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\Desktop\JUAN DAVID\Ekmd_proyectos\Proyecto8_dashboard_ventas_mensual\"/>
    </mc:Choice>
  </mc:AlternateContent>
  <xr:revisionPtr revIDLastSave="0" documentId="13_ncr:1_{FD5290F4-A402-48FE-8156-5EFCB2C9F04B}" xr6:coauthVersionLast="47" xr6:coauthVersionMax="47" xr10:uidLastSave="{00000000-0000-0000-0000-000000000000}"/>
  <bookViews>
    <workbookView xWindow="-108" yWindow="-108" windowWidth="23256" windowHeight="12456" xr2:uid="{52B9DA32-AA24-406E-BC07-2579D9B52534}"/>
  </bookViews>
  <sheets>
    <sheet name="SODIMAC" sheetId="8" r:id="rId1"/>
    <sheet name="ALL PRODUCTS" sheetId="13" r:id="rId2"/>
    <sheet name="LISTA DE PRECIOS EKM " sheetId="10" state="hidden" r:id="rId3"/>
    <sheet name="pesos" sheetId="7" state="hidden" r:id="rId4"/>
    <sheet name="COSTOS VARIOS" sheetId="6" state="hidden" r:id="rId5"/>
    <sheet name="INVENTARIO" sheetId="4" state="hidden" r:id="rId6"/>
    <sheet name="Precios ML" sheetId="5" state="hidden" r:id="rId7"/>
    <sheet name="Precios" sheetId="1" state="hidden" r:id="rId8"/>
    <sheet name="MELI BOG" sheetId="11" state="hidden" r:id="rId9"/>
    <sheet name="Inventarios" sheetId="2" state="hidden" r:id="rId10"/>
    <sheet name="MELI MED" sheetId="12" state="hidden" r:id="rId11"/>
    <sheet name="Hoja2" sheetId="14" state="hidden" r:id="rId12"/>
    <sheet name="Hoja3" sheetId="15" state="hidden" r:id="rId13"/>
  </sheets>
  <externalReferences>
    <externalReference r:id="rId14"/>
  </externalReferences>
  <definedNames>
    <definedName name="_xlnm._FilterDatabase" localSheetId="1" hidden="1">'ALL PRODUCTS'!$A$1:$K$2931</definedName>
    <definedName name="_xlnm._FilterDatabase" localSheetId="5" hidden="1">INVENTARIO!$A$1:$E$1208</definedName>
    <definedName name="_xlnm._FilterDatabase" localSheetId="9" hidden="1">Inventarios!$A$1:$I$1078</definedName>
    <definedName name="_xlnm._FilterDatabase" localSheetId="2" hidden="1">'LISTA DE PRECIOS EKM '!$A$1:$L$4593</definedName>
    <definedName name="_xlnm._FilterDatabase" localSheetId="8" hidden="1">'MELI BOG'!$A$1:$H$1117</definedName>
    <definedName name="_xlnm._FilterDatabase" localSheetId="10" hidden="1">'MELI MED'!$A$1:$H$1815</definedName>
    <definedName name="_xlnm._FilterDatabase" localSheetId="7" hidden="1">Precios!$A$1:$J$1078</definedName>
    <definedName name="_xlnm._FilterDatabase" localSheetId="6" hidden="1">'Precios ML'!$A$2:$X$3884</definedName>
    <definedName name="_xlnm._FilterDatabase" localSheetId="0" hidden="1">SODIMAC!$A$1:$G$3883</definedName>
    <definedName name="DiasCategorias" localSheetId="4">#REF!</definedName>
    <definedName name="DiasCategorias" localSheetId="3">#REF!</definedName>
    <definedName name="DiasCategorias" localSheetId="6">#REF!</definedName>
    <definedName name="DiasCategorias" localSheetId="0">#REF!</definedName>
    <definedName name="DiasCategorias">#REF!</definedName>
    <definedName name="FechaInicio" localSheetId="4">#REF!</definedName>
    <definedName name="FechaInicio" localSheetId="3">#REF!</definedName>
    <definedName name="FechaInicio" localSheetId="6">#REF!</definedName>
    <definedName name="FechaInicio" localSheetId="0">#REF!</definedName>
    <definedName name="FechaInicio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19" i="13" l="1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1118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39" i="14"/>
  <c r="G138" i="14"/>
  <c r="G137" i="14"/>
  <c r="G136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G54" i="14"/>
  <c r="G53" i="14"/>
  <c r="G52" i="14"/>
  <c r="G51" i="14"/>
  <c r="G50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H2764" i="13"/>
  <c r="G2764" i="13"/>
  <c r="E2764" i="13"/>
  <c r="H2763" i="13"/>
  <c r="G2763" i="13"/>
  <c r="E2763" i="13"/>
  <c r="H2759" i="13"/>
  <c r="G2759" i="13"/>
  <c r="E2759" i="13"/>
  <c r="H2758" i="13"/>
  <c r="G2758" i="13"/>
  <c r="E2758" i="13"/>
  <c r="H2757" i="13"/>
  <c r="G2757" i="13"/>
  <c r="E2757" i="13"/>
  <c r="H2756" i="13"/>
  <c r="G2756" i="13"/>
  <c r="E2756" i="13"/>
  <c r="H2754" i="13"/>
  <c r="G2754" i="13"/>
  <c r="E2754" i="13"/>
  <c r="H2753" i="13"/>
  <c r="G2753" i="13"/>
  <c r="E2753" i="13"/>
  <c r="H2752" i="13"/>
  <c r="G2752" i="13"/>
  <c r="E2752" i="13"/>
  <c r="H2751" i="13"/>
  <c r="G2751" i="13"/>
  <c r="E2751" i="13"/>
  <c r="H2745" i="13"/>
  <c r="G2745" i="13"/>
  <c r="E2745" i="13"/>
  <c r="H2744" i="13"/>
  <c r="G2744" i="13"/>
  <c r="E2744" i="13"/>
  <c r="H2743" i="13"/>
  <c r="G2743" i="13"/>
  <c r="E2743" i="13"/>
  <c r="H2742" i="13"/>
  <c r="G2742" i="13"/>
  <c r="E2742" i="13"/>
  <c r="H2739" i="13"/>
  <c r="G2739" i="13"/>
  <c r="E2739" i="13"/>
  <c r="H2738" i="13"/>
  <c r="G2738" i="13"/>
  <c r="E2738" i="13"/>
  <c r="H2737" i="13"/>
  <c r="G2737" i="13"/>
  <c r="E2737" i="13"/>
  <c r="H2720" i="13"/>
  <c r="G2720" i="13"/>
  <c r="E2720" i="13"/>
  <c r="H2719" i="13"/>
  <c r="G2719" i="13"/>
  <c r="E2719" i="13"/>
  <c r="H2712" i="13"/>
  <c r="G2712" i="13"/>
  <c r="E2712" i="13"/>
  <c r="H2711" i="13"/>
  <c r="G2711" i="13"/>
  <c r="E2711" i="13"/>
  <c r="H2710" i="13"/>
  <c r="G2710" i="13"/>
  <c r="E2710" i="13"/>
  <c r="H2708" i="13"/>
  <c r="G2708" i="13"/>
  <c r="E2708" i="13"/>
  <c r="H2707" i="13"/>
  <c r="G2707" i="13"/>
  <c r="E2707" i="13"/>
  <c r="H2685" i="13"/>
  <c r="G2685" i="13"/>
  <c r="E2685" i="13"/>
  <c r="H2684" i="13"/>
  <c r="G2684" i="13"/>
  <c r="E2684" i="13"/>
  <c r="H2683" i="13"/>
  <c r="G2683" i="13"/>
  <c r="E2683" i="13"/>
  <c r="H2676" i="13"/>
  <c r="G2676" i="13"/>
  <c r="E2676" i="13"/>
  <c r="H2675" i="13"/>
  <c r="G2675" i="13"/>
  <c r="E2675" i="13"/>
  <c r="H2674" i="13"/>
  <c r="G2674" i="13"/>
  <c r="E2674" i="13"/>
  <c r="H2672" i="13"/>
  <c r="G2672" i="13"/>
  <c r="E2672" i="13"/>
  <c r="H2671" i="13"/>
  <c r="G2671" i="13"/>
  <c r="E2671" i="13"/>
  <c r="H2665" i="13"/>
  <c r="G2665" i="13"/>
  <c r="E2665" i="13"/>
  <c r="H2664" i="13"/>
  <c r="G2664" i="13"/>
  <c r="E2664" i="13"/>
  <c r="H2663" i="13"/>
  <c r="G2663" i="13"/>
  <c r="E2663" i="13"/>
  <c r="H2662" i="13"/>
  <c r="G2662" i="13"/>
  <c r="E2662" i="13"/>
  <c r="H2649" i="13"/>
  <c r="G2649" i="13"/>
  <c r="E2649" i="13"/>
  <c r="H2648" i="13"/>
  <c r="G2648" i="13"/>
  <c r="E2648" i="13"/>
  <c r="H2647" i="13"/>
  <c r="G2647" i="13"/>
  <c r="E2647" i="13"/>
  <c r="H2646" i="13"/>
  <c r="G2646" i="13"/>
  <c r="E2646" i="13"/>
  <c r="H2641" i="13"/>
  <c r="G2641" i="13"/>
  <c r="E2641" i="13"/>
  <c r="H2640" i="13"/>
  <c r="G2640" i="13"/>
  <c r="E2640" i="13"/>
  <c r="H2639" i="13"/>
  <c r="G2639" i="13"/>
  <c r="E2639" i="13"/>
  <c r="H2632" i="13"/>
  <c r="G2632" i="13"/>
  <c r="E2632" i="13"/>
  <c r="H2631" i="13"/>
  <c r="G2631" i="13"/>
  <c r="E2631" i="13"/>
  <c r="H2628" i="13"/>
  <c r="G2628" i="13"/>
  <c r="E2628" i="13"/>
  <c r="H2627" i="13"/>
  <c r="G2627" i="13"/>
  <c r="E2627" i="13"/>
  <c r="H2626" i="13"/>
  <c r="G2626" i="13"/>
  <c r="E2626" i="13"/>
  <c r="H2624" i="13"/>
  <c r="G2624" i="13"/>
  <c r="E2624" i="13"/>
  <c r="H2623" i="13"/>
  <c r="G2623" i="13"/>
  <c r="E2623" i="13"/>
  <c r="H2615" i="13"/>
  <c r="G2615" i="13"/>
  <c r="E2615" i="13"/>
  <c r="H2614" i="13"/>
  <c r="G2614" i="13"/>
  <c r="E2614" i="13"/>
  <c r="H2607" i="13"/>
  <c r="G2607" i="13"/>
  <c r="E2607" i="13"/>
  <c r="H2606" i="13"/>
  <c r="G2606" i="13"/>
  <c r="E2606" i="13"/>
  <c r="H2603" i="13"/>
  <c r="G2603" i="13"/>
  <c r="E2603" i="13"/>
  <c r="H2602" i="13"/>
  <c r="G2602" i="13"/>
  <c r="E2602" i="13"/>
  <c r="H2599" i="13"/>
  <c r="G2599" i="13"/>
  <c r="E2599" i="13"/>
  <c r="H2598" i="13"/>
  <c r="G2598" i="13"/>
  <c r="E2598" i="13"/>
  <c r="H2597" i="13"/>
  <c r="G2597" i="13"/>
  <c r="E2597" i="13"/>
  <c r="H2595" i="13"/>
  <c r="G2595" i="13"/>
  <c r="E2595" i="13"/>
  <c r="H2594" i="13"/>
  <c r="G2594" i="13"/>
  <c r="E2594" i="13"/>
  <c r="H2593" i="13"/>
  <c r="G2593" i="13"/>
  <c r="E2593" i="13"/>
  <c r="H2590" i="13"/>
  <c r="G2590" i="13"/>
  <c r="E2590" i="13"/>
  <c r="H2589" i="13"/>
  <c r="G2589" i="13"/>
  <c r="E2589" i="13"/>
  <c r="H2588" i="13"/>
  <c r="G2588" i="13"/>
  <c r="E2588" i="13"/>
  <c r="H2585" i="13"/>
  <c r="G2585" i="13"/>
  <c r="E2585" i="13"/>
  <c r="H2584" i="13"/>
  <c r="G2584" i="13"/>
  <c r="E2584" i="13"/>
  <c r="H2583" i="13"/>
  <c r="G2583" i="13"/>
  <c r="E2583" i="13"/>
  <c r="H2582" i="13"/>
  <c r="G2582" i="13"/>
  <c r="E2582" i="13"/>
  <c r="H2579" i="13"/>
  <c r="G2579" i="13"/>
  <c r="E2579" i="13"/>
  <c r="H2578" i="13"/>
  <c r="G2578" i="13"/>
  <c r="E2578" i="13"/>
  <c r="H2575" i="13"/>
  <c r="G2575" i="13"/>
  <c r="E2575" i="13"/>
  <c r="H2574" i="13"/>
  <c r="G2574" i="13"/>
  <c r="E2574" i="13"/>
  <c r="H2573" i="13"/>
  <c r="G2573" i="13"/>
  <c r="E2573" i="13"/>
  <c r="H2572" i="13"/>
  <c r="G2572" i="13"/>
  <c r="E2572" i="13"/>
  <c r="H2571" i="13"/>
  <c r="G2571" i="13"/>
  <c r="E2571" i="13"/>
  <c r="H2569" i="13"/>
  <c r="G2569" i="13"/>
  <c r="E2569" i="13"/>
  <c r="H2568" i="13"/>
  <c r="G2568" i="13"/>
  <c r="E2568" i="13"/>
  <c r="H2567" i="13"/>
  <c r="G2567" i="13"/>
  <c r="E2567" i="13"/>
  <c r="H2565" i="13"/>
  <c r="G2565" i="13"/>
  <c r="E2565" i="13"/>
  <c r="H2564" i="13"/>
  <c r="G2564" i="13"/>
  <c r="E2564" i="13"/>
  <c r="H2563" i="13"/>
  <c r="G2563" i="13"/>
  <c r="E2563" i="13"/>
  <c r="H2562" i="13"/>
  <c r="G2562" i="13"/>
  <c r="E2562" i="13"/>
  <c r="H2561" i="13"/>
  <c r="G2561" i="13"/>
  <c r="E2561" i="13"/>
  <c r="H2560" i="13"/>
  <c r="G2560" i="13"/>
  <c r="E2560" i="13"/>
  <c r="H2559" i="13"/>
  <c r="G2559" i="13"/>
  <c r="E2559" i="13"/>
  <c r="H2558" i="13"/>
  <c r="G2558" i="13"/>
  <c r="E2558" i="13"/>
  <c r="H2557" i="13"/>
  <c r="G2557" i="13"/>
  <c r="E2557" i="13"/>
  <c r="H2534" i="13"/>
  <c r="G2534" i="13"/>
  <c r="E2534" i="13"/>
  <c r="H2533" i="13"/>
  <c r="G2533" i="13"/>
  <c r="E2533" i="13"/>
  <c r="H2522" i="13"/>
  <c r="G2522" i="13"/>
  <c r="E2522" i="13"/>
  <c r="H2521" i="13"/>
  <c r="G2521" i="13"/>
  <c r="E2521" i="13"/>
  <c r="H2520" i="13"/>
  <c r="G2520" i="13"/>
  <c r="E2520" i="13"/>
  <c r="H2519" i="13"/>
  <c r="G2519" i="13"/>
  <c r="E2519" i="13"/>
  <c r="H2403" i="13"/>
  <c r="G2403" i="13"/>
  <c r="E2403" i="13"/>
  <c r="H2402" i="13"/>
  <c r="G2402" i="13"/>
  <c r="E2402" i="13"/>
  <c r="H2401" i="13"/>
  <c r="G2401" i="13"/>
  <c r="E2401" i="13"/>
  <c r="H2399" i="13"/>
  <c r="G2399" i="13"/>
  <c r="E2399" i="13"/>
  <c r="H2398" i="13"/>
  <c r="G2398" i="13"/>
  <c r="E2398" i="13"/>
  <c r="H2397" i="13"/>
  <c r="G2397" i="13"/>
  <c r="E2397" i="13"/>
  <c r="H2395" i="13"/>
  <c r="G2395" i="13"/>
  <c r="E2395" i="13"/>
  <c r="H2394" i="13"/>
  <c r="G2394" i="13"/>
  <c r="E2394" i="13"/>
  <c r="H2393" i="13"/>
  <c r="G2393" i="13"/>
  <c r="E2393" i="13"/>
  <c r="H2391" i="13"/>
  <c r="G2391" i="13"/>
  <c r="E2391" i="13"/>
  <c r="H2390" i="13"/>
  <c r="G2390" i="13"/>
  <c r="E2390" i="13"/>
  <c r="H2389" i="13"/>
  <c r="G2389" i="13"/>
  <c r="E2389" i="13"/>
  <c r="H2313" i="13"/>
  <c r="G2313" i="13"/>
  <c r="E2313" i="13"/>
  <c r="H2312" i="13"/>
  <c r="G2312" i="13"/>
  <c r="E2312" i="13"/>
  <c r="H2311" i="13"/>
  <c r="G2311" i="13"/>
  <c r="E2311" i="13"/>
  <c r="H2310" i="13"/>
  <c r="G2310" i="13"/>
  <c r="E2310" i="13"/>
  <c r="H2309" i="13"/>
  <c r="G2309" i="13"/>
  <c r="E2309" i="13"/>
  <c r="H2308" i="13"/>
  <c r="G2308" i="13"/>
  <c r="E2308" i="13"/>
  <c r="H2306" i="13"/>
  <c r="G2306" i="13"/>
  <c r="E2306" i="13"/>
  <c r="H2305" i="13"/>
  <c r="G2305" i="13"/>
  <c r="E2305" i="13"/>
  <c r="H2298" i="13"/>
  <c r="G2298" i="13"/>
  <c r="E2298" i="13"/>
  <c r="H2297" i="13"/>
  <c r="G2297" i="13"/>
  <c r="E2297" i="13"/>
  <c r="H2293" i="13"/>
  <c r="G2293" i="13"/>
  <c r="E2293" i="13"/>
  <c r="H2292" i="13"/>
  <c r="G2292" i="13"/>
  <c r="E2292" i="13"/>
  <c r="H2291" i="13"/>
  <c r="G2291" i="13"/>
  <c r="E2291" i="13"/>
  <c r="H2287" i="13"/>
  <c r="G2287" i="13"/>
  <c r="E2287" i="13"/>
  <c r="H2286" i="13"/>
  <c r="G2286" i="13"/>
  <c r="E2286" i="13"/>
  <c r="H2285" i="13"/>
  <c r="G2285" i="13"/>
  <c r="E2285" i="13"/>
  <c r="H2277" i="13"/>
  <c r="G2277" i="13"/>
  <c r="E2277" i="13"/>
  <c r="H2276" i="13"/>
  <c r="G2276" i="13"/>
  <c r="E2276" i="13"/>
  <c r="H2272" i="13"/>
  <c r="G2272" i="13"/>
  <c r="E2272" i="13"/>
  <c r="H2271" i="13"/>
  <c r="G2271" i="13"/>
  <c r="E2271" i="13"/>
  <c r="H2265" i="13"/>
  <c r="G2265" i="13"/>
  <c r="E2265" i="13"/>
  <c r="H2264" i="13"/>
  <c r="G2264" i="13"/>
  <c r="E2264" i="13"/>
  <c r="H2263" i="13"/>
  <c r="G2263" i="13"/>
  <c r="E2263" i="13"/>
  <c r="H2262" i="13"/>
  <c r="G2262" i="13"/>
  <c r="E2262" i="13"/>
  <c r="H2261" i="13"/>
  <c r="G2261" i="13"/>
  <c r="E2261" i="13"/>
  <c r="H2256" i="13"/>
  <c r="G2256" i="13"/>
  <c r="E2256" i="13"/>
  <c r="H2255" i="13"/>
  <c r="G2255" i="13"/>
  <c r="E2255" i="13"/>
  <c r="H2249" i="13"/>
  <c r="G2249" i="13"/>
  <c r="E2249" i="13"/>
  <c r="H2248" i="13"/>
  <c r="G2248" i="13"/>
  <c r="E2248" i="13"/>
  <c r="H2247" i="13"/>
  <c r="G2247" i="13"/>
  <c r="E2247" i="13"/>
  <c r="H2241" i="13"/>
  <c r="G2241" i="13"/>
  <c r="E2241" i="13"/>
  <c r="H2240" i="13"/>
  <c r="G2240" i="13"/>
  <c r="E2240" i="13"/>
  <c r="H2239" i="13"/>
  <c r="G2239" i="13"/>
  <c r="E2239" i="13"/>
  <c r="H2238" i="13"/>
  <c r="G2238" i="13"/>
  <c r="E2238" i="13"/>
  <c r="H2237" i="13"/>
  <c r="G2237" i="13"/>
  <c r="E2237" i="13"/>
  <c r="H2236" i="13"/>
  <c r="G2236" i="13"/>
  <c r="E2236" i="13"/>
  <c r="H2235" i="13"/>
  <c r="G2235" i="13"/>
  <c r="E2235" i="13"/>
  <c r="H2234" i="13"/>
  <c r="G2234" i="13"/>
  <c r="E2234" i="13"/>
  <c r="H2233" i="13"/>
  <c r="G2233" i="13"/>
  <c r="E2233" i="13"/>
  <c r="H2232" i="13"/>
  <c r="G2232" i="13"/>
  <c r="E2232" i="13"/>
  <c r="H2209" i="13"/>
  <c r="G2209" i="13"/>
  <c r="E2209" i="13"/>
  <c r="H2208" i="13"/>
  <c r="G2208" i="13"/>
  <c r="E2208" i="13"/>
  <c r="H2206" i="13"/>
  <c r="G2206" i="13"/>
  <c r="E2206" i="13"/>
  <c r="H2205" i="13"/>
  <c r="G2205" i="13"/>
  <c r="E2205" i="13"/>
  <c r="H2202" i="13"/>
  <c r="G2202" i="13"/>
  <c r="E2202" i="13"/>
  <c r="H2201" i="13"/>
  <c r="G2201" i="13"/>
  <c r="E2201" i="13"/>
  <c r="H2200" i="13"/>
  <c r="G2200" i="13"/>
  <c r="E2200" i="13"/>
  <c r="H2199" i="13"/>
  <c r="G2199" i="13"/>
  <c r="E2199" i="13"/>
  <c r="H2198" i="13"/>
  <c r="G2198" i="13"/>
  <c r="E2198" i="13"/>
  <c r="H2195" i="13"/>
  <c r="G2195" i="13"/>
  <c r="E2195" i="13"/>
  <c r="H2194" i="13"/>
  <c r="G2194" i="13"/>
  <c r="E2194" i="13"/>
  <c r="H2193" i="13"/>
  <c r="G2193" i="13"/>
  <c r="E2193" i="13"/>
  <c r="H2192" i="13"/>
  <c r="G2192" i="13"/>
  <c r="E2192" i="13"/>
  <c r="H2191" i="13"/>
  <c r="G2191" i="13"/>
  <c r="E2191" i="13"/>
  <c r="H2190" i="13"/>
  <c r="G2190" i="13"/>
  <c r="E2190" i="13"/>
  <c r="H2189" i="13"/>
  <c r="G2189" i="13"/>
  <c r="E2189" i="13"/>
  <c r="H2185" i="13"/>
  <c r="G2185" i="13"/>
  <c r="E2185" i="13"/>
  <c r="H2184" i="13"/>
  <c r="G2184" i="13"/>
  <c r="E2184" i="13"/>
  <c r="H2183" i="13"/>
  <c r="G2183" i="13"/>
  <c r="E2183" i="13"/>
  <c r="H2182" i="13"/>
  <c r="G2182" i="13"/>
  <c r="E2182" i="13"/>
  <c r="H2177" i="13"/>
  <c r="G2177" i="13"/>
  <c r="E2177" i="13"/>
  <c r="H2176" i="13"/>
  <c r="G2176" i="13"/>
  <c r="E2176" i="13"/>
  <c r="H2175" i="13"/>
  <c r="G2175" i="13"/>
  <c r="E2175" i="13"/>
  <c r="H2174" i="13"/>
  <c r="G2174" i="13"/>
  <c r="E2174" i="13"/>
  <c r="H2173" i="13"/>
  <c r="G2173" i="13"/>
  <c r="E2173" i="13"/>
  <c r="H2172" i="13"/>
  <c r="G2172" i="13"/>
  <c r="E2172" i="13"/>
  <c r="H2169" i="13"/>
  <c r="G2169" i="13"/>
  <c r="E2169" i="13"/>
  <c r="H2168" i="13"/>
  <c r="G2168" i="13"/>
  <c r="E2168" i="13"/>
  <c r="H2167" i="13"/>
  <c r="G2167" i="13"/>
  <c r="E2167" i="13"/>
  <c r="H2166" i="13"/>
  <c r="G2166" i="13"/>
  <c r="E2166" i="13"/>
  <c r="H2164" i="13"/>
  <c r="G2164" i="13"/>
  <c r="E2164" i="13"/>
  <c r="H2163" i="13"/>
  <c r="G2163" i="13"/>
  <c r="E2163" i="13"/>
  <c r="H2149" i="13"/>
  <c r="G2149" i="13"/>
  <c r="E2149" i="13"/>
  <c r="H2148" i="13"/>
  <c r="G2148" i="13"/>
  <c r="E2148" i="13"/>
  <c r="H2145" i="13"/>
  <c r="G2145" i="13"/>
  <c r="E2145" i="13"/>
  <c r="H2144" i="13"/>
  <c r="G2144" i="13"/>
  <c r="E2144" i="13"/>
  <c r="H2140" i="13"/>
  <c r="G2140" i="13"/>
  <c r="E2140" i="13"/>
  <c r="H2139" i="13"/>
  <c r="G2139" i="13"/>
  <c r="E2139" i="13"/>
  <c r="H2137" i="13"/>
  <c r="G2137" i="13"/>
  <c r="E2137" i="13"/>
  <c r="H2136" i="13"/>
  <c r="G2136" i="13"/>
  <c r="E2136" i="13"/>
  <c r="H2125" i="13"/>
  <c r="G2125" i="13"/>
  <c r="E2125" i="13"/>
  <c r="H2124" i="13"/>
  <c r="G2124" i="13"/>
  <c r="E2124" i="13"/>
  <c r="H2122" i="13"/>
  <c r="G2122" i="13"/>
  <c r="E2122" i="13"/>
  <c r="H2121" i="13"/>
  <c r="G2121" i="13"/>
  <c r="E2121" i="13"/>
  <c r="H2119" i="13"/>
  <c r="G2119" i="13"/>
  <c r="E2119" i="13"/>
  <c r="H2118" i="13"/>
  <c r="G2118" i="13"/>
  <c r="E2118" i="13"/>
  <c r="H2110" i="13"/>
  <c r="G2110" i="13"/>
  <c r="E2110" i="13"/>
  <c r="H2109" i="13"/>
  <c r="G2109" i="13"/>
  <c r="E2109" i="13"/>
  <c r="H2108" i="13"/>
  <c r="G2108" i="13"/>
  <c r="E2108" i="13"/>
  <c r="H2107" i="13"/>
  <c r="G2107" i="13"/>
  <c r="E2107" i="13"/>
  <c r="H2105" i="13"/>
  <c r="G2105" i="13"/>
  <c r="E2105" i="13"/>
  <c r="H2104" i="13"/>
  <c r="G2104" i="13"/>
  <c r="E2104" i="13"/>
  <c r="H2090" i="13"/>
  <c r="G2090" i="13"/>
  <c r="E2090" i="13"/>
  <c r="H2089" i="13"/>
  <c r="G2089" i="13"/>
  <c r="E2089" i="13"/>
  <c r="H2087" i="13"/>
  <c r="G2087" i="13"/>
  <c r="E2087" i="13"/>
  <c r="H2086" i="13"/>
  <c r="G2086" i="13"/>
  <c r="E2086" i="13"/>
  <c r="H2085" i="13"/>
  <c r="G2085" i="13"/>
  <c r="E2085" i="13"/>
  <c r="H2081" i="13"/>
  <c r="G2081" i="13"/>
  <c r="E2081" i="13"/>
  <c r="H2080" i="13"/>
  <c r="G2080" i="13"/>
  <c r="E2080" i="13"/>
  <c r="H2079" i="13"/>
  <c r="G2079" i="13"/>
  <c r="E2079" i="13"/>
  <c r="H2078" i="13"/>
  <c r="G2078" i="13"/>
  <c r="E2078" i="13"/>
  <c r="H2077" i="13"/>
  <c r="G2077" i="13"/>
  <c r="E2077" i="13"/>
  <c r="H2067" i="13"/>
  <c r="G2067" i="13"/>
  <c r="E2067" i="13"/>
  <c r="H2066" i="13"/>
  <c r="G2066" i="13"/>
  <c r="E2066" i="13"/>
  <c r="H2065" i="13"/>
  <c r="G2065" i="13"/>
  <c r="E2065" i="13"/>
  <c r="H2064" i="13"/>
  <c r="G2064" i="13"/>
  <c r="E2064" i="13"/>
  <c r="H2051" i="13"/>
  <c r="G2051" i="13"/>
  <c r="E2051" i="13"/>
  <c r="H2050" i="13"/>
  <c r="G2050" i="13"/>
  <c r="E2050" i="13"/>
  <c r="H2049" i="13"/>
  <c r="G2049" i="13"/>
  <c r="E2049" i="13"/>
  <c r="H2048" i="13"/>
  <c r="G2048" i="13"/>
  <c r="E2048" i="13"/>
  <c r="H1751" i="13"/>
  <c r="G1751" i="13"/>
  <c r="E1751" i="13"/>
  <c r="H1750" i="13"/>
  <c r="G1750" i="13"/>
  <c r="E1750" i="13"/>
  <c r="H1749" i="13"/>
  <c r="G1749" i="13"/>
  <c r="E1749" i="13"/>
  <c r="H1748" i="13"/>
  <c r="G1748" i="13"/>
  <c r="E1748" i="13"/>
  <c r="H1747" i="13"/>
  <c r="G1747" i="13"/>
  <c r="E1747" i="13"/>
  <c r="H1746" i="13"/>
  <c r="G1746" i="13"/>
  <c r="E1746" i="13"/>
  <c r="H1745" i="13"/>
  <c r="G1745" i="13"/>
  <c r="E1745" i="13"/>
  <c r="H1744" i="13"/>
  <c r="G1744" i="13"/>
  <c r="E1744" i="13"/>
  <c r="H1743" i="13"/>
  <c r="G1743" i="13"/>
  <c r="E1743" i="13"/>
  <c r="H1741" i="13"/>
  <c r="G1741" i="13"/>
  <c r="E1741" i="13"/>
  <c r="H1740" i="13"/>
  <c r="G1740" i="13"/>
  <c r="E1740" i="13"/>
  <c r="H1739" i="13"/>
  <c r="G1739" i="13"/>
  <c r="E1739" i="13"/>
  <c r="H1738" i="13"/>
  <c r="G1738" i="13"/>
  <c r="E1738" i="13"/>
  <c r="H1737" i="13"/>
  <c r="G1737" i="13"/>
  <c r="E1737" i="13"/>
  <c r="H1736" i="13"/>
  <c r="G1736" i="13"/>
  <c r="E1736" i="13"/>
  <c r="H1735" i="13"/>
  <c r="G1735" i="13"/>
  <c r="E1735" i="13"/>
  <c r="H1734" i="13"/>
  <c r="G1734" i="13"/>
  <c r="E1734" i="13"/>
  <c r="H1733" i="13"/>
  <c r="G1733" i="13"/>
  <c r="E1733" i="13"/>
  <c r="H1731" i="13"/>
  <c r="G1731" i="13"/>
  <c r="E1731" i="13"/>
  <c r="H1730" i="13"/>
  <c r="G1730" i="13"/>
  <c r="E1730" i="13"/>
  <c r="H1729" i="13"/>
  <c r="G1729" i="13"/>
  <c r="E1729" i="13"/>
  <c r="H1728" i="13"/>
  <c r="G1728" i="13"/>
  <c r="E1728" i="13"/>
  <c r="H1727" i="13"/>
  <c r="G1727" i="13"/>
  <c r="E1727" i="13"/>
  <c r="H1726" i="13"/>
  <c r="G1726" i="13"/>
  <c r="E1726" i="13"/>
  <c r="H1725" i="13"/>
  <c r="G1725" i="13"/>
  <c r="E1725" i="13"/>
  <c r="H1724" i="13"/>
  <c r="G1724" i="13"/>
  <c r="E1724" i="13"/>
  <c r="H1723" i="13"/>
  <c r="G1723" i="13"/>
  <c r="E1723" i="13"/>
  <c r="H1721" i="13"/>
  <c r="G1721" i="13"/>
  <c r="E1721" i="13"/>
  <c r="H1720" i="13"/>
  <c r="G1720" i="13"/>
  <c r="E1720" i="13"/>
  <c r="H1719" i="13"/>
  <c r="G1719" i="13"/>
  <c r="E1719" i="13"/>
  <c r="H1718" i="13"/>
  <c r="G1718" i="13"/>
  <c r="E1718" i="13"/>
  <c r="H1717" i="13"/>
  <c r="G1717" i="13"/>
  <c r="E1717" i="13"/>
  <c r="H1716" i="13"/>
  <c r="G1716" i="13"/>
  <c r="E1716" i="13"/>
  <c r="H1715" i="13"/>
  <c r="G1715" i="13"/>
  <c r="E1715" i="13"/>
  <c r="H1714" i="13"/>
  <c r="G1714" i="13"/>
  <c r="E1714" i="13"/>
  <c r="H1713" i="13"/>
  <c r="G1713" i="13"/>
  <c r="E1713" i="13"/>
  <c r="H1711" i="13"/>
  <c r="G1711" i="13"/>
  <c r="E1711" i="13"/>
  <c r="H1710" i="13"/>
  <c r="G1710" i="13"/>
  <c r="E1710" i="13"/>
  <c r="H1709" i="13"/>
  <c r="G1709" i="13"/>
  <c r="E1709" i="13"/>
  <c r="H1708" i="13"/>
  <c r="G1708" i="13"/>
  <c r="E1708" i="13"/>
  <c r="H1707" i="13"/>
  <c r="G1707" i="13"/>
  <c r="E1707" i="13"/>
  <c r="H1706" i="13"/>
  <c r="G1706" i="13"/>
  <c r="E1706" i="13"/>
  <c r="H1705" i="13"/>
  <c r="G1705" i="13"/>
  <c r="E1705" i="13"/>
  <c r="H1704" i="13"/>
  <c r="G1704" i="13"/>
  <c r="E1704" i="13"/>
  <c r="H1703" i="13"/>
  <c r="G1703" i="13"/>
  <c r="E1703" i="13"/>
  <c r="H1701" i="13"/>
  <c r="G1701" i="13"/>
  <c r="E1701" i="13"/>
  <c r="H1700" i="13"/>
  <c r="G1700" i="13"/>
  <c r="E1700" i="13"/>
  <c r="H1699" i="13"/>
  <c r="G1699" i="13"/>
  <c r="E1699" i="13"/>
  <c r="H1698" i="13"/>
  <c r="G1698" i="13"/>
  <c r="E1698" i="13"/>
  <c r="H1697" i="13"/>
  <c r="G1697" i="13"/>
  <c r="E1697" i="13"/>
  <c r="H1696" i="13"/>
  <c r="G1696" i="13"/>
  <c r="E1696" i="13"/>
  <c r="H1695" i="13"/>
  <c r="G1695" i="13"/>
  <c r="E1695" i="13"/>
  <c r="H1694" i="13"/>
  <c r="G1694" i="13"/>
  <c r="E1694" i="13"/>
  <c r="H1693" i="13"/>
  <c r="G1693" i="13"/>
  <c r="E1693" i="13"/>
  <c r="H1691" i="13"/>
  <c r="G1691" i="13"/>
  <c r="E1691" i="13"/>
  <c r="H1690" i="13"/>
  <c r="G1690" i="13"/>
  <c r="E1690" i="13"/>
  <c r="H1689" i="13"/>
  <c r="G1689" i="13"/>
  <c r="E1689" i="13"/>
  <c r="H1688" i="13"/>
  <c r="G1688" i="13"/>
  <c r="E1688" i="13"/>
  <c r="H1687" i="13"/>
  <c r="G1687" i="13"/>
  <c r="E1687" i="13"/>
  <c r="H1686" i="13"/>
  <c r="G1686" i="13"/>
  <c r="E1686" i="13"/>
  <c r="H1685" i="13"/>
  <c r="G1685" i="13"/>
  <c r="E1685" i="13"/>
  <c r="H1684" i="13"/>
  <c r="G1684" i="13"/>
  <c r="E1684" i="13"/>
  <c r="H1683" i="13"/>
  <c r="G1683" i="13"/>
  <c r="E1683" i="13"/>
  <c r="H1681" i="13"/>
  <c r="G1681" i="13"/>
  <c r="E1681" i="13"/>
  <c r="H1680" i="13"/>
  <c r="G1680" i="13"/>
  <c r="E1680" i="13"/>
  <c r="H1679" i="13"/>
  <c r="G1679" i="13"/>
  <c r="E1679" i="13"/>
  <c r="H1678" i="13"/>
  <c r="G1678" i="13"/>
  <c r="E1678" i="13"/>
  <c r="H1677" i="13"/>
  <c r="G1677" i="13"/>
  <c r="E1677" i="13"/>
  <c r="H1676" i="13"/>
  <c r="G1676" i="13"/>
  <c r="E1676" i="13"/>
  <c r="H1675" i="13"/>
  <c r="G1675" i="13"/>
  <c r="E1675" i="13"/>
  <c r="H1674" i="13"/>
  <c r="G1674" i="13"/>
  <c r="E1674" i="13"/>
  <c r="H1673" i="13"/>
  <c r="G1673" i="13"/>
  <c r="E1673" i="13"/>
  <c r="H1671" i="13"/>
  <c r="G1671" i="13"/>
  <c r="E1671" i="13"/>
  <c r="H1670" i="13"/>
  <c r="G1670" i="13"/>
  <c r="E1670" i="13"/>
  <c r="H1669" i="13"/>
  <c r="G1669" i="13"/>
  <c r="E1669" i="13"/>
  <c r="H1668" i="13"/>
  <c r="G1668" i="13"/>
  <c r="E1668" i="13"/>
  <c r="H1667" i="13"/>
  <c r="G1667" i="13"/>
  <c r="E1667" i="13"/>
  <c r="H1666" i="13"/>
  <c r="G1666" i="13"/>
  <c r="E1666" i="13"/>
  <c r="H1665" i="13"/>
  <c r="G1665" i="13"/>
  <c r="E1665" i="13"/>
  <c r="H1664" i="13"/>
  <c r="G1664" i="13"/>
  <c r="E1664" i="13"/>
  <c r="H1663" i="13"/>
  <c r="G1663" i="13"/>
  <c r="E1663" i="13"/>
  <c r="H1661" i="13"/>
  <c r="G1661" i="13"/>
  <c r="E1661" i="13"/>
  <c r="H1660" i="13"/>
  <c r="G1660" i="13"/>
  <c r="E1660" i="13"/>
  <c r="H1659" i="13"/>
  <c r="G1659" i="13"/>
  <c r="E1659" i="13"/>
  <c r="H1658" i="13"/>
  <c r="G1658" i="13"/>
  <c r="E1658" i="13"/>
  <c r="H1657" i="13"/>
  <c r="G1657" i="13"/>
  <c r="E1657" i="13"/>
  <c r="H1656" i="13"/>
  <c r="G1656" i="13"/>
  <c r="E1656" i="13"/>
  <c r="H1655" i="13"/>
  <c r="G1655" i="13"/>
  <c r="E1655" i="13"/>
  <c r="H1654" i="13"/>
  <c r="G1654" i="13"/>
  <c r="E1654" i="13"/>
  <c r="H1653" i="13"/>
  <c r="G1653" i="13"/>
  <c r="E1653" i="13"/>
  <c r="H1651" i="13"/>
  <c r="G1651" i="13"/>
  <c r="E1651" i="13"/>
  <c r="H1650" i="13"/>
  <c r="G1650" i="13"/>
  <c r="E1650" i="13"/>
  <c r="H1649" i="13"/>
  <c r="G1649" i="13"/>
  <c r="E1649" i="13"/>
  <c r="H1648" i="13"/>
  <c r="G1648" i="13"/>
  <c r="E1648" i="13"/>
  <c r="H1647" i="13"/>
  <c r="G1647" i="13"/>
  <c r="E1647" i="13"/>
  <c r="H1646" i="13"/>
  <c r="G1646" i="13"/>
  <c r="E1646" i="13"/>
  <c r="H1645" i="13"/>
  <c r="G1645" i="13"/>
  <c r="E1645" i="13"/>
  <c r="H1644" i="13"/>
  <c r="G1644" i="13"/>
  <c r="E1644" i="13"/>
  <c r="H1643" i="13"/>
  <c r="G1643" i="13"/>
  <c r="E1643" i="13"/>
  <c r="H1638" i="13"/>
  <c r="G1638" i="13"/>
  <c r="E1638" i="13"/>
  <c r="H1637" i="13"/>
  <c r="G1637" i="13"/>
  <c r="E1637" i="13"/>
  <c r="H1510" i="13"/>
  <c r="G1510" i="13"/>
  <c r="E1510" i="13"/>
  <c r="H1509" i="13"/>
  <c r="G1509" i="13"/>
  <c r="E1509" i="13"/>
  <c r="H1508" i="13"/>
  <c r="G1508" i="13"/>
  <c r="E1508" i="13"/>
  <c r="H1507" i="13"/>
  <c r="G1507" i="13"/>
  <c r="E1507" i="13"/>
  <c r="H1506" i="13"/>
  <c r="G1506" i="13"/>
  <c r="E1506" i="13"/>
  <c r="H1505" i="13"/>
  <c r="G1505" i="13"/>
  <c r="E1505" i="13"/>
  <c r="H1504" i="13"/>
  <c r="G1504" i="13"/>
  <c r="E1504" i="13"/>
  <c r="H1503" i="13"/>
  <c r="G1503" i="13"/>
  <c r="E1503" i="13"/>
  <c r="H1502" i="13"/>
  <c r="G1502" i="13"/>
  <c r="E1502" i="13"/>
  <c r="H1500" i="13"/>
  <c r="G1500" i="13"/>
  <c r="E1500" i="13"/>
  <c r="H1499" i="13"/>
  <c r="G1499" i="13"/>
  <c r="E1499" i="13"/>
  <c r="H1498" i="13"/>
  <c r="G1498" i="13"/>
  <c r="E1498" i="13"/>
  <c r="H1497" i="13"/>
  <c r="G1497" i="13"/>
  <c r="E1497" i="13"/>
  <c r="H1496" i="13"/>
  <c r="G1496" i="13"/>
  <c r="E1496" i="13"/>
  <c r="H1495" i="13"/>
  <c r="G1495" i="13"/>
  <c r="E1495" i="13"/>
  <c r="H1494" i="13"/>
  <c r="G1494" i="13"/>
  <c r="E1494" i="13"/>
  <c r="H1493" i="13"/>
  <c r="G1493" i="13"/>
  <c r="E1493" i="13"/>
  <c r="H1492" i="13"/>
  <c r="G1492" i="13"/>
  <c r="E1492" i="13"/>
  <c r="H1490" i="13"/>
  <c r="G1490" i="13"/>
  <c r="E1490" i="13"/>
  <c r="H1489" i="13"/>
  <c r="G1489" i="13"/>
  <c r="E1489" i="13"/>
  <c r="H1488" i="13"/>
  <c r="G1488" i="13"/>
  <c r="E1488" i="13"/>
  <c r="H1487" i="13"/>
  <c r="G1487" i="13"/>
  <c r="E1487" i="13"/>
  <c r="H1486" i="13"/>
  <c r="G1486" i="13"/>
  <c r="E1486" i="13"/>
  <c r="H1485" i="13"/>
  <c r="G1485" i="13"/>
  <c r="E1485" i="13"/>
  <c r="H1484" i="13"/>
  <c r="G1484" i="13"/>
  <c r="E1484" i="13"/>
  <c r="H1483" i="13"/>
  <c r="G1483" i="13"/>
  <c r="E1483" i="13"/>
  <c r="H1482" i="13"/>
  <c r="G1482" i="13"/>
  <c r="E1482" i="13"/>
  <c r="H1480" i="13"/>
  <c r="G1480" i="13"/>
  <c r="E1480" i="13"/>
  <c r="H1479" i="13"/>
  <c r="G1479" i="13"/>
  <c r="E1479" i="13"/>
  <c r="H1478" i="13"/>
  <c r="G1478" i="13"/>
  <c r="E1478" i="13"/>
  <c r="H1477" i="13"/>
  <c r="G1477" i="13"/>
  <c r="E1477" i="13"/>
  <c r="H1476" i="13"/>
  <c r="G1476" i="13"/>
  <c r="E1476" i="13"/>
  <c r="H1475" i="13"/>
  <c r="G1475" i="13"/>
  <c r="E1475" i="13"/>
  <c r="H1474" i="13"/>
  <c r="G1474" i="13"/>
  <c r="E1474" i="13"/>
  <c r="H1473" i="13"/>
  <c r="G1473" i="13"/>
  <c r="E1473" i="13"/>
  <c r="H1472" i="13"/>
  <c r="G1472" i="13"/>
  <c r="E1472" i="13"/>
  <c r="H1470" i="13"/>
  <c r="G1470" i="13"/>
  <c r="E1470" i="13"/>
  <c r="H1469" i="13"/>
  <c r="G1469" i="13"/>
  <c r="E1469" i="13"/>
  <c r="H1468" i="13"/>
  <c r="G1468" i="13"/>
  <c r="E1468" i="13"/>
  <c r="H1467" i="13"/>
  <c r="G1467" i="13"/>
  <c r="E1467" i="13"/>
  <c r="H1466" i="13"/>
  <c r="G1466" i="13"/>
  <c r="E1466" i="13"/>
  <c r="H1465" i="13"/>
  <c r="G1465" i="13"/>
  <c r="E1465" i="13"/>
  <c r="H1464" i="13"/>
  <c r="G1464" i="13"/>
  <c r="E1464" i="13"/>
  <c r="H1463" i="13"/>
  <c r="G1463" i="13"/>
  <c r="E1463" i="13"/>
  <c r="H1462" i="13"/>
  <c r="G1462" i="13"/>
  <c r="E1462" i="13"/>
  <c r="H1460" i="13"/>
  <c r="G1460" i="13"/>
  <c r="E1460" i="13"/>
  <c r="H1459" i="13"/>
  <c r="G1459" i="13"/>
  <c r="E1459" i="13"/>
  <c r="H1458" i="13"/>
  <c r="G1458" i="13"/>
  <c r="E1458" i="13"/>
  <c r="H1457" i="13"/>
  <c r="G1457" i="13"/>
  <c r="E1457" i="13"/>
  <c r="H1456" i="13"/>
  <c r="G1456" i="13"/>
  <c r="E1456" i="13"/>
  <c r="H1455" i="13"/>
  <c r="G1455" i="13"/>
  <c r="E1455" i="13"/>
  <c r="H1454" i="13"/>
  <c r="G1454" i="13"/>
  <c r="E1454" i="13"/>
  <c r="H1453" i="13"/>
  <c r="G1453" i="13"/>
  <c r="E1453" i="13"/>
  <c r="H1452" i="13"/>
  <c r="G1452" i="13"/>
  <c r="E1452" i="13"/>
  <c r="H1450" i="13"/>
  <c r="G1450" i="13"/>
  <c r="E1450" i="13"/>
  <c r="H1449" i="13"/>
  <c r="G1449" i="13"/>
  <c r="E1449" i="13"/>
  <c r="H1448" i="13"/>
  <c r="G1448" i="13"/>
  <c r="E1448" i="13"/>
  <c r="H1447" i="13"/>
  <c r="G1447" i="13"/>
  <c r="E1447" i="13"/>
  <c r="H1446" i="13"/>
  <c r="G1446" i="13"/>
  <c r="E1446" i="13"/>
  <c r="H1445" i="13"/>
  <c r="G1445" i="13"/>
  <c r="E1445" i="13"/>
  <c r="H1444" i="13"/>
  <c r="G1444" i="13"/>
  <c r="E1444" i="13"/>
  <c r="H1443" i="13"/>
  <c r="G1443" i="13"/>
  <c r="E1443" i="13"/>
  <c r="H1442" i="13"/>
  <c r="G1442" i="13"/>
  <c r="E1442" i="13"/>
  <c r="H1440" i="13"/>
  <c r="G1440" i="13"/>
  <c r="E1440" i="13"/>
  <c r="H1439" i="13"/>
  <c r="G1439" i="13"/>
  <c r="E1439" i="13"/>
  <c r="H1438" i="13"/>
  <c r="G1438" i="13"/>
  <c r="E1438" i="13"/>
  <c r="H1437" i="13"/>
  <c r="G1437" i="13"/>
  <c r="E1437" i="13"/>
  <c r="H1436" i="13"/>
  <c r="G1436" i="13"/>
  <c r="E1436" i="13"/>
  <c r="H1435" i="13"/>
  <c r="G1435" i="13"/>
  <c r="E1435" i="13"/>
  <c r="H1434" i="13"/>
  <c r="G1434" i="13"/>
  <c r="E1434" i="13"/>
  <c r="H1433" i="13"/>
  <c r="G1433" i="13"/>
  <c r="E1433" i="13"/>
  <c r="H1432" i="13"/>
  <c r="G1432" i="13"/>
  <c r="E1432" i="13"/>
  <c r="H1430" i="13"/>
  <c r="G1430" i="13"/>
  <c r="E1430" i="13"/>
  <c r="H1429" i="13"/>
  <c r="G1429" i="13"/>
  <c r="E1429" i="13"/>
  <c r="H1428" i="13"/>
  <c r="G1428" i="13"/>
  <c r="E1428" i="13"/>
  <c r="H1427" i="13"/>
  <c r="G1427" i="13"/>
  <c r="E1427" i="13"/>
  <c r="H1426" i="13"/>
  <c r="G1426" i="13"/>
  <c r="E1426" i="13"/>
  <c r="H1425" i="13"/>
  <c r="G1425" i="13"/>
  <c r="E1425" i="13"/>
  <c r="H1424" i="13"/>
  <c r="G1424" i="13"/>
  <c r="E1424" i="13"/>
  <c r="H1423" i="13"/>
  <c r="G1423" i="13"/>
  <c r="E1423" i="13"/>
  <c r="H1422" i="13"/>
  <c r="G1422" i="13"/>
  <c r="E1422" i="13"/>
  <c r="H1420" i="13"/>
  <c r="G1420" i="13"/>
  <c r="E1420" i="13"/>
  <c r="H1419" i="13"/>
  <c r="G1419" i="13"/>
  <c r="E1419" i="13"/>
  <c r="H1418" i="13"/>
  <c r="G1418" i="13"/>
  <c r="E1418" i="13"/>
  <c r="H1417" i="13"/>
  <c r="G1417" i="13"/>
  <c r="E1417" i="13"/>
  <c r="H1416" i="13"/>
  <c r="G1416" i="13"/>
  <c r="E1416" i="13"/>
  <c r="H1415" i="13"/>
  <c r="G1415" i="13"/>
  <c r="E1415" i="13"/>
  <c r="H1414" i="13"/>
  <c r="G1414" i="13"/>
  <c r="E1414" i="13"/>
  <c r="H1413" i="13"/>
  <c r="G1413" i="13"/>
  <c r="E1413" i="13"/>
  <c r="H1412" i="13"/>
  <c r="G1412" i="13"/>
  <c r="E1412" i="13"/>
  <c r="H1410" i="13"/>
  <c r="G1410" i="13"/>
  <c r="E1410" i="13"/>
  <c r="H1409" i="13"/>
  <c r="G1409" i="13"/>
  <c r="E1409" i="13"/>
  <c r="H1408" i="13"/>
  <c r="G1408" i="13"/>
  <c r="E1408" i="13"/>
  <c r="H1407" i="13"/>
  <c r="G1407" i="13"/>
  <c r="E1407" i="13"/>
  <c r="H1406" i="13"/>
  <c r="G1406" i="13"/>
  <c r="E1406" i="13"/>
  <c r="H1405" i="13"/>
  <c r="G1405" i="13"/>
  <c r="E1405" i="13"/>
  <c r="H1404" i="13"/>
  <c r="G1404" i="13"/>
  <c r="E1404" i="13"/>
  <c r="H1403" i="13"/>
  <c r="G1403" i="13"/>
  <c r="E1403" i="13"/>
  <c r="H1402" i="13"/>
  <c r="G1402" i="13"/>
  <c r="E1402" i="13"/>
  <c r="H1400" i="13"/>
  <c r="G1400" i="13"/>
  <c r="E1400" i="13"/>
  <c r="H1399" i="13"/>
  <c r="G1399" i="13"/>
  <c r="E1399" i="13"/>
  <c r="H1398" i="13"/>
  <c r="G1398" i="13"/>
  <c r="E1398" i="13"/>
  <c r="H1397" i="13"/>
  <c r="G1397" i="13"/>
  <c r="E1397" i="13"/>
  <c r="H1396" i="13"/>
  <c r="G1396" i="13"/>
  <c r="E1396" i="13"/>
  <c r="H1395" i="13"/>
  <c r="G1395" i="13"/>
  <c r="E1395" i="13"/>
  <c r="H1394" i="13"/>
  <c r="G1394" i="13"/>
  <c r="E1394" i="13"/>
  <c r="H1393" i="13"/>
  <c r="G1393" i="13"/>
  <c r="E1393" i="13"/>
  <c r="H1392" i="13"/>
  <c r="G1392" i="13"/>
  <c r="E1392" i="13"/>
  <c r="H1390" i="13"/>
  <c r="G1390" i="13"/>
  <c r="E1390" i="13"/>
  <c r="H1389" i="13"/>
  <c r="G1389" i="13"/>
  <c r="E1389" i="13"/>
  <c r="H1388" i="13"/>
  <c r="G1388" i="13"/>
  <c r="E1388" i="13"/>
  <c r="H1387" i="13"/>
  <c r="G1387" i="13"/>
  <c r="E1387" i="13"/>
  <c r="H1386" i="13"/>
  <c r="G1386" i="13"/>
  <c r="E1386" i="13"/>
  <c r="H1385" i="13"/>
  <c r="G1385" i="13"/>
  <c r="E1385" i="13"/>
  <c r="H1384" i="13"/>
  <c r="G1384" i="13"/>
  <c r="E1384" i="13"/>
  <c r="H1383" i="13"/>
  <c r="G1383" i="13"/>
  <c r="E1383" i="13"/>
  <c r="H1382" i="13"/>
  <c r="G1382" i="13"/>
  <c r="E1382" i="13"/>
  <c r="H1380" i="13"/>
  <c r="G1380" i="13"/>
  <c r="E1380" i="13"/>
  <c r="H1379" i="13"/>
  <c r="G1379" i="13"/>
  <c r="E1379" i="13"/>
  <c r="H1378" i="13"/>
  <c r="G1378" i="13"/>
  <c r="E1378" i="13"/>
  <c r="H1377" i="13"/>
  <c r="G1377" i="13"/>
  <c r="E1377" i="13"/>
  <c r="H1376" i="13"/>
  <c r="G1376" i="13"/>
  <c r="E1376" i="13"/>
  <c r="H1375" i="13"/>
  <c r="G1375" i="13"/>
  <c r="E1375" i="13"/>
  <c r="H1374" i="13"/>
  <c r="G1374" i="13"/>
  <c r="E1374" i="13"/>
  <c r="H1373" i="13"/>
  <c r="G1373" i="13"/>
  <c r="E1373" i="13"/>
  <c r="H1372" i="13"/>
  <c r="G1372" i="13"/>
  <c r="E1372" i="13"/>
  <c r="H1370" i="13"/>
  <c r="G1370" i="13"/>
  <c r="E1370" i="13"/>
  <c r="H1369" i="13"/>
  <c r="G1369" i="13"/>
  <c r="E1369" i="13"/>
  <c r="H1368" i="13"/>
  <c r="G1368" i="13"/>
  <c r="E1368" i="13"/>
  <c r="H1360" i="13"/>
  <c r="G1360" i="13"/>
  <c r="E1360" i="13"/>
  <c r="H1359" i="13"/>
  <c r="G1359" i="13"/>
  <c r="E1359" i="13"/>
  <c r="H1355" i="13"/>
  <c r="G1355" i="13"/>
  <c r="E1355" i="13"/>
  <c r="H1354" i="13"/>
  <c r="G1354" i="13"/>
  <c r="E1354" i="13"/>
  <c r="H1353" i="13"/>
  <c r="G1353" i="13"/>
  <c r="E1353" i="13"/>
  <c r="H1352" i="13"/>
  <c r="G1352" i="13"/>
  <c r="E1352" i="13"/>
  <c r="H1342" i="13"/>
  <c r="G1342" i="13"/>
  <c r="E1342" i="13"/>
  <c r="H1341" i="13"/>
  <c r="G1341" i="13"/>
  <c r="E1341" i="13"/>
  <c r="H1340" i="13"/>
  <c r="G1340" i="13"/>
  <c r="E1340" i="13"/>
  <c r="H1339" i="13"/>
  <c r="G1339" i="13"/>
  <c r="E1339" i="13"/>
  <c r="H1338" i="13"/>
  <c r="G1338" i="13"/>
  <c r="E1338" i="13"/>
  <c r="H1337" i="13"/>
  <c r="G1337" i="13"/>
  <c r="E1337" i="13"/>
  <c r="H1336" i="13"/>
  <c r="G1336" i="13"/>
  <c r="E1336" i="13"/>
  <c r="H1335" i="13"/>
  <c r="G1335" i="13"/>
  <c r="E1335" i="13"/>
  <c r="H1334" i="13"/>
  <c r="G1334" i="13"/>
  <c r="E1334" i="13"/>
  <c r="H1332" i="13"/>
  <c r="G1332" i="13"/>
  <c r="E1332" i="13"/>
  <c r="H1331" i="13"/>
  <c r="G1331" i="13"/>
  <c r="E1331" i="13"/>
  <c r="H1330" i="13"/>
  <c r="G1330" i="13"/>
  <c r="E1330" i="13"/>
  <c r="H1329" i="13"/>
  <c r="G1329" i="13"/>
  <c r="E1329" i="13"/>
  <c r="H1328" i="13"/>
  <c r="G1328" i="13"/>
  <c r="E1328" i="13"/>
  <c r="H1327" i="13"/>
  <c r="G1327" i="13"/>
  <c r="E1327" i="13"/>
  <c r="H1326" i="13"/>
  <c r="G1326" i="13"/>
  <c r="E1326" i="13"/>
  <c r="H1325" i="13"/>
  <c r="G1325" i="13"/>
  <c r="E1325" i="13"/>
  <c r="H1324" i="13"/>
  <c r="G1324" i="13"/>
  <c r="E1324" i="13"/>
  <c r="H1313" i="13"/>
  <c r="G1313" i="13"/>
  <c r="E1313" i="13"/>
  <c r="H1312" i="13"/>
  <c r="G1312" i="13"/>
  <c r="E1312" i="13"/>
  <c r="H1311" i="13"/>
  <c r="G1311" i="13"/>
  <c r="E1311" i="13"/>
  <c r="H1310" i="13"/>
  <c r="G1310" i="13"/>
  <c r="E1310" i="13"/>
  <c r="H1309" i="13"/>
  <c r="G1309" i="13"/>
  <c r="E1309" i="13"/>
  <c r="H1308" i="13"/>
  <c r="G1308" i="13"/>
  <c r="E1308" i="13"/>
  <c r="H1306" i="13"/>
  <c r="G1306" i="13"/>
  <c r="E1306" i="13"/>
  <c r="H1305" i="13"/>
  <c r="G1305" i="13"/>
  <c r="E1305" i="13"/>
  <c r="H1304" i="13"/>
  <c r="G1304" i="13"/>
  <c r="E1304" i="13"/>
  <c r="H1303" i="13"/>
  <c r="G1303" i="13"/>
  <c r="E1303" i="13"/>
  <c r="H1302" i="13"/>
  <c r="G1302" i="13"/>
  <c r="E1302" i="13"/>
  <c r="H1295" i="13"/>
  <c r="G1295" i="13"/>
  <c r="E1295" i="13"/>
  <c r="H1294" i="13"/>
  <c r="G1294" i="13"/>
  <c r="E1294" i="13"/>
  <c r="H1291" i="13"/>
  <c r="G1291" i="13"/>
  <c r="E1291" i="13"/>
  <c r="H1290" i="13"/>
  <c r="G1290" i="13"/>
  <c r="E1290" i="13"/>
  <c r="H1285" i="13"/>
  <c r="G1285" i="13"/>
  <c r="E1285" i="13"/>
  <c r="H1284" i="13"/>
  <c r="G1284" i="13"/>
  <c r="E1284" i="13"/>
  <c r="H1283" i="13"/>
  <c r="G1283" i="13"/>
  <c r="E1283" i="13"/>
  <c r="H1282" i="13"/>
  <c r="G1282" i="13"/>
  <c r="E1282" i="13"/>
  <c r="H1280" i="13"/>
  <c r="G1280" i="13"/>
  <c r="E1280" i="13"/>
  <c r="H1279" i="13"/>
  <c r="G1279" i="13"/>
  <c r="E1279" i="13"/>
  <c r="H1276" i="13"/>
  <c r="G1276" i="13"/>
  <c r="E1276" i="13"/>
  <c r="H1275" i="13"/>
  <c r="G1275" i="13"/>
  <c r="E1275" i="13"/>
  <c r="H1274" i="13"/>
  <c r="G1274" i="13"/>
  <c r="E1274" i="13"/>
  <c r="H1273" i="13"/>
  <c r="G1273" i="13"/>
  <c r="E1273" i="13"/>
  <c r="H1272" i="13"/>
  <c r="G1272" i="13"/>
  <c r="E1272" i="13"/>
  <c r="H1271" i="13"/>
  <c r="G1271" i="13"/>
  <c r="E1271" i="13"/>
  <c r="H1269" i="13"/>
  <c r="G1269" i="13"/>
  <c r="E1269" i="13"/>
  <c r="H1268" i="13"/>
  <c r="G1268" i="13"/>
  <c r="E1268" i="13"/>
  <c r="H1267" i="13"/>
  <c r="G1267" i="13"/>
  <c r="E1267" i="13"/>
  <c r="H1266" i="13"/>
  <c r="G1266" i="13"/>
  <c r="E1266" i="13"/>
  <c r="H1265" i="13"/>
  <c r="G1265" i="13"/>
  <c r="E1265" i="13"/>
  <c r="H1264" i="13"/>
  <c r="G1264" i="13"/>
  <c r="E1264" i="13"/>
  <c r="H1262" i="13"/>
  <c r="G1262" i="13"/>
  <c r="E1262" i="13"/>
  <c r="H1261" i="13"/>
  <c r="G1261" i="13"/>
  <c r="E1261" i="13"/>
  <c r="H1260" i="13"/>
  <c r="G1260" i="13"/>
  <c r="E1260" i="13"/>
  <c r="H1257" i="13"/>
  <c r="G1257" i="13"/>
  <c r="E1257" i="13"/>
  <c r="H1256" i="13"/>
  <c r="G1256" i="13"/>
  <c r="E1256" i="13"/>
  <c r="H1254" i="13"/>
  <c r="G1254" i="13"/>
  <c r="E1254" i="13"/>
  <c r="H1253" i="13"/>
  <c r="G1253" i="13"/>
  <c r="E1253" i="13"/>
  <c r="H1252" i="13"/>
  <c r="G1252" i="13"/>
  <c r="E1252" i="13"/>
  <c r="H1251" i="13"/>
  <c r="G1251" i="13"/>
  <c r="E1251" i="13"/>
  <c r="H1249" i="13"/>
  <c r="G1249" i="13"/>
  <c r="E1249" i="13"/>
  <c r="H1248" i="13"/>
  <c r="G1248" i="13"/>
  <c r="E1248" i="13"/>
  <c r="H1247" i="13"/>
  <c r="G1247" i="13"/>
  <c r="E1247" i="13"/>
  <c r="H1246" i="13"/>
  <c r="G1246" i="13"/>
  <c r="E1246" i="13"/>
  <c r="H1245" i="13"/>
  <c r="G1245" i="13"/>
  <c r="E1245" i="13"/>
  <c r="H1244" i="13"/>
  <c r="G1244" i="13"/>
  <c r="E1244" i="13"/>
  <c r="H1242" i="13"/>
  <c r="G1242" i="13"/>
  <c r="E1242" i="13"/>
  <c r="H1241" i="13"/>
  <c r="G1241" i="13"/>
  <c r="E1241" i="13"/>
  <c r="H1239" i="13"/>
  <c r="G1239" i="13"/>
  <c r="E1239" i="13"/>
  <c r="H1238" i="13"/>
  <c r="G1238" i="13"/>
  <c r="E1238" i="13"/>
  <c r="H1237" i="13"/>
  <c r="G1237" i="13"/>
  <c r="E1237" i="13"/>
  <c r="H1236" i="13"/>
  <c r="G1236" i="13"/>
  <c r="E1236" i="13"/>
  <c r="H1235" i="13"/>
  <c r="G1235" i="13"/>
  <c r="E1235" i="13"/>
  <c r="H1232" i="13"/>
  <c r="G1232" i="13"/>
  <c r="E1232" i="13"/>
  <c r="H1231" i="13"/>
  <c r="G1231" i="13"/>
  <c r="E1231" i="13"/>
  <c r="H1230" i="13"/>
  <c r="G1230" i="13"/>
  <c r="E1230" i="13"/>
  <c r="H1229" i="13"/>
  <c r="G1229" i="13"/>
  <c r="E1229" i="13"/>
  <c r="H1227" i="13"/>
  <c r="G1227" i="13"/>
  <c r="E1227" i="13"/>
  <c r="H1226" i="13"/>
  <c r="G1226" i="13"/>
  <c r="E1226" i="13"/>
  <c r="H1225" i="13"/>
  <c r="G1225" i="13"/>
  <c r="E1225" i="13"/>
  <c r="H1224" i="13"/>
  <c r="G1224" i="13"/>
  <c r="E1224" i="13"/>
  <c r="H1223" i="13"/>
  <c r="G1223" i="13"/>
  <c r="E1223" i="13"/>
  <c r="H1222" i="13"/>
  <c r="G1222" i="13"/>
  <c r="E1222" i="13"/>
  <c r="H1219" i="13"/>
  <c r="G1219" i="13"/>
  <c r="E1219" i="13"/>
  <c r="H1218" i="13"/>
  <c r="G1218" i="13"/>
  <c r="E1218" i="13"/>
  <c r="H1217" i="13"/>
  <c r="G1217" i="13"/>
  <c r="E1217" i="13"/>
  <c r="H1215" i="13"/>
  <c r="G1215" i="13"/>
  <c r="E1215" i="13"/>
  <c r="H1214" i="13"/>
  <c r="G1214" i="13"/>
  <c r="E1214" i="13"/>
  <c r="H1213" i="13"/>
  <c r="G1213" i="13"/>
  <c r="E1213" i="13"/>
  <c r="H1212" i="13"/>
  <c r="G1212" i="13"/>
  <c r="E1212" i="13"/>
  <c r="H1211" i="13"/>
  <c r="G1211" i="13"/>
  <c r="E1211" i="13"/>
  <c r="H1210" i="13"/>
  <c r="G1210" i="13"/>
  <c r="E1210" i="13"/>
  <c r="H1209" i="13"/>
  <c r="G1209" i="13"/>
  <c r="E1209" i="13"/>
  <c r="H1208" i="13"/>
  <c r="G1208" i="13"/>
  <c r="E1208" i="13"/>
  <c r="H1206" i="13"/>
  <c r="G1206" i="13"/>
  <c r="E1206" i="13"/>
  <c r="H1205" i="13"/>
  <c r="G1205" i="13"/>
  <c r="E1205" i="13"/>
  <c r="H1204" i="13"/>
  <c r="G1204" i="13"/>
  <c r="E1204" i="13"/>
  <c r="H1203" i="13"/>
  <c r="G1203" i="13"/>
  <c r="E1203" i="13"/>
  <c r="H1202" i="13"/>
  <c r="G1202" i="13"/>
  <c r="E1202" i="13"/>
  <c r="H1200" i="13"/>
  <c r="G1200" i="13"/>
  <c r="E1200" i="13"/>
  <c r="H1199" i="13"/>
  <c r="G1199" i="13"/>
  <c r="E1199" i="13"/>
  <c r="H1198" i="13"/>
  <c r="G1198" i="13"/>
  <c r="E1198" i="13"/>
  <c r="H1197" i="13"/>
  <c r="G1197" i="13"/>
  <c r="E1197" i="13"/>
  <c r="H1196" i="13"/>
  <c r="G1196" i="13"/>
  <c r="E1196" i="13"/>
  <c r="H1194" i="13"/>
  <c r="G1194" i="13"/>
  <c r="E1194" i="13"/>
  <c r="H1193" i="13"/>
  <c r="G1193" i="13"/>
  <c r="E1193" i="13"/>
  <c r="H1192" i="13"/>
  <c r="G1192" i="13"/>
  <c r="E1192" i="13"/>
  <c r="H1191" i="13"/>
  <c r="G1191" i="13"/>
  <c r="E1191" i="13"/>
  <c r="H1190" i="13"/>
  <c r="G1190" i="13"/>
  <c r="E1190" i="13"/>
  <c r="H1189" i="13"/>
  <c r="G1189" i="13"/>
  <c r="E1189" i="13"/>
  <c r="H1187" i="13"/>
  <c r="G1187" i="13"/>
  <c r="E1187" i="13"/>
  <c r="H1186" i="13"/>
  <c r="G1186" i="13"/>
  <c r="E1186" i="13"/>
  <c r="H1185" i="13"/>
  <c r="G1185" i="13"/>
  <c r="E1185" i="13"/>
  <c r="H1184" i="13"/>
  <c r="G1184" i="13"/>
  <c r="E1184" i="13"/>
  <c r="H1182" i="13"/>
  <c r="G1182" i="13"/>
  <c r="E1182" i="13"/>
  <c r="H1181" i="13"/>
  <c r="G1181" i="13"/>
  <c r="E1181" i="13"/>
  <c r="H1180" i="13"/>
  <c r="G1180" i="13"/>
  <c r="E1180" i="13"/>
  <c r="H1179" i="13"/>
  <c r="G1179" i="13"/>
  <c r="E1179" i="13"/>
  <c r="H1178" i="13"/>
  <c r="G1178" i="13"/>
  <c r="E1178" i="13"/>
  <c r="H1177" i="13"/>
  <c r="G1177" i="13"/>
  <c r="E1177" i="13"/>
  <c r="H1176" i="13"/>
  <c r="G1176" i="13"/>
  <c r="E1176" i="13"/>
  <c r="H1175" i="13"/>
  <c r="G1175" i="13"/>
  <c r="E1175" i="13"/>
  <c r="H1174" i="13"/>
  <c r="G1174" i="13"/>
  <c r="E1174" i="13"/>
  <c r="H1172" i="13"/>
  <c r="G1172" i="13"/>
  <c r="E1172" i="13"/>
  <c r="H1171" i="13"/>
  <c r="G1171" i="13"/>
  <c r="E1171" i="13"/>
  <c r="H1170" i="13"/>
  <c r="G1170" i="13"/>
  <c r="E1170" i="13"/>
  <c r="H1169" i="13"/>
  <c r="G1169" i="13"/>
  <c r="E1169" i="13"/>
  <c r="H1167" i="13"/>
  <c r="G1167" i="13"/>
  <c r="E1167" i="13"/>
  <c r="H1166" i="13"/>
  <c r="G1166" i="13"/>
  <c r="E1166" i="13"/>
  <c r="H1165" i="13"/>
  <c r="G1165" i="13"/>
  <c r="E1165" i="13"/>
  <c r="H1164" i="13"/>
  <c r="G1164" i="13"/>
  <c r="E1164" i="13"/>
  <c r="H1163" i="13"/>
  <c r="G1163" i="13"/>
  <c r="E1163" i="13"/>
  <c r="H1162" i="13"/>
  <c r="G1162" i="13"/>
  <c r="E1162" i="13"/>
  <c r="H1160" i="13"/>
  <c r="G1160" i="13"/>
  <c r="E1160" i="13"/>
  <c r="H1159" i="13"/>
  <c r="G1159" i="13"/>
  <c r="E1159" i="13"/>
  <c r="H1158" i="13"/>
  <c r="G1158" i="13"/>
  <c r="E1158" i="13"/>
  <c r="H1157" i="13"/>
  <c r="G1157" i="13"/>
  <c r="E1157" i="13"/>
  <c r="H1156" i="13"/>
  <c r="G1156" i="13"/>
  <c r="E1156" i="13"/>
  <c r="H1155" i="13"/>
  <c r="G1155" i="13"/>
  <c r="E1155" i="13"/>
  <c r="H1153" i="13"/>
  <c r="G1153" i="13"/>
  <c r="E1153" i="13"/>
  <c r="H1152" i="13"/>
  <c r="G1152" i="13"/>
  <c r="E1152" i="13"/>
  <c r="H1151" i="13"/>
  <c r="G1151" i="13"/>
  <c r="E1151" i="13"/>
  <c r="H1150" i="13"/>
  <c r="G1150" i="13"/>
  <c r="E1150" i="13"/>
  <c r="H1149" i="13"/>
  <c r="G1149" i="13"/>
  <c r="E1149" i="13"/>
  <c r="H1148" i="13"/>
  <c r="G1148" i="13"/>
  <c r="E1148" i="13"/>
  <c r="H1145" i="13"/>
  <c r="G1145" i="13"/>
  <c r="E1145" i="13"/>
  <c r="H1144" i="13"/>
  <c r="G1144" i="13"/>
  <c r="E1144" i="13"/>
  <c r="H1143" i="13"/>
  <c r="G1143" i="13"/>
  <c r="E1143" i="13"/>
  <c r="H1142" i="13"/>
  <c r="G1142" i="13"/>
  <c r="E1142" i="13"/>
  <c r="H1141" i="13"/>
  <c r="G1141" i="13"/>
  <c r="E1141" i="13"/>
  <c r="H1140" i="13"/>
  <c r="G1140" i="13"/>
  <c r="E1140" i="13"/>
  <c r="H1139" i="13"/>
  <c r="G1139" i="13"/>
  <c r="E1139" i="13"/>
  <c r="H1136" i="13"/>
  <c r="G1136" i="13"/>
  <c r="E1136" i="13"/>
  <c r="H1135" i="13"/>
  <c r="G1135" i="13"/>
  <c r="E1135" i="13"/>
  <c r="H1134" i="13"/>
  <c r="G1134" i="13"/>
  <c r="E1134" i="13"/>
  <c r="H1133" i="13"/>
  <c r="G1133" i="13"/>
  <c r="E1133" i="13"/>
  <c r="H1132" i="13"/>
  <c r="G1132" i="13"/>
  <c r="E1132" i="13"/>
  <c r="H1130" i="13"/>
  <c r="G1130" i="13"/>
  <c r="E1130" i="13"/>
  <c r="H1129" i="13"/>
  <c r="G1129" i="13"/>
  <c r="E1129" i="13"/>
  <c r="H1128" i="13"/>
  <c r="G1128" i="13"/>
  <c r="E1128" i="13"/>
  <c r="H1127" i="13"/>
  <c r="G1127" i="13"/>
  <c r="E1127" i="13"/>
  <c r="H1126" i="13"/>
  <c r="G1126" i="13"/>
  <c r="E1126" i="13"/>
  <c r="H1125" i="13"/>
  <c r="G1125" i="13"/>
  <c r="E1125" i="13"/>
  <c r="H1124" i="13"/>
  <c r="G1124" i="13"/>
  <c r="E1124" i="13"/>
  <c r="H1123" i="13"/>
  <c r="G1123" i="13"/>
  <c r="E1123" i="13"/>
  <c r="H1122" i="13"/>
  <c r="G1122" i="13"/>
  <c r="E1122" i="13"/>
  <c r="H1121" i="13"/>
  <c r="G1121" i="13"/>
  <c r="E1121" i="13"/>
  <c r="H1120" i="13"/>
  <c r="G1120" i="13"/>
  <c r="E1120" i="13"/>
  <c r="H1119" i="13"/>
  <c r="G1119" i="13"/>
  <c r="E1119" i="13"/>
  <c r="H1116" i="13"/>
  <c r="G1116" i="13"/>
  <c r="E1116" i="13"/>
  <c r="H1115" i="13"/>
  <c r="G1115" i="13"/>
  <c r="E1115" i="13"/>
  <c r="H1114" i="13"/>
  <c r="G1114" i="13"/>
  <c r="E1114" i="13"/>
  <c r="H1113" i="13"/>
  <c r="G1113" i="13"/>
  <c r="E1113" i="13"/>
  <c r="H1110" i="13"/>
  <c r="G1110" i="13"/>
  <c r="E1110" i="13"/>
  <c r="H1109" i="13"/>
  <c r="G1109" i="13"/>
  <c r="E1109" i="13"/>
  <c r="H1108" i="13"/>
  <c r="G1108" i="13"/>
  <c r="E1108" i="13"/>
  <c r="H1106" i="13"/>
  <c r="G1106" i="13"/>
  <c r="E1106" i="13"/>
  <c r="H1105" i="13"/>
  <c r="G1105" i="13"/>
  <c r="E1105" i="13"/>
  <c r="H1104" i="13"/>
  <c r="G1104" i="13"/>
  <c r="E1104" i="13"/>
  <c r="H1103" i="13"/>
  <c r="G1103" i="13"/>
  <c r="E1103" i="13"/>
  <c r="H1101" i="13"/>
  <c r="G1101" i="13"/>
  <c r="E1101" i="13"/>
  <c r="H1100" i="13"/>
  <c r="G1100" i="13"/>
  <c r="E1100" i="13"/>
  <c r="H1099" i="13"/>
  <c r="G1099" i="13"/>
  <c r="E1099" i="13"/>
  <c r="H1098" i="13"/>
  <c r="G1098" i="13"/>
  <c r="E1098" i="13"/>
  <c r="H1097" i="13"/>
  <c r="G1097" i="13"/>
  <c r="E1097" i="13"/>
  <c r="H1096" i="13"/>
  <c r="G1096" i="13"/>
  <c r="E1096" i="13"/>
  <c r="H1095" i="13"/>
  <c r="G1095" i="13"/>
  <c r="E1095" i="13"/>
  <c r="H1093" i="13"/>
  <c r="G1093" i="13"/>
  <c r="E1093" i="13"/>
  <c r="H1092" i="13"/>
  <c r="G1092" i="13"/>
  <c r="E1092" i="13"/>
  <c r="H1091" i="13"/>
  <c r="G1091" i="13"/>
  <c r="E1091" i="13"/>
  <c r="H1090" i="13"/>
  <c r="G1090" i="13"/>
  <c r="E1090" i="13"/>
  <c r="H1089" i="13"/>
  <c r="G1089" i="13"/>
  <c r="E1089" i="13"/>
  <c r="H1088" i="13"/>
  <c r="G1088" i="13"/>
  <c r="E1088" i="13"/>
  <c r="H1087" i="13"/>
  <c r="G1087" i="13"/>
  <c r="E1087" i="13"/>
  <c r="H1083" i="13"/>
  <c r="G1083" i="13"/>
  <c r="E1083" i="13"/>
  <c r="H1082" i="13"/>
  <c r="G1082" i="13"/>
  <c r="E1082" i="13"/>
  <c r="H1081" i="13"/>
  <c r="G1081" i="13"/>
  <c r="E1081" i="13"/>
  <c r="H1080" i="13"/>
  <c r="G1080" i="13"/>
  <c r="E1080" i="13"/>
  <c r="H1079" i="13"/>
  <c r="G1079" i="13"/>
  <c r="E1079" i="13"/>
  <c r="H1077" i="13"/>
  <c r="G1077" i="13"/>
  <c r="E1077" i="13"/>
  <c r="H1076" i="13"/>
  <c r="G1076" i="13"/>
  <c r="E1076" i="13"/>
  <c r="H1075" i="13"/>
  <c r="G1075" i="13"/>
  <c r="E1075" i="13"/>
  <c r="H1074" i="13"/>
  <c r="G1074" i="13"/>
  <c r="E1074" i="13"/>
  <c r="H1073" i="13"/>
  <c r="G1073" i="13"/>
  <c r="E1073" i="13"/>
  <c r="H1069" i="13"/>
  <c r="G1069" i="13"/>
  <c r="E1069" i="13"/>
  <c r="H1068" i="13"/>
  <c r="G1068" i="13"/>
  <c r="E1068" i="13"/>
  <c r="H1067" i="13"/>
  <c r="G1067" i="13"/>
  <c r="E1067" i="13"/>
  <c r="H1066" i="13"/>
  <c r="G1066" i="13"/>
  <c r="E1066" i="13"/>
  <c r="H1065" i="13"/>
  <c r="G1065" i="13"/>
  <c r="E1065" i="13"/>
  <c r="H1064" i="13"/>
  <c r="G1064" i="13"/>
  <c r="E1064" i="13"/>
  <c r="H1049" i="13"/>
  <c r="G1049" i="13"/>
  <c r="E1049" i="13"/>
  <c r="H1048" i="13"/>
  <c r="G1048" i="13"/>
  <c r="E1048" i="13"/>
  <c r="H1035" i="13"/>
  <c r="G1035" i="13"/>
  <c r="E1035" i="13"/>
  <c r="H1034" i="13"/>
  <c r="G1034" i="13"/>
  <c r="E1034" i="13"/>
  <c r="H1033" i="13"/>
  <c r="G1033" i="13"/>
  <c r="E1033" i="13"/>
  <c r="H1032" i="13"/>
  <c r="G1032" i="13"/>
  <c r="E1032" i="13"/>
  <c r="H992" i="13"/>
  <c r="G992" i="13"/>
  <c r="E992" i="13"/>
  <c r="H991" i="13"/>
  <c r="G991" i="13"/>
  <c r="E991" i="13"/>
  <c r="H990" i="13"/>
  <c r="G990" i="13"/>
  <c r="E990" i="13"/>
  <c r="H989" i="13"/>
  <c r="G989" i="13"/>
  <c r="E989" i="13"/>
  <c r="H988" i="13"/>
  <c r="G988" i="13"/>
  <c r="E988" i="13"/>
  <c r="H987" i="13"/>
  <c r="G987" i="13"/>
  <c r="E987" i="13"/>
  <c r="H985" i="13"/>
  <c r="G985" i="13"/>
  <c r="E985" i="13"/>
  <c r="H984" i="13"/>
  <c r="G984" i="13"/>
  <c r="E984" i="13"/>
  <c r="H983" i="13"/>
  <c r="G983" i="13"/>
  <c r="E983" i="13"/>
  <c r="H982" i="13"/>
  <c r="G982" i="13"/>
  <c r="E982" i="13"/>
  <c r="H981" i="13"/>
  <c r="G981" i="13"/>
  <c r="E981" i="13"/>
  <c r="H980" i="13"/>
  <c r="G980" i="13"/>
  <c r="E980" i="13"/>
  <c r="H978" i="13"/>
  <c r="G978" i="13"/>
  <c r="E978" i="13"/>
  <c r="H977" i="13"/>
  <c r="G977" i="13"/>
  <c r="E977" i="13"/>
  <c r="H976" i="13"/>
  <c r="G976" i="13"/>
  <c r="E976" i="13"/>
  <c r="H975" i="13"/>
  <c r="G975" i="13"/>
  <c r="E975" i="13"/>
  <c r="H974" i="13"/>
  <c r="G974" i="13"/>
  <c r="E974" i="13"/>
  <c r="H973" i="13"/>
  <c r="G973" i="13"/>
  <c r="E973" i="13"/>
  <c r="H972" i="13"/>
  <c r="G972" i="13"/>
  <c r="E972" i="13"/>
  <c r="H971" i="13"/>
  <c r="G971" i="13"/>
  <c r="E971" i="13"/>
  <c r="H970" i="13"/>
  <c r="G970" i="13"/>
  <c r="E970" i="13"/>
  <c r="H969" i="13"/>
  <c r="G969" i="13"/>
  <c r="E969" i="13"/>
  <c r="H968" i="13"/>
  <c r="G968" i="13"/>
  <c r="E968" i="13"/>
  <c r="H967" i="13"/>
  <c r="G967" i="13"/>
  <c r="E967" i="13"/>
  <c r="H966" i="13"/>
  <c r="G966" i="13"/>
  <c r="E966" i="13"/>
  <c r="H965" i="13"/>
  <c r="G965" i="13"/>
  <c r="E965" i="13"/>
  <c r="H962" i="13"/>
  <c r="G962" i="13"/>
  <c r="E962" i="13"/>
  <c r="H961" i="13"/>
  <c r="G961" i="13"/>
  <c r="E961" i="13"/>
  <c r="H960" i="13"/>
  <c r="G960" i="13"/>
  <c r="E960" i="13"/>
  <c r="H959" i="13"/>
  <c r="G959" i="13"/>
  <c r="E959" i="13"/>
  <c r="H958" i="13"/>
  <c r="G958" i="13"/>
  <c r="E958" i="13"/>
  <c r="H953" i="13"/>
  <c r="G953" i="13"/>
  <c r="E953" i="13"/>
  <c r="H952" i="13"/>
  <c r="G952" i="13"/>
  <c r="E952" i="13"/>
  <c r="H933" i="13"/>
  <c r="G933" i="13"/>
  <c r="E933" i="13"/>
  <c r="H932" i="13"/>
  <c r="G932" i="13"/>
  <c r="E932" i="13"/>
  <c r="H921" i="13"/>
  <c r="G921" i="13"/>
  <c r="E921" i="13"/>
  <c r="H920" i="13"/>
  <c r="G920" i="13"/>
  <c r="E920" i="13"/>
  <c r="H915" i="13"/>
  <c r="G915" i="13"/>
  <c r="E915" i="13"/>
  <c r="H914" i="13"/>
  <c r="G914" i="13"/>
  <c r="E914" i="13"/>
  <c r="H913" i="13"/>
  <c r="G913" i="13"/>
  <c r="E913" i="13"/>
  <c r="H909" i="13"/>
  <c r="G909" i="13"/>
  <c r="E909" i="13"/>
  <c r="H908" i="13"/>
  <c r="G908" i="13"/>
  <c r="E908" i="13"/>
  <c r="H907" i="13"/>
  <c r="G907" i="13"/>
  <c r="E907" i="13"/>
  <c r="H906" i="13"/>
  <c r="G906" i="13"/>
  <c r="E906" i="13"/>
  <c r="H904" i="13"/>
  <c r="G904" i="13"/>
  <c r="E904" i="13"/>
  <c r="H903" i="13"/>
  <c r="G903" i="13"/>
  <c r="E903" i="13"/>
  <c r="H902" i="13"/>
  <c r="G902" i="13"/>
  <c r="E902" i="13"/>
  <c r="H901" i="13"/>
  <c r="G901" i="13"/>
  <c r="E901" i="13"/>
  <c r="H899" i="13"/>
  <c r="G899" i="13"/>
  <c r="E899" i="13"/>
  <c r="H898" i="13"/>
  <c r="G898" i="13"/>
  <c r="E898" i="13"/>
  <c r="H897" i="13"/>
  <c r="G897" i="13"/>
  <c r="E897" i="13"/>
  <c r="H896" i="13"/>
  <c r="G896" i="13"/>
  <c r="E896" i="13"/>
  <c r="H893" i="13"/>
  <c r="G893" i="13"/>
  <c r="E893" i="13"/>
  <c r="H892" i="13"/>
  <c r="G892" i="13"/>
  <c r="E892" i="13"/>
  <c r="H891" i="13"/>
  <c r="G891" i="13"/>
  <c r="E891" i="13"/>
  <c r="H890" i="13"/>
  <c r="G890" i="13"/>
  <c r="E890" i="13"/>
  <c r="H888" i="13"/>
  <c r="G888" i="13"/>
  <c r="E888" i="13"/>
  <c r="H887" i="13"/>
  <c r="G887" i="13"/>
  <c r="E887" i="13"/>
  <c r="H886" i="13"/>
  <c r="G886" i="13"/>
  <c r="E886" i="13"/>
  <c r="H885" i="13"/>
  <c r="G885" i="13"/>
  <c r="E885" i="13"/>
  <c r="H883" i="13"/>
  <c r="G883" i="13"/>
  <c r="E883" i="13"/>
  <c r="H882" i="13"/>
  <c r="G882" i="13"/>
  <c r="E882" i="13"/>
  <c r="H881" i="13"/>
  <c r="G881" i="13"/>
  <c r="E881" i="13"/>
  <c r="H880" i="13"/>
  <c r="G880" i="13"/>
  <c r="E880" i="13"/>
  <c r="H879" i="13"/>
  <c r="G879" i="13"/>
  <c r="E879" i="13"/>
  <c r="H877" i="13"/>
  <c r="G877" i="13"/>
  <c r="E877" i="13"/>
  <c r="H876" i="13"/>
  <c r="G876" i="13"/>
  <c r="E876" i="13"/>
  <c r="H875" i="13"/>
  <c r="G875" i="13"/>
  <c r="E875" i="13"/>
  <c r="H874" i="13"/>
  <c r="G874" i="13"/>
  <c r="E874" i="13"/>
  <c r="H873" i="13"/>
  <c r="G873" i="13"/>
  <c r="E873" i="13"/>
  <c r="H872" i="13"/>
  <c r="G872" i="13"/>
  <c r="E872" i="13"/>
  <c r="H871" i="13"/>
  <c r="G871" i="13"/>
  <c r="E871" i="13"/>
  <c r="H870" i="13"/>
  <c r="G870" i="13"/>
  <c r="E870" i="13"/>
  <c r="H869" i="13"/>
  <c r="G869" i="13"/>
  <c r="E869" i="13"/>
  <c r="H868" i="13"/>
  <c r="G868" i="13"/>
  <c r="E868" i="13"/>
  <c r="H867" i="13"/>
  <c r="G867" i="13"/>
  <c r="E867" i="13"/>
  <c r="H865" i="13"/>
  <c r="G865" i="13"/>
  <c r="E865" i="13"/>
  <c r="H864" i="13"/>
  <c r="G864" i="13"/>
  <c r="E864" i="13"/>
  <c r="H862" i="13"/>
  <c r="G862" i="13"/>
  <c r="E862" i="13"/>
  <c r="H861" i="13"/>
  <c r="G861" i="13"/>
  <c r="E861" i="13"/>
  <c r="H860" i="13"/>
  <c r="G860" i="13"/>
  <c r="E860" i="13"/>
  <c r="H859" i="13"/>
  <c r="G859" i="13"/>
  <c r="E859" i="13"/>
  <c r="H858" i="13"/>
  <c r="G858" i="13"/>
  <c r="E858" i="13"/>
  <c r="H857" i="13"/>
  <c r="G857" i="13"/>
  <c r="E857" i="13"/>
  <c r="H856" i="13"/>
  <c r="G856" i="13"/>
  <c r="E856" i="13"/>
  <c r="H855" i="13"/>
  <c r="G855" i="13"/>
  <c r="E855" i="13"/>
  <c r="H854" i="13"/>
  <c r="G854" i="13"/>
  <c r="E854" i="13"/>
  <c r="H853" i="13"/>
  <c r="G853" i="13"/>
  <c r="E853" i="13"/>
  <c r="H852" i="13"/>
  <c r="G852" i="13"/>
  <c r="E852" i="13"/>
  <c r="H850" i="13"/>
  <c r="G850" i="13"/>
  <c r="E850" i="13"/>
  <c r="H849" i="13"/>
  <c r="G849" i="13"/>
  <c r="E849" i="13"/>
  <c r="H848" i="13"/>
  <c r="G848" i="13"/>
  <c r="E848" i="13"/>
  <c r="H847" i="13"/>
  <c r="G847" i="13"/>
  <c r="E847" i="13"/>
  <c r="H846" i="13"/>
  <c r="G846" i="13"/>
  <c r="E846" i="13"/>
  <c r="H845" i="13"/>
  <c r="G845" i="13"/>
  <c r="E845" i="13"/>
  <c r="H844" i="13"/>
  <c r="G844" i="13"/>
  <c r="E844" i="13"/>
  <c r="H843" i="13"/>
  <c r="G843" i="13"/>
  <c r="E843" i="13"/>
  <c r="H842" i="13"/>
  <c r="G842" i="13"/>
  <c r="E842" i="13"/>
  <c r="H841" i="13"/>
  <c r="G841" i="13"/>
  <c r="E841" i="13"/>
  <c r="H840" i="13"/>
  <c r="G840" i="13"/>
  <c r="E840" i="13"/>
  <c r="H838" i="13"/>
  <c r="G838" i="13"/>
  <c r="E838" i="13"/>
  <c r="H837" i="13"/>
  <c r="G837" i="13"/>
  <c r="E837" i="13"/>
  <c r="H836" i="13"/>
  <c r="G836" i="13"/>
  <c r="E836" i="13"/>
  <c r="H835" i="13"/>
  <c r="G835" i="13"/>
  <c r="E835" i="13"/>
  <c r="H834" i="13"/>
  <c r="G834" i="13"/>
  <c r="E834" i="13"/>
  <c r="H832" i="13"/>
  <c r="G832" i="13"/>
  <c r="E832" i="13"/>
  <c r="H831" i="13"/>
  <c r="G831" i="13"/>
  <c r="E831" i="13"/>
  <c r="H781" i="13"/>
  <c r="G781" i="13"/>
  <c r="E781" i="13"/>
  <c r="H780" i="13"/>
  <c r="G780" i="13"/>
  <c r="E780" i="13"/>
  <c r="H779" i="13"/>
  <c r="G779" i="13"/>
  <c r="E779" i="13"/>
  <c r="H775" i="13"/>
  <c r="G775" i="13"/>
  <c r="E775" i="13"/>
  <c r="H774" i="13"/>
  <c r="G774" i="13"/>
  <c r="E774" i="13"/>
  <c r="H773" i="13"/>
  <c r="G773" i="13"/>
  <c r="E773" i="13"/>
  <c r="H772" i="13"/>
  <c r="G772" i="13"/>
  <c r="E772" i="13"/>
  <c r="H767" i="13"/>
  <c r="G767" i="13"/>
  <c r="E767" i="13"/>
  <c r="H766" i="13"/>
  <c r="G766" i="13"/>
  <c r="E766" i="13"/>
  <c r="H765" i="13"/>
  <c r="G765" i="13"/>
  <c r="E765" i="13"/>
  <c r="H661" i="13"/>
  <c r="G661" i="13"/>
  <c r="E661" i="13"/>
  <c r="H660" i="13"/>
  <c r="G660" i="13"/>
  <c r="E660" i="13"/>
  <c r="H659" i="13"/>
  <c r="G659" i="13"/>
  <c r="E659" i="13"/>
  <c r="H658" i="13"/>
  <c r="G658" i="13"/>
  <c r="E658" i="13"/>
  <c r="H657" i="13"/>
  <c r="G657" i="13"/>
  <c r="E657" i="13"/>
  <c r="H656" i="13"/>
  <c r="G656" i="13"/>
  <c r="E656" i="13"/>
  <c r="H654" i="13"/>
  <c r="G654" i="13"/>
  <c r="E654" i="13"/>
  <c r="H653" i="13"/>
  <c r="G653" i="13"/>
  <c r="E653" i="13"/>
  <c r="H652" i="13"/>
  <c r="G652" i="13"/>
  <c r="E652" i="13"/>
  <c r="H651" i="13"/>
  <c r="G651" i="13"/>
  <c r="E651" i="13"/>
  <c r="H650" i="13"/>
  <c r="G650" i="13"/>
  <c r="E650" i="13"/>
  <c r="H649" i="13"/>
  <c r="G649" i="13"/>
  <c r="E649" i="13"/>
  <c r="H647" i="13"/>
  <c r="G647" i="13"/>
  <c r="E647" i="13"/>
  <c r="H646" i="13"/>
  <c r="G646" i="13"/>
  <c r="E646" i="13"/>
  <c r="H645" i="13"/>
  <c r="G645" i="13"/>
  <c r="E645" i="13"/>
  <c r="H644" i="13"/>
  <c r="G644" i="13"/>
  <c r="E644" i="13"/>
  <c r="H643" i="13"/>
  <c r="G643" i="13"/>
  <c r="E643" i="13"/>
  <c r="H642" i="13"/>
  <c r="G642" i="13"/>
  <c r="E642" i="13"/>
  <c r="H641" i="13"/>
  <c r="G641" i="13"/>
  <c r="E641" i="13"/>
  <c r="H639" i="13"/>
  <c r="G639" i="13"/>
  <c r="E639" i="13"/>
  <c r="H638" i="13"/>
  <c r="G638" i="13"/>
  <c r="E638" i="13"/>
  <c r="H637" i="13"/>
  <c r="G637" i="13"/>
  <c r="E637" i="13"/>
  <c r="H636" i="13"/>
  <c r="G636" i="13"/>
  <c r="E636" i="13"/>
  <c r="H635" i="13"/>
  <c r="G635" i="13"/>
  <c r="E635" i="13"/>
  <c r="H634" i="13"/>
  <c r="G634" i="13"/>
  <c r="E634" i="13"/>
  <c r="H633" i="13"/>
  <c r="G633" i="13"/>
  <c r="E633" i="13"/>
  <c r="H631" i="13"/>
  <c r="G631" i="13"/>
  <c r="E631" i="13"/>
  <c r="H630" i="13"/>
  <c r="G630" i="13"/>
  <c r="E630" i="13"/>
  <c r="H629" i="13"/>
  <c r="G629" i="13"/>
  <c r="E629" i="13"/>
  <c r="H628" i="13"/>
  <c r="G628" i="13"/>
  <c r="E628" i="13"/>
  <c r="H627" i="13"/>
  <c r="G627" i="13"/>
  <c r="E627" i="13"/>
  <c r="H626" i="13"/>
  <c r="G626" i="13"/>
  <c r="E626" i="13"/>
  <c r="H625" i="13"/>
  <c r="G625" i="13"/>
  <c r="E625" i="13"/>
  <c r="H623" i="13"/>
  <c r="G623" i="13"/>
  <c r="E623" i="13"/>
  <c r="H622" i="13"/>
  <c r="G622" i="13"/>
  <c r="E622" i="13"/>
  <c r="H621" i="13"/>
  <c r="G621" i="13"/>
  <c r="E621" i="13"/>
  <c r="H620" i="13"/>
  <c r="G620" i="13"/>
  <c r="E620" i="13"/>
  <c r="H619" i="13"/>
  <c r="G619" i="13"/>
  <c r="E619" i="13"/>
  <c r="H618" i="13"/>
  <c r="G618" i="13"/>
  <c r="E618" i="13"/>
  <c r="H617" i="13"/>
  <c r="G617" i="13"/>
  <c r="E617" i="13"/>
  <c r="H614" i="13"/>
  <c r="G614" i="13"/>
  <c r="E614" i="13"/>
  <c r="H613" i="13"/>
  <c r="G613" i="13"/>
  <c r="E613" i="13"/>
  <c r="H612" i="13"/>
  <c r="G612" i="13"/>
  <c r="E612" i="13"/>
  <c r="H611" i="13"/>
  <c r="G611" i="13"/>
  <c r="E611" i="13"/>
  <c r="H610" i="13"/>
  <c r="G610" i="13"/>
  <c r="E610" i="13"/>
  <c r="H609" i="13"/>
  <c r="G609" i="13"/>
  <c r="E609" i="13"/>
  <c r="H608" i="13"/>
  <c r="G608" i="13"/>
  <c r="E608" i="13"/>
  <c r="H607" i="13"/>
  <c r="G607" i="13"/>
  <c r="E607" i="13"/>
  <c r="H606" i="13"/>
  <c r="G606" i="13"/>
  <c r="E606" i="13"/>
  <c r="H604" i="13"/>
  <c r="G604" i="13"/>
  <c r="E604" i="13"/>
  <c r="H603" i="13"/>
  <c r="G603" i="13"/>
  <c r="E603" i="13"/>
  <c r="H602" i="13"/>
  <c r="G602" i="13"/>
  <c r="E602" i="13"/>
  <c r="H601" i="13"/>
  <c r="G601" i="13"/>
  <c r="E601" i="13"/>
  <c r="H600" i="13"/>
  <c r="G600" i="13"/>
  <c r="E600" i="13"/>
  <c r="H599" i="13"/>
  <c r="G599" i="13"/>
  <c r="E599" i="13"/>
  <c r="H598" i="13"/>
  <c r="G598" i="13"/>
  <c r="E598" i="13"/>
  <c r="H597" i="13"/>
  <c r="G597" i="13"/>
  <c r="E597" i="13"/>
  <c r="H595" i="13"/>
  <c r="G595" i="13"/>
  <c r="E595" i="13"/>
  <c r="H594" i="13"/>
  <c r="G594" i="13"/>
  <c r="E594" i="13"/>
  <c r="H593" i="13"/>
  <c r="G593" i="13"/>
  <c r="E593" i="13"/>
  <c r="H592" i="13"/>
  <c r="G592" i="13"/>
  <c r="E592" i="13"/>
  <c r="H591" i="13"/>
  <c r="G591" i="13"/>
  <c r="E591" i="13"/>
  <c r="H590" i="13"/>
  <c r="G590" i="13"/>
  <c r="E590" i="13"/>
  <c r="H589" i="13"/>
  <c r="G589" i="13"/>
  <c r="E589" i="13"/>
  <c r="H588" i="13"/>
  <c r="G588" i="13"/>
  <c r="E588" i="13"/>
  <c r="H587" i="13"/>
  <c r="G587" i="13"/>
  <c r="E587" i="13"/>
  <c r="H585" i="13"/>
  <c r="G585" i="13"/>
  <c r="E585" i="13"/>
  <c r="H584" i="13"/>
  <c r="G584" i="13"/>
  <c r="E584" i="13"/>
  <c r="H583" i="13"/>
  <c r="G583" i="13"/>
  <c r="E583" i="13"/>
  <c r="H582" i="13"/>
  <c r="G582" i="13"/>
  <c r="E582" i="13"/>
  <c r="H581" i="13"/>
  <c r="G581" i="13"/>
  <c r="E581" i="13"/>
  <c r="H580" i="13"/>
  <c r="G580" i="13"/>
  <c r="E580" i="13"/>
  <c r="H579" i="13"/>
  <c r="G579" i="13"/>
  <c r="E579" i="13"/>
  <c r="H578" i="13"/>
  <c r="G578" i="13"/>
  <c r="E578" i="13"/>
  <c r="H577" i="13"/>
  <c r="G577" i="13"/>
  <c r="E577" i="13"/>
  <c r="H575" i="13"/>
  <c r="G575" i="13"/>
  <c r="E575" i="13"/>
  <c r="H574" i="13"/>
  <c r="G574" i="13"/>
  <c r="E574" i="13"/>
  <c r="H573" i="13"/>
  <c r="G573" i="13"/>
  <c r="E573" i="13"/>
  <c r="H572" i="13"/>
  <c r="G572" i="13"/>
  <c r="E572" i="13"/>
  <c r="H571" i="13"/>
  <c r="G571" i="13"/>
  <c r="E571" i="13"/>
  <c r="H570" i="13"/>
  <c r="G570" i="13"/>
  <c r="E570" i="13"/>
  <c r="H569" i="13"/>
  <c r="G569" i="13"/>
  <c r="E569" i="13"/>
  <c r="H568" i="13"/>
  <c r="G568" i="13"/>
  <c r="E568" i="13"/>
  <c r="H567" i="13"/>
  <c r="G567" i="13"/>
  <c r="E567" i="13"/>
  <c r="H565" i="13"/>
  <c r="G565" i="13"/>
  <c r="E565" i="13"/>
  <c r="H564" i="13"/>
  <c r="G564" i="13"/>
  <c r="E564" i="13"/>
  <c r="H563" i="13"/>
  <c r="G563" i="13"/>
  <c r="E563" i="13"/>
  <c r="H562" i="13"/>
  <c r="G562" i="13"/>
  <c r="E562" i="13"/>
  <c r="H561" i="13"/>
  <c r="G561" i="13"/>
  <c r="E561" i="13"/>
  <c r="H560" i="13"/>
  <c r="G560" i="13"/>
  <c r="E560" i="13"/>
  <c r="H559" i="13"/>
  <c r="G559" i="13"/>
  <c r="E559" i="13"/>
  <c r="H558" i="13"/>
  <c r="G558" i="13"/>
  <c r="E558" i="13"/>
  <c r="H557" i="13"/>
  <c r="G557" i="13"/>
  <c r="E557" i="13"/>
  <c r="H555" i="13"/>
  <c r="G555" i="13"/>
  <c r="E555" i="13"/>
  <c r="H554" i="13"/>
  <c r="G554" i="13"/>
  <c r="E554" i="13"/>
  <c r="H553" i="13"/>
  <c r="G553" i="13"/>
  <c r="E553" i="13"/>
  <c r="H552" i="13"/>
  <c r="G552" i="13"/>
  <c r="E552" i="13"/>
  <c r="H551" i="13"/>
  <c r="G551" i="13"/>
  <c r="E551" i="13"/>
  <c r="H550" i="13"/>
  <c r="G550" i="13"/>
  <c r="E550" i="13"/>
  <c r="H549" i="13"/>
  <c r="G549" i="13"/>
  <c r="E549" i="13"/>
  <c r="H548" i="13"/>
  <c r="G548" i="13"/>
  <c r="E548" i="13"/>
  <c r="H547" i="13"/>
  <c r="G547" i="13"/>
  <c r="E547" i="13"/>
  <c r="H545" i="13"/>
  <c r="G545" i="13"/>
  <c r="E545" i="13"/>
  <c r="H544" i="13"/>
  <c r="G544" i="13"/>
  <c r="E544" i="13"/>
  <c r="H543" i="13"/>
  <c r="G543" i="13"/>
  <c r="E543" i="13"/>
  <c r="H542" i="13"/>
  <c r="G542" i="13"/>
  <c r="E542" i="13"/>
  <c r="H541" i="13"/>
  <c r="G541" i="13"/>
  <c r="E541" i="13"/>
  <c r="H540" i="13"/>
  <c r="G540" i="13"/>
  <c r="E540" i="13"/>
  <c r="H539" i="13"/>
  <c r="G539" i="13"/>
  <c r="E539" i="13"/>
  <c r="H538" i="13"/>
  <c r="G538" i="13"/>
  <c r="E538" i="13"/>
  <c r="H537" i="13"/>
  <c r="G537" i="13"/>
  <c r="E537" i="13"/>
  <c r="H535" i="13"/>
  <c r="G535" i="13"/>
  <c r="E535" i="13"/>
  <c r="H534" i="13"/>
  <c r="G534" i="13"/>
  <c r="E534" i="13"/>
  <c r="H533" i="13"/>
  <c r="G533" i="13"/>
  <c r="E533" i="13"/>
  <c r="H532" i="13"/>
  <c r="G532" i="13"/>
  <c r="E532" i="13"/>
  <c r="H531" i="13"/>
  <c r="G531" i="13"/>
  <c r="E531" i="13"/>
  <c r="H530" i="13"/>
  <c r="G530" i="13"/>
  <c r="E530" i="13"/>
  <c r="H529" i="13"/>
  <c r="G529" i="13"/>
  <c r="E529" i="13"/>
  <c r="H528" i="13"/>
  <c r="G528" i="13"/>
  <c r="E528" i="13"/>
  <c r="H527" i="13"/>
  <c r="G527" i="13"/>
  <c r="E527" i="13"/>
  <c r="H525" i="13"/>
  <c r="G525" i="13"/>
  <c r="E525" i="13"/>
  <c r="H524" i="13"/>
  <c r="G524" i="13"/>
  <c r="E524" i="13"/>
  <c r="H523" i="13"/>
  <c r="G523" i="13"/>
  <c r="E523" i="13"/>
  <c r="H522" i="13"/>
  <c r="G522" i="13"/>
  <c r="E522" i="13"/>
  <c r="H521" i="13"/>
  <c r="G521" i="13"/>
  <c r="E521" i="13"/>
  <c r="H520" i="13"/>
  <c r="G520" i="13"/>
  <c r="E520" i="13"/>
  <c r="H519" i="13"/>
  <c r="G519" i="13"/>
  <c r="E519" i="13"/>
  <c r="H518" i="13"/>
  <c r="G518" i="13"/>
  <c r="E518" i="13"/>
  <c r="H517" i="13"/>
  <c r="G517" i="13"/>
  <c r="E517" i="13"/>
  <c r="H515" i="13"/>
  <c r="G515" i="13"/>
  <c r="E515" i="13"/>
  <c r="H514" i="13"/>
  <c r="G514" i="13"/>
  <c r="E514" i="13"/>
  <c r="H513" i="13"/>
  <c r="G513" i="13"/>
  <c r="E513" i="13"/>
  <c r="H512" i="13"/>
  <c r="G512" i="13"/>
  <c r="E512" i="13"/>
  <c r="H511" i="13"/>
  <c r="G511" i="13"/>
  <c r="E511" i="13"/>
  <c r="H510" i="13"/>
  <c r="G510" i="13"/>
  <c r="E510" i="13"/>
  <c r="H509" i="13"/>
  <c r="G509" i="13"/>
  <c r="E509" i="13"/>
  <c r="H508" i="13"/>
  <c r="G508" i="13"/>
  <c r="E508" i="13"/>
  <c r="H507" i="13"/>
  <c r="G507" i="13"/>
  <c r="E507" i="13"/>
  <c r="H499" i="13"/>
  <c r="G499" i="13"/>
  <c r="E499" i="13"/>
  <c r="H498" i="13"/>
  <c r="G498" i="13"/>
  <c r="E498" i="13"/>
  <c r="H497" i="13"/>
  <c r="G497" i="13"/>
  <c r="E497" i="13"/>
  <c r="H496" i="13"/>
  <c r="G496" i="13"/>
  <c r="E496" i="13"/>
  <c r="H495" i="13"/>
  <c r="G495" i="13"/>
  <c r="E495" i="13"/>
  <c r="H494" i="13"/>
  <c r="G494" i="13"/>
  <c r="E494" i="13"/>
  <c r="H493" i="13"/>
  <c r="G493" i="13"/>
  <c r="E493" i="13"/>
  <c r="H492" i="13"/>
  <c r="G492" i="13"/>
  <c r="E492" i="13"/>
  <c r="H491" i="13"/>
  <c r="G491" i="13"/>
  <c r="E491" i="13"/>
  <c r="H464" i="13"/>
  <c r="G464" i="13"/>
  <c r="E464" i="13"/>
  <c r="H463" i="13"/>
  <c r="G463" i="13"/>
  <c r="E463" i="13"/>
  <c r="H462" i="13"/>
  <c r="G462" i="13"/>
  <c r="E462" i="13"/>
  <c r="H455" i="13"/>
  <c r="G455" i="13"/>
  <c r="E455" i="13"/>
  <c r="H454" i="13"/>
  <c r="G454" i="13"/>
  <c r="E454" i="13"/>
  <c r="H452" i="13"/>
  <c r="G452" i="13"/>
  <c r="E452" i="13"/>
  <c r="H451" i="13"/>
  <c r="G451" i="13"/>
  <c r="E451" i="13"/>
  <c r="H447" i="13"/>
  <c r="G447" i="13"/>
  <c r="E447" i="13"/>
  <c r="H446" i="13"/>
  <c r="G446" i="13"/>
  <c r="E446" i="13"/>
  <c r="H445" i="13"/>
  <c r="G445" i="13"/>
  <c r="E445" i="13"/>
  <c r="H443" i="13"/>
  <c r="G443" i="13"/>
  <c r="E443" i="13"/>
  <c r="H442" i="13"/>
  <c r="G442" i="13"/>
  <c r="E442" i="13"/>
  <c r="H441" i="13"/>
  <c r="G441" i="13"/>
  <c r="E441" i="13"/>
  <c r="H439" i="13"/>
  <c r="G439" i="13"/>
  <c r="E439" i="13"/>
  <c r="H438" i="13"/>
  <c r="G438" i="13"/>
  <c r="E438" i="13"/>
  <c r="H437" i="13"/>
  <c r="G437" i="13"/>
  <c r="E437" i="13"/>
  <c r="H435" i="13"/>
  <c r="G435" i="13"/>
  <c r="E435" i="13"/>
  <c r="H434" i="13"/>
  <c r="G434" i="13"/>
  <c r="E434" i="13"/>
  <c r="H433" i="13"/>
  <c r="G433" i="13"/>
  <c r="E433" i="13"/>
  <c r="H430" i="13"/>
  <c r="G430" i="13"/>
  <c r="E430" i="13"/>
  <c r="H429" i="13"/>
  <c r="G429" i="13"/>
  <c r="E429" i="13"/>
  <c r="H428" i="13"/>
  <c r="G428" i="13"/>
  <c r="E428" i="13"/>
  <c r="H427" i="13"/>
  <c r="G427" i="13"/>
  <c r="E427" i="13"/>
  <c r="H426" i="13"/>
  <c r="G426" i="13"/>
  <c r="E426" i="13"/>
  <c r="H425" i="13"/>
  <c r="G425" i="13"/>
  <c r="E425" i="13"/>
  <c r="H423" i="13"/>
  <c r="G423" i="13"/>
  <c r="E423" i="13"/>
  <c r="H422" i="13"/>
  <c r="G422" i="13"/>
  <c r="E422" i="13"/>
  <c r="H421" i="13"/>
  <c r="G421" i="13"/>
  <c r="E421" i="13"/>
  <c r="H420" i="13"/>
  <c r="G420" i="13"/>
  <c r="E420" i="13"/>
  <c r="H419" i="13"/>
  <c r="G419" i="13"/>
  <c r="E419" i="13"/>
  <c r="H418" i="13"/>
  <c r="G418" i="13"/>
  <c r="E418" i="13"/>
  <c r="H417" i="13"/>
  <c r="G417" i="13"/>
  <c r="E417" i="13"/>
  <c r="H415" i="13"/>
  <c r="G415" i="13"/>
  <c r="E415" i="13"/>
  <c r="H414" i="13"/>
  <c r="G414" i="13"/>
  <c r="E414" i="13"/>
  <c r="H413" i="13"/>
  <c r="G413" i="13"/>
  <c r="E413" i="13"/>
  <c r="H412" i="13"/>
  <c r="G412" i="13"/>
  <c r="E412" i="13"/>
  <c r="H411" i="13"/>
  <c r="G411" i="13"/>
  <c r="E411" i="13"/>
  <c r="H410" i="13"/>
  <c r="G410" i="13"/>
  <c r="E410" i="13"/>
  <c r="H381" i="13"/>
  <c r="G381" i="13"/>
  <c r="E381" i="13"/>
  <c r="H380" i="13"/>
  <c r="G380" i="13"/>
  <c r="E380" i="13"/>
  <c r="H379" i="13"/>
  <c r="G379" i="13"/>
  <c r="E379" i="13"/>
  <c r="H378" i="13"/>
  <c r="G378" i="13"/>
  <c r="E378" i="13"/>
  <c r="H377" i="13"/>
  <c r="G377" i="13"/>
  <c r="E377" i="13"/>
  <c r="H376" i="13"/>
  <c r="G376" i="13"/>
  <c r="E376" i="13"/>
  <c r="H375" i="13"/>
  <c r="G375" i="13"/>
  <c r="E375" i="13"/>
  <c r="H374" i="13"/>
  <c r="G374" i="13"/>
  <c r="E374" i="13"/>
  <c r="H373" i="13"/>
  <c r="G373" i="13"/>
  <c r="E373" i="13"/>
  <c r="H371" i="13"/>
  <c r="G371" i="13"/>
  <c r="E371" i="13"/>
  <c r="H370" i="13"/>
  <c r="G370" i="13"/>
  <c r="E370" i="13"/>
  <c r="H369" i="13"/>
  <c r="G369" i="13"/>
  <c r="E369" i="13"/>
  <c r="H368" i="13"/>
  <c r="G368" i="13"/>
  <c r="E368" i="13"/>
  <c r="H367" i="13"/>
  <c r="G367" i="13"/>
  <c r="E367" i="13"/>
  <c r="H366" i="13"/>
  <c r="G366" i="13"/>
  <c r="E366" i="13"/>
  <c r="H365" i="13"/>
  <c r="G365" i="13"/>
  <c r="E365" i="13"/>
  <c r="H364" i="13"/>
  <c r="G364" i="13"/>
  <c r="E364" i="13"/>
  <c r="H363" i="13"/>
  <c r="G363" i="13"/>
  <c r="E363" i="13"/>
  <c r="H361" i="13"/>
  <c r="G361" i="13"/>
  <c r="E361" i="13"/>
  <c r="H360" i="13"/>
  <c r="G360" i="13"/>
  <c r="E360" i="13"/>
  <c r="H359" i="13"/>
  <c r="G359" i="13"/>
  <c r="E359" i="13"/>
  <c r="H358" i="13"/>
  <c r="G358" i="13"/>
  <c r="E358" i="13"/>
  <c r="H357" i="13"/>
  <c r="G357" i="13"/>
  <c r="E357" i="13"/>
  <c r="H356" i="13"/>
  <c r="G356" i="13"/>
  <c r="E356" i="13"/>
  <c r="H355" i="13"/>
  <c r="G355" i="13"/>
  <c r="E355" i="13"/>
  <c r="H354" i="13"/>
  <c r="G354" i="13"/>
  <c r="E354" i="13"/>
  <c r="H353" i="13"/>
  <c r="G353" i="13"/>
  <c r="E353" i="13"/>
  <c r="H351" i="13"/>
  <c r="G351" i="13"/>
  <c r="E351" i="13"/>
  <c r="H350" i="13"/>
  <c r="G350" i="13"/>
  <c r="E350" i="13"/>
  <c r="H349" i="13"/>
  <c r="G349" i="13"/>
  <c r="E349" i="13"/>
  <c r="H348" i="13"/>
  <c r="G348" i="13"/>
  <c r="E348" i="13"/>
  <c r="H347" i="13"/>
  <c r="G347" i="13"/>
  <c r="E347" i="13"/>
  <c r="H346" i="13"/>
  <c r="G346" i="13"/>
  <c r="E346" i="13"/>
  <c r="H345" i="13"/>
  <c r="G345" i="13"/>
  <c r="E345" i="13"/>
  <c r="H344" i="13"/>
  <c r="G344" i="13"/>
  <c r="E344" i="13"/>
  <c r="H343" i="13"/>
  <c r="G343" i="13"/>
  <c r="E343" i="13"/>
  <c r="H341" i="13"/>
  <c r="G341" i="13"/>
  <c r="E341" i="13"/>
  <c r="H340" i="13"/>
  <c r="G340" i="13"/>
  <c r="E340" i="13"/>
  <c r="H339" i="13"/>
  <c r="G339" i="13"/>
  <c r="E339" i="13"/>
  <c r="H338" i="13"/>
  <c r="G338" i="13"/>
  <c r="E338" i="13"/>
  <c r="H337" i="13"/>
  <c r="G337" i="13"/>
  <c r="E337" i="13"/>
  <c r="H336" i="13"/>
  <c r="G336" i="13"/>
  <c r="E336" i="13"/>
  <c r="H335" i="13"/>
  <c r="G335" i="13"/>
  <c r="E335" i="13"/>
  <c r="H334" i="13"/>
  <c r="G334" i="13"/>
  <c r="E334" i="13"/>
  <c r="H333" i="13"/>
  <c r="G333" i="13"/>
  <c r="E333" i="13"/>
  <c r="H331" i="13"/>
  <c r="G331" i="13"/>
  <c r="E331" i="13"/>
  <c r="H330" i="13"/>
  <c r="G330" i="13"/>
  <c r="E330" i="13"/>
  <c r="H329" i="13"/>
  <c r="G329" i="13"/>
  <c r="E329" i="13"/>
  <c r="H328" i="13"/>
  <c r="G328" i="13"/>
  <c r="E328" i="13"/>
  <c r="H327" i="13"/>
  <c r="G327" i="13"/>
  <c r="E327" i="13"/>
  <c r="H326" i="13"/>
  <c r="G326" i="13"/>
  <c r="E326" i="13"/>
  <c r="H325" i="13"/>
  <c r="G325" i="13"/>
  <c r="E325" i="13"/>
  <c r="H324" i="13"/>
  <c r="G324" i="13"/>
  <c r="E324" i="13"/>
  <c r="H323" i="13"/>
  <c r="G323" i="13"/>
  <c r="E323" i="13"/>
  <c r="H321" i="13"/>
  <c r="G321" i="13"/>
  <c r="E321" i="13"/>
  <c r="H320" i="13"/>
  <c r="G320" i="13"/>
  <c r="E320" i="13"/>
  <c r="H319" i="13"/>
  <c r="G319" i="13"/>
  <c r="E319" i="13"/>
  <c r="H318" i="13"/>
  <c r="G318" i="13"/>
  <c r="E318" i="13"/>
  <c r="H317" i="13"/>
  <c r="G317" i="13"/>
  <c r="E317" i="13"/>
  <c r="H316" i="13"/>
  <c r="G316" i="13"/>
  <c r="E316" i="13"/>
  <c r="H315" i="13"/>
  <c r="G315" i="13"/>
  <c r="E315" i="13"/>
  <c r="H314" i="13"/>
  <c r="G314" i="13"/>
  <c r="E314" i="13"/>
  <c r="H313" i="13"/>
  <c r="G313" i="13"/>
  <c r="E313" i="13"/>
  <c r="H311" i="13"/>
  <c r="G311" i="13"/>
  <c r="E311" i="13"/>
  <c r="H310" i="13"/>
  <c r="G310" i="13"/>
  <c r="E310" i="13"/>
  <c r="H309" i="13"/>
  <c r="G309" i="13"/>
  <c r="E309" i="13"/>
  <c r="H308" i="13"/>
  <c r="G308" i="13"/>
  <c r="E308" i="13"/>
  <c r="H307" i="13"/>
  <c r="G307" i="13"/>
  <c r="E307" i="13"/>
  <c r="H306" i="13"/>
  <c r="G306" i="13"/>
  <c r="E306" i="13"/>
  <c r="H305" i="13"/>
  <c r="G305" i="13"/>
  <c r="E305" i="13"/>
  <c r="H304" i="13"/>
  <c r="G304" i="13"/>
  <c r="E304" i="13"/>
  <c r="H303" i="13"/>
  <c r="G303" i="13"/>
  <c r="E303" i="13"/>
  <c r="H301" i="13"/>
  <c r="G301" i="13"/>
  <c r="E301" i="13"/>
  <c r="H300" i="13"/>
  <c r="G300" i="13"/>
  <c r="E300" i="13"/>
  <c r="H299" i="13"/>
  <c r="G299" i="13"/>
  <c r="E299" i="13"/>
  <c r="H298" i="13"/>
  <c r="G298" i="13"/>
  <c r="E298" i="13"/>
  <c r="H297" i="13"/>
  <c r="G297" i="13"/>
  <c r="E297" i="13"/>
  <c r="H296" i="13"/>
  <c r="G296" i="13"/>
  <c r="E296" i="13"/>
  <c r="H295" i="13"/>
  <c r="G295" i="13"/>
  <c r="E295" i="13"/>
  <c r="H294" i="13"/>
  <c r="G294" i="13"/>
  <c r="E294" i="13"/>
  <c r="H293" i="13"/>
  <c r="G293" i="13"/>
  <c r="E293" i="13"/>
  <c r="H291" i="13"/>
  <c r="G291" i="13"/>
  <c r="E291" i="13"/>
  <c r="H290" i="13"/>
  <c r="G290" i="13"/>
  <c r="E290" i="13"/>
  <c r="H289" i="13"/>
  <c r="G289" i="13"/>
  <c r="E289" i="13"/>
  <c r="H288" i="13"/>
  <c r="G288" i="13"/>
  <c r="E288" i="13"/>
  <c r="H287" i="13"/>
  <c r="G287" i="13"/>
  <c r="E287" i="13"/>
  <c r="H286" i="13"/>
  <c r="G286" i="13"/>
  <c r="E286" i="13"/>
  <c r="H285" i="13"/>
  <c r="G285" i="13"/>
  <c r="E285" i="13"/>
  <c r="H284" i="13"/>
  <c r="G284" i="13"/>
  <c r="E284" i="13"/>
  <c r="H283" i="13"/>
  <c r="G283" i="13"/>
  <c r="E283" i="13"/>
  <c r="H281" i="13"/>
  <c r="G281" i="13"/>
  <c r="E281" i="13"/>
  <c r="H280" i="13"/>
  <c r="G280" i="13"/>
  <c r="E280" i="13"/>
  <c r="H279" i="13"/>
  <c r="G279" i="13"/>
  <c r="E279" i="13"/>
  <c r="H278" i="13"/>
  <c r="G278" i="13"/>
  <c r="E278" i="13"/>
  <c r="H277" i="13"/>
  <c r="G277" i="13"/>
  <c r="E277" i="13"/>
  <c r="H276" i="13"/>
  <c r="G276" i="13"/>
  <c r="E276" i="13"/>
  <c r="H275" i="13"/>
  <c r="G275" i="13"/>
  <c r="E275" i="13"/>
  <c r="H274" i="13"/>
  <c r="G274" i="13"/>
  <c r="E274" i="13"/>
  <c r="H273" i="13"/>
  <c r="G273" i="13"/>
  <c r="E273" i="13"/>
  <c r="H271" i="13"/>
  <c r="G271" i="13"/>
  <c r="E271" i="13"/>
  <c r="H270" i="13"/>
  <c r="G270" i="13"/>
  <c r="E270" i="13"/>
  <c r="H269" i="13"/>
  <c r="G269" i="13"/>
  <c r="E269" i="13"/>
  <c r="H268" i="13"/>
  <c r="G268" i="13"/>
  <c r="E268" i="13"/>
  <c r="H267" i="13"/>
  <c r="G267" i="13"/>
  <c r="E267" i="13"/>
  <c r="H266" i="13"/>
  <c r="G266" i="13"/>
  <c r="E266" i="13"/>
  <c r="H265" i="13"/>
  <c r="G265" i="13"/>
  <c r="E265" i="13"/>
  <c r="H264" i="13"/>
  <c r="G264" i="13"/>
  <c r="E264" i="13"/>
  <c r="H263" i="13"/>
  <c r="G263" i="13"/>
  <c r="E263" i="13"/>
  <c r="H260" i="13"/>
  <c r="G260" i="13"/>
  <c r="E260" i="13"/>
  <c r="H259" i="13"/>
  <c r="G259" i="13"/>
  <c r="E259" i="13"/>
  <c r="H250" i="13"/>
  <c r="G250" i="13"/>
  <c r="E250" i="13"/>
  <c r="H249" i="13"/>
  <c r="G249" i="13"/>
  <c r="E249" i="13"/>
  <c r="H248" i="13"/>
  <c r="G248" i="13"/>
  <c r="E248" i="13"/>
  <c r="H241" i="13"/>
  <c r="G241" i="13"/>
  <c r="E241" i="13"/>
  <c r="H240" i="13"/>
  <c r="G240" i="13"/>
  <c r="E240" i="13"/>
  <c r="H239" i="13"/>
  <c r="G239" i="13"/>
  <c r="E239" i="13"/>
  <c r="H238" i="13"/>
  <c r="G238" i="13"/>
  <c r="E238" i="13"/>
  <c r="H230" i="13"/>
  <c r="G230" i="13"/>
  <c r="E230" i="13"/>
  <c r="H229" i="13"/>
  <c r="G229" i="13"/>
  <c r="E229" i="13"/>
  <c r="H228" i="13"/>
  <c r="G228" i="13"/>
  <c r="E228" i="13"/>
  <c r="H227" i="13"/>
  <c r="G227" i="13"/>
  <c r="E227" i="13"/>
  <c r="H226" i="13"/>
  <c r="G226" i="13"/>
  <c r="E226" i="13"/>
  <c r="H223" i="13"/>
  <c r="G223" i="13"/>
  <c r="E223" i="13"/>
  <c r="H222" i="13"/>
  <c r="G222" i="13"/>
  <c r="E222" i="13"/>
  <c r="H221" i="13"/>
  <c r="G221" i="13"/>
  <c r="E221" i="13"/>
  <c r="H220" i="13"/>
  <c r="G220" i="13"/>
  <c r="E220" i="13"/>
  <c r="H218" i="13"/>
  <c r="G218" i="13"/>
  <c r="E218" i="13"/>
  <c r="H217" i="13"/>
  <c r="G217" i="13"/>
  <c r="E217" i="13"/>
  <c r="H216" i="13"/>
  <c r="G216" i="13"/>
  <c r="E216" i="13"/>
  <c r="H215" i="13"/>
  <c r="G215" i="13"/>
  <c r="E215" i="13"/>
  <c r="H214" i="13"/>
  <c r="G214" i="13"/>
  <c r="E214" i="13"/>
  <c r="H210" i="13"/>
  <c r="G210" i="13"/>
  <c r="E210" i="13"/>
  <c r="H209" i="13"/>
  <c r="G209" i="13"/>
  <c r="E209" i="13"/>
  <c r="H208" i="13"/>
  <c r="G208" i="13"/>
  <c r="E208" i="13"/>
  <c r="H207" i="13"/>
  <c r="G207" i="13"/>
  <c r="E207" i="13"/>
  <c r="H204" i="13"/>
  <c r="G204" i="13"/>
  <c r="E204" i="13"/>
  <c r="H203" i="13"/>
  <c r="G203" i="13"/>
  <c r="E203" i="13"/>
  <c r="H202" i="13"/>
  <c r="G202" i="13"/>
  <c r="E202" i="13"/>
  <c r="H201" i="13"/>
  <c r="G201" i="13"/>
  <c r="E201" i="13"/>
  <c r="H200" i="13"/>
  <c r="G200" i="13"/>
  <c r="E200" i="13"/>
  <c r="H199" i="13"/>
  <c r="G199" i="13"/>
  <c r="E199" i="13"/>
  <c r="H198" i="13"/>
  <c r="G198" i="13"/>
  <c r="E198" i="13"/>
  <c r="H197" i="13"/>
  <c r="G197" i="13"/>
  <c r="E197" i="13"/>
  <c r="H196" i="13"/>
  <c r="G196" i="13"/>
  <c r="E196" i="13"/>
  <c r="H194" i="13"/>
  <c r="G194" i="13"/>
  <c r="E194" i="13"/>
  <c r="H193" i="13"/>
  <c r="G193" i="13"/>
  <c r="E193" i="13"/>
  <c r="H192" i="13"/>
  <c r="G192" i="13"/>
  <c r="E192" i="13"/>
  <c r="H189" i="13"/>
  <c r="G189" i="13"/>
  <c r="E189" i="13"/>
  <c r="H188" i="13"/>
  <c r="G188" i="13"/>
  <c r="E188" i="13"/>
  <c r="H187" i="13"/>
  <c r="G187" i="13"/>
  <c r="E187" i="13"/>
  <c r="H183" i="13"/>
  <c r="G183" i="13"/>
  <c r="E183" i="13"/>
  <c r="H182" i="13"/>
  <c r="G182" i="13"/>
  <c r="E182" i="13"/>
  <c r="H179" i="13"/>
  <c r="G179" i="13"/>
  <c r="E179" i="13"/>
  <c r="H178" i="13"/>
  <c r="G178" i="13"/>
  <c r="E178" i="13"/>
  <c r="H177" i="13"/>
  <c r="G177" i="13"/>
  <c r="E177" i="13"/>
  <c r="H176" i="13"/>
  <c r="G176" i="13"/>
  <c r="E176" i="13"/>
  <c r="H175" i="13"/>
  <c r="G175" i="13"/>
  <c r="E175" i="13"/>
  <c r="H174" i="13"/>
  <c r="G174" i="13"/>
  <c r="E174" i="13"/>
  <c r="H172" i="13"/>
  <c r="G172" i="13"/>
  <c r="E172" i="13"/>
  <c r="H171" i="13"/>
  <c r="G171" i="13"/>
  <c r="E171" i="13"/>
  <c r="H165" i="13"/>
  <c r="G165" i="13"/>
  <c r="E165" i="13"/>
  <c r="H164" i="13"/>
  <c r="G164" i="13"/>
  <c r="E164" i="13"/>
  <c r="H163" i="13"/>
  <c r="G163" i="13"/>
  <c r="E163" i="13"/>
  <c r="H162" i="13"/>
  <c r="G162" i="13"/>
  <c r="E162" i="13"/>
  <c r="H161" i="13"/>
  <c r="G161" i="13"/>
  <c r="E161" i="13"/>
  <c r="H160" i="13"/>
  <c r="G160" i="13"/>
  <c r="E160" i="13"/>
  <c r="H159" i="13"/>
  <c r="G159" i="13"/>
  <c r="E159" i="13"/>
  <c r="H158" i="13"/>
  <c r="G158" i="13"/>
  <c r="E158" i="13"/>
  <c r="H157" i="13"/>
  <c r="G157" i="13"/>
  <c r="E157" i="13"/>
  <c r="H154" i="13"/>
  <c r="G154" i="13"/>
  <c r="E154" i="13"/>
  <c r="H153" i="13"/>
  <c r="G153" i="13"/>
  <c r="E153" i="13"/>
  <c r="H152" i="13"/>
  <c r="G152" i="13"/>
  <c r="E152" i="13"/>
  <c r="H151" i="13"/>
  <c r="G151" i="13"/>
  <c r="E151" i="13"/>
  <c r="H150" i="13"/>
  <c r="G150" i="13"/>
  <c r="E150" i="13"/>
  <c r="H148" i="13"/>
  <c r="G148" i="13"/>
  <c r="E148" i="13"/>
  <c r="H147" i="13"/>
  <c r="G147" i="13"/>
  <c r="E147" i="13"/>
  <c r="H146" i="13"/>
  <c r="G146" i="13"/>
  <c r="E146" i="13"/>
  <c r="H143" i="13"/>
  <c r="G143" i="13"/>
  <c r="E143" i="13"/>
  <c r="H142" i="13"/>
  <c r="G142" i="13"/>
  <c r="E142" i="13"/>
  <c r="H141" i="13"/>
  <c r="G141" i="13"/>
  <c r="E141" i="13"/>
  <c r="H127" i="13"/>
  <c r="G127" i="13"/>
  <c r="E127" i="13"/>
  <c r="H126" i="13"/>
  <c r="G126" i="13"/>
  <c r="E126" i="13"/>
  <c r="H125" i="13"/>
  <c r="G125" i="13"/>
  <c r="E125" i="13"/>
  <c r="H124" i="13"/>
  <c r="G124" i="13"/>
  <c r="E124" i="13"/>
  <c r="H122" i="13"/>
  <c r="G122" i="13"/>
  <c r="E122" i="13"/>
  <c r="H121" i="13"/>
  <c r="G121" i="13"/>
  <c r="E121" i="13"/>
  <c r="H120" i="13"/>
  <c r="G120" i="13"/>
  <c r="E120" i="13"/>
  <c r="H119" i="13"/>
  <c r="G119" i="13"/>
  <c r="E119" i="13"/>
  <c r="H117" i="13"/>
  <c r="G117" i="13"/>
  <c r="E117" i="13"/>
  <c r="H116" i="13"/>
  <c r="G116" i="13"/>
  <c r="E116" i="13"/>
  <c r="H112" i="13"/>
  <c r="G112" i="13"/>
  <c r="E112" i="13"/>
  <c r="H111" i="13"/>
  <c r="G111" i="13"/>
  <c r="E111" i="13"/>
  <c r="H110" i="13"/>
  <c r="G110" i="13"/>
  <c r="E110" i="13"/>
  <c r="H109" i="13"/>
  <c r="G109" i="13"/>
  <c r="E109" i="13"/>
  <c r="H108" i="13"/>
  <c r="G108" i="13"/>
  <c r="E108" i="13"/>
  <c r="H107" i="13"/>
  <c r="G107" i="13"/>
  <c r="E107" i="13"/>
  <c r="H104" i="13"/>
  <c r="G104" i="13"/>
  <c r="E104" i="13"/>
  <c r="H103" i="13"/>
  <c r="G103" i="13"/>
  <c r="E103" i="13"/>
  <c r="H102" i="13"/>
  <c r="G102" i="13"/>
  <c r="E102" i="13"/>
  <c r="H101" i="13"/>
  <c r="G101" i="13"/>
  <c r="E101" i="13"/>
  <c r="H94" i="13"/>
  <c r="G94" i="13"/>
  <c r="E94" i="13"/>
  <c r="H93" i="13"/>
  <c r="G93" i="13"/>
  <c r="E93" i="13"/>
  <c r="H92" i="13"/>
  <c r="G92" i="13"/>
  <c r="E92" i="13"/>
  <c r="H90" i="13"/>
  <c r="G90" i="13"/>
  <c r="E90" i="13"/>
  <c r="H89" i="13"/>
  <c r="G89" i="13"/>
  <c r="E89" i="13"/>
  <c r="H88" i="13"/>
  <c r="G88" i="13"/>
  <c r="E88" i="13"/>
  <c r="H87" i="13"/>
  <c r="G87" i="13"/>
  <c r="E87" i="13"/>
  <c r="H85" i="13"/>
  <c r="G85" i="13"/>
  <c r="E85" i="13"/>
  <c r="H84" i="13"/>
  <c r="G84" i="13"/>
  <c r="E84" i="13"/>
  <c r="H83" i="13"/>
  <c r="G83" i="13"/>
  <c r="E83" i="13"/>
  <c r="H82" i="13"/>
  <c r="G82" i="13"/>
  <c r="E82" i="13"/>
  <c r="H78" i="13"/>
  <c r="G78" i="13"/>
  <c r="E78" i="13"/>
  <c r="H77" i="13"/>
  <c r="G77" i="13"/>
  <c r="E77" i="13"/>
  <c r="H74" i="13"/>
  <c r="G74" i="13"/>
  <c r="E74" i="13"/>
  <c r="H73" i="13"/>
  <c r="G73" i="13"/>
  <c r="E73" i="13"/>
  <c r="H72" i="13"/>
  <c r="G72" i="13"/>
  <c r="E72" i="13"/>
  <c r="H71" i="13"/>
  <c r="G71" i="13"/>
  <c r="E71" i="13"/>
  <c r="H70" i="13"/>
  <c r="G70" i="13"/>
  <c r="E70" i="13"/>
  <c r="H68" i="13"/>
  <c r="G68" i="13"/>
  <c r="E68" i="13"/>
  <c r="H67" i="13"/>
  <c r="G67" i="13"/>
  <c r="E67" i="13"/>
  <c r="H66" i="13"/>
  <c r="G66" i="13"/>
  <c r="E66" i="13"/>
  <c r="H65" i="13"/>
  <c r="G65" i="13"/>
  <c r="E65" i="13"/>
  <c r="H64" i="13"/>
  <c r="G64" i="13"/>
  <c r="E64" i="13"/>
  <c r="H63" i="13"/>
  <c r="G63" i="13"/>
  <c r="E63" i="13"/>
  <c r="H62" i="13"/>
  <c r="G62" i="13"/>
  <c r="E62" i="13"/>
  <c r="H60" i="13"/>
  <c r="G60" i="13"/>
  <c r="E60" i="13"/>
  <c r="H59" i="13"/>
  <c r="G59" i="13"/>
  <c r="E59" i="13"/>
  <c r="H58" i="13"/>
  <c r="G58" i="13"/>
  <c r="E58" i="13"/>
  <c r="H57" i="13"/>
  <c r="G57" i="13"/>
  <c r="E57" i="13"/>
  <c r="H56" i="13"/>
  <c r="G56" i="13"/>
  <c r="E56" i="13"/>
  <c r="H55" i="13"/>
  <c r="G55" i="13"/>
  <c r="E55" i="13"/>
  <c r="H54" i="13"/>
  <c r="G54" i="13"/>
  <c r="E54" i="13"/>
  <c r="H51" i="13"/>
  <c r="G51" i="13"/>
  <c r="E51" i="13"/>
  <c r="H50" i="13"/>
  <c r="G50" i="13"/>
  <c r="E50" i="13"/>
  <c r="H48" i="13"/>
  <c r="G48" i="13"/>
  <c r="E48" i="13"/>
  <c r="H47" i="13"/>
  <c r="G47" i="13"/>
  <c r="E47" i="13"/>
  <c r="H46" i="13"/>
  <c r="G46" i="13"/>
  <c r="E46" i="13"/>
  <c r="H45" i="13"/>
  <c r="G45" i="13"/>
  <c r="E45" i="13"/>
  <c r="H43" i="13"/>
  <c r="G43" i="13"/>
  <c r="E43" i="13"/>
  <c r="H42" i="13"/>
  <c r="G42" i="13"/>
  <c r="E42" i="13"/>
  <c r="H41" i="13"/>
  <c r="G41" i="13"/>
  <c r="E41" i="13"/>
  <c r="H40" i="13"/>
  <c r="G40" i="13"/>
  <c r="E40" i="13"/>
  <c r="H39" i="13"/>
  <c r="G39" i="13"/>
  <c r="E39" i="13"/>
  <c r="H38" i="13"/>
  <c r="G38" i="13"/>
  <c r="E38" i="13"/>
  <c r="H37" i="13"/>
  <c r="G37" i="13"/>
  <c r="E37" i="13"/>
  <c r="H36" i="13"/>
  <c r="G36" i="13"/>
  <c r="E36" i="13"/>
  <c r="H35" i="13"/>
  <c r="G35" i="13"/>
  <c r="E35" i="13"/>
  <c r="H34" i="13"/>
  <c r="G34" i="13"/>
  <c r="E34" i="13"/>
  <c r="H32" i="13"/>
  <c r="G32" i="13"/>
  <c r="E32" i="13"/>
  <c r="H31" i="13"/>
  <c r="G31" i="13"/>
  <c r="E31" i="13"/>
  <c r="H30" i="13"/>
  <c r="G30" i="13"/>
  <c r="E30" i="13"/>
  <c r="H29" i="13"/>
  <c r="G29" i="13"/>
  <c r="E29" i="13"/>
  <c r="H28" i="13"/>
  <c r="G28" i="13"/>
  <c r="E28" i="13"/>
  <c r="H26" i="13"/>
  <c r="G26" i="13"/>
  <c r="E26" i="13"/>
  <c r="H25" i="13"/>
  <c r="G25" i="13"/>
  <c r="E25" i="13"/>
  <c r="H23" i="13"/>
  <c r="G23" i="13"/>
  <c r="E23" i="13"/>
  <c r="H22" i="13"/>
  <c r="G22" i="13"/>
  <c r="E22" i="13"/>
  <c r="H21" i="13"/>
  <c r="G21" i="13"/>
  <c r="E21" i="13"/>
  <c r="H18" i="13"/>
  <c r="G18" i="13"/>
  <c r="E18" i="13"/>
  <c r="H17" i="13"/>
  <c r="G17" i="13"/>
  <c r="E17" i="13"/>
  <c r="H16" i="13"/>
  <c r="G16" i="13"/>
  <c r="E16" i="13"/>
  <c r="H14" i="13"/>
  <c r="G14" i="13"/>
  <c r="E14" i="13"/>
  <c r="H13" i="13"/>
  <c r="G13" i="13"/>
  <c r="E13" i="13"/>
  <c r="H12" i="13"/>
  <c r="G12" i="13"/>
  <c r="E12" i="13"/>
  <c r="H11" i="13"/>
  <c r="G11" i="13"/>
  <c r="E11" i="13"/>
  <c r="H9" i="13"/>
  <c r="G9" i="13"/>
  <c r="E9" i="13"/>
  <c r="H8" i="13"/>
  <c r="G8" i="13"/>
  <c r="E8" i="13"/>
  <c r="H7" i="13"/>
  <c r="G7" i="13"/>
  <c r="E7" i="13"/>
  <c r="H6" i="13"/>
  <c r="G6" i="13"/>
  <c r="E6" i="13"/>
  <c r="H5" i="13"/>
  <c r="G5" i="13"/>
  <c r="E5" i="13"/>
  <c r="H4" i="13"/>
  <c r="G4" i="13"/>
  <c r="E4" i="13"/>
  <c r="I1061" i="11"/>
  <c r="I1060" i="11"/>
  <c r="I1059" i="11"/>
  <c r="I1058" i="11"/>
  <c r="I1057" i="11"/>
  <c r="I1056" i="11"/>
  <c r="I1055" i="11"/>
  <c r="I1054" i="11"/>
  <c r="I1053" i="11"/>
  <c r="I1052" i="11"/>
  <c r="I1051" i="11"/>
  <c r="I1050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86" i="11"/>
  <c r="I979" i="11"/>
  <c r="I964" i="11"/>
  <c r="I963" i="11"/>
  <c r="I957" i="11"/>
  <c r="I956" i="11"/>
  <c r="I955" i="11"/>
  <c r="I954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1" i="11"/>
  <c r="I930" i="11"/>
  <c r="I929" i="11"/>
  <c r="I928" i="11"/>
  <c r="I927" i="11"/>
  <c r="I926" i="11"/>
  <c r="I925" i="11"/>
  <c r="I924" i="11"/>
  <c r="I923" i="11"/>
  <c r="I922" i="11"/>
  <c r="I919" i="11"/>
  <c r="I918" i="11"/>
  <c r="I917" i="11"/>
  <c r="I916" i="11"/>
  <c r="I912" i="11"/>
  <c r="I911" i="11"/>
  <c r="I910" i="11"/>
  <c r="I905" i="11"/>
  <c r="I900" i="11"/>
  <c r="I895" i="11"/>
  <c r="I894" i="11"/>
  <c r="I889" i="11"/>
  <c r="I884" i="11"/>
  <c r="I878" i="11"/>
  <c r="I866" i="11"/>
  <c r="I863" i="11"/>
  <c r="I851" i="11"/>
  <c r="I839" i="11"/>
  <c r="I833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78" i="11"/>
  <c r="I777" i="11"/>
  <c r="I776" i="11"/>
  <c r="I771" i="11"/>
  <c r="I770" i="11"/>
  <c r="I769" i="11"/>
  <c r="I768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55" i="11"/>
  <c r="I648" i="11"/>
  <c r="I640" i="11"/>
  <c r="I632" i="11"/>
  <c r="I624" i="11"/>
  <c r="I616" i="11"/>
  <c r="I615" i="11"/>
  <c r="I605" i="11"/>
  <c r="I596" i="11"/>
  <c r="I586" i="11"/>
  <c r="I576" i="11"/>
  <c r="I566" i="11"/>
  <c r="I556" i="11"/>
  <c r="I546" i="11"/>
  <c r="I536" i="11"/>
  <c r="I526" i="11"/>
  <c r="I516" i="11"/>
  <c r="I506" i="11"/>
  <c r="I505" i="11"/>
  <c r="I504" i="11"/>
  <c r="I503" i="11"/>
  <c r="I502" i="11"/>
  <c r="I501" i="11"/>
  <c r="I500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1" i="11"/>
  <c r="I460" i="11"/>
  <c r="I459" i="11"/>
  <c r="I458" i="11"/>
  <c r="I457" i="11"/>
  <c r="I456" i="11"/>
  <c r="I453" i="11"/>
  <c r="I450" i="11"/>
  <c r="I449" i="11"/>
  <c r="I448" i="11"/>
  <c r="I444" i="11"/>
  <c r="I440" i="11"/>
  <c r="I436" i="11"/>
  <c r="I432" i="11"/>
  <c r="I431" i="11"/>
  <c r="I424" i="11"/>
  <c r="I416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72" i="11"/>
  <c r="I362" i="11"/>
  <c r="I352" i="11"/>
  <c r="I342" i="11"/>
  <c r="I332" i="11"/>
  <c r="I322" i="11"/>
  <c r="I312" i="11"/>
  <c r="I302" i="11"/>
  <c r="I292" i="11"/>
  <c r="I282" i="11"/>
  <c r="I272" i="11"/>
  <c r="I262" i="11"/>
  <c r="I261" i="11"/>
  <c r="I258" i="11"/>
  <c r="I257" i="11"/>
  <c r="I256" i="11"/>
  <c r="I255" i="11"/>
  <c r="I254" i="11"/>
  <c r="I253" i="11"/>
  <c r="I252" i="11"/>
  <c r="I251" i="11"/>
  <c r="I247" i="11"/>
  <c r="I246" i="11"/>
  <c r="I245" i="11"/>
  <c r="I244" i="11"/>
  <c r="I243" i="11"/>
  <c r="I242" i="11"/>
  <c r="I237" i="11"/>
  <c r="I236" i="11"/>
  <c r="I235" i="11"/>
  <c r="I234" i="11"/>
  <c r="I233" i="11"/>
  <c r="I232" i="11"/>
  <c r="I231" i="11"/>
  <c r="I225" i="11"/>
  <c r="I224" i="11"/>
  <c r="I219" i="11"/>
  <c r="I213" i="11"/>
  <c r="I212" i="11"/>
  <c r="I211" i="11"/>
  <c r="I206" i="11"/>
  <c r="I205" i="11"/>
  <c r="I195" i="11"/>
  <c r="I191" i="11"/>
  <c r="I190" i="11"/>
  <c r="I186" i="11"/>
  <c r="I185" i="11"/>
  <c r="I184" i="11"/>
  <c r="I181" i="11"/>
  <c r="I180" i="11"/>
  <c r="I173" i="11"/>
  <c r="I170" i="11"/>
  <c r="I169" i="11"/>
  <c r="I168" i="11"/>
  <c r="I167" i="11"/>
  <c r="I166" i="11"/>
  <c r="I156" i="11"/>
  <c r="I155" i="11"/>
  <c r="I149" i="11"/>
  <c r="I145" i="11"/>
  <c r="I144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3" i="11"/>
  <c r="I118" i="11"/>
  <c r="I115" i="11"/>
  <c r="I114" i="11"/>
  <c r="I113" i="11"/>
  <c r="I106" i="11"/>
  <c r="I105" i="11"/>
  <c r="I100" i="11"/>
  <c r="I99" i="11"/>
  <c r="I98" i="11"/>
  <c r="I97" i="11"/>
  <c r="I96" i="11"/>
  <c r="I95" i="11"/>
  <c r="I91" i="11"/>
  <c r="I86" i="11"/>
  <c r="I81" i="11"/>
  <c r="I80" i="11"/>
  <c r="I79" i="11"/>
  <c r="I76" i="11"/>
  <c r="I75" i="11"/>
  <c r="I69" i="11"/>
  <c r="I61" i="11"/>
  <c r="I53" i="11"/>
  <c r="I52" i="11"/>
  <c r="I49" i="11"/>
  <c r="I44" i="11"/>
  <c r="I33" i="11"/>
  <c r="I27" i="11"/>
  <c r="I24" i="11"/>
  <c r="I20" i="11"/>
  <c r="I19" i="11"/>
  <c r="I15" i="11"/>
  <c r="I10" i="11"/>
  <c r="I3" i="11"/>
  <c r="I2" i="11"/>
  <c r="I2" i="12"/>
  <c r="I1639" i="12"/>
  <c r="I1634" i="12"/>
  <c r="I1633" i="12"/>
  <c r="I1632" i="12"/>
  <c r="I1631" i="12"/>
  <c r="I1630" i="12"/>
  <c r="I1625" i="12"/>
  <c r="I1624" i="12"/>
  <c r="I1620" i="12"/>
  <c r="I1619" i="12"/>
  <c r="I1618" i="12"/>
  <c r="I1617" i="12"/>
  <c r="I1616" i="12"/>
  <c r="I1615" i="12"/>
  <c r="I1614" i="12"/>
  <c r="I1613" i="12"/>
  <c r="I1612" i="12"/>
  <c r="I1611" i="12"/>
  <c r="I1610" i="12"/>
  <c r="I1609" i="12"/>
  <c r="I1608" i="12"/>
  <c r="I1607" i="12"/>
  <c r="I1606" i="12"/>
  <c r="I1605" i="12"/>
  <c r="I1602" i="12"/>
  <c r="I1601" i="12"/>
  <c r="I1600" i="12"/>
  <c r="I1599" i="12"/>
  <c r="I1598" i="12"/>
  <c r="I1597" i="12"/>
  <c r="I1593" i="12"/>
  <c r="I1590" i="12"/>
  <c r="I1589" i="12"/>
  <c r="I1588" i="12"/>
  <c r="I1587" i="12"/>
  <c r="I1586" i="12"/>
  <c r="I1585" i="12"/>
  <c r="I1584" i="12"/>
  <c r="I1583" i="12"/>
  <c r="I1582" i="12"/>
  <c r="I1581" i="12"/>
  <c r="I1580" i="12"/>
  <c r="I1579" i="12"/>
  <c r="I1578" i="12"/>
  <c r="I1577" i="12"/>
  <c r="I1576" i="12"/>
  <c r="I1575" i="12"/>
  <c r="I1574" i="12"/>
  <c r="I1573" i="12"/>
  <c r="I1572" i="12"/>
  <c r="I1571" i="12"/>
  <c r="I1570" i="12"/>
  <c r="I1566" i="12"/>
  <c r="I1565" i="12"/>
  <c r="I1564" i="12"/>
  <c r="I1563" i="12"/>
  <c r="I1562" i="12"/>
  <c r="I1561" i="12"/>
  <c r="I1557" i="12"/>
  <c r="I1554" i="12"/>
  <c r="I1553" i="12"/>
  <c r="I1552" i="12"/>
  <c r="I1551" i="12"/>
  <c r="I1550" i="12"/>
  <c r="I1545" i="12"/>
  <c r="I1544" i="12"/>
  <c r="I1543" i="12"/>
  <c r="I1542" i="12"/>
  <c r="I1541" i="12"/>
  <c r="I1540" i="12"/>
  <c r="I1539" i="12"/>
  <c r="I1538" i="12"/>
  <c r="I1537" i="12"/>
  <c r="I1536" i="12"/>
  <c r="I1535" i="12"/>
  <c r="I1534" i="12"/>
  <c r="I1529" i="12"/>
  <c r="I1528" i="12"/>
  <c r="I1527" i="12"/>
  <c r="I1526" i="12"/>
  <c r="I1522" i="12"/>
  <c r="I1521" i="12"/>
  <c r="I1520" i="12"/>
  <c r="I1519" i="12"/>
  <c r="I1518" i="12"/>
  <c r="I1517" i="12"/>
  <c r="I1514" i="12"/>
  <c r="I1513" i="12"/>
  <c r="I1509" i="12"/>
  <c r="I1506" i="12"/>
  <c r="I1505" i="12"/>
  <c r="I1504" i="12"/>
  <c r="I1503" i="12"/>
  <c r="I1502" i="12"/>
  <c r="I1501" i="12"/>
  <c r="I1500" i="12"/>
  <c r="I1497" i="12"/>
  <c r="I1496" i="12"/>
  <c r="I1495" i="12"/>
  <c r="I1494" i="12"/>
  <c r="I1493" i="12"/>
  <c r="I1492" i="12"/>
  <c r="I1489" i="12"/>
  <c r="I1488" i="12"/>
  <c r="I1485" i="12"/>
  <c r="I1484" i="12"/>
  <c r="I1480" i="12"/>
  <c r="I1476" i="12"/>
  <c r="I1475" i="12"/>
  <c r="I1471" i="12"/>
  <c r="I1470" i="12"/>
  <c r="I1465" i="12"/>
  <c r="I1464" i="12"/>
  <c r="I1461" i="12"/>
  <c r="I1460" i="12"/>
  <c r="I1454" i="12"/>
  <c r="I1450" i="12"/>
  <c r="I1440" i="12"/>
  <c r="I1439" i="12"/>
  <c r="I1438" i="12"/>
  <c r="I1437" i="12"/>
  <c r="I1436" i="12"/>
  <c r="I1435" i="12"/>
  <c r="I1434" i="12"/>
  <c r="I1433" i="12"/>
  <c r="I1432" i="12"/>
  <c r="I1431" i="12"/>
  <c r="I1430" i="12"/>
  <c r="I1429" i="12"/>
  <c r="I1428" i="12"/>
  <c r="I1427" i="12"/>
  <c r="I1426" i="12"/>
  <c r="I1425" i="12"/>
  <c r="I1424" i="12"/>
  <c r="I1423" i="12"/>
  <c r="I1422" i="12"/>
  <c r="I1421" i="12"/>
  <c r="I1420" i="12"/>
  <c r="I1419" i="12"/>
  <c r="I1416" i="12"/>
  <c r="I1415" i="12"/>
  <c r="I1414" i="12"/>
  <c r="I1413" i="12"/>
  <c r="I1412" i="12"/>
  <c r="I1411" i="12"/>
  <c r="I1410" i="12"/>
  <c r="I1409" i="12"/>
  <c r="I1408" i="12"/>
  <c r="I1407" i="12"/>
  <c r="I1402" i="12"/>
  <c r="I1401" i="12"/>
  <c r="I1400" i="12"/>
  <c r="I1399" i="12"/>
  <c r="I1398" i="12"/>
  <c r="I1397" i="12"/>
  <c r="I1396" i="12"/>
  <c r="I1395" i="12"/>
  <c r="I1394" i="12"/>
  <c r="I1393" i="12"/>
  <c r="I1392" i="12"/>
  <c r="I1391" i="12"/>
  <c r="I1390" i="12"/>
  <c r="I1389" i="12"/>
  <c r="I1388" i="12"/>
  <c r="I1387" i="12"/>
  <c r="I1386" i="12"/>
  <c r="I1385" i="12"/>
  <c r="I1384" i="12"/>
  <c r="I1383" i="12"/>
  <c r="I1382" i="12"/>
  <c r="I1381" i="12"/>
  <c r="I1380" i="12"/>
  <c r="I1379" i="12"/>
  <c r="I1378" i="12"/>
  <c r="I1377" i="12"/>
  <c r="I1376" i="12"/>
  <c r="I1375" i="12"/>
  <c r="I1374" i="12"/>
  <c r="I1373" i="12"/>
  <c r="I1372" i="12"/>
  <c r="I1371" i="12"/>
  <c r="I1370" i="12"/>
  <c r="I1369" i="12"/>
  <c r="I1368" i="12"/>
  <c r="I1367" i="12"/>
  <c r="I1366" i="12"/>
  <c r="I1365" i="12"/>
  <c r="I1364" i="12"/>
  <c r="I1363" i="12"/>
  <c r="I1362" i="12"/>
  <c r="I1361" i="12"/>
  <c r="I1360" i="12"/>
  <c r="I1359" i="12"/>
  <c r="I1358" i="12"/>
  <c r="I1357" i="12"/>
  <c r="I1356" i="12"/>
  <c r="I1355" i="12"/>
  <c r="I1354" i="12"/>
  <c r="I1353" i="12"/>
  <c r="I1352" i="12"/>
  <c r="I1351" i="12"/>
  <c r="I1350" i="12"/>
  <c r="I1349" i="12"/>
  <c r="I1348" i="12"/>
  <c r="I1347" i="12"/>
  <c r="I1346" i="12"/>
  <c r="I1345" i="12"/>
  <c r="I1344" i="12"/>
  <c r="I1343" i="12"/>
  <c r="I1342" i="12"/>
  <c r="I1341" i="12"/>
  <c r="I1340" i="12"/>
  <c r="I1339" i="12"/>
  <c r="I1338" i="12"/>
  <c r="I1337" i="12"/>
  <c r="I1336" i="12"/>
  <c r="I1335" i="12"/>
  <c r="I1334" i="12"/>
  <c r="I1333" i="12"/>
  <c r="I1332" i="12"/>
  <c r="I1331" i="12"/>
  <c r="I1330" i="12"/>
  <c r="I1329" i="12"/>
  <c r="I1328" i="12"/>
  <c r="I1327" i="12"/>
  <c r="I1326" i="12"/>
  <c r="I1325" i="12"/>
  <c r="I1324" i="12"/>
  <c r="I1323" i="12"/>
  <c r="I1322" i="12"/>
  <c r="I1321" i="12"/>
  <c r="I1320" i="12"/>
  <c r="I1319" i="12"/>
  <c r="I1318" i="12"/>
  <c r="I1317" i="12"/>
  <c r="I1316" i="12"/>
  <c r="I1315" i="12"/>
  <c r="I1314" i="12"/>
  <c r="I1313" i="12"/>
  <c r="I1312" i="12"/>
  <c r="I1311" i="12"/>
  <c r="I1310" i="12"/>
  <c r="I1309" i="12"/>
  <c r="I1308" i="12"/>
  <c r="I1307" i="12"/>
  <c r="I1306" i="12"/>
  <c r="I1305" i="12"/>
  <c r="I1304" i="12"/>
  <c r="I1303" i="12"/>
  <c r="I1302" i="12"/>
  <c r="I1301" i="12"/>
  <c r="I1300" i="12"/>
  <c r="I1299" i="12"/>
  <c r="I1298" i="12"/>
  <c r="I1297" i="12"/>
  <c r="I1296" i="12"/>
  <c r="I1295" i="12"/>
  <c r="I1294" i="12"/>
  <c r="I1293" i="12"/>
  <c r="I1292" i="12"/>
  <c r="I1291" i="12"/>
  <c r="I1290" i="12"/>
  <c r="I1289" i="12"/>
  <c r="I1288" i="12"/>
  <c r="I1284" i="12"/>
  <c r="I1280" i="12"/>
  <c r="I1276" i="12"/>
  <c r="I1272" i="12"/>
  <c r="I1271" i="12"/>
  <c r="I1270" i="12"/>
  <c r="I1269" i="12"/>
  <c r="I1268" i="12"/>
  <c r="I1267" i="12"/>
  <c r="I1266" i="12"/>
  <c r="I1265" i="12"/>
  <c r="I1264" i="12"/>
  <c r="I1263" i="12"/>
  <c r="I1262" i="12"/>
  <c r="I1261" i="12"/>
  <c r="I1260" i="12"/>
  <c r="I1259" i="12"/>
  <c r="I1258" i="12"/>
  <c r="I1257" i="12"/>
  <c r="I1256" i="12"/>
  <c r="I1255" i="12"/>
  <c r="I1254" i="12"/>
  <c r="I1253" i="12"/>
  <c r="I1252" i="12"/>
  <c r="I1251" i="12"/>
  <c r="I1250" i="12"/>
  <c r="I1249" i="12"/>
  <c r="I1248" i="12"/>
  <c r="I1247" i="12"/>
  <c r="I1246" i="12"/>
  <c r="I1245" i="12"/>
  <c r="I1244" i="12"/>
  <c r="I1243" i="12"/>
  <c r="I1242" i="12"/>
  <c r="I1241" i="12"/>
  <c r="I1240" i="12"/>
  <c r="I1239" i="12"/>
  <c r="I1238" i="12"/>
  <c r="I1237" i="12"/>
  <c r="I1236" i="12"/>
  <c r="I1235" i="12"/>
  <c r="I1234" i="12"/>
  <c r="I1233" i="12"/>
  <c r="I1232" i="12"/>
  <c r="I1231" i="12"/>
  <c r="I1230" i="12"/>
  <c r="I1229" i="12"/>
  <c r="I1228" i="12"/>
  <c r="I1227" i="12"/>
  <c r="I1226" i="12"/>
  <c r="I1225" i="12"/>
  <c r="I1224" i="12"/>
  <c r="I1223" i="12"/>
  <c r="I1222" i="12"/>
  <c r="I1221" i="12"/>
  <c r="I1220" i="12"/>
  <c r="I1219" i="12"/>
  <c r="I1218" i="12"/>
  <c r="I1217" i="12"/>
  <c r="I1216" i="12"/>
  <c r="I1215" i="12"/>
  <c r="I1214" i="12"/>
  <c r="I1213" i="12"/>
  <c r="I1212" i="12"/>
  <c r="I1211" i="12"/>
  <c r="I1210" i="12"/>
  <c r="I1209" i="12"/>
  <c r="I1208" i="12"/>
  <c r="I1207" i="12"/>
  <c r="I1206" i="12"/>
  <c r="I1205" i="12"/>
  <c r="I1204" i="12"/>
  <c r="I1203" i="12"/>
  <c r="I1202" i="12"/>
  <c r="I1201" i="12"/>
  <c r="I1200" i="12"/>
  <c r="I1199" i="12"/>
  <c r="I1198" i="12"/>
  <c r="I1191" i="12"/>
  <c r="I1188" i="12"/>
  <c r="I1187" i="12"/>
  <c r="I1186" i="12"/>
  <c r="I1185" i="12"/>
  <c r="I1184" i="12"/>
  <c r="I1183" i="12"/>
  <c r="I1180" i="12"/>
  <c r="I1179" i="12"/>
  <c r="I1178" i="12"/>
  <c r="I1174" i="12"/>
  <c r="I1173" i="12"/>
  <c r="I1172" i="12"/>
  <c r="I1168" i="12"/>
  <c r="I1167" i="12"/>
  <c r="I1166" i="12"/>
  <c r="I1165" i="12"/>
  <c r="I1164" i="12"/>
  <c r="I1163" i="12"/>
  <c r="I1162" i="12"/>
  <c r="I1159" i="12"/>
  <c r="I1158" i="12"/>
  <c r="I1157" i="12"/>
  <c r="I1154" i="12"/>
  <c r="I1153" i="12"/>
  <c r="I1152" i="12"/>
  <c r="I1151" i="12"/>
  <c r="I1150" i="12"/>
  <c r="I1144" i="12"/>
  <c r="I1143" i="12"/>
  <c r="I1142" i="12"/>
  <c r="I1141" i="12"/>
  <c r="I1138" i="12"/>
  <c r="I1137" i="12"/>
  <c r="I1136" i="12"/>
  <c r="I1135" i="12"/>
  <c r="I1134" i="12"/>
  <c r="I1130" i="12"/>
  <c r="I1129" i="12"/>
  <c r="I1128" i="12"/>
  <c r="I1127" i="12"/>
  <c r="I1126" i="12"/>
  <c r="I1115" i="12"/>
  <c r="I1114" i="12"/>
  <c r="I1113" i="12"/>
  <c r="I1112" i="12"/>
  <c r="I1111" i="12"/>
  <c r="I1110" i="12"/>
  <c r="I1109" i="12"/>
  <c r="I1108" i="12"/>
  <c r="I1107" i="12"/>
  <c r="I1106" i="12"/>
  <c r="I1105" i="12"/>
  <c r="I1104" i="12"/>
  <c r="I1103" i="12"/>
  <c r="I1102" i="12"/>
  <c r="I1101" i="12"/>
  <c r="I1100" i="12"/>
  <c r="I1099" i="12"/>
  <c r="I1098" i="12"/>
  <c r="I1097" i="12"/>
  <c r="I1096" i="12"/>
  <c r="I1095" i="12"/>
  <c r="I1094" i="12"/>
  <c r="I1091" i="12"/>
  <c r="I1088" i="12"/>
  <c r="I1087" i="12"/>
  <c r="I1081" i="12"/>
  <c r="I1080" i="12"/>
  <c r="I1072" i="12"/>
  <c r="I1071" i="12"/>
  <c r="I1070" i="12"/>
  <c r="I1065" i="12"/>
  <c r="I1064" i="12"/>
  <c r="I1063" i="12"/>
  <c r="I1062" i="12"/>
  <c r="I1055" i="12"/>
  <c r="I1054" i="12"/>
  <c r="I1049" i="12"/>
  <c r="I1046" i="12"/>
  <c r="I1045" i="12"/>
  <c r="I1044" i="12"/>
  <c r="I1043" i="12"/>
  <c r="I1042" i="12"/>
  <c r="I1041" i="12"/>
  <c r="I1040" i="12"/>
  <c r="I1039" i="12"/>
  <c r="I1038" i="12"/>
  <c r="I1037" i="12"/>
  <c r="I1036" i="12"/>
  <c r="I1035" i="12"/>
  <c r="I1034" i="12"/>
  <c r="I1031" i="12"/>
  <c r="I1030" i="12"/>
  <c r="I1027" i="12"/>
  <c r="I1026" i="12"/>
  <c r="I1025" i="12"/>
  <c r="I1022" i="12"/>
  <c r="I1019" i="12"/>
  <c r="I1018" i="12"/>
  <c r="I1017" i="12"/>
  <c r="I1016" i="12"/>
  <c r="I1015" i="12"/>
  <c r="I1014" i="12"/>
  <c r="I1013" i="12"/>
  <c r="I1012" i="12"/>
  <c r="I1011" i="12"/>
  <c r="I1010" i="12"/>
  <c r="I1007" i="12"/>
  <c r="I1004" i="12"/>
  <c r="I1001" i="12"/>
  <c r="I1000" i="12"/>
  <c r="I999" i="12"/>
  <c r="I998" i="12"/>
  <c r="I997" i="12"/>
  <c r="I996" i="12"/>
  <c r="I995" i="12"/>
  <c r="I990" i="12"/>
  <c r="I987" i="12"/>
  <c r="I986" i="12"/>
  <c r="I985" i="12"/>
  <c r="I984" i="12"/>
  <c r="I983" i="12"/>
  <c r="I982" i="12"/>
  <c r="I981" i="12"/>
  <c r="I980" i="12"/>
  <c r="I979" i="12"/>
  <c r="I978" i="12"/>
  <c r="I977" i="12"/>
  <c r="I976" i="12"/>
  <c r="I975" i="12"/>
  <c r="I972" i="12"/>
  <c r="I968" i="12"/>
  <c r="I967" i="12"/>
  <c r="I966" i="12"/>
  <c r="I960" i="12"/>
  <c r="I959" i="12"/>
  <c r="I958" i="12"/>
  <c r="I957" i="12"/>
  <c r="I956" i="12"/>
  <c r="I955" i="12"/>
  <c r="I954" i="12"/>
  <c r="I953" i="12"/>
  <c r="I952" i="12"/>
  <c r="I947" i="12"/>
  <c r="I946" i="12"/>
  <c r="I945" i="12"/>
  <c r="I944" i="12"/>
  <c r="I943" i="12"/>
  <c r="I942" i="12"/>
  <c r="I941" i="12"/>
  <c r="I940" i="12"/>
  <c r="I939" i="12"/>
  <c r="I938" i="12"/>
  <c r="I937" i="12"/>
  <c r="I936" i="12"/>
  <c r="I931" i="12"/>
  <c r="I930" i="12"/>
  <c r="I929" i="12"/>
  <c r="I928" i="12"/>
  <c r="I927" i="12"/>
  <c r="I926" i="12"/>
  <c r="I925" i="12"/>
  <c r="I924" i="12"/>
  <c r="I923" i="12"/>
  <c r="I922" i="12"/>
  <c r="I921" i="12"/>
  <c r="I920" i="12"/>
  <c r="I919" i="12"/>
  <c r="I918" i="12"/>
  <c r="I917" i="12"/>
  <c r="I916" i="12"/>
  <c r="I915" i="12"/>
  <c r="I914" i="12"/>
  <c r="I913" i="12"/>
  <c r="I912" i="12"/>
  <c r="I911" i="12"/>
  <c r="I910" i="12"/>
  <c r="I909" i="12"/>
  <c r="I908" i="12"/>
  <c r="I907" i="12"/>
  <c r="I906" i="12"/>
  <c r="I905" i="12"/>
  <c r="I904" i="12"/>
  <c r="I903" i="12"/>
  <c r="I902" i="12"/>
  <c r="I901" i="12"/>
  <c r="I900" i="12"/>
  <c r="I899" i="12"/>
  <c r="I898" i="12"/>
  <c r="I897" i="12"/>
  <c r="I896" i="12"/>
  <c r="I895" i="12"/>
  <c r="I894" i="12"/>
  <c r="I893" i="12"/>
  <c r="I892" i="12"/>
  <c r="I891" i="12"/>
  <c r="I890" i="12"/>
  <c r="I889" i="12"/>
  <c r="I888" i="12"/>
  <c r="I887" i="12"/>
  <c r="I886" i="12"/>
  <c r="I885" i="12"/>
  <c r="I884" i="12"/>
  <c r="I883" i="12"/>
  <c r="I882" i="12"/>
  <c r="I881" i="12"/>
  <c r="I880" i="12"/>
  <c r="I879" i="12"/>
  <c r="I878" i="12"/>
  <c r="I877" i="12"/>
  <c r="I876" i="12"/>
  <c r="I875" i="12"/>
  <c r="I874" i="12"/>
  <c r="I873" i="12"/>
  <c r="I872" i="12"/>
  <c r="I871" i="12"/>
  <c r="I870" i="12"/>
  <c r="I869" i="12"/>
  <c r="I868" i="12"/>
  <c r="I867" i="12"/>
  <c r="I866" i="12"/>
  <c r="I865" i="12"/>
  <c r="I864" i="12"/>
  <c r="I863" i="12"/>
  <c r="I862" i="12"/>
  <c r="I861" i="12"/>
  <c r="I860" i="12"/>
  <c r="I859" i="12"/>
  <c r="I858" i="12"/>
  <c r="I857" i="12"/>
  <c r="I856" i="12"/>
  <c r="I855" i="12"/>
  <c r="I854" i="12"/>
  <c r="I853" i="12"/>
  <c r="I852" i="12"/>
  <c r="I851" i="12"/>
  <c r="I850" i="12"/>
  <c r="I849" i="12"/>
  <c r="I848" i="12"/>
  <c r="I847" i="12"/>
  <c r="I846" i="12"/>
  <c r="I845" i="12"/>
  <c r="I844" i="12"/>
  <c r="I843" i="12"/>
  <c r="I842" i="12"/>
  <c r="I841" i="12"/>
  <c r="I840" i="12"/>
  <c r="I839" i="12"/>
  <c r="I838" i="12"/>
  <c r="I837" i="12"/>
  <c r="I836" i="12"/>
  <c r="I835" i="12"/>
  <c r="I834" i="12"/>
  <c r="I833" i="12"/>
  <c r="I832" i="12"/>
  <c r="I831" i="12"/>
  <c r="I830" i="12"/>
  <c r="I829" i="12"/>
  <c r="I828" i="12"/>
  <c r="I827" i="12"/>
  <c r="I826" i="12"/>
  <c r="I825" i="12"/>
  <c r="I824" i="12"/>
  <c r="I823" i="12"/>
  <c r="I822" i="12"/>
  <c r="I821" i="12"/>
  <c r="I820" i="12"/>
  <c r="I819" i="12"/>
  <c r="I818" i="12"/>
  <c r="I817" i="12"/>
  <c r="I816" i="12"/>
  <c r="I815" i="12"/>
  <c r="I814" i="12"/>
  <c r="I813" i="12"/>
  <c r="I812" i="12"/>
  <c r="I811" i="12"/>
  <c r="I810" i="12"/>
  <c r="I809" i="12"/>
  <c r="I808" i="12"/>
  <c r="I807" i="12"/>
  <c r="I806" i="12"/>
  <c r="I805" i="12"/>
  <c r="I804" i="12"/>
  <c r="I803" i="12"/>
  <c r="I802" i="12"/>
  <c r="I801" i="12"/>
  <c r="I800" i="12"/>
  <c r="I799" i="12"/>
  <c r="I798" i="12"/>
  <c r="I797" i="12"/>
  <c r="I796" i="12"/>
  <c r="I795" i="12"/>
  <c r="I794" i="12"/>
  <c r="I793" i="12"/>
  <c r="I792" i="12"/>
  <c r="I791" i="12"/>
  <c r="I790" i="12"/>
  <c r="I789" i="12"/>
  <c r="I788" i="12"/>
  <c r="I787" i="12"/>
  <c r="I786" i="12"/>
  <c r="I785" i="12"/>
  <c r="I784" i="12"/>
  <c r="I783" i="12"/>
  <c r="I782" i="12"/>
  <c r="I781" i="12"/>
  <c r="I780" i="12"/>
  <c r="I779" i="12"/>
  <c r="I778" i="12"/>
  <c r="I777" i="12"/>
  <c r="I776" i="12"/>
  <c r="I775" i="12"/>
  <c r="I774" i="12"/>
  <c r="I773" i="12"/>
  <c r="I772" i="12"/>
  <c r="I771" i="12"/>
  <c r="I770" i="12"/>
  <c r="I769" i="12"/>
  <c r="I768" i="12"/>
  <c r="I767" i="12"/>
  <c r="I766" i="12"/>
  <c r="I765" i="12"/>
  <c r="I764" i="12"/>
  <c r="I763" i="12"/>
  <c r="I762" i="12"/>
  <c r="I761" i="12"/>
  <c r="I760" i="12"/>
  <c r="I759" i="12"/>
  <c r="I758" i="12"/>
  <c r="I757" i="12"/>
  <c r="I756" i="12"/>
  <c r="I755" i="12"/>
  <c r="I754" i="12"/>
  <c r="I753" i="12"/>
  <c r="I752" i="12"/>
  <c r="I751" i="12"/>
  <c r="I750" i="12"/>
  <c r="I749" i="12"/>
  <c r="I748" i="12"/>
  <c r="I747" i="12"/>
  <c r="I746" i="12"/>
  <c r="I745" i="12"/>
  <c r="I744" i="12"/>
  <c r="I743" i="12"/>
  <c r="I742" i="12"/>
  <c r="I741" i="12"/>
  <c r="I740" i="12"/>
  <c r="I739" i="12"/>
  <c r="I738" i="12"/>
  <c r="I737" i="12"/>
  <c r="I736" i="12"/>
  <c r="I735" i="12"/>
  <c r="I734" i="12"/>
  <c r="I733" i="12"/>
  <c r="I732" i="12"/>
  <c r="I731" i="12"/>
  <c r="I730" i="12"/>
  <c r="I729" i="12"/>
  <c r="I728" i="12"/>
  <c r="I727" i="12"/>
  <c r="I726" i="12"/>
  <c r="I725" i="12"/>
  <c r="I724" i="12"/>
  <c r="I723" i="12"/>
  <c r="I722" i="12"/>
  <c r="I721" i="12"/>
  <c r="I720" i="12"/>
  <c r="I719" i="12"/>
  <c r="I718" i="12"/>
  <c r="I717" i="12"/>
  <c r="I716" i="12"/>
  <c r="I715" i="12"/>
  <c r="I714" i="12"/>
  <c r="I713" i="12"/>
  <c r="I712" i="12"/>
  <c r="I711" i="12"/>
  <c r="I710" i="12"/>
  <c r="I709" i="12"/>
  <c r="I708" i="12"/>
  <c r="I707" i="12"/>
  <c r="I706" i="12"/>
  <c r="I705" i="12"/>
  <c r="I704" i="12"/>
  <c r="I703" i="12"/>
  <c r="I702" i="12"/>
  <c r="I701" i="12"/>
  <c r="I700" i="12"/>
  <c r="I699" i="12"/>
  <c r="I698" i="12"/>
  <c r="I697" i="12"/>
  <c r="I696" i="12"/>
  <c r="I695" i="12"/>
  <c r="I694" i="12"/>
  <c r="I693" i="12"/>
  <c r="I692" i="12"/>
  <c r="I691" i="12"/>
  <c r="I690" i="12"/>
  <c r="I689" i="12"/>
  <c r="I688" i="12"/>
  <c r="I687" i="12"/>
  <c r="I686" i="12"/>
  <c r="I685" i="12"/>
  <c r="I684" i="12"/>
  <c r="I683" i="12"/>
  <c r="I682" i="12"/>
  <c r="I681" i="12"/>
  <c r="I680" i="12"/>
  <c r="I679" i="12"/>
  <c r="I678" i="12"/>
  <c r="I677" i="12"/>
  <c r="I676" i="12"/>
  <c r="I675" i="12"/>
  <c r="I674" i="12"/>
  <c r="I673" i="12"/>
  <c r="I672" i="12"/>
  <c r="I671" i="12"/>
  <c r="I670" i="12"/>
  <c r="I669" i="12"/>
  <c r="I668" i="12"/>
  <c r="I667" i="12"/>
  <c r="I666" i="12"/>
  <c r="I665" i="12"/>
  <c r="I664" i="12"/>
  <c r="I663" i="12"/>
  <c r="I662" i="12"/>
  <c r="I661" i="12"/>
  <c r="I660" i="12"/>
  <c r="I659" i="12"/>
  <c r="I658" i="12"/>
  <c r="I657" i="12"/>
  <c r="I656" i="12"/>
  <c r="I655" i="12"/>
  <c r="I654" i="12"/>
  <c r="I653" i="12"/>
  <c r="I652" i="12"/>
  <c r="I651" i="12"/>
  <c r="I650" i="12"/>
  <c r="I649" i="12"/>
  <c r="I648" i="12"/>
  <c r="I647" i="12"/>
  <c r="I646" i="12"/>
  <c r="I645" i="12"/>
  <c r="I644" i="12"/>
  <c r="I643" i="12"/>
  <c r="I642" i="12"/>
  <c r="I641" i="12"/>
  <c r="I640" i="12"/>
  <c r="I639" i="12"/>
  <c r="I638" i="12"/>
  <c r="I637" i="12"/>
  <c r="I636" i="12"/>
  <c r="I626" i="12"/>
  <c r="I616" i="12"/>
  <c r="I606" i="12"/>
  <c r="I596" i="12"/>
  <c r="I586" i="12"/>
  <c r="I576" i="12"/>
  <c r="I566" i="12"/>
  <c r="I556" i="12"/>
  <c r="I546" i="12"/>
  <c r="I536" i="12"/>
  <c r="I526" i="12"/>
  <c r="I525" i="12"/>
  <c r="I524" i="12"/>
  <c r="I523" i="12"/>
  <c r="I520" i="12"/>
  <c r="I519" i="12"/>
  <c r="I518" i="12"/>
  <c r="I517" i="12"/>
  <c r="I516" i="12"/>
  <c r="I515" i="12"/>
  <c r="I514" i="12"/>
  <c r="I513" i="12"/>
  <c r="I512" i="12"/>
  <c r="I511" i="12"/>
  <c r="I510" i="12"/>
  <c r="I509" i="12"/>
  <c r="I508" i="12"/>
  <c r="I507" i="12"/>
  <c r="I506" i="12"/>
  <c r="I505" i="12"/>
  <c r="I504" i="12"/>
  <c r="I503" i="12"/>
  <c r="I502" i="12"/>
  <c r="I501" i="12"/>
  <c r="I500" i="12"/>
  <c r="I499" i="12"/>
  <c r="I498" i="12"/>
  <c r="I497" i="12"/>
  <c r="I496" i="12"/>
  <c r="I495" i="12"/>
  <c r="I494" i="12"/>
  <c r="I493" i="12"/>
  <c r="I492" i="12"/>
  <c r="I491" i="12"/>
  <c r="I490" i="12"/>
  <c r="I489" i="12"/>
  <c r="I488" i="12"/>
  <c r="I487" i="12"/>
  <c r="I486" i="12"/>
  <c r="I485" i="12"/>
  <c r="I484" i="12"/>
  <c r="I483" i="12"/>
  <c r="I482" i="12"/>
  <c r="I481" i="12"/>
  <c r="I480" i="12"/>
  <c r="I479" i="12"/>
  <c r="I478" i="12"/>
  <c r="I477" i="12"/>
  <c r="I476" i="12"/>
  <c r="I475" i="12"/>
  <c r="I474" i="12"/>
  <c r="I473" i="12"/>
  <c r="I472" i="12"/>
  <c r="I471" i="12"/>
  <c r="I470" i="12"/>
  <c r="I469" i="12"/>
  <c r="I468" i="12"/>
  <c r="I467" i="12"/>
  <c r="I466" i="12"/>
  <c r="I465" i="12"/>
  <c r="I464" i="12"/>
  <c r="I463" i="12"/>
  <c r="I462" i="12"/>
  <c r="I461" i="12"/>
  <c r="I460" i="12"/>
  <c r="I459" i="12"/>
  <c r="I458" i="12"/>
  <c r="I457" i="12"/>
  <c r="I456" i="12"/>
  <c r="I455" i="12"/>
  <c r="I454" i="12"/>
  <c r="I453" i="12"/>
  <c r="I452" i="12"/>
  <c r="I451" i="12"/>
  <c r="I450" i="12"/>
  <c r="I449" i="12"/>
  <c r="I448" i="12"/>
  <c r="I447" i="12"/>
  <c r="I446" i="12"/>
  <c r="I445" i="12"/>
  <c r="I444" i="12"/>
  <c r="I443" i="12"/>
  <c r="I442" i="12"/>
  <c r="I441" i="12"/>
  <c r="I440" i="12"/>
  <c r="I439" i="12"/>
  <c r="I438" i="12"/>
  <c r="I437" i="12"/>
  <c r="I436" i="12"/>
  <c r="I435" i="12"/>
  <c r="I434" i="12"/>
  <c r="I433" i="12"/>
  <c r="I432" i="12"/>
  <c r="I431" i="12"/>
  <c r="I430" i="12"/>
  <c r="I429" i="12"/>
  <c r="I428" i="12"/>
  <c r="I427" i="12"/>
  <c r="I426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11" i="12"/>
  <c r="I410" i="12"/>
  <c r="I409" i="12"/>
  <c r="I408" i="12"/>
  <c r="I407" i="12"/>
  <c r="I406" i="12"/>
  <c r="I405" i="12"/>
  <c r="I404" i="12"/>
  <c r="I403" i="12"/>
  <c r="I402" i="12"/>
  <c r="I401" i="12"/>
  <c r="I400" i="12"/>
  <c r="I399" i="12"/>
  <c r="I398" i="12"/>
  <c r="I397" i="12"/>
  <c r="I396" i="12"/>
  <c r="I395" i="12"/>
  <c r="I385" i="12"/>
  <c r="I375" i="12"/>
  <c r="I365" i="12"/>
  <c r="I355" i="12"/>
  <c r="I345" i="12"/>
  <c r="I335" i="12"/>
  <c r="I325" i="12"/>
  <c r="I315" i="12"/>
  <c r="I305" i="12"/>
  <c r="I295" i="12"/>
  <c r="I285" i="12"/>
  <c r="I275" i="12"/>
  <c r="I265" i="12"/>
  <c r="I255" i="12"/>
  <c r="I251" i="12"/>
  <c r="I250" i="12"/>
  <c r="I249" i="12"/>
  <c r="I248" i="12"/>
  <c r="I247" i="12"/>
  <c r="I246" i="12"/>
  <c r="I245" i="12"/>
  <c r="I242" i="12"/>
  <c r="I241" i="12"/>
  <c r="I240" i="12"/>
  <c r="I235" i="12"/>
  <c r="I234" i="12"/>
  <c r="I233" i="12"/>
  <c r="I232" i="12"/>
  <c r="I231" i="12"/>
  <c r="I230" i="12"/>
  <c r="I229" i="12"/>
  <c r="I228" i="12"/>
  <c r="I227" i="12"/>
  <c r="I217" i="12"/>
  <c r="I207" i="12"/>
  <c r="I206" i="12"/>
  <c r="I205" i="12"/>
  <c r="I204" i="12"/>
  <c r="I203" i="12"/>
  <c r="I202" i="12"/>
  <c r="I201" i="12"/>
  <c r="I200" i="12"/>
  <c r="I199" i="12"/>
  <c r="I198" i="12"/>
  <c r="I191" i="12"/>
  <c r="I185" i="12"/>
  <c r="I184" i="12"/>
  <c r="I183" i="12"/>
  <c r="I182" i="12"/>
  <c r="I181" i="12"/>
  <c r="I180" i="12"/>
  <c r="I177" i="12"/>
  <c r="I176" i="12"/>
  <c r="I173" i="12"/>
  <c r="I172" i="12"/>
  <c r="I171" i="12"/>
  <c r="I170" i="12"/>
  <c r="I165" i="12"/>
  <c r="I162" i="12"/>
  <c r="I161" i="12"/>
  <c r="I154" i="12"/>
  <c r="I147" i="12"/>
  <c r="I143" i="12"/>
  <c r="I142" i="12"/>
  <c r="I139" i="12"/>
  <c r="I134" i="12"/>
  <c r="I127" i="12"/>
  <c r="I124" i="12"/>
  <c r="I118" i="12"/>
  <c r="I117" i="12"/>
  <c r="I112" i="12"/>
  <c r="I105" i="12"/>
  <c r="I104" i="12"/>
  <c r="I100" i="12"/>
  <c r="I91" i="12"/>
  <c r="I85" i="12"/>
  <c r="I79" i="12"/>
  <c r="I72" i="12"/>
  <c r="I67" i="12"/>
  <c r="I57" i="12"/>
  <c r="I52" i="12"/>
  <c r="I45" i="12"/>
  <c r="I38" i="12"/>
  <c r="I31" i="12"/>
  <c r="I30" i="12"/>
  <c r="I22" i="12"/>
  <c r="I21" i="12"/>
  <c r="I15" i="12"/>
  <c r="G1648" i="12"/>
  <c r="F1648" i="12"/>
  <c r="G1647" i="12"/>
  <c r="F1647" i="12"/>
  <c r="F216" i="12"/>
  <c r="F215" i="12"/>
  <c r="F214" i="12"/>
  <c r="F213" i="12"/>
  <c r="F211" i="12"/>
  <c r="F210" i="12"/>
  <c r="F197" i="12"/>
  <c r="F212" i="12" s="1"/>
  <c r="F196" i="12"/>
  <c r="F195" i="12"/>
  <c r="F194" i="12"/>
  <c r="F193" i="12"/>
  <c r="F192" i="12"/>
  <c r="F28" i="12"/>
  <c r="F25" i="12"/>
  <c r="F24" i="12"/>
  <c r="F19" i="12"/>
  <c r="F18" i="12"/>
  <c r="F17" i="12"/>
  <c r="G16" i="12"/>
  <c r="F16" i="12"/>
  <c r="G14" i="12"/>
  <c r="G19" i="12" s="1"/>
  <c r="F14" i="12"/>
  <c r="F20" i="12" s="1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D1648" i="12"/>
  <c r="D1647" i="12"/>
  <c r="D20" i="12"/>
  <c r="D19" i="12"/>
  <c r="D14" i="12"/>
  <c r="D18" i="12" s="1"/>
  <c r="D13" i="12"/>
  <c r="D12" i="12"/>
  <c r="D11" i="12"/>
  <c r="D10" i="12"/>
  <c r="D9" i="12"/>
  <c r="D8" i="12"/>
  <c r="D7" i="12"/>
  <c r="D6" i="12"/>
  <c r="D5" i="12"/>
  <c r="D4" i="12"/>
  <c r="D3" i="12"/>
  <c r="D141" i="11"/>
  <c r="G1116" i="11"/>
  <c r="F1116" i="11"/>
  <c r="D1116" i="11"/>
  <c r="G1115" i="11"/>
  <c r="F1115" i="11"/>
  <c r="D1115" i="11"/>
  <c r="G1114" i="11"/>
  <c r="F1114" i="11"/>
  <c r="D1114" i="11"/>
  <c r="G1113" i="11"/>
  <c r="F1113" i="11"/>
  <c r="D1113" i="11"/>
  <c r="G1110" i="11"/>
  <c r="F1110" i="11"/>
  <c r="D1110" i="11"/>
  <c r="G1109" i="11"/>
  <c r="F1109" i="11"/>
  <c r="D1109" i="11"/>
  <c r="G1108" i="11"/>
  <c r="F1108" i="11"/>
  <c r="D1108" i="11"/>
  <c r="G1106" i="11"/>
  <c r="F1106" i="11"/>
  <c r="D1106" i="11"/>
  <c r="G1105" i="11"/>
  <c r="F1105" i="11"/>
  <c r="D1105" i="11"/>
  <c r="G1104" i="11"/>
  <c r="F1104" i="11"/>
  <c r="D1104" i="11"/>
  <c r="G1103" i="11"/>
  <c r="F1103" i="11"/>
  <c r="D1103" i="11"/>
  <c r="G1101" i="11"/>
  <c r="F1101" i="11"/>
  <c r="D1101" i="11"/>
  <c r="G1100" i="11"/>
  <c r="F1100" i="11"/>
  <c r="D1100" i="11"/>
  <c r="G1099" i="11"/>
  <c r="F1099" i="11"/>
  <c r="D1099" i="11"/>
  <c r="G1098" i="11"/>
  <c r="F1098" i="11"/>
  <c r="D1098" i="11"/>
  <c r="G1097" i="11"/>
  <c r="F1097" i="11"/>
  <c r="D1097" i="11"/>
  <c r="G1096" i="11"/>
  <c r="F1096" i="11"/>
  <c r="D1096" i="11"/>
  <c r="G1095" i="11"/>
  <c r="F1095" i="11"/>
  <c r="D1095" i="11"/>
  <c r="G1093" i="11"/>
  <c r="F1093" i="11"/>
  <c r="D1093" i="11"/>
  <c r="G1092" i="11"/>
  <c r="F1092" i="11"/>
  <c r="D1092" i="11"/>
  <c r="G1091" i="11"/>
  <c r="F1091" i="11"/>
  <c r="D1091" i="11"/>
  <c r="G1090" i="11"/>
  <c r="F1090" i="11"/>
  <c r="D1090" i="11"/>
  <c r="G1089" i="11"/>
  <c r="F1089" i="11"/>
  <c r="D1089" i="11"/>
  <c r="G1088" i="11"/>
  <c r="F1088" i="11"/>
  <c r="D1088" i="11"/>
  <c r="G1087" i="11"/>
  <c r="F1087" i="11"/>
  <c r="D1087" i="11"/>
  <c r="G1083" i="11"/>
  <c r="F1083" i="11"/>
  <c r="D1083" i="11"/>
  <c r="G1082" i="11"/>
  <c r="F1082" i="11"/>
  <c r="D1082" i="11"/>
  <c r="G1081" i="11"/>
  <c r="F1081" i="11"/>
  <c r="D1081" i="11"/>
  <c r="G1080" i="11"/>
  <c r="F1080" i="11"/>
  <c r="D1080" i="11"/>
  <c r="G1079" i="11"/>
  <c r="F1079" i="11"/>
  <c r="D1079" i="11"/>
  <c r="G1077" i="11"/>
  <c r="F1077" i="11"/>
  <c r="D1077" i="11"/>
  <c r="G1076" i="11"/>
  <c r="F1076" i="11"/>
  <c r="D1076" i="11"/>
  <c r="G1075" i="11"/>
  <c r="F1075" i="11"/>
  <c r="D1075" i="11"/>
  <c r="G1074" i="11"/>
  <c r="F1074" i="11"/>
  <c r="D1074" i="11"/>
  <c r="G1073" i="11"/>
  <c r="F1073" i="11"/>
  <c r="D1073" i="11"/>
  <c r="G1069" i="11"/>
  <c r="F1069" i="11"/>
  <c r="D1069" i="11"/>
  <c r="G1068" i="11"/>
  <c r="F1068" i="11"/>
  <c r="D1068" i="11"/>
  <c r="G1067" i="11"/>
  <c r="F1067" i="11"/>
  <c r="D1067" i="11"/>
  <c r="G1066" i="11"/>
  <c r="F1066" i="11"/>
  <c r="D1066" i="11"/>
  <c r="G1065" i="11"/>
  <c r="F1065" i="11"/>
  <c r="D1065" i="11"/>
  <c r="G1064" i="11"/>
  <c r="F1064" i="11"/>
  <c r="D1064" i="11"/>
  <c r="G1049" i="11"/>
  <c r="F1049" i="11"/>
  <c r="D1049" i="11"/>
  <c r="G1048" i="11"/>
  <c r="F1048" i="11"/>
  <c r="D1048" i="11"/>
  <c r="G1035" i="11"/>
  <c r="F1035" i="11"/>
  <c r="D1035" i="11"/>
  <c r="G1034" i="11"/>
  <c r="F1034" i="11"/>
  <c r="D1034" i="11"/>
  <c r="G1033" i="11"/>
  <c r="F1033" i="11"/>
  <c r="D1033" i="11"/>
  <c r="G1032" i="11"/>
  <c r="F1032" i="11"/>
  <c r="D1032" i="11"/>
  <c r="G992" i="11"/>
  <c r="F992" i="11"/>
  <c r="D992" i="11"/>
  <c r="G991" i="11"/>
  <c r="F991" i="11"/>
  <c r="D991" i="11"/>
  <c r="G990" i="11"/>
  <c r="F990" i="11"/>
  <c r="D990" i="11"/>
  <c r="G989" i="11"/>
  <c r="F989" i="11"/>
  <c r="D989" i="11"/>
  <c r="G988" i="11"/>
  <c r="F988" i="11"/>
  <c r="D988" i="11"/>
  <c r="G987" i="11"/>
  <c r="F987" i="11"/>
  <c r="D987" i="11"/>
  <c r="G985" i="11"/>
  <c r="F985" i="11"/>
  <c r="D985" i="11"/>
  <c r="G984" i="11"/>
  <c r="F984" i="11"/>
  <c r="D984" i="11"/>
  <c r="G983" i="11"/>
  <c r="F983" i="11"/>
  <c r="D983" i="11"/>
  <c r="G982" i="11"/>
  <c r="F982" i="11"/>
  <c r="D982" i="11"/>
  <c r="G981" i="11"/>
  <c r="F981" i="11"/>
  <c r="D981" i="11"/>
  <c r="G980" i="11"/>
  <c r="F980" i="11"/>
  <c r="D980" i="11"/>
  <c r="G978" i="11"/>
  <c r="F978" i="11"/>
  <c r="D978" i="11"/>
  <c r="G977" i="11"/>
  <c r="F977" i="11"/>
  <c r="D977" i="11"/>
  <c r="G976" i="11"/>
  <c r="F976" i="11"/>
  <c r="D976" i="11"/>
  <c r="G975" i="11"/>
  <c r="F975" i="11"/>
  <c r="D975" i="11"/>
  <c r="G974" i="11"/>
  <c r="F974" i="11"/>
  <c r="D974" i="11"/>
  <c r="G973" i="11"/>
  <c r="F973" i="11"/>
  <c r="D973" i="11"/>
  <c r="G972" i="11"/>
  <c r="F972" i="11"/>
  <c r="D972" i="11"/>
  <c r="G971" i="11"/>
  <c r="F971" i="11"/>
  <c r="D971" i="11"/>
  <c r="G970" i="11"/>
  <c r="F970" i="11"/>
  <c r="D970" i="11"/>
  <c r="G969" i="11"/>
  <c r="F969" i="11"/>
  <c r="D969" i="11"/>
  <c r="G968" i="11"/>
  <c r="F968" i="11"/>
  <c r="D968" i="11"/>
  <c r="G967" i="11"/>
  <c r="F967" i="11"/>
  <c r="D967" i="11"/>
  <c r="G966" i="11"/>
  <c r="F966" i="11"/>
  <c r="D966" i="11"/>
  <c r="G965" i="11"/>
  <c r="F965" i="11"/>
  <c r="D965" i="11"/>
  <c r="G962" i="11"/>
  <c r="F962" i="11"/>
  <c r="D962" i="11"/>
  <c r="G961" i="11"/>
  <c r="F961" i="11"/>
  <c r="D961" i="11"/>
  <c r="G960" i="11"/>
  <c r="F960" i="11"/>
  <c r="D960" i="11"/>
  <c r="G959" i="11"/>
  <c r="F959" i="11"/>
  <c r="D959" i="11"/>
  <c r="G958" i="11"/>
  <c r="F958" i="11"/>
  <c r="D958" i="11"/>
  <c r="G953" i="11"/>
  <c r="F953" i="11"/>
  <c r="D953" i="11"/>
  <c r="G952" i="11"/>
  <c r="F952" i="11"/>
  <c r="D952" i="11"/>
  <c r="G933" i="11"/>
  <c r="F933" i="11"/>
  <c r="D933" i="11"/>
  <c r="G932" i="11"/>
  <c r="F932" i="11"/>
  <c r="D932" i="11"/>
  <c r="G921" i="11"/>
  <c r="F921" i="11"/>
  <c r="D921" i="11"/>
  <c r="G920" i="11"/>
  <c r="F920" i="11"/>
  <c r="D920" i="11"/>
  <c r="G915" i="11"/>
  <c r="F915" i="11"/>
  <c r="D915" i="11"/>
  <c r="G914" i="11"/>
  <c r="F914" i="11"/>
  <c r="D914" i="11"/>
  <c r="G913" i="11"/>
  <c r="F913" i="11"/>
  <c r="D913" i="11"/>
  <c r="G909" i="11"/>
  <c r="F909" i="11"/>
  <c r="D909" i="11"/>
  <c r="G908" i="11"/>
  <c r="F908" i="11"/>
  <c r="D908" i="11"/>
  <c r="G907" i="11"/>
  <c r="F907" i="11"/>
  <c r="D907" i="11"/>
  <c r="G906" i="11"/>
  <c r="F906" i="11"/>
  <c r="D906" i="11"/>
  <c r="G904" i="11"/>
  <c r="F904" i="11"/>
  <c r="D904" i="11"/>
  <c r="G903" i="11"/>
  <c r="F903" i="11"/>
  <c r="D903" i="11"/>
  <c r="G902" i="11"/>
  <c r="F902" i="11"/>
  <c r="D902" i="11"/>
  <c r="G901" i="11"/>
  <c r="F901" i="11"/>
  <c r="D901" i="11"/>
  <c r="G899" i="11"/>
  <c r="F899" i="11"/>
  <c r="D899" i="11"/>
  <c r="G898" i="11"/>
  <c r="F898" i="11"/>
  <c r="D898" i="11"/>
  <c r="G897" i="11"/>
  <c r="F897" i="11"/>
  <c r="D897" i="11"/>
  <c r="G896" i="11"/>
  <c r="F896" i="11"/>
  <c r="D896" i="11"/>
  <c r="G893" i="11"/>
  <c r="F893" i="11"/>
  <c r="D893" i="11"/>
  <c r="G892" i="11"/>
  <c r="F892" i="11"/>
  <c r="D892" i="11"/>
  <c r="G891" i="11"/>
  <c r="F891" i="11"/>
  <c r="D891" i="11"/>
  <c r="G890" i="11"/>
  <c r="F890" i="11"/>
  <c r="D890" i="11"/>
  <c r="G888" i="11"/>
  <c r="F888" i="11"/>
  <c r="D888" i="11"/>
  <c r="G887" i="11"/>
  <c r="F887" i="11"/>
  <c r="D887" i="11"/>
  <c r="G886" i="11"/>
  <c r="F886" i="11"/>
  <c r="D886" i="11"/>
  <c r="G885" i="11"/>
  <c r="F885" i="11"/>
  <c r="D885" i="11"/>
  <c r="G883" i="11"/>
  <c r="F883" i="11"/>
  <c r="D883" i="11"/>
  <c r="G882" i="11"/>
  <c r="F882" i="11"/>
  <c r="D882" i="11"/>
  <c r="G881" i="11"/>
  <c r="F881" i="11"/>
  <c r="D881" i="11"/>
  <c r="G880" i="11"/>
  <c r="F880" i="11"/>
  <c r="D880" i="11"/>
  <c r="G879" i="11"/>
  <c r="F879" i="11"/>
  <c r="D879" i="11"/>
  <c r="G877" i="11"/>
  <c r="F877" i="11"/>
  <c r="D877" i="11"/>
  <c r="G876" i="11"/>
  <c r="F876" i="11"/>
  <c r="D876" i="11"/>
  <c r="G875" i="11"/>
  <c r="F875" i="11"/>
  <c r="D875" i="11"/>
  <c r="G874" i="11"/>
  <c r="F874" i="11"/>
  <c r="D874" i="11"/>
  <c r="G873" i="11"/>
  <c r="F873" i="11"/>
  <c r="D873" i="11"/>
  <c r="G872" i="11"/>
  <c r="F872" i="11"/>
  <c r="D872" i="11"/>
  <c r="G871" i="11"/>
  <c r="F871" i="11"/>
  <c r="D871" i="11"/>
  <c r="G870" i="11"/>
  <c r="F870" i="11"/>
  <c r="D870" i="11"/>
  <c r="G869" i="11"/>
  <c r="F869" i="11"/>
  <c r="D869" i="11"/>
  <c r="G868" i="11"/>
  <c r="F868" i="11"/>
  <c r="D868" i="11"/>
  <c r="G867" i="11"/>
  <c r="F867" i="11"/>
  <c r="D867" i="11"/>
  <c r="G865" i="11"/>
  <c r="F865" i="11"/>
  <c r="D865" i="11"/>
  <c r="G864" i="11"/>
  <c r="F864" i="11"/>
  <c r="D864" i="11"/>
  <c r="G862" i="11"/>
  <c r="F862" i="11"/>
  <c r="D862" i="11"/>
  <c r="G861" i="11"/>
  <c r="F861" i="11"/>
  <c r="D861" i="11"/>
  <c r="G860" i="11"/>
  <c r="F860" i="11"/>
  <c r="D860" i="11"/>
  <c r="G859" i="11"/>
  <c r="F859" i="11"/>
  <c r="D859" i="11"/>
  <c r="G858" i="11"/>
  <c r="F858" i="11"/>
  <c r="D858" i="11"/>
  <c r="G857" i="11"/>
  <c r="F857" i="11"/>
  <c r="D857" i="11"/>
  <c r="G856" i="11"/>
  <c r="F856" i="11"/>
  <c r="D856" i="11"/>
  <c r="G855" i="11"/>
  <c r="F855" i="11"/>
  <c r="D855" i="11"/>
  <c r="G854" i="11"/>
  <c r="F854" i="11"/>
  <c r="D854" i="11"/>
  <c r="G853" i="11"/>
  <c r="F853" i="11"/>
  <c r="D853" i="11"/>
  <c r="G852" i="11"/>
  <c r="F852" i="11"/>
  <c r="D852" i="11"/>
  <c r="G850" i="11"/>
  <c r="F850" i="11"/>
  <c r="D850" i="11"/>
  <c r="G849" i="11"/>
  <c r="F849" i="11"/>
  <c r="D849" i="11"/>
  <c r="G848" i="11"/>
  <c r="F848" i="11"/>
  <c r="D848" i="11"/>
  <c r="G847" i="11"/>
  <c r="F847" i="11"/>
  <c r="D847" i="11"/>
  <c r="G846" i="11"/>
  <c r="F846" i="11"/>
  <c r="D846" i="11"/>
  <c r="G845" i="11"/>
  <c r="F845" i="11"/>
  <c r="D845" i="11"/>
  <c r="G844" i="11"/>
  <c r="F844" i="11"/>
  <c r="D844" i="11"/>
  <c r="G843" i="11"/>
  <c r="F843" i="11"/>
  <c r="D843" i="11"/>
  <c r="G842" i="11"/>
  <c r="F842" i="11"/>
  <c r="D842" i="11"/>
  <c r="G841" i="11"/>
  <c r="F841" i="11"/>
  <c r="D841" i="11"/>
  <c r="G840" i="11"/>
  <c r="F840" i="11"/>
  <c r="D840" i="11"/>
  <c r="G838" i="11"/>
  <c r="F838" i="11"/>
  <c r="D838" i="11"/>
  <c r="G837" i="11"/>
  <c r="F837" i="11"/>
  <c r="D837" i="11"/>
  <c r="G836" i="11"/>
  <c r="F836" i="11"/>
  <c r="D836" i="11"/>
  <c r="G835" i="11"/>
  <c r="F835" i="11"/>
  <c r="D835" i="11"/>
  <c r="G834" i="11"/>
  <c r="F834" i="11"/>
  <c r="D834" i="11"/>
  <c r="G832" i="11"/>
  <c r="F832" i="11"/>
  <c r="D832" i="11"/>
  <c r="G831" i="11"/>
  <c r="F831" i="11"/>
  <c r="D831" i="11"/>
  <c r="G781" i="11"/>
  <c r="F781" i="11"/>
  <c r="D781" i="11"/>
  <c r="G780" i="11"/>
  <c r="F780" i="11"/>
  <c r="D780" i="11"/>
  <c r="G779" i="11"/>
  <c r="F779" i="11"/>
  <c r="D779" i="11"/>
  <c r="G775" i="11"/>
  <c r="F775" i="11"/>
  <c r="D775" i="11"/>
  <c r="G774" i="11"/>
  <c r="F774" i="11"/>
  <c r="D774" i="11"/>
  <c r="G773" i="11"/>
  <c r="F773" i="11"/>
  <c r="D773" i="11"/>
  <c r="G772" i="11"/>
  <c r="F772" i="11"/>
  <c r="D772" i="11"/>
  <c r="G767" i="11"/>
  <c r="F767" i="11"/>
  <c r="D767" i="11"/>
  <c r="G766" i="11"/>
  <c r="F766" i="11"/>
  <c r="D766" i="11"/>
  <c r="G765" i="11"/>
  <c r="F765" i="11"/>
  <c r="D765" i="11"/>
  <c r="G661" i="11"/>
  <c r="F661" i="11"/>
  <c r="D661" i="11"/>
  <c r="G660" i="11"/>
  <c r="F660" i="11"/>
  <c r="D660" i="11"/>
  <c r="G659" i="11"/>
  <c r="F659" i="11"/>
  <c r="D659" i="11"/>
  <c r="G658" i="11"/>
  <c r="F658" i="11"/>
  <c r="D658" i="11"/>
  <c r="G657" i="11"/>
  <c r="F657" i="11"/>
  <c r="D657" i="11"/>
  <c r="G656" i="11"/>
  <c r="F656" i="11"/>
  <c r="D656" i="11"/>
  <c r="G654" i="11"/>
  <c r="F654" i="11"/>
  <c r="D654" i="11"/>
  <c r="G653" i="11"/>
  <c r="F653" i="11"/>
  <c r="D653" i="11"/>
  <c r="G652" i="11"/>
  <c r="F652" i="11"/>
  <c r="D652" i="11"/>
  <c r="G651" i="11"/>
  <c r="F651" i="11"/>
  <c r="D651" i="11"/>
  <c r="G650" i="11"/>
  <c r="F650" i="11"/>
  <c r="D650" i="11"/>
  <c r="G649" i="11"/>
  <c r="F649" i="11"/>
  <c r="D649" i="11"/>
  <c r="G647" i="11"/>
  <c r="F647" i="11"/>
  <c r="D647" i="11"/>
  <c r="G646" i="11"/>
  <c r="F646" i="11"/>
  <c r="D646" i="11"/>
  <c r="G645" i="11"/>
  <c r="F645" i="11"/>
  <c r="D645" i="11"/>
  <c r="G644" i="11"/>
  <c r="F644" i="11"/>
  <c r="D644" i="11"/>
  <c r="G643" i="11"/>
  <c r="F643" i="11"/>
  <c r="D643" i="11"/>
  <c r="G642" i="11"/>
  <c r="F642" i="11"/>
  <c r="D642" i="11"/>
  <c r="G641" i="11"/>
  <c r="F641" i="11"/>
  <c r="D641" i="11"/>
  <c r="G639" i="11"/>
  <c r="F639" i="11"/>
  <c r="D639" i="11"/>
  <c r="G638" i="11"/>
  <c r="F638" i="11"/>
  <c r="D638" i="11"/>
  <c r="G637" i="11"/>
  <c r="F637" i="11"/>
  <c r="D637" i="11"/>
  <c r="G636" i="11"/>
  <c r="F636" i="11"/>
  <c r="D636" i="11"/>
  <c r="G635" i="11"/>
  <c r="F635" i="11"/>
  <c r="D635" i="11"/>
  <c r="G634" i="11"/>
  <c r="F634" i="11"/>
  <c r="D634" i="11"/>
  <c r="G633" i="11"/>
  <c r="F633" i="11"/>
  <c r="D633" i="11"/>
  <c r="G631" i="11"/>
  <c r="F631" i="11"/>
  <c r="D631" i="11"/>
  <c r="G630" i="11"/>
  <c r="F630" i="11"/>
  <c r="D630" i="11"/>
  <c r="G629" i="11"/>
  <c r="F629" i="11"/>
  <c r="D629" i="11"/>
  <c r="G628" i="11"/>
  <c r="F628" i="11"/>
  <c r="D628" i="11"/>
  <c r="G627" i="11"/>
  <c r="F627" i="11"/>
  <c r="D627" i="11"/>
  <c r="G626" i="11"/>
  <c r="F626" i="11"/>
  <c r="D626" i="11"/>
  <c r="G625" i="11"/>
  <c r="F625" i="11"/>
  <c r="D625" i="11"/>
  <c r="G623" i="11"/>
  <c r="F623" i="11"/>
  <c r="D623" i="11"/>
  <c r="G622" i="11"/>
  <c r="F622" i="11"/>
  <c r="D622" i="11"/>
  <c r="G621" i="11"/>
  <c r="F621" i="11"/>
  <c r="D621" i="11"/>
  <c r="G620" i="11"/>
  <c r="F620" i="11"/>
  <c r="D620" i="11"/>
  <c r="G619" i="11"/>
  <c r="F619" i="11"/>
  <c r="D619" i="11"/>
  <c r="G618" i="11"/>
  <c r="F618" i="11"/>
  <c r="D618" i="11"/>
  <c r="G617" i="11"/>
  <c r="F617" i="11"/>
  <c r="D617" i="11"/>
  <c r="G614" i="11"/>
  <c r="F614" i="11"/>
  <c r="D614" i="11"/>
  <c r="G613" i="11"/>
  <c r="F613" i="11"/>
  <c r="D613" i="11"/>
  <c r="G612" i="11"/>
  <c r="F612" i="11"/>
  <c r="D612" i="11"/>
  <c r="G611" i="11"/>
  <c r="F611" i="11"/>
  <c r="D611" i="11"/>
  <c r="G610" i="11"/>
  <c r="F610" i="11"/>
  <c r="D610" i="11"/>
  <c r="G609" i="11"/>
  <c r="F609" i="11"/>
  <c r="D609" i="11"/>
  <c r="G608" i="11"/>
  <c r="F608" i="11"/>
  <c r="D608" i="11"/>
  <c r="G607" i="11"/>
  <c r="F607" i="11"/>
  <c r="D607" i="11"/>
  <c r="G606" i="11"/>
  <c r="F606" i="11"/>
  <c r="D606" i="11"/>
  <c r="G604" i="11"/>
  <c r="F604" i="11"/>
  <c r="D604" i="11"/>
  <c r="G603" i="11"/>
  <c r="F603" i="11"/>
  <c r="D603" i="11"/>
  <c r="G602" i="11"/>
  <c r="F602" i="11"/>
  <c r="D602" i="11"/>
  <c r="G601" i="11"/>
  <c r="F601" i="11"/>
  <c r="D601" i="11"/>
  <c r="G600" i="11"/>
  <c r="F600" i="11"/>
  <c r="D600" i="11"/>
  <c r="G599" i="11"/>
  <c r="F599" i="11"/>
  <c r="D599" i="11"/>
  <c r="G598" i="11"/>
  <c r="F598" i="11"/>
  <c r="D598" i="11"/>
  <c r="G597" i="11"/>
  <c r="F597" i="11"/>
  <c r="D597" i="11"/>
  <c r="G595" i="11"/>
  <c r="F595" i="11"/>
  <c r="D595" i="11"/>
  <c r="G594" i="11"/>
  <c r="F594" i="11"/>
  <c r="D594" i="11"/>
  <c r="G593" i="11"/>
  <c r="F593" i="11"/>
  <c r="D593" i="11"/>
  <c r="G592" i="11"/>
  <c r="F592" i="11"/>
  <c r="D592" i="11"/>
  <c r="G591" i="11"/>
  <c r="F591" i="11"/>
  <c r="D591" i="11"/>
  <c r="G590" i="11"/>
  <c r="F590" i="11"/>
  <c r="D590" i="11"/>
  <c r="G589" i="11"/>
  <c r="F589" i="11"/>
  <c r="D589" i="11"/>
  <c r="G588" i="11"/>
  <c r="F588" i="11"/>
  <c r="D588" i="11"/>
  <c r="G587" i="11"/>
  <c r="F587" i="11"/>
  <c r="D587" i="11"/>
  <c r="G585" i="11"/>
  <c r="F585" i="11"/>
  <c r="D585" i="11"/>
  <c r="G584" i="11"/>
  <c r="F584" i="11"/>
  <c r="D584" i="11"/>
  <c r="G583" i="11"/>
  <c r="F583" i="11"/>
  <c r="D583" i="11"/>
  <c r="G582" i="11"/>
  <c r="F582" i="11"/>
  <c r="D582" i="11"/>
  <c r="G581" i="11"/>
  <c r="F581" i="11"/>
  <c r="D581" i="11"/>
  <c r="G580" i="11"/>
  <c r="F580" i="11"/>
  <c r="D580" i="11"/>
  <c r="G579" i="11"/>
  <c r="F579" i="11"/>
  <c r="D579" i="11"/>
  <c r="G578" i="11"/>
  <c r="F578" i="11"/>
  <c r="D578" i="11"/>
  <c r="G577" i="11"/>
  <c r="F577" i="11"/>
  <c r="D577" i="11"/>
  <c r="G575" i="11"/>
  <c r="F575" i="11"/>
  <c r="D575" i="11"/>
  <c r="G574" i="11"/>
  <c r="F574" i="11"/>
  <c r="D574" i="11"/>
  <c r="G573" i="11"/>
  <c r="F573" i="11"/>
  <c r="D573" i="11"/>
  <c r="G572" i="11"/>
  <c r="F572" i="11"/>
  <c r="D572" i="11"/>
  <c r="G571" i="11"/>
  <c r="F571" i="11"/>
  <c r="D571" i="11"/>
  <c r="G570" i="11"/>
  <c r="F570" i="11"/>
  <c r="D570" i="11"/>
  <c r="G569" i="11"/>
  <c r="F569" i="11"/>
  <c r="D569" i="11"/>
  <c r="G568" i="11"/>
  <c r="F568" i="11"/>
  <c r="D568" i="11"/>
  <c r="G567" i="11"/>
  <c r="F567" i="11"/>
  <c r="D567" i="11"/>
  <c r="G565" i="11"/>
  <c r="F565" i="11"/>
  <c r="D565" i="11"/>
  <c r="G564" i="11"/>
  <c r="F564" i="11"/>
  <c r="D564" i="11"/>
  <c r="G563" i="11"/>
  <c r="F563" i="11"/>
  <c r="D563" i="11"/>
  <c r="G562" i="11"/>
  <c r="F562" i="11"/>
  <c r="D562" i="11"/>
  <c r="G561" i="11"/>
  <c r="F561" i="11"/>
  <c r="D561" i="11"/>
  <c r="G560" i="11"/>
  <c r="F560" i="11"/>
  <c r="D560" i="11"/>
  <c r="G559" i="11"/>
  <c r="F559" i="11"/>
  <c r="D559" i="11"/>
  <c r="G558" i="11"/>
  <c r="F558" i="11"/>
  <c r="D558" i="11"/>
  <c r="G557" i="11"/>
  <c r="F557" i="11"/>
  <c r="D557" i="11"/>
  <c r="G555" i="11"/>
  <c r="F555" i="11"/>
  <c r="D555" i="11"/>
  <c r="G554" i="11"/>
  <c r="F554" i="11"/>
  <c r="D554" i="11"/>
  <c r="G553" i="11"/>
  <c r="F553" i="11"/>
  <c r="D553" i="11"/>
  <c r="G552" i="11"/>
  <c r="F552" i="11"/>
  <c r="D552" i="11"/>
  <c r="G551" i="11"/>
  <c r="F551" i="11"/>
  <c r="D551" i="11"/>
  <c r="G550" i="11"/>
  <c r="F550" i="11"/>
  <c r="D550" i="11"/>
  <c r="G549" i="11"/>
  <c r="F549" i="11"/>
  <c r="D549" i="11"/>
  <c r="G548" i="11"/>
  <c r="F548" i="11"/>
  <c r="D548" i="11"/>
  <c r="G547" i="11"/>
  <c r="F547" i="11"/>
  <c r="D547" i="11"/>
  <c r="G545" i="11"/>
  <c r="F545" i="11"/>
  <c r="D545" i="11"/>
  <c r="G544" i="11"/>
  <c r="F544" i="11"/>
  <c r="D544" i="11"/>
  <c r="G543" i="11"/>
  <c r="F543" i="11"/>
  <c r="D543" i="11"/>
  <c r="G542" i="11"/>
  <c r="F542" i="11"/>
  <c r="D542" i="11"/>
  <c r="G541" i="11"/>
  <c r="F541" i="11"/>
  <c r="D541" i="11"/>
  <c r="G540" i="11"/>
  <c r="F540" i="11"/>
  <c r="D540" i="11"/>
  <c r="G539" i="11"/>
  <c r="F539" i="11"/>
  <c r="D539" i="11"/>
  <c r="G538" i="11"/>
  <c r="F538" i="11"/>
  <c r="D538" i="11"/>
  <c r="G537" i="11"/>
  <c r="F537" i="11"/>
  <c r="D537" i="11"/>
  <c r="G535" i="11"/>
  <c r="F535" i="11"/>
  <c r="D535" i="11"/>
  <c r="G534" i="11"/>
  <c r="F534" i="11"/>
  <c r="D534" i="11"/>
  <c r="G533" i="11"/>
  <c r="F533" i="11"/>
  <c r="D533" i="11"/>
  <c r="G532" i="11"/>
  <c r="F532" i="11"/>
  <c r="D532" i="11"/>
  <c r="G531" i="11"/>
  <c r="F531" i="11"/>
  <c r="D531" i="11"/>
  <c r="G530" i="11"/>
  <c r="F530" i="11"/>
  <c r="D530" i="11"/>
  <c r="G529" i="11"/>
  <c r="F529" i="11"/>
  <c r="D529" i="11"/>
  <c r="G528" i="11"/>
  <c r="F528" i="11"/>
  <c r="D528" i="11"/>
  <c r="G527" i="11"/>
  <c r="F527" i="11"/>
  <c r="D527" i="11"/>
  <c r="G525" i="11"/>
  <c r="F525" i="11"/>
  <c r="D525" i="11"/>
  <c r="G524" i="11"/>
  <c r="F524" i="11"/>
  <c r="D524" i="11"/>
  <c r="G523" i="11"/>
  <c r="F523" i="11"/>
  <c r="D523" i="11"/>
  <c r="G522" i="11"/>
  <c r="F522" i="11"/>
  <c r="D522" i="11"/>
  <c r="G521" i="11"/>
  <c r="F521" i="11"/>
  <c r="D521" i="11"/>
  <c r="G520" i="11"/>
  <c r="F520" i="11"/>
  <c r="D520" i="11"/>
  <c r="G519" i="11"/>
  <c r="F519" i="11"/>
  <c r="D519" i="11"/>
  <c r="G518" i="11"/>
  <c r="F518" i="11"/>
  <c r="D518" i="11"/>
  <c r="G517" i="11"/>
  <c r="F517" i="11"/>
  <c r="D517" i="11"/>
  <c r="G515" i="11"/>
  <c r="F515" i="11"/>
  <c r="D515" i="11"/>
  <c r="G514" i="11"/>
  <c r="F514" i="11"/>
  <c r="D514" i="11"/>
  <c r="G513" i="11"/>
  <c r="F513" i="11"/>
  <c r="D513" i="11"/>
  <c r="G512" i="11"/>
  <c r="F512" i="11"/>
  <c r="D512" i="11"/>
  <c r="G511" i="11"/>
  <c r="F511" i="11"/>
  <c r="D511" i="11"/>
  <c r="G510" i="11"/>
  <c r="F510" i="11"/>
  <c r="D510" i="11"/>
  <c r="G509" i="11"/>
  <c r="F509" i="11"/>
  <c r="D509" i="11"/>
  <c r="G508" i="11"/>
  <c r="F508" i="11"/>
  <c r="D508" i="11"/>
  <c r="G507" i="11"/>
  <c r="F507" i="11"/>
  <c r="D507" i="11"/>
  <c r="G499" i="11"/>
  <c r="F499" i="11"/>
  <c r="D499" i="11"/>
  <c r="G498" i="11"/>
  <c r="F498" i="11"/>
  <c r="D498" i="11"/>
  <c r="G497" i="11"/>
  <c r="F497" i="11"/>
  <c r="D497" i="11"/>
  <c r="G496" i="11"/>
  <c r="F496" i="11"/>
  <c r="D496" i="11"/>
  <c r="G495" i="11"/>
  <c r="F495" i="11"/>
  <c r="D495" i="11"/>
  <c r="G494" i="11"/>
  <c r="F494" i="11"/>
  <c r="D494" i="11"/>
  <c r="G493" i="11"/>
  <c r="F493" i="11"/>
  <c r="D493" i="11"/>
  <c r="G492" i="11"/>
  <c r="F492" i="11"/>
  <c r="D492" i="11"/>
  <c r="G491" i="11"/>
  <c r="F491" i="11"/>
  <c r="D491" i="11"/>
  <c r="G464" i="11"/>
  <c r="F464" i="11"/>
  <c r="D464" i="11"/>
  <c r="G463" i="11"/>
  <c r="F463" i="11"/>
  <c r="D463" i="11"/>
  <c r="G462" i="11"/>
  <c r="F462" i="11"/>
  <c r="D462" i="11"/>
  <c r="G455" i="11"/>
  <c r="F455" i="11"/>
  <c r="D455" i="11"/>
  <c r="G454" i="11"/>
  <c r="F454" i="11"/>
  <c r="D454" i="11"/>
  <c r="G452" i="11"/>
  <c r="F452" i="11"/>
  <c r="D452" i="11"/>
  <c r="G451" i="11"/>
  <c r="F451" i="11"/>
  <c r="D451" i="11"/>
  <c r="G447" i="11"/>
  <c r="F447" i="11"/>
  <c r="D447" i="11"/>
  <c r="G446" i="11"/>
  <c r="F446" i="11"/>
  <c r="D446" i="11"/>
  <c r="G445" i="11"/>
  <c r="F445" i="11"/>
  <c r="D445" i="11"/>
  <c r="G443" i="11"/>
  <c r="F443" i="11"/>
  <c r="D443" i="11"/>
  <c r="G442" i="11"/>
  <c r="F442" i="11"/>
  <c r="D442" i="11"/>
  <c r="G441" i="11"/>
  <c r="F441" i="11"/>
  <c r="D441" i="11"/>
  <c r="G439" i="11"/>
  <c r="F439" i="11"/>
  <c r="D439" i="11"/>
  <c r="G438" i="11"/>
  <c r="F438" i="11"/>
  <c r="D438" i="11"/>
  <c r="G437" i="11"/>
  <c r="F437" i="11"/>
  <c r="D437" i="11"/>
  <c r="G435" i="11"/>
  <c r="F435" i="11"/>
  <c r="D435" i="11"/>
  <c r="G434" i="11"/>
  <c r="F434" i="11"/>
  <c r="D434" i="11"/>
  <c r="G433" i="11"/>
  <c r="F433" i="11"/>
  <c r="D433" i="11"/>
  <c r="G430" i="11"/>
  <c r="F430" i="11"/>
  <c r="D430" i="11"/>
  <c r="G429" i="11"/>
  <c r="F429" i="11"/>
  <c r="D429" i="11"/>
  <c r="G428" i="11"/>
  <c r="F428" i="11"/>
  <c r="D428" i="11"/>
  <c r="G427" i="11"/>
  <c r="F427" i="11"/>
  <c r="D427" i="11"/>
  <c r="G426" i="11"/>
  <c r="F426" i="11"/>
  <c r="D426" i="11"/>
  <c r="G425" i="11"/>
  <c r="F425" i="11"/>
  <c r="D425" i="11"/>
  <c r="G423" i="11"/>
  <c r="F423" i="11"/>
  <c r="D423" i="11"/>
  <c r="G422" i="11"/>
  <c r="F422" i="11"/>
  <c r="D422" i="11"/>
  <c r="G421" i="11"/>
  <c r="F421" i="11"/>
  <c r="D421" i="11"/>
  <c r="G420" i="11"/>
  <c r="F420" i="11"/>
  <c r="D420" i="11"/>
  <c r="G419" i="11"/>
  <c r="F419" i="11"/>
  <c r="D419" i="11"/>
  <c r="G418" i="11"/>
  <c r="F418" i="11"/>
  <c r="D418" i="11"/>
  <c r="G417" i="11"/>
  <c r="F417" i="11"/>
  <c r="D417" i="11"/>
  <c r="G415" i="11"/>
  <c r="F415" i="11"/>
  <c r="D415" i="11"/>
  <c r="G414" i="11"/>
  <c r="F414" i="11"/>
  <c r="D414" i="11"/>
  <c r="G413" i="11"/>
  <c r="F413" i="11"/>
  <c r="D413" i="11"/>
  <c r="G412" i="11"/>
  <c r="F412" i="11"/>
  <c r="D412" i="11"/>
  <c r="G411" i="11"/>
  <c r="F411" i="11"/>
  <c r="D411" i="11"/>
  <c r="G410" i="11"/>
  <c r="F410" i="11"/>
  <c r="D410" i="11"/>
  <c r="G381" i="11"/>
  <c r="F381" i="11"/>
  <c r="D381" i="11"/>
  <c r="G380" i="11"/>
  <c r="F380" i="11"/>
  <c r="D380" i="11"/>
  <c r="G379" i="11"/>
  <c r="F379" i="11"/>
  <c r="D379" i="11"/>
  <c r="G378" i="11"/>
  <c r="F378" i="11"/>
  <c r="D378" i="11"/>
  <c r="G377" i="11"/>
  <c r="F377" i="11"/>
  <c r="D377" i="11"/>
  <c r="G376" i="11"/>
  <c r="F376" i="11"/>
  <c r="D376" i="11"/>
  <c r="G375" i="11"/>
  <c r="F375" i="11"/>
  <c r="D375" i="11"/>
  <c r="G374" i="11"/>
  <c r="F374" i="11"/>
  <c r="D374" i="11"/>
  <c r="G373" i="11"/>
  <c r="F373" i="11"/>
  <c r="D373" i="11"/>
  <c r="G371" i="11"/>
  <c r="F371" i="11"/>
  <c r="D371" i="11"/>
  <c r="G370" i="11"/>
  <c r="F370" i="11"/>
  <c r="D370" i="11"/>
  <c r="G369" i="11"/>
  <c r="F369" i="11"/>
  <c r="D369" i="11"/>
  <c r="G368" i="11"/>
  <c r="F368" i="11"/>
  <c r="D368" i="11"/>
  <c r="G367" i="11"/>
  <c r="F367" i="11"/>
  <c r="D367" i="11"/>
  <c r="G366" i="11"/>
  <c r="F366" i="11"/>
  <c r="D366" i="11"/>
  <c r="G365" i="11"/>
  <c r="F365" i="11"/>
  <c r="D365" i="11"/>
  <c r="G364" i="11"/>
  <c r="F364" i="11"/>
  <c r="D364" i="11"/>
  <c r="G363" i="11"/>
  <c r="F363" i="11"/>
  <c r="D363" i="11"/>
  <c r="G361" i="11"/>
  <c r="F361" i="11"/>
  <c r="D361" i="11"/>
  <c r="G360" i="11"/>
  <c r="F360" i="11"/>
  <c r="D360" i="11"/>
  <c r="G359" i="11"/>
  <c r="F359" i="11"/>
  <c r="D359" i="11"/>
  <c r="G358" i="11"/>
  <c r="F358" i="11"/>
  <c r="D358" i="11"/>
  <c r="G357" i="11"/>
  <c r="F357" i="11"/>
  <c r="D357" i="11"/>
  <c r="G356" i="11"/>
  <c r="F356" i="11"/>
  <c r="D356" i="11"/>
  <c r="G355" i="11"/>
  <c r="F355" i="11"/>
  <c r="D355" i="11"/>
  <c r="G354" i="11"/>
  <c r="F354" i="11"/>
  <c r="D354" i="11"/>
  <c r="G353" i="11"/>
  <c r="F353" i="11"/>
  <c r="D353" i="11"/>
  <c r="G351" i="11"/>
  <c r="F351" i="11"/>
  <c r="D351" i="11"/>
  <c r="G350" i="11"/>
  <c r="F350" i="11"/>
  <c r="D350" i="11"/>
  <c r="G349" i="11"/>
  <c r="F349" i="11"/>
  <c r="D349" i="11"/>
  <c r="G348" i="11"/>
  <c r="F348" i="11"/>
  <c r="D348" i="11"/>
  <c r="G347" i="11"/>
  <c r="F347" i="11"/>
  <c r="D347" i="11"/>
  <c r="G346" i="11"/>
  <c r="F346" i="11"/>
  <c r="D346" i="11"/>
  <c r="G345" i="11"/>
  <c r="F345" i="11"/>
  <c r="D345" i="11"/>
  <c r="G344" i="11"/>
  <c r="F344" i="11"/>
  <c r="D344" i="11"/>
  <c r="G343" i="11"/>
  <c r="F343" i="11"/>
  <c r="D343" i="11"/>
  <c r="G341" i="11"/>
  <c r="F341" i="11"/>
  <c r="D341" i="11"/>
  <c r="G340" i="11"/>
  <c r="F340" i="11"/>
  <c r="D340" i="11"/>
  <c r="G339" i="11"/>
  <c r="F339" i="11"/>
  <c r="D339" i="11"/>
  <c r="G338" i="11"/>
  <c r="F338" i="11"/>
  <c r="D338" i="11"/>
  <c r="G337" i="11"/>
  <c r="F337" i="11"/>
  <c r="D337" i="11"/>
  <c r="G336" i="11"/>
  <c r="F336" i="11"/>
  <c r="D336" i="11"/>
  <c r="G335" i="11"/>
  <c r="F335" i="11"/>
  <c r="D335" i="11"/>
  <c r="G334" i="11"/>
  <c r="F334" i="11"/>
  <c r="D334" i="11"/>
  <c r="G333" i="11"/>
  <c r="F333" i="11"/>
  <c r="D333" i="11"/>
  <c r="G331" i="11"/>
  <c r="F331" i="11"/>
  <c r="D331" i="11"/>
  <c r="G330" i="11"/>
  <c r="F330" i="11"/>
  <c r="D330" i="11"/>
  <c r="G329" i="11"/>
  <c r="F329" i="11"/>
  <c r="D329" i="11"/>
  <c r="G328" i="11"/>
  <c r="F328" i="11"/>
  <c r="D328" i="11"/>
  <c r="G327" i="11"/>
  <c r="F327" i="11"/>
  <c r="D327" i="11"/>
  <c r="G326" i="11"/>
  <c r="F326" i="11"/>
  <c r="D326" i="11"/>
  <c r="G325" i="11"/>
  <c r="F325" i="11"/>
  <c r="D325" i="11"/>
  <c r="G324" i="11"/>
  <c r="F324" i="11"/>
  <c r="D324" i="11"/>
  <c r="G323" i="11"/>
  <c r="F323" i="11"/>
  <c r="D323" i="11"/>
  <c r="G321" i="11"/>
  <c r="F321" i="11"/>
  <c r="D321" i="11"/>
  <c r="G320" i="11"/>
  <c r="F320" i="11"/>
  <c r="D320" i="11"/>
  <c r="G319" i="11"/>
  <c r="F319" i="11"/>
  <c r="D319" i="11"/>
  <c r="G318" i="11"/>
  <c r="F318" i="11"/>
  <c r="D318" i="11"/>
  <c r="G317" i="11"/>
  <c r="F317" i="11"/>
  <c r="D317" i="11"/>
  <c r="G316" i="11"/>
  <c r="F316" i="11"/>
  <c r="D316" i="11"/>
  <c r="G315" i="11"/>
  <c r="F315" i="11"/>
  <c r="D315" i="11"/>
  <c r="G314" i="11"/>
  <c r="F314" i="11"/>
  <c r="D314" i="11"/>
  <c r="G313" i="11"/>
  <c r="F313" i="11"/>
  <c r="D313" i="11"/>
  <c r="G311" i="11"/>
  <c r="F311" i="11"/>
  <c r="D311" i="11"/>
  <c r="G310" i="11"/>
  <c r="F310" i="11"/>
  <c r="D310" i="11"/>
  <c r="G309" i="11"/>
  <c r="F309" i="11"/>
  <c r="D309" i="11"/>
  <c r="G308" i="11"/>
  <c r="F308" i="11"/>
  <c r="D308" i="11"/>
  <c r="G307" i="11"/>
  <c r="F307" i="11"/>
  <c r="D307" i="11"/>
  <c r="G306" i="11"/>
  <c r="F306" i="11"/>
  <c r="D306" i="11"/>
  <c r="G305" i="11"/>
  <c r="F305" i="11"/>
  <c r="D305" i="11"/>
  <c r="G304" i="11"/>
  <c r="F304" i="11"/>
  <c r="D304" i="11"/>
  <c r="G303" i="11"/>
  <c r="F303" i="11"/>
  <c r="D303" i="11"/>
  <c r="G301" i="11"/>
  <c r="F301" i="11"/>
  <c r="D301" i="11"/>
  <c r="G300" i="11"/>
  <c r="F300" i="11"/>
  <c r="D300" i="11"/>
  <c r="G299" i="11"/>
  <c r="F299" i="11"/>
  <c r="D299" i="11"/>
  <c r="G298" i="11"/>
  <c r="F298" i="11"/>
  <c r="D298" i="11"/>
  <c r="G297" i="11"/>
  <c r="F297" i="11"/>
  <c r="D297" i="11"/>
  <c r="G296" i="11"/>
  <c r="F296" i="11"/>
  <c r="D296" i="11"/>
  <c r="G295" i="11"/>
  <c r="F295" i="11"/>
  <c r="D295" i="11"/>
  <c r="G294" i="11"/>
  <c r="F294" i="11"/>
  <c r="D294" i="11"/>
  <c r="G293" i="11"/>
  <c r="F293" i="11"/>
  <c r="D293" i="11"/>
  <c r="G291" i="11"/>
  <c r="F291" i="11"/>
  <c r="D291" i="11"/>
  <c r="G290" i="11"/>
  <c r="F290" i="11"/>
  <c r="D290" i="11"/>
  <c r="G289" i="11"/>
  <c r="F289" i="11"/>
  <c r="D289" i="11"/>
  <c r="G288" i="11"/>
  <c r="F288" i="11"/>
  <c r="D288" i="11"/>
  <c r="G287" i="11"/>
  <c r="F287" i="11"/>
  <c r="D287" i="11"/>
  <c r="G286" i="11"/>
  <c r="F286" i="11"/>
  <c r="D286" i="11"/>
  <c r="G285" i="11"/>
  <c r="F285" i="11"/>
  <c r="D285" i="11"/>
  <c r="G284" i="11"/>
  <c r="F284" i="11"/>
  <c r="D284" i="11"/>
  <c r="G283" i="11"/>
  <c r="F283" i="11"/>
  <c r="D283" i="11"/>
  <c r="G281" i="11"/>
  <c r="F281" i="11"/>
  <c r="D281" i="11"/>
  <c r="G280" i="11"/>
  <c r="F280" i="11"/>
  <c r="D280" i="11"/>
  <c r="G279" i="11"/>
  <c r="F279" i="11"/>
  <c r="D279" i="11"/>
  <c r="G278" i="11"/>
  <c r="F278" i="11"/>
  <c r="D278" i="11"/>
  <c r="G277" i="11"/>
  <c r="F277" i="11"/>
  <c r="D277" i="11"/>
  <c r="G276" i="11"/>
  <c r="F276" i="11"/>
  <c r="D276" i="11"/>
  <c r="G275" i="11"/>
  <c r="F275" i="11"/>
  <c r="D275" i="11"/>
  <c r="G274" i="11"/>
  <c r="F274" i="11"/>
  <c r="D274" i="11"/>
  <c r="G273" i="11"/>
  <c r="F273" i="11"/>
  <c r="D273" i="11"/>
  <c r="G271" i="11"/>
  <c r="F271" i="11"/>
  <c r="D271" i="11"/>
  <c r="G270" i="11"/>
  <c r="F270" i="11"/>
  <c r="D270" i="11"/>
  <c r="G269" i="11"/>
  <c r="F269" i="11"/>
  <c r="D269" i="11"/>
  <c r="G268" i="11"/>
  <c r="F268" i="11"/>
  <c r="D268" i="11"/>
  <c r="G267" i="11"/>
  <c r="F267" i="11"/>
  <c r="D267" i="11"/>
  <c r="G266" i="11"/>
  <c r="F266" i="11"/>
  <c r="D266" i="11"/>
  <c r="G265" i="11"/>
  <c r="F265" i="11"/>
  <c r="D265" i="11"/>
  <c r="G264" i="11"/>
  <c r="F264" i="11"/>
  <c r="D264" i="11"/>
  <c r="G263" i="11"/>
  <c r="F263" i="11"/>
  <c r="D263" i="11"/>
  <c r="G260" i="11"/>
  <c r="F260" i="11"/>
  <c r="D260" i="11"/>
  <c r="G259" i="11"/>
  <c r="F259" i="11"/>
  <c r="D259" i="11"/>
  <c r="G250" i="11"/>
  <c r="F250" i="11"/>
  <c r="D250" i="11"/>
  <c r="G249" i="11"/>
  <c r="F249" i="11"/>
  <c r="D249" i="11"/>
  <c r="G248" i="11"/>
  <c r="F248" i="11"/>
  <c r="D248" i="11"/>
  <c r="G241" i="11"/>
  <c r="F241" i="11"/>
  <c r="D241" i="11"/>
  <c r="G240" i="11"/>
  <c r="F240" i="11"/>
  <c r="D240" i="11"/>
  <c r="G239" i="11"/>
  <c r="F239" i="11"/>
  <c r="D239" i="11"/>
  <c r="G238" i="11"/>
  <c r="F238" i="11"/>
  <c r="D238" i="11"/>
  <c r="G230" i="11"/>
  <c r="F230" i="11"/>
  <c r="D230" i="11"/>
  <c r="G229" i="11"/>
  <c r="F229" i="11"/>
  <c r="D229" i="11"/>
  <c r="G228" i="11"/>
  <c r="F228" i="11"/>
  <c r="D228" i="11"/>
  <c r="G227" i="11"/>
  <c r="F227" i="11"/>
  <c r="D227" i="11"/>
  <c r="G226" i="11"/>
  <c r="F226" i="11"/>
  <c r="D226" i="11"/>
  <c r="G223" i="11"/>
  <c r="F223" i="11"/>
  <c r="D223" i="11"/>
  <c r="G222" i="11"/>
  <c r="F222" i="11"/>
  <c r="D222" i="11"/>
  <c r="G221" i="11"/>
  <c r="F221" i="11"/>
  <c r="D221" i="11"/>
  <c r="G220" i="11"/>
  <c r="F220" i="11"/>
  <c r="D220" i="11"/>
  <c r="G218" i="11"/>
  <c r="F218" i="11"/>
  <c r="D218" i="11"/>
  <c r="G217" i="11"/>
  <c r="F217" i="11"/>
  <c r="D217" i="11"/>
  <c r="G216" i="11"/>
  <c r="F216" i="11"/>
  <c r="D216" i="11"/>
  <c r="G215" i="11"/>
  <c r="F215" i="11"/>
  <c r="D215" i="11"/>
  <c r="G214" i="11"/>
  <c r="F214" i="11"/>
  <c r="D214" i="11"/>
  <c r="G210" i="11"/>
  <c r="F210" i="11"/>
  <c r="D210" i="11"/>
  <c r="G209" i="11"/>
  <c r="F209" i="11"/>
  <c r="D209" i="11"/>
  <c r="G208" i="11"/>
  <c r="F208" i="11"/>
  <c r="D208" i="11"/>
  <c r="G207" i="11"/>
  <c r="F207" i="11"/>
  <c r="D207" i="11"/>
  <c r="G204" i="11"/>
  <c r="F204" i="11"/>
  <c r="D204" i="11"/>
  <c r="G203" i="11"/>
  <c r="F203" i="11"/>
  <c r="D203" i="11"/>
  <c r="G202" i="11"/>
  <c r="F202" i="11"/>
  <c r="D202" i="11"/>
  <c r="G201" i="11"/>
  <c r="F201" i="11"/>
  <c r="D201" i="11"/>
  <c r="G200" i="11"/>
  <c r="F200" i="11"/>
  <c r="D200" i="11"/>
  <c r="G199" i="11"/>
  <c r="F199" i="11"/>
  <c r="D199" i="11"/>
  <c r="G198" i="11"/>
  <c r="F198" i="11"/>
  <c r="D198" i="11"/>
  <c r="G197" i="11"/>
  <c r="F197" i="11"/>
  <c r="D197" i="11"/>
  <c r="G196" i="11"/>
  <c r="F196" i="11"/>
  <c r="D196" i="11"/>
  <c r="G194" i="11"/>
  <c r="F194" i="11"/>
  <c r="D194" i="11"/>
  <c r="G193" i="11"/>
  <c r="F193" i="11"/>
  <c r="D193" i="11"/>
  <c r="G192" i="11"/>
  <c r="F192" i="11"/>
  <c r="D192" i="11"/>
  <c r="G189" i="11"/>
  <c r="F189" i="11"/>
  <c r="D189" i="11"/>
  <c r="G188" i="11"/>
  <c r="F188" i="11"/>
  <c r="D188" i="11"/>
  <c r="G187" i="11"/>
  <c r="F187" i="11"/>
  <c r="D187" i="11"/>
  <c r="G183" i="11"/>
  <c r="F183" i="11"/>
  <c r="D183" i="11"/>
  <c r="G182" i="11"/>
  <c r="F182" i="11"/>
  <c r="D182" i="11"/>
  <c r="G179" i="11"/>
  <c r="F179" i="11"/>
  <c r="D179" i="11"/>
  <c r="G178" i="11"/>
  <c r="F178" i="11"/>
  <c r="D178" i="11"/>
  <c r="G177" i="11"/>
  <c r="F177" i="11"/>
  <c r="D177" i="11"/>
  <c r="G176" i="11"/>
  <c r="F176" i="11"/>
  <c r="D176" i="11"/>
  <c r="G175" i="11"/>
  <c r="F175" i="11"/>
  <c r="D175" i="11"/>
  <c r="G174" i="11"/>
  <c r="F174" i="11"/>
  <c r="D174" i="11"/>
  <c r="G172" i="11"/>
  <c r="F172" i="11"/>
  <c r="D172" i="11"/>
  <c r="G171" i="11"/>
  <c r="F171" i="11"/>
  <c r="D171" i="11"/>
  <c r="G165" i="11"/>
  <c r="F165" i="11"/>
  <c r="D165" i="11"/>
  <c r="G164" i="11"/>
  <c r="F164" i="11"/>
  <c r="D164" i="11"/>
  <c r="G163" i="11"/>
  <c r="F163" i="11"/>
  <c r="D163" i="11"/>
  <c r="G162" i="11"/>
  <c r="F162" i="11"/>
  <c r="D162" i="11"/>
  <c r="G161" i="11"/>
  <c r="F161" i="11"/>
  <c r="D161" i="11"/>
  <c r="G160" i="11"/>
  <c r="F160" i="11"/>
  <c r="D160" i="11"/>
  <c r="G159" i="11"/>
  <c r="F159" i="11"/>
  <c r="D159" i="11"/>
  <c r="G158" i="11"/>
  <c r="F158" i="11"/>
  <c r="D158" i="11"/>
  <c r="G157" i="11"/>
  <c r="F157" i="11"/>
  <c r="D157" i="11"/>
  <c r="G154" i="11"/>
  <c r="F154" i="11"/>
  <c r="D154" i="11"/>
  <c r="G153" i="11"/>
  <c r="F153" i="11"/>
  <c r="D153" i="11"/>
  <c r="G152" i="11"/>
  <c r="F152" i="11"/>
  <c r="D152" i="11"/>
  <c r="G151" i="11"/>
  <c r="F151" i="11"/>
  <c r="D151" i="11"/>
  <c r="G150" i="11"/>
  <c r="F150" i="11"/>
  <c r="D150" i="11"/>
  <c r="G148" i="11"/>
  <c r="F148" i="11"/>
  <c r="D148" i="11"/>
  <c r="G147" i="11"/>
  <c r="F147" i="11"/>
  <c r="D147" i="11"/>
  <c r="G146" i="11"/>
  <c r="F146" i="11"/>
  <c r="D146" i="11"/>
  <c r="G143" i="11"/>
  <c r="F143" i="11"/>
  <c r="D143" i="11"/>
  <c r="G142" i="11"/>
  <c r="F142" i="11"/>
  <c r="D142" i="11"/>
  <c r="G141" i="11"/>
  <c r="F141" i="11"/>
  <c r="G127" i="11"/>
  <c r="F127" i="11"/>
  <c r="D127" i="11"/>
  <c r="G126" i="11"/>
  <c r="F126" i="11"/>
  <c r="D126" i="11"/>
  <c r="G125" i="11"/>
  <c r="F125" i="11"/>
  <c r="D125" i="11"/>
  <c r="G124" i="11"/>
  <c r="F124" i="11"/>
  <c r="D124" i="11"/>
  <c r="G122" i="11"/>
  <c r="F122" i="11"/>
  <c r="D122" i="11"/>
  <c r="G121" i="11"/>
  <c r="F121" i="11"/>
  <c r="D121" i="11"/>
  <c r="G120" i="11"/>
  <c r="F120" i="11"/>
  <c r="D120" i="11"/>
  <c r="G119" i="11"/>
  <c r="F119" i="11"/>
  <c r="D119" i="11"/>
  <c r="G117" i="11"/>
  <c r="F117" i="11"/>
  <c r="D117" i="11"/>
  <c r="G116" i="11"/>
  <c r="F116" i="11"/>
  <c r="D116" i="11"/>
  <c r="G112" i="11"/>
  <c r="F112" i="11"/>
  <c r="D112" i="11"/>
  <c r="G111" i="11"/>
  <c r="F111" i="11"/>
  <c r="D111" i="11"/>
  <c r="G110" i="11"/>
  <c r="F110" i="11"/>
  <c r="D110" i="11"/>
  <c r="G109" i="11"/>
  <c r="F109" i="11"/>
  <c r="D109" i="11"/>
  <c r="G108" i="11"/>
  <c r="F108" i="11"/>
  <c r="D108" i="11"/>
  <c r="G107" i="11"/>
  <c r="F107" i="11"/>
  <c r="D107" i="11"/>
  <c r="G104" i="11"/>
  <c r="F104" i="11"/>
  <c r="D104" i="11"/>
  <c r="G103" i="11"/>
  <c r="F103" i="11"/>
  <c r="D103" i="11"/>
  <c r="G102" i="11"/>
  <c r="F102" i="11"/>
  <c r="D102" i="11"/>
  <c r="G101" i="11"/>
  <c r="F101" i="11"/>
  <c r="D101" i="11"/>
  <c r="G94" i="11"/>
  <c r="F94" i="11"/>
  <c r="D94" i="11"/>
  <c r="G93" i="11"/>
  <c r="F93" i="11"/>
  <c r="D93" i="11"/>
  <c r="G92" i="11"/>
  <c r="F92" i="11"/>
  <c r="D92" i="11"/>
  <c r="G90" i="11"/>
  <c r="F90" i="11"/>
  <c r="D90" i="11"/>
  <c r="G89" i="11"/>
  <c r="F89" i="11"/>
  <c r="D89" i="11"/>
  <c r="G88" i="11"/>
  <c r="F88" i="11"/>
  <c r="D88" i="11"/>
  <c r="G87" i="11"/>
  <c r="F87" i="11"/>
  <c r="D87" i="11"/>
  <c r="G85" i="11"/>
  <c r="F85" i="11"/>
  <c r="D85" i="11"/>
  <c r="G84" i="11"/>
  <c r="F84" i="11"/>
  <c r="D84" i="11"/>
  <c r="G83" i="11"/>
  <c r="F83" i="11"/>
  <c r="D83" i="11"/>
  <c r="G82" i="11"/>
  <c r="F82" i="11"/>
  <c r="D82" i="11"/>
  <c r="G78" i="11"/>
  <c r="F78" i="11"/>
  <c r="D78" i="11"/>
  <c r="G77" i="11"/>
  <c r="F77" i="11"/>
  <c r="D77" i="11"/>
  <c r="G74" i="11"/>
  <c r="F74" i="11"/>
  <c r="D74" i="11"/>
  <c r="G73" i="11"/>
  <c r="F73" i="11"/>
  <c r="D73" i="11"/>
  <c r="G72" i="11"/>
  <c r="F72" i="11"/>
  <c r="D72" i="11"/>
  <c r="G71" i="11"/>
  <c r="F71" i="11"/>
  <c r="D71" i="11"/>
  <c r="G70" i="11"/>
  <c r="F70" i="11"/>
  <c r="D70" i="11"/>
  <c r="G68" i="11"/>
  <c r="F68" i="11"/>
  <c r="D68" i="11"/>
  <c r="G67" i="11"/>
  <c r="F67" i="11"/>
  <c r="D67" i="11"/>
  <c r="G66" i="11"/>
  <c r="F66" i="11"/>
  <c r="D66" i="11"/>
  <c r="G65" i="11"/>
  <c r="F65" i="11"/>
  <c r="D65" i="11"/>
  <c r="G64" i="11"/>
  <c r="F64" i="11"/>
  <c r="D64" i="11"/>
  <c r="G63" i="11"/>
  <c r="F63" i="11"/>
  <c r="D63" i="11"/>
  <c r="G62" i="11"/>
  <c r="F62" i="11"/>
  <c r="D62" i="11"/>
  <c r="G60" i="11"/>
  <c r="F60" i="11"/>
  <c r="D60" i="11"/>
  <c r="G59" i="11"/>
  <c r="F59" i="11"/>
  <c r="D59" i="11"/>
  <c r="G58" i="11"/>
  <c r="F58" i="11"/>
  <c r="D58" i="11"/>
  <c r="G57" i="11"/>
  <c r="F57" i="11"/>
  <c r="D57" i="11"/>
  <c r="G56" i="11"/>
  <c r="F56" i="11"/>
  <c r="D56" i="11"/>
  <c r="G55" i="11"/>
  <c r="F55" i="11"/>
  <c r="D55" i="11"/>
  <c r="G54" i="11"/>
  <c r="F54" i="11"/>
  <c r="D54" i="11"/>
  <c r="G51" i="11"/>
  <c r="F51" i="11"/>
  <c r="D51" i="11"/>
  <c r="G50" i="11"/>
  <c r="F50" i="11"/>
  <c r="D50" i="11"/>
  <c r="G48" i="11"/>
  <c r="F48" i="11"/>
  <c r="D48" i="11"/>
  <c r="G47" i="11"/>
  <c r="F47" i="11"/>
  <c r="D47" i="11"/>
  <c r="G46" i="11"/>
  <c r="F46" i="11"/>
  <c r="D46" i="11"/>
  <c r="G45" i="11"/>
  <c r="F45" i="11"/>
  <c r="D45" i="11"/>
  <c r="G43" i="11"/>
  <c r="F43" i="11"/>
  <c r="D43" i="11"/>
  <c r="G42" i="11"/>
  <c r="F42" i="11"/>
  <c r="D42" i="11"/>
  <c r="G41" i="11"/>
  <c r="F41" i="11"/>
  <c r="D41" i="11"/>
  <c r="G40" i="11"/>
  <c r="F40" i="11"/>
  <c r="D40" i="11"/>
  <c r="G39" i="11"/>
  <c r="F39" i="11"/>
  <c r="D39" i="11"/>
  <c r="G38" i="11"/>
  <c r="F38" i="11"/>
  <c r="D38" i="11"/>
  <c r="G37" i="11"/>
  <c r="F37" i="11"/>
  <c r="D37" i="11"/>
  <c r="G36" i="11"/>
  <c r="F36" i="11"/>
  <c r="D36" i="11"/>
  <c r="G35" i="11"/>
  <c r="F35" i="11"/>
  <c r="D35" i="11"/>
  <c r="G34" i="11"/>
  <c r="F34" i="11"/>
  <c r="D34" i="11"/>
  <c r="G32" i="11"/>
  <c r="F32" i="11"/>
  <c r="D32" i="11"/>
  <c r="G31" i="11"/>
  <c r="F31" i="11"/>
  <c r="D31" i="11"/>
  <c r="G30" i="11"/>
  <c r="F30" i="11"/>
  <c r="D30" i="11"/>
  <c r="G29" i="11"/>
  <c r="F29" i="11"/>
  <c r="D29" i="11"/>
  <c r="G28" i="11"/>
  <c r="F28" i="11"/>
  <c r="D28" i="11"/>
  <c r="G26" i="11"/>
  <c r="F26" i="11"/>
  <c r="D26" i="11"/>
  <c r="G25" i="11"/>
  <c r="F25" i="11"/>
  <c r="D25" i="11"/>
  <c r="G23" i="11"/>
  <c r="F23" i="11"/>
  <c r="D23" i="11"/>
  <c r="G22" i="11"/>
  <c r="F22" i="11"/>
  <c r="D22" i="11"/>
  <c r="G21" i="11"/>
  <c r="F21" i="11"/>
  <c r="D21" i="11"/>
  <c r="G18" i="11"/>
  <c r="F18" i="11"/>
  <c r="D18" i="11"/>
  <c r="G17" i="11"/>
  <c r="F17" i="11"/>
  <c r="D17" i="11"/>
  <c r="G16" i="11"/>
  <c r="F16" i="11"/>
  <c r="D16" i="11"/>
  <c r="G14" i="11"/>
  <c r="F14" i="11"/>
  <c r="D14" i="11"/>
  <c r="G13" i="11"/>
  <c r="F13" i="11"/>
  <c r="D13" i="11"/>
  <c r="G12" i="11"/>
  <c r="F12" i="11"/>
  <c r="D12" i="11"/>
  <c r="G11" i="11"/>
  <c r="F11" i="11"/>
  <c r="D11" i="11"/>
  <c r="G9" i="11"/>
  <c r="F9" i="11"/>
  <c r="D9" i="11"/>
  <c r="G8" i="11"/>
  <c r="F8" i="11"/>
  <c r="D8" i="11"/>
  <c r="G7" i="11"/>
  <c r="F7" i="11"/>
  <c r="D7" i="11"/>
  <c r="G6" i="11"/>
  <c r="F6" i="11"/>
  <c r="D6" i="11"/>
  <c r="G5" i="11"/>
  <c r="F5" i="11"/>
  <c r="D5" i="11"/>
  <c r="G4" i="11"/>
  <c r="F4" i="11"/>
  <c r="D4" i="11"/>
  <c r="H4" i="1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1314" i="5"/>
  <c r="V1315" i="5"/>
  <c r="V1316" i="5"/>
  <c r="V1317" i="5"/>
  <c r="V1318" i="5"/>
  <c r="V1319" i="5"/>
  <c r="V1320" i="5"/>
  <c r="V1321" i="5"/>
  <c r="V1322" i="5"/>
  <c r="V1323" i="5"/>
  <c r="V1324" i="5"/>
  <c r="V1325" i="5"/>
  <c r="V1326" i="5"/>
  <c r="V1327" i="5"/>
  <c r="V1328" i="5"/>
  <c r="V1329" i="5"/>
  <c r="V1330" i="5"/>
  <c r="V1331" i="5"/>
  <c r="V1332" i="5"/>
  <c r="V1333" i="5"/>
  <c r="V1334" i="5"/>
  <c r="V1335" i="5"/>
  <c r="V1336" i="5"/>
  <c r="V1337" i="5"/>
  <c r="V1338" i="5"/>
  <c r="V1339" i="5"/>
  <c r="V1340" i="5"/>
  <c r="V1341" i="5"/>
  <c r="V1342" i="5"/>
  <c r="V1343" i="5"/>
  <c r="V1344" i="5"/>
  <c r="V1345" i="5"/>
  <c r="V1346" i="5"/>
  <c r="V1347" i="5"/>
  <c r="V1348" i="5"/>
  <c r="V1349" i="5"/>
  <c r="V1350" i="5"/>
  <c r="V1351" i="5"/>
  <c r="V1352" i="5"/>
  <c r="V1353" i="5"/>
  <c r="V1354" i="5"/>
  <c r="V1355" i="5"/>
  <c r="V1356" i="5"/>
  <c r="V1357" i="5"/>
  <c r="V1358" i="5"/>
  <c r="V1359" i="5"/>
  <c r="V1360" i="5"/>
  <c r="V1361" i="5"/>
  <c r="V1362" i="5"/>
  <c r="V1363" i="5"/>
  <c r="V1364" i="5"/>
  <c r="V1365" i="5"/>
  <c r="V1366" i="5"/>
  <c r="V1367" i="5"/>
  <c r="V1368" i="5"/>
  <c r="V1369" i="5"/>
  <c r="V1370" i="5"/>
  <c r="V1371" i="5"/>
  <c r="V1372" i="5"/>
  <c r="V1373" i="5"/>
  <c r="V1374" i="5"/>
  <c r="V1375" i="5"/>
  <c r="V1376" i="5"/>
  <c r="V1377" i="5"/>
  <c r="V1378" i="5"/>
  <c r="V1379" i="5"/>
  <c r="V1380" i="5"/>
  <c r="V1381" i="5"/>
  <c r="V1382" i="5"/>
  <c r="V1383" i="5"/>
  <c r="V1384" i="5"/>
  <c r="V1385" i="5"/>
  <c r="V1386" i="5"/>
  <c r="V1387" i="5"/>
  <c r="V1388" i="5"/>
  <c r="V1389" i="5"/>
  <c r="V1390" i="5"/>
  <c r="V1391" i="5"/>
  <c r="V1392" i="5"/>
  <c r="V1393" i="5"/>
  <c r="V1394" i="5"/>
  <c r="V1395" i="5"/>
  <c r="V1396" i="5"/>
  <c r="V1397" i="5"/>
  <c r="V1398" i="5"/>
  <c r="V1399" i="5"/>
  <c r="V1400" i="5"/>
  <c r="V1401" i="5"/>
  <c r="V1402" i="5"/>
  <c r="V1403" i="5"/>
  <c r="V1404" i="5"/>
  <c r="V1405" i="5"/>
  <c r="V1406" i="5"/>
  <c r="V1407" i="5"/>
  <c r="V1408" i="5"/>
  <c r="V1409" i="5"/>
  <c r="V1410" i="5"/>
  <c r="V1411" i="5"/>
  <c r="V1412" i="5"/>
  <c r="V1413" i="5"/>
  <c r="V1414" i="5"/>
  <c r="V1415" i="5"/>
  <c r="V1416" i="5"/>
  <c r="V1417" i="5"/>
  <c r="V1418" i="5"/>
  <c r="V1419" i="5"/>
  <c r="V1420" i="5"/>
  <c r="V1421" i="5"/>
  <c r="V1422" i="5"/>
  <c r="V1423" i="5"/>
  <c r="V1424" i="5"/>
  <c r="V1425" i="5"/>
  <c r="V1426" i="5"/>
  <c r="V1427" i="5"/>
  <c r="V1428" i="5"/>
  <c r="V1429" i="5"/>
  <c r="V1430" i="5"/>
  <c r="V1431" i="5"/>
  <c r="V1432" i="5"/>
  <c r="V1433" i="5"/>
  <c r="V1434" i="5"/>
  <c r="V1435" i="5"/>
  <c r="V1436" i="5"/>
  <c r="V1437" i="5"/>
  <c r="V1438" i="5"/>
  <c r="V1439" i="5"/>
  <c r="V1440" i="5"/>
  <c r="V1441" i="5"/>
  <c r="V1442" i="5"/>
  <c r="V1443" i="5"/>
  <c r="V1444" i="5"/>
  <c r="V1445" i="5"/>
  <c r="V1446" i="5"/>
  <c r="V1447" i="5"/>
  <c r="V1448" i="5"/>
  <c r="V1449" i="5"/>
  <c r="V1450" i="5"/>
  <c r="V1451" i="5"/>
  <c r="V1452" i="5"/>
  <c r="V1453" i="5"/>
  <c r="V1454" i="5"/>
  <c r="V1455" i="5"/>
  <c r="V1456" i="5"/>
  <c r="V1457" i="5"/>
  <c r="V1458" i="5"/>
  <c r="V1459" i="5"/>
  <c r="V1460" i="5"/>
  <c r="V1461" i="5"/>
  <c r="V1462" i="5"/>
  <c r="V1463" i="5"/>
  <c r="V1464" i="5"/>
  <c r="V1465" i="5"/>
  <c r="V1466" i="5"/>
  <c r="V1467" i="5"/>
  <c r="V1468" i="5"/>
  <c r="V1469" i="5"/>
  <c r="V1470" i="5"/>
  <c r="V1471" i="5"/>
  <c r="V1472" i="5"/>
  <c r="V1473" i="5"/>
  <c r="V1474" i="5"/>
  <c r="V1475" i="5"/>
  <c r="V1476" i="5"/>
  <c r="V1477" i="5"/>
  <c r="V1478" i="5"/>
  <c r="V1479" i="5"/>
  <c r="V1480" i="5"/>
  <c r="V1481" i="5"/>
  <c r="V1482" i="5"/>
  <c r="V1483" i="5"/>
  <c r="V1484" i="5"/>
  <c r="V1485" i="5"/>
  <c r="V1486" i="5"/>
  <c r="V1487" i="5"/>
  <c r="V1488" i="5"/>
  <c r="V1489" i="5"/>
  <c r="V1490" i="5"/>
  <c r="V1491" i="5"/>
  <c r="V1492" i="5"/>
  <c r="V1493" i="5"/>
  <c r="V1494" i="5"/>
  <c r="V1495" i="5"/>
  <c r="V1496" i="5"/>
  <c r="V1497" i="5"/>
  <c r="V1498" i="5"/>
  <c r="V1499" i="5"/>
  <c r="V1500" i="5"/>
  <c r="V1501" i="5"/>
  <c r="V1502" i="5"/>
  <c r="V1503" i="5"/>
  <c r="V1504" i="5"/>
  <c r="V1505" i="5"/>
  <c r="V1506" i="5"/>
  <c r="V1507" i="5"/>
  <c r="V1508" i="5"/>
  <c r="V1509" i="5"/>
  <c r="V1510" i="5"/>
  <c r="V1511" i="5"/>
  <c r="V1512" i="5"/>
  <c r="V1513" i="5"/>
  <c r="V1514" i="5"/>
  <c r="V1515" i="5"/>
  <c r="V1516" i="5"/>
  <c r="V1517" i="5"/>
  <c r="V1518" i="5"/>
  <c r="V1519" i="5"/>
  <c r="V1520" i="5"/>
  <c r="V1521" i="5"/>
  <c r="V1522" i="5"/>
  <c r="V1523" i="5"/>
  <c r="V1524" i="5"/>
  <c r="V1525" i="5"/>
  <c r="V1526" i="5"/>
  <c r="V1527" i="5"/>
  <c r="V1528" i="5"/>
  <c r="V1529" i="5"/>
  <c r="V1530" i="5"/>
  <c r="V1531" i="5"/>
  <c r="V1532" i="5"/>
  <c r="V1533" i="5"/>
  <c r="V1534" i="5"/>
  <c r="V1535" i="5"/>
  <c r="V1536" i="5"/>
  <c r="V1537" i="5"/>
  <c r="V1538" i="5"/>
  <c r="V1539" i="5"/>
  <c r="V1540" i="5"/>
  <c r="V1541" i="5"/>
  <c r="V1542" i="5"/>
  <c r="V1543" i="5"/>
  <c r="V1544" i="5"/>
  <c r="V1545" i="5"/>
  <c r="V1546" i="5"/>
  <c r="V1547" i="5"/>
  <c r="V1548" i="5"/>
  <c r="V1549" i="5"/>
  <c r="V1550" i="5"/>
  <c r="V1551" i="5"/>
  <c r="V1552" i="5"/>
  <c r="V1553" i="5"/>
  <c r="V1554" i="5"/>
  <c r="V1555" i="5"/>
  <c r="V1556" i="5"/>
  <c r="V1557" i="5"/>
  <c r="V1558" i="5"/>
  <c r="V1559" i="5"/>
  <c r="V1560" i="5"/>
  <c r="V1561" i="5"/>
  <c r="V1562" i="5"/>
  <c r="V1563" i="5"/>
  <c r="V1564" i="5"/>
  <c r="V1565" i="5"/>
  <c r="V1566" i="5"/>
  <c r="V1567" i="5"/>
  <c r="V1568" i="5"/>
  <c r="V1569" i="5"/>
  <c r="V1570" i="5"/>
  <c r="V1571" i="5"/>
  <c r="V1572" i="5"/>
  <c r="V1573" i="5"/>
  <c r="V1574" i="5"/>
  <c r="V1575" i="5"/>
  <c r="V1576" i="5"/>
  <c r="V1577" i="5"/>
  <c r="V1578" i="5"/>
  <c r="V1579" i="5"/>
  <c r="V1580" i="5"/>
  <c r="V1581" i="5"/>
  <c r="V1582" i="5"/>
  <c r="V1583" i="5"/>
  <c r="V1584" i="5"/>
  <c r="V1585" i="5"/>
  <c r="V1586" i="5"/>
  <c r="V1587" i="5"/>
  <c r="V1588" i="5"/>
  <c r="V1589" i="5"/>
  <c r="V1590" i="5"/>
  <c r="V1591" i="5"/>
  <c r="V1592" i="5"/>
  <c r="V1593" i="5"/>
  <c r="V1594" i="5"/>
  <c r="V1595" i="5"/>
  <c r="V1596" i="5"/>
  <c r="V1597" i="5"/>
  <c r="V1598" i="5"/>
  <c r="V1599" i="5"/>
  <c r="V1600" i="5"/>
  <c r="V1601" i="5"/>
  <c r="V1602" i="5"/>
  <c r="V1603" i="5"/>
  <c r="V1604" i="5"/>
  <c r="V1605" i="5"/>
  <c r="V1606" i="5"/>
  <c r="V1607" i="5"/>
  <c r="V1608" i="5"/>
  <c r="V1609" i="5"/>
  <c r="V1610" i="5"/>
  <c r="V1611" i="5"/>
  <c r="V1612" i="5"/>
  <c r="V1613" i="5"/>
  <c r="V1614" i="5"/>
  <c r="V1615" i="5"/>
  <c r="V1616" i="5"/>
  <c r="V1617" i="5"/>
  <c r="V1618" i="5"/>
  <c r="V1619" i="5"/>
  <c r="V1620" i="5"/>
  <c r="V1621" i="5"/>
  <c r="V1622" i="5"/>
  <c r="V1623" i="5"/>
  <c r="V1624" i="5"/>
  <c r="V1625" i="5"/>
  <c r="V1626" i="5"/>
  <c r="V1627" i="5"/>
  <c r="V1628" i="5"/>
  <c r="V1629" i="5"/>
  <c r="V1630" i="5"/>
  <c r="V1631" i="5"/>
  <c r="V1632" i="5"/>
  <c r="V1633" i="5"/>
  <c r="V1634" i="5"/>
  <c r="V1635" i="5"/>
  <c r="V1636" i="5"/>
  <c r="V1637" i="5"/>
  <c r="V1638" i="5"/>
  <c r="V1639" i="5"/>
  <c r="V1640" i="5"/>
  <c r="V1641" i="5"/>
  <c r="V1642" i="5"/>
  <c r="V1643" i="5"/>
  <c r="V1644" i="5"/>
  <c r="V1645" i="5"/>
  <c r="V1646" i="5"/>
  <c r="V1647" i="5"/>
  <c r="V1648" i="5"/>
  <c r="V1649" i="5"/>
  <c r="V1650" i="5"/>
  <c r="V1651" i="5"/>
  <c r="V1652" i="5"/>
  <c r="V1653" i="5"/>
  <c r="V1654" i="5"/>
  <c r="V1655" i="5"/>
  <c r="V1656" i="5"/>
  <c r="V1657" i="5"/>
  <c r="V1658" i="5"/>
  <c r="V1659" i="5"/>
  <c r="V1660" i="5"/>
  <c r="V1661" i="5"/>
  <c r="V1662" i="5"/>
  <c r="V1663" i="5"/>
  <c r="V1664" i="5"/>
  <c r="V1665" i="5"/>
  <c r="V1666" i="5"/>
  <c r="V1667" i="5"/>
  <c r="V1668" i="5"/>
  <c r="V1669" i="5"/>
  <c r="V1670" i="5"/>
  <c r="V1671" i="5"/>
  <c r="V1672" i="5"/>
  <c r="V1673" i="5"/>
  <c r="V1674" i="5"/>
  <c r="V1675" i="5"/>
  <c r="V1676" i="5"/>
  <c r="V1677" i="5"/>
  <c r="V1678" i="5"/>
  <c r="V1679" i="5"/>
  <c r="V1680" i="5"/>
  <c r="V1681" i="5"/>
  <c r="V1682" i="5"/>
  <c r="V1683" i="5"/>
  <c r="V1684" i="5"/>
  <c r="V1685" i="5"/>
  <c r="V1686" i="5"/>
  <c r="V1687" i="5"/>
  <c r="V1688" i="5"/>
  <c r="V1689" i="5"/>
  <c r="V1690" i="5"/>
  <c r="V1691" i="5"/>
  <c r="V1692" i="5"/>
  <c r="V1693" i="5"/>
  <c r="V1694" i="5"/>
  <c r="V1695" i="5"/>
  <c r="V1696" i="5"/>
  <c r="V1697" i="5"/>
  <c r="V1698" i="5"/>
  <c r="V1699" i="5"/>
  <c r="V1700" i="5"/>
  <c r="V1701" i="5"/>
  <c r="V1702" i="5"/>
  <c r="V1703" i="5"/>
  <c r="V1704" i="5"/>
  <c r="V1705" i="5"/>
  <c r="V1706" i="5"/>
  <c r="V1707" i="5"/>
  <c r="V1708" i="5"/>
  <c r="V1709" i="5"/>
  <c r="V1710" i="5"/>
  <c r="V1711" i="5"/>
  <c r="V1712" i="5"/>
  <c r="V1713" i="5"/>
  <c r="V1714" i="5"/>
  <c r="V1715" i="5"/>
  <c r="V1716" i="5"/>
  <c r="V1717" i="5"/>
  <c r="V1718" i="5"/>
  <c r="V1719" i="5"/>
  <c r="V1720" i="5"/>
  <c r="V1721" i="5"/>
  <c r="V1722" i="5"/>
  <c r="V1723" i="5"/>
  <c r="V1724" i="5"/>
  <c r="V1725" i="5"/>
  <c r="V1726" i="5"/>
  <c r="V1727" i="5"/>
  <c r="V1728" i="5"/>
  <c r="V1729" i="5"/>
  <c r="V1730" i="5"/>
  <c r="V1731" i="5"/>
  <c r="V1732" i="5"/>
  <c r="V1733" i="5"/>
  <c r="V1734" i="5"/>
  <c r="V1735" i="5"/>
  <c r="V1736" i="5"/>
  <c r="V1737" i="5"/>
  <c r="V1738" i="5"/>
  <c r="V1739" i="5"/>
  <c r="V1740" i="5"/>
  <c r="V1741" i="5"/>
  <c r="V1742" i="5"/>
  <c r="V1743" i="5"/>
  <c r="V1744" i="5"/>
  <c r="V1745" i="5"/>
  <c r="V1746" i="5"/>
  <c r="V1747" i="5"/>
  <c r="V1748" i="5"/>
  <c r="V1749" i="5"/>
  <c r="V1750" i="5"/>
  <c r="V1751" i="5"/>
  <c r="V1752" i="5"/>
  <c r="V1753" i="5"/>
  <c r="V1754" i="5"/>
  <c r="V1755" i="5"/>
  <c r="V1756" i="5"/>
  <c r="V1757" i="5"/>
  <c r="V1758" i="5"/>
  <c r="V1759" i="5"/>
  <c r="V1760" i="5"/>
  <c r="V1761" i="5"/>
  <c r="V1762" i="5"/>
  <c r="V1763" i="5"/>
  <c r="V1764" i="5"/>
  <c r="V1765" i="5"/>
  <c r="V1766" i="5"/>
  <c r="V1767" i="5"/>
  <c r="V1768" i="5"/>
  <c r="V1769" i="5"/>
  <c r="V1770" i="5"/>
  <c r="V1771" i="5"/>
  <c r="V1772" i="5"/>
  <c r="V1773" i="5"/>
  <c r="V1774" i="5"/>
  <c r="V1775" i="5"/>
  <c r="V1776" i="5"/>
  <c r="V1777" i="5"/>
  <c r="V1778" i="5"/>
  <c r="V1779" i="5"/>
  <c r="V1780" i="5"/>
  <c r="V1781" i="5"/>
  <c r="V1782" i="5"/>
  <c r="V1783" i="5"/>
  <c r="V1784" i="5"/>
  <c r="V1785" i="5"/>
  <c r="V1786" i="5"/>
  <c r="V1787" i="5"/>
  <c r="V1788" i="5"/>
  <c r="V1789" i="5"/>
  <c r="V1790" i="5"/>
  <c r="V1791" i="5"/>
  <c r="V1792" i="5"/>
  <c r="V1793" i="5"/>
  <c r="V1794" i="5"/>
  <c r="V1795" i="5"/>
  <c r="V1796" i="5"/>
  <c r="V1797" i="5"/>
  <c r="V1798" i="5"/>
  <c r="V1799" i="5"/>
  <c r="V1800" i="5"/>
  <c r="V1801" i="5"/>
  <c r="V1802" i="5"/>
  <c r="V1803" i="5"/>
  <c r="V1804" i="5"/>
  <c r="V1805" i="5"/>
  <c r="V1806" i="5"/>
  <c r="V1807" i="5"/>
  <c r="V1808" i="5"/>
  <c r="V1809" i="5"/>
  <c r="V1810" i="5"/>
  <c r="V1811" i="5"/>
  <c r="V1812" i="5"/>
  <c r="V1813" i="5"/>
  <c r="V1814" i="5"/>
  <c r="V1815" i="5"/>
  <c r="V1816" i="5"/>
  <c r="V1817" i="5"/>
  <c r="V1818" i="5"/>
  <c r="V1819" i="5"/>
  <c r="V1820" i="5"/>
  <c r="V1821" i="5"/>
  <c r="V1822" i="5"/>
  <c r="V1823" i="5"/>
  <c r="V1824" i="5"/>
  <c r="V1825" i="5"/>
  <c r="V1826" i="5"/>
  <c r="V1827" i="5"/>
  <c r="V1828" i="5"/>
  <c r="V1829" i="5"/>
  <c r="V1830" i="5"/>
  <c r="V1831" i="5"/>
  <c r="V1832" i="5"/>
  <c r="V1833" i="5"/>
  <c r="V1834" i="5"/>
  <c r="V1835" i="5"/>
  <c r="V1836" i="5"/>
  <c r="V1837" i="5"/>
  <c r="V1838" i="5"/>
  <c r="V1839" i="5"/>
  <c r="V1840" i="5"/>
  <c r="V1841" i="5"/>
  <c r="V1842" i="5"/>
  <c r="V1843" i="5"/>
  <c r="V1844" i="5"/>
  <c r="V1845" i="5"/>
  <c r="V1846" i="5"/>
  <c r="V1847" i="5"/>
  <c r="V1848" i="5"/>
  <c r="V1849" i="5"/>
  <c r="V1850" i="5"/>
  <c r="V1851" i="5"/>
  <c r="V1852" i="5"/>
  <c r="V1853" i="5"/>
  <c r="V1854" i="5"/>
  <c r="V1855" i="5"/>
  <c r="V1856" i="5"/>
  <c r="V1857" i="5"/>
  <c r="V1858" i="5"/>
  <c r="V1859" i="5"/>
  <c r="V1860" i="5"/>
  <c r="V1861" i="5"/>
  <c r="V1862" i="5"/>
  <c r="V1863" i="5"/>
  <c r="V1864" i="5"/>
  <c r="V1865" i="5"/>
  <c r="V1866" i="5"/>
  <c r="V1867" i="5"/>
  <c r="V1868" i="5"/>
  <c r="V1869" i="5"/>
  <c r="V1870" i="5"/>
  <c r="V1871" i="5"/>
  <c r="V1872" i="5"/>
  <c r="V1873" i="5"/>
  <c r="V1874" i="5"/>
  <c r="V1875" i="5"/>
  <c r="V1876" i="5"/>
  <c r="V1877" i="5"/>
  <c r="V1878" i="5"/>
  <c r="V1879" i="5"/>
  <c r="V1880" i="5"/>
  <c r="V1881" i="5"/>
  <c r="V1882" i="5"/>
  <c r="V1883" i="5"/>
  <c r="V1884" i="5"/>
  <c r="V1885" i="5"/>
  <c r="V1886" i="5"/>
  <c r="V1887" i="5"/>
  <c r="V1888" i="5"/>
  <c r="V1889" i="5"/>
  <c r="V1890" i="5"/>
  <c r="V1891" i="5"/>
  <c r="V1892" i="5"/>
  <c r="V1893" i="5"/>
  <c r="V1894" i="5"/>
  <c r="V1895" i="5"/>
  <c r="V1896" i="5"/>
  <c r="V1897" i="5"/>
  <c r="V1898" i="5"/>
  <c r="V1899" i="5"/>
  <c r="V1900" i="5"/>
  <c r="V1901" i="5"/>
  <c r="V1902" i="5"/>
  <c r="V1903" i="5"/>
  <c r="V1904" i="5"/>
  <c r="V1905" i="5"/>
  <c r="V1906" i="5"/>
  <c r="V1907" i="5"/>
  <c r="V1908" i="5"/>
  <c r="V1909" i="5"/>
  <c r="V1910" i="5"/>
  <c r="V1911" i="5"/>
  <c r="V1912" i="5"/>
  <c r="V1913" i="5"/>
  <c r="V1914" i="5"/>
  <c r="V1915" i="5"/>
  <c r="V1916" i="5"/>
  <c r="V1917" i="5"/>
  <c r="V1918" i="5"/>
  <c r="V1919" i="5"/>
  <c r="V1920" i="5"/>
  <c r="V1921" i="5"/>
  <c r="V1922" i="5"/>
  <c r="V1923" i="5"/>
  <c r="V1924" i="5"/>
  <c r="V1925" i="5"/>
  <c r="V1926" i="5"/>
  <c r="V1927" i="5"/>
  <c r="V1928" i="5"/>
  <c r="V1929" i="5"/>
  <c r="V1930" i="5"/>
  <c r="V1931" i="5"/>
  <c r="V1932" i="5"/>
  <c r="V1933" i="5"/>
  <c r="V1934" i="5"/>
  <c r="V1935" i="5"/>
  <c r="V1936" i="5"/>
  <c r="V1937" i="5"/>
  <c r="V1938" i="5"/>
  <c r="V1939" i="5"/>
  <c r="V1940" i="5"/>
  <c r="V1941" i="5"/>
  <c r="V1942" i="5"/>
  <c r="V1943" i="5"/>
  <c r="V1944" i="5"/>
  <c r="V1945" i="5"/>
  <c r="V1946" i="5"/>
  <c r="V1947" i="5"/>
  <c r="V1948" i="5"/>
  <c r="V1949" i="5"/>
  <c r="V1950" i="5"/>
  <c r="V1951" i="5"/>
  <c r="V1952" i="5"/>
  <c r="V1953" i="5"/>
  <c r="V1954" i="5"/>
  <c r="V1955" i="5"/>
  <c r="V1956" i="5"/>
  <c r="V1957" i="5"/>
  <c r="V1958" i="5"/>
  <c r="V1959" i="5"/>
  <c r="V1960" i="5"/>
  <c r="V1961" i="5"/>
  <c r="V1962" i="5"/>
  <c r="V1963" i="5"/>
  <c r="V1964" i="5"/>
  <c r="V1965" i="5"/>
  <c r="V1966" i="5"/>
  <c r="V1967" i="5"/>
  <c r="V1968" i="5"/>
  <c r="V1969" i="5"/>
  <c r="V1970" i="5"/>
  <c r="V1971" i="5"/>
  <c r="V1972" i="5"/>
  <c r="V1973" i="5"/>
  <c r="V1974" i="5"/>
  <c r="V1975" i="5"/>
  <c r="V1976" i="5"/>
  <c r="V1977" i="5"/>
  <c r="V1978" i="5"/>
  <c r="V1979" i="5"/>
  <c r="V1980" i="5"/>
  <c r="V1981" i="5"/>
  <c r="V1982" i="5"/>
  <c r="V1983" i="5"/>
  <c r="V1984" i="5"/>
  <c r="V1985" i="5"/>
  <c r="V1986" i="5"/>
  <c r="V1987" i="5"/>
  <c r="V1988" i="5"/>
  <c r="V1989" i="5"/>
  <c r="V1990" i="5"/>
  <c r="V1991" i="5"/>
  <c r="V1992" i="5"/>
  <c r="V1993" i="5"/>
  <c r="V1994" i="5"/>
  <c r="V1995" i="5"/>
  <c r="V1996" i="5"/>
  <c r="V1997" i="5"/>
  <c r="V1998" i="5"/>
  <c r="V1999" i="5"/>
  <c r="V2000" i="5"/>
  <c r="V2001" i="5"/>
  <c r="V2002" i="5"/>
  <c r="V2003" i="5"/>
  <c r="V2004" i="5"/>
  <c r="V2005" i="5"/>
  <c r="V2006" i="5"/>
  <c r="V2007" i="5"/>
  <c r="V2008" i="5"/>
  <c r="V2009" i="5"/>
  <c r="V2010" i="5"/>
  <c r="V2011" i="5"/>
  <c r="V2012" i="5"/>
  <c r="V2013" i="5"/>
  <c r="V2014" i="5"/>
  <c r="V2015" i="5"/>
  <c r="V2016" i="5"/>
  <c r="V2017" i="5"/>
  <c r="V2018" i="5"/>
  <c r="V2019" i="5"/>
  <c r="V2020" i="5"/>
  <c r="V2021" i="5"/>
  <c r="V2022" i="5"/>
  <c r="V2023" i="5"/>
  <c r="V2024" i="5"/>
  <c r="V2025" i="5"/>
  <c r="V2026" i="5"/>
  <c r="V2027" i="5"/>
  <c r="V2028" i="5"/>
  <c r="V2029" i="5"/>
  <c r="V2030" i="5"/>
  <c r="V2031" i="5"/>
  <c r="V2032" i="5"/>
  <c r="V2033" i="5"/>
  <c r="V2034" i="5"/>
  <c r="V2035" i="5"/>
  <c r="V2036" i="5"/>
  <c r="V2037" i="5"/>
  <c r="V2038" i="5"/>
  <c r="V2039" i="5"/>
  <c r="V2040" i="5"/>
  <c r="V2041" i="5"/>
  <c r="V2042" i="5"/>
  <c r="V2043" i="5"/>
  <c r="V2044" i="5"/>
  <c r="V2045" i="5"/>
  <c r="V2046" i="5"/>
  <c r="V2047" i="5"/>
  <c r="V2048" i="5"/>
  <c r="V2049" i="5"/>
  <c r="V2050" i="5"/>
  <c r="V2051" i="5"/>
  <c r="V2052" i="5"/>
  <c r="V2053" i="5"/>
  <c r="V2054" i="5"/>
  <c r="V2055" i="5"/>
  <c r="V2056" i="5"/>
  <c r="V2057" i="5"/>
  <c r="V2058" i="5"/>
  <c r="V2059" i="5"/>
  <c r="V2060" i="5"/>
  <c r="V2061" i="5"/>
  <c r="V2062" i="5"/>
  <c r="V2063" i="5"/>
  <c r="V2064" i="5"/>
  <c r="V2065" i="5"/>
  <c r="V2066" i="5"/>
  <c r="V2067" i="5"/>
  <c r="V2068" i="5"/>
  <c r="V2069" i="5"/>
  <c r="V2070" i="5"/>
  <c r="V2071" i="5"/>
  <c r="V2072" i="5"/>
  <c r="V2073" i="5"/>
  <c r="V2074" i="5"/>
  <c r="V2075" i="5"/>
  <c r="V2076" i="5"/>
  <c r="V2077" i="5"/>
  <c r="V2078" i="5"/>
  <c r="V2079" i="5"/>
  <c r="V2080" i="5"/>
  <c r="V2081" i="5"/>
  <c r="V2082" i="5"/>
  <c r="V2083" i="5"/>
  <c r="V2084" i="5"/>
  <c r="V2085" i="5"/>
  <c r="V2086" i="5"/>
  <c r="V2087" i="5"/>
  <c r="V2088" i="5"/>
  <c r="V2089" i="5"/>
  <c r="V2090" i="5"/>
  <c r="V2091" i="5"/>
  <c r="V2092" i="5"/>
  <c r="V2093" i="5"/>
  <c r="V2094" i="5"/>
  <c r="V2095" i="5"/>
  <c r="V2096" i="5"/>
  <c r="V2097" i="5"/>
  <c r="V2098" i="5"/>
  <c r="V2099" i="5"/>
  <c r="V2100" i="5"/>
  <c r="V2101" i="5"/>
  <c r="V2102" i="5"/>
  <c r="V2103" i="5"/>
  <c r="V2104" i="5"/>
  <c r="V2105" i="5"/>
  <c r="V2106" i="5"/>
  <c r="V2107" i="5"/>
  <c r="V2108" i="5"/>
  <c r="V2109" i="5"/>
  <c r="V2110" i="5"/>
  <c r="V2111" i="5"/>
  <c r="V2112" i="5"/>
  <c r="V2113" i="5"/>
  <c r="V2114" i="5"/>
  <c r="V2115" i="5"/>
  <c r="V2116" i="5"/>
  <c r="V2117" i="5"/>
  <c r="V2118" i="5"/>
  <c r="V2119" i="5"/>
  <c r="V2120" i="5"/>
  <c r="V2121" i="5"/>
  <c r="V2122" i="5"/>
  <c r="V2123" i="5"/>
  <c r="V2124" i="5"/>
  <c r="V2125" i="5"/>
  <c r="V2126" i="5"/>
  <c r="V2127" i="5"/>
  <c r="V2128" i="5"/>
  <c r="V2129" i="5"/>
  <c r="V2130" i="5"/>
  <c r="V2131" i="5"/>
  <c r="V2132" i="5"/>
  <c r="V2133" i="5"/>
  <c r="V2134" i="5"/>
  <c r="V2135" i="5"/>
  <c r="V2136" i="5"/>
  <c r="V2137" i="5"/>
  <c r="V2138" i="5"/>
  <c r="V2139" i="5"/>
  <c r="V2140" i="5"/>
  <c r="V2141" i="5"/>
  <c r="V2142" i="5"/>
  <c r="V2143" i="5"/>
  <c r="V2144" i="5"/>
  <c r="V2145" i="5"/>
  <c r="V2146" i="5"/>
  <c r="V2147" i="5"/>
  <c r="V2148" i="5"/>
  <c r="V2149" i="5"/>
  <c r="V2150" i="5"/>
  <c r="V2151" i="5"/>
  <c r="V2152" i="5"/>
  <c r="V2153" i="5"/>
  <c r="V2154" i="5"/>
  <c r="V2155" i="5"/>
  <c r="V2156" i="5"/>
  <c r="V2157" i="5"/>
  <c r="V2158" i="5"/>
  <c r="V2159" i="5"/>
  <c r="V2160" i="5"/>
  <c r="V2161" i="5"/>
  <c r="V2162" i="5"/>
  <c r="V2163" i="5"/>
  <c r="V2164" i="5"/>
  <c r="V2165" i="5"/>
  <c r="V2166" i="5"/>
  <c r="V2167" i="5"/>
  <c r="V2168" i="5"/>
  <c r="V2169" i="5"/>
  <c r="V2170" i="5"/>
  <c r="V2171" i="5"/>
  <c r="V2172" i="5"/>
  <c r="V2173" i="5"/>
  <c r="V2174" i="5"/>
  <c r="V2175" i="5"/>
  <c r="V2176" i="5"/>
  <c r="V2177" i="5"/>
  <c r="V2178" i="5"/>
  <c r="V2179" i="5"/>
  <c r="V2180" i="5"/>
  <c r="V2181" i="5"/>
  <c r="V2182" i="5"/>
  <c r="V2183" i="5"/>
  <c r="V2184" i="5"/>
  <c r="V2185" i="5"/>
  <c r="V2186" i="5"/>
  <c r="V2187" i="5"/>
  <c r="V2188" i="5"/>
  <c r="V2189" i="5"/>
  <c r="V2190" i="5"/>
  <c r="V2191" i="5"/>
  <c r="V2192" i="5"/>
  <c r="V2193" i="5"/>
  <c r="V2194" i="5"/>
  <c r="V2195" i="5"/>
  <c r="V2196" i="5"/>
  <c r="V2197" i="5"/>
  <c r="V2198" i="5"/>
  <c r="V2199" i="5"/>
  <c r="V2200" i="5"/>
  <c r="V2201" i="5"/>
  <c r="V2202" i="5"/>
  <c r="V2203" i="5"/>
  <c r="V2204" i="5"/>
  <c r="V2205" i="5"/>
  <c r="V2206" i="5"/>
  <c r="V2207" i="5"/>
  <c r="V2208" i="5"/>
  <c r="V2209" i="5"/>
  <c r="V2210" i="5"/>
  <c r="V2211" i="5"/>
  <c r="V2212" i="5"/>
  <c r="V2213" i="5"/>
  <c r="V2214" i="5"/>
  <c r="V2215" i="5"/>
  <c r="V2216" i="5"/>
  <c r="V2217" i="5"/>
  <c r="V2218" i="5"/>
  <c r="V2219" i="5"/>
  <c r="V2220" i="5"/>
  <c r="V2221" i="5"/>
  <c r="V2222" i="5"/>
  <c r="V2223" i="5"/>
  <c r="V2224" i="5"/>
  <c r="V2225" i="5"/>
  <c r="V2226" i="5"/>
  <c r="V2227" i="5"/>
  <c r="V2228" i="5"/>
  <c r="V2229" i="5"/>
  <c r="V2230" i="5"/>
  <c r="V2231" i="5"/>
  <c r="V2232" i="5"/>
  <c r="V2233" i="5"/>
  <c r="V2234" i="5"/>
  <c r="V2235" i="5"/>
  <c r="V2236" i="5"/>
  <c r="V2237" i="5"/>
  <c r="V2238" i="5"/>
  <c r="V2239" i="5"/>
  <c r="V2240" i="5"/>
  <c r="V2241" i="5"/>
  <c r="V2242" i="5"/>
  <c r="V2243" i="5"/>
  <c r="V2244" i="5"/>
  <c r="V2245" i="5"/>
  <c r="V2246" i="5"/>
  <c r="V2247" i="5"/>
  <c r="V2248" i="5"/>
  <c r="V2249" i="5"/>
  <c r="V2250" i="5"/>
  <c r="V2251" i="5"/>
  <c r="V2252" i="5"/>
  <c r="V2253" i="5"/>
  <c r="V2254" i="5"/>
  <c r="V2255" i="5"/>
  <c r="V2256" i="5"/>
  <c r="V2257" i="5"/>
  <c r="V2258" i="5"/>
  <c r="V2259" i="5"/>
  <c r="V2260" i="5"/>
  <c r="V2261" i="5"/>
  <c r="V2262" i="5"/>
  <c r="V2263" i="5"/>
  <c r="V2264" i="5"/>
  <c r="V2265" i="5"/>
  <c r="V2266" i="5"/>
  <c r="V2267" i="5"/>
  <c r="V2268" i="5"/>
  <c r="V2269" i="5"/>
  <c r="V2270" i="5"/>
  <c r="V2271" i="5"/>
  <c r="V2272" i="5"/>
  <c r="V2273" i="5"/>
  <c r="V2274" i="5"/>
  <c r="V2275" i="5"/>
  <c r="V2276" i="5"/>
  <c r="V2277" i="5"/>
  <c r="V2278" i="5"/>
  <c r="V2279" i="5"/>
  <c r="V2280" i="5"/>
  <c r="V2281" i="5"/>
  <c r="V2282" i="5"/>
  <c r="V2283" i="5"/>
  <c r="V2284" i="5"/>
  <c r="V2285" i="5"/>
  <c r="V2286" i="5"/>
  <c r="V2287" i="5"/>
  <c r="V2288" i="5"/>
  <c r="V2289" i="5"/>
  <c r="V2290" i="5"/>
  <c r="V2291" i="5"/>
  <c r="V2292" i="5"/>
  <c r="V2293" i="5"/>
  <c r="V2294" i="5"/>
  <c r="V2295" i="5"/>
  <c r="V2296" i="5"/>
  <c r="V2297" i="5"/>
  <c r="V2298" i="5"/>
  <c r="V2299" i="5"/>
  <c r="V2300" i="5"/>
  <c r="V2301" i="5"/>
  <c r="V2302" i="5"/>
  <c r="V2303" i="5"/>
  <c r="V2304" i="5"/>
  <c r="V2305" i="5"/>
  <c r="V2306" i="5"/>
  <c r="V2307" i="5"/>
  <c r="V2308" i="5"/>
  <c r="V2309" i="5"/>
  <c r="V2310" i="5"/>
  <c r="V2311" i="5"/>
  <c r="V2312" i="5"/>
  <c r="V2313" i="5"/>
  <c r="V2314" i="5"/>
  <c r="V2315" i="5"/>
  <c r="V2316" i="5"/>
  <c r="V2317" i="5"/>
  <c r="V2318" i="5"/>
  <c r="V2319" i="5"/>
  <c r="V2320" i="5"/>
  <c r="V2321" i="5"/>
  <c r="V2322" i="5"/>
  <c r="V2323" i="5"/>
  <c r="V2324" i="5"/>
  <c r="V2325" i="5"/>
  <c r="V2326" i="5"/>
  <c r="V2327" i="5"/>
  <c r="V2328" i="5"/>
  <c r="V2329" i="5"/>
  <c r="V2330" i="5"/>
  <c r="V2331" i="5"/>
  <c r="V2332" i="5"/>
  <c r="V2333" i="5"/>
  <c r="V2334" i="5"/>
  <c r="V2335" i="5"/>
  <c r="V2336" i="5"/>
  <c r="V2337" i="5"/>
  <c r="V2338" i="5"/>
  <c r="V2339" i="5"/>
  <c r="V2340" i="5"/>
  <c r="V2341" i="5"/>
  <c r="V2342" i="5"/>
  <c r="V2343" i="5"/>
  <c r="V2344" i="5"/>
  <c r="V2345" i="5"/>
  <c r="V2346" i="5"/>
  <c r="V2347" i="5"/>
  <c r="V2348" i="5"/>
  <c r="V2349" i="5"/>
  <c r="V2350" i="5"/>
  <c r="V2351" i="5"/>
  <c r="V2352" i="5"/>
  <c r="V2353" i="5"/>
  <c r="V2354" i="5"/>
  <c r="V2355" i="5"/>
  <c r="V2356" i="5"/>
  <c r="V2357" i="5"/>
  <c r="V2358" i="5"/>
  <c r="V2359" i="5"/>
  <c r="V2360" i="5"/>
  <c r="V2361" i="5"/>
  <c r="V2362" i="5"/>
  <c r="V2363" i="5"/>
  <c r="V2364" i="5"/>
  <c r="V2365" i="5"/>
  <c r="V2366" i="5"/>
  <c r="V2367" i="5"/>
  <c r="V2368" i="5"/>
  <c r="V2369" i="5"/>
  <c r="V2370" i="5"/>
  <c r="V2371" i="5"/>
  <c r="V2372" i="5"/>
  <c r="V2373" i="5"/>
  <c r="V2374" i="5"/>
  <c r="V2375" i="5"/>
  <c r="V2376" i="5"/>
  <c r="V2377" i="5"/>
  <c r="V2378" i="5"/>
  <c r="V2379" i="5"/>
  <c r="V2380" i="5"/>
  <c r="V2381" i="5"/>
  <c r="V2382" i="5"/>
  <c r="V2383" i="5"/>
  <c r="V2384" i="5"/>
  <c r="V2385" i="5"/>
  <c r="V2386" i="5"/>
  <c r="V2387" i="5"/>
  <c r="V2388" i="5"/>
  <c r="V2389" i="5"/>
  <c r="V2390" i="5"/>
  <c r="V2391" i="5"/>
  <c r="V2392" i="5"/>
  <c r="V2393" i="5"/>
  <c r="V2394" i="5"/>
  <c r="V2395" i="5"/>
  <c r="V2396" i="5"/>
  <c r="V2397" i="5"/>
  <c r="V2398" i="5"/>
  <c r="V2399" i="5"/>
  <c r="V2400" i="5"/>
  <c r="V2401" i="5"/>
  <c r="V2402" i="5"/>
  <c r="V2403" i="5"/>
  <c r="V2404" i="5"/>
  <c r="V2405" i="5"/>
  <c r="V2406" i="5"/>
  <c r="V2407" i="5"/>
  <c r="V2408" i="5"/>
  <c r="V2409" i="5"/>
  <c r="V2410" i="5"/>
  <c r="V2411" i="5"/>
  <c r="V2412" i="5"/>
  <c r="V2413" i="5"/>
  <c r="V2414" i="5"/>
  <c r="V2415" i="5"/>
  <c r="V2416" i="5"/>
  <c r="V2417" i="5"/>
  <c r="V2418" i="5"/>
  <c r="V2419" i="5"/>
  <c r="V2420" i="5"/>
  <c r="V2421" i="5"/>
  <c r="V2422" i="5"/>
  <c r="V2423" i="5"/>
  <c r="V2424" i="5"/>
  <c r="V2425" i="5"/>
  <c r="V2426" i="5"/>
  <c r="V2427" i="5"/>
  <c r="V2428" i="5"/>
  <c r="V2429" i="5"/>
  <c r="V2430" i="5"/>
  <c r="V2431" i="5"/>
  <c r="V2432" i="5"/>
  <c r="V2433" i="5"/>
  <c r="V2434" i="5"/>
  <c r="V2435" i="5"/>
  <c r="V2436" i="5"/>
  <c r="V2437" i="5"/>
  <c r="V2438" i="5"/>
  <c r="V2439" i="5"/>
  <c r="V2440" i="5"/>
  <c r="V2441" i="5"/>
  <c r="V2442" i="5"/>
  <c r="V2443" i="5"/>
  <c r="V2444" i="5"/>
  <c r="V2445" i="5"/>
  <c r="V2446" i="5"/>
  <c r="V2447" i="5"/>
  <c r="V2448" i="5"/>
  <c r="V2449" i="5"/>
  <c r="V2450" i="5"/>
  <c r="V2451" i="5"/>
  <c r="V2452" i="5"/>
  <c r="V2453" i="5"/>
  <c r="V2454" i="5"/>
  <c r="V2455" i="5"/>
  <c r="V2456" i="5"/>
  <c r="V2457" i="5"/>
  <c r="V2458" i="5"/>
  <c r="V2459" i="5"/>
  <c r="V2460" i="5"/>
  <c r="V2461" i="5"/>
  <c r="V2462" i="5"/>
  <c r="V2463" i="5"/>
  <c r="V2464" i="5"/>
  <c r="V2465" i="5"/>
  <c r="V2466" i="5"/>
  <c r="V2467" i="5"/>
  <c r="V2468" i="5"/>
  <c r="V2469" i="5"/>
  <c r="V2470" i="5"/>
  <c r="V2471" i="5"/>
  <c r="V2472" i="5"/>
  <c r="V2473" i="5"/>
  <c r="V2474" i="5"/>
  <c r="V2475" i="5"/>
  <c r="V2476" i="5"/>
  <c r="V2477" i="5"/>
  <c r="V2478" i="5"/>
  <c r="V2479" i="5"/>
  <c r="V2480" i="5"/>
  <c r="V2481" i="5"/>
  <c r="V2482" i="5"/>
  <c r="V2483" i="5"/>
  <c r="V2484" i="5"/>
  <c r="V2485" i="5"/>
  <c r="V2486" i="5"/>
  <c r="V2487" i="5"/>
  <c r="V2488" i="5"/>
  <c r="V2489" i="5"/>
  <c r="V2490" i="5"/>
  <c r="V2491" i="5"/>
  <c r="V2492" i="5"/>
  <c r="V2493" i="5"/>
  <c r="V2494" i="5"/>
  <c r="V2495" i="5"/>
  <c r="V2496" i="5"/>
  <c r="V2497" i="5"/>
  <c r="V2498" i="5"/>
  <c r="V2499" i="5"/>
  <c r="V2500" i="5"/>
  <c r="V2501" i="5"/>
  <c r="V2502" i="5"/>
  <c r="V2503" i="5"/>
  <c r="V2504" i="5"/>
  <c r="V2505" i="5"/>
  <c r="V2506" i="5"/>
  <c r="V2507" i="5"/>
  <c r="V2508" i="5"/>
  <c r="V2509" i="5"/>
  <c r="V2510" i="5"/>
  <c r="V2511" i="5"/>
  <c r="V2512" i="5"/>
  <c r="V2513" i="5"/>
  <c r="V2514" i="5"/>
  <c r="V2515" i="5"/>
  <c r="V2516" i="5"/>
  <c r="V2517" i="5"/>
  <c r="V2518" i="5"/>
  <c r="V2519" i="5"/>
  <c r="V2520" i="5"/>
  <c r="V2521" i="5"/>
  <c r="V2522" i="5"/>
  <c r="V2523" i="5"/>
  <c r="V2524" i="5"/>
  <c r="V2525" i="5"/>
  <c r="V2526" i="5"/>
  <c r="V2527" i="5"/>
  <c r="V2528" i="5"/>
  <c r="V2529" i="5"/>
  <c r="V2530" i="5"/>
  <c r="V2531" i="5"/>
  <c r="V2532" i="5"/>
  <c r="V2533" i="5"/>
  <c r="V2534" i="5"/>
  <c r="V2535" i="5"/>
  <c r="V2536" i="5"/>
  <c r="V2537" i="5"/>
  <c r="V2538" i="5"/>
  <c r="V2539" i="5"/>
  <c r="V2540" i="5"/>
  <c r="V2541" i="5"/>
  <c r="V2542" i="5"/>
  <c r="V2543" i="5"/>
  <c r="V2544" i="5"/>
  <c r="V2545" i="5"/>
  <c r="V2546" i="5"/>
  <c r="V2547" i="5"/>
  <c r="V2548" i="5"/>
  <c r="V2549" i="5"/>
  <c r="V2550" i="5"/>
  <c r="V2551" i="5"/>
  <c r="V2552" i="5"/>
  <c r="V2553" i="5"/>
  <c r="V2554" i="5"/>
  <c r="V2555" i="5"/>
  <c r="V2556" i="5"/>
  <c r="V2557" i="5"/>
  <c r="V2558" i="5"/>
  <c r="V2559" i="5"/>
  <c r="V2560" i="5"/>
  <c r="V2561" i="5"/>
  <c r="V2562" i="5"/>
  <c r="V2563" i="5"/>
  <c r="V2564" i="5"/>
  <c r="V2565" i="5"/>
  <c r="V2566" i="5"/>
  <c r="V2567" i="5"/>
  <c r="V2568" i="5"/>
  <c r="V2569" i="5"/>
  <c r="V2570" i="5"/>
  <c r="V2571" i="5"/>
  <c r="V2572" i="5"/>
  <c r="V2573" i="5"/>
  <c r="V2574" i="5"/>
  <c r="V2575" i="5"/>
  <c r="V2576" i="5"/>
  <c r="V2577" i="5"/>
  <c r="V2578" i="5"/>
  <c r="V2579" i="5"/>
  <c r="V2580" i="5"/>
  <c r="V2581" i="5"/>
  <c r="V2582" i="5"/>
  <c r="V2583" i="5"/>
  <c r="V2584" i="5"/>
  <c r="V2585" i="5"/>
  <c r="V2586" i="5"/>
  <c r="V2587" i="5"/>
  <c r="V2588" i="5"/>
  <c r="V2589" i="5"/>
  <c r="V2590" i="5"/>
  <c r="V2591" i="5"/>
  <c r="V2592" i="5"/>
  <c r="V2593" i="5"/>
  <c r="V2594" i="5"/>
  <c r="V2595" i="5"/>
  <c r="V2596" i="5"/>
  <c r="V2597" i="5"/>
  <c r="V2598" i="5"/>
  <c r="V2599" i="5"/>
  <c r="V2600" i="5"/>
  <c r="V2601" i="5"/>
  <c r="V2602" i="5"/>
  <c r="V2603" i="5"/>
  <c r="V2604" i="5"/>
  <c r="V2605" i="5"/>
  <c r="V2606" i="5"/>
  <c r="V2607" i="5"/>
  <c r="V2608" i="5"/>
  <c r="V2609" i="5"/>
  <c r="V2610" i="5"/>
  <c r="V2611" i="5"/>
  <c r="V2612" i="5"/>
  <c r="V2613" i="5"/>
  <c r="V2614" i="5"/>
  <c r="V2615" i="5"/>
  <c r="V2616" i="5"/>
  <c r="V2617" i="5"/>
  <c r="V2618" i="5"/>
  <c r="V2619" i="5"/>
  <c r="V2620" i="5"/>
  <c r="V2621" i="5"/>
  <c r="V2622" i="5"/>
  <c r="V2623" i="5"/>
  <c r="V2624" i="5"/>
  <c r="V2625" i="5"/>
  <c r="V2626" i="5"/>
  <c r="V2627" i="5"/>
  <c r="V2628" i="5"/>
  <c r="V2629" i="5"/>
  <c r="V2630" i="5"/>
  <c r="V2631" i="5"/>
  <c r="V2632" i="5"/>
  <c r="V2633" i="5"/>
  <c r="V2634" i="5"/>
  <c r="V2635" i="5"/>
  <c r="V2636" i="5"/>
  <c r="V2637" i="5"/>
  <c r="V2638" i="5"/>
  <c r="V2639" i="5"/>
  <c r="V2640" i="5"/>
  <c r="V2641" i="5"/>
  <c r="V2642" i="5"/>
  <c r="V2643" i="5"/>
  <c r="V2644" i="5"/>
  <c r="V2645" i="5"/>
  <c r="V2646" i="5"/>
  <c r="V2647" i="5"/>
  <c r="V2648" i="5"/>
  <c r="V2649" i="5"/>
  <c r="V2650" i="5"/>
  <c r="V2651" i="5"/>
  <c r="V2652" i="5"/>
  <c r="V2653" i="5"/>
  <c r="V2654" i="5"/>
  <c r="V2655" i="5"/>
  <c r="V2656" i="5"/>
  <c r="V2657" i="5"/>
  <c r="V2658" i="5"/>
  <c r="V2659" i="5"/>
  <c r="V2660" i="5"/>
  <c r="V2661" i="5"/>
  <c r="V2662" i="5"/>
  <c r="V2663" i="5"/>
  <c r="V2664" i="5"/>
  <c r="V2665" i="5"/>
  <c r="V2666" i="5"/>
  <c r="V2667" i="5"/>
  <c r="V2668" i="5"/>
  <c r="V2669" i="5"/>
  <c r="V2670" i="5"/>
  <c r="V2671" i="5"/>
  <c r="V2672" i="5"/>
  <c r="V2673" i="5"/>
  <c r="V2674" i="5"/>
  <c r="V2675" i="5"/>
  <c r="V2676" i="5"/>
  <c r="V2677" i="5"/>
  <c r="V2678" i="5"/>
  <c r="V2679" i="5"/>
  <c r="V2680" i="5"/>
  <c r="V2681" i="5"/>
  <c r="V2682" i="5"/>
  <c r="V2683" i="5"/>
  <c r="V2684" i="5"/>
  <c r="V2685" i="5"/>
  <c r="V2686" i="5"/>
  <c r="V2687" i="5"/>
  <c r="V2688" i="5"/>
  <c r="V2689" i="5"/>
  <c r="V2690" i="5"/>
  <c r="V2691" i="5"/>
  <c r="V2692" i="5"/>
  <c r="V2693" i="5"/>
  <c r="V2694" i="5"/>
  <c r="V2695" i="5"/>
  <c r="V2696" i="5"/>
  <c r="V2697" i="5"/>
  <c r="V2698" i="5"/>
  <c r="V2699" i="5"/>
  <c r="V2700" i="5"/>
  <c r="V2701" i="5"/>
  <c r="V2702" i="5"/>
  <c r="V2703" i="5"/>
  <c r="V2704" i="5"/>
  <c r="V2705" i="5"/>
  <c r="V2706" i="5"/>
  <c r="V2707" i="5"/>
  <c r="V2708" i="5"/>
  <c r="V2709" i="5"/>
  <c r="V2710" i="5"/>
  <c r="V2711" i="5"/>
  <c r="V2712" i="5"/>
  <c r="V2713" i="5"/>
  <c r="V2714" i="5"/>
  <c r="V2715" i="5"/>
  <c r="V2716" i="5"/>
  <c r="V2717" i="5"/>
  <c r="V2718" i="5"/>
  <c r="V2719" i="5"/>
  <c r="V2720" i="5"/>
  <c r="V2721" i="5"/>
  <c r="V2722" i="5"/>
  <c r="V2723" i="5"/>
  <c r="V2724" i="5"/>
  <c r="V2725" i="5"/>
  <c r="V2726" i="5"/>
  <c r="V2727" i="5"/>
  <c r="V2728" i="5"/>
  <c r="V2729" i="5"/>
  <c r="V2730" i="5"/>
  <c r="V2731" i="5"/>
  <c r="V2732" i="5"/>
  <c r="V2733" i="5"/>
  <c r="V2734" i="5"/>
  <c r="V2735" i="5"/>
  <c r="V2736" i="5"/>
  <c r="V2737" i="5"/>
  <c r="V2738" i="5"/>
  <c r="V2739" i="5"/>
  <c r="V2740" i="5"/>
  <c r="V2741" i="5"/>
  <c r="V2742" i="5"/>
  <c r="V2743" i="5"/>
  <c r="V2744" i="5"/>
  <c r="V2745" i="5"/>
  <c r="V2746" i="5"/>
  <c r="V2747" i="5"/>
  <c r="V2748" i="5"/>
  <c r="V2749" i="5"/>
  <c r="V2750" i="5"/>
  <c r="V2751" i="5"/>
  <c r="V2752" i="5"/>
  <c r="V2753" i="5"/>
  <c r="V2754" i="5"/>
  <c r="V2755" i="5"/>
  <c r="V2756" i="5"/>
  <c r="V2757" i="5"/>
  <c r="V2758" i="5"/>
  <c r="V2759" i="5"/>
  <c r="V2760" i="5"/>
  <c r="V2761" i="5"/>
  <c r="V2762" i="5"/>
  <c r="V2763" i="5"/>
  <c r="V2764" i="5"/>
  <c r="V2765" i="5"/>
  <c r="V2766" i="5"/>
  <c r="V2767" i="5"/>
  <c r="V2768" i="5"/>
  <c r="V2769" i="5"/>
  <c r="V2770" i="5"/>
  <c r="V2771" i="5"/>
  <c r="V2772" i="5"/>
  <c r="V2773" i="5"/>
  <c r="V2774" i="5"/>
  <c r="V2775" i="5"/>
  <c r="V2776" i="5"/>
  <c r="V2777" i="5"/>
  <c r="V2778" i="5"/>
  <c r="V2779" i="5"/>
  <c r="V2780" i="5"/>
  <c r="V2781" i="5"/>
  <c r="V2782" i="5"/>
  <c r="V2783" i="5"/>
  <c r="V2784" i="5"/>
  <c r="V2785" i="5"/>
  <c r="V2786" i="5"/>
  <c r="V2787" i="5"/>
  <c r="V2788" i="5"/>
  <c r="V2789" i="5"/>
  <c r="V2790" i="5"/>
  <c r="V2791" i="5"/>
  <c r="V2792" i="5"/>
  <c r="V2793" i="5"/>
  <c r="V2794" i="5"/>
  <c r="V2795" i="5"/>
  <c r="V2796" i="5"/>
  <c r="V2797" i="5"/>
  <c r="V2798" i="5"/>
  <c r="V2799" i="5"/>
  <c r="V2800" i="5"/>
  <c r="V2801" i="5"/>
  <c r="V2802" i="5"/>
  <c r="V2803" i="5"/>
  <c r="V2804" i="5"/>
  <c r="V2805" i="5"/>
  <c r="V2806" i="5"/>
  <c r="V2807" i="5"/>
  <c r="V2808" i="5"/>
  <c r="V2809" i="5"/>
  <c r="V2810" i="5"/>
  <c r="V2811" i="5"/>
  <c r="V2812" i="5"/>
  <c r="V2813" i="5"/>
  <c r="V2814" i="5"/>
  <c r="V2815" i="5"/>
  <c r="V2816" i="5"/>
  <c r="V2817" i="5"/>
  <c r="V2818" i="5"/>
  <c r="V2819" i="5"/>
  <c r="V2820" i="5"/>
  <c r="V2821" i="5"/>
  <c r="V2822" i="5"/>
  <c r="V2823" i="5"/>
  <c r="V2824" i="5"/>
  <c r="V2825" i="5"/>
  <c r="V2826" i="5"/>
  <c r="V2827" i="5"/>
  <c r="V2828" i="5"/>
  <c r="V2829" i="5"/>
  <c r="V2830" i="5"/>
  <c r="V2831" i="5"/>
  <c r="V2832" i="5"/>
  <c r="V2833" i="5"/>
  <c r="V2834" i="5"/>
  <c r="V2835" i="5"/>
  <c r="V2836" i="5"/>
  <c r="V2837" i="5"/>
  <c r="V2838" i="5"/>
  <c r="V2839" i="5"/>
  <c r="V2840" i="5"/>
  <c r="V2841" i="5"/>
  <c r="V2842" i="5"/>
  <c r="V2843" i="5"/>
  <c r="V2844" i="5"/>
  <c r="V2845" i="5"/>
  <c r="V2846" i="5"/>
  <c r="V2847" i="5"/>
  <c r="V2848" i="5"/>
  <c r="V2849" i="5"/>
  <c r="V2850" i="5"/>
  <c r="V2851" i="5"/>
  <c r="V2852" i="5"/>
  <c r="V2853" i="5"/>
  <c r="V2854" i="5"/>
  <c r="V2855" i="5"/>
  <c r="V2856" i="5"/>
  <c r="V2857" i="5"/>
  <c r="V2858" i="5"/>
  <c r="V2859" i="5"/>
  <c r="V2860" i="5"/>
  <c r="V2861" i="5"/>
  <c r="V2862" i="5"/>
  <c r="V2863" i="5"/>
  <c r="V2864" i="5"/>
  <c r="V2865" i="5"/>
  <c r="V2866" i="5"/>
  <c r="V2867" i="5"/>
  <c r="V2868" i="5"/>
  <c r="V2869" i="5"/>
  <c r="V2870" i="5"/>
  <c r="V2871" i="5"/>
  <c r="V2872" i="5"/>
  <c r="V2873" i="5"/>
  <c r="V2874" i="5"/>
  <c r="V2875" i="5"/>
  <c r="V2876" i="5"/>
  <c r="V2877" i="5"/>
  <c r="V2878" i="5"/>
  <c r="V2879" i="5"/>
  <c r="V2880" i="5"/>
  <c r="V2881" i="5"/>
  <c r="V2882" i="5"/>
  <c r="V2883" i="5"/>
  <c r="V2884" i="5"/>
  <c r="V2885" i="5"/>
  <c r="V2886" i="5"/>
  <c r="V2887" i="5"/>
  <c r="V2888" i="5"/>
  <c r="V2889" i="5"/>
  <c r="V2890" i="5"/>
  <c r="V2891" i="5"/>
  <c r="V2892" i="5"/>
  <c r="V2893" i="5"/>
  <c r="V2894" i="5"/>
  <c r="V2895" i="5"/>
  <c r="V2896" i="5"/>
  <c r="V2897" i="5"/>
  <c r="V2898" i="5"/>
  <c r="V2899" i="5"/>
  <c r="V2900" i="5"/>
  <c r="V2901" i="5"/>
  <c r="V2902" i="5"/>
  <c r="V2903" i="5"/>
  <c r="V2904" i="5"/>
  <c r="V2905" i="5"/>
  <c r="V2906" i="5"/>
  <c r="V2907" i="5"/>
  <c r="V2908" i="5"/>
  <c r="V2909" i="5"/>
  <c r="V2910" i="5"/>
  <c r="V2911" i="5"/>
  <c r="V2912" i="5"/>
  <c r="V2913" i="5"/>
  <c r="V2914" i="5"/>
  <c r="V2915" i="5"/>
  <c r="V2916" i="5"/>
  <c r="V2917" i="5"/>
  <c r="V2918" i="5"/>
  <c r="V2919" i="5"/>
  <c r="V2920" i="5"/>
  <c r="V2921" i="5"/>
  <c r="V2922" i="5"/>
  <c r="V2923" i="5"/>
  <c r="V2924" i="5"/>
  <c r="V2925" i="5"/>
  <c r="V2926" i="5"/>
  <c r="V2927" i="5"/>
  <c r="V2928" i="5"/>
  <c r="V2929" i="5"/>
  <c r="V2930" i="5"/>
  <c r="V2931" i="5"/>
  <c r="V2932" i="5"/>
  <c r="V2933" i="5"/>
  <c r="V2934" i="5"/>
  <c r="V2935" i="5"/>
  <c r="V2936" i="5"/>
  <c r="V2937" i="5"/>
  <c r="V2938" i="5"/>
  <c r="V2939" i="5"/>
  <c r="V2940" i="5"/>
  <c r="V2941" i="5"/>
  <c r="V2942" i="5"/>
  <c r="V2943" i="5"/>
  <c r="V2944" i="5"/>
  <c r="V2945" i="5"/>
  <c r="V2946" i="5"/>
  <c r="V2947" i="5"/>
  <c r="V2948" i="5"/>
  <c r="V2949" i="5"/>
  <c r="V2950" i="5"/>
  <c r="V2951" i="5"/>
  <c r="V2952" i="5"/>
  <c r="V2953" i="5"/>
  <c r="V2954" i="5"/>
  <c r="V2955" i="5"/>
  <c r="V2956" i="5"/>
  <c r="V2957" i="5"/>
  <c r="V2958" i="5"/>
  <c r="V2959" i="5"/>
  <c r="V2960" i="5"/>
  <c r="V2961" i="5"/>
  <c r="V2962" i="5"/>
  <c r="V2963" i="5"/>
  <c r="V2964" i="5"/>
  <c r="V2965" i="5"/>
  <c r="V2966" i="5"/>
  <c r="V2967" i="5"/>
  <c r="V2968" i="5"/>
  <c r="V2969" i="5"/>
  <c r="V2970" i="5"/>
  <c r="V2971" i="5"/>
  <c r="V2972" i="5"/>
  <c r="V2973" i="5"/>
  <c r="V2974" i="5"/>
  <c r="V2975" i="5"/>
  <c r="V2976" i="5"/>
  <c r="V2977" i="5"/>
  <c r="V2978" i="5"/>
  <c r="V2979" i="5"/>
  <c r="V2980" i="5"/>
  <c r="V2981" i="5"/>
  <c r="V2982" i="5"/>
  <c r="V2983" i="5"/>
  <c r="V2984" i="5"/>
  <c r="V2985" i="5"/>
  <c r="V2986" i="5"/>
  <c r="V2987" i="5"/>
  <c r="V2988" i="5"/>
  <c r="V2989" i="5"/>
  <c r="V2990" i="5"/>
  <c r="V2991" i="5"/>
  <c r="V2992" i="5"/>
  <c r="V2993" i="5"/>
  <c r="V2994" i="5"/>
  <c r="V2995" i="5"/>
  <c r="V2996" i="5"/>
  <c r="V2997" i="5"/>
  <c r="V2998" i="5"/>
  <c r="V2999" i="5"/>
  <c r="V3000" i="5"/>
  <c r="V3001" i="5"/>
  <c r="V3002" i="5"/>
  <c r="V3003" i="5"/>
  <c r="V3004" i="5"/>
  <c r="V3005" i="5"/>
  <c r="V3006" i="5"/>
  <c r="V3007" i="5"/>
  <c r="V3008" i="5"/>
  <c r="V3009" i="5"/>
  <c r="V3010" i="5"/>
  <c r="V3011" i="5"/>
  <c r="V3012" i="5"/>
  <c r="V3013" i="5"/>
  <c r="V3014" i="5"/>
  <c r="V3015" i="5"/>
  <c r="V3016" i="5"/>
  <c r="V3017" i="5"/>
  <c r="V3018" i="5"/>
  <c r="V3019" i="5"/>
  <c r="V3020" i="5"/>
  <c r="V3021" i="5"/>
  <c r="V3022" i="5"/>
  <c r="V3023" i="5"/>
  <c r="V3024" i="5"/>
  <c r="V3025" i="5"/>
  <c r="V3026" i="5"/>
  <c r="V3027" i="5"/>
  <c r="V3028" i="5"/>
  <c r="V3029" i="5"/>
  <c r="V3030" i="5"/>
  <c r="V3031" i="5"/>
  <c r="V3032" i="5"/>
  <c r="V3033" i="5"/>
  <c r="V3034" i="5"/>
  <c r="V3035" i="5"/>
  <c r="V3036" i="5"/>
  <c r="V3037" i="5"/>
  <c r="V3038" i="5"/>
  <c r="V3039" i="5"/>
  <c r="V3040" i="5"/>
  <c r="V3041" i="5"/>
  <c r="V3042" i="5"/>
  <c r="V3043" i="5"/>
  <c r="V3044" i="5"/>
  <c r="V3045" i="5"/>
  <c r="V3046" i="5"/>
  <c r="V3047" i="5"/>
  <c r="V3048" i="5"/>
  <c r="V3049" i="5"/>
  <c r="V3050" i="5"/>
  <c r="V3051" i="5"/>
  <c r="V3052" i="5"/>
  <c r="V3053" i="5"/>
  <c r="V3054" i="5"/>
  <c r="V3055" i="5"/>
  <c r="V3056" i="5"/>
  <c r="V3057" i="5"/>
  <c r="V3058" i="5"/>
  <c r="V3059" i="5"/>
  <c r="V3060" i="5"/>
  <c r="V3061" i="5"/>
  <c r="V3062" i="5"/>
  <c r="V3063" i="5"/>
  <c r="V3064" i="5"/>
  <c r="V3065" i="5"/>
  <c r="V3066" i="5"/>
  <c r="V3067" i="5"/>
  <c r="V3068" i="5"/>
  <c r="V3069" i="5"/>
  <c r="V3070" i="5"/>
  <c r="V3071" i="5"/>
  <c r="V3072" i="5"/>
  <c r="V3073" i="5"/>
  <c r="V3074" i="5"/>
  <c r="V3075" i="5"/>
  <c r="V3076" i="5"/>
  <c r="V3077" i="5"/>
  <c r="V3078" i="5"/>
  <c r="V3079" i="5"/>
  <c r="V3080" i="5"/>
  <c r="V3081" i="5"/>
  <c r="V3082" i="5"/>
  <c r="V3083" i="5"/>
  <c r="V3084" i="5"/>
  <c r="V3085" i="5"/>
  <c r="V3086" i="5"/>
  <c r="V3087" i="5"/>
  <c r="V3088" i="5"/>
  <c r="V3089" i="5"/>
  <c r="V3090" i="5"/>
  <c r="V3091" i="5"/>
  <c r="V3092" i="5"/>
  <c r="V3093" i="5"/>
  <c r="V3094" i="5"/>
  <c r="V3095" i="5"/>
  <c r="V3096" i="5"/>
  <c r="V3097" i="5"/>
  <c r="V3098" i="5"/>
  <c r="V3099" i="5"/>
  <c r="V3100" i="5"/>
  <c r="V3101" i="5"/>
  <c r="V3102" i="5"/>
  <c r="V3103" i="5"/>
  <c r="V3104" i="5"/>
  <c r="V3105" i="5"/>
  <c r="V3106" i="5"/>
  <c r="V3107" i="5"/>
  <c r="V3108" i="5"/>
  <c r="V3109" i="5"/>
  <c r="V3110" i="5"/>
  <c r="V3111" i="5"/>
  <c r="V3112" i="5"/>
  <c r="V3113" i="5"/>
  <c r="V3114" i="5"/>
  <c r="V3115" i="5"/>
  <c r="V3116" i="5"/>
  <c r="V3117" i="5"/>
  <c r="V3118" i="5"/>
  <c r="V3119" i="5"/>
  <c r="V3120" i="5"/>
  <c r="V3121" i="5"/>
  <c r="V3122" i="5"/>
  <c r="V3123" i="5"/>
  <c r="V3124" i="5"/>
  <c r="V3125" i="5"/>
  <c r="V3126" i="5"/>
  <c r="V3127" i="5"/>
  <c r="V3128" i="5"/>
  <c r="V3129" i="5"/>
  <c r="V3130" i="5"/>
  <c r="V3131" i="5"/>
  <c r="V3132" i="5"/>
  <c r="V3133" i="5"/>
  <c r="V3134" i="5"/>
  <c r="V3135" i="5"/>
  <c r="V3136" i="5"/>
  <c r="V3137" i="5"/>
  <c r="V3138" i="5"/>
  <c r="V3139" i="5"/>
  <c r="V3140" i="5"/>
  <c r="V3141" i="5"/>
  <c r="V3142" i="5"/>
  <c r="V3143" i="5"/>
  <c r="V3144" i="5"/>
  <c r="V3145" i="5"/>
  <c r="V3146" i="5"/>
  <c r="V3147" i="5"/>
  <c r="V3148" i="5"/>
  <c r="V3149" i="5"/>
  <c r="V3150" i="5"/>
  <c r="V3151" i="5"/>
  <c r="V3152" i="5"/>
  <c r="V3153" i="5"/>
  <c r="V3154" i="5"/>
  <c r="V3155" i="5"/>
  <c r="V3156" i="5"/>
  <c r="V3157" i="5"/>
  <c r="V3158" i="5"/>
  <c r="V3159" i="5"/>
  <c r="V3160" i="5"/>
  <c r="V3161" i="5"/>
  <c r="V3162" i="5"/>
  <c r="V3163" i="5"/>
  <c r="V3164" i="5"/>
  <c r="V3165" i="5"/>
  <c r="V3166" i="5"/>
  <c r="V3167" i="5"/>
  <c r="V3168" i="5"/>
  <c r="V3169" i="5"/>
  <c r="V3170" i="5"/>
  <c r="V3171" i="5"/>
  <c r="V3172" i="5"/>
  <c r="V3173" i="5"/>
  <c r="V3174" i="5"/>
  <c r="V3175" i="5"/>
  <c r="V3176" i="5"/>
  <c r="V3177" i="5"/>
  <c r="V3178" i="5"/>
  <c r="V3179" i="5"/>
  <c r="V3180" i="5"/>
  <c r="V3181" i="5"/>
  <c r="V3182" i="5"/>
  <c r="V3183" i="5"/>
  <c r="V3184" i="5"/>
  <c r="V3185" i="5"/>
  <c r="V3186" i="5"/>
  <c r="V3187" i="5"/>
  <c r="V3188" i="5"/>
  <c r="V3189" i="5"/>
  <c r="V3190" i="5"/>
  <c r="V3191" i="5"/>
  <c r="V3192" i="5"/>
  <c r="V3193" i="5"/>
  <c r="V3194" i="5"/>
  <c r="V3195" i="5"/>
  <c r="V3196" i="5"/>
  <c r="V3197" i="5"/>
  <c r="V3198" i="5"/>
  <c r="V3199" i="5"/>
  <c r="V3200" i="5"/>
  <c r="V3201" i="5"/>
  <c r="V3202" i="5"/>
  <c r="V3203" i="5"/>
  <c r="V3204" i="5"/>
  <c r="V3205" i="5"/>
  <c r="V3206" i="5"/>
  <c r="V3207" i="5"/>
  <c r="V3208" i="5"/>
  <c r="V3209" i="5"/>
  <c r="V3210" i="5"/>
  <c r="V3211" i="5"/>
  <c r="V3212" i="5"/>
  <c r="V3213" i="5"/>
  <c r="V3214" i="5"/>
  <c r="V3215" i="5"/>
  <c r="V3216" i="5"/>
  <c r="V3217" i="5"/>
  <c r="V3218" i="5"/>
  <c r="V3219" i="5"/>
  <c r="V3220" i="5"/>
  <c r="V3221" i="5"/>
  <c r="V3222" i="5"/>
  <c r="V3223" i="5"/>
  <c r="V3224" i="5"/>
  <c r="V3225" i="5"/>
  <c r="V3226" i="5"/>
  <c r="V3227" i="5"/>
  <c r="V3228" i="5"/>
  <c r="V3229" i="5"/>
  <c r="V3230" i="5"/>
  <c r="V3231" i="5"/>
  <c r="V3232" i="5"/>
  <c r="V3233" i="5"/>
  <c r="V3234" i="5"/>
  <c r="V3235" i="5"/>
  <c r="V3236" i="5"/>
  <c r="V3237" i="5"/>
  <c r="V3238" i="5"/>
  <c r="V3239" i="5"/>
  <c r="V3240" i="5"/>
  <c r="V3241" i="5"/>
  <c r="V3242" i="5"/>
  <c r="V3243" i="5"/>
  <c r="V3244" i="5"/>
  <c r="V3245" i="5"/>
  <c r="V3246" i="5"/>
  <c r="V3247" i="5"/>
  <c r="V3248" i="5"/>
  <c r="V3249" i="5"/>
  <c r="V3250" i="5"/>
  <c r="V3251" i="5"/>
  <c r="V3252" i="5"/>
  <c r="V3253" i="5"/>
  <c r="V3254" i="5"/>
  <c r="V3255" i="5"/>
  <c r="V3256" i="5"/>
  <c r="V3257" i="5"/>
  <c r="V3258" i="5"/>
  <c r="V3259" i="5"/>
  <c r="V3260" i="5"/>
  <c r="V3261" i="5"/>
  <c r="V3262" i="5"/>
  <c r="V3263" i="5"/>
  <c r="V3264" i="5"/>
  <c r="V3265" i="5"/>
  <c r="V3266" i="5"/>
  <c r="V3267" i="5"/>
  <c r="V3268" i="5"/>
  <c r="V3269" i="5"/>
  <c r="V3270" i="5"/>
  <c r="V3271" i="5"/>
  <c r="V3272" i="5"/>
  <c r="V3273" i="5"/>
  <c r="V3274" i="5"/>
  <c r="V3275" i="5"/>
  <c r="V3276" i="5"/>
  <c r="V3277" i="5"/>
  <c r="V3278" i="5"/>
  <c r="V3279" i="5"/>
  <c r="V3280" i="5"/>
  <c r="V3281" i="5"/>
  <c r="V3282" i="5"/>
  <c r="V3283" i="5"/>
  <c r="V3284" i="5"/>
  <c r="V3285" i="5"/>
  <c r="V3286" i="5"/>
  <c r="V3287" i="5"/>
  <c r="V3288" i="5"/>
  <c r="V3289" i="5"/>
  <c r="V3290" i="5"/>
  <c r="V3291" i="5"/>
  <c r="V3292" i="5"/>
  <c r="V3293" i="5"/>
  <c r="V3294" i="5"/>
  <c r="V3295" i="5"/>
  <c r="V3296" i="5"/>
  <c r="V3297" i="5"/>
  <c r="V3298" i="5"/>
  <c r="V3299" i="5"/>
  <c r="V3300" i="5"/>
  <c r="V3301" i="5"/>
  <c r="V3302" i="5"/>
  <c r="V3303" i="5"/>
  <c r="V3304" i="5"/>
  <c r="V3305" i="5"/>
  <c r="V3306" i="5"/>
  <c r="V3307" i="5"/>
  <c r="V3308" i="5"/>
  <c r="V3309" i="5"/>
  <c r="V3310" i="5"/>
  <c r="V3311" i="5"/>
  <c r="V3312" i="5"/>
  <c r="V3313" i="5"/>
  <c r="V3314" i="5"/>
  <c r="V3315" i="5"/>
  <c r="V3316" i="5"/>
  <c r="V3317" i="5"/>
  <c r="V3318" i="5"/>
  <c r="V3319" i="5"/>
  <c r="V3320" i="5"/>
  <c r="V3321" i="5"/>
  <c r="V3322" i="5"/>
  <c r="V3323" i="5"/>
  <c r="V3324" i="5"/>
  <c r="V3325" i="5"/>
  <c r="V3326" i="5"/>
  <c r="V3327" i="5"/>
  <c r="V3328" i="5"/>
  <c r="V3329" i="5"/>
  <c r="V3330" i="5"/>
  <c r="V3331" i="5"/>
  <c r="V3332" i="5"/>
  <c r="V3333" i="5"/>
  <c r="V3334" i="5"/>
  <c r="V3335" i="5"/>
  <c r="V3336" i="5"/>
  <c r="V3337" i="5"/>
  <c r="V3338" i="5"/>
  <c r="V3339" i="5"/>
  <c r="V3340" i="5"/>
  <c r="V3341" i="5"/>
  <c r="V3342" i="5"/>
  <c r="V3343" i="5"/>
  <c r="V3344" i="5"/>
  <c r="V3345" i="5"/>
  <c r="V3346" i="5"/>
  <c r="V3347" i="5"/>
  <c r="V3348" i="5"/>
  <c r="V3349" i="5"/>
  <c r="V3350" i="5"/>
  <c r="V3351" i="5"/>
  <c r="V3352" i="5"/>
  <c r="V3353" i="5"/>
  <c r="V3354" i="5"/>
  <c r="V3355" i="5"/>
  <c r="V3356" i="5"/>
  <c r="V3357" i="5"/>
  <c r="V3358" i="5"/>
  <c r="V3359" i="5"/>
  <c r="V3360" i="5"/>
  <c r="V3361" i="5"/>
  <c r="V3362" i="5"/>
  <c r="V3363" i="5"/>
  <c r="V3364" i="5"/>
  <c r="V3365" i="5"/>
  <c r="V3366" i="5"/>
  <c r="V3367" i="5"/>
  <c r="V3368" i="5"/>
  <c r="V3369" i="5"/>
  <c r="V3370" i="5"/>
  <c r="V3371" i="5"/>
  <c r="V3372" i="5"/>
  <c r="V3373" i="5"/>
  <c r="V3374" i="5"/>
  <c r="V3375" i="5"/>
  <c r="V3376" i="5"/>
  <c r="V3377" i="5"/>
  <c r="V3378" i="5"/>
  <c r="V3379" i="5"/>
  <c r="V3380" i="5"/>
  <c r="V3381" i="5"/>
  <c r="V3382" i="5"/>
  <c r="V3383" i="5"/>
  <c r="V3384" i="5"/>
  <c r="V3385" i="5"/>
  <c r="V3386" i="5"/>
  <c r="V3387" i="5"/>
  <c r="V3388" i="5"/>
  <c r="V3389" i="5"/>
  <c r="V3390" i="5"/>
  <c r="V3391" i="5"/>
  <c r="V3392" i="5"/>
  <c r="V3393" i="5"/>
  <c r="V3394" i="5"/>
  <c r="V3395" i="5"/>
  <c r="V3396" i="5"/>
  <c r="V3397" i="5"/>
  <c r="V3398" i="5"/>
  <c r="V3399" i="5"/>
  <c r="V3400" i="5"/>
  <c r="V3401" i="5"/>
  <c r="V3402" i="5"/>
  <c r="V3403" i="5"/>
  <c r="V3404" i="5"/>
  <c r="V3405" i="5"/>
  <c r="V3406" i="5"/>
  <c r="V3407" i="5"/>
  <c r="V3408" i="5"/>
  <c r="V3409" i="5"/>
  <c r="V3410" i="5"/>
  <c r="V3411" i="5"/>
  <c r="V3412" i="5"/>
  <c r="V3413" i="5"/>
  <c r="V3414" i="5"/>
  <c r="V3415" i="5"/>
  <c r="V3416" i="5"/>
  <c r="V3417" i="5"/>
  <c r="V3418" i="5"/>
  <c r="V3419" i="5"/>
  <c r="V3420" i="5"/>
  <c r="V3421" i="5"/>
  <c r="V3422" i="5"/>
  <c r="V3423" i="5"/>
  <c r="V3424" i="5"/>
  <c r="V3425" i="5"/>
  <c r="V3426" i="5"/>
  <c r="V3427" i="5"/>
  <c r="V3428" i="5"/>
  <c r="V3429" i="5"/>
  <c r="V3430" i="5"/>
  <c r="V3431" i="5"/>
  <c r="V3432" i="5"/>
  <c r="V3433" i="5"/>
  <c r="V3434" i="5"/>
  <c r="V3435" i="5"/>
  <c r="V3436" i="5"/>
  <c r="V3437" i="5"/>
  <c r="V3438" i="5"/>
  <c r="V3439" i="5"/>
  <c r="V3440" i="5"/>
  <c r="V3441" i="5"/>
  <c r="V3442" i="5"/>
  <c r="V3443" i="5"/>
  <c r="V3444" i="5"/>
  <c r="V3445" i="5"/>
  <c r="V3446" i="5"/>
  <c r="V3447" i="5"/>
  <c r="V3448" i="5"/>
  <c r="V3449" i="5"/>
  <c r="V3450" i="5"/>
  <c r="V3451" i="5"/>
  <c r="V3452" i="5"/>
  <c r="V3453" i="5"/>
  <c r="V3454" i="5"/>
  <c r="V3455" i="5"/>
  <c r="V3456" i="5"/>
  <c r="V3457" i="5"/>
  <c r="V3458" i="5"/>
  <c r="V3459" i="5"/>
  <c r="V3460" i="5"/>
  <c r="V3461" i="5"/>
  <c r="V3462" i="5"/>
  <c r="V3463" i="5"/>
  <c r="V3464" i="5"/>
  <c r="V3465" i="5"/>
  <c r="V3466" i="5"/>
  <c r="V3467" i="5"/>
  <c r="V3468" i="5"/>
  <c r="V3469" i="5"/>
  <c r="V3470" i="5"/>
  <c r="V3471" i="5"/>
  <c r="V3472" i="5"/>
  <c r="V3473" i="5"/>
  <c r="V3474" i="5"/>
  <c r="V3475" i="5"/>
  <c r="V3476" i="5"/>
  <c r="V3477" i="5"/>
  <c r="V3478" i="5"/>
  <c r="V3479" i="5"/>
  <c r="V3480" i="5"/>
  <c r="V3481" i="5"/>
  <c r="V3482" i="5"/>
  <c r="V3483" i="5"/>
  <c r="V3484" i="5"/>
  <c r="V3485" i="5"/>
  <c r="V3486" i="5"/>
  <c r="V3487" i="5"/>
  <c r="V3488" i="5"/>
  <c r="V3489" i="5"/>
  <c r="V3490" i="5"/>
  <c r="V3491" i="5"/>
  <c r="V3492" i="5"/>
  <c r="V3493" i="5"/>
  <c r="V3494" i="5"/>
  <c r="V3495" i="5"/>
  <c r="V3496" i="5"/>
  <c r="V3497" i="5"/>
  <c r="V3498" i="5"/>
  <c r="V3499" i="5"/>
  <c r="V3500" i="5"/>
  <c r="V3501" i="5"/>
  <c r="V3502" i="5"/>
  <c r="V3503" i="5"/>
  <c r="V3504" i="5"/>
  <c r="V3505" i="5"/>
  <c r="V3506" i="5"/>
  <c r="V3507" i="5"/>
  <c r="V3508" i="5"/>
  <c r="V3509" i="5"/>
  <c r="V3510" i="5"/>
  <c r="V3511" i="5"/>
  <c r="V3512" i="5"/>
  <c r="V3513" i="5"/>
  <c r="V3514" i="5"/>
  <c r="V3515" i="5"/>
  <c r="V3516" i="5"/>
  <c r="V3517" i="5"/>
  <c r="V3518" i="5"/>
  <c r="V3519" i="5"/>
  <c r="V3520" i="5"/>
  <c r="V3521" i="5"/>
  <c r="V3522" i="5"/>
  <c r="V3523" i="5"/>
  <c r="V3524" i="5"/>
  <c r="V3525" i="5"/>
  <c r="V3526" i="5"/>
  <c r="V3527" i="5"/>
  <c r="V3528" i="5"/>
  <c r="V3529" i="5"/>
  <c r="V3530" i="5"/>
  <c r="V3531" i="5"/>
  <c r="V3532" i="5"/>
  <c r="V3533" i="5"/>
  <c r="V3534" i="5"/>
  <c r="V3535" i="5"/>
  <c r="V3536" i="5"/>
  <c r="V3537" i="5"/>
  <c r="V3538" i="5"/>
  <c r="V3539" i="5"/>
  <c r="V3540" i="5"/>
  <c r="V3541" i="5"/>
  <c r="V3542" i="5"/>
  <c r="V3543" i="5"/>
  <c r="V3544" i="5"/>
  <c r="V3545" i="5"/>
  <c r="V3546" i="5"/>
  <c r="V3547" i="5"/>
  <c r="V3548" i="5"/>
  <c r="V3549" i="5"/>
  <c r="V3550" i="5"/>
  <c r="V3551" i="5"/>
  <c r="V3552" i="5"/>
  <c r="V3553" i="5"/>
  <c r="V3554" i="5"/>
  <c r="V3555" i="5"/>
  <c r="V3556" i="5"/>
  <c r="V3557" i="5"/>
  <c r="V3558" i="5"/>
  <c r="V3559" i="5"/>
  <c r="V3560" i="5"/>
  <c r="V3561" i="5"/>
  <c r="V3562" i="5"/>
  <c r="V3563" i="5"/>
  <c r="V3564" i="5"/>
  <c r="V3565" i="5"/>
  <c r="V3566" i="5"/>
  <c r="V3567" i="5"/>
  <c r="V3568" i="5"/>
  <c r="V3569" i="5"/>
  <c r="V3570" i="5"/>
  <c r="V3571" i="5"/>
  <c r="V3572" i="5"/>
  <c r="V3573" i="5"/>
  <c r="V3574" i="5"/>
  <c r="V3575" i="5"/>
  <c r="V3576" i="5"/>
  <c r="V3577" i="5"/>
  <c r="V3578" i="5"/>
  <c r="V3579" i="5"/>
  <c r="V3580" i="5"/>
  <c r="V3581" i="5"/>
  <c r="V3582" i="5"/>
  <c r="V3583" i="5"/>
  <c r="V3584" i="5"/>
  <c r="V3585" i="5"/>
  <c r="V3586" i="5"/>
  <c r="V3587" i="5"/>
  <c r="V3588" i="5"/>
  <c r="V3589" i="5"/>
  <c r="V3590" i="5"/>
  <c r="V3591" i="5"/>
  <c r="V3592" i="5"/>
  <c r="V3593" i="5"/>
  <c r="V3594" i="5"/>
  <c r="V3595" i="5"/>
  <c r="V3596" i="5"/>
  <c r="V3597" i="5"/>
  <c r="V3598" i="5"/>
  <c r="V3599" i="5"/>
  <c r="V3600" i="5"/>
  <c r="V3601" i="5"/>
  <c r="V3602" i="5"/>
  <c r="V3603" i="5"/>
  <c r="V3604" i="5"/>
  <c r="V3605" i="5"/>
  <c r="V3606" i="5"/>
  <c r="V3607" i="5"/>
  <c r="V3608" i="5"/>
  <c r="V3609" i="5"/>
  <c r="V3610" i="5"/>
  <c r="V3611" i="5"/>
  <c r="V3612" i="5"/>
  <c r="V3613" i="5"/>
  <c r="V3614" i="5"/>
  <c r="V3615" i="5"/>
  <c r="V3616" i="5"/>
  <c r="V3617" i="5"/>
  <c r="V3618" i="5"/>
  <c r="V3619" i="5"/>
  <c r="V3620" i="5"/>
  <c r="V3621" i="5"/>
  <c r="V3622" i="5"/>
  <c r="V3623" i="5"/>
  <c r="V3624" i="5"/>
  <c r="V3625" i="5"/>
  <c r="V3626" i="5"/>
  <c r="V3627" i="5"/>
  <c r="V3628" i="5"/>
  <c r="V3629" i="5"/>
  <c r="V3630" i="5"/>
  <c r="V3631" i="5"/>
  <c r="V3632" i="5"/>
  <c r="V3633" i="5"/>
  <c r="V3634" i="5"/>
  <c r="V3635" i="5"/>
  <c r="V3636" i="5"/>
  <c r="V3637" i="5"/>
  <c r="V3638" i="5"/>
  <c r="V3639" i="5"/>
  <c r="V3640" i="5"/>
  <c r="V3641" i="5"/>
  <c r="V3642" i="5"/>
  <c r="V3643" i="5"/>
  <c r="V3644" i="5"/>
  <c r="V3645" i="5"/>
  <c r="V3646" i="5"/>
  <c r="V3647" i="5"/>
  <c r="V3648" i="5"/>
  <c r="V3649" i="5"/>
  <c r="V3650" i="5"/>
  <c r="V3651" i="5"/>
  <c r="V3652" i="5"/>
  <c r="V3653" i="5"/>
  <c r="V3654" i="5"/>
  <c r="V3655" i="5"/>
  <c r="V3656" i="5"/>
  <c r="V3657" i="5"/>
  <c r="V3658" i="5"/>
  <c r="V3659" i="5"/>
  <c r="V3660" i="5"/>
  <c r="V3661" i="5"/>
  <c r="V3662" i="5"/>
  <c r="V3663" i="5"/>
  <c r="V3664" i="5"/>
  <c r="V3665" i="5"/>
  <c r="V3666" i="5"/>
  <c r="V3667" i="5"/>
  <c r="V3668" i="5"/>
  <c r="V3669" i="5"/>
  <c r="V3670" i="5"/>
  <c r="V3671" i="5"/>
  <c r="V3672" i="5"/>
  <c r="V3673" i="5"/>
  <c r="V3674" i="5"/>
  <c r="V3675" i="5"/>
  <c r="V3676" i="5"/>
  <c r="V3677" i="5"/>
  <c r="V3678" i="5"/>
  <c r="V3679" i="5"/>
  <c r="V3680" i="5"/>
  <c r="V3681" i="5"/>
  <c r="V3682" i="5"/>
  <c r="V3683" i="5"/>
  <c r="V3684" i="5"/>
  <c r="V3685" i="5"/>
  <c r="V3686" i="5"/>
  <c r="V3687" i="5"/>
  <c r="V3688" i="5"/>
  <c r="V3689" i="5"/>
  <c r="V3690" i="5"/>
  <c r="V3691" i="5"/>
  <c r="V3692" i="5"/>
  <c r="V3693" i="5"/>
  <c r="V3694" i="5"/>
  <c r="V3695" i="5"/>
  <c r="V3696" i="5"/>
  <c r="V3697" i="5"/>
  <c r="V3698" i="5"/>
  <c r="V3699" i="5"/>
  <c r="V3700" i="5"/>
  <c r="V3701" i="5"/>
  <c r="V3702" i="5"/>
  <c r="V3703" i="5"/>
  <c r="V3704" i="5"/>
  <c r="V3705" i="5"/>
  <c r="V3706" i="5"/>
  <c r="V3707" i="5"/>
  <c r="V3708" i="5"/>
  <c r="V3709" i="5"/>
  <c r="V3710" i="5"/>
  <c r="V3711" i="5"/>
  <c r="V3712" i="5"/>
  <c r="V3713" i="5"/>
  <c r="V3714" i="5"/>
  <c r="V3715" i="5"/>
  <c r="V3716" i="5"/>
  <c r="V3717" i="5"/>
  <c r="V3718" i="5"/>
  <c r="V3719" i="5"/>
  <c r="V3720" i="5"/>
  <c r="V3721" i="5"/>
  <c r="V3722" i="5"/>
  <c r="V3723" i="5"/>
  <c r="V3724" i="5"/>
  <c r="V3725" i="5"/>
  <c r="V3726" i="5"/>
  <c r="V3727" i="5"/>
  <c r="V3728" i="5"/>
  <c r="V3729" i="5"/>
  <c r="V3730" i="5"/>
  <c r="V3731" i="5"/>
  <c r="V3732" i="5"/>
  <c r="V3733" i="5"/>
  <c r="V3734" i="5"/>
  <c r="V3735" i="5"/>
  <c r="V3736" i="5"/>
  <c r="V3737" i="5"/>
  <c r="V3738" i="5"/>
  <c r="V3739" i="5"/>
  <c r="V3740" i="5"/>
  <c r="V3741" i="5"/>
  <c r="V3742" i="5"/>
  <c r="V3743" i="5"/>
  <c r="V3744" i="5"/>
  <c r="V3745" i="5"/>
  <c r="V3746" i="5"/>
  <c r="V3747" i="5"/>
  <c r="V3748" i="5"/>
  <c r="V3749" i="5"/>
  <c r="V3750" i="5"/>
  <c r="V3751" i="5"/>
  <c r="V3752" i="5"/>
  <c r="V3753" i="5"/>
  <c r="V3754" i="5"/>
  <c r="V3755" i="5"/>
  <c r="V3756" i="5"/>
  <c r="V3757" i="5"/>
  <c r="V3758" i="5"/>
  <c r="V3759" i="5"/>
  <c r="V3760" i="5"/>
  <c r="V3761" i="5"/>
  <c r="V3762" i="5"/>
  <c r="V3763" i="5"/>
  <c r="V3764" i="5"/>
  <c r="V3765" i="5"/>
  <c r="V3766" i="5"/>
  <c r="V3767" i="5"/>
  <c r="V3768" i="5"/>
  <c r="V3769" i="5"/>
  <c r="V3770" i="5"/>
  <c r="V3771" i="5"/>
  <c r="V3772" i="5"/>
  <c r="V3773" i="5"/>
  <c r="V3774" i="5"/>
  <c r="V3775" i="5"/>
  <c r="V3776" i="5"/>
  <c r="V3777" i="5"/>
  <c r="V3778" i="5"/>
  <c r="V3779" i="5"/>
  <c r="V3780" i="5"/>
  <c r="V3781" i="5"/>
  <c r="V3782" i="5"/>
  <c r="V3783" i="5"/>
  <c r="V3784" i="5"/>
  <c r="V3785" i="5"/>
  <c r="V3786" i="5"/>
  <c r="V3787" i="5"/>
  <c r="V3788" i="5"/>
  <c r="V3789" i="5"/>
  <c r="V3790" i="5"/>
  <c r="V3791" i="5"/>
  <c r="V3792" i="5"/>
  <c r="V3793" i="5"/>
  <c r="V3794" i="5"/>
  <c r="V3795" i="5"/>
  <c r="V3796" i="5"/>
  <c r="V3797" i="5"/>
  <c r="V3798" i="5"/>
  <c r="V3799" i="5"/>
  <c r="V3800" i="5"/>
  <c r="V3801" i="5"/>
  <c r="V3802" i="5"/>
  <c r="V3803" i="5"/>
  <c r="V3804" i="5"/>
  <c r="V3805" i="5"/>
  <c r="V3806" i="5"/>
  <c r="V3807" i="5"/>
  <c r="V3808" i="5"/>
  <c r="V3809" i="5"/>
  <c r="V3810" i="5"/>
  <c r="V3811" i="5"/>
  <c r="V3812" i="5"/>
  <c r="V3813" i="5"/>
  <c r="V3814" i="5"/>
  <c r="V3815" i="5"/>
  <c r="V3816" i="5"/>
  <c r="V3817" i="5"/>
  <c r="V3818" i="5"/>
  <c r="V3819" i="5"/>
  <c r="V3820" i="5"/>
  <c r="V3821" i="5"/>
  <c r="V3822" i="5"/>
  <c r="V3823" i="5"/>
  <c r="V3824" i="5"/>
  <c r="V3825" i="5"/>
  <c r="V3826" i="5"/>
  <c r="V3827" i="5"/>
  <c r="V3828" i="5"/>
  <c r="V3829" i="5"/>
  <c r="V3830" i="5"/>
  <c r="V3831" i="5"/>
  <c r="V3832" i="5"/>
  <c r="V3833" i="5"/>
  <c r="V3834" i="5"/>
  <c r="V3835" i="5"/>
  <c r="V3836" i="5"/>
  <c r="V3837" i="5"/>
  <c r="V3838" i="5"/>
  <c r="V3839" i="5"/>
  <c r="V3840" i="5"/>
  <c r="V3841" i="5"/>
  <c r="V3842" i="5"/>
  <c r="V3843" i="5"/>
  <c r="V3844" i="5"/>
  <c r="V3845" i="5"/>
  <c r="V3846" i="5"/>
  <c r="V3847" i="5"/>
  <c r="V3848" i="5"/>
  <c r="V3849" i="5"/>
  <c r="V3850" i="5"/>
  <c r="V3851" i="5"/>
  <c r="V3852" i="5"/>
  <c r="V3853" i="5"/>
  <c r="V3854" i="5"/>
  <c r="V3855" i="5"/>
  <c r="V3856" i="5"/>
  <c r="V3857" i="5"/>
  <c r="V3858" i="5"/>
  <c r="V3859" i="5"/>
  <c r="V3860" i="5"/>
  <c r="V3861" i="5"/>
  <c r="V3862" i="5"/>
  <c r="V3863" i="5"/>
  <c r="V3864" i="5"/>
  <c r="V3865" i="5"/>
  <c r="V3866" i="5"/>
  <c r="V3867" i="5"/>
  <c r="V3868" i="5"/>
  <c r="V3869" i="5"/>
  <c r="V3870" i="5"/>
  <c r="V3871" i="5"/>
  <c r="V3872" i="5"/>
  <c r="V3873" i="5"/>
  <c r="V3874" i="5"/>
  <c r="V3875" i="5"/>
  <c r="V3876" i="5"/>
  <c r="V3877" i="5"/>
  <c r="V3878" i="5"/>
  <c r="V3879" i="5"/>
  <c r="V3880" i="5"/>
  <c r="V3881" i="5"/>
  <c r="V3882" i="5"/>
  <c r="V3883" i="5"/>
  <c r="V3884" i="5"/>
  <c r="V3885" i="5"/>
  <c r="V3" i="5"/>
  <c r="W3" i="5" s="1"/>
  <c r="R3" i="5"/>
  <c r="G3001" i="8"/>
  <c r="G3002" i="8"/>
  <c r="G3003" i="8"/>
  <c r="G3004" i="8"/>
  <c r="G3005" i="8"/>
  <c r="G3006" i="8"/>
  <c r="G3007" i="8"/>
  <c r="G2" i="8"/>
  <c r="G3" i="8"/>
  <c r="G4" i="8"/>
  <c r="G5" i="8"/>
  <c r="G6" i="8"/>
  <c r="G7" i="8"/>
  <c r="G8" i="8"/>
  <c r="G3008" i="8"/>
  <c r="G3009" i="8"/>
  <c r="G3010" i="8"/>
  <c r="G3011" i="8"/>
  <c r="G3012" i="8"/>
  <c r="G3013" i="8"/>
  <c r="G9" i="8"/>
  <c r="G10" i="8"/>
  <c r="G11" i="8"/>
  <c r="G12" i="8"/>
  <c r="G3014" i="8"/>
  <c r="G13" i="8"/>
  <c r="G3015" i="8"/>
  <c r="G3016" i="8"/>
  <c r="G3017" i="8"/>
  <c r="G3018" i="8"/>
  <c r="G3019" i="8"/>
  <c r="G14" i="8"/>
  <c r="G15" i="8"/>
  <c r="G3020" i="8"/>
  <c r="G3021" i="8"/>
  <c r="G16" i="8"/>
  <c r="G17" i="8"/>
  <c r="G3022" i="8"/>
  <c r="G3023" i="8"/>
  <c r="G3024" i="8"/>
  <c r="G3025" i="8"/>
  <c r="G18" i="8"/>
  <c r="G19" i="8"/>
  <c r="G20" i="8"/>
  <c r="G21" i="8"/>
  <c r="G22" i="8"/>
  <c r="G23" i="8"/>
  <c r="G24" i="8"/>
  <c r="G25" i="8"/>
  <c r="G26" i="8"/>
  <c r="G3026" i="8"/>
  <c r="G3027" i="8"/>
  <c r="G3028" i="8"/>
  <c r="G3029" i="8"/>
  <c r="G3030" i="8"/>
  <c r="G3031" i="8"/>
  <c r="G3032" i="8"/>
  <c r="G3033" i="8"/>
  <c r="G3034" i="8"/>
  <c r="G3035" i="8"/>
  <c r="G3036" i="8"/>
  <c r="G3037" i="8"/>
  <c r="G3038" i="8"/>
  <c r="G3039" i="8"/>
  <c r="G3040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3041" i="8"/>
  <c r="G3042" i="8"/>
  <c r="G3043" i="8"/>
  <c r="G3044" i="8"/>
  <c r="G124" i="8"/>
  <c r="G125" i="8"/>
  <c r="G3045" i="8"/>
  <c r="G3046" i="8"/>
  <c r="G3047" i="8"/>
  <c r="G3048" i="8"/>
  <c r="G126" i="8"/>
  <c r="G127" i="8"/>
  <c r="G3049" i="8"/>
  <c r="G3050" i="8"/>
  <c r="G3051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3052" i="8"/>
  <c r="G3053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3054" i="8"/>
  <c r="G3055" i="8"/>
  <c r="G3056" i="8"/>
  <c r="G3057" i="8"/>
  <c r="G3058" i="8"/>
  <c r="G3059" i="8"/>
  <c r="G3060" i="8"/>
  <c r="G3061" i="8"/>
  <c r="G3062" i="8"/>
  <c r="G3063" i="8"/>
  <c r="G3064" i="8"/>
  <c r="G3065" i="8"/>
  <c r="G3066" i="8"/>
  <c r="G3067" i="8"/>
  <c r="G3068" i="8"/>
  <c r="G3069" i="8"/>
  <c r="G3070" i="8"/>
  <c r="G3071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3072" i="8"/>
  <c r="G243" i="8"/>
  <c r="G244" i="8"/>
  <c r="G245" i="8"/>
  <c r="G246" i="8"/>
  <c r="G3073" i="8"/>
  <c r="G3074" i="8"/>
  <c r="G3075" i="8"/>
  <c r="G3076" i="8"/>
  <c r="G3077" i="8"/>
  <c r="G3078" i="8"/>
  <c r="G3079" i="8"/>
  <c r="G3080" i="8"/>
  <c r="G3081" i="8"/>
  <c r="G3082" i="8"/>
  <c r="G3083" i="8"/>
  <c r="G3084" i="8"/>
  <c r="G3085" i="8"/>
  <c r="G308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3087" i="8"/>
  <c r="G3088" i="8"/>
  <c r="G3089" i="8"/>
  <c r="G3090" i="8"/>
  <c r="G267" i="8"/>
  <c r="G268" i="8"/>
  <c r="G3091" i="8"/>
  <c r="G3092" i="8"/>
  <c r="G3093" i="8"/>
  <c r="G3094" i="8"/>
  <c r="G3095" i="8"/>
  <c r="G3096" i="8"/>
  <c r="G3097" i="8"/>
  <c r="G3098" i="8"/>
  <c r="G269" i="8"/>
  <c r="G270" i="8"/>
  <c r="G271" i="8"/>
  <c r="G272" i="8"/>
  <c r="G273" i="8"/>
  <c r="G274" i="8"/>
  <c r="G3099" i="8"/>
  <c r="G3100" i="8"/>
  <c r="G3101" i="8"/>
  <c r="G3102" i="8"/>
  <c r="G3103" i="8"/>
  <c r="G3104" i="8"/>
  <c r="G3105" i="8"/>
  <c r="G3106" i="8"/>
  <c r="G3107" i="8"/>
  <c r="G3108" i="8"/>
  <c r="G3109" i="8"/>
  <c r="G3110" i="8"/>
  <c r="G3111" i="8"/>
  <c r="G3112" i="8"/>
  <c r="G3113" i="8"/>
  <c r="G3114" i="8"/>
  <c r="G3115" i="8"/>
  <c r="G3116" i="8"/>
  <c r="G3117" i="8"/>
  <c r="G3118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3119" i="8"/>
  <c r="G3120" i="8"/>
  <c r="G403" i="8"/>
  <c r="G404" i="8"/>
  <c r="G3121" i="8"/>
  <c r="G3122" i="8"/>
  <c r="G3123" i="8"/>
  <c r="G312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3125" i="8"/>
  <c r="G3126" i="8"/>
  <c r="G420" i="8"/>
  <c r="G421" i="8"/>
  <c r="G422" i="8"/>
  <c r="G423" i="8"/>
  <c r="G3127" i="8"/>
  <c r="G3128" i="8"/>
  <c r="G424" i="8"/>
  <c r="G425" i="8"/>
  <c r="G426" i="8"/>
  <c r="G427" i="8"/>
  <c r="G428" i="8"/>
  <c r="G429" i="8"/>
  <c r="G430" i="8"/>
  <c r="G431" i="8"/>
  <c r="G432" i="8"/>
  <c r="G433" i="8"/>
  <c r="G434" i="8"/>
  <c r="G3129" i="8"/>
  <c r="G3130" i="8"/>
  <c r="G3131" i="8"/>
  <c r="G3132" i="8"/>
  <c r="G435" i="8"/>
  <c r="G436" i="8"/>
  <c r="G437" i="8"/>
  <c r="G438" i="8"/>
  <c r="G3133" i="8"/>
  <c r="G3134" i="8"/>
  <c r="G3135" i="8"/>
  <c r="G3136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3137" i="8"/>
  <c r="G3138" i="8"/>
  <c r="G455" i="8"/>
  <c r="G456" i="8"/>
  <c r="G457" i="8"/>
  <c r="G458" i="8"/>
  <c r="G3139" i="8"/>
  <c r="G3140" i="8"/>
  <c r="G459" i="8"/>
  <c r="G460" i="8"/>
  <c r="G461" i="8"/>
  <c r="G3141" i="8"/>
  <c r="G3142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3143" i="8"/>
  <c r="G3144" i="8"/>
  <c r="G480" i="8"/>
  <c r="G481" i="8"/>
  <c r="G482" i="8"/>
  <c r="G483" i="8"/>
  <c r="G484" i="8"/>
  <c r="G485" i="8"/>
  <c r="G3145" i="8"/>
  <c r="G3146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3147" i="8"/>
  <c r="G3148" i="8"/>
  <c r="G3149" i="8"/>
  <c r="G3150" i="8"/>
  <c r="G519" i="8"/>
  <c r="G520" i="8"/>
  <c r="G521" i="8"/>
  <c r="G522" i="8"/>
  <c r="G3151" i="8"/>
  <c r="G3152" i="8"/>
  <c r="G523" i="8"/>
  <c r="G524" i="8"/>
  <c r="G3153" i="8"/>
  <c r="G315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3155" i="8"/>
  <c r="G3156" i="8"/>
  <c r="G3157" i="8"/>
  <c r="G3158" i="8"/>
  <c r="G3159" i="8"/>
  <c r="G3160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3161" i="8"/>
  <c r="G3162" i="8"/>
  <c r="G3163" i="8"/>
  <c r="G3164" i="8"/>
  <c r="G570" i="8"/>
  <c r="G571" i="8"/>
  <c r="G572" i="8"/>
  <c r="G573" i="8"/>
  <c r="G574" i="8"/>
  <c r="G575" i="8"/>
  <c r="G576" i="8"/>
  <c r="G577" i="8"/>
  <c r="G3165" i="8"/>
  <c r="G3166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3167" i="8"/>
  <c r="G3168" i="8"/>
  <c r="G602" i="8"/>
  <c r="G603" i="8"/>
  <c r="G604" i="8"/>
  <c r="G605" i="8"/>
  <c r="G3169" i="8"/>
  <c r="G3170" i="8"/>
  <c r="G606" i="8"/>
  <c r="G607" i="8"/>
  <c r="G608" i="8"/>
  <c r="G609" i="8"/>
  <c r="G610" i="8"/>
  <c r="G611" i="8"/>
  <c r="G612" i="8"/>
  <c r="G613" i="8"/>
  <c r="G3171" i="8"/>
  <c r="G3172" i="8"/>
  <c r="G3173" i="8"/>
  <c r="G3174" i="8"/>
  <c r="G3175" i="8"/>
  <c r="G3176" i="8"/>
  <c r="G3177" i="8"/>
  <c r="G3178" i="8"/>
  <c r="G3179" i="8"/>
  <c r="G3180" i="8"/>
  <c r="G3181" i="8"/>
  <c r="G3182" i="8"/>
  <c r="G3183" i="8"/>
  <c r="G3184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3185" i="8"/>
  <c r="G3186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3187" i="8"/>
  <c r="G3188" i="8"/>
  <c r="G652" i="8"/>
  <c r="G3189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3190" i="8"/>
  <c r="G3191" i="8"/>
  <c r="G677" i="8"/>
  <c r="G678" i="8"/>
  <c r="G679" i="8"/>
  <c r="G680" i="8"/>
  <c r="G681" i="8"/>
  <c r="G682" i="8"/>
  <c r="G3192" i="8"/>
  <c r="G683" i="8"/>
  <c r="G684" i="8"/>
  <c r="G685" i="8"/>
  <c r="G686" i="8"/>
  <c r="G687" i="8"/>
  <c r="G688" i="8"/>
  <c r="G3193" i="8"/>
  <c r="G3194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3195" i="8"/>
  <c r="G3196" i="8"/>
  <c r="G3197" i="8"/>
  <c r="G3198" i="8"/>
  <c r="G3199" i="8"/>
  <c r="G3200" i="8"/>
  <c r="G3201" i="8"/>
  <c r="G3202" i="8"/>
  <c r="G3203" i="8"/>
  <c r="G3204" i="8"/>
  <c r="G734" i="8"/>
  <c r="G735" i="8"/>
  <c r="G3205" i="8"/>
  <c r="G3206" i="8"/>
  <c r="G736" i="8"/>
  <c r="G737" i="8"/>
  <c r="G3207" i="8"/>
  <c r="G3208" i="8"/>
  <c r="G738" i="8"/>
  <c r="G739" i="8"/>
  <c r="G3209" i="8"/>
  <c r="G3210" i="8"/>
  <c r="G740" i="8"/>
  <c r="G741" i="8"/>
  <c r="G742" i="8"/>
  <c r="G743" i="8"/>
  <c r="G744" i="8"/>
  <c r="G745" i="8"/>
  <c r="G746" i="8"/>
  <c r="G747" i="8"/>
  <c r="G748" i="8"/>
  <c r="G749" i="8"/>
  <c r="G3211" i="8"/>
  <c r="G3212" i="8"/>
  <c r="G750" i="8"/>
  <c r="G751" i="8"/>
  <c r="G752" i="8"/>
  <c r="G753" i="8"/>
  <c r="G3213" i="8"/>
  <c r="G3214" i="8"/>
  <c r="G754" i="8"/>
  <c r="G755" i="8"/>
  <c r="G756" i="8"/>
  <c r="G757" i="8"/>
  <c r="G758" i="8"/>
  <c r="G759" i="8"/>
  <c r="G760" i="8"/>
  <c r="G761" i="8"/>
  <c r="G3215" i="8"/>
  <c r="G3216" i="8"/>
  <c r="G3217" i="8"/>
  <c r="G3218" i="8"/>
  <c r="G3219" i="8"/>
  <c r="G3220" i="8"/>
  <c r="G3221" i="8"/>
  <c r="G3222" i="8"/>
  <c r="G3223" i="8"/>
  <c r="G3224" i="8"/>
  <c r="G3225" i="8"/>
  <c r="G3226" i="8"/>
  <c r="G3227" i="8"/>
  <c r="G3228" i="8"/>
  <c r="G3229" i="8"/>
  <c r="G3230" i="8"/>
  <c r="G3231" i="8"/>
  <c r="G3232" i="8"/>
  <c r="G3233" i="8"/>
  <c r="G3234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3235" i="8"/>
  <c r="G3236" i="8"/>
  <c r="G3237" i="8"/>
  <c r="G3238" i="8"/>
  <c r="G3239" i="8"/>
  <c r="G3240" i="8"/>
  <c r="G3241" i="8"/>
  <c r="G3242" i="8"/>
  <c r="G3243" i="8"/>
  <c r="G3244" i="8"/>
  <c r="G3245" i="8"/>
  <c r="G3246" i="8"/>
  <c r="G3247" i="8"/>
  <c r="G774" i="8"/>
  <c r="G775" i="8"/>
  <c r="G3248" i="8"/>
  <c r="G3249" i="8"/>
  <c r="G3250" i="8"/>
  <c r="G3251" i="8"/>
  <c r="G776" i="8"/>
  <c r="G777" i="8"/>
  <c r="G3252" i="8"/>
  <c r="G3253" i="8"/>
  <c r="G3254" i="8"/>
  <c r="G3255" i="8"/>
  <c r="G3256" i="8"/>
  <c r="G3257" i="8"/>
  <c r="G3258" i="8"/>
  <c r="G3259" i="8"/>
  <c r="G3260" i="8"/>
  <c r="G3261" i="8"/>
  <c r="G3262" i="8"/>
  <c r="G3263" i="8"/>
  <c r="G3264" i="8"/>
  <c r="G3265" i="8"/>
  <c r="G3266" i="8"/>
  <c r="G3267" i="8"/>
  <c r="G3268" i="8"/>
  <c r="G3269" i="8"/>
  <c r="G778" i="8"/>
  <c r="G779" i="8"/>
  <c r="G3270" i="8"/>
  <c r="G3271" i="8"/>
  <c r="G780" i="8"/>
  <c r="G781" i="8"/>
  <c r="G782" i="8"/>
  <c r="G783" i="8"/>
  <c r="G3272" i="8"/>
  <c r="G3273" i="8"/>
  <c r="G784" i="8"/>
  <c r="G785" i="8"/>
  <c r="G786" i="8"/>
  <c r="G787" i="8"/>
  <c r="G788" i="8"/>
  <c r="G789" i="8"/>
  <c r="G790" i="8"/>
  <c r="G791" i="8"/>
  <c r="G792" i="8"/>
  <c r="G793" i="8"/>
  <c r="G3274" i="8"/>
  <c r="G3275" i="8"/>
  <c r="G3276" i="8"/>
  <c r="G3277" i="8"/>
  <c r="G794" i="8"/>
  <c r="G795" i="8"/>
  <c r="G3278" i="8"/>
  <c r="G3279" i="8"/>
  <c r="G3280" i="8"/>
  <c r="G3281" i="8"/>
  <c r="G796" i="8"/>
  <c r="G797" i="8"/>
  <c r="G3282" i="8"/>
  <c r="G3283" i="8"/>
  <c r="G798" i="8"/>
  <c r="G799" i="8"/>
  <c r="G3284" i="8"/>
  <c r="G3285" i="8"/>
  <c r="G3286" i="8"/>
  <c r="G3287" i="8"/>
  <c r="G3288" i="8"/>
  <c r="G3289" i="8"/>
  <c r="G3290" i="8"/>
  <c r="G3291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3292" i="8"/>
  <c r="G3293" i="8"/>
  <c r="G3294" i="8"/>
  <c r="G3295" i="8"/>
  <c r="G3296" i="8"/>
  <c r="G962" i="8"/>
  <c r="G963" i="8"/>
  <c r="G964" i="8"/>
  <c r="G965" i="8"/>
  <c r="G3297" i="8"/>
  <c r="G3298" i="8"/>
  <c r="G966" i="8"/>
  <c r="G967" i="8"/>
  <c r="G968" i="8"/>
  <c r="G969" i="8"/>
  <c r="G970" i="8"/>
  <c r="G971" i="8"/>
  <c r="G3299" i="8"/>
  <c r="G3300" i="8"/>
  <c r="G972" i="8"/>
  <c r="G973" i="8"/>
  <c r="G974" i="8"/>
  <c r="G975" i="8"/>
  <c r="G3301" i="8"/>
  <c r="G3302" i="8"/>
  <c r="G3303" i="8"/>
  <c r="G3304" i="8"/>
  <c r="G330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3306" i="8"/>
  <c r="G3307" i="8"/>
  <c r="G3308" i="8"/>
  <c r="G3309" i="8"/>
  <c r="G3310" i="8"/>
  <c r="G3311" i="8"/>
  <c r="G3312" i="8"/>
  <c r="G3313" i="8"/>
  <c r="G3314" i="8"/>
  <c r="G3315" i="8"/>
  <c r="G3316" i="8"/>
  <c r="G3317" i="8"/>
  <c r="G3318" i="8"/>
  <c r="G3319" i="8"/>
  <c r="G3320" i="8"/>
  <c r="G3321" i="8"/>
  <c r="G3322" i="8"/>
  <c r="G3323" i="8"/>
  <c r="G3324" i="8"/>
  <c r="G3325" i="8"/>
  <c r="G3326" i="8"/>
  <c r="G991" i="8"/>
  <c r="G3327" i="8"/>
  <c r="G3328" i="8"/>
  <c r="G3329" i="8"/>
  <c r="G3330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3331" i="8"/>
  <c r="G3332" i="8"/>
  <c r="G3333" i="8"/>
  <c r="G3334" i="8"/>
  <c r="G3335" i="8"/>
  <c r="G3336" i="8"/>
  <c r="G3337" i="8"/>
  <c r="G3338" i="8"/>
  <c r="G3339" i="8"/>
  <c r="G3340" i="8"/>
  <c r="G3341" i="8"/>
  <c r="G3342" i="8"/>
  <c r="G3343" i="8"/>
  <c r="G3344" i="8"/>
  <c r="G3345" i="8"/>
  <c r="G3346" i="8"/>
  <c r="G3347" i="8"/>
  <c r="G3348" i="8"/>
  <c r="G3349" i="8"/>
  <c r="G3350" i="8"/>
  <c r="G1028" i="8"/>
  <c r="G1029" i="8"/>
  <c r="G3351" i="8"/>
  <c r="G3352" i="8"/>
  <c r="G1030" i="8"/>
  <c r="G1031" i="8"/>
  <c r="G1032" i="8"/>
  <c r="G1033" i="8"/>
  <c r="G3353" i="8"/>
  <c r="G3354" i="8"/>
  <c r="G3355" i="8"/>
  <c r="G3356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3357" i="8"/>
  <c r="G3358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3359" i="8"/>
  <c r="G3360" i="8"/>
  <c r="G3361" i="8"/>
  <c r="G3362" i="8"/>
  <c r="G3363" i="8"/>
  <c r="G3364" i="8"/>
  <c r="G1058" i="8"/>
  <c r="G1059" i="8"/>
  <c r="G1060" i="8"/>
  <c r="G1061" i="8"/>
  <c r="G1062" i="8"/>
  <c r="G1063" i="8"/>
  <c r="G1064" i="8"/>
  <c r="G1065" i="8"/>
  <c r="G1066" i="8"/>
  <c r="G1067" i="8"/>
  <c r="G3365" i="8"/>
  <c r="G3366" i="8"/>
  <c r="G3367" i="8"/>
  <c r="G3368" i="8"/>
  <c r="G3369" i="8"/>
  <c r="G3370" i="8"/>
  <c r="G1068" i="8"/>
  <c r="G1069" i="8"/>
  <c r="G1070" i="8"/>
  <c r="G1071" i="8"/>
  <c r="G3371" i="8"/>
  <c r="G3372" i="8"/>
  <c r="G3373" i="8"/>
  <c r="G3374" i="8"/>
  <c r="G3375" i="8"/>
  <c r="G3376" i="8"/>
  <c r="G1072" i="8"/>
  <c r="G1073" i="8"/>
  <c r="G1074" i="8"/>
  <c r="G1075" i="8"/>
  <c r="G3377" i="8"/>
  <c r="G3378" i="8"/>
  <c r="G3379" i="8"/>
  <c r="G3380" i="8"/>
  <c r="G3381" i="8"/>
  <c r="G3382" i="8"/>
  <c r="G1076" i="8"/>
  <c r="G1077" i="8"/>
  <c r="G3383" i="8"/>
  <c r="G3384" i="8"/>
  <c r="G1078" i="8"/>
  <c r="G1079" i="8"/>
  <c r="G3385" i="8"/>
  <c r="G3386" i="8"/>
  <c r="G3387" i="8"/>
  <c r="G3388" i="8"/>
  <c r="G1080" i="8"/>
  <c r="G1081" i="8"/>
  <c r="G1082" i="8"/>
  <c r="G1083" i="8"/>
  <c r="G3389" i="8"/>
  <c r="G3390" i="8"/>
  <c r="G3391" i="8"/>
  <c r="G3392" i="8"/>
  <c r="G3393" i="8"/>
  <c r="G3394" i="8"/>
  <c r="G3395" i="8"/>
  <c r="G3396" i="8"/>
  <c r="G3397" i="8"/>
  <c r="G3398" i="8"/>
  <c r="G3399" i="8"/>
  <c r="G3400" i="8"/>
  <c r="G3401" i="8"/>
  <c r="G3402" i="8"/>
  <c r="G3403" i="8"/>
  <c r="G3404" i="8"/>
  <c r="G1084" i="8"/>
  <c r="G1085" i="8"/>
  <c r="G1086" i="8"/>
  <c r="G1087" i="8"/>
  <c r="G3405" i="8"/>
  <c r="G3406" i="8"/>
  <c r="G3407" i="8"/>
  <c r="G3408" i="8"/>
  <c r="G3409" i="8"/>
  <c r="G3410" i="8"/>
  <c r="G3411" i="8"/>
  <c r="G3412" i="8"/>
  <c r="G1088" i="8"/>
  <c r="G1089" i="8"/>
  <c r="G3413" i="8"/>
  <c r="G3414" i="8"/>
  <c r="G3415" i="8"/>
  <c r="G3416" i="8"/>
  <c r="G3417" i="8"/>
  <c r="G3418" i="8"/>
  <c r="G3419" i="8"/>
  <c r="G3420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3421" i="8"/>
  <c r="G3422" i="8"/>
  <c r="G3423" i="8"/>
  <c r="G3424" i="8"/>
  <c r="G3425" i="8"/>
  <c r="G3426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3427" i="8"/>
  <c r="G3428" i="8"/>
  <c r="G3429" i="8"/>
  <c r="G3430" i="8"/>
  <c r="G3431" i="8"/>
  <c r="G3432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3433" i="8"/>
  <c r="G3434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3435" i="8"/>
  <c r="G3436" i="8"/>
  <c r="G3437" i="8"/>
  <c r="G3438" i="8"/>
  <c r="G3439" i="8"/>
  <c r="G3440" i="8"/>
  <c r="G1496" i="8"/>
  <c r="G1497" i="8"/>
  <c r="G1498" i="8"/>
  <c r="G1499" i="8"/>
  <c r="G1500" i="8"/>
  <c r="G1501" i="8"/>
  <c r="G1502" i="8"/>
  <c r="G1503" i="8"/>
  <c r="G3441" i="8"/>
  <c r="G3442" i="8"/>
  <c r="G3443" i="8"/>
  <c r="G3444" i="8"/>
  <c r="G3445" i="8"/>
  <c r="G3446" i="8"/>
  <c r="G3447" i="8"/>
  <c r="G3448" i="8"/>
  <c r="G3449" i="8"/>
  <c r="G3450" i="8"/>
  <c r="G3451" i="8"/>
  <c r="G3452" i="8"/>
  <c r="G3453" i="8"/>
  <c r="G3454" i="8"/>
  <c r="G3455" i="8"/>
  <c r="G3456" i="8"/>
  <c r="G3457" i="8"/>
  <c r="G3458" i="8"/>
  <c r="G3459" i="8"/>
  <c r="G3460" i="8"/>
  <c r="G3461" i="8"/>
  <c r="G3462" i="8"/>
  <c r="G3463" i="8"/>
  <c r="G3464" i="8"/>
  <c r="G3465" i="8"/>
  <c r="G3466" i="8"/>
  <c r="G3467" i="8"/>
  <c r="G3468" i="8"/>
  <c r="G3469" i="8"/>
  <c r="G3470" i="8"/>
  <c r="G3471" i="8"/>
  <c r="G3472" i="8"/>
  <c r="G3473" i="8"/>
  <c r="G3474" i="8"/>
  <c r="G3475" i="8"/>
  <c r="G1504" i="8"/>
  <c r="G1505" i="8"/>
  <c r="G3476" i="8"/>
  <c r="G3477" i="8"/>
  <c r="G3478" i="8"/>
  <c r="G3479" i="8"/>
  <c r="G3480" i="8"/>
  <c r="G3481" i="8"/>
  <c r="G3482" i="8"/>
  <c r="G3483" i="8"/>
  <c r="G3484" i="8"/>
  <c r="G3485" i="8"/>
  <c r="G3486" i="8"/>
  <c r="G3487" i="8"/>
  <c r="G3488" i="8"/>
  <c r="G3489" i="8"/>
  <c r="G3490" i="8"/>
  <c r="G3491" i="8"/>
  <c r="G3492" i="8"/>
  <c r="G3493" i="8"/>
  <c r="G3494" i="8"/>
  <c r="G3495" i="8"/>
  <c r="G3496" i="8"/>
  <c r="G3497" i="8"/>
  <c r="G3498" i="8"/>
  <c r="G3499" i="8"/>
  <c r="G3500" i="8"/>
  <c r="G3501" i="8"/>
  <c r="G3502" i="8"/>
  <c r="G3503" i="8"/>
  <c r="G3504" i="8"/>
  <c r="G3505" i="8"/>
  <c r="G3506" i="8"/>
  <c r="G3507" i="8"/>
  <c r="G3508" i="8"/>
  <c r="G3509" i="8"/>
  <c r="G3510" i="8"/>
  <c r="G3511" i="8"/>
  <c r="G3512" i="8"/>
  <c r="G3513" i="8"/>
  <c r="G3514" i="8"/>
  <c r="G3515" i="8"/>
  <c r="G3516" i="8"/>
  <c r="G3517" i="8"/>
  <c r="G3518" i="8"/>
  <c r="G3519" i="8"/>
  <c r="G3520" i="8"/>
  <c r="G3521" i="8"/>
  <c r="G3522" i="8"/>
  <c r="G3523" i="8"/>
  <c r="G3524" i="8"/>
  <c r="G3525" i="8"/>
  <c r="G3526" i="8"/>
  <c r="G3527" i="8"/>
  <c r="G3528" i="8"/>
  <c r="G3529" i="8"/>
  <c r="G3530" i="8"/>
  <c r="G3531" i="8"/>
  <c r="G3532" i="8"/>
  <c r="G3533" i="8"/>
  <c r="G3534" i="8"/>
  <c r="G3535" i="8"/>
  <c r="G3536" i="8"/>
  <c r="G3537" i="8"/>
  <c r="G3538" i="8"/>
  <c r="G3539" i="8"/>
  <c r="G3540" i="8"/>
  <c r="G3541" i="8"/>
  <c r="G3542" i="8"/>
  <c r="G3543" i="8"/>
  <c r="G3544" i="8"/>
  <c r="G3545" i="8"/>
  <c r="G3546" i="8"/>
  <c r="G3547" i="8"/>
  <c r="G3548" i="8"/>
  <c r="G3549" i="8"/>
  <c r="G3550" i="8"/>
  <c r="G3551" i="8"/>
  <c r="G3552" i="8"/>
  <c r="G3553" i="8"/>
  <c r="G3554" i="8"/>
  <c r="G3555" i="8"/>
  <c r="G3556" i="8"/>
  <c r="G3557" i="8"/>
  <c r="G3558" i="8"/>
  <c r="G3559" i="8"/>
  <c r="G3560" i="8"/>
  <c r="G3561" i="8"/>
  <c r="G3562" i="8"/>
  <c r="G3563" i="8"/>
  <c r="G3564" i="8"/>
  <c r="G3565" i="8"/>
  <c r="G3566" i="8"/>
  <c r="G3567" i="8"/>
  <c r="G3568" i="8"/>
  <c r="G3569" i="8"/>
  <c r="G3570" i="8"/>
  <c r="G3571" i="8"/>
  <c r="G3572" i="8"/>
  <c r="G3573" i="8"/>
  <c r="G3574" i="8"/>
  <c r="G3575" i="8"/>
  <c r="G3576" i="8"/>
  <c r="G3577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3578" i="8"/>
  <c r="G3579" i="8"/>
  <c r="G3580" i="8"/>
  <c r="G358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3582" i="8"/>
  <c r="G3583" i="8"/>
  <c r="G3584" i="8"/>
  <c r="G3585" i="8"/>
  <c r="G3586" i="8"/>
  <c r="G3587" i="8"/>
  <c r="G3588" i="8"/>
  <c r="G3589" i="8"/>
  <c r="G3590" i="8"/>
  <c r="G3591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3592" i="8"/>
  <c r="G3593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3594" i="8"/>
  <c r="G1926" i="8"/>
  <c r="G1927" i="8"/>
  <c r="G1928" i="8"/>
  <c r="G1929" i="8"/>
  <c r="G1930" i="8"/>
  <c r="G3595" i="8"/>
  <c r="G3596" i="8"/>
  <c r="G1931" i="8"/>
  <c r="G1932" i="8"/>
  <c r="G1933" i="8"/>
  <c r="G1934" i="8"/>
  <c r="G1935" i="8"/>
  <c r="G1936" i="8"/>
  <c r="G1937" i="8"/>
  <c r="G1938" i="8"/>
  <c r="G1939" i="8"/>
  <c r="G3597" i="8"/>
  <c r="G1940" i="8"/>
  <c r="G1941" i="8"/>
  <c r="G1942" i="8"/>
  <c r="G3598" i="8"/>
  <c r="G3599" i="8"/>
  <c r="G3600" i="8"/>
  <c r="G1943" i="8"/>
  <c r="G1944" i="8"/>
  <c r="G1945" i="8"/>
  <c r="G1946" i="8"/>
  <c r="G1947" i="8"/>
  <c r="G1948" i="8"/>
  <c r="G1949" i="8"/>
  <c r="G1950" i="8"/>
  <c r="G1951" i="8"/>
  <c r="G1952" i="8"/>
  <c r="G1953" i="8"/>
  <c r="G3601" i="8"/>
  <c r="G3602" i="8"/>
  <c r="G3603" i="8"/>
  <c r="G1954" i="8"/>
  <c r="G1955" i="8"/>
  <c r="G1956" i="8"/>
  <c r="G1957" i="8"/>
  <c r="G1958" i="8"/>
  <c r="G3604" i="8"/>
  <c r="G3605" i="8"/>
  <c r="G3606" i="8"/>
  <c r="G1959" i="8"/>
  <c r="G3607" i="8"/>
  <c r="G3608" i="8"/>
  <c r="G1960" i="8"/>
  <c r="G1961" i="8"/>
  <c r="G1962" i="8"/>
  <c r="G3609" i="8"/>
  <c r="G3610" i="8"/>
  <c r="G1963" i="8"/>
  <c r="G3611" i="8"/>
  <c r="G3612" i="8"/>
  <c r="G1964" i="8"/>
  <c r="G1965" i="8"/>
  <c r="G1966" i="8"/>
  <c r="G1967" i="8"/>
  <c r="G3613" i="8"/>
  <c r="G1968" i="8"/>
  <c r="G3614" i="8"/>
  <c r="G3615" i="8"/>
  <c r="G3616" i="8"/>
  <c r="G3617" i="8"/>
  <c r="G3618" i="8"/>
  <c r="G3619" i="8"/>
  <c r="G3620" i="8"/>
  <c r="G3621" i="8"/>
  <c r="G3622" i="8"/>
  <c r="G1969" i="8"/>
  <c r="G1970" i="8"/>
  <c r="G1971" i="8"/>
  <c r="G1972" i="8"/>
  <c r="G1973" i="8"/>
  <c r="G3623" i="8"/>
  <c r="G3624" i="8"/>
  <c r="G3625" i="8"/>
  <c r="G3626" i="8"/>
  <c r="G3627" i="8"/>
  <c r="G3628" i="8"/>
  <c r="G3629" i="8"/>
  <c r="G3630" i="8"/>
  <c r="G3631" i="8"/>
  <c r="G3632" i="8"/>
  <c r="G3633" i="8"/>
  <c r="G3634" i="8"/>
  <c r="G3635" i="8"/>
  <c r="G3636" i="8"/>
  <c r="G3637" i="8"/>
  <c r="G3638" i="8"/>
  <c r="G1974" i="8"/>
  <c r="G1975" i="8"/>
  <c r="G3639" i="8"/>
  <c r="G1976" i="8"/>
  <c r="G3640" i="8"/>
  <c r="G1977" i="8"/>
  <c r="G3641" i="8"/>
  <c r="G3642" i="8"/>
  <c r="G3643" i="8"/>
  <c r="G3644" i="8"/>
  <c r="G3645" i="8"/>
  <c r="G3646" i="8"/>
  <c r="G3647" i="8"/>
  <c r="G3648" i="8"/>
  <c r="G3649" i="8"/>
  <c r="G1978" i="8"/>
  <c r="G3650" i="8"/>
  <c r="G3651" i="8"/>
  <c r="G1979" i="8"/>
  <c r="G1980" i="8"/>
  <c r="G1981" i="8"/>
  <c r="G3652" i="8"/>
  <c r="G3653" i="8"/>
  <c r="G1982" i="8"/>
  <c r="G1983" i="8"/>
  <c r="G1984" i="8"/>
  <c r="G1985" i="8"/>
  <c r="G1986" i="8"/>
  <c r="G1987" i="8"/>
  <c r="G1988" i="8"/>
  <c r="G1989" i="8"/>
  <c r="G1990" i="8"/>
  <c r="G3654" i="8"/>
  <c r="G1991" i="8"/>
  <c r="G1992" i="8"/>
  <c r="G1993" i="8"/>
  <c r="G1994" i="8"/>
  <c r="G1995" i="8"/>
  <c r="G1996" i="8"/>
  <c r="G1997" i="8"/>
  <c r="G3655" i="8"/>
  <c r="G1998" i="8"/>
  <c r="G1999" i="8"/>
  <c r="G3656" i="8"/>
  <c r="G3657" i="8"/>
  <c r="G3658" i="8"/>
  <c r="G3659" i="8"/>
  <c r="G3660" i="8"/>
  <c r="G2000" i="8"/>
  <c r="G2001" i="8"/>
  <c r="G3661" i="8"/>
  <c r="G3662" i="8"/>
  <c r="G2002" i="8"/>
  <c r="G3663" i="8"/>
  <c r="G2003" i="8"/>
  <c r="G2004" i="8"/>
  <c r="G3664" i="8"/>
  <c r="G3665" i="8"/>
  <c r="G3666" i="8"/>
  <c r="G3667" i="8"/>
  <c r="G3668" i="8"/>
  <c r="G2005" i="8"/>
  <c r="G2006" i="8"/>
  <c r="G3669" i="8"/>
  <c r="G3670" i="8"/>
  <c r="G3671" i="8"/>
  <c r="G3672" i="8"/>
  <c r="G3673" i="8"/>
  <c r="G2007" i="8"/>
  <c r="G2008" i="8"/>
  <c r="G3674" i="8"/>
  <c r="G2009" i="8"/>
  <c r="G3675" i="8"/>
  <c r="G2010" i="8"/>
  <c r="G2011" i="8"/>
  <c r="G2012" i="8"/>
  <c r="G2013" i="8"/>
  <c r="G3676" i="8"/>
  <c r="G2014" i="8"/>
  <c r="G2015" i="8"/>
  <c r="G3677" i="8"/>
  <c r="G3678" i="8"/>
  <c r="G3679" i="8"/>
  <c r="G3680" i="8"/>
  <c r="G2016" i="8"/>
  <c r="G2017" i="8"/>
  <c r="G2018" i="8"/>
  <c r="G3681" i="8"/>
  <c r="G2019" i="8"/>
  <c r="G3682" i="8"/>
  <c r="G3683" i="8"/>
  <c r="G2020" i="8"/>
  <c r="G3684" i="8"/>
  <c r="G3685" i="8"/>
  <c r="G3686" i="8"/>
  <c r="G3687" i="8"/>
  <c r="G3688" i="8"/>
  <c r="G3689" i="8"/>
  <c r="G2021" i="8"/>
  <c r="G2022" i="8"/>
  <c r="G3690" i="8"/>
  <c r="G3691" i="8"/>
  <c r="G3692" i="8"/>
  <c r="G3693" i="8"/>
  <c r="G2023" i="8"/>
  <c r="G2024" i="8"/>
  <c r="G2025" i="8"/>
  <c r="G3694" i="8"/>
  <c r="G3695" i="8"/>
  <c r="G3696" i="8"/>
  <c r="G3697" i="8"/>
  <c r="G3698" i="8"/>
  <c r="G3699" i="8"/>
  <c r="G3700" i="8"/>
  <c r="G3701" i="8"/>
  <c r="G2026" i="8"/>
  <c r="G3702" i="8"/>
  <c r="G2027" i="8"/>
  <c r="G3703" i="8"/>
  <c r="G3704" i="8"/>
  <c r="G2028" i="8"/>
  <c r="G2029" i="8"/>
  <c r="G2030" i="8"/>
  <c r="G2031" i="8"/>
  <c r="G2032" i="8"/>
  <c r="G2033" i="8"/>
  <c r="G2034" i="8"/>
  <c r="G2035" i="8"/>
  <c r="G2036" i="8"/>
  <c r="G2037" i="8"/>
  <c r="G2038" i="8"/>
  <c r="G2039" i="8"/>
  <c r="G3705" i="8"/>
  <c r="G3706" i="8"/>
  <c r="G2040" i="8"/>
  <c r="G2041" i="8"/>
  <c r="G2042" i="8"/>
  <c r="G2043" i="8"/>
  <c r="G2044" i="8"/>
  <c r="G2045" i="8"/>
  <c r="G3707" i="8"/>
  <c r="G3708" i="8"/>
  <c r="G2046" i="8"/>
  <c r="G2047" i="8"/>
  <c r="G2048" i="8"/>
  <c r="G2049" i="8"/>
  <c r="G3709" i="8"/>
  <c r="G2050" i="8"/>
  <c r="G2051" i="8"/>
  <c r="G2052" i="8"/>
  <c r="G2053" i="8"/>
  <c r="G3710" i="8"/>
  <c r="G2054" i="8"/>
  <c r="G2055" i="8"/>
  <c r="G3711" i="8"/>
  <c r="G2056" i="8"/>
  <c r="G2057" i="8"/>
  <c r="G2058" i="8"/>
  <c r="G3712" i="8"/>
  <c r="G3713" i="8"/>
  <c r="G2059" i="8"/>
  <c r="G3714" i="8"/>
  <c r="G2060" i="8"/>
  <c r="G2061" i="8"/>
  <c r="G3715" i="8"/>
  <c r="G3716" i="8"/>
  <c r="G3717" i="8"/>
  <c r="G3718" i="8"/>
  <c r="G2062" i="8"/>
  <c r="G2063" i="8"/>
  <c r="G3719" i="8"/>
  <c r="G3720" i="8"/>
  <c r="G3721" i="8"/>
  <c r="G3722" i="8"/>
  <c r="G3723" i="8"/>
  <c r="G2064" i="8"/>
  <c r="G2065" i="8"/>
  <c r="G2066" i="8"/>
  <c r="G3724" i="8"/>
  <c r="G3725" i="8"/>
  <c r="G2067" i="8"/>
  <c r="G2068" i="8"/>
  <c r="G2069" i="8"/>
  <c r="G2070" i="8"/>
  <c r="G3726" i="8"/>
  <c r="G2071" i="8"/>
  <c r="G3727" i="8"/>
  <c r="G3728" i="8"/>
  <c r="G3729" i="8"/>
  <c r="G2072" i="8"/>
  <c r="G2073" i="8"/>
  <c r="G2074" i="8"/>
  <c r="G2075" i="8"/>
  <c r="G2076" i="8"/>
  <c r="G2077" i="8"/>
  <c r="G3730" i="8"/>
  <c r="G3731" i="8"/>
  <c r="G3732" i="8"/>
  <c r="G3733" i="8"/>
  <c r="G2078" i="8"/>
  <c r="G2079" i="8"/>
  <c r="G2080" i="8"/>
  <c r="G2081" i="8"/>
  <c r="G2082" i="8"/>
  <c r="G2083" i="8"/>
  <c r="G2084" i="8"/>
  <c r="G2085" i="8"/>
  <c r="G2086" i="8"/>
  <c r="G3734" i="8"/>
  <c r="G3735" i="8"/>
  <c r="G3736" i="8"/>
  <c r="G3737" i="8"/>
  <c r="G2087" i="8"/>
  <c r="G2088" i="8"/>
  <c r="G2089" i="8"/>
  <c r="G3738" i="8"/>
  <c r="G2090" i="8"/>
  <c r="G3739" i="8"/>
  <c r="G3740" i="8"/>
  <c r="G3741" i="8"/>
  <c r="G2091" i="8"/>
  <c r="G3742" i="8"/>
  <c r="G3743" i="8"/>
  <c r="G3744" i="8"/>
  <c r="G3745" i="8"/>
  <c r="G3746" i="8"/>
  <c r="G3747" i="8"/>
  <c r="G3748" i="8"/>
  <c r="G2092" i="8"/>
  <c r="G2093" i="8"/>
  <c r="G2094" i="8"/>
  <c r="G2095" i="8"/>
  <c r="G2096" i="8"/>
  <c r="G2097" i="8"/>
  <c r="G2098" i="8"/>
  <c r="G2099" i="8"/>
  <c r="G2100" i="8"/>
  <c r="G2101" i="8"/>
  <c r="G2102" i="8"/>
  <c r="G2103" i="8"/>
  <c r="G2104" i="8"/>
  <c r="G2105" i="8"/>
  <c r="G2106" i="8"/>
  <c r="G3749" i="8"/>
  <c r="G3750" i="8"/>
  <c r="G2107" i="8"/>
  <c r="G2108" i="8"/>
  <c r="G3751" i="8"/>
  <c r="G3752" i="8"/>
  <c r="G2109" i="8"/>
  <c r="G2110" i="8"/>
  <c r="G2111" i="8"/>
  <c r="G2112" i="8"/>
  <c r="G2113" i="8"/>
  <c r="G2114" i="8"/>
  <c r="G2115" i="8"/>
  <c r="G3753" i="8"/>
  <c r="G3754" i="8"/>
  <c r="G2116" i="8"/>
  <c r="G2117" i="8"/>
  <c r="G2118" i="8"/>
  <c r="G2119" i="8"/>
  <c r="G2120" i="8"/>
  <c r="G2121" i="8"/>
  <c r="G2122" i="8"/>
  <c r="G2123" i="8"/>
  <c r="G2124" i="8"/>
  <c r="G3755" i="8"/>
  <c r="G2125" i="8"/>
  <c r="G2126" i="8"/>
  <c r="G2127" i="8"/>
  <c r="G2128" i="8"/>
  <c r="G3756" i="8"/>
  <c r="G3757" i="8"/>
  <c r="G2129" i="8"/>
  <c r="G2130" i="8"/>
  <c r="G2131" i="8"/>
  <c r="G2132" i="8"/>
  <c r="G2133" i="8"/>
  <c r="G2134" i="8"/>
  <c r="G2135" i="8"/>
  <c r="G2136" i="8"/>
  <c r="G2137" i="8"/>
  <c r="G2138" i="8"/>
  <c r="G2139" i="8"/>
  <c r="G2140" i="8"/>
  <c r="G2141" i="8"/>
  <c r="G2142" i="8"/>
  <c r="G2143" i="8"/>
  <c r="G2144" i="8"/>
  <c r="G2145" i="8"/>
  <c r="G2146" i="8"/>
  <c r="G3758" i="8"/>
  <c r="G3759" i="8"/>
  <c r="G2147" i="8"/>
  <c r="G2148" i="8"/>
  <c r="G3760" i="8"/>
  <c r="G3761" i="8"/>
  <c r="G2149" i="8"/>
  <c r="G2150" i="8"/>
  <c r="G2151" i="8"/>
  <c r="G2152" i="8"/>
  <c r="G3762" i="8"/>
  <c r="G3763" i="8"/>
  <c r="G2153" i="8"/>
  <c r="G2154" i="8"/>
  <c r="G2155" i="8"/>
  <c r="G2156" i="8"/>
  <c r="G2157" i="8"/>
  <c r="G2158" i="8"/>
  <c r="G3764" i="8"/>
  <c r="G3765" i="8"/>
  <c r="G3766" i="8"/>
  <c r="G2159" i="8"/>
  <c r="G2160" i="8"/>
  <c r="G2161" i="8"/>
  <c r="G2162" i="8"/>
  <c r="G2163" i="8"/>
  <c r="G2164" i="8"/>
  <c r="G2165" i="8"/>
  <c r="G2166" i="8"/>
  <c r="G2167" i="8"/>
  <c r="G2168" i="8"/>
  <c r="G2169" i="8"/>
  <c r="G2170" i="8"/>
  <c r="G2171" i="8"/>
  <c r="G2172" i="8"/>
  <c r="G2173" i="8"/>
  <c r="G2174" i="8"/>
  <c r="G2175" i="8"/>
  <c r="G2176" i="8"/>
  <c r="G2177" i="8"/>
  <c r="G3767" i="8"/>
  <c r="G3768" i="8"/>
  <c r="G3769" i="8"/>
  <c r="G3770" i="8"/>
  <c r="G3771" i="8"/>
  <c r="G3772" i="8"/>
  <c r="G3773" i="8"/>
  <c r="G3774" i="8"/>
  <c r="G3775" i="8"/>
  <c r="G2178" i="8"/>
  <c r="G2179" i="8"/>
  <c r="G3776" i="8"/>
  <c r="G3777" i="8"/>
  <c r="G2180" i="8"/>
  <c r="G2181" i="8"/>
  <c r="G2182" i="8"/>
  <c r="G2183" i="8"/>
  <c r="G2184" i="8"/>
  <c r="G2185" i="8"/>
  <c r="G2186" i="8"/>
  <c r="G2187" i="8"/>
  <c r="G2188" i="8"/>
  <c r="G2189" i="8"/>
  <c r="G2190" i="8"/>
  <c r="G2191" i="8"/>
  <c r="G2192" i="8"/>
  <c r="G2193" i="8"/>
  <c r="G2194" i="8"/>
  <c r="G2195" i="8"/>
  <c r="G2196" i="8"/>
  <c r="G2197" i="8"/>
  <c r="G2198" i="8"/>
  <c r="G2199" i="8"/>
  <c r="G2200" i="8"/>
  <c r="G2201" i="8"/>
  <c r="G2202" i="8"/>
  <c r="G2203" i="8"/>
  <c r="G2204" i="8"/>
  <c r="G2205" i="8"/>
  <c r="G3778" i="8"/>
  <c r="G3779" i="8"/>
  <c r="G3780" i="8"/>
  <c r="G3781" i="8"/>
  <c r="G2206" i="8"/>
  <c r="G2207" i="8"/>
  <c r="G2208" i="8"/>
  <c r="G2209" i="8"/>
  <c r="G2210" i="8"/>
  <c r="G2211" i="8"/>
  <c r="G2212" i="8"/>
  <c r="G2213" i="8"/>
  <c r="G2214" i="8"/>
  <c r="G2215" i="8"/>
  <c r="G2216" i="8"/>
  <c r="G2217" i="8"/>
  <c r="G2218" i="8"/>
  <c r="G2219" i="8"/>
  <c r="G2220" i="8"/>
  <c r="G2221" i="8"/>
  <c r="G2222" i="8"/>
  <c r="G2223" i="8"/>
  <c r="G2224" i="8"/>
  <c r="G2225" i="8"/>
  <c r="G2226" i="8"/>
  <c r="G2227" i="8"/>
  <c r="G2228" i="8"/>
  <c r="G2229" i="8"/>
  <c r="G2230" i="8"/>
  <c r="G2231" i="8"/>
  <c r="G2232" i="8"/>
  <c r="G2233" i="8"/>
  <c r="G2234" i="8"/>
  <c r="G2235" i="8"/>
  <c r="G2236" i="8"/>
  <c r="G2237" i="8"/>
  <c r="G2238" i="8"/>
  <c r="G2239" i="8"/>
  <c r="G2240" i="8"/>
  <c r="G2241" i="8"/>
  <c r="G2242" i="8"/>
  <c r="G2243" i="8"/>
  <c r="G2244" i="8"/>
  <c r="G2245" i="8"/>
  <c r="G2246" i="8"/>
  <c r="G2247" i="8"/>
  <c r="G2248" i="8"/>
  <c r="G2249" i="8"/>
  <c r="G2250" i="8"/>
  <c r="G2251" i="8"/>
  <c r="G2252" i="8"/>
  <c r="G2253" i="8"/>
  <c r="G3782" i="8"/>
  <c r="G3783" i="8"/>
  <c r="G3784" i="8"/>
  <c r="G3785" i="8"/>
  <c r="G3786" i="8"/>
  <c r="G3787" i="8"/>
  <c r="G3788" i="8"/>
  <c r="G3789" i="8"/>
  <c r="G2254" i="8"/>
  <c r="G2255" i="8"/>
  <c r="G2256" i="8"/>
  <c r="G2257" i="8"/>
  <c r="G2258" i="8"/>
  <c r="G2259" i="8"/>
  <c r="G2260" i="8"/>
  <c r="G2261" i="8"/>
  <c r="G2262" i="8"/>
  <c r="G2263" i="8"/>
  <c r="G2264" i="8"/>
  <c r="G2265" i="8"/>
  <c r="G2266" i="8"/>
  <c r="G2267" i="8"/>
  <c r="G2268" i="8"/>
  <c r="G2269" i="8"/>
  <c r="G2270" i="8"/>
  <c r="G2271" i="8"/>
  <c r="G2272" i="8"/>
  <c r="G2273" i="8"/>
  <c r="G2274" i="8"/>
  <c r="G2275" i="8"/>
  <c r="G2276" i="8"/>
  <c r="G2277" i="8"/>
  <c r="G2278" i="8"/>
  <c r="G2279" i="8"/>
  <c r="G2280" i="8"/>
  <c r="G2281" i="8"/>
  <c r="G2282" i="8"/>
  <c r="G2283" i="8"/>
  <c r="G2284" i="8"/>
  <c r="G2285" i="8"/>
  <c r="G2286" i="8"/>
  <c r="G2287" i="8"/>
  <c r="G2288" i="8"/>
  <c r="G2289" i="8"/>
  <c r="G2290" i="8"/>
  <c r="G2291" i="8"/>
  <c r="G2292" i="8"/>
  <c r="G2293" i="8"/>
  <c r="G2294" i="8"/>
  <c r="G2295" i="8"/>
  <c r="G2296" i="8"/>
  <c r="G2297" i="8"/>
  <c r="G2298" i="8"/>
  <c r="G2299" i="8"/>
  <c r="G2300" i="8"/>
  <c r="G2301" i="8"/>
  <c r="G2302" i="8"/>
  <c r="G2303" i="8"/>
  <c r="G2304" i="8"/>
  <c r="G2305" i="8"/>
  <c r="G2306" i="8"/>
  <c r="G2307" i="8"/>
  <c r="G2308" i="8"/>
  <c r="G2309" i="8"/>
  <c r="G2310" i="8"/>
  <c r="G2311" i="8"/>
  <c r="G2312" i="8"/>
  <c r="G2313" i="8"/>
  <c r="G2314" i="8"/>
  <c r="G2315" i="8"/>
  <c r="G2316" i="8"/>
  <c r="G2317" i="8"/>
  <c r="G2318" i="8"/>
  <c r="G2319" i="8"/>
  <c r="G2320" i="8"/>
  <c r="G2321" i="8"/>
  <c r="G2322" i="8"/>
  <c r="G2323" i="8"/>
  <c r="G2324" i="8"/>
  <c r="G2325" i="8"/>
  <c r="G2326" i="8"/>
  <c r="G2327" i="8"/>
  <c r="G2328" i="8"/>
  <c r="G2329" i="8"/>
  <c r="G2330" i="8"/>
  <c r="G2331" i="8"/>
  <c r="G2332" i="8"/>
  <c r="G2333" i="8"/>
  <c r="G2334" i="8"/>
  <c r="G2335" i="8"/>
  <c r="G2336" i="8"/>
  <c r="G2337" i="8"/>
  <c r="G2338" i="8"/>
  <c r="G2339" i="8"/>
  <c r="G2340" i="8"/>
  <c r="G2341" i="8"/>
  <c r="G2342" i="8"/>
  <c r="G2343" i="8"/>
  <c r="G2344" i="8"/>
  <c r="G2345" i="8"/>
  <c r="G2346" i="8"/>
  <c r="G2347" i="8"/>
  <c r="G2348" i="8"/>
  <c r="G2349" i="8"/>
  <c r="G2350" i="8"/>
  <c r="G2351" i="8"/>
  <c r="G2352" i="8"/>
  <c r="G2353" i="8"/>
  <c r="G2354" i="8"/>
  <c r="G2355" i="8"/>
  <c r="G2356" i="8"/>
  <c r="G2357" i="8"/>
  <c r="G2358" i="8"/>
  <c r="G2359" i="8"/>
  <c r="G2360" i="8"/>
  <c r="G2361" i="8"/>
  <c r="G2362" i="8"/>
  <c r="G2363" i="8"/>
  <c r="G2364" i="8"/>
  <c r="G2365" i="8"/>
  <c r="G2366" i="8"/>
  <c r="G2367" i="8"/>
  <c r="G2368" i="8"/>
  <c r="G2369" i="8"/>
  <c r="G2370" i="8"/>
  <c r="G2371" i="8"/>
  <c r="G2372" i="8"/>
  <c r="G2373" i="8"/>
  <c r="G2374" i="8"/>
  <c r="G2375" i="8"/>
  <c r="G2376" i="8"/>
  <c r="G2377" i="8"/>
  <c r="G2378" i="8"/>
  <c r="G2379" i="8"/>
  <c r="G2380" i="8"/>
  <c r="G2381" i="8"/>
  <c r="G2382" i="8"/>
  <c r="G2383" i="8"/>
  <c r="G2384" i="8"/>
  <c r="G2385" i="8"/>
  <c r="G2386" i="8"/>
  <c r="G2387" i="8"/>
  <c r="G2388" i="8"/>
  <c r="G2389" i="8"/>
  <c r="G2390" i="8"/>
  <c r="G2391" i="8"/>
  <c r="G2392" i="8"/>
  <c r="G2393" i="8"/>
  <c r="G2394" i="8"/>
  <c r="G2395" i="8"/>
  <c r="G2396" i="8"/>
  <c r="G2397" i="8"/>
  <c r="G2398" i="8"/>
  <c r="G2399" i="8"/>
  <c r="G2400" i="8"/>
  <c r="G2401" i="8"/>
  <c r="G2402" i="8"/>
  <c r="G2403" i="8"/>
  <c r="G2404" i="8"/>
  <c r="G2405" i="8"/>
  <c r="G2406" i="8"/>
  <c r="G2407" i="8"/>
  <c r="G2408" i="8"/>
  <c r="G2409" i="8"/>
  <c r="G2410" i="8"/>
  <c r="G2411" i="8"/>
  <c r="G2412" i="8"/>
  <c r="G2413" i="8"/>
  <c r="G2414" i="8"/>
  <c r="G2415" i="8"/>
  <c r="G2416" i="8"/>
  <c r="G2417" i="8"/>
  <c r="G2418" i="8"/>
  <c r="G2419" i="8"/>
  <c r="G2420" i="8"/>
  <c r="G2421" i="8"/>
  <c r="G2422" i="8"/>
  <c r="G2423" i="8"/>
  <c r="G2424" i="8"/>
  <c r="G2425" i="8"/>
  <c r="G2426" i="8"/>
  <c r="G2427" i="8"/>
  <c r="G3790" i="8"/>
  <c r="G3791" i="8"/>
  <c r="G2428" i="8"/>
  <c r="G2429" i="8"/>
  <c r="G2430" i="8"/>
  <c r="G2431" i="8"/>
  <c r="G2432" i="8"/>
  <c r="G2433" i="8"/>
  <c r="G2434" i="8"/>
  <c r="G2435" i="8"/>
  <c r="G2436" i="8"/>
  <c r="G2437" i="8"/>
  <c r="G2438" i="8"/>
  <c r="G2439" i="8"/>
  <c r="G2440" i="8"/>
  <c r="G2441" i="8"/>
  <c r="G2442" i="8"/>
  <c r="G2443" i="8"/>
  <c r="G2444" i="8"/>
  <c r="G2445" i="8"/>
  <c r="G2446" i="8"/>
  <c r="G2447" i="8"/>
  <c r="G2448" i="8"/>
  <c r="G2449" i="8"/>
  <c r="G2450" i="8"/>
  <c r="G2451" i="8"/>
  <c r="G2452" i="8"/>
  <c r="G2453" i="8"/>
  <c r="G2454" i="8"/>
  <c r="G2455" i="8"/>
  <c r="G2456" i="8"/>
  <c r="G2457" i="8"/>
  <c r="G2458" i="8"/>
  <c r="G2459" i="8"/>
  <c r="G2460" i="8"/>
  <c r="G2461" i="8"/>
  <c r="G2462" i="8"/>
  <c r="G2463" i="8"/>
  <c r="G2464" i="8"/>
  <c r="G2465" i="8"/>
  <c r="G2466" i="8"/>
  <c r="G2467" i="8"/>
  <c r="G2468" i="8"/>
  <c r="G2469" i="8"/>
  <c r="G2470" i="8"/>
  <c r="G2471" i="8"/>
  <c r="G2472" i="8"/>
  <c r="G2473" i="8"/>
  <c r="G2474" i="8"/>
  <c r="G2475" i="8"/>
  <c r="G2476" i="8"/>
  <c r="G2477" i="8"/>
  <c r="G2478" i="8"/>
  <c r="G2479" i="8"/>
  <c r="G2480" i="8"/>
  <c r="G2481" i="8"/>
  <c r="G2482" i="8"/>
  <c r="G2483" i="8"/>
  <c r="G2484" i="8"/>
  <c r="G2485" i="8"/>
  <c r="G2486" i="8"/>
  <c r="G2487" i="8"/>
  <c r="G2488" i="8"/>
  <c r="G2489" i="8"/>
  <c r="G3792" i="8"/>
  <c r="G3793" i="8"/>
  <c r="G2490" i="8"/>
  <c r="G2491" i="8"/>
  <c r="G3794" i="8"/>
  <c r="G3795" i="8"/>
  <c r="G2492" i="8"/>
  <c r="G2493" i="8"/>
  <c r="G2494" i="8"/>
  <c r="G2495" i="8"/>
  <c r="G2496" i="8"/>
  <c r="G2497" i="8"/>
  <c r="G2498" i="8"/>
  <c r="G2499" i="8"/>
  <c r="G2500" i="8"/>
  <c r="G2501" i="8"/>
  <c r="G2502" i="8"/>
  <c r="G2503" i="8"/>
  <c r="G2504" i="8"/>
  <c r="G2505" i="8"/>
  <c r="G2506" i="8"/>
  <c r="G2507" i="8"/>
  <c r="G2508" i="8"/>
  <c r="G2509" i="8"/>
  <c r="G2510" i="8"/>
  <c r="G2511" i="8"/>
  <c r="G2512" i="8"/>
  <c r="G2513" i="8"/>
  <c r="G2514" i="8"/>
  <c r="G2515" i="8"/>
  <c r="G2516" i="8"/>
  <c r="G2517" i="8"/>
  <c r="G2518" i="8"/>
  <c r="G2519" i="8"/>
  <c r="G2520" i="8"/>
  <c r="G2521" i="8"/>
  <c r="G2522" i="8"/>
  <c r="G2523" i="8"/>
  <c r="G2524" i="8"/>
  <c r="G2525" i="8"/>
  <c r="G2526" i="8"/>
  <c r="G2527" i="8"/>
  <c r="G2528" i="8"/>
  <c r="G2529" i="8"/>
  <c r="G2530" i="8"/>
  <c r="G2531" i="8"/>
  <c r="G2532" i="8"/>
  <c r="G2533" i="8"/>
  <c r="G2534" i="8"/>
  <c r="G2535" i="8"/>
  <c r="G2536" i="8"/>
  <c r="G2537" i="8"/>
  <c r="G2538" i="8"/>
  <c r="G2539" i="8"/>
  <c r="G2540" i="8"/>
  <c r="G2541" i="8"/>
  <c r="G2542" i="8"/>
  <c r="G2543" i="8"/>
  <c r="G2544" i="8"/>
  <c r="G2545" i="8"/>
  <c r="G2546" i="8"/>
  <c r="G2547" i="8"/>
  <c r="G2548" i="8"/>
  <c r="G2549" i="8"/>
  <c r="G2550" i="8"/>
  <c r="G2551" i="8"/>
  <c r="G2552" i="8"/>
  <c r="G3796" i="8"/>
  <c r="G3797" i="8"/>
  <c r="G2553" i="8"/>
  <c r="G2554" i="8"/>
  <c r="G3798" i="8"/>
  <c r="G3799" i="8"/>
  <c r="G2555" i="8"/>
  <c r="G2556" i="8"/>
  <c r="G2557" i="8"/>
  <c r="G2558" i="8"/>
  <c r="G2559" i="8"/>
  <c r="G2560" i="8"/>
  <c r="G2561" i="8"/>
  <c r="G2562" i="8"/>
  <c r="G2563" i="8"/>
  <c r="G2564" i="8"/>
  <c r="G2565" i="8"/>
  <c r="G2566" i="8"/>
  <c r="G2567" i="8"/>
  <c r="G2568" i="8"/>
  <c r="G2569" i="8"/>
  <c r="G2570" i="8"/>
  <c r="G2571" i="8"/>
  <c r="G2572" i="8"/>
  <c r="G2573" i="8"/>
  <c r="G2574" i="8"/>
  <c r="G2575" i="8"/>
  <c r="G2576" i="8"/>
  <c r="G2577" i="8"/>
  <c r="G2578" i="8"/>
  <c r="G2579" i="8"/>
  <c r="G2580" i="8"/>
  <c r="G3800" i="8"/>
  <c r="G3801" i="8"/>
  <c r="G2581" i="8"/>
  <c r="G2582" i="8"/>
  <c r="G2583" i="8"/>
  <c r="G2584" i="8"/>
  <c r="G2585" i="8"/>
  <c r="G2586" i="8"/>
  <c r="G2587" i="8"/>
  <c r="G2588" i="8"/>
  <c r="G2589" i="8"/>
  <c r="G2590" i="8"/>
  <c r="G2591" i="8"/>
  <c r="G2592" i="8"/>
  <c r="G3802" i="8"/>
  <c r="G3803" i="8"/>
  <c r="G2593" i="8"/>
  <c r="G2594" i="8"/>
  <c r="G2595" i="8"/>
  <c r="G2596" i="8"/>
  <c r="G2597" i="8"/>
  <c r="G2598" i="8"/>
  <c r="G2599" i="8"/>
  <c r="G2600" i="8"/>
  <c r="G2601" i="8"/>
  <c r="G2602" i="8"/>
  <c r="G2603" i="8"/>
  <c r="G2604" i="8"/>
  <c r="G2605" i="8"/>
  <c r="G2606" i="8"/>
  <c r="G2607" i="8"/>
  <c r="G2608" i="8"/>
  <c r="G3804" i="8"/>
  <c r="G3805" i="8"/>
  <c r="G3806" i="8"/>
  <c r="G3807" i="8"/>
  <c r="G2609" i="8"/>
  <c r="G2610" i="8"/>
  <c r="G2611" i="8"/>
  <c r="G2612" i="8"/>
  <c r="G3808" i="8"/>
  <c r="G3809" i="8"/>
  <c r="G3810" i="8"/>
  <c r="G3811" i="8"/>
  <c r="G2613" i="8"/>
  <c r="G2614" i="8"/>
  <c r="G2615" i="8"/>
  <c r="G2616" i="8"/>
  <c r="G2617" i="8"/>
  <c r="G2618" i="8"/>
  <c r="G2619" i="8"/>
  <c r="G2620" i="8"/>
  <c r="G2621" i="8"/>
  <c r="G2622" i="8"/>
  <c r="G2623" i="8"/>
  <c r="G2624" i="8"/>
  <c r="G2625" i="8"/>
  <c r="G2626" i="8"/>
  <c r="G2627" i="8"/>
  <c r="G2628" i="8"/>
  <c r="G2629" i="8"/>
  <c r="G2630" i="8"/>
  <c r="G2631" i="8"/>
  <c r="G2632" i="8"/>
  <c r="G3812" i="8"/>
  <c r="G3813" i="8"/>
  <c r="G2633" i="8"/>
  <c r="G2634" i="8"/>
  <c r="G3814" i="8"/>
  <c r="G3815" i="8"/>
  <c r="G2635" i="8"/>
  <c r="G2636" i="8"/>
  <c r="G2637" i="8"/>
  <c r="G2638" i="8"/>
  <c r="G2639" i="8"/>
  <c r="G2640" i="8"/>
  <c r="G3816" i="8"/>
  <c r="G3817" i="8"/>
  <c r="G2641" i="8"/>
  <c r="G2642" i="8"/>
  <c r="G2643" i="8"/>
  <c r="G2644" i="8"/>
  <c r="G2645" i="8"/>
  <c r="G2646" i="8"/>
  <c r="G2647" i="8"/>
  <c r="G2648" i="8"/>
  <c r="G2649" i="8"/>
  <c r="G3818" i="8"/>
  <c r="G3819" i="8"/>
  <c r="G2650" i="8"/>
  <c r="G2651" i="8"/>
  <c r="G2652" i="8"/>
  <c r="G2653" i="8"/>
  <c r="G3820" i="8"/>
  <c r="G3821" i="8"/>
  <c r="G2654" i="8"/>
  <c r="G2655" i="8"/>
  <c r="G2656" i="8"/>
  <c r="G2657" i="8"/>
  <c r="G2658" i="8"/>
  <c r="G2659" i="8"/>
  <c r="G3822" i="8"/>
  <c r="G3823" i="8"/>
  <c r="G3824" i="8"/>
  <c r="G3825" i="8"/>
  <c r="G2660" i="8"/>
  <c r="G2661" i="8"/>
  <c r="G3826" i="8"/>
  <c r="G3827" i="8"/>
  <c r="G3828" i="8"/>
  <c r="G3829" i="8"/>
  <c r="G2662" i="8"/>
  <c r="G2663" i="8"/>
  <c r="G2664" i="8"/>
  <c r="G2665" i="8"/>
  <c r="G2666" i="8"/>
  <c r="G2667" i="8"/>
  <c r="G2668" i="8"/>
  <c r="G3830" i="8"/>
  <c r="G3831" i="8"/>
  <c r="G2669" i="8"/>
  <c r="G2670" i="8"/>
  <c r="G2671" i="8"/>
  <c r="G2672" i="8"/>
  <c r="G2673" i="8"/>
  <c r="G2674" i="8"/>
  <c r="G2675" i="8"/>
  <c r="G2676" i="8"/>
  <c r="G2677" i="8"/>
  <c r="G2678" i="8"/>
  <c r="G2679" i="8"/>
  <c r="G2680" i="8"/>
  <c r="G2681" i="8"/>
  <c r="G2682" i="8"/>
  <c r="G2683" i="8"/>
  <c r="G2684" i="8"/>
  <c r="G2685" i="8"/>
  <c r="G2686" i="8"/>
  <c r="G2687" i="8"/>
  <c r="G2688" i="8"/>
  <c r="G3832" i="8"/>
  <c r="G3833" i="8"/>
  <c r="G2689" i="8"/>
  <c r="G2690" i="8"/>
  <c r="G2691" i="8"/>
  <c r="G2692" i="8"/>
  <c r="G2693" i="8"/>
  <c r="G2694" i="8"/>
  <c r="G2695" i="8"/>
  <c r="G2696" i="8"/>
  <c r="G2697" i="8"/>
  <c r="G2698" i="8"/>
  <c r="G2699" i="8"/>
  <c r="G2700" i="8"/>
  <c r="G2701" i="8"/>
  <c r="G2702" i="8"/>
  <c r="G2703" i="8"/>
  <c r="G2704" i="8"/>
  <c r="G2705" i="8"/>
  <c r="G2706" i="8"/>
  <c r="G3834" i="8"/>
  <c r="G3835" i="8"/>
  <c r="G2707" i="8"/>
  <c r="G2708" i="8"/>
  <c r="G2709" i="8"/>
  <c r="G2710" i="8"/>
  <c r="G2711" i="8"/>
  <c r="G2712" i="8"/>
  <c r="G2713" i="8"/>
  <c r="G2714" i="8"/>
  <c r="G2715" i="8"/>
  <c r="G2716" i="8"/>
  <c r="G2717" i="8"/>
  <c r="G2718" i="8"/>
  <c r="G2719" i="8"/>
  <c r="G2720" i="8"/>
  <c r="G2721" i="8"/>
  <c r="G2722" i="8"/>
  <c r="G2723" i="8"/>
  <c r="G2724" i="8"/>
  <c r="G2725" i="8"/>
  <c r="G2726" i="8"/>
  <c r="G2727" i="8"/>
  <c r="G2728" i="8"/>
  <c r="G2729" i="8"/>
  <c r="G2730" i="8"/>
  <c r="G2731" i="8"/>
  <c r="G2732" i="8"/>
  <c r="G2733" i="8"/>
  <c r="G2734" i="8"/>
  <c r="G2735" i="8"/>
  <c r="G2736" i="8"/>
  <c r="G2737" i="8"/>
  <c r="G2738" i="8"/>
  <c r="G2739" i="8"/>
  <c r="G2740" i="8"/>
  <c r="G2741" i="8"/>
  <c r="G2742" i="8"/>
  <c r="G3836" i="8"/>
  <c r="G3837" i="8"/>
  <c r="G2743" i="8"/>
  <c r="G2744" i="8"/>
  <c r="G2745" i="8"/>
  <c r="G2746" i="8"/>
  <c r="G2747" i="8"/>
  <c r="G2748" i="8"/>
  <c r="G2749" i="8"/>
  <c r="G2750" i="8"/>
  <c r="G2751" i="8"/>
  <c r="G2752" i="8"/>
  <c r="G2753" i="8"/>
  <c r="G2754" i="8"/>
  <c r="G2755" i="8"/>
  <c r="G2756" i="8"/>
  <c r="G2757" i="8"/>
  <c r="G2758" i="8"/>
  <c r="G2759" i="8"/>
  <c r="G2760" i="8"/>
  <c r="G2761" i="8"/>
  <c r="G2762" i="8"/>
  <c r="G2763" i="8"/>
  <c r="G2764" i="8"/>
  <c r="G2765" i="8"/>
  <c r="G2766" i="8"/>
  <c r="G2767" i="8"/>
  <c r="G2768" i="8"/>
  <c r="G2769" i="8"/>
  <c r="G2770" i="8"/>
  <c r="G3838" i="8"/>
  <c r="G3839" i="8"/>
  <c r="G2771" i="8"/>
  <c r="G2772" i="8"/>
  <c r="G3840" i="8"/>
  <c r="G3841" i="8"/>
  <c r="G3842" i="8"/>
  <c r="G3843" i="8"/>
  <c r="G2773" i="8"/>
  <c r="G2774" i="8"/>
  <c r="G3844" i="8"/>
  <c r="G3845" i="8"/>
  <c r="G2775" i="8"/>
  <c r="G2776" i="8"/>
  <c r="G3846" i="8"/>
  <c r="G3847" i="8"/>
  <c r="G2777" i="8"/>
  <c r="G2778" i="8"/>
  <c r="G2779" i="8"/>
  <c r="G2780" i="8"/>
  <c r="G3848" i="8"/>
  <c r="G3849" i="8"/>
  <c r="G2781" i="8"/>
  <c r="G2782" i="8"/>
  <c r="G2783" i="8"/>
  <c r="G2784" i="8"/>
  <c r="G2785" i="8"/>
  <c r="G2786" i="8"/>
  <c r="G2787" i="8"/>
  <c r="G2788" i="8"/>
  <c r="G2789" i="8"/>
  <c r="G2790" i="8"/>
  <c r="G2791" i="8"/>
  <c r="G2792" i="8"/>
  <c r="G3850" i="8"/>
  <c r="G3851" i="8"/>
  <c r="G3852" i="8"/>
  <c r="G3853" i="8"/>
  <c r="G3854" i="8"/>
  <c r="G3855" i="8"/>
  <c r="G3856" i="8"/>
  <c r="G3857" i="8"/>
  <c r="G3858" i="8"/>
  <c r="G3859" i="8"/>
  <c r="G3860" i="8"/>
  <c r="G3861" i="8"/>
  <c r="G2793" i="8"/>
  <c r="G2794" i="8"/>
  <c r="G3862" i="8"/>
  <c r="G3863" i="8"/>
  <c r="G3864" i="8"/>
  <c r="G3865" i="8"/>
  <c r="G3866" i="8"/>
  <c r="G3867" i="8"/>
  <c r="G2795" i="8"/>
  <c r="G2796" i="8"/>
  <c r="G2797" i="8"/>
  <c r="G2798" i="8"/>
  <c r="G3868" i="8"/>
  <c r="G3869" i="8"/>
  <c r="G3870" i="8"/>
  <c r="G3871" i="8"/>
  <c r="G2799" i="8"/>
  <c r="G2800" i="8"/>
  <c r="G2801" i="8"/>
  <c r="G2802" i="8"/>
  <c r="G2803" i="8"/>
  <c r="G2804" i="8"/>
  <c r="G2805" i="8"/>
  <c r="G2806" i="8"/>
  <c r="G2807" i="8"/>
  <c r="G2808" i="8"/>
  <c r="G2809" i="8"/>
  <c r="G2810" i="8"/>
  <c r="G2811" i="8"/>
  <c r="G2812" i="8"/>
  <c r="G2813" i="8"/>
  <c r="G2814" i="8"/>
  <c r="G2815" i="8"/>
  <c r="G2816" i="8"/>
  <c r="G2817" i="8"/>
  <c r="G2818" i="8"/>
  <c r="G2819" i="8"/>
  <c r="G2820" i="8"/>
  <c r="G2821" i="8"/>
  <c r="G2822" i="8"/>
  <c r="G2823" i="8"/>
  <c r="G2824" i="8"/>
  <c r="G2825" i="8"/>
  <c r="G2826" i="8"/>
  <c r="G2827" i="8"/>
  <c r="G2828" i="8"/>
  <c r="G2829" i="8"/>
  <c r="G2830" i="8"/>
  <c r="G2831" i="8"/>
  <c r="G2832" i="8"/>
  <c r="G2833" i="8"/>
  <c r="G2834" i="8"/>
  <c r="G2835" i="8"/>
  <c r="G2836" i="8"/>
  <c r="G2837" i="8"/>
  <c r="G2838" i="8"/>
  <c r="G2839" i="8"/>
  <c r="G2840" i="8"/>
  <c r="G2841" i="8"/>
  <c r="G2842" i="8"/>
  <c r="G2843" i="8"/>
  <c r="G2844" i="8"/>
  <c r="G2845" i="8"/>
  <c r="G2846" i="8"/>
  <c r="G2847" i="8"/>
  <c r="G2848" i="8"/>
  <c r="G2849" i="8"/>
  <c r="G2850" i="8"/>
  <c r="G2851" i="8"/>
  <c r="G2852" i="8"/>
  <c r="G3872" i="8"/>
  <c r="G3873" i="8"/>
  <c r="G3874" i="8"/>
  <c r="G3875" i="8"/>
  <c r="G3876" i="8"/>
  <c r="G3877" i="8"/>
  <c r="G3878" i="8"/>
  <c r="G3879" i="8"/>
  <c r="G3880" i="8"/>
  <c r="G3881" i="8"/>
  <c r="G3882" i="8"/>
  <c r="G3883" i="8"/>
  <c r="G2853" i="8"/>
  <c r="G2854" i="8"/>
  <c r="G2855" i="8"/>
  <c r="G2856" i="8"/>
  <c r="G2857" i="8"/>
  <c r="G2858" i="8"/>
  <c r="G2859" i="8"/>
  <c r="G2860" i="8"/>
  <c r="G2861" i="8"/>
  <c r="G2862" i="8"/>
  <c r="G2863" i="8"/>
  <c r="G2864" i="8"/>
  <c r="G2865" i="8"/>
  <c r="G2866" i="8"/>
  <c r="G2867" i="8"/>
  <c r="G2868" i="8"/>
  <c r="G2869" i="8"/>
  <c r="G2870" i="8"/>
  <c r="G2871" i="8"/>
  <c r="G2872" i="8"/>
  <c r="G2873" i="8"/>
  <c r="G2874" i="8"/>
  <c r="G2875" i="8"/>
  <c r="G2876" i="8"/>
  <c r="G2877" i="8"/>
  <c r="G2878" i="8"/>
  <c r="G2879" i="8"/>
  <c r="G2880" i="8"/>
  <c r="G2881" i="8"/>
  <c r="G2882" i="8"/>
  <c r="G2883" i="8"/>
  <c r="G2884" i="8"/>
  <c r="G2885" i="8"/>
  <c r="G2886" i="8"/>
  <c r="G2887" i="8"/>
  <c r="G2888" i="8"/>
  <c r="G2889" i="8"/>
  <c r="G2890" i="8"/>
  <c r="G2891" i="8"/>
  <c r="G2892" i="8"/>
  <c r="G2893" i="8"/>
  <c r="G2894" i="8"/>
  <c r="G2895" i="8"/>
  <c r="G2896" i="8"/>
  <c r="G2897" i="8"/>
  <c r="G2898" i="8"/>
  <c r="G2899" i="8"/>
  <c r="G2900" i="8"/>
  <c r="G2901" i="8"/>
  <c r="G2902" i="8"/>
  <c r="G2903" i="8"/>
  <c r="G2904" i="8"/>
  <c r="G2905" i="8"/>
  <c r="G2906" i="8"/>
  <c r="G2907" i="8"/>
  <c r="G2908" i="8"/>
  <c r="G2909" i="8"/>
  <c r="G2910" i="8"/>
  <c r="G2911" i="8"/>
  <c r="G2912" i="8"/>
  <c r="G2913" i="8"/>
  <c r="G2914" i="8"/>
  <c r="G2915" i="8"/>
  <c r="G2916" i="8"/>
  <c r="G2917" i="8"/>
  <c r="G2918" i="8"/>
  <c r="G2919" i="8"/>
  <c r="G2920" i="8"/>
  <c r="G2921" i="8"/>
  <c r="G2922" i="8"/>
  <c r="G2923" i="8"/>
  <c r="G2924" i="8"/>
  <c r="G2925" i="8"/>
  <c r="G2926" i="8"/>
  <c r="G2927" i="8"/>
  <c r="G2928" i="8"/>
  <c r="G2929" i="8"/>
  <c r="G2930" i="8"/>
  <c r="G2931" i="8"/>
  <c r="G2932" i="8"/>
  <c r="G2933" i="8"/>
  <c r="G2934" i="8"/>
  <c r="G2935" i="8"/>
  <c r="G2936" i="8"/>
  <c r="G2937" i="8"/>
  <c r="G2938" i="8"/>
  <c r="G2939" i="8"/>
  <c r="G2940" i="8"/>
  <c r="G2941" i="8"/>
  <c r="G2942" i="8"/>
  <c r="G2943" i="8"/>
  <c r="G2944" i="8"/>
  <c r="G2945" i="8"/>
  <c r="G2946" i="8"/>
  <c r="G2947" i="8"/>
  <c r="G2948" i="8"/>
  <c r="G2949" i="8"/>
  <c r="G2950" i="8"/>
  <c r="G2951" i="8"/>
  <c r="G2952" i="8"/>
  <c r="G2953" i="8"/>
  <c r="G2954" i="8"/>
  <c r="G2955" i="8"/>
  <c r="G2956" i="8"/>
  <c r="G2957" i="8"/>
  <c r="G2958" i="8"/>
  <c r="G2959" i="8"/>
  <c r="G2960" i="8"/>
  <c r="G2961" i="8"/>
  <c r="G2962" i="8"/>
  <c r="G2963" i="8"/>
  <c r="G2964" i="8"/>
  <c r="G2965" i="8"/>
  <c r="G2966" i="8"/>
  <c r="G2967" i="8"/>
  <c r="G2968" i="8"/>
  <c r="G2969" i="8"/>
  <c r="G2970" i="8"/>
  <c r="G2971" i="8"/>
  <c r="G2972" i="8"/>
  <c r="G2973" i="8"/>
  <c r="G2974" i="8"/>
  <c r="G2975" i="8"/>
  <c r="G2976" i="8"/>
  <c r="G2977" i="8"/>
  <c r="G2978" i="8"/>
  <c r="G2979" i="8"/>
  <c r="G2980" i="8"/>
  <c r="G2981" i="8"/>
  <c r="G2982" i="8"/>
  <c r="G2983" i="8"/>
  <c r="G2984" i="8"/>
  <c r="G2985" i="8"/>
  <c r="G2986" i="8"/>
  <c r="G2987" i="8"/>
  <c r="G2988" i="8"/>
  <c r="G2989" i="8"/>
  <c r="G2990" i="8"/>
  <c r="G2991" i="8"/>
  <c r="G2992" i="8"/>
  <c r="G2993" i="8"/>
  <c r="G2994" i="8"/>
  <c r="G2995" i="8"/>
  <c r="G2996" i="8"/>
  <c r="G2997" i="8"/>
  <c r="G2998" i="8"/>
  <c r="G2999" i="8"/>
  <c r="G3000" i="8"/>
  <c r="D3001" i="8"/>
  <c r="E3001" i="8"/>
  <c r="F3001" i="8"/>
  <c r="D3002" i="8"/>
  <c r="E3002" i="8"/>
  <c r="F3002" i="8"/>
  <c r="D3003" i="8"/>
  <c r="E3003" i="8"/>
  <c r="F3003" i="8"/>
  <c r="D3004" i="8"/>
  <c r="E3004" i="8"/>
  <c r="F3004" i="8"/>
  <c r="D3005" i="8"/>
  <c r="E3005" i="8"/>
  <c r="F3005" i="8"/>
  <c r="D3006" i="8"/>
  <c r="E3006" i="8"/>
  <c r="F3006" i="8"/>
  <c r="D3007" i="8"/>
  <c r="E3007" i="8"/>
  <c r="F3007" i="8"/>
  <c r="D2" i="8"/>
  <c r="E2" i="8"/>
  <c r="F2" i="8"/>
  <c r="D3" i="8"/>
  <c r="E3" i="8"/>
  <c r="F3" i="8"/>
  <c r="D4" i="8"/>
  <c r="E4" i="8"/>
  <c r="F4" i="8"/>
  <c r="D5" i="8"/>
  <c r="E5" i="8"/>
  <c r="F5" i="8"/>
  <c r="D6" i="8"/>
  <c r="E6" i="8"/>
  <c r="F6" i="8"/>
  <c r="D7" i="8"/>
  <c r="E7" i="8"/>
  <c r="F7" i="8"/>
  <c r="D8" i="8"/>
  <c r="E8" i="8"/>
  <c r="F8" i="8"/>
  <c r="D3008" i="8"/>
  <c r="E3008" i="8"/>
  <c r="F3008" i="8"/>
  <c r="D3009" i="8"/>
  <c r="E3009" i="8"/>
  <c r="F3009" i="8"/>
  <c r="D3010" i="8"/>
  <c r="E3010" i="8"/>
  <c r="F3010" i="8"/>
  <c r="D3011" i="8"/>
  <c r="E3011" i="8"/>
  <c r="F3011" i="8"/>
  <c r="D3012" i="8"/>
  <c r="E3012" i="8"/>
  <c r="F3012" i="8"/>
  <c r="D3013" i="8"/>
  <c r="E3013" i="8"/>
  <c r="F3013" i="8"/>
  <c r="D9" i="8"/>
  <c r="E9" i="8"/>
  <c r="F9" i="8"/>
  <c r="D10" i="8"/>
  <c r="E10" i="8"/>
  <c r="F10" i="8"/>
  <c r="D11" i="8"/>
  <c r="E11" i="8"/>
  <c r="F11" i="8"/>
  <c r="D12" i="8"/>
  <c r="E12" i="8"/>
  <c r="F12" i="8"/>
  <c r="D3014" i="8"/>
  <c r="E3014" i="8"/>
  <c r="F3014" i="8"/>
  <c r="D13" i="8"/>
  <c r="E13" i="8"/>
  <c r="F13" i="8"/>
  <c r="D3015" i="8"/>
  <c r="E3015" i="8"/>
  <c r="F3015" i="8"/>
  <c r="D3016" i="8"/>
  <c r="E3016" i="8"/>
  <c r="F3016" i="8"/>
  <c r="D3017" i="8"/>
  <c r="E3017" i="8"/>
  <c r="F3017" i="8"/>
  <c r="D3018" i="8"/>
  <c r="E3018" i="8"/>
  <c r="F3018" i="8"/>
  <c r="D3019" i="8"/>
  <c r="E3019" i="8"/>
  <c r="F3019" i="8"/>
  <c r="D14" i="8"/>
  <c r="E14" i="8"/>
  <c r="F14" i="8"/>
  <c r="D15" i="8"/>
  <c r="E15" i="8"/>
  <c r="F15" i="8"/>
  <c r="D3020" i="8"/>
  <c r="E3020" i="8"/>
  <c r="F3020" i="8"/>
  <c r="D3021" i="8"/>
  <c r="E3021" i="8"/>
  <c r="F3021" i="8"/>
  <c r="D16" i="8"/>
  <c r="E16" i="8"/>
  <c r="F16" i="8"/>
  <c r="D17" i="8"/>
  <c r="E17" i="8"/>
  <c r="F17" i="8"/>
  <c r="D3022" i="8"/>
  <c r="E3022" i="8"/>
  <c r="F3022" i="8"/>
  <c r="D3023" i="8"/>
  <c r="E3023" i="8"/>
  <c r="F3023" i="8"/>
  <c r="D3024" i="8"/>
  <c r="E3024" i="8"/>
  <c r="F3024" i="8"/>
  <c r="D3025" i="8"/>
  <c r="E3025" i="8"/>
  <c r="F3025" i="8"/>
  <c r="D18" i="8"/>
  <c r="E18" i="8"/>
  <c r="F18" i="8"/>
  <c r="D19" i="8"/>
  <c r="E19" i="8"/>
  <c r="F19" i="8"/>
  <c r="D20" i="8"/>
  <c r="E20" i="8"/>
  <c r="F20" i="8"/>
  <c r="D21" i="8"/>
  <c r="E21" i="8"/>
  <c r="F21" i="8"/>
  <c r="D22" i="8"/>
  <c r="E22" i="8"/>
  <c r="F22" i="8"/>
  <c r="D23" i="8"/>
  <c r="E23" i="8"/>
  <c r="F23" i="8"/>
  <c r="D24" i="8"/>
  <c r="E24" i="8"/>
  <c r="F24" i="8"/>
  <c r="D25" i="8"/>
  <c r="E25" i="8"/>
  <c r="F25" i="8"/>
  <c r="D26" i="8"/>
  <c r="E26" i="8"/>
  <c r="F26" i="8"/>
  <c r="D3026" i="8"/>
  <c r="E3026" i="8"/>
  <c r="F3026" i="8"/>
  <c r="D3027" i="8"/>
  <c r="E3027" i="8"/>
  <c r="F3027" i="8"/>
  <c r="D3028" i="8"/>
  <c r="E3028" i="8"/>
  <c r="F3028" i="8"/>
  <c r="D3029" i="8"/>
  <c r="E3029" i="8"/>
  <c r="F3029" i="8"/>
  <c r="D3030" i="8"/>
  <c r="E3030" i="8"/>
  <c r="F3030" i="8"/>
  <c r="D3031" i="8"/>
  <c r="E3031" i="8"/>
  <c r="F3031" i="8"/>
  <c r="D3032" i="8"/>
  <c r="E3032" i="8"/>
  <c r="F3032" i="8"/>
  <c r="D3033" i="8"/>
  <c r="E3033" i="8"/>
  <c r="F3033" i="8"/>
  <c r="D3034" i="8"/>
  <c r="E3034" i="8"/>
  <c r="F3034" i="8"/>
  <c r="D3035" i="8"/>
  <c r="E3035" i="8"/>
  <c r="F3035" i="8"/>
  <c r="D3036" i="8"/>
  <c r="E3036" i="8"/>
  <c r="F3036" i="8"/>
  <c r="D3037" i="8"/>
  <c r="E3037" i="8"/>
  <c r="F3037" i="8"/>
  <c r="D3038" i="8"/>
  <c r="E3038" i="8"/>
  <c r="F3038" i="8"/>
  <c r="D3039" i="8"/>
  <c r="E3039" i="8"/>
  <c r="F3039" i="8"/>
  <c r="D3040" i="8"/>
  <c r="E3040" i="8"/>
  <c r="F3040" i="8"/>
  <c r="D27" i="8"/>
  <c r="E27" i="8"/>
  <c r="F27" i="8"/>
  <c r="D28" i="8"/>
  <c r="E28" i="8"/>
  <c r="F28" i="8"/>
  <c r="D29" i="8"/>
  <c r="E29" i="8"/>
  <c r="F29" i="8"/>
  <c r="D30" i="8"/>
  <c r="E30" i="8"/>
  <c r="F30" i="8"/>
  <c r="D31" i="8"/>
  <c r="E31" i="8"/>
  <c r="F31" i="8"/>
  <c r="D32" i="8"/>
  <c r="E32" i="8"/>
  <c r="F32" i="8"/>
  <c r="D33" i="8"/>
  <c r="E33" i="8"/>
  <c r="F33" i="8"/>
  <c r="D34" i="8"/>
  <c r="E34" i="8"/>
  <c r="F34" i="8"/>
  <c r="D35" i="8"/>
  <c r="E35" i="8"/>
  <c r="F35" i="8"/>
  <c r="D36" i="8"/>
  <c r="E36" i="8"/>
  <c r="F36" i="8"/>
  <c r="D37" i="8"/>
  <c r="E37" i="8"/>
  <c r="F37" i="8"/>
  <c r="D38" i="8"/>
  <c r="E38" i="8"/>
  <c r="F38" i="8"/>
  <c r="D39" i="8"/>
  <c r="E39" i="8"/>
  <c r="F39" i="8"/>
  <c r="D40" i="8"/>
  <c r="E40" i="8"/>
  <c r="F40" i="8"/>
  <c r="D41" i="8"/>
  <c r="E41" i="8"/>
  <c r="F41" i="8"/>
  <c r="D42" i="8"/>
  <c r="E42" i="8"/>
  <c r="F42" i="8"/>
  <c r="D43" i="8"/>
  <c r="E43" i="8"/>
  <c r="F43" i="8"/>
  <c r="D44" i="8"/>
  <c r="E44" i="8"/>
  <c r="F44" i="8"/>
  <c r="D45" i="8"/>
  <c r="E45" i="8"/>
  <c r="F45" i="8"/>
  <c r="D46" i="8"/>
  <c r="E46" i="8"/>
  <c r="F46" i="8"/>
  <c r="D47" i="8"/>
  <c r="E47" i="8"/>
  <c r="F47" i="8"/>
  <c r="D48" i="8"/>
  <c r="E48" i="8"/>
  <c r="F48" i="8"/>
  <c r="D49" i="8"/>
  <c r="E49" i="8"/>
  <c r="F49" i="8"/>
  <c r="D50" i="8"/>
  <c r="E50" i="8"/>
  <c r="F50" i="8"/>
  <c r="D51" i="8"/>
  <c r="E51" i="8"/>
  <c r="F51" i="8"/>
  <c r="D52" i="8"/>
  <c r="E52" i="8"/>
  <c r="F52" i="8"/>
  <c r="D53" i="8"/>
  <c r="E53" i="8"/>
  <c r="F53" i="8"/>
  <c r="D54" i="8"/>
  <c r="E54" i="8"/>
  <c r="F54" i="8"/>
  <c r="D55" i="8"/>
  <c r="E55" i="8"/>
  <c r="F55" i="8"/>
  <c r="D56" i="8"/>
  <c r="E56" i="8"/>
  <c r="F56" i="8"/>
  <c r="D57" i="8"/>
  <c r="E57" i="8"/>
  <c r="F57" i="8"/>
  <c r="D58" i="8"/>
  <c r="E58" i="8"/>
  <c r="F58" i="8"/>
  <c r="D59" i="8"/>
  <c r="E59" i="8"/>
  <c r="F59" i="8"/>
  <c r="D60" i="8"/>
  <c r="E60" i="8"/>
  <c r="F60" i="8"/>
  <c r="D61" i="8"/>
  <c r="E61" i="8"/>
  <c r="F61" i="8"/>
  <c r="D62" i="8"/>
  <c r="E62" i="8"/>
  <c r="F62" i="8"/>
  <c r="D63" i="8"/>
  <c r="E63" i="8"/>
  <c r="F63" i="8"/>
  <c r="D64" i="8"/>
  <c r="E64" i="8"/>
  <c r="F64" i="8"/>
  <c r="D65" i="8"/>
  <c r="E65" i="8"/>
  <c r="F65" i="8"/>
  <c r="D66" i="8"/>
  <c r="E66" i="8"/>
  <c r="F66" i="8"/>
  <c r="D67" i="8"/>
  <c r="E67" i="8"/>
  <c r="F67" i="8"/>
  <c r="D68" i="8"/>
  <c r="E68" i="8"/>
  <c r="F68" i="8"/>
  <c r="D69" i="8"/>
  <c r="E69" i="8"/>
  <c r="F69" i="8"/>
  <c r="D70" i="8"/>
  <c r="E70" i="8"/>
  <c r="F70" i="8"/>
  <c r="D71" i="8"/>
  <c r="E71" i="8"/>
  <c r="F71" i="8"/>
  <c r="D72" i="8"/>
  <c r="E72" i="8"/>
  <c r="F72" i="8"/>
  <c r="D73" i="8"/>
  <c r="E73" i="8"/>
  <c r="F73" i="8"/>
  <c r="D74" i="8"/>
  <c r="E74" i="8"/>
  <c r="F74" i="8"/>
  <c r="D75" i="8"/>
  <c r="E75" i="8"/>
  <c r="F75" i="8"/>
  <c r="D76" i="8"/>
  <c r="E76" i="8"/>
  <c r="F76" i="8"/>
  <c r="D77" i="8"/>
  <c r="E77" i="8"/>
  <c r="F77" i="8"/>
  <c r="D78" i="8"/>
  <c r="E78" i="8"/>
  <c r="F78" i="8"/>
  <c r="D79" i="8"/>
  <c r="E79" i="8"/>
  <c r="F79" i="8"/>
  <c r="D80" i="8"/>
  <c r="E80" i="8"/>
  <c r="F80" i="8"/>
  <c r="D81" i="8"/>
  <c r="E81" i="8"/>
  <c r="F81" i="8"/>
  <c r="D82" i="8"/>
  <c r="E82" i="8"/>
  <c r="F82" i="8"/>
  <c r="D83" i="8"/>
  <c r="E83" i="8"/>
  <c r="F83" i="8"/>
  <c r="D84" i="8"/>
  <c r="E84" i="8"/>
  <c r="F84" i="8"/>
  <c r="D85" i="8"/>
  <c r="E85" i="8"/>
  <c r="F85" i="8"/>
  <c r="D86" i="8"/>
  <c r="E86" i="8"/>
  <c r="F86" i="8"/>
  <c r="D87" i="8"/>
  <c r="E87" i="8"/>
  <c r="F87" i="8"/>
  <c r="D88" i="8"/>
  <c r="E88" i="8"/>
  <c r="F88" i="8"/>
  <c r="D89" i="8"/>
  <c r="E89" i="8"/>
  <c r="F89" i="8"/>
  <c r="D90" i="8"/>
  <c r="E90" i="8"/>
  <c r="F90" i="8"/>
  <c r="D91" i="8"/>
  <c r="E91" i="8"/>
  <c r="F91" i="8"/>
  <c r="D92" i="8"/>
  <c r="E92" i="8"/>
  <c r="F92" i="8"/>
  <c r="D93" i="8"/>
  <c r="E93" i="8"/>
  <c r="F93" i="8"/>
  <c r="D94" i="8"/>
  <c r="E94" i="8"/>
  <c r="F94" i="8"/>
  <c r="D95" i="8"/>
  <c r="E95" i="8"/>
  <c r="F95" i="8"/>
  <c r="D96" i="8"/>
  <c r="E96" i="8"/>
  <c r="F96" i="8"/>
  <c r="D97" i="8"/>
  <c r="E97" i="8"/>
  <c r="F97" i="8"/>
  <c r="D98" i="8"/>
  <c r="E98" i="8"/>
  <c r="F98" i="8"/>
  <c r="D99" i="8"/>
  <c r="E99" i="8"/>
  <c r="F99" i="8"/>
  <c r="D100" i="8"/>
  <c r="E100" i="8"/>
  <c r="F100" i="8"/>
  <c r="D101" i="8"/>
  <c r="E101" i="8"/>
  <c r="F101" i="8"/>
  <c r="D102" i="8"/>
  <c r="E102" i="8"/>
  <c r="F102" i="8"/>
  <c r="D103" i="8"/>
  <c r="E103" i="8"/>
  <c r="F103" i="8"/>
  <c r="D104" i="8"/>
  <c r="E104" i="8"/>
  <c r="F104" i="8"/>
  <c r="D105" i="8"/>
  <c r="E105" i="8"/>
  <c r="F105" i="8"/>
  <c r="D106" i="8"/>
  <c r="E106" i="8"/>
  <c r="F106" i="8"/>
  <c r="D107" i="8"/>
  <c r="E107" i="8"/>
  <c r="F107" i="8"/>
  <c r="D108" i="8"/>
  <c r="E108" i="8"/>
  <c r="F108" i="8"/>
  <c r="D109" i="8"/>
  <c r="E109" i="8"/>
  <c r="F109" i="8"/>
  <c r="D110" i="8"/>
  <c r="E110" i="8"/>
  <c r="F110" i="8"/>
  <c r="D111" i="8"/>
  <c r="E111" i="8"/>
  <c r="F111" i="8"/>
  <c r="D112" i="8"/>
  <c r="E112" i="8"/>
  <c r="F112" i="8"/>
  <c r="D113" i="8"/>
  <c r="E113" i="8"/>
  <c r="F113" i="8"/>
  <c r="D114" i="8"/>
  <c r="E114" i="8"/>
  <c r="F114" i="8"/>
  <c r="D115" i="8"/>
  <c r="E115" i="8"/>
  <c r="F115" i="8"/>
  <c r="D116" i="8"/>
  <c r="E116" i="8"/>
  <c r="F116" i="8"/>
  <c r="D117" i="8"/>
  <c r="E117" i="8"/>
  <c r="F117" i="8"/>
  <c r="D118" i="8"/>
  <c r="E118" i="8"/>
  <c r="F118" i="8"/>
  <c r="D119" i="8"/>
  <c r="E119" i="8"/>
  <c r="F119" i="8"/>
  <c r="D120" i="8"/>
  <c r="E120" i="8"/>
  <c r="F120" i="8"/>
  <c r="D121" i="8"/>
  <c r="E121" i="8"/>
  <c r="F121" i="8"/>
  <c r="D122" i="8"/>
  <c r="E122" i="8"/>
  <c r="F122" i="8"/>
  <c r="D123" i="8"/>
  <c r="E123" i="8"/>
  <c r="F123" i="8"/>
  <c r="D3041" i="8"/>
  <c r="E3041" i="8"/>
  <c r="F3041" i="8"/>
  <c r="D3042" i="8"/>
  <c r="E3042" i="8"/>
  <c r="F3042" i="8"/>
  <c r="D3043" i="8"/>
  <c r="E3043" i="8"/>
  <c r="F3043" i="8"/>
  <c r="D3044" i="8"/>
  <c r="E3044" i="8"/>
  <c r="F3044" i="8"/>
  <c r="D124" i="8"/>
  <c r="E124" i="8"/>
  <c r="F124" i="8"/>
  <c r="D125" i="8"/>
  <c r="E125" i="8"/>
  <c r="F125" i="8"/>
  <c r="D3045" i="8"/>
  <c r="E3045" i="8"/>
  <c r="F3045" i="8"/>
  <c r="D3046" i="8"/>
  <c r="E3046" i="8"/>
  <c r="F3046" i="8"/>
  <c r="D3047" i="8"/>
  <c r="E3047" i="8"/>
  <c r="F3047" i="8"/>
  <c r="D3048" i="8"/>
  <c r="E3048" i="8"/>
  <c r="F3048" i="8"/>
  <c r="D126" i="8"/>
  <c r="E126" i="8"/>
  <c r="F126" i="8"/>
  <c r="D127" i="8"/>
  <c r="E127" i="8"/>
  <c r="F127" i="8"/>
  <c r="D3049" i="8"/>
  <c r="E3049" i="8"/>
  <c r="F3049" i="8"/>
  <c r="D3050" i="8"/>
  <c r="E3050" i="8"/>
  <c r="F3050" i="8"/>
  <c r="D3051" i="8"/>
  <c r="E3051" i="8"/>
  <c r="F3051" i="8"/>
  <c r="D128" i="8"/>
  <c r="E128" i="8"/>
  <c r="F128" i="8"/>
  <c r="D129" i="8"/>
  <c r="E129" i="8"/>
  <c r="F129" i="8"/>
  <c r="D130" i="8"/>
  <c r="E130" i="8"/>
  <c r="F130" i="8"/>
  <c r="D131" i="8"/>
  <c r="E131" i="8"/>
  <c r="F131" i="8"/>
  <c r="D132" i="8"/>
  <c r="E132" i="8"/>
  <c r="F132" i="8"/>
  <c r="D133" i="8"/>
  <c r="E133" i="8"/>
  <c r="F133" i="8"/>
  <c r="D134" i="8"/>
  <c r="E134" i="8"/>
  <c r="F134" i="8"/>
  <c r="D135" i="8"/>
  <c r="E135" i="8"/>
  <c r="F135" i="8"/>
  <c r="D136" i="8"/>
  <c r="E136" i="8"/>
  <c r="F136" i="8"/>
  <c r="D137" i="8"/>
  <c r="E137" i="8"/>
  <c r="F137" i="8"/>
  <c r="D138" i="8"/>
  <c r="E138" i="8"/>
  <c r="F138" i="8"/>
  <c r="D139" i="8"/>
  <c r="E139" i="8"/>
  <c r="F139" i="8"/>
  <c r="D140" i="8"/>
  <c r="E140" i="8"/>
  <c r="F140" i="8"/>
  <c r="D141" i="8"/>
  <c r="E141" i="8"/>
  <c r="F141" i="8"/>
  <c r="D142" i="8"/>
  <c r="E142" i="8"/>
  <c r="F142" i="8"/>
  <c r="D143" i="8"/>
  <c r="E143" i="8"/>
  <c r="F143" i="8"/>
  <c r="D144" i="8"/>
  <c r="E144" i="8"/>
  <c r="F144" i="8"/>
  <c r="D145" i="8"/>
  <c r="E145" i="8"/>
  <c r="F145" i="8"/>
  <c r="D146" i="8"/>
  <c r="E146" i="8"/>
  <c r="F146" i="8"/>
  <c r="D147" i="8"/>
  <c r="E147" i="8"/>
  <c r="F147" i="8"/>
  <c r="D148" i="8"/>
  <c r="E148" i="8"/>
  <c r="F148" i="8"/>
  <c r="D149" i="8"/>
  <c r="E149" i="8"/>
  <c r="F149" i="8"/>
  <c r="D3052" i="8"/>
  <c r="E3052" i="8"/>
  <c r="F3052" i="8"/>
  <c r="D3053" i="8"/>
  <c r="E3053" i="8"/>
  <c r="F3053" i="8"/>
  <c r="D150" i="8"/>
  <c r="E150" i="8"/>
  <c r="F150" i="8"/>
  <c r="D151" i="8"/>
  <c r="E151" i="8"/>
  <c r="F151" i="8"/>
  <c r="D152" i="8"/>
  <c r="E152" i="8"/>
  <c r="F152" i="8"/>
  <c r="D153" i="8"/>
  <c r="E153" i="8"/>
  <c r="F153" i="8"/>
  <c r="D154" i="8"/>
  <c r="E154" i="8"/>
  <c r="F154" i="8"/>
  <c r="D155" i="8"/>
  <c r="E155" i="8"/>
  <c r="F155" i="8"/>
  <c r="D156" i="8"/>
  <c r="E156" i="8"/>
  <c r="F156" i="8"/>
  <c r="D157" i="8"/>
  <c r="E157" i="8"/>
  <c r="F157" i="8"/>
  <c r="D158" i="8"/>
  <c r="E158" i="8"/>
  <c r="F158" i="8"/>
  <c r="D159" i="8"/>
  <c r="E159" i="8"/>
  <c r="F159" i="8"/>
  <c r="D160" i="8"/>
  <c r="E160" i="8"/>
  <c r="F160" i="8"/>
  <c r="D161" i="8"/>
  <c r="E161" i="8"/>
  <c r="F161" i="8"/>
  <c r="D162" i="8"/>
  <c r="E162" i="8"/>
  <c r="F162" i="8"/>
  <c r="D163" i="8"/>
  <c r="E163" i="8"/>
  <c r="F163" i="8"/>
  <c r="D164" i="8"/>
  <c r="E164" i="8"/>
  <c r="F164" i="8"/>
  <c r="D165" i="8"/>
  <c r="E165" i="8"/>
  <c r="F165" i="8"/>
  <c r="D166" i="8"/>
  <c r="E166" i="8"/>
  <c r="F166" i="8"/>
  <c r="D167" i="8"/>
  <c r="E167" i="8"/>
  <c r="F167" i="8"/>
  <c r="D168" i="8"/>
  <c r="E168" i="8"/>
  <c r="F168" i="8"/>
  <c r="D169" i="8"/>
  <c r="E169" i="8"/>
  <c r="F169" i="8"/>
  <c r="D170" i="8"/>
  <c r="E170" i="8"/>
  <c r="F170" i="8"/>
  <c r="D171" i="8"/>
  <c r="E171" i="8"/>
  <c r="F171" i="8"/>
  <c r="D172" i="8"/>
  <c r="E172" i="8"/>
  <c r="F172" i="8"/>
  <c r="D173" i="8"/>
  <c r="E173" i="8"/>
  <c r="F173" i="8"/>
  <c r="D174" i="8"/>
  <c r="E174" i="8"/>
  <c r="F174" i="8"/>
  <c r="D175" i="8"/>
  <c r="E175" i="8"/>
  <c r="F175" i="8"/>
  <c r="D176" i="8"/>
  <c r="E176" i="8"/>
  <c r="F176" i="8"/>
  <c r="D177" i="8"/>
  <c r="E177" i="8"/>
  <c r="F177" i="8"/>
  <c r="D178" i="8"/>
  <c r="E178" i="8"/>
  <c r="F178" i="8"/>
  <c r="D179" i="8"/>
  <c r="E179" i="8"/>
  <c r="F179" i="8"/>
  <c r="D180" i="8"/>
  <c r="E180" i="8"/>
  <c r="F180" i="8"/>
  <c r="D181" i="8"/>
  <c r="E181" i="8"/>
  <c r="F181" i="8"/>
  <c r="D182" i="8"/>
  <c r="E182" i="8"/>
  <c r="F182" i="8"/>
  <c r="D183" i="8"/>
  <c r="E183" i="8"/>
  <c r="F183" i="8"/>
  <c r="D184" i="8"/>
  <c r="E184" i="8"/>
  <c r="F184" i="8"/>
  <c r="D185" i="8"/>
  <c r="E185" i="8"/>
  <c r="F185" i="8"/>
  <c r="D186" i="8"/>
  <c r="E186" i="8"/>
  <c r="F186" i="8"/>
  <c r="D187" i="8"/>
  <c r="E187" i="8"/>
  <c r="F187" i="8"/>
  <c r="D188" i="8"/>
  <c r="E188" i="8"/>
  <c r="F188" i="8"/>
  <c r="D189" i="8"/>
  <c r="E189" i="8"/>
  <c r="F189" i="8"/>
  <c r="D190" i="8"/>
  <c r="E190" i="8"/>
  <c r="F190" i="8"/>
  <c r="D191" i="8"/>
  <c r="E191" i="8"/>
  <c r="F191" i="8"/>
  <c r="D192" i="8"/>
  <c r="E192" i="8"/>
  <c r="F192" i="8"/>
  <c r="D193" i="8"/>
  <c r="E193" i="8"/>
  <c r="F193" i="8"/>
  <c r="D194" i="8"/>
  <c r="E194" i="8"/>
  <c r="F194" i="8"/>
  <c r="D195" i="8"/>
  <c r="E195" i="8"/>
  <c r="F195" i="8"/>
  <c r="D196" i="8"/>
  <c r="E196" i="8"/>
  <c r="F196" i="8"/>
  <c r="D197" i="8"/>
  <c r="E197" i="8"/>
  <c r="F197" i="8"/>
  <c r="D198" i="8"/>
  <c r="E198" i="8"/>
  <c r="F198" i="8"/>
  <c r="D199" i="8"/>
  <c r="E199" i="8"/>
  <c r="F199" i="8"/>
  <c r="D200" i="8"/>
  <c r="E200" i="8"/>
  <c r="F200" i="8"/>
  <c r="D201" i="8"/>
  <c r="E201" i="8"/>
  <c r="F201" i="8"/>
  <c r="D202" i="8"/>
  <c r="E202" i="8"/>
  <c r="F202" i="8"/>
  <c r="D203" i="8"/>
  <c r="E203" i="8"/>
  <c r="F203" i="8"/>
  <c r="D204" i="8"/>
  <c r="E204" i="8"/>
  <c r="F204" i="8"/>
  <c r="D205" i="8"/>
  <c r="E205" i="8"/>
  <c r="F205" i="8"/>
  <c r="D206" i="8"/>
  <c r="E206" i="8"/>
  <c r="F206" i="8"/>
  <c r="D207" i="8"/>
  <c r="E207" i="8"/>
  <c r="F207" i="8"/>
  <c r="D208" i="8"/>
  <c r="E208" i="8"/>
  <c r="F208" i="8"/>
  <c r="D209" i="8"/>
  <c r="E209" i="8"/>
  <c r="F209" i="8"/>
  <c r="D210" i="8"/>
  <c r="E210" i="8"/>
  <c r="F210" i="8"/>
  <c r="D211" i="8"/>
  <c r="E211" i="8"/>
  <c r="F211" i="8"/>
  <c r="D212" i="8"/>
  <c r="E212" i="8"/>
  <c r="F212" i="8"/>
  <c r="D213" i="8"/>
  <c r="E213" i="8"/>
  <c r="F213" i="8"/>
  <c r="D214" i="8"/>
  <c r="E214" i="8"/>
  <c r="F214" i="8"/>
  <c r="D215" i="8"/>
  <c r="E215" i="8"/>
  <c r="F215" i="8"/>
  <c r="D216" i="8"/>
  <c r="E216" i="8"/>
  <c r="F216" i="8"/>
  <c r="D217" i="8"/>
  <c r="E217" i="8"/>
  <c r="F217" i="8"/>
  <c r="D218" i="8"/>
  <c r="E218" i="8"/>
  <c r="F218" i="8"/>
  <c r="D219" i="8"/>
  <c r="E219" i="8"/>
  <c r="F219" i="8"/>
  <c r="D220" i="8"/>
  <c r="E220" i="8"/>
  <c r="F220" i="8"/>
  <c r="D221" i="8"/>
  <c r="E221" i="8"/>
  <c r="F221" i="8"/>
  <c r="D222" i="8"/>
  <c r="E222" i="8"/>
  <c r="F222" i="8"/>
  <c r="D223" i="8"/>
  <c r="E223" i="8"/>
  <c r="F223" i="8"/>
  <c r="D3054" i="8"/>
  <c r="E3054" i="8"/>
  <c r="F3054" i="8"/>
  <c r="D3055" i="8"/>
  <c r="E3055" i="8"/>
  <c r="F3055" i="8"/>
  <c r="D3056" i="8"/>
  <c r="E3056" i="8"/>
  <c r="F3056" i="8"/>
  <c r="D3057" i="8"/>
  <c r="E3057" i="8"/>
  <c r="F3057" i="8"/>
  <c r="D3058" i="8"/>
  <c r="E3058" i="8"/>
  <c r="F3058" i="8"/>
  <c r="D3059" i="8"/>
  <c r="E3059" i="8"/>
  <c r="F3059" i="8"/>
  <c r="D3060" i="8"/>
  <c r="E3060" i="8"/>
  <c r="F3060" i="8"/>
  <c r="D3061" i="8"/>
  <c r="E3061" i="8"/>
  <c r="F3061" i="8"/>
  <c r="D3062" i="8"/>
  <c r="E3062" i="8"/>
  <c r="F3062" i="8"/>
  <c r="D3063" i="8"/>
  <c r="E3063" i="8"/>
  <c r="F3063" i="8"/>
  <c r="D3064" i="8"/>
  <c r="E3064" i="8"/>
  <c r="F3064" i="8"/>
  <c r="D3065" i="8"/>
  <c r="E3065" i="8"/>
  <c r="F3065" i="8"/>
  <c r="D3066" i="8"/>
  <c r="E3066" i="8"/>
  <c r="F3066" i="8"/>
  <c r="D3067" i="8"/>
  <c r="E3067" i="8"/>
  <c r="F3067" i="8"/>
  <c r="D3068" i="8"/>
  <c r="E3068" i="8"/>
  <c r="F3068" i="8"/>
  <c r="D3069" i="8"/>
  <c r="E3069" i="8"/>
  <c r="F3069" i="8"/>
  <c r="D3070" i="8"/>
  <c r="E3070" i="8"/>
  <c r="F3070" i="8"/>
  <c r="D3071" i="8"/>
  <c r="E3071" i="8"/>
  <c r="F3071" i="8"/>
  <c r="D224" i="8"/>
  <c r="E224" i="8"/>
  <c r="F224" i="8"/>
  <c r="D225" i="8"/>
  <c r="E225" i="8"/>
  <c r="F225" i="8"/>
  <c r="D226" i="8"/>
  <c r="E226" i="8"/>
  <c r="F226" i="8"/>
  <c r="D227" i="8"/>
  <c r="E227" i="8"/>
  <c r="F227" i="8"/>
  <c r="D228" i="8"/>
  <c r="E228" i="8"/>
  <c r="F228" i="8"/>
  <c r="D229" i="8"/>
  <c r="E229" i="8"/>
  <c r="F229" i="8"/>
  <c r="D230" i="8"/>
  <c r="E230" i="8"/>
  <c r="F230" i="8"/>
  <c r="D231" i="8"/>
  <c r="E231" i="8"/>
  <c r="F231" i="8"/>
  <c r="D232" i="8"/>
  <c r="E232" i="8"/>
  <c r="F232" i="8"/>
  <c r="D233" i="8"/>
  <c r="E233" i="8"/>
  <c r="F233" i="8"/>
  <c r="D234" i="8"/>
  <c r="E234" i="8"/>
  <c r="F234" i="8"/>
  <c r="D235" i="8"/>
  <c r="E235" i="8"/>
  <c r="F235" i="8"/>
  <c r="D236" i="8"/>
  <c r="E236" i="8"/>
  <c r="F236" i="8"/>
  <c r="D237" i="8"/>
  <c r="E237" i="8"/>
  <c r="F237" i="8"/>
  <c r="D238" i="8"/>
  <c r="E238" i="8"/>
  <c r="F238" i="8"/>
  <c r="D239" i="8"/>
  <c r="E239" i="8"/>
  <c r="F239" i="8"/>
  <c r="D240" i="8"/>
  <c r="E240" i="8"/>
  <c r="F240" i="8"/>
  <c r="D241" i="8"/>
  <c r="E241" i="8"/>
  <c r="F241" i="8"/>
  <c r="D242" i="8"/>
  <c r="E242" i="8"/>
  <c r="F242" i="8"/>
  <c r="D3072" i="8"/>
  <c r="E3072" i="8"/>
  <c r="F3072" i="8"/>
  <c r="D243" i="8"/>
  <c r="E243" i="8"/>
  <c r="F243" i="8"/>
  <c r="D244" i="8"/>
  <c r="E244" i="8"/>
  <c r="F244" i="8"/>
  <c r="D245" i="8"/>
  <c r="E245" i="8"/>
  <c r="F245" i="8"/>
  <c r="D246" i="8"/>
  <c r="E246" i="8"/>
  <c r="F246" i="8"/>
  <c r="D3073" i="8"/>
  <c r="E3073" i="8"/>
  <c r="F3073" i="8"/>
  <c r="D3074" i="8"/>
  <c r="E3074" i="8"/>
  <c r="F3074" i="8"/>
  <c r="D3075" i="8"/>
  <c r="E3075" i="8"/>
  <c r="F3075" i="8"/>
  <c r="D3076" i="8"/>
  <c r="E3076" i="8"/>
  <c r="F3076" i="8"/>
  <c r="D3077" i="8"/>
  <c r="E3077" i="8"/>
  <c r="F3077" i="8"/>
  <c r="D3078" i="8"/>
  <c r="E3078" i="8"/>
  <c r="F3078" i="8"/>
  <c r="D3079" i="8"/>
  <c r="E3079" i="8"/>
  <c r="F3079" i="8"/>
  <c r="D3080" i="8"/>
  <c r="E3080" i="8"/>
  <c r="F3080" i="8"/>
  <c r="D3081" i="8"/>
  <c r="E3081" i="8"/>
  <c r="F3081" i="8"/>
  <c r="D3082" i="8"/>
  <c r="E3082" i="8"/>
  <c r="F3082" i="8"/>
  <c r="D3083" i="8"/>
  <c r="E3083" i="8"/>
  <c r="F3083" i="8"/>
  <c r="D3084" i="8"/>
  <c r="E3084" i="8"/>
  <c r="F3084" i="8"/>
  <c r="D3085" i="8"/>
  <c r="E3085" i="8"/>
  <c r="F3085" i="8"/>
  <c r="D3086" i="8"/>
  <c r="E3086" i="8"/>
  <c r="F3086" i="8"/>
  <c r="D247" i="8"/>
  <c r="E247" i="8"/>
  <c r="F247" i="8"/>
  <c r="D248" i="8"/>
  <c r="E248" i="8"/>
  <c r="F248" i="8"/>
  <c r="D249" i="8"/>
  <c r="E249" i="8"/>
  <c r="F249" i="8"/>
  <c r="D250" i="8"/>
  <c r="E250" i="8"/>
  <c r="F250" i="8"/>
  <c r="D251" i="8"/>
  <c r="E251" i="8"/>
  <c r="F251" i="8"/>
  <c r="D252" i="8"/>
  <c r="E252" i="8"/>
  <c r="F252" i="8"/>
  <c r="D253" i="8"/>
  <c r="E253" i="8"/>
  <c r="F253" i="8"/>
  <c r="D254" i="8"/>
  <c r="E254" i="8"/>
  <c r="F254" i="8"/>
  <c r="D255" i="8"/>
  <c r="E255" i="8"/>
  <c r="F255" i="8"/>
  <c r="D256" i="8"/>
  <c r="E256" i="8"/>
  <c r="F256" i="8"/>
  <c r="D257" i="8"/>
  <c r="E257" i="8"/>
  <c r="F257" i="8"/>
  <c r="D258" i="8"/>
  <c r="E258" i="8"/>
  <c r="F258" i="8"/>
  <c r="D259" i="8"/>
  <c r="E259" i="8"/>
  <c r="F259" i="8"/>
  <c r="D260" i="8"/>
  <c r="E260" i="8"/>
  <c r="F260" i="8"/>
  <c r="D261" i="8"/>
  <c r="E261" i="8"/>
  <c r="F261" i="8"/>
  <c r="D262" i="8"/>
  <c r="E262" i="8"/>
  <c r="F262" i="8"/>
  <c r="D263" i="8"/>
  <c r="E263" i="8"/>
  <c r="F263" i="8"/>
  <c r="D264" i="8"/>
  <c r="E264" i="8"/>
  <c r="F264" i="8"/>
  <c r="D265" i="8"/>
  <c r="E265" i="8"/>
  <c r="F265" i="8"/>
  <c r="D266" i="8"/>
  <c r="E266" i="8"/>
  <c r="F266" i="8"/>
  <c r="D3087" i="8"/>
  <c r="E3087" i="8"/>
  <c r="F3087" i="8"/>
  <c r="D3088" i="8"/>
  <c r="E3088" i="8"/>
  <c r="F3088" i="8"/>
  <c r="D3089" i="8"/>
  <c r="E3089" i="8"/>
  <c r="F3089" i="8"/>
  <c r="D3090" i="8"/>
  <c r="E3090" i="8"/>
  <c r="F3090" i="8"/>
  <c r="D267" i="8"/>
  <c r="E267" i="8"/>
  <c r="F267" i="8"/>
  <c r="D268" i="8"/>
  <c r="E268" i="8"/>
  <c r="F268" i="8"/>
  <c r="D3091" i="8"/>
  <c r="E3091" i="8"/>
  <c r="F3091" i="8"/>
  <c r="D3092" i="8"/>
  <c r="E3092" i="8"/>
  <c r="F3092" i="8"/>
  <c r="D3093" i="8"/>
  <c r="E3093" i="8"/>
  <c r="F3093" i="8"/>
  <c r="D3094" i="8"/>
  <c r="E3094" i="8"/>
  <c r="F3094" i="8"/>
  <c r="D3095" i="8"/>
  <c r="E3095" i="8"/>
  <c r="F3095" i="8"/>
  <c r="D3096" i="8"/>
  <c r="E3096" i="8"/>
  <c r="F3096" i="8"/>
  <c r="D3097" i="8"/>
  <c r="E3097" i="8"/>
  <c r="F3097" i="8"/>
  <c r="D3098" i="8"/>
  <c r="E3098" i="8"/>
  <c r="F3098" i="8"/>
  <c r="D269" i="8"/>
  <c r="E269" i="8"/>
  <c r="F269" i="8"/>
  <c r="D270" i="8"/>
  <c r="E270" i="8"/>
  <c r="F270" i="8"/>
  <c r="D271" i="8"/>
  <c r="E271" i="8"/>
  <c r="F271" i="8"/>
  <c r="D272" i="8"/>
  <c r="E272" i="8"/>
  <c r="F272" i="8"/>
  <c r="D273" i="8"/>
  <c r="E273" i="8"/>
  <c r="F273" i="8"/>
  <c r="D274" i="8"/>
  <c r="E274" i="8"/>
  <c r="F274" i="8"/>
  <c r="D3099" i="8"/>
  <c r="E3099" i="8"/>
  <c r="F3099" i="8"/>
  <c r="D3100" i="8"/>
  <c r="E3100" i="8"/>
  <c r="F3100" i="8"/>
  <c r="D3101" i="8"/>
  <c r="E3101" i="8"/>
  <c r="F3101" i="8"/>
  <c r="D3102" i="8"/>
  <c r="E3102" i="8"/>
  <c r="F3102" i="8"/>
  <c r="D3103" i="8"/>
  <c r="E3103" i="8"/>
  <c r="F3103" i="8"/>
  <c r="D3104" i="8"/>
  <c r="E3104" i="8"/>
  <c r="F3104" i="8"/>
  <c r="D3105" i="8"/>
  <c r="E3105" i="8"/>
  <c r="F3105" i="8"/>
  <c r="D3106" i="8"/>
  <c r="E3106" i="8"/>
  <c r="F3106" i="8"/>
  <c r="D3107" i="8"/>
  <c r="E3107" i="8"/>
  <c r="F3107" i="8"/>
  <c r="D3108" i="8"/>
  <c r="E3108" i="8"/>
  <c r="F3108" i="8"/>
  <c r="D3109" i="8"/>
  <c r="E3109" i="8"/>
  <c r="F3109" i="8"/>
  <c r="D3110" i="8"/>
  <c r="E3110" i="8"/>
  <c r="F3110" i="8"/>
  <c r="D3111" i="8"/>
  <c r="E3111" i="8"/>
  <c r="F3111" i="8"/>
  <c r="D3112" i="8"/>
  <c r="E3112" i="8"/>
  <c r="F3112" i="8"/>
  <c r="D3113" i="8"/>
  <c r="E3113" i="8"/>
  <c r="F3113" i="8"/>
  <c r="D3114" i="8"/>
  <c r="E3114" i="8"/>
  <c r="F3114" i="8"/>
  <c r="D3115" i="8"/>
  <c r="E3115" i="8"/>
  <c r="F3115" i="8"/>
  <c r="D3116" i="8"/>
  <c r="E3116" i="8"/>
  <c r="F3116" i="8"/>
  <c r="D3117" i="8"/>
  <c r="E3117" i="8"/>
  <c r="F3117" i="8"/>
  <c r="D3118" i="8"/>
  <c r="E3118" i="8"/>
  <c r="F3118" i="8"/>
  <c r="D275" i="8"/>
  <c r="E275" i="8"/>
  <c r="F275" i="8"/>
  <c r="D276" i="8"/>
  <c r="E276" i="8"/>
  <c r="F276" i="8"/>
  <c r="D277" i="8"/>
  <c r="E277" i="8"/>
  <c r="F277" i="8"/>
  <c r="D278" i="8"/>
  <c r="E278" i="8"/>
  <c r="F278" i="8"/>
  <c r="D279" i="8"/>
  <c r="E279" i="8"/>
  <c r="F279" i="8"/>
  <c r="D280" i="8"/>
  <c r="E280" i="8"/>
  <c r="F280" i="8"/>
  <c r="D281" i="8"/>
  <c r="E281" i="8"/>
  <c r="F281" i="8"/>
  <c r="D282" i="8"/>
  <c r="E282" i="8"/>
  <c r="F282" i="8"/>
  <c r="D283" i="8"/>
  <c r="E283" i="8"/>
  <c r="F283" i="8"/>
  <c r="D284" i="8"/>
  <c r="E284" i="8"/>
  <c r="F284" i="8"/>
  <c r="D285" i="8"/>
  <c r="E285" i="8"/>
  <c r="F285" i="8"/>
  <c r="D286" i="8"/>
  <c r="E286" i="8"/>
  <c r="F286" i="8"/>
  <c r="D287" i="8"/>
  <c r="E287" i="8"/>
  <c r="F287" i="8"/>
  <c r="D288" i="8"/>
  <c r="E288" i="8"/>
  <c r="F288" i="8"/>
  <c r="D289" i="8"/>
  <c r="E289" i="8"/>
  <c r="F289" i="8"/>
  <c r="D290" i="8"/>
  <c r="E290" i="8"/>
  <c r="F290" i="8"/>
  <c r="D291" i="8"/>
  <c r="E291" i="8"/>
  <c r="F291" i="8"/>
  <c r="D292" i="8"/>
  <c r="E292" i="8"/>
  <c r="F292" i="8"/>
  <c r="D293" i="8"/>
  <c r="E293" i="8"/>
  <c r="F293" i="8"/>
  <c r="D294" i="8"/>
  <c r="E294" i="8"/>
  <c r="F294" i="8"/>
  <c r="D295" i="8"/>
  <c r="E295" i="8"/>
  <c r="F295" i="8"/>
  <c r="D296" i="8"/>
  <c r="E296" i="8"/>
  <c r="F296" i="8"/>
  <c r="D297" i="8"/>
  <c r="E297" i="8"/>
  <c r="F297" i="8"/>
  <c r="D298" i="8"/>
  <c r="E298" i="8"/>
  <c r="F298" i="8"/>
  <c r="D299" i="8"/>
  <c r="E299" i="8"/>
  <c r="F299" i="8"/>
  <c r="D300" i="8"/>
  <c r="E300" i="8"/>
  <c r="F300" i="8"/>
  <c r="D301" i="8"/>
  <c r="E301" i="8"/>
  <c r="F301" i="8"/>
  <c r="D302" i="8"/>
  <c r="E302" i="8"/>
  <c r="F302" i="8"/>
  <c r="D303" i="8"/>
  <c r="E303" i="8"/>
  <c r="F303" i="8"/>
  <c r="D304" i="8"/>
  <c r="E304" i="8"/>
  <c r="F304" i="8"/>
  <c r="D305" i="8"/>
  <c r="E305" i="8"/>
  <c r="F305" i="8"/>
  <c r="D306" i="8"/>
  <c r="E306" i="8"/>
  <c r="F306" i="8"/>
  <c r="D307" i="8"/>
  <c r="E307" i="8"/>
  <c r="F307" i="8"/>
  <c r="D308" i="8"/>
  <c r="E308" i="8"/>
  <c r="F308" i="8"/>
  <c r="D309" i="8"/>
  <c r="E309" i="8"/>
  <c r="F309" i="8"/>
  <c r="D310" i="8"/>
  <c r="E310" i="8"/>
  <c r="F310" i="8"/>
  <c r="D311" i="8"/>
  <c r="E311" i="8"/>
  <c r="F311" i="8"/>
  <c r="D312" i="8"/>
  <c r="E312" i="8"/>
  <c r="F312" i="8"/>
  <c r="D313" i="8"/>
  <c r="E313" i="8"/>
  <c r="F313" i="8"/>
  <c r="D314" i="8"/>
  <c r="E314" i="8"/>
  <c r="F314" i="8"/>
  <c r="D315" i="8"/>
  <c r="E315" i="8"/>
  <c r="F315" i="8"/>
  <c r="D316" i="8"/>
  <c r="E316" i="8"/>
  <c r="F316" i="8"/>
  <c r="D317" i="8"/>
  <c r="E317" i="8"/>
  <c r="F317" i="8"/>
  <c r="D318" i="8"/>
  <c r="E318" i="8"/>
  <c r="F318" i="8"/>
  <c r="D319" i="8"/>
  <c r="E319" i="8"/>
  <c r="F319" i="8"/>
  <c r="D320" i="8"/>
  <c r="E320" i="8"/>
  <c r="F320" i="8"/>
  <c r="D321" i="8"/>
  <c r="E321" i="8"/>
  <c r="F321" i="8"/>
  <c r="D322" i="8"/>
  <c r="E322" i="8"/>
  <c r="F322" i="8"/>
  <c r="D323" i="8"/>
  <c r="E323" i="8"/>
  <c r="F323" i="8"/>
  <c r="D324" i="8"/>
  <c r="E324" i="8"/>
  <c r="F324" i="8"/>
  <c r="D325" i="8"/>
  <c r="E325" i="8"/>
  <c r="F325" i="8"/>
  <c r="D326" i="8"/>
  <c r="E326" i="8"/>
  <c r="F326" i="8"/>
  <c r="D327" i="8"/>
  <c r="E327" i="8"/>
  <c r="F327" i="8"/>
  <c r="D328" i="8"/>
  <c r="E328" i="8"/>
  <c r="F328" i="8"/>
  <c r="D329" i="8"/>
  <c r="E329" i="8"/>
  <c r="F329" i="8"/>
  <c r="D330" i="8"/>
  <c r="E330" i="8"/>
  <c r="F330" i="8"/>
  <c r="D331" i="8"/>
  <c r="E331" i="8"/>
  <c r="F331" i="8"/>
  <c r="D332" i="8"/>
  <c r="E332" i="8"/>
  <c r="F332" i="8"/>
  <c r="D333" i="8"/>
  <c r="E333" i="8"/>
  <c r="F333" i="8"/>
  <c r="D334" i="8"/>
  <c r="E334" i="8"/>
  <c r="F334" i="8"/>
  <c r="D335" i="8"/>
  <c r="E335" i="8"/>
  <c r="F335" i="8"/>
  <c r="D336" i="8"/>
  <c r="E336" i="8"/>
  <c r="F336" i="8"/>
  <c r="D337" i="8"/>
  <c r="E337" i="8"/>
  <c r="F337" i="8"/>
  <c r="D338" i="8"/>
  <c r="E338" i="8"/>
  <c r="F338" i="8"/>
  <c r="D339" i="8"/>
  <c r="E339" i="8"/>
  <c r="F339" i="8"/>
  <c r="D340" i="8"/>
  <c r="E340" i="8"/>
  <c r="F340" i="8"/>
  <c r="D341" i="8"/>
  <c r="E341" i="8"/>
  <c r="F341" i="8"/>
  <c r="D342" i="8"/>
  <c r="E342" i="8"/>
  <c r="F342" i="8"/>
  <c r="D343" i="8"/>
  <c r="E343" i="8"/>
  <c r="F343" i="8"/>
  <c r="D344" i="8"/>
  <c r="E344" i="8"/>
  <c r="F344" i="8"/>
  <c r="D345" i="8"/>
  <c r="E345" i="8"/>
  <c r="F345" i="8"/>
  <c r="D346" i="8"/>
  <c r="E346" i="8"/>
  <c r="F346" i="8"/>
  <c r="D347" i="8"/>
  <c r="E347" i="8"/>
  <c r="F347" i="8"/>
  <c r="D348" i="8"/>
  <c r="E348" i="8"/>
  <c r="F348" i="8"/>
  <c r="D349" i="8"/>
  <c r="E349" i="8"/>
  <c r="F349" i="8"/>
  <c r="D350" i="8"/>
  <c r="E350" i="8"/>
  <c r="F350" i="8"/>
  <c r="D351" i="8"/>
  <c r="E351" i="8"/>
  <c r="F351" i="8"/>
  <c r="D352" i="8"/>
  <c r="E352" i="8"/>
  <c r="F352" i="8"/>
  <c r="D353" i="8"/>
  <c r="E353" i="8"/>
  <c r="F353" i="8"/>
  <c r="D354" i="8"/>
  <c r="E354" i="8"/>
  <c r="F354" i="8"/>
  <c r="D355" i="8"/>
  <c r="E355" i="8"/>
  <c r="F355" i="8"/>
  <c r="D356" i="8"/>
  <c r="E356" i="8"/>
  <c r="F356" i="8"/>
  <c r="D357" i="8"/>
  <c r="E357" i="8"/>
  <c r="F357" i="8"/>
  <c r="D358" i="8"/>
  <c r="E358" i="8"/>
  <c r="F358" i="8"/>
  <c r="D359" i="8"/>
  <c r="E359" i="8"/>
  <c r="F359" i="8"/>
  <c r="D360" i="8"/>
  <c r="E360" i="8"/>
  <c r="F360" i="8"/>
  <c r="D361" i="8"/>
  <c r="E361" i="8"/>
  <c r="F361" i="8"/>
  <c r="D362" i="8"/>
  <c r="E362" i="8"/>
  <c r="F362" i="8"/>
  <c r="D363" i="8"/>
  <c r="E363" i="8"/>
  <c r="F363" i="8"/>
  <c r="D364" i="8"/>
  <c r="E364" i="8"/>
  <c r="F364" i="8"/>
  <c r="D365" i="8"/>
  <c r="E365" i="8"/>
  <c r="F365" i="8"/>
  <c r="D366" i="8"/>
  <c r="E366" i="8"/>
  <c r="F366" i="8"/>
  <c r="D367" i="8"/>
  <c r="E367" i="8"/>
  <c r="F367" i="8"/>
  <c r="D368" i="8"/>
  <c r="E368" i="8"/>
  <c r="F368" i="8"/>
  <c r="D369" i="8"/>
  <c r="E369" i="8"/>
  <c r="F369" i="8"/>
  <c r="D370" i="8"/>
  <c r="E370" i="8"/>
  <c r="F370" i="8"/>
  <c r="D371" i="8"/>
  <c r="E371" i="8"/>
  <c r="F371" i="8"/>
  <c r="D372" i="8"/>
  <c r="E372" i="8"/>
  <c r="F372" i="8"/>
  <c r="D373" i="8"/>
  <c r="E373" i="8"/>
  <c r="F373" i="8"/>
  <c r="D374" i="8"/>
  <c r="E374" i="8"/>
  <c r="F374" i="8"/>
  <c r="D375" i="8"/>
  <c r="E375" i="8"/>
  <c r="F375" i="8"/>
  <c r="D376" i="8"/>
  <c r="E376" i="8"/>
  <c r="F376" i="8"/>
  <c r="D377" i="8"/>
  <c r="E377" i="8"/>
  <c r="F377" i="8"/>
  <c r="D378" i="8"/>
  <c r="E378" i="8"/>
  <c r="F378" i="8"/>
  <c r="D379" i="8"/>
  <c r="E379" i="8"/>
  <c r="F379" i="8"/>
  <c r="D380" i="8"/>
  <c r="E380" i="8"/>
  <c r="F380" i="8"/>
  <c r="D381" i="8"/>
  <c r="E381" i="8"/>
  <c r="F381" i="8"/>
  <c r="D382" i="8"/>
  <c r="E382" i="8"/>
  <c r="F382" i="8"/>
  <c r="D383" i="8"/>
  <c r="E383" i="8"/>
  <c r="F383" i="8"/>
  <c r="D384" i="8"/>
  <c r="E384" i="8"/>
  <c r="F384" i="8"/>
  <c r="D385" i="8"/>
  <c r="E385" i="8"/>
  <c r="F385" i="8"/>
  <c r="D386" i="8"/>
  <c r="E386" i="8"/>
  <c r="F386" i="8"/>
  <c r="D387" i="8"/>
  <c r="E387" i="8"/>
  <c r="F387" i="8"/>
  <c r="D388" i="8"/>
  <c r="E388" i="8"/>
  <c r="F388" i="8"/>
  <c r="D389" i="8"/>
  <c r="E389" i="8"/>
  <c r="F389" i="8"/>
  <c r="D390" i="8"/>
  <c r="E390" i="8"/>
  <c r="F390" i="8"/>
  <c r="D391" i="8"/>
  <c r="E391" i="8"/>
  <c r="F391" i="8"/>
  <c r="D392" i="8"/>
  <c r="E392" i="8"/>
  <c r="F392" i="8"/>
  <c r="D393" i="8"/>
  <c r="E393" i="8"/>
  <c r="F393" i="8"/>
  <c r="D394" i="8"/>
  <c r="E394" i="8"/>
  <c r="F394" i="8"/>
  <c r="D395" i="8"/>
  <c r="E395" i="8"/>
  <c r="F395" i="8"/>
  <c r="D396" i="8"/>
  <c r="E396" i="8"/>
  <c r="F396" i="8"/>
  <c r="D397" i="8"/>
  <c r="E397" i="8"/>
  <c r="F397" i="8"/>
  <c r="D398" i="8"/>
  <c r="E398" i="8"/>
  <c r="F398" i="8"/>
  <c r="D399" i="8"/>
  <c r="E399" i="8"/>
  <c r="F399" i="8"/>
  <c r="D400" i="8"/>
  <c r="E400" i="8"/>
  <c r="F400" i="8"/>
  <c r="D401" i="8"/>
  <c r="E401" i="8"/>
  <c r="F401" i="8"/>
  <c r="D402" i="8"/>
  <c r="E402" i="8"/>
  <c r="F402" i="8"/>
  <c r="D3119" i="8"/>
  <c r="E3119" i="8"/>
  <c r="F3119" i="8"/>
  <c r="D3120" i="8"/>
  <c r="E3120" i="8"/>
  <c r="F3120" i="8"/>
  <c r="D403" i="8"/>
  <c r="E403" i="8"/>
  <c r="F403" i="8"/>
  <c r="D404" i="8"/>
  <c r="E404" i="8"/>
  <c r="F404" i="8"/>
  <c r="D3121" i="8"/>
  <c r="E3121" i="8"/>
  <c r="F3121" i="8"/>
  <c r="D3122" i="8"/>
  <c r="E3122" i="8"/>
  <c r="F3122" i="8"/>
  <c r="D3123" i="8"/>
  <c r="E3123" i="8"/>
  <c r="F3123" i="8"/>
  <c r="D3124" i="8"/>
  <c r="E3124" i="8"/>
  <c r="F3124" i="8"/>
  <c r="D405" i="8"/>
  <c r="E405" i="8"/>
  <c r="F405" i="8"/>
  <c r="D406" i="8"/>
  <c r="E406" i="8"/>
  <c r="F406" i="8"/>
  <c r="D407" i="8"/>
  <c r="E407" i="8"/>
  <c r="F407" i="8"/>
  <c r="D408" i="8"/>
  <c r="E408" i="8"/>
  <c r="F408" i="8"/>
  <c r="D409" i="8"/>
  <c r="E409" i="8"/>
  <c r="F409" i="8"/>
  <c r="D410" i="8"/>
  <c r="E410" i="8"/>
  <c r="F410" i="8"/>
  <c r="D411" i="8"/>
  <c r="E411" i="8"/>
  <c r="F411" i="8"/>
  <c r="D412" i="8"/>
  <c r="E412" i="8"/>
  <c r="F412" i="8"/>
  <c r="D413" i="8"/>
  <c r="E413" i="8"/>
  <c r="F413" i="8"/>
  <c r="D414" i="8"/>
  <c r="E414" i="8"/>
  <c r="F414" i="8"/>
  <c r="D415" i="8"/>
  <c r="E415" i="8"/>
  <c r="F415" i="8"/>
  <c r="D416" i="8"/>
  <c r="E416" i="8"/>
  <c r="F416" i="8"/>
  <c r="D417" i="8"/>
  <c r="E417" i="8"/>
  <c r="F417" i="8"/>
  <c r="D418" i="8"/>
  <c r="E418" i="8"/>
  <c r="F418" i="8"/>
  <c r="D419" i="8"/>
  <c r="E419" i="8"/>
  <c r="F419" i="8"/>
  <c r="D3125" i="8"/>
  <c r="E3125" i="8"/>
  <c r="F3125" i="8"/>
  <c r="D3126" i="8"/>
  <c r="E3126" i="8"/>
  <c r="F3126" i="8"/>
  <c r="D420" i="8"/>
  <c r="E420" i="8"/>
  <c r="F420" i="8"/>
  <c r="D421" i="8"/>
  <c r="E421" i="8"/>
  <c r="F421" i="8"/>
  <c r="D422" i="8"/>
  <c r="E422" i="8"/>
  <c r="F422" i="8"/>
  <c r="D423" i="8"/>
  <c r="E423" i="8"/>
  <c r="F423" i="8"/>
  <c r="D3127" i="8"/>
  <c r="E3127" i="8"/>
  <c r="F3127" i="8"/>
  <c r="D3128" i="8"/>
  <c r="E3128" i="8"/>
  <c r="F3128" i="8"/>
  <c r="D424" i="8"/>
  <c r="E424" i="8"/>
  <c r="F424" i="8"/>
  <c r="D425" i="8"/>
  <c r="E425" i="8"/>
  <c r="F425" i="8"/>
  <c r="D426" i="8"/>
  <c r="E426" i="8"/>
  <c r="F426" i="8"/>
  <c r="D427" i="8"/>
  <c r="E427" i="8"/>
  <c r="F427" i="8"/>
  <c r="D428" i="8"/>
  <c r="E428" i="8"/>
  <c r="F428" i="8"/>
  <c r="D429" i="8"/>
  <c r="E429" i="8"/>
  <c r="F429" i="8"/>
  <c r="D430" i="8"/>
  <c r="E430" i="8"/>
  <c r="F430" i="8"/>
  <c r="D431" i="8"/>
  <c r="E431" i="8"/>
  <c r="F431" i="8"/>
  <c r="D432" i="8"/>
  <c r="E432" i="8"/>
  <c r="F432" i="8"/>
  <c r="D433" i="8"/>
  <c r="E433" i="8"/>
  <c r="F433" i="8"/>
  <c r="D434" i="8"/>
  <c r="E434" i="8"/>
  <c r="F434" i="8"/>
  <c r="D3129" i="8"/>
  <c r="E3129" i="8"/>
  <c r="F3129" i="8"/>
  <c r="D3130" i="8"/>
  <c r="E3130" i="8"/>
  <c r="F3130" i="8"/>
  <c r="D3131" i="8"/>
  <c r="E3131" i="8"/>
  <c r="F3131" i="8"/>
  <c r="D3132" i="8"/>
  <c r="E3132" i="8"/>
  <c r="F3132" i="8"/>
  <c r="D435" i="8"/>
  <c r="E435" i="8"/>
  <c r="F435" i="8"/>
  <c r="D436" i="8"/>
  <c r="E436" i="8"/>
  <c r="F436" i="8"/>
  <c r="D437" i="8"/>
  <c r="E437" i="8"/>
  <c r="F437" i="8"/>
  <c r="D438" i="8"/>
  <c r="E438" i="8"/>
  <c r="F438" i="8"/>
  <c r="D3133" i="8"/>
  <c r="E3133" i="8"/>
  <c r="F3133" i="8"/>
  <c r="D3134" i="8"/>
  <c r="E3134" i="8"/>
  <c r="F3134" i="8"/>
  <c r="D3135" i="8"/>
  <c r="E3135" i="8"/>
  <c r="F3135" i="8"/>
  <c r="D3136" i="8"/>
  <c r="E3136" i="8"/>
  <c r="F3136" i="8"/>
  <c r="D439" i="8"/>
  <c r="E439" i="8"/>
  <c r="F439" i="8"/>
  <c r="D440" i="8"/>
  <c r="E440" i="8"/>
  <c r="F440" i="8"/>
  <c r="D441" i="8"/>
  <c r="E441" i="8"/>
  <c r="F441" i="8"/>
  <c r="D442" i="8"/>
  <c r="E442" i="8"/>
  <c r="F442" i="8"/>
  <c r="D443" i="8"/>
  <c r="E443" i="8"/>
  <c r="F443" i="8"/>
  <c r="D444" i="8"/>
  <c r="E444" i="8"/>
  <c r="F444" i="8"/>
  <c r="D445" i="8"/>
  <c r="E445" i="8"/>
  <c r="F445" i="8"/>
  <c r="D446" i="8"/>
  <c r="E446" i="8"/>
  <c r="F446" i="8"/>
  <c r="D447" i="8"/>
  <c r="E447" i="8"/>
  <c r="F447" i="8"/>
  <c r="D448" i="8"/>
  <c r="E448" i="8"/>
  <c r="F448" i="8"/>
  <c r="D449" i="8"/>
  <c r="E449" i="8"/>
  <c r="F449" i="8"/>
  <c r="D450" i="8"/>
  <c r="E450" i="8"/>
  <c r="F450" i="8"/>
  <c r="D451" i="8"/>
  <c r="E451" i="8"/>
  <c r="F451" i="8"/>
  <c r="D452" i="8"/>
  <c r="E452" i="8"/>
  <c r="F452" i="8"/>
  <c r="D453" i="8"/>
  <c r="E453" i="8"/>
  <c r="F453" i="8"/>
  <c r="D454" i="8"/>
  <c r="E454" i="8"/>
  <c r="F454" i="8"/>
  <c r="D3137" i="8"/>
  <c r="E3137" i="8"/>
  <c r="F3137" i="8"/>
  <c r="D3138" i="8"/>
  <c r="E3138" i="8"/>
  <c r="F3138" i="8"/>
  <c r="D455" i="8"/>
  <c r="E455" i="8"/>
  <c r="F455" i="8"/>
  <c r="D456" i="8"/>
  <c r="E456" i="8"/>
  <c r="F456" i="8"/>
  <c r="D457" i="8"/>
  <c r="E457" i="8"/>
  <c r="F457" i="8"/>
  <c r="D458" i="8"/>
  <c r="E458" i="8"/>
  <c r="F458" i="8"/>
  <c r="D3139" i="8"/>
  <c r="E3139" i="8"/>
  <c r="F3139" i="8"/>
  <c r="D3140" i="8"/>
  <c r="E3140" i="8"/>
  <c r="F3140" i="8"/>
  <c r="D459" i="8"/>
  <c r="E459" i="8"/>
  <c r="F459" i="8"/>
  <c r="D460" i="8"/>
  <c r="E460" i="8"/>
  <c r="F460" i="8"/>
  <c r="D461" i="8"/>
  <c r="E461" i="8"/>
  <c r="F461" i="8"/>
  <c r="D3141" i="8"/>
  <c r="E3141" i="8"/>
  <c r="F3141" i="8"/>
  <c r="D3142" i="8"/>
  <c r="E3142" i="8"/>
  <c r="F3142" i="8"/>
  <c r="D462" i="8"/>
  <c r="E462" i="8"/>
  <c r="F462" i="8"/>
  <c r="D463" i="8"/>
  <c r="E463" i="8"/>
  <c r="F463" i="8"/>
  <c r="D464" i="8"/>
  <c r="E464" i="8"/>
  <c r="F464" i="8"/>
  <c r="D465" i="8"/>
  <c r="E465" i="8"/>
  <c r="F465" i="8"/>
  <c r="D466" i="8"/>
  <c r="E466" i="8"/>
  <c r="F466" i="8"/>
  <c r="D467" i="8"/>
  <c r="E467" i="8"/>
  <c r="F467" i="8"/>
  <c r="D468" i="8"/>
  <c r="E468" i="8"/>
  <c r="F468" i="8"/>
  <c r="D469" i="8"/>
  <c r="E469" i="8"/>
  <c r="F469" i="8"/>
  <c r="D470" i="8"/>
  <c r="E470" i="8"/>
  <c r="F470" i="8"/>
  <c r="D471" i="8"/>
  <c r="E471" i="8"/>
  <c r="F471" i="8"/>
  <c r="D472" i="8"/>
  <c r="E472" i="8"/>
  <c r="F472" i="8"/>
  <c r="D473" i="8"/>
  <c r="E473" i="8"/>
  <c r="F473" i="8"/>
  <c r="D474" i="8"/>
  <c r="E474" i="8"/>
  <c r="F474" i="8"/>
  <c r="D475" i="8"/>
  <c r="E475" i="8"/>
  <c r="F475" i="8"/>
  <c r="D476" i="8"/>
  <c r="E476" i="8"/>
  <c r="F476" i="8"/>
  <c r="D477" i="8"/>
  <c r="E477" i="8"/>
  <c r="F477" i="8"/>
  <c r="D478" i="8"/>
  <c r="E478" i="8"/>
  <c r="F478" i="8"/>
  <c r="D479" i="8"/>
  <c r="E479" i="8"/>
  <c r="F479" i="8"/>
  <c r="D3143" i="8"/>
  <c r="E3143" i="8"/>
  <c r="F3143" i="8"/>
  <c r="D3144" i="8"/>
  <c r="E3144" i="8"/>
  <c r="F3144" i="8"/>
  <c r="D480" i="8"/>
  <c r="E480" i="8"/>
  <c r="F480" i="8"/>
  <c r="D481" i="8"/>
  <c r="E481" i="8"/>
  <c r="F481" i="8"/>
  <c r="D482" i="8"/>
  <c r="E482" i="8"/>
  <c r="F482" i="8"/>
  <c r="D483" i="8"/>
  <c r="E483" i="8"/>
  <c r="F483" i="8"/>
  <c r="D484" i="8"/>
  <c r="E484" i="8"/>
  <c r="F484" i="8"/>
  <c r="D485" i="8"/>
  <c r="E485" i="8"/>
  <c r="F485" i="8"/>
  <c r="D3145" i="8"/>
  <c r="E3145" i="8"/>
  <c r="F3145" i="8"/>
  <c r="D3146" i="8"/>
  <c r="E3146" i="8"/>
  <c r="F3146" i="8"/>
  <c r="D486" i="8"/>
  <c r="E486" i="8"/>
  <c r="F486" i="8"/>
  <c r="D487" i="8"/>
  <c r="E487" i="8"/>
  <c r="F487" i="8"/>
  <c r="D488" i="8"/>
  <c r="E488" i="8"/>
  <c r="F488" i="8"/>
  <c r="D489" i="8"/>
  <c r="E489" i="8"/>
  <c r="F489" i="8"/>
  <c r="D490" i="8"/>
  <c r="E490" i="8"/>
  <c r="F490" i="8"/>
  <c r="D491" i="8"/>
  <c r="E491" i="8"/>
  <c r="F491" i="8"/>
  <c r="D492" i="8"/>
  <c r="E492" i="8"/>
  <c r="F492" i="8"/>
  <c r="D493" i="8"/>
  <c r="E493" i="8"/>
  <c r="F493" i="8"/>
  <c r="D494" i="8"/>
  <c r="E494" i="8"/>
  <c r="F494" i="8"/>
  <c r="D495" i="8"/>
  <c r="E495" i="8"/>
  <c r="F495" i="8"/>
  <c r="D496" i="8"/>
  <c r="E496" i="8"/>
  <c r="F496" i="8"/>
  <c r="D497" i="8"/>
  <c r="E497" i="8"/>
  <c r="F497" i="8"/>
  <c r="D498" i="8"/>
  <c r="E498" i="8"/>
  <c r="F498" i="8"/>
  <c r="D499" i="8"/>
  <c r="E499" i="8"/>
  <c r="F499" i="8"/>
  <c r="D500" i="8"/>
  <c r="E500" i="8"/>
  <c r="F500" i="8"/>
  <c r="D501" i="8"/>
  <c r="E501" i="8"/>
  <c r="F501" i="8"/>
  <c r="D502" i="8"/>
  <c r="E502" i="8"/>
  <c r="F502" i="8"/>
  <c r="D503" i="8"/>
  <c r="E503" i="8"/>
  <c r="F503" i="8"/>
  <c r="D504" i="8"/>
  <c r="E504" i="8"/>
  <c r="F504" i="8"/>
  <c r="D505" i="8"/>
  <c r="E505" i="8"/>
  <c r="F505" i="8"/>
  <c r="D506" i="8"/>
  <c r="E506" i="8"/>
  <c r="F506" i="8"/>
  <c r="D507" i="8"/>
  <c r="E507" i="8"/>
  <c r="F507" i="8"/>
  <c r="D508" i="8"/>
  <c r="E508" i="8"/>
  <c r="F508" i="8"/>
  <c r="D509" i="8"/>
  <c r="E509" i="8"/>
  <c r="F509" i="8"/>
  <c r="D510" i="8"/>
  <c r="E510" i="8"/>
  <c r="F510" i="8"/>
  <c r="D511" i="8"/>
  <c r="E511" i="8"/>
  <c r="F511" i="8"/>
  <c r="D512" i="8"/>
  <c r="E512" i="8"/>
  <c r="F512" i="8"/>
  <c r="D513" i="8"/>
  <c r="E513" i="8"/>
  <c r="F513" i="8"/>
  <c r="D514" i="8"/>
  <c r="E514" i="8"/>
  <c r="F514" i="8"/>
  <c r="D515" i="8"/>
  <c r="E515" i="8"/>
  <c r="F515" i="8"/>
  <c r="D516" i="8"/>
  <c r="E516" i="8"/>
  <c r="F516" i="8"/>
  <c r="D517" i="8"/>
  <c r="E517" i="8"/>
  <c r="F517" i="8"/>
  <c r="D518" i="8"/>
  <c r="E518" i="8"/>
  <c r="F518" i="8"/>
  <c r="D3147" i="8"/>
  <c r="E3147" i="8"/>
  <c r="F3147" i="8"/>
  <c r="D3148" i="8"/>
  <c r="E3148" i="8"/>
  <c r="F3148" i="8"/>
  <c r="D3149" i="8"/>
  <c r="E3149" i="8"/>
  <c r="F3149" i="8"/>
  <c r="D3150" i="8"/>
  <c r="E3150" i="8"/>
  <c r="F3150" i="8"/>
  <c r="D519" i="8"/>
  <c r="E519" i="8"/>
  <c r="F519" i="8"/>
  <c r="D520" i="8"/>
  <c r="E520" i="8"/>
  <c r="F520" i="8"/>
  <c r="D521" i="8"/>
  <c r="E521" i="8"/>
  <c r="F521" i="8"/>
  <c r="D522" i="8"/>
  <c r="E522" i="8"/>
  <c r="F522" i="8"/>
  <c r="D3151" i="8"/>
  <c r="E3151" i="8"/>
  <c r="F3151" i="8"/>
  <c r="D3152" i="8"/>
  <c r="E3152" i="8"/>
  <c r="F3152" i="8"/>
  <c r="D523" i="8"/>
  <c r="E523" i="8"/>
  <c r="F523" i="8"/>
  <c r="D524" i="8"/>
  <c r="E524" i="8"/>
  <c r="F524" i="8"/>
  <c r="D3153" i="8"/>
  <c r="E3153" i="8"/>
  <c r="F3153" i="8"/>
  <c r="D3154" i="8"/>
  <c r="E3154" i="8"/>
  <c r="F3154" i="8"/>
  <c r="D525" i="8"/>
  <c r="E525" i="8"/>
  <c r="F525" i="8"/>
  <c r="D526" i="8"/>
  <c r="E526" i="8"/>
  <c r="F526" i="8"/>
  <c r="D527" i="8"/>
  <c r="E527" i="8"/>
  <c r="F527" i="8"/>
  <c r="D528" i="8"/>
  <c r="E528" i="8"/>
  <c r="F528" i="8"/>
  <c r="D529" i="8"/>
  <c r="E529" i="8"/>
  <c r="F529" i="8"/>
  <c r="D530" i="8"/>
  <c r="E530" i="8"/>
  <c r="F530" i="8"/>
  <c r="D531" i="8"/>
  <c r="E531" i="8"/>
  <c r="F531" i="8"/>
  <c r="D532" i="8"/>
  <c r="E532" i="8"/>
  <c r="F532" i="8"/>
  <c r="D533" i="8"/>
  <c r="E533" i="8"/>
  <c r="F533" i="8"/>
  <c r="D534" i="8"/>
  <c r="E534" i="8"/>
  <c r="F534" i="8"/>
  <c r="D535" i="8"/>
  <c r="E535" i="8"/>
  <c r="F535" i="8"/>
  <c r="D536" i="8"/>
  <c r="E536" i="8"/>
  <c r="F536" i="8"/>
  <c r="D537" i="8"/>
  <c r="E537" i="8"/>
  <c r="F537" i="8"/>
  <c r="D538" i="8"/>
  <c r="E538" i="8"/>
  <c r="F538" i="8"/>
  <c r="D539" i="8"/>
  <c r="E539" i="8"/>
  <c r="F539" i="8"/>
  <c r="D540" i="8"/>
  <c r="E540" i="8"/>
  <c r="F540" i="8"/>
  <c r="D541" i="8"/>
  <c r="E541" i="8"/>
  <c r="F541" i="8"/>
  <c r="D542" i="8"/>
  <c r="E542" i="8"/>
  <c r="F542" i="8"/>
  <c r="D543" i="8"/>
  <c r="E543" i="8"/>
  <c r="F543" i="8"/>
  <c r="D544" i="8"/>
  <c r="E544" i="8"/>
  <c r="F544" i="8"/>
  <c r="D545" i="8"/>
  <c r="E545" i="8"/>
  <c r="F545" i="8"/>
  <c r="D546" i="8"/>
  <c r="E546" i="8"/>
  <c r="F546" i="8"/>
  <c r="D547" i="8"/>
  <c r="E547" i="8"/>
  <c r="F547" i="8"/>
  <c r="D548" i="8"/>
  <c r="E548" i="8"/>
  <c r="F548" i="8"/>
  <c r="D549" i="8"/>
  <c r="E549" i="8"/>
  <c r="F549" i="8"/>
  <c r="D550" i="8"/>
  <c r="E550" i="8"/>
  <c r="F550" i="8"/>
  <c r="D551" i="8"/>
  <c r="E551" i="8"/>
  <c r="F551" i="8"/>
  <c r="D3155" i="8"/>
  <c r="E3155" i="8"/>
  <c r="F3155" i="8"/>
  <c r="D3156" i="8"/>
  <c r="E3156" i="8"/>
  <c r="F3156" i="8"/>
  <c r="D3157" i="8"/>
  <c r="E3157" i="8"/>
  <c r="F3157" i="8"/>
  <c r="D3158" i="8"/>
  <c r="E3158" i="8"/>
  <c r="F3158" i="8"/>
  <c r="D3159" i="8"/>
  <c r="E3159" i="8"/>
  <c r="F3159" i="8"/>
  <c r="D3160" i="8"/>
  <c r="E3160" i="8"/>
  <c r="F3160" i="8"/>
  <c r="D552" i="8"/>
  <c r="E552" i="8"/>
  <c r="F552" i="8"/>
  <c r="D553" i="8"/>
  <c r="E553" i="8"/>
  <c r="F553" i="8"/>
  <c r="D554" i="8"/>
  <c r="E554" i="8"/>
  <c r="F554" i="8"/>
  <c r="D555" i="8"/>
  <c r="E555" i="8"/>
  <c r="F555" i="8"/>
  <c r="D556" i="8"/>
  <c r="E556" i="8"/>
  <c r="F556" i="8"/>
  <c r="D557" i="8"/>
  <c r="E557" i="8"/>
  <c r="F557" i="8"/>
  <c r="D558" i="8"/>
  <c r="E558" i="8"/>
  <c r="F558" i="8"/>
  <c r="D559" i="8"/>
  <c r="E559" i="8"/>
  <c r="F559" i="8"/>
  <c r="D560" i="8"/>
  <c r="E560" i="8"/>
  <c r="F560" i="8"/>
  <c r="D561" i="8"/>
  <c r="E561" i="8"/>
  <c r="F561" i="8"/>
  <c r="D562" i="8"/>
  <c r="E562" i="8"/>
  <c r="F562" i="8"/>
  <c r="D563" i="8"/>
  <c r="E563" i="8"/>
  <c r="F563" i="8"/>
  <c r="D564" i="8"/>
  <c r="E564" i="8"/>
  <c r="F564" i="8"/>
  <c r="D565" i="8"/>
  <c r="E565" i="8"/>
  <c r="F565" i="8"/>
  <c r="D566" i="8"/>
  <c r="E566" i="8"/>
  <c r="F566" i="8"/>
  <c r="D567" i="8"/>
  <c r="E567" i="8"/>
  <c r="F567" i="8"/>
  <c r="D568" i="8"/>
  <c r="E568" i="8"/>
  <c r="F568" i="8"/>
  <c r="D569" i="8"/>
  <c r="E569" i="8"/>
  <c r="F569" i="8"/>
  <c r="D3161" i="8"/>
  <c r="E3161" i="8"/>
  <c r="F3161" i="8"/>
  <c r="D3162" i="8"/>
  <c r="E3162" i="8"/>
  <c r="F3162" i="8"/>
  <c r="D3163" i="8"/>
  <c r="E3163" i="8"/>
  <c r="F3163" i="8"/>
  <c r="D3164" i="8"/>
  <c r="E3164" i="8"/>
  <c r="F3164" i="8"/>
  <c r="D570" i="8"/>
  <c r="E570" i="8"/>
  <c r="F570" i="8"/>
  <c r="D571" i="8"/>
  <c r="E571" i="8"/>
  <c r="F571" i="8"/>
  <c r="D572" i="8"/>
  <c r="E572" i="8"/>
  <c r="F572" i="8"/>
  <c r="D573" i="8"/>
  <c r="E573" i="8"/>
  <c r="F573" i="8"/>
  <c r="D574" i="8"/>
  <c r="E574" i="8"/>
  <c r="F574" i="8"/>
  <c r="D575" i="8"/>
  <c r="E575" i="8"/>
  <c r="F575" i="8"/>
  <c r="D576" i="8"/>
  <c r="E576" i="8"/>
  <c r="F576" i="8"/>
  <c r="D577" i="8"/>
  <c r="E577" i="8"/>
  <c r="F577" i="8"/>
  <c r="D3165" i="8"/>
  <c r="E3165" i="8"/>
  <c r="F3165" i="8"/>
  <c r="D3166" i="8"/>
  <c r="E3166" i="8"/>
  <c r="F3166" i="8"/>
  <c r="D578" i="8"/>
  <c r="E578" i="8"/>
  <c r="F578" i="8"/>
  <c r="D579" i="8"/>
  <c r="E579" i="8"/>
  <c r="F579" i="8"/>
  <c r="D580" i="8"/>
  <c r="E580" i="8"/>
  <c r="F580" i="8"/>
  <c r="D581" i="8"/>
  <c r="E581" i="8"/>
  <c r="F581" i="8"/>
  <c r="D582" i="8"/>
  <c r="E582" i="8"/>
  <c r="F582" i="8"/>
  <c r="D583" i="8"/>
  <c r="E583" i="8"/>
  <c r="F583" i="8"/>
  <c r="D584" i="8"/>
  <c r="E584" i="8"/>
  <c r="F584" i="8"/>
  <c r="D585" i="8"/>
  <c r="E585" i="8"/>
  <c r="F585" i="8"/>
  <c r="D586" i="8"/>
  <c r="E586" i="8"/>
  <c r="F586" i="8"/>
  <c r="D587" i="8"/>
  <c r="E587" i="8"/>
  <c r="F587" i="8"/>
  <c r="D588" i="8"/>
  <c r="E588" i="8"/>
  <c r="F588" i="8"/>
  <c r="D589" i="8"/>
  <c r="E589" i="8"/>
  <c r="F589" i="8"/>
  <c r="D590" i="8"/>
  <c r="E590" i="8"/>
  <c r="F590" i="8"/>
  <c r="D591" i="8"/>
  <c r="E591" i="8"/>
  <c r="F591" i="8"/>
  <c r="D592" i="8"/>
  <c r="E592" i="8"/>
  <c r="F592" i="8"/>
  <c r="D593" i="8"/>
  <c r="E593" i="8"/>
  <c r="F593" i="8"/>
  <c r="D594" i="8"/>
  <c r="E594" i="8"/>
  <c r="F594" i="8"/>
  <c r="D595" i="8"/>
  <c r="E595" i="8"/>
  <c r="F595" i="8"/>
  <c r="D596" i="8"/>
  <c r="E596" i="8"/>
  <c r="F596" i="8"/>
  <c r="D597" i="8"/>
  <c r="E597" i="8"/>
  <c r="F597" i="8"/>
  <c r="D598" i="8"/>
  <c r="E598" i="8"/>
  <c r="F598" i="8"/>
  <c r="D599" i="8"/>
  <c r="E599" i="8"/>
  <c r="F599" i="8"/>
  <c r="D600" i="8"/>
  <c r="E600" i="8"/>
  <c r="F600" i="8"/>
  <c r="D601" i="8"/>
  <c r="E601" i="8"/>
  <c r="F601" i="8"/>
  <c r="D3167" i="8"/>
  <c r="E3167" i="8"/>
  <c r="F3167" i="8"/>
  <c r="D3168" i="8"/>
  <c r="E3168" i="8"/>
  <c r="F3168" i="8"/>
  <c r="D602" i="8"/>
  <c r="E602" i="8"/>
  <c r="F602" i="8"/>
  <c r="D603" i="8"/>
  <c r="E603" i="8"/>
  <c r="F603" i="8"/>
  <c r="D604" i="8"/>
  <c r="E604" i="8"/>
  <c r="F604" i="8"/>
  <c r="D605" i="8"/>
  <c r="E605" i="8"/>
  <c r="F605" i="8"/>
  <c r="D3169" i="8"/>
  <c r="E3169" i="8"/>
  <c r="F3169" i="8"/>
  <c r="D3170" i="8"/>
  <c r="E3170" i="8"/>
  <c r="F3170" i="8"/>
  <c r="D606" i="8"/>
  <c r="E606" i="8"/>
  <c r="F606" i="8"/>
  <c r="D607" i="8"/>
  <c r="E607" i="8"/>
  <c r="F607" i="8"/>
  <c r="D608" i="8"/>
  <c r="E608" i="8"/>
  <c r="F608" i="8"/>
  <c r="D609" i="8"/>
  <c r="E609" i="8"/>
  <c r="F609" i="8"/>
  <c r="D610" i="8"/>
  <c r="E610" i="8"/>
  <c r="F610" i="8"/>
  <c r="D611" i="8"/>
  <c r="E611" i="8"/>
  <c r="F611" i="8"/>
  <c r="D612" i="8"/>
  <c r="E612" i="8"/>
  <c r="F612" i="8"/>
  <c r="D613" i="8"/>
  <c r="E613" i="8"/>
  <c r="F613" i="8"/>
  <c r="D3171" i="8"/>
  <c r="E3171" i="8"/>
  <c r="F3171" i="8"/>
  <c r="D3172" i="8"/>
  <c r="E3172" i="8"/>
  <c r="F3172" i="8"/>
  <c r="D3173" i="8"/>
  <c r="E3173" i="8"/>
  <c r="F3173" i="8"/>
  <c r="D3174" i="8"/>
  <c r="E3174" i="8"/>
  <c r="F3174" i="8"/>
  <c r="D3175" i="8"/>
  <c r="E3175" i="8"/>
  <c r="F3175" i="8"/>
  <c r="D3176" i="8"/>
  <c r="E3176" i="8"/>
  <c r="F3176" i="8"/>
  <c r="D3177" i="8"/>
  <c r="E3177" i="8"/>
  <c r="F3177" i="8"/>
  <c r="D3178" i="8"/>
  <c r="E3178" i="8"/>
  <c r="F3178" i="8"/>
  <c r="D3179" i="8"/>
  <c r="E3179" i="8"/>
  <c r="F3179" i="8"/>
  <c r="D3180" i="8"/>
  <c r="E3180" i="8"/>
  <c r="F3180" i="8"/>
  <c r="D3181" i="8"/>
  <c r="E3181" i="8"/>
  <c r="F3181" i="8"/>
  <c r="D3182" i="8"/>
  <c r="E3182" i="8"/>
  <c r="F3182" i="8"/>
  <c r="D3183" i="8"/>
  <c r="E3183" i="8"/>
  <c r="F3183" i="8"/>
  <c r="D3184" i="8"/>
  <c r="E3184" i="8"/>
  <c r="F3184" i="8"/>
  <c r="D614" i="8"/>
  <c r="E614" i="8"/>
  <c r="F614" i="8"/>
  <c r="D615" i="8"/>
  <c r="E615" i="8"/>
  <c r="F615" i="8"/>
  <c r="D616" i="8"/>
  <c r="E616" i="8"/>
  <c r="F616" i="8"/>
  <c r="D617" i="8"/>
  <c r="E617" i="8"/>
  <c r="F617" i="8"/>
  <c r="D618" i="8"/>
  <c r="E618" i="8"/>
  <c r="F618" i="8"/>
  <c r="D619" i="8"/>
  <c r="E619" i="8"/>
  <c r="F619" i="8"/>
  <c r="D620" i="8"/>
  <c r="E620" i="8"/>
  <c r="F620" i="8"/>
  <c r="D621" i="8"/>
  <c r="E621" i="8"/>
  <c r="F621" i="8"/>
  <c r="D622" i="8"/>
  <c r="E622" i="8"/>
  <c r="F622" i="8"/>
  <c r="D623" i="8"/>
  <c r="E623" i="8"/>
  <c r="F623" i="8"/>
  <c r="D624" i="8"/>
  <c r="E624" i="8"/>
  <c r="F624" i="8"/>
  <c r="D625" i="8"/>
  <c r="E625" i="8"/>
  <c r="F625" i="8"/>
  <c r="D626" i="8"/>
  <c r="E626" i="8"/>
  <c r="F626" i="8"/>
  <c r="D627" i="8"/>
  <c r="E627" i="8"/>
  <c r="F627" i="8"/>
  <c r="D628" i="8"/>
  <c r="E628" i="8"/>
  <c r="F628" i="8"/>
  <c r="D629" i="8"/>
  <c r="E629" i="8"/>
  <c r="F629" i="8"/>
  <c r="D630" i="8"/>
  <c r="E630" i="8"/>
  <c r="F630" i="8"/>
  <c r="D631" i="8"/>
  <c r="E631" i="8"/>
  <c r="F631" i="8"/>
  <c r="D632" i="8"/>
  <c r="E632" i="8"/>
  <c r="F632" i="8"/>
  <c r="D633" i="8"/>
  <c r="E633" i="8"/>
  <c r="F633" i="8"/>
  <c r="D634" i="8"/>
  <c r="E634" i="8"/>
  <c r="F634" i="8"/>
  <c r="D635" i="8"/>
  <c r="E635" i="8"/>
  <c r="F635" i="8"/>
  <c r="D3185" i="8"/>
  <c r="E3185" i="8"/>
  <c r="F3185" i="8"/>
  <c r="D3186" i="8"/>
  <c r="E3186" i="8"/>
  <c r="F3186" i="8"/>
  <c r="D636" i="8"/>
  <c r="E636" i="8"/>
  <c r="F636" i="8"/>
  <c r="D637" i="8"/>
  <c r="E637" i="8"/>
  <c r="F637" i="8"/>
  <c r="D638" i="8"/>
  <c r="E638" i="8"/>
  <c r="F638" i="8"/>
  <c r="D639" i="8"/>
  <c r="E639" i="8"/>
  <c r="F639" i="8"/>
  <c r="D640" i="8"/>
  <c r="E640" i="8"/>
  <c r="F640" i="8"/>
  <c r="D641" i="8"/>
  <c r="E641" i="8"/>
  <c r="F641" i="8"/>
  <c r="D642" i="8"/>
  <c r="E642" i="8"/>
  <c r="F642" i="8"/>
  <c r="D643" i="8"/>
  <c r="E643" i="8"/>
  <c r="F643" i="8"/>
  <c r="D644" i="8"/>
  <c r="E644" i="8"/>
  <c r="F644" i="8"/>
  <c r="D645" i="8"/>
  <c r="E645" i="8"/>
  <c r="F645" i="8"/>
  <c r="D646" i="8"/>
  <c r="E646" i="8"/>
  <c r="F646" i="8"/>
  <c r="D647" i="8"/>
  <c r="E647" i="8"/>
  <c r="F647" i="8"/>
  <c r="D648" i="8"/>
  <c r="E648" i="8"/>
  <c r="F648" i="8"/>
  <c r="D649" i="8"/>
  <c r="E649" i="8"/>
  <c r="F649" i="8"/>
  <c r="D650" i="8"/>
  <c r="E650" i="8"/>
  <c r="F650" i="8"/>
  <c r="D651" i="8"/>
  <c r="E651" i="8"/>
  <c r="F651" i="8"/>
  <c r="D3187" i="8"/>
  <c r="E3187" i="8"/>
  <c r="F3187" i="8"/>
  <c r="D3188" i="8"/>
  <c r="E3188" i="8"/>
  <c r="F3188" i="8"/>
  <c r="D652" i="8"/>
  <c r="E652" i="8"/>
  <c r="F652" i="8"/>
  <c r="D3189" i="8"/>
  <c r="E3189" i="8"/>
  <c r="F3189" i="8"/>
  <c r="D653" i="8"/>
  <c r="E653" i="8"/>
  <c r="F653" i="8"/>
  <c r="D654" i="8"/>
  <c r="E654" i="8"/>
  <c r="F654" i="8"/>
  <c r="D655" i="8"/>
  <c r="E655" i="8"/>
  <c r="F655" i="8"/>
  <c r="D656" i="8"/>
  <c r="E656" i="8"/>
  <c r="F656" i="8"/>
  <c r="D657" i="8"/>
  <c r="E657" i="8"/>
  <c r="F657" i="8"/>
  <c r="D658" i="8"/>
  <c r="E658" i="8"/>
  <c r="F658" i="8"/>
  <c r="D659" i="8"/>
  <c r="E659" i="8"/>
  <c r="F659" i="8"/>
  <c r="D660" i="8"/>
  <c r="E660" i="8"/>
  <c r="F660" i="8"/>
  <c r="D661" i="8"/>
  <c r="E661" i="8"/>
  <c r="F661" i="8"/>
  <c r="D662" i="8"/>
  <c r="E662" i="8"/>
  <c r="F662" i="8"/>
  <c r="D663" i="8"/>
  <c r="E663" i="8"/>
  <c r="F663" i="8"/>
  <c r="D664" i="8"/>
  <c r="E664" i="8"/>
  <c r="F664" i="8"/>
  <c r="D665" i="8"/>
  <c r="E665" i="8"/>
  <c r="F665" i="8"/>
  <c r="D666" i="8"/>
  <c r="E666" i="8"/>
  <c r="F666" i="8"/>
  <c r="D667" i="8"/>
  <c r="E667" i="8"/>
  <c r="F667" i="8"/>
  <c r="D668" i="8"/>
  <c r="E668" i="8"/>
  <c r="F668" i="8"/>
  <c r="D669" i="8"/>
  <c r="E669" i="8"/>
  <c r="F669" i="8"/>
  <c r="D670" i="8"/>
  <c r="E670" i="8"/>
  <c r="F670" i="8"/>
  <c r="D671" i="8"/>
  <c r="E671" i="8"/>
  <c r="F671" i="8"/>
  <c r="D672" i="8"/>
  <c r="E672" i="8"/>
  <c r="F672" i="8"/>
  <c r="D673" i="8"/>
  <c r="E673" i="8"/>
  <c r="F673" i="8"/>
  <c r="D674" i="8"/>
  <c r="E674" i="8"/>
  <c r="F674" i="8"/>
  <c r="D675" i="8"/>
  <c r="E675" i="8"/>
  <c r="F675" i="8"/>
  <c r="D676" i="8"/>
  <c r="E676" i="8"/>
  <c r="F676" i="8"/>
  <c r="D3190" i="8"/>
  <c r="E3190" i="8"/>
  <c r="F3190" i="8"/>
  <c r="D3191" i="8"/>
  <c r="E3191" i="8"/>
  <c r="F3191" i="8"/>
  <c r="D677" i="8"/>
  <c r="E677" i="8"/>
  <c r="F677" i="8"/>
  <c r="D678" i="8"/>
  <c r="E678" i="8"/>
  <c r="F678" i="8"/>
  <c r="D679" i="8"/>
  <c r="E679" i="8"/>
  <c r="F679" i="8"/>
  <c r="D680" i="8"/>
  <c r="E680" i="8"/>
  <c r="F680" i="8"/>
  <c r="D681" i="8"/>
  <c r="E681" i="8"/>
  <c r="F681" i="8"/>
  <c r="D682" i="8"/>
  <c r="E682" i="8"/>
  <c r="F682" i="8"/>
  <c r="D3192" i="8"/>
  <c r="E3192" i="8"/>
  <c r="F3192" i="8"/>
  <c r="D683" i="8"/>
  <c r="E683" i="8"/>
  <c r="F683" i="8"/>
  <c r="D684" i="8"/>
  <c r="E684" i="8"/>
  <c r="F684" i="8"/>
  <c r="D685" i="8"/>
  <c r="E685" i="8"/>
  <c r="F685" i="8"/>
  <c r="D686" i="8"/>
  <c r="E686" i="8"/>
  <c r="F686" i="8"/>
  <c r="D687" i="8"/>
  <c r="E687" i="8"/>
  <c r="F687" i="8"/>
  <c r="D688" i="8"/>
  <c r="E688" i="8"/>
  <c r="F688" i="8"/>
  <c r="D3193" i="8"/>
  <c r="E3193" i="8"/>
  <c r="F3193" i="8"/>
  <c r="D3194" i="8"/>
  <c r="E3194" i="8"/>
  <c r="F3194" i="8"/>
  <c r="D689" i="8"/>
  <c r="E689" i="8"/>
  <c r="F689" i="8"/>
  <c r="D690" i="8"/>
  <c r="E690" i="8"/>
  <c r="F690" i="8"/>
  <c r="D691" i="8"/>
  <c r="E691" i="8"/>
  <c r="F691" i="8"/>
  <c r="D692" i="8"/>
  <c r="E692" i="8"/>
  <c r="F692" i="8"/>
  <c r="D693" i="8"/>
  <c r="E693" i="8"/>
  <c r="F693" i="8"/>
  <c r="D694" i="8"/>
  <c r="E694" i="8"/>
  <c r="F694" i="8"/>
  <c r="D695" i="8"/>
  <c r="E695" i="8"/>
  <c r="F695" i="8"/>
  <c r="D696" i="8"/>
  <c r="E696" i="8"/>
  <c r="F696" i="8"/>
  <c r="D697" i="8"/>
  <c r="E697" i="8"/>
  <c r="F697" i="8"/>
  <c r="D698" i="8"/>
  <c r="E698" i="8"/>
  <c r="F698" i="8"/>
  <c r="D699" i="8"/>
  <c r="E699" i="8"/>
  <c r="F699" i="8"/>
  <c r="D700" i="8"/>
  <c r="E700" i="8"/>
  <c r="F700" i="8"/>
  <c r="D701" i="8"/>
  <c r="E701" i="8"/>
  <c r="F701" i="8"/>
  <c r="D702" i="8"/>
  <c r="E702" i="8"/>
  <c r="F702" i="8"/>
  <c r="D703" i="8"/>
  <c r="E703" i="8"/>
  <c r="F703" i="8"/>
  <c r="D704" i="8"/>
  <c r="E704" i="8"/>
  <c r="F704" i="8"/>
  <c r="D705" i="8"/>
  <c r="E705" i="8"/>
  <c r="F705" i="8"/>
  <c r="D706" i="8"/>
  <c r="E706" i="8"/>
  <c r="F706" i="8"/>
  <c r="D707" i="8"/>
  <c r="E707" i="8"/>
  <c r="F707" i="8"/>
  <c r="D708" i="8"/>
  <c r="E708" i="8"/>
  <c r="F708" i="8"/>
  <c r="D709" i="8"/>
  <c r="E709" i="8"/>
  <c r="F709" i="8"/>
  <c r="D710" i="8"/>
  <c r="E710" i="8"/>
  <c r="F710" i="8"/>
  <c r="D711" i="8"/>
  <c r="E711" i="8"/>
  <c r="F711" i="8"/>
  <c r="D712" i="8"/>
  <c r="E712" i="8"/>
  <c r="F712" i="8"/>
  <c r="D713" i="8"/>
  <c r="E713" i="8"/>
  <c r="F713" i="8"/>
  <c r="D714" i="8"/>
  <c r="E714" i="8"/>
  <c r="F714" i="8"/>
  <c r="D715" i="8"/>
  <c r="E715" i="8"/>
  <c r="F715" i="8"/>
  <c r="D716" i="8"/>
  <c r="E716" i="8"/>
  <c r="F716" i="8"/>
  <c r="D717" i="8"/>
  <c r="E717" i="8"/>
  <c r="F717" i="8"/>
  <c r="D718" i="8"/>
  <c r="E718" i="8"/>
  <c r="F718" i="8"/>
  <c r="D719" i="8"/>
  <c r="E719" i="8"/>
  <c r="F719" i="8"/>
  <c r="D720" i="8"/>
  <c r="E720" i="8"/>
  <c r="F720" i="8"/>
  <c r="D721" i="8"/>
  <c r="E721" i="8"/>
  <c r="F721" i="8"/>
  <c r="D722" i="8"/>
  <c r="E722" i="8"/>
  <c r="F722" i="8"/>
  <c r="D723" i="8"/>
  <c r="E723" i="8"/>
  <c r="F723" i="8"/>
  <c r="D724" i="8"/>
  <c r="E724" i="8"/>
  <c r="F724" i="8"/>
  <c r="D725" i="8"/>
  <c r="E725" i="8"/>
  <c r="F725" i="8"/>
  <c r="D726" i="8"/>
  <c r="E726" i="8"/>
  <c r="F726" i="8"/>
  <c r="D727" i="8"/>
  <c r="E727" i="8"/>
  <c r="F727" i="8"/>
  <c r="D728" i="8"/>
  <c r="E728" i="8"/>
  <c r="F728" i="8"/>
  <c r="D729" i="8"/>
  <c r="E729" i="8"/>
  <c r="F729" i="8"/>
  <c r="D730" i="8"/>
  <c r="E730" i="8"/>
  <c r="F730" i="8"/>
  <c r="D731" i="8"/>
  <c r="E731" i="8"/>
  <c r="F731" i="8"/>
  <c r="D732" i="8"/>
  <c r="E732" i="8"/>
  <c r="F732" i="8"/>
  <c r="D733" i="8"/>
  <c r="E733" i="8"/>
  <c r="F733" i="8"/>
  <c r="D3195" i="8"/>
  <c r="E3195" i="8"/>
  <c r="F3195" i="8"/>
  <c r="D3196" i="8"/>
  <c r="E3196" i="8"/>
  <c r="F3196" i="8"/>
  <c r="D3197" i="8"/>
  <c r="E3197" i="8"/>
  <c r="F3197" i="8"/>
  <c r="D3198" i="8"/>
  <c r="E3198" i="8"/>
  <c r="F3198" i="8"/>
  <c r="D3199" i="8"/>
  <c r="E3199" i="8"/>
  <c r="F3199" i="8"/>
  <c r="D3200" i="8"/>
  <c r="E3200" i="8"/>
  <c r="F3200" i="8"/>
  <c r="D3201" i="8"/>
  <c r="E3201" i="8"/>
  <c r="F3201" i="8"/>
  <c r="D3202" i="8"/>
  <c r="E3202" i="8"/>
  <c r="F3202" i="8"/>
  <c r="D3203" i="8"/>
  <c r="E3203" i="8"/>
  <c r="F3203" i="8"/>
  <c r="D3204" i="8"/>
  <c r="E3204" i="8"/>
  <c r="F3204" i="8"/>
  <c r="D734" i="8"/>
  <c r="E734" i="8"/>
  <c r="F734" i="8"/>
  <c r="D735" i="8"/>
  <c r="E735" i="8"/>
  <c r="F735" i="8"/>
  <c r="D3205" i="8"/>
  <c r="E3205" i="8"/>
  <c r="F3205" i="8"/>
  <c r="D3206" i="8"/>
  <c r="E3206" i="8"/>
  <c r="F3206" i="8"/>
  <c r="D736" i="8"/>
  <c r="E736" i="8"/>
  <c r="F736" i="8"/>
  <c r="D737" i="8"/>
  <c r="E737" i="8"/>
  <c r="F737" i="8"/>
  <c r="D3207" i="8"/>
  <c r="E3207" i="8"/>
  <c r="F3207" i="8"/>
  <c r="D3208" i="8"/>
  <c r="E3208" i="8"/>
  <c r="F3208" i="8"/>
  <c r="D738" i="8"/>
  <c r="E738" i="8"/>
  <c r="F738" i="8"/>
  <c r="D739" i="8"/>
  <c r="E739" i="8"/>
  <c r="F739" i="8"/>
  <c r="D3209" i="8"/>
  <c r="E3209" i="8"/>
  <c r="F3209" i="8"/>
  <c r="D3210" i="8"/>
  <c r="E3210" i="8"/>
  <c r="F3210" i="8"/>
  <c r="D740" i="8"/>
  <c r="E740" i="8"/>
  <c r="F740" i="8"/>
  <c r="D741" i="8"/>
  <c r="E741" i="8"/>
  <c r="F741" i="8"/>
  <c r="D742" i="8"/>
  <c r="E742" i="8"/>
  <c r="F742" i="8"/>
  <c r="D743" i="8"/>
  <c r="E743" i="8"/>
  <c r="F743" i="8"/>
  <c r="D744" i="8"/>
  <c r="E744" i="8"/>
  <c r="F744" i="8"/>
  <c r="D745" i="8"/>
  <c r="E745" i="8"/>
  <c r="F745" i="8"/>
  <c r="D746" i="8"/>
  <c r="E746" i="8"/>
  <c r="F746" i="8"/>
  <c r="D747" i="8"/>
  <c r="E747" i="8"/>
  <c r="F747" i="8"/>
  <c r="D748" i="8"/>
  <c r="E748" i="8"/>
  <c r="F748" i="8"/>
  <c r="D749" i="8"/>
  <c r="E749" i="8"/>
  <c r="F749" i="8"/>
  <c r="D3211" i="8"/>
  <c r="E3211" i="8"/>
  <c r="F3211" i="8"/>
  <c r="D3212" i="8"/>
  <c r="E3212" i="8"/>
  <c r="F3212" i="8"/>
  <c r="D750" i="8"/>
  <c r="E750" i="8"/>
  <c r="F750" i="8"/>
  <c r="D751" i="8"/>
  <c r="E751" i="8"/>
  <c r="F751" i="8"/>
  <c r="D752" i="8"/>
  <c r="E752" i="8"/>
  <c r="F752" i="8"/>
  <c r="D753" i="8"/>
  <c r="E753" i="8"/>
  <c r="F753" i="8"/>
  <c r="D3213" i="8"/>
  <c r="E3213" i="8"/>
  <c r="F3213" i="8"/>
  <c r="D3214" i="8"/>
  <c r="E3214" i="8"/>
  <c r="F3214" i="8"/>
  <c r="D754" i="8"/>
  <c r="E754" i="8"/>
  <c r="F754" i="8"/>
  <c r="D755" i="8"/>
  <c r="E755" i="8"/>
  <c r="F755" i="8"/>
  <c r="D756" i="8"/>
  <c r="E756" i="8"/>
  <c r="F756" i="8"/>
  <c r="D757" i="8"/>
  <c r="E757" i="8"/>
  <c r="F757" i="8"/>
  <c r="D758" i="8"/>
  <c r="E758" i="8"/>
  <c r="F758" i="8"/>
  <c r="D759" i="8"/>
  <c r="E759" i="8"/>
  <c r="F759" i="8"/>
  <c r="D760" i="8"/>
  <c r="E760" i="8"/>
  <c r="F760" i="8"/>
  <c r="D761" i="8"/>
  <c r="E761" i="8"/>
  <c r="F761" i="8"/>
  <c r="D3215" i="8"/>
  <c r="E3215" i="8"/>
  <c r="F3215" i="8"/>
  <c r="D3216" i="8"/>
  <c r="E3216" i="8"/>
  <c r="F3216" i="8"/>
  <c r="D3217" i="8"/>
  <c r="E3217" i="8"/>
  <c r="F3217" i="8"/>
  <c r="D3218" i="8"/>
  <c r="E3218" i="8"/>
  <c r="F3218" i="8"/>
  <c r="D3219" i="8"/>
  <c r="E3219" i="8"/>
  <c r="F3219" i="8"/>
  <c r="D3220" i="8"/>
  <c r="E3220" i="8"/>
  <c r="F3220" i="8"/>
  <c r="D3221" i="8"/>
  <c r="E3221" i="8"/>
  <c r="F3221" i="8"/>
  <c r="D3222" i="8"/>
  <c r="E3222" i="8"/>
  <c r="F3222" i="8"/>
  <c r="D3223" i="8"/>
  <c r="E3223" i="8"/>
  <c r="F3223" i="8"/>
  <c r="D3224" i="8"/>
  <c r="E3224" i="8"/>
  <c r="F3224" i="8"/>
  <c r="D3225" i="8"/>
  <c r="E3225" i="8"/>
  <c r="F3225" i="8"/>
  <c r="D3226" i="8"/>
  <c r="E3226" i="8"/>
  <c r="F3226" i="8"/>
  <c r="D3227" i="8"/>
  <c r="E3227" i="8"/>
  <c r="F3227" i="8"/>
  <c r="D3228" i="8"/>
  <c r="E3228" i="8"/>
  <c r="F3228" i="8"/>
  <c r="D3229" i="8"/>
  <c r="E3229" i="8"/>
  <c r="F3229" i="8"/>
  <c r="D3230" i="8"/>
  <c r="E3230" i="8"/>
  <c r="F3230" i="8"/>
  <c r="D3231" i="8"/>
  <c r="E3231" i="8"/>
  <c r="F3231" i="8"/>
  <c r="D3232" i="8"/>
  <c r="E3232" i="8"/>
  <c r="F3232" i="8"/>
  <c r="D3233" i="8"/>
  <c r="E3233" i="8"/>
  <c r="F3233" i="8"/>
  <c r="D3234" i="8"/>
  <c r="E3234" i="8"/>
  <c r="F3234" i="8"/>
  <c r="D762" i="8"/>
  <c r="E762" i="8"/>
  <c r="F762" i="8"/>
  <c r="D763" i="8"/>
  <c r="E763" i="8"/>
  <c r="F763" i="8"/>
  <c r="D764" i="8"/>
  <c r="E764" i="8"/>
  <c r="F764" i="8"/>
  <c r="D765" i="8"/>
  <c r="E765" i="8"/>
  <c r="F765" i="8"/>
  <c r="D766" i="8"/>
  <c r="E766" i="8"/>
  <c r="F766" i="8"/>
  <c r="D767" i="8"/>
  <c r="E767" i="8"/>
  <c r="F767" i="8"/>
  <c r="D768" i="8"/>
  <c r="E768" i="8"/>
  <c r="F768" i="8"/>
  <c r="D769" i="8"/>
  <c r="E769" i="8"/>
  <c r="F769" i="8"/>
  <c r="D770" i="8"/>
  <c r="E770" i="8"/>
  <c r="F770" i="8"/>
  <c r="D771" i="8"/>
  <c r="E771" i="8"/>
  <c r="F771" i="8"/>
  <c r="D772" i="8"/>
  <c r="E772" i="8"/>
  <c r="F772" i="8"/>
  <c r="D773" i="8"/>
  <c r="E773" i="8"/>
  <c r="F773" i="8"/>
  <c r="D3235" i="8"/>
  <c r="E3235" i="8"/>
  <c r="F3235" i="8"/>
  <c r="D3236" i="8"/>
  <c r="E3236" i="8"/>
  <c r="F3236" i="8"/>
  <c r="D3237" i="8"/>
  <c r="E3237" i="8"/>
  <c r="F3237" i="8"/>
  <c r="D3238" i="8"/>
  <c r="E3238" i="8"/>
  <c r="F3238" i="8"/>
  <c r="D3239" i="8"/>
  <c r="E3239" i="8"/>
  <c r="F3239" i="8"/>
  <c r="D3240" i="8"/>
  <c r="E3240" i="8"/>
  <c r="F3240" i="8"/>
  <c r="D3241" i="8"/>
  <c r="E3241" i="8"/>
  <c r="F3241" i="8"/>
  <c r="D3242" i="8"/>
  <c r="E3242" i="8"/>
  <c r="F3242" i="8"/>
  <c r="D3243" i="8"/>
  <c r="E3243" i="8"/>
  <c r="F3243" i="8"/>
  <c r="D3244" i="8"/>
  <c r="E3244" i="8"/>
  <c r="F3244" i="8"/>
  <c r="D3245" i="8"/>
  <c r="E3245" i="8"/>
  <c r="F3245" i="8"/>
  <c r="D3246" i="8"/>
  <c r="E3246" i="8"/>
  <c r="F3246" i="8"/>
  <c r="D3247" i="8"/>
  <c r="E3247" i="8"/>
  <c r="F3247" i="8"/>
  <c r="D774" i="8"/>
  <c r="E774" i="8"/>
  <c r="F774" i="8"/>
  <c r="D775" i="8"/>
  <c r="E775" i="8"/>
  <c r="F775" i="8"/>
  <c r="D3248" i="8"/>
  <c r="E3248" i="8"/>
  <c r="F3248" i="8"/>
  <c r="D3249" i="8"/>
  <c r="E3249" i="8"/>
  <c r="F3249" i="8"/>
  <c r="D3250" i="8"/>
  <c r="E3250" i="8"/>
  <c r="F3250" i="8"/>
  <c r="D3251" i="8"/>
  <c r="E3251" i="8"/>
  <c r="F3251" i="8"/>
  <c r="D776" i="8"/>
  <c r="E776" i="8"/>
  <c r="F776" i="8"/>
  <c r="D777" i="8"/>
  <c r="E777" i="8"/>
  <c r="F777" i="8"/>
  <c r="D3252" i="8"/>
  <c r="E3252" i="8"/>
  <c r="F3252" i="8"/>
  <c r="D3253" i="8"/>
  <c r="E3253" i="8"/>
  <c r="F3253" i="8"/>
  <c r="D3254" i="8"/>
  <c r="E3254" i="8"/>
  <c r="F3254" i="8"/>
  <c r="D3255" i="8"/>
  <c r="E3255" i="8"/>
  <c r="F3255" i="8"/>
  <c r="D3256" i="8"/>
  <c r="E3256" i="8"/>
  <c r="F3256" i="8"/>
  <c r="D3257" i="8"/>
  <c r="E3257" i="8"/>
  <c r="F3257" i="8"/>
  <c r="D3258" i="8"/>
  <c r="E3258" i="8"/>
  <c r="F3258" i="8"/>
  <c r="D3259" i="8"/>
  <c r="E3259" i="8"/>
  <c r="F3259" i="8"/>
  <c r="D3260" i="8"/>
  <c r="E3260" i="8"/>
  <c r="F3260" i="8"/>
  <c r="D3261" i="8"/>
  <c r="E3261" i="8"/>
  <c r="F3261" i="8"/>
  <c r="D3262" i="8"/>
  <c r="E3262" i="8"/>
  <c r="F3262" i="8"/>
  <c r="D3263" i="8"/>
  <c r="E3263" i="8"/>
  <c r="F3263" i="8"/>
  <c r="D3264" i="8"/>
  <c r="E3264" i="8"/>
  <c r="F3264" i="8"/>
  <c r="D3265" i="8"/>
  <c r="E3265" i="8"/>
  <c r="F3265" i="8"/>
  <c r="D3266" i="8"/>
  <c r="E3266" i="8"/>
  <c r="F3266" i="8"/>
  <c r="D3267" i="8"/>
  <c r="E3267" i="8"/>
  <c r="F3267" i="8"/>
  <c r="D3268" i="8"/>
  <c r="E3268" i="8"/>
  <c r="F3268" i="8"/>
  <c r="D3269" i="8"/>
  <c r="E3269" i="8"/>
  <c r="F3269" i="8"/>
  <c r="D778" i="8"/>
  <c r="E778" i="8"/>
  <c r="F778" i="8"/>
  <c r="D779" i="8"/>
  <c r="E779" i="8"/>
  <c r="F779" i="8"/>
  <c r="D3270" i="8"/>
  <c r="E3270" i="8"/>
  <c r="F3270" i="8"/>
  <c r="D3271" i="8"/>
  <c r="E3271" i="8"/>
  <c r="F3271" i="8"/>
  <c r="D780" i="8"/>
  <c r="E780" i="8"/>
  <c r="F780" i="8"/>
  <c r="D781" i="8"/>
  <c r="E781" i="8"/>
  <c r="F781" i="8"/>
  <c r="D782" i="8"/>
  <c r="E782" i="8"/>
  <c r="F782" i="8"/>
  <c r="D783" i="8"/>
  <c r="E783" i="8"/>
  <c r="F783" i="8"/>
  <c r="D3272" i="8"/>
  <c r="E3272" i="8"/>
  <c r="F3272" i="8"/>
  <c r="D3273" i="8"/>
  <c r="E3273" i="8"/>
  <c r="F3273" i="8"/>
  <c r="D784" i="8"/>
  <c r="E784" i="8"/>
  <c r="F784" i="8"/>
  <c r="D785" i="8"/>
  <c r="E785" i="8"/>
  <c r="F785" i="8"/>
  <c r="D786" i="8"/>
  <c r="E786" i="8"/>
  <c r="F786" i="8"/>
  <c r="D787" i="8"/>
  <c r="E787" i="8"/>
  <c r="F787" i="8"/>
  <c r="D788" i="8"/>
  <c r="E788" i="8"/>
  <c r="F788" i="8"/>
  <c r="D789" i="8"/>
  <c r="E789" i="8"/>
  <c r="F789" i="8"/>
  <c r="D790" i="8"/>
  <c r="E790" i="8"/>
  <c r="F790" i="8"/>
  <c r="D791" i="8"/>
  <c r="E791" i="8"/>
  <c r="F791" i="8"/>
  <c r="D792" i="8"/>
  <c r="E792" i="8"/>
  <c r="F792" i="8"/>
  <c r="D793" i="8"/>
  <c r="E793" i="8"/>
  <c r="F793" i="8"/>
  <c r="D3274" i="8"/>
  <c r="E3274" i="8"/>
  <c r="F3274" i="8"/>
  <c r="D3275" i="8"/>
  <c r="E3275" i="8"/>
  <c r="F3275" i="8"/>
  <c r="D3276" i="8"/>
  <c r="E3276" i="8"/>
  <c r="F3276" i="8"/>
  <c r="D3277" i="8"/>
  <c r="E3277" i="8"/>
  <c r="F3277" i="8"/>
  <c r="D794" i="8"/>
  <c r="E794" i="8"/>
  <c r="F794" i="8"/>
  <c r="D795" i="8"/>
  <c r="E795" i="8"/>
  <c r="F795" i="8"/>
  <c r="D3278" i="8"/>
  <c r="E3278" i="8"/>
  <c r="F3278" i="8"/>
  <c r="D3279" i="8"/>
  <c r="E3279" i="8"/>
  <c r="F3279" i="8"/>
  <c r="D3280" i="8"/>
  <c r="E3280" i="8"/>
  <c r="F3280" i="8"/>
  <c r="D3281" i="8"/>
  <c r="E3281" i="8"/>
  <c r="F3281" i="8"/>
  <c r="D796" i="8"/>
  <c r="E796" i="8"/>
  <c r="F796" i="8"/>
  <c r="D797" i="8"/>
  <c r="E797" i="8"/>
  <c r="F797" i="8"/>
  <c r="D3282" i="8"/>
  <c r="E3282" i="8"/>
  <c r="F3282" i="8"/>
  <c r="D3283" i="8"/>
  <c r="E3283" i="8"/>
  <c r="F3283" i="8"/>
  <c r="D798" i="8"/>
  <c r="E798" i="8"/>
  <c r="F798" i="8"/>
  <c r="D799" i="8"/>
  <c r="E799" i="8"/>
  <c r="F799" i="8"/>
  <c r="D3284" i="8"/>
  <c r="E3284" i="8"/>
  <c r="F3284" i="8"/>
  <c r="D3285" i="8"/>
  <c r="E3285" i="8"/>
  <c r="F3285" i="8"/>
  <c r="D3286" i="8"/>
  <c r="E3286" i="8"/>
  <c r="F3286" i="8"/>
  <c r="D3287" i="8"/>
  <c r="E3287" i="8"/>
  <c r="F3287" i="8"/>
  <c r="D3288" i="8"/>
  <c r="E3288" i="8"/>
  <c r="F3288" i="8"/>
  <c r="D3289" i="8"/>
  <c r="E3289" i="8"/>
  <c r="F3289" i="8"/>
  <c r="D3290" i="8"/>
  <c r="E3290" i="8"/>
  <c r="F3290" i="8"/>
  <c r="D3291" i="8"/>
  <c r="E3291" i="8"/>
  <c r="F3291" i="8"/>
  <c r="D800" i="8"/>
  <c r="E800" i="8"/>
  <c r="F800" i="8"/>
  <c r="D801" i="8"/>
  <c r="E801" i="8"/>
  <c r="F801" i="8"/>
  <c r="D802" i="8"/>
  <c r="E802" i="8"/>
  <c r="F802" i="8"/>
  <c r="D803" i="8"/>
  <c r="E803" i="8"/>
  <c r="F803" i="8"/>
  <c r="D804" i="8"/>
  <c r="E804" i="8"/>
  <c r="F804" i="8"/>
  <c r="D805" i="8"/>
  <c r="E805" i="8"/>
  <c r="F805" i="8"/>
  <c r="D806" i="8"/>
  <c r="E806" i="8"/>
  <c r="F806" i="8"/>
  <c r="D807" i="8"/>
  <c r="E807" i="8"/>
  <c r="F807" i="8"/>
  <c r="D808" i="8"/>
  <c r="E808" i="8"/>
  <c r="F808" i="8"/>
  <c r="D809" i="8"/>
  <c r="E809" i="8"/>
  <c r="F809" i="8"/>
  <c r="D810" i="8"/>
  <c r="E810" i="8"/>
  <c r="F810" i="8"/>
  <c r="D811" i="8"/>
  <c r="E811" i="8"/>
  <c r="F811" i="8"/>
  <c r="D812" i="8"/>
  <c r="E812" i="8"/>
  <c r="F812" i="8"/>
  <c r="D813" i="8"/>
  <c r="E813" i="8"/>
  <c r="F813" i="8"/>
  <c r="D814" i="8"/>
  <c r="E814" i="8"/>
  <c r="F814" i="8"/>
  <c r="D815" i="8"/>
  <c r="E815" i="8"/>
  <c r="F815" i="8"/>
  <c r="D816" i="8"/>
  <c r="E816" i="8"/>
  <c r="F816" i="8"/>
  <c r="D817" i="8"/>
  <c r="E817" i="8"/>
  <c r="F817" i="8"/>
  <c r="D818" i="8"/>
  <c r="E818" i="8"/>
  <c r="F818" i="8"/>
  <c r="D819" i="8"/>
  <c r="E819" i="8"/>
  <c r="F819" i="8"/>
  <c r="D820" i="8"/>
  <c r="E820" i="8"/>
  <c r="F820" i="8"/>
  <c r="D821" i="8"/>
  <c r="E821" i="8"/>
  <c r="F821" i="8"/>
  <c r="D822" i="8"/>
  <c r="E822" i="8"/>
  <c r="F822" i="8"/>
  <c r="D823" i="8"/>
  <c r="E823" i="8"/>
  <c r="F823" i="8"/>
  <c r="D824" i="8"/>
  <c r="E824" i="8"/>
  <c r="F824" i="8"/>
  <c r="D825" i="8"/>
  <c r="E825" i="8"/>
  <c r="F825" i="8"/>
  <c r="D826" i="8"/>
  <c r="E826" i="8"/>
  <c r="F826" i="8"/>
  <c r="D827" i="8"/>
  <c r="E827" i="8"/>
  <c r="F827" i="8"/>
  <c r="D828" i="8"/>
  <c r="E828" i="8"/>
  <c r="F828" i="8"/>
  <c r="D829" i="8"/>
  <c r="E829" i="8"/>
  <c r="F829" i="8"/>
  <c r="D830" i="8"/>
  <c r="E830" i="8"/>
  <c r="F830" i="8"/>
  <c r="D831" i="8"/>
  <c r="E831" i="8"/>
  <c r="F831" i="8"/>
  <c r="D832" i="8"/>
  <c r="E832" i="8"/>
  <c r="F832" i="8"/>
  <c r="D833" i="8"/>
  <c r="E833" i="8"/>
  <c r="F833" i="8"/>
  <c r="D834" i="8"/>
  <c r="E834" i="8"/>
  <c r="F834" i="8"/>
  <c r="D835" i="8"/>
  <c r="E835" i="8"/>
  <c r="F835" i="8"/>
  <c r="D836" i="8"/>
  <c r="E836" i="8"/>
  <c r="F836" i="8"/>
  <c r="D837" i="8"/>
  <c r="E837" i="8"/>
  <c r="F837" i="8"/>
  <c r="D838" i="8"/>
  <c r="E838" i="8"/>
  <c r="F838" i="8"/>
  <c r="D839" i="8"/>
  <c r="E839" i="8"/>
  <c r="F839" i="8"/>
  <c r="D840" i="8"/>
  <c r="E840" i="8"/>
  <c r="F840" i="8"/>
  <c r="D841" i="8"/>
  <c r="E841" i="8"/>
  <c r="F841" i="8"/>
  <c r="D842" i="8"/>
  <c r="E842" i="8"/>
  <c r="F842" i="8"/>
  <c r="D843" i="8"/>
  <c r="E843" i="8"/>
  <c r="F843" i="8"/>
  <c r="D844" i="8"/>
  <c r="E844" i="8"/>
  <c r="F844" i="8"/>
  <c r="D845" i="8"/>
  <c r="E845" i="8"/>
  <c r="F845" i="8"/>
  <c r="D846" i="8"/>
  <c r="E846" i="8"/>
  <c r="F846" i="8"/>
  <c r="D847" i="8"/>
  <c r="E847" i="8"/>
  <c r="F847" i="8"/>
  <c r="D848" i="8"/>
  <c r="E848" i="8"/>
  <c r="F848" i="8"/>
  <c r="D849" i="8"/>
  <c r="E849" i="8"/>
  <c r="F849" i="8"/>
  <c r="D850" i="8"/>
  <c r="E850" i="8"/>
  <c r="F850" i="8"/>
  <c r="D851" i="8"/>
  <c r="E851" i="8"/>
  <c r="F851" i="8"/>
  <c r="D852" i="8"/>
  <c r="E852" i="8"/>
  <c r="F852" i="8"/>
  <c r="D853" i="8"/>
  <c r="E853" i="8"/>
  <c r="F853" i="8"/>
  <c r="D854" i="8"/>
  <c r="E854" i="8"/>
  <c r="F854" i="8"/>
  <c r="D855" i="8"/>
  <c r="E855" i="8"/>
  <c r="F855" i="8"/>
  <c r="D856" i="8"/>
  <c r="E856" i="8"/>
  <c r="F856" i="8"/>
  <c r="D857" i="8"/>
  <c r="E857" i="8"/>
  <c r="F857" i="8"/>
  <c r="D858" i="8"/>
  <c r="E858" i="8"/>
  <c r="F858" i="8"/>
  <c r="D859" i="8"/>
  <c r="E859" i="8"/>
  <c r="F859" i="8"/>
  <c r="D860" i="8"/>
  <c r="E860" i="8"/>
  <c r="F860" i="8"/>
  <c r="D861" i="8"/>
  <c r="E861" i="8"/>
  <c r="F861" i="8"/>
  <c r="D862" i="8"/>
  <c r="E862" i="8"/>
  <c r="F862" i="8"/>
  <c r="D863" i="8"/>
  <c r="E863" i="8"/>
  <c r="F863" i="8"/>
  <c r="D864" i="8"/>
  <c r="E864" i="8"/>
  <c r="F864" i="8"/>
  <c r="D865" i="8"/>
  <c r="E865" i="8"/>
  <c r="F865" i="8"/>
  <c r="D866" i="8"/>
  <c r="E866" i="8"/>
  <c r="F866" i="8"/>
  <c r="D867" i="8"/>
  <c r="E867" i="8"/>
  <c r="F867" i="8"/>
  <c r="D868" i="8"/>
  <c r="E868" i="8"/>
  <c r="F868" i="8"/>
  <c r="D869" i="8"/>
  <c r="E869" i="8"/>
  <c r="F869" i="8"/>
  <c r="D870" i="8"/>
  <c r="E870" i="8"/>
  <c r="F870" i="8"/>
  <c r="D871" i="8"/>
  <c r="E871" i="8"/>
  <c r="F871" i="8"/>
  <c r="D872" i="8"/>
  <c r="E872" i="8"/>
  <c r="F872" i="8"/>
  <c r="D873" i="8"/>
  <c r="E873" i="8"/>
  <c r="F873" i="8"/>
  <c r="D874" i="8"/>
  <c r="E874" i="8"/>
  <c r="F874" i="8"/>
  <c r="D875" i="8"/>
  <c r="E875" i="8"/>
  <c r="F875" i="8"/>
  <c r="D876" i="8"/>
  <c r="E876" i="8"/>
  <c r="F876" i="8"/>
  <c r="D877" i="8"/>
  <c r="E877" i="8"/>
  <c r="F877" i="8"/>
  <c r="D878" i="8"/>
  <c r="E878" i="8"/>
  <c r="F878" i="8"/>
  <c r="D879" i="8"/>
  <c r="E879" i="8"/>
  <c r="F879" i="8"/>
  <c r="D880" i="8"/>
  <c r="E880" i="8"/>
  <c r="F880" i="8"/>
  <c r="D881" i="8"/>
  <c r="E881" i="8"/>
  <c r="F881" i="8"/>
  <c r="D882" i="8"/>
  <c r="E882" i="8"/>
  <c r="F882" i="8"/>
  <c r="D883" i="8"/>
  <c r="E883" i="8"/>
  <c r="F883" i="8"/>
  <c r="D884" i="8"/>
  <c r="E884" i="8"/>
  <c r="F884" i="8"/>
  <c r="D885" i="8"/>
  <c r="E885" i="8"/>
  <c r="F885" i="8"/>
  <c r="D886" i="8"/>
  <c r="E886" i="8"/>
  <c r="F886" i="8"/>
  <c r="D887" i="8"/>
  <c r="E887" i="8"/>
  <c r="F887" i="8"/>
  <c r="D888" i="8"/>
  <c r="E888" i="8"/>
  <c r="F888" i="8"/>
  <c r="D889" i="8"/>
  <c r="E889" i="8"/>
  <c r="F889" i="8"/>
  <c r="D890" i="8"/>
  <c r="E890" i="8"/>
  <c r="F890" i="8"/>
  <c r="D891" i="8"/>
  <c r="E891" i="8"/>
  <c r="F891" i="8"/>
  <c r="D892" i="8"/>
  <c r="E892" i="8"/>
  <c r="F892" i="8"/>
  <c r="D893" i="8"/>
  <c r="E893" i="8"/>
  <c r="F893" i="8"/>
  <c r="D894" i="8"/>
  <c r="E894" i="8"/>
  <c r="F894" i="8"/>
  <c r="D895" i="8"/>
  <c r="E895" i="8"/>
  <c r="F895" i="8"/>
  <c r="D896" i="8"/>
  <c r="E896" i="8"/>
  <c r="F896" i="8"/>
  <c r="D897" i="8"/>
  <c r="E897" i="8"/>
  <c r="F897" i="8"/>
  <c r="D898" i="8"/>
  <c r="E898" i="8"/>
  <c r="F898" i="8"/>
  <c r="D899" i="8"/>
  <c r="E899" i="8"/>
  <c r="F899" i="8"/>
  <c r="D900" i="8"/>
  <c r="E900" i="8"/>
  <c r="F900" i="8"/>
  <c r="D901" i="8"/>
  <c r="E901" i="8"/>
  <c r="F901" i="8"/>
  <c r="D902" i="8"/>
  <c r="E902" i="8"/>
  <c r="F902" i="8"/>
  <c r="D903" i="8"/>
  <c r="E903" i="8"/>
  <c r="F903" i="8"/>
  <c r="D904" i="8"/>
  <c r="E904" i="8"/>
  <c r="F904" i="8"/>
  <c r="D905" i="8"/>
  <c r="E905" i="8"/>
  <c r="F905" i="8"/>
  <c r="D906" i="8"/>
  <c r="E906" i="8"/>
  <c r="F906" i="8"/>
  <c r="D907" i="8"/>
  <c r="E907" i="8"/>
  <c r="F907" i="8"/>
  <c r="D908" i="8"/>
  <c r="E908" i="8"/>
  <c r="F908" i="8"/>
  <c r="D909" i="8"/>
  <c r="E909" i="8"/>
  <c r="F909" i="8"/>
  <c r="D910" i="8"/>
  <c r="E910" i="8"/>
  <c r="F910" i="8"/>
  <c r="D911" i="8"/>
  <c r="E911" i="8"/>
  <c r="F911" i="8"/>
  <c r="D912" i="8"/>
  <c r="E912" i="8"/>
  <c r="F912" i="8"/>
  <c r="D913" i="8"/>
  <c r="E913" i="8"/>
  <c r="F913" i="8"/>
  <c r="D914" i="8"/>
  <c r="E914" i="8"/>
  <c r="F914" i="8"/>
  <c r="D915" i="8"/>
  <c r="E915" i="8"/>
  <c r="F915" i="8"/>
  <c r="D916" i="8"/>
  <c r="E916" i="8"/>
  <c r="F916" i="8"/>
  <c r="D917" i="8"/>
  <c r="E917" i="8"/>
  <c r="F917" i="8"/>
  <c r="D918" i="8"/>
  <c r="E918" i="8"/>
  <c r="F918" i="8"/>
  <c r="D919" i="8"/>
  <c r="E919" i="8"/>
  <c r="F919" i="8"/>
  <c r="D920" i="8"/>
  <c r="E920" i="8"/>
  <c r="F920" i="8"/>
  <c r="D921" i="8"/>
  <c r="E921" i="8"/>
  <c r="F921" i="8"/>
  <c r="D922" i="8"/>
  <c r="E922" i="8"/>
  <c r="F922" i="8"/>
  <c r="D923" i="8"/>
  <c r="E923" i="8"/>
  <c r="F923" i="8"/>
  <c r="D924" i="8"/>
  <c r="E924" i="8"/>
  <c r="F924" i="8"/>
  <c r="D925" i="8"/>
  <c r="E925" i="8"/>
  <c r="F925" i="8"/>
  <c r="D926" i="8"/>
  <c r="E926" i="8"/>
  <c r="F926" i="8"/>
  <c r="D927" i="8"/>
  <c r="E927" i="8"/>
  <c r="F927" i="8"/>
  <c r="D928" i="8"/>
  <c r="E928" i="8"/>
  <c r="F928" i="8"/>
  <c r="D929" i="8"/>
  <c r="E929" i="8"/>
  <c r="F929" i="8"/>
  <c r="D930" i="8"/>
  <c r="E930" i="8"/>
  <c r="F930" i="8"/>
  <c r="D931" i="8"/>
  <c r="E931" i="8"/>
  <c r="F931" i="8"/>
  <c r="D932" i="8"/>
  <c r="E932" i="8"/>
  <c r="F932" i="8"/>
  <c r="D933" i="8"/>
  <c r="E933" i="8"/>
  <c r="F933" i="8"/>
  <c r="D934" i="8"/>
  <c r="E934" i="8"/>
  <c r="F934" i="8"/>
  <c r="D935" i="8"/>
  <c r="E935" i="8"/>
  <c r="F935" i="8"/>
  <c r="D936" i="8"/>
  <c r="E936" i="8"/>
  <c r="F936" i="8"/>
  <c r="D937" i="8"/>
  <c r="E937" i="8"/>
  <c r="F937" i="8"/>
  <c r="D938" i="8"/>
  <c r="E938" i="8"/>
  <c r="F938" i="8"/>
  <c r="D939" i="8"/>
  <c r="E939" i="8"/>
  <c r="F939" i="8"/>
  <c r="D940" i="8"/>
  <c r="E940" i="8"/>
  <c r="F940" i="8"/>
  <c r="D941" i="8"/>
  <c r="E941" i="8"/>
  <c r="F941" i="8"/>
  <c r="D942" i="8"/>
  <c r="E942" i="8"/>
  <c r="F942" i="8"/>
  <c r="D943" i="8"/>
  <c r="E943" i="8"/>
  <c r="F943" i="8"/>
  <c r="D944" i="8"/>
  <c r="E944" i="8"/>
  <c r="F944" i="8"/>
  <c r="D945" i="8"/>
  <c r="E945" i="8"/>
  <c r="F945" i="8"/>
  <c r="D946" i="8"/>
  <c r="E946" i="8"/>
  <c r="F946" i="8"/>
  <c r="D947" i="8"/>
  <c r="E947" i="8"/>
  <c r="F947" i="8"/>
  <c r="D948" i="8"/>
  <c r="E948" i="8"/>
  <c r="F948" i="8"/>
  <c r="D949" i="8"/>
  <c r="E949" i="8"/>
  <c r="F949" i="8"/>
  <c r="D950" i="8"/>
  <c r="E950" i="8"/>
  <c r="F950" i="8"/>
  <c r="D951" i="8"/>
  <c r="E951" i="8"/>
  <c r="F951" i="8"/>
  <c r="D952" i="8"/>
  <c r="E952" i="8"/>
  <c r="F952" i="8"/>
  <c r="D953" i="8"/>
  <c r="E953" i="8"/>
  <c r="F953" i="8"/>
  <c r="D954" i="8"/>
  <c r="E954" i="8"/>
  <c r="F954" i="8"/>
  <c r="D955" i="8"/>
  <c r="E955" i="8"/>
  <c r="F955" i="8"/>
  <c r="D956" i="8"/>
  <c r="E956" i="8"/>
  <c r="F956" i="8"/>
  <c r="D957" i="8"/>
  <c r="E957" i="8"/>
  <c r="F957" i="8"/>
  <c r="D958" i="8"/>
  <c r="E958" i="8"/>
  <c r="F958" i="8"/>
  <c r="D959" i="8"/>
  <c r="E959" i="8"/>
  <c r="F959" i="8"/>
  <c r="D960" i="8"/>
  <c r="E960" i="8"/>
  <c r="F960" i="8"/>
  <c r="D961" i="8"/>
  <c r="E961" i="8"/>
  <c r="F961" i="8"/>
  <c r="D3292" i="8"/>
  <c r="E3292" i="8"/>
  <c r="F3292" i="8"/>
  <c r="D3293" i="8"/>
  <c r="E3293" i="8"/>
  <c r="F3293" i="8"/>
  <c r="D3294" i="8"/>
  <c r="E3294" i="8"/>
  <c r="F3294" i="8"/>
  <c r="D3295" i="8"/>
  <c r="E3295" i="8"/>
  <c r="F3295" i="8"/>
  <c r="D3296" i="8"/>
  <c r="E3296" i="8"/>
  <c r="F3296" i="8"/>
  <c r="D962" i="8"/>
  <c r="E962" i="8"/>
  <c r="F962" i="8"/>
  <c r="D963" i="8"/>
  <c r="E963" i="8"/>
  <c r="F963" i="8"/>
  <c r="D964" i="8"/>
  <c r="E964" i="8"/>
  <c r="F964" i="8"/>
  <c r="D965" i="8"/>
  <c r="E965" i="8"/>
  <c r="F965" i="8"/>
  <c r="D3297" i="8"/>
  <c r="E3297" i="8"/>
  <c r="F3297" i="8"/>
  <c r="D3298" i="8"/>
  <c r="E3298" i="8"/>
  <c r="F3298" i="8"/>
  <c r="D966" i="8"/>
  <c r="E966" i="8"/>
  <c r="F966" i="8"/>
  <c r="D967" i="8"/>
  <c r="E967" i="8"/>
  <c r="F967" i="8"/>
  <c r="D968" i="8"/>
  <c r="E968" i="8"/>
  <c r="F968" i="8"/>
  <c r="D969" i="8"/>
  <c r="E969" i="8"/>
  <c r="F969" i="8"/>
  <c r="D970" i="8"/>
  <c r="E970" i="8"/>
  <c r="F970" i="8"/>
  <c r="D971" i="8"/>
  <c r="E971" i="8"/>
  <c r="F971" i="8"/>
  <c r="D3299" i="8"/>
  <c r="E3299" i="8"/>
  <c r="F3299" i="8"/>
  <c r="D3300" i="8"/>
  <c r="E3300" i="8"/>
  <c r="F3300" i="8"/>
  <c r="D972" i="8"/>
  <c r="E972" i="8"/>
  <c r="F972" i="8"/>
  <c r="D973" i="8"/>
  <c r="E973" i="8"/>
  <c r="F973" i="8"/>
  <c r="D974" i="8"/>
  <c r="E974" i="8"/>
  <c r="F974" i="8"/>
  <c r="D975" i="8"/>
  <c r="E975" i="8"/>
  <c r="F975" i="8"/>
  <c r="D3301" i="8"/>
  <c r="E3301" i="8"/>
  <c r="F3301" i="8"/>
  <c r="D3302" i="8"/>
  <c r="E3302" i="8"/>
  <c r="F3302" i="8"/>
  <c r="D3303" i="8"/>
  <c r="E3303" i="8"/>
  <c r="F3303" i="8"/>
  <c r="D3304" i="8"/>
  <c r="E3304" i="8"/>
  <c r="F3304" i="8"/>
  <c r="D3305" i="8"/>
  <c r="E3305" i="8"/>
  <c r="F3305" i="8"/>
  <c r="D976" i="8"/>
  <c r="E976" i="8"/>
  <c r="F976" i="8"/>
  <c r="D977" i="8"/>
  <c r="E977" i="8"/>
  <c r="F977" i="8"/>
  <c r="D978" i="8"/>
  <c r="E978" i="8"/>
  <c r="F978" i="8"/>
  <c r="D979" i="8"/>
  <c r="E979" i="8"/>
  <c r="F979" i="8"/>
  <c r="D980" i="8"/>
  <c r="E980" i="8"/>
  <c r="F980" i="8"/>
  <c r="D981" i="8"/>
  <c r="E981" i="8"/>
  <c r="F981" i="8"/>
  <c r="D982" i="8"/>
  <c r="E982" i="8"/>
  <c r="F982" i="8"/>
  <c r="D983" i="8"/>
  <c r="E983" i="8"/>
  <c r="F983" i="8"/>
  <c r="D984" i="8"/>
  <c r="E984" i="8"/>
  <c r="F984" i="8"/>
  <c r="D985" i="8"/>
  <c r="E985" i="8"/>
  <c r="F985" i="8"/>
  <c r="D986" i="8"/>
  <c r="E986" i="8"/>
  <c r="F986" i="8"/>
  <c r="D987" i="8"/>
  <c r="E987" i="8"/>
  <c r="F987" i="8"/>
  <c r="D988" i="8"/>
  <c r="E988" i="8"/>
  <c r="F988" i="8"/>
  <c r="D989" i="8"/>
  <c r="E989" i="8"/>
  <c r="F989" i="8"/>
  <c r="D990" i="8"/>
  <c r="E990" i="8"/>
  <c r="F990" i="8"/>
  <c r="D3306" i="8"/>
  <c r="E3306" i="8"/>
  <c r="F3306" i="8"/>
  <c r="D3307" i="8"/>
  <c r="E3307" i="8"/>
  <c r="F3307" i="8"/>
  <c r="D3308" i="8"/>
  <c r="E3308" i="8"/>
  <c r="F3308" i="8"/>
  <c r="D3309" i="8"/>
  <c r="E3309" i="8"/>
  <c r="F3309" i="8"/>
  <c r="D3310" i="8"/>
  <c r="E3310" i="8"/>
  <c r="F3310" i="8"/>
  <c r="D3311" i="8"/>
  <c r="E3311" i="8"/>
  <c r="F3311" i="8"/>
  <c r="D3312" i="8"/>
  <c r="E3312" i="8"/>
  <c r="F3312" i="8"/>
  <c r="D3313" i="8"/>
  <c r="E3313" i="8"/>
  <c r="F3313" i="8"/>
  <c r="D3314" i="8"/>
  <c r="E3314" i="8"/>
  <c r="F3314" i="8"/>
  <c r="D3315" i="8"/>
  <c r="E3315" i="8"/>
  <c r="F3315" i="8"/>
  <c r="D3316" i="8"/>
  <c r="E3316" i="8"/>
  <c r="F3316" i="8"/>
  <c r="D3317" i="8"/>
  <c r="E3317" i="8"/>
  <c r="F3317" i="8"/>
  <c r="D3318" i="8"/>
  <c r="E3318" i="8"/>
  <c r="F3318" i="8"/>
  <c r="D3319" i="8"/>
  <c r="E3319" i="8"/>
  <c r="F3319" i="8"/>
  <c r="D3320" i="8"/>
  <c r="E3320" i="8"/>
  <c r="F3320" i="8"/>
  <c r="D3321" i="8"/>
  <c r="E3321" i="8"/>
  <c r="F3321" i="8"/>
  <c r="D3322" i="8"/>
  <c r="E3322" i="8"/>
  <c r="F3322" i="8"/>
  <c r="D3323" i="8"/>
  <c r="E3323" i="8"/>
  <c r="F3323" i="8"/>
  <c r="D3324" i="8"/>
  <c r="E3324" i="8"/>
  <c r="F3324" i="8"/>
  <c r="D3325" i="8"/>
  <c r="E3325" i="8"/>
  <c r="F3325" i="8"/>
  <c r="D3326" i="8"/>
  <c r="E3326" i="8"/>
  <c r="F3326" i="8"/>
  <c r="D991" i="8"/>
  <c r="E991" i="8"/>
  <c r="F991" i="8"/>
  <c r="D3327" i="8"/>
  <c r="E3327" i="8"/>
  <c r="F3327" i="8"/>
  <c r="D3328" i="8"/>
  <c r="E3328" i="8"/>
  <c r="F3328" i="8"/>
  <c r="D3329" i="8"/>
  <c r="E3329" i="8"/>
  <c r="F3329" i="8"/>
  <c r="D3330" i="8"/>
  <c r="E3330" i="8"/>
  <c r="F3330" i="8"/>
  <c r="D992" i="8"/>
  <c r="E992" i="8"/>
  <c r="F992" i="8"/>
  <c r="D993" i="8"/>
  <c r="E993" i="8"/>
  <c r="F993" i="8"/>
  <c r="D994" i="8"/>
  <c r="E994" i="8"/>
  <c r="F994" i="8"/>
  <c r="D995" i="8"/>
  <c r="E995" i="8"/>
  <c r="F995" i="8"/>
  <c r="D996" i="8"/>
  <c r="E996" i="8"/>
  <c r="F996" i="8"/>
  <c r="D997" i="8"/>
  <c r="E997" i="8"/>
  <c r="F997" i="8"/>
  <c r="D998" i="8"/>
  <c r="E998" i="8"/>
  <c r="F998" i="8"/>
  <c r="D999" i="8"/>
  <c r="E999" i="8"/>
  <c r="F999" i="8"/>
  <c r="D1000" i="8"/>
  <c r="E1000" i="8"/>
  <c r="F1000" i="8"/>
  <c r="D1001" i="8"/>
  <c r="E1001" i="8"/>
  <c r="F1001" i="8"/>
  <c r="D1002" i="8"/>
  <c r="E1002" i="8"/>
  <c r="F1002" i="8"/>
  <c r="D1003" i="8"/>
  <c r="E1003" i="8"/>
  <c r="F1003" i="8"/>
  <c r="D1004" i="8"/>
  <c r="E1004" i="8"/>
  <c r="F1004" i="8"/>
  <c r="D1005" i="8"/>
  <c r="E1005" i="8"/>
  <c r="F1005" i="8"/>
  <c r="D1006" i="8"/>
  <c r="E1006" i="8"/>
  <c r="F1006" i="8"/>
  <c r="D1007" i="8"/>
  <c r="E1007" i="8"/>
  <c r="F1007" i="8"/>
  <c r="D1008" i="8"/>
  <c r="E1008" i="8"/>
  <c r="F1008" i="8"/>
  <c r="D1009" i="8"/>
  <c r="E1009" i="8"/>
  <c r="F1009" i="8"/>
  <c r="D1010" i="8"/>
  <c r="E1010" i="8"/>
  <c r="F1010" i="8"/>
  <c r="D1011" i="8"/>
  <c r="E1011" i="8"/>
  <c r="F1011" i="8"/>
  <c r="D1012" i="8"/>
  <c r="E1012" i="8"/>
  <c r="F1012" i="8"/>
  <c r="D1013" i="8"/>
  <c r="E1013" i="8"/>
  <c r="F1013" i="8"/>
  <c r="D1014" i="8"/>
  <c r="E1014" i="8"/>
  <c r="F1014" i="8"/>
  <c r="D1015" i="8"/>
  <c r="E1015" i="8"/>
  <c r="F1015" i="8"/>
  <c r="D1016" i="8"/>
  <c r="E1016" i="8"/>
  <c r="F1016" i="8"/>
  <c r="D1017" i="8"/>
  <c r="E1017" i="8"/>
  <c r="F1017" i="8"/>
  <c r="D1018" i="8"/>
  <c r="E1018" i="8"/>
  <c r="F1018" i="8"/>
  <c r="D1019" i="8"/>
  <c r="E1019" i="8"/>
  <c r="F1019" i="8"/>
  <c r="D1020" i="8"/>
  <c r="E1020" i="8"/>
  <c r="F1020" i="8"/>
  <c r="D1021" i="8"/>
  <c r="E1021" i="8"/>
  <c r="F1021" i="8"/>
  <c r="D1022" i="8"/>
  <c r="E1022" i="8"/>
  <c r="F1022" i="8"/>
  <c r="D1023" i="8"/>
  <c r="E1023" i="8"/>
  <c r="F1023" i="8"/>
  <c r="D1024" i="8"/>
  <c r="E1024" i="8"/>
  <c r="F1024" i="8"/>
  <c r="D1025" i="8"/>
  <c r="E1025" i="8"/>
  <c r="F1025" i="8"/>
  <c r="D1026" i="8"/>
  <c r="E1026" i="8"/>
  <c r="F1026" i="8"/>
  <c r="D1027" i="8"/>
  <c r="E1027" i="8"/>
  <c r="F1027" i="8"/>
  <c r="D3331" i="8"/>
  <c r="E3331" i="8"/>
  <c r="F3331" i="8"/>
  <c r="D3332" i="8"/>
  <c r="E3332" i="8"/>
  <c r="F3332" i="8"/>
  <c r="D3333" i="8"/>
  <c r="E3333" i="8"/>
  <c r="F3333" i="8"/>
  <c r="D3334" i="8"/>
  <c r="E3334" i="8"/>
  <c r="F3334" i="8"/>
  <c r="D3335" i="8"/>
  <c r="E3335" i="8"/>
  <c r="F3335" i="8"/>
  <c r="D3336" i="8"/>
  <c r="E3336" i="8"/>
  <c r="F3336" i="8"/>
  <c r="D3337" i="8"/>
  <c r="E3337" i="8"/>
  <c r="F3337" i="8"/>
  <c r="D3338" i="8"/>
  <c r="E3338" i="8"/>
  <c r="F3338" i="8"/>
  <c r="D3339" i="8"/>
  <c r="E3339" i="8"/>
  <c r="F3339" i="8"/>
  <c r="D3340" i="8"/>
  <c r="E3340" i="8"/>
  <c r="F3340" i="8"/>
  <c r="D3341" i="8"/>
  <c r="E3341" i="8"/>
  <c r="F3341" i="8"/>
  <c r="D3342" i="8"/>
  <c r="E3342" i="8"/>
  <c r="F3342" i="8"/>
  <c r="D3343" i="8"/>
  <c r="E3343" i="8"/>
  <c r="F3343" i="8"/>
  <c r="D3344" i="8"/>
  <c r="E3344" i="8"/>
  <c r="F3344" i="8"/>
  <c r="D3345" i="8"/>
  <c r="E3345" i="8"/>
  <c r="F3345" i="8"/>
  <c r="D3346" i="8"/>
  <c r="E3346" i="8"/>
  <c r="F3346" i="8"/>
  <c r="D3347" i="8"/>
  <c r="E3347" i="8"/>
  <c r="F3347" i="8"/>
  <c r="D3348" i="8"/>
  <c r="E3348" i="8"/>
  <c r="F3348" i="8"/>
  <c r="D3349" i="8"/>
  <c r="E3349" i="8"/>
  <c r="F3349" i="8"/>
  <c r="D3350" i="8"/>
  <c r="E3350" i="8"/>
  <c r="F3350" i="8"/>
  <c r="D1028" i="8"/>
  <c r="E1028" i="8"/>
  <c r="F1028" i="8"/>
  <c r="D1029" i="8"/>
  <c r="E1029" i="8"/>
  <c r="F1029" i="8"/>
  <c r="D3351" i="8"/>
  <c r="E3351" i="8"/>
  <c r="F3351" i="8"/>
  <c r="D3352" i="8"/>
  <c r="E3352" i="8"/>
  <c r="F3352" i="8"/>
  <c r="D1030" i="8"/>
  <c r="E1030" i="8"/>
  <c r="F1030" i="8"/>
  <c r="D1031" i="8"/>
  <c r="E1031" i="8"/>
  <c r="F1031" i="8"/>
  <c r="D1032" i="8"/>
  <c r="E1032" i="8"/>
  <c r="F1032" i="8"/>
  <c r="D1033" i="8"/>
  <c r="E1033" i="8"/>
  <c r="F1033" i="8"/>
  <c r="D3353" i="8"/>
  <c r="E3353" i="8"/>
  <c r="F3353" i="8"/>
  <c r="D3354" i="8"/>
  <c r="E3354" i="8"/>
  <c r="F3354" i="8"/>
  <c r="D3355" i="8"/>
  <c r="E3355" i="8"/>
  <c r="F3355" i="8"/>
  <c r="D3356" i="8"/>
  <c r="E3356" i="8"/>
  <c r="F3356" i="8"/>
  <c r="D1034" i="8"/>
  <c r="E1034" i="8"/>
  <c r="F1034" i="8"/>
  <c r="D1035" i="8"/>
  <c r="E1035" i="8"/>
  <c r="F1035" i="8"/>
  <c r="D1036" i="8"/>
  <c r="E1036" i="8"/>
  <c r="F1036" i="8"/>
  <c r="D1037" i="8"/>
  <c r="E1037" i="8"/>
  <c r="F1037" i="8"/>
  <c r="D1038" i="8"/>
  <c r="E1038" i="8"/>
  <c r="F1038" i="8"/>
  <c r="D1039" i="8"/>
  <c r="E1039" i="8"/>
  <c r="F1039" i="8"/>
  <c r="D1040" i="8"/>
  <c r="E1040" i="8"/>
  <c r="F1040" i="8"/>
  <c r="D1041" i="8"/>
  <c r="E1041" i="8"/>
  <c r="F1041" i="8"/>
  <c r="D1042" i="8"/>
  <c r="E1042" i="8"/>
  <c r="F1042" i="8"/>
  <c r="D1043" i="8"/>
  <c r="E1043" i="8"/>
  <c r="F1043" i="8"/>
  <c r="D1044" i="8"/>
  <c r="E1044" i="8"/>
  <c r="F1044" i="8"/>
  <c r="D1045" i="8"/>
  <c r="E1045" i="8"/>
  <c r="F1045" i="8"/>
  <c r="D3357" i="8"/>
  <c r="E3357" i="8"/>
  <c r="F3357" i="8"/>
  <c r="D3358" i="8"/>
  <c r="E3358" i="8"/>
  <c r="F3358" i="8"/>
  <c r="D1046" i="8"/>
  <c r="E1046" i="8"/>
  <c r="F1046" i="8"/>
  <c r="D1047" i="8"/>
  <c r="E1047" i="8"/>
  <c r="F1047" i="8"/>
  <c r="D1048" i="8"/>
  <c r="E1048" i="8"/>
  <c r="F1048" i="8"/>
  <c r="D1049" i="8"/>
  <c r="E1049" i="8"/>
  <c r="F1049" i="8"/>
  <c r="D1050" i="8"/>
  <c r="E1050" i="8"/>
  <c r="F1050" i="8"/>
  <c r="D1051" i="8"/>
  <c r="E1051" i="8"/>
  <c r="F1051" i="8"/>
  <c r="D1052" i="8"/>
  <c r="E1052" i="8"/>
  <c r="F1052" i="8"/>
  <c r="D1053" i="8"/>
  <c r="E1053" i="8"/>
  <c r="F1053" i="8"/>
  <c r="D1054" i="8"/>
  <c r="E1054" i="8"/>
  <c r="F1054" i="8"/>
  <c r="D1055" i="8"/>
  <c r="E1055" i="8"/>
  <c r="F1055" i="8"/>
  <c r="D1056" i="8"/>
  <c r="E1056" i="8"/>
  <c r="F1056" i="8"/>
  <c r="D1057" i="8"/>
  <c r="E1057" i="8"/>
  <c r="F1057" i="8"/>
  <c r="D3359" i="8"/>
  <c r="E3359" i="8"/>
  <c r="F3359" i="8"/>
  <c r="D3360" i="8"/>
  <c r="E3360" i="8"/>
  <c r="F3360" i="8"/>
  <c r="D3361" i="8"/>
  <c r="E3361" i="8"/>
  <c r="F3361" i="8"/>
  <c r="D3362" i="8"/>
  <c r="E3362" i="8"/>
  <c r="F3362" i="8"/>
  <c r="D3363" i="8"/>
  <c r="E3363" i="8"/>
  <c r="F3363" i="8"/>
  <c r="D3364" i="8"/>
  <c r="E3364" i="8"/>
  <c r="F3364" i="8"/>
  <c r="D1058" i="8"/>
  <c r="E1058" i="8"/>
  <c r="F1058" i="8"/>
  <c r="D1059" i="8"/>
  <c r="E1059" i="8"/>
  <c r="F1059" i="8"/>
  <c r="D1060" i="8"/>
  <c r="E1060" i="8"/>
  <c r="F1060" i="8"/>
  <c r="D1061" i="8"/>
  <c r="E1061" i="8"/>
  <c r="F1061" i="8"/>
  <c r="D1062" i="8"/>
  <c r="E1062" i="8"/>
  <c r="F1062" i="8"/>
  <c r="D1063" i="8"/>
  <c r="E1063" i="8"/>
  <c r="F1063" i="8"/>
  <c r="D1064" i="8"/>
  <c r="E1064" i="8"/>
  <c r="F1064" i="8"/>
  <c r="D1065" i="8"/>
  <c r="E1065" i="8"/>
  <c r="F1065" i="8"/>
  <c r="D1066" i="8"/>
  <c r="E1066" i="8"/>
  <c r="F1066" i="8"/>
  <c r="D1067" i="8"/>
  <c r="E1067" i="8"/>
  <c r="F1067" i="8"/>
  <c r="D3365" i="8"/>
  <c r="E3365" i="8"/>
  <c r="F3365" i="8"/>
  <c r="D3366" i="8"/>
  <c r="E3366" i="8"/>
  <c r="F3366" i="8"/>
  <c r="D3367" i="8"/>
  <c r="E3367" i="8"/>
  <c r="F3367" i="8"/>
  <c r="D3368" i="8"/>
  <c r="E3368" i="8"/>
  <c r="F3368" i="8"/>
  <c r="D3369" i="8"/>
  <c r="E3369" i="8"/>
  <c r="F3369" i="8"/>
  <c r="D3370" i="8"/>
  <c r="E3370" i="8"/>
  <c r="F3370" i="8"/>
  <c r="D1068" i="8"/>
  <c r="E1068" i="8"/>
  <c r="F1068" i="8"/>
  <c r="D1069" i="8"/>
  <c r="E1069" i="8"/>
  <c r="F1069" i="8"/>
  <c r="D1070" i="8"/>
  <c r="E1070" i="8"/>
  <c r="F1070" i="8"/>
  <c r="D1071" i="8"/>
  <c r="E1071" i="8"/>
  <c r="F1071" i="8"/>
  <c r="D3371" i="8"/>
  <c r="E3371" i="8"/>
  <c r="F3371" i="8"/>
  <c r="D3372" i="8"/>
  <c r="E3372" i="8"/>
  <c r="F3372" i="8"/>
  <c r="D3373" i="8"/>
  <c r="E3373" i="8"/>
  <c r="F3373" i="8"/>
  <c r="D3374" i="8"/>
  <c r="E3374" i="8"/>
  <c r="F3374" i="8"/>
  <c r="D3375" i="8"/>
  <c r="E3375" i="8"/>
  <c r="F3375" i="8"/>
  <c r="D3376" i="8"/>
  <c r="E3376" i="8"/>
  <c r="F3376" i="8"/>
  <c r="D1072" i="8"/>
  <c r="E1072" i="8"/>
  <c r="F1072" i="8"/>
  <c r="D1073" i="8"/>
  <c r="E1073" i="8"/>
  <c r="F1073" i="8"/>
  <c r="D1074" i="8"/>
  <c r="E1074" i="8"/>
  <c r="F1074" i="8"/>
  <c r="D1075" i="8"/>
  <c r="E1075" i="8"/>
  <c r="F1075" i="8"/>
  <c r="D3377" i="8"/>
  <c r="E3377" i="8"/>
  <c r="F3377" i="8"/>
  <c r="D3378" i="8"/>
  <c r="E3378" i="8"/>
  <c r="F3378" i="8"/>
  <c r="D3379" i="8"/>
  <c r="E3379" i="8"/>
  <c r="F3379" i="8"/>
  <c r="D3380" i="8"/>
  <c r="E3380" i="8"/>
  <c r="F3380" i="8"/>
  <c r="D3381" i="8"/>
  <c r="E3381" i="8"/>
  <c r="F3381" i="8"/>
  <c r="D3382" i="8"/>
  <c r="E3382" i="8"/>
  <c r="F3382" i="8"/>
  <c r="D1076" i="8"/>
  <c r="E1076" i="8"/>
  <c r="F1076" i="8"/>
  <c r="D1077" i="8"/>
  <c r="E1077" i="8"/>
  <c r="F1077" i="8"/>
  <c r="D3383" i="8"/>
  <c r="E3383" i="8"/>
  <c r="F3383" i="8"/>
  <c r="D3384" i="8"/>
  <c r="E3384" i="8"/>
  <c r="F3384" i="8"/>
  <c r="D1078" i="8"/>
  <c r="E1078" i="8"/>
  <c r="F1078" i="8"/>
  <c r="D1079" i="8"/>
  <c r="E1079" i="8"/>
  <c r="F1079" i="8"/>
  <c r="D3385" i="8"/>
  <c r="E3385" i="8"/>
  <c r="F3385" i="8"/>
  <c r="D3386" i="8"/>
  <c r="E3386" i="8"/>
  <c r="F3386" i="8"/>
  <c r="D3387" i="8"/>
  <c r="E3387" i="8"/>
  <c r="F3387" i="8"/>
  <c r="D3388" i="8"/>
  <c r="E3388" i="8"/>
  <c r="F3388" i="8"/>
  <c r="D1080" i="8"/>
  <c r="E1080" i="8"/>
  <c r="F1080" i="8"/>
  <c r="D1081" i="8"/>
  <c r="E1081" i="8"/>
  <c r="F1081" i="8"/>
  <c r="D1082" i="8"/>
  <c r="E1082" i="8"/>
  <c r="F1082" i="8"/>
  <c r="D1083" i="8"/>
  <c r="E1083" i="8"/>
  <c r="F1083" i="8"/>
  <c r="D3389" i="8"/>
  <c r="E3389" i="8"/>
  <c r="F3389" i="8"/>
  <c r="D3390" i="8"/>
  <c r="E3390" i="8"/>
  <c r="F3390" i="8"/>
  <c r="D3391" i="8"/>
  <c r="E3391" i="8"/>
  <c r="F3391" i="8"/>
  <c r="D3392" i="8"/>
  <c r="E3392" i="8"/>
  <c r="F3392" i="8"/>
  <c r="D3393" i="8"/>
  <c r="E3393" i="8"/>
  <c r="F3393" i="8"/>
  <c r="D3394" i="8"/>
  <c r="E3394" i="8"/>
  <c r="F3394" i="8"/>
  <c r="D3395" i="8"/>
  <c r="E3395" i="8"/>
  <c r="F3395" i="8"/>
  <c r="D3396" i="8"/>
  <c r="E3396" i="8"/>
  <c r="F3396" i="8"/>
  <c r="D3397" i="8"/>
  <c r="E3397" i="8"/>
  <c r="F3397" i="8"/>
  <c r="D3398" i="8"/>
  <c r="E3398" i="8"/>
  <c r="F3398" i="8"/>
  <c r="D3399" i="8"/>
  <c r="E3399" i="8"/>
  <c r="F3399" i="8"/>
  <c r="D3400" i="8"/>
  <c r="E3400" i="8"/>
  <c r="F3400" i="8"/>
  <c r="D3401" i="8"/>
  <c r="E3401" i="8"/>
  <c r="F3401" i="8"/>
  <c r="D3402" i="8"/>
  <c r="E3402" i="8"/>
  <c r="F3402" i="8"/>
  <c r="D3403" i="8"/>
  <c r="E3403" i="8"/>
  <c r="F3403" i="8"/>
  <c r="D3404" i="8"/>
  <c r="E3404" i="8"/>
  <c r="F3404" i="8"/>
  <c r="D1084" i="8"/>
  <c r="E1084" i="8"/>
  <c r="F1084" i="8"/>
  <c r="D1085" i="8"/>
  <c r="E1085" i="8"/>
  <c r="F1085" i="8"/>
  <c r="D1086" i="8"/>
  <c r="E1086" i="8"/>
  <c r="F1086" i="8"/>
  <c r="D1087" i="8"/>
  <c r="E1087" i="8"/>
  <c r="F1087" i="8"/>
  <c r="D3405" i="8"/>
  <c r="E3405" i="8"/>
  <c r="F3405" i="8"/>
  <c r="D3406" i="8"/>
  <c r="E3406" i="8"/>
  <c r="F3406" i="8"/>
  <c r="D3407" i="8"/>
  <c r="E3407" i="8"/>
  <c r="F3407" i="8"/>
  <c r="D3408" i="8"/>
  <c r="E3408" i="8"/>
  <c r="F3408" i="8"/>
  <c r="D3409" i="8"/>
  <c r="E3409" i="8"/>
  <c r="F3409" i="8"/>
  <c r="D3410" i="8"/>
  <c r="E3410" i="8"/>
  <c r="F3410" i="8"/>
  <c r="D3411" i="8"/>
  <c r="E3411" i="8"/>
  <c r="F3411" i="8"/>
  <c r="D3412" i="8"/>
  <c r="E3412" i="8"/>
  <c r="F3412" i="8"/>
  <c r="D1088" i="8"/>
  <c r="E1088" i="8"/>
  <c r="F1088" i="8"/>
  <c r="D1089" i="8"/>
  <c r="E1089" i="8"/>
  <c r="F1089" i="8"/>
  <c r="D3413" i="8"/>
  <c r="E3413" i="8"/>
  <c r="F3413" i="8"/>
  <c r="D3414" i="8"/>
  <c r="E3414" i="8"/>
  <c r="F3414" i="8"/>
  <c r="D3415" i="8"/>
  <c r="E3415" i="8"/>
  <c r="F3415" i="8"/>
  <c r="D3416" i="8"/>
  <c r="E3416" i="8"/>
  <c r="F3416" i="8"/>
  <c r="D3417" i="8"/>
  <c r="E3417" i="8"/>
  <c r="F3417" i="8"/>
  <c r="D3418" i="8"/>
  <c r="E3418" i="8"/>
  <c r="F3418" i="8"/>
  <c r="D3419" i="8"/>
  <c r="E3419" i="8"/>
  <c r="F3419" i="8"/>
  <c r="D3420" i="8"/>
  <c r="E3420" i="8"/>
  <c r="F3420" i="8"/>
  <c r="D1090" i="8"/>
  <c r="E1090" i="8"/>
  <c r="F1090" i="8"/>
  <c r="D1091" i="8"/>
  <c r="E1091" i="8"/>
  <c r="F1091" i="8"/>
  <c r="D1092" i="8"/>
  <c r="E1092" i="8"/>
  <c r="F1092" i="8"/>
  <c r="D1093" i="8"/>
  <c r="E1093" i="8"/>
  <c r="F1093" i="8"/>
  <c r="D1094" i="8"/>
  <c r="E1094" i="8"/>
  <c r="F1094" i="8"/>
  <c r="D1095" i="8"/>
  <c r="E1095" i="8"/>
  <c r="F1095" i="8"/>
  <c r="D1096" i="8"/>
  <c r="E1096" i="8"/>
  <c r="F1096" i="8"/>
  <c r="D1097" i="8"/>
  <c r="E1097" i="8"/>
  <c r="F1097" i="8"/>
  <c r="D1098" i="8"/>
  <c r="E1098" i="8"/>
  <c r="F1098" i="8"/>
  <c r="D1099" i="8"/>
  <c r="E1099" i="8"/>
  <c r="F1099" i="8"/>
  <c r="D1100" i="8"/>
  <c r="E1100" i="8"/>
  <c r="F1100" i="8"/>
  <c r="D1101" i="8"/>
  <c r="E1101" i="8"/>
  <c r="F1101" i="8"/>
  <c r="D1102" i="8"/>
  <c r="E1102" i="8"/>
  <c r="F1102" i="8"/>
  <c r="D1103" i="8"/>
  <c r="E1103" i="8"/>
  <c r="F1103" i="8"/>
  <c r="D1104" i="8"/>
  <c r="E1104" i="8"/>
  <c r="F1104" i="8"/>
  <c r="D1105" i="8"/>
  <c r="E1105" i="8"/>
  <c r="F1105" i="8"/>
  <c r="D1106" i="8"/>
  <c r="E1106" i="8"/>
  <c r="F1106" i="8"/>
  <c r="D1107" i="8"/>
  <c r="E1107" i="8"/>
  <c r="F1107" i="8"/>
  <c r="D1108" i="8"/>
  <c r="E1108" i="8"/>
  <c r="F1108" i="8"/>
  <c r="D1109" i="8"/>
  <c r="E1109" i="8"/>
  <c r="F1109" i="8"/>
  <c r="D1110" i="8"/>
  <c r="E1110" i="8"/>
  <c r="F1110" i="8"/>
  <c r="D1111" i="8"/>
  <c r="E1111" i="8"/>
  <c r="F1111" i="8"/>
  <c r="D1112" i="8"/>
  <c r="E1112" i="8"/>
  <c r="F1112" i="8"/>
  <c r="D1113" i="8"/>
  <c r="E1113" i="8"/>
  <c r="F1113" i="8"/>
  <c r="D1114" i="8"/>
  <c r="E1114" i="8"/>
  <c r="F1114" i="8"/>
  <c r="D1115" i="8"/>
  <c r="E1115" i="8"/>
  <c r="F1115" i="8"/>
  <c r="D1116" i="8"/>
  <c r="E1116" i="8"/>
  <c r="F1116" i="8"/>
  <c r="D1117" i="8"/>
  <c r="E1117" i="8"/>
  <c r="F1117" i="8"/>
  <c r="D1118" i="8"/>
  <c r="E1118" i="8"/>
  <c r="F1118" i="8"/>
  <c r="D1119" i="8"/>
  <c r="E1119" i="8"/>
  <c r="F1119" i="8"/>
  <c r="D1120" i="8"/>
  <c r="E1120" i="8"/>
  <c r="F1120" i="8"/>
  <c r="D1121" i="8"/>
  <c r="E1121" i="8"/>
  <c r="F1121" i="8"/>
  <c r="D1122" i="8"/>
  <c r="E1122" i="8"/>
  <c r="F1122" i="8"/>
  <c r="D1123" i="8"/>
  <c r="E1123" i="8"/>
  <c r="F1123" i="8"/>
  <c r="D1124" i="8"/>
  <c r="E1124" i="8"/>
  <c r="F1124" i="8"/>
  <c r="D1125" i="8"/>
  <c r="E1125" i="8"/>
  <c r="F1125" i="8"/>
  <c r="D1126" i="8"/>
  <c r="E1126" i="8"/>
  <c r="F1126" i="8"/>
  <c r="D1127" i="8"/>
  <c r="E1127" i="8"/>
  <c r="F1127" i="8"/>
  <c r="D1128" i="8"/>
  <c r="E1128" i="8"/>
  <c r="F1128" i="8"/>
  <c r="D1129" i="8"/>
  <c r="E1129" i="8"/>
  <c r="F1129" i="8"/>
  <c r="D1130" i="8"/>
  <c r="E1130" i="8"/>
  <c r="F1130" i="8"/>
  <c r="D1131" i="8"/>
  <c r="E1131" i="8"/>
  <c r="F1131" i="8"/>
  <c r="D1132" i="8"/>
  <c r="E1132" i="8"/>
  <c r="F1132" i="8"/>
  <c r="D1133" i="8"/>
  <c r="E1133" i="8"/>
  <c r="F1133" i="8"/>
  <c r="D1134" i="8"/>
  <c r="E1134" i="8"/>
  <c r="F1134" i="8"/>
  <c r="D1135" i="8"/>
  <c r="E1135" i="8"/>
  <c r="F1135" i="8"/>
  <c r="D1136" i="8"/>
  <c r="E1136" i="8"/>
  <c r="F1136" i="8"/>
  <c r="D1137" i="8"/>
  <c r="E1137" i="8"/>
  <c r="F1137" i="8"/>
  <c r="D1138" i="8"/>
  <c r="E1138" i="8"/>
  <c r="F1138" i="8"/>
  <c r="D3421" i="8"/>
  <c r="E3421" i="8"/>
  <c r="F3421" i="8"/>
  <c r="D3422" i="8"/>
  <c r="E3422" i="8"/>
  <c r="F3422" i="8"/>
  <c r="D3423" i="8"/>
  <c r="E3423" i="8"/>
  <c r="F3423" i="8"/>
  <c r="D3424" i="8"/>
  <c r="E3424" i="8"/>
  <c r="F3424" i="8"/>
  <c r="D3425" i="8"/>
  <c r="E3425" i="8"/>
  <c r="F3425" i="8"/>
  <c r="D3426" i="8"/>
  <c r="E3426" i="8"/>
  <c r="F3426" i="8"/>
  <c r="D1139" i="8"/>
  <c r="E1139" i="8"/>
  <c r="F1139" i="8"/>
  <c r="D1140" i="8"/>
  <c r="E1140" i="8"/>
  <c r="F1140" i="8"/>
  <c r="D1141" i="8"/>
  <c r="E1141" i="8"/>
  <c r="F1141" i="8"/>
  <c r="D1142" i="8"/>
  <c r="E1142" i="8"/>
  <c r="F1142" i="8"/>
  <c r="D1143" i="8"/>
  <c r="E1143" i="8"/>
  <c r="F1143" i="8"/>
  <c r="D1144" i="8"/>
  <c r="E1144" i="8"/>
  <c r="F1144" i="8"/>
  <c r="D1145" i="8"/>
  <c r="E1145" i="8"/>
  <c r="F1145" i="8"/>
  <c r="D1146" i="8"/>
  <c r="E1146" i="8"/>
  <c r="F1146" i="8"/>
  <c r="D1147" i="8"/>
  <c r="E1147" i="8"/>
  <c r="F1147" i="8"/>
  <c r="D1148" i="8"/>
  <c r="E1148" i="8"/>
  <c r="F1148" i="8"/>
  <c r="D1149" i="8"/>
  <c r="E1149" i="8"/>
  <c r="F1149" i="8"/>
  <c r="D1150" i="8"/>
  <c r="E1150" i="8"/>
  <c r="F1150" i="8"/>
  <c r="D1151" i="8"/>
  <c r="E1151" i="8"/>
  <c r="F1151" i="8"/>
  <c r="D1152" i="8"/>
  <c r="E1152" i="8"/>
  <c r="F1152" i="8"/>
  <c r="D1153" i="8"/>
  <c r="E1153" i="8"/>
  <c r="F1153" i="8"/>
  <c r="D1154" i="8"/>
  <c r="E1154" i="8"/>
  <c r="F1154" i="8"/>
  <c r="D1155" i="8"/>
  <c r="E1155" i="8"/>
  <c r="F1155" i="8"/>
  <c r="D1156" i="8"/>
  <c r="E1156" i="8"/>
  <c r="F1156" i="8"/>
  <c r="D1157" i="8"/>
  <c r="E1157" i="8"/>
  <c r="F1157" i="8"/>
  <c r="D1158" i="8"/>
  <c r="E1158" i="8"/>
  <c r="F1158" i="8"/>
  <c r="D3427" i="8"/>
  <c r="E3427" i="8"/>
  <c r="F3427" i="8"/>
  <c r="D3428" i="8"/>
  <c r="E3428" i="8"/>
  <c r="F3428" i="8"/>
  <c r="D3429" i="8"/>
  <c r="E3429" i="8"/>
  <c r="F3429" i="8"/>
  <c r="D3430" i="8"/>
  <c r="E3430" i="8"/>
  <c r="F3430" i="8"/>
  <c r="D3431" i="8"/>
  <c r="E3431" i="8"/>
  <c r="F3431" i="8"/>
  <c r="D3432" i="8"/>
  <c r="E3432" i="8"/>
  <c r="F3432" i="8"/>
  <c r="D1159" i="8"/>
  <c r="E1159" i="8"/>
  <c r="F1159" i="8"/>
  <c r="D1160" i="8"/>
  <c r="E1160" i="8"/>
  <c r="F1160" i="8"/>
  <c r="D1161" i="8"/>
  <c r="E1161" i="8"/>
  <c r="F1161" i="8"/>
  <c r="D1162" i="8"/>
  <c r="E1162" i="8"/>
  <c r="F1162" i="8"/>
  <c r="D1163" i="8"/>
  <c r="E1163" i="8"/>
  <c r="F1163" i="8"/>
  <c r="D1164" i="8"/>
  <c r="E1164" i="8"/>
  <c r="F1164" i="8"/>
  <c r="D1165" i="8"/>
  <c r="E1165" i="8"/>
  <c r="F1165" i="8"/>
  <c r="D1166" i="8"/>
  <c r="E1166" i="8"/>
  <c r="F1166" i="8"/>
  <c r="D1167" i="8"/>
  <c r="E1167" i="8"/>
  <c r="F1167" i="8"/>
  <c r="D1168" i="8"/>
  <c r="E1168" i="8"/>
  <c r="F1168" i="8"/>
  <c r="D1169" i="8"/>
  <c r="E1169" i="8"/>
  <c r="F1169" i="8"/>
  <c r="D1170" i="8"/>
  <c r="E1170" i="8"/>
  <c r="F1170" i="8"/>
  <c r="D1171" i="8"/>
  <c r="E1171" i="8"/>
  <c r="F1171" i="8"/>
  <c r="D1172" i="8"/>
  <c r="E1172" i="8"/>
  <c r="F1172" i="8"/>
  <c r="D3433" i="8"/>
  <c r="E3433" i="8"/>
  <c r="F3433" i="8"/>
  <c r="D3434" i="8"/>
  <c r="E3434" i="8"/>
  <c r="F3434" i="8"/>
  <c r="D1173" i="8"/>
  <c r="E1173" i="8"/>
  <c r="F1173" i="8"/>
  <c r="D1174" i="8"/>
  <c r="E1174" i="8"/>
  <c r="F1174" i="8"/>
  <c r="D1175" i="8"/>
  <c r="E1175" i="8"/>
  <c r="F1175" i="8"/>
  <c r="D1176" i="8"/>
  <c r="E1176" i="8"/>
  <c r="F1176" i="8"/>
  <c r="D1177" i="8"/>
  <c r="E1177" i="8"/>
  <c r="F1177" i="8"/>
  <c r="D1178" i="8"/>
  <c r="E1178" i="8"/>
  <c r="F1178" i="8"/>
  <c r="D1179" i="8"/>
  <c r="E1179" i="8"/>
  <c r="F1179" i="8"/>
  <c r="D1180" i="8"/>
  <c r="E1180" i="8"/>
  <c r="F1180" i="8"/>
  <c r="D1181" i="8"/>
  <c r="E1181" i="8"/>
  <c r="F1181" i="8"/>
  <c r="D1182" i="8"/>
  <c r="E1182" i="8"/>
  <c r="F1182" i="8"/>
  <c r="D1183" i="8"/>
  <c r="E1183" i="8"/>
  <c r="F1183" i="8"/>
  <c r="D1184" i="8"/>
  <c r="E1184" i="8"/>
  <c r="F1184" i="8"/>
  <c r="D1185" i="8"/>
  <c r="E1185" i="8"/>
  <c r="F1185" i="8"/>
  <c r="D1186" i="8"/>
  <c r="E1186" i="8"/>
  <c r="F1186" i="8"/>
  <c r="D1187" i="8"/>
  <c r="E1187" i="8"/>
  <c r="F1187" i="8"/>
  <c r="D1188" i="8"/>
  <c r="E1188" i="8"/>
  <c r="F1188" i="8"/>
  <c r="D1189" i="8"/>
  <c r="E1189" i="8"/>
  <c r="F1189" i="8"/>
  <c r="D1190" i="8"/>
  <c r="E1190" i="8"/>
  <c r="F1190" i="8"/>
  <c r="D1191" i="8"/>
  <c r="E1191" i="8"/>
  <c r="F1191" i="8"/>
  <c r="D1192" i="8"/>
  <c r="E1192" i="8"/>
  <c r="F1192" i="8"/>
  <c r="D1193" i="8"/>
  <c r="E1193" i="8"/>
  <c r="F1193" i="8"/>
  <c r="D1194" i="8"/>
  <c r="E1194" i="8"/>
  <c r="F1194" i="8"/>
  <c r="D1195" i="8"/>
  <c r="E1195" i="8"/>
  <c r="F1195" i="8"/>
  <c r="D1196" i="8"/>
  <c r="E1196" i="8"/>
  <c r="F1196" i="8"/>
  <c r="D1197" i="8"/>
  <c r="E1197" i="8"/>
  <c r="F1197" i="8"/>
  <c r="D1198" i="8"/>
  <c r="E1198" i="8"/>
  <c r="F1198" i="8"/>
  <c r="D1199" i="8"/>
  <c r="E1199" i="8"/>
  <c r="F1199" i="8"/>
  <c r="D1200" i="8"/>
  <c r="E1200" i="8"/>
  <c r="F1200" i="8"/>
  <c r="D1201" i="8"/>
  <c r="E1201" i="8"/>
  <c r="F1201" i="8"/>
  <c r="D1202" i="8"/>
  <c r="E1202" i="8"/>
  <c r="F1202" i="8"/>
  <c r="D1203" i="8"/>
  <c r="E1203" i="8"/>
  <c r="F1203" i="8"/>
  <c r="D1204" i="8"/>
  <c r="E1204" i="8"/>
  <c r="F1204" i="8"/>
  <c r="D1205" i="8"/>
  <c r="E1205" i="8"/>
  <c r="F1205" i="8"/>
  <c r="D1206" i="8"/>
  <c r="E1206" i="8"/>
  <c r="F1206" i="8"/>
  <c r="D1207" i="8"/>
  <c r="E1207" i="8"/>
  <c r="F1207" i="8"/>
  <c r="D1208" i="8"/>
  <c r="E1208" i="8"/>
  <c r="F1208" i="8"/>
  <c r="D1209" i="8"/>
  <c r="E1209" i="8"/>
  <c r="F1209" i="8"/>
  <c r="D1210" i="8"/>
  <c r="E1210" i="8"/>
  <c r="F1210" i="8"/>
  <c r="D1211" i="8"/>
  <c r="E1211" i="8"/>
  <c r="F1211" i="8"/>
  <c r="D1212" i="8"/>
  <c r="E1212" i="8"/>
  <c r="F1212" i="8"/>
  <c r="D1213" i="8"/>
  <c r="E1213" i="8"/>
  <c r="F1213" i="8"/>
  <c r="D1214" i="8"/>
  <c r="E1214" i="8"/>
  <c r="F1214" i="8"/>
  <c r="D1215" i="8"/>
  <c r="E1215" i="8"/>
  <c r="F1215" i="8"/>
  <c r="D1216" i="8"/>
  <c r="E1216" i="8"/>
  <c r="F1216" i="8"/>
  <c r="D1217" i="8"/>
  <c r="E1217" i="8"/>
  <c r="F1217" i="8"/>
  <c r="D1218" i="8"/>
  <c r="E1218" i="8"/>
  <c r="F1218" i="8"/>
  <c r="D1219" i="8"/>
  <c r="E1219" i="8"/>
  <c r="F1219" i="8"/>
  <c r="D1220" i="8"/>
  <c r="E1220" i="8"/>
  <c r="F1220" i="8"/>
  <c r="D1221" i="8"/>
  <c r="E1221" i="8"/>
  <c r="F1221" i="8"/>
  <c r="D1222" i="8"/>
  <c r="E1222" i="8"/>
  <c r="F1222" i="8"/>
  <c r="D1223" i="8"/>
  <c r="E1223" i="8"/>
  <c r="F1223" i="8"/>
  <c r="D1224" i="8"/>
  <c r="E1224" i="8"/>
  <c r="F1224" i="8"/>
  <c r="D1225" i="8"/>
  <c r="E1225" i="8"/>
  <c r="F1225" i="8"/>
  <c r="D1226" i="8"/>
  <c r="E1226" i="8"/>
  <c r="F1226" i="8"/>
  <c r="D1227" i="8"/>
  <c r="E1227" i="8"/>
  <c r="F1227" i="8"/>
  <c r="D1228" i="8"/>
  <c r="E1228" i="8"/>
  <c r="F1228" i="8"/>
  <c r="D1229" i="8"/>
  <c r="E1229" i="8"/>
  <c r="F1229" i="8"/>
  <c r="D1230" i="8"/>
  <c r="E1230" i="8"/>
  <c r="F1230" i="8"/>
  <c r="D1231" i="8"/>
  <c r="E1231" i="8"/>
  <c r="F1231" i="8"/>
  <c r="D1232" i="8"/>
  <c r="E1232" i="8"/>
  <c r="F1232" i="8"/>
  <c r="D1233" i="8"/>
  <c r="E1233" i="8"/>
  <c r="F1233" i="8"/>
  <c r="D1234" i="8"/>
  <c r="E1234" i="8"/>
  <c r="F1234" i="8"/>
  <c r="D1235" i="8"/>
  <c r="E1235" i="8"/>
  <c r="F1235" i="8"/>
  <c r="D1236" i="8"/>
  <c r="E1236" i="8"/>
  <c r="F1236" i="8"/>
  <c r="D1237" i="8"/>
  <c r="E1237" i="8"/>
  <c r="F1237" i="8"/>
  <c r="D1238" i="8"/>
  <c r="E1238" i="8"/>
  <c r="F1238" i="8"/>
  <c r="D1239" i="8"/>
  <c r="E1239" i="8"/>
  <c r="F1239" i="8"/>
  <c r="D1240" i="8"/>
  <c r="E1240" i="8"/>
  <c r="F1240" i="8"/>
  <c r="D1241" i="8"/>
  <c r="E1241" i="8"/>
  <c r="F1241" i="8"/>
  <c r="D1242" i="8"/>
  <c r="E1242" i="8"/>
  <c r="F1242" i="8"/>
  <c r="D1243" i="8"/>
  <c r="E1243" i="8"/>
  <c r="F1243" i="8"/>
  <c r="D1244" i="8"/>
  <c r="E1244" i="8"/>
  <c r="F1244" i="8"/>
  <c r="D1245" i="8"/>
  <c r="E1245" i="8"/>
  <c r="F1245" i="8"/>
  <c r="D1246" i="8"/>
  <c r="E1246" i="8"/>
  <c r="F1246" i="8"/>
  <c r="D1247" i="8"/>
  <c r="E1247" i="8"/>
  <c r="F1247" i="8"/>
  <c r="D1248" i="8"/>
  <c r="E1248" i="8"/>
  <c r="F1248" i="8"/>
  <c r="D1249" i="8"/>
  <c r="E1249" i="8"/>
  <c r="F1249" i="8"/>
  <c r="D1250" i="8"/>
  <c r="E1250" i="8"/>
  <c r="F1250" i="8"/>
  <c r="D1251" i="8"/>
  <c r="E1251" i="8"/>
  <c r="F1251" i="8"/>
  <c r="D1252" i="8"/>
  <c r="E1252" i="8"/>
  <c r="F1252" i="8"/>
  <c r="D1253" i="8"/>
  <c r="E1253" i="8"/>
  <c r="F1253" i="8"/>
  <c r="D1254" i="8"/>
  <c r="E1254" i="8"/>
  <c r="F1254" i="8"/>
  <c r="D1255" i="8"/>
  <c r="E1255" i="8"/>
  <c r="F1255" i="8"/>
  <c r="D1256" i="8"/>
  <c r="E1256" i="8"/>
  <c r="F1256" i="8"/>
  <c r="D1257" i="8"/>
  <c r="E1257" i="8"/>
  <c r="F1257" i="8"/>
  <c r="D1258" i="8"/>
  <c r="E1258" i="8"/>
  <c r="F1258" i="8"/>
  <c r="D1259" i="8"/>
  <c r="E1259" i="8"/>
  <c r="F1259" i="8"/>
  <c r="D1260" i="8"/>
  <c r="E1260" i="8"/>
  <c r="F1260" i="8"/>
  <c r="D1261" i="8"/>
  <c r="E1261" i="8"/>
  <c r="F1261" i="8"/>
  <c r="D1262" i="8"/>
  <c r="E1262" i="8"/>
  <c r="F1262" i="8"/>
  <c r="D1263" i="8"/>
  <c r="E1263" i="8"/>
  <c r="F1263" i="8"/>
  <c r="D1264" i="8"/>
  <c r="E1264" i="8"/>
  <c r="F1264" i="8"/>
  <c r="D1265" i="8"/>
  <c r="E1265" i="8"/>
  <c r="F1265" i="8"/>
  <c r="D1266" i="8"/>
  <c r="E1266" i="8"/>
  <c r="F1266" i="8"/>
  <c r="D1267" i="8"/>
  <c r="E1267" i="8"/>
  <c r="F1267" i="8"/>
  <c r="D1268" i="8"/>
  <c r="E1268" i="8"/>
  <c r="F1268" i="8"/>
  <c r="D1269" i="8"/>
  <c r="E1269" i="8"/>
  <c r="F1269" i="8"/>
  <c r="D1270" i="8"/>
  <c r="E1270" i="8"/>
  <c r="F1270" i="8"/>
  <c r="D1271" i="8"/>
  <c r="E1271" i="8"/>
  <c r="F1271" i="8"/>
  <c r="D1272" i="8"/>
  <c r="E1272" i="8"/>
  <c r="F1272" i="8"/>
  <c r="D1273" i="8"/>
  <c r="E1273" i="8"/>
  <c r="F1273" i="8"/>
  <c r="D1274" i="8"/>
  <c r="E1274" i="8"/>
  <c r="F1274" i="8"/>
  <c r="D1275" i="8"/>
  <c r="E1275" i="8"/>
  <c r="F1275" i="8"/>
  <c r="D1276" i="8"/>
  <c r="E1276" i="8"/>
  <c r="F1276" i="8"/>
  <c r="D1277" i="8"/>
  <c r="E1277" i="8"/>
  <c r="F1277" i="8"/>
  <c r="D1278" i="8"/>
  <c r="E1278" i="8"/>
  <c r="F1278" i="8"/>
  <c r="D1279" i="8"/>
  <c r="E1279" i="8"/>
  <c r="F1279" i="8"/>
  <c r="D1280" i="8"/>
  <c r="E1280" i="8"/>
  <c r="F1280" i="8"/>
  <c r="D1281" i="8"/>
  <c r="E1281" i="8"/>
  <c r="F1281" i="8"/>
  <c r="D1282" i="8"/>
  <c r="E1282" i="8"/>
  <c r="F1282" i="8"/>
  <c r="D1283" i="8"/>
  <c r="E1283" i="8"/>
  <c r="F1283" i="8"/>
  <c r="D1284" i="8"/>
  <c r="E1284" i="8"/>
  <c r="F1284" i="8"/>
  <c r="D1285" i="8"/>
  <c r="E1285" i="8"/>
  <c r="F1285" i="8"/>
  <c r="D1286" i="8"/>
  <c r="E1286" i="8"/>
  <c r="F1286" i="8"/>
  <c r="D1287" i="8"/>
  <c r="E1287" i="8"/>
  <c r="F1287" i="8"/>
  <c r="D1288" i="8"/>
  <c r="E1288" i="8"/>
  <c r="F1288" i="8"/>
  <c r="D1289" i="8"/>
  <c r="E1289" i="8"/>
  <c r="F1289" i="8"/>
  <c r="D1290" i="8"/>
  <c r="E1290" i="8"/>
  <c r="F1290" i="8"/>
  <c r="D1291" i="8"/>
  <c r="E1291" i="8"/>
  <c r="F1291" i="8"/>
  <c r="D1292" i="8"/>
  <c r="E1292" i="8"/>
  <c r="F1292" i="8"/>
  <c r="D1293" i="8"/>
  <c r="E1293" i="8"/>
  <c r="F1293" i="8"/>
  <c r="D1294" i="8"/>
  <c r="E1294" i="8"/>
  <c r="F1294" i="8"/>
  <c r="D1295" i="8"/>
  <c r="E1295" i="8"/>
  <c r="F1295" i="8"/>
  <c r="D1296" i="8"/>
  <c r="E1296" i="8"/>
  <c r="F1296" i="8"/>
  <c r="D1297" i="8"/>
  <c r="E1297" i="8"/>
  <c r="F1297" i="8"/>
  <c r="D1298" i="8"/>
  <c r="E1298" i="8"/>
  <c r="F1298" i="8"/>
  <c r="D1299" i="8"/>
  <c r="E1299" i="8"/>
  <c r="F1299" i="8"/>
  <c r="D1300" i="8"/>
  <c r="E1300" i="8"/>
  <c r="F1300" i="8"/>
  <c r="D1301" i="8"/>
  <c r="E1301" i="8"/>
  <c r="F1301" i="8"/>
  <c r="D1302" i="8"/>
  <c r="E1302" i="8"/>
  <c r="F1302" i="8"/>
  <c r="D1303" i="8"/>
  <c r="E1303" i="8"/>
  <c r="F1303" i="8"/>
  <c r="D1304" i="8"/>
  <c r="E1304" i="8"/>
  <c r="F1304" i="8"/>
  <c r="D1305" i="8"/>
  <c r="E1305" i="8"/>
  <c r="F1305" i="8"/>
  <c r="D1306" i="8"/>
  <c r="E1306" i="8"/>
  <c r="F1306" i="8"/>
  <c r="D1307" i="8"/>
  <c r="E1307" i="8"/>
  <c r="F1307" i="8"/>
  <c r="D1308" i="8"/>
  <c r="E1308" i="8"/>
  <c r="F1308" i="8"/>
  <c r="D1309" i="8"/>
  <c r="E1309" i="8"/>
  <c r="F1309" i="8"/>
  <c r="D1310" i="8"/>
  <c r="E1310" i="8"/>
  <c r="F1310" i="8"/>
  <c r="D1311" i="8"/>
  <c r="E1311" i="8"/>
  <c r="F1311" i="8"/>
  <c r="D1312" i="8"/>
  <c r="E1312" i="8"/>
  <c r="F1312" i="8"/>
  <c r="D1313" i="8"/>
  <c r="E1313" i="8"/>
  <c r="F1313" i="8"/>
  <c r="D1314" i="8"/>
  <c r="E1314" i="8"/>
  <c r="F1314" i="8"/>
  <c r="D1315" i="8"/>
  <c r="E1315" i="8"/>
  <c r="F1315" i="8"/>
  <c r="D1316" i="8"/>
  <c r="E1316" i="8"/>
  <c r="F1316" i="8"/>
  <c r="D1317" i="8"/>
  <c r="E1317" i="8"/>
  <c r="F1317" i="8"/>
  <c r="D1318" i="8"/>
  <c r="E1318" i="8"/>
  <c r="F1318" i="8"/>
  <c r="D1319" i="8"/>
  <c r="E1319" i="8"/>
  <c r="F1319" i="8"/>
  <c r="D1320" i="8"/>
  <c r="E1320" i="8"/>
  <c r="F1320" i="8"/>
  <c r="D1321" i="8"/>
  <c r="E1321" i="8"/>
  <c r="F1321" i="8"/>
  <c r="D1322" i="8"/>
  <c r="E1322" i="8"/>
  <c r="F1322" i="8"/>
  <c r="D1323" i="8"/>
  <c r="E1323" i="8"/>
  <c r="F1323" i="8"/>
  <c r="D1324" i="8"/>
  <c r="E1324" i="8"/>
  <c r="F1324" i="8"/>
  <c r="D1325" i="8"/>
  <c r="E1325" i="8"/>
  <c r="F1325" i="8"/>
  <c r="D1326" i="8"/>
  <c r="E1326" i="8"/>
  <c r="F1326" i="8"/>
  <c r="D1327" i="8"/>
  <c r="E1327" i="8"/>
  <c r="F1327" i="8"/>
  <c r="D1328" i="8"/>
  <c r="E1328" i="8"/>
  <c r="F1328" i="8"/>
  <c r="D1329" i="8"/>
  <c r="E1329" i="8"/>
  <c r="F1329" i="8"/>
  <c r="D1330" i="8"/>
  <c r="E1330" i="8"/>
  <c r="F1330" i="8"/>
  <c r="D1331" i="8"/>
  <c r="E1331" i="8"/>
  <c r="F1331" i="8"/>
  <c r="D1332" i="8"/>
  <c r="E1332" i="8"/>
  <c r="F1332" i="8"/>
  <c r="D1333" i="8"/>
  <c r="E1333" i="8"/>
  <c r="F1333" i="8"/>
  <c r="D1334" i="8"/>
  <c r="E1334" i="8"/>
  <c r="F1334" i="8"/>
  <c r="D1335" i="8"/>
  <c r="E1335" i="8"/>
  <c r="F1335" i="8"/>
  <c r="D1336" i="8"/>
  <c r="E1336" i="8"/>
  <c r="F1336" i="8"/>
  <c r="D1337" i="8"/>
  <c r="E1337" i="8"/>
  <c r="F1337" i="8"/>
  <c r="D1338" i="8"/>
  <c r="E1338" i="8"/>
  <c r="F1338" i="8"/>
  <c r="D1339" i="8"/>
  <c r="E1339" i="8"/>
  <c r="F1339" i="8"/>
  <c r="D1340" i="8"/>
  <c r="E1340" i="8"/>
  <c r="F1340" i="8"/>
  <c r="D1341" i="8"/>
  <c r="E1341" i="8"/>
  <c r="F1341" i="8"/>
  <c r="D1342" i="8"/>
  <c r="E1342" i="8"/>
  <c r="F1342" i="8"/>
  <c r="D1343" i="8"/>
  <c r="E1343" i="8"/>
  <c r="F1343" i="8"/>
  <c r="D1344" i="8"/>
  <c r="E1344" i="8"/>
  <c r="F1344" i="8"/>
  <c r="D1345" i="8"/>
  <c r="E1345" i="8"/>
  <c r="F1345" i="8"/>
  <c r="D1346" i="8"/>
  <c r="E1346" i="8"/>
  <c r="F1346" i="8"/>
  <c r="D1347" i="8"/>
  <c r="E1347" i="8"/>
  <c r="F1347" i="8"/>
  <c r="D1348" i="8"/>
  <c r="E1348" i="8"/>
  <c r="F1348" i="8"/>
  <c r="D1349" i="8"/>
  <c r="E1349" i="8"/>
  <c r="F1349" i="8"/>
  <c r="D1350" i="8"/>
  <c r="E1350" i="8"/>
  <c r="F1350" i="8"/>
  <c r="D1351" i="8"/>
  <c r="E1351" i="8"/>
  <c r="F1351" i="8"/>
  <c r="D1352" i="8"/>
  <c r="E1352" i="8"/>
  <c r="F1352" i="8"/>
  <c r="D1353" i="8"/>
  <c r="E1353" i="8"/>
  <c r="F1353" i="8"/>
  <c r="D1354" i="8"/>
  <c r="E1354" i="8"/>
  <c r="F1354" i="8"/>
  <c r="D1355" i="8"/>
  <c r="E1355" i="8"/>
  <c r="F1355" i="8"/>
  <c r="D1356" i="8"/>
  <c r="E1356" i="8"/>
  <c r="F1356" i="8"/>
  <c r="D1357" i="8"/>
  <c r="E1357" i="8"/>
  <c r="F1357" i="8"/>
  <c r="D1358" i="8"/>
  <c r="E1358" i="8"/>
  <c r="F1358" i="8"/>
  <c r="D1359" i="8"/>
  <c r="E1359" i="8"/>
  <c r="F1359" i="8"/>
  <c r="D1360" i="8"/>
  <c r="E1360" i="8"/>
  <c r="F1360" i="8"/>
  <c r="D1361" i="8"/>
  <c r="E1361" i="8"/>
  <c r="F1361" i="8"/>
  <c r="D1362" i="8"/>
  <c r="E1362" i="8"/>
  <c r="F1362" i="8"/>
  <c r="D1363" i="8"/>
  <c r="E1363" i="8"/>
  <c r="F1363" i="8"/>
  <c r="D1364" i="8"/>
  <c r="E1364" i="8"/>
  <c r="F1364" i="8"/>
  <c r="D1365" i="8"/>
  <c r="E1365" i="8"/>
  <c r="F1365" i="8"/>
  <c r="D1366" i="8"/>
  <c r="E1366" i="8"/>
  <c r="F1366" i="8"/>
  <c r="D1367" i="8"/>
  <c r="E1367" i="8"/>
  <c r="F1367" i="8"/>
  <c r="D1368" i="8"/>
  <c r="E1368" i="8"/>
  <c r="F1368" i="8"/>
  <c r="D1369" i="8"/>
  <c r="E1369" i="8"/>
  <c r="F1369" i="8"/>
  <c r="D1370" i="8"/>
  <c r="E1370" i="8"/>
  <c r="F1370" i="8"/>
  <c r="D1371" i="8"/>
  <c r="E1371" i="8"/>
  <c r="F1371" i="8"/>
  <c r="D1372" i="8"/>
  <c r="E1372" i="8"/>
  <c r="F1372" i="8"/>
  <c r="D1373" i="8"/>
  <c r="E1373" i="8"/>
  <c r="F1373" i="8"/>
  <c r="D1374" i="8"/>
  <c r="E1374" i="8"/>
  <c r="F1374" i="8"/>
  <c r="D1375" i="8"/>
  <c r="E1375" i="8"/>
  <c r="F1375" i="8"/>
  <c r="D1376" i="8"/>
  <c r="E1376" i="8"/>
  <c r="F1376" i="8"/>
  <c r="D1377" i="8"/>
  <c r="E1377" i="8"/>
  <c r="F1377" i="8"/>
  <c r="D1378" i="8"/>
  <c r="E1378" i="8"/>
  <c r="F1378" i="8"/>
  <c r="D1379" i="8"/>
  <c r="E1379" i="8"/>
  <c r="F1379" i="8"/>
  <c r="D1380" i="8"/>
  <c r="E1380" i="8"/>
  <c r="F1380" i="8"/>
  <c r="D1381" i="8"/>
  <c r="E1381" i="8"/>
  <c r="F1381" i="8"/>
  <c r="D1382" i="8"/>
  <c r="E1382" i="8"/>
  <c r="F1382" i="8"/>
  <c r="D1383" i="8"/>
  <c r="E1383" i="8"/>
  <c r="F1383" i="8"/>
  <c r="D1384" i="8"/>
  <c r="E1384" i="8"/>
  <c r="F1384" i="8"/>
  <c r="D1385" i="8"/>
  <c r="E1385" i="8"/>
  <c r="F1385" i="8"/>
  <c r="D1386" i="8"/>
  <c r="E1386" i="8"/>
  <c r="F1386" i="8"/>
  <c r="D1387" i="8"/>
  <c r="E1387" i="8"/>
  <c r="F1387" i="8"/>
  <c r="D1388" i="8"/>
  <c r="E1388" i="8"/>
  <c r="F1388" i="8"/>
  <c r="D1389" i="8"/>
  <c r="E1389" i="8"/>
  <c r="F1389" i="8"/>
  <c r="D1390" i="8"/>
  <c r="E1390" i="8"/>
  <c r="F1390" i="8"/>
  <c r="D1391" i="8"/>
  <c r="E1391" i="8"/>
  <c r="F1391" i="8"/>
  <c r="D1392" i="8"/>
  <c r="E1392" i="8"/>
  <c r="F1392" i="8"/>
  <c r="D1393" i="8"/>
  <c r="E1393" i="8"/>
  <c r="F1393" i="8"/>
  <c r="D1394" i="8"/>
  <c r="E1394" i="8"/>
  <c r="F1394" i="8"/>
  <c r="D1395" i="8"/>
  <c r="E1395" i="8"/>
  <c r="F1395" i="8"/>
  <c r="D1396" i="8"/>
  <c r="E1396" i="8"/>
  <c r="F1396" i="8"/>
  <c r="D1397" i="8"/>
  <c r="E1397" i="8"/>
  <c r="F1397" i="8"/>
  <c r="D1398" i="8"/>
  <c r="E1398" i="8"/>
  <c r="F1398" i="8"/>
  <c r="D1399" i="8"/>
  <c r="E1399" i="8"/>
  <c r="F1399" i="8"/>
  <c r="D1400" i="8"/>
  <c r="E1400" i="8"/>
  <c r="F1400" i="8"/>
  <c r="D1401" i="8"/>
  <c r="E1401" i="8"/>
  <c r="F1401" i="8"/>
  <c r="D1402" i="8"/>
  <c r="E1402" i="8"/>
  <c r="F1402" i="8"/>
  <c r="D1403" i="8"/>
  <c r="E1403" i="8"/>
  <c r="F1403" i="8"/>
  <c r="D1404" i="8"/>
  <c r="E1404" i="8"/>
  <c r="F1404" i="8"/>
  <c r="D1405" i="8"/>
  <c r="E1405" i="8"/>
  <c r="F1405" i="8"/>
  <c r="D1406" i="8"/>
  <c r="E1406" i="8"/>
  <c r="F1406" i="8"/>
  <c r="D1407" i="8"/>
  <c r="E1407" i="8"/>
  <c r="F1407" i="8"/>
  <c r="D1408" i="8"/>
  <c r="E1408" i="8"/>
  <c r="F1408" i="8"/>
  <c r="D1409" i="8"/>
  <c r="E1409" i="8"/>
  <c r="F1409" i="8"/>
  <c r="D1410" i="8"/>
  <c r="E1410" i="8"/>
  <c r="F1410" i="8"/>
  <c r="D1411" i="8"/>
  <c r="E1411" i="8"/>
  <c r="F1411" i="8"/>
  <c r="D1412" i="8"/>
  <c r="E1412" i="8"/>
  <c r="F1412" i="8"/>
  <c r="D1413" i="8"/>
  <c r="E1413" i="8"/>
  <c r="F1413" i="8"/>
  <c r="D1414" i="8"/>
  <c r="E1414" i="8"/>
  <c r="F1414" i="8"/>
  <c r="D1415" i="8"/>
  <c r="E1415" i="8"/>
  <c r="F1415" i="8"/>
  <c r="D1416" i="8"/>
  <c r="E1416" i="8"/>
  <c r="F1416" i="8"/>
  <c r="D1417" i="8"/>
  <c r="E1417" i="8"/>
  <c r="F1417" i="8"/>
  <c r="D1418" i="8"/>
  <c r="E1418" i="8"/>
  <c r="F1418" i="8"/>
  <c r="D1419" i="8"/>
  <c r="E1419" i="8"/>
  <c r="F1419" i="8"/>
  <c r="D1420" i="8"/>
  <c r="E1420" i="8"/>
  <c r="F1420" i="8"/>
  <c r="D1421" i="8"/>
  <c r="E1421" i="8"/>
  <c r="F1421" i="8"/>
  <c r="D1422" i="8"/>
  <c r="E1422" i="8"/>
  <c r="F1422" i="8"/>
  <c r="D1423" i="8"/>
  <c r="E1423" i="8"/>
  <c r="F1423" i="8"/>
  <c r="D1424" i="8"/>
  <c r="E1424" i="8"/>
  <c r="F1424" i="8"/>
  <c r="D1425" i="8"/>
  <c r="E1425" i="8"/>
  <c r="F1425" i="8"/>
  <c r="D1426" i="8"/>
  <c r="E1426" i="8"/>
  <c r="F1426" i="8"/>
  <c r="D1427" i="8"/>
  <c r="E1427" i="8"/>
  <c r="F1427" i="8"/>
  <c r="D1428" i="8"/>
  <c r="E1428" i="8"/>
  <c r="F1428" i="8"/>
  <c r="D1429" i="8"/>
  <c r="E1429" i="8"/>
  <c r="F1429" i="8"/>
  <c r="D1430" i="8"/>
  <c r="E1430" i="8"/>
  <c r="F1430" i="8"/>
  <c r="D1431" i="8"/>
  <c r="E1431" i="8"/>
  <c r="F1431" i="8"/>
  <c r="D1432" i="8"/>
  <c r="E1432" i="8"/>
  <c r="F1432" i="8"/>
  <c r="D1433" i="8"/>
  <c r="E1433" i="8"/>
  <c r="F1433" i="8"/>
  <c r="D1434" i="8"/>
  <c r="E1434" i="8"/>
  <c r="F1434" i="8"/>
  <c r="D1435" i="8"/>
  <c r="E1435" i="8"/>
  <c r="F1435" i="8"/>
  <c r="D1436" i="8"/>
  <c r="E1436" i="8"/>
  <c r="F1436" i="8"/>
  <c r="D1437" i="8"/>
  <c r="E1437" i="8"/>
  <c r="F1437" i="8"/>
  <c r="D1438" i="8"/>
  <c r="E1438" i="8"/>
  <c r="F1438" i="8"/>
  <c r="D1439" i="8"/>
  <c r="E1439" i="8"/>
  <c r="F1439" i="8"/>
  <c r="D1440" i="8"/>
  <c r="E1440" i="8"/>
  <c r="F1440" i="8"/>
  <c r="D1441" i="8"/>
  <c r="E1441" i="8"/>
  <c r="F1441" i="8"/>
  <c r="D1442" i="8"/>
  <c r="E1442" i="8"/>
  <c r="F1442" i="8"/>
  <c r="D1443" i="8"/>
  <c r="E1443" i="8"/>
  <c r="F1443" i="8"/>
  <c r="D1444" i="8"/>
  <c r="E1444" i="8"/>
  <c r="F1444" i="8"/>
  <c r="D1445" i="8"/>
  <c r="E1445" i="8"/>
  <c r="F1445" i="8"/>
  <c r="D1446" i="8"/>
  <c r="E1446" i="8"/>
  <c r="F1446" i="8"/>
  <c r="D1447" i="8"/>
  <c r="E1447" i="8"/>
  <c r="F1447" i="8"/>
  <c r="D1448" i="8"/>
  <c r="E1448" i="8"/>
  <c r="F1448" i="8"/>
  <c r="D1449" i="8"/>
  <c r="E1449" i="8"/>
  <c r="F1449" i="8"/>
  <c r="D1450" i="8"/>
  <c r="E1450" i="8"/>
  <c r="F1450" i="8"/>
  <c r="D1451" i="8"/>
  <c r="E1451" i="8"/>
  <c r="F1451" i="8"/>
  <c r="D1452" i="8"/>
  <c r="E1452" i="8"/>
  <c r="F1452" i="8"/>
  <c r="D1453" i="8"/>
  <c r="E1453" i="8"/>
  <c r="F1453" i="8"/>
  <c r="D1454" i="8"/>
  <c r="E1454" i="8"/>
  <c r="F1454" i="8"/>
  <c r="D1455" i="8"/>
  <c r="E1455" i="8"/>
  <c r="F1455" i="8"/>
  <c r="D1456" i="8"/>
  <c r="E1456" i="8"/>
  <c r="F1456" i="8"/>
  <c r="D1457" i="8"/>
  <c r="E1457" i="8"/>
  <c r="F1457" i="8"/>
  <c r="D1458" i="8"/>
  <c r="E1458" i="8"/>
  <c r="F1458" i="8"/>
  <c r="D1459" i="8"/>
  <c r="E1459" i="8"/>
  <c r="F1459" i="8"/>
  <c r="D1460" i="8"/>
  <c r="E1460" i="8"/>
  <c r="F1460" i="8"/>
  <c r="D1461" i="8"/>
  <c r="E1461" i="8"/>
  <c r="F1461" i="8"/>
  <c r="D1462" i="8"/>
  <c r="E1462" i="8"/>
  <c r="F1462" i="8"/>
  <c r="D1463" i="8"/>
  <c r="E1463" i="8"/>
  <c r="F1463" i="8"/>
  <c r="D1464" i="8"/>
  <c r="E1464" i="8"/>
  <c r="F1464" i="8"/>
  <c r="D1465" i="8"/>
  <c r="E1465" i="8"/>
  <c r="F1465" i="8"/>
  <c r="D1466" i="8"/>
  <c r="E1466" i="8"/>
  <c r="F1466" i="8"/>
  <c r="D1467" i="8"/>
  <c r="E1467" i="8"/>
  <c r="F1467" i="8"/>
  <c r="D1468" i="8"/>
  <c r="E1468" i="8"/>
  <c r="F1468" i="8"/>
  <c r="D1469" i="8"/>
  <c r="E1469" i="8"/>
  <c r="F1469" i="8"/>
  <c r="D1470" i="8"/>
  <c r="E1470" i="8"/>
  <c r="F1470" i="8"/>
  <c r="D1471" i="8"/>
  <c r="E1471" i="8"/>
  <c r="F1471" i="8"/>
  <c r="D1472" i="8"/>
  <c r="E1472" i="8"/>
  <c r="F1472" i="8"/>
  <c r="D1473" i="8"/>
  <c r="E1473" i="8"/>
  <c r="F1473" i="8"/>
  <c r="D1474" i="8"/>
  <c r="E1474" i="8"/>
  <c r="F1474" i="8"/>
  <c r="D1475" i="8"/>
  <c r="E1475" i="8"/>
  <c r="F1475" i="8"/>
  <c r="D1476" i="8"/>
  <c r="E1476" i="8"/>
  <c r="F1476" i="8"/>
  <c r="D1477" i="8"/>
  <c r="E1477" i="8"/>
  <c r="F1477" i="8"/>
  <c r="D1478" i="8"/>
  <c r="E1478" i="8"/>
  <c r="F1478" i="8"/>
  <c r="D1479" i="8"/>
  <c r="E1479" i="8"/>
  <c r="F1479" i="8"/>
  <c r="D1480" i="8"/>
  <c r="E1480" i="8"/>
  <c r="F1480" i="8"/>
  <c r="D1481" i="8"/>
  <c r="E1481" i="8"/>
  <c r="F1481" i="8"/>
  <c r="D1482" i="8"/>
  <c r="E1482" i="8"/>
  <c r="F1482" i="8"/>
  <c r="D1483" i="8"/>
  <c r="E1483" i="8"/>
  <c r="F1483" i="8"/>
  <c r="D1484" i="8"/>
  <c r="E1484" i="8"/>
  <c r="F1484" i="8"/>
  <c r="D1485" i="8"/>
  <c r="E1485" i="8"/>
  <c r="F1485" i="8"/>
  <c r="D1486" i="8"/>
  <c r="E1486" i="8"/>
  <c r="F1486" i="8"/>
  <c r="D1487" i="8"/>
  <c r="E1487" i="8"/>
  <c r="F1487" i="8"/>
  <c r="D1488" i="8"/>
  <c r="E1488" i="8"/>
  <c r="F1488" i="8"/>
  <c r="D1489" i="8"/>
  <c r="E1489" i="8"/>
  <c r="F1489" i="8"/>
  <c r="D1490" i="8"/>
  <c r="E1490" i="8"/>
  <c r="F1490" i="8"/>
  <c r="D1491" i="8"/>
  <c r="E1491" i="8"/>
  <c r="F1491" i="8"/>
  <c r="D1492" i="8"/>
  <c r="E1492" i="8"/>
  <c r="F1492" i="8"/>
  <c r="D1493" i="8"/>
  <c r="E1493" i="8"/>
  <c r="F1493" i="8"/>
  <c r="D1494" i="8"/>
  <c r="E1494" i="8"/>
  <c r="F1494" i="8"/>
  <c r="D1495" i="8"/>
  <c r="E1495" i="8"/>
  <c r="F1495" i="8"/>
  <c r="D3435" i="8"/>
  <c r="E3435" i="8"/>
  <c r="F3435" i="8"/>
  <c r="D3436" i="8"/>
  <c r="E3436" i="8"/>
  <c r="F3436" i="8"/>
  <c r="D3437" i="8"/>
  <c r="E3437" i="8"/>
  <c r="F3437" i="8"/>
  <c r="D3438" i="8"/>
  <c r="E3438" i="8"/>
  <c r="F3438" i="8"/>
  <c r="D3439" i="8"/>
  <c r="E3439" i="8"/>
  <c r="F3439" i="8"/>
  <c r="D3440" i="8"/>
  <c r="E3440" i="8"/>
  <c r="F3440" i="8"/>
  <c r="D1496" i="8"/>
  <c r="E1496" i="8"/>
  <c r="F1496" i="8"/>
  <c r="D1497" i="8"/>
  <c r="E1497" i="8"/>
  <c r="F1497" i="8"/>
  <c r="D1498" i="8"/>
  <c r="E1498" i="8"/>
  <c r="F1498" i="8"/>
  <c r="D1499" i="8"/>
  <c r="E1499" i="8"/>
  <c r="F1499" i="8"/>
  <c r="D1500" i="8"/>
  <c r="E1500" i="8"/>
  <c r="F1500" i="8"/>
  <c r="D1501" i="8"/>
  <c r="E1501" i="8"/>
  <c r="F1501" i="8"/>
  <c r="D1502" i="8"/>
  <c r="E1502" i="8"/>
  <c r="F1502" i="8"/>
  <c r="D1503" i="8"/>
  <c r="E1503" i="8"/>
  <c r="F1503" i="8"/>
  <c r="D3441" i="8"/>
  <c r="E3441" i="8"/>
  <c r="F3441" i="8"/>
  <c r="D3442" i="8"/>
  <c r="E3442" i="8"/>
  <c r="F3442" i="8"/>
  <c r="D3443" i="8"/>
  <c r="E3443" i="8"/>
  <c r="F3443" i="8"/>
  <c r="D3444" i="8"/>
  <c r="E3444" i="8"/>
  <c r="F3444" i="8"/>
  <c r="D3445" i="8"/>
  <c r="E3445" i="8"/>
  <c r="F3445" i="8"/>
  <c r="D3446" i="8"/>
  <c r="E3446" i="8"/>
  <c r="F3446" i="8"/>
  <c r="D3447" i="8"/>
  <c r="E3447" i="8"/>
  <c r="F3447" i="8"/>
  <c r="D3448" i="8"/>
  <c r="E3448" i="8"/>
  <c r="F3448" i="8"/>
  <c r="D3449" i="8"/>
  <c r="E3449" i="8"/>
  <c r="F3449" i="8"/>
  <c r="D3450" i="8"/>
  <c r="E3450" i="8"/>
  <c r="F3450" i="8"/>
  <c r="D3451" i="8"/>
  <c r="E3451" i="8"/>
  <c r="F3451" i="8"/>
  <c r="D3452" i="8"/>
  <c r="E3452" i="8"/>
  <c r="F3452" i="8"/>
  <c r="D3453" i="8"/>
  <c r="E3453" i="8"/>
  <c r="F3453" i="8"/>
  <c r="D3454" i="8"/>
  <c r="E3454" i="8"/>
  <c r="F3454" i="8"/>
  <c r="D3455" i="8"/>
  <c r="E3455" i="8"/>
  <c r="F3455" i="8"/>
  <c r="D3456" i="8"/>
  <c r="E3456" i="8"/>
  <c r="F3456" i="8"/>
  <c r="D3457" i="8"/>
  <c r="E3457" i="8"/>
  <c r="F3457" i="8"/>
  <c r="D3458" i="8"/>
  <c r="E3458" i="8"/>
  <c r="F3458" i="8"/>
  <c r="D3459" i="8"/>
  <c r="E3459" i="8"/>
  <c r="F3459" i="8"/>
  <c r="D3460" i="8"/>
  <c r="E3460" i="8"/>
  <c r="F3460" i="8"/>
  <c r="D3461" i="8"/>
  <c r="E3461" i="8"/>
  <c r="F3461" i="8"/>
  <c r="D3462" i="8"/>
  <c r="E3462" i="8"/>
  <c r="F3462" i="8"/>
  <c r="D3463" i="8"/>
  <c r="E3463" i="8"/>
  <c r="F3463" i="8"/>
  <c r="D3464" i="8"/>
  <c r="E3464" i="8"/>
  <c r="F3464" i="8"/>
  <c r="D3465" i="8"/>
  <c r="E3465" i="8"/>
  <c r="F3465" i="8"/>
  <c r="D3466" i="8"/>
  <c r="E3466" i="8"/>
  <c r="F3466" i="8"/>
  <c r="D3467" i="8"/>
  <c r="E3467" i="8"/>
  <c r="F3467" i="8"/>
  <c r="D3468" i="8"/>
  <c r="E3468" i="8"/>
  <c r="F3468" i="8"/>
  <c r="D3469" i="8"/>
  <c r="E3469" i="8"/>
  <c r="F3469" i="8"/>
  <c r="D3470" i="8"/>
  <c r="E3470" i="8"/>
  <c r="F3470" i="8"/>
  <c r="D3471" i="8"/>
  <c r="E3471" i="8"/>
  <c r="F3471" i="8"/>
  <c r="D3472" i="8"/>
  <c r="E3472" i="8"/>
  <c r="F3472" i="8"/>
  <c r="D3473" i="8"/>
  <c r="E3473" i="8"/>
  <c r="F3473" i="8"/>
  <c r="D3474" i="8"/>
  <c r="E3474" i="8"/>
  <c r="F3474" i="8"/>
  <c r="D3475" i="8"/>
  <c r="E3475" i="8"/>
  <c r="F3475" i="8"/>
  <c r="D1504" i="8"/>
  <c r="E1504" i="8"/>
  <c r="F1504" i="8"/>
  <c r="D1505" i="8"/>
  <c r="E1505" i="8"/>
  <c r="F1505" i="8"/>
  <c r="D3476" i="8"/>
  <c r="E3476" i="8"/>
  <c r="F3476" i="8"/>
  <c r="D3477" i="8"/>
  <c r="E3477" i="8"/>
  <c r="F3477" i="8"/>
  <c r="D3478" i="8"/>
  <c r="E3478" i="8"/>
  <c r="F3478" i="8"/>
  <c r="D3479" i="8"/>
  <c r="E3479" i="8"/>
  <c r="F3479" i="8"/>
  <c r="D3480" i="8"/>
  <c r="E3480" i="8"/>
  <c r="F3480" i="8"/>
  <c r="D3481" i="8"/>
  <c r="E3481" i="8"/>
  <c r="F3481" i="8"/>
  <c r="D3482" i="8"/>
  <c r="E3482" i="8"/>
  <c r="F3482" i="8"/>
  <c r="D3483" i="8"/>
  <c r="E3483" i="8"/>
  <c r="F3483" i="8"/>
  <c r="D3484" i="8"/>
  <c r="E3484" i="8"/>
  <c r="F3484" i="8"/>
  <c r="D3485" i="8"/>
  <c r="E3485" i="8"/>
  <c r="F3485" i="8"/>
  <c r="D3486" i="8"/>
  <c r="E3486" i="8"/>
  <c r="F3486" i="8"/>
  <c r="D3487" i="8"/>
  <c r="E3487" i="8"/>
  <c r="F3487" i="8"/>
  <c r="D3488" i="8"/>
  <c r="E3488" i="8"/>
  <c r="F3488" i="8"/>
  <c r="D3489" i="8"/>
  <c r="E3489" i="8"/>
  <c r="F3489" i="8"/>
  <c r="D3490" i="8"/>
  <c r="E3490" i="8"/>
  <c r="F3490" i="8"/>
  <c r="D3491" i="8"/>
  <c r="E3491" i="8"/>
  <c r="F3491" i="8"/>
  <c r="D3492" i="8"/>
  <c r="E3492" i="8"/>
  <c r="F3492" i="8"/>
  <c r="D3493" i="8"/>
  <c r="E3493" i="8"/>
  <c r="F3493" i="8"/>
  <c r="D3494" i="8"/>
  <c r="E3494" i="8"/>
  <c r="F3494" i="8"/>
  <c r="D3495" i="8"/>
  <c r="E3495" i="8"/>
  <c r="F3495" i="8"/>
  <c r="D3496" i="8"/>
  <c r="E3496" i="8"/>
  <c r="F3496" i="8"/>
  <c r="D3497" i="8"/>
  <c r="E3497" i="8"/>
  <c r="F3497" i="8"/>
  <c r="D3498" i="8"/>
  <c r="E3498" i="8"/>
  <c r="F3498" i="8"/>
  <c r="D3499" i="8"/>
  <c r="E3499" i="8"/>
  <c r="F3499" i="8"/>
  <c r="D3500" i="8"/>
  <c r="E3500" i="8"/>
  <c r="F3500" i="8"/>
  <c r="D3501" i="8"/>
  <c r="E3501" i="8"/>
  <c r="F3501" i="8"/>
  <c r="D3502" i="8"/>
  <c r="E3502" i="8"/>
  <c r="F3502" i="8"/>
  <c r="D3503" i="8"/>
  <c r="E3503" i="8"/>
  <c r="F3503" i="8"/>
  <c r="D3504" i="8"/>
  <c r="E3504" i="8"/>
  <c r="F3504" i="8"/>
  <c r="D3505" i="8"/>
  <c r="E3505" i="8"/>
  <c r="F3505" i="8"/>
  <c r="D3506" i="8"/>
  <c r="E3506" i="8"/>
  <c r="F3506" i="8"/>
  <c r="D3507" i="8"/>
  <c r="E3507" i="8"/>
  <c r="F3507" i="8"/>
  <c r="D3508" i="8"/>
  <c r="E3508" i="8"/>
  <c r="F3508" i="8"/>
  <c r="D3509" i="8"/>
  <c r="E3509" i="8"/>
  <c r="F3509" i="8"/>
  <c r="D3510" i="8"/>
  <c r="E3510" i="8"/>
  <c r="F3510" i="8"/>
  <c r="D3511" i="8"/>
  <c r="E3511" i="8"/>
  <c r="F3511" i="8"/>
  <c r="D3512" i="8"/>
  <c r="E3512" i="8"/>
  <c r="F3512" i="8"/>
  <c r="D3513" i="8"/>
  <c r="E3513" i="8"/>
  <c r="F3513" i="8"/>
  <c r="D3514" i="8"/>
  <c r="E3514" i="8"/>
  <c r="F3514" i="8"/>
  <c r="D3515" i="8"/>
  <c r="E3515" i="8"/>
  <c r="F3515" i="8"/>
  <c r="D3516" i="8"/>
  <c r="E3516" i="8"/>
  <c r="F3516" i="8"/>
  <c r="D3517" i="8"/>
  <c r="E3517" i="8"/>
  <c r="F3517" i="8"/>
  <c r="D3518" i="8"/>
  <c r="E3518" i="8"/>
  <c r="F3518" i="8"/>
  <c r="D3519" i="8"/>
  <c r="E3519" i="8"/>
  <c r="F3519" i="8"/>
  <c r="D3520" i="8"/>
  <c r="E3520" i="8"/>
  <c r="F3520" i="8"/>
  <c r="D3521" i="8"/>
  <c r="E3521" i="8"/>
  <c r="F3521" i="8"/>
  <c r="D3522" i="8"/>
  <c r="E3522" i="8"/>
  <c r="F3522" i="8"/>
  <c r="D3523" i="8"/>
  <c r="E3523" i="8"/>
  <c r="F3523" i="8"/>
  <c r="D3524" i="8"/>
  <c r="E3524" i="8"/>
  <c r="F3524" i="8"/>
  <c r="D3525" i="8"/>
  <c r="E3525" i="8"/>
  <c r="F3525" i="8"/>
  <c r="D3526" i="8"/>
  <c r="E3526" i="8"/>
  <c r="F3526" i="8"/>
  <c r="D3527" i="8"/>
  <c r="E3527" i="8"/>
  <c r="F3527" i="8"/>
  <c r="D3528" i="8"/>
  <c r="E3528" i="8"/>
  <c r="F3528" i="8"/>
  <c r="D3529" i="8"/>
  <c r="E3529" i="8"/>
  <c r="F3529" i="8"/>
  <c r="D3530" i="8"/>
  <c r="E3530" i="8"/>
  <c r="F3530" i="8"/>
  <c r="D3531" i="8"/>
  <c r="E3531" i="8"/>
  <c r="F3531" i="8"/>
  <c r="D3532" i="8"/>
  <c r="E3532" i="8"/>
  <c r="F3532" i="8"/>
  <c r="D3533" i="8"/>
  <c r="E3533" i="8"/>
  <c r="F3533" i="8"/>
  <c r="D3534" i="8"/>
  <c r="E3534" i="8"/>
  <c r="F3534" i="8"/>
  <c r="D3535" i="8"/>
  <c r="E3535" i="8"/>
  <c r="F3535" i="8"/>
  <c r="D3536" i="8"/>
  <c r="E3536" i="8"/>
  <c r="F3536" i="8"/>
  <c r="D3537" i="8"/>
  <c r="E3537" i="8"/>
  <c r="F3537" i="8"/>
  <c r="D3538" i="8"/>
  <c r="E3538" i="8"/>
  <c r="F3538" i="8"/>
  <c r="D3539" i="8"/>
  <c r="E3539" i="8"/>
  <c r="F3539" i="8"/>
  <c r="D3540" i="8"/>
  <c r="E3540" i="8"/>
  <c r="F3540" i="8"/>
  <c r="D3541" i="8"/>
  <c r="E3541" i="8"/>
  <c r="F3541" i="8"/>
  <c r="D3542" i="8"/>
  <c r="E3542" i="8"/>
  <c r="F3542" i="8"/>
  <c r="D3543" i="8"/>
  <c r="E3543" i="8"/>
  <c r="F3543" i="8"/>
  <c r="D3544" i="8"/>
  <c r="E3544" i="8"/>
  <c r="F3544" i="8"/>
  <c r="D3545" i="8"/>
  <c r="E3545" i="8"/>
  <c r="F3545" i="8"/>
  <c r="D3546" i="8"/>
  <c r="E3546" i="8"/>
  <c r="F3546" i="8"/>
  <c r="D3547" i="8"/>
  <c r="E3547" i="8"/>
  <c r="F3547" i="8"/>
  <c r="D3548" i="8"/>
  <c r="E3548" i="8"/>
  <c r="F3548" i="8"/>
  <c r="D3549" i="8"/>
  <c r="E3549" i="8"/>
  <c r="F3549" i="8"/>
  <c r="D3550" i="8"/>
  <c r="E3550" i="8"/>
  <c r="F3550" i="8"/>
  <c r="D3551" i="8"/>
  <c r="E3551" i="8"/>
  <c r="F3551" i="8"/>
  <c r="D3552" i="8"/>
  <c r="E3552" i="8"/>
  <c r="F3552" i="8"/>
  <c r="D3553" i="8"/>
  <c r="E3553" i="8"/>
  <c r="F3553" i="8"/>
  <c r="D3554" i="8"/>
  <c r="E3554" i="8"/>
  <c r="F3554" i="8"/>
  <c r="D3555" i="8"/>
  <c r="E3555" i="8"/>
  <c r="F3555" i="8"/>
  <c r="D3556" i="8"/>
  <c r="E3556" i="8"/>
  <c r="F3556" i="8"/>
  <c r="D3557" i="8"/>
  <c r="E3557" i="8"/>
  <c r="F3557" i="8"/>
  <c r="D3558" i="8"/>
  <c r="E3558" i="8"/>
  <c r="F3558" i="8"/>
  <c r="D3559" i="8"/>
  <c r="E3559" i="8"/>
  <c r="F3559" i="8"/>
  <c r="D3560" i="8"/>
  <c r="E3560" i="8"/>
  <c r="F3560" i="8"/>
  <c r="D3561" i="8"/>
  <c r="E3561" i="8"/>
  <c r="F3561" i="8"/>
  <c r="D3562" i="8"/>
  <c r="E3562" i="8"/>
  <c r="F3562" i="8"/>
  <c r="D3563" i="8"/>
  <c r="E3563" i="8"/>
  <c r="F3563" i="8"/>
  <c r="D3564" i="8"/>
  <c r="E3564" i="8"/>
  <c r="F3564" i="8"/>
  <c r="D3565" i="8"/>
  <c r="E3565" i="8"/>
  <c r="F3565" i="8"/>
  <c r="D3566" i="8"/>
  <c r="E3566" i="8"/>
  <c r="F3566" i="8"/>
  <c r="D3567" i="8"/>
  <c r="E3567" i="8"/>
  <c r="F3567" i="8"/>
  <c r="D3568" i="8"/>
  <c r="E3568" i="8"/>
  <c r="F3568" i="8"/>
  <c r="D3569" i="8"/>
  <c r="E3569" i="8"/>
  <c r="F3569" i="8"/>
  <c r="D3570" i="8"/>
  <c r="E3570" i="8"/>
  <c r="F3570" i="8"/>
  <c r="D3571" i="8"/>
  <c r="E3571" i="8"/>
  <c r="F3571" i="8"/>
  <c r="D3572" i="8"/>
  <c r="E3572" i="8"/>
  <c r="F3572" i="8"/>
  <c r="D3573" i="8"/>
  <c r="E3573" i="8"/>
  <c r="F3573" i="8"/>
  <c r="D3574" i="8"/>
  <c r="E3574" i="8"/>
  <c r="F3574" i="8"/>
  <c r="D3575" i="8"/>
  <c r="E3575" i="8"/>
  <c r="F3575" i="8"/>
  <c r="D3576" i="8"/>
  <c r="E3576" i="8"/>
  <c r="F3576" i="8"/>
  <c r="D3577" i="8"/>
  <c r="E3577" i="8"/>
  <c r="F3577" i="8"/>
  <c r="D1506" i="8"/>
  <c r="E1506" i="8"/>
  <c r="F1506" i="8"/>
  <c r="D1507" i="8"/>
  <c r="E1507" i="8"/>
  <c r="F1507" i="8"/>
  <c r="D1508" i="8"/>
  <c r="E1508" i="8"/>
  <c r="F1508" i="8"/>
  <c r="D1509" i="8"/>
  <c r="E1509" i="8"/>
  <c r="F1509" i="8"/>
  <c r="D1510" i="8"/>
  <c r="E1510" i="8"/>
  <c r="F1510" i="8"/>
  <c r="D1511" i="8"/>
  <c r="E1511" i="8"/>
  <c r="F1511" i="8"/>
  <c r="D1512" i="8"/>
  <c r="E1512" i="8"/>
  <c r="F1512" i="8"/>
  <c r="D1513" i="8"/>
  <c r="E1513" i="8"/>
  <c r="F1513" i="8"/>
  <c r="D1514" i="8"/>
  <c r="E1514" i="8"/>
  <c r="F1514" i="8"/>
  <c r="D1515" i="8"/>
  <c r="E1515" i="8"/>
  <c r="F1515" i="8"/>
  <c r="D1516" i="8"/>
  <c r="E1516" i="8"/>
  <c r="F1516" i="8"/>
  <c r="D1517" i="8"/>
  <c r="E1517" i="8"/>
  <c r="F1517" i="8"/>
  <c r="D1518" i="8"/>
  <c r="E1518" i="8"/>
  <c r="F1518" i="8"/>
  <c r="D1519" i="8"/>
  <c r="E1519" i="8"/>
  <c r="F1519" i="8"/>
  <c r="D1520" i="8"/>
  <c r="E1520" i="8"/>
  <c r="F1520" i="8"/>
  <c r="D1521" i="8"/>
  <c r="E1521" i="8"/>
  <c r="F1521" i="8"/>
  <c r="D1522" i="8"/>
  <c r="E1522" i="8"/>
  <c r="F1522" i="8"/>
  <c r="D1523" i="8"/>
  <c r="E1523" i="8"/>
  <c r="F1523" i="8"/>
  <c r="D1524" i="8"/>
  <c r="E1524" i="8"/>
  <c r="F1524" i="8"/>
  <c r="D1525" i="8"/>
  <c r="E1525" i="8"/>
  <c r="F1525" i="8"/>
  <c r="D1526" i="8"/>
  <c r="E1526" i="8"/>
  <c r="F1526" i="8"/>
  <c r="D1527" i="8"/>
  <c r="E1527" i="8"/>
  <c r="F1527" i="8"/>
  <c r="D1528" i="8"/>
  <c r="E1528" i="8"/>
  <c r="F1528" i="8"/>
  <c r="D1529" i="8"/>
  <c r="E1529" i="8"/>
  <c r="F1529" i="8"/>
  <c r="D1530" i="8"/>
  <c r="E1530" i="8"/>
  <c r="F1530" i="8"/>
  <c r="D1531" i="8"/>
  <c r="E1531" i="8"/>
  <c r="F1531" i="8"/>
  <c r="D1532" i="8"/>
  <c r="E1532" i="8"/>
  <c r="F1532" i="8"/>
  <c r="D1533" i="8"/>
  <c r="E1533" i="8"/>
  <c r="F1533" i="8"/>
  <c r="D1534" i="8"/>
  <c r="E1534" i="8"/>
  <c r="F1534" i="8"/>
  <c r="D1535" i="8"/>
  <c r="E1535" i="8"/>
  <c r="F1535" i="8"/>
  <c r="D1536" i="8"/>
  <c r="E1536" i="8"/>
  <c r="F1536" i="8"/>
  <c r="D1537" i="8"/>
  <c r="E1537" i="8"/>
  <c r="F1537" i="8"/>
  <c r="D1538" i="8"/>
  <c r="E1538" i="8"/>
  <c r="F1538" i="8"/>
  <c r="D1539" i="8"/>
  <c r="E1539" i="8"/>
  <c r="F1539" i="8"/>
  <c r="D1540" i="8"/>
  <c r="E1540" i="8"/>
  <c r="F1540" i="8"/>
  <c r="D1541" i="8"/>
  <c r="E1541" i="8"/>
  <c r="F1541" i="8"/>
  <c r="D1542" i="8"/>
  <c r="E1542" i="8"/>
  <c r="F1542" i="8"/>
  <c r="D1543" i="8"/>
  <c r="E1543" i="8"/>
  <c r="F1543" i="8"/>
  <c r="D1544" i="8"/>
  <c r="E1544" i="8"/>
  <c r="F1544" i="8"/>
  <c r="D1545" i="8"/>
  <c r="E1545" i="8"/>
  <c r="F1545" i="8"/>
  <c r="D1546" i="8"/>
  <c r="E1546" i="8"/>
  <c r="F1546" i="8"/>
  <c r="D1547" i="8"/>
  <c r="E1547" i="8"/>
  <c r="F1547" i="8"/>
  <c r="D1548" i="8"/>
  <c r="E1548" i="8"/>
  <c r="F1548" i="8"/>
  <c r="D1549" i="8"/>
  <c r="E1549" i="8"/>
  <c r="F1549" i="8"/>
  <c r="D1550" i="8"/>
  <c r="E1550" i="8"/>
  <c r="F1550" i="8"/>
  <c r="D1551" i="8"/>
  <c r="E1551" i="8"/>
  <c r="F1551" i="8"/>
  <c r="D1552" i="8"/>
  <c r="E1552" i="8"/>
  <c r="F1552" i="8"/>
  <c r="D1553" i="8"/>
  <c r="E1553" i="8"/>
  <c r="F1553" i="8"/>
  <c r="D1554" i="8"/>
  <c r="E1554" i="8"/>
  <c r="F1554" i="8"/>
  <c r="D1555" i="8"/>
  <c r="E1555" i="8"/>
  <c r="F1555" i="8"/>
  <c r="D1556" i="8"/>
  <c r="E1556" i="8"/>
  <c r="F1556" i="8"/>
  <c r="D1557" i="8"/>
  <c r="E1557" i="8"/>
  <c r="F1557" i="8"/>
  <c r="D1558" i="8"/>
  <c r="E1558" i="8"/>
  <c r="F1558" i="8"/>
  <c r="D1559" i="8"/>
  <c r="E1559" i="8"/>
  <c r="F1559" i="8"/>
  <c r="D1560" i="8"/>
  <c r="E1560" i="8"/>
  <c r="F1560" i="8"/>
  <c r="D1561" i="8"/>
  <c r="E1561" i="8"/>
  <c r="F1561" i="8"/>
  <c r="D1562" i="8"/>
  <c r="E1562" i="8"/>
  <c r="F1562" i="8"/>
  <c r="D1563" i="8"/>
  <c r="E1563" i="8"/>
  <c r="F1563" i="8"/>
  <c r="D1564" i="8"/>
  <c r="E1564" i="8"/>
  <c r="F1564" i="8"/>
  <c r="D1565" i="8"/>
  <c r="E1565" i="8"/>
  <c r="F1565" i="8"/>
  <c r="D1566" i="8"/>
  <c r="E1566" i="8"/>
  <c r="F1566" i="8"/>
  <c r="D1567" i="8"/>
  <c r="E1567" i="8"/>
  <c r="F1567" i="8"/>
  <c r="D1568" i="8"/>
  <c r="E1568" i="8"/>
  <c r="F1568" i="8"/>
  <c r="D1569" i="8"/>
  <c r="E1569" i="8"/>
  <c r="F1569" i="8"/>
  <c r="D1570" i="8"/>
  <c r="E1570" i="8"/>
  <c r="F1570" i="8"/>
  <c r="D1571" i="8"/>
  <c r="E1571" i="8"/>
  <c r="F1571" i="8"/>
  <c r="D1572" i="8"/>
  <c r="E1572" i="8"/>
  <c r="F1572" i="8"/>
  <c r="D1573" i="8"/>
  <c r="E1573" i="8"/>
  <c r="F1573" i="8"/>
  <c r="D1574" i="8"/>
  <c r="E1574" i="8"/>
  <c r="F1574" i="8"/>
  <c r="D1575" i="8"/>
  <c r="E1575" i="8"/>
  <c r="F1575" i="8"/>
  <c r="D1576" i="8"/>
  <c r="E1576" i="8"/>
  <c r="F1576" i="8"/>
  <c r="D1577" i="8"/>
  <c r="E1577" i="8"/>
  <c r="F1577" i="8"/>
  <c r="D1578" i="8"/>
  <c r="E1578" i="8"/>
  <c r="F1578" i="8"/>
  <c r="D1579" i="8"/>
  <c r="E1579" i="8"/>
  <c r="F1579" i="8"/>
  <c r="D1580" i="8"/>
  <c r="E1580" i="8"/>
  <c r="F1580" i="8"/>
  <c r="D1581" i="8"/>
  <c r="E1581" i="8"/>
  <c r="F1581" i="8"/>
  <c r="D1582" i="8"/>
  <c r="E1582" i="8"/>
  <c r="F1582" i="8"/>
  <c r="D1583" i="8"/>
  <c r="E1583" i="8"/>
  <c r="F1583" i="8"/>
  <c r="D1584" i="8"/>
  <c r="E1584" i="8"/>
  <c r="F1584" i="8"/>
  <c r="D1585" i="8"/>
  <c r="E1585" i="8"/>
  <c r="F1585" i="8"/>
  <c r="D1586" i="8"/>
  <c r="E1586" i="8"/>
  <c r="F1586" i="8"/>
  <c r="D1587" i="8"/>
  <c r="E1587" i="8"/>
  <c r="F1587" i="8"/>
  <c r="D1588" i="8"/>
  <c r="E1588" i="8"/>
  <c r="F1588" i="8"/>
  <c r="D1589" i="8"/>
  <c r="E1589" i="8"/>
  <c r="F1589" i="8"/>
  <c r="D1590" i="8"/>
  <c r="E1590" i="8"/>
  <c r="F1590" i="8"/>
  <c r="D1591" i="8"/>
  <c r="E1591" i="8"/>
  <c r="F1591" i="8"/>
  <c r="D1592" i="8"/>
  <c r="E1592" i="8"/>
  <c r="F1592" i="8"/>
  <c r="D1593" i="8"/>
  <c r="E1593" i="8"/>
  <c r="F1593" i="8"/>
  <c r="D1594" i="8"/>
  <c r="E1594" i="8"/>
  <c r="F1594" i="8"/>
  <c r="D1595" i="8"/>
  <c r="E1595" i="8"/>
  <c r="F1595" i="8"/>
  <c r="D1596" i="8"/>
  <c r="E1596" i="8"/>
  <c r="F1596" i="8"/>
  <c r="D1597" i="8"/>
  <c r="E1597" i="8"/>
  <c r="F1597" i="8"/>
  <c r="D1598" i="8"/>
  <c r="E1598" i="8"/>
  <c r="F1598" i="8"/>
  <c r="D1599" i="8"/>
  <c r="E1599" i="8"/>
  <c r="F1599" i="8"/>
  <c r="D1600" i="8"/>
  <c r="E1600" i="8"/>
  <c r="F1600" i="8"/>
  <c r="D1601" i="8"/>
  <c r="E1601" i="8"/>
  <c r="F1601" i="8"/>
  <c r="D1602" i="8"/>
  <c r="E1602" i="8"/>
  <c r="F1602" i="8"/>
  <c r="D1603" i="8"/>
  <c r="E1603" i="8"/>
  <c r="F1603" i="8"/>
  <c r="D1604" i="8"/>
  <c r="E1604" i="8"/>
  <c r="F1604" i="8"/>
  <c r="D1605" i="8"/>
  <c r="E1605" i="8"/>
  <c r="F1605" i="8"/>
  <c r="D1606" i="8"/>
  <c r="E1606" i="8"/>
  <c r="F1606" i="8"/>
  <c r="D1607" i="8"/>
  <c r="E1607" i="8"/>
  <c r="F1607" i="8"/>
  <c r="D1608" i="8"/>
  <c r="E1608" i="8"/>
  <c r="F1608" i="8"/>
  <c r="D1609" i="8"/>
  <c r="E1609" i="8"/>
  <c r="F1609" i="8"/>
  <c r="D1610" i="8"/>
  <c r="E1610" i="8"/>
  <c r="F1610" i="8"/>
  <c r="D1611" i="8"/>
  <c r="E1611" i="8"/>
  <c r="F1611" i="8"/>
  <c r="D1612" i="8"/>
  <c r="E1612" i="8"/>
  <c r="F1612" i="8"/>
  <c r="D1613" i="8"/>
  <c r="E1613" i="8"/>
  <c r="F1613" i="8"/>
  <c r="D1614" i="8"/>
  <c r="E1614" i="8"/>
  <c r="F1614" i="8"/>
  <c r="D1615" i="8"/>
  <c r="E1615" i="8"/>
  <c r="F1615" i="8"/>
  <c r="D1616" i="8"/>
  <c r="E1616" i="8"/>
  <c r="F1616" i="8"/>
  <c r="D1617" i="8"/>
  <c r="E1617" i="8"/>
  <c r="F1617" i="8"/>
  <c r="D1618" i="8"/>
  <c r="E1618" i="8"/>
  <c r="F1618" i="8"/>
  <c r="D1619" i="8"/>
  <c r="E1619" i="8"/>
  <c r="F1619" i="8"/>
  <c r="D1620" i="8"/>
  <c r="E1620" i="8"/>
  <c r="F1620" i="8"/>
  <c r="D1621" i="8"/>
  <c r="E1621" i="8"/>
  <c r="F1621" i="8"/>
  <c r="D1622" i="8"/>
  <c r="E1622" i="8"/>
  <c r="F1622" i="8"/>
  <c r="D1623" i="8"/>
  <c r="E1623" i="8"/>
  <c r="F1623" i="8"/>
  <c r="D1624" i="8"/>
  <c r="E1624" i="8"/>
  <c r="F1624" i="8"/>
  <c r="D1625" i="8"/>
  <c r="E1625" i="8"/>
  <c r="F1625" i="8"/>
  <c r="D1626" i="8"/>
  <c r="E1626" i="8"/>
  <c r="F1626" i="8"/>
  <c r="D1627" i="8"/>
  <c r="E1627" i="8"/>
  <c r="F1627" i="8"/>
  <c r="D1628" i="8"/>
  <c r="E1628" i="8"/>
  <c r="F1628" i="8"/>
  <c r="D1629" i="8"/>
  <c r="E1629" i="8"/>
  <c r="F1629" i="8"/>
  <c r="D1630" i="8"/>
  <c r="E1630" i="8"/>
  <c r="F1630" i="8"/>
  <c r="D1631" i="8"/>
  <c r="E1631" i="8"/>
  <c r="F1631" i="8"/>
  <c r="D3578" i="8"/>
  <c r="E3578" i="8"/>
  <c r="F3578" i="8"/>
  <c r="D3579" i="8"/>
  <c r="E3579" i="8"/>
  <c r="F3579" i="8"/>
  <c r="D3580" i="8"/>
  <c r="E3580" i="8"/>
  <c r="F3580" i="8"/>
  <c r="D3581" i="8"/>
  <c r="E3581" i="8"/>
  <c r="F3581" i="8"/>
  <c r="D1632" i="8"/>
  <c r="E1632" i="8"/>
  <c r="F1632" i="8"/>
  <c r="D1633" i="8"/>
  <c r="E1633" i="8"/>
  <c r="F1633" i="8"/>
  <c r="D1634" i="8"/>
  <c r="E1634" i="8"/>
  <c r="F1634" i="8"/>
  <c r="D1635" i="8"/>
  <c r="E1635" i="8"/>
  <c r="F1635" i="8"/>
  <c r="D1636" i="8"/>
  <c r="E1636" i="8"/>
  <c r="F1636" i="8"/>
  <c r="D1637" i="8"/>
  <c r="E1637" i="8"/>
  <c r="F1637" i="8"/>
  <c r="D1638" i="8"/>
  <c r="E1638" i="8"/>
  <c r="F1638" i="8"/>
  <c r="D1639" i="8"/>
  <c r="E1639" i="8"/>
  <c r="F1639" i="8"/>
  <c r="D1640" i="8"/>
  <c r="E1640" i="8"/>
  <c r="F1640" i="8"/>
  <c r="D1641" i="8"/>
  <c r="E1641" i="8"/>
  <c r="F1641" i="8"/>
  <c r="D1642" i="8"/>
  <c r="E1642" i="8"/>
  <c r="F1642" i="8"/>
  <c r="D1643" i="8"/>
  <c r="E1643" i="8"/>
  <c r="F1643" i="8"/>
  <c r="D1644" i="8"/>
  <c r="E1644" i="8"/>
  <c r="F1644" i="8"/>
  <c r="D1645" i="8"/>
  <c r="E1645" i="8"/>
  <c r="F1645" i="8"/>
  <c r="D1646" i="8"/>
  <c r="E1646" i="8"/>
  <c r="F1646" i="8"/>
  <c r="D1647" i="8"/>
  <c r="E1647" i="8"/>
  <c r="F1647" i="8"/>
  <c r="D1648" i="8"/>
  <c r="E1648" i="8"/>
  <c r="F1648" i="8"/>
  <c r="D1649" i="8"/>
  <c r="E1649" i="8"/>
  <c r="F1649" i="8"/>
  <c r="D1650" i="8"/>
  <c r="E1650" i="8"/>
  <c r="F1650" i="8"/>
  <c r="D1651" i="8"/>
  <c r="E1651" i="8"/>
  <c r="F1651" i="8"/>
  <c r="D1652" i="8"/>
  <c r="E1652" i="8"/>
  <c r="F1652" i="8"/>
  <c r="D1653" i="8"/>
  <c r="E1653" i="8"/>
  <c r="F1653" i="8"/>
  <c r="D1654" i="8"/>
  <c r="E1654" i="8"/>
  <c r="F1654" i="8"/>
  <c r="D1655" i="8"/>
  <c r="E1655" i="8"/>
  <c r="F1655" i="8"/>
  <c r="D1656" i="8"/>
  <c r="E1656" i="8"/>
  <c r="F1656" i="8"/>
  <c r="D1657" i="8"/>
  <c r="E1657" i="8"/>
  <c r="F1657" i="8"/>
  <c r="D1658" i="8"/>
  <c r="E1658" i="8"/>
  <c r="F1658" i="8"/>
  <c r="D1659" i="8"/>
  <c r="E1659" i="8"/>
  <c r="F1659" i="8"/>
  <c r="D1660" i="8"/>
  <c r="E1660" i="8"/>
  <c r="F1660" i="8"/>
  <c r="D1661" i="8"/>
  <c r="E1661" i="8"/>
  <c r="F1661" i="8"/>
  <c r="D1662" i="8"/>
  <c r="E1662" i="8"/>
  <c r="F1662" i="8"/>
  <c r="D1663" i="8"/>
  <c r="E1663" i="8"/>
  <c r="F1663" i="8"/>
  <c r="D1664" i="8"/>
  <c r="E1664" i="8"/>
  <c r="F1664" i="8"/>
  <c r="D1665" i="8"/>
  <c r="E1665" i="8"/>
  <c r="F1665" i="8"/>
  <c r="D1666" i="8"/>
  <c r="E1666" i="8"/>
  <c r="F1666" i="8"/>
  <c r="D1667" i="8"/>
  <c r="E1667" i="8"/>
  <c r="F1667" i="8"/>
  <c r="D1668" i="8"/>
  <c r="E1668" i="8"/>
  <c r="F1668" i="8"/>
  <c r="D1669" i="8"/>
  <c r="E1669" i="8"/>
  <c r="F1669" i="8"/>
  <c r="D3582" i="8"/>
  <c r="E3582" i="8"/>
  <c r="F3582" i="8"/>
  <c r="D3583" i="8"/>
  <c r="E3583" i="8"/>
  <c r="F3583" i="8"/>
  <c r="D3584" i="8"/>
  <c r="E3584" i="8"/>
  <c r="F3584" i="8"/>
  <c r="D3585" i="8"/>
  <c r="E3585" i="8"/>
  <c r="F3585" i="8"/>
  <c r="D3586" i="8"/>
  <c r="E3586" i="8"/>
  <c r="F3586" i="8"/>
  <c r="D3587" i="8"/>
  <c r="E3587" i="8"/>
  <c r="F3587" i="8"/>
  <c r="D3588" i="8"/>
  <c r="E3588" i="8"/>
  <c r="F3588" i="8"/>
  <c r="D3589" i="8"/>
  <c r="E3589" i="8"/>
  <c r="F3589" i="8"/>
  <c r="D3590" i="8"/>
  <c r="E3590" i="8"/>
  <c r="F3590" i="8"/>
  <c r="D3591" i="8"/>
  <c r="E3591" i="8"/>
  <c r="F3591" i="8"/>
  <c r="D1670" i="8"/>
  <c r="E1670" i="8"/>
  <c r="F1670" i="8"/>
  <c r="D1671" i="8"/>
  <c r="E1671" i="8"/>
  <c r="F1671" i="8"/>
  <c r="D1672" i="8"/>
  <c r="E1672" i="8"/>
  <c r="F1672" i="8"/>
  <c r="D1673" i="8"/>
  <c r="E1673" i="8"/>
  <c r="F1673" i="8"/>
  <c r="D1674" i="8"/>
  <c r="E1674" i="8"/>
  <c r="F1674" i="8"/>
  <c r="D1675" i="8"/>
  <c r="E1675" i="8"/>
  <c r="F1675" i="8"/>
  <c r="D1676" i="8"/>
  <c r="E1676" i="8"/>
  <c r="F1676" i="8"/>
  <c r="D1677" i="8"/>
  <c r="E1677" i="8"/>
  <c r="F1677" i="8"/>
  <c r="D1678" i="8"/>
  <c r="E1678" i="8"/>
  <c r="F1678" i="8"/>
  <c r="D1679" i="8"/>
  <c r="E1679" i="8"/>
  <c r="F1679" i="8"/>
  <c r="D1680" i="8"/>
  <c r="E1680" i="8"/>
  <c r="F1680" i="8"/>
  <c r="D1681" i="8"/>
  <c r="E1681" i="8"/>
  <c r="F1681" i="8"/>
  <c r="D1682" i="8"/>
  <c r="E1682" i="8"/>
  <c r="F1682" i="8"/>
  <c r="D1683" i="8"/>
  <c r="E1683" i="8"/>
  <c r="F1683" i="8"/>
  <c r="D1684" i="8"/>
  <c r="E1684" i="8"/>
  <c r="F1684" i="8"/>
  <c r="D1685" i="8"/>
  <c r="E1685" i="8"/>
  <c r="F1685" i="8"/>
  <c r="D1686" i="8"/>
  <c r="E1686" i="8"/>
  <c r="F1686" i="8"/>
  <c r="D1687" i="8"/>
  <c r="E1687" i="8"/>
  <c r="F1687" i="8"/>
  <c r="D1688" i="8"/>
  <c r="E1688" i="8"/>
  <c r="F1688" i="8"/>
  <c r="D1689" i="8"/>
  <c r="E1689" i="8"/>
  <c r="F1689" i="8"/>
  <c r="D1690" i="8"/>
  <c r="E1690" i="8"/>
  <c r="F1690" i="8"/>
  <c r="D1691" i="8"/>
  <c r="E1691" i="8"/>
  <c r="F1691" i="8"/>
  <c r="D1692" i="8"/>
  <c r="E1692" i="8"/>
  <c r="F1692" i="8"/>
  <c r="D1693" i="8"/>
  <c r="E1693" i="8"/>
  <c r="F1693" i="8"/>
  <c r="D1694" i="8"/>
  <c r="E1694" i="8"/>
  <c r="F1694" i="8"/>
  <c r="D1695" i="8"/>
  <c r="E1695" i="8"/>
  <c r="F1695" i="8"/>
  <c r="D1696" i="8"/>
  <c r="E1696" i="8"/>
  <c r="F1696" i="8"/>
  <c r="D1697" i="8"/>
  <c r="E1697" i="8"/>
  <c r="F1697" i="8"/>
  <c r="D1698" i="8"/>
  <c r="E1698" i="8"/>
  <c r="F1698" i="8"/>
  <c r="D1699" i="8"/>
  <c r="E1699" i="8"/>
  <c r="F1699" i="8"/>
  <c r="D1700" i="8"/>
  <c r="E1700" i="8"/>
  <c r="F1700" i="8"/>
  <c r="D1701" i="8"/>
  <c r="E1701" i="8"/>
  <c r="F1701" i="8"/>
  <c r="D1702" i="8"/>
  <c r="E1702" i="8"/>
  <c r="F1702" i="8"/>
  <c r="D1703" i="8"/>
  <c r="E1703" i="8"/>
  <c r="F1703" i="8"/>
  <c r="D1704" i="8"/>
  <c r="E1704" i="8"/>
  <c r="F1704" i="8"/>
  <c r="D1705" i="8"/>
  <c r="E1705" i="8"/>
  <c r="F1705" i="8"/>
  <c r="D1706" i="8"/>
  <c r="E1706" i="8"/>
  <c r="F1706" i="8"/>
  <c r="D1707" i="8"/>
  <c r="E1707" i="8"/>
  <c r="F1707" i="8"/>
  <c r="D1708" i="8"/>
  <c r="E1708" i="8"/>
  <c r="F1708" i="8"/>
  <c r="D1709" i="8"/>
  <c r="E1709" i="8"/>
  <c r="F1709" i="8"/>
  <c r="D1710" i="8"/>
  <c r="E1710" i="8"/>
  <c r="F1710" i="8"/>
  <c r="D1711" i="8"/>
  <c r="E1711" i="8"/>
  <c r="F1711" i="8"/>
  <c r="D1712" i="8"/>
  <c r="E1712" i="8"/>
  <c r="F1712" i="8"/>
  <c r="D1713" i="8"/>
  <c r="E1713" i="8"/>
  <c r="F1713" i="8"/>
  <c r="D1714" i="8"/>
  <c r="E1714" i="8"/>
  <c r="F1714" i="8"/>
  <c r="D1715" i="8"/>
  <c r="E1715" i="8"/>
  <c r="F1715" i="8"/>
  <c r="D1716" i="8"/>
  <c r="E1716" i="8"/>
  <c r="F1716" i="8"/>
  <c r="D1717" i="8"/>
  <c r="E1717" i="8"/>
  <c r="F1717" i="8"/>
  <c r="D1718" i="8"/>
  <c r="E1718" i="8"/>
  <c r="F1718" i="8"/>
  <c r="D1719" i="8"/>
  <c r="E1719" i="8"/>
  <c r="F1719" i="8"/>
  <c r="D1720" i="8"/>
  <c r="E1720" i="8"/>
  <c r="F1720" i="8"/>
  <c r="D1721" i="8"/>
  <c r="E1721" i="8"/>
  <c r="F1721" i="8"/>
  <c r="D1722" i="8"/>
  <c r="E1722" i="8"/>
  <c r="F1722" i="8"/>
  <c r="D1723" i="8"/>
  <c r="E1723" i="8"/>
  <c r="F1723" i="8"/>
  <c r="D1724" i="8"/>
  <c r="E1724" i="8"/>
  <c r="F1724" i="8"/>
  <c r="D1725" i="8"/>
  <c r="E1725" i="8"/>
  <c r="F1725" i="8"/>
  <c r="D1726" i="8"/>
  <c r="E1726" i="8"/>
  <c r="F1726" i="8"/>
  <c r="D1727" i="8"/>
  <c r="E1727" i="8"/>
  <c r="F1727" i="8"/>
  <c r="D1728" i="8"/>
  <c r="E1728" i="8"/>
  <c r="F1728" i="8"/>
  <c r="D1729" i="8"/>
  <c r="E1729" i="8"/>
  <c r="F1729" i="8"/>
  <c r="D1730" i="8"/>
  <c r="E1730" i="8"/>
  <c r="F1730" i="8"/>
  <c r="D1731" i="8"/>
  <c r="E1731" i="8"/>
  <c r="F1731" i="8"/>
  <c r="D1732" i="8"/>
  <c r="E1732" i="8"/>
  <c r="F1732" i="8"/>
  <c r="D1733" i="8"/>
  <c r="E1733" i="8"/>
  <c r="F1733" i="8"/>
  <c r="D1734" i="8"/>
  <c r="E1734" i="8"/>
  <c r="F1734" i="8"/>
  <c r="D1735" i="8"/>
  <c r="E1735" i="8"/>
  <c r="F1735" i="8"/>
  <c r="D1736" i="8"/>
  <c r="E1736" i="8"/>
  <c r="F1736" i="8"/>
  <c r="D1737" i="8"/>
  <c r="E1737" i="8"/>
  <c r="F1737" i="8"/>
  <c r="D1738" i="8"/>
  <c r="E1738" i="8"/>
  <c r="F1738" i="8"/>
  <c r="D1739" i="8"/>
  <c r="E1739" i="8"/>
  <c r="F1739" i="8"/>
  <c r="D1740" i="8"/>
  <c r="E1740" i="8"/>
  <c r="F1740" i="8"/>
  <c r="D1741" i="8"/>
  <c r="E1741" i="8"/>
  <c r="F1741" i="8"/>
  <c r="D3592" i="8"/>
  <c r="E3592" i="8"/>
  <c r="F3592" i="8"/>
  <c r="D3593" i="8"/>
  <c r="E3593" i="8"/>
  <c r="F3593" i="8"/>
  <c r="D1742" i="8"/>
  <c r="E1742" i="8"/>
  <c r="F1742" i="8"/>
  <c r="D1743" i="8"/>
  <c r="E1743" i="8"/>
  <c r="F1743" i="8"/>
  <c r="D1744" i="8"/>
  <c r="E1744" i="8"/>
  <c r="F1744" i="8"/>
  <c r="D1745" i="8"/>
  <c r="E1745" i="8"/>
  <c r="F1745" i="8"/>
  <c r="D1746" i="8"/>
  <c r="E1746" i="8"/>
  <c r="F1746" i="8"/>
  <c r="D1747" i="8"/>
  <c r="E1747" i="8"/>
  <c r="F1747" i="8"/>
  <c r="D1748" i="8"/>
  <c r="E1748" i="8"/>
  <c r="F1748" i="8"/>
  <c r="D1749" i="8"/>
  <c r="E1749" i="8"/>
  <c r="F1749" i="8"/>
  <c r="D1750" i="8"/>
  <c r="E1750" i="8"/>
  <c r="F1750" i="8"/>
  <c r="D1751" i="8"/>
  <c r="E1751" i="8"/>
  <c r="F1751" i="8"/>
  <c r="D1752" i="8"/>
  <c r="E1752" i="8"/>
  <c r="F1752" i="8"/>
  <c r="D1753" i="8"/>
  <c r="E1753" i="8"/>
  <c r="F1753" i="8"/>
  <c r="D1754" i="8"/>
  <c r="E1754" i="8"/>
  <c r="F1754" i="8"/>
  <c r="D1755" i="8"/>
  <c r="E1755" i="8"/>
  <c r="F1755" i="8"/>
  <c r="D1756" i="8"/>
  <c r="E1756" i="8"/>
  <c r="F1756" i="8"/>
  <c r="D1757" i="8"/>
  <c r="E1757" i="8"/>
  <c r="F1757" i="8"/>
  <c r="D1758" i="8"/>
  <c r="E1758" i="8"/>
  <c r="F1758" i="8"/>
  <c r="D1759" i="8"/>
  <c r="E1759" i="8"/>
  <c r="F1759" i="8"/>
  <c r="D1760" i="8"/>
  <c r="E1760" i="8"/>
  <c r="F1760" i="8"/>
  <c r="D1761" i="8"/>
  <c r="E1761" i="8"/>
  <c r="F1761" i="8"/>
  <c r="D1762" i="8"/>
  <c r="E1762" i="8"/>
  <c r="F1762" i="8"/>
  <c r="D1763" i="8"/>
  <c r="E1763" i="8"/>
  <c r="F1763" i="8"/>
  <c r="D1764" i="8"/>
  <c r="E1764" i="8"/>
  <c r="F1764" i="8"/>
  <c r="D1765" i="8"/>
  <c r="E1765" i="8"/>
  <c r="F1765" i="8"/>
  <c r="D1766" i="8"/>
  <c r="E1766" i="8"/>
  <c r="F1766" i="8"/>
  <c r="D1767" i="8"/>
  <c r="E1767" i="8"/>
  <c r="F1767" i="8"/>
  <c r="D1768" i="8"/>
  <c r="E1768" i="8"/>
  <c r="F1768" i="8"/>
  <c r="D1769" i="8"/>
  <c r="E1769" i="8"/>
  <c r="F1769" i="8"/>
  <c r="D1770" i="8"/>
  <c r="E1770" i="8"/>
  <c r="F1770" i="8"/>
  <c r="D1771" i="8"/>
  <c r="E1771" i="8"/>
  <c r="F1771" i="8"/>
  <c r="D1772" i="8"/>
  <c r="E1772" i="8"/>
  <c r="F1772" i="8"/>
  <c r="D1773" i="8"/>
  <c r="E1773" i="8"/>
  <c r="F1773" i="8"/>
  <c r="D1774" i="8"/>
  <c r="E1774" i="8"/>
  <c r="F1774" i="8"/>
  <c r="D1775" i="8"/>
  <c r="E1775" i="8"/>
  <c r="F1775" i="8"/>
  <c r="D1776" i="8"/>
  <c r="E1776" i="8"/>
  <c r="F1776" i="8"/>
  <c r="D1777" i="8"/>
  <c r="E1777" i="8"/>
  <c r="F1777" i="8"/>
  <c r="D1778" i="8"/>
  <c r="E1778" i="8"/>
  <c r="F1778" i="8"/>
  <c r="D1779" i="8"/>
  <c r="E1779" i="8"/>
  <c r="F1779" i="8"/>
  <c r="D1780" i="8"/>
  <c r="E1780" i="8"/>
  <c r="F1780" i="8"/>
  <c r="D1781" i="8"/>
  <c r="E1781" i="8"/>
  <c r="F1781" i="8"/>
  <c r="D1782" i="8"/>
  <c r="E1782" i="8"/>
  <c r="F1782" i="8"/>
  <c r="D1783" i="8"/>
  <c r="E1783" i="8"/>
  <c r="F1783" i="8"/>
  <c r="D1784" i="8"/>
  <c r="E1784" i="8"/>
  <c r="F1784" i="8"/>
  <c r="D1785" i="8"/>
  <c r="E1785" i="8"/>
  <c r="F1785" i="8"/>
  <c r="D1786" i="8"/>
  <c r="E1786" i="8"/>
  <c r="F1786" i="8"/>
  <c r="D1787" i="8"/>
  <c r="E1787" i="8"/>
  <c r="F1787" i="8"/>
  <c r="D1788" i="8"/>
  <c r="E1788" i="8"/>
  <c r="F1788" i="8"/>
  <c r="D1789" i="8"/>
  <c r="E1789" i="8"/>
  <c r="F1789" i="8"/>
  <c r="D1790" i="8"/>
  <c r="E1790" i="8"/>
  <c r="F1790" i="8"/>
  <c r="D1791" i="8"/>
  <c r="E1791" i="8"/>
  <c r="F1791" i="8"/>
  <c r="D1792" i="8"/>
  <c r="E1792" i="8"/>
  <c r="F1792" i="8"/>
  <c r="D1793" i="8"/>
  <c r="E1793" i="8"/>
  <c r="F1793" i="8"/>
  <c r="D1794" i="8"/>
  <c r="E1794" i="8"/>
  <c r="F1794" i="8"/>
  <c r="D1795" i="8"/>
  <c r="E1795" i="8"/>
  <c r="F1795" i="8"/>
  <c r="D1796" i="8"/>
  <c r="E1796" i="8"/>
  <c r="F1796" i="8"/>
  <c r="D1797" i="8"/>
  <c r="E1797" i="8"/>
  <c r="F1797" i="8"/>
  <c r="D1798" i="8"/>
  <c r="E1798" i="8"/>
  <c r="F1798" i="8"/>
  <c r="D1799" i="8"/>
  <c r="E1799" i="8"/>
  <c r="F1799" i="8"/>
  <c r="D1800" i="8"/>
  <c r="E1800" i="8"/>
  <c r="F1800" i="8"/>
  <c r="D1801" i="8"/>
  <c r="E1801" i="8"/>
  <c r="F1801" i="8"/>
  <c r="D1802" i="8"/>
  <c r="E1802" i="8"/>
  <c r="F1802" i="8"/>
  <c r="D1803" i="8"/>
  <c r="E1803" i="8"/>
  <c r="F1803" i="8"/>
  <c r="D1804" i="8"/>
  <c r="E1804" i="8"/>
  <c r="F1804" i="8"/>
  <c r="D1805" i="8"/>
  <c r="E1805" i="8"/>
  <c r="F1805" i="8"/>
  <c r="D1806" i="8"/>
  <c r="E1806" i="8"/>
  <c r="F1806" i="8"/>
  <c r="D1807" i="8"/>
  <c r="E1807" i="8"/>
  <c r="F1807" i="8"/>
  <c r="D1808" i="8"/>
  <c r="E1808" i="8"/>
  <c r="F1808" i="8"/>
  <c r="D1809" i="8"/>
  <c r="E1809" i="8"/>
  <c r="F1809" i="8"/>
  <c r="D1810" i="8"/>
  <c r="E1810" i="8"/>
  <c r="F1810" i="8"/>
  <c r="D1811" i="8"/>
  <c r="E1811" i="8"/>
  <c r="F1811" i="8"/>
  <c r="D1812" i="8"/>
  <c r="E1812" i="8"/>
  <c r="F1812" i="8"/>
  <c r="D1813" i="8"/>
  <c r="E1813" i="8"/>
  <c r="F1813" i="8"/>
  <c r="D1814" i="8"/>
  <c r="E1814" i="8"/>
  <c r="F1814" i="8"/>
  <c r="D1815" i="8"/>
  <c r="E1815" i="8"/>
  <c r="F1815" i="8"/>
  <c r="D1816" i="8"/>
  <c r="E1816" i="8"/>
  <c r="F1816" i="8"/>
  <c r="D1817" i="8"/>
  <c r="E1817" i="8"/>
  <c r="F1817" i="8"/>
  <c r="D1818" i="8"/>
  <c r="E1818" i="8"/>
  <c r="F1818" i="8"/>
  <c r="D1819" i="8"/>
  <c r="E1819" i="8"/>
  <c r="F1819" i="8"/>
  <c r="D1820" i="8"/>
  <c r="E1820" i="8"/>
  <c r="F1820" i="8"/>
  <c r="D1821" i="8"/>
  <c r="E1821" i="8"/>
  <c r="F1821" i="8"/>
  <c r="D1822" i="8"/>
  <c r="E1822" i="8"/>
  <c r="F1822" i="8"/>
  <c r="D1823" i="8"/>
  <c r="E1823" i="8"/>
  <c r="F1823" i="8"/>
  <c r="D1824" i="8"/>
  <c r="E1824" i="8"/>
  <c r="F1824" i="8"/>
  <c r="D1825" i="8"/>
  <c r="E1825" i="8"/>
  <c r="F1825" i="8"/>
  <c r="D1826" i="8"/>
  <c r="E1826" i="8"/>
  <c r="F1826" i="8"/>
  <c r="D1827" i="8"/>
  <c r="E1827" i="8"/>
  <c r="F1827" i="8"/>
  <c r="D1828" i="8"/>
  <c r="E1828" i="8"/>
  <c r="F1828" i="8"/>
  <c r="D1829" i="8"/>
  <c r="E1829" i="8"/>
  <c r="F1829" i="8"/>
  <c r="D1830" i="8"/>
  <c r="E1830" i="8"/>
  <c r="F1830" i="8"/>
  <c r="D1831" i="8"/>
  <c r="E1831" i="8"/>
  <c r="F1831" i="8"/>
  <c r="D1832" i="8"/>
  <c r="E1832" i="8"/>
  <c r="F1832" i="8"/>
  <c r="D1833" i="8"/>
  <c r="E1833" i="8"/>
  <c r="F1833" i="8"/>
  <c r="D1834" i="8"/>
  <c r="E1834" i="8"/>
  <c r="F1834" i="8"/>
  <c r="D1835" i="8"/>
  <c r="E1835" i="8"/>
  <c r="F1835" i="8"/>
  <c r="D1836" i="8"/>
  <c r="E1836" i="8"/>
  <c r="F1836" i="8"/>
  <c r="D1837" i="8"/>
  <c r="E1837" i="8"/>
  <c r="F1837" i="8"/>
  <c r="D1838" i="8"/>
  <c r="E1838" i="8"/>
  <c r="F1838" i="8"/>
  <c r="D1839" i="8"/>
  <c r="E1839" i="8"/>
  <c r="F1839" i="8"/>
  <c r="D1840" i="8"/>
  <c r="E1840" i="8"/>
  <c r="F1840" i="8"/>
  <c r="D1841" i="8"/>
  <c r="E1841" i="8"/>
  <c r="F1841" i="8"/>
  <c r="D1842" i="8"/>
  <c r="E1842" i="8"/>
  <c r="F1842" i="8"/>
  <c r="D1843" i="8"/>
  <c r="E1843" i="8"/>
  <c r="F1843" i="8"/>
  <c r="D1844" i="8"/>
  <c r="E1844" i="8"/>
  <c r="F1844" i="8"/>
  <c r="D1845" i="8"/>
  <c r="E1845" i="8"/>
  <c r="F1845" i="8"/>
  <c r="D1846" i="8"/>
  <c r="E1846" i="8"/>
  <c r="F1846" i="8"/>
  <c r="D1847" i="8"/>
  <c r="E1847" i="8"/>
  <c r="F1847" i="8"/>
  <c r="D1848" i="8"/>
  <c r="E1848" i="8"/>
  <c r="F1848" i="8"/>
  <c r="D1849" i="8"/>
  <c r="E1849" i="8"/>
  <c r="F1849" i="8"/>
  <c r="D1850" i="8"/>
  <c r="E1850" i="8"/>
  <c r="F1850" i="8"/>
  <c r="D1851" i="8"/>
  <c r="E1851" i="8"/>
  <c r="F1851" i="8"/>
  <c r="D1852" i="8"/>
  <c r="E1852" i="8"/>
  <c r="F1852" i="8"/>
  <c r="D1853" i="8"/>
  <c r="E1853" i="8"/>
  <c r="F1853" i="8"/>
  <c r="D1854" i="8"/>
  <c r="E1854" i="8"/>
  <c r="F1854" i="8"/>
  <c r="D1855" i="8"/>
  <c r="E1855" i="8"/>
  <c r="F1855" i="8"/>
  <c r="D1856" i="8"/>
  <c r="E1856" i="8"/>
  <c r="F1856" i="8"/>
  <c r="D1857" i="8"/>
  <c r="E1857" i="8"/>
  <c r="F1857" i="8"/>
  <c r="D1858" i="8"/>
  <c r="E1858" i="8"/>
  <c r="F1858" i="8"/>
  <c r="D1859" i="8"/>
  <c r="E1859" i="8"/>
  <c r="F1859" i="8"/>
  <c r="D1860" i="8"/>
  <c r="E1860" i="8"/>
  <c r="F1860" i="8"/>
  <c r="D1861" i="8"/>
  <c r="E1861" i="8"/>
  <c r="F1861" i="8"/>
  <c r="D1862" i="8"/>
  <c r="E1862" i="8"/>
  <c r="F1862" i="8"/>
  <c r="D1863" i="8"/>
  <c r="E1863" i="8"/>
  <c r="F1863" i="8"/>
  <c r="D1864" i="8"/>
  <c r="E1864" i="8"/>
  <c r="F1864" i="8"/>
  <c r="D1865" i="8"/>
  <c r="E1865" i="8"/>
  <c r="F1865" i="8"/>
  <c r="D1866" i="8"/>
  <c r="E1866" i="8"/>
  <c r="F1866" i="8"/>
  <c r="D1867" i="8"/>
  <c r="E1867" i="8"/>
  <c r="F1867" i="8"/>
  <c r="D1868" i="8"/>
  <c r="E1868" i="8"/>
  <c r="F1868" i="8"/>
  <c r="D1869" i="8"/>
  <c r="E1869" i="8"/>
  <c r="F1869" i="8"/>
  <c r="D1870" i="8"/>
  <c r="E1870" i="8"/>
  <c r="F1870" i="8"/>
  <c r="D1871" i="8"/>
  <c r="E1871" i="8"/>
  <c r="F1871" i="8"/>
  <c r="D1872" i="8"/>
  <c r="E1872" i="8"/>
  <c r="F1872" i="8"/>
  <c r="D1873" i="8"/>
  <c r="E1873" i="8"/>
  <c r="F1873" i="8"/>
  <c r="D1874" i="8"/>
  <c r="E1874" i="8"/>
  <c r="F1874" i="8"/>
  <c r="D1875" i="8"/>
  <c r="E1875" i="8"/>
  <c r="F1875" i="8"/>
  <c r="D1876" i="8"/>
  <c r="E1876" i="8"/>
  <c r="F1876" i="8"/>
  <c r="D1877" i="8"/>
  <c r="E1877" i="8"/>
  <c r="F1877" i="8"/>
  <c r="D1878" i="8"/>
  <c r="E1878" i="8"/>
  <c r="F1878" i="8"/>
  <c r="D1879" i="8"/>
  <c r="E1879" i="8"/>
  <c r="F1879" i="8"/>
  <c r="D1880" i="8"/>
  <c r="E1880" i="8"/>
  <c r="F1880" i="8"/>
  <c r="D1881" i="8"/>
  <c r="E1881" i="8"/>
  <c r="F1881" i="8"/>
  <c r="D1882" i="8"/>
  <c r="E1882" i="8"/>
  <c r="F1882" i="8"/>
  <c r="D1883" i="8"/>
  <c r="E1883" i="8"/>
  <c r="F1883" i="8"/>
  <c r="D1884" i="8"/>
  <c r="E1884" i="8"/>
  <c r="F1884" i="8"/>
  <c r="D1885" i="8"/>
  <c r="E1885" i="8"/>
  <c r="F1885" i="8"/>
  <c r="D1886" i="8"/>
  <c r="E1886" i="8"/>
  <c r="F1886" i="8"/>
  <c r="D1887" i="8"/>
  <c r="E1887" i="8"/>
  <c r="F1887" i="8"/>
  <c r="D1888" i="8"/>
  <c r="E1888" i="8"/>
  <c r="F1888" i="8"/>
  <c r="D1889" i="8"/>
  <c r="E1889" i="8"/>
  <c r="F1889" i="8"/>
  <c r="D1890" i="8"/>
  <c r="E1890" i="8"/>
  <c r="F1890" i="8"/>
  <c r="D1891" i="8"/>
  <c r="E1891" i="8"/>
  <c r="F1891" i="8"/>
  <c r="D1892" i="8"/>
  <c r="E1892" i="8"/>
  <c r="F1892" i="8"/>
  <c r="D1893" i="8"/>
  <c r="E1893" i="8"/>
  <c r="F1893" i="8"/>
  <c r="D1894" i="8"/>
  <c r="E1894" i="8"/>
  <c r="F1894" i="8"/>
  <c r="D1895" i="8"/>
  <c r="E1895" i="8"/>
  <c r="F1895" i="8"/>
  <c r="D1896" i="8"/>
  <c r="E1896" i="8"/>
  <c r="F1896" i="8"/>
  <c r="D1897" i="8"/>
  <c r="E1897" i="8"/>
  <c r="F1897" i="8"/>
  <c r="D1898" i="8"/>
  <c r="E1898" i="8"/>
  <c r="F1898" i="8"/>
  <c r="D1899" i="8"/>
  <c r="E1899" i="8"/>
  <c r="F1899" i="8"/>
  <c r="D1900" i="8"/>
  <c r="E1900" i="8"/>
  <c r="F1900" i="8"/>
  <c r="D1901" i="8"/>
  <c r="E1901" i="8"/>
  <c r="F1901" i="8"/>
  <c r="D1902" i="8"/>
  <c r="E1902" i="8"/>
  <c r="F1902" i="8"/>
  <c r="D1903" i="8"/>
  <c r="E1903" i="8"/>
  <c r="F1903" i="8"/>
  <c r="D1904" i="8"/>
  <c r="E1904" i="8"/>
  <c r="F1904" i="8"/>
  <c r="D1905" i="8"/>
  <c r="E1905" i="8"/>
  <c r="F1905" i="8"/>
  <c r="D1906" i="8"/>
  <c r="E1906" i="8"/>
  <c r="F1906" i="8"/>
  <c r="D1907" i="8"/>
  <c r="E1907" i="8"/>
  <c r="F1907" i="8"/>
  <c r="D1908" i="8"/>
  <c r="E1908" i="8"/>
  <c r="F1908" i="8"/>
  <c r="D1909" i="8"/>
  <c r="E1909" i="8"/>
  <c r="F1909" i="8"/>
  <c r="D1910" i="8"/>
  <c r="E1910" i="8"/>
  <c r="F1910" i="8"/>
  <c r="D1911" i="8"/>
  <c r="E1911" i="8"/>
  <c r="F1911" i="8"/>
  <c r="D1912" i="8"/>
  <c r="E1912" i="8"/>
  <c r="F1912" i="8"/>
  <c r="D1913" i="8"/>
  <c r="E1913" i="8"/>
  <c r="F1913" i="8"/>
  <c r="D1914" i="8"/>
  <c r="E1914" i="8"/>
  <c r="F1914" i="8"/>
  <c r="D1915" i="8"/>
  <c r="E1915" i="8"/>
  <c r="F1915" i="8"/>
  <c r="D1916" i="8"/>
  <c r="E1916" i="8"/>
  <c r="F1916" i="8"/>
  <c r="D1917" i="8"/>
  <c r="E1917" i="8"/>
  <c r="F1917" i="8"/>
  <c r="D1918" i="8"/>
  <c r="E1918" i="8"/>
  <c r="F1918" i="8"/>
  <c r="D1919" i="8"/>
  <c r="E1919" i="8"/>
  <c r="F1919" i="8"/>
  <c r="D1920" i="8"/>
  <c r="E1920" i="8"/>
  <c r="F1920" i="8"/>
  <c r="D1921" i="8"/>
  <c r="E1921" i="8"/>
  <c r="F1921" i="8"/>
  <c r="D1922" i="8"/>
  <c r="E1922" i="8"/>
  <c r="F1922" i="8"/>
  <c r="D1923" i="8"/>
  <c r="E1923" i="8"/>
  <c r="F1923" i="8"/>
  <c r="D1924" i="8"/>
  <c r="E1924" i="8"/>
  <c r="F1924" i="8"/>
  <c r="D1925" i="8"/>
  <c r="E1925" i="8"/>
  <c r="F1925" i="8"/>
  <c r="D3594" i="8"/>
  <c r="E3594" i="8"/>
  <c r="F3594" i="8"/>
  <c r="D1926" i="8"/>
  <c r="E1926" i="8"/>
  <c r="F1926" i="8"/>
  <c r="D1927" i="8"/>
  <c r="E1927" i="8"/>
  <c r="F1927" i="8"/>
  <c r="D1928" i="8"/>
  <c r="E1928" i="8"/>
  <c r="F1928" i="8"/>
  <c r="D1929" i="8"/>
  <c r="E1929" i="8"/>
  <c r="F1929" i="8"/>
  <c r="D1930" i="8"/>
  <c r="E1930" i="8"/>
  <c r="F1930" i="8"/>
  <c r="D3595" i="8"/>
  <c r="E3595" i="8"/>
  <c r="F3595" i="8"/>
  <c r="D3596" i="8"/>
  <c r="E3596" i="8"/>
  <c r="F3596" i="8"/>
  <c r="D1931" i="8"/>
  <c r="E1931" i="8"/>
  <c r="F1931" i="8"/>
  <c r="D1932" i="8"/>
  <c r="E1932" i="8"/>
  <c r="F1932" i="8"/>
  <c r="D1933" i="8"/>
  <c r="E1933" i="8"/>
  <c r="F1933" i="8"/>
  <c r="D1934" i="8"/>
  <c r="E1934" i="8"/>
  <c r="F1934" i="8"/>
  <c r="D1935" i="8"/>
  <c r="E1935" i="8"/>
  <c r="F1935" i="8"/>
  <c r="D1936" i="8"/>
  <c r="E1936" i="8"/>
  <c r="F1936" i="8"/>
  <c r="D1937" i="8"/>
  <c r="E1937" i="8"/>
  <c r="F1937" i="8"/>
  <c r="D1938" i="8"/>
  <c r="E1938" i="8"/>
  <c r="F1938" i="8"/>
  <c r="D1939" i="8"/>
  <c r="E1939" i="8"/>
  <c r="F1939" i="8"/>
  <c r="D3597" i="8"/>
  <c r="E3597" i="8"/>
  <c r="F3597" i="8"/>
  <c r="D1940" i="8"/>
  <c r="E1940" i="8"/>
  <c r="F1940" i="8"/>
  <c r="D1941" i="8"/>
  <c r="E1941" i="8"/>
  <c r="F1941" i="8"/>
  <c r="D1942" i="8"/>
  <c r="E1942" i="8"/>
  <c r="F1942" i="8"/>
  <c r="D3598" i="8"/>
  <c r="E3598" i="8"/>
  <c r="F3598" i="8"/>
  <c r="D3599" i="8"/>
  <c r="E3599" i="8"/>
  <c r="F3599" i="8"/>
  <c r="D3600" i="8"/>
  <c r="E3600" i="8"/>
  <c r="F3600" i="8"/>
  <c r="D1943" i="8"/>
  <c r="E1943" i="8"/>
  <c r="F1943" i="8"/>
  <c r="D1944" i="8"/>
  <c r="E1944" i="8"/>
  <c r="F1944" i="8"/>
  <c r="D1945" i="8"/>
  <c r="E1945" i="8"/>
  <c r="F1945" i="8"/>
  <c r="D1946" i="8"/>
  <c r="E1946" i="8"/>
  <c r="F1946" i="8"/>
  <c r="D1947" i="8"/>
  <c r="E1947" i="8"/>
  <c r="F1947" i="8"/>
  <c r="D1948" i="8"/>
  <c r="E1948" i="8"/>
  <c r="F1948" i="8"/>
  <c r="D1949" i="8"/>
  <c r="E1949" i="8"/>
  <c r="F1949" i="8"/>
  <c r="D1950" i="8"/>
  <c r="E1950" i="8"/>
  <c r="F1950" i="8"/>
  <c r="D1951" i="8"/>
  <c r="E1951" i="8"/>
  <c r="F1951" i="8"/>
  <c r="D1952" i="8"/>
  <c r="E1952" i="8"/>
  <c r="F1952" i="8"/>
  <c r="D1953" i="8"/>
  <c r="E1953" i="8"/>
  <c r="F1953" i="8"/>
  <c r="D3601" i="8"/>
  <c r="E3601" i="8"/>
  <c r="F3601" i="8"/>
  <c r="D3602" i="8"/>
  <c r="E3602" i="8"/>
  <c r="F3602" i="8"/>
  <c r="D3603" i="8"/>
  <c r="E3603" i="8"/>
  <c r="F3603" i="8"/>
  <c r="D1954" i="8"/>
  <c r="E1954" i="8"/>
  <c r="F1954" i="8"/>
  <c r="D1955" i="8"/>
  <c r="E1955" i="8"/>
  <c r="F1955" i="8"/>
  <c r="D1956" i="8"/>
  <c r="E1956" i="8"/>
  <c r="F1956" i="8"/>
  <c r="D1957" i="8"/>
  <c r="E1957" i="8"/>
  <c r="F1957" i="8"/>
  <c r="D1958" i="8"/>
  <c r="E1958" i="8"/>
  <c r="F1958" i="8"/>
  <c r="D3604" i="8"/>
  <c r="E3604" i="8"/>
  <c r="F3604" i="8"/>
  <c r="D3605" i="8"/>
  <c r="E3605" i="8"/>
  <c r="F3605" i="8"/>
  <c r="D3606" i="8"/>
  <c r="E3606" i="8"/>
  <c r="F3606" i="8"/>
  <c r="D1959" i="8"/>
  <c r="E1959" i="8"/>
  <c r="F1959" i="8"/>
  <c r="D3607" i="8"/>
  <c r="E3607" i="8"/>
  <c r="F3607" i="8"/>
  <c r="D3608" i="8"/>
  <c r="E3608" i="8"/>
  <c r="F3608" i="8"/>
  <c r="D1960" i="8"/>
  <c r="E1960" i="8"/>
  <c r="F1960" i="8"/>
  <c r="D1961" i="8"/>
  <c r="E1961" i="8"/>
  <c r="F1961" i="8"/>
  <c r="D1962" i="8"/>
  <c r="E1962" i="8"/>
  <c r="F1962" i="8"/>
  <c r="D3609" i="8"/>
  <c r="E3609" i="8"/>
  <c r="F3609" i="8"/>
  <c r="D3610" i="8"/>
  <c r="E3610" i="8"/>
  <c r="F3610" i="8"/>
  <c r="D1963" i="8"/>
  <c r="E1963" i="8"/>
  <c r="F1963" i="8"/>
  <c r="D3611" i="8"/>
  <c r="E3611" i="8"/>
  <c r="F3611" i="8"/>
  <c r="D3612" i="8"/>
  <c r="E3612" i="8"/>
  <c r="F3612" i="8"/>
  <c r="D1964" i="8"/>
  <c r="E1964" i="8"/>
  <c r="F1964" i="8"/>
  <c r="D1965" i="8"/>
  <c r="E1965" i="8"/>
  <c r="F1965" i="8"/>
  <c r="D1966" i="8"/>
  <c r="E1966" i="8"/>
  <c r="F1966" i="8"/>
  <c r="D1967" i="8"/>
  <c r="E1967" i="8"/>
  <c r="F1967" i="8"/>
  <c r="D3613" i="8"/>
  <c r="E3613" i="8"/>
  <c r="F3613" i="8"/>
  <c r="D1968" i="8"/>
  <c r="E1968" i="8"/>
  <c r="F1968" i="8"/>
  <c r="D3614" i="8"/>
  <c r="E3614" i="8"/>
  <c r="F3614" i="8"/>
  <c r="D3615" i="8"/>
  <c r="E3615" i="8"/>
  <c r="F3615" i="8"/>
  <c r="D3616" i="8"/>
  <c r="E3616" i="8"/>
  <c r="F3616" i="8"/>
  <c r="D3617" i="8"/>
  <c r="E3617" i="8"/>
  <c r="F3617" i="8"/>
  <c r="D3618" i="8"/>
  <c r="E3618" i="8"/>
  <c r="F3618" i="8"/>
  <c r="D3619" i="8"/>
  <c r="E3619" i="8"/>
  <c r="F3619" i="8"/>
  <c r="D3620" i="8"/>
  <c r="E3620" i="8"/>
  <c r="F3620" i="8"/>
  <c r="D3621" i="8"/>
  <c r="E3621" i="8"/>
  <c r="F3621" i="8"/>
  <c r="D3622" i="8"/>
  <c r="E3622" i="8"/>
  <c r="F3622" i="8"/>
  <c r="D1969" i="8"/>
  <c r="E1969" i="8"/>
  <c r="F1969" i="8"/>
  <c r="D1970" i="8"/>
  <c r="E1970" i="8"/>
  <c r="F1970" i="8"/>
  <c r="D1971" i="8"/>
  <c r="E1971" i="8"/>
  <c r="F1971" i="8"/>
  <c r="D1972" i="8"/>
  <c r="E1972" i="8"/>
  <c r="F1972" i="8"/>
  <c r="D1973" i="8"/>
  <c r="E1973" i="8"/>
  <c r="F1973" i="8"/>
  <c r="D3623" i="8"/>
  <c r="E3623" i="8"/>
  <c r="F3623" i="8"/>
  <c r="D3624" i="8"/>
  <c r="E3624" i="8"/>
  <c r="F3624" i="8"/>
  <c r="D3625" i="8"/>
  <c r="E3625" i="8"/>
  <c r="F3625" i="8"/>
  <c r="D3626" i="8"/>
  <c r="E3626" i="8"/>
  <c r="F3626" i="8"/>
  <c r="D3627" i="8"/>
  <c r="E3627" i="8"/>
  <c r="F3627" i="8"/>
  <c r="D3628" i="8"/>
  <c r="E3628" i="8"/>
  <c r="F3628" i="8"/>
  <c r="D3629" i="8"/>
  <c r="E3629" i="8"/>
  <c r="F3629" i="8"/>
  <c r="D3630" i="8"/>
  <c r="E3630" i="8"/>
  <c r="F3630" i="8"/>
  <c r="D3631" i="8"/>
  <c r="E3631" i="8"/>
  <c r="F3631" i="8"/>
  <c r="D3632" i="8"/>
  <c r="E3632" i="8"/>
  <c r="F3632" i="8"/>
  <c r="D3633" i="8"/>
  <c r="E3633" i="8"/>
  <c r="F3633" i="8"/>
  <c r="D3634" i="8"/>
  <c r="E3634" i="8"/>
  <c r="F3634" i="8"/>
  <c r="D3635" i="8"/>
  <c r="E3635" i="8"/>
  <c r="F3635" i="8"/>
  <c r="D3636" i="8"/>
  <c r="E3636" i="8"/>
  <c r="F3636" i="8"/>
  <c r="D3637" i="8"/>
  <c r="E3637" i="8"/>
  <c r="F3637" i="8"/>
  <c r="D3638" i="8"/>
  <c r="E3638" i="8"/>
  <c r="F3638" i="8"/>
  <c r="D1974" i="8"/>
  <c r="E1974" i="8"/>
  <c r="F1974" i="8"/>
  <c r="D1975" i="8"/>
  <c r="E1975" i="8"/>
  <c r="F1975" i="8"/>
  <c r="D3639" i="8"/>
  <c r="E3639" i="8"/>
  <c r="F3639" i="8"/>
  <c r="D1976" i="8"/>
  <c r="E1976" i="8"/>
  <c r="F1976" i="8"/>
  <c r="D3640" i="8"/>
  <c r="E3640" i="8"/>
  <c r="F3640" i="8"/>
  <c r="D1977" i="8"/>
  <c r="E1977" i="8"/>
  <c r="F1977" i="8"/>
  <c r="D3641" i="8"/>
  <c r="E3641" i="8"/>
  <c r="F3641" i="8"/>
  <c r="D3642" i="8"/>
  <c r="E3642" i="8"/>
  <c r="F3642" i="8"/>
  <c r="D3643" i="8"/>
  <c r="E3643" i="8"/>
  <c r="F3643" i="8"/>
  <c r="D3644" i="8"/>
  <c r="E3644" i="8"/>
  <c r="F3644" i="8"/>
  <c r="D3645" i="8"/>
  <c r="E3645" i="8"/>
  <c r="F3645" i="8"/>
  <c r="D3646" i="8"/>
  <c r="E3646" i="8"/>
  <c r="F3646" i="8"/>
  <c r="D3647" i="8"/>
  <c r="E3647" i="8"/>
  <c r="F3647" i="8"/>
  <c r="D3648" i="8"/>
  <c r="E3648" i="8"/>
  <c r="F3648" i="8"/>
  <c r="D3649" i="8"/>
  <c r="E3649" i="8"/>
  <c r="F3649" i="8"/>
  <c r="D1978" i="8"/>
  <c r="E1978" i="8"/>
  <c r="F1978" i="8"/>
  <c r="D3650" i="8"/>
  <c r="E3650" i="8"/>
  <c r="F3650" i="8"/>
  <c r="D3651" i="8"/>
  <c r="E3651" i="8"/>
  <c r="F3651" i="8"/>
  <c r="D1979" i="8"/>
  <c r="E1979" i="8"/>
  <c r="F1979" i="8"/>
  <c r="D1980" i="8"/>
  <c r="E1980" i="8"/>
  <c r="F1980" i="8"/>
  <c r="D1981" i="8"/>
  <c r="E1981" i="8"/>
  <c r="F1981" i="8"/>
  <c r="D3652" i="8"/>
  <c r="E3652" i="8"/>
  <c r="F3652" i="8"/>
  <c r="D3653" i="8"/>
  <c r="E3653" i="8"/>
  <c r="F3653" i="8"/>
  <c r="D1982" i="8"/>
  <c r="E1982" i="8"/>
  <c r="F1982" i="8"/>
  <c r="D1983" i="8"/>
  <c r="E1983" i="8"/>
  <c r="F1983" i="8"/>
  <c r="D1984" i="8"/>
  <c r="E1984" i="8"/>
  <c r="F1984" i="8"/>
  <c r="D1985" i="8"/>
  <c r="E1985" i="8"/>
  <c r="F1985" i="8"/>
  <c r="D1986" i="8"/>
  <c r="E1986" i="8"/>
  <c r="F1986" i="8"/>
  <c r="D1987" i="8"/>
  <c r="E1987" i="8"/>
  <c r="F1987" i="8"/>
  <c r="D1988" i="8"/>
  <c r="E1988" i="8"/>
  <c r="F1988" i="8"/>
  <c r="D1989" i="8"/>
  <c r="E1989" i="8"/>
  <c r="F1989" i="8"/>
  <c r="D1990" i="8"/>
  <c r="E1990" i="8"/>
  <c r="F1990" i="8"/>
  <c r="D3654" i="8"/>
  <c r="E3654" i="8"/>
  <c r="F3654" i="8"/>
  <c r="D1991" i="8"/>
  <c r="E1991" i="8"/>
  <c r="F1991" i="8"/>
  <c r="D1992" i="8"/>
  <c r="E1992" i="8"/>
  <c r="F1992" i="8"/>
  <c r="D1993" i="8"/>
  <c r="E1993" i="8"/>
  <c r="F1993" i="8"/>
  <c r="D1994" i="8"/>
  <c r="E1994" i="8"/>
  <c r="F1994" i="8"/>
  <c r="D1995" i="8"/>
  <c r="E1995" i="8"/>
  <c r="F1995" i="8"/>
  <c r="D1996" i="8"/>
  <c r="E1996" i="8"/>
  <c r="F1996" i="8"/>
  <c r="D1997" i="8"/>
  <c r="E1997" i="8"/>
  <c r="F1997" i="8"/>
  <c r="D3655" i="8"/>
  <c r="E3655" i="8"/>
  <c r="F3655" i="8"/>
  <c r="D1998" i="8"/>
  <c r="E1998" i="8"/>
  <c r="F1998" i="8"/>
  <c r="D1999" i="8"/>
  <c r="E1999" i="8"/>
  <c r="F1999" i="8"/>
  <c r="D3656" i="8"/>
  <c r="E3656" i="8"/>
  <c r="F3656" i="8"/>
  <c r="D3657" i="8"/>
  <c r="E3657" i="8"/>
  <c r="F3657" i="8"/>
  <c r="D3658" i="8"/>
  <c r="E3658" i="8"/>
  <c r="F3658" i="8"/>
  <c r="D3659" i="8"/>
  <c r="E3659" i="8"/>
  <c r="F3659" i="8"/>
  <c r="D3660" i="8"/>
  <c r="E3660" i="8"/>
  <c r="F3660" i="8"/>
  <c r="D2000" i="8"/>
  <c r="E2000" i="8"/>
  <c r="F2000" i="8"/>
  <c r="D2001" i="8"/>
  <c r="E2001" i="8"/>
  <c r="F2001" i="8"/>
  <c r="D3661" i="8"/>
  <c r="E3661" i="8"/>
  <c r="F3661" i="8"/>
  <c r="D3662" i="8"/>
  <c r="E3662" i="8"/>
  <c r="F3662" i="8"/>
  <c r="D2002" i="8"/>
  <c r="E2002" i="8"/>
  <c r="F2002" i="8"/>
  <c r="D3663" i="8"/>
  <c r="E3663" i="8"/>
  <c r="F3663" i="8"/>
  <c r="D2003" i="8"/>
  <c r="E2003" i="8"/>
  <c r="F2003" i="8"/>
  <c r="D2004" i="8"/>
  <c r="E2004" i="8"/>
  <c r="F2004" i="8"/>
  <c r="D3664" i="8"/>
  <c r="E3664" i="8"/>
  <c r="F3664" i="8"/>
  <c r="D3665" i="8"/>
  <c r="E3665" i="8"/>
  <c r="F3665" i="8"/>
  <c r="D3666" i="8"/>
  <c r="E3666" i="8"/>
  <c r="F3666" i="8"/>
  <c r="D3667" i="8"/>
  <c r="E3667" i="8"/>
  <c r="F3667" i="8"/>
  <c r="D3668" i="8"/>
  <c r="E3668" i="8"/>
  <c r="F3668" i="8"/>
  <c r="D2005" i="8"/>
  <c r="E2005" i="8"/>
  <c r="F2005" i="8"/>
  <c r="D2006" i="8"/>
  <c r="E2006" i="8"/>
  <c r="F2006" i="8"/>
  <c r="D3669" i="8"/>
  <c r="E3669" i="8"/>
  <c r="F3669" i="8"/>
  <c r="D3670" i="8"/>
  <c r="E3670" i="8"/>
  <c r="F3670" i="8"/>
  <c r="D3671" i="8"/>
  <c r="E3671" i="8"/>
  <c r="F3671" i="8"/>
  <c r="D3672" i="8"/>
  <c r="E3672" i="8"/>
  <c r="F3672" i="8"/>
  <c r="D3673" i="8"/>
  <c r="E3673" i="8"/>
  <c r="F3673" i="8"/>
  <c r="D2007" i="8"/>
  <c r="E2007" i="8"/>
  <c r="F2007" i="8"/>
  <c r="D2008" i="8"/>
  <c r="E2008" i="8"/>
  <c r="F2008" i="8"/>
  <c r="D3674" i="8"/>
  <c r="E3674" i="8"/>
  <c r="F3674" i="8"/>
  <c r="D2009" i="8"/>
  <c r="E2009" i="8"/>
  <c r="F2009" i="8"/>
  <c r="D3675" i="8"/>
  <c r="E3675" i="8"/>
  <c r="F3675" i="8"/>
  <c r="D2010" i="8"/>
  <c r="E2010" i="8"/>
  <c r="F2010" i="8"/>
  <c r="D2011" i="8"/>
  <c r="E2011" i="8"/>
  <c r="F2011" i="8"/>
  <c r="D2012" i="8"/>
  <c r="E2012" i="8"/>
  <c r="F2012" i="8"/>
  <c r="D2013" i="8"/>
  <c r="E2013" i="8"/>
  <c r="F2013" i="8"/>
  <c r="D3676" i="8"/>
  <c r="E3676" i="8"/>
  <c r="F3676" i="8"/>
  <c r="D2014" i="8"/>
  <c r="E2014" i="8"/>
  <c r="F2014" i="8"/>
  <c r="D2015" i="8"/>
  <c r="E2015" i="8"/>
  <c r="F2015" i="8"/>
  <c r="D3677" i="8"/>
  <c r="E3677" i="8"/>
  <c r="F3677" i="8"/>
  <c r="D3678" i="8"/>
  <c r="E3678" i="8"/>
  <c r="F3678" i="8"/>
  <c r="D3679" i="8"/>
  <c r="E3679" i="8"/>
  <c r="F3679" i="8"/>
  <c r="D3680" i="8"/>
  <c r="E3680" i="8"/>
  <c r="F3680" i="8"/>
  <c r="D2016" i="8"/>
  <c r="E2016" i="8"/>
  <c r="F2016" i="8"/>
  <c r="D2017" i="8"/>
  <c r="E2017" i="8"/>
  <c r="F2017" i="8"/>
  <c r="D2018" i="8"/>
  <c r="E2018" i="8"/>
  <c r="F2018" i="8"/>
  <c r="D3681" i="8"/>
  <c r="E3681" i="8"/>
  <c r="F3681" i="8"/>
  <c r="D2019" i="8"/>
  <c r="E2019" i="8"/>
  <c r="F2019" i="8"/>
  <c r="D3682" i="8"/>
  <c r="E3682" i="8"/>
  <c r="F3682" i="8"/>
  <c r="D3683" i="8"/>
  <c r="E3683" i="8"/>
  <c r="F3683" i="8"/>
  <c r="D2020" i="8"/>
  <c r="E2020" i="8"/>
  <c r="F2020" i="8"/>
  <c r="D3684" i="8"/>
  <c r="E3684" i="8"/>
  <c r="F3684" i="8"/>
  <c r="D3685" i="8"/>
  <c r="E3685" i="8"/>
  <c r="F3685" i="8"/>
  <c r="D3686" i="8"/>
  <c r="E3686" i="8"/>
  <c r="F3686" i="8"/>
  <c r="D3687" i="8"/>
  <c r="E3687" i="8"/>
  <c r="F3687" i="8"/>
  <c r="D3688" i="8"/>
  <c r="E3688" i="8"/>
  <c r="F3688" i="8"/>
  <c r="D3689" i="8"/>
  <c r="E3689" i="8"/>
  <c r="F3689" i="8"/>
  <c r="D2021" i="8"/>
  <c r="E2021" i="8"/>
  <c r="F2021" i="8"/>
  <c r="D2022" i="8"/>
  <c r="E2022" i="8"/>
  <c r="F2022" i="8"/>
  <c r="D3690" i="8"/>
  <c r="E3690" i="8"/>
  <c r="F3690" i="8"/>
  <c r="D3691" i="8"/>
  <c r="E3691" i="8"/>
  <c r="F3691" i="8"/>
  <c r="D3692" i="8"/>
  <c r="E3692" i="8"/>
  <c r="F3692" i="8"/>
  <c r="D3693" i="8"/>
  <c r="E3693" i="8"/>
  <c r="F3693" i="8"/>
  <c r="D2023" i="8"/>
  <c r="E2023" i="8"/>
  <c r="F2023" i="8"/>
  <c r="D2024" i="8"/>
  <c r="E2024" i="8"/>
  <c r="F2024" i="8"/>
  <c r="D2025" i="8"/>
  <c r="E2025" i="8"/>
  <c r="F2025" i="8"/>
  <c r="D3694" i="8"/>
  <c r="E3694" i="8"/>
  <c r="F3694" i="8"/>
  <c r="D3695" i="8"/>
  <c r="E3695" i="8"/>
  <c r="F3695" i="8"/>
  <c r="D3696" i="8"/>
  <c r="E3696" i="8"/>
  <c r="F3696" i="8"/>
  <c r="D3697" i="8"/>
  <c r="E3697" i="8"/>
  <c r="F3697" i="8"/>
  <c r="D3698" i="8"/>
  <c r="E3698" i="8"/>
  <c r="F3698" i="8"/>
  <c r="D3699" i="8"/>
  <c r="E3699" i="8"/>
  <c r="F3699" i="8"/>
  <c r="D3700" i="8"/>
  <c r="E3700" i="8"/>
  <c r="F3700" i="8"/>
  <c r="D3701" i="8"/>
  <c r="E3701" i="8"/>
  <c r="F3701" i="8"/>
  <c r="D2026" i="8"/>
  <c r="E2026" i="8"/>
  <c r="F2026" i="8"/>
  <c r="D3702" i="8"/>
  <c r="E3702" i="8"/>
  <c r="F3702" i="8"/>
  <c r="D2027" i="8"/>
  <c r="E2027" i="8"/>
  <c r="F2027" i="8"/>
  <c r="D3703" i="8"/>
  <c r="E3703" i="8"/>
  <c r="F3703" i="8"/>
  <c r="D3704" i="8"/>
  <c r="E3704" i="8"/>
  <c r="F3704" i="8"/>
  <c r="D2028" i="8"/>
  <c r="E2028" i="8"/>
  <c r="F2028" i="8"/>
  <c r="D2029" i="8"/>
  <c r="E2029" i="8"/>
  <c r="F2029" i="8"/>
  <c r="D2030" i="8"/>
  <c r="E2030" i="8"/>
  <c r="F2030" i="8"/>
  <c r="D2031" i="8"/>
  <c r="E2031" i="8"/>
  <c r="F2031" i="8"/>
  <c r="D2032" i="8"/>
  <c r="E2032" i="8"/>
  <c r="F2032" i="8"/>
  <c r="D2033" i="8"/>
  <c r="E2033" i="8"/>
  <c r="F2033" i="8"/>
  <c r="D2034" i="8"/>
  <c r="E2034" i="8"/>
  <c r="F2034" i="8"/>
  <c r="D2035" i="8"/>
  <c r="E2035" i="8"/>
  <c r="F2035" i="8"/>
  <c r="D2036" i="8"/>
  <c r="E2036" i="8"/>
  <c r="F2036" i="8"/>
  <c r="D2037" i="8"/>
  <c r="E2037" i="8"/>
  <c r="F2037" i="8"/>
  <c r="D2038" i="8"/>
  <c r="E2038" i="8"/>
  <c r="F2038" i="8"/>
  <c r="D2039" i="8"/>
  <c r="E2039" i="8"/>
  <c r="F2039" i="8"/>
  <c r="D3705" i="8"/>
  <c r="E3705" i="8"/>
  <c r="F3705" i="8"/>
  <c r="D3706" i="8"/>
  <c r="E3706" i="8"/>
  <c r="F3706" i="8"/>
  <c r="D2040" i="8"/>
  <c r="E2040" i="8"/>
  <c r="F2040" i="8"/>
  <c r="D2041" i="8"/>
  <c r="E2041" i="8"/>
  <c r="F2041" i="8"/>
  <c r="D2042" i="8"/>
  <c r="E2042" i="8"/>
  <c r="F2042" i="8"/>
  <c r="D2043" i="8"/>
  <c r="E2043" i="8"/>
  <c r="F2043" i="8"/>
  <c r="D2044" i="8"/>
  <c r="E2044" i="8"/>
  <c r="F2044" i="8"/>
  <c r="D2045" i="8"/>
  <c r="E2045" i="8"/>
  <c r="F2045" i="8"/>
  <c r="D3707" i="8"/>
  <c r="E3707" i="8"/>
  <c r="F3707" i="8"/>
  <c r="D3708" i="8"/>
  <c r="E3708" i="8"/>
  <c r="F3708" i="8"/>
  <c r="D2046" i="8"/>
  <c r="E2046" i="8"/>
  <c r="F2046" i="8"/>
  <c r="D2047" i="8"/>
  <c r="E2047" i="8"/>
  <c r="F2047" i="8"/>
  <c r="D2048" i="8"/>
  <c r="E2048" i="8"/>
  <c r="F2048" i="8"/>
  <c r="D2049" i="8"/>
  <c r="E2049" i="8"/>
  <c r="F2049" i="8"/>
  <c r="D3709" i="8"/>
  <c r="E3709" i="8"/>
  <c r="F3709" i="8"/>
  <c r="D2050" i="8"/>
  <c r="E2050" i="8"/>
  <c r="F2050" i="8"/>
  <c r="D2051" i="8"/>
  <c r="E2051" i="8"/>
  <c r="F2051" i="8"/>
  <c r="D2052" i="8"/>
  <c r="E2052" i="8"/>
  <c r="F2052" i="8"/>
  <c r="D2053" i="8"/>
  <c r="E2053" i="8"/>
  <c r="F2053" i="8"/>
  <c r="D3710" i="8"/>
  <c r="E3710" i="8"/>
  <c r="F3710" i="8"/>
  <c r="D2054" i="8"/>
  <c r="E2054" i="8"/>
  <c r="F2054" i="8"/>
  <c r="D2055" i="8"/>
  <c r="E2055" i="8"/>
  <c r="F2055" i="8"/>
  <c r="D3711" i="8"/>
  <c r="E3711" i="8"/>
  <c r="F3711" i="8"/>
  <c r="D2056" i="8"/>
  <c r="E2056" i="8"/>
  <c r="F2056" i="8"/>
  <c r="D2057" i="8"/>
  <c r="E2057" i="8"/>
  <c r="F2057" i="8"/>
  <c r="D2058" i="8"/>
  <c r="E2058" i="8"/>
  <c r="F2058" i="8"/>
  <c r="D3712" i="8"/>
  <c r="E3712" i="8"/>
  <c r="F3712" i="8"/>
  <c r="D3713" i="8"/>
  <c r="E3713" i="8"/>
  <c r="F3713" i="8"/>
  <c r="D2059" i="8"/>
  <c r="E2059" i="8"/>
  <c r="F2059" i="8"/>
  <c r="D3714" i="8"/>
  <c r="E3714" i="8"/>
  <c r="F3714" i="8"/>
  <c r="D2060" i="8"/>
  <c r="E2060" i="8"/>
  <c r="F2060" i="8"/>
  <c r="D2061" i="8"/>
  <c r="E2061" i="8"/>
  <c r="F2061" i="8"/>
  <c r="D3715" i="8"/>
  <c r="E3715" i="8"/>
  <c r="F3715" i="8"/>
  <c r="D3716" i="8"/>
  <c r="E3716" i="8"/>
  <c r="F3716" i="8"/>
  <c r="D3717" i="8"/>
  <c r="E3717" i="8"/>
  <c r="F3717" i="8"/>
  <c r="D3718" i="8"/>
  <c r="E3718" i="8"/>
  <c r="F3718" i="8"/>
  <c r="D2062" i="8"/>
  <c r="E2062" i="8"/>
  <c r="F2062" i="8"/>
  <c r="D2063" i="8"/>
  <c r="E2063" i="8"/>
  <c r="F2063" i="8"/>
  <c r="D3719" i="8"/>
  <c r="E3719" i="8"/>
  <c r="F3719" i="8"/>
  <c r="D3720" i="8"/>
  <c r="E3720" i="8"/>
  <c r="F3720" i="8"/>
  <c r="D3721" i="8"/>
  <c r="E3721" i="8"/>
  <c r="F3721" i="8"/>
  <c r="D3722" i="8"/>
  <c r="E3722" i="8"/>
  <c r="F3722" i="8"/>
  <c r="D3723" i="8"/>
  <c r="E3723" i="8"/>
  <c r="F3723" i="8"/>
  <c r="D2064" i="8"/>
  <c r="E2064" i="8"/>
  <c r="F2064" i="8"/>
  <c r="D2065" i="8"/>
  <c r="E2065" i="8"/>
  <c r="F2065" i="8"/>
  <c r="D2066" i="8"/>
  <c r="E2066" i="8"/>
  <c r="F2066" i="8"/>
  <c r="D3724" i="8"/>
  <c r="E3724" i="8"/>
  <c r="F3724" i="8"/>
  <c r="D3725" i="8"/>
  <c r="E3725" i="8"/>
  <c r="F3725" i="8"/>
  <c r="D2067" i="8"/>
  <c r="E2067" i="8"/>
  <c r="F2067" i="8"/>
  <c r="D2068" i="8"/>
  <c r="E2068" i="8"/>
  <c r="F2068" i="8"/>
  <c r="D2069" i="8"/>
  <c r="E2069" i="8"/>
  <c r="F2069" i="8"/>
  <c r="D2070" i="8"/>
  <c r="E2070" i="8"/>
  <c r="F2070" i="8"/>
  <c r="D3726" i="8"/>
  <c r="E3726" i="8"/>
  <c r="F3726" i="8"/>
  <c r="D2071" i="8"/>
  <c r="E2071" i="8"/>
  <c r="F2071" i="8"/>
  <c r="D3727" i="8"/>
  <c r="E3727" i="8"/>
  <c r="F3727" i="8"/>
  <c r="D3728" i="8"/>
  <c r="E3728" i="8"/>
  <c r="F3728" i="8"/>
  <c r="D3729" i="8"/>
  <c r="E3729" i="8"/>
  <c r="F3729" i="8"/>
  <c r="D2072" i="8"/>
  <c r="E2072" i="8"/>
  <c r="F2072" i="8"/>
  <c r="D2073" i="8"/>
  <c r="E2073" i="8"/>
  <c r="F2073" i="8"/>
  <c r="D2074" i="8"/>
  <c r="E2074" i="8"/>
  <c r="F2074" i="8"/>
  <c r="D2075" i="8"/>
  <c r="E2075" i="8"/>
  <c r="F2075" i="8"/>
  <c r="D2076" i="8"/>
  <c r="E2076" i="8"/>
  <c r="F2076" i="8"/>
  <c r="D2077" i="8"/>
  <c r="E2077" i="8"/>
  <c r="F2077" i="8"/>
  <c r="D3730" i="8"/>
  <c r="E3730" i="8"/>
  <c r="F3730" i="8"/>
  <c r="D3731" i="8"/>
  <c r="E3731" i="8"/>
  <c r="F3731" i="8"/>
  <c r="D3732" i="8"/>
  <c r="E3732" i="8"/>
  <c r="F3732" i="8"/>
  <c r="D3733" i="8"/>
  <c r="E3733" i="8"/>
  <c r="F3733" i="8"/>
  <c r="D2078" i="8"/>
  <c r="E2078" i="8"/>
  <c r="F2078" i="8"/>
  <c r="D2079" i="8"/>
  <c r="E2079" i="8"/>
  <c r="F2079" i="8"/>
  <c r="D2080" i="8"/>
  <c r="E2080" i="8"/>
  <c r="F2080" i="8"/>
  <c r="D2081" i="8"/>
  <c r="E2081" i="8"/>
  <c r="F2081" i="8"/>
  <c r="D2082" i="8"/>
  <c r="E2082" i="8"/>
  <c r="F2082" i="8"/>
  <c r="D2083" i="8"/>
  <c r="E2083" i="8"/>
  <c r="F2083" i="8"/>
  <c r="D2084" i="8"/>
  <c r="E2084" i="8"/>
  <c r="F2084" i="8"/>
  <c r="D2085" i="8"/>
  <c r="E2085" i="8"/>
  <c r="F2085" i="8"/>
  <c r="D2086" i="8"/>
  <c r="E2086" i="8"/>
  <c r="F2086" i="8"/>
  <c r="D3734" i="8"/>
  <c r="E3734" i="8"/>
  <c r="F3734" i="8"/>
  <c r="D3735" i="8"/>
  <c r="E3735" i="8"/>
  <c r="F3735" i="8"/>
  <c r="D3736" i="8"/>
  <c r="E3736" i="8"/>
  <c r="F3736" i="8"/>
  <c r="D3737" i="8"/>
  <c r="E3737" i="8"/>
  <c r="F3737" i="8"/>
  <c r="D2087" i="8"/>
  <c r="E2087" i="8"/>
  <c r="F2087" i="8"/>
  <c r="D2088" i="8"/>
  <c r="E2088" i="8"/>
  <c r="F2088" i="8"/>
  <c r="D2089" i="8"/>
  <c r="E2089" i="8"/>
  <c r="F2089" i="8"/>
  <c r="D3738" i="8"/>
  <c r="E3738" i="8"/>
  <c r="F3738" i="8"/>
  <c r="D2090" i="8"/>
  <c r="E2090" i="8"/>
  <c r="F2090" i="8"/>
  <c r="D3739" i="8"/>
  <c r="E3739" i="8"/>
  <c r="F3739" i="8"/>
  <c r="D3740" i="8"/>
  <c r="E3740" i="8"/>
  <c r="F3740" i="8"/>
  <c r="D3741" i="8"/>
  <c r="E3741" i="8"/>
  <c r="F3741" i="8"/>
  <c r="D2091" i="8"/>
  <c r="E2091" i="8"/>
  <c r="F2091" i="8"/>
  <c r="D3742" i="8"/>
  <c r="E3742" i="8"/>
  <c r="F3742" i="8"/>
  <c r="D3743" i="8"/>
  <c r="E3743" i="8"/>
  <c r="F3743" i="8"/>
  <c r="D3744" i="8"/>
  <c r="E3744" i="8"/>
  <c r="F3744" i="8"/>
  <c r="D3745" i="8"/>
  <c r="E3745" i="8"/>
  <c r="F3745" i="8"/>
  <c r="D3746" i="8"/>
  <c r="E3746" i="8"/>
  <c r="F3746" i="8"/>
  <c r="D3747" i="8"/>
  <c r="E3747" i="8"/>
  <c r="F3747" i="8"/>
  <c r="D3748" i="8"/>
  <c r="E3748" i="8"/>
  <c r="F3748" i="8"/>
  <c r="D2092" i="8"/>
  <c r="E2092" i="8"/>
  <c r="F2092" i="8"/>
  <c r="D2093" i="8"/>
  <c r="E2093" i="8"/>
  <c r="F2093" i="8"/>
  <c r="D2094" i="8"/>
  <c r="E2094" i="8"/>
  <c r="F2094" i="8"/>
  <c r="D2095" i="8"/>
  <c r="E2095" i="8"/>
  <c r="F2095" i="8"/>
  <c r="D2096" i="8"/>
  <c r="E2096" i="8"/>
  <c r="F2096" i="8"/>
  <c r="D2097" i="8"/>
  <c r="E2097" i="8"/>
  <c r="F2097" i="8"/>
  <c r="D2098" i="8"/>
  <c r="E2098" i="8"/>
  <c r="F2098" i="8"/>
  <c r="D2099" i="8"/>
  <c r="E2099" i="8"/>
  <c r="F2099" i="8"/>
  <c r="D2100" i="8"/>
  <c r="E2100" i="8"/>
  <c r="F2100" i="8"/>
  <c r="D2101" i="8"/>
  <c r="E2101" i="8"/>
  <c r="F2101" i="8"/>
  <c r="D2102" i="8"/>
  <c r="E2102" i="8"/>
  <c r="F2102" i="8"/>
  <c r="D2103" i="8"/>
  <c r="E2103" i="8"/>
  <c r="F2103" i="8"/>
  <c r="D2104" i="8"/>
  <c r="E2104" i="8"/>
  <c r="F2104" i="8"/>
  <c r="D2105" i="8"/>
  <c r="E2105" i="8"/>
  <c r="F2105" i="8"/>
  <c r="D2106" i="8"/>
  <c r="E2106" i="8"/>
  <c r="F2106" i="8"/>
  <c r="D3749" i="8"/>
  <c r="E3749" i="8"/>
  <c r="F3749" i="8"/>
  <c r="D3750" i="8"/>
  <c r="E3750" i="8"/>
  <c r="F3750" i="8"/>
  <c r="D2107" i="8"/>
  <c r="E2107" i="8"/>
  <c r="F2107" i="8"/>
  <c r="D2108" i="8"/>
  <c r="E2108" i="8"/>
  <c r="F2108" i="8"/>
  <c r="D3751" i="8"/>
  <c r="E3751" i="8"/>
  <c r="F3751" i="8"/>
  <c r="D3752" i="8"/>
  <c r="E3752" i="8"/>
  <c r="F3752" i="8"/>
  <c r="D2109" i="8"/>
  <c r="E2109" i="8"/>
  <c r="F2109" i="8"/>
  <c r="D2110" i="8"/>
  <c r="E2110" i="8"/>
  <c r="F2110" i="8"/>
  <c r="D2111" i="8"/>
  <c r="E2111" i="8"/>
  <c r="F2111" i="8"/>
  <c r="D2112" i="8"/>
  <c r="E2112" i="8"/>
  <c r="F2112" i="8"/>
  <c r="D2113" i="8"/>
  <c r="E2113" i="8"/>
  <c r="F2113" i="8"/>
  <c r="D2114" i="8"/>
  <c r="E2114" i="8"/>
  <c r="F2114" i="8"/>
  <c r="D2115" i="8"/>
  <c r="E2115" i="8"/>
  <c r="F2115" i="8"/>
  <c r="D3753" i="8"/>
  <c r="E3753" i="8"/>
  <c r="F3753" i="8"/>
  <c r="D3754" i="8"/>
  <c r="E3754" i="8"/>
  <c r="F3754" i="8"/>
  <c r="D2116" i="8"/>
  <c r="E2116" i="8"/>
  <c r="F2116" i="8"/>
  <c r="D2117" i="8"/>
  <c r="E2117" i="8"/>
  <c r="F2117" i="8"/>
  <c r="D2118" i="8"/>
  <c r="E2118" i="8"/>
  <c r="F2118" i="8"/>
  <c r="D2119" i="8"/>
  <c r="E2119" i="8"/>
  <c r="F2119" i="8"/>
  <c r="D2120" i="8"/>
  <c r="E2120" i="8"/>
  <c r="F2120" i="8"/>
  <c r="D2121" i="8"/>
  <c r="E2121" i="8"/>
  <c r="F2121" i="8"/>
  <c r="D2122" i="8"/>
  <c r="E2122" i="8"/>
  <c r="F2122" i="8"/>
  <c r="D2123" i="8"/>
  <c r="E2123" i="8"/>
  <c r="F2123" i="8"/>
  <c r="D2124" i="8"/>
  <c r="E2124" i="8"/>
  <c r="F2124" i="8"/>
  <c r="D3755" i="8"/>
  <c r="E3755" i="8"/>
  <c r="F3755" i="8"/>
  <c r="D2125" i="8"/>
  <c r="E2125" i="8"/>
  <c r="F2125" i="8"/>
  <c r="D2126" i="8"/>
  <c r="E2126" i="8"/>
  <c r="F2126" i="8"/>
  <c r="D2127" i="8"/>
  <c r="E2127" i="8"/>
  <c r="F2127" i="8"/>
  <c r="D2128" i="8"/>
  <c r="E2128" i="8"/>
  <c r="F2128" i="8"/>
  <c r="D3756" i="8"/>
  <c r="E3756" i="8"/>
  <c r="F3756" i="8"/>
  <c r="D3757" i="8"/>
  <c r="E3757" i="8"/>
  <c r="F3757" i="8"/>
  <c r="D2129" i="8"/>
  <c r="E2129" i="8"/>
  <c r="F2129" i="8"/>
  <c r="D2130" i="8"/>
  <c r="E2130" i="8"/>
  <c r="F2130" i="8"/>
  <c r="D2131" i="8"/>
  <c r="E2131" i="8"/>
  <c r="F2131" i="8"/>
  <c r="D2132" i="8"/>
  <c r="E2132" i="8"/>
  <c r="F2132" i="8"/>
  <c r="D2133" i="8"/>
  <c r="E2133" i="8"/>
  <c r="F2133" i="8"/>
  <c r="D2134" i="8"/>
  <c r="E2134" i="8"/>
  <c r="F2134" i="8"/>
  <c r="D2135" i="8"/>
  <c r="E2135" i="8"/>
  <c r="F2135" i="8"/>
  <c r="D2136" i="8"/>
  <c r="E2136" i="8"/>
  <c r="F2136" i="8"/>
  <c r="D2137" i="8"/>
  <c r="E2137" i="8"/>
  <c r="F2137" i="8"/>
  <c r="D2138" i="8"/>
  <c r="E2138" i="8"/>
  <c r="F2138" i="8"/>
  <c r="D2139" i="8"/>
  <c r="E2139" i="8"/>
  <c r="F2139" i="8"/>
  <c r="D2140" i="8"/>
  <c r="E2140" i="8"/>
  <c r="F2140" i="8"/>
  <c r="D2141" i="8"/>
  <c r="E2141" i="8"/>
  <c r="F2141" i="8"/>
  <c r="D2142" i="8"/>
  <c r="E2142" i="8"/>
  <c r="F2142" i="8"/>
  <c r="D2143" i="8"/>
  <c r="E2143" i="8"/>
  <c r="F2143" i="8"/>
  <c r="D2144" i="8"/>
  <c r="E2144" i="8"/>
  <c r="F2144" i="8"/>
  <c r="D2145" i="8"/>
  <c r="E2145" i="8"/>
  <c r="F2145" i="8"/>
  <c r="D2146" i="8"/>
  <c r="E2146" i="8"/>
  <c r="F2146" i="8"/>
  <c r="D3758" i="8"/>
  <c r="E3758" i="8"/>
  <c r="F3758" i="8"/>
  <c r="D3759" i="8"/>
  <c r="E3759" i="8"/>
  <c r="F3759" i="8"/>
  <c r="D2147" i="8"/>
  <c r="E2147" i="8"/>
  <c r="F2147" i="8"/>
  <c r="D2148" i="8"/>
  <c r="E2148" i="8"/>
  <c r="F2148" i="8"/>
  <c r="D3760" i="8"/>
  <c r="E3760" i="8"/>
  <c r="F3760" i="8"/>
  <c r="D3761" i="8"/>
  <c r="E3761" i="8"/>
  <c r="F3761" i="8"/>
  <c r="D2149" i="8"/>
  <c r="E2149" i="8"/>
  <c r="F2149" i="8"/>
  <c r="D2150" i="8"/>
  <c r="E2150" i="8"/>
  <c r="F2150" i="8"/>
  <c r="D2151" i="8"/>
  <c r="E2151" i="8"/>
  <c r="F2151" i="8"/>
  <c r="D2152" i="8"/>
  <c r="E2152" i="8"/>
  <c r="F2152" i="8"/>
  <c r="D3762" i="8"/>
  <c r="E3762" i="8"/>
  <c r="F3762" i="8"/>
  <c r="D3763" i="8"/>
  <c r="E3763" i="8"/>
  <c r="F3763" i="8"/>
  <c r="D2153" i="8"/>
  <c r="E2153" i="8"/>
  <c r="F2153" i="8"/>
  <c r="D2154" i="8"/>
  <c r="E2154" i="8"/>
  <c r="F2154" i="8"/>
  <c r="D2155" i="8"/>
  <c r="E2155" i="8"/>
  <c r="F2155" i="8"/>
  <c r="D2156" i="8"/>
  <c r="E2156" i="8"/>
  <c r="F2156" i="8"/>
  <c r="D2157" i="8"/>
  <c r="E2157" i="8"/>
  <c r="F2157" i="8"/>
  <c r="D2158" i="8"/>
  <c r="E2158" i="8"/>
  <c r="F2158" i="8"/>
  <c r="D3764" i="8"/>
  <c r="E3764" i="8"/>
  <c r="F3764" i="8"/>
  <c r="D3765" i="8"/>
  <c r="E3765" i="8"/>
  <c r="F3765" i="8"/>
  <c r="D3766" i="8"/>
  <c r="E3766" i="8"/>
  <c r="F3766" i="8"/>
  <c r="D2159" i="8"/>
  <c r="E2159" i="8"/>
  <c r="F2159" i="8"/>
  <c r="D2160" i="8"/>
  <c r="E2160" i="8"/>
  <c r="F2160" i="8"/>
  <c r="D2161" i="8"/>
  <c r="E2161" i="8"/>
  <c r="F2161" i="8"/>
  <c r="D2162" i="8"/>
  <c r="E2162" i="8"/>
  <c r="F2162" i="8"/>
  <c r="D2163" i="8"/>
  <c r="E2163" i="8"/>
  <c r="F2163" i="8"/>
  <c r="D2164" i="8"/>
  <c r="E2164" i="8"/>
  <c r="F2164" i="8"/>
  <c r="D2165" i="8"/>
  <c r="E2165" i="8"/>
  <c r="F2165" i="8"/>
  <c r="D2166" i="8"/>
  <c r="E2166" i="8"/>
  <c r="F2166" i="8"/>
  <c r="D2167" i="8"/>
  <c r="E2167" i="8"/>
  <c r="F2167" i="8"/>
  <c r="D2168" i="8"/>
  <c r="E2168" i="8"/>
  <c r="F2168" i="8"/>
  <c r="D2169" i="8"/>
  <c r="E2169" i="8"/>
  <c r="F2169" i="8"/>
  <c r="D2170" i="8"/>
  <c r="E2170" i="8"/>
  <c r="F2170" i="8"/>
  <c r="D2171" i="8"/>
  <c r="E2171" i="8"/>
  <c r="F2171" i="8"/>
  <c r="D2172" i="8"/>
  <c r="E2172" i="8"/>
  <c r="F2172" i="8"/>
  <c r="D2173" i="8"/>
  <c r="E2173" i="8"/>
  <c r="F2173" i="8"/>
  <c r="D2174" i="8"/>
  <c r="E2174" i="8"/>
  <c r="F2174" i="8"/>
  <c r="D2175" i="8"/>
  <c r="E2175" i="8"/>
  <c r="F2175" i="8"/>
  <c r="D2176" i="8"/>
  <c r="E2176" i="8"/>
  <c r="F2176" i="8"/>
  <c r="D2177" i="8"/>
  <c r="E2177" i="8"/>
  <c r="F2177" i="8"/>
  <c r="D3767" i="8"/>
  <c r="E3767" i="8"/>
  <c r="F3767" i="8"/>
  <c r="D3768" i="8"/>
  <c r="E3768" i="8"/>
  <c r="F3768" i="8"/>
  <c r="D3769" i="8"/>
  <c r="E3769" i="8"/>
  <c r="F3769" i="8"/>
  <c r="D3770" i="8"/>
  <c r="E3770" i="8"/>
  <c r="F3770" i="8"/>
  <c r="D3771" i="8"/>
  <c r="E3771" i="8"/>
  <c r="F3771" i="8"/>
  <c r="D3772" i="8"/>
  <c r="E3772" i="8"/>
  <c r="F3772" i="8"/>
  <c r="D3773" i="8"/>
  <c r="E3773" i="8"/>
  <c r="F3773" i="8"/>
  <c r="D3774" i="8"/>
  <c r="E3774" i="8"/>
  <c r="F3774" i="8"/>
  <c r="D3775" i="8"/>
  <c r="E3775" i="8"/>
  <c r="F3775" i="8"/>
  <c r="D2178" i="8"/>
  <c r="E2178" i="8"/>
  <c r="F2178" i="8"/>
  <c r="D2179" i="8"/>
  <c r="E2179" i="8"/>
  <c r="F2179" i="8"/>
  <c r="D3776" i="8"/>
  <c r="E3776" i="8"/>
  <c r="F3776" i="8"/>
  <c r="D3777" i="8"/>
  <c r="E3777" i="8"/>
  <c r="F3777" i="8"/>
  <c r="D2180" i="8"/>
  <c r="E2180" i="8"/>
  <c r="F2180" i="8"/>
  <c r="D2181" i="8"/>
  <c r="E2181" i="8"/>
  <c r="F2181" i="8"/>
  <c r="D2182" i="8"/>
  <c r="E2182" i="8"/>
  <c r="F2182" i="8"/>
  <c r="D2183" i="8"/>
  <c r="E2183" i="8"/>
  <c r="F2183" i="8"/>
  <c r="D2184" i="8"/>
  <c r="E2184" i="8"/>
  <c r="F2184" i="8"/>
  <c r="D2185" i="8"/>
  <c r="E2185" i="8"/>
  <c r="F2185" i="8"/>
  <c r="D2186" i="8"/>
  <c r="E2186" i="8"/>
  <c r="F2186" i="8"/>
  <c r="D2187" i="8"/>
  <c r="E2187" i="8"/>
  <c r="F2187" i="8"/>
  <c r="D2188" i="8"/>
  <c r="E2188" i="8"/>
  <c r="F2188" i="8"/>
  <c r="D2189" i="8"/>
  <c r="E2189" i="8"/>
  <c r="F2189" i="8"/>
  <c r="D2190" i="8"/>
  <c r="E2190" i="8"/>
  <c r="F2190" i="8"/>
  <c r="D2191" i="8"/>
  <c r="E2191" i="8"/>
  <c r="F2191" i="8"/>
  <c r="D2192" i="8"/>
  <c r="E2192" i="8"/>
  <c r="F2192" i="8"/>
  <c r="D2193" i="8"/>
  <c r="E2193" i="8"/>
  <c r="F2193" i="8"/>
  <c r="D2194" i="8"/>
  <c r="E2194" i="8"/>
  <c r="F2194" i="8"/>
  <c r="D2195" i="8"/>
  <c r="E2195" i="8"/>
  <c r="F2195" i="8"/>
  <c r="D2196" i="8"/>
  <c r="E2196" i="8"/>
  <c r="F2196" i="8"/>
  <c r="D2197" i="8"/>
  <c r="E2197" i="8"/>
  <c r="F2197" i="8"/>
  <c r="D2198" i="8"/>
  <c r="E2198" i="8"/>
  <c r="F2198" i="8"/>
  <c r="D2199" i="8"/>
  <c r="E2199" i="8"/>
  <c r="F2199" i="8"/>
  <c r="D2200" i="8"/>
  <c r="E2200" i="8"/>
  <c r="F2200" i="8"/>
  <c r="D2201" i="8"/>
  <c r="E2201" i="8"/>
  <c r="F2201" i="8"/>
  <c r="D2202" i="8"/>
  <c r="E2202" i="8"/>
  <c r="F2202" i="8"/>
  <c r="D2203" i="8"/>
  <c r="E2203" i="8"/>
  <c r="F2203" i="8"/>
  <c r="D2204" i="8"/>
  <c r="E2204" i="8"/>
  <c r="F2204" i="8"/>
  <c r="D2205" i="8"/>
  <c r="E2205" i="8"/>
  <c r="F2205" i="8"/>
  <c r="D3778" i="8"/>
  <c r="E3778" i="8"/>
  <c r="F3778" i="8"/>
  <c r="D3779" i="8"/>
  <c r="E3779" i="8"/>
  <c r="F3779" i="8"/>
  <c r="D3780" i="8"/>
  <c r="E3780" i="8"/>
  <c r="F3780" i="8"/>
  <c r="D3781" i="8"/>
  <c r="E3781" i="8"/>
  <c r="F3781" i="8"/>
  <c r="D2206" i="8"/>
  <c r="E2206" i="8"/>
  <c r="F2206" i="8"/>
  <c r="D2207" i="8"/>
  <c r="E2207" i="8"/>
  <c r="F2207" i="8"/>
  <c r="D2208" i="8"/>
  <c r="E2208" i="8"/>
  <c r="F2208" i="8"/>
  <c r="D2209" i="8"/>
  <c r="E2209" i="8"/>
  <c r="F2209" i="8"/>
  <c r="D2210" i="8"/>
  <c r="E2210" i="8"/>
  <c r="F2210" i="8"/>
  <c r="D2211" i="8"/>
  <c r="E2211" i="8"/>
  <c r="F2211" i="8"/>
  <c r="D2212" i="8"/>
  <c r="E2212" i="8"/>
  <c r="F2212" i="8"/>
  <c r="D2213" i="8"/>
  <c r="E2213" i="8"/>
  <c r="F2213" i="8"/>
  <c r="D2214" i="8"/>
  <c r="E2214" i="8"/>
  <c r="F2214" i="8"/>
  <c r="D2215" i="8"/>
  <c r="E2215" i="8"/>
  <c r="F2215" i="8"/>
  <c r="D2216" i="8"/>
  <c r="E2216" i="8"/>
  <c r="F2216" i="8"/>
  <c r="D2217" i="8"/>
  <c r="E2217" i="8"/>
  <c r="F2217" i="8"/>
  <c r="D2218" i="8"/>
  <c r="E2218" i="8"/>
  <c r="F2218" i="8"/>
  <c r="D2219" i="8"/>
  <c r="E2219" i="8"/>
  <c r="F2219" i="8"/>
  <c r="D2220" i="8"/>
  <c r="E2220" i="8"/>
  <c r="F2220" i="8"/>
  <c r="D2221" i="8"/>
  <c r="E2221" i="8"/>
  <c r="F2221" i="8"/>
  <c r="D2222" i="8"/>
  <c r="E2222" i="8"/>
  <c r="F2222" i="8"/>
  <c r="D2223" i="8"/>
  <c r="E2223" i="8"/>
  <c r="F2223" i="8"/>
  <c r="D2224" i="8"/>
  <c r="E2224" i="8"/>
  <c r="F2224" i="8"/>
  <c r="D2225" i="8"/>
  <c r="E2225" i="8"/>
  <c r="F2225" i="8"/>
  <c r="D2226" i="8"/>
  <c r="E2226" i="8"/>
  <c r="F2226" i="8"/>
  <c r="D2227" i="8"/>
  <c r="E2227" i="8"/>
  <c r="F2227" i="8"/>
  <c r="D2228" i="8"/>
  <c r="E2228" i="8"/>
  <c r="F2228" i="8"/>
  <c r="D2229" i="8"/>
  <c r="E2229" i="8"/>
  <c r="F2229" i="8"/>
  <c r="D2230" i="8"/>
  <c r="E2230" i="8"/>
  <c r="F2230" i="8"/>
  <c r="D2231" i="8"/>
  <c r="E2231" i="8"/>
  <c r="F2231" i="8"/>
  <c r="D2232" i="8"/>
  <c r="E2232" i="8"/>
  <c r="F2232" i="8"/>
  <c r="D2233" i="8"/>
  <c r="E2233" i="8"/>
  <c r="F2233" i="8"/>
  <c r="D2234" i="8"/>
  <c r="E2234" i="8"/>
  <c r="F2234" i="8"/>
  <c r="D2235" i="8"/>
  <c r="E2235" i="8"/>
  <c r="F2235" i="8"/>
  <c r="D2236" i="8"/>
  <c r="E2236" i="8"/>
  <c r="F2236" i="8"/>
  <c r="D2237" i="8"/>
  <c r="E2237" i="8"/>
  <c r="F2237" i="8"/>
  <c r="D2238" i="8"/>
  <c r="E2238" i="8"/>
  <c r="F2238" i="8"/>
  <c r="D2239" i="8"/>
  <c r="E2239" i="8"/>
  <c r="F2239" i="8"/>
  <c r="D2240" i="8"/>
  <c r="E2240" i="8"/>
  <c r="F2240" i="8"/>
  <c r="D2241" i="8"/>
  <c r="E2241" i="8"/>
  <c r="F2241" i="8"/>
  <c r="D2242" i="8"/>
  <c r="E2242" i="8"/>
  <c r="F2242" i="8"/>
  <c r="D2243" i="8"/>
  <c r="E2243" i="8"/>
  <c r="F2243" i="8"/>
  <c r="D2244" i="8"/>
  <c r="E2244" i="8"/>
  <c r="F2244" i="8"/>
  <c r="D2245" i="8"/>
  <c r="E2245" i="8"/>
  <c r="F2245" i="8"/>
  <c r="D2246" i="8"/>
  <c r="E2246" i="8"/>
  <c r="F2246" i="8"/>
  <c r="D2247" i="8"/>
  <c r="E2247" i="8"/>
  <c r="F2247" i="8"/>
  <c r="D2248" i="8"/>
  <c r="E2248" i="8"/>
  <c r="F2248" i="8"/>
  <c r="D2249" i="8"/>
  <c r="E2249" i="8"/>
  <c r="F2249" i="8"/>
  <c r="D2250" i="8"/>
  <c r="E2250" i="8"/>
  <c r="F2250" i="8"/>
  <c r="D2251" i="8"/>
  <c r="E2251" i="8"/>
  <c r="F2251" i="8"/>
  <c r="D2252" i="8"/>
  <c r="E2252" i="8"/>
  <c r="F2252" i="8"/>
  <c r="D2253" i="8"/>
  <c r="E2253" i="8"/>
  <c r="F2253" i="8"/>
  <c r="D3782" i="8"/>
  <c r="E3782" i="8"/>
  <c r="F3782" i="8"/>
  <c r="D3783" i="8"/>
  <c r="E3783" i="8"/>
  <c r="F3783" i="8"/>
  <c r="D3784" i="8"/>
  <c r="E3784" i="8"/>
  <c r="F3784" i="8"/>
  <c r="D3785" i="8"/>
  <c r="E3785" i="8"/>
  <c r="F3785" i="8"/>
  <c r="D3786" i="8"/>
  <c r="E3786" i="8"/>
  <c r="F3786" i="8"/>
  <c r="D3787" i="8"/>
  <c r="E3787" i="8"/>
  <c r="F3787" i="8"/>
  <c r="D3788" i="8"/>
  <c r="E3788" i="8"/>
  <c r="F3788" i="8"/>
  <c r="D3789" i="8"/>
  <c r="E3789" i="8"/>
  <c r="F3789" i="8"/>
  <c r="D2254" i="8"/>
  <c r="E2254" i="8"/>
  <c r="F2254" i="8"/>
  <c r="D2255" i="8"/>
  <c r="E2255" i="8"/>
  <c r="F2255" i="8"/>
  <c r="D2256" i="8"/>
  <c r="E2256" i="8"/>
  <c r="F2256" i="8"/>
  <c r="D2257" i="8"/>
  <c r="E2257" i="8"/>
  <c r="F2257" i="8"/>
  <c r="D2258" i="8"/>
  <c r="E2258" i="8"/>
  <c r="F2258" i="8"/>
  <c r="D2259" i="8"/>
  <c r="E2259" i="8"/>
  <c r="F2259" i="8"/>
  <c r="D2260" i="8"/>
  <c r="E2260" i="8"/>
  <c r="F2260" i="8"/>
  <c r="D2261" i="8"/>
  <c r="E2261" i="8"/>
  <c r="F2261" i="8"/>
  <c r="D2262" i="8"/>
  <c r="E2262" i="8"/>
  <c r="F2262" i="8"/>
  <c r="D2263" i="8"/>
  <c r="E2263" i="8"/>
  <c r="F2263" i="8"/>
  <c r="D2264" i="8"/>
  <c r="E2264" i="8"/>
  <c r="F2264" i="8"/>
  <c r="D2265" i="8"/>
  <c r="E2265" i="8"/>
  <c r="F2265" i="8"/>
  <c r="D2266" i="8"/>
  <c r="E2266" i="8"/>
  <c r="F2266" i="8"/>
  <c r="D2267" i="8"/>
  <c r="E2267" i="8"/>
  <c r="F2267" i="8"/>
  <c r="D2268" i="8"/>
  <c r="E2268" i="8"/>
  <c r="F2268" i="8"/>
  <c r="D2269" i="8"/>
  <c r="E2269" i="8"/>
  <c r="F2269" i="8"/>
  <c r="D2270" i="8"/>
  <c r="E2270" i="8"/>
  <c r="F2270" i="8"/>
  <c r="D2271" i="8"/>
  <c r="E2271" i="8"/>
  <c r="F2271" i="8"/>
  <c r="D2272" i="8"/>
  <c r="E2272" i="8"/>
  <c r="F2272" i="8"/>
  <c r="D2273" i="8"/>
  <c r="E2273" i="8"/>
  <c r="F2273" i="8"/>
  <c r="D2274" i="8"/>
  <c r="E2274" i="8"/>
  <c r="F2274" i="8"/>
  <c r="D2275" i="8"/>
  <c r="E2275" i="8"/>
  <c r="F2275" i="8"/>
  <c r="D2276" i="8"/>
  <c r="E2276" i="8"/>
  <c r="F2276" i="8"/>
  <c r="D2277" i="8"/>
  <c r="E2277" i="8"/>
  <c r="F2277" i="8"/>
  <c r="D2278" i="8"/>
  <c r="E2278" i="8"/>
  <c r="F2278" i="8"/>
  <c r="D2279" i="8"/>
  <c r="E2279" i="8"/>
  <c r="F2279" i="8"/>
  <c r="D2280" i="8"/>
  <c r="E2280" i="8"/>
  <c r="F2280" i="8"/>
  <c r="D2281" i="8"/>
  <c r="E2281" i="8"/>
  <c r="F2281" i="8"/>
  <c r="D2282" i="8"/>
  <c r="E2282" i="8"/>
  <c r="F2282" i="8"/>
  <c r="D2283" i="8"/>
  <c r="E2283" i="8"/>
  <c r="F2283" i="8"/>
  <c r="D2284" i="8"/>
  <c r="E2284" i="8"/>
  <c r="F2284" i="8"/>
  <c r="D2285" i="8"/>
  <c r="E2285" i="8"/>
  <c r="F2285" i="8"/>
  <c r="D2286" i="8"/>
  <c r="E2286" i="8"/>
  <c r="F2286" i="8"/>
  <c r="D2287" i="8"/>
  <c r="E2287" i="8"/>
  <c r="F2287" i="8"/>
  <c r="D2288" i="8"/>
  <c r="E2288" i="8"/>
  <c r="F2288" i="8"/>
  <c r="D2289" i="8"/>
  <c r="E2289" i="8"/>
  <c r="F2289" i="8"/>
  <c r="D2290" i="8"/>
  <c r="E2290" i="8"/>
  <c r="F2290" i="8"/>
  <c r="D2291" i="8"/>
  <c r="E2291" i="8"/>
  <c r="F2291" i="8"/>
  <c r="D2292" i="8"/>
  <c r="E2292" i="8"/>
  <c r="F2292" i="8"/>
  <c r="D2293" i="8"/>
  <c r="E2293" i="8"/>
  <c r="F2293" i="8"/>
  <c r="D2294" i="8"/>
  <c r="E2294" i="8"/>
  <c r="F2294" i="8"/>
  <c r="D2295" i="8"/>
  <c r="E2295" i="8"/>
  <c r="F2295" i="8"/>
  <c r="D2296" i="8"/>
  <c r="E2296" i="8"/>
  <c r="F2296" i="8"/>
  <c r="D2297" i="8"/>
  <c r="E2297" i="8"/>
  <c r="F2297" i="8"/>
  <c r="D2298" i="8"/>
  <c r="E2298" i="8"/>
  <c r="F2298" i="8"/>
  <c r="D2299" i="8"/>
  <c r="E2299" i="8"/>
  <c r="F2299" i="8"/>
  <c r="D2300" i="8"/>
  <c r="E2300" i="8"/>
  <c r="F2300" i="8"/>
  <c r="D2301" i="8"/>
  <c r="E2301" i="8"/>
  <c r="F2301" i="8"/>
  <c r="D2302" i="8"/>
  <c r="E2302" i="8"/>
  <c r="F2302" i="8"/>
  <c r="D2303" i="8"/>
  <c r="E2303" i="8"/>
  <c r="F2303" i="8"/>
  <c r="D2304" i="8"/>
  <c r="E2304" i="8"/>
  <c r="F2304" i="8"/>
  <c r="D2305" i="8"/>
  <c r="E2305" i="8"/>
  <c r="F2305" i="8"/>
  <c r="D2306" i="8"/>
  <c r="E2306" i="8"/>
  <c r="F2306" i="8"/>
  <c r="D2307" i="8"/>
  <c r="E2307" i="8"/>
  <c r="F2307" i="8"/>
  <c r="D2308" i="8"/>
  <c r="E2308" i="8"/>
  <c r="F2308" i="8"/>
  <c r="D2309" i="8"/>
  <c r="E2309" i="8"/>
  <c r="F2309" i="8"/>
  <c r="D2310" i="8"/>
  <c r="E2310" i="8"/>
  <c r="F2310" i="8"/>
  <c r="D2311" i="8"/>
  <c r="E2311" i="8"/>
  <c r="F2311" i="8"/>
  <c r="D2312" i="8"/>
  <c r="E2312" i="8"/>
  <c r="F2312" i="8"/>
  <c r="D2313" i="8"/>
  <c r="E2313" i="8"/>
  <c r="F2313" i="8"/>
  <c r="D2314" i="8"/>
  <c r="E2314" i="8"/>
  <c r="F2314" i="8"/>
  <c r="D2315" i="8"/>
  <c r="E2315" i="8"/>
  <c r="F2315" i="8"/>
  <c r="D2316" i="8"/>
  <c r="E2316" i="8"/>
  <c r="F2316" i="8"/>
  <c r="D2317" i="8"/>
  <c r="E2317" i="8"/>
  <c r="F2317" i="8"/>
  <c r="D2318" i="8"/>
  <c r="E2318" i="8"/>
  <c r="F2318" i="8"/>
  <c r="D2319" i="8"/>
  <c r="E2319" i="8"/>
  <c r="F2319" i="8"/>
  <c r="D2320" i="8"/>
  <c r="E2320" i="8"/>
  <c r="F2320" i="8"/>
  <c r="D2321" i="8"/>
  <c r="E2321" i="8"/>
  <c r="F2321" i="8"/>
  <c r="D2322" i="8"/>
  <c r="E2322" i="8"/>
  <c r="F2322" i="8"/>
  <c r="D2323" i="8"/>
  <c r="E2323" i="8"/>
  <c r="F2323" i="8"/>
  <c r="D2324" i="8"/>
  <c r="E2324" i="8"/>
  <c r="F2324" i="8"/>
  <c r="D2325" i="8"/>
  <c r="E2325" i="8"/>
  <c r="F2325" i="8"/>
  <c r="D2326" i="8"/>
  <c r="E2326" i="8"/>
  <c r="F2326" i="8"/>
  <c r="D2327" i="8"/>
  <c r="E2327" i="8"/>
  <c r="F2327" i="8"/>
  <c r="D2328" i="8"/>
  <c r="E2328" i="8"/>
  <c r="F2328" i="8"/>
  <c r="D2329" i="8"/>
  <c r="E2329" i="8"/>
  <c r="F2329" i="8"/>
  <c r="D2330" i="8"/>
  <c r="E2330" i="8"/>
  <c r="F2330" i="8"/>
  <c r="D2331" i="8"/>
  <c r="E2331" i="8"/>
  <c r="F2331" i="8"/>
  <c r="D2332" i="8"/>
  <c r="E2332" i="8"/>
  <c r="F2332" i="8"/>
  <c r="D2333" i="8"/>
  <c r="E2333" i="8"/>
  <c r="F2333" i="8"/>
  <c r="D2334" i="8"/>
  <c r="E2334" i="8"/>
  <c r="F2334" i="8"/>
  <c r="D2335" i="8"/>
  <c r="E2335" i="8"/>
  <c r="F2335" i="8"/>
  <c r="D2336" i="8"/>
  <c r="E2336" i="8"/>
  <c r="F2336" i="8"/>
  <c r="D2337" i="8"/>
  <c r="E2337" i="8"/>
  <c r="F2337" i="8"/>
  <c r="D2338" i="8"/>
  <c r="E2338" i="8"/>
  <c r="F2338" i="8"/>
  <c r="D2339" i="8"/>
  <c r="E2339" i="8"/>
  <c r="F2339" i="8"/>
  <c r="D2340" i="8"/>
  <c r="E2340" i="8"/>
  <c r="F2340" i="8"/>
  <c r="D2341" i="8"/>
  <c r="E2341" i="8"/>
  <c r="F2341" i="8"/>
  <c r="D2342" i="8"/>
  <c r="E2342" i="8"/>
  <c r="F2342" i="8"/>
  <c r="D2343" i="8"/>
  <c r="E2343" i="8"/>
  <c r="F2343" i="8"/>
  <c r="D2344" i="8"/>
  <c r="E2344" i="8"/>
  <c r="F2344" i="8"/>
  <c r="D2345" i="8"/>
  <c r="E2345" i="8"/>
  <c r="F2345" i="8"/>
  <c r="D2346" i="8"/>
  <c r="E2346" i="8"/>
  <c r="F2346" i="8"/>
  <c r="D2347" i="8"/>
  <c r="E2347" i="8"/>
  <c r="F2347" i="8"/>
  <c r="D2348" i="8"/>
  <c r="E2348" i="8"/>
  <c r="F2348" i="8"/>
  <c r="D2349" i="8"/>
  <c r="E2349" i="8"/>
  <c r="F2349" i="8"/>
  <c r="D2350" i="8"/>
  <c r="E2350" i="8"/>
  <c r="F2350" i="8"/>
  <c r="D2351" i="8"/>
  <c r="E2351" i="8"/>
  <c r="F2351" i="8"/>
  <c r="D2352" i="8"/>
  <c r="E2352" i="8"/>
  <c r="F2352" i="8"/>
  <c r="D2353" i="8"/>
  <c r="E2353" i="8"/>
  <c r="F2353" i="8"/>
  <c r="D2354" i="8"/>
  <c r="E2354" i="8"/>
  <c r="F2354" i="8"/>
  <c r="D2355" i="8"/>
  <c r="E2355" i="8"/>
  <c r="F2355" i="8"/>
  <c r="D2356" i="8"/>
  <c r="E2356" i="8"/>
  <c r="F2356" i="8"/>
  <c r="D2357" i="8"/>
  <c r="E2357" i="8"/>
  <c r="F2357" i="8"/>
  <c r="D2358" i="8"/>
  <c r="E2358" i="8"/>
  <c r="F2358" i="8"/>
  <c r="D2359" i="8"/>
  <c r="E2359" i="8"/>
  <c r="F2359" i="8"/>
  <c r="D2360" i="8"/>
  <c r="E2360" i="8"/>
  <c r="F2360" i="8"/>
  <c r="D2361" i="8"/>
  <c r="E2361" i="8"/>
  <c r="F2361" i="8"/>
  <c r="D2362" i="8"/>
  <c r="E2362" i="8"/>
  <c r="F2362" i="8"/>
  <c r="D2363" i="8"/>
  <c r="E2363" i="8"/>
  <c r="F2363" i="8"/>
  <c r="D2364" i="8"/>
  <c r="E2364" i="8"/>
  <c r="F2364" i="8"/>
  <c r="D2365" i="8"/>
  <c r="E2365" i="8"/>
  <c r="F2365" i="8"/>
  <c r="D2366" i="8"/>
  <c r="E2366" i="8"/>
  <c r="F2366" i="8"/>
  <c r="D2367" i="8"/>
  <c r="E2367" i="8"/>
  <c r="F2367" i="8"/>
  <c r="D2368" i="8"/>
  <c r="E2368" i="8"/>
  <c r="F2368" i="8"/>
  <c r="D2369" i="8"/>
  <c r="E2369" i="8"/>
  <c r="F2369" i="8"/>
  <c r="D2370" i="8"/>
  <c r="E2370" i="8"/>
  <c r="F2370" i="8"/>
  <c r="D2371" i="8"/>
  <c r="E2371" i="8"/>
  <c r="F2371" i="8"/>
  <c r="D2372" i="8"/>
  <c r="E2372" i="8"/>
  <c r="F2372" i="8"/>
  <c r="D2373" i="8"/>
  <c r="E2373" i="8"/>
  <c r="F2373" i="8"/>
  <c r="D2374" i="8"/>
  <c r="E2374" i="8"/>
  <c r="F2374" i="8"/>
  <c r="D2375" i="8"/>
  <c r="E2375" i="8"/>
  <c r="F2375" i="8"/>
  <c r="D2376" i="8"/>
  <c r="E2376" i="8"/>
  <c r="F2376" i="8"/>
  <c r="D2377" i="8"/>
  <c r="E2377" i="8"/>
  <c r="F2377" i="8"/>
  <c r="D2378" i="8"/>
  <c r="E2378" i="8"/>
  <c r="F2378" i="8"/>
  <c r="D2379" i="8"/>
  <c r="E2379" i="8"/>
  <c r="F2379" i="8"/>
  <c r="D2380" i="8"/>
  <c r="E2380" i="8"/>
  <c r="F2380" i="8"/>
  <c r="D2381" i="8"/>
  <c r="E2381" i="8"/>
  <c r="F2381" i="8"/>
  <c r="D2382" i="8"/>
  <c r="E2382" i="8"/>
  <c r="F2382" i="8"/>
  <c r="D2383" i="8"/>
  <c r="E2383" i="8"/>
  <c r="F2383" i="8"/>
  <c r="D2384" i="8"/>
  <c r="E2384" i="8"/>
  <c r="F2384" i="8"/>
  <c r="D2385" i="8"/>
  <c r="E2385" i="8"/>
  <c r="F2385" i="8"/>
  <c r="D2386" i="8"/>
  <c r="E2386" i="8"/>
  <c r="F2386" i="8"/>
  <c r="D2387" i="8"/>
  <c r="E2387" i="8"/>
  <c r="F2387" i="8"/>
  <c r="D2388" i="8"/>
  <c r="E2388" i="8"/>
  <c r="F2388" i="8"/>
  <c r="D2389" i="8"/>
  <c r="E2389" i="8"/>
  <c r="F2389" i="8"/>
  <c r="D2390" i="8"/>
  <c r="E2390" i="8"/>
  <c r="F2390" i="8"/>
  <c r="D2391" i="8"/>
  <c r="E2391" i="8"/>
  <c r="F2391" i="8"/>
  <c r="D2392" i="8"/>
  <c r="E2392" i="8"/>
  <c r="F2392" i="8"/>
  <c r="D2393" i="8"/>
  <c r="E2393" i="8"/>
  <c r="F2393" i="8"/>
  <c r="D2394" i="8"/>
  <c r="E2394" i="8"/>
  <c r="F2394" i="8"/>
  <c r="D2395" i="8"/>
  <c r="E2395" i="8"/>
  <c r="F2395" i="8"/>
  <c r="D2396" i="8"/>
  <c r="E2396" i="8"/>
  <c r="F2396" i="8"/>
  <c r="D2397" i="8"/>
  <c r="E2397" i="8"/>
  <c r="F2397" i="8"/>
  <c r="D2398" i="8"/>
  <c r="E2398" i="8"/>
  <c r="F2398" i="8"/>
  <c r="D2399" i="8"/>
  <c r="E2399" i="8"/>
  <c r="F2399" i="8"/>
  <c r="D2400" i="8"/>
  <c r="E2400" i="8"/>
  <c r="F2400" i="8"/>
  <c r="D2401" i="8"/>
  <c r="E2401" i="8"/>
  <c r="F2401" i="8"/>
  <c r="D2402" i="8"/>
  <c r="E2402" i="8"/>
  <c r="F2402" i="8"/>
  <c r="D2403" i="8"/>
  <c r="E2403" i="8"/>
  <c r="F2403" i="8"/>
  <c r="D2404" i="8"/>
  <c r="E2404" i="8"/>
  <c r="F2404" i="8"/>
  <c r="D2405" i="8"/>
  <c r="E2405" i="8"/>
  <c r="F2405" i="8"/>
  <c r="D2406" i="8"/>
  <c r="E2406" i="8"/>
  <c r="F2406" i="8"/>
  <c r="D2407" i="8"/>
  <c r="E2407" i="8"/>
  <c r="F2407" i="8"/>
  <c r="D2408" i="8"/>
  <c r="E2408" i="8"/>
  <c r="F2408" i="8"/>
  <c r="D2409" i="8"/>
  <c r="E2409" i="8"/>
  <c r="F2409" i="8"/>
  <c r="D2410" i="8"/>
  <c r="E2410" i="8"/>
  <c r="F2410" i="8"/>
  <c r="D2411" i="8"/>
  <c r="E2411" i="8"/>
  <c r="F2411" i="8"/>
  <c r="D2412" i="8"/>
  <c r="E2412" i="8"/>
  <c r="F2412" i="8"/>
  <c r="D2413" i="8"/>
  <c r="E2413" i="8"/>
  <c r="F2413" i="8"/>
  <c r="D2414" i="8"/>
  <c r="E2414" i="8"/>
  <c r="F2414" i="8"/>
  <c r="D2415" i="8"/>
  <c r="E2415" i="8"/>
  <c r="F2415" i="8"/>
  <c r="D2416" i="8"/>
  <c r="E2416" i="8"/>
  <c r="F2416" i="8"/>
  <c r="D2417" i="8"/>
  <c r="E2417" i="8"/>
  <c r="F2417" i="8"/>
  <c r="D2418" i="8"/>
  <c r="E2418" i="8"/>
  <c r="F2418" i="8"/>
  <c r="D2419" i="8"/>
  <c r="E2419" i="8"/>
  <c r="F2419" i="8"/>
  <c r="D2420" i="8"/>
  <c r="E2420" i="8"/>
  <c r="F2420" i="8"/>
  <c r="D2421" i="8"/>
  <c r="E2421" i="8"/>
  <c r="F2421" i="8"/>
  <c r="D2422" i="8"/>
  <c r="E2422" i="8"/>
  <c r="F2422" i="8"/>
  <c r="D2423" i="8"/>
  <c r="E2423" i="8"/>
  <c r="F2423" i="8"/>
  <c r="D2424" i="8"/>
  <c r="E2424" i="8"/>
  <c r="F2424" i="8"/>
  <c r="D2425" i="8"/>
  <c r="E2425" i="8"/>
  <c r="F2425" i="8"/>
  <c r="D2426" i="8"/>
  <c r="E2426" i="8"/>
  <c r="F2426" i="8"/>
  <c r="D2427" i="8"/>
  <c r="E2427" i="8"/>
  <c r="F2427" i="8"/>
  <c r="D3790" i="8"/>
  <c r="E3790" i="8"/>
  <c r="F3790" i="8"/>
  <c r="D3791" i="8"/>
  <c r="E3791" i="8"/>
  <c r="F3791" i="8"/>
  <c r="D2428" i="8"/>
  <c r="E2428" i="8"/>
  <c r="F2428" i="8"/>
  <c r="D2429" i="8"/>
  <c r="E2429" i="8"/>
  <c r="F2429" i="8"/>
  <c r="D2430" i="8"/>
  <c r="E2430" i="8"/>
  <c r="F2430" i="8"/>
  <c r="D2431" i="8"/>
  <c r="E2431" i="8"/>
  <c r="F2431" i="8"/>
  <c r="D2432" i="8"/>
  <c r="E2432" i="8"/>
  <c r="F2432" i="8"/>
  <c r="D2433" i="8"/>
  <c r="E2433" i="8"/>
  <c r="F2433" i="8"/>
  <c r="D2434" i="8"/>
  <c r="E2434" i="8"/>
  <c r="F2434" i="8"/>
  <c r="D2435" i="8"/>
  <c r="E2435" i="8"/>
  <c r="F2435" i="8"/>
  <c r="D2436" i="8"/>
  <c r="E2436" i="8"/>
  <c r="F2436" i="8"/>
  <c r="D2437" i="8"/>
  <c r="E2437" i="8"/>
  <c r="F2437" i="8"/>
  <c r="D2438" i="8"/>
  <c r="E2438" i="8"/>
  <c r="F2438" i="8"/>
  <c r="D2439" i="8"/>
  <c r="E2439" i="8"/>
  <c r="F2439" i="8"/>
  <c r="D2440" i="8"/>
  <c r="E2440" i="8"/>
  <c r="F2440" i="8"/>
  <c r="D2441" i="8"/>
  <c r="E2441" i="8"/>
  <c r="F2441" i="8"/>
  <c r="D2442" i="8"/>
  <c r="E2442" i="8"/>
  <c r="F2442" i="8"/>
  <c r="D2443" i="8"/>
  <c r="E2443" i="8"/>
  <c r="F2443" i="8"/>
  <c r="D2444" i="8"/>
  <c r="E2444" i="8"/>
  <c r="F2444" i="8"/>
  <c r="D2445" i="8"/>
  <c r="E2445" i="8"/>
  <c r="F2445" i="8"/>
  <c r="D2446" i="8"/>
  <c r="E2446" i="8"/>
  <c r="F2446" i="8"/>
  <c r="D2447" i="8"/>
  <c r="E2447" i="8"/>
  <c r="F2447" i="8"/>
  <c r="D2448" i="8"/>
  <c r="E2448" i="8"/>
  <c r="F2448" i="8"/>
  <c r="D2449" i="8"/>
  <c r="E2449" i="8"/>
  <c r="F2449" i="8"/>
  <c r="D2450" i="8"/>
  <c r="E2450" i="8"/>
  <c r="F2450" i="8"/>
  <c r="D2451" i="8"/>
  <c r="E2451" i="8"/>
  <c r="F2451" i="8"/>
  <c r="D2452" i="8"/>
  <c r="E2452" i="8"/>
  <c r="F2452" i="8"/>
  <c r="D2453" i="8"/>
  <c r="E2453" i="8"/>
  <c r="F2453" i="8"/>
  <c r="D2454" i="8"/>
  <c r="E2454" i="8"/>
  <c r="F2454" i="8"/>
  <c r="D2455" i="8"/>
  <c r="E2455" i="8"/>
  <c r="F2455" i="8"/>
  <c r="D2456" i="8"/>
  <c r="E2456" i="8"/>
  <c r="F2456" i="8"/>
  <c r="D2457" i="8"/>
  <c r="E2457" i="8"/>
  <c r="F2457" i="8"/>
  <c r="D2458" i="8"/>
  <c r="E2458" i="8"/>
  <c r="F2458" i="8"/>
  <c r="D2459" i="8"/>
  <c r="E2459" i="8"/>
  <c r="F2459" i="8"/>
  <c r="D2460" i="8"/>
  <c r="E2460" i="8"/>
  <c r="F2460" i="8"/>
  <c r="D2461" i="8"/>
  <c r="E2461" i="8"/>
  <c r="F2461" i="8"/>
  <c r="D2462" i="8"/>
  <c r="E2462" i="8"/>
  <c r="F2462" i="8"/>
  <c r="D2463" i="8"/>
  <c r="E2463" i="8"/>
  <c r="F2463" i="8"/>
  <c r="D2464" i="8"/>
  <c r="E2464" i="8"/>
  <c r="F2464" i="8"/>
  <c r="D2465" i="8"/>
  <c r="E2465" i="8"/>
  <c r="F2465" i="8"/>
  <c r="D2466" i="8"/>
  <c r="E2466" i="8"/>
  <c r="F2466" i="8"/>
  <c r="D2467" i="8"/>
  <c r="E2467" i="8"/>
  <c r="F2467" i="8"/>
  <c r="D2468" i="8"/>
  <c r="E2468" i="8"/>
  <c r="F2468" i="8"/>
  <c r="D2469" i="8"/>
  <c r="E2469" i="8"/>
  <c r="F2469" i="8"/>
  <c r="D2470" i="8"/>
  <c r="E2470" i="8"/>
  <c r="F2470" i="8"/>
  <c r="D2471" i="8"/>
  <c r="E2471" i="8"/>
  <c r="F2471" i="8"/>
  <c r="D2472" i="8"/>
  <c r="E2472" i="8"/>
  <c r="F2472" i="8"/>
  <c r="D2473" i="8"/>
  <c r="E2473" i="8"/>
  <c r="F2473" i="8"/>
  <c r="D2474" i="8"/>
  <c r="E2474" i="8"/>
  <c r="F2474" i="8"/>
  <c r="D2475" i="8"/>
  <c r="E2475" i="8"/>
  <c r="F2475" i="8"/>
  <c r="D2476" i="8"/>
  <c r="E2476" i="8"/>
  <c r="F2476" i="8"/>
  <c r="D2477" i="8"/>
  <c r="E2477" i="8"/>
  <c r="F2477" i="8"/>
  <c r="D2478" i="8"/>
  <c r="E2478" i="8"/>
  <c r="F2478" i="8"/>
  <c r="D2479" i="8"/>
  <c r="E2479" i="8"/>
  <c r="F2479" i="8"/>
  <c r="D2480" i="8"/>
  <c r="E2480" i="8"/>
  <c r="F2480" i="8"/>
  <c r="D2481" i="8"/>
  <c r="E2481" i="8"/>
  <c r="F2481" i="8"/>
  <c r="D2482" i="8"/>
  <c r="E2482" i="8"/>
  <c r="F2482" i="8"/>
  <c r="D2483" i="8"/>
  <c r="E2483" i="8"/>
  <c r="F2483" i="8"/>
  <c r="D2484" i="8"/>
  <c r="E2484" i="8"/>
  <c r="F2484" i="8"/>
  <c r="D2485" i="8"/>
  <c r="E2485" i="8"/>
  <c r="F2485" i="8"/>
  <c r="D2486" i="8"/>
  <c r="E2486" i="8"/>
  <c r="F2486" i="8"/>
  <c r="D2487" i="8"/>
  <c r="E2487" i="8"/>
  <c r="F2487" i="8"/>
  <c r="D2488" i="8"/>
  <c r="E2488" i="8"/>
  <c r="F2488" i="8"/>
  <c r="D2489" i="8"/>
  <c r="E2489" i="8"/>
  <c r="F2489" i="8"/>
  <c r="D3792" i="8"/>
  <c r="E3792" i="8"/>
  <c r="F3792" i="8"/>
  <c r="D3793" i="8"/>
  <c r="E3793" i="8"/>
  <c r="F3793" i="8"/>
  <c r="D2490" i="8"/>
  <c r="E2490" i="8"/>
  <c r="F2490" i="8"/>
  <c r="D2491" i="8"/>
  <c r="E2491" i="8"/>
  <c r="F2491" i="8"/>
  <c r="D3794" i="8"/>
  <c r="E3794" i="8"/>
  <c r="F3794" i="8"/>
  <c r="D3795" i="8"/>
  <c r="E3795" i="8"/>
  <c r="F3795" i="8"/>
  <c r="D2492" i="8"/>
  <c r="E2492" i="8"/>
  <c r="F2492" i="8"/>
  <c r="D2493" i="8"/>
  <c r="E2493" i="8"/>
  <c r="F2493" i="8"/>
  <c r="D2494" i="8"/>
  <c r="E2494" i="8"/>
  <c r="F2494" i="8"/>
  <c r="D2495" i="8"/>
  <c r="E2495" i="8"/>
  <c r="F2495" i="8"/>
  <c r="D2496" i="8"/>
  <c r="E2496" i="8"/>
  <c r="F2496" i="8"/>
  <c r="D2497" i="8"/>
  <c r="E2497" i="8"/>
  <c r="F2497" i="8"/>
  <c r="D2498" i="8"/>
  <c r="E2498" i="8"/>
  <c r="F2498" i="8"/>
  <c r="D2499" i="8"/>
  <c r="E2499" i="8"/>
  <c r="F2499" i="8"/>
  <c r="D2500" i="8"/>
  <c r="E2500" i="8"/>
  <c r="F2500" i="8"/>
  <c r="D2501" i="8"/>
  <c r="E2501" i="8"/>
  <c r="F2501" i="8"/>
  <c r="D2502" i="8"/>
  <c r="E2502" i="8"/>
  <c r="F2502" i="8"/>
  <c r="D2503" i="8"/>
  <c r="E2503" i="8"/>
  <c r="F2503" i="8"/>
  <c r="D2504" i="8"/>
  <c r="E2504" i="8"/>
  <c r="F2504" i="8"/>
  <c r="D2505" i="8"/>
  <c r="E2505" i="8"/>
  <c r="F2505" i="8"/>
  <c r="D2506" i="8"/>
  <c r="E2506" i="8"/>
  <c r="F2506" i="8"/>
  <c r="D2507" i="8"/>
  <c r="E2507" i="8"/>
  <c r="F2507" i="8"/>
  <c r="D2508" i="8"/>
  <c r="E2508" i="8"/>
  <c r="F2508" i="8"/>
  <c r="D2509" i="8"/>
  <c r="E2509" i="8"/>
  <c r="F2509" i="8"/>
  <c r="D2510" i="8"/>
  <c r="E2510" i="8"/>
  <c r="F2510" i="8"/>
  <c r="D2511" i="8"/>
  <c r="E2511" i="8"/>
  <c r="F2511" i="8"/>
  <c r="D2512" i="8"/>
  <c r="E2512" i="8"/>
  <c r="F2512" i="8"/>
  <c r="D2513" i="8"/>
  <c r="E2513" i="8"/>
  <c r="F2513" i="8"/>
  <c r="D2514" i="8"/>
  <c r="E2514" i="8"/>
  <c r="F2514" i="8"/>
  <c r="D2515" i="8"/>
  <c r="E2515" i="8"/>
  <c r="F2515" i="8"/>
  <c r="D2516" i="8"/>
  <c r="E2516" i="8"/>
  <c r="F2516" i="8"/>
  <c r="D2517" i="8"/>
  <c r="E2517" i="8"/>
  <c r="F2517" i="8"/>
  <c r="D2518" i="8"/>
  <c r="E2518" i="8"/>
  <c r="F2518" i="8"/>
  <c r="D2519" i="8"/>
  <c r="E2519" i="8"/>
  <c r="F2519" i="8"/>
  <c r="D2520" i="8"/>
  <c r="E2520" i="8"/>
  <c r="F2520" i="8"/>
  <c r="D2521" i="8"/>
  <c r="E2521" i="8"/>
  <c r="F2521" i="8"/>
  <c r="D2522" i="8"/>
  <c r="E2522" i="8"/>
  <c r="F2522" i="8"/>
  <c r="D2523" i="8"/>
  <c r="E2523" i="8"/>
  <c r="F2523" i="8"/>
  <c r="D2524" i="8"/>
  <c r="E2524" i="8"/>
  <c r="F2524" i="8"/>
  <c r="D2525" i="8"/>
  <c r="E2525" i="8"/>
  <c r="F2525" i="8"/>
  <c r="D2526" i="8"/>
  <c r="E2526" i="8"/>
  <c r="F2526" i="8"/>
  <c r="D2527" i="8"/>
  <c r="E2527" i="8"/>
  <c r="F2527" i="8"/>
  <c r="D2528" i="8"/>
  <c r="E2528" i="8"/>
  <c r="F2528" i="8"/>
  <c r="D2529" i="8"/>
  <c r="E2529" i="8"/>
  <c r="F2529" i="8"/>
  <c r="D2530" i="8"/>
  <c r="E2530" i="8"/>
  <c r="F2530" i="8"/>
  <c r="D2531" i="8"/>
  <c r="E2531" i="8"/>
  <c r="F2531" i="8"/>
  <c r="D2532" i="8"/>
  <c r="E2532" i="8"/>
  <c r="F2532" i="8"/>
  <c r="D2533" i="8"/>
  <c r="E2533" i="8"/>
  <c r="F2533" i="8"/>
  <c r="D2534" i="8"/>
  <c r="E2534" i="8"/>
  <c r="F2534" i="8"/>
  <c r="D2535" i="8"/>
  <c r="E2535" i="8"/>
  <c r="F2535" i="8"/>
  <c r="D2536" i="8"/>
  <c r="E2536" i="8"/>
  <c r="F2536" i="8"/>
  <c r="D2537" i="8"/>
  <c r="E2537" i="8"/>
  <c r="F2537" i="8"/>
  <c r="D2538" i="8"/>
  <c r="E2538" i="8"/>
  <c r="F2538" i="8"/>
  <c r="D2539" i="8"/>
  <c r="E2539" i="8"/>
  <c r="F2539" i="8"/>
  <c r="D2540" i="8"/>
  <c r="E2540" i="8"/>
  <c r="F2540" i="8"/>
  <c r="D2541" i="8"/>
  <c r="E2541" i="8"/>
  <c r="F2541" i="8"/>
  <c r="D2542" i="8"/>
  <c r="E2542" i="8"/>
  <c r="F2542" i="8"/>
  <c r="D2543" i="8"/>
  <c r="E2543" i="8"/>
  <c r="F2543" i="8"/>
  <c r="D2544" i="8"/>
  <c r="E2544" i="8"/>
  <c r="F2544" i="8"/>
  <c r="D2545" i="8"/>
  <c r="E2545" i="8"/>
  <c r="F2545" i="8"/>
  <c r="D2546" i="8"/>
  <c r="E2546" i="8"/>
  <c r="F2546" i="8"/>
  <c r="D2547" i="8"/>
  <c r="E2547" i="8"/>
  <c r="F2547" i="8"/>
  <c r="D2548" i="8"/>
  <c r="E2548" i="8"/>
  <c r="F2548" i="8"/>
  <c r="D2549" i="8"/>
  <c r="E2549" i="8"/>
  <c r="F2549" i="8"/>
  <c r="D2550" i="8"/>
  <c r="E2550" i="8"/>
  <c r="F2550" i="8"/>
  <c r="D2551" i="8"/>
  <c r="E2551" i="8"/>
  <c r="F2551" i="8"/>
  <c r="D2552" i="8"/>
  <c r="E2552" i="8"/>
  <c r="F2552" i="8"/>
  <c r="D3796" i="8"/>
  <c r="E3796" i="8"/>
  <c r="F3796" i="8"/>
  <c r="D3797" i="8"/>
  <c r="E3797" i="8"/>
  <c r="F3797" i="8"/>
  <c r="D2553" i="8"/>
  <c r="E2553" i="8"/>
  <c r="F2553" i="8"/>
  <c r="D2554" i="8"/>
  <c r="E2554" i="8"/>
  <c r="F2554" i="8"/>
  <c r="D3798" i="8"/>
  <c r="E3798" i="8"/>
  <c r="F3798" i="8"/>
  <c r="D3799" i="8"/>
  <c r="E3799" i="8"/>
  <c r="F3799" i="8"/>
  <c r="D2555" i="8"/>
  <c r="E2555" i="8"/>
  <c r="F2555" i="8"/>
  <c r="D2556" i="8"/>
  <c r="E2556" i="8"/>
  <c r="F2556" i="8"/>
  <c r="D2557" i="8"/>
  <c r="E2557" i="8"/>
  <c r="F2557" i="8"/>
  <c r="D2558" i="8"/>
  <c r="E2558" i="8"/>
  <c r="F2558" i="8"/>
  <c r="D2559" i="8"/>
  <c r="E2559" i="8"/>
  <c r="F2559" i="8"/>
  <c r="D2560" i="8"/>
  <c r="E2560" i="8"/>
  <c r="F2560" i="8"/>
  <c r="D2561" i="8"/>
  <c r="E2561" i="8"/>
  <c r="F2561" i="8"/>
  <c r="D2562" i="8"/>
  <c r="E2562" i="8"/>
  <c r="F2562" i="8"/>
  <c r="D2563" i="8"/>
  <c r="E2563" i="8"/>
  <c r="F2563" i="8"/>
  <c r="D2564" i="8"/>
  <c r="E2564" i="8"/>
  <c r="F2564" i="8"/>
  <c r="D2565" i="8"/>
  <c r="E2565" i="8"/>
  <c r="F2565" i="8"/>
  <c r="D2566" i="8"/>
  <c r="E2566" i="8"/>
  <c r="F2566" i="8"/>
  <c r="D2567" i="8"/>
  <c r="E2567" i="8"/>
  <c r="F2567" i="8"/>
  <c r="D2568" i="8"/>
  <c r="E2568" i="8"/>
  <c r="F2568" i="8"/>
  <c r="D2569" i="8"/>
  <c r="E2569" i="8"/>
  <c r="F2569" i="8"/>
  <c r="D2570" i="8"/>
  <c r="E2570" i="8"/>
  <c r="F2570" i="8"/>
  <c r="D2571" i="8"/>
  <c r="E2571" i="8"/>
  <c r="F2571" i="8"/>
  <c r="D2572" i="8"/>
  <c r="E2572" i="8"/>
  <c r="F2572" i="8"/>
  <c r="D2573" i="8"/>
  <c r="E2573" i="8"/>
  <c r="F2573" i="8"/>
  <c r="D2574" i="8"/>
  <c r="E2574" i="8"/>
  <c r="F2574" i="8"/>
  <c r="D2575" i="8"/>
  <c r="E2575" i="8"/>
  <c r="F2575" i="8"/>
  <c r="D2576" i="8"/>
  <c r="E2576" i="8"/>
  <c r="F2576" i="8"/>
  <c r="D2577" i="8"/>
  <c r="E2577" i="8"/>
  <c r="F2577" i="8"/>
  <c r="D2578" i="8"/>
  <c r="E2578" i="8"/>
  <c r="F2578" i="8"/>
  <c r="D2579" i="8"/>
  <c r="E2579" i="8"/>
  <c r="F2579" i="8"/>
  <c r="D2580" i="8"/>
  <c r="E2580" i="8"/>
  <c r="F2580" i="8"/>
  <c r="D3800" i="8"/>
  <c r="E3800" i="8"/>
  <c r="F3800" i="8"/>
  <c r="D3801" i="8"/>
  <c r="E3801" i="8"/>
  <c r="F3801" i="8"/>
  <c r="D2581" i="8"/>
  <c r="E2581" i="8"/>
  <c r="F2581" i="8"/>
  <c r="D2582" i="8"/>
  <c r="E2582" i="8"/>
  <c r="F2582" i="8"/>
  <c r="D2583" i="8"/>
  <c r="E2583" i="8"/>
  <c r="F2583" i="8"/>
  <c r="D2584" i="8"/>
  <c r="E2584" i="8"/>
  <c r="F2584" i="8"/>
  <c r="D2585" i="8"/>
  <c r="E2585" i="8"/>
  <c r="F2585" i="8"/>
  <c r="D2586" i="8"/>
  <c r="E2586" i="8"/>
  <c r="F2586" i="8"/>
  <c r="D2587" i="8"/>
  <c r="E2587" i="8"/>
  <c r="F2587" i="8"/>
  <c r="D2588" i="8"/>
  <c r="E2588" i="8"/>
  <c r="F2588" i="8"/>
  <c r="D2589" i="8"/>
  <c r="E2589" i="8"/>
  <c r="F2589" i="8"/>
  <c r="D2590" i="8"/>
  <c r="E2590" i="8"/>
  <c r="F2590" i="8"/>
  <c r="D2591" i="8"/>
  <c r="E2591" i="8"/>
  <c r="F2591" i="8"/>
  <c r="D2592" i="8"/>
  <c r="E2592" i="8"/>
  <c r="F2592" i="8"/>
  <c r="D3802" i="8"/>
  <c r="E3802" i="8"/>
  <c r="F3802" i="8"/>
  <c r="D3803" i="8"/>
  <c r="E3803" i="8"/>
  <c r="F3803" i="8"/>
  <c r="D2593" i="8"/>
  <c r="E2593" i="8"/>
  <c r="F2593" i="8"/>
  <c r="D2594" i="8"/>
  <c r="E2594" i="8"/>
  <c r="F2594" i="8"/>
  <c r="D2595" i="8"/>
  <c r="E2595" i="8"/>
  <c r="F2595" i="8"/>
  <c r="D2596" i="8"/>
  <c r="E2596" i="8"/>
  <c r="F2596" i="8"/>
  <c r="D2597" i="8"/>
  <c r="E2597" i="8"/>
  <c r="F2597" i="8"/>
  <c r="D2598" i="8"/>
  <c r="E2598" i="8"/>
  <c r="F2598" i="8"/>
  <c r="D2599" i="8"/>
  <c r="E2599" i="8"/>
  <c r="F2599" i="8"/>
  <c r="D2600" i="8"/>
  <c r="E2600" i="8"/>
  <c r="F2600" i="8"/>
  <c r="D2601" i="8"/>
  <c r="E2601" i="8"/>
  <c r="F2601" i="8"/>
  <c r="D2602" i="8"/>
  <c r="E2602" i="8"/>
  <c r="F2602" i="8"/>
  <c r="D2603" i="8"/>
  <c r="E2603" i="8"/>
  <c r="F2603" i="8"/>
  <c r="D2604" i="8"/>
  <c r="E2604" i="8"/>
  <c r="F2604" i="8"/>
  <c r="D2605" i="8"/>
  <c r="E2605" i="8"/>
  <c r="F2605" i="8"/>
  <c r="D2606" i="8"/>
  <c r="E2606" i="8"/>
  <c r="F2606" i="8"/>
  <c r="D2607" i="8"/>
  <c r="E2607" i="8"/>
  <c r="F2607" i="8"/>
  <c r="D2608" i="8"/>
  <c r="E2608" i="8"/>
  <c r="F2608" i="8"/>
  <c r="D3804" i="8"/>
  <c r="E3804" i="8"/>
  <c r="F3804" i="8"/>
  <c r="D3805" i="8"/>
  <c r="E3805" i="8"/>
  <c r="F3805" i="8"/>
  <c r="D3806" i="8"/>
  <c r="E3806" i="8"/>
  <c r="F3806" i="8"/>
  <c r="D3807" i="8"/>
  <c r="E3807" i="8"/>
  <c r="F3807" i="8"/>
  <c r="D2609" i="8"/>
  <c r="E2609" i="8"/>
  <c r="F2609" i="8"/>
  <c r="D2610" i="8"/>
  <c r="E2610" i="8"/>
  <c r="F2610" i="8"/>
  <c r="D2611" i="8"/>
  <c r="E2611" i="8"/>
  <c r="F2611" i="8"/>
  <c r="D2612" i="8"/>
  <c r="E2612" i="8"/>
  <c r="F2612" i="8"/>
  <c r="D3808" i="8"/>
  <c r="E3808" i="8"/>
  <c r="F3808" i="8"/>
  <c r="D3809" i="8"/>
  <c r="E3809" i="8"/>
  <c r="F3809" i="8"/>
  <c r="D3810" i="8"/>
  <c r="E3810" i="8"/>
  <c r="F3810" i="8"/>
  <c r="D3811" i="8"/>
  <c r="E3811" i="8"/>
  <c r="F3811" i="8"/>
  <c r="D2613" i="8"/>
  <c r="E2613" i="8"/>
  <c r="F2613" i="8"/>
  <c r="D2614" i="8"/>
  <c r="E2614" i="8"/>
  <c r="F2614" i="8"/>
  <c r="D2615" i="8"/>
  <c r="E2615" i="8"/>
  <c r="F2615" i="8"/>
  <c r="D2616" i="8"/>
  <c r="E2616" i="8"/>
  <c r="F2616" i="8"/>
  <c r="D2617" i="8"/>
  <c r="E2617" i="8"/>
  <c r="F2617" i="8"/>
  <c r="D2618" i="8"/>
  <c r="E2618" i="8"/>
  <c r="F2618" i="8"/>
  <c r="D2619" i="8"/>
  <c r="E2619" i="8"/>
  <c r="F2619" i="8"/>
  <c r="D2620" i="8"/>
  <c r="E2620" i="8"/>
  <c r="F2620" i="8"/>
  <c r="D2621" i="8"/>
  <c r="E2621" i="8"/>
  <c r="F2621" i="8"/>
  <c r="D2622" i="8"/>
  <c r="E2622" i="8"/>
  <c r="F2622" i="8"/>
  <c r="D2623" i="8"/>
  <c r="E2623" i="8"/>
  <c r="F2623" i="8"/>
  <c r="D2624" i="8"/>
  <c r="E2624" i="8"/>
  <c r="F2624" i="8"/>
  <c r="D2625" i="8"/>
  <c r="E2625" i="8"/>
  <c r="F2625" i="8"/>
  <c r="D2626" i="8"/>
  <c r="E2626" i="8"/>
  <c r="F2626" i="8"/>
  <c r="D2627" i="8"/>
  <c r="E2627" i="8"/>
  <c r="F2627" i="8"/>
  <c r="D2628" i="8"/>
  <c r="E2628" i="8"/>
  <c r="F2628" i="8"/>
  <c r="D2629" i="8"/>
  <c r="E2629" i="8"/>
  <c r="F2629" i="8"/>
  <c r="D2630" i="8"/>
  <c r="E2630" i="8"/>
  <c r="F2630" i="8"/>
  <c r="D2631" i="8"/>
  <c r="E2631" i="8"/>
  <c r="F2631" i="8"/>
  <c r="D2632" i="8"/>
  <c r="E2632" i="8"/>
  <c r="F2632" i="8"/>
  <c r="D3812" i="8"/>
  <c r="E3812" i="8"/>
  <c r="F3812" i="8"/>
  <c r="D3813" i="8"/>
  <c r="E3813" i="8"/>
  <c r="F3813" i="8"/>
  <c r="D2633" i="8"/>
  <c r="E2633" i="8"/>
  <c r="F2633" i="8"/>
  <c r="D2634" i="8"/>
  <c r="E2634" i="8"/>
  <c r="F2634" i="8"/>
  <c r="D3814" i="8"/>
  <c r="E3814" i="8"/>
  <c r="F3814" i="8"/>
  <c r="D3815" i="8"/>
  <c r="E3815" i="8"/>
  <c r="F3815" i="8"/>
  <c r="D2635" i="8"/>
  <c r="E2635" i="8"/>
  <c r="F2635" i="8"/>
  <c r="D2636" i="8"/>
  <c r="E2636" i="8"/>
  <c r="F2636" i="8"/>
  <c r="D2637" i="8"/>
  <c r="E2637" i="8"/>
  <c r="F2637" i="8"/>
  <c r="D2638" i="8"/>
  <c r="E2638" i="8"/>
  <c r="F2638" i="8"/>
  <c r="D2639" i="8"/>
  <c r="E2639" i="8"/>
  <c r="F2639" i="8"/>
  <c r="D2640" i="8"/>
  <c r="E2640" i="8"/>
  <c r="F2640" i="8"/>
  <c r="D3816" i="8"/>
  <c r="E3816" i="8"/>
  <c r="F3816" i="8"/>
  <c r="D3817" i="8"/>
  <c r="E3817" i="8"/>
  <c r="F3817" i="8"/>
  <c r="D2641" i="8"/>
  <c r="E2641" i="8"/>
  <c r="F2641" i="8"/>
  <c r="D2642" i="8"/>
  <c r="E2642" i="8"/>
  <c r="F2642" i="8"/>
  <c r="D2643" i="8"/>
  <c r="E2643" i="8"/>
  <c r="F2643" i="8"/>
  <c r="D2644" i="8"/>
  <c r="E2644" i="8"/>
  <c r="F2644" i="8"/>
  <c r="D2645" i="8"/>
  <c r="E2645" i="8"/>
  <c r="F2645" i="8"/>
  <c r="D2646" i="8"/>
  <c r="E2646" i="8"/>
  <c r="F2646" i="8"/>
  <c r="D2647" i="8"/>
  <c r="E2647" i="8"/>
  <c r="F2647" i="8"/>
  <c r="D2648" i="8"/>
  <c r="E2648" i="8"/>
  <c r="F2648" i="8"/>
  <c r="D2649" i="8"/>
  <c r="E2649" i="8"/>
  <c r="F2649" i="8"/>
  <c r="D3818" i="8"/>
  <c r="E3818" i="8"/>
  <c r="F3818" i="8"/>
  <c r="D3819" i="8"/>
  <c r="E3819" i="8"/>
  <c r="F3819" i="8"/>
  <c r="D2650" i="8"/>
  <c r="E2650" i="8"/>
  <c r="F2650" i="8"/>
  <c r="D2651" i="8"/>
  <c r="E2651" i="8"/>
  <c r="F2651" i="8"/>
  <c r="D2652" i="8"/>
  <c r="E2652" i="8"/>
  <c r="F2652" i="8"/>
  <c r="D2653" i="8"/>
  <c r="E2653" i="8"/>
  <c r="F2653" i="8"/>
  <c r="D3820" i="8"/>
  <c r="E3820" i="8"/>
  <c r="F3820" i="8"/>
  <c r="D3821" i="8"/>
  <c r="E3821" i="8"/>
  <c r="F3821" i="8"/>
  <c r="D2654" i="8"/>
  <c r="E2654" i="8"/>
  <c r="F2654" i="8"/>
  <c r="D2655" i="8"/>
  <c r="E2655" i="8"/>
  <c r="F2655" i="8"/>
  <c r="D2656" i="8"/>
  <c r="E2656" i="8"/>
  <c r="F2656" i="8"/>
  <c r="D2657" i="8"/>
  <c r="E2657" i="8"/>
  <c r="F2657" i="8"/>
  <c r="D2658" i="8"/>
  <c r="E2658" i="8"/>
  <c r="F2658" i="8"/>
  <c r="D2659" i="8"/>
  <c r="E2659" i="8"/>
  <c r="F2659" i="8"/>
  <c r="D3822" i="8"/>
  <c r="E3822" i="8"/>
  <c r="F3822" i="8"/>
  <c r="D3823" i="8"/>
  <c r="E3823" i="8"/>
  <c r="F3823" i="8"/>
  <c r="D3824" i="8"/>
  <c r="E3824" i="8"/>
  <c r="F3824" i="8"/>
  <c r="D3825" i="8"/>
  <c r="E3825" i="8"/>
  <c r="F3825" i="8"/>
  <c r="D2660" i="8"/>
  <c r="E2660" i="8"/>
  <c r="F2660" i="8"/>
  <c r="D2661" i="8"/>
  <c r="E2661" i="8"/>
  <c r="F2661" i="8"/>
  <c r="D3826" i="8"/>
  <c r="E3826" i="8"/>
  <c r="F3826" i="8"/>
  <c r="D3827" i="8"/>
  <c r="E3827" i="8"/>
  <c r="F3827" i="8"/>
  <c r="D3828" i="8"/>
  <c r="E3828" i="8"/>
  <c r="F3828" i="8"/>
  <c r="D3829" i="8"/>
  <c r="E3829" i="8"/>
  <c r="F3829" i="8"/>
  <c r="D2662" i="8"/>
  <c r="E2662" i="8"/>
  <c r="F2662" i="8"/>
  <c r="D2663" i="8"/>
  <c r="E2663" i="8"/>
  <c r="F2663" i="8"/>
  <c r="D2664" i="8"/>
  <c r="E2664" i="8"/>
  <c r="F2664" i="8"/>
  <c r="D2665" i="8"/>
  <c r="E2665" i="8"/>
  <c r="F2665" i="8"/>
  <c r="D2666" i="8"/>
  <c r="E2666" i="8"/>
  <c r="F2666" i="8"/>
  <c r="D2667" i="8"/>
  <c r="E2667" i="8"/>
  <c r="F2667" i="8"/>
  <c r="D2668" i="8"/>
  <c r="E2668" i="8"/>
  <c r="F2668" i="8"/>
  <c r="D3830" i="8"/>
  <c r="E3830" i="8"/>
  <c r="F3830" i="8"/>
  <c r="D3831" i="8"/>
  <c r="E3831" i="8"/>
  <c r="F3831" i="8"/>
  <c r="D2669" i="8"/>
  <c r="E2669" i="8"/>
  <c r="F2669" i="8"/>
  <c r="D2670" i="8"/>
  <c r="E2670" i="8"/>
  <c r="F2670" i="8"/>
  <c r="D2671" i="8"/>
  <c r="E2671" i="8"/>
  <c r="F2671" i="8"/>
  <c r="D2672" i="8"/>
  <c r="E2672" i="8"/>
  <c r="F2672" i="8"/>
  <c r="D2673" i="8"/>
  <c r="E2673" i="8"/>
  <c r="F2673" i="8"/>
  <c r="D2674" i="8"/>
  <c r="E2674" i="8"/>
  <c r="F2674" i="8"/>
  <c r="D2675" i="8"/>
  <c r="E2675" i="8"/>
  <c r="F2675" i="8"/>
  <c r="D2676" i="8"/>
  <c r="E2676" i="8"/>
  <c r="F2676" i="8"/>
  <c r="D2677" i="8"/>
  <c r="E2677" i="8"/>
  <c r="F2677" i="8"/>
  <c r="D2678" i="8"/>
  <c r="E2678" i="8"/>
  <c r="F2678" i="8"/>
  <c r="D2679" i="8"/>
  <c r="E2679" i="8"/>
  <c r="F2679" i="8"/>
  <c r="D2680" i="8"/>
  <c r="E2680" i="8"/>
  <c r="F2680" i="8"/>
  <c r="D2681" i="8"/>
  <c r="E2681" i="8"/>
  <c r="F2681" i="8"/>
  <c r="D2682" i="8"/>
  <c r="E2682" i="8"/>
  <c r="F2682" i="8"/>
  <c r="D2683" i="8"/>
  <c r="E2683" i="8"/>
  <c r="F2683" i="8"/>
  <c r="D2684" i="8"/>
  <c r="E2684" i="8"/>
  <c r="F2684" i="8"/>
  <c r="D2685" i="8"/>
  <c r="E2685" i="8"/>
  <c r="F2685" i="8"/>
  <c r="D2686" i="8"/>
  <c r="E2686" i="8"/>
  <c r="F2686" i="8"/>
  <c r="D2687" i="8"/>
  <c r="E2687" i="8"/>
  <c r="F2687" i="8"/>
  <c r="D2688" i="8"/>
  <c r="E2688" i="8"/>
  <c r="F2688" i="8"/>
  <c r="D3832" i="8"/>
  <c r="E3832" i="8"/>
  <c r="F3832" i="8"/>
  <c r="D3833" i="8"/>
  <c r="E3833" i="8"/>
  <c r="F3833" i="8"/>
  <c r="D2689" i="8"/>
  <c r="E2689" i="8"/>
  <c r="F2689" i="8"/>
  <c r="D2690" i="8"/>
  <c r="E2690" i="8"/>
  <c r="F2690" i="8"/>
  <c r="D2691" i="8"/>
  <c r="E2691" i="8"/>
  <c r="F2691" i="8"/>
  <c r="D2692" i="8"/>
  <c r="E2692" i="8"/>
  <c r="F2692" i="8"/>
  <c r="D2693" i="8"/>
  <c r="E2693" i="8"/>
  <c r="F2693" i="8"/>
  <c r="D2694" i="8"/>
  <c r="E2694" i="8"/>
  <c r="F2694" i="8"/>
  <c r="D2695" i="8"/>
  <c r="E2695" i="8"/>
  <c r="F2695" i="8"/>
  <c r="D2696" i="8"/>
  <c r="E2696" i="8"/>
  <c r="F2696" i="8"/>
  <c r="D2697" i="8"/>
  <c r="E2697" i="8"/>
  <c r="F2697" i="8"/>
  <c r="D2698" i="8"/>
  <c r="E2698" i="8"/>
  <c r="F2698" i="8"/>
  <c r="D2699" i="8"/>
  <c r="E2699" i="8"/>
  <c r="F2699" i="8"/>
  <c r="D2700" i="8"/>
  <c r="E2700" i="8"/>
  <c r="F2700" i="8"/>
  <c r="D2701" i="8"/>
  <c r="E2701" i="8"/>
  <c r="F2701" i="8"/>
  <c r="D2702" i="8"/>
  <c r="E2702" i="8"/>
  <c r="F2702" i="8"/>
  <c r="D2703" i="8"/>
  <c r="E2703" i="8"/>
  <c r="F2703" i="8"/>
  <c r="D2704" i="8"/>
  <c r="E2704" i="8"/>
  <c r="F2704" i="8"/>
  <c r="D2705" i="8"/>
  <c r="E2705" i="8"/>
  <c r="F2705" i="8"/>
  <c r="D2706" i="8"/>
  <c r="E2706" i="8"/>
  <c r="F2706" i="8"/>
  <c r="D3834" i="8"/>
  <c r="E3834" i="8"/>
  <c r="F3834" i="8"/>
  <c r="D3835" i="8"/>
  <c r="E3835" i="8"/>
  <c r="F3835" i="8"/>
  <c r="D2707" i="8"/>
  <c r="E2707" i="8"/>
  <c r="F2707" i="8"/>
  <c r="D2708" i="8"/>
  <c r="E2708" i="8"/>
  <c r="F2708" i="8"/>
  <c r="D2709" i="8"/>
  <c r="E2709" i="8"/>
  <c r="F2709" i="8"/>
  <c r="D2710" i="8"/>
  <c r="E2710" i="8"/>
  <c r="F2710" i="8"/>
  <c r="D2711" i="8"/>
  <c r="E2711" i="8"/>
  <c r="F2711" i="8"/>
  <c r="D2712" i="8"/>
  <c r="E2712" i="8"/>
  <c r="F2712" i="8"/>
  <c r="D2713" i="8"/>
  <c r="E2713" i="8"/>
  <c r="F2713" i="8"/>
  <c r="D2714" i="8"/>
  <c r="E2714" i="8"/>
  <c r="F2714" i="8"/>
  <c r="D2715" i="8"/>
  <c r="E2715" i="8"/>
  <c r="F2715" i="8"/>
  <c r="D2716" i="8"/>
  <c r="E2716" i="8"/>
  <c r="F2716" i="8"/>
  <c r="D2717" i="8"/>
  <c r="E2717" i="8"/>
  <c r="F2717" i="8"/>
  <c r="D2718" i="8"/>
  <c r="E2718" i="8"/>
  <c r="F2718" i="8"/>
  <c r="D2719" i="8"/>
  <c r="E2719" i="8"/>
  <c r="F2719" i="8"/>
  <c r="D2720" i="8"/>
  <c r="E2720" i="8"/>
  <c r="F2720" i="8"/>
  <c r="D2721" i="8"/>
  <c r="E2721" i="8"/>
  <c r="F2721" i="8"/>
  <c r="D2722" i="8"/>
  <c r="E2722" i="8"/>
  <c r="F2722" i="8"/>
  <c r="D2723" i="8"/>
  <c r="E2723" i="8"/>
  <c r="F2723" i="8"/>
  <c r="D2724" i="8"/>
  <c r="E2724" i="8"/>
  <c r="F2724" i="8"/>
  <c r="D2725" i="8"/>
  <c r="E2725" i="8"/>
  <c r="F2725" i="8"/>
  <c r="D2726" i="8"/>
  <c r="E2726" i="8"/>
  <c r="F2726" i="8"/>
  <c r="D2727" i="8"/>
  <c r="E2727" i="8"/>
  <c r="F2727" i="8"/>
  <c r="D2728" i="8"/>
  <c r="E2728" i="8"/>
  <c r="F2728" i="8"/>
  <c r="D2729" i="8"/>
  <c r="E2729" i="8"/>
  <c r="F2729" i="8"/>
  <c r="D2730" i="8"/>
  <c r="E2730" i="8"/>
  <c r="F2730" i="8"/>
  <c r="D2731" i="8"/>
  <c r="E2731" i="8"/>
  <c r="F2731" i="8"/>
  <c r="D2732" i="8"/>
  <c r="E2732" i="8"/>
  <c r="F2732" i="8"/>
  <c r="D2733" i="8"/>
  <c r="E2733" i="8"/>
  <c r="F2733" i="8"/>
  <c r="D2734" i="8"/>
  <c r="E2734" i="8"/>
  <c r="F2734" i="8"/>
  <c r="D2735" i="8"/>
  <c r="E2735" i="8"/>
  <c r="F2735" i="8"/>
  <c r="D2736" i="8"/>
  <c r="E2736" i="8"/>
  <c r="F2736" i="8"/>
  <c r="D2737" i="8"/>
  <c r="E2737" i="8"/>
  <c r="F2737" i="8"/>
  <c r="D2738" i="8"/>
  <c r="E2738" i="8"/>
  <c r="F2738" i="8"/>
  <c r="D2739" i="8"/>
  <c r="E2739" i="8"/>
  <c r="F2739" i="8"/>
  <c r="D2740" i="8"/>
  <c r="E2740" i="8"/>
  <c r="F2740" i="8"/>
  <c r="D2741" i="8"/>
  <c r="E2741" i="8"/>
  <c r="F2741" i="8"/>
  <c r="D2742" i="8"/>
  <c r="E2742" i="8"/>
  <c r="F2742" i="8"/>
  <c r="D3836" i="8"/>
  <c r="E3836" i="8"/>
  <c r="F3836" i="8"/>
  <c r="D3837" i="8"/>
  <c r="E3837" i="8"/>
  <c r="F3837" i="8"/>
  <c r="D2743" i="8"/>
  <c r="E2743" i="8"/>
  <c r="F2743" i="8"/>
  <c r="D2744" i="8"/>
  <c r="E2744" i="8"/>
  <c r="F2744" i="8"/>
  <c r="D2745" i="8"/>
  <c r="E2745" i="8"/>
  <c r="F2745" i="8"/>
  <c r="D2746" i="8"/>
  <c r="E2746" i="8"/>
  <c r="F2746" i="8"/>
  <c r="D2747" i="8"/>
  <c r="E2747" i="8"/>
  <c r="F2747" i="8"/>
  <c r="D2748" i="8"/>
  <c r="E2748" i="8"/>
  <c r="F2748" i="8"/>
  <c r="D2749" i="8"/>
  <c r="E2749" i="8"/>
  <c r="F2749" i="8"/>
  <c r="D2750" i="8"/>
  <c r="E2750" i="8"/>
  <c r="F2750" i="8"/>
  <c r="D2751" i="8"/>
  <c r="E2751" i="8"/>
  <c r="F2751" i="8"/>
  <c r="D2752" i="8"/>
  <c r="E2752" i="8"/>
  <c r="F2752" i="8"/>
  <c r="D2753" i="8"/>
  <c r="E2753" i="8"/>
  <c r="F2753" i="8"/>
  <c r="D2754" i="8"/>
  <c r="E2754" i="8"/>
  <c r="F2754" i="8"/>
  <c r="D2755" i="8"/>
  <c r="E2755" i="8"/>
  <c r="F2755" i="8"/>
  <c r="D2756" i="8"/>
  <c r="E2756" i="8"/>
  <c r="F2756" i="8"/>
  <c r="D2757" i="8"/>
  <c r="E2757" i="8"/>
  <c r="F2757" i="8"/>
  <c r="D2758" i="8"/>
  <c r="E2758" i="8"/>
  <c r="F2758" i="8"/>
  <c r="D2759" i="8"/>
  <c r="E2759" i="8"/>
  <c r="F2759" i="8"/>
  <c r="D2760" i="8"/>
  <c r="E2760" i="8"/>
  <c r="F2760" i="8"/>
  <c r="D2761" i="8"/>
  <c r="E2761" i="8"/>
  <c r="F2761" i="8"/>
  <c r="D2762" i="8"/>
  <c r="E2762" i="8"/>
  <c r="F2762" i="8"/>
  <c r="D2763" i="8"/>
  <c r="E2763" i="8"/>
  <c r="F2763" i="8"/>
  <c r="D2764" i="8"/>
  <c r="E2764" i="8"/>
  <c r="F2764" i="8"/>
  <c r="D2765" i="8"/>
  <c r="E2765" i="8"/>
  <c r="F2765" i="8"/>
  <c r="D2766" i="8"/>
  <c r="E2766" i="8"/>
  <c r="F2766" i="8"/>
  <c r="D2767" i="8"/>
  <c r="E2767" i="8"/>
  <c r="F2767" i="8"/>
  <c r="D2768" i="8"/>
  <c r="E2768" i="8"/>
  <c r="F2768" i="8"/>
  <c r="D2769" i="8"/>
  <c r="E2769" i="8"/>
  <c r="F2769" i="8"/>
  <c r="D2770" i="8"/>
  <c r="E2770" i="8"/>
  <c r="F2770" i="8"/>
  <c r="D3838" i="8"/>
  <c r="E3838" i="8"/>
  <c r="F3838" i="8"/>
  <c r="D3839" i="8"/>
  <c r="E3839" i="8"/>
  <c r="F3839" i="8"/>
  <c r="D2771" i="8"/>
  <c r="E2771" i="8"/>
  <c r="F2771" i="8"/>
  <c r="D2772" i="8"/>
  <c r="E2772" i="8"/>
  <c r="F2772" i="8"/>
  <c r="D3840" i="8"/>
  <c r="E3840" i="8"/>
  <c r="F3840" i="8"/>
  <c r="D3841" i="8"/>
  <c r="E3841" i="8"/>
  <c r="F3841" i="8"/>
  <c r="D3842" i="8"/>
  <c r="E3842" i="8"/>
  <c r="F3842" i="8"/>
  <c r="D3843" i="8"/>
  <c r="E3843" i="8"/>
  <c r="F3843" i="8"/>
  <c r="D2773" i="8"/>
  <c r="E2773" i="8"/>
  <c r="F2773" i="8"/>
  <c r="D2774" i="8"/>
  <c r="E2774" i="8"/>
  <c r="F2774" i="8"/>
  <c r="D3844" i="8"/>
  <c r="E3844" i="8"/>
  <c r="F3844" i="8"/>
  <c r="D3845" i="8"/>
  <c r="E3845" i="8"/>
  <c r="F3845" i="8"/>
  <c r="D2775" i="8"/>
  <c r="E2775" i="8"/>
  <c r="F2775" i="8"/>
  <c r="D2776" i="8"/>
  <c r="E2776" i="8"/>
  <c r="F2776" i="8"/>
  <c r="D3846" i="8"/>
  <c r="E3846" i="8"/>
  <c r="F3846" i="8"/>
  <c r="D3847" i="8"/>
  <c r="E3847" i="8"/>
  <c r="F3847" i="8"/>
  <c r="D2777" i="8"/>
  <c r="E2777" i="8"/>
  <c r="F2777" i="8"/>
  <c r="D2778" i="8"/>
  <c r="E2778" i="8"/>
  <c r="F2778" i="8"/>
  <c r="D2779" i="8"/>
  <c r="E2779" i="8"/>
  <c r="F2779" i="8"/>
  <c r="D2780" i="8"/>
  <c r="E2780" i="8"/>
  <c r="F2780" i="8"/>
  <c r="D3848" i="8"/>
  <c r="E3848" i="8"/>
  <c r="F3848" i="8"/>
  <c r="D3849" i="8"/>
  <c r="E3849" i="8"/>
  <c r="F3849" i="8"/>
  <c r="D2781" i="8"/>
  <c r="E2781" i="8"/>
  <c r="F2781" i="8"/>
  <c r="D2782" i="8"/>
  <c r="E2782" i="8"/>
  <c r="F2782" i="8"/>
  <c r="D2783" i="8"/>
  <c r="E2783" i="8"/>
  <c r="F2783" i="8"/>
  <c r="D2784" i="8"/>
  <c r="E2784" i="8"/>
  <c r="F2784" i="8"/>
  <c r="D2785" i="8"/>
  <c r="E2785" i="8"/>
  <c r="F2785" i="8"/>
  <c r="D2786" i="8"/>
  <c r="E2786" i="8"/>
  <c r="F2786" i="8"/>
  <c r="D2787" i="8"/>
  <c r="E2787" i="8"/>
  <c r="F2787" i="8"/>
  <c r="D2788" i="8"/>
  <c r="E2788" i="8"/>
  <c r="F2788" i="8"/>
  <c r="D2789" i="8"/>
  <c r="E2789" i="8"/>
  <c r="F2789" i="8"/>
  <c r="D2790" i="8"/>
  <c r="E2790" i="8"/>
  <c r="F2790" i="8"/>
  <c r="D2791" i="8"/>
  <c r="E2791" i="8"/>
  <c r="F2791" i="8"/>
  <c r="D2792" i="8"/>
  <c r="E2792" i="8"/>
  <c r="F2792" i="8"/>
  <c r="D3850" i="8"/>
  <c r="E3850" i="8"/>
  <c r="F3850" i="8"/>
  <c r="D3851" i="8"/>
  <c r="E3851" i="8"/>
  <c r="F3851" i="8"/>
  <c r="D3852" i="8"/>
  <c r="E3852" i="8"/>
  <c r="F3852" i="8"/>
  <c r="D3853" i="8"/>
  <c r="E3853" i="8"/>
  <c r="F3853" i="8"/>
  <c r="D3854" i="8"/>
  <c r="E3854" i="8"/>
  <c r="F3854" i="8"/>
  <c r="D3855" i="8"/>
  <c r="E3855" i="8"/>
  <c r="F3855" i="8"/>
  <c r="D3856" i="8"/>
  <c r="E3856" i="8"/>
  <c r="F3856" i="8"/>
  <c r="D3857" i="8"/>
  <c r="E3857" i="8"/>
  <c r="F3857" i="8"/>
  <c r="D3858" i="8"/>
  <c r="E3858" i="8"/>
  <c r="F3858" i="8"/>
  <c r="D3859" i="8"/>
  <c r="E3859" i="8"/>
  <c r="F3859" i="8"/>
  <c r="D3860" i="8"/>
  <c r="E3860" i="8"/>
  <c r="F3860" i="8"/>
  <c r="D3861" i="8"/>
  <c r="E3861" i="8"/>
  <c r="F3861" i="8"/>
  <c r="D2793" i="8"/>
  <c r="E2793" i="8"/>
  <c r="F2793" i="8"/>
  <c r="D2794" i="8"/>
  <c r="E2794" i="8"/>
  <c r="F2794" i="8"/>
  <c r="D3862" i="8"/>
  <c r="E3862" i="8"/>
  <c r="F3862" i="8"/>
  <c r="D3863" i="8"/>
  <c r="E3863" i="8"/>
  <c r="F3863" i="8"/>
  <c r="D3864" i="8"/>
  <c r="E3864" i="8"/>
  <c r="F3864" i="8"/>
  <c r="D3865" i="8"/>
  <c r="E3865" i="8"/>
  <c r="F3865" i="8"/>
  <c r="D3866" i="8"/>
  <c r="E3866" i="8"/>
  <c r="F3866" i="8"/>
  <c r="D3867" i="8"/>
  <c r="E3867" i="8"/>
  <c r="F3867" i="8"/>
  <c r="D2795" i="8"/>
  <c r="E2795" i="8"/>
  <c r="F2795" i="8"/>
  <c r="D2796" i="8"/>
  <c r="E2796" i="8"/>
  <c r="F2796" i="8"/>
  <c r="D2797" i="8"/>
  <c r="E2797" i="8"/>
  <c r="F2797" i="8"/>
  <c r="D2798" i="8"/>
  <c r="E2798" i="8"/>
  <c r="F2798" i="8"/>
  <c r="D3868" i="8"/>
  <c r="E3868" i="8"/>
  <c r="F3868" i="8"/>
  <c r="D3869" i="8"/>
  <c r="E3869" i="8"/>
  <c r="F3869" i="8"/>
  <c r="D3870" i="8"/>
  <c r="E3870" i="8"/>
  <c r="F3870" i="8"/>
  <c r="D3871" i="8"/>
  <c r="E3871" i="8"/>
  <c r="F3871" i="8"/>
  <c r="D2799" i="8"/>
  <c r="E2799" i="8"/>
  <c r="F2799" i="8"/>
  <c r="D2800" i="8"/>
  <c r="E2800" i="8"/>
  <c r="F2800" i="8"/>
  <c r="D2801" i="8"/>
  <c r="E2801" i="8"/>
  <c r="F2801" i="8"/>
  <c r="D2802" i="8"/>
  <c r="E2802" i="8"/>
  <c r="F2802" i="8"/>
  <c r="D2803" i="8"/>
  <c r="E2803" i="8"/>
  <c r="F2803" i="8"/>
  <c r="D2804" i="8"/>
  <c r="E2804" i="8"/>
  <c r="F2804" i="8"/>
  <c r="D2805" i="8"/>
  <c r="E2805" i="8"/>
  <c r="F2805" i="8"/>
  <c r="D2806" i="8"/>
  <c r="E2806" i="8"/>
  <c r="F2806" i="8"/>
  <c r="D2807" i="8"/>
  <c r="E2807" i="8"/>
  <c r="F2807" i="8"/>
  <c r="D2808" i="8"/>
  <c r="E2808" i="8"/>
  <c r="F2808" i="8"/>
  <c r="D2809" i="8"/>
  <c r="E2809" i="8"/>
  <c r="F2809" i="8"/>
  <c r="D2810" i="8"/>
  <c r="E2810" i="8"/>
  <c r="F2810" i="8"/>
  <c r="D2811" i="8"/>
  <c r="E2811" i="8"/>
  <c r="F2811" i="8"/>
  <c r="D2812" i="8"/>
  <c r="E2812" i="8"/>
  <c r="F2812" i="8"/>
  <c r="D2813" i="8"/>
  <c r="E2813" i="8"/>
  <c r="F2813" i="8"/>
  <c r="D2814" i="8"/>
  <c r="E2814" i="8"/>
  <c r="F2814" i="8"/>
  <c r="D2815" i="8"/>
  <c r="E2815" i="8"/>
  <c r="F2815" i="8"/>
  <c r="D2816" i="8"/>
  <c r="E2816" i="8"/>
  <c r="F2816" i="8"/>
  <c r="D2817" i="8"/>
  <c r="E2817" i="8"/>
  <c r="F2817" i="8"/>
  <c r="D2818" i="8"/>
  <c r="E2818" i="8"/>
  <c r="F2818" i="8"/>
  <c r="D2819" i="8"/>
  <c r="E2819" i="8"/>
  <c r="F2819" i="8"/>
  <c r="D2820" i="8"/>
  <c r="E2820" i="8"/>
  <c r="F2820" i="8"/>
  <c r="D2821" i="8"/>
  <c r="E2821" i="8"/>
  <c r="F2821" i="8"/>
  <c r="D2822" i="8"/>
  <c r="E2822" i="8"/>
  <c r="F2822" i="8"/>
  <c r="D2823" i="8"/>
  <c r="E2823" i="8"/>
  <c r="F2823" i="8"/>
  <c r="D2824" i="8"/>
  <c r="E2824" i="8"/>
  <c r="F2824" i="8"/>
  <c r="D2825" i="8"/>
  <c r="E2825" i="8"/>
  <c r="F2825" i="8"/>
  <c r="D2826" i="8"/>
  <c r="E2826" i="8"/>
  <c r="F2826" i="8"/>
  <c r="D2827" i="8"/>
  <c r="E2827" i="8"/>
  <c r="F2827" i="8"/>
  <c r="D2828" i="8"/>
  <c r="E2828" i="8"/>
  <c r="F2828" i="8"/>
  <c r="D2829" i="8"/>
  <c r="E2829" i="8"/>
  <c r="F2829" i="8"/>
  <c r="D2830" i="8"/>
  <c r="E2830" i="8"/>
  <c r="F2830" i="8"/>
  <c r="D2831" i="8"/>
  <c r="E2831" i="8"/>
  <c r="F2831" i="8"/>
  <c r="D2832" i="8"/>
  <c r="E2832" i="8"/>
  <c r="F2832" i="8"/>
  <c r="D2833" i="8"/>
  <c r="E2833" i="8"/>
  <c r="F2833" i="8"/>
  <c r="D2834" i="8"/>
  <c r="E2834" i="8"/>
  <c r="F2834" i="8"/>
  <c r="D2835" i="8"/>
  <c r="E2835" i="8"/>
  <c r="F2835" i="8"/>
  <c r="D2836" i="8"/>
  <c r="E2836" i="8"/>
  <c r="F2836" i="8"/>
  <c r="D2837" i="8"/>
  <c r="E2837" i="8"/>
  <c r="F2837" i="8"/>
  <c r="D2838" i="8"/>
  <c r="E2838" i="8"/>
  <c r="F2838" i="8"/>
  <c r="D2839" i="8"/>
  <c r="E2839" i="8"/>
  <c r="F2839" i="8"/>
  <c r="D2840" i="8"/>
  <c r="E2840" i="8"/>
  <c r="F2840" i="8"/>
  <c r="D2841" i="8"/>
  <c r="E2841" i="8"/>
  <c r="F2841" i="8"/>
  <c r="D2842" i="8"/>
  <c r="E2842" i="8"/>
  <c r="F2842" i="8"/>
  <c r="D2843" i="8"/>
  <c r="E2843" i="8"/>
  <c r="F2843" i="8"/>
  <c r="D2844" i="8"/>
  <c r="E2844" i="8"/>
  <c r="F2844" i="8"/>
  <c r="D2845" i="8"/>
  <c r="E2845" i="8"/>
  <c r="F2845" i="8"/>
  <c r="D2846" i="8"/>
  <c r="E2846" i="8"/>
  <c r="F2846" i="8"/>
  <c r="D2847" i="8"/>
  <c r="E2847" i="8"/>
  <c r="F2847" i="8"/>
  <c r="D2848" i="8"/>
  <c r="E2848" i="8"/>
  <c r="F2848" i="8"/>
  <c r="D2849" i="8"/>
  <c r="E2849" i="8"/>
  <c r="F2849" i="8"/>
  <c r="D2850" i="8"/>
  <c r="E2850" i="8"/>
  <c r="F2850" i="8"/>
  <c r="D2851" i="8"/>
  <c r="E2851" i="8"/>
  <c r="F2851" i="8"/>
  <c r="D2852" i="8"/>
  <c r="E2852" i="8"/>
  <c r="F2852" i="8"/>
  <c r="D3872" i="8"/>
  <c r="E3872" i="8"/>
  <c r="F3872" i="8"/>
  <c r="D3873" i="8"/>
  <c r="E3873" i="8"/>
  <c r="F3873" i="8"/>
  <c r="D3874" i="8"/>
  <c r="E3874" i="8"/>
  <c r="F3874" i="8"/>
  <c r="D3875" i="8"/>
  <c r="E3875" i="8"/>
  <c r="F3875" i="8"/>
  <c r="D3876" i="8"/>
  <c r="E3876" i="8"/>
  <c r="F3876" i="8"/>
  <c r="D3877" i="8"/>
  <c r="E3877" i="8"/>
  <c r="F3877" i="8"/>
  <c r="D3878" i="8"/>
  <c r="E3878" i="8"/>
  <c r="F3878" i="8"/>
  <c r="D3879" i="8"/>
  <c r="E3879" i="8"/>
  <c r="F3879" i="8"/>
  <c r="D3880" i="8"/>
  <c r="E3880" i="8"/>
  <c r="F3880" i="8"/>
  <c r="D3881" i="8"/>
  <c r="E3881" i="8"/>
  <c r="F3881" i="8"/>
  <c r="D3882" i="8"/>
  <c r="E3882" i="8"/>
  <c r="F3882" i="8"/>
  <c r="D3883" i="8"/>
  <c r="E3883" i="8"/>
  <c r="F3883" i="8"/>
  <c r="D2853" i="8"/>
  <c r="E2853" i="8"/>
  <c r="F2853" i="8"/>
  <c r="D2854" i="8"/>
  <c r="E2854" i="8"/>
  <c r="F2854" i="8"/>
  <c r="D2855" i="8"/>
  <c r="E2855" i="8"/>
  <c r="F2855" i="8"/>
  <c r="D2856" i="8"/>
  <c r="E2856" i="8"/>
  <c r="F2856" i="8"/>
  <c r="D2857" i="8"/>
  <c r="E2857" i="8"/>
  <c r="F2857" i="8"/>
  <c r="D2858" i="8"/>
  <c r="E2858" i="8"/>
  <c r="F2858" i="8"/>
  <c r="D2859" i="8"/>
  <c r="E2859" i="8"/>
  <c r="F2859" i="8"/>
  <c r="D2860" i="8"/>
  <c r="E2860" i="8"/>
  <c r="F2860" i="8"/>
  <c r="D2861" i="8"/>
  <c r="E2861" i="8"/>
  <c r="F2861" i="8"/>
  <c r="D2862" i="8"/>
  <c r="E2862" i="8"/>
  <c r="F2862" i="8"/>
  <c r="D2863" i="8"/>
  <c r="E2863" i="8"/>
  <c r="F2863" i="8"/>
  <c r="D2864" i="8"/>
  <c r="E2864" i="8"/>
  <c r="F2864" i="8"/>
  <c r="D2865" i="8"/>
  <c r="E2865" i="8"/>
  <c r="F2865" i="8"/>
  <c r="D2866" i="8"/>
  <c r="E2866" i="8"/>
  <c r="F2866" i="8"/>
  <c r="D2867" i="8"/>
  <c r="E2867" i="8"/>
  <c r="F2867" i="8"/>
  <c r="D2868" i="8"/>
  <c r="E2868" i="8"/>
  <c r="F2868" i="8"/>
  <c r="D2869" i="8"/>
  <c r="E2869" i="8"/>
  <c r="F2869" i="8"/>
  <c r="D2870" i="8"/>
  <c r="E2870" i="8"/>
  <c r="F2870" i="8"/>
  <c r="D2871" i="8"/>
  <c r="E2871" i="8"/>
  <c r="F2871" i="8"/>
  <c r="D2872" i="8"/>
  <c r="E2872" i="8"/>
  <c r="F2872" i="8"/>
  <c r="D2873" i="8"/>
  <c r="E2873" i="8"/>
  <c r="F2873" i="8"/>
  <c r="D2874" i="8"/>
  <c r="E2874" i="8"/>
  <c r="F2874" i="8"/>
  <c r="D2875" i="8"/>
  <c r="E2875" i="8"/>
  <c r="F2875" i="8"/>
  <c r="D2876" i="8"/>
  <c r="E2876" i="8"/>
  <c r="F2876" i="8"/>
  <c r="D2877" i="8"/>
  <c r="E2877" i="8"/>
  <c r="F2877" i="8"/>
  <c r="D2878" i="8"/>
  <c r="E2878" i="8"/>
  <c r="F2878" i="8"/>
  <c r="D2879" i="8"/>
  <c r="E2879" i="8"/>
  <c r="F2879" i="8"/>
  <c r="D2880" i="8"/>
  <c r="E2880" i="8"/>
  <c r="F2880" i="8"/>
  <c r="D2881" i="8"/>
  <c r="E2881" i="8"/>
  <c r="F2881" i="8"/>
  <c r="D2882" i="8"/>
  <c r="E2882" i="8"/>
  <c r="F2882" i="8"/>
  <c r="D2883" i="8"/>
  <c r="E2883" i="8"/>
  <c r="F2883" i="8"/>
  <c r="D2884" i="8"/>
  <c r="E2884" i="8"/>
  <c r="F2884" i="8"/>
  <c r="D2885" i="8"/>
  <c r="E2885" i="8"/>
  <c r="F2885" i="8"/>
  <c r="D2886" i="8"/>
  <c r="E2886" i="8"/>
  <c r="F2886" i="8"/>
  <c r="D2887" i="8"/>
  <c r="E2887" i="8"/>
  <c r="F2887" i="8"/>
  <c r="D2888" i="8"/>
  <c r="E2888" i="8"/>
  <c r="F2888" i="8"/>
  <c r="D2889" i="8"/>
  <c r="E2889" i="8"/>
  <c r="F2889" i="8"/>
  <c r="D2890" i="8"/>
  <c r="E2890" i="8"/>
  <c r="F2890" i="8"/>
  <c r="D2891" i="8"/>
  <c r="E2891" i="8"/>
  <c r="F2891" i="8"/>
  <c r="D2892" i="8"/>
  <c r="E2892" i="8"/>
  <c r="F2892" i="8"/>
  <c r="D2893" i="8"/>
  <c r="E2893" i="8"/>
  <c r="F2893" i="8"/>
  <c r="D2894" i="8"/>
  <c r="E2894" i="8"/>
  <c r="F2894" i="8"/>
  <c r="D2895" i="8"/>
  <c r="E2895" i="8"/>
  <c r="F2895" i="8"/>
  <c r="D2896" i="8"/>
  <c r="E2896" i="8"/>
  <c r="F2896" i="8"/>
  <c r="D2897" i="8"/>
  <c r="E2897" i="8"/>
  <c r="F2897" i="8"/>
  <c r="D2898" i="8"/>
  <c r="E2898" i="8"/>
  <c r="F2898" i="8"/>
  <c r="D2899" i="8"/>
  <c r="E2899" i="8"/>
  <c r="F2899" i="8"/>
  <c r="D2900" i="8"/>
  <c r="E2900" i="8"/>
  <c r="F2900" i="8"/>
  <c r="D2901" i="8"/>
  <c r="E2901" i="8"/>
  <c r="F2901" i="8"/>
  <c r="D2902" i="8"/>
  <c r="E2902" i="8"/>
  <c r="F2902" i="8"/>
  <c r="D2903" i="8"/>
  <c r="E2903" i="8"/>
  <c r="F2903" i="8"/>
  <c r="D2904" i="8"/>
  <c r="E2904" i="8"/>
  <c r="F2904" i="8"/>
  <c r="D2905" i="8"/>
  <c r="E2905" i="8"/>
  <c r="F2905" i="8"/>
  <c r="D2906" i="8"/>
  <c r="E2906" i="8"/>
  <c r="F2906" i="8"/>
  <c r="D2907" i="8"/>
  <c r="E2907" i="8"/>
  <c r="F2907" i="8"/>
  <c r="D2908" i="8"/>
  <c r="E2908" i="8"/>
  <c r="F2908" i="8"/>
  <c r="D2909" i="8"/>
  <c r="E2909" i="8"/>
  <c r="F2909" i="8"/>
  <c r="D2910" i="8"/>
  <c r="E2910" i="8"/>
  <c r="F2910" i="8"/>
  <c r="D2911" i="8"/>
  <c r="E2911" i="8"/>
  <c r="F2911" i="8"/>
  <c r="D2912" i="8"/>
  <c r="E2912" i="8"/>
  <c r="F2912" i="8"/>
  <c r="D2913" i="8"/>
  <c r="E2913" i="8"/>
  <c r="F2913" i="8"/>
  <c r="D2914" i="8"/>
  <c r="E2914" i="8"/>
  <c r="F2914" i="8"/>
  <c r="D2915" i="8"/>
  <c r="E2915" i="8"/>
  <c r="F2915" i="8"/>
  <c r="D2916" i="8"/>
  <c r="E2916" i="8"/>
  <c r="F2916" i="8"/>
  <c r="D2917" i="8"/>
  <c r="E2917" i="8"/>
  <c r="F2917" i="8"/>
  <c r="D2918" i="8"/>
  <c r="E2918" i="8"/>
  <c r="F2918" i="8"/>
  <c r="D2919" i="8"/>
  <c r="E2919" i="8"/>
  <c r="F2919" i="8"/>
  <c r="D2920" i="8"/>
  <c r="E2920" i="8"/>
  <c r="F2920" i="8"/>
  <c r="D2921" i="8"/>
  <c r="E2921" i="8"/>
  <c r="F2921" i="8"/>
  <c r="D2922" i="8"/>
  <c r="E2922" i="8"/>
  <c r="F2922" i="8"/>
  <c r="D2923" i="8"/>
  <c r="E2923" i="8"/>
  <c r="F2923" i="8"/>
  <c r="D2924" i="8"/>
  <c r="E2924" i="8"/>
  <c r="F2924" i="8"/>
  <c r="D2925" i="8"/>
  <c r="E2925" i="8"/>
  <c r="F2925" i="8"/>
  <c r="D2926" i="8"/>
  <c r="E2926" i="8"/>
  <c r="F2926" i="8"/>
  <c r="D2927" i="8"/>
  <c r="E2927" i="8"/>
  <c r="F2927" i="8"/>
  <c r="D2928" i="8"/>
  <c r="E2928" i="8"/>
  <c r="F2928" i="8"/>
  <c r="D2929" i="8"/>
  <c r="E2929" i="8"/>
  <c r="F2929" i="8"/>
  <c r="D2930" i="8"/>
  <c r="E2930" i="8"/>
  <c r="F2930" i="8"/>
  <c r="D2931" i="8"/>
  <c r="E2931" i="8"/>
  <c r="F2931" i="8"/>
  <c r="D2932" i="8"/>
  <c r="E2932" i="8"/>
  <c r="F2932" i="8"/>
  <c r="D2933" i="8"/>
  <c r="E2933" i="8"/>
  <c r="F2933" i="8"/>
  <c r="D2934" i="8"/>
  <c r="E2934" i="8"/>
  <c r="F2934" i="8"/>
  <c r="D2935" i="8"/>
  <c r="E2935" i="8"/>
  <c r="F2935" i="8"/>
  <c r="D2936" i="8"/>
  <c r="E2936" i="8"/>
  <c r="F2936" i="8"/>
  <c r="D2937" i="8"/>
  <c r="E2937" i="8"/>
  <c r="F2937" i="8"/>
  <c r="D2938" i="8"/>
  <c r="E2938" i="8"/>
  <c r="F2938" i="8"/>
  <c r="D2939" i="8"/>
  <c r="E2939" i="8"/>
  <c r="F2939" i="8"/>
  <c r="D2940" i="8"/>
  <c r="E2940" i="8"/>
  <c r="F2940" i="8"/>
  <c r="D2941" i="8"/>
  <c r="E2941" i="8"/>
  <c r="F2941" i="8"/>
  <c r="D2942" i="8"/>
  <c r="E2942" i="8"/>
  <c r="F2942" i="8"/>
  <c r="D2943" i="8"/>
  <c r="E2943" i="8"/>
  <c r="F2943" i="8"/>
  <c r="D2944" i="8"/>
  <c r="E2944" i="8"/>
  <c r="F2944" i="8"/>
  <c r="D2945" i="8"/>
  <c r="E2945" i="8"/>
  <c r="F2945" i="8"/>
  <c r="D2946" i="8"/>
  <c r="E2946" i="8"/>
  <c r="F2946" i="8"/>
  <c r="D2947" i="8"/>
  <c r="E2947" i="8"/>
  <c r="F2947" i="8"/>
  <c r="D2948" i="8"/>
  <c r="E2948" i="8"/>
  <c r="F2948" i="8"/>
  <c r="D2949" i="8"/>
  <c r="E2949" i="8"/>
  <c r="F2949" i="8"/>
  <c r="D2950" i="8"/>
  <c r="E2950" i="8"/>
  <c r="F2950" i="8"/>
  <c r="D2951" i="8"/>
  <c r="E2951" i="8"/>
  <c r="F2951" i="8"/>
  <c r="D2952" i="8"/>
  <c r="E2952" i="8"/>
  <c r="F2952" i="8"/>
  <c r="D2953" i="8"/>
  <c r="E2953" i="8"/>
  <c r="F2953" i="8"/>
  <c r="D2954" i="8"/>
  <c r="E2954" i="8"/>
  <c r="F2954" i="8"/>
  <c r="D2955" i="8"/>
  <c r="E2955" i="8"/>
  <c r="F2955" i="8"/>
  <c r="D2956" i="8"/>
  <c r="E2956" i="8"/>
  <c r="F2956" i="8"/>
  <c r="D2957" i="8"/>
  <c r="E2957" i="8"/>
  <c r="F2957" i="8"/>
  <c r="D2958" i="8"/>
  <c r="E2958" i="8"/>
  <c r="F2958" i="8"/>
  <c r="D2959" i="8"/>
  <c r="E2959" i="8"/>
  <c r="F2959" i="8"/>
  <c r="D2960" i="8"/>
  <c r="E2960" i="8"/>
  <c r="F2960" i="8"/>
  <c r="D2961" i="8"/>
  <c r="E2961" i="8"/>
  <c r="F2961" i="8"/>
  <c r="D2962" i="8"/>
  <c r="E2962" i="8"/>
  <c r="F2962" i="8"/>
  <c r="D2963" i="8"/>
  <c r="E2963" i="8"/>
  <c r="F2963" i="8"/>
  <c r="D2964" i="8"/>
  <c r="E2964" i="8"/>
  <c r="F2964" i="8"/>
  <c r="D2965" i="8"/>
  <c r="E2965" i="8"/>
  <c r="F2965" i="8"/>
  <c r="D2966" i="8"/>
  <c r="E2966" i="8"/>
  <c r="F2966" i="8"/>
  <c r="D2967" i="8"/>
  <c r="E2967" i="8"/>
  <c r="F2967" i="8"/>
  <c r="D2968" i="8"/>
  <c r="E2968" i="8"/>
  <c r="F2968" i="8"/>
  <c r="D2969" i="8"/>
  <c r="E2969" i="8"/>
  <c r="F2969" i="8"/>
  <c r="D2970" i="8"/>
  <c r="E2970" i="8"/>
  <c r="F2970" i="8"/>
  <c r="D2971" i="8"/>
  <c r="E2971" i="8"/>
  <c r="F2971" i="8"/>
  <c r="D2972" i="8"/>
  <c r="E2972" i="8"/>
  <c r="F2972" i="8"/>
  <c r="D2973" i="8"/>
  <c r="E2973" i="8"/>
  <c r="F2973" i="8"/>
  <c r="D2974" i="8"/>
  <c r="E2974" i="8"/>
  <c r="F2974" i="8"/>
  <c r="D2975" i="8"/>
  <c r="E2975" i="8"/>
  <c r="F2975" i="8"/>
  <c r="D2976" i="8"/>
  <c r="E2976" i="8"/>
  <c r="F2976" i="8"/>
  <c r="D2977" i="8"/>
  <c r="E2977" i="8"/>
  <c r="F2977" i="8"/>
  <c r="D2978" i="8"/>
  <c r="E2978" i="8"/>
  <c r="F2978" i="8"/>
  <c r="D2979" i="8"/>
  <c r="E2979" i="8"/>
  <c r="F2979" i="8"/>
  <c r="D2980" i="8"/>
  <c r="E2980" i="8"/>
  <c r="F2980" i="8"/>
  <c r="D2981" i="8"/>
  <c r="E2981" i="8"/>
  <c r="F2981" i="8"/>
  <c r="D2982" i="8"/>
  <c r="E2982" i="8"/>
  <c r="F2982" i="8"/>
  <c r="D2983" i="8"/>
  <c r="E2983" i="8"/>
  <c r="F2983" i="8"/>
  <c r="D2984" i="8"/>
  <c r="E2984" i="8"/>
  <c r="F2984" i="8"/>
  <c r="D2985" i="8"/>
  <c r="E2985" i="8"/>
  <c r="F2985" i="8"/>
  <c r="D2986" i="8"/>
  <c r="E2986" i="8"/>
  <c r="F2986" i="8"/>
  <c r="D2987" i="8"/>
  <c r="E2987" i="8"/>
  <c r="F2987" i="8"/>
  <c r="D2988" i="8"/>
  <c r="E2988" i="8"/>
  <c r="F2988" i="8"/>
  <c r="D2989" i="8"/>
  <c r="E2989" i="8"/>
  <c r="F2989" i="8"/>
  <c r="D2990" i="8"/>
  <c r="E2990" i="8"/>
  <c r="F2990" i="8"/>
  <c r="D2991" i="8"/>
  <c r="E2991" i="8"/>
  <c r="F2991" i="8"/>
  <c r="D2992" i="8"/>
  <c r="E2992" i="8"/>
  <c r="F2992" i="8"/>
  <c r="D2993" i="8"/>
  <c r="E2993" i="8"/>
  <c r="F2993" i="8"/>
  <c r="D2994" i="8"/>
  <c r="E2994" i="8"/>
  <c r="F2994" i="8"/>
  <c r="D2995" i="8"/>
  <c r="E2995" i="8"/>
  <c r="F2995" i="8"/>
  <c r="D2996" i="8"/>
  <c r="E2996" i="8"/>
  <c r="F2996" i="8"/>
  <c r="D2997" i="8"/>
  <c r="E2997" i="8"/>
  <c r="F2997" i="8"/>
  <c r="D2998" i="8"/>
  <c r="E2998" i="8"/>
  <c r="F2998" i="8"/>
  <c r="D2999" i="8"/>
  <c r="E2999" i="8"/>
  <c r="F2999" i="8"/>
  <c r="D3000" i="8"/>
  <c r="F3000" i="8"/>
  <c r="E3000" i="8"/>
  <c r="K4593" i="10"/>
  <c r="I4593" i="10"/>
  <c r="G4593" i="10"/>
  <c r="K4592" i="10"/>
  <c r="I4592" i="10"/>
  <c r="G4592" i="10"/>
  <c r="K4591" i="10"/>
  <c r="I4591" i="10"/>
  <c r="G4591" i="10"/>
  <c r="K4590" i="10"/>
  <c r="I4590" i="10"/>
  <c r="G4590" i="10"/>
  <c r="K4589" i="10"/>
  <c r="I4589" i="10"/>
  <c r="G4589" i="10"/>
  <c r="K4588" i="10"/>
  <c r="I4588" i="10"/>
  <c r="G4588" i="10"/>
  <c r="K4587" i="10"/>
  <c r="I4587" i="10"/>
  <c r="G4587" i="10"/>
  <c r="K4586" i="10"/>
  <c r="I4586" i="10"/>
  <c r="G4586" i="10"/>
  <c r="K4585" i="10"/>
  <c r="I4585" i="10"/>
  <c r="G4585" i="10"/>
  <c r="K4584" i="10"/>
  <c r="I4584" i="10"/>
  <c r="G4584" i="10"/>
  <c r="K4583" i="10"/>
  <c r="I4583" i="10"/>
  <c r="G4583" i="10"/>
  <c r="K4582" i="10"/>
  <c r="I4582" i="10"/>
  <c r="G4582" i="10"/>
  <c r="K4581" i="10"/>
  <c r="I4581" i="10"/>
  <c r="G4581" i="10"/>
  <c r="K4580" i="10"/>
  <c r="I4580" i="10"/>
  <c r="G4580" i="10"/>
  <c r="K4579" i="10"/>
  <c r="I4579" i="10"/>
  <c r="G4579" i="10"/>
  <c r="K4578" i="10"/>
  <c r="I4578" i="10"/>
  <c r="G4578" i="10"/>
  <c r="K4577" i="10"/>
  <c r="I4577" i="10"/>
  <c r="G4577" i="10"/>
  <c r="K4576" i="10"/>
  <c r="I4576" i="10"/>
  <c r="G4576" i="10"/>
  <c r="K4575" i="10"/>
  <c r="I4575" i="10"/>
  <c r="G4575" i="10"/>
  <c r="K4574" i="10"/>
  <c r="I4574" i="10"/>
  <c r="G4574" i="10"/>
  <c r="K4573" i="10"/>
  <c r="I4573" i="10"/>
  <c r="G4573" i="10"/>
  <c r="K4572" i="10"/>
  <c r="I4572" i="10"/>
  <c r="G4572" i="10"/>
  <c r="K4571" i="10"/>
  <c r="I4571" i="10"/>
  <c r="G4571" i="10"/>
  <c r="K4570" i="10"/>
  <c r="I4570" i="10"/>
  <c r="G4570" i="10"/>
  <c r="K4569" i="10"/>
  <c r="I4569" i="10"/>
  <c r="G4569" i="10"/>
  <c r="K4568" i="10"/>
  <c r="I4568" i="10"/>
  <c r="G4568" i="10"/>
  <c r="K4567" i="10"/>
  <c r="I4567" i="10"/>
  <c r="G4567" i="10"/>
  <c r="K4566" i="10"/>
  <c r="I4566" i="10"/>
  <c r="G4566" i="10"/>
  <c r="K4565" i="10"/>
  <c r="I4565" i="10"/>
  <c r="G4565" i="10"/>
  <c r="K4564" i="10"/>
  <c r="I4564" i="10"/>
  <c r="G4564" i="10"/>
  <c r="K4563" i="10"/>
  <c r="I4563" i="10"/>
  <c r="G4563" i="10"/>
  <c r="K4562" i="10"/>
  <c r="I4562" i="10"/>
  <c r="G4562" i="10"/>
  <c r="K4561" i="10"/>
  <c r="I4561" i="10"/>
  <c r="G4561" i="10"/>
  <c r="K4560" i="10"/>
  <c r="I4560" i="10"/>
  <c r="G4560" i="10"/>
  <c r="K4559" i="10"/>
  <c r="I4559" i="10"/>
  <c r="G4559" i="10"/>
  <c r="K4558" i="10"/>
  <c r="I4558" i="10"/>
  <c r="G4558" i="10"/>
  <c r="K4557" i="10"/>
  <c r="I4557" i="10"/>
  <c r="G4557" i="10"/>
  <c r="K4556" i="10"/>
  <c r="I4556" i="10"/>
  <c r="G4556" i="10"/>
  <c r="K4555" i="10"/>
  <c r="I4555" i="10"/>
  <c r="G4555" i="10"/>
  <c r="K4554" i="10"/>
  <c r="I4554" i="10"/>
  <c r="G4554" i="10"/>
  <c r="K4553" i="10"/>
  <c r="I4553" i="10"/>
  <c r="G4553" i="10"/>
  <c r="K4552" i="10"/>
  <c r="I4552" i="10"/>
  <c r="G4552" i="10"/>
  <c r="K4551" i="10"/>
  <c r="I4551" i="10"/>
  <c r="G4551" i="10"/>
  <c r="K4550" i="10"/>
  <c r="I4550" i="10"/>
  <c r="G4550" i="10"/>
  <c r="K4549" i="10"/>
  <c r="I4549" i="10"/>
  <c r="G4549" i="10"/>
  <c r="K4548" i="10"/>
  <c r="I4548" i="10"/>
  <c r="G4548" i="10"/>
  <c r="K4547" i="10"/>
  <c r="I4547" i="10"/>
  <c r="G4547" i="10"/>
  <c r="K4546" i="10"/>
  <c r="I4546" i="10"/>
  <c r="G4546" i="10"/>
  <c r="K4545" i="10"/>
  <c r="I4545" i="10"/>
  <c r="G4545" i="10"/>
  <c r="K4544" i="10"/>
  <c r="I4544" i="10"/>
  <c r="G4544" i="10"/>
  <c r="K4543" i="10"/>
  <c r="I4543" i="10"/>
  <c r="G4543" i="10"/>
  <c r="K4542" i="10"/>
  <c r="I4542" i="10"/>
  <c r="G4542" i="10"/>
  <c r="K4541" i="10"/>
  <c r="I4541" i="10"/>
  <c r="G4541" i="10"/>
  <c r="K4540" i="10"/>
  <c r="I4540" i="10"/>
  <c r="G4540" i="10"/>
  <c r="K4539" i="10"/>
  <c r="I4539" i="10"/>
  <c r="G4539" i="10"/>
  <c r="K4538" i="10"/>
  <c r="I4538" i="10"/>
  <c r="G4538" i="10"/>
  <c r="K4537" i="10"/>
  <c r="I4537" i="10"/>
  <c r="G4537" i="10"/>
  <c r="K4536" i="10"/>
  <c r="I4536" i="10"/>
  <c r="G4536" i="10"/>
  <c r="K4535" i="10"/>
  <c r="I4535" i="10"/>
  <c r="G4535" i="10"/>
  <c r="K4534" i="10"/>
  <c r="I4534" i="10"/>
  <c r="G4534" i="10"/>
  <c r="K4533" i="10"/>
  <c r="I4533" i="10"/>
  <c r="G4533" i="10"/>
  <c r="K4532" i="10"/>
  <c r="I4532" i="10"/>
  <c r="G4532" i="10"/>
  <c r="K4531" i="10"/>
  <c r="I4531" i="10"/>
  <c r="G4531" i="10"/>
  <c r="K4530" i="10"/>
  <c r="I4530" i="10"/>
  <c r="G4530" i="10"/>
  <c r="K4529" i="10"/>
  <c r="I4529" i="10"/>
  <c r="G4529" i="10"/>
  <c r="K4528" i="10"/>
  <c r="I4528" i="10"/>
  <c r="G4528" i="10"/>
  <c r="K4527" i="10"/>
  <c r="I4527" i="10"/>
  <c r="G4527" i="10"/>
  <c r="K4526" i="10"/>
  <c r="I4526" i="10"/>
  <c r="G4526" i="10"/>
  <c r="K4525" i="10"/>
  <c r="I4525" i="10"/>
  <c r="G4525" i="10"/>
  <c r="K4524" i="10"/>
  <c r="I4524" i="10"/>
  <c r="G4524" i="10"/>
  <c r="K4523" i="10"/>
  <c r="I4523" i="10"/>
  <c r="G4523" i="10"/>
  <c r="K4522" i="10"/>
  <c r="I4522" i="10"/>
  <c r="G4522" i="10"/>
  <c r="K4521" i="10"/>
  <c r="I4521" i="10"/>
  <c r="G4521" i="10"/>
  <c r="K4520" i="10"/>
  <c r="I4520" i="10"/>
  <c r="G4520" i="10"/>
  <c r="K4519" i="10"/>
  <c r="I4519" i="10"/>
  <c r="G4519" i="10"/>
  <c r="K4518" i="10"/>
  <c r="I4518" i="10"/>
  <c r="G4518" i="10"/>
  <c r="K4517" i="10"/>
  <c r="I4517" i="10"/>
  <c r="G4517" i="10"/>
  <c r="K4516" i="10"/>
  <c r="I4516" i="10"/>
  <c r="G4516" i="10"/>
  <c r="K4515" i="10"/>
  <c r="I4515" i="10"/>
  <c r="G4515" i="10"/>
  <c r="K4514" i="10"/>
  <c r="I4514" i="10"/>
  <c r="G4514" i="10"/>
  <c r="K4513" i="10"/>
  <c r="I4513" i="10"/>
  <c r="G4513" i="10"/>
  <c r="K4512" i="10"/>
  <c r="I4512" i="10"/>
  <c r="G4512" i="10"/>
  <c r="K4511" i="10"/>
  <c r="I4511" i="10"/>
  <c r="G4511" i="10"/>
  <c r="K4510" i="10"/>
  <c r="I4510" i="10"/>
  <c r="G4510" i="10"/>
  <c r="K4509" i="10"/>
  <c r="I4509" i="10"/>
  <c r="G4509" i="10"/>
  <c r="K4508" i="10"/>
  <c r="I4508" i="10"/>
  <c r="G4508" i="10"/>
  <c r="K4507" i="10"/>
  <c r="I4507" i="10"/>
  <c r="G4507" i="10"/>
  <c r="K4506" i="10"/>
  <c r="I4506" i="10"/>
  <c r="G4506" i="10"/>
  <c r="K4505" i="10"/>
  <c r="I4505" i="10"/>
  <c r="G4505" i="10"/>
  <c r="K4504" i="10"/>
  <c r="I4504" i="10"/>
  <c r="G4504" i="10"/>
  <c r="K4503" i="10"/>
  <c r="I4503" i="10"/>
  <c r="G4503" i="10"/>
  <c r="K4502" i="10"/>
  <c r="I4502" i="10"/>
  <c r="G4502" i="10"/>
  <c r="K4501" i="10"/>
  <c r="I4501" i="10"/>
  <c r="G4501" i="10"/>
  <c r="K4500" i="10"/>
  <c r="I4500" i="10"/>
  <c r="G4500" i="10"/>
  <c r="K4499" i="10"/>
  <c r="I4499" i="10"/>
  <c r="G4499" i="10"/>
  <c r="K4498" i="10"/>
  <c r="I4498" i="10"/>
  <c r="G4498" i="10"/>
  <c r="K4497" i="10"/>
  <c r="I4497" i="10"/>
  <c r="G4497" i="10"/>
  <c r="K4496" i="10"/>
  <c r="I4496" i="10"/>
  <c r="G4496" i="10"/>
  <c r="K4495" i="10"/>
  <c r="I4495" i="10"/>
  <c r="G4495" i="10"/>
  <c r="K4494" i="10"/>
  <c r="I4494" i="10"/>
  <c r="G4494" i="10"/>
  <c r="K4493" i="10"/>
  <c r="I4493" i="10"/>
  <c r="G4493" i="10"/>
  <c r="K4492" i="10"/>
  <c r="I4492" i="10"/>
  <c r="G4492" i="10"/>
  <c r="K4491" i="10"/>
  <c r="I4491" i="10"/>
  <c r="G4491" i="10"/>
  <c r="K4490" i="10"/>
  <c r="I4490" i="10"/>
  <c r="G4490" i="10"/>
  <c r="K4489" i="10"/>
  <c r="I4489" i="10"/>
  <c r="G4489" i="10"/>
  <c r="K4488" i="10"/>
  <c r="I4488" i="10"/>
  <c r="G4488" i="10"/>
  <c r="K4487" i="10"/>
  <c r="I4487" i="10"/>
  <c r="G4487" i="10"/>
  <c r="K4486" i="10"/>
  <c r="I4486" i="10"/>
  <c r="G4486" i="10"/>
  <c r="K4485" i="10"/>
  <c r="I4485" i="10"/>
  <c r="G4485" i="10"/>
  <c r="K4484" i="10"/>
  <c r="I4484" i="10"/>
  <c r="G4484" i="10"/>
  <c r="K4483" i="10"/>
  <c r="I4483" i="10"/>
  <c r="G4483" i="10"/>
  <c r="K4482" i="10"/>
  <c r="I4482" i="10"/>
  <c r="G4482" i="10"/>
  <c r="K4481" i="10"/>
  <c r="I4481" i="10"/>
  <c r="G4481" i="10"/>
  <c r="K4480" i="10"/>
  <c r="I4480" i="10"/>
  <c r="G4480" i="10"/>
  <c r="K4479" i="10"/>
  <c r="I4479" i="10"/>
  <c r="G4479" i="10"/>
  <c r="K4478" i="10"/>
  <c r="I4478" i="10"/>
  <c r="G4478" i="10"/>
  <c r="K4477" i="10"/>
  <c r="I4477" i="10"/>
  <c r="G4477" i="10"/>
  <c r="K4476" i="10"/>
  <c r="I4476" i="10"/>
  <c r="G4476" i="10"/>
  <c r="K4475" i="10"/>
  <c r="I4475" i="10"/>
  <c r="G4475" i="10"/>
  <c r="K4474" i="10"/>
  <c r="I4474" i="10"/>
  <c r="G4474" i="10"/>
  <c r="K4473" i="10"/>
  <c r="I4473" i="10"/>
  <c r="G4473" i="10"/>
  <c r="K4472" i="10"/>
  <c r="I4472" i="10"/>
  <c r="G4472" i="10"/>
  <c r="K4471" i="10"/>
  <c r="I4471" i="10"/>
  <c r="G4471" i="10"/>
  <c r="K4470" i="10"/>
  <c r="I4470" i="10"/>
  <c r="G4470" i="10"/>
  <c r="K4469" i="10"/>
  <c r="I4469" i="10"/>
  <c r="G4469" i="10"/>
  <c r="K4468" i="10"/>
  <c r="I4468" i="10"/>
  <c r="G4468" i="10"/>
  <c r="K4467" i="10"/>
  <c r="I4467" i="10"/>
  <c r="G4467" i="10"/>
  <c r="K4466" i="10"/>
  <c r="I4466" i="10"/>
  <c r="G4466" i="10"/>
  <c r="K4465" i="10"/>
  <c r="I4465" i="10"/>
  <c r="G4465" i="10"/>
  <c r="K4464" i="10"/>
  <c r="I4464" i="10"/>
  <c r="G4464" i="10"/>
  <c r="K4463" i="10"/>
  <c r="I4463" i="10"/>
  <c r="G4463" i="10"/>
  <c r="K4462" i="10"/>
  <c r="I4462" i="10"/>
  <c r="G4462" i="10"/>
  <c r="K4461" i="10"/>
  <c r="I4461" i="10"/>
  <c r="G4461" i="10"/>
  <c r="K4460" i="10"/>
  <c r="I4460" i="10"/>
  <c r="G4460" i="10"/>
  <c r="K4459" i="10"/>
  <c r="I4459" i="10"/>
  <c r="G4459" i="10"/>
  <c r="K4458" i="10"/>
  <c r="I4458" i="10"/>
  <c r="G4458" i="10"/>
  <c r="K4457" i="10"/>
  <c r="I4457" i="10"/>
  <c r="G4457" i="10"/>
  <c r="K4456" i="10"/>
  <c r="I4456" i="10"/>
  <c r="G4456" i="10"/>
  <c r="K4455" i="10"/>
  <c r="I4455" i="10"/>
  <c r="G4455" i="10"/>
  <c r="K4454" i="10"/>
  <c r="I4454" i="10"/>
  <c r="G4454" i="10"/>
  <c r="K4453" i="10"/>
  <c r="I4453" i="10"/>
  <c r="G4453" i="10"/>
  <c r="K4452" i="10"/>
  <c r="I4452" i="10"/>
  <c r="G4452" i="10"/>
  <c r="K4451" i="10"/>
  <c r="I4451" i="10"/>
  <c r="G4451" i="10"/>
  <c r="K4450" i="10"/>
  <c r="I4450" i="10"/>
  <c r="G4450" i="10"/>
  <c r="K4449" i="10"/>
  <c r="I4449" i="10"/>
  <c r="G4449" i="10"/>
  <c r="K4448" i="10"/>
  <c r="I4448" i="10"/>
  <c r="G4448" i="10"/>
  <c r="K4447" i="10"/>
  <c r="I4447" i="10"/>
  <c r="G4447" i="10"/>
  <c r="K4446" i="10"/>
  <c r="I4446" i="10"/>
  <c r="G4446" i="10"/>
  <c r="K4445" i="10"/>
  <c r="I4445" i="10"/>
  <c r="G4445" i="10"/>
  <c r="K4444" i="10"/>
  <c r="I4444" i="10"/>
  <c r="G4444" i="10"/>
  <c r="K4443" i="10"/>
  <c r="I4443" i="10"/>
  <c r="G4443" i="10"/>
  <c r="K4442" i="10"/>
  <c r="I4442" i="10"/>
  <c r="G4442" i="10"/>
  <c r="K4441" i="10"/>
  <c r="I4441" i="10"/>
  <c r="G4441" i="10"/>
  <c r="K4440" i="10"/>
  <c r="I4440" i="10"/>
  <c r="G4440" i="10"/>
  <c r="K4439" i="10"/>
  <c r="I4439" i="10"/>
  <c r="G4439" i="10"/>
  <c r="K4438" i="10"/>
  <c r="I4438" i="10"/>
  <c r="G4438" i="10"/>
  <c r="K4437" i="10"/>
  <c r="I4437" i="10"/>
  <c r="G4437" i="10"/>
  <c r="K4436" i="10"/>
  <c r="I4436" i="10"/>
  <c r="G4436" i="10"/>
  <c r="K4435" i="10"/>
  <c r="I4435" i="10"/>
  <c r="G4435" i="10"/>
  <c r="K4434" i="10"/>
  <c r="I4434" i="10"/>
  <c r="G4434" i="10"/>
  <c r="K4433" i="10"/>
  <c r="I4433" i="10"/>
  <c r="G4433" i="10"/>
  <c r="K4432" i="10"/>
  <c r="I4432" i="10"/>
  <c r="G4432" i="10"/>
  <c r="K4431" i="10"/>
  <c r="I4431" i="10"/>
  <c r="G4431" i="10"/>
  <c r="K4430" i="10"/>
  <c r="I4430" i="10"/>
  <c r="G4430" i="10"/>
  <c r="K4429" i="10"/>
  <c r="I4429" i="10"/>
  <c r="G4429" i="10"/>
  <c r="K4428" i="10"/>
  <c r="I4428" i="10"/>
  <c r="G4428" i="10"/>
  <c r="K4427" i="10"/>
  <c r="I4427" i="10"/>
  <c r="G4427" i="10"/>
  <c r="K4426" i="10"/>
  <c r="I4426" i="10"/>
  <c r="G4426" i="10"/>
  <c r="K4425" i="10"/>
  <c r="I4425" i="10"/>
  <c r="G4425" i="10"/>
  <c r="K4424" i="10"/>
  <c r="I4424" i="10"/>
  <c r="G4424" i="10"/>
  <c r="K4423" i="10"/>
  <c r="I4423" i="10"/>
  <c r="G4423" i="10"/>
  <c r="K4422" i="10"/>
  <c r="I4422" i="10"/>
  <c r="G4422" i="10"/>
  <c r="K4421" i="10"/>
  <c r="I4421" i="10"/>
  <c r="G4421" i="10"/>
  <c r="K4420" i="10"/>
  <c r="I4420" i="10"/>
  <c r="G4420" i="10"/>
  <c r="K4419" i="10"/>
  <c r="I4419" i="10"/>
  <c r="G4419" i="10"/>
  <c r="K4418" i="10"/>
  <c r="I4418" i="10"/>
  <c r="G4418" i="10"/>
  <c r="K4417" i="10"/>
  <c r="I4417" i="10"/>
  <c r="G4417" i="10"/>
  <c r="K4416" i="10"/>
  <c r="I4416" i="10"/>
  <c r="G4416" i="10"/>
  <c r="K4415" i="10"/>
  <c r="I4415" i="10"/>
  <c r="G4415" i="10"/>
  <c r="K4414" i="10"/>
  <c r="I4414" i="10"/>
  <c r="G4414" i="10"/>
  <c r="K4413" i="10"/>
  <c r="I4413" i="10"/>
  <c r="G4413" i="10"/>
  <c r="K4412" i="10"/>
  <c r="I4412" i="10"/>
  <c r="G4412" i="10"/>
  <c r="K4411" i="10"/>
  <c r="I4411" i="10"/>
  <c r="G4411" i="10"/>
  <c r="K4410" i="10"/>
  <c r="I4410" i="10"/>
  <c r="G4410" i="10"/>
  <c r="K4409" i="10"/>
  <c r="I4409" i="10"/>
  <c r="G4409" i="10"/>
  <c r="K4408" i="10"/>
  <c r="I4408" i="10"/>
  <c r="G4408" i="10"/>
  <c r="K4407" i="10"/>
  <c r="I4407" i="10"/>
  <c r="G4407" i="10"/>
  <c r="K4406" i="10"/>
  <c r="I4406" i="10"/>
  <c r="G4406" i="10"/>
  <c r="K4405" i="10"/>
  <c r="I4405" i="10"/>
  <c r="G4405" i="10"/>
  <c r="K4404" i="10"/>
  <c r="I4404" i="10"/>
  <c r="G4404" i="10"/>
  <c r="K4403" i="10"/>
  <c r="I4403" i="10"/>
  <c r="G4403" i="10"/>
  <c r="K4402" i="10"/>
  <c r="I4402" i="10"/>
  <c r="G4402" i="10"/>
  <c r="K4401" i="10"/>
  <c r="I4401" i="10"/>
  <c r="G4401" i="10"/>
  <c r="K4400" i="10"/>
  <c r="I4400" i="10"/>
  <c r="G4400" i="10"/>
  <c r="K4399" i="10"/>
  <c r="I4399" i="10"/>
  <c r="G4399" i="10"/>
  <c r="K4398" i="10"/>
  <c r="I4398" i="10"/>
  <c r="G4398" i="10"/>
  <c r="K4397" i="10"/>
  <c r="I4397" i="10"/>
  <c r="G4397" i="10"/>
  <c r="K4396" i="10"/>
  <c r="I4396" i="10"/>
  <c r="G4396" i="10"/>
  <c r="K4395" i="10"/>
  <c r="I4395" i="10"/>
  <c r="G4395" i="10"/>
  <c r="K4394" i="10"/>
  <c r="I4394" i="10"/>
  <c r="G4394" i="10"/>
  <c r="K4393" i="10"/>
  <c r="I4393" i="10"/>
  <c r="G4393" i="10"/>
  <c r="K4392" i="10"/>
  <c r="I4392" i="10"/>
  <c r="G4392" i="10"/>
  <c r="K4391" i="10"/>
  <c r="I4391" i="10"/>
  <c r="G4391" i="10"/>
  <c r="K4390" i="10"/>
  <c r="I4390" i="10"/>
  <c r="G4390" i="10"/>
  <c r="K4389" i="10"/>
  <c r="I4389" i="10"/>
  <c r="G4389" i="10"/>
  <c r="K4388" i="10"/>
  <c r="I4388" i="10"/>
  <c r="G4388" i="10"/>
  <c r="K4387" i="10"/>
  <c r="I4387" i="10"/>
  <c r="G4387" i="10"/>
  <c r="K4386" i="10"/>
  <c r="I4386" i="10"/>
  <c r="G4386" i="10"/>
  <c r="K4385" i="10"/>
  <c r="I4385" i="10"/>
  <c r="G4385" i="10"/>
  <c r="K4384" i="10"/>
  <c r="I4384" i="10"/>
  <c r="G4384" i="10"/>
  <c r="K4383" i="10"/>
  <c r="I4383" i="10"/>
  <c r="G4383" i="10"/>
  <c r="K4382" i="10"/>
  <c r="I4382" i="10"/>
  <c r="G4382" i="10"/>
  <c r="K4381" i="10"/>
  <c r="I4381" i="10"/>
  <c r="G4381" i="10"/>
  <c r="K4380" i="10"/>
  <c r="I4380" i="10"/>
  <c r="G4380" i="10"/>
  <c r="K4379" i="10"/>
  <c r="I4379" i="10"/>
  <c r="G4379" i="10"/>
  <c r="K4378" i="10"/>
  <c r="I4378" i="10"/>
  <c r="G4378" i="10"/>
  <c r="K4377" i="10"/>
  <c r="I4377" i="10"/>
  <c r="G4377" i="10"/>
  <c r="K4376" i="10"/>
  <c r="I4376" i="10"/>
  <c r="G4376" i="10"/>
  <c r="K4375" i="10"/>
  <c r="I4375" i="10"/>
  <c r="G4375" i="10"/>
  <c r="K4374" i="10"/>
  <c r="I4374" i="10"/>
  <c r="G4374" i="10"/>
  <c r="K4373" i="10"/>
  <c r="I4373" i="10"/>
  <c r="G4373" i="10"/>
  <c r="K4372" i="10"/>
  <c r="I4372" i="10"/>
  <c r="G4372" i="10"/>
  <c r="K4371" i="10"/>
  <c r="I4371" i="10"/>
  <c r="G4371" i="10"/>
  <c r="K4370" i="10"/>
  <c r="I4370" i="10"/>
  <c r="G4370" i="10"/>
  <c r="K4369" i="10"/>
  <c r="I4369" i="10"/>
  <c r="G4369" i="10"/>
  <c r="K4368" i="10"/>
  <c r="I4368" i="10"/>
  <c r="G4368" i="10"/>
  <c r="K4367" i="10"/>
  <c r="I4367" i="10"/>
  <c r="G4367" i="10"/>
  <c r="K4366" i="10"/>
  <c r="I4366" i="10"/>
  <c r="G4366" i="10"/>
  <c r="K4365" i="10"/>
  <c r="I4365" i="10"/>
  <c r="G4365" i="10"/>
  <c r="K4364" i="10"/>
  <c r="I4364" i="10"/>
  <c r="G4364" i="10"/>
  <c r="K4363" i="10"/>
  <c r="I4363" i="10"/>
  <c r="G4363" i="10"/>
  <c r="K4362" i="10"/>
  <c r="I4362" i="10"/>
  <c r="G4362" i="10"/>
  <c r="K4361" i="10"/>
  <c r="I4361" i="10"/>
  <c r="G4361" i="10"/>
  <c r="K4360" i="10"/>
  <c r="I4360" i="10"/>
  <c r="G4360" i="10"/>
  <c r="K4359" i="10"/>
  <c r="I4359" i="10"/>
  <c r="G4359" i="10"/>
  <c r="K4358" i="10"/>
  <c r="I4358" i="10"/>
  <c r="G4358" i="10"/>
  <c r="K4357" i="10"/>
  <c r="I4357" i="10"/>
  <c r="G4357" i="10"/>
  <c r="K4356" i="10"/>
  <c r="I4356" i="10"/>
  <c r="G4356" i="10"/>
  <c r="K4355" i="10"/>
  <c r="I4355" i="10"/>
  <c r="G4355" i="10"/>
  <c r="K4354" i="10"/>
  <c r="I4354" i="10"/>
  <c r="G4354" i="10"/>
  <c r="K4353" i="10"/>
  <c r="I4353" i="10"/>
  <c r="G4353" i="10"/>
  <c r="K4352" i="10"/>
  <c r="I4352" i="10"/>
  <c r="G4352" i="10"/>
  <c r="K4351" i="10"/>
  <c r="I4351" i="10"/>
  <c r="G4351" i="10"/>
  <c r="K4350" i="10"/>
  <c r="I4350" i="10"/>
  <c r="G4350" i="10"/>
  <c r="K4349" i="10"/>
  <c r="I4349" i="10"/>
  <c r="G4349" i="10"/>
  <c r="K4348" i="10"/>
  <c r="I4348" i="10"/>
  <c r="G4348" i="10"/>
  <c r="K4347" i="10"/>
  <c r="I4347" i="10"/>
  <c r="G4347" i="10"/>
  <c r="K4346" i="10"/>
  <c r="I4346" i="10"/>
  <c r="G4346" i="10"/>
  <c r="K4345" i="10"/>
  <c r="I4345" i="10"/>
  <c r="G4345" i="10"/>
  <c r="K4344" i="10"/>
  <c r="I4344" i="10"/>
  <c r="G4344" i="10"/>
  <c r="K4343" i="10"/>
  <c r="I4343" i="10"/>
  <c r="G4343" i="10"/>
  <c r="K4342" i="10"/>
  <c r="I4342" i="10"/>
  <c r="G4342" i="10"/>
  <c r="K4341" i="10"/>
  <c r="I4341" i="10"/>
  <c r="G4341" i="10"/>
  <c r="K4340" i="10"/>
  <c r="I4340" i="10"/>
  <c r="G4340" i="10"/>
  <c r="K4339" i="10"/>
  <c r="I4339" i="10"/>
  <c r="G4339" i="10"/>
  <c r="K4338" i="10"/>
  <c r="I4338" i="10"/>
  <c r="G4338" i="10"/>
  <c r="K4337" i="10"/>
  <c r="I4337" i="10"/>
  <c r="G4337" i="10"/>
  <c r="K4336" i="10"/>
  <c r="I4336" i="10"/>
  <c r="G4336" i="10"/>
  <c r="K4335" i="10"/>
  <c r="I4335" i="10"/>
  <c r="G4335" i="10"/>
  <c r="K4334" i="10"/>
  <c r="I4334" i="10"/>
  <c r="G4334" i="10"/>
  <c r="K4333" i="10"/>
  <c r="I4333" i="10"/>
  <c r="G4333" i="10"/>
  <c r="K4332" i="10"/>
  <c r="I4332" i="10"/>
  <c r="G4332" i="10"/>
  <c r="K4331" i="10"/>
  <c r="I4331" i="10"/>
  <c r="G4331" i="10"/>
  <c r="K4330" i="10"/>
  <c r="I4330" i="10"/>
  <c r="G4330" i="10"/>
  <c r="K4329" i="10"/>
  <c r="I4329" i="10"/>
  <c r="G4329" i="10"/>
  <c r="K4328" i="10"/>
  <c r="I4328" i="10"/>
  <c r="G4328" i="10"/>
  <c r="K4327" i="10"/>
  <c r="I4327" i="10"/>
  <c r="G4327" i="10"/>
  <c r="K4326" i="10"/>
  <c r="I4326" i="10"/>
  <c r="G4326" i="10"/>
  <c r="K4325" i="10"/>
  <c r="I4325" i="10"/>
  <c r="G4325" i="10"/>
  <c r="K4324" i="10"/>
  <c r="I4324" i="10"/>
  <c r="G4324" i="10"/>
  <c r="K4323" i="10"/>
  <c r="I4323" i="10"/>
  <c r="G4323" i="10"/>
  <c r="K4322" i="10"/>
  <c r="I4322" i="10"/>
  <c r="G4322" i="10"/>
  <c r="K4321" i="10"/>
  <c r="I4321" i="10"/>
  <c r="G4321" i="10"/>
  <c r="K4320" i="10"/>
  <c r="I4320" i="10"/>
  <c r="G4320" i="10"/>
  <c r="K4319" i="10"/>
  <c r="I4319" i="10"/>
  <c r="G4319" i="10"/>
  <c r="K4318" i="10"/>
  <c r="I4318" i="10"/>
  <c r="G4318" i="10"/>
  <c r="K4317" i="10"/>
  <c r="I4317" i="10"/>
  <c r="G4317" i="10"/>
  <c r="K4316" i="10"/>
  <c r="I4316" i="10"/>
  <c r="G4316" i="10"/>
  <c r="K4315" i="10"/>
  <c r="I4315" i="10"/>
  <c r="G4315" i="10"/>
  <c r="K4314" i="10"/>
  <c r="I4314" i="10"/>
  <c r="G4314" i="10"/>
  <c r="K4313" i="10"/>
  <c r="I4313" i="10"/>
  <c r="G4313" i="10"/>
  <c r="K4312" i="10"/>
  <c r="I4312" i="10"/>
  <c r="G4312" i="10"/>
  <c r="K4311" i="10"/>
  <c r="I4311" i="10"/>
  <c r="G4311" i="10"/>
  <c r="K4310" i="10"/>
  <c r="I4310" i="10"/>
  <c r="G4310" i="10"/>
  <c r="K4309" i="10"/>
  <c r="I4309" i="10"/>
  <c r="G4309" i="10"/>
  <c r="K4308" i="10"/>
  <c r="I4308" i="10"/>
  <c r="G4308" i="10"/>
  <c r="K4307" i="10"/>
  <c r="I4307" i="10"/>
  <c r="G4307" i="10"/>
  <c r="K4306" i="10"/>
  <c r="I4306" i="10"/>
  <c r="G4306" i="10"/>
  <c r="K4305" i="10"/>
  <c r="I4305" i="10"/>
  <c r="G4305" i="10"/>
  <c r="K4304" i="10"/>
  <c r="I4304" i="10"/>
  <c r="G4304" i="10"/>
  <c r="K4303" i="10"/>
  <c r="I4303" i="10"/>
  <c r="G4303" i="10"/>
  <c r="K4302" i="10"/>
  <c r="I4302" i="10"/>
  <c r="G4302" i="10"/>
  <c r="K4301" i="10"/>
  <c r="I4301" i="10"/>
  <c r="G4301" i="10"/>
  <c r="K4300" i="10"/>
  <c r="I4300" i="10"/>
  <c r="G4300" i="10"/>
  <c r="K4299" i="10"/>
  <c r="I4299" i="10"/>
  <c r="G4299" i="10"/>
  <c r="K4298" i="10"/>
  <c r="I4298" i="10"/>
  <c r="G4298" i="10"/>
  <c r="K4297" i="10"/>
  <c r="I4297" i="10"/>
  <c r="G4297" i="10"/>
  <c r="K4296" i="10"/>
  <c r="I4296" i="10"/>
  <c r="G4296" i="10"/>
  <c r="K4295" i="10"/>
  <c r="I4295" i="10"/>
  <c r="G4295" i="10"/>
  <c r="K4294" i="10"/>
  <c r="I4294" i="10"/>
  <c r="G4294" i="10"/>
  <c r="K4293" i="10"/>
  <c r="I4293" i="10"/>
  <c r="G4293" i="10"/>
  <c r="K4292" i="10"/>
  <c r="I4292" i="10"/>
  <c r="G4292" i="10"/>
  <c r="K4291" i="10"/>
  <c r="I4291" i="10"/>
  <c r="G4291" i="10"/>
  <c r="K4290" i="10"/>
  <c r="I4290" i="10"/>
  <c r="G4290" i="10"/>
  <c r="K4289" i="10"/>
  <c r="I4289" i="10"/>
  <c r="G4289" i="10"/>
  <c r="K4288" i="10"/>
  <c r="I4288" i="10"/>
  <c r="G4288" i="10"/>
  <c r="K4287" i="10"/>
  <c r="I4287" i="10"/>
  <c r="G4287" i="10"/>
  <c r="K4286" i="10"/>
  <c r="I4286" i="10"/>
  <c r="G4286" i="10"/>
  <c r="K4285" i="10"/>
  <c r="I4285" i="10"/>
  <c r="G4285" i="10"/>
  <c r="K4284" i="10"/>
  <c r="I4284" i="10"/>
  <c r="G4284" i="10"/>
  <c r="K4283" i="10"/>
  <c r="I4283" i="10"/>
  <c r="G4283" i="10"/>
  <c r="K4282" i="10"/>
  <c r="I4282" i="10"/>
  <c r="G4282" i="10"/>
  <c r="K4281" i="10"/>
  <c r="I4281" i="10"/>
  <c r="G4281" i="10"/>
  <c r="K4280" i="10"/>
  <c r="I4280" i="10"/>
  <c r="G4280" i="10"/>
  <c r="K4279" i="10"/>
  <c r="I4279" i="10"/>
  <c r="G4279" i="10"/>
  <c r="K4278" i="10"/>
  <c r="I4278" i="10"/>
  <c r="G4278" i="10"/>
  <c r="K4277" i="10"/>
  <c r="I4277" i="10"/>
  <c r="G4277" i="10"/>
  <c r="K4276" i="10"/>
  <c r="I4276" i="10"/>
  <c r="G4276" i="10"/>
  <c r="K4275" i="10"/>
  <c r="I4275" i="10"/>
  <c r="G4275" i="10"/>
  <c r="K4274" i="10"/>
  <c r="I4274" i="10"/>
  <c r="G4274" i="10"/>
  <c r="K4273" i="10"/>
  <c r="I4273" i="10"/>
  <c r="G4273" i="10"/>
  <c r="K4272" i="10"/>
  <c r="I4272" i="10"/>
  <c r="G4272" i="10"/>
  <c r="K4271" i="10"/>
  <c r="I4271" i="10"/>
  <c r="G4271" i="10"/>
  <c r="K4270" i="10"/>
  <c r="I4270" i="10"/>
  <c r="G4270" i="10"/>
  <c r="K4269" i="10"/>
  <c r="I4269" i="10"/>
  <c r="G4269" i="10"/>
  <c r="K4268" i="10"/>
  <c r="I4268" i="10"/>
  <c r="G4268" i="10"/>
  <c r="K4267" i="10"/>
  <c r="I4267" i="10"/>
  <c r="G4267" i="10"/>
  <c r="K4266" i="10"/>
  <c r="I4266" i="10"/>
  <c r="G4266" i="10"/>
  <c r="K4265" i="10"/>
  <c r="I4265" i="10"/>
  <c r="G4265" i="10"/>
  <c r="K4264" i="10"/>
  <c r="I4264" i="10"/>
  <c r="G4264" i="10"/>
  <c r="K4263" i="10"/>
  <c r="I4263" i="10"/>
  <c r="G4263" i="10"/>
  <c r="K4262" i="10"/>
  <c r="I4262" i="10"/>
  <c r="G4262" i="10"/>
  <c r="K4261" i="10"/>
  <c r="I4261" i="10"/>
  <c r="G4261" i="10"/>
  <c r="K4260" i="10"/>
  <c r="I4260" i="10"/>
  <c r="G4260" i="10"/>
  <c r="K4259" i="10"/>
  <c r="I4259" i="10"/>
  <c r="G4259" i="10"/>
  <c r="K4258" i="10"/>
  <c r="I4258" i="10"/>
  <c r="G4258" i="10"/>
  <c r="K4257" i="10"/>
  <c r="I4257" i="10"/>
  <c r="G4257" i="10"/>
  <c r="K4256" i="10"/>
  <c r="I4256" i="10"/>
  <c r="G4256" i="10"/>
  <c r="K4255" i="10"/>
  <c r="I4255" i="10"/>
  <c r="G4255" i="10"/>
  <c r="K4254" i="10"/>
  <c r="I4254" i="10"/>
  <c r="G4254" i="10"/>
  <c r="K4253" i="10"/>
  <c r="I4253" i="10"/>
  <c r="G4253" i="10"/>
  <c r="K4252" i="10"/>
  <c r="I4252" i="10"/>
  <c r="G4252" i="10"/>
  <c r="K4251" i="10"/>
  <c r="I4251" i="10"/>
  <c r="G4251" i="10"/>
  <c r="K4250" i="10"/>
  <c r="I4250" i="10"/>
  <c r="G4250" i="10"/>
  <c r="K4249" i="10"/>
  <c r="I4249" i="10"/>
  <c r="G4249" i="10"/>
  <c r="K4248" i="10"/>
  <c r="I4248" i="10"/>
  <c r="G4248" i="10"/>
  <c r="K4247" i="10"/>
  <c r="I4247" i="10"/>
  <c r="G4247" i="10"/>
  <c r="K4246" i="10"/>
  <c r="I4246" i="10"/>
  <c r="G4246" i="10"/>
  <c r="K4245" i="10"/>
  <c r="I4245" i="10"/>
  <c r="G4245" i="10"/>
  <c r="K4244" i="10"/>
  <c r="I4244" i="10"/>
  <c r="G4244" i="10"/>
  <c r="K4243" i="10"/>
  <c r="I4243" i="10"/>
  <c r="G4243" i="10"/>
  <c r="K4242" i="10"/>
  <c r="I4242" i="10"/>
  <c r="G4242" i="10"/>
  <c r="K4241" i="10"/>
  <c r="I4241" i="10"/>
  <c r="G4241" i="10"/>
  <c r="K4240" i="10"/>
  <c r="I4240" i="10"/>
  <c r="G4240" i="10"/>
  <c r="K4239" i="10"/>
  <c r="I4239" i="10"/>
  <c r="G4239" i="10"/>
  <c r="K4238" i="10"/>
  <c r="I4238" i="10"/>
  <c r="G4238" i="10"/>
  <c r="K4237" i="10"/>
  <c r="I4237" i="10"/>
  <c r="G4237" i="10"/>
  <c r="K4236" i="10"/>
  <c r="I4236" i="10"/>
  <c r="G4236" i="10"/>
  <c r="K4235" i="10"/>
  <c r="I4235" i="10"/>
  <c r="G4235" i="10"/>
  <c r="K4234" i="10"/>
  <c r="I4234" i="10"/>
  <c r="G4234" i="10"/>
  <c r="K4233" i="10"/>
  <c r="I4233" i="10"/>
  <c r="G4233" i="10"/>
  <c r="K4232" i="10"/>
  <c r="I4232" i="10"/>
  <c r="G4232" i="10"/>
  <c r="K4231" i="10"/>
  <c r="I4231" i="10"/>
  <c r="G4231" i="10"/>
  <c r="K4230" i="10"/>
  <c r="I4230" i="10"/>
  <c r="G4230" i="10"/>
  <c r="K4229" i="10"/>
  <c r="I4229" i="10"/>
  <c r="G4229" i="10"/>
  <c r="K4228" i="10"/>
  <c r="I4228" i="10"/>
  <c r="G4228" i="10"/>
  <c r="K4227" i="10"/>
  <c r="I4227" i="10"/>
  <c r="G4227" i="10"/>
  <c r="K4226" i="10"/>
  <c r="I4226" i="10"/>
  <c r="G4226" i="10"/>
  <c r="K4225" i="10"/>
  <c r="I4225" i="10"/>
  <c r="G4225" i="10"/>
  <c r="K4224" i="10"/>
  <c r="I4224" i="10"/>
  <c r="G4224" i="10"/>
  <c r="K4223" i="10"/>
  <c r="I4223" i="10"/>
  <c r="G4223" i="10"/>
  <c r="K4222" i="10"/>
  <c r="I4222" i="10"/>
  <c r="G4222" i="10"/>
  <c r="K4221" i="10"/>
  <c r="I4221" i="10"/>
  <c r="G4221" i="10"/>
  <c r="K4220" i="10"/>
  <c r="I4220" i="10"/>
  <c r="G4220" i="10"/>
  <c r="K4219" i="10"/>
  <c r="I4219" i="10"/>
  <c r="G4219" i="10"/>
  <c r="K4218" i="10"/>
  <c r="I4218" i="10"/>
  <c r="G4218" i="10"/>
  <c r="K4217" i="10"/>
  <c r="I4217" i="10"/>
  <c r="G4217" i="10"/>
  <c r="K4216" i="10"/>
  <c r="I4216" i="10"/>
  <c r="G4216" i="10"/>
  <c r="K4215" i="10"/>
  <c r="I4215" i="10"/>
  <c r="G4215" i="10"/>
  <c r="K4214" i="10"/>
  <c r="I4214" i="10"/>
  <c r="G4214" i="10"/>
  <c r="K4213" i="10"/>
  <c r="I4213" i="10"/>
  <c r="G4213" i="10"/>
  <c r="K4212" i="10"/>
  <c r="I4212" i="10"/>
  <c r="G4212" i="10"/>
  <c r="K4211" i="10"/>
  <c r="I4211" i="10"/>
  <c r="G4211" i="10"/>
  <c r="K4210" i="10"/>
  <c r="I4210" i="10"/>
  <c r="G4210" i="10"/>
  <c r="K4209" i="10"/>
  <c r="I4209" i="10"/>
  <c r="G4209" i="10"/>
  <c r="K4208" i="10"/>
  <c r="I4208" i="10"/>
  <c r="G4208" i="10"/>
  <c r="K4207" i="10"/>
  <c r="I4207" i="10"/>
  <c r="G4207" i="10"/>
  <c r="K4206" i="10"/>
  <c r="I4206" i="10"/>
  <c r="G4206" i="10"/>
  <c r="K4205" i="10"/>
  <c r="I4205" i="10"/>
  <c r="G4205" i="10"/>
  <c r="K4204" i="10"/>
  <c r="I4204" i="10"/>
  <c r="G4204" i="10"/>
  <c r="K4203" i="10"/>
  <c r="I4203" i="10"/>
  <c r="G4203" i="10"/>
  <c r="K4202" i="10"/>
  <c r="I4202" i="10"/>
  <c r="G4202" i="10"/>
  <c r="K4201" i="10"/>
  <c r="I4201" i="10"/>
  <c r="G4201" i="10"/>
  <c r="K4200" i="10"/>
  <c r="I4200" i="10"/>
  <c r="G4200" i="10"/>
  <c r="K4199" i="10"/>
  <c r="I4199" i="10"/>
  <c r="G4199" i="10"/>
  <c r="K4198" i="10"/>
  <c r="I4198" i="10"/>
  <c r="G4198" i="10"/>
  <c r="K4197" i="10"/>
  <c r="I4197" i="10"/>
  <c r="G4197" i="10"/>
  <c r="K4196" i="10"/>
  <c r="I4196" i="10"/>
  <c r="G4196" i="10"/>
  <c r="K4195" i="10"/>
  <c r="I4195" i="10"/>
  <c r="G4195" i="10"/>
  <c r="K4194" i="10"/>
  <c r="I4194" i="10"/>
  <c r="G4194" i="10"/>
  <c r="K4193" i="10"/>
  <c r="I4193" i="10"/>
  <c r="G4193" i="10"/>
  <c r="K4192" i="10"/>
  <c r="I4192" i="10"/>
  <c r="G4192" i="10"/>
  <c r="K4191" i="10"/>
  <c r="I4191" i="10"/>
  <c r="G4191" i="10"/>
  <c r="K4190" i="10"/>
  <c r="I4190" i="10"/>
  <c r="G4190" i="10"/>
  <c r="K4189" i="10"/>
  <c r="I4189" i="10"/>
  <c r="G4189" i="10"/>
  <c r="K4188" i="10"/>
  <c r="I4188" i="10"/>
  <c r="G4188" i="10"/>
  <c r="K4187" i="10"/>
  <c r="I4187" i="10"/>
  <c r="G4187" i="10"/>
  <c r="K4186" i="10"/>
  <c r="I4186" i="10"/>
  <c r="G4186" i="10"/>
  <c r="K4185" i="10"/>
  <c r="I4185" i="10"/>
  <c r="G4185" i="10"/>
  <c r="K4184" i="10"/>
  <c r="I4184" i="10"/>
  <c r="G4184" i="10"/>
  <c r="K4183" i="10"/>
  <c r="I4183" i="10"/>
  <c r="G4183" i="10"/>
  <c r="K4182" i="10"/>
  <c r="I4182" i="10"/>
  <c r="G4182" i="10"/>
  <c r="K4181" i="10"/>
  <c r="I4181" i="10"/>
  <c r="G4181" i="10"/>
  <c r="K4180" i="10"/>
  <c r="I4180" i="10"/>
  <c r="G4180" i="10"/>
  <c r="K4179" i="10"/>
  <c r="I4179" i="10"/>
  <c r="G4179" i="10"/>
  <c r="K4178" i="10"/>
  <c r="I4178" i="10"/>
  <c r="G4178" i="10"/>
  <c r="K4177" i="10"/>
  <c r="I4177" i="10"/>
  <c r="G4177" i="10"/>
  <c r="K4176" i="10"/>
  <c r="I4176" i="10"/>
  <c r="G4176" i="10"/>
  <c r="K4175" i="10"/>
  <c r="I4175" i="10"/>
  <c r="G4175" i="10"/>
  <c r="K4174" i="10"/>
  <c r="I4174" i="10"/>
  <c r="G4174" i="10"/>
  <c r="K4173" i="10"/>
  <c r="I4173" i="10"/>
  <c r="G4173" i="10"/>
  <c r="K4172" i="10"/>
  <c r="I4172" i="10"/>
  <c r="G4172" i="10"/>
  <c r="K4171" i="10"/>
  <c r="I4171" i="10"/>
  <c r="G4171" i="10"/>
  <c r="K4170" i="10"/>
  <c r="I4170" i="10"/>
  <c r="G4170" i="10"/>
  <c r="K4169" i="10"/>
  <c r="I4169" i="10"/>
  <c r="G4169" i="10"/>
  <c r="K4168" i="10"/>
  <c r="I4168" i="10"/>
  <c r="G4168" i="10"/>
  <c r="K4167" i="10"/>
  <c r="I4167" i="10"/>
  <c r="G4167" i="10"/>
  <c r="K4166" i="10"/>
  <c r="I4166" i="10"/>
  <c r="G4166" i="10"/>
  <c r="K4165" i="10"/>
  <c r="I4165" i="10"/>
  <c r="G4165" i="10"/>
  <c r="K4164" i="10"/>
  <c r="I4164" i="10"/>
  <c r="G4164" i="10"/>
  <c r="K4163" i="10"/>
  <c r="I4163" i="10"/>
  <c r="G4163" i="10"/>
  <c r="K4162" i="10"/>
  <c r="I4162" i="10"/>
  <c r="G4162" i="10"/>
  <c r="K4161" i="10"/>
  <c r="I4161" i="10"/>
  <c r="G4161" i="10"/>
  <c r="K4160" i="10"/>
  <c r="I4160" i="10"/>
  <c r="G4160" i="10"/>
  <c r="K4159" i="10"/>
  <c r="I4159" i="10"/>
  <c r="G4159" i="10"/>
  <c r="K4158" i="10"/>
  <c r="I4158" i="10"/>
  <c r="G4158" i="10"/>
  <c r="K4157" i="10"/>
  <c r="I4157" i="10"/>
  <c r="G4157" i="10"/>
  <c r="K4156" i="10"/>
  <c r="I4156" i="10"/>
  <c r="G4156" i="10"/>
  <c r="K4155" i="10"/>
  <c r="I4155" i="10"/>
  <c r="G4155" i="10"/>
  <c r="K4154" i="10"/>
  <c r="I4154" i="10"/>
  <c r="G4154" i="10"/>
  <c r="K4153" i="10"/>
  <c r="I4153" i="10"/>
  <c r="G4153" i="10"/>
  <c r="K4152" i="10"/>
  <c r="I4152" i="10"/>
  <c r="G4152" i="10"/>
  <c r="K4151" i="10"/>
  <c r="I4151" i="10"/>
  <c r="G4151" i="10"/>
  <c r="K4150" i="10"/>
  <c r="I4150" i="10"/>
  <c r="G4150" i="10"/>
  <c r="K4149" i="10"/>
  <c r="I4149" i="10"/>
  <c r="G4149" i="10"/>
  <c r="K4148" i="10"/>
  <c r="I4148" i="10"/>
  <c r="G4148" i="10"/>
  <c r="K4147" i="10"/>
  <c r="I4147" i="10"/>
  <c r="G4147" i="10"/>
  <c r="K4146" i="10"/>
  <c r="I4146" i="10"/>
  <c r="G4146" i="10"/>
  <c r="K4145" i="10"/>
  <c r="I4145" i="10"/>
  <c r="G4145" i="10"/>
  <c r="K4144" i="10"/>
  <c r="I4144" i="10"/>
  <c r="G4144" i="10"/>
  <c r="K4143" i="10"/>
  <c r="I4143" i="10"/>
  <c r="G4143" i="10"/>
  <c r="K4142" i="10"/>
  <c r="I4142" i="10"/>
  <c r="G4142" i="10"/>
  <c r="K4141" i="10"/>
  <c r="I4141" i="10"/>
  <c r="G4141" i="10"/>
  <c r="K4140" i="10"/>
  <c r="I4140" i="10"/>
  <c r="G4140" i="10"/>
  <c r="K4139" i="10"/>
  <c r="I4139" i="10"/>
  <c r="G4139" i="10"/>
  <c r="K4138" i="10"/>
  <c r="I4138" i="10"/>
  <c r="G4138" i="10"/>
  <c r="K4137" i="10"/>
  <c r="I4137" i="10"/>
  <c r="G4137" i="10"/>
  <c r="K4136" i="10"/>
  <c r="I4136" i="10"/>
  <c r="G4136" i="10"/>
  <c r="K4135" i="10"/>
  <c r="I4135" i="10"/>
  <c r="G4135" i="10"/>
  <c r="K4134" i="10"/>
  <c r="I4134" i="10"/>
  <c r="G4134" i="10"/>
  <c r="K4133" i="10"/>
  <c r="I4133" i="10"/>
  <c r="G4133" i="10"/>
  <c r="K4132" i="10"/>
  <c r="I4132" i="10"/>
  <c r="G4132" i="10"/>
  <c r="K4131" i="10"/>
  <c r="I4131" i="10"/>
  <c r="G4131" i="10"/>
  <c r="K4130" i="10"/>
  <c r="I4130" i="10"/>
  <c r="G4130" i="10"/>
  <c r="K4129" i="10"/>
  <c r="I4129" i="10"/>
  <c r="G4129" i="10"/>
  <c r="K4128" i="10"/>
  <c r="I4128" i="10"/>
  <c r="G4128" i="10"/>
  <c r="K4127" i="10"/>
  <c r="I4127" i="10"/>
  <c r="G4127" i="10"/>
  <c r="K4126" i="10"/>
  <c r="I4126" i="10"/>
  <c r="G4126" i="10"/>
  <c r="K4125" i="10"/>
  <c r="I4125" i="10"/>
  <c r="G4125" i="10"/>
  <c r="K4124" i="10"/>
  <c r="I4124" i="10"/>
  <c r="G4124" i="10"/>
  <c r="K4123" i="10"/>
  <c r="I4123" i="10"/>
  <c r="G4123" i="10"/>
  <c r="K4122" i="10"/>
  <c r="I4122" i="10"/>
  <c r="G4122" i="10"/>
  <c r="K4121" i="10"/>
  <c r="I4121" i="10"/>
  <c r="G4121" i="10"/>
  <c r="K4120" i="10"/>
  <c r="I4120" i="10"/>
  <c r="G4120" i="10"/>
  <c r="K4119" i="10"/>
  <c r="I4119" i="10"/>
  <c r="G4119" i="10"/>
  <c r="K4118" i="10"/>
  <c r="I4118" i="10"/>
  <c r="G4118" i="10"/>
  <c r="K4117" i="10"/>
  <c r="I4117" i="10"/>
  <c r="G4117" i="10"/>
  <c r="K4116" i="10"/>
  <c r="I4116" i="10"/>
  <c r="G4116" i="10"/>
  <c r="K4115" i="10"/>
  <c r="I4115" i="10"/>
  <c r="G4115" i="10"/>
  <c r="K4114" i="10"/>
  <c r="I4114" i="10"/>
  <c r="G4114" i="10"/>
  <c r="K4113" i="10"/>
  <c r="I4113" i="10"/>
  <c r="G4113" i="10"/>
  <c r="K4112" i="10"/>
  <c r="I4112" i="10"/>
  <c r="G4112" i="10"/>
  <c r="K4111" i="10"/>
  <c r="I4111" i="10"/>
  <c r="G4111" i="10"/>
  <c r="K4110" i="10"/>
  <c r="I4110" i="10"/>
  <c r="G4110" i="10"/>
  <c r="K4109" i="10"/>
  <c r="I4109" i="10"/>
  <c r="G4109" i="10"/>
  <c r="K4108" i="10"/>
  <c r="I4108" i="10"/>
  <c r="G4108" i="10"/>
  <c r="K4107" i="10"/>
  <c r="I4107" i="10"/>
  <c r="G4107" i="10"/>
  <c r="K4106" i="10"/>
  <c r="I4106" i="10"/>
  <c r="G4106" i="10"/>
  <c r="K4105" i="10"/>
  <c r="I4105" i="10"/>
  <c r="G4105" i="10"/>
  <c r="K4104" i="10"/>
  <c r="I4104" i="10"/>
  <c r="G4104" i="10"/>
  <c r="K4103" i="10"/>
  <c r="I4103" i="10"/>
  <c r="G4103" i="10"/>
  <c r="K4102" i="10"/>
  <c r="I4102" i="10"/>
  <c r="G4102" i="10"/>
  <c r="K4101" i="10"/>
  <c r="I4101" i="10"/>
  <c r="G4101" i="10"/>
  <c r="K4100" i="10"/>
  <c r="I4100" i="10"/>
  <c r="G4100" i="10"/>
  <c r="K4099" i="10"/>
  <c r="I4099" i="10"/>
  <c r="G4099" i="10"/>
  <c r="K4098" i="10"/>
  <c r="I4098" i="10"/>
  <c r="G4098" i="10"/>
  <c r="K4097" i="10"/>
  <c r="I4097" i="10"/>
  <c r="G4097" i="10"/>
  <c r="K4096" i="10"/>
  <c r="I4096" i="10"/>
  <c r="G4096" i="10"/>
  <c r="K4095" i="10"/>
  <c r="I4095" i="10"/>
  <c r="G4095" i="10"/>
  <c r="K4094" i="10"/>
  <c r="I4094" i="10"/>
  <c r="G4094" i="10"/>
  <c r="K4093" i="10"/>
  <c r="I4093" i="10"/>
  <c r="G4093" i="10"/>
  <c r="K4092" i="10"/>
  <c r="I4092" i="10"/>
  <c r="G4092" i="10"/>
  <c r="K4091" i="10"/>
  <c r="I4091" i="10"/>
  <c r="G4091" i="10"/>
  <c r="K4090" i="10"/>
  <c r="I4090" i="10"/>
  <c r="G4090" i="10"/>
  <c r="K4089" i="10"/>
  <c r="I4089" i="10"/>
  <c r="G4089" i="10"/>
  <c r="K4088" i="10"/>
  <c r="I4088" i="10"/>
  <c r="G4088" i="10"/>
  <c r="K4087" i="10"/>
  <c r="I4087" i="10"/>
  <c r="G4087" i="10"/>
  <c r="K4086" i="10"/>
  <c r="I4086" i="10"/>
  <c r="G4086" i="10"/>
  <c r="K4085" i="10"/>
  <c r="I4085" i="10"/>
  <c r="G4085" i="10"/>
  <c r="K4084" i="10"/>
  <c r="I4084" i="10"/>
  <c r="G4084" i="10"/>
  <c r="K4083" i="10"/>
  <c r="I4083" i="10"/>
  <c r="G4083" i="10"/>
  <c r="K4082" i="10"/>
  <c r="I4082" i="10"/>
  <c r="G4082" i="10"/>
  <c r="K4081" i="10"/>
  <c r="I4081" i="10"/>
  <c r="G4081" i="10"/>
  <c r="K4080" i="10"/>
  <c r="I4080" i="10"/>
  <c r="G4080" i="10"/>
  <c r="K4079" i="10"/>
  <c r="I4079" i="10"/>
  <c r="G4079" i="10"/>
  <c r="K4078" i="10"/>
  <c r="I4078" i="10"/>
  <c r="G4078" i="10"/>
  <c r="K4077" i="10"/>
  <c r="I4077" i="10"/>
  <c r="G4077" i="10"/>
  <c r="K4076" i="10"/>
  <c r="I4076" i="10"/>
  <c r="G4076" i="10"/>
  <c r="K4075" i="10"/>
  <c r="I4075" i="10"/>
  <c r="G4075" i="10"/>
  <c r="K4074" i="10"/>
  <c r="I4074" i="10"/>
  <c r="G4074" i="10"/>
  <c r="K4073" i="10"/>
  <c r="I4073" i="10"/>
  <c r="G4073" i="10"/>
  <c r="K4072" i="10"/>
  <c r="I4072" i="10"/>
  <c r="G4072" i="10"/>
  <c r="K4071" i="10"/>
  <c r="I4071" i="10"/>
  <c r="G4071" i="10"/>
  <c r="K4070" i="10"/>
  <c r="I4070" i="10"/>
  <c r="G4070" i="10"/>
  <c r="K4069" i="10"/>
  <c r="I4069" i="10"/>
  <c r="G4069" i="10"/>
  <c r="K4068" i="10"/>
  <c r="I4068" i="10"/>
  <c r="G4068" i="10"/>
  <c r="K4067" i="10"/>
  <c r="I4067" i="10"/>
  <c r="G4067" i="10"/>
  <c r="K4066" i="10"/>
  <c r="I4066" i="10"/>
  <c r="G4066" i="10"/>
  <c r="K4065" i="10"/>
  <c r="I4065" i="10"/>
  <c r="G4065" i="10"/>
  <c r="K4064" i="10"/>
  <c r="I4064" i="10"/>
  <c r="G4064" i="10"/>
  <c r="K4063" i="10"/>
  <c r="I4063" i="10"/>
  <c r="G4063" i="10"/>
  <c r="K4062" i="10"/>
  <c r="I4062" i="10"/>
  <c r="G4062" i="10"/>
  <c r="K4061" i="10"/>
  <c r="I4061" i="10"/>
  <c r="G4061" i="10"/>
  <c r="K4060" i="10"/>
  <c r="I4060" i="10"/>
  <c r="G4060" i="10"/>
  <c r="K4059" i="10"/>
  <c r="I4059" i="10"/>
  <c r="G4059" i="10"/>
  <c r="K4058" i="10"/>
  <c r="I4058" i="10"/>
  <c r="G4058" i="10"/>
  <c r="K4057" i="10"/>
  <c r="I4057" i="10"/>
  <c r="G4057" i="10"/>
  <c r="K4056" i="10"/>
  <c r="I4056" i="10"/>
  <c r="G4056" i="10"/>
  <c r="K4055" i="10"/>
  <c r="I4055" i="10"/>
  <c r="G4055" i="10"/>
  <c r="K4054" i="10"/>
  <c r="I4054" i="10"/>
  <c r="G4054" i="10"/>
  <c r="K4053" i="10"/>
  <c r="I4053" i="10"/>
  <c r="G4053" i="10"/>
  <c r="K4052" i="10"/>
  <c r="I4052" i="10"/>
  <c r="G4052" i="10"/>
  <c r="K4051" i="10"/>
  <c r="I4051" i="10"/>
  <c r="G4051" i="10"/>
  <c r="K4050" i="10"/>
  <c r="I4050" i="10"/>
  <c r="G4050" i="10"/>
  <c r="K4049" i="10"/>
  <c r="I4049" i="10"/>
  <c r="G4049" i="10"/>
  <c r="K4048" i="10"/>
  <c r="I4048" i="10"/>
  <c r="G4048" i="10"/>
  <c r="K4047" i="10"/>
  <c r="I4047" i="10"/>
  <c r="G4047" i="10"/>
  <c r="K4046" i="10"/>
  <c r="I4046" i="10"/>
  <c r="G4046" i="10"/>
  <c r="K4045" i="10"/>
  <c r="I4045" i="10"/>
  <c r="G4045" i="10"/>
  <c r="K4044" i="10"/>
  <c r="I4044" i="10"/>
  <c r="G4044" i="10"/>
  <c r="K4043" i="10"/>
  <c r="I4043" i="10"/>
  <c r="G4043" i="10"/>
  <c r="K4042" i="10"/>
  <c r="I4042" i="10"/>
  <c r="G4042" i="10"/>
  <c r="K4041" i="10"/>
  <c r="I4041" i="10"/>
  <c r="G4041" i="10"/>
  <c r="K4040" i="10"/>
  <c r="I4040" i="10"/>
  <c r="G4040" i="10"/>
  <c r="K4039" i="10"/>
  <c r="I4039" i="10"/>
  <c r="G4039" i="10"/>
  <c r="K4038" i="10"/>
  <c r="I4038" i="10"/>
  <c r="G4038" i="10"/>
  <c r="K4037" i="10"/>
  <c r="I4037" i="10"/>
  <c r="G4037" i="10"/>
  <c r="K4036" i="10"/>
  <c r="I4036" i="10"/>
  <c r="G4036" i="10"/>
  <c r="K4035" i="10"/>
  <c r="I4035" i="10"/>
  <c r="G4035" i="10"/>
  <c r="K4034" i="10"/>
  <c r="I4034" i="10"/>
  <c r="G4034" i="10"/>
  <c r="K4033" i="10"/>
  <c r="I4033" i="10"/>
  <c r="G4033" i="10"/>
  <c r="K4032" i="10"/>
  <c r="I4032" i="10"/>
  <c r="G4032" i="10"/>
  <c r="K4031" i="10"/>
  <c r="I4031" i="10"/>
  <c r="G4031" i="10"/>
  <c r="K4030" i="10"/>
  <c r="I4030" i="10"/>
  <c r="G4030" i="10"/>
  <c r="K4029" i="10"/>
  <c r="I4029" i="10"/>
  <c r="G4029" i="10"/>
  <c r="K4028" i="10"/>
  <c r="I4028" i="10"/>
  <c r="G4028" i="10"/>
  <c r="K4027" i="10"/>
  <c r="I4027" i="10"/>
  <c r="G4027" i="10"/>
  <c r="K4026" i="10"/>
  <c r="I4026" i="10"/>
  <c r="G4026" i="10"/>
  <c r="K4025" i="10"/>
  <c r="I4025" i="10"/>
  <c r="G4025" i="10"/>
  <c r="K4024" i="10"/>
  <c r="I4024" i="10"/>
  <c r="G4024" i="10"/>
  <c r="K4023" i="10"/>
  <c r="I4023" i="10"/>
  <c r="G4023" i="10"/>
  <c r="K4022" i="10"/>
  <c r="I4022" i="10"/>
  <c r="G4022" i="10"/>
  <c r="K4021" i="10"/>
  <c r="I4021" i="10"/>
  <c r="G4021" i="10"/>
  <c r="K4020" i="10"/>
  <c r="I4020" i="10"/>
  <c r="G4020" i="10"/>
  <c r="K4019" i="10"/>
  <c r="I4019" i="10"/>
  <c r="G4019" i="10"/>
  <c r="K4018" i="10"/>
  <c r="I4018" i="10"/>
  <c r="G4018" i="10"/>
  <c r="K4017" i="10"/>
  <c r="I4017" i="10"/>
  <c r="G4017" i="10"/>
  <c r="K4016" i="10"/>
  <c r="I4016" i="10"/>
  <c r="G4016" i="10"/>
  <c r="K4015" i="10"/>
  <c r="I4015" i="10"/>
  <c r="G4015" i="10"/>
  <c r="K4014" i="10"/>
  <c r="I4014" i="10"/>
  <c r="G4014" i="10"/>
  <c r="K4013" i="10"/>
  <c r="I4013" i="10"/>
  <c r="G4013" i="10"/>
  <c r="K4012" i="10"/>
  <c r="I4012" i="10"/>
  <c r="G4012" i="10"/>
  <c r="K4011" i="10"/>
  <c r="I4011" i="10"/>
  <c r="G4011" i="10"/>
  <c r="K4010" i="10"/>
  <c r="I4010" i="10"/>
  <c r="G4010" i="10"/>
  <c r="K4009" i="10"/>
  <c r="I4009" i="10"/>
  <c r="G4009" i="10"/>
  <c r="K4008" i="10"/>
  <c r="I4008" i="10"/>
  <c r="G4008" i="10"/>
  <c r="K4007" i="10"/>
  <c r="I4007" i="10"/>
  <c r="G4007" i="10"/>
  <c r="K4006" i="10"/>
  <c r="I4006" i="10"/>
  <c r="G4006" i="10"/>
  <c r="K4005" i="10"/>
  <c r="I4005" i="10"/>
  <c r="G4005" i="10"/>
  <c r="K4004" i="10"/>
  <c r="I4004" i="10"/>
  <c r="G4004" i="10"/>
  <c r="K4003" i="10"/>
  <c r="I4003" i="10"/>
  <c r="G4003" i="10"/>
  <c r="K4002" i="10"/>
  <c r="I4002" i="10"/>
  <c r="G4002" i="10"/>
  <c r="K4001" i="10"/>
  <c r="I4001" i="10"/>
  <c r="G4001" i="10"/>
  <c r="K4000" i="10"/>
  <c r="I4000" i="10"/>
  <c r="G4000" i="10"/>
  <c r="K3999" i="10"/>
  <c r="I3999" i="10"/>
  <c r="G3999" i="10"/>
  <c r="K3998" i="10"/>
  <c r="I3998" i="10"/>
  <c r="G3998" i="10"/>
  <c r="K3997" i="10"/>
  <c r="I3997" i="10"/>
  <c r="G3997" i="10"/>
  <c r="K3996" i="10"/>
  <c r="I3996" i="10"/>
  <c r="G3996" i="10"/>
  <c r="K3995" i="10"/>
  <c r="I3995" i="10"/>
  <c r="G3995" i="10"/>
  <c r="K3994" i="10"/>
  <c r="I3994" i="10"/>
  <c r="G3994" i="10"/>
  <c r="K3993" i="10"/>
  <c r="I3993" i="10"/>
  <c r="G3993" i="10"/>
  <c r="K3992" i="10"/>
  <c r="I3992" i="10"/>
  <c r="G3992" i="10"/>
  <c r="K3991" i="10"/>
  <c r="I3991" i="10"/>
  <c r="G3991" i="10"/>
  <c r="K3990" i="10"/>
  <c r="I3990" i="10"/>
  <c r="G3990" i="10"/>
  <c r="K3989" i="10"/>
  <c r="I3989" i="10"/>
  <c r="G3989" i="10"/>
  <c r="K3988" i="10"/>
  <c r="I3988" i="10"/>
  <c r="G3988" i="10"/>
  <c r="K3987" i="10"/>
  <c r="I3987" i="10"/>
  <c r="G3987" i="10"/>
  <c r="K3986" i="10"/>
  <c r="I3986" i="10"/>
  <c r="G3986" i="10"/>
  <c r="K3985" i="10"/>
  <c r="I3985" i="10"/>
  <c r="G3985" i="10"/>
  <c r="K3984" i="10"/>
  <c r="I3984" i="10"/>
  <c r="G3984" i="10"/>
  <c r="K3983" i="10"/>
  <c r="I3983" i="10"/>
  <c r="G3983" i="10"/>
  <c r="K3982" i="10"/>
  <c r="I3982" i="10"/>
  <c r="G3982" i="10"/>
  <c r="K3981" i="10"/>
  <c r="I3981" i="10"/>
  <c r="G3981" i="10"/>
  <c r="K3980" i="10"/>
  <c r="I3980" i="10"/>
  <c r="G3980" i="10"/>
  <c r="K3979" i="10"/>
  <c r="I3979" i="10"/>
  <c r="G3979" i="10"/>
  <c r="K3978" i="10"/>
  <c r="I3978" i="10"/>
  <c r="G3978" i="10"/>
  <c r="K3977" i="10"/>
  <c r="I3977" i="10"/>
  <c r="G3977" i="10"/>
  <c r="K3976" i="10"/>
  <c r="I3976" i="10"/>
  <c r="G3976" i="10"/>
  <c r="K3975" i="10"/>
  <c r="I3975" i="10"/>
  <c r="G3975" i="10"/>
  <c r="K3974" i="10"/>
  <c r="I3974" i="10"/>
  <c r="G3974" i="10"/>
  <c r="K3973" i="10"/>
  <c r="I3973" i="10"/>
  <c r="G3973" i="10"/>
  <c r="K3972" i="10"/>
  <c r="I3972" i="10"/>
  <c r="G3972" i="10"/>
  <c r="K3971" i="10"/>
  <c r="I3971" i="10"/>
  <c r="G3971" i="10"/>
  <c r="K3970" i="10"/>
  <c r="I3970" i="10"/>
  <c r="G3970" i="10"/>
  <c r="K3969" i="10"/>
  <c r="I3969" i="10"/>
  <c r="G3969" i="10"/>
  <c r="K3968" i="10"/>
  <c r="I3968" i="10"/>
  <c r="G3968" i="10"/>
  <c r="K3967" i="10"/>
  <c r="I3967" i="10"/>
  <c r="G3967" i="10"/>
  <c r="K3966" i="10"/>
  <c r="I3966" i="10"/>
  <c r="G3966" i="10"/>
  <c r="K3965" i="10"/>
  <c r="I3965" i="10"/>
  <c r="G3965" i="10"/>
  <c r="K3964" i="10"/>
  <c r="I3964" i="10"/>
  <c r="G3964" i="10"/>
  <c r="K3963" i="10"/>
  <c r="I3963" i="10"/>
  <c r="G3963" i="10"/>
  <c r="K3962" i="10"/>
  <c r="I3962" i="10"/>
  <c r="G3962" i="10"/>
  <c r="K3961" i="10"/>
  <c r="I3961" i="10"/>
  <c r="G3961" i="10"/>
  <c r="K3960" i="10"/>
  <c r="I3960" i="10"/>
  <c r="G3960" i="10"/>
  <c r="K3959" i="10"/>
  <c r="I3959" i="10"/>
  <c r="G3959" i="10"/>
  <c r="K3958" i="10"/>
  <c r="I3958" i="10"/>
  <c r="G3958" i="10"/>
  <c r="K3957" i="10"/>
  <c r="I3957" i="10"/>
  <c r="G3957" i="10"/>
  <c r="K3956" i="10"/>
  <c r="I3956" i="10"/>
  <c r="G3956" i="10"/>
  <c r="K3955" i="10"/>
  <c r="I3955" i="10"/>
  <c r="G3955" i="10"/>
  <c r="K3954" i="10"/>
  <c r="I3954" i="10"/>
  <c r="G3954" i="10"/>
  <c r="K3953" i="10"/>
  <c r="I3953" i="10"/>
  <c r="G3953" i="10"/>
  <c r="K3952" i="10"/>
  <c r="I3952" i="10"/>
  <c r="G3952" i="10"/>
  <c r="K3951" i="10"/>
  <c r="I3951" i="10"/>
  <c r="G3951" i="10"/>
  <c r="K3950" i="10"/>
  <c r="I3950" i="10"/>
  <c r="G3950" i="10"/>
  <c r="K3949" i="10"/>
  <c r="I3949" i="10"/>
  <c r="G3949" i="10"/>
  <c r="K3948" i="10"/>
  <c r="I3948" i="10"/>
  <c r="G3948" i="10"/>
  <c r="K3947" i="10"/>
  <c r="I3947" i="10"/>
  <c r="G3947" i="10"/>
  <c r="K3946" i="10"/>
  <c r="I3946" i="10"/>
  <c r="G3946" i="10"/>
  <c r="K3945" i="10"/>
  <c r="I3945" i="10"/>
  <c r="G3945" i="10"/>
  <c r="K3944" i="10"/>
  <c r="I3944" i="10"/>
  <c r="G3944" i="10"/>
  <c r="K3943" i="10"/>
  <c r="I3943" i="10"/>
  <c r="G3943" i="10"/>
  <c r="K3942" i="10"/>
  <c r="I3942" i="10"/>
  <c r="G3942" i="10"/>
  <c r="K3941" i="10"/>
  <c r="I3941" i="10"/>
  <c r="G3941" i="10"/>
  <c r="K3940" i="10"/>
  <c r="I3940" i="10"/>
  <c r="G3940" i="10"/>
  <c r="K3939" i="10"/>
  <c r="I3939" i="10"/>
  <c r="G3939" i="10"/>
  <c r="K3938" i="10"/>
  <c r="I3938" i="10"/>
  <c r="G3938" i="10"/>
  <c r="K3937" i="10"/>
  <c r="I3937" i="10"/>
  <c r="G3937" i="10"/>
  <c r="K3936" i="10"/>
  <c r="I3936" i="10"/>
  <c r="G3936" i="10"/>
  <c r="K3935" i="10"/>
  <c r="I3935" i="10"/>
  <c r="G3935" i="10"/>
  <c r="K3934" i="10"/>
  <c r="I3934" i="10"/>
  <c r="G3934" i="10"/>
  <c r="K3933" i="10"/>
  <c r="I3933" i="10"/>
  <c r="G3933" i="10"/>
  <c r="K3932" i="10"/>
  <c r="I3932" i="10"/>
  <c r="G3932" i="10"/>
  <c r="K3931" i="10"/>
  <c r="I3931" i="10"/>
  <c r="G3931" i="10"/>
  <c r="K3930" i="10"/>
  <c r="I3930" i="10"/>
  <c r="G3930" i="10"/>
  <c r="K3929" i="10"/>
  <c r="I3929" i="10"/>
  <c r="G3929" i="10"/>
  <c r="K3928" i="10"/>
  <c r="I3928" i="10"/>
  <c r="G3928" i="10"/>
  <c r="K3927" i="10"/>
  <c r="I3927" i="10"/>
  <c r="G3927" i="10"/>
  <c r="K3926" i="10"/>
  <c r="I3926" i="10"/>
  <c r="G3926" i="10"/>
  <c r="K3925" i="10"/>
  <c r="I3925" i="10"/>
  <c r="G3925" i="10"/>
  <c r="K3924" i="10"/>
  <c r="I3924" i="10"/>
  <c r="G3924" i="10"/>
  <c r="K3923" i="10"/>
  <c r="I3923" i="10"/>
  <c r="G3923" i="10"/>
  <c r="K3922" i="10"/>
  <c r="I3922" i="10"/>
  <c r="G3922" i="10"/>
  <c r="K3921" i="10"/>
  <c r="I3921" i="10"/>
  <c r="G3921" i="10"/>
  <c r="K3920" i="10"/>
  <c r="I3920" i="10"/>
  <c r="G3920" i="10"/>
  <c r="K3919" i="10"/>
  <c r="I3919" i="10"/>
  <c r="G3919" i="10"/>
  <c r="K3918" i="10"/>
  <c r="I3918" i="10"/>
  <c r="G3918" i="10"/>
  <c r="K3917" i="10"/>
  <c r="I3917" i="10"/>
  <c r="G3917" i="10"/>
  <c r="K3916" i="10"/>
  <c r="I3916" i="10"/>
  <c r="G3916" i="10"/>
  <c r="K3915" i="10"/>
  <c r="I3915" i="10"/>
  <c r="G3915" i="10"/>
  <c r="K3914" i="10"/>
  <c r="I3914" i="10"/>
  <c r="G3914" i="10"/>
  <c r="K3913" i="10"/>
  <c r="I3913" i="10"/>
  <c r="G3913" i="10"/>
  <c r="K3912" i="10"/>
  <c r="I3912" i="10"/>
  <c r="G3912" i="10"/>
  <c r="K3911" i="10"/>
  <c r="I3911" i="10"/>
  <c r="G3911" i="10"/>
  <c r="K3910" i="10"/>
  <c r="I3910" i="10"/>
  <c r="G3910" i="10"/>
  <c r="K3909" i="10"/>
  <c r="I3909" i="10"/>
  <c r="G3909" i="10"/>
  <c r="K3908" i="10"/>
  <c r="I3908" i="10"/>
  <c r="G3908" i="10"/>
  <c r="K3907" i="10"/>
  <c r="I3907" i="10"/>
  <c r="G3907" i="10"/>
  <c r="K3906" i="10"/>
  <c r="I3906" i="10"/>
  <c r="G3906" i="10"/>
  <c r="K3905" i="10"/>
  <c r="I3905" i="10"/>
  <c r="G3905" i="10"/>
  <c r="K3904" i="10"/>
  <c r="I3904" i="10"/>
  <c r="G3904" i="10"/>
  <c r="K3903" i="10"/>
  <c r="I3903" i="10"/>
  <c r="G3903" i="10"/>
  <c r="K3902" i="10"/>
  <c r="I3902" i="10"/>
  <c r="G3902" i="10"/>
  <c r="K3901" i="10"/>
  <c r="I3901" i="10"/>
  <c r="G3901" i="10"/>
  <c r="K3900" i="10"/>
  <c r="I3900" i="10"/>
  <c r="G3900" i="10"/>
  <c r="K3899" i="10"/>
  <c r="I3899" i="10"/>
  <c r="G3899" i="10"/>
  <c r="K3898" i="10"/>
  <c r="I3898" i="10"/>
  <c r="G3898" i="10"/>
  <c r="K3897" i="10"/>
  <c r="I3897" i="10"/>
  <c r="G3897" i="10"/>
  <c r="K3896" i="10"/>
  <c r="I3896" i="10"/>
  <c r="G3896" i="10"/>
  <c r="K3895" i="10"/>
  <c r="I3895" i="10"/>
  <c r="G3895" i="10"/>
  <c r="K3894" i="10"/>
  <c r="I3894" i="10"/>
  <c r="G3894" i="10"/>
  <c r="K3893" i="10"/>
  <c r="I3893" i="10"/>
  <c r="G3893" i="10"/>
  <c r="K3892" i="10"/>
  <c r="I3892" i="10"/>
  <c r="G3892" i="10"/>
  <c r="K3891" i="10"/>
  <c r="I3891" i="10"/>
  <c r="G3891" i="10"/>
  <c r="K3890" i="10"/>
  <c r="I3890" i="10"/>
  <c r="G3890" i="10"/>
  <c r="K3889" i="10"/>
  <c r="I3889" i="10"/>
  <c r="G3889" i="10"/>
  <c r="K3888" i="10"/>
  <c r="I3888" i="10"/>
  <c r="G3888" i="10"/>
  <c r="K3887" i="10"/>
  <c r="I3887" i="10"/>
  <c r="G3887" i="10"/>
  <c r="K3886" i="10"/>
  <c r="I3886" i="10"/>
  <c r="G3886" i="10"/>
  <c r="K3885" i="10"/>
  <c r="I3885" i="10"/>
  <c r="G3885" i="10"/>
  <c r="K3884" i="10"/>
  <c r="I3884" i="10"/>
  <c r="G3884" i="10"/>
  <c r="K3883" i="10"/>
  <c r="I3883" i="10"/>
  <c r="G3883" i="10"/>
  <c r="K3882" i="10"/>
  <c r="I3882" i="10"/>
  <c r="G3882" i="10"/>
  <c r="K3881" i="10"/>
  <c r="I3881" i="10"/>
  <c r="G3881" i="10"/>
  <c r="K3880" i="10"/>
  <c r="I3880" i="10"/>
  <c r="G3880" i="10"/>
  <c r="K3879" i="10"/>
  <c r="I3879" i="10"/>
  <c r="G3879" i="10"/>
  <c r="K3878" i="10"/>
  <c r="I3878" i="10"/>
  <c r="G3878" i="10"/>
  <c r="K3877" i="10"/>
  <c r="I3877" i="10"/>
  <c r="G3877" i="10"/>
  <c r="K3876" i="10"/>
  <c r="I3876" i="10"/>
  <c r="G3876" i="10"/>
  <c r="K3875" i="10"/>
  <c r="I3875" i="10"/>
  <c r="G3875" i="10"/>
  <c r="K3874" i="10"/>
  <c r="I3874" i="10"/>
  <c r="G3874" i="10"/>
  <c r="K3873" i="10"/>
  <c r="I3873" i="10"/>
  <c r="G3873" i="10"/>
  <c r="K3872" i="10"/>
  <c r="I3872" i="10"/>
  <c r="G3872" i="10"/>
  <c r="K3871" i="10"/>
  <c r="I3871" i="10"/>
  <c r="G3871" i="10"/>
  <c r="K3870" i="10"/>
  <c r="I3870" i="10"/>
  <c r="G3870" i="10"/>
  <c r="K3869" i="10"/>
  <c r="I3869" i="10"/>
  <c r="G3869" i="10"/>
  <c r="K3868" i="10"/>
  <c r="I3868" i="10"/>
  <c r="G3868" i="10"/>
  <c r="K3867" i="10"/>
  <c r="I3867" i="10"/>
  <c r="G3867" i="10"/>
  <c r="K3866" i="10"/>
  <c r="I3866" i="10"/>
  <c r="G3866" i="10"/>
  <c r="K3865" i="10"/>
  <c r="I3865" i="10"/>
  <c r="G3865" i="10"/>
  <c r="K3864" i="10"/>
  <c r="I3864" i="10"/>
  <c r="G3864" i="10"/>
  <c r="K3863" i="10"/>
  <c r="I3863" i="10"/>
  <c r="G3863" i="10"/>
  <c r="K3862" i="10"/>
  <c r="I3862" i="10"/>
  <c r="G3862" i="10"/>
  <c r="K3861" i="10"/>
  <c r="I3861" i="10"/>
  <c r="G3861" i="10"/>
  <c r="K3860" i="10"/>
  <c r="I3860" i="10"/>
  <c r="G3860" i="10"/>
  <c r="K3859" i="10"/>
  <c r="I3859" i="10"/>
  <c r="G3859" i="10"/>
  <c r="K3858" i="10"/>
  <c r="I3858" i="10"/>
  <c r="G3858" i="10"/>
  <c r="K3857" i="10"/>
  <c r="I3857" i="10"/>
  <c r="G3857" i="10"/>
  <c r="K3856" i="10"/>
  <c r="I3856" i="10"/>
  <c r="G3856" i="10"/>
  <c r="K3855" i="10"/>
  <c r="I3855" i="10"/>
  <c r="G3855" i="10"/>
  <c r="K3854" i="10"/>
  <c r="I3854" i="10"/>
  <c r="G3854" i="10"/>
  <c r="K3853" i="10"/>
  <c r="I3853" i="10"/>
  <c r="G3853" i="10"/>
  <c r="K3852" i="10"/>
  <c r="I3852" i="10"/>
  <c r="G3852" i="10"/>
  <c r="K3851" i="10"/>
  <c r="I3851" i="10"/>
  <c r="G3851" i="10"/>
  <c r="K3850" i="10"/>
  <c r="I3850" i="10"/>
  <c r="G3850" i="10"/>
  <c r="K3849" i="10"/>
  <c r="I3849" i="10"/>
  <c r="G3849" i="10"/>
  <c r="K3848" i="10"/>
  <c r="I3848" i="10"/>
  <c r="G3848" i="10"/>
  <c r="K3847" i="10"/>
  <c r="I3847" i="10"/>
  <c r="G3847" i="10"/>
  <c r="K3846" i="10"/>
  <c r="I3846" i="10"/>
  <c r="G3846" i="10"/>
  <c r="K3845" i="10"/>
  <c r="I3845" i="10"/>
  <c r="G3845" i="10"/>
  <c r="K3844" i="10"/>
  <c r="I3844" i="10"/>
  <c r="G3844" i="10"/>
  <c r="K3843" i="10"/>
  <c r="I3843" i="10"/>
  <c r="G3843" i="10"/>
  <c r="K3842" i="10"/>
  <c r="I3842" i="10"/>
  <c r="G3842" i="10"/>
  <c r="K3841" i="10"/>
  <c r="I3841" i="10"/>
  <c r="G3841" i="10"/>
  <c r="K3840" i="10"/>
  <c r="I3840" i="10"/>
  <c r="G3840" i="10"/>
  <c r="K3839" i="10"/>
  <c r="I3839" i="10"/>
  <c r="G3839" i="10"/>
  <c r="K3838" i="10"/>
  <c r="I3838" i="10"/>
  <c r="G3838" i="10"/>
  <c r="K3837" i="10"/>
  <c r="I3837" i="10"/>
  <c r="G3837" i="10"/>
  <c r="K3836" i="10"/>
  <c r="I3836" i="10"/>
  <c r="G3836" i="10"/>
  <c r="K3835" i="10"/>
  <c r="I3835" i="10"/>
  <c r="G3835" i="10"/>
  <c r="K3834" i="10"/>
  <c r="I3834" i="10"/>
  <c r="G3834" i="10"/>
  <c r="K3833" i="10"/>
  <c r="I3833" i="10"/>
  <c r="G3833" i="10"/>
  <c r="K3832" i="10"/>
  <c r="I3832" i="10"/>
  <c r="G3832" i="10"/>
  <c r="K3831" i="10"/>
  <c r="I3831" i="10"/>
  <c r="G3831" i="10"/>
  <c r="K3830" i="10"/>
  <c r="I3830" i="10"/>
  <c r="G3830" i="10"/>
  <c r="K3829" i="10"/>
  <c r="I3829" i="10"/>
  <c r="G3829" i="10"/>
  <c r="K3828" i="10"/>
  <c r="I3828" i="10"/>
  <c r="G3828" i="10"/>
  <c r="K3827" i="10"/>
  <c r="I3827" i="10"/>
  <c r="G3827" i="10"/>
  <c r="K3826" i="10"/>
  <c r="I3826" i="10"/>
  <c r="G3826" i="10"/>
  <c r="K3825" i="10"/>
  <c r="I3825" i="10"/>
  <c r="G3825" i="10"/>
  <c r="K3824" i="10"/>
  <c r="I3824" i="10"/>
  <c r="G3824" i="10"/>
  <c r="K3823" i="10"/>
  <c r="I3823" i="10"/>
  <c r="G3823" i="10"/>
  <c r="K3822" i="10"/>
  <c r="I3822" i="10"/>
  <c r="G3822" i="10"/>
  <c r="K3821" i="10"/>
  <c r="I3821" i="10"/>
  <c r="G3821" i="10"/>
  <c r="K3820" i="10"/>
  <c r="I3820" i="10"/>
  <c r="G3820" i="10"/>
  <c r="K3819" i="10"/>
  <c r="I3819" i="10"/>
  <c r="G3819" i="10"/>
  <c r="K3818" i="10"/>
  <c r="I3818" i="10"/>
  <c r="G3818" i="10"/>
  <c r="K3817" i="10"/>
  <c r="I3817" i="10"/>
  <c r="G3817" i="10"/>
  <c r="K3816" i="10"/>
  <c r="I3816" i="10"/>
  <c r="G3816" i="10"/>
  <c r="K3815" i="10"/>
  <c r="I3815" i="10"/>
  <c r="G3815" i="10"/>
  <c r="K3814" i="10"/>
  <c r="I3814" i="10"/>
  <c r="G3814" i="10"/>
  <c r="K3813" i="10"/>
  <c r="I3813" i="10"/>
  <c r="G3813" i="10"/>
  <c r="K3812" i="10"/>
  <c r="I3812" i="10"/>
  <c r="G3812" i="10"/>
  <c r="K3811" i="10"/>
  <c r="I3811" i="10"/>
  <c r="G3811" i="10"/>
  <c r="K3810" i="10"/>
  <c r="I3810" i="10"/>
  <c r="G3810" i="10"/>
  <c r="K3809" i="10"/>
  <c r="I3809" i="10"/>
  <c r="G3809" i="10"/>
  <c r="K3808" i="10"/>
  <c r="I3808" i="10"/>
  <c r="G3808" i="10"/>
  <c r="K3807" i="10"/>
  <c r="I3807" i="10"/>
  <c r="G3807" i="10"/>
  <c r="K3806" i="10"/>
  <c r="I3806" i="10"/>
  <c r="G3806" i="10"/>
  <c r="K3805" i="10"/>
  <c r="I3805" i="10"/>
  <c r="G3805" i="10"/>
  <c r="K3804" i="10"/>
  <c r="I3804" i="10"/>
  <c r="G3804" i="10"/>
  <c r="K3803" i="10"/>
  <c r="I3803" i="10"/>
  <c r="G3803" i="10"/>
  <c r="K3802" i="10"/>
  <c r="I3802" i="10"/>
  <c r="G3802" i="10"/>
  <c r="K3801" i="10"/>
  <c r="I3801" i="10"/>
  <c r="G3801" i="10"/>
  <c r="K3800" i="10"/>
  <c r="I3800" i="10"/>
  <c r="G3800" i="10"/>
  <c r="K3799" i="10"/>
  <c r="I3799" i="10"/>
  <c r="G3799" i="10"/>
  <c r="K3798" i="10"/>
  <c r="I3798" i="10"/>
  <c r="G3798" i="10"/>
  <c r="K3797" i="10"/>
  <c r="I3797" i="10"/>
  <c r="G3797" i="10"/>
  <c r="K3796" i="10"/>
  <c r="I3796" i="10"/>
  <c r="G3796" i="10"/>
  <c r="K3795" i="10"/>
  <c r="I3795" i="10"/>
  <c r="G3795" i="10"/>
  <c r="K3794" i="10"/>
  <c r="I3794" i="10"/>
  <c r="G3794" i="10"/>
  <c r="K3793" i="10"/>
  <c r="I3793" i="10"/>
  <c r="G3793" i="10"/>
  <c r="K3792" i="10"/>
  <c r="I3792" i="10"/>
  <c r="G3792" i="10"/>
  <c r="K3791" i="10"/>
  <c r="I3791" i="10"/>
  <c r="G3791" i="10"/>
  <c r="K3790" i="10"/>
  <c r="I3790" i="10"/>
  <c r="G3790" i="10"/>
  <c r="K3789" i="10"/>
  <c r="I3789" i="10"/>
  <c r="G3789" i="10"/>
  <c r="K3788" i="10"/>
  <c r="I3788" i="10"/>
  <c r="G3788" i="10"/>
  <c r="K3787" i="10"/>
  <c r="I3787" i="10"/>
  <c r="G3787" i="10"/>
  <c r="K3786" i="10"/>
  <c r="I3786" i="10"/>
  <c r="G3786" i="10"/>
  <c r="K3785" i="10"/>
  <c r="I3785" i="10"/>
  <c r="G3785" i="10"/>
  <c r="K3784" i="10"/>
  <c r="I3784" i="10"/>
  <c r="G3784" i="10"/>
  <c r="K3783" i="10"/>
  <c r="I3783" i="10"/>
  <c r="G3783" i="10"/>
  <c r="K3782" i="10"/>
  <c r="I3782" i="10"/>
  <c r="G3782" i="10"/>
  <c r="K3781" i="10"/>
  <c r="I3781" i="10"/>
  <c r="G3781" i="10"/>
  <c r="K3780" i="10"/>
  <c r="I3780" i="10"/>
  <c r="G3780" i="10"/>
  <c r="K3779" i="10"/>
  <c r="I3779" i="10"/>
  <c r="G3779" i="10"/>
  <c r="K3778" i="10"/>
  <c r="I3778" i="10"/>
  <c r="G3778" i="10"/>
  <c r="K3777" i="10"/>
  <c r="I3777" i="10"/>
  <c r="G3777" i="10"/>
  <c r="K3776" i="10"/>
  <c r="I3776" i="10"/>
  <c r="G3776" i="10"/>
  <c r="K3775" i="10"/>
  <c r="I3775" i="10"/>
  <c r="G3775" i="10"/>
  <c r="K3774" i="10"/>
  <c r="I3774" i="10"/>
  <c r="G3774" i="10"/>
  <c r="K3773" i="10"/>
  <c r="I3773" i="10"/>
  <c r="G3773" i="10"/>
  <c r="K3772" i="10"/>
  <c r="I3772" i="10"/>
  <c r="G3772" i="10"/>
  <c r="K3771" i="10"/>
  <c r="I3771" i="10"/>
  <c r="G3771" i="10"/>
  <c r="K3770" i="10"/>
  <c r="I3770" i="10"/>
  <c r="G3770" i="10"/>
  <c r="K3769" i="10"/>
  <c r="I3769" i="10"/>
  <c r="G3769" i="10"/>
  <c r="K3768" i="10"/>
  <c r="I3768" i="10"/>
  <c r="G3768" i="10"/>
  <c r="K3767" i="10"/>
  <c r="I3767" i="10"/>
  <c r="G3767" i="10"/>
  <c r="K3766" i="10"/>
  <c r="I3766" i="10"/>
  <c r="G3766" i="10"/>
  <c r="K3765" i="10"/>
  <c r="I3765" i="10"/>
  <c r="G3765" i="10"/>
  <c r="K3764" i="10"/>
  <c r="I3764" i="10"/>
  <c r="G3764" i="10"/>
  <c r="K3763" i="10"/>
  <c r="I3763" i="10"/>
  <c r="G3763" i="10"/>
  <c r="K3762" i="10"/>
  <c r="I3762" i="10"/>
  <c r="G3762" i="10"/>
  <c r="K3761" i="10"/>
  <c r="I3761" i="10"/>
  <c r="G3761" i="10"/>
  <c r="K3760" i="10"/>
  <c r="I3760" i="10"/>
  <c r="G3760" i="10"/>
  <c r="K3759" i="10"/>
  <c r="I3759" i="10"/>
  <c r="G3759" i="10"/>
  <c r="K3758" i="10"/>
  <c r="I3758" i="10"/>
  <c r="G3758" i="10"/>
  <c r="K3757" i="10"/>
  <c r="I3757" i="10"/>
  <c r="G3757" i="10"/>
  <c r="K3756" i="10"/>
  <c r="I3756" i="10"/>
  <c r="G3756" i="10"/>
  <c r="K3755" i="10"/>
  <c r="I3755" i="10"/>
  <c r="G3755" i="10"/>
  <c r="K3754" i="10"/>
  <c r="I3754" i="10"/>
  <c r="G3754" i="10"/>
  <c r="K3753" i="10"/>
  <c r="I3753" i="10"/>
  <c r="G3753" i="10"/>
  <c r="K3752" i="10"/>
  <c r="I3752" i="10"/>
  <c r="G3752" i="10"/>
  <c r="K3751" i="10"/>
  <c r="I3751" i="10"/>
  <c r="G3751" i="10"/>
  <c r="K3750" i="10"/>
  <c r="I3750" i="10"/>
  <c r="G3750" i="10"/>
  <c r="K3749" i="10"/>
  <c r="I3749" i="10"/>
  <c r="G3749" i="10"/>
  <c r="K3748" i="10"/>
  <c r="I3748" i="10"/>
  <c r="G3748" i="10"/>
  <c r="K3747" i="10"/>
  <c r="I3747" i="10"/>
  <c r="G3747" i="10"/>
  <c r="K3746" i="10"/>
  <c r="I3746" i="10"/>
  <c r="G3746" i="10"/>
  <c r="K3745" i="10"/>
  <c r="I3745" i="10"/>
  <c r="G3745" i="10"/>
  <c r="K3744" i="10"/>
  <c r="I3744" i="10"/>
  <c r="G3744" i="10"/>
  <c r="K3743" i="10"/>
  <c r="I3743" i="10"/>
  <c r="G3743" i="10"/>
  <c r="K3742" i="10"/>
  <c r="I3742" i="10"/>
  <c r="G3742" i="10"/>
  <c r="K3741" i="10"/>
  <c r="I3741" i="10"/>
  <c r="G3741" i="10"/>
  <c r="K3740" i="10"/>
  <c r="I3740" i="10"/>
  <c r="G3740" i="10"/>
  <c r="K3739" i="10"/>
  <c r="I3739" i="10"/>
  <c r="G3739" i="10"/>
  <c r="K3738" i="10"/>
  <c r="I3738" i="10"/>
  <c r="G3738" i="10"/>
  <c r="K3737" i="10"/>
  <c r="I3737" i="10"/>
  <c r="G3737" i="10"/>
  <c r="K3736" i="10"/>
  <c r="I3736" i="10"/>
  <c r="G3736" i="10"/>
  <c r="K3735" i="10"/>
  <c r="I3735" i="10"/>
  <c r="G3735" i="10"/>
  <c r="K3734" i="10"/>
  <c r="I3734" i="10"/>
  <c r="G3734" i="10"/>
  <c r="K3733" i="10"/>
  <c r="I3733" i="10"/>
  <c r="G3733" i="10"/>
  <c r="K3732" i="10"/>
  <c r="I3732" i="10"/>
  <c r="G3732" i="10"/>
  <c r="K3731" i="10"/>
  <c r="I3731" i="10"/>
  <c r="G3731" i="10"/>
  <c r="K3730" i="10"/>
  <c r="I3730" i="10"/>
  <c r="G3730" i="10"/>
  <c r="K3729" i="10"/>
  <c r="I3729" i="10"/>
  <c r="G3729" i="10"/>
  <c r="K3728" i="10"/>
  <c r="I3728" i="10"/>
  <c r="G3728" i="10"/>
  <c r="K3727" i="10"/>
  <c r="I3727" i="10"/>
  <c r="G3727" i="10"/>
  <c r="K3726" i="10"/>
  <c r="I3726" i="10"/>
  <c r="G3726" i="10"/>
  <c r="K3725" i="10"/>
  <c r="I3725" i="10"/>
  <c r="G3725" i="10"/>
  <c r="K3724" i="10"/>
  <c r="I3724" i="10"/>
  <c r="G3724" i="10"/>
  <c r="K3723" i="10"/>
  <c r="I3723" i="10"/>
  <c r="G3723" i="10"/>
  <c r="K3722" i="10"/>
  <c r="I3722" i="10"/>
  <c r="G3722" i="10"/>
  <c r="K3721" i="10"/>
  <c r="I3721" i="10"/>
  <c r="G3721" i="10"/>
  <c r="K3720" i="10"/>
  <c r="I3720" i="10"/>
  <c r="G3720" i="10"/>
  <c r="K3719" i="10"/>
  <c r="I3719" i="10"/>
  <c r="G3719" i="10"/>
  <c r="K3718" i="10"/>
  <c r="I3718" i="10"/>
  <c r="G3718" i="10"/>
  <c r="K3717" i="10"/>
  <c r="I3717" i="10"/>
  <c r="G3717" i="10"/>
  <c r="K3716" i="10"/>
  <c r="I3716" i="10"/>
  <c r="G3716" i="10"/>
  <c r="K3715" i="10"/>
  <c r="I3715" i="10"/>
  <c r="G3715" i="10"/>
  <c r="K3714" i="10"/>
  <c r="I3714" i="10"/>
  <c r="G3714" i="10"/>
  <c r="K3713" i="10"/>
  <c r="I3713" i="10"/>
  <c r="G3713" i="10"/>
  <c r="K3712" i="10"/>
  <c r="I3712" i="10"/>
  <c r="G3712" i="10"/>
  <c r="K3711" i="10"/>
  <c r="I3711" i="10"/>
  <c r="G3711" i="10"/>
  <c r="K3710" i="10"/>
  <c r="I3710" i="10"/>
  <c r="G3710" i="10"/>
  <c r="K3709" i="10"/>
  <c r="I3709" i="10"/>
  <c r="G3709" i="10"/>
  <c r="K3708" i="10"/>
  <c r="I3708" i="10"/>
  <c r="G3708" i="10"/>
  <c r="K3707" i="10"/>
  <c r="I3707" i="10"/>
  <c r="G3707" i="10"/>
  <c r="K3706" i="10"/>
  <c r="I3706" i="10"/>
  <c r="G3706" i="10"/>
  <c r="K3705" i="10"/>
  <c r="I3705" i="10"/>
  <c r="G3705" i="10"/>
  <c r="K3704" i="10"/>
  <c r="I3704" i="10"/>
  <c r="G3704" i="10"/>
  <c r="K3703" i="10"/>
  <c r="I3703" i="10"/>
  <c r="G3703" i="10"/>
  <c r="K3702" i="10"/>
  <c r="I3702" i="10"/>
  <c r="G3702" i="10"/>
  <c r="K3701" i="10"/>
  <c r="I3701" i="10"/>
  <c r="G3701" i="10"/>
  <c r="K3700" i="10"/>
  <c r="I3700" i="10"/>
  <c r="G3700" i="10"/>
  <c r="K3699" i="10"/>
  <c r="I3699" i="10"/>
  <c r="G3699" i="10"/>
  <c r="K3698" i="10"/>
  <c r="I3698" i="10"/>
  <c r="G3698" i="10"/>
  <c r="K3697" i="10"/>
  <c r="I3697" i="10"/>
  <c r="G3697" i="10"/>
  <c r="K3696" i="10"/>
  <c r="I3696" i="10"/>
  <c r="G3696" i="10"/>
  <c r="K3695" i="10"/>
  <c r="I3695" i="10"/>
  <c r="G3695" i="10"/>
  <c r="K3694" i="10"/>
  <c r="I3694" i="10"/>
  <c r="G3694" i="10"/>
  <c r="K3693" i="10"/>
  <c r="I3693" i="10"/>
  <c r="G3693" i="10"/>
  <c r="K3692" i="10"/>
  <c r="I3692" i="10"/>
  <c r="G3692" i="10"/>
  <c r="K3691" i="10"/>
  <c r="I3691" i="10"/>
  <c r="G3691" i="10"/>
  <c r="K3690" i="10"/>
  <c r="I3690" i="10"/>
  <c r="G3690" i="10"/>
  <c r="K3689" i="10"/>
  <c r="I3689" i="10"/>
  <c r="G3689" i="10"/>
  <c r="K3688" i="10"/>
  <c r="I3688" i="10"/>
  <c r="G3688" i="10"/>
  <c r="K3687" i="10"/>
  <c r="I3687" i="10"/>
  <c r="G3687" i="10"/>
  <c r="K3686" i="10"/>
  <c r="I3686" i="10"/>
  <c r="G3686" i="10"/>
  <c r="K3685" i="10"/>
  <c r="I3685" i="10"/>
  <c r="G3685" i="10"/>
  <c r="K3684" i="10"/>
  <c r="I3684" i="10"/>
  <c r="G3684" i="10"/>
  <c r="K3683" i="10"/>
  <c r="I3683" i="10"/>
  <c r="G3683" i="10"/>
  <c r="K3682" i="10"/>
  <c r="I3682" i="10"/>
  <c r="G3682" i="10"/>
  <c r="K3681" i="10"/>
  <c r="I3681" i="10"/>
  <c r="G3681" i="10"/>
  <c r="K3680" i="10"/>
  <c r="I3680" i="10"/>
  <c r="G3680" i="10"/>
  <c r="K3679" i="10"/>
  <c r="I3679" i="10"/>
  <c r="G3679" i="10"/>
  <c r="K3678" i="10"/>
  <c r="I3678" i="10"/>
  <c r="G3678" i="10"/>
  <c r="K3677" i="10"/>
  <c r="I3677" i="10"/>
  <c r="G3677" i="10"/>
  <c r="K3676" i="10"/>
  <c r="I3676" i="10"/>
  <c r="G3676" i="10"/>
  <c r="K3675" i="10"/>
  <c r="I3675" i="10"/>
  <c r="G3675" i="10"/>
  <c r="K3674" i="10"/>
  <c r="I3674" i="10"/>
  <c r="G3674" i="10"/>
  <c r="K3673" i="10"/>
  <c r="I3673" i="10"/>
  <c r="G3673" i="10"/>
  <c r="K3672" i="10"/>
  <c r="I3672" i="10"/>
  <c r="G3672" i="10"/>
  <c r="K3671" i="10"/>
  <c r="I3671" i="10"/>
  <c r="G3671" i="10"/>
  <c r="K3670" i="10"/>
  <c r="I3670" i="10"/>
  <c r="G3670" i="10"/>
  <c r="K3669" i="10"/>
  <c r="I3669" i="10"/>
  <c r="G3669" i="10"/>
  <c r="K3668" i="10"/>
  <c r="I3668" i="10"/>
  <c r="G3668" i="10"/>
  <c r="K3667" i="10"/>
  <c r="I3667" i="10"/>
  <c r="G3667" i="10"/>
  <c r="K3666" i="10"/>
  <c r="I3666" i="10"/>
  <c r="G3666" i="10"/>
  <c r="K3665" i="10"/>
  <c r="I3665" i="10"/>
  <c r="G3665" i="10"/>
  <c r="K3664" i="10"/>
  <c r="I3664" i="10"/>
  <c r="G3664" i="10"/>
  <c r="K3663" i="10"/>
  <c r="I3663" i="10"/>
  <c r="G3663" i="10"/>
  <c r="K3662" i="10"/>
  <c r="I3662" i="10"/>
  <c r="G3662" i="10"/>
  <c r="K3661" i="10"/>
  <c r="I3661" i="10"/>
  <c r="G3661" i="10"/>
  <c r="K3660" i="10"/>
  <c r="I3660" i="10"/>
  <c r="G3660" i="10"/>
  <c r="K3659" i="10"/>
  <c r="I3659" i="10"/>
  <c r="G3659" i="10"/>
  <c r="K3658" i="10"/>
  <c r="I3658" i="10"/>
  <c r="G3658" i="10"/>
  <c r="K3657" i="10"/>
  <c r="I3657" i="10"/>
  <c r="G3657" i="10"/>
  <c r="K3656" i="10"/>
  <c r="I3656" i="10"/>
  <c r="G3656" i="10"/>
  <c r="K3655" i="10"/>
  <c r="I3655" i="10"/>
  <c r="G3655" i="10"/>
  <c r="K3654" i="10"/>
  <c r="I3654" i="10"/>
  <c r="G3654" i="10"/>
  <c r="K3653" i="10"/>
  <c r="I3653" i="10"/>
  <c r="G3653" i="10"/>
  <c r="K3652" i="10"/>
  <c r="I3652" i="10"/>
  <c r="G3652" i="10"/>
  <c r="K3651" i="10"/>
  <c r="I3651" i="10"/>
  <c r="G3651" i="10"/>
  <c r="K3650" i="10"/>
  <c r="I3650" i="10"/>
  <c r="G3650" i="10"/>
  <c r="K3649" i="10"/>
  <c r="I3649" i="10"/>
  <c r="G3649" i="10"/>
  <c r="K3648" i="10"/>
  <c r="I3648" i="10"/>
  <c r="G3648" i="10"/>
  <c r="K3647" i="10"/>
  <c r="I3647" i="10"/>
  <c r="G3647" i="10"/>
  <c r="K3646" i="10"/>
  <c r="I3646" i="10"/>
  <c r="G3646" i="10"/>
  <c r="K3645" i="10"/>
  <c r="I3645" i="10"/>
  <c r="G3645" i="10"/>
  <c r="K3644" i="10"/>
  <c r="I3644" i="10"/>
  <c r="G3644" i="10"/>
  <c r="K3643" i="10"/>
  <c r="I3643" i="10"/>
  <c r="G3643" i="10"/>
  <c r="K3642" i="10"/>
  <c r="I3642" i="10"/>
  <c r="G3642" i="10"/>
  <c r="K3641" i="10"/>
  <c r="I3641" i="10"/>
  <c r="G3641" i="10"/>
  <c r="K3640" i="10"/>
  <c r="I3640" i="10"/>
  <c r="G3640" i="10"/>
  <c r="K3639" i="10"/>
  <c r="I3639" i="10"/>
  <c r="G3639" i="10"/>
  <c r="K3638" i="10"/>
  <c r="I3638" i="10"/>
  <c r="G3638" i="10"/>
  <c r="K3637" i="10"/>
  <c r="I3637" i="10"/>
  <c r="G3637" i="10"/>
  <c r="K3636" i="10"/>
  <c r="I3636" i="10"/>
  <c r="G3636" i="10"/>
  <c r="K3635" i="10"/>
  <c r="I3635" i="10"/>
  <c r="G3635" i="10"/>
  <c r="K3634" i="10"/>
  <c r="I3634" i="10"/>
  <c r="G3634" i="10"/>
  <c r="K3633" i="10"/>
  <c r="I3633" i="10"/>
  <c r="G3633" i="10"/>
  <c r="K3632" i="10"/>
  <c r="I3632" i="10"/>
  <c r="G3632" i="10"/>
  <c r="K3631" i="10"/>
  <c r="I3631" i="10"/>
  <c r="G3631" i="10"/>
  <c r="K3630" i="10"/>
  <c r="I3630" i="10"/>
  <c r="G3630" i="10"/>
  <c r="K3629" i="10"/>
  <c r="I3629" i="10"/>
  <c r="G3629" i="10"/>
  <c r="K3628" i="10"/>
  <c r="I3628" i="10"/>
  <c r="G3628" i="10"/>
  <c r="K3627" i="10"/>
  <c r="I3627" i="10"/>
  <c r="G3627" i="10"/>
  <c r="K3626" i="10"/>
  <c r="I3626" i="10"/>
  <c r="G3626" i="10"/>
  <c r="K3625" i="10"/>
  <c r="I3625" i="10"/>
  <c r="G3625" i="10"/>
  <c r="K3624" i="10"/>
  <c r="I3624" i="10"/>
  <c r="G3624" i="10"/>
  <c r="K3623" i="10"/>
  <c r="I3623" i="10"/>
  <c r="G3623" i="10"/>
  <c r="K3622" i="10"/>
  <c r="I3622" i="10"/>
  <c r="G3622" i="10"/>
  <c r="K3621" i="10"/>
  <c r="I3621" i="10"/>
  <c r="G3621" i="10"/>
  <c r="K3620" i="10"/>
  <c r="I3620" i="10"/>
  <c r="G3620" i="10"/>
  <c r="K3619" i="10"/>
  <c r="I3619" i="10"/>
  <c r="G3619" i="10"/>
  <c r="K3618" i="10"/>
  <c r="I3618" i="10"/>
  <c r="G3618" i="10"/>
  <c r="K3617" i="10"/>
  <c r="I3617" i="10"/>
  <c r="G3617" i="10"/>
  <c r="K3616" i="10"/>
  <c r="I3616" i="10"/>
  <c r="G3616" i="10"/>
  <c r="K3615" i="10"/>
  <c r="I3615" i="10"/>
  <c r="G3615" i="10"/>
  <c r="K3614" i="10"/>
  <c r="I3614" i="10"/>
  <c r="G3614" i="10"/>
  <c r="K3613" i="10"/>
  <c r="I3613" i="10"/>
  <c r="G3613" i="10"/>
  <c r="K3612" i="10"/>
  <c r="I3612" i="10"/>
  <c r="G3612" i="10"/>
  <c r="K3611" i="10"/>
  <c r="I3611" i="10"/>
  <c r="G3611" i="10"/>
  <c r="K3610" i="10"/>
  <c r="I3610" i="10"/>
  <c r="G3610" i="10"/>
  <c r="K3609" i="10"/>
  <c r="I3609" i="10"/>
  <c r="G3609" i="10"/>
  <c r="K3608" i="10"/>
  <c r="I3608" i="10"/>
  <c r="G3608" i="10"/>
  <c r="K3607" i="10"/>
  <c r="I3607" i="10"/>
  <c r="G3607" i="10"/>
  <c r="K3606" i="10"/>
  <c r="I3606" i="10"/>
  <c r="G3606" i="10"/>
  <c r="K3605" i="10"/>
  <c r="I3605" i="10"/>
  <c r="G3605" i="10"/>
  <c r="K3604" i="10"/>
  <c r="I3604" i="10"/>
  <c r="G3604" i="10"/>
  <c r="K3603" i="10"/>
  <c r="I3603" i="10"/>
  <c r="G3603" i="10"/>
  <c r="K3602" i="10"/>
  <c r="I3602" i="10"/>
  <c r="G3602" i="10"/>
  <c r="K3601" i="10"/>
  <c r="I3601" i="10"/>
  <c r="G3601" i="10"/>
  <c r="K3600" i="10"/>
  <c r="I3600" i="10"/>
  <c r="G3600" i="10"/>
  <c r="K3599" i="10"/>
  <c r="I3599" i="10"/>
  <c r="G3599" i="10"/>
  <c r="K3598" i="10"/>
  <c r="I3598" i="10"/>
  <c r="G3598" i="10"/>
  <c r="K3597" i="10"/>
  <c r="I3597" i="10"/>
  <c r="G3597" i="10"/>
  <c r="K3596" i="10"/>
  <c r="I3596" i="10"/>
  <c r="G3596" i="10"/>
  <c r="K3595" i="10"/>
  <c r="I3595" i="10"/>
  <c r="G3595" i="10"/>
  <c r="K3594" i="10"/>
  <c r="I3594" i="10"/>
  <c r="G3594" i="10"/>
  <c r="K3593" i="10"/>
  <c r="I3593" i="10"/>
  <c r="G3593" i="10"/>
  <c r="K3592" i="10"/>
  <c r="I3592" i="10"/>
  <c r="G3592" i="10"/>
  <c r="K3591" i="10"/>
  <c r="I3591" i="10"/>
  <c r="G3591" i="10"/>
  <c r="K3590" i="10"/>
  <c r="I3590" i="10"/>
  <c r="G3590" i="10"/>
  <c r="K3589" i="10"/>
  <c r="I3589" i="10"/>
  <c r="G3589" i="10"/>
  <c r="K3588" i="10"/>
  <c r="I3588" i="10"/>
  <c r="G3588" i="10"/>
  <c r="K3587" i="10"/>
  <c r="I3587" i="10"/>
  <c r="G3587" i="10"/>
  <c r="K3586" i="10"/>
  <c r="I3586" i="10"/>
  <c r="G3586" i="10"/>
  <c r="K3585" i="10"/>
  <c r="I3585" i="10"/>
  <c r="G3585" i="10"/>
  <c r="K3584" i="10"/>
  <c r="I3584" i="10"/>
  <c r="G3584" i="10"/>
  <c r="K3583" i="10"/>
  <c r="I3583" i="10"/>
  <c r="G3583" i="10"/>
  <c r="K3582" i="10"/>
  <c r="I3582" i="10"/>
  <c r="G3582" i="10"/>
  <c r="K3581" i="10"/>
  <c r="I3581" i="10"/>
  <c r="G3581" i="10"/>
  <c r="K3580" i="10"/>
  <c r="I3580" i="10"/>
  <c r="G3580" i="10"/>
  <c r="K3579" i="10"/>
  <c r="I3579" i="10"/>
  <c r="G3579" i="10"/>
  <c r="K3578" i="10"/>
  <c r="I3578" i="10"/>
  <c r="G3578" i="10"/>
  <c r="K3577" i="10"/>
  <c r="I3577" i="10"/>
  <c r="G3577" i="10"/>
  <c r="K3576" i="10"/>
  <c r="I3576" i="10"/>
  <c r="G3576" i="10"/>
  <c r="K3575" i="10"/>
  <c r="I3575" i="10"/>
  <c r="G3575" i="10"/>
  <c r="K3574" i="10"/>
  <c r="I3574" i="10"/>
  <c r="G3574" i="10"/>
  <c r="K3573" i="10"/>
  <c r="I3573" i="10"/>
  <c r="G3573" i="10"/>
  <c r="K3572" i="10"/>
  <c r="I3572" i="10"/>
  <c r="G3572" i="10"/>
  <c r="K3571" i="10"/>
  <c r="I3571" i="10"/>
  <c r="G3571" i="10"/>
  <c r="K3570" i="10"/>
  <c r="I3570" i="10"/>
  <c r="G3570" i="10"/>
  <c r="K3569" i="10"/>
  <c r="I3569" i="10"/>
  <c r="G3569" i="10"/>
  <c r="K3568" i="10"/>
  <c r="I3568" i="10"/>
  <c r="G3568" i="10"/>
  <c r="K3567" i="10"/>
  <c r="I3567" i="10"/>
  <c r="G3567" i="10"/>
  <c r="K3566" i="10"/>
  <c r="I3566" i="10"/>
  <c r="G3566" i="10"/>
  <c r="K3565" i="10"/>
  <c r="I3565" i="10"/>
  <c r="G3565" i="10"/>
  <c r="K3564" i="10"/>
  <c r="I3564" i="10"/>
  <c r="G3564" i="10"/>
  <c r="K3563" i="10"/>
  <c r="I3563" i="10"/>
  <c r="G3563" i="10"/>
  <c r="K3562" i="10"/>
  <c r="I3562" i="10"/>
  <c r="G3562" i="10"/>
  <c r="K3561" i="10"/>
  <c r="I3561" i="10"/>
  <c r="G3561" i="10"/>
  <c r="K3560" i="10"/>
  <c r="I3560" i="10"/>
  <c r="G3560" i="10"/>
  <c r="K3559" i="10"/>
  <c r="I3559" i="10"/>
  <c r="G3559" i="10"/>
  <c r="K3558" i="10"/>
  <c r="I3558" i="10"/>
  <c r="G3558" i="10"/>
  <c r="K3557" i="10"/>
  <c r="I3557" i="10"/>
  <c r="G3557" i="10"/>
  <c r="K3556" i="10"/>
  <c r="I3556" i="10"/>
  <c r="G3556" i="10"/>
  <c r="K3555" i="10"/>
  <c r="I3555" i="10"/>
  <c r="G3555" i="10"/>
  <c r="K3554" i="10"/>
  <c r="I3554" i="10"/>
  <c r="G3554" i="10"/>
  <c r="K3553" i="10"/>
  <c r="I3553" i="10"/>
  <c r="G3553" i="10"/>
  <c r="K3552" i="10"/>
  <c r="I3552" i="10"/>
  <c r="G3552" i="10"/>
  <c r="K3551" i="10"/>
  <c r="I3551" i="10"/>
  <c r="G3551" i="10"/>
  <c r="K3550" i="10"/>
  <c r="I3550" i="10"/>
  <c r="G3550" i="10"/>
  <c r="K3549" i="10"/>
  <c r="I3549" i="10"/>
  <c r="G3549" i="10"/>
  <c r="K3548" i="10"/>
  <c r="I3548" i="10"/>
  <c r="G3548" i="10"/>
  <c r="K3547" i="10"/>
  <c r="I3547" i="10"/>
  <c r="G3547" i="10"/>
  <c r="K3546" i="10"/>
  <c r="I3546" i="10"/>
  <c r="G3546" i="10"/>
  <c r="K3545" i="10"/>
  <c r="I3545" i="10"/>
  <c r="G3545" i="10"/>
  <c r="K3544" i="10"/>
  <c r="I3544" i="10"/>
  <c r="G3544" i="10"/>
  <c r="K3543" i="10"/>
  <c r="I3543" i="10"/>
  <c r="G3543" i="10"/>
  <c r="K3542" i="10"/>
  <c r="I3542" i="10"/>
  <c r="G3542" i="10"/>
  <c r="K3541" i="10"/>
  <c r="I3541" i="10"/>
  <c r="G3541" i="10"/>
  <c r="K3540" i="10"/>
  <c r="I3540" i="10"/>
  <c r="G3540" i="10"/>
  <c r="K3539" i="10"/>
  <c r="I3539" i="10"/>
  <c r="G3539" i="10"/>
  <c r="K3538" i="10"/>
  <c r="I3538" i="10"/>
  <c r="G3538" i="10"/>
  <c r="K3537" i="10"/>
  <c r="I3537" i="10"/>
  <c r="G3537" i="10"/>
  <c r="K3536" i="10"/>
  <c r="I3536" i="10"/>
  <c r="G3536" i="10"/>
  <c r="K3535" i="10"/>
  <c r="I3535" i="10"/>
  <c r="G3535" i="10"/>
  <c r="K3534" i="10"/>
  <c r="I3534" i="10"/>
  <c r="G3534" i="10"/>
  <c r="K3533" i="10"/>
  <c r="I3533" i="10"/>
  <c r="G3533" i="10"/>
  <c r="K3532" i="10"/>
  <c r="I3532" i="10"/>
  <c r="G3532" i="10"/>
  <c r="K3531" i="10"/>
  <c r="I3531" i="10"/>
  <c r="G3531" i="10"/>
  <c r="K3530" i="10"/>
  <c r="I3530" i="10"/>
  <c r="G3530" i="10"/>
  <c r="K3529" i="10"/>
  <c r="I3529" i="10"/>
  <c r="G3529" i="10"/>
  <c r="K3528" i="10"/>
  <c r="I3528" i="10"/>
  <c r="G3528" i="10"/>
  <c r="K3527" i="10"/>
  <c r="I3527" i="10"/>
  <c r="G3527" i="10"/>
  <c r="K3526" i="10"/>
  <c r="I3526" i="10"/>
  <c r="G3526" i="10"/>
  <c r="K3525" i="10"/>
  <c r="I3525" i="10"/>
  <c r="G3525" i="10"/>
  <c r="K3524" i="10"/>
  <c r="I3524" i="10"/>
  <c r="G3524" i="10"/>
  <c r="K3523" i="10"/>
  <c r="I3523" i="10"/>
  <c r="G3523" i="10"/>
  <c r="K3522" i="10"/>
  <c r="I3522" i="10"/>
  <c r="G3522" i="10"/>
  <c r="K3521" i="10"/>
  <c r="I3521" i="10"/>
  <c r="G3521" i="10"/>
  <c r="K3520" i="10"/>
  <c r="I3520" i="10"/>
  <c r="G3520" i="10"/>
  <c r="K3519" i="10"/>
  <c r="I3519" i="10"/>
  <c r="G3519" i="10"/>
  <c r="K3518" i="10"/>
  <c r="I3518" i="10"/>
  <c r="G3518" i="10"/>
  <c r="K3517" i="10"/>
  <c r="I3517" i="10"/>
  <c r="G3517" i="10"/>
  <c r="K3516" i="10"/>
  <c r="I3516" i="10"/>
  <c r="G3516" i="10"/>
  <c r="K3515" i="10"/>
  <c r="I3515" i="10"/>
  <c r="G3515" i="10"/>
  <c r="K3514" i="10"/>
  <c r="I3514" i="10"/>
  <c r="G3514" i="10"/>
  <c r="K3513" i="10"/>
  <c r="I3513" i="10"/>
  <c r="G3513" i="10"/>
  <c r="K3512" i="10"/>
  <c r="I3512" i="10"/>
  <c r="G3512" i="10"/>
  <c r="K3511" i="10"/>
  <c r="I3511" i="10"/>
  <c r="G3511" i="10"/>
  <c r="K3510" i="10"/>
  <c r="I3510" i="10"/>
  <c r="G3510" i="10"/>
  <c r="K3509" i="10"/>
  <c r="I3509" i="10"/>
  <c r="G3509" i="10"/>
  <c r="K3508" i="10"/>
  <c r="I3508" i="10"/>
  <c r="G3508" i="10"/>
  <c r="K3507" i="10"/>
  <c r="I3507" i="10"/>
  <c r="G3507" i="10"/>
  <c r="K3506" i="10"/>
  <c r="I3506" i="10"/>
  <c r="G3506" i="10"/>
  <c r="K3505" i="10"/>
  <c r="I3505" i="10"/>
  <c r="G3505" i="10"/>
  <c r="K3504" i="10"/>
  <c r="I3504" i="10"/>
  <c r="G3504" i="10"/>
  <c r="K3503" i="10"/>
  <c r="I3503" i="10"/>
  <c r="G3503" i="10"/>
  <c r="K3502" i="10"/>
  <c r="I3502" i="10"/>
  <c r="G3502" i="10"/>
  <c r="K3501" i="10"/>
  <c r="I3501" i="10"/>
  <c r="G3501" i="10"/>
  <c r="K3500" i="10"/>
  <c r="I3500" i="10"/>
  <c r="G3500" i="10"/>
  <c r="K3499" i="10"/>
  <c r="I3499" i="10"/>
  <c r="G3499" i="10"/>
  <c r="K3498" i="10"/>
  <c r="I3498" i="10"/>
  <c r="G3498" i="10"/>
  <c r="K3497" i="10"/>
  <c r="I3497" i="10"/>
  <c r="G3497" i="10"/>
  <c r="K3496" i="10"/>
  <c r="I3496" i="10"/>
  <c r="G3496" i="10"/>
  <c r="K3495" i="10"/>
  <c r="I3495" i="10"/>
  <c r="G3495" i="10"/>
  <c r="K3494" i="10"/>
  <c r="I3494" i="10"/>
  <c r="G3494" i="10"/>
  <c r="K3493" i="10"/>
  <c r="I3493" i="10"/>
  <c r="G3493" i="10"/>
  <c r="K3492" i="10"/>
  <c r="I3492" i="10"/>
  <c r="G3492" i="10"/>
  <c r="K3491" i="10"/>
  <c r="I3491" i="10"/>
  <c r="G3491" i="10"/>
  <c r="K3490" i="10"/>
  <c r="I3490" i="10"/>
  <c r="G3490" i="10"/>
  <c r="K3489" i="10"/>
  <c r="I3489" i="10"/>
  <c r="G3489" i="10"/>
  <c r="K3488" i="10"/>
  <c r="I3488" i="10"/>
  <c r="G3488" i="10"/>
  <c r="K3487" i="10"/>
  <c r="I3487" i="10"/>
  <c r="G3487" i="10"/>
  <c r="K3486" i="10"/>
  <c r="I3486" i="10"/>
  <c r="G3486" i="10"/>
  <c r="K3485" i="10"/>
  <c r="I3485" i="10"/>
  <c r="G3485" i="10"/>
  <c r="K3484" i="10"/>
  <c r="I3484" i="10"/>
  <c r="G3484" i="10"/>
  <c r="K3483" i="10"/>
  <c r="I3483" i="10"/>
  <c r="G3483" i="10"/>
  <c r="K3482" i="10"/>
  <c r="I3482" i="10"/>
  <c r="G3482" i="10"/>
  <c r="K3481" i="10"/>
  <c r="I3481" i="10"/>
  <c r="G3481" i="10"/>
  <c r="K3480" i="10"/>
  <c r="I3480" i="10"/>
  <c r="G3480" i="10"/>
  <c r="K3479" i="10"/>
  <c r="I3479" i="10"/>
  <c r="G3479" i="10"/>
  <c r="K3478" i="10"/>
  <c r="I3478" i="10"/>
  <c r="G3478" i="10"/>
  <c r="K3477" i="10"/>
  <c r="I3477" i="10"/>
  <c r="G3477" i="10"/>
  <c r="K3476" i="10"/>
  <c r="I3476" i="10"/>
  <c r="G3476" i="10"/>
  <c r="K3475" i="10"/>
  <c r="I3475" i="10"/>
  <c r="G3475" i="10"/>
  <c r="K3474" i="10"/>
  <c r="I3474" i="10"/>
  <c r="G3474" i="10"/>
  <c r="K3473" i="10"/>
  <c r="I3473" i="10"/>
  <c r="G3473" i="10"/>
  <c r="K3472" i="10"/>
  <c r="I3472" i="10"/>
  <c r="G3472" i="10"/>
  <c r="K3471" i="10"/>
  <c r="I3471" i="10"/>
  <c r="G3471" i="10"/>
  <c r="K3470" i="10"/>
  <c r="I3470" i="10"/>
  <c r="G3470" i="10"/>
  <c r="K3469" i="10"/>
  <c r="I3469" i="10"/>
  <c r="G3469" i="10"/>
  <c r="K3468" i="10"/>
  <c r="I3468" i="10"/>
  <c r="G3468" i="10"/>
  <c r="K3467" i="10"/>
  <c r="I3467" i="10"/>
  <c r="G3467" i="10"/>
  <c r="K3466" i="10"/>
  <c r="I3466" i="10"/>
  <c r="G3466" i="10"/>
  <c r="K3465" i="10"/>
  <c r="I3465" i="10"/>
  <c r="G3465" i="10"/>
  <c r="K3464" i="10"/>
  <c r="I3464" i="10"/>
  <c r="G3464" i="10"/>
  <c r="K3463" i="10"/>
  <c r="I3463" i="10"/>
  <c r="G3463" i="10"/>
  <c r="K3462" i="10"/>
  <c r="I3462" i="10"/>
  <c r="G3462" i="10"/>
  <c r="K3461" i="10"/>
  <c r="I3461" i="10"/>
  <c r="G3461" i="10"/>
  <c r="K3460" i="10"/>
  <c r="I3460" i="10"/>
  <c r="G3460" i="10"/>
  <c r="K3459" i="10"/>
  <c r="I3459" i="10"/>
  <c r="G3459" i="10"/>
  <c r="K3458" i="10"/>
  <c r="I3458" i="10"/>
  <c r="G3458" i="10"/>
  <c r="K3457" i="10"/>
  <c r="I3457" i="10"/>
  <c r="G3457" i="10"/>
  <c r="K3456" i="10"/>
  <c r="I3456" i="10"/>
  <c r="G3456" i="10"/>
  <c r="K3455" i="10"/>
  <c r="I3455" i="10"/>
  <c r="G3455" i="10"/>
  <c r="K3454" i="10"/>
  <c r="I3454" i="10"/>
  <c r="G3454" i="10"/>
  <c r="K3453" i="10"/>
  <c r="I3453" i="10"/>
  <c r="G3453" i="10"/>
  <c r="K3452" i="10"/>
  <c r="I3452" i="10"/>
  <c r="G3452" i="10"/>
  <c r="K3451" i="10"/>
  <c r="I3451" i="10"/>
  <c r="G3451" i="10"/>
  <c r="K3450" i="10"/>
  <c r="I3450" i="10"/>
  <c r="G3450" i="10"/>
  <c r="K3449" i="10"/>
  <c r="I3449" i="10"/>
  <c r="G3449" i="10"/>
  <c r="K3448" i="10"/>
  <c r="I3448" i="10"/>
  <c r="G3448" i="10"/>
  <c r="K3447" i="10"/>
  <c r="I3447" i="10"/>
  <c r="G3447" i="10"/>
  <c r="K3446" i="10"/>
  <c r="I3446" i="10"/>
  <c r="G3446" i="10"/>
  <c r="K3445" i="10"/>
  <c r="I3445" i="10"/>
  <c r="G3445" i="10"/>
  <c r="K3444" i="10"/>
  <c r="I3444" i="10"/>
  <c r="G3444" i="10"/>
  <c r="K3443" i="10"/>
  <c r="I3443" i="10"/>
  <c r="G3443" i="10"/>
  <c r="K3442" i="10"/>
  <c r="I3442" i="10"/>
  <c r="G3442" i="10"/>
  <c r="K3441" i="10"/>
  <c r="I3441" i="10"/>
  <c r="G3441" i="10"/>
  <c r="K3440" i="10"/>
  <c r="I3440" i="10"/>
  <c r="G3440" i="10"/>
  <c r="K3439" i="10"/>
  <c r="I3439" i="10"/>
  <c r="G3439" i="10"/>
  <c r="K3438" i="10"/>
  <c r="I3438" i="10"/>
  <c r="G3438" i="10"/>
  <c r="K3437" i="10"/>
  <c r="I3437" i="10"/>
  <c r="G3437" i="10"/>
  <c r="K3436" i="10"/>
  <c r="I3436" i="10"/>
  <c r="G3436" i="10"/>
  <c r="K3435" i="10"/>
  <c r="I3435" i="10"/>
  <c r="G3435" i="10"/>
  <c r="K3434" i="10"/>
  <c r="I3434" i="10"/>
  <c r="G3434" i="10"/>
  <c r="K3433" i="10"/>
  <c r="I3433" i="10"/>
  <c r="G3433" i="10"/>
  <c r="K3432" i="10"/>
  <c r="I3432" i="10"/>
  <c r="G3432" i="10"/>
  <c r="K3431" i="10"/>
  <c r="I3431" i="10"/>
  <c r="G3431" i="10"/>
  <c r="K3430" i="10"/>
  <c r="I3430" i="10"/>
  <c r="G3430" i="10"/>
  <c r="K3429" i="10"/>
  <c r="I3429" i="10"/>
  <c r="G3429" i="10"/>
  <c r="K3428" i="10"/>
  <c r="I3428" i="10"/>
  <c r="G3428" i="10"/>
  <c r="K3427" i="10"/>
  <c r="I3427" i="10"/>
  <c r="G3427" i="10"/>
  <c r="K3426" i="10"/>
  <c r="I3426" i="10"/>
  <c r="G3426" i="10"/>
  <c r="K3425" i="10"/>
  <c r="I3425" i="10"/>
  <c r="G3425" i="10"/>
  <c r="K3424" i="10"/>
  <c r="I3424" i="10"/>
  <c r="G3424" i="10"/>
  <c r="K3423" i="10"/>
  <c r="I3423" i="10"/>
  <c r="G3423" i="10"/>
  <c r="K3422" i="10"/>
  <c r="I3422" i="10"/>
  <c r="G3422" i="10"/>
  <c r="K3421" i="10"/>
  <c r="I3421" i="10"/>
  <c r="G3421" i="10"/>
  <c r="K3420" i="10"/>
  <c r="I3420" i="10"/>
  <c r="G3420" i="10"/>
  <c r="K3419" i="10"/>
  <c r="I3419" i="10"/>
  <c r="G3419" i="10"/>
  <c r="K3418" i="10"/>
  <c r="I3418" i="10"/>
  <c r="G3418" i="10"/>
  <c r="K3417" i="10"/>
  <c r="I3417" i="10"/>
  <c r="G3417" i="10"/>
  <c r="K3416" i="10"/>
  <c r="I3416" i="10"/>
  <c r="G3416" i="10"/>
  <c r="K3415" i="10"/>
  <c r="I3415" i="10"/>
  <c r="G3415" i="10"/>
  <c r="K3414" i="10"/>
  <c r="I3414" i="10"/>
  <c r="G3414" i="10"/>
  <c r="K3413" i="10"/>
  <c r="I3413" i="10"/>
  <c r="G3413" i="10"/>
  <c r="K3412" i="10"/>
  <c r="I3412" i="10"/>
  <c r="G3412" i="10"/>
  <c r="K3411" i="10"/>
  <c r="I3411" i="10"/>
  <c r="G3411" i="10"/>
  <c r="K3410" i="10"/>
  <c r="I3410" i="10"/>
  <c r="G3410" i="10"/>
  <c r="K3409" i="10"/>
  <c r="I3409" i="10"/>
  <c r="G3409" i="10"/>
  <c r="K3408" i="10"/>
  <c r="I3408" i="10"/>
  <c r="G3408" i="10"/>
  <c r="K3407" i="10"/>
  <c r="I3407" i="10"/>
  <c r="G3407" i="10"/>
  <c r="K3406" i="10"/>
  <c r="I3406" i="10"/>
  <c r="G3406" i="10"/>
  <c r="K3405" i="10"/>
  <c r="I3405" i="10"/>
  <c r="G3405" i="10"/>
  <c r="K3404" i="10"/>
  <c r="I3404" i="10"/>
  <c r="G3404" i="10"/>
  <c r="K3403" i="10"/>
  <c r="I3403" i="10"/>
  <c r="G3403" i="10"/>
  <c r="K3402" i="10"/>
  <c r="I3402" i="10"/>
  <c r="G3402" i="10"/>
  <c r="K3401" i="10"/>
  <c r="I3401" i="10"/>
  <c r="G3401" i="10"/>
  <c r="K3400" i="10"/>
  <c r="I3400" i="10"/>
  <c r="G3400" i="10"/>
  <c r="K3399" i="10"/>
  <c r="I3399" i="10"/>
  <c r="G3399" i="10"/>
  <c r="K3398" i="10"/>
  <c r="I3398" i="10"/>
  <c r="G3398" i="10"/>
  <c r="K3397" i="10"/>
  <c r="I3397" i="10"/>
  <c r="G3397" i="10"/>
  <c r="K3396" i="10"/>
  <c r="I3396" i="10"/>
  <c r="G3396" i="10"/>
  <c r="K3395" i="10"/>
  <c r="I3395" i="10"/>
  <c r="G3395" i="10"/>
  <c r="K3394" i="10"/>
  <c r="I3394" i="10"/>
  <c r="G3394" i="10"/>
  <c r="K3393" i="10"/>
  <c r="I3393" i="10"/>
  <c r="G3393" i="10"/>
  <c r="K3392" i="10"/>
  <c r="I3392" i="10"/>
  <c r="G3392" i="10"/>
  <c r="K3391" i="10"/>
  <c r="I3391" i="10"/>
  <c r="G3391" i="10"/>
  <c r="K3390" i="10"/>
  <c r="I3390" i="10"/>
  <c r="G3390" i="10"/>
  <c r="K3389" i="10"/>
  <c r="I3389" i="10"/>
  <c r="G3389" i="10"/>
  <c r="K3388" i="10"/>
  <c r="I3388" i="10"/>
  <c r="G3388" i="10"/>
  <c r="K3387" i="10"/>
  <c r="I3387" i="10"/>
  <c r="G3387" i="10"/>
  <c r="K3386" i="10"/>
  <c r="I3386" i="10"/>
  <c r="G3386" i="10"/>
  <c r="K3385" i="10"/>
  <c r="I3385" i="10"/>
  <c r="G3385" i="10"/>
  <c r="K3384" i="10"/>
  <c r="I3384" i="10"/>
  <c r="G3384" i="10"/>
  <c r="K3383" i="10"/>
  <c r="I3383" i="10"/>
  <c r="G3383" i="10"/>
  <c r="K3382" i="10"/>
  <c r="I3382" i="10"/>
  <c r="G3382" i="10"/>
  <c r="K3381" i="10"/>
  <c r="I3381" i="10"/>
  <c r="G3381" i="10"/>
  <c r="K3380" i="10"/>
  <c r="I3380" i="10"/>
  <c r="G3380" i="10"/>
  <c r="K3379" i="10"/>
  <c r="I3379" i="10"/>
  <c r="G3379" i="10"/>
  <c r="K3378" i="10"/>
  <c r="I3378" i="10"/>
  <c r="G3378" i="10"/>
  <c r="K3377" i="10"/>
  <c r="I3377" i="10"/>
  <c r="G3377" i="10"/>
  <c r="K3376" i="10"/>
  <c r="I3376" i="10"/>
  <c r="G3376" i="10"/>
  <c r="K3375" i="10"/>
  <c r="I3375" i="10"/>
  <c r="G3375" i="10"/>
  <c r="K3374" i="10"/>
  <c r="I3374" i="10"/>
  <c r="G3374" i="10"/>
  <c r="K3373" i="10"/>
  <c r="I3373" i="10"/>
  <c r="G3373" i="10"/>
  <c r="K3372" i="10"/>
  <c r="I3372" i="10"/>
  <c r="G3372" i="10"/>
  <c r="K3371" i="10"/>
  <c r="I3371" i="10"/>
  <c r="G3371" i="10"/>
  <c r="K3370" i="10"/>
  <c r="I3370" i="10"/>
  <c r="G3370" i="10"/>
  <c r="K3369" i="10"/>
  <c r="I3369" i="10"/>
  <c r="G3369" i="10"/>
  <c r="K3368" i="10"/>
  <c r="I3368" i="10"/>
  <c r="G3368" i="10"/>
  <c r="K3367" i="10"/>
  <c r="I3367" i="10"/>
  <c r="G3367" i="10"/>
  <c r="K3366" i="10"/>
  <c r="I3366" i="10"/>
  <c r="G3366" i="10"/>
  <c r="K3365" i="10"/>
  <c r="I3365" i="10"/>
  <c r="G3365" i="10"/>
  <c r="K3364" i="10"/>
  <c r="I3364" i="10"/>
  <c r="G3364" i="10"/>
  <c r="K3363" i="10"/>
  <c r="I3363" i="10"/>
  <c r="G3363" i="10"/>
  <c r="K3362" i="10"/>
  <c r="I3362" i="10"/>
  <c r="G3362" i="10"/>
  <c r="K3361" i="10"/>
  <c r="I3361" i="10"/>
  <c r="G3361" i="10"/>
  <c r="K3360" i="10"/>
  <c r="I3360" i="10"/>
  <c r="G3360" i="10"/>
  <c r="K3359" i="10"/>
  <c r="I3359" i="10"/>
  <c r="G3359" i="10"/>
  <c r="K3358" i="10"/>
  <c r="I3358" i="10"/>
  <c r="G3358" i="10"/>
  <c r="K3357" i="10"/>
  <c r="I3357" i="10"/>
  <c r="G3357" i="10"/>
  <c r="K3356" i="10"/>
  <c r="I3356" i="10"/>
  <c r="G3356" i="10"/>
  <c r="K3355" i="10"/>
  <c r="I3355" i="10"/>
  <c r="G3355" i="10"/>
  <c r="K3354" i="10"/>
  <c r="I3354" i="10"/>
  <c r="G3354" i="10"/>
  <c r="K3353" i="10"/>
  <c r="I3353" i="10"/>
  <c r="G3353" i="10"/>
  <c r="K3352" i="10"/>
  <c r="I3352" i="10"/>
  <c r="G3352" i="10"/>
  <c r="K3351" i="10"/>
  <c r="I3351" i="10"/>
  <c r="G3351" i="10"/>
  <c r="K3350" i="10"/>
  <c r="I3350" i="10"/>
  <c r="G3350" i="10"/>
  <c r="K3349" i="10"/>
  <c r="I3349" i="10"/>
  <c r="G3349" i="10"/>
  <c r="K3348" i="10"/>
  <c r="I3348" i="10"/>
  <c r="G3348" i="10"/>
  <c r="K3347" i="10"/>
  <c r="I3347" i="10"/>
  <c r="G3347" i="10"/>
  <c r="K3346" i="10"/>
  <c r="I3346" i="10"/>
  <c r="G3346" i="10"/>
  <c r="K3345" i="10"/>
  <c r="I3345" i="10"/>
  <c r="G3345" i="10"/>
  <c r="K3344" i="10"/>
  <c r="I3344" i="10"/>
  <c r="G3344" i="10"/>
  <c r="K3343" i="10"/>
  <c r="I3343" i="10"/>
  <c r="G3343" i="10"/>
  <c r="K3342" i="10"/>
  <c r="I3342" i="10"/>
  <c r="G3342" i="10"/>
  <c r="K3341" i="10"/>
  <c r="I3341" i="10"/>
  <c r="G3341" i="10"/>
  <c r="K3340" i="10"/>
  <c r="I3340" i="10"/>
  <c r="G3340" i="10"/>
  <c r="K3339" i="10"/>
  <c r="I3339" i="10"/>
  <c r="G3339" i="10"/>
  <c r="K3338" i="10"/>
  <c r="I3338" i="10"/>
  <c r="G3338" i="10"/>
  <c r="K3337" i="10"/>
  <c r="I3337" i="10"/>
  <c r="G3337" i="10"/>
  <c r="K3336" i="10"/>
  <c r="I3336" i="10"/>
  <c r="G3336" i="10"/>
  <c r="K3335" i="10"/>
  <c r="I3335" i="10"/>
  <c r="G3335" i="10"/>
  <c r="K3334" i="10"/>
  <c r="I3334" i="10"/>
  <c r="G3334" i="10"/>
  <c r="K3333" i="10"/>
  <c r="I3333" i="10"/>
  <c r="G3333" i="10"/>
  <c r="K3332" i="10"/>
  <c r="I3332" i="10"/>
  <c r="G3332" i="10"/>
  <c r="K3331" i="10"/>
  <c r="I3331" i="10"/>
  <c r="G3331" i="10"/>
  <c r="K3330" i="10"/>
  <c r="I3330" i="10"/>
  <c r="G3330" i="10"/>
  <c r="K3329" i="10"/>
  <c r="I3329" i="10"/>
  <c r="G3329" i="10"/>
  <c r="K3328" i="10"/>
  <c r="I3328" i="10"/>
  <c r="G3328" i="10"/>
  <c r="K3327" i="10"/>
  <c r="I3327" i="10"/>
  <c r="G3327" i="10"/>
  <c r="K3326" i="10"/>
  <c r="I3326" i="10"/>
  <c r="G3326" i="10"/>
  <c r="K3325" i="10"/>
  <c r="I3325" i="10"/>
  <c r="G3325" i="10"/>
  <c r="K3324" i="10"/>
  <c r="I3324" i="10"/>
  <c r="G3324" i="10"/>
  <c r="K3323" i="10"/>
  <c r="I3323" i="10"/>
  <c r="G3323" i="10"/>
  <c r="K3322" i="10"/>
  <c r="I3322" i="10"/>
  <c r="G3322" i="10"/>
  <c r="K3321" i="10"/>
  <c r="I3321" i="10"/>
  <c r="G3321" i="10"/>
  <c r="K3320" i="10"/>
  <c r="I3320" i="10"/>
  <c r="G3320" i="10"/>
  <c r="K3319" i="10"/>
  <c r="I3319" i="10"/>
  <c r="G3319" i="10"/>
  <c r="K3318" i="10"/>
  <c r="I3318" i="10"/>
  <c r="G3318" i="10"/>
  <c r="K3317" i="10"/>
  <c r="I3317" i="10"/>
  <c r="G3317" i="10"/>
  <c r="K3316" i="10"/>
  <c r="I3316" i="10"/>
  <c r="G3316" i="10"/>
  <c r="K3315" i="10"/>
  <c r="I3315" i="10"/>
  <c r="G3315" i="10"/>
  <c r="K3314" i="10"/>
  <c r="I3314" i="10"/>
  <c r="G3314" i="10"/>
  <c r="K3313" i="10"/>
  <c r="I3313" i="10"/>
  <c r="G3313" i="10"/>
  <c r="K3312" i="10"/>
  <c r="I3312" i="10"/>
  <c r="G3312" i="10"/>
  <c r="K3311" i="10"/>
  <c r="I3311" i="10"/>
  <c r="G3311" i="10"/>
  <c r="K3310" i="10"/>
  <c r="I3310" i="10"/>
  <c r="G3310" i="10"/>
  <c r="K3309" i="10"/>
  <c r="I3309" i="10"/>
  <c r="G3309" i="10"/>
  <c r="K3308" i="10"/>
  <c r="I3308" i="10"/>
  <c r="G3308" i="10"/>
  <c r="K3307" i="10"/>
  <c r="I3307" i="10"/>
  <c r="G3307" i="10"/>
  <c r="K3306" i="10"/>
  <c r="I3306" i="10"/>
  <c r="G3306" i="10"/>
  <c r="K3305" i="10"/>
  <c r="I3305" i="10"/>
  <c r="G3305" i="10"/>
  <c r="K3304" i="10"/>
  <c r="I3304" i="10"/>
  <c r="G3304" i="10"/>
  <c r="K3303" i="10"/>
  <c r="I3303" i="10"/>
  <c r="G3303" i="10"/>
  <c r="K3302" i="10"/>
  <c r="I3302" i="10"/>
  <c r="G3302" i="10"/>
  <c r="K3301" i="10"/>
  <c r="I3301" i="10"/>
  <c r="G3301" i="10"/>
  <c r="K3300" i="10"/>
  <c r="I3300" i="10"/>
  <c r="G3300" i="10"/>
  <c r="K3299" i="10"/>
  <c r="I3299" i="10"/>
  <c r="G3299" i="10"/>
  <c r="K3298" i="10"/>
  <c r="I3298" i="10"/>
  <c r="G3298" i="10"/>
  <c r="K3297" i="10"/>
  <c r="I3297" i="10"/>
  <c r="G3297" i="10"/>
  <c r="K3296" i="10"/>
  <c r="I3296" i="10"/>
  <c r="G3296" i="10"/>
  <c r="K3295" i="10"/>
  <c r="I3295" i="10"/>
  <c r="G3295" i="10"/>
  <c r="K3294" i="10"/>
  <c r="I3294" i="10"/>
  <c r="G3294" i="10"/>
  <c r="K3293" i="10"/>
  <c r="I3293" i="10"/>
  <c r="G3293" i="10"/>
  <c r="K3292" i="10"/>
  <c r="I3292" i="10"/>
  <c r="G3292" i="10"/>
  <c r="K3291" i="10"/>
  <c r="I3291" i="10"/>
  <c r="G3291" i="10"/>
  <c r="K3290" i="10"/>
  <c r="I3290" i="10"/>
  <c r="G3290" i="10"/>
  <c r="K3289" i="10"/>
  <c r="I3289" i="10"/>
  <c r="G3289" i="10"/>
  <c r="K3288" i="10"/>
  <c r="I3288" i="10"/>
  <c r="G3288" i="10"/>
  <c r="K3287" i="10"/>
  <c r="I3287" i="10"/>
  <c r="G3287" i="10"/>
  <c r="K3286" i="10"/>
  <c r="I3286" i="10"/>
  <c r="G3286" i="10"/>
  <c r="K3285" i="10"/>
  <c r="I3285" i="10"/>
  <c r="G3285" i="10"/>
  <c r="K3284" i="10"/>
  <c r="I3284" i="10"/>
  <c r="G3284" i="10"/>
  <c r="K3283" i="10"/>
  <c r="I3283" i="10"/>
  <c r="G3283" i="10"/>
  <c r="K3282" i="10"/>
  <c r="I3282" i="10"/>
  <c r="G3282" i="10"/>
  <c r="K3281" i="10"/>
  <c r="I3281" i="10"/>
  <c r="G3281" i="10"/>
  <c r="K3280" i="10"/>
  <c r="I3280" i="10"/>
  <c r="G3280" i="10"/>
  <c r="K3279" i="10"/>
  <c r="I3279" i="10"/>
  <c r="G3279" i="10"/>
  <c r="K3278" i="10"/>
  <c r="I3278" i="10"/>
  <c r="G3278" i="10"/>
  <c r="K3277" i="10"/>
  <c r="I3277" i="10"/>
  <c r="G3277" i="10"/>
  <c r="K3276" i="10"/>
  <c r="I3276" i="10"/>
  <c r="G3276" i="10"/>
  <c r="K3275" i="10"/>
  <c r="I3275" i="10"/>
  <c r="G3275" i="10"/>
  <c r="K3274" i="10"/>
  <c r="I3274" i="10"/>
  <c r="G3274" i="10"/>
  <c r="K3273" i="10"/>
  <c r="I3273" i="10"/>
  <c r="G3273" i="10"/>
  <c r="K3272" i="10"/>
  <c r="I3272" i="10"/>
  <c r="G3272" i="10"/>
  <c r="K3271" i="10"/>
  <c r="I3271" i="10"/>
  <c r="G3271" i="10"/>
  <c r="K3270" i="10"/>
  <c r="I3270" i="10"/>
  <c r="G3270" i="10"/>
  <c r="K3269" i="10"/>
  <c r="I3269" i="10"/>
  <c r="G3269" i="10"/>
  <c r="K3268" i="10"/>
  <c r="I3268" i="10"/>
  <c r="G3268" i="10"/>
  <c r="K3267" i="10"/>
  <c r="I3267" i="10"/>
  <c r="G3267" i="10"/>
  <c r="K3266" i="10"/>
  <c r="I3266" i="10"/>
  <c r="G3266" i="10"/>
  <c r="K3265" i="10"/>
  <c r="I3265" i="10"/>
  <c r="G3265" i="10"/>
  <c r="K3264" i="10"/>
  <c r="I3264" i="10"/>
  <c r="G3264" i="10"/>
  <c r="K3263" i="10"/>
  <c r="I3263" i="10"/>
  <c r="G3263" i="10"/>
  <c r="K3262" i="10"/>
  <c r="I3262" i="10"/>
  <c r="G3262" i="10"/>
  <c r="K3261" i="10"/>
  <c r="I3261" i="10"/>
  <c r="G3261" i="10"/>
  <c r="K3260" i="10"/>
  <c r="I3260" i="10"/>
  <c r="G3260" i="10"/>
  <c r="K3259" i="10"/>
  <c r="I3259" i="10"/>
  <c r="G3259" i="10"/>
  <c r="K3258" i="10"/>
  <c r="I3258" i="10"/>
  <c r="G3258" i="10"/>
  <c r="K3257" i="10"/>
  <c r="I3257" i="10"/>
  <c r="G3257" i="10"/>
  <c r="K3256" i="10"/>
  <c r="I3256" i="10"/>
  <c r="G3256" i="10"/>
  <c r="K3255" i="10"/>
  <c r="I3255" i="10"/>
  <c r="G3255" i="10"/>
  <c r="K3254" i="10"/>
  <c r="I3254" i="10"/>
  <c r="G3254" i="10"/>
  <c r="K3253" i="10"/>
  <c r="I3253" i="10"/>
  <c r="G3253" i="10"/>
  <c r="K3252" i="10"/>
  <c r="I3252" i="10"/>
  <c r="G3252" i="10"/>
  <c r="K3251" i="10"/>
  <c r="I3251" i="10"/>
  <c r="G3251" i="10"/>
  <c r="K3250" i="10"/>
  <c r="I3250" i="10"/>
  <c r="G3250" i="10"/>
  <c r="K3249" i="10"/>
  <c r="I3249" i="10"/>
  <c r="G3249" i="10"/>
  <c r="K3248" i="10"/>
  <c r="I3248" i="10"/>
  <c r="G3248" i="10"/>
  <c r="K3247" i="10"/>
  <c r="I3247" i="10"/>
  <c r="G3247" i="10"/>
  <c r="K3246" i="10"/>
  <c r="I3246" i="10"/>
  <c r="G3246" i="10"/>
  <c r="K3245" i="10"/>
  <c r="I3245" i="10"/>
  <c r="G3245" i="10"/>
  <c r="K3244" i="10"/>
  <c r="I3244" i="10"/>
  <c r="G3244" i="10"/>
  <c r="K3243" i="10"/>
  <c r="I3243" i="10"/>
  <c r="G3243" i="10"/>
  <c r="K3242" i="10"/>
  <c r="I3242" i="10"/>
  <c r="G3242" i="10"/>
  <c r="K3241" i="10"/>
  <c r="I3241" i="10"/>
  <c r="G3241" i="10"/>
  <c r="K3240" i="10"/>
  <c r="I3240" i="10"/>
  <c r="G3240" i="10"/>
  <c r="K3239" i="10"/>
  <c r="I3239" i="10"/>
  <c r="G3239" i="10"/>
  <c r="K3238" i="10"/>
  <c r="I3238" i="10"/>
  <c r="G3238" i="10"/>
  <c r="K3237" i="10"/>
  <c r="I3237" i="10"/>
  <c r="G3237" i="10"/>
  <c r="K3236" i="10"/>
  <c r="I3236" i="10"/>
  <c r="G3236" i="10"/>
  <c r="K3235" i="10"/>
  <c r="I3235" i="10"/>
  <c r="G3235" i="10"/>
  <c r="K3234" i="10"/>
  <c r="I3234" i="10"/>
  <c r="G3234" i="10"/>
  <c r="K3233" i="10"/>
  <c r="I3233" i="10"/>
  <c r="G3233" i="10"/>
  <c r="K3232" i="10"/>
  <c r="I3232" i="10"/>
  <c r="G3232" i="10"/>
  <c r="K3231" i="10"/>
  <c r="I3231" i="10"/>
  <c r="G3231" i="10"/>
  <c r="K3230" i="10"/>
  <c r="I3230" i="10"/>
  <c r="G3230" i="10"/>
  <c r="K3229" i="10"/>
  <c r="I3229" i="10"/>
  <c r="G3229" i="10"/>
  <c r="K3228" i="10"/>
  <c r="I3228" i="10"/>
  <c r="G3228" i="10"/>
  <c r="K3227" i="10"/>
  <c r="I3227" i="10"/>
  <c r="G3227" i="10"/>
  <c r="K3226" i="10"/>
  <c r="I3226" i="10"/>
  <c r="G3226" i="10"/>
  <c r="K3225" i="10"/>
  <c r="I3225" i="10"/>
  <c r="G3225" i="10"/>
  <c r="K3224" i="10"/>
  <c r="I3224" i="10"/>
  <c r="G3224" i="10"/>
  <c r="K3223" i="10"/>
  <c r="I3223" i="10"/>
  <c r="G3223" i="10"/>
  <c r="K3222" i="10"/>
  <c r="I3222" i="10"/>
  <c r="G3222" i="10"/>
  <c r="K3221" i="10"/>
  <c r="I3221" i="10"/>
  <c r="G3221" i="10"/>
  <c r="K3220" i="10"/>
  <c r="I3220" i="10"/>
  <c r="G3220" i="10"/>
  <c r="K3219" i="10"/>
  <c r="I3219" i="10"/>
  <c r="G3219" i="10"/>
  <c r="K3218" i="10"/>
  <c r="I3218" i="10"/>
  <c r="G3218" i="10"/>
  <c r="K3217" i="10"/>
  <c r="I3217" i="10"/>
  <c r="G3217" i="10"/>
  <c r="K3216" i="10"/>
  <c r="I3216" i="10"/>
  <c r="G3216" i="10"/>
  <c r="K3215" i="10"/>
  <c r="I3215" i="10"/>
  <c r="G3215" i="10"/>
  <c r="K3214" i="10"/>
  <c r="I3214" i="10"/>
  <c r="G3214" i="10"/>
  <c r="K3213" i="10"/>
  <c r="I3213" i="10"/>
  <c r="G3213" i="10"/>
  <c r="K3212" i="10"/>
  <c r="I3212" i="10"/>
  <c r="G3212" i="10"/>
  <c r="K3211" i="10"/>
  <c r="I3211" i="10"/>
  <c r="G3211" i="10"/>
  <c r="K3210" i="10"/>
  <c r="I3210" i="10"/>
  <c r="G3210" i="10"/>
  <c r="K3209" i="10"/>
  <c r="I3209" i="10"/>
  <c r="G3209" i="10"/>
  <c r="K3208" i="10"/>
  <c r="I3208" i="10"/>
  <c r="G3208" i="10"/>
  <c r="K3207" i="10"/>
  <c r="I3207" i="10"/>
  <c r="G3207" i="10"/>
  <c r="K3206" i="10"/>
  <c r="I3206" i="10"/>
  <c r="G3206" i="10"/>
  <c r="K3205" i="10"/>
  <c r="I3205" i="10"/>
  <c r="G3205" i="10"/>
  <c r="K3204" i="10"/>
  <c r="I3204" i="10"/>
  <c r="G3204" i="10"/>
  <c r="K3203" i="10"/>
  <c r="I3203" i="10"/>
  <c r="G3203" i="10"/>
  <c r="K3202" i="10"/>
  <c r="I3202" i="10"/>
  <c r="G3202" i="10"/>
  <c r="K3201" i="10"/>
  <c r="I3201" i="10"/>
  <c r="G3201" i="10"/>
  <c r="K3200" i="10"/>
  <c r="I3200" i="10"/>
  <c r="G3200" i="10"/>
  <c r="K3199" i="10"/>
  <c r="I3199" i="10"/>
  <c r="G3199" i="10"/>
  <c r="K3198" i="10"/>
  <c r="I3198" i="10"/>
  <c r="G3198" i="10"/>
  <c r="K3197" i="10"/>
  <c r="I3197" i="10"/>
  <c r="G3197" i="10"/>
  <c r="K3196" i="10"/>
  <c r="I3196" i="10"/>
  <c r="G3196" i="10"/>
  <c r="K3195" i="10"/>
  <c r="I3195" i="10"/>
  <c r="G3195" i="10"/>
  <c r="K3194" i="10"/>
  <c r="I3194" i="10"/>
  <c r="G3194" i="10"/>
  <c r="K3193" i="10"/>
  <c r="I3193" i="10"/>
  <c r="G3193" i="10"/>
  <c r="K3192" i="10"/>
  <c r="I3192" i="10"/>
  <c r="G3192" i="10"/>
  <c r="K3191" i="10"/>
  <c r="I3191" i="10"/>
  <c r="G3191" i="10"/>
  <c r="K3190" i="10"/>
  <c r="I3190" i="10"/>
  <c r="G3190" i="10"/>
  <c r="K3189" i="10"/>
  <c r="I3189" i="10"/>
  <c r="G3189" i="10"/>
  <c r="K3188" i="10"/>
  <c r="I3188" i="10"/>
  <c r="G3188" i="10"/>
  <c r="K3187" i="10"/>
  <c r="I3187" i="10"/>
  <c r="G3187" i="10"/>
  <c r="K3186" i="10"/>
  <c r="I3186" i="10"/>
  <c r="G3186" i="10"/>
  <c r="K3185" i="10"/>
  <c r="I3185" i="10"/>
  <c r="G3185" i="10"/>
  <c r="K3184" i="10"/>
  <c r="I3184" i="10"/>
  <c r="G3184" i="10"/>
  <c r="K3183" i="10"/>
  <c r="I3183" i="10"/>
  <c r="G3183" i="10"/>
  <c r="K3182" i="10"/>
  <c r="I3182" i="10"/>
  <c r="G3182" i="10"/>
  <c r="K3181" i="10"/>
  <c r="I3181" i="10"/>
  <c r="G3181" i="10"/>
  <c r="K3180" i="10"/>
  <c r="I3180" i="10"/>
  <c r="G3180" i="10"/>
  <c r="K3179" i="10"/>
  <c r="I3179" i="10"/>
  <c r="G3179" i="10"/>
  <c r="K3178" i="10"/>
  <c r="I3178" i="10"/>
  <c r="G3178" i="10"/>
  <c r="K3177" i="10"/>
  <c r="I3177" i="10"/>
  <c r="G3177" i="10"/>
  <c r="K3176" i="10"/>
  <c r="I3176" i="10"/>
  <c r="G3176" i="10"/>
  <c r="K3175" i="10"/>
  <c r="I3175" i="10"/>
  <c r="G3175" i="10"/>
  <c r="K3174" i="10"/>
  <c r="I3174" i="10"/>
  <c r="G3174" i="10"/>
  <c r="K3173" i="10"/>
  <c r="I3173" i="10"/>
  <c r="G3173" i="10"/>
  <c r="K3172" i="10"/>
  <c r="I3172" i="10"/>
  <c r="G3172" i="10"/>
  <c r="K3171" i="10"/>
  <c r="I3171" i="10"/>
  <c r="G3171" i="10"/>
  <c r="K3170" i="10"/>
  <c r="I3170" i="10"/>
  <c r="G3170" i="10"/>
  <c r="K3169" i="10"/>
  <c r="I3169" i="10"/>
  <c r="G3169" i="10"/>
  <c r="K3168" i="10"/>
  <c r="I3168" i="10"/>
  <c r="G3168" i="10"/>
  <c r="K3167" i="10"/>
  <c r="I3167" i="10"/>
  <c r="G3167" i="10"/>
  <c r="K3166" i="10"/>
  <c r="I3166" i="10"/>
  <c r="G3166" i="10"/>
  <c r="K3165" i="10"/>
  <c r="I3165" i="10"/>
  <c r="G3165" i="10"/>
  <c r="K3164" i="10"/>
  <c r="I3164" i="10"/>
  <c r="G3164" i="10"/>
  <c r="K3163" i="10"/>
  <c r="I3163" i="10"/>
  <c r="G3163" i="10"/>
  <c r="K3162" i="10"/>
  <c r="I3162" i="10"/>
  <c r="G3162" i="10"/>
  <c r="K3161" i="10"/>
  <c r="I3161" i="10"/>
  <c r="G3161" i="10"/>
  <c r="K3160" i="10"/>
  <c r="I3160" i="10"/>
  <c r="G3160" i="10"/>
  <c r="K3159" i="10"/>
  <c r="I3159" i="10"/>
  <c r="G3159" i="10"/>
  <c r="K3158" i="10"/>
  <c r="I3158" i="10"/>
  <c r="G3158" i="10"/>
  <c r="K3157" i="10"/>
  <c r="I3157" i="10"/>
  <c r="G3157" i="10"/>
  <c r="K3156" i="10"/>
  <c r="I3156" i="10"/>
  <c r="G3156" i="10"/>
  <c r="K3155" i="10"/>
  <c r="I3155" i="10"/>
  <c r="G3155" i="10"/>
  <c r="K3154" i="10"/>
  <c r="I3154" i="10"/>
  <c r="G3154" i="10"/>
  <c r="K3153" i="10"/>
  <c r="I3153" i="10"/>
  <c r="G3153" i="10"/>
  <c r="K3152" i="10"/>
  <c r="I3152" i="10"/>
  <c r="G3152" i="10"/>
  <c r="K3151" i="10"/>
  <c r="I3151" i="10"/>
  <c r="G3151" i="10"/>
  <c r="K3150" i="10"/>
  <c r="I3150" i="10"/>
  <c r="G3150" i="10"/>
  <c r="K3149" i="10"/>
  <c r="I3149" i="10"/>
  <c r="G3149" i="10"/>
  <c r="K3148" i="10"/>
  <c r="I3148" i="10"/>
  <c r="G3148" i="10"/>
  <c r="K3147" i="10"/>
  <c r="I3147" i="10"/>
  <c r="G3147" i="10"/>
  <c r="K3146" i="10"/>
  <c r="I3146" i="10"/>
  <c r="G3146" i="10"/>
  <c r="K3145" i="10"/>
  <c r="I3145" i="10"/>
  <c r="G3145" i="10"/>
  <c r="K3144" i="10"/>
  <c r="I3144" i="10"/>
  <c r="G3144" i="10"/>
  <c r="K3143" i="10"/>
  <c r="I3143" i="10"/>
  <c r="G3143" i="10"/>
  <c r="K3142" i="10"/>
  <c r="I3142" i="10"/>
  <c r="G3142" i="10"/>
  <c r="K3141" i="10"/>
  <c r="I3141" i="10"/>
  <c r="G3141" i="10"/>
  <c r="K3140" i="10"/>
  <c r="I3140" i="10"/>
  <c r="G3140" i="10"/>
  <c r="K3139" i="10"/>
  <c r="I3139" i="10"/>
  <c r="G3139" i="10"/>
  <c r="K3138" i="10"/>
  <c r="I3138" i="10"/>
  <c r="G3138" i="10"/>
  <c r="K3137" i="10"/>
  <c r="I3137" i="10"/>
  <c r="G3137" i="10"/>
  <c r="K3136" i="10"/>
  <c r="I3136" i="10"/>
  <c r="G3136" i="10"/>
  <c r="K3135" i="10"/>
  <c r="I3135" i="10"/>
  <c r="G3135" i="10"/>
  <c r="K3134" i="10"/>
  <c r="I3134" i="10"/>
  <c r="G3134" i="10"/>
  <c r="K3133" i="10"/>
  <c r="I3133" i="10"/>
  <c r="G3133" i="10"/>
  <c r="K3132" i="10"/>
  <c r="I3132" i="10"/>
  <c r="G3132" i="10"/>
  <c r="K3131" i="10"/>
  <c r="I3131" i="10"/>
  <c r="G3131" i="10"/>
  <c r="K3130" i="10"/>
  <c r="I3130" i="10"/>
  <c r="G3130" i="10"/>
  <c r="K3129" i="10"/>
  <c r="I3129" i="10"/>
  <c r="G3129" i="10"/>
  <c r="K3128" i="10"/>
  <c r="I3128" i="10"/>
  <c r="G3128" i="10"/>
  <c r="K3127" i="10"/>
  <c r="I3127" i="10"/>
  <c r="G3127" i="10"/>
  <c r="K3126" i="10"/>
  <c r="I3126" i="10"/>
  <c r="G3126" i="10"/>
  <c r="K3125" i="10"/>
  <c r="I3125" i="10"/>
  <c r="G3125" i="10"/>
  <c r="K3124" i="10"/>
  <c r="I3124" i="10"/>
  <c r="G3124" i="10"/>
  <c r="K3123" i="10"/>
  <c r="I3123" i="10"/>
  <c r="G3123" i="10"/>
  <c r="K3122" i="10"/>
  <c r="I3122" i="10"/>
  <c r="G3122" i="10"/>
  <c r="K3121" i="10"/>
  <c r="I3121" i="10"/>
  <c r="G3121" i="10"/>
  <c r="K3120" i="10"/>
  <c r="I3120" i="10"/>
  <c r="G3120" i="10"/>
  <c r="K3119" i="10"/>
  <c r="I3119" i="10"/>
  <c r="G3119" i="10"/>
  <c r="K3118" i="10"/>
  <c r="I3118" i="10"/>
  <c r="G3118" i="10"/>
  <c r="K3117" i="10"/>
  <c r="I3117" i="10"/>
  <c r="G3117" i="10"/>
  <c r="K3116" i="10"/>
  <c r="I3116" i="10"/>
  <c r="G3116" i="10"/>
  <c r="K3115" i="10"/>
  <c r="I3115" i="10"/>
  <c r="G3115" i="10"/>
  <c r="K3114" i="10"/>
  <c r="I3114" i="10"/>
  <c r="G3114" i="10"/>
  <c r="K3113" i="10"/>
  <c r="I3113" i="10"/>
  <c r="G3113" i="10"/>
  <c r="K3112" i="10"/>
  <c r="I3112" i="10"/>
  <c r="G3112" i="10"/>
  <c r="K3111" i="10"/>
  <c r="I3111" i="10"/>
  <c r="G3111" i="10"/>
  <c r="K3110" i="10"/>
  <c r="I3110" i="10"/>
  <c r="G3110" i="10"/>
  <c r="K3109" i="10"/>
  <c r="I3109" i="10"/>
  <c r="G3109" i="10"/>
  <c r="K3108" i="10"/>
  <c r="I3108" i="10"/>
  <c r="G3108" i="10"/>
  <c r="K3107" i="10"/>
  <c r="I3107" i="10"/>
  <c r="G3107" i="10"/>
  <c r="K3106" i="10"/>
  <c r="I3106" i="10"/>
  <c r="G3106" i="10"/>
  <c r="K3105" i="10"/>
  <c r="I3105" i="10"/>
  <c r="G3105" i="10"/>
  <c r="K3104" i="10"/>
  <c r="I3104" i="10"/>
  <c r="G3104" i="10"/>
  <c r="K3103" i="10"/>
  <c r="I3103" i="10"/>
  <c r="G3103" i="10"/>
  <c r="K3102" i="10"/>
  <c r="I3102" i="10"/>
  <c r="G3102" i="10"/>
  <c r="K3101" i="10"/>
  <c r="I3101" i="10"/>
  <c r="G3101" i="10"/>
  <c r="K3100" i="10"/>
  <c r="I3100" i="10"/>
  <c r="G3100" i="10"/>
  <c r="K3099" i="10"/>
  <c r="I3099" i="10"/>
  <c r="G3099" i="10"/>
  <c r="K3098" i="10"/>
  <c r="I3098" i="10"/>
  <c r="G3098" i="10"/>
  <c r="K3097" i="10"/>
  <c r="I3097" i="10"/>
  <c r="G3097" i="10"/>
  <c r="K3096" i="10"/>
  <c r="I3096" i="10"/>
  <c r="G3096" i="10"/>
  <c r="K3095" i="10"/>
  <c r="I3095" i="10"/>
  <c r="G3095" i="10"/>
  <c r="K3094" i="10"/>
  <c r="I3094" i="10"/>
  <c r="G3094" i="10"/>
  <c r="K3093" i="10"/>
  <c r="I3093" i="10"/>
  <c r="G3093" i="10"/>
  <c r="K3092" i="10"/>
  <c r="I3092" i="10"/>
  <c r="G3092" i="10"/>
  <c r="K3091" i="10"/>
  <c r="I3091" i="10"/>
  <c r="G3091" i="10"/>
  <c r="K3090" i="10"/>
  <c r="I3090" i="10"/>
  <c r="G3090" i="10"/>
  <c r="K3089" i="10"/>
  <c r="I3089" i="10"/>
  <c r="G3089" i="10"/>
  <c r="K3088" i="10"/>
  <c r="I3088" i="10"/>
  <c r="G3088" i="10"/>
  <c r="K3087" i="10"/>
  <c r="I3087" i="10"/>
  <c r="G3087" i="10"/>
  <c r="K3086" i="10"/>
  <c r="I3086" i="10"/>
  <c r="G3086" i="10"/>
  <c r="K3085" i="10"/>
  <c r="I3085" i="10"/>
  <c r="G3085" i="10"/>
  <c r="K3084" i="10"/>
  <c r="I3084" i="10"/>
  <c r="G3084" i="10"/>
  <c r="K3083" i="10"/>
  <c r="I3083" i="10"/>
  <c r="G3083" i="10"/>
  <c r="K3082" i="10"/>
  <c r="I3082" i="10"/>
  <c r="G3082" i="10"/>
  <c r="K3081" i="10"/>
  <c r="I3081" i="10"/>
  <c r="G3081" i="10"/>
  <c r="K3080" i="10"/>
  <c r="I3080" i="10"/>
  <c r="G3080" i="10"/>
  <c r="K3079" i="10"/>
  <c r="I3079" i="10"/>
  <c r="G3079" i="10"/>
  <c r="K3078" i="10"/>
  <c r="I3078" i="10"/>
  <c r="G3078" i="10"/>
  <c r="K3077" i="10"/>
  <c r="I3077" i="10"/>
  <c r="G3077" i="10"/>
  <c r="K3076" i="10"/>
  <c r="I3076" i="10"/>
  <c r="G3076" i="10"/>
  <c r="K3075" i="10"/>
  <c r="I3075" i="10"/>
  <c r="G3075" i="10"/>
  <c r="K3074" i="10"/>
  <c r="I3074" i="10"/>
  <c r="G3074" i="10"/>
  <c r="K3073" i="10"/>
  <c r="I3073" i="10"/>
  <c r="G3073" i="10"/>
  <c r="K3072" i="10"/>
  <c r="I3072" i="10"/>
  <c r="G3072" i="10"/>
  <c r="K3071" i="10"/>
  <c r="I3071" i="10"/>
  <c r="G3071" i="10"/>
  <c r="K3070" i="10"/>
  <c r="I3070" i="10"/>
  <c r="G3070" i="10"/>
  <c r="K3069" i="10"/>
  <c r="I3069" i="10"/>
  <c r="G3069" i="10"/>
  <c r="K3068" i="10"/>
  <c r="I3068" i="10"/>
  <c r="G3068" i="10"/>
  <c r="K3067" i="10"/>
  <c r="I3067" i="10"/>
  <c r="G3067" i="10"/>
  <c r="K3066" i="10"/>
  <c r="I3066" i="10"/>
  <c r="G3066" i="10"/>
  <c r="K3065" i="10"/>
  <c r="I3065" i="10"/>
  <c r="G3065" i="10"/>
  <c r="K3064" i="10"/>
  <c r="I3064" i="10"/>
  <c r="G3064" i="10"/>
  <c r="K3063" i="10"/>
  <c r="I3063" i="10"/>
  <c r="G3063" i="10"/>
  <c r="K3062" i="10"/>
  <c r="I3062" i="10"/>
  <c r="G3062" i="10"/>
  <c r="K3061" i="10"/>
  <c r="I3061" i="10"/>
  <c r="G3061" i="10"/>
  <c r="K3060" i="10"/>
  <c r="I3060" i="10"/>
  <c r="G3060" i="10"/>
  <c r="K3059" i="10"/>
  <c r="I3059" i="10"/>
  <c r="G3059" i="10"/>
  <c r="K3058" i="10"/>
  <c r="I3058" i="10"/>
  <c r="G3058" i="10"/>
  <c r="K3057" i="10"/>
  <c r="I3057" i="10"/>
  <c r="G3057" i="10"/>
  <c r="K3056" i="10"/>
  <c r="I3056" i="10"/>
  <c r="G3056" i="10"/>
  <c r="K3055" i="10"/>
  <c r="I3055" i="10"/>
  <c r="G3055" i="10"/>
  <c r="K3054" i="10"/>
  <c r="I3054" i="10"/>
  <c r="G3054" i="10"/>
  <c r="K3053" i="10"/>
  <c r="I3053" i="10"/>
  <c r="G3053" i="10"/>
  <c r="K3052" i="10"/>
  <c r="I3052" i="10"/>
  <c r="G3052" i="10"/>
  <c r="K3051" i="10"/>
  <c r="I3051" i="10"/>
  <c r="G3051" i="10"/>
  <c r="K3050" i="10"/>
  <c r="I3050" i="10"/>
  <c r="G3050" i="10"/>
  <c r="K3049" i="10"/>
  <c r="I3049" i="10"/>
  <c r="G3049" i="10"/>
  <c r="K3048" i="10"/>
  <c r="I3048" i="10"/>
  <c r="G3048" i="10"/>
  <c r="K3047" i="10"/>
  <c r="I3047" i="10"/>
  <c r="G3047" i="10"/>
  <c r="K3046" i="10"/>
  <c r="I3046" i="10"/>
  <c r="G3046" i="10"/>
  <c r="K3045" i="10"/>
  <c r="I3045" i="10"/>
  <c r="G3045" i="10"/>
  <c r="K3044" i="10"/>
  <c r="I3044" i="10"/>
  <c r="G3044" i="10"/>
  <c r="K3043" i="10"/>
  <c r="I3043" i="10"/>
  <c r="G3043" i="10"/>
  <c r="K3042" i="10"/>
  <c r="I3042" i="10"/>
  <c r="G3042" i="10"/>
  <c r="K3041" i="10"/>
  <c r="I3041" i="10"/>
  <c r="G3041" i="10"/>
  <c r="K3040" i="10"/>
  <c r="I3040" i="10"/>
  <c r="G3040" i="10"/>
  <c r="K3039" i="10"/>
  <c r="I3039" i="10"/>
  <c r="G3039" i="10"/>
  <c r="K3038" i="10"/>
  <c r="I3038" i="10"/>
  <c r="G3038" i="10"/>
  <c r="K3037" i="10"/>
  <c r="I3037" i="10"/>
  <c r="G3037" i="10"/>
  <c r="K3036" i="10"/>
  <c r="I3036" i="10"/>
  <c r="G3036" i="10"/>
  <c r="K3035" i="10"/>
  <c r="I3035" i="10"/>
  <c r="G3035" i="10"/>
  <c r="K3034" i="10"/>
  <c r="I3034" i="10"/>
  <c r="G3034" i="10"/>
  <c r="K3033" i="10"/>
  <c r="I3033" i="10"/>
  <c r="G3033" i="10"/>
  <c r="K3032" i="10"/>
  <c r="I3032" i="10"/>
  <c r="G3032" i="10"/>
  <c r="K3031" i="10"/>
  <c r="I3031" i="10"/>
  <c r="G3031" i="10"/>
  <c r="K3030" i="10"/>
  <c r="I3030" i="10"/>
  <c r="G3030" i="10"/>
  <c r="K3029" i="10"/>
  <c r="I3029" i="10"/>
  <c r="G3029" i="10"/>
  <c r="K3028" i="10"/>
  <c r="I3028" i="10"/>
  <c r="G3028" i="10"/>
  <c r="K3027" i="10"/>
  <c r="I3027" i="10"/>
  <c r="G3027" i="10"/>
  <c r="K3026" i="10"/>
  <c r="I3026" i="10"/>
  <c r="G3026" i="10"/>
  <c r="K3025" i="10"/>
  <c r="I3025" i="10"/>
  <c r="G3025" i="10"/>
  <c r="K3024" i="10"/>
  <c r="I3024" i="10"/>
  <c r="G3024" i="10"/>
  <c r="K3023" i="10"/>
  <c r="I3023" i="10"/>
  <c r="G3023" i="10"/>
  <c r="K3022" i="10"/>
  <c r="I3022" i="10"/>
  <c r="G3022" i="10"/>
  <c r="K3021" i="10"/>
  <c r="I3021" i="10"/>
  <c r="G3021" i="10"/>
  <c r="K3020" i="10"/>
  <c r="I3020" i="10"/>
  <c r="G3020" i="10"/>
  <c r="K3019" i="10"/>
  <c r="I3019" i="10"/>
  <c r="G3019" i="10"/>
  <c r="K3018" i="10"/>
  <c r="I3018" i="10"/>
  <c r="G3018" i="10"/>
  <c r="K3017" i="10"/>
  <c r="I3017" i="10"/>
  <c r="G3017" i="10"/>
  <c r="K3016" i="10"/>
  <c r="I3016" i="10"/>
  <c r="G3016" i="10"/>
  <c r="K3015" i="10"/>
  <c r="I3015" i="10"/>
  <c r="G3015" i="10"/>
  <c r="K3014" i="10"/>
  <c r="I3014" i="10"/>
  <c r="G3014" i="10"/>
  <c r="K3013" i="10"/>
  <c r="I3013" i="10"/>
  <c r="G3013" i="10"/>
  <c r="K3012" i="10"/>
  <c r="I3012" i="10"/>
  <c r="G3012" i="10"/>
  <c r="K3011" i="10"/>
  <c r="I3011" i="10"/>
  <c r="G3011" i="10"/>
  <c r="K3010" i="10"/>
  <c r="I3010" i="10"/>
  <c r="G3010" i="10"/>
  <c r="K3009" i="10"/>
  <c r="I3009" i="10"/>
  <c r="G3009" i="10"/>
  <c r="K3008" i="10"/>
  <c r="I3008" i="10"/>
  <c r="G3008" i="10"/>
  <c r="K3007" i="10"/>
  <c r="I3007" i="10"/>
  <c r="G3007" i="10"/>
  <c r="K3006" i="10"/>
  <c r="I3006" i="10"/>
  <c r="G3006" i="10"/>
  <c r="K3005" i="10"/>
  <c r="I3005" i="10"/>
  <c r="G3005" i="10"/>
  <c r="K3004" i="10"/>
  <c r="I3004" i="10"/>
  <c r="G3004" i="10"/>
  <c r="K3003" i="10"/>
  <c r="I3003" i="10"/>
  <c r="G3003" i="10"/>
  <c r="K3002" i="10"/>
  <c r="I3002" i="10"/>
  <c r="G3002" i="10"/>
  <c r="K3001" i="10"/>
  <c r="I3001" i="10"/>
  <c r="G3001" i="10"/>
  <c r="K3000" i="10"/>
  <c r="I3000" i="10"/>
  <c r="G3000" i="10"/>
  <c r="K2999" i="10"/>
  <c r="I2999" i="10"/>
  <c r="G2999" i="10"/>
  <c r="K2998" i="10"/>
  <c r="I2998" i="10"/>
  <c r="G2998" i="10"/>
  <c r="K2997" i="10"/>
  <c r="I2997" i="10"/>
  <c r="G2997" i="10"/>
  <c r="K2996" i="10"/>
  <c r="I2996" i="10"/>
  <c r="G2996" i="10"/>
  <c r="K2995" i="10"/>
  <c r="I2995" i="10"/>
  <c r="G2995" i="10"/>
  <c r="K2994" i="10"/>
  <c r="I2994" i="10"/>
  <c r="G2994" i="10"/>
  <c r="K2993" i="10"/>
  <c r="I2993" i="10"/>
  <c r="G2993" i="10"/>
  <c r="K2992" i="10"/>
  <c r="I2992" i="10"/>
  <c r="G2992" i="10"/>
  <c r="K2991" i="10"/>
  <c r="I2991" i="10"/>
  <c r="G2991" i="10"/>
  <c r="K2990" i="10"/>
  <c r="I2990" i="10"/>
  <c r="G2990" i="10"/>
  <c r="K2989" i="10"/>
  <c r="I2989" i="10"/>
  <c r="G2989" i="10"/>
  <c r="K2988" i="10"/>
  <c r="I2988" i="10"/>
  <c r="G2988" i="10"/>
  <c r="K2987" i="10"/>
  <c r="I2987" i="10"/>
  <c r="G2987" i="10"/>
  <c r="K2986" i="10"/>
  <c r="I2986" i="10"/>
  <c r="G2986" i="10"/>
  <c r="K2985" i="10"/>
  <c r="I2985" i="10"/>
  <c r="G2985" i="10"/>
  <c r="K2984" i="10"/>
  <c r="I2984" i="10"/>
  <c r="G2984" i="10"/>
  <c r="K2983" i="10"/>
  <c r="I2983" i="10"/>
  <c r="G2983" i="10"/>
  <c r="K2982" i="10"/>
  <c r="I2982" i="10"/>
  <c r="G2982" i="10"/>
  <c r="K2981" i="10"/>
  <c r="I2981" i="10"/>
  <c r="G2981" i="10"/>
  <c r="K2980" i="10"/>
  <c r="I2980" i="10"/>
  <c r="G2980" i="10"/>
  <c r="K2979" i="10"/>
  <c r="I2979" i="10"/>
  <c r="G2979" i="10"/>
  <c r="K2978" i="10"/>
  <c r="I2978" i="10"/>
  <c r="G2978" i="10"/>
  <c r="K2977" i="10"/>
  <c r="I2977" i="10"/>
  <c r="G2977" i="10"/>
  <c r="K2976" i="10"/>
  <c r="I2976" i="10"/>
  <c r="G2976" i="10"/>
  <c r="K2975" i="10"/>
  <c r="I2975" i="10"/>
  <c r="G2975" i="10"/>
  <c r="K2974" i="10"/>
  <c r="I2974" i="10"/>
  <c r="G2974" i="10"/>
  <c r="K2973" i="10"/>
  <c r="I2973" i="10"/>
  <c r="G2973" i="10"/>
  <c r="K2972" i="10"/>
  <c r="I2972" i="10"/>
  <c r="G2972" i="10"/>
  <c r="K2971" i="10"/>
  <c r="I2971" i="10"/>
  <c r="G2971" i="10"/>
  <c r="K2970" i="10"/>
  <c r="I2970" i="10"/>
  <c r="G2970" i="10"/>
  <c r="K2969" i="10"/>
  <c r="I2969" i="10"/>
  <c r="G2969" i="10"/>
  <c r="K2968" i="10"/>
  <c r="I2968" i="10"/>
  <c r="G2968" i="10"/>
  <c r="K2967" i="10"/>
  <c r="I2967" i="10"/>
  <c r="G2967" i="10"/>
  <c r="K2966" i="10"/>
  <c r="I2966" i="10"/>
  <c r="G2966" i="10"/>
  <c r="K2965" i="10"/>
  <c r="I2965" i="10"/>
  <c r="G2965" i="10"/>
  <c r="K2964" i="10"/>
  <c r="I2964" i="10"/>
  <c r="G2964" i="10"/>
  <c r="K2963" i="10"/>
  <c r="I2963" i="10"/>
  <c r="G2963" i="10"/>
  <c r="K2962" i="10"/>
  <c r="I2962" i="10"/>
  <c r="G2962" i="10"/>
  <c r="K2961" i="10"/>
  <c r="I2961" i="10"/>
  <c r="G2961" i="10"/>
  <c r="K2960" i="10"/>
  <c r="I2960" i="10"/>
  <c r="G2960" i="10"/>
  <c r="K2959" i="10"/>
  <c r="I2959" i="10"/>
  <c r="G2959" i="10"/>
  <c r="K2958" i="10"/>
  <c r="I2958" i="10"/>
  <c r="G2958" i="10"/>
  <c r="K2957" i="10"/>
  <c r="I2957" i="10"/>
  <c r="G2957" i="10"/>
  <c r="K2956" i="10"/>
  <c r="I2956" i="10"/>
  <c r="G2956" i="10"/>
  <c r="K2955" i="10"/>
  <c r="I2955" i="10"/>
  <c r="G2955" i="10"/>
  <c r="K2954" i="10"/>
  <c r="I2954" i="10"/>
  <c r="G2954" i="10"/>
  <c r="K2953" i="10"/>
  <c r="I2953" i="10"/>
  <c r="G2953" i="10"/>
  <c r="K2952" i="10"/>
  <c r="I2952" i="10"/>
  <c r="G2952" i="10"/>
  <c r="K2951" i="10"/>
  <c r="I2951" i="10"/>
  <c r="G2951" i="10"/>
  <c r="K2950" i="10"/>
  <c r="I2950" i="10"/>
  <c r="G2950" i="10"/>
  <c r="K2949" i="10"/>
  <c r="I2949" i="10"/>
  <c r="G2949" i="10"/>
  <c r="K2948" i="10"/>
  <c r="I2948" i="10"/>
  <c r="G2948" i="10"/>
  <c r="K2947" i="10"/>
  <c r="I2947" i="10"/>
  <c r="G2947" i="10"/>
  <c r="K2946" i="10"/>
  <c r="I2946" i="10"/>
  <c r="G2946" i="10"/>
  <c r="K2945" i="10"/>
  <c r="I2945" i="10"/>
  <c r="G2945" i="10"/>
  <c r="K2944" i="10"/>
  <c r="I2944" i="10"/>
  <c r="G2944" i="10"/>
  <c r="K2943" i="10"/>
  <c r="I2943" i="10"/>
  <c r="G2943" i="10"/>
  <c r="K2942" i="10"/>
  <c r="I2942" i="10"/>
  <c r="G2942" i="10"/>
  <c r="K2941" i="10"/>
  <c r="I2941" i="10"/>
  <c r="G2941" i="10"/>
  <c r="K2940" i="10"/>
  <c r="I2940" i="10"/>
  <c r="G2940" i="10"/>
  <c r="K2939" i="10"/>
  <c r="I2939" i="10"/>
  <c r="G2939" i="10"/>
  <c r="K2938" i="10"/>
  <c r="I2938" i="10"/>
  <c r="G2938" i="10"/>
  <c r="K2937" i="10"/>
  <c r="I2937" i="10"/>
  <c r="G2937" i="10"/>
  <c r="K2936" i="10"/>
  <c r="I2936" i="10"/>
  <c r="G2936" i="10"/>
  <c r="K2935" i="10"/>
  <c r="I2935" i="10"/>
  <c r="G2935" i="10"/>
  <c r="K2934" i="10"/>
  <c r="I2934" i="10"/>
  <c r="G2934" i="10"/>
  <c r="K2933" i="10"/>
  <c r="I2933" i="10"/>
  <c r="G2933" i="10"/>
  <c r="K2932" i="10"/>
  <c r="I2932" i="10"/>
  <c r="G2932" i="10"/>
  <c r="K2931" i="10"/>
  <c r="I2931" i="10"/>
  <c r="G2931" i="10"/>
  <c r="K2930" i="10"/>
  <c r="I2930" i="10"/>
  <c r="G2930" i="10"/>
  <c r="K2929" i="10"/>
  <c r="I2929" i="10"/>
  <c r="G2929" i="10"/>
  <c r="K2928" i="10"/>
  <c r="I2928" i="10"/>
  <c r="G2928" i="10"/>
  <c r="K2927" i="10"/>
  <c r="I2927" i="10"/>
  <c r="G2927" i="10"/>
  <c r="K2926" i="10"/>
  <c r="I2926" i="10"/>
  <c r="G2926" i="10"/>
  <c r="K2925" i="10"/>
  <c r="I2925" i="10"/>
  <c r="G2925" i="10"/>
  <c r="K2924" i="10"/>
  <c r="I2924" i="10"/>
  <c r="G2924" i="10"/>
  <c r="K2923" i="10"/>
  <c r="I2923" i="10"/>
  <c r="G2923" i="10"/>
  <c r="K2922" i="10"/>
  <c r="I2922" i="10"/>
  <c r="G2922" i="10"/>
  <c r="K2921" i="10"/>
  <c r="I2921" i="10"/>
  <c r="G2921" i="10"/>
  <c r="K2920" i="10"/>
  <c r="I2920" i="10"/>
  <c r="G2920" i="10"/>
  <c r="K2919" i="10"/>
  <c r="I2919" i="10"/>
  <c r="G2919" i="10"/>
  <c r="K2918" i="10"/>
  <c r="I2918" i="10"/>
  <c r="G2918" i="10"/>
  <c r="K2917" i="10"/>
  <c r="I2917" i="10"/>
  <c r="G2917" i="10"/>
  <c r="K2916" i="10"/>
  <c r="I2916" i="10"/>
  <c r="G2916" i="10"/>
  <c r="K2915" i="10"/>
  <c r="I2915" i="10"/>
  <c r="G2915" i="10"/>
  <c r="K2914" i="10"/>
  <c r="I2914" i="10"/>
  <c r="G2914" i="10"/>
  <c r="K2913" i="10"/>
  <c r="I2913" i="10"/>
  <c r="G2913" i="10"/>
  <c r="K2912" i="10"/>
  <c r="I2912" i="10"/>
  <c r="G2912" i="10"/>
  <c r="K2911" i="10"/>
  <c r="I2911" i="10"/>
  <c r="G2911" i="10"/>
  <c r="K2910" i="10"/>
  <c r="I2910" i="10"/>
  <c r="G2910" i="10"/>
  <c r="K2909" i="10"/>
  <c r="I2909" i="10"/>
  <c r="G2909" i="10"/>
  <c r="K2908" i="10"/>
  <c r="I2908" i="10"/>
  <c r="G2908" i="10"/>
  <c r="K2907" i="10"/>
  <c r="I2907" i="10"/>
  <c r="G2907" i="10"/>
  <c r="K2906" i="10"/>
  <c r="I2906" i="10"/>
  <c r="G2906" i="10"/>
  <c r="K2905" i="10"/>
  <c r="I2905" i="10"/>
  <c r="G2905" i="10"/>
  <c r="K2904" i="10"/>
  <c r="I2904" i="10"/>
  <c r="G2904" i="10"/>
  <c r="K2903" i="10"/>
  <c r="I2903" i="10"/>
  <c r="G2903" i="10"/>
  <c r="K2902" i="10"/>
  <c r="I2902" i="10"/>
  <c r="G2902" i="10"/>
  <c r="K2901" i="10"/>
  <c r="I2901" i="10"/>
  <c r="G2901" i="10"/>
  <c r="K2900" i="10"/>
  <c r="I2900" i="10"/>
  <c r="G2900" i="10"/>
  <c r="K2899" i="10"/>
  <c r="I2899" i="10"/>
  <c r="G2899" i="10"/>
  <c r="K2898" i="10"/>
  <c r="I2898" i="10"/>
  <c r="G2898" i="10"/>
  <c r="K2897" i="10"/>
  <c r="I2897" i="10"/>
  <c r="G2897" i="10"/>
  <c r="K2896" i="10"/>
  <c r="I2896" i="10"/>
  <c r="G2896" i="10"/>
  <c r="K2895" i="10"/>
  <c r="I2895" i="10"/>
  <c r="G2895" i="10"/>
  <c r="K2894" i="10"/>
  <c r="I2894" i="10"/>
  <c r="G2894" i="10"/>
  <c r="K2893" i="10"/>
  <c r="I2893" i="10"/>
  <c r="G2893" i="10"/>
  <c r="K2892" i="10"/>
  <c r="I2892" i="10"/>
  <c r="G2892" i="10"/>
  <c r="K2891" i="10"/>
  <c r="I2891" i="10"/>
  <c r="G2891" i="10"/>
  <c r="K2890" i="10"/>
  <c r="I2890" i="10"/>
  <c r="G2890" i="10"/>
  <c r="K2889" i="10"/>
  <c r="I2889" i="10"/>
  <c r="G2889" i="10"/>
  <c r="K2888" i="10"/>
  <c r="I2888" i="10"/>
  <c r="G2888" i="10"/>
  <c r="K2887" i="10"/>
  <c r="I2887" i="10"/>
  <c r="G2887" i="10"/>
  <c r="K2886" i="10"/>
  <c r="I2886" i="10"/>
  <c r="G2886" i="10"/>
  <c r="K2885" i="10"/>
  <c r="I2885" i="10"/>
  <c r="G2885" i="10"/>
  <c r="K2884" i="10"/>
  <c r="I2884" i="10"/>
  <c r="G2884" i="10"/>
  <c r="K2883" i="10"/>
  <c r="I2883" i="10"/>
  <c r="G2883" i="10"/>
  <c r="K2882" i="10"/>
  <c r="I2882" i="10"/>
  <c r="G2882" i="10"/>
  <c r="K2881" i="10"/>
  <c r="I2881" i="10"/>
  <c r="G2881" i="10"/>
  <c r="K2880" i="10"/>
  <c r="I2880" i="10"/>
  <c r="G2880" i="10"/>
  <c r="K2879" i="10"/>
  <c r="I2879" i="10"/>
  <c r="G2879" i="10"/>
  <c r="K2878" i="10"/>
  <c r="I2878" i="10"/>
  <c r="G2878" i="10"/>
  <c r="K2877" i="10"/>
  <c r="I2877" i="10"/>
  <c r="G2877" i="10"/>
  <c r="K2876" i="10"/>
  <c r="I2876" i="10"/>
  <c r="G2876" i="10"/>
  <c r="K2875" i="10"/>
  <c r="I2875" i="10"/>
  <c r="G2875" i="10"/>
  <c r="K2874" i="10"/>
  <c r="I2874" i="10"/>
  <c r="G2874" i="10"/>
  <c r="K2873" i="10"/>
  <c r="I2873" i="10"/>
  <c r="G2873" i="10"/>
  <c r="K2872" i="10"/>
  <c r="I2872" i="10"/>
  <c r="G2872" i="10"/>
  <c r="K2871" i="10"/>
  <c r="I2871" i="10"/>
  <c r="G2871" i="10"/>
  <c r="K2870" i="10"/>
  <c r="I2870" i="10"/>
  <c r="G2870" i="10"/>
  <c r="K2869" i="10"/>
  <c r="I2869" i="10"/>
  <c r="G2869" i="10"/>
  <c r="K2868" i="10"/>
  <c r="I2868" i="10"/>
  <c r="G2868" i="10"/>
  <c r="K2867" i="10"/>
  <c r="I2867" i="10"/>
  <c r="G2867" i="10"/>
  <c r="K2866" i="10"/>
  <c r="I2866" i="10"/>
  <c r="G2866" i="10"/>
  <c r="K2865" i="10"/>
  <c r="I2865" i="10"/>
  <c r="G2865" i="10"/>
  <c r="K2864" i="10"/>
  <c r="I2864" i="10"/>
  <c r="G2864" i="10"/>
  <c r="K2863" i="10"/>
  <c r="I2863" i="10"/>
  <c r="G2863" i="10"/>
  <c r="K2862" i="10"/>
  <c r="I2862" i="10"/>
  <c r="G2862" i="10"/>
  <c r="K2861" i="10"/>
  <c r="I2861" i="10"/>
  <c r="G2861" i="10"/>
  <c r="K2860" i="10"/>
  <c r="I2860" i="10"/>
  <c r="G2860" i="10"/>
  <c r="K2859" i="10"/>
  <c r="I2859" i="10"/>
  <c r="G2859" i="10"/>
  <c r="K2858" i="10"/>
  <c r="I2858" i="10"/>
  <c r="G2858" i="10"/>
  <c r="K2857" i="10"/>
  <c r="I2857" i="10"/>
  <c r="G2857" i="10"/>
  <c r="K2856" i="10"/>
  <c r="I2856" i="10"/>
  <c r="G2856" i="10"/>
  <c r="K2855" i="10"/>
  <c r="I2855" i="10"/>
  <c r="G2855" i="10"/>
  <c r="K2854" i="10"/>
  <c r="I2854" i="10"/>
  <c r="G2854" i="10"/>
  <c r="K2853" i="10"/>
  <c r="I2853" i="10"/>
  <c r="G2853" i="10"/>
  <c r="K2852" i="10"/>
  <c r="I2852" i="10"/>
  <c r="G2852" i="10"/>
  <c r="K2851" i="10"/>
  <c r="I2851" i="10"/>
  <c r="G2851" i="10"/>
  <c r="K2850" i="10"/>
  <c r="I2850" i="10"/>
  <c r="G2850" i="10"/>
  <c r="K2849" i="10"/>
  <c r="I2849" i="10"/>
  <c r="G2849" i="10"/>
  <c r="K2848" i="10"/>
  <c r="I2848" i="10"/>
  <c r="G2848" i="10"/>
  <c r="K2847" i="10"/>
  <c r="I2847" i="10"/>
  <c r="G2847" i="10"/>
  <c r="K2846" i="10"/>
  <c r="I2846" i="10"/>
  <c r="G2846" i="10"/>
  <c r="K2845" i="10"/>
  <c r="I2845" i="10"/>
  <c r="G2845" i="10"/>
  <c r="K2844" i="10"/>
  <c r="I2844" i="10"/>
  <c r="G2844" i="10"/>
  <c r="K2843" i="10"/>
  <c r="I2843" i="10"/>
  <c r="G2843" i="10"/>
  <c r="K2842" i="10"/>
  <c r="I2842" i="10"/>
  <c r="G2842" i="10"/>
  <c r="K2841" i="10"/>
  <c r="I2841" i="10"/>
  <c r="G2841" i="10"/>
  <c r="K2840" i="10"/>
  <c r="I2840" i="10"/>
  <c r="G2840" i="10"/>
  <c r="K2839" i="10"/>
  <c r="I2839" i="10"/>
  <c r="G2839" i="10"/>
  <c r="K2838" i="10"/>
  <c r="I2838" i="10"/>
  <c r="G2838" i="10"/>
  <c r="K2837" i="10"/>
  <c r="I2837" i="10"/>
  <c r="G2837" i="10"/>
  <c r="K2836" i="10"/>
  <c r="I2836" i="10"/>
  <c r="G2836" i="10"/>
  <c r="K2835" i="10"/>
  <c r="I2835" i="10"/>
  <c r="G2835" i="10"/>
  <c r="K2834" i="10"/>
  <c r="I2834" i="10"/>
  <c r="G2834" i="10"/>
  <c r="K2833" i="10"/>
  <c r="I2833" i="10"/>
  <c r="G2833" i="10"/>
  <c r="K2832" i="10"/>
  <c r="I2832" i="10"/>
  <c r="G2832" i="10"/>
  <c r="K2831" i="10"/>
  <c r="I2831" i="10"/>
  <c r="G2831" i="10"/>
  <c r="K2830" i="10"/>
  <c r="I2830" i="10"/>
  <c r="G2830" i="10"/>
  <c r="K2829" i="10"/>
  <c r="I2829" i="10"/>
  <c r="G2829" i="10"/>
  <c r="K2828" i="10"/>
  <c r="I2828" i="10"/>
  <c r="G2828" i="10"/>
  <c r="K2827" i="10"/>
  <c r="I2827" i="10"/>
  <c r="G2827" i="10"/>
  <c r="K2826" i="10"/>
  <c r="I2826" i="10"/>
  <c r="G2826" i="10"/>
  <c r="K2825" i="10"/>
  <c r="I2825" i="10"/>
  <c r="G2825" i="10"/>
  <c r="K2824" i="10"/>
  <c r="I2824" i="10"/>
  <c r="G2824" i="10"/>
  <c r="K2823" i="10"/>
  <c r="I2823" i="10"/>
  <c r="G2823" i="10"/>
  <c r="K2822" i="10"/>
  <c r="I2822" i="10"/>
  <c r="G2822" i="10"/>
  <c r="K2821" i="10"/>
  <c r="I2821" i="10"/>
  <c r="G2821" i="10"/>
  <c r="K2820" i="10"/>
  <c r="I2820" i="10"/>
  <c r="G2820" i="10"/>
  <c r="K2819" i="10"/>
  <c r="I2819" i="10"/>
  <c r="G2819" i="10"/>
  <c r="K2818" i="10"/>
  <c r="I2818" i="10"/>
  <c r="G2818" i="10"/>
  <c r="K2817" i="10"/>
  <c r="I2817" i="10"/>
  <c r="G2817" i="10"/>
  <c r="K2816" i="10"/>
  <c r="I2816" i="10"/>
  <c r="G2816" i="10"/>
  <c r="K2815" i="10"/>
  <c r="I2815" i="10"/>
  <c r="G2815" i="10"/>
  <c r="K2814" i="10"/>
  <c r="I2814" i="10"/>
  <c r="G2814" i="10"/>
  <c r="K2813" i="10"/>
  <c r="I2813" i="10"/>
  <c r="G2813" i="10"/>
  <c r="K2812" i="10"/>
  <c r="I2812" i="10"/>
  <c r="G2812" i="10"/>
  <c r="K2811" i="10"/>
  <c r="I2811" i="10"/>
  <c r="G2811" i="10"/>
  <c r="K2810" i="10"/>
  <c r="I2810" i="10"/>
  <c r="G2810" i="10"/>
  <c r="K2809" i="10"/>
  <c r="I2809" i="10"/>
  <c r="G2809" i="10"/>
  <c r="K2808" i="10"/>
  <c r="I2808" i="10"/>
  <c r="G2808" i="10"/>
  <c r="K2807" i="10"/>
  <c r="I2807" i="10"/>
  <c r="G2807" i="10"/>
  <c r="K2806" i="10"/>
  <c r="I2806" i="10"/>
  <c r="G2806" i="10"/>
  <c r="K2805" i="10"/>
  <c r="I2805" i="10"/>
  <c r="G2805" i="10"/>
  <c r="K2804" i="10"/>
  <c r="I2804" i="10"/>
  <c r="G2804" i="10"/>
  <c r="K2803" i="10"/>
  <c r="I2803" i="10"/>
  <c r="G2803" i="10"/>
  <c r="K2802" i="10"/>
  <c r="I2802" i="10"/>
  <c r="G2802" i="10"/>
  <c r="K2801" i="10"/>
  <c r="I2801" i="10"/>
  <c r="G2801" i="10"/>
  <c r="K2800" i="10"/>
  <c r="I2800" i="10"/>
  <c r="G2800" i="10"/>
  <c r="K2799" i="10"/>
  <c r="I2799" i="10"/>
  <c r="G2799" i="10"/>
  <c r="K2798" i="10"/>
  <c r="I2798" i="10"/>
  <c r="G2798" i="10"/>
  <c r="K2797" i="10"/>
  <c r="I2797" i="10"/>
  <c r="G2797" i="10"/>
  <c r="K2796" i="10"/>
  <c r="I2796" i="10"/>
  <c r="G2796" i="10"/>
  <c r="K2795" i="10"/>
  <c r="I2795" i="10"/>
  <c r="G2795" i="10"/>
  <c r="K2794" i="10"/>
  <c r="I2794" i="10"/>
  <c r="G2794" i="10"/>
  <c r="K2793" i="10"/>
  <c r="I2793" i="10"/>
  <c r="G2793" i="10"/>
  <c r="K2792" i="10"/>
  <c r="I2792" i="10"/>
  <c r="G2792" i="10"/>
  <c r="K2791" i="10"/>
  <c r="I2791" i="10"/>
  <c r="G2791" i="10"/>
  <c r="K2790" i="10"/>
  <c r="I2790" i="10"/>
  <c r="G2790" i="10"/>
  <c r="K2789" i="10"/>
  <c r="I2789" i="10"/>
  <c r="G2789" i="10"/>
  <c r="K2788" i="10"/>
  <c r="I2788" i="10"/>
  <c r="G2788" i="10"/>
  <c r="K2787" i="10"/>
  <c r="I2787" i="10"/>
  <c r="G2787" i="10"/>
  <c r="K2786" i="10"/>
  <c r="I2786" i="10"/>
  <c r="G2786" i="10"/>
  <c r="K2785" i="10"/>
  <c r="I2785" i="10"/>
  <c r="G2785" i="10"/>
  <c r="K2784" i="10"/>
  <c r="I2784" i="10"/>
  <c r="G2784" i="10"/>
  <c r="K2783" i="10"/>
  <c r="I2783" i="10"/>
  <c r="G2783" i="10"/>
  <c r="K2782" i="10"/>
  <c r="I2782" i="10"/>
  <c r="G2782" i="10"/>
  <c r="K2781" i="10"/>
  <c r="I2781" i="10"/>
  <c r="G2781" i="10"/>
  <c r="K2780" i="10"/>
  <c r="I2780" i="10"/>
  <c r="G2780" i="10"/>
  <c r="K2779" i="10"/>
  <c r="I2779" i="10"/>
  <c r="G2779" i="10"/>
  <c r="K2778" i="10"/>
  <c r="I2778" i="10"/>
  <c r="G2778" i="10"/>
  <c r="K2777" i="10"/>
  <c r="I2777" i="10"/>
  <c r="G2777" i="10"/>
  <c r="K2776" i="10"/>
  <c r="I2776" i="10"/>
  <c r="G2776" i="10"/>
  <c r="K2775" i="10"/>
  <c r="I2775" i="10"/>
  <c r="G2775" i="10"/>
  <c r="K2774" i="10"/>
  <c r="I2774" i="10"/>
  <c r="G2774" i="10"/>
  <c r="K2773" i="10"/>
  <c r="I2773" i="10"/>
  <c r="G2773" i="10"/>
  <c r="K2772" i="10"/>
  <c r="I2772" i="10"/>
  <c r="G2772" i="10"/>
  <c r="K2771" i="10"/>
  <c r="I2771" i="10"/>
  <c r="G2771" i="10"/>
  <c r="K2770" i="10"/>
  <c r="I2770" i="10"/>
  <c r="G2770" i="10"/>
  <c r="K2769" i="10"/>
  <c r="I2769" i="10"/>
  <c r="G2769" i="10"/>
  <c r="K2768" i="10"/>
  <c r="I2768" i="10"/>
  <c r="G2768" i="10"/>
  <c r="K2767" i="10"/>
  <c r="I2767" i="10"/>
  <c r="G2767" i="10"/>
  <c r="K2766" i="10"/>
  <c r="I2766" i="10"/>
  <c r="G2766" i="10"/>
  <c r="K2765" i="10"/>
  <c r="I2765" i="10"/>
  <c r="G2765" i="10"/>
  <c r="K2764" i="10"/>
  <c r="I2764" i="10"/>
  <c r="G2764" i="10"/>
  <c r="K2763" i="10"/>
  <c r="I2763" i="10"/>
  <c r="G2763" i="10"/>
  <c r="K2762" i="10"/>
  <c r="I2762" i="10"/>
  <c r="G2762" i="10"/>
  <c r="K2761" i="10"/>
  <c r="I2761" i="10"/>
  <c r="G2761" i="10"/>
  <c r="K2760" i="10"/>
  <c r="I2760" i="10"/>
  <c r="G2760" i="10"/>
  <c r="K2759" i="10"/>
  <c r="I2759" i="10"/>
  <c r="G2759" i="10"/>
  <c r="K2758" i="10"/>
  <c r="I2758" i="10"/>
  <c r="G2758" i="10"/>
  <c r="K2757" i="10"/>
  <c r="I2757" i="10"/>
  <c r="G2757" i="10"/>
  <c r="K2756" i="10"/>
  <c r="I2756" i="10"/>
  <c r="G2756" i="10"/>
  <c r="K2755" i="10"/>
  <c r="I2755" i="10"/>
  <c r="G2755" i="10"/>
  <c r="K2754" i="10"/>
  <c r="I2754" i="10"/>
  <c r="G2754" i="10"/>
  <c r="K2753" i="10"/>
  <c r="I2753" i="10"/>
  <c r="G2753" i="10"/>
  <c r="K2752" i="10"/>
  <c r="I2752" i="10"/>
  <c r="G2752" i="10"/>
  <c r="K2751" i="10"/>
  <c r="I2751" i="10"/>
  <c r="G2751" i="10"/>
  <c r="K2750" i="10"/>
  <c r="I2750" i="10"/>
  <c r="G2750" i="10"/>
  <c r="K2749" i="10"/>
  <c r="I2749" i="10"/>
  <c r="G2749" i="10"/>
  <c r="K2748" i="10"/>
  <c r="I2748" i="10"/>
  <c r="G2748" i="10"/>
  <c r="K2747" i="10"/>
  <c r="I2747" i="10"/>
  <c r="G2747" i="10"/>
  <c r="K2746" i="10"/>
  <c r="I2746" i="10"/>
  <c r="G2746" i="10"/>
  <c r="K2745" i="10"/>
  <c r="I2745" i="10"/>
  <c r="G2745" i="10"/>
  <c r="K2744" i="10"/>
  <c r="I2744" i="10"/>
  <c r="G2744" i="10"/>
  <c r="K2743" i="10"/>
  <c r="I2743" i="10"/>
  <c r="G2743" i="10"/>
  <c r="K2742" i="10"/>
  <c r="I2742" i="10"/>
  <c r="G2742" i="10"/>
  <c r="K2741" i="10"/>
  <c r="I2741" i="10"/>
  <c r="G2741" i="10"/>
  <c r="K2740" i="10"/>
  <c r="I2740" i="10"/>
  <c r="G2740" i="10"/>
  <c r="K2739" i="10"/>
  <c r="I2739" i="10"/>
  <c r="G2739" i="10"/>
  <c r="K2738" i="10"/>
  <c r="I2738" i="10"/>
  <c r="G2738" i="10"/>
  <c r="K2737" i="10"/>
  <c r="I2737" i="10"/>
  <c r="G2737" i="10"/>
  <c r="K2736" i="10"/>
  <c r="I2736" i="10"/>
  <c r="G2736" i="10"/>
  <c r="K2735" i="10"/>
  <c r="I2735" i="10"/>
  <c r="G2735" i="10"/>
  <c r="K2734" i="10"/>
  <c r="I2734" i="10"/>
  <c r="G2734" i="10"/>
  <c r="K2733" i="10"/>
  <c r="I2733" i="10"/>
  <c r="G2733" i="10"/>
  <c r="K2732" i="10"/>
  <c r="I2732" i="10"/>
  <c r="G2732" i="10"/>
  <c r="K2731" i="10"/>
  <c r="I2731" i="10"/>
  <c r="G2731" i="10"/>
  <c r="K2730" i="10"/>
  <c r="I2730" i="10"/>
  <c r="G2730" i="10"/>
  <c r="K2729" i="10"/>
  <c r="I2729" i="10"/>
  <c r="G2729" i="10"/>
  <c r="K2728" i="10"/>
  <c r="I2728" i="10"/>
  <c r="G2728" i="10"/>
  <c r="K2727" i="10"/>
  <c r="I2727" i="10"/>
  <c r="G2727" i="10"/>
  <c r="K2726" i="10"/>
  <c r="I2726" i="10"/>
  <c r="G2726" i="10"/>
  <c r="K2725" i="10"/>
  <c r="I2725" i="10"/>
  <c r="G2725" i="10"/>
  <c r="K2724" i="10"/>
  <c r="I2724" i="10"/>
  <c r="G2724" i="10"/>
  <c r="K2723" i="10"/>
  <c r="I2723" i="10"/>
  <c r="G2723" i="10"/>
  <c r="K2722" i="10"/>
  <c r="I2722" i="10"/>
  <c r="G2722" i="10"/>
  <c r="K2721" i="10"/>
  <c r="I2721" i="10"/>
  <c r="G2721" i="10"/>
  <c r="K2720" i="10"/>
  <c r="I2720" i="10"/>
  <c r="G2720" i="10"/>
  <c r="K2719" i="10"/>
  <c r="I2719" i="10"/>
  <c r="G2719" i="10"/>
  <c r="K2718" i="10"/>
  <c r="I2718" i="10"/>
  <c r="G2718" i="10"/>
  <c r="K2717" i="10"/>
  <c r="I2717" i="10"/>
  <c r="G2717" i="10"/>
  <c r="K2716" i="10"/>
  <c r="I2716" i="10"/>
  <c r="G2716" i="10"/>
  <c r="K2715" i="10"/>
  <c r="I2715" i="10"/>
  <c r="G2715" i="10"/>
  <c r="K2714" i="10"/>
  <c r="I2714" i="10"/>
  <c r="G2714" i="10"/>
  <c r="K2713" i="10"/>
  <c r="I2713" i="10"/>
  <c r="G2713" i="10"/>
  <c r="K2712" i="10"/>
  <c r="I2712" i="10"/>
  <c r="G2712" i="10"/>
  <c r="K2711" i="10"/>
  <c r="I2711" i="10"/>
  <c r="G2711" i="10"/>
  <c r="K2710" i="10"/>
  <c r="I2710" i="10"/>
  <c r="G2710" i="10"/>
  <c r="K2709" i="10"/>
  <c r="I2709" i="10"/>
  <c r="G2709" i="10"/>
  <c r="K2708" i="10"/>
  <c r="I2708" i="10"/>
  <c r="G2708" i="10"/>
  <c r="K2707" i="10"/>
  <c r="I2707" i="10"/>
  <c r="G2707" i="10"/>
  <c r="K2706" i="10"/>
  <c r="I2706" i="10"/>
  <c r="G2706" i="10"/>
  <c r="K2705" i="10"/>
  <c r="I2705" i="10"/>
  <c r="G2705" i="10"/>
  <c r="K2704" i="10"/>
  <c r="I2704" i="10"/>
  <c r="G2704" i="10"/>
  <c r="K2703" i="10"/>
  <c r="I2703" i="10"/>
  <c r="G2703" i="10"/>
  <c r="K2702" i="10"/>
  <c r="I2702" i="10"/>
  <c r="G2702" i="10"/>
  <c r="K2701" i="10"/>
  <c r="I2701" i="10"/>
  <c r="G2701" i="10"/>
  <c r="K2700" i="10"/>
  <c r="I2700" i="10"/>
  <c r="G2700" i="10"/>
  <c r="K2699" i="10"/>
  <c r="I2699" i="10"/>
  <c r="G2699" i="10"/>
  <c r="K2698" i="10"/>
  <c r="I2698" i="10"/>
  <c r="G2698" i="10"/>
  <c r="K2697" i="10"/>
  <c r="I2697" i="10"/>
  <c r="G2697" i="10"/>
  <c r="K2696" i="10"/>
  <c r="I2696" i="10"/>
  <c r="G2696" i="10"/>
  <c r="K2695" i="10"/>
  <c r="I2695" i="10"/>
  <c r="G2695" i="10"/>
  <c r="K2694" i="10"/>
  <c r="I2694" i="10"/>
  <c r="G2694" i="10"/>
  <c r="K2693" i="10"/>
  <c r="I2693" i="10"/>
  <c r="G2693" i="10"/>
  <c r="K2692" i="10"/>
  <c r="I2692" i="10"/>
  <c r="G2692" i="10"/>
  <c r="K2691" i="10"/>
  <c r="I2691" i="10"/>
  <c r="G2691" i="10"/>
  <c r="K2690" i="10"/>
  <c r="I2690" i="10"/>
  <c r="G2690" i="10"/>
  <c r="K2689" i="10"/>
  <c r="I2689" i="10"/>
  <c r="G2689" i="10"/>
  <c r="K2688" i="10"/>
  <c r="I2688" i="10"/>
  <c r="G2688" i="10"/>
  <c r="K2687" i="10"/>
  <c r="I2687" i="10"/>
  <c r="G2687" i="10"/>
  <c r="K2686" i="10"/>
  <c r="I2686" i="10"/>
  <c r="G2686" i="10"/>
  <c r="K2685" i="10"/>
  <c r="I2685" i="10"/>
  <c r="G2685" i="10"/>
  <c r="K2684" i="10"/>
  <c r="I2684" i="10"/>
  <c r="G2684" i="10"/>
  <c r="K2683" i="10"/>
  <c r="I2683" i="10"/>
  <c r="G2683" i="10"/>
  <c r="K2682" i="10"/>
  <c r="I2682" i="10"/>
  <c r="G2682" i="10"/>
  <c r="K2681" i="10"/>
  <c r="I2681" i="10"/>
  <c r="G2681" i="10"/>
  <c r="K2680" i="10"/>
  <c r="I2680" i="10"/>
  <c r="G2680" i="10"/>
  <c r="K2679" i="10"/>
  <c r="I2679" i="10"/>
  <c r="G2679" i="10"/>
  <c r="K2678" i="10"/>
  <c r="I2678" i="10"/>
  <c r="G2678" i="10"/>
  <c r="K2677" i="10"/>
  <c r="I2677" i="10"/>
  <c r="G2677" i="10"/>
  <c r="K2676" i="10"/>
  <c r="I2676" i="10"/>
  <c r="G2676" i="10"/>
  <c r="K2675" i="10"/>
  <c r="I2675" i="10"/>
  <c r="G2675" i="10"/>
  <c r="K2674" i="10"/>
  <c r="I2674" i="10"/>
  <c r="G2674" i="10"/>
  <c r="K2673" i="10"/>
  <c r="I2673" i="10"/>
  <c r="G2673" i="10"/>
  <c r="K2672" i="10"/>
  <c r="I2672" i="10"/>
  <c r="G2672" i="10"/>
  <c r="K2671" i="10"/>
  <c r="I2671" i="10"/>
  <c r="G2671" i="10"/>
  <c r="K2670" i="10"/>
  <c r="I2670" i="10"/>
  <c r="G2670" i="10"/>
  <c r="K2669" i="10"/>
  <c r="I2669" i="10"/>
  <c r="G2669" i="10"/>
  <c r="K2668" i="10"/>
  <c r="I2668" i="10"/>
  <c r="G2668" i="10"/>
  <c r="K2667" i="10"/>
  <c r="I2667" i="10"/>
  <c r="G2667" i="10"/>
  <c r="K2666" i="10"/>
  <c r="I2666" i="10"/>
  <c r="G2666" i="10"/>
  <c r="K2665" i="10"/>
  <c r="I2665" i="10"/>
  <c r="G2665" i="10"/>
  <c r="K2664" i="10"/>
  <c r="I2664" i="10"/>
  <c r="G2664" i="10"/>
  <c r="K2663" i="10"/>
  <c r="I2663" i="10"/>
  <c r="G2663" i="10"/>
  <c r="K2662" i="10"/>
  <c r="I2662" i="10"/>
  <c r="G2662" i="10"/>
  <c r="K2661" i="10"/>
  <c r="I2661" i="10"/>
  <c r="G2661" i="10"/>
  <c r="K2660" i="10"/>
  <c r="I2660" i="10"/>
  <c r="G2660" i="10"/>
  <c r="K2659" i="10"/>
  <c r="I2659" i="10"/>
  <c r="G2659" i="10"/>
  <c r="K2658" i="10"/>
  <c r="I2658" i="10"/>
  <c r="G2658" i="10"/>
  <c r="K2657" i="10"/>
  <c r="I2657" i="10"/>
  <c r="G2657" i="10"/>
  <c r="K2656" i="10"/>
  <c r="I2656" i="10"/>
  <c r="G2656" i="10"/>
  <c r="K2655" i="10"/>
  <c r="I2655" i="10"/>
  <c r="G2655" i="10"/>
  <c r="K2654" i="10"/>
  <c r="I2654" i="10"/>
  <c r="G2654" i="10"/>
  <c r="K2653" i="10"/>
  <c r="I2653" i="10"/>
  <c r="G2653" i="10"/>
  <c r="K2652" i="10"/>
  <c r="I2652" i="10"/>
  <c r="G2652" i="10"/>
  <c r="K2651" i="10"/>
  <c r="I2651" i="10"/>
  <c r="G2651" i="10"/>
  <c r="K2650" i="10"/>
  <c r="I2650" i="10"/>
  <c r="G2650" i="10"/>
  <c r="K2649" i="10"/>
  <c r="I2649" i="10"/>
  <c r="G2649" i="10"/>
  <c r="K2648" i="10"/>
  <c r="I2648" i="10"/>
  <c r="G2648" i="10"/>
  <c r="K2647" i="10"/>
  <c r="I2647" i="10"/>
  <c r="G2647" i="10"/>
  <c r="K2646" i="10"/>
  <c r="I2646" i="10"/>
  <c r="G2646" i="10"/>
  <c r="K2645" i="10"/>
  <c r="I2645" i="10"/>
  <c r="G2645" i="10"/>
  <c r="K2644" i="10"/>
  <c r="I2644" i="10"/>
  <c r="G2644" i="10"/>
  <c r="K2643" i="10"/>
  <c r="I2643" i="10"/>
  <c r="G2643" i="10"/>
  <c r="K2642" i="10"/>
  <c r="I2642" i="10"/>
  <c r="G2642" i="10"/>
  <c r="K2641" i="10"/>
  <c r="I2641" i="10"/>
  <c r="G2641" i="10"/>
  <c r="K2640" i="10"/>
  <c r="I2640" i="10"/>
  <c r="G2640" i="10"/>
  <c r="K2639" i="10"/>
  <c r="I2639" i="10"/>
  <c r="G2639" i="10"/>
  <c r="K2638" i="10"/>
  <c r="I2638" i="10"/>
  <c r="G2638" i="10"/>
  <c r="K2637" i="10"/>
  <c r="I2637" i="10"/>
  <c r="G2637" i="10"/>
  <c r="K2636" i="10"/>
  <c r="I2636" i="10"/>
  <c r="G2636" i="10"/>
  <c r="K2635" i="10"/>
  <c r="I2635" i="10"/>
  <c r="G2635" i="10"/>
  <c r="K2634" i="10"/>
  <c r="I2634" i="10"/>
  <c r="G2634" i="10"/>
  <c r="K2633" i="10"/>
  <c r="I2633" i="10"/>
  <c r="G2633" i="10"/>
  <c r="K2632" i="10"/>
  <c r="I2632" i="10"/>
  <c r="G2632" i="10"/>
  <c r="K2631" i="10"/>
  <c r="I2631" i="10"/>
  <c r="G2631" i="10"/>
  <c r="K2630" i="10"/>
  <c r="I2630" i="10"/>
  <c r="G2630" i="10"/>
  <c r="K2629" i="10"/>
  <c r="I2629" i="10"/>
  <c r="G2629" i="10"/>
  <c r="K2628" i="10"/>
  <c r="I2628" i="10"/>
  <c r="G2628" i="10"/>
  <c r="K2627" i="10"/>
  <c r="I2627" i="10"/>
  <c r="G2627" i="10"/>
  <c r="K2626" i="10"/>
  <c r="I2626" i="10"/>
  <c r="G2626" i="10"/>
  <c r="K2625" i="10"/>
  <c r="I2625" i="10"/>
  <c r="G2625" i="10"/>
  <c r="K2624" i="10"/>
  <c r="I2624" i="10"/>
  <c r="G2624" i="10"/>
  <c r="K2623" i="10"/>
  <c r="I2623" i="10"/>
  <c r="G2623" i="10"/>
  <c r="K2622" i="10"/>
  <c r="I2622" i="10"/>
  <c r="G2622" i="10"/>
  <c r="K2621" i="10"/>
  <c r="I2621" i="10"/>
  <c r="G2621" i="10"/>
  <c r="K2620" i="10"/>
  <c r="I2620" i="10"/>
  <c r="G2620" i="10"/>
  <c r="K2619" i="10"/>
  <c r="I2619" i="10"/>
  <c r="G2619" i="10"/>
  <c r="K2618" i="10"/>
  <c r="I2618" i="10"/>
  <c r="G2618" i="10"/>
  <c r="K2617" i="10"/>
  <c r="I2617" i="10"/>
  <c r="G2617" i="10"/>
  <c r="K2616" i="10"/>
  <c r="I2616" i="10"/>
  <c r="G2616" i="10"/>
  <c r="K2615" i="10"/>
  <c r="I2615" i="10"/>
  <c r="G2615" i="10"/>
  <c r="K2614" i="10"/>
  <c r="I2614" i="10"/>
  <c r="G2614" i="10"/>
  <c r="K2613" i="10"/>
  <c r="I2613" i="10"/>
  <c r="G2613" i="10"/>
  <c r="K2612" i="10"/>
  <c r="I2612" i="10"/>
  <c r="G2612" i="10"/>
  <c r="K2611" i="10"/>
  <c r="I2611" i="10"/>
  <c r="G2611" i="10"/>
  <c r="K2610" i="10"/>
  <c r="I2610" i="10"/>
  <c r="G2610" i="10"/>
  <c r="K2609" i="10"/>
  <c r="I2609" i="10"/>
  <c r="G2609" i="10"/>
  <c r="K2608" i="10"/>
  <c r="I2608" i="10"/>
  <c r="G2608" i="10"/>
  <c r="K2607" i="10"/>
  <c r="I2607" i="10"/>
  <c r="G2607" i="10"/>
  <c r="K2606" i="10"/>
  <c r="I2606" i="10"/>
  <c r="G2606" i="10"/>
  <c r="K2605" i="10"/>
  <c r="I2605" i="10"/>
  <c r="G2605" i="10"/>
  <c r="K2604" i="10"/>
  <c r="I2604" i="10"/>
  <c r="G2604" i="10"/>
  <c r="K2603" i="10"/>
  <c r="I2603" i="10"/>
  <c r="G2603" i="10"/>
  <c r="K2602" i="10"/>
  <c r="I2602" i="10"/>
  <c r="G2602" i="10"/>
  <c r="K2601" i="10"/>
  <c r="I2601" i="10"/>
  <c r="G2601" i="10"/>
  <c r="K2600" i="10"/>
  <c r="I2600" i="10"/>
  <c r="G2600" i="10"/>
  <c r="K2599" i="10"/>
  <c r="I2599" i="10"/>
  <c r="G2599" i="10"/>
  <c r="K2598" i="10"/>
  <c r="I2598" i="10"/>
  <c r="G2598" i="10"/>
  <c r="K2597" i="10"/>
  <c r="I2597" i="10"/>
  <c r="G2597" i="10"/>
  <c r="K2596" i="10"/>
  <c r="I2596" i="10"/>
  <c r="G2596" i="10"/>
  <c r="K2595" i="10"/>
  <c r="I2595" i="10"/>
  <c r="G2595" i="10"/>
  <c r="K2594" i="10"/>
  <c r="I2594" i="10"/>
  <c r="G2594" i="10"/>
  <c r="K2593" i="10"/>
  <c r="I2593" i="10"/>
  <c r="G2593" i="10"/>
  <c r="K2592" i="10"/>
  <c r="I2592" i="10"/>
  <c r="G2592" i="10"/>
  <c r="K2591" i="10"/>
  <c r="I2591" i="10"/>
  <c r="G2591" i="10"/>
  <c r="K2590" i="10"/>
  <c r="I2590" i="10"/>
  <c r="G2590" i="10"/>
  <c r="K2589" i="10"/>
  <c r="I2589" i="10"/>
  <c r="G2589" i="10"/>
  <c r="K2588" i="10"/>
  <c r="I2588" i="10"/>
  <c r="G2588" i="10"/>
  <c r="K2587" i="10"/>
  <c r="I2587" i="10"/>
  <c r="G2587" i="10"/>
  <c r="K2586" i="10"/>
  <c r="I2586" i="10"/>
  <c r="G2586" i="10"/>
  <c r="K2585" i="10"/>
  <c r="I2585" i="10"/>
  <c r="G2585" i="10"/>
  <c r="K2584" i="10"/>
  <c r="I2584" i="10"/>
  <c r="G2584" i="10"/>
  <c r="K2583" i="10"/>
  <c r="I2583" i="10"/>
  <c r="G2583" i="10"/>
  <c r="K2582" i="10"/>
  <c r="I2582" i="10"/>
  <c r="G2582" i="10"/>
  <c r="K2581" i="10"/>
  <c r="I2581" i="10"/>
  <c r="G2581" i="10"/>
  <c r="K2580" i="10"/>
  <c r="I2580" i="10"/>
  <c r="G2580" i="10"/>
  <c r="K2579" i="10"/>
  <c r="I2579" i="10"/>
  <c r="G2579" i="10"/>
  <c r="K2578" i="10"/>
  <c r="I2578" i="10"/>
  <c r="G2578" i="10"/>
  <c r="K2577" i="10"/>
  <c r="I2577" i="10"/>
  <c r="G2577" i="10"/>
  <c r="K2576" i="10"/>
  <c r="I2576" i="10"/>
  <c r="G2576" i="10"/>
  <c r="K2575" i="10"/>
  <c r="I2575" i="10"/>
  <c r="G2575" i="10"/>
  <c r="K2574" i="10"/>
  <c r="I2574" i="10"/>
  <c r="G2574" i="10"/>
  <c r="K2573" i="10"/>
  <c r="I2573" i="10"/>
  <c r="G2573" i="10"/>
  <c r="K2572" i="10"/>
  <c r="I2572" i="10"/>
  <c r="G2572" i="10"/>
  <c r="K2571" i="10"/>
  <c r="I2571" i="10"/>
  <c r="G2571" i="10"/>
  <c r="K2570" i="10"/>
  <c r="I2570" i="10"/>
  <c r="G2570" i="10"/>
  <c r="K2569" i="10"/>
  <c r="I2569" i="10"/>
  <c r="G2569" i="10"/>
  <c r="K2568" i="10"/>
  <c r="I2568" i="10"/>
  <c r="G2568" i="10"/>
  <c r="K2567" i="10"/>
  <c r="I2567" i="10"/>
  <c r="G2567" i="10"/>
  <c r="K2566" i="10"/>
  <c r="I2566" i="10"/>
  <c r="G2566" i="10"/>
  <c r="K2565" i="10"/>
  <c r="I2565" i="10"/>
  <c r="G2565" i="10"/>
  <c r="K2564" i="10"/>
  <c r="I2564" i="10"/>
  <c r="G2564" i="10"/>
  <c r="K2563" i="10"/>
  <c r="I2563" i="10"/>
  <c r="G2563" i="10"/>
  <c r="K2562" i="10"/>
  <c r="I2562" i="10"/>
  <c r="G2562" i="10"/>
  <c r="K2561" i="10"/>
  <c r="I2561" i="10"/>
  <c r="G2561" i="10"/>
  <c r="K2560" i="10"/>
  <c r="I2560" i="10"/>
  <c r="G2560" i="10"/>
  <c r="K2559" i="10"/>
  <c r="I2559" i="10"/>
  <c r="G2559" i="10"/>
  <c r="K2558" i="10"/>
  <c r="I2558" i="10"/>
  <c r="G2558" i="10"/>
  <c r="K2557" i="10"/>
  <c r="I2557" i="10"/>
  <c r="G2557" i="10"/>
  <c r="K2556" i="10"/>
  <c r="I2556" i="10"/>
  <c r="G2556" i="10"/>
  <c r="K2555" i="10"/>
  <c r="I2555" i="10"/>
  <c r="G2555" i="10"/>
  <c r="K2554" i="10"/>
  <c r="I2554" i="10"/>
  <c r="G2554" i="10"/>
  <c r="K2553" i="10"/>
  <c r="I2553" i="10"/>
  <c r="G2553" i="10"/>
  <c r="K2552" i="10"/>
  <c r="I2552" i="10"/>
  <c r="G2552" i="10"/>
  <c r="K2551" i="10"/>
  <c r="I2551" i="10"/>
  <c r="G2551" i="10"/>
  <c r="K2550" i="10"/>
  <c r="I2550" i="10"/>
  <c r="G2550" i="10"/>
  <c r="K2549" i="10"/>
  <c r="I2549" i="10"/>
  <c r="G2549" i="10"/>
  <c r="K2548" i="10"/>
  <c r="I2548" i="10"/>
  <c r="G2548" i="10"/>
  <c r="K2547" i="10"/>
  <c r="I2547" i="10"/>
  <c r="G2547" i="10"/>
  <c r="K2546" i="10"/>
  <c r="I2546" i="10"/>
  <c r="G2546" i="10"/>
  <c r="K2545" i="10"/>
  <c r="I2545" i="10"/>
  <c r="G2545" i="10"/>
  <c r="K2544" i="10"/>
  <c r="I2544" i="10"/>
  <c r="G2544" i="10"/>
  <c r="K2543" i="10"/>
  <c r="I2543" i="10"/>
  <c r="G2543" i="10"/>
  <c r="K2542" i="10"/>
  <c r="I2542" i="10"/>
  <c r="G2542" i="10"/>
  <c r="K2541" i="10"/>
  <c r="I2541" i="10"/>
  <c r="G2541" i="10"/>
  <c r="K2540" i="10"/>
  <c r="I2540" i="10"/>
  <c r="G2540" i="10"/>
  <c r="K2539" i="10"/>
  <c r="I2539" i="10"/>
  <c r="G2539" i="10"/>
  <c r="K2538" i="10"/>
  <c r="I2538" i="10"/>
  <c r="G2538" i="10"/>
  <c r="K2537" i="10"/>
  <c r="I2537" i="10"/>
  <c r="G2537" i="10"/>
  <c r="K2536" i="10"/>
  <c r="I2536" i="10"/>
  <c r="G2536" i="10"/>
  <c r="K2535" i="10"/>
  <c r="I2535" i="10"/>
  <c r="G2535" i="10"/>
  <c r="K2534" i="10"/>
  <c r="I2534" i="10"/>
  <c r="G2534" i="10"/>
  <c r="K2533" i="10"/>
  <c r="I2533" i="10"/>
  <c r="G2533" i="10"/>
  <c r="K2532" i="10"/>
  <c r="I2532" i="10"/>
  <c r="G2532" i="10"/>
  <c r="K2531" i="10"/>
  <c r="I2531" i="10"/>
  <c r="G2531" i="10"/>
  <c r="K2530" i="10"/>
  <c r="I2530" i="10"/>
  <c r="G2530" i="10"/>
  <c r="K2529" i="10"/>
  <c r="I2529" i="10"/>
  <c r="G2529" i="10"/>
  <c r="K2528" i="10"/>
  <c r="I2528" i="10"/>
  <c r="G2528" i="10"/>
  <c r="K2527" i="10"/>
  <c r="I2527" i="10"/>
  <c r="G2527" i="10"/>
  <c r="K2526" i="10"/>
  <c r="I2526" i="10"/>
  <c r="G2526" i="10"/>
  <c r="K2525" i="10"/>
  <c r="I2525" i="10"/>
  <c r="G2525" i="10"/>
  <c r="K2524" i="10"/>
  <c r="I2524" i="10"/>
  <c r="G2524" i="10"/>
  <c r="K2523" i="10"/>
  <c r="I2523" i="10"/>
  <c r="G2523" i="10"/>
  <c r="K2522" i="10"/>
  <c r="I2522" i="10"/>
  <c r="G2522" i="10"/>
  <c r="K2521" i="10"/>
  <c r="I2521" i="10"/>
  <c r="G2521" i="10"/>
  <c r="K2520" i="10"/>
  <c r="I2520" i="10"/>
  <c r="G2520" i="10"/>
  <c r="K2519" i="10"/>
  <c r="I2519" i="10"/>
  <c r="G2519" i="10"/>
  <c r="K2518" i="10"/>
  <c r="I2518" i="10"/>
  <c r="G2518" i="10"/>
  <c r="K2517" i="10"/>
  <c r="I2517" i="10"/>
  <c r="G2517" i="10"/>
  <c r="K2516" i="10"/>
  <c r="I2516" i="10"/>
  <c r="G2516" i="10"/>
  <c r="K2515" i="10"/>
  <c r="I2515" i="10"/>
  <c r="G2515" i="10"/>
  <c r="K2514" i="10"/>
  <c r="I2514" i="10"/>
  <c r="G2514" i="10"/>
  <c r="K2513" i="10"/>
  <c r="I2513" i="10"/>
  <c r="G2513" i="10"/>
  <c r="K2512" i="10"/>
  <c r="I2512" i="10"/>
  <c r="G2512" i="10"/>
  <c r="K2511" i="10"/>
  <c r="I2511" i="10"/>
  <c r="G2511" i="10"/>
  <c r="K2510" i="10"/>
  <c r="I2510" i="10"/>
  <c r="G2510" i="10"/>
  <c r="K2509" i="10"/>
  <c r="I2509" i="10"/>
  <c r="G2509" i="10"/>
  <c r="K2508" i="10"/>
  <c r="I2508" i="10"/>
  <c r="G2508" i="10"/>
  <c r="K2507" i="10"/>
  <c r="I2507" i="10"/>
  <c r="G2507" i="10"/>
  <c r="K2506" i="10"/>
  <c r="I2506" i="10"/>
  <c r="G2506" i="10"/>
  <c r="K2505" i="10"/>
  <c r="I2505" i="10"/>
  <c r="G2505" i="10"/>
  <c r="K2504" i="10"/>
  <c r="I2504" i="10"/>
  <c r="G2504" i="10"/>
  <c r="K2503" i="10"/>
  <c r="I2503" i="10"/>
  <c r="G2503" i="10"/>
  <c r="K2502" i="10"/>
  <c r="I2502" i="10"/>
  <c r="G2502" i="10"/>
  <c r="K2501" i="10"/>
  <c r="I2501" i="10"/>
  <c r="G2501" i="10"/>
  <c r="K2500" i="10"/>
  <c r="I2500" i="10"/>
  <c r="G2500" i="10"/>
  <c r="K2499" i="10"/>
  <c r="I2499" i="10"/>
  <c r="G2499" i="10"/>
  <c r="K2498" i="10"/>
  <c r="I2498" i="10"/>
  <c r="G2498" i="10"/>
  <c r="K2497" i="10"/>
  <c r="I2497" i="10"/>
  <c r="G2497" i="10"/>
  <c r="K2496" i="10"/>
  <c r="I2496" i="10"/>
  <c r="G2496" i="10"/>
  <c r="K2495" i="10"/>
  <c r="I2495" i="10"/>
  <c r="G2495" i="10"/>
  <c r="K2494" i="10"/>
  <c r="I2494" i="10"/>
  <c r="G2494" i="10"/>
  <c r="K2493" i="10"/>
  <c r="I2493" i="10"/>
  <c r="G2493" i="10"/>
  <c r="K2492" i="10"/>
  <c r="I2492" i="10"/>
  <c r="G2492" i="10"/>
  <c r="K2491" i="10"/>
  <c r="I2491" i="10"/>
  <c r="G2491" i="10"/>
  <c r="K2490" i="10"/>
  <c r="I2490" i="10"/>
  <c r="G2490" i="10"/>
  <c r="K2489" i="10"/>
  <c r="I2489" i="10"/>
  <c r="G2489" i="10"/>
  <c r="K2488" i="10"/>
  <c r="I2488" i="10"/>
  <c r="G2488" i="10"/>
  <c r="K2487" i="10"/>
  <c r="I2487" i="10"/>
  <c r="G2487" i="10"/>
  <c r="K2486" i="10"/>
  <c r="I2486" i="10"/>
  <c r="G2486" i="10"/>
  <c r="K2485" i="10"/>
  <c r="I2485" i="10"/>
  <c r="G2485" i="10"/>
  <c r="K2484" i="10"/>
  <c r="I2484" i="10"/>
  <c r="G2484" i="10"/>
  <c r="K2483" i="10"/>
  <c r="I2483" i="10"/>
  <c r="G2483" i="10"/>
  <c r="K2482" i="10"/>
  <c r="I2482" i="10"/>
  <c r="G2482" i="10"/>
  <c r="K2481" i="10"/>
  <c r="I2481" i="10"/>
  <c r="G2481" i="10"/>
  <c r="K2480" i="10"/>
  <c r="I2480" i="10"/>
  <c r="G2480" i="10"/>
  <c r="K2479" i="10"/>
  <c r="I2479" i="10"/>
  <c r="G2479" i="10"/>
  <c r="K2478" i="10"/>
  <c r="I2478" i="10"/>
  <c r="G2478" i="10"/>
  <c r="K2477" i="10"/>
  <c r="I2477" i="10"/>
  <c r="G2477" i="10"/>
  <c r="K2476" i="10"/>
  <c r="I2476" i="10"/>
  <c r="G2476" i="10"/>
  <c r="K2475" i="10"/>
  <c r="I2475" i="10"/>
  <c r="G2475" i="10"/>
  <c r="K2474" i="10"/>
  <c r="I2474" i="10"/>
  <c r="G2474" i="10"/>
  <c r="K2473" i="10"/>
  <c r="I2473" i="10"/>
  <c r="G2473" i="10"/>
  <c r="K2472" i="10"/>
  <c r="I2472" i="10"/>
  <c r="G2472" i="10"/>
  <c r="K2471" i="10"/>
  <c r="I2471" i="10"/>
  <c r="G2471" i="10"/>
  <c r="K2470" i="10"/>
  <c r="I2470" i="10"/>
  <c r="G2470" i="10"/>
  <c r="K2469" i="10"/>
  <c r="I2469" i="10"/>
  <c r="G2469" i="10"/>
  <c r="K2468" i="10"/>
  <c r="I2468" i="10"/>
  <c r="G2468" i="10"/>
  <c r="K2467" i="10"/>
  <c r="I2467" i="10"/>
  <c r="G2467" i="10"/>
  <c r="K2466" i="10"/>
  <c r="I2466" i="10"/>
  <c r="G2466" i="10"/>
  <c r="K2465" i="10"/>
  <c r="I2465" i="10"/>
  <c r="G2465" i="10"/>
  <c r="K2464" i="10"/>
  <c r="I2464" i="10"/>
  <c r="G2464" i="10"/>
  <c r="K2463" i="10"/>
  <c r="I2463" i="10"/>
  <c r="G2463" i="10"/>
  <c r="K2462" i="10"/>
  <c r="I2462" i="10"/>
  <c r="G2462" i="10"/>
  <c r="K2461" i="10"/>
  <c r="I2461" i="10"/>
  <c r="G2461" i="10"/>
  <c r="K2460" i="10"/>
  <c r="I2460" i="10"/>
  <c r="G2460" i="10"/>
  <c r="K2459" i="10"/>
  <c r="I2459" i="10"/>
  <c r="G2459" i="10"/>
  <c r="K2458" i="10"/>
  <c r="I2458" i="10"/>
  <c r="G2458" i="10"/>
  <c r="K2457" i="10"/>
  <c r="I2457" i="10"/>
  <c r="G2457" i="10"/>
  <c r="K2456" i="10"/>
  <c r="I2456" i="10"/>
  <c r="G2456" i="10"/>
  <c r="K2455" i="10"/>
  <c r="I2455" i="10"/>
  <c r="G2455" i="10"/>
  <c r="K2454" i="10"/>
  <c r="I2454" i="10"/>
  <c r="G2454" i="10"/>
  <c r="K2453" i="10"/>
  <c r="I2453" i="10"/>
  <c r="G2453" i="10"/>
  <c r="K2452" i="10"/>
  <c r="I2452" i="10"/>
  <c r="G2452" i="10"/>
  <c r="K2451" i="10"/>
  <c r="I2451" i="10"/>
  <c r="G2451" i="10"/>
  <c r="K2450" i="10"/>
  <c r="I2450" i="10"/>
  <c r="G2450" i="10"/>
  <c r="K2449" i="10"/>
  <c r="I2449" i="10"/>
  <c r="G2449" i="10"/>
  <c r="K2448" i="10"/>
  <c r="I2448" i="10"/>
  <c r="G2448" i="10"/>
  <c r="K2447" i="10"/>
  <c r="I2447" i="10"/>
  <c r="G2447" i="10"/>
  <c r="K2446" i="10"/>
  <c r="I2446" i="10"/>
  <c r="G2446" i="10"/>
  <c r="K2445" i="10"/>
  <c r="I2445" i="10"/>
  <c r="G2445" i="10"/>
  <c r="K2444" i="10"/>
  <c r="I2444" i="10"/>
  <c r="G2444" i="10"/>
  <c r="K2443" i="10"/>
  <c r="I2443" i="10"/>
  <c r="G2443" i="10"/>
  <c r="K2442" i="10"/>
  <c r="I2442" i="10"/>
  <c r="G2442" i="10"/>
  <c r="K2441" i="10"/>
  <c r="I2441" i="10"/>
  <c r="G2441" i="10"/>
  <c r="K2440" i="10"/>
  <c r="I2440" i="10"/>
  <c r="G2440" i="10"/>
  <c r="K2439" i="10"/>
  <c r="I2439" i="10"/>
  <c r="G2439" i="10"/>
  <c r="K2438" i="10"/>
  <c r="I2438" i="10"/>
  <c r="G2438" i="10"/>
  <c r="K2437" i="10"/>
  <c r="I2437" i="10"/>
  <c r="G2437" i="10"/>
  <c r="K2436" i="10"/>
  <c r="I2436" i="10"/>
  <c r="G2436" i="10"/>
  <c r="K2435" i="10"/>
  <c r="I2435" i="10"/>
  <c r="G2435" i="10"/>
  <c r="K2434" i="10"/>
  <c r="I2434" i="10"/>
  <c r="G2434" i="10"/>
  <c r="K2433" i="10"/>
  <c r="I2433" i="10"/>
  <c r="G2433" i="10"/>
  <c r="K2432" i="10"/>
  <c r="I2432" i="10"/>
  <c r="G2432" i="10"/>
  <c r="K2431" i="10"/>
  <c r="I2431" i="10"/>
  <c r="G2431" i="10"/>
  <c r="K2430" i="10"/>
  <c r="I2430" i="10"/>
  <c r="G2430" i="10"/>
  <c r="K2429" i="10"/>
  <c r="I2429" i="10"/>
  <c r="G2429" i="10"/>
  <c r="K2428" i="10"/>
  <c r="I2428" i="10"/>
  <c r="G2428" i="10"/>
  <c r="K2427" i="10"/>
  <c r="I2427" i="10"/>
  <c r="G2427" i="10"/>
  <c r="K2426" i="10"/>
  <c r="I2426" i="10"/>
  <c r="G2426" i="10"/>
  <c r="K2425" i="10"/>
  <c r="I2425" i="10"/>
  <c r="G2425" i="10"/>
  <c r="K2424" i="10"/>
  <c r="I2424" i="10"/>
  <c r="G2424" i="10"/>
  <c r="K2423" i="10"/>
  <c r="I2423" i="10"/>
  <c r="G2423" i="10"/>
  <c r="K2422" i="10"/>
  <c r="I2422" i="10"/>
  <c r="G2422" i="10"/>
  <c r="K2421" i="10"/>
  <c r="I2421" i="10"/>
  <c r="G2421" i="10"/>
  <c r="K2420" i="10"/>
  <c r="I2420" i="10"/>
  <c r="G2420" i="10"/>
  <c r="K2419" i="10"/>
  <c r="I2419" i="10"/>
  <c r="G2419" i="10"/>
  <c r="K2418" i="10"/>
  <c r="I2418" i="10"/>
  <c r="G2418" i="10"/>
  <c r="K2417" i="10"/>
  <c r="I2417" i="10"/>
  <c r="G2417" i="10"/>
  <c r="K2416" i="10"/>
  <c r="I2416" i="10"/>
  <c r="G2416" i="10"/>
  <c r="K2415" i="10"/>
  <c r="I2415" i="10"/>
  <c r="G2415" i="10"/>
  <c r="K2414" i="10"/>
  <c r="I2414" i="10"/>
  <c r="G2414" i="10"/>
  <c r="K2413" i="10"/>
  <c r="I2413" i="10"/>
  <c r="G2413" i="10"/>
  <c r="K2412" i="10"/>
  <c r="I2412" i="10"/>
  <c r="G2412" i="10"/>
  <c r="K2411" i="10"/>
  <c r="I2411" i="10"/>
  <c r="G2411" i="10"/>
  <c r="K2410" i="10"/>
  <c r="I2410" i="10"/>
  <c r="G2410" i="10"/>
  <c r="K2409" i="10"/>
  <c r="I2409" i="10"/>
  <c r="G2409" i="10"/>
  <c r="K2408" i="10"/>
  <c r="I2408" i="10"/>
  <c r="G2408" i="10"/>
  <c r="K2407" i="10"/>
  <c r="I2407" i="10"/>
  <c r="G2407" i="10"/>
  <c r="K2406" i="10"/>
  <c r="I2406" i="10"/>
  <c r="G2406" i="10"/>
  <c r="K2405" i="10"/>
  <c r="I2405" i="10"/>
  <c r="G2405" i="10"/>
  <c r="K2404" i="10"/>
  <c r="I2404" i="10"/>
  <c r="G2404" i="10"/>
  <c r="K2403" i="10"/>
  <c r="I2403" i="10"/>
  <c r="G2403" i="10"/>
  <c r="K2402" i="10"/>
  <c r="I2402" i="10"/>
  <c r="G2402" i="10"/>
  <c r="K2401" i="10"/>
  <c r="I2401" i="10"/>
  <c r="G2401" i="10"/>
  <c r="K2400" i="10"/>
  <c r="I2400" i="10"/>
  <c r="G2400" i="10"/>
  <c r="K2399" i="10"/>
  <c r="I2399" i="10"/>
  <c r="G2399" i="10"/>
  <c r="K2398" i="10"/>
  <c r="I2398" i="10"/>
  <c r="G2398" i="10"/>
  <c r="K2397" i="10"/>
  <c r="I2397" i="10"/>
  <c r="G2397" i="10"/>
  <c r="K2396" i="10"/>
  <c r="I2396" i="10"/>
  <c r="G2396" i="10"/>
  <c r="K2395" i="10"/>
  <c r="I2395" i="10"/>
  <c r="G2395" i="10"/>
  <c r="K2394" i="10"/>
  <c r="I2394" i="10"/>
  <c r="G2394" i="10"/>
  <c r="K2393" i="10"/>
  <c r="I2393" i="10"/>
  <c r="G2393" i="10"/>
  <c r="K2392" i="10"/>
  <c r="I2392" i="10"/>
  <c r="G2392" i="10"/>
  <c r="K2391" i="10"/>
  <c r="I2391" i="10"/>
  <c r="G2391" i="10"/>
  <c r="K2390" i="10"/>
  <c r="I2390" i="10"/>
  <c r="G2390" i="10"/>
  <c r="K2389" i="10"/>
  <c r="I2389" i="10"/>
  <c r="G2389" i="10"/>
  <c r="K2388" i="10"/>
  <c r="I2388" i="10"/>
  <c r="G2388" i="10"/>
  <c r="K2387" i="10"/>
  <c r="I2387" i="10"/>
  <c r="G2387" i="10"/>
  <c r="K2386" i="10"/>
  <c r="I2386" i="10"/>
  <c r="G2386" i="10"/>
  <c r="K2385" i="10"/>
  <c r="I2385" i="10"/>
  <c r="G2385" i="10"/>
  <c r="K2384" i="10"/>
  <c r="I2384" i="10"/>
  <c r="G2384" i="10"/>
  <c r="K2383" i="10"/>
  <c r="I2383" i="10"/>
  <c r="G2383" i="10"/>
  <c r="K2382" i="10"/>
  <c r="I2382" i="10"/>
  <c r="G2382" i="10"/>
  <c r="K2381" i="10"/>
  <c r="I2381" i="10"/>
  <c r="G2381" i="10"/>
  <c r="K2380" i="10"/>
  <c r="I2380" i="10"/>
  <c r="G2380" i="10"/>
  <c r="K2379" i="10"/>
  <c r="I2379" i="10"/>
  <c r="G2379" i="10"/>
  <c r="K2378" i="10"/>
  <c r="I2378" i="10"/>
  <c r="G2378" i="10"/>
  <c r="K2377" i="10"/>
  <c r="I2377" i="10"/>
  <c r="G2377" i="10"/>
  <c r="K2376" i="10"/>
  <c r="I2376" i="10"/>
  <c r="G2376" i="10"/>
  <c r="K2375" i="10"/>
  <c r="I2375" i="10"/>
  <c r="G2375" i="10"/>
  <c r="K2374" i="10"/>
  <c r="I2374" i="10"/>
  <c r="G2374" i="10"/>
  <c r="K2373" i="10"/>
  <c r="I2373" i="10"/>
  <c r="G2373" i="10"/>
  <c r="K2372" i="10"/>
  <c r="I2372" i="10"/>
  <c r="G2372" i="10"/>
  <c r="K2371" i="10"/>
  <c r="I2371" i="10"/>
  <c r="G2371" i="10"/>
  <c r="K2370" i="10"/>
  <c r="I2370" i="10"/>
  <c r="G2370" i="10"/>
  <c r="K2369" i="10"/>
  <c r="I2369" i="10"/>
  <c r="G2369" i="10"/>
  <c r="K2368" i="10"/>
  <c r="I2368" i="10"/>
  <c r="G2368" i="10"/>
  <c r="K2367" i="10"/>
  <c r="I2367" i="10"/>
  <c r="G2367" i="10"/>
  <c r="K2366" i="10"/>
  <c r="I2366" i="10"/>
  <c r="G2366" i="10"/>
  <c r="K2365" i="10"/>
  <c r="I2365" i="10"/>
  <c r="G2365" i="10"/>
  <c r="K2364" i="10"/>
  <c r="I2364" i="10"/>
  <c r="G2364" i="10"/>
  <c r="K2363" i="10"/>
  <c r="I2363" i="10"/>
  <c r="G2363" i="10"/>
  <c r="K2362" i="10"/>
  <c r="I2362" i="10"/>
  <c r="G2362" i="10"/>
  <c r="K2361" i="10"/>
  <c r="I2361" i="10"/>
  <c r="G2361" i="10"/>
  <c r="K2360" i="10"/>
  <c r="I2360" i="10"/>
  <c r="G2360" i="10"/>
  <c r="K2359" i="10"/>
  <c r="I2359" i="10"/>
  <c r="G2359" i="10"/>
  <c r="K2358" i="10"/>
  <c r="I2358" i="10"/>
  <c r="G2358" i="10"/>
  <c r="K2357" i="10"/>
  <c r="I2357" i="10"/>
  <c r="G2357" i="10"/>
  <c r="K2356" i="10"/>
  <c r="I2356" i="10"/>
  <c r="G2356" i="10"/>
  <c r="K2355" i="10"/>
  <c r="I2355" i="10"/>
  <c r="G2355" i="10"/>
  <c r="K2354" i="10"/>
  <c r="I2354" i="10"/>
  <c r="G2354" i="10"/>
  <c r="K2353" i="10"/>
  <c r="I2353" i="10"/>
  <c r="G2353" i="10"/>
  <c r="K2352" i="10"/>
  <c r="I2352" i="10"/>
  <c r="G2352" i="10"/>
  <c r="K2351" i="10"/>
  <c r="I2351" i="10"/>
  <c r="G2351" i="10"/>
  <c r="K2350" i="10"/>
  <c r="I2350" i="10"/>
  <c r="G2350" i="10"/>
  <c r="K2349" i="10"/>
  <c r="I2349" i="10"/>
  <c r="G2349" i="10"/>
  <c r="K2348" i="10"/>
  <c r="I2348" i="10"/>
  <c r="G2348" i="10"/>
  <c r="K2347" i="10"/>
  <c r="I2347" i="10"/>
  <c r="G2347" i="10"/>
  <c r="K2346" i="10"/>
  <c r="I2346" i="10"/>
  <c r="G2346" i="10"/>
  <c r="K2345" i="10"/>
  <c r="I2345" i="10"/>
  <c r="G2345" i="10"/>
  <c r="K2344" i="10"/>
  <c r="I2344" i="10"/>
  <c r="G2344" i="10"/>
  <c r="K2343" i="10"/>
  <c r="I2343" i="10"/>
  <c r="G2343" i="10"/>
  <c r="K2342" i="10"/>
  <c r="I2342" i="10"/>
  <c r="G2342" i="10"/>
  <c r="K2341" i="10"/>
  <c r="I2341" i="10"/>
  <c r="G2341" i="10"/>
  <c r="K2340" i="10"/>
  <c r="I2340" i="10"/>
  <c r="G2340" i="10"/>
  <c r="K2339" i="10"/>
  <c r="I2339" i="10"/>
  <c r="G2339" i="10"/>
  <c r="K2338" i="10"/>
  <c r="I2338" i="10"/>
  <c r="G2338" i="10"/>
  <c r="K2337" i="10"/>
  <c r="I2337" i="10"/>
  <c r="G2337" i="10"/>
  <c r="K2336" i="10"/>
  <c r="I2336" i="10"/>
  <c r="G2336" i="10"/>
  <c r="K2335" i="10"/>
  <c r="I2335" i="10"/>
  <c r="G2335" i="10"/>
  <c r="K2334" i="10"/>
  <c r="I2334" i="10"/>
  <c r="G2334" i="10"/>
  <c r="K2333" i="10"/>
  <c r="I2333" i="10"/>
  <c r="G2333" i="10"/>
  <c r="K2332" i="10"/>
  <c r="I2332" i="10"/>
  <c r="G2332" i="10"/>
  <c r="K2331" i="10"/>
  <c r="I2331" i="10"/>
  <c r="G2331" i="10"/>
  <c r="K2330" i="10"/>
  <c r="I2330" i="10"/>
  <c r="G2330" i="10"/>
  <c r="K2329" i="10"/>
  <c r="I2329" i="10"/>
  <c r="G2329" i="10"/>
  <c r="K2328" i="10"/>
  <c r="I2328" i="10"/>
  <c r="G2328" i="10"/>
  <c r="K2327" i="10"/>
  <c r="I2327" i="10"/>
  <c r="G2327" i="10"/>
  <c r="K2326" i="10"/>
  <c r="I2326" i="10"/>
  <c r="G2326" i="10"/>
  <c r="K2325" i="10"/>
  <c r="I2325" i="10"/>
  <c r="G2325" i="10"/>
  <c r="K2324" i="10"/>
  <c r="I2324" i="10"/>
  <c r="G2324" i="10"/>
  <c r="K2323" i="10"/>
  <c r="I2323" i="10"/>
  <c r="G2323" i="10"/>
  <c r="K2322" i="10"/>
  <c r="I2322" i="10"/>
  <c r="G2322" i="10"/>
  <c r="K2321" i="10"/>
  <c r="I2321" i="10"/>
  <c r="G2321" i="10"/>
  <c r="K2320" i="10"/>
  <c r="I2320" i="10"/>
  <c r="G2320" i="10"/>
  <c r="K2319" i="10"/>
  <c r="I2319" i="10"/>
  <c r="G2319" i="10"/>
  <c r="K2318" i="10"/>
  <c r="I2318" i="10"/>
  <c r="G2318" i="10"/>
  <c r="K2317" i="10"/>
  <c r="I2317" i="10"/>
  <c r="G2317" i="10"/>
  <c r="K2316" i="10"/>
  <c r="I2316" i="10"/>
  <c r="G2316" i="10"/>
  <c r="K2315" i="10"/>
  <c r="I2315" i="10"/>
  <c r="G2315" i="10"/>
  <c r="K2314" i="10"/>
  <c r="I2314" i="10"/>
  <c r="G2314" i="10"/>
  <c r="K2313" i="10"/>
  <c r="I2313" i="10"/>
  <c r="G2313" i="10"/>
  <c r="K2312" i="10"/>
  <c r="I2312" i="10"/>
  <c r="G2312" i="10"/>
  <c r="K2311" i="10"/>
  <c r="I2311" i="10"/>
  <c r="G2311" i="10"/>
  <c r="K2310" i="10"/>
  <c r="I2310" i="10"/>
  <c r="G2310" i="10"/>
  <c r="K2309" i="10"/>
  <c r="I2309" i="10"/>
  <c r="G2309" i="10"/>
  <c r="K2308" i="10"/>
  <c r="I2308" i="10"/>
  <c r="G2308" i="10"/>
  <c r="K2307" i="10"/>
  <c r="I2307" i="10"/>
  <c r="G2307" i="10"/>
  <c r="K2306" i="10"/>
  <c r="I2306" i="10"/>
  <c r="G2306" i="10"/>
  <c r="K2305" i="10"/>
  <c r="I2305" i="10"/>
  <c r="G2305" i="10"/>
  <c r="K2304" i="10"/>
  <c r="I2304" i="10"/>
  <c r="G2304" i="10"/>
  <c r="K2303" i="10"/>
  <c r="I2303" i="10"/>
  <c r="G2303" i="10"/>
  <c r="K2302" i="10"/>
  <c r="I2302" i="10"/>
  <c r="G2302" i="10"/>
  <c r="K2301" i="10"/>
  <c r="I2301" i="10"/>
  <c r="G2301" i="10"/>
  <c r="K2300" i="10"/>
  <c r="I2300" i="10"/>
  <c r="G2300" i="10"/>
  <c r="K2299" i="10"/>
  <c r="I2299" i="10"/>
  <c r="G2299" i="10"/>
  <c r="K2298" i="10"/>
  <c r="I2298" i="10"/>
  <c r="G2298" i="10"/>
  <c r="K2297" i="10"/>
  <c r="I2297" i="10"/>
  <c r="G2297" i="10"/>
  <c r="K2296" i="10"/>
  <c r="I2296" i="10"/>
  <c r="G2296" i="10"/>
  <c r="K2295" i="10"/>
  <c r="I2295" i="10"/>
  <c r="G2295" i="10"/>
  <c r="K2294" i="10"/>
  <c r="I2294" i="10"/>
  <c r="G2294" i="10"/>
  <c r="K2293" i="10"/>
  <c r="I2293" i="10"/>
  <c r="G2293" i="10"/>
  <c r="K2292" i="10"/>
  <c r="I2292" i="10"/>
  <c r="G2292" i="10"/>
  <c r="K2291" i="10"/>
  <c r="I2291" i="10"/>
  <c r="G2291" i="10"/>
  <c r="K2290" i="10"/>
  <c r="I2290" i="10"/>
  <c r="G2290" i="10"/>
  <c r="K2289" i="10"/>
  <c r="I2289" i="10"/>
  <c r="G2289" i="10"/>
  <c r="K2288" i="10"/>
  <c r="I2288" i="10"/>
  <c r="G2288" i="10"/>
  <c r="K2287" i="10"/>
  <c r="I2287" i="10"/>
  <c r="G2287" i="10"/>
  <c r="K2286" i="10"/>
  <c r="I2286" i="10"/>
  <c r="G2286" i="10"/>
  <c r="K2285" i="10"/>
  <c r="I2285" i="10"/>
  <c r="G2285" i="10"/>
  <c r="K2284" i="10"/>
  <c r="I2284" i="10"/>
  <c r="G2284" i="10"/>
  <c r="K2283" i="10"/>
  <c r="I2283" i="10"/>
  <c r="G2283" i="10"/>
  <c r="K2282" i="10"/>
  <c r="I2282" i="10"/>
  <c r="G2282" i="10"/>
  <c r="K2281" i="10"/>
  <c r="I2281" i="10"/>
  <c r="G2281" i="10"/>
  <c r="K2280" i="10"/>
  <c r="I2280" i="10"/>
  <c r="G2280" i="10"/>
  <c r="K2279" i="10"/>
  <c r="I2279" i="10"/>
  <c r="G2279" i="10"/>
  <c r="K2278" i="10"/>
  <c r="I2278" i="10"/>
  <c r="G2278" i="10"/>
  <c r="K2277" i="10"/>
  <c r="I2277" i="10"/>
  <c r="G2277" i="10"/>
  <c r="K2276" i="10"/>
  <c r="I2276" i="10"/>
  <c r="G2276" i="10"/>
  <c r="K2275" i="10"/>
  <c r="I2275" i="10"/>
  <c r="G2275" i="10"/>
  <c r="K2274" i="10"/>
  <c r="I2274" i="10"/>
  <c r="G2274" i="10"/>
  <c r="K2273" i="10"/>
  <c r="I2273" i="10"/>
  <c r="G2273" i="10"/>
  <c r="K2272" i="10"/>
  <c r="I2272" i="10"/>
  <c r="G2272" i="10"/>
  <c r="K2271" i="10"/>
  <c r="I2271" i="10"/>
  <c r="G2271" i="10"/>
  <c r="K2270" i="10"/>
  <c r="I2270" i="10"/>
  <c r="G2270" i="10"/>
  <c r="K2269" i="10"/>
  <c r="I2269" i="10"/>
  <c r="G2269" i="10"/>
  <c r="K2268" i="10"/>
  <c r="I2268" i="10"/>
  <c r="G2268" i="10"/>
  <c r="K2267" i="10"/>
  <c r="I2267" i="10"/>
  <c r="G2267" i="10"/>
  <c r="K2266" i="10"/>
  <c r="I2266" i="10"/>
  <c r="G2266" i="10"/>
  <c r="K2265" i="10"/>
  <c r="I2265" i="10"/>
  <c r="G2265" i="10"/>
  <c r="K2264" i="10"/>
  <c r="I2264" i="10"/>
  <c r="G2264" i="10"/>
  <c r="K2263" i="10"/>
  <c r="I2263" i="10"/>
  <c r="G2263" i="10"/>
  <c r="K2262" i="10"/>
  <c r="I2262" i="10"/>
  <c r="G2262" i="10"/>
  <c r="K2261" i="10"/>
  <c r="I2261" i="10"/>
  <c r="G2261" i="10"/>
  <c r="K2260" i="10"/>
  <c r="I2260" i="10"/>
  <c r="G2260" i="10"/>
  <c r="K2259" i="10"/>
  <c r="I2259" i="10"/>
  <c r="G2259" i="10"/>
  <c r="K2258" i="10"/>
  <c r="I2258" i="10"/>
  <c r="G2258" i="10"/>
  <c r="K2257" i="10"/>
  <c r="I2257" i="10"/>
  <c r="G2257" i="10"/>
  <c r="K2256" i="10"/>
  <c r="I2256" i="10"/>
  <c r="G2256" i="10"/>
  <c r="K2255" i="10"/>
  <c r="I2255" i="10"/>
  <c r="G2255" i="10"/>
  <c r="K2254" i="10"/>
  <c r="I2254" i="10"/>
  <c r="G2254" i="10"/>
  <c r="K2253" i="10"/>
  <c r="I2253" i="10"/>
  <c r="G2253" i="10"/>
  <c r="K2252" i="10"/>
  <c r="I2252" i="10"/>
  <c r="G2252" i="10"/>
  <c r="K2251" i="10"/>
  <c r="I2251" i="10"/>
  <c r="G2251" i="10"/>
  <c r="K2250" i="10"/>
  <c r="I2250" i="10"/>
  <c r="G2250" i="10"/>
  <c r="K2249" i="10"/>
  <c r="I2249" i="10"/>
  <c r="G2249" i="10"/>
  <c r="K2248" i="10"/>
  <c r="I2248" i="10"/>
  <c r="G2248" i="10"/>
  <c r="K2247" i="10"/>
  <c r="I2247" i="10"/>
  <c r="G2247" i="10"/>
  <c r="K2246" i="10"/>
  <c r="I2246" i="10"/>
  <c r="G2246" i="10"/>
  <c r="K2245" i="10"/>
  <c r="I2245" i="10"/>
  <c r="G2245" i="10"/>
  <c r="K2244" i="10"/>
  <c r="I2244" i="10"/>
  <c r="G2244" i="10"/>
  <c r="K2243" i="10"/>
  <c r="I2243" i="10"/>
  <c r="G2243" i="10"/>
  <c r="K2242" i="10"/>
  <c r="I2242" i="10"/>
  <c r="G2242" i="10"/>
  <c r="K2241" i="10"/>
  <c r="I2241" i="10"/>
  <c r="G2241" i="10"/>
  <c r="K2240" i="10"/>
  <c r="I2240" i="10"/>
  <c r="G2240" i="10"/>
  <c r="K2239" i="10"/>
  <c r="I2239" i="10"/>
  <c r="G2239" i="10"/>
  <c r="K2238" i="10"/>
  <c r="I2238" i="10"/>
  <c r="G2238" i="10"/>
  <c r="K2237" i="10"/>
  <c r="I2237" i="10"/>
  <c r="G2237" i="10"/>
  <c r="K2236" i="10"/>
  <c r="I2236" i="10"/>
  <c r="G2236" i="10"/>
  <c r="K2235" i="10"/>
  <c r="I2235" i="10"/>
  <c r="G2235" i="10"/>
  <c r="K2234" i="10"/>
  <c r="I2234" i="10"/>
  <c r="G2234" i="10"/>
  <c r="K2233" i="10"/>
  <c r="I2233" i="10"/>
  <c r="G2233" i="10"/>
  <c r="K2232" i="10"/>
  <c r="I2232" i="10"/>
  <c r="G2232" i="10"/>
  <c r="K2231" i="10"/>
  <c r="I2231" i="10"/>
  <c r="G2231" i="10"/>
  <c r="K2230" i="10"/>
  <c r="I2230" i="10"/>
  <c r="G2230" i="10"/>
  <c r="K2229" i="10"/>
  <c r="I2229" i="10"/>
  <c r="G2229" i="10"/>
  <c r="K2228" i="10"/>
  <c r="I2228" i="10"/>
  <c r="G2228" i="10"/>
  <c r="K2227" i="10"/>
  <c r="I2227" i="10"/>
  <c r="G2227" i="10"/>
  <c r="K2226" i="10"/>
  <c r="I2226" i="10"/>
  <c r="G2226" i="10"/>
  <c r="K2225" i="10"/>
  <c r="I2225" i="10"/>
  <c r="G2225" i="10"/>
  <c r="K2224" i="10"/>
  <c r="I2224" i="10"/>
  <c r="G2224" i="10"/>
  <c r="K2223" i="10"/>
  <c r="I2223" i="10"/>
  <c r="G2223" i="10"/>
  <c r="K2222" i="10"/>
  <c r="I2222" i="10"/>
  <c r="G2222" i="10"/>
  <c r="K2221" i="10"/>
  <c r="I2221" i="10"/>
  <c r="G2221" i="10"/>
  <c r="K2220" i="10"/>
  <c r="I2220" i="10"/>
  <c r="G2220" i="10"/>
  <c r="K2219" i="10"/>
  <c r="I2219" i="10"/>
  <c r="G2219" i="10"/>
  <c r="K2218" i="10"/>
  <c r="I2218" i="10"/>
  <c r="G2218" i="10"/>
  <c r="K2217" i="10"/>
  <c r="I2217" i="10"/>
  <c r="G2217" i="10"/>
  <c r="K2216" i="10"/>
  <c r="I2216" i="10"/>
  <c r="G2216" i="10"/>
  <c r="K2215" i="10"/>
  <c r="I2215" i="10"/>
  <c r="G2215" i="10"/>
  <c r="K2214" i="10"/>
  <c r="I2214" i="10"/>
  <c r="G2214" i="10"/>
  <c r="K2213" i="10"/>
  <c r="I2213" i="10"/>
  <c r="G2213" i="10"/>
  <c r="K2212" i="10"/>
  <c r="I2212" i="10"/>
  <c r="G2212" i="10"/>
  <c r="K2211" i="10"/>
  <c r="I2211" i="10"/>
  <c r="G2211" i="10"/>
  <c r="K2210" i="10"/>
  <c r="I2210" i="10"/>
  <c r="G2210" i="10"/>
  <c r="K2209" i="10"/>
  <c r="I2209" i="10"/>
  <c r="G2209" i="10"/>
  <c r="K2208" i="10"/>
  <c r="I2208" i="10"/>
  <c r="G2208" i="10"/>
  <c r="K2207" i="10"/>
  <c r="I2207" i="10"/>
  <c r="G2207" i="10"/>
  <c r="K2206" i="10"/>
  <c r="I2206" i="10"/>
  <c r="G2206" i="10"/>
  <c r="K2205" i="10"/>
  <c r="I2205" i="10"/>
  <c r="G2205" i="10"/>
  <c r="K2204" i="10"/>
  <c r="I2204" i="10"/>
  <c r="G2204" i="10"/>
  <c r="K2203" i="10"/>
  <c r="I2203" i="10"/>
  <c r="G2203" i="10"/>
  <c r="K2202" i="10"/>
  <c r="I2202" i="10"/>
  <c r="G2202" i="10"/>
  <c r="K2201" i="10"/>
  <c r="I2201" i="10"/>
  <c r="G2201" i="10"/>
  <c r="K2200" i="10"/>
  <c r="I2200" i="10"/>
  <c r="G2200" i="10"/>
  <c r="K2199" i="10"/>
  <c r="I2199" i="10"/>
  <c r="G2199" i="10"/>
  <c r="K2198" i="10"/>
  <c r="I2198" i="10"/>
  <c r="G2198" i="10"/>
  <c r="K2197" i="10"/>
  <c r="I2197" i="10"/>
  <c r="G2197" i="10"/>
  <c r="K2196" i="10"/>
  <c r="I2196" i="10"/>
  <c r="G2196" i="10"/>
  <c r="K2195" i="10"/>
  <c r="I2195" i="10"/>
  <c r="G2195" i="10"/>
  <c r="K2194" i="10"/>
  <c r="I2194" i="10"/>
  <c r="G2194" i="10"/>
  <c r="K2193" i="10"/>
  <c r="I2193" i="10"/>
  <c r="G2193" i="10"/>
  <c r="K2192" i="10"/>
  <c r="I2192" i="10"/>
  <c r="G2192" i="10"/>
  <c r="K2191" i="10"/>
  <c r="I2191" i="10"/>
  <c r="G2191" i="10"/>
  <c r="K2190" i="10"/>
  <c r="I2190" i="10"/>
  <c r="G2190" i="10"/>
  <c r="K2189" i="10"/>
  <c r="I2189" i="10"/>
  <c r="G2189" i="10"/>
  <c r="K2188" i="10"/>
  <c r="I2188" i="10"/>
  <c r="G2188" i="10"/>
  <c r="K2187" i="10"/>
  <c r="I2187" i="10"/>
  <c r="G2187" i="10"/>
  <c r="K2186" i="10"/>
  <c r="I2186" i="10"/>
  <c r="G2186" i="10"/>
  <c r="K2185" i="10"/>
  <c r="I2185" i="10"/>
  <c r="G2185" i="10"/>
  <c r="K2184" i="10"/>
  <c r="I2184" i="10"/>
  <c r="G2184" i="10"/>
  <c r="K2183" i="10"/>
  <c r="I2183" i="10"/>
  <c r="G2183" i="10"/>
  <c r="K2182" i="10"/>
  <c r="I2182" i="10"/>
  <c r="G2182" i="10"/>
  <c r="K2181" i="10"/>
  <c r="I2181" i="10"/>
  <c r="G2181" i="10"/>
  <c r="K2180" i="10"/>
  <c r="I2180" i="10"/>
  <c r="G2180" i="10"/>
  <c r="K2179" i="10"/>
  <c r="I2179" i="10"/>
  <c r="G2179" i="10"/>
  <c r="K2178" i="10"/>
  <c r="I2178" i="10"/>
  <c r="G2178" i="10"/>
  <c r="K2177" i="10"/>
  <c r="I2177" i="10"/>
  <c r="G2177" i="10"/>
  <c r="K2176" i="10"/>
  <c r="I2176" i="10"/>
  <c r="G2176" i="10"/>
  <c r="K2175" i="10"/>
  <c r="I2175" i="10"/>
  <c r="G2175" i="10"/>
  <c r="K2174" i="10"/>
  <c r="I2174" i="10"/>
  <c r="G2174" i="10"/>
  <c r="K2173" i="10"/>
  <c r="I2173" i="10"/>
  <c r="G2173" i="10"/>
  <c r="K2172" i="10"/>
  <c r="I2172" i="10"/>
  <c r="G2172" i="10"/>
  <c r="K2171" i="10"/>
  <c r="I2171" i="10"/>
  <c r="G2171" i="10"/>
  <c r="K2170" i="10"/>
  <c r="I2170" i="10"/>
  <c r="G2170" i="10"/>
  <c r="K2169" i="10"/>
  <c r="I2169" i="10"/>
  <c r="G2169" i="10"/>
  <c r="K2168" i="10"/>
  <c r="I2168" i="10"/>
  <c r="G2168" i="10"/>
  <c r="K2167" i="10"/>
  <c r="I2167" i="10"/>
  <c r="G2167" i="10"/>
  <c r="K2166" i="10"/>
  <c r="I2166" i="10"/>
  <c r="G2166" i="10"/>
  <c r="K2165" i="10"/>
  <c r="I2165" i="10"/>
  <c r="G2165" i="10"/>
  <c r="K2164" i="10"/>
  <c r="I2164" i="10"/>
  <c r="G2164" i="10"/>
  <c r="K2163" i="10"/>
  <c r="I2163" i="10"/>
  <c r="G2163" i="10"/>
  <c r="K2162" i="10"/>
  <c r="I2162" i="10"/>
  <c r="G2162" i="10"/>
  <c r="K2161" i="10"/>
  <c r="I2161" i="10"/>
  <c r="G2161" i="10"/>
  <c r="K2160" i="10"/>
  <c r="I2160" i="10"/>
  <c r="G2160" i="10"/>
  <c r="K2159" i="10"/>
  <c r="I2159" i="10"/>
  <c r="G2159" i="10"/>
  <c r="K2158" i="10"/>
  <c r="I2158" i="10"/>
  <c r="G2158" i="10"/>
  <c r="K2157" i="10"/>
  <c r="I2157" i="10"/>
  <c r="G2157" i="10"/>
  <c r="K2156" i="10"/>
  <c r="I2156" i="10"/>
  <c r="G2156" i="10"/>
  <c r="K2155" i="10"/>
  <c r="I2155" i="10"/>
  <c r="G2155" i="10"/>
  <c r="K2154" i="10"/>
  <c r="I2154" i="10"/>
  <c r="G2154" i="10"/>
  <c r="K2153" i="10"/>
  <c r="I2153" i="10"/>
  <c r="G2153" i="10"/>
  <c r="K2152" i="10"/>
  <c r="I2152" i="10"/>
  <c r="G2152" i="10"/>
  <c r="K2151" i="10"/>
  <c r="I2151" i="10"/>
  <c r="G2151" i="10"/>
  <c r="K2150" i="10"/>
  <c r="I2150" i="10"/>
  <c r="G2150" i="10"/>
  <c r="K2149" i="10"/>
  <c r="I2149" i="10"/>
  <c r="G2149" i="10"/>
  <c r="K2148" i="10"/>
  <c r="I2148" i="10"/>
  <c r="G2148" i="10"/>
  <c r="K2147" i="10"/>
  <c r="I2147" i="10"/>
  <c r="G2147" i="10"/>
  <c r="K2146" i="10"/>
  <c r="I2146" i="10"/>
  <c r="G2146" i="10"/>
  <c r="K2145" i="10"/>
  <c r="I2145" i="10"/>
  <c r="G2145" i="10"/>
  <c r="K2144" i="10"/>
  <c r="I2144" i="10"/>
  <c r="G2144" i="10"/>
  <c r="K2143" i="10"/>
  <c r="I2143" i="10"/>
  <c r="G2143" i="10"/>
  <c r="K2142" i="10"/>
  <c r="I2142" i="10"/>
  <c r="G2142" i="10"/>
  <c r="K2141" i="10"/>
  <c r="I2141" i="10"/>
  <c r="G2141" i="10"/>
  <c r="K2140" i="10"/>
  <c r="I2140" i="10"/>
  <c r="G2140" i="10"/>
  <c r="K2139" i="10"/>
  <c r="I2139" i="10"/>
  <c r="G2139" i="10"/>
  <c r="K2138" i="10"/>
  <c r="I2138" i="10"/>
  <c r="G2138" i="10"/>
  <c r="K2137" i="10"/>
  <c r="I2137" i="10"/>
  <c r="G2137" i="10"/>
  <c r="K2136" i="10"/>
  <c r="I2136" i="10"/>
  <c r="G2136" i="10"/>
  <c r="K2135" i="10"/>
  <c r="I2135" i="10"/>
  <c r="G2135" i="10"/>
  <c r="K2134" i="10"/>
  <c r="I2134" i="10"/>
  <c r="G2134" i="10"/>
  <c r="K2133" i="10"/>
  <c r="I2133" i="10"/>
  <c r="G2133" i="10"/>
  <c r="K2132" i="10"/>
  <c r="I2132" i="10"/>
  <c r="G2132" i="10"/>
  <c r="K2131" i="10"/>
  <c r="I2131" i="10"/>
  <c r="G2131" i="10"/>
  <c r="K2130" i="10"/>
  <c r="I2130" i="10"/>
  <c r="G2130" i="10"/>
  <c r="K2129" i="10"/>
  <c r="I2129" i="10"/>
  <c r="G2129" i="10"/>
  <c r="K2128" i="10"/>
  <c r="I2128" i="10"/>
  <c r="G2128" i="10"/>
  <c r="K2127" i="10"/>
  <c r="I2127" i="10"/>
  <c r="G2127" i="10"/>
  <c r="K2126" i="10"/>
  <c r="I2126" i="10"/>
  <c r="G2126" i="10"/>
  <c r="K2125" i="10"/>
  <c r="I2125" i="10"/>
  <c r="G2125" i="10"/>
  <c r="K2124" i="10"/>
  <c r="I2124" i="10"/>
  <c r="G2124" i="10"/>
  <c r="K2123" i="10"/>
  <c r="I2123" i="10"/>
  <c r="G2123" i="10"/>
  <c r="K2122" i="10"/>
  <c r="I2122" i="10"/>
  <c r="G2122" i="10"/>
  <c r="K2121" i="10"/>
  <c r="I2121" i="10"/>
  <c r="G2121" i="10"/>
  <c r="K2120" i="10"/>
  <c r="I2120" i="10"/>
  <c r="G2120" i="10"/>
  <c r="K2119" i="10"/>
  <c r="I2119" i="10"/>
  <c r="G2119" i="10"/>
  <c r="K2118" i="10"/>
  <c r="I2118" i="10"/>
  <c r="G2118" i="10"/>
  <c r="K2117" i="10"/>
  <c r="I2117" i="10"/>
  <c r="G2117" i="10"/>
  <c r="K2116" i="10"/>
  <c r="I2116" i="10"/>
  <c r="G2116" i="10"/>
  <c r="K2115" i="10"/>
  <c r="I2115" i="10"/>
  <c r="G2115" i="10"/>
  <c r="K2114" i="10"/>
  <c r="I2114" i="10"/>
  <c r="G2114" i="10"/>
  <c r="K2113" i="10"/>
  <c r="I2113" i="10"/>
  <c r="G2113" i="10"/>
  <c r="K2112" i="10"/>
  <c r="I2112" i="10"/>
  <c r="G2112" i="10"/>
  <c r="K2111" i="10"/>
  <c r="I2111" i="10"/>
  <c r="G2111" i="10"/>
  <c r="K2110" i="10"/>
  <c r="I2110" i="10"/>
  <c r="G2110" i="10"/>
  <c r="K2109" i="10"/>
  <c r="I2109" i="10"/>
  <c r="G2109" i="10"/>
  <c r="K2108" i="10"/>
  <c r="I2108" i="10"/>
  <c r="G2108" i="10"/>
  <c r="K2107" i="10"/>
  <c r="I2107" i="10"/>
  <c r="G2107" i="10"/>
  <c r="K2106" i="10"/>
  <c r="I2106" i="10"/>
  <c r="G2106" i="10"/>
  <c r="K2105" i="10"/>
  <c r="I2105" i="10"/>
  <c r="G2105" i="10"/>
  <c r="K2104" i="10"/>
  <c r="I2104" i="10"/>
  <c r="G2104" i="10"/>
  <c r="K2103" i="10"/>
  <c r="I2103" i="10"/>
  <c r="G2103" i="10"/>
  <c r="K2102" i="10"/>
  <c r="I2102" i="10"/>
  <c r="G2102" i="10"/>
  <c r="K2101" i="10"/>
  <c r="I2101" i="10"/>
  <c r="G2101" i="10"/>
  <c r="K2100" i="10"/>
  <c r="I2100" i="10"/>
  <c r="G2100" i="10"/>
  <c r="K2099" i="10"/>
  <c r="I2099" i="10"/>
  <c r="G2099" i="10"/>
  <c r="K2098" i="10"/>
  <c r="I2098" i="10"/>
  <c r="G2098" i="10"/>
  <c r="K2097" i="10"/>
  <c r="I2097" i="10"/>
  <c r="G2097" i="10"/>
  <c r="K2096" i="10"/>
  <c r="I2096" i="10"/>
  <c r="G2096" i="10"/>
  <c r="K2095" i="10"/>
  <c r="I2095" i="10"/>
  <c r="G2095" i="10"/>
  <c r="K2094" i="10"/>
  <c r="I2094" i="10"/>
  <c r="G2094" i="10"/>
  <c r="K2093" i="10"/>
  <c r="I2093" i="10"/>
  <c r="G2093" i="10"/>
  <c r="K2092" i="10"/>
  <c r="I2092" i="10"/>
  <c r="G2092" i="10"/>
  <c r="K2091" i="10"/>
  <c r="I2091" i="10"/>
  <c r="G2091" i="10"/>
  <c r="K2090" i="10"/>
  <c r="I2090" i="10"/>
  <c r="G2090" i="10"/>
  <c r="K2089" i="10"/>
  <c r="I2089" i="10"/>
  <c r="G2089" i="10"/>
  <c r="K2088" i="10"/>
  <c r="I2088" i="10"/>
  <c r="G2088" i="10"/>
  <c r="K2087" i="10"/>
  <c r="I2087" i="10"/>
  <c r="G2087" i="10"/>
  <c r="K2086" i="10"/>
  <c r="I2086" i="10"/>
  <c r="G2086" i="10"/>
  <c r="K2085" i="10"/>
  <c r="I2085" i="10"/>
  <c r="G2085" i="10"/>
  <c r="K2084" i="10"/>
  <c r="I2084" i="10"/>
  <c r="G2084" i="10"/>
  <c r="K2083" i="10"/>
  <c r="I2083" i="10"/>
  <c r="G2083" i="10"/>
  <c r="K2082" i="10"/>
  <c r="I2082" i="10"/>
  <c r="G2082" i="10"/>
  <c r="K2081" i="10"/>
  <c r="I2081" i="10"/>
  <c r="G2081" i="10"/>
  <c r="K2080" i="10"/>
  <c r="I2080" i="10"/>
  <c r="G2080" i="10"/>
  <c r="K2079" i="10"/>
  <c r="I2079" i="10"/>
  <c r="G2079" i="10"/>
  <c r="K2078" i="10"/>
  <c r="I2078" i="10"/>
  <c r="G2078" i="10"/>
  <c r="K2077" i="10"/>
  <c r="I2077" i="10"/>
  <c r="G2077" i="10"/>
  <c r="K2076" i="10"/>
  <c r="I2076" i="10"/>
  <c r="G2076" i="10"/>
  <c r="K2075" i="10"/>
  <c r="I2075" i="10"/>
  <c r="G2075" i="10"/>
  <c r="K2074" i="10"/>
  <c r="I2074" i="10"/>
  <c r="G2074" i="10"/>
  <c r="K2073" i="10"/>
  <c r="I2073" i="10"/>
  <c r="G2073" i="10"/>
  <c r="K2072" i="10"/>
  <c r="I2072" i="10"/>
  <c r="G2072" i="10"/>
  <c r="K2071" i="10"/>
  <c r="I2071" i="10"/>
  <c r="G2071" i="10"/>
  <c r="K2070" i="10"/>
  <c r="I2070" i="10"/>
  <c r="G2070" i="10"/>
  <c r="K2069" i="10"/>
  <c r="I2069" i="10"/>
  <c r="G2069" i="10"/>
  <c r="K2068" i="10"/>
  <c r="I2068" i="10"/>
  <c r="G2068" i="10"/>
  <c r="K2067" i="10"/>
  <c r="I2067" i="10"/>
  <c r="G2067" i="10"/>
  <c r="K2066" i="10"/>
  <c r="I2066" i="10"/>
  <c r="G2066" i="10"/>
  <c r="K2065" i="10"/>
  <c r="I2065" i="10"/>
  <c r="G2065" i="10"/>
  <c r="K2064" i="10"/>
  <c r="I2064" i="10"/>
  <c r="G2064" i="10"/>
  <c r="K2063" i="10"/>
  <c r="I2063" i="10"/>
  <c r="G2063" i="10"/>
  <c r="K2062" i="10"/>
  <c r="I2062" i="10"/>
  <c r="G2062" i="10"/>
  <c r="K2061" i="10"/>
  <c r="I2061" i="10"/>
  <c r="G2061" i="10"/>
  <c r="K2060" i="10"/>
  <c r="I2060" i="10"/>
  <c r="G2060" i="10"/>
  <c r="K2059" i="10"/>
  <c r="I2059" i="10"/>
  <c r="G2059" i="10"/>
  <c r="K2058" i="10"/>
  <c r="I2058" i="10"/>
  <c r="G2058" i="10"/>
  <c r="K2057" i="10"/>
  <c r="I2057" i="10"/>
  <c r="G2057" i="10"/>
  <c r="K2056" i="10"/>
  <c r="I2056" i="10"/>
  <c r="G2056" i="10"/>
  <c r="K2055" i="10"/>
  <c r="I2055" i="10"/>
  <c r="G2055" i="10"/>
  <c r="K2054" i="10"/>
  <c r="I2054" i="10"/>
  <c r="G2054" i="10"/>
  <c r="K2053" i="10"/>
  <c r="I2053" i="10"/>
  <c r="G2053" i="10"/>
  <c r="K2052" i="10"/>
  <c r="I2052" i="10"/>
  <c r="G2052" i="10"/>
  <c r="K2051" i="10"/>
  <c r="I2051" i="10"/>
  <c r="G2051" i="10"/>
  <c r="K2050" i="10"/>
  <c r="I2050" i="10"/>
  <c r="G2050" i="10"/>
  <c r="K2049" i="10"/>
  <c r="I2049" i="10"/>
  <c r="G2049" i="10"/>
  <c r="K2048" i="10"/>
  <c r="I2048" i="10"/>
  <c r="G2048" i="10"/>
  <c r="K2047" i="10"/>
  <c r="I2047" i="10"/>
  <c r="G2047" i="10"/>
  <c r="K2046" i="10"/>
  <c r="I2046" i="10"/>
  <c r="G2046" i="10"/>
  <c r="K2045" i="10"/>
  <c r="I2045" i="10"/>
  <c r="G2045" i="10"/>
  <c r="K2044" i="10"/>
  <c r="I2044" i="10"/>
  <c r="G2044" i="10"/>
  <c r="K2043" i="10"/>
  <c r="I2043" i="10"/>
  <c r="G2043" i="10"/>
  <c r="K2042" i="10"/>
  <c r="I2042" i="10"/>
  <c r="G2042" i="10"/>
  <c r="K2041" i="10"/>
  <c r="I2041" i="10"/>
  <c r="G2041" i="10"/>
  <c r="K2040" i="10"/>
  <c r="I2040" i="10"/>
  <c r="G2040" i="10"/>
  <c r="K2039" i="10"/>
  <c r="I2039" i="10"/>
  <c r="G2039" i="10"/>
  <c r="K2038" i="10"/>
  <c r="I2038" i="10"/>
  <c r="G2038" i="10"/>
  <c r="K2037" i="10"/>
  <c r="I2037" i="10"/>
  <c r="G2037" i="10"/>
  <c r="K2036" i="10"/>
  <c r="I2036" i="10"/>
  <c r="G2036" i="10"/>
  <c r="K2035" i="10"/>
  <c r="I2035" i="10"/>
  <c r="G2035" i="10"/>
  <c r="K2034" i="10"/>
  <c r="I2034" i="10"/>
  <c r="G2034" i="10"/>
  <c r="K2033" i="10"/>
  <c r="I2033" i="10"/>
  <c r="G2033" i="10"/>
  <c r="K2032" i="10"/>
  <c r="I2032" i="10"/>
  <c r="G2032" i="10"/>
  <c r="K2031" i="10"/>
  <c r="I2031" i="10"/>
  <c r="G2031" i="10"/>
  <c r="K2030" i="10"/>
  <c r="I2030" i="10"/>
  <c r="G2030" i="10"/>
  <c r="K2029" i="10"/>
  <c r="I2029" i="10"/>
  <c r="G2029" i="10"/>
  <c r="K2028" i="10"/>
  <c r="I2028" i="10"/>
  <c r="G2028" i="10"/>
  <c r="K2027" i="10"/>
  <c r="I2027" i="10"/>
  <c r="G2027" i="10"/>
  <c r="K2026" i="10"/>
  <c r="I2026" i="10"/>
  <c r="G2026" i="10"/>
  <c r="K2025" i="10"/>
  <c r="I2025" i="10"/>
  <c r="G2025" i="10"/>
  <c r="K2024" i="10"/>
  <c r="I2024" i="10"/>
  <c r="G2024" i="10"/>
  <c r="K2023" i="10"/>
  <c r="I2023" i="10"/>
  <c r="G2023" i="10"/>
  <c r="K2022" i="10"/>
  <c r="I2022" i="10"/>
  <c r="G2022" i="10"/>
  <c r="K2021" i="10"/>
  <c r="I2021" i="10"/>
  <c r="G2021" i="10"/>
  <c r="K2020" i="10"/>
  <c r="I2020" i="10"/>
  <c r="G2020" i="10"/>
  <c r="K2019" i="10"/>
  <c r="I2019" i="10"/>
  <c r="G2019" i="10"/>
  <c r="K2018" i="10"/>
  <c r="I2018" i="10"/>
  <c r="G2018" i="10"/>
  <c r="K2017" i="10"/>
  <c r="I2017" i="10"/>
  <c r="G2017" i="10"/>
  <c r="K2016" i="10"/>
  <c r="I2016" i="10"/>
  <c r="G2016" i="10"/>
  <c r="K2015" i="10"/>
  <c r="I2015" i="10"/>
  <c r="G2015" i="10"/>
  <c r="K2014" i="10"/>
  <c r="I2014" i="10"/>
  <c r="G2014" i="10"/>
  <c r="K2013" i="10"/>
  <c r="I2013" i="10"/>
  <c r="G2013" i="10"/>
  <c r="K2012" i="10"/>
  <c r="I2012" i="10"/>
  <c r="G2012" i="10"/>
  <c r="K2011" i="10"/>
  <c r="I2011" i="10"/>
  <c r="G2011" i="10"/>
  <c r="K2010" i="10"/>
  <c r="I2010" i="10"/>
  <c r="G2010" i="10"/>
  <c r="K2009" i="10"/>
  <c r="I2009" i="10"/>
  <c r="G2009" i="10"/>
  <c r="K2008" i="10"/>
  <c r="I2008" i="10"/>
  <c r="G2008" i="10"/>
  <c r="K2007" i="10"/>
  <c r="I2007" i="10"/>
  <c r="G2007" i="10"/>
  <c r="K2006" i="10"/>
  <c r="I2006" i="10"/>
  <c r="G2006" i="10"/>
  <c r="K2005" i="10"/>
  <c r="I2005" i="10"/>
  <c r="G2005" i="10"/>
  <c r="K2004" i="10"/>
  <c r="I2004" i="10"/>
  <c r="G2004" i="10"/>
  <c r="K2003" i="10"/>
  <c r="I2003" i="10"/>
  <c r="G2003" i="10"/>
  <c r="K2002" i="10"/>
  <c r="I2002" i="10"/>
  <c r="G2002" i="10"/>
  <c r="K2001" i="10"/>
  <c r="I2001" i="10"/>
  <c r="G2001" i="10"/>
  <c r="K2000" i="10"/>
  <c r="I2000" i="10"/>
  <c r="G2000" i="10"/>
  <c r="K1999" i="10"/>
  <c r="I1999" i="10"/>
  <c r="G1999" i="10"/>
  <c r="K1998" i="10"/>
  <c r="I1998" i="10"/>
  <c r="G1998" i="10"/>
  <c r="K1997" i="10"/>
  <c r="I1997" i="10"/>
  <c r="G1997" i="10"/>
  <c r="K1996" i="10"/>
  <c r="I1996" i="10"/>
  <c r="G1996" i="10"/>
  <c r="K1995" i="10"/>
  <c r="I1995" i="10"/>
  <c r="G1995" i="10"/>
  <c r="K1994" i="10"/>
  <c r="I1994" i="10"/>
  <c r="G1994" i="10"/>
  <c r="K1993" i="10"/>
  <c r="I1993" i="10"/>
  <c r="G1993" i="10"/>
  <c r="K1992" i="10"/>
  <c r="I1992" i="10"/>
  <c r="G1992" i="10"/>
  <c r="K1991" i="10"/>
  <c r="I1991" i="10"/>
  <c r="G1991" i="10"/>
  <c r="K1990" i="10"/>
  <c r="I1990" i="10"/>
  <c r="G1990" i="10"/>
  <c r="K1989" i="10"/>
  <c r="I1989" i="10"/>
  <c r="G1989" i="10"/>
  <c r="K1988" i="10"/>
  <c r="I1988" i="10"/>
  <c r="G1988" i="10"/>
  <c r="K1987" i="10"/>
  <c r="I1987" i="10"/>
  <c r="G1987" i="10"/>
  <c r="K1986" i="10"/>
  <c r="I1986" i="10"/>
  <c r="G1986" i="10"/>
  <c r="K1985" i="10"/>
  <c r="I1985" i="10"/>
  <c r="G1985" i="10"/>
  <c r="K1984" i="10"/>
  <c r="I1984" i="10"/>
  <c r="G1984" i="10"/>
  <c r="K1983" i="10"/>
  <c r="I1983" i="10"/>
  <c r="G1983" i="10"/>
  <c r="K1982" i="10"/>
  <c r="I1982" i="10"/>
  <c r="G1982" i="10"/>
  <c r="K1981" i="10"/>
  <c r="I1981" i="10"/>
  <c r="G1981" i="10"/>
  <c r="K1980" i="10"/>
  <c r="I1980" i="10"/>
  <c r="G1980" i="10"/>
  <c r="K1979" i="10"/>
  <c r="I1979" i="10"/>
  <c r="G1979" i="10"/>
  <c r="K1978" i="10"/>
  <c r="I1978" i="10"/>
  <c r="G1978" i="10"/>
  <c r="K1977" i="10"/>
  <c r="I1977" i="10"/>
  <c r="G1977" i="10"/>
  <c r="K1976" i="10"/>
  <c r="I1976" i="10"/>
  <c r="G1976" i="10"/>
  <c r="K1975" i="10"/>
  <c r="I1975" i="10"/>
  <c r="G1975" i="10"/>
  <c r="K1974" i="10"/>
  <c r="I1974" i="10"/>
  <c r="G1974" i="10"/>
  <c r="K1973" i="10"/>
  <c r="I1973" i="10"/>
  <c r="G1973" i="10"/>
  <c r="K1972" i="10"/>
  <c r="I1972" i="10"/>
  <c r="G1972" i="10"/>
  <c r="K1971" i="10"/>
  <c r="I1971" i="10"/>
  <c r="G1971" i="10"/>
  <c r="K1970" i="10"/>
  <c r="I1970" i="10"/>
  <c r="G1970" i="10"/>
  <c r="K1969" i="10"/>
  <c r="I1969" i="10"/>
  <c r="G1969" i="10"/>
  <c r="K1968" i="10"/>
  <c r="I1968" i="10"/>
  <c r="G1968" i="10"/>
  <c r="K1967" i="10"/>
  <c r="I1967" i="10"/>
  <c r="G1967" i="10"/>
  <c r="K1966" i="10"/>
  <c r="I1966" i="10"/>
  <c r="G1966" i="10"/>
  <c r="K1965" i="10"/>
  <c r="I1965" i="10"/>
  <c r="G1965" i="10"/>
  <c r="K1964" i="10"/>
  <c r="I1964" i="10"/>
  <c r="G1964" i="10"/>
  <c r="K1963" i="10"/>
  <c r="I1963" i="10"/>
  <c r="G1963" i="10"/>
  <c r="K1962" i="10"/>
  <c r="I1962" i="10"/>
  <c r="G1962" i="10"/>
  <c r="K1961" i="10"/>
  <c r="I1961" i="10"/>
  <c r="G1961" i="10"/>
  <c r="K1960" i="10"/>
  <c r="I1960" i="10"/>
  <c r="G1960" i="10"/>
  <c r="K1959" i="10"/>
  <c r="I1959" i="10"/>
  <c r="G1959" i="10"/>
  <c r="K1958" i="10"/>
  <c r="I1958" i="10"/>
  <c r="G1958" i="10"/>
  <c r="K1957" i="10"/>
  <c r="I1957" i="10"/>
  <c r="G1957" i="10"/>
  <c r="K1956" i="10"/>
  <c r="I1956" i="10"/>
  <c r="G1956" i="10"/>
  <c r="K1955" i="10"/>
  <c r="I1955" i="10"/>
  <c r="G1955" i="10"/>
  <c r="K1954" i="10"/>
  <c r="I1954" i="10"/>
  <c r="G1954" i="10"/>
  <c r="K1953" i="10"/>
  <c r="I1953" i="10"/>
  <c r="G1953" i="10"/>
  <c r="K1952" i="10"/>
  <c r="I1952" i="10"/>
  <c r="G1952" i="10"/>
  <c r="K1951" i="10"/>
  <c r="I1951" i="10"/>
  <c r="G1951" i="10"/>
  <c r="K1950" i="10"/>
  <c r="I1950" i="10"/>
  <c r="G1950" i="10"/>
  <c r="K1949" i="10"/>
  <c r="I1949" i="10"/>
  <c r="G1949" i="10"/>
  <c r="K1948" i="10"/>
  <c r="I1948" i="10"/>
  <c r="G1948" i="10"/>
  <c r="K1947" i="10"/>
  <c r="I1947" i="10"/>
  <c r="G1947" i="10"/>
  <c r="K1946" i="10"/>
  <c r="I1946" i="10"/>
  <c r="G1946" i="10"/>
  <c r="K1945" i="10"/>
  <c r="I1945" i="10"/>
  <c r="G1945" i="10"/>
  <c r="K1944" i="10"/>
  <c r="I1944" i="10"/>
  <c r="G1944" i="10"/>
  <c r="K1943" i="10"/>
  <c r="I1943" i="10"/>
  <c r="G1943" i="10"/>
  <c r="K1942" i="10"/>
  <c r="I1942" i="10"/>
  <c r="G1942" i="10"/>
  <c r="K1941" i="10"/>
  <c r="I1941" i="10"/>
  <c r="G1941" i="10"/>
  <c r="K1940" i="10"/>
  <c r="I1940" i="10"/>
  <c r="G1940" i="10"/>
  <c r="K1939" i="10"/>
  <c r="I1939" i="10"/>
  <c r="G1939" i="10"/>
  <c r="K1938" i="10"/>
  <c r="I1938" i="10"/>
  <c r="G1938" i="10"/>
  <c r="K1937" i="10"/>
  <c r="I1937" i="10"/>
  <c r="G1937" i="10"/>
  <c r="K1936" i="10"/>
  <c r="I1936" i="10"/>
  <c r="G1936" i="10"/>
  <c r="K1935" i="10"/>
  <c r="I1935" i="10"/>
  <c r="G1935" i="10"/>
  <c r="K1934" i="10"/>
  <c r="I1934" i="10"/>
  <c r="G1934" i="10"/>
  <c r="K1933" i="10"/>
  <c r="I1933" i="10"/>
  <c r="G1933" i="10"/>
  <c r="K1932" i="10"/>
  <c r="I1932" i="10"/>
  <c r="G1932" i="10"/>
  <c r="K1931" i="10"/>
  <c r="I1931" i="10"/>
  <c r="G1931" i="10"/>
  <c r="K1930" i="10"/>
  <c r="I1930" i="10"/>
  <c r="G1930" i="10"/>
  <c r="K1929" i="10"/>
  <c r="I1929" i="10"/>
  <c r="G1929" i="10"/>
  <c r="K1928" i="10"/>
  <c r="I1928" i="10"/>
  <c r="G1928" i="10"/>
  <c r="K1927" i="10"/>
  <c r="I1927" i="10"/>
  <c r="G1927" i="10"/>
  <c r="K1926" i="10"/>
  <c r="I1926" i="10"/>
  <c r="G1926" i="10"/>
  <c r="K1925" i="10"/>
  <c r="I1925" i="10"/>
  <c r="G1925" i="10"/>
  <c r="K1924" i="10"/>
  <c r="I1924" i="10"/>
  <c r="G1924" i="10"/>
  <c r="K1923" i="10"/>
  <c r="I1923" i="10"/>
  <c r="G1923" i="10"/>
  <c r="K1922" i="10"/>
  <c r="I1922" i="10"/>
  <c r="G1922" i="10"/>
  <c r="K1921" i="10"/>
  <c r="I1921" i="10"/>
  <c r="G1921" i="10"/>
  <c r="K1920" i="10"/>
  <c r="I1920" i="10"/>
  <c r="G1920" i="10"/>
  <c r="K1919" i="10"/>
  <c r="I1919" i="10"/>
  <c r="G1919" i="10"/>
  <c r="K1918" i="10"/>
  <c r="I1918" i="10"/>
  <c r="G1918" i="10"/>
  <c r="K1917" i="10"/>
  <c r="I1917" i="10"/>
  <c r="G1917" i="10"/>
  <c r="K1916" i="10"/>
  <c r="I1916" i="10"/>
  <c r="G1916" i="10"/>
  <c r="K1915" i="10"/>
  <c r="I1915" i="10"/>
  <c r="G1915" i="10"/>
  <c r="K1914" i="10"/>
  <c r="I1914" i="10"/>
  <c r="G1914" i="10"/>
  <c r="K1913" i="10"/>
  <c r="I1913" i="10"/>
  <c r="G1913" i="10"/>
  <c r="K1912" i="10"/>
  <c r="I1912" i="10"/>
  <c r="G1912" i="10"/>
  <c r="K1911" i="10"/>
  <c r="I1911" i="10"/>
  <c r="G1911" i="10"/>
  <c r="K1910" i="10"/>
  <c r="I1910" i="10"/>
  <c r="G1910" i="10"/>
  <c r="K1909" i="10"/>
  <c r="I1909" i="10"/>
  <c r="G1909" i="10"/>
  <c r="K1908" i="10"/>
  <c r="I1908" i="10"/>
  <c r="G1908" i="10"/>
  <c r="K1907" i="10"/>
  <c r="I1907" i="10"/>
  <c r="G1907" i="10"/>
  <c r="K1906" i="10"/>
  <c r="I1906" i="10"/>
  <c r="G1906" i="10"/>
  <c r="K1905" i="10"/>
  <c r="I1905" i="10"/>
  <c r="G1905" i="10"/>
  <c r="K1904" i="10"/>
  <c r="I1904" i="10"/>
  <c r="G1904" i="10"/>
  <c r="K1903" i="10"/>
  <c r="I1903" i="10"/>
  <c r="G1903" i="10"/>
  <c r="K1902" i="10"/>
  <c r="I1902" i="10"/>
  <c r="G1902" i="10"/>
  <c r="K1901" i="10"/>
  <c r="I1901" i="10"/>
  <c r="G1901" i="10"/>
  <c r="K1900" i="10"/>
  <c r="I1900" i="10"/>
  <c r="G1900" i="10"/>
  <c r="K1899" i="10"/>
  <c r="I1899" i="10"/>
  <c r="G1899" i="10"/>
  <c r="K1898" i="10"/>
  <c r="I1898" i="10"/>
  <c r="G1898" i="10"/>
  <c r="K1897" i="10"/>
  <c r="I1897" i="10"/>
  <c r="G1897" i="10"/>
  <c r="K1896" i="10"/>
  <c r="I1896" i="10"/>
  <c r="G1896" i="10"/>
  <c r="K1895" i="10"/>
  <c r="I1895" i="10"/>
  <c r="G1895" i="10"/>
  <c r="K1894" i="10"/>
  <c r="I1894" i="10"/>
  <c r="G1894" i="10"/>
  <c r="K1893" i="10"/>
  <c r="I1893" i="10"/>
  <c r="G1893" i="10"/>
  <c r="K1892" i="10"/>
  <c r="I1892" i="10"/>
  <c r="G1892" i="10"/>
  <c r="K1891" i="10"/>
  <c r="I1891" i="10"/>
  <c r="G1891" i="10"/>
  <c r="K1890" i="10"/>
  <c r="I1890" i="10"/>
  <c r="G1890" i="10"/>
  <c r="K1889" i="10"/>
  <c r="I1889" i="10"/>
  <c r="G1889" i="10"/>
  <c r="K1888" i="10"/>
  <c r="I1888" i="10"/>
  <c r="G1888" i="10"/>
  <c r="K1887" i="10"/>
  <c r="I1887" i="10"/>
  <c r="G1887" i="10"/>
  <c r="K1886" i="10"/>
  <c r="I1886" i="10"/>
  <c r="G1886" i="10"/>
  <c r="K1885" i="10"/>
  <c r="I1885" i="10"/>
  <c r="G1885" i="10"/>
  <c r="K1884" i="10"/>
  <c r="I1884" i="10"/>
  <c r="G1884" i="10"/>
  <c r="K1883" i="10"/>
  <c r="I1883" i="10"/>
  <c r="G1883" i="10"/>
  <c r="K1882" i="10"/>
  <c r="I1882" i="10"/>
  <c r="G1882" i="10"/>
  <c r="K1881" i="10"/>
  <c r="I1881" i="10"/>
  <c r="G1881" i="10"/>
  <c r="K1880" i="10"/>
  <c r="I1880" i="10"/>
  <c r="G1880" i="10"/>
  <c r="K1879" i="10"/>
  <c r="I1879" i="10"/>
  <c r="G1879" i="10"/>
  <c r="K1878" i="10"/>
  <c r="I1878" i="10"/>
  <c r="G1878" i="10"/>
  <c r="K1877" i="10"/>
  <c r="I1877" i="10"/>
  <c r="G1877" i="10"/>
  <c r="K1876" i="10"/>
  <c r="I1876" i="10"/>
  <c r="G1876" i="10"/>
  <c r="K1875" i="10"/>
  <c r="I1875" i="10"/>
  <c r="G1875" i="10"/>
  <c r="K1874" i="10"/>
  <c r="I1874" i="10"/>
  <c r="G1874" i="10"/>
  <c r="K1873" i="10"/>
  <c r="I1873" i="10"/>
  <c r="G1873" i="10"/>
  <c r="K1872" i="10"/>
  <c r="I1872" i="10"/>
  <c r="G1872" i="10"/>
  <c r="K1871" i="10"/>
  <c r="I1871" i="10"/>
  <c r="G1871" i="10"/>
  <c r="K1870" i="10"/>
  <c r="I1870" i="10"/>
  <c r="G1870" i="10"/>
  <c r="K1869" i="10"/>
  <c r="I1869" i="10"/>
  <c r="G1869" i="10"/>
  <c r="K1868" i="10"/>
  <c r="I1868" i="10"/>
  <c r="G1868" i="10"/>
  <c r="K1867" i="10"/>
  <c r="I1867" i="10"/>
  <c r="G1867" i="10"/>
  <c r="K1866" i="10"/>
  <c r="I1866" i="10"/>
  <c r="G1866" i="10"/>
  <c r="K1865" i="10"/>
  <c r="I1865" i="10"/>
  <c r="G1865" i="10"/>
  <c r="K1864" i="10"/>
  <c r="I1864" i="10"/>
  <c r="G1864" i="10"/>
  <c r="K1863" i="10"/>
  <c r="I1863" i="10"/>
  <c r="G1863" i="10"/>
  <c r="K1862" i="10"/>
  <c r="I1862" i="10"/>
  <c r="G1862" i="10"/>
  <c r="K1861" i="10"/>
  <c r="I1861" i="10"/>
  <c r="G1861" i="10"/>
  <c r="K1860" i="10"/>
  <c r="I1860" i="10"/>
  <c r="G1860" i="10"/>
  <c r="K1859" i="10"/>
  <c r="I1859" i="10"/>
  <c r="G1859" i="10"/>
  <c r="K1858" i="10"/>
  <c r="I1858" i="10"/>
  <c r="G1858" i="10"/>
  <c r="K1857" i="10"/>
  <c r="I1857" i="10"/>
  <c r="G1857" i="10"/>
  <c r="K1856" i="10"/>
  <c r="I1856" i="10"/>
  <c r="G1856" i="10"/>
  <c r="K1855" i="10"/>
  <c r="I1855" i="10"/>
  <c r="G1855" i="10"/>
  <c r="K1854" i="10"/>
  <c r="I1854" i="10"/>
  <c r="G1854" i="10"/>
  <c r="K1853" i="10"/>
  <c r="I1853" i="10"/>
  <c r="G1853" i="10"/>
  <c r="K1852" i="10"/>
  <c r="I1852" i="10"/>
  <c r="G1852" i="10"/>
  <c r="K1851" i="10"/>
  <c r="I1851" i="10"/>
  <c r="G1851" i="10"/>
  <c r="K1850" i="10"/>
  <c r="I1850" i="10"/>
  <c r="G1850" i="10"/>
  <c r="K1849" i="10"/>
  <c r="I1849" i="10"/>
  <c r="G1849" i="10"/>
  <c r="K1848" i="10"/>
  <c r="I1848" i="10"/>
  <c r="G1848" i="10"/>
  <c r="K1847" i="10"/>
  <c r="I1847" i="10"/>
  <c r="G1847" i="10"/>
  <c r="K1846" i="10"/>
  <c r="I1846" i="10"/>
  <c r="G1846" i="10"/>
  <c r="K1845" i="10"/>
  <c r="I1845" i="10"/>
  <c r="G1845" i="10"/>
  <c r="K1844" i="10"/>
  <c r="I1844" i="10"/>
  <c r="G1844" i="10"/>
  <c r="K1843" i="10"/>
  <c r="I1843" i="10"/>
  <c r="G1843" i="10"/>
  <c r="K1842" i="10"/>
  <c r="I1842" i="10"/>
  <c r="G1842" i="10"/>
  <c r="K1841" i="10"/>
  <c r="I1841" i="10"/>
  <c r="G1841" i="10"/>
  <c r="K1840" i="10"/>
  <c r="I1840" i="10"/>
  <c r="G1840" i="10"/>
  <c r="K1839" i="10"/>
  <c r="I1839" i="10"/>
  <c r="G1839" i="10"/>
  <c r="K1838" i="10"/>
  <c r="I1838" i="10"/>
  <c r="G1838" i="10"/>
  <c r="K1837" i="10"/>
  <c r="I1837" i="10"/>
  <c r="G1837" i="10"/>
  <c r="K1836" i="10"/>
  <c r="I1836" i="10"/>
  <c r="G1836" i="10"/>
  <c r="K1835" i="10"/>
  <c r="I1835" i="10"/>
  <c r="G1835" i="10"/>
  <c r="K1834" i="10"/>
  <c r="I1834" i="10"/>
  <c r="G1834" i="10"/>
  <c r="K1833" i="10"/>
  <c r="I1833" i="10"/>
  <c r="G1833" i="10"/>
  <c r="K1832" i="10"/>
  <c r="I1832" i="10"/>
  <c r="G1832" i="10"/>
  <c r="K1831" i="10"/>
  <c r="I1831" i="10"/>
  <c r="G1831" i="10"/>
  <c r="K1830" i="10"/>
  <c r="I1830" i="10"/>
  <c r="G1830" i="10"/>
  <c r="K1829" i="10"/>
  <c r="I1829" i="10"/>
  <c r="G1829" i="10"/>
  <c r="K1828" i="10"/>
  <c r="I1828" i="10"/>
  <c r="G1828" i="10"/>
  <c r="K1827" i="10"/>
  <c r="I1827" i="10"/>
  <c r="G1827" i="10"/>
  <c r="K1826" i="10"/>
  <c r="I1826" i="10"/>
  <c r="G1826" i="10"/>
  <c r="K1825" i="10"/>
  <c r="I1825" i="10"/>
  <c r="G1825" i="10"/>
  <c r="K1824" i="10"/>
  <c r="I1824" i="10"/>
  <c r="G1824" i="10"/>
  <c r="K1823" i="10"/>
  <c r="I1823" i="10"/>
  <c r="G1823" i="10"/>
  <c r="K1822" i="10"/>
  <c r="I1822" i="10"/>
  <c r="G1822" i="10"/>
  <c r="K1821" i="10"/>
  <c r="I1821" i="10"/>
  <c r="G1821" i="10"/>
  <c r="K1820" i="10"/>
  <c r="I1820" i="10"/>
  <c r="G1820" i="10"/>
  <c r="K1819" i="10"/>
  <c r="I1819" i="10"/>
  <c r="G1819" i="10"/>
  <c r="K1818" i="10"/>
  <c r="I1818" i="10"/>
  <c r="G1818" i="10"/>
  <c r="K1817" i="10"/>
  <c r="I1817" i="10"/>
  <c r="G1817" i="10"/>
  <c r="K1816" i="10"/>
  <c r="I1816" i="10"/>
  <c r="G1816" i="10"/>
  <c r="K1815" i="10"/>
  <c r="I1815" i="10"/>
  <c r="G1815" i="10"/>
  <c r="K1814" i="10"/>
  <c r="I1814" i="10"/>
  <c r="G1814" i="10"/>
  <c r="K1813" i="10"/>
  <c r="I1813" i="10"/>
  <c r="G1813" i="10"/>
  <c r="K1812" i="10"/>
  <c r="I1812" i="10"/>
  <c r="G1812" i="10"/>
  <c r="K1811" i="10"/>
  <c r="I1811" i="10"/>
  <c r="G1811" i="10"/>
  <c r="K1810" i="10"/>
  <c r="I1810" i="10"/>
  <c r="G1810" i="10"/>
  <c r="K1809" i="10"/>
  <c r="I1809" i="10"/>
  <c r="G1809" i="10"/>
  <c r="K1808" i="10"/>
  <c r="I1808" i="10"/>
  <c r="G1808" i="10"/>
  <c r="K1807" i="10"/>
  <c r="I1807" i="10"/>
  <c r="G1807" i="10"/>
  <c r="K1806" i="10"/>
  <c r="I1806" i="10"/>
  <c r="G1806" i="10"/>
  <c r="K1805" i="10"/>
  <c r="I1805" i="10"/>
  <c r="G1805" i="10"/>
  <c r="K1804" i="10"/>
  <c r="I1804" i="10"/>
  <c r="G1804" i="10"/>
  <c r="K1803" i="10"/>
  <c r="I1803" i="10"/>
  <c r="G1803" i="10"/>
  <c r="K1802" i="10"/>
  <c r="I1802" i="10"/>
  <c r="G1802" i="10"/>
  <c r="K1801" i="10"/>
  <c r="I1801" i="10"/>
  <c r="G1801" i="10"/>
  <c r="K1800" i="10"/>
  <c r="I1800" i="10"/>
  <c r="G1800" i="10"/>
  <c r="K1799" i="10"/>
  <c r="I1799" i="10"/>
  <c r="G1799" i="10"/>
  <c r="K1798" i="10"/>
  <c r="I1798" i="10"/>
  <c r="G1798" i="10"/>
  <c r="K1797" i="10"/>
  <c r="I1797" i="10"/>
  <c r="G1797" i="10"/>
  <c r="K1796" i="10"/>
  <c r="I1796" i="10"/>
  <c r="G1796" i="10"/>
  <c r="K1795" i="10"/>
  <c r="I1795" i="10"/>
  <c r="G1795" i="10"/>
  <c r="K1794" i="10"/>
  <c r="I1794" i="10"/>
  <c r="G1794" i="10"/>
  <c r="K1793" i="10"/>
  <c r="I1793" i="10"/>
  <c r="G1793" i="10"/>
  <c r="K1792" i="10"/>
  <c r="I1792" i="10"/>
  <c r="G1792" i="10"/>
  <c r="K1791" i="10"/>
  <c r="I1791" i="10"/>
  <c r="G1791" i="10"/>
  <c r="K1790" i="10"/>
  <c r="I1790" i="10"/>
  <c r="G1790" i="10"/>
  <c r="K1789" i="10"/>
  <c r="I1789" i="10"/>
  <c r="G1789" i="10"/>
  <c r="K1788" i="10"/>
  <c r="I1788" i="10"/>
  <c r="G1788" i="10"/>
  <c r="K1787" i="10"/>
  <c r="I1787" i="10"/>
  <c r="G1787" i="10"/>
  <c r="K1786" i="10"/>
  <c r="I1786" i="10"/>
  <c r="G1786" i="10"/>
  <c r="K1785" i="10"/>
  <c r="I1785" i="10"/>
  <c r="G1785" i="10"/>
  <c r="K1784" i="10"/>
  <c r="I1784" i="10"/>
  <c r="G1784" i="10"/>
  <c r="K1783" i="10"/>
  <c r="I1783" i="10"/>
  <c r="G1783" i="10"/>
  <c r="K1782" i="10"/>
  <c r="I1782" i="10"/>
  <c r="G1782" i="10"/>
  <c r="K1781" i="10"/>
  <c r="I1781" i="10"/>
  <c r="G1781" i="10"/>
  <c r="K1780" i="10"/>
  <c r="I1780" i="10"/>
  <c r="G1780" i="10"/>
  <c r="K1779" i="10"/>
  <c r="I1779" i="10"/>
  <c r="G1779" i="10"/>
  <c r="K1778" i="10"/>
  <c r="I1778" i="10"/>
  <c r="G1778" i="10"/>
  <c r="K1777" i="10"/>
  <c r="I1777" i="10"/>
  <c r="G1777" i="10"/>
  <c r="K1776" i="10"/>
  <c r="I1776" i="10"/>
  <c r="G1776" i="10"/>
  <c r="K1775" i="10"/>
  <c r="I1775" i="10"/>
  <c r="G1775" i="10"/>
  <c r="K1774" i="10"/>
  <c r="I1774" i="10"/>
  <c r="G1774" i="10"/>
  <c r="K1773" i="10"/>
  <c r="I1773" i="10"/>
  <c r="G1773" i="10"/>
  <c r="K1772" i="10"/>
  <c r="I1772" i="10"/>
  <c r="G1772" i="10"/>
  <c r="K1771" i="10"/>
  <c r="I1771" i="10"/>
  <c r="G1771" i="10"/>
  <c r="K1770" i="10"/>
  <c r="I1770" i="10"/>
  <c r="G1770" i="10"/>
  <c r="K1769" i="10"/>
  <c r="I1769" i="10"/>
  <c r="G1769" i="10"/>
  <c r="K1768" i="10"/>
  <c r="I1768" i="10"/>
  <c r="G1768" i="10"/>
  <c r="K1767" i="10"/>
  <c r="I1767" i="10"/>
  <c r="G1767" i="10"/>
  <c r="K1766" i="10"/>
  <c r="I1766" i="10"/>
  <c r="G1766" i="10"/>
  <c r="K1765" i="10"/>
  <c r="I1765" i="10"/>
  <c r="G1765" i="10"/>
  <c r="K1764" i="10"/>
  <c r="I1764" i="10"/>
  <c r="G1764" i="10"/>
  <c r="K1763" i="10"/>
  <c r="I1763" i="10"/>
  <c r="G1763" i="10"/>
  <c r="K1762" i="10"/>
  <c r="I1762" i="10"/>
  <c r="G1762" i="10"/>
  <c r="K1761" i="10"/>
  <c r="I1761" i="10"/>
  <c r="G1761" i="10"/>
  <c r="K1760" i="10"/>
  <c r="I1760" i="10"/>
  <c r="G1760" i="10"/>
  <c r="K1759" i="10"/>
  <c r="I1759" i="10"/>
  <c r="G1759" i="10"/>
  <c r="K1758" i="10"/>
  <c r="I1758" i="10"/>
  <c r="G1758" i="10"/>
  <c r="K1757" i="10"/>
  <c r="I1757" i="10"/>
  <c r="G1757" i="10"/>
  <c r="K1756" i="10"/>
  <c r="I1756" i="10"/>
  <c r="G1756" i="10"/>
  <c r="K1755" i="10"/>
  <c r="I1755" i="10"/>
  <c r="G1755" i="10"/>
  <c r="K1754" i="10"/>
  <c r="I1754" i="10"/>
  <c r="G1754" i="10"/>
  <c r="K1753" i="10"/>
  <c r="I1753" i="10"/>
  <c r="G1753" i="10"/>
  <c r="K1752" i="10"/>
  <c r="I1752" i="10"/>
  <c r="G1752" i="10"/>
  <c r="K1751" i="10"/>
  <c r="I1751" i="10"/>
  <c r="G1751" i="10"/>
  <c r="K1750" i="10"/>
  <c r="I1750" i="10"/>
  <c r="G1750" i="10"/>
  <c r="K1749" i="10"/>
  <c r="I1749" i="10"/>
  <c r="G1749" i="10"/>
  <c r="K1748" i="10"/>
  <c r="I1748" i="10"/>
  <c r="G1748" i="10"/>
  <c r="K1747" i="10"/>
  <c r="I1747" i="10"/>
  <c r="G1747" i="10"/>
  <c r="K1746" i="10"/>
  <c r="I1746" i="10"/>
  <c r="G1746" i="10"/>
  <c r="K1745" i="10"/>
  <c r="I1745" i="10"/>
  <c r="G1745" i="10"/>
  <c r="K1744" i="10"/>
  <c r="I1744" i="10"/>
  <c r="G1744" i="10"/>
  <c r="K1743" i="10"/>
  <c r="I1743" i="10"/>
  <c r="G1743" i="10"/>
  <c r="K1742" i="10"/>
  <c r="I1742" i="10"/>
  <c r="G1742" i="10"/>
  <c r="K1741" i="10"/>
  <c r="I1741" i="10"/>
  <c r="G1741" i="10"/>
  <c r="K1740" i="10"/>
  <c r="I1740" i="10"/>
  <c r="G1740" i="10"/>
  <c r="K1739" i="10"/>
  <c r="I1739" i="10"/>
  <c r="G1739" i="10"/>
  <c r="K1738" i="10"/>
  <c r="I1738" i="10"/>
  <c r="G1738" i="10"/>
  <c r="K1737" i="10"/>
  <c r="I1737" i="10"/>
  <c r="G1737" i="10"/>
  <c r="K1736" i="10"/>
  <c r="I1736" i="10"/>
  <c r="G1736" i="10"/>
  <c r="K1735" i="10"/>
  <c r="I1735" i="10"/>
  <c r="G1735" i="10"/>
  <c r="K1734" i="10"/>
  <c r="I1734" i="10"/>
  <c r="G1734" i="10"/>
  <c r="K1733" i="10"/>
  <c r="I1733" i="10"/>
  <c r="G1733" i="10"/>
  <c r="K1732" i="10"/>
  <c r="I1732" i="10"/>
  <c r="G1732" i="10"/>
  <c r="K1731" i="10"/>
  <c r="I1731" i="10"/>
  <c r="G1731" i="10"/>
  <c r="K1730" i="10"/>
  <c r="I1730" i="10"/>
  <c r="G1730" i="10"/>
  <c r="K1729" i="10"/>
  <c r="I1729" i="10"/>
  <c r="G1729" i="10"/>
  <c r="K1728" i="10"/>
  <c r="I1728" i="10"/>
  <c r="G1728" i="10"/>
  <c r="K1727" i="10"/>
  <c r="I1727" i="10"/>
  <c r="G1727" i="10"/>
  <c r="K1726" i="10"/>
  <c r="I1726" i="10"/>
  <c r="G1726" i="10"/>
  <c r="K1725" i="10"/>
  <c r="I1725" i="10"/>
  <c r="G1725" i="10"/>
  <c r="K1724" i="10"/>
  <c r="I1724" i="10"/>
  <c r="G1724" i="10"/>
  <c r="K1723" i="10"/>
  <c r="I1723" i="10"/>
  <c r="G1723" i="10"/>
  <c r="K1722" i="10"/>
  <c r="I1722" i="10"/>
  <c r="G1722" i="10"/>
  <c r="K1721" i="10"/>
  <c r="I1721" i="10"/>
  <c r="G1721" i="10"/>
  <c r="K1720" i="10"/>
  <c r="I1720" i="10"/>
  <c r="G1720" i="10"/>
  <c r="K1719" i="10"/>
  <c r="I1719" i="10"/>
  <c r="G1719" i="10"/>
  <c r="K1718" i="10"/>
  <c r="I1718" i="10"/>
  <c r="G1718" i="10"/>
  <c r="K1717" i="10"/>
  <c r="I1717" i="10"/>
  <c r="G1717" i="10"/>
  <c r="K1716" i="10"/>
  <c r="I1716" i="10"/>
  <c r="G1716" i="10"/>
  <c r="K1715" i="10"/>
  <c r="I1715" i="10"/>
  <c r="G1715" i="10"/>
  <c r="K1714" i="10"/>
  <c r="I1714" i="10"/>
  <c r="G1714" i="10"/>
  <c r="K1713" i="10"/>
  <c r="I1713" i="10"/>
  <c r="G1713" i="10"/>
  <c r="K1712" i="10"/>
  <c r="I1712" i="10"/>
  <c r="G1712" i="10"/>
  <c r="K1711" i="10"/>
  <c r="I1711" i="10"/>
  <c r="G1711" i="10"/>
  <c r="K1710" i="10"/>
  <c r="I1710" i="10"/>
  <c r="G1710" i="10"/>
  <c r="K1709" i="10"/>
  <c r="I1709" i="10"/>
  <c r="G1709" i="10"/>
  <c r="K1708" i="10"/>
  <c r="I1708" i="10"/>
  <c r="G1708" i="10"/>
  <c r="K1707" i="10"/>
  <c r="I1707" i="10"/>
  <c r="G1707" i="10"/>
  <c r="K1706" i="10"/>
  <c r="I1706" i="10"/>
  <c r="G1706" i="10"/>
  <c r="K1705" i="10"/>
  <c r="I1705" i="10"/>
  <c r="G1705" i="10"/>
  <c r="K1704" i="10"/>
  <c r="I1704" i="10"/>
  <c r="G1704" i="10"/>
  <c r="K1703" i="10"/>
  <c r="I1703" i="10"/>
  <c r="G1703" i="10"/>
  <c r="K1702" i="10"/>
  <c r="I1702" i="10"/>
  <c r="G1702" i="10"/>
  <c r="K1701" i="10"/>
  <c r="I1701" i="10"/>
  <c r="G1701" i="10"/>
  <c r="K1700" i="10"/>
  <c r="I1700" i="10"/>
  <c r="G1700" i="10"/>
  <c r="K1699" i="10"/>
  <c r="I1699" i="10"/>
  <c r="G1699" i="10"/>
  <c r="K1698" i="10"/>
  <c r="I1698" i="10"/>
  <c r="G1698" i="10"/>
  <c r="K1697" i="10"/>
  <c r="I1697" i="10"/>
  <c r="G1697" i="10"/>
  <c r="K1696" i="10"/>
  <c r="I1696" i="10"/>
  <c r="G1696" i="10"/>
  <c r="K1695" i="10"/>
  <c r="I1695" i="10"/>
  <c r="G1695" i="10"/>
  <c r="K1694" i="10"/>
  <c r="I1694" i="10"/>
  <c r="G1694" i="10"/>
  <c r="K1693" i="10"/>
  <c r="I1693" i="10"/>
  <c r="G1693" i="10"/>
  <c r="K1692" i="10"/>
  <c r="I1692" i="10"/>
  <c r="G1692" i="10"/>
  <c r="K1691" i="10"/>
  <c r="I1691" i="10"/>
  <c r="G1691" i="10"/>
  <c r="K1690" i="10"/>
  <c r="I1690" i="10"/>
  <c r="G1690" i="10"/>
  <c r="K1689" i="10"/>
  <c r="I1689" i="10"/>
  <c r="G1689" i="10"/>
  <c r="K1688" i="10"/>
  <c r="I1688" i="10"/>
  <c r="G1688" i="10"/>
  <c r="K1687" i="10"/>
  <c r="I1687" i="10"/>
  <c r="G1687" i="10"/>
  <c r="K1686" i="10"/>
  <c r="I1686" i="10"/>
  <c r="G1686" i="10"/>
  <c r="K1685" i="10"/>
  <c r="I1685" i="10"/>
  <c r="G1685" i="10"/>
  <c r="K1684" i="10"/>
  <c r="I1684" i="10"/>
  <c r="G1684" i="10"/>
  <c r="K1683" i="10"/>
  <c r="I1683" i="10"/>
  <c r="G1683" i="10"/>
  <c r="K1682" i="10"/>
  <c r="I1682" i="10"/>
  <c r="G1682" i="10"/>
  <c r="K1681" i="10"/>
  <c r="I1681" i="10"/>
  <c r="G1681" i="10"/>
  <c r="K1680" i="10"/>
  <c r="I1680" i="10"/>
  <c r="G1680" i="10"/>
  <c r="K1679" i="10"/>
  <c r="I1679" i="10"/>
  <c r="G1679" i="10"/>
  <c r="K1678" i="10"/>
  <c r="I1678" i="10"/>
  <c r="G1678" i="10"/>
  <c r="K1677" i="10"/>
  <c r="I1677" i="10"/>
  <c r="G1677" i="10"/>
  <c r="K1676" i="10"/>
  <c r="I1676" i="10"/>
  <c r="G1676" i="10"/>
  <c r="K1675" i="10"/>
  <c r="I1675" i="10"/>
  <c r="G1675" i="10"/>
  <c r="K1674" i="10"/>
  <c r="I1674" i="10"/>
  <c r="G1674" i="10"/>
  <c r="K1673" i="10"/>
  <c r="I1673" i="10"/>
  <c r="G1673" i="10"/>
  <c r="K1672" i="10"/>
  <c r="I1672" i="10"/>
  <c r="G1672" i="10"/>
  <c r="K1671" i="10"/>
  <c r="I1671" i="10"/>
  <c r="G1671" i="10"/>
  <c r="K1670" i="10"/>
  <c r="I1670" i="10"/>
  <c r="G1670" i="10"/>
  <c r="K1669" i="10"/>
  <c r="I1669" i="10"/>
  <c r="G1669" i="10"/>
  <c r="K1668" i="10"/>
  <c r="I1668" i="10"/>
  <c r="G1668" i="10"/>
  <c r="K1667" i="10"/>
  <c r="I1667" i="10"/>
  <c r="G1667" i="10"/>
  <c r="K1666" i="10"/>
  <c r="I1666" i="10"/>
  <c r="G1666" i="10"/>
  <c r="K1665" i="10"/>
  <c r="I1665" i="10"/>
  <c r="G1665" i="10"/>
  <c r="K1664" i="10"/>
  <c r="I1664" i="10"/>
  <c r="G1664" i="10"/>
  <c r="K1663" i="10"/>
  <c r="I1663" i="10"/>
  <c r="G1663" i="10"/>
  <c r="K1662" i="10"/>
  <c r="I1662" i="10"/>
  <c r="G1662" i="10"/>
  <c r="K1661" i="10"/>
  <c r="I1661" i="10"/>
  <c r="G1661" i="10"/>
  <c r="K1660" i="10"/>
  <c r="I1660" i="10"/>
  <c r="G1660" i="10"/>
  <c r="K1659" i="10"/>
  <c r="I1659" i="10"/>
  <c r="G1659" i="10"/>
  <c r="K1658" i="10"/>
  <c r="I1658" i="10"/>
  <c r="G1658" i="10"/>
  <c r="K1657" i="10"/>
  <c r="I1657" i="10"/>
  <c r="G1657" i="10"/>
  <c r="K1656" i="10"/>
  <c r="I1656" i="10"/>
  <c r="G1656" i="10"/>
  <c r="K1655" i="10"/>
  <c r="I1655" i="10"/>
  <c r="G1655" i="10"/>
  <c r="K1654" i="10"/>
  <c r="I1654" i="10"/>
  <c r="G1654" i="10"/>
  <c r="K1653" i="10"/>
  <c r="I1653" i="10"/>
  <c r="G1653" i="10"/>
  <c r="K1652" i="10"/>
  <c r="I1652" i="10"/>
  <c r="G1652" i="10"/>
  <c r="K1651" i="10"/>
  <c r="I1651" i="10"/>
  <c r="G1651" i="10"/>
  <c r="K1650" i="10"/>
  <c r="I1650" i="10"/>
  <c r="G1650" i="10"/>
  <c r="K1649" i="10"/>
  <c r="I1649" i="10"/>
  <c r="G1649" i="10"/>
  <c r="K1648" i="10"/>
  <c r="I1648" i="10"/>
  <c r="G1648" i="10"/>
  <c r="K1647" i="10"/>
  <c r="I1647" i="10"/>
  <c r="G1647" i="10"/>
  <c r="K1646" i="10"/>
  <c r="I1646" i="10"/>
  <c r="G1646" i="10"/>
  <c r="K1645" i="10"/>
  <c r="I1645" i="10"/>
  <c r="G1645" i="10"/>
  <c r="K1644" i="10"/>
  <c r="I1644" i="10"/>
  <c r="G1644" i="10"/>
  <c r="K1643" i="10"/>
  <c r="I1643" i="10"/>
  <c r="G1643" i="10"/>
  <c r="K1642" i="10"/>
  <c r="I1642" i="10"/>
  <c r="G1642" i="10"/>
  <c r="K1641" i="10"/>
  <c r="I1641" i="10"/>
  <c r="G1641" i="10"/>
  <c r="K1640" i="10"/>
  <c r="I1640" i="10"/>
  <c r="G1640" i="10"/>
  <c r="K1639" i="10"/>
  <c r="I1639" i="10"/>
  <c r="G1639" i="10"/>
  <c r="K1638" i="10"/>
  <c r="I1638" i="10"/>
  <c r="G1638" i="10"/>
  <c r="K1637" i="10"/>
  <c r="I1637" i="10"/>
  <c r="G1637" i="10"/>
  <c r="K1636" i="10"/>
  <c r="I1636" i="10"/>
  <c r="G1636" i="10"/>
  <c r="K1635" i="10"/>
  <c r="I1635" i="10"/>
  <c r="G1635" i="10"/>
  <c r="K1634" i="10"/>
  <c r="I1634" i="10"/>
  <c r="G1634" i="10"/>
  <c r="K1633" i="10"/>
  <c r="I1633" i="10"/>
  <c r="G1633" i="10"/>
  <c r="K1632" i="10"/>
  <c r="I1632" i="10"/>
  <c r="G1632" i="10"/>
  <c r="K1631" i="10"/>
  <c r="I1631" i="10"/>
  <c r="G1631" i="10"/>
  <c r="K1630" i="10"/>
  <c r="I1630" i="10"/>
  <c r="G1630" i="10"/>
  <c r="K1629" i="10"/>
  <c r="I1629" i="10"/>
  <c r="G1629" i="10"/>
  <c r="K1628" i="10"/>
  <c r="I1628" i="10"/>
  <c r="G1628" i="10"/>
  <c r="K1627" i="10"/>
  <c r="I1627" i="10"/>
  <c r="G1627" i="10"/>
  <c r="K1626" i="10"/>
  <c r="I1626" i="10"/>
  <c r="G1626" i="10"/>
  <c r="K1625" i="10"/>
  <c r="I1625" i="10"/>
  <c r="G1625" i="10"/>
  <c r="K1624" i="10"/>
  <c r="I1624" i="10"/>
  <c r="G1624" i="10"/>
  <c r="K1623" i="10"/>
  <c r="I1623" i="10"/>
  <c r="G1623" i="10"/>
  <c r="K1622" i="10"/>
  <c r="I1622" i="10"/>
  <c r="G1622" i="10"/>
  <c r="K1621" i="10"/>
  <c r="I1621" i="10"/>
  <c r="G1621" i="10"/>
  <c r="K1620" i="10"/>
  <c r="I1620" i="10"/>
  <c r="G1620" i="10"/>
  <c r="K1619" i="10"/>
  <c r="I1619" i="10"/>
  <c r="G1619" i="10"/>
  <c r="K1618" i="10"/>
  <c r="I1618" i="10"/>
  <c r="G1618" i="10"/>
  <c r="K1617" i="10"/>
  <c r="I1617" i="10"/>
  <c r="G1617" i="10"/>
  <c r="K1616" i="10"/>
  <c r="I1616" i="10"/>
  <c r="G1616" i="10"/>
  <c r="K1615" i="10"/>
  <c r="I1615" i="10"/>
  <c r="G1615" i="10"/>
  <c r="K1614" i="10"/>
  <c r="I1614" i="10"/>
  <c r="G1614" i="10"/>
  <c r="K1613" i="10"/>
  <c r="I1613" i="10"/>
  <c r="G1613" i="10"/>
  <c r="K1612" i="10"/>
  <c r="I1612" i="10"/>
  <c r="G1612" i="10"/>
  <c r="K1611" i="10"/>
  <c r="I1611" i="10"/>
  <c r="G1611" i="10"/>
  <c r="K1610" i="10"/>
  <c r="I1610" i="10"/>
  <c r="G1610" i="10"/>
  <c r="K1609" i="10"/>
  <c r="I1609" i="10"/>
  <c r="G1609" i="10"/>
  <c r="K1608" i="10"/>
  <c r="I1608" i="10"/>
  <c r="G1608" i="10"/>
  <c r="K1607" i="10"/>
  <c r="I1607" i="10"/>
  <c r="G1607" i="10"/>
  <c r="K1606" i="10"/>
  <c r="I1606" i="10"/>
  <c r="G1606" i="10"/>
  <c r="K1605" i="10"/>
  <c r="I1605" i="10"/>
  <c r="G1605" i="10"/>
  <c r="K1604" i="10"/>
  <c r="I1604" i="10"/>
  <c r="G1604" i="10"/>
  <c r="K1603" i="10"/>
  <c r="I1603" i="10"/>
  <c r="G1603" i="10"/>
  <c r="K1602" i="10"/>
  <c r="I1602" i="10"/>
  <c r="G1602" i="10"/>
  <c r="K1601" i="10"/>
  <c r="I1601" i="10"/>
  <c r="G1601" i="10"/>
  <c r="K1600" i="10"/>
  <c r="I1600" i="10"/>
  <c r="G1600" i="10"/>
  <c r="K1599" i="10"/>
  <c r="I1599" i="10"/>
  <c r="G1599" i="10"/>
  <c r="K1598" i="10"/>
  <c r="I1598" i="10"/>
  <c r="G1598" i="10"/>
  <c r="K1597" i="10"/>
  <c r="I1597" i="10"/>
  <c r="G1597" i="10"/>
  <c r="K1596" i="10"/>
  <c r="I1596" i="10"/>
  <c r="G1596" i="10"/>
  <c r="K1595" i="10"/>
  <c r="I1595" i="10"/>
  <c r="G1595" i="10"/>
  <c r="K1594" i="10"/>
  <c r="I1594" i="10"/>
  <c r="G1594" i="10"/>
  <c r="K1593" i="10"/>
  <c r="I1593" i="10"/>
  <c r="G1593" i="10"/>
  <c r="K1592" i="10"/>
  <c r="I1592" i="10"/>
  <c r="G1592" i="10"/>
  <c r="K1591" i="10"/>
  <c r="I1591" i="10"/>
  <c r="G1591" i="10"/>
  <c r="K1590" i="10"/>
  <c r="I1590" i="10"/>
  <c r="G1590" i="10"/>
  <c r="K1589" i="10"/>
  <c r="I1589" i="10"/>
  <c r="G1589" i="10"/>
  <c r="K1588" i="10"/>
  <c r="I1588" i="10"/>
  <c r="G1588" i="10"/>
  <c r="K1587" i="10"/>
  <c r="I1587" i="10"/>
  <c r="G1587" i="10"/>
  <c r="K1586" i="10"/>
  <c r="I1586" i="10"/>
  <c r="G1586" i="10"/>
  <c r="K1585" i="10"/>
  <c r="I1585" i="10"/>
  <c r="G1585" i="10"/>
  <c r="K1584" i="10"/>
  <c r="I1584" i="10"/>
  <c r="G1584" i="10"/>
  <c r="K1583" i="10"/>
  <c r="I1583" i="10"/>
  <c r="G1583" i="10"/>
  <c r="K1582" i="10"/>
  <c r="I1582" i="10"/>
  <c r="G1582" i="10"/>
  <c r="K1581" i="10"/>
  <c r="I1581" i="10"/>
  <c r="G1581" i="10"/>
  <c r="K1580" i="10"/>
  <c r="I1580" i="10"/>
  <c r="G1580" i="10"/>
  <c r="K1579" i="10"/>
  <c r="I1579" i="10"/>
  <c r="G1579" i="10"/>
  <c r="K1578" i="10"/>
  <c r="I1578" i="10"/>
  <c r="G1578" i="10"/>
  <c r="K1577" i="10"/>
  <c r="I1577" i="10"/>
  <c r="G1577" i="10"/>
  <c r="K1576" i="10"/>
  <c r="I1576" i="10"/>
  <c r="G1576" i="10"/>
  <c r="K1575" i="10"/>
  <c r="I1575" i="10"/>
  <c r="G1575" i="10"/>
  <c r="K1574" i="10"/>
  <c r="I1574" i="10"/>
  <c r="G1574" i="10"/>
  <c r="K1573" i="10"/>
  <c r="I1573" i="10"/>
  <c r="G1573" i="10"/>
  <c r="K1572" i="10"/>
  <c r="I1572" i="10"/>
  <c r="G1572" i="10"/>
  <c r="K1571" i="10"/>
  <c r="I1571" i="10"/>
  <c r="G1571" i="10"/>
  <c r="K1570" i="10"/>
  <c r="I1570" i="10"/>
  <c r="G1570" i="10"/>
  <c r="K1569" i="10"/>
  <c r="I1569" i="10"/>
  <c r="G1569" i="10"/>
  <c r="K1568" i="10"/>
  <c r="I1568" i="10"/>
  <c r="G1568" i="10"/>
  <c r="K1567" i="10"/>
  <c r="I1567" i="10"/>
  <c r="G1567" i="10"/>
  <c r="K1566" i="10"/>
  <c r="I1566" i="10"/>
  <c r="G1566" i="10"/>
  <c r="K1565" i="10"/>
  <c r="I1565" i="10"/>
  <c r="G1565" i="10"/>
  <c r="K1564" i="10"/>
  <c r="I1564" i="10"/>
  <c r="G1564" i="10"/>
  <c r="K1563" i="10"/>
  <c r="I1563" i="10"/>
  <c r="G1563" i="10"/>
  <c r="K1562" i="10"/>
  <c r="I1562" i="10"/>
  <c r="G1562" i="10"/>
  <c r="K1561" i="10"/>
  <c r="I1561" i="10"/>
  <c r="G1561" i="10"/>
  <c r="K1560" i="10"/>
  <c r="I1560" i="10"/>
  <c r="G1560" i="10"/>
  <c r="K1559" i="10"/>
  <c r="I1559" i="10"/>
  <c r="G1559" i="10"/>
  <c r="K1558" i="10"/>
  <c r="I1558" i="10"/>
  <c r="G1558" i="10"/>
  <c r="K1557" i="10"/>
  <c r="I1557" i="10"/>
  <c r="G1557" i="10"/>
  <c r="K1556" i="10"/>
  <c r="I1556" i="10"/>
  <c r="G1556" i="10"/>
  <c r="K1555" i="10"/>
  <c r="I1555" i="10"/>
  <c r="G1555" i="10"/>
  <c r="K1554" i="10"/>
  <c r="I1554" i="10"/>
  <c r="G1554" i="10"/>
  <c r="K1553" i="10"/>
  <c r="I1553" i="10"/>
  <c r="G1553" i="10"/>
  <c r="K1552" i="10"/>
  <c r="I1552" i="10"/>
  <c r="G1552" i="10"/>
  <c r="K1551" i="10"/>
  <c r="I1551" i="10"/>
  <c r="G1551" i="10"/>
  <c r="K1550" i="10"/>
  <c r="I1550" i="10"/>
  <c r="G1550" i="10"/>
  <c r="K1549" i="10"/>
  <c r="I1549" i="10"/>
  <c r="G1549" i="10"/>
  <c r="K1548" i="10"/>
  <c r="I1548" i="10"/>
  <c r="G1548" i="10"/>
  <c r="K1547" i="10"/>
  <c r="I1547" i="10"/>
  <c r="G1547" i="10"/>
  <c r="K1546" i="10"/>
  <c r="I1546" i="10"/>
  <c r="G1546" i="10"/>
  <c r="K1545" i="10"/>
  <c r="I1545" i="10"/>
  <c r="G1545" i="10"/>
  <c r="K1544" i="10"/>
  <c r="I1544" i="10"/>
  <c r="G1544" i="10"/>
  <c r="K1543" i="10"/>
  <c r="I1543" i="10"/>
  <c r="G1543" i="10"/>
  <c r="K1542" i="10"/>
  <c r="I1542" i="10"/>
  <c r="G1542" i="10"/>
  <c r="K1541" i="10"/>
  <c r="I1541" i="10"/>
  <c r="G1541" i="10"/>
  <c r="K1540" i="10"/>
  <c r="I1540" i="10"/>
  <c r="G1540" i="10"/>
  <c r="K1539" i="10"/>
  <c r="I1539" i="10"/>
  <c r="G1539" i="10"/>
  <c r="K1538" i="10"/>
  <c r="I1538" i="10"/>
  <c r="G1538" i="10"/>
  <c r="K1537" i="10"/>
  <c r="I1537" i="10"/>
  <c r="G1537" i="10"/>
  <c r="K1536" i="10"/>
  <c r="I1536" i="10"/>
  <c r="G1536" i="10"/>
  <c r="K1535" i="10"/>
  <c r="I1535" i="10"/>
  <c r="G1535" i="10"/>
  <c r="K1534" i="10"/>
  <c r="I1534" i="10"/>
  <c r="G1534" i="10"/>
  <c r="K1533" i="10"/>
  <c r="I1533" i="10"/>
  <c r="G1533" i="10"/>
  <c r="K1532" i="10"/>
  <c r="I1532" i="10"/>
  <c r="G1532" i="10"/>
  <c r="K1531" i="10"/>
  <c r="I1531" i="10"/>
  <c r="G1531" i="10"/>
  <c r="K1530" i="10"/>
  <c r="I1530" i="10"/>
  <c r="G1530" i="10"/>
  <c r="K1529" i="10"/>
  <c r="I1529" i="10"/>
  <c r="G1529" i="10"/>
  <c r="K1528" i="10"/>
  <c r="I1528" i="10"/>
  <c r="G1528" i="10"/>
  <c r="K1527" i="10"/>
  <c r="I1527" i="10"/>
  <c r="G1527" i="10"/>
  <c r="K1526" i="10"/>
  <c r="I1526" i="10"/>
  <c r="G1526" i="10"/>
  <c r="K1525" i="10"/>
  <c r="I1525" i="10"/>
  <c r="G1525" i="10"/>
  <c r="K1524" i="10"/>
  <c r="I1524" i="10"/>
  <c r="G1524" i="10"/>
  <c r="K1523" i="10"/>
  <c r="I1523" i="10"/>
  <c r="G1523" i="10"/>
  <c r="K1522" i="10"/>
  <c r="I1522" i="10"/>
  <c r="G1522" i="10"/>
  <c r="K1521" i="10"/>
  <c r="I1521" i="10"/>
  <c r="G1521" i="10"/>
  <c r="K1520" i="10"/>
  <c r="I1520" i="10"/>
  <c r="G1520" i="10"/>
  <c r="K1519" i="10"/>
  <c r="I1519" i="10"/>
  <c r="G1519" i="10"/>
  <c r="K1518" i="10"/>
  <c r="I1518" i="10"/>
  <c r="G1518" i="10"/>
  <c r="K1517" i="10"/>
  <c r="I1517" i="10"/>
  <c r="G1517" i="10"/>
  <c r="K1516" i="10"/>
  <c r="I1516" i="10"/>
  <c r="G1516" i="10"/>
  <c r="K1515" i="10"/>
  <c r="I1515" i="10"/>
  <c r="G1515" i="10"/>
  <c r="K1514" i="10"/>
  <c r="I1514" i="10"/>
  <c r="G1514" i="10"/>
  <c r="K1513" i="10"/>
  <c r="I1513" i="10"/>
  <c r="G1513" i="10"/>
  <c r="K1512" i="10"/>
  <c r="I1512" i="10"/>
  <c r="G1512" i="10"/>
  <c r="K1511" i="10"/>
  <c r="I1511" i="10"/>
  <c r="G1511" i="10"/>
  <c r="K1510" i="10"/>
  <c r="I1510" i="10"/>
  <c r="G1510" i="10"/>
  <c r="K1509" i="10"/>
  <c r="I1509" i="10"/>
  <c r="G1509" i="10"/>
  <c r="K1508" i="10"/>
  <c r="I1508" i="10"/>
  <c r="G1508" i="10"/>
  <c r="K1507" i="10"/>
  <c r="I1507" i="10"/>
  <c r="G1507" i="10"/>
  <c r="K1506" i="10"/>
  <c r="I1506" i="10"/>
  <c r="G1506" i="10"/>
  <c r="K1505" i="10"/>
  <c r="I1505" i="10"/>
  <c r="G1505" i="10"/>
  <c r="K1504" i="10"/>
  <c r="I1504" i="10"/>
  <c r="G1504" i="10"/>
  <c r="K1503" i="10"/>
  <c r="I1503" i="10"/>
  <c r="G1503" i="10"/>
  <c r="K1502" i="10"/>
  <c r="I1502" i="10"/>
  <c r="G1502" i="10"/>
  <c r="K1501" i="10"/>
  <c r="I1501" i="10"/>
  <c r="G1501" i="10"/>
  <c r="K1500" i="10"/>
  <c r="I1500" i="10"/>
  <c r="G1500" i="10"/>
  <c r="K1499" i="10"/>
  <c r="I1499" i="10"/>
  <c r="G1499" i="10"/>
  <c r="K1498" i="10"/>
  <c r="I1498" i="10"/>
  <c r="G1498" i="10"/>
  <c r="K1497" i="10"/>
  <c r="I1497" i="10"/>
  <c r="G1497" i="10"/>
  <c r="K1496" i="10"/>
  <c r="I1496" i="10"/>
  <c r="G1496" i="10"/>
  <c r="K1495" i="10"/>
  <c r="I1495" i="10"/>
  <c r="G1495" i="10"/>
  <c r="K1494" i="10"/>
  <c r="I1494" i="10"/>
  <c r="G1494" i="10"/>
  <c r="K1493" i="10"/>
  <c r="I1493" i="10"/>
  <c r="G1493" i="10"/>
  <c r="K1492" i="10"/>
  <c r="I1492" i="10"/>
  <c r="G1492" i="10"/>
  <c r="K1491" i="10"/>
  <c r="I1491" i="10"/>
  <c r="G1491" i="10"/>
  <c r="K1490" i="10"/>
  <c r="I1490" i="10"/>
  <c r="G1490" i="10"/>
  <c r="K1489" i="10"/>
  <c r="I1489" i="10"/>
  <c r="G1489" i="10"/>
  <c r="K1488" i="10"/>
  <c r="I1488" i="10"/>
  <c r="G1488" i="10"/>
  <c r="K1487" i="10"/>
  <c r="I1487" i="10"/>
  <c r="G1487" i="10"/>
  <c r="K1486" i="10"/>
  <c r="I1486" i="10"/>
  <c r="G1486" i="10"/>
  <c r="K1485" i="10"/>
  <c r="I1485" i="10"/>
  <c r="G1485" i="10"/>
  <c r="K1484" i="10"/>
  <c r="I1484" i="10"/>
  <c r="G1484" i="10"/>
  <c r="K1483" i="10"/>
  <c r="I1483" i="10"/>
  <c r="G1483" i="10"/>
  <c r="K1482" i="10"/>
  <c r="I1482" i="10"/>
  <c r="G1482" i="10"/>
  <c r="K1481" i="10"/>
  <c r="I1481" i="10"/>
  <c r="G1481" i="10"/>
  <c r="K1480" i="10"/>
  <c r="I1480" i="10"/>
  <c r="G1480" i="10"/>
  <c r="K1479" i="10"/>
  <c r="I1479" i="10"/>
  <c r="G1479" i="10"/>
  <c r="K1478" i="10"/>
  <c r="I1478" i="10"/>
  <c r="G1478" i="10"/>
  <c r="K1477" i="10"/>
  <c r="I1477" i="10"/>
  <c r="G1477" i="10"/>
  <c r="K1476" i="10"/>
  <c r="I1476" i="10"/>
  <c r="G1476" i="10"/>
  <c r="K1475" i="10"/>
  <c r="I1475" i="10"/>
  <c r="G1475" i="10"/>
  <c r="K1474" i="10"/>
  <c r="I1474" i="10"/>
  <c r="G1474" i="10"/>
  <c r="K1473" i="10"/>
  <c r="I1473" i="10"/>
  <c r="G1473" i="10"/>
  <c r="K1472" i="10"/>
  <c r="I1472" i="10"/>
  <c r="G1472" i="10"/>
  <c r="K1471" i="10"/>
  <c r="I1471" i="10"/>
  <c r="G1471" i="10"/>
  <c r="K1470" i="10"/>
  <c r="I1470" i="10"/>
  <c r="G1470" i="10"/>
  <c r="K1469" i="10"/>
  <c r="I1469" i="10"/>
  <c r="G1469" i="10"/>
  <c r="K1468" i="10"/>
  <c r="I1468" i="10"/>
  <c r="G1468" i="10"/>
  <c r="K1467" i="10"/>
  <c r="I1467" i="10"/>
  <c r="G1467" i="10"/>
  <c r="K1466" i="10"/>
  <c r="I1466" i="10"/>
  <c r="G1466" i="10"/>
  <c r="K1465" i="10"/>
  <c r="I1465" i="10"/>
  <c r="G1465" i="10"/>
  <c r="K1464" i="10"/>
  <c r="I1464" i="10"/>
  <c r="G1464" i="10"/>
  <c r="K1463" i="10"/>
  <c r="I1463" i="10"/>
  <c r="G1463" i="10"/>
  <c r="K1462" i="10"/>
  <c r="I1462" i="10"/>
  <c r="G1462" i="10"/>
  <c r="K1461" i="10"/>
  <c r="I1461" i="10"/>
  <c r="G1461" i="10"/>
  <c r="K1460" i="10"/>
  <c r="I1460" i="10"/>
  <c r="G1460" i="10"/>
  <c r="K1459" i="10"/>
  <c r="I1459" i="10"/>
  <c r="G1459" i="10"/>
  <c r="K1458" i="10"/>
  <c r="I1458" i="10"/>
  <c r="G1458" i="10"/>
  <c r="K1457" i="10"/>
  <c r="I1457" i="10"/>
  <c r="G1457" i="10"/>
  <c r="K1456" i="10"/>
  <c r="I1456" i="10"/>
  <c r="G1456" i="10"/>
  <c r="K1455" i="10"/>
  <c r="I1455" i="10"/>
  <c r="G1455" i="10"/>
  <c r="K1454" i="10"/>
  <c r="I1454" i="10"/>
  <c r="G1454" i="10"/>
  <c r="K1453" i="10"/>
  <c r="I1453" i="10"/>
  <c r="G1453" i="10"/>
  <c r="K1452" i="10"/>
  <c r="I1452" i="10"/>
  <c r="G1452" i="10"/>
  <c r="K1451" i="10"/>
  <c r="I1451" i="10"/>
  <c r="G1451" i="10"/>
  <c r="K1450" i="10"/>
  <c r="I1450" i="10"/>
  <c r="G1450" i="10"/>
  <c r="K1449" i="10"/>
  <c r="I1449" i="10"/>
  <c r="G1449" i="10"/>
  <c r="K1448" i="10"/>
  <c r="I1448" i="10"/>
  <c r="G1448" i="10"/>
  <c r="K1447" i="10"/>
  <c r="I1447" i="10"/>
  <c r="G1447" i="10"/>
  <c r="K1446" i="10"/>
  <c r="I1446" i="10"/>
  <c r="G1446" i="10"/>
  <c r="K1445" i="10"/>
  <c r="I1445" i="10"/>
  <c r="G1445" i="10"/>
  <c r="K1444" i="10"/>
  <c r="I1444" i="10"/>
  <c r="G1444" i="10"/>
  <c r="K1443" i="10"/>
  <c r="I1443" i="10"/>
  <c r="G1443" i="10"/>
  <c r="K1442" i="10"/>
  <c r="I1442" i="10"/>
  <c r="G1442" i="10"/>
  <c r="K1441" i="10"/>
  <c r="I1441" i="10"/>
  <c r="G1441" i="10"/>
  <c r="K1440" i="10"/>
  <c r="I1440" i="10"/>
  <c r="G1440" i="10"/>
  <c r="K1439" i="10"/>
  <c r="I1439" i="10"/>
  <c r="G1439" i="10"/>
  <c r="K1438" i="10"/>
  <c r="I1438" i="10"/>
  <c r="G1438" i="10"/>
  <c r="K1437" i="10"/>
  <c r="I1437" i="10"/>
  <c r="G1437" i="10"/>
  <c r="K1436" i="10"/>
  <c r="I1436" i="10"/>
  <c r="G1436" i="10"/>
  <c r="K1435" i="10"/>
  <c r="I1435" i="10"/>
  <c r="G1435" i="10"/>
  <c r="K1434" i="10"/>
  <c r="I1434" i="10"/>
  <c r="G1434" i="10"/>
  <c r="K1433" i="10"/>
  <c r="I1433" i="10"/>
  <c r="G1433" i="10"/>
  <c r="K1432" i="10"/>
  <c r="I1432" i="10"/>
  <c r="G1432" i="10"/>
  <c r="K1431" i="10"/>
  <c r="I1431" i="10"/>
  <c r="G1431" i="10"/>
  <c r="K1430" i="10"/>
  <c r="I1430" i="10"/>
  <c r="G1430" i="10"/>
  <c r="K1429" i="10"/>
  <c r="I1429" i="10"/>
  <c r="G1429" i="10"/>
  <c r="K1428" i="10"/>
  <c r="I1428" i="10"/>
  <c r="G1428" i="10"/>
  <c r="K1427" i="10"/>
  <c r="I1427" i="10"/>
  <c r="G1427" i="10"/>
  <c r="K1426" i="10"/>
  <c r="I1426" i="10"/>
  <c r="G1426" i="10"/>
  <c r="K1425" i="10"/>
  <c r="I1425" i="10"/>
  <c r="G1425" i="10"/>
  <c r="K1424" i="10"/>
  <c r="I1424" i="10"/>
  <c r="G1424" i="10"/>
  <c r="K1423" i="10"/>
  <c r="I1423" i="10"/>
  <c r="G1423" i="10"/>
  <c r="K1422" i="10"/>
  <c r="I1422" i="10"/>
  <c r="G1422" i="10"/>
  <c r="K1421" i="10"/>
  <c r="I1421" i="10"/>
  <c r="G1421" i="10"/>
  <c r="K1420" i="10"/>
  <c r="I1420" i="10"/>
  <c r="G1420" i="10"/>
  <c r="K1419" i="10"/>
  <c r="I1419" i="10"/>
  <c r="G1419" i="10"/>
  <c r="K1418" i="10"/>
  <c r="I1418" i="10"/>
  <c r="G1418" i="10"/>
  <c r="K1417" i="10"/>
  <c r="I1417" i="10"/>
  <c r="G1417" i="10"/>
  <c r="K1416" i="10"/>
  <c r="I1416" i="10"/>
  <c r="G1416" i="10"/>
  <c r="K1415" i="10"/>
  <c r="I1415" i="10"/>
  <c r="G1415" i="10"/>
  <c r="K1414" i="10"/>
  <c r="I1414" i="10"/>
  <c r="G1414" i="10"/>
  <c r="K1413" i="10"/>
  <c r="I1413" i="10"/>
  <c r="G1413" i="10"/>
  <c r="K1412" i="10"/>
  <c r="I1412" i="10"/>
  <c r="G1412" i="10"/>
  <c r="K1411" i="10"/>
  <c r="I1411" i="10"/>
  <c r="G1411" i="10"/>
  <c r="K1410" i="10"/>
  <c r="I1410" i="10"/>
  <c r="G1410" i="10"/>
  <c r="K1409" i="10"/>
  <c r="I1409" i="10"/>
  <c r="G1409" i="10"/>
  <c r="K1408" i="10"/>
  <c r="I1408" i="10"/>
  <c r="G1408" i="10"/>
  <c r="K1407" i="10"/>
  <c r="I1407" i="10"/>
  <c r="G1407" i="10"/>
  <c r="K1406" i="10"/>
  <c r="I1406" i="10"/>
  <c r="G1406" i="10"/>
  <c r="K1405" i="10"/>
  <c r="I1405" i="10"/>
  <c r="G1405" i="10"/>
  <c r="K1404" i="10"/>
  <c r="I1404" i="10"/>
  <c r="G1404" i="10"/>
  <c r="K1403" i="10"/>
  <c r="I1403" i="10"/>
  <c r="G1403" i="10"/>
  <c r="K1402" i="10"/>
  <c r="I1402" i="10"/>
  <c r="G1402" i="10"/>
  <c r="K1401" i="10"/>
  <c r="I1401" i="10"/>
  <c r="G1401" i="10"/>
  <c r="K1400" i="10"/>
  <c r="I1400" i="10"/>
  <c r="G1400" i="10"/>
  <c r="K1399" i="10"/>
  <c r="I1399" i="10"/>
  <c r="G1399" i="10"/>
  <c r="K1398" i="10"/>
  <c r="I1398" i="10"/>
  <c r="G1398" i="10"/>
  <c r="K1397" i="10"/>
  <c r="I1397" i="10"/>
  <c r="G1397" i="10"/>
  <c r="K1396" i="10"/>
  <c r="I1396" i="10"/>
  <c r="G1396" i="10"/>
  <c r="K1395" i="10"/>
  <c r="I1395" i="10"/>
  <c r="G1395" i="10"/>
  <c r="K1394" i="10"/>
  <c r="I1394" i="10"/>
  <c r="G1394" i="10"/>
  <c r="K1393" i="10"/>
  <c r="I1393" i="10"/>
  <c r="G1393" i="10"/>
  <c r="K1392" i="10"/>
  <c r="I1392" i="10"/>
  <c r="G1392" i="10"/>
  <c r="K1391" i="10"/>
  <c r="I1391" i="10"/>
  <c r="G1391" i="10"/>
  <c r="K1390" i="10"/>
  <c r="I1390" i="10"/>
  <c r="G1390" i="10"/>
  <c r="K1389" i="10"/>
  <c r="I1389" i="10"/>
  <c r="G1389" i="10"/>
  <c r="K1388" i="10"/>
  <c r="I1388" i="10"/>
  <c r="G1388" i="10"/>
  <c r="K1387" i="10"/>
  <c r="I1387" i="10"/>
  <c r="G1387" i="10"/>
  <c r="K1386" i="10"/>
  <c r="I1386" i="10"/>
  <c r="G1386" i="10"/>
  <c r="K1385" i="10"/>
  <c r="I1385" i="10"/>
  <c r="G1385" i="10"/>
  <c r="K1384" i="10"/>
  <c r="I1384" i="10"/>
  <c r="G1384" i="10"/>
  <c r="K1383" i="10"/>
  <c r="I1383" i="10"/>
  <c r="G1383" i="10"/>
  <c r="K1382" i="10"/>
  <c r="I1382" i="10"/>
  <c r="G1382" i="10"/>
  <c r="K1381" i="10"/>
  <c r="I1381" i="10"/>
  <c r="G1381" i="10"/>
  <c r="K1380" i="10"/>
  <c r="I1380" i="10"/>
  <c r="G1380" i="10"/>
  <c r="K1379" i="10"/>
  <c r="I1379" i="10"/>
  <c r="G1379" i="10"/>
  <c r="K1378" i="10"/>
  <c r="I1378" i="10"/>
  <c r="G1378" i="10"/>
  <c r="K1377" i="10"/>
  <c r="I1377" i="10"/>
  <c r="G1377" i="10"/>
  <c r="K1376" i="10"/>
  <c r="I1376" i="10"/>
  <c r="G1376" i="10"/>
  <c r="K1375" i="10"/>
  <c r="I1375" i="10"/>
  <c r="G1375" i="10"/>
  <c r="K1374" i="10"/>
  <c r="I1374" i="10"/>
  <c r="G1374" i="10"/>
  <c r="K1373" i="10"/>
  <c r="I1373" i="10"/>
  <c r="G1373" i="10"/>
  <c r="K1372" i="10"/>
  <c r="I1372" i="10"/>
  <c r="G1372" i="10"/>
  <c r="K1371" i="10"/>
  <c r="I1371" i="10"/>
  <c r="G1371" i="10"/>
  <c r="K1370" i="10"/>
  <c r="I1370" i="10"/>
  <c r="G1370" i="10"/>
  <c r="K1369" i="10"/>
  <c r="I1369" i="10"/>
  <c r="G1369" i="10"/>
  <c r="K1368" i="10"/>
  <c r="I1368" i="10"/>
  <c r="G1368" i="10"/>
  <c r="K1367" i="10"/>
  <c r="I1367" i="10"/>
  <c r="G1367" i="10"/>
  <c r="K1366" i="10"/>
  <c r="I1366" i="10"/>
  <c r="G1366" i="10"/>
  <c r="K1365" i="10"/>
  <c r="I1365" i="10"/>
  <c r="G1365" i="10"/>
  <c r="K1364" i="10"/>
  <c r="I1364" i="10"/>
  <c r="G1364" i="10"/>
  <c r="K1363" i="10"/>
  <c r="I1363" i="10"/>
  <c r="G1363" i="10"/>
  <c r="K1362" i="10"/>
  <c r="I1362" i="10"/>
  <c r="G1362" i="10"/>
  <c r="K1361" i="10"/>
  <c r="I1361" i="10"/>
  <c r="G1361" i="10"/>
  <c r="K1360" i="10"/>
  <c r="I1360" i="10"/>
  <c r="G1360" i="10"/>
  <c r="K1359" i="10"/>
  <c r="I1359" i="10"/>
  <c r="G1359" i="10"/>
  <c r="K1358" i="10"/>
  <c r="I1358" i="10"/>
  <c r="G1358" i="10"/>
  <c r="K1357" i="10"/>
  <c r="I1357" i="10"/>
  <c r="G1357" i="10"/>
  <c r="K1356" i="10"/>
  <c r="I1356" i="10"/>
  <c r="G1356" i="10"/>
  <c r="K1355" i="10"/>
  <c r="I1355" i="10"/>
  <c r="G1355" i="10"/>
  <c r="K1354" i="10"/>
  <c r="I1354" i="10"/>
  <c r="G1354" i="10"/>
  <c r="K1353" i="10"/>
  <c r="I1353" i="10"/>
  <c r="G1353" i="10"/>
  <c r="K1352" i="10"/>
  <c r="I1352" i="10"/>
  <c r="G1352" i="10"/>
  <c r="K1351" i="10"/>
  <c r="I1351" i="10"/>
  <c r="G1351" i="10"/>
  <c r="K1350" i="10"/>
  <c r="I1350" i="10"/>
  <c r="G1350" i="10"/>
  <c r="K1349" i="10"/>
  <c r="I1349" i="10"/>
  <c r="G1349" i="10"/>
  <c r="K1348" i="10"/>
  <c r="I1348" i="10"/>
  <c r="G1348" i="10"/>
  <c r="K1347" i="10"/>
  <c r="I1347" i="10"/>
  <c r="G1347" i="10"/>
  <c r="K1346" i="10"/>
  <c r="I1346" i="10"/>
  <c r="G1346" i="10"/>
  <c r="K1345" i="10"/>
  <c r="I1345" i="10"/>
  <c r="G1345" i="10"/>
  <c r="K1344" i="10"/>
  <c r="I1344" i="10"/>
  <c r="G1344" i="10"/>
  <c r="K1343" i="10"/>
  <c r="I1343" i="10"/>
  <c r="G1343" i="10"/>
  <c r="K1342" i="10"/>
  <c r="I1342" i="10"/>
  <c r="G1342" i="10"/>
  <c r="K1341" i="10"/>
  <c r="I1341" i="10"/>
  <c r="G1341" i="10"/>
  <c r="K1340" i="10"/>
  <c r="I1340" i="10"/>
  <c r="G1340" i="10"/>
  <c r="K1339" i="10"/>
  <c r="I1339" i="10"/>
  <c r="G1339" i="10"/>
  <c r="K1338" i="10"/>
  <c r="I1338" i="10"/>
  <c r="G1338" i="10"/>
  <c r="K1337" i="10"/>
  <c r="I1337" i="10"/>
  <c r="G1337" i="10"/>
  <c r="K1336" i="10"/>
  <c r="I1336" i="10"/>
  <c r="G1336" i="10"/>
  <c r="K1335" i="10"/>
  <c r="I1335" i="10"/>
  <c r="G1335" i="10"/>
  <c r="K1334" i="10"/>
  <c r="I1334" i="10"/>
  <c r="G1334" i="10"/>
  <c r="K1333" i="10"/>
  <c r="I1333" i="10"/>
  <c r="G1333" i="10"/>
  <c r="K1332" i="10"/>
  <c r="I1332" i="10"/>
  <c r="G1332" i="10"/>
  <c r="K1331" i="10"/>
  <c r="I1331" i="10"/>
  <c r="G1331" i="10"/>
  <c r="K1330" i="10"/>
  <c r="I1330" i="10"/>
  <c r="G1330" i="10"/>
  <c r="K1329" i="10"/>
  <c r="I1329" i="10"/>
  <c r="G1329" i="10"/>
  <c r="K1328" i="10"/>
  <c r="I1328" i="10"/>
  <c r="G1328" i="10"/>
  <c r="K1327" i="10"/>
  <c r="I1327" i="10"/>
  <c r="G1327" i="10"/>
  <c r="K1326" i="10"/>
  <c r="I1326" i="10"/>
  <c r="G1326" i="10"/>
  <c r="K1325" i="10"/>
  <c r="I1325" i="10"/>
  <c r="G1325" i="10"/>
  <c r="K1324" i="10"/>
  <c r="I1324" i="10"/>
  <c r="G1324" i="10"/>
  <c r="K1323" i="10"/>
  <c r="I1323" i="10"/>
  <c r="G1323" i="10"/>
  <c r="K1322" i="10"/>
  <c r="I1322" i="10"/>
  <c r="G1322" i="10"/>
  <c r="K1321" i="10"/>
  <c r="I1321" i="10"/>
  <c r="G1321" i="10"/>
  <c r="K1320" i="10"/>
  <c r="I1320" i="10"/>
  <c r="G1320" i="10"/>
  <c r="K1319" i="10"/>
  <c r="I1319" i="10"/>
  <c r="G1319" i="10"/>
  <c r="K1318" i="10"/>
  <c r="I1318" i="10"/>
  <c r="G1318" i="10"/>
  <c r="K1317" i="10"/>
  <c r="I1317" i="10"/>
  <c r="G1317" i="10"/>
  <c r="K1316" i="10"/>
  <c r="I1316" i="10"/>
  <c r="G1316" i="10"/>
  <c r="K1315" i="10"/>
  <c r="I1315" i="10"/>
  <c r="G1315" i="10"/>
  <c r="K1314" i="10"/>
  <c r="I1314" i="10"/>
  <c r="G1314" i="10"/>
  <c r="K1313" i="10"/>
  <c r="I1313" i="10"/>
  <c r="G1313" i="10"/>
  <c r="K1312" i="10"/>
  <c r="I1312" i="10"/>
  <c r="G1312" i="10"/>
  <c r="K1311" i="10"/>
  <c r="I1311" i="10"/>
  <c r="G1311" i="10"/>
  <c r="K1310" i="10"/>
  <c r="I1310" i="10"/>
  <c r="G1310" i="10"/>
  <c r="K1309" i="10"/>
  <c r="I1309" i="10"/>
  <c r="G1309" i="10"/>
  <c r="K1308" i="10"/>
  <c r="I1308" i="10"/>
  <c r="G1308" i="10"/>
  <c r="K1307" i="10"/>
  <c r="I1307" i="10"/>
  <c r="G1307" i="10"/>
  <c r="K1306" i="10"/>
  <c r="I1306" i="10"/>
  <c r="G1306" i="10"/>
  <c r="K1305" i="10"/>
  <c r="I1305" i="10"/>
  <c r="G1305" i="10"/>
  <c r="K1304" i="10"/>
  <c r="I1304" i="10"/>
  <c r="G1304" i="10"/>
  <c r="K1303" i="10"/>
  <c r="I1303" i="10"/>
  <c r="G1303" i="10"/>
  <c r="K1302" i="10"/>
  <c r="I1302" i="10"/>
  <c r="G1302" i="10"/>
  <c r="K1301" i="10"/>
  <c r="I1301" i="10"/>
  <c r="G1301" i="10"/>
  <c r="K1300" i="10"/>
  <c r="I1300" i="10"/>
  <c r="G1300" i="10"/>
  <c r="K1299" i="10"/>
  <c r="I1299" i="10"/>
  <c r="G1299" i="10"/>
  <c r="K1298" i="10"/>
  <c r="I1298" i="10"/>
  <c r="G1298" i="10"/>
  <c r="K1297" i="10"/>
  <c r="I1297" i="10"/>
  <c r="G1297" i="10"/>
  <c r="K1296" i="10"/>
  <c r="I1296" i="10"/>
  <c r="G1296" i="10"/>
  <c r="K1295" i="10"/>
  <c r="I1295" i="10"/>
  <c r="G1295" i="10"/>
  <c r="K1294" i="10"/>
  <c r="I1294" i="10"/>
  <c r="G1294" i="10"/>
  <c r="K1293" i="10"/>
  <c r="I1293" i="10"/>
  <c r="G1293" i="10"/>
  <c r="K1292" i="10"/>
  <c r="I1292" i="10"/>
  <c r="G1292" i="10"/>
  <c r="K1291" i="10"/>
  <c r="I1291" i="10"/>
  <c r="G1291" i="10"/>
  <c r="K1290" i="10"/>
  <c r="I1290" i="10"/>
  <c r="G1290" i="10"/>
  <c r="K1289" i="10"/>
  <c r="I1289" i="10"/>
  <c r="G1289" i="10"/>
  <c r="K1288" i="10"/>
  <c r="I1288" i="10"/>
  <c r="G1288" i="10"/>
  <c r="K1287" i="10"/>
  <c r="I1287" i="10"/>
  <c r="G1287" i="10"/>
  <c r="K1286" i="10"/>
  <c r="I1286" i="10"/>
  <c r="G1286" i="10"/>
  <c r="K1285" i="10"/>
  <c r="I1285" i="10"/>
  <c r="G1285" i="10"/>
  <c r="K1284" i="10"/>
  <c r="I1284" i="10"/>
  <c r="G1284" i="10"/>
  <c r="K1283" i="10"/>
  <c r="I1283" i="10"/>
  <c r="G1283" i="10"/>
  <c r="K1282" i="10"/>
  <c r="I1282" i="10"/>
  <c r="G1282" i="10"/>
  <c r="K1281" i="10"/>
  <c r="I1281" i="10"/>
  <c r="G1281" i="10"/>
  <c r="K1280" i="10"/>
  <c r="I1280" i="10"/>
  <c r="G1280" i="10"/>
  <c r="K1279" i="10"/>
  <c r="I1279" i="10"/>
  <c r="G1279" i="10"/>
  <c r="K1278" i="10"/>
  <c r="I1278" i="10"/>
  <c r="G1278" i="10"/>
  <c r="K1277" i="10"/>
  <c r="I1277" i="10"/>
  <c r="G1277" i="10"/>
  <c r="K1276" i="10"/>
  <c r="I1276" i="10"/>
  <c r="G1276" i="10"/>
  <c r="K1275" i="10"/>
  <c r="I1275" i="10"/>
  <c r="G1275" i="10"/>
  <c r="K1274" i="10"/>
  <c r="I1274" i="10"/>
  <c r="G1274" i="10"/>
  <c r="K1273" i="10"/>
  <c r="I1273" i="10"/>
  <c r="G1273" i="10"/>
  <c r="K1272" i="10"/>
  <c r="I1272" i="10"/>
  <c r="G1272" i="10"/>
  <c r="K1271" i="10"/>
  <c r="I1271" i="10"/>
  <c r="G1271" i="10"/>
  <c r="K1270" i="10"/>
  <c r="I1270" i="10"/>
  <c r="G1270" i="10"/>
  <c r="K1269" i="10"/>
  <c r="I1269" i="10"/>
  <c r="G1269" i="10"/>
  <c r="K1268" i="10"/>
  <c r="I1268" i="10"/>
  <c r="G1268" i="10"/>
  <c r="K1267" i="10"/>
  <c r="I1267" i="10"/>
  <c r="G1267" i="10"/>
  <c r="K1266" i="10"/>
  <c r="I1266" i="10"/>
  <c r="G1266" i="10"/>
  <c r="K1265" i="10"/>
  <c r="I1265" i="10"/>
  <c r="G1265" i="10"/>
  <c r="K1264" i="10"/>
  <c r="I1264" i="10"/>
  <c r="G1264" i="10"/>
  <c r="K1263" i="10"/>
  <c r="I1263" i="10"/>
  <c r="G1263" i="10"/>
  <c r="K1262" i="10"/>
  <c r="I1262" i="10"/>
  <c r="G1262" i="10"/>
  <c r="K1261" i="10"/>
  <c r="I1261" i="10"/>
  <c r="G1261" i="10"/>
  <c r="K1260" i="10"/>
  <c r="I1260" i="10"/>
  <c r="G1260" i="10"/>
  <c r="K1259" i="10"/>
  <c r="I1259" i="10"/>
  <c r="G1259" i="10"/>
  <c r="K1258" i="10"/>
  <c r="I1258" i="10"/>
  <c r="G1258" i="10"/>
  <c r="K1257" i="10"/>
  <c r="I1257" i="10"/>
  <c r="G1257" i="10"/>
  <c r="K1256" i="10"/>
  <c r="I1256" i="10"/>
  <c r="G1256" i="10"/>
  <c r="K1255" i="10"/>
  <c r="I1255" i="10"/>
  <c r="G1255" i="10"/>
  <c r="K1254" i="10"/>
  <c r="I1254" i="10"/>
  <c r="G1254" i="10"/>
  <c r="K1253" i="10"/>
  <c r="I1253" i="10"/>
  <c r="G1253" i="10"/>
  <c r="K1252" i="10"/>
  <c r="I1252" i="10"/>
  <c r="G1252" i="10"/>
  <c r="K1251" i="10"/>
  <c r="I1251" i="10"/>
  <c r="G1251" i="10"/>
  <c r="K1250" i="10"/>
  <c r="I1250" i="10"/>
  <c r="G1250" i="10"/>
  <c r="K1249" i="10"/>
  <c r="I1249" i="10"/>
  <c r="G1249" i="10"/>
  <c r="K1248" i="10"/>
  <c r="I1248" i="10"/>
  <c r="G1248" i="10"/>
  <c r="K1247" i="10"/>
  <c r="I1247" i="10"/>
  <c r="G1247" i="10"/>
  <c r="K1246" i="10"/>
  <c r="I1246" i="10"/>
  <c r="G1246" i="10"/>
  <c r="K1245" i="10"/>
  <c r="I1245" i="10"/>
  <c r="G1245" i="10"/>
  <c r="K1244" i="10"/>
  <c r="I1244" i="10"/>
  <c r="G1244" i="10"/>
  <c r="K1243" i="10"/>
  <c r="I1243" i="10"/>
  <c r="G1243" i="10"/>
  <c r="K1242" i="10"/>
  <c r="I1242" i="10"/>
  <c r="G1242" i="10"/>
  <c r="K1241" i="10"/>
  <c r="I1241" i="10"/>
  <c r="G1241" i="10"/>
  <c r="K1240" i="10"/>
  <c r="I1240" i="10"/>
  <c r="G1240" i="10"/>
  <c r="K1239" i="10"/>
  <c r="I1239" i="10"/>
  <c r="G1239" i="10"/>
  <c r="K1238" i="10"/>
  <c r="I1238" i="10"/>
  <c r="G1238" i="10"/>
  <c r="K1237" i="10"/>
  <c r="I1237" i="10"/>
  <c r="G1237" i="10"/>
  <c r="K1236" i="10"/>
  <c r="I1236" i="10"/>
  <c r="G1236" i="10"/>
  <c r="K1235" i="10"/>
  <c r="I1235" i="10"/>
  <c r="G1235" i="10"/>
  <c r="K1234" i="10"/>
  <c r="I1234" i="10"/>
  <c r="G1234" i="10"/>
  <c r="K1233" i="10"/>
  <c r="I1233" i="10"/>
  <c r="G1233" i="10"/>
  <c r="K1232" i="10"/>
  <c r="I1232" i="10"/>
  <c r="G1232" i="10"/>
  <c r="K1231" i="10"/>
  <c r="I1231" i="10"/>
  <c r="G1231" i="10"/>
  <c r="K1230" i="10"/>
  <c r="I1230" i="10"/>
  <c r="G1230" i="10"/>
  <c r="K1229" i="10"/>
  <c r="I1229" i="10"/>
  <c r="G1229" i="10"/>
  <c r="K1228" i="10"/>
  <c r="I1228" i="10"/>
  <c r="G1228" i="10"/>
  <c r="K1227" i="10"/>
  <c r="I1227" i="10"/>
  <c r="G1227" i="10"/>
  <c r="K1226" i="10"/>
  <c r="I1226" i="10"/>
  <c r="G1226" i="10"/>
  <c r="K1225" i="10"/>
  <c r="I1225" i="10"/>
  <c r="G1225" i="10"/>
  <c r="K1224" i="10"/>
  <c r="I1224" i="10"/>
  <c r="G1224" i="10"/>
  <c r="K1223" i="10"/>
  <c r="I1223" i="10"/>
  <c r="G1223" i="10"/>
  <c r="K1222" i="10"/>
  <c r="I1222" i="10"/>
  <c r="G1222" i="10"/>
  <c r="K1221" i="10"/>
  <c r="I1221" i="10"/>
  <c r="G1221" i="10"/>
  <c r="K1220" i="10"/>
  <c r="I1220" i="10"/>
  <c r="G1220" i="10"/>
  <c r="K1219" i="10"/>
  <c r="I1219" i="10"/>
  <c r="G1219" i="10"/>
  <c r="K1218" i="10"/>
  <c r="I1218" i="10"/>
  <c r="G1218" i="10"/>
  <c r="K1217" i="10"/>
  <c r="I1217" i="10"/>
  <c r="G1217" i="10"/>
  <c r="K1216" i="10"/>
  <c r="I1216" i="10"/>
  <c r="G1216" i="10"/>
  <c r="K1215" i="10"/>
  <c r="I1215" i="10"/>
  <c r="G1215" i="10"/>
  <c r="K1214" i="10"/>
  <c r="I1214" i="10"/>
  <c r="G1214" i="10"/>
  <c r="K1213" i="10"/>
  <c r="I1213" i="10"/>
  <c r="G1213" i="10"/>
  <c r="K1212" i="10"/>
  <c r="I1212" i="10"/>
  <c r="G1212" i="10"/>
  <c r="K1211" i="10"/>
  <c r="I1211" i="10"/>
  <c r="G1211" i="10"/>
  <c r="K1210" i="10"/>
  <c r="I1210" i="10"/>
  <c r="G1210" i="10"/>
  <c r="K1209" i="10"/>
  <c r="I1209" i="10"/>
  <c r="G1209" i="10"/>
  <c r="K1208" i="10"/>
  <c r="I1208" i="10"/>
  <c r="G1208" i="10"/>
  <c r="K1207" i="10"/>
  <c r="I1207" i="10"/>
  <c r="G1207" i="10"/>
  <c r="K1206" i="10"/>
  <c r="I1206" i="10"/>
  <c r="G1206" i="10"/>
  <c r="K1205" i="10"/>
  <c r="I1205" i="10"/>
  <c r="G1205" i="10"/>
  <c r="K1204" i="10"/>
  <c r="I1204" i="10"/>
  <c r="G1204" i="10"/>
  <c r="K1203" i="10"/>
  <c r="I1203" i="10"/>
  <c r="G1203" i="10"/>
  <c r="K1202" i="10"/>
  <c r="I1202" i="10"/>
  <c r="G1202" i="10"/>
  <c r="K1201" i="10"/>
  <c r="I1201" i="10"/>
  <c r="G1201" i="10"/>
  <c r="K1200" i="10"/>
  <c r="I1200" i="10"/>
  <c r="G1200" i="10"/>
  <c r="K1199" i="10"/>
  <c r="I1199" i="10"/>
  <c r="G1199" i="10"/>
  <c r="K1198" i="10"/>
  <c r="I1198" i="10"/>
  <c r="G1198" i="10"/>
  <c r="K1197" i="10"/>
  <c r="I1197" i="10"/>
  <c r="G1197" i="10"/>
  <c r="K1196" i="10"/>
  <c r="I1196" i="10"/>
  <c r="G1196" i="10"/>
  <c r="K1195" i="10"/>
  <c r="I1195" i="10"/>
  <c r="G1195" i="10"/>
  <c r="K1194" i="10"/>
  <c r="I1194" i="10"/>
  <c r="G1194" i="10"/>
  <c r="K1193" i="10"/>
  <c r="I1193" i="10"/>
  <c r="G1193" i="10"/>
  <c r="K1192" i="10"/>
  <c r="I1192" i="10"/>
  <c r="G1192" i="10"/>
  <c r="K1191" i="10"/>
  <c r="I1191" i="10"/>
  <c r="G1191" i="10"/>
  <c r="K1190" i="10"/>
  <c r="I1190" i="10"/>
  <c r="G1190" i="10"/>
  <c r="K1189" i="10"/>
  <c r="I1189" i="10"/>
  <c r="G1189" i="10"/>
  <c r="K1188" i="10"/>
  <c r="I1188" i="10"/>
  <c r="G1188" i="10"/>
  <c r="K1187" i="10"/>
  <c r="I1187" i="10"/>
  <c r="G1187" i="10"/>
  <c r="K1186" i="10"/>
  <c r="I1186" i="10"/>
  <c r="G1186" i="10"/>
  <c r="K1185" i="10"/>
  <c r="I1185" i="10"/>
  <c r="G1185" i="10"/>
  <c r="K1184" i="10"/>
  <c r="I1184" i="10"/>
  <c r="G1184" i="10"/>
  <c r="K1183" i="10"/>
  <c r="I1183" i="10"/>
  <c r="G1183" i="10"/>
  <c r="K1182" i="10"/>
  <c r="I1182" i="10"/>
  <c r="G1182" i="10"/>
  <c r="K1181" i="10"/>
  <c r="I1181" i="10"/>
  <c r="G1181" i="10"/>
  <c r="K1180" i="10"/>
  <c r="I1180" i="10"/>
  <c r="G1180" i="10"/>
  <c r="K1179" i="10"/>
  <c r="I1179" i="10"/>
  <c r="G1179" i="10"/>
  <c r="K1178" i="10"/>
  <c r="I1178" i="10"/>
  <c r="G1178" i="10"/>
  <c r="K1177" i="10"/>
  <c r="I1177" i="10"/>
  <c r="G1177" i="10"/>
  <c r="K1176" i="10"/>
  <c r="I1176" i="10"/>
  <c r="G1176" i="10"/>
  <c r="K1175" i="10"/>
  <c r="I1175" i="10"/>
  <c r="G1175" i="10"/>
  <c r="K1174" i="10"/>
  <c r="I1174" i="10"/>
  <c r="G1174" i="10"/>
  <c r="K1173" i="10"/>
  <c r="I1173" i="10"/>
  <c r="G1173" i="10"/>
  <c r="K1172" i="10"/>
  <c r="I1172" i="10"/>
  <c r="G1172" i="10"/>
  <c r="K1171" i="10"/>
  <c r="I1171" i="10"/>
  <c r="G1171" i="10"/>
  <c r="K1170" i="10"/>
  <c r="I1170" i="10"/>
  <c r="G1170" i="10"/>
  <c r="K1169" i="10"/>
  <c r="I1169" i="10"/>
  <c r="G1169" i="10"/>
  <c r="K1168" i="10"/>
  <c r="I1168" i="10"/>
  <c r="G1168" i="10"/>
  <c r="K1167" i="10"/>
  <c r="I1167" i="10"/>
  <c r="G1167" i="10"/>
  <c r="K1166" i="10"/>
  <c r="I1166" i="10"/>
  <c r="G1166" i="10"/>
  <c r="K1165" i="10"/>
  <c r="I1165" i="10"/>
  <c r="G1165" i="10"/>
  <c r="K1164" i="10"/>
  <c r="I1164" i="10"/>
  <c r="G1164" i="10"/>
  <c r="K1163" i="10"/>
  <c r="I1163" i="10"/>
  <c r="G1163" i="10"/>
  <c r="K1162" i="10"/>
  <c r="I1162" i="10"/>
  <c r="G1162" i="10"/>
  <c r="K1161" i="10"/>
  <c r="I1161" i="10"/>
  <c r="G1161" i="10"/>
  <c r="K1160" i="10"/>
  <c r="I1160" i="10"/>
  <c r="G1160" i="10"/>
  <c r="K1159" i="10"/>
  <c r="I1159" i="10"/>
  <c r="G1159" i="10"/>
  <c r="K1158" i="10"/>
  <c r="I1158" i="10"/>
  <c r="G1158" i="10"/>
  <c r="K1157" i="10"/>
  <c r="I1157" i="10"/>
  <c r="G1157" i="10"/>
  <c r="K1156" i="10"/>
  <c r="I1156" i="10"/>
  <c r="G1156" i="10"/>
  <c r="K1155" i="10"/>
  <c r="I1155" i="10"/>
  <c r="G1155" i="10"/>
  <c r="K1154" i="10"/>
  <c r="I1154" i="10"/>
  <c r="G1154" i="10"/>
  <c r="K1153" i="10"/>
  <c r="I1153" i="10"/>
  <c r="G1153" i="10"/>
  <c r="K1152" i="10"/>
  <c r="I1152" i="10"/>
  <c r="G1152" i="10"/>
  <c r="K1151" i="10"/>
  <c r="I1151" i="10"/>
  <c r="G1151" i="10"/>
  <c r="K1150" i="10"/>
  <c r="I1150" i="10"/>
  <c r="G1150" i="10"/>
  <c r="K1149" i="10"/>
  <c r="I1149" i="10"/>
  <c r="G1149" i="10"/>
  <c r="K1148" i="10"/>
  <c r="I1148" i="10"/>
  <c r="G1148" i="10"/>
  <c r="K1147" i="10"/>
  <c r="I1147" i="10"/>
  <c r="G1147" i="10"/>
  <c r="K1146" i="10"/>
  <c r="I1146" i="10"/>
  <c r="G1146" i="10"/>
  <c r="K1145" i="10"/>
  <c r="I1145" i="10"/>
  <c r="G1145" i="10"/>
  <c r="K1144" i="10"/>
  <c r="I1144" i="10"/>
  <c r="G1144" i="10"/>
  <c r="K1143" i="10"/>
  <c r="I1143" i="10"/>
  <c r="G1143" i="10"/>
  <c r="K1142" i="10"/>
  <c r="I1142" i="10"/>
  <c r="G1142" i="10"/>
  <c r="K1141" i="10"/>
  <c r="I1141" i="10"/>
  <c r="G1141" i="10"/>
  <c r="K1140" i="10"/>
  <c r="I1140" i="10"/>
  <c r="G1140" i="10"/>
  <c r="K1139" i="10"/>
  <c r="I1139" i="10"/>
  <c r="G1139" i="10"/>
  <c r="K1138" i="10"/>
  <c r="I1138" i="10"/>
  <c r="G1138" i="10"/>
  <c r="K1137" i="10"/>
  <c r="I1137" i="10"/>
  <c r="G1137" i="10"/>
  <c r="K1136" i="10"/>
  <c r="I1136" i="10"/>
  <c r="G1136" i="10"/>
  <c r="K1135" i="10"/>
  <c r="I1135" i="10"/>
  <c r="G1135" i="10"/>
  <c r="K1134" i="10"/>
  <c r="I1134" i="10"/>
  <c r="G1134" i="10"/>
  <c r="K1133" i="10"/>
  <c r="I1133" i="10"/>
  <c r="G1133" i="10"/>
  <c r="K1132" i="10"/>
  <c r="I1132" i="10"/>
  <c r="G1132" i="10"/>
  <c r="K1131" i="10"/>
  <c r="I1131" i="10"/>
  <c r="G1131" i="10"/>
  <c r="K1130" i="10"/>
  <c r="I1130" i="10"/>
  <c r="G1130" i="10"/>
  <c r="K1129" i="10"/>
  <c r="I1129" i="10"/>
  <c r="G1129" i="10"/>
  <c r="K1128" i="10"/>
  <c r="I1128" i="10"/>
  <c r="G1128" i="10"/>
  <c r="K1127" i="10"/>
  <c r="I1127" i="10"/>
  <c r="G1127" i="10"/>
  <c r="K1126" i="10"/>
  <c r="I1126" i="10"/>
  <c r="G1126" i="10"/>
  <c r="K1125" i="10"/>
  <c r="I1125" i="10"/>
  <c r="G1125" i="10"/>
  <c r="K1124" i="10"/>
  <c r="I1124" i="10"/>
  <c r="G1124" i="10"/>
  <c r="K1123" i="10"/>
  <c r="I1123" i="10"/>
  <c r="G1123" i="10"/>
  <c r="K1122" i="10"/>
  <c r="I1122" i="10"/>
  <c r="G1122" i="10"/>
  <c r="K1121" i="10"/>
  <c r="I1121" i="10"/>
  <c r="G1121" i="10"/>
  <c r="K1120" i="10"/>
  <c r="I1120" i="10"/>
  <c r="G1120" i="10"/>
  <c r="K1119" i="10"/>
  <c r="I1119" i="10"/>
  <c r="G1119" i="10"/>
  <c r="K1118" i="10"/>
  <c r="I1118" i="10"/>
  <c r="G1118" i="10"/>
  <c r="K1117" i="10"/>
  <c r="I1117" i="10"/>
  <c r="G1117" i="10"/>
  <c r="K1116" i="10"/>
  <c r="I1116" i="10"/>
  <c r="G1116" i="10"/>
  <c r="K1115" i="10"/>
  <c r="I1115" i="10"/>
  <c r="G1115" i="10"/>
  <c r="K1114" i="10"/>
  <c r="I1114" i="10"/>
  <c r="G1114" i="10"/>
  <c r="K1113" i="10"/>
  <c r="I1113" i="10"/>
  <c r="G1113" i="10"/>
  <c r="K1112" i="10"/>
  <c r="I1112" i="10"/>
  <c r="G1112" i="10"/>
  <c r="K1111" i="10"/>
  <c r="I1111" i="10"/>
  <c r="G1111" i="10"/>
  <c r="K1110" i="10"/>
  <c r="I1110" i="10"/>
  <c r="G1110" i="10"/>
  <c r="K1109" i="10"/>
  <c r="I1109" i="10"/>
  <c r="G1109" i="10"/>
  <c r="K1108" i="10"/>
  <c r="I1108" i="10"/>
  <c r="G1108" i="10"/>
  <c r="K1107" i="10"/>
  <c r="I1107" i="10"/>
  <c r="G1107" i="10"/>
  <c r="K1106" i="10"/>
  <c r="I1106" i="10"/>
  <c r="G1106" i="10"/>
  <c r="K1105" i="10"/>
  <c r="I1105" i="10"/>
  <c r="G1105" i="10"/>
  <c r="K1104" i="10"/>
  <c r="I1104" i="10"/>
  <c r="G1104" i="10"/>
  <c r="K1103" i="10"/>
  <c r="I1103" i="10"/>
  <c r="G1103" i="10"/>
  <c r="K1102" i="10"/>
  <c r="I1102" i="10"/>
  <c r="G1102" i="10"/>
  <c r="K1101" i="10"/>
  <c r="I1101" i="10"/>
  <c r="G1101" i="10"/>
  <c r="K1100" i="10"/>
  <c r="I1100" i="10"/>
  <c r="G1100" i="10"/>
  <c r="K1099" i="10"/>
  <c r="I1099" i="10"/>
  <c r="G1099" i="10"/>
  <c r="K1098" i="10"/>
  <c r="I1098" i="10"/>
  <c r="G1098" i="10"/>
  <c r="K1097" i="10"/>
  <c r="I1097" i="10"/>
  <c r="G1097" i="10"/>
  <c r="K1096" i="10"/>
  <c r="I1096" i="10"/>
  <c r="G1096" i="10"/>
  <c r="K1095" i="10"/>
  <c r="I1095" i="10"/>
  <c r="G1095" i="10"/>
  <c r="K1094" i="10"/>
  <c r="I1094" i="10"/>
  <c r="G1094" i="10"/>
  <c r="K1093" i="10"/>
  <c r="I1093" i="10"/>
  <c r="G1093" i="10"/>
  <c r="K1092" i="10"/>
  <c r="I1092" i="10"/>
  <c r="G1092" i="10"/>
  <c r="K1091" i="10"/>
  <c r="I1091" i="10"/>
  <c r="G1091" i="10"/>
  <c r="K1090" i="10"/>
  <c r="I1090" i="10"/>
  <c r="G1090" i="10"/>
  <c r="K1089" i="10"/>
  <c r="I1089" i="10"/>
  <c r="G1089" i="10"/>
  <c r="K1088" i="10"/>
  <c r="I1088" i="10"/>
  <c r="G1088" i="10"/>
  <c r="K1087" i="10"/>
  <c r="I1087" i="10"/>
  <c r="G1087" i="10"/>
  <c r="K1086" i="10"/>
  <c r="I1086" i="10"/>
  <c r="G1086" i="10"/>
  <c r="K1085" i="10"/>
  <c r="I1085" i="10"/>
  <c r="G1085" i="10"/>
  <c r="K1084" i="10"/>
  <c r="I1084" i="10"/>
  <c r="G1084" i="10"/>
  <c r="K1083" i="10"/>
  <c r="I1083" i="10"/>
  <c r="G1083" i="10"/>
  <c r="K1082" i="10"/>
  <c r="I1082" i="10"/>
  <c r="G1082" i="10"/>
  <c r="K1081" i="10"/>
  <c r="I1081" i="10"/>
  <c r="G1081" i="10"/>
  <c r="K1080" i="10"/>
  <c r="I1080" i="10"/>
  <c r="G1080" i="10"/>
  <c r="K1079" i="10"/>
  <c r="I1079" i="10"/>
  <c r="G1079" i="10"/>
  <c r="K1078" i="10"/>
  <c r="I1078" i="10"/>
  <c r="G1078" i="10"/>
  <c r="K1077" i="10"/>
  <c r="I1077" i="10"/>
  <c r="G1077" i="10"/>
  <c r="K1076" i="10"/>
  <c r="I1076" i="10"/>
  <c r="G1076" i="10"/>
  <c r="K1075" i="10"/>
  <c r="I1075" i="10"/>
  <c r="G1075" i="10"/>
  <c r="K1074" i="10"/>
  <c r="I1074" i="10"/>
  <c r="G1074" i="10"/>
  <c r="K1073" i="10"/>
  <c r="I1073" i="10"/>
  <c r="G1073" i="10"/>
  <c r="K1072" i="10"/>
  <c r="I1072" i="10"/>
  <c r="G1072" i="10"/>
  <c r="K1071" i="10"/>
  <c r="I1071" i="10"/>
  <c r="G1071" i="10"/>
  <c r="K1070" i="10"/>
  <c r="I1070" i="10"/>
  <c r="G1070" i="10"/>
  <c r="K1069" i="10"/>
  <c r="I1069" i="10"/>
  <c r="G1069" i="10"/>
  <c r="K1068" i="10"/>
  <c r="I1068" i="10"/>
  <c r="G1068" i="10"/>
  <c r="K1067" i="10"/>
  <c r="I1067" i="10"/>
  <c r="G1067" i="10"/>
  <c r="K1066" i="10"/>
  <c r="I1066" i="10"/>
  <c r="G1066" i="10"/>
  <c r="K1065" i="10"/>
  <c r="I1065" i="10"/>
  <c r="G1065" i="10"/>
  <c r="K1064" i="10"/>
  <c r="I1064" i="10"/>
  <c r="G1064" i="10"/>
  <c r="K1063" i="10"/>
  <c r="I1063" i="10"/>
  <c r="G1063" i="10"/>
  <c r="K1062" i="10"/>
  <c r="I1062" i="10"/>
  <c r="G1062" i="10"/>
  <c r="K1061" i="10"/>
  <c r="I1061" i="10"/>
  <c r="G1061" i="10"/>
  <c r="K1060" i="10"/>
  <c r="I1060" i="10"/>
  <c r="G1060" i="10"/>
  <c r="K1059" i="10"/>
  <c r="I1059" i="10"/>
  <c r="G1059" i="10"/>
  <c r="K1058" i="10"/>
  <c r="I1058" i="10"/>
  <c r="G1058" i="10"/>
  <c r="K1057" i="10"/>
  <c r="I1057" i="10"/>
  <c r="G1057" i="10"/>
  <c r="K1056" i="10"/>
  <c r="I1056" i="10"/>
  <c r="G1056" i="10"/>
  <c r="K1055" i="10"/>
  <c r="I1055" i="10"/>
  <c r="G1055" i="10"/>
  <c r="K1054" i="10"/>
  <c r="I1054" i="10"/>
  <c r="G1054" i="10"/>
  <c r="K1053" i="10"/>
  <c r="I1053" i="10"/>
  <c r="G1053" i="10"/>
  <c r="K1052" i="10"/>
  <c r="I1052" i="10"/>
  <c r="G1052" i="10"/>
  <c r="K1051" i="10"/>
  <c r="I1051" i="10"/>
  <c r="G1051" i="10"/>
  <c r="K1050" i="10"/>
  <c r="I1050" i="10"/>
  <c r="G1050" i="10"/>
  <c r="K1049" i="10"/>
  <c r="I1049" i="10"/>
  <c r="G1049" i="10"/>
  <c r="K1048" i="10"/>
  <c r="I1048" i="10"/>
  <c r="G1048" i="10"/>
  <c r="K1047" i="10"/>
  <c r="I1047" i="10"/>
  <c r="G1047" i="10"/>
  <c r="K1046" i="10"/>
  <c r="I1046" i="10"/>
  <c r="G1046" i="10"/>
  <c r="K1045" i="10"/>
  <c r="I1045" i="10"/>
  <c r="G1045" i="10"/>
  <c r="K1044" i="10"/>
  <c r="I1044" i="10"/>
  <c r="G1044" i="10"/>
  <c r="K1043" i="10"/>
  <c r="I1043" i="10"/>
  <c r="G1043" i="10"/>
  <c r="K1042" i="10"/>
  <c r="I1042" i="10"/>
  <c r="G1042" i="10"/>
  <c r="K1041" i="10"/>
  <c r="I1041" i="10"/>
  <c r="G1041" i="10"/>
  <c r="K1040" i="10"/>
  <c r="I1040" i="10"/>
  <c r="G1040" i="10"/>
  <c r="K1039" i="10"/>
  <c r="I1039" i="10"/>
  <c r="G1039" i="10"/>
  <c r="K1038" i="10"/>
  <c r="I1038" i="10"/>
  <c r="G1038" i="10"/>
  <c r="K1037" i="10"/>
  <c r="I1037" i="10"/>
  <c r="G1037" i="10"/>
  <c r="K1036" i="10"/>
  <c r="I1036" i="10"/>
  <c r="G1036" i="10"/>
  <c r="K1035" i="10"/>
  <c r="I1035" i="10"/>
  <c r="G1035" i="10"/>
  <c r="K1034" i="10"/>
  <c r="I1034" i="10"/>
  <c r="G1034" i="10"/>
  <c r="K1033" i="10"/>
  <c r="I1033" i="10"/>
  <c r="G1033" i="10"/>
  <c r="K1032" i="10"/>
  <c r="I1032" i="10"/>
  <c r="G1032" i="10"/>
  <c r="K1031" i="10"/>
  <c r="I1031" i="10"/>
  <c r="G1031" i="10"/>
  <c r="K1030" i="10"/>
  <c r="I1030" i="10"/>
  <c r="G1030" i="10"/>
  <c r="K1029" i="10"/>
  <c r="I1029" i="10"/>
  <c r="G1029" i="10"/>
  <c r="K1028" i="10"/>
  <c r="I1028" i="10"/>
  <c r="G1028" i="10"/>
  <c r="K1027" i="10"/>
  <c r="I1027" i="10"/>
  <c r="G1027" i="10"/>
  <c r="K1026" i="10"/>
  <c r="I1026" i="10"/>
  <c r="G1026" i="10"/>
  <c r="K1025" i="10"/>
  <c r="I1025" i="10"/>
  <c r="G1025" i="10"/>
  <c r="K1024" i="10"/>
  <c r="I1024" i="10"/>
  <c r="G1024" i="10"/>
  <c r="K1023" i="10"/>
  <c r="I1023" i="10"/>
  <c r="G1023" i="10"/>
  <c r="K1022" i="10"/>
  <c r="I1022" i="10"/>
  <c r="G1022" i="10"/>
  <c r="K1021" i="10"/>
  <c r="I1021" i="10"/>
  <c r="G1021" i="10"/>
  <c r="K1020" i="10"/>
  <c r="I1020" i="10"/>
  <c r="G1020" i="10"/>
  <c r="K1019" i="10"/>
  <c r="I1019" i="10"/>
  <c r="G1019" i="10"/>
  <c r="K1018" i="10"/>
  <c r="I1018" i="10"/>
  <c r="G1018" i="10"/>
  <c r="K1017" i="10"/>
  <c r="I1017" i="10"/>
  <c r="G1017" i="10"/>
  <c r="K1016" i="10"/>
  <c r="I1016" i="10"/>
  <c r="G1016" i="10"/>
  <c r="K1015" i="10"/>
  <c r="I1015" i="10"/>
  <c r="G1015" i="10"/>
  <c r="K1014" i="10"/>
  <c r="I1014" i="10"/>
  <c r="G1014" i="10"/>
  <c r="K1013" i="10"/>
  <c r="I1013" i="10"/>
  <c r="G1013" i="10"/>
  <c r="K1012" i="10"/>
  <c r="I1012" i="10"/>
  <c r="G1012" i="10"/>
  <c r="K1011" i="10"/>
  <c r="I1011" i="10"/>
  <c r="G1011" i="10"/>
  <c r="K1010" i="10"/>
  <c r="I1010" i="10"/>
  <c r="G1010" i="10"/>
  <c r="K1009" i="10"/>
  <c r="I1009" i="10"/>
  <c r="G1009" i="10"/>
  <c r="K1008" i="10"/>
  <c r="I1008" i="10"/>
  <c r="G1008" i="10"/>
  <c r="K1007" i="10"/>
  <c r="I1007" i="10"/>
  <c r="G1007" i="10"/>
  <c r="K1006" i="10"/>
  <c r="I1006" i="10"/>
  <c r="G1006" i="10"/>
  <c r="K1005" i="10"/>
  <c r="I1005" i="10"/>
  <c r="G1005" i="10"/>
  <c r="K1004" i="10"/>
  <c r="I1004" i="10"/>
  <c r="G1004" i="10"/>
  <c r="K1003" i="10"/>
  <c r="I1003" i="10"/>
  <c r="G1003" i="10"/>
  <c r="K1002" i="10"/>
  <c r="I1002" i="10"/>
  <c r="G1002" i="10"/>
  <c r="K1001" i="10"/>
  <c r="I1001" i="10"/>
  <c r="G1001" i="10"/>
  <c r="K1000" i="10"/>
  <c r="I1000" i="10"/>
  <c r="G1000" i="10"/>
  <c r="K999" i="10"/>
  <c r="I999" i="10"/>
  <c r="G999" i="10"/>
  <c r="K998" i="10"/>
  <c r="I998" i="10"/>
  <c r="G998" i="10"/>
  <c r="K997" i="10"/>
  <c r="I997" i="10"/>
  <c r="G997" i="10"/>
  <c r="K996" i="10"/>
  <c r="I996" i="10"/>
  <c r="G996" i="10"/>
  <c r="K995" i="10"/>
  <c r="I995" i="10"/>
  <c r="G995" i="10"/>
  <c r="K994" i="10"/>
  <c r="I994" i="10"/>
  <c r="G994" i="10"/>
  <c r="K993" i="10"/>
  <c r="I993" i="10"/>
  <c r="G993" i="10"/>
  <c r="K992" i="10"/>
  <c r="I992" i="10"/>
  <c r="G992" i="10"/>
  <c r="K991" i="10"/>
  <c r="I991" i="10"/>
  <c r="G991" i="10"/>
  <c r="K990" i="10"/>
  <c r="I990" i="10"/>
  <c r="G990" i="10"/>
  <c r="K989" i="10"/>
  <c r="I989" i="10"/>
  <c r="G989" i="10"/>
  <c r="K988" i="10"/>
  <c r="I988" i="10"/>
  <c r="G988" i="10"/>
  <c r="K987" i="10"/>
  <c r="I987" i="10"/>
  <c r="G987" i="10"/>
  <c r="K986" i="10"/>
  <c r="I986" i="10"/>
  <c r="G986" i="10"/>
  <c r="K985" i="10"/>
  <c r="I985" i="10"/>
  <c r="G985" i="10"/>
  <c r="K984" i="10"/>
  <c r="I984" i="10"/>
  <c r="G984" i="10"/>
  <c r="K983" i="10"/>
  <c r="I983" i="10"/>
  <c r="G983" i="10"/>
  <c r="K982" i="10"/>
  <c r="I982" i="10"/>
  <c r="G982" i="10"/>
  <c r="K981" i="10"/>
  <c r="I981" i="10"/>
  <c r="G981" i="10"/>
  <c r="K980" i="10"/>
  <c r="I980" i="10"/>
  <c r="G980" i="10"/>
  <c r="K979" i="10"/>
  <c r="I979" i="10"/>
  <c r="G979" i="10"/>
  <c r="K978" i="10"/>
  <c r="I978" i="10"/>
  <c r="G978" i="10"/>
  <c r="K977" i="10"/>
  <c r="I977" i="10"/>
  <c r="G977" i="10"/>
  <c r="K976" i="10"/>
  <c r="I976" i="10"/>
  <c r="G976" i="10"/>
  <c r="K975" i="10"/>
  <c r="I975" i="10"/>
  <c r="G975" i="10"/>
  <c r="K974" i="10"/>
  <c r="I974" i="10"/>
  <c r="G974" i="10"/>
  <c r="K973" i="10"/>
  <c r="I973" i="10"/>
  <c r="G973" i="10"/>
  <c r="K972" i="10"/>
  <c r="I972" i="10"/>
  <c r="G972" i="10"/>
  <c r="K971" i="10"/>
  <c r="I971" i="10"/>
  <c r="G971" i="10"/>
  <c r="K970" i="10"/>
  <c r="I970" i="10"/>
  <c r="G970" i="10"/>
  <c r="K969" i="10"/>
  <c r="I969" i="10"/>
  <c r="G969" i="10"/>
  <c r="K968" i="10"/>
  <c r="I968" i="10"/>
  <c r="G968" i="10"/>
  <c r="K967" i="10"/>
  <c r="I967" i="10"/>
  <c r="G967" i="10"/>
  <c r="K966" i="10"/>
  <c r="I966" i="10"/>
  <c r="G966" i="10"/>
  <c r="K965" i="10"/>
  <c r="I965" i="10"/>
  <c r="G965" i="10"/>
  <c r="K964" i="10"/>
  <c r="I964" i="10"/>
  <c r="G964" i="10"/>
  <c r="K963" i="10"/>
  <c r="I963" i="10"/>
  <c r="G963" i="10"/>
  <c r="K962" i="10"/>
  <c r="I962" i="10"/>
  <c r="G962" i="10"/>
  <c r="K961" i="10"/>
  <c r="I961" i="10"/>
  <c r="G961" i="10"/>
  <c r="K960" i="10"/>
  <c r="I960" i="10"/>
  <c r="G960" i="10"/>
  <c r="K959" i="10"/>
  <c r="I959" i="10"/>
  <c r="G959" i="10"/>
  <c r="K958" i="10"/>
  <c r="I958" i="10"/>
  <c r="G958" i="10"/>
  <c r="K957" i="10"/>
  <c r="I957" i="10"/>
  <c r="G957" i="10"/>
  <c r="K956" i="10"/>
  <c r="I956" i="10"/>
  <c r="G956" i="10"/>
  <c r="K955" i="10"/>
  <c r="I955" i="10"/>
  <c r="G955" i="10"/>
  <c r="K954" i="10"/>
  <c r="I954" i="10"/>
  <c r="G954" i="10"/>
  <c r="K953" i="10"/>
  <c r="I953" i="10"/>
  <c r="G953" i="10"/>
  <c r="K952" i="10"/>
  <c r="I952" i="10"/>
  <c r="G952" i="10"/>
  <c r="K951" i="10"/>
  <c r="I951" i="10"/>
  <c r="G951" i="10"/>
  <c r="K950" i="10"/>
  <c r="I950" i="10"/>
  <c r="G950" i="10"/>
  <c r="K949" i="10"/>
  <c r="I949" i="10"/>
  <c r="G949" i="10"/>
  <c r="K948" i="10"/>
  <c r="I948" i="10"/>
  <c r="G948" i="10"/>
  <c r="K947" i="10"/>
  <c r="I947" i="10"/>
  <c r="G947" i="10"/>
  <c r="K946" i="10"/>
  <c r="I946" i="10"/>
  <c r="G946" i="10"/>
  <c r="K945" i="10"/>
  <c r="I945" i="10"/>
  <c r="G945" i="10"/>
  <c r="K944" i="10"/>
  <c r="I944" i="10"/>
  <c r="G944" i="10"/>
  <c r="K943" i="10"/>
  <c r="I943" i="10"/>
  <c r="G943" i="10"/>
  <c r="K942" i="10"/>
  <c r="I942" i="10"/>
  <c r="G942" i="10"/>
  <c r="K941" i="10"/>
  <c r="I941" i="10"/>
  <c r="G941" i="10"/>
  <c r="K940" i="10"/>
  <c r="I940" i="10"/>
  <c r="G940" i="10"/>
  <c r="K939" i="10"/>
  <c r="I939" i="10"/>
  <c r="G939" i="10"/>
  <c r="K938" i="10"/>
  <c r="I938" i="10"/>
  <c r="G938" i="10"/>
  <c r="K937" i="10"/>
  <c r="I937" i="10"/>
  <c r="G937" i="10"/>
  <c r="K936" i="10"/>
  <c r="I936" i="10"/>
  <c r="G936" i="10"/>
  <c r="K935" i="10"/>
  <c r="I935" i="10"/>
  <c r="G935" i="10"/>
  <c r="K934" i="10"/>
  <c r="I934" i="10"/>
  <c r="G934" i="10"/>
  <c r="K933" i="10"/>
  <c r="I933" i="10"/>
  <c r="G933" i="10"/>
  <c r="K932" i="10"/>
  <c r="I932" i="10"/>
  <c r="G932" i="10"/>
  <c r="K931" i="10"/>
  <c r="I931" i="10"/>
  <c r="G931" i="10"/>
  <c r="K930" i="10"/>
  <c r="I930" i="10"/>
  <c r="G930" i="10"/>
  <c r="K929" i="10"/>
  <c r="I929" i="10"/>
  <c r="G929" i="10"/>
  <c r="K928" i="10"/>
  <c r="I928" i="10"/>
  <c r="G928" i="10"/>
  <c r="K927" i="10"/>
  <c r="I927" i="10"/>
  <c r="G927" i="10"/>
  <c r="K926" i="10"/>
  <c r="I926" i="10"/>
  <c r="G926" i="10"/>
  <c r="K925" i="10"/>
  <c r="I925" i="10"/>
  <c r="G925" i="10"/>
  <c r="K924" i="10"/>
  <c r="I924" i="10"/>
  <c r="G924" i="10"/>
  <c r="K923" i="10"/>
  <c r="I923" i="10"/>
  <c r="G923" i="10"/>
  <c r="K922" i="10"/>
  <c r="I922" i="10"/>
  <c r="G922" i="10"/>
  <c r="K921" i="10"/>
  <c r="I921" i="10"/>
  <c r="G921" i="10"/>
  <c r="K920" i="10"/>
  <c r="I920" i="10"/>
  <c r="G920" i="10"/>
  <c r="K919" i="10"/>
  <c r="I919" i="10"/>
  <c r="G919" i="10"/>
  <c r="K918" i="10"/>
  <c r="I918" i="10"/>
  <c r="G918" i="10"/>
  <c r="K917" i="10"/>
  <c r="I917" i="10"/>
  <c r="G917" i="10"/>
  <c r="K916" i="10"/>
  <c r="I916" i="10"/>
  <c r="G916" i="10"/>
  <c r="K915" i="10"/>
  <c r="I915" i="10"/>
  <c r="G915" i="10"/>
  <c r="K914" i="10"/>
  <c r="I914" i="10"/>
  <c r="G914" i="10"/>
  <c r="K913" i="10"/>
  <c r="I913" i="10"/>
  <c r="G913" i="10"/>
  <c r="K912" i="10"/>
  <c r="I912" i="10"/>
  <c r="G912" i="10"/>
  <c r="K911" i="10"/>
  <c r="I911" i="10"/>
  <c r="G911" i="10"/>
  <c r="K910" i="10"/>
  <c r="I910" i="10"/>
  <c r="G910" i="10"/>
  <c r="K909" i="10"/>
  <c r="I909" i="10"/>
  <c r="G909" i="10"/>
  <c r="K908" i="10"/>
  <c r="I908" i="10"/>
  <c r="G908" i="10"/>
  <c r="K907" i="10"/>
  <c r="I907" i="10"/>
  <c r="G907" i="10"/>
  <c r="K906" i="10"/>
  <c r="I906" i="10"/>
  <c r="G906" i="10"/>
  <c r="K905" i="10"/>
  <c r="I905" i="10"/>
  <c r="G905" i="10"/>
  <c r="K904" i="10"/>
  <c r="I904" i="10"/>
  <c r="G904" i="10"/>
  <c r="K903" i="10"/>
  <c r="I903" i="10"/>
  <c r="G903" i="10"/>
  <c r="K902" i="10"/>
  <c r="I902" i="10"/>
  <c r="G902" i="10"/>
  <c r="K901" i="10"/>
  <c r="I901" i="10"/>
  <c r="G901" i="10"/>
  <c r="K900" i="10"/>
  <c r="I900" i="10"/>
  <c r="G900" i="10"/>
  <c r="K899" i="10"/>
  <c r="I899" i="10"/>
  <c r="G899" i="10"/>
  <c r="K898" i="10"/>
  <c r="I898" i="10"/>
  <c r="G898" i="10"/>
  <c r="K897" i="10"/>
  <c r="I897" i="10"/>
  <c r="G897" i="10"/>
  <c r="K896" i="10"/>
  <c r="I896" i="10"/>
  <c r="G896" i="10"/>
  <c r="K895" i="10"/>
  <c r="I895" i="10"/>
  <c r="G895" i="10"/>
  <c r="K894" i="10"/>
  <c r="I894" i="10"/>
  <c r="G894" i="10"/>
  <c r="K893" i="10"/>
  <c r="I893" i="10"/>
  <c r="G893" i="10"/>
  <c r="K892" i="10"/>
  <c r="I892" i="10"/>
  <c r="G892" i="10"/>
  <c r="K891" i="10"/>
  <c r="I891" i="10"/>
  <c r="G891" i="10"/>
  <c r="K890" i="10"/>
  <c r="I890" i="10"/>
  <c r="G890" i="10"/>
  <c r="K889" i="10"/>
  <c r="I889" i="10"/>
  <c r="G889" i="10"/>
  <c r="K888" i="10"/>
  <c r="I888" i="10"/>
  <c r="G888" i="10"/>
  <c r="K887" i="10"/>
  <c r="I887" i="10"/>
  <c r="G887" i="10"/>
  <c r="K886" i="10"/>
  <c r="I886" i="10"/>
  <c r="G886" i="10"/>
  <c r="K885" i="10"/>
  <c r="I885" i="10"/>
  <c r="G885" i="10"/>
  <c r="K884" i="10"/>
  <c r="I884" i="10"/>
  <c r="G884" i="10"/>
  <c r="K883" i="10"/>
  <c r="I883" i="10"/>
  <c r="G883" i="10"/>
  <c r="K882" i="10"/>
  <c r="I882" i="10"/>
  <c r="G882" i="10"/>
  <c r="K881" i="10"/>
  <c r="I881" i="10"/>
  <c r="G881" i="10"/>
  <c r="K880" i="10"/>
  <c r="I880" i="10"/>
  <c r="G880" i="10"/>
  <c r="K879" i="10"/>
  <c r="I879" i="10"/>
  <c r="G879" i="10"/>
  <c r="K878" i="10"/>
  <c r="I878" i="10"/>
  <c r="G878" i="10"/>
  <c r="K877" i="10"/>
  <c r="I877" i="10"/>
  <c r="G877" i="10"/>
  <c r="K876" i="10"/>
  <c r="I876" i="10"/>
  <c r="G876" i="10"/>
  <c r="K875" i="10"/>
  <c r="I875" i="10"/>
  <c r="G875" i="10"/>
  <c r="K874" i="10"/>
  <c r="I874" i="10"/>
  <c r="G874" i="10"/>
  <c r="K873" i="10"/>
  <c r="I873" i="10"/>
  <c r="G873" i="10"/>
  <c r="K872" i="10"/>
  <c r="I872" i="10"/>
  <c r="G872" i="10"/>
  <c r="K871" i="10"/>
  <c r="I871" i="10"/>
  <c r="G871" i="10"/>
  <c r="K870" i="10"/>
  <c r="I870" i="10"/>
  <c r="G870" i="10"/>
  <c r="K869" i="10"/>
  <c r="I869" i="10"/>
  <c r="G869" i="10"/>
  <c r="K868" i="10"/>
  <c r="I868" i="10"/>
  <c r="G868" i="10"/>
  <c r="K867" i="10"/>
  <c r="I867" i="10"/>
  <c r="G867" i="10"/>
  <c r="K866" i="10"/>
  <c r="I866" i="10"/>
  <c r="G866" i="10"/>
  <c r="K865" i="10"/>
  <c r="I865" i="10"/>
  <c r="G865" i="10"/>
  <c r="K864" i="10"/>
  <c r="I864" i="10"/>
  <c r="G864" i="10"/>
  <c r="K863" i="10"/>
  <c r="I863" i="10"/>
  <c r="G863" i="10"/>
  <c r="K862" i="10"/>
  <c r="I862" i="10"/>
  <c r="G862" i="10"/>
  <c r="K861" i="10"/>
  <c r="I861" i="10"/>
  <c r="G861" i="10"/>
  <c r="K860" i="10"/>
  <c r="I860" i="10"/>
  <c r="G860" i="10"/>
  <c r="K859" i="10"/>
  <c r="I859" i="10"/>
  <c r="G859" i="10"/>
  <c r="K858" i="10"/>
  <c r="I858" i="10"/>
  <c r="G858" i="10"/>
  <c r="K857" i="10"/>
  <c r="I857" i="10"/>
  <c r="G857" i="10"/>
  <c r="K856" i="10"/>
  <c r="I856" i="10"/>
  <c r="G856" i="10"/>
  <c r="K855" i="10"/>
  <c r="I855" i="10"/>
  <c r="G855" i="10"/>
  <c r="K854" i="10"/>
  <c r="I854" i="10"/>
  <c r="G854" i="10"/>
  <c r="K853" i="10"/>
  <c r="I853" i="10"/>
  <c r="G853" i="10"/>
  <c r="K852" i="10"/>
  <c r="I852" i="10"/>
  <c r="G852" i="10"/>
  <c r="K851" i="10"/>
  <c r="I851" i="10"/>
  <c r="G851" i="10"/>
  <c r="K850" i="10"/>
  <c r="I850" i="10"/>
  <c r="G850" i="10"/>
  <c r="K849" i="10"/>
  <c r="I849" i="10"/>
  <c r="G849" i="10"/>
  <c r="K848" i="10"/>
  <c r="I848" i="10"/>
  <c r="G848" i="10"/>
  <c r="K847" i="10"/>
  <c r="I847" i="10"/>
  <c r="G847" i="10"/>
  <c r="K846" i="10"/>
  <c r="I846" i="10"/>
  <c r="G846" i="10"/>
  <c r="K845" i="10"/>
  <c r="I845" i="10"/>
  <c r="G845" i="10"/>
  <c r="K844" i="10"/>
  <c r="I844" i="10"/>
  <c r="G844" i="10"/>
  <c r="K843" i="10"/>
  <c r="I843" i="10"/>
  <c r="G843" i="10"/>
  <c r="K842" i="10"/>
  <c r="I842" i="10"/>
  <c r="G842" i="10"/>
  <c r="K841" i="10"/>
  <c r="I841" i="10"/>
  <c r="G841" i="10"/>
  <c r="K840" i="10"/>
  <c r="I840" i="10"/>
  <c r="G840" i="10"/>
  <c r="K839" i="10"/>
  <c r="I839" i="10"/>
  <c r="G839" i="10"/>
  <c r="K838" i="10"/>
  <c r="I838" i="10"/>
  <c r="G838" i="10"/>
  <c r="K837" i="10"/>
  <c r="I837" i="10"/>
  <c r="G837" i="10"/>
  <c r="K836" i="10"/>
  <c r="I836" i="10"/>
  <c r="G836" i="10"/>
  <c r="K835" i="10"/>
  <c r="I835" i="10"/>
  <c r="G835" i="10"/>
  <c r="K834" i="10"/>
  <c r="I834" i="10"/>
  <c r="G834" i="10"/>
  <c r="K833" i="10"/>
  <c r="I833" i="10"/>
  <c r="G833" i="10"/>
  <c r="K832" i="10"/>
  <c r="I832" i="10"/>
  <c r="G832" i="10"/>
  <c r="K831" i="10"/>
  <c r="I831" i="10"/>
  <c r="G831" i="10"/>
  <c r="K830" i="10"/>
  <c r="I830" i="10"/>
  <c r="G830" i="10"/>
  <c r="K829" i="10"/>
  <c r="I829" i="10"/>
  <c r="G829" i="10"/>
  <c r="K828" i="10"/>
  <c r="I828" i="10"/>
  <c r="G828" i="10"/>
  <c r="K827" i="10"/>
  <c r="I827" i="10"/>
  <c r="G827" i="10"/>
  <c r="K826" i="10"/>
  <c r="I826" i="10"/>
  <c r="G826" i="10"/>
  <c r="K825" i="10"/>
  <c r="I825" i="10"/>
  <c r="G825" i="10"/>
  <c r="K824" i="10"/>
  <c r="I824" i="10"/>
  <c r="G824" i="10"/>
  <c r="K823" i="10"/>
  <c r="I823" i="10"/>
  <c r="G823" i="10"/>
  <c r="K822" i="10"/>
  <c r="I822" i="10"/>
  <c r="G822" i="10"/>
  <c r="K821" i="10"/>
  <c r="I821" i="10"/>
  <c r="G821" i="10"/>
  <c r="K820" i="10"/>
  <c r="I820" i="10"/>
  <c r="G820" i="10"/>
  <c r="K819" i="10"/>
  <c r="I819" i="10"/>
  <c r="G819" i="10"/>
  <c r="K818" i="10"/>
  <c r="I818" i="10"/>
  <c r="G818" i="10"/>
  <c r="K817" i="10"/>
  <c r="I817" i="10"/>
  <c r="G817" i="10"/>
  <c r="K816" i="10"/>
  <c r="I816" i="10"/>
  <c r="G816" i="10"/>
  <c r="K815" i="10"/>
  <c r="I815" i="10"/>
  <c r="G815" i="10"/>
  <c r="K814" i="10"/>
  <c r="I814" i="10"/>
  <c r="G814" i="10"/>
  <c r="K813" i="10"/>
  <c r="I813" i="10"/>
  <c r="G813" i="10"/>
  <c r="K812" i="10"/>
  <c r="I812" i="10"/>
  <c r="G812" i="10"/>
  <c r="K811" i="10"/>
  <c r="I811" i="10"/>
  <c r="G811" i="10"/>
  <c r="K810" i="10"/>
  <c r="I810" i="10"/>
  <c r="G810" i="10"/>
  <c r="K809" i="10"/>
  <c r="I809" i="10"/>
  <c r="G809" i="10"/>
  <c r="K808" i="10"/>
  <c r="I808" i="10"/>
  <c r="G808" i="10"/>
  <c r="K807" i="10"/>
  <c r="I807" i="10"/>
  <c r="G807" i="10"/>
  <c r="K806" i="10"/>
  <c r="I806" i="10"/>
  <c r="G806" i="10"/>
  <c r="K805" i="10"/>
  <c r="I805" i="10"/>
  <c r="G805" i="10"/>
  <c r="K804" i="10"/>
  <c r="I804" i="10"/>
  <c r="G804" i="10"/>
  <c r="K803" i="10"/>
  <c r="I803" i="10"/>
  <c r="G803" i="10"/>
  <c r="K802" i="10"/>
  <c r="I802" i="10"/>
  <c r="G802" i="10"/>
  <c r="K801" i="10"/>
  <c r="I801" i="10"/>
  <c r="G801" i="10"/>
  <c r="K800" i="10"/>
  <c r="I800" i="10"/>
  <c r="G800" i="10"/>
  <c r="K799" i="10"/>
  <c r="I799" i="10"/>
  <c r="G799" i="10"/>
  <c r="K798" i="10"/>
  <c r="I798" i="10"/>
  <c r="G798" i="10"/>
  <c r="K797" i="10"/>
  <c r="I797" i="10"/>
  <c r="G797" i="10"/>
  <c r="K796" i="10"/>
  <c r="I796" i="10"/>
  <c r="G796" i="10"/>
  <c r="K795" i="10"/>
  <c r="I795" i="10"/>
  <c r="G795" i="10"/>
  <c r="K794" i="10"/>
  <c r="I794" i="10"/>
  <c r="G794" i="10"/>
  <c r="K793" i="10"/>
  <c r="I793" i="10"/>
  <c r="G793" i="10"/>
  <c r="K792" i="10"/>
  <c r="I792" i="10"/>
  <c r="G792" i="10"/>
  <c r="K791" i="10"/>
  <c r="I791" i="10"/>
  <c r="G791" i="10"/>
  <c r="K790" i="10"/>
  <c r="I790" i="10"/>
  <c r="G790" i="10"/>
  <c r="K789" i="10"/>
  <c r="I789" i="10"/>
  <c r="G789" i="10"/>
  <c r="K788" i="10"/>
  <c r="I788" i="10"/>
  <c r="G788" i="10"/>
  <c r="K787" i="10"/>
  <c r="I787" i="10"/>
  <c r="G787" i="10"/>
  <c r="K786" i="10"/>
  <c r="I786" i="10"/>
  <c r="G786" i="10"/>
  <c r="K785" i="10"/>
  <c r="I785" i="10"/>
  <c r="G785" i="10"/>
  <c r="K784" i="10"/>
  <c r="I784" i="10"/>
  <c r="G784" i="10"/>
  <c r="K783" i="10"/>
  <c r="I783" i="10"/>
  <c r="G783" i="10"/>
  <c r="K782" i="10"/>
  <c r="I782" i="10"/>
  <c r="G782" i="10"/>
  <c r="K781" i="10"/>
  <c r="I781" i="10"/>
  <c r="G781" i="10"/>
  <c r="K780" i="10"/>
  <c r="I780" i="10"/>
  <c r="G780" i="10"/>
  <c r="K779" i="10"/>
  <c r="I779" i="10"/>
  <c r="G779" i="10"/>
  <c r="K778" i="10"/>
  <c r="I778" i="10"/>
  <c r="G778" i="10"/>
  <c r="K777" i="10"/>
  <c r="I777" i="10"/>
  <c r="G777" i="10"/>
  <c r="K776" i="10"/>
  <c r="I776" i="10"/>
  <c r="G776" i="10"/>
  <c r="K775" i="10"/>
  <c r="I775" i="10"/>
  <c r="G775" i="10"/>
  <c r="K774" i="10"/>
  <c r="I774" i="10"/>
  <c r="G774" i="10"/>
  <c r="K773" i="10"/>
  <c r="I773" i="10"/>
  <c r="G773" i="10"/>
  <c r="K772" i="10"/>
  <c r="I772" i="10"/>
  <c r="G772" i="10"/>
  <c r="K771" i="10"/>
  <c r="I771" i="10"/>
  <c r="G771" i="10"/>
  <c r="K770" i="10"/>
  <c r="I770" i="10"/>
  <c r="G770" i="10"/>
  <c r="K769" i="10"/>
  <c r="I769" i="10"/>
  <c r="G769" i="10"/>
  <c r="K768" i="10"/>
  <c r="I768" i="10"/>
  <c r="G768" i="10"/>
  <c r="K767" i="10"/>
  <c r="I767" i="10"/>
  <c r="G767" i="10"/>
  <c r="K766" i="10"/>
  <c r="I766" i="10"/>
  <c r="G766" i="10"/>
  <c r="K765" i="10"/>
  <c r="I765" i="10"/>
  <c r="G765" i="10"/>
  <c r="K764" i="10"/>
  <c r="I764" i="10"/>
  <c r="G764" i="10"/>
  <c r="K763" i="10"/>
  <c r="I763" i="10"/>
  <c r="G763" i="10"/>
  <c r="K762" i="10"/>
  <c r="I762" i="10"/>
  <c r="G762" i="10"/>
  <c r="K761" i="10"/>
  <c r="I761" i="10"/>
  <c r="G761" i="10"/>
  <c r="K760" i="10"/>
  <c r="I760" i="10"/>
  <c r="G760" i="10"/>
  <c r="K759" i="10"/>
  <c r="I759" i="10"/>
  <c r="G759" i="10"/>
  <c r="K758" i="10"/>
  <c r="I758" i="10"/>
  <c r="G758" i="10"/>
  <c r="K757" i="10"/>
  <c r="I757" i="10"/>
  <c r="G757" i="10"/>
  <c r="K756" i="10"/>
  <c r="I756" i="10"/>
  <c r="G756" i="10"/>
  <c r="K755" i="10"/>
  <c r="I755" i="10"/>
  <c r="G755" i="10"/>
  <c r="K754" i="10"/>
  <c r="I754" i="10"/>
  <c r="G754" i="10"/>
  <c r="K753" i="10"/>
  <c r="I753" i="10"/>
  <c r="G753" i="10"/>
  <c r="K752" i="10"/>
  <c r="I752" i="10"/>
  <c r="G752" i="10"/>
  <c r="K751" i="10"/>
  <c r="I751" i="10"/>
  <c r="G751" i="10"/>
  <c r="K750" i="10"/>
  <c r="I750" i="10"/>
  <c r="G750" i="10"/>
  <c r="K749" i="10"/>
  <c r="I749" i="10"/>
  <c r="G749" i="10"/>
  <c r="K748" i="10"/>
  <c r="I748" i="10"/>
  <c r="G748" i="10"/>
  <c r="K747" i="10"/>
  <c r="I747" i="10"/>
  <c r="G747" i="10"/>
  <c r="K746" i="10"/>
  <c r="I746" i="10"/>
  <c r="G746" i="10"/>
  <c r="K745" i="10"/>
  <c r="I745" i="10"/>
  <c r="G745" i="10"/>
  <c r="K744" i="10"/>
  <c r="I744" i="10"/>
  <c r="G744" i="10"/>
  <c r="K743" i="10"/>
  <c r="I743" i="10"/>
  <c r="G743" i="10"/>
  <c r="K742" i="10"/>
  <c r="I742" i="10"/>
  <c r="G742" i="10"/>
  <c r="K741" i="10"/>
  <c r="I741" i="10"/>
  <c r="G741" i="10"/>
  <c r="K740" i="10"/>
  <c r="I740" i="10"/>
  <c r="G740" i="10"/>
  <c r="K739" i="10"/>
  <c r="I739" i="10"/>
  <c r="G739" i="10"/>
  <c r="K738" i="10"/>
  <c r="I738" i="10"/>
  <c r="G738" i="10"/>
  <c r="K737" i="10"/>
  <c r="I737" i="10"/>
  <c r="G737" i="10"/>
  <c r="K736" i="10"/>
  <c r="I736" i="10"/>
  <c r="G736" i="10"/>
  <c r="K735" i="10"/>
  <c r="I735" i="10"/>
  <c r="G735" i="10"/>
  <c r="K734" i="10"/>
  <c r="I734" i="10"/>
  <c r="G734" i="10"/>
  <c r="K733" i="10"/>
  <c r="I733" i="10"/>
  <c r="G733" i="10"/>
  <c r="K732" i="10"/>
  <c r="I732" i="10"/>
  <c r="G732" i="10"/>
  <c r="K731" i="10"/>
  <c r="I731" i="10"/>
  <c r="G731" i="10"/>
  <c r="K730" i="10"/>
  <c r="I730" i="10"/>
  <c r="G730" i="10"/>
  <c r="K729" i="10"/>
  <c r="I729" i="10"/>
  <c r="G729" i="10"/>
  <c r="K728" i="10"/>
  <c r="I728" i="10"/>
  <c r="G728" i="10"/>
  <c r="K727" i="10"/>
  <c r="I727" i="10"/>
  <c r="G727" i="10"/>
  <c r="K726" i="10"/>
  <c r="I726" i="10"/>
  <c r="G726" i="10"/>
  <c r="K725" i="10"/>
  <c r="I725" i="10"/>
  <c r="G725" i="10"/>
  <c r="K724" i="10"/>
  <c r="I724" i="10"/>
  <c r="G724" i="10"/>
  <c r="K723" i="10"/>
  <c r="I723" i="10"/>
  <c r="G723" i="10"/>
  <c r="K722" i="10"/>
  <c r="I722" i="10"/>
  <c r="G722" i="10"/>
  <c r="K721" i="10"/>
  <c r="I721" i="10"/>
  <c r="G721" i="10"/>
  <c r="K720" i="10"/>
  <c r="I720" i="10"/>
  <c r="G720" i="10"/>
  <c r="K719" i="10"/>
  <c r="I719" i="10"/>
  <c r="G719" i="10"/>
  <c r="K718" i="10"/>
  <c r="I718" i="10"/>
  <c r="G718" i="10"/>
  <c r="K717" i="10"/>
  <c r="I717" i="10"/>
  <c r="G717" i="10"/>
  <c r="K716" i="10"/>
  <c r="I716" i="10"/>
  <c r="G716" i="10"/>
  <c r="K715" i="10"/>
  <c r="I715" i="10"/>
  <c r="G715" i="10"/>
  <c r="K714" i="10"/>
  <c r="I714" i="10"/>
  <c r="G714" i="10"/>
  <c r="K713" i="10"/>
  <c r="I713" i="10"/>
  <c r="G713" i="10"/>
  <c r="K712" i="10"/>
  <c r="I712" i="10"/>
  <c r="G712" i="10"/>
  <c r="K711" i="10"/>
  <c r="I711" i="10"/>
  <c r="G711" i="10"/>
  <c r="K710" i="10"/>
  <c r="I710" i="10"/>
  <c r="G710" i="10"/>
  <c r="K709" i="10"/>
  <c r="I709" i="10"/>
  <c r="G709" i="10"/>
  <c r="K708" i="10"/>
  <c r="I708" i="10"/>
  <c r="G708" i="10"/>
  <c r="K707" i="10"/>
  <c r="I707" i="10"/>
  <c r="G707" i="10"/>
  <c r="K706" i="10"/>
  <c r="I706" i="10"/>
  <c r="G706" i="10"/>
  <c r="K705" i="10"/>
  <c r="I705" i="10"/>
  <c r="G705" i="10"/>
  <c r="K704" i="10"/>
  <c r="I704" i="10"/>
  <c r="G704" i="10"/>
  <c r="K703" i="10"/>
  <c r="I703" i="10"/>
  <c r="G703" i="10"/>
  <c r="K702" i="10"/>
  <c r="I702" i="10"/>
  <c r="G702" i="10"/>
  <c r="K701" i="10"/>
  <c r="I701" i="10"/>
  <c r="G701" i="10"/>
  <c r="K700" i="10"/>
  <c r="I700" i="10"/>
  <c r="G700" i="10"/>
  <c r="K699" i="10"/>
  <c r="I699" i="10"/>
  <c r="G699" i="10"/>
  <c r="K698" i="10"/>
  <c r="I698" i="10"/>
  <c r="G698" i="10"/>
  <c r="K697" i="10"/>
  <c r="I697" i="10"/>
  <c r="G697" i="10"/>
  <c r="K696" i="10"/>
  <c r="I696" i="10"/>
  <c r="G696" i="10"/>
  <c r="K695" i="10"/>
  <c r="I695" i="10"/>
  <c r="G695" i="10"/>
  <c r="K694" i="10"/>
  <c r="I694" i="10"/>
  <c r="G694" i="10"/>
  <c r="K693" i="10"/>
  <c r="I693" i="10"/>
  <c r="G693" i="10"/>
  <c r="K692" i="10"/>
  <c r="I692" i="10"/>
  <c r="G692" i="10"/>
  <c r="K691" i="10"/>
  <c r="I691" i="10"/>
  <c r="G691" i="10"/>
  <c r="K690" i="10"/>
  <c r="I690" i="10"/>
  <c r="G690" i="10"/>
  <c r="K689" i="10"/>
  <c r="I689" i="10"/>
  <c r="G689" i="10"/>
  <c r="K688" i="10"/>
  <c r="I688" i="10"/>
  <c r="G688" i="10"/>
  <c r="K687" i="10"/>
  <c r="I687" i="10"/>
  <c r="G687" i="10"/>
  <c r="K686" i="10"/>
  <c r="I686" i="10"/>
  <c r="G686" i="10"/>
  <c r="K685" i="10"/>
  <c r="I685" i="10"/>
  <c r="G685" i="10"/>
  <c r="K684" i="10"/>
  <c r="I684" i="10"/>
  <c r="G684" i="10"/>
  <c r="K683" i="10"/>
  <c r="I683" i="10"/>
  <c r="G683" i="10"/>
  <c r="K682" i="10"/>
  <c r="I682" i="10"/>
  <c r="G682" i="10"/>
  <c r="K681" i="10"/>
  <c r="I681" i="10"/>
  <c r="G681" i="10"/>
  <c r="K680" i="10"/>
  <c r="I680" i="10"/>
  <c r="G680" i="10"/>
  <c r="K679" i="10"/>
  <c r="I679" i="10"/>
  <c r="G679" i="10"/>
  <c r="K678" i="10"/>
  <c r="I678" i="10"/>
  <c r="G678" i="10"/>
  <c r="K677" i="10"/>
  <c r="I677" i="10"/>
  <c r="G677" i="10"/>
  <c r="K676" i="10"/>
  <c r="I676" i="10"/>
  <c r="G676" i="10"/>
  <c r="K675" i="10"/>
  <c r="I675" i="10"/>
  <c r="G675" i="10"/>
  <c r="K674" i="10"/>
  <c r="I674" i="10"/>
  <c r="G674" i="10"/>
  <c r="K673" i="10"/>
  <c r="I673" i="10"/>
  <c r="G673" i="10"/>
  <c r="K672" i="10"/>
  <c r="I672" i="10"/>
  <c r="G672" i="10"/>
  <c r="K671" i="10"/>
  <c r="I671" i="10"/>
  <c r="G671" i="10"/>
  <c r="K670" i="10"/>
  <c r="I670" i="10"/>
  <c r="G670" i="10"/>
  <c r="K669" i="10"/>
  <c r="I669" i="10"/>
  <c r="G669" i="10"/>
  <c r="K668" i="10"/>
  <c r="I668" i="10"/>
  <c r="G668" i="10"/>
  <c r="K667" i="10"/>
  <c r="I667" i="10"/>
  <c r="G667" i="10"/>
  <c r="K666" i="10"/>
  <c r="I666" i="10"/>
  <c r="G666" i="10"/>
  <c r="K665" i="10"/>
  <c r="I665" i="10"/>
  <c r="G665" i="10"/>
  <c r="K664" i="10"/>
  <c r="I664" i="10"/>
  <c r="G664" i="10"/>
  <c r="K663" i="10"/>
  <c r="I663" i="10"/>
  <c r="G663" i="10"/>
  <c r="K662" i="10"/>
  <c r="I662" i="10"/>
  <c r="G662" i="10"/>
  <c r="K661" i="10"/>
  <c r="I661" i="10"/>
  <c r="G661" i="10"/>
  <c r="K660" i="10"/>
  <c r="I660" i="10"/>
  <c r="G660" i="10"/>
  <c r="K659" i="10"/>
  <c r="I659" i="10"/>
  <c r="G659" i="10"/>
  <c r="K658" i="10"/>
  <c r="I658" i="10"/>
  <c r="G658" i="10"/>
  <c r="K657" i="10"/>
  <c r="I657" i="10"/>
  <c r="G657" i="10"/>
  <c r="K656" i="10"/>
  <c r="I656" i="10"/>
  <c r="G656" i="10"/>
  <c r="K655" i="10"/>
  <c r="I655" i="10"/>
  <c r="G655" i="10"/>
  <c r="K654" i="10"/>
  <c r="I654" i="10"/>
  <c r="G654" i="10"/>
  <c r="K653" i="10"/>
  <c r="I653" i="10"/>
  <c r="G653" i="10"/>
  <c r="K652" i="10"/>
  <c r="I652" i="10"/>
  <c r="G652" i="10"/>
  <c r="K651" i="10"/>
  <c r="I651" i="10"/>
  <c r="G651" i="10"/>
  <c r="K650" i="10"/>
  <c r="I650" i="10"/>
  <c r="G650" i="10"/>
  <c r="K649" i="10"/>
  <c r="I649" i="10"/>
  <c r="G649" i="10"/>
  <c r="K648" i="10"/>
  <c r="I648" i="10"/>
  <c r="G648" i="10"/>
  <c r="K647" i="10"/>
  <c r="I647" i="10"/>
  <c r="G647" i="10"/>
  <c r="K646" i="10"/>
  <c r="I646" i="10"/>
  <c r="G646" i="10"/>
  <c r="K645" i="10"/>
  <c r="I645" i="10"/>
  <c r="G645" i="10"/>
  <c r="K644" i="10"/>
  <c r="I644" i="10"/>
  <c r="G644" i="10"/>
  <c r="K643" i="10"/>
  <c r="I643" i="10"/>
  <c r="G643" i="10"/>
  <c r="K642" i="10"/>
  <c r="I642" i="10"/>
  <c r="G642" i="10"/>
  <c r="K641" i="10"/>
  <c r="I641" i="10"/>
  <c r="G641" i="10"/>
  <c r="K640" i="10"/>
  <c r="I640" i="10"/>
  <c r="G640" i="10"/>
  <c r="K639" i="10"/>
  <c r="I639" i="10"/>
  <c r="G639" i="10"/>
  <c r="K638" i="10"/>
  <c r="I638" i="10"/>
  <c r="G638" i="10"/>
  <c r="K637" i="10"/>
  <c r="I637" i="10"/>
  <c r="G637" i="10"/>
  <c r="K636" i="10"/>
  <c r="I636" i="10"/>
  <c r="G636" i="10"/>
  <c r="K635" i="10"/>
  <c r="I635" i="10"/>
  <c r="G635" i="10"/>
  <c r="K634" i="10"/>
  <c r="I634" i="10"/>
  <c r="G634" i="10"/>
  <c r="K633" i="10"/>
  <c r="I633" i="10"/>
  <c r="G633" i="10"/>
  <c r="K632" i="10"/>
  <c r="I632" i="10"/>
  <c r="G632" i="10"/>
  <c r="K631" i="10"/>
  <c r="I631" i="10"/>
  <c r="G631" i="10"/>
  <c r="K630" i="10"/>
  <c r="I630" i="10"/>
  <c r="G630" i="10"/>
  <c r="K629" i="10"/>
  <c r="I629" i="10"/>
  <c r="G629" i="10"/>
  <c r="K628" i="10"/>
  <c r="I628" i="10"/>
  <c r="G628" i="10"/>
  <c r="K627" i="10"/>
  <c r="I627" i="10"/>
  <c r="G627" i="10"/>
  <c r="K626" i="10"/>
  <c r="I626" i="10"/>
  <c r="G626" i="10"/>
  <c r="K625" i="10"/>
  <c r="I625" i="10"/>
  <c r="G625" i="10"/>
  <c r="K624" i="10"/>
  <c r="I624" i="10"/>
  <c r="G624" i="10"/>
  <c r="K623" i="10"/>
  <c r="I623" i="10"/>
  <c r="G623" i="10"/>
  <c r="K622" i="10"/>
  <c r="I622" i="10"/>
  <c r="G622" i="10"/>
  <c r="K621" i="10"/>
  <c r="I621" i="10"/>
  <c r="G621" i="10"/>
  <c r="K620" i="10"/>
  <c r="I620" i="10"/>
  <c r="G620" i="10"/>
  <c r="K619" i="10"/>
  <c r="I619" i="10"/>
  <c r="G619" i="10"/>
  <c r="K618" i="10"/>
  <c r="I618" i="10"/>
  <c r="G618" i="10"/>
  <c r="K617" i="10"/>
  <c r="I617" i="10"/>
  <c r="G617" i="10"/>
  <c r="K616" i="10"/>
  <c r="I616" i="10"/>
  <c r="G616" i="10"/>
  <c r="K615" i="10"/>
  <c r="I615" i="10"/>
  <c r="G615" i="10"/>
  <c r="K614" i="10"/>
  <c r="I614" i="10"/>
  <c r="G614" i="10"/>
  <c r="K613" i="10"/>
  <c r="I613" i="10"/>
  <c r="G613" i="10"/>
  <c r="K612" i="10"/>
  <c r="I612" i="10"/>
  <c r="G612" i="10"/>
  <c r="K611" i="10"/>
  <c r="I611" i="10"/>
  <c r="G611" i="10"/>
  <c r="K610" i="10"/>
  <c r="I610" i="10"/>
  <c r="G610" i="10"/>
  <c r="K609" i="10"/>
  <c r="I609" i="10"/>
  <c r="G609" i="10"/>
  <c r="K608" i="10"/>
  <c r="I608" i="10"/>
  <c r="G608" i="10"/>
  <c r="K607" i="10"/>
  <c r="I607" i="10"/>
  <c r="G607" i="10"/>
  <c r="K606" i="10"/>
  <c r="I606" i="10"/>
  <c r="G606" i="10"/>
  <c r="K605" i="10"/>
  <c r="I605" i="10"/>
  <c r="G605" i="10"/>
  <c r="K604" i="10"/>
  <c r="I604" i="10"/>
  <c r="G604" i="10"/>
  <c r="K603" i="10"/>
  <c r="I603" i="10"/>
  <c r="G603" i="10"/>
  <c r="K602" i="10"/>
  <c r="I602" i="10"/>
  <c r="G602" i="10"/>
  <c r="K601" i="10"/>
  <c r="I601" i="10"/>
  <c r="G601" i="10"/>
  <c r="K600" i="10"/>
  <c r="I600" i="10"/>
  <c r="G600" i="10"/>
  <c r="K599" i="10"/>
  <c r="I599" i="10"/>
  <c r="G599" i="10"/>
  <c r="K598" i="10"/>
  <c r="I598" i="10"/>
  <c r="G598" i="10"/>
  <c r="K597" i="10"/>
  <c r="I597" i="10"/>
  <c r="G597" i="10"/>
  <c r="K596" i="10"/>
  <c r="I596" i="10"/>
  <c r="G596" i="10"/>
  <c r="K595" i="10"/>
  <c r="I595" i="10"/>
  <c r="G595" i="10"/>
  <c r="K594" i="10"/>
  <c r="I594" i="10"/>
  <c r="G594" i="10"/>
  <c r="K593" i="10"/>
  <c r="I593" i="10"/>
  <c r="G593" i="10"/>
  <c r="K592" i="10"/>
  <c r="I592" i="10"/>
  <c r="G592" i="10"/>
  <c r="K591" i="10"/>
  <c r="I591" i="10"/>
  <c r="G591" i="10"/>
  <c r="K590" i="10"/>
  <c r="I590" i="10"/>
  <c r="G590" i="10"/>
  <c r="K589" i="10"/>
  <c r="I589" i="10"/>
  <c r="G589" i="10"/>
  <c r="K588" i="10"/>
  <c r="I588" i="10"/>
  <c r="G588" i="10"/>
  <c r="K587" i="10"/>
  <c r="I587" i="10"/>
  <c r="G587" i="10"/>
  <c r="K586" i="10"/>
  <c r="I586" i="10"/>
  <c r="G586" i="10"/>
  <c r="K585" i="10"/>
  <c r="I585" i="10"/>
  <c r="G585" i="10"/>
  <c r="K584" i="10"/>
  <c r="I584" i="10"/>
  <c r="G584" i="10"/>
  <c r="K583" i="10"/>
  <c r="I583" i="10"/>
  <c r="G583" i="10"/>
  <c r="K582" i="10"/>
  <c r="I582" i="10"/>
  <c r="G582" i="10"/>
  <c r="K581" i="10"/>
  <c r="I581" i="10"/>
  <c r="G581" i="10"/>
  <c r="K580" i="10"/>
  <c r="I580" i="10"/>
  <c r="G580" i="10"/>
  <c r="K579" i="10"/>
  <c r="I579" i="10"/>
  <c r="G579" i="10"/>
  <c r="K578" i="10"/>
  <c r="I578" i="10"/>
  <c r="G578" i="10"/>
  <c r="K577" i="10"/>
  <c r="I577" i="10"/>
  <c r="G577" i="10"/>
  <c r="K576" i="10"/>
  <c r="I576" i="10"/>
  <c r="G576" i="10"/>
  <c r="K575" i="10"/>
  <c r="I575" i="10"/>
  <c r="G575" i="10"/>
  <c r="K574" i="10"/>
  <c r="I574" i="10"/>
  <c r="G574" i="10"/>
  <c r="K573" i="10"/>
  <c r="I573" i="10"/>
  <c r="G573" i="10"/>
  <c r="K572" i="10"/>
  <c r="I572" i="10"/>
  <c r="G572" i="10"/>
  <c r="K571" i="10"/>
  <c r="I571" i="10"/>
  <c r="G571" i="10"/>
  <c r="K570" i="10"/>
  <c r="I570" i="10"/>
  <c r="G570" i="10"/>
  <c r="K569" i="10"/>
  <c r="I569" i="10"/>
  <c r="G569" i="10"/>
  <c r="K568" i="10"/>
  <c r="I568" i="10"/>
  <c r="G568" i="10"/>
  <c r="K567" i="10"/>
  <c r="I567" i="10"/>
  <c r="G567" i="10"/>
  <c r="K566" i="10"/>
  <c r="I566" i="10"/>
  <c r="G566" i="10"/>
  <c r="K565" i="10"/>
  <c r="I565" i="10"/>
  <c r="G565" i="10"/>
  <c r="K564" i="10"/>
  <c r="I564" i="10"/>
  <c r="G564" i="10"/>
  <c r="K563" i="10"/>
  <c r="I563" i="10"/>
  <c r="G563" i="10"/>
  <c r="K562" i="10"/>
  <c r="I562" i="10"/>
  <c r="G562" i="10"/>
  <c r="K561" i="10"/>
  <c r="I561" i="10"/>
  <c r="G561" i="10"/>
  <c r="K560" i="10"/>
  <c r="I560" i="10"/>
  <c r="G560" i="10"/>
  <c r="K559" i="10"/>
  <c r="I559" i="10"/>
  <c r="G559" i="10"/>
  <c r="K558" i="10"/>
  <c r="I558" i="10"/>
  <c r="G558" i="10"/>
  <c r="K557" i="10"/>
  <c r="I557" i="10"/>
  <c r="G557" i="10"/>
  <c r="K556" i="10"/>
  <c r="I556" i="10"/>
  <c r="G556" i="10"/>
  <c r="K555" i="10"/>
  <c r="I555" i="10"/>
  <c r="G555" i="10"/>
  <c r="K554" i="10"/>
  <c r="I554" i="10"/>
  <c r="G554" i="10"/>
  <c r="K553" i="10"/>
  <c r="I553" i="10"/>
  <c r="G553" i="10"/>
  <c r="K552" i="10"/>
  <c r="I552" i="10"/>
  <c r="G552" i="10"/>
  <c r="K551" i="10"/>
  <c r="I551" i="10"/>
  <c r="G551" i="10"/>
  <c r="K550" i="10"/>
  <c r="I550" i="10"/>
  <c r="G550" i="10"/>
  <c r="K549" i="10"/>
  <c r="I549" i="10"/>
  <c r="G549" i="10"/>
  <c r="K548" i="10"/>
  <c r="I548" i="10"/>
  <c r="G548" i="10"/>
  <c r="K547" i="10"/>
  <c r="I547" i="10"/>
  <c r="G547" i="10"/>
  <c r="K546" i="10"/>
  <c r="I546" i="10"/>
  <c r="G546" i="10"/>
  <c r="K545" i="10"/>
  <c r="I545" i="10"/>
  <c r="G545" i="10"/>
  <c r="K544" i="10"/>
  <c r="I544" i="10"/>
  <c r="G544" i="10"/>
  <c r="K543" i="10"/>
  <c r="I543" i="10"/>
  <c r="G543" i="10"/>
  <c r="K542" i="10"/>
  <c r="I542" i="10"/>
  <c r="G542" i="10"/>
  <c r="K541" i="10"/>
  <c r="I541" i="10"/>
  <c r="G541" i="10"/>
  <c r="K540" i="10"/>
  <c r="I540" i="10"/>
  <c r="G540" i="10"/>
  <c r="K539" i="10"/>
  <c r="I539" i="10"/>
  <c r="G539" i="10"/>
  <c r="K538" i="10"/>
  <c r="I538" i="10"/>
  <c r="G538" i="10"/>
  <c r="K537" i="10"/>
  <c r="I537" i="10"/>
  <c r="G537" i="10"/>
  <c r="K536" i="10"/>
  <c r="I536" i="10"/>
  <c r="G536" i="10"/>
  <c r="K535" i="10"/>
  <c r="I535" i="10"/>
  <c r="G535" i="10"/>
  <c r="K534" i="10"/>
  <c r="I534" i="10"/>
  <c r="G534" i="10"/>
  <c r="K533" i="10"/>
  <c r="I533" i="10"/>
  <c r="G533" i="10"/>
  <c r="K532" i="10"/>
  <c r="I532" i="10"/>
  <c r="G532" i="10"/>
  <c r="K531" i="10"/>
  <c r="I531" i="10"/>
  <c r="G531" i="10"/>
  <c r="K530" i="10"/>
  <c r="I530" i="10"/>
  <c r="G530" i="10"/>
  <c r="K529" i="10"/>
  <c r="I529" i="10"/>
  <c r="G529" i="10"/>
  <c r="K528" i="10"/>
  <c r="I528" i="10"/>
  <c r="G528" i="10"/>
  <c r="K527" i="10"/>
  <c r="I527" i="10"/>
  <c r="G527" i="10"/>
  <c r="K526" i="10"/>
  <c r="I526" i="10"/>
  <c r="G526" i="10"/>
  <c r="K525" i="10"/>
  <c r="I525" i="10"/>
  <c r="G525" i="10"/>
  <c r="K524" i="10"/>
  <c r="I524" i="10"/>
  <c r="G524" i="10"/>
  <c r="K523" i="10"/>
  <c r="I523" i="10"/>
  <c r="G523" i="10"/>
  <c r="K522" i="10"/>
  <c r="I522" i="10"/>
  <c r="G522" i="10"/>
  <c r="K521" i="10"/>
  <c r="I521" i="10"/>
  <c r="G521" i="10"/>
  <c r="K520" i="10"/>
  <c r="I520" i="10"/>
  <c r="G520" i="10"/>
  <c r="K519" i="10"/>
  <c r="I519" i="10"/>
  <c r="G519" i="10"/>
  <c r="K518" i="10"/>
  <c r="I518" i="10"/>
  <c r="G518" i="10"/>
  <c r="K517" i="10"/>
  <c r="I517" i="10"/>
  <c r="G517" i="10"/>
  <c r="K516" i="10"/>
  <c r="I516" i="10"/>
  <c r="G516" i="10"/>
  <c r="K515" i="10"/>
  <c r="I515" i="10"/>
  <c r="G515" i="10"/>
  <c r="K514" i="10"/>
  <c r="I514" i="10"/>
  <c r="G514" i="10"/>
  <c r="K513" i="10"/>
  <c r="I513" i="10"/>
  <c r="G513" i="10"/>
  <c r="K512" i="10"/>
  <c r="I512" i="10"/>
  <c r="G512" i="10"/>
  <c r="K511" i="10"/>
  <c r="I511" i="10"/>
  <c r="G511" i="10"/>
  <c r="K510" i="10"/>
  <c r="I510" i="10"/>
  <c r="G510" i="10"/>
  <c r="K509" i="10"/>
  <c r="I509" i="10"/>
  <c r="G509" i="10"/>
  <c r="K508" i="10"/>
  <c r="I508" i="10"/>
  <c r="G508" i="10"/>
  <c r="K507" i="10"/>
  <c r="I507" i="10"/>
  <c r="G507" i="10"/>
  <c r="K506" i="10"/>
  <c r="I506" i="10"/>
  <c r="G506" i="10"/>
  <c r="K505" i="10"/>
  <c r="I505" i="10"/>
  <c r="G505" i="10"/>
  <c r="K504" i="10"/>
  <c r="I504" i="10"/>
  <c r="G504" i="10"/>
  <c r="K503" i="10"/>
  <c r="I503" i="10"/>
  <c r="G503" i="10"/>
  <c r="K502" i="10"/>
  <c r="I502" i="10"/>
  <c r="G502" i="10"/>
  <c r="K501" i="10"/>
  <c r="I501" i="10"/>
  <c r="G501" i="10"/>
  <c r="K500" i="10"/>
  <c r="I500" i="10"/>
  <c r="G500" i="10"/>
  <c r="K499" i="10"/>
  <c r="I499" i="10"/>
  <c r="G499" i="10"/>
  <c r="K498" i="10"/>
  <c r="I498" i="10"/>
  <c r="G498" i="10"/>
  <c r="K497" i="10"/>
  <c r="I497" i="10"/>
  <c r="G497" i="10"/>
  <c r="K496" i="10"/>
  <c r="I496" i="10"/>
  <c r="G496" i="10"/>
  <c r="K495" i="10"/>
  <c r="I495" i="10"/>
  <c r="G495" i="10"/>
  <c r="K494" i="10"/>
  <c r="I494" i="10"/>
  <c r="G494" i="10"/>
  <c r="K493" i="10"/>
  <c r="I493" i="10"/>
  <c r="G493" i="10"/>
  <c r="K492" i="10"/>
  <c r="I492" i="10"/>
  <c r="G492" i="10"/>
  <c r="K491" i="10"/>
  <c r="I491" i="10"/>
  <c r="G491" i="10"/>
  <c r="K490" i="10"/>
  <c r="I490" i="10"/>
  <c r="G490" i="10"/>
  <c r="K489" i="10"/>
  <c r="I489" i="10"/>
  <c r="G489" i="10"/>
  <c r="K488" i="10"/>
  <c r="I488" i="10"/>
  <c r="G488" i="10"/>
  <c r="K487" i="10"/>
  <c r="I487" i="10"/>
  <c r="G487" i="10"/>
  <c r="K486" i="10"/>
  <c r="I486" i="10"/>
  <c r="G486" i="10"/>
  <c r="K485" i="10"/>
  <c r="I485" i="10"/>
  <c r="G485" i="10"/>
  <c r="K484" i="10"/>
  <c r="I484" i="10"/>
  <c r="G484" i="10"/>
  <c r="K483" i="10"/>
  <c r="I483" i="10"/>
  <c r="G483" i="10"/>
  <c r="K482" i="10"/>
  <c r="I482" i="10"/>
  <c r="G482" i="10"/>
  <c r="K481" i="10"/>
  <c r="I481" i="10"/>
  <c r="G481" i="10"/>
  <c r="K480" i="10"/>
  <c r="I480" i="10"/>
  <c r="G480" i="10"/>
  <c r="K479" i="10"/>
  <c r="I479" i="10"/>
  <c r="G479" i="10"/>
  <c r="K478" i="10"/>
  <c r="I478" i="10"/>
  <c r="G478" i="10"/>
  <c r="K477" i="10"/>
  <c r="I477" i="10"/>
  <c r="G477" i="10"/>
  <c r="K476" i="10"/>
  <c r="I476" i="10"/>
  <c r="G476" i="10"/>
  <c r="K475" i="10"/>
  <c r="I475" i="10"/>
  <c r="G475" i="10"/>
  <c r="K474" i="10"/>
  <c r="I474" i="10"/>
  <c r="G474" i="10"/>
  <c r="K473" i="10"/>
  <c r="I473" i="10"/>
  <c r="G473" i="10"/>
  <c r="K472" i="10"/>
  <c r="I472" i="10"/>
  <c r="G472" i="10"/>
  <c r="K471" i="10"/>
  <c r="I471" i="10"/>
  <c r="G471" i="10"/>
  <c r="K470" i="10"/>
  <c r="I470" i="10"/>
  <c r="G470" i="10"/>
  <c r="K469" i="10"/>
  <c r="I469" i="10"/>
  <c r="G469" i="10"/>
  <c r="K468" i="10"/>
  <c r="I468" i="10"/>
  <c r="G468" i="10"/>
  <c r="K467" i="10"/>
  <c r="I467" i="10"/>
  <c r="G467" i="10"/>
  <c r="K466" i="10"/>
  <c r="I466" i="10"/>
  <c r="G466" i="10"/>
  <c r="K465" i="10"/>
  <c r="I465" i="10"/>
  <c r="G465" i="10"/>
  <c r="K464" i="10"/>
  <c r="I464" i="10"/>
  <c r="G464" i="10"/>
  <c r="K463" i="10"/>
  <c r="I463" i="10"/>
  <c r="G463" i="10"/>
  <c r="K462" i="10"/>
  <c r="I462" i="10"/>
  <c r="G462" i="10"/>
  <c r="K461" i="10"/>
  <c r="I461" i="10"/>
  <c r="G461" i="10"/>
  <c r="K460" i="10"/>
  <c r="I460" i="10"/>
  <c r="G460" i="10"/>
  <c r="K459" i="10"/>
  <c r="I459" i="10"/>
  <c r="G459" i="10"/>
  <c r="K458" i="10"/>
  <c r="I458" i="10"/>
  <c r="G458" i="10"/>
  <c r="K457" i="10"/>
  <c r="I457" i="10"/>
  <c r="G457" i="10"/>
  <c r="K456" i="10"/>
  <c r="I456" i="10"/>
  <c r="G456" i="10"/>
  <c r="K455" i="10"/>
  <c r="I455" i="10"/>
  <c r="G455" i="10"/>
  <c r="K454" i="10"/>
  <c r="I454" i="10"/>
  <c r="G454" i="10"/>
  <c r="K453" i="10"/>
  <c r="I453" i="10"/>
  <c r="G453" i="10"/>
  <c r="K452" i="10"/>
  <c r="I452" i="10"/>
  <c r="G452" i="10"/>
  <c r="K451" i="10"/>
  <c r="I451" i="10"/>
  <c r="G451" i="10"/>
  <c r="K450" i="10"/>
  <c r="I450" i="10"/>
  <c r="G450" i="10"/>
  <c r="K449" i="10"/>
  <c r="I449" i="10"/>
  <c r="G449" i="10"/>
  <c r="K448" i="10"/>
  <c r="I448" i="10"/>
  <c r="G448" i="10"/>
  <c r="K447" i="10"/>
  <c r="I447" i="10"/>
  <c r="G447" i="10"/>
  <c r="K446" i="10"/>
  <c r="I446" i="10"/>
  <c r="G446" i="10"/>
  <c r="K445" i="10"/>
  <c r="I445" i="10"/>
  <c r="G445" i="10"/>
  <c r="K444" i="10"/>
  <c r="I444" i="10"/>
  <c r="G444" i="10"/>
  <c r="K443" i="10"/>
  <c r="I443" i="10"/>
  <c r="G443" i="10"/>
  <c r="K442" i="10"/>
  <c r="I442" i="10"/>
  <c r="G442" i="10"/>
  <c r="K441" i="10"/>
  <c r="I441" i="10"/>
  <c r="G441" i="10"/>
  <c r="K440" i="10"/>
  <c r="I440" i="10"/>
  <c r="G440" i="10"/>
  <c r="K439" i="10"/>
  <c r="I439" i="10"/>
  <c r="G439" i="10"/>
  <c r="K438" i="10"/>
  <c r="I438" i="10"/>
  <c r="G438" i="10"/>
  <c r="K437" i="10"/>
  <c r="I437" i="10"/>
  <c r="G437" i="10"/>
  <c r="K436" i="10"/>
  <c r="I436" i="10"/>
  <c r="G436" i="10"/>
  <c r="K435" i="10"/>
  <c r="I435" i="10"/>
  <c r="G435" i="10"/>
  <c r="K434" i="10"/>
  <c r="I434" i="10"/>
  <c r="G434" i="10"/>
  <c r="K433" i="10"/>
  <c r="I433" i="10"/>
  <c r="G433" i="10"/>
  <c r="K432" i="10"/>
  <c r="I432" i="10"/>
  <c r="G432" i="10"/>
  <c r="K431" i="10"/>
  <c r="I431" i="10"/>
  <c r="G431" i="10"/>
  <c r="K430" i="10"/>
  <c r="I430" i="10"/>
  <c r="G430" i="10"/>
  <c r="K429" i="10"/>
  <c r="I429" i="10"/>
  <c r="G429" i="10"/>
  <c r="K428" i="10"/>
  <c r="I428" i="10"/>
  <c r="G428" i="10"/>
  <c r="K427" i="10"/>
  <c r="I427" i="10"/>
  <c r="G427" i="10"/>
  <c r="K426" i="10"/>
  <c r="I426" i="10"/>
  <c r="G426" i="10"/>
  <c r="K425" i="10"/>
  <c r="I425" i="10"/>
  <c r="G425" i="10"/>
  <c r="K424" i="10"/>
  <c r="I424" i="10"/>
  <c r="G424" i="10"/>
  <c r="K423" i="10"/>
  <c r="I423" i="10"/>
  <c r="G423" i="10"/>
  <c r="K422" i="10"/>
  <c r="I422" i="10"/>
  <c r="G422" i="10"/>
  <c r="K421" i="10"/>
  <c r="I421" i="10"/>
  <c r="G421" i="10"/>
  <c r="K420" i="10"/>
  <c r="I420" i="10"/>
  <c r="G420" i="10"/>
  <c r="K419" i="10"/>
  <c r="I419" i="10"/>
  <c r="G419" i="10"/>
  <c r="K418" i="10"/>
  <c r="I418" i="10"/>
  <c r="G418" i="10"/>
  <c r="K417" i="10"/>
  <c r="I417" i="10"/>
  <c r="G417" i="10"/>
  <c r="K416" i="10"/>
  <c r="I416" i="10"/>
  <c r="G416" i="10"/>
  <c r="K415" i="10"/>
  <c r="I415" i="10"/>
  <c r="G415" i="10"/>
  <c r="K414" i="10"/>
  <c r="I414" i="10"/>
  <c r="G414" i="10"/>
  <c r="K413" i="10"/>
  <c r="I413" i="10"/>
  <c r="G413" i="10"/>
  <c r="K412" i="10"/>
  <c r="I412" i="10"/>
  <c r="G412" i="10"/>
  <c r="K411" i="10"/>
  <c r="I411" i="10"/>
  <c r="G411" i="10"/>
  <c r="K410" i="10"/>
  <c r="I410" i="10"/>
  <c r="G410" i="10"/>
  <c r="K409" i="10"/>
  <c r="I409" i="10"/>
  <c r="G409" i="10"/>
  <c r="K408" i="10"/>
  <c r="I408" i="10"/>
  <c r="G408" i="10"/>
  <c r="K407" i="10"/>
  <c r="I407" i="10"/>
  <c r="G407" i="10"/>
  <c r="K406" i="10"/>
  <c r="I406" i="10"/>
  <c r="G406" i="10"/>
  <c r="K405" i="10"/>
  <c r="I405" i="10"/>
  <c r="G405" i="10"/>
  <c r="K404" i="10"/>
  <c r="I404" i="10"/>
  <c r="G404" i="10"/>
  <c r="K403" i="10"/>
  <c r="I403" i="10"/>
  <c r="G403" i="10"/>
  <c r="K402" i="10"/>
  <c r="I402" i="10"/>
  <c r="G402" i="10"/>
  <c r="K401" i="10"/>
  <c r="I401" i="10"/>
  <c r="G401" i="10"/>
  <c r="K400" i="10"/>
  <c r="I400" i="10"/>
  <c r="G400" i="10"/>
  <c r="K399" i="10"/>
  <c r="I399" i="10"/>
  <c r="G399" i="10"/>
  <c r="K398" i="10"/>
  <c r="I398" i="10"/>
  <c r="G398" i="10"/>
  <c r="K397" i="10"/>
  <c r="I397" i="10"/>
  <c r="G397" i="10"/>
  <c r="K396" i="10"/>
  <c r="I396" i="10"/>
  <c r="G396" i="10"/>
  <c r="K395" i="10"/>
  <c r="I395" i="10"/>
  <c r="G395" i="10"/>
  <c r="K394" i="10"/>
  <c r="I394" i="10"/>
  <c r="G394" i="10"/>
  <c r="K393" i="10"/>
  <c r="I393" i="10"/>
  <c r="G393" i="10"/>
  <c r="K392" i="10"/>
  <c r="I392" i="10"/>
  <c r="G392" i="10"/>
  <c r="K391" i="10"/>
  <c r="I391" i="10"/>
  <c r="G391" i="10"/>
  <c r="K390" i="10"/>
  <c r="I390" i="10"/>
  <c r="G390" i="10"/>
  <c r="K389" i="10"/>
  <c r="I389" i="10"/>
  <c r="G389" i="10"/>
  <c r="K388" i="10"/>
  <c r="I388" i="10"/>
  <c r="G388" i="10"/>
  <c r="K387" i="10"/>
  <c r="I387" i="10"/>
  <c r="G387" i="10"/>
  <c r="K386" i="10"/>
  <c r="I386" i="10"/>
  <c r="G386" i="10"/>
  <c r="K385" i="10"/>
  <c r="I385" i="10"/>
  <c r="G385" i="10"/>
  <c r="K384" i="10"/>
  <c r="I384" i="10"/>
  <c r="G384" i="10"/>
  <c r="K383" i="10"/>
  <c r="I383" i="10"/>
  <c r="G383" i="10"/>
  <c r="K382" i="10"/>
  <c r="I382" i="10"/>
  <c r="G382" i="10"/>
  <c r="K381" i="10"/>
  <c r="I381" i="10"/>
  <c r="G381" i="10"/>
  <c r="K380" i="10"/>
  <c r="I380" i="10"/>
  <c r="G380" i="10"/>
  <c r="K379" i="10"/>
  <c r="I379" i="10"/>
  <c r="G379" i="10"/>
  <c r="K378" i="10"/>
  <c r="I378" i="10"/>
  <c r="G378" i="10"/>
  <c r="K377" i="10"/>
  <c r="I377" i="10"/>
  <c r="G377" i="10"/>
  <c r="K376" i="10"/>
  <c r="I376" i="10"/>
  <c r="G376" i="10"/>
  <c r="K375" i="10"/>
  <c r="I375" i="10"/>
  <c r="G375" i="10"/>
  <c r="K374" i="10"/>
  <c r="I374" i="10"/>
  <c r="G374" i="10"/>
  <c r="K373" i="10"/>
  <c r="I373" i="10"/>
  <c r="G373" i="10"/>
  <c r="K372" i="10"/>
  <c r="I372" i="10"/>
  <c r="G372" i="10"/>
  <c r="K371" i="10"/>
  <c r="I371" i="10"/>
  <c r="G371" i="10"/>
  <c r="K370" i="10"/>
  <c r="I370" i="10"/>
  <c r="G370" i="10"/>
  <c r="K369" i="10"/>
  <c r="I369" i="10"/>
  <c r="G369" i="10"/>
  <c r="K368" i="10"/>
  <c r="I368" i="10"/>
  <c r="G368" i="10"/>
  <c r="K367" i="10"/>
  <c r="I367" i="10"/>
  <c r="G367" i="10"/>
  <c r="K366" i="10"/>
  <c r="I366" i="10"/>
  <c r="G366" i="10"/>
  <c r="K365" i="10"/>
  <c r="I365" i="10"/>
  <c r="G365" i="10"/>
  <c r="K364" i="10"/>
  <c r="I364" i="10"/>
  <c r="G364" i="10"/>
  <c r="K363" i="10"/>
  <c r="I363" i="10"/>
  <c r="G363" i="10"/>
  <c r="K362" i="10"/>
  <c r="I362" i="10"/>
  <c r="G362" i="10"/>
  <c r="K361" i="10"/>
  <c r="I361" i="10"/>
  <c r="G361" i="10"/>
  <c r="K360" i="10"/>
  <c r="I360" i="10"/>
  <c r="G360" i="10"/>
  <c r="K359" i="10"/>
  <c r="I359" i="10"/>
  <c r="G359" i="10"/>
  <c r="K358" i="10"/>
  <c r="I358" i="10"/>
  <c r="G358" i="10"/>
  <c r="K357" i="10"/>
  <c r="I357" i="10"/>
  <c r="G357" i="10"/>
  <c r="K356" i="10"/>
  <c r="I356" i="10"/>
  <c r="G356" i="10"/>
  <c r="K355" i="10"/>
  <c r="I355" i="10"/>
  <c r="G355" i="10"/>
  <c r="K354" i="10"/>
  <c r="I354" i="10"/>
  <c r="G354" i="10"/>
  <c r="K353" i="10"/>
  <c r="I353" i="10"/>
  <c r="G353" i="10"/>
  <c r="K352" i="10"/>
  <c r="I352" i="10"/>
  <c r="G352" i="10"/>
  <c r="K351" i="10"/>
  <c r="I351" i="10"/>
  <c r="G351" i="10"/>
  <c r="K350" i="10"/>
  <c r="I350" i="10"/>
  <c r="G350" i="10"/>
  <c r="K349" i="10"/>
  <c r="I349" i="10"/>
  <c r="G349" i="10"/>
  <c r="K348" i="10"/>
  <c r="I348" i="10"/>
  <c r="G348" i="10"/>
  <c r="K347" i="10"/>
  <c r="I347" i="10"/>
  <c r="G347" i="10"/>
  <c r="K346" i="10"/>
  <c r="I346" i="10"/>
  <c r="G346" i="10"/>
  <c r="K345" i="10"/>
  <c r="I345" i="10"/>
  <c r="G345" i="10"/>
  <c r="K344" i="10"/>
  <c r="I344" i="10"/>
  <c r="G344" i="10"/>
  <c r="K343" i="10"/>
  <c r="I343" i="10"/>
  <c r="G343" i="10"/>
  <c r="K342" i="10"/>
  <c r="I342" i="10"/>
  <c r="G342" i="10"/>
  <c r="K341" i="10"/>
  <c r="I341" i="10"/>
  <c r="G341" i="10"/>
  <c r="K340" i="10"/>
  <c r="I340" i="10"/>
  <c r="G340" i="10"/>
  <c r="K339" i="10"/>
  <c r="I339" i="10"/>
  <c r="G339" i="10"/>
  <c r="K338" i="10"/>
  <c r="I338" i="10"/>
  <c r="G338" i="10"/>
  <c r="K337" i="10"/>
  <c r="I337" i="10"/>
  <c r="G337" i="10"/>
  <c r="K336" i="10"/>
  <c r="I336" i="10"/>
  <c r="G336" i="10"/>
  <c r="K335" i="10"/>
  <c r="I335" i="10"/>
  <c r="G335" i="10"/>
  <c r="K334" i="10"/>
  <c r="I334" i="10"/>
  <c r="G334" i="10"/>
  <c r="K333" i="10"/>
  <c r="I333" i="10"/>
  <c r="G333" i="10"/>
  <c r="K332" i="10"/>
  <c r="I332" i="10"/>
  <c r="G332" i="10"/>
  <c r="K331" i="10"/>
  <c r="I331" i="10"/>
  <c r="G331" i="10"/>
  <c r="K330" i="10"/>
  <c r="I330" i="10"/>
  <c r="G330" i="10"/>
  <c r="K329" i="10"/>
  <c r="I329" i="10"/>
  <c r="G329" i="10"/>
  <c r="K328" i="10"/>
  <c r="I328" i="10"/>
  <c r="G328" i="10"/>
  <c r="K327" i="10"/>
  <c r="I327" i="10"/>
  <c r="G327" i="10"/>
  <c r="K326" i="10"/>
  <c r="I326" i="10"/>
  <c r="G326" i="10"/>
  <c r="K325" i="10"/>
  <c r="I325" i="10"/>
  <c r="G325" i="10"/>
  <c r="K324" i="10"/>
  <c r="I324" i="10"/>
  <c r="G324" i="10"/>
  <c r="K323" i="10"/>
  <c r="I323" i="10"/>
  <c r="G323" i="10"/>
  <c r="K322" i="10"/>
  <c r="I322" i="10"/>
  <c r="G322" i="10"/>
  <c r="K321" i="10"/>
  <c r="I321" i="10"/>
  <c r="G321" i="10"/>
  <c r="K320" i="10"/>
  <c r="I320" i="10"/>
  <c r="G320" i="10"/>
  <c r="K319" i="10"/>
  <c r="I319" i="10"/>
  <c r="G319" i="10"/>
  <c r="K318" i="10"/>
  <c r="I318" i="10"/>
  <c r="G318" i="10"/>
  <c r="K317" i="10"/>
  <c r="I317" i="10"/>
  <c r="G317" i="10"/>
  <c r="K316" i="10"/>
  <c r="I316" i="10"/>
  <c r="G316" i="10"/>
  <c r="K315" i="10"/>
  <c r="I315" i="10"/>
  <c r="G315" i="10"/>
  <c r="K314" i="10"/>
  <c r="I314" i="10"/>
  <c r="G314" i="10"/>
  <c r="K313" i="10"/>
  <c r="I313" i="10"/>
  <c r="G313" i="10"/>
  <c r="K312" i="10"/>
  <c r="I312" i="10"/>
  <c r="G312" i="10"/>
  <c r="K311" i="10"/>
  <c r="I311" i="10"/>
  <c r="G311" i="10"/>
  <c r="K310" i="10"/>
  <c r="I310" i="10"/>
  <c r="G310" i="10"/>
  <c r="K309" i="10"/>
  <c r="I309" i="10"/>
  <c r="G309" i="10"/>
  <c r="K308" i="10"/>
  <c r="I308" i="10"/>
  <c r="G308" i="10"/>
  <c r="K307" i="10"/>
  <c r="I307" i="10"/>
  <c r="G307" i="10"/>
  <c r="K306" i="10"/>
  <c r="I306" i="10"/>
  <c r="G306" i="10"/>
  <c r="K305" i="10"/>
  <c r="I305" i="10"/>
  <c r="G305" i="10"/>
  <c r="K304" i="10"/>
  <c r="I304" i="10"/>
  <c r="G304" i="10"/>
  <c r="K303" i="10"/>
  <c r="I303" i="10"/>
  <c r="G303" i="10"/>
  <c r="K302" i="10"/>
  <c r="I302" i="10"/>
  <c r="G302" i="10"/>
  <c r="K301" i="10"/>
  <c r="I301" i="10"/>
  <c r="G301" i="10"/>
  <c r="K300" i="10"/>
  <c r="I300" i="10"/>
  <c r="G300" i="10"/>
  <c r="K299" i="10"/>
  <c r="I299" i="10"/>
  <c r="G299" i="10"/>
  <c r="K298" i="10"/>
  <c r="I298" i="10"/>
  <c r="G298" i="10"/>
  <c r="K297" i="10"/>
  <c r="I297" i="10"/>
  <c r="G297" i="10"/>
  <c r="K296" i="10"/>
  <c r="I296" i="10"/>
  <c r="G296" i="10"/>
  <c r="K295" i="10"/>
  <c r="I295" i="10"/>
  <c r="G295" i="10"/>
  <c r="K294" i="10"/>
  <c r="I294" i="10"/>
  <c r="G294" i="10"/>
  <c r="K293" i="10"/>
  <c r="I293" i="10"/>
  <c r="G293" i="10"/>
  <c r="K292" i="10"/>
  <c r="I292" i="10"/>
  <c r="G292" i="10"/>
  <c r="K291" i="10"/>
  <c r="I291" i="10"/>
  <c r="G291" i="10"/>
  <c r="K290" i="10"/>
  <c r="I290" i="10"/>
  <c r="G290" i="10"/>
  <c r="K289" i="10"/>
  <c r="I289" i="10"/>
  <c r="G289" i="10"/>
  <c r="K288" i="10"/>
  <c r="I288" i="10"/>
  <c r="G288" i="10"/>
  <c r="K287" i="10"/>
  <c r="I287" i="10"/>
  <c r="G287" i="10"/>
  <c r="K286" i="10"/>
  <c r="I286" i="10"/>
  <c r="G286" i="10"/>
  <c r="K285" i="10"/>
  <c r="I285" i="10"/>
  <c r="G285" i="10"/>
  <c r="K284" i="10"/>
  <c r="I284" i="10"/>
  <c r="G284" i="10"/>
  <c r="K283" i="10"/>
  <c r="I283" i="10"/>
  <c r="G283" i="10"/>
  <c r="K282" i="10"/>
  <c r="I282" i="10"/>
  <c r="G282" i="10"/>
  <c r="K281" i="10"/>
  <c r="I281" i="10"/>
  <c r="G281" i="10"/>
  <c r="K280" i="10"/>
  <c r="I280" i="10"/>
  <c r="G280" i="10"/>
  <c r="K279" i="10"/>
  <c r="I279" i="10"/>
  <c r="G279" i="10"/>
  <c r="K278" i="10"/>
  <c r="I278" i="10"/>
  <c r="G278" i="10"/>
  <c r="K277" i="10"/>
  <c r="I277" i="10"/>
  <c r="G277" i="10"/>
  <c r="K276" i="10"/>
  <c r="I276" i="10"/>
  <c r="G276" i="10"/>
  <c r="K275" i="10"/>
  <c r="I275" i="10"/>
  <c r="G275" i="10"/>
  <c r="K274" i="10"/>
  <c r="I274" i="10"/>
  <c r="G274" i="10"/>
  <c r="K273" i="10"/>
  <c r="I273" i="10"/>
  <c r="G273" i="10"/>
  <c r="K272" i="10"/>
  <c r="I272" i="10"/>
  <c r="G272" i="10"/>
  <c r="K271" i="10"/>
  <c r="I271" i="10"/>
  <c r="G271" i="10"/>
  <c r="K270" i="10"/>
  <c r="I270" i="10"/>
  <c r="G270" i="10"/>
  <c r="K269" i="10"/>
  <c r="I269" i="10"/>
  <c r="G269" i="10"/>
  <c r="K268" i="10"/>
  <c r="I268" i="10"/>
  <c r="G268" i="10"/>
  <c r="K267" i="10"/>
  <c r="I267" i="10"/>
  <c r="G267" i="10"/>
  <c r="K266" i="10"/>
  <c r="I266" i="10"/>
  <c r="G266" i="10"/>
  <c r="K265" i="10"/>
  <c r="I265" i="10"/>
  <c r="G265" i="10"/>
  <c r="K264" i="10"/>
  <c r="I264" i="10"/>
  <c r="G264" i="10"/>
  <c r="K263" i="10"/>
  <c r="I263" i="10"/>
  <c r="G263" i="10"/>
  <c r="K262" i="10"/>
  <c r="I262" i="10"/>
  <c r="G262" i="10"/>
  <c r="K261" i="10"/>
  <c r="I261" i="10"/>
  <c r="G261" i="10"/>
  <c r="K260" i="10"/>
  <c r="I260" i="10"/>
  <c r="G260" i="10"/>
  <c r="K259" i="10"/>
  <c r="I259" i="10"/>
  <c r="G259" i="10"/>
  <c r="K258" i="10"/>
  <c r="I258" i="10"/>
  <c r="G258" i="10"/>
  <c r="K257" i="10"/>
  <c r="I257" i="10"/>
  <c r="G257" i="10"/>
  <c r="K256" i="10"/>
  <c r="I256" i="10"/>
  <c r="G256" i="10"/>
  <c r="K255" i="10"/>
  <c r="I255" i="10"/>
  <c r="G255" i="10"/>
  <c r="K254" i="10"/>
  <c r="I254" i="10"/>
  <c r="G254" i="10"/>
  <c r="K253" i="10"/>
  <c r="I253" i="10"/>
  <c r="G253" i="10"/>
  <c r="K252" i="10"/>
  <c r="I252" i="10"/>
  <c r="G252" i="10"/>
  <c r="K251" i="10"/>
  <c r="I251" i="10"/>
  <c r="G251" i="10"/>
  <c r="K250" i="10"/>
  <c r="I250" i="10"/>
  <c r="G250" i="10"/>
  <c r="K249" i="10"/>
  <c r="I249" i="10"/>
  <c r="G249" i="10"/>
  <c r="K248" i="10"/>
  <c r="I248" i="10"/>
  <c r="G248" i="10"/>
  <c r="K247" i="10"/>
  <c r="I247" i="10"/>
  <c r="G247" i="10"/>
  <c r="K246" i="10"/>
  <c r="I246" i="10"/>
  <c r="G246" i="10"/>
  <c r="K245" i="10"/>
  <c r="I245" i="10"/>
  <c r="G245" i="10"/>
  <c r="K244" i="10"/>
  <c r="I244" i="10"/>
  <c r="G244" i="10"/>
  <c r="K243" i="10"/>
  <c r="I243" i="10"/>
  <c r="G243" i="10"/>
  <c r="K242" i="10"/>
  <c r="I242" i="10"/>
  <c r="G242" i="10"/>
  <c r="K241" i="10"/>
  <c r="I241" i="10"/>
  <c r="G241" i="10"/>
  <c r="K240" i="10"/>
  <c r="I240" i="10"/>
  <c r="G240" i="10"/>
  <c r="K239" i="10"/>
  <c r="I239" i="10"/>
  <c r="G239" i="10"/>
  <c r="K238" i="10"/>
  <c r="I238" i="10"/>
  <c r="G238" i="10"/>
  <c r="K237" i="10"/>
  <c r="I237" i="10"/>
  <c r="G237" i="10"/>
  <c r="K236" i="10"/>
  <c r="I236" i="10"/>
  <c r="G236" i="10"/>
  <c r="K235" i="10"/>
  <c r="I235" i="10"/>
  <c r="G235" i="10"/>
  <c r="K234" i="10"/>
  <c r="I234" i="10"/>
  <c r="G234" i="10"/>
  <c r="K233" i="10"/>
  <c r="I233" i="10"/>
  <c r="G233" i="10"/>
  <c r="K232" i="10"/>
  <c r="I232" i="10"/>
  <c r="G232" i="10"/>
  <c r="K231" i="10"/>
  <c r="I231" i="10"/>
  <c r="G231" i="10"/>
  <c r="K230" i="10"/>
  <c r="I230" i="10"/>
  <c r="G230" i="10"/>
  <c r="K229" i="10"/>
  <c r="I229" i="10"/>
  <c r="G229" i="10"/>
  <c r="K228" i="10"/>
  <c r="I228" i="10"/>
  <c r="G228" i="10"/>
  <c r="K227" i="10"/>
  <c r="I227" i="10"/>
  <c r="G227" i="10"/>
  <c r="K226" i="10"/>
  <c r="I226" i="10"/>
  <c r="G226" i="10"/>
  <c r="K225" i="10"/>
  <c r="I225" i="10"/>
  <c r="G225" i="10"/>
  <c r="K224" i="10"/>
  <c r="I224" i="10"/>
  <c r="G224" i="10"/>
  <c r="K223" i="10"/>
  <c r="I223" i="10"/>
  <c r="G223" i="10"/>
  <c r="K222" i="10"/>
  <c r="I222" i="10"/>
  <c r="G222" i="10"/>
  <c r="K221" i="10"/>
  <c r="I221" i="10"/>
  <c r="G221" i="10"/>
  <c r="K220" i="10"/>
  <c r="I220" i="10"/>
  <c r="G220" i="10"/>
  <c r="K219" i="10"/>
  <c r="I219" i="10"/>
  <c r="G219" i="10"/>
  <c r="K218" i="10"/>
  <c r="I218" i="10"/>
  <c r="G218" i="10"/>
  <c r="K217" i="10"/>
  <c r="I217" i="10"/>
  <c r="G217" i="10"/>
  <c r="K216" i="10"/>
  <c r="I216" i="10"/>
  <c r="G216" i="10"/>
  <c r="K215" i="10"/>
  <c r="I215" i="10"/>
  <c r="G215" i="10"/>
  <c r="K214" i="10"/>
  <c r="I214" i="10"/>
  <c r="G214" i="10"/>
  <c r="K213" i="10"/>
  <c r="I213" i="10"/>
  <c r="G213" i="10"/>
  <c r="K212" i="10"/>
  <c r="I212" i="10"/>
  <c r="G212" i="10"/>
  <c r="K211" i="10"/>
  <c r="I211" i="10"/>
  <c r="G211" i="10"/>
  <c r="K210" i="10"/>
  <c r="I210" i="10"/>
  <c r="G210" i="10"/>
  <c r="K209" i="10"/>
  <c r="I209" i="10"/>
  <c r="G209" i="10"/>
  <c r="K208" i="10"/>
  <c r="I208" i="10"/>
  <c r="G208" i="10"/>
  <c r="K207" i="10"/>
  <c r="I207" i="10"/>
  <c r="G207" i="10"/>
  <c r="K206" i="10"/>
  <c r="I206" i="10"/>
  <c r="G206" i="10"/>
  <c r="K205" i="10"/>
  <c r="I205" i="10"/>
  <c r="G205" i="10"/>
  <c r="K204" i="10"/>
  <c r="I204" i="10"/>
  <c r="G204" i="10"/>
  <c r="K203" i="10"/>
  <c r="I203" i="10"/>
  <c r="G203" i="10"/>
  <c r="K202" i="10"/>
  <c r="I202" i="10"/>
  <c r="G202" i="10"/>
  <c r="K201" i="10"/>
  <c r="I201" i="10"/>
  <c r="G201" i="10"/>
  <c r="K200" i="10"/>
  <c r="I200" i="10"/>
  <c r="G200" i="10"/>
  <c r="K199" i="10"/>
  <c r="I199" i="10"/>
  <c r="G199" i="10"/>
  <c r="K198" i="10"/>
  <c r="I198" i="10"/>
  <c r="G198" i="10"/>
  <c r="K197" i="10"/>
  <c r="I197" i="10"/>
  <c r="G197" i="10"/>
  <c r="K196" i="10"/>
  <c r="I196" i="10"/>
  <c r="G196" i="10"/>
  <c r="K195" i="10"/>
  <c r="I195" i="10"/>
  <c r="G195" i="10"/>
  <c r="K194" i="10"/>
  <c r="I194" i="10"/>
  <c r="G194" i="10"/>
  <c r="K193" i="10"/>
  <c r="I193" i="10"/>
  <c r="G193" i="10"/>
  <c r="K192" i="10"/>
  <c r="I192" i="10"/>
  <c r="G192" i="10"/>
  <c r="K191" i="10"/>
  <c r="I191" i="10"/>
  <c r="G191" i="10"/>
  <c r="K190" i="10"/>
  <c r="I190" i="10"/>
  <c r="G190" i="10"/>
  <c r="K189" i="10"/>
  <c r="I189" i="10"/>
  <c r="G189" i="10"/>
  <c r="K188" i="10"/>
  <c r="I188" i="10"/>
  <c r="G188" i="10"/>
  <c r="K187" i="10"/>
  <c r="I187" i="10"/>
  <c r="G187" i="10"/>
  <c r="K186" i="10"/>
  <c r="I186" i="10"/>
  <c r="G186" i="10"/>
  <c r="K185" i="10"/>
  <c r="I185" i="10"/>
  <c r="G185" i="10"/>
  <c r="K184" i="10"/>
  <c r="I184" i="10"/>
  <c r="G184" i="10"/>
  <c r="K183" i="10"/>
  <c r="I183" i="10"/>
  <c r="G183" i="10"/>
  <c r="K182" i="10"/>
  <c r="I182" i="10"/>
  <c r="G182" i="10"/>
  <c r="K181" i="10"/>
  <c r="I181" i="10"/>
  <c r="G181" i="10"/>
  <c r="K180" i="10"/>
  <c r="I180" i="10"/>
  <c r="G180" i="10"/>
  <c r="K179" i="10"/>
  <c r="I179" i="10"/>
  <c r="G179" i="10"/>
  <c r="K178" i="10"/>
  <c r="I178" i="10"/>
  <c r="G178" i="10"/>
  <c r="K177" i="10"/>
  <c r="I177" i="10"/>
  <c r="G177" i="10"/>
  <c r="K176" i="10"/>
  <c r="I176" i="10"/>
  <c r="G176" i="10"/>
  <c r="K175" i="10"/>
  <c r="I175" i="10"/>
  <c r="G175" i="10"/>
  <c r="K174" i="10"/>
  <c r="I174" i="10"/>
  <c r="G174" i="10"/>
  <c r="K173" i="10"/>
  <c r="I173" i="10"/>
  <c r="G173" i="10"/>
  <c r="K172" i="10"/>
  <c r="I172" i="10"/>
  <c r="G172" i="10"/>
  <c r="K171" i="10"/>
  <c r="I171" i="10"/>
  <c r="G171" i="10"/>
  <c r="K170" i="10"/>
  <c r="I170" i="10"/>
  <c r="G170" i="10"/>
  <c r="K169" i="10"/>
  <c r="I169" i="10"/>
  <c r="G169" i="10"/>
  <c r="K168" i="10"/>
  <c r="I168" i="10"/>
  <c r="G168" i="10"/>
  <c r="K167" i="10"/>
  <c r="I167" i="10"/>
  <c r="G167" i="10"/>
  <c r="K166" i="10"/>
  <c r="I166" i="10"/>
  <c r="G166" i="10"/>
  <c r="K165" i="10"/>
  <c r="I165" i="10"/>
  <c r="G165" i="10"/>
  <c r="K164" i="10"/>
  <c r="I164" i="10"/>
  <c r="G164" i="10"/>
  <c r="K163" i="10"/>
  <c r="I163" i="10"/>
  <c r="G163" i="10"/>
  <c r="K162" i="10"/>
  <c r="I162" i="10"/>
  <c r="G162" i="10"/>
  <c r="K161" i="10"/>
  <c r="I161" i="10"/>
  <c r="G161" i="10"/>
  <c r="K160" i="10"/>
  <c r="I160" i="10"/>
  <c r="G160" i="10"/>
  <c r="K159" i="10"/>
  <c r="I159" i="10"/>
  <c r="G159" i="10"/>
  <c r="K158" i="10"/>
  <c r="I158" i="10"/>
  <c r="G158" i="10"/>
  <c r="K157" i="10"/>
  <c r="I157" i="10"/>
  <c r="G157" i="10"/>
  <c r="K156" i="10"/>
  <c r="I156" i="10"/>
  <c r="G156" i="10"/>
  <c r="K155" i="10"/>
  <c r="I155" i="10"/>
  <c r="G155" i="10"/>
  <c r="K154" i="10"/>
  <c r="I154" i="10"/>
  <c r="G154" i="10"/>
  <c r="K153" i="10"/>
  <c r="I153" i="10"/>
  <c r="G153" i="10"/>
  <c r="K152" i="10"/>
  <c r="I152" i="10"/>
  <c r="G152" i="10"/>
  <c r="K151" i="10"/>
  <c r="I151" i="10"/>
  <c r="G151" i="10"/>
  <c r="K150" i="10"/>
  <c r="I150" i="10"/>
  <c r="G150" i="10"/>
  <c r="K149" i="10"/>
  <c r="I149" i="10"/>
  <c r="G149" i="10"/>
  <c r="K148" i="10"/>
  <c r="I148" i="10"/>
  <c r="G148" i="10"/>
  <c r="K147" i="10"/>
  <c r="I147" i="10"/>
  <c r="G147" i="10"/>
  <c r="K146" i="10"/>
  <c r="I146" i="10"/>
  <c r="G146" i="10"/>
  <c r="K145" i="10"/>
  <c r="I145" i="10"/>
  <c r="G145" i="10"/>
  <c r="K144" i="10"/>
  <c r="I144" i="10"/>
  <c r="G144" i="10"/>
  <c r="K143" i="10"/>
  <c r="I143" i="10"/>
  <c r="G143" i="10"/>
  <c r="K142" i="10"/>
  <c r="I142" i="10"/>
  <c r="G142" i="10"/>
  <c r="K141" i="10"/>
  <c r="I141" i="10"/>
  <c r="G141" i="10"/>
  <c r="K140" i="10"/>
  <c r="I140" i="10"/>
  <c r="G140" i="10"/>
  <c r="K139" i="10"/>
  <c r="I139" i="10"/>
  <c r="G139" i="10"/>
  <c r="K138" i="10"/>
  <c r="I138" i="10"/>
  <c r="G138" i="10"/>
  <c r="K137" i="10"/>
  <c r="I137" i="10"/>
  <c r="G137" i="10"/>
  <c r="K136" i="10"/>
  <c r="I136" i="10"/>
  <c r="G136" i="10"/>
  <c r="K135" i="10"/>
  <c r="I135" i="10"/>
  <c r="G135" i="10"/>
  <c r="K134" i="10"/>
  <c r="I134" i="10"/>
  <c r="G134" i="10"/>
  <c r="K133" i="10"/>
  <c r="I133" i="10"/>
  <c r="G133" i="10"/>
  <c r="K132" i="10"/>
  <c r="I132" i="10"/>
  <c r="G132" i="10"/>
  <c r="K131" i="10"/>
  <c r="I131" i="10"/>
  <c r="G131" i="10"/>
  <c r="K130" i="10"/>
  <c r="I130" i="10"/>
  <c r="G130" i="10"/>
  <c r="K129" i="10"/>
  <c r="I129" i="10"/>
  <c r="G129" i="10"/>
  <c r="K128" i="10"/>
  <c r="I128" i="10"/>
  <c r="G128" i="10"/>
  <c r="K127" i="10"/>
  <c r="I127" i="10"/>
  <c r="G127" i="10"/>
  <c r="K126" i="10"/>
  <c r="I126" i="10"/>
  <c r="G126" i="10"/>
  <c r="K125" i="10"/>
  <c r="I125" i="10"/>
  <c r="G125" i="10"/>
  <c r="K124" i="10"/>
  <c r="I124" i="10"/>
  <c r="G124" i="10"/>
  <c r="K123" i="10"/>
  <c r="I123" i="10"/>
  <c r="G123" i="10"/>
  <c r="K122" i="10"/>
  <c r="I122" i="10"/>
  <c r="G122" i="10"/>
  <c r="K121" i="10"/>
  <c r="I121" i="10"/>
  <c r="G121" i="10"/>
  <c r="K120" i="10"/>
  <c r="I120" i="10"/>
  <c r="G120" i="10"/>
  <c r="K119" i="10"/>
  <c r="I119" i="10"/>
  <c r="G119" i="10"/>
  <c r="K118" i="10"/>
  <c r="I118" i="10"/>
  <c r="G118" i="10"/>
  <c r="K117" i="10"/>
  <c r="I117" i="10"/>
  <c r="G117" i="10"/>
  <c r="K116" i="10"/>
  <c r="I116" i="10"/>
  <c r="G116" i="10"/>
  <c r="K115" i="10"/>
  <c r="I115" i="10"/>
  <c r="G115" i="10"/>
  <c r="K114" i="10"/>
  <c r="I114" i="10"/>
  <c r="G114" i="10"/>
  <c r="K113" i="10"/>
  <c r="I113" i="10"/>
  <c r="G113" i="10"/>
  <c r="K112" i="10"/>
  <c r="I112" i="10"/>
  <c r="G112" i="10"/>
  <c r="K111" i="10"/>
  <c r="I111" i="10"/>
  <c r="G111" i="10"/>
  <c r="K110" i="10"/>
  <c r="I110" i="10"/>
  <c r="G110" i="10"/>
  <c r="K109" i="10"/>
  <c r="I109" i="10"/>
  <c r="G109" i="10"/>
  <c r="K108" i="10"/>
  <c r="I108" i="10"/>
  <c r="G108" i="10"/>
  <c r="K107" i="10"/>
  <c r="I107" i="10"/>
  <c r="G107" i="10"/>
  <c r="K106" i="10"/>
  <c r="I106" i="10"/>
  <c r="G106" i="10"/>
  <c r="K105" i="10"/>
  <c r="I105" i="10"/>
  <c r="G105" i="10"/>
  <c r="K104" i="10"/>
  <c r="I104" i="10"/>
  <c r="G104" i="10"/>
  <c r="K103" i="10"/>
  <c r="I103" i="10"/>
  <c r="G103" i="10"/>
  <c r="K102" i="10"/>
  <c r="I102" i="10"/>
  <c r="G102" i="10"/>
  <c r="K101" i="10"/>
  <c r="I101" i="10"/>
  <c r="G101" i="10"/>
  <c r="K100" i="10"/>
  <c r="I100" i="10"/>
  <c r="G100" i="10"/>
  <c r="K99" i="10"/>
  <c r="I99" i="10"/>
  <c r="G99" i="10"/>
  <c r="K98" i="10"/>
  <c r="I98" i="10"/>
  <c r="G98" i="10"/>
  <c r="K97" i="10"/>
  <c r="I97" i="10"/>
  <c r="G97" i="10"/>
  <c r="K96" i="10"/>
  <c r="I96" i="10"/>
  <c r="G96" i="10"/>
  <c r="K95" i="10"/>
  <c r="I95" i="10"/>
  <c r="G95" i="10"/>
  <c r="K94" i="10"/>
  <c r="I94" i="10"/>
  <c r="G94" i="10"/>
  <c r="K93" i="10"/>
  <c r="I93" i="10"/>
  <c r="G93" i="10"/>
  <c r="K92" i="10"/>
  <c r="I92" i="10"/>
  <c r="G92" i="10"/>
  <c r="K91" i="10"/>
  <c r="I91" i="10"/>
  <c r="G91" i="10"/>
  <c r="K90" i="10"/>
  <c r="I90" i="10"/>
  <c r="G90" i="10"/>
  <c r="K89" i="10"/>
  <c r="I89" i="10"/>
  <c r="G89" i="10"/>
  <c r="K88" i="10"/>
  <c r="I88" i="10"/>
  <c r="G88" i="10"/>
  <c r="K87" i="10"/>
  <c r="I87" i="10"/>
  <c r="G87" i="10"/>
  <c r="K86" i="10"/>
  <c r="I86" i="10"/>
  <c r="G86" i="10"/>
  <c r="K85" i="10"/>
  <c r="I85" i="10"/>
  <c r="G85" i="10"/>
  <c r="K84" i="10"/>
  <c r="I84" i="10"/>
  <c r="G84" i="10"/>
  <c r="K83" i="10"/>
  <c r="I83" i="10"/>
  <c r="G83" i="10"/>
  <c r="K82" i="10"/>
  <c r="I82" i="10"/>
  <c r="G82" i="10"/>
  <c r="K81" i="10"/>
  <c r="I81" i="10"/>
  <c r="G81" i="10"/>
  <c r="K80" i="10"/>
  <c r="I80" i="10"/>
  <c r="G80" i="10"/>
  <c r="K79" i="10"/>
  <c r="I79" i="10"/>
  <c r="G79" i="10"/>
  <c r="K78" i="10"/>
  <c r="I78" i="10"/>
  <c r="G78" i="10"/>
  <c r="K77" i="10"/>
  <c r="I77" i="10"/>
  <c r="G77" i="10"/>
  <c r="K76" i="10"/>
  <c r="I76" i="10"/>
  <c r="G76" i="10"/>
  <c r="K75" i="10"/>
  <c r="I75" i="10"/>
  <c r="G75" i="10"/>
  <c r="K74" i="10"/>
  <c r="I74" i="10"/>
  <c r="G74" i="10"/>
  <c r="K73" i="10"/>
  <c r="I73" i="10"/>
  <c r="G73" i="10"/>
  <c r="K72" i="10"/>
  <c r="I72" i="10"/>
  <c r="G72" i="10"/>
  <c r="K71" i="10"/>
  <c r="I71" i="10"/>
  <c r="G71" i="10"/>
  <c r="K70" i="10"/>
  <c r="I70" i="10"/>
  <c r="G70" i="10"/>
  <c r="K69" i="10"/>
  <c r="I69" i="10"/>
  <c r="G69" i="10"/>
  <c r="K68" i="10"/>
  <c r="I68" i="10"/>
  <c r="G68" i="10"/>
  <c r="K67" i="10"/>
  <c r="I67" i="10"/>
  <c r="G67" i="10"/>
  <c r="K66" i="10"/>
  <c r="I66" i="10"/>
  <c r="G66" i="10"/>
  <c r="K65" i="10"/>
  <c r="I65" i="10"/>
  <c r="G65" i="10"/>
  <c r="K64" i="10"/>
  <c r="I64" i="10"/>
  <c r="G64" i="10"/>
  <c r="K63" i="10"/>
  <c r="I63" i="10"/>
  <c r="G63" i="10"/>
  <c r="K62" i="10"/>
  <c r="I62" i="10"/>
  <c r="G62" i="10"/>
  <c r="K61" i="10"/>
  <c r="I61" i="10"/>
  <c r="G61" i="10"/>
  <c r="K60" i="10"/>
  <c r="I60" i="10"/>
  <c r="G60" i="10"/>
  <c r="K59" i="10"/>
  <c r="I59" i="10"/>
  <c r="G59" i="10"/>
  <c r="K58" i="10"/>
  <c r="I58" i="10"/>
  <c r="G58" i="10"/>
  <c r="K57" i="10"/>
  <c r="I57" i="10"/>
  <c r="G57" i="10"/>
  <c r="K56" i="10"/>
  <c r="I56" i="10"/>
  <c r="G56" i="10"/>
  <c r="K55" i="10"/>
  <c r="I55" i="10"/>
  <c r="G55" i="10"/>
  <c r="K54" i="10"/>
  <c r="I54" i="10"/>
  <c r="G54" i="10"/>
  <c r="K53" i="10"/>
  <c r="I53" i="10"/>
  <c r="G53" i="10"/>
  <c r="K52" i="10"/>
  <c r="I52" i="10"/>
  <c r="G52" i="10"/>
  <c r="K51" i="10"/>
  <c r="I51" i="10"/>
  <c r="G51" i="10"/>
  <c r="K50" i="10"/>
  <c r="I50" i="10"/>
  <c r="G50" i="10"/>
  <c r="K49" i="10"/>
  <c r="I49" i="10"/>
  <c r="G49" i="10"/>
  <c r="K48" i="10"/>
  <c r="I48" i="10"/>
  <c r="G48" i="10"/>
  <c r="K47" i="10"/>
  <c r="I47" i="10"/>
  <c r="G47" i="10"/>
  <c r="K46" i="10"/>
  <c r="I46" i="10"/>
  <c r="G46" i="10"/>
  <c r="K45" i="10"/>
  <c r="I45" i="10"/>
  <c r="G45" i="10"/>
  <c r="K44" i="10"/>
  <c r="I44" i="10"/>
  <c r="G44" i="10"/>
  <c r="K43" i="10"/>
  <c r="I43" i="10"/>
  <c r="G43" i="10"/>
  <c r="K42" i="10"/>
  <c r="I42" i="10"/>
  <c r="G42" i="10"/>
  <c r="K41" i="10"/>
  <c r="I41" i="10"/>
  <c r="G41" i="10"/>
  <c r="K40" i="10"/>
  <c r="I40" i="10"/>
  <c r="G40" i="10"/>
  <c r="K39" i="10"/>
  <c r="I39" i="10"/>
  <c r="G39" i="10"/>
  <c r="K38" i="10"/>
  <c r="I38" i="10"/>
  <c r="G38" i="10"/>
  <c r="K37" i="10"/>
  <c r="I37" i="10"/>
  <c r="G37" i="10"/>
  <c r="K36" i="10"/>
  <c r="I36" i="10"/>
  <c r="G36" i="10"/>
  <c r="K35" i="10"/>
  <c r="I35" i="10"/>
  <c r="G35" i="10"/>
  <c r="K34" i="10"/>
  <c r="I34" i="10"/>
  <c r="G34" i="10"/>
  <c r="K33" i="10"/>
  <c r="I33" i="10"/>
  <c r="G33" i="10"/>
  <c r="K32" i="10"/>
  <c r="I32" i="10"/>
  <c r="G32" i="10"/>
  <c r="K31" i="10"/>
  <c r="I31" i="10"/>
  <c r="G31" i="10"/>
  <c r="K30" i="10"/>
  <c r="I30" i="10"/>
  <c r="G30" i="10"/>
  <c r="K29" i="10"/>
  <c r="I29" i="10"/>
  <c r="G29" i="10"/>
  <c r="K28" i="10"/>
  <c r="I28" i="10"/>
  <c r="G28" i="10"/>
  <c r="K27" i="10"/>
  <c r="I27" i="10"/>
  <c r="G27" i="10"/>
  <c r="K26" i="10"/>
  <c r="I26" i="10"/>
  <c r="G26" i="10"/>
  <c r="K25" i="10"/>
  <c r="I25" i="10"/>
  <c r="G25" i="10"/>
  <c r="K24" i="10"/>
  <c r="I24" i="10"/>
  <c r="G24" i="10"/>
  <c r="K23" i="10"/>
  <c r="I23" i="10"/>
  <c r="G23" i="10"/>
  <c r="K22" i="10"/>
  <c r="I22" i="10"/>
  <c r="G22" i="10"/>
  <c r="K21" i="10"/>
  <c r="I21" i="10"/>
  <c r="G21" i="10"/>
  <c r="K20" i="10"/>
  <c r="I20" i="10"/>
  <c r="G20" i="10"/>
  <c r="K19" i="10"/>
  <c r="I19" i="10"/>
  <c r="G19" i="10"/>
  <c r="K18" i="10"/>
  <c r="I18" i="10"/>
  <c r="G18" i="10"/>
  <c r="K17" i="10"/>
  <c r="I17" i="10"/>
  <c r="G17" i="10"/>
  <c r="K16" i="10"/>
  <c r="I16" i="10"/>
  <c r="G16" i="10"/>
  <c r="K15" i="10"/>
  <c r="I15" i="10"/>
  <c r="G15" i="10"/>
  <c r="K14" i="10"/>
  <c r="I14" i="10"/>
  <c r="G14" i="10"/>
  <c r="K13" i="10"/>
  <c r="I13" i="10"/>
  <c r="G13" i="10"/>
  <c r="K12" i="10"/>
  <c r="I12" i="10"/>
  <c r="G12" i="10"/>
  <c r="K11" i="10"/>
  <c r="I11" i="10"/>
  <c r="G11" i="10"/>
  <c r="K10" i="10"/>
  <c r="I10" i="10"/>
  <c r="G10" i="10"/>
  <c r="K9" i="10"/>
  <c r="I9" i="10"/>
  <c r="G9" i="10"/>
  <c r="K8" i="10"/>
  <c r="I8" i="10"/>
  <c r="G8" i="10"/>
  <c r="K7" i="10"/>
  <c r="I7" i="10"/>
  <c r="G7" i="10"/>
  <c r="K6" i="10"/>
  <c r="I6" i="10"/>
  <c r="G6" i="10"/>
  <c r="K5" i="10"/>
  <c r="I5" i="10"/>
  <c r="G5" i="10"/>
  <c r="K4" i="10"/>
  <c r="I4" i="10"/>
  <c r="G4" i="10"/>
  <c r="K3" i="10"/>
  <c r="I3" i="10"/>
  <c r="G3" i="10"/>
  <c r="K2" i="10"/>
  <c r="I2" i="10"/>
  <c r="G2" i="10"/>
  <c r="F225" i="12" l="1"/>
  <c r="F219" i="12"/>
  <c r="F221" i="12"/>
  <c r="F223" i="12"/>
  <c r="F222" i="12"/>
  <c r="F226" i="12"/>
  <c r="F218" i="12"/>
  <c r="F224" i="12"/>
  <c r="F220" i="12"/>
  <c r="D29" i="12"/>
  <c r="D28" i="12"/>
  <c r="D27" i="12"/>
  <c r="D26" i="12"/>
  <c r="D24" i="12"/>
  <c r="D23" i="12"/>
  <c r="D25" i="12"/>
  <c r="G17" i="12"/>
  <c r="D16" i="12"/>
  <c r="D17" i="12"/>
  <c r="F23" i="12"/>
  <c r="F29" i="12"/>
  <c r="F27" i="12"/>
  <c r="F26" i="12"/>
  <c r="G20" i="12"/>
  <c r="G18" i="12"/>
  <c r="F208" i="12"/>
  <c r="F209" i="12"/>
  <c r="I3" i="8"/>
  <c r="I4" i="8"/>
  <c r="I1062" i="2"/>
  <c r="I1048" i="2"/>
  <c r="I1021" i="2"/>
  <c r="I1008" i="2"/>
  <c r="I995" i="2"/>
  <c r="I982" i="2"/>
  <c r="I969" i="2"/>
  <c r="I954" i="2"/>
  <c r="I926" i="2"/>
  <c r="I912" i="2"/>
  <c r="I899" i="2"/>
  <c r="I885" i="2"/>
  <c r="I861" i="2"/>
  <c r="I849" i="2"/>
  <c r="I824" i="2"/>
  <c r="I812" i="2"/>
  <c r="I798" i="2"/>
  <c r="I773" i="2"/>
  <c r="I761" i="2"/>
  <c r="I749" i="2"/>
  <c r="I737" i="2"/>
  <c r="I725" i="2"/>
  <c r="I713" i="2"/>
  <c r="I701" i="2"/>
  <c r="I689" i="2"/>
  <c r="I675" i="2"/>
  <c r="I634" i="2"/>
  <c r="I621" i="2"/>
  <c r="I607" i="2"/>
  <c r="I594" i="2"/>
  <c r="I567" i="2"/>
  <c r="I554" i="2"/>
  <c r="I527" i="2"/>
  <c r="I514" i="2"/>
  <c r="I501" i="2"/>
  <c r="I489" i="2"/>
  <c r="I476" i="2"/>
  <c r="I446" i="2"/>
  <c r="I432" i="2"/>
  <c r="I418" i="2"/>
  <c r="I406" i="2"/>
  <c r="I394" i="2"/>
  <c r="I384" i="2"/>
  <c r="I381" i="2"/>
  <c r="I354" i="2"/>
  <c r="I341" i="2"/>
  <c r="I328" i="2"/>
  <c r="I324" i="2"/>
  <c r="I314" i="2"/>
  <c r="I301" i="2"/>
  <c r="I288" i="2"/>
  <c r="I282" i="2"/>
  <c r="I276" i="2"/>
  <c r="I274" i="2"/>
  <c r="I260" i="2"/>
  <c r="I258" i="2"/>
  <c r="I247" i="2"/>
  <c r="I234" i="2"/>
  <c r="I220" i="2"/>
  <c r="I207" i="2"/>
  <c r="I193" i="2"/>
  <c r="I179" i="2"/>
  <c r="I168" i="2"/>
  <c r="I165" i="2"/>
  <c r="I151" i="2"/>
  <c r="I137" i="2"/>
  <c r="I132" i="2"/>
  <c r="I123" i="2"/>
  <c r="I109" i="2"/>
  <c r="I95" i="2"/>
  <c r="I80" i="2"/>
  <c r="I66" i="2"/>
  <c r="I51" i="2"/>
  <c r="I38" i="2"/>
  <c r="I24" i="2"/>
  <c r="I23" i="2"/>
  <c r="I18" i="2"/>
  <c r="I8" i="2"/>
  <c r="G26" i="2"/>
  <c r="G82" i="2"/>
  <c r="G83" i="2"/>
  <c r="G112" i="2"/>
  <c r="G115" i="2"/>
  <c r="G140" i="2"/>
  <c r="G146" i="2"/>
  <c r="G158" i="2"/>
  <c r="G159" i="2"/>
  <c r="G180" i="2"/>
  <c r="G191" i="2"/>
  <c r="G192" i="2"/>
  <c r="G193" i="2"/>
  <c r="G194" i="2"/>
  <c r="G209" i="2"/>
  <c r="G210" i="2"/>
  <c r="G211" i="2"/>
  <c r="G212" i="2"/>
  <c r="G213" i="2"/>
  <c r="G214" i="2"/>
  <c r="G215" i="2"/>
  <c r="G234" i="2"/>
  <c r="G235" i="2"/>
  <c r="G236" i="2"/>
  <c r="G240" i="2"/>
  <c r="G241" i="2"/>
  <c r="G247" i="2"/>
  <c r="G248" i="2"/>
  <c r="G249" i="2"/>
  <c r="G250" i="2"/>
  <c r="G251" i="2"/>
  <c r="G256" i="2"/>
  <c r="G257" i="2"/>
  <c r="G258" i="2"/>
  <c r="G259" i="2"/>
  <c r="G260" i="2"/>
  <c r="G261" i="2"/>
  <c r="G262" i="2"/>
  <c r="G266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81" i="2"/>
  <c r="G483" i="2"/>
  <c r="G486" i="2"/>
  <c r="G487" i="2"/>
  <c r="G488" i="2"/>
  <c r="G489" i="2"/>
  <c r="G490" i="2"/>
  <c r="G492" i="2"/>
  <c r="G493" i="2"/>
  <c r="G494" i="2"/>
  <c r="G495" i="2"/>
  <c r="G497" i="2"/>
  <c r="G498" i="2"/>
  <c r="G499" i="2"/>
  <c r="G502" i="2"/>
  <c r="G503" i="2"/>
  <c r="G696" i="2"/>
  <c r="G698" i="2"/>
  <c r="G703" i="2"/>
  <c r="G704" i="2"/>
  <c r="G705" i="2"/>
  <c r="G708" i="2"/>
  <c r="G709" i="2"/>
  <c r="G710" i="2"/>
  <c r="G711" i="2"/>
  <c r="G714" i="2"/>
  <c r="G716" i="2"/>
  <c r="G718" i="2"/>
  <c r="G719" i="2"/>
  <c r="G722" i="2"/>
  <c r="G724" i="2"/>
  <c r="G726" i="2"/>
  <c r="G727" i="2"/>
  <c r="G728" i="2"/>
  <c r="G729" i="2"/>
  <c r="G730" i="2"/>
  <c r="G732" i="2"/>
  <c r="G733" i="2"/>
  <c r="G734" i="2"/>
  <c r="G735" i="2"/>
  <c r="G736" i="2"/>
  <c r="G737" i="2"/>
  <c r="G738" i="2"/>
  <c r="G739" i="2"/>
  <c r="G740" i="2"/>
  <c r="G742" i="2"/>
  <c r="G744" i="2"/>
  <c r="G746" i="2"/>
  <c r="G748" i="2"/>
  <c r="G749" i="2"/>
  <c r="G750" i="2"/>
  <c r="G751" i="2"/>
  <c r="G752" i="2"/>
  <c r="G753" i="2"/>
  <c r="G754" i="2"/>
  <c r="G755" i="2"/>
  <c r="G756" i="2"/>
  <c r="G758" i="2"/>
  <c r="G759" i="2"/>
  <c r="G760" i="2"/>
  <c r="G761" i="2"/>
  <c r="G763" i="2"/>
  <c r="G764" i="2"/>
  <c r="G767" i="2"/>
  <c r="G769" i="2"/>
  <c r="G770" i="2"/>
  <c r="G771" i="2"/>
  <c r="G772" i="2"/>
  <c r="G773" i="2"/>
  <c r="G774" i="2"/>
  <c r="G777" i="2"/>
  <c r="G779" i="2"/>
  <c r="G780" i="2"/>
  <c r="G781" i="2"/>
  <c r="G782" i="2"/>
  <c r="G783" i="2"/>
  <c r="G784" i="2"/>
  <c r="G785" i="2"/>
  <c r="G786" i="2"/>
  <c r="G787" i="2"/>
  <c r="G789" i="2"/>
  <c r="G791" i="2"/>
  <c r="G792" i="2"/>
  <c r="G797" i="2"/>
  <c r="G805" i="2"/>
  <c r="G806" i="2"/>
  <c r="G807" i="2"/>
  <c r="G808" i="2"/>
  <c r="G814" i="2"/>
  <c r="G816" i="2"/>
  <c r="G817" i="2"/>
  <c r="G818" i="2"/>
  <c r="G820" i="2"/>
  <c r="G821" i="2"/>
  <c r="G822" i="2"/>
  <c r="G823" i="2"/>
  <c r="G824" i="2"/>
  <c r="G825" i="2"/>
  <c r="G826" i="2"/>
  <c r="G835" i="2"/>
  <c r="G839" i="2"/>
  <c r="G840" i="2"/>
  <c r="G844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1" i="2"/>
  <c r="G872" i="2"/>
  <c r="G873" i="2"/>
  <c r="G874" i="2"/>
  <c r="G875" i="2"/>
  <c r="G876" i="2"/>
  <c r="G878" i="2"/>
  <c r="G879" i="2"/>
  <c r="G880" i="2"/>
  <c r="G881" i="2"/>
  <c r="G882" i="2"/>
  <c r="G883" i="2"/>
  <c r="G886" i="2"/>
  <c r="G887" i="2"/>
  <c r="G888" i="2"/>
  <c r="G894" i="2"/>
  <c r="G980" i="2"/>
  <c r="G985" i="2"/>
  <c r="G986" i="2"/>
  <c r="G987" i="2"/>
  <c r="G989" i="2"/>
  <c r="G993" i="2"/>
  <c r="G1001" i="2"/>
  <c r="G1016" i="2"/>
  <c r="G1017" i="2"/>
  <c r="G1018" i="2"/>
  <c r="G1019" i="2"/>
  <c r="G1020" i="2"/>
  <c r="G1021" i="2"/>
  <c r="G1022" i="2"/>
  <c r="G1029" i="2"/>
  <c r="G1057" i="2"/>
  <c r="G1067" i="2"/>
  <c r="G1074" i="2"/>
  <c r="D1073" i="2"/>
  <c r="G1073" i="2" s="1"/>
  <c r="D1072" i="2"/>
  <c r="G1072" i="2" s="1"/>
  <c r="D1071" i="2"/>
  <c r="G1071" i="2" s="1"/>
  <c r="D1070" i="2"/>
  <c r="G1070" i="2" s="1"/>
  <c r="D1066" i="2"/>
  <c r="G1066" i="2" s="1"/>
  <c r="D1065" i="2"/>
  <c r="G1065" i="2" s="1"/>
  <c r="D1064" i="2"/>
  <c r="G1064" i="2" s="1"/>
  <c r="D1062" i="2"/>
  <c r="D1061" i="2"/>
  <c r="D1060" i="2"/>
  <c r="G1060" i="2" s="1"/>
  <c r="D1059" i="2"/>
  <c r="D1056" i="2"/>
  <c r="G1056" i="2" s="1"/>
  <c r="D1055" i="2"/>
  <c r="G1055" i="2" s="1"/>
  <c r="D1054" i="2"/>
  <c r="G1054" i="2" s="1"/>
  <c r="D1053" i="2"/>
  <c r="G1053" i="2" s="1"/>
  <c r="D1052" i="2"/>
  <c r="G1052" i="2" s="1"/>
  <c r="D1050" i="2"/>
  <c r="G1050" i="2" s="1"/>
  <c r="D1049" i="2"/>
  <c r="D1048" i="2"/>
  <c r="D1047" i="2"/>
  <c r="D1046" i="2"/>
  <c r="D1042" i="2"/>
  <c r="D1041" i="2"/>
  <c r="D1040" i="2"/>
  <c r="D1039" i="2"/>
  <c r="D1038" i="2"/>
  <c r="D1037" i="2"/>
  <c r="D1033" i="2"/>
  <c r="G1033" i="2" s="1"/>
  <c r="D1032" i="2"/>
  <c r="G1032" i="2" s="1"/>
  <c r="D1015" i="2"/>
  <c r="G1015" i="2" s="1"/>
  <c r="D1014" i="2"/>
  <c r="G1014" i="2" s="1"/>
  <c r="D1013" i="2"/>
  <c r="G1013" i="2" s="1"/>
  <c r="D1012" i="2"/>
  <c r="G1012" i="2" s="1"/>
  <c r="D1011" i="2"/>
  <c r="G1011" i="2" s="1"/>
  <c r="D1010" i="2"/>
  <c r="G1010" i="2" s="1"/>
  <c r="D1008" i="2"/>
  <c r="G1008" i="2" s="1"/>
  <c r="D1007" i="2"/>
  <c r="G1007" i="2" s="1"/>
  <c r="D1006" i="2"/>
  <c r="G1006" i="2" s="1"/>
  <c r="D1005" i="2"/>
  <c r="G1005" i="2" s="1"/>
  <c r="D1004" i="2"/>
  <c r="G1004" i="2" s="1"/>
  <c r="D1003" i="2"/>
  <c r="G1003" i="2" s="1"/>
  <c r="D999" i="2"/>
  <c r="D998" i="2"/>
  <c r="D997" i="2"/>
  <c r="D996" i="2"/>
  <c r="D995" i="2"/>
  <c r="D976" i="2"/>
  <c r="D975" i="2"/>
  <c r="D974" i="2"/>
  <c r="D971" i="2"/>
  <c r="G971" i="2" s="1"/>
  <c r="D970" i="2"/>
  <c r="G970" i="2" s="1"/>
  <c r="D969" i="2"/>
  <c r="G969" i="2" s="1"/>
  <c r="D968" i="2"/>
  <c r="G968" i="2" s="1"/>
  <c r="D966" i="2"/>
  <c r="G966" i="2" s="1"/>
  <c r="D965" i="2"/>
  <c r="G965" i="2" s="1"/>
  <c r="D964" i="2"/>
  <c r="G964" i="2" s="1"/>
  <c r="D963" i="2"/>
  <c r="G963" i="2" s="1"/>
  <c r="D961" i="2"/>
  <c r="G961" i="2" s="1"/>
  <c r="D960" i="2"/>
  <c r="G960" i="2" s="1"/>
  <c r="D959" i="2"/>
  <c r="G959" i="2" s="1"/>
  <c r="D958" i="2"/>
  <c r="G958" i="2" s="1"/>
  <c r="D955" i="2"/>
  <c r="G955" i="2" s="1"/>
  <c r="D954" i="2"/>
  <c r="G954" i="2" s="1"/>
  <c r="D953" i="2"/>
  <c r="G953" i="2" s="1"/>
  <c r="D952" i="2"/>
  <c r="G952" i="2" s="1"/>
  <c r="D950" i="2"/>
  <c r="G950" i="2" s="1"/>
  <c r="D949" i="2"/>
  <c r="G949" i="2" s="1"/>
  <c r="D948" i="2"/>
  <c r="G948" i="2" s="1"/>
  <c r="D947" i="2"/>
  <c r="G947" i="2" s="1"/>
  <c r="D945" i="2"/>
  <c r="G945" i="2" s="1"/>
  <c r="D944" i="2"/>
  <c r="G944" i="2" s="1"/>
  <c r="D943" i="2"/>
  <c r="G943" i="2" s="1"/>
  <c r="D942" i="2"/>
  <c r="G942" i="2" s="1"/>
  <c r="D941" i="2"/>
  <c r="G941" i="2" s="1"/>
  <c r="D939" i="2"/>
  <c r="G939" i="2" s="1"/>
  <c r="D938" i="2"/>
  <c r="G938" i="2" s="1"/>
  <c r="D937" i="2"/>
  <c r="G937" i="2" s="1"/>
  <c r="D936" i="2"/>
  <c r="G936" i="2" s="1"/>
  <c r="D935" i="2"/>
  <c r="G935" i="2" s="1"/>
  <c r="D934" i="2"/>
  <c r="G934" i="2" s="1"/>
  <c r="D933" i="2"/>
  <c r="G933" i="2" s="1"/>
  <c r="D932" i="2"/>
  <c r="G932" i="2" s="1"/>
  <c r="D931" i="2"/>
  <c r="G931" i="2" s="1"/>
  <c r="D930" i="2"/>
  <c r="G930" i="2" s="1"/>
  <c r="D929" i="2"/>
  <c r="G929" i="2" s="1"/>
  <c r="D927" i="2"/>
  <c r="G927" i="2" s="1"/>
  <c r="D926" i="2"/>
  <c r="G926" i="2" s="1"/>
  <c r="D924" i="2"/>
  <c r="G924" i="2" s="1"/>
  <c r="D923" i="2"/>
  <c r="G923" i="2" s="1"/>
  <c r="D922" i="2"/>
  <c r="G922" i="2" s="1"/>
  <c r="D921" i="2"/>
  <c r="G921" i="2" s="1"/>
  <c r="D920" i="2"/>
  <c r="G920" i="2" s="1"/>
  <c r="D919" i="2"/>
  <c r="G919" i="2" s="1"/>
  <c r="D918" i="2"/>
  <c r="G918" i="2" s="1"/>
  <c r="D917" i="2"/>
  <c r="G917" i="2" s="1"/>
  <c r="D916" i="2"/>
  <c r="G916" i="2" s="1"/>
  <c r="D915" i="2"/>
  <c r="G915" i="2" s="1"/>
  <c r="D914" i="2"/>
  <c r="G914" i="2" s="1"/>
  <c r="D912" i="2"/>
  <c r="G912" i="2" s="1"/>
  <c r="D911" i="2"/>
  <c r="G911" i="2" s="1"/>
  <c r="D910" i="2"/>
  <c r="G910" i="2" s="1"/>
  <c r="D909" i="2"/>
  <c r="G909" i="2" s="1"/>
  <c r="D908" i="2"/>
  <c r="G908" i="2" s="1"/>
  <c r="D907" i="2"/>
  <c r="G907" i="2" s="1"/>
  <c r="D906" i="2"/>
  <c r="G906" i="2" s="1"/>
  <c r="D905" i="2"/>
  <c r="G905" i="2" s="1"/>
  <c r="D904" i="2"/>
  <c r="G904" i="2" s="1"/>
  <c r="D903" i="2"/>
  <c r="G903" i="2" s="1"/>
  <c r="D902" i="2"/>
  <c r="G902" i="2" s="1"/>
  <c r="D900" i="2"/>
  <c r="G900" i="2" s="1"/>
  <c r="D899" i="2"/>
  <c r="G899" i="2" s="1"/>
  <c r="D898" i="2"/>
  <c r="G898" i="2" s="1"/>
  <c r="D897" i="2"/>
  <c r="G897" i="2" s="1"/>
  <c r="D896" i="2"/>
  <c r="G896" i="2" s="1"/>
  <c r="D893" i="2"/>
  <c r="D892" i="2"/>
  <c r="D833" i="2"/>
  <c r="G833" i="2" s="1"/>
  <c r="D832" i="2"/>
  <c r="G832" i="2" s="1"/>
  <c r="D831" i="2"/>
  <c r="G831" i="2" s="1"/>
  <c r="D830" i="2"/>
  <c r="G830" i="2" s="1"/>
  <c r="D812" i="2"/>
  <c r="D811" i="2"/>
  <c r="D810" i="2"/>
  <c r="D804" i="2"/>
  <c r="D803" i="2"/>
  <c r="D802" i="2"/>
  <c r="D801" i="2"/>
  <c r="D796" i="2"/>
  <c r="D795" i="2"/>
  <c r="D794" i="2"/>
  <c r="D691" i="2"/>
  <c r="G691" i="2" s="1"/>
  <c r="D690" i="2"/>
  <c r="G690" i="2" s="1"/>
  <c r="D689" i="2"/>
  <c r="G689" i="2" s="1"/>
  <c r="D688" i="2"/>
  <c r="G688" i="2" s="1"/>
  <c r="D687" i="2"/>
  <c r="G687" i="2" s="1"/>
  <c r="D686" i="2"/>
  <c r="G686" i="2" s="1"/>
  <c r="D684" i="2"/>
  <c r="G684" i="2" s="1"/>
  <c r="D683" i="2"/>
  <c r="G683" i="2" s="1"/>
  <c r="D682" i="2"/>
  <c r="G682" i="2" s="1"/>
  <c r="D681" i="2"/>
  <c r="G681" i="2" s="1"/>
  <c r="D680" i="2"/>
  <c r="G680" i="2" s="1"/>
  <c r="D679" i="2"/>
  <c r="G679" i="2" s="1"/>
  <c r="D677" i="2"/>
  <c r="G677" i="2" s="1"/>
  <c r="D676" i="2"/>
  <c r="G676" i="2" s="1"/>
  <c r="D675" i="2"/>
  <c r="G675" i="2" s="1"/>
  <c r="D674" i="2"/>
  <c r="G674" i="2" s="1"/>
  <c r="D673" i="2"/>
  <c r="G673" i="2" s="1"/>
  <c r="D672" i="2"/>
  <c r="G672" i="2" s="1"/>
  <c r="D671" i="2"/>
  <c r="G671" i="2" s="1"/>
  <c r="D669" i="2"/>
  <c r="G669" i="2" s="1"/>
  <c r="D668" i="2"/>
  <c r="G668" i="2" s="1"/>
  <c r="D667" i="2"/>
  <c r="G667" i="2" s="1"/>
  <c r="D666" i="2"/>
  <c r="G666" i="2" s="1"/>
  <c r="D665" i="2"/>
  <c r="G665" i="2" s="1"/>
  <c r="D664" i="2"/>
  <c r="G664" i="2" s="1"/>
  <c r="D663" i="2"/>
  <c r="G663" i="2" s="1"/>
  <c r="D661" i="2"/>
  <c r="G661" i="2" s="1"/>
  <c r="D660" i="2"/>
  <c r="G660" i="2" s="1"/>
  <c r="D659" i="2"/>
  <c r="G659" i="2" s="1"/>
  <c r="D658" i="2"/>
  <c r="G658" i="2" s="1"/>
  <c r="D657" i="2"/>
  <c r="G657" i="2" s="1"/>
  <c r="D656" i="2"/>
  <c r="G656" i="2" s="1"/>
  <c r="D655" i="2"/>
  <c r="G655" i="2" s="1"/>
  <c r="D653" i="2"/>
  <c r="G653" i="2" s="1"/>
  <c r="D652" i="2"/>
  <c r="G652" i="2" s="1"/>
  <c r="D651" i="2"/>
  <c r="G651" i="2" s="1"/>
  <c r="D650" i="2"/>
  <c r="G650" i="2" s="1"/>
  <c r="D649" i="2"/>
  <c r="G649" i="2" s="1"/>
  <c r="D648" i="2"/>
  <c r="G648" i="2" s="1"/>
  <c r="D647" i="2"/>
  <c r="G647" i="2" s="1"/>
  <c r="D645" i="2"/>
  <c r="G645" i="2" s="1"/>
  <c r="D644" i="2"/>
  <c r="G644" i="2" s="1"/>
  <c r="D643" i="2"/>
  <c r="G643" i="2" s="1"/>
  <c r="D642" i="2"/>
  <c r="G642" i="2" s="1"/>
  <c r="D641" i="2"/>
  <c r="G641" i="2" s="1"/>
  <c r="D640" i="2"/>
  <c r="G640" i="2" s="1"/>
  <c r="D639" i="2"/>
  <c r="G639" i="2" s="1"/>
  <c r="D637" i="2"/>
  <c r="G637" i="2" s="1"/>
  <c r="D636" i="2"/>
  <c r="G636" i="2" s="1"/>
  <c r="D635" i="2"/>
  <c r="G635" i="2" s="1"/>
  <c r="D634" i="2"/>
  <c r="G634" i="2" s="1"/>
  <c r="D633" i="2"/>
  <c r="G633" i="2" s="1"/>
  <c r="D632" i="2"/>
  <c r="G632" i="2" s="1"/>
  <c r="D631" i="2"/>
  <c r="G631" i="2" s="1"/>
  <c r="D628" i="2"/>
  <c r="G628" i="2" s="1"/>
  <c r="D627" i="2"/>
  <c r="G627" i="2" s="1"/>
  <c r="D626" i="2"/>
  <c r="G626" i="2" s="1"/>
  <c r="D625" i="2"/>
  <c r="G625" i="2" s="1"/>
  <c r="D624" i="2"/>
  <c r="G624" i="2" s="1"/>
  <c r="D623" i="2"/>
  <c r="G623" i="2" s="1"/>
  <c r="D622" i="2"/>
  <c r="G622" i="2" s="1"/>
  <c r="D621" i="2"/>
  <c r="G621" i="2" s="1"/>
  <c r="D620" i="2"/>
  <c r="G620" i="2" s="1"/>
  <c r="D618" i="2"/>
  <c r="G618" i="2" s="1"/>
  <c r="D617" i="2"/>
  <c r="G617" i="2" s="1"/>
  <c r="D616" i="2"/>
  <c r="G616" i="2" s="1"/>
  <c r="D615" i="2"/>
  <c r="G615" i="2" s="1"/>
  <c r="D614" i="2"/>
  <c r="G614" i="2" s="1"/>
  <c r="D613" i="2"/>
  <c r="G613" i="2" s="1"/>
  <c r="D612" i="2"/>
  <c r="G612" i="2" s="1"/>
  <c r="D611" i="2"/>
  <c r="G611" i="2" s="1"/>
  <c r="D609" i="2"/>
  <c r="G609" i="2" s="1"/>
  <c r="D608" i="2"/>
  <c r="G608" i="2" s="1"/>
  <c r="D607" i="2"/>
  <c r="G607" i="2" s="1"/>
  <c r="D606" i="2"/>
  <c r="G606" i="2" s="1"/>
  <c r="D605" i="2"/>
  <c r="G605" i="2" s="1"/>
  <c r="D604" i="2"/>
  <c r="G604" i="2" s="1"/>
  <c r="D603" i="2"/>
  <c r="G603" i="2" s="1"/>
  <c r="D602" i="2"/>
  <c r="G602" i="2" s="1"/>
  <c r="D601" i="2"/>
  <c r="G601" i="2" s="1"/>
  <c r="D599" i="2"/>
  <c r="G599" i="2" s="1"/>
  <c r="D598" i="2"/>
  <c r="G598" i="2" s="1"/>
  <c r="D597" i="2"/>
  <c r="G597" i="2" s="1"/>
  <c r="D596" i="2"/>
  <c r="G596" i="2" s="1"/>
  <c r="D595" i="2"/>
  <c r="G595" i="2" s="1"/>
  <c r="D594" i="2"/>
  <c r="G594" i="2" s="1"/>
  <c r="D593" i="2"/>
  <c r="G593" i="2" s="1"/>
  <c r="D592" i="2"/>
  <c r="G592" i="2" s="1"/>
  <c r="D591" i="2"/>
  <c r="G591" i="2" s="1"/>
  <c r="D589" i="2"/>
  <c r="G589" i="2" s="1"/>
  <c r="D588" i="2"/>
  <c r="G588" i="2" s="1"/>
  <c r="D587" i="2"/>
  <c r="G587" i="2" s="1"/>
  <c r="D586" i="2"/>
  <c r="G586" i="2" s="1"/>
  <c r="D585" i="2"/>
  <c r="G585" i="2" s="1"/>
  <c r="D584" i="2"/>
  <c r="G584" i="2" s="1"/>
  <c r="D583" i="2"/>
  <c r="G583" i="2" s="1"/>
  <c r="D582" i="2"/>
  <c r="G582" i="2" s="1"/>
  <c r="D581" i="2"/>
  <c r="G581" i="2" s="1"/>
  <c r="D579" i="2"/>
  <c r="G579" i="2" s="1"/>
  <c r="D578" i="2"/>
  <c r="G578" i="2" s="1"/>
  <c r="D577" i="2"/>
  <c r="G577" i="2" s="1"/>
  <c r="D576" i="2"/>
  <c r="G576" i="2" s="1"/>
  <c r="D575" i="2"/>
  <c r="G575" i="2" s="1"/>
  <c r="D574" i="2"/>
  <c r="G574" i="2" s="1"/>
  <c r="D573" i="2"/>
  <c r="G573" i="2" s="1"/>
  <c r="D572" i="2"/>
  <c r="G572" i="2" s="1"/>
  <c r="D571" i="2"/>
  <c r="G571" i="2" s="1"/>
  <c r="D569" i="2"/>
  <c r="G569" i="2" s="1"/>
  <c r="D568" i="2"/>
  <c r="G568" i="2" s="1"/>
  <c r="D567" i="2"/>
  <c r="G567" i="2" s="1"/>
  <c r="D566" i="2"/>
  <c r="G566" i="2" s="1"/>
  <c r="D565" i="2"/>
  <c r="G565" i="2" s="1"/>
  <c r="D564" i="2"/>
  <c r="G564" i="2" s="1"/>
  <c r="D563" i="2"/>
  <c r="G563" i="2" s="1"/>
  <c r="D562" i="2"/>
  <c r="G562" i="2" s="1"/>
  <c r="D561" i="2"/>
  <c r="G561" i="2" s="1"/>
  <c r="D559" i="2"/>
  <c r="G559" i="2" s="1"/>
  <c r="D558" i="2"/>
  <c r="G558" i="2" s="1"/>
  <c r="D557" i="2"/>
  <c r="G557" i="2" s="1"/>
  <c r="D556" i="2"/>
  <c r="G556" i="2" s="1"/>
  <c r="D555" i="2"/>
  <c r="G555" i="2" s="1"/>
  <c r="D554" i="2"/>
  <c r="G554" i="2" s="1"/>
  <c r="D553" i="2"/>
  <c r="G553" i="2" s="1"/>
  <c r="D552" i="2"/>
  <c r="G552" i="2" s="1"/>
  <c r="D551" i="2"/>
  <c r="G551" i="2" s="1"/>
  <c r="D549" i="2"/>
  <c r="G549" i="2" s="1"/>
  <c r="D548" i="2"/>
  <c r="G548" i="2" s="1"/>
  <c r="D547" i="2"/>
  <c r="G547" i="2" s="1"/>
  <c r="D546" i="2"/>
  <c r="G546" i="2" s="1"/>
  <c r="D545" i="2"/>
  <c r="G545" i="2" s="1"/>
  <c r="D544" i="2"/>
  <c r="G544" i="2" s="1"/>
  <c r="D543" i="2"/>
  <c r="G543" i="2" s="1"/>
  <c r="D542" i="2"/>
  <c r="G542" i="2" s="1"/>
  <c r="D541" i="2"/>
  <c r="G541" i="2" s="1"/>
  <c r="D539" i="2"/>
  <c r="G539" i="2" s="1"/>
  <c r="D538" i="2"/>
  <c r="G538" i="2" s="1"/>
  <c r="D537" i="2"/>
  <c r="G537" i="2" s="1"/>
  <c r="D536" i="2"/>
  <c r="G536" i="2" s="1"/>
  <c r="D535" i="2"/>
  <c r="G535" i="2" s="1"/>
  <c r="D534" i="2"/>
  <c r="G534" i="2" s="1"/>
  <c r="D533" i="2"/>
  <c r="G533" i="2" s="1"/>
  <c r="D532" i="2"/>
  <c r="G532" i="2" s="1"/>
  <c r="D531" i="2"/>
  <c r="G531" i="2" s="1"/>
  <c r="D529" i="2"/>
  <c r="G529" i="2" s="1"/>
  <c r="D528" i="2"/>
  <c r="G528" i="2" s="1"/>
  <c r="D527" i="2"/>
  <c r="G527" i="2" s="1"/>
  <c r="D526" i="2"/>
  <c r="G526" i="2" s="1"/>
  <c r="D525" i="2"/>
  <c r="G525" i="2" s="1"/>
  <c r="D524" i="2"/>
  <c r="G524" i="2" s="1"/>
  <c r="D523" i="2"/>
  <c r="G523" i="2" s="1"/>
  <c r="D522" i="2"/>
  <c r="G522" i="2" s="1"/>
  <c r="D521" i="2"/>
  <c r="G521" i="2" s="1"/>
  <c r="D519" i="2"/>
  <c r="G519" i="2" s="1"/>
  <c r="D518" i="2"/>
  <c r="G518" i="2" s="1"/>
  <c r="D517" i="2"/>
  <c r="G517" i="2" s="1"/>
  <c r="D516" i="2"/>
  <c r="G516" i="2" s="1"/>
  <c r="D515" i="2"/>
  <c r="G515" i="2" s="1"/>
  <c r="D514" i="2"/>
  <c r="G514" i="2" s="1"/>
  <c r="D513" i="2"/>
  <c r="G513" i="2" s="1"/>
  <c r="D512" i="2"/>
  <c r="G512" i="2" s="1"/>
  <c r="D511" i="2"/>
  <c r="G511" i="2" s="1"/>
  <c r="D510" i="2"/>
  <c r="G510" i="2" s="1"/>
  <c r="D509" i="2"/>
  <c r="G509" i="2" s="1"/>
  <c r="D508" i="2"/>
  <c r="G508" i="2" s="1"/>
  <c r="D507" i="2"/>
  <c r="G507" i="2" s="1"/>
  <c r="D506" i="2"/>
  <c r="G506" i="2" s="1"/>
  <c r="D480" i="2"/>
  <c r="D479" i="2"/>
  <c r="D478" i="2"/>
  <c r="D471" i="2"/>
  <c r="G471" i="2" s="1"/>
  <c r="D470" i="2"/>
  <c r="G470" i="2" s="1"/>
  <c r="D468" i="2"/>
  <c r="G468" i="2" s="1"/>
  <c r="D467" i="2"/>
  <c r="G467" i="2" s="1"/>
  <c r="D463" i="2"/>
  <c r="G463" i="2" s="1"/>
  <c r="D462" i="2"/>
  <c r="G462" i="2" s="1"/>
  <c r="D461" i="2"/>
  <c r="G461" i="2" s="1"/>
  <c r="D459" i="2"/>
  <c r="G459" i="2" s="1"/>
  <c r="D458" i="2"/>
  <c r="G458" i="2" s="1"/>
  <c r="D457" i="2"/>
  <c r="D455" i="2"/>
  <c r="G455" i="2" s="1"/>
  <c r="D454" i="2"/>
  <c r="G454" i="2" s="1"/>
  <c r="D453" i="2"/>
  <c r="D451" i="2"/>
  <c r="D450" i="2"/>
  <c r="D449" i="2"/>
  <c r="D448" i="2"/>
  <c r="D446" i="2"/>
  <c r="D445" i="2"/>
  <c r="D444" i="2"/>
  <c r="D441" i="2"/>
  <c r="G441" i="2" s="1"/>
  <c r="D440" i="2"/>
  <c r="D439" i="2"/>
  <c r="D438" i="2"/>
  <c r="G438" i="2" s="1"/>
  <c r="D437" i="2"/>
  <c r="D436" i="2"/>
  <c r="D434" i="2"/>
  <c r="G434" i="2" s="1"/>
  <c r="D433" i="2"/>
  <c r="G433" i="2" s="1"/>
  <c r="D432" i="2"/>
  <c r="G432" i="2" s="1"/>
  <c r="D431" i="2"/>
  <c r="G431" i="2" s="1"/>
  <c r="D430" i="2"/>
  <c r="G430" i="2" s="1"/>
  <c r="D429" i="2"/>
  <c r="G429" i="2" s="1"/>
  <c r="D428" i="2"/>
  <c r="G428" i="2" s="1"/>
  <c r="D426" i="2"/>
  <c r="G426" i="2" s="1"/>
  <c r="D425" i="2"/>
  <c r="G425" i="2" s="1"/>
  <c r="D424" i="2"/>
  <c r="G424" i="2" s="1"/>
  <c r="D423" i="2"/>
  <c r="G423" i="2" s="1"/>
  <c r="D422" i="2"/>
  <c r="G422" i="2" s="1"/>
  <c r="D421" i="2"/>
  <c r="G421" i="2" s="1"/>
  <c r="D389" i="2"/>
  <c r="G389" i="2" s="1"/>
  <c r="D388" i="2"/>
  <c r="G388" i="2" s="1"/>
  <c r="D386" i="2"/>
  <c r="G386" i="2" s="1"/>
  <c r="D385" i="2"/>
  <c r="G385" i="2" s="1"/>
  <c r="D384" i="2"/>
  <c r="G384" i="2" s="1"/>
  <c r="D383" i="2"/>
  <c r="G383" i="2" s="1"/>
  <c r="D382" i="2"/>
  <c r="G382" i="2" s="1"/>
  <c r="D381" i="2"/>
  <c r="G381" i="2" s="1"/>
  <c r="D380" i="2"/>
  <c r="G380" i="2" s="1"/>
  <c r="D379" i="2"/>
  <c r="G379" i="2" s="1"/>
  <c r="D378" i="2"/>
  <c r="G378" i="2" s="1"/>
  <c r="D376" i="2"/>
  <c r="G376" i="2" s="1"/>
  <c r="D375" i="2"/>
  <c r="G375" i="2" s="1"/>
  <c r="D374" i="2"/>
  <c r="G374" i="2" s="1"/>
  <c r="D373" i="2"/>
  <c r="G373" i="2" s="1"/>
  <c r="D372" i="2"/>
  <c r="G372" i="2" s="1"/>
  <c r="D371" i="2"/>
  <c r="G371" i="2" s="1"/>
  <c r="D370" i="2"/>
  <c r="G370" i="2" s="1"/>
  <c r="D369" i="2"/>
  <c r="G369" i="2" s="1"/>
  <c r="D368" i="2"/>
  <c r="G368" i="2" s="1"/>
  <c r="D366" i="2"/>
  <c r="G366" i="2" s="1"/>
  <c r="D365" i="2"/>
  <c r="G365" i="2" s="1"/>
  <c r="D364" i="2"/>
  <c r="G364" i="2" s="1"/>
  <c r="D363" i="2"/>
  <c r="G363" i="2" s="1"/>
  <c r="D362" i="2"/>
  <c r="G362" i="2" s="1"/>
  <c r="D361" i="2"/>
  <c r="G361" i="2" s="1"/>
  <c r="D360" i="2"/>
  <c r="G360" i="2" s="1"/>
  <c r="D359" i="2"/>
  <c r="G359" i="2" s="1"/>
  <c r="D358" i="2"/>
  <c r="G358" i="2" s="1"/>
  <c r="D356" i="2"/>
  <c r="G356" i="2" s="1"/>
  <c r="D355" i="2"/>
  <c r="G355" i="2" s="1"/>
  <c r="D354" i="2"/>
  <c r="G354" i="2" s="1"/>
  <c r="D353" i="2"/>
  <c r="G353" i="2" s="1"/>
  <c r="D352" i="2"/>
  <c r="G352" i="2" s="1"/>
  <c r="D351" i="2"/>
  <c r="G351" i="2" s="1"/>
  <c r="D350" i="2"/>
  <c r="G350" i="2" s="1"/>
  <c r="D349" i="2"/>
  <c r="G349" i="2" s="1"/>
  <c r="D348" i="2"/>
  <c r="G348" i="2" s="1"/>
  <c r="D346" i="2"/>
  <c r="G346" i="2" s="1"/>
  <c r="D345" i="2"/>
  <c r="G345" i="2" s="1"/>
  <c r="D344" i="2"/>
  <c r="G344" i="2" s="1"/>
  <c r="D343" i="2"/>
  <c r="G343" i="2" s="1"/>
  <c r="D342" i="2"/>
  <c r="G342" i="2" s="1"/>
  <c r="D341" i="2"/>
  <c r="G341" i="2" s="1"/>
  <c r="D340" i="2"/>
  <c r="G340" i="2" s="1"/>
  <c r="D339" i="2"/>
  <c r="G339" i="2" s="1"/>
  <c r="D338" i="2"/>
  <c r="G338" i="2" s="1"/>
  <c r="D336" i="2"/>
  <c r="G336" i="2" s="1"/>
  <c r="D335" i="2"/>
  <c r="G335" i="2" s="1"/>
  <c r="D334" i="2"/>
  <c r="G334" i="2" s="1"/>
  <c r="D333" i="2"/>
  <c r="G333" i="2" s="1"/>
  <c r="D332" i="2"/>
  <c r="G332" i="2" s="1"/>
  <c r="D331" i="2"/>
  <c r="G331" i="2" s="1"/>
  <c r="D330" i="2"/>
  <c r="G330" i="2" s="1"/>
  <c r="D329" i="2"/>
  <c r="G329" i="2" s="1"/>
  <c r="D328" i="2"/>
  <c r="G328" i="2" s="1"/>
  <c r="D326" i="2"/>
  <c r="G326" i="2" s="1"/>
  <c r="D325" i="2"/>
  <c r="G325" i="2" s="1"/>
  <c r="D324" i="2"/>
  <c r="G324" i="2" s="1"/>
  <c r="D323" i="2"/>
  <c r="G323" i="2" s="1"/>
  <c r="D322" i="2"/>
  <c r="G322" i="2" s="1"/>
  <c r="D321" i="2"/>
  <c r="G321" i="2" s="1"/>
  <c r="D320" i="2"/>
  <c r="G320" i="2" s="1"/>
  <c r="D319" i="2"/>
  <c r="G319" i="2" s="1"/>
  <c r="D318" i="2"/>
  <c r="G318" i="2" s="1"/>
  <c r="D316" i="2"/>
  <c r="G316" i="2" s="1"/>
  <c r="D315" i="2"/>
  <c r="G315" i="2" s="1"/>
  <c r="D314" i="2"/>
  <c r="G314" i="2" s="1"/>
  <c r="D313" i="2"/>
  <c r="G313" i="2" s="1"/>
  <c r="D312" i="2"/>
  <c r="G312" i="2" s="1"/>
  <c r="D311" i="2"/>
  <c r="G311" i="2" s="1"/>
  <c r="D310" i="2"/>
  <c r="G310" i="2" s="1"/>
  <c r="D309" i="2"/>
  <c r="G309" i="2" s="1"/>
  <c r="D308" i="2"/>
  <c r="G308" i="2" s="1"/>
  <c r="D306" i="2"/>
  <c r="G306" i="2" s="1"/>
  <c r="D305" i="2"/>
  <c r="G305" i="2" s="1"/>
  <c r="D304" i="2"/>
  <c r="G304" i="2" s="1"/>
  <c r="D303" i="2"/>
  <c r="G303" i="2" s="1"/>
  <c r="D302" i="2"/>
  <c r="G302" i="2" s="1"/>
  <c r="D301" i="2"/>
  <c r="G301" i="2" s="1"/>
  <c r="D300" i="2"/>
  <c r="G300" i="2" s="1"/>
  <c r="D299" i="2"/>
  <c r="G299" i="2" s="1"/>
  <c r="D298" i="2"/>
  <c r="G298" i="2" s="1"/>
  <c r="D296" i="2"/>
  <c r="G296" i="2" s="1"/>
  <c r="D295" i="2"/>
  <c r="G295" i="2" s="1"/>
  <c r="D294" i="2"/>
  <c r="G294" i="2" s="1"/>
  <c r="D293" i="2"/>
  <c r="G293" i="2" s="1"/>
  <c r="D292" i="2"/>
  <c r="G292" i="2" s="1"/>
  <c r="D291" i="2"/>
  <c r="G291" i="2" s="1"/>
  <c r="D290" i="2"/>
  <c r="G290" i="2" s="1"/>
  <c r="D289" i="2"/>
  <c r="G289" i="2" s="1"/>
  <c r="D288" i="2"/>
  <c r="G288" i="2" s="1"/>
  <c r="D286" i="2"/>
  <c r="G286" i="2" s="1"/>
  <c r="D285" i="2"/>
  <c r="G285" i="2" s="1"/>
  <c r="D284" i="2"/>
  <c r="G284" i="2" s="1"/>
  <c r="D283" i="2"/>
  <c r="G283" i="2" s="1"/>
  <c r="D282" i="2"/>
  <c r="G282" i="2" s="1"/>
  <c r="D281" i="2"/>
  <c r="G281" i="2" s="1"/>
  <c r="D280" i="2"/>
  <c r="G280" i="2" s="1"/>
  <c r="D279" i="2"/>
  <c r="G279" i="2" s="1"/>
  <c r="D278" i="2"/>
  <c r="G278" i="2" s="1"/>
  <c r="D276" i="2"/>
  <c r="G276" i="2" s="1"/>
  <c r="D275" i="2"/>
  <c r="G275" i="2" s="1"/>
  <c r="D274" i="2"/>
  <c r="G274" i="2" s="1"/>
  <c r="D273" i="2"/>
  <c r="G273" i="2" s="1"/>
  <c r="D272" i="2"/>
  <c r="G272" i="2" s="1"/>
  <c r="D271" i="2"/>
  <c r="G271" i="2" s="1"/>
  <c r="D270" i="2"/>
  <c r="G270" i="2" s="1"/>
  <c r="D269" i="2"/>
  <c r="G269" i="2" s="1"/>
  <c r="D268" i="2"/>
  <c r="G268" i="2" s="1"/>
  <c r="D265" i="2"/>
  <c r="G265" i="2" s="1"/>
  <c r="D264" i="2"/>
  <c r="G264" i="2" s="1"/>
  <c r="D255" i="2"/>
  <c r="G255" i="2" s="1"/>
  <c r="D254" i="2"/>
  <c r="G254" i="2" s="1"/>
  <c r="D253" i="2"/>
  <c r="G253" i="2" s="1"/>
  <c r="D246" i="2"/>
  <c r="G246" i="2" s="1"/>
  <c r="D245" i="2"/>
  <c r="G245" i="2" s="1"/>
  <c r="D244" i="2"/>
  <c r="G244" i="2" s="1"/>
  <c r="D243" i="2"/>
  <c r="G243" i="2" s="1"/>
  <c r="D233" i="2"/>
  <c r="G233" i="2" s="1"/>
  <c r="D232" i="2"/>
  <c r="G232" i="2" s="1"/>
  <c r="D231" i="2"/>
  <c r="G231" i="2" s="1"/>
  <c r="D230" i="2"/>
  <c r="G230" i="2" s="1"/>
  <c r="D229" i="2"/>
  <c r="G229" i="2" s="1"/>
  <c r="D226" i="2"/>
  <c r="G226" i="2" s="1"/>
  <c r="D225" i="2"/>
  <c r="G225" i="2" s="1"/>
  <c r="D224" i="2"/>
  <c r="G224" i="2" s="1"/>
  <c r="D223" i="2"/>
  <c r="G223" i="2" s="1"/>
  <c r="D221" i="2"/>
  <c r="G221" i="2" s="1"/>
  <c r="D220" i="2"/>
  <c r="G220" i="2" s="1"/>
  <c r="D219" i="2"/>
  <c r="G219" i="2" s="1"/>
  <c r="D218" i="2"/>
  <c r="G218" i="2" s="1"/>
  <c r="D217" i="2"/>
  <c r="G217" i="2" s="1"/>
  <c r="D208" i="2"/>
  <c r="G208" i="2" s="1"/>
  <c r="D207" i="2"/>
  <c r="G207" i="2" s="1"/>
  <c r="D206" i="2"/>
  <c r="G206" i="2" s="1"/>
  <c r="D205" i="2"/>
  <c r="G205" i="2" s="1"/>
  <c r="D204" i="2"/>
  <c r="G204" i="2" s="1"/>
  <c r="D203" i="2"/>
  <c r="G203" i="2" s="1"/>
  <c r="D202" i="2"/>
  <c r="G202" i="2" s="1"/>
  <c r="D201" i="2"/>
  <c r="G201" i="2" s="1"/>
  <c r="D200" i="2"/>
  <c r="G200" i="2" s="1"/>
  <c r="D198" i="2"/>
  <c r="G198" i="2" s="1"/>
  <c r="D197" i="2"/>
  <c r="G197" i="2" s="1"/>
  <c r="D196" i="2"/>
  <c r="G196" i="2" s="1"/>
  <c r="D190" i="2"/>
  <c r="D189" i="2"/>
  <c r="G189" i="2" s="1"/>
  <c r="D188" i="2"/>
  <c r="D186" i="2"/>
  <c r="D185" i="2"/>
  <c r="D184" i="2"/>
  <c r="D183" i="2"/>
  <c r="D182" i="2"/>
  <c r="D178" i="2"/>
  <c r="D177" i="2"/>
  <c r="D175" i="2"/>
  <c r="D174" i="2"/>
  <c r="D173" i="2"/>
  <c r="D170" i="2"/>
  <c r="G170" i="2" s="1"/>
  <c r="D169" i="2"/>
  <c r="G169" i="2" s="1"/>
  <c r="D168" i="2"/>
  <c r="G168" i="2" s="1"/>
  <c r="D167" i="2"/>
  <c r="G167" i="2" s="1"/>
  <c r="D166" i="2"/>
  <c r="G166" i="2" s="1"/>
  <c r="D165" i="2"/>
  <c r="G165" i="2" s="1"/>
  <c r="D163" i="2"/>
  <c r="D162" i="2"/>
  <c r="D157" i="2"/>
  <c r="G157" i="2" s="1"/>
  <c r="D156" i="2"/>
  <c r="G156" i="2" s="1"/>
  <c r="D155" i="2"/>
  <c r="G155" i="2" s="1"/>
  <c r="D154" i="2"/>
  <c r="G154" i="2" s="1"/>
  <c r="D153" i="2"/>
  <c r="G153" i="2" s="1"/>
  <c r="D152" i="2"/>
  <c r="G152" i="2" s="1"/>
  <c r="D151" i="2"/>
  <c r="G151" i="2" s="1"/>
  <c r="D150" i="2"/>
  <c r="G150" i="2" s="1"/>
  <c r="D149" i="2"/>
  <c r="G149" i="2" s="1"/>
  <c r="D144" i="2"/>
  <c r="D143" i="2"/>
  <c r="D142" i="2"/>
  <c r="D138" i="2"/>
  <c r="G138" i="2" s="1"/>
  <c r="D137" i="2"/>
  <c r="G137" i="2" s="1"/>
  <c r="D128" i="2"/>
  <c r="G128" i="2" s="1"/>
  <c r="D127" i="2"/>
  <c r="D126" i="2"/>
  <c r="D125" i="2"/>
  <c r="D123" i="2"/>
  <c r="D122" i="2"/>
  <c r="D121" i="2"/>
  <c r="D120" i="2"/>
  <c r="D118" i="2"/>
  <c r="G118" i="2" s="1"/>
  <c r="D117" i="2"/>
  <c r="G117" i="2" s="1"/>
  <c r="D111" i="2"/>
  <c r="D110" i="2"/>
  <c r="D109" i="2"/>
  <c r="D108" i="2"/>
  <c r="D101" i="2"/>
  <c r="D100" i="2"/>
  <c r="D99" i="2"/>
  <c r="D98" i="2"/>
  <c r="D96" i="2"/>
  <c r="G96" i="2" s="1"/>
  <c r="D95" i="2"/>
  <c r="D94" i="2"/>
  <c r="D92" i="2"/>
  <c r="D91" i="2"/>
  <c r="G91" i="2" s="1"/>
  <c r="D90" i="2"/>
  <c r="D89" i="2"/>
  <c r="D86" i="2"/>
  <c r="G86" i="2" s="1"/>
  <c r="D85" i="2"/>
  <c r="G85" i="2" s="1"/>
  <c r="D81" i="2"/>
  <c r="D80" i="2"/>
  <c r="D77" i="2"/>
  <c r="D76" i="2"/>
  <c r="D75" i="2"/>
  <c r="D74" i="2"/>
  <c r="D73" i="2"/>
  <c r="D71" i="2"/>
  <c r="D70" i="2"/>
  <c r="D69" i="2"/>
  <c r="D68" i="2"/>
  <c r="D67" i="2"/>
  <c r="D66" i="2"/>
  <c r="D65" i="2"/>
  <c r="D63" i="2"/>
  <c r="G63" i="2" s="1"/>
  <c r="D62" i="2"/>
  <c r="D61" i="2"/>
  <c r="D60" i="2"/>
  <c r="G60" i="2" s="1"/>
  <c r="D59" i="2"/>
  <c r="D58" i="2"/>
  <c r="G58" i="2" s="1"/>
  <c r="D57" i="2"/>
  <c r="D54" i="2"/>
  <c r="G54" i="2" s="1"/>
  <c r="D53" i="2"/>
  <c r="D51" i="2"/>
  <c r="D50" i="2"/>
  <c r="D49" i="2"/>
  <c r="D48" i="2"/>
  <c r="D46" i="2"/>
  <c r="D45" i="2"/>
  <c r="D44" i="2"/>
  <c r="D43" i="2"/>
  <c r="D42" i="2"/>
  <c r="D41" i="2"/>
  <c r="D40" i="2"/>
  <c r="D39" i="2"/>
  <c r="D38" i="2"/>
  <c r="D37" i="2"/>
  <c r="D35" i="2"/>
  <c r="D34" i="2"/>
  <c r="D33" i="2"/>
  <c r="D32" i="2"/>
  <c r="G32" i="2" s="1"/>
  <c r="D31" i="2"/>
  <c r="D29" i="2"/>
  <c r="G29" i="2" s="1"/>
  <c r="D28" i="2"/>
  <c r="G28" i="2" s="1"/>
  <c r="D25" i="2"/>
  <c r="D24" i="2"/>
  <c r="D23" i="2"/>
  <c r="D20" i="2"/>
  <c r="D19" i="2"/>
  <c r="D18" i="2"/>
  <c r="D16" i="2"/>
  <c r="D15" i="2"/>
  <c r="D14" i="2"/>
  <c r="D13" i="2"/>
  <c r="D11" i="2"/>
  <c r="D10" i="2"/>
  <c r="D9" i="2"/>
  <c r="D8" i="2"/>
  <c r="D7" i="2"/>
  <c r="D6" i="2"/>
  <c r="I888" i="2"/>
  <c r="I876" i="2"/>
  <c r="I852" i="2"/>
  <c r="I840" i="2"/>
  <c r="I828" i="2"/>
  <c r="I816" i="2"/>
  <c r="I804" i="2"/>
  <c r="I792" i="2"/>
  <c r="I780" i="2"/>
  <c r="I768" i="2"/>
  <c r="I756" i="2"/>
  <c r="I744" i="2"/>
  <c r="I732" i="2"/>
  <c r="I708" i="2"/>
  <c r="I696" i="2"/>
  <c r="I684" i="2"/>
  <c r="I672" i="2"/>
  <c r="I660" i="2"/>
  <c r="I648" i="2"/>
  <c r="I636" i="2"/>
  <c r="I624" i="2"/>
  <c r="I612" i="2"/>
  <c r="I588" i="2"/>
  <c r="I576" i="2"/>
  <c r="I564" i="2"/>
  <c r="I540" i="2"/>
  <c r="I528" i="2"/>
  <c r="I516" i="2"/>
  <c r="I504" i="2"/>
  <c r="I492" i="2"/>
  <c r="I480" i="2"/>
  <c r="I456" i="2"/>
  <c r="I444" i="2"/>
  <c r="I420" i="2"/>
  <c r="I408" i="2"/>
  <c r="I378" i="2"/>
  <c r="I372" i="2"/>
  <c r="I360" i="2"/>
  <c r="I348" i="2"/>
  <c r="I336" i="2"/>
  <c r="I330" i="2"/>
  <c r="I312" i="2"/>
  <c r="I300" i="2"/>
  <c r="I294" i="2"/>
  <c r="I264" i="2"/>
  <c r="I252" i="2"/>
  <c r="I240" i="2"/>
  <c r="I228" i="2"/>
  <c r="I222" i="2"/>
  <c r="I216" i="2"/>
  <c r="I204" i="2"/>
  <c r="I192" i="2"/>
  <c r="I186" i="2"/>
  <c r="I180" i="2"/>
  <c r="I156" i="2"/>
  <c r="I144" i="2"/>
  <c r="I138" i="2"/>
  <c r="I120" i="2"/>
  <c r="I108" i="2"/>
  <c r="I102" i="2"/>
  <c r="I96" i="2"/>
  <c r="I78" i="2"/>
  <c r="I60" i="2"/>
  <c r="I48" i="2"/>
  <c r="I42" i="2"/>
  <c r="I864" i="2"/>
  <c r="I720" i="2"/>
  <c r="I552" i="2"/>
  <c r="I462" i="2"/>
  <c r="I396" i="2"/>
  <c r="I342" i="2"/>
  <c r="I318" i="2"/>
  <c r="I306" i="2"/>
  <c r="I270" i="2"/>
  <c r="I246" i="2"/>
  <c r="I210" i="2"/>
  <c r="I198" i="2"/>
  <c r="I162" i="2"/>
  <c r="I150" i="2"/>
  <c r="I126" i="2"/>
  <c r="I114" i="2"/>
  <c r="I90" i="2"/>
  <c r="I72" i="2"/>
  <c r="I6" i="2"/>
  <c r="P3" i="5"/>
  <c r="O3" i="5"/>
  <c r="N3" i="5"/>
  <c r="H5" i="1"/>
  <c r="H12" i="1"/>
  <c r="H17" i="1"/>
  <c r="H21" i="1"/>
  <c r="H22" i="1"/>
  <c r="H26" i="1"/>
  <c r="H27" i="1"/>
  <c r="H30" i="1"/>
  <c r="H36" i="1"/>
  <c r="H47" i="1"/>
  <c r="H52" i="1"/>
  <c r="H55" i="1"/>
  <c r="H63" i="1"/>
  <c r="H71" i="1"/>
  <c r="H77" i="1"/>
  <c r="H78" i="1"/>
  <c r="H79" i="1"/>
  <c r="H82" i="1"/>
  <c r="H83" i="1"/>
  <c r="H84" i="1"/>
  <c r="H87" i="1"/>
  <c r="H88" i="1"/>
  <c r="H93" i="1"/>
  <c r="H97" i="1"/>
  <c r="H102" i="1"/>
  <c r="H103" i="1"/>
  <c r="H104" i="1"/>
  <c r="H105" i="1"/>
  <c r="H106" i="1"/>
  <c r="H107" i="1"/>
  <c r="H112" i="1"/>
  <c r="H113" i="1"/>
  <c r="H114" i="1"/>
  <c r="H115" i="1"/>
  <c r="H116" i="1"/>
  <c r="H119" i="1"/>
  <c r="H124" i="1"/>
  <c r="H129" i="1"/>
  <c r="H130" i="1"/>
  <c r="H131" i="1"/>
  <c r="H132" i="1"/>
  <c r="H133" i="1"/>
  <c r="H134" i="1"/>
  <c r="H135" i="1"/>
  <c r="H136" i="1"/>
  <c r="H139" i="1"/>
  <c r="H140" i="1"/>
  <c r="H141" i="1"/>
  <c r="H145" i="1"/>
  <c r="H146" i="1"/>
  <c r="H147" i="1"/>
  <c r="H148" i="1"/>
  <c r="H158" i="1"/>
  <c r="H159" i="1"/>
  <c r="H160" i="1"/>
  <c r="H161" i="1"/>
  <c r="H164" i="1"/>
  <c r="H171" i="1"/>
  <c r="H172" i="1"/>
  <c r="H173" i="1"/>
  <c r="H177" i="1"/>
  <c r="H180" i="1"/>
  <c r="H181" i="1"/>
  <c r="H182" i="1"/>
  <c r="H188" i="1"/>
  <c r="H192" i="1"/>
  <c r="H193" i="1"/>
  <c r="H194" i="1"/>
  <c r="H195" i="1"/>
  <c r="H196" i="1"/>
  <c r="H200" i="1"/>
  <c r="H210" i="1"/>
  <c r="H211" i="1"/>
  <c r="H212" i="1"/>
  <c r="H213" i="1"/>
  <c r="H214" i="1"/>
  <c r="H215" i="1"/>
  <c r="H216" i="1"/>
  <c r="H217" i="1"/>
  <c r="H223" i="1"/>
  <c r="H224" i="1"/>
  <c r="H230" i="1"/>
  <c r="H231" i="1"/>
  <c r="H232" i="1"/>
  <c r="H233" i="1"/>
  <c r="H234" i="1"/>
  <c r="H235" i="1"/>
  <c r="H236" i="1"/>
  <c r="H237" i="1"/>
  <c r="H238" i="1"/>
  <c r="H243" i="1"/>
  <c r="H244" i="1"/>
  <c r="H245" i="1"/>
  <c r="H246" i="1"/>
  <c r="H247" i="1"/>
  <c r="H248" i="1"/>
  <c r="H252" i="1"/>
  <c r="H253" i="1"/>
  <c r="H254" i="1"/>
  <c r="H255" i="1"/>
  <c r="H256" i="1"/>
  <c r="H257" i="1"/>
  <c r="H258" i="1"/>
  <c r="H259" i="1"/>
  <c r="H262" i="1"/>
  <c r="H263" i="1"/>
  <c r="H273" i="1"/>
  <c r="H283" i="1"/>
  <c r="H293" i="1"/>
  <c r="H303" i="1"/>
  <c r="H313" i="1"/>
  <c r="H323" i="1"/>
  <c r="H333" i="1"/>
  <c r="H343" i="1"/>
  <c r="H353" i="1"/>
  <c r="H363" i="1"/>
  <c r="H373" i="1"/>
  <c r="H383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22" i="1"/>
  <c r="H430" i="1"/>
  <c r="H437" i="1"/>
  <c r="H438" i="1"/>
  <c r="H443" i="1"/>
  <c r="H447" i="1"/>
  <c r="H451" i="1"/>
  <c r="H455" i="1"/>
  <c r="H456" i="1"/>
  <c r="H457" i="1"/>
  <c r="H460" i="1"/>
  <c r="H463" i="1"/>
  <c r="H464" i="1"/>
  <c r="H465" i="1"/>
  <c r="H466" i="1"/>
  <c r="H467" i="1"/>
  <c r="H468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511" i="1"/>
  <c r="H521" i="1"/>
  <c r="H531" i="1"/>
  <c r="H541" i="1"/>
  <c r="H551" i="1"/>
  <c r="H561" i="1"/>
  <c r="H571" i="1"/>
  <c r="H581" i="1"/>
  <c r="H591" i="1"/>
  <c r="H600" i="1"/>
  <c r="H610" i="1"/>
  <c r="H611" i="1"/>
  <c r="H619" i="1"/>
  <c r="H627" i="1"/>
  <c r="H635" i="1"/>
  <c r="H643" i="1"/>
  <c r="H651" i="1"/>
  <c r="H659" i="1"/>
  <c r="H666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3" i="1"/>
  <c r="H774" i="1"/>
  <c r="H775" i="1"/>
  <c r="H776" i="1"/>
  <c r="H781" i="1"/>
  <c r="H782" i="1"/>
  <c r="H783" i="1"/>
  <c r="H784" i="1"/>
  <c r="H785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71" i="1"/>
  <c r="H872" i="1"/>
  <c r="H878" i="1"/>
  <c r="H890" i="1"/>
  <c r="H902" i="1"/>
  <c r="H905" i="1"/>
  <c r="H917" i="1"/>
  <c r="H923" i="1"/>
  <c r="H928" i="1"/>
  <c r="H933" i="1"/>
  <c r="H934" i="1"/>
  <c r="H939" i="1"/>
  <c r="H944" i="1"/>
  <c r="H949" i="1"/>
  <c r="H950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72" i="1"/>
  <c r="H973" i="1"/>
  <c r="H974" i="1"/>
  <c r="H975" i="1"/>
  <c r="H976" i="1"/>
  <c r="H977" i="1"/>
  <c r="H983" i="1"/>
  <c r="H984" i="1"/>
  <c r="H985" i="1"/>
  <c r="H992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J897" i="1"/>
  <c r="J664" i="1"/>
  <c r="J624" i="1"/>
  <c r="J586" i="1"/>
  <c r="J516" i="1"/>
  <c r="J452" i="1"/>
  <c r="J420" i="1"/>
  <c r="J328" i="1"/>
  <c r="J239" i="1"/>
  <c r="J178" i="1"/>
  <c r="J166" i="1"/>
  <c r="J70" i="1"/>
  <c r="J28" i="1"/>
  <c r="N243" i="1"/>
  <c r="O243" i="1" s="1"/>
  <c r="J338" i="1"/>
  <c r="J85" i="1"/>
  <c r="J924" i="1"/>
  <c r="J791" i="1"/>
  <c r="J774" i="1"/>
  <c r="J264" i="1"/>
  <c r="J252" i="1"/>
  <c r="J193" i="1"/>
  <c r="J114" i="1"/>
  <c r="J88" i="1"/>
  <c r="W3885" i="5"/>
  <c r="Z3885" i="5" s="1"/>
  <c r="R3885" i="5"/>
  <c r="O3885" i="5" s="1"/>
  <c r="K3885" i="5"/>
  <c r="L3885" i="5" s="1"/>
  <c r="M3885" i="5" s="1"/>
  <c r="R3884" i="5"/>
  <c r="N3884" i="5" s="1"/>
  <c r="K3884" i="5"/>
  <c r="L3884" i="5" s="1"/>
  <c r="M3884" i="5" s="1"/>
  <c r="I3883" i="5"/>
  <c r="R3883" i="5"/>
  <c r="P3883" i="5" s="1"/>
  <c r="K3883" i="5"/>
  <c r="L3883" i="5" s="1"/>
  <c r="M3883" i="5" s="1"/>
  <c r="I3882" i="5"/>
  <c r="R3882" i="5"/>
  <c r="N3882" i="5" s="1"/>
  <c r="K3882" i="5"/>
  <c r="L3882" i="5" s="1"/>
  <c r="M3882" i="5" s="1"/>
  <c r="I3881" i="5"/>
  <c r="R3881" i="5"/>
  <c r="N3881" i="5" s="1"/>
  <c r="K3881" i="5"/>
  <c r="L3881" i="5" s="1"/>
  <c r="M3881" i="5" s="1"/>
  <c r="I3880" i="5"/>
  <c r="R3880" i="5"/>
  <c r="N3880" i="5" s="1"/>
  <c r="K3880" i="5"/>
  <c r="L3880" i="5" s="1"/>
  <c r="M3880" i="5" s="1"/>
  <c r="I3879" i="5"/>
  <c r="R3879" i="5"/>
  <c r="P3879" i="5" s="1"/>
  <c r="K3879" i="5"/>
  <c r="L3879" i="5" s="1"/>
  <c r="M3879" i="5" s="1"/>
  <c r="I3878" i="5"/>
  <c r="R3878" i="5"/>
  <c r="N3878" i="5" s="1"/>
  <c r="K3878" i="5"/>
  <c r="L3878" i="5" s="1"/>
  <c r="M3878" i="5" s="1"/>
  <c r="I3877" i="5"/>
  <c r="R3877" i="5"/>
  <c r="N3877" i="5" s="1"/>
  <c r="K3877" i="5"/>
  <c r="L3877" i="5" s="1"/>
  <c r="M3877" i="5" s="1"/>
  <c r="W3876" i="5"/>
  <c r="Z3876" i="5" s="1"/>
  <c r="R3876" i="5"/>
  <c r="N3876" i="5" s="1"/>
  <c r="K3876" i="5"/>
  <c r="L3876" i="5" s="1"/>
  <c r="M3876" i="5" s="1"/>
  <c r="I3875" i="5"/>
  <c r="R3875" i="5"/>
  <c r="P3875" i="5" s="1"/>
  <c r="K3875" i="5"/>
  <c r="L3875" i="5" s="1"/>
  <c r="M3875" i="5" s="1"/>
  <c r="I3874" i="5"/>
  <c r="R3874" i="5"/>
  <c r="N3874" i="5" s="1"/>
  <c r="K3874" i="5"/>
  <c r="L3874" i="5" s="1"/>
  <c r="M3874" i="5" s="1"/>
  <c r="I3873" i="5"/>
  <c r="R3873" i="5"/>
  <c r="N3873" i="5" s="1"/>
  <c r="K3873" i="5"/>
  <c r="L3873" i="5" s="1"/>
  <c r="M3873" i="5" s="1"/>
  <c r="I3872" i="5"/>
  <c r="R3872" i="5"/>
  <c r="N3872" i="5" s="1"/>
  <c r="K3872" i="5"/>
  <c r="L3872" i="5" s="1"/>
  <c r="M3872" i="5" s="1"/>
  <c r="W3871" i="5"/>
  <c r="Z3871" i="5" s="1"/>
  <c r="R3871" i="5"/>
  <c r="P3871" i="5" s="1"/>
  <c r="K3871" i="5"/>
  <c r="L3871" i="5" s="1"/>
  <c r="M3871" i="5" s="1"/>
  <c r="W3870" i="5"/>
  <c r="Z3870" i="5" s="1"/>
  <c r="R3870" i="5"/>
  <c r="N3870" i="5" s="1"/>
  <c r="K3870" i="5"/>
  <c r="L3870" i="5" s="1"/>
  <c r="M3870" i="5" s="1"/>
  <c r="W3869" i="5"/>
  <c r="Z3869" i="5" s="1"/>
  <c r="R3869" i="5"/>
  <c r="N3869" i="5" s="1"/>
  <c r="K3869" i="5"/>
  <c r="L3869" i="5" s="1"/>
  <c r="M3869" i="5" s="1"/>
  <c r="W3868" i="5"/>
  <c r="Z3868" i="5" s="1"/>
  <c r="R3868" i="5"/>
  <c r="N3868" i="5" s="1"/>
  <c r="K3868" i="5"/>
  <c r="L3868" i="5" s="1"/>
  <c r="M3868" i="5" s="1"/>
  <c r="I3867" i="5"/>
  <c r="R3867" i="5"/>
  <c r="P3867" i="5" s="1"/>
  <c r="K3867" i="5"/>
  <c r="L3867" i="5" s="1"/>
  <c r="M3867" i="5" s="1"/>
  <c r="I3866" i="5"/>
  <c r="R3866" i="5"/>
  <c r="N3866" i="5" s="1"/>
  <c r="K3866" i="5"/>
  <c r="L3866" i="5" s="1"/>
  <c r="M3866" i="5" s="1"/>
  <c r="W3865" i="5"/>
  <c r="Z3865" i="5" s="1"/>
  <c r="R3865" i="5"/>
  <c r="N3865" i="5" s="1"/>
  <c r="K3865" i="5"/>
  <c r="L3865" i="5" s="1"/>
  <c r="M3865" i="5" s="1"/>
  <c r="I3864" i="5"/>
  <c r="R3864" i="5"/>
  <c r="N3864" i="5" s="1"/>
  <c r="K3864" i="5"/>
  <c r="L3864" i="5" s="1"/>
  <c r="M3864" i="5" s="1"/>
  <c r="W3863" i="5"/>
  <c r="Z3863" i="5" s="1"/>
  <c r="R3863" i="5"/>
  <c r="P3863" i="5" s="1"/>
  <c r="K3863" i="5"/>
  <c r="L3863" i="5" s="1"/>
  <c r="M3863" i="5" s="1"/>
  <c r="I3862" i="5"/>
  <c r="R3862" i="5"/>
  <c r="N3862" i="5" s="1"/>
  <c r="K3862" i="5"/>
  <c r="L3862" i="5" s="1"/>
  <c r="M3862" i="5" s="1"/>
  <c r="W3861" i="5"/>
  <c r="Z3861" i="5" s="1"/>
  <c r="R3861" i="5"/>
  <c r="N3861" i="5" s="1"/>
  <c r="K3861" i="5"/>
  <c r="L3861" i="5" s="1"/>
  <c r="M3861" i="5" s="1"/>
  <c r="I3860" i="5"/>
  <c r="R3860" i="5"/>
  <c r="N3860" i="5" s="1"/>
  <c r="K3860" i="5"/>
  <c r="L3860" i="5" s="1"/>
  <c r="M3860" i="5" s="1"/>
  <c r="I3859" i="5"/>
  <c r="R3859" i="5"/>
  <c r="P3859" i="5" s="1"/>
  <c r="K3859" i="5"/>
  <c r="L3859" i="5" s="1"/>
  <c r="M3859" i="5" s="1"/>
  <c r="W3858" i="5"/>
  <c r="Z3858" i="5" s="1"/>
  <c r="R3858" i="5"/>
  <c r="N3858" i="5" s="1"/>
  <c r="K3858" i="5"/>
  <c r="L3858" i="5" s="1"/>
  <c r="M3858" i="5" s="1"/>
  <c r="W3857" i="5"/>
  <c r="Z3857" i="5" s="1"/>
  <c r="R3857" i="5"/>
  <c r="N3857" i="5" s="1"/>
  <c r="K3857" i="5"/>
  <c r="L3857" i="5" s="1"/>
  <c r="M3857" i="5" s="1"/>
  <c r="W3856" i="5"/>
  <c r="Z3856" i="5" s="1"/>
  <c r="R3856" i="5"/>
  <c r="N3856" i="5" s="1"/>
  <c r="K3856" i="5"/>
  <c r="L3856" i="5" s="1"/>
  <c r="M3856" i="5" s="1"/>
  <c r="W3855" i="5"/>
  <c r="Z3855" i="5" s="1"/>
  <c r="R3855" i="5"/>
  <c r="P3855" i="5" s="1"/>
  <c r="K3855" i="5"/>
  <c r="L3855" i="5" s="1"/>
  <c r="M3855" i="5" s="1"/>
  <c r="I3854" i="5"/>
  <c r="R3854" i="5"/>
  <c r="N3854" i="5" s="1"/>
  <c r="K3854" i="5"/>
  <c r="L3854" i="5" s="1"/>
  <c r="M3854" i="5" s="1"/>
  <c r="W3853" i="5"/>
  <c r="Z3853" i="5" s="1"/>
  <c r="R3853" i="5"/>
  <c r="N3853" i="5" s="1"/>
  <c r="K3853" i="5"/>
  <c r="L3853" i="5" s="1"/>
  <c r="M3853" i="5" s="1"/>
  <c r="I3852" i="5"/>
  <c r="R3852" i="5"/>
  <c r="N3852" i="5" s="1"/>
  <c r="K3852" i="5"/>
  <c r="L3852" i="5" s="1"/>
  <c r="M3852" i="5" s="1"/>
  <c r="I3851" i="5"/>
  <c r="R3851" i="5"/>
  <c r="P3851" i="5" s="1"/>
  <c r="K3851" i="5"/>
  <c r="L3851" i="5" s="1"/>
  <c r="M3851" i="5" s="1"/>
  <c r="I3850" i="5"/>
  <c r="R3850" i="5"/>
  <c r="N3850" i="5" s="1"/>
  <c r="K3850" i="5"/>
  <c r="L3850" i="5" s="1"/>
  <c r="M3850" i="5" s="1"/>
  <c r="W3849" i="5"/>
  <c r="Z3849" i="5" s="1"/>
  <c r="R3849" i="5"/>
  <c r="N3849" i="5" s="1"/>
  <c r="K3849" i="5"/>
  <c r="L3849" i="5" s="1"/>
  <c r="M3849" i="5" s="1"/>
  <c r="R3848" i="5"/>
  <c r="N3848" i="5" s="1"/>
  <c r="K3848" i="5"/>
  <c r="L3848" i="5" s="1"/>
  <c r="M3848" i="5" s="1"/>
  <c r="I3847" i="5"/>
  <c r="R3847" i="5"/>
  <c r="P3847" i="5" s="1"/>
  <c r="K3847" i="5"/>
  <c r="L3847" i="5" s="1"/>
  <c r="M3847" i="5" s="1"/>
  <c r="I3846" i="5"/>
  <c r="R3846" i="5"/>
  <c r="N3846" i="5" s="1"/>
  <c r="K3846" i="5"/>
  <c r="L3846" i="5" s="1"/>
  <c r="M3846" i="5" s="1"/>
  <c r="W3845" i="5"/>
  <c r="Z3845" i="5" s="1"/>
  <c r="R3845" i="5"/>
  <c r="N3845" i="5" s="1"/>
  <c r="K3845" i="5"/>
  <c r="L3845" i="5" s="1"/>
  <c r="M3845" i="5" s="1"/>
  <c r="W3844" i="5"/>
  <c r="Z3844" i="5" s="1"/>
  <c r="R3844" i="5"/>
  <c r="N3844" i="5" s="1"/>
  <c r="K3844" i="5"/>
  <c r="L3844" i="5" s="1"/>
  <c r="M3844" i="5" s="1"/>
  <c r="W3843" i="5"/>
  <c r="Z3843" i="5" s="1"/>
  <c r="R3843" i="5"/>
  <c r="P3843" i="5" s="1"/>
  <c r="K3843" i="5"/>
  <c r="L3843" i="5" s="1"/>
  <c r="M3843" i="5" s="1"/>
  <c r="I3842" i="5"/>
  <c r="R3842" i="5"/>
  <c r="N3842" i="5" s="1"/>
  <c r="K3842" i="5"/>
  <c r="L3842" i="5" s="1"/>
  <c r="M3842" i="5" s="1"/>
  <c r="I3841" i="5"/>
  <c r="R3841" i="5"/>
  <c r="N3841" i="5" s="1"/>
  <c r="K3841" i="5"/>
  <c r="L3841" i="5" s="1"/>
  <c r="M3841" i="5" s="1"/>
  <c r="W3840" i="5"/>
  <c r="Z3840" i="5" s="1"/>
  <c r="R3840" i="5"/>
  <c r="N3840" i="5" s="1"/>
  <c r="K3840" i="5"/>
  <c r="L3840" i="5" s="1"/>
  <c r="M3840" i="5" s="1"/>
  <c r="I3839" i="5"/>
  <c r="R3839" i="5"/>
  <c r="P3839" i="5" s="1"/>
  <c r="K3839" i="5"/>
  <c r="L3839" i="5" s="1"/>
  <c r="M3839" i="5" s="1"/>
  <c r="I3838" i="5"/>
  <c r="R3838" i="5"/>
  <c r="N3838" i="5" s="1"/>
  <c r="K3838" i="5"/>
  <c r="L3838" i="5" s="1"/>
  <c r="M3838" i="5" s="1"/>
  <c r="I3837" i="5"/>
  <c r="R3837" i="5"/>
  <c r="N3837" i="5" s="1"/>
  <c r="K3837" i="5"/>
  <c r="L3837" i="5" s="1"/>
  <c r="M3837" i="5" s="1"/>
  <c r="I3836" i="5"/>
  <c r="R3836" i="5"/>
  <c r="N3836" i="5" s="1"/>
  <c r="K3836" i="5"/>
  <c r="L3836" i="5" s="1"/>
  <c r="M3836" i="5" s="1"/>
  <c r="I3835" i="5"/>
  <c r="R3835" i="5"/>
  <c r="P3835" i="5" s="1"/>
  <c r="K3835" i="5"/>
  <c r="L3835" i="5" s="1"/>
  <c r="M3835" i="5" s="1"/>
  <c r="I3834" i="5"/>
  <c r="R3834" i="5"/>
  <c r="N3834" i="5" s="1"/>
  <c r="K3834" i="5"/>
  <c r="L3834" i="5" s="1"/>
  <c r="M3834" i="5" s="1"/>
  <c r="W3833" i="5"/>
  <c r="Z3833" i="5" s="1"/>
  <c r="R3833" i="5"/>
  <c r="N3833" i="5" s="1"/>
  <c r="K3833" i="5"/>
  <c r="L3833" i="5" s="1"/>
  <c r="M3833" i="5" s="1"/>
  <c r="I3832" i="5"/>
  <c r="R3832" i="5"/>
  <c r="N3832" i="5" s="1"/>
  <c r="K3832" i="5"/>
  <c r="L3832" i="5" s="1"/>
  <c r="M3832" i="5" s="1"/>
  <c r="I3831" i="5"/>
  <c r="R3831" i="5"/>
  <c r="P3831" i="5" s="1"/>
  <c r="K3831" i="5"/>
  <c r="L3831" i="5" s="1"/>
  <c r="M3831" i="5" s="1"/>
  <c r="I3830" i="5"/>
  <c r="R3830" i="5"/>
  <c r="N3830" i="5" s="1"/>
  <c r="K3830" i="5"/>
  <c r="L3830" i="5" s="1"/>
  <c r="M3830" i="5" s="1"/>
  <c r="I3829" i="5"/>
  <c r="R3829" i="5"/>
  <c r="N3829" i="5" s="1"/>
  <c r="K3829" i="5"/>
  <c r="L3829" i="5" s="1"/>
  <c r="M3829" i="5" s="1"/>
  <c r="W3828" i="5"/>
  <c r="Z3828" i="5" s="1"/>
  <c r="R3828" i="5"/>
  <c r="N3828" i="5" s="1"/>
  <c r="K3828" i="5"/>
  <c r="L3828" i="5" s="1"/>
  <c r="M3828" i="5" s="1"/>
  <c r="I3827" i="5"/>
  <c r="R3827" i="5"/>
  <c r="P3827" i="5" s="1"/>
  <c r="K3827" i="5"/>
  <c r="L3827" i="5" s="1"/>
  <c r="M3827" i="5" s="1"/>
  <c r="W3826" i="5"/>
  <c r="Z3826" i="5" s="1"/>
  <c r="R3826" i="5"/>
  <c r="N3826" i="5" s="1"/>
  <c r="K3826" i="5"/>
  <c r="L3826" i="5" s="1"/>
  <c r="M3826" i="5" s="1"/>
  <c r="W3825" i="5"/>
  <c r="Z3825" i="5" s="1"/>
  <c r="R3825" i="5"/>
  <c r="N3825" i="5" s="1"/>
  <c r="K3825" i="5"/>
  <c r="L3825" i="5" s="1"/>
  <c r="M3825" i="5" s="1"/>
  <c r="R3824" i="5"/>
  <c r="N3824" i="5" s="1"/>
  <c r="K3824" i="5"/>
  <c r="L3824" i="5" s="1"/>
  <c r="M3824" i="5" s="1"/>
  <c r="I3823" i="5"/>
  <c r="R3823" i="5"/>
  <c r="P3823" i="5" s="1"/>
  <c r="K3823" i="5"/>
  <c r="L3823" i="5" s="1"/>
  <c r="M3823" i="5" s="1"/>
  <c r="W3822" i="5"/>
  <c r="Z3822" i="5" s="1"/>
  <c r="R3822" i="5"/>
  <c r="N3822" i="5" s="1"/>
  <c r="K3822" i="5"/>
  <c r="L3822" i="5" s="1"/>
  <c r="M3822" i="5" s="1"/>
  <c r="I3821" i="5"/>
  <c r="R3821" i="5"/>
  <c r="N3821" i="5" s="1"/>
  <c r="K3821" i="5"/>
  <c r="L3821" i="5" s="1"/>
  <c r="M3821" i="5" s="1"/>
  <c r="I3820" i="5"/>
  <c r="R3820" i="5"/>
  <c r="N3820" i="5" s="1"/>
  <c r="K3820" i="5"/>
  <c r="L3820" i="5" s="1"/>
  <c r="M3820" i="5" s="1"/>
  <c r="I3819" i="5"/>
  <c r="R3819" i="5"/>
  <c r="P3819" i="5" s="1"/>
  <c r="K3819" i="5"/>
  <c r="L3819" i="5" s="1"/>
  <c r="M3819" i="5" s="1"/>
  <c r="W3818" i="5"/>
  <c r="Z3818" i="5" s="1"/>
  <c r="R3818" i="5"/>
  <c r="N3818" i="5" s="1"/>
  <c r="K3818" i="5"/>
  <c r="L3818" i="5" s="1"/>
  <c r="M3818" i="5" s="1"/>
  <c r="I3817" i="5"/>
  <c r="R3817" i="5"/>
  <c r="N3817" i="5" s="1"/>
  <c r="K3817" i="5"/>
  <c r="L3817" i="5" s="1"/>
  <c r="M3817" i="5" s="1"/>
  <c r="I3816" i="5"/>
  <c r="R3816" i="5"/>
  <c r="N3816" i="5" s="1"/>
  <c r="K3816" i="5"/>
  <c r="L3816" i="5" s="1"/>
  <c r="M3816" i="5" s="1"/>
  <c r="I3815" i="5"/>
  <c r="R3815" i="5"/>
  <c r="P3815" i="5" s="1"/>
  <c r="K3815" i="5"/>
  <c r="L3815" i="5" s="1"/>
  <c r="M3815" i="5" s="1"/>
  <c r="W3814" i="5"/>
  <c r="Z3814" i="5" s="1"/>
  <c r="R3814" i="5"/>
  <c r="N3814" i="5" s="1"/>
  <c r="K3814" i="5"/>
  <c r="L3814" i="5" s="1"/>
  <c r="M3814" i="5" s="1"/>
  <c r="I3813" i="5"/>
  <c r="R3813" i="5"/>
  <c r="N3813" i="5" s="1"/>
  <c r="K3813" i="5"/>
  <c r="L3813" i="5" s="1"/>
  <c r="M3813" i="5" s="1"/>
  <c r="R3812" i="5"/>
  <c r="N3812" i="5" s="1"/>
  <c r="K3812" i="5"/>
  <c r="L3812" i="5" s="1"/>
  <c r="M3812" i="5" s="1"/>
  <c r="W3811" i="5"/>
  <c r="Z3811" i="5" s="1"/>
  <c r="R3811" i="5"/>
  <c r="P3811" i="5" s="1"/>
  <c r="K3811" i="5"/>
  <c r="L3811" i="5" s="1"/>
  <c r="M3811" i="5" s="1"/>
  <c r="I3810" i="5"/>
  <c r="R3810" i="5"/>
  <c r="N3810" i="5" s="1"/>
  <c r="K3810" i="5"/>
  <c r="L3810" i="5" s="1"/>
  <c r="M3810" i="5" s="1"/>
  <c r="I3809" i="5"/>
  <c r="R3809" i="5"/>
  <c r="N3809" i="5" s="1"/>
  <c r="K3809" i="5"/>
  <c r="L3809" i="5" s="1"/>
  <c r="M3809" i="5" s="1"/>
  <c r="I3808" i="5"/>
  <c r="R3808" i="5"/>
  <c r="N3808" i="5" s="1"/>
  <c r="K3808" i="5"/>
  <c r="L3808" i="5" s="1"/>
  <c r="M3808" i="5" s="1"/>
  <c r="W3807" i="5"/>
  <c r="Z3807" i="5" s="1"/>
  <c r="R3807" i="5"/>
  <c r="P3807" i="5" s="1"/>
  <c r="K3807" i="5"/>
  <c r="L3807" i="5" s="1"/>
  <c r="M3807" i="5" s="1"/>
  <c r="I3806" i="5"/>
  <c r="R3806" i="5"/>
  <c r="N3806" i="5" s="1"/>
  <c r="K3806" i="5"/>
  <c r="L3806" i="5" s="1"/>
  <c r="M3806" i="5" s="1"/>
  <c r="I3805" i="5"/>
  <c r="R3805" i="5"/>
  <c r="N3805" i="5" s="1"/>
  <c r="K3805" i="5"/>
  <c r="L3805" i="5" s="1"/>
  <c r="M3805" i="5" s="1"/>
  <c r="I3804" i="5"/>
  <c r="R3804" i="5"/>
  <c r="N3804" i="5" s="1"/>
  <c r="K3804" i="5"/>
  <c r="L3804" i="5" s="1"/>
  <c r="M3804" i="5" s="1"/>
  <c r="I3803" i="5"/>
  <c r="R3803" i="5"/>
  <c r="P3803" i="5" s="1"/>
  <c r="K3803" i="5"/>
  <c r="L3803" i="5" s="1"/>
  <c r="M3803" i="5" s="1"/>
  <c r="I3802" i="5"/>
  <c r="R3802" i="5"/>
  <c r="N3802" i="5" s="1"/>
  <c r="K3802" i="5"/>
  <c r="L3802" i="5" s="1"/>
  <c r="M3802" i="5" s="1"/>
  <c r="I3801" i="5"/>
  <c r="R3801" i="5"/>
  <c r="N3801" i="5" s="1"/>
  <c r="K3801" i="5"/>
  <c r="L3801" i="5" s="1"/>
  <c r="M3801" i="5" s="1"/>
  <c r="R3800" i="5"/>
  <c r="N3800" i="5" s="1"/>
  <c r="K3800" i="5"/>
  <c r="L3800" i="5" s="1"/>
  <c r="M3800" i="5" s="1"/>
  <c r="I3799" i="5"/>
  <c r="R3799" i="5"/>
  <c r="P3799" i="5" s="1"/>
  <c r="K3799" i="5"/>
  <c r="L3799" i="5" s="1"/>
  <c r="M3799" i="5" s="1"/>
  <c r="I3798" i="5"/>
  <c r="R3798" i="5"/>
  <c r="N3798" i="5" s="1"/>
  <c r="K3798" i="5"/>
  <c r="L3798" i="5" s="1"/>
  <c r="M3798" i="5" s="1"/>
  <c r="I3797" i="5"/>
  <c r="R3797" i="5"/>
  <c r="N3797" i="5" s="1"/>
  <c r="K3797" i="5"/>
  <c r="L3797" i="5" s="1"/>
  <c r="M3797" i="5" s="1"/>
  <c r="I3796" i="5"/>
  <c r="R3796" i="5"/>
  <c r="N3796" i="5" s="1"/>
  <c r="K3796" i="5"/>
  <c r="L3796" i="5" s="1"/>
  <c r="M3796" i="5" s="1"/>
  <c r="W3795" i="5"/>
  <c r="Z3795" i="5" s="1"/>
  <c r="R3795" i="5"/>
  <c r="P3795" i="5" s="1"/>
  <c r="K3795" i="5"/>
  <c r="L3795" i="5" s="1"/>
  <c r="M3795" i="5" s="1"/>
  <c r="I3794" i="5"/>
  <c r="R3794" i="5"/>
  <c r="N3794" i="5" s="1"/>
  <c r="K3794" i="5"/>
  <c r="L3794" i="5" s="1"/>
  <c r="M3794" i="5" s="1"/>
  <c r="I3793" i="5"/>
  <c r="R3793" i="5"/>
  <c r="N3793" i="5" s="1"/>
  <c r="K3793" i="5"/>
  <c r="L3793" i="5" s="1"/>
  <c r="M3793" i="5" s="1"/>
  <c r="I3792" i="5"/>
  <c r="R3792" i="5"/>
  <c r="N3792" i="5" s="1"/>
  <c r="K3792" i="5"/>
  <c r="L3792" i="5" s="1"/>
  <c r="M3792" i="5" s="1"/>
  <c r="W3791" i="5"/>
  <c r="Z3791" i="5" s="1"/>
  <c r="R3791" i="5"/>
  <c r="P3791" i="5" s="1"/>
  <c r="K3791" i="5"/>
  <c r="L3791" i="5" s="1"/>
  <c r="M3791" i="5" s="1"/>
  <c r="W3790" i="5"/>
  <c r="Z3790" i="5" s="1"/>
  <c r="R3790" i="5"/>
  <c r="N3790" i="5" s="1"/>
  <c r="K3790" i="5"/>
  <c r="L3790" i="5" s="1"/>
  <c r="M3790" i="5" s="1"/>
  <c r="W3789" i="5"/>
  <c r="Z3789" i="5" s="1"/>
  <c r="R3789" i="5"/>
  <c r="N3789" i="5" s="1"/>
  <c r="K3789" i="5"/>
  <c r="L3789" i="5" s="1"/>
  <c r="M3789" i="5" s="1"/>
  <c r="I3788" i="5"/>
  <c r="R3788" i="5"/>
  <c r="N3788" i="5" s="1"/>
  <c r="K3788" i="5"/>
  <c r="L3788" i="5" s="1"/>
  <c r="M3788" i="5" s="1"/>
  <c r="W3787" i="5"/>
  <c r="Z3787" i="5" s="1"/>
  <c r="R3787" i="5"/>
  <c r="P3787" i="5" s="1"/>
  <c r="K3787" i="5"/>
  <c r="L3787" i="5" s="1"/>
  <c r="M3787" i="5" s="1"/>
  <c r="W3786" i="5"/>
  <c r="Z3786" i="5" s="1"/>
  <c r="R3786" i="5"/>
  <c r="N3786" i="5" s="1"/>
  <c r="K3786" i="5"/>
  <c r="L3786" i="5" s="1"/>
  <c r="M3786" i="5" s="1"/>
  <c r="I3785" i="5"/>
  <c r="R3785" i="5"/>
  <c r="N3785" i="5" s="1"/>
  <c r="K3785" i="5"/>
  <c r="L3785" i="5" s="1"/>
  <c r="M3785" i="5" s="1"/>
  <c r="I3784" i="5"/>
  <c r="R3784" i="5"/>
  <c r="N3784" i="5" s="1"/>
  <c r="K3784" i="5"/>
  <c r="L3784" i="5" s="1"/>
  <c r="M3784" i="5" s="1"/>
  <c r="I3783" i="5"/>
  <c r="R3783" i="5"/>
  <c r="P3783" i="5" s="1"/>
  <c r="K3783" i="5"/>
  <c r="L3783" i="5" s="1"/>
  <c r="M3783" i="5" s="1"/>
  <c r="I3782" i="5"/>
  <c r="R3782" i="5"/>
  <c r="N3782" i="5" s="1"/>
  <c r="K3782" i="5"/>
  <c r="L3782" i="5" s="1"/>
  <c r="M3782" i="5" s="1"/>
  <c r="I3781" i="5"/>
  <c r="R3781" i="5"/>
  <c r="N3781" i="5" s="1"/>
  <c r="K3781" i="5"/>
  <c r="L3781" i="5" s="1"/>
  <c r="M3781" i="5" s="1"/>
  <c r="W3780" i="5"/>
  <c r="Z3780" i="5" s="1"/>
  <c r="I3780" i="5"/>
  <c r="R3780" i="5"/>
  <c r="N3780" i="5" s="1"/>
  <c r="K3780" i="5"/>
  <c r="L3780" i="5" s="1"/>
  <c r="M3780" i="5" s="1"/>
  <c r="I3779" i="5"/>
  <c r="R3779" i="5"/>
  <c r="P3779" i="5" s="1"/>
  <c r="K3779" i="5"/>
  <c r="L3779" i="5" s="1"/>
  <c r="M3779" i="5" s="1"/>
  <c r="I3778" i="5"/>
  <c r="R3778" i="5"/>
  <c r="N3778" i="5" s="1"/>
  <c r="K3778" i="5"/>
  <c r="L3778" i="5" s="1"/>
  <c r="M3778" i="5" s="1"/>
  <c r="I3777" i="5"/>
  <c r="R3777" i="5"/>
  <c r="N3777" i="5" s="1"/>
  <c r="K3777" i="5"/>
  <c r="L3777" i="5" s="1"/>
  <c r="M3777" i="5" s="1"/>
  <c r="I3776" i="5"/>
  <c r="R3776" i="5"/>
  <c r="N3776" i="5" s="1"/>
  <c r="K3776" i="5"/>
  <c r="L3776" i="5" s="1"/>
  <c r="M3776" i="5" s="1"/>
  <c r="I3775" i="5"/>
  <c r="R3775" i="5"/>
  <c r="P3775" i="5" s="1"/>
  <c r="K3775" i="5"/>
  <c r="L3775" i="5" s="1"/>
  <c r="M3775" i="5" s="1"/>
  <c r="I3774" i="5"/>
  <c r="R3774" i="5"/>
  <c r="N3774" i="5" s="1"/>
  <c r="K3774" i="5"/>
  <c r="L3774" i="5" s="1"/>
  <c r="M3774" i="5" s="1"/>
  <c r="W3773" i="5"/>
  <c r="Z3773" i="5" s="1"/>
  <c r="R3773" i="5"/>
  <c r="N3773" i="5" s="1"/>
  <c r="K3773" i="5"/>
  <c r="L3773" i="5" s="1"/>
  <c r="M3773" i="5" s="1"/>
  <c r="W3772" i="5"/>
  <c r="Z3772" i="5" s="1"/>
  <c r="R3772" i="5"/>
  <c r="N3772" i="5" s="1"/>
  <c r="K3772" i="5"/>
  <c r="L3772" i="5" s="1"/>
  <c r="M3772" i="5" s="1"/>
  <c r="I3771" i="5"/>
  <c r="R3771" i="5"/>
  <c r="P3771" i="5" s="1"/>
  <c r="K3771" i="5"/>
  <c r="L3771" i="5" s="1"/>
  <c r="M3771" i="5" s="1"/>
  <c r="I3770" i="5"/>
  <c r="R3770" i="5"/>
  <c r="N3770" i="5" s="1"/>
  <c r="K3770" i="5"/>
  <c r="L3770" i="5" s="1"/>
  <c r="M3770" i="5" s="1"/>
  <c r="I3769" i="5"/>
  <c r="R3769" i="5"/>
  <c r="N3769" i="5" s="1"/>
  <c r="K3769" i="5"/>
  <c r="L3769" i="5" s="1"/>
  <c r="M3769" i="5" s="1"/>
  <c r="W3768" i="5"/>
  <c r="Z3768" i="5" s="1"/>
  <c r="I3768" i="5"/>
  <c r="R3768" i="5"/>
  <c r="N3768" i="5" s="1"/>
  <c r="K3768" i="5"/>
  <c r="L3768" i="5" s="1"/>
  <c r="M3768" i="5" s="1"/>
  <c r="I3767" i="5"/>
  <c r="R3767" i="5"/>
  <c r="P3767" i="5" s="1"/>
  <c r="K3767" i="5"/>
  <c r="L3767" i="5" s="1"/>
  <c r="M3767" i="5" s="1"/>
  <c r="W3766" i="5"/>
  <c r="Z3766" i="5" s="1"/>
  <c r="R3766" i="5"/>
  <c r="N3766" i="5" s="1"/>
  <c r="K3766" i="5"/>
  <c r="L3766" i="5" s="1"/>
  <c r="M3766" i="5" s="1"/>
  <c r="I3765" i="5"/>
  <c r="R3765" i="5"/>
  <c r="N3765" i="5" s="1"/>
  <c r="K3765" i="5"/>
  <c r="L3765" i="5" s="1"/>
  <c r="M3765" i="5" s="1"/>
  <c r="I3764" i="5"/>
  <c r="R3764" i="5"/>
  <c r="N3764" i="5" s="1"/>
  <c r="K3764" i="5"/>
  <c r="L3764" i="5" s="1"/>
  <c r="M3764" i="5" s="1"/>
  <c r="W3763" i="5"/>
  <c r="Z3763" i="5" s="1"/>
  <c r="R3763" i="5"/>
  <c r="P3763" i="5" s="1"/>
  <c r="K3763" i="5"/>
  <c r="L3763" i="5" s="1"/>
  <c r="M3763" i="5" s="1"/>
  <c r="I3762" i="5"/>
  <c r="R3762" i="5"/>
  <c r="N3762" i="5" s="1"/>
  <c r="K3762" i="5"/>
  <c r="L3762" i="5" s="1"/>
  <c r="M3762" i="5" s="1"/>
  <c r="I3761" i="5"/>
  <c r="R3761" i="5"/>
  <c r="N3761" i="5" s="1"/>
  <c r="K3761" i="5"/>
  <c r="L3761" i="5" s="1"/>
  <c r="M3761" i="5" s="1"/>
  <c r="I3760" i="5"/>
  <c r="R3760" i="5"/>
  <c r="N3760" i="5" s="1"/>
  <c r="K3760" i="5"/>
  <c r="L3760" i="5" s="1"/>
  <c r="M3760" i="5" s="1"/>
  <c r="I3759" i="5"/>
  <c r="R3759" i="5"/>
  <c r="P3759" i="5" s="1"/>
  <c r="K3759" i="5"/>
  <c r="L3759" i="5" s="1"/>
  <c r="M3759" i="5" s="1"/>
  <c r="I3758" i="5"/>
  <c r="R3758" i="5"/>
  <c r="N3758" i="5" s="1"/>
  <c r="K3758" i="5"/>
  <c r="L3758" i="5" s="1"/>
  <c r="M3758" i="5" s="1"/>
  <c r="I3757" i="5"/>
  <c r="R3757" i="5"/>
  <c r="N3757" i="5" s="1"/>
  <c r="K3757" i="5"/>
  <c r="L3757" i="5" s="1"/>
  <c r="M3757" i="5" s="1"/>
  <c r="I3756" i="5"/>
  <c r="R3756" i="5"/>
  <c r="N3756" i="5" s="1"/>
  <c r="K3756" i="5"/>
  <c r="L3756" i="5" s="1"/>
  <c r="M3756" i="5" s="1"/>
  <c r="I3755" i="5"/>
  <c r="R3755" i="5"/>
  <c r="P3755" i="5" s="1"/>
  <c r="K3755" i="5"/>
  <c r="L3755" i="5" s="1"/>
  <c r="M3755" i="5" s="1"/>
  <c r="W3754" i="5"/>
  <c r="Z3754" i="5" s="1"/>
  <c r="R3754" i="5"/>
  <c r="N3754" i="5" s="1"/>
  <c r="K3754" i="5"/>
  <c r="L3754" i="5" s="1"/>
  <c r="M3754" i="5" s="1"/>
  <c r="I3753" i="5"/>
  <c r="R3753" i="5"/>
  <c r="N3753" i="5" s="1"/>
  <c r="K3753" i="5"/>
  <c r="L3753" i="5" s="1"/>
  <c r="M3753" i="5" s="1"/>
  <c r="I3752" i="5"/>
  <c r="R3752" i="5"/>
  <c r="N3752" i="5" s="1"/>
  <c r="K3752" i="5"/>
  <c r="L3752" i="5" s="1"/>
  <c r="M3752" i="5" s="1"/>
  <c r="W3751" i="5"/>
  <c r="Z3751" i="5" s="1"/>
  <c r="R3751" i="5"/>
  <c r="P3751" i="5" s="1"/>
  <c r="K3751" i="5"/>
  <c r="L3751" i="5" s="1"/>
  <c r="M3751" i="5" s="1"/>
  <c r="I3750" i="5"/>
  <c r="R3750" i="5"/>
  <c r="N3750" i="5" s="1"/>
  <c r="K3750" i="5"/>
  <c r="L3750" i="5" s="1"/>
  <c r="M3750" i="5" s="1"/>
  <c r="W3749" i="5"/>
  <c r="Z3749" i="5" s="1"/>
  <c r="R3749" i="5"/>
  <c r="N3749" i="5" s="1"/>
  <c r="K3749" i="5"/>
  <c r="L3749" i="5" s="1"/>
  <c r="M3749" i="5" s="1"/>
  <c r="I3748" i="5"/>
  <c r="R3748" i="5"/>
  <c r="N3748" i="5" s="1"/>
  <c r="K3748" i="5"/>
  <c r="L3748" i="5" s="1"/>
  <c r="M3748" i="5" s="1"/>
  <c r="W3747" i="5"/>
  <c r="Z3747" i="5" s="1"/>
  <c r="R3747" i="5"/>
  <c r="P3747" i="5" s="1"/>
  <c r="K3747" i="5"/>
  <c r="L3747" i="5" s="1"/>
  <c r="M3747" i="5" s="1"/>
  <c r="I3746" i="5"/>
  <c r="R3746" i="5"/>
  <c r="N3746" i="5" s="1"/>
  <c r="K3746" i="5"/>
  <c r="L3746" i="5" s="1"/>
  <c r="M3746" i="5" s="1"/>
  <c r="I3745" i="5"/>
  <c r="R3745" i="5"/>
  <c r="N3745" i="5" s="1"/>
  <c r="K3745" i="5"/>
  <c r="L3745" i="5" s="1"/>
  <c r="M3745" i="5" s="1"/>
  <c r="I3744" i="5"/>
  <c r="R3744" i="5"/>
  <c r="N3744" i="5" s="1"/>
  <c r="K3744" i="5"/>
  <c r="L3744" i="5" s="1"/>
  <c r="M3744" i="5" s="1"/>
  <c r="I3743" i="5"/>
  <c r="R3743" i="5"/>
  <c r="P3743" i="5" s="1"/>
  <c r="K3743" i="5"/>
  <c r="L3743" i="5" s="1"/>
  <c r="M3743" i="5" s="1"/>
  <c r="R3742" i="5"/>
  <c r="N3742" i="5" s="1"/>
  <c r="K3742" i="5"/>
  <c r="L3742" i="5" s="1"/>
  <c r="M3742" i="5" s="1"/>
  <c r="W3741" i="5"/>
  <c r="Z3741" i="5" s="1"/>
  <c r="R3741" i="5"/>
  <c r="N3741" i="5" s="1"/>
  <c r="K3741" i="5"/>
  <c r="L3741" i="5" s="1"/>
  <c r="M3741" i="5" s="1"/>
  <c r="I3740" i="5"/>
  <c r="R3740" i="5"/>
  <c r="N3740" i="5" s="1"/>
  <c r="K3740" i="5"/>
  <c r="L3740" i="5" s="1"/>
  <c r="M3740" i="5" s="1"/>
  <c r="I3739" i="5"/>
  <c r="R3739" i="5"/>
  <c r="P3739" i="5" s="1"/>
  <c r="K3739" i="5"/>
  <c r="L3739" i="5" s="1"/>
  <c r="M3739" i="5" s="1"/>
  <c r="I3738" i="5"/>
  <c r="R3738" i="5"/>
  <c r="N3738" i="5" s="1"/>
  <c r="K3738" i="5"/>
  <c r="L3738" i="5" s="1"/>
  <c r="M3738" i="5" s="1"/>
  <c r="I3737" i="5"/>
  <c r="R3737" i="5"/>
  <c r="N3737" i="5" s="1"/>
  <c r="K3737" i="5"/>
  <c r="L3737" i="5" s="1"/>
  <c r="M3737" i="5" s="1"/>
  <c r="I3736" i="5"/>
  <c r="R3736" i="5"/>
  <c r="N3736" i="5" s="1"/>
  <c r="K3736" i="5"/>
  <c r="L3736" i="5" s="1"/>
  <c r="M3736" i="5" s="1"/>
  <c r="R3735" i="5"/>
  <c r="P3735" i="5" s="1"/>
  <c r="K3735" i="5"/>
  <c r="L3735" i="5" s="1"/>
  <c r="M3735" i="5" s="1"/>
  <c r="I3734" i="5"/>
  <c r="R3734" i="5"/>
  <c r="N3734" i="5" s="1"/>
  <c r="K3734" i="5"/>
  <c r="L3734" i="5" s="1"/>
  <c r="M3734" i="5" s="1"/>
  <c r="I3733" i="5"/>
  <c r="R3733" i="5"/>
  <c r="N3733" i="5" s="1"/>
  <c r="K3733" i="5"/>
  <c r="L3733" i="5" s="1"/>
  <c r="M3733" i="5" s="1"/>
  <c r="I3732" i="5"/>
  <c r="R3732" i="5"/>
  <c r="N3732" i="5" s="1"/>
  <c r="K3732" i="5"/>
  <c r="L3732" i="5" s="1"/>
  <c r="M3732" i="5" s="1"/>
  <c r="I3731" i="5"/>
  <c r="R3731" i="5"/>
  <c r="P3731" i="5" s="1"/>
  <c r="K3731" i="5"/>
  <c r="L3731" i="5" s="1"/>
  <c r="M3731" i="5" s="1"/>
  <c r="I3730" i="5"/>
  <c r="R3730" i="5"/>
  <c r="N3730" i="5" s="1"/>
  <c r="K3730" i="5"/>
  <c r="L3730" i="5" s="1"/>
  <c r="M3730" i="5" s="1"/>
  <c r="W3729" i="5"/>
  <c r="Z3729" i="5" s="1"/>
  <c r="R3729" i="5"/>
  <c r="N3729" i="5" s="1"/>
  <c r="K3729" i="5"/>
  <c r="L3729" i="5" s="1"/>
  <c r="M3729" i="5" s="1"/>
  <c r="I3728" i="5"/>
  <c r="R3728" i="5"/>
  <c r="N3728" i="5" s="1"/>
  <c r="K3728" i="5"/>
  <c r="L3728" i="5" s="1"/>
  <c r="M3728" i="5" s="1"/>
  <c r="W3727" i="5"/>
  <c r="Z3727" i="5" s="1"/>
  <c r="R3727" i="5"/>
  <c r="P3727" i="5" s="1"/>
  <c r="K3727" i="5"/>
  <c r="L3727" i="5" s="1"/>
  <c r="M3727" i="5" s="1"/>
  <c r="R3726" i="5"/>
  <c r="N3726" i="5" s="1"/>
  <c r="K3726" i="5"/>
  <c r="L3726" i="5" s="1"/>
  <c r="M3726" i="5" s="1"/>
  <c r="I3725" i="5"/>
  <c r="R3725" i="5"/>
  <c r="N3725" i="5" s="1"/>
  <c r="K3725" i="5"/>
  <c r="L3725" i="5" s="1"/>
  <c r="M3725" i="5" s="1"/>
  <c r="I3724" i="5"/>
  <c r="R3724" i="5"/>
  <c r="N3724" i="5" s="1"/>
  <c r="K3724" i="5"/>
  <c r="L3724" i="5" s="1"/>
  <c r="M3724" i="5" s="1"/>
  <c r="I3723" i="5"/>
  <c r="R3723" i="5"/>
  <c r="P3723" i="5" s="1"/>
  <c r="K3723" i="5"/>
  <c r="L3723" i="5" s="1"/>
  <c r="M3723" i="5" s="1"/>
  <c r="R3722" i="5"/>
  <c r="N3722" i="5" s="1"/>
  <c r="K3722" i="5"/>
  <c r="L3722" i="5" s="1"/>
  <c r="M3722" i="5" s="1"/>
  <c r="I3721" i="5"/>
  <c r="R3721" i="5"/>
  <c r="N3721" i="5" s="1"/>
  <c r="K3721" i="5"/>
  <c r="L3721" i="5" s="1"/>
  <c r="M3721" i="5" s="1"/>
  <c r="I3720" i="5"/>
  <c r="R3720" i="5"/>
  <c r="N3720" i="5" s="1"/>
  <c r="K3720" i="5"/>
  <c r="L3720" i="5" s="1"/>
  <c r="M3720" i="5" s="1"/>
  <c r="R3719" i="5"/>
  <c r="P3719" i="5" s="1"/>
  <c r="K3719" i="5"/>
  <c r="L3719" i="5" s="1"/>
  <c r="M3719" i="5" s="1"/>
  <c r="I3718" i="5"/>
  <c r="R3718" i="5"/>
  <c r="N3718" i="5" s="1"/>
  <c r="K3718" i="5"/>
  <c r="L3718" i="5" s="1"/>
  <c r="M3718" i="5" s="1"/>
  <c r="I3717" i="5"/>
  <c r="R3717" i="5"/>
  <c r="N3717" i="5" s="1"/>
  <c r="K3717" i="5"/>
  <c r="L3717" i="5" s="1"/>
  <c r="M3717" i="5" s="1"/>
  <c r="I3716" i="5"/>
  <c r="R3716" i="5"/>
  <c r="N3716" i="5" s="1"/>
  <c r="K3716" i="5"/>
  <c r="L3716" i="5" s="1"/>
  <c r="M3716" i="5" s="1"/>
  <c r="W3715" i="5"/>
  <c r="Z3715" i="5" s="1"/>
  <c r="R3715" i="5"/>
  <c r="P3715" i="5" s="1"/>
  <c r="K3715" i="5"/>
  <c r="L3715" i="5" s="1"/>
  <c r="M3715" i="5" s="1"/>
  <c r="W3714" i="5"/>
  <c r="Z3714" i="5" s="1"/>
  <c r="R3714" i="5"/>
  <c r="N3714" i="5" s="1"/>
  <c r="K3714" i="5"/>
  <c r="L3714" i="5" s="1"/>
  <c r="M3714" i="5" s="1"/>
  <c r="I3713" i="5"/>
  <c r="R3713" i="5"/>
  <c r="N3713" i="5" s="1"/>
  <c r="K3713" i="5"/>
  <c r="L3713" i="5" s="1"/>
  <c r="M3713" i="5" s="1"/>
  <c r="W3712" i="5"/>
  <c r="Z3712" i="5" s="1"/>
  <c r="R3712" i="5"/>
  <c r="N3712" i="5" s="1"/>
  <c r="K3712" i="5"/>
  <c r="L3712" i="5" s="1"/>
  <c r="M3712" i="5" s="1"/>
  <c r="I3711" i="5"/>
  <c r="R3711" i="5"/>
  <c r="P3711" i="5" s="1"/>
  <c r="K3711" i="5"/>
  <c r="L3711" i="5" s="1"/>
  <c r="M3711" i="5" s="1"/>
  <c r="W3710" i="5"/>
  <c r="Z3710" i="5" s="1"/>
  <c r="R3710" i="5"/>
  <c r="N3710" i="5" s="1"/>
  <c r="K3710" i="5"/>
  <c r="L3710" i="5" s="1"/>
  <c r="M3710" i="5" s="1"/>
  <c r="I3709" i="5"/>
  <c r="R3709" i="5"/>
  <c r="N3709" i="5" s="1"/>
  <c r="K3709" i="5"/>
  <c r="L3709" i="5" s="1"/>
  <c r="M3709" i="5" s="1"/>
  <c r="I3708" i="5"/>
  <c r="R3708" i="5"/>
  <c r="N3708" i="5" s="1"/>
  <c r="K3708" i="5"/>
  <c r="L3708" i="5" s="1"/>
  <c r="M3708" i="5" s="1"/>
  <c r="I3707" i="5"/>
  <c r="R3707" i="5"/>
  <c r="P3707" i="5" s="1"/>
  <c r="K3707" i="5"/>
  <c r="L3707" i="5" s="1"/>
  <c r="M3707" i="5" s="1"/>
  <c r="I3706" i="5"/>
  <c r="R3706" i="5"/>
  <c r="N3706" i="5" s="1"/>
  <c r="K3706" i="5"/>
  <c r="L3706" i="5" s="1"/>
  <c r="M3706" i="5" s="1"/>
  <c r="I3705" i="5"/>
  <c r="R3705" i="5"/>
  <c r="N3705" i="5" s="1"/>
  <c r="K3705" i="5"/>
  <c r="L3705" i="5" s="1"/>
  <c r="M3705" i="5" s="1"/>
  <c r="R3704" i="5"/>
  <c r="N3704" i="5" s="1"/>
  <c r="K3704" i="5"/>
  <c r="L3704" i="5" s="1"/>
  <c r="M3704" i="5" s="1"/>
  <c r="I3703" i="5"/>
  <c r="R3703" i="5"/>
  <c r="P3703" i="5" s="1"/>
  <c r="K3703" i="5"/>
  <c r="L3703" i="5" s="1"/>
  <c r="M3703" i="5" s="1"/>
  <c r="I3702" i="5"/>
  <c r="R3702" i="5"/>
  <c r="N3702" i="5" s="1"/>
  <c r="L3702" i="5"/>
  <c r="M3702" i="5" s="1"/>
  <c r="K3702" i="5"/>
  <c r="I3701" i="5"/>
  <c r="R3701" i="5"/>
  <c r="N3701" i="5" s="1"/>
  <c r="K3701" i="5"/>
  <c r="L3701" i="5" s="1"/>
  <c r="M3701" i="5" s="1"/>
  <c r="I3700" i="5"/>
  <c r="R3700" i="5"/>
  <c r="N3700" i="5" s="1"/>
  <c r="K3700" i="5"/>
  <c r="L3700" i="5" s="1"/>
  <c r="M3700" i="5" s="1"/>
  <c r="I3699" i="5"/>
  <c r="R3699" i="5"/>
  <c r="P3699" i="5" s="1"/>
  <c r="K3699" i="5"/>
  <c r="L3699" i="5" s="1"/>
  <c r="M3699" i="5" s="1"/>
  <c r="W3698" i="5"/>
  <c r="Z3698" i="5" s="1"/>
  <c r="I3698" i="5"/>
  <c r="R3698" i="5"/>
  <c r="N3698" i="5" s="1"/>
  <c r="K3698" i="5"/>
  <c r="L3698" i="5" s="1"/>
  <c r="M3698" i="5" s="1"/>
  <c r="I3697" i="5"/>
  <c r="R3697" i="5"/>
  <c r="N3697" i="5" s="1"/>
  <c r="K3697" i="5"/>
  <c r="L3697" i="5" s="1"/>
  <c r="M3697" i="5" s="1"/>
  <c r="I3696" i="5"/>
  <c r="R3696" i="5"/>
  <c r="N3696" i="5" s="1"/>
  <c r="K3696" i="5"/>
  <c r="L3696" i="5" s="1"/>
  <c r="M3696" i="5" s="1"/>
  <c r="R3695" i="5"/>
  <c r="P3695" i="5" s="1"/>
  <c r="K3695" i="5"/>
  <c r="L3695" i="5" s="1"/>
  <c r="M3695" i="5" s="1"/>
  <c r="I3694" i="5"/>
  <c r="R3694" i="5"/>
  <c r="N3694" i="5" s="1"/>
  <c r="K3694" i="5"/>
  <c r="L3694" i="5" s="1"/>
  <c r="M3694" i="5" s="1"/>
  <c r="W3693" i="5"/>
  <c r="Z3693" i="5" s="1"/>
  <c r="R3693" i="5"/>
  <c r="N3693" i="5" s="1"/>
  <c r="K3693" i="5"/>
  <c r="L3693" i="5" s="1"/>
  <c r="M3693" i="5" s="1"/>
  <c r="I3692" i="5"/>
  <c r="R3692" i="5"/>
  <c r="N3692" i="5" s="1"/>
  <c r="K3692" i="5"/>
  <c r="L3692" i="5" s="1"/>
  <c r="M3692" i="5" s="1"/>
  <c r="I3691" i="5"/>
  <c r="R3691" i="5"/>
  <c r="P3691" i="5" s="1"/>
  <c r="K3691" i="5"/>
  <c r="L3691" i="5" s="1"/>
  <c r="M3691" i="5" s="1"/>
  <c r="I3690" i="5"/>
  <c r="R3690" i="5"/>
  <c r="N3690" i="5" s="1"/>
  <c r="K3690" i="5"/>
  <c r="L3690" i="5" s="1"/>
  <c r="M3690" i="5" s="1"/>
  <c r="W3689" i="5"/>
  <c r="Z3689" i="5" s="1"/>
  <c r="I3689" i="5"/>
  <c r="R3689" i="5"/>
  <c r="N3689" i="5" s="1"/>
  <c r="K3689" i="5"/>
  <c r="L3689" i="5" s="1"/>
  <c r="M3689" i="5" s="1"/>
  <c r="R3688" i="5"/>
  <c r="N3688" i="5" s="1"/>
  <c r="K3688" i="5"/>
  <c r="L3688" i="5" s="1"/>
  <c r="M3688" i="5" s="1"/>
  <c r="I3687" i="5"/>
  <c r="R3687" i="5"/>
  <c r="P3687" i="5" s="1"/>
  <c r="K3687" i="5"/>
  <c r="L3687" i="5" s="1"/>
  <c r="M3687" i="5" s="1"/>
  <c r="R3686" i="5"/>
  <c r="N3686" i="5" s="1"/>
  <c r="K3686" i="5"/>
  <c r="L3686" i="5" s="1"/>
  <c r="M3686" i="5" s="1"/>
  <c r="I3685" i="5"/>
  <c r="R3685" i="5"/>
  <c r="N3685" i="5" s="1"/>
  <c r="K3685" i="5"/>
  <c r="L3685" i="5" s="1"/>
  <c r="M3685" i="5" s="1"/>
  <c r="R3684" i="5"/>
  <c r="N3684" i="5" s="1"/>
  <c r="K3684" i="5"/>
  <c r="L3684" i="5" s="1"/>
  <c r="M3684" i="5" s="1"/>
  <c r="R3683" i="5"/>
  <c r="P3683" i="5" s="1"/>
  <c r="K3683" i="5"/>
  <c r="L3683" i="5" s="1"/>
  <c r="M3683" i="5" s="1"/>
  <c r="I3682" i="5"/>
  <c r="R3682" i="5"/>
  <c r="N3682" i="5" s="1"/>
  <c r="K3682" i="5"/>
  <c r="L3682" i="5" s="1"/>
  <c r="M3682" i="5" s="1"/>
  <c r="I3681" i="5"/>
  <c r="R3681" i="5"/>
  <c r="N3681" i="5" s="1"/>
  <c r="K3681" i="5"/>
  <c r="L3681" i="5" s="1"/>
  <c r="M3681" i="5" s="1"/>
  <c r="W3680" i="5"/>
  <c r="Z3680" i="5" s="1"/>
  <c r="I3680" i="5"/>
  <c r="R3680" i="5"/>
  <c r="N3680" i="5" s="1"/>
  <c r="K3680" i="5"/>
  <c r="L3680" i="5" s="1"/>
  <c r="M3680" i="5" s="1"/>
  <c r="W3679" i="5"/>
  <c r="Z3679" i="5" s="1"/>
  <c r="R3679" i="5"/>
  <c r="P3679" i="5" s="1"/>
  <c r="K3679" i="5"/>
  <c r="L3679" i="5" s="1"/>
  <c r="M3679" i="5" s="1"/>
  <c r="I3678" i="5"/>
  <c r="R3678" i="5"/>
  <c r="N3678" i="5" s="1"/>
  <c r="K3678" i="5"/>
  <c r="L3678" i="5" s="1"/>
  <c r="M3678" i="5" s="1"/>
  <c r="I3677" i="5"/>
  <c r="R3677" i="5"/>
  <c r="N3677" i="5" s="1"/>
  <c r="K3677" i="5"/>
  <c r="L3677" i="5" s="1"/>
  <c r="M3677" i="5" s="1"/>
  <c r="R3676" i="5"/>
  <c r="N3676" i="5" s="1"/>
  <c r="K3676" i="5"/>
  <c r="L3676" i="5" s="1"/>
  <c r="M3676" i="5" s="1"/>
  <c r="I3675" i="5"/>
  <c r="R3675" i="5"/>
  <c r="P3675" i="5" s="1"/>
  <c r="K3675" i="5"/>
  <c r="L3675" i="5" s="1"/>
  <c r="M3675" i="5" s="1"/>
  <c r="W3674" i="5"/>
  <c r="Z3674" i="5" s="1"/>
  <c r="I3674" i="5"/>
  <c r="R3674" i="5"/>
  <c r="N3674" i="5" s="1"/>
  <c r="K3674" i="5"/>
  <c r="L3674" i="5" s="1"/>
  <c r="M3674" i="5" s="1"/>
  <c r="W3673" i="5"/>
  <c r="Z3673" i="5" s="1"/>
  <c r="R3673" i="5"/>
  <c r="N3673" i="5" s="1"/>
  <c r="K3673" i="5"/>
  <c r="L3673" i="5" s="1"/>
  <c r="M3673" i="5" s="1"/>
  <c r="R3672" i="5"/>
  <c r="N3672" i="5" s="1"/>
  <c r="K3672" i="5"/>
  <c r="L3672" i="5" s="1"/>
  <c r="M3672" i="5" s="1"/>
  <c r="I3671" i="5"/>
  <c r="R3671" i="5"/>
  <c r="P3671" i="5" s="1"/>
  <c r="K3671" i="5"/>
  <c r="L3671" i="5" s="1"/>
  <c r="M3671" i="5" s="1"/>
  <c r="I3670" i="5"/>
  <c r="R3670" i="5"/>
  <c r="N3670" i="5" s="1"/>
  <c r="K3670" i="5"/>
  <c r="L3670" i="5" s="1"/>
  <c r="M3670" i="5" s="1"/>
  <c r="I3669" i="5"/>
  <c r="R3669" i="5"/>
  <c r="N3669" i="5" s="1"/>
  <c r="K3669" i="5"/>
  <c r="L3669" i="5" s="1"/>
  <c r="M3669" i="5" s="1"/>
  <c r="I3668" i="5"/>
  <c r="R3668" i="5"/>
  <c r="N3668" i="5" s="1"/>
  <c r="K3668" i="5"/>
  <c r="L3668" i="5" s="1"/>
  <c r="M3668" i="5" s="1"/>
  <c r="I3667" i="5"/>
  <c r="R3667" i="5"/>
  <c r="P3667" i="5" s="1"/>
  <c r="K3667" i="5"/>
  <c r="L3667" i="5" s="1"/>
  <c r="M3667" i="5" s="1"/>
  <c r="I3666" i="5"/>
  <c r="R3666" i="5"/>
  <c r="N3666" i="5" s="1"/>
  <c r="K3666" i="5"/>
  <c r="L3666" i="5" s="1"/>
  <c r="M3666" i="5" s="1"/>
  <c r="W3665" i="5"/>
  <c r="Z3665" i="5" s="1"/>
  <c r="R3665" i="5"/>
  <c r="N3665" i="5" s="1"/>
  <c r="K3665" i="5"/>
  <c r="L3665" i="5" s="1"/>
  <c r="M3665" i="5" s="1"/>
  <c r="I3664" i="5"/>
  <c r="R3664" i="5"/>
  <c r="N3664" i="5" s="1"/>
  <c r="K3664" i="5"/>
  <c r="L3664" i="5" s="1"/>
  <c r="M3664" i="5" s="1"/>
  <c r="R3663" i="5"/>
  <c r="P3663" i="5" s="1"/>
  <c r="K3663" i="5"/>
  <c r="L3663" i="5" s="1"/>
  <c r="M3663" i="5" s="1"/>
  <c r="I3662" i="5"/>
  <c r="R3662" i="5"/>
  <c r="N3662" i="5" s="1"/>
  <c r="K3662" i="5"/>
  <c r="L3662" i="5" s="1"/>
  <c r="M3662" i="5" s="1"/>
  <c r="W3661" i="5"/>
  <c r="Z3661" i="5" s="1"/>
  <c r="R3661" i="5"/>
  <c r="N3661" i="5" s="1"/>
  <c r="K3661" i="5"/>
  <c r="L3661" i="5" s="1"/>
  <c r="M3661" i="5" s="1"/>
  <c r="I3660" i="5"/>
  <c r="R3660" i="5"/>
  <c r="N3660" i="5" s="1"/>
  <c r="K3660" i="5"/>
  <c r="L3660" i="5" s="1"/>
  <c r="M3660" i="5" s="1"/>
  <c r="I3659" i="5"/>
  <c r="R3659" i="5"/>
  <c r="P3659" i="5" s="1"/>
  <c r="K3659" i="5"/>
  <c r="L3659" i="5" s="1"/>
  <c r="M3659" i="5" s="1"/>
  <c r="I3658" i="5"/>
  <c r="R3658" i="5"/>
  <c r="N3658" i="5" s="1"/>
  <c r="K3658" i="5"/>
  <c r="L3658" i="5" s="1"/>
  <c r="M3658" i="5" s="1"/>
  <c r="I3657" i="5"/>
  <c r="R3657" i="5"/>
  <c r="N3657" i="5" s="1"/>
  <c r="K3657" i="5"/>
  <c r="L3657" i="5" s="1"/>
  <c r="M3657" i="5" s="1"/>
  <c r="I3656" i="5"/>
  <c r="R3656" i="5"/>
  <c r="N3656" i="5" s="1"/>
  <c r="K3656" i="5"/>
  <c r="L3656" i="5" s="1"/>
  <c r="M3656" i="5" s="1"/>
  <c r="I3655" i="5"/>
  <c r="R3655" i="5"/>
  <c r="P3655" i="5" s="1"/>
  <c r="K3655" i="5"/>
  <c r="L3655" i="5" s="1"/>
  <c r="M3655" i="5" s="1"/>
  <c r="W3654" i="5"/>
  <c r="Z3654" i="5" s="1"/>
  <c r="R3654" i="5"/>
  <c r="N3654" i="5" s="1"/>
  <c r="K3654" i="5"/>
  <c r="L3654" i="5" s="1"/>
  <c r="M3654" i="5" s="1"/>
  <c r="R3653" i="5"/>
  <c r="N3653" i="5" s="1"/>
  <c r="K3653" i="5"/>
  <c r="L3653" i="5" s="1"/>
  <c r="M3653" i="5" s="1"/>
  <c r="I3652" i="5"/>
  <c r="R3652" i="5"/>
  <c r="N3652" i="5" s="1"/>
  <c r="K3652" i="5"/>
  <c r="L3652" i="5" s="1"/>
  <c r="M3652" i="5" s="1"/>
  <c r="W3651" i="5"/>
  <c r="Z3651" i="5" s="1"/>
  <c r="R3651" i="5"/>
  <c r="P3651" i="5" s="1"/>
  <c r="K3651" i="5"/>
  <c r="L3651" i="5" s="1"/>
  <c r="M3651" i="5" s="1"/>
  <c r="I3650" i="5"/>
  <c r="R3650" i="5"/>
  <c r="N3650" i="5" s="1"/>
  <c r="K3650" i="5"/>
  <c r="L3650" i="5" s="1"/>
  <c r="M3650" i="5" s="1"/>
  <c r="I3649" i="5"/>
  <c r="R3649" i="5"/>
  <c r="N3649" i="5" s="1"/>
  <c r="K3649" i="5"/>
  <c r="L3649" i="5" s="1"/>
  <c r="M3649" i="5" s="1"/>
  <c r="I3648" i="5"/>
  <c r="R3648" i="5"/>
  <c r="N3648" i="5" s="1"/>
  <c r="K3648" i="5"/>
  <c r="L3648" i="5" s="1"/>
  <c r="M3648" i="5" s="1"/>
  <c r="I3647" i="5"/>
  <c r="R3647" i="5"/>
  <c r="P3647" i="5" s="1"/>
  <c r="K3647" i="5"/>
  <c r="L3647" i="5" s="1"/>
  <c r="M3647" i="5" s="1"/>
  <c r="W3646" i="5"/>
  <c r="Z3646" i="5" s="1"/>
  <c r="I3646" i="5"/>
  <c r="R3646" i="5"/>
  <c r="N3646" i="5" s="1"/>
  <c r="K3646" i="5"/>
  <c r="L3646" i="5" s="1"/>
  <c r="M3646" i="5" s="1"/>
  <c r="I3645" i="5"/>
  <c r="R3645" i="5"/>
  <c r="N3645" i="5" s="1"/>
  <c r="K3645" i="5"/>
  <c r="L3645" i="5" s="1"/>
  <c r="M3645" i="5" s="1"/>
  <c r="W3644" i="5"/>
  <c r="Z3644" i="5" s="1"/>
  <c r="I3644" i="5"/>
  <c r="R3644" i="5"/>
  <c r="N3644" i="5" s="1"/>
  <c r="K3644" i="5"/>
  <c r="L3644" i="5" s="1"/>
  <c r="M3644" i="5" s="1"/>
  <c r="I3643" i="5"/>
  <c r="R3643" i="5"/>
  <c r="P3643" i="5" s="1"/>
  <c r="K3643" i="5"/>
  <c r="L3643" i="5" s="1"/>
  <c r="M3643" i="5" s="1"/>
  <c r="I3642" i="5"/>
  <c r="R3642" i="5"/>
  <c r="N3642" i="5" s="1"/>
  <c r="K3642" i="5"/>
  <c r="L3642" i="5" s="1"/>
  <c r="M3642" i="5" s="1"/>
  <c r="I3641" i="5"/>
  <c r="R3641" i="5"/>
  <c r="N3641" i="5" s="1"/>
  <c r="K3641" i="5"/>
  <c r="L3641" i="5" s="1"/>
  <c r="M3641" i="5" s="1"/>
  <c r="I3640" i="5"/>
  <c r="R3640" i="5"/>
  <c r="N3640" i="5" s="1"/>
  <c r="K3640" i="5"/>
  <c r="L3640" i="5" s="1"/>
  <c r="M3640" i="5" s="1"/>
  <c r="I3639" i="5"/>
  <c r="R3639" i="5"/>
  <c r="P3639" i="5" s="1"/>
  <c r="K3639" i="5"/>
  <c r="L3639" i="5" s="1"/>
  <c r="M3639" i="5" s="1"/>
  <c r="W3638" i="5"/>
  <c r="Z3638" i="5" s="1"/>
  <c r="I3638" i="5"/>
  <c r="R3638" i="5"/>
  <c r="N3638" i="5" s="1"/>
  <c r="K3638" i="5"/>
  <c r="L3638" i="5" s="1"/>
  <c r="M3638" i="5" s="1"/>
  <c r="I3637" i="5"/>
  <c r="R3637" i="5"/>
  <c r="N3637" i="5" s="1"/>
  <c r="K3637" i="5"/>
  <c r="L3637" i="5" s="1"/>
  <c r="M3637" i="5" s="1"/>
  <c r="W3636" i="5"/>
  <c r="Z3636" i="5" s="1"/>
  <c r="R3636" i="5"/>
  <c r="N3636" i="5" s="1"/>
  <c r="K3636" i="5"/>
  <c r="L3636" i="5" s="1"/>
  <c r="M3636" i="5" s="1"/>
  <c r="I3635" i="5"/>
  <c r="R3635" i="5"/>
  <c r="P3635" i="5" s="1"/>
  <c r="K3635" i="5"/>
  <c r="L3635" i="5" s="1"/>
  <c r="M3635" i="5" s="1"/>
  <c r="I3634" i="5"/>
  <c r="R3634" i="5"/>
  <c r="N3634" i="5" s="1"/>
  <c r="K3634" i="5"/>
  <c r="L3634" i="5" s="1"/>
  <c r="M3634" i="5" s="1"/>
  <c r="R3633" i="5"/>
  <c r="N3633" i="5" s="1"/>
  <c r="L3633" i="5"/>
  <c r="M3633" i="5" s="1"/>
  <c r="K3633" i="5"/>
  <c r="I3632" i="5"/>
  <c r="R3632" i="5"/>
  <c r="N3632" i="5" s="1"/>
  <c r="K3632" i="5"/>
  <c r="L3632" i="5" s="1"/>
  <c r="M3632" i="5" s="1"/>
  <c r="I3631" i="5"/>
  <c r="R3631" i="5"/>
  <c r="P3631" i="5" s="1"/>
  <c r="K3631" i="5"/>
  <c r="L3631" i="5" s="1"/>
  <c r="M3631" i="5" s="1"/>
  <c r="I3630" i="5"/>
  <c r="R3630" i="5"/>
  <c r="N3630" i="5" s="1"/>
  <c r="K3630" i="5"/>
  <c r="L3630" i="5" s="1"/>
  <c r="M3630" i="5" s="1"/>
  <c r="I3629" i="5"/>
  <c r="R3629" i="5"/>
  <c r="N3629" i="5" s="1"/>
  <c r="K3629" i="5"/>
  <c r="L3629" i="5" s="1"/>
  <c r="M3629" i="5" s="1"/>
  <c r="I3628" i="5"/>
  <c r="R3628" i="5"/>
  <c r="N3628" i="5" s="1"/>
  <c r="K3628" i="5"/>
  <c r="L3628" i="5" s="1"/>
  <c r="M3628" i="5" s="1"/>
  <c r="I3627" i="5"/>
  <c r="R3627" i="5"/>
  <c r="P3627" i="5" s="1"/>
  <c r="L3627" i="5"/>
  <c r="M3627" i="5" s="1"/>
  <c r="K3627" i="5"/>
  <c r="R3626" i="5"/>
  <c r="N3626" i="5" s="1"/>
  <c r="K3626" i="5"/>
  <c r="L3626" i="5" s="1"/>
  <c r="M3626" i="5" s="1"/>
  <c r="I3625" i="5"/>
  <c r="R3625" i="5"/>
  <c r="N3625" i="5" s="1"/>
  <c r="K3625" i="5"/>
  <c r="L3625" i="5" s="1"/>
  <c r="M3625" i="5" s="1"/>
  <c r="R3624" i="5"/>
  <c r="N3624" i="5" s="1"/>
  <c r="K3624" i="5"/>
  <c r="L3624" i="5" s="1"/>
  <c r="M3624" i="5" s="1"/>
  <c r="R3623" i="5"/>
  <c r="P3623" i="5" s="1"/>
  <c r="K3623" i="5"/>
  <c r="L3623" i="5" s="1"/>
  <c r="M3623" i="5" s="1"/>
  <c r="R3622" i="5"/>
  <c r="N3622" i="5" s="1"/>
  <c r="K3622" i="5"/>
  <c r="L3622" i="5" s="1"/>
  <c r="M3622" i="5" s="1"/>
  <c r="R3621" i="5"/>
  <c r="N3621" i="5" s="1"/>
  <c r="K3621" i="5"/>
  <c r="L3621" i="5" s="1"/>
  <c r="M3621" i="5" s="1"/>
  <c r="R3620" i="5"/>
  <c r="N3620" i="5" s="1"/>
  <c r="K3620" i="5"/>
  <c r="L3620" i="5" s="1"/>
  <c r="M3620" i="5" s="1"/>
  <c r="I3619" i="5"/>
  <c r="R3619" i="5"/>
  <c r="P3619" i="5" s="1"/>
  <c r="K3619" i="5"/>
  <c r="L3619" i="5" s="1"/>
  <c r="M3619" i="5" s="1"/>
  <c r="W3618" i="5"/>
  <c r="Z3618" i="5" s="1"/>
  <c r="R3618" i="5"/>
  <c r="N3618" i="5" s="1"/>
  <c r="K3618" i="5"/>
  <c r="L3618" i="5" s="1"/>
  <c r="M3618" i="5" s="1"/>
  <c r="I3617" i="5"/>
  <c r="R3617" i="5"/>
  <c r="N3617" i="5" s="1"/>
  <c r="K3617" i="5"/>
  <c r="L3617" i="5" s="1"/>
  <c r="M3617" i="5" s="1"/>
  <c r="W3616" i="5"/>
  <c r="Z3616" i="5" s="1"/>
  <c r="R3616" i="5"/>
  <c r="N3616" i="5" s="1"/>
  <c r="K3616" i="5"/>
  <c r="L3616" i="5" s="1"/>
  <c r="M3616" i="5" s="1"/>
  <c r="R3615" i="5"/>
  <c r="P3615" i="5" s="1"/>
  <c r="K3615" i="5"/>
  <c r="L3615" i="5" s="1"/>
  <c r="M3615" i="5" s="1"/>
  <c r="R3614" i="5"/>
  <c r="N3614" i="5" s="1"/>
  <c r="K3614" i="5"/>
  <c r="L3614" i="5" s="1"/>
  <c r="M3614" i="5" s="1"/>
  <c r="I3613" i="5"/>
  <c r="R3613" i="5"/>
  <c r="N3613" i="5" s="1"/>
  <c r="K3613" i="5"/>
  <c r="L3613" i="5" s="1"/>
  <c r="M3613" i="5" s="1"/>
  <c r="I3612" i="5"/>
  <c r="R3612" i="5"/>
  <c r="N3612" i="5" s="1"/>
  <c r="K3612" i="5"/>
  <c r="L3612" i="5" s="1"/>
  <c r="M3612" i="5" s="1"/>
  <c r="I3611" i="5"/>
  <c r="R3611" i="5"/>
  <c r="P3611" i="5" s="1"/>
  <c r="K3611" i="5"/>
  <c r="L3611" i="5" s="1"/>
  <c r="M3611" i="5" s="1"/>
  <c r="I3610" i="5"/>
  <c r="R3610" i="5"/>
  <c r="N3610" i="5" s="1"/>
  <c r="K3610" i="5"/>
  <c r="L3610" i="5" s="1"/>
  <c r="M3610" i="5" s="1"/>
  <c r="W3609" i="5"/>
  <c r="Z3609" i="5" s="1"/>
  <c r="I3609" i="5"/>
  <c r="R3609" i="5"/>
  <c r="N3609" i="5" s="1"/>
  <c r="K3609" i="5"/>
  <c r="L3609" i="5" s="1"/>
  <c r="M3609" i="5" s="1"/>
  <c r="R3608" i="5"/>
  <c r="N3608" i="5" s="1"/>
  <c r="K3608" i="5"/>
  <c r="L3608" i="5" s="1"/>
  <c r="M3608" i="5" s="1"/>
  <c r="I3607" i="5"/>
  <c r="R3607" i="5"/>
  <c r="P3607" i="5" s="1"/>
  <c r="K3607" i="5"/>
  <c r="L3607" i="5" s="1"/>
  <c r="M3607" i="5" s="1"/>
  <c r="R3606" i="5"/>
  <c r="N3606" i="5" s="1"/>
  <c r="K3606" i="5"/>
  <c r="L3606" i="5" s="1"/>
  <c r="M3606" i="5" s="1"/>
  <c r="W3605" i="5"/>
  <c r="Z3605" i="5" s="1"/>
  <c r="R3605" i="5"/>
  <c r="N3605" i="5" s="1"/>
  <c r="K3605" i="5"/>
  <c r="L3605" i="5" s="1"/>
  <c r="M3605" i="5" s="1"/>
  <c r="I3604" i="5"/>
  <c r="R3604" i="5"/>
  <c r="N3604" i="5" s="1"/>
  <c r="K3604" i="5"/>
  <c r="L3604" i="5" s="1"/>
  <c r="M3604" i="5" s="1"/>
  <c r="W3603" i="5"/>
  <c r="Z3603" i="5" s="1"/>
  <c r="I3603" i="5"/>
  <c r="R3603" i="5"/>
  <c r="P3603" i="5" s="1"/>
  <c r="K3603" i="5"/>
  <c r="L3603" i="5" s="1"/>
  <c r="M3603" i="5" s="1"/>
  <c r="I3602" i="5"/>
  <c r="R3602" i="5"/>
  <c r="N3602" i="5" s="1"/>
  <c r="K3602" i="5"/>
  <c r="L3602" i="5" s="1"/>
  <c r="M3602" i="5" s="1"/>
  <c r="R3601" i="5"/>
  <c r="N3601" i="5" s="1"/>
  <c r="K3601" i="5"/>
  <c r="L3601" i="5" s="1"/>
  <c r="M3601" i="5" s="1"/>
  <c r="I3600" i="5"/>
  <c r="R3600" i="5"/>
  <c r="N3600" i="5" s="1"/>
  <c r="K3600" i="5"/>
  <c r="L3600" i="5" s="1"/>
  <c r="M3600" i="5" s="1"/>
  <c r="I3599" i="5"/>
  <c r="R3599" i="5"/>
  <c r="P3599" i="5" s="1"/>
  <c r="K3599" i="5"/>
  <c r="L3599" i="5" s="1"/>
  <c r="M3599" i="5" s="1"/>
  <c r="I3598" i="5"/>
  <c r="R3598" i="5"/>
  <c r="N3598" i="5" s="1"/>
  <c r="K3598" i="5"/>
  <c r="L3598" i="5" s="1"/>
  <c r="M3598" i="5" s="1"/>
  <c r="W3597" i="5"/>
  <c r="Z3597" i="5" s="1"/>
  <c r="R3597" i="5"/>
  <c r="N3597" i="5" s="1"/>
  <c r="K3597" i="5"/>
  <c r="L3597" i="5" s="1"/>
  <c r="M3597" i="5" s="1"/>
  <c r="I3596" i="5"/>
  <c r="R3596" i="5"/>
  <c r="N3596" i="5" s="1"/>
  <c r="K3596" i="5"/>
  <c r="L3596" i="5" s="1"/>
  <c r="M3596" i="5" s="1"/>
  <c r="R3595" i="5"/>
  <c r="P3595" i="5" s="1"/>
  <c r="K3595" i="5"/>
  <c r="L3595" i="5" s="1"/>
  <c r="M3595" i="5" s="1"/>
  <c r="W3594" i="5"/>
  <c r="Z3594" i="5" s="1"/>
  <c r="I3594" i="5"/>
  <c r="R3594" i="5"/>
  <c r="N3594" i="5" s="1"/>
  <c r="K3594" i="5"/>
  <c r="L3594" i="5" s="1"/>
  <c r="M3594" i="5" s="1"/>
  <c r="I3593" i="5"/>
  <c r="R3593" i="5"/>
  <c r="N3593" i="5" s="1"/>
  <c r="K3593" i="5"/>
  <c r="L3593" i="5" s="1"/>
  <c r="M3593" i="5" s="1"/>
  <c r="R3592" i="5"/>
  <c r="N3592" i="5" s="1"/>
  <c r="K3592" i="5"/>
  <c r="L3592" i="5" s="1"/>
  <c r="M3592" i="5" s="1"/>
  <c r="I3591" i="5"/>
  <c r="R3591" i="5"/>
  <c r="P3591" i="5" s="1"/>
  <c r="K3591" i="5"/>
  <c r="L3591" i="5" s="1"/>
  <c r="M3591" i="5" s="1"/>
  <c r="I3590" i="5"/>
  <c r="R3590" i="5"/>
  <c r="N3590" i="5" s="1"/>
  <c r="K3590" i="5"/>
  <c r="L3590" i="5" s="1"/>
  <c r="M3590" i="5" s="1"/>
  <c r="W3589" i="5"/>
  <c r="Z3589" i="5" s="1"/>
  <c r="I3589" i="5"/>
  <c r="R3589" i="5"/>
  <c r="N3589" i="5" s="1"/>
  <c r="K3589" i="5"/>
  <c r="L3589" i="5" s="1"/>
  <c r="M3589" i="5" s="1"/>
  <c r="I3588" i="5"/>
  <c r="R3588" i="5"/>
  <c r="N3588" i="5" s="1"/>
  <c r="K3588" i="5"/>
  <c r="L3588" i="5" s="1"/>
  <c r="M3588" i="5" s="1"/>
  <c r="I3587" i="5"/>
  <c r="R3587" i="5"/>
  <c r="P3587" i="5" s="1"/>
  <c r="K3587" i="5"/>
  <c r="L3587" i="5" s="1"/>
  <c r="M3587" i="5" s="1"/>
  <c r="I3586" i="5"/>
  <c r="R3586" i="5"/>
  <c r="N3586" i="5" s="1"/>
  <c r="K3586" i="5"/>
  <c r="L3586" i="5" s="1"/>
  <c r="M3586" i="5" s="1"/>
  <c r="W3585" i="5"/>
  <c r="Z3585" i="5" s="1"/>
  <c r="R3585" i="5"/>
  <c r="N3585" i="5" s="1"/>
  <c r="K3585" i="5"/>
  <c r="L3585" i="5" s="1"/>
  <c r="M3585" i="5" s="1"/>
  <c r="I3584" i="5"/>
  <c r="R3584" i="5"/>
  <c r="N3584" i="5" s="1"/>
  <c r="K3584" i="5"/>
  <c r="L3584" i="5" s="1"/>
  <c r="M3584" i="5" s="1"/>
  <c r="I3583" i="5"/>
  <c r="R3583" i="5"/>
  <c r="P3583" i="5" s="1"/>
  <c r="K3583" i="5"/>
  <c r="L3583" i="5" s="1"/>
  <c r="M3583" i="5" s="1"/>
  <c r="R3582" i="5"/>
  <c r="N3582" i="5" s="1"/>
  <c r="K3582" i="5"/>
  <c r="L3582" i="5" s="1"/>
  <c r="M3582" i="5" s="1"/>
  <c r="I3581" i="5"/>
  <c r="R3581" i="5"/>
  <c r="N3581" i="5" s="1"/>
  <c r="K3581" i="5"/>
  <c r="L3581" i="5" s="1"/>
  <c r="M3581" i="5" s="1"/>
  <c r="I3580" i="5"/>
  <c r="R3580" i="5"/>
  <c r="N3580" i="5" s="1"/>
  <c r="K3580" i="5"/>
  <c r="L3580" i="5" s="1"/>
  <c r="M3580" i="5" s="1"/>
  <c r="R3579" i="5"/>
  <c r="P3579" i="5" s="1"/>
  <c r="K3579" i="5"/>
  <c r="L3579" i="5" s="1"/>
  <c r="M3579" i="5" s="1"/>
  <c r="I3578" i="5"/>
  <c r="R3578" i="5"/>
  <c r="N3578" i="5" s="1"/>
  <c r="K3578" i="5"/>
  <c r="L3578" i="5" s="1"/>
  <c r="M3578" i="5" s="1"/>
  <c r="I3577" i="5"/>
  <c r="R3577" i="5"/>
  <c r="N3577" i="5" s="1"/>
  <c r="K3577" i="5"/>
  <c r="L3577" i="5" s="1"/>
  <c r="M3577" i="5" s="1"/>
  <c r="W3576" i="5"/>
  <c r="Z3576" i="5" s="1"/>
  <c r="R3576" i="5"/>
  <c r="N3576" i="5" s="1"/>
  <c r="K3576" i="5"/>
  <c r="L3576" i="5" s="1"/>
  <c r="M3576" i="5" s="1"/>
  <c r="I3575" i="5"/>
  <c r="R3575" i="5"/>
  <c r="P3575" i="5" s="1"/>
  <c r="K3575" i="5"/>
  <c r="L3575" i="5" s="1"/>
  <c r="M3575" i="5" s="1"/>
  <c r="I3574" i="5"/>
  <c r="R3574" i="5"/>
  <c r="N3574" i="5" s="1"/>
  <c r="K3574" i="5"/>
  <c r="L3574" i="5" s="1"/>
  <c r="M3574" i="5" s="1"/>
  <c r="W3573" i="5"/>
  <c r="Z3573" i="5" s="1"/>
  <c r="R3573" i="5"/>
  <c r="N3573" i="5" s="1"/>
  <c r="K3573" i="5"/>
  <c r="L3573" i="5" s="1"/>
  <c r="M3573" i="5" s="1"/>
  <c r="I3572" i="5"/>
  <c r="R3572" i="5"/>
  <c r="N3572" i="5" s="1"/>
  <c r="K3572" i="5"/>
  <c r="L3572" i="5" s="1"/>
  <c r="M3572" i="5" s="1"/>
  <c r="W3571" i="5"/>
  <c r="Z3571" i="5" s="1"/>
  <c r="I3571" i="5"/>
  <c r="R3571" i="5"/>
  <c r="P3571" i="5" s="1"/>
  <c r="K3571" i="5"/>
  <c r="L3571" i="5" s="1"/>
  <c r="M3571" i="5" s="1"/>
  <c r="R3570" i="5"/>
  <c r="N3570" i="5" s="1"/>
  <c r="K3570" i="5"/>
  <c r="L3570" i="5" s="1"/>
  <c r="M3570" i="5" s="1"/>
  <c r="I3569" i="5"/>
  <c r="R3569" i="5"/>
  <c r="N3569" i="5" s="1"/>
  <c r="K3569" i="5"/>
  <c r="L3569" i="5" s="1"/>
  <c r="M3569" i="5" s="1"/>
  <c r="R3568" i="5"/>
  <c r="N3568" i="5" s="1"/>
  <c r="K3568" i="5"/>
  <c r="L3568" i="5" s="1"/>
  <c r="M3568" i="5" s="1"/>
  <c r="R3567" i="5"/>
  <c r="P3567" i="5" s="1"/>
  <c r="K3567" i="5"/>
  <c r="L3567" i="5" s="1"/>
  <c r="M3567" i="5" s="1"/>
  <c r="I3566" i="5"/>
  <c r="R3566" i="5"/>
  <c r="N3566" i="5" s="1"/>
  <c r="K3566" i="5"/>
  <c r="L3566" i="5" s="1"/>
  <c r="M3566" i="5" s="1"/>
  <c r="I3565" i="5"/>
  <c r="R3565" i="5"/>
  <c r="N3565" i="5" s="1"/>
  <c r="K3565" i="5"/>
  <c r="L3565" i="5" s="1"/>
  <c r="M3565" i="5" s="1"/>
  <c r="W3564" i="5"/>
  <c r="Z3564" i="5" s="1"/>
  <c r="R3564" i="5"/>
  <c r="N3564" i="5" s="1"/>
  <c r="K3564" i="5"/>
  <c r="L3564" i="5" s="1"/>
  <c r="M3564" i="5" s="1"/>
  <c r="I3563" i="5"/>
  <c r="R3563" i="5"/>
  <c r="P3563" i="5" s="1"/>
  <c r="K3563" i="5"/>
  <c r="L3563" i="5" s="1"/>
  <c r="M3563" i="5" s="1"/>
  <c r="I3562" i="5"/>
  <c r="R3562" i="5"/>
  <c r="N3562" i="5" s="1"/>
  <c r="K3562" i="5"/>
  <c r="L3562" i="5" s="1"/>
  <c r="M3562" i="5" s="1"/>
  <c r="W3561" i="5"/>
  <c r="Z3561" i="5" s="1"/>
  <c r="R3561" i="5"/>
  <c r="N3561" i="5" s="1"/>
  <c r="K3561" i="5"/>
  <c r="L3561" i="5" s="1"/>
  <c r="M3561" i="5" s="1"/>
  <c r="I3560" i="5"/>
  <c r="R3560" i="5"/>
  <c r="N3560" i="5" s="1"/>
  <c r="K3560" i="5"/>
  <c r="L3560" i="5" s="1"/>
  <c r="M3560" i="5" s="1"/>
  <c r="W3559" i="5"/>
  <c r="Z3559" i="5" s="1"/>
  <c r="R3559" i="5"/>
  <c r="P3559" i="5" s="1"/>
  <c r="L3559" i="5"/>
  <c r="M3559" i="5" s="1"/>
  <c r="K3559" i="5"/>
  <c r="R3558" i="5"/>
  <c r="N3558" i="5" s="1"/>
  <c r="K3558" i="5"/>
  <c r="L3558" i="5" s="1"/>
  <c r="M3558" i="5" s="1"/>
  <c r="I3557" i="5"/>
  <c r="R3557" i="5"/>
  <c r="N3557" i="5" s="1"/>
  <c r="K3557" i="5"/>
  <c r="L3557" i="5" s="1"/>
  <c r="M3557" i="5" s="1"/>
  <c r="I3556" i="5"/>
  <c r="R3556" i="5"/>
  <c r="N3556" i="5" s="1"/>
  <c r="K3556" i="5"/>
  <c r="L3556" i="5" s="1"/>
  <c r="M3556" i="5" s="1"/>
  <c r="I3555" i="5"/>
  <c r="R3555" i="5"/>
  <c r="P3555" i="5" s="1"/>
  <c r="K3555" i="5"/>
  <c r="L3555" i="5" s="1"/>
  <c r="M3555" i="5" s="1"/>
  <c r="I3554" i="5"/>
  <c r="R3554" i="5"/>
  <c r="N3554" i="5" s="1"/>
  <c r="K3554" i="5"/>
  <c r="L3554" i="5" s="1"/>
  <c r="M3554" i="5" s="1"/>
  <c r="I3553" i="5"/>
  <c r="R3553" i="5"/>
  <c r="N3553" i="5" s="1"/>
  <c r="K3553" i="5"/>
  <c r="L3553" i="5" s="1"/>
  <c r="M3553" i="5" s="1"/>
  <c r="W3552" i="5"/>
  <c r="Z3552" i="5" s="1"/>
  <c r="R3552" i="5"/>
  <c r="N3552" i="5" s="1"/>
  <c r="K3552" i="5"/>
  <c r="L3552" i="5" s="1"/>
  <c r="M3552" i="5" s="1"/>
  <c r="I3551" i="5"/>
  <c r="R3551" i="5"/>
  <c r="P3551" i="5" s="1"/>
  <c r="K3551" i="5"/>
  <c r="L3551" i="5" s="1"/>
  <c r="M3551" i="5" s="1"/>
  <c r="W3550" i="5"/>
  <c r="Z3550" i="5" s="1"/>
  <c r="I3550" i="5"/>
  <c r="R3550" i="5"/>
  <c r="N3550" i="5" s="1"/>
  <c r="K3550" i="5"/>
  <c r="L3550" i="5" s="1"/>
  <c r="M3550" i="5" s="1"/>
  <c r="W3549" i="5"/>
  <c r="Z3549" i="5" s="1"/>
  <c r="R3549" i="5"/>
  <c r="N3549" i="5" s="1"/>
  <c r="K3549" i="5"/>
  <c r="L3549" i="5" s="1"/>
  <c r="M3549" i="5" s="1"/>
  <c r="I3548" i="5"/>
  <c r="R3548" i="5"/>
  <c r="N3548" i="5" s="1"/>
  <c r="K3548" i="5"/>
  <c r="L3548" i="5" s="1"/>
  <c r="M3548" i="5" s="1"/>
  <c r="I3547" i="5"/>
  <c r="R3547" i="5"/>
  <c r="P3547" i="5" s="1"/>
  <c r="K3547" i="5"/>
  <c r="L3547" i="5" s="1"/>
  <c r="M3547" i="5" s="1"/>
  <c r="I3546" i="5"/>
  <c r="R3546" i="5"/>
  <c r="N3546" i="5" s="1"/>
  <c r="K3546" i="5"/>
  <c r="L3546" i="5" s="1"/>
  <c r="M3546" i="5" s="1"/>
  <c r="W3545" i="5"/>
  <c r="Z3545" i="5" s="1"/>
  <c r="I3545" i="5"/>
  <c r="R3545" i="5"/>
  <c r="N3545" i="5" s="1"/>
  <c r="K3545" i="5"/>
  <c r="L3545" i="5" s="1"/>
  <c r="M3545" i="5" s="1"/>
  <c r="R3544" i="5"/>
  <c r="N3544" i="5" s="1"/>
  <c r="K3544" i="5"/>
  <c r="L3544" i="5" s="1"/>
  <c r="M3544" i="5" s="1"/>
  <c r="I3543" i="5"/>
  <c r="R3543" i="5"/>
  <c r="P3543" i="5" s="1"/>
  <c r="K3543" i="5"/>
  <c r="L3543" i="5" s="1"/>
  <c r="M3543" i="5" s="1"/>
  <c r="I3542" i="5"/>
  <c r="R3542" i="5"/>
  <c r="N3542" i="5" s="1"/>
  <c r="K3542" i="5"/>
  <c r="L3542" i="5" s="1"/>
  <c r="M3542" i="5" s="1"/>
  <c r="W3541" i="5"/>
  <c r="Z3541" i="5" s="1"/>
  <c r="R3541" i="5"/>
  <c r="N3541" i="5" s="1"/>
  <c r="K3541" i="5"/>
  <c r="L3541" i="5" s="1"/>
  <c r="M3541" i="5" s="1"/>
  <c r="I3540" i="5"/>
  <c r="R3540" i="5"/>
  <c r="N3540" i="5" s="1"/>
  <c r="K3540" i="5"/>
  <c r="L3540" i="5" s="1"/>
  <c r="M3540" i="5" s="1"/>
  <c r="I3539" i="5"/>
  <c r="R3539" i="5"/>
  <c r="P3539" i="5" s="1"/>
  <c r="K3539" i="5"/>
  <c r="L3539" i="5" s="1"/>
  <c r="M3539" i="5" s="1"/>
  <c r="I3538" i="5"/>
  <c r="R3538" i="5"/>
  <c r="N3538" i="5" s="1"/>
  <c r="K3538" i="5"/>
  <c r="L3538" i="5" s="1"/>
  <c r="M3538" i="5" s="1"/>
  <c r="I3537" i="5"/>
  <c r="R3537" i="5"/>
  <c r="N3537" i="5" s="1"/>
  <c r="K3537" i="5"/>
  <c r="L3537" i="5" s="1"/>
  <c r="M3537" i="5" s="1"/>
  <c r="R3536" i="5"/>
  <c r="N3536" i="5" s="1"/>
  <c r="K3536" i="5"/>
  <c r="L3536" i="5" s="1"/>
  <c r="M3536" i="5" s="1"/>
  <c r="I3535" i="5"/>
  <c r="R3535" i="5"/>
  <c r="P3535" i="5" s="1"/>
  <c r="K3535" i="5"/>
  <c r="L3535" i="5" s="1"/>
  <c r="M3535" i="5" s="1"/>
  <c r="W3534" i="5"/>
  <c r="Z3534" i="5" s="1"/>
  <c r="I3534" i="5"/>
  <c r="R3534" i="5"/>
  <c r="N3534" i="5" s="1"/>
  <c r="L3534" i="5"/>
  <c r="M3534" i="5" s="1"/>
  <c r="K3534" i="5"/>
  <c r="R3533" i="5"/>
  <c r="N3533" i="5" s="1"/>
  <c r="K3533" i="5"/>
  <c r="L3533" i="5" s="1"/>
  <c r="M3533" i="5" s="1"/>
  <c r="I3532" i="5"/>
  <c r="R3532" i="5"/>
  <c r="N3532" i="5" s="1"/>
  <c r="K3532" i="5"/>
  <c r="L3532" i="5" s="1"/>
  <c r="M3532" i="5" s="1"/>
  <c r="R3531" i="5"/>
  <c r="P3531" i="5" s="1"/>
  <c r="K3531" i="5"/>
  <c r="L3531" i="5" s="1"/>
  <c r="M3531" i="5" s="1"/>
  <c r="I3530" i="5"/>
  <c r="R3530" i="5"/>
  <c r="N3530" i="5" s="1"/>
  <c r="K3530" i="5"/>
  <c r="L3530" i="5" s="1"/>
  <c r="M3530" i="5" s="1"/>
  <c r="I3529" i="5"/>
  <c r="R3529" i="5"/>
  <c r="N3529" i="5" s="1"/>
  <c r="K3529" i="5"/>
  <c r="L3529" i="5" s="1"/>
  <c r="M3529" i="5" s="1"/>
  <c r="I3528" i="5"/>
  <c r="R3528" i="5"/>
  <c r="N3528" i="5" s="1"/>
  <c r="K3528" i="5"/>
  <c r="L3528" i="5" s="1"/>
  <c r="M3528" i="5" s="1"/>
  <c r="W3527" i="5"/>
  <c r="Z3527" i="5" s="1"/>
  <c r="R3527" i="5"/>
  <c r="P3527" i="5" s="1"/>
  <c r="K3527" i="5"/>
  <c r="L3527" i="5" s="1"/>
  <c r="M3527" i="5" s="1"/>
  <c r="I3526" i="5"/>
  <c r="R3526" i="5"/>
  <c r="N3526" i="5" s="1"/>
  <c r="K3526" i="5"/>
  <c r="L3526" i="5" s="1"/>
  <c r="M3526" i="5" s="1"/>
  <c r="I3525" i="5"/>
  <c r="R3525" i="5"/>
  <c r="N3525" i="5" s="1"/>
  <c r="K3525" i="5"/>
  <c r="L3525" i="5" s="1"/>
  <c r="M3525" i="5" s="1"/>
  <c r="R3524" i="5"/>
  <c r="N3524" i="5" s="1"/>
  <c r="K3524" i="5"/>
  <c r="L3524" i="5" s="1"/>
  <c r="M3524" i="5" s="1"/>
  <c r="I3523" i="5"/>
  <c r="R3523" i="5"/>
  <c r="P3523" i="5" s="1"/>
  <c r="K3523" i="5"/>
  <c r="L3523" i="5" s="1"/>
  <c r="M3523" i="5" s="1"/>
  <c r="R3522" i="5"/>
  <c r="N3522" i="5" s="1"/>
  <c r="K3522" i="5"/>
  <c r="L3522" i="5" s="1"/>
  <c r="M3522" i="5" s="1"/>
  <c r="I3521" i="5"/>
  <c r="R3521" i="5"/>
  <c r="N3521" i="5" s="1"/>
  <c r="K3521" i="5"/>
  <c r="L3521" i="5" s="1"/>
  <c r="M3521" i="5" s="1"/>
  <c r="I3520" i="5"/>
  <c r="R3520" i="5"/>
  <c r="N3520" i="5" s="1"/>
  <c r="K3520" i="5"/>
  <c r="L3520" i="5" s="1"/>
  <c r="M3520" i="5" s="1"/>
  <c r="R3519" i="5"/>
  <c r="P3519" i="5" s="1"/>
  <c r="K3519" i="5"/>
  <c r="L3519" i="5" s="1"/>
  <c r="M3519" i="5" s="1"/>
  <c r="I3518" i="5"/>
  <c r="R3518" i="5"/>
  <c r="N3518" i="5" s="1"/>
  <c r="K3518" i="5"/>
  <c r="L3518" i="5" s="1"/>
  <c r="M3518" i="5" s="1"/>
  <c r="W3517" i="5"/>
  <c r="Z3517" i="5" s="1"/>
  <c r="R3517" i="5"/>
  <c r="N3517" i="5" s="1"/>
  <c r="K3517" i="5"/>
  <c r="L3517" i="5" s="1"/>
  <c r="M3517" i="5" s="1"/>
  <c r="W3516" i="5"/>
  <c r="Z3516" i="5" s="1"/>
  <c r="I3516" i="5"/>
  <c r="R3516" i="5"/>
  <c r="N3516" i="5" s="1"/>
  <c r="K3516" i="5"/>
  <c r="L3516" i="5" s="1"/>
  <c r="M3516" i="5" s="1"/>
  <c r="I3515" i="5"/>
  <c r="R3515" i="5"/>
  <c r="P3515" i="5" s="1"/>
  <c r="K3515" i="5"/>
  <c r="L3515" i="5" s="1"/>
  <c r="M3515" i="5" s="1"/>
  <c r="W3514" i="5"/>
  <c r="Z3514" i="5" s="1"/>
  <c r="I3514" i="5"/>
  <c r="R3514" i="5"/>
  <c r="N3514" i="5" s="1"/>
  <c r="K3514" i="5"/>
  <c r="L3514" i="5" s="1"/>
  <c r="M3514" i="5" s="1"/>
  <c r="I3513" i="5"/>
  <c r="R3513" i="5"/>
  <c r="N3513" i="5" s="1"/>
  <c r="K3513" i="5"/>
  <c r="L3513" i="5" s="1"/>
  <c r="M3513" i="5" s="1"/>
  <c r="I3512" i="5"/>
  <c r="R3512" i="5"/>
  <c r="N3512" i="5" s="1"/>
  <c r="K3512" i="5"/>
  <c r="L3512" i="5" s="1"/>
  <c r="M3512" i="5" s="1"/>
  <c r="W3511" i="5"/>
  <c r="Z3511" i="5" s="1"/>
  <c r="R3511" i="5"/>
  <c r="P3511" i="5" s="1"/>
  <c r="K3511" i="5"/>
  <c r="L3511" i="5" s="1"/>
  <c r="M3511" i="5" s="1"/>
  <c r="R3510" i="5"/>
  <c r="N3510" i="5" s="1"/>
  <c r="K3510" i="5"/>
  <c r="L3510" i="5" s="1"/>
  <c r="M3510" i="5" s="1"/>
  <c r="I3509" i="5"/>
  <c r="R3509" i="5"/>
  <c r="N3509" i="5" s="1"/>
  <c r="K3509" i="5"/>
  <c r="L3509" i="5" s="1"/>
  <c r="M3509" i="5" s="1"/>
  <c r="I3508" i="5"/>
  <c r="R3508" i="5"/>
  <c r="N3508" i="5" s="1"/>
  <c r="K3508" i="5"/>
  <c r="L3508" i="5" s="1"/>
  <c r="M3508" i="5" s="1"/>
  <c r="I3507" i="5"/>
  <c r="R3507" i="5"/>
  <c r="P3507" i="5" s="1"/>
  <c r="K3507" i="5"/>
  <c r="L3507" i="5" s="1"/>
  <c r="M3507" i="5" s="1"/>
  <c r="I3506" i="5"/>
  <c r="R3506" i="5"/>
  <c r="N3506" i="5" s="1"/>
  <c r="K3506" i="5"/>
  <c r="L3506" i="5" s="1"/>
  <c r="M3506" i="5" s="1"/>
  <c r="W3505" i="5"/>
  <c r="Z3505" i="5" s="1"/>
  <c r="R3505" i="5"/>
  <c r="N3505" i="5" s="1"/>
  <c r="K3505" i="5"/>
  <c r="L3505" i="5" s="1"/>
  <c r="M3505" i="5" s="1"/>
  <c r="I3504" i="5"/>
  <c r="R3504" i="5"/>
  <c r="N3504" i="5" s="1"/>
  <c r="K3504" i="5"/>
  <c r="L3504" i="5" s="1"/>
  <c r="M3504" i="5" s="1"/>
  <c r="W3503" i="5"/>
  <c r="Z3503" i="5" s="1"/>
  <c r="R3503" i="5"/>
  <c r="P3503" i="5" s="1"/>
  <c r="K3503" i="5"/>
  <c r="L3503" i="5" s="1"/>
  <c r="M3503" i="5" s="1"/>
  <c r="W3502" i="5"/>
  <c r="Z3502" i="5" s="1"/>
  <c r="R3502" i="5"/>
  <c r="N3502" i="5" s="1"/>
  <c r="K3502" i="5"/>
  <c r="L3502" i="5" s="1"/>
  <c r="M3502" i="5" s="1"/>
  <c r="I3501" i="5"/>
  <c r="R3501" i="5"/>
  <c r="N3501" i="5" s="1"/>
  <c r="K3501" i="5"/>
  <c r="L3501" i="5" s="1"/>
  <c r="M3501" i="5" s="1"/>
  <c r="I3500" i="5"/>
  <c r="R3500" i="5"/>
  <c r="N3500" i="5" s="1"/>
  <c r="K3500" i="5"/>
  <c r="L3500" i="5" s="1"/>
  <c r="M3500" i="5" s="1"/>
  <c r="W3499" i="5"/>
  <c r="Z3499" i="5" s="1"/>
  <c r="R3499" i="5"/>
  <c r="P3499" i="5" s="1"/>
  <c r="K3499" i="5"/>
  <c r="L3499" i="5" s="1"/>
  <c r="M3499" i="5" s="1"/>
  <c r="I3498" i="5"/>
  <c r="R3498" i="5"/>
  <c r="N3498" i="5" s="1"/>
  <c r="L3498" i="5"/>
  <c r="M3498" i="5" s="1"/>
  <c r="K3498" i="5"/>
  <c r="I3497" i="5"/>
  <c r="R3497" i="5"/>
  <c r="N3497" i="5" s="1"/>
  <c r="K3497" i="5"/>
  <c r="L3497" i="5" s="1"/>
  <c r="M3497" i="5" s="1"/>
  <c r="W3496" i="5"/>
  <c r="Z3496" i="5" s="1"/>
  <c r="R3496" i="5"/>
  <c r="N3496" i="5" s="1"/>
  <c r="K3496" i="5"/>
  <c r="L3496" i="5" s="1"/>
  <c r="M3496" i="5" s="1"/>
  <c r="I3495" i="5"/>
  <c r="R3495" i="5"/>
  <c r="P3495" i="5" s="1"/>
  <c r="K3495" i="5"/>
  <c r="L3495" i="5" s="1"/>
  <c r="M3495" i="5" s="1"/>
  <c r="R3494" i="5"/>
  <c r="N3494" i="5" s="1"/>
  <c r="K3494" i="5"/>
  <c r="L3494" i="5" s="1"/>
  <c r="M3494" i="5" s="1"/>
  <c r="W3493" i="5"/>
  <c r="Z3493" i="5" s="1"/>
  <c r="R3493" i="5"/>
  <c r="N3493" i="5" s="1"/>
  <c r="K3493" i="5"/>
  <c r="L3493" i="5" s="1"/>
  <c r="M3493" i="5" s="1"/>
  <c r="I3492" i="5"/>
  <c r="R3492" i="5"/>
  <c r="N3492" i="5" s="1"/>
  <c r="K3492" i="5"/>
  <c r="L3492" i="5" s="1"/>
  <c r="M3492" i="5" s="1"/>
  <c r="R3491" i="5"/>
  <c r="P3491" i="5" s="1"/>
  <c r="K3491" i="5"/>
  <c r="L3491" i="5" s="1"/>
  <c r="M3491" i="5" s="1"/>
  <c r="W3490" i="5"/>
  <c r="Z3490" i="5" s="1"/>
  <c r="R3490" i="5"/>
  <c r="N3490" i="5" s="1"/>
  <c r="K3490" i="5"/>
  <c r="L3490" i="5" s="1"/>
  <c r="M3490" i="5" s="1"/>
  <c r="I3489" i="5"/>
  <c r="R3489" i="5"/>
  <c r="N3489" i="5" s="1"/>
  <c r="K3489" i="5"/>
  <c r="L3489" i="5" s="1"/>
  <c r="M3489" i="5" s="1"/>
  <c r="I3488" i="5"/>
  <c r="R3488" i="5"/>
  <c r="N3488" i="5" s="1"/>
  <c r="K3488" i="5"/>
  <c r="L3488" i="5" s="1"/>
  <c r="M3488" i="5" s="1"/>
  <c r="W3487" i="5"/>
  <c r="Z3487" i="5" s="1"/>
  <c r="R3487" i="5"/>
  <c r="P3487" i="5" s="1"/>
  <c r="K3487" i="5"/>
  <c r="L3487" i="5" s="1"/>
  <c r="M3487" i="5" s="1"/>
  <c r="W3486" i="5"/>
  <c r="Z3486" i="5" s="1"/>
  <c r="R3486" i="5"/>
  <c r="N3486" i="5" s="1"/>
  <c r="K3486" i="5"/>
  <c r="L3486" i="5" s="1"/>
  <c r="M3486" i="5" s="1"/>
  <c r="I3485" i="5"/>
  <c r="R3485" i="5"/>
  <c r="N3485" i="5" s="1"/>
  <c r="K3485" i="5"/>
  <c r="L3485" i="5" s="1"/>
  <c r="M3485" i="5" s="1"/>
  <c r="I3484" i="5"/>
  <c r="R3484" i="5"/>
  <c r="N3484" i="5" s="1"/>
  <c r="K3484" i="5"/>
  <c r="L3484" i="5" s="1"/>
  <c r="M3484" i="5" s="1"/>
  <c r="I3483" i="5"/>
  <c r="R3483" i="5"/>
  <c r="P3483" i="5" s="1"/>
  <c r="K3483" i="5"/>
  <c r="L3483" i="5" s="1"/>
  <c r="M3483" i="5" s="1"/>
  <c r="R3482" i="5"/>
  <c r="N3482" i="5" s="1"/>
  <c r="K3482" i="5"/>
  <c r="L3482" i="5" s="1"/>
  <c r="M3482" i="5" s="1"/>
  <c r="W3481" i="5"/>
  <c r="Z3481" i="5" s="1"/>
  <c r="R3481" i="5"/>
  <c r="N3481" i="5" s="1"/>
  <c r="K3481" i="5"/>
  <c r="L3481" i="5" s="1"/>
  <c r="M3481" i="5" s="1"/>
  <c r="R3480" i="5"/>
  <c r="N3480" i="5" s="1"/>
  <c r="K3480" i="5"/>
  <c r="L3480" i="5" s="1"/>
  <c r="M3480" i="5" s="1"/>
  <c r="I3479" i="5"/>
  <c r="R3479" i="5"/>
  <c r="P3479" i="5" s="1"/>
  <c r="K3479" i="5"/>
  <c r="L3479" i="5" s="1"/>
  <c r="M3479" i="5" s="1"/>
  <c r="R3478" i="5"/>
  <c r="N3478" i="5" s="1"/>
  <c r="K3478" i="5"/>
  <c r="L3478" i="5" s="1"/>
  <c r="M3478" i="5" s="1"/>
  <c r="W3477" i="5"/>
  <c r="Z3477" i="5" s="1"/>
  <c r="R3477" i="5"/>
  <c r="N3477" i="5" s="1"/>
  <c r="K3477" i="5"/>
  <c r="L3477" i="5" s="1"/>
  <c r="M3477" i="5" s="1"/>
  <c r="R3476" i="5"/>
  <c r="N3476" i="5" s="1"/>
  <c r="K3476" i="5"/>
  <c r="L3476" i="5" s="1"/>
  <c r="M3476" i="5" s="1"/>
  <c r="I3475" i="5"/>
  <c r="R3475" i="5"/>
  <c r="P3475" i="5" s="1"/>
  <c r="K3475" i="5"/>
  <c r="L3475" i="5" s="1"/>
  <c r="M3475" i="5" s="1"/>
  <c r="R3474" i="5"/>
  <c r="N3474" i="5" s="1"/>
  <c r="K3474" i="5"/>
  <c r="L3474" i="5" s="1"/>
  <c r="M3474" i="5" s="1"/>
  <c r="I3473" i="5"/>
  <c r="R3473" i="5"/>
  <c r="N3473" i="5" s="1"/>
  <c r="K3473" i="5"/>
  <c r="L3473" i="5" s="1"/>
  <c r="M3473" i="5" s="1"/>
  <c r="I3472" i="5"/>
  <c r="R3472" i="5"/>
  <c r="N3472" i="5" s="1"/>
  <c r="K3472" i="5"/>
  <c r="L3472" i="5" s="1"/>
  <c r="M3472" i="5" s="1"/>
  <c r="R3471" i="5"/>
  <c r="P3471" i="5" s="1"/>
  <c r="K3471" i="5"/>
  <c r="L3471" i="5" s="1"/>
  <c r="M3471" i="5" s="1"/>
  <c r="I3470" i="5"/>
  <c r="R3470" i="5"/>
  <c r="N3470" i="5" s="1"/>
  <c r="K3470" i="5"/>
  <c r="L3470" i="5" s="1"/>
  <c r="M3470" i="5" s="1"/>
  <c r="I3469" i="5"/>
  <c r="R3469" i="5"/>
  <c r="N3469" i="5" s="1"/>
  <c r="L3469" i="5"/>
  <c r="M3469" i="5" s="1"/>
  <c r="K3469" i="5"/>
  <c r="W3468" i="5"/>
  <c r="Z3468" i="5" s="1"/>
  <c r="R3468" i="5"/>
  <c r="N3468" i="5" s="1"/>
  <c r="K3468" i="5"/>
  <c r="L3468" i="5" s="1"/>
  <c r="M3468" i="5" s="1"/>
  <c r="W3467" i="5"/>
  <c r="Z3467" i="5" s="1"/>
  <c r="R3467" i="5"/>
  <c r="P3467" i="5" s="1"/>
  <c r="K3467" i="5"/>
  <c r="L3467" i="5" s="1"/>
  <c r="M3467" i="5" s="1"/>
  <c r="I3466" i="5"/>
  <c r="R3466" i="5"/>
  <c r="N3466" i="5" s="1"/>
  <c r="K3466" i="5"/>
  <c r="L3466" i="5" s="1"/>
  <c r="M3466" i="5" s="1"/>
  <c r="I3465" i="5"/>
  <c r="R3465" i="5"/>
  <c r="N3465" i="5" s="1"/>
  <c r="K3465" i="5"/>
  <c r="L3465" i="5" s="1"/>
  <c r="M3465" i="5" s="1"/>
  <c r="I3464" i="5"/>
  <c r="R3464" i="5"/>
  <c r="N3464" i="5" s="1"/>
  <c r="K3464" i="5"/>
  <c r="L3464" i="5" s="1"/>
  <c r="M3464" i="5" s="1"/>
  <c r="I3463" i="5"/>
  <c r="R3463" i="5"/>
  <c r="P3463" i="5" s="1"/>
  <c r="K3463" i="5"/>
  <c r="L3463" i="5" s="1"/>
  <c r="M3463" i="5" s="1"/>
  <c r="W3462" i="5"/>
  <c r="Z3462" i="5" s="1"/>
  <c r="R3462" i="5"/>
  <c r="N3462" i="5" s="1"/>
  <c r="K3462" i="5"/>
  <c r="L3462" i="5" s="1"/>
  <c r="M3462" i="5" s="1"/>
  <c r="I3461" i="5"/>
  <c r="R3461" i="5"/>
  <c r="N3461" i="5" s="1"/>
  <c r="K3461" i="5"/>
  <c r="L3461" i="5" s="1"/>
  <c r="M3461" i="5" s="1"/>
  <c r="I3460" i="5"/>
  <c r="R3460" i="5"/>
  <c r="N3460" i="5" s="1"/>
  <c r="K3460" i="5"/>
  <c r="L3460" i="5" s="1"/>
  <c r="M3460" i="5" s="1"/>
  <c r="R3459" i="5"/>
  <c r="P3459" i="5" s="1"/>
  <c r="K3459" i="5"/>
  <c r="L3459" i="5" s="1"/>
  <c r="M3459" i="5" s="1"/>
  <c r="I3458" i="5"/>
  <c r="R3458" i="5"/>
  <c r="N3458" i="5" s="1"/>
  <c r="K3458" i="5"/>
  <c r="L3458" i="5" s="1"/>
  <c r="M3458" i="5" s="1"/>
  <c r="I3457" i="5"/>
  <c r="R3457" i="5"/>
  <c r="N3457" i="5" s="1"/>
  <c r="K3457" i="5"/>
  <c r="L3457" i="5" s="1"/>
  <c r="M3457" i="5" s="1"/>
  <c r="R3456" i="5"/>
  <c r="N3456" i="5" s="1"/>
  <c r="K3456" i="5"/>
  <c r="L3456" i="5" s="1"/>
  <c r="M3456" i="5" s="1"/>
  <c r="I3455" i="5"/>
  <c r="R3455" i="5"/>
  <c r="P3455" i="5" s="1"/>
  <c r="K3455" i="5"/>
  <c r="L3455" i="5" s="1"/>
  <c r="M3455" i="5" s="1"/>
  <c r="I3454" i="5"/>
  <c r="R3454" i="5"/>
  <c r="N3454" i="5" s="1"/>
  <c r="K3454" i="5"/>
  <c r="L3454" i="5" s="1"/>
  <c r="M3454" i="5" s="1"/>
  <c r="R3453" i="5"/>
  <c r="N3453" i="5" s="1"/>
  <c r="K3453" i="5"/>
  <c r="L3453" i="5" s="1"/>
  <c r="M3453" i="5" s="1"/>
  <c r="I3452" i="5"/>
  <c r="R3452" i="5"/>
  <c r="N3452" i="5" s="1"/>
  <c r="K3452" i="5"/>
  <c r="L3452" i="5" s="1"/>
  <c r="M3452" i="5" s="1"/>
  <c r="I3451" i="5"/>
  <c r="R3451" i="5"/>
  <c r="P3451" i="5" s="1"/>
  <c r="K3451" i="5"/>
  <c r="L3451" i="5" s="1"/>
  <c r="M3451" i="5" s="1"/>
  <c r="W3450" i="5"/>
  <c r="Z3450" i="5" s="1"/>
  <c r="R3450" i="5"/>
  <c r="N3450" i="5" s="1"/>
  <c r="K3450" i="5"/>
  <c r="L3450" i="5" s="1"/>
  <c r="M3450" i="5" s="1"/>
  <c r="I3449" i="5"/>
  <c r="R3449" i="5"/>
  <c r="N3449" i="5" s="1"/>
  <c r="K3449" i="5"/>
  <c r="L3449" i="5" s="1"/>
  <c r="M3449" i="5" s="1"/>
  <c r="I3448" i="5"/>
  <c r="R3448" i="5"/>
  <c r="N3448" i="5" s="1"/>
  <c r="K3448" i="5"/>
  <c r="L3448" i="5" s="1"/>
  <c r="M3448" i="5" s="1"/>
  <c r="I3447" i="5"/>
  <c r="R3447" i="5"/>
  <c r="P3447" i="5" s="1"/>
  <c r="K3447" i="5"/>
  <c r="L3447" i="5" s="1"/>
  <c r="M3447" i="5" s="1"/>
  <c r="I3446" i="5"/>
  <c r="R3446" i="5"/>
  <c r="N3446" i="5" s="1"/>
  <c r="K3446" i="5"/>
  <c r="L3446" i="5" s="1"/>
  <c r="M3446" i="5" s="1"/>
  <c r="I3445" i="5"/>
  <c r="R3445" i="5"/>
  <c r="N3445" i="5" s="1"/>
  <c r="K3445" i="5"/>
  <c r="L3445" i="5" s="1"/>
  <c r="M3445" i="5" s="1"/>
  <c r="I3444" i="5"/>
  <c r="R3444" i="5"/>
  <c r="N3444" i="5" s="1"/>
  <c r="K3444" i="5"/>
  <c r="L3444" i="5" s="1"/>
  <c r="M3444" i="5" s="1"/>
  <c r="I3443" i="5"/>
  <c r="R3443" i="5"/>
  <c r="P3443" i="5" s="1"/>
  <c r="K3443" i="5"/>
  <c r="L3443" i="5" s="1"/>
  <c r="M3443" i="5" s="1"/>
  <c r="I3442" i="5"/>
  <c r="R3442" i="5"/>
  <c r="N3442" i="5" s="1"/>
  <c r="K3442" i="5"/>
  <c r="L3442" i="5" s="1"/>
  <c r="M3442" i="5" s="1"/>
  <c r="I3441" i="5"/>
  <c r="R3441" i="5"/>
  <c r="N3441" i="5" s="1"/>
  <c r="K3441" i="5"/>
  <c r="L3441" i="5" s="1"/>
  <c r="M3441" i="5" s="1"/>
  <c r="I3440" i="5"/>
  <c r="R3440" i="5"/>
  <c r="N3440" i="5" s="1"/>
  <c r="K3440" i="5"/>
  <c r="L3440" i="5" s="1"/>
  <c r="M3440" i="5" s="1"/>
  <c r="I3439" i="5"/>
  <c r="R3439" i="5"/>
  <c r="P3439" i="5" s="1"/>
  <c r="K3439" i="5"/>
  <c r="L3439" i="5" s="1"/>
  <c r="M3439" i="5" s="1"/>
  <c r="I3438" i="5"/>
  <c r="R3438" i="5"/>
  <c r="N3438" i="5" s="1"/>
  <c r="K3438" i="5"/>
  <c r="L3438" i="5" s="1"/>
  <c r="M3438" i="5" s="1"/>
  <c r="I3437" i="5"/>
  <c r="R3437" i="5"/>
  <c r="N3437" i="5" s="1"/>
  <c r="K3437" i="5"/>
  <c r="L3437" i="5" s="1"/>
  <c r="M3437" i="5" s="1"/>
  <c r="I3436" i="5"/>
  <c r="R3436" i="5"/>
  <c r="N3436" i="5" s="1"/>
  <c r="K3436" i="5"/>
  <c r="L3436" i="5" s="1"/>
  <c r="M3436" i="5" s="1"/>
  <c r="I3435" i="5"/>
  <c r="R3435" i="5"/>
  <c r="P3435" i="5" s="1"/>
  <c r="K3435" i="5"/>
  <c r="L3435" i="5" s="1"/>
  <c r="M3435" i="5" s="1"/>
  <c r="I3434" i="5"/>
  <c r="R3434" i="5"/>
  <c r="N3434" i="5" s="1"/>
  <c r="K3434" i="5"/>
  <c r="L3434" i="5" s="1"/>
  <c r="M3434" i="5" s="1"/>
  <c r="I3433" i="5"/>
  <c r="R3433" i="5"/>
  <c r="N3433" i="5" s="1"/>
  <c r="K3433" i="5"/>
  <c r="L3433" i="5" s="1"/>
  <c r="M3433" i="5" s="1"/>
  <c r="I3432" i="5"/>
  <c r="R3432" i="5"/>
  <c r="N3432" i="5" s="1"/>
  <c r="K3432" i="5"/>
  <c r="L3432" i="5" s="1"/>
  <c r="M3432" i="5" s="1"/>
  <c r="I3431" i="5"/>
  <c r="R3431" i="5"/>
  <c r="P3431" i="5" s="1"/>
  <c r="K3431" i="5"/>
  <c r="L3431" i="5" s="1"/>
  <c r="M3431" i="5" s="1"/>
  <c r="I3430" i="5"/>
  <c r="R3430" i="5"/>
  <c r="N3430" i="5" s="1"/>
  <c r="K3430" i="5"/>
  <c r="L3430" i="5" s="1"/>
  <c r="M3430" i="5" s="1"/>
  <c r="I3429" i="5"/>
  <c r="R3429" i="5"/>
  <c r="N3429" i="5" s="1"/>
  <c r="K3429" i="5"/>
  <c r="L3429" i="5" s="1"/>
  <c r="M3429" i="5" s="1"/>
  <c r="I3428" i="5"/>
  <c r="R3428" i="5"/>
  <c r="N3428" i="5" s="1"/>
  <c r="K3428" i="5"/>
  <c r="L3428" i="5" s="1"/>
  <c r="M3428" i="5" s="1"/>
  <c r="I3427" i="5"/>
  <c r="R3427" i="5"/>
  <c r="P3427" i="5" s="1"/>
  <c r="K3427" i="5"/>
  <c r="L3427" i="5" s="1"/>
  <c r="M3427" i="5" s="1"/>
  <c r="I3426" i="5"/>
  <c r="R3426" i="5"/>
  <c r="N3426" i="5" s="1"/>
  <c r="K3426" i="5"/>
  <c r="L3426" i="5" s="1"/>
  <c r="M3426" i="5" s="1"/>
  <c r="I3425" i="5"/>
  <c r="R3425" i="5"/>
  <c r="N3425" i="5" s="1"/>
  <c r="K3425" i="5"/>
  <c r="L3425" i="5" s="1"/>
  <c r="M3425" i="5" s="1"/>
  <c r="I3424" i="5"/>
  <c r="R3424" i="5"/>
  <c r="N3424" i="5" s="1"/>
  <c r="K3424" i="5"/>
  <c r="L3424" i="5" s="1"/>
  <c r="M3424" i="5" s="1"/>
  <c r="I3423" i="5"/>
  <c r="R3423" i="5"/>
  <c r="P3423" i="5" s="1"/>
  <c r="L3423" i="5"/>
  <c r="M3423" i="5" s="1"/>
  <c r="K3423" i="5"/>
  <c r="I3422" i="5"/>
  <c r="R3422" i="5"/>
  <c r="N3422" i="5" s="1"/>
  <c r="K3422" i="5"/>
  <c r="L3422" i="5" s="1"/>
  <c r="M3422" i="5" s="1"/>
  <c r="I3421" i="5"/>
  <c r="R3421" i="5"/>
  <c r="N3421" i="5" s="1"/>
  <c r="K3421" i="5"/>
  <c r="L3421" i="5" s="1"/>
  <c r="M3421" i="5" s="1"/>
  <c r="I3420" i="5"/>
  <c r="R3420" i="5"/>
  <c r="N3420" i="5" s="1"/>
  <c r="K3420" i="5"/>
  <c r="L3420" i="5" s="1"/>
  <c r="M3420" i="5" s="1"/>
  <c r="I3419" i="5"/>
  <c r="R3419" i="5"/>
  <c r="P3419" i="5" s="1"/>
  <c r="K3419" i="5"/>
  <c r="L3419" i="5" s="1"/>
  <c r="M3419" i="5" s="1"/>
  <c r="I3418" i="5"/>
  <c r="R3418" i="5"/>
  <c r="N3418" i="5" s="1"/>
  <c r="K3418" i="5"/>
  <c r="L3418" i="5" s="1"/>
  <c r="M3418" i="5" s="1"/>
  <c r="I3417" i="5"/>
  <c r="R3417" i="5"/>
  <c r="N3417" i="5" s="1"/>
  <c r="K3417" i="5"/>
  <c r="L3417" i="5" s="1"/>
  <c r="M3417" i="5" s="1"/>
  <c r="I3416" i="5"/>
  <c r="R3416" i="5"/>
  <c r="N3416" i="5" s="1"/>
  <c r="K3416" i="5"/>
  <c r="L3416" i="5" s="1"/>
  <c r="M3416" i="5" s="1"/>
  <c r="I3415" i="5"/>
  <c r="R3415" i="5"/>
  <c r="P3415" i="5" s="1"/>
  <c r="K3415" i="5"/>
  <c r="L3415" i="5" s="1"/>
  <c r="M3415" i="5" s="1"/>
  <c r="I3414" i="5"/>
  <c r="R3414" i="5"/>
  <c r="N3414" i="5" s="1"/>
  <c r="K3414" i="5"/>
  <c r="L3414" i="5" s="1"/>
  <c r="M3414" i="5" s="1"/>
  <c r="I3413" i="5"/>
  <c r="R3413" i="5"/>
  <c r="N3413" i="5" s="1"/>
  <c r="K3413" i="5"/>
  <c r="L3413" i="5" s="1"/>
  <c r="M3413" i="5" s="1"/>
  <c r="I3412" i="5"/>
  <c r="R3412" i="5"/>
  <c r="N3412" i="5" s="1"/>
  <c r="K3412" i="5"/>
  <c r="L3412" i="5" s="1"/>
  <c r="M3412" i="5" s="1"/>
  <c r="I3411" i="5"/>
  <c r="R3411" i="5"/>
  <c r="P3411" i="5" s="1"/>
  <c r="K3411" i="5"/>
  <c r="L3411" i="5" s="1"/>
  <c r="M3411" i="5" s="1"/>
  <c r="I3410" i="5"/>
  <c r="R3410" i="5"/>
  <c r="N3410" i="5" s="1"/>
  <c r="K3410" i="5"/>
  <c r="L3410" i="5" s="1"/>
  <c r="M3410" i="5" s="1"/>
  <c r="I3409" i="5"/>
  <c r="R3409" i="5"/>
  <c r="N3409" i="5" s="1"/>
  <c r="K3409" i="5"/>
  <c r="L3409" i="5" s="1"/>
  <c r="M3409" i="5" s="1"/>
  <c r="I3408" i="5"/>
  <c r="R3408" i="5"/>
  <c r="O3408" i="5" s="1"/>
  <c r="K3408" i="5"/>
  <c r="L3408" i="5" s="1"/>
  <c r="M3408" i="5" s="1"/>
  <c r="I3407" i="5"/>
  <c r="R3407" i="5"/>
  <c r="K3407" i="5"/>
  <c r="L3407" i="5" s="1"/>
  <c r="M3407" i="5" s="1"/>
  <c r="I3406" i="5"/>
  <c r="R3406" i="5"/>
  <c r="K3406" i="5"/>
  <c r="L3406" i="5" s="1"/>
  <c r="M3406" i="5" s="1"/>
  <c r="I3405" i="5"/>
  <c r="R3405" i="5"/>
  <c r="K3405" i="5"/>
  <c r="L3405" i="5" s="1"/>
  <c r="M3405" i="5" s="1"/>
  <c r="I3404" i="5"/>
  <c r="R3404" i="5"/>
  <c r="K3404" i="5"/>
  <c r="L3404" i="5" s="1"/>
  <c r="M3404" i="5" s="1"/>
  <c r="I3403" i="5"/>
  <c r="R3403" i="5"/>
  <c r="K3403" i="5"/>
  <c r="L3403" i="5" s="1"/>
  <c r="M3403" i="5" s="1"/>
  <c r="I3402" i="5"/>
  <c r="R3402" i="5"/>
  <c r="K3402" i="5"/>
  <c r="L3402" i="5" s="1"/>
  <c r="M3402" i="5" s="1"/>
  <c r="I3401" i="5"/>
  <c r="R3401" i="5"/>
  <c r="K3401" i="5"/>
  <c r="L3401" i="5" s="1"/>
  <c r="M3401" i="5" s="1"/>
  <c r="I3400" i="5"/>
  <c r="R3400" i="5"/>
  <c r="K3400" i="5"/>
  <c r="L3400" i="5" s="1"/>
  <c r="M3400" i="5" s="1"/>
  <c r="I3399" i="5"/>
  <c r="R3399" i="5"/>
  <c r="K3399" i="5"/>
  <c r="L3399" i="5" s="1"/>
  <c r="M3399" i="5" s="1"/>
  <c r="I3398" i="5"/>
  <c r="R3398" i="5"/>
  <c r="K3398" i="5"/>
  <c r="L3398" i="5" s="1"/>
  <c r="M3398" i="5" s="1"/>
  <c r="I3397" i="5"/>
  <c r="R3397" i="5"/>
  <c r="K3397" i="5"/>
  <c r="L3397" i="5" s="1"/>
  <c r="M3397" i="5" s="1"/>
  <c r="I3396" i="5"/>
  <c r="R3396" i="5"/>
  <c r="K3396" i="5"/>
  <c r="L3396" i="5" s="1"/>
  <c r="M3396" i="5" s="1"/>
  <c r="I3395" i="5"/>
  <c r="R3395" i="5"/>
  <c r="K3395" i="5"/>
  <c r="L3395" i="5" s="1"/>
  <c r="M3395" i="5" s="1"/>
  <c r="I3394" i="5"/>
  <c r="R3394" i="5"/>
  <c r="K3394" i="5"/>
  <c r="L3394" i="5" s="1"/>
  <c r="M3394" i="5" s="1"/>
  <c r="R3393" i="5"/>
  <c r="K3393" i="5"/>
  <c r="L3393" i="5" s="1"/>
  <c r="M3393" i="5" s="1"/>
  <c r="I3392" i="5"/>
  <c r="R3392" i="5"/>
  <c r="K3392" i="5"/>
  <c r="L3392" i="5" s="1"/>
  <c r="M3392" i="5" s="1"/>
  <c r="I3391" i="5"/>
  <c r="R3391" i="5"/>
  <c r="K3391" i="5"/>
  <c r="L3391" i="5" s="1"/>
  <c r="M3391" i="5" s="1"/>
  <c r="I3390" i="5"/>
  <c r="R3390" i="5"/>
  <c r="K3390" i="5"/>
  <c r="L3390" i="5" s="1"/>
  <c r="M3390" i="5" s="1"/>
  <c r="I3389" i="5"/>
  <c r="R3389" i="5"/>
  <c r="K3389" i="5"/>
  <c r="L3389" i="5" s="1"/>
  <c r="M3389" i="5" s="1"/>
  <c r="I3388" i="5"/>
  <c r="R3388" i="5"/>
  <c r="K3388" i="5"/>
  <c r="L3388" i="5" s="1"/>
  <c r="M3388" i="5" s="1"/>
  <c r="I3387" i="5"/>
  <c r="R3387" i="5"/>
  <c r="K3387" i="5"/>
  <c r="L3387" i="5" s="1"/>
  <c r="M3387" i="5" s="1"/>
  <c r="I3386" i="5"/>
  <c r="R3386" i="5"/>
  <c r="K3386" i="5"/>
  <c r="L3386" i="5" s="1"/>
  <c r="M3386" i="5" s="1"/>
  <c r="I3385" i="5"/>
  <c r="R3385" i="5"/>
  <c r="K3385" i="5"/>
  <c r="L3385" i="5" s="1"/>
  <c r="M3385" i="5" s="1"/>
  <c r="R3384" i="5"/>
  <c r="K3384" i="5"/>
  <c r="L3384" i="5" s="1"/>
  <c r="M3384" i="5" s="1"/>
  <c r="I3383" i="5"/>
  <c r="R3383" i="5"/>
  <c r="K3383" i="5"/>
  <c r="L3383" i="5" s="1"/>
  <c r="M3383" i="5" s="1"/>
  <c r="R3382" i="5"/>
  <c r="K3382" i="5"/>
  <c r="L3382" i="5" s="1"/>
  <c r="M3382" i="5" s="1"/>
  <c r="W3381" i="5"/>
  <c r="Z3381" i="5" s="1"/>
  <c r="I3381" i="5"/>
  <c r="R3381" i="5"/>
  <c r="K3381" i="5"/>
  <c r="L3381" i="5" s="1"/>
  <c r="M3381" i="5" s="1"/>
  <c r="I3380" i="5"/>
  <c r="R3380" i="5"/>
  <c r="K3380" i="5"/>
  <c r="L3380" i="5" s="1"/>
  <c r="M3380" i="5" s="1"/>
  <c r="I3379" i="5"/>
  <c r="R3379" i="5"/>
  <c r="K3379" i="5"/>
  <c r="L3379" i="5" s="1"/>
  <c r="M3379" i="5" s="1"/>
  <c r="W3378" i="5"/>
  <c r="Z3378" i="5" s="1"/>
  <c r="I3378" i="5"/>
  <c r="R3378" i="5"/>
  <c r="K3378" i="5"/>
  <c r="L3378" i="5" s="1"/>
  <c r="M3378" i="5" s="1"/>
  <c r="I3377" i="5"/>
  <c r="R3377" i="5"/>
  <c r="K3377" i="5"/>
  <c r="L3377" i="5" s="1"/>
  <c r="M3377" i="5" s="1"/>
  <c r="I3376" i="5"/>
  <c r="R3376" i="5"/>
  <c r="K3376" i="5"/>
  <c r="L3376" i="5" s="1"/>
  <c r="M3376" i="5" s="1"/>
  <c r="I3375" i="5"/>
  <c r="R3375" i="5"/>
  <c r="K3375" i="5"/>
  <c r="L3375" i="5" s="1"/>
  <c r="M3375" i="5" s="1"/>
  <c r="I3374" i="5"/>
  <c r="R3374" i="5"/>
  <c r="K3374" i="5"/>
  <c r="L3374" i="5" s="1"/>
  <c r="M3374" i="5" s="1"/>
  <c r="I3373" i="5"/>
  <c r="R3373" i="5"/>
  <c r="K3373" i="5"/>
  <c r="L3373" i="5" s="1"/>
  <c r="M3373" i="5" s="1"/>
  <c r="R3372" i="5"/>
  <c r="K3372" i="5"/>
  <c r="L3372" i="5" s="1"/>
  <c r="M3372" i="5" s="1"/>
  <c r="I3371" i="5"/>
  <c r="R3371" i="5"/>
  <c r="K3371" i="5"/>
  <c r="L3371" i="5" s="1"/>
  <c r="M3371" i="5" s="1"/>
  <c r="W3370" i="5"/>
  <c r="Z3370" i="5" s="1"/>
  <c r="R3370" i="5"/>
  <c r="K3370" i="5"/>
  <c r="L3370" i="5" s="1"/>
  <c r="M3370" i="5" s="1"/>
  <c r="R3369" i="5"/>
  <c r="K3369" i="5"/>
  <c r="L3369" i="5" s="1"/>
  <c r="M3369" i="5" s="1"/>
  <c r="I3368" i="5"/>
  <c r="R3368" i="5"/>
  <c r="K3368" i="5"/>
  <c r="L3368" i="5" s="1"/>
  <c r="M3368" i="5" s="1"/>
  <c r="I3367" i="5"/>
  <c r="R3367" i="5"/>
  <c r="K3367" i="5"/>
  <c r="L3367" i="5" s="1"/>
  <c r="M3367" i="5" s="1"/>
  <c r="I3366" i="5"/>
  <c r="R3366" i="5"/>
  <c r="K3366" i="5"/>
  <c r="L3366" i="5" s="1"/>
  <c r="M3366" i="5" s="1"/>
  <c r="R3365" i="5"/>
  <c r="K3365" i="5"/>
  <c r="L3365" i="5" s="1"/>
  <c r="M3365" i="5" s="1"/>
  <c r="I3364" i="5"/>
  <c r="R3364" i="5"/>
  <c r="K3364" i="5"/>
  <c r="L3364" i="5" s="1"/>
  <c r="M3364" i="5" s="1"/>
  <c r="I3363" i="5"/>
  <c r="R3363" i="5"/>
  <c r="K3363" i="5"/>
  <c r="L3363" i="5" s="1"/>
  <c r="M3363" i="5" s="1"/>
  <c r="R3362" i="5"/>
  <c r="K3362" i="5"/>
  <c r="L3362" i="5" s="1"/>
  <c r="M3362" i="5" s="1"/>
  <c r="R3361" i="5"/>
  <c r="K3361" i="5"/>
  <c r="L3361" i="5" s="1"/>
  <c r="M3361" i="5" s="1"/>
  <c r="I3360" i="5"/>
  <c r="R3360" i="5"/>
  <c r="K3360" i="5"/>
  <c r="L3360" i="5" s="1"/>
  <c r="M3360" i="5" s="1"/>
  <c r="W3359" i="5"/>
  <c r="Z3359" i="5" s="1"/>
  <c r="R3359" i="5"/>
  <c r="K3359" i="5"/>
  <c r="L3359" i="5" s="1"/>
  <c r="M3359" i="5" s="1"/>
  <c r="R3358" i="5"/>
  <c r="K3358" i="5"/>
  <c r="L3358" i="5" s="1"/>
  <c r="M3358" i="5" s="1"/>
  <c r="I3357" i="5"/>
  <c r="R3357" i="5"/>
  <c r="K3357" i="5"/>
  <c r="L3357" i="5" s="1"/>
  <c r="M3357" i="5" s="1"/>
  <c r="W3356" i="5"/>
  <c r="Z3356" i="5" s="1"/>
  <c r="R3356" i="5"/>
  <c r="K3356" i="5"/>
  <c r="L3356" i="5" s="1"/>
  <c r="M3356" i="5" s="1"/>
  <c r="W3355" i="5"/>
  <c r="Z3355" i="5" s="1"/>
  <c r="R3355" i="5"/>
  <c r="K3355" i="5"/>
  <c r="L3355" i="5" s="1"/>
  <c r="M3355" i="5" s="1"/>
  <c r="I3354" i="5"/>
  <c r="R3354" i="5"/>
  <c r="K3354" i="5"/>
  <c r="L3354" i="5" s="1"/>
  <c r="M3354" i="5" s="1"/>
  <c r="R3353" i="5"/>
  <c r="K3353" i="5"/>
  <c r="L3353" i="5" s="1"/>
  <c r="M3353" i="5" s="1"/>
  <c r="I3352" i="5"/>
  <c r="R3352" i="5"/>
  <c r="K3352" i="5"/>
  <c r="L3352" i="5" s="1"/>
  <c r="M3352" i="5" s="1"/>
  <c r="I3351" i="5"/>
  <c r="R3351" i="5"/>
  <c r="K3351" i="5"/>
  <c r="L3351" i="5" s="1"/>
  <c r="M3351" i="5" s="1"/>
  <c r="I3350" i="5"/>
  <c r="R3350" i="5"/>
  <c r="K3350" i="5"/>
  <c r="L3350" i="5" s="1"/>
  <c r="M3350" i="5" s="1"/>
  <c r="I3349" i="5"/>
  <c r="R3349" i="5"/>
  <c r="K3349" i="5"/>
  <c r="L3349" i="5" s="1"/>
  <c r="M3349" i="5" s="1"/>
  <c r="I3348" i="5"/>
  <c r="R3348" i="5"/>
  <c r="K3348" i="5"/>
  <c r="L3348" i="5" s="1"/>
  <c r="M3348" i="5" s="1"/>
  <c r="I3347" i="5"/>
  <c r="R3347" i="5"/>
  <c r="K3347" i="5"/>
  <c r="L3347" i="5" s="1"/>
  <c r="M3347" i="5" s="1"/>
  <c r="I3346" i="5"/>
  <c r="R3346" i="5"/>
  <c r="K3346" i="5"/>
  <c r="L3346" i="5" s="1"/>
  <c r="M3346" i="5" s="1"/>
  <c r="I3345" i="5"/>
  <c r="R3345" i="5"/>
  <c r="K3345" i="5"/>
  <c r="L3345" i="5" s="1"/>
  <c r="M3345" i="5" s="1"/>
  <c r="I3344" i="5"/>
  <c r="R3344" i="5"/>
  <c r="L3344" i="5"/>
  <c r="M3344" i="5" s="1"/>
  <c r="K3344" i="5"/>
  <c r="I3343" i="5"/>
  <c r="R3343" i="5"/>
  <c r="K3343" i="5"/>
  <c r="L3343" i="5" s="1"/>
  <c r="M3343" i="5" s="1"/>
  <c r="I3342" i="5"/>
  <c r="R3342" i="5"/>
  <c r="K3342" i="5"/>
  <c r="L3342" i="5" s="1"/>
  <c r="M3342" i="5" s="1"/>
  <c r="I3341" i="5"/>
  <c r="R3341" i="5"/>
  <c r="K3341" i="5"/>
  <c r="L3341" i="5" s="1"/>
  <c r="M3341" i="5" s="1"/>
  <c r="I3340" i="5"/>
  <c r="R3340" i="5"/>
  <c r="K3340" i="5"/>
  <c r="L3340" i="5" s="1"/>
  <c r="M3340" i="5" s="1"/>
  <c r="I3339" i="5"/>
  <c r="R3339" i="5"/>
  <c r="K3339" i="5"/>
  <c r="L3339" i="5" s="1"/>
  <c r="M3339" i="5" s="1"/>
  <c r="I3338" i="5"/>
  <c r="R3338" i="5"/>
  <c r="K3338" i="5"/>
  <c r="L3338" i="5" s="1"/>
  <c r="M3338" i="5" s="1"/>
  <c r="I3337" i="5"/>
  <c r="R3337" i="5"/>
  <c r="K3337" i="5"/>
  <c r="L3337" i="5" s="1"/>
  <c r="M3337" i="5" s="1"/>
  <c r="I3336" i="5"/>
  <c r="R3336" i="5"/>
  <c r="K3336" i="5"/>
  <c r="L3336" i="5" s="1"/>
  <c r="M3336" i="5" s="1"/>
  <c r="I3335" i="5"/>
  <c r="R3335" i="5"/>
  <c r="K3335" i="5"/>
  <c r="L3335" i="5" s="1"/>
  <c r="M3335" i="5" s="1"/>
  <c r="I3334" i="5"/>
  <c r="R3334" i="5"/>
  <c r="K3334" i="5"/>
  <c r="L3334" i="5" s="1"/>
  <c r="M3334" i="5" s="1"/>
  <c r="I3333" i="5"/>
  <c r="R3333" i="5"/>
  <c r="K3333" i="5"/>
  <c r="L3333" i="5" s="1"/>
  <c r="M3333" i="5" s="1"/>
  <c r="I3332" i="5"/>
  <c r="R3332" i="5"/>
  <c r="K3332" i="5"/>
  <c r="L3332" i="5" s="1"/>
  <c r="M3332" i="5" s="1"/>
  <c r="I3331" i="5"/>
  <c r="R3331" i="5"/>
  <c r="L3331" i="5"/>
  <c r="M3331" i="5" s="1"/>
  <c r="K3331" i="5"/>
  <c r="I3330" i="5"/>
  <c r="R3330" i="5"/>
  <c r="K3330" i="5"/>
  <c r="L3330" i="5" s="1"/>
  <c r="M3330" i="5" s="1"/>
  <c r="I3329" i="5"/>
  <c r="R3329" i="5"/>
  <c r="K3329" i="5"/>
  <c r="L3329" i="5" s="1"/>
  <c r="M3329" i="5" s="1"/>
  <c r="I3328" i="5"/>
  <c r="R3328" i="5"/>
  <c r="K3328" i="5"/>
  <c r="L3328" i="5" s="1"/>
  <c r="M3328" i="5" s="1"/>
  <c r="I3327" i="5"/>
  <c r="R3327" i="5"/>
  <c r="K3327" i="5"/>
  <c r="L3327" i="5" s="1"/>
  <c r="M3327" i="5" s="1"/>
  <c r="I3326" i="5"/>
  <c r="R3326" i="5"/>
  <c r="K3326" i="5"/>
  <c r="L3326" i="5" s="1"/>
  <c r="M3326" i="5" s="1"/>
  <c r="I3325" i="5"/>
  <c r="R3325" i="5"/>
  <c r="K3325" i="5"/>
  <c r="L3325" i="5" s="1"/>
  <c r="M3325" i="5" s="1"/>
  <c r="I3324" i="5"/>
  <c r="R3324" i="5"/>
  <c r="K3324" i="5"/>
  <c r="L3324" i="5" s="1"/>
  <c r="M3324" i="5" s="1"/>
  <c r="I3323" i="5"/>
  <c r="R3323" i="5"/>
  <c r="K3323" i="5"/>
  <c r="L3323" i="5" s="1"/>
  <c r="M3323" i="5" s="1"/>
  <c r="I3322" i="5"/>
  <c r="R3322" i="5"/>
  <c r="K3322" i="5"/>
  <c r="L3322" i="5" s="1"/>
  <c r="M3322" i="5" s="1"/>
  <c r="I3321" i="5"/>
  <c r="R3321" i="5"/>
  <c r="K3321" i="5"/>
  <c r="L3321" i="5" s="1"/>
  <c r="M3321" i="5" s="1"/>
  <c r="I3320" i="5"/>
  <c r="R3320" i="5"/>
  <c r="K3320" i="5"/>
  <c r="L3320" i="5" s="1"/>
  <c r="M3320" i="5" s="1"/>
  <c r="I3319" i="5"/>
  <c r="R3319" i="5"/>
  <c r="K3319" i="5"/>
  <c r="L3319" i="5" s="1"/>
  <c r="M3319" i="5" s="1"/>
  <c r="I3318" i="5"/>
  <c r="R3318" i="5"/>
  <c r="K3318" i="5"/>
  <c r="L3318" i="5" s="1"/>
  <c r="M3318" i="5" s="1"/>
  <c r="I3317" i="5"/>
  <c r="R3317" i="5"/>
  <c r="K3317" i="5"/>
  <c r="L3317" i="5" s="1"/>
  <c r="M3317" i="5" s="1"/>
  <c r="I3316" i="5"/>
  <c r="R3316" i="5"/>
  <c r="K3316" i="5"/>
  <c r="L3316" i="5" s="1"/>
  <c r="M3316" i="5" s="1"/>
  <c r="I3315" i="5"/>
  <c r="R3315" i="5"/>
  <c r="K3315" i="5"/>
  <c r="L3315" i="5" s="1"/>
  <c r="M3315" i="5" s="1"/>
  <c r="I3314" i="5"/>
  <c r="R3314" i="5"/>
  <c r="K3314" i="5"/>
  <c r="L3314" i="5" s="1"/>
  <c r="M3314" i="5" s="1"/>
  <c r="I3313" i="5"/>
  <c r="R3313" i="5"/>
  <c r="K3313" i="5"/>
  <c r="L3313" i="5" s="1"/>
  <c r="M3313" i="5" s="1"/>
  <c r="I3312" i="5"/>
  <c r="R3312" i="5"/>
  <c r="K3312" i="5"/>
  <c r="L3312" i="5" s="1"/>
  <c r="M3312" i="5" s="1"/>
  <c r="I3311" i="5"/>
  <c r="R3311" i="5"/>
  <c r="K3311" i="5"/>
  <c r="L3311" i="5" s="1"/>
  <c r="M3311" i="5" s="1"/>
  <c r="I3310" i="5"/>
  <c r="R3310" i="5"/>
  <c r="K3310" i="5"/>
  <c r="L3310" i="5" s="1"/>
  <c r="M3310" i="5" s="1"/>
  <c r="I3309" i="5"/>
  <c r="R3309" i="5"/>
  <c r="K3309" i="5"/>
  <c r="L3309" i="5" s="1"/>
  <c r="M3309" i="5" s="1"/>
  <c r="I3308" i="5"/>
  <c r="R3308" i="5"/>
  <c r="L3308" i="5"/>
  <c r="M3308" i="5" s="1"/>
  <c r="K3308" i="5"/>
  <c r="W3307" i="5"/>
  <c r="Z3307" i="5" s="1"/>
  <c r="R3307" i="5"/>
  <c r="K3307" i="5"/>
  <c r="L3307" i="5" s="1"/>
  <c r="M3307" i="5" s="1"/>
  <c r="I3306" i="5"/>
  <c r="R3306" i="5"/>
  <c r="K3306" i="5"/>
  <c r="L3306" i="5" s="1"/>
  <c r="M3306" i="5" s="1"/>
  <c r="I3305" i="5"/>
  <c r="R3305" i="5"/>
  <c r="K3305" i="5"/>
  <c r="L3305" i="5" s="1"/>
  <c r="M3305" i="5" s="1"/>
  <c r="R3304" i="5"/>
  <c r="K3304" i="5"/>
  <c r="L3304" i="5" s="1"/>
  <c r="M3304" i="5" s="1"/>
  <c r="I3303" i="5"/>
  <c r="R3303" i="5"/>
  <c r="K3303" i="5"/>
  <c r="L3303" i="5" s="1"/>
  <c r="M3303" i="5" s="1"/>
  <c r="I3302" i="5"/>
  <c r="R3302" i="5"/>
  <c r="K3302" i="5"/>
  <c r="L3302" i="5" s="1"/>
  <c r="M3302" i="5" s="1"/>
  <c r="I3301" i="5"/>
  <c r="R3301" i="5"/>
  <c r="K3301" i="5"/>
  <c r="L3301" i="5" s="1"/>
  <c r="M3301" i="5" s="1"/>
  <c r="I3300" i="5"/>
  <c r="R3300" i="5"/>
  <c r="K3300" i="5"/>
  <c r="L3300" i="5" s="1"/>
  <c r="M3300" i="5" s="1"/>
  <c r="I3299" i="5"/>
  <c r="R3299" i="5"/>
  <c r="K3299" i="5"/>
  <c r="L3299" i="5" s="1"/>
  <c r="M3299" i="5" s="1"/>
  <c r="I3298" i="5"/>
  <c r="R3298" i="5"/>
  <c r="L3298" i="5"/>
  <c r="M3298" i="5" s="1"/>
  <c r="K3298" i="5"/>
  <c r="I3297" i="5"/>
  <c r="R3297" i="5"/>
  <c r="K3297" i="5"/>
  <c r="L3297" i="5" s="1"/>
  <c r="M3297" i="5" s="1"/>
  <c r="I3296" i="5"/>
  <c r="R3296" i="5"/>
  <c r="K3296" i="5"/>
  <c r="L3296" i="5" s="1"/>
  <c r="M3296" i="5" s="1"/>
  <c r="R3295" i="5"/>
  <c r="K3295" i="5"/>
  <c r="L3295" i="5" s="1"/>
  <c r="M3295" i="5" s="1"/>
  <c r="I3294" i="5"/>
  <c r="R3294" i="5"/>
  <c r="K3294" i="5"/>
  <c r="L3294" i="5" s="1"/>
  <c r="M3294" i="5" s="1"/>
  <c r="I3293" i="5"/>
  <c r="R3293" i="5"/>
  <c r="K3293" i="5"/>
  <c r="L3293" i="5" s="1"/>
  <c r="M3293" i="5" s="1"/>
  <c r="R3292" i="5"/>
  <c r="K3292" i="5"/>
  <c r="L3292" i="5" s="1"/>
  <c r="M3292" i="5" s="1"/>
  <c r="I3291" i="5"/>
  <c r="R3291" i="5"/>
  <c r="K3291" i="5"/>
  <c r="L3291" i="5" s="1"/>
  <c r="M3291" i="5" s="1"/>
  <c r="I3290" i="5"/>
  <c r="R3290" i="5"/>
  <c r="K3290" i="5"/>
  <c r="L3290" i="5" s="1"/>
  <c r="M3290" i="5" s="1"/>
  <c r="I3289" i="5"/>
  <c r="R3289" i="5"/>
  <c r="K3289" i="5"/>
  <c r="L3289" i="5" s="1"/>
  <c r="M3289" i="5" s="1"/>
  <c r="I3288" i="5"/>
  <c r="R3288" i="5"/>
  <c r="K3288" i="5"/>
  <c r="L3288" i="5" s="1"/>
  <c r="M3288" i="5" s="1"/>
  <c r="I3287" i="5"/>
  <c r="R3287" i="5"/>
  <c r="K3287" i="5"/>
  <c r="L3287" i="5" s="1"/>
  <c r="M3287" i="5" s="1"/>
  <c r="R3286" i="5"/>
  <c r="K3286" i="5"/>
  <c r="L3286" i="5" s="1"/>
  <c r="M3286" i="5" s="1"/>
  <c r="I3285" i="5"/>
  <c r="R3285" i="5"/>
  <c r="K3285" i="5"/>
  <c r="L3285" i="5" s="1"/>
  <c r="M3285" i="5" s="1"/>
  <c r="I3284" i="5"/>
  <c r="R3284" i="5"/>
  <c r="K3284" i="5"/>
  <c r="L3284" i="5" s="1"/>
  <c r="M3284" i="5" s="1"/>
  <c r="R3283" i="5"/>
  <c r="K3283" i="5"/>
  <c r="L3283" i="5" s="1"/>
  <c r="M3283" i="5" s="1"/>
  <c r="I3282" i="5"/>
  <c r="R3282" i="5"/>
  <c r="K3282" i="5"/>
  <c r="L3282" i="5" s="1"/>
  <c r="M3282" i="5" s="1"/>
  <c r="I3281" i="5"/>
  <c r="R3281" i="5"/>
  <c r="K3281" i="5"/>
  <c r="L3281" i="5" s="1"/>
  <c r="M3281" i="5" s="1"/>
  <c r="R3280" i="5"/>
  <c r="K3280" i="5"/>
  <c r="L3280" i="5" s="1"/>
  <c r="M3280" i="5" s="1"/>
  <c r="I3279" i="5"/>
  <c r="R3279" i="5"/>
  <c r="K3279" i="5"/>
  <c r="L3279" i="5" s="1"/>
  <c r="M3279" i="5" s="1"/>
  <c r="W3278" i="5"/>
  <c r="Z3278" i="5" s="1"/>
  <c r="I3278" i="5"/>
  <c r="R3278" i="5"/>
  <c r="K3278" i="5"/>
  <c r="L3278" i="5" s="1"/>
  <c r="M3278" i="5" s="1"/>
  <c r="I3277" i="5"/>
  <c r="R3277" i="5"/>
  <c r="K3277" i="5"/>
  <c r="L3277" i="5" s="1"/>
  <c r="M3277" i="5" s="1"/>
  <c r="R3276" i="5"/>
  <c r="K3276" i="5"/>
  <c r="L3276" i="5" s="1"/>
  <c r="M3276" i="5" s="1"/>
  <c r="I3275" i="5"/>
  <c r="R3275" i="5"/>
  <c r="K3275" i="5"/>
  <c r="L3275" i="5" s="1"/>
  <c r="M3275" i="5" s="1"/>
  <c r="I3274" i="5"/>
  <c r="R3274" i="5"/>
  <c r="K3274" i="5"/>
  <c r="L3274" i="5" s="1"/>
  <c r="M3274" i="5" s="1"/>
  <c r="I3273" i="5"/>
  <c r="R3273" i="5"/>
  <c r="K3273" i="5"/>
  <c r="L3273" i="5" s="1"/>
  <c r="M3273" i="5" s="1"/>
  <c r="I3272" i="5"/>
  <c r="R3272" i="5"/>
  <c r="K3272" i="5"/>
  <c r="L3272" i="5" s="1"/>
  <c r="M3272" i="5" s="1"/>
  <c r="I3271" i="5"/>
  <c r="R3271" i="5"/>
  <c r="K3271" i="5"/>
  <c r="L3271" i="5" s="1"/>
  <c r="M3271" i="5" s="1"/>
  <c r="R3270" i="5"/>
  <c r="K3270" i="5"/>
  <c r="L3270" i="5" s="1"/>
  <c r="M3270" i="5" s="1"/>
  <c r="I3269" i="5"/>
  <c r="R3269" i="5"/>
  <c r="K3269" i="5"/>
  <c r="L3269" i="5" s="1"/>
  <c r="M3269" i="5" s="1"/>
  <c r="R3268" i="5"/>
  <c r="K3268" i="5"/>
  <c r="L3268" i="5" s="1"/>
  <c r="M3268" i="5" s="1"/>
  <c r="I3267" i="5"/>
  <c r="R3267" i="5"/>
  <c r="K3267" i="5"/>
  <c r="L3267" i="5" s="1"/>
  <c r="M3267" i="5" s="1"/>
  <c r="I3266" i="5"/>
  <c r="R3266" i="5"/>
  <c r="K3266" i="5"/>
  <c r="L3266" i="5" s="1"/>
  <c r="M3266" i="5" s="1"/>
  <c r="W3265" i="5"/>
  <c r="Z3265" i="5" s="1"/>
  <c r="R3265" i="5"/>
  <c r="K3265" i="5"/>
  <c r="L3265" i="5" s="1"/>
  <c r="M3265" i="5" s="1"/>
  <c r="R3264" i="5"/>
  <c r="K3264" i="5"/>
  <c r="L3264" i="5" s="1"/>
  <c r="M3264" i="5" s="1"/>
  <c r="I3263" i="5"/>
  <c r="R3263" i="5"/>
  <c r="K3263" i="5"/>
  <c r="L3263" i="5" s="1"/>
  <c r="M3263" i="5" s="1"/>
  <c r="W3262" i="5"/>
  <c r="Z3262" i="5" s="1"/>
  <c r="R3262" i="5"/>
  <c r="K3262" i="5"/>
  <c r="L3262" i="5" s="1"/>
  <c r="M3262" i="5" s="1"/>
  <c r="R3261" i="5"/>
  <c r="K3261" i="5"/>
  <c r="L3261" i="5" s="1"/>
  <c r="M3261" i="5" s="1"/>
  <c r="I3260" i="5"/>
  <c r="R3260" i="5"/>
  <c r="K3260" i="5"/>
  <c r="L3260" i="5" s="1"/>
  <c r="M3260" i="5" s="1"/>
  <c r="I3259" i="5"/>
  <c r="R3259" i="5"/>
  <c r="K3259" i="5"/>
  <c r="L3259" i="5" s="1"/>
  <c r="M3259" i="5" s="1"/>
  <c r="W3258" i="5"/>
  <c r="Z3258" i="5" s="1"/>
  <c r="I3258" i="5"/>
  <c r="R3258" i="5"/>
  <c r="K3258" i="5"/>
  <c r="L3258" i="5" s="1"/>
  <c r="M3258" i="5" s="1"/>
  <c r="I3257" i="5"/>
  <c r="R3257" i="5"/>
  <c r="K3257" i="5"/>
  <c r="L3257" i="5" s="1"/>
  <c r="M3257" i="5" s="1"/>
  <c r="R3256" i="5"/>
  <c r="K3256" i="5"/>
  <c r="L3256" i="5" s="1"/>
  <c r="M3256" i="5" s="1"/>
  <c r="I3255" i="5"/>
  <c r="R3255" i="5"/>
  <c r="K3255" i="5"/>
  <c r="L3255" i="5" s="1"/>
  <c r="M3255" i="5" s="1"/>
  <c r="W3254" i="5"/>
  <c r="Z3254" i="5" s="1"/>
  <c r="I3254" i="5"/>
  <c r="R3254" i="5"/>
  <c r="K3254" i="5"/>
  <c r="L3254" i="5" s="1"/>
  <c r="M3254" i="5" s="1"/>
  <c r="I3253" i="5"/>
  <c r="R3253" i="5"/>
  <c r="K3253" i="5"/>
  <c r="L3253" i="5" s="1"/>
  <c r="M3253" i="5" s="1"/>
  <c r="I3252" i="5"/>
  <c r="R3252" i="5"/>
  <c r="K3252" i="5"/>
  <c r="L3252" i="5" s="1"/>
  <c r="M3252" i="5" s="1"/>
  <c r="I3251" i="5"/>
  <c r="R3251" i="5"/>
  <c r="K3251" i="5"/>
  <c r="L3251" i="5" s="1"/>
  <c r="M3251" i="5" s="1"/>
  <c r="I3250" i="5"/>
  <c r="R3250" i="5"/>
  <c r="K3250" i="5"/>
  <c r="L3250" i="5" s="1"/>
  <c r="M3250" i="5" s="1"/>
  <c r="I3249" i="5"/>
  <c r="R3249" i="5"/>
  <c r="K3249" i="5"/>
  <c r="L3249" i="5" s="1"/>
  <c r="M3249" i="5" s="1"/>
  <c r="I3248" i="5"/>
  <c r="R3248" i="5"/>
  <c r="K3248" i="5"/>
  <c r="L3248" i="5" s="1"/>
  <c r="M3248" i="5" s="1"/>
  <c r="W3247" i="5"/>
  <c r="Z3247" i="5" s="1"/>
  <c r="I3247" i="5"/>
  <c r="R3247" i="5"/>
  <c r="K3247" i="5"/>
  <c r="L3247" i="5" s="1"/>
  <c r="M3247" i="5" s="1"/>
  <c r="I3246" i="5"/>
  <c r="R3246" i="5"/>
  <c r="K3246" i="5"/>
  <c r="L3246" i="5" s="1"/>
  <c r="M3246" i="5" s="1"/>
  <c r="I3245" i="5"/>
  <c r="R3245" i="5"/>
  <c r="K3245" i="5"/>
  <c r="L3245" i="5" s="1"/>
  <c r="M3245" i="5" s="1"/>
  <c r="I3244" i="5"/>
  <c r="R3244" i="5"/>
  <c r="K3244" i="5"/>
  <c r="L3244" i="5" s="1"/>
  <c r="M3244" i="5" s="1"/>
  <c r="I3243" i="5"/>
  <c r="R3243" i="5"/>
  <c r="K3243" i="5"/>
  <c r="L3243" i="5" s="1"/>
  <c r="M3243" i="5" s="1"/>
  <c r="I3242" i="5"/>
  <c r="R3242" i="5"/>
  <c r="K3242" i="5"/>
  <c r="L3242" i="5" s="1"/>
  <c r="M3242" i="5" s="1"/>
  <c r="R3241" i="5"/>
  <c r="K3241" i="5"/>
  <c r="L3241" i="5" s="1"/>
  <c r="M3241" i="5" s="1"/>
  <c r="R3240" i="5"/>
  <c r="K3240" i="5"/>
  <c r="L3240" i="5" s="1"/>
  <c r="M3240" i="5" s="1"/>
  <c r="I3239" i="5"/>
  <c r="R3239" i="5"/>
  <c r="K3239" i="5"/>
  <c r="L3239" i="5" s="1"/>
  <c r="M3239" i="5" s="1"/>
  <c r="I3238" i="5"/>
  <c r="R3238" i="5"/>
  <c r="K3238" i="5"/>
  <c r="L3238" i="5" s="1"/>
  <c r="M3238" i="5" s="1"/>
  <c r="I3237" i="5"/>
  <c r="R3237" i="5"/>
  <c r="K3237" i="5"/>
  <c r="L3237" i="5" s="1"/>
  <c r="M3237" i="5" s="1"/>
  <c r="I3236" i="5"/>
  <c r="R3236" i="5"/>
  <c r="K3236" i="5"/>
  <c r="L3236" i="5" s="1"/>
  <c r="M3236" i="5" s="1"/>
  <c r="W3235" i="5"/>
  <c r="Z3235" i="5" s="1"/>
  <c r="R3235" i="5"/>
  <c r="K3235" i="5"/>
  <c r="L3235" i="5" s="1"/>
  <c r="M3235" i="5" s="1"/>
  <c r="R3234" i="5"/>
  <c r="K3234" i="5"/>
  <c r="L3234" i="5" s="1"/>
  <c r="M3234" i="5" s="1"/>
  <c r="I3233" i="5"/>
  <c r="R3233" i="5"/>
  <c r="K3233" i="5"/>
  <c r="L3233" i="5" s="1"/>
  <c r="M3233" i="5" s="1"/>
  <c r="I3232" i="5"/>
  <c r="R3232" i="5"/>
  <c r="K3232" i="5"/>
  <c r="L3232" i="5" s="1"/>
  <c r="M3232" i="5" s="1"/>
  <c r="I3231" i="5"/>
  <c r="R3231" i="5"/>
  <c r="K3231" i="5"/>
  <c r="L3231" i="5" s="1"/>
  <c r="M3231" i="5" s="1"/>
  <c r="I3230" i="5"/>
  <c r="R3230" i="5"/>
  <c r="K3230" i="5"/>
  <c r="L3230" i="5" s="1"/>
  <c r="M3230" i="5" s="1"/>
  <c r="I3229" i="5"/>
  <c r="R3229" i="5"/>
  <c r="K3229" i="5"/>
  <c r="L3229" i="5" s="1"/>
  <c r="M3229" i="5" s="1"/>
  <c r="I3228" i="5"/>
  <c r="R3228" i="5"/>
  <c r="K3228" i="5"/>
  <c r="L3228" i="5" s="1"/>
  <c r="M3228" i="5" s="1"/>
  <c r="I3227" i="5"/>
  <c r="R3227" i="5"/>
  <c r="K3227" i="5"/>
  <c r="L3227" i="5" s="1"/>
  <c r="M3227" i="5" s="1"/>
  <c r="R3226" i="5"/>
  <c r="K3226" i="5"/>
  <c r="L3226" i="5" s="1"/>
  <c r="M3226" i="5" s="1"/>
  <c r="R3225" i="5"/>
  <c r="K3225" i="5"/>
  <c r="L3225" i="5" s="1"/>
  <c r="M3225" i="5" s="1"/>
  <c r="I3224" i="5"/>
  <c r="R3224" i="5"/>
  <c r="K3224" i="5"/>
  <c r="L3224" i="5" s="1"/>
  <c r="M3224" i="5" s="1"/>
  <c r="I3223" i="5"/>
  <c r="R3223" i="5"/>
  <c r="K3223" i="5"/>
  <c r="L3223" i="5" s="1"/>
  <c r="M3223" i="5" s="1"/>
  <c r="R3222" i="5"/>
  <c r="K3222" i="5"/>
  <c r="L3222" i="5" s="1"/>
  <c r="M3222" i="5" s="1"/>
  <c r="I3221" i="5"/>
  <c r="R3221" i="5"/>
  <c r="K3221" i="5"/>
  <c r="L3221" i="5" s="1"/>
  <c r="M3221" i="5" s="1"/>
  <c r="I3220" i="5"/>
  <c r="R3220" i="5"/>
  <c r="K3220" i="5"/>
  <c r="L3220" i="5" s="1"/>
  <c r="M3220" i="5" s="1"/>
  <c r="I3219" i="5"/>
  <c r="R3219" i="5"/>
  <c r="K3219" i="5"/>
  <c r="L3219" i="5" s="1"/>
  <c r="M3219" i="5" s="1"/>
  <c r="I3218" i="5"/>
  <c r="R3218" i="5"/>
  <c r="K3218" i="5"/>
  <c r="L3218" i="5" s="1"/>
  <c r="M3218" i="5" s="1"/>
  <c r="R3217" i="5"/>
  <c r="K3217" i="5"/>
  <c r="L3217" i="5" s="1"/>
  <c r="M3217" i="5" s="1"/>
  <c r="I3216" i="5"/>
  <c r="R3216" i="5"/>
  <c r="K3216" i="5"/>
  <c r="L3216" i="5" s="1"/>
  <c r="M3216" i="5" s="1"/>
  <c r="R3215" i="5"/>
  <c r="K3215" i="5"/>
  <c r="L3215" i="5" s="1"/>
  <c r="M3215" i="5" s="1"/>
  <c r="I3214" i="5"/>
  <c r="R3214" i="5"/>
  <c r="K3214" i="5"/>
  <c r="L3214" i="5" s="1"/>
  <c r="M3214" i="5" s="1"/>
  <c r="I3213" i="5"/>
  <c r="R3213" i="5"/>
  <c r="K3213" i="5"/>
  <c r="L3213" i="5" s="1"/>
  <c r="M3213" i="5" s="1"/>
  <c r="I3212" i="5"/>
  <c r="R3212" i="5"/>
  <c r="K3212" i="5"/>
  <c r="L3212" i="5" s="1"/>
  <c r="M3212" i="5" s="1"/>
  <c r="I3211" i="5"/>
  <c r="R3211" i="5"/>
  <c r="K3211" i="5"/>
  <c r="L3211" i="5" s="1"/>
  <c r="M3211" i="5" s="1"/>
  <c r="I3210" i="5"/>
  <c r="R3210" i="5"/>
  <c r="K3210" i="5"/>
  <c r="L3210" i="5" s="1"/>
  <c r="M3210" i="5" s="1"/>
  <c r="R3209" i="5"/>
  <c r="K3209" i="5"/>
  <c r="L3209" i="5" s="1"/>
  <c r="M3209" i="5" s="1"/>
  <c r="I3208" i="5"/>
  <c r="R3208" i="5"/>
  <c r="K3208" i="5"/>
  <c r="L3208" i="5" s="1"/>
  <c r="M3208" i="5" s="1"/>
  <c r="I3207" i="5"/>
  <c r="R3207" i="5"/>
  <c r="K3207" i="5"/>
  <c r="L3207" i="5" s="1"/>
  <c r="M3207" i="5" s="1"/>
  <c r="R3206" i="5"/>
  <c r="K3206" i="5"/>
  <c r="L3206" i="5" s="1"/>
  <c r="M3206" i="5" s="1"/>
  <c r="I3205" i="5"/>
  <c r="R3205" i="5"/>
  <c r="K3205" i="5"/>
  <c r="L3205" i="5" s="1"/>
  <c r="M3205" i="5" s="1"/>
  <c r="I3204" i="5"/>
  <c r="R3204" i="5"/>
  <c r="K3204" i="5"/>
  <c r="L3204" i="5" s="1"/>
  <c r="M3204" i="5" s="1"/>
  <c r="I3203" i="5"/>
  <c r="R3203" i="5"/>
  <c r="K3203" i="5"/>
  <c r="L3203" i="5" s="1"/>
  <c r="M3203" i="5" s="1"/>
  <c r="I3202" i="5"/>
  <c r="R3202" i="5"/>
  <c r="K3202" i="5"/>
  <c r="L3202" i="5" s="1"/>
  <c r="M3202" i="5" s="1"/>
  <c r="I3201" i="5"/>
  <c r="R3201" i="5"/>
  <c r="K3201" i="5"/>
  <c r="L3201" i="5" s="1"/>
  <c r="M3201" i="5" s="1"/>
  <c r="W3200" i="5"/>
  <c r="Z3200" i="5" s="1"/>
  <c r="R3200" i="5"/>
  <c r="K3200" i="5"/>
  <c r="L3200" i="5" s="1"/>
  <c r="M3200" i="5" s="1"/>
  <c r="I3199" i="5"/>
  <c r="R3199" i="5"/>
  <c r="K3199" i="5"/>
  <c r="L3199" i="5" s="1"/>
  <c r="M3199" i="5" s="1"/>
  <c r="I3198" i="5"/>
  <c r="R3198" i="5"/>
  <c r="K3198" i="5"/>
  <c r="L3198" i="5" s="1"/>
  <c r="M3198" i="5" s="1"/>
  <c r="I3197" i="5"/>
  <c r="R3197" i="5"/>
  <c r="K3197" i="5"/>
  <c r="L3197" i="5" s="1"/>
  <c r="M3197" i="5" s="1"/>
  <c r="I3196" i="5"/>
  <c r="R3196" i="5"/>
  <c r="K3196" i="5"/>
  <c r="L3196" i="5" s="1"/>
  <c r="M3196" i="5" s="1"/>
  <c r="I3195" i="5"/>
  <c r="R3195" i="5"/>
  <c r="K3195" i="5"/>
  <c r="L3195" i="5" s="1"/>
  <c r="M3195" i="5" s="1"/>
  <c r="R3194" i="5"/>
  <c r="K3194" i="5"/>
  <c r="L3194" i="5" s="1"/>
  <c r="M3194" i="5" s="1"/>
  <c r="I3193" i="5"/>
  <c r="R3193" i="5"/>
  <c r="K3193" i="5"/>
  <c r="L3193" i="5" s="1"/>
  <c r="M3193" i="5" s="1"/>
  <c r="I3192" i="5"/>
  <c r="R3192" i="5"/>
  <c r="K3192" i="5"/>
  <c r="L3192" i="5" s="1"/>
  <c r="M3192" i="5" s="1"/>
  <c r="I3191" i="5"/>
  <c r="R3191" i="5"/>
  <c r="K3191" i="5"/>
  <c r="L3191" i="5" s="1"/>
  <c r="M3191" i="5" s="1"/>
  <c r="I3190" i="5"/>
  <c r="R3190" i="5"/>
  <c r="K3190" i="5"/>
  <c r="L3190" i="5" s="1"/>
  <c r="M3190" i="5" s="1"/>
  <c r="I3189" i="5"/>
  <c r="R3189" i="5"/>
  <c r="K3189" i="5"/>
  <c r="L3189" i="5" s="1"/>
  <c r="M3189" i="5" s="1"/>
  <c r="I3188" i="5"/>
  <c r="R3188" i="5"/>
  <c r="K3188" i="5"/>
  <c r="L3188" i="5" s="1"/>
  <c r="M3188" i="5" s="1"/>
  <c r="I3187" i="5"/>
  <c r="R3187" i="5"/>
  <c r="K3187" i="5"/>
  <c r="L3187" i="5" s="1"/>
  <c r="M3187" i="5" s="1"/>
  <c r="I3186" i="5"/>
  <c r="R3186" i="5"/>
  <c r="K3186" i="5"/>
  <c r="L3186" i="5" s="1"/>
  <c r="M3186" i="5" s="1"/>
  <c r="I3185" i="5"/>
  <c r="R3185" i="5"/>
  <c r="K3185" i="5"/>
  <c r="L3185" i="5" s="1"/>
  <c r="M3185" i="5" s="1"/>
  <c r="I3184" i="5"/>
  <c r="R3184" i="5"/>
  <c r="K3184" i="5"/>
  <c r="L3184" i="5" s="1"/>
  <c r="M3184" i="5" s="1"/>
  <c r="I3183" i="5"/>
  <c r="R3183" i="5"/>
  <c r="K3183" i="5"/>
  <c r="L3183" i="5" s="1"/>
  <c r="M3183" i="5" s="1"/>
  <c r="R3182" i="5"/>
  <c r="K3182" i="5"/>
  <c r="L3182" i="5" s="1"/>
  <c r="M3182" i="5" s="1"/>
  <c r="I3181" i="5"/>
  <c r="R3181" i="5"/>
  <c r="K3181" i="5"/>
  <c r="L3181" i="5" s="1"/>
  <c r="M3181" i="5" s="1"/>
  <c r="I3180" i="5"/>
  <c r="R3180" i="5"/>
  <c r="K3180" i="5"/>
  <c r="L3180" i="5" s="1"/>
  <c r="M3180" i="5" s="1"/>
  <c r="I3179" i="5"/>
  <c r="R3179" i="5"/>
  <c r="K3179" i="5"/>
  <c r="L3179" i="5" s="1"/>
  <c r="M3179" i="5" s="1"/>
  <c r="I3178" i="5"/>
  <c r="R3178" i="5"/>
  <c r="K3178" i="5"/>
  <c r="L3178" i="5" s="1"/>
  <c r="M3178" i="5" s="1"/>
  <c r="I3177" i="5"/>
  <c r="R3177" i="5"/>
  <c r="K3177" i="5"/>
  <c r="L3177" i="5" s="1"/>
  <c r="M3177" i="5" s="1"/>
  <c r="I3176" i="5"/>
  <c r="R3176" i="5"/>
  <c r="K3176" i="5"/>
  <c r="L3176" i="5" s="1"/>
  <c r="M3176" i="5" s="1"/>
  <c r="I3175" i="5"/>
  <c r="R3175" i="5"/>
  <c r="K3175" i="5"/>
  <c r="L3175" i="5" s="1"/>
  <c r="M3175" i="5" s="1"/>
  <c r="I3174" i="5"/>
  <c r="R3174" i="5"/>
  <c r="K3174" i="5"/>
  <c r="L3174" i="5" s="1"/>
  <c r="M3174" i="5" s="1"/>
  <c r="W3173" i="5"/>
  <c r="Z3173" i="5" s="1"/>
  <c r="I3173" i="5"/>
  <c r="R3173" i="5"/>
  <c r="K3173" i="5"/>
  <c r="L3173" i="5" s="1"/>
  <c r="M3173" i="5" s="1"/>
  <c r="I3172" i="5"/>
  <c r="R3172" i="5"/>
  <c r="K3172" i="5"/>
  <c r="L3172" i="5" s="1"/>
  <c r="M3172" i="5" s="1"/>
  <c r="I3171" i="5"/>
  <c r="R3171" i="5"/>
  <c r="K3171" i="5"/>
  <c r="L3171" i="5" s="1"/>
  <c r="M3171" i="5" s="1"/>
  <c r="R3170" i="5"/>
  <c r="K3170" i="5"/>
  <c r="L3170" i="5" s="1"/>
  <c r="M3170" i="5" s="1"/>
  <c r="I3169" i="5"/>
  <c r="R3169" i="5"/>
  <c r="K3169" i="5"/>
  <c r="L3169" i="5" s="1"/>
  <c r="M3169" i="5" s="1"/>
  <c r="I3168" i="5"/>
  <c r="R3168" i="5"/>
  <c r="K3168" i="5"/>
  <c r="L3168" i="5" s="1"/>
  <c r="M3168" i="5" s="1"/>
  <c r="I3167" i="5"/>
  <c r="R3167" i="5"/>
  <c r="K3167" i="5"/>
  <c r="L3167" i="5" s="1"/>
  <c r="M3167" i="5" s="1"/>
  <c r="I3166" i="5"/>
  <c r="R3166" i="5"/>
  <c r="K3166" i="5"/>
  <c r="L3166" i="5" s="1"/>
  <c r="M3166" i="5" s="1"/>
  <c r="I3165" i="5"/>
  <c r="R3165" i="5"/>
  <c r="K3165" i="5"/>
  <c r="L3165" i="5" s="1"/>
  <c r="M3165" i="5" s="1"/>
  <c r="I3164" i="5"/>
  <c r="R3164" i="5"/>
  <c r="K3164" i="5"/>
  <c r="L3164" i="5" s="1"/>
  <c r="M3164" i="5" s="1"/>
  <c r="I3163" i="5"/>
  <c r="R3163" i="5"/>
  <c r="K3163" i="5"/>
  <c r="L3163" i="5" s="1"/>
  <c r="M3163" i="5" s="1"/>
  <c r="R3162" i="5"/>
  <c r="K3162" i="5"/>
  <c r="L3162" i="5" s="1"/>
  <c r="M3162" i="5" s="1"/>
  <c r="R3161" i="5"/>
  <c r="K3161" i="5"/>
  <c r="L3161" i="5" s="1"/>
  <c r="M3161" i="5" s="1"/>
  <c r="I3160" i="5"/>
  <c r="R3160" i="5"/>
  <c r="K3160" i="5"/>
  <c r="L3160" i="5" s="1"/>
  <c r="M3160" i="5" s="1"/>
  <c r="I3159" i="5"/>
  <c r="R3159" i="5"/>
  <c r="K3159" i="5"/>
  <c r="L3159" i="5" s="1"/>
  <c r="M3159" i="5" s="1"/>
  <c r="W3158" i="5"/>
  <c r="Z3158" i="5" s="1"/>
  <c r="I3158" i="5"/>
  <c r="R3158" i="5"/>
  <c r="K3158" i="5"/>
  <c r="L3158" i="5" s="1"/>
  <c r="M3158" i="5" s="1"/>
  <c r="I3157" i="5"/>
  <c r="R3157" i="5"/>
  <c r="K3157" i="5"/>
  <c r="L3157" i="5" s="1"/>
  <c r="M3157" i="5" s="1"/>
  <c r="I3156" i="5"/>
  <c r="R3156" i="5"/>
  <c r="K3156" i="5"/>
  <c r="L3156" i="5" s="1"/>
  <c r="M3156" i="5" s="1"/>
  <c r="I3155" i="5"/>
  <c r="R3155" i="5"/>
  <c r="K3155" i="5"/>
  <c r="L3155" i="5" s="1"/>
  <c r="M3155" i="5" s="1"/>
  <c r="I3154" i="5"/>
  <c r="R3154" i="5"/>
  <c r="K3154" i="5"/>
  <c r="L3154" i="5" s="1"/>
  <c r="M3154" i="5" s="1"/>
  <c r="W3153" i="5"/>
  <c r="Z3153" i="5" s="1"/>
  <c r="R3153" i="5"/>
  <c r="K3153" i="5"/>
  <c r="L3153" i="5" s="1"/>
  <c r="M3153" i="5" s="1"/>
  <c r="I3152" i="5"/>
  <c r="R3152" i="5"/>
  <c r="K3152" i="5"/>
  <c r="L3152" i="5" s="1"/>
  <c r="M3152" i="5" s="1"/>
  <c r="I3151" i="5"/>
  <c r="R3151" i="5"/>
  <c r="K3151" i="5"/>
  <c r="L3151" i="5" s="1"/>
  <c r="M3151" i="5" s="1"/>
  <c r="I3150" i="5"/>
  <c r="R3150" i="5"/>
  <c r="K3150" i="5"/>
  <c r="L3150" i="5" s="1"/>
  <c r="M3150" i="5" s="1"/>
  <c r="I3149" i="5"/>
  <c r="R3149" i="5"/>
  <c r="K3149" i="5"/>
  <c r="L3149" i="5" s="1"/>
  <c r="M3149" i="5" s="1"/>
  <c r="I3148" i="5"/>
  <c r="R3148" i="5"/>
  <c r="K3148" i="5"/>
  <c r="L3148" i="5" s="1"/>
  <c r="M3148" i="5" s="1"/>
  <c r="I3147" i="5"/>
  <c r="R3147" i="5"/>
  <c r="K3147" i="5"/>
  <c r="L3147" i="5" s="1"/>
  <c r="M3147" i="5" s="1"/>
  <c r="I3146" i="5"/>
  <c r="R3146" i="5"/>
  <c r="K3146" i="5"/>
  <c r="L3146" i="5" s="1"/>
  <c r="M3146" i="5" s="1"/>
  <c r="I3145" i="5"/>
  <c r="R3145" i="5"/>
  <c r="K3145" i="5"/>
  <c r="L3145" i="5" s="1"/>
  <c r="M3145" i="5" s="1"/>
  <c r="R3144" i="5"/>
  <c r="K3144" i="5"/>
  <c r="L3144" i="5" s="1"/>
  <c r="M3144" i="5" s="1"/>
  <c r="I3143" i="5"/>
  <c r="R3143" i="5"/>
  <c r="K3143" i="5"/>
  <c r="L3143" i="5" s="1"/>
  <c r="M3143" i="5" s="1"/>
  <c r="I3142" i="5"/>
  <c r="R3142" i="5"/>
  <c r="K3142" i="5"/>
  <c r="L3142" i="5" s="1"/>
  <c r="M3142" i="5" s="1"/>
  <c r="W3141" i="5"/>
  <c r="Z3141" i="5" s="1"/>
  <c r="I3141" i="5"/>
  <c r="R3141" i="5"/>
  <c r="K3141" i="5"/>
  <c r="L3141" i="5" s="1"/>
  <c r="M3141" i="5" s="1"/>
  <c r="I3140" i="5"/>
  <c r="R3140" i="5"/>
  <c r="K3140" i="5"/>
  <c r="L3140" i="5" s="1"/>
  <c r="M3140" i="5" s="1"/>
  <c r="I3139" i="5"/>
  <c r="R3139" i="5"/>
  <c r="K3139" i="5"/>
  <c r="L3139" i="5" s="1"/>
  <c r="M3139" i="5" s="1"/>
  <c r="R3138" i="5"/>
  <c r="K3138" i="5"/>
  <c r="L3138" i="5" s="1"/>
  <c r="M3138" i="5" s="1"/>
  <c r="I3137" i="5"/>
  <c r="R3137" i="5"/>
  <c r="K3137" i="5"/>
  <c r="L3137" i="5" s="1"/>
  <c r="M3137" i="5" s="1"/>
  <c r="I3136" i="5"/>
  <c r="R3136" i="5"/>
  <c r="K3136" i="5"/>
  <c r="L3136" i="5" s="1"/>
  <c r="M3136" i="5" s="1"/>
  <c r="I3135" i="5"/>
  <c r="R3135" i="5"/>
  <c r="K3135" i="5"/>
  <c r="L3135" i="5" s="1"/>
  <c r="M3135" i="5" s="1"/>
  <c r="I3134" i="5"/>
  <c r="R3134" i="5"/>
  <c r="K3134" i="5"/>
  <c r="L3134" i="5" s="1"/>
  <c r="M3134" i="5" s="1"/>
  <c r="I3133" i="5"/>
  <c r="R3133" i="5"/>
  <c r="K3133" i="5"/>
  <c r="L3133" i="5" s="1"/>
  <c r="M3133" i="5" s="1"/>
  <c r="I3132" i="5"/>
  <c r="R3132" i="5"/>
  <c r="K3132" i="5"/>
  <c r="L3132" i="5" s="1"/>
  <c r="M3132" i="5" s="1"/>
  <c r="I3131" i="5"/>
  <c r="R3131" i="5"/>
  <c r="K3131" i="5"/>
  <c r="L3131" i="5" s="1"/>
  <c r="M3131" i="5" s="1"/>
  <c r="I3130" i="5"/>
  <c r="R3130" i="5"/>
  <c r="K3130" i="5"/>
  <c r="L3130" i="5" s="1"/>
  <c r="M3130" i="5" s="1"/>
  <c r="R3129" i="5"/>
  <c r="K3129" i="5"/>
  <c r="L3129" i="5" s="1"/>
  <c r="M3129" i="5" s="1"/>
  <c r="I3128" i="5"/>
  <c r="R3128" i="5"/>
  <c r="K3128" i="5"/>
  <c r="L3128" i="5" s="1"/>
  <c r="M3128" i="5" s="1"/>
  <c r="I3127" i="5"/>
  <c r="R3127" i="5"/>
  <c r="K3127" i="5"/>
  <c r="L3127" i="5" s="1"/>
  <c r="M3127" i="5" s="1"/>
  <c r="R3126" i="5"/>
  <c r="K3126" i="5"/>
  <c r="L3126" i="5" s="1"/>
  <c r="M3126" i="5" s="1"/>
  <c r="I3125" i="5"/>
  <c r="R3125" i="5"/>
  <c r="K3125" i="5"/>
  <c r="L3125" i="5" s="1"/>
  <c r="M3125" i="5" s="1"/>
  <c r="I3124" i="5"/>
  <c r="R3124" i="5"/>
  <c r="K3124" i="5"/>
  <c r="L3124" i="5" s="1"/>
  <c r="M3124" i="5" s="1"/>
  <c r="W3123" i="5"/>
  <c r="Z3123" i="5" s="1"/>
  <c r="R3123" i="5"/>
  <c r="K3123" i="5"/>
  <c r="L3123" i="5" s="1"/>
  <c r="M3123" i="5" s="1"/>
  <c r="I3122" i="5"/>
  <c r="R3122" i="5"/>
  <c r="K3122" i="5"/>
  <c r="L3122" i="5" s="1"/>
  <c r="M3122" i="5" s="1"/>
  <c r="I3121" i="5"/>
  <c r="R3121" i="5"/>
  <c r="K3121" i="5"/>
  <c r="L3121" i="5" s="1"/>
  <c r="M3121" i="5" s="1"/>
  <c r="I3120" i="5"/>
  <c r="R3120" i="5"/>
  <c r="K3120" i="5"/>
  <c r="L3120" i="5" s="1"/>
  <c r="M3120" i="5" s="1"/>
  <c r="I3119" i="5"/>
  <c r="R3119" i="5"/>
  <c r="K3119" i="5"/>
  <c r="L3119" i="5" s="1"/>
  <c r="M3119" i="5" s="1"/>
  <c r="I3118" i="5"/>
  <c r="R3118" i="5"/>
  <c r="K3118" i="5"/>
  <c r="L3118" i="5" s="1"/>
  <c r="M3118" i="5" s="1"/>
  <c r="R3117" i="5"/>
  <c r="K3117" i="5"/>
  <c r="L3117" i="5" s="1"/>
  <c r="M3117" i="5" s="1"/>
  <c r="I3116" i="5"/>
  <c r="R3116" i="5"/>
  <c r="K3116" i="5"/>
  <c r="L3116" i="5" s="1"/>
  <c r="M3116" i="5" s="1"/>
  <c r="I3115" i="5"/>
  <c r="R3115" i="5"/>
  <c r="K3115" i="5"/>
  <c r="L3115" i="5" s="1"/>
  <c r="M3115" i="5" s="1"/>
  <c r="I3114" i="5"/>
  <c r="R3114" i="5"/>
  <c r="K3114" i="5"/>
  <c r="L3114" i="5" s="1"/>
  <c r="M3114" i="5" s="1"/>
  <c r="I3113" i="5"/>
  <c r="R3113" i="5"/>
  <c r="K3113" i="5"/>
  <c r="L3113" i="5" s="1"/>
  <c r="M3113" i="5" s="1"/>
  <c r="I3112" i="5"/>
  <c r="R3112" i="5"/>
  <c r="K3112" i="5"/>
  <c r="L3112" i="5" s="1"/>
  <c r="M3112" i="5" s="1"/>
  <c r="I3111" i="5"/>
  <c r="R3111" i="5"/>
  <c r="K3111" i="5"/>
  <c r="L3111" i="5" s="1"/>
  <c r="M3111" i="5" s="1"/>
  <c r="I3110" i="5"/>
  <c r="R3110" i="5"/>
  <c r="K3110" i="5"/>
  <c r="L3110" i="5" s="1"/>
  <c r="M3110" i="5" s="1"/>
  <c r="I3109" i="5"/>
  <c r="R3109" i="5"/>
  <c r="K3109" i="5"/>
  <c r="L3109" i="5" s="1"/>
  <c r="M3109" i="5" s="1"/>
  <c r="I3108" i="5"/>
  <c r="R3108" i="5"/>
  <c r="K3108" i="5"/>
  <c r="L3108" i="5" s="1"/>
  <c r="M3108" i="5" s="1"/>
  <c r="I3107" i="5"/>
  <c r="R3107" i="5"/>
  <c r="K3107" i="5"/>
  <c r="L3107" i="5" s="1"/>
  <c r="M3107" i="5" s="1"/>
  <c r="I3106" i="5"/>
  <c r="R3106" i="5"/>
  <c r="K3106" i="5"/>
  <c r="L3106" i="5" s="1"/>
  <c r="M3106" i="5" s="1"/>
  <c r="I3105" i="5"/>
  <c r="R3105" i="5"/>
  <c r="K3105" i="5"/>
  <c r="L3105" i="5" s="1"/>
  <c r="M3105" i="5" s="1"/>
  <c r="I3104" i="5"/>
  <c r="R3104" i="5"/>
  <c r="K3104" i="5"/>
  <c r="L3104" i="5" s="1"/>
  <c r="M3104" i="5" s="1"/>
  <c r="I3103" i="5"/>
  <c r="R3103" i="5"/>
  <c r="K3103" i="5"/>
  <c r="L3103" i="5" s="1"/>
  <c r="M3103" i="5" s="1"/>
  <c r="I3102" i="5"/>
  <c r="R3102" i="5"/>
  <c r="K3102" i="5"/>
  <c r="L3102" i="5" s="1"/>
  <c r="M3102" i="5" s="1"/>
  <c r="I3101" i="5"/>
  <c r="R3101" i="5"/>
  <c r="K3101" i="5"/>
  <c r="L3101" i="5" s="1"/>
  <c r="M3101" i="5" s="1"/>
  <c r="I3100" i="5"/>
  <c r="R3100" i="5"/>
  <c r="L3100" i="5"/>
  <c r="M3100" i="5" s="1"/>
  <c r="K3100" i="5"/>
  <c r="I3099" i="5"/>
  <c r="R3099" i="5"/>
  <c r="K3099" i="5"/>
  <c r="L3099" i="5" s="1"/>
  <c r="M3099" i="5" s="1"/>
  <c r="I3098" i="5"/>
  <c r="R3098" i="5"/>
  <c r="K3098" i="5"/>
  <c r="L3098" i="5" s="1"/>
  <c r="M3098" i="5" s="1"/>
  <c r="I3097" i="5"/>
  <c r="R3097" i="5"/>
  <c r="K3097" i="5"/>
  <c r="L3097" i="5" s="1"/>
  <c r="M3097" i="5" s="1"/>
  <c r="I3096" i="5"/>
  <c r="R3096" i="5"/>
  <c r="K3096" i="5"/>
  <c r="L3096" i="5" s="1"/>
  <c r="M3096" i="5" s="1"/>
  <c r="I3095" i="5"/>
  <c r="R3095" i="5"/>
  <c r="K3095" i="5"/>
  <c r="L3095" i="5" s="1"/>
  <c r="M3095" i="5" s="1"/>
  <c r="I3094" i="5"/>
  <c r="R3094" i="5"/>
  <c r="K3094" i="5"/>
  <c r="L3094" i="5" s="1"/>
  <c r="M3094" i="5" s="1"/>
  <c r="R3093" i="5"/>
  <c r="K3093" i="5"/>
  <c r="L3093" i="5" s="1"/>
  <c r="M3093" i="5" s="1"/>
  <c r="I3092" i="5"/>
  <c r="R3092" i="5"/>
  <c r="K3092" i="5"/>
  <c r="L3092" i="5" s="1"/>
  <c r="M3092" i="5" s="1"/>
  <c r="I3091" i="5"/>
  <c r="R3091" i="5"/>
  <c r="K3091" i="5"/>
  <c r="L3091" i="5" s="1"/>
  <c r="M3091" i="5" s="1"/>
  <c r="W3090" i="5"/>
  <c r="Z3090" i="5" s="1"/>
  <c r="R3090" i="5"/>
  <c r="K3090" i="5"/>
  <c r="L3090" i="5" s="1"/>
  <c r="M3090" i="5" s="1"/>
  <c r="I3089" i="5"/>
  <c r="R3089" i="5"/>
  <c r="K3089" i="5"/>
  <c r="L3089" i="5" s="1"/>
  <c r="M3089" i="5" s="1"/>
  <c r="I3088" i="5"/>
  <c r="R3088" i="5"/>
  <c r="L3088" i="5"/>
  <c r="M3088" i="5" s="1"/>
  <c r="K3088" i="5"/>
  <c r="I3087" i="5"/>
  <c r="R3087" i="5"/>
  <c r="K3087" i="5"/>
  <c r="L3087" i="5" s="1"/>
  <c r="M3087" i="5" s="1"/>
  <c r="I3086" i="5"/>
  <c r="R3086" i="5"/>
  <c r="K3086" i="5"/>
  <c r="L3086" i="5" s="1"/>
  <c r="M3086" i="5" s="1"/>
  <c r="I3085" i="5"/>
  <c r="R3085" i="5"/>
  <c r="K3085" i="5"/>
  <c r="L3085" i="5" s="1"/>
  <c r="M3085" i="5" s="1"/>
  <c r="I3084" i="5"/>
  <c r="R3084" i="5"/>
  <c r="K3084" i="5"/>
  <c r="L3084" i="5" s="1"/>
  <c r="M3084" i="5" s="1"/>
  <c r="I3083" i="5"/>
  <c r="R3083" i="5"/>
  <c r="K3083" i="5"/>
  <c r="L3083" i="5" s="1"/>
  <c r="M3083" i="5" s="1"/>
  <c r="I3082" i="5"/>
  <c r="R3082" i="5"/>
  <c r="K3082" i="5"/>
  <c r="L3082" i="5" s="1"/>
  <c r="M3082" i="5" s="1"/>
  <c r="I3081" i="5"/>
  <c r="R3081" i="5"/>
  <c r="K3081" i="5"/>
  <c r="L3081" i="5" s="1"/>
  <c r="M3081" i="5" s="1"/>
  <c r="I3080" i="5"/>
  <c r="R3080" i="5"/>
  <c r="K3080" i="5"/>
  <c r="L3080" i="5" s="1"/>
  <c r="M3080" i="5" s="1"/>
  <c r="I3079" i="5"/>
  <c r="R3079" i="5"/>
  <c r="K3079" i="5"/>
  <c r="L3079" i="5" s="1"/>
  <c r="M3079" i="5" s="1"/>
  <c r="I3078" i="5"/>
  <c r="R3078" i="5"/>
  <c r="K3078" i="5"/>
  <c r="L3078" i="5" s="1"/>
  <c r="M3078" i="5" s="1"/>
  <c r="I3077" i="5"/>
  <c r="R3077" i="5"/>
  <c r="K3077" i="5"/>
  <c r="L3077" i="5" s="1"/>
  <c r="M3077" i="5" s="1"/>
  <c r="I3076" i="5"/>
  <c r="R3076" i="5"/>
  <c r="K3076" i="5"/>
  <c r="L3076" i="5" s="1"/>
  <c r="M3076" i="5" s="1"/>
  <c r="W3075" i="5"/>
  <c r="Z3075" i="5" s="1"/>
  <c r="I3075" i="5"/>
  <c r="R3075" i="5"/>
  <c r="K3075" i="5"/>
  <c r="L3075" i="5" s="1"/>
  <c r="M3075" i="5" s="1"/>
  <c r="I3074" i="5"/>
  <c r="R3074" i="5"/>
  <c r="K3074" i="5"/>
  <c r="L3074" i="5" s="1"/>
  <c r="M3074" i="5" s="1"/>
  <c r="I3073" i="5"/>
  <c r="R3073" i="5"/>
  <c r="K3073" i="5"/>
  <c r="L3073" i="5" s="1"/>
  <c r="M3073" i="5" s="1"/>
  <c r="I3072" i="5"/>
  <c r="R3072" i="5"/>
  <c r="K3072" i="5"/>
  <c r="L3072" i="5" s="1"/>
  <c r="M3072" i="5" s="1"/>
  <c r="R3071" i="5"/>
  <c r="K3071" i="5"/>
  <c r="L3071" i="5" s="1"/>
  <c r="M3071" i="5" s="1"/>
  <c r="I3070" i="5"/>
  <c r="R3070" i="5"/>
  <c r="K3070" i="5"/>
  <c r="L3070" i="5" s="1"/>
  <c r="M3070" i="5" s="1"/>
  <c r="I3069" i="5"/>
  <c r="R3069" i="5"/>
  <c r="K3069" i="5"/>
  <c r="L3069" i="5" s="1"/>
  <c r="M3069" i="5" s="1"/>
  <c r="I3068" i="5"/>
  <c r="R3068" i="5"/>
  <c r="K3068" i="5"/>
  <c r="L3068" i="5" s="1"/>
  <c r="M3068" i="5" s="1"/>
  <c r="I3067" i="5"/>
  <c r="R3067" i="5"/>
  <c r="K3067" i="5"/>
  <c r="L3067" i="5" s="1"/>
  <c r="M3067" i="5" s="1"/>
  <c r="I3066" i="5"/>
  <c r="R3066" i="5"/>
  <c r="K3066" i="5"/>
  <c r="L3066" i="5" s="1"/>
  <c r="M3066" i="5" s="1"/>
  <c r="I3065" i="5"/>
  <c r="R3065" i="5"/>
  <c r="K3065" i="5"/>
  <c r="L3065" i="5" s="1"/>
  <c r="M3065" i="5" s="1"/>
  <c r="I3064" i="5"/>
  <c r="R3064" i="5"/>
  <c r="K3064" i="5"/>
  <c r="L3064" i="5" s="1"/>
  <c r="M3064" i="5" s="1"/>
  <c r="I3063" i="5"/>
  <c r="R3063" i="5"/>
  <c r="K3063" i="5"/>
  <c r="L3063" i="5" s="1"/>
  <c r="M3063" i="5" s="1"/>
  <c r="R3062" i="5"/>
  <c r="K3062" i="5"/>
  <c r="L3062" i="5" s="1"/>
  <c r="M3062" i="5" s="1"/>
  <c r="I3061" i="5"/>
  <c r="R3061" i="5"/>
  <c r="K3061" i="5"/>
  <c r="L3061" i="5" s="1"/>
  <c r="M3061" i="5" s="1"/>
  <c r="R3060" i="5"/>
  <c r="K3060" i="5"/>
  <c r="L3060" i="5" s="1"/>
  <c r="M3060" i="5" s="1"/>
  <c r="W3059" i="5"/>
  <c r="Z3059" i="5" s="1"/>
  <c r="R3059" i="5"/>
  <c r="K3059" i="5"/>
  <c r="L3059" i="5" s="1"/>
  <c r="M3059" i="5" s="1"/>
  <c r="I3058" i="5"/>
  <c r="R3058" i="5"/>
  <c r="K3058" i="5"/>
  <c r="L3058" i="5" s="1"/>
  <c r="M3058" i="5" s="1"/>
  <c r="I3057" i="5"/>
  <c r="R3057" i="5"/>
  <c r="K3057" i="5"/>
  <c r="L3057" i="5" s="1"/>
  <c r="M3057" i="5" s="1"/>
  <c r="I3056" i="5"/>
  <c r="R3056" i="5"/>
  <c r="K3056" i="5"/>
  <c r="L3056" i="5" s="1"/>
  <c r="M3056" i="5" s="1"/>
  <c r="I3055" i="5"/>
  <c r="R3055" i="5"/>
  <c r="K3055" i="5"/>
  <c r="L3055" i="5" s="1"/>
  <c r="M3055" i="5" s="1"/>
  <c r="I3054" i="5"/>
  <c r="R3054" i="5"/>
  <c r="K3054" i="5"/>
  <c r="L3054" i="5" s="1"/>
  <c r="M3054" i="5" s="1"/>
  <c r="I3053" i="5"/>
  <c r="R3053" i="5"/>
  <c r="K3053" i="5"/>
  <c r="L3053" i="5" s="1"/>
  <c r="M3053" i="5" s="1"/>
  <c r="I3052" i="5"/>
  <c r="R3052" i="5"/>
  <c r="K3052" i="5"/>
  <c r="L3052" i="5" s="1"/>
  <c r="M3052" i="5" s="1"/>
  <c r="I3051" i="5"/>
  <c r="R3051" i="5"/>
  <c r="K3051" i="5"/>
  <c r="L3051" i="5" s="1"/>
  <c r="M3051" i="5" s="1"/>
  <c r="I3050" i="5"/>
  <c r="R3050" i="5"/>
  <c r="K3050" i="5"/>
  <c r="L3050" i="5" s="1"/>
  <c r="M3050" i="5" s="1"/>
  <c r="I3049" i="5"/>
  <c r="R3049" i="5"/>
  <c r="K3049" i="5"/>
  <c r="L3049" i="5" s="1"/>
  <c r="M3049" i="5" s="1"/>
  <c r="R3048" i="5"/>
  <c r="K3048" i="5"/>
  <c r="L3048" i="5" s="1"/>
  <c r="M3048" i="5" s="1"/>
  <c r="I3047" i="5"/>
  <c r="R3047" i="5"/>
  <c r="K3047" i="5"/>
  <c r="L3047" i="5" s="1"/>
  <c r="M3047" i="5" s="1"/>
  <c r="I3046" i="5"/>
  <c r="R3046" i="5"/>
  <c r="K3046" i="5"/>
  <c r="L3046" i="5" s="1"/>
  <c r="M3046" i="5" s="1"/>
  <c r="W3045" i="5"/>
  <c r="Z3045" i="5" s="1"/>
  <c r="R3045" i="5"/>
  <c r="K3045" i="5"/>
  <c r="L3045" i="5" s="1"/>
  <c r="M3045" i="5" s="1"/>
  <c r="I3044" i="5"/>
  <c r="R3044" i="5"/>
  <c r="K3044" i="5"/>
  <c r="L3044" i="5" s="1"/>
  <c r="M3044" i="5" s="1"/>
  <c r="I3043" i="5"/>
  <c r="R3043" i="5"/>
  <c r="K3043" i="5"/>
  <c r="L3043" i="5" s="1"/>
  <c r="M3043" i="5" s="1"/>
  <c r="I3042" i="5"/>
  <c r="R3042" i="5"/>
  <c r="K3042" i="5"/>
  <c r="L3042" i="5" s="1"/>
  <c r="M3042" i="5" s="1"/>
  <c r="I3041" i="5"/>
  <c r="R3041" i="5"/>
  <c r="K3041" i="5"/>
  <c r="L3041" i="5" s="1"/>
  <c r="M3041" i="5" s="1"/>
  <c r="I3040" i="5"/>
  <c r="R3040" i="5"/>
  <c r="K3040" i="5"/>
  <c r="L3040" i="5" s="1"/>
  <c r="M3040" i="5" s="1"/>
  <c r="R3039" i="5"/>
  <c r="K3039" i="5"/>
  <c r="L3039" i="5" s="1"/>
  <c r="M3039" i="5" s="1"/>
  <c r="I3038" i="5"/>
  <c r="R3038" i="5"/>
  <c r="K3038" i="5"/>
  <c r="L3038" i="5" s="1"/>
  <c r="M3038" i="5" s="1"/>
  <c r="I3037" i="5"/>
  <c r="R3037" i="5"/>
  <c r="K3037" i="5"/>
  <c r="L3037" i="5" s="1"/>
  <c r="M3037" i="5" s="1"/>
  <c r="I3036" i="5"/>
  <c r="R3036" i="5"/>
  <c r="K3036" i="5"/>
  <c r="L3036" i="5" s="1"/>
  <c r="M3036" i="5" s="1"/>
  <c r="I3035" i="5"/>
  <c r="R3035" i="5"/>
  <c r="K3035" i="5"/>
  <c r="L3035" i="5" s="1"/>
  <c r="M3035" i="5" s="1"/>
  <c r="I3034" i="5"/>
  <c r="R3034" i="5"/>
  <c r="K3034" i="5"/>
  <c r="L3034" i="5" s="1"/>
  <c r="M3034" i="5" s="1"/>
  <c r="I3033" i="5"/>
  <c r="R3033" i="5"/>
  <c r="K3033" i="5"/>
  <c r="L3033" i="5" s="1"/>
  <c r="M3033" i="5" s="1"/>
  <c r="I3032" i="5"/>
  <c r="R3032" i="5"/>
  <c r="K3032" i="5"/>
  <c r="L3032" i="5" s="1"/>
  <c r="M3032" i="5" s="1"/>
  <c r="I3031" i="5"/>
  <c r="R3031" i="5"/>
  <c r="K3031" i="5"/>
  <c r="L3031" i="5" s="1"/>
  <c r="M3031" i="5" s="1"/>
  <c r="I3030" i="5"/>
  <c r="R3030" i="5"/>
  <c r="K3030" i="5"/>
  <c r="L3030" i="5" s="1"/>
  <c r="M3030" i="5" s="1"/>
  <c r="I3029" i="5"/>
  <c r="R3029" i="5"/>
  <c r="K3029" i="5"/>
  <c r="L3029" i="5" s="1"/>
  <c r="M3029" i="5" s="1"/>
  <c r="I3028" i="5"/>
  <c r="R3028" i="5"/>
  <c r="K3028" i="5"/>
  <c r="L3028" i="5" s="1"/>
  <c r="M3028" i="5" s="1"/>
  <c r="I3027" i="5"/>
  <c r="R3027" i="5"/>
  <c r="K3027" i="5"/>
  <c r="L3027" i="5" s="1"/>
  <c r="M3027" i="5" s="1"/>
  <c r="I3026" i="5"/>
  <c r="R3026" i="5"/>
  <c r="K3026" i="5"/>
  <c r="L3026" i="5" s="1"/>
  <c r="M3026" i="5" s="1"/>
  <c r="I3025" i="5"/>
  <c r="R3025" i="5"/>
  <c r="K3025" i="5"/>
  <c r="L3025" i="5" s="1"/>
  <c r="M3025" i="5" s="1"/>
  <c r="I3024" i="5"/>
  <c r="R3024" i="5"/>
  <c r="K3024" i="5"/>
  <c r="L3024" i="5" s="1"/>
  <c r="M3024" i="5" s="1"/>
  <c r="I3023" i="5"/>
  <c r="R3023" i="5"/>
  <c r="K3023" i="5"/>
  <c r="L3023" i="5" s="1"/>
  <c r="M3023" i="5" s="1"/>
  <c r="I3022" i="5"/>
  <c r="R3022" i="5"/>
  <c r="K3022" i="5"/>
  <c r="L3022" i="5" s="1"/>
  <c r="M3022" i="5" s="1"/>
  <c r="I3021" i="5"/>
  <c r="R3021" i="5"/>
  <c r="K3021" i="5"/>
  <c r="L3021" i="5" s="1"/>
  <c r="M3021" i="5" s="1"/>
  <c r="I3020" i="5"/>
  <c r="R3020" i="5"/>
  <c r="K3020" i="5"/>
  <c r="L3020" i="5" s="1"/>
  <c r="M3020" i="5" s="1"/>
  <c r="I3019" i="5"/>
  <c r="R3019" i="5"/>
  <c r="K3019" i="5"/>
  <c r="L3019" i="5" s="1"/>
  <c r="M3019" i="5" s="1"/>
  <c r="I3018" i="5"/>
  <c r="R3018" i="5"/>
  <c r="K3018" i="5"/>
  <c r="L3018" i="5" s="1"/>
  <c r="M3018" i="5" s="1"/>
  <c r="I3017" i="5"/>
  <c r="R3017" i="5"/>
  <c r="K3017" i="5"/>
  <c r="L3017" i="5" s="1"/>
  <c r="M3017" i="5" s="1"/>
  <c r="I3016" i="5"/>
  <c r="R3016" i="5"/>
  <c r="K3016" i="5"/>
  <c r="L3016" i="5" s="1"/>
  <c r="M3016" i="5" s="1"/>
  <c r="I3015" i="5"/>
  <c r="R3015" i="5"/>
  <c r="K3015" i="5"/>
  <c r="L3015" i="5" s="1"/>
  <c r="M3015" i="5" s="1"/>
  <c r="I3014" i="5"/>
  <c r="R3014" i="5"/>
  <c r="K3014" i="5"/>
  <c r="L3014" i="5" s="1"/>
  <c r="M3014" i="5" s="1"/>
  <c r="I3013" i="5"/>
  <c r="R3013" i="5"/>
  <c r="K3013" i="5"/>
  <c r="L3013" i="5" s="1"/>
  <c r="M3013" i="5" s="1"/>
  <c r="I3012" i="5"/>
  <c r="R3012" i="5"/>
  <c r="K3012" i="5"/>
  <c r="L3012" i="5" s="1"/>
  <c r="M3012" i="5" s="1"/>
  <c r="I3011" i="5"/>
  <c r="R3011" i="5"/>
  <c r="K3011" i="5"/>
  <c r="L3011" i="5" s="1"/>
  <c r="M3011" i="5" s="1"/>
  <c r="I3010" i="5"/>
  <c r="R3010" i="5"/>
  <c r="K3010" i="5"/>
  <c r="L3010" i="5" s="1"/>
  <c r="M3010" i="5" s="1"/>
  <c r="I3009" i="5"/>
  <c r="R3009" i="5"/>
  <c r="K3009" i="5"/>
  <c r="L3009" i="5" s="1"/>
  <c r="M3009" i="5" s="1"/>
  <c r="I3008" i="5"/>
  <c r="R3008" i="5"/>
  <c r="K3008" i="5"/>
  <c r="L3008" i="5" s="1"/>
  <c r="M3008" i="5" s="1"/>
  <c r="I3007" i="5"/>
  <c r="R3007" i="5"/>
  <c r="L3007" i="5"/>
  <c r="M3007" i="5" s="1"/>
  <c r="K3007" i="5"/>
  <c r="I3006" i="5"/>
  <c r="R3006" i="5"/>
  <c r="K3006" i="5"/>
  <c r="L3006" i="5" s="1"/>
  <c r="M3006" i="5" s="1"/>
  <c r="I3005" i="5"/>
  <c r="R3005" i="5"/>
  <c r="K3005" i="5"/>
  <c r="L3005" i="5" s="1"/>
  <c r="M3005" i="5" s="1"/>
  <c r="I3004" i="5"/>
  <c r="R3004" i="5"/>
  <c r="K3004" i="5"/>
  <c r="L3004" i="5" s="1"/>
  <c r="M3004" i="5" s="1"/>
  <c r="I3003" i="5"/>
  <c r="R3003" i="5"/>
  <c r="K3003" i="5"/>
  <c r="L3003" i="5" s="1"/>
  <c r="M3003" i="5" s="1"/>
  <c r="I3002" i="5"/>
  <c r="R3002" i="5"/>
  <c r="K3002" i="5"/>
  <c r="L3002" i="5" s="1"/>
  <c r="M3002" i="5" s="1"/>
  <c r="I3001" i="5"/>
  <c r="R3001" i="5"/>
  <c r="K3001" i="5"/>
  <c r="L3001" i="5" s="1"/>
  <c r="M3001" i="5" s="1"/>
  <c r="I3000" i="5"/>
  <c r="R3000" i="5"/>
  <c r="K3000" i="5"/>
  <c r="L3000" i="5" s="1"/>
  <c r="M3000" i="5" s="1"/>
  <c r="I2999" i="5"/>
  <c r="R2999" i="5"/>
  <c r="K2999" i="5"/>
  <c r="L2999" i="5" s="1"/>
  <c r="M2999" i="5" s="1"/>
  <c r="I2998" i="5"/>
  <c r="R2998" i="5"/>
  <c r="K2998" i="5"/>
  <c r="L2998" i="5" s="1"/>
  <c r="M2998" i="5" s="1"/>
  <c r="I2997" i="5"/>
  <c r="R2997" i="5"/>
  <c r="K2997" i="5"/>
  <c r="L2997" i="5" s="1"/>
  <c r="M2997" i="5" s="1"/>
  <c r="I2996" i="5"/>
  <c r="R2996" i="5"/>
  <c r="K2996" i="5"/>
  <c r="L2996" i="5" s="1"/>
  <c r="M2996" i="5" s="1"/>
  <c r="I2995" i="5"/>
  <c r="R2995" i="5"/>
  <c r="K2995" i="5"/>
  <c r="L2995" i="5" s="1"/>
  <c r="M2995" i="5" s="1"/>
  <c r="I2994" i="5"/>
  <c r="R2994" i="5"/>
  <c r="K2994" i="5"/>
  <c r="L2994" i="5" s="1"/>
  <c r="M2994" i="5" s="1"/>
  <c r="I2993" i="5"/>
  <c r="R2993" i="5"/>
  <c r="K2993" i="5"/>
  <c r="L2993" i="5" s="1"/>
  <c r="M2993" i="5" s="1"/>
  <c r="I2992" i="5"/>
  <c r="R2992" i="5"/>
  <c r="K2992" i="5"/>
  <c r="L2992" i="5" s="1"/>
  <c r="M2992" i="5" s="1"/>
  <c r="I2991" i="5"/>
  <c r="R2991" i="5"/>
  <c r="K2991" i="5"/>
  <c r="L2991" i="5" s="1"/>
  <c r="M2991" i="5" s="1"/>
  <c r="I2990" i="5"/>
  <c r="R2990" i="5"/>
  <c r="K2990" i="5"/>
  <c r="L2990" i="5" s="1"/>
  <c r="M2990" i="5" s="1"/>
  <c r="I2989" i="5"/>
  <c r="R2989" i="5"/>
  <c r="K2989" i="5"/>
  <c r="L2989" i="5" s="1"/>
  <c r="M2989" i="5" s="1"/>
  <c r="I2988" i="5"/>
  <c r="R2988" i="5"/>
  <c r="K2988" i="5"/>
  <c r="L2988" i="5" s="1"/>
  <c r="M2988" i="5" s="1"/>
  <c r="I2987" i="5"/>
  <c r="R2987" i="5"/>
  <c r="K2987" i="5"/>
  <c r="L2987" i="5" s="1"/>
  <c r="M2987" i="5" s="1"/>
  <c r="W2986" i="5"/>
  <c r="Z2986" i="5" s="1"/>
  <c r="I2986" i="5"/>
  <c r="R2986" i="5"/>
  <c r="K2986" i="5"/>
  <c r="L2986" i="5" s="1"/>
  <c r="M2986" i="5" s="1"/>
  <c r="R2985" i="5"/>
  <c r="K2985" i="5"/>
  <c r="L2985" i="5" s="1"/>
  <c r="M2985" i="5" s="1"/>
  <c r="I2984" i="5"/>
  <c r="R2984" i="5"/>
  <c r="K2984" i="5"/>
  <c r="L2984" i="5" s="1"/>
  <c r="M2984" i="5" s="1"/>
  <c r="R2983" i="5"/>
  <c r="K2983" i="5"/>
  <c r="L2983" i="5" s="1"/>
  <c r="M2983" i="5" s="1"/>
  <c r="R2982" i="5"/>
  <c r="K2982" i="5"/>
  <c r="L2982" i="5" s="1"/>
  <c r="M2982" i="5" s="1"/>
  <c r="I2981" i="5"/>
  <c r="R2981" i="5"/>
  <c r="K2981" i="5"/>
  <c r="L2981" i="5" s="1"/>
  <c r="M2981" i="5" s="1"/>
  <c r="R2980" i="5"/>
  <c r="K2980" i="5"/>
  <c r="L2980" i="5" s="1"/>
  <c r="M2980" i="5" s="1"/>
  <c r="R2979" i="5"/>
  <c r="K2979" i="5"/>
  <c r="L2979" i="5" s="1"/>
  <c r="M2979" i="5" s="1"/>
  <c r="I2978" i="5"/>
  <c r="R2978" i="5"/>
  <c r="K2978" i="5"/>
  <c r="L2978" i="5" s="1"/>
  <c r="M2978" i="5" s="1"/>
  <c r="I2977" i="5"/>
  <c r="R2977" i="5"/>
  <c r="K2977" i="5"/>
  <c r="L2977" i="5" s="1"/>
  <c r="M2977" i="5" s="1"/>
  <c r="R2976" i="5"/>
  <c r="K2976" i="5"/>
  <c r="L2976" i="5" s="1"/>
  <c r="M2976" i="5" s="1"/>
  <c r="I2975" i="5"/>
  <c r="R2975" i="5"/>
  <c r="K2975" i="5"/>
  <c r="L2975" i="5" s="1"/>
  <c r="M2975" i="5" s="1"/>
  <c r="W2974" i="5"/>
  <c r="Z2974" i="5" s="1"/>
  <c r="R2974" i="5"/>
  <c r="K2974" i="5"/>
  <c r="L2974" i="5" s="1"/>
  <c r="M2974" i="5" s="1"/>
  <c r="I2973" i="5"/>
  <c r="R2973" i="5"/>
  <c r="K2973" i="5"/>
  <c r="L2973" i="5" s="1"/>
  <c r="M2973" i="5" s="1"/>
  <c r="W2972" i="5"/>
  <c r="Z2972" i="5" s="1"/>
  <c r="R2972" i="5"/>
  <c r="K2972" i="5"/>
  <c r="L2972" i="5" s="1"/>
  <c r="M2972" i="5" s="1"/>
  <c r="R2971" i="5"/>
  <c r="K2971" i="5"/>
  <c r="L2971" i="5" s="1"/>
  <c r="M2971" i="5" s="1"/>
  <c r="R2970" i="5"/>
  <c r="K2970" i="5"/>
  <c r="L2970" i="5" s="1"/>
  <c r="M2970" i="5" s="1"/>
  <c r="I2969" i="5"/>
  <c r="R2969" i="5"/>
  <c r="K2969" i="5"/>
  <c r="L2969" i="5" s="1"/>
  <c r="M2969" i="5" s="1"/>
  <c r="R2968" i="5"/>
  <c r="K2968" i="5"/>
  <c r="L2968" i="5" s="1"/>
  <c r="M2968" i="5" s="1"/>
  <c r="R2967" i="5"/>
  <c r="K2967" i="5"/>
  <c r="L2967" i="5" s="1"/>
  <c r="M2967" i="5" s="1"/>
  <c r="I2966" i="5"/>
  <c r="R2966" i="5"/>
  <c r="K2966" i="5"/>
  <c r="L2966" i="5" s="1"/>
  <c r="M2966" i="5" s="1"/>
  <c r="I2965" i="5"/>
  <c r="R2965" i="5"/>
  <c r="K2965" i="5"/>
  <c r="L2965" i="5" s="1"/>
  <c r="M2965" i="5" s="1"/>
  <c r="I2964" i="5"/>
  <c r="R2964" i="5"/>
  <c r="K2964" i="5"/>
  <c r="L2964" i="5" s="1"/>
  <c r="M2964" i="5" s="1"/>
  <c r="I2963" i="5"/>
  <c r="R2963" i="5"/>
  <c r="K2963" i="5"/>
  <c r="L2963" i="5" s="1"/>
  <c r="M2963" i="5" s="1"/>
  <c r="I2962" i="5"/>
  <c r="R2962" i="5"/>
  <c r="K2962" i="5"/>
  <c r="L2962" i="5" s="1"/>
  <c r="M2962" i="5" s="1"/>
  <c r="I2961" i="5"/>
  <c r="R2961" i="5"/>
  <c r="K2961" i="5"/>
  <c r="L2961" i="5" s="1"/>
  <c r="M2961" i="5" s="1"/>
  <c r="I2960" i="5"/>
  <c r="R2960" i="5"/>
  <c r="K2960" i="5"/>
  <c r="L2960" i="5" s="1"/>
  <c r="M2960" i="5" s="1"/>
  <c r="I2959" i="5"/>
  <c r="R2959" i="5"/>
  <c r="K2959" i="5"/>
  <c r="L2959" i="5" s="1"/>
  <c r="M2959" i="5" s="1"/>
  <c r="I2958" i="5"/>
  <c r="R2958" i="5"/>
  <c r="K2958" i="5"/>
  <c r="L2958" i="5" s="1"/>
  <c r="M2958" i="5" s="1"/>
  <c r="I2957" i="5"/>
  <c r="R2957" i="5"/>
  <c r="K2957" i="5"/>
  <c r="L2957" i="5" s="1"/>
  <c r="M2957" i="5" s="1"/>
  <c r="I2956" i="5"/>
  <c r="R2956" i="5"/>
  <c r="K2956" i="5"/>
  <c r="L2956" i="5" s="1"/>
  <c r="M2956" i="5" s="1"/>
  <c r="I2955" i="5"/>
  <c r="R2955" i="5"/>
  <c r="K2955" i="5"/>
  <c r="L2955" i="5" s="1"/>
  <c r="M2955" i="5" s="1"/>
  <c r="I2954" i="5"/>
  <c r="R2954" i="5"/>
  <c r="K2954" i="5"/>
  <c r="L2954" i="5" s="1"/>
  <c r="M2954" i="5" s="1"/>
  <c r="I2953" i="5"/>
  <c r="R2953" i="5"/>
  <c r="K2953" i="5"/>
  <c r="L2953" i="5" s="1"/>
  <c r="M2953" i="5" s="1"/>
  <c r="I2952" i="5"/>
  <c r="R2952" i="5"/>
  <c r="K2952" i="5"/>
  <c r="L2952" i="5" s="1"/>
  <c r="M2952" i="5" s="1"/>
  <c r="I2951" i="5"/>
  <c r="R2951" i="5"/>
  <c r="K2951" i="5"/>
  <c r="L2951" i="5" s="1"/>
  <c r="M2951" i="5" s="1"/>
  <c r="I2950" i="5"/>
  <c r="R2950" i="5"/>
  <c r="K2950" i="5"/>
  <c r="L2950" i="5" s="1"/>
  <c r="M2950" i="5" s="1"/>
  <c r="I2949" i="5"/>
  <c r="R2949" i="5"/>
  <c r="K2949" i="5"/>
  <c r="L2949" i="5" s="1"/>
  <c r="M2949" i="5" s="1"/>
  <c r="I2948" i="5"/>
  <c r="R2948" i="5"/>
  <c r="K2948" i="5"/>
  <c r="L2948" i="5" s="1"/>
  <c r="M2948" i="5" s="1"/>
  <c r="I2947" i="5"/>
  <c r="R2947" i="5"/>
  <c r="K2947" i="5"/>
  <c r="L2947" i="5" s="1"/>
  <c r="M2947" i="5" s="1"/>
  <c r="I2946" i="5"/>
  <c r="R2946" i="5"/>
  <c r="L2946" i="5"/>
  <c r="M2946" i="5" s="1"/>
  <c r="K2946" i="5"/>
  <c r="I2945" i="5"/>
  <c r="R2945" i="5"/>
  <c r="K2945" i="5"/>
  <c r="L2945" i="5" s="1"/>
  <c r="M2945" i="5" s="1"/>
  <c r="I2944" i="5"/>
  <c r="R2944" i="5"/>
  <c r="K2944" i="5"/>
  <c r="L2944" i="5" s="1"/>
  <c r="M2944" i="5" s="1"/>
  <c r="I2943" i="5"/>
  <c r="R2943" i="5"/>
  <c r="K2943" i="5"/>
  <c r="L2943" i="5" s="1"/>
  <c r="M2943" i="5" s="1"/>
  <c r="I2942" i="5"/>
  <c r="R2942" i="5"/>
  <c r="K2942" i="5"/>
  <c r="L2942" i="5" s="1"/>
  <c r="M2942" i="5" s="1"/>
  <c r="I2941" i="5"/>
  <c r="R2941" i="5"/>
  <c r="K2941" i="5"/>
  <c r="L2941" i="5" s="1"/>
  <c r="M2941" i="5" s="1"/>
  <c r="I2940" i="5"/>
  <c r="R2940" i="5"/>
  <c r="K2940" i="5"/>
  <c r="L2940" i="5" s="1"/>
  <c r="M2940" i="5" s="1"/>
  <c r="I2939" i="5"/>
  <c r="R2939" i="5"/>
  <c r="K2939" i="5"/>
  <c r="L2939" i="5" s="1"/>
  <c r="M2939" i="5" s="1"/>
  <c r="I2938" i="5"/>
  <c r="R2938" i="5"/>
  <c r="K2938" i="5"/>
  <c r="L2938" i="5" s="1"/>
  <c r="M2938" i="5" s="1"/>
  <c r="I2937" i="5"/>
  <c r="R2937" i="5"/>
  <c r="K2937" i="5"/>
  <c r="L2937" i="5" s="1"/>
  <c r="M2937" i="5" s="1"/>
  <c r="I2936" i="5"/>
  <c r="R2936" i="5"/>
  <c r="K2936" i="5"/>
  <c r="L2936" i="5" s="1"/>
  <c r="M2936" i="5" s="1"/>
  <c r="I2935" i="5"/>
  <c r="R2935" i="5"/>
  <c r="K2935" i="5"/>
  <c r="L2935" i="5" s="1"/>
  <c r="M2935" i="5" s="1"/>
  <c r="I2934" i="5"/>
  <c r="R2934" i="5"/>
  <c r="K2934" i="5"/>
  <c r="L2934" i="5" s="1"/>
  <c r="M2934" i="5" s="1"/>
  <c r="I2933" i="5"/>
  <c r="R2933" i="5"/>
  <c r="K2933" i="5"/>
  <c r="L2933" i="5" s="1"/>
  <c r="M2933" i="5" s="1"/>
  <c r="I2932" i="5"/>
  <c r="R2932" i="5"/>
  <c r="K2932" i="5"/>
  <c r="L2932" i="5" s="1"/>
  <c r="M2932" i="5" s="1"/>
  <c r="I2931" i="5"/>
  <c r="R2931" i="5"/>
  <c r="K2931" i="5"/>
  <c r="L2931" i="5" s="1"/>
  <c r="M2931" i="5" s="1"/>
  <c r="I2930" i="5"/>
  <c r="R2930" i="5"/>
  <c r="K2930" i="5"/>
  <c r="L2930" i="5" s="1"/>
  <c r="M2930" i="5" s="1"/>
  <c r="I2929" i="5"/>
  <c r="R2929" i="5"/>
  <c r="K2929" i="5"/>
  <c r="L2929" i="5" s="1"/>
  <c r="M2929" i="5" s="1"/>
  <c r="R2928" i="5"/>
  <c r="K2928" i="5"/>
  <c r="L2928" i="5" s="1"/>
  <c r="M2928" i="5" s="1"/>
  <c r="I2927" i="5"/>
  <c r="R2927" i="5"/>
  <c r="K2927" i="5"/>
  <c r="L2927" i="5" s="1"/>
  <c r="M2927" i="5" s="1"/>
  <c r="I2926" i="5"/>
  <c r="R2926" i="5"/>
  <c r="K2926" i="5"/>
  <c r="L2926" i="5" s="1"/>
  <c r="M2926" i="5" s="1"/>
  <c r="I2925" i="5"/>
  <c r="R2925" i="5"/>
  <c r="K2925" i="5"/>
  <c r="L2925" i="5" s="1"/>
  <c r="M2925" i="5" s="1"/>
  <c r="R2924" i="5"/>
  <c r="K2924" i="5"/>
  <c r="L2924" i="5" s="1"/>
  <c r="M2924" i="5" s="1"/>
  <c r="I2923" i="5"/>
  <c r="R2923" i="5"/>
  <c r="K2923" i="5"/>
  <c r="L2923" i="5" s="1"/>
  <c r="M2923" i="5" s="1"/>
  <c r="I2922" i="5"/>
  <c r="R2922" i="5"/>
  <c r="K2922" i="5"/>
  <c r="L2922" i="5" s="1"/>
  <c r="M2922" i="5" s="1"/>
  <c r="R2921" i="5"/>
  <c r="K2921" i="5"/>
  <c r="L2921" i="5" s="1"/>
  <c r="M2921" i="5" s="1"/>
  <c r="I2920" i="5"/>
  <c r="R2920" i="5"/>
  <c r="K2920" i="5"/>
  <c r="L2920" i="5" s="1"/>
  <c r="M2920" i="5" s="1"/>
  <c r="I2919" i="5"/>
  <c r="R2919" i="5"/>
  <c r="K2919" i="5"/>
  <c r="L2919" i="5" s="1"/>
  <c r="M2919" i="5" s="1"/>
  <c r="I2918" i="5"/>
  <c r="R2918" i="5"/>
  <c r="K2918" i="5"/>
  <c r="L2918" i="5" s="1"/>
  <c r="M2918" i="5" s="1"/>
  <c r="I2917" i="5"/>
  <c r="R2917" i="5"/>
  <c r="K2917" i="5"/>
  <c r="L2917" i="5" s="1"/>
  <c r="M2917" i="5" s="1"/>
  <c r="I2916" i="5"/>
  <c r="R2916" i="5"/>
  <c r="K2916" i="5"/>
  <c r="L2916" i="5" s="1"/>
  <c r="M2916" i="5" s="1"/>
  <c r="I2915" i="5"/>
  <c r="R2915" i="5"/>
  <c r="K2915" i="5"/>
  <c r="L2915" i="5" s="1"/>
  <c r="M2915" i="5" s="1"/>
  <c r="I2914" i="5"/>
  <c r="R2914" i="5"/>
  <c r="K2914" i="5"/>
  <c r="L2914" i="5" s="1"/>
  <c r="M2914" i="5" s="1"/>
  <c r="R2913" i="5"/>
  <c r="K2913" i="5"/>
  <c r="L2913" i="5" s="1"/>
  <c r="M2913" i="5" s="1"/>
  <c r="I2912" i="5"/>
  <c r="R2912" i="5"/>
  <c r="K2912" i="5"/>
  <c r="L2912" i="5" s="1"/>
  <c r="M2912" i="5" s="1"/>
  <c r="R2911" i="5"/>
  <c r="K2911" i="5"/>
  <c r="L2911" i="5" s="1"/>
  <c r="M2911" i="5" s="1"/>
  <c r="W2910" i="5"/>
  <c r="Z2910" i="5" s="1"/>
  <c r="I2910" i="5"/>
  <c r="R2910" i="5"/>
  <c r="K2910" i="5"/>
  <c r="L2910" i="5" s="1"/>
  <c r="M2910" i="5" s="1"/>
  <c r="R2909" i="5"/>
  <c r="K2909" i="5"/>
  <c r="L2909" i="5" s="1"/>
  <c r="M2909" i="5" s="1"/>
  <c r="I2908" i="5"/>
  <c r="R2908" i="5"/>
  <c r="K2908" i="5"/>
  <c r="L2908" i="5" s="1"/>
  <c r="M2908" i="5" s="1"/>
  <c r="I2907" i="5"/>
  <c r="R2907" i="5"/>
  <c r="K2907" i="5"/>
  <c r="L2907" i="5" s="1"/>
  <c r="M2907" i="5" s="1"/>
  <c r="I2906" i="5"/>
  <c r="R2906" i="5"/>
  <c r="K2906" i="5"/>
  <c r="L2906" i="5" s="1"/>
  <c r="M2906" i="5" s="1"/>
  <c r="I2905" i="5"/>
  <c r="R2905" i="5"/>
  <c r="K2905" i="5"/>
  <c r="L2905" i="5" s="1"/>
  <c r="M2905" i="5" s="1"/>
  <c r="R2904" i="5"/>
  <c r="K2904" i="5"/>
  <c r="L2904" i="5" s="1"/>
  <c r="M2904" i="5" s="1"/>
  <c r="R2903" i="5"/>
  <c r="K2903" i="5"/>
  <c r="L2903" i="5" s="1"/>
  <c r="M2903" i="5" s="1"/>
  <c r="I2902" i="5"/>
  <c r="R2902" i="5"/>
  <c r="K2902" i="5"/>
  <c r="L2902" i="5" s="1"/>
  <c r="M2902" i="5" s="1"/>
  <c r="R2901" i="5"/>
  <c r="K2901" i="5"/>
  <c r="L2901" i="5" s="1"/>
  <c r="M2901" i="5" s="1"/>
  <c r="W2900" i="5"/>
  <c r="Z2900" i="5" s="1"/>
  <c r="I2900" i="5"/>
  <c r="R2900" i="5"/>
  <c r="K2900" i="5"/>
  <c r="L2900" i="5" s="1"/>
  <c r="M2900" i="5" s="1"/>
  <c r="I2899" i="5"/>
  <c r="R2899" i="5"/>
  <c r="K2899" i="5"/>
  <c r="L2899" i="5" s="1"/>
  <c r="M2899" i="5" s="1"/>
  <c r="R2898" i="5"/>
  <c r="K2898" i="5"/>
  <c r="L2898" i="5" s="1"/>
  <c r="M2898" i="5" s="1"/>
  <c r="R2897" i="5"/>
  <c r="K2897" i="5"/>
  <c r="L2897" i="5" s="1"/>
  <c r="M2897" i="5" s="1"/>
  <c r="I2896" i="5"/>
  <c r="R2896" i="5"/>
  <c r="K2896" i="5"/>
  <c r="L2896" i="5" s="1"/>
  <c r="M2896" i="5" s="1"/>
  <c r="R2895" i="5"/>
  <c r="K2895" i="5"/>
  <c r="L2895" i="5" s="1"/>
  <c r="M2895" i="5" s="1"/>
  <c r="R2894" i="5"/>
  <c r="K2894" i="5"/>
  <c r="L2894" i="5" s="1"/>
  <c r="M2894" i="5" s="1"/>
  <c r="I2893" i="5"/>
  <c r="R2893" i="5"/>
  <c r="K2893" i="5"/>
  <c r="L2893" i="5" s="1"/>
  <c r="M2893" i="5" s="1"/>
  <c r="R2892" i="5"/>
  <c r="K2892" i="5"/>
  <c r="L2892" i="5" s="1"/>
  <c r="M2892" i="5" s="1"/>
  <c r="W2891" i="5"/>
  <c r="Z2891" i="5" s="1"/>
  <c r="I2891" i="5"/>
  <c r="R2891" i="5"/>
  <c r="K2891" i="5"/>
  <c r="L2891" i="5" s="1"/>
  <c r="M2891" i="5" s="1"/>
  <c r="I2890" i="5"/>
  <c r="R2890" i="5"/>
  <c r="K2890" i="5"/>
  <c r="L2890" i="5" s="1"/>
  <c r="M2890" i="5" s="1"/>
  <c r="R2889" i="5"/>
  <c r="K2889" i="5"/>
  <c r="L2889" i="5" s="1"/>
  <c r="M2889" i="5" s="1"/>
  <c r="R2888" i="5"/>
  <c r="K2888" i="5"/>
  <c r="L2888" i="5" s="1"/>
  <c r="M2888" i="5" s="1"/>
  <c r="I2887" i="5"/>
  <c r="R2887" i="5"/>
  <c r="K2887" i="5"/>
  <c r="L2887" i="5" s="1"/>
  <c r="M2887" i="5" s="1"/>
  <c r="I2886" i="5"/>
  <c r="R2886" i="5"/>
  <c r="K2886" i="5"/>
  <c r="L2886" i="5" s="1"/>
  <c r="M2886" i="5" s="1"/>
  <c r="R2885" i="5"/>
  <c r="K2885" i="5"/>
  <c r="L2885" i="5" s="1"/>
  <c r="M2885" i="5" s="1"/>
  <c r="I2884" i="5"/>
  <c r="R2884" i="5"/>
  <c r="K2884" i="5"/>
  <c r="L2884" i="5" s="1"/>
  <c r="M2884" i="5" s="1"/>
  <c r="I2883" i="5"/>
  <c r="R2883" i="5"/>
  <c r="K2883" i="5"/>
  <c r="L2883" i="5" s="1"/>
  <c r="M2883" i="5" s="1"/>
  <c r="R2882" i="5"/>
  <c r="K2882" i="5"/>
  <c r="L2882" i="5" s="1"/>
  <c r="M2882" i="5" s="1"/>
  <c r="I2881" i="5"/>
  <c r="R2881" i="5"/>
  <c r="K2881" i="5"/>
  <c r="L2881" i="5" s="1"/>
  <c r="M2881" i="5" s="1"/>
  <c r="I2880" i="5"/>
  <c r="R2880" i="5"/>
  <c r="K2880" i="5"/>
  <c r="L2880" i="5" s="1"/>
  <c r="M2880" i="5" s="1"/>
  <c r="R2879" i="5"/>
  <c r="K2879" i="5"/>
  <c r="L2879" i="5" s="1"/>
  <c r="M2879" i="5" s="1"/>
  <c r="I2878" i="5"/>
  <c r="R2878" i="5"/>
  <c r="K2878" i="5"/>
  <c r="L2878" i="5" s="1"/>
  <c r="M2878" i="5" s="1"/>
  <c r="I2877" i="5"/>
  <c r="R2877" i="5"/>
  <c r="K2877" i="5"/>
  <c r="L2877" i="5" s="1"/>
  <c r="M2877" i="5" s="1"/>
  <c r="R2876" i="5"/>
  <c r="K2876" i="5"/>
  <c r="L2876" i="5" s="1"/>
  <c r="M2876" i="5" s="1"/>
  <c r="I2875" i="5"/>
  <c r="R2875" i="5"/>
  <c r="K2875" i="5"/>
  <c r="L2875" i="5" s="1"/>
  <c r="M2875" i="5" s="1"/>
  <c r="I2874" i="5"/>
  <c r="R2874" i="5"/>
  <c r="K2874" i="5"/>
  <c r="L2874" i="5" s="1"/>
  <c r="M2874" i="5" s="1"/>
  <c r="R2873" i="5"/>
  <c r="K2873" i="5"/>
  <c r="L2873" i="5" s="1"/>
  <c r="M2873" i="5" s="1"/>
  <c r="I2872" i="5"/>
  <c r="R2872" i="5"/>
  <c r="K2872" i="5"/>
  <c r="L2872" i="5" s="1"/>
  <c r="M2872" i="5" s="1"/>
  <c r="I2871" i="5"/>
  <c r="R2871" i="5"/>
  <c r="K2871" i="5"/>
  <c r="L2871" i="5" s="1"/>
  <c r="M2871" i="5" s="1"/>
  <c r="R2870" i="5"/>
  <c r="K2870" i="5"/>
  <c r="L2870" i="5" s="1"/>
  <c r="M2870" i="5" s="1"/>
  <c r="I2869" i="5"/>
  <c r="R2869" i="5"/>
  <c r="K2869" i="5"/>
  <c r="L2869" i="5" s="1"/>
  <c r="M2869" i="5" s="1"/>
  <c r="I2868" i="5"/>
  <c r="R2868" i="5"/>
  <c r="K2868" i="5"/>
  <c r="L2868" i="5" s="1"/>
  <c r="M2868" i="5" s="1"/>
  <c r="R2867" i="5"/>
  <c r="K2867" i="5"/>
  <c r="L2867" i="5" s="1"/>
  <c r="M2867" i="5" s="1"/>
  <c r="I2866" i="5"/>
  <c r="R2866" i="5"/>
  <c r="K2866" i="5"/>
  <c r="L2866" i="5" s="1"/>
  <c r="M2866" i="5" s="1"/>
  <c r="I2865" i="5"/>
  <c r="R2865" i="5"/>
  <c r="K2865" i="5"/>
  <c r="L2865" i="5" s="1"/>
  <c r="M2865" i="5" s="1"/>
  <c r="I2864" i="5"/>
  <c r="R2864" i="5"/>
  <c r="K2864" i="5"/>
  <c r="L2864" i="5" s="1"/>
  <c r="M2864" i="5" s="1"/>
  <c r="I2863" i="5"/>
  <c r="R2863" i="5"/>
  <c r="K2863" i="5"/>
  <c r="L2863" i="5" s="1"/>
  <c r="M2863" i="5" s="1"/>
  <c r="I2862" i="5"/>
  <c r="R2862" i="5"/>
  <c r="K2862" i="5"/>
  <c r="L2862" i="5" s="1"/>
  <c r="M2862" i="5" s="1"/>
  <c r="I2861" i="5"/>
  <c r="R2861" i="5"/>
  <c r="K2861" i="5"/>
  <c r="L2861" i="5" s="1"/>
  <c r="M2861" i="5" s="1"/>
  <c r="I2860" i="5"/>
  <c r="R2860" i="5"/>
  <c r="K2860" i="5"/>
  <c r="L2860" i="5" s="1"/>
  <c r="M2860" i="5" s="1"/>
  <c r="I2859" i="5"/>
  <c r="R2859" i="5"/>
  <c r="K2859" i="5"/>
  <c r="L2859" i="5" s="1"/>
  <c r="M2859" i="5" s="1"/>
  <c r="I2858" i="5"/>
  <c r="R2858" i="5"/>
  <c r="K2858" i="5"/>
  <c r="L2858" i="5" s="1"/>
  <c r="M2858" i="5" s="1"/>
  <c r="I2857" i="5"/>
  <c r="R2857" i="5"/>
  <c r="K2857" i="5"/>
  <c r="L2857" i="5" s="1"/>
  <c r="M2857" i="5" s="1"/>
  <c r="I2856" i="5"/>
  <c r="R2856" i="5"/>
  <c r="K2856" i="5"/>
  <c r="L2856" i="5" s="1"/>
  <c r="M2856" i="5" s="1"/>
  <c r="I2855" i="5"/>
  <c r="R2855" i="5"/>
  <c r="K2855" i="5"/>
  <c r="L2855" i="5" s="1"/>
  <c r="M2855" i="5" s="1"/>
  <c r="I2854" i="5"/>
  <c r="R2854" i="5"/>
  <c r="K2854" i="5"/>
  <c r="L2854" i="5" s="1"/>
  <c r="M2854" i="5" s="1"/>
  <c r="I2853" i="5"/>
  <c r="R2853" i="5"/>
  <c r="K2853" i="5"/>
  <c r="L2853" i="5" s="1"/>
  <c r="M2853" i="5" s="1"/>
  <c r="I2852" i="5"/>
  <c r="R2852" i="5"/>
  <c r="K2852" i="5"/>
  <c r="L2852" i="5" s="1"/>
  <c r="M2852" i="5" s="1"/>
  <c r="I2851" i="5"/>
  <c r="R2851" i="5"/>
  <c r="K2851" i="5"/>
  <c r="L2851" i="5" s="1"/>
  <c r="M2851" i="5" s="1"/>
  <c r="I2850" i="5"/>
  <c r="R2850" i="5"/>
  <c r="K2850" i="5"/>
  <c r="L2850" i="5" s="1"/>
  <c r="M2850" i="5" s="1"/>
  <c r="I2849" i="5"/>
  <c r="R2849" i="5"/>
  <c r="K2849" i="5"/>
  <c r="L2849" i="5" s="1"/>
  <c r="M2849" i="5" s="1"/>
  <c r="I2848" i="5"/>
  <c r="R2848" i="5"/>
  <c r="K2848" i="5"/>
  <c r="L2848" i="5" s="1"/>
  <c r="M2848" i="5" s="1"/>
  <c r="I2847" i="5"/>
  <c r="R2847" i="5"/>
  <c r="K2847" i="5"/>
  <c r="L2847" i="5" s="1"/>
  <c r="M2847" i="5" s="1"/>
  <c r="I2846" i="5"/>
  <c r="R2846" i="5"/>
  <c r="K2846" i="5"/>
  <c r="L2846" i="5" s="1"/>
  <c r="M2846" i="5" s="1"/>
  <c r="I2845" i="5"/>
  <c r="R2845" i="5"/>
  <c r="K2845" i="5"/>
  <c r="L2845" i="5" s="1"/>
  <c r="M2845" i="5" s="1"/>
  <c r="I2844" i="5"/>
  <c r="R2844" i="5"/>
  <c r="K2844" i="5"/>
  <c r="L2844" i="5" s="1"/>
  <c r="M2844" i="5" s="1"/>
  <c r="I2843" i="5"/>
  <c r="R2843" i="5"/>
  <c r="K2843" i="5"/>
  <c r="L2843" i="5" s="1"/>
  <c r="M2843" i="5" s="1"/>
  <c r="I2842" i="5"/>
  <c r="R2842" i="5"/>
  <c r="K2842" i="5"/>
  <c r="L2842" i="5" s="1"/>
  <c r="M2842" i="5" s="1"/>
  <c r="I2841" i="5"/>
  <c r="R2841" i="5"/>
  <c r="K2841" i="5"/>
  <c r="L2841" i="5" s="1"/>
  <c r="M2841" i="5" s="1"/>
  <c r="I2840" i="5"/>
  <c r="R2840" i="5"/>
  <c r="K2840" i="5"/>
  <c r="L2840" i="5" s="1"/>
  <c r="M2840" i="5" s="1"/>
  <c r="I2839" i="5"/>
  <c r="R2839" i="5"/>
  <c r="K2839" i="5"/>
  <c r="L2839" i="5" s="1"/>
  <c r="M2839" i="5" s="1"/>
  <c r="I2838" i="5"/>
  <c r="R2838" i="5"/>
  <c r="L2838" i="5"/>
  <c r="M2838" i="5" s="1"/>
  <c r="K2838" i="5"/>
  <c r="I2837" i="5"/>
  <c r="R2837" i="5"/>
  <c r="K2837" i="5"/>
  <c r="L2837" i="5" s="1"/>
  <c r="M2837" i="5" s="1"/>
  <c r="I2836" i="5"/>
  <c r="R2836" i="5"/>
  <c r="K2836" i="5"/>
  <c r="L2836" i="5" s="1"/>
  <c r="M2836" i="5" s="1"/>
  <c r="I2835" i="5"/>
  <c r="R2835" i="5"/>
  <c r="K2835" i="5"/>
  <c r="L2835" i="5" s="1"/>
  <c r="M2835" i="5" s="1"/>
  <c r="I2834" i="5"/>
  <c r="R2834" i="5"/>
  <c r="K2834" i="5"/>
  <c r="L2834" i="5" s="1"/>
  <c r="M2834" i="5" s="1"/>
  <c r="I2833" i="5"/>
  <c r="R2833" i="5"/>
  <c r="K2833" i="5"/>
  <c r="L2833" i="5" s="1"/>
  <c r="M2833" i="5" s="1"/>
  <c r="I2832" i="5"/>
  <c r="R2832" i="5"/>
  <c r="K2832" i="5"/>
  <c r="L2832" i="5" s="1"/>
  <c r="M2832" i="5" s="1"/>
  <c r="I2831" i="5"/>
  <c r="R2831" i="5"/>
  <c r="K2831" i="5"/>
  <c r="L2831" i="5" s="1"/>
  <c r="M2831" i="5" s="1"/>
  <c r="I2830" i="5"/>
  <c r="R2830" i="5"/>
  <c r="K2830" i="5"/>
  <c r="L2830" i="5" s="1"/>
  <c r="M2830" i="5" s="1"/>
  <c r="I2829" i="5"/>
  <c r="R2829" i="5"/>
  <c r="K2829" i="5"/>
  <c r="L2829" i="5" s="1"/>
  <c r="M2829" i="5" s="1"/>
  <c r="I2828" i="5"/>
  <c r="R2828" i="5"/>
  <c r="K2828" i="5"/>
  <c r="L2828" i="5" s="1"/>
  <c r="M2828" i="5" s="1"/>
  <c r="I2827" i="5"/>
  <c r="R2827" i="5"/>
  <c r="K2827" i="5"/>
  <c r="L2827" i="5" s="1"/>
  <c r="M2827" i="5" s="1"/>
  <c r="I2826" i="5"/>
  <c r="R2826" i="5"/>
  <c r="K2826" i="5"/>
  <c r="L2826" i="5" s="1"/>
  <c r="M2826" i="5" s="1"/>
  <c r="I2825" i="5"/>
  <c r="R2825" i="5"/>
  <c r="K2825" i="5"/>
  <c r="L2825" i="5" s="1"/>
  <c r="M2825" i="5" s="1"/>
  <c r="I2824" i="5"/>
  <c r="R2824" i="5"/>
  <c r="K2824" i="5"/>
  <c r="L2824" i="5" s="1"/>
  <c r="M2824" i="5" s="1"/>
  <c r="I2823" i="5"/>
  <c r="R2823" i="5"/>
  <c r="K2823" i="5"/>
  <c r="L2823" i="5" s="1"/>
  <c r="M2823" i="5" s="1"/>
  <c r="R2822" i="5"/>
  <c r="K2822" i="5"/>
  <c r="L2822" i="5" s="1"/>
  <c r="M2822" i="5" s="1"/>
  <c r="I2821" i="5"/>
  <c r="R2821" i="5"/>
  <c r="K2821" i="5"/>
  <c r="L2821" i="5" s="1"/>
  <c r="M2821" i="5" s="1"/>
  <c r="I2820" i="5"/>
  <c r="R2820" i="5"/>
  <c r="K2820" i="5"/>
  <c r="L2820" i="5" s="1"/>
  <c r="M2820" i="5" s="1"/>
  <c r="I2819" i="5"/>
  <c r="R2819" i="5"/>
  <c r="K2819" i="5"/>
  <c r="L2819" i="5" s="1"/>
  <c r="M2819" i="5" s="1"/>
  <c r="I2818" i="5"/>
  <c r="R2818" i="5"/>
  <c r="K2818" i="5"/>
  <c r="L2818" i="5" s="1"/>
  <c r="M2818" i="5" s="1"/>
  <c r="I2817" i="5"/>
  <c r="R2817" i="5"/>
  <c r="K2817" i="5"/>
  <c r="L2817" i="5" s="1"/>
  <c r="M2817" i="5" s="1"/>
  <c r="R2816" i="5"/>
  <c r="K2816" i="5"/>
  <c r="L2816" i="5" s="1"/>
  <c r="M2816" i="5" s="1"/>
  <c r="I2815" i="5"/>
  <c r="R2815" i="5"/>
  <c r="K2815" i="5"/>
  <c r="L2815" i="5" s="1"/>
  <c r="M2815" i="5" s="1"/>
  <c r="I2814" i="5"/>
  <c r="R2814" i="5"/>
  <c r="K2814" i="5"/>
  <c r="L2814" i="5" s="1"/>
  <c r="M2814" i="5" s="1"/>
  <c r="R2813" i="5"/>
  <c r="K2813" i="5"/>
  <c r="L2813" i="5" s="1"/>
  <c r="M2813" i="5" s="1"/>
  <c r="I2812" i="5"/>
  <c r="R2812" i="5"/>
  <c r="K2812" i="5"/>
  <c r="L2812" i="5" s="1"/>
  <c r="M2812" i="5" s="1"/>
  <c r="I2811" i="5"/>
  <c r="R2811" i="5"/>
  <c r="K2811" i="5"/>
  <c r="L2811" i="5" s="1"/>
  <c r="M2811" i="5" s="1"/>
  <c r="W2810" i="5"/>
  <c r="Z2810" i="5" s="1"/>
  <c r="I2810" i="5"/>
  <c r="R2810" i="5"/>
  <c r="K2810" i="5"/>
  <c r="L2810" i="5" s="1"/>
  <c r="M2810" i="5" s="1"/>
  <c r="I2809" i="5"/>
  <c r="R2809" i="5"/>
  <c r="K2809" i="5"/>
  <c r="L2809" i="5" s="1"/>
  <c r="M2809" i="5" s="1"/>
  <c r="I2808" i="5"/>
  <c r="R2808" i="5"/>
  <c r="K2808" i="5"/>
  <c r="L2808" i="5" s="1"/>
  <c r="M2808" i="5" s="1"/>
  <c r="R2807" i="5"/>
  <c r="K2807" i="5"/>
  <c r="L2807" i="5" s="1"/>
  <c r="M2807" i="5" s="1"/>
  <c r="I2806" i="5"/>
  <c r="R2806" i="5"/>
  <c r="K2806" i="5"/>
  <c r="L2806" i="5" s="1"/>
  <c r="M2806" i="5" s="1"/>
  <c r="I2805" i="5"/>
  <c r="R2805" i="5"/>
  <c r="K2805" i="5"/>
  <c r="L2805" i="5" s="1"/>
  <c r="M2805" i="5" s="1"/>
  <c r="R2804" i="5"/>
  <c r="K2804" i="5"/>
  <c r="L2804" i="5" s="1"/>
  <c r="M2804" i="5" s="1"/>
  <c r="W2803" i="5"/>
  <c r="Z2803" i="5" s="1"/>
  <c r="I2803" i="5"/>
  <c r="R2803" i="5"/>
  <c r="K2803" i="5"/>
  <c r="L2803" i="5" s="1"/>
  <c r="M2803" i="5" s="1"/>
  <c r="I2802" i="5"/>
  <c r="R2802" i="5"/>
  <c r="K2802" i="5"/>
  <c r="L2802" i="5" s="1"/>
  <c r="M2802" i="5" s="1"/>
  <c r="I2801" i="5"/>
  <c r="R2801" i="5"/>
  <c r="K2801" i="5"/>
  <c r="L2801" i="5" s="1"/>
  <c r="M2801" i="5" s="1"/>
  <c r="I2800" i="5"/>
  <c r="R2800" i="5"/>
  <c r="K2800" i="5"/>
  <c r="L2800" i="5" s="1"/>
  <c r="M2800" i="5" s="1"/>
  <c r="I2799" i="5"/>
  <c r="R2799" i="5"/>
  <c r="K2799" i="5"/>
  <c r="L2799" i="5" s="1"/>
  <c r="M2799" i="5" s="1"/>
  <c r="R2798" i="5"/>
  <c r="K2798" i="5"/>
  <c r="L2798" i="5" s="1"/>
  <c r="M2798" i="5" s="1"/>
  <c r="W2797" i="5"/>
  <c r="Z2797" i="5" s="1"/>
  <c r="I2797" i="5"/>
  <c r="R2797" i="5"/>
  <c r="K2797" i="5"/>
  <c r="L2797" i="5" s="1"/>
  <c r="M2797" i="5" s="1"/>
  <c r="I2796" i="5"/>
  <c r="R2796" i="5"/>
  <c r="K2796" i="5"/>
  <c r="L2796" i="5" s="1"/>
  <c r="M2796" i="5" s="1"/>
  <c r="R2795" i="5"/>
  <c r="K2795" i="5"/>
  <c r="L2795" i="5" s="1"/>
  <c r="M2795" i="5" s="1"/>
  <c r="I2794" i="5"/>
  <c r="R2794" i="5"/>
  <c r="K2794" i="5"/>
  <c r="L2794" i="5" s="1"/>
  <c r="M2794" i="5" s="1"/>
  <c r="I2793" i="5"/>
  <c r="R2793" i="5"/>
  <c r="K2793" i="5"/>
  <c r="L2793" i="5" s="1"/>
  <c r="M2793" i="5" s="1"/>
  <c r="R2792" i="5"/>
  <c r="K2792" i="5"/>
  <c r="L2792" i="5" s="1"/>
  <c r="M2792" i="5" s="1"/>
  <c r="R2791" i="5"/>
  <c r="K2791" i="5"/>
  <c r="L2791" i="5" s="1"/>
  <c r="M2791" i="5" s="1"/>
  <c r="I2790" i="5"/>
  <c r="R2790" i="5"/>
  <c r="K2790" i="5"/>
  <c r="L2790" i="5" s="1"/>
  <c r="M2790" i="5" s="1"/>
  <c r="R2789" i="5"/>
  <c r="K2789" i="5"/>
  <c r="L2789" i="5" s="1"/>
  <c r="M2789" i="5" s="1"/>
  <c r="I2788" i="5"/>
  <c r="R2788" i="5"/>
  <c r="K2788" i="5"/>
  <c r="L2788" i="5" s="1"/>
  <c r="M2788" i="5" s="1"/>
  <c r="I2787" i="5"/>
  <c r="R2787" i="5"/>
  <c r="K2787" i="5"/>
  <c r="L2787" i="5" s="1"/>
  <c r="M2787" i="5" s="1"/>
  <c r="R2786" i="5"/>
  <c r="K2786" i="5"/>
  <c r="L2786" i="5" s="1"/>
  <c r="M2786" i="5" s="1"/>
  <c r="I2785" i="5"/>
  <c r="R2785" i="5"/>
  <c r="K2785" i="5"/>
  <c r="L2785" i="5" s="1"/>
  <c r="M2785" i="5" s="1"/>
  <c r="I2784" i="5"/>
  <c r="R2784" i="5"/>
  <c r="K2784" i="5"/>
  <c r="L2784" i="5" s="1"/>
  <c r="M2784" i="5" s="1"/>
  <c r="W2783" i="5"/>
  <c r="Z2783" i="5" s="1"/>
  <c r="R2783" i="5"/>
  <c r="K2783" i="5"/>
  <c r="L2783" i="5" s="1"/>
  <c r="M2783" i="5" s="1"/>
  <c r="R2782" i="5"/>
  <c r="K2782" i="5"/>
  <c r="L2782" i="5" s="1"/>
  <c r="M2782" i="5" s="1"/>
  <c r="I2781" i="5"/>
  <c r="R2781" i="5"/>
  <c r="K2781" i="5"/>
  <c r="L2781" i="5" s="1"/>
  <c r="M2781" i="5" s="1"/>
  <c r="R2780" i="5"/>
  <c r="K2780" i="5"/>
  <c r="L2780" i="5" s="1"/>
  <c r="M2780" i="5" s="1"/>
  <c r="I2779" i="5"/>
  <c r="R2779" i="5"/>
  <c r="K2779" i="5"/>
  <c r="L2779" i="5" s="1"/>
  <c r="M2779" i="5" s="1"/>
  <c r="I2778" i="5"/>
  <c r="R2778" i="5"/>
  <c r="K2778" i="5"/>
  <c r="L2778" i="5" s="1"/>
  <c r="M2778" i="5" s="1"/>
  <c r="R2777" i="5"/>
  <c r="K2777" i="5"/>
  <c r="L2777" i="5" s="1"/>
  <c r="M2777" i="5" s="1"/>
  <c r="I2776" i="5"/>
  <c r="R2776" i="5"/>
  <c r="K2776" i="5"/>
  <c r="L2776" i="5" s="1"/>
  <c r="M2776" i="5" s="1"/>
  <c r="R2775" i="5"/>
  <c r="K2775" i="5"/>
  <c r="L2775" i="5" s="1"/>
  <c r="M2775" i="5" s="1"/>
  <c r="R2774" i="5"/>
  <c r="K2774" i="5"/>
  <c r="L2774" i="5" s="1"/>
  <c r="M2774" i="5" s="1"/>
  <c r="R2773" i="5"/>
  <c r="K2773" i="5"/>
  <c r="L2773" i="5" s="1"/>
  <c r="M2773" i="5" s="1"/>
  <c r="I2772" i="5"/>
  <c r="R2772" i="5"/>
  <c r="K2772" i="5"/>
  <c r="L2772" i="5" s="1"/>
  <c r="M2772" i="5" s="1"/>
  <c r="I2771" i="5"/>
  <c r="R2771" i="5"/>
  <c r="K2771" i="5"/>
  <c r="L2771" i="5" s="1"/>
  <c r="M2771" i="5" s="1"/>
  <c r="I2770" i="5"/>
  <c r="R2770" i="5"/>
  <c r="K2770" i="5"/>
  <c r="L2770" i="5" s="1"/>
  <c r="M2770" i="5" s="1"/>
  <c r="I2769" i="5"/>
  <c r="R2769" i="5"/>
  <c r="K2769" i="5"/>
  <c r="L2769" i="5" s="1"/>
  <c r="M2769" i="5" s="1"/>
  <c r="I2768" i="5"/>
  <c r="R2768" i="5"/>
  <c r="K2768" i="5"/>
  <c r="L2768" i="5" s="1"/>
  <c r="M2768" i="5" s="1"/>
  <c r="R2767" i="5"/>
  <c r="K2767" i="5"/>
  <c r="L2767" i="5" s="1"/>
  <c r="M2767" i="5" s="1"/>
  <c r="R2766" i="5"/>
  <c r="K2766" i="5"/>
  <c r="L2766" i="5" s="1"/>
  <c r="M2766" i="5" s="1"/>
  <c r="R2765" i="5"/>
  <c r="K2765" i="5"/>
  <c r="L2765" i="5" s="1"/>
  <c r="M2765" i="5" s="1"/>
  <c r="W2764" i="5"/>
  <c r="Z2764" i="5" s="1"/>
  <c r="R2764" i="5"/>
  <c r="K2764" i="5"/>
  <c r="L2764" i="5" s="1"/>
  <c r="M2764" i="5" s="1"/>
  <c r="R2763" i="5"/>
  <c r="K2763" i="5"/>
  <c r="L2763" i="5" s="1"/>
  <c r="M2763" i="5" s="1"/>
  <c r="R2762" i="5"/>
  <c r="K2762" i="5"/>
  <c r="L2762" i="5" s="1"/>
  <c r="M2762" i="5" s="1"/>
  <c r="I2761" i="5"/>
  <c r="R2761" i="5"/>
  <c r="K2761" i="5"/>
  <c r="L2761" i="5" s="1"/>
  <c r="M2761" i="5" s="1"/>
  <c r="I2760" i="5"/>
  <c r="R2760" i="5"/>
  <c r="K2760" i="5"/>
  <c r="L2760" i="5" s="1"/>
  <c r="M2760" i="5" s="1"/>
  <c r="I2759" i="5"/>
  <c r="R2759" i="5"/>
  <c r="K2759" i="5"/>
  <c r="L2759" i="5" s="1"/>
  <c r="M2759" i="5" s="1"/>
  <c r="I2758" i="5"/>
  <c r="R2758" i="5"/>
  <c r="K2758" i="5"/>
  <c r="L2758" i="5" s="1"/>
  <c r="M2758" i="5" s="1"/>
  <c r="I2757" i="5"/>
  <c r="R2757" i="5"/>
  <c r="K2757" i="5"/>
  <c r="L2757" i="5" s="1"/>
  <c r="M2757" i="5" s="1"/>
  <c r="I2756" i="5"/>
  <c r="R2756" i="5"/>
  <c r="K2756" i="5"/>
  <c r="L2756" i="5" s="1"/>
  <c r="M2756" i="5" s="1"/>
  <c r="I2755" i="5"/>
  <c r="R2755" i="5"/>
  <c r="K2755" i="5"/>
  <c r="L2755" i="5" s="1"/>
  <c r="M2755" i="5" s="1"/>
  <c r="W2754" i="5"/>
  <c r="Z2754" i="5" s="1"/>
  <c r="R2754" i="5"/>
  <c r="K2754" i="5"/>
  <c r="L2754" i="5" s="1"/>
  <c r="M2754" i="5" s="1"/>
  <c r="I2753" i="5"/>
  <c r="R2753" i="5"/>
  <c r="K2753" i="5"/>
  <c r="L2753" i="5" s="1"/>
  <c r="M2753" i="5" s="1"/>
  <c r="I2752" i="5"/>
  <c r="R2752" i="5"/>
  <c r="K2752" i="5"/>
  <c r="L2752" i="5" s="1"/>
  <c r="M2752" i="5" s="1"/>
  <c r="I2751" i="5"/>
  <c r="R2751" i="5"/>
  <c r="K2751" i="5"/>
  <c r="L2751" i="5" s="1"/>
  <c r="M2751" i="5" s="1"/>
  <c r="I2750" i="5"/>
  <c r="R2750" i="5"/>
  <c r="K2750" i="5"/>
  <c r="L2750" i="5" s="1"/>
  <c r="M2750" i="5" s="1"/>
  <c r="I2749" i="5"/>
  <c r="R2749" i="5"/>
  <c r="K2749" i="5"/>
  <c r="L2749" i="5" s="1"/>
  <c r="M2749" i="5" s="1"/>
  <c r="I2748" i="5"/>
  <c r="R2748" i="5"/>
  <c r="K2748" i="5"/>
  <c r="L2748" i="5" s="1"/>
  <c r="M2748" i="5" s="1"/>
  <c r="W2747" i="5"/>
  <c r="Z2747" i="5" s="1"/>
  <c r="R2747" i="5"/>
  <c r="K2747" i="5"/>
  <c r="L2747" i="5" s="1"/>
  <c r="M2747" i="5" s="1"/>
  <c r="I2746" i="5"/>
  <c r="R2746" i="5"/>
  <c r="K2746" i="5"/>
  <c r="L2746" i="5" s="1"/>
  <c r="M2746" i="5" s="1"/>
  <c r="I2745" i="5"/>
  <c r="R2745" i="5"/>
  <c r="K2745" i="5"/>
  <c r="L2745" i="5" s="1"/>
  <c r="M2745" i="5" s="1"/>
  <c r="I2744" i="5"/>
  <c r="R2744" i="5"/>
  <c r="K2744" i="5"/>
  <c r="L2744" i="5" s="1"/>
  <c r="M2744" i="5" s="1"/>
  <c r="I2743" i="5"/>
  <c r="R2743" i="5"/>
  <c r="K2743" i="5"/>
  <c r="L2743" i="5" s="1"/>
  <c r="M2743" i="5" s="1"/>
  <c r="R2742" i="5"/>
  <c r="K2742" i="5"/>
  <c r="L2742" i="5" s="1"/>
  <c r="M2742" i="5" s="1"/>
  <c r="R2741" i="5"/>
  <c r="K2741" i="5"/>
  <c r="L2741" i="5" s="1"/>
  <c r="M2741" i="5" s="1"/>
  <c r="R2740" i="5"/>
  <c r="K2740" i="5"/>
  <c r="L2740" i="5" s="1"/>
  <c r="M2740" i="5" s="1"/>
  <c r="R2739" i="5"/>
  <c r="K2739" i="5"/>
  <c r="L2739" i="5" s="1"/>
  <c r="M2739" i="5" s="1"/>
  <c r="I2738" i="5"/>
  <c r="R2738" i="5"/>
  <c r="K2738" i="5"/>
  <c r="L2738" i="5" s="1"/>
  <c r="M2738" i="5" s="1"/>
  <c r="I2737" i="5"/>
  <c r="R2737" i="5"/>
  <c r="K2737" i="5"/>
  <c r="L2737" i="5" s="1"/>
  <c r="M2737" i="5" s="1"/>
  <c r="R2736" i="5"/>
  <c r="K2736" i="5"/>
  <c r="L2736" i="5" s="1"/>
  <c r="M2736" i="5" s="1"/>
  <c r="I2735" i="5"/>
  <c r="R2735" i="5"/>
  <c r="K2735" i="5"/>
  <c r="L2735" i="5" s="1"/>
  <c r="M2735" i="5" s="1"/>
  <c r="I2734" i="5"/>
  <c r="R2734" i="5"/>
  <c r="K2734" i="5"/>
  <c r="L2734" i="5" s="1"/>
  <c r="M2734" i="5" s="1"/>
  <c r="R2733" i="5"/>
  <c r="K2733" i="5"/>
  <c r="L2733" i="5" s="1"/>
  <c r="M2733" i="5" s="1"/>
  <c r="I2732" i="5"/>
  <c r="R2732" i="5"/>
  <c r="K2732" i="5"/>
  <c r="L2732" i="5" s="1"/>
  <c r="M2732" i="5" s="1"/>
  <c r="I2731" i="5"/>
  <c r="R2731" i="5"/>
  <c r="K2731" i="5"/>
  <c r="L2731" i="5" s="1"/>
  <c r="M2731" i="5" s="1"/>
  <c r="I2730" i="5"/>
  <c r="R2730" i="5"/>
  <c r="K2730" i="5"/>
  <c r="L2730" i="5" s="1"/>
  <c r="M2730" i="5" s="1"/>
  <c r="I2729" i="5"/>
  <c r="R2729" i="5"/>
  <c r="K2729" i="5"/>
  <c r="L2729" i="5" s="1"/>
  <c r="M2729" i="5" s="1"/>
  <c r="I2728" i="5"/>
  <c r="R2728" i="5"/>
  <c r="K2728" i="5"/>
  <c r="L2728" i="5" s="1"/>
  <c r="M2728" i="5" s="1"/>
  <c r="I2727" i="5"/>
  <c r="R2727" i="5"/>
  <c r="K2727" i="5"/>
  <c r="L2727" i="5" s="1"/>
  <c r="M2727" i="5" s="1"/>
  <c r="I2726" i="5"/>
  <c r="R2726" i="5"/>
  <c r="K2726" i="5"/>
  <c r="L2726" i="5" s="1"/>
  <c r="M2726" i="5" s="1"/>
  <c r="I2725" i="5"/>
  <c r="R2725" i="5"/>
  <c r="K2725" i="5"/>
  <c r="L2725" i="5" s="1"/>
  <c r="M2725" i="5" s="1"/>
  <c r="I2724" i="5"/>
  <c r="R2724" i="5"/>
  <c r="K2724" i="5"/>
  <c r="L2724" i="5" s="1"/>
  <c r="M2724" i="5" s="1"/>
  <c r="I2723" i="5"/>
  <c r="R2723" i="5"/>
  <c r="K2723" i="5"/>
  <c r="L2723" i="5" s="1"/>
  <c r="M2723" i="5" s="1"/>
  <c r="R2722" i="5"/>
  <c r="K2722" i="5"/>
  <c r="L2722" i="5" s="1"/>
  <c r="M2722" i="5" s="1"/>
  <c r="I2721" i="5"/>
  <c r="R2721" i="5"/>
  <c r="K2721" i="5"/>
  <c r="L2721" i="5" s="1"/>
  <c r="M2721" i="5" s="1"/>
  <c r="R2720" i="5"/>
  <c r="K2720" i="5"/>
  <c r="L2720" i="5" s="1"/>
  <c r="M2720" i="5" s="1"/>
  <c r="I2719" i="5"/>
  <c r="R2719" i="5"/>
  <c r="K2719" i="5"/>
  <c r="L2719" i="5" s="1"/>
  <c r="M2719" i="5" s="1"/>
  <c r="I2718" i="5"/>
  <c r="R2718" i="5"/>
  <c r="K2718" i="5"/>
  <c r="L2718" i="5" s="1"/>
  <c r="M2718" i="5" s="1"/>
  <c r="R2717" i="5"/>
  <c r="K2717" i="5"/>
  <c r="L2717" i="5" s="1"/>
  <c r="M2717" i="5" s="1"/>
  <c r="R2716" i="5"/>
  <c r="K2716" i="5"/>
  <c r="L2716" i="5" s="1"/>
  <c r="M2716" i="5" s="1"/>
  <c r="I2715" i="5"/>
  <c r="R2715" i="5"/>
  <c r="K2715" i="5"/>
  <c r="L2715" i="5" s="1"/>
  <c r="M2715" i="5" s="1"/>
  <c r="I2714" i="5"/>
  <c r="R2714" i="5"/>
  <c r="K2714" i="5"/>
  <c r="L2714" i="5" s="1"/>
  <c r="M2714" i="5" s="1"/>
  <c r="W2713" i="5"/>
  <c r="Z2713" i="5" s="1"/>
  <c r="I2713" i="5"/>
  <c r="R2713" i="5"/>
  <c r="K2713" i="5"/>
  <c r="L2713" i="5" s="1"/>
  <c r="M2713" i="5" s="1"/>
  <c r="I2712" i="5"/>
  <c r="R2712" i="5"/>
  <c r="K2712" i="5"/>
  <c r="L2712" i="5" s="1"/>
  <c r="M2712" i="5" s="1"/>
  <c r="I2711" i="5"/>
  <c r="R2711" i="5"/>
  <c r="K2711" i="5"/>
  <c r="L2711" i="5" s="1"/>
  <c r="M2711" i="5" s="1"/>
  <c r="I2710" i="5"/>
  <c r="R2710" i="5"/>
  <c r="K2710" i="5"/>
  <c r="L2710" i="5" s="1"/>
  <c r="M2710" i="5" s="1"/>
  <c r="I2709" i="5"/>
  <c r="R2709" i="5"/>
  <c r="K2709" i="5"/>
  <c r="L2709" i="5" s="1"/>
  <c r="M2709" i="5" s="1"/>
  <c r="R2708" i="5"/>
  <c r="K2708" i="5"/>
  <c r="L2708" i="5" s="1"/>
  <c r="M2708" i="5" s="1"/>
  <c r="W2707" i="5"/>
  <c r="Z2707" i="5" s="1"/>
  <c r="R2707" i="5"/>
  <c r="K2707" i="5"/>
  <c r="L2707" i="5" s="1"/>
  <c r="M2707" i="5" s="1"/>
  <c r="I2706" i="5"/>
  <c r="R2706" i="5"/>
  <c r="K2706" i="5"/>
  <c r="L2706" i="5" s="1"/>
  <c r="M2706" i="5" s="1"/>
  <c r="I2705" i="5"/>
  <c r="R2705" i="5"/>
  <c r="K2705" i="5"/>
  <c r="L2705" i="5" s="1"/>
  <c r="M2705" i="5" s="1"/>
  <c r="R2704" i="5"/>
  <c r="K2704" i="5"/>
  <c r="L2704" i="5" s="1"/>
  <c r="M2704" i="5" s="1"/>
  <c r="I2703" i="5"/>
  <c r="R2703" i="5"/>
  <c r="K2703" i="5"/>
  <c r="L2703" i="5" s="1"/>
  <c r="M2703" i="5" s="1"/>
  <c r="I2702" i="5"/>
  <c r="R2702" i="5"/>
  <c r="K2702" i="5"/>
  <c r="L2702" i="5" s="1"/>
  <c r="M2702" i="5" s="1"/>
  <c r="I2701" i="5"/>
  <c r="R2701" i="5"/>
  <c r="K2701" i="5"/>
  <c r="L2701" i="5" s="1"/>
  <c r="M2701" i="5" s="1"/>
  <c r="I2700" i="5"/>
  <c r="R2700" i="5"/>
  <c r="K2700" i="5"/>
  <c r="L2700" i="5" s="1"/>
  <c r="M2700" i="5" s="1"/>
  <c r="R2699" i="5"/>
  <c r="K2699" i="5"/>
  <c r="L2699" i="5" s="1"/>
  <c r="M2699" i="5" s="1"/>
  <c r="R2698" i="5"/>
  <c r="K2698" i="5"/>
  <c r="L2698" i="5" s="1"/>
  <c r="M2698" i="5" s="1"/>
  <c r="I2697" i="5"/>
  <c r="R2697" i="5"/>
  <c r="K2697" i="5"/>
  <c r="L2697" i="5" s="1"/>
  <c r="M2697" i="5" s="1"/>
  <c r="I2696" i="5"/>
  <c r="R2696" i="5"/>
  <c r="K2696" i="5"/>
  <c r="L2696" i="5" s="1"/>
  <c r="M2696" i="5" s="1"/>
  <c r="R2695" i="5"/>
  <c r="K2695" i="5"/>
  <c r="L2695" i="5" s="1"/>
  <c r="M2695" i="5" s="1"/>
  <c r="I2694" i="5"/>
  <c r="R2694" i="5"/>
  <c r="K2694" i="5"/>
  <c r="L2694" i="5" s="1"/>
  <c r="M2694" i="5" s="1"/>
  <c r="I2693" i="5"/>
  <c r="R2693" i="5"/>
  <c r="K2693" i="5"/>
  <c r="L2693" i="5" s="1"/>
  <c r="M2693" i="5" s="1"/>
  <c r="I2692" i="5"/>
  <c r="R2692" i="5"/>
  <c r="K2692" i="5"/>
  <c r="L2692" i="5" s="1"/>
  <c r="M2692" i="5" s="1"/>
  <c r="I2691" i="5"/>
  <c r="R2691" i="5"/>
  <c r="K2691" i="5"/>
  <c r="L2691" i="5" s="1"/>
  <c r="M2691" i="5" s="1"/>
  <c r="R2690" i="5"/>
  <c r="K2690" i="5"/>
  <c r="L2690" i="5" s="1"/>
  <c r="M2690" i="5" s="1"/>
  <c r="I2689" i="5"/>
  <c r="R2689" i="5"/>
  <c r="K2689" i="5"/>
  <c r="L2689" i="5" s="1"/>
  <c r="M2689" i="5" s="1"/>
  <c r="I2688" i="5"/>
  <c r="R2688" i="5"/>
  <c r="K2688" i="5"/>
  <c r="L2688" i="5" s="1"/>
  <c r="M2688" i="5" s="1"/>
  <c r="I2687" i="5"/>
  <c r="R2687" i="5"/>
  <c r="K2687" i="5"/>
  <c r="L2687" i="5" s="1"/>
  <c r="M2687" i="5" s="1"/>
  <c r="I2686" i="5"/>
  <c r="R2686" i="5"/>
  <c r="K2686" i="5"/>
  <c r="L2686" i="5" s="1"/>
  <c r="M2686" i="5" s="1"/>
  <c r="I2685" i="5"/>
  <c r="R2685" i="5"/>
  <c r="K2685" i="5"/>
  <c r="L2685" i="5" s="1"/>
  <c r="M2685" i="5" s="1"/>
  <c r="I2684" i="5"/>
  <c r="R2684" i="5"/>
  <c r="K2684" i="5"/>
  <c r="L2684" i="5" s="1"/>
  <c r="M2684" i="5" s="1"/>
  <c r="W2683" i="5"/>
  <c r="Z2683" i="5" s="1"/>
  <c r="I2683" i="5"/>
  <c r="R2683" i="5"/>
  <c r="K2683" i="5"/>
  <c r="L2683" i="5" s="1"/>
  <c r="M2683" i="5" s="1"/>
  <c r="I2682" i="5"/>
  <c r="R2682" i="5"/>
  <c r="K2682" i="5"/>
  <c r="L2682" i="5" s="1"/>
  <c r="M2682" i="5" s="1"/>
  <c r="R2681" i="5"/>
  <c r="K2681" i="5"/>
  <c r="L2681" i="5" s="1"/>
  <c r="M2681" i="5" s="1"/>
  <c r="R2680" i="5"/>
  <c r="K2680" i="5"/>
  <c r="L2680" i="5" s="1"/>
  <c r="M2680" i="5" s="1"/>
  <c r="I2679" i="5"/>
  <c r="R2679" i="5"/>
  <c r="K2679" i="5"/>
  <c r="L2679" i="5" s="1"/>
  <c r="M2679" i="5" s="1"/>
  <c r="I2678" i="5"/>
  <c r="R2678" i="5"/>
  <c r="K2678" i="5"/>
  <c r="L2678" i="5" s="1"/>
  <c r="M2678" i="5" s="1"/>
  <c r="W2677" i="5"/>
  <c r="Z2677" i="5" s="1"/>
  <c r="I2677" i="5"/>
  <c r="R2677" i="5"/>
  <c r="K2677" i="5"/>
  <c r="L2677" i="5" s="1"/>
  <c r="M2677" i="5" s="1"/>
  <c r="I2676" i="5"/>
  <c r="R2676" i="5"/>
  <c r="K2676" i="5"/>
  <c r="L2676" i="5" s="1"/>
  <c r="M2676" i="5" s="1"/>
  <c r="I2675" i="5"/>
  <c r="R2675" i="5"/>
  <c r="K2675" i="5"/>
  <c r="L2675" i="5" s="1"/>
  <c r="I2674" i="5"/>
  <c r="R2674" i="5"/>
  <c r="K2674" i="5"/>
  <c r="L2674" i="5" s="1"/>
  <c r="M2674" i="5" s="1"/>
  <c r="I2673" i="5"/>
  <c r="R2673" i="5"/>
  <c r="K2673" i="5"/>
  <c r="L2673" i="5" s="1"/>
  <c r="M2673" i="5" s="1"/>
  <c r="R2672" i="5"/>
  <c r="K2672" i="5"/>
  <c r="L2672" i="5" s="1"/>
  <c r="M2672" i="5" s="1"/>
  <c r="W2671" i="5"/>
  <c r="Z2671" i="5" s="1"/>
  <c r="R2671" i="5"/>
  <c r="K2671" i="5"/>
  <c r="L2671" i="5" s="1"/>
  <c r="M2671" i="5" s="1"/>
  <c r="I2670" i="5"/>
  <c r="R2670" i="5"/>
  <c r="K2670" i="5"/>
  <c r="L2670" i="5" s="1"/>
  <c r="M2670" i="5" s="1"/>
  <c r="I2669" i="5"/>
  <c r="R2669" i="5"/>
  <c r="K2669" i="5"/>
  <c r="L2669" i="5" s="1"/>
  <c r="M2669" i="5" s="1"/>
  <c r="W2668" i="5"/>
  <c r="Z2668" i="5" s="1"/>
  <c r="I2668" i="5"/>
  <c r="R2668" i="5"/>
  <c r="K2668" i="5"/>
  <c r="L2668" i="5" s="1"/>
  <c r="M2668" i="5" s="1"/>
  <c r="I2667" i="5"/>
  <c r="R2667" i="5"/>
  <c r="K2667" i="5"/>
  <c r="L2667" i="5" s="1"/>
  <c r="M2667" i="5" s="1"/>
  <c r="I2666" i="5"/>
  <c r="R2666" i="5"/>
  <c r="K2666" i="5"/>
  <c r="L2666" i="5" s="1"/>
  <c r="M2666" i="5" s="1"/>
  <c r="I2665" i="5"/>
  <c r="R2665" i="5"/>
  <c r="K2665" i="5"/>
  <c r="L2665" i="5" s="1"/>
  <c r="M2665" i="5" s="1"/>
  <c r="I2664" i="5"/>
  <c r="R2664" i="5"/>
  <c r="K2664" i="5"/>
  <c r="L2664" i="5" s="1"/>
  <c r="M2664" i="5" s="1"/>
  <c r="R2663" i="5"/>
  <c r="K2663" i="5"/>
  <c r="L2663" i="5" s="1"/>
  <c r="M2663" i="5" s="1"/>
  <c r="R2662" i="5"/>
  <c r="K2662" i="5"/>
  <c r="L2662" i="5" s="1"/>
  <c r="M2662" i="5" s="1"/>
  <c r="I2661" i="5"/>
  <c r="R2661" i="5"/>
  <c r="K2661" i="5"/>
  <c r="L2661" i="5" s="1"/>
  <c r="M2661" i="5" s="1"/>
  <c r="I2660" i="5"/>
  <c r="R2660" i="5"/>
  <c r="K2660" i="5"/>
  <c r="L2660" i="5" s="1"/>
  <c r="M2660" i="5" s="1"/>
  <c r="R2659" i="5"/>
  <c r="K2659" i="5"/>
  <c r="L2659" i="5" s="1"/>
  <c r="M2659" i="5" s="1"/>
  <c r="I2658" i="5"/>
  <c r="R2658" i="5"/>
  <c r="K2658" i="5"/>
  <c r="L2658" i="5" s="1"/>
  <c r="M2658" i="5" s="1"/>
  <c r="I2657" i="5"/>
  <c r="R2657" i="5"/>
  <c r="K2657" i="5"/>
  <c r="L2657" i="5" s="1"/>
  <c r="M2657" i="5" s="1"/>
  <c r="I2656" i="5"/>
  <c r="R2656" i="5"/>
  <c r="K2656" i="5"/>
  <c r="L2656" i="5" s="1"/>
  <c r="M2656" i="5" s="1"/>
  <c r="I2655" i="5"/>
  <c r="R2655" i="5"/>
  <c r="K2655" i="5"/>
  <c r="L2655" i="5" s="1"/>
  <c r="M2655" i="5" s="1"/>
  <c r="R2654" i="5"/>
  <c r="K2654" i="5"/>
  <c r="L2654" i="5" s="1"/>
  <c r="M2654" i="5" s="1"/>
  <c r="R2653" i="5"/>
  <c r="K2653" i="5"/>
  <c r="L2653" i="5" s="1"/>
  <c r="M2653" i="5" s="1"/>
  <c r="I2652" i="5"/>
  <c r="R2652" i="5"/>
  <c r="L2652" i="5"/>
  <c r="M2652" i="5" s="1"/>
  <c r="K2652" i="5"/>
  <c r="I2651" i="5"/>
  <c r="R2651" i="5"/>
  <c r="K2651" i="5"/>
  <c r="L2651" i="5" s="1"/>
  <c r="M2651" i="5" s="1"/>
  <c r="I2650" i="5"/>
  <c r="R2650" i="5"/>
  <c r="K2650" i="5"/>
  <c r="L2650" i="5" s="1"/>
  <c r="M2650" i="5" s="1"/>
  <c r="I2649" i="5"/>
  <c r="R2649" i="5"/>
  <c r="K2649" i="5"/>
  <c r="L2649" i="5" s="1"/>
  <c r="M2649" i="5" s="1"/>
  <c r="I2648" i="5"/>
  <c r="R2648" i="5"/>
  <c r="K2648" i="5"/>
  <c r="L2648" i="5" s="1"/>
  <c r="M2648" i="5" s="1"/>
  <c r="I2647" i="5"/>
  <c r="R2647" i="5"/>
  <c r="K2647" i="5"/>
  <c r="L2647" i="5" s="1"/>
  <c r="M2647" i="5" s="1"/>
  <c r="I2646" i="5"/>
  <c r="R2646" i="5"/>
  <c r="K2646" i="5"/>
  <c r="L2646" i="5" s="1"/>
  <c r="M2646" i="5" s="1"/>
  <c r="R2645" i="5"/>
  <c r="K2645" i="5"/>
  <c r="L2645" i="5" s="1"/>
  <c r="M2645" i="5" s="1"/>
  <c r="I2644" i="5"/>
  <c r="R2644" i="5"/>
  <c r="K2644" i="5"/>
  <c r="L2644" i="5" s="1"/>
  <c r="M2644" i="5" s="1"/>
  <c r="I2643" i="5"/>
  <c r="R2643" i="5"/>
  <c r="K2643" i="5"/>
  <c r="L2643" i="5" s="1"/>
  <c r="M2643" i="5" s="1"/>
  <c r="I2642" i="5"/>
  <c r="R2642" i="5"/>
  <c r="K2642" i="5"/>
  <c r="L2642" i="5" s="1"/>
  <c r="M2642" i="5" s="1"/>
  <c r="R2641" i="5"/>
  <c r="K2641" i="5"/>
  <c r="L2641" i="5" s="1"/>
  <c r="M2641" i="5" s="1"/>
  <c r="I2640" i="5"/>
  <c r="R2640" i="5"/>
  <c r="K2640" i="5"/>
  <c r="L2640" i="5" s="1"/>
  <c r="M2640" i="5" s="1"/>
  <c r="I2639" i="5"/>
  <c r="R2639" i="5"/>
  <c r="K2639" i="5"/>
  <c r="L2639" i="5" s="1"/>
  <c r="M2639" i="5" s="1"/>
  <c r="I2638" i="5"/>
  <c r="R2638" i="5"/>
  <c r="K2638" i="5"/>
  <c r="L2638" i="5" s="1"/>
  <c r="M2638" i="5" s="1"/>
  <c r="I2637" i="5"/>
  <c r="R2637" i="5"/>
  <c r="K2637" i="5"/>
  <c r="L2637" i="5" s="1"/>
  <c r="M2637" i="5" s="1"/>
  <c r="R2636" i="5"/>
  <c r="K2636" i="5"/>
  <c r="L2636" i="5" s="1"/>
  <c r="M2636" i="5" s="1"/>
  <c r="R2635" i="5"/>
  <c r="K2635" i="5"/>
  <c r="L2635" i="5" s="1"/>
  <c r="M2635" i="5" s="1"/>
  <c r="I2634" i="5"/>
  <c r="R2634" i="5"/>
  <c r="K2634" i="5"/>
  <c r="L2634" i="5" s="1"/>
  <c r="M2634" i="5" s="1"/>
  <c r="R2633" i="5"/>
  <c r="K2633" i="5"/>
  <c r="L2633" i="5" s="1"/>
  <c r="M2633" i="5" s="1"/>
  <c r="W2632" i="5"/>
  <c r="Z2632" i="5" s="1"/>
  <c r="R2632" i="5"/>
  <c r="K2632" i="5"/>
  <c r="L2632" i="5" s="1"/>
  <c r="M2632" i="5" s="1"/>
  <c r="I2631" i="5"/>
  <c r="R2631" i="5"/>
  <c r="K2631" i="5"/>
  <c r="L2631" i="5" s="1"/>
  <c r="M2631" i="5" s="1"/>
  <c r="R2630" i="5"/>
  <c r="K2630" i="5"/>
  <c r="L2630" i="5" s="1"/>
  <c r="M2630" i="5" s="1"/>
  <c r="I2629" i="5"/>
  <c r="R2629" i="5"/>
  <c r="K2629" i="5"/>
  <c r="L2629" i="5" s="1"/>
  <c r="M2629" i="5" s="1"/>
  <c r="I2628" i="5"/>
  <c r="R2628" i="5"/>
  <c r="K2628" i="5"/>
  <c r="L2628" i="5" s="1"/>
  <c r="M2628" i="5" s="1"/>
  <c r="R2627" i="5"/>
  <c r="K2627" i="5"/>
  <c r="L2627" i="5" s="1"/>
  <c r="M2627" i="5" s="1"/>
  <c r="R2626" i="5"/>
  <c r="K2626" i="5"/>
  <c r="L2626" i="5" s="1"/>
  <c r="M2626" i="5" s="1"/>
  <c r="I2625" i="5"/>
  <c r="R2625" i="5"/>
  <c r="K2625" i="5"/>
  <c r="L2625" i="5" s="1"/>
  <c r="M2625" i="5" s="1"/>
  <c r="I2624" i="5"/>
  <c r="R2624" i="5"/>
  <c r="K2624" i="5"/>
  <c r="L2624" i="5" s="1"/>
  <c r="M2624" i="5" s="1"/>
  <c r="I2623" i="5"/>
  <c r="R2623" i="5"/>
  <c r="K2623" i="5"/>
  <c r="L2623" i="5" s="1"/>
  <c r="M2623" i="5" s="1"/>
  <c r="I2622" i="5"/>
  <c r="R2622" i="5"/>
  <c r="K2622" i="5"/>
  <c r="L2622" i="5" s="1"/>
  <c r="M2622" i="5" s="1"/>
  <c r="W2621" i="5"/>
  <c r="Z2621" i="5" s="1"/>
  <c r="I2621" i="5"/>
  <c r="R2621" i="5"/>
  <c r="K2621" i="5"/>
  <c r="L2621" i="5" s="1"/>
  <c r="M2621" i="5" s="1"/>
  <c r="I2620" i="5"/>
  <c r="R2620" i="5"/>
  <c r="K2620" i="5"/>
  <c r="L2620" i="5" s="1"/>
  <c r="M2620" i="5" s="1"/>
  <c r="I2619" i="5"/>
  <c r="R2619" i="5"/>
  <c r="K2619" i="5"/>
  <c r="L2619" i="5" s="1"/>
  <c r="M2619" i="5" s="1"/>
  <c r="R2618" i="5"/>
  <c r="K2618" i="5"/>
  <c r="L2618" i="5" s="1"/>
  <c r="M2618" i="5" s="1"/>
  <c r="I2617" i="5"/>
  <c r="R2617" i="5"/>
  <c r="K2617" i="5"/>
  <c r="L2617" i="5" s="1"/>
  <c r="M2617" i="5" s="1"/>
  <c r="I2616" i="5"/>
  <c r="R2616" i="5"/>
  <c r="K2616" i="5"/>
  <c r="L2616" i="5" s="1"/>
  <c r="M2616" i="5" s="1"/>
  <c r="I2615" i="5"/>
  <c r="R2615" i="5"/>
  <c r="K2615" i="5"/>
  <c r="L2615" i="5" s="1"/>
  <c r="M2615" i="5" s="1"/>
  <c r="W2614" i="5"/>
  <c r="Z2614" i="5" s="1"/>
  <c r="R2614" i="5"/>
  <c r="K2614" i="5"/>
  <c r="L2614" i="5" s="1"/>
  <c r="M2614" i="5" s="1"/>
  <c r="I2613" i="5"/>
  <c r="R2613" i="5"/>
  <c r="K2613" i="5"/>
  <c r="L2613" i="5" s="1"/>
  <c r="M2613" i="5" s="1"/>
  <c r="I2612" i="5"/>
  <c r="R2612" i="5"/>
  <c r="K2612" i="5"/>
  <c r="L2612" i="5" s="1"/>
  <c r="M2612" i="5" s="1"/>
  <c r="I2611" i="5"/>
  <c r="R2611" i="5"/>
  <c r="K2611" i="5"/>
  <c r="L2611" i="5" s="1"/>
  <c r="M2611" i="5" s="1"/>
  <c r="I2610" i="5"/>
  <c r="R2610" i="5"/>
  <c r="K2610" i="5"/>
  <c r="L2610" i="5" s="1"/>
  <c r="M2610" i="5" s="1"/>
  <c r="I2609" i="5"/>
  <c r="R2609" i="5"/>
  <c r="K2609" i="5"/>
  <c r="L2609" i="5" s="1"/>
  <c r="M2609" i="5" s="1"/>
  <c r="I2608" i="5"/>
  <c r="R2608" i="5"/>
  <c r="K2608" i="5"/>
  <c r="L2608" i="5" s="1"/>
  <c r="M2608" i="5" s="1"/>
  <c r="I2607" i="5"/>
  <c r="R2607" i="5"/>
  <c r="K2607" i="5"/>
  <c r="L2607" i="5" s="1"/>
  <c r="M2607" i="5" s="1"/>
  <c r="R2606" i="5"/>
  <c r="K2606" i="5"/>
  <c r="L2606" i="5" s="1"/>
  <c r="M2606" i="5" s="1"/>
  <c r="R2605" i="5"/>
  <c r="K2605" i="5"/>
  <c r="L2605" i="5" s="1"/>
  <c r="M2605" i="5" s="1"/>
  <c r="I2604" i="5"/>
  <c r="R2604" i="5"/>
  <c r="K2604" i="5"/>
  <c r="L2604" i="5" s="1"/>
  <c r="M2604" i="5" s="1"/>
  <c r="I2603" i="5"/>
  <c r="R2603" i="5"/>
  <c r="K2603" i="5"/>
  <c r="L2603" i="5" s="1"/>
  <c r="M2603" i="5" s="1"/>
  <c r="I2602" i="5"/>
  <c r="R2602" i="5"/>
  <c r="K2602" i="5"/>
  <c r="L2602" i="5" s="1"/>
  <c r="M2602" i="5" s="1"/>
  <c r="I2601" i="5"/>
  <c r="R2601" i="5"/>
  <c r="K2601" i="5"/>
  <c r="L2601" i="5" s="1"/>
  <c r="M2601" i="5" s="1"/>
  <c r="R2600" i="5"/>
  <c r="K2600" i="5"/>
  <c r="L2600" i="5" s="1"/>
  <c r="M2600" i="5" s="1"/>
  <c r="I2599" i="5"/>
  <c r="R2599" i="5"/>
  <c r="K2599" i="5"/>
  <c r="L2599" i="5" s="1"/>
  <c r="M2599" i="5" s="1"/>
  <c r="I2598" i="5"/>
  <c r="R2598" i="5"/>
  <c r="K2598" i="5"/>
  <c r="L2598" i="5" s="1"/>
  <c r="M2598" i="5" s="1"/>
  <c r="R2597" i="5"/>
  <c r="K2597" i="5"/>
  <c r="L2597" i="5" s="1"/>
  <c r="M2597" i="5" s="1"/>
  <c r="W2596" i="5"/>
  <c r="Z2596" i="5" s="1"/>
  <c r="R2596" i="5"/>
  <c r="K2596" i="5"/>
  <c r="L2596" i="5" s="1"/>
  <c r="M2596" i="5" s="1"/>
  <c r="I2595" i="5"/>
  <c r="R2595" i="5"/>
  <c r="K2595" i="5"/>
  <c r="L2595" i="5" s="1"/>
  <c r="M2595" i="5" s="1"/>
  <c r="I2594" i="5"/>
  <c r="R2594" i="5"/>
  <c r="K2594" i="5"/>
  <c r="L2594" i="5" s="1"/>
  <c r="M2594" i="5" s="1"/>
  <c r="I2593" i="5"/>
  <c r="R2593" i="5"/>
  <c r="K2593" i="5"/>
  <c r="L2593" i="5" s="1"/>
  <c r="M2593" i="5" s="1"/>
  <c r="I2592" i="5"/>
  <c r="R2592" i="5"/>
  <c r="K2592" i="5"/>
  <c r="L2592" i="5" s="1"/>
  <c r="M2592" i="5" s="1"/>
  <c r="I2591" i="5"/>
  <c r="R2591" i="5"/>
  <c r="K2591" i="5"/>
  <c r="L2591" i="5" s="1"/>
  <c r="M2591" i="5" s="1"/>
  <c r="I2590" i="5"/>
  <c r="R2590" i="5"/>
  <c r="K2590" i="5"/>
  <c r="L2590" i="5" s="1"/>
  <c r="M2590" i="5" s="1"/>
  <c r="I2589" i="5"/>
  <c r="R2589" i="5"/>
  <c r="K2589" i="5"/>
  <c r="L2589" i="5" s="1"/>
  <c r="M2589" i="5" s="1"/>
  <c r="I2588" i="5"/>
  <c r="R2588" i="5"/>
  <c r="K2588" i="5"/>
  <c r="L2588" i="5" s="1"/>
  <c r="M2588" i="5" s="1"/>
  <c r="I2587" i="5"/>
  <c r="R2587" i="5"/>
  <c r="K2587" i="5"/>
  <c r="L2587" i="5" s="1"/>
  <c r="M2587" i="5" s="1"/>
  <c r="I2586" i="5"/>
  <c r="R2586" i="5"/>
  <c r="K2586" i="5"/>
  <c r="L2586" i="5" s="1"/>
  <c r="M2586" i="5" s="1"/>
  <c r="W2585" i="5"/>
  <c r="Z2585" i="5" s="1"/>
  <c r="I2585" i="5"/>
  <c r="R2585" i="5"/>
  <c r="K2585" i="5"/>
  <c r="L2585" i="5" s="1"/>
  <c r="M2585" i="5" s="1"/>
  <c r="R2584" i="5"/>
  <c r="K2584" i="5"/>
  <c r="L2584" i="5" s="1"/>
  <c r="M2584" i="5" s="1"/>
  <c r="I2583" i="5"/>
  <c r="R2583" i="5"/>
  <c r="K2583" i="5"/>
  <c r="L2583" i="5" s="1"/>
  <c r="M2583" i="5" s="1"/>
  <c r="I2582" i="5"/>
  <c r="R2582" i="5"/>
  <c r="K2582" i="5"/>
  <c r="L2582" i="5" s="1"/>
  <c r="M2582" i="5" s="1"/>
  <c r="W2581" i="5"/>
  <c r="Z2581" i="5" s="1"/>
  <c r="R2581" i="5"/>
  <c r="K2581" i="5"/>
  <c r="L2581" i="5" s="1"/>
  <c r="M2581" i="5" s="1"/>
  <c r="I2580" i="5"/>
  <c r="R2580" i="5"/>
  <c r="K2580" i="5"/>
  <c r="L2580" i="5" s="1"/>
  <c r="M2580" i="5" s="1"/>
  <c r="I2579" i="5"/>
  <c r="R2579" i="5"/>
  <c r="L2579" i="5"/>
  <c r="M2579" i="5" s="1"/>
  <c r="K2579" i="5"/>
  <c r="I2578" i="5"/>
  <c r="R2578" i="5"/>
  <c r="K2578" i="5"/>
  <c r="L2578" i="5" s="1"/>
  <c r="M2578" i="5" s="1"/>
  <c r="I2577" i="5"/>
  <c r="R2577" i="5"/>
  <c r="K2577" i="5"/>
  <c r="L2577" i="5" s="1"/>
  <c r="M2577" i="5" s="1"/>
  <c r="I2576" i="5"/>
  <c r="R2576" i="5"/>
  <c r="K2576" i="5"/>
  <c r="L2576" i="5" s="1"/>
  <c r="M2576" i="5" s="1"/>
  <c r="I2575" i="5"/>
  <c r="R2575" i="5"/>
  <c r="K2575" i="5"/>
  <c r="L2575" i="5" s="1"/>
  <c r="M2575" i="5" s="1"/>
  <c r="I2574" i="5"/>
  <c r="R2574" i="5"/>
  <c r="K2574" i="5"/>
  <c r="L2574" i="5" s="1"/>
  <c r="M2574" i="5" s="1"/>
  <c r="R2573" i="5"/>
  <c r="K2573" i="5"/>
  <c r="L2573" i="5" s="1"/>
  <c r="M2573" i="5" s="1"/>
  <c r="I2572" i="5"/>
  <c r="R2572" i="5"/>
  <c r="K2572" i="5"/>
  <c r="L2572" i="5" s="1"/>
  <c r="M2572" i="5" s="1"/>
  <c r="I2571" i="5"/>
  <c r="R2571" i="5"/>
  <c r="K2571" i="5"/>
  <c r="L2571" i="5" s="1"/>
  <c r="M2571" i="5" s="1"/>
  <c r="R2570" i="5"/>
  <c r="K2570" i="5"/>
  <c r="L2570" i="5" s="1"/>
  <c r="M2570" i="5" s="1"/>
  <c r="I2569" i="5"/>
  <c r="R2569" i="5"/>
  <c r="K2569" i="5"/>
  <c r="L2569" i="5" s="1"/>
  <c r="M2569" i="5" s="1"/>
  <c r="R2568" i="5"/>
  <c r="K2568" i="5"/>
  <c r="L2568" i="5" s="1"/>
  <c r="M2568" i="5" s="1"/>
  <c r="I2567" i="5"/>
  <c r="R2567" i="5"/>
  <c r="K2567" i="5"/>
  <c r="L2567" i="5" s="1"/>
  <c r="M2567" i="5" s="1"/>
  <c r="I2566" i="5"/>
  <c r="R2566" i="5"/>
  <c r="K2566" i="5"/>
  <c r="L2566" i="5" s="1"/>
  <c r="M2566" i="5" s="1"/>
  <c r="I2565" i="5"/>
  <c r="R2565" i="5"/>
  <c r="K2565" i="5"/>
  <c r="L2565" i="5" s="1"/>
  <c r="M2565" i="5" s="1"/>
  <c r="I2564" i="5"/>
  <c r="R2564" i="5"/>
  <c r="K2564" i="5"/>
  <c r="L2564" i="5" s="1"/>
  <c r="M2564" i="5" s="1"/>
  <c r="I2563" i="5"/>
  <c r="R2563" i="5"/>
  <c r="K2563" i="5"/>
  <c r="L2563" i="5" s="1"/>
  <c r="M2563" i="5" s="1"/>
  <c r="I2562" i="5"/>
  <c r="R2562" i="5"/>
  <c r="K2562" i="5"/>
  <c r="L2562" i="5" s="1"/>
  <c r="M2562" i="5" s="1"/>
  <c r="I2561" i="5"/>
  <c r="R2561" i="5"/>
  <c r="K2561" i="5"/>
  <c r="L2561" i="5" s="1"/>
  <c r="M2561" i="5" s="1"/>
  <c r="R2560" i="5"/>
  <c r="K2560" i="5"/>
  <c r="L2560" i="5" s="1"/>
  <c r="M2560" i="5" s="1"/>
  <c r="I2559" i="5"/>
  <c r="R2559" i="5"/>
  <c r="K2559" i="5"/>
  <c r="L2559" i="5" s="1"/>
  <c r="M2559" i="5" s="1"/>
  <c r="I2558" i="5"/>
  <c r="R2558" i="5"/>
  <c r="K2558" i="5"/>
  <c r="L2558" i="5" s="1"/>
  <c r="M2558" i="5" s="1"/>
  <c r="I2557" i="5"/>
  <c r="R2557" i="5"/>
  <c r="K2557" i="5"/>
  <c r="L2557" i="5" s="1"/>
  <c r="M2557" i="5" s="1"/>
  <c r="I2556" i="5"/>
  <c r="R2556" i="5"/>
  <c r="K2556" i="5"/>
  <c r="L2556" i="5" s="1"/>
  <c r="M2556" i="5" s="1"/>
  <c r="W2555" i="5"/>
  <c r="Z2555" i="5" s="1"/>
  <c r="R2555" i="5"/>
  <c r="K2555" i="5"/>
  <c r="L2555" i="5" s="1"/>
  <c r="M2555" i="5" s="1"/>
  <c r="I2554" i="5"/>
  <c r="R2554" i="5"/>
  <c r="K2554" i="5"/>
  <c r="L2554" i="5" s="1"/>
  <c r="M2554" i="5" s="1"/>
  <c r="I2553" i="5"/>
  <c r="R2553" i="5"/>
  <c r="K2553" i="5"/>
  <c r="L2553" i="5" s="1"/>
  <c r="M2553" i="5" s="1"/>
  <c r="I2552" i="5"/>
  <c r="R2552" i="5"/>
  <c r="K2552" i="5"/>
  <c r="L2552" i="5" s="1"/>
  <c r="M2552" i="5" s="1"/>
  <c r="I2551" i="5"/>
  <c r="R2551" i="5"/>
  <c r="K2551" i="5"/>
  <c r="L2551" i="5" s="1"/>
  <c r="M2551" i="5" s="1"/>
  <c r="I2550" i="5"/>
  <c r="R2550" i="5"/>
  <c r="K2550" i="5"/>
  <c r="L2550" i="5" s="1"/>
  <c r="M2550" i="5" s="1"/>
  <c r="R2549" i="5"/>
  <c r="K2549" i="5"/>
  <c r="L2549" i="5" s="1"/>
  <c r="M2549" i="5" s="1"/>
  <c r="I2548" i="5"/>
  <c r="R2548" i="5"/>
  <c r="K2548" i="5"/>
  <c r="L2548" i="5" s="1"/>
  <c r="M2548" i="5" s="1"/>
  <c r="I2547" i="5"/>
  <c r="R2547" i="5"/>
  <c r="K2547" i="5"/>
  <c r="L2547" i="5" s="1"/>
  <c r="M2547" i="5" s="1"/>
  <c r="I2546" i="5"/>
  <c r="R2546" i="5"/>
  <c r="K2546" i="5"/>
  <c r="L2546" i="5" s="1"/>
  <c r="M2546" i="5" s="1"/>
  <c r="I2545" i="5"/>
  <c r="R2545" i="5"/>
  <c r="K2545" i="5"/>
  <c r="L2545" i="5" s="1"/>
  <c r="M2545" i="5" s="1"/>
  <c r="I2544" i="5"/>
  <c r="R2544" i="5"/>
  <c r="K2544" i="5"/>
  <c r="L2544" i="5" s="1"/>
  <c r="M2544" i="5" s="1"/>
  <c r="I2543" i="5"/>
  <c r="R2543" i="5"/>
  <c r="K2543" i="5"/>
  <c r="L2543" i="5" s="1"/>
  <c r="M2543" i="5" s="1"/>
  <c r="I2542" i="5"/>
  <c r="R2542" i="5"/>
  <c r="K2542" i="5"/>
  <c r="L2542" i="5" s="1"/>
  <c r="M2542" i="5" s="1"/>
  <c r="I2541" i="5"/>
  <c r="R2541" i="5"/>
  <c r="K2541" i="5"/>
  <c r="L2541" i="5" s="1"/>
  <c r="M2541" i="5" s="1"/>
  <c r="W2540" i="5"/>
  <c r="Z2540" i="5" s="1"/>
  <c r="R2540" i="5"/>
  <c r="K2540" i="5"/>
  <c r="L2540" i="5" s="1"/>
  <c r="M2540" i="5" s="1"/>
  <c r="I2539" i="5"/>
  <c r="R2539" i="5"/>
  <c r="K2539" i="5"/>
  <c r="L2539" i="5" s="1"/>
  <c r="M2539" i="5" s="1"/>
  <c r="I2538" i="5"/>
  <c r="R2538" i="5"/>
  <c r="K2538" i="5"/>
  <c r="L2538" i="5" s="1"/>
  <c r="M2538" i="5" s="1"/>
  <c r="I2537" i="5"/>
  <c r="R2537" i="5"/>
  <c r="K2537" i="5"/>
  <c r="L2537" i="5" s="1"/>
  <c r="M2537" i="5" s="1"/>
  <c r="I2536" i="5"/>
  <c r="R2536" i="5"/>
  <c r="K2536" i="5"/>
  <c r="L2536" i="5" s="1"/>
  <c r="M2536" i="5" s="1"/>
  <c r="I2535" i="5"/>
  <c r="R2535" i="5"/>
  <c r="K2535" i="5"/>
  <c r="L2535" i="5" s="1"/>
  <c r="M2535" i="5" s="1"/>
  <c r="I2534" i="5"/>
  <c r="R2534" i="5"/>
  <c r="K2534" i="5"/>
  <c r="L2534" i="5" s="1"/>
  <c r="M2534" i="5" s="1"/>
  <c r="I2533" i="5"/>
  <c r="R2533" i="5"/>
  <c r="K2533" i="5"/>
  <c r="L2533" i="5" s="1"/>
  <c r="M2533" i="5" s="1"/>
  <c r="I2532" i="5"/>
  <c r="R2532" i="5"/>
  <c r="K2532" i="5"/>
  <c r="L2532" i="5" s="1"/>
  <c r="M2532" i="5" s="1"/>
  <c r="R2531" i="5"/>
  <c r="K2531" i="5"/>
  <c r="L2531" i="5" s="1"/>
  <c r="M2531" i="5" s="1"/>
  <c r="I2530" i="5"/>
  <c r="R2530" i="5"/>
  <c r="K2530" i="5"/>
  <c r="L2530" i="5" s="1"/>
  <c r="M2530" i="5" s="1"/>
  <c r="I2529" i="5"/>
  <c r="R2529" i="5"/>
  <c r="K2529" i="5"/>
  <c r="L2529" i="5" s="1"/>
  <c r="M2529" i="5" s="1"/>
  <c r="I2528" i="5"/>
  <c r="R2528" i="5"/>
  <c r="K2528" i="5"/>
  <c r="L2528" i="5" s="1"/>
  <c r="M2528" i="5" s="1"/>
  <c r="I2527" i="5"/>
  <c r="R2527" i="5"/>
  <c r="K2527" i="5"/>
  <c r="L2527" i="5" s="1"/>
  <c r="M2527" i="5" s="1"/>
  <c r="I2526" i="5"/>
  <c r="R2526" i="5"/>
  <c r="K2526" i="5"/>
  <c r="L2526" i="5" s="1"/>
  <c r="M2526" i="5" s="1"/>
  <c r="I2525" i="5"/>
  <c r="R2525" i="5"/>
  <c r="K2525" i="5"/>
  <c r="L2525" i="5" s="1"/>
  <c r="M2525" i="5" s="1"/>
  <c r="I2524" i="5"/>
  <c r="R2524" i="5"/>
  <c r="K2524" i="5"/>
  <c r="L2524" i="5" s="1"/>
  <c r="M2524" i="5" s="1"/>
  <c r="I2523" i="5"/>
  <c r="R2523" i="5"/>
  <c r="K2523" i="5"/>
  <c r="L2523" i="5" s="1"/>
  <c r="M2523" i="5" s="1"/>
  <c r="R2522" i="5"/>
  <c r="K2522" i="5"/>
  <c r="L2522" i="5" s="1"/>
  <c r="M2522" i="5" s="1"/>
  <c r="I2521" i="5"/>
  <c r="R2521" i="5"/>
  <c r="K2521" i="5"/>
  <c r="L2521" i="5" s="1"/>
  <c r="M2521" i="5" s="1"/>
  <c r="I2520" i="5"/>
  <c r="R2520" i="5"/>
  <c r="K2520" i="5"/>
  <c r="L2520" i="5" s="1"/>
  <c r="M2520" i="5" s="1"/>
  <c r="I2519" i="5"/>
  <c r="R2519" i="5"/>
  <c r="K2519" i="5"/>
  <c r="L2519" i="5" s="1"/>
  <c r="M2519" i="5" s="1"/>
  <c r="I2518" i="5"/>
  <c r="R2518" i="5"/>
  <c r="K2518" i="5"/>
  <c r="L2518" i="5" s="1"/>
  <c r="M2518" i="5" s="1"/>
  <c r="I2517" i="5"/>
  <c r="R2517" i="5"/>
  <c r="K2517" i="5"/>
  <c r="L2517" i="5" s="1"/>
  <c r="M2517" i="5" s="1"/>
  <c r="I2516" i="5"/>
  <c r="R2516" i="5"/>
  <c r="K2516" i="5"/>
  <c r="L2516" i="5" s="1"/>
  <c r="M2516" i="5" s="1"/>
  <c r="I2515" i="5"/>
  <c r="R2515" i="5"/>
  <c r="K2515" i="5"/>
  <c r="L2515" i="5" s="1"/>
  <c r="M2515" i="5" s="1"/>
  <c r="I2514" i="5"/>
  <c r="R2514" i="5"/>
  <c r="K2514" i="5"/>
  <c r="L2514" i="5" s="1"/>
  <c r="M2514" i="5" s="1"/>
  <c r="R2513" i="5"/>
  <c r="K2513" i="5"/>
  <c r="L2513" i="5" s="1"/>
  <c r="M2513" i="5" s="1"/>
  <c r="I2512" i="5"/>
  <c r="R2512" i="5"/>
  <c r="K2512" i="5"/>
  <c r="L2512" i="5" s="1"/>
  <c r="M2512" i="5" s="1"/>
  <c r="I2511" i="5"/>
  <c r="R2511" i="5"/>
  <c r="K2511" i="5"/>
  <c r="L2511" i="5" s="1"/>
  <c r="M2511" i="5" s="1"/>
  <c r="I2510" i="5"/>
  <c r="R2510" i="5"/>
  <c r="K2510" i="5"/>
  <c r="L2510" i="5" s="1"/>
  <c r="M2510" i="5" s="1"/>
  <c r="I2509" i="5"/>
  <c r="R2509" i="5"/>
  <c r="K2509" i="5"/>
  <c r="L2509" i="5" s="1"/>
  <c r="M2509" i="5" s="1"/>
  <c r="I2508" i="5"/>
  <c r="R2508" i="5"/>
  <c r="K2508" i="5"/>
  <c r="L2508" i="5" s="1"/>
  <c r="M2508" i="5" s="1"/>
  <c r="I2507" i="5"/>
  <c r="R2507" i="5"/>
  <c r="K2507" i="5"/>
  <c r="L2507" i="5" s="1"/>
  <c r="M2507" i="5" s="1"/>
  <c r="I2506" i="5"/>
  <c r="R2506" i="5"/>
  <c r="K2506" i="5"/>
  <c r="L2506" i="5" s="1"/>
  <c r="M2506" i="5" s="1"/>
  <c r="I2505" i="5"/>
  <c r="R2505" i="5"/>
  <c r="K2505" i="5"/>
  <c r="L2505" i="5" s="1"/>
  <c r="M2505" i="5" s="1"/>
  <c r="R2504" i="5"/>
  <c r="K2504" i="5"/>
  <c r="L2504" i="5" s="1"/>
  <c r="M2504" i="5" s="1"/>
  <c r="I2503" i="5"/>
  <c r="R2503" i="5"/>
  <c r="K2503" i="5"/>
  <c r="L2503" i="5" s="1"/>
  <c r="M2503" i="5" s="1"/>
  <c r="I2502" i="5"/>
  <c r="R2502" i="5"/>
  <c r="K2502" i="5"/>
  <c r="L2502" i="5" s="1"/>
  <c r="M2502" i="5" s="1"/>
  <c r="I2501" i="5"/>
  <c r="R2501" i="5"/>
  <c r="K2501" i="5"/>
  <c r="L2501" i="5" s="1"/>
  <c r="M2501" i="5" s="1"/>
  <c r="I2500" i="5"/>
  <c r="R2500" i="5"/>
  <c r="K2500" i="5"/>
  <c r="L2500" i="5" s="1"/>
  <c r="M2500" i="5" s="1"/>
  <c r="I2499" i="5"/>
  <c r="R2499" i="5"/>
  <c r="K2499" i="5"/>
  <c r="L2499" i="5" s="1"/>
  <c r="M2499" i="5" s="1"/>
  <c r="I2498" i="5"/>
  <c r="R2498" i="5"/>
  <c r="K2498" i="5"/>
  <c r="L2498" i="5" s="1"/>
  <c r="M2498" i="5" s="1"/>
  <c r="I2497" i="5"/>
  <c r="R2497" i="5"/>
  <c r="K2497" i="5"/>
  <c r="L2497" i="5" s="1"/>
  <c r="M2497" i="5" s="1"/>
  <c r="I2496" i="5"/>
  <c r="R2496" i="5"/>
  <c r="K2496" i="5"/>
  <c r="L2496" i="5" s="1"/>
  <c r="M2496" i="5" s="1"/>
  <c r="R2495" i="5"/>
  <c r="K2495" i="5"/>
  <c r="L2495" i="5" s="1"/>
  <c r="M2495" i="5" s="1"/>
  <c r="I2494" i="5"/>
  <c r="R2494" i="5"/>
  <c r="K2494" i="5"/>
  <c r="L2494" i="5" s="1"/>
  <c r="M2494" i="5" s="1"/>
  <c r="I2493" i="5"/>
  <c r="R2493" i="5"/>
  <c r="K2493" i="5"/>
  <c r="L2493" i="5" s="1"/>
  <c r="M2493" i="5" s="1"/>
  <c r="I2492" i="5"/>
  <c r="R2492" i="5"/>
  <c r="K2492" i="5"/>
  <c r="L2492" i="5" s="1"/>
  <c r="M2492" i="5" s="1"/>
  <c r="I2491" i="5"/>
  <c r="R2491" i="5"/>
  <c r="K2491" i="5"/>
  <c r="L2491" i="5" s="1"/>
  <c r="M2491" i="5" s="1"/>
  <c r="I2490" i="5"/>
  <c r="R2490" i="5"/>
  <c r="K2490" i="5"/>
  <c r="L2490" i="5" s="1"/>
  <c r="M2490" i="5" s="1"/>
  <c r="I2489" i="5"/>
  <c r="R2489" i="5"/>
  <c r="K2489" i="5"/>
  <c r="L2489" i="5" s="1"/>
  <c r="M2489" i="5" s="1"/>
  <c r="I2488" i="5"/>
  <c r="R2488" i="5"/>
  <c r="K2488" i="5"/>
  <c r="L2488" i="5" s="1"/>
  <c r="M2488" i="5" s="1"/>
  <c r="I2487" i="5"/>
  <c r="R2487" i="5"/>
  <c r="K2487" i="5"/>
  <c r="L2487" i="5" s="1"/>
  <c r="M2487" i="5" s="1"/>
  <c r="R2486" i="5"/>
  <c r="K2486" i="5"/>
  <c r="L2486" i="5" s="1"/>
  <c r="M2486" i="5" s="1"/>
  <c r="I2485" i="5"/>
  <c r="R2485" i="5"/>
  <c r="K2485" i="5"/>
  <c r="L2485" i="5" s="1"/>
  <c r="M2485" i="5" s="1"/>
  <c r="I2484" i="5"/>
  <c r="R2484" i="5"/>
  <c r="K2484" i="5"/>
  <c r="L2484" i="5" s="1"/>
  <c r="M2484" i="5" s="1"/>
  <c r="I2483" i="5"/>
  <c r="R2483" i="5"/>
  <c r="K2483" i="5"/>
  <c r="L2483" i="5" s="1"/>
  <c r="M2483" i="5" s="1"/>
  <c r="I2482" i="5"/>
  <c r="R2482" i="5"/>
  <c r="K2482" i="5"/>
  <c r="L2482" i="5" s="1"/>
  <c r="M2482" i="5" s="1"/>
  <c r="I2481" i="5"/>
  <c r="R2481" i="5"/>
  <c r="K2481" i="5"/>
  <c r="L2481" i="5" s="1"/>
  <c r="M2481" i="5" s="1"/>
  <c r="I2480" i="5"/>
  <c r="R2480" i="5"/>
  <c r="K2480" i="5"/>
  <c r="L2480" i="5" s="1"/>
  <c r="M2480" i="5" s="1"/>
  <c r="I2479" i="5"/>
  <c r="R2479" i="5"/>
  <c r="K2479" i="5"/>
  <c r="L2479" i="5" s="1"/>
  <c r="M2479" i="5" s="1"/>
  <c r="I2478" i="5"/>
  <c r="R2478" i="5"/>
  <c r="K2478" i="5"/>
  <c r="L2478" i="5" s="1"/>
  <c r="M2478" i="5" s="1"/>
  <c r="R2477" i="5"/>
  <c r="K2477" i="5"/>
  <c r="L2477" i="5" s="1"/>
  <c r="M2477" i="5" s="1"/>
  <c r="I2476" i="5"/>
  <c r="R2476" i="5"/>
  <c r="K2476" i="5"/>
  <c r="L2476" i="5" s="1"/>
  <c r="M2476" i="5" s="1"/>
  <c r="I2475" i="5"/>
  <c r="R2475" i="5"/>
  <c r="K2475" i="5"/>
  <c r="L2475" i="5" s="1"/>
  <c r="M2475" i="5" s="1"/>
  <c r="I2474" i="5"/>
  <c r="R2474" i="5"/>
  <c r="K2474" i="5"/>
  <c r="L2474" i="5" s="1"/>
  <c r="M2474" i="5" s="1"/>
  <c r="I2473" i="5"/>
  <c r="R2473" i="5"/>
  <c r="K2473" i="5"/>
  <c r="L2473" i="5" s="1"/>
  <c r="M2473" i="5" s="1"/>
  <c r="I2472" i="5"/>
  <c r="R2472" i="5"/>
  <c r="K2472" i="5"/>
  <c r="L2472" i="5" s="1"/>
  <c r="M2472" i="5" s="1"/>
  <c r="I2471" i="5"/>
  <c r="R2471" i="5"/>
  <c r="K2471" i="5"/>
  <c r="L2471" i="5" s="1"/>
  <c r="M2471" i="5" s="1"/>
  <c r="I2470" i="5"/>
  <c r="R2470" i="5"/>
  <c r="K2470" i="5"/>
  <c r="L2470" i="5" s="1"/>
  <c r="M2470" i="5" s="1"/>
  <c r="I2469" i="5"/>
  <c r="R2469" i="5"/>
  <c r="K2469" i="5"/>
  <c r="L2469" i="5" s="1"/>
  <c r="M2469" i="5" s="1"/>
  <c r="R2468" i="5"/>
  <c r="K2468" i="5"/>
  <c r="L2468" i="5" s="1"/>
  <c r="M2468" i="5" s="1"/>
  <c r="R2467" i="5"/>
  <c r="K2467" i="5"/>
  <c r="L2467" i="5" s="1"/>
  <c r="M2467" i="5" s="1"/>
  <c r="I2466" i="5"/>
  <c r="R2466" i="5"/>
  <c r="K2466" i="5"/>
  <c r="L2466" i="5" s="1"/>
  <c r="M2466" i="5" s="1"/>
  <c r="I2465" i="5"/>
  <c r="R2465" i="5"/>
  <c r="K2465" i="5"/>
  <c r="L2465" i="5" s="1"/>
  <c r="M2465" i="5" s="1"/>
  <c r="I2464" i="5"/>
  <c r="R2464" i="5"/>
  <c r="K2464" i="5"/>
  <c r="L2464" i="5" s="1"/>
  <c r="M2464" i="5" s="1"/>
  <c r="I2463" i="5"/>
  <c r="R2463" i="5"/>
  <c r="K2463" i="5"/>
  <c r="L2463" i="5" s="1"/>
  <c r="M2463" i="5" s="1"/>
  <c r="I2462" i="5"/>
  <c r="R2462" i="5"/>
  <c r="K2462" i="5"/>
  <c r="L2462" i="5" s="1"/>
  <c r="M2462" i="5" s="1"/>
  <c r="I2461" i="5"/>
  <c r="R2461" i="5"/>
  <c r="K2461" i="5"/>
  <c r="L2461" i="5" s="1"/>
  <c r="M2461" i="5" s="1"/>
  <c r="I2460" i="5"/>
  <c r="R2460" i="5"/>
  <c r="K2460" i="5"/>
  <c r="L2460" i="5" s="1"/>
  <c r="M2460" i="5" s="1"/>
  <c r="I2459" i="5"/>
  <c r="R2459" i="5"/>
  <c r="K2459" i="5"/>
  <c r="L2459" i="5" s="1"/>
  <c r="M2459" i="5" s="1"/>
  <c r="I2458" i="5"/>
  <c r="R2458" i="5"/>
  <c r="K2458" i="5"/>
  <c r="L2458" i="5" s="1"/>
  <c r="M2458" i="5" s="1"/>
  <c r="I2457" i="5"/>
  <c r="R2457" i="5"/>
  <c r="K2457" i="5"/>
  <c r="L2457" i="5" s="1"/>
  <c r="M2457" i="5" s="1"/>
  <c r="I2456" i="5"/>
  <c r="R2456" i="5"/>
  <c r="K2456" i="5"/>
  <c r="L2456" i="5" s="1"/>
  <c r="M2456" i="5" s="1"/>
  <c r="I2455" i="5"/>
  <c r="R2455" i="5"/>
  <c r="K2455" i="5"/>
  <c r="L2455" i="5" s="1"/>
  <c r="M2455" i="5" s="1"/>
  <c r="I2454" i="5"/>
  <c r="R2454" i="5"/>
  <c r="K2454" i="5"/>
  <c r="L2454" i="5" s="1"/>
  <c r="M2454" i="5" s="1"/>
  <c r="I2453" i="5"/>
  <c r="R2453" i="5"/>
  <c r="K2453" i="5"/>
  <c r="L2453" i="5" s="1"/>
  <c r="M2453" i="5" s="1"/>
  <c r="I2452" i="5"/>
  <c r="R2452" i="5"/>
  <c r="K2452" i="5"/>
  <c r="L2452" i="5" s="1"/>
  <c r="M2452" i="5" s="1"/>
  <c r="I2451" i="5"/>
  <c r="R2451" i="5"/>
  <c r="K2451" i="5"/>
  <c r="L2451" i="5" s="1"/>
  <c r="M2451" i="5" s="1"/>
  <c r="I2450" i="5"/>
  <c r="R2450" i="5"/>
  <c r="K2450" i="5"/>
  <c r="L2450" i="5" s="1"/>
  <c r="M2450" i="5" s="1"/>
  <c r="I2449" i="5"/>
  <c r="R2449" i="5"/>
  <c r="K2449" i="5"/>
  <c r="L2449" i="5" s="1"/>
  <c r="M2449" i="5" s="1"/>
  <c r="I2448" i="5"/>
  <c r="R2448" i="5"/>
  <c r="K2448" i="5"/>
  <c r="L2448" i="5" s="1"/>
  <c r="M2448" i="5" s="1"/>
  <c r="I2447" i="5"/>
  <c r="R2447" i="5"/>
  <c r="K2447" i="5"/>
  <c r="L2447" i="5" s="1"/>
  <c r="M2447" i="5" s="1"/>
  <c r="R2446" i="5"/>
  <c r="K2446" i="5"/>
  <c r="L2446" i="5" s="1"/>
  <c r="M2446" i="5" s="1"/>
  <c r="I2445" i="5"/>
  <c r="R2445" i="5"/>
  <c r="K2445" i="5"/>
  <c r="L2445" i="5" s="1"/>
  <c r="M2445" i="5" s="1"/>
  <c r="I2444" i="5"/>
  <c r="R2444" i="5"/>
  <c r="K2444" i="5"/>
  <c r="L2444" i="5" s="1"/>
  <c r="M2444" i="5" s="1"/>
  <c r="I2443" i="5"/>
  <c r="R2443" i="5"/>
  <c r="K2443" i="5"/>
  <c r="L2443" i="5" s="1"/>
  <c r="M2443" i="5" s="1"/>
  <c r="I2442" i="5"/>
  <c r="R2442" i="5"/>
  <c r="K2442" i="5"/>
  <c r="L2442" i="5" s="1"/>
  <c r="M2442" i="5" s="1"/>
  <c r="I2441" i="5"/>
  <c r="R2441" i="5"/>
  <c r="K2441" i="5"/>
  <c r="L2441" i="5" s="1"/>
  <c r="M2441" i="5" s="1"/>
  <c r="R2440" i="5"/>
  <c r="K2440" i="5"/>
  <c r="L2440" i="5" s="1"/>
  <c r="M2440" i="5" s="1"/>
  <c r="I2439" i="5"/>
  <c r="R2439" i="5"/>
  <c r="K2439" i="5"/>
  <c r="L2439" i="5" s="1"/>
  <c r="M2439" i="5" s="1"/>
  <c r="I2438" i="5"/>
  <c r="R2438" i="5"/>
  <c r="K2438" i="5"/>
  <c r="L2438" i="5" s="1"/>
  <c r="M2438" i="5" s="1"/>
  <c r="W2437" i="5"/>
  <c r="Z2437" i="5" s="1"/>
  <c r="R2437" i="5"/>
  <c r="K2437" i="5"/>
  <c r="L2437" i="5" s="1"/>
  <c r="M2437" i="5" s="1"/>
  <c r="I2436" i="5"/>
  <c r="R2436" i="5"/>
  <c r="K2436" i="5"/>
  <c r="L2436" i="5" s="1"/>
  <c r="M2436" i="5" s="1"/>
  <c r="I2435" i="5"/>
  <c r="R2435" i="5"/>
  <c r="K2435" i="5"/>
  <c r="L2435" i="5" s="1"/>
  <c r="M2435" i="5" s="1"/>
  <c r="I2434" i="5"/>
  <c r="R2434" i="5"/>
  <c r="K2434" i="5"/>
  <c r="L2434" i="5" s="1"/>
  <c r="M2434" i="5" s="1"/>
  <c r="R2433" i="5"/>
  <c r="K2433" i="5"/>
  <c r="L2433" i="5" s="1"/>
  <c r="M2433" i="5" s="1"/>
  <c r="I2432" i="5"/>
  <c r="R2432" i="5"/>
  <c r="K2432" i="5"/>
  <c r="L2432" i="5" s="1"/>
  <c r="M2432" i="5" s="1"/>
  <c r="I2431" i="5"/>
  <c r="R2431" i="5"/>
  <c r="K2431" i="5"/>
  <c r="L2431" i="5" s="1"/>
  <c r="M2431" i="5" s="1"/>
  <c r="I2430" i="5"/>
  <c r="R2430" i="5"/>
  <c r="K2430" i="5"/>
  <c r="L2430" i="5" s="1"/>
  <c r="M2430" i="5" s="1"/>
  <c r="I2429" i="5"/>
  <c r="R2429" i="5"/>
  <c r="K2429" i="5"/>
  <c r="L2429" i="5" s="1"/>
  <c r="M2429" i="5" s="1"/>
  <c r="I2428" i="5"/>
  <c r="R2428" i="5"/>
  <c r="K2428" i="5"/>
  <c r="L2428" i="5" s="1"/>
  <c r="M2428" i="5" s="1"/>
  <c r="I2427" i="5"/>
  <c r="R2427" i="5"/>
  <c r="K2427" i="5"/>
  <c r="L2427" i="5" s="1"/>
  <c r="M2427" i="5" s="1"/>
  <c r="I2426" i="5"/>
  <c r="R2426" i="5"/>
  <c r="K2426" i="5"/>
  <c r="L2426" i="5" s="1"/>
  <c r="M2426" i="5" s="1"/>
  <c r="I2425" i="5"/>
  <c r="R2425" i="5"/>
  <c r="K2425" i="5"/>
  <c r="L2425" i="5" s="1"/>
  <c r="M2425" i="5" s="1"/>
  <c r="W2424" i="5"/>
  <c r="Z2424" i="5" s="1"/>
  <c r="I2424" i="5"/>
  <c r="R2424" i="5"/>
  <c r="K2424" i="5"/>
  <c r="L2424" i="5" s="1"/>
  <c r="M2424" i="5" s="1"/>
  <c r="W2423" i="5"/>
  <c r="Z2423" i="5" s="1"/>
  <c r="R2423" i="5"/>
  <c r="K2423" i="5"/>
  <c r="L2423" i="5" s="1"/>
  <c r="M2423" i="5" s="1"/>
  <c r="R2422" i="5"/>
  <c r="K2422" i="5"/>
  <c r="L2422" i="5" s="1"/>
  <c r="M2422" i="5" s="1"/>
  <c r="I2421" i="5"/>
  <c r="R2421" i="5"/>
  <c r="K2421" i="5"/>
  <c r="L2421" i="5" s="1"/>
  <c r="M2421" i="5" s="1"/>
  <c r="W2420" i="5"/>
  <c r="Z2420" i="5" s="1"/>
  <c r="R2420" i="5"/>
  <c r="K2420" i="5"/>
  <c r="L2420" i="5" s="1"/>
  <c r="M2420" i="5" s="1"/>
  <c r="I2419" i="5"/>
  <c r="R2419" i="5"/>
  <c r="K2419" i="5"/>
  <c r="L2419" i="5" s="1"/>
  <c r="M2419" i="5" s="1"/>
  <c r="I2418" i="5"/>
  <c r="R2418" i="5"/>
  <c r="K2418" i="5"/>
  <c r="L2418" i="5" s="1"/>
  <c r="M2418" i="5" s="1"/>
  <c r="R2417" i="5"/>
  <c r="K2417" i="5"/>
  <c r="L2417" i="5" s="1"/>
  <c r="M2417" i="5" s="1"/>
  <c r="I2416" i="5"/>
  <c r="R2416" i="5"/>
  <c r="K2416" i="5"/>
  <c r="L2416" i="5" s="1"/>
  <c r="M2416" i="5" s="1"/>
  <c r="W2415" i="5"/>
  <c r="Z2415" i="5" s="1"/>
  <c r="I2415" i="5"/>
  <c r="R2415" i="5"/>
  <c r="L2415" i="5"/>
  <c r="M2415" i="5" s="1"/>
  <c r="K2415" i="5"/>
  <c r="R2414" i="5"/>
  <c r="K2414" i="5"/>
  <c r="L2414" i="5" s="1"/>
  <c r="M2414" i="5" s="1"/>
  <c r="I2413" i="5"/>
  <c r="R2413" i="5"/>
  <c r="K2413" i="5"/>
  <c r="L2413" i="5" s="1"/>
  <c r="M2413" i="5" s="1"/>
  <c r="I2412" i="5"/>
  <c r="R2412" i="5"/>
  <c r="K2412" i="5"/>
  <c r="L2412" i="5" s="1"/>
  <c r="M2412" i="5" s="1"/>
  <c r="R2411" i="5"/>
  <c r="K2411" i="5"/>
  <c r="L2411" i="5" s="1"/>
  <c r="M2411" i="5" s="1"/>
  <c r="I2410" i="5"/>
  <c r="R2410" i="5"/>
  <c r="K2410" i="5"/>
  <c r="L2410" i="5" s="1"/>
  <c r="M2410" i="5" s="1"/>
  <c r="I2409" i="5"/>
  <c r="R2409" i="5"/>
  <c r="K2409" i="5"/>
  <c r="L2409" i="5" s="1"/>
  <c r="M2409" i="5" s="1"/>
  <c r="R2408" i="5"/>
  <c r="K2408" i="5"/>
  <c r="L2408" i="5" s="1"/>
  <c r="M2408" i="5" s="1"/>
  <c r="I2407" i="5"/>
  <c r="R2407" i="5"/>
  <c r="K2407" i="5"/>
  <c r="L2407" i="5" s="1"/>
  <c r="M2407" i="5" s="1"/>
  <c r="I2406" i="5"/>
  <c r="R2406" i="5"/>
  <c r="K2406" i="5"/>
  <c r="L2406" i="5" s="1"/>
  <c r="M2406" i="5" s="1"/>
  <c r="R2405" i="5"/>
  <c r="K2405" i="5"/>
  <c r="L2405" i="5" s="1"/>
  <c r="M2405" i="5" s="1"/>
  <c r="I2404" i="5"/>
  <c r="R2404" i="5"/>
  <c r="K2404" i="5"/>
  <c r="L2404" i="5" s="1"/>
  <c r="M2404" i="5" s="1"/>
  <c r="I2403" i="5"/>
  <c r="R2403" i="5"/>
  <c r="K2403" i="5"/>
  <c r="L2403" i="5" s="1"/>
  <c r="M2403" i="5" s="1"/>
  <c r="R2402" i="5"/>
  <c r="K2402" i="5"/>
  <c r="L2402" i="5" s="1"/>
  <c r="M2402" i="5" s="1"/>
  <c r="I2401" i="5"/>
  <c r="R2401" i="5"/>
  <c r="K2401" i="5"/>
  <c r="L2401" i="5" s="1"/>
  <c r="M2401" i="5" s="1"/>
  <c r="R2400" i="5"/>
  <c r="K2400" i="5"/>
  <c r="L2400" i="5" s="1"/>
  <c r="M2400" i="5" s="1"/>
  <c r="W2399" i="5"/>
  <c r="Z2399" i="5" s="1"/>
  <c r="R2399" i="5"/>
  <c r="K2399" i="5"/>
  <c r="L2399" i="5" s="1"/>
  <c r="M2399" i="5" s="1"/>
  <c r="R2398" i="5"/>
  <c r="K2398" i="5"/>
  <c r="L2398" i="5" s="1"/>
  <c r="M2398" i="5" s="1"/>
  <c r="I2397" i="5"/>
  <c r="R2397" i="5"/>
  <c r="K2397" i="5"/>
  <c r="L2397" i="5" s="1"/>
  <c r="M2397" i="5" s="1"/>
  <c r="R2396" i="5"/>
  <c r="K2396" i="5"/>
  <c r="L2396" i="5" s="1"/>
  <c r="M2396" i="5" s="1"/>
  <c r="I2395" i="5"/>
  <c r="R2395" i="5"/>
  <c r="K2395" i="5"/>
  <c r="L2395" i="5" s="1"/>
  <c r="M2395" i="5" s="1"/>
  <c r="I2394" i="5"/>
  <c r="R2394" i="5"/>
  <c r="K2394" i="5"/>
  <c r="L2394" i="5" s="1"/>
  <c r="M2394" i="5" s="1"/>
  <c r="R2393" i="5"/>
  <c r="K2393" i="5"/>
  <c r="L2393" i="5" s="1"/>
  <c r="M2393" i="5" s="1"/>
  <c r="R2392" i="5"/>
  <c r="K2392" i="5"/>
  <c r="L2392" i="5" s="1"/>
  <c r="M2392" i="5" s="1"/>
  <c r="R2391" i="5"/>
  <c r="K2391" i="5"/>
  <c r="L2391" i="5" s="1"/>
  <c r="M2391" i="5" s="1"/>
  <c r="R2390" i="5"/>
  <c r="K2390" i="5"/>
  <c r="L2390" i="5" s="1"/>
  <c r="M2390" i="5" s="1"/>
  <c r="R2389" i="5"/>
  <c r="K2389" i="5"/>
  <c r="L2389" i="5" s="1"/>
  <c r="M2389" i="5" s="1"/>
  <c r="I2388" i="5"/>
  <c r="R2388" i="5"/>
  <c r="K2388" i="5"/>
  <c r="L2388" i="5" s="1"/>
  <c r="M2388" i="5" s="1"/>
  <c r="I2387" i="5"/>
  <c r="R2387" i="5"/>
  <c r="K2387" i="5"/>
  <c r="L2387" i="5" s="1"/>
  <c r="M2387" i="5" s="1"/>
  <c r="I2386" i="5"/>
  <c r="R2386" i="5"/>
  <c r="K2386" i="5"/>
  <c r="L2386" i="5" s="1"/>
  <c r="M2386" i="5" s="1"/>
  <c r="I2385" i="5"/>
  <c r="R2385" i="5"/>
  <c r="K2385" i="5"/>
  <c r="L2385" i="5" s="1"/>
  <c r="M2385" i="5" s="1"/>
  <c r="R2384" i="5"/>
  <c r="K2384" i="5"/>
  <c r="L2384" i="5" s="1"/>
  <c r="M2384" i="5" s="1"/>
  <c r="I2383" i="5"/>
  <c r="R2383" i="5"/>
  <c r="K2383" i="5"/>
  <c r="L2383" i="5" s="1"/>
  <c r="M2383" i="5" s="1"/>
  <c r="R2382" i="5"/>
  <c r="K2382" i="5"/>
  <c r="L2382" i="5" s="1"/>
  <c r="M2382" i="5" s="1"/>
  <c r="W2381" i="5"/>
  <c r="Z2381" i="5" s="1"/>
  <c r="I2381" i="5"/>
  <c r="R2381" i="5"/>
  <c r="K2381" i="5"/>
  <c r="L2381" i="5" s="1"/>
  <c r="I2380" i="5"/>
  <c r="R2380" i="5"/>
  <c r="K2380" i="5"/>
  <c r="L2380" i="5" s="1"/>
  <c r="M2380" i="5" s="1"/>
  <c r="W2379" i="5"/>
  <c r="Z2379" i="5" s="1"/>
  <c r="I2379" i="5"/>
  <c r="R2379" i="5"/>
  <c r="K2379" i="5"/>
  <c r="L2379" i="5" s="1"/>
  <c r="M2379" i="5" s="1"/>
  <c r="I2378" i="5"/>
  <c r="R2378" i="5"/>
  <c r="K2378" i="5"/>
  <c r="L2378" i="5" s="1"/>
  <c r="M2378" i="5" s="1"/>
  <c r="I2377" i="5"/>
  <c r="R2377" i="5"/>
  <c r="K2377" i="5"/>
  <c r="L2377" i="5" s="1"/>
  <c r="M2377" i="5" s="1"/>
  <c r="I2376" i="5"/>
  <c r="R2376" i="5"/>
  <c r="K2376" i="5"/>
  <c r="L2376" i="5" s="1"/>
  <c r="M2376" i="5" s="1"/>
  <c r="W2375" i="5"/>
  <c r="Z2375" i="5" s="1"/>
  <c r="I2375" i="5"/>
  <c r="R2375" i="5"/>
  <c r="K2375" i="5"/>
  <c r="L2375" i="5" s="1"/>
  <c r="M2375" i="5" s="1"/>
  <c r="I2374" i="5"/>
  <c r="R2374" i="5"/>
  <c r="L2374" i="5"/>
  <c r="M2374" i="5" s="1"/>
  <c r="K2374" i="5"/>
  <c r="W2373" i="5"/>
  <c r="Z2373" i="5" s="1"/>
  <c r="I2373" i="5"/>
  <c r="R2373" i="5"/>
  <c r="K2373" i="5"/>
  <c r="L2373" i="5" s="1"/>
  <c r="M2373" i="5" s="1"/>
  <c r="R2372" i="5"/>
  <c r="K2372" i="5"/>
  <c r="L2372" i="5" s="1"/>
  <c r="M2372" i="5" s="1"/>
  <c r="W2371" i="5"/>
  <c r="Z2371" i="5" s="1"/>
  <c r="I2371" i="5"/>
  <c r="R2371" i="5"/>
  <c r="K2371" i="5"/>
  <c r="L2371" i="5" s="1"/>
  <c r="M2371" i="5" s="1"/>
  <c r="W2370" i="5"/>
  <c r="Z2370" i="5" s="1"/>
  <c r="I2370" i="5"/>
  <c r="R2370" i="5"/>
  <c r="K2370" i="5"/>
  <c r="L2370" i="5" s="1"/>
  <c r="M2370" i="5" s="1"/>
  <c r="R2369" i="5"/>
  <c r="K2369" i="5"/>
  <c r="L2369" i="5" s="1"/>
  <c r="M2369" i="5" s="1"/>
  <c r="R2368" i="5"/>
  <c r="K2368" i="5"/>
  <c r="L2368" i="5" s="1"/>
  <c r="M2368" i="5" s="1"/>
  <c r="I2367" i="5"/>
  <c r="R2367" i="5"/>
  <c r="K2367" i="5"/>
  <c r="L2367" i="5" s="1"/>
  <c r="M2367" i="5" s="1"/>
  <c r="R2366" i="5"/>
  <c r="K2366" i="5"/>
  <c r="L2366" i="5" s="1"/>
  <c r="M2366" i="5" s="1"/>
  <c r="R2365" i="5"/>
  <c r="K2365" i="5"/>
  <c r="L2365" i="5" s="1"/>
  <c r="M2365" i="5" s="1"/>
  <c r="I2364" i="5"/>
  <c r="R2364" i="5"/>
  <c r="K2364" i="5"/>
  <c r="L2364" i="5" s="1"/>
  <c r="M2364" i="5" s="1"/>
  <c r="R2363" i="5"/>
  <c r="K2363" i="5"/>
  <c r="L2363" i="5" s="1"/>
  <c r="M2363" i="5" s="1"/>
  <c r="R2362" i="5"/>
  <c r="K2362" i="5"/>
  <c r="L2362" i="5" s="1"/>
  <c r="M2362" i="5" s="1"/>
  <c r="I2361" i="5"/>
  <c r="R2361" i="5"/>
  <c r="K2361" i="5"/>
  <c r="L2361" i="5" s="1"/>
  <c r="M2361" i="5" s="1"/>
  <c r="R2360" i="5"/>
  <c r="K2360" i="5"/>
  <c r="L2360" i="5" s="1"/>
  <c r="M2360" i="5" s="1"/>
  <c r="W2359" i="5"/>
  <c r="Z2359" i="5" s="1"/>
  <c r="R2359" i="5"/>
  <c r="K2359" i="5"/>
  <c r="L2359" i="5" s="1"/>
  <c r="M2359" i="5" s="1"/>
  <c r="I2358" i="5"/>
  <c r="R2358" i="5"/>
  <c r="K2358" i="5"/>
  <c r="L2358" i="5" s="1"/>
  <c r="M2358" i="5" s="1"/>
  <c r="R2357" i="5"/>
  <c r="K2357" i="5"/>
  <c r="L2357" i="5" s="1"/>
  <c r="M2357" i="5" s="1"/>
  <c r="R2356" i="5"/>
  <c r="K2356" i="5"/>
  <c r="L2356" i="5" s="1"/>
  <c r="M2356" i="5" s="1"/>
  <c r="I2355" i="5"/>
  <c r="R2355" i="5"/>
  <c r="K2355" i="5"/>
  <c r="L2355" i="5" s="1"/>
  <c r="M2355" i="5" s="1"/>
  <c r="R2354" i="5"/>
  <c r="K2354" i="5"/>
  <c r="L2354" i="5" s="1"/>
  <c r="M2354" i="5" s="1"/>
  <c r="R2353" i="5"/>
  <c r="K2353" i="5"/>
  <c r="L2353" i="5" s="1"/>
  <c r="M2353" i="5" s="1"/>
  <c r="I2352" i="5"/>
  <c r="R2352" i="5"/>
  <c r="K2352" i="5"/>
  <c r="L2352" i="5" s="1"/>
  <c r="M2352" i="5" s="1"/>
  <c r="I2351" i="5"/>
  <c r="R2351" i="5"/>
  <c r="K2351" i="5"/>
  <c r="L2351" i="5" s="1"/>
  <c r="M2351" i="5" s="1"/>
  <c r="W2350" i="5"/>
  <c r="Z2350" i="5" s="1"/>
  <c r="R2350" i="5"/>
  <c r="K2350" i="5"/>
  <c r="L2350" i="5" s="1"/>
  <c r="M2350" i="5" s="1"/>
  <c r="I2349" i="5"/>
  <c r="R2349" i="5"/>
  <c r="K2349" i="5"/>
  <c r="L2349" i="5" s="1"/>
  <c r="M2349" i="5" s="1"/>
  <c r="I2348" i="5"/>
  <c r="R2348" i="5"/>
  <c r="K2348" i="5"/>
  <c r="L2348" i="5" s="1"/>
  <c r="M2348" i="5" s="1"/>
  <c r="R2347" i="5"/>
  <c r="K2347" i="5"/>
  <c r="L2347" i="5" s="1"/>
  <c r="M2347" i="5" s="1"/>
  <c r="I2346" i="5"/>
  <c r="R2346" i="5"/>
  <c r="K2346" i="5"/>
  <c r="L2346" i="5" s="1"/>
  <c r="M2346" i="5" s="1"/>
  <c r="I2345" i="5"/>
  <c r="R2345" i="5"/>
  <c r="K2345" i="5"/>
  <c r="L2345" i="5" s="1"/>
  <c r="M2345" i="5" s="1"/>
  <c r="I2344" i="5"/>
  <c r="R2344" i="5"/>
  <c r="K2344" i="5"/>
  <c r="L2344" i="5" s="1"/>
  <c r="M2344" i="5" s="1"/>
  <c r="I2343" i="5"/>
  <c r="R2343" i="5"/>
  <c r="K2343" i="5"/>
  <c r="L2343" i="5" s="1"/>
  <c r="M2343" i="5" s="1"/>
  <c r="I2342" i="5"/>
  <c r="R2342" i="5"/>
  <c r="K2342" i="5"/>
  <c r="L2342" i="5" s="1"/>
  <c r="M2342" i="5" s="1"/>
  <c r="I2341" i="5"/>
  <c r="R2341" i="5"/>
  <c r="K2341" i="5"/>
  <c r="L2341" i="5" s="1"/>
  <c r="M2341" i="5" s="1"/>
  <c r="I2340" i="5"/>
  <c r="R2340" i="5"/>
  <c r="K2340" i="5"/>
  <c r="L2340" i="5" s="1"/>
  <c r="M2340" i="5" s="1"/>
  <c r="I2339" i="5"/>
  <c r="R2339" i="5"/>
  <c r="K2339" i="5"/>
  <c r="L2339" i="5" s="1"/>
  <c r="M2339" i="5" s="1"/>
  <c r="I2338" i="5"/>
  <c r="R2338" i="5"/>
  <c r="K2338" i="5"/>
  <c r="L2338" i="5" s="1"/>
  <c r="M2338" i="5" s="1"/>
  <c r="I2337" i="5"/>
  <c r="R2337" i="5"/>
  <c r="L2337" i="5"/>
  <c r="M2337" i="5" s="1"/>
  <c r="K2337" i="5"/>
  <c r="I2336" i="5"/>
  <c r="R2336" i="5"/>
  <c r="K2336" i="5"/>
  <c r="L2336" i="5" s="1"/>
  <c r="M2336" i="5" s="1"/>
  <c r="I2335" i="5"/>
  <c r="R2335" i="5"/>
  <c r="K2335" i="5"/>
  <c r="L2335" i="5" s="1"/>
  <c r="M2335" i="5" s="1"/>
  <c r="I2334" i="5"/>
  <c r="R2334" i="5"/>
  <c r="K2334" i="5"/>
  <c r="L2334" i="5" s="1"/>
  <c r="M2334" i="5" s="1"/>
  <c r="I2333" i="5"/>
  <c r="R2333" i="5"/>
  <c r="K2333" i="5"/>
  <c r="L2333" i="5" s="1"/>
  <c r="M2333" i="5" s="1"/>
  <c r="I2332" i="5"/>
  <c r="R2332" i="5"/>
  <c r="K2332" i="5"/>
  <c r="L2332" i="5" s="1"/>
  <c r="M2332" i="5" s="1"/>
  <c r="I2331" i="5"/>
  <c r="R2331" i="5"/>
  <c r="K2331" i="5"/>
  <c r="L2331" i="5" s="1"/>
  <c r="M2331" i="5" s="1"/>
  <c r="I2330" i="5"/>
  <c r="R2330" i="5"/>
  <c r="K2330" i="5"/>
  <c r="L2330" i="5" s="1"/>
  <c r="M2330" i="5" s="1"/>
  <c r="I2329" i="5"/>
  <c r="R2329" i="5"/>
  <c r="K2329" i="5"/>
  <c r="L2329" i="5" s="1"/>
  <c r="M2329" i="5" s="1"/>
  <c r="I2328" i="5"/>
  <c r="R2328" i="5"/>
  <c r="K2328" i="5"/>
  <c r="L2328" i="5" s="1"/>
  <c r="M2328" i="5" s="1"/>
  <c r="I2327" i="5"/>
  <c r="R2327" i="5"/>
  <c r="K2327" i="5"/>
  <c r="L2327" i="5" s="1"/>
  <c r="M2327" i="5" s="1"/>
  <c r="I2326" i="5"/>
  <c r="R2326" i="5"/>
  <c r="K2326" i="5"/>
  <c r="L2326" i="5" s="1"/>
  <c r="M2326" i="5" s="1"/>
  <c r="I2325" i="5"/>
  <c r="R2325" i="5"/>
  <c r="K2325" i="5"/>
  <c r="L2325" i="5" s="1"/>
  <c r="M2325" i="5" s="1"/>
  <c r="I2324" i="5"/>
  <c r="R2324" i="5"/>
  <c r="K2324" i="5"/>
  <c r="L2324" i="5" s="1"/>
  <c r="M2324" i="5" s="1"/>
  <c r="I2323" i="5"/>
  <c r="R2323" i="5"/>
  <c r="K2323" i="5"/>
  <c r="L2323" i="5" s="1"/>
  <c r="M2323" i="5" s="1"/>
  <c r="I2322" i="5"/>
  <c r="R2322" i="5"/>
  <c r="K2322" i="5"/>
  <c r="L2322" i="5" s="1"/>
  <c r="M2322" i="5" s="1"/>
  <c r="I2321" i="5"/>
  <c r="R2321" i="5"/>
  <c r="K2321" i="5"/>
  <c r="L2321" i="5" s="1"/>
  <c r="M2321" i="5" s="1"/>
  <c r="I2320" i="5"/>
  <c r="R2320" i="5"/>
  <c r="K2320" i="5"/>
  <c r="L2320" i="5" s="1"/>
  <c r="M2320" i="5" s="1"/>
  <c r="I2319" i="5"/>
  <c r="R2319" i="5"/>
  <c r="K2319" i="5"/>
  <c r="L2319" i="5" s="1"/>
  <c r="M2319" i="5" s="1"/>
  <c r="I2318" i="5"/>
  <c r="R2318" i="5"/>
  <c r="K2318" i="5"/>
  <c r="L2318" i="5" s="1"/>
  <c r="M2318" i="5" s="1"/>
  <c r="I2317" i="5"/>
  <c r="R2317" i="5"/>
  <c r="K2317" i="5"/>
  <c r="L2317" i="5" s="1"/>
  <c r="M2317" i="5" s="1"/>
  <c r="I2316" i="5"/>
  <c r="R2316" i="5"/>
  <c r="K2316" i="5"/>
  <c r="L2316" i="5" s="1"/>
  <c r="M2316" i="5" s="1"/>
  <c r="I2315" i="5"/>
  <c r="R2315" i="5"/>
  <c r="K2315" i="5"/>
  <c r="L2315" i="5" s="1"/>
  <c r="M2315" i="5" s="1"/>
  <c r="I2314" i="5"/>
  <c r="R2314" i="5"/>
  <c r="K2314" i="5"/>
  <c r="L2314" i="5" s="1"/>
  <c r="M2314" i="5" s="1"/>
  <c r="I2313" i="5"/>
  <c r="R2313" i="5"/>
  <c r="K2313" i="5"/>
  <c r="L2313" i="5" s="1"/>
  <c r="M2313" i="5" s="1"/>
  <c r="I2312" i="5"/>
  <c r="R2312" i="5"/>
  <c r="K2312" i="5"/>
  <c r="L2312" i="5" s="1"/>
  <c r="M2312" i="5" s="1"/>
  <c r="I2311" i="5"/>
  <c r="R2311" i="5"/>
  <c r="K2311" i="5"/>
  <c r="L2311" i="5" s="1"/>
  <c r="M2311" i="5" s="1"/>
  <c r="I2310" i="5"/>
  <c r="R2310" i="5"/>
  <c r="K2310" i="5"/>
  <c r="L2310" i="5" s="1"/>
  <c r="M2310" i="5" s="1"/>
  <c r="I2309" i="5"/>
  <c r="R2309" i="5"/>
  <c r="K2309" i="5"/>
  <c r="L2309" i="5" s="1"/>
  <c r="M2309" i="5" s="1"/>
  <c r="I2308" i="5"/>
  <c r="R2308" i="5"/>
  <c r="K2308" i="5"/>
  <c r="L2308" i="5" s="1"/>
  <c r="M2308" i="5" s="1"/>
  <c r="I2307" i="5"/>
  <c r="R2307" i="5"/>
  <c r="K2307" i="5"/>
  <c r="L2307" i="5" s="1"/>
  <c r="M2307" i="5" s="1"/>
  <c r="I2306" i="5"/>
  <c r="R2306" i="5"/>
  <c r="K2306" i="5"/>
  <c r="L2306" i="5" s="1"/>
  <c r="M2306" i="5" s="1"/>
  <c r="I2305" i="5"/>
  <c r="R2305" i="5"/>
  <c r="K2305" i="5"/>
  <c r="L2305" i="5" s="1"/>
  <c r="M2305" i="5" s="1"/>
  <c r="I2304" i="5"/>
  <c r="R2304" i="5"/>
  <c r="K2304" i="5"/>
  <c r="L2304" i="5" s="1"/>
  <c r="M2304" i="5" s="1"/>
  <c r="I2303" i="5"/>
  <c r="R2303" i="5"/>
  <c r="K2303" i="5"/>
  <c r="L2303" i="5" s="1"/>
  <c r="M2303" i="5" s="1"/>
  <c r="I2302" i="5"/>
  <c r="R2302" i="5"/>
  <c r="K2302" i="5"/>
  <c r="L2302" i="5" s="1"/>
  <c r="M2302" i="5" s="1"/>
  <c r="I2301" i="5"/>
  <c r="R2301" i="5"/>
  <c r="K2301" i="5"/>
  <c r="L2301" i="5" s="1"/>
  <c r="M2301" i="5" s="1"/>
  <c r="I2300" i="5"/>
  <c r="R2300" i="5"/>
  <c r="K2300" i="5"/>
  <c r="L2300" i="5" s="1"/>
  <c r="M2300" i="5" s="1"/>
  <c r="I2299" i="5"/>
  <c r="R2299" i="5"/>
  <c r="K2299" i="5"/>
  <c r="L2299" i="5" s="1"/>
  <c r="M2299" i="5" s="1"/>
  <c r="I2298" i="5"/>
  <c r="R2298" i="5"/>
  <c r="K2298" i="5"/>
  <c r="L2298" i="5" s="1"/>
  <c r="M2298" i="5" s="1"/>
  <c r="I2297" i="5"/>
  <c r="R2297" i="5"/>
  <c r="K2297" i="5"/>
  <c r="L2297" i="5" s="1"/>
  <c r="M2297" i="5" s="1"/>
  <c r="I2296" i="5"/>
  <c r="R2296" i="5"/>
  <c r="K2296" i="5"/>
  <c r="L2296" i="5" s="1"/>
  <c r="M2296" i="5" s="1"/>
  <c r="I2295" i="5"/>
  <c r="R2295" i="5"/>
  <c r="K2295" i="5"/>
  <c r="L2295" i="5" s="1"/>
  <c r="M2295" i="5" s="1"/>
  <c r="I2294" i="5"/>
  <c r="R2294" i="5"/>
  <c r="K2294" i="5"/>
  <c r="L2294" i="5" s="1"/>
  <c r="M2294" i="5" s="1"/>
  <c r="I2293" i="5"/>
  <c r="R2293" i="5"/>
  <c r="L2293" i="5"/>
  <c r="M2293" i="5" s="1"/>
  <c r="K2293" i="5"/>
  <c r="I2292" i="5"/>
  <c r="R2292" i="5"/>
  <c r="K2292" i="5"/>
  <c r="L2292" i="5" s="1"/>
  <c r="M2292" i="5" s="1"/>
  <c r="I2291" i="5"/>
  <c r="R2291" i="5"/>
  <c r="K2291" i="5"/>
  <c r="L2291" i="5" s="1"/>
  <c r="M2291" i="5" s="1"/>
  <c r="W2290" i="5"/>
  <c r="Z2290" i="5" s="1"/>
  <c r="I2290" i="5"/>
  <c r="R2290" i="5"/>
  <c r="K2290" i="5"/>
  <c r="L2290" i="5" s="1"/>
  <c r="M2290" i="5" s="1"/>
  <c r="I2289" i="5"/>
  <c r="R2289" i="5"/>
  <c r="K2289" i="5"/>
  <c r="L2289" i="5" s="1"/>
  <c r="M2289" i="5" s="1"/>
  <c r="I2288" i="5"/>
  <c r="R2288" i="5"/>
  <c r="K2288" i="5"/>
  <c r="L2288" i="5" s="1"/>
  <c r="M2288" i="5" s="1"/>
  <c r="I2287" i="5"/>
  <c r="R2287" i="5"/>
  <c r="K2287" i="5"/>
  <c r="L2287" i="5" s="1"/>
  <c r="M2287" i="5" s="1"/>
  <c r="I2286" i="5"/>
  <c r="R2286" i="5"/>
  <c r="K2286" i="5"/>
  <c r="L2286" i="5" s="1"/>
  <c r="M2286" i="5" s="1"/>
  <c r="I2285" i="5"/>
  <c r="R2285" i="5"/>
  <c r="K2285" i="5"/>
  <c r="L2285" i="5" s="1"/>
  <c r="M2285" i="5" s="1"/>
  <c r="R2284" i="5"/>
  <c r="K2284" i="5"/>
  <c r="L2284" i="5" s="1"/>
  <c r="M2284" i="5" s="1"/>
  <c r="I2283" i="5"/>
  <c r="R2283" i="5"/>
  <c r="K2283" i="5"/>
  <c r="L2283" i="5" s="1"/>
  <c r="M2283" i="5" s="1"/>
  <c r="I2282" i="5"/>
  <c r="R2282" i="5"/>
  <c r="K2282" i="5"/>
  <c r="L2282" i="5" s="1"/>
  <c r="M2282" i="5" s="1"/>
  <c r="R2281" i="5"/>
  <c r="K2281" i="5"/>
  <c r="L2281" i="5" s="1"/>
  <c r="M2281" i="5" s="1"/>
  <c r="I2280" i="5"/>
  <c r="R2280" i="5"/>
  <c r="K2280" i="5"/>
  <c r="L2280" i="5" s="1"/>
  <c r="M2280" i="5" s="1"/>
  <c r="I2279" i="5"/>
  <c r="R2279" i="5"/>
  <c r="K2279" i="5"/>
  <c r="L2279" i="5" s="1"/>
  <c r="M2279" i="5" s="1"/>
  <c r="I2278" i="5"/>
  <c r="R2278" i="5"/>
  <c r="K2278" i="5"/>
  <c r="L2278" i="5" s="1"/>
  <c r="M2278" i="5" s="1"/>
  <c r="I2277" i="5"/>
  <c r="R2277" i="5"/>
  <c r="K2277" i="5"/>
  <c r="L2277" i="5" s="1"/>
  <c r="M2277" i="5" s="1"/>
  <c r="I2276" i="5"/>
  <c r="R2276" i="5"/>
  <c r="K2276" i="5"/>
  <c r="L2276" i="5" s="1"/>
  <c r="M2276" i="5" s="1"/>
  <c r="I2275" i="5"/>
  <c r="R2275" i="5"/>
  <c r="K2275" i="5"/>
  <c r="L2275" i="5" s="1"/>
  <c r="M2275" i="5" s="1"/>
  <c r="R2274" i="5"/>
  <c r="K2274" i="5"/>
  <c r="L2274" i="5" s="1"/>
  <c r="M2274" i="5" s="1"/>
  <c r="R2273" i="5"/>
  <c r="K2273" i="5"/>
  <c r="L2273" i="5" s="1"/>
  <c r="M2273" i="5" s="1"/>
  <c r="I2272" i="5"/>
  <c r="R2272" i="5"/>
  <c r="K2272" i="5"/>
  <c r="L2272" i="5" s="1"/>
  <c r="M2272" i="5" s="1"/>
  <c r="I2271" i="5"/>
  <c r="R2271" i="5"/>
  <c r="L2271" i="5"/>
  <c r="M2271" i="5" s="1"/>
  <c r="K2271" i="5"/>
  <c r="I2270" i="5"/>
  <c r="R2270" i="5"/>
  <c r="K2270" i="5"/>
  <c r="L2270" i="5" s="1"/>
  <c r="M2270" i="5" s="1"/>
  <c r="I2269" i="5"/>
  <c r="R2269" i="5"/>
  <c r="K2269" i="5"/>
  <c r="L2269" i="5" s="1"/>
  <c r="M2269" i="5" s="1"/>
  <c r="R2268" i="5"/>
  <c r="K2268" i="5"/>
  <c r="L2268" i="5" s="1"/>
  <c r="M2268" i="5" s="1"/>
  <c r="R2267" i="5"/>
  <c r="K2267" i="5"/>
  <c r="L2267" i="5" s="1"/>
  <c r="M2267" i="5" s="1"/>
  <c r="I2266" i="5"/>
  <c r="R2266" i="5"/>
  <c r="K2266" i="5"/>
  <c r="L2266" i="5" s="1"/>
  <c r="M2266" i="5" s="1"/>
  <c r="I2265" i="5"/>
  <c r="R2265" i="5"/>
  <c r="K2265" i="5"/>
  <c r="L2265" i="5" s="1"/>
  <c r="M2265" i="5" s="1"/>
  <c r="I2264" i="5"/>
  <c r="R2264" i="5"/>
  <c r="K2264" i="5"/>
  <c r="L2264" i="5" s="1"/>
  <c r="M2264" i="5" s="1"/>
  <c r="I2263" i="5"/>
  <c r="R2263" i="5"/>
  <c r="K2263" i="5"/>
  <c r="L2263" i="5" s="1"/>
  <c r="M2263" i="5" s="1"/>
  <c r="R2262" i="5"/>
  <c r="K2262" i="5"/>
  <c r="L2262" i="5" s="1"/>
  <c r="M2262" i="5" s="1"/>
  <c r="I2261" i="5"/>
  <c r="R2261" i="5"/>
  <c r="K2261" i="5"/>
  <c r="L2261" i="5" s="1"/>
  <c r="M2261" i="5" s="1"/>
  <c r="R2260" i="5"/>
  <c r="K2260" i="5"/>
  <c r="L2260" i="5" s="1"/>
  <c r="M2260" i="5" s="1"/>
  <c r="I2259" i="5"/>
  <c r="R2259" i="5"/>
  <c r="K2259" i="5"/>
  <c r="L2259" i="5" s="1"/>
  <c r="M2259" i="5" s="1"/>
  <c r="I2258" i="5"/>
  <c r="R2258" i="5"/>
  <c r="K2258" i="5"/>
  <c r="L2258" i="5" s="1"/>
  <c r="M2258" i="5" s="1"/>
  <c r="R2257" i="5"/>
  <c r="K2257" i="5"/>
  <c r="L2257" i="5" s="1"/>
  <c r="M2257" i="5" s="1"/>
  <c r="I2256" i="5"/>
  <c r="R2256" i="5"/>
  <c r="K2256" i="5"/>
  <c r="L2256" i="5" s="1"/>
  <c r="M2256" i="5" s="1"/>
  <c r="I2255" i="5"/>
  <c r="R2255" i="5"/>
  <c r="K2255" i="5"/>
  <c r="L2255" i="5" s="1"/>
  <c r="M2255" i="5" s="1"/>
  <c r="I2254" i="5"/>
  <c r="R2254" i="5"/>
  <c r="K2254" i="5"/>
  <c r="L2254" i="5" s="1"/>
  <c r="M2254" i="5" s="1"/>
  <c r="I2253" i="5"/>
  <c r="R2253" i="5"/>
  <c r="K2253" i="5"/>
  <c r="L2253" i="5" s="1"/>
  <c r="M2253" i="5" s="1"/>
  <c r="I2252" i="5"/>
  <c r="R2252" i="5"/>
  <c r="K2252" i="5"/>
  <c r="L2252" i="5" s="1"/>
  <c r="M2252" i="5" s="1"/>
  <c r="I2251" i="5"/>
  <c r="R2251" i="5"/>
  <c r="K2251" i="5"/>
  <c r="L2251" i="5" s="1"/>
  <c r="M2251" i="5" s="1"/>
  <c r="I2250" i="5"/>
  <c r="R2250" i="5"/>
  <c r="K2250" i="5"/>
  <c r="L2250" i="5" s="1"/>
  <c r="M2250" i="5" s="1"/>
  <c r="I2249" i="5"/>
  <c r="R2249" i="5"/>
  <c r="K2249" i="5"/>
  <c r="L2249" i="5" s="1"/>
  <c r="M2249" i="5" s="1"/>
  <c r="I2248" i="5"/>
  <c r="R2248" i="5"/>
  <c r="K2248" i="5"/>
  <c r="L2248" i="5" s="1"/>
  <c r="M2248" i="5" s="1"/>
  <c r="I2247" i="5"/>
  <c r="R2247" i="5"/>
  <c r="K2247" i="5"/>
  <c r="L2247" i="5" s="1"/>
  <c r="M2247" i="5" s="1"/>
  <c r="I2246" i="5"/>
  <c r="R2246" i="5"/>
  <c r="L2246" i="5"/>
  <c r="M2246" i="5" s="1"/>
  <c r="K2246" i="5"/>
  <c r="R2245" i="5"/>
  <c r="K2245" i="5"/>
  <c r="L2245" i="5" s="1"/>
  <c r="M2245" i="5" s="1"/>
  <c r="I2244" i="5"/>
  <c r="R2244" i="5"/>
  <c r="K2244" i="5"/>
  <c r="L2244" i="5" s="1"/>
  <c r="M2244" i="5" s="1"/>
  <c r="I2243" i="5"/>
  <c r="R2243" i="5"/>
  <c r="K2243" i="5"/>
  <c r="L2243" i="5" s="1"/>
  <c r="M2243" i="5" s="1"/>
  <c r="I2242" i="5"/>
  <c r="R2242" i="5"/>
  <c r="K2242" i="5"/>
  <c r="L2242" i="5" s="1"/>
  <c r="M2242" i="5" s="1"/>
  <c r="I2241" i="5"/>
  <c r="R2241" i="5"/>
  <c r="K2241" i="5"/>
  <c r="L2241" i="5" s="1"/>
  <c r="M2241" i="5" s="1"/>
  <c r="I2240" i="5"/>
  <c r="R2240" i="5"/>
  <c r="K2240" i="5"/>
  <c r="L2240" i="5" s="1"/>
  <c r="M2240" i="5" s="1"/>
  <c r="I2239" i="5"/>
  <c r="R2239" i="5"/>
  <c r="K2239" i="5"/>
  <c r="L2239" i="5" s="1"/>
  <c r="M2239" i="5" s="1"/>
  <c r="R2238" i="5"/>
  <c r="K2238" i="5"/>
  <c r="L2238" i="5" s="1"/>
  <c r="M2238" i="5" s="1"/>
  <c r="R2237" i="5"/>
  <c r="K2237" i="5"/>
  <c r="L2237" i="5" s="1"/>
  <c r="M2237" i="5" s="1"/>
  <c r="I2236" i="5"/>
  <c r="R2236" i="5"/>
  <c r="K2236" i="5"/>
  <c r="L2236" i="5" s="1"/>
  <c r="M2236" i="5" s="1"/>
  <c r="I2235" i="5"/>
  <c r="R2235" i="5"/>
  <c r="K2235" i="5"/>
  <c r="L2235" i="5" s="1"/>
  <c r="M2235" i="5" s="1"/>
  <c r="I2234" i="5"/>
  <c r="R2234" i="5"/>
  <c r="K2234" i="5"/>
  <c r="L2234" i="5" s="1"/>
  <c r="M2234" i="5" s="1"/>
  <c r="I2233" i="5"/>
  <c r="R2233" i="5"/>
  <c r="K2233" i="5"/>
  <c r="L2233" i="5" s="1"/>
  <c r="M2233" i="5" s="1"/>
  <c r="I2232" i="5"/>
  <c r="R2232" i="5"/>
  <c r="K2232" i="5"/>
  <c r="L2232" i="5" s="1"/>
  <c r="M2232" i="5" s="1"/>
  <c r="I2231" i="5"/>
  <c r="R2231" i="5"/>
  <c r="K2231" i="5"/>
  <c r="L2231" i="5" s="1"/>
  <c r="M2231" i="5" s="1"/>
  <c r="I2230" i="5"/>
  <c r="R2230" i="5"/>
  <c r="K2230" i="5"/>
  <c r="L2230" i="5" s="1"/>
  <c r="M2230" i="5" s="1"/>
  <c r="I2229" i="5"/>
  <c r="R2229" i="5"/>
  <c r="K2229" i="5"/>
  <c r="L2229" i="5" s="1"/>
  <c r="M2229" i="5" s="1"/>
  <c r="I2228" i="5"/>
  <c r="R2228" i="5"/>
  <c r="K2228" i="5"/>
  <c r="L2228" i="5" s="1"/>
  <c r="M2228" i="5" s="1"/>
  <c r="R2227" i="5"/>
  <c r="K2227" i="5"/>
  <c r="L2227" i="5" s="1"/>
  <c r="M2227" i="5" s="1"/>
  <c r="R2226" i="5"/>
  <c r="K2226" i="5"/>
  <c r="L2226" i="5" s="1"/>
  <c r="M2226" i="5" s="1"/>
  <c r="R2225" i="5"/>
  <c r="K2225" i="5"/>
  <c r="L2225" i="5" s="1"/>
  <c r="M2225" i="5" s="1"/>
  <c r="I2224" i="5"/>
  <c r="R2224" i="5"/>
  <c r="K2224" i="5"/>
  <c r="L2224" i="5" s="1"/>
  <c r="M2224" i="5" s="1"/>
  <c r="I2223" i="5"/>
  <c r="R2223" i="5"/>
  <c r="K2223" i="5"/>
  <c r="L2223" i="5" s="1"/>
  <c r="M2223" i="5" s="1"/>
  <c r="I2222" i="5"/>
  <c r="R2222" i="5"/>
  <c r="K2222" i="5"/>
  <c r="L2222" i="5" s="1"/>
  <c r="M2222" i="5" s="1"/>
  <c r="I2221" i="5"/>
  <c r="R2221" i="5"/>
  <c r="K2221" i="5"/>
  <c r="L2221" i="5" s="1"/>
  <c r="M2221" i="5" s="1"/>
  <c r="I2220" i="5"/>
  <c r="R2220" i="5"/>
  <c r="K2220" i="5"/>
  <c r="L2220" i="5" s="1"/>
  <c r="M2220" i="5" s="1"/>
  <c r="R2219" i="5"/>
  <c r="K2219" i="5"/>
  <c r="L2219" i="5" s="1"/>
  <c r="M2219" i="5" s="1"/>
  <c r="I2218" i="5"/>
  <c r="R2218" i="5"/>
  <c r="K2218" i="5"/>
  <c r="L2218" i="5" s="1"/>
  <c r="M2218" i="5" s="1"/>
  <c r="I2217" i="5"/>
  <c r="R2217" i="5"/>
  <c r="K2217" i="5"/>
  <c r="L2217" i="5" s="1"/>
  <c r="M2217" i="5" s="1"/>
  <c r="I2216" i="5"/>
  <c r="R2216" i="5"/>
  <c r="K2216" i="5"/>
  <c r="L2216" i="5" s="1"/>
  <c r="M2216" i="5" s="1"/>
  <c r="I2215" i="5"/>
  <c r="R2215" i="5"/>
  <c r="K2215" i="5"/>
  <c r="L2215" i="5" s="1"/>
  <c r="M2215" i="5" s="1"/>
  <c r="R2214" i="5"/>
  <c r="K2214" i="5"/>
  <c r="L2214" i="5" s="1"/>
  <c r="M2214" i="5" s="1"/>
  <c r="R2213" i="5"/>
  <c r="K2213" i="5"/>
  <c r="L2213" i="5" s="1"/>
  <c r="M2213" i="5" s="1"/>
  <c r="R2212" i="5"/>
  <c r="K2212" i="5"/>
  <c r="L2212" i="5" s="1"/>
  <c r="M2212" i="5" s="1"/>
  <c r="R2211" i="5"/>
  <c r="K2211" i="5"/>
  <c r="L2211" i="5" s="1"/>
  <c r="M2211" i="5" s="1"/>
  <c r="I2210" i="5"/>
  <c r="R2210" i="5"/>
  <c r="K2210" i="5"/>
  <c r="L2210" i="5" s="1"/>
  <c r="M2210" i="5" s="1"/>
  <c r="R2209" i="5"/>
  <c r="K2209" i="5"/>
  <c r="L2209" i="5" s="1"/>
  <c r="M2209" i="5" s="1"/>
  <c r="I2208" i="5"/>
  <c r="R2208" i="5"/>
  <c r="K2208" i="5"/>
  <c r="L2208" i="5" s="1"/>
  <c r="M2208" i="5" s="1"/>
  <c r="R2207" i="5"/>
  <c r="L2207" i="5"/>
  <c r="M2207" i="5" s="1"/>
  <c r="K2207" i="5"/>
  <c r="I2206" i="5"/>
  <c r="R2206" i="5"/>
  <c r="K2206" i="5"/>
  <c r="L2206" i="5" s="1"/>
  <c r="M2206" i="5" s="1"/>
  <c r="R2205" i="5"/>
  <c r="K2205" i="5"/>
  <c r="L2205" i="5" s="1"/>
  <c r="M2205" i="5" s="1"/>
  <c r="I2204" i="5"/>
  <c r="R2204" i="5"/>
  <c r="K2204" i="5"/>
  <c r="L2204" i="5" s="1"/>
  <c r="M2204" i="5" s="1"/>
  <c r="I2203" i="5"/>
  <c r="R2203" i="5"/>
  <c r="K2203" i="5"/>
  <c r="L2203" i="5" s="1"/>
  <c r="M2203" i="5" s="1"/>
  <c r="I2202" i="5"/>
  <c r="R2202" i="5"/>
  <c r="K2202" i="5"/>
  <c r="L2202" i="5" s="1"/>
  <c r="M2202" i="5" s="1"/>
  <c r="I2201" i="5"/>
  <c r="R2201" i="5"/>
  <c r="K2201" i="5"/>
  <c r="L2201" i="5" s="1"/>
  <c r="M2201" i="5" s="1"/>
  <c r="I2200" i="5"/>
  <c r="R2200" i="5"/>
  <c r="K2200" i="5"/>
  <c r="L2200" i="5" s="1"/>
  <c r="M2200" i="5" s="1"/>
  <c r="R2199" i="5"/>
  <c r="K2199" i="5"/>
  <c r="L2199" i="5" s="1"/>
  <c r="M2199" i="5" s="1"/>
  <c r="R2198" i="5"/>
  <c r="K2198" i="5"/>
  <c r="L2198" i="5" s="1"/>
  <c r="M2198" i="5" s="1"/>
  <c r="I2197" i="5"/>
  <c r="R2197" i="5"/>
  <c r="K2197" i="5"/>
  <c r="L2197" i="5" s="1"/>
  <c r="M2197" i="5" s="1"/>
  <c r="R2196" i="5"/>
  <c r="K2196" i="5"/>
  <c r="L2196" i="5" s="1"/>
  <c r="M2196" i="5" s="1"/>
  <c r="R2195" i="5"/>
  <c r="K2195" i="5"/>
  <c r="L2195" i="5" s="1"/>
  <c r="M2195" i="5" s="1"/>
  <c r="I2194" i="5"/>
  <c r="R2194" i="5"/>
  <c r="K2194" i="5"/>
  <c r="L2194" i="5" s="1"/>
  <c r="M2194" i="5" s="1"/>
  <c r="I2193" i="5"/>
  <c r="R2193" i="5"/>
  <c r="K2193" i="5"/>
  <c r="L2193" i="5" s="1"/>
  <c r="M2193" i="5" s="1"/>
  <c r="I2192" i="5"/>
  <c r="R2192" i="5"/>
  <c r="K2192" i="5"/>
  <c r="L2192" i="5" s="1"/>
  <c r="M2192" i="5" s="1"/>
  <c r="R2191" i="5"/>
  <c r="K2191" i="5"/>
  <c r="L2191" i="5" s="1"/>
  <c r="M2191" i="5" s="1"/>
  <c r="R2190" i="5"/>
  <c r="K2190" i="5"/>
  <c r="L2190" i="5" s="1"/>
  <c r="M2190" i="5" s="1"/>
  <c r="I2189" i="5"/>
  <c r="R2189" i="5"/>
  <c r="K2189" i="5"/>
  <c r="L2189" i="5" s="1"/>
  <c r="M2189" i="5" s="1"/>
  <c r="R2188" i="5"/>
  <c r="K2188" i="5"/>
  <c r="L2188" i="5" s="1"/>
  <c r="M2188" i="5" s="1"/>
  <c r="R2187" i="5"/>
  <c r="K2187" i="5"/>
  <c r="L2187" i="5" s="1"/>
  <c r="M2187" i="5" s="1"/>
  <c r="I2186" i="5"/>
  <c r="R2186" i="5"/>
  <c r="K2186" i="5"/>
  <c r="L2186" i="5" s="1"/>
  <c r="M2186" i="5" s="1"/>
  <c r="R2185" i="5"/>
  <c r="K2185" i="5"/>
  <c r="L2185" i="5" s="1"/>
  <c r="M2185" i="5" s="1"/>
  <c r="R2184" i="5"/>
  <c r="K2184" i="5"/>
  <c r="L2184" i="5" s="1"/>
  <c r="M2184" i="5" s="1"/>
  <c r="I2183" i="5"/>
  <c r="R2183" i="5"/>
  <c r="K2183" i="5"/>
  <c r="L2183" i="5" s="1"/>
  <c r="M2183" i="5" s="1"/>
  <c r="R2182" i="5"/>
  <c r="K2182" i="5"/>
  <c r="L2182" i="5" s="1"/>
  <c r="M2182" i="5" s="1"/>
  <c r="R2181" i="5"/>
  <c r="K2181" i="5"/>
  <c r="L2181" i="5" s="1"/>
  <c r="M2181" i="5" s="1"/>
  <c r="I2180" i="5"/>
  <c r="R2180" i="5"/>
  <c r="K2180" i="5"/>
  <c r="L2180" i="5" s="1"/>
  <c r="M2180" i="5" s="1"/>
  <c r="R2179" i="5"/>
  <c r="K2179" i="5"/>
  <c r="L2179" i="5" s="1"/>
  <c r="M2179" i="5" s="1"/>
  <c r="R2178" i="5"/>
  <c r="K2178" i="5"/>
  <c r="L2178" i="5" s="1"/>
  <c r="M2178" i="5" s="1"/>
  <c r="I2177" i="5"/>
  <c r="R2177" i="5"/>
  <c r="K2177" i="5"/>
  <c r="L2177" i="5" s="1"/>
  <c r="M2177" i="5" s="1"/>
  <c r="R2176" i="5"/>
  <c r="K2176" i="5"/>
  <c r="L2176" i="5" s="1"/>
  <c r="M2176" i="5" s="1"/>
  <c r="R2175" i="5"/>
  <c r="K2175" i="5"/>
  <c r="L2175" i="5" s="1"/>
  <c r="M2175" i="5" s="1"/>
  <c r="I2174" i="5"/>
  <c r="R2174" i="5"/>
  <c r="K2174" i="5"/>
  <c r="L2174" i="5" s="1"/>
  <c r="M2174" i="5" s="1"/>
  <c r="R2173" i="5"/>
  <c r="K2173" i="5"/>
  <c r="L2173" i="5" s="1"/>
  <c r="M2173" i="5" s="1"/>
  <c r="R2172" i="5"/>
  <c r="K2172" i="5"/>
  <c r="L2172" i="5" s="1"/>
  <c r="M2172" i="5" s="1"/>
  <c r="I2171" i="5"/>
  <c r="R2171" i="5"/>
  <c r="K2171" i="5"/>
  <c r="L2171" i="5" s="1"/>
  <c r="M2171" i="5" s="1"/>
  <c r="R2170" i="5"/>
  <c r="K2170" i="5"/>
  <c r="L2170" i="5" s="1"/>
  <c r="M2170" i="5" s="1"/>
  <c r="R2169" i="5"/>
  <c r="K2169" i="5"/>
  <c r="L2169" i="5" s="1"/>
  <c r="M2169" i="5" s="1"/>
  <c r="I2168" i="5"/>
  <c r="R2168" i="5"/>
  <c r="K2168" i="5"/>
  <c r="L2168" i="5" s="1"/>
  <c r="M2168" i="5" s="1"/>
  <c r="R2167" i="5"/>
  <c r="K2167" i="5"/>
  <c r="L2167" i="5" s="1"/>
  <c r="M2167" i="5" s="1"/>
  <c r="R2166" i="5"/>
  <c r="K2166" i="5"/>
  <c r="L2166" i="5" s="1"/>
  <c r="M2166" i="5" s="1"/>
  <c r="R2165" i="5"/>
  <c r="K2165" i="5"/>
  <c r="L2165" i="5" s="1"/>
  <c r="M2165" i="5" s="1"/>
  <c r="R2164" i="5"/>
  <c r="K2164" i="5"/>
  <c r="L2164" i="5" s="1"/>
  <c r="M2164" i="5" s="1"/>
  <c r="R2163" i="5"/>
  <c r="K2163" i="5"/>
  <c r="L2163" i="5" s="1"/>
  <c r="M2163" i="5" s="1"/>
  <c r="R2162" i="5"/>
  <c r="K2162" i="5"/>
  <c r="L2162" i="5" s="1"/>
  <c r="M2162" i="5" s="1"/>
  <c r="R2161" i="5"/>
  <c r="K2161" i="5"/>
  <c r="L2161" i="5" s="1"/>
  <c r="M2161" i="5" s="1"/>
  <c r="I2160" i="5"/>
  <c r="R2160" i="5"/>
  <c r="K2160" i="5"/>
  <c r="L2160" i="5" s="1"/>
  <c r="M2160" i="5" s="1"/>
  <c r="R2159" i="5"/>
  <c r="K2159" i="5"/>
  <c r="L2159" i="5" s="1"/>
  <c r="M2159" i="5" s="1"/>
  <c r="W2158" i="5"/>
  <c r="Z2158" i="5" s="1"/>
  <c r="R2158" i="5"/>
  <c r="K2158" i="5"/>
  <c r="L2158" i="5" s="1"/>
  <c r="M2158" i="5" s="1"/>
  <c r="I2157" i="5"/>
  <c r="R2157" i="5"/>
  <c r="K2157" i="5"/>
  <c r="L2157" i="5" s="1"/>
  <c r="M2157" i="5" s="1"/>
  <c r="R2156" i="5"/>
  <c r="K2156" i="5"/>
  <c r="L2156" i="5" s="1"/>
  <c r="M2156" i="5" s="1"/>
  <c r="R2155" i="5"/>
  <c r="K2155" i="5"/>
  <c r="L2155" i="5" s="1"/>
  <c r="M2155" i="5" s="1"/>
  <c r="I2154" i="5"/>
  <c r="R2154" i="5"/>
  <c r="K2154" i="5"/>
  <c r="L2154" i="5" s="1"/>
  <c r="M2154" i="5" s="1"/>
  <c r="R2153" i="5"/>
  <c r="K2153" i="5"/>
  <c r="L2153" i="5" s="1"/>
  <c r="M2153" i="5" s="1"/>
  <c r="R2152" i="5"/>
  <c r="K2152" i="5"/>
  <c r="L2152" i="5" s="1"/>
  <c r="M2152" i="5" s="1"/>
  <c r="I2151" i="5"/>
  <c r="R2151" i="5"/>
  <c r="K2151" i="5"/>
  <c r="L2151" i="5" s="1"/>
  <c r="M2151" i="5" s="1"/>
  <c r="R2150" i="5"/>
  <c r="K2150" i="5"/>
  <c r="L2150" i="5" s="1"/>
  <c r="M2150" i="5" s="1"/>
  <c r="R2149" i="5"/>
  <c r="K2149" i="5"/>
  <c r="L2149" i="5" s="1"/>
  <c r="M2149" i="5" s="1"/>
  <c r="I2148" i="5"/>
  <c r="R2148" i="5"/>
  <c r="K2148" i="5"/>
  <c r="L2148" i="5" s="1"/>
  <c r="M2148" i="5" s="1"/>
  <c r="R2147" i="5"/>
  <c r="K2147" i="5"/>
  <c r="L2147" i="5" s="1"/>
  <c r="M2147" i="5" s="1"/>
  <c r="R2146" i="5"/>
  <c r="K2146" i="5"/>
  <c r="L2146" i="5" s="1"/>
  <c r="M2146" i="5" s="1"/>
  <c r="I2145" i="5"/>
  <c r="R2145" i="5"/>
  <c r="K2145" i="5"/>
  <c r="L2145" i="5" s="1"/>
  <c r="M2145" i="5" s="1"/>
  <c r="R2144" i="5"/>
  <c r="K2144" i="5"/>
  <c r="L2144" i="5" s="1"/>
  <c r="M2144" i="5" s="1"/>
  <c r="I2143" i="5"/>
  <c r="R2143" i="5"/>
  <c r="K2143" i="5"/>
  <c r="L2143" i="5" s="1"/>
  <c r="M2143" i="5" s="1"/>
  <c r="I2142" i="5"/>
  <c r="R2142" i="5"/>
  <c r="K2142" i="5"/>
  <c r="L2142" i="5" s="1"/>
  <c r="M2142" i="5" s="1"/>
  <c r="R2141" i="5"/>
  <c r="K2141" i="5"/>
  <c r="L2141" i="5" s="1"/>
  <c r="M2141" i="5" s="1"/>
  <c r="I2140" i="5"/>
  <c r="R2140" i="5"/>
  <c r="K2140" i="5"/>
  <c r="L2140" i="5" s="1"/>
  <c r="M2140" i="5" s="1"/>
  <c r="I2139" i="5"/>
  <c r="R2139" i="5"/>
  <c r="K2139" i="5"/>
  <c r="L2139" i="5" s="1"/>
  <c r="M2139" i="5" s="1"/>
  <c r="I2138" i="5"/>
  <c r="R2138" i="5"/>
  <c r="K2138" i="5"/>
  <c r="L2138" i="5" s="1"/>
  <c r="M2138" i="5" s="1"/>
  <c r="I2137" i="5"/>
  <c r="R2137" i="5"/>
  <c r="K2137" i="5"/>
  <c r="L2137" i="5" s="1"/>
  <c r="M2137" i="5" s="1"/>
  <c r="I2136" i="5"/>
  <c r="R2136" i="5"/>
  <c r="K2136" i="5"/>
  <c r="L2136" i="5" s="1"/>
  <c r="M2136" i="5" s="1"/>
  <c r="I2135" i="5"/>
  <c r="R2135" i="5"/>
  <c r="K2135" i="5"/>
  <c r="L2135" i="5" s="1"/>
  <c r="M2135" i="5" s="1"/>
  <c r="I2134" i="5"/>
  <c r="R2134" i="5"/>
  <c r="K2134" i="5"/>
  <c r="L2134" i="5" s="1"/>
  <c r="M2134" i="5" s="1"/>
  <c r="I2133" i="5"/>
  <c r="R2133" i="5"/>
  <c r="K2133" i="5"/>
  <c r="L2133" i="5" s="1"/>
  <c r="M2133" i="5" s="1"/>
  <c r="I2132" i="5"/>
  <c r="R2132" i="5"/>
  <c r="K2132" i="5"/>
  <c r="L2132" i="5" s="1"/>
  <c r="M2132" i="5" s="1"/>
  <c r="I2131" i="5"/>
  <c r="R2131" i="5"/>
  <c r="K2131" i="5"/>
  <c r="L2131" i="5" s="1"/>
  <c r="M2131" i="5" s="1"/>
  <c r="I2130" i="5"/>
  <c r="R2130" i="5"/>
  <c r="K2130" i="5"/>
  <c r="L2130" i="5" s="1"/>
  <c r="M2130" i="5" s="1"/>
  <c r="I2129" i="5"/>
  <c r="R2129" i="5"/>
  <c r="K2129" i="5"/>
  <c r="L2129" i="5" s="1"/>
  <c r="M2129" i="5" s="1"/>
  <c r="I2128" i="5"/>
  <c r="R2128" i="5"/>
  <c r="K2128" i="5"/>
  <c r="L2128" i="5" s="1"/>
  <c r="M2128" i="5" s="1"/>
  <c r="I2127" i="5"/>
  <c r="R2127" i="5"/>
  <c r="K2127" i="5"/>
  <c r="L2127" i="5" s="1"/>
  <c r="M2127" i="5" s="1"/>
  <c r="I2126" i="5"/>
  <c r="R2126" i="5"/>
  <c r="K2126" i="5"/>
  <c r="L2126" i="5" s="1"/>
  <c r="M2126" i="5" s="1"/>
  <c r="I2125" i="5"/>
  <c r="R2125" i="5"/>
  <c r="K2125" i="5"/>
  <c r="L2125" i="5" s="1"/>
  <c r="M2125" i="5" s="1"/>
  <c r="I2124" i="5"/>
  <c r="R2124" i="5"/>
  <c r="K2124" i="5"/>
  <c r="L2124" i="5" s="1"/>
  <c r="M2124" i="5" s="1"/>
  <c r="I2123" i="5"/>
  <c r="R2123" i="5"/>
  <c r="L2123" i="5"/>
  <c r="M2123" i="5" s="1"/>
  <c r="K2123" i="5"/>
  <c r="I2122" i="5"/>
  <c r="R2122" i="5"/>
  <c r="K2122" i="5"/>
  <c r="L2122" i="5" s="1"/>
  <c r="M2122" i="5" s="1"/>
  <c r="I2121" i="5"/>
  <c r="R2121" i="5"/>
  <c r="K2121" i="5"/>
  <c r="L2121" i="5" s="1"/>
  <c r="M2121" i="5" s="1"/>
  <c r="I2120" i="5"/>
  <c r="R2120" i="5"/>
  <c r="K2120" i="5"/>
  <c r="L2120" i="5" s="1"/>
  <c r="M2120" i="5" s="1"/>
  <c r="I2119" i="5"/>
  <c r="R2119" i="5"/>
  <c r="K2119" i="5"/>
  <c r="L2119" i="5" s="1"/>
  <c r="M2119" i="5" s="1"/>
  <c r="I2118" i="5"/>
  <c r="R2118" i="5"/>
  <c r="K2118" i="5"/>
  <c r="L2118" i="5" s="1"/>
  <c r="M2118" i="5" s="1"/>
  <c r="I2117" i="5"/>
  <c r="R2117" i="5"/>
  <c r="K2117" i="5"/>
  <c r="L2117" i="5" s="1"/>
  <c r="M2117" i="5" s="1"/>
  <c r="I2116" i="5"/>
  <c r="R2116" i="5"/>
  <c r="K2116" i="5"/>
  <c r="L2116" i="5" s="1"/>
  <c r="M2116" i="5" s="1"/>
  <c r="I2115" i="5"/>
  <c r="R2115" i="5"/>
  <c r="K2115" i="5"/>
  <c r="L2115" i="5" s="1"/>
  <c r="M2115" i="5" s="1"/>
  <c r="I2114" i="5"/>
  <c r="R2114" i="5"/>
  <c r="K2114" i="5"/>
  <c r="L2114" i="5" s="1"/>
  <c r="M2114" i="5" s="1"/>
  <c r="I2113" i="5"/>
  <c r="R2113" i="5"/>
  <c r="K2113" i="5"/>
  <c r="L2113" i="5" s="1"/>
  <c r="M2113" i="5" s="1"/>
  <c r="I2112" i="5"/>
  <c r="R2112" i="5"/>
  <c r="K2112" i="5"/>
  <c r="L2112" i="5" s="1"/>
  <c r="M2112" i="5" s="1"/>
  <c r="I2111" i="5"/>
  <c r="R2111" i="5"/>
  <c r="K2111" i="5"/>
  <c r="L2111" i="5" s="1"/>
  <c r="M2111" i="5" s="1"/>
  <c r="I2110" i="5"/>
  <c r="R2110" i="5"/>
  <c r="L2110" i="5"/>
  <c r="M2110" i="5" s="1"/>
  <c r="K2110" i="5"/>
  <c r="I2109" i="5"/>
  <c r="R2109" i="5"/>
  <c r="K2109" i="5"/>
  <c r="L2109" i="5" s="1"/>
  <c r="M2109" i="5" s="1"/>
  <c r="I2108" i="5"/>
  <c r="R2108" i="5"/>
  <c r="K2108" i="5"/>
  <c r="L2108" i="5" s="1"/>
  <c r="M2108" i="5" s="1"/>
  <c r="I2107" i="5"/>
  <c r="R2107" i="5"/>
  <c r="K2107" i="5"/>
  <c r="L2107" i="5" s="1"/>
  <c r="M2107" i="5" s="1"/>
  <c r="I2106" i="5"/>
  <c r="R2106" i="5"/>
  <c r="K2106" i="5"/>
  <c r="L2106" i="5" s="1"/>
  <c r="M2106" i="5" s="1"/>
  <c r="I2105" i="5"/>
  <c r="R2105" i="5"/>
  <c r="K2105" i="5"/>
  <c r="L2105" i="5" s="1"/>
  <c r="M2105" i="5" s="1"/>
  <c r="I2104" i="5"/>
  <c r="R2104" i="5"/>
  <c r="K2104" i="5"/>
  <c r="L2104" i="5" s="1"/>
  <c r="M2104" i="5" s="1"/>
  <c r="I2103" i="5"/>
  <c r="R2103" i="5"/>
  <c r="K2103" i="5"/>
  <c r="L2103" i="5" s="1"/>
  <c r="M2103" i="5" s="1"/>
  <c r="I2102" i="5"/>
  <c r="R2102" i="5"/>
  <c r="K2102" i="5"/>
  <c r="L2102" i="5" s="1"/>
  <c r="M2102" i="5" s="1"/>
  <c r="I2101" i="5"/>
  <c r="R2101" i="5"/>
  <c r="K2101" i="5"/>
  <c r="L2101" i="5" s="1"/>
  <c r="M2101" i="5" s="1"/>
  <c r="I2100" i="5"/>
  <c r="R2100" i="5"/>
  <c r="K2100" i="5"/>
  <c r="L2100" i="5" s="1"/>
  <c r="M2100" i="5" s="1"/>
  <c r="I2099" i="5"/>
  <c r="R2099" i="5"/>
  <c r="K2099" i="5"/>
  <c r="L2099" i="5" s="1"/>
  <c r="M2099" i="5" s="1"/>
  <c r="I2098" i="5"/>
  <c r="R2098" i="5"/>
  <c r="K2098" i="5"/>
  <c r="L2098" i="5" s="1"/>
  <c r="M2098" i="5" s="1"/>
  <c r="I2097" i="5"/>
  <c r="R2097" i="5"/>
  <c r="K2097" i="5"/>
  <c r="L2097" i="5" s="1"/>
  <c r="M2097" i="5" s="1"/>
  <c r="I2096" i="5"/>
  <c r="R2096" i="5"/>
  <c r="K2096" i="5"/>
  <c r="L2096" i="5" s="1"/>
  <c r="M2096" i="5" s="1"/>
  <c r="I2095" i="5"/>
  <c r="R2095" i="5"/>
  <c r="K2095" i="5"/>
  <c r="L2095" i="5" s="1"/>
  <c r="M2095" i="5" s="1"/>
  <c r="I2094" i="5"/>
  <c r="R2094" i="5"/>
  <c r="K2094" i="5"/>
  <c r="L2094" i="5" s="1"/>
  <c r="M2094" i="5" s="1"/>
  <c r="I2093" i="5"/>
  <c r="R2093" i="5"/>
  <c r="K2093" i="5"/>
  <c r="L2093" i="5" s="1"/>
  <c r="M2093" i="5" s="1"/>
  <c r="I2092" i="5"/>
  <c r="R2092" i="5"/>
  <c r="K2092" i="5"/>
  <c r="L2092" i="5" s="1"/>
  <c r="M2092" i="5" s="1"/>
  <c r="I2091" i="5"/>
  <c r="R2091" i="5"/>
  <c r="K2091" i="5"/>
  <c r="L2091" i="5" s="1"/>
  <c r="M2091" i="5" s="1"/>
  <c r="I2090" i="5"/>
  <c r="R2090" i="5"/>
  <c r="K2090" i="5"/>
  <c r="L2090" i="5" s="1"/>
  <c r="M2090" i="5" s="1"/>
  <c r="I2089" i="5"/>
  <c r="R2089" i="5"/>
  <c r="K2089" i="5"/>
  <c r="L2089" i="5" s="1"/>
  <c r="M2089" i="5" s="1"/>
  <c r="I2088" i="5"/>
  <c r="R2088" i="5"/>
  <c r="K2088" i="5"/>
  <c r="L2088" i="5" s="1"/>
  <c r="M2088" i="5" s="1"/>
  <c r="I2087" i="5"/>
  <c r="R2087" i="5"/>
  <c r="K2087" i="5"/>
  <c r="L2087" i="5" s="1"/>
  <c r="M2087" i="5" s="1"/>
  <c r="I2086" i="5"/>
  <c r="R2086" i="5"/>
  <c r="K2086" i="5"/>
  <c r="L2086" i="5" s="1"/>
  <c r="M2086" i="5" s="1"/>
  <c r="I2085" i="5"/>
  <c r="R2085" i="5"/>
  <c r="K2085" i="5"/>
  <c r="L2085" i="5" s="1"/>
  <c r="M2085" i="5" s="1"/>
  <c r="I2084" i="5"/>
  <c r="R2084" i="5"/>
  <c r="K2084" i="5"/>
  <c r="L2084" i="5" s="1"/>
  <c r="M2084" i="5" s="1"/>
  <c r="I2083" i="5"/>
  <c r="R2083" i="5"/>
  <c r="K2083" i="5"/>
  <c r="L2083" i="5" s="1"/>
  <c r="M2083" i="5" s="1"/>
  <c r="I2082" i="5"/>
  <c r="R2082" i="5"/>
  <c r="K2082" i="5"/>
  <c r="L2082" i="5" s="1"/>
  <c r="M2082" i="5" s="1"/>
  <c r="I2081" i="5"/>
  <c r="R2081" i="5"/>
  <c r="K2081" i="5"/>
  <c r="L2081" i="5" s="1"/>
  <c r="M2081" i="5" s="1"/>
  <c r="I2080" i="5"/>
  <c r="R2080" i="5"/>
  <c r="K2080" i="5"/>
  <c r="L2080" i="5" s="1"/>
  <c r="M2080" i="5" s="1"/>
  <c r="I2079" i="5"/>
  <c r="R2079" i="5"/>
  <c r="K2079" i="5"/>
  <c r="L2079" i="5" s="1"/>
  <c r="M2079" i="5" s="1"/>
  <c r="I2078" i="5"/>
  <c r="R2078" i="5"/>
  <c r="L2078" i="5"/>
  <c r="M2078" i="5" s="1"/>
  <c r="K2078" i="5"/>
  <c r="I2077" i="5"/>
  <c r="R2077" i="5"/>
  <c r="K2077" i="5"/>
  <c r="L2077" i="5" s="1"/>
  <c r="M2077" i="5" s="1"/>
  <c r="I2076" i="5"/>
  <c r="R2076" i="5"/>
  <c r="K2076" i="5"/>
  <c r="L2076" i="5" s="1"/>
  <c r="M2076" i="5" s="1"/>
  <c r="I2075" i="5"/>
  <c r="R2075" i="5"/>
  <c r="K2075" i="5"/>
  <c r="L2075" i="5" s="1"/>
  <c r="M2075" i="5" s="1"/>
  <c r="I2074" i="5"/>
  <c r="R2074" i="5"/>
  <c r="K2074" i="5"/>
  <c r="L2074" i="5" s="1"/>
  <c r="M2074" i="5" s="1"/>
  <c r="R2073" i="5"/>
  <c r="K2073" i="5"/>
  <c r="L2073" i="5" s="1"/>
  <c r="M2073" i="5" s="1"/>
  <c r="I2072" i="5"/>
  <c r="R2072" i="5"/>
  <c r="L2072" i="5"/>
  <c r="M2072" i="5" s="1"/>
  <c r="K2072" i="5"/>
  <c r="I2071" i="5"/>
  <c r="R2071" i="5"/>
  <c r="K2071" i="5"/>
  <c r="L2071" i="5" s="1"/>
  <c r="M2071" i="5" s="1"/>
  <c r="I2070" i="5"/>
  <c r="R2070" i="5"/>
  <c r="K2070" i="5"/>
  <c r="L2070" i="5" s="1"/>
  <c r="M2070" i="5" s="1"/>
  <c r="I2069" i="5"/>
  <c r="R2069" i="5"/>
  <c r="K2069" i="5"/>
  <c r="L2069" i="5" s="1"/>
  <c r="M2069" i="5" s="1"/>
  <c r="I2068" i="5"/>
  <c r="R2068" i="5"/>
  <c r="K2068" i="5"/>
  <c r="L2068" i="5" s="1"/>
  <c r="M2068" i="5" s="1"/>
  <c r="R2067" i="5"/>
  <c r="K2067" i="5"/>
  <c r="L2067" i="5" s="1"/>
  <c r="M2067" i="5" s="1"/>
  <c r="I2066" i="5"/>
  <c r="R2066" i="5"/>
  <c r="K2066" i="5"/>
  <c r="L2066" i="5" s="1"/>
  <c r="M2066" i="5" s="1"/>
  <c r="I2065" i="5"/>
  <c r="R2065" i="5"/>
  <c r="K2065" i="5"/>
  <c r="L2065" i="5" s="1"/>
  <c r="M2065" i="5" s="1"/>
  <c r="I2064" i="5"/>
  <c r="R2064" i="5"/>
  <c r="K2064" i="5"/>
  <c r="L2064" i="5" s="1"/>
  <c r="M2064" i="5" s="1"/>
  <c r="I2063" i="5"/>
  <c r="R2063" i="5"/>
  <c r="K2063" i="5"/>
  <c r="L2063" i="5" s="1"/>
  <c r="M2063" i="5" s="1"/>
  <c r="I2062" i="5"/>
  <c r="R2062" i="5"/>
  <c r="K2062" i="5"/>
  <c r="L2062" i="5" s="1"/>
  <c r="M2062" i="5" s="1"/>
  <c r="I2061" i="5"/>
  <c r="R2061" i="5"/>
  <c r="K2061" i="5"/>
  <c r="L2061" i="5" s="1"/>
  <c r="M2061" i="5" s="1"/>
  <c r="R2060" i="5"/>
  <c r="K2060" i="5"/>
  <c r="L2060" i="5" s="1"/>
  <c r="M2060" i="5" s="1"/>
  <c r="I2059" i="5"/>
  <c r="R2059" i="5"/>
  <c r="K2059" i="5"/>
  <c r="L2059" i="5" s="1"/>
  <c r="M2059" i="5" s="1"/>
  <c r="I2058" i="5"/>
  <c r="R2058" i="5"/>
  <c r="K2058" i="5"/>
  <c r="L2058" i="5" s="1"/>
  <c r="M2058" i="5" s="1"/>
  <c r="I2057" i="5"/>
  <c r="R2057" i="5"/>
  <c r="K2057" i="5"/>
  <c r="L2057" i="5" s="1"/>
  <c r="M2057" i="5" s="1"/>
  <c r="I2056" i="5"/>
  <c r="R2056" i="5"/>
  <c r="K2056" i="5"/>
  <c r="L2056" i="5" s="1"/>
  <c r="M2056" i="5" s="1"/>
  <c r="I2055" i="5"/>
  <c r="R2055" i="5"/>
  <c r="K2055" i="5"/>
  <c r="L2055" i="5" s="1"/>
  <c r="M2055" i="5" s="1"/>
  <c r="I2054" i="5"/>
  <c r="R2054" i="5"/>
  <c r="K2054" i="5"/>
  <c r="L2054" i="5" s="1"/>
  <c r="M2054" i="5" s="1"/>
  <c r="I2053" i="5"/>
  <c r="R2053" i="5"/>
  <c r="K2053" i="5"/>
  <c r="L2053" i="5" s="1"/>
  <c r="M2053" i="5" s="1"/>
  <c r="I2052" i="5"/>
  <c r="R2052" i="5"/>
  <c r="K2052" i="5"/>
  <c r="L2052" i="5" s="1"/>
  <c r="M2052" i="5" s="1"/>
  <c r="R2051" i="5"/>
  <c r="K2051" i="5"/>
  <c r="L2051" i="5" s="1"/>
  <c r="M2051" i="5" s="1"/>
  <c r="I2050" i="5"/>
  <c r="R2050" i="5"/>
  <c r="K2050" i="5"/>
  <c r="L2050" i="5" s="1"/>
  <c r="M2050" i="5" s="1"/>
  <c r="I2049" i="5"/>
  <c r="R2049" i="5"/>
  <c r="K2049" i="5"/>
  <c r="L2049" i="5" s="1"/>
  <c r="M2049" i="5" s="1"/>
  <c r="I2048" i="5"/>
  <c r="R2048" i="5"/>
  <c r="K2048" i="5"/>
  <c r="L2048" i="5" s="1"/>
  <c r="M2048" i="5" s="1"/>
  <c r="I2047" i="5"/>
  <c r="R2047" i="5"/>
  <c r="K2047" i="5"/>
  <c r="L2047" i="5" s="1"/>
  <c r="M2047" i="5" s="1"/>
  <c r="I2046" i="5"/>
  <c r="R2046" i="5"/>
  <c r="K2046" i="5"/>
  <c r="L2046" i="5" s="1"/>
  <c r="M2046" i="5" s="1"/>
  <c r="I2045" i="5"/>
  <c r="R2045" i="5"/>
  <c r="K2045" i="5"/>
  <c r="L2045" i="5" s="1"/>
  <c r="M2045" i="5" s="1"/>
  <c r="I2044" i="5"/>
  <c r="R2044" i="5"/>
  <c r="K2044" i="5"/>
  <c r="L2044" i="5" s="1"/>
  <c r="M2044" i="5" s="1"/>
  <c r="R2043" i="5"/>
  <c r="K2043" i="5"/>
  <c r="L2043" i="5" s="1"/>
  <c r="M2043" i="5" s="1"/>
  <c r="I2042" i="5"/>
  <c r="R2042" i="5"/>
  <c r="K2042" i="5"/>
  <c r="L2042" i="5" s="1"/>
  <c r="M2042" i="5" s="1"/>
  <c r="I2041" i="5"/>
  <c r="R2041" i="5"/>
  <c r="K2041" i="5"/>
  <c r="L2041" i="5" s="1"/>
  <c r="M2041" i="5" s="1"/>
  <c r="I2040" i="5"/>
  <c r="R2040" i="5"/>
  <c r="K2040" i="5"/>
  <c r="L2040" i="5" s="1"/>
  <c r="M2040" i="5" s="1"/>
  <c r="I2039" i="5"/>
  <c r="R2039" i="5"/>
  <c r="K2039" i="5"/>
  <c r="L2039" i="5" s="1"/>
  <c r="M2039" i="5" s="1"/>
  <c r="R2038" i="5"/>
  <c r="K2038" i="5"/>
  <c r="L2038" i="5" s="1"/>
  <c r="M2038" i="5" s="1"/>
  <c r="I2037" i="5"/>
  <c r="R2037" i="5"/>
  <c r="K2037" i="5"/>
  <c r="L2037" i="5" s="1"/>
  <c r="M2037" i="5" s="1"/>
  <c r="I2036" i="5"/>
  <c r="R2036" i="5"/>
  <c r="K2036" i="5"/>
  <c r="L2036" i="5" s="1"/>
  <c r="M2036" i="5" s="1"/>
  <c r="I2035" i="5"/>
  <c r="R2035" i="5"/>
  <c r="K2035" i="5"/>
  <c r="L2035" i="5" s="1"/>
  <c r="M2035" i="5" s="1"/>
  <c r="R2034" i="5"/>
  <c r="K2034" i="5"/>
  <c r="L2034" i="5" s="1"/>
  <c r="M2034" i="5" s="1"/>
  <c r="I2033" i="5"/>
  <c r="R2033" i="5"/>
  <c r="K2033" i="5"/>
  <c r="L2033" i="5" s="1"/>
  <c r="M2033" i="5" s="1"/>
  <c r="I2032" i="5"/>
  <c r="R2032" i="5"/>
  <c r="K2032" i="5"/>
  <c r="L2032" i="5" s="1"/>
  <c r="M2032" i="5" s="1"/>
  <c r="I2031" i="5"/>
  <c r="R2031" i="5"/>
  <c r="K2031" i="5"/>
  <c r="L2031" i="5" s="1"/>
  <c r="M2031" i="5" s="1"/>
  <c r="I2030" i="5"/>
  <c r="R2030" i="5"/>
  <c r="K2030" i="5"/>
  <c r="L2030" i="5" s="1"/>
  <c r="M2030" i="5" s="1"/>
  <c r="I2029" i="5"/>
  <c r="R2029" i="5"/>
  <c r="K2029" i="5"/>
  <c r="L2029" i="5" s="1"/>
  <c r="M2029" i="5" s="1"/>
  <c r="I2028" i="5"/>
  <c r="R2028" i="5"/>
  <c r="K2028" i="5"/>
  <c r="L2028" i="5" s="1"/>
  <c r="M2028" i="5" s="1"/>
  <c r="I2027" i="5"/>
  <c r="R2027" i="5"/>
  <c r="K2027" i="5"/>
  <c r="L2027" i="5" s="1"/>
  <c r="M2027" i="5" s="1"/>
  <c r="I2026" i="5"/>
  <c r="R2026" i="5"/>
  <c r="K2026" i="5"/>
  <c r="L2026" i="5" s="1"/>
  <c r="M2026" i="5" s="1"/>
  <c r="I2025" i="5"/>
  <c r="R2025" i="5"/>
  <c r="K2025" i="5"/>
  <c r="L2025" i="5" s="1"/>
  <c r="M2025" i="5" s="1"/>
  <c r="I2024" i="5"/>
  <c r="R2024" i="5"/>
  <c r="K2024" i="5"/>
  <c r="L2024" i="5" s="1"/>
  <c r="M2024" i="5" s="1"/>
  <c r="I2023" i="5"/>
  <c r="R2023" i="5"/>
  <c r="K2023" i="5"/>
  <c r="L2023" i="5" s="1"/>
  <c r="M2023" i="5" s="1"/>
  <c r="I2022" i="5"/>
  <c r="R2022" i="5"/>
  <c r="K2022" i="5"/>
  <c r="L2022" i="5" s="1"/>
  <c r="M2022" i="5" s="1"/>
  <c r="I2021" i="5"/>
  <c r="R2021" i="5"/>
  <c r="L2021" i="5"/>
  <c r="M2021" i="5" s="1"/>
  <c r="K2021" i="5"/>
  <c r="R2020" i="5"/>
  <c r="K2020" i="5"/>
  <c r="L2020" i="5" s="1"/>
  <c r="M2020" i="5" s="1"/>
  <c r="I2019" i="5"/>
  <c r="R2019" i="5"/>
  <c r="K2019" i="5"/>
  <c r="L2019" i="5" s="1"/>
  <c r="M2019" i="5" s="1"/>
  <c r="I2018" i="5"/>
  <c r="R2018" i="5"/>
  <c r="K2018" i="5"/>
  <c r="L2018" i="5" s="1"/>
  <c r="M2018" i="5" s="1"/>
  <c r="I2017" i="5"/>
  <c r="R2017" i="5"/>
  <c r="K2017" i="5"/>
  <c r="L2017" i="5" s="1"/>
  <c r="M2017" i="5" s="1"/>
  <c r="I2016" i="5"/>
  <c r="R2016" i="5"/>
  <c r="K2016" i="5"/>
  <c r="L2016" i="5" s="1"/>
  <c r="M2016" i="5" s="1"/>
  <c r="I2015" i="5"/>
  <c r="R2015" i="5"/>
  <c r="K2015" i="5"/>
  <c r="L2015" i="5" s="1"/>
  <c r="M2015" i="5" s="1"/>
  <c r="I2014" i="5"/>
  <c r="R2014" i="5"/>
  <c r="L2014" i="5"/>
  <c r="M2014" i="5" s="1"/>
  <c r="K2014" i="5"/>
  <c r="I2013" i="5"/>
  <c r="R2013" i="5"/>
  <c r="K2013" i="5"/>
  <c r="L2013" i="5" s="1"/>
  <c r="M2013" i="5" s="1"/>
  <c r="I2012" i="5"/>
  <c r="R2012" i="5"/>
  <c r="K2012" i="5"/>
  <c r="L2012" i="5" s="1"/>
  <c r="M2012" i="5" s="1"/>
  <c r="R2011" i="5"/>
  <c r="K2011" i="5"/>
  <c r="L2011" i="5" s="1"/>
  <c r="M2011" i="5" s="1"/>
  <c r="I2010" i="5"/>
  <c r="R2010" i="5"/>
  <c r="K2010" i="5"/>
  <c r="L2010" i="5" s="1"/>
  <c r="M2010" i="5" s="1"/>
  <c r="I2009" i="5"/>
  <c r="R2009" i="5"/>
  <c r="K2009" i="5"/>
  <c r="L2009" i="5" s="1"/>
  <c r="M2009" i="5" s="1"/>
  <c r="W2008" i="5"/>
  <c r="Z2008" i="5" s="1"/>
  <c r="I2008" i="5"/>
  <c r="R2008" i="5"/>
  <c r="K2008" i="5"/>
  <c r="L2008" i="5" s="1"/>
  <c r="M2008" i="5" s="1"/>
  <c r="I2007" i="5"/>
  <c r="R2007" i="5"/>
  <c r="K2007" i="5"/>
  <c r="L2007" i="5" s="1"/>
  <c r="M2007" i="5" s="1"/>
  <c r="I2006" i="5"/>
  <c r="R2006" i="5"/>
  <c r="K2006" i="5"/>
  <c r="L2006" i="5" s="1"/>
  <c r="M2006" i="5" s="1"/>
  <c r="I2005" i="5"/>
  <c r="R2005" i="5"/>
  <c r="K2005" i="5"/>
  <c r="L2005" i="5" s="1"/>
  <c r="M2005" i="5" s="1"/>
  <c r="I2004" i="5"/>
  <c r="R2004" i="5"/>
  <c r="K2004" i="5"/>
  <c r="L2004" i="5" s="1"/>
  <c r="M2004" i="5" s="1"/>
  <c r="R2003" i="5"/>
  <c r="K2003" i="5"/>
  <c r="L2003" i="5" s="1"/>
  <c r="M2003" i="5" s="1"/>
  <c r="R2002" i="5"/>
  <c r="K2002" i="5"/>
  <c r="L2002" i="5" s="1"/>
  <c r="M2002" i="5" s="1"/>
  <c r="I2001" i="5"/>
  <c r="R2001" i="5"/>
  <c r="K2001" i="5"/>
  <c r="L2001" i="5" s="1"/>
  <c r="M2001" i="5" s="1"/>
  <c r="I2000" i="5"/>
  <c r="R2000" i="5"/>
  <c r="K2000" i="5"/>
  <c r="L2000" i="5" s="1"/>
  <c r="M2000" i="5" s="1"/>
  <c r="I1999" i="5"/>
  <c r="R1999" i="5"/>
  <c r="K1999" i="5"/>
  <c r="L1999" i="5" s="1"/>
  <c r="M1999" i="5" s="1"/>
  <c r="R1998" i="5"/>
  <c r="K1998" i="5"/>
  <c r="L1998" i="5" s="1"/>
  <c r="M1998" i="5" s="1"/>
  <c r="R1997" i="5"/>
  <c r="K1997" i="5"/>
  <c r="L1997" i="5" s="1"/>
  <c r="M1997" i="5" s="1"/>
  <c r="I1996" i="5"/>
  <c r="R1996" i="5"/>
  <c r="K1996" i="5"/>
  <c r="L1996" i="5" s="1"/>
  <c r="M1996" i="5" s="1"/>
  <c r="I1995" i="5"/>
  <c r="R1995" i="5"/>
  <c r="K1995" i="5"/>
  <c r="L1995" i="5" s="1"/>
  <c r="M1995" i="5" s="1"/>
  <c r="R1994" i="5"/>
  <c r="K1994" i="5"/>
  <c r="L1994" i="5" s="1"/>
  <c r="M1994" i="5" s="1"/>
  <c r="I1993" i="5"/>
  <c r="R1993" i="5"/>
  <c r="K1993" i="5"/>
  <c r="L1993" i="5" s="1"/>
  <c r="M1993" i="5" s="1"/>
  <c r="R1992" i="5"/>
  <c r="K1992" i="5"/>
  <c r="L1992" i="5" s="1"/>
  <c r="M1992" i="5" s="1"/>
  <c r="I1991" i="5"/>
  <c r="R1991" i="5"/>
  <c r="K1991" i="5"/>
  <c r="L1991" i="5" s="1"/>
  <c r="M1991" i="5" s="1"/>
  <c r="I1990" i="5"/>
  <c r="R1990" i="5"/>
  <c r="K1990" i="5"/>
  <c r="L1990" i="5" s="1"/>
  <c r="M1990" i="5" s="1"/>
  <c r="I1989" i="5"/>
  <c r="R1989" i="5"/>
  <c r="K1989" i="5"/>
  <c r="L1989" i="5" s="1"/>
  <c r="M1989" i="5" s="1"/>
  <c r="I1988" i="5"/>
  <c r="R1988" i="5"/>
  <c r="K1988" i="5"/>
  <c r="L1988" i="5" s="1"/>
  <c r="M1988" i="5" s="1"/>
  <c r="I1987" i="5"/>
  <c r="R1987" i="5"/>
  <c r="K1987" i="5"/>
  <c r="L1987" i="5" s="1"/>
  <c r="M1987" i="5" s="1"/>
  <c r="I1986" i="5"/>
  <c r="R1986" i="5"/>
  <c r="K1986" i="5"/>
  <c r="L1986" i="5" s="1"/>
  <c r="M1986" i="5" s="1"/>
  <c r="R1985" i="5"/>
  <c r="K1985" i="5"/>
  <c r="L1985" i="5" s="1"/>
  <c r="M1985" i="5" s="1"/>
  <c r="I1984" i="5"/>
  <c r="R1984" i="5"/>
  <c r="K1984" i="5"/>
  <c r="L1984" i="5" s="1"/>
  <c r="M1984" i="5" s="1"/>
  <c r="R1983" i="5"/>
  <c r="K1983" i="5"/>
  <c r="L1983" i="5" s="1"/>
  <c r="M1983" i="5" s="1"/>
  <c r="I1982" i="5"/>
  <c r="R1982" i="5"/>
  <c r="K1982" i="5"/>
  <c r="L1982" i="5" s="1"/>
  <c r="M1982" i="5" s="1"/>
  <c r="I1981" i="5"/>
  <c r="R1981" i="5"/>
  <c r="K1981" i="5"/>
  <c r="L1981" i="5" s="1"/>
  <c r="M1981" i="5" s="1"/>
  <c r="I1980" i="5"/>
  <c r="R1980" i="5"/>
  <c r="K1980" i="5"/>
  <c r="L1980" i="5" s="1"/>
  <c r="M1980" i="5" s="1"/>
  <c r="I1979" i="5"/>
  <c r="R1979" i="5"/>
  <c r="K1979" i="5"/>
  <c r="L1979" i="5" s="1"/>
  <c r="M1979" i="5" s="1"/>
  <c r="R1978" i="5"/>
  <c r="K1978" i="5"/>
  <c r="L1978" i="5" s="1"/>
  <c r="M1978" i="5" s="1"/>
  <c r="I1977" i="5"/>
  <c r="R1977" i="5"/>
  <c r="K1977" i="5"/>
  <c r="L1977" i="5" s="1"/>
  <c r="M1977" i="5" s="1"/>
  <c r="W1976" i="5"/>
  <c r="Z1976" i="5" s="1"/>
  <c r="I1976" i="5"/>
  <c r="R1976" i="5"/>
  <c r="K1976" i="5"/>
  <c r="L1976" i="5" s="1"/>
  <c r="M1976" i="5" s="1"/>
  <c r="R1975" i="5"/>
  <c r="K1975" i="5"/>
  <c r="L1975" i="5" s="1"/>
  <c r="M1975" i="5" s="1"/>
  <c r="I1974" i="5"/>
  <c r="R1974" i="5"/>
  <c r="K1974" i="5"/>
  <c r="L1974" i="5" s="1"/>
  <c r="M1974" i="5" s="1"/>
  <c r="I1973" i="5"/>
  <c r="R1973" i="5"/>
  <c r="K1973" i="5"/>
  <c r="L1973" i="5" s="1"/>
  <c r="M1973" i="5" s="1"/>
  <c r="R1972" i="5"/>
  <c r="K1972" i="5"/>
  <c r="L1972" i="5" s="1"/>
  <c r="M1972" i="5" s="1"/>
  <c r="I1971" i="5"/>
  <c r="R1971" i="5"/>
  <c r="K1971" i="5"/>
  <c r="L1971" i="5" s="1"/>
  <c r="M1971" i="5" s="1"/>
  <c r="I1970" i="5"/>
  <c r="R1970" i="5"/>
  <c r="K1970" i="5"/>
  <c r="L1970" i="5" s="1"/>
  <c r="M1970" i="5" s="1"/>
  <c r="I1969" i="5"/>
  <c r="R1969" i="5"/>
  <c r="K1969" i="5"/>
  <c r="L1969" i="5" s="1"/>
  <c r="M1969" i="5" s="1"/>
  <c r="I1968" i="5"/>
  <c r="R1968" i="5"/>
  <c r="K1968" i="5"/>
  <c r="L1968" i="5" s="1"/>
  <c r="M1968" i="5" s="1"/>
  <c r="I1967" i="5"/>
  <c r="R1967" i="5"/>
  <c r="K1967" i="5"/>
  <c r="L1967" i="5" s="1"/>
  <c r="M1967" i="5" s="1"/>
  <c r="I1966" i="5"/>
  <c r="R1966" i="5"/>
  <c r="K1966" i="5"/>
  <c r="L1966" i="5" s="1"/>
  <c r="M1966" i="5" s="1"/>
  <c r="I1965" i="5"/>
  <c r="R1965" i="5"/>
  <c r="K1965" i="5"/>
  <c r="L1965" i="5" s="1"/>
  <c r="M1965" i="5" s="1"/>
  <c r="I1964" i="5"/>
  <c r="R1964" i="5"/>
  <c r="K1964" i="5"/>
  <c r="L1964" i="5" s="1"/>
  <c r="M1964" i="5" s="1"/>
  <c r="I1963" i="5"/>
  <c r="R1963" i="5"/>
  <c r="K1963" i="5"/>
  <c r="L1963" i="5" s="1"/>
  <c r="M1963" i="5" s="1"/>
  <c r="R1962" i="5"/>
  <c r="K1962" i="5"/>
  <c r="L1962" i="5" s="1"/>
  <c r="M1962" i="5" s="1"/>
  <c r="R1961" i="5"/>
  <c r="K1961" i="5"/>
  <c r="L1961" i="5" s="1"/>
  <c r="M1961" i="5" s="1"/>
  <c r="I1960" i="5"/>
  <c r="R1960" i="5"/>
  <c r="K1960" i="5"/>
  <c r="L1960" i="5" s="1"/>
  <c r="M1960" i="5" s="1"/>
  <c r="I1959" i="5"/>
  <c r="R1959" i="5"/>
  <c r="K1959" i="5"/>
  <c r="L1959" i="5" s="1"/>
  <c r="M1959" i="5" s="1"/>
  <c r="R1958" i="5"/>
  <c r="K1958" i="5"/>
  <c r="L1958" i="5" s="1"/>
  <c r="M1958" i="5" s="1"/>
  <c r="R1957" i="5"/>
  <c r="K1957" i="5"/>
  <c r="L1957" i="5" s="1"/>
  <c r="M1957" i="5" s="1"/>
  <c r="R1956" i="5"/>
  <c r="K1956" i="5"/>
  <c r="L1956" i="5" s="1"/>
  <c r="M1956" i="5" s="1"/>
  <c r="R1955" i="5"/>
  <c r="K1955" i="5"/>
  <c r="L1955" i="5" s="1"/>
  <c r="M1955" i="5" s="1"/>
  <c r="R1954" i="5"/>
  <c r="K1954" i="5"/>
  <c r="L1954" i="5" s="1"/>
  <c r="M1954" i="5" s="1"/>
  <c r="I1953" i="5"/>
  <c r="R1953" i="5"/>
  <c r="K1953" i="5"/>
  <c r="L1953" i="5" s="1"/>
  <c r="M1953" i="5" s="1"/>
  <c r="I1952" i="5"/>
  <c r="R1952" i="5"/>
  <c r="K1952" i="5"/>
  <c r="L1952" i="5" s="1"/>
  <c r="M1952" i="5" s="1"/>
  <c r="I1951" i="5"/>
  <c r="R1951" i="5"/>
  <c r="K1951" i="5"/>
  <c r="L1951" i="5" s="1"/>
  <c r="M1951" i="5" s="1"/>
  <c r="W1950" i="5"/>
  <c r="Z1950" i="5" s="1"/>
  <c r="I1950" i="5"/>
  <c r="R1950" i="5"/>
  <c r="K1950" i="5"/>
  <c r="L1950" i="5" s="1"/>
  <c r="M1950" i="5" s="1"/>
  <c r="R1949" i="5"/>
  <c r="K1949" i="5"/>
  <c r="L1949" i="5" s="1"/>
  <c r="M1949" i="5" s="1"/>
  <c r="I1948" i="5"/>
  <c r="R1948" i="5"/>
  <c r="K1948" i="5"/>
  <c r="L1948" i="5" s="1"/>
  <c r="M1948" i="5" s="1"/>
  <c r="I1947" i="5"/>
  <c r="R1947" i="5"/>
  <c r="K1947" i="5"/>
  <c r="L1947" i="5" s="1"/>
  <c r="M1947" i="5" s="1"/>
  <c r="R1946" i="5"/>
  <c r="K1946" i="5"/>
  <c r="L1946" i="5" s="1"/>
  <c r="M1946" i="5" s="1"/>
  <c r="R1945" i="5"/>
  <c r="K1945" i="5"/>
  <c r="L1945" i="5" s="1"/>
  <c r="M1945" i="5" s="1"/>
  <c r="R1944" i="5"/>
  <c r="K1944" i="5"/>
  <c r="L1944" i="5" s="1"/>
  <c r="M1944" i="5" s="1"/>
  <c r="I1943" i="5"/>
  <c r="R1943" i="5"/>
  <c r="K1943" i="5"/>
  <c r="L1943" i="5" s="1"/>
  <c r="M1943" i="5" s="1"/>
  <c r="I1942" i="5"/>
  <c r="R1942" i="5"/>
  <c r="K1942" i="5"/>
  <c r="L1942" i="5" s="1"/>
  <c r="M1942" i="5" s="1"/>
  <c r="R1941" i="5"/>
  <c r="K1941" i="5"/>
  <c r="L1941" i="5" s="1"/>
  <c r="M1941" i="5" s="1"/>
  <c r="I1940" i="5"/>
  <c r="R1940" i="5"/>
  <c r="K1940" i="5"/>
  <c r="L1940" i="5" s="1"/>
  <c r="M1940" i="5" s="1"/>
  <c r="I1939" i="5"/>
  <c r="R1939" i="5"/>
  <c r="K1939" i="5"/>
  <c r="L1939" i="5" s="1"/>
  <c r="M1939" i="5" s="1"/>
  <c r="R1938" i="5"/>
  <c r="K1938" i="5"/>
  <c r="L1938" i="5" s="1"/>
  <c r="M1938" i="5" s="1"/>
  <c r="I1937" i="5"/>
  <c r="R1937" i="5"/>
  <c r="K1937" i="5"/>
  <c r="L1937" i="5" s="1"/>
  <c r="M1937" i="5" s="1"/>
  <c r="I1936" i="5"/>
  <c r="R1936" i="5"/>
  <c r="K1936" i="5"/>
  <c r="L1936" i="5" s="1"/>
  <c r="M1936" i="5" s="1"/>
  <c r="R1935" i="5"/>
  <c r="K1935" i="5"/>
  <c r="L1935" i="5" s="1"/>
  <c r="M1935" i="5" s="1"/>
  <c r="I1934" i="5"/>
  <c r="R1934" i="5"/>
  <c r="K1934" i="5"/>
  <c r="L1934" i="5" s="1"/>
  <c r="M1934" i="5" s="1"/>
  <c r="R1933" i="5"/>
  <c r="K1933" i="5"/>
  <c r="L1933" i="5" s="1"/>
  <c r="M1933" i="5" s="1"/>
  <c r="R1932" i="5"/>
  <c r="K1932" i="5"/>
  <c r="L1932" i="5" s="1"/>
  <c r="M1932" i="5" s="1"/>
  <c r="I1931" i="5"/>
  <c r="R1931" i="5"/>
  <c r="K1931" i="5"/>
  <c r="L1931" i="5" s="1"/>
  <c r="M1931" i="5" s="1"/>
  <c r="R1930" i="5"/>
  <c r="K1930" i="5"/>
  <c r="L1930" i="5" s="1"/>
  <c r="M1930" i="5" s="1"/>
  <c r="R1929" i="5"/>
  <c r="K1929" i="5"/>
  <c r="L1929" i="5" s="1"/>
  <c r="M1929" i="5" s="1"/>
  <c r="R1928" i="5"/>
  <c r="K1928" i="5"/>
  <c r="L1928" i="5" s="1"/>
  <c r="M1928" i="5" s="1"/>
  <c r="R1927" i="5"/>
  <c r="K1927" i="5"/>
  <c r="L1927" i="5" s="1"/>
  <c r="M1927" i="5" s="1"/>
  <c r="R1926" i="5"/>
  <c r="K1926" i="5"/>
  <c r="L1926" i="5" s="1"/>
  <c r="M1926" i="5" s="1"/>
  <c r="R1925" i="5"/>
  <c r="K1925" i="5"/>
  <c r="L1925" i="5" s="1"/>
  <c r="M1925" i="5" s="1"/>
  <c r="R1924" i="5"/>
  <c r="K1924" i="5"/>
  <c r="L1924" i="5" s="1"/>
  <c r="M1924" i="5" s="1"/>
  <c r="R1923" i="5"/>
  <c r="K1923" i="5"/>
  <c r="L1923" i="5" s="1"/>
  <c r="M1923" i="5" s="1"/>
  <c r="R1922" i="5"/>
  <c r="K1922" i="5"/>
  <c r="L1922" i="5" s="1"/>
  <c r="M1922" i="5" s="1"/>
  <c r="R1921" i="5"/>
  <c r="K1921" i="5"/>
  <c r="L1921" i="5" s="1"/>
  <c r="M1921" i="5" s="1"/>
  <c r="R1920" i="5"/>
  <c r="K1920" i="5"/>
  <c r="L1920" i="5" s="1"/>
  <c r="M1920" i="5" s="1"/>
  <c r="R1919" i="5"/>
  <c r="K1919" i="5"/>
  <c r="L1919" i="5" s="1"/>
  <c r="M1919" i="5" s="1"/>
  <c r="R1918" i="5"/>
  <c r="K1918" i="5"/>
  <c r="L1918" i="5" s="1"/>
  <c r="M1918" i="5" s="1"/>
  <c r="I1917" i="5"/>
  <c r="R1917" i="5"/>
  <c r="K1917" i="5"/>
  <c r="L1917" i="5" s="1"/>
  <c r="M1917" i="5" s="1"/>
  <c r="R1916" i="5"/>
  <c r="K1916" i="5"/>
  <c r="L1916" i="5" s="1"/>
  <c r="M1916" i="5" s="1"/>
  <c r="R1915" i="5"/>
  <c r="K1915" i="5"/>
  <c r="L1915" i="5" s="1"/>
  <c r="M1915" i="5" s="1"/>
  <c r="I1914" i="5"/>
  <c r="R1914" i="5"/>
  <c r="K1914" i="5"/>
  <c r="L1914" i="5" s="1"/>
  <c r="M1914" i="5" s="1"/>
  <c r="I1913" i="5"/>
  <c r="R1913" i="5"/>
  <c r="K1913" i="5"/>
  <c r="L1913" i="5" s="1"/>
  <c r="M1913" i="5" s="1"/>
  <c r="I1912" i="5"/>
  <c r="R1912" i="5"/>
  <c r="K1912" i="5"/>
  <c r="L1912" i="5" s="1"/>
  <c r="M1912" i="5" s="1"/>
  <c r="I1911" i="5"/>
  <c r="R1911" i="5"/>
  <c r="K1911" i="5"/>
  <c r="L1911" i="5" s="1"/>
  <c r="M1911" i="5" s="1"/>
  <c r="I1910" i="5"/>
  <c r="R1910" i="5"/>
  <c r="K1910" i="5"/>
  <c r="L1910" i="5" s="1"/>
  <c r="M1910" i="5" s="1"/>
  <c r="I1909" i="5"/>
  <c r="R1909" i="5"/>
  <c r="K1909" i="5"/>
  <c r="L1909" i="5" s="1"/>
  <c r="M1909" i="5" s="1"/>
  <c r="I1908" i="5"/>
  <c r="R1908" i="5"/>
  <c r="K1908" i="5"/>
  <c r="L1908" i="5" s="1"/>
  <c r="M1908" i="5" s="1"/>
  <c r="I1907" i="5"/>
  <c r="R1907" i="5"/>
  <c r="K1907" i="5"/>
  <c r="L1907" i="5" s="1"/>
  <c r="M1907" i="5" s="1"/>
  <c r="I1906" i="5"/>
  <c r="R1906" i="5"/>
  <c r="K1906" i="5"/>
  <c r="L1906" i="5" s="1"/>
  <c r="M1906" i="5" s="1"/>
  <c r="I1905" i="5"/>
  <c r="R1905" i="5"/>
  <c r="K1905" i="5"/>
  <c r="L1905" i="5" s="1"/>
  <c r="M1905" i="5" s="1"/>
  <c r="I1904" i="5"/>
  <c r="R1904" i="5"/>
  <c r="K1904" i="5"/>
  <c r="L1904" i="5" s="1"/>
  <c r="M1904" i="5" s="1"/>
  <c r="I1903" i="5"/>
  <c r="R1903" i="5"/>
  <c r="K1903" i="5"/>
  <c r="L1903" i="5" s="1"/>
  <c r="M1903" i="5" s="1"/>
  <c r="I1902" i="5"/>
  <c r="R1902" i="5"/>
  <c r="K1902" i="5"/>
  <c r="L1902" i="5" s="1"/>
  <c r="M1902" i="5" s="1"/>
  <c r="I1901" i="5"/>
  <c r="R1901" i="5"/>
  <c r="K1901" i="5"/>
  <c r="L1901" i="5" s="1"/>
  <c r="M1901" i="5" s="1"/>
  <c r="I1900" i="5"/>
  <c r="R1900" i="5"/>
  <c r="K1900" i="5"/>
  <c r="L1900" i="5" s="1"/>
  <c r="M1900" i="5" s="1"/>
  <c r="I1899" i="5"/>
  <c r="R1899" i="5"/>
  <c r="K1899" i="5"/>
  <c r="L1899" i="5" s="1"/>
  <c r="M1899" i="5" s="1"/>
  <c r="I1898" i="5"/>
  <c r="R1898" i="5"/>
  <c r="K1898" i="5"/>
  <c r="L1898" i="5" s="1"/>
  <c r="M1898" i="5" s="1"/>
  <c r="I1897" i="5"/>
  <c r="R1897" i="5"/>
  <c r="K1897" i="5"/>
  <c r="L1897" i="5" s="1"/>
  <c r="M1897" i="5" s="1"/>
  <c r="I1896" i="5"/>
  <c r="R1896" i="5"/>
  <c r="K1896" i="5"/>
  <c r="L1896" i="5" s="1"/>
  <c r="M1896" i="5" s="1"/>
  <c r="I1895" i="5"/>
  <c r="R1895" i="5"/>
  <c r="K1895" i="5"/>
  <c r="L1895" i="5" s="1"/>
  <c r="M1895" i="5" s="1"/>
  <c r="I1894" i="5"/>
  <c r="R1894" i="5"/>
  <c r="K1894" i="5"/>
  <c r="L1894" i="5" s="1"/>
  <c r="M1894" i="5" s="1"/>
  <c r="I1893" i="5"/>
  <c r="R1893" i="5"/>
  <c r="K1893" i="5"/>
  <c r="L1893" i="5" s="1"/>
  <c r="M1893" i="5" s="1"/>
  <c r="I1892" i="5"/>
  <c r="R1892" i="5"/>
  <c r="K1892" i="5"/>
  <c r="L1892" i="5" s="1"/>
  <c r="M1892" i="5" s="1"/>
  <c r="I1891" i="5"/>
  <c r="R1891" i="5"/>
  <c r="K1891" i="5"/>
  <c r="L1891" i="5" s="1"/>
  <c r="M1891" i="5" s="1"/>
  <c r="I1890" i="5"/>
  <c r="R1890" i="5"/>
  <c r="K1890" i="5"/>
  <c r="L1890" i="5" s="1"/>
  <c r="M1890" i="5" s="1"/>
  <c r="I1889" i="5"/>
  <c r="R1889" i="5"/>
  <c r="K1889" i="5"/>
  <c r="L1889" i="5" s="1"/>
  <c r="M1889" i="5" s="1"/>
  <c r="I1888" i="5"/>
  <c r="R1888" i="5"/>
  <c r="K1888" i="5"/>
  <c r="L1888" i="5" s="1"/>
  <c r="M1888" i="5" s="1"/>
  <c r="I1887" i="5"/>
  <c r="R1887" i="5"/>
  <c r="K1887" i="5"/>
  <c r="L1887" i="5" s="1"/>
  <c r="M1887" i="5" s="1"/>
  <c r="I1886" i="5"/>
  <c r="R1886" i="5"/>
  <c r="K1886" i="5"/>
  <c r="L1886" i="5" s="1"/>
  <c r="M1886" i="5" s="1"/>
  <c r="I1885" i="5"/>
  <c r="R1885" i="5"/>
  <c r="L1885" i="5"/>
  <c r="M1885" i="5" s="1"/>
  <c r="K1885" i="5"/>
  <c r="I1884" i="5"/>
  <c r="R1884" i="5"/>
  <c r="K1884" i="5"/>
  <c r="L1884" i="5" s="1"/>
  <c r="M1884" i="5" s="1"/>
  <c r="I1883" i="5"/>
  <c r="R1883" i="5"/>
  <c r="K1883" i="5"/>
  <c r="L1883" i="5" s="1"/>
  <c r="M1883" i="5" s="1"/>
  <c r="I1882" i="5"/>
  <c r="R1882" i="5"/>
  <c r="K1882" i="5"/>
  <c r="L1882" i="5" s="1"/>
  <c r="M1882" i="5" s="1"/>
  <c r="I1881" i="5"/>
  <c r="R1881" i="5"/>
  <c r="K1881" i="5"/>
  <c r="L1881" i="5" s="1"/>
  <c r="M1881" i="5" s="1"/>
  <c r="I1880" i="5"/>
  <c r="R1880" i="5"/>
  <c r="K1880" i="5"/>
  <c r="L1880" i="5" s="1"/>
  <c r="M1880" i="5" s="1"/>
  <c r="I1879" i="5"/>
  <c r="R1879" i="5"/>
  <c r="K1879" i="5"/>
  <c r="L1879" i="5" s="1"/>
  <c r="M1879" i="5" s="1"/>
  <c r="I1878" i="5"/>
  <c r="R1878" i="5"/>
  <c r="K1878" i="5"/>
  <c r="L1878" i="5" s="1"/>
  <c r="M1878" i="5" s="1"/>
  <c r="I1877" i="5"/>
  <c r="R1877" i="5"/>
  <c r="K1877" i="5"/>
  <c r="L1877" i="5" s="1"/>
  <c r="M1877" i="5" s="1"/>
  <c r="R1876" i="5"/>
  <c r="K1876" i="5"/>
  <c r="L1876" i="5" s="1"/>
  <c r="M1876" i="5" s="1"/>
  <c r="I1875" i="5"/>
  <c r="R1875" i="5"/>
  <c r="K1875" i="5"/>
  <c r="L1875" i="5" s="1"/>
  <c r="M1875" i="5" s="1"/>
  <c r="I1874" i="5"/>
  <c r="R1874" i="5"/>
  <c r="K1874" i="5"/>
  <c r="L1874" i="5" s="1"/>
  <c r="M1874" i="5" s="1"/>
  <c r="I1873" i="5"/>
  <c r="R1873" i="5"/>
  <c r="K1873" i="5"/>
  <c r="L1873" i="5" s="1"/>
  <c r="M1873" i="5" s="1"/>
  <c r="I1872" i="5"/>
  <c r="R1872" i="5"/>
  <c r="K1872" i="5"/>
  <c r="L1872" i="5" s="1"/>
  <c r="M1872" i="5" s="1"/>
  <c r="I1871" i="5"/>
  <c r="R1871" i="5"/>
  <c r="K1871" i="5"/>
  <c r="L1871" i="5" s="1"/>
  <c r="M1871" i="5" s="1"/>
  <c r="I1870" i="5"/>
  <c r="R1870" i="5"/>
  <c r="K1870" i="5"/>
  <c r="L1870" i="5" s="1"/>
  <c r="M1870" i="5" s="1"/>
  <c r="I1869" i="5"/>
  <c r="R1869" i="5"/>
  <c r="K1869" i="5"/>
  <c r="L1869" i="5" s="1"/>
  <c r="M1869" i="5" s="1"/>
  <c r="R1868" i="5"/>
  <c r="K1868" i="5"/>
  <c r="L1868" i="5" s="1"/>
  <c r="M1868" i="5" s="1"/>
  <c r="I1867" i="5"/>
  <c r="R1867" i="5"/>
  <c r="K1867" i="5"/>
  <c r="L1867" i="5" s="1"/>
  <c r="M1867" i="5" s="1"/>
  <c r="I1866" i="5"/>
  <c r="R1866" i="5"/>
  <c r="K1866" i="5"/>
  <c r="L1866" i="5" s="1"/>
  <c r="M1866" i="5" s="1"/>
  <c r="I1865" i="5"/>
  <c r="R1865" i="5"/>
  <c r="K1865" i="5"/>
  <c r="L1865" i="5" s="1"/>
  <c r="M1865" i="5" s="1"/>
  <c r="I1864" i="5"/>
  <c r="R1864" i="5"/>
  <c r="K1864" i="5"/>
  <c r="L1864" i="5" s="1"/>
  <c r="M1864" i="5" s="1"/>
  <c r="I1863" i="5"/>
  <c r="R1863" i="5"/>
  <c r="K1863" i="5"/>
  <c r="L1863" i="5" s="1"/>
  <c r="M1863" i="5" s="1"/>
  <c r="I1862" i="5"/>
  <c r="R1862" i="5"/>
  <c r="K1862" i="5"/>
  <c r="L1862" i="5" s="1"/>
  <c r="M1862" i="5" s="1"/>
  <c r="I1861" i="5"/>
  <c r="R1861" i="5"/>
  <c r="K1861" i="5"/>
  <c r="L1861" i="5" s="1"/>
  <c r="M1861" i="5" s="1"/>
  <c r="I1860" i="5"/>
  <c r="R1860" i="5"/>
  <c r="K1860" i="5"/>
  <c r="L1860" i="5" s="1"/>
  <c r="M1860" i="5" s="1"/>
  <c r="R1859" i="5"/>
  <c r="K1859" i="5"/>
  <c r="L1859" i="5" s="1"/>
  <c r="M1859" i="5" s="1"/>
  <c r="R1858" i="5"/>
  <c r="K1858" i="5"/>
  <c r="L1858" i="5" s="1"/>
  <c r="M1858" i="5" s="1"/>
  <c r="I1857" i="5"/>
  <c r="R1857" i="5"/>
  <c r="K1857" i="5"/>
  <c r="L1857" i="5" s="1"/>
  <c r="M1857" i="5" s="1"/>
  <c r="R1856" i="5"/>
  <c r="K1856" i="5"/>
  <c r="L1856" i="5" s="1"/>
  <c r="M1856" i="5" s="1"/>
  <c r="I1855" i="5"/>
  <c r="R1855" i="5"/>
  <c r="K1855" i="5"/>
  <c r="L1855" i="5" s="1"/>
  <c r="M1855" i="5" s="1"/>
  <c r="I1854" i="5"/>
  <c r="R1854" i="5"/>
  <c r="K1854" i="5"/>
  <c r="L1854" i="5" s="1"/>
  <c r="M1854" i="5" s="1"/>
  <c r="R1853" i="5"/>
  <c r="K1853" i="5"/>
  <c r="L1853" i="5" s="1"/>
  <c r="M1853" i="5" s="1"/>
  <c r="R1852" i="5"/>
  <c r="K1852" i="5"/>
  <c r="L1852" i="5" s="1"/>
  <c r="M1852" i="5" s="1"/>
  <c r="I1851" i="5"/>
  <c r="R1851" i="5"/>
  <c r="K1851" i="5"/>
  <c r="L1851" i="5" s="1"/>
  <c r="M1851" i="5" s="1"/>
  <c r="I1850" i="5"/>
  <c r="R1850" i="5"/>
  <c r="K1850" i="5"/>
  <c r="L1850" i="5" s="1"/>
  <c r="M1850" i="5" s="1"/>
  <c r="R1849" i="5"/>
  <c r="K1849" i="5"/>
  <c r="L1849" i="5" s="1"/>
  <c r="M1849" i="5" s="1"/>
  <c r="I1848" i="5"/>
  <c r="R1848" i="5"/>
  <c r="K1848" i="5"/>
  <c r="L1848" i="5" s="1"/>
  <c r="M1848" i="5" s="1"/>
  <c r="R1847" i="5"/>
  <c r="K1847" i="5"/>
  <c r="L1847" i="5" s="1"/>
  <c r="M1847" i="5" s="1"/>
  <c r="I1846" i="5"/>
  <c r="R1846" i="5"/>
  <c r="K1846" i="5"/>
  <c r="L1846" i="5" s="1"/>
  <c r="M1846" i="5" s="1"/>
  <c r="I1845" i="5"/>
  <c r="R1845" i="5"/>
  <c r="K1845" i="5"/>
  <c r="L1845" i="5" s="1"/>
  <c r="M1845" i="5" s="1"/>
  <c r="I1844" i="5"/>
  <c r="R1844" i="5"/>
  <c r="K1844" i="5"/>
  <c r="L1844" i="5" s="1"/>
  <c r="M1844" i="5" s="1"/>
  <c r="R1843" i="5"/>
  <c r="K1843" i="5"/>
  <c r="L1843" i="5" s="1"/>
  <c r="M1843" i="5" s="1"/>
  <c r="I1842" i="5"/>
  <c r="R1842" i="5"/>
  <c r="K1842" i="5"/>
  <c r="L1842" i="5" s="1"/>
  <c r="M1842" i="5" s="1"/>
  <c r="I1841" i="5"/>
  <c r="R1841" i="5"/>
  <c r="K1841" i="5"/>
  <c r="L1841" i="5" s="1"/>
  <c r="M1841" i="5" s="1"/>
  <c r="W1840" i="5"/>
  <c r="Z1840" i="5" s="1"/>
  <c r="I1840" i="5"/>
  <c r="R1840" i="5"/>
  <c r="K1840" i="5"/>
  <c r="L1840" i="5" s="1"/>
  <c r="M1840" i="5" s="1"/>
  <c r="I1839" i="5"/>
  <c r="R1839" i="5"/>
  <c r="K1839" i="5"/>
  <c r="L1839" i="5" s="1"/>
  <c r="M1839" i="5" s="1"/>
  <c r="I1838" i="5"/>
  <c r="R1838" i="5"/>
  <c r="K1838" i="5"/>
  <c r="L1838" i="5" s="1"/>
  <c r="M1838" i="5" s="1"/>
  <c r="I1837" i="5"/>
  <c r="R1837" i="5"/>
  <c r="K1837" i="5"/>
  <c r="L1837" i="5" s="1"/>
  <c r="M1837" i="5" s="1"/>
  <c r="I1836" i="5"/>
  <c r="R1836" i="5"/>
  <c r="K1836" i="5"/>
  <c r="L1836" i="5" s="1"/>
  <c r="M1836" i="5" s="1"/>
  <c r="I1835" i="5"/>
  <c r="R1835" i="5"/>
  <c r="K1835" i="5"/>
  <c r="L1835" i="5" s="1"/>
  <c r="M1835" i="5" s="1"/>
  <c r="R1834" i="5"/>
  <c r="K1834" i="5"/>
  <c r="L1834" i="5" s="1"/>
  <c r="M1834" i="5" s="1"/>
  <c r="I1833" i="5"/>
  <c r="R1833" i="5"/>
  <c r="K1833" i="5"/>
  <c r="L1833" i="5" s="1"/>
  <c r="M1833" i="5" s="1"/>
  <c r="I1832" i="5"/>
  <c r="R1832" i="5"/>
  <c r="K1832" i="5"/>
  <c r="L1832" i="5" s="1"/>
  <c r="M1832" i="5" s="1"/>
  <c r="R1831" i="5"/>
  <c r="K1831" i="5"/>
  <c r="L1831" i="5" s="1"/>
  <c r="M1831" i="5" s="1"/>
  <c r="I1830" i="5"/>
  <c r="R1830" i="5"/>
  <c r="K1830" i="5"/>
  <c r="L1830" i="5" s="1"/>
  <c r="M1830" i="5" s="1"/>
  <c r="I1829" i="5"/>
  <c r="R1829" i="5"/>
  <c r="K1829" i="5"/>
  <c r="L1829" i="5" s="1"/>
  <c r="M1829" i="5" s="1"/>
  <c r="I1828" i="5"/>
  <c r="R1828" i="5"/>
  <c r="K1828" i="5"/>
  <c r="L1828" i="5" s="1"/>
  <c r="M1828" i="5" s="1"/>
  <c r="I1827" i="5"/>
  <c r="R1827" i="5"/>
  <c r="K1827" i="5"/>
  <c r="L1827" i="5" s="1"/>
  <c r="M1827" i="5" s="1"/>
  <c r="I1826" i="5"/>
  <c r="R1826" i="5"/>
  <c r="K1826" i="5"/>
  <c r="L1826" i="5" s="1"/>
  <c r="M1826" i="5" s="1"/>
  <c r="I1825" i="5"/>
  <c r="R1825" i="5"/>
  <c r="K1825" i="5"/>
  <c r="L1825" i="5" s="1"/>
  <c r="M1825" i="5" s="1"/>
  <c r="I1824" i="5"/>
  <c r="R1824" i="5"/>
  <c r="K1824" i="5"/>
  <c r="L1824" i="5" s="1"/>
  <c r="M1824" i="5" s="1"/>
  <c r="W1823" i="5"/>
  <c r="Z1823" i="5" s="1"/>
  <c r="I1823" i="5"/>
  <c r="R1823" i="5"/>
  <c r="K1823" i="5"/>
  <c r="L1823" i="5" s="1"/>
  <c r="M1823" i="5" s="1"/>
  <c r="I1822" i="5"/>
  <c r="R1822" i="5"/>
  <c r="K1822" i="5"/>
  <c r="L1822" i="5" s="1"/>
  <c r="M1822" i="5" s="1"/>
  <c r="I1821" i="5"/>
  <c r="R1821" i="5"/>
  <c r="K1821" i="5"/>
  <c r="L1821" i="5" s="1"/>
  <c r="M1821" i="5" s="1"/>
  <c r="I1820" i="5"/>
  <c r="R1820" i="5"/>
  <c r="K1820" i="5"/>
  <c r="L1820" i="5" s="1"/>
  <c r="M1820" i="5" s="1"/>
  <c r="I1819" i="5"/>
  <c r="R1819" i="5"/>
  <c r="K1819" i="5"/>
  <c r="L1819" i="5" s="1"/>
  <c r="M1819" i="5" s="1"/>
  <c r="I1818" i="5"/>
  <c r="R1818" i="5"/>
  <c r="K1818" i="5"/>
  <c r="L1818" i="5" s="1"/>
  <c r="M1818" i="5" s="1"/>
  <c r="I1817" i="5"/>
  <c r="R1817" i="5"/>
  <c r="K1817" i="5"/>
  <c r="L1817" i="5" s="1"/>
  <c r="M1817" i="5" s="1"/>
  <c r="I1816" i="5"/>
  <c r="R1816" i="5"/>
  <c r="K1816" i="5"/>
  <c r="L1816" i="5" s="1"/>
  <c r="M1816" i="5" s="1"/>
  <c r="I1815" i="5"/>
  <c r="R1815" i="5"/>
  <c r="K1815" i="5"/>
  <c r="L1815" i="5" s="1"/>
  <c r="M1815" i="5" s="1"/>
  <c r="I1814" i="5"/>
  <c r="R1814" i="5"/>
  <c r="L1814" i="5"/>
  <c r="M1814" i="5" s="1"/>
  <c r="K1814" i="5"/>
  <c r="R1813" i="5"/>
  <c r="K1813" i="5"/>
  <c r="L1813" i="5" s="1"/>
  <c r="M1813" i="5" s="1"/>
  <c r="I1812" i="5"/>
  <c r="R1812" i="5"/>
  <c r="K1812" i="5"/>
  <c r="L1812" i="5" s="1"/>
  <c r="M1812" i="5" s="1"/>
  <c r="I1811" i="5"/>
  <c r="R1811" i="5"/>
  <c r="K1811" i="5"/>
  <c r="L1811" i="5" s="1"/>
  <c r="M1811" i="5" s="1"/>
  <c r="I1810" i="5"/>
  <c r="R1810" i="5"/>
  <c r="K1810" i="5"/>
  <c r="L1810" i="5" s="1"/>
  <c r="M1810" i="5" s="1"/>
  <c r="I1809" i="5"/>
  <c r="R1809" i="5"/>
  <c r="K1809" i="5"/>
  <c r="L1809" i="5" s="1"/>
  <c r="M1809" i="5" s="1"/>
  <c r="I1808" i="5"/>
  <c r="R1808" i="5"/>
  <c r="K1808" i="5"/>
  <c r="L1808" i="5" s="1"/>
  <c r="M1808" i="5" s="1"/>
  <c r="I1807" i="5"/>
  <c r="R1807" i="5"/>
  <c r="K1807" i="5"/>
  <c r="L1807" i="5" s="1"/>
  <c r="M1807" i="5" s="1"/>
  <c r="I1806" i="5"/>
  <c r="R1806" i="5"/>
  <c r="K1806" i="5"/>
  <c r="L1806" i="5" s="1"/>
  <c r="M1806" i="5" s="1"/>
  <c r="I1805" i="5"/>
  <c r="R1805" i="5"/>
  <c r="K1805" i="5"/>
  <c r="L1805" i="5" s="1"/>
  <c r="M1805" i="5" s="1"/>
  <c r="R1804" i="5"/>
  <c r="K1804" i="5"/>
  <c r="L1804" i="5" s="1"/>
  <c r="M1804" i="5" s="1"/>
  <c r="I1803" i="5"/>
  <c r="R1803" i="5"/>
  <c r="K1803" i="5"/>
  <c r="L1803" i="5" s="1"/>
  <c r="M1803" i="5" s="1"/>
  <c r="I1802" i="5"/>
  <c r="R1802" i="5"/>
  <c r="K1802" i="5"/>
  <c r="L1802" i="5" s="1"/>
  <c r="M1802" i="5" s="1"/>
  <c r="R1801" i="5"/>
  <c r="K1801" i="5"/>
  <c r="L1801" i="5" s="1"/>
  <c r="M1801" i="5" s="1"/>
  <c r="I1800" i="5"/>
  <c r="R1800" i="5"/>
  <c r="K1800" i="5"/>
  <c r="L1800" i="5" s="1"/>
  <c r="M1800" i="5" s="1"/>
  <c r="I1799" i="5"/>
  <c r="R1799" i="5"/>
  <c r="K1799" i="5"/>
  <c r="L1799" i="5" s="1"/>
  <c r="M1799" i="5" s="1"/>
  <c r="I1798" i="5"/>
  <c r="R1798" i="5"/>
  <c r="K1798" i="5"/>
  <c r="L1798" i="5" s="1"/>
  <c r="M1798" i="5" s="1"/>
  <c r="I1797" i="5"/>
  <c r="R1797" i="5"/>
  <c r="K1797" i="5"/>
  <c r="L1797" i="5" s="1"/>
  <c r="M1797" i="5" s="1"/>
  <c r="I1796" i="5"/>
  <c r="R1796" i="5"/>
  <c r="K1796" i="5"/>
  <c r="L1796" i="5" s="1"/>
  <c r="M1796" i="5" s="1"/>
  <c r="W1795" i="5"/>
  <c r="Z1795" i="5" s="1"/>
  <c r="I1795" i="5"/>
  <c r="R1795" i="5"/>
  <c r="K1795" i="5"/>
  <c r="L1795" i="5" s="1"/>
  <c r="M1795" i="5" s="1"/>
  <c r="I1794" i="5"/>
  <c r="R1794" i="5"/>
  <c r="K1794" i="5"/>
  <c r="L1794" i="5" s="1"/>
  <c r="M1794" i="5" s="1"/>
  <c r="I1793" i="5"/>
  <c r="R1793" i="5"/>
  <c r="K1793" i="5"/>
  <c r="L1793" i="5" s="1"/>
  <c r="M1793" i="5" s="1"/>
  <c r="I1792" i="5"/>
  <c r="R1792" i="5"/>
  <c r="K1792" i="5"/>
  <c r="L1792" i="5" s="1"/>
  <c r="M1792" i="5" s="1"/>
  <c r="I1791" i="5"/>
  <c r="R1791" i="5"/>
  <c r="K1791" i="5"/>
  <c r="L1791" i="5" s="1"/>
  <c r="M1791" i="5" s="1"/>
  <c r="I1790" i="5"/>
  <c r="R1790" i="5"/>
  <c r="K1790" i="5"/>
  <c r="L1790" i="5" s="1"/>
  <c r="M1790" i="5" s="1"/>
  <c r="I1789" i="5"/>
  <c r="R1789" i="5"/>
  <c r="K1789" i="5"/>
  <c r="L1789" i="5" s="1"/>
  <c r="M1789" i="5" s="1"/>
  <c r="I1788" i="5"/>
  <c r="R1788" i="5"/>
  <c r="K1788" i="5"/>
  <c r="L1788" i="5" s="1"/>
  <c r="M1788" i="5" s="1"/>
  <c r="I1787" i="5"/>
  <c r="R1787" i="5"/>
  <c r="K1787" i="5"/>
  <c r="L1787" i="5" s="1"/>
  <c r="M1787" i="5" s="1"/>
  <c r="R1786" i="5"/>
  <c r="K1786" i="5"/>
  <c r="L1786" i="5" s="1"/>
  <c r="M1786" i="5" s="1"/>
  <c r="I1785" i="5"/>
  <c r="R1785" i="5"/>
  <c r="K1785" i="5"/>
  <c r="L1785" i="5" s="1"/>
  <c r="M1785" i="5" s="1"/>
  <c r="I1784" i="5"/>
  <c r="R1784" i="5"/>
  <c r="K1784" i="5"/>
  <c r="L1784" i="5" s="1"/>
  <c r="M1784" i="5" s="1"/>
  <c r="I1783" i="5"/>
  <c r="R1783" i="5"/>
  <c r="K1783" i="5"/>
  <c r="L1783" i="5" s="1"/>
  <c r="M1783" i="5" s="1"/>
  <c r="I1782" i="5"/>
  <c r="R1782" i="5"/>
  <c r="K1782" i="5"/>
  <c r="L1782" i="5" s="1"/>
  <c r="M1782" i="5" s="1"/>
  <c r="I1781" i="5"/>
  <c r="R1781" i="5"/>
  <c r="K1781" i="5"/>
  <c r="L1781" i="5" s="1"/>
  <c r="M1781" i="5" s="1"/>
  <c r="I1780" i="5"/>
  <c r="R1780" i="5"/>
  <c r="K1780" i="5"/>
  <c r="L1780" i="5" s="1"/>
  <c r="M1780" i="5" s="1"/>
  <c r="I1779" i="5"/>
  <c r="R1779" i="5"/>
  <c r="K1779" i="5"/>
  <c r="L1779" i="5" s="1"/>
  <c r="M1779" i="5" s="1"/>
  <c r="I1778" i="5"/>
  <c r="R1778" i="5"/>
  <c r="K1778" i="5"/>
  <c r="L1778" i="5" s="1"/>
  <c r="M1778" i="5" s="1"/>
  <c r="I1777" i="5"/>
  <c r="R1777" i="5"/>
  <c r="K1777" i="5"/>
  <c r="L1777" i="5" s="1"/>
  <c r="M1777" i="5" s="1"/>
  <c r="I1776" i="5"/>
  <c r="R1776" i="5"/>
  <c r="K1776" i="5"/>
  <c r="L1776" i="5" s="1"/>
  <c r="M1776" i="5" s="1"/>
  <c r="W1775" i="5"/>
  <c r="Z1775" i="5" s="1"/>
  <c r="R1775" i="5"/>
  <c r="K1775" i="5"/>
  <c r="L1775" i="5" s="1"/>
  <c r="M1775" i="5" s="1"/>
  <c r="I1774" i="5"/>
  <c r="R1774" i="5"/>
  <c r="K1774" i="5"/>
  <c r="L1774" i="5" s="1"/>
  <c r="M1774" i="5" s="1"/>
  <c r="R1773" i="5"/>
  <c r="K1773" i="5"/>
  <c r="L1773" i="5" s="1"/>
  <c r="M1773" i="5" s="1"/>
  <c r="R1772" i="5"/>
  <c r="K1772" i="5"/>
  <c r="L1772" i="5" s="1"/>
  <c r="M1772" i="5" s="1"/>
  <c r="I1771" i="5"/>
  <c r="R1771" i="5"/>
  <c r="K1771" i="5"/>
  <c r="L1771" i="5" s="1"/>
  <c r="M1771" i="5" s="1"/>
  <c r="I1770" i="5"/>
  <c r="R1770" i="5"/>
  <c r="K1770" i="5"/>
  <c r="L1770" i="5" s="1"/>
  <c r="M1770" i="5" s="1"/>
  <c r="I1769" i="5"/>
  <c r="R1769" i="5"/>
  <c r="L1769" i="5"/>
  <c r="M1769" i="5" s="1"/>
  <c r="K1769" i="5"/>
  <c r="I1768" i="5"/>
  <c r="R1768" i="5"/>
  <c r="K1768" i="5"/>
  <c r="L1768" i="5" s="1"/>
  <c r="M1768" i="5" s="1"/>
  <c r="I1767" i="5"/>
  <c r="R1767" i="5"/>
  <c r="K1767" i="5"/>
  <c r="L1767" i="5" s="1"/>
  <c r="M1767" i="5" s="1"/>
  <c r="I1766" i="5"/>
  <c r="R1766" i="5"/>
  <c r="K1766" i="5"/>
  <c r="L1766" i="5" s="1"/>
  <c r="M1766" i="5" s="1"/>
  <c r="I1765" i="5"/>
  <c r="R1765" i="5"/>
  <c r="K1765" i="5"/>
  <c r="L1765" i="5" s="1"/>
  <c r="M1765" i="5" s="1"/>
  <c r="I1764" i="5"/>
  <c r="R1764" i="5"/>
  <c r="K1764" i="5"/>
  <c r="L1764" i="5" s="1"/>
  <c r="M1764" i="5" s="1"/>
  <c r="I1763" i="5"/>
  <c r="R1763" i="5"/>
  <c r="K1763" i="5"/>
  <c r="L1763" i="5" s="1"/>
  <c r="M1763" i="5" s="1"/>
  <c r="I1762" i="5"/>
  <c r="R1762" i="5"/>
  <c r="K1762" i="5"/>
  <c r="L1762" i="5" s="1"/>
  <c r="M1762" i="5" s="1"/>
  <c r="I1761" i="5"/>
  <c r="R1761" i="5"/>
  <c r="K1761" i="5"/>
  <c r="L1761" i="5" s="1"/>
  <c r="M1761" i="5" s="1"/>
  <c r="I1760" i="5"/>
  <c r="R1760" i="5"/>
  <c r="K1760" i="5"/>
  <c r="L1760" i="5" s="1"/>
  <c r="M1760" i="5" s="1"/>
  <c r="I1759" i="5"/>
  <c r="R1759" i="5"/>
  <c r="K1759" i="5"/>
  <c r="L1759" i="5" s="1"/>
  <c r="M1759" i="5" s="1"/>
  <c r="I1758" i="5"/>
  <c r="R1758" i="5"/>
  <c r="K1758" i="5"/>
  <c r="L1758" i="5" s="1"/>
  <c r="M1758" i="5" s="1"/>
  <c r="R1757" i="5"/>
  <c r="K1757" i="5"/>
  <c r="L1757" i="5" s="1"/>
  <c r="M1757" i="5" s="1"/>
  <c r="R1756" i="5"/>
  <c r="K1756" i="5"/>
  <c r="L1756" i="5" s="1"/>
  <c r="M1756" i="5" s="1"/>
  <c r="R1755" i="5"/>
  <c r="K1755" i="5"/>
  <c r="L1755" i="5" s="1"/>
  <c r="M1755" i="5" s="1"/>
  <c r="R1754" i="5"/>
  <c r="K1754" i="5"/>
  <c r="L1754" i="5" s="1"/>
  <c r="M1754" i="5" s="1"/>
  <c r="R1753" i="5"/>
  <c r="K1753" i="5"/>
  <c r="L1753" i="5" s="1"/>
  <c r="M1753" i="5" s="1"/>
  <c r="R1752" i="5"/>
  <c r="K1752" i="5"/>
  <c r="L1752" i="5" s="1"/>
  <c r="M1752" i="5" s="1"/>
  <c r="R1751" i="5"/>
  <c r="K1751" i="5"/>
  <c r="L1751" i="5" s="1"/>
  <c r="M1751" i="5" s="1"/>
  <c r="I1750" i="5"/>
  <c r="R1750" i="5"/>
  <c r="L1750" i="5"/>
  <c r="M1750" i="5" s="1"/>
  <c r="K1750" i="5"/>
  <c r="W1749" i="5"/>
  <c r="Z1749" i="5" s="1"/>
  <c r="I1749" i="5"/>
  <c r="R1749" i="5"/>
  <c r="K1749" i="5"/>
  <c r="L1749" i="5" s="1"/>
  <c r="M1749" i="5" s="1"/>
  <c r="R1748" i="5"/>
  <c r="K1748" i="5"/>
  <c r="L1748" i="5" s="1"/>
  <c r="M1748" i="5" s="1"/>
  <c r="I1747" i="5"/>
  <c r="R1747" i="5"/>
  <c r="K1747" i="5"/>
  <c r="L1747" i="5" s="1"/>
  <c r="M1747" i="5" s="1"/>
  <c r="R1746" i="5"/>
  <c r="K1746" i="5"/>
  <c r="L1746" i="5" s="1"/>
  <c r="M1746" i="5" s="1"/>
  <c r="R1745" i="5"/>
  <c r="K1745" i="5"/>
  <c r="L1745" i="5" s="1"/>
  <c r="M1745" i="5" s="1"/>
  <c r="I1744" i="5"/>
  <c r="R1744" i="5"/>
  <c r="K1744" i="5"/>
  <c r="L1744" i="5" s="1"/>
  <c r="M1744" i="5" s="1"/>
  <c r="R1743" i="5"/>
  <c r="K1743" i="5"/>
  <c r="L1743" i="5" s="1"/>
  <c r="M1743" i="5" s="1"/>
  <c r="R1742" i="5"/>
  <c r="K1742" i="5"/>
  <c r="L1742" i="5" s="1"/>
  <c r="M1742" i="5" s="1"/>
  <c r="I1741" i="5"/>
  <c r="R1741" i="5"/>
  <c r="K1741" i="5"/>
  <c r="L1741" i="5" s="1"/>
  <c r="M1741" i="5" s="1"/>
  <c r="R1740" i="5"/>
  <c r="K1740" i="5"/>
  <c r="L1740" i="5" s="1"/>
  <c r="M1740" i="5" s="1"/>
  <c r="I1739" i="5"/>
  <c r="R1739" i="5"/>
  <c r="K1739" i="5"/>
  <c r="L1739" i="5" s="1"/>
  <c r="M1739" i="5" s="1"/>
  <c r="I1738" i="5"/>
  <c r="R1738" i="5"/>
  <c r="K1738" i="5"/>
  <c r="L1738" i="5" s="1"/>
  <c r="M1738" i="5" s="1"/>
  <c r="R1737" i="5"/>
  <c r="K1737" i="5"/>
  <c r="L1737" i="5" s="1"/>
  <c r="M1737" i="5" s="1"/>
  <c r="I1736" i="5"/>
  <c r="R1736" i="5"/>
  <c r="K1736" i="5"/>
  <c r="L1736" i="5" s="1"/>
  <c r="M1736" i="5" s="1"/>
  <c r="I1735" i="5"/>
  <c r="R1735" i="5"/>
  <c r="K1735" i="5"/>
  <c r="L1735" i="5" s="1"/>
  <c r="M1735" i="5" s="1"/>
  <c r="R1734" i="5"/>
  <c r="K1734" i="5"/>
  <c r="L1734" i="5" s="1"/>
  <c r="M1734" i="5" s="1"/>
  <c r="I1733" i="5"/>
  <c r="R1733" i="5"/>
  <c r="K1733" i="5"/>
  <c r="L1733" i="5" s="1"/>
  <c r="M1733" i="5" s="1"/>
  <c r="I1732" i="5"/>
  <c r="R1732" i="5"/>
  <c r="K1732" i="5"/>
  <c r="L1732" i="5" s="1"/>
  <c r="M1732" i="5" s="1"/>
  <c r="R1731" i="5"/>
  <c r="K1731" i="5"/>
  <c r="L1731" i="5" s="1"/>
  <c r="M1731" i="5" s="1"/>
  <c r="I1730" i="5"/>
  <c r="R1730" i="5"/>
  <c r="K1730" i="5"/>
  <c r="L1730" i="5" s="1"/>
  <c r="M1730" i="5" s="1"/>
  <c r="I1729" i="5"/>
  <c r="R1729" i="5"/>
  <c r="K1729" i="5"/>
  <c r="L1729" i="5" s="1"/>
  <c r="M1729" i="5" s="1"/>
  <c r="R1728" i="5"/>
  <c r="K1728" i="5"/>
  <c r="L1728" i="5" s="1"/>
  <c r="M1728" i="5" s="1"/>
  <c r="I1727" i="5"/>
  <c r="R1727" i="5"/>
  <c r="K1727" i="5"/>
  <c r="L1727" i="5" s="1"/>
  <c r="M1727" i="5" s="1"/>
  <c r="I1726" i="5"/>
  <c r="R1726" i="5"/>
  <c r="K1726" i="5"/>
  <c r="L1726" i="5" s="1"/>
  <c r="M1726" i="5" s="1"/>
  <c r="R1725" i="5"/>
  <c r="K1725" i="5"/>
  <c r="L1725" i="5" s="1"/>
  <c r="M1725" i="5" s="1"/>
  <c r="I1724" i="5"/>
  <c r="R1724" i="5"/>
  <c r="K1724" i="5"/>
  <c r="L1724" i="5" s="1"/>
  <c r="M1724" i="5" s="1"/>
  <c r="I1723" i="5"/>
  <c r="R1723" i="5"/>
  <c r="K1723" i="5"/>
  <c r="L1723" i="5" s="1"/>
  <c r="M1723" i="5" s="1"/>
  <c r="R1722" i="5"/>
  <c r="K1722" i="5"/>
  <c r="L1722" i="5" s="1"/>
  <c r="M1722" i="5" s="1"/>
  <c r="I1721" i="5"/>
  <c r="R1721" i="5"/>
  <c r="K1721" i="5"/>
  <c r="L1721" i="5" s="1"/>
  <c r="M1721" i="5" s="1"/>
  <c r="I1720" i="5"/>
  <c r="R1720" i="5"/>
  <c r="K1720" i="5"/>
  <c r="L1720" i="5" s="1"/>
  <c r="M1720" i="5" s="1"/>
  <c r="R1719" i="5"/>
  <c r="K1719" i="5"/>
  <c r="L1719" i="5" s="1"/>
  <c r="M1719" i="5" s="1"/>
  <c r="I1718" i="5"/>
  <c r="R1718" i="5"/>
  <c r="K1718" i="5"/>
  <c r="L1718" i="5" s="1"/>
  <c r="M1718" i="5" s="1"/>
  <c r="I1717" i="5"/>
  <c r="R1717" i="5"/>
  <c r="K1717" i="5"/>
  <c r="L1717" i="5" s="1"/>
  <c r="M1717" i="5" s="1"/>
  <c r="I1716" i="5"/>
  <c r="R1716" i="5"/>
  <c r="K1716" i="5"/>
  <c r="L1716" i="5" s="1"/>
  <c r="M1716" i="5" s="1"/>
  <c r="I1715" i="5"/>
  <c r="R1715" i="5"/>
  <c r="K1715" i="5"/>
  <c r="L1715" i="5" s="1"/>
  <c r="M1715" i="5" s="1"/>
  <c r="I1714" i="5"/>
  <c r="R1714" i="5"/>
  <c r="K1714" i="5"/>
  <c r="L1714" i="5" s="1"/>
  <c r="M1714" i="5" s="1"/>
  <c r="I1713" i="5"/>
  <c r="R1713" i="5"/>
  <c r="K1713" i="5"/>
  <c r="L1713" i="5" s="1"/>
  <c r="M1713" i="5" s="1"/>
  <c r="I1712" i="5"/>
  <c r="R1712" i="5"/>
  <c r="K1712" i="5"/>
  <c r="L1712" i="5" s="1"/>
  <c r="M1712" i="5" s="1"/>
  <c r="I1711" i="5"/>
  <c r="R1711" i="5"/>
  <c r="K1711" i="5"/>
  <c r="L1711" i="5" s="1"/>
  <c r="M1711" i="5" s="1"/>
  <c r="I1710" i="5"/>
  <c r="R1710" i="5"/>
  <c r="K1710" i="5"/>
  <c r="L1710" i="5" s="1"/>
  <c r="M1710" i="5" s="1"/>
  <c r="I1709" i="5"/>
  <c r="R1709" i="5"/>
  <c r="K1709" i="5"/>
  <c r="L1709" i="5" s="1"/>
  <c r="M1709" i="5" s="1"/>
  <c r="I1708" i="5"/>
  <c r="R1708" i="5"/>
  <c r="L1708" i="5"/>
  <c r="M1708" i="5" s="1"/>
  <c r="K1708" i="5"/>
  <c r="I1707" i="5"/>
  <c r="R1707" i="5"/>
  <c r="K1707" i="5"/>
  <c r="L1707" i="5" s="1"/>
  <c r="M1707" i="5" s="1"/>
  <c r="I1706" i="5"/>
  <c r="R1706" i="5"/>
  <c r="K1706" i="5"/>
  <c r="L1706" i="5" s="1"/>
  <c r="M1706" i="5" s="1"/>
  <c r="I1705" i="5"/>
  <c r="R1705" i="5"/>
  <c r="K1705" i="5"/>
  <c r="L1705" i="5" s="1"/>
  <c r="M1705" i="5" s="1"/>
  <c r="I1704" i="5"/>
  <c r="R1704" i="5"/>
  <c r="K1704" i="5"/>
  <c r="L1704" i="5" s="1"/>
  <c r="M1704" i="5" s="1"/>
  <c r="I1703" i="5"/>
  <c r="R1703" i="5"/>
  <c r="K1703" i="5"/>
  <c r="L1703" i="5" s="1"/>
  <c r="M1703" i="5" s="1"/>
  <c r="I1702" i="5"/>
  <c r="R1702" i="5"/>
  <c r="K1702" i="5"/>
  <c r="L1702" i="5" s="1"/>
  <c r="M1702" i="5" s="1"/>
  <c r="I1701" i="5"/>
  <c r="R1701" i="5"/>
  <c r="K1701" i="5"/>
  <c r="L1701" i="5" s="1"/>
  <c r="M1701" i="5" s="1"/>
  <c r="I1700" i="5"/>
  <c r="R1700" i="5"/>
  <c r="K1700" i="5"/>
  <c r="L1700" i="5" s="1"/>
  <c r="M1700" i="5" s="1"/>
  <c r="I1699" i="5"/>
  <c r="R1699" i="5"/>
  <c r="K1699" i="5"/>
  <c r="L1699" i="5" s="1"/>
  <c r="M1699" i="5" s="1"/>
  <c r="I1698" i="5"/>
  <c r="R1698" i="5"/>
  <c r="K1698" i="5"/>
  <c r="L1698" i="5" s="1"/>
  <c r="M1698" i="5" s="1"/>
  <c r="I1697" i="5"/>
  <c r="R1697" i="5"/>
  <c r="K1697" i="5"/>
  <c r="L1697" i="5" s="1"/>
  <c r="M1697" i="5" s="1"/>
  <c r="I1696" i="5"/>
  <c r="R1696" i="5"/>
  <c r="K1696" i="5"/>
  <c r="L1696" i="5" s="1"/>
  <c r="M1696" i="5" s="1"/>
  <c r="I1695" i="5"/>
  <c r="R1695" i="5"/>
  <c r="K1695" i="5"/>
  <c r="L1695" i="5" s="1"/>
  <c r="M1695" i="5" s="1"/>
  <c r="I1694" i="5"/>
  <c r="R1694" i="5"/>
  <c r="K1694" i="5"/>
  <c r="L1694" i="5" s="1"/>
  <c r="M1694" i="5" s="1"/>
  <c r="I1693" i="5"/>
  <c r="R1693" i="5"/>
  <c r="K1693" i="5"/>
  <c r="L1693" i="5" s="1"/>
  <c r="M1693" i="5" s="1"/>
  <c r="I1692" i="5"/>
  <c r="R1692" i="5"/>
  <c r="K1692" i="5"/>
  <c r="L1692" i="5" s="1"/>
  <c r="M1692" i="5" s="1"/>
  <c r="I1691" i="5"/>
  <c r="R1691" i="5"/>
  <c r="K1691" i="5"/>
  <c r="L1691" i="5" s="1"/>
  <c r="M1691" i="5" s="1"/>
  <c r="I1690" i="5"/>
  <c r="R1690" i="5"/>
  <c r="L1690" i="5"/>
  <c r="M1690" i="5" s="1"/>
  <c r="K1690" i="5"/>
  <c r="I1689" i="5"/>
  <c r="R1689" i="5"/>
  <c r="K1689" i="5"/>
  <c r="L1689" i="5" s="1"/>
  <c r="M1689" i="5" s="1"/>
  <c r="I1688" i="5"/>
  <c r="R1688" i="5"/>
  <c r="K1688" i="5"/>
  <c r="L1688" i="5" s="1"/>
  <c r="M1688" i="5" s="1"/>
  <c r="I1687" i="5"/>
  <c r="R1687" i="5"/>
  <c r="K1687" i="5"/>
  <c r="L1687" i="5" s="1"/>
  <c r="M1687" i="5" s="1"/>
  <c r="I1686" i="5"/>
  <c r="R1686" i="5"/>
  <c r="K1686" i="5"/>
  <c r="L1686" i="5" s="1"/>
  <c r="M1686" i="5" s="1"/>
  <c r="I1685" i="5"/>
  <c r="R1685" i="5"/>
  <c r="K1685" i="5"/>
  <c r="L1685" i="5" s="1"/>
  <c r="M1685" i="5" s="1"/>
  <c r="I1684" i="5"/>
  <c r="R1684" i="5"/>
  <c r="K1684" i="5"/>
  <c r="L1684" i="5" s="1"/>
  <c r="M1684" i="5" s="1"/>
  <c r="I1683" i="5"/>
  <c r="R1683" i="5"/>
  <c r="K1683" i="5"/>
  <c r="L1683" i="5" s="1"/>
  <c r="M1683" i="5" s="1"/>
  <c r="I1682" i="5"/>
  <c r="R1682" i="5"/>
  <c r="K1682" i="5"/>
  <c r="L1682" i="5" s="1"/>
  <c r="M1682" i="5" s="1"/>
  <c r="I1681" i="5"/>
  <c r="R1681" i="5"/>
  <c r="K1681" i="5"/>
  <c r="L1681" i="5" s="1"/>
  <c r="M1681" i="5" s="1"/>
  <c r="I1680" i="5"/>
  <c r="R1680" i="5"/>
  <c r="K1680" i="5"/>
  <c r="L1680" i="5" s="1"/>
  <c r="M1680" i="5" s="1"/>
  <c r="I1679" i="5"/>
  <c r="R1679" i="5"/>
  <c r="K1679" i="5"/>
  <c r="L1679" i="5" s="1"/>
  <c r="M1679" i="5" s="1"/>
  <c r="I1678" i="5"/>
  <c r="R1678" i="5"/>
  <c r="K1678" i="5"/>
  <c r="L1678" i="5" s="1"/>
  <c r="M1678" i="5" s="1"/>
  <c r="I1677" i="5"/>
  <c r="R1677" i="5"/>
  <c r="K1677" i="5"/>
  <c r="L1677" i="5" s="1"/>
  <c r="M1677" i="5" s="1"/>
  <c r="I1676" i="5"/>
  <c r="R1676" i="5"/>
  <c r="K1676" i="5"/>
  <c r="L1676" i="5" s="1"/>
  <c r="M1676" i="5" s="1"/>
  <c r="I1675" i="5"/>
  <c r="R1675" i="5"/>
  <c r="K1675" i="5"/>
  <c r="L1675" i="5" s="1"/>
  <c r="M1675" i="5" s="1"/>
  <c r="I1674" i="5"/>
  <c r="R1674" i="5"/>
  <c r="K1674" i="5"/>
  <c r="L1674" i="5" s="1"/>
  <c r="M1674" i="5" s="1"/>
  <c r="I1673" i="5"/>
  <c r="R1673" i="5"/>
  <c r="K1673" i="5"/>
  <c r="L1673" i="5" s="1"/>
  <c r="M1673" i="5" s="1"/>
  <c r="I1672" i="5"/>
  <c r="R1672" i="5"/>
  <c r="K1672" i="5"/>
  <c r="L1672" i="5" s="1"/>
  <c r="M1672" i="5" s="1"/>
  <c r="I1671" i="5"/>
  <c r="R1671" i="5"/>
  <c r="K1671" i="5"/>
  <c r="L1671" i="5" s="1"/>
  <c r="M1671" i="5" s="1"/>
  <c r="I1670" i="5"/>
  <c r="R1670" i="5"/>
  <c r="K1670" i="5"/>
  <c r="L1670" i="5" s="1"/>
  <c r="M1670" i="5" s="1"/>
  <c r="I1669" i="5"/>
  <c r="R1669" i="5"/>
  <c r="K1669" i="5"/>
  <c r="L1669" i="5" s="1"/>
  <c r="M1669" i="5" s="1"/>
  <c r="I1668" i="5"/>
  <c r="R1668" i="5"/>
  <c r="K1668" i="5"/>
  <c r="L1668" i="5" s="1"/>
  <c r="M1668" i="5" s="1"/>
  <c r="I1667" i="5"/>
  <c r="R1667" i="5"/>
  <c r="K1667" i="5"/>
  <c r="L1667" i="5" s="1"/>
  <c r="M1667" i="5" s="1"/>
  <c r="I1666" i="5"/>
  <c r="R1666" i="5"/>
  <c r="K1666" i="5"/>
  <c r="L1666" i="5" s="1"/>
  <c r="M1666" i="5" s="1"/>
  <c r="I1665" i="5"/>
  <c r="R1665" i="5"/>
  <c r="K1665" i="5"/>
  <c r="L1665" i="5" s="1"/>
  <c r="M1665" i="5" s="1"/>
  <c r="I1664" i="5"/>
  <c r="R1664" i="5"/>
  <c r="K1664" i="5"/>
  <c r="L1664" i="5" s="1"/>
  <c r="M1664" i="5" s="1"/>
  <c r="I1663" i="5"/>
  <c r="R1663" i="5"/>
  <c r="K1663" i="5"/>
  <c r="L1663" i="5" s="1"/>
  <c r="M1663" i="5" s="1"/>
  <c r="R1662" i="5"/>
  <c r="K1662" i="5"/>
  <c r="L1662" i="5" s="1"/>
  <c r="M1662" i="5" s="1"/>
  <c r="I1661" i="5"/>
  <c r="R1661" i="5"/>
  <c r="K1661" i="5"/>
  <c r="L1661" i="5" s="1"/>
  <c r="M1661" i="5" s="1"/>
  <c r="I1660" i="5"/>
  <c r="R1660" i="5"/>
  <c r="K1660" i="5"/>
  <c r="L1660" i="5" s="1"/>
  <c r="M1660" i="5" s="1"/>
  <c r="W1659" i="5"/>
  <c r="Z1659" i="5" s="1"/>
  <c r="I1659" i="5"/>
  <c r="R1659" i="5"/>
  <c r="K1659" i="5"/>
  <c r="L1659" i="5" s="1"/>
  <c r="M1659" i="5" s="1"/>
  <c r="I1658" i="5"/>
  <c r="R1658" i="5"/>
  <c r="K1658" i="5"/>
  <c r="L1658" i="5" s="1"/>
  <c r="M1658" i="5" s="1"/>
  <c r="I1657" i="5"/>
  <c r="R1657" i="5"/>
  <c r="K1657" i="5"/>
  <c r="L1657" i="5" s="1"/>
  <c r="M1657" i="5" s="1"/>
  <c r="W1656" i="5"/>
  <c r="Z1656" i="5" s="1"/>
  <c r="I1656" i="5"/>
  <c r="R1656" i="5"/>
  <c r="K1656" i="5"/>
  <c r="L1656" i="5" s="1"/>
  <c r="M1656" i="5" s="1"/>
  <c r="I1655" i="5"/>
  <c r="R1655" i="5"/>
  <c r="K1655" i="5"/>
  <c r="L1655" i="5" s="1"/>
  <c r="M1655" i="5" s="1"/>
  <c r="I1654" i="5"/>
  <c r="R1654" i="5"/>
  <c r="K1654" i="5"/>
  <c r="L1654" i="5" s="1"/>
  <c r="M1654" i="5" s="1"/>
  <c r="I1653" i="5"/>
  <c r="R1653" i="5"/>
  <c r="K1653" i="5"/>
  <c r="L1653" i="5" s="1"/>
  <c r="M1653" i="5" s="1"/>
  <c r="R1652" i="5"/>
  <c r="K1652" i="5"/>
  <c r="L1652" i="5" s="1"/>
  <c r="M1652" i="5" s="1"/>
  <c r="I1651" i="5"/>
  <c r="R1651" i="5"/>
  <c r="K1651" i="5"/>
  <c r="L1651" i="5" s="1"/>
  <c r="M1651" i="5" s="1"/>
  <c r="I1650" i="5"/>
  <c r="R1650" i="5"/>
  <c r="K1650" i="5"/>
  <c r="L1650" i="5" s="1"/>
  <c r="M1650" i="5" s="1"/>
  <c r="I1649" i="5"/>
  <c r="R1649" i="5"/>
  <c r="K1649" i="5"/>
  <c r="L1649" i="5" s="1"/>
  <c r="M1649" i="5" s="1"/>
  <c r="I1648" i="5"/>
  <c r="R1648" i="5"/>
  <c r="K1648" i="5"/>
  <c r="L1648" i="5" s="1"/>
  <c r="M1648" i="5" s="1"/>
  <c r="I1647" i="5"/>
  <c r="R1647" i="5"/>
  <c r="K1647" i="5"/>
  <c r="L1647" i="5" s="1"/>
  <c r="M1647" i="5" s="1"/>
  <c r="I1646" i="5"/>
  <c r="R1646" i="5"/>
  <c r="K1646" i="5"/>
  <c r="L1646" i="5" s="1"/>
  <c r="M1646" i="5" s="1"/>
  <c r="I1645" i="5"/>
  <c r="R1645" i="5"/>
  <c r="K1645" i="5"/>
  <c r="L1645" i="5" s="1"/>
  <c r="M1645" i="5" s="1"/>
  <c r="R1644" i="5"/>
  <c r="K1644" i="5"/>
  <c r="L1644" i="5" s="1"/>
  <c r="M1644" i="5" s="1"/>
  <c r="I1643" i="5"/>
  <c r="R1643" i="5"/>
  <c r="K1643" i="5"/>
  <c r="L1643" i="5" s="1"/>
  <c r="M1643" i="5" s="1"/>
  <c r="I1642" i="5"/>
  <c r="R1642" i="5"/>
  <c r="K1642" i="5"/>
  <c r="L1642" i="5" s="1"/>
  <c r="M1642" i="5" s="1"/>
  <c r="W1641" i="5"/>
  <c r="Z1641" i="5" s="1"/>
  <c r="I1641" i="5"/>
  <c r="R1641" i="5"/>
  <c r="K1641" i="5"/>
  <c r="L1641" i="5" s="1"/>
  <c r="M1641" i="5" s="1"/>
  <c r="I1640" i="5"/>
  <c r="R1640" i="5"/>
  <c r="K1640" i="5"/>
  <c r="L1640" i="5" s="1"/>
  <c r="M1640" i="5" s="1"/>
  <c r="I1639" i="5"/>
  <c r="R1639" i="5"/>
  <c r="K1639" i="5"/>
  <c r="L1639" i="5" s="1"/>
  <c r="M1639" i="5" s="1"/>
  <c r="R1638" i="5"/>
  <c r="K1638" i="5"/>
  <c r="L1638" i="5" s="1"/>
  <c r="M1638" i="5" s="1"/>
  <c r="I1637" i="5"/>
  <c r="R1637" i="5"/>
  <c r="K1637" i="5"/>
  <c r="L1637" i="5" s="1"/>
  <c r="M1637" i="5" s="1"/>
  <c r="I1636" i="5"/>
  <c r="R1636" i="5"/>
  <c r="K1636" i="5"/>
  <c r="L1636" i="5" s="1"/>
  <c r="M1636" i="5" s="1"/>
  <c r="R1635" i="5"/>
  <c r="K1635" i="5"/>
  <c r="L1635" i="5" s="1"/>
  <c r="M1635" i="5" s="1"/>
  <c r="I1634" i="5"/>
  <c r="R1634" i="5"/>
  <c r="K1634" i="5"/>
  <c r="L1634" i="5" s="1"/>
  <c r="M1634" i="5" s="1"/>
  <c r="I1633" i="5"/>
  <c r="R1633" i="5"/>
  <c r="K1633" i="5"/>
  <c r="L1633" i="5" s="1"/>
  <c r="M1633" i="5" s="1"/>
  <c r="I1632" i="5"/>
  <c r="R1632" i="5"/>
  <c r="K1632" i="5"/>
  <c r="L1632" i="5" s="1"/>
  <c r="M1632" i="5" s="1"/>
  <c r="I1631" i="5"/>
  <c r="R1631" i="5"/>
  <c r="K1631" i="5"/>
  <c r="L1631" i="5" s="1"/>
  <c r="M1631" i="5" s="1"/>
  <c r="I1630" i="5"/>
  <c r="R1630" i="5"/>
  <c r="K1630" i="5"/>
  <c r="L1630" i="5" s="1"/>
  <c r="M1630" i="5" s="1"/>
  <c r="I1629" i="5"/>
  <c r="R1629" i="5"/>
  <c r="K1629" i="5"/>
  <c r="L1629" i="5" s="1"/>
  <c r="M1629" i="5" s="1"/>
  <c r="W1628" i="5"/>
  <c r="Z1628" i="5" s="1"/>
  <c r="I1628" i="5"/>
  <c r="R1628" i="5"/>
  <c r="K1628" i="5"/>
  <c r="L1628" i="5" s="1"/>
  <c r="M1628" i="5" s="1"/>
  <c r="I1627" i="5"/>
  <c r="R1627" i="5"/>
  <c r="K1627" i="5"/>
  <c r="L1627" i="5" s="1"/>
  <c r="M1627" i="5" s="1"/>
  <c r="I1626" i="5"/>
  <c r="R1626" i="5"/>
  <c r="K1626" i="5"/>
  <c r="L1626" i="5" s="1"/>
  <c r="M1626" i="5" s="1"/>
  <c r="I1625" i="5"/>
  <c r="R1625" i="5"/>
  <c r="K1625" i="5"/>
  <c r="L1625" i="5" s="1"/>
  <c r="M1625" i="5" s="1"/>
  <c r="I1624" i="5"/>
  <c r="R1624" i="5"/>
  <c r="K1624" i="5"/>
  <c r="L1624" i="5" s="1"/>
  <c r="M1624" i="5" s="1"/>
  <c r="I1623" i="5"/>
  <c r="R1623" i="5"/>
  <c r="K1623" i="5"/>
  <c r="L1623" i="5" s="1"/>
  <c r="M1623" i="5" s="1"/>
  <c r="I1622" i="5"/>
  <c r="R1622" i="5"/>
  <c r="K1622" i="5"/>
  <c r="L1622" i="5" s="1"/>
  <c r="M1622" i="5" s="1"/>
  <c r="I1621" i="5"/>
  <c r="R1621" i="5"/>
  <c r="K1621" i="5"/>
  <c r="L1621" i="5" s="1"/>
  <c r="M1621" i="5" s="1"/>
  <c r="R1620" i="5"/>
  <c r="K1620" i="5"/>
  <c r="L1620" i="5" s="1"/>
  <c r="M1620" i="5" s="1"/>
  <c r="R1619" i="5"/>
  <c r="K1619" i="5"/>
  <c r="L1619" i="5" s="1"/>
  <c r="M1619" i="5" s="1"/>
  <c r="I1618" i="5"/>
  <c r="R1618" i="5"/>
  <c r="L1618" i="5"/>
  <c r="M1618" i="5" s="1"/>
  <c r="K1618" i="5"/>
  <c r="R1617" i="5"/>
  <c r="K1617" i="5"/>
  <c r="L1617" i="5" s="1"/>
  <c r="M1617" i="5" s="1"/>
  <c r="R1616" i="5"/>
  <c r="K1616" i="5"/>
  <c r="L1616" i="5" s="1"/>
  <c r="M1616" i="5" s="1"/>
  <c r="I1615" i="5"/>
  <c r="R1615" i="5"/>
  <c r="K1615" i="5"/>
  <c r="L1615" i="5" s="1"/>
  <c r="M1615" i="5" s="1"/>
  <c r="R1614" i="5"/>
  <c r="K1614" i="5"/>
  <c r="L1614" i="5" s="1"/>
  <c r="M1614" i="5" s="1"/>
  <c r="I1613" i="5"/>
  <c r="R1613" i="5"/>
  <c r="K1613" i="5"/>
  <c r="L1613" i="5" s="1"/>
  <c r="M1613" i="5" s="1"/>
  <c r="I1612" i="5"/>
  <c r="R1612" i="5"/>
  <c r="K1612" i="5"/>
  <c r="L1612" i="5" s="1"/>
  <c r="M1612" i="5" s="1"/>
  <c r="R1611" i="5"/>
  <c r="K1611" i="5"/>
  <c r="L1611" i="5" s="1"/>
  <c r="M1611" i="5" s="1"/>
  <c r="R1610" i="5"/>
  <c r="K1610" i="5"/>
  <c r="L1610" i="5" s="1"/>
  <c r="M1610" i="5" s="1"/>
  <c r="I1609" i="5"/>
  <c r="R1609" i="5"/>
  <c r="K1609" i="5"/>
  <c r="L1609" i="5" s="1"/>
  <c r="M1609" i="5" s="1"/>
  <c r="R1608" i="5"/>
  <c r="K1608" i="5"/>
  <c r="L1608" i="5" s="1"/>
  <c r="M1608" i="5" s="1"/>
  <c r="I1607" i="5"/>
  <c r="R1607" i="5"/>
  <c r="K1607" i="5"/>
  <c r="L1607" i="5" s="1"/>
  <c r="M1607" i="5" s="1"/>
  <c r="I1606" i="5"/>
  <c r="R1606" i="5"/>
  <c r="K1606" i="5"/>
  <c r="L1606" i="5" s="1"/>
  <c r="M1606" i="5" s="1"/>
  <c r="R1605" i="5"/>
  <c r="K1605" i="5"/>
  <c r="L1605" i="5" s="1"/>
  <c r="M1605" i="5" s="1"/>
  <c r="R1604" i="5"/>
  <c r="K1604" i="5"/>
  <c r="L1604" i="5" s="1"/>
  <c r="M1604" i="5" s="1"/>
  <c r="W1603" i="5"/>
  <c r="Z1603" i="5" s="1"/>
  <c r="I1603" i="5"/>
  <c r="R1603" i="5"/>
  <c r="K1603" i="5"/>
  <c r="L1603" i="5" s="1"/>
  <c r="M1603" i="5" s="1"/>
  <c r="I1602" i="5"/>
  <c r="R1602" i="5"/>
  <c r="K1602" i="5"/>
  <c r="L1602" i="5" s="1"/>
  <c r="M1602" i="5" s="1"/>
  <c r="I1601" i="5"/>
  <c r="R1601" i="5"/>
  <c r="K1601" i="5"/>
  <c r="L1601" i="5" s="1"/>
  <c r="M1601" i="5" s="1"/>
  <c r="R1600" i="5"/>
  <c r="K1600" i="5"/>
  <c r="L1600" i="5" s="1"/>
  <c r="M1600" i="5" s="1"/>
  <c r="I1599" i="5"/>
  <c r="R1599" i="5"/>
  <c r="K1599" i="5"/>
  <c r="L1599" i="5" s="1"/>
  <c r="M1599" i="5" s="1"/>
  <c r="I1598" i="5"/>
  <c r="R1598" i="5"/>
  <c r="K1598" i="5"/>
  <c r="L1598" i="5" s="1"/>
  <c r="M1598" i="5" s="1"/>
  <c r="I1597" i="5"/>
  <c r="R1597" i="5"/>
  <c r="K1597" i="5"/>
  <c r="L1597" i="5" s="1"/>
  <c r="M1597" i="5" s="1"/>
  <c r="R1596" i="5"/>
  <c r="K1596" i="5"/>
  <c r="L1596" i="5" s="1"/>
  <c r="M1596" i="5" s="1"/>
  <c r="I1595" i="5"/>
  <c r="R1595" i="5"/>
  <c r="K1595" i="5"/>
  <c r="L1595" i="5" s="1"/>
  <c r="M1595" i="5" s="1"/>
  <c r="R1594" i="5"/>
  <c r="K1594" i="5"/>
  <c r="L1594" i="5" s="1"/>
  <c r="M1594" i="5" s="1"/>
  <c r="R1593" i="5"/>
  <c r="K1593" i="5"/>
  <c r="L1593" i="5" s="1"/>
  <c r="M1593" i="5" s="1"/>
  <c r="I1592" i="5"/>
  <c r="R1592" i="5"/>
  <c r="K1592" i="5"/>
  <c r="L1592" i="5" s="1"/>
  <c r="M1592" i="5" s="1"/>
  <c r="I1591" i="5"/>
  <c r="R1591" i="5"/>
  <c r="K1591" i="5"/>
  <c r="L1591" i="5" s="1"/>
  <c r="M1591" i="5" s="1"/>
  <c r="W1590" i="5"/>
  <c r="Z1590" i="5" s="1"/>
  <c r="I1590" i="5"/>
  <c r="R1590" i="5"/>
  <c r="K1590" i="5"/>
  <c r="L1590" i="5" s="1"/>
  <c r="M1590" i="5" s="1"/>
  <c r="R1589" i="5"/>
  <c r="K1589" i="5"/>
  <c r="L1589" i="5" s="1"/>
  <c r="M1589" i="5" s="1"/>
  <c r="I1588" i="5"/>
  <c r="R1588" i="5"/>
  <c r="K1588" i="5"/>
  <c r="L1588" i="5" s="1"/>
  <c r="M1588" i="5" s="1"/>
  <c r="R1587" i="5"/>
  <c r="K1587" i="5"/>
  <c r="L1587" i="5" s="1"/>
  <c r="M1587" i="5" s="1"/>
  <c r="I1586" i="5"/>
  <c r="R1586" i="5"/>
  <c r="K1586" i="5"/>
  <c r="L1586" i="5" s="1"/>
  <c r="M1586" i="5" s="1"/>
  <c r="I1585" i="5"/>
  <c r="R1585" i="5"/>
  <c r="K1585" i="5"/>
  <c r="L1585" i="5" s="1"/>
  <c r="M1585" i="5" s="1"/>
  <c r="I1584" i="5"/>
  <c r="R1584" i="5"/>
  <c r="K1584" i="5"/>
  <c r="L1584" i="5" s="1"/>
  <c r="M1584" i="5" s="1"/>
  <c r="I1583" i="5"/>
  <c r="R1583" i="5"/>
  <c r="K1583" i="5"/>
  <c r="L1583" i="5" s="1"/>
  <c r="M1583" i="5" s="1"/>
  <c r="I1582" i="5"/>
  <c r="R1582" i="5"/>
  <c r="K1582" i="5"/>
  <c r="L1582" i="5" s="1"/>
  <c r="M1582" i="5" s="1"/>
  <c r="I1581" i="5"/>
  <c r="R1581" i="5"/>
  <c r="K1581" i="5"/>
  <c r="L1581" i="5" s="1"/>
  <c r="M1581" i="5" s="1"/>
  <c r="R1580" i="5"/>
  <c r="K1580" i="5"/>
  <c r="L1580" i="5" s="1"/>
  <c r="M1580" i="5" s="1"/>
  <c r="I1579" i="5"/>
  <c r="R1579" i="5"/>
  <c r="K1579" i="5"/>
  <c r="L1579" i="5" s="1"/>
  <c r="M1579" i="5" s="1"/>
  <c r="R1578" i="5"/>
  <c r="K1578" i="5"/>
  <c r="L1578" i="5" s="1"/>
  <c r="M1578" i="5" s="1"/>
  <c r="I1577" i="5"/>
  <c r="R1577" i="5"/>
  <c r="K1577" i="5"/>
  <c r="L1577" i="5" s="1"/>
  <c r="M1577" i="5" s="1"/>
  <c r="I1576" i="5"/>
  <c r="R1576" i="5"/>
  <c r="L1576" i="5"/>
  <c r="M1576" i="5" s="1"/>
  <c r="K1576" i="5"/>
  <c r="R1575" i="5"/>
  <c r="K1575" i="5"/>
  <c r="L1575" i="5" s="1"/>
  <c r="M1575" i="5" s="1"/>
  <c r="I1574" i="5"/>
  <c r="R1574" i="5"/>
  <c r="K1574" i="5"/>
  <c r="L1574" i="5" s="1"/>
  <c r="M1574" i="5" s="1"/>
  <c r="I1573" i="5"/>
  <c r="R1573" i="5"/>
  <c r="K1573" i="5"/>
  <c r="L1573" i="5" s="1"/>
  <c r="M1573" i="5" s="1"/>
  <c r="I1572" i="5"/>
  <c r="R1572" i="5"/>
  <c r="K1572" i="5"/>
  <c r="L1572" i="5" s="1"/>
  <c r="M1572" i="5" s="1"/>
  <c r="R1571" i="5"/>
  <c r="K1571" i="5"/>
  <c r="L1571" i="5" s="1"/>
  <c r="M1571" i="5" s="1"/>
  <c r="I1570" i="5"/>
  <c r="R1570" i="5"/>
  <c r="K1570" i="5"/>
  <c r="L1570" i="5" s="1"/>
  <c r="M1570" i="5" s="1"/>
  <c r="R1569" i="5"/>
  <c r="K1569" i="5"/>
  <c r="L1569" i="5" s="1"/>
  <c r="M1569" i="5" s="1"/>
  <c r="R1568" i="5"/>
  <c r="K1568" i="5"/>
  <c r="L1568" i="5" s="1"/>
  <c r="M1568" i="5" s="1"/>
  <c r="R1567" i="5"/>
  <c r="K1567" i="5"/>
  <c r="L1567" i="5" s="1"/>
  <c r="M1567" i="5" s="1"/>
  <c r="R1566" i="5"/>
  <c r="K1566" i="5"/>
  <c r="L1566" i="5" s="1"/>
  <c r="M1566" i="5" s="1"/>
  <c r="I1565" i="5"/>
  <c r="R1565" i="5"/>
  <c r="K1565" i="5"/>
  <c r="L1565" i="5" s="1"/>
  <c r="M1565" i="5" s="1"/>
  <c r="R1564" i="5"/>
  <c r="K1564" i="5"/>
  <c r="L1564" i="5" s="1"/>
  <c r="M1564" i="5" s="1"/>
  <c r="R1563" i="5"/>
  <c r="K1563" i="5"/>
  <c r="L1563" i="5" s="1"/>
  <c r="M1563" i="5" s="1"/>
  <c r="I1562" i="5"/>
  <c r="R1562" i="5"/>
  <c r="K1562" i="5"/>
  <c r="L1562" i="5" s="1"/>
  <c r="M1562" i="5" s="1"/>
  <c r="R1561" i="5"/>
  <c r="K1561" i="5"/>
  <c r="L1561" i="5" s="1"/>
  <c r="M1561" i="5" s="1"/>
  <c r="R1560" i="5"/>
  <c r="K1560" i="5"/>
  <c r="L1560" i="5" s="1"/>
  <c r="M1560" i="5" s="1"/>
  <c r="I1559" i="5"/>
  <c r="R1559" i="5"/>
  <c r="K1559" i="5"/>
  <c r="L1559" i="5" s="1"/>
  <c r="M1559" i="5" s="1"/>
  <c r="R1558" i="5"/>
  <c r="K1558" i="5"/>
  <c r="L1558" i="5" s="1"/>
  <c r="M1558" i="5" s="1"/>
  <c r="R1557" i="5"/>
  <c r="K1557" i="5"/>
  <c r="L1557" i="5" s="1"/>
  <c r="M1557" i="5" s="1"/>
  <c r="I1556" i="5"/>
  <c r="R1556" i="5"/>
  <c r="K1556" i="5"/>
  <c r="L1556" i="5" s="1"/>
  <c r="M1556" i="5" s="1"/>
  <c r="R1555" i="5"/>
  <c r="K1555" i="5"/>
  <c r="L1555" i="5" s="1"/>
  <c r="M1555" i="5" s="1"/>
  <c r="R1554" i="5"/>
  <c r="K1554" i="5"/>
  <c r="L1554" i="5" s="1"/>
  <c r="M1554" i="5" s="1"/>
  <c r="I1553" i="5"/>
  <c r="R1553" i="5"/>
  <c r="K1553" i="5"/>
  <c r="L1553" i="5" s="1"/>
  <c r="M1553" i="5" s="1"/>
  <c r="R1552" i="5"/>
  <c r="K1552" i="5"/>
  <c r="L1552" i="5" s="1"/>
  <c r="M1552" i="5" s="1"/>
  <c r="R1551" i="5"/>
  <c r="K1551" i="5"/>
  <c r="L1551" i="5" s="1"/>
  <c r="M1551" i="5" s="1"/>
  <c r="I1550" i="5"/>
  <c r="R1550" i="5"/>
  <c r="K1550" i="5"/>
  <c r="L1550" i="5" s="1"/>
  <c r="M1550" i="5" s="1"/>
  <c r="R1549" i="5"/>
  <c r="K1549" i="5"/>
  <c r="L1549" i="5" s="1"/>
  <c r="M1549" i="5" s="1"/>
  <c r="R1548" i="5"/>
  <c r="K1548" i="5"/>
  <c r="L1548" i="5" s="1"/>
  <c r="M1548" i="5" s="1"/>
  <c r="I1547" i="5"/>
  <c r="R1547" i="5"/>
  <c r="K1547" i="5"/>
  <c r="L1547" i="5" s="1"/>
  <c r="M1547" i="5" s="1"/>
  <c r="R1546" i="5"/>
  <c r="K1546" i="5"/>
  <c r="L1546" i="5" s="1"/>
  <c r="M1546" i="5" s="1"/>
  <c r="I1545" i="5"/>
  <c r="R1545" i="5"/>
  <c r="K1545" i="5"/>
  <c r="L1545" i="5" s="1"/>
  <c r="M1545" i="5" s="1"/>
  <c r="I1544" i="5"/>
  <c r="R1544" i="5"/>
  <c r="K1544" i="5"/>
  <c r="L1544" i="5" s="1"/>
  <c r="M1544" i="5" s="1"/>
  <c r="R1543" i="5"/>
  <c r="K1543" i="5"/>
  <c r="L1543" i="5" s="1"/>
  <c r="M1543" i="5" s="1"/>
  <c r="I1542" i="5"/>
  <c r="R1542" i="5"/>
  <c r="K1542" i="5"/>
  <c r="L1542" i="5" s="1"/>
  <c r="M1542" i="5" s="1"/>
  <c r="I1541" i="5"/>
  <c r="R1541" i="5"/>
  <c r="K1541" i="5"/>
  <c r="L1541" i="5" s="1"/>
  <c r="M1541" i="5" s="1"/>
  <c r="R1540" i="5"/>
  <c r="K1540" i="5"/>
  <c r="L1540" i="5" s="1"/>
  <c r="M1540" i="5" s="1"/>
  <c r="I1539" i="5"/>
  <c r="R1539" i="5"/>
  <c r="K1539" i="5"/>
  <c r="L1539" i="5" s="1"/>
  <c r="M1539" i="5" s="1"/>
  <c r="I1538" i="5"/>
  <c r="R1538" i="5"/>
  <c r="K1538" i="5"/>
  <c r="L1538" i="5" s="1"/>
  <c r="M1538" i="5" s="1"/>
  <c r="R1537" i="5"/>
  <c r="K1537" i="5"/>
  <c r="L1537" i="5" s="1"/>
  <c r="M1537" i="5" s="1"/>
  <c r="I1536" i="5"/>
  <c r="R1536" i="5"/>
  <c r="K1536" i="5"/>
  <c r="L1536" i="5" s="1"/>
  <c r="M1536" i="5" s="1"/>
  <c r="I1535" i="5"/>
  <c r="R1535" i="5"/>
  <c r="K1535" i="5"/>
  <c r="L1535" i="5" s="1"/>
  <c r="M1535" i="5" s="1"/>
  <c r="R1534" i="5"/>
  <c r="K1534" i="5"/>
  <c r="L1534" i="5" s="1"/>
  <c r="M1534" i="5" s="1"/>
  <c r="I1533" i="5"/>
  <c r="R1533" i="5"/>
  <c r="K1533" i="5"/>
  <c r="L1533" i="5" s="1"/>
  <c r="M1533" i="5" s="1"/>
  <c r="I1532" i="5"/>
  <c r="R1532" i="5"/>
  <c r="K1532" i="5"/>
  <c r="L1532" i="5" s="1"/>
  <c r="M1532" i="5" s="1"/>
  <c r="R1531" i="5"/>
  <c r="K1531" i="5"/>
  <c r="L1531" i="5" s="1"/>
  <c r="M1531" i="5" s="1"/>
  <c r="I1530" i="5"/>
  <c r="R1530" i="5"/>
  <c r="K1530" i="5"/>
  <c r="L1530" i="5" s="1"/>
  <c r="M1530" i="5" s="1"/>
  <c r="I1529" i="5"/>
  <c r="R1529" i="5"/>
  <c r="K1529" i="5"/>
  <c r="L1529" i="5" s="1"/>
  <c r="M1529" i="5" s="1"/>
  <c r="I1528" i="5"/>
  <c r="R1528" i="5"/>
  <c r="K1528" i="5"/>
  <c r="L1528" i="5" s="1"/>
  <c r="M1528" i="5" s="1"/>
  <c r="I1527" i="5"/>
  <c r="R1527" i="5"/>
  <c r="K1527" i="5"/>
  <c r="L1527" i="5" s="1"/>
  <c r="M1527" i="5" s="1"/>
  <c r="I1526" i="5"/>
  <c r="R1526" i="5"/>
  <c r="K1526" i="5"/>
  <c r="L1526" i="5" s="1"/>
  <c r="M1526" i="5" s="1"/>
  <c r="I1525" i="5"/>
  <c r="R1525" i="5"/>
  <c r="K1525" i="5"/>
  <c r="L1525" i="5" s="1"/>
  <c r="M1525" i="5" s="1"/>
  <c r="I1524" i="5"/>
  <c r="R1524" i="5"/>
  <c r="K1524" i="5"/>
  <c r="L1524" i="5" s="1"/>
  <c r="M1524" i="5" s="1"/>
  <c r="I1523" i="5"/>
  <c r="R1523" i="5"/>
  <c r="K1523" i="5"/>
  <c r="L1523" i="5" s="1"/>
  <c r="M1523" i="5" s="1"/>
  <c r="I1522" i="5"/>
  <c r="R1522" i="5"/>
  <c r="K1522" i="5"/>
  <c r="L1522" i="5" s="1"/>
  <c r="M1522" i="5" s="1"/>
  <c r="I1521" i="5"/>
  <c r="R1521" i="5"/>
  <c r="K1521" i="5"/>
  <c r="L1521" i="5" s="1"/>
  <c r="M1521" i="5" s="1"/>
  <c r="I1520" i="5"/>
  <c r="R1520" i="5"/>
  <c r="K1520" i="5"/>
  <c r="L1520" i="5" s="1"/>
  <c r="M1520" i="5" s="1"/>
  <c r="I1519" i="5"/>
  <c r="R1519" i="5"/>
  <c r="K1519" i="5"/>
  <c r="L1519" i="5" s="1"/>
  <c r="M1519" i="5" s="1"/>
  <c r="I1518" i="5"/>
  <c r="R1518" i="5"/>
  <c r="K1518" i="5"/>
  <c r="L1518" i="5" s="1"/>
  <c r="M1518" i="5" s="1"/>
  <c r="I1517" i="5"/>
  <c r="R1517" i="5"/>
  <c r="K1517" i="5"/>
  <c r="L1517" i="5" s="1"/>
  <c r="M1517" i="5" s="1"/>
  <c r="I1516" i="5"/>
  <c r="R1516" i="5"/>
  <c r="K1516" i="5"/>
  <c r="L1516" i="5" s="1"/>
  <c r="M1516" i="5" s="1"/>
  <c r="I1515" i="5"/>
  <c r="R1515" i="5"/>
  <c r="K1515" i="5"/>
  <c r="L1515" i="5" s="1"/>
  <c r="M1515" i="5" s="1"/>
  <c r="I1514" i="5"/>
  <c r="R1514" i="5"/>
  <c r="K1514" i="5"/>
  <c r="L1514" i="5" s="1"/>
  <c r="M1514" i="5" s="1"/>
  <c r="I1513" i="5"/>
  <c r="R1513" i="5"/>
  <c r="K1513" i="5"/>
  <c r="L1513" i="5" s="1"/>
  <c r="M1513" i="5" s="1"/>
  <c r="I1512" i="5"/>
  <c r="R1512" i="5"/>
  <c r="K1512" i="5"/>
  <c r="L1512" i="5" s="1"/>
  <c r="M1512" i="5" s="1"/>
  <c r="I1511" i="5"/>
  <c r="R1511" i="5"/>
  <c r="K1511" i="5"/>
  <c r="L1511" i="5" s="1"/>
  <c r="M1511" i="5" s="1"/>
  <c r="I1510" i="5"/>
  <c r="R1510" i="5"/>
  <c r="K1510" i="5"/>
  <c r="L1510" i="5" s="1"/>
  <c r="M1510" i="5" s="1"/>
  <c r="I1509" i="5"/>
  <c r="R1509" i="5"/>
  <c r="K1509" i="5"/>
  <c r="L1509" i="5" s="1"/>
  <c r="M1509" i="5" s="1"/>
  <c r="I1508" i="5"/>
  <c r="R1508" i="5"/>
  <c r="K1508" i="5"/>
  <c r="L1508" i="5" s="1"/>
  <c r="M1508" i="5" s="1"/>
  <c r="I1507" i="5"/>
  <c r="R1507" i="5"/>
  <c r="K1507" i="5"/>
  <c r="L1507" i="5" s="1"/>
  <c r="M1507" i="5" s="1"/>
  <c r="I1506" i="5"/>
  <c r="R1506" i="5"/>
  <c r="K1506" i="5"/>
  <c r="L1506" i="5" s="1"/>
  <c r="M1506" i="5" s="1"/>
  <c r="I1505" i="5"/>
  <c r="R1505" i="5"/>
  <c r="K1505" i="5"/>
  <c r="L1505" i="5" s="1"/>
  <c r="M1505" i="5" s="1"/>
  <c r="I1504" i="5"/>
  <c r="R1504" i="5"/>
  <c r="K1504" i="5"/>
  <c r="L1504" i="5" s="1"/>
  <c r="M1504" i="5" s="1"/>
  <c r="I1503" i="5"/>
  <c r="R1503" i="5"/>
  <c r="K1503" i="5"/>
  <c r="L1503" i="5" s="1"/>
  <c r="M1503" i="5" s="1"/>
  <c r="I1502" i="5"/>
  <c r="R1502" i="5"/>
  <c r="K1502" i="5"/>
  <c r="L1502" i="5" s="1"/>
  <c r="M1502" i="5" s="1"/>
  <c r="I1501" i="5"/>
  <c r="R1501" i="5"/>
  <c r="K1501" i="5"/>
  <c r="L1501" i="5" s="1"/>
  <c r="M1501" i="5" s="1"/>
  <c r="I1500" i="5"/>
  <c r="R1500" i="5"/>
  <c r="K1500" i="5"/>
  <c r="L1500" i="5" s="1"/>
  <c r="M1500" i="5" s="1"/>
  <c r="I1499" i="5"/>
  <c r="R1499" i="5"/>
  <c r="K1499" i="5"/>
  <c r="L1499" i="5" s="1"/>
  <c r="M1499" i="5" s="1"/>
  <c r="I1498" i="5"/>
  <c r="R1498" i="5"/>
  <c r="K1498" i="5"/>
  <c r="L1498" i="5" s="1"/>
  <c r="M1498" i="5" s="1"/>
  <c r="I1497" i="5"/>
  <c r="R1497" i="5"/>
  <c r="K1497" i="5"/>
  <c r="L1497" i="5" s="1"/>
  <c r="M1497" i="5" s="1"/>
  <c r="I1496" i="5"/>
  <c r="R1496" i="5"/>
  <c r="K1496" i="5"/>
  <c r="L1496" i="5" s="1"/>
  <c r="M1496" i="5" s="1"/>
  <c r="I1495" i="5"/>
  <c r="R1495" i="5"/>
  <c r="K1495" i="5"/>
  <c r="L1495" i="5" s="1"/>
  <c r="M1495" i="5" s="1"/>
  <c r="I1494" i="5"/>
  <c r="R1494" i="5"/>
  <c r="K1494" i="5"/>
  <c r="L1494" i="5" s="1"/>
  <c r="M1494" i="5" s="1"/>
  <c r="I1493" i="5"/>
  <c r="R1493" i="5"/>
  <c r="K1493" i="5"/>
  <c r="L1493" i="5" s="1"/>
  <c r="M1493" i="5" s="1"/>
  <c r="I1492" i="5"/>
  <c r="R1492" i="5"/>
  <c r="K1492" i="5"/>
  <c r="L1492" i="5" s="1"/>
  <c r="M1492" i="5" s="1"/>
  <c r="I1491" i="5"/>
  <c r="R1491" i="5"/>
  <c r="K1491" i="5"/>
  <c r="L1491" i="5" s="1"/>
  <c r="M1491" i="5" s="1"/>
  <c r="I1490" i="5"/>
  <c r="R1490" i="5"/>
  <c r="K1490" i="5"/>
  <c r="L1490" i="5" s="1"/>
  <c r="M1490" i="5" s="1"/>
  <c r="I1489" i="5"/>
  <c r="R1489" i="5"/>
  <c r="K1489" i="5"/>
  <c r="L1489" i="5" s="1"/>
  <c r="M1489" i="5" s="1"/>
  <c r="I1488" i="5"/>
  <c r="R1488" i="5"/>
  <c r="K1488" i="5"/>
  <c r="L1488" i="5" s="1"/>
  <c r="M1488" i="5" s="1"/>
  <c r="I1487" i="5"/>
  <c r="R1487" i="5"/>
  <c r="K1487" i="5"/>
  <c r="L1487" i="5" s="1"/>
  <c r="M1487" i="5" s="1"/>
  <c r="I1486" i="5"/>
  <c r="R1486" i="5"/>
  <c r="K1486" i="5"/>
  <c r="L1486" i="5" s="1"/>
  <c r="M1486" i="5" s="1"/>
  <c r="I1485" i="5"/>
  <c r="R1485" i="5"/>
  <c r="K1485" i="5"/>
  <c r="L1485" i="5" s="1"/>
  <c r="M1485" i="5" s="1"/>
  <c r="I1484" i="5"/>
  <c r="R1484" i="5"/>
  <c r="K1484" i="5"/>
  <c r="L1484" i="5" s="1"/>
  <c r="M1484" i="5" s="1"/>
  <c r="I1483" i="5"/>
  <c r="R1483" i="5"/>
  <c r="K1483" i="5"/>
  <c r="L1483" i="5" s="1"/>
  <c r="M1483" i="5" s="1"/>
  <c r="I1482" i="5"/>
  <c r="R1482" i="5"/>
  <c r="K1482" i="5"/>
  <c r="L1482" i="5" s="1"/>
  <c r="M1482" i="5" s="1"/>
  <c r="I1481" i="5"/>
  <c r="R1481" i="5"/>
  <c r="K1481" i="5"/>
  <c r="L1481" i="5" s="1"/>
  <c r="M1481" i="5" s="1"/>
  <c r="I1480" i="5"/>
  <c r="R1480" i="5"/>
  <c r="K1480" i="5"/>
  <c r="L1480" i="5" s="1"/>
  <c r="M1480" i="5" s="1"/>
  <c r="I1479" i="5"/>
  <c r="R1479" i="5"/>
  <c r="K1479" i="5"/>
  <c r="L1479" i="5" s="1"/>
  <c r="M1479" i="5" s="1"/>
  <c r="I1478" i="5"/>
  <c r="R1478" i="5"/>
  <c r="K1478" i="5"/>
  <c r="L1478" i="5" s="1"/>
  <c r="M1478" i="5" s="1"/>
  <c r="I1477" i="5"/>
  <c r="R1477" i="5"/>
  <c r="K1477" i="5"/>
  <c r="L1477" i="5" s="1"/>
  <c r="M1477" i="5" s="1"/>
  <c r="I1476" i="5"/>
  <c r="R1476" i="5"/>
  <c r="K1476" i="5"/>
  <c r="L1476" i="5" s="1"/>
  <c r="M1476" i="5" s="1"/>
  <c r="I1475" i="5"/>
  <c r="R1475" i="5"/>
  <c r="K1475" i="5"/>
  <c r="L1475" i="5" s="1"/>
  <c r="M1475" i="5" s="1"/>
  <c r="I1474" i="5"/>
  <c r="R1474" i="5"/>
  <c r="K1474" i="5"/>
  <c r="L1474" i="5" s="1"/>
  <c r="M1474" i="5" s="1"/>
  <c r="I1473" i="5"/>
  <c r="R1473" i="5"/>
  <c r="K1473" i="5"/>
  <c r="L1473" i="5" s="1"/>
  <c r="M1473" i="5" s="1"/>
  <c r="I1472" i="5"/>
  <c r="R1472" i="5"/>
  <c r="K1472" i="5"/>
  <c r="L1472" i="5" s="1"/>
  <c r="M1472" i="5" s="1"/>
  <c r="I1471" i="5"/>
  <c r="R1471" i="5"/>
  <c r="K1471" i="5"/>
  <c r="L1471" i="5" s="1"/>
  <c r="M1471" i="5" s="1"/>
  <c r="I1470" i="5"/>
  <c r="R1470" i="5"/>
  <c r="K1470" i="5"/>
  <c r="L1470" i="5" s="1"/>
  <c r="M1470" i="5" s="1"/>
  <c r="I1469" i="5"/>
  <c r="R1469" i="5"/>
  <c r="K1469" i="5"/>
  <c r="L1469" i="5" s="1"/>
  <c r="M1469" i="5" s="1"/>
  <c r="I1468" i="5"/>
  <c r="R1468" i="5"/>
  <c r="K1468" i="5"/>
  <c r="L1468" i="5" s="1"/>
  <c r="M1468" i="5" s="1"/>
  <c r="I1467" i="5"/>
  <c r="R1467" i="5"/>
  <c r="K1467" i="5"/>
  <c r="L1467" i="5" s="1"/>
  <c r="M1467" i="5" s="1"/>
  <c r="I1466" i="5"/>
  <c r="R1466" i="5"/>
  <c r="K1466" i="5"/>
  <c r="L1466" i="5" s="1"/>
  <c r="M1466" i="5" s="1"/>
  <c r="I1465" i="5"/>
  <c r="R1465" i="5"/>
  <c r="K1465" i="5"/>
  <c r="L1465" i="5" s="1"/>
  <c r="M1465" i="5" s="1"/>
  <c r="I1464" i="5"/>
  <c r="R1464" i="5"/>
  <c r="K1464" i="5"/>
  <c r="L1464" i="5" s="1"/>
  <c r="M1464" i="5" s="1"/>
  <c r="I1463" i="5"/>
  <c r="R1463" i="5"/>
  <c r="K1463" i="5"/>
  <c r="L1463" i="5" s="1"/>
  <c r="M1463" i="5" s="1"/>
  <c r="I1462" i="5"/>
  <c r="R1462" i="5"/>
  <c r="K1462" i="5"/>
  <c r="L1462" i="5" s="1"/>
  <c r="M1462" i="5" s="1"/>
  <c r="I1461" i="5"/>
  <c r="R1461" i="5"/>
  <c r="K1461" i="5"/>
  <c r="L1461" i="5" s="1"/>
  <c r="M1461" i="5" s="1"/>
  <c r="I1460" i="5"/>
  <c r="R1460" i="5"/>
  <c r="L1460" i="5"/>
  <c r="M1460" i="5" s="1"/>
  <c r="K1460" i="5"/>
  <c r="I1459" i="5"/>
  <c r="R1459" i="5"/>
  <c r="K1459" i="5"/>
  <c r="L1459" i="5" s="1"/>
  <c r="M1459" i="5" s="1"/>
  <c r="I1458" i="5"/>
  <c r="R1458" i="5"/>
  <c r="K1458" i="5"/>
  <c r="L1458" i="5" s="1"/>
  <c r="M1458" i="5" s="1"/>
  <c r="I1457" i="5"/>
  <c r="R1457" i="5"/>
  <c r="K1457" i="5"/>
  <c r="L1457" i="5" s="1"/>
  <c r="M1457" i="5" s="1"/>
  <c r="I1456" i="5"/>
  <c r="R1456" i="5"/>
  <c r="K1456" i="5"/>
  <c r="L1456" i="5" s="1"/>
  <c r="M1456" i="5" s="1"/>
  <c r="I1455" i="5"/>
  <c r="R1455" i="5"/>
  <c r="K1455" i="5"/>
  <c r="L1455" i="5" s="1"/>
  <c r="M1455" i="5" s="1"/>
  <c r="I1454" i="5"/>
  <c r="R1454" i="5"/>
  <c r="K1454" i="5"/>
  <c r="L1454" i="5" s="1"/>
  <c r="M1454" i="5" s="1"/>
  <c r="I1453" i="5"/>
  <c r="R1453" i="5"/>
  <c r="K1453" i="5"/>
  <c r="L1453" i="5" s="1"/>
  <c r="M1453" i="5" s="1"/>
  <c r="I1452" i="5"/>
  <c r="R1452" i="5"/>
  <c r="K1452" i="5"/>
  <c r="L1452" i="5" s="1"/>
  <c r="M1452" i="5" s="1"/>
  <c r="I1451" i="5"/>
  <c r="R1451" i="5"/>
  <c r="K1451" i="5"/>
  <c r="L1451" i="5" s="1"/>
  <c r="M1451" i="5" s="1"/>
  <c r="I1450" i="5"/>
  <c r="R1450" i="5"/>
  <c r="K1450" i="5"/>
  <c r="L1450" i="5" s="1"/>
  <c r="M1450" i="5" s="1"/>
  <c r="I1449" i="5"/>
  <c r="R1449" i="5"/>
  <c r="K1449" i="5"/>
  <c r="L1449" i="5" s="1"/>
  <c r="M1449" i="5" s="1"/>
  <c r="I1448" i="5"/>
  <c r="R1448" i="5"/>
  <c r="K1448" i="5"/>
  <c r="L1448" i="5" s="1"/>
  <c r="M1448" i="5" s="1"/>
  <c r="I1447" i="5"/>
  <c r="R1447" i="5"/>
  <c r="K1447" i="5"/>
  <c r="L1447" i="5" s="1"/>
  <c r="M1447" i="5" s="1"/>
  <c r="I1446" i="5"/>
  <c r="R1446" i="5"/>
  <c r="K1446" i="5"/>
  <c r="L1446" i="5" s="1"/>
  <c r="M1446" i="5" s="1"/>
  <c r="I1445" i="5"/>
  <c r="R1445" i="5"/>
  <c r="K1445" i="5"/>
  <c r="L1445" i="5" s="1"/>
  <c r="M1445" i="5" s="1"/>
  <c r="I1444" i="5"/>
  <c r="R1444" i="5"/>
  <c r="K1444" i="5"/>
  <c r="L1444" i="5" s="1"/>
  <c r="M1444" i="5" s="1"/>
  <c r="I1443" i="5"/>
  <c r="R1443" i="5"/>
  <c r="K1443" i="5"/>
  <c r="L1443" i="5" s="1"/>
  <c r="M1443" i="5" s="1"/>
  <c r="I1442" i="5"/>
  <c r="R1442" i="5"/>
  <c r="L1442" i="5"/>
  <c r="M1442" i="5" s="1"/>
  <c r="K1442" i="5"/>
  <c r="I1441" i="5"/>
  <c r="R1441" i="5"/>
  <c r="K1441" i="5"/>
  <c r="L1441" i="5" s="1"/>
  <c r="M1441" i="5" s="1"/>
  <c r="R1440" i="5"/>
  <c r="K1440" i="5"/>
  <c r="L1440" i="5" s="1"/>
  <c r="M1440" i="5" s="1"/>
  <c r="I1439" i="5"/>
  <c r="R1439" i="5"/>
  <c r="K1439" i="5"/>
  <c r="L1439" i="5" s="1"/>
  <c r="M1439" i="5" s="1"/>
  <c r="I1438" i="5"/>
  <c r="R1438" i="5"/>
  <c r="K1438" i="5"/>
  <c r="L1438" i="5" s="1"/>
  <c r="M1438" i="5" s="1"/>
  <c r="I1437" i="5"/>
  <c r="R1437" i="5"/>
  <c r="K1437" i="5"/>
  <c r="L1437" i="5" s="1"/>
  <c r="M1437" i="5" s="1"/>
  <c r="I1436" i="5"/>
  <c r="R1436" i="5"/>
  <c r="K1436" i="5"/>
  <c r="L1436" i="5" s="1"/>
  <c r="M1436" i="5" s="1"/>
  <c r="I1435" i="5"/>
  <c r="R1435" i="5"/>
  <c r="L1435" i="5"/>
  <c r="M1435" i="5" s="1"/>
  <c r="K1435" i="5"/>
  <c r="I1434" i="5"/>
  <c r="R1434" i="5"/>
  <c r="K1434" i="5"/>
  <c r="L1434" i="5" s="1"/>
  <c r="M1434" i="5" s="1"/>
  <c r="I1433" i="5"/>
  <c r="R1433" i="5"/>
  <c r="K1433" i="5"/>
  <c r="L1433" i="5" s="1"/>
  <c r="M1433" i="5" s="1"/>
  <c r="I1432" i="5"/>
  <c r="R1432" i="5"/>
  <c r="K1432" i="5"/>
  <c r="L1432" i="5" s="1"/>
  <c r="M1432" i="5" s="1"/>
  <c r="I1431" i="5"/>
  <c r="R1431" i="5"/>
  <c r="K1431" i="5"/>
  <c r="L1431" i="5" s="1"/>
  <c r="M1431" i="5" s="1"/>
  <c r="I1430" i="5"/>
  <c r="R1430" i="5"/>
  <c r="K1430" i="5"/>
  <c r="L1430" i="5" s="1"/>
  <c r="M1430" i="5" s="1"/>
  <c r="I1429" i="5"/>
  <c r="R1429" i="5"/>
  <c r="K1429" i="5"/>
  <c r="L1429" i="5" s="1"/>
  <c r="M1429" i="5" s="1"/>
  <c r="I1428" i="5"/>
  <c r="R1428" i="5"/>
  <c r="K1428" i="5"/>
  <c r="L1428" i="5" s="1"/>
  <c r="M1428" i="5" s="1"/>
  <c r="I1427" i="5"/>
  <c r="R1427" i="5"/>
  <c r="K1427" i="5"/>
  <c r="L1427" i="5" s="1"/>
  <c r="M1427" i="5" s="1"/>
  <c r="I1426" i="5"/>
  <c r="R1426" i="5"/>
  <c r="K1426" i="5"/>
  <c r="L1426" i="5" s="1"/>
  <c r="M1426" i="5" s="1"/>
  <c r="I1425" i="5"/>
  <c r="R1425" i="5"/>
  <c r="K1425" i="5"/>
  <c r="L1425" i="5" s="1"/>
  <c r="M1425" i="5" s="1"/>
  <c r="I1424" i="5"/>
  <c r="R1424" i="5"/>
  <c r="K1424" i="5"/>
  <c r="L1424" i="5" s="1"/>
  <c r="M1424" i="5" s="1"/>
  <c r="I1423" i="5"/>
  <c r="R1423" i="5"/>
  <c r="K1423" i="5"/>
  <c r="L1423" i="5" s="1"/>
  <c r="M1423" i="5" s="1"/>
  <c r="I1422" i="5"/>
  <c r="R1422" i="5"/>
  <c r="K1422" i="5"/>
  <c r="L1422" i="5" s="1"/>
  <c r="M1422" i="5" s="1"/>
  <c r="I1421" i="5"/>
  <c r="R1421" i="5"/>
  <c r="K1421" i="5"/>
  <c r="L1421" i="5" s="1"/>
  <c r="M1421" i="5" s="1"/>
  <c r="I1420" i="5"/>
  <c r="R1420" i="5"/>
  <c r="K1420" i="5"/>
  <c r="L1420" i="5" s="1"/>
  <c r="M1420" i="5" s="1"/>
  <c r="I1419" i="5"/>
  <c r="R1419" i="5"/>
  <c r="K1419" i="5"/>
  <c r="L1419" i="5" s="1"/>
  <c r="M1419" i="5" s="1"/>
  <c r="I1418" i="5"/>
  <c r="R1418" i="5"/>
  <c r="K1418" i="5"/>
  <c r="L1418" i="5" s="1"/>
  <c r="M1418" i="5" s="1"/>
  <c r="I1417" i="5"/>
  <c r="R1417" i="5"/>
  <c r="K1417" i="5"/>
  <c r="L1417" i="5" s="1"/>
  <c r="M1417" i="5" s="1"/>
  <c r="I1416" i="5"/>
  <c r="R1416" i="5"/>
  <c r="K1416" i="5"/>
  <c r="L1416" i="5" s="1"/>
  <c r="M1416" i="5" s="1"/>
  <c r="I1415" i="5"/>
  <c r="R1415" i="5"/>
  <c r="K1415" i="5"/>
  <c r="L1415" i="5" s="1"/>
  <c r="M1415" i="5" s="1"/>
  <c r="I1414" i="5"/>
  <c r="R1414" i="5"/>
  <c r="K1414" i="5"/>
  <c r="L1414" i="5" s="1"/>
  <c r="M1414" i="5" s="1"/>
  <c r="I1413" i="5"/>
  <c r="R1413" i="5"/>
  <c r="K1413" i="5"/>
  <c r="L1413" i="5" s="1"/>
  <c r="M1413" i="5" s="1"/>
  <c r="I1412" i="5"/>
  <c r="R1412" i="5"/>
  <c r="K1412" i="5"/>
  <c r="L1412" i="5" s="1"/>
  <c r="M1412" i="5" s="1"/>
  <c r="I1411" i="5"/>
  <c r="R1411" i="5"/>
  <c r="K1411" i="5"/>
  <c r="L1411" i="5" s="1"/>
  <c r="M1411" i="5" s="1"/>
  <c r="I1410" i="5"/>
  <c r="R1410" i="5"/>
  <c r="K1410" i="5"/>
  <c r="L1410" i="5" s="1"/>
  <c r="M1410" i="5" s="1"/>
  <c r="I1409" i="5"/>
  <c r="R1409" i="5"/>
  <c r="L1409" i="5"/>
  <c r="M1409" i="5" s="1"/>
  <c r="K1409" i="5"/>
  <c r="I1408" i="5"/>
  <c r="R1408" i="5"/>
  <c r="K1408" i="5"/>
  <c r="L1408" i="5" s="1"/>
  <c r="M1408" i="5" s="1"/>
  <c r="I1407" i="5"/>
  <c r="R1407" i="5"/>
  <c r="K1407" i="5"/>
  <c r="L1407" i="5" s="1"/>
  <c r="M1407" i="5" s="1"/>
  <c r="I1406" i="5"/>
  <c r="R1406" i="5"/>
  <c r="K1406" i="5"/>
  <c r="L1406" i="5" s="1"/>
  <c r="M1406" i="5" s="1"/>
  <c r="I1405" i="5"/>
  <c r="R1405" i="5"/>
  <c r="K1405" i="5"/>
  <c r="L1405" i="5" s="1"/>
  <c r="M1405" i="5" s="1"/>
  <c r="I1404" i="5"/>
  <c r="R1404" i="5"/>
  <c r="K1404" i="5"/>
  <c r="L1404" i="5" s="1"/>
  <c r="M1404" i="5" s="1"/>
  <c r="I1403" i="5"/>
  <c r="R1403" i="5"/>
  <c r="K1403" i="5"/>
  <c r="L1403" i="5" s="1"/>
  <c r="M1403" i="5" s="1"/>
  <c r="I1402" i="5"/>
  <c r="R1402" i="5"/>
  <c r="K1402" i="5"/>
  <c r="L1402" i="5" s="1"/>
  <c r="M1402" i="5" s="1"/>
  <c r="R1401" i="5"/>
  <c r="K1401" i="5"/>
  <c r="L1401" i="5" s="1"/>
  <c r="M1401" i="5" s="1"/>
  <c r="I1400" i="5"/>
  <c r="R1400" i="5"/>
  <c r="K1400" i="5"/>
  <c r="L1400" i="5" s="1"/>
  <c r="M1400" i="5" s="1"/>
  <c r="I1399" i="5"/>
  <c r="R1399" i="5"/>
  <c r="K1399" i="5"/>
  <c r="L1399" i="5" s="1"/>
  <c r="M1399" i="5" s="1"/>
  <c r="R1398" i="5"/>
  <c r="K1398" i="5"/>
  <c r="L1398" i="5" s="1"/>
  <c r="M1398" i="5" s="1"/>
  <c r="I1397" i="5"/>
  <c r="R1397" i="5"/>
  <c r="K1397" i="5"/>
  <c r="L1397" i="5" s="1"/>
  <c r="M1397" i="5" s="1"/>
  <c r="I1396" i="5"/>
  <c r="R1396" i="5"/>
  <c r="K1396" i="5"/>
  <c r="L1396" i="5" s="1"/>
  <c r="M1396" i="5" s="1"/>
  <c r="I1395" i="5"/>
  <c r="R1395" i="5"/>
  <c r="K1395" i="5"/>
  <c r="L1395" i="5" s="1"/>
  <c r="M1395" i="5" s="1"/>
  <c r="I1394" i="5"/>
  <c r="R1394" i="5"/>
  <c r="K1394" i="5"/>
  <c r="L1394" i="5" s="1"/>
  <c r="M1394" i="5" s="1"/>
  <c r="I1393" i="5"/>
  <c r="R1393" i="5"/>
  <c r="K1393" i="5"/>
  <c r="L1393" i="5" s="1"/>
  <c r="M1393" i="5" s="1"/>
  <c r="I1392" i="5"/>
  <c r="R1392" i="5"/>
  <c r="K1392" i="5"/>
  <c r="L1392" i="5" s="1"/>
  <c r="M1392" i="5" s="1"/>
  <c r="I1391" i="5"/>
  <c r="R1391" i="5"/>
  <c r="K1391" i="5"/>
  <c r="L1391" i="5" s="1"/>
  <c r="M1391" i="5" s="1"/>
  <c r="R1390" i="5"/>
  <c r="K1390" i="5"/>
  <c r="L1390" i="5" s="1"/>
  <c r="M1390" i="5" s="1"/>
  <c r="I1389" i="5"/>
  <c r="R1389" i="5"/>
  <c r="K1389" i="5"/>
  <c r="L1389" i="5" s="1"/>
  <c r="M1389" i="5" s="1"/>
  <c r="R1388" i="5"/>
  <c r="K1388" i="5"/>
  <c r="L1388" i="5" s="1"/>
  <c r="M1388" i="5" s="1"/>
  <c r="R1387" i="5"/>
  <c r="K1387" i="5"/>
  <c r="L1387" i="5" s="1"/>
  <c r="M1387" i="5" s="1"/>
  <c r="I1386" i="5"/>
  <c r="R1386" i="5"/>
  <c r="K1386" i="5"/>
  <c r="L1386" i="5" s="1"/>
  <c r="M1386" i="5" s="1"/>
  <c r="I1385" i="5"/>
  <c r="R1385" i="5"/>
  <c r="K1385" i="5"/>
  <c r="L1385" i="5" s="1"/>
  <c r="M1385" i="5" s="1"/>
  <c r="W1384" i="5"/>
  <c r="Z1384" i="5" s="1"/>
  <c r="I1384" i="5"/>
  <c r="R1384" i="5"/>
  <c r="K1384" i="5"/>
  <c r="L1384" i="5" s="1"/>
  <c r="M1384" i="5" s="1"/>
  <c r="R1383" i="5"/>
  <c r="K1383" i="5"/>
  <c r="L1383" i="5" s="1"/>
  <c r="M1383" i="5" s="1"/>
  <c r="W1382" i="5"/>
  <c r="Z1382" i="5" s="1"/>
  <c r="I1382" i="5"/>
  <c r="R1382" i="5"/>
  <c r="K1382" i="5"/>
  <c r="L1382" i="5" s="1"/>
  <c r="M1382" i="5" s="1"/>
  <c r="R1381" i="5"/>
  <c r="K1381" i="5"/>
  <c r="L1381" i="5" s="1"/>
  <c r="M1381" i="5" s="1"/>
  <c r="R1380" i="5"/>
  <c r="K1380" i="5"/>
  <c r="L1380" i="5" s="1"/>
  <c r="M1380" i="5" s="1"/>
  <c r="I1379" i="5"/>
  <c r="R1379" i="5"/>
  <c r="K1379" i="5"/>
  <c r="L1379" i="5" s="1"/>
  <c r="M1379" i="5" s="1"/>
  <c r="R1378" i="5"/>
  <c r="K1378" i="5"/>
  <c r="L1378" i="5" s="1"/>
  <c r="M1378" i="5" s="1"/>
  <c r="R1377" i="5"/>
  <c r="K1377" i="5"/>
  <c r="L1377" i="5" s="1"/>
  <c r="M1377" i="5" s="1"/>
  <c r="I1376" i="5"/>
  <c r="R1376" i="5"/>
  <c r="K1376" i="5"/>
  <c r="L1376" i="5" s="1"/>
  <c r="M1376" i="5" s="1"/>
  <c r="R1375" i="5"/>
  <c r="K1375" i="5"/>
  <c r="L1375" i="5" s="1"/>
  <c r="M1375" i="5" s="1"/>
  <c r="R1374" i="5"/>
  <c r="K1374" i="5"/>
  <c r="L1374" i="5" s="1"/>
  <c r="M1374" i="5" s="1"/>
  <c r="R1373" i="5"/>
  <c r="K1373" i="5"/>
  <c r="L1373" i="5" s="1"/>
  <c r="M1373" i="5" s="1"/>
  <c r="R1372" i="5"/>
  <c r="K1372" i="5"/>
  <c r="L1372" i="5" s="1"/>
  <c r="M1372" i="5" s="1"/>
  <c r="R1371" i="5"/>
  <c r="K1371" i="5"/>
  <c r="L1371" i="5" s="1"/>
  <c r="M1371" i="5" s="1"/>
  <c r="W1370" i="5"/>
  <c r="Z1370" i="5" s="1"/>
  <c r="I1370" i="5"/>
  <c r="R1370" i="5"/>
  <c r="K1370" i="5"/>
  <c r="L1370" i="5" s="1"/>
  <c r="M1370" i="5" s="1"/>
  <c r="I1369" i="5"/>
  <c r="R1369" i="5"/>
  <c r="K1369" i="5"/>
  <c r="L1369" i="5" s="1"/>
  <c r="M1369" i="5" s="1"/>
  <c r="R1368" i="5"/>
  <c r="K1368" i="5"/>
  <c r="L1368" i="5" s="1"/>
  <c r="M1368" i="5" s="1"/>
  <c r="I1367" i="5"/>
  <c r="R1367" i="5"/>
  <c r="K1367" i="5"/>
  <c r="L1367" i="5" s="1"/>
  <c r="M1367" i="5" s="1"/>
  <c r="I1366" i="5"/>
  <c r="R1366" i="5"/>
  <c r="K1366" i="5"/>
  <c r="L1366" i="5" s="1"/>
  <c r="M1366" i="5" s="1"/>
  <c r="R1365" i="5"/>
  <c r="K1365" i="5"/>
  <c r="L1365" i="5" s="1"/>
  <c r="M1365" i="5" s="1"/>
  <c r="R1364" i="5"/>
  <c r="L1364" i="5"/>
  <c r="M1364" i="5" s="1"/>
  <c r="K1364" i="5"/>
  <c r="I1363" i="5"/>
  <c r="R1363" i="5"/>
  <c r="K1363" i="5"/>
  <c r="L1363" i="5" s="1"/>
  <c r="M1363" i="5" s="1"/>
  <c r="R1362" i="5"/>
  <c r="K1362" i="5"/>
  <c r="L1362" i="5" s="1"/>
  <c r="M1362" i="5" s="1"/>
  <c r="R1361" i="5"/>
  <c r="K1361" i="5"/>
  <c r="L1361" i="5" s="1"/>
  <c r="M1361" i="5" s="1"/>
  <c r="I1360" i="5"/>
  <c r="R1360" i="5"/>
  <c r="K1360" i="5"/>
  <c r="L1360" i="5" s="1"/>
  <c r="M1360" i="5" s="1"/>
  <c r="R1359" i="5"/>
  <c r="K1359" i="5"/>
  <c r="L1359" i="5" s="1"/>
  <c r="M1359" i="5" s="1"/>
  <c r="I1358" i="5"/>
  <c r="R1358" i="5"/>
  <c r="K1358" i="5"/>
  <c r="L1358" i="5" s="1"/>
  <c r="M1358" i="5" s="1"/>
  <c r="I1357" i="5"/>
  <c r="R1357" i="5"/>
  <c r="K1357" i="5"/>
  <c r="L1357" i="5" s="1"/>
  <c r="M1357" i="5" s="1"/>
  <c r="R1356" i="5"/>
  <c r="K1356" i="5"/>
  <c r="L1356" i="5" s="1"/>
  <c r="M1356" i="5" s="1"/>
  <c r="I1355" i="5"/>
  <c r="R1355" i="5"/>
  <c r="K1355" i="5"/>
  <c r="L1355" i="5" s="1"/>
  <c r="M1355" i="5" s="1"/>
  <c r="I1354" i="5"/>
  <c r="R1354" i="5"/>
  <c r="K1354" i="5"/>
  <c r="L1354" i="5" s="1"/>
  <c r="M1354" i="5" s="1"/>
  <c r="R1353" i="5"/>
  <c r="K1353" i="5"/>
  <c r="L1353" i="5" s="1"/>
  <c r="M1353" i="5" s="1"/>
  <c r="I1352" i="5"/>
  <c r="R1352" i="5"/>
  <c r="K1352" i="5"/>
  <c r="L1352" i="5" s="1"/>
  <c r="M1352" i="5" s="1"/>
  <c r="I1351" i="5"/>
  <c r="R1351" i="5"/>
  <c r="K1351" i="5"/>
  <c r="L1351" i="5" s="1"/>
  <c r="M1351" i="5" s="1"/>
  <c r="R1350" i="5"/>
  <c r="K1350" i="5"/>
  <c r="L1350" i="5" s="1"/>
  <c r="M1350" i="5" s="1"/>
  <c r="I1349" i="5"/>
  <c r="R1349" i="5"/>
  <c r="K1349" i="5"/>
  <c r="L1349" i="5" s="1"/>
  <c r="M1349" i="5" s="1"/>
  <c r="I1348" i="5"/>
  <c r="R1348" i="5"/>
  <c r="K1348" i="5"/>
  <c r="L1348" i="5" s="1"/>
  <c r="M1348" i="5" s="1"/>
  <c r="R1347" i="5"/>
  <c r="K1347" i="5"/>
  <c r="L1347" i="5" s="1"/>
  <c r="M1347" i="5" s="1"/>
  <c r="I1346" i="5"/>
  <c r="R1346" i="5"/>
  <c r="K1346" i="5"/>
  <c r="L1346" i="5" s="1"/>
  <c r="M1346" i="5" s="1"/>
  <c r="I1345" i="5"/>
  <c r="R1345" i="5"/>
  <c r="K1345" i="5"/>
  <c r="L1345" i="5" s="1"/>
  <c r="M1345" i="5" s="1"/>
  <c r="I1344" i="5"/>
  <c r="R1344" i="5"/>
  <c r="K1344" i="5"/>
  <c r="L1344" i="5" s="1"/>
  <c r="M1344" i="5" s="1"/>
  <c r="I1343" i="5"/>
  <c r="R1343" i="5"/>
  <c r="K1343" i="5"/>
  <c r="L1343" i="5" s="1"/>
  <c r="M1343" i="5" s="1"/>
  <c r="I1342" i="5"/>
  <c r="R1342" i="5"/>
  <c r="K1342" i="5"/>
  <c r="L1342" i="5" s="1"/>
  <c r="M1342" i="5" s="1"/>
  <c r="I1341" i="5"/>
  <c r="R1341" i="5"/>
  <c r="K1341" i="5"/>
  <c r="L1341" i="5" s="1"/>
  <c r="M1341" i="5" s="1"/>
  <c r="I1340" i="5"/>
  <c r="R1340" i="5"/>
  <c r="K1340" i="5"/>
  <c r="L1340" i="5" s="1"/>
  <c r="M1340" i="5" s="1"/>
  <c r="I1339" i="5"/>
  <c r="R1339" i="5"/>
  <c r="K1339" i="5"/>
  <c r="L1339" i="5" s="1"/>
  <c r="M1339" i="5" s="1"/>
  <c r="I1338" i="5"/>
  <c r="R1338" i="5"/>
  <c r="K1338" i="5"/>
  <c r="L1338" i="5" s="1"/>
  <c r="M1338" i="5" s="1"/>
  <c r="I1337" i="5"/>
  <c r="R1337" i="5"/>
  <c r="K1337" i="5"/>
  <c r="L1337" i="5" s="1"/>
  <c r="M1337" i="5" s="1"/>
  <c r="I1336" i="5"/>
  <c r="R1336" i="5"/>
  <c r="K1336" i="5"/>
  <c r="L1336" i="5" s="1"/>
  <c r="M1336" i="5" s="1"/>
  <c r="I1335" i="5"/>
  <c r="R1335" i="5"/>
  <c r="K1335" i="5"/>
  <c r="L1335" i="5" s="1"/>
  <c r="M1335" i="5" s="1"/>
  <c r="I1334" i="5"/>
  <c r="R1334" i="5"/>
  <c r="K1334" i="5"/>
  <c r="L1334" i="5" s="1"/>
  <c r="M1334" i="5" s="1"/>
  <c r="I1333" i="5"/>
  <c r="R1333" i="5"/>
  <c r="K1333" i="5"/>
  <c r="L1333" i="5" s="1"/>
  <c r="M1333" i="5" s="1"/>
  <c r="I1332" i="5"/>
  <c r="R1332" i="5"/>
  <c r="K1332" i="5"/>
  <c r="L1332" i="5" s="1"/>
  <c r="M1332" i="5" s="1"/>
  <c r="I1331" i="5"/>
  <c r="R1331" i="5"/>
  <c r="K1331" i="5"/>
  <c r="L1331" i="5" s="1"/>
  <c r="M1331" i="5" s="1"/>
  <c r="I1330" i="5"/>
  <c r="R1330" i="5"/>
  <c r="K1330" i="5"/>
  <c r="L1330" i="5" s="1"/>
  <c r="M1330" i="5" s="1"/>
  <c r="I1329" i="5"/>
  <c r="R1329" i="5"/>
  <c r="K1329" i="5"/>
  <c r="L1329" i="5" s="1"/>
  <c r="M1329" i="5" s="1"/>
  <c r="I1328" i="5"/>
  <c r="R1328" i="5"/>
  <c r="K1328" i="5"/>
  <c r="L1328" i="5" s="1"/>
  <c r="M1328" i="5" s="1"/>
  <c r="I1327" i="5"/>
  <c r="R1327" i="5"/>
  <c r="K1327" i="5"/>
  <c r="L1327" i="5" s="1"/>
  <c r="M1327" i="5" s="1"/>
  <c r="I1326" i="5"/>
  <c r="R1326" i="5"/>
  <c r="K1326" i="5"/>
  <c r="L1326" i="5" s="1"/>
  <c r="M1326" i="5" s="1"/>
  <c r="I1325" i="5"/>
  <c r="R1325" i="5"/>
  <c r="K1325" i="5"/>
  <c r="L1325" i="5" s="1"/>
  <c r="M1325" i="5" s="1"/>
  <c r="I1324" i="5"/>
  <c r="R1324" i="5"/>
  <c r="K1324" i="5"/>
  <c r="L1324" i="5" s="1"/>
  <c r="M1324" i="5" s="1"/>
  <c r="I1323" i="5"/>
  <c r="R1323" i="5"/>
  <c r="K1323" i="5"/>
  <c r="L1323" i="5" s="1"/>
  <c r="M1323" i="5" s="1"/>
  <c r="I1322" i="5"/>
  <c r="R1322" i="5"/>
  <c r="K1322" i="5"/>
  <c r="L1322" i="5" s="1"/>
  <c r="M1322" i="5" s="1"/>
  <c r="I1321" i="5"/>
  <c r="R1321" i="5"/>
  <c r="K1321" i="5"/>
  <c r="L1321" i="5" s="1"/>
  <c r="M1321" i="5" s="1"/>
  <c r="I1320" i="5"/>
  <c r="R1320" i="5"/>
  <c r="K1320" i="5"/>
  <c r="L1320" i="5" s="1"/>
  <c r="M1320" i="5" s="1"/>
  <c r="I1319" i="5"/>
  <c r="R1319" i="5"/>
  <c r="K1319" i="5"/>
  <c r="L1319" i="5" s="1"/>
  <c r="M1319" i="5" s="1"/>
  <c r="I1318" i="5"/>
  <c r="R1318" i="5"/>
  <c r="K1318" i="5"/>
  <c r="L1318" i="5" s="1"/>
  <c r="M1318" i="5" s="1"/>
  <c r="I1317" i="5"/>
  <c r="R1317" i="5"/>
  <c r="K1317" i="5"/>
  <c r="L1317" i="5" s="1"/>
  <c r="M1317" i="5" s="1"/>
  <c r="I1316" i="5"/>
  <c r="R1316" i="5"/>
  <c r="K1316" i="5"/>
  <c r="L1316" i="5" s="1"/>
  <c r="M1316" i="5" s="1"/>
  <c r="I1315" i="5"/>
  <c r="R1315" i="5"/>
  <c r="K1315" i="5"/>
  <c r="L1315" i="5" s="1"/>
  <c r="M1315" i="5" s="1"/>
  <c r="I1314" i="5"/>
  <c r="R1314" i="5"/>
  <c r="K1314" i="5"/>
  <c r="L1314" i="5" s="1"/>
  <c r="M1314" i="5" s="1"/>
  <c r="I1313" i="5"/>
  <c r="R1313" i="5"/>
  <c r="K1313" i="5"/>
  <c r="L1313" i="5" s="1"/>
  <c r="M1313" i="5" s="1"/>
  <c r="I1312" i="5"/>
  <c r="R1312" i="5"/>
  <c r="K1312" i="5"/>
  <c r="L1312" i="5" s="1"/>
  <c r="M1312" i="5" s="1"/>
  <c r="I1311" i="5"/>
  <c r="R1311" i="5"/>
  <c r="K1311" i="5"/>
  <c r="L1311" i="5" s="1"/>
  <c r="M1311" i="5" s="1"/>
  <c r="I1310" i="5"/>
  <c r="R1310" i="5"/>
  <c r="K1310" i="5"/>
  <c r="L1310" i="5" s="1"/>
  <c r="M1310" i="5" s="1"/>
  <c r="I1309" i="5"/>
  <c r="R1309" i="5"/>
  <c r="K1309" i="5"/>
  <c r="L1309" i="5" s="1"/>
  <c r="M1309" i="5" s="1"/>
  <c r="I1308" i="5"/>
  <c r="R1308" i="5"/>
  <c r="K1308" i="5"/>
  <c r="L1308" i="5" s="1"/>
  <c r="M1308" i="5" s="1"/>
  <c r="I1307" i="5"/>
  <c r="R1307" i="5"/>
  <c r="K1307" i="5"/>
  <c r="L1307" i="5" s="1"/>
  <c r="M1307" i="5" s="1"/>
  <c r="I1306" i="5"/>
  <c r="R1306" i="5"/>
  <c r="K1306" i="5"/>
  <c r="L1306" i="5" s="1"/>
  <c r="M1306" i="5" s="1"/>
  <c r="I1305" i="5"/>
  <c r="R1305" i="5"/>
  <c r="K1305" i="5"/>
  <c r="L1305" i="5" s="1"/>
  <c r="M1305" i="5" s="1"/>
  <c r="I1304" i="5"/>
  <c r="R1304" i="5"/>
  <c r="K1304" i="5"/>
  <c r="L1304" i="5" s="1"/>
  <c r="M1304" i="5" s="1"/>
  <c r="I1303" i="5"/>
  <c r="R1303" i="5"/>
  <c r="K1303" i="5"/>
  <c r="L1303" i="5" s="1"/>
  <c r="M1303" i="5" s="1"/>
  <c r="I1302" i="5"/>
  <c r="R1302" i="5"/>
  <c r="K1302" i="5"/>
  <c r="L1302" i="5" s="1"/>
  <c r="M1302" i="5" s="1"/>
  <c r="I1301" i="5"/>
  <c r="R1301" i="5"/>
  <c r="K1301" i="5"/>
  <c r="L1301" i="5" s="1"/>
  <c r="M1301" i="5" s="1"/>
  <c r="I1300" i="5"/>
  <c r="R1300" i="5"/>
  <c r="K1300" i="5"/>
  <c r="L1300" i="5" s="1"/>
  <c r="M1300" i="5" s="1"/>
  <c r="I1299" i="5"/>
  <c r="R1299" i="5"/>
  <c r="K1299" i="5"/>
  <c r="L1299" i="5" s="1"/>
  <c r="M1299" i="5" s="1"/>
  <c r="I1298" i="5"/>
  <c r="R1298" i="5"/>
  <c r="K1298" i="5"/>
  <c r="L1298" i="5" s="1"/>
  <c r="M1298" i="5" s="1"/>
  <c r="I1297" i="5"/>
  <c r="R1297" i="5"/>
  <c r="K1297" i="5"/>
  <c r="L1297" i="5" s="1"/>
  <c r="M1297" i="5" s="1"/>
  <c r="I1296" i="5"/>
  <c r="R1296" i="5"/>
  <c r="K1296" i="5"/>
  <c r="L1296" i="5" s="1"/>
  <c r="M1296" i="5" s="1"/>
  <c r="I1295" i="5"/>
  <c r="R1295" i="5"/>
  <c r="K1295" i="5"/>
  <c r="L1295" i="5" s="1"/>
  <c r="M1295" i="5" s="1"/>
  <c r="I1294" i="5"/>
  <c r="R1294" i="5"/>
  <c r="K1294" i="5"/>
  <c r="L1294" i="5" s="1"/>
  <c r="M1294" i="5" s="1"/>
  <c r="I1293" i="5"/>
  <c r="R1293" i="5"/>
  <c r="K1293" i="5"/>
  <c r="L1293" i="5" s="1"/>
  <c r="M1293" i="5" s="1"/>
  <c r="I1292" i="5"/>
  <c r="R1292" i="5"/>
  <c r="L1292" i="5"/>
  <c r="M1292" i="5" s="1"/>
  <c r="K1292" i="5"/>
  <c r="I1291" i="5"/>
  <c r="R1291" i="5"/>
  <c r="K1291" i="5"/>
  <c r="L1291" i="5" s="1"/>
  <c r="M1291" i="5" s="1"/>
  <c r="I1290" i="5"/>
  <c r="R1290" i="5"/>
  <c r="K1290" i="5"/>
  <c r="L1290" i="5" s="1"/>
  <c r="M1290" i="5" s="1"/>
  <c r="I1289" i="5"/>
  <c r="R1289" i="5"/>
  <c r="K1289" i="5"/>
  <c r="L1289" i="5" s="1"/>
  <c r="M1289" i="5" s="1"/>
  <c r="I1288" i="5"/>
  <c r="R1288" i="5"/>
  <c r="K1288" i="5"/>
  <c r="L1288" i="5" s="1"/>
  <c r="M1288" i="5" s="1"/>
  <c r="I1287" i="5"/>
  <c r="R1287" i="5"/>
  <c r="K1287" i="5"/>
  <c r="L1287" i="5" s="1"/>
  <c r="M1287" i="5" s="1"/>
  <c r="I1286" i="5"/>
  <c r="R1286" i="5"/>
  <c r="K1286" i="5"/>
  <c r="L1286" i="5" s="1"/>
  <c r="M1286" i="5" s="1"/>
  <c r="I1285" i="5"/>
  <c r="R1285" i="5"/>
  <c r="K1285" i="5"/>
  <c r="L1285" i="5" s="1"/>
  <c r="M1285" i="5" s="1"/>
  <c r="I1284" i="5"/>
  <c r="R1284" i="5"/>
  <c r="K1284" i="5"/>
  <c r="L1284" i="5" s="1"/>
  <c r="M1284" i="5" s="1"/>
  <c r="I1283" i="5"/>
  <c r="R1283" i="5"/>
  <c r="K1283" i="5"/>
  <c r="L1283" i="5" s="1"/>
  <c r="M1283" i="5" s="1"/>
  <c r="I1282" i="5"/>
  <c r="R1282" i="5"/>
  <c r="K1282" i="5"/>
  <c r="L1282" i="5" s="1"/>
  <c r="M1282" i="5" s="1"/>
  <c r="I1281" i="5"/>
  <c r="R1281" i="5"/>
  <c r="K1281" i="5"/>
  <c r="L1281" i="5" s="1"/>
  <c r="M1281" i="5" s="1"/>
  <c r="I1280" i="5"/>
  <c r="R1280" i="5"/>
  <c r="K1280" i="5"/>
  <c r="L1280" i="5" s="1"/>
  <c r="M1280" i="5" s="1"/>
  <c r="I1279" i="5"/>
  <c r="R1279" i="5"/>
  <c r="K1279" i="5"/>
  <c r="L1279" i="5" s="1"/>
  <c r="M1279" i="5" s="1"/>
  <c r="I1278" i="5"/>
  <c r="R1278" i="5"/>
  <c r="K1278" i="5"/>
  <c r="L1278" i="5" s="1"/>
  <c r="M1278" i="5" s="1"/>
  <c r="I1277" i="5"/>
  <c r="R1277" i="5"/>
  <c r="L1277" i="5"/>
  <c r="M1277" i="5" s="1"/>
  <c r="K1277" i="5"/>
  <c r="I1276" i="5"/>
  <c r="R1276" i="5"/>
  <c r="K1276" i="5"/>
  <c r="L1276" i="5" s="1"/>
  <c r="M1276" i="5" s="1"/>
  <c r="I1275" i="5"/>
  <c r="R1275" i="5"/>
  <c r="K1275" i="5"/>
  <c r="L1275" i="5" s="1"/>
  <c r="M1275" i="5" s="1"/>
  <c r="I1274" i="5"/>
  <c r="R1274" i="5"/>
  <c r="K1274" i="5"/>
  <c r="L1274" i="5" s="1"/>
  <c r="M1274" i="5" s="1"/>
  <c r="I1273" i="5"/>
  <c r="R1273" i="5"/>
  <c r="K1273" i="5"/>
  <c r="L1273" i="5" s="1"/>
  <c r="M1273" i="5" s="1"/>
  <c r="I1272" i="5"/>
  <c r="R1272" i="5"/>
  <c r="K1272" i="5"/>
  <c r="L1272" i="5" s="1"/>
  <c r="M1272" i="5" s="1"/>
  <c r="I1271" i="5"/>
  <c r="R1271" i="5"/>
  <c r="K1271" i="5"/>
  <c r="L1271" i="5" s="1"/>
  <c r="M1271" i="5" s="1"/>
  <c r="I1270" i="5"/>
  <c r="R1270" i="5"/>
  <c r="K1270" i="5"/>
  <c r="L1270" i="5" s="1"/>
  <c r="M1270" i="5" s="1"/>
  <c r="I1269" i="5"/>
  <c r="R1269" i="5"/>
  <c r="K1269" i="5"/>
  <c r="L1269" i="5" s="1"/>
  <c r="M1269" i="5" s="1"/>
  <c r="I1268" i="5"/>
  <c r="R1268" i="5"/>
  <c r="K1268" i="5"/>
  <c r="L1268" i="5" s="1"/>
  <c r="M1268" i="5" s="1"/>
  <c r="I1267" i="5"/>
  <c r="R1267" i="5"/>
  <c r="L1267" i="5"/>
  <c r="M1267" i="5" s="1"/>
  <c r="K1267" i="5"/>
  <c r="I1266" i="5"/>
  <c r="R1266" i="5"/>
  <c r="K1266" i="5"/>
  <c r="L1266" i="5" s="1"/>
  <c r="M1266" i="5" s="1"/>
  <c r="I1265" i="5"/>
  <c r="R1265" i="5"/>
  <c r="K1265" i="5"/>
  <c r="L1265" i="5" s="1"/>
  <c r="M1265" i="5" s="1"/>
  <c r="I1264" i="5"/>
  <c r="R1264" i="5"/>
  <c r="K1264" i="5"/>
  <c r="L1264" i="5" s="1"/>
  <c r="M1264" i="5" s="1"/>
  <c r="I1263" i="5"/>
  <c r="R1263" i="5"/>
  <c r="K1263" i="5"/>
  <c r="L1263" i="5" s="1"/>
  <c r="M1263" i="5" s="1"/>
  <c r="I1262" i="5"/>
  <c r="R1262" i="5"/>
  <c r="K1262" i="5"/>
  <c r="L1262" i="5" s="1"/>
  <c r="M1262" i="5" s="1"/>
  <c r="I1261" i="5"/>
  <c r="R1261" i="5"/>
  <c r="K1261" i="5"/>
  <c r="L1261" i="5" s="1"/>
  <c r="M1261" i="5" s="1"/>
  <c r="I1260" i="5"/>
  <c r="R1260" i="5"/>
  <c r="L1260" i="5"/>
  <c r="M1260" i="5" s="1"/>
  <c r="K1260" i="5"/>
  <c r="I1259" i="5"/>
  <c r="R1259" i="5"/>
  <c r="K1259" i="5"/>
  <c r="L1259" i="5" s="1"/>
  <c r="M1259" i="5" s="1"/>
  <c r="I1258" i="5"/>
  <c r="R1258" i="5"/>
  <c r="K1258" i="5"/>
  <c r="L1258" i="5" s="1"/>
  <c r="M1258" i="5" s="1"/>
  <c r="I1257" i="5"/>
  <c r="R1257" i="5"/>
  <c r="K1257" i="5"/>
  <c r="L1257" i="5" s="1"/>
  <c r="M1257" i="5" s="1"/>
  <c r="I1256" i="5"/>
  <c r="R1256" i="5"/>
  <c r="K1256" i="5"/>
  <c r="L1256" i="5" s="1"/>
  <c r="M1256" i="5" s="1"/>
  <c r="I1255" i="5"/>
  <c r="R1255" i="5"/>
  <c r="K1255" i="5"/>
  <c r="L1255" i="5" s="1"/>
  <c r="M1255" i="5" s="1"/>
  <c r="I1254" i="5"/>
  <c r="R1254" i="5"/>
  <c r="K1254" i="5"/>
  <c r="L1254" i="5" s="1"/>
  <c r="M1254" i="5" s="1"/>
  <c r="I1253" i="5"/>
  <c r="R1253" i="5"/>
  <c r="K1253" i="5"/>
  <c r="L1253" i="5" s="1"/>
  <c r="M1253" i="5" s="1"/>
  <c r="I1252" i="5"/>
  <c r="R1252" i="5"/>
  <c r="K1252" i="5"/>
  <c r="L1252" i="5" s="1"/>
  <c r="M1252" i="5" s="1"/>
  <c r="I1251" i="5"/>
  <c r="R1251" i="5"/>
  <c r="L1251" i="5"/>
  <c r="M1251" i="5" s="1"/>
  <c r="K1251" i="5"/>
  <c r="I1250" i="5"/>
  <c r="R1250" i="5"/>
  <c r="K1250" i="5"/>
  <c r="L1250" i="5" s="1"/>
  <c r="M1250" i="5" s="1"/>
  <c r="I1249" i="5"/>
  <c r="R1249" i="5"/>
  <c r="K1249" i="5"/>
  <c r="L1249" i="5" s="1"/>
  <c r="M1249" i="5" s="1"/>
  <c r="I1248" i="5"/>
  <c r="R1248" i="5"/>
  <c r="K1248" i="5"/>
  <c r="L1248" i="5" s="1"/>
  <c r="M1248" i="5" s="1"/>
  <c r="I1247" i="5"/>
  <c r="R1247" i="5"/>
  <c r="K1247" i="5"/>
  <c r="L1247" i="5" s="1"/>
  <c r="M1247" i="5" s="1"/>
  <c r="I1246" i="5"/>
  <c r="R1246" i="5"/>
  <c r="K1246" i="5"/>
  <c r="L1246" i="5" s="1"/>
  <c r="M1246" i="5" s="1"/>
  <c r="I1245" i="5"/>
  <c r="R1245" i="5"/>
  <c r="K1245" i="5"/>
  <c r="L1245" i="5" s="1"/>
  <c r="M1245" i="5" s="1"/>
  <c r="I1244" i="5"/>
  <c r="R1244" i="5"/>
  <c r="K1244" i="5"/>
  <c r="L1244" i="5" s="1"/>
  <c r="M1244" i="5" s="1"/>
  <c r="I1243" i="5"/>
  <c r="R1243" i="5"/>
  <c r="K1243" i="5"/>
  <c r="L1243" i="5" s="1"/>
  <c r="M1243" i="5" s="1"/>
  <c r="I1242" i="5"/>
  <c r="R1242" i="5"/>
  <c r="K1242" i="5"/>
  <c r="L1242" i="5" s="1"/>
  <c r="M1242" i="5" s="1"/>
  <c r="I1241" i="5"/>
  <c r="R1241" i="5"/>
  <c r="K1241" i="5"/>
  <c r="L1241" i="5" s="1"/>
  <c r="M1241" i="5" s="1"/>
  <c r="I1240" i="5"/>
  <c r="R1240" i="5"/>
  <c r="K1240" i="5"/>
  <c r="L1240" i="5" s="1"/>
  <c r="M1240" i="5" s="1"/>
  <c r="I1239" i="5"/>
  <c r="R1239" i="5"/>
  <c r="K1239" i="5"/>
  <c r="L1239" i="5" s="1"/>
  <c r="M1239" i="5" s="1"/>
  <c r="I1238" i="5"/>
  <c r="R1238" i="5"/>
  <c r="K1238" i="5"/>
  <c r="L1238" i="5" s="1"/>
  <c r="M1238" i="5" s="1"/>
  <c r="I1237" i="5"/>
  <c r="R1237" i="5"/>
  <c r="K1237" i="5"/>
  <c r="L1237" i="5" s="1"/>
  <c r="M1237" i="5" s="1"/>
  <c r="I1236" i="5"/>
  <c r="R1236" i="5"/>
  <c r="L1236" i="5"/>
  <c r="M1236" i="5" s="1"/>
  <c r="K1236" i="5"/>
  <c r="I1235" i="5"/>
  <c r="R1235" i="5"/>
  <c r="K1235" i="5"/>
  <c r="L1235" i="5" s="1"/>
  <c r="M1235" i="5" s="1"/>
  <c r="I1234" i="5"/>
  <c r="R1234" i="5"/>
  <c r="K1234" i="5"/>
  <c r="L1234" i="5" s="1"/>
  <c r="M1234" i="5" s="1"/>
  <c r="I1233" i="5"/>
  <c r="R1233" i="5"/>
  <c r="K1233" i="5"/>
  <c r="L1233" i="5" s="1"/>
  <c r="M1233" i="5" s="1"/>
  <c r="I1232" i="5"/>
  <c r="R1232" i="5"/>
  <c r="K1232" i="5"/>
  <c r="L1232" i="5" s="1"/>
  <c r="M1232" i="5" s="1"/>
  <c r="I1231" i="5"/>
  <c r="R1231" i="5"/>
  <c r="K1231" i="5"/>
  <c r="L1231" i="5" s="1"/>
  <c r="M1231" i="5" s="1"/>
  <c r="I1230" i="5"/>
  <c r="R1230" i="5"/>
  <c r="L1230" i="5"/>
  <c r="M1230" i="5" s="1"/>
  <c r="K1230" i="5"/>
  <c r="I1229" i="5"/>
  <c r="R1229" i="5"/>
  <c r="K1229" i="5"/>
  <c r="L1229" i="5" s="1"/>
  <c r="M1229" i="5" s="1"/>
  <c r="W1228" i="5"/>
  <c r="Z1228" i="5" s="1"/>
  <c r="I1228" i="5"/>
  <c r="R1228" i="5"/>
  <c r="K1228" i="5"/>
  <c r="L1228" i="5" s="1"/>
  <c r="M1228" i="5" s="1"/>
  <c r="I1227" i="5"/>
  <c r="R1227" i="5"/>
  <c r="K1227" i="5"/>
  <c r="L1227" i="5" s="1"/>
  <c r="M1227" i="5" s="1"/>
  <c r="I1226" i="5"/>
  <c r="R1226" i="5"/>
  <c r="K1226" i="5"/>
  <c r="L1226" i="5" s="1"/>
  <c r="M1226" i="5" s="1"/>
  <c r="R1225" i="5"/>
  <c r="K1225" i="5"/>
  <c r="L1225" i="5" s="1"/>
  <c r="M1225" i="5" s="1"/>
  <c r="I1224" i="5"/>
  <c r="R1224" i="5"/>
  <c r="K1224" i="5"/>
  <c r="L1224" i="5" s="1"/>
  <c r="M1224" i="5" s="1"/>
  <c r="I1223" i="5"/>
  <c r="R1223" i="5"/>
  <c r="K1223" i="5"/>
  <c r="L1223" i="5" s="1"/>
  <c r="M1223" i="5" s="1"/>
  <c r="I1222" i="5"/>
  <c r="R1222" i="5"/>
  <c r="K1222" i="5"/>
  <c r="L1222" i="5" s="1"/>
  <c r="M1222" i="5" s="1"/>
  <c r="I1221" i="5"/>
  <c r="R1221" i="5"/>
  <c r="K1221" i="5"/>
  <c r="L1221" i="5" s="1"/>
  <c r="M1221" i="5" s="1"/>
  <c r="I1220" i="5"/>
  <c r="R1220" i="5"/>
  <c r="K1220" i="5"/>
  <c r="L1220" i="5" s="1"/>
  <c r="M1220" i="5" s="1"/>
  <c r="R1219" i="5"/>
  <c r="K1219" i="5"/>
  <c r="L1219" i="5" s="1"/>
  <c r="M1219" i="5" s="1"/>
  <c r="I1218" i="5"/>
  <c r="R1218" i="5"/>
  <c r="K1218" i="5"/>
  <c r="L1218" i="5" s="1"/>
  <c r="M1218" i="5" s="1"/>
  <c r="R1217" i="5"/>
  <c r="K1217" i="5"/>
  <c r="L1217" i="5" s="1"/>
  <c r="M1217" i="5" s="1"/>
  <c r="I1216" i="5"/>
  <c r="R1216" i="5"/>
  <c r="K1216" i="5"/>
  <c r="L1216" i="5" s="1"/>
  <c r="M1216" i="5" s="1"/>
  <c r="I1215" i="5"/>
  <c r="R1215" i="5"/>
  <c r="K1215" i="5"/>
  <c r="L1215" i="5" s="1"/>
  <c r="M1215" i="5" s="1"/>
  <c r="I1214" i="5"/>
  <c r="R1214" i="5"/>
  <c r="K1214" i="5"/>
  <c r="L1214" i="5" s="1"/>
  <c r="M1214" i="5" s="1"/>
  <c r="I1213" i="5"/>
  <c r="R1213" i="5"/>
  <c r="K1213" i="5"/>
  <c r="L1213" i="5" s="1"/>
  <c r="M1213" i="5" s="1"/>
  <c r="I1212" i="5"/>
  <c r="R1212" i="5"/>
  <c r="K1212" i="5"/>
  <c r="L1212" i="5" s="1"/>
  <c r="M1212" i="5" s="1"/>
  <c r="W1211" i="5"/>
  <c r="Z1211" i="5" s="1"/>
  <c r="I1211" i="5"/>
  <c r="R1211" i="5"/>
  <c r="K1211" i="5"/>
  <c r="L1211" i="5" s="1"/>
  <c r="M1211" i="5" s="1"/>
  <c r="I1210" i="5"/>
  <c r="R1210" i="5"/>
  <c r="K1210" i="5"/>
  <c r="L1210" i="5" s="1"/>
  <c r="M1210" i="5" s="1"/>
  <c r="I1209" i="5"/>
  <c r="R1209" i="5"/>
  <c r="K1209" i="5"/>
  <c r="L1209" i="5" s="1"/>
  <c r="M1209" i="5" s="1"/>
  <c r="W1208" i="5"/>
  <c r="Z1208" i="5" s="1"/>
  <c r="I1208" i="5"/>
  <c r="R1208" i="5"/>
  <c r="K1208" i="5"/>
  <c r="L1208" i="5" s="1"/>
  <c r="M1208" i="5" s="1"/>
  <c r="I1207" i="5"/>
  <c r="R1207" i="5"/>
  <c r="K1207" i="5"/>
  <c r="L1207" i="5" s="1"/>
  <c r="M1207" i="5" s="1"/>
  <c r="R1206" i="5"/>
  <c r="K1206" i="5"/>
  <c r="L1206" i="5" s="1"/>
  <c r="M1206" i="5" s="1"/>
  <c r="I1205" i="5"/>
  <c r="R1205" i="5"/>
  <c r="K1205" i="5"/>
  <c r="L1205" i="5" s="1"/>
  <c r="M1205" i="5" s="1"/>
  <c r="R1204" i="5"/>
  <c r="K1204" i="5"/>
  <c r="L1204" i="5" s="1"/>
  <c r="M1204" i="5" s="1"/>
  <c r="I1203" i="5"/>
  <c r="R1203" i="5"/>
  <c r="K1203" i="5"/>
  <c r="L1203" i="5" s="1"/>
  <c r="M1203" i="5" s="1"/>
  <c r="I1202" i="5"/>
  <c r="R1202" i="5"/>
  <c r="K1202" i="5"/>
  <c r="L1202" i="5" s="1"/>
  <c r="M1202" i="5" s="1"/>
  <c r="I1201" i="5"/>
  <c r="R1201" i="5"/>
  <c r="K1201" i="5"/>
  <c r="L1201" i="5" s="1"/>
  <c r="M1201" i="5" s="1"/>
  <c r="I1200" i="5"/>
  <c r="R1200" i="5"/>
  <c r="L1200" i="5"/>
  <c r="M1200" i="5" s="1"/>
  <c r="K1200" i="5"/>
  <c r="I1199" i="5"/>
  <c r="R1199" i="5"/>
  <c r="K1199" i="5"/>
  <c r="L1199" i="5" s="1"/>
  <c r="M1199" i="5" s="1"/>
  <c r="R1198" i="5"/>
  <c r="K1198" i="5"/>
  <c r="L1198" i="5" s="1"/>
  <c r="M1198" i="5" s="1"/>
  <c r="R1197" i="5"/>
  <c r="K1197" i="5"/>
  <c r="L1197" i="5" s="1"/>
  <c r="M1197" i="5" s="1"/>
  <c r="R1196" i="5"/>
  <c r="K1196" i="5"/>
  <c r="L1196" i="5" s="1"/>
  <c r="M1196" i="5" s="1"/>
  <c r="R1195" i="5"/>
  <c r="L1195" i="5"/>
  <c r="M1195" i="5" s="1"/>
  <c r="K1195" i="5"/>
  <c r="R1194" i="5"/>
  <c r="K1194" i="5"/>
  <c r="L1194" i="5" s="1"/>
  <c r="M1194" i="5" s="1"/>
  <c r="R1193" i="5"/>
  <c r="K1193" i="5"/>
  <c r="L1193" i="5" s="1"/>
  <c r="M1193" i="5" s="1"/>
  <c r="R1192" i="5"/>
  <c r="K1192" i="5"/>
  <c r="L1192" i="5" s="1"/>
  <c r="M1192" i="5" s="1"/>
  <c r="I1191" i="5"/>
  <c r="R1191" i="5"/>
  <c r="K1191" i="5"/>
  <c r="L1191" i="5" s="1"/>
  <c r="M1191" i="5" s="1"/>
  <c r="R1190" i="5"/>
  <c r="K1190" i="5"/>
  <c r="L1190" i="5" s="1"/>
  <c r="M1190" i="5" s="1"/>
  <c r="R1189" i="5"/>
  <c r="K1189" i="5"/>
  <c r="L1189" i="5" s="1"/>
  <c r="M1189" i="5" s="1"/>
  <c r="R1188" i="5"/>
  <c r="L1188" i="5"/>
  <c r="M1188" i="5" s="1"/>
  <c r="K1188" i="5"/>
  <c r="I1187" i="5"/>
  <c r="R1187" i="5"/>
  <c r="K1187" i="5"/>
  <c r="L1187" i="5" s="1"/>
  <c r="M1187" i="5" s="1"/>
  <c r="R1186" i="5"/>
  <c r="K1186" i="5"/>
  <c r="L1186" i="5" s="1"/>
  <c r="M1186" i="5" s="1"/>
  <c r="R1185" i="5"/>
  <c r="K1185" i="5"/>
  <c r="L1185" i="5" s="1"/>
  <c r="M1185" i="5" s="1"/>
  <c r="W1184" i="5"/>
  <c r="Z1184" i="5" s="1"/>
  <c r="I1184" i="5"/>
  <c r="R1184" i="5"/>
  <c r="K1184" i="5"/>
  <c r="L1184" i="5" s="1"/>
  <c r="M1184" i="5" s="1"/>
  <c r="R1183" i="5"/>
  <c r="K1183" i="5"/>
  <c r="L1183" i="5" s="1"/>
  <c r="M1183" i="5" s="1"/>
  <c r="R1182" i="5"/>
  <c r="K1182" i="5"/>
  <c r="L1182" i="5" s="1"/>
  <c r="M1182" i="5" s="1"/>
  <c r="I1181" i="5"/>
  <c r="R1181" i="5"/>
  <c r="K1181" i="5"/>
  <c r="L1181" i="5" s="1"/>
  <c r="M1181" i="5" s="1"/>
  <c r="R1180" i="5"/>
  <c r="K1180" i="5"/>
  <c r="L1180" i="5" s="1"/>
  <c r="M1180" i="5" s="1"/>
  <c r="R1179" i="5"/>
  <c r="K1179" i="5"/>
  <c r="L1179" i="5" s="1"/>
  <c r="M1179" i="5" s="1"/>
  <c r="R1178" i="5"/>
  <c r="K1178" i="5"/>
  <c r="L1178" i="5" s="1"/>
  <c r="M1178" i="5" s="1"/>
  <c r="R1177" i="5"/>
  <c r="K1177" i="5"/>
  <c r="L1177" i="5" s="1"/>
  <c r="M1177" i="5" s="1"/>
  <c r="I1176" i="5"/>
  <c r="R1176" i="5"/>
  <c r="K1176" i="5"/>
  <c r="L1176" i="5" s="1"/>
  <c r="M1176" i="5" s="1"/>
  <c r="I1175" i="5"/>
  <c r="R1175" i="5"/>
  <c r="K1175" i="5"/>
  <c r="L1175" i="5" s="1"/>
  <c r="M1175" i="5" s="1"/>
  <c r="R1174" i="5"/>
  <c r="K1174" i="5"/>
  <c r="L1174" i="5" s="1"/>
  <c r="M1174" i="5" s="1"/>
  <c r="R1173" i="5"/>
  <c r="K1173" i="5"/>
  <c r="L1173" i="5" s="1"/>
  <c r="M1173" i="5" s="1"/>
  <c r="I1172" i="5"/>
  <c r="R1172" i="5"/>
  <c r="K1172" i="5"/>
  <c r="L1172" i="5" s="1"/>
  <c r="M1172" i="5" s="1"/>
  <c r="R1171" i="5"/>
  <c r="L1171" i="5"/>
  <c r="M1171" i="5" s="1"/>
  <c r="K1171" i="5"/>
  <c r="W1170" i="5"/>
  <c r="Z1170" i="5" s="1"/>
  <c r="I1170" i="5"/>
  <c r="R1170" i="5"/>
  <c r="K1170" i="5"/>
  <c r="L1170" i="5" s="1"/>
  <c r="M1170" i="5" s="1"/>
  <c r="I1169" i="5"/>
  <c r="R1169" i="5"/>
  <c r="K1169" i="5"/>
  <c r="L1169" i="5" s="1"/>
  <c r="M1169" i="5" s="1"/>
  <c r="R1168" i="5"/>
  <c r="K1168" i="5"/>
  <c r="L1168" i="5" s="1"/>
  <c r="M1168" i="5" s="1"/>
  <c r="R1167" i="5"/>
  <c r="K1167" i="5"/>
  <c r="L1167" i="5" s="1"/>
  <c r="M1167" i="5" s="1"/>
  <c r="R1166" i="5"/>
  <c r="K1166" i="5"/>
  <c r="L1166" i="5" s="1"/>
  <c r="M1166" i="5" s="1"/>
  <c r="R1165" i="5"/>
  <c r="K1165" i="5"/>
  <c r="L1165" i="5" s="1"/>
  <c r="M1165" i="5" s="1"/>
  <c r="I1164" i="5"/>
  <c r="R1164" i="5"/>
  <c r="K1164" i="5"/>
  <c r="L1164" i="5" s="1"/>
  <c r="M1164" i="5" s="1"/>
  <c r="I1163" i="5"/>
  <c r="R1163" i="5"/>
  <c r="K1163" i="5"/>
  <c r="L1163" i="5" s="1"/>
  <c r="M1163" i="5" s="1"/>
  <c r="R1162" i="5"/>
  <c r="K1162" i="5"/>
  <c r="L1162" i="5" s="1"/>
  <c r="M1162" i="5" s="1"/>
  <c r="R1161" i="5"/>
  <c r="K1161" i="5"/>
  <c r="L1161" i="5" s="1"/>
  <c r="M1161" i="5" s="1"/>
  <c r="I1160" i="5"/>
  <c r="R1160" i="5"/>
  <c r="K1160" i="5"/>
  <c r="L1160" i="5" s="1"/>
  <c r="M1160" i="5" s="1"/>
  <c r="R1159" i="5"/>
  <c r="K1159" i="5"/>
  <c r="L1159" i="5" s="1"/>
  <c r="M1159" i="5" s="1"/>
  <c r="R1158" i="5"/>
  <c r="K1158" i="5"/>
  <c r="L1158" i="5" s="1"/>
  <c r="M1158" i="5" s="1"/>
  <c r="R1157" i="5"/>
  <c r="K1157" i="5"/>
  <c r="L1157" i="5" s="1"/>
  <c r="M1157" i="5" s="1"/>
  <c r="R1156" i="5"/>
  <c r="K1156" i="5"/>
  <c r="L1156" i="5" s="1"/>
  <c r="M1156" i="5" s="1"/>
  <c r="R1155" i="5"/>
  <c r="K1155" i="5"/>
  <c r="L1155" i="5" s="1"/>
  <c r="M1155" i="5" s="1"/>
  <c r="R1154" i="5"/>
  <c r="K1154" i="5"/>
  <c r="L1154" i="5" s="1"/>
  <c r="M1154" i="5" s="1"/>
  <c r="R1153" i="5"/>
  <c r="K1153" i="5"/>
  <c r="L1153" i="5" s="1"/>
  <c r="M1153" i="5" s="1"/>
  <c r="R1152" i="5"/>
  <c r="K1152" i="5"/>
  <c r="L1152" i="5" s="1"/>
  <c r="M1152" i="5" s="1"/>
  <c r="I1151" i="5"/>
  <c r="R1151" i="5"/>
  <c r="K1151" i="5"/>
  <c r="L1151" i="5" s="1"/>
  <c r="M1151" i="5" s="1"/>
  <c r="R1150" i="5"/>
  <c r="K1150" i="5"/>
  <c r="L1150" i="5" s="1"/>
  <c r="M1150" i="5" s="1"/>
  <c r="R1149" i="5"/>
  <c r="K1149" i="5"/>
  <c r="L1149" i="5" s="1"/>
  <c r="M1149" i="5" s="1"/>
  <c r="R1148" i="5"/>
  <c r="K1148" i="5"/>
  <c r="L1148" i="5" s="1"/>
  <c r="M1148" i="5" s="1"/>
  <c r="R1147" i="5"/>
  <c r="K1147" i="5"/>
  <c r="L1147" i="5" s="1"/>
  <c r="M1147" i="5" s="1"/>
  <c r="W1146" i="5"/>
  <c r="Z1146" i="5" s="1"/>
  <c r="I1146" i="5"/>
  <c r="R1146" i="5"/>
  <c r="K1146" i="5"/>
  <c r="L1146" i="5" s="1"/>
  <c r="M1146" i="5" s="1"/>
  <c r="I1145" i="5"/>
  <c r="R1145" i="5"/>
  <c r="K1145" i="5"/>
  <c r="L1145" i="5" s="1"/>
  <c r="M1145" i="5" s="1"/>
  <c r="R1144" i="5"/>
  <c r="K1144" i="5"/>
  <c r="L1144" i="5" s="1"/>
  <c r="M1144" i="5" s="1"/>
  <c r="R1143" i="5"/>
  <c r="K1143" i="5"/>
  <c r="L1143" i="5" s="1"/>
  <c r="M1143" i="5" s="1"/>
  <c r="R1142" i="5"/>
  <c r="K1142" i="5"/>
  <c r="L1142" i="5" s="1"/>
  <c r="M1142" i="5" s="1"/>
  <c r="R1141" i="5"/>
  <c r="K1141" i="5"/>
  <c r="L1141" i="5" s="1"/>
  <c r="M1141" i="5" s="1"/>
  <c r="I1140" i="5"/>
  <c r="R1140" i="5"/>
  <c r="K1140" i="5"/>
  <c r="L1140" i="5" s="1"/>
  <c r="M1140" i="5" s="1"/>
  <c r="I1139" i="5"/>
  <c r="R1139" i="5"/>
  <c r="K1139" i="5"/>
  <c r="L1139" i="5" s="1"/>
  <c r="M1139" i="5" s="1"/>
  <c r="R1138" i="5"/>
  <c r="K1138" i="5"/>
  <c r="L1138" i="5" s="1"/>
  <c r="M1138" i="5" s="1"/>
  <c r="I1137" i="5"/>
  <c r="R1137" i="5"/>
  <c r="K1137" i="5"/>
  <c r="L1137" i="5" s="1"/>
  <c r="M1137" i="5" s="1"/>
  <c r="I1136" i="5"/>
  <c r="R1136" i="5"/>
  <c r="K1136" i="5"/>
  <c r="L1136" i="5" s="1"/>
  <c r="M1136" i="5" s="1"/>
  <c r="R1135" i="5"/>
  <c r="K1135" i="5"/>
  <c r="L1135" i="5" s="1"/>
  <c r="M1135" i="5" s="1"/>
  <c r="I1134" i="5"/>
  <c r="R1134" i="5"/>
  <c r="K1134" i="5"/>
  <c r="L1134" i="5" s="1"/>
  <c r="M1134" i="5" s="1"/>
  <c r="I1133" i="5"/>
  <c r="R1133" i="5"/>
  <c r="K1133" i="5"/>
  <c r="L1133" i="5" s="1"/>
  <c r="M1133" i="5" s="1"/>
  <c r="R1132" i="5"/>
  <c r="K1132" i="5"/>
  <c r="L1132" i="5" s="1"/>
  <c r="M1132" i="5" s="1"/>
  <c r="I1131" i="5"/>
  <c r="R1131" i="5"/>
  <c r="K1131" i="5"/>
  <c r="L1131" i="5" s="1"/>
  <c r="M1131" i="5" s="1"/>
  <c r="I1130" i="5"/>
  <c r="R1130" i="5"/>
  <c r="K1130" i="5"/>
  <c r="L1130" i="5" s="1"/>
  <c r="M1130" i="5" s="1"/>
  <c r="R1129" i="5"/>
  <c r="K1129" i="5"/>
  <c r="L1129" i="5" s="1"/>
  <c r="M1129" i="5" s="1"/>
  <c r="I1128" i="5"/>
  <c r="R1128" i="5"/>
  <c r="K1128" i="5"/>
  <c r="L1128" i="5" s="1"/>
  <c r="M1128" i="5" s="1"/>
  <c r="I1127" i="5"/>
  <c r="R1127" i="5"/>
  <c r="K1127" i="5"/>
  <c r="L1127" i="5" s="1"/>
  <c r="M1127" i="5" s="1"/>
  <c r="R1126" i="5"/>
  <c r="K1126" i="5"/>
  <c r="L1126" i="5" s="1"/>
  <c r="M1126" i="5" s="1"/>
  <c r="I1125" i="5"/>
  <c r="R1125" i="5"/>
  <c r="K1125" i="5"/>
  <c r="L1125" i="5" s="1"/>
  <c r="M1125" i="5" s="1"/>
  <c r="I1124" i="5"/>
  <c r="R1124" i="5"/>
  <c r="K1124" i="5"/>
  <c r="L1124" i="5" s="1"/>
  <c r="M1124" i="5" s="1"/>
  <c r="R1123" i="5"/>
  <c r="K1123" i="5"/>
  <c r="L1123" i="5" s="1"/>
  <c r="M1123" i="5" s="1"/>
  <c r="I1122" i="5"/>
  <c r="R1122" i="5"/>
  <c r="K1122" i="5"/>
  <c r="L1122" i="5" s="1"/>
  <c r="M1122" i="5" s="1"/>
  <c r="I1121" i="5"/>
  <c r="R1121" i="5"/>
  <c r="K1121" i="5"/>
  <c r="L1121" i="5" s="1"/>
  <c r="M1121" i="5" s="1"/>
  <c r="R1120" i="5"/>
  <c r="K1120" i="5"/>
  <c r="L1120" i="5" s="1"/>
  <c r="M1120" i="5" s="1"/>
  <c r="I1119" i="5"/>
  <c r="R1119" i="5"/>
  <c r="K1119" i="5"/>
  <c r="L1119" i="5" s="1"/>
  <c r="M1119" i="5" s="1"/>
  <c r="I1118" i="5"/>
  <c r="R1118" i="5"/>
  <c r="K1118" i="5"/>
  <c r="L1118" i="5" s="1"/>
  <c r="M1118" i="5" s="1"/>
  <c r="R1117" i="5"/>
  <c r="K1117" i="5"/>
  <c r="L1117" i="5" s="1"/>
  <c r="M1117" i="5" s="1"/>
  <c r="I1116" i="5"/>
  <c r="R1116" i="5"/>
  <c r="K1116" i="5"/>
  <c r="L1116" i="5" s="1"/>
  <c r="M1116" i="5" s="1"/>
  <c r="I1115" i="5"/>
  <c r="R1115" i="5"/>
  <c r="K1115" i="5"/>
  <c r="L1115" i="5" s="1"/>
  <c r="M1115" i="5" s="1"/>
  <c r="R1114" i="5"/>
  <c r="K1114" i="5"/>
  <c r="L1114" i="5" s="1"/>
  <c r="M1114" i="5" s="1"/>
  <c r="I1113" i="5"/>
  <c r="R1113" i="5"/>
  <c r="K1113" i="5"/>
  <c r="L1113" i="5" s="1"/>
  <c r="M1113" i="5" s="1"/>
  <c r="I1112" i="5"/>
  <c r="R1112" i="5"/>
  <c r="K1112" i="5"/>
  <c r="L1112" i="5" s="1"/>
  <c r="M1112" i="5" s="1"/>
  <c r="R1111" i="5"/>
  <c r="K1111" i="5"/>
  <c r="L1111" i="5" s="1"/>
  <c r="M1111" i="5" s="1"/>
  <c r="I1110" i="5"/>
  <c r="R1110" i="5"/>
  <c r="K1110" i="5"/>
  <c r="L1110" i="5" s="1"/>
  <c r="M1110" i="5" s="1"/>
  <c r="I1109" i="5"/>
  <c r="R1109" i="5"/>
  <c r="K1109" i="5"/>
  <c r="L1109" i="5" s="1"/>
  <c r="M1109" i="5" s="1"/>
  <c r="R1108" i="5"/>
  <c r="K1108" i="5"/>
  <c r="L1108" i="5" s="1"/>
  <c r="M1108" i="5" s="1"/>
  <c r="I1107" i="5"/>
  <c r="R1107" i="5"/>
  <c r="K1107" i="5"/>
  <c r="L1107" i="5" s="1"/>
  <c r="M1107" i="5" s="1"/>
  <c r="R1106" i="5"/>
  <c r="K1106" i="5"/>
  <c r="L1106" i="5" s="1"/>
  <c r="M1106" i="5" s="1"/>
  <c r="R1105" i="5"/>
  <c r="K1105" i="5"/>
  <c r="L1105" i="5" s="1"/>
  <c r="M1105" i="5" s="1"/>
  <c r="I1104" i="5"/>
  <c r="R1104" i="5"/>
  <c r="K1104" i="5"/>
  <c r="L1104" i="5" s="1"/>
  <c r="M1104" i="5" s="1"/>
  <c r="R1103" i="5"/>
  <c r="K1103" i="5"/>
  <c r="L1103" i="5" s="1"/>
  <c r="M1103" i="5" s="1"/>
  <c r="R1102" i="5"/>
  <c r="K1102" i="5"/>
  <c r="L1102" i="5" s="1"/>
  <c r="M1102" i="5" s="1"/>
  <c r="R1101" i="5"/>
  <c r="K1101" i="5"/>
  <c r="L1101" i="5" s="1"/>
  <c r="M1101" i="5" s="1"/>
  <c r="W1100" i="5"/>
  <c r="Z1100" i="5" s="1"/>
  <c r="I1100" i="5"/>
  <c r="R1100" i="5"/>
  <c r="K1100" i="5"/>
  <c r="L1100" i="5" s="1"/>
  <c r="M1100" i="5" s="1"/>
  <c r="R1099" i="5"/>
  <c r="K1099" i="5"/>
  <c r="L1099" i="5" s="1"/>
  <c r="M1099" i="5" s="1"/>
  <c r="R1098" i="5"/>
  <c r="K1098" i="5"/>
  <c r="L1098" i="5" s="1"/>
  <c r="M1098" i="5" s="1"/>
  <c r="W1097" i="5"/>
  <c r="Z1097" i="5" s="1"/>
  <c r="I1097" i="5"/>
  <c r="R1097" i="5"/>
  <c r="K1097" i="5"/>
  <c r="L1097" i="5" s="1"/>
  <c r="M1097" i="5" s="1"/>
  <c r="R1096" i="5"/>
  <c r="K1096" i="5"/>
  <c r="L1096" i="5" s="1"/>
  <c r="M1096" i="5" s="1"/>
  <c r="I1095" i="5"/>
  <c r="R1095" i="5"/>
  <c r="K1095" i="5"/>
  <c r="L1095" i="5" s="1"/>
  <c r="M1095" i="5" s="1"/>
  <c r="I1094" i="5"/>
  <c r="R1094" i="5"/>
  <c r="K1094" i="5"/>
  <c r="L1094" i="5" s="1"/>
  <c r="M1094" i="5" s="1"/>
  <c r="R1093" i="5"/>
  <c r="K1093" i="5"/>
  <c r="L1093" i="5" s="1"/>
  <c r="M1093" i="5" s="1"/>
  <c r="I1092" i="5"/>
  <c r="R1092" i="5"/>
  <c r="K1092" i="5"/>
  <c r="L1092" i="5" s="1"/>
  <c r="M1092" i="5" s="1"/>
  <c r="R1091" i="5"/>
  <c r="K1091" i="5"/>
  <c r="L1091" i="5" s="1"/>
  <c r="M1091" i="5" s="1"/>
  <c r="R1090" i="5"/>
  <c r="K1090" i="5"/>
  <c r="L1090" i="5" s="1"/>
  <c r="M1090" i="5" s="1"/>
  <c r="I1089" i="5"/>
  <c r="R1089" i="5"/>
  <c r="K1089" i="5"/>
  <c r="L1089" i="5" s="1"/>
  <c r="M1089" i="5" s="1"/>
  <c r="I1088" i="5"/>
  <c r="R1088" i="5"/>
  <c r="K1088" i="5"/>
  <c r="L1088" i="5" s="1"/>
  <c r="M1088" i="5" s="1"/>
  <c r="R1087" i="5"/>
  <c r="K1087" i="5"/>
  <c r="L1087" i="5" s="1"/>
  <c r="M1087" i="5" s="1"/>
  <c r="R1086" i="5"/>
  <c r="K1086" i="5"/>
  <c r="L1086" i="5" s="1"/>
  <c r="M1086" i="5" s="1"/>
  <c r="I1085" i="5"/>
  <c r="R1085" i="5"/>
  <c r="K1085" i="5"/>
  <c r="L1085" i="5" s="1"/>
  <c r="M1085" i="5" s="1"/>
  <c r="R1084" i="5"/>
  <c r="K1084" i="5"/>
  <c r="L1084" i="5" s="1"/>
  <c r="M1084" i="5" s="1"/>
  <c r="I1083" i="5"/>
  <c r="R1083" i="5"/>
  <c r="K1083" i="5"/>
  <c r="L1083" i="5" s="1"/>
  <c r="M1083" i="5" s="1"/>
  <c r="I1082" i="5"/>
  <c r="R1082" i="5"/>
  <c r="K1082" i="5"/>
  <c r="L1082" i="5" s="1"/>
  <c r="M1082" i="5" s="1"/>
  <c r="R1081" i="5"/>
  <c r="K1081" i="5"/>
  <c r="L1081" i="5" s="1"/>
  <c r="M1081" i="5" s="1"/>
  <c r="I1080" i="5"/>
  <c r="R1080" i="5"/>
  <c r="K1080" i="5"/>
  <c r="L1080" i="5" s="1"/>
  <c r="M1080" i="5" s="1"/>
  <c r="I1079" i="5"/>
  <c r="R1079" i="5"/>
  <c r="K1079" i="5"/>
  <c r="L1079" i="5" s="1"/>
  <c r="M1079" i="5" s="1"/>
  <c r="R1078" i="5"/>
  <c r="K1078" i="5"/>
  <c r="L1078" i="5" s="1"/>
  <c r="M1078" i="5" s="1"/>
  <c r="R1077" i="5"/>
  <c r="K1077" i="5"/>
  <c r="L1077" i="5" s="1"/>
  <c r="M1077" i="5" s="1"/>
  <c r="I1076" i="5"/>
  <c r="R1076" i="5"/>
  <c r="K1076" i="5"/>
  <c r="L1076" i="5" s="1"/>
  <c r="M1076" i="5" s="1"/>
  <c r="R1075" i="5"/>
  <c r="K1075" i="5"/>
  <c r="L1075" i="5" s="1"/>
  <c r="M1075" i="5" s="1"/>
  <c r="R1074" i="5"/>
  <c r="K1074" i="5"/>
  <c r="L1074" i="5" s="1"/>
  <c r="M1074" i="5" s="1"/>
  <c r="R1073" i="5"/>
  <c r="K1073" i="5"/>
  <c r="L1073" i="5" s="1"/>
  <c r="M1073" i="5" s="1"/>
  <c r="R1072" i="5"/>
  <c r="K1072" i="5"/>
  <c r="L1072" i="5" s="1"/>
  <c r="M1072" i="5" s="1"/>
  <c r="I1071" i="5"/>
  <c r="R1071" i="5"/>
  <c r="K1071" i="5"/>
  <c r="L1071" i="5" s="1"/>
  <c r="M1071" i="5" s="1"/>
  <c r="I1070" i="5"/>
  <c r="R1070" i="5"/>
  <c r="K1070" i="5"/>
  <c r="L1070" i="5" s="1"/>
  <c r="M1070" i="5" s="1"/>
  <c r="I1069" i="5"/>
  <c r="R1069" i="5"/>
  <c r="K1069" i="5"/>
  <c r="L1069" i="5" s="1"/>
  <c r="M1069" i="5" s="1"/>
  <c r="I1068" i="5"/>
  <c r="R1068" i="5"/>
  <c r="K1068" i="5"/>
  <c r="L1068" i="5" s="1"/>
  <c r="M1068" i="5" s="1"/>
  <c r="I1067" i="5"/>
  <c r="R1067" i="5"/>
  <c r="K1067" i="5"/>
  <c r="L1067" i="5" s="1"/>
  <c r="M1067" i="5" s="1"/>
  <c r="I1066" i="5"/>
  <c r="R1066" i="5"/>
  <c r="K1066" i="5"/>
  <c r="L1066" i="5" s="1"/>
  <c r="M1066" i="5" s="1"/>
  <c r="I1065" i="5"/>
  <c r="R1065" i="5"/>
  <c r="K1065" i="5"/>
  <c r="L1065" i="5" s="1"/>
  <c r="M1065" i="5" s="1"/>
  <c r="W1064" i="5"/>
  <c r="Z1064" i="5" s="1"/>
  <c r="I1064" i="5"/>
  <c r="R1064" i="5"/>
  <c r="K1064" i="5"/>
  <c r="L1064" i="5" s="1"/>
  <c r="M1064" i="5" s="1"/>
  <c r="I1063" i="5"/>
  <c r="R1063" i="5"/>
  <c r="K1063" i="5"/>
  <c r="L1063" i="5" s="1"/>
  <c r="M1063" i="5" s="1"/>
  <c r="I1062" i="5"/>
  <c r="R1062" i="5"/>
  <c r="K1062" i="5"/>
  <c r="L1062" i="5" s="1"/>
  <c r="M1062" i="5" s="1"/>
  <c r="W1061" i="5"/>
  <c r="Z1061" i="5" s="1"/>
  <c r="I1061" i="5"/>
  <c r="R1061" i="5"/>
  <c r="K1061" i="5"/>
  <c r="L1061" i="5" s="1"/>
  <c r="M1061" i="5" s="1"/>
  <c r="I1060" i="5"/>
  <c r="R1060" i="5"/>
  <c r="K1060" i="5"/>
  <c r="L1060" i="5" s="1"/>
  <c r="M1060" i="5" s="1"/>
  <c r="I1059" i="5"/>
  <c r="R1059" i="5"/>
  <c r="K1059" i="5"/>
  <c r="L1059" i="5" s="1"/>
  <c r="M1059" i="5" s="1"/>
  <c r="I1058" i="5"/>
  <c r="R1058" i="5"/>
  <c r="K1058" i="5"/>
  <c r="L1058" i="5" s="1"/>
  <c r="M1058" i="5" s="1"/>
  <c r="I1057" i="5"/>
  <c r="R1057" i="5"/>
  <c r="K1057" i="5"/>
  <c r="L1057" i="5" s="1"/>
  <c r="M1057" i="5" s="1"/>
  <c r="I1056" i="5"/>
  <c r="R1056" i="5"/>
  <c r="K1056" i="5"/>
  <c r="L1056" i="5" s="1"/>
  <c r="M1056" i="5" s="1"/>
  <c r="I1055" i="5"/>
  <c r="R1055" i="5"/>
  <c r="K1055" i="5"/>
  <c r="L1055" i="5" s="1"/>
  <c r="M1055" i="5" s="1"/>
  <c r="I1054" i="5"/>
  <c r="R1054" i="5"/>
  <c r="K1054" i="5"/>
  <c r="L1054" i="5" s="1"/>
  <c r="M1054" i="5" s="1"/>
  <c r="I1053" i="5"/>
  <c r="R1053" i="5"/>
  <c r="K1053" i="5"/>
  <c r="L1053" i="5" s="1"/>
  <c r="M1053" i="5" s="1"/>
  <c r="I1052" i="5"/>
  <c r="R1052" i="5"/>
  <c r="K1052" i="5"/>
  <c r="L1052" i="5" s="1"/>
  <c r="M1052" i="5" s="1"/>
  <c r="I1051" i="5"/>
  <c r="R1051" i="5"/>
  <c r="K1051" i="5"/>
  <c r="L1051" i="5" s="1"/>
  <c r="M1051" i="5" s="1"/>
  <c r="I1050" i="5"/>
  <c r="R1050" i="5"/>
  <c r="K1050" i="5"/>
  <c r="L1050" i="5" s="1"/>
  <c r="M1050" i="5" s="1"/>
  <c r="I1049" i="5"/>
  <c r="R1049" i="5"/>
  <c r="K1049" i="5"/>
  <c r="L1049" i="5" s="1"/>
  <c r="M1049" i="5" s="1"/>
  <c r="I1048" i="5"/>
  <c r="R1048" i="5"/>
  <c r="K1048" i="5"/>
  <c r="L1048" i="5" s="1"/>
  <c r="M1048" i="5" s="1"/>
  <c r="I1047" i="5"/>
  <c r="R1047" i="5"/>
  <c r="K1047" i="5"/>
  <c r="L1047" i="5" s="1"/>
  <c r="M1047" i="5" s="1"/>
  <c r="R1046" i="5"/>
  <c r="K1046" i="5"/>
  <c r="L1046" i="5" s="1"/>
  <c r="M1046" i="5" s="1"/>
  <c r="I1045" i="5"/>
  <c r="R1045" i="5"/>
  <c r="K1045" i="5"/>
  <c r="L1045" i="5" s="1"/>
  <c r="M1045" i="5" s="1"/>
  <c r="I1044" i="5"/>
  <c r="R1044" i="5"/>
  <c r="K1044" i="5"/>
  <c r="L1044" i="5" s="1"/>
  <c r="M1044" i="5" s="1"/>
  <c r="R1043" i="5"/>
  <c r="K1043" i="5"/>
  <c r="L1043" i="5" s="1"/>
  <c r="M1043" i="5" s="1"/>
  <c r="I1042" i="5"/>
  <c r="R1042" i="5"/>
  <c r="K1042" i="5"/>
  <c r="L1042" i="5" s="1"/>
  <c r="M1042" i="5" s="1"/>
  <c r="I1041" i="5"/>
  <c r="R1041" i="5"/>
  <c r="K1041" i="5"/>
  <c r="L1041" i="5" s="1"/>
  <c r="M1041" i="5" s="1"/>
  <c r="I1040" i="5"/>
  <c r="R1040" i="5"/>
  <c r="K1040" i="5"/>
  <c r="L1040" i="5" s="1"/>
  <c r="M1040" i="5" s="1"/>
  <c r="I1039" i="5"/>
  <c r="R1039" i="5"/>
  <c r="K1039" i="5"/>
  <c r="L1039" i="5" s="1"/>
  <c r="M1039" i="5" s="1"/>
  <c r="I1038" i="5"/>
  <c r="R1038" i="5"/>
  <c r="K1038" i="5"/>
  <c r="L1038" i="5" s="1"/>
  <c r="M1038" i="5" s="1"/>
  <c r="R1037" i="5"/>
  <c r="K1037" i="5"/>
  <c r="L1037" i="5" s="1"/>
  <c r="M1037" i="5" s="1"/>
  <c r="I1036" i="5"/>
  <c r="R1036" i="5"/>
  <c r="K1036" i="5"/>
  <c r="L1036" i="5" s="1"/>
  <c r="M1036" i="5" s="1"/>
  <c r="I1035" i="5"/>
  <c r="R1035" i="5"/>
  <c r="K1035" i="5"/>
  <c r="L1035" i="5" s="1"/>
  <c r="M1035" i="5" s="1"/>
  <c r="R1034" i="5"/>
  <c r="K1034" i="5"/>
  <c r="L1034" i="5" s="1"/>
  <c r="M1034" i="5" s="1"/>
  <c r="I1033" i="5"/>
  <c r="R1033" i="5"/>
  <c r="K1033" i="5"/>
  <c r="L1033" i="5" s="1"/>
  <c r="M1033" i="5" s="1"/>
  <c r="I1032" i="5"/>
  <c r="R1032" i="5"/>
  <c r="K1032" i="5"/>
  <c r="L1032" i="5" s="1"/>
  <c r="M1032" i="5" s="1"/>
  <c r="I1031" i="5"/>
  <c r="R1031" i="5"/>
  <c r="K1031" i="5"/>
  <c r="L1031" i="5" s="1"/>
  <c r="M1031" i="5" s="1"/>
  <c r="I1030" i="5"/>
  <c r="R1030" i="5"/>
  <c r="K1030" i="5"/>
  <c r="L1030" i="5" s="1"/>
  <c r="M1030" i="5" s="1"/>
  <c r="I1029" i="5"/>
  <c r="R1029" i="5"/>
  <c r="K1029" i="5"/>
  <c r="L1029" i="5" s="1"/>
  <c r="M1029" i="5" s="1"/>
  <c r="R1028" i="5"/>
  <c r="K1028" i="5"/>
  <c r="L1028" i="5" s="1"/>
  <c r="M1028" i="5" s="1"/>
  <c r="I1027" i="5"/>
  <c r="R1027" i="5"/>
  <c r="K1027" i="5"/>
  <c r="L1027" i="5" s="1"/>
  <c r="M1027" i="5" s="1"/>
  <c r="I1026" i="5"/>
  <c r="R1026" i="5"/>
  <c r="K1026" i="5"/>
  <c r="L1026" i="5" s="1"/>
  <c r="M1026" i="5" s="1"/>
  <c r="R1025" i="5"/>
  <c r="K1025" i="5"/>
  <c r="L1025" i="5" s="1"/>
  <c r="M1025" i="5" s="1"/>
  <c r="I1024" i="5"/>
  <c r="R1024" i="5"/>
  <c r="K1024" i="5"/>
  <c r="L1024" i="5" s="1"/>
  <c r="M1024" i="5" s="1"/>
  <c r="I1023" i="5"/>
  <c r="R1023" i="5"/>
  <c r="K1023" i="5"/>
  <c r="L1023" i="5" s="1"/>
  <c r="M1023" i="5" s="1"/>
  <c r="I1022" i="5"/>
  <c r="R1022" i="5"/>
  <c r="K1022" i="5"/>
  <c r="L1022" i="5" s="1"/>
  <c r="M1022" i="5" s="1"/>
  <c r="I1021" i="5"/>
  <c r="R1021" i="5"/>
  <c r="K1021" i="5"/>
  <c r="L1021" i="5" s="1"/>
  <c r="M1021" i="5" s="1"/>
  <c r="I1020" i="5"/>
  <c r="R1020" i="5"/>
  <c r="K1020" i="5"/>
  <c r="L1020" i="5" s="1"/>
  <c r="M1020" i="5" s="1"/>
  <c r="R1019" i="5"/>
  <c r="K1019" i="5"/>
  <c r="L1019" i="5" s="1"/>
  <c r="M1019" i="5" s="1"/>
  <c r="I1018" i="5"/>
  <c r="R1018" i="5"/>
  <c r="K1018" i="5"/>
  <c r="L1018" i="5" s="1"/>
  <c r="M1018" i="5" s="1"/>
  <c r="I1017" i="5"/>
  <c r="R1017" i="5"/>
  <c r="K1017" i="5"/>
  <c r="L1017" i="5" s="1"/>
  <c r="M1017" i="5" s="1"/>
  <c r="R1016" i="5"/>
  <c r="K1016" i="5"/>
  <c r="L1016" i="5" s="1"/>
  <c r="M1016" i="5" s="1"/>
  <c r="I1015" i="5"/>
  <c r="R1015" i="5"/>
  <c r="K1015" i="5"/>
  <c r="L1015" i="5" s="1"/>
  <c r="M1015" i="5" s="1"/>
  <c r="I1014" i="5"/>
  <c r="R1014" i="5"/>
  <c r="K1014" i="5"/>
  <c r="L1014" i="5" s="1"/>
  <c r="M1014" i="5" s="1"/>
  <c r="I1013" i="5"/>
  <c r="R1013" i="5"/>
  <c r="K1013" i="5"/>
  <c r="L1013" i="5" s="1"/>
  <c r="M1013" i="5" s="1"/>
  <c r="I1012" i="5"/>
  <c r="R1012" i="5"/>
  <c r="K1012" i="5"/>
  <c r="L1012" i="5" s="1"/>
  <c r="M1012" i="5" s="1"/>
  <c r="I1011" i="5"/>
  <c r="R1011" i="5"/>
  <c r="K1011" i="5"/>
  <c r="L1011" i="5" s="1"/>
  <c r="M1011" i="5" s="1"/>
  <c r="I1010" i="5"/>
  <c r="R1010" i="5"/>
  <c r="K1010" i="5"/>
  <c r="L1010" i="5" s="1"/>
  <c r="M1010" i="5" s="1"/>
  <c r="I1009" i="5"/>
  <c r="R1009" i="5"/>
  <c r="K1009" i="5"/>
  <c r="L1009" i="5" s="1"/>
  <c r="M1009" i="5" s="1"/>
  <c r="I1008" i="5"/>
  <c r="R1008" i="5"/>
  <c r="K1008" i="5"/>
  <c r="L1008" i="5" s="1"/>
  <c r="M1008" i="5" s="1"/>
  <c r="R1007" i="5"/>
  <c r="K1007" i="5"/>
  <c r="L1007" i="5" s="1"/>
  <c r="M1007" i="5" s="1"/>
  <c r="I1006" i="5"/>
  <c r="R1006" i="5"/>
  <c r="K1006" i="5"/>
  <c r="L1006" i="5" s="1"/>
  <c r="M1006" i="5" s="1"/>
  <c r="R1005" i="5"/>
  <c r="K1005" i="5"/>
  <c r="L1005" i="5" s="1"/>
  <c r="M1005" i="5" s="1"/>
  <c r="I1004" i="5"/>
  <c r="R1004" i="5"/>
  <c r="K1004" i="5"/>
  <c r="L1004" i="5" s="1"/>
  <c r="M1004" i="5" s="1"/>
  <c r="I1003" i="5"/>
  <c r="R1003" i="5"/>
  <c r="K1003" i="5"/>
  <c r="L1003" i="5" s="1"/>
  <c r="M1003" i="5" s="1"/>
  <c r="I1002" i="5"/>
  <c r="R1002" i="5"/>
  <c r="K1002" i="5"/>
  <c r="L1002" i="5" s="1"/>
  <c r="M1002" i="5" s="1"/>
  <c r="I1001" i="5"/>
  <c r="R1001" i="5"/>
  <c r="K1001" i="5"/>
  <c r="L1001" i="5" s="1"/>
  <c r="M1001" i="5" s="1"/>
  <c r="I1000" i="5"/>
  <c r="R1000" i="5"/>
  <c r="K1000" i="5"/>
  <c r="L1000" i="5" s="1"/>
  <c r="M1000" i="5" s="1"/>
  <c r="R999" i="5"/>
  <c r="K999" i="5"/>
  <c r="L999" i="5" s="1"/>
  <c r="M999" i="5" s="1"/>
  <c r="R998" i="5"/>
  <c r="K998" i="5"/>
  <c r="L998" i="5" s="1"/>
  <c r="M998" i="5" s="1"/>
  <c r="I997" i="5"/>
  <c r="R997" i="5"/>
  <c r="K997" i="5"/>
  <c r="L997" i="5" s="1"/>
  <c r="M997" i="5" s="1"/>
  <c r="R996" i="5"/>
  <c r="K996" i="5"/>
  <c r="L996" i="5" s="1"/>
  <c r="M996" i="5" s="1"/>
  <c r="I995" i="5"/>
  <c r="R995" i="5"/>
  <c r="K995" i="5"/>
  <c r="L995" i="5" s="1"/>
  <c r="M995" i="5" s="1"/>
  <c r="I994" i="5"/>
  <c r="R994" i="5"/>
  <c r="K994" i="5"/>
  <c r="L994" i="5" s="1"/>
  <c r="M994" i="5" s="1"/>
  <c r="I993" i="5"/>
  <c r="R993" i="5"/>
  <c r="K993" i="5"/>
  <c r="L993" i="5" s="1"/>
  <c r="M993" i="5" s="1"/>
  <c r="R992" i="5"/>
  <c r="K992" i="5"/>
  <c r="L992" i="5" s="1"/>
  <c r="M992" i="5" s="1"/>
  <c r="I991" i="5"/>
  <c r="R991" i="5"/>
  <c r="K991" i="5"/>
  <c r="L991" i="5" s="1"/>
  <c r="M991" i="5" s="1"/>
  <c r="R990" i="5"/>
  <c r="K990" i="5"/>
  <c r="L990" i="5" s="1"/>
  <c r="M990" i="5" s="1"/>
  <c r="I989" i="5"/>
  <c r="R989" i="5"/>
  <c r="K989" i="5"/>
  <c r="L989" i="5" s="1"/>
  <c r="M989" i="5" s="1"/>
  <c r="I988" i="5"/>
  <c r="R988" i="5"/>
  <c r="K988" i="5"/>
  <c r="L988" i="5" s="1"/>
  <c r="M988" i="5" s="1"/>
  <c r="R987" i="5"/>
  <c r="K987" i="5"/>
  <c r="L987" i="5" s="1"/>
  <c r="M987" i="5" s="1"/>
  <c r="I986" i="5"/>
  <c r="R986" i="5"/>
  <c r="K986" i="5"/>
  <c r="L986" i="5" s="1"/>
  <c r="M986" i="5" s="1"/>
  <c r="I985" i="5"/>
  <c r="R985" i="5"/>
  <c r="K985" i="5"/>
  <c r="L985" i="5" s="1"/>
  <c r="M985" i="5" s="1"/>
  <c r="I984" i="5"/>
  <c r="R984" i="5"/>
  <c r="K984" i="5"/>
  <c r="L984" i="5" s="1"/>
  <c r="M984" i="5" s="1"/>
  <c r="I983" i="5"/>
  <c r="R983" i="5"/>
  <c r="K983" i="5"/>
  <c r="L983" i="5" s="1"/>
  <c r="M983" i="5" s="1"/>
  <c r="I982" i="5"/>
  <c r="R982" i="5"/>
  <c r="K982" i="5"/>
  <c r="L982" i="5" s="1"/>
  <c r="M982" i="5" s="1"/>
  <c r="I981" i="5"/>
  <c r="R981" i="5"/>
  <c r="K981" i="5"/>
  <c r="L981" i="5" s="1"/>
  <c r="M981" i="5" s="1"/>
  <c r="R980" i="5"/>
  <c r="K980" i="5"/>
  <c r="L980" i="5" s="1"/>
  <c r="M980" i="5" s="1"/>
  <c r="I979" i="5"/>
  <c r="R979" i="5"/>
  <c r="K979" i="5"/>
  <c r="L979" i="5" s="1"/>
  <c r="M979" i="5" s="1"/>
  <c r="I978" i="5"/>
  <c r="R978" i="5"/>
  <c r="K978" i="5"/>
  <c r="L978" i="5" s="1"/>
  <c r="M978" i="5" s="1"/>
  <c r="W977" i="5"/>
  <c r="Z977" i="5" s="1"/>
  <c r="I977" i="5"/>
  <c r="R977" i="5"/>
  <c r="K977" i="5"/>
  <c r="L977" i="5" s="1"/>
  <c r="M977" i="5" s="1"/>
  <c r="I976" i="5"/>
  <c r="R976" i="5"/>
  <c r="K976" i="5"/>
  <c r="L976" i="5" s="1"/>
  <c r="M976" i="5" s="1"/>
  <c r="I975" i="5"/>
  <c r="R975" i="5"/>
  <c r="K975" i="5"/>
  <c r="L975" i="5" s="1"/>
  <c r="M975" i="5" s="1"/>
  <c r="I974" i="5"/>
  <c r="R974" i="5"/>
  <c r="K974" i="5"/>
  <c r="L974" i="5" s="1"/>
  <c r="M974" i="5" s="1"/>
  <c r="I973" i="5"/>
  <c r="R973" i="5"/>
  <c r="K973" i="5"/>
  <c r="L973" i="5" s="1"/>
  <c r="M973" i="5" s="1"/>
  <c r="R972" i="5"/>
  <c r="K972" i="5"/>
  <c r="L972" i="5" s="1"/>
  <c r="M972" i="5" s="1"/>
  <c r="I971" i="5"/>
  <c r="R971" i="5"/>
  <c r="K971" i="5"/>
  <c r="L971" i="5" s="1"/>
  <c r="M971" i="5" s="1"/>
  <c r="I970" i="5"/>
  <c r="R970" i="5"/>
  <c r="K970" i="5"/>
  <c r="L970" i="5" s="1"/>
  <c r="M970" i="5" s="1"/>
  <c r="I969" i="5"/>
  <c r="R969" i="5"/>
  <c r="K969" i="5"/>
  <c r="L969" i="5" s="1"/>
  <c r="M969" i="5" s="1"/>
  <c r="I968" i="5"/>
  <c r="R968" i="5"/>
  <c r="K968" i="5"/>
  <c r="L968" i="5" s="1"/>
  <c r="M968" i="5" s="1"/>
  <c r="I967" i="5"/>
  <c r="R967" i="5"/>
  <c r="K967" i="5"/>
  <c r="L967" i="5" s="1"/>
  <c r="M967" i="5" s="1"/>
  <c r="I966" i="5"/>
  <c r="R966" i="5"/>
  <c r="K966" i="5"/>
  <c r="L966" i="5" s="1"/>
  <c r="M966" i="5" s="1"/>
  <c r="I965" i="5"/>
  <c r="R965" i="5"/>
  <c r="K965" i="5"/>
  <c r="L965" i="5" s="1"/>
  <c r="M965" i="5" s="1"/>
  <c r="I964" i="5"/>
  <c r="R964" i="5"/>
  <c r="K964" i="5"/>
  <c r="L964" i="5" s="1"/>
  <c r="M964" i="5" s="1"/>
  <c r="R963" i="5"/>
  <c r="K963" i="5"/>
  <c r="L963" i="5" s="1"/>
  <c r="M963" i="5" s="1"/>
  <c r="I962" i="5"/>
  <c r="R962" i="5"/>
  <c r="K962" i="5"/>
  <c r="L962" i="5" s="1"/>
  <c r="M962" i="5" s="1"/>
  <c r="I961" i="5"/>
  <c r="R961" i="5"/>
  <c r="K961" i="5"/>
  <c r="L961" i="5" s="1"/>
  <c r="M961" i="5" s="1"/>
  <c r="R960" i="5"/>
  <c r="K960" i="5"/>
  <c r="L960" i="5" s="1"/>
  <c r="M960" i="5" s="1"/>
  <c r="R959" i="5"/>
  <c r="K959" i="5"/>
  <c r="L959" i="5" s="1"/>
  <c r="M959" i="5" s="1"/>
  <c r="I958" i="5"/>
  <c r="R958" i="5"/>
  <c r="K958" i="5"/>
  <c r="L958" i="5" s="1"/>
  <c r="M958" i="5" s="1"/>
  <c r="I957" i="5"/>
  <c r="R957" i="5"/>
  <c r="K957" i="5"/>
  <c r="L957" i="5" s="1"/>
  <c r="M957" i="5" s="1"/>
  <c r="I956" i="5"/>
  <c r="R956" i="5"/>
  <c r="K956" i="5"/>
  <c r="L956" i="5" s="1"/>
  <c r="M956" i="5" s="1"/>
  <c r="I955" i="5"/>
  <c r="R955" i="5"/>
  <c r="K955" i="5"/>
  <c r="L955" i="5" s="1"/>
  <c r="M955" i="5" s="1"/>
  <c r="W954" i="5"/>
  <c r="Z954" i="5" s="1"/>
  <c r="I954" i="5"/>
  <c r="R954" i="5"/>
  <c r="K954" i="5"/>
  <c r="L954" i="5" s="1"/>
  <c r="M954" i="5" s="1"/>
  <c r="R953" i="5"/>
  <c r="K953" i="5"/>
  <c r="L953" i="5" s="1"/>
  <c r="M953" i="5" s="1"/>
  <c r="I952" i="5"/>
  <c r="R952" i="5"/>
  <c r="K952" i="5"/>
  <c r="L952" i="5" s="1"/>
  <c r="M952" i="5" s="1"/>
  <c r="I951" i="5"/>
  <c r="R951" i="5"/>
  <c r="K951" i="5"/>
  <c r="L951" i="5" s="1"/>
  <c r="M951" i="5" s="1"/>
  <c r="R950" i="5"/>
  <c r="K950" i="5"/>
  <c r="L950" i="5" s="1"/>
  <c r="M950" i="5" s="1"/>
  <c r="I949" i="5"/>
  <c r="R949" i="5"/>
  <c r="K949" i="5"/>
  <c r="L949" i="5" s="1"/>
  <c r="M949" i="5" s="1"/>
  <c r="I948" i="5"/>
  <c r="R948" i="5"/>
  <c r="K948" i="5"/>
  <c r="L948" i="5" s="1"/>
  <c r="M948" i="5" s="1"/>
  <c r="I947" i="5"/>
  <c r="R947" i="5"/>
  <c r="K947" i="5"/>
  <c r="L947" i="5" s="1"/>
  <c r="M947" i="5" s="1"/>
  <c r="I946" i="5"/>
  <c r="R946" i="5"/>
  <c r="K946" i="5"/>
  <c r="L946" i="5" s="1"/>
  <c r="M946" i="5" s="1"/>
  <c r="I945" i="5"/>
  <c r="R945" i="5"/>
  <c r="K945" i="5"/>
  <c r="L945" i="5" s="1"/>
  <c r="M945" i="5" s="1"/>
  <c r="R944" i="5"/>
  <c r="K944" i="5"/>
  <c r="L944" i="5" s="1"/>
  <c r="M944" i="5" s="1"/>
  <c r="I943" i="5"/>
  <c r="R943" i="5"/>
  <c r="K943" i="5"/>
  <c r="L943" i="5" s="1"/>
  <c r="M943" i="5" s="1"/>
  <c r="I942" i="5"/>
  <c r="R942" i="5"/>
  <c r="K942" i="5"/>
  <c r="L942" i="5" s="1"/>
  <c r="M942" i="5" s="1"/>
  <c r="R941" i="5"/>
  <c r="K941" i="5"/>
  <c r="L941" i="5" s="1"/>
  <c r="M941" i="5" s="1"/>
  <c r="I940" i="5"/>
  <c r="R940" i="5"/>
  <c r="K940" i="5"/>
  <c r="L940" i="5" s="1"/>
  <c r="M940" i="5" s="1"/>
  <c r="I939" i="5"/>
  <c r="R939" i="5"/>
  <c r="K939" i="5"/>
  <c r="L939" i="5" s="1"/>
  <c r="M939" i="5" s="1"/>
  <c r="I938" i="5"/>
  <c r="R938" i="5"/>
  <c r="K938" i="5"/>
  <c r="L938" i="5" s="1"/>
  <c r="M938" i="5" s="1"/>
  <c r="I937" i="5"/>
  <c r="R937" i="5"/>
  <c r="K937" i="5"/>
  <c r="L937" i="5" s="1"/>
  <c r="M937" i="5" s="1"/>
  <c r="R936" i="5"/>
  <c r="K936" i="5"/>
  <c r="L936" i="5" s="1"/>
  <c r="M936" i="5" s="1"/>
  <c r="I935" i="5"/>
  <c r="R935" i="5"/>
  <c r="K935" i="5"/>
  <c r="L935" i="5" s="1"/>
  <c r="M935" i="5" s="1"/>
  <c r="I934" i="5"/>
  <c r="R934" i="5"/>
  <c r="K934" i="5"/>
  <c r="L934" i="5" s="1"/>
  <c r="M934" i="5" s="1"/>
  <c r="I933" i="5"/>
  <c r="R933" i="5"/>
  <c r="K933" i="5"/>
  <c r="L933" i="5" s="1"/>
  <c r="M933" i="5" s="1"/>
  <c r="I932" i="5"/>
  <c r="R932" i="5"/>
  <c r="K932" i="5"/>
  <c r="L932" i="5" s="1"/>
  <c r="M932" i="5" s="1"/>
  <c r="I931" i="5"/>
  <c r="R931" i="5"/>
  <c r="K931" i="5"/>
  <c r="L931" i="5" s="1"/>
  <c r="M931" i="5" s="1"/>
  <c r="I930" i="5"/>
  <c r="R930" i="5"/>
  <c r="K930" i="5"/>
  <c r="L930" i="5" s="1"/>
  <c r="M930" i="5" s="1"/>
  <c r="R929" i="5"/>
  <c r="K929" i="5"/>
  <c r="L929" i="5" s="1"/>
  <c r="M929" i="5" s="1"/>
  <c r="I928" i="5"/>
  <c r="R928" i="5"/>
  <c r="L928" i="5"/>
  <c r="M928" i="5" s="1"/>
  <c r="K928" i="5"/>
  <c r="I927" i="5"/>
  <c r="R927" i="5"/>
  <c r="K927" i="5"/>
  <c r="L927" i="5" s="1"/>
  <c r="M927" i="5" s="1"/>
  <c r="I926" i="5"/>
  <c r="R926" i="5"/>
  <c r="K926" i="5"/>
  <c r="L926" i="5" s="1"/>
  <c r="M926" i="5" s="1"/>
  <c r="I925" i="5"/>
  <c r="R925" i="5"/>
  <c r="K925" i="5"/>
  <c r="L925" i="5" s="1"/>
  <c r="M925" i="5" s="1"/>
  <c r="I924" i="5"/>
  <c r="R924" i="5"/>
  <c r="K924" i="5"/>
  <c r="L924" i="5" s="1"/>
  <c r="M924" i="5" s="1"/>
  <c r="I923" i="5"/>
  <c r="R923" i="5"/>
  <c r="K923" i="5"/>
  <c r="L923" i="5" s="1"/>
  <c r="M923" i="5" s="1"/>
  <c r="I922" i="5"/>
  <c r="R922" i="5"/>
  <c r="K922" i="5"/>
  <c r="L922" i="5" s="1"/>
  <c r="M922" i="5" s="1"/>
  <c r="R921" i="5"/>
  <c r="K921" i="5"/>
  <c r="L921" i="5" s="1"/>
  <c r="M921" i="5" s="1"/>
  <c r="R920" i="5"/>
  <c r="K920" i="5"/>
  <c r="L920" i="5" s="1"/>
  <c r="M920" i="5" s="1"/>
  <c r="I919" i="5"/>
  <c r="R919" i="5"/>
  <c r="K919" i="5"/>
  <c r="L919" i="5" s="1"/>
  <c r="M919" i="5" s="1"/>
  <c r="I918" i="5"/>
  <c r="R918" i="5"/>
  <c r="K918" i="5"/>
  <c r="L918" i="5" s="1"/>
  <c r="M918" i="5" s="1"/>
  <c r="I917" i="5"/>
  <c r="R917" i="5"/>
  <c r="K917" i="5"/>
  <c r="L917" i="5" s="1"/>
  <c r="M917" i="5" s="1"/>
  <c r="I916" i="5"/>
  <c r="R916" i="5"/>
  <c r="K916" i="5"/>
  <c r="L916" i="5" s="1"/>
  <c r="M916" i="5" s="1"/>
  <c r="R915" i="5"/>
  <c r="K915" i="5"/>
  <c r="L915" i="5" s="1"/>
  <c r="M915" i="5" s="1"/>
  <c r="I914" i="5"/>
  <c r="R914" i="5"/>
  <c r="K914" i="5"/>
  <c r="L914" i="5" s="1"/>
  <c r="M914" i="5" s="1"/>
  <c r="I913" i="5"/>
  <c r="R913" i="5"/>
  <c r="K913" i="5"/>
  <c r="L913" i="5" s="1"/>
  <c r="M913" i="5" s="1"/>
  <c r="I912" i="5"/>
  <c r="R912" i="5"/>
  <c r="K912" i="5"/>
  <c r="L912" i="5" s="1"/>
  <c r="M912" i="5" s="1"/>
  <c r="R911" i="5"/>
  <c r="K911" i="5"/>
  <c r="L911" i="5" s="1"/>
  <c r="M911" i="5" s="1"/>
  <c r="I910" i="5"/>
  <c r="R910" i="5"/>
  <c r="K910" i="5"/>
  <c r="L910" i="5" s="1"/>
  <c r="M910" i="5" s="1"/>
  <c r="I909" i="5"/>
  <c r="R909" i="5"/>
  <c r="K909" i="5"/>
  <c r="L909" i="5" s="1"/>
  <c r="M909" i="5" s="1"/>
  <c r="I908" i="5"/>
  <c r="R908" i="5"/>
  <c r="K908" i="5"/>
  <c r="L908" i="5" s="1"/>
  <c r="M908" i="5" s="1"/>
  <c r="I907" i="5"/>
  <c r="R907" i="5"/>
  <c r="K907" i="5"/>
  <c r="L907" i="5" s="1"/>
  <c r="M907" i="5" s="1"/>
  <c r="R906" i="5"/>
  <c r="K906" i="5"/>
  <c r="L906" i="5" s="1"/>
  <c r="M906" i="5" s="1"/>
  <c r="R905" i="5"/>
  <c r="K905" i="5"/>
  <c r="L905" i="5" s="1"/>
  <c r="M905" i="5" s="1"/>
  <c r="I904" i="5"/>
  <c r="R904" i="5"/>
  <c r="K904" i="5"/>
  <c r="L904" i="5" s="1"/>
  <c r="M904" i="5" s="1"/>
  <c r="I903" i="5"/>
  <c r="R903" i="5"/>
  <c r="K903" i="5"/>
  <c r="L903" i="5" s="1"/>
  <c r="M903" i="5" s="1"/>
  <c r="I902" i="5"/>
  <c r="R902" i="5"/>
  <c r="K902" i="5"/>
  <c r="L902" i="5" s="1"/>
  <c r="M902" i="5" s="1"/>
  <c r="I901" i="5"/>
  <c r="R901" i="5"/>
  <c r="K901" i="5"/>
  <c r="L901" i="5" s="1"/>
  <c r="M901" i="5" s="1"/>
  <c r="R900" i="5"/>
  <c r="K900" i="5"/>
  <c r="L900" i="5" s="1"/>
  <c r="M900" i="5" s="1"/>
  <c r="I899" i="5"/>
  <c r="R899" i="5"/>
  <c r="K899" i="5"/>
  <c r="L899" i="5" s="1"/>
  <c r="M899" i="5" s="1"/>
  <c r="I898" i="5"/>
  <c r="R898" i="5"/>
  <c r="K898" i="5"/>
  <c r="L898" i="5" s="1"/>
  <c r="M898" i="5" s="1"/>
  <c r="I897" i="5"/>
  <c r="R897" i="5"/>
  <c r="K897" i="5"/>
  <c r="L897" i="5" s="1"/>
  <c r="M897" i="5" s="1"/>
  <c r="I896" i="5"/>
  <c r="R896" i="5"/>
  <c r="K896" i="5"/>
  <c r="L896" i="5" s="1"/>
  <c r="M896" i="5" s="1"/>
  <c r="I895" i="5"/>
  <c r="R895" i="5"/>
  <c r="K895" i="5"/>
  <c r="L895" i="5" s="1"/>
  <c r="M895" i="5" s="1"/>
  <c r="I894" i="5"/>
  <c r="R894" i="5"/>
  <c r="K894" i="5"/>
  <c r="L894" i="5" s="1"/>
  <c r="M894" i="5" s="1"/>
  <c r="I893" i="5"/>
  <c r="R893" i="5"/>
  <c r="K893" i="5"/>
  <c r="L893" i="5" s="1"/>
  <c r="M893" i="5" s="1"/>
  <c r="I892" i="5"/>
  <c r="R892" i="5"/>
  <c r="K892" i="5"/>
  <c r="L892" i="5" s="1"/>
  <c r="M892" i="5" s="1"/>
  <c r="I891" i="5"/>
  <c r="R891" i="5"/>
  <c r="K891" i="5"/>
  <c r="L891" i="5" s="1"/>
  <c r="M891" i="5" s="1"/>
  <c r="R890" i="5"/>
  <c r="K890" i="5"/>
  <c r="L890" i="5" s="1"/>
  <c r="M890" i="5" s="1"/>
  <c r="I889" i="5"/>
  <c r="R889" i="5"/>
  <c r="K889" i="5"/>
  <c r="L889" i="5" s="1"/>
  <c r="M889" i="5" s="1"/>
  <c r="I888" i="5"/>
  <c r="R888" i="5"/>
  <c r="K888" i="5"/>
  <c r="L888" i="5" s="1"/>
  <c r="M888" i="5" s="1"/>
  <c r="I887" i="5"/>
  <c r="R887" i="5"/>
  <c r="K887" i="5"/>
  <c r="L887" i="5" s="1"/>
  <c r="M887" i="5" s="1"/>
  <c r="I886" i="5"/>
  <c r="R886" i="5"/>
  <c r="K886" i="5"/>
  <c r="L886" i="5" s="1"/>
  <c r="M886" i="5" s="1"/>
  <c r="R885" i="5"/>
  <c r="K885" i="5"/>
  <c r="L885" i="5" s="1"/>
  <c r="M885" i="5" s="1"/>
  <c r="I884" i="5"/>
  <c r="R884" i="5"/>
  <c r="K884" i="5"/>
  <c r="L884" i="5" s="1"/>
  <c r="M884" i="5" s="1"/>
  <c r="I883" i="5"/>
  <c r="R883" i="5"/>
  <c r="K883" i="5"/>
  <c r="L883" i="5" s="1"/>
  <c r="M883" i="5" s="1"/>
  <c r="I882" i="5"/>
  <c r="R882" i="5"/>
  <c r="K882" i="5"/>
  <c r="L882" i="5" s="1"/>
  <c r="M882" i="5" s="1"/>
  <c r="I881" i="5"/>
  <c r="R881" i="5"/>
  <c r="K881" i="5"/>
  <c r="L881" i="5" s="1"/>
  <c r="M881" i="5" s="1"/>
  <c r="I880" i="5"/>
  <c r="R880" i="5"/>
  <c r="K880" i="5"/>
  <c r="L880" i="5" s="1"/>
  <c r="M880" i="5" s="1"/>
  <c r="R879" i="5"/>
  <c r="K879" i="5"/>
  <c r="L879" i="5" s="1"/>
  <c r="M879" i="5" s="1"/>
  <c r="I878" i="5"/>
  <c r="R878" i="5"/>
  <c r="K878" i="5"/>
  <c r="L878" i="5" s="1"/>
  <c r="M878" i="5" s="1"/>
  <c r="I877" i="5"/>
  <c r="R877" i="5"/>
  <c r="K877" i="5"/>
  <c r="L877" i="5" s="1"/>
  <c r="M877" i="5" s="1"/>
  <c r="I876" i="5"/>
  <c r="R876" i="5"/>
  <c r="K876" i="5"/>
  <c r="L876" i="5" s="1"/>
  <c r="M876" i="5" s="1"/>
  <c r="R875" i="5"/>
  <c r="K875" i="5"/>
  <c r="L875" i="5" s="1"/>
  <c r="M875" i="5" s="1"/>
  <c r="I874" i="5"/>
  <c r="R874" i="5"/>
  <c r="K874" i="5"/>
  <c r="L874" i="5" s="1"/>
  <c r="M874" i="5" s="1"/>
  <c r="I873" i="5"/>
  <c r="R873" i="5"/>
  <c r="K873" i="5"/>
  <c r="L873" i="5" s="1"/>
  <c r="M873" i="5" s="1"/>
  <c r="R872" i="5"/>
  <c r="K872" i="5"/>
  <c r="L872" i="5" s="1"/>
  <c r="M872" i="5" s="1"/>
  <c r="I871" i="5"/>
  <c r="R871" i="5"/>
  <c r="K871" i="5"/>
  <c r="L871" i="5" s="1"/>
  <c r="M871" i="5" s="1"/>
  <c r="I870" i="5"/>
  <c r="R870" i="5"/>
  <c r="K870" i="5"/>
  <c r="L870" i="5" s="1"/>
  <c r="M870" i="5" s="1"/>
  <c r="R869" i="5"/>
  <c r="K869" i="5"/>
  <c r="L869" i="5" s="1"/>
  <c r="M869" i="5" s="1"/>
  <c r="I868" i="5"/>
  <c r="R868" i="5"/>
  <c r="K868" i="5"/>
  <c r="L868" i="5" s="1"/>
  <c r="M868" i="5" s="1"/>
  <c r="R867" i="5"/>
  <c r="K867" i="5"/>
  <c r="L867" i="5" s="1"/>
  <c r="M867" i="5" s="1"/>
  <c r="I866" i="5"/>
  <c r="R866" i="5"/>
  <c r="K866" i="5"/>
  <c r="L866" i="5" s="1"/>
  <c r="M866" i="5" s="1"/>
  <c r="I865" i="5"/>
  <c r="R865" i="5"/>
  <c r="K865" i="5"/>
  <c r="L865" i="5" s="1"/>
  <c r="M865" i="5" s="1"/>
  <c r="I864" i="5"/>
  <c r="R864" i="5"/>
  <c r="K864" i="5"/>
  <c r="L864" i="5" s="1"/>
  <c r="M864" i="5" s="1"/>
  <c r="I863" i="5"/>
  <c r="R863" i="5"/>
  <c r="K863" i="5"/>
  <c r="L863" i="5" s="1"/>
  <c r="M863" i="5" s="1"/>
  <c r="I862" i="5"/>
  <c r="R862" i="5"/>
  <c r="K862" i="5"/>
  <c r="L862" i="5" s="1"/>
  <c r="M862" i="5" s="1"/>
  <c r="R861" i="5"/>
  <c r="K861" i="5"/>
  <c r="L861" i="5" s="1"/>
  <c r="M861" i="5" s="1"/>
  <c r="R860" i="5"/>
  <c r="K860" i="5"/>
  <c r="L860" i="5" s="1"/>
  <c r="M860" i="5" s="1"/>
  <c r="I859" i="5"/>
  <c r="R859" i="5"/>
  <c r="K859" i="5"/>
  <c r="L859" i="5" s="1"/>
  <c r="M859" i="5" s="1"/>
  <c r="I858" i="5"/>
  <c r="R858" i="5"/>
  <c r="K858" i="5"/>
  <c r="L858" i="5" s="1"/>
  <c r="M858" i="5" s="1"/>
  <c r="R857" i="5"/>
  <c r="K857" i="5"/>
  <c r="L857" i="5" s="1"/>
  <c r="M857" i="5" s="1"/>
  <c r="I856" i="5"/>
  <c r="R856" i="5"/>
  <c r="K856" i="5"/>
  <c r="L856" i="5" s="1"/>
  <c r="M856" i="5" s="1"/>
  <c r="I855" i="5"/>
  <c r="R855" i="5"/>
  <c r="K855" i="5"/>
  <c r="L855" i="5" s="1"/>
  <c r="M855" i="5" s="1"/>
  <c r="I854" i="5"/>
  <c r="R854" i="5"/>
  <c r="K854" i="5"/>
  <c r="L854" i="5" s="1"/>
  <c r="M854" i="5" s="1"/>
  <c r="I853" i="5"/>
  <c r="R853" i="5"/>
  <c r="K853" i="5"/>
  <c r="L853" i="5" s="1"/>
  <c r="M853" i="5" s="1"/>
  <c r="I852" i="5"/>
  <c r="R852" i="5"/>
  <c r="K852" i="5"/>
  <c r="L852" i="5" s="1"/>
  <c r="M852" i="5" s="1"/>
  <c r="R851" i="5"/>
  <c r="K851" i="5"/>
  <c r="L851" i="5" s="1"/>
  <c r="M851" i="5" s="1"/>
  <c r="I850" i="5"/>
  <c r="R850" i="5"/>
  <c r="K850" i="5"/>
  <c r="L850" i="5" s="1"/>
  <c r="M850" i="5" s="1"/>
  <c r="I849" i="5"/>
  <c r="R849" i="5"/>
  <c r="K849" i="5"/>
  <c r="L849" i="5" s="1"/>
  <c r="M849" i="5" s="1"/>
  <c r="R848" i="5"/>
  <c r="K848" i="5"/>
  <c r="L848" i="5" s="1"/>
  <c r="M848" i="5" s="1"/>
  <c r="R847" i="5"/>
  <c r="K847" i="5"/>
  <c r="L847" i="5" s="1"/>
  <c r="M847" i="5" s="1"/>
  <c r="I846" i="5"/>
  <c r="R846" i="5"/>
  <c r="K846" i="5"/>
  <c r="L846" i="5" s="1"/>
  <c r="M846" i="5" s="1"/>
  <c r="I845" i="5"/>
  <c r="R845" i="5"/>
  <c r="K845" i="5"/>
  <c r="L845" i="5" s="1"/>
  <c r="M845" i="5" s="1"/>
  <c r="I844" i="5"/>
  <c r="R844" i="5"/>
  <c r="K844" i="5"/>
  <c r="L844" i="5" s="1"/>
  <c r="M844" i="5" s="1"/>
  <c r="I843" i="5"/>
  <c r="R843" i="5"/>
  <c r="K843" i="5"/>
  <c r="L843" i="5" s="1"/>
  <c r="M843" i="5" s="1"/>
  <c r="R842" i="5"/>
  <c r="K842" i="5"/>
  <c r="L842" i="5" s="1"/>
  <c r="M842" i="5" s="1"/>
  <c r="I841" i="5"/>
  <c r="R841" i="5"/>
  <c r="K841" i="5"/>
  <c r="L841" i="5" s="1"/>
  <c r="M841" i="5" s="1"/>
  <c r="I840" i="5"/>
  <c r="R840" i="5"/>
  <c r="K840" i="5"/>
  <c r="L840" i="5" s="1"/>
  <c r="M840" i="5" s="1"/>
  <c r="I839" i="5"/>
  <c r="R839" i="5"/>
  <c r="K839" i="5"/>
  <c r="L839" i="5" s="1"/>
  <c r="M839" i="5" s="1"/>
  <c r="I838" i="5"/>
  <c r="R838" i="5"/>
  <c r="K838" i="5"/>
  <c r="L838" i="5" s="1"/>
  <c r="M838" i="5" s="1"/>
  <c r="I837" i="5"/>
  <c r="R837" i="5"/>
  <c r="K837" i="5"/>
  <c r="L837" i="5" s="1"/>
  <c r="M837" i="5" s="1"/>
  <c r="I836" i="5"/>
  <c r="R836" i="5"/>
  <c r="K836" i="5"/>
  <c r="L836" i="5" s="1"/>
  <c r="M836" i="5" s="1"/>
  <c r="I835" i="5"/>
  <c r="R835" i="5"/>
  <c r="K835" i="5"/>
  <c r="L835" i="5" s="1"/>
  <c r="M835" i="5" s="1"/>
  <c r="I834" i="5"/>
  <c r="R834" i="5"/>
  <c r="L834" i="5"/>
  <c r="M834" i="5" s="1"/>
  <c r="K834" i="5"/>
  <c r="I833" i="5"/>
  <c r="R833" i="5"/>
  <c r="K833" i="5"/>
  <c r="L833" i="5" s="1"/>
  <c r="M833" i="5" s="1"/>
  <c r="I832" i="5"/>
  <c r="R832" i="5"/>
  <c r="K832" i="5"/>
  <c r="L832" i="5" s="1"/>
  <c r="M832" i="5" s="1"/>
  <c r="I831" i="5"/>
  <c r="R831" i="5"/>
  <c r="K831" i="5"/>
  <c r="L831" i="5" s="1"/>
  <c r="M831" i="5" s="1"/>
  <c r="I830" i="5"/>
  <c r="R830" i="5"/>
  <c r="K830" i="5"/>
  <c r="L830" i="5" s="1"/>
  <c r="M830" i="5" s="1"/>
  <c r="I829" i="5"/>
  <c r="R829" i="5"/>
  <c r="K829" i="5"/>
  <c r="L829" i="5" s="1"/>
  <c r="M829" i="5" s="1"/>
  <c r="I828" i="5"/>
  <c r="R828" i="5"/>
  <c r="K828" i="5"/>
  <c r="L828" i="5" s="1"/>
  <c r="M828" i="5" s="1"/>
  <c r="I827" i="5"/>
  <c r="R827" i="5"/>
  <c r="K827" i="5"/>
  <c r="L827" i="5" s="1"/>
  <c r="M827" i="5" s="1"/>
  <c r="I826" i="5"/>
  <c r="R826" i="5"/>
  <c r="K826" i="5"/>
  <c r="L826" i="5" s="1"/>
  <c r="M826" i="5" s="1"/>
  <c r="I825" i="5"/>
  <c r="R825" i="5"/>
  <c r="K825" i="5"/>
  <c r="L825" i="5" s="1"/>
  <c r="M825" i="5" s="1"/>
  <c r="I824" i="5"/>
  <c r="R824" i="5"/>
  <c r="K824" i="5"/>
  <c r="L824" i="5" s="1"/>
  <c r="M824" i="5" s="1"/>
  <c r="I823" i="5"/>
  <c r="R823" i="5"/>
  <c r="K823" i="5"/>
  <c r="L823" i="5" s="1"/>
  <c r="M823" i="5" s="1"/>
  <c r="I822" i="5"/>
  <c r="R822" i="5"/>
  <c r="K822" i="5"/>
  <c r="L822" i="5" s="1"/>
  <c r="M822" i="5" s="1"/>
  <c r="I821" i="5"/>
  <c r="R821" i="5"/>
  <c r="K821" i="5"/>
  <c r="L821" i="5" s="1"/>
  <c r="M821" i="5" s="1"/>
  <c r="I820" i="5"/>
  <c r="R820" i="5"/>
  <c r="K820" i="5"/>
  <c r="L820" i="5" s="1"/>
  <c r="M820" i="5" s="1"/>
  <c r="I819" i="5"/>
  <c r="R819" i="5"/>
  <c r="K819" i="5"/>
  <c r="L819" i="5" s="1"/>
  <c r="M819" i="5" s="1"/>
  <c r="I818" i="5"/>
  <c r="R818" i="5"/>
  <c r="K818" i="5"/>
  <c r="L818" i="5" s="1"/>
  <c r="M818" i="5" s="1"/>
  <c r="I817" i="5"/>
  <c r="R817" i="5"/>
  <c r="K817" i="5"/>
  <c r="L817" i="5" s="1"/>
  <c r="M817" i="5" s="1"/>
  <c r="I816" i="5"/>
  <c r="R816" i="5"/>
  <c r="K816" i="5"/>
  <c r="L816" i="5" s="1"/>
  <c r="M816" i="5" s="1"/>
  <c r="I815" i="5"/>
  <c r="R815" i="5"/>
  <c r="K815" i="5"/>
  <c r="L815" i="5" s="1"/>
  <c r="M815" i="5" s="1"/>
  <c r="I814" i="5"/>
  <c r="R814" i="5"/>
  <c r="K814" i="5"/>
  <c r="L814" i="5" s="1"/>
  <c r="M814" i="5" s="1"/>
  <c r="I813" i="5"/>
  <c r="R813" i="5"/>
  <c r="K813" i="5"/>
  <c r="L813" i="5" s="1"/>
  <c r="M813" i="5" s="1"/>
  <c r="I812" i="5"/>
  <c r="R812" i="5"/>
  <c r="K812" i="5"/>
  <c r="L812" i="5" s="1"/>
  <c r="M812" i="5" s="1"/>
  <c r="I811" i="5"/>
  <c r="R811" i="5"/>
  <c r="K811" i="5"/>
  <c r="L811" i="5" s="1"/>
  <c r="M811" i="5" s="1"/>
  <c r="I810" i="5"/>
  <c r="R810" i="5"/>
  <c r="K810" i="5"/>
  <c r="L810" i="5" s="1"/>
  <c r="M810" i="5" s="1"/>
  <c r="I809" i="5"/>
  <c r="R809" i="5"/>
  <c r="K809" i="5"/>
  <c r="L809" i="5" s="1"/>
  <c r="M809" i="5" s="1"/>
  <c r="I808" i="5"/>
  <c r="R808" i="5"/>
  <c r="K808" i="5"/>
  <c r="L808" i="5" s="1"/>
  <c r="M808" i="5" s="1"/>
  <c r="I807" i="5"/>
  <c r="R807" i="5"/>
  <c r="K807" i="5"/>
  <c r="L807" i="5" s="1"/>
  <c r="M807" i="5" s="1"/>
  <c r="I806" i="5"/>
  <c r="R806" i="5"/>
  <c r="K806" i="5"/>
  <c r="L806" i="5" s="1"/>
  <c r="M806" i="5" s="1"/>
  <c r="I805" i="5"/>
  <c r="R805" i="5"/>
  <c r="K805" i="5"/>
  <c r="L805" i="5" s="1"/>
  <c r="M805" i="5" s="1"/>
  <c r="I804" i="5"/>
  <c r="R804" i="5"/>
  <c r="K804" i="5"/>
  <c r="L804" i="5" s="1"/>
  <c r="M804" i="5" s="1"/>
  <c r="I803" i="5"/>
  <c r="R803" i="5"/>
  <c r="L803" i="5"/>
  <c r="M803" i="5" s="1"/>
  <c r="K803" i="5"/>
  <c r="I802" i="5"/>
  <c r="R802" i="5"/>
  <c r="K802" i="5"/>
  <c r="L802" i="5" s="1"/>
  <c r="M802" i="5" s="1"/>
  <c r="I801" i="5"/>
  <c r="R801" i="5"/>
  <c r="K801" i="5"/>
  <c r="L801" i="5" s="1"/>
  <c r="M801" i="5" s="1"/>
  <c r="I800" i="5"/>
  <c r="R800" i="5"/>
  <c r="K800" i="5"/>
  <c r="L800" i="5" s="1"/>
  <c r="M800" i="5" s="1"/>
  <c r="I799" i="5"/>
  <c r="R799" i="5"/>
  <c r="K799" i="5"/>
  <c r="L799" i="5" s="1"/>
  <c r="M799" i="5" s="1"/>
  <c r="I798" i="5"/>
  <c r="R798" i="5"/>
  <c r="K798" i="5"/>
  <c r="L798" i="5" s="1"/>
  <c r="M798" i="5" s="1"/>
  <c r="R797" i="5"/>
  <c r="K797" i="5"/>
  <c r="L797" i="5" s="1"/>
  <c r="M797" i="5" s="1"/>
  <c r="R796" i="5"/>
  <c r="K796" i="5"/>
  <c r="L796" i="5" s="1"/>
  <c r="M796" i="5" s="1"/>
  <c r="I795" i="5"/>
  <c r="R795" i="5"/>
  <c r="K795" i="5"/>
  <c r="L795" i="5" s="1"/>
  <c r="M795" i="5" s="1"/>
  <c r="I794" i="5"/>
  <c r="R794" i="5"/>
  <c r="K794" i="5"/>
  <c r="L794" i="5" s="1"/>
  <c r="M794" i="5" s="1"/>
  <c r="I793" i="5"/>
  <c r="R793" i="5"/>
  <c r="K793" i="5"/>
  <c r="L793" i="5" s="1"/>
  <c r="M793" i="5" s="1"/>
  <c r="I792" i="5"/>
  <c r="R792" i="5"/>
  <c r="K792" i="5"/>
  <c r="L792" i="5" s="1"/>
  <c r="M792" i="5" s="1"/>
  <c r="I791" i="5"/>
  <c r="R791" i="5"/>
  <c r="K791" i="5"/>
  <c r="L791" i="5" s="1"/>
  <c r="M791" i="5" s="1"/>
  <c r="I790" i="5"/>
  <c r="R790" i="5"/>
  <c r="K790" i="5"/>
  <c r="L790" i="5" s="1"/>
  <c r="M790" i="5" s="1"/>
  <c r="I789" i="5"/>
  <c r="R789" i="5"/>
  <c r="K789" i="5"/>
  <c r="L789" i="5" s="1"/>
  <c r="M789" i="5" s="1"/>
  <c r="I788" i="5"/>
  <c r="R788" i="5"/>
  <c r="K788" i="5"/>
  <c r="L788" i="5" s="1"/>
  <c r="M788" i="5" s="1"/>
  <c r="I787" i="5"/>
  <c r="R787" i="5"/>
  <c r="K787" i="5"/>
  <c r="L787" i="5" s="1"/>
  <c r="M787" i="5" s="1"/>
  <c r="I786" i="5"/>
  <c r="R786" i="5"/>
  <c r="K786" i="5"/>
  <c r="L786" i="5" s="1"/>
  <c r="M786" i="5" s="1"/>
  <c r="R785" i="5"/>
  <c r="K785" i="5"/>
  <c r="L785" i="5" s="1"/>
  <c r="M785" i="5" s="1"/>
  <c r="I784" i="5"/>
  <c r="R784" i="5"/>
  <c r="K784" i="5"/>
  <c r="L784" i="5" s="1"/>
  <c r="M784" i="5" s="1"/>
  <c r="R783" i="5"/>
  <c r="K783" i="5"/>
  <c r="L783" i="5" s="1"/>
  <c r="M783" i="5" s="1"/>
  <c r="R782" i="5"/>
  <c r="K782" i="5"/>
  <c r="L782" i="5" s="1"/>
  <c r="M782" i="5" s="1"/>
  <c r="I781" i="5"/>
  <c r="R781" i="5"/>
  <c r="K781" i="5"/>
  <c r="L781" i="5" s="1"/>
  <c r="M781" i="5" s="1"/>
  <c r="I780" i="5"/>
  <c r="R780" i="5"/>
  <c r="K780" i="5"/>
  <c r="L780" i="5" s="1"/>
  <c r="M780" i="5" s="1"/>
  <c r="I779" i="5"/>
  <c r="R779" i="5"/>
  <c r="K779" i="5"/>
  <c r="L779" i="5" s="1"/>
  <c r="M779" i="5" s="1"/>
  <c r="R778" i="5"/>
  <c r="K778" i="5"/>
  <c r="L778" i="5" s="1"/>
  <c r="M778" i="5" s="1"/>
  <c r="I777" i="5"/>
  <c r="R777" i="5"/>
  <c r="K777" i="5"/>
  <c r="L777" i="5" s="1"/>
  <c r="M777" i="5" s="1"/>
  <c r="W776" i="5"/>
  <c r="Z776" i="5" s="1"/>
  <c r="I776" i="5"/>
  <c r="R776" i="5"/>
  <c r="K776" i="5"/>
  <c r="L776" i="5" s="1"/>
  <c r="M776" i="5" s="1"/>
  <c r="I775" i="5"/>
  <c r="R775" i="5"/>
  <c r="K775" i="5"/>
  <c r="L775" i="5" s="1"/>
  <c r="M775" i="5" s="1"/>
  <c r="R774" i="5"/>
  <c r="K774" i="5"/>
  <c r="L774" i="5" s="1"/>
  <c r="M774" i="5" s="1"/>
  <c r="I773" i="5"/>
  <c r="R773" i="5"/>
  <c r="K773" i="5"/>
  <c r="L773" i="5" s="1"/>
  <c r="M773" i="5" s="1"/>
  <c r="R772" i="5"/>
  <c r="K772" i="5"/>
  <c r="L772" i="5" s="1"/>
  <c r="M772" i="5" s="1"/>
  <c r="I771" i="5"/>
  <c r="R771" i="5"/>
  <c r="K771" i="5"/>
  <c r="L771" i="5" s="1"/>
  <c r="M771" i="5" s="1"/>
  <c r="I770" i="5"/>
  <c r="R770" i="5"/>
  <c r="K770" i="5"/>
  <c r="L770" i="5" s="1"/>
  <c r="M770" i="5" s="1"/>
  <c r="W769" i="5"/>
  <c r="Z769" i="5" s="1"/>
  <c r="I769" i="5"/>
  <c r="R769" i="5"/>
  <c r="K769" i="5"/>
  <c r="L769" i="5" s="1"/>
  <c r="M769" i="5" s="1"/>
  <c r="R768" i="5"/>
  <c r="K768" i="5"/>
  <c r="L768" i="5" s="1"/>
  <c r="M768" i="5" s="1"/>
  <c r="I767" i="5"/>
  <c r="R767" i="5"/>
  <c r="K767" i="5"/>
  <c r="L767" i="5" s="1"/>
  <c r="M767" i="5" s="1"/>
  <c r="I766" i="5"/>
  <c r="R766" i="5"/>
  <c r="K766" i="5"/>
  <c r="L766" i="5" s="1"/>
  <c r="M766" i="5" s="1"/>
  <c r="R765" i="5"/>
  <c r="K765" i="5"/>
  <c r="L765" i="5" s="1"/>
  <c r="M765" i="5" s="1"/>
  <c r="I764" i="5"/>
  <c r="R764" i="5"/>
  <c r="K764" i="5"/>
  <c r="L764" i="5" s="1"/>
  <c r="M764" i="5" s="1"/>
  <c r="I763" i="5"/>
  <c r="R763" i="5"/>
  <c r="K763" i="5"/>
  <c r="L763" i="5" s="1"/>
  <c r="M763" i="5" s="1"/>
  <c r="R762" i="5"/>
  <c r="K762" i="5"/>
  <c r="L762" i="5" s="1"/>
  <c r="M762" i="5" s="1"/>
  <c r="R761" i="5"/>
  <c r="K761" i="5"/>
  <c r="L761" i="5" s="1"/>
  <c r="M761" i="5" s="1"/>
  <c r="I760" i="5"/>
  <c r="R760" i="5"/>
  <c r="K760" i="5"/>
  <c r="L760" i="5" s="1"/>
  <c r="M760" i="5" s="1"/>
  <c r="R759" i="5"/>
  <c r="K759" i="5"/>
  <c r="L759" i="5" s="1"/>
  <c r="M759" i="5" s="1"/>
  <c r="I758" i="5"/>
  <c r="R758" i="5"/>
  <c r="K758" i="5"/>
  <c r="L758" i="5" s="1"/>
  <c r="M758" i="5" s="1"/>
  <c r="R757" i="5"/>
  <c r="K757" i="5"/>
  <c r="L757" i="5" s="1"/>
  <c r="M757" i="5" s="1"/>
  <c r="I756" i="5"/>
  <c r="R756" i="5"/>
  <c r="K756" i="5"/>
  <c r="L756" i="5" s="1"/>
  <c r="M756" i="5" s="1"/>
  <c r="I755" i="5"/>
  <c r="R755" i="5"/>
  <c r="K755" i="5"/>
  <c r="L755" i="5" s="1"/>
  <c r="M755" i="5" s="1"/>
  <c r="I754" i="5"/>
  <c r="R754" i="5"/>
  <c r="K754" i="5"/>
  <c r="L754" i="5" s="1"/>
  <c r="M754" i="5" s="1"/>
  <c r="I753" i="5"/>
  <c r="R753" i="5"/>
  <c r="K753" i="5"/>
  <c r="L753" i="5" s="1"/>
  <c r="M753" i="5" s="1"/>
  <c r="I752" i="5"/>
  <c r="R752" i="5"/>
  <c r="K752" i="5"/>
  <c r="L752" i="5" s="1"/>
  <c r="M752" i="5" s="1"/>
  <c r="R751" i="5"/>
  <c r="K751" i="5"/>
  <c r="L751" i="5" s="1"/>
  <c r="M751" i="5" s="1"/>
  <c r="I750" i="5"/>
  <c r="R750" i="5"/>
  <c r="K750" i="5"/>
  <c r="L750" i="5" s="1"/>
  <c r="M750" i="5" s="1"/>
  <c r="I749" i="5"/>
  <c r="R749" i="5"/>
  <c r="K749" i="5"/>
  <c r="L749" i="5" s="1"/>
  <c r="M749" i="5" s="1"/>
  <c r="I748" i="5"/>
  <c r="R748" i="5"/>
  <c r="K748" i="5"/>
  <c r="L748" i="5" s="1"/>
  <c r="M748" i="5" s="1"/>
  <c r="R747" i="5"/>
  <c r="K747" i="5"/>
  <c r="L747" i="5" s="1"/>
  <c r="M747" i="5" s="1"/>
  <c r="I746" i="5"/>
  <c r="R746" i="5"/>
  <c r="K746" i="5"/>
  <c r="L746" i="5" s="1"/>
  <c r="M746" i="5" s="1"/>
  <c r="R745" i="5"/>
  <c r="K745" i="5"/>
  <c r="L745" i="5" s="1"/>
  <c r="M745" i="5" s="1"/>
  <c r="I744" i="5"/>
  <c r="R744" i="5"/>
  <c r="K744" i="5"/>
  <c r="L744" i="5" s="1"/>
  <c r="M744" i="5" s="1"/>
  <c r="I743" i="5"/>
  <c r="R743" i="5"/>
  <c r="K743" i="5"/>
  <c r="L743" i="5" s="1"/>
  <c r="M743" i="5" s="1"/>
  <c r="I742" i="5"/>
  <c r="R742" i="5"/>
  <c r="K742" i="5"/>
  <c r="L742" i="5" s="1"/>
  <c r="M742" i="5" s="1"/>
  <c r="I741" i="5"/>
  <c r="R741" i="5"/>
  <c r="K741" i="5"/>
  <c r="L741" i="5" s="1"/>
  <c r="M741" i="5" s="1"/>
  <c r="I740" i="5"/>
  <c r="R740" i="5"/>
  <c r="K740" i="5"/>
  <c r="L740" i="5" s="1"/>
  <c r="M740" i="5" s="1"/>
  <c r="R739" i="5"/>
  <c r="K739" i="5"/>
  <c r="L739" i="5" s="1"/>
  <c r="M739" i="5" s="1"/>
  <c r="I738" i="5"/>
  <c r="R738" i="5"/>
  <c r="K738" i="5"/>
  <c r="L738" i="5" s="1"/>
  <c r="M738" i="5" s="1"/>
  <c r="I737" i="5"/>
  <c r="R737" i="5"/>
  <c r="K737" i="5"/>
  <c r="L737" i="5" s="1"/>
  <c r="M737" i="5" s="1"/>
  <c r="I736" i="5"/>
  <c r="R736" i="5"/>
  <c r="K736" i="5"/>
  <c r="L736" i="5" s="1"/>
  <c r="M736" i="5" s="1"/>
  <c r="I735" i="5"/>
  <c r="R735" i="5"/>
  <c r="K735" i="5"/>
  <c r="L735" i="5" s="1"/>
  <c r="M735" i="5" s="1"/>
  <c r="I734" i="5"/>
  <c r="R734" i="5"/>
  <c r="K734" i="5"/>
  <c r="L734" i="5" s="1"/>
  <c r="M734" i="5" s="1"/>
  <c r="I733" i="5"/>
  <c r="R733" i="5"/>
  <c r="K733" i="5"/>
  <c r="L733" i="5" s="1"/>
  <c r="M733" i="5" s="1"/>
  <c r="I732" i="5"/>
  <c r="R732" i="5"/>
  <c r="K732" i="5"/>
  <c r="L732" i="5" s="1"/>
  <c r="M732" i="5" s="1"/>
  <c r="I731" i="5"/>
  <c r="R731" i="5"/>
  <c r="K731" i="5"/>
  <c r="L731" i="5" s="1"/>
  <c r="M731" i="5" s="1"/>
  <c r="W730" i="5"/>
  <c r="Z730" i="5" s="1"/>
  <c r="I730" i="5"/>
  <c r="R730" i="5"/>
  <c r="K730" i="5"/>
  <c r="L730" i="5" s="1"/>
  <c r="M730" i="5" s="1"/>
  <c r="I729" i="5"/>
  <c r="R729" i="5"/>
  <c r="K729" i="5"/>
  <c r="L729" i="5" s="1"/>
  <c r="M729" i="5" s="1"/>
  <c r="I728" i="5"/>
  <c r="R728" i="5"/>
  <c r="K728" i="5"/>
  <c r="L728" i="5" s="1"/>
  <c r="M728" i="5" s="1"/>
  <c r="R727" i="5"/>
  <c r="K727" i="5"/>
  <c r="L727" i="5" s="1"/>
  <c r="M727" i="5" s="1"/>
  <c r="I726" i="5"/>
  <c r="R726" i="5"/>
  <c r="K726" i="5"/>
  <c r="L726" i="5" s="1"/>
  <c r="M726" i="5" s="1"/>
  <c r="I725" i="5"/>
  <c r="R725" i="5"/>
  <c r="K725" i="5"/>
  <c r="L725" i="5" s="1"/>
  <c r="M725" i="5" s="1"/>
  <c r="I724" i="5"/>
  <c r="R724" i="5"/>
  <c r="K724" i="5"/>
  <c r="L724" i="5" s="1"/>
  <c r="M724" i="5" s="1"/>
  <c r="I723" i="5"/>
  <c r="R723" i="5"/>
  <c r="K723" i="5"/>
  <c r="L723" i="5" s="1"/>
  <c r="M723" i="5" s="1"/>
  <c r="I722" i="5"/>
  <c r="R722" i="5"/>
  <c r="K722" i="5"/>
  <c r="L722" i="5" s="1"/>
  <c r="M722" i="5" s="1"/>
  <c r="R721" i="5"/>
  <c r="K721" i="5"/>
  <c r="L721" i="5" s="1"/>
  <c r="M721" i="5" s="1"/>
  <c r="I720" i="5"/>
  <c r="R720" i="5"/>
  <c r="K720" i="5"/>
  <c r="L720" i="5" s="1"/>
  <c r="M720" i="5" s="1"/>
  <c r="I719" i="5"/>
  <c r="R719" i="5"/>
  <c r="K719" i="5"/>
  <c r="L719" i="5" s="1"/>
  <c r="M719" i="5" s="1"/>
  <c r="I718" i="5"/>
  <c r="R718" i="5"/>
  <c r="K718" i="5"/>
  <c r="L718" i="5" s="1"/>
  <c r="M718" i="5" s="1"/>
  <c r="I717" i="5"/>
  <c r="R717" i="5"/>
  <c r="K717" i="5"/>
  <c r="L717" i="5" s="1"/>
  <c r="M717" i="5" s="1"/>
  <c r="I716" i="5"/>
  <c r="R716" i="5"/>
  <c r="K716" i="5"/>
  <c r="L716" i="5" s="1"/>
  <c r="M716" i="5" s="1"/>
  <c r="I715" i="5"/>
  <c r="R715" i="5"/>
  <c r="K715" i="5"/>
  <c r="L715" i="5" s="1"/>
  <c r="M715" i="5" s="1"/>
  <c r="I714" i="5"/>
  <c r="R714" i="5"/>
  <c r="K714" i="5"/>
  <c r="L714" i="5" s="1"/>
  <c r="M714" i="5" s="1"/>
  <c r="I713" i="5"/>
  <c r="R713" i="5"/>
  <c r="K713" i="5"/>
  <c r="L713" i="5" s="1"/>
  <c r="M713" i="5" s="1"/>
  <c r="R712" i="5"/>
  <c r="K712" i="5"/>
  <c r="L712" i="5" s="1"/>
  <c r="M712" i="5" s="1"/>
  <c r="W711" i="5"/>
  <c r="Z711" i="5" s="1"/>
  <c r="I711" i="5"/>
  <c r="R711" i="5"/>
  <c r="K711" i="5"/>
  <c r="L711" i="5" s="1"/>
  <c r="M711" i="5" s="1"/>
  <c r="I710" i="5"/>
  <c r="R710" i="5"/>
  <c r="K710" i="5"/>
  <c r="L710" i="5" s="1"/>
  <c r="M710" i="5" s="1"/>
  <c r="R709" i="5"/>
  <c r="K709" i="5"/>
  <c r="L709" i="5" s="1"/>
  <c r="M709" i="5" s="1"/>
  <c r="I708" i="5"/>
  <c r="R708" i="5"/>
  <c r="K708" i="5"/>
  <c r="L708" i="5" s="1"/>
  <c r="M708" i="5" s="1"/>
  <c r="I707" i="5"/>
  <c r="R707" i="5"/>
  <c r="K707" i="5"/>
  <c r="L707" i="5" s="1"/>
  <c r="M707" i="5" s="1"/>
  <c r="I706" i="5"/>
  <c r="R706" i="5"/>
  <c r="K706" i="5"/>
  <c r="L706" i="5" s="1"/>
  <c r="M706" i="5" s="1"/>
  <c r="I705" i="5"/>
  <c r="R705" i="5"/>
  <c r="K705" i="5"/>
  <c r="L705" i="5" s="1"/>
  <c r="M705" i="5" s="1"/>
  <c r="I704" i="5"/>
  <c r="R704" i="5"/>
  <c r="K704" i="5"/>
  <c r="L704" i="5" s="1"/>
  <c r="M704" i="5" s="1"/>
  <c r="R703" i="5"/>
  <c r="K703" i="5"/>
  <c r="L703" i="5" s="1"/>
  <c r="M703" i="5" s="1"/>
  <c r="I702" i="5"/>
  <c r="R702" i="5"/>
  <c r="K702" i="5"/>
  <c r="L702" i="5" s="1"/>
  <c r="M702" i="5" s="1"/>
  <c r="I701" i="5"/>
  <c r="R701" i="5"/>
  <c r="K701" i="5"/>
  <c r="L701" i="5" s="1"/>
  <c r="M701" i="5" s="1"/>
  <c r="I700" i="5"/>
  <c r="R700" i="5"/>
  <c r="K700" i="5"/>
  <c r="L700" i="5" s="1"/>
  <c r="M700" i="5" s="1"/>
  <c r="I699" i="5"/>
  <c r="R699" i="5"/>
  <c r="K699" i="5"/>
  <c r="L699" i="5" s="1"/>
  <c r="M699" i="5" s="1"/>
  <c r="I698" i="5"/>
  <c r="R698" i="5"/>
  <c r="K698" i="5"/>
  <c r="L698" i="5" s="1"/>
  <c r="M698" i="5" s="1"/>
  <c r="I697" i="5"/>
  <c r="R697" i="5"/>
  <c r="K697" i="5"/>
  <c r="L697" i="5" s="1"/>
  <c r="M697" i="5" s="1"/>
  <c r="I696" i="5"/>
  <c r="R696" i="5"/>
  <c r="K696" i="5"/>
  <c r="L696" i="5" s="1"/>
  <c r="M696" i="5" s="1"/>
  <c r="I695" i="5"/>
  <c r="R695" i="5"/>
  <c r="K695" i="5"/>
  <c r="L695" i="5" s="1"/>
  <c r="M695" i="5" s="1"/>
  <c r="I694" i="5"/>
  <c r="R694" i="5"/>
  <c r="K694" i="5"/>
  <c r="L694" i="5" s="1"/>
  <c r="M694" i="5" s="1"/>
  <c r="I693" i="5"/>
  <c r="R693" i="5"/>
  <c r="K693" i="5"/>
  <c r="L693" i="5" s="1"/>
  <c r="M693" i="5" s="1"/>
  <c r="I692" i="5"/>
  <c r="R692" i="5"/>
  <c r="K692" i="5"/>
  <c r="L692" i="5" s="1"/>
  <c r="M692" i="5" s="1"/>
  <c r="R691" i="5"/>
  <c r="K691" i="5"/>
  <c r="L691" i="5" s="1"/>
  <c r="M691" i="5" s="1"/>
  <c r="I690" i="5"/>
  <c r="R690" i="5"/>
  <c r="K690" i="5"/>
  <c r="L690" i="5" s="1"/>
  <c r="M690" i="5" s="1"/>
  <c r="W689" i="5"/>
  <c r="Z689" i="5" s="1"/>
  <c r="I689" i="5"/>
  <c r="R689" i="5"/>
  <c r="K689" i="5"/>
  <c r="L689" i="5" s="1"/>
  <c r="M689" i="5" s="1"/>
  <c r="R688" i="5"/>
  <c r="K688" i="5"/>
  <c r="L688" i="5" s="1"/>
  <c r="M688" i="5" s="1"/>
  <c r="I687" i="5"/>
  <c r="R687" i="5"/>
  <c r="K687" i="5"/>
  <c r="L687" i="5" s="1"/>
  <c r="M687" i="5" s="1"/>
  <c r="R686" i="5"/>
  <c r="K686" i="5"/>
  <c r="L686" i="5" s="1"/>
  <c r="M686" i="5" s="1"/>
  <c r="R685" i="5"/>
  <c r="K685" i="5"/>
  <c r="L685" i="5" s="1"/>
  <c r="M685" i="5" s="1"/>
  <c r="R684" i="5"/>
  <c r="K684" i="5"/>
  <c r="L684" i="5" s="1"/>
  <c r="M684" i="5" s="1"/>
  <c r="R683" i="5"/>
  <c r="K683" i="5"/>
  <c r="L683" i="5" s="1"/>
  <c r="M683" i="5" s="1"/>
  <c r="R682" i="5"/>
  <c r="K682" i="5"/>
  <c r="L682" i="5" s="1"/>
  <c r="M682" i="5" s="1"/>
  <c r="R681" i="5"/>
  <c r="K681" i="5"/>
  <c r="L681" i="5" s="1"/>
  <c r="M681" i="5" s="1"/>
  <c r="R680" i="5"/>
  <c r="K680" i="5"/>
  <c r="L680" i="5" s="1"/>
  <c r="M680" i="5" s="1"/>
  <c r="R679" i="5"/>
  <c r="K679" i="5"/>
  <c r="L679" i="5" s="1"/>
  <c r="M679" i="5" s="1"/>
  <c r="I678" i="5"/>
  <c r="R678" i="5"/>
  <c r="K678" i="5"/>
  <c r="L678" i="5" s="1"/>
  <c r="M678" i="5" s="1"/>
  <c r="R677" i="5"/>
  <c r="K677" i="5"/>
  <c r="L677" i="5" s="1"/>
  <c r="M677" i="5" s="1"/>
  <c r="I676" i="5"/>
  <c r="R676" i="5"/>
  <c r="K676" i="5"/>
  <c r="L676" i="5" s="1"/>
  <c r="M676" i="5" s="1"/>
  <c r="I675" i="5"/>
  <c r="R675" i="5"/>
  <c r="K675" i="5"/>
  <c r="L675" i="5" s="1"/>
  <c r="M675" i="5" s="1"/>
  <c r="R674" i="5"/>
  <c r="K674" i="5"/>
  <c r="L674" i="5" s="1"/>
  <c r="M674" i="5" s="1"/>
  <c r="I673" i="5"/>
  <c r="R673" i="5"/>
  <c r="K673" i="5"/>
  <c r="L673" i="5" s="1"/>
  <c r="M673" i="5" s="1"/>
  <c r="I672" i="5"/>
  <c r="R672" i="5"/>
  <c r="K672" i="5"/>
  <c r="L672" i="5" s="1"/>
  <c r="M672" i="5" s="1"/>
  <c r="R671" i="5"/>
  <c r="K671" i="5"/>
  <c r="L671" i="5" s="1"/>
  <c r="M671" i="5" s="1"/>
  <c r="I670" i="5"/>
  <c r="R670" i="5"/>
  <c r="K670" i="5"/>
  <c r="L670" i="5" s="1"/>
  <c r="M670" i="5" s="1"/>
  <c r="I669" i="5"/>
  <c r="R669" i="5"/>
  <c r="K669" i="5"/>
  <c r="L669" i="5" s="1"/>
  <c r="M669" i="5" s="1"/>
  <c r="R668" i="5"/>
  <c r="K668" i="5"/>
  <c r="L668" i="5" s="1"/>
  <c r="M668" i="5" s="1"/>
  <c r="I667" i="5"/>
  <c r="R667" i="5"/>
  <c r="K667" i="5"/>
  <c r="L667" i="5" s="1"/>
  <c r="M667" i="5" s="1"/>
  <c r="I666" i="5"/>
  <c r="R666" i="5"/>
  <c r="K666" i="5"/>
  <c r="L666" i="5" s="1"/>
  <c r="M666" i="5" s="1"/>
  <c r="R665" i="5"/>
  <c r="K665" i="5"/>
  <c r="L665" i="5" s="1"/>
  <c r="M665" i="5" s="1"/>
  <c r="I664" i="5"/>
  <c r="R664" i="5"/>
  <c r="K664" i="5"/>
  <c r="L664" i="5" s="1"/>
  <c r="M664" i="5" s="1"/>
  <c r="I663" i="5"/>
  <c r="R663" i="5"/>
  <c r="K663" i="5"/>
  <c r="L663" i="5" s="1"/>
  <c r="M663" i="5" s="1"/>
  <c r="R662" i="5"/>
  <c r="K662" i="5"/>
  <c r="L662" i="5" s="1"/>
  <c r="M662" i="5" s="1"/>
  <c r="I661" i="5"/>
  <c r="R661" i="5"/>
  <c r="K661" i="5"/>
  <c r="L661" i="5" s="1"/>
  <c r="M661" i="5" s="1"/>
  <c r="I660" i="5"/>
  <c r="R660" i="5"/>
  <c r="K660" i="5"/>
  <c r="L660" i="5" s="1"/>
  <c r="M660" i="5" s="1"/>
  <c r="I659" i="5"/>
  <c r="R659" i="5"/>
  <c r="K659" i="5"/>
  <c r="L659" i="5" s="1"/>
  <c r="M659" i="5" s="1"/>
  <c r="I658" i="5"/>
  <c r="R658" i="5"/>
  <c r="K658" i="5"/>
  <c r="L658" i="5" s="1"/>
  <c r="M658" i="5" s="1"/>
  <c r="I657" i="5"/>
  <c r="R657" i="5"/>
  <c r="K657" i="5"/>
  <c r="L657" i="5" s="1"/>
  <c r="M657" i="5" s="1"/>
  <c r="I656" i="5"/>
  <c r="R656" i="5"/>
  <c r="K656" i="5"/>
  <c r="L656" i="5" s="1"/>
  <c r="M656" i="5" s="1"/>
  <c r="I655" i="5"/>
  <c r="R655" i="5"/>
  <c r="K655" i="5"/>
  <c r="L655" i="5" s="1"/>
  <c r="M655" i="5" s="1"/>
  <c r="I654" i="5"/>
  <c r="R654" i="5"/>
  <c r="K654" i="5"/>
  <c r="L654" i="5" s="1"/>
  <c r="M654" i="5" s="1"/>
  <c r="I653" i="5"/>
  <c r="R653" i="5"/>
  <c r="K653" i="5"/>
  <c r="L653" i="5" s="1"/>
  <c r="M653" i="5" s="1"/>
  <c r="I652" i="5"/>
  <c r="R652" i="5"/>
  <c r="K652" i="5"/>
  <c r="L652" i="5" s="1"/>
  <c r="M652" i="5" s="1"/>
  <c r="I651" i="5"/>
  <c r="R651" i="5"/>
  <c r="K651" i="5"/>
  <c r="L651" i="5" s="1"/>
  <c r="M651" i="5" s="1"/>
  <c r="I650" i="5"/>
  <c r="R650" i="5"/>
  <c r="K650" i="5"/>
  <c r="L650" i="5" s="1"/>
  <c r="M650" i="5" s="1"/>
  <c r="I649" i="5"/>
  <c r="R649" i="5"/>
  <c r="K649" i="5"/>
  <c r="L649" i="5" s="1"/>
  <c r="M649" i="5" s="1"/>
  <c r="I648" i="5"/>
  <c r="R648" i="5"/>
  <c r="K648" i="5"/>
  <c r="L648" i="5" s="1"/>
  <c r="M648" i="5" s="1"/>
  <c r="I647" i="5"/>
  <c r="R647" i="5"/>
  <c r="K647" i="5"/>
  <c r="L647" i="5" s="1"/>
  <c r="M647" i="5" s="1"/>
  <c r="I646" i="5"/>
  <c r="R646" i="5"/>
  <c r="K646" i="5"/>
  <c r="L646" i="5" s="1"/>
  <c r="M646" i="5" s="1"/>
  <c r="I645" i="5"/>
  <c r="R645" i="5"/>
  <c r="K645" i="5"/>
  <c r="L645" i="5" s="1"/>
  <c r="M645" i="5" s="1"/>
  <c r="I644" i="5"/>
  <c r="R644" i="5"/>
  <c r="K644" i="5"/>
  <c r="L644" i="5" s="1"/>
  <c r="M644" i="5" s="1"/>
  <c r="I643" i="5"/>
  <c r="R643" i="5"/>
  <c r="K643" i="5"/>
  <c r="L643" i="5" s="1"/>
  <c r="M643" i="5" s="1"/>
  <c r="I642" i="5"/>
  <c r="R642" i="5"/>
  <c r="K642" i="5"/>
  <c r="L642" i="5" s="1"/>
  <c r="M642" i="5" s="1"/>
  <c r="I641" i="5"/>
  <c r="R641" i="5"/>
  <c r="K641" i="5"/>
  <c r="L641" i="5" s="1"/>
  <c r="M641" i="5" s="1"/>
  <c r="I640" i="5"/>
  <c r="R640" i="5"/>
  <c r="K640" i="5"/>
  <c r="L640" i="5" s="1"/>
  <c r="M640" i="5" s="1"/>
  <c r="I639" i="5"/>
  <c r="R639" i="5"/>
  <c r="K639" i="5"/>
  <c r="L639" i="5" s="1"/>
  <c r="M639" i="5" s="1"/>
  <c r="I638" i="5"/>
  <c r="R638" i="5"/>
  <c r="K638" i="5"/>
  <c r="L638" i="5" s="1"/>
  <c r="M638" i="5" s="1"/>
  <c r="I637" i="5"/>
  <c r="R637" i="5"/>
  <c r="K637" i="5"/>
  <c r="L637" i="5" s="1"/>
  <c r="M637" i="5" s="1"/>
  <c r="I636" i="5"/>
  <c r="R636" i="5"/>
  <c r="K636" i="5"/>
  <c r="L636" i="5" s="1"/>
  <c r="M636" i="5" s="1"/>
  <c r="I635" i="5"/>
  <c r="R635" i="5"/>
  <c r="K635" i="5"/>
  <c r="L635" i="5" s="1"/>
  <c r="M635" i="5" s="1"/>
  <c r="I634" i="5"/>
  <c r="R634" i="5"/>
  <c r="K634" i="5"/>
  <c r="L634" i="5" s="1"/>
  <c r="M634" i="5" s="1"/>
  <c r="I633" i="5"/>
  <c r="R633" i="5"/>
  <c r="K633" i="5"/>
  <c r="L633" i="5" s="1"/>
  <c r="M633" i="5" s="1"/>
  <c r="I632" i="5"/>
  <c r="R632" i="5"/>
  <c r="K632" i="5"/>
  <c r="L632" i="5" s="1"/>
  <c r="M632" i="5" s="1"/>
  <c r="I631" i="5"/>
  <c r="R631" i="5"/>
  <c r="K631" i="5"/>
  <c r="L631" i="5" s="1"/>
  <c r="M631" i="5" s="1"/>
  <c r="I630" i="5"/>
  <c r="R630" i="5"/>
  <c r="K630" i="5"/>
  <c r="L630" i="5" s="1"/>
  <c r="M630" i="5" s="1"/>
  <c r="I629" i="5"/>
  <c r="R629" i="5"/>
  <c r="K629" i="5"/>
  <c r="L629" i="5" s="1"/>
  <c r="M629" i="5" s="1"/>
  <c r="I628" i="5"/>
  <c r="R628" i="5"/>
  <c r="K628" i="5"/>
  <c r="L628" i="5" s="1"/>
  <c r="M628" i="5" s="1"/>
  <c r="I627" i="5"/>
  <c r="R627" i="5"/>
  <c r="K627" i="5"/>
  <c r="L627" i="5" s="1"/>
  <c r="M627" i="5" s="1"/>
  <c r="I626" i="5"/>
  <c r="R626" i="5"/>
  <c r="K626" i="5"/>
  <c r="L626" i="5" s="1"/>
  <c r="M626" i="5" s="1"/>
  <c r="I625" i="5"/>
  <c r="R625" i="5"/>
  <c r="K625" i="5"/>
  <c r="L625" i="5" s="1"/>
  <c r="M625" i="5" s="1"/>
  <c r="I624" i="5"/>
  <c r="R624" i="5"/>
  <c r="K624" i="5"/>
  <c r="L624" i="5" s="1"/>
  <c r="M624" i="5" s="1"/>
  <c r="I623" i="5"/>
  <c r="R623" i="5"/>
  <c r="K623" i="5"/>
  <c r="L623" i="5" s="1"/>
  <c r="M623" i="5" s="1"/>
  <c r="I622" i="5"/>
  <c r="R622" i="5"/>
  <c r="K622" i="5"/>
  <c r="L622" i="5" s="1"/>
  <c r="M622" i="5" s="1"/>
  <c r="I621" i="5"/>
  <c r="R621" i="5"/>
  <c r="K621" i="5"/>
  <c r="L621" i="5" s="1"/>
  <c r="M621" i="5" s="1"/>
  <c r="I620" i="5"/>
  <c r="R620" i="5"/>
  <c r="K620" i="5"/>
  <c r="L620" i="5" s="1"/>
  <c r="M620" i="5" s="1"/>
  <c r="I619" i="5"/>
  <c r="R619" i="5"/>
  <c r="K619" i="5"/>
  <c r="L619" i="5" s="1"/>
  <c r="M619" i="5" s="1"/>
  <c r="I618" i="5"/>
  <c r="R618" i="5"/>
  <c r="K618" i="5"/>
  <c r="L618" i="5" s="1"/>
  <c r="M618" i="5" s="1"/>
  <c r="I617" i="5"/>
  <c r="R617" i="5"/>
  <c r="K617" i="5"/>
  <c r="L617" i="5" s="1"/>
  <c r="M617" i="5" s="1"/>
  <c r="I616" i="5"/>
  <c r="R616" i="5"/>
  <c r="K616" i="5"/>
  <c r="L616" i="5" s="1"/>
  <c r="M616" i="5" s="1"/>
  <c r="I615" i="5"/>
  <c r="R615" i="5"/>
  <c r="K615" i="5"/>
  <c r="L615" i="5" s="1"/>
  <c r="M615" i="5" s="1"/>
  <c r="I614" i="5"/>
  <c r="R614" i="5"/>
  <c r="K614" i="5"/>
  <c r="L614" i="5" s="1"/>
  <c r="M614" i="5" s="1"/>
  <c r="I613" i="5"/>
  <c r="R613" i="5"/>
  <c r="K613" i="5"/>
  <c r="L613" i="5" s="1"/>
  <c r="M613" i="5" s="1"/>
  <c r="I612" i="5"/>
  <c r="R612" i="5"/>
  <c r="K612" i="5"/>
  <c r="L612" i="5" s="1"/>
  <c r="M612" i="5" s="1"/>
  <c r="I611" i="5"/>
  <c r="R611" i="5"/>
  <c r="K611" i="5"/>
  <c r="L611" i="5" s="1"/>
  <c r="M611" i="5" s="1"/>
  <c r="I610" i="5"/>
  <c r="R610" i="5"/>
  <c r="K610" i="5"/>
  <c r="L610" i="5" s="1"/>
  <c r="M610" i="5" s="1"/>
  <c r="I609" i="5"/>
  <c r="R609" i="5"/>
  <c r="K609" i="5"/>
  <c r="L609" i="5" s="1"/>
  <c r="M609" i="5" s="1"/>
  <c r="I608" i="5"/>
  <c r="R608" i="5"/>
  <c r="K608" i="5"/>
  <c r="L608" i="5" s="1"/>
  <c r="M608" i="5" s="1"/>
  <c r="I607" i="5"/>
  <c r="R607" i="5"/>
  <c r="K607" i="5"/>
  <c r="L607" i="5" s="1"/>
  <c r="M607" i="5" s="1"/>
  <c r="I606" i="5"/>
  <c r="R606" i="5"/>
  <c r="K606" i="5"/>
  <c r="L606" i="5" s="1"/>
  <c r="M606" i="5" s="1"/>
  <c r="I605" i="5"/>
  <c r="R605" i="5"/>
  <c r="K605" i="5"/>
  <c r="L605" i="5" s="1"/>
  <c r="M605" i="5" s="1"/>
  <c r="I604" i="5"/>
  <c r="R604" i="5"/>
  <c r="K604" i="5"/>
  <c r="L604" i="5" s="1"/>
  <c r="M604" i="5" s="1"/>
  <c r="I603" i="5"/>
  <c r="R603" i="5"/>
  <c r="K603" i="5"/>
  <c r="L603" i="5" s="1"/>
  <c r="M603" i="5" s="1"/>
  <c r="I602" i="5"/>
  <c r="R602" i="5"/>
  <c r="K602" i="5"/>
  <c r="L602" i="5" s="1"/>
  <c r="M602" i="5" s="1"/>
  <c r="I601" i="5"/>
  <c r="R601" i="5"/>
  <c r="K601" i="5"/>
  <c r="L601" i="5" s="1"/>
  <c r="M601" i="5" s="1"/>
  <c r="I600" i="5"/>
  <c r="R600" i="5"/>
  <c r="K600" i="5"/>
  <c r="L600" i="5" s="1"/>
  <c r="M600" i="5" s="1"/>
  <c r="I599" i="5"/>
  <c r="R599" i="5"/>
  <c r="K599" i="5"/>
  <c r="L599" i="5" s="1"/>
  <c r="M599" i="5" s="1"/>
  <c r="I598" i="5"/>
  <c r="R598" i="5"/>
  <c r="K598" i="5"/>
  <c r="L598" i="5" s="1"/>
  <c r="M598" i="5" s="1"/>
  <c r="I597" i="5"/>
  <c r="R597" i="5"/>
  <c r="K597" i="5"/>
  <c r="L597" i="5" s="1"/>
  <c r="M597" i="5" s="1"/>
  <c r="I596" i="5"/>
  <c r="R596" i="5"/>
  <c r="K596" i="5"/>
  <c r="L596" i="5" s="1"/>
  <c r="M596" i="5" s="1"/>
  <c r="I595" i="5"/>
  <c r="R595" i="5"/>
  <c r="K595" i="5"/>
  <c r="L595" i="5" s="1"/>
  <c r="M595" i="5" s="1"/>
  <c r="I594" i="5"/>
  <c r="R594" i="5"/>
  <c r="K594" i="5"/>
  <c r="L594" i="5" s="1"/>
  <c r="M594" i="5" s="1"/>
  <c r="I593" i="5"/>
  <c r="R593" i="5"/>
  <c r="K593" i="5"/>
  <c r="L593" i="5" s="1"/>
  <c r="M593" i="5" s="1"/>
  <c r="I592" i="5"/>
  <c r="R592" i="5"/>
  <c r="K592" i="5"/>
  <c r="L592" i="5" s="1"/>
  <c r="M592" i="5" s="1"/>
  <c r="I591" i="5"/>
  <c r="R591" i="5"/>
  <c r="K591" i="5"/>
  <c r="L591" i="5" s="1"/>
  <c r="M591" i="5" s="1"/>
  <c r="I590" i="5"/>
  <c r="R590" i="5"/>
  <c r="K590" i="5"/>
  <c r="L590" i="5" s="1"/>
  <c r="M590" i="5" s="1"/>
  <c r="I589" i="5"/>
  <c r="R589" i="5"/>
  <c r="K589" i="5"/>
  <c r="L589" i="5" s="1"/>
  <c r="M589" i="5" s="1"/>
  <c r="I588" i="5"/>
  <c r="R588" i="5"/>
  <c r="K588" i="5"/>
  <c r="L588" i="5" s="1"/>
  <c r="M588" i="5" s="1"/>
  <c r="I587" i="5"/>
  <c r="R587" i="5"/>
  <c r="K587" i="5"/>
  <c r="L587" i="5" s="1"/>
  <c r="M587" i="5" s="1"/>
  <c r="I586" i="5"/>
  <c r="R586" i="5"/>
  <c r="K586" i="5"/>
  <c r="L586" i="5" s="1"/>
  <c r="M586" i="5" s="1"/>
  <c r="I585" i="5"/>
  <c r="R585" i="5"/>
  <c r="K585" i="5"/>
  <c r="L585" i="5" s="1"/>
  <c r="M585" i="5" s="1"/>
  <c r="R584" i="5"/>
  <c r="K584" i="5"/>
  <c r="L584" i="5" s="1"/>
  <c r="M584" i="5" s="1"/>
  <c r="I583" i="5"/>
  <c r="R583" i="5"/>
  <c r="K583" i="5"/>
  <c r="L583" i="5" s="1"/>
  <c r="M583" i="5" s="1"/>
  <c r="I582" i="5"/>
  <c r="R582" i="5"/>
  <c r="K582" i="5"/>
  <c r="L582" i="5" s="1"/>
  <c r="M582" i="5" s="1"/>
  <c r="R581" i="5"/>
  <c r="K581" i="5"/>
  <c r="L581" i="5" s="1"/>
  <c r="M581" i="5" s="1"/>
  <c r="I580" i="5"/>
  <c r="R580" i="5"/>
  <c r="K580" i="5"/>
  <c r="L580" i="5" s="1"/>
  <c r="M580" i="5" s="1"/>
  <c r="I579" i="5"/>
  <c r="R579" i="5"/>
  <c r="K579" i="5"/>
  <c r="L579" i="5" s="1"/>
  <c r="M579" i="5" s="1"/>
  <c r="W578" i="5"/>
  <c r="Z578" i="5" s="1"/>
  <c r="I578" i="5"/>
  <c r="R578" i="5"/>
  <c r="K578" i="5"/>
  <c r="L578" i="5" s="1"/>
  <c r="M578" i="5" s="1"/>
  <c r="I577" i="5"/>
  <c r="R577" i="5"/>
  <c r="K577" i="5"/>
  <c r="L577" i="5" s="1"/>
  <c r="M577" i="5" s="1"/>
  <c r="I576" i="5"/>
  <c r="R576" i="5"/>
  <c r="K576" i="5"/>
  <c r="L576" i="5" s="1"/>
  <c r="M576" i="5" s="1"/>
  <c r="I575" i="5"/>
  <c r="R575" i="5"/>
  <c r="K575" i="5"/>
  <c r="L575" i="5" s="1"/>
  <c r="M575" i="5" s="1"/>
  <c r="I574" i="5"/>
  <c r="R574" i="5"/>
  <c r="K574" i="5"/>
  <c r="L574" i="5" s="1"/>
  <c r="M574" i="5" s="1"/>
  <c r="I573" i="5"/>
  <c r="R573" i="5"/>
  <c r="K573" i="5"/>
  <c r="L573" i="5" s="1"/>
  <c r="M573" i="5" s="1"/>
  <c r="R572" i="5"/>
  <c r="K572" i="5"/>
  <c r="L572" i="5" s="1"/>
  <c r="M572" i="5" s="1"/>
  <c r="I571" i="5"/>
  <c r="R571" i="5"/>
  <c r="K571" i="5"/>
  <c r="L571" i="5" s="1"/>
  <c r="M571" i="5" s="1"/>
  <c r="I570" i="5"/>
  <c r="R570" i="5"/>
  <c r="K570" i="5"/>
  <c r="L570" i="5" s="1"/>
  <c r="M570" i="5" s="1"/>
  <c r="I569" i="5"/>
  <c r="R569" i="5"/>
  <c r="K569" i="5"/>
  <c r="L569" i="5" s="1"/>
  <c r="M569" i="5" s="1"/>
  <c r="I568" i="5"/>
  <c r="R568" i="5"/>
  <c r="K568" i="5"/>
  <c r="L568" i="5" s="1"/>
  <c r="M568" i="5" s="1"/>
  <c r="I567" i="5"/>
  <c r="R567" i="5"/>
  <c r="K567" i="5"/>
  <c r="L567" i="5" s="1"/>
  <c r="M567" i="5" s="1"/>
  <c r="I566" i="5"/>
  <c r="R566" i="5"/>
  <c r="K566" i="5"/>
  <c r="L566" i="5" s="1"/>
  <c r="M566" i="5" s="1"/>
  <c r="I565" i="5"/>
  <c r="R565" i="5"/>
  <c r="K565" i="5"/>
  <c r="L565" i="5" s="1"/>
  <c r="M565" i="5" s="1"/>
  <c r="R564" i="5"/>
  <c r="K564" i="5"/>
  <c r="L564" i="5" s="1"/>
  <c r="M564" i="5" s="1"/>
  <c r="I563" i="5"/>
  <c r="R563" i="5"/>
  <c r="K563" i="5"/>
  <c r="L563" i="5" s="1"/>
  <c r="M563" i="5" s="1"/>
  <c r="I562" i="5"/>
  <c r="R562" i="5"/>
  <c r="K562" i="5"/>
  <c r="L562" i="5" s="1"/>
  <c r="M562" i="5" s="1"/>
  <c r="W561" i="5"/>
  <c r="Z561" i="5" s="1"/>
  <c r="I561" i="5"/>
  <c r="R561" i="5"/>
  <c r="K561" i="5"/>
  <c r="L561" i="5" s="1"/>
  <c r="M561" i="5" s="1"/>
  <c r="R560" i="5"/>
  <c r="K560" i="5"/>
  <c r="L560" i="5" s="1"/>
  <c r="M560" i="5" s="1"/>
  <c r="I559" i="5"/>
  <c r="R559" i="5"/>
  <c r="K559" i="5"/>
  <c r="L559" i="5" s="1"/>
  <c r="M559" i="5" s="1"/>
  <c r="R558" i="5"/>
  <c r="K558" i="5"/>
  <c r="L558" i="5" s="1"/>
  <c r="M558" i="5" s="1"/>
  <c r="I557" i="5"/>
  <c r="R557" i="5"/>
  <c r="K557" i="5"/>
  <c r="L557" i="5" s="1"/>
  <c r="M557" i="5" s="1"/>
  <c r="I556" i="5"/>
  <c r="R556" i="5"/>
  <c r="K556" i="5"/>
  <c r="L556" i="5" s="1"/>
  <c r="M556" i="5" s="1"/>
  <c r="I555" i="5"/>
  <c r="R555" i="5"/>
  <c r="K555" i="5"/>
  <c r="L555" i="5" s="1"/>
  <c r="M555" i="5" s="1"/>
  <c r="I554" i="5"/>
  <c r="R554" i="5"/>
  <c r="K554" i="5"/>
  <c r="L554" i="5" s="1"/>
  <c r="M554" i="5" s="1"/>
  <c r="I553" i="5"/>
  <c r="R553" i="5"/>
  <c r="K553" i="5"/>
  <c r="L553" i="5" s="1"/>
  <c r="M553" i="5" s="1"/>
  <c r="R552" i="5"/>
  <c r="K552" i="5"/>
  <c r="L552" i="5" s="1"/>
  <c r="M552" i="5" s="1"/>
  <c r="I551" i="5"/>
  <c r="R551" i="5"/>
  <c r="K551" i="5"/>
  <c r="L551" i="5" s="1"/>
  <c r="M551" i="5" s="1"/>
  <c r="I550" i="5"/>
  <c r="R550" i="5"/>
  <c r="K550" i="5"/>
  <c r="L550" i="5" s="1"/>
  <c r="M550" i="5" s="1"/>
  <c r="R549" i="5"/>
  <c r="K549" i="5"/>
  <c r="L549" i="5" s="1"/>
  <c r="M549" i="5" s="1"/>
  <c r="I548" i="5"/>
  <c r="R548" i="5"/>
  <c r="K548" i="5"/>
  <c r="L548" i="5" s="1"/>
  <c r="M548" i="5" s="1"/>
  <c r="I547" i="5"/>
  <c r="R547" i="5"/>
  <c r="K547" i="5"/>
  <c r="L547" i="5" s="1"/>
  <c r="M547" i="5" s="1"/>
  <c r="I546" i="5"/>
  <c r="R546" i="5"/>
  <c r="K546" i="5"/>
  <c r="L546" i="5" s="1"/>
  <c r="M546" i="5" s="1"/>
  <c r="I545" i="5"/>
  <c r="R545" i="5"/>
  <c r="K545" i="5"/>
  <c r="L545" i="5" s="1"/>
  <c r="M545" i="5" s="1"/>
  <c r="I544" i="5"/>
  <c r="R544" i="5"/>
  <c r="K544" i="5"/>
  <c r="L544" i="5" s="1"/>
  <c r="M544" i="5" s="1"/>
  <c r="R543" i="5"/>
  <c r="K543" i="5"/>
  <c r="L543" i="5" s="1"/>
  <c r="M543" i="5" s="1"/>
  <c r="R542" i="5"/>
  <c r="K542" i="5"/>
  <c r="L542" i="5" s="1"/>
  <c r="M542" i="5" s="1"/>
  <c r="I541" i="5"/>
  <c r="R541" i="5"/>
  <c r="K541" i="5"/>
  <c r="L541" i="5" s="1"/>
  <c r="M541" i="5" s="1"/>
  <c r="I540" i="5"/>
  <c r="R540" i="5"/>
  <c r="K540" i="5"/>
  <c r="L540" i="5" s="1"/>
  <c r="M540" i="5" s="1"/>
  <c r="I539" i="5"/>
  <c r="R539" i="5"/>
  <c r="K539" i="5"/>
  <c r="L539" i="5" s="1"/>
  <c r="M539" i="5" s="1"/>
  <c r="I538" i="5"/>
  <c r="R538" i="5"/>
  <c r="K538" i="5"/>
  <c r="L538" i="5" s="1"/>
  <c r="M538" i="5" s="1"/>
  <c r="R537" i="5"/>
  <c r="K537" i="5"/>
  <c r="L537" i="5" s="1"/>
  <c r="M537" i="5" s="1"/>
  <c r="W536" i="5"/>
  <c r="Z536" i="5" s="1"/>
  <c r="I536" i="5"/>
  <c r="R536" i="5"/>
  <c r="K536" i="5"/>
  <c r="L536" i="5" s="1"/>
  <c r="M536" i="5" s="1"/>
  <c r="I535" i="5"/>
  <c r="R535" i="5"/>
  <c r="K535" i="5"/>
  <c r="L535" i="5" s="1"/>
  <c r="M535" i="5" s="1"/>
  <c r="I534" i="5"/>
  <c r="R534" i="5"/>
  <c r="K534" i="5"/>
  <c r="L534" i="5" s="1"/>
  <c r="M534" i="5" s="1"/>
  <c r="I533" i="5"/>
  <c r="R533" i="5"/>
  <c r="K533" i="5"/>
  <c r="L533" i="5" s="1"/>
  <c r="M533" i="5" s="1"/>
  <c r="I532" i="5"/>
  <c r="R532" i="5"/>
  <c r="K532" i="5"/>
  <c r="L532" i="5" s="1"/>
  <c r="M532" i="5" s="1"/>
  <c r="R531" i="5"/>
  <c r="K531" i="5"/>
  <c r="L531" i="5" s="1"/>
  <c r="M531" i="5" s="1"/>
  <c r="R530" i="5"/>
  <c r="K530" i="5"/>
  <c r="L530" i="5" s="1"/>
  <c r="M530" i="5" s="1"/>
  <c r="I529" i="5"/>
  <c r="R529" i="5"/>
  <c r="K529" i="5"/>
  <c r="L529" i="5" s="1"/>
  <c r="M529" i="5" s="1"/>
  <c r="I528" i="5"/>
  <c r="R528" i="5"/>
  <c r="K528" i="5"/>
  <c r="L528" i="5" s="1"/>
  <c r="M528" i="5" s="1"/>
  <c r="I527" i="5"/>
  <c r="R527" i="5"/>
  <c r="K527" i="5"/>
  <c r="L527" i="5" s="1"/>
  <c r="M527" i="5" s="1"/>
  <c r="I526" i="5"/>
  <c r="R526" i="5"/>
  <c r="K526" i="5"/>
  <c r="L526" i="5" s="1"/>
  <c r="M526" i="5" s="1"/>
  <c r="I525" i="5"/>
  <c r="R525" i="5"/>
  <c r="K525" i="5"/>
  <c r="L525" i="5" s="1"/>
  <c r="M525" i="5" s="1"/>
  <c r="I524" i="5"/>
  <c r="R524" i="5"/>
  <c r="K524" i="5"/>
  <c r="L524" i="5" s="1"/>
  <c r="M524" i="5" s="1"/>
  <c r="I523" i="5"/>
  <c r="R523" i="5"/>
  <c r="K523" i="5"/>
  <c r="L523" i="5" s="1"/>
  <c r="M523" i="5" s="1"/>
  <c r="I522" i="5"/>
  <c r="R522" i="5"/>
  <c r="K522" i="5"/>
  <c r="L522" i="5" s="1"/>
  <c r="M522" i="5" s="1"/>
  <c r="I521" i="5"/>
  <c r="R521" i="5"/>
  <c r="K521" i="5"/>
  <c r="L521" i="5" s="1"/>
  <c r="M521" i="5" s="1"/>
  <c r="I520" i="5"/>
  <c r="R520" i="5"/>
  <c r="K520" i="5"/>
  <c r="L520" i="5" s="1"/>
  <c r="M520" i="5" s="1"/>
  <c r="I519" i="5"/>
  <c r="R519" i="5"/>
  <c r="K519" i="5"/>
  <c r="L519" i="5" s="1"/>
  <c r="M519" i="5" s="1"/>
  <c r="I518" i="5"/>
  <c r="R518" i="5"/>
  <c r="K518" i="5"/>
  <c r="L518" i="5" s="1"/>
  <c r="M518" i="5" s="1"/>
  <c r="I517" i="5"/>
  <c r="R517" i="5"/>
  <c r="K517" i="5"/>
  <c r="L517" i="5" s="1"/>
  <c r="M517" i="5" s="1"/>
  <c r="I516" i="5"/>
  <c r="R516" i="5"/>
  <c r="K516" i="5"/>
  <c r="L516" i="5" s="1"/>
  <c r="M516" i="5" s="1"/>
  <c r="I515" i="5"/>
  <c r="R515" i="5"/>
  <c r="K515" i="5"/>
  <c r="L515" i="5" s="1"/>
  <c r="M515" i="5" s="1"/>
  <c r="I514" i="5"/>
  <c r="R514" i="5"/>
  <c r="K514" i="5"/>
  <c r="L514" i="5" s="1"/>
  <c r="M514" i="5" s="1"/>
  <c r="I513" i="5"/>
  <c r="R513" i="5"/>
  <c r="K513" i="5"/>
  <c r="L513" i="5" s="1"/>
  <c r="M513" i="5" s="1"/>
  <c r="I512" i="5"/>
  <c r="R512" i="5"/>
  <c r="K512" i="5"/>
  <c r="L512" i="5" s="1"/>
  <c r="M512" i="5" s="1"/>
  <c r="I511" i="5"/>
  <c r="R511" i="5"/>
  <c r="K511" i="5"/>
  <c r="L511" i="5" s="1"/>
  <c r="M511" i="5" s="1"/>
  <c r="I510" i="5"/>
  <c r="R510" i="5"/>
  <c r="K510" i="5"/>
  <c r="L510" i="5" s="1"/>
  <c r="M510" i="5" s="1"/>
  <c r="I509" i="5"/>
  <c r="R509" i="5"/>
  <c r="K509" i="5"/>
  <c r="L509" i="5" s="1"/>
  <c r="M509" i="5" s="1"/>
  <c r="I508" i="5"/>
  <c r="R508" i="5"/>
  <c r="K508" i="5"/>
  <c r="L508" i="5" s="1"/>
  <c r="M508" i="5" s="1"/>
  <c r="I507" i="5"/>
  <c r="R507" i="5"/>
  <c r="K507" i="5"/>
  <c r="L507" i="5" s="1"/>
  <c r="M507" i="5" s="1"/>
  <c r="I506" i="5"/>
  <c r="R506" i="5"/>
  <c r="K506" i="5"/>
  <c r="L506" i="5" s="1"/>
  <c r="M506" i="5" s="1"/>
  <c r="I505" i="5"/>
  <c r="R505" i="5"/>
  <c r="K505" i="5"/>
  <c r="L505" i="5" s="1"/>
  <c r="M505" i="5" s="1"/>
  <c r="I504" i="5"/>
  <c r="R504" i="5"/>
  <c r="K504" i="5"/>
  <c r="L504" i="5" s="1"/>
  <c r="M504" i="5" s="1"/>
  <c r="I503" i="5"/>
  <c r="R503" i="5"/>
  <c r="K503" i="5"/>
  <c r="L503" i="5" s="1"/>
  <c r="M503" i="5" s="1"/>
  <c r="I502" i="5"/>
  <c r="R502" i="5"/>
  <c r="K502" i="5"/>
  <c r="L502" i="5" s="1"/>
  <c r="M502" i="5" s="1"/>
  <c r="I501" i="5"/>
  <c r="R501" i="5"/>
  <c r="K501" i="5"/>
  <c r="L501" i="5" s="1"/>
  <c r="M501" i="5" s="1"/>
  <c r="I500" i="5"/>
  <c r="R500" i="5"/>
  <c r="K500" i="5"/>
  <c r="L500" i="5" s="1"/>
  <c r="M500" i="5" s="1"/>
  <c r="I499" i="5"/>
  <c r="R499" i="5"/>
  <c r="K499" i="5"/>
  <c r="L499" i="5" s="1"/>
  <c r="M499" i="5" s="1"/>
  <c r="I498" i="5"/>
  <c r="R498" i="5"/>
  <c r="K498" i="5"/>
  <c r="L498" i="5" s="1"/>
  <c r="M498" i="5" s="1"/>
  <c r="I497" i="5"/>
  <c r="R497" i="5"/>
  <c r="K497" i="5"/>
  <c r="L497" i="5" s="1"/>
  <c r="M497" i="5" s="1"/>
  <c r="I496" i="5"/>
  <c r="R496" i="5"/>
  <c r="K496" i="5"/>
  <c r="L496" i="5" s="1"/>
  <c r="M496" i="5" s="1"/>
  <c r="I495" i="5"/>
  <c r="R495" i="5"/>
  <c r="K495" i="5"/>
  <c r="L495" i="5" s="1"/>
  <c r="M495" i="5" s="1"/>
  <c r="I494" i="5"/>
  <c r="R494" i="5"/>
  <c r="K494" i="5"/>
  <c r="L494" i="5" s="1"/>
  <c r="M494" i="5" s="1"/>
  <c r="I493" i="5"/>
  <c r="R493" i="5"/>
  <c r="K493" i="5"/>
  <c r="L493" i="5" s="1"/>
  <c r="M493" i="5" s="1"/>
  <c r="R492" i="5"/>
  <c r="K492" i="5"/>
  <c r="L492" i="5" s="1"/>
  <c r="M492" i="5" s="1"/>
  <c r="I491" i="5"/>
  <c r="R491" i="5"/>
  <c r="K491" i="5"/>
  <c r="L491" i="5" s="1"/>
  <c r="M491" i="5" s="1"/>
  <c r="I490" i="5"/>
  <c r="R490" i="5"/>
  <c r="K490" i="5"/>
  <c r="L490" i="5" s="1"/>
  <c r="M490" i="5" s="1"/>
  <c r="I489" i="5"/>
  <c r="R489" i="5"/>
  <c r="K489" i="5"/>
  <c r="L489" i="5" s="1"/>
  <c r="M489" i="5" s="1"/>
  <c r="I488" i="5"/>
  <c r="R488" i="5"/>
  <c r="K488" i="5"/>
  <c r="L488" i="5" s="1"/>
  <c r="M488" i="5" s="1"/>
  <c r="R487" i="5"/>
  <c r="K487" i="5"/>
  <c r="L487" i="5" s="1"/>
  <c r="M487" i="5" s="1"/>
  <c r="R486" i="5"/>
  <c r="K486" i="5"/>
  <c r="L486" i="5" s="1"/>
  <c r="M486" i="5" s="1"/>
  <c r="R485" i="5"/>
  <c r="K485" i="5"/>
  <c r="L485" i="5" s="1"/>
  <c r="M485" i="5" s="1"/>
  <c r="I484" i="5"/>
  <c r="R484" i="5"/>
  <c r="K484" i="5"/>
  <c r="L484" i="5" s="1"/>
  <c r="M484" i="5" s="1"/>
  <c r="I483" i="5"/>
  <c r="R483" i="5"/>
  <c r="K483" i="5"/>
  <c r="L483" i="5" s="1"/>
  <c r="M483" i="5" s="1"/>
  <c r="I482" i="5"/>
  <c r="R482" i="5"/>
  <c r="K482" i="5"/>
  <c r="L482" i="5" s="1"/>
  <c r="M482" i="5" s="1"/>
  <c r="W481" i="5"/>
  <c r="Z481" i="5" s="1"/>
  <c r="I481" i="5"/>
  <c r="R481" i="5"/>
  <c r="K481" i="5"/>
  <c r="L481" i="5" s="1"/>
  <c r="M481" i="5" s="1"/>
  <c r="I480" i="5"/>
  <c r="R480" i="5"/>
  <c r="K480" i="5"/>
  <c r="L480" i="5" s="1"/>
  <c r="M480" i="5" s="1"/>
  <c r="I479" i="5"/>
  <c r="R479" i="5"/>
  <c r="K479" i="5"/>
  <c r="L479" i="5" s="1"/>
  <c r="M479" i="5" s="1"/>
  <c r="R478" i="5"/>
  <c r="K478" i="5"/>
  <c r="L478" i="5" s="1"/>
  <c r="M478" i="5" s="1"/>
  <c r="I477" i="5"/>
  <c r="R477" i="5"/>
  <c r="K477" i="5"/>
  <c r="L477" i="5" s="1"/>
  <c r="M477" i="5" s="1"/>
  <c r="R476" i="5"/>
  <c r="K476" i="5"/>
  <c r="L476" i="5" s="1"/>
  <c r="M476" i="5" s="1"/>
  <c r="I475" i="5"/>
  <c r="R475" i="5"/>
  <c r="K475" i="5"/>
  <c r="L475" i="5" s="1"/>
  <c r="M475" i="5" s="1"/>
  <c r="I474" i="5"/>
  <c r="R474" i="5"/>
  <c r="K474" i="5"/>
  <c r="L474" i="5" s="1"/>
  <c r="M474" i="5" s="1"/>
  <c r="I473" i="5"/>
  <c r="R473" i="5"/>
  <c r="K473" i="5"/>
  <c r="L473" i="5" s="1"/>
  <c r="M473" i="5" s="1"/>
  <c r="I472" i="5"/>
  <c r="R472" i="5"/>
  <c r="K472" i="5"/>
  <c r="L472" i="5" s="1"/>
  <c r="M472" i="5" s="1"/>
  <c r="I471" i="5"/>
  <c r="R471" i="5"/>
  <c r="K471" i="5"/>
  <c r="L471" i="5" s="1"/>
  <c r="M471" i="5" s="1"/>
  <c r="W470" i="5"/>
  <c r="Z470" i="5" s="1"/>
  <c r="I470" i="5"/>
  <c r="R470" i="5"/>
  <c r="K470" i="5"/>
  <c r="L470" i="5" s="1"/>
  <c r="M470" i="5" s="1"/>
  <c r="R469" i="5"/>
  <c r="K469" i="5"/>
  <c r="L469" i="5" s="1"/>
  <c r="M469" i="5" s="1"/>
  <c r="R468" i="5"/>
  <c r="K468" i="5"/>
  <c r="L468" i="5" s="1"/>
  <c r="M468" i="5" s="1"/>
  <c r="I467" i="5"/>
  <c r="R467" i="5"/>
  <c r="K467" i="5"/>
  <c r="L467" i="5" s="1"/>
  <c r="M467" i="5" s="1"/>
  <c r="I466" i="5"/>
  <c r="R466" i="5"/>
  <c r="K466" i="5"/>
  <c r="L466" i="5" s="1"/>
  <c r="M466" i="5" s="1"/>
  <c r="I465" i="5"/>
  <c r="R465" i="5"/>
  <c r="K465" i="5"/>
  <c r="L465" i="5" s="1"/>
  <c r="M465" i="5" s="1"/>
  <c r="I464" i="5"/>
  <c r="R464" i="5"/>
  <c r="K464" i="5"/>
  <c r="L464" i="5" s="1"/>
  <c r="M464" i="5" s="1"/>
  <c r="R463" i="5"/>
  <c r="K463" i="5"/>
  <c r="L463" i="5" s="1"/>
  <c r="M463" i="5" s="1"/>
  <c r="I462" i="5"/>
  <c r="R462" i="5"/>
  <c r="K462" i="5"/>
  <c r="L462" i="5" s="1"/>
  <c r="M462" i="5" s="1"/>
  <c r="I461" i="5"/>
  <c r="R461" i="5"/>
  <c r="K461" i="5"/>
  <c r="L461" i="5" s="1"/>
  <c r="M461" i="5" s="1"/>
  <c r="R460" i="5"/>
  <c r="K460" i="5"/>
  <c r="L460" i="5" s="1"/>
  <c r="M460" i="5" s="1"/>
  <c r="I459" i="5"/>
  <c r="R459" i="5"/>
  <c r="K459" i="5"/>
  <c r="L459" i="5" s="1"/>
  <c r="M459" i="5" s="1"/>
  <c r="R458" i="5"/>
  <c r="K458" i="5"/>
  <c r="L458" i="5" s="1"/>
  <c r="M458" i="5" s="1"/>
  <c r="I457" i="5"/>
  <c r="R457" i="5"/>
  <c r="K457" i="5"/>
  <c r="L457" i="5" s="1"/>
  <c r="M457" i="5" s="1"/>
  <c r="I456" i="5"/>
  <c r="R456" i="5"/>
  <c r="K456" i="5"/>
  <c r="L456" i="5" s="1"/>
  <c r="M456" i="5" s="1"/>
  <c r="R455" i="5"/>
  <c r="K455" i="5"/>
  <c r="L455" i="5" s="1"/>
  <c r="M455" i="5" s="1"/>
  <c r="I454" i="5"/>
  <c r="R454" i="5"/>
  <c r="K454" i="5"/>
  <c r="L454" i="5" s="1"/>
  <c r="M454" i="5" s="1"/>
  <c r="I453" i="5"/>
  <c r="R453" i="5"/>
  <c r="K453" i="5"/>
  <c r="L453" i="5" s="1"/>
  <c r="M453" i="5" s="1"/>
  <c r="R452" i="5"/>
  <c r="K452" i="5"/>
  <c r="L452" i="5" s="1"/>
  <c r="M452" i="5" s="1"/>
  <c r="I451" i="5"/>
  <c r="R451" i="5"/>
  <c r="K451" i="5"/>
  <c r="L451" i="5" s="1"/>
  <c r="M451" i="5" s="1"/>
  <c r="I450" i="5"/>
  <c r="R450" i="5"/>
  <c r="K450" i="5"/>
  <c r="L450" i="5" s="1"/>
  <c r="M450" i="5" s="1"/>
  <c r="R449" i="5"/>
  <c r="K449" i="5"/>
  <c r="L449" i="5" s="1"/>
  <c r="M449" i="5" s="1"/>
  <c r="I448" i="5"/>
  <c r="R448" i="5"/>
  <c r="K448" i="5"/>
  <c r="L448" i="5" s="1"/>
  <c r="M448" i="5" s="1"/>
  <c r="I447" i="5"/>
  <c r="R447" i="5"/>
  <c r="K447" i="5"/>
  <c r="L447" i="5" s="1"/>
  <c r="M447" i="5" s="1"/>
  <c r="R446" i="5"/>
  <c r="K446" i="5"/>
  <c r="L446" i="5" s="1"/>
  <c r="M446" i="5" s="1"/>
  <c r="I445" i="5"/>
  <c r="R445" i="5"/>
  <c r="K445" i="5"/>
  <c r="L445" i="5" s="1"/>
  <c r="M445" i="5" s="1"/>
  <c r="I444" i="5"/>
  <c r="R444" i="5"/>
  <c r="K444" i="5"/>
  <c r="L444" i="5" s="1"/>
  <c r="M444" i="5" s="1"/>
  <c r="R443" i="5"/>
  <c r="K443" i="5"/>
  <c r="L443" i="5" s="1"/>
  <c r="M443" i="5" s="1"/>
  <c r="I442" i="5"/>
  <c r="R442" i="5"/>
  <c r="K442" i="5"/>
  <c r="L442" i="5" s="1"/>
  <c r="M442" i="5" s="1"/>
  <c r="I441" i="5"/>
  <c r="R441" i="5"/>
  <c r="K441" i="5"/>
  <c r="L441" i="5" s="1"/>
  <c r="M441" i="5" s="1"/>
  <c r="R440" i="5"/>
  <c r="K440" i="5"/>
  <c r="L440" i="5" s="1"/>
  <c r="M440" i="5" s="1"/>
  <c r="I439" i="5"/>
  <c r="R439" i="5"/>
  <c r="K439" i="5"/>
  <c r="L439" i="5" s="1"/>
  <c r="M439" i="5" s="1"/>
  <c r="I438" i="5"/>
  <c r="R438" i="5"/>
  <c r="K438" i="5"/>
  <c r="L438" i="5" s="1"/>
  <c r="M438" i="5" s="1"/>
  <c r="R437" i="5"/>
  <c r="K437" i="5"/>
  <c r="L437" i="5" s="1"/>
  <c r="M437" i="5" s="1"/>
  <c r="I436" i="5"/>
  <c r="R436" i="5"/>
  <c r="K436" i="5"/>
  <c r="L436" i="5" s="1"/>
  <c r="M436" i="5" s="1"/>
  <c r="I435" i="5"/>
  <c r="R435" i="5"/>
  <c r="K435" i="5"/>
  <c r="L435" i="5" s="1"/>
  <c r="M435" i="5" s="1"/>
  <c r="R434" i="5"/>
  <c r="K434" i="5"/>
  <c r="L434" i="5" s="1"/>
  <c r="M434" i="5" s="1"/>
  <c r="I433" i="5"/>
  <c r="R433" i="5"/>
  <c r="K433" i="5"/>
  <c r="L433" i="5" s="1"/>
  <c r="M433" i="5" s="1"/>
  <c r="I432" i="5"/>
  <c r="R432" i="5"/>
  <c r="K432" i="5"/>
  <c r="L432" i="5" s="1"/>
  <c r="M432" i="5" s="1"/>
  <c r="R431" i="5"/>
  <c r="K431" i="5"/>
  <c r="L431" i="5" s="1"/>
  <c r="M431" i="5" s="1"/>
  <c r="I430" i="5"/>
  <c r="R430" i="5"/>
  <c r="K430" i="5"/>
  <c r="L430" i="5" s="1"/>
  <c r="M430" i="5" s="1"/>
  <c r="I429" i="5"/>
  <c r="R429" i="5"/>
  <c r="K429" i="5"/>
  <c r="L429" i="5" s="1"/>
  <c r="M429" i="5" s="1"/>
  <c r="R428" i="5"/>
  <c r="K428" i="5"/>
  <c r="L428" i="5" s="1"/>
  <c r="M428" i="5" s="1"/>
  <c r="I427" i="5"/>
  <c r="R427" i="5"/>
  <c r="K427" i="5"/>
  <c r="L427" i="5" s="1"/>
  <c r="M427" i="5" s="1"/>
  <c r="I426" i="5"/>
  <c r="R426" i="5"/>
  <c r="K426" i="5"/>
  <c r="L426" i="5" s="1"/>
  <c r="M426" i="5" s="1"/>
  <c r="R425" i="5"/>
  <c r="K425" i="5"/>
  <c r="L425" i="5" s="1"/>
  <c r="M425" i="5" s="1"/>
  <c r="I424" i="5"/>
  <c r="R424" i="5"/>
  <c r="K424" i="5"/>
  <c r="L424" i="5" s="1"/>
  <c r="M424" i="5" s="1"/>
  <c r="I423" i="5"/>
  <c r="R423" i="5"/>
  <c r="K423" i="5"/>
  <c r="L423" i="5" s="1"/>
  <c r="M423" i="5" s="1"/>
  <c r="R422" i="5"/>
  <c r="K422" i="5"/>
  <c r="L422" i="5" s="1"/>
  <c r="M422" i="5" s="1"/>
  <c r="I421" i="5"/>
  <c r="R421" i="5"/>
  <c r="K421" i="5"/>
  <c r="L421" i="5" s="1"/>
  <c r="M421" i="5" s="1"/>
  <c r="I420" i="5"/>
  <c r="R420" i="5"/>
  <c r="K420" i="5"/>
  <c r="L420" i="5" s="1"/>
  <c r="M420" i="5" s="1"/>
  <c r="R419" i="5"/>
  <c r="K419" i="5"/>
  <c r="L419" i="5" s="1"/>
  <c r="M419" i="5" s="1"/>
  <c r="I418" i="5"/>
  <c r="R418" i="5"/>
  <c r="K418" i="5"/>
  <c r="L418" i="5" s="1"/>
  <c r="M418" i="5" s="1"/>
  <c r="I417" i="5"/>
  <c r="R417" i="5"/>
  <c r="K417" i="5"/>
  <c r="L417" i="5" s="1"/>
  <c r="M417" i="5" s="1"/>
  <c r="R416" i="5"/>
  <c r="K416" i="5"/>
  <c r="L416" i="5" s="1"/>
  <c r="M416" i="5" s="1"/>
  <c r="I415" i="5"/>
  <c r="R415" i="5"/>
  <c r="K415" i="5"/>
  <c r="L415" i="5" s="1"/>
  <c r="M415" i="5" s="1"/>
  <c r="I414" i="5"/>
  <c r="R414" i="5"/>
  <c r="K414" i="5"/>
  <c r="L414" i="5" s="1"/>
  <c r="M414" i="5" s="1"/>
  <c r="R413" i="5"/>
  <c r="K413" i="5"/>
  <c r="L413" i="5" s="1"/>
  <c r="M413" i="5" s="1"/>
  <c r="I412" i="5"/>
  <c r="R412" i="5"/>
  <c r="K412" i="5"/>
  <c r="L412" i="5" s="1"/>
  <c r="M412" i="5" s="1"/>
  <c r="I411" i="5"/>
  <c r="R411" i="5"/>
  <c r="K411" i="5"/>
  <c r="L411" i="5" s="1"/>
  <c r="M411" i="5" s="1"/>
  <c r="R410" i="5"/>
  <c r="K410" i="5"/>
  <c r="L410" i="5" s="1"/>
  <c r="M410" i="5" s="1"/>
  <c r="I409" i="5"/>
  <c r="R409" i="5"/>
  <c r="K409" i="5"/>
  <c r="L409" i="5" s="1"/>
  <c r="M409" i="5" s="1"/>
  <c r="I408" i="5"/>
  <c r="R408" i="5"/>
  <c r="K408" i="5"/>
  <c r="L408" i="5" s="1"/>
  <c r="M408" i="5" s="1"/>
  <c r="R407" i="5"/>
  <c r="K407" i="5"/>
  <c r="L407" i="5" s="1"/>
  <c r="M407" i="5" s="1"/>
  <c r="I406" i="5"/>
  <c r="R406" i="5"/>
  <c r="K406" i="5"/>
  <c r="L406" i="5" s="1"/>
  <c r="M406" i="5" s="1"/>
  <c r="I405" i="5"/>
  <c r="R405" i="5"/>
  <c r="K405" i="5"/>
  <c r="L405" i="5" s="1"/>
  <c r="M405" i="5" s="1"/>
  <c r="R404" i="5"/>
  <c r="K404" i="5"/>
  <c r="L404" i="5" s="1"/>
  <c r="M404" i="5" s="1"/>
  <c r="I403" i="5"/>
  <c r="R403" i="5"/>
  <c r="K403" i="5"/>
  <c r="L403" i="5" s="1"/>
  <c r="M403" i="5" s="1"/>
  <c r="I402" i="5"/>
  <c r="R402" i="5"/>
  <c r="K402" i="5"/>
  <c r="L402" i="5" s="1"/>
  <c r="M402" i="5" s="1"/>
  <c r="R401" i="5"/>
  <c r="K401" i="5"/>
  <c r="L401" i="5" s="1"/>
  <c r="M401" i="5" s="1"/>
  <c r="I400" i="5"/>
  <c r="R400" i="5"/>
  <c r="K400" i="5"/>
  <c r="L400" i="5" s="1"/>
  <c r="M400" i="5" s="1"/>
  <c r="I399" i="5"/>
  <c r="R399" i="5"/>
  <c r="K399" i="5"/>
  <c r="L399" i="5" s="1"/>
  <c r="M399" i="5" s="1"/>
  <c r="R398" i="5"/>
  <c r="K398" i="5"/>
  <c r="L398" i="5" s="1"/>
  <c r="M398" i="5" s="1"/>
  <c r="I397" i="5"/>
  <c r="R397" i="5"/>
  <c r="K397" i="5"/>
  <c r="L397" i="5" s="1"/>
  <c r="M397" i="5" s="1"/>
  <c r="I396" i="5"/>
  <c r="R396" i="5"/>
  <c r="K396" i="5"/>
  <c r="L396" i="5" s="1"/>
  <c r="M396" i="5" s="1"/>
  <c r="R395" i="5"/>
  <c r="K395" i="5"/>
  <c r="L395" i="5" s="1"/>
  <c r="M395" i="5" s="1"/>
  <c r="I394" i="5"/>
  <c r="R394" i="5"/>
  <c r="K394" i="5"/>
  <c r="L394" i="5" s="1"/>
  <c r="M394" i="5" s="1"/>
  <c r="R393" i="5"/>
  <c r="K393" i="5"/>
  <c r="L393" i="5" s="1"/>
  <c r="M393" i="5" s="1"/>
  <c r="R392" i="5"/>
  <c r="K392" i="5"/>
  <c r="L392" i="5" s="1"/>
  <c r="M392" i="5" s="1"/>
  <c r="I391" i="5"/>
  <c r="R391" i="5"/>
  <c r="K391" i="5"/>
  <c r="L391" i="5" s="1"/>
  <c r="M391" i="5" s="1"/>
  <c r="R390" i="5"/>
  <c r="K390" i="5"/>
  <c r="L390" i="5" s="1"/>
  <c r="M390" i="5" s="1"/>
  <c r="R389" i="5"/>
  <c r="K389" i="5"/>
  <c r="L389" i="5" s="1"/>
  <c r="M389" i="5" s="1"/>
  <c r="I388" i="5"/>
  <c r="R388" i="5"/>
  <c r="K388" i="5"/>
  <c r="L388" i="5" s="1"/>
  <c r="M388" i="5" s="1"/>
  <c r="I387" i="5"/>
  <c r="R387" i="5"/>
  <c r="K387" i="5"/>
  <c r="L387" i="5" s="1"/>
  <c r="M387" i="5" s="1"/>
  <c r="R386" i="5"/>
  <c r="K386" i="5"/>
  <c r="L386" i="5" s="1"/>
  <c r="M386" i="5" s="1"/>
  <c r="I385" i="5"/>
  <c r="R385" i="5"/>
  <c r="K385" i="5"/>
  <c r="L385" i="5" s="1"/>
  <c r="M385" i="5" s="1"/>
  <c r="I384" i="5"/>
  <c r="R384" i="5"/>
  <c r="K384" i="5"/>
  <c r="L384" i="5" s="1"/>
  <c r="M384" i="5" s="1"/>
  <c r="R383" i="5"/>
  <c r="K383" i="5"/>
  <c r="L383" i="5" s="1"/>
  <c r="M383" i="5" s="1"/>
  <c r="I382" i="5"/>
  <c r="R382" i="5"/>
  <c r="K382" i="5"/>
  <c r="L382" i="5" s="1"/>
  <c r="M382" i="5" s="1"/>
  <c r="R381" i="5"/>
  <c r="K381" i="5"/>
  <c r="L381" i="5" s="1"/>
  <c r="M381" i="5" s="1"/>
  <c r="R380" i="5"/>
  <c r="K380" i="5"/>
  <c r="L380" i="5" s="1"/>
  <c r="M380" i="5" s="1"/>
  <c r="I379" i="5"/>
  <c r="R379" i="5"/>
  <c r="K379" i="5"/>
  <c r="L379" i="5" s="1"/>
  <c r="M379" i="5" s="1"/>
  <c r="R378" i="5"/>
  <c r="K378" i="5"/>
  <c r="L378" i="5" s="1"/>
  <c r="M378" i="5" s="1"/>
  <c r="R377" i="5"/>
  <c r="K377" i="5"/>
  <c r="L377" i="5" s="1"/>
  <c r="M377" i="5" s="1"/>
  <c r="I376" i="5"/>
  <c r="R376" i="5"/>
  <c r="K376" i="5"/>
  <c r="L376" i="5" s="1"/>
  <c r="M376" i="5" s="1"/>
  <c r="I375" i="5"/>
  <c r="R375" i="5"/>
  <c r="K375" i="5"/>
  <c r="L375" i="5" s="1"/>
  <c r="M375" i="5" s="1"/>
  <c r="R374" i="5"/>
  <c r="K374" i="5"/>
  <c r="L374" i="5" s="1"/>
  <c r="M374" i="5" s="1"/>
  <c r="I373" i="5"/>
  <c r="R373" i="5"/>
  <c r="K373" i="5"/>
  <c r="L373" i="5" s="1"/>
  <c r="M373" i="5" s="1"/>
  <c r="I372" i="5"/>
  <c r="R372" i="5"/>
  <c r="K372" i="5"/>
  <c r="L372" i="5" s="1"/>
  <c r="M372" i="5" s="1"/>
  <c r="R371" i="5"/>
  <c r="K371" i="5"/>
  <c r="L371" i="5" s="1"/>
  <c r="M371" i="5" s="1"/>
  <c r="I370" i="5"/>
  <c r="R370" i="5"/>
  <c r="K370" i="5"/>
  <c r="L370" i="5" s="1"/>
  <c r="M370" i="5" s="1"/>
  <c r="R369" i="5"/>
  <c r="K369" i="5"/>
  <c r="L369" i="5" s="1"/>
  <c r="M369" i="5" s="1"/>
  <c r="R368" i="5"/>
  <c r="K368" i="5"/>
  <c r="L368" i="5" s="1"/>
  <c r="M368" i="5" s="1"/>
  <c r="I367" i="5"/>
  <c r="R367" i="5"/>
  <c r="K367" i="5"/>
  <c r="L367" i="5" s="1"/>
  <c r="M367" i="5" s="1"/>
  <c r="I366" i="5"/>
  <c r="R366" i="5"/>
  <c r="K366" i="5"/>
  <c r="L366" i="5" s="1"/>
  <c r="M366" i="5" s="1"/>
  <c r="I365" i="5"/>
  <c r="R365" i="5"/>
  <c r="K365" i="5"/>
  <c r="L365" i="5" s="1"/>
  <c r="M365" i="5" s="1"/>
  <c r="I364" i="5"/>
  <c r="R364" i="5"/>
  <c r="K364" i="5"/>
  <c r="L364" i="5" s="1"/>
  <c r="M364" i="5" s="1"/>
  <c r="I363" i="5"/>
  <c r="R363" i="5"/>
  <c r="K363" i="5"/>
  <c r="L363" i="5" s="1"/>
  <c r="M363" i="5" s="1"/>
  <c r="I362" i="5"/>
  <c r="R362" i="5"/>
  <c r="K362" i="5"/>
  <c r="L362" i="5" s="1"/>
  <c r="M362" i="5" s="1"/>
  <c r="I361" i="5"/>
  <c r="R361" i="5"/>
  <c r="K361" i="5"/>
  <c r="L361" i="5" s="1"/>
  <c r="M361" i="5" s="1"/>
  <c r="R360" i="5"/>
  <c r="K360" i="5"/>
  <c r="L360" i="5" s="1"/>
  <c r="M360" i="5" s="1"/>
  <c r="I359" i="5"/>
  <c r="R359" i="5"/>
  <c r="K359" i="5"/>
  <c r="L359" i="5" s="1"/>
  <c r="M359" i="5" s="1"/>
  <c r="I358" i="5"/>
  <c r="R358" i="5"/>
  <c r="K358" i="5"/>
  <c r="L358" i="5" s="1"/>
  <c r="M358" i="5" s="1"/>
  <c r="I357" i="5"/>
  <c r="R357" i="5"/>
  <c r="K357" i="5"/>
  <c r="L357" i="5" s="1"/>
  <c r="M357" i="5" s="1"/>
  <c r="I356" i="5"/>
  <c r="R356" i="5"/>
  <c r="K356" i="5"/>
  <c r="L356" i="5" s="1"/>
  <c r="M356" i="5" s="1"/>
  <c r="I355" i="5"/>
  <c r="R355" i="5"/>
  <c r="K355" i="5"/>
  <c r="L355" i="5" s="1"/>
  <c r="M355" i="5" s="1"/>
  <c r="R354" i="5"/>
  <c r="K354" i="5"/>
  <c r="L354" i="5" s="1"/>
  <c r="M354" i="5" s="1"/>
  <c r="I353" i="5"/>
  <c r="R353" i="5"/>
  <c r="K353" i="5"/>
  <c r="L353" i="5" s="1"/>
  <c r="M353" i="5" s="1"/>
  <c r="I352" i="5"/>
  <c r="R352" i="5"/>
  <c r="K352" i="5"/>
  <c r="L352" i="5" s="1"/>
  <c r="M352" i="5" s="1"/>
  <c r="I351" i="5"/>
  <c r="R351" i="5"/>
  <c r="K351" i="5"/>
  <c r="L351" i="5" s="1"/>
  <c r="M351" i="5" s="1"/>
  <c r="I350" i="5"/>
  <c r="R350" i="5"/>
  <c r="K350" i="5"/>
  <c r="L350" i="5" s="1"/>
  <c r="M350" i="5" s="1"/>
  <c r="I349" i="5"/>
  <c r="R349" i="5"/>
  <c r="K349" i="5"/>
  <c r="L349" i="5" s="1"/>
  <c r="M349" i="5" s="1"/>
  <c r="R348" i="5"/>
  <c r="K348" i="5"/>
  <c r="L348" i="5" s="1"/>
  <c r="M348" i="5" s="1"/>
  <c r="I347" i="5"/>
  <c r="R347" i="5"/>
  <c r="K347" i="5"/>
  <c r="L347" i="5" s="1"/>
  <c r="M347" i="5" s="1"/>
  <c r="I346" i="5"/>
  <c r="R346" i="5"/>
  <c r="K346" i="5"/>
  <c r="L346" i="5" s="1"/>
  <c r="M346" i="5" s="1"/>
  <c r="I345" i="5"/>
  <c r="R345" i="5"/>
  <c r="K345" i="5"/>
  <c r="L345" i="5" s="1"/>
  <c r="M345" i="5" s="1"/>
  <c r="I344" i="5"/>
  <c r="R344" i="5"/>
  <c r="K344" i="5"/>
  <c r="L344" i="5" s="1"/>
  <c r="M344" i="5" s="1"/>
  <c r="I343" i="5"/>
  <c r="R343" i="5"/>
  <c r="K343" i="5"/>
  <c r="L343" i="5" s="1"/>
  <c r="M343" i="5" s="1"/>
  <c r="R342" i="5"/>
  <c r="K342" i="5"/>
  <c r="L342" i="5" s="1"/>
  <c r="M342" i="5" s="1"/>
  <c r="I341" i="5"/>
  <c r="R341" i="5"/>
  <c r="K341" i="5"/>
  <c r="L341" i="5" s="1"/>
  <c r="M341" i="5" s="1"/>
  <c r="I340" i="5"/>
  <c r="R340" i="5"/>
  <c r="K340" i="5"/>
  <c r="L340" i="5" s="1"/>
  <c r="M340" i="5" s="1"/>
  <c r="I339" i="5"/>
  <c r="R339" i="5"/>
  <c r="K339" i="5"/>
  <c r="L339" i="5" s="1"/>
  <c r="M339" i="5" s="1"/>
  <c r="I338" i="5"/>
  <c r="R338" i="5"/>
  <c r="K338" i="5"/>
  <c r="L338" i="5" s="1"/>
  <c r="M338" i="5" s="1"/>
  <c r="I337" i="5"/>
  <c r="R337" i="5"/>
  <c r="K337" i="5"/>
  <c r="L337" i="5" s="1"/>
  <c r="M337" i="5" s="1"/>
  <c r="I336" i="5"/>
  <c r="R336" i="5"/>
  <c r="K336" i="5"/>
  <c r="L336" i="5" s="1"/>
  <c r="M336" i="5" s="1"/>
  <c r="I335" i="5"/>
  <c r="R335" i="5"/>
  <c r="K335" i="5"/>
  <c r="L335" i="5" s="1"/>
  <c r="M335" i="5" s="1"/>
  <c r="I334" i="5"/>
  <c r="R334" i="5"/>
  <c r="K334" i="5"/>
  <c r="L334" i="5" s="1"/>
  <c r="M334" i="5" s="1"/>
  <c r="R333" i="5"/>
  <c r="K333" i="5"/>
  <c r="L333" i="5" s="1"/>
  <c r="M333" i="5" s="1"/>
  <c r="I332" i="5"/>
  <c r="R332" i="5"/>
  <c r="K332" i="5"/>
  <c r="L332" i="5" s="1"/>
  <c r="M332" i="5" s="1"/>
  <c r="I331" i="5"/>
  <c r="R331" i="5"/>
  <c r="K331" i="5"/>
  <c r="L331" i="5" s="1"/>
  <c r="M331" i="5" s="1"/>
  <c r="I330" i="5"/>
  <c r="R330" i="5"/>
  <c r="K330" i="5"/>
  <c r="L330" i="5" s="1"/>
  <c r="M330" i="5" s="1"/>
  <c r="I329" i="5"/>
  <c r="R329" i="5"/>
  <c r="K329" i="5"/>
  <c r="L329" i="5" s="1"/>
  <c r="M329" i="5" s="1"/>
  <c r="I328" i="5"/>
  <c r="R328" i="5"/>
  <c r="K328" i="5"/>
  <c r="L328" i="5" s="1"/>
  <c r="M328" i="5" s="1"/>
  <c r="I327" i="5"/>
  <c r="R327" i="5"/>
  <c r="K327" i="5"/>
  <c r="L327" i="5" s="1"/>
  <c r="M327" i="5" s="1"/>
  <c r="I326" i="5"/>
  <c r="R326" i="5"/>
  <c r="K326" i="5"/>
  <c r="L326" i="5" s="1"/>
  <c r="M326" i="5" s="1"/>
  <c r="I325" i="5"/>
  <c r="R325" i="5"/>
  <c r="K325" i="5"/>
  <c r="L325" i="5" s="1"/>
  <c r="M325" i="5" s="1"/>
  <c r="R324" i="5"/>
  <c r="K324" i="5"/>
  <c r="L324" i="5" s="1"/>
  <c r="M324" i="5" s="1"/>
  <c r="I323" i="5"/>
  <c r="R323" i="5"/>
  <c r="K323" i="5"/>
  <c r="L323" i="5" s="1"/>
  <c r="M323" i="5" s="1"/>
  <c r="I322" i="5"/>
  <c r="R322" i="5"/>
  <c r="K322" i="5"/>
  <c r="L322" i="5" s="1"/>
  <c r="M322" i="5" s="1"/>
  <c r="R321" i="5"/>
  <c r="K321" i="5"/>
  <c r="L321" i="5" s="1"/>
  <c r="M321" i="5" s="1"/>
  <c r="I320" i="5"/>
  <c r="R320" i="5"/>
  <c r="K320" i="5"/>
  <c r="L320" i="5" s="1"/>
  <c r="M320" i="5" s="1"/>
  <c r="I319" i="5"/>
  <c r="R319" i="5"/>
  <c r="K319" i="5"/>
  <c r="L319" i="5" s="1"/>
  <c r="M319" i="5" s="1"/>
  <c r="R318" i="5"/>
  <c r="K318" i="5"/>
  <c r="L318" i="5" s="1"/>
  <c r="M318" i="5" s="1"/>
  <c r="I317" i="5"/>
  <c r="R317" i="5"/>
  <c r="K317" i="5"/>
  <c r="L317" i="5" s="1"/>
  <c r="M317" i="5" s="1"/>
  <c r="I316" i="5"/>
  <c r="R316" i="5"/>
  <c r="K316" i="5"/>
  <c r="L316" i="5" s="1"/>
  <c r="M316" i="5" s="1"/>
  <c r="I315" i="5"/>
  <c r="R315" i="5"/>
  <c r="K315" i="5"/>
  <c r="L315" i="5" s="1"/>
  <c r="M315" i="5" s="1"/>
  <c r="I314" i="5"/>
  <c r="R314" i="5"/>
  <c r="K314" i="5"/>
  <c r="L314" i="5" s="1"/>
  <c r="M314" i="5" s="1"/>
  <c r="I313" i="5"/>
  <c r="R313" i="5"/>
  <c r="K313" i="5"/>
  <c r="L313" i="5" s="1"/>
  <c r="M313" i="5" s="1"/>
  <c r="R312" i="5"/>
  <c r="K312" i="5"/>
  <c r="L312" i="5" s="1"/>
  <c r="M312" i="5" s="1"/>
  <c r="I311" i="5"/>
  <c r="R311" i="5"/>
  <c r="K311" i="5"/>
  <c r="L311" i="5" s="1"/>
  <c r="M311" i="5" s="1"/>
  <c r="I310" i="5"/>
  <c r="R310" i="5"/>
  <c r="K310" i="5"/>
  <c r="L310" i="5" s="1"/>
  <c r="M310" i="5" s="1"/>
  <c r="I309" i="5"/>
  <c r="R309" i="5"/>
  <c r="K309" i="5"/>
  <c r="L309" i="5" s="1"/>
  <c r="M309" i="5" s="1"/>
  <c r="I308" i="5"/>
  <c r="R308" i="5"/>
  <c r="K308" i="5"/>
  <c r="L308" i="5" s="1"/>
  <c r="M308" i="5" s="1"/>
  <c r="I307" i="5"/>
  <c r="R307" i="5"/>
  <c r="K307" i="5"/>
  <c r="L307" i="5" s="1"/>
  <c r="M307" i="5" s="1"/>
  <c r="R306" i="5"/>
  <c r="K306" i="5"/>
  <c r="L306" i="5" s="1"/>
  <c r="M306" i="5" s="1"/>
  <c r="I305" i="5"/>
  <c r="R305" i="5"/>
  <c r="K305" i="5"/>
  <c r="L305" i="5" s="1"/>
  <c r="M305" i="5" s="1"/>
  <c r="I304" i="5"/>
  <c r="R304" i="5"/>
  <c r="K304" i="5"/>
  <c r="L304" i="5" s="1"/>
  <c r="M304" i="5" s="1"/>
  <c r="I303" i="5"/>
  <c r="R303" i="5"/>
  <c r="K303" i="5"/>
  <c r="L303" i="5" s="1"/>
  <c r="M303" i="5" s="1"/>
  <c r="I302" i="5"/>
  <c r="R302" i="5"/>
  <c r="K302" i="5"/>
  <c r="L302" i="5" s="1"/>
  <c r="M302" i="5" s="1"/>
  <c r="I301" i="5"/>
  <c r="R301" i="5"/>
  <c r="K301" i="5"/>
  <c r="L301" i="5" s="1"/>
  <c r="M301" i="5" s="1"/>
  <c r="I300" i="5"/>
  <c r="R300" i="5"/>
  <c r="K300" i="5"/>
  <c r="L300" i="5" s="1"/>
  <c r="M300" i="5" s="1"/>
  <c r="I299" i="5"/>
  <c r="R299" i="5"/>
  <c r="K299" i="5"/>
  <c r="L299" i="5" s="1"/>
  <c r="M299" i="5" s="1"/>
  <c r="I298" i="5"/>
  <c r="R298" i="5"/>
  <c r="K298" i="5"/>
  <c r="L298" i="5" s="1"/>
  <c r="M298" i="5" s="1"/>
  <c r="R297" i="5"/>
  <c r="K297" i="5"/>
  <c r="L297" i="5" s="1"/>
  <c r="M297" i="5" s="1"/>
  <c r="I296" i="5"/>
  <c r="R296" i="5"/>
  <c r="K296" i="5"/>
  <c r="L296" i="5" s="1"/>
  <c r="M296" i="5" s="1"/>
  <c r="I295" i="5"/>
  <c r="R295" i="5"/>
  <c r="K295" i="5"/>
  <c r="L295" i="5" s="1"/>
  <c r="M295" i="5" s="1"/>
  <c r="R294" i="5"/>
  <c r="K294" i="5"/>
  <c r="L294" i="5" s="1"/>
  <c r="M294" i="5" s="1"/>
  <c r="I293" i="5"/>
  <c r="R293" i="5"/>
  <c r="K293" i="5"/>
  <c r="L293" i="5" s="1"/>
  <c r="M293" i="5" s="1"/>
  <c r="I292" i="5"/>
  <c r="R292" i="5"/>
  <c r="K292" i="5"/>
  <c r="L292" i="5" s="1"/>
  <c r="M292" i="5" s="1"/>
  <c r="I291" i="5"/>
  <c r="R291" i="5"/>
  <c r="K291" i="5"/>
  <c r="L291" i="5" s="1"/>
  <c r="M291" i="5" s="1"/>
  <c r="I290" i="5"/>
  <c r="R290" i="5"/>
  <c r="K290" i="5"/>
  <c r="L290" i="5" s="1"/>
  <c r="M290" i="5" s="1"/>
  <c r="I289" i="5"/>
  <c r="R289" i="5"/>
  <c r="K289" i="5"/>
  <c r="L289" i="5" s="1"/>
  <c r="M289" i="5" s="1"/>
  <c r="R288" i="5"/>
  <c r="K288" i="5"/>
  <c r="L288" i="5" s="1"/>
  <c r="M288" i="5" s="1"/>
  <c r="I287" i="5"/>
  <c r="R287" i="5"/>
  <c r="K287" i="5"/>
  <c r="L287" i="5" s="1"/>
  <c r="M287" i="5" s="1"/>
  <c r="I286" i="5"/>
  <c r="R286" i="5"/>
  <c r="K286" i="5"/>
  <c r="L286" i="5" s="1"/>
  <c r="M286" i="5" s="1"/>
  <c r="R285" i="5"/>
  <c r="K285" i="5"/>
  <c r="L285" i="5" s="1"/>
  <c r="M285" i="5" s="1"/>
  <c r="I284" i="5"/>
  <c r="R284" i="5"/>
  <c r="K284" i="5"/>
  <c r="L284" i="5" s="1"/>
  <c r="M284" i="5" s="1"/>
  <c r="I283" i="5"/>
  <c r="R283" i="5"/>
  <c r="K283" i="5"/>
  <c r="L283" i="5" s="1"/>
  <c r="M283" i="5" s="1"/>
  <c r="R282" i="5"/>
  <c r="K282" i="5"/>
  <c r="L282" i="5" s="1"/>
  <c r="M282" i="5" s="1"/>
  <c r="I281" i="5"/>
  <c r="R281" i="5"/>
  <c r="K281" i="5"/>
  <c r="L281" i="5" s="1"/>
  <c r="M281" i="5" s="1"/>
  <c r="I280" i="5"/>
  <c r="R280" i="5"/>
  <c r="K280" i="5"/>
  <c r="L280" i="5" s="1"/>
  <c r="M280" i="5" s="1"/>
  <c r="I279" i="5"/>
  <c r="R279" i="5"/>
  <c r="K279" i="5"/>
  <c r="L279" i="5" s="1"/>
  <c r="M279" i="5" s="1"/>
  <c r="I278" i="5"/>
  <c r="R278" i="5"/>
  <c r="K278" i="5"/>
  <c r="L278" i="5" s="1"/>
  <c r="M278" i="5" s="1"/>
  <c r="I277" i="5"/>
  <c r="R277" i="5"/>
  <c r="K277" i="5"/>
  <c r="L277" i="5" s="1"/>
  <c r="M277" i="5" s="1"/>
  <c r="R276" i="5"/>
  <c r="K276" i="5"/>
  <c r="L276" i="5" s="1"/>
  <c r="M276" i="5" s="1"/>
  <c r="I275" i="5"/>
  <c r="R275" i="5"/>
  <c r="K275" i="5"/>
  <c r="L275" i="5" s="1"/>
  <c r="M275" i="5" s="1"/>
  <c r="I274" i="5"/>
  <c r="R274" i="5"/>
  <c r="K274" i="5"/>
  <c r="L274" i="5" s="1"/>
  <c r="M274" i="5" s="1"/>
  <c r="I273" i="5"/>
  <c r="R273" i="5"/>
  <c r="K273" i="5"/>
  <c r="L273" i="5" s="1"/>
  <c r="M273" i="5" s="1"/>
  <c r="I272" i="5"/>
  <c r="R272" i="5"/>
  <c r="K272" i="5"/>
  <c r="L272" i="5" s="1"/>
  <c r="M272" i="5" s="1"/>
  <c r="I271" i="5"/>
  <c r="R271" i="5"/>
  <c r="K271" i="5"/>
  <c r="L271" i="5" s="1"/>
  <c r="M271" i="5" s="1"/>
  <c r="R270" i="5"/>
  <c r="K270" i="5"/>
  <c r="L270" i="5" s="1"/>
  <c r="M270" i="5" s="1"/>
  <c r="I269" i="5"/>
  <c r="R269" i="5"/>
  <c r="K269" i="5"/>
  <c r="L269" i="5" s="1"/>
  <c r="M269" i="5" s="1"/>
  <c r="I268" i="5"/>
  <c r="R268" i="5"/>
  <c r="K268" i="5"/>
  <c r="L268" i="5" s="1"/>
  <c r="M268" i="5" s="1"/>
  <c r="W267" i="5"/>
  <c r="Z267" i="5" s="1"/>
  <c r="I267" i="5"/>
  <c r="R267" i="5"/>
  <c r="K267" i="5"/>
  <c r="L267" i="5" s="1"/>
  <c r="M267" i="5" s="1"/>
  <c r="I266" i="5"/>
  <c r="R266" i="5"/>
  <c r="K266" i="5"/>
  <c r="L266" i="5" s="1"/>
  <c r="M266" i="5" s="1"/>
  <c r="I265" i="5"/>
  <c r="R265" i="5"/>
  <c r="K265" i="5"/>
  <c r="L265" i="5" s="1"/>
  <c r="M265" i="5" s="1"/>
  <c r="I264" i="5"/>
  <c r="R264" i="5"/>
  <c r="K264" i="5"/>
  <c r="L264" i="5" s="1"/>
  <c r="M264" i="5" s="1"/>
  <c r="I263" i="5"/>
  <c r="R263" i="5"/>
  <c r="K263" i="5"/>
  <c r="L263" i="5" s="1"/>
  <c r="M263" i="5" s="1"/>
  <c r="I262" i="5"/>
  <c r="R262" i="5"/>
  <c r="K262" i="5"/>
  <c r="L262" i="5" s="1"/>
  <c r="M262" i="5" s="1"/>
  <c r="I261" i="5"/>
  <c r="R261" i="5"/>
  <c r="K261" i="5"/>
  <c r="L261" i="5" s="1"/>
  <c r="M261" i="5" s="1"/>
  <c r="I260" i="5"/>
  <c r="R260" i="5"/>
  <c r="K260" i="5"/>
  <c r="L260" i="5" s="1"/>
  <c r="M260" i="5" s="1"/>
  <c r="I259" i="5"/>
  <c r="R259" i="5"/>
  <c r="K259" i="5"/>
  <c r="L259" i="5" s="1"/>
  <c r="M259" i="5" s="1"/>
  <c r="I258" i="5"/>
  <c r="R258" i="5"/>
  <c r="K258" i="5"/>
  <c r="L258" i="5" s="1"/>
  <c r="M258" i="5" s="1"/>
  <c r="I257" i="5"/>
  <c r="R257" i="5"/>
  <c r="K257" i="5"/>
  <c r="L257" i="5" s="1"/>
  <c r="M257" i="5" s="1"/>
  <c r="I256" i="5"/>
  <c r="R256" i="5"/>
  <c r="K256" i="5"/>
  <c r="L256" i="5" s="1"/>
  <c r="M256" i="5" s="1"/>
  <c r="I255" i="5"/>
  <c r="R255" i="5"/>
  <c r="K255" i="5"/>
  <c r="L255" i="5" s="1"/>
  <c r="M255" i="5" s="1"/>
  <c r="I254" i="5"/>
  <c r="R254" i="5"/>
  <c r="K254" i="5"/>
  <c r="L254" i="5" s="1"/>
  <c r="M254" i="5" s="1"/>
  <c r="I253" i="5"/>
  <c r="R253" i="5"/>
  <c r="K253" i="5"/>
  <c r="L253" i="5" s="1"/>
  <c r="M253" i="5" s="1"/>
  <c r="I252" i="5"/>
  <c r="R252" i="5"/>
  <c r="K252" i="5"/>
  <c r="L252" i="5" s="1"/>
  <c r="M252" i="5" s="1"/>
  <c r="I251" i="5"/>
  <c r="R251" i="5"/>
  <c r="K251" i="5"/>
  <c r="L251" i="5" s="1"/>
  <c r="M251" i="5" s="1"/>
  <c r="I250" i="5"/>
  <c r="R250" i="5"/>
  <c r="K250" i="5"/>
  <c r="L250" i="5" s="1"/>
  <c r="M250" i="5" s="1"/>
  <c r="W249" i="5"/>
  <c r="Z249" i="5" s="1"/>
  <c r="I249" i="5"/>
  <c r="R249" i="5"/>
  <c r="K249" i="5"/>
  <c r="L249" i="5" s="1"/>
  <c r="M249" i="5" s="1"/>
  <c r="I248" i="5"/>
  <c r="R248" i="5"/>
  <c r="K248" i="5"/>
  <c r="L248" i="5" s="1"/>
  <c r="M248" i="5" s="1"/>
  <c r="I247" i="5"/>
  <c r="R247" i="5"/>
  <c r="K247" i="5"/>
  <c r="L247" i="5" s="1"/>
  <c r="M247" i="5" s="1"/>
  <c r="I246" i="5"/>
  <c r="R246" i="5"/>
  <c r="K246" i="5"/>
  <c r="L246" i="5" s="1"/>
  <c r="M246" i="5" s="1"/>
  <c r="I245" i="5"/>
  <c r="R245" i="5"/>
  <c r="K245" i="5"/>
  <c r="L245" i="5" s="1"/>
  <c r="M245" i="5" s="1"/>
  <c r="I244" i="5"/>
  <c r="R244" i="5"/>
  <c r="L244" i="5"/>
  <c r="M244" i="5" s="1"/>
  <c r="K244" i="5"/>
  <c r="I243" i="5"/>
  <c r="R243" i="5"/>
  <c r="K243" i="5"/>
  <c r="L243" i="5" s="1"/>
  <c r="M243" i="5" s="1"/>
  <c r="I242" i="5"/>
  <c r="R242" i="5"/>
  <c r="K242" i="5"/>
  <c r="L242" i="5" s="1"/>
  <c r="M242" i="5" s="1"/>
  <c r="I241" i="5"/>
  <c r="R241" i="5"/>
  <c r="K241" i="5"/>
  <c r="L241" i="5" s="1"/>
  <c r="M241" i="5" s="1"/>
  <c r="I240" i="5"/>
  <c r="R240" i="5"/>
  <c r="K240" i="5"/>
  <c r="L240" i="5" s="1"/>
  <c r="M240" i="5" s="1"/>
  <c r="I239" i="5"/>
  <c r="R239" i="5"/>
  <c r="K239" i="5"/>
  <c r="L239" i="5" s="1"/>
  <c r="M239" i="5" s="1"/>
  <c r="I238" i="5"/>
  <c r="R238" i="5"/>
  <c r="K238" i="5"/>
  <c r="L238" i="5" s="1"/>
  <c r="M238" i="5" s="1"/>
  <c r="I237" i="5"/>
  <c r="R237" i="5"/>
  <c r="K237" i="5"/>
  <c r="L237" i="5" s="1"/>
  <c r="M237" i="5" s="1"/>
  <c r="I236" i="5"/>
  <c r="R236" i="5"/>
  <c r="K236" i="5"/>
  <c r="L236" i="5" s="1"/>
  <c r="M236" i="5" s="1"/>
  <c r="I235" i="5"/>
  <c r="R235" i="5"/>
  <c r="K235" i="5"/>
  <c r="L235" i="5" s="1"/>
  <c r="M235" i="5" s="1"/>
  <c r="I234" i="5"/>
  <c r="R234" i="5"/>
  <c r="K234" i="5"/>
  <c r="L234" i="5" s="1"/>
  <c r="M234" i="5" s="1"/>
  <c r="I233" i="5"/>
  <c r="R233" i="5"/>
  <c r="K233" i="5"/>
  <c r="L233" i="5" s="1"/>
  <c r="M233" i="5" s="1"/>
  <c r="I232" i="5"/>
  <c r="R232" i="5"/>
  <c r="K232" i="5"/>
  <c r="L232" i="5" s="1"/>
  <c r="M232" i="5" s="1"/>
  <c r="R231" i="5"/>
  <c r="K231" i="5"/>
  <c r="L231" i="5" s="1"/>
  <c r="M231" i="5" s="1"/>
  <c r="I230" i="5"/>
  <c r="R230" i="5"/>
  <c r="K230" i="5"/>
  <c r="L230" i="5" s="1"/>
  <c r="M230" i="5" s="1"/>
  <c r="I229" i="5"/>
  <c r="R229" i="5"/>
  <c r="K229" i="5"/>
  <c r="L229" i="5" s="1"/>
  <c r="M229" i="5" s="1"/>
  <c r="I228" i="5"/>
  <c r="R228" i="5"/>
  <c r="K228" i="5"/>
  <c r="L228" i="5" s="1"/>
  <c r="M228" i="5" s="1"/>
  <c r="I227" i="5"/>
  <c r="R227" i="5"/>
  <c r="K227" i="5"/>
  <c r="L227" i="5" s="1"/>
  <c r="M227" i="5" s="1"/>
  <c r="I226" i="5"/>
  <c r="R226" i="5"/>
  <c r="K226" i="5"/>
  <c r="L226" i="5" s="1"/>
  <c r="M226" i="5" s="1"/>
  <c r="I225" i="5"/>
  <c r="R225" i="5"/>
  <c r="K225" i="5"/>
  <c r="L225" i="5" s="1"/>
  <c r="M225" i="5" s="1"/>
  <c r="I224" i="5"/>
  <c r="R224" i="5"/>
  <c r="K224" i="5"/>
  <c r="L224" i="5" s="1"/>
  <c r="M224" i="5" s="1"/>
  <c r="I223" i="5"/>
  <c r="R223" i="5"/>
  <c r="K223" i="5"/>
  <c r="L223" i="5" s="1"/>
  <c r="M223" i="5" s="1"/>
  <c r="R222" i="5"/>
  <c r="K222" i="5"/>
  <c r="L222" i="5" s="1"/>
  <c r="M222" i="5" s="1"/>
  <c r="I221" i="5"/>
  <c r="R221" i="5"/>
  <c r="K221" i="5"/>
  <c r="L221" i="5" s="1"/>
  <c r="M221" i="5" s="1"/>
  <c r="I220" i="5"/>
  <c r="R220" i="5"/>
  <c r="K220" i="5"/>
  <c r="L220" i="5" s="1"/>
  <c r="M220" i="5" s="1"/>
  <c r="I219" i="5"/>
  <c r="R219" i="5"/>
  <c r="K219" i="5"/>
  <c r="L219" i="5" s="1"/>
  <c r="M219" i="5" s="1"/>
  <c r="I218" i="5"/>
  <c r="R218" i="5"/>
  <c r="K218" i="5"/>
  <c r="L218" i="5" s="1"/>
  <c r="M218" i="5" s="1"/>
  <c r="I217" i="5"/>
  <c r="R217" i="5"/>
  <c r="K217" i="5"/>
  <c r="L217" i="5" s="1"/>
  <c r="M217" i="5" s="1"/>
  <c r="I216" i="5"/>
  <c r="R216" i="5"/>
  <c r="K216" i="5"/>
  <c r="L216" i="5" s="1"/>
  <c r="M216" i="5" s="1"/>
  <c r="I215" i="5"/>
  <c r="R215" i="5"/>
  <c r="K215" i="5"/>
  <c r="L215" i="5" s="1"/>
  <c r="M215" i="5" s="1"/>
  <c r="I214" i="5"/>
  <c r="R214" i="5"/>
  <c r="K214" i="5"/>
  <c r="L214" i="5" s="1"/>
  <c r="M214" i="5" s="1"/>
  <c r="R213" i="5"/>
  <c r="K213" i="5"/>
  <c r="L213" i="5" s="1"/>
  <c r="M213" i="5" s="1"/>
  <c r="I212" i="5"/>
  <c r="R212" i="5"/>
  <c r="K212" i="5"/>
  <c r="L212" i="5" s="1"/>
  <c r="M212" i="5" s="1"/>
  <c r="I211" i="5"/>
  <c r="R211" i="5"/>
  <c r="K211" i="5"/>
  <c r="L211" i="5" s="1"/>
  <c r="M211" i="5" s="1"/>
  <c r="I210" i="5"/>
  <c r="R210" i="5"/>
  <c r="K210" i="5"/>
  <c r="L210" i="5" s="1"/>
  <c r="M210" i="5" s="1"/>
  <c r="I209" i="5"/>
  <c r="R209" i="5"/>
  <c r="K209" i="5"/>
  <c r="L209" i="5" s="1"/>
  <c r="M209" i="5" s="1"/>
  <c r="I208" i="5"/>
  <c r="R208" i="5"/>
  <c r="K208" i="5"/>
  <c r="L208" i="5" s="1"/>
  <c r="M208" i="5" s="1"/>
  <c r="I207" i="5"/>
  <c r="R207" i="5"/>
  <c r="K207" i="5"/>
  <c r="L207" i="5" s="1"/>
  <c r="M207" i="5" s="1"/>
  <c r="I206" i="5"/>
  <c r="R206" i="5"/>
  <c r="K206" i="5"/>
  <c r="L206" i="5" s="1"/>
  <c r="M206" i="5" s="1"/>
  <c r="I205" i="5"/>
  <c r="R205" i="5"/>
  <c r="K205" i="5"/>
  <c r="L205" i="5" s="1"/>
  <c r="M205" i="5" s="1"/>
  <c r="R204" i="5"/>
  <c r="K204" i="5"/>
  <c r="L204" i="5" s="1"/>
  <c r="M204" i="5" s="1"/>
  <c r="I203" i="5"/>
  <c r="R203" i="5"/>
  <c r="K203" i="5"/>
  <c r="L203" i="5" s="1"/>
  <c r="M203" i="5" s="1"/>
  <c r="I202" i="5"/>
  <c r="R202" i="5"/>
  <c r="K202" i="5"/>
  <c r="L202" i="5" s="1"/>
  <c r="M202" i="5" s="1"/>
  <c r="I201" i="5"/>
  <c r="R201" i="5"/>
  <c r="K201" i="5"/>
  <c r="L201" i="5" s="1"/>
  <c r="M201" i="5" s="1"/>
  <c r="I200" i="5"/>
  <c r="R200" i="5"/>
  <c r="K200" i="5"/>
  <c r="L200" i="5" s="1"/>
  <c r="M200" i="5" s="1"/>
  <c r="I199" i="5"/>
  <c r="R199" i="5"/>
  <c r="K199" i="5"/>
  <c r="L199" i="5" s="1"/>
  <c r="M199" i="5" s="1"/>
  <c r="I198" i="5"/>
  <c r="R198" i="5"/>
  <c r="K198" i="5"/>
  <c r="L198" i="5" s="1"/>
  <c r="M198" i="5" s="1"/>
  <c r="I197" i="5"/>
  <c r="R197" i="5"/>
  <c r="K197" i="5"/>
  <c r="L197" i="5" s="1"/>
  <c r="M197" i="5" s="1"/>
  <c r="I196" i="5"/>
  <c r="R196" i="5"/>
  <c r="K196" i="5"/>
  <c r="L196" i="5" s="1"/>
  <c r="M196" i="5" s="1"/>
  <c r="R195" i="5"/>
  <c r="K195" i="5"/>
  <c r="L195" i="5" s="1"/>
  <c r="M195" i="5" s="1"/>
  <c r="I194" i="5"/>
  <c r="R194" i="5"/>
  <c r="K194" i="5"/>
  <c r="L194" i="5" s="1"/>
  <c r="M194" i="5" s="1"/>
  <c r="I193" i="5"/>
  <c r="R193" i="5"/>
  <c r="K193" i="5"/>
  <c r="L193" i="5" s="1"/>
  <c r="M193" i="5" s="1"/>
  <c r="I192" i="5"/>
  <c r="R192" i="5"/>
  <c r="K192" i="5"/>
  <c r="L192" i="5" s="1"/>
  <c r="M192" i="5" s="1"/>
  <c r="I191" i="5"/>
  <c r="R191" i="5"/>
  <c r="K191" i="5"/>
  <c r="L191" i="5" s="1"/>
  <c r="M191" i="5" s="1"/>
  <c r="I190" i="5"/>
  <c r="R190" i="5"/>
  <c r="K190" i="5"/>
  <c r="L190" i="5" s="1"/>
  <c r="M190" i="5" s="1"/>
  <c r="I189" i="5"/>
  <c r="R189" i="5"/>
  <c r="K189" i="5"/>
  <c r="L189" i="5" s="1"/>
  <c r="M189" i="5" s="1"/>
  <c r="I188" i="5"/>
  <c r="R188" i="5"/>
  <c r="K188" i="5"/>
  <c r="L188" i="5" s="1"/>
  <c r="M188" i="5" s="1"/>
  <c r="I187" i="5"/>
  <c r="R187" i="5"/>
  <c r="K187" i="5"/>
  <c r="L187" i="5" s="1"/>
  <c r="M187" i="5" s="1"/>
  <c r="R186" i="5"/>
  <c r="K186" i="5"/>
  <c r="L186" i="5" s="1"/>
  <c r="M186" i="5" s="1"/>
  <c r="I185" i="5"/>
  <c r="R185" i="5"/>
  <c r="K185" i="5"/>
  <c r="L185" i="5" s="1"/>
  <c r="M185" i="5" s="1"/>
  <c r="I184" i="5"/>
  <c r="R184" i="5"/>
  <c r="K184" i="5"/>
  <c r="L184" i="5" s="1"/>
  <c r="M184" i="5" s="1"/>
  <c r="I183" i="5"/>
  <c r="R183" i="5"/>
  <c r="K183" i="5"/>
  <c r="L183" i="5" s="1"/>
  <c r="M183" i="5" s="1"/>
  <c r="I182" i="5"/>
  <c r="R182" i="5"/>
  <c r="K182" i="5"/>
  <c r="L182" i="5" s="1"/>
  <c r="M182" i="5" s="1"/>
  <c r="I181" i="5"/>
  <c r="R181" i="5"/>
  <c r="K181" i="5"/>
  <c r="L181" i="5" s="1"/>
  <c r="M181" i="5" s="1"/>
  <c r="I180" i="5"/>
  <c r="R180" i="5"/>
  <c r="K180" i="5"/>
  <c r="L180" i="5" s="1"/>
  <c r="M180" i="5" s="1"/>
  <c r="I179" i="5"/>
  <c r="R179" i="5"/>
  <c r="K179" i="5"/>
  <c r="L179" i="5" s="1"/>
  <c r="M179" i="5" s="1"/>
  <c r="I178" i="5"/>
  <c r="R178" i="5"/>
  <c r="K178" i="5"/>
  <c r="L178" i="5" s="1"/>
  <c r="M178" i="5" s="1"/>
  <c r="R177" i="5"/>
  <c r="K177" i="5"/>
  <c r="L177" i="5" s="1"/>
  <c r="M177" i="5" s="1"/>
  <c r="I176" i="5"/>
  <c r="R176" i="5"/>
  <c r="K176" i="5"/>
  <c r="L176" i="5" s="1"/>
  <c r="M176" i="5" s="1"/>
  <c r="I175" i="5"/>
  <c r="R175" i="5"/>
  <c r="K175" i="5"/>
  <c r="L175" i="5" s="1"/>
  <c r="M175" i="5" s="1"/>
  <c r="I174" i="5"/>
  <c r="R174" i="5"/>
  <c r="K174" i="5"/>
  <c r="L174" i="5" s="1"/>
  <c r="M174" i="5" s="1"/>
  <c r="I173" i="5"/>
  <c r="R173" i="5"/>
  <c r="K173" i="5"/>
  <c r="L173" i="5" s="1"/>
  <c r="M173" i="5" s="1"/>
  <c r="I172" i="5"/>
  <c r="R172" i="5"/>
  <c r="K172" i="5"/>
  <c r="L172" i="5" s="1"/>
  <c r="M172" i="5" s="1"/>
  <c r="I171" i="5"/>
  <c r="R171" i="5"/>
  <c r="K171" i="5"/>
  <c r="L171" i="5" s="1"/>
  <c r="M171" i="5" s="1"/>
  <c r="I170" i="5"/>
  <c r="R170" i="5"/>
  <c r="K170" i="5"/>
  <c r="L170" i="5" s="1"/>
  <c r="M170" i="5" s="1"/>
  <c r="I169" i="5"/>
  <c r="R169" i="5"/>
  <c r="K169" i="5"/>
  <c r="L169" i="5" s="1"/>
  <c r="M169" i="5" s="1"/>
  <c r="R168" i="5"/>
  <c r="K168" i="5"/>
  <c r="L168" i="5" s="1"/>
  <c r="M168" i="5" s="1"/>
  <c r="I167" i="5"/>
  <c r="R167" i="5"/>
  <c r="K167" i="5"/>
  <c r="L167" i="5" s="1"/>
  <c r="M167" i="5" s="1"/>
  <c r="I166" i="5"/>
  <c r="R166" i="5"/>
  <c r="K166" i="5"/>
  <c r="L166" i="5" s="1"/>
  <c r="M166" i="5" s="1"/>
  <c r="I165" i="5"/>
  <c r="R165" i="5"/>
  <c r="K165" i="5"/>
  <c r="L165" i="5" s="1"/>
  <c r="M165" i="5" s="1"/>
  <c r="I164" i="5"/>
  <c r="R164" i="5"/>
  <c r="K164" i="5"/>
  <c r="L164" i="5" s="1"/>
  <c r="M164" i="5" s="1"/>
  <c r="I163" i="5"/>
  <c r="R163" i="5"/>
  <c r="K163" i="5"/>
  <c r="L163" i="5" s="1"/>
  <c r="M163" i="5" s="1"/>
  <c r="I162" i="5"/>
  <c r="R162" i="5"/>
  <c r="K162" i="5"/>
  <c r="L162" i="5" s="1"/>
  <c r="M162" i="5" s="1"/>
  <c r="I161" i="5"/>
  <c r="R161" i="5"/>
  <c r="K161" i="5"/>
  <c r="L161" i="5" s="1"/>
  <c r="M161" i="5" s="1"/>
  <c r="I160" i="5"/>
  <c r="R160" i="5"/>
  <c r="K160" i="5"/>
  <c r="L160" i="5" s="1"/>
  <c r="M160" i="5" s="1"/>
  <c r="R159" i="5"/>
  <c r="K159" i="5"/>
  <c r="L159" i="5" s="1"/>
  <c r="M159" i="5" s="1"/>
  <c r="I158" i="5"/>
  <c r="R158" i="5"/>
  <c r="K158" i="5"/>
  <c r="L158" i="5" s="1"/>
  <c r="M158" i="5" s="1"/>
  <c r="I157" i="5"/>
  <c r="R157" i="5"/>
  <c r="K157" i="5"/>
  <c r="L157" i="5" s="1"/>
  <c r="M157" i="5" s="1"/>
  <c r="I156" i="5"/>
  <c r="R156" i="5"/>
  <c r="K156" i="5"/>
  <c r="L156" i="5" s="1"/>
  <c r="M156" i="5" s="1"/>
  <c r="I155" i="5"/>
  <c r="R155" i="5"/>
  <c r="K155" i="5"/>
  <c r="L155" i="5" s="1"/>
  <c r="M155" i="5" s="1"/>
  <c r="I154" i="5"/>
  <c r="R154" i="5"/>
  <c r="K154" i="5"/>
  <c r="L154" i="5" s="1"/>
  <c r="M154" i="5" s="1"/>
  <c r="I153" i="5"/>
  <c r="R153" i="5"/>
  <c r="K153" i="5"/>
  <c r="L153" i="5" s="1"/>
  <c r="M153" i="5" s="1"/>
  <c r="I152" i="5"/>
  <c r="R152" i="5"/>
  <c r="K152" i="5"/>
  <c r="L152" i="5" s="1"/>
  <c r="M152" i="5" s="1"/>
  <c r="I151" i="5"/>
  <c r="R151" i="5"/>
  <c r="K151" i="5"/>
  <c r="L151" i="5" s="1"/>
  <c r="M151" i="5" s="1"/>
  <c r="R150" i="5"/>
  <c r="K150" i="5"/>
  <c r="L150" i="5" s="1"/>
  <c r="M150" i="5" s="1"/>
  <c r="I149" i="5"/>
  <c r="R149" i="5"/>
  <c r="K149" i="5"/>
  <c r="L149" i="5" s="1"/>
  <c r="M149" i="5" s="1"/>
  <c r="I148" i="5"/>
  <c r="R148" i="5"/>
  <c r="K148" i="5"/>
  <c r="L148" i="5" s="1"/>
  <c r="M148" i="5" s="1"/>
  <c r="I147" i="5"/>
  <c r="R147" i="5"/>
  <c r="K147" i="5"/>
  <c r="L147" i="5" s="1"/>
  <c r="M147" i="5" s="1"/>
  <c r="I146" i="5"/>
  <c r="R146" i="5"/>
  <c r="K146" i="5"/>
  <c r="L146" i="5" s="1"/>
  <c r="M146" i="5" s="1"/>
  <c r="I145" i="5"/>
  <c r="R145" i="5"/>
  <c r="K145" i="5"/>
  <c r="L145" i="5" s="1"/>
  <c r="M145" i="5" s="1"/>
  <c r="I144" i="5"/>
  <c r="R144" i="5"/>
  <c r="K144" i="5"/>
  <c r="L144" i="5" s="1"/>
  <c r="M144" i="5" s="1"/>
  <c r="I143" i="5"/>
  <c r="R143" i="5"/>
  <c r="K143" i="5"/>
  <c r="L143" i="5" s="1"/>
  <c r="M143" i="5" s="1"/>
  <c r="I142" i="5"/>
  <c r="R142" i="5"/>
  <c r="K142" i="5"/>
  <c r="L142" i="5" s="1"/>
  <c r="M142" i="5" s="1"/>
  <c r="R141" i="5"/>
  <c r="K141" i="5"/>
  <c r="L141" i="5" s="1"/>
  <c r="M141" i="5" s="1"/>
  <c r="I140" i="5"/>
  <c r="R140" i="5"/>
  <c r="K140" i="5"/>
  <c r="L140" i="5" s="1"/>
  <c r="M140" i="5" s="1"/>
  <c r="I139" i="5"/>
  <c r="R139" i="5"/>
  <c r="K139" i="5"/>
  <c r="L139" i="5" s="1"/>
  <c r="M139" i="5" s="1"/>
  <c r="I138" i="5"/>
  <c r="R138" i="5"/>
  <c r="K138" i="5"/>
  <c r="L138" i="5" s="1"/>
  <c r="M138" i="5" s="1"/>
  <c r="I137" i="5"/>
  <c r="R137" i="5"/>
  <c r="K137" i="5"/>
  <c r="L137" i="5" s="1"/>
  <c r="M137" i="5" s="1"/>
  <c r="I136" i="5"/>
  <c r="R136" i="5"/>
  <c r="K136" i="5"/>
  <c r="L136" i="5" s="1"/>
  <c r="M136" i="5" s="1"/>
  <c r="I135" i="5"/>
  <c r="R135" i="5"/>
  <c r="K135" i="5"/>
  <c r="L135" i="5" s="1"/>
  <c r="M135" i="5" s="1"/>
  <c r="I134" i="5"/>
  <c r="R134" i="5"/>
  <c r="K134" i="5"/>
  <c r="L134" i="5" s="1"/>
  <c r="M134" i="5" s="1"/>
  <c r="I133" i="5"/>
  <c r="R133" i="5"/>
  <c r="K133" i="5"/>
  <c r="L133" i="5" s="1"/>
  <c r="M133" i="5" s="1"/>
  <c r="R132" i="5"/>
  <c r="K132" i="5"/>
  <c r="L132" i="5" s="1"/>
  <c r="M132" i="5" s="1"/>
  <c r="I131" i="5"/>
  <c r="R131" i="5"/>
  <c r="K131" i="5"/>
  <c r="L131" i="5" s="1"/>
  <c r="M131" i="5" s="1"/>
  <c r="I130" i="5"/>
  <c r="R130" i="5"/>
  <c r="K130" i="5"/>
  <c r="L130" i="5" s="1"/>
  <c r="M130" i="5" s="1"/>
  <c r="I129" i="5"/>
  <c r="R129" i="5"/>
  <c r="K129" i="5"/>
  <c r="L129" i="5" s="1"/>
  <c r="M129" i="5" s="1"/>
  <c r="I128" i="5"/>
  <c r="R128" i="5"/>
  <c r="K128" i="5"/>
  <c r="L128" i="5" s="1"/>
  <c r="M128" i="5" s="1"/>
  <c r="I127" i="5"/>
  <c r="R127" i="5"/>
  <c r="K127" i="5"/>
  <c r="L127" i="5" s="1"/>
  <c r="M127" i="5" s="1"/>
  <c r="I126" i="5"/>
  <c r="R126" i="5"/>
  <c r="K126" i="5"/>
  <c r="L126" i="5" s="1"/>
  <c r="M126" i="5" s="1"/>
  <c r="I125" i="5"/>
  <c r="R125" i="5"/>
  <c r="K125" i="5"/>
  <c r="L125" i="5" s="1"/>
  <c r="M125" i="5" s="1"/>
  <c r="I124" i="5"/>
  <c r="R124" i="5"/>
  <c r="K124" i="5"/>
  <c r="L124" i="5" s="1"/>
  <c r="M124" i="5" s="1"/>
  <c r="R123" i="5"/>
  <c r="K123" i="5"/>
  <c r="L123" i="5" s="1"/>
  <c r="M123" i="5" s="1"/>
  <c r="I122" i="5"/>
  <c r="R122" i="5"/>
  <c r="K122" i="5"/>
  <c r="L122" i="5" s="1"/>
  <c r="M122" i="5" s="1"/>
  <c r="I121" i="5"/>
  <c r="R121" i="5"/>
  <c r="K121" i="5"/>
  <c r="L121" i="5" s="1"/>
  <c r="M121" i="5" s="1"/>
  <c r="I120" i="5"/>
  <c r="R120" i="5"/>
  <c r="K120" i="5"/>
  <c r="L120" i="5" s="1"/>
  <c r="M120" i="5" s="1"/>
  <c r="I119" i="5"/>
  <c r="R119" i="5"/>
  <c r="K119" i="5"/>
  <c r="L119" i="5" s="1"/>
  <c r="M119" i="5" s="1"/>
  <c r="I118" i="5"/>
  <c r="R118" i="5"/>
  <c r="K118" i="5"/>
  <c r="L118" i="5" s="1"/>
  <c r="M118" i="5" s="1"/>
  <c r="I117" i="5"/>
  <c r="R117" i="5"/>
  <c r="K117" i="5"/>
  <c r="L117" i="5" s="1"/>
  <c r="M117" i="5" s="1"/>
  <c r="I116" i="5"/>
  <c r="R116" i="5"/>
  <c r="K116" i="5"/>
  <c r="L116" i="5" s="1"/>
  <c r="M116" i="5" s="1"/>
  <c r="I115" i="5"/>
  <c r="R115" i="5"/>
  <c r="K115" i="5"/>
  <c r="L115" i="5" s="1"/>
  <c r="M115" i="5" s="1"/>
  <c r="R114" i="5"/>
  <c r="K114" i="5"/>
  <c r="L114" i="5" s="1"/>
  <c r="M114" i="5" s="1"/>
  <c r="I113" i="5"/>
  <c r="R113" i="5"/>
  <c r="K113" i="5"/>
  <c r="L113" i="5" s="1"/>
  <c r="M113" i="5" s="1"/>
  <c r="I112" i="5"/>
  <c r="R112" i="5"/>
  <c r="K112" i="5"/>
  <c r="L112" i="5" s="1"/>
  <c r="M112" i="5" s="1"/>
  <c r="I111" i="5"/>
  <c r="R111" i="5"/>
  <c r="K111" i="5"/>
  <c r="L111" i="5" s="1"/>
  <c r="M111" i="5" s="1"/>
  <c r="I110" i="5"/>
  <c r="R110" i="5"/>
  <c r="K110" i="5"/>
  <c r="L110" i="5" s="1"/>
  <c r="M110" i="5" s="1"/>
  <c r="I109" i="5"/>
  <c r="R109" i="5"/>
  <c r="K109" i="5"/>
  <c r="L109" i="5" s="1"/>
  <c r="M109" i="5" s="1"/>
  <c r="I108" i="5"/>
  <c r="R108" i="5"/>
  <c r="K108" i="5"/>
  <c r="L108" i="5" s="1"/>
  <c r="M108" i="5" s="1"/>
  <c r="I107" i="5"/>
  <c r="R107" i="5"/>
  <c r="K107" i="5"/>
  <c r="L107" i="5" s="1"/>
  <c r="M107" i="5" s="1"/>
  <c r="I106" i="5"/>
  <c r="R106" i="5"/>
  <c r="K106" i="5"/>
  <c r="L106" i="5" s="1"/>
  <c r="M106" i="5" s="1"/>
  <c r="R105" i="5"/>
  <c r="K105" i="5"/>
  <c r="L105" i="5" s="1"/>
  <c r="M105" i="5" s="1"/>
  <c r="I104" i="5"/>
  <c r="R104" i="5"/>
  <c r="K104" i="5"/>
  <c r="L104" i="5" s="1"/>
  <c r="M104" i="5" s="1"/>
  <c r="I103" i="5"/>
  <c r="R103" i="5"/>
  <c r="K103" i="5"/>
  <c r="L103" i="5" s="1"/>
  <c r="M103" i="5" s="1"/>
  <c r="I102" i="5"/>
  <c r="R102" i="5"/>
  <c r="K102" i="5"/>
  <c r="L102" i="5" s="1"/>
  <c r="M102" i="5" s="1"/>
  <c r="I101" i="5"/>
  <c r="R101" i="5"/>
  <c r="K101" i="5"/>
  <c r="L101" i="5" s="1"/>
  <c r="M101" i="5" s="1"/>
  <c r="I100" i="5"/>
  <c r="R100" i="5"/>
  <c r="K100" i="5"/>
  <c r="L100" i="5" s="1"/>
  <c r="M100" i="5" s="1"/>
  <c r="I99" i="5"/>
  <c r="R99" i="5"/>
  <c r="K99" i="5"/>
  <c r="L99" i="5" s="1"/>
  <c r="M99" i="5" s="1"/>
  <c r="I98" i="5"/>
  <c r="R98" i="5"/>
  <c r="K98" i="5"/>
  <c r="L98" i="5" s="1"/>
  <c r="M98" i="5" s="1"/>
  <c r="I97" i="5"/>
  <c r="R97" i="5"/>
  <c r="K97" i="5"/>
  <c r="L97" i="5" s="1"/>
  <c r="M97" i="5" s="1"/>
  <c r="R96" i="5"/>
  <c r="K96" i="5"/>
  <c r="L96" i="5" s="1"/>
  <c r="M96" i="5" s="1"/>
  <c r="I95" i="5"/>
  <c r="R95" i="5"/>
  <c r="K95" i="5"/>
  <c r="L95" i="5" s="1"/>
  <c r="M95" i="5" s="1"/>
  <c r="I94" i="5"/>
  <c r="R94" i="5"/>
  <c r="K94" i="5"/>
  <c r="L94" i="5" s="1"/>
  <c r="M94" i="5" s="1"/>
  <c r="I93" i="5"/>
  <c r="R93" i="5"/>
  <c r="K93" i="5"/>
  <c r="L93" i="5" s="1"/>
  <c r="M93" i="5" s="1"/>
  <c r="I92" i="5"/>
  <c r="R92" i="5"/>
  <c r="K92" i="5"/>
  <c r="L92" i="5" s="1"/>
  <c r="M92" i="5" s="1"/>
  <c r="I91" i="5"/>
  <c r="R91" i="5"/>
  <c r="K91" i="5"/>
  <c r="L91" i="5" s="1"/>
  <c r="M91" i="5" s="1"/>
  <c r="I90" i="5"/>
  <c r="R90" i="5"/>
  <c r="K90" i="5"/>
  <c r="L90" i="5" s="1"/>
  <c r="M90" i="5" s="1"/>
  <c r="I89" i="5"/>
  <c r="R89" i="5"/>
  <c r="K89" i="5"/>
  <c r="L89" i="5" s="1"/>
  <c r="M89" i="5" s="1"/>
  <c r="I88" i="5"/>
  <c r="R88" i="5"/>
  <c r="K88" i="5"/>
  <c r="L88" i="5" s="1"/>
  <c r="M88" i="5" s="1"/>
  <c r="I87" i="5"/>
  <c r="R87" i="5"/>
  <c r="K87" i="5"/>
  <c r="L87" i="5" s="1"/>
  <c r="M87" i="5" s="1"/>
  <c r="I86" i="5"/>
  <c r="R86" i="5"/>
  <c r="K86" i="5"/>
  <c r="L86" i="5" s="1"/>
  <c r="M86" i="5" s="1"/>
  <c r="I85" i="5"/>
  <c r="R85" i="5"/>
  <c r="K85" i="5"/>
  <c r="L85" i="5" s="1"/>
  <c r="M85" i="5" s="1"/>
  <c r="R84" i="5"/>
  <c r="K84" i="5"/>
  <c r="L84" i="5" s="1"/>
  <c r="M84" i="5" s="1"/>
  <c r="I83" i="5"/>
  <c r="R83" i="5"/>
  <c r="K83" i="5"/>
  <c r="L83" i="5" s="1"/>
  <c r="M83" i="5" s="1"/>
  <c r="I82" i="5"/>
  <c r="R82" i="5"/>
  <c r="K82" i="5"/>
  <c r="L82" i="5" s="1"/>
  <c r="M82" i="5" s="1"/>
  <c r="I81" i="5"/>
  <c r="R81" i="5"/>
  <c r="K81" i="5"/>
  <c r="L81" i="5" s="1"/>
  <c r="M81" i="5" s="1"/>
  <c r="I80" i="5"/>
  <c r="R80" i="5"/>
  <c r="K80" i="5"/>
  <c r="L80" i="5" s="1"/>
  <c r="M80" i="5" s="1"/>
  <c r="I79" i="5"/>
  <c r="R79" i="5"/>
  <c r="K79" i="5"/>
  <c r="L79" i="5" s="1"/>
  <c r="M79" i="5" s="1"/>
  <c r="W78" i="5"/>
  <c r="Z78" i="5" s="1"/>
  <c r="I78" i="5"/>
  <c r="R78" i="5"/>
  <c r="K78" i="5"/>
  <c r="L78" i="5" s="1"/>
  <c r="M78" i="5" s="1"/>
  <c r="I77" i="5"/>
  <c r="R77" i="5"/>
  <c r="K77" i="5"/>
  <c r="L77" i="5" s="1"/>
  <c r="M77" i="5" s="1"/>
  <c r="R76" i="5"/>
  <c r="K76" i="5"/>
  <c r="L76" i="5" s="1"/>
  <c r="M76" i="5" s="1"/>
  <c r="I75" i="5"/>
  <c r="R75" i="5"/>
  <c r="K75" i="5"/>
  <c r="L75" i="5" s="1"/>
  <c r="M75" i="5" s="1"/>
  <c r="R74" i="5"/>
  <c r="K74" i="5"/>
  <c r="L74" i="5" s="1"/>
  <c r="M74" i="5" s="1"/>
  <c r="I73" i="5"/>
  <c r="R73" i="5"/>
  <c r="K73" i="5"/>
  <c r="L73" i="5" s="1"/>
  <c r="M73" i="5" s="1"/>
  <c r="R72" i="5"/>
  <c r="K72" i="5"/>
  <c r="L72" i="5" s="1"/>
  <c r="M72" i="5" s="1"/>
  <c r="I71" i="5"/>
  <c r="R71" i="5"/>
  <c r="K71" i="5"/>
  <c r="L71" i="5" s="1"/>
  <c r="M71" i="5" s="1"/>
  <c r="I70" i="5"/>
  <c r="R70" i="5"/>
  <c r="K70" i="5"/>
  <c r="L70" i="5" s="1"/>
  <c r="M70" i="5" s="1"/>
  <c r="R69" i="5"/>
  <c r="K69" i="5"/>
  <c r="L69" i="5" s="1"/>
  <c r="M69" i="5" s="1"/>
  <c r="I68" i="5"/>
  <c r="R68" i="5"/>
  <c r="K68" i="5"/>
  <c r="L68" i="5" s="1"/>
  <c r="M68" i="5" s="1"/>
  <c r="R67" i="5"/>
  <c r="K67" i="5"/>
  <c r="L67" i="5" s="1"/>
  <c r="M67" i="5" s="1"/>
  <c r="I66" i="5"/>
  <c r="R66" i="5"/>
  <c r="K66" i="5"/>
  <c r="L66" i="5" s="1"/>
  <c r="M66" i="5" s="1"/>
  <c r="R65" i="5"/>
  <c r="K65" i="5"/>
  <c r="L65" i="5" s="1"/>
  <c r="M65" i="5" s="1"/>
  <c r="I64" i="5"/>
  <c r="R64" i="5"/>
  <c r="K64" i="5"/>
  <c r="L64" i="5" s="1"/>
  <c r="M64" i="5" s="1"/>
  <c r="R63" i="5"/>
  <c r="K63" i="5"/>
  <c r="L63" i="5" s="1"/>
  <c r="M63" i="5" s="1"/>
  <c r="I62" i="5"/>
  <c r="R62" i="5"/>
  <c r="K62" i="5"/>
  <c r="L62" i="5" s="1"/>
  <c r="M62" i="5" s="1"/>
  <c r="I61" i="5"/>
  <c r="R61" i="5"/>
  <c r="K61" i="5"/>
  <c r="L61" i="5" s="1"/>
  <c r="M61" i="5" s="1"/>
  <c r="R60" i="5"/>
  <c r="K60" i="5"/>
  <c r="L60" i="5" s="1"/>
  <c r="M60" i="5" s="1"/>
  <c r="I59" i="5"/>
  <c r="R59" i="5"/>
  <c r="K59" i="5"/>
  <c r="L59" i="5" s="1"/>
  <c r="M59" i="5" s="1"/>
  <c r="R58" i="5"/>
  <c r="K58" i="5"/>
  <c r="L58" i="5" s="1"/>
  <c r="M58" i="5" s="1"/>
  <c r="W57" i="5"/>
  <c r="Z57" i="5" s="1"/>
  <c r="I57" i="5"/>
  <c r="R57" i="5"/>
  <c r="K57" i="5"/>
  <c r="L57" i="5" s="1"/>
  <c r="M57" i="5" s="1"/>
  <c r="R56" i="5"/>
  <c r="K56" i="5"/>
  <c r="L56" i="5" s="1"/>
  <c r="M56" i="5" s="1"/>
  <c r="I55" i="5"/>
  <c r="R55" i="5"/>
  <c r="K55" i="5"/>
  <c r="L55" i="5" s="1"/>
  <c r="M55" i="5" s="1"/>
  <c r="I54" i="5"/>
  <c r="R54" i="5"/>
  <c r="K54" i="5"/>
  <c r="L54" i="5" s="1"/>
  <c r="M54" i="5" s="1"/>
  <c r="I53" i="5"/>
  <c r="R53" i="5"/>
  <c r="K53" i="5"/>
  <c r="L53" i="5" s="1"/>
  <c r="M53" i="5" s="1"/>
  <c r="R52" i="5"/>
  <c r="K52" i="5"/>
  <c r="L52" i="5" s="1"/>
  <c r="M52" i="5" s="1"/>
  <c r="R51" i="5"/>
  <c r="K51" i="5"/>
  <c r="L51" i="5" s="1"/>
  <c r="M51" i="5" s="1"/>
  <c r="I50" i="5"/>
  <c r="R50" i="5"/>
  <c r="K50" i="5"/>
  <c r="L50" i="5" s="1"/>
  <c r="M50" i="5" s="1"/>
  <c r="R49" i="5"/>
  <c r="K49" i="5"/>
  <c r="L49" i="5" s="1"/>
  <c r="M49" i="5" s="1"/>
  <c r="R48" i="5"/>
  <c r="K48" i="5"/>
  <c r="L48" i="5" s="1"/>
  <c r="M48" i="5" s="1"/>
  <c r="R47" i="5"/>
  <c r="K47" i="5"/>
  <c r="L47" i="5" s="1"/>
  <c r="M47" i="5" s="1"/>
  <c r="R46" i="5"/>
  <c r="K46" i="5"/>
  <c r="L46" i="5" s="1"/>
  <c r="M46" i="5" s="1"/>
  <c r="R45" i="5"/>
  <c r="K45" i="5"/>
  <c r="L45" i="5" s="1"/>
  <c r="M45" i="5" s="1"/>
  <c r="R44" i="5"/>
  <c r="K44" i="5"/>
  <c r="L44" i="5" s="1"/>
  <c r="M44" i="5" s="1"/>
  <c r="R43" i="5"/>
  <c r="K43" i="5"/>
  <c r="L43" i="5" s="1"/>
  <c r="M43" i="5" s="1"/>
  <c r="R42" i="5"/>
  <c r="K42" i="5"/>
  <c r="L42" i="5" s="1"/>
  <c r="M42" i="5" s="1"/>
  <c r="I41" i="5"/>
  <c r="R41" i="5"/>
  <c r="K41" i="5"/>
  <c r="L41" i="5" s="1"/>
  <c r="M41" i="5" s="1"/>
  <c r="R40" i="5"/>
  <c r="K40" i="5"/>
  <c r="L40" i="5" s="1"/>
  <c r="M40" i="5" s="1"/>
  <c r="R39" i="5"/>
  <c r="K39" i="5"/>
  <c r="L39" i="5" s="1"/>
  <c r="M39" i="5" s="1"/>
  <c r="R38" i="5"/>
  <c r="K38" i="5"/>
  <c r="L38" i="5" s="1"/>
  <c r="M38" i="5" s="1"/>
  <c r="R37" i="5"/>
  <c r="K37" i="5"/>
  <c r="L37" i="5" s="1"/>
  <c r="M37" i="5" s="1"/>
  <c r="R36" i="5"/>
  <c r="K36" i="5"/>
  <c r="L36" i="5" s="1"/>
  <c r="M36" i="5" s="1"/>
  <c r="R35" i="5"/>
  <c r="K35" i="5"/>
  <c r="L35" i="5" s="1"/>
  <c r="M35" i="5" s="1"/>
  <c r="R34" i="5"/>
  <c r="K34" i="5"/>
  <c r="L34" i="5" s="1"/>
  <c r="M34" i="5" s="1"/>
  <c r="R33" i="5"/>
  <c r="K33" i="5"/>
  <c r="L33" i="5" s="1"/>
  <c r="M33" i="5" s="1"/>
  <c r="R32" i="5"/>
  <c r="K32" i="5"/>
  <c r="L32" i="5" s="1"/>
  <c r="M32" i="5" s="1"/>
  <c r="R31" i="5"/>
  <c r="K31" i="5"/>
  <c r="L31" i="5" s="1"/>
  <c r="M31" i="5" s="1"/>
  <c r="R30" i="5"/>
  <c r="K30" i="5"/>
  <c r="L30" i="5" s="1"/>
  <c r="M30" i="5" s="1"/>
  <c r="R29" i="5"/>
  <c r="K29" i="5"/>
  <c r="L29" i="5" s="1"/>
  <c r="M29" i="5" s="1"/>
  <c r="R28" i="5"/>
  <c r="K28" i="5"/>
  <c r="L28" i="5" s="1"/>
  <c r="M28" i="5" s="1"/>
  <c r="R27" i="5"/>
  <c r="K27" i="5"/>
  <c r="L27" i="5" s="1"/>
  <c r="M27" i="5" s="1"/>
  <c r="R26" i="5"/>
  <c r="K26" i="5"/>
  <c r="L26" i="5" s="1"/>
  <c r="M26" i="5" s="1"/>
  <c r="R25" i="5"/>
  <c r="K25" i="5"/>
  <c r="L25" i="5" s="1"/>
  <c r="M25" i="5" s="1"/>
  <c r="R24" i="5"/>
  <c r="K24" i="5"/>
  <c r="L24" i="5" s="1"/>
  <c r="M24" i="5" s="1"/>
  <c r="R23" i="5"/>
  <c r="K23" i="5"/>
  <c r="L23" i="5" s="1"/>
  <c r="M23" i="5" s="1"/>
  <c r="R22" i="5"/>
  <c r="K22" i="5"/>
  <c r="L22" i="5" s="1"/>
  <c r="M22" i="5" s="1"/>
  <c r="R21" i="5"/>
  <c r="K21" i="5"/>
  <c r="L21" i="5" s="1"/>
  <c r="M21" i="5" s="1"/>
  <c r="R20" i="5"/>
  <c r="K20" i="5"/>
  <c r="L20" i="5" s="1"/>
  <c r="M20" i="5" s="1"/>
  <c r="R19" i="5"/>
  <c r="K19" i="5"/>
  <c r="L19" i="5" s="1"/>
  <c r="M19" i="5" s="1"/>
  <c r="R18" i="5"/>
  <c r="K18" i="5"/>
  <c r="L18" i="5" s="1"/>
  <c r="M18" i="5" s="1"/>
  <c r="R17" i="5"/>
  <c r="K17" i="5"/>
  <c r="L17" i="5" s="1"/>
  <c r="M17" i="5" s="1"/>
  <c r="R16" i="5"/>
  <c r="K16" i="5"/>
  <c r="L16" i="5" s="1"/>
  <c r="M16" i="5" s="1"/>
  <c r="R15" i="5"/>
  <c r="K15" i="5"/>
  <c r="L15" i="5" s="1"/>
  <c r="M15" i="5" s="1"/>
  <c r="R14" i="5"/>
  <c r="K14" i="5"/>
  <c r="L14" i="5" s="1"/>
  <c r="M14" i="5" s="1"/>
  <c r="R13" i="5"/>
  <c r="K13" i="5"/>
  <c r="L13" i="5" s="1"/>
  <c r="M13" i="5" s="1"/>
  <c r="R12" i="5"/>
  <c r="K12" i="5"/>
  <c r="L12" i="5" s="1"/>
  <c r="M12" i="5" s="1"/>
  <c r="R11" i="5"/>
  <c r="K11" i="5"/>
  <c r="L11" i="5" s="1"/>
  <c r="M11" i="5" s="1"/>
  <c r="R10" i="5"/>
  <c r="K10" i="5"/>
  <c r="L10" i="5" s="1"/>
  <c r="M10" i="5" s="1"/>
  <c r="R9" i="5"/>
  <c r="K9" i="5"/>
  <c r="L9" i="5" s="1"/>
  <c r="M9" i="5" s="1"/>
  <c r="R8" i="5"/>
  <c r="K8" i="5"/>
  <c r="L8" i="5" s="1"/>
  <c r="M8" i="5" s="1"/>
  <c r="R7" i="5"/>
  <c r="K7" i="5"/>
  <c r="L7" i="5" s="1"/>
  <c r="M7" i="5" s="1"/>
  <c r="R6" i="5"/>
  <c r="K6" i="5"/>
  <c r="L6" i="5" s="1"/>
  <c r="M6" i="5" s="1"/>
  <c r="R5" i="5"/>
  <c r="K5" i="5"/>
  <c r="L5" i="5" s="1"/>
  <c r="M5" i="5" s="1"/>
  <c r="R4" i="5"/>
  <c r="K4" i="5"/>
  <c r="L4" i="5" s="1"/>
  <c r="M4" i="5" s="1"/>
  <c r="K3" i="5"/>
  <c r="L3" i="5" s="1"/>
  <c r="M3" i="5" s="1"/>
  <c r="I887" i="2"/>
  <c r="I886" i="2"/>
  <c r="I877" i="2"/>
  <c r="I875" i="2"/>
  <c r="I874" i="2"/>
  <c r="I870" i="2"/>
  <c r="I869" i="2"/>
  <c r="I847" i="2"/>
  <c r="I842" i="2"/>
  <c r="I836" i="2"/>
  <c r="I835" i="2"/>
  <c r="I827" i="2"/>
  <c r="I823" i="2"/>
  <c r="I818" i="2"/>
  <c r="I814" i="2"/>
  <c r="I811" i="2"/>
  <c r="I799" i="2"/>
  <c r="I797" i="2"/>
  <c r="I787" i="2"/>
  <c r="I786" i="2"/>
  <c r="I782" i="2"/>
  <c r="I781" i="2"/>
  <c r="I767" i="2"/>
  <c r="I766" i="2"/>
  <c r="I755" i="2"/>
  <c r="I754" i="2"/>
  <c r="I743" i="2"/>
  <c r="I742" i="2"/>
  <c r="I731" i="2"/>
  <c r="I730" i="2"/>
  <c r="I719" i="2"/>
  <c r="I718" i="2"/>
  <c r="I707" i="2"/>
  <c r="I706" i="2"/>
  <c r="I695" i="2"/>
  <c r="I694" i="2"/>
  <c r="I683" i="2"/>
  <c r="I682" i="2"/>
  <c r="I671" i="2"/>
  <c r="I670" i="2"/>
  <c r="I663" i="2"/>
  <c r="I662" i="2"/>
  <c r="I661" i="2"/>
  <c r="I655" i="2"/>
  <c r="I654" i="2"/>
  <c r="I649" i="2"/>
  <c r="I638" i="2"/>
  <c r="I623" i="2"/>
  <c r="I622" i="2"/>
  <c r="I614" i="2"/>
  <c r="I613" i="2"/>
  <c r="I608" i="2"/>
  <c r="I606" i="2"/>
  <c r="I605" i="2"/>
  <c r="I598" i="2"/>
  <c r="I595" i="2"/>
  <c r="I590" i="2"/>
  <c r="I589" i="2"/>
  <c r="I583" i="2"/>
  <c r="I582" i="2"/>
  <c r="I575" i="2"/>
  <c r="I563" i="2"/>
  <c r="I562" i="2"/>
  <c r="I555" i="2"/>
  <c r="I553" i="2"/>
  <c r="I547" i="2"/>
  <c r="I546" i="2"/>
  <c r="I542" i="2"/>
  <c r="I530" i="2"/>
  <c r="I522" i="2"/>
  <c r="I515" i="2"/>
  <c r="I506" i="2"/>
  <c r="I505" i="2"/>
  <c r="I502" i="2"/>
  <c r="I499" i="2"/>
  <c r="I491" i="2"/>
  <c r="I486" i="2"/>
  <c r="I485" i="2"/>
  <c r="I479" i="2"/>
  <c r="I478" i="2"/>
  <c r="I477" i="2"/>
  <c r="I473" i="2"/>
  <c r="I464" i="2"/>
  <c r="I463" i="2"/>
  <c r="I455" i="2"/>
  <c r="I449" i="2"/>
  <c r="I445" i="2"/>
  <c r="I439" i="2"/>
  <c r="I434" i="2"/>
  <c r="I433" i="2"/>
  <c r="I419" i="2"/>
  <c r="I413" i="2"/>
  <c r="I407" i="2"/>
  <c r="I398" i="2"/>
  <c r="I397" i="2"/>
  <c r="I395" i="2"/>
  <c r="I391" i="2"/>
  <c r="I385" i="2"/>
  <c r="I382" i="2"/>
  <c r="I377" i="2"/>
  <c r="I370" i="2"/>
  <c r="I369" i="2"/>
  <c r="I362" i="2"/>
  <c r="I361" i="2"/>
  <c r="I356" i="2"/>
  <c r="I355" i="2"/>
  <c r="I347" i="2"/>
  <c r="I346" i="2"/>
  <c r="I338" i="2"/>
  <c r="I337" i="2"/>
  <c r="I331" i="2"/>
  <c r="I329" i="2"/>
  <c r="I322" i="2"/>
  <c r="I317" i="2"/>
  <c r="I310" i="2"/>
  <c r="I305" i="2"/>
  <c r="I302" i="2"/>
  <c r="I295" i="2"/>
  <c r="I289" i="2"/>
  <c r="I287" i="2"/>
  <c r="I286" i="2"/>
  <c r="I278" i="2"/>
  <c r="I277" i="2"/>
  <c r="I275" i="2"/>
  <c r="I271" i="2"/>
  <c r="I262" i="2"/>
  <c r="I261" i="2"/>
  <c r="I254" i="2"/>
  <c r="I253" i="2"/>
  <c r="I250" i="2"/>
  <c r="I249" i="2"/>
  <c r="I245" i="2"/>
  <c r="I239" i="2"/>
  <c r="I235" i="2"/>
  <c r="I230" i="2"/>
  <c r="I229" i="2"/>
  <c r="I226" i="2"/>
  <c r="I225" i="2"/>
  <c r="I223" i="2"/>
  <c r="I215" i="2"/>
  <c r="I214" i="2"/>
  <c r="I209" i="2"/>
  <c r="I202" i="2"/>
  <c r="I195" i="2"/>
  <c r="I194" i="2"/>
  <c r="I185" i="2"/>
  <c r="I181" i="2"/>
  <c r="I178" i="2"/>
  <c r="I170" i="2"/>
  <c r="I169" i="2"/>
  <c r="I167" i="2"/>
  <c r="I166" i="2"/>
  <c r="I163" i="2"/>
  <c r="I155" i="2"/>
  <c r="I154" i="2"/>
  <c r="I153" i="2"/>
  <c r="I149" i="2"/>
  <c r="I139" i="2"/>
  <c r="I133" i="2"/>
  <c r="I131" i="2"/>
  <c r="I130" i="2"/>
  <c r="I125" i="2"/>
  <c r="I118" i="2"/>
  <c r="I117" i="2"/>
  <c r="I111" i="2"/>
  <c r="I106" i="2"/>
  <c r="I103" i="2"/>
  <c r="I101" i="2"/>
  <c r="I98" i="2"/>
  <c r="I94" i="2"/>
  <c r="I86" i="2"/>
  <c r="I85" i="2"/>
  <c r="I82" i="2"/>
  <c r="I77" i="2"/>
  <c r="I70" i="2"/>
  <c r="I68" i="2"/>
  <c r="I62" i="2"/>
  <c r="I61" i="2"/>
  <c r="I58" i="2"/>
  <c r="I57" i="2"/>
  <c r="I54" i="2"/>
  <c r="I53" i="2"/>
  <c r="I49" i="2"/>
  <c r="I46" i="2"/>
  <c r="I45" i="2"/>
  <c r="I41" i="2"/>
  <c r="I26" i="2"/>
  <c r="I25" i="2"/>
  <c r="I10" i="2"/>
  <c r="I9" i="2"/>
  <c r="I1074" i="2"/>
  <c r="I1072" i="2"/>
  <c r="I1071" i="2"/>
  <c r="I1070" i="2"/>
  <c r="I1069" i="2"/>
  <c r="I1068" i="2"/>
  <c r="I1066" i="2"/>
  <c r="I1065" i="2"/>
  <c r="I1064" i="2"/>
  <c r="I1063" i="2"/>
  <c r="I1060" i="2"/>
  <c r="I1059" i="2"/>
  <c r="I1058" i="2"/>
  <c r="I1057" i="2"/>
  <c r="I1056" i="2"/>
  <c r="I1055" i="2"/>
  <c r="I1054" i="2"/>
  <c r="I1053" i="2"/>
  <c r="I1052" i="2"/>
  <c r="I1050" i="2"/>
  <c r="I1049" i="2"/>
  <c r="I1046" i="2"/>
  <c r="I1045" i="2"/>
  <c r="I1044" i="2"/>
  <c r="I1043" i="2"/>
  <c r="I1042" i="2"/>
  <c r="I1041" i="2"/>
  <c r="I1039" i="2"/>
  <c r="I1038" i="2"/>
  <c r="I1037" i="2"/>
  <c r="I1036" i="2"/>
  <c r="I1035" i="2"/>
  <c r="I1033" i="2"/>
  <c r="I1032" i="2"/>
  <c r="I1031" i="2"/>
  <c r="I1030" i="2"/>
  <c r="I1028" i="2"/>
  <c r="I1027" i="2"/>
  <c r="I1026" i="2"/>
  <c r="I1025" i="2"/>
  <c r="I1024" i="2"/>
  <c r="I1023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4" i="2"/>
  <c r="I993" i="2"/>
  <c r="I991" i="2"/>
  <c r="I990" i="2"/>
  <c r="I989" i="2"/>
  <c r="I988" i="2"/>
  <c r="I987" i="2"/>
  <c r="I986" i="2"/>
  <c r="I984" i="2"/>
  <c r="I983" i="2"/>
  <c r="I981" i="2"/>
  <c r="I980" i="2"/>
  <c r="I979" i="2"/>
  <c r="I978" i="2"/>
  <c r="I976" i="2"/>
  <c r="I975" i="2"/>
  <c r="I974" i="2"/>
  <c r="I973" i="2"/>
  <c r="I972" i="2"/>
  <c r="I971" i="2"/>
  <c r="I970" i="2"/>
  <c r="I968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3" i="2"/>
  <c r="I952" i="2"/>
  <c r="I951" i="2"/>
  <c r="I949" i="2"/>
  <c r="I948" i="2"/>
  <c r="I947" i="2"/>
  <c r="I946" i="2"/>
  <c r="I945" i="2"/>
  <c r="I943" i="2"/>
  <c r="I942" i="2"/>
  <c r="I941" i="2"/>
  <c r="I940" i="2"/>
  <c r="I938" i="2"/>
  <c r="I937" i="2"/>
  <c r="I936" i="2"/>
  <c r="I935" i="2"/>
  <c r="I933" i="2"/>
  <c r="I932" i="2"/>
  <c r="I931" i="2"/>
  <c r="I930" i="2"/>
  <c r="I929" i="2"/>
  <c r="I927" i="2"/>
  <c r="I925" i="2"/>
  <c r="I924" i="2"/>
  <c r="I922" i="2"/>
  <c r="I921" i="2"/>
  <c r="I920" i="2"/>
  <c r="I919" i="2"/>
  <c r="I918" i="2"/>
  <c r="I916" i="2"/>
  <c r="I915" i="2"/>
  <c r="I914" i="2"/>
  <c r="I913" i="2"/>
  <c r="I911" i="2"/>
  <c r="I910" i="2"/>
  <c r="I909" i="2"/>
  <c r="I908" i="2"/>
  <c r="I907" i="2"/>
  <c r="I906" i="2"/>
  <c r="I904" i="2"/>
  <c r="I903" i="2"/>
  <c r="I901" i="2"/>
  <c r="I900" i="2"/>
  <c r="I898" i="2"/>
  <c r="I897" i="2"/>
  <c r="I896" i="2"/>
  <c r="I895" i="2"/>
  <c r="I894" i="2"/>
  <c r="I893" i="2"/>
  <c r="I892" i="2"/>
  <c r="I891" i="2"/>
  <c r="I889" i="2"/>
  <c r="I884" i="2"/>
  <c r="I883" i="2"/>
  <c r="I882" i="2"/>
  <c r="I881" i="2"/>
  <c r="I880" i="2"/>
  <c r="I879" i="2"/>
  <c r="I873" i="2"/>
  <c r="I871" i="2"/>
  <c r="I867" i="2"/>
  <c r="I866" i="2"/>
  <c r="I865" i="2"/>
  <c r="I863" i="2"/>
  <c r="I862" i="2"/>
  <c r="I860" i="2"/>
  <c r="I859" i="2"/>
  <c r="I858" i="2"/>
  <c r="I857" i="2"/>
  <c r="I856" i="2"/>
  <c r="I855" i="2"/>
  <c r="I854" i="2"/>
  <c r="I853" i="2"/>
  <c r="I851" i="2"/>
  <c r="I850" i="2"/>
  <c r="I848" i="2"/>
  <c r="I846" i="2"/>
  <c r="I845" i="2"/>
  <c r="I844" i="2"/>
  <c r="I843" i="2"/>
  <c r="I841" i="2"/>
  <c r="I839" i="2"/>
  <c r="I838" i="2"/>
  <c r="I834" i="2"/>
  <c r="I833" i="2"/>
  <c r="I832" i="2"/>
  <c r="I831" i="2"/>
  <c r="I830" i="2"/>
  <c r="I829" i="2"/>
  <c r="I826" i="2"/>
  <c r="I825" i="2"/>
  <c r="I822" i="2"/>
  <c r="I821" i="2"/>
  <c r="I820" i="2"/>
  <c r="I819" i="2"/>
  <c r="I817" i="2"/>
  <c r="I815" i="2"/>
  <c r="I813" i="2"/>
  <c r="I810" i="2"/>
  <c r="I809" i="2"/>
  <c r="I808" i="2"/>
  <c r="I807" i="2"/>
  <c r="I806" i="2"/>
  <c r="I803" i="2"/>
  <c r="I802" i="2"/>
  <c r="I801" i="2"/>
  <c r="I800" i="2"/>
  <c r="I796" i="2"/>
  <c r="I795" i="2"/>
  <c r="I794" i="2"/>
  <c r="I793" i="2"/>
  <c r="I791" i="2"/>
  <c r="I790" i="2"/>
  <c r="I789" i="2"/>
  <c r="I788" i="2"/>
  <c r="I784" i="2"/>
  <c r="I783" i="2"/>
  <c r="I779" i="2"/>
  <c r="I778" i="2"/>
  <c r="I777" i="2"/>
  <c r="I775" i="2"/>
  <c r="I774" i="2"/>
  <c r="I772" i="2"/>
  <c r="I771" i="2"/>
  <c r="I770" i="2"/>
  <c r="I765" i="2"/>
  <c r="I764" i="2"/>
  <c r="I763" i="2"/>
  <c r="I762" i="2"/>
  <c r="I760" i="2"/>
  <c r="I759" i="2"/>
  <c r="I758" i="2"/>
  <c r="I757" i="2"/>
  <c r="I753" i="2"/>
  <c r="I752" i="2"/>
  <c r="I751" i="2"/>
  <c r="I750" i="2"/>
  <c r="I748" i="2"/>
  <c r="I747" i="2"/>
  <c r="I746" i="2"/>
  <c r="I745" i="2"/>
  <c r="I741" i="2"/>
  <c r="I740" i="2"/>
  <c r="I739" i="2"/>
  <c r="I738" i="2"/>
  <c r="I736" i="2"/>
  <c r="I735" i="2"/>
  <c r="I734" i="2"/>
  <c r="I733" i="2"/>
  <c r="I729" i="2"/>
  <c r="I728" i="2"/>
  <c r="I727" i="2"/>
  <c r="I726" i="2"/>
  <c r="I724" i="2"/>
  <c r="I723" i="2"/>
  <c r="I722" i="2"/>
  <c r="I721" i="2"/>
  <c r="I717" i="2"/>
  <c r="I716" i="2"/>
  <c r="I715" i="2"/>
  <c r="I714" i="2"/>
  <c r="I712" i="2"/>
  <c r="I711" i="2"/>
  <c r="I710" i="2"/>
  <c r="I709" i="2"/>
  <c r="I705" i="2"/>
  <c r="I704" i="2"/>
  <c r="I703" i="2"/>
  <c r="I702" i="2"/>
  <c r="I700" i="2"/>
  <c r="I699" i="2"/>
  <c r="I698" i="2"/>
  <c r="I697" i="2"/>
  <c r="I693" i="2"/>
  <c r="I692" i="2"/>
  <c r="I691" i="2"/>
  <c r="I690" i="2"/>
  <c r="I688" i="2"/>
  <c r="I687" i="2"/>
  <c r="I686" i="2"/>
  <c r="I685" i="2"/>
  <c r="I681" i="2"/>
  <c r="I680" i="2"/>
  <c r="I679" i="2"/>
  <c r="I678" i="2"/>
  <c r="I677" i="2"/>
  <c r="I676" i="2"/>
  <c r="I674" i="2"/>
  <c r="I673" i="2"/>
  <c r="I669" i="2"/>
  <c r="I668" i="2"/>
  <c r="I667" i="2"/>
  <c r="I665" i="2"/>
  <c r="I664" i="2"/>
  <c r="I658" i="2"/>
  <c r="I657" i="2"/>
  <c r="I656" i="2"/>
  <c r="I653" i="2"/>
  <c r="I652" i="2"/>
  <c r="I650" i="2"/>
  <c r="I647" i="2"/>
  <c r="I646" i="2"/>
  <c r="I645" i="2"/>
  <c r="I644" i="2"/>
  <c r="I642" i="2"/>
  <c r="I641" i="2"/>
  <c r="I640" i="2"/>
  <c r="I639" i="2"/>
  <c r="I637" i="2"/>
  <c r="I633" i="2"/>
  <c r="I632" i="2"/>
  <c r="I631" i="2"/>
  <c r="I630" i="2"/>
  <c r="I629" i="2"/>
  <c r="I628" i="2"/>
  <c r="I626" i="2"/>
  <c r="I625" i="2"/>
  <c r="I620" i="2"/>
  <c r="I618" i="2"/>
  <c r="I617" i="2"/>
  <c r="I616" i="2"/>
  <c r="I615" i="2"/>
  <c r="I610" i="2"/>
  <c r="I609" i="2"/>
  <c r="I604" i="2"/>
  <c r="I603" i="2"/>
  <c r="I602" i="2"/>
  <c r="I601" i="2"/>
  <c r="I599" i="2"/>
  <c r="I597" i="2"/>
  <c r="I596" i="2"/>
  <c r="I593" i="2"/>
  <c r="I592" i="2"/>
  <c r="I587" i="2"/>
  <c r="I586" i="2"/>
  <c r="I585" i="2"/>
  <c r="I584" i="2"/>
  <c r="I580" i="2"/>
  <c r="I579" i="2"/>
  <c r="I578" i="2"/>
  <c r="I577" i="2"/>
  <c r="I574" i="2"/>
  <c r="I573" i="2"/>
  <c r="I572" i="2"/>
  <c r="I570" i="2"/>
  <c r="I569" i="2"/>
  <c r="I568" i="2"/>
  <c r="I566" i="2"/>
  <c r="I565" i="2"/>
  <c r="I560" i="2"/>
  <c r="I559" i="2"/>
  <c r="I558" i="2"/>
  <c r="I557" i="2"/>
  <c r="I556" i="2"/>
  <c r="I550" i="2"/>
  <c r="I549" i="2"/>
  <c r="I548" i="2"/>
  <c r="I545" i="2"/>
  <c r="I544" i="2"/>
  <c r="I543" i="2"/>
  <c r="I539" i="2"/>
  <c r="I538" i="2"/>
  <c r="I537" i="2"/>
  <c r="I536" i="2"/>
  <c r="I535" i="2"/>
  <c r="I534" i="2"/>
  <c r="I533" i="2"/>
  <c r="I532" i="2"/>
  <c r="I529" i="2"/>
  <c r="I526" i="2"/>
  <c r="I525" i="2"/>
  <c r="I524" i="2"/>
  <c r="I523" i="2"/>
  <c r="I520" i="2"/>
  <c r="I519" i="2"/>
  <c r="I518" i="2"/>
  <c r="I517" i="2"/>
  <c r="I513" i="2"/>
  <c r="I512" i="2"/>
  <c r="I510" i="2"/>
  <c r="I509" i="2"/>
  <c r="I508" i="2"/>
  <c r="I507" i="2"/>
  <c r="I503" i="2"/>
  <c r="I500" i="2"/>
  <c r="I498" i="2"/>
  <c r="I497" i="2"/>
  <c r="I495" i="2"/>
  <c r="I494" i="2"/>
  <c r="I493" i="2"/>
  <c r="I490" i="2"/>
  <c r="I488" i="2"/>
  <c r="I487" i="2"/>
  <c r="I484" i="2"/>
  <c r="I483" i="2"/>
  <c r="I482" i="2"/>
  <c r="I481" i="2"/>
  <c r="I475" i="2"/>
  <c r="I474" i="2"/>
  <c r="I472" i="2"/>
  <c r="I471" i="2"/>
  <c r="I470" i="2"/>
  <c r="I469" i="2"/>
  <c r="I467" i="2"/>
  <c r="I466" i="2"/>
  <c r="I465" i="2"/>
  <c r="I461" i="2"/>
  <c r="I459" i="2"/>
  <c r="I458" i="2"/>
  <c r="I454" i="2"/>
  <c r="I453" i="2"/>
  <c r="I452" i="2"/>
  <c r="I450" i="2"/>
  <c r="I448" i="2"/>
  <c r="I442" i="2"/>
  <c r="I441" i="2"/>
  <c r="I440" i="2"/>
  <c r="I437" i="2"/>
  <c r="I436" i="2"/>
  <c r="I435" i="2"/>
  <c r="I431" i="2"/>
  <c r="I429" i="2"/>
  <c r="I428" i="2"/>
  <c r="I427" i="2"/>
  <c r="I426" i="2"/>
  <c r="I425" i="2"/>
  <c r="I424" i="2"/>
  <c r="I423" i="2"/>
  <c r="I421" i="2"/>
  <c r="I417" i="2"/>
  <c r="I416" i="2"/>
  <c r="I414" i="2"/>
  <c r="I412" i="2"/>
  <c r="I411" i="2"/>
  <c r="I410" i="2"/>
  <c r="I409" i="2"/>
  <c r="I405" i="2"/>
  <c r="I404" i="2"/>
  <c r="I403" i="2"/>
  <c r="I402" i="2"/>
  <c r="I401" i="2"/>
  <c r="I400" i="2"/>
  <c r="I399" i="2"/>
  <c r="I393" i="2"/>
  <c r="I392" i="2"/>
  <c r="I390" i="2"/>
  <c r="I389" i="2"/>
  <c r="I388" i="2"/>
  <c r="I387" i="2"/>
  <c r="I386" i="2"/>
  <c r="I380" i="2"/>
  <c r="I379" i="2"/>
  <c r="I376" i="2"/>
  <c r="I375" i="2"/>
  <c r="I374" i="2"/>
  <c r="I371" i="2"/>
  <c r="I368" i="2"/>
  <c r="I367" i="2"/>
  <c r="I366" i="2"/>
  <c r="I365" i="2"/>
  <c r="I364" i="2"/>
  <c r="I359" i="2"/>
  <c r="I358" i="2"/>
  <c r="I357" i="2"/>
  <c r="I352" i="2"/>
  <c r="I351" i="2"/>
  <c r="I350" i="2"/>
  <c r="I349" i="2"/>
  <c r="I345" i="2"/>
  <c r="I344" i="2"/>
  <c r="I340" i="2"/>
  <c r="I339" i="2"/>
  <c r="I335" i="2"/>
  <c r="I334" i="2"/>
  <c r="I332" i="2"/>
  <c r="I327" i="2"/>
  <c r="I326" i="2"/>
  <c r="I325" i="2"/>
  <c r="I321" i="2"/>
  <c r="I320" i="2"/>
  <c r="I319" i="2"/>
  <c r="I316" i="2"/>
  <c r="I315" i="2"/>
  <c r="I311" i="2"/>
  <c r="I309" i="2"/>
  <c r="I308" i="2"/>
  <c r="I307" i="2"/>
  <c r="I304" i="2"/>
  <c r="I299" i="2"/>
  <c r="I298" i="2"/>
  <c r="I297" i="2"/>
  <c r="I296" i="2"/>
  <c r="I292" i="2"/>
  <c r="I291" i="2"/>
  <c r="I290" i="2"/>
  <c r="I285" i="2"/>
  <c r="I284" i="2"/>
  <c r="I281" i="2"/>
  <c r="I280" i="2"/>
  <c r="I279" i="2"/>
  <c r="I272" i="2"/>
  <c r="I269" i="2"/>
  <c r="I268" i="2"/>
  <c r="I267" i="2"/>
  <c r="I266" i="2"/>
  <c r="I265" i="2"/>
  <c r="I257" i="2"/>
  <c r="I256" i="2"/>
  <c r="I255" i="2"/>
  <c r="I251" i="2"/>
  <c r="I244" i="2"/>
  <c r="I243" i="2"/>
  <c r="I242" i="2"/>
  <c r="I241" i="2"/>
  <c r="I237" i="2"/>
  <c r="I236" i="2"/>
  <c r="I233" i="2"/>
  <c r="I232" i="2"/>
  <c r="I231" i="2"/>
  <c r="I227" i="2"/>
  <c r="I221" i="2"/>
  <c r="I219" i="2"/>
  <c r="I218" i="2"/>
  <c r="I213" i="2"/>
  <c r="I212" i="2"/>
  <c r="I211" i="2"/>
  <c r="I208" i="2"/>
  <c r="I206" i="2"/>
  <c r="I205" i="2"/>
  <c r="I203" i="2"/>
  <c r="I201" i="2"/>
  <c r="I199" i="2"/>
  <c r="I197" i="2"/>
  <c r="I191" i="2"/>
  <c r="I190" i="2"/>
  <c r="I189" i="2"/>
  <c r="I187" i="2"/>
  <c r="I184" i="2"/>
  <c r="I183" i="2"/>
  <c r="I176" i="2"/>
  <c r="I175" i="2"/>
  <c r="I174" i="2"/>
  <c r="I172" i="2"/>
  <c r="I171" i="2"/>
  <c r="I160" i="2"/>
  <c r="I159" i="2"/>
  <c r="I158" i="2"/>
  <c r="I157" i="2"/>
  <c r="I152" i="2"/>
  <c r="I147" i="2"/>
  <c r="I146" i="2"/>
  <c r="I145" i="2"/>
  <c r="I143" i="2"/>
  <c r="I142" i="2"/>
  <c r="I140" i="2"/>
  <c r="I135" i="2"/>
  <c r="I134" i="2"/>
  <c r="I129" i="2"/>
  <c r="I128" i="2"/>
  <c r="I127" i="2"/>
  <c r="I122" i="2"/>
  <c r="I121" i="2"/>
  <c r="I115" i="2"/>
  <c r="I113" i="2"/>
  <c r="I112" i="2"/>
  <c r="I110" i="2"/>
  <c r="I105" i="2"/>
  <c r="I104" i="2"/>
  <c r="I100" i="2"/>
  <c r="I99" i="2"/>
  <c r="I92" i="2"/>
  <c r="I91" i="2"/>
  <c r="I89" i="2"/>
  <c r="I87" i="2"/>
  <c r="I83" i="2"/>
  <c r="I81" i="2"/>
  <c r="I76" i="2"/>
  <c r="I75" i="2"/>
  <c r="I74" i="2"/>
  <c r="I73" i="2"/>
  <c r="I69" i="2"/>
  <c r="I67" i="2"/>
  <c r="I65" i="2"/>
  <c r="I64" i="2"/>
  <c r="I59" i="2"/>
  <c r="I56" i="2"/>
  <c r="I50" i="2"/>
  <c r="I44" i="2"/>
  <c r="I43" i="2"/>
  <c r="I40" i="2"/>
  <c r="I39" i="2"/>
  <c r="I37" i="2"/>
  <c r="I35" i="2"/>
  <c r="I34" i="2"/>
  <c r="I33" i="2"/>
  <c r="I32" i="2"/>
  <c r="I31" i="2"/>
  <c r="I29" i="2"/>
  <c r="I28" i="2"/>
  <c r="I21" i="2"/>
  <c r="I20" i="2"/>
  <c r="I19" i="2"/>
  <c r="I16" i="2"/>
  <c r="I15" i="2"/>
  <c r="I14" i="2"/>
  <c r="I13" i="2"/>
  <c r="I11" i="2"/>
  <c r="I7" i="2"/>
  <c r="I4" i="2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G972" i="2" s="1"/>
  <c r="F133" i="4"/>
  <c r="F134" i="4"/>
  <c r="F135" i="4"/>
  <c r="F136" i="4"/>
  <c r="F137" i="4"/>
  <c r="G55" i="2" s="1"/>
  <c r="F138" i="4"/>
  <c r="F139" i="4"/>
  <c r="F140" i="4"/>
  <c r="F141" i="4"/>
  <c r="F142" i="4"/>
  <c r="F143" i="4"/>
  <c r="F144" i="4"/>
  <c r="F145" i="4"/>
  <c r="G706" i="2" s="1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G847" i="2" s="1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G476" i="2" s="1"/>
  <c r="F267" i="4"/>
  <c r="F268" i="4"/>
  <c r="G473" i="2" s="1"/>
  <c r="F269" i="4"/>
  <c r="F270" i="4"/>
  <c r="G472" i="2" s="1"/>
  <c r="F271" i="4"/>
  <c r="G474" i="2" s="1"/>
  <c r="F272" i="4"/>
  <c r="F273" i="4"/>
  <c r="F274" i="4"/>
  <c r="F275" i="4"/>
  <c r="F276" i="4"/>
  <c r="F277" i="4"/>
  <c r="G700" i="2" s="1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G131" i="2" s="1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G693" i="2" s="1"/>
  <c r="F340" i="4"/>
  <c r="F341" i="4"/>
  <c r="F342" i="4"/>
  <c r="G484" i="2" s="1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G496" i="2" s="1"/>
  <c r="F361" i="4"/>
  <c r="F362" i="4"/>
  <c r="F363" i="4"/>
  <c r="F364" i="4"/>
  <c r="F365" i="4"/>
  <c r="G237" i="2" s="1"/>
  <c r="F366" i="4"/>
  <c r="G1027" i="2" s="1"/>
  <c r="F367" i="4"/>
  <c r="G134" i="2" s="1"/>
  <c r="F368" i="4"/>
  <c r="F369" i="4"/>
  <c r="G238" i="2" s="1"/>
  <c r="F370" i="4"/>
  <c r="F371" i="4"/>
  <c r="F372" i="4"/>
  <c r="F373" i="4"/>
  <c r="G239" i="2" s="1"/>
  <c r="F374" i="4"/>
  <c r="F375" i="4"/>
  <c r="F376" i="4"/>
  <c r="G846" i="2" s="1"/>
  <c r="F377" i="4"/>
  <c r="F378" i="4"/>
  <c r="F379" i="4"/>
  <c r="G890" i="2" s="1"/>
  <c r="F380" i="4"/>
  <c r="F381" i="4"/>
  <c r="F382" i="4"/>
  <c r="F383" i="4"/>
  <c r="F384" i="4"/>
  <c r="F385" i="4"/>
  <c r="F386" i="4"/>
  <c r="G845" i="2" s="1"/>
  <c r="F387" i="4"/>
  <c r="F388" i="4"/>
  <c r="G1030" i="2" s="1"/>
  <c r="F389" i="4"/>
  <c r="F390" i="4"/>
  <c r="F391" i="4"/>
  <c r="F392" i="4"/>
  <c r="F393" i="4"/>
  <c r="F394" i="4"/>
  <c r="F395" i="4"/>
  <c r="F396" i="4"/>
  <c r="G147" i="2" s="1"/>
  <c r="F397" i="4"/>
  <c r="F398" i="4"/>
  <c r="F399" i="4"/>
  <c r="F400" i="4"/>
  <c r="F401" i="4"/>
  <c r="F402" i="4"/>
  <c r="F403" i="4"/>
  <c r="F404" i="4"/>
  <c r="G712" i="2" s="1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G884" i="2" s="1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G889" i="2" s="1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G956" i="2" s="1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G629" i="2" s="1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G1035" i="2" s="1"/>
  <c r="F591" i="4"/>
  <c r="F592" i="4"/>
  <c r="F593" i="4"/>
  <c r="F594" i="4"/>
  <c r="F595" i="4"/>
  <c r="F596" i="4"/>
  <c r="G692" i="2" s="1"/>
  <c r="F597" i="4"/>
  <c r="F598" i="4"/>
  <c r="F599" i="4"/>
  <c r="F600" i="4"/>
  <c r="G464" i="2" s="1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G836" i="2" s="1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G978" i="2" s="1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G981" i="2" s="1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G838" i="2" s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G1024" i="2" s="1"/>
  <c r="F754" i="4"/>
  <c r="F755" i="4"/>
  <c r="F756" i="4"/>
  <c r="G482" i="2" s="1"/>
  <c r="F757" i="4"/>
  <c r="F758" i="4"/>
  <c r="F759" i="4"/>
  <c r="F760" i="4"/>
  <c r="F761" i="4"/>
  <c r="F762" i="4"/>
  <c r="F763" i="4"/>
  <c r="G790" i="2" s="1"/>
  <c r="F764" i="4"/>
  <c r="G139" i="2" s="1"/>
  <c r="F765" i="4"/>
  <c r="F766" i="4"/>
  <c r="F767" i="4"/>
  <c r="G1000" i="2" s="1"/>
  <c r="F768" i="4"/>
  <c r="F769" i="4"/>
  <c r="G500" i="2" s="1"/>
  <c r="F770" i="4"/>
  <c r="G130" i="2" s="1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G725" i="2" s="1"/>
  <c r="F794" i="4"/>
  <c r="F795" i="4"/>
  <c r="F796" i="4"/>
  <c r="F797" i="4"/>
  <c r="F798" i="4"/>
  <c r="F799" i="4"/>
  <c r="F800" i="4"/>
  <c r="F801" i="4"/>
  <c r="F802" i="4"/>
  <c r="G504" i="2" s="1"/>
  <c r="F803" i="4"/>
  <c r="F804" i="4"/>
  <c r="G501" i="2" s="1"/>
  <c r="F805" i="4"/>
  <c r="G827" i="2" s="1"/>
  <c r="F806" i="4"/>
  <c r="G1028" i="2" s="1"/>
  <c r="F807" i="4"/>
  <c r="F808" i="4"/>
  <c r="F809" i="4"/>
  <c r="F810" i="4"/>
  <c r="G837" i="2" s="1"/>
  <c r="F811" i="4"/>
  <c r="G813" i="2" s="1"/>
  <c r="F812" i="4"/>
  <c r="G491" i="2" s="1"/>
  <c r="F813" i="4"/>
  <c r="F814" i="4"/>
  <c r="F815" i="4"/>
  <c r="F816" i="4"/>
  <c r="F817" i="4"/>
  <c r="F818" i="4"/>
  <c r="G129" i="2" s="1"/>
  <c r="F819" i="4"/>
  <c r="F820" i="4"/>
  <c r="F821" i="4"/>
  <c r="F822" i="4"/>
  <c r="F823" i="4"/>
  <c r="F824" i="4"/>
  <c r="F825" i="4"/>
  <c r="F826" i="4"/>
  <c r="F827" i="4"/>
  <c r="G105" i="2" s="1"/>
  <c r="F828" i="4"/>
  <c r="G842" i="2" s="1"/>
  <c r="F829" i="4"/>
  <c r="G106" i="2" s="1"/>
  <c r="F830" i="4"/>
  <c r="G227" i="2" s="1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G1043" i="2" s="1"/>
  <c r="F866" i="4"/>
  <c r="F867" i="4"/>
  <c r="G21" i="2" s="1"/>
  <c r="F868" i="4"/>
  <c r="F869" i="4"/>
  <c r="G4" i="2" s="1"/>
  <c r="F870" i="4"/>
  <c r="F871" i="4"/>
  <c r="F872" i="4"/>
  <c r="F873" i="4"/>
  <c r="F874" i="4"/>
  <c r="F875" i="4"/>
  <c r="G1026" i="2" s="1"/>
  <c r="F876" i="4"/>
  <c r="F877" i="4"/>
  <c r="F878" i="4"/>
  <c r="G1025" i="2" s="1"/>
  <c r="F879" i="4"/>
  <c r="F880" i="4"/>
  <c r="F881" i="4"/>
  <c r="F882" i="4"/>
  <c r="F883" i="4"/>
  <c r="F884" i="4"/>
  <c r="F885" i="4"/>
  <c r="F886" i="4"/>
  <c r="F887" i="4"/>
  <c r="F888" i="4"/>
  <c r="F889" i="4"/>
  <c r="G717" i="2" s="1"/>
  <c r="F890" i="4"/>
  <c r="F891" i="4"/>
  <c r="F892" i="4"/>
  <c r="G741" i="2" s="1"/>
  <c r="F893" i="4"/>
  <c r="F894" i="4"/>
  <c r="F895" i="4"/>
  <c r="F896" i="4"/>
  <c r="F897" i="4"/>
  <c r="G747" i="2" s="1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G171" i="2" s="1"/>
  <c r="F912" i="4"/>
  <c r="G977" i="2" s="1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G775" i="2" s="1"/>
  <c r="F926" i="4"/>
  <c r="G103" i="2" s="1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G745" i="2" s="1"/>
  <c r="F941" i="4"/>
  <c r="G757" i="2" s="1"/>
  <c r="F942" i="4"/>
  <c r="F943" i="4"/>
  <c r="F944" i="4"/>
  <c r="G132" i="2" s="1"/>
  <c r="F945" i="4"/>
  <c r="G133" i="2" s="1"/>
  <c r="F946" i="4"/>
  <c r="F947" i="4"/>
  <c r="G983" i="2" s="1"/>
  <c r="F948" i="4"/>
  <c r="G979" i="2" s="1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G465" i="2" s="1"/>
  <c r="F969" i="4"/>
  <c r="G982" i="2" s="1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G104" i="2" s="1"/>
  <c r="F986" i="4"/>
  <c r="G715" i="2" s="1"/>
  <c r="F987" i="4"/>
  <c r="F988" i="4"/>
  <c r="F989" i="4"/>
  <c r="F990" i="4"/>
  <c r="F991" i="4"/>
  <c r="F992" i="4"/>
  <c r="G990" i="2" s="1"/>
  <c r="F993" i="4"/>
  <c r="F994" i="4"/>
  <c r="F995" i="4"/>
  <c r="G731" i="2" s="1"/>
  <c r="F996" i="4"/>
  <c r="G723" i="2" s="1"/>
  <c r="F997" i="4"/>
  <c r="G798" i="2" s="1"/>
  <c r="F998" i="4"/>
  <c r="G799" i="2" s="1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G988" i="2" s="1"/>
  <c r="F1018" i="4"/>
  <c r="F1019" i="4"/>
  <c r="F1020" i="4"/>
  <c r="F1021" i="4"/>
  <c r="F1022" i="4"/>
  <c r="F1023" i="4"/>
  <c r="F1024" i="4"/>
  <c r="G87" i="2" s="1"/>
  <c r="F1025" i="4"/>
  <c r="G992" i="2" s="1"/>
  <c r="F1026" i="4"/>
  <c r="G776" i="2" s="1"/>
  <c r="F1027" i="4"/>
  <c r="G699" i="2" s="1"/>
  <c r="F1028" i="4"/>
  <c r="F1029" i="4"/>
  <c r="F1030" i="4"/>
  <c r="F1031" i="4"/>
  <c r="F1032" i="4"/>
  <c r="G701" i="2" s="1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G1023" i="2" s="1"/>
  <c r="F1050" i="4"/>
  <c r="F1051" i="4"/>
  <c r="F1052" i="4"/>
  <c r="F1053" i="4"/>
  <c r="F1054" i="4"/>
  <c r="F1055" i="4"/>
  <c r="F1056" i="4"/>
  <c r="F1057" i="4"/>
  <c r="G788" i="2" s="1"/>
  <c r="F1058" i="4"/>
  <c r="F1059" i="4"/>
  <c r="F1060" i="4"/>
  <c r="F1061" i="4"/>
  <c r="F1062" i="4"/>
  <c r="F1063" i="4"/>
  <c r="F1064" i="4"/>
  <c r="F1065" i="4"/>
  <c r="F1066" i="4"/>
  <c r="F1067" i="4"/>
  <c r="F1068" i="4"/>
  <c r="G991" i="2" s="1"/>
  <c r="F1069" i="4"/>
  <c r="F1070" i="4"/>
  <c r="F1071" i="4"/>
  <c r="G160" i="2" s="1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G475" i="2" s="1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A1208" i="4"/>
  <c r="H1208" i="4" s="1"/>
  <c r="A1207" i="4"/>
  <c r="H1207" i="4" s="1"/>
  <c r="A1206" i="4"/>
  <c r="H1206" i="4" s="1"/>
  <c r="A1205" i="4"/>
  <c r="H1205" i="4" s="1"/>
  <c r="A1204" i="4"/>
  <c r="H1204" i="4" s="1"/>
  <c r="A1203" i="4"/>
  <c r="H1203" i="4" s="1"/>
  <c r="A1202" i="4"/>
  <c r="H1202" i="4" s="1"/>
  <c r="A1201" i="4"/>
  <c r="H1201" i="4" s="1"/>
  <c r="A1200" i="4"/>
  <c r="H1200" i="4" s="1"/>
  <c r="A1199" i="4"/>
  <c r="H1199" i="4" s="1"/>
  <c r="A1198" i="4"/>
  <c r="H1198" i="4" s="1"/>
  <c r="A1197" i="4"/>
  <c r="H1197" i="4" s="1"/>
  <c r="A1196" i="4"/>
  <c r="H1196" i="4" s="1"/>
  <c r="A1195" i="4"/>
  <c r="H1195" i="4" s="1"/>
  <c r="A1194" i="4"/>
  <c r="H1194" i="4" s="1"/>
  <c r="A1193" i="4"/>
  <c r="H1193" i="4" s="1"/>
  <c r="A1192" i="4"/>
  <c r="H1192" i="4" s="1"/>
  <c r="A1191" i="4"/>
  <c r="H1191" i="4" s="1"/>
  <c r="A1190" i="4"/>
  <c r="G1190" i="4" s="1"/>
  <c r="A1189" i="4"/>
  <c r="H1189" i="4" s="1"/>
  <c r="A1188" i="4"/>
  <c r="H1188" i="4" s="1"/>
  <c r="A1187" i="4"/>
  <c r="H1187" i="4" s="1"/>
  <c r="A1186" i="4"/>
  <c r="H1186" i="4" s="1"/>
  <c r="A1185" i="4"/>
  <c r="H1185" i="4" s="1"/>
  <c r="A1184" i="4"/>
  <c r="H1184" i="4" s="1"/>
  <c r="A1183" i="4"/>
  <c r="H1183" i="4" s="1"/>
  <c r="G1182" i="4"/>
  <c r="A1182" i="4"/>
  <c r="H1182" i="4" s="1"/>
  <c r="A1181" i="4"/>
  <c r="H1181" i="4" s="1"/>
  <c r="A1180" i="4"/>
  <c r="H1180" i="4" s="1"/>
  <c r="A1179" i="4"/>
  <c r="H1179" i="4" s="1"/>
  <c r="A1178" i="4"/>
  <c r="H1178" i="4" s="1"/>
  <c r="A1177" i="4"/>
  <c r="H1177" i="4" s="1"/>
  <c r="A1176" i="4"/>
  <c r="H1176" i="4" s="1"/>
  <c r="A1175" i="4"/>
  <c r="H1175" i="4" s="1"/>
  <c r="A1174" i="4"/>
  <c r="A1173" i="4"/>
  <c r="H1173" i="4" s="1"/>
  <c r="A1172" i="4"/>
  <c r="H1172" i="4" s="1"/>
  <c r="A1171" i="4"/>
  <c r="G1171" i="4" s="1"/>
  <c r="A1170" i="4"/>
  <c r="H1170" i="4" s="1"/>
  <c r="A1169" i="4"/>
  <c r="G1169" i="4" s="1"/>
  <c r="A1168" i="4"/>
  <c r="H1168" i="4" s="1"/>
  <c r="H1167" i="4"/>
  <c r="G1167" i="4"/>
  <c r="A1167" i="4"/>
  <c r="A1166" i="4"/>
  <c r="G1166" i="4" s="1"/>
  <c r="A1165" i="4"/>
  <c r="G1165" i="4" s="1"/>
  <c r="A1164" i="4"/>
  <c r="H1164" i="4" s="1"/>
  <c r="A1163" i="4"/>
  <c r="H1163" i="4" s="1"/>
  <c r="A1162" i="4"/>
  <c r="G1162" i="4" s="1"/>
  <c r="A1161" i="4"/>
  <c r="A1160" i="4"/>
  <c r="H1160" i="4" s="1"/>
  <c r="A1159" i="4"/>
  <c r="H1159" i="4" s="1"/>
  <c r="A1158" i="4"/>
  <c r="H1158" i="4" s="1"/>
  <c r="A1157" i="4"/>
  <c r="H1157" i="4" s="1"/>
  <c r="A1156" i="4"/>
  <c r="H1156" i="4" s="1"/>
  <c r="A1155" i="4"/>
  <c r="G1155" i="4" s="1"/>
  <c r="A1154" i="4"/>
  <c r="H1154" i="4" s="1"/>
  <c r="G1153" i="4"/>
  <c r="A1153" i="4"/>
  <c r="H1153" i="4" s="1"/>
  <c r="A1152" i="4"/>
  <c r="H1152" i="4" s="1"/>
  <c r="A1151" i="4"/>
  <c r="G1151" i="4" s="1"/>
  <c r="A1150" i="4"/>
  <c r="A1149" i="4"/>
  <c r="H1149" i="4" s="1"/>
  <c r="A1148" i="4"/>
  <c r="H1148" i="4" s="1"/>
  <c r="A1147" i="4"/>
  <c r="H1147" i="4" s="1"/>
  <c r="A1146" i="4"/>
  <c r="H1146" i="4" s="1"/>
  <c r="A1145" i="4"/>
  <c r="A1144" i="4"/>
  <c r="H1144" i="4" s="1"/>
  <c r="A1143" i="4"/>
  <c r="H1143" i="4" s="1"/>
  <c r="A1142" i="4"/>
  <c r="H1142" i="4" s="1"/>
  <c r="A1141" i="4"/>
  <c r="H1141" i="4" s="1"/>
  <c r="A1140" i="4"/>
  <c r="H1140" i="4" s="1"/>
  <c r="A1139" i="4"/>
  <c r="A1138" i="4"/>
  <c r="G1138" i="4" s="1"/>
  <c r="A1137" i="4"/>
  <c r="A1136" i="4"/>
  <c r="H1136" i="4" s="1"/>
  <c r="A1135" i="4"/>
  <c r="G1135" i="4" s="1"/>
  <c r="A1134" i="4"/>
  <c r="H1134" i="4" s="1"/>
  <c r="A1133" i="4"/>
  <c r="A1132" i="4"/>
  <c r="H1132" i="4" s="1"/>
  <c r="A1131" i="4"/>
  <c r="H1131" i="4" s="1"/>
  <c r="A1130" i="4"/>
  <c r="H1130" i="4" s="1"/>
  <c r="A1129" i="4"/>
  <c r="H1129" i="4" s="1"/>
  <c r="A1128" i="4"/>
  <c r="H1128" i="4" s="1"/>
  <c r="H1127" i="4"/>
  <c r="A1127" i="4"/>
  <c r="G1127" i="4" s="1"/>
  <c r="A1126" i="4"/>
  <c r="G1126" i="4" s="1"/>
  <c r="A1125" i="4"/>
  <c r="H1125" i="4" s="1"/>
  <c r="A1124" i="4"/>
  <c r="H1124" i="4" s="1"/>
  <c r="G1123" i="4"/>
  <c r="A1123" i="4"/>
  <c r="H1123" i="4" s="1"/>
  <c r="H1122" i="4"/>
  <c r="A1122" i="4"/>
  <c r="G1122" i="4" s="1"/>
  <c r="A1121" i="4"/>
  <c r="H1121" i="4" s="1"/>
  <c r="A1120" i="4"/>
  <c r="H1119" i="4"/>
  <c r="A1119" i="4"/>
  <c r="G1119" i="4" s="1"/>
  <c r="A1118" i="4"/>
  <c r="H1118" i="4" s="1"/>
  <c r="A1117" i="4"/>
  <c r="A1116" i="4"/>
  <c r="H1116" i="4" s="1"/>
  <c r="A1115" i="4"/>
  <c r="H1115" i="4" s="1"/>
  <c r="A1114" i="4"/>
  <c r="H1114" i="4" s="1"/>
  <c r="A1113" i="4"/>
  <c r="G1113" i="4" s="1"/>
  <c r="A1112" i="4"/>
  <c r="H1112" i="4" s="1"/>
  <c r="A1111" i="4"/>
  <c r="H1111" i="4" s="1"/>
  <c r="A1110" i="4"/>
  <c r="G1109" i="4"/>
  <c r="A1109" i="4"/>
  <c r="H1109" i="4" s="1"/>
  <c r="A1108" i="4"/>
  <c r="H1108" i="4" s="1"/>
  <c r="A1107" i="4"/>
  <c r="G1107" i="4" s="1"/>
  <c r="A1106" i="4"/>
  <c r="A1105" i="4"/>
  <c r="H1105" i="4" s="1"/>
  <c r="A1104" i="4"/>
  <c r="H1104" i="4" s="1"/>
  <c r="A1103" i="4"/>
  <c r="A1102" i="4"/>
  <c r="H1102" i="4" s="1"/>
  <c r="A1101" i="4"/>
  <c r="H1101" i="4" s="1"/>
  <c r="A1100" i="4"/>
  <c r="G1099" i="4"/>
  <c r="A1099" i="4"/>
  <c r="H1099" i="4" s="1"/>
  <c r="A1098" i="4"/>
  <c r="G1098" i="4" s="1"/>
  <c r="A1097" i="4"/>
  <c r="A1096" i="4"/>
  <c r="H1096" i="4" s="1"/>
  <c r="A1095" i="4"/>
  <c r="G1095" i="4" s="1"/>
  <c r="A1094" i="4"/>
  <c r="H1094" i="4" s="1"/>
  <c r="A1093" i="4"/>
  <c r="G1093" i="4" s="1"/>
  <c r="A1092" i="4"/>
  <c r="H1092" i="4" s="1"/>
  <c r="A1091" i="4"/>
  <c r="H1091" i="4" s="1"/>
  <c r="A1090" i="4"/>
  <c r="A1089" i="4"/>
  <c r="A1088" i="4"/>
  <c r="H1088" i="4" s="1"/>
  <c r="A1087" i="4"/>
  <c r="H1087" i="4" s="1"/>
  <c r="A1086" i="4"/>
  <c r="G1086" i="4" s="1"/>
  <c r="A1085" i="4"/>
  <c r="A1084" i="4"/>
  <c r="H1084" i="4" s="1"/>
  <c r="A1083" i="4"/>
  <c r="G1083" i="4" s="1"/>
  <c r="A1082" i="4"/>
  <c r="H1082" i="4" s="1"/>
  <c r="A1081" i="4"/>
  <c r="G1081" i="4" s="1"/>
  <c r="A1080" i="4"/>
  <c r="H1080" i="4" s="1"/>
  <c r="A1079" i="4"/>
  <c r="H1079" i="4" s="1"/>
  <c r="A1078" i="4"/>
  <c r="G1078" i="4" s="1"/>
  <c r="A1077" i="4"/>
  <c r="A1076" i="4"/>
  <c r="H1076" i="4" s="1"/>
  <c r="A1075" i="4"/>
  <c r="H1074" i="4"/>
  <c r="G1074" i="4"/>
  <c r="A1074" i="4"/>
  <c r="H1073" i="4"/>
  <c r="G1073" i="4"/>
  <c r="A1073" i="4"/>
  <c r="G1072" i="4"/>
  <c r="A1072" i="4"/>
  <c r="H1072" i="4" s="1"/>
  <c r="A1071" i="4"/>
  <c r="G1071" i="4" s="1"/>
  <c r="A1070" i="4"/>
  <c r="A1069" i="4"/>
  <c r="A1068" i="4"/>
  <c r="H1068" i="4" s="1"/>
  <c r="A1067" i="4"/>
  <c r="H1067" i="4" s="1"/>
  <c r="A1066" i="4"/>
  <c r="H1066" i="4" s="1"/>
  <c r="A1065" i="4"/>
  <c r="A1064" i="4"/>
  <c r="H1064" i="4" s="1"/>
  <c r="H1063" i="4"/>
  <c r="A1063" i="4"/>
  <c r="G1063" i="4" s="1"/>
  <c r="A1062" i="4"/>
  <c r="H1062" i="4" s="1"/>
  <c r="A1061" i="4"/>
  <c r="H1061" i="4" s="1"/>
  <c r="A1060" i="4"/>
  <c r="H1060" i="4" s="1"/>
  <c r="A1059" i="4"/>
  <c r="H1059" i="4" s="1"/>
  <c r="A1058" i="4"/>
  <c r="H1058" i="4" s="1"/>
  <c r="A1057" i="4"/>
  <c r="H1057" i="4" s="1"/>
  <c r="A1056" i="4"/>
  <c r="H1056" i="4" s="1"/>
  <c r="A1055" i="4"/>
  <c r="H1055" i="4" s="1"/>
  <c r="A1054" i="4"/>
  <c r="H1054" i="4" s="1"/>
  <c r="A1053" i="4"/>
  <c r="H1053" i="4" s="1"/>
  <c r="A1052" i="4"/>
  <c r="H1052" i="4" s="1"/>
  <c r="A1051" i="4"/>
  <c r="H1051" i="4" s="1"/>
  <c r="A1050" i="4"/>
  <c r="A1049" i="4"/>
  <c r="A1048" i="4"/>
  <c r="H1048" i="4" s="1"/>
  <c r="A1047" i="4"/>
  <c r="G1047" i="4" s="1"/>
  <c r="A1046" i="4"/>
  <c r="H1046" i="4" s="1"/>
  <c r="A1045" i="4"/>
  <c r="H1045" i="4" s="1"/>
  <c r="A1044" i="4"/>
  <c r="H1044" i="4" s="1"/>
  <c r="A1043" i="4"/>
  <c r="H1043" i="4" s="1"/>
  <c r="A1042" i="4"/>
  <c r="A1041" i="4"/>
  <c r="A1040" i="4"/>
  <c r="H1040" i="4" s="1"/>
  <c r="A1039" i="4"/>
  <c r="H1039" i="4" s="1"/>
  <c r="A1038" i="4"/>
  <c r="A1037" i="4"/>
  <c r="A1036" i="4"/>
  <c r="H1036" i="4" s="1"/>
  <c r="A1035" i="4"/>
  <c r="H1035" i="4" s="1"/>
  <c r="A1034" i="4"/>
  <c r="H1034" i="4" s="1"/>
  <c r="A1033" i="4"/>
  <c r="G1033" i="4" s="1"/>
  <c r="A1032" i="4"/>
  <c r="A1031" i="4"/>
  <c r="H1031" i="4" s="1"/>
  <c r="A1030" i="4"/>
  <c r="G1030" i="4" s="1"/>
  <c r="A1029" i="4"/>
  <c r="G1029" i="4" s="1"/>
  <c r="A1028" i="4"/>
  <c r="H1028" i="4" s="1"/>
  <c r="H1027" i="4"/>
  <c r="A1027" i="4"/>
  <c r="G1027" i="4" s="1"/>
  <c r="H1026" i="4"/>
  <c r="A1026" i="4"/>
  <c r="G1026" i="4" s="1"/>
  <c r="A1025" i="4"/>
  <c r="H1025" i="4" s="1"/>
  <c r="A1024" i="4"/>
  <c r="H1024" i="4" s="1"/>
  <c r="A1023" i="4"/>
  <c r="G1023" i="4" s="1"/>
  <c r="A1022" i="4"/>
  <c r="H1022" i="4" s="1"/>
  <c r="A1021" i="4"/>
  <c r="H1021" i="4" s="1"/>
  <c r="A1020" i="4"/>
  <c r="H1020" i="4" s="1"/>
  <c r="A1019" i="4"/>
  <c r="H1019" i="4" s="1"/>
  <c r="A1018" i="4"/>
  <c r="G1018" i="4" s="1"/>
  <c r="A1017" i="4"/>
  <c r="A1016" i="4"/>
  <c r="H1016" i="4" s="1"/>
  <c r="A1015" i="4"/>
  <c r="H1015" i="4" s="1"/>
  <c r="A1014" i="4"/>
  <c r="A1013" i="4"/>
  <c r="H1013" i="4" s="1"/>
  <c r="A1012" i="4"/>
  <c r="H1012" i="4" s="1"/>
  <c r="A1011" i="4"/>
  <c r="G1011" i="4" s="1"/>
  <c r="A1010" i="4"/>
  <c r="H1010" i="4" s="1"/>
  <c r="A1009" i="4"/>
  <c r="G1009" i="4" s="1"/>
  <c r="A1008" i="4"/>
  <c r="H1008" i="4" s="1"/>
  <c r="H1007" i="4"/>
  <c r="A1007" i="4"/>
  <c r="G1007" i="4" s="1"/>
  <c r="A1006" i="4"/>
  <c r="H1006" i="4" s="1"/>
  <c r="A1005" i="4"/>
  <c r="A1004" i="4"/>
  <c r="H1004" i="4" s="1"/>
  <c r="A1003" i="4"/>
  <c r="H1003" i="4" s="1"/>
  <c r="A1002" i="4"/>
  <c r="G1002" i="4" s="1"/>
  <c r="A1001" i="4"/>
  <c r="H1001" i="4" s="1"/>
  <c r="A1000" i="4"/>
  <c r="H1000" i="4" s="1"/>
  <c r="H999" i="4"/>
  <c r="A999" i="4"/>
  <c r="G999" i="4" s="1"/>
  <c r="A998" i="4"/>
  <c r="H998" i="4" s="1"/>
  <c r="A997" i="4"/>
  <c r="G997" i="4" s="1"/>
  <c r="A996" i="4"/>
  <c r="H996" i="4" s="1"/>
  <c r="A995" i="4"/>
  <c r="A994" i="4"/>
  <c r="H994" i="4" s="1"/>
  <c r="A993" i="4"/>
  <c r="H993" i="4" s="1"/>
  <c r="A992" i="4"/>
  <c r="H992" i="4" s="1"/>
  <c r="A991" i="4"/>
  <c r="H991" i="4" s="1"/>
  <c r="A990" i="4"/>
  <c r="H990" i="4" s="1"/>
  <c r="A989" i="4"/>
  <c r="G989" i="4" s="1"/>
  <c r="A988" i="4"/>
  <c r="A987" i="4"/>
  <c r="H987" i="4" s="1"/>
  <c r="A986" i="4"/>
  <c r="G985" i="4"/>
  <c r="A985" i="4"/>
  <c r="H985" i="4" s="1"/>
  <c r="G984" i="4"/>
  <c r="A984" i="4"/>
  <c r="H984" i="4" s="1"/>
  <c r="A983" i="4"/>
  <c r="A982" i="4"/>
  <c r="G982" i="4" s="1"/>
  <c r="A981" i="4"/>
  <c r="H981" i="4" s="1"/>
  <c r="A980" i="4"/>
  <c r="H980" i="4" s="1"/>
  <c r="A979" i="4"/>
  <c r="H979" i="4" s="1"/>
  <c r="G978" i="4"/>
  <c r="A978" i="4"/>
  <c r="H978" i="4" s="1"/>
  <c r="A977" i="4"/>
  <c r="A976" i="4"/>
  <c r="H976" i="4" s="1"/>
  <c r="A975" i="4"/>
  <c r="G975" i="4" s="1"/>
  <c r="H974" i="4"/>
  <c r="G974" i="4"/>
  <c r="A974" i="4"/>
  <c r="A973" i="4"/>
  <c r="A972" i="4"/>
  <c r="H972" i="4" s="1"/>
  <c r="A971" i="4"/>
  <c r="H971" i="4" s="1"/>
  <c r="H970" i="4"/>
  <c r="A970" i="4"/>
  <c r="G970" i="4" s="1"/>
  <c r="H969" i="4"/>
  <c r="A969" i="4"/>
  <c r="G969" i="4" s="1"/>
  <c r="G968" i="4"/>
  <c r="A968" i="4"/>
  <c r="H968" i="4" s="1"/>
  <c r="A967" i="4"/>
  <c r="G967" i="4" s="1"/>
  <c r="A966" i="4"/>
  <c r="G966" i="4" s="1"/>
  <c r="H965" i="4"/>
  <c r="G965" i="4"/>
  <c r="A965" i="4"/>
  <c r="G964" i="4"/>
  <c r="A964" i="4"/>
  <c r="H964" i="4" s="1"/>
  <c r="A963" i="4"/>
  <c r="G962" i="4"/>
  <c r="A962" i="4"/>
  <c r="H962" i="4" s="1"/>
  <c r="A961" i="4"/>
  <c r="A960" i="4"/>
  <c r="A959" i="4"/>
  <c r="H959" i="4" s="1"/>
  <c r="A958" i="4"/>
  <c r="A957" i="4"/>
  <c r="H957" i="4" s="1"/>
  <c r="A956" i="4"/>
  <c r="H956" i="4" s="1"/>
  <c r="A955" i="4"/>
  <c r="A954" i="4"/>
  <c r="A953" i="4"/>
  <c r="G953" i="4" s="1"/>
  <c r="A952" i="4"/>
  <c r="A951" i="4"/>
  <c r="H951" i="4" s="1"/>
  <c r="A950" i="4"/>
  <c r="A949" i="4"/>
  <c r="G949" i="4" s="1"/>
  <c r="G948" i="4"/>
  <c r="A948" i="4"/>
  <c r="H948" i="4" s="1"/>
  <c r="A947" i="4"/>
  <c r="A946" i="4"/>
  <c r="G946" i="4" s="1"/>
  <c r="A945" i="4"/>
  <c r="H945" i="4" s="1"/>
  <c r="G944" i="4"/>
  <c r="A944" i="4"/>
  <c r="H944" i="4" s="1"/>
  <c r="H943" i="4"/>
  <c r="A943" i="4"/>
  <c r="G943" i="4" s="1"/>
  <c r="A942" i="4"/>
  <c r="A941" i="4"/>
  <c r="H941" i="4" s="1"/>
  <c r="G940" i="4"/>
  <c r="A940" i="4"/>
  <c r="H940" i="4" s="1"/>
  <c r="A939" i="4"/>
  <c r="H939" i="4" s="1"/>
  <c r="A938" i="4"/>
  <c r="H938" i="4" s="1"/>
  <c r="A937" i="4"/>
  <c r="G937" i="4" s="1"/>
  <c r="A936" i="4"/>
  <c r="H936" i="4" s="1"/>
  <c r="G935" i="4"/>
  <c r="A935" i="4"/>
  <c r="H935" i="4" s="1"/>
  <c r="A934" i="4"/>
  <c r="G934" i="4" s="1"/>
  <c r="A933" i="4"/>
  <c r="G933" i="4" s="1"/>
  <c r="A932" i="4"/>
  <c r="H932" i="4" s="1"/>
  <c r="A931" i="4"/>
  <c r="A930" i="4"/>
  <c r="A929" i="4"/>
  <c r="H929" i="4" s="1"/>
  <c r="A928" i="4"/>
  <c r="A927" i="4"/>
  <c r="H927" i="4" s="1"/>
  <c r="A926" i="4"/>
  <c r="A925" i="4"/>
  <c r="H925" i="4" s="1"/>
  <c r="A924" i="4"/>
  <c r="H924" i="4" s="1"/>
  <c r="A923" i="4"/>
  <c r="G923" i="4" s="1"/>
  <c r="A922" i="4"/>
  <c r="H922" i="4" s="1"/>
  <c r="A921" i="4"/>
  <c r="A920" i="4"/>
  <c r="A919" i="4"/>
  <c r="G919" i="4" s="1"/>
  <c r="A918" i="4"/>
  <c r="A917" i="4"/>
  <c r="G916" i="4"/>
  <c r="A916" i="4"/>
  <c r="H916" i="4" s="1"/>
  <c r="H915" i="4"/>
  <c r="A915" i="4"/>
  <c r="G915" i="4" s="1"/>
  <c r="A914" i="4"/>
  <c r="G914" i="4" s="1"/>
  <c r="A913" i="4"/>
  <c r="A912" i="4"/>
  <c r="A911" i="4"/>
  <c r="A910" i="4"/>
  <c r="G910" i="4" s="1"/>
  <c r="A909" i="4"/>
  <c r="G908" i="4"/>
  <c r="A908" i="4"/>
  <c r="H908" i="4" s="1"/>
  <c r="A907" i="4"/>
  <c r="A906" i="4"/>
  <c r="G906" i="4" s="1"/>
  <c r="A905" i="4"/>
  <c r="A904" i="4"/>
  <c r="G903" i="4"/>
  <c r="A903" i="4"/>
  <c r="H903" i="4" s="1"/>
  <c r="A902" i="4"/>
  <c r="A901" i="4"/>
  <c r="G901" i="4" s="1"/>
  <c r="A900" i="4"/>
  <c r="H900" i="4" s="1"/>
  <c r="A899" i="4"/>
  <c r="G899" i="4" s="1"/>
  <c r="A898" i="4"/>
  <c r="H898" i="4" s="1"/>
  <c r="A897" i="4"/>
  <c r="G897" i="4" s="1"/>
  <c r="A896" i="4"/>
  <c r="G895" i="4"/>
  <c r="A895" i="4"/>
  <c r="H895" i="4" s="1"/>
  <c r="A894" i="4"/>
  <c r="G894" i="4" s="1"/>
  <c r="A893" i="4"/>
  <c r="H893" i="4" s="1"/>
  <c r="A892" i="4"/>
  <c r="H892" i="4" s="1"/>
  <c r="A891" i="4"/>
  <c r="G891" i="4" s="1"/>
  <c r="A890" i="4"/>
  <c r="A889" i="4"/>
  <c r="A888" i="4"/>
  <c r="H888" i="4" s="1"/>
  <c r="A887" i="4"/>
  <c r="A886" i="4"/>
  <c r="G886" i="4" s="1"/>
  <c r="A885" i="4"/>
  <c r="G885" i="4" s="1"/>
  <c r="A884" i="4"/>
  <c r="H884" i="4" s="1"/>
  <c r="A883" i="4"/>
  <c r="A882" i="4"/>
  <c r="H882" i="4" s="1"/>
  <c r="A881" i="4"/>
  <c r="A880" i="4"/>
  <c r="H880" i="4" s="1"/>
  <c r="A879" i="4"/>
  <c r="A878" i="4"/>
  <c r="A877" i="4"/>
  <c r="H877" i="4" s="1"/>
  <c r="A876" i="4"/>
  <c r="H876" i="4" s="1"/>
  <c r="A875" i="4"/>
  <c r="G875" i="4" s="1"/>
  <c r="A874" i="4"/>
  <c r="A873" i="4"/>
  <c r="A872" i="4"/>
  <c r="H872" i="4" s="1"/>
  <c r="A871" i="4"/>
  <c r="A870" i="4"/>
  <c r="A869" i="4"/>
  <c r="H869" i="4" s="1"/>
  <c r="A868" i="4"/>
  <c r="H868" i="4" s="1"/>
  <c r="A867" i="4"/>
  <c r="H866" i="4"/>
  <c r="A866" i="4"/>
  <c r="G866" i="4" s="1"/>
  <c r="A865" i="4"/>
  <c r="A864" i="4"/>
  <c r="A863" i="4"/>
  <c r="A862" i="4"/>
  <c r="H862" i="4" s="1"/>
  <c r="A861" i="4"/>
  <c r="G861" i="4" s="1"/>
  <c r="A860" i="4"/>
  <c r="H860" i="4" s="1"/>
  <c r="A859" i="4"/>
  <c r="G859" i="4" s="1"/>
  <c r="A858" i="4"/>
  <c r="H858" i="4" s="1"/>
  <c r="A857" i="4"/>
  <c r="H857" i="4" s="1"/>
  <c r="A856" i="4"/>
  <c r="H856" i="4" s="1"/>
  <c r="A855" i="4"/>
  <c r="H855" i="4" s="1"/>
  <c r="A854" i="4"/>
  <c r="H854" i="4" s="1"/>
  <c r="A853" i="4"/>
  <c r="H853" i="4" s="1"/>
  <c r="A852" i="4"/>
  <c r="A851" i="4"/>
  <c r="A850" i="4"/>
  <c r="A849" i="4"/>
  <c r="H849" i="4" s="1"/>
  <c r="A848" i="4"/>
  <c r="A847" i="4"/>
  <c r="H847" i="4" s="1"/>
  <c r="A846" i="4"/>
  <c r="A845" i="4"/>
  <c r="G845" i="4" s="1"/>
  <c r="A844" i="4"/>
  <c r="A843" i="4"/>
  <c r="A842" i="4"/>
  <c r="G842" i="4" s="1"/>
  <c r="A841" i="4"/>
  <c r="A840" i="4"/>
  <c r="H840" i="4" s="1"/>
  <c r="A839" i="4"/>
  <c r="G839" i="4" s="1"/>
  <c r="A838" i="4"/>
  <c r="G838" i="4" s="1"/>
  <c r="A837" i="4"/>
  <c r="A836" i="4"/>
  <c r="A835" i="4"/>
  <c r="H835" i="4" s="1"/>
  <c r="A834" i="4"/>
  <c r="G834" i="4" s="1"/>
  <c r="A833" i="4"/>
  <c r="G833" i="4" s="1"/>
  <c r="G832" i="4"/>
  <c r="A832" i="4"/>
  <c r="H832" i="4" s="1"/>
  <c r="A831" i="4"/>
  <c r="H831" i="4" s="1"/>
  <c r="H830" i="4"/>
  <c r="A830" i="4"/>
  <c r="G830" i="4" s="1"/>
  <c r="H829" i="4"/>
  <c r="A829" i="4"/>
  <c r="G829" i="4" s="1"/>
  <c r="A828" i="4"/>
  <c r="A827" i="4"/>
  <c r="G827" i="4" s="1"/>
  <c r="A826" i="4"/>
  <c r="H826" i="4" s="1"/>
  <c r="A825" i="4"/>
  <c r="G825" i="4" s="1"/>
  <c r="A824" i="4"/>
  <c r="H824" i="4" s="1"/>
  <c r="A823" i="4"/>
  <c r="A822" i="4"/>
  <c r="A821" i="4"/>
  <c r="H821" i="4" s="1"/>
  <c r="A820" i="4"/>
  <c r="A819" i="4"/>
  <c r="A818" i="4"/>
  <c r="A817" i="4"/>
  <c r="H817" i="4" s="1"/>
  <c r="A816" i="4"/>
  <c r="A815" i="4"/>
  <c r="A814" i="4"/>
  <c r="A813" i="4"/>
  <c r="G813" i="4" s="1"/>
  <c r="A812" i="4"/>
  <c r="H812" i="4" s="1"/>
  <c r="A811" i="4"/>
  <c r="A810" i="4"/>
  <c r="A809" i="4"/>
  <c r="A808" i="4"/>
  <c r="A807" i="4"/>
  <c r="H807" i="4" s="1"/>
  <c r="A806" i="4"/>
  <c r="A805" i="4"/>
  <c r="A804" i="4"/>
  <c r="A803" i="4"/>
  <c r="G803" i="4" s="1"/>
  <c r="A802" i="4"/>
  <c r="H802" i="4" s="1"/>
  <c r="H801" i="4"/>
  <c r="A801" i="4"/>
  <c r="G801" i="4" s="1"/>
  <c r="A800" i="4"/>
  <c r="H799" i="4"/>
  <c r="A799" i="4"/>
  <c r="G799" i="4" s="1"/>
  <c r="A798" i="4"/>
  <c r="H798" i="4" s="1"/>
  <c r="A797" i="4"/>
  <c r="A796" i="4"/>
  <c r="H796" i="4" s="1"/>
  <c r="A795" i="4"/>
  <c r="H795" i="4" s="1"/>
  <c r="A794" i="4"/>
  <c r="A793" i="4"/>
  <c r="H793" i="4" s="1"/>
  <c r="A792" i="4"/>
  <c r="A791" i="4"/>
  <c r="A790" i="4"/>
  <c r="G790" i="4" s="1"/>
  <c r="A789" i="4"/>
  <c r="H789" i="4" s="1"/>
  <c r="A788" i="4"/>
  <c r="H788" i="4" s="1"/>
  <c r="A787" i="4"/>
  <c r="H787" i="4" s="1"/>
  <c r="H786" i="4"/>
  <c r="A786" i="4"/>
  <c r="G786" i="4" s="1"/>
  <c r="A785" i="4"/>
  <c r="A784" i="4"/>
  <c r="H784" i="4" s="1"/>
  <c r="A783" i="4"/>
  <c r="A782" i="4"/>
  <c r="G781" i="4"/>
  <c r="A781" i="4"/>
  <c r="H781" i="4" s="1"/>
  <c r="A780" i="4"/>
  <c r="G779" i="4"/>
  <c r="A779" i="4"/>
  <c r="H779" i="4" s="1"/>
  <c r="A778" i="4"/>
  <c r="H778" i="4" s="1"/>
  <c r="A777" i="4"/>
  <c r="A776" i="4"/>
  <c r="G775" i="4"/>
  <c r="A775" i="4"/>
  <c r="H775" i="4" s="1"/>
  <c r="A774" i="4"/>
  <c r="G774" i="4" s="1"/>
  <c r="A773" i="4"/>
  <c r="G773" i="4" s="1"/>
  <c r="A772" i="4"/>
  <c r="A771" i="4"/>
  <c r="H771" i="4" s="1"/>
  <c r="A770" i="4"/>
  <c r="A769" i="4"/>
  <c r="H769" i="4" s="1"/>
  <c r="A768" i="4"/>
  <c r="G767" i="4"/>
  <c r="A767" i="4"/>
  <c r="H767" i="4" s="1"/>
  <c r="A766" i="4"/>
  <c r="G766" i="4" s="1"/>
  <c r="A765" i="4"/>
  <c r="A764" i="4"/>
  <c r="H764" i="4" s="1"/>
  <c r="A763" i="4"/>
  <c r="H763" i="4" s="1"/>
  <c r="H762" i="4"/>
  <c r="G762" i="4"/>
  <c r="A762" i="4"/>
  <c r="G761" i="4"/>
  <c r="A761" i="4"/>
  <c r="H761" i="4" s="1"/>
  <c r="A760" i="4"/>
  <c r="A759" i="4"/>
  <c r="H759" i="4" s="1"/>
  <c r="A758" i="4"/>
  <c r="A757" i="4"/>
  <c r="A756" i="4"/>
  <c r="A755" i="4"/>
  <c r="A754" i="4"/>
  <c r="A753" i="4"/>
  <c r="H753" i="4" s="1"/>
  <c r="G752" i="4"/>
  <c r="A752" i="4"/>
  <c r="H752" i="4" s="1"/>
  <c r="H751" i="4"/>
  <c r="A751" i="4"/>
  <c r="G751" i="4" s="1"/>
  <c r="A750" i="4"/>
  <c r="A749" i="4"/>
  <c r="A748" i="4"/>
  <c r="H747" i="4"/>
  <c r="A747" i="4"/>
  <c r="G747" i="4" s="1"/>
  <c r="A746" i="4"/>
  <c r="A745" i="4"/>
  <c r="A744" i="4"/>
  <c r="A743" i="4"/>
  <c r="H743" i="4" s="1"/>
  <c r="A742" i="4"/>
  <c r="G742" i="4" s="1"/>
  <c r="G741" i="4"/>
  <c r="A741" i="4"/>
  <c r="H741" i="4" s="1"/>
  <c r="A740" i="4"/>
  <c r="A739" i="4"/>
  <c r="A738" i="4"/>
  <c r="H738" i="4" s="1"/>
  <c r="A737" i="4"/>
  <c r="A736" i="4"/>
  <c r="H736" i="4" s="1"/>
  <c r="A735" i="4"/>
  <c r="H735" i="4" s="1"/>
  <c r="G734" i="4"/>
  <c r="A734" i="4"/>
  <c r="H734" i="4" s="1"/>
  <c r="A733" i="4"/>
  <c r="H733" i="4" s="1"/>
  <c r="A732" i="4"/>
  <c r="A731" i="4"/>
  <c r="A730" i="4"/>
  <c r="H730" i="4" s="1"/>
  <c r="A729" i="4"/>
  <c r="G729" i="4" s="1"/>
  <c r="A728" i="4"/>
  <c r="H728" i="4" s="1"/>
  <c r="A727" i="4"/>
  <c r="G727" i="4" s="1"/>
  <c r="A726" i="4"/>
  <c r="H726" i="4" s="1"/>
  <c r="A725" i="4"/>
  <c r="H725" i="4" s="1"/>
  <c r="A724" i="4"/>
  <c r="H724" i="4" s="1"/>
  <c r="A723" i="4"/>
  <c r="A722" i="4"/>
  <c r="A721" i="4"/>
  <c r="H721" i="4" s="1"/>
  <c r="A720" i="4"/>
  <c r="A719" i="4"/>
  <c r="H719" i="4" s="1"/>
  <c r="A718" i="4"/>
  <c r="H718" i="4" s="1"/>
  <c r="A717" i="4"/>
  <c r="G716" i="4"/>
  <c r="A716" i="4"/>
  <c r="H716" i="4" s="1"/>
  <c r="A715" i="4"/>
  <c r="A714" i="4"/>
  <c r="A713" i="4"/>
  <c r="A712" i="4"/>
  <c r="H712" i="4" s="1"/>
  <c r="A711" i="4"/>
  <c r="A710" i="4"/>
  <c r="G710" i="4" s="1"/>
  <c r="G709" i="4"/>
  <c r="A709" i="4"/>
  <c r="H709" i="4" s="1"/>
  <c r="A708" i="4"/>
  <c r="A707" i="4"/>
  <c r="G707" i="4" s="1"/>
  <c r="G706" i="4"/>
  <c r="A706" i="4"/>
  <c r="H706" i="4" s="1"/>
  <c r="A705" i="4"/>
  <c r="A704" i="4"/>
  <c r="A703" i="4"/>
  <c r="H703" i="4" s="1"/>
  <c r="A702" i="4"/>
  <c r="A701" i="4"/>
  <c r="A700" i="4"/>
  <c r="A699" i="4"/>
  <c r="A698" i="4"/>
  <c r="H698" i="4" s="1"/>
  <c r="G697" i="4"/>
  <c r="A697" i="4"/>
  <c r="H697" i="4" s="1"/>
  <c r="A696" i="4"/>
  <c r="A695" i="4"/>
  <c r="H695" i="4" s="1"/>
  <c r="A694" i="4"/>
  <c r="A693" i="4"/>
  <c r="G693" i="4" s="1"/>
  <c r="A692" i="4"/>
  <c r="A691" i="4"/>
  <c r="A690" i="4"/>
  <c r="H690" i="4" s="1"/>
  <c r="A689" i="4"/>
  <c r="G689" i="4" s="1"/>
  <c r="A688" i="4"/>
  <c r="H688" i="4" s="1"/>
  <c r="G687" i="4"/>
  <c r="A687" i="4"/>
  <c r="H687" i="4" s="1"/>
  <c r="A686" i="4"/>
  <c r="G686" i="4" s="1"/>
  <c r="A685" i="4"/>
  <c r="A684" i="4"/>
  <c r="A683" i="4"/>
  <c r="A682" i="4"/>
  <c r="G682" i="4" s="1"/>
  <c r="A681" i="4"/>
  <c r="G681" i="4" s="1"/>
  <c r="A680" i="4"/>
  <c r="A679" i="4"/>
  <c r="A678" i="4"/>
  <c r="H678" i="4" s="1"/>
  <c r="H677" i="4"/>
  <c r="A677" i="4"/>
  <c r="G677" i="4" s="1"/>
  <c r="A676" i="4"/>
  <c r="H676" i="4" s="1"/>
  <c r="A675" i="4"/>
  <c r="H675" i="4" s="1"/>
  <c r="H674" i="4"/>
  <c r="A674" i="4"/>
  <c r="G674" i="4" s="1"/>
  <c r="A673" i="4"/>
  <c r="G673" i="4" s="1"/>
  <c r="A672" i="4"/>
  <c r="A671" i="4"/>
  <c r="A670" i="4"/>
  <c r="A669" i="4"/>
  <c r="A668" i="4"/>
  <c r="H668" i="4" s="1"/>
  <c r="A667" i="4"/>
  <c r="A666" i="4"/>
  <c r="A665" i="4"/>
  <c r="G664" i="4"/>
  <c r="A664" i="4"/>
  <c r="H664" i="4" s="1"/>
  <c r="A663" i="4"/>
  <c r="A662" i="4"/>
  <c r="A661" i="4"/>
  <c r="A660" i="4"/>
  <c r="H659" i="4"/>
  <c r="A659" i="4"/>
  <c r="G659" i="4" s="1"/>
  <c r="A658" i="4"/>
  <c r="G658" i="4" s="1"/>
  <c r="A657" i="4"/>
  <c r="H657" i="4" s="1"/>
  <c r="A656" i="4"/>
  <c r="A655" i="4"/>
  <c r="A654" i="4"/>
  <c r="A653" i="4"/>
  <c r="A652" i="4"/>
  <c r="A651" i="4"/>
  <c r="G651" i="4" s="1"/>
  <c r="A650" i="4"/>
  <c r="A649" i="4"/>
  <c r="G649" i="4" s="1"/>
  <c r="H648" i="4"/>
  <c r="A648" i="4"/>
  <c r="G648" i="4" s="1"/>
  <c r="A647" i="4"/>
  <c r="G647" i="4" s="1"/>
  <c r="A646" i="4"/>
  <c r="H646" i="4" s="1"/>
  <c r="H645" i="4"/>
  <c r="A645" i="4"/>
  <c r="G645" i="4" s="1"/>
  <c r="A644" i="4"/>
  <c r="A643" i="4"/>
  <c r="A642" i="4"/>
  <c r="A641" i="4"/>
  <c r="A640" i="4"/>
  <c r="A639" i="4"/>
  <c r="A638" i="4"/>
  <c r="A637" i="4"/>
  <c r="G637" i="4" s="1"/>
  <c r="A636" i="4"/>
  <c r="G636" i="4" s="1"/>
  <c r="A635" i="4"/>
  <c r="A634" i="4"/>
  <c r="H634" i="4" s="1"/>
  <c r="A633" i="4"/>
  <c r="G633" i="4" s="1"/>
  <c r="H632" i="4"/>
  <c r="A632" i="4"/>
  <c r="G632" i="4" s="1"/>
  <c r="A631" i="4"/>
  <c r="A630" i="4"/>
  <c r="H629" i="4"/>
  <c r="A629" i="4"/>
  <c r="G629" i="4" s="1"/>
  <c r="A628" i="4"/>
  <c r="A627" i="4"/>
  <c r="A626" i="4"/>
  <c r="G626" i="4" s="1"/>
  <c r="A625" i="4"/>
  <c r="H625" i="4" s="1"/>
  <c r="A624" i="4"/>
  <c r="G624" i="4" s="1"/>
  <c r="A623" i="4"/>
  <c r="A622" i="4"/>
  <c r="A621" i="4"/>
  <c r="H621" i="4" s="1"/>
  <c r="H620" i="4"/>
  <c r="A620" i="4"/>
  <c r="G620" i="4" s="1"/>
  <c r="A619" i="4"/>
  <c r="A618" i="4"/>
  <c r="H618" i="4" s="1"/>
  <c r="A617" i="4"/>
  <c r="H617" i="4" s="1"/>
  <c r="A616" i="4"/>
  <c r="H616" i="4" s="1"/>
  <c r="A615" i="4"/>
  <c r="G615" i="4" s="1"/>
  <c r="A614" i="4"/>
  <c r="A613" i="4"/>
  <c r="A612" i="4"/>
  <c r="H612" i="4" s="1"/>
  <c r="A611" i="4"/>
  <c r="G611" i="4" s="1"/>
  <c r="A610" i="4"/>
  <c r="H610" i="4" s="1"/>
  <c r="A609" i="4"/>
  <c r="H609" i="4" s="1"/>
  <c r="A608" i="4"/>
  <c r="A607" i="4"/>
  <c r="G607" i="4" s="1"/>
  <c r="A606" i="4"/>
  <c r="A605" i="4"/>
  <c r="H604" i="4"/>
  <c r="A604" i="4"/>
  <c r="G604" i="4" s="1"/>
  <c r="A603" i="4"/>
  <c r="G603" i="4" s="1"/>
  <c r="A602" i="4"/>
  <c r="G602" i="4" s="1"/>
  <c r="A601" i="4"/>
  <c r="G601" i="4" s="1"/>
  <c r="A600" i="4"/>
  <c r="A599" i="4"/>
  <c r="G599" i="4" s="1"/>
  <c r="A598" i="4"/>
  <c r="H598" i="4" s="1"/>
  <c r="A597" i="4"/>
  <c r="A596" i="4"/>
  <c r="H596" i="4" s="1"/>
  <c r="A595" i="4"/>
  <c r="G595" i="4" s="1"/>
  <c r="A594" i="4"/>
  <c r="A593" i="4"/>
  <c r="A592" i="4"/>
  <c r="A591" i="4"/>
  <c r="A590" i="4"/>
  <c r="A589" i="4"/>
  <c r="A588" i="4"/>
  <c r="A587" i="4"/>
  <c r="G587" i="4" s="1"/>
  <c r="A586" i="4"/>
  <c r="G586" i="4" s="1"/>
  <c r="A585" i="4"/>
  <c r="H585" i="4" s="1"/>
  <c r="A584" i="4"/>
  <c r="H584" i="4" s="1"/>
  <c r="A583" i="4"/>
  <c r="G583" i="4" s="1"/>
  <c r="A582" i="4"/>
  <c r="H582" i="4" s="1"/>
  <c r="A581" i="4"/>
  <c r="H581" i="4" s="1"/>
  <c r="A580" i="4"/>
  <c r="H580" i="4" s="1"/>
  <c r="A579" i="4"/>
  <c r="H578" i="4"/>
  <c r="A578" i="4"/>
  <c r="G578" i="4" s="1"/>
  <c r="A577" i="4"/>
  <c r="A576" i="4"/>
  <c r="G576" i="4" s="1"/>
  <c r="A575" i="4"/>
  <c r="G575" i="4" s="1"/>
  <c r="A574" i="4"/>
  <c r="G574" i="4" s="1"/>
  <c r="A573" i="4"/>
  <c r="A572" i="4"/>
  <c r="H572" i="4" s="1"/>
  <c r="A571" i="4"/>
  <c r="G571" i="4" s="1"/>
  <c r="A570" i="4"/>
  <c r="H570" i="4" s="1"/>
  <c r="A569" i="4"/>
  <c r="H569" i="4" s="1"/>
  <c r="A568" i="4"/>
  <c r="A567" i="4"/>
  <c r="A566" i="4"/>
  <c r="G566" i="4" s="1"/>
  <c r="A565" i="4"/>
  <c r="A564" i="4"/>
  <c r="A563" i="4"/>
  <c r="A562" i="4"/>
  <c r="G562" i="4" s="1"/>
  <c r="A561" i="4"/>
  <c r="A560" i="4"/>
  <c r="G560" i="4" s="1"/>
  <c r="A559" i="4"/>
  <c r="G559" i="4" s="1"/>
  <c r="A558" i="4"/>
  <c r="G557" i="4"/>
  <c r="A557" i="4"/>
  <c r="H557" i="4" s="1"/>
  <c r="A556" i="4"/>
  <c r="A555" i="4"/>
  <c r="G555" i="4" s="1"/>
  <c r="A554" i="4"/>
  <c r="G554" i="4" s="1"/>
  <c r="A553" i="4"/>
  <c r="G553" i="4" s="1"/>
  <c r="A552" i="4"/>
  <c r="H552" i="4" s="1"/>
  <c r="A551" i="4"/>
  <c r="G551" i="4" s="1"/>
  <c r="A550" i="4"/>
  <c r="A549" i="4"/>
  <c r="H549" i="4" s="1"/>
  <c r="A548" i="4"/>
  <c r="H548" i="4" s="1"/>
  <c r="A547" i="4"/>
  <c r="G547" i="4" s="1"/>
  <c r="A546" i="4"/>
  <c r="A545" i="4"/>
  <c r="A544" i="4"/>
  <c r="H544" i="4" s="1"/>
  <c r="A543" i="4"/>
  <c r="A542" i="4"/>
  <c r="G542" i="4" s="1"/>
  <c r="A541" i="4"/>
  <c r="A540" i="4"/>
  <c r="G540" i="4" s="1"/>
  <c r="A539" i="4"/>
  <c r="A538" i="4"/>
  <c r="A537" i="4"/>
  <c r="H537" i="4" s="1"/>
  <c r="A536" i="4"/>
  <c r="A535" i="4"/>
  <c r="A534" i="4"/>
  <c r="H534" i="4" s="1"/>
  <c r="A533" i="4"/>
  <c r="A532" i="4"/>
  <c r="H532" i="4" s="1"/>
  <c r="A531" i="4"/>
  <c r="A530" i="4"/>
  <c r="A529" i="4"/>
  <c r="A528" i="4"/>
  <c r="G528" i="4" s="1"/>
  <c r="A527" i="4"/>
  <c r="G527" i="4" s="1"/>
  <c r="A526" i="4"/>
  <c r="H526" i="4" s="1"/>
  <c r="A525" i="4"/>
  <c r="A524" i="4"/>
  <c r="G524" i="4" s="1"/>
  <c r="A523" i="4"/>
  <c r="A522" i="4"/>
  <c r="H522" i="4" s="1"/>
  <c r="A521" i="4"/>
  <c r="G521" i="4" s="1"/>
  <c r="A520" i="4"/>
  <c r="G520" i="4" s="1"/>
  <c r="A519" i="4"/>
  <c r="A518" i="4"/>
  <c r="A517" i="4"/>
  <c r="H517" i="4" s="1"/>
  <c r="A516" i="4"/>
  <c r="H516" i="4" s="1"/>
  <c r="A515" i="4"/>
  <c r="A514" i="4"/>
  <c r="H514" i="4" s="1"/>
  <c r="A513" i="4"/>
  <c r="G513" i="4" s="1"/>
  <c r="A512" i="4"/>
  <c r="A511" i="4"/>
  <c r="A510" i="4"/>
  <c r="A509" i="4"/>
  <c r="A508" i="4"/>
  <c r="H508" i="4" s="1"/>
  <c r="A507" i="4"/>
  <c r="G507" i="4" s="1"/>
  <c r="A506" i="4"/>
  <c r="G506" i="4" s="1"/>
  <c r="A505" i="4"/>
  <c r="H505" i="4" s="1"/>
  <c r="A504" i="4"/>
  <c r="H504" i="4" s="1"/>
  <c r="A503" i="4"/>
  <c r="H503" i="4" s="1"/>
  <c r="H502" i="4"/>
  <c r="A502" i="4"/>
  <c r="G502" i="4" s="1"/>
  <c r="H501" i="4"/>
  <c r="A501" i="4"/>
  <c r="G501" i="4" s="1"/>
  <c r="A500" i="4"/>
  <c r="A499" i="4"/>
  <c r="G499" i="4" s="1"/>
  <c r="A498" i="4"/>
  <c r="G498" i="4" s="1"/>
  <c r="A497" i="4"/>
  <c r="A496" i="4"/>
  <c r="A495" i="4"/>
  <c r="G495" i="4" s="1"/>
  <c r="A494" i="4"/>
  <c r="H494" i="4" s="1"/>
  <c r="H493" i="4"/>
  <c r="A493" i="4"/>
  <c r="G493" i="4" s="1"/>
  <c r="A492" i="4"/>
  <c r="H492" i="4" s="1"/>
  <c r="A491" i="4"/>
  <c r="G491" i="4" s="1"/>
  <c r="A490" i="4"/>
  <c r="A489" i="4"/>
  <c r="H489" i="4" s="1"/>
  <c r="A488" i="4"/>
  <c r="A487" i="4"/>
  <c r="G486" i="4"/>
  <c r="A486" i="4"/>
  <c r="H486" i="4" s="1"/>
  <c r="A485" i="4"/>
  <c r="A484" i="4"/>
  <c r="H484" i="4" s="1"/>
  <c r="A483" i="4"/>
  <c r="G482" i="4"/>
  <c r="A482" i="4"/>
  <c r="H482" i="4" s="1"/>
  <c r="A481" i="4"/>
  <c r="H481" i="4" s="1"/>
  <c r="A480" i="4"/>
  <c r="H480" i="4" s="1"/>
  <c r="A479" i="4"/>
  <c r="H479" i="4" s="1"/>
  <c r="H478" i="4"/>
  <c r="A478" i="4"/>
  <c r="G478" i="4" s="1"/>
  <c r="G477" i="4"/>
  <c r="A477" i="4"/>
  <c r="H477" i="4" s="1"/>
  <c r="A476" i="4"/>
  <c r="A475" i="4"/>
  <c r="H474" i="4"/>
  <c r="G474" i="4"/>
  <c r="A474" i="4"/>
  <c r="A473" i="4"/>
  <c r="H473" i="4" s="1"/>
  <c r="A472" i="4"/>
  <c r="H471" i="4"/>
  <c r="A471" i="4"/>
  <c r="G471" i="4" s="1"/>
  <c r="A470" i="4"/>
  <c r="H470" i="4" s="1"/>
  <c r="A469" i="4"/>
  <c r="G469" i="4" s="1"/>
  <c r="A468" i="4"/>
  <c r="H468" i="4" s="1"/>
  <c r="A467" i="4"/>
  <c r="A466" i="4"/>
  <c r="H466" i="4" s="1"/>
  <c r="A465" i="4"/>
  <c r="A464" i="4"/>
  <c r="A463" i="4"/>
  <c r="G463" i="4" s="1"/>
  <c r="A462" i="4"/>
  <c r="A461" i="4"/>
  <c r="G461" i="4" s="1"/>
  <c r="A460" i="4"/>
  <c r="H460" i="4" s="1"/>
  <c r="H459" i="4"/>
  <c r="A459" i="4"/>
  <c r="G459" i="4" s="1"/>
  <c r="A458" i="4"/>
  <c r="H458" i="4" s="1"/>
  <c r="A457" i="4"/>
  <c r="A456" i="4"/>
  <c r="H456" i="4" s="1"/>
  <c r="A455" i="4"/>
  <c r="H455" i="4" s="1"/>
  <c r="A454" i="4"/>
  <c r="A453" i="4"/>
  <c r="G453" i="4" s="1"/>
  <c r="A452" i="4"/>
  <c r="A451" i="4"/>
  <c r="G451" i="4" s="1"/>
  <c r="A450" i="4"/>
  <c r="H450" i="4" s="1"/>
  <c r="A449" i="4"/>
  <c r="A448" i="4"/>
  <c r="H448" i="4" s="1"/>
  <c r="A447" i="4"/>
  <c r="A446" i="4"/>
  <c r="G446" i="4" s="1"/>
  <c r="A445" i="4"/>
  <c r="A444" i="4"/>
  <c r="H444" i="4" s="1"/>
  <c r="A443" i="4"/>
  <c r="H443" i="4" s="1"/>
  <c r="A442" i="4"/>
  <c r="A441" i="4"/>
  <c r="A440" i="4"/>
  <c r="A439" i="4"/>
  <c r="G439" i="4" s="1"/>
  <c r="A438" i="4"/>
  <c r="G438" i="4" s="1"/>
  <c r="A437" i="4"/>
  <c r="G436" i="4"/>
  <c r="A436" i="4"/>
  <c r="H436" i="4" s="1"/>
  <c r="A435" i="4"/>
  <c r="H435" i="4" s="1"/>
  <c r="A434" i="4"/>
  <c r="H434" i="4" s="1"/>
  <c r="A433" i="4"/>
  <c r="G433" i="4" s="1"/>
  <c r="A432" i="4"/>
  <c r="H432" i="4" s="1"/>
  <c r="A431" i="4"/>
  <c r="G431" i="4" s="1"/>
  <c r="A430" i="4"/>
  <c r="G430" i="4" s="1"/>
  <c r="A429" i="4"/>
  <c r="H429" i="4" s="1"/>
  <c r="A428" i="4"/>
  <c r="H428" i="4" s="1"/>
  <c r="A427" i="4"/>
  <c r="G427" i="4" s="1"/>
  <c r="A426" i="4"/>
  <c r="H426" i="4" s="1"/>
  <c r="A425" i="4"/>
  <c r="H425" i="4" s="1"/>
  <c r="A424" i="4"/>
  <c r="A423" i="4"/>
  <c r="H423" i="4" s="1"/>
  <c r="A422" i="4"/>
  <c r="H422" i="4" s="1"/>
  <c r="H421" i="4"/>
  <c r="A421" i="4"/>
  <c r="G421" i="4" s="1"/>
  <c r="A420" i="4"/>
  <c r="H420" i="4" s="1"/>
  <c r="H419" i="4"/>
  <c r="A419" i="4"/>
  <c r="G419" i="4" s="1"/>
  <c r="G418" i="4"/>
  <c r="A418" i="4"/>
  <c r="H418" i="4" s="1"/>
  <c r="A417" i="4"/>
  <c r="G417" i="4" s="1"/>
  <c r="A416" i="4"/>
  <c r="H416" i="4" s="1"/>
  <c r="A415" i="4"/>
  <c r="G415" i="4" s="1"/>
  <c r="A414" i="4"/>
  <c r="G414" i="4" s="1"/>
  <c r="A413" i="4"/>
  <c r="A412" i="4"/>
  <c r="H412" i="4" s="1"/>
  <c r="H411" i="4"/>
  <c r="G411" i="4"/>
  <c r="A411" i="4"/>
  <c r="A410" i="4"/>
  <c r="H410" i="4" s="1"/>
  <c r="A409" i="4"/>
  <c r="A408" i="4"/>
  <c r="H408" i="4" s="1"/>
  <c r="H407" i="4"/>
  <c r="A407" i="4"/>
  <c r="G407" i="4" s="1"/>
  <c r="A406" i="4"/>
  <c r="G406" i="4" s="1"/>
  <c r="A405" i="4"/>
  <c r="H405" i="4" s="1"/>
  <c r="G404" i="4"/>
  <c r="A404" i="4"/>
  <c r="H404" i="4" s="1"/>
  <c r="A403" i="4"/>
  <c r="A402" i="4"/>
  <c r="G401" i="4"/>
  <c r="A401" i="4"/>
  <c r="H401" i="4" s="1"/>
  <c r="A400" i="4"/>
  <c r="H400" i="4" s="1"/>
  <c r="A399" i="4"/>
  <c r="A398" i="4"/>
  <c r="H398" i="4" s="1"/>
  <c r="A397" i="4"/>
  <c r="G397" i="4" s="1"/>
  <c r="A396" i="4"/>
  <c r="H396" i="4" s="1"/>
  <c r="A395" i="4"/>
  <c r="A394" i="4"/>
  <c r="G394" i="4" s="1"/>
  <c r="A393" i="4"/>
  <c r="A392" i="4"/>
  <c r="A391" i="4"/>
  <c r="A390" i="4"/>
  <c r="A389" i="4"/>
  <c r="A388" i="4"/>
  <c r="A387" i="4"/>
  <c r="A386" i="4"/>
  <c r="G386" i="4" s="1"/>
  <c r="A385" i="4"/>
  <c r="G385" i="4" s="1"/>
  <c r="A384" i="4"/>
  <c r="H384" i="4" s="1"/>
  <c r="A383" i="4"/>
  <c r="G383" i="4" s="1"/>
  <c r="A382" i="4"/>
  <c r="H382" i="4" s="1"/>
  <c r="A381" i="4"/>
  <c r="H381" i="4" s="1"/>
  <c r="A380" i="4"/>
  <c r="A379" i="4"/>
  <c r="H379" i="4" s="1"/>
  <c r="A378" i="4"/>
  <c r="G378" i="4" s="1"/>
  <c r="A377" i="4"/>
  <c r="G377" i="4" s="1"/>
  <c r="A376" i="4"/>
  <c r="H376" i="4" s="1"/>
  <c r="A375" i="4"/>
  <c r="A374" i="4"/>
  <c r="H373" i="4"/>
  <c r="A373" i="4"/>
  <c r="G373" i="4" s="1"/>
  <c r="A372" i="4"/>
  <c r="H372" i="4" s="1"/>
  <c r="A371" i="4"/>
  <c r="G371" i="4" s="1"/>
  <c r="A370" i="4"/>
  <c r="H370" i="4" s="1"/>
  <c r="A369" i="4"/>
  <c r="H369" i="4" s="1"/>
  <c r="A368" i="4"/>
  <c r="H368" i="4" s="1"/>
  <c r="A367" i="4"/>
  <c r="H367" i="4" s="1"/>
  <c r="A366" i="4"/>
  <c r="H366" i="4" s="1"/>
  <c r="G365" i="4"/>
  <c r="A365" i="4"/>
  <c r="H365" i="4" s="1"/>
  <c r="A364" i="4"/>
  <c r="H364" i="4" s="1"/>
  <c r="H363" i="4"/>
  <c r="G363" i="4"/>
  <c r="A363" i="4"/>
  <c r="A362" i="4"/>
  <c r="G362" i="4" s="1"/>
  <c r="A361" i="4"/>
  <c r="A360" i="4"/>
  <c r="H360" i="4" s="1"/>
  <c r="A359" i="4"/>
  <c r="A358" i="4"/>
  <c r="A357" i="4"/>
  <c r="H357" i="4" s="1"/>
  <c r="A356" i="4"/>
  <c r="H356" i="4" s="1"/>
  <c r="A355" i="4"/>
  <c r="A354" i="4"/>
  <c r="G354" i="4" s="1"/>
  <c r="A353" i="4"/>
  <c r="A352" i="4"/>
  <c r="H352" i="4" s="1"/>
  <c r="A351" i="4"/>
  <c r="A350" i="4"/>
  <c r="H350" i="4" s="1"/>
  <c r="A349" i="4"/>
  <c r="H349" i="4" s="1"/>
  <c r="A348" i="4"/>
  <c r="H348" i="4" s="1"/>
  <c r="H347" i="4"/>
  <c r="G347" i="4"/>
  <c r="A347" i="4"/>
  <c r="A346" i="4"/>
  <c r="A345" i="4"/>
  <c r="H345" i="4" s="1"/>
  <c r="A344" i="4"/>
  <c r="H344" i="4" s="1"/>
  <c r="A343" i="4"/>
  <c r="H343" i="4" s="1"/>
  <c r="A342" i="4"/>
  <c r="H342" i="4" s="1"/>
  <c r="H341" i="4"/>
  <c r="G341" i="4"/>
  <c r="A341" i="4"/>
  <c r="A340" i="4"/>
  <c r="A339" i="4"/>
  <c r="A338" i="4"/>
  <c r="H338" i="4" s="1"/>
  <c r="A337" i="4"/>
  <c r="H337" i="4" s="1"/>
  <c r="A336" i="4"/>
  <c r="H336" i="4" s="1"/>
  <c r="A335" i="4"/>
  <c r="H335" i="4" s="1"/>
  <c r="A334" i="4"/>
  <c r="G334" i="4" s="1"/>
  <c r="A333" i="4"/>
  <c r="G332" i="4"/>
  <c r="A332" i="4"/>
  <c r="H332" i="4" s="1"/>
  <c r="A331" i="4"/>
  <c r="A330" i="4"/>
  <c r="G330" i="4" s="1"/>
  <c r="A329" i="4"/>
  <c r="G329" i="4" s="1"/>
  <c r="A328" i="4"/>
  <c r="H328" i="4" s="1"/>
  <c r="A327" i="4"/>
  <c r="G327" i="4" s="1"/>
  <c r="A326" i="4"/>
  <c r="H326" i="4" s="1"/>
  <c r="A325" i="4"/>
  <c r="A324" i="4"/>
  <c r="H324" i="4" s="1"/>
  <c r="A323" i="4"/>
  <c r="A322" i="4"/>
  <c r="A321" i="4"/>
  <c r="H321" i="4" s="1"/>
  <c r="A320" i="4"/>
  <c r="A319" i="4"/>
  <c r="H319" i="4" s="1"/>
  <c r="A318" i="4"/>
  <c r="H318" i="4" s="1"/>
  <c r="A317" i="4"/>
  <c r="H317" i="4" s="1"/>
  <c r="A316" i="4"/>
  <c r="H316" i="4" s="1"/>
  <c r="G315" i="4"/>
  <c r="A315" i="4"/>
  <c r="H315" i="4" s="1"/>
  <c r="H314" i="4"/>
  <c r="A314" i="4"/>
  <c r="G314" i="4" s="1"/>
  <c r="A313" i="4"/>
  <c r="H313" i="4" s="1"/>
  <c r="A312" i="4"/>
  <c r="H312" i="4" s="1"/>
  <c r="A311" i="4"/>
  <c r="G311" i="4" s="1"/>
  <c r="A310" i="4"/>
  <c r="H310" i="4" s="1"/>
  <c r="H309" i="4"/>
  <c r="A309" i="4"/>
  <c r="G309" i="4" s="1"/>
  <c r="A308" i="4"/>
  <c r="H308" i="4" s="1"/>
  <c r="A307" i="4"/>
  <c r="H307" i="4" s="1"/>
  <c r="G306" i="4"/>
  <c r="A306" i="4"/>
  <c r="H306" i="4" s="1"/>
  <c r="A305" i="4"/>
  <c r="G305" i="4" s="1"/>
  <c r="G304" i="4"/>
  <c r="A304" i="4"/>
  <c r="H304" i="4" s="1"/>
  <c r="A303" i="4"/>
  <c r="H303" i="4" s="1"/>
  <c r="A302" i="4"/>
  <c r="G302" i="4" s="1"/>
  <c r="A301" i="4"/>
  <c r="H301" i="4" s="1"/>
  <c r="A300" i="4"/>
  <c r="H300" i="4" s="1"/>
  <c r="A299" i="4"/>
  <c r="G299" i="4" s="1"/>
  <c r="H298" i="4"/>
  <c r="G298" i="4"/>
  <c r="A298" i="4"/>
  <c r="A297" i="4"/>
  <c r="H297" i="4" s="1"/>
  <c r="A296" i="4"/>
  <c r="H296" i="4" s="1"/>
  <c r="A295" i="4"/>
  <c r="A294" i="4"/>
  <c r="A293" i="4"/>
  <c r="A292" i="4"/>
  <c r="H292" i="4" s="1"/>
  <c r="A291" i="4"/>
  <c r="H291" i="4" s="1"/>
  <c r="A290" i="4"/>
  <c r="H290" i="4" s="1"/>
  <c r="A289" i="4"/>
  <c r="H289" i="4" s="1"/>
  <c r="A288" i="4"/>
  <c r="H288" i="4" s="1"/>
  <c r="A287" i="4"/>
  <c r="A286" i="4"/>
  <c r="A285" i="4"/>
  <c r="H285" i="4" s="1"/>
  <c r="G284" i="4"/>
  <c r="A284" i="4"/>
  <c r="H284" i="4" s="1"/>
  <c r="A283" i="4"/>
  <c r="H283" i="4" s="1"/>
  <c r="A282" i="4"/>
  <c r="G282" i="4" s="1"/>
  <c r="A281" i="4"/>
  <c r="G281" i="4" s="1"/>
  <c r="A280" i="4"/>
  <c r="H280" i="4" s="1"/>
  <c r="H279" i="4"/>
  <c r="A279" i="4"/>
  <c r="G279" i="4" s="1"/>
  <c r="A278" i="4"/>
  <c r="H278" i="4" s="1"/>
  <c r="A277" i="4"/>
  <c r="H277" i="4" s="1"/>
  <c r="A276" i="4"/>
  <c r="H276" i="4" s="1"/>
  <c r="A275" i="4"/>
  <c r="H275" i="4" s="1"/>
  <c r="A274" i="4"/>
  <c r="H274" i="4" s="1"/>
  <c r="A273" i="4"/>
  <c r="H273" i="4" s="1"/>
  <c r="A272" i="4"/>
  <c r="H272" i="4" s="1"/>
  <c r="A271" i="4"/>
  <c r="H271" i="4" s="1"/>
  <c r="A270" i="4"/>
  <c r="A269" i="4"/>
  <c r="A268" i="4"/>
  <c r="H268" i="4" s="1"/>
  <c r="A267" i="4"/>
  <c r="H267" i="4" s="1"/>
  <c r="H266" i="4"/>
  <c r="A266" i="4"/>
  <c r="G266" i="4" s="1"/>
  <c r="G265" i="4"/>
  <c r="A265" i="4"/>
  <c r="H265" i="4" s="1"/>
  <c r="A264" i="4"/>
  <c r="H264" i="4" s="1"/>
  <c r="A263" i="4"/>
  <c r="A262" i="4"/>
  <c r="H262" i="4" s="1"/>
  <c r="H261" i="4"/>
  <c r="A261" i="4"/>
  <c r="G261" i="4" s="1"/>
  <c r="A260" i="4"/>
  <c r="H260" i="4" s="1"/>
  <c r="A259" i="4"/>
  <c r="H259" i="4" s="1"/>
  <c r="A258" i="4"/>
  <c r="A257" i="4"/>
  <c r="G257" i="4" s="1"/>
  <c r="A256" i="4"/>
  <c r="A255" i="4"/>
  <c r="A254" i="4"/>
  <c r="A253" i="4"/>
  <c r="H253" i="4" s="1"/>
  <c r="A252" i="4"/>
  <c r="H252" i="4" s="1"/>
  <c r="A251" i="4"/>
  <c r="H251" i="4" s="1"/>
  <c r="A250" i="4"/>
  <c r="A249" i="4"/>
  <c r="G249" i="4" s="1"/>
  <c r="A248" i="4"/>
  <c r="A247" i="4"/>
  <c r="G247" i="4" s="1"/>
  <c r="A246" i="4"/>
  <c r="G246" i="4" s="1"/>
  <c r="A245" i="4"/>
  <c r="A244" i="4"/>
  <c r="H244" i="4" s="1"/>
  <c r="A243" i="4"/>
  <c r="G243" i="4" s="1"/>
  <c r="A242" i="4"/>
  <c r="H242" i="4" s="1"/>
  <c r="A241" i="4"/>
  <c r="A240" i="4"/>
  <c r="H240" i="4" s="1"/>
  <c r="A239" i="4"/>
  <c r="H239" i="4" s="1"/>
  <c r="A238" i="4"/>
  <c r="A237" i="4"/>
  <c r="A236" i="4"/>
  <c r="H236" i="4" s="1"/>
  <c r="G235" i="4"/>
  <c r="A235" i="4"/>
  <c r="H235" i="4" s="1"/>
  <c r="A234" i="4"/>
  <c r="H234" i="4" s="1"/>
  <c r="A233" i="4"/>
  <c r="H233" i="4" s="1"/>
  <c r="A232" i="4"/>
  <c r="H232" i="4" s="1"/>
  <c r="A231" i="4"/>
  <c r="A230" i="4"/>
  <c r="G230" i="4" s="1"/>
  <c r="A229" i="4"/>
  <c r="A228" i="4"/>
  <c r="H228" i="4" s="1"/>
  <c r="A227" i="4"/>
  <c r="G227" i="4" s="1"/>
  <c r="A226" i="4"/>
  <c r="A225" i="4"/>
  <c r="A224" i="4"/>
  <c r="A223" i="4"/>
  <c r="H223" i="4" s="1"/>
  <c r="A222" i="4"/>
  <c r="G222" i="4" s="1"/>
  <c r="A221" i="4"/>
  <c r="H221" i="4" s="1"/>
  <c r="A220" i="4"/>
  <c r="H220" i="4" s="1"/>
  <c r="A219" i="4"/>
  <c r="H219" i="4" s="1"/>
  <c r="H218" i="4"/>
  <c r="A218" i="4"/>
  <c r="G218" i="4" s="1"/>
  <c r="A217" i="4"/>
  <c r="G217" i="4" s="1"/>
  <c r="A216" i="4"/>
  <c r="H216" i="4" s="1"/>
  <c r="A215" i="4"/>
  <c r="H215" i="4" s="1"/>
  <c r="A214" i="4"/>
  <c r="A213" i="4"/>
  <c r="A212" i="4"/>
  <c r="H212" i="4" s="1"/>
  <c r="A211" i="4"/>
  <c r="H211" i="4" s="1"/>
  <c r="A210" i="4"/>
  <c r="H210" i="4" s="1"/>
  <c r="A209" i="4"/>
  <c r="H209" i="4" s="1"/>
  <c r="G208" i="4"/>
  <c r="A208" i="4"/>
  <c r="H208" i="4" s="1"/>
  <c r="A207" i="4"/>
  <c r="H207" i="4" s="1"/>
  <c r="A206" i="4"/>
  <c r="A205" i="4"/>
  <c r="H205" i="4" s="1"/>
  <c r="A204" i="4"/>
  <c r="H204" i="4" s="1"/>
  <c r="A203" i="4"/>
  <c r="H203" i="4" s="1"/>
  <c r="A202" i="4"/>
  <c r="G202" i="4" s="1"/>
  <c r="A201" i="4"/>
  <c r="A200" i="4"/>
  <c r="H200" i="4" s="1"/>
  <c r="A199" i="4"/>
  <c r="H199" i="4" s="1"/>
  <c r="A198" i="4"/>
  <c r="A197" i="4"/>
  <c r="G197" i="4" s="1"/>
  <c r="A196" i="4"/>
  <c r="H196" i="4" s="1"/>
  <c r="A195" i="4"/>
  <c r="H195" i="4" s="1"/>
  <c r="A194" i="4"/>
  <c r="G194" i="4" s="1"/>
  <c r="H193" i="4"/>
  <c r="A193" i="4"/>
  <c r="G193" i="4" s="1"/>
  <c r="A192" i="4"/>
  <c r="H192" i="4" s="1"/>
  <c r="A191" i="4"/>
  <c r="A190" i="4"/>
  <c r="A189" i="4"/>
  <c r="H189" i="4" s="1"/>
  <c r="A188" i="4"/>
  <c r="H188" i="4" s="1"/>
  <c r="A187" i="4"/>
  <c r="H187" i="4" s="1"/>
  <c r="A186" i="4"/>
  <c r="H186" i="4" s="1"/>
  <c r="A185" i="4"/>
  <c r="A184" i="4"/>
  <c r="H184" i="4" s="1"/>
  <c r="A183" i="4"/>
  <c r="A182" i="4"/>
  <c r="A181" i="4"/>
  <c r="H181" i="4" s="1"/>
  <c r="A180" i="4"/>
  <c r="H180" i="4" s="1"/>
  <c r="A179" i="4"/>
  <c r="H179" i="4" s="1"/>
  <c r="A178" i="4"/>
  <c r="H178" i="4" s="1"/>
  <c r="A177" i="4"/>
  <c r="H177" i="4" s="1"/>
  <c r="A176" i="4"/>
  <c r="H176" i="4" s="1"/>
  <c r="A175" i="4"/>
  <c r="H175" i="4" s="1"/>
  <c r="A174" i="4"/>
  <c r="G174" i="4" s="1"/>
  <c r="A173" i="4"/>
  <c r="H173" i="4" s="1"/>
  <c r="A172" i="4"/>
  <c r="H172" i="4" s="1"/>
  <c r="A171" i="4"/>
  <c r="A170" i="4"/>
  <c r="H170" i="4" s="1"/>
  <c r="A169" i="4"/>
  <c r="H169" i="4" s="1"/>
  <c r="A168" i="4"/>
  <c r="H168" i="4" s="1"/>
  <c r="H167" i="4"/>
  <c r="A167" i="4"/>
  <c r="G167" i="4" s="1"/>
  <c r="A166" i="4"/>
  <c r="G166" i="4" s="1"/>
  <c r="A165" i="4"/>
  <c r="G165" i="4" s="1"/>
  <c r="A164" i="4"/>
  <c r="H164" i="4" s="1"/>
  <c r="H163" i="4"/>
  <c r="G163" i="4"/>
  <c r="A163" i="4"/>
  <c r="A162" i="4"/>
  <c r="G162" i="4" s="1"/>
  <c r="A161" i="4"/>
  <c r="A160" i="4"/>
  <c r="A159" i="4"/>
  <c r="H159" i="4" s="1"/>
  <c r="A158" i="4"/>
  <c r="G158" i="4" s="1"/>
  <c r="A157" i="4"/>
  <c r="G157" i="4" s="1"/>
  <c r="A156" i="4"/>
  <c r="H156" i="4" s="1"/>
  <c r="A155" i="4"/>
  <c r="H155" i="4" s="1"/>
  <c r="A154" i="4"/>
  <c r="H154" i="4" s="1"/>
  <c r="A153" i="4"/>
  <c r="G153" i="4" s="1"/>
  <c r="A152" i="4"/>
  <c r="H152" i="4" s="1"/>
  <c r="A151" i="4"/>
  <c r="A150" i="4"/>
  <c r="G150" i="4" s="1"/>
  <c r="A149" i="4"/>
  <c r="G149" i="4" s="1"/>
  <c r="A148" i="4"/>
  <c r="G147" i="4"/>
  <c r="A147" i="4"/>
  <c r="H147" i="4" s="1"/>
  <c r="A146" i="4"/>
  <c r="H146" i="4" s="1"/>
  <c r="A145" i="4"/>
  <c r="G145" i="4" s="1"/>
  <c r="A144" i="4"/>
  <c r="H144" i="4" s="1"/>
  <c r="A143" i="4"/>
  <c r="H143" i="4" s="1"/>
  <c r="A142" i="4"/>
  <c r="G142" i="4" s="1"/>
  <c r="A141" i="4"/>
  <c r="G141" i="4" s="1"/>
  <c r="A140" i="4"/>
  <c r="H140" i="4" s="1"/>
  <c r="A139" i="4"/>
  <c r="G139" i="4" s="1"/>
  <c r="A138" i="4"/>
  <c r="G138" i="4" s="1"/>
  <c r="A137" i="4"/>
  <c r="H137" i="4" s="1"/>
  <c r="A136" i="4"/>
  <c r="H136" i="4" s="1"/>
  <c r="A135" i="4"/>
  <c r="H135" i="4" s="1"/>
  <c r="A134" i="4"/>
  <c r="G134" i="4" s="1"/>
  <c r="A133" i="4"/>
  <c r="A132" i="4"/>
  <c r="H132" i="4" s="1"/>
  <c r="A131" i="4"/>
  <c r="H131" i="4" s="1"/>
  <c r="A130" i="4"/>
  <c r="H130" i="4" s="1"/>
  <c r="A129" i="4"/>
  <c r="G129" i="4" s="1"/>
  <c r="A128" i="4"/>
  <c r="A127" i="4"/>
  <c r="A126" i="4"/>
  <c r="H126" i="4" s="1"/>
  <c r="G125" i="4"/>
  <c r="A125" i="4"/>
  <c r="H125" i="4" s="1"/>
  <c r="A124" i="4"/>
  <c r="H124" i="4" s="1"/>
  <c r="A123" i="4"/>
  <c r="H123" i="4" s="1"/>
  <c r="A122" i="4"/>
  <c r="A121" i="4"/>
  <c r="H121" i="4" s="1"/>
  <c r="A120" i="4"/>
  <c r="H120" i="4" s="1"/>
  <c r="A119" i="4"/>
  <c r="H118" i="4"/>
  <c r="A118" i="4"/>
  <c r="G118" i="4" s="1"/>
  <c r="A117" i="4"/>
  <c r="H117" i="4" s="1"/>
  <c r="A116" i="4"/>
  <c r="H116" i="4" s="1"/>
  <c r="H115" i="4"/>
  <c r="A115" i="4"/>
  <c r="G115" i="4" s="1"/>
  <c r="A114" i="4"/>
  <c r="A113" i="4"/>
  <c r="G113" i="4" s="1"/>
  <c r="A112" i="4"/>
  <c r="H112" i="4" s="1"/>
  <c r="A111" i="4"/>
  <c r="H111" i="4" s="1"/>
  <c r="A110" i="4"/>
  <c r="G110" i="4" s="1"/>
  <c r="A109" i="4"/>
  <c r="H109" i="4" s="1"/>
  <c r="A108" i="4"/>
  <c r="H108" i="4" s="1"/>
  <c r="A107" i="4"/>
  <c r="H107" i="4" s="1"/>
  <c r="A106" i="4"/>
  <c r="H106" i="4" s="1"/>
  <c r="A105" i="4"/>
  <c r="H105" i="4" s="1"/>
  <c r="A104" i="4"/>
  <c r="A103" i="4"/>
  <c r="G103" i="4" s="1"/>
  <c r="A102" i="4"/>
  <c r="H102" i="4" s="1"/>
  <c r="A101" i="4"/>
  <c r="G101" i="4" s="1"/>
  <c r="A100" i="4"/>
  <c r="H100" i="4" s="1"/>
  <c r="A99" i="4"/>
  <c r="A98" i="4"/>
  <c r="A97" i="4"/>
  <c r="H97" i="4" s="1"/>
  <c r="A96" i="4"/>
  <c r="H96" i="4" s="1"/>
  <c r="A95" i="4"/>
  <c r="G95" i="4" s="1"/>
  <c r="A94" i="4"/>
  <c r="H94" i="4" s="1"/>
  <c r="A93" i="4"/>
  <c r="H93" i="4" s="1"/>
  <c r="A92" i="4"/>
  <c r="H92" i="4" s="1"/>
  <c r="A91" i="4"/>
  <c r="H91" i="4" s="1"/>
  <c r="A90" i="4"/>
  <c r="H90" i="4" s="1"/>
  <c r="A89" i="4"/>
  <c r="A88" i="4"/>
  <c r="H88" i="4" s="1"/>
  <c r="A87" i="4"/>
  <c r="A86" i="4"/>
  <c r="G86" i="4" s="1"/>
  <c r="A85" i="4"/>
  <c r="H85" i="4" s="1"/>
  <c r="A84" i="4"/>
  <c r="H84" i="4" s="1"/>
  <c r="A83" i="4"/>
  <c r="H83" i="4" s="1"/>
  <c r="A82" i="4"/>
  <c r="H82" i="4" s="1"/>
  <c r="A81" i="4"/>
  <c r="G81" i="4" s="1"/>
  <c r="A80" i="4"/>
  <c r="A79" i="4"/>
  <c r="G79" i="4" s="1"/>
  <c r="A78" i="4"/>
  <c r="G78" i="4" s="1"/>
  <c r="A77" i="4"/>
  <c r="H77" i="4" s="1"/>
  <c r="A76" i="4"/>
  <c r="H76" i="4" s="1"/>
  <c r="A75" i="4"/>
  <c r="G75" i="4" s="1"/>
  <c r="A74" i="4"/>
  <c r="G74" i="4" s="1"/>
  <c r="A73" i="4"/>
  <c r="A72" i="4"/>
  <c r="H72" i="4" s="1"/>
  <c r="A71" i="4"/>
  <c r="G71" i="4" s="1"/>
  <c r="A70" i="4"/>
  <c r="G70" i="4" s="1"/>
  <c r="A69" i="4"/>
  <c r="H69" i="4" s="1"/>
  <c r="A68" i="4"/>
  <c r="H68" i="4" s="1"/>
  <c r="A67" i="4"/>
  <c r="H67" i="4" s="1"/>
  <c r="A66" i="4"/>
  <c r="G66" i="4" s="1"/>
  <c r="A65" i="4"/>
  <c r="H65" i="4" s="1"/>
  <c r="A64" i="4"/>
  <c r="A63" i="4"/>
  <c r="H63" i="4" s="1"/>
  <c r="A62" i="4"/>
  <c r="A61" i="4"/>
  <c r="G61" i="4" s="1"/>
  <c r="A60" i="4"/>
  <c r="H60" i="4" s="1"/>
  <c r="A59" i="4"/>
  <c r="H59" i="4" s="1"/>
  <c r="A58" i="4"/>
  <c r="H58" i="4" s="1"/>
  <c r="A57" i="4"/>
  <c r="H57" i="4" s="1"/>
  <c r="A56" i="4"/>
  <c r="H56" i="4" s="1"/>
  <c r="A55" i="4"/>
  <c r="A54" i="4"/>
  <c r="A53" i="4"/>
  <c r="A52" i="4"/>
  <c r="H52" i="4" s="1"/>
  <c r="H51" i="4"/>
  <c r="A51" i="4"/>
  <c r="G51" i="4" s="1"/>
  <c r="A50" i="4"/>
  <c r="A49" i="4"/>
  <c r="H49" i="4" s="1"/>
  <c r="A48" i="4"/>
  <c r="H48" i="4" s="1"/>
  <c r="A47" i="4"/>
  <c r="G47" i="4" s="1"/>
  <c r="A46" i="4"/>
  <c r="A45" i="4"/>
  <c r="A44" i="4"/>
  <c r="H44" i="4" s="1"/>
  <c r="A43" i="4"/>
  <c r="H43" i="4" s="1"/>
  <c r="H42" i="4"/>
  <c r="G42" i="4"/>
  <c r="A42" i="4"/>
  <c r="A41" i="4"/>
  <c r="G41" i="4" s="1"/>
  <c r="A40" i="4"/>
  <c r="H40" i="4" s="1"/>
  <c r="A39" i="4"/>
  <c r="G39" i="4" s="1"/>
  <c r="A38" i="4"/>
  <c r="H38" i="4" s="1"/>
  <c r="A37" i="4"/>
  <c r="G37" i="4" s="1"/>
  <c r="A36" i="4"/>
  <c r="H36" i="4" s="1"/>
  <c r="A35" i="4"/>
  <c r="G35" i="4" s="1"/>
  <c r="A34" i="4"/>
  <c r="G34" i="4" s="1"/>
  <c r="A33" i="4"/>
  <c r="H33" i="4" s="1"/>
  <c r="A32" i="4"/>
  <c r="A31" i="4"/>
  <c r="H31" i="4" s="1"/>
  <c r="A30" i="4"/>
  <c r="A29" i="4"/>
  <c r="H29" i="4" s="1"/>
  <c r="A28" i="4"/>
  <c r="H28" i="4" s="1"/>
  <c r="A27" i="4"/>
  <c r="A26" i="4"/>
  <c r="H26" i="4" s="1"/>
  <c r="A25" i="4"/>
  <c r="A24" i="4"/>
  <c r="G24" i="4" s="1"/>
  <c r="A23" i="4"/>
  <c r="G23" i="4" s="1"/>
  <c r="A22" i="4"/>
  <c r="H22" i="4" s="1"/>
  <c r="A21" i="4"/>
  <c r="G21" i="4" s="1"/>
  <c r="A20" i="4"/>
  <c r="H20" i="4" s="1"/>
  <c r="A19" i="4"/>
  <c r="H19" i="4" s="1"/>
  <c r="A18" i="4"/>
  <c r="G18" i="4" s="1"/>
  <c r="A17" i="4"/>
  <c r="H17" i="4" s="1"/>
  <c r="A16" i="4"/>
  <c r="G16" i="4" s="1"/>
  <c r="A15" i="4"/>
  <c r="G15" i="4" s="1"/>
  <c r="A14" i="4"/>
  <c r="A13" i="4"/>
  <c r="A12" i="4"/>
  <c r="H12" i="4" s="1"/>
  <c r="A11" i="4"/>
  <c r="A10" i="4"/>
  <c r="A9" i="4"/>
  <c r="H9" i="4" s="1"/>
  <c r="A8" i="4"/>
  <c r="G8" i="4" s="1"/>
  <c r="A7" i="4"/>
  <c r="G7" i="4" s="1"/>
  <c r="A6" i="4"/>
  <c r="A5" i="4"/>
  <c r="H5" i="4" s="1"/>
  <c r="A4" i="4"/>
  <c r="H4" i="4" s="1"/>
  <c r="A3" i="4"/>
  <c r="H3" i="4" s="1"/>
  <c r="A2" i="4"/>
  <c r="J951" i="1"/>
  <c r="J946" i="1"/>
  <c r="J941" i="1"/>
  <c r="J935" i="1"/>
  <c r="J930" i="1"/>
  <c r="J909" i="1"/>
  <c r="J885" i="1"/>
  <c r="J879" i="1"/>
  <c r="J878" i="1"/>
  <c r="J875" i="1"/>
  <c r="J874" i="1"/>
  <c r="J873" i="1"/>
  <c r="J872" i="1"/>
  <c r="J871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1" i="1"/>
  <c r="J810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0" i="1"/>
  <c r="J789" i="1"/>
  <c r="J787" i="1"/>
  <c r="J786" i="1"/>
  <c r="J781" i="1"/>
  <c r="J780" i="1"/>
  <c r="J778" i="1"/>
  <c r="J773" i="1"/>
  <c r="J772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1" i="1"/>
  <c r="J648" i="1"/>
  <c r="J640" i="1"/>
  <c r="J616" i="1"/>
  <c r="J576" i="1"/>
  <c r="J566" i="1"/>
  <c r="J536" i="1"/>
  <c r="J526" i="1"/>
  <c r="J501" i="1"/>
  <c r="J500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3" i="1"/>
  <c r="J472" i="1"/>
  <c r="J471" i="1"/>
  <c r="J469" i="1"/>
  <c r="J468" i="1"/>
  <c r="J465" i="1"/>
  <c r="J461" i="1"/>
  <c r="J460" i="1"/>
  <c r="J456" i="1"/>
  <c r="J448" i="1"/>
  <c r="J443" i="1"/>
  <c r="J442" i="1"/>
  <c r="J427" i="1"/>
  <c r="J419" i="1"/>
  <c r="J418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88" i="1"/>
  <c r="J358" i="1"/>
  <c r="J348" i="1"/>
  <c r="J318" i="1"/>
  <c r="J308" i="1"/>
  <c r="J278" i="1"/>
  <c r="J268" i="1"/>
  <c r="J263" i="1"/>
  <c r="J262" i="1"/>
  <c r="J260" i="1"/>
  <c r="J259" i="1"/>
  <c r="J258" i="1"/>
  <c r="J257" i="1"/>
  <c r="J253" i="1"/>
  <c r="J251" i="1"/>
  <c r="J250" i="1"/>
  <c r="J248" i="1"/>
  <c r="J243" i="1"/>
  <c r="J241" i="1"/>
  <c r="J240" i="1"/>
  <c r="J238" i="1"/>
  <c r="J237" i="1"/>
  <c r="J236" i="1"/>
  <c r="J235" i="1"/>
  <c r="J229" i="1"/>
  <c r="J228" i="1"/>
  <c r="J222" i="1"/>
  <c r="J221" i="1"/>
  <c r="J219" i="1"/>
  <c r="J218" i="1"/>
  <c r="J217" i="1"/>
  <c r="J216" i="1"/>
  <c r="J215" i="1"/>
  <c r="J205" i="1"/>
  <c r="J201" i="1"/>
  <c r="J200" i="1"/>
  <c r="J199" i="1"/>
  <c r="J198" i="1"/>
  <c r="J197" i="1"/>
  <c r="J187" i="1"/>
  <c r="J186" i="1"/>
  <c r="J182" i="1"/>
  <c r="J177" i="1"/>
  <c r="J176" i="1"/>
  <c r="J169" i="1"/>
  <c r="J165" i="1"/>
  <c r="J164" i="1"/>
  <c r="J163" i="1"/>
  <c r="J151" i="1"/>
  <c r="J150" i="1"/>
  <c r="J146" i="1"/>
  <c r="J145" i="1"/>
  <c r="J144" i="1"/>
  <c r="J141" i="1"/>
  <c r="J140" i="1"/>
  <c r="J139" i="1"/>
  <c r="J135" i="1"/>
  <c r="J134" i="1"/>
  <c r="J133" i="1"/>
  <c r="J132" i="1"/>
  <c r="J131" i="1"/>
  <c r="J130" i="1"/>
  <c r="J125" i="1"/>
  <c r="J120" i="1"/>
  <c r="J117" i="1"/>
  <c r="J116" i="1"/>
  <c r="J115" i="1"/>
  <c r="J113" i="1"/>
  <c r="J108" i="1"/>
  <c r="J107" i="1"/>
  <c r="J106" i="1"/>
  <c r="J105" i="1"/>
  <c r="J103" i="1"/>
  <c r="J98" i="1"/>
  <c r="J94" i="1"/>
  <c r="J89" i="1"/>
  <c r="J77" i="1"/>
  <c r="J76" i="1"/>
  <c r="J72" i="1"/>
  <c r="J71" i="1"/>
  <c r="J56" i="1"/>
  <c r="J53" i="1"/>
  <c r="J48" i="1"/>
  <c r="J37" i="1"/>
  <c r="J27" i="1"/>
  <c r="J26" i="1"/>
  <c r="J22" i="1"/>
  <c r="J21" i="1"/>
  <c r="J17" i="1"/>
  <c r="J12" i="1"/>
  <c r="J5" i="1"/>
  <c r="J4" i="1"/>
  <c r="I5" i="8" l="1"/>
  <c r="J3" i="8" s="1"/>
  <c r="G28" i="12"/>
  <c r="G23" i="12"/>
  <c r="G29" i="12"/>
  <c r="G24" i="12"/>
  <c r="G26" i="12"/>
  <c r="G25" i="12"/>
  <c r="G27" i="12"/>
  <c r="F32" i="12"/>
  <c r="F33" i="12"/>
  <c r="F37" i="12"/>
  <c r="F36" i="12"/>
  <c r="F35" i="12"/>
  <c r="F34" i="12"/>
  <c r="D34" i="12"/>
  <c r="D33" i="12"/>
  <c r="D32" i="12"/>
  <c r="D36" i="12"/>
  <c r="D35" i="12"/>
  <c r="D37" i="12"/>
  <c r="F237" i="12"/>
  <c r="F239" i="12"/>
  <c r="F238" i="12"/>
  <c r="F236" i="12"/>
  <c r="N4" i="5"/>
  <c r="O4" i="5"/>
  <c r="P4" i="5"/>
  <c r="N16" i="5"/>
  <c r="O16" i="5"/>
  <c r="P16" i="5"/>
  <c r="N28" i="5"/>
  <c r="O28" i="5"/>
  <c r="P28" i="5"/>
  <c r="N40" i="5"/>
  <c r="O40" i="5"/>
  <c r="P40" i="5"/>
  <c r="O51" i="5"/>
  <c r="P51" i="5"/>
  <c r="N51" i="5"/>
  <c r="N60" i="5"/>
  <c r="O60" i="5"/>
  <c r="P60" i="5"/>
  <c r="N157" i="5"/>
  <c r="O157" i="5"/>
  <c r="P157" i="5"/>
  <c r="N236" i="5"/>
  <c r="O236" i="5"/>
  <c r="P236" i="5"/>
  <c r="N442" i="5"/>
  <c r="O442" i="5"/>
  <c r="P442" i="5"/>
  <c r="N25" i="5"/>
  <c r="O25" i="5"/>
  <c r="P25" i="5"/>
  <c r="N37" i="5"/>
  <c r="O37" i="5"/>
  <c r="P37" i="5"/>
  <c r="O67" i="5"/>
  <c r="P67" i="5"/>
  <c r="N67" i="5"/>
  <c r="N101" i="5"/>
  <c r="O101" i="5"/>
  <c r="P101" i="5"/>
  <c r="N126" i="5"/>
  <c r="O126" i="5"/>
  <c r="P126" i="5"/>
  <c r="N184" i="5"/>
  <c r="O184" i="5"/>
  <c r="P184" i="5"/>
  <c r="N45" i="5"/>
  <c r="O45" i="5"/>
  <c r="P45" i="5"/>
  <c r="N69" i="5"/>
  <c r="O69" i="5"/>
  <c r="P69" i="5"/>
  <c r="N82" i="5"/>
  <c r="O82" i="5"/>
  <c r="P82" i="5"/>
  <c r="O107" i="5"/>
  <c r="P107" i="5"/>
  <c r="N107" i="5"/>
  <c r="O111" i="5"/>
  <c r="P111" i="5"/>
  <c r="N111" i="5"/>
  <c r="N136" i="5"/>
  <c r="O136" i="5"/>
  <c r="P136" i="5"/>
  <c r="N140" i="5"/>
  <c r="O140" i="5"/>
  <c r="P140" i="5"/>
  <c r="N161" i="5"/>
  <c r="O161" i="5"/>
  <c r="P161" i="5"/>
  <c r="N165" i="5"/>
  <c r="O165" i="5"/>
  <c r="P165" i="5"/>
  <c r="N190" i="5"/>
  <c r="O190" i="5"/>
  <c r="P190" i="5"/>
  <c r="N194" i="5"/>
  <c r="O194" i="5"/>
  <c r="P194" i="5"/>
  <c r="O215" i="5"/>
  <c r="P215" i="5"/>
  <c r="N215" i="5"/>
  <c r="O219" i="5"/>
  <c r="P219" i="5"/>
  <c r="N219" i="5"/>
  <c r="O251" i="5"/>
  <c r="P251" i="5"/>
  <c r="N251" i="5"/>
  <c r="O255" i="5"/>
  <c r="P255" i="5"/>
  <c r="N255" i="5"/>
  <c r="O259" i="5"/>
  <c r="P259" i="5"/>
  <c r="N259" i="5"/>
  <c r="O263" i="5"/>
  <c r="P263" i="5"/>
  <c r="N263" i="5"/>
  <c r="O267" i="5"/>
  <c r="P267" i="5"/>
  <c r="N267" i="5"/>
  <c r="O271" i="5"/>
  <c r="P271" i="5"/>
  <c r="N271" i="5"/>
  <c r="O275" i="5"/>
  <c r="P275" i="5"/>
  <c r="N275" i="5"/>
  <c r="N288" i="5"/>
  <c r="O288" i="5"/>
  <c r="P288" i="5"/>
  <c r="N292" i="5"/>
  <c r="O292" i="5"/>
  <c r="P292" i="5"/>
  <c r="N309" i="5"/>
  <c r="O309" i="5"/>
  <c r="P309" i="5"/>
  <c r="N322" i="5"/>
  <c r="O322" i="5"/>
  <c r="P322" i="5"/>
  <c r="O343" i="5"/>
  <c r="P343" i="5"/>
  <c r="N343" i="5"/>
  <c r="O347" i="5"/>
  <c r="P347" i="5"/>
  <c r="N347" i="5"/>
  <c r="N364" i="5"/>
  <c r="O364" i="5"/>
  <c r="P364" i="5"/>
  <c r="N368" i="5"/>
  <c r="O368" i="5"/>
  <c r="P368" i="5"/>
  <c r="N373" i="5"/>
  <c r="O373" i="5"/>
  <c r="P373" i="5"/>
  <c r="N392" i="5"/>
  <c r="O392" i="5"/>
  <c r="P392" i="5"/>
  <c r="N397" i="5"/>
  <c r="O397" i="5"/>
  <c r="P397" i="5"/>
  <c r="N406" i="5"/>
  <c r="O406" i="5"/>
  <c r="P406" i="5"/>
  <c r="O415" i="5"/>
  <c r="P415" i="5"/>
  <c r="N415" i="5"/>
  <c r="N424" i="5"/>
  <c r="O424" i="5"/>
  <c r="P424" i="5"/>
  <c r="N437" i="5"/>
  <c r="O437" i="5"/>
  <c r="P437" i="5"/>
  <c r="N446" i="5"/>
  <c r="O446" i="5"/>
  <c r="P446" i="5"/>
  <c r="O455" i="5"/>
  <c r="P455" i="5"/>
  <c r="N455" i="5"/>
  <c r="N477" i="5"/>
  <c r="O477" i="5"/>
  <c r="P477" i="5"/>
  <c r="N485" i="5"/>
  <c r="O485" i="5"/>
  <c r="P485" i="5"/>
  <c r="N490" i="5"/>
  <c r="O490" i="5"/>
  <c r="P490" i="5"/>
  <c r="O535" i="5"/>
  <c r="P535" i="5"/>
  <c r="N535" i="5"/>
  <c r="O539" i="5"/>
  <c r="P539" i="5"/>
  <c r="N539" i="5"/>
  <c r="N552" i="5"/>
  <c r="O552" i="5"/>
  <c r="P552" i="5"/>
  <c r="N561" i="5"/>
  <c r="O561" i="5"/>
  <c r="P561" i="5"/>
  <c r="N565" i="5"/>
  <c r="O565" i="5"/>
  <c r="P565" i="5"/>
  <c r="N569" i="5"/>
  <c r="O569" i="5"/>
  <c r="P569" i="5"/>
  <c r="N581" i="5"/>
  <c r="O581" i="5"/>
  <c r="P581" i="5"/>
  <c r="N680" i="5"/>
  <c r="O680" i="5"/>
  <c r="P680" i="5"/>
  <c r="O686" i="5"/>
  <c r="P686" i="5"/>
  <c r="N686" i="5"/>
  <c r="N711" i="5"/>
  <c r="O711" i="5"/>
  <c r="P711" i="5"/>
  <c r="N723" i="5"/>
  <c r="O723" i="5"/>
  <c r="P723" i="5"/>
  <c r="N747" i="5"/>
  <c r="O747" i="5"/>
  <c r="P747" i="5"/>
  <c r="N760" i="5"/>
  <c r="O760" i="5"/>
  <c r="P760" i="5"/>
  <c r="N769" i="5"/>
  <c r="O769" i="5"/>
  <c r="P769" i="5"/>
  <c r="N773" i="5"/>
  <c r="O773" i="5"/>
  <c r="P773" i="5"/>
  <c r="N777" i="5"/>
  <c r="O777" i="5"/>
  <c r="P777" i="5"/>
  <c r="P790" i="5"/>
  <c r="N790" i="5"/>
  <c r="O790" i="5"/>
  <c r="P794" i="5"/>
  <c r="N794" i="5"/>
  <c r="O794" i="5"/>
  <c r="P810" i="5"/>
  <c r="N810" i="5"/>
  <c r="O810" i="5"/>
  <c r="P814" i="5"/>
  <c r="N814" i="5"/>
  <c r="O814" i="5"/>
  <c r="P818" i="5"/>
  <c r="N818" i="5"/>
  <c r="O818" i="5"/>
  <c r="P822" i="5"/>
  <c r="N822" i="5"/>
  <c r="O822" i="5"/>
  <c r="P826" i="5"/>
  <c r="N826" i="5"/>
  <c r="O826" i="5"/>
  <c r="P830" i="5"/>
  <c r="N830" i="5"/>
  <c r="O830" i="5"/>
  <c r="P846" i="5"/>
  <c r="N846" i="5"/>
  <c r="O846" i="5"/>
  <c r="N855" i="5"/>
  <c r="O855" i="5"/>
  <c r="P855" i="5"/>
  <c r="N864" i="5"/>
  <c r="O864" i="5"/>
  <c r="P864" i="5"/>
  <c r="N868" i="5"/>
  <c r="O868" i="5"/>
  <c r="P868" i="5"/>
  <c r="N877" i="5"/>
  <c r="O877" i="5"/>
  <c r="P877" i="5"/>
  <c r="N881" i="5"/>
  <c r="O881" i="5"/>
  <c r="P881" i="5"/>
  <c r="N885" i="5"/>
  <c r="O885" i="5"/>
  <c r="P885" i="5"/>
  <c r="P902" i="5"/>
  <c r="N902" i="5"/>
  <c r="O902" i="5"/>
  <c r="N915" i="5"/>
  <c r="O915" i="5"/>
  <c r="P915" i="5"/>
  <c r="N924" i="5"/>
  <c r="O924" i="5"/>
  <c r="P924" i="5"/>
  <c r="N952" i="5"/>
  <c r="O952" i="5"/>
  <c r="P952" i="5"/>
  <c r="N956" i="5"/>
  <c r="O956" i="5"/>
  <c r="P956" i="5"/>
  <c r="N972" i="5"/>
  <c r="O972" i="5"/>
  <c r="P972" i="5"/>
  <c r="N976" i="5"/>
  <c r="O976" i="5"/>
  <c r="P976" i="5"/>
  <c r="N988" i="5"/>
  <c r="O988" i="5"/>
  <c r="P988" i="5"/>
  <c r="N992" i="5"/>
  <c r="O992" i="5"/>
  <c r="P992" i="5"/>
  <c r="P1010" i="5"/>
  <c r="N1010" i="5"/>
  <c r="O1010" i="5"/>
  <c r="P1014" i="5"/>
  <c r="N1014" i="5"/>
  <c r="O1014" i="5"/>
  <c r="N1027" i="5"/>
  <c r="O1027" i="5"/>
  <c r="P1027" i="5"/>
  <c r="N1044" i="5"/>
  <c r="O1044" i="5"/>
  <c r="P1044" i="5"/>
  <c r="N1064" i="5"/>
  <c r="O1064" i="5"/>
  <c r="P1064" i="5"/>
  <c r="P1086" i="5"/>
  <c r="N1086" i="5"/>
  <c r="O1086" i="5"/>
  <c r="N1091" i="5"/>
  <c r="O1091" i="5"/>
  <c r="P1091" i="5"/>
  <c r="N1105" i="5"/>
  <c r="O1105" i="5"/>
  <c r="P1105" i="5"/>
  <c r="P1110" i="5"/>
  <c r="N1110" i="5"/>
  <c r="O1110" i="5"/>
  <c r="P1114" i="5"/>
  <c r="N1114" i="5"/>
  <c r="O1114" i="5"/>
  <c r="N1123" i="5"/>
  <c r="O1123" i="5"/>
  <c r="P1123" i="5"/>
  <c r="N1136" i="5"/>
  <c r="O1136" i="5"/>
  <c r="P1136" i="5"/>
  <c r="N1161" i="5"/>
  <c r="O1161" i="5"/>
  <c r="P1161" i="5"/>
  <c r="P1166" i="5"/>
  <c r="N1166" i="5"/>
  <c r="O1166" i="5"/>
  <c r="N1185" i="5"/>
  <c r="O1185" i="5"/>
  <c r="P1185" i="5"/>
  <c r="P1190" i="5"/>
  <c r="N1190" i="5"/>
  <c r="O1190" i="5"/>
  <c r="N1195" i="5"/>
  <c r="O1195" i="5"/>
  <c r="P1195" i="5"/>
  <c r="N1200" i="5"/>
  <c r="O1200" i="5"/>
  <c r="P1200" i="5"/>
  <c r="N1204" i="5"/>
  <c r="O1204" i="5"/>
  <c r="P1204" i="5"/>
  <c r="N1212" i="5"/>
  <c r="O1212" i="5"/>
  <c r="P1212" i="5"/>
  <c r="N1216" i="5"/>
  <c r="O1216" i="5"/>
  <c r="P1216" i="5"/>
  <c r="N1236" i="5"/>
  <c r="O1236" i="5"/>
  <c r="P1236" i="5"/>
  <c r="N1240" i="5"/>
  <c r="O1240" i="5"/>
  <c r="P1240" i="5"/>
  <c r="N1244" i="5"/>
  <c r="O1244" i="5"/>
  <c r="P1244" i="5"/>
  <c r="N1248" i="5"/>
  <c r="O1248" i="5"/>
  <c r="P1248" i="5"/>
  <c r="N1267" i="5"/>
  <c r="O1267" i="5"/>
  <c r="P1267" i="5"/>
  <c r="N1271" i="5"/>
  <c r="O1271" i="5"/>
  <c r="P1271" i="5"/>
  <c r="N1275" i="5"/>
  <c r="O1275" i="5"/>
  <c r="P1275" i="5"/>
  <c r="P1326" i="5"/>
  <c r="N1326" i="5"/>
  <c r="O1326" i="5"/>
  <c r="P1330" i="5"/>
  <c r="N1330" i="5"/>
  <c r="O1330" i="5"/>
  <c r="P1334" i="5"/>
  <c r="N1334" i="5"/>
  <c r="O1334" i="5"/>
  <c r="P1338" i="5"/>
  <c r="N1338" i="5"/>
  <c r="O1338" i="5"/>
  <c r="P1342" i="5"/>
  <c r="N1342" i="5"/>
  <c r="O1342" i="5"/>
  <c r="N1372" i="5"/>
  <c r="O1372" i="5"/>
  <c r="P1372" i="5"/>
  <c r="P1386" i="5"/>
  <c r="N1386" i="5"/>
  <c r="O1386" i="5"/>
  <c r="N1399" i="5"/>
  <c r="O1399" i="5"/>
  <c r="P1399" i="5"/>
  <c r="N1403" i="5"/>
  <c r="O1403" i="5"/>
  <c r="P1403" i="5"/>
  <c r="N1407" i="5"/>
  <c r="O1407" i="5"/>
  <c r="P1407" i="5"/>
  <c r="P1426" i="5"/>
  <c r="N1426" i="5"/>
  <c r="O1426" i="5"/>
  <c r="P1430" i="5"/>
  <c r="N1430" i="5"/>
  <c r="O1430" i="5"/>
  <c r="P1434" i="5"/>
  <c r="N1434" i="5"/>
  <c r="O1434" i="5"/>
  <c r="N1477" i="5"/>
  <c r="O1477" i="5"/>
  <c r="P1477" i="5"/>
  <c r="N1481" i="5"/>
  <c r="O1481" i="5"/>
  <c r="P1481" i="5"/>
  <c r="N1485" i="5"/>
  <c r="O1485" i="5"/>
  <c r="P1485" i="5"/>
  <c r="N1489" i="5"/>
  <c r="O1489" i="5"/>
  <c r="P1489" i="5"/>
  <c r="N1528" i="5"/>
  <c r="O1528" i="5"/>
  <c r="P1528" i="5"/>
  <c r="N1541" i="5"/>
  <c r="O1541" i="5"/>
  <c r="P1541" i="5"/>
  <c r="N1575" i="5"/>
  <c r="O1575" i="5"/>
  <c r="P1575" i="5"/>
  <c r="N1588" i="5"/>
  <c r="O1588" i="5"/>
  <c r="P1588" i="5"/>
  <c r="N1601" i="5"/>
  <c r="O1601" i="5"/>
  <c r="P1601" i="5"/>
  <c r="N1605" i="5"/>
  <c r="O1605" i="5"/>
  <c r="P1605" i="5"/>
  <c r="P1614" i="5"/>
  <c r="N1614" i="5"/>
  <c r="O1614" i="5"/>
  <c r="N1631" i="5"/>
  <c r="O1631" i="5"/>
  <c r="P1631" i="5"/>
  <c r="N1635" i="5"/>
  <c r="O1635" i="5"/>
  <c r="P1635" i="5"/>
  <c r="N1656" i="5"/>
  <c r="O1656" i="5"/>
  <c r="P1656" i="5"/>
  <c r="N1711" i="5"/>
  <c r="O1711" i="5"/>
  <c r="P1711" i="5"/>
  <c r="N1715" i="5"/>
  <c r="O1715" i="5"/>
  <c r="P1715" i="5"/>
  <c r="N1719" i="5"/>
  <c r="O1719" i="5"/>
  <c r="P1719" i="5"/>
  <c r="N1728" i="5"/>
  <c r="O1728" i="5"/>
  <c r="P1728" i="5"/>
  <c r="N1737" i="5"/>
  <c r="O1737" i="5"/>
  <c r="P1737" i="5"/>
  <c r="N1747" i="5"/>
  <c r="O1747" i="5"/>
  <c r="P1747" i="5"/>
  <c r="N1761" i="5"/>
  <c r="O1761" i="5"/>
  <c r="P1761" i="5"/>
  <c r="N1765" i="5"/>
  <c r="O1765" i="5"/>
  <c r="P1765" i="5"/>
  <c r="N1773" i="5"/>
  <c r="O1773" i="5"/>
  <c r="P1773" i="5"/>
  <c r="N1797" i="5"/>
  <c r="O1797" i="5"/>
  <c r="P1797" i="5"/>
  <c r="N1801" i="5"/>
  <c r="O1801" i="5"/>
  <c r="P1801" i="5"/>
  <c r="P1850" i="5"/>
  <c r="N1850" i="5"/>
  <c r="O1850" i="5"/>
  <c r="N1880" i="5"/>
  <c r="O1880" i="5"/>
  <c r="P1880" i="5"/>
  <c r="N1884" i="5"/>
  <c r="O1884" i="5"/>
  <c r="P1884" i="5"/>
  <c r="P1926" i="5"/>
  <c r="N1926" i="5"/>
  <c r="O1926" i="5"/>
  <c r="N1945" i="5"/>
  <c r="O1945" i="5"/>
  <c r="P1945" i="5"/>
  <c r="P1950" i="5"/>
  <c r="N1950" i="5"/>
  <c r="O1950" i="5"/>
  <c r="N1959" i="5"/>
  <c r="O1959" i="5"/>
  <c r="P1959" i="5"/>
  <c r="N851" i="5"/>
  <c r="O851" i="5"/>
  <c r="P851" i="5"/>
  <c r="N873" i="5"/>
  <c r="O873" i="5"/>
  <c r="P873" i="5"/>
  <c r="P894" i="5"/>
  <c r="N894" i="5"/>
  <c r="O894" i="5"/>
  <c r="P898" i="5"/>
  <c r="N898" i="5"/>
  <c r="O898" i="5"/>
  <c r="N907" i="5"/>
  <c r="O907" i="5"/>
  <c r="P907" i="5"/>
  <c r="N911" i="5"/>
  <c r="O911" i="5"/>
  <c r="P911" i="5"/>
  <c r="N928" i="5"/>
  <c r="O928" i="5"/>
  <c r="P928" i="5"/>
  <c r="N940" i="5"/>
  <c r="O940" i="5"/>
  <c r="P940" i="5"/>
  <c r="N944" i="5"/>
  <c r="O944" i="5"/>
  <c r="P944" i="5"/>
  <c r="N948" i="5"/>
  <c r="O948" i="5"/>
  <c r="P948" i="5"/>
  <c r="N960" i="5"/>
  <c r="O960" i="5"/>
  <c r="P960" i="5"/>
  <c r="N980" i="5"/>
  <c r="O980" i="5"/>
  <c r="P980" i="5"/>
  <c r="N984" i="5"/>
  <c r="O984" i="5"/>
  <c r="P984" i="5"/>
  <c r="N997" i="5"/>
  <c r="O997" i="5"/>
  <c r="P997" i="5"/>
  <c r="P1006" i="5"/>
  <c r="N1006" i="5"/>
  <c r="O1006" i="5"/>
  <c r="N1023" i="5"/>
  <c r="O1023" i="5"/>
  <c r="P1023" i="5"/>
  <c r="N1036" i="5"/>
  <c r="O1036" i="5"/>
  <c r="P1036" i="5"/>
  <c r="N1040" i="5"/>
  <c r="O1040" i="5"/>
  <c r="P1040" i="5"/>
  <c r="N1077" i="5"/>
  <c r="O1077" i="5"/>
  <c r="P1077" i="5"/>
  <c r="P1082" i="5"/>
  <c r="N1082" i="5"/>
  <c r="O1082" i="5"/>
  <c r="N1096" i="5"/>
  <c r="O1096" i="5"/>
  <c r="P1096" i="5"/>
  <c r="N1119" i="5"/>
  <c r="O1119" i="5"/>
  <c r="P1119" i="5"/>
  <c r="N1132" i="5"/>
  <c r="O1132" i="5"/>
  <c r="P1132" i="5"/>
  <c r="P1146" i="5"/>
  <c r="N1146" i="5"/>
  <c r="O1146" i="5"/>
  <c r="N1151" i="5"/>
  <c r="O1151" i="5"/>
  <c r="P1151" i="5"/>
  <c r="N1156" i="5"/>
  <c r="O1156" i="5"/>
  <c r="P1156" i="5"/>
  <c r="N1181" i="5"/>
  <c r="O1181" i="5"/>
  <c r="P1181" i="5"/>
  <c r="N1221" i="5"/>
  <c r="O1221" i="5"/>
  <c r="P1221" i="5"/>
  <c r="N1225" i="5"/>
  <c r="O1225" i="5"/>
  <c r="P1225" i="5"/>
  <c r="N1229" i="5"/>
  <c r="O1229" i="5"/>
  <c r="P1229" i="5"/>
  <c r="N1252" i="5"/>
  <c r="O1252" i="5"/>
  <c r="P1252" i="5"/>
  <c r="N1256" i="5"/>
  <c r="O1256" i="5"/>
  <c r="P1256" i="5"/>
  <c r="N1279" i="5"/>
  <c r="O1279" i="5"/>
  <c r="P1279" i="5"/>
  <c r="N1283" i="5"/>
  <c r="O1283" i="5"/>
  <c r="P1283" i="5"/>
  <c r="N1287" i="5"/>
  <c r="O1287" i="5"/>
  <c r="P1287" i="5"/>
  <c r="N1291" i="5"/>
  <c r="O1291" i="5"/>
  <c r="P1291" i="5"/>
  <c r="P1350" i="5"/>
  <c r="N1350" i="5"/>
  <c r="O1350" i="5"/>
  <c r="N1368" i="5"/>
  <c r="O1368" i="5"/>
  <c r="P1368" i="5"/>
  <c r="P1378" i="5"/>
  <c r="N1378" i="5"/>
  <c r="O1378" i="5"/>
  <c r="N1391" i="5"/>
  <c r="O1391" i="5"/>
  <c r="P1391" i="5"/>
  <c r="N1395" i="5"/>
  <c r="O1395" i="5"/>
  <c r="P1395" i="5"/>
  <c r="N1411" i="5"/>
  <c r="O1411" i="5"/>
  <c r="P1411" i="5"/>
  <c r="N1415" i="5"/>
  <c r="O1415" i="5"/>
  <c r="P1415" i="5"/>
  <c r="N1419" i="5"/>
  <c r="O1419" i="5"/>
  <c r="P1419" i="5"/>
  <c r="P1438" i="5"/>
  <c r="N1438" i="5"/>
  <c r="O1438" i="5"/>
  <c r="P1442" i="5"/>
  <c r="N1442" i="5"/>
  <c r="O1442" i="5"/>
  <c r="P1446" i="5"/>
  <c r="N1446" i="5"/>
  <c r="O1446" i="5"/>
  <c r="P1450" i="5"/>
  <c r="N1450" i="5"/>
  <c r="O1450" i="5"/>
  <c r="P1454" i="5"/>
  <c r="N1454" i="5"/>
  <c r="O1454" i="5"/>
  <c r="P1458" i="5"/>
  <c r="N1458" i="5"/>
  <c r="O1458" i="5"/>
  <c r="N1493" i="5"/>
  <c r="O1493" i="5"/>
  <c r="P1493" i="5"/>
  <c r="N1497" i="5"/>
  <c r="O1497" i="5"/>
  <c r="P1497" i="5"/>
  <c r="N1501" i="5"/>
  <c r="O1501" i="5"/>
  <c r="P1501" i="5"/>
  <c r="N1505" i="5"/>
  <c r="O1505" i="5"/>
  <c r="P1505" i="5"/>
  <c r="N1509" i="5"/>
  <c r="O1509" i="5"/>
  <c r="P1509" i="5"/>
  <c r="N1513" i="5"/>
  <c r="O1513" i="5"/>
  <c r="P1513" i="5"/>
  <c r="N1517" i="5"/>
  <c r="O1517" i="5"/>
  <c r="P1517" i="5"/>
  <c r="N1537" i="5"/>
  <c r="O1537" i="5"/>
  <c r="P1537" i="5"/>
  <c r="N1556" i="5"/>
  <c r="O1556" i="5"/>
  <c r="P1556" i="5"/>
  <c r="N1561" i="5"/>
  <c r="O1561" i="5"/>
  <c r="P1561" i="5"/>
  <c r="P1566" i="5"/>
  <c r="N1566" i="5"/>
  <c r="O1566" i="5"/>
  <c r="N1571" i="5"/>
  <c r="O1571" i="5"/>
  <c r="P1571" i="5"/>
  <c r="N1584" i="5"/>
  <c r="O1584" i="5"/>
  <c r="P1584" i="5"/>
  <c r="N1592" i="5"/>
  <c r="O1592" i="5"/>
  <c r="P1592" i="5"/>
  <c r="N1597" i="5"/>
  <c r="O1597" i="5"/>
  <c r="P1597" i="5"/>
  <c r="P1610" i="5"/>
  <c r="N1610" i="5"/>
  <c r="O1610" i="5"/>
  <c r="N1619" i="5"/>
  <c r="O1619" i="5"/>
  <c r="P1619" i="5"/>
  <c r="N1640" i="5"/>
  <c r="O1640" i="5"/>
  <c r="P1640" i="5"/>
  <c r="N1648" i="5"/>
  <c r="O1648" i="5"/>
  <c r="P1648" i="5"/>
  <c r="N1652" i="5"/>
  <c r="O1652" i="5"/>
  <c r="P1652" i="5"/>
  <c r="N1664" i="5"/>
  <c r="O1664" i="5"/>
  <c r="P1664" i="5"/>
  <c r="N1668" i="5"/>
  <c r="O1668" i="5"/>
  <c r="P1668" i="5"/>
  <c r="N1672" i="5"/>
  <c r="O1672" i="5"/>
  <c r="P1672" i="5"/>
  <c r="N1676" i="5"/>
  <c r="O1676" i="5"/>
  <c r="P1676" i="5"/>
  <c r="N1680" i="5"/>
  <c r="O1680" i="5"/>
  <c r="P1680" i="5"/>
  <c r="N1684" i="5"/>
  <c r="O1684" i="5"/>
  <c r="P1684" i="5"/>
  <c r="N1688" i="5"/>
  <c r="O1688" i="5"/>
  <c r="P1688" i="5"/>
  <c r="N1724" i="5"/>
  <c r="O1724" i="5"/>
  <c r="P1724" i="5"/>
  <c r="N1733" i="5"/>
  <c r="O1733" i="5"/>
  <c r="P1733" i="5"/>
  <c r="P1742" i="5"/>
  <c r="N1742" i="5"/>
  <c r="O1742" i="5"/>
  <c r="N1751" i="5"/>
  <c r="O1751" i="5"/>
  <c r="P1751" i="5"/>
  <c r="N1757" i="5"/>
  <c r="O1757" i="5"/>
  <c r="P1757" i="5"/>
  <c r="N1769" i="5"/>
  <c r="O1769" i="5"/>
  <c r="P1769" i="5"/>
  <c r="P1806" i="5"/>
  <c r="N1806" i="5"/>
  <c r="O1806" i="5"/>
  <c r="P1810" i="5"/>
  <c r="N1810" i="5"/>
  <c r="O1810" i="5"/>
  <c r="P1814" i="5"/>
  <c r="N1814" i="5"/>
  <c r="O1814" i="5"/>
  <c r="P1818" i="5"/>
  <c r="N1818" i="5"/>
  <c r="O1818" i="5"/>
  <c r="P1822" i="5"/>
  <c r="N1822" i="5"/>
  <c r="O1822" i="5"/>
  <c r="P1838" i="5"/>
  <c r="N1838" i="5"/>
  <c r="O1838" i="5"/>
  <c r="P1846" i="5"/>
  <c r="N1846" i="5"/>
  <c r="O1846" i="5"/>
  <c r="N1855" i="5"/>
  <c r="O1855" i="5"/>
  <c r="P1855" i="5"/>
  <c r="N1860" i="5"/>
  <c r="O1860" i="5"/>
  <c r="P1860" i="5"/>
  <c r="N1864" i="5"/>
  <c r="O1864" i="5"/>
  <c r="P1864" i="5"/>
  <c r="N1872" i="5"/>
  <c r="O1872" i="5"/>
  <c r="P1872" i="5"/>
  <c r="N1876" i="5"/>
  <c r="O1876" i="5"/>
  <c r="P1876" i="5"/>
  <c r="N1888" i="5"/>
  <c r="O1888" i="5"/>
  <c r="P1888" i="5"/>
  <c r="N1892" i="5"/>
  <c r="O1892" i="5"/>
  <c r="P1892" i="5"/>
  <c r="N1896" i="5"/>
  <c r="O1896" i="5"/>
  <c r="P1896" i="5"/>
  <c r="N1900" i="5"/>
  <c r="O1900" i="5"/>
  <c r="P1900" i="5"/>
  <c r="N1916" i="5"/>
  <c r="O1916" i="5"/>
  <c r="P1916" i="5"/>
  <c r="N1921" i="5"/>
  <c r="O1921" i="5"/>
  <c r="P1921" i="5"/>
  <c r="N1932" i="5"/>
  <c r="O1932" i="5"/>
  <c r="P1932" i="5"/>
  <c r="N1941" i="5"/>
  <c r="O1941" i="5"/>
  <c r="P1941" i="5"/>
  <c r="N1964" i="5"/>
  <c r="O1964" i="5"/>
  <c r="P1964" i="5"/>
  <c r="N1989" i="5"/>
  <c r="O1989" i="5"/>
  <c r="P1989" i="5"/>
  <c r="N46" i="5"/>
  <c r="O46" i="5"/>
  <c r="P46" i="5"/>
  <c r="N56" i="5"/>
  <c r="O56" i="5"/>
  <c r="P56" i="5"/>
  <c r="N65" i="5"/>
  <c r="O65" i="5"/>
  <c r="P65" i="5"/>
  <c r="N70" i="5"/>
  <c r="O70" i="5"/>
  <c r="P70" i="5"/>
  <c r="O87" i="5"/>
  <c r="P87" i="5"/>
  <c r="N87" i="5"/>
  <c r="O91" i="5"/>
  <c r="P91" i="5"/>
  <c r="N91" i="5"/>
  <c r="O95" i="5"/>
  <c r="P95" i="5"/>
  <c r="N95" i="5"/>
  <c r="N116" i="5"/>
  <c r="O116" i="5"/>
  <c r="P116" i="5"/>
  <c r="N120" i="5"/>
  <c r="O120" i="5"/>
  <c r="P120" i="5"/>
  <c r="N145" i="5"/>
  <c r="O145" i="5"/>
  <c r="P145" i="5"/>
  <c r="N149" i="5"/>
  <c r="O149" i="5"/>
  <c r="P149" i="5"/>
  <c r="N170" i="5"/>
  <c r="O170" i="5"/>
  <c r="P170" i="5"/>
  <c r="N174" i="5"/>
  <c r="O174" i="5"/>
  <c r="P174" i="5"/>
  <c r="O199" i="5"/>
  <c r="P199" i="5"/>
  <c r="N199" i="5"/>
  <c r="O203" i="5"/>
  <c r="P203" i="5"/>
  <c r="N203" i="5"/>
  <c r="N224" i="5"/>
  <c r="O224" i="5"/>
  <c r="P224" i="5"/>
  <c r="N228" i="5"/>
  <c r="O228" i="5"/>
  <c r="P228" i="5"/>
  <c r="N244" i="5"/>
  <c r="O244" i="5"/>
  <c r="P244" i="5"/>
  <c r="N248" i="5"/>
  <c r="O248" i="5"/>
  <c r="P248" i="5"/>
  <c r="N280" i="5"/>
  <c r="O280" i="5"/>
  <c r="P280" i="5"/>
  <c r="N289" i="5"/>
  <c r="O289" i="5"/>
  <c r="P289" i="5"/>
  <c r="N297" i="5"/>
  <c r="O297" i="5"/>
  <c r="P297" i="5"/>
  <c r="N314" i="5"/>
  <c r="O314" i="5"/>
  <c r="P314" i="5"/>
  <c r="N318" i="5"/>
  <c r="O318" i="5"/>
  <c r="P318" i="5"/>
  <c r="O327" i="5"/>
  <c r="P327" i="5"/>
  <c r="N327" i="5"/>
  <c r="O331" i="5"/>
  <c r="P331" i="5"/>
  <c r="N331" i="5"/>
  <c r="N352" i="5"/>
  <c r="O352" i="5"/>
  <c r="P352" i="5"/>
  <c r="N369" i="5"/>
  <c r="O369" i="5"/>
  <c r="P369" i="5"/>
  <c r="N388" i="5"/>
  <c r="O388" i="5"/>
  <c r="P388" i="5"/>
  <c r="N393" i="5"/>
  <c r="O393" i="5"/>
  <c r="P393" i="5"/>
  <c r="N438" i="5"/>
  <c r="O438" i="5"/>
  <c r="P438" i="5"/>
  <c r="O447" i="5"/>
  <c r="P447" i="5"/>
  <c r="N447" i="5"/>
  <c r="N456" i="5"/>
  <c r="O456" i="5"/>
  <c r="P456" i="5"/>
  <c r="N465" i="5"/>
  <c r="O465" i="5"/>
  <c r="P465" i="5"/>
  <c r="N486" i="5"/>
  <c r="O486" i="5"/>
  <c r="P486" i="5"/>
  <c r="O495" i="5"/>
  <c r="P495" i="5"/>
  <c r="N495" i="5"/>
  <c r="O499" i="5"/>
  <c r="P499" i="5"/>
  <c r="N499" i="5"/>
  <c r="O503" i="5"/>
  <c r="P503" i="5"/>
  <c r="N503" i="5"/>
  <c r="O507" i="5"/>
  <c r="P507" i="5"/>
  <c r="N507" i="5"/>
  <c r="O511" i="5"/>
  <c r="P511" i="5"/>
  <c r="N511" i="5"/>
  <c r="O515" i="5"/>
  <c r="P515" i="5"/>
  <c r="N515" i="5"/>
  <c r="O519" i="5"/>
  <c r="P519" i="5"/>
  <c r="N519" i="5"/>
  <c r="O523" i="5"/>
  <c r="P523" i="5"/>
  <c r="N523" i="5"/>
  <c r="O527" i="5"/>
  <c r="P527" i="5"/>
  <c r="N527" i="5"/>
  <c r="N553" i="5"/>
  <c r="O553" i="5"/>
  <c r="P553" i="5"/>
  <c r="N557" i="5"/>
  <c r="O557" i="5"/>
  <c r="P557" i="5"/>
  <c r="N574" i="5"/>
  <c r="O574" i="5"/>
  <c r="P574" i="5"/>
  <c r="N578" i="5"/>
  <c r="O578" i="5"/>
  <c r="P578" i="5"/>
  <c r="N582" i="5"/>
  <c r="O582" i="5"/>
  <c r="P582" i="5"/>
  <c r="O667" i="5"/>
  <c r="P667" i="5"/>
  <c r="N667" i="5"/>
  <c r="N676" i="5"/>
  <c r="O676" i="5"/>
  <c r="P676" i="5"/>
  <c r="N681" i="5"/>
  <c r="O681" i="5"/>
  <c r="P681" i="5"/>
  <c r="P687" i="5"/>
  <c r="N687" i="5"/>
  <c r="O687" i="5"/>
  <c r="N691" i="5"/>
  <c r="O691" i="5"/>
  <c r="P691" i="5"/>
  <c r="N703" i="5"/>
  <c r="O703" i="5"/>
  <c r="P703" i="5"/>
  <c r="N748" i="5"/>
  <c r="O748" i="5"/>
  <c r="P748" i="5"/>
  <c r="N756" i="5"/>
  <c r="O756" i="5"/>
  <c r="P756" i="5"/>
  <c r="P782" i="5"/>
  <c r="N782" i="5"/>
  <c r="O782" i="5"/>
  <c r="N803" i="5"/>
  <c r="O803" i="5"/>
  <c r="P803" i="5"/>
  <c r="N807" i="5"/>
  <c r="O807" i="5"/>
  <c r="P807" i="5"/>
  <c r="N860" i="5"/>
  <c r="O860" i="5"/>
  <c r="P860" i="5"/>
  <c r="P886" i="5"/>
  <c r="N886" i="5"/>
  <c r="O886" i="5"/>
  <c r="P890" i="5"/>
  <c r="N890" i="5"/>
  <c r="O890" i="5"/>
  <c r="N916" i="5"/>
  <c r="O916" i="5"/>
  <c r="P916" i="5"/>
  <c r="N920" i="5"/>
  <c r="O920" i="5"/>
  <c r="P920" i="5"/>
  <c r="N932" i="5"/>
  <c r="O932" i="5"/>
  <c r="P932" i="5"/>
  <c r="N936" i="5"/>
  <c r="O936" i="5"/>
  <c r="P936" i="5"/>
  <c r="N965" i="5"/>
  <c r="O965" i="5"/>
  <c r="P965" i="5"/>
  <c r="N973" i="5"/>
  <c r="O973" i="5"/>
  <c r="P973" i="5"/>
  <c r="N993" i="5"/>
  <c r="O993" i="5"/>
  <c r="P993" i="5"/>
  <c r="P1002" i="5"/>
  <c r="N1002" i="5"/>
  <c r="O1002" i="5"/>
  <c r="N1019" i="5"/>
  <c r="O1019" i="5"/>
  <c r="P1019" i="5"/>
  <c r="N1032" i="5"/>
  <c r="O1032" i="5"/>
  <c r="P1032" i="5"/>
  <c r="N1049" i="5"/>
  <c r="O1049" i="5"/>
  <c r="P1049" i="5"/>
  <c r="N1053" i="5"/>
  <c r="O1053" i="5"/>
  <c r="P1053" i="5"/>
  <c r="N1057" i="5"/>
  <c r="O1057" i="5"/>
  <c r="P1057" i="5"/>
  <c r="N1061" i="5"/>
  <c r="O1061" i="5"/>
  <c r="P1061" i="5"/>
  <c r="N1068" i="5"/>
  <c r="O1068" i="5"/>
  <c r="P1068" i="5"/>
  <c r="N1072" i="5"/>
  <c r="O1072" i="5"/>
  <c r="P1072" i="5"/>
  <c r="N1087" i="5"/>
  <c r="O1087" i="5"/>
  <c r="P1087" i="5"/>
  <c r="N1092" i="5"/>
  <c r="O1092" i="5"/>
  <c r="P1092" i="5"/>
  <c r="P1106" i="5"/>
  <c r="N1106" i="5"/>
  <c r="O1106" i="5"/>
  <c r="N1115" i="5"/>
  <c r="O1115" i="5"/>
  <c r="P1115" i="5"/>
  <c r="N1124" i="5"/>
  <c r="O1124" i="5"/>
  <c r="P1124" i="5"/>
  <c r="N1128" i="5"/>
  <c r="O1128" i="5"/>
  <c r="P1128" i="5"/>
  <c r="N1141" i="5"/>
  <c r="O1141" i="5"/>
  <c r="P1141" i="5"/>
  <c r="P1162" i="5"/>
  <c r="N1162" i="5"/>
  <c r="O1162" i="5"/>
  <c r="N1167" i="5"/>
  <c r="O1167" i="5"/>
  <c r="P1167" i="5"/>
  <c r="N1171" i="5"/>
  <c r="O1171" i="5"/>
  <c r="P1171" i="5"/>
  <c r="N1176" i="5"/>
  <c r="O1176" i="5"/>
  <c r="P1176" i="5"/>
  <c r="P1186" i="5"/>
  <c r="N1186" i="5"/>
  <c r="O1186" i="5"/>
  <c r="N1191" i="5"/>
  <c r="O1191" i="5"/>
  <c r="P1191" i="5"/>
  <c r="N1196" i="5"/>
  <c r="O1196" i="5"/>
  <c r="P1196" i="5"/>
  <c r="N1205" i="5"/>
  <c r="O1205" i="5"/>
  <c r="P1205" i="5"/>
  <c r="N1209" i="5"/>
  <c r="O1209" i="5"/>
  <c r="P1209" i="5"/>
  <c r="N1233" i="5"/>
  <c r="O1233" i="5"/>
  <c r="P1233" i="5"/>
  <c r="N1260" i="5"/>
  <c r="O1260" i="5"/>
  <c r="P1260" i="5"/>
  <c r="N1264" i="5"/>
  <c r="O1264" i="5"/>
  <c r="P1264" i="5"/>
  <c r="N1295" i="5"/>
  <c r="O1295" i="5"/>
  <c r="P1295" i="5"/>
  <c r="N1299" i="5"/>
  <c r="O1299" i="5"/>
  <c r="P1299" i="5"/>
  <c r="N1303" i="5"/>
  <c r="O1303" i="5"/>
  <c r="P1303" i="5"/>
  <c r="N1307" i="5"/>
  <c r="O1307" i="5"/>
  <c r="P1307" i="5"/>
  <c r="N1311" i="5"/>
  <c r="O1311" i="5"/>
  <c r="P1311" i="5"/>
  <c r="N1315" i="5"/>
  <c r="O1315" i="5"/>
  <c r="P1315" i="5"/>
  <c r="N1319" i="5"/>
  <c r="O1319" i="5"/>
  <c r="P1319" i="5"/>
  <c r="N1323" i="5"/>
  <c r="O1323" i="5"/>
  <c r="P1323" i="5"/>
  <c r="P1346" i="5"/>
  <c r="N1346" i="5"/>
  <c r="O1346" i="5"/>
  <c r="N1355" i="5"/>
  <c r="O1355" i="5"/>
  <c r="P1355" i="5"/>
  <c r="N1359" i="5"/>
  <c r="O1359" i="5"/>
  <c r="P1359" i="5"/>
  <c r="N1373" i="5"/>
  <c r="O1373" i="5"/>
  <c r="P1373" i="5"/>
  <c r="N1383" i="5"/>
  <c r="O1383" i="5"/>
  <c r="P1383" i="5"/>
  <c r="N1423" i="5"/>
  <c r="O1423" i="5"/>
  <c r="P1423" i="5"/>
  <c r="P1462" i="5"/>
  <c r="N1462" i="5"/>
  <c r="O1462" i="5"/>
  <c r="P1466" i="5"/>
  <c r="N1466" i="5"/>
  <c r="O1466" i="5"/>
  <c r="P1470" i="5"/>
  <c r="N1470" i="5"/>
  <c r="O1470" i="5"/>
  <c r="P1474" i="5"/>
  <c r="N1474" i="5"/>
  <c r="O1474" i="5"/>
  <c r="N1521" i="5"/>
  <c r="O1521" i="5"/>
  <c r="P1521" i="5"/>
  <c r="N1525" i="5"/>
  <c r="O1525" i="5"/>
  <c r="P1525" i="5"/>
  <c r="N1533" i="5"/>
  <c r="O1533" i="5"/>
  <c r="P1533" i="5"/>
  <c r="P1546" i="5"/>
  <c r="N1546" i="5"/>
  <c r="O1546" i="5"/>
  <c r="N1551" i="5"/>
  <c r="O1551" i="5"/>
  <c r="P1551" i="5"/>
  <c r="N1580" i="5"/>
  <c r="O1580" i="5"/>
  <c r="P1580" i="5"/>
  <c r="P1606" i="5"/>
  <c r="N1606" i="5"/>
  <c r="O1606" i="5"/>
  <c r="N1615" i="5"/>
  <c r="O1615" i="5"/>
  <c r="P1615" i="5"/>
  <c r="N1624" i="5"/>
  <c r="O1624" i="5"/>
  <c r="P1624" i="5"/>
  <c r="N1628" i="5"/>
  <c r="O1628" i="5"/>
  <c r="P1628" i="5"/>
  <c r="N1636" i="5"/>
  <c r="O1636" i="5"/>
  <c r="P1636" i="5"/>
  <c r="N1644" i="5"/>
  <c r="O1644" i="5"/>
  <c r="P1644" i="5"/>
  <c r="N1660" i="5"/>
  <c r="O1660" i="5"/>
  <c r="P1660" i="5"/>
  <c r="N1692" i="5"/>
  <c r="O1692" i="5"/>
  <c r="P1692" i="5"/>
  <c r="N1696" i="5"/>
  <c r="O1696" i="5"/>
  <c r="P1696" i="5"/>
  <c r="N1700" i="5"/>
  <c r="O1700" i="5"/>
  <c r="P1700" i="5"/>
  <c r="N1704" i="5"/>
  <c r="O1704" i="5"/>
  <c r="P1704" i="5"/>
  <c r="N1720" i="5"/>
  <c r="O1720" i="5"/>
  <c r="P1720" i="5"/>
  <c r="N1729" i="5"/>
  <c r="O1729" i="5"/>
  <c r="P1729" i="5"/>
  <c r="P1738" i="5"/>
  <c r="N1738" i="5"/>
  <c r="O1738" i="5"/>
  <c r="P1774" i="5"/>
  <c r="N1774" i="5"/>
  <c r="O1774" i="5"/>
  <c r="P1778" i="5"/>
  <c r="N1778" i="5"/>
  <c r="O1778" i="5"/>
  <c r="P1782" i="5"/>
  <c r="N1782" i="5"/>
  <c r="O1782" i="5"/>
  <c r="P1786" i="5"/>
  <c r="N1786" i="5"/>
  <c r="O1786" i="5"/>
  <c r="P1790" i="5"/>
  <c r="N1790" i="5"/>
  <c r="O1790" i="5"/>
  <c r="P1794" i="5"/>
  <c r="N1794" i="5"/>
  <c r="O1794" i="5"/>
  <c r="P1802" i="5"/>
  <c r="N1802" i="5"/>
  <c r="O1802" i="5"/>
  <c r="P1826" i="5"/>
  <c r="N1826" i="5"/>
  <c r="O1826" i="5"/>
  <c r="P1830" i="5"/>
  <c r="N1830" i="5"/>
  <c r="O1830" i="5"/>
  <c r="P1834" i="5"/>
  <c r="N1834" i="5"/>
  <c r="O1834" i="5"/>
  <c r="P1842" i="5"/>
  <c r="N1842" i="5"/>
  <c r="O1842" i="5"/>
  <c r="N1868" i="5"/>
  <c r="O1868" i="5"/>
  <c r="P1868" i="5"/>
  <c r="N1904" i="5"/>
  <c r="O1904" i="5"/>
  <c r="P1904" i="5"/>
  <c r="N1908" i="5"/>
  <c r="O1908" i="5"/>
  <c r="P1908" i="5"/>
  <c r="N1912" i="5"/>
  <c r="O1912" i="5"/>
  <c r="P1912" i="5"/>
  <c r="N1927" i="5"/>
  <c r="O1927" i="5"/>
  <c r="P1927" i="5"/>
  <c r="N1937" i="5"/>
  <c r="O1937" i="5"/>
  <c r="P1937" i="5"/>
  <c r="P1946" i="5"/>
  <c r="N1946" i="5"/>
  <c r="O1946" i="5"/>
  <c r="P1954" i="5"/>
  <c r="N1954" i="5"/>
  <c r="O1954" i="5"/>
  <c r="N1968" i="5"/>
  <c r="O1968" i="5"/>
  <c r="P1968" i="5"/>
  <c r="N799" i="5"/>
  <c r="O799" i="5"/>
  <c r="P799" i="5"/>
  <c r="N5" i="5"/>
  <c r="O5" i="5"/>
  <c r="P5" i="5"/>
  <c r="O11" i="5"/>
  <c r="P11" i="5"/>
  <c r="N11" i="5"/>
  <c r="N17" i="5"/>
  <c r="O17" i="5"/>
  <c r="P17" i="5"/>
  <c r="O23" i="5"/>
  <c r="P23" i="5"/>
  <c r="N23" i="5"/>
  <c r="N29" i="5"/>
  <c r="O29" i="5"/>
  <c r="P29" i="5"/>
  <c r="O35" i="5"/>
  <c r="P35" i="5"/>
  <c r="N35" i="5"/>
  <c r="N41" i="5"/>
  <c r="O41" i="5"/>
  <c r="P41" i="5"/>
  <c r="N52" i="5"/>
  <c r="O52" i="5"/>
  <c r="P52" i="5"/>
  <c r="N61" i="5"/>
  <c r="O61" i="5"/>
  <c r="P61" i="5"/>
  <c r="O75" i="5"/>
  <c r="P75" i="5"/>
  <c r="N75" i="5"/>
  <c r="O79" i="5"/>
  <c r="P79" i="5"/>
  <c r="N79" i="5"/>
  <c r="O83" i="5"/>
  <c r="P83" i="5"/>
  <c r="N83" i="5"/>
  <c r="N108" i="5"/>
  <c r="O108" i="5"/>
  <c r="P108" i="5"/>
  <c r="N112" i="5"/>
  <c r="O112" i="5"/>
  <c r="P112" i="5"/>
  <c r="N133" i="5"/>
  <c r="O133" i="5"/>
  <c r="P133" i="5"/>
  <c r="N137" i="5"/>
  <c r="O137" i="5"/>
  <c r="P137" i="5"/>
  <c r="N141" i="5"/>
  <c r="O141" i="5"/>
  <c r="P141" i="5"/>
  <c r="N162" i="5"/>
  <c r="O162" i="5"/>
  <c r="P162" i="5"/>
  <c r="N166" i="5"/>
  <c r="O166" i="5"/>
  <c r="P166" i="5"/>
  <c r="O187" i="5"/>
  <c r="P187" i="5"/>
  <c r="N187" i="5"/>
  <c r="O191" i="5"/>
  <c r="P191" i="5"/>
  <c r="N191" i="5"/>
  <c r="O195" i="5"/>
  <c r="P195" i="5"/>
  <c r="N195" i="5"/>
  <c r="N216" i="5"/>
  <c r="O216" i="5"/>
  <c r="P216" i="5"/>
  <c r="N220" i="5"/>
  <c r="O220" i="5"/>
  <c r="P220" i="5"/>
  <c r="N252" i="5"/>
  <c r="O252" i="5"/>
  <c r="P252" i="5"/>
  <c r="N256" i="5"/>
  <c r="O256" i="5"/>
  <c r="P256" i="5"/>
  <c r="N260" i="5"/>
  <c r="O260" i="5"/>
  <c r="P260" i="5"/>
  <c r="N264" i="5"/>
  <c r="O264" i="5"/>
  <c r="P264" i="5"/>
  <c r="N272" i="5"/>
  <c r="O272" i="5"/>
  <c r="P272" i="5"/>
  <c r="N276" i="5"/>
  <c r="O276" i="5"/>
  <c r="P276" i="5"/>
  <c r="N293" i="5"/>
  <c r="O293" i="5"/>
  <c r="P293" i="5"/>
  <c r="N310" i="5"/>
  <c r="O310" i="5"/>
  <c r="P310" i="5"/>
  <c r="O323" i="5"/>
  <c r="P323" i="5"/>
  <c r="N323" i="5"/>
  <c r="N344" i="5"/>
  <c r="O344" i="5"/>
  <c r="P344" i="5"/>
  <c r="N348" i="5"/>
  <c r="O348" i="5"/>
  <c r="P348" i="5"/>
  <c r="N361" i="5"/>
  <c r="O361" i="5"/>
  <c r="P361" i="5"/>
  <c r="N365" i="5"/>
  <c r="O365" i="5"/>
  <c r="P365" i="5"/>
  <c r="N374" i="5"/>
  <c r="O374" i="5"/>
  <c r="P374" i="5"/>
  <c r="O379" i="5"/>
  <c r="P379" i="5"/>
  <c r="N379" i="5"/>
  <c r="N384" i="5"/>
  <c r="O384" i="5"/>
  <c r="P384" i="5"/>
  <c r="N398" i="5"/>
  <c r="O398" i="5"/>
  <c r="P398" i="5"/>
  <c r="O407" i="5"/>
  <c r="P407" i="5"/>
  <c r="N407" i="5"/>
  <c r="N416" i="5"/>
  <c r="O416" i="5"/>
  <c r="P416" i="5"/>
  <c r="N425" i="5"/>
  <c r="O425" i="5"/>
  <c r="P425" i="5"/>
  <c r="N461" i="5"/>
  <c r="O461" i="5"/>
  <c r="P461" i="5"/>
  <c r="N470" i="5"/>
  <c r="O470" i="5"/>
  <c r="P470" i="5"/>
  <c r="N478" i="5"/>
  <c r="O478" i="5"/>
  <c r="P478" i="5"/>
  <c r="N482" i="5"/>
  <c r="O482" i="5"/>
  <c r="P482" i="5"/>
  <c r="O491" i="5"/>
  <c r="P491" i="5"/>
  <c r="N491" i="5"/>
  <c r="N532" i="5"/>
  <c r="O532" i="5"/>
  <c r="P532" i="5"/>
  <c r="N536" i="5"/>
  <c r="O536" i="5"/>
  <c r="P536" i="5"/>
  <c r="N540" i="5"/>
  <c r="O540" i="5"/>
  <c r="P540" i="5"/>
  <c r="N566" i="5"/>
  <c r="O566" i="5"/>
  <c r="P566" i="5"/>
  <c r="N570" i="5"/>
  <c r="O570" i="5"/>
  <c r="P570" i="5"/>
  <c r="O663" i="5"/>
  <c r="P663" i="5"/>
  <c r="N663" i="5"/>
  <c r="N672" i="5"/>
  <c r="O672" i="5"/>
  <c r="P672" i="5"/>
  <c r="N728" i="5"/>
  <c r="O728" i="5"/>
  <c r="P728" i="5"/>
  <c r="N761" i="5"/>
  <c r="O761" i="5"/>
  <c r="P761" i="5"/>
  <c r="P774" i="5"/>
  <c r="N774" i="5"/>
  <c r="O774" i="5"/>
  <c r="P778" i="5"/>
  <c r="N778" i="5"/>
  <c r="O778" i="5"/>
  <c r="N787" i="5"/>
  <c r="O787" i="5"/>
  <c r="P787" i="5"/>
  <c r="N791" i="5"/>
  <c r="O791" i="5"/>
  <c r="P791" i="5"/>
  <c r="N795" i="5"/>
  <c r="O795" i="5"/>
  <c r="P795" i="5"/>
  <c r="N811" i="5"/>
  <c r="O811" i="5"/>
  <c r="P811" i="5"/>
  <c r="N815" i="5"/>
  <c r="O815" i="5"/>
  <c r="P815" i="5"/>
  <c r="N819" i="5"/>
  <c r="O819" i="5"/>
  <c r="P819" i="5"/>
  <c r="N823" i="5"/>
  <c r="O823" i="5"/>
  <c r="P823" i="5"/>
  <c r="N827" i="5"/>
  <c r="O827" i="5"/>
  <c r="P827" i="5"/>
  <c r="N831" i="5"/>
  <c r="O831" i="5"/>
  <c r="P831" i="5"/>
  <c r="N843" i="5"/>
  <c r="O843" i="5"/>
  <c r="P843" i="5"/>
  <c r="N847" i="5"/>
  <c r="O847" i="5"/>
  <c r="P847" i="5"/>
  <c r="N852" i="5"/>
  <c r="O852" i="5"/>
  <c r="P852" i="5"/>
  <c r="N856" i="5"/>
  <c r="O856" i="5"/>
  <c r="P856" i="5"/>
  <c r="N869" i="5"/>
  <c r="O869" i="5"/>
  <c r="P869" i="5"/>
  <c r="P878" i="5"/>
  <c r="N878" i="5"/>
  <c r="O878" i="5"/>
  <c r="P882" i="5"/>
  <c r="N882" i="5"/>
  <c r="O882" i="5"/>
  <c r="N903" i="5"/>
  <c r="O903" i="5"/>
  <c r="P903" i="5"/>
  <c r="N912" i="5"/>
  <c r="O912" i="5"/>
  <c r="P912" i="5"/>
  <c r="N925" i="5"/>
  <c r="O925" i="5"/>
  <c r="P925" i="5"/>
  <c r="N945" i="5"/>
  <c r="O945" i="5"/>
  <c r="P945" i="5"/>
  <c r="N953" i="5"/>
  <c r="O953" i="5"/>
  <c r="P953" i="5"/>
  <c r="N957" i="5"/>
  <c r="O957" i="5"/>
  <c r="P957" i="5"/>
  <c r="N961" i="5"/>
  <c r="O961" i="5"/>
  <c r="P961" i="5"/>
  <c r="N969" i="5"/>
  <c r="O969" i="5"/>
  <c r="P969" i="5"/>
  <c r="N977" i="5"/>
  <c r="O977" i="5"/>
  <c r="P977" i="5"/>
  <c r="N981" i="5"/>
  <c r="O981" i="5"/>
  <c r="P981" i="5"/>
  <c r="N989" i="5"/>
  <c r="O989" i="5"/>
  <c r="P989" i="5"/>
  <c r="N1011" i="5"/>
  <c r="O1011" i="5"/>
  <c r="P1011" i="5"/>
  <c r="N1015" i="5"/>
  <c r="O1015" i="5"/>
  <c r="P1015" i="5"/>
  <c r="N1028" i="5"/>
  <c r="O1028" i="5"/>
  <c r="P1028" i="5"/>
  <c r="N1045" i="5"/>
  <c r="O1045" i="5"/>
  <c r="P1045" i="5"/>
  <c r="P1078" i="5"/>
  <c r="N1078" i="5"/>
  <c r="O1078" i="5"/>
  <c r="N1097" i="5"/>
  <c r="O1097" i="5"/>
  <c r="P1097" i="5"/>
  <c r="N1101" i="5"/>
  <c r="O1101" i="5"/>
  <c r="P1101" i="5"/>
  <c r="N1111" i="5"/>
  <c r="O1111" i="5"/>
  <c r="P1111" i="5"/>
  <c r="N1133" i="5"/>
  <c r="O1133" i="5"/>
  <c r="P1133" i="5"/>
  <c r="N1137" i="5"/>
  <c r="O1137" i="5"/>
  <c r="P1137" i="5"/>
  <c r="N1157" i="5"/>
  <c r="O1157" i="5"/>
  <c r="P1157" i="5"/>
  <c r="N1201" i="5"/>
  <c r="O1201" i="5"/>
  <c r="P1201" i="5"/>
  <c r="N1213" i="5"/>
  <c r="O1213" i="5"/>
  <c r="P1213" i="5"/>
  <c r="N1217" i="5"/>
  <c r="O1217" i="5"/>
  <c r="P1217" i="5"/>
  <c r="P1226" i="5"/>
  <c r="N1226" i="5"/>
  <c r="O1226" i="5"/>
  <c r="N1237" i="5"/>
  <c r="O1237" i="5"/>
  <c r="P1237" i="5"/>
  <c r="N1241" i="5"/>
  <c r="O1241" i="5"/>
  <c r="P1241" i="5"/>
  <c r="N1245" i="5"/>
  <c r="O1245" i="5"/>
  <c r="P1245" i="5"/>
  <c r="N1249" i="5"/>
  <c r="O1249" i="5"/>
  <c r="P1249" i="5"/>
  <c r="N1268" i="5"/>
  <c r="O1268" i="5"/>
  <c r="P1268" i="5"/>
  <c r="N1272" i="5"/>
  <c r="O1272" i="5"/>
  <c r="P1272" i="5"/>
  <c r="N1276" i="5"/>
  <c r="O1276" i="5"/>
  <c r="P1276" i="5"/>
  <c r="N1327" i="5"/>
  <c r="O1327" i="5"/>
  <c r="P1327" i="5"/>
  <c r="N1331" i="5"/>
  <c r="O1331" i="5"/>
  <c r="P1331" i="5"/>
  <c r="N1335" i="5"/>
  <c r="O1335" i="5"/>
  <c r="P1335" i="5"/>
  <c r="N1339" i="5"/>
  <c r="O1339" i="5"/>
  <c r="P1339" i="5"/>
  <c r="N1351" i="5"/>
  <c r="O1351" i="5"/>
  <c r="P1351" i="5"/>
  <c r="N1364" i="5"/>
  <c r="O1364" i="5"/>
  <c r="P1364" i="5"/>
  <c r="N1369" i="5"/>
  <c r="O1369" i="5"/>
  <c r="P1369" i="5"/>
  <c r="N1379" i="5"/>
  <c r="O1379" i="5"/>
  <c r="P1379" i="5"/>
  <c r="N1387" i="5"/>
  <c r="O1387" i="5"/>
  <c r="P1387" i="5"/>
  <c r="N1404" i="5"/>
  <c r="O1404" i="5"/>
  <c r="P1404" i="5"/>
  <c r="N1408" i="5"/>
  <c r="O1408" i="5"/>
  <c r="P1408" i="5"/>
  <c r="N1427" i="5"/>
  <c r="O1427" i="5"/>
  <c r="P1427" i="5"/>
  <c r="N1431" i="5"/>
  <c r="O1431" i="5"/>
  <c r="P1431" i="5"/>
  <c r="P1478" i="5"/>
  <c r="N1478" i="5"/>
  <c r="O1478" i="5"/>
  <c r="P1482" i="5"/>
  <c r="N1482" i="5"/>
  <c r="O1482" i="5"/>
  <c r="P1486" i="5"/>
  <c r="N1486" i="5"/>
  <c r="O1486" i="5"/>
  <c r="P1490" i="5"/>
  <c r="N1490" i="5"/>
  <c r="O1490" i="5"/>
  <c r="N1529" i="5"/>
  <c r="O1529" i="5"/>
  <c r="P1529" i="5"/>
  <c r="P1538" i="5"/>
  <c r="N1538" i="5"/>
  <c r="O1538" i="5"/>
  <c r="P1542" i="5"/>
  <c r="N1542" i="5"/>
  <c r="O1542" i="5"/>
  <c r="P1562" i="5"/>
  <c r="N1562" i="5"/>
  <c r="O1562" i="5"/>
  <c r="N1567" i="5"/>
  <c r="O1567" i="5"/>
  <c r="P1567" i="5"/>
  <c r="N1572" i="5"/>
  <c r="O1572" i="5"/>
  <c r="P1572" i="5"/>
  <c r="N1576" i="5"/>
  <c r="O1576" i="5"/>
  <c r="P1576" i="5"/>
  <c r="N1589" i="5"/>
  <c r="O1589" i="5"/>
  <c r="P1589" i="5"/>
  <c r="P1602" i="5"/>
  <c r="N1602" i="5"/>
  <c r="O1602" i="5"/>
  <c r="N1611" i="5"/>
  <c r="O1611" i="5"/>
  <c r="P1611" i="5"/>
  <c r="N1620" i="5"/>
  <c r="O1620" i="5"/>
  <c r="P1620" i="5"/>
  <c r="N1632" i="5"/>
  <c r="O1632" i="5"/>
  <c r="P1632" i="5"/>
  <c r="N1653" i="5"/>
  <c r="O1653" i="5"/>
  <c r="P1653" i="5"/>
  <c r="N1708" i="5"/>
  <c r="O1708" i="5"/>
  <c r="P1708" i="5"/>
  <c r="N1712" i="5"/>
  <c r="O1712" i="5"/>
  <c r="P1712" i="5"/>
  <c r="N1716" i="5"/>
  <c r="O1716" i="5"/>
  <c r="P1716" i="5"/>
  <c r="N1743" i="5"/>
  <c r="O1743" i="5"/>
  <c r="P1743" i="5"/>
  <c r="N1748" i="5"/>
  <c r="O1748" i="5"/>
  <c r="P1748" i="5"/>
  <c r="N1752" i="5"/>
  <c r="O1752" i="5"/>
  <c r="P1752" i="5"/>
  <c r="P1758" i="5"/>
  <c r="N1758" i="5"/>
  <c r="O1758" i="5"/>
  <c r="P1762" i="5"/>
  <c r="N1762" i="5"/>
  <c r="O1762" i="5"/>
  <c r="P1766" i="5"/>
  <c r="N1766" i="5"/>
  <c r="O1766" i="5"/>
  <c r="P1798" i="5"/>
  <c r="N1798" i="5"/>
  <c r="O1798" i="5"/>
  <c r="N1851" i="5"/>
  <c r="O1851" i="5"/>
  <c r="P1851" i="5"/>
  <c r="N1877" i="5"/>
  <c r="O1877" i="5"/>
  <c r="P1877" i="5"/>
  <c r="N1881" i="5"/>
  <c r="O1881" i="5"/>
  <c r="P1881" i="5"/>
  <c r="N1917" i="5"/>
  <c r="O1917" i="5"/>
  <c r="P1917" i="5"/>
  <c r="P1922" i="5"/>
  <c r="N1922" i="5"/>
  <c r="O1922" i="5"/>
  <c r="N1933" i="5"/>
  <c r="O1933" i="5"/>
  <c r="P1933" i="5"/>
  <c r="P1942" i="5"/>
  <c r="N1942" i="5"/>
  <c r="O1942" i="5"/>
  <c r="N1960" i="5"/>
  <c r="O1960" i="5"/>
  <c r="P1960" i="5"/>
  <c r="O47" i="5"/>
  <c r="P47" i="5"/>
  <c r="N47" i="5"/>
  <c r="N57" i="5"/>
  <c r="O57" i="5"/>
  <c r="P57" i="5"/>
  <c r="N66" i="5"/>
  <c r="O66" i="5"/>
  <c r="P66" i="5"/>
  <c r="N100" i="5"/>
  <c r="O100" i="5"/>
  <c r="P100" i="5"/>
  <c r="N104" i="5"/>
  <c r="O104" i="5"/>
  <c r="P104" i="5"/>
  <c r="N125" i="5"/>
  <c r="O125" i="5"/>
  <c r="P125" i="5"/>
  <c r="N129" i="5"/>
  <c r="O129" i="5"/>
  <c r="P129" i="5"/>
  <c r="N154" i="5"/>
  <c r="O154" i="5"/>
  <c r="P154" i="5"/>
  <c r="N158" i="5"/>
  <c r="O158" i="5"/>
  <c r="P158" i="5"/>
  <c r="O179" i="5"/>
  <c r="P179" i="5"/>
  <c r="N179" i="5"/>
  <c r="O183" i="5"/>
  <c r="P183" i="5"/>
  <c r="N183" i="5"/>
  <c r="N208" i="5"/>
  <c r="O208" i="5"/>
  <c r="P208" i="5"/>
  <c r="N212" i="5"/>
  <c r="O212" i="5"/>
  <c r="P212" i="5"/>
  <c r="N233" i="5"/>
  <c r="O233" i="5"/>
  <c r="P233" i="5"/>
  <c r="N237" i="5"/>
  <c r="O237" i="5"/>
  <c r="P237" i="5"/>
  <c r="N241" i="5"/>
  <c r="O241" i="5"/>
  <c r="P241" i="5"/>
  <c r="N268" i="5"/>
  <c r="O268" i="5"/>
  <c r="P268" i="5"/>
  <c r="N285" i="5"/>
  <c r="O285" i="5"/>
  <c r="P285" i="5"/>
  <c r="N298" i="5"/>
  <c r="O298" i="5"/>
  <c r="P298" i="5"/>
  <c r="N302" i="5"/>
  <c r="O302" i="5"/>
  <c r="P302" i="5"/>
  <c r="N306" i="5"/>
  <c r="O306" i="5"/>
  <c r="P306" i="5"/>
  <c r="O319" i="5"/>
  <c r="P319" i="5"/>
  <c r="N319" i="5"/>
  <c r="N336" i="5"/>
  <c r="O336" i="5"/>
  <c r="P336" i="5"/>
  <c r="N340" i="5"/>
  <c r="O340" i="5"/>
  <c r="P340" i="5"/>
  <c r="N357" i="5"/>
  <c r="O357" i="5"/>
  <c r="P357" i="5"/>
  <c r="N370" i="5"/>
  <c r="O370" i="5"/>
  <c r="P370" i="5"/>
  <c r="N394" i="5"/>
  <c r="O394" i="5"/>
  <c r="P394" i="5"/>
  <c r="O403" i="5"/>
  <c r="P403" i="5"/>
  <c r="N403" i="5"/>
  <c r="N412" i="5"/>
  <c r="O412" i="5"/>
  <c r="P412" i="5"/>
  <c r="N421" i="5"/>
  <c r="O421" i="5"/>
  <c r="P421" i="5"/>
  <c r="N430" i="5"/>
  <c r="O430" i="5"/>
  <c r="P430" i="5"/>
  <c r="N434" i="5"/>
  <c r="O434" i="5"/>
  <c r="P434" i="5"/>
  <c r="O443" i="5"/>
  <c r="P443" i="5"/>
  <c r="N443" i="5"/>
  <c r="N452" i="5"/>
  <c r="O452" i="5"/>
  <c r="P452" i="5"/>
  <c r="N474" i="5"/>
  <c r="O474" i="5"/>
  <c r="P474" i="5"/>
  <c r="O487" i="5"/>
  <c r="P487" i="5"/>
  <c r="N487" i="5"/>
  <c r="N545" i="5"/>
  <c r="O545" i="5"/>
  <c r="P545" i="5"/>
  <c r="N549" i="5"/>
  <c r="O549" i="5"/>
  <c r="P549" i="5"/>
  <c r="N562" i="5"/>
  <c r="O562" i="5"/>
  <c r="P562" i="5"/>
  <c r="O587" i="5"/>
  <c r="P587" i="5"/>
  <c r="N587" i="5"/>
  <c r="O591" i="5"/>
  <c r="P591" i="5"/>
  <c r="N591" i="5"/>
  <c r="O595" i="5"/>
  <c r="P595" i="5"/>
  <c r="N595" i="5"/>
  <c r="O599" i="5"/>
  <c r="P599" i="5"/>
  <c r="N599" i="5"/>
  <c r="O603" i="5"/>
  <c r="P603" i="5"/>
  <c r="N603" i="5"/>
  <c r="O607" i="5"/>
  <c r="P607" i="5"/>
  <c r="N607" i="5"/>
  <c r="O611" i="5"/>
  <c r="P611" i="5"/>
  <c r="N611" i="5"/>
  <c r="O615" i="5"/>
  <c r="P615" i="5"/>
  <c r="N615" i="5"/>
  <c r="O619" i="5"/>
  <c r="P619" i="5"/>
  <c r="N619" i="5"/>
  <c r="O623" i="5"/>
  <c r="P623" i="5"/>
  <c r="N623" i="5"/>
  <c r="O627" i="5"/>
  <c r="P627" i="5"/>
  <c r="N627" i="5"/>
  <c r="O631" i="5"/>
  <c r="P631" i="5"/>
  <c r="N631" i="5"/>
  <c r="O635" i="5"/>
  <c r="P635" i="5"/>
  <c r="N635" i="5"/>
  <c r="O639" i="5"/>
  <c r="P639" i="5"/>
  <c r="N639" i="5"/>
  <c r="O643" i="5"/>
  <c r="P643" i="5"/>
  <c r="N643" i="5"/>
  <c r="O647" i="5"/>
  <c r="P647" i="5"/>
  <c r="N647" i="5"/>
  <c r="O651" i="5"/>
  <c r="P651" i="5"/>
  <c r="N651" i="5"/>
  <c r="O655" i="5"/>
  <c r="P655" i="5"/>
  <c r="N655" i="5"/>
  <c r="O659" i="5"/>
  <c r="P659" i="5"/>
  <c r="N659" i="5"/>
  <c r="N682" i="5"/>
  <c r="O682" i="5"/>
  <c r="P682" i="5"/>
  <c r="N692" i="5"/>
  <c r="O692" i="5"/>
  <c r="P692" i="5"/>
  <c r="N696" i="5"/>
  <c r="O696" i="5"/>
  <c r="P696" i="5"/>
  <c r="N704" i="5"/>
  <c r="O704" i="5"/>
  <c r="P704" i="5"/>
  <c r="N708" i="5"/>
  <c r="O708" i="5"/>
  <c r="P708" i="5"/>
  <c r="N712" i="5"/>
  <c r="O712" i="5"/>
  <c r="P712" i="5"/>
  <c r="N716" i="5"/>
  <c r="O716" i="5"/>
  <c r="P716" i="5"/>
  <c r="N720" i="5"/>
  <c r="O720" i="5"/>
  <c r="P720" i="5"/>
  <c r="N724" i="5"/>
  <c r="O724" i="5"/>
  <c r="P724" i="5"/>
  <c r="N732" i="5"/>
  <c r="O732" i="5"/>
  <c r="P732" i="5"/>
  <c r="N736" i="5"/>
  <c r="O736" i="5"/>
  <c r="P736" i="5"/>
  <c r="N740" i="5"/>
  <c r="O740" i="5"/>
  <c r="P740" i="5"/>
  <c r="N744" i="5"/>
  <c r="O744" i="5"/>
  <c r="P744" i="5"/>
  <c r="N753" i="5"/>
  <c r="O753" i="5"/>
  <c r="P753" i="5"/>
  <c r="P766" i="5"/>
  <c r="N766" i="5"/>
  <c r="O766" i="5"/>
  <c r="P770" i="5"/>
  <c r="N770" i="5"/>
  <c r="O770" i="5"/>
  <c r="N783" i="5"/>
  <c r="O783" i="5"/>
  <c r="P783" i="5"/>
  <c r="N800" i="5"/>
  <c r="O800" i="5"/>
  <c r="P800" i="5"/>
  <c r="N835" i="5"/>
  <c r="O835" i="5"/>
  <c r="P835" i="5"/>
  <c r="N839" i="5"/>
  <c r="O839" i="5"/>
  <c r="P839" i="5"/>
  <c r="N861" i="5"/>
  <c r="O861" i="5"/>
  <c r="P861" i="5"/>
  <c r="N865" i="5"/>
  <c r="O865" i="5"/>
  <c r="P865" i="5"/>
  <c r="P874" i="5"/>
  <c r="N874" i="5"/>
  <c r="O874" i="5"/>
  <c r="N891" i="5"/>
  <c r="O891" i="5"/>
  <c r="P891" i="5"/>
  <c r="N895" i="5"/>
  <c r="O895" i="5"/>
  <c r="P895" i="5"/>
  <c r="N899" i="5"/>
  <c r="O899" i="5"/>
  <c r="P899" i="5"/>
  <c r="N908" i="5"/>
  <c r="O908" i="5"/>
  <c r="P908" i="5"/>
  <c r="N921" i="5"/>
  <c r="O921" i="5"/>
  <c r="P921" i="5"/>
  <c r="N937" i="5"/>
  <c r="O937" i="5"/>
  <c r="P937" i="5"/>
  <c r="N949" i="5"/>
  <c r="O949" i="5"/>
  <c r="P949" i="5"/>
  <c r="N985" i="5"/>
  <c r="O985" i="5"/>
  <c r="P985" i="5"/>
  <c r="P998" i="5"/>
  <c r="N998" i="5"/>
  <c r="O998" i="5"/>
  <c r="N1007" i="5"/>
  <c r="O1007" i="5"/>
  <c r="P1007" i="5"/>
  <c r="N1020" i="5"/>
  <c r="O1020" i="5"/>
  <c r="P1020" i="5"/>
  <c r="N1024" i="5"/>
  <c r="O1024" i="5"/>
  <c r="P1024" i="5"/>
  <c r="N1037" i="5"/>
  <c r="O1037" i="5"/>
  <c r="P1037" i="5"/>
  <c r="N1041" i="5"/>
  <c r="O1041" i="5"/>
  <c r="P1041" i="5"/>
  <c r="N1073" i="5"/>
  <c r="O1073" i="5"/>
  <c r="P1073" i="5"/>
  <c r="N1083" i="5"/>
  <c r="O1083" i="5"/>
  <c r="P1083" i="5"/>
  <c r="N1088" i="5"/>
  <c r="O1088" i="5"/>
  <c r="P1088" i="5"/>
  <c r="N1107" i="5"/>
  <c r="O1107" i="5"/>
  <c r="P1107" i="5"/>
  <c r="N1120" i="5"/>
  <c r="O1120" i="5"/>
  <c r="P1120" i="5"/>
  <c r="P1142" i="5"/>
  <c r="N1142" i="5"/>
  <c r="O1142" i="5"/>
  <c r="N1152" i="5"/>
  <c r="O1152" i="5"/>
  <c r="P1152" i="5"/>
  <c r="N1163" i="5"/>
  <c r="O1163" i="5"/>
  <c r="P1163" i="5"/>
  <c r="N1168" i="5"/>
  <c r="O1168" i="5"/>
  <c r="P1168" i="5"/>
  <c r="N1172" i="5"/>
  <c r="O1172" i="5"/>
  <c r="P1172" i="5"/>
  <c r="P1182" i="5"/>
  <c r="N1182" i="5"/>
  <c r="O1182" i="5"/>
  <c r="N1187" i="5"/>
  <c r="O1187" i="5"/>
  <c r="P1187" i="5"/>
  <c r="N1197" i="5"/>
  <c r="O1197" i="5"/>
  <c r="P1197" i="5"/>
  <c r="P1222" i="5"/>
  <c r="N1222" i="5"/>
  <c r="O1222" i="5"/>
  <c r="N1253" i="5"/>
  <c r="O1253" i="5"/>
  <c r="P1253" i="5"/>
  <c r="N1257" i="5"/>
  <c r="O1257" i="5"/>
  <c r="P1257" i="5"/>
  <c r="N1280" i="5"/>
  <c r="O1280" i="5"/>
  <c r="P1280" i="5"/>
  <c r="N1284" i="5"/>
  <c r="O1284" i="5"/>
  <c r="P1284" i="5"/>
  <c r="N1288" i="5"/>
  <c r="O1288" i="5"/>
  <c r="P1288" i="5"/>
  <c r="N1343" i="5"/>
  <c r="O1343" i="5"/>
  <c r="P1343" i="5"/>
  <c r="N1360" i="5"/>
  <c r="O1360" i="5"/>
  <c r="P1360" i="5"/>
  <c r="P1374" i="5"/>
  <c r="N1374" i="5"/>
  <c r="O1374" i="5"/>
  <c r="N1392" i="5"/>
  <c r="O1392" i="5"/>
  <c r="P1392" i="5"/>
  <c r="N1396" i="5"/>
  <c r="O1396" i="5"/>
  <c r="P1396" i="5"/>
  <c r="N1400" i="5"/>
  <c r="O1400" i="5"/>
  <c r="P1400" i="5"/>
  <c r="N1412" i="5"/>
  <c r="O1412" i="5"/>
  <c r="P1412" i="5"/>
  <c r="N1416" i="5"/>
  <c r="O1416" i="5"/>
  <c r="P1416" i="5"/>
  <c r="N1435" i="5"/>
  <c r="O1435" i="5"/>
  <c r="P1435" i="5"/>
  <c r="N1439" i="5"/>
  <c r="O1439" i="5"/>
  <c r="P1439" i="5"/>
  <c r="N1443" i="5"/>
  <c r="O1443" i="5"/>
  <c r="P1443" i="5"/>
  <c r="N1447" i="5"/>
  <c r="O1447" i="5"/>
  <c r="P1447" i="5"/>
  <c r="N1451" i="5"/>
  <c r="O1451" i="5"/>
  <c r="P1451" i="5"/>
  <c r="N1455" i="5"/>
  <c r="O1455" i="5"/>
  <c r="P1455" i="5"/>
  <c r="N1459" i="5"/>
  <c r="O1459" i="5"/>
  <c r="P1459" i="5"/>
  <c r="P1494" i="5"/>
  <c r="N1494" i="5"/>
  <c r="O1494" i="5"/>
  <c r="P1498" i="5"/>
  <c r="N1498" i="5"/>
  <c r="O1498" i="5"/>
  <c r="P1502" i="5"/>
  <c r="N1502" i="5"/>
  <c r="O1502" i="5"/>
  <c r="P1506" i="5"/>
  <c r="N1506" i="5"/>
  <c r="O1506" i="5"/>
  <c r="P1510" i="5"/>
  <c r="N1510" i="5"/>
  <c r="O1510" i="5"/>
  <c r="P1514" i="5"/>
  <c r="N1514" i="5"/>
  <c r="O1514" i="5"/>
  <c r="N1547" i="5"/>
  <c r="O1547" i="5"/>
  <c r="P1547" i="5"/>
  <c r="N1552" i="5"/>
  <c r="O1552" i="5"/>
  <c r="P1552" i="5"/>
  <c r="N1557" i="5"/>
  <c r="O1557" i="5"/>
  <c r="P1557" i="5"/>
  <c r="N1581" i="5"/>
  <c r="O1581" i="5"/>
  <c r="P1581" i="5"/>
  <c r="N1585" i="5"/>
  <c r="O1585" i="5"/>
  <c r="P1585" i="5"/>
  <c r="N1593" i="5"/>
  <c r="O1593" i="5"/>
  <c r="P1593" i="5"/>
  <c r="P1598" i="5"/>
  <c r="N1598" i="5"/>
  <c r="O1598" i="5"/>
  <c r="N1641" i="5"/>
  <c r="O1641" i="5"/>
  <c r="P1641" i="5"/>
  <c r="N1645" i="5"/>
  <c r="O1645" i="5"/>
  <c r="P1645" i="5"/>
  <c r="N1649" i="5"/>
  <c r="O1649" i="5"/>
  <c r="P1649" i="5"/>
  <c r="N1657" i="5"/>
  <c r="O1657" i="5"/>
  <c r="P1657" i="5"/>
  <c r="N1665" i="5"/>
  <c r="O1665" i="5"/>
  <c r="P1665" i="5"/>
  <c r="N1669" i="5"/>
  <c r="O1669" i="5"/>
  <c r="P1669" i="5"/>
  <c r="N1673" i="5"/>
  <c r="O1673" i="5"/>
  <c r="P1673" i="5"/>
  <c r="N1677" i="5"/>
  <c r="O1677" i="5"/>
  <c r="P1677" i="5"/>
  <c r="N1681" i="5"/>
  <c r="O1681" i="5"/>
  <c r="P1681" i="5"/>
  <c r="N1685" i="5"/>
  <c r="O1685" i="5"/>
  <c r="P1685" i="5"/>
  <c r="N1689" i="5"/>
  <c r="O1689" i="5"/>
  <c r="P1689" i="5"/>
  <c r="N1725" i="5"/>
  <c r="O1725" i="5"/>
  <c r="P1725" i="5"/>
  <c r="P1734" i="5"/>
  <c r="N1734" i="5"/>
  <c r="O1734" i="5"/>
  <c r="P1770" i="5"/>
  <c r="N1770" i="5"/>
  <c r="O1770" i="5"/>
  <c r="N1787" i="5"/>
  <c r="O1787" i="5"/>
  <c r="P1787" i="5"/>
  <c r="N1807" i="5"/>
  <c r="O1807" i="5"/>
  <c r="P1807" i="5"/>
  <c r="N1811" i="5"/>
  <c r="O1811" i="5"/>
  <c r="P1811" i="5"/>
  <c r="N1815" i="5"/>
  <c r="O1815" i="5"/>
  <c r="P1815" i="5"/>
  <c r="N1819" i="5"/>
  <c r="O1819" i="5"/>
  <c r="P1819" i="5"/>
  <c r="N1823" i="5"/>
  <c r="O1823" i="5"/>
  <c r="P1823" i="5"/>
  <c r="N1835" i="5"/>
  <c r="O1835" i="5"/>
  <c r="P1835" i="5"/>
  <c r="N1839" i="5"/>
  <c r="O1839" i="5"/>
  <c r="P1839" i="5"/>
  <c r="N1847" i="5"/>
  <c r="O1847" i="5"/>
  <c r="P1847" i="5"/>
  <c r="N1856" i="5"/>
  <c r="O1856" i="5"/>
  <c r="P1856" i="5"/>
  <c r="N1861" i="5"/>
  <c r="O1861" i="5"/>
  <c r="P1861" i="5"/>
  <c r="N1865" i="5"/>
  <c r="O1865" i="5"/>
  <c r="P1865" i="5"/>
  <c r="N1869" i="5"/>
  <c r="O1869" i="5"/>
  <c r="P1869" i="5"/>
  <c r="N1873" i="5"/>
  <c r="O1873" i="5"/>
  <c r="P1873" i="5"/>
  <c r="N1885" i="5"/>
  <c r="O1885" i="5"/>
  <c r="P1885" i="5"/>
  <c r="N1889" i="5"/>
  <c r="O1889" i="5"/>
  <c r="P1889" i="5"/>
  <c r="N1893" i="5"/>
  <c r="O1893" i="5"/>
  <c r="P1893" i="5"/>
  <c r="N1897" i="5"/>
  <c r="O1897" i="5"/>
  <c r="P1897" i="5"/>
  <c r="N1901" i="5"/>
  <c r="O1901" i="5"/>
  <c r="P1901" i="5"/>
  <c r="N1928" i="5"/>
  <c r="O1928" i="5"/>
  <c r="P1928" i="5"/>
  <c r="N1947" i="5"/>
  <c r="O1947" i="5"/>
  <c r="P1947" i="5"/>
  <c r="N1955" i="5"/>
  <c r="O1955" i="5"/>
  <c r="P1955" i="5"/>
  <c r="N1965" i="5"/>
  <c r="O1965" i="5"/>
  <c r="P1965" i="5"/>
  <c r="N1973" i="5"/>
  <c r="O1973" i="5"/>
  <c r="P1973" i="5"/>
  <c r="N1977" i="5"/>
  <c r="O1977" i="5"/>
  <c r="P1977" i="5"/>
  <c r="P1986" i="5"/>
  <c r="N1986" i="5"/>
  <c r="O1986" i="5"/>
  <c r="P1990" i="5"/>
  <c r="N1990" i="5"/>
  <c r="O1990" i="5"/>
  <c r="N34" i="5"/>
  <c r="O34" i="5"/>
  <c r="P34" i="5"/>
  <c r="N132" i="5"/>
  <c r="O132" i="5"/>
  <c r="P132" i="5"/>
  <c r="N232" i="5"/>
  <c r="O232" i="5"/>
  <c r="P232" i="5"/>
  <c r="O339" i="5"/>
  <c r="P339" i="5"/>
  <c r="N339" i="5"/>
  <c r="N356" i="5"/>
  <c r="O356" i="5"/>
  <c r="P356" i="5"/>
  <c r="N460" i="5"/>
  <c r="O460" i="5"/>
  <c r="P460" i="5"/>
  <c r="N469" i="5"/>
  <c r="O469" i="5"/>
  <c r="P469" i="5"/>
  <c r="N544" i="5"/>
  <c r="O544" i="5"/>
  <c r="P544" i="5"/>
  <c r="N548" i="5"/>
  <c r="O548" i="5"/>
  <c r="P548" i="5"/>
  <c r="N586" i="5"/>
  <c r="O586" i="5"/>
  <c r="P586" i="5"/>
  <c r="N594" i="5"/>
  <c r="O594" i="5"/>
  <c r="P594" i="5"/>
  <c r="N602" i="5"/>
  <c r="O602" i="5"/>
  <c r="P602" i="5"/>
  <c r="N614" i="5"/>
  <c r="O614" i="5"/>
  <c r="P614" i="5"/>
  <c r="N622" i="5"/>
  <c r="O622" i="5"/>
  <c r="P622" i="5"/>
  <c r="N638" i="5"/>
  <c r="O638" i="5"/>
  <c r="P638" i="5"/>
  <c r="N646" i="5"/>
  <c r="O646" i="5"/>
  <c r="P646" i="5"/>
  <c r="N654" i="5"/>
  <c r="O654" i="5"/>
  <c r="P654" i="5"/>
  <c r="N658" i="5"/>
  <c r="O658" i="5"/>
  <c r="P658" i="5"/>
  <c r="N662" i="5"/>
  <c r="O662" i="5"/>
  <c r="P662" i="5"/>
  <c r="N731" i="5"/>
  <c r="O731" i="5"/>
  <c r="P731" i="5"/>
  <c r="N735" i="5"/>
  <c r="O735" i="5"/>
  <c r="P735" i="5"/>
  <c r="N739" i="5"/>
  <c r="O739" i="5"/>
  <c r="P739" i="5"/>
  <c r="N743" i="5"/>
  <c r="O743" i="5"/>
  <c r="P743" i="5"/>
  <c r="P834" i="5"/>
  <c r="N834" i="5"/>
  <c r="O834" i="5"/>
  <c r="P842" i="5"/>
  <c r="N842" i="5"/>
  <c r="O842" i="5"/>
  <c r="N6" i="5"/>
  <c r="O6" i="5"/>
  <c r="P6" i="5"/>
  <c r="N12" i="5"/>
  <c r="O12" i="5"/>
  <c r="P12" i="5"/>
  <c r="N18" i="5"/>
  <c r="O18" i="5"/>
  <c r="P18" i="5"/>
  <c r="N24" i="5"/>
  <c r="O24" i="5"/>
  <c r="P24" i="5"/>
  <c r="N30" i="5"/>
  <c r="O30" i="5"/>
  <c r="P30" i="5"/>
  <c r="N36" i="5"/>
  <c r="O36" i="5"/>
  <c r="P36" i="5"/>
  <c r="N53" i="5"/>
  <c r="O53" i="5"/>
  <c r="P53" i="5"/>
  <c r="O71" i="5"/>
  <c r="P71" i="5"/>
  <c r="N71" i="5"/>
  <c r="N88" i="5"/>
  <c r="O88" i="5"/>
  <c r="P88" i="5"/>
  <c r="N92" i="5"/>
  <c r="O92" i="5"/>
  <c r="P92" i="5"/>
  <c r="N96" i="5"/>
  <c r="O96" i="5"/>
  <c r="P96" i="5"/>
  <c r="N117" i="5"/>
  <c r="O117" i="5"/>
  <c r="P117" i="5"/>
  <c r="N121" i="5"/>
  <c r="O121" i="5"/>
  <c r="P121" i="5"/>
  <c r="N142" i="5"/>
  <c r="O142" i="5"/>
  <c r="P142" i="5"/>
  <c r="N146" i="5"/>
  <c r="O146" i="5"/>
  <c r="P146" i="5"/>
  <c r="N150" i="5"/>
  <c r="O150" i="5"/>
  <c r="P150" i="5"/>
  <c r="O171" i="5"/>
  <c r="P171" i="5"/>
  <c r="N171" i="5"/>
  <c r="O175" i="5"/>
  <c r="P175" i="5"/>
  <c r="N175" i="5"/>
  <c r="N196" i="5"/>
  <c r="O196" i="5"/>
  <c r="P196" i="5"/>
  <c r="N200" i="5"/>
  <c r="O200" i="5"/>
  <c r="P200" i="5"/>
  <c r="N204" i="5"/>
  <c r="O204" i="5"/>
  <c r="P204" i="5"/>
  <c r="N225" i="5"/>
  <c r="O225" i="5"/>
  <c r="P225" i="5"/>
  <c r="N229" i="5"/>
  <c r="O229" i="5"/>
  <c r="P229" i="5"/>
  <c r="N245" i="5"/>
  <c r="O245" i="5"/>
  <c r="P245" i="5"/>
  <c r="N249" i="5"/>
  <c r="O249" i="5"/>
  <c r="P249" i="5"/>
  <c r="N277" i="5"/>
  <c r="O277" i="5"/>
  <c r="P277" i="5"/>
  <c r="N281" i="5"/>
  <c r="O281" i="5"/>
  <c r="P281" i="5"/>
  <c r="N290" i="5"/>
  <c r="O290" i="5"/>
  <c r="P290" i="5"/>
  <c r="O315" i="5"/>
  <c r="P315" i="5"/>
  <c r="N315" i="5"/>
  <c r="N328" i="5"/>
  <c r="O328" i="5"/>
  <c r="P328" i="5"/>
  <c r="N332" i="5"/>
  <c r="O332" i="5"/>
  <c r="P332" i="5"/>
  <c r="N349" i="5"/>
  <c r="O349" i="5"/>
  <c r="P349" i="5"/>
  <c r="N353" i="5"/>
  <c r="O353" i="5"/>
  <c r="P353" i="5"/>
  <c r="O375" i="5"/>
  <c r="P375" i="5"/>
  <c r="N375" i="5"/>
  <c r="N389" i="5"/>
  <c r="O389" i="5"/>
  <c r="P389" i="5"/>
  <c r="O399" i="5"/>
  <c r="P399" i="5"/>
  <c r="N399" i="5"/>
  <c r="N408" i="5"/>
  <c r="O408" i="5"/>
  <c r="P408" i="5"/>
  <c r="N417" i="5"/>
  <c r="O417" i="5"/>
  <c r="P417" i="5"/>
  <c r="N426" i="5"/>
  <c r="O426" i="5"/>
  <c r="P426" i="5"/>
  <c r="O439" i="5"/>
  <c r="P439" i="5"/>
  <c r="N439" i="5"/>
  <c r="N448" i="5"/>
  <c r="O448" i="5"/>
  <c r="P448" i="5"/>
  <c r="N457" i="5"/>
  <c r="O457" i="5"/>
  <c r="P457" i="5"/>
  <c r="N466" i="5"/>
  <c r="O466" i="5"/>
  <c r="P466" i="5"/>
  <c r="O479" i="5"/>
  <c r="P479" i="5"/>
  <c r="N479" i="5"/>
  <c r="N496" i="5"/>
  <c r="O496" i="5"/>
  <c r="P496" i="5"/>
  <c r="N500" i="5"/>
  <c r="O500" i="5"/>
  <c r="P500" i="5"/>
  <c r="N504" i="5"/>
  <c r="O504" i="5"/>
  <c r="P504" i="5"/>
  <c r="N508" i="5"/>
  <c r="O508" i="5"/>
  <c r="P508" i="5"/>
  <c r="N512" i="5"/>
  <c r="O512" i="5"/>
  <c r="P512" i="5"/>
  <c r="N516" i="5"/>
  <c r="O516" i="5"/>
  <c r="P516" i="5"/>
  <c r="N520" i="5"/>
  <c r="O520" i="5"/>
  <c r="P520" i="5"/>
  <c r="N524" i="5"/>
  <c r="O524" i="5"/>
  <c r="P524" i="5"/>
  <c r="N528" i="5"/>
  <c r="O528" i="5"/>
  <c r="P528" i="5"/>
  <c r="N554" i="5"/>
  <c r="O554" i="5"/>
  <c r="P554" i="5"/>
  <c r="N558" i="5"/>
  <c r="O558" i="5"/>
  <c r="P558" i="5"/>
  <c r="O575" i="5"/>
  <c r="P575" i="5"/>
  <c r="N575" i="5"/>
  <c r="O583" i="5"/>
  <c r="P583" i="5"/>
  <c r="N583" i="5"/>
  <c r="N668" i="5"/>
  <c r="O668" i="5"/>
  <c r="P668" i="5"/>
  <c r="N677" i="5"/>
  <c r="O677" i="5"/>
  <c r="P677" i="5"/>
  <c r="N688" i="5"/>
  <c r="O688" i="5"/>
  <c r="P688" i="5"/>
  <c r="N700" i="5"/>
  <c r="O700" i="5"/>
  <c r="P700" i="5"/>
  <c r="N749" i="5"/>
  <c r="O749" i="5"/>
  <c r="P749" i="5"/>
  <c r="N757" i="5"/>
  <c r="O757" i="5"/>
  <c r="P757" i="5"/>
  <c r="P762" i="5"/>
  <c r="N762" i="5"/>
  <c r="O762" i="5"/>
  <c r="N775" i="5"/>
  <c r="O775" i="5"/>
  <c r="P775" i="5"/>
  <c r="N779" i="5"/>
  <c r="O779" i="5"/>
  <c r="P779" i="5"/>
  <c r="N804" i="5"/>
  <c r="O804" i="5"/>
  <c r="P804" i="5"/>
  <c r="N808" i="5"/>
  <c r="O808" i="5"/>
  <c r="P808" i="5"/>
  <c r="N848" i="5"/>
  <c r="O848" i="5"/>
  <c r="P848" i="5"/>
  <c r="P870" i="5"/>
  <c r="N870" i="5"/>
  <c r="O870" i="5"/>
  <c r="N887" i="5"/>
  <c r="O887" i="5"/>
  <c r="P887" i="5"/>
  <c r="N917" i="5"/>
  <c r="O917" i="5"/>
  <c r="P917" i="5"/>
  <c r="N929" i="5"/>
  <c r="O929" i="5"/>
  <c r="P929" i="5"/>
  <c r="N933" i="5"/>
  <c r="O933" i="5"/>
  <c r="P933" i="5"/>
  <c r="N941" i="5"/>
  <c r="O941" i="5"/>
  <c r="P941" i="5"/>
  <c r="P954" i="5"/>
  <c r="N954" i="5"/>
  <c r="O954" i="5"/>
  <c r="P966" i="5"/>
  <c r="N966" i="5"/>
  <c r="O966" i="5"/>
  <c r="P974" i="5"/>
  <c r="N974" i="5"/>
  <c r="O974" i="5"/>
  <c r="P994" i="5"/>
  <c r="N994" i="5"/>
  <c r="O994" i="5"/>
  <c r="N1003" i="5"/>
  <c r="O1003" i="5"/>
  <c r="P1003" i="5"/>
  <c r="N1029" i="5"/>
  <c r="O1029" i="5"/>
  <c r="P1029" i="5"/>
  <c r="N1033" i="5"/>
  <c r="O1033" i="5"/>
  <c r="P1033" i="5"/>
  <c r="P1050" i="5"/>
  <c r="N1050" i="5"/>
  <c r="O1050" i="5"/>
  <c r="P1054" i="5"/>
  <c r="N1054" i="5"/>
  <c r="O1054" i="5"/>
  <c r="P1058" i="5"/>
  <c r="N1058" i="5"/>
  <c r="O1058" i="5"/>
  <c r="N1065" i="5"/>
  <c r="O1065" i="5"/>
  <c r="P1065" i="5"/>
  <c r="N1069" i="5"/>
  <c r="O1069" i="5"/>
  <c r="P1069" i="5"/>
  <c r="N1079" i="5"/>
  <c r="O1079" i="5"/>
  <c r="P1079" i="5"/>
  <c r="N1093" i="5"/>
  <c r="O1093" i="5"/>
  <c r="P1093" i="5"/>
  <c r="P1102" i="5"/>
  <c r="N1102" i="5"/>
  <c r="O1102" i="5"/>
  <c r="N1112" i="5"/>
  <c r="O1112" i="5"/>
  <c r="P1112" i="5"/>
  <c r="N1116" i="5"/>
  <c r="O1116" i="5"/>
  <c r="P1116" i="5"/>
  <c r="N1125" i="5"/>
  <c r="O1125" i="5"/>
  <c r="P1125" i="5"/>
  <c r="N1129" i="5"/>
  <c r="O1129" i="5"/>
  <c r="P1129" i="5"/>
  <c r="N1147" i="5"/>
  <c r="O1147" i="5"/>
  <c r="P1147" i="5"/>
  <c r="P1158" i="5"/>
  <c r="N1158" i="5"/>
  <c r="O1158" i="5"/>
  <c r="N1177" i="5"/>
  <c r="O1177" i="5"/>
  <c r="P1177" i="5"/>
  <c r="N1192" i="5"/>
  <c r="O1192" i="5"/>
  <c r="P1192" i="5"/>
  <c r="P1206" i="5"/>
  <c r="N1206" i="5"/>
  <c r="O1206" i="5"/>
  <c r="P1210" i="5"/>
  <c r="N1210" i="5"/>
  <c r="O1210" i="5"/>
  <c r="P1218" i="5"/>
  <c r="N1218" i="5"/>
  <c r="O1218" i="5"/>
  <c r="P1230" i="5"/>
  <c r="N1230" i="5"/>
  <c r="O1230" i="5"/>
  <c r="P1234" i="5"/>
  <c r="N1234" i="5"/>
  <c r="O1234" i="5"/>
  <c r="N1261" i="5"/>
  <c r="O1261" i="5"/>
  <c r="P1261" i="5"/>
  <c r="N1265" i="5"/>
  <c r="O1265" i="5"/>
  <c r="P1265" i="5"/>
  <c r="N1292" i="5"/>
  <c r="O1292" i="5"/>
  <c r="P1292" i="5"/>
  <c r="N1296" i="5"/>
  <c r="O1296" i="5"/>
  <c r="P1296" i="5"/>
  <c r="N1300" i="5"/>
  <c r="O1300" i="5"/>
  <c r="P1300" i="5"/>
  <c r="N1304" i="5"/>
  <c r="O1304" i="5"/>
  <c r="P1304" i="5"/>
  <c r="N1308" i="5"/>
  <c r="O1308" i="5"/>
  <c r="P1308" i="5"/>
  <c r="N1312" i="5"/>
  <c r="O1312" i="5"/>
  <c r="P1312" i="5"/>
  <c r="N1316" i="5"/>
  <c r="O1316" i="5"/>
  <c r="P1316" i="5"/>
  <c r="N1320" i="5"/>
  <c r="O1320" i="5"/>
  <c r="P1320" i="5"/>
  <c r="N1324" i="5"/>
  <c r="O1324" i="5"/>
  <c r="P1324" i="5"/>
  <c r="N1347" i="5"/>
  <c r="O1347" i="5"/>
  <c r="P1347" i="5"/>
  <c r="N1356" i="5"/>
  <c r="O1356" i="5"/>
  <c r="P1356" i="5"/>
  <c r="N1365" i="5"/>
  <c r="O1365" i="5"/>
  <c r="P1365" i="5"/>
  <c r="N1384" i="5"/>
  <c r="O1384" i="5"/>
  <c r="P1384" i="5"/>
  <c r="N1388" i="5"/>
  <c r="O1388" i="5"/>
  <c r="P1388" i="5"/>
  <c r="N1420" i="5"/>
  <c r="O1420" i="5"/>
  <c r="P1420" i="5"/>
  <c r="N1424" i="5"/>
  <c r="O1424" i="5"/>
  <c r="P1424" i="5"/>
  <c r="N1463" i="5"/>
  <c r="O1463" i="5"/>
  <c r="P1463" i="5"/>
  <c r="N1467" i="5"/>
  <c r="O1467" i="5"/>
  <c r="P1467" i="5"/>
  <c r="N1471" i="5"/>
  <c r="O1471" i="5"/>
  <c r="P1471" i="5"/>
  <c r="P1518" i="5"/>
  <c r="N1518" i="5"/>
  <c r="O1518" i="5"/>
  <c r="P1522" i="5"/>
  <c r="N1522" i="5"/>
  <c r="O1522" i="5"/>
  <c r="P1534" i="5"/>
  <c r="N1534" i="5"/>
  <c r="O1534" i="5"/>
  <c r="P1590" i="5"/>
  <c r="N1590" i="5"/>
  <c r="O1590" i="5"/>
  <c r="N1607" i="5"/>
  <c r="O1607" i="5"/>
  <c r="P1607" i="5"/>
  <c r="N1612" i="5"/>
  <c r="O1612" i="5"/>
  <c r="P1612" i="5"/>
  <c r="N1616" i="5"/>
  <c r="O1616" i="5"/>
  <c r="P1616" i="5"/>
  <c r="N1621" i="5"/>
  <c r="O1621" i="5"/>
  <c r="P1621" i="5"/>
  <c r="N1625" i="5"/>
  <c r="O1625" i="5"/>
  <c r="P1625" i="5"/>
  <c r="N1637" i="5"/>
  <c r="O1637" i="5"/>
  <c r="P1637" i="5"/>
  <c r="N1661" i="5"/>
  <c r="O1661" i="5"/>
  <c r="P1661" i="5"/>
  <c r="N1693" i="5"/>
  <c r="O1693" i="5"/>
  <c r="P1693" i="5"/>
  <c r="N1697" i="5"/>
  <c r="O1697" i="5"/>
  <c r="P1697" i="5"/>
  <c r="N1701" i="5"/>
  <c r="O1701" i="5"/>
  <c r="P1701" i="5"/>
  <c r="N1705" i="5"/>
  <c r="O1705" i="5"/>
  <c r="P1705" i="5"/>
  <c r="N1721" i="5"/>
  <c r="O1721" i="5"/>
  <c r="P1721" i="5"/>
  <c r="P1730" i="5"/>
  <c r="N1730" i="5"/>
  <c r="O1730" i="5"/>
  <c r="N1739" i="5"/>
  <c r="O1739" i="5"/>
  <c r="P1739" i="5"/>
  <c r="N1744" i="5"/>
  <c r="O1744" i="5"/>
  <c r="P1744" i="5"/>
  <c r="N1749" i="5"/>
  <c r="O1749" i="5"/>
  <c r="P1749" i="5"/>
  <c r="N1753" i="5"/>
  <c r="O1753" i="5"/>
  <c r="P1753" i="5"/>
  <c r="N1775" i="5"/>
  <c r="O1775" i="5"/>
  <c r="P1775" i="5"/>
  <c r="N1779" i="5"/>
  <c r="O1779" i="5"/>
  <c r="P1779" i="5"/>
  <c r="N1783" i="5"/>
  <c r="O1783" i="5"/>
  <c r="P1783" i="5"/>
  <c r="N1791" i="5"/>
  <c r="O1791" i="5"/>
  <c r="P1791" i="5"/>
  <c r="N1795" i="5"/>
  <c r="O1795" i="5"/>
  <c r="P1795" i="5"/>
  <c r="N1803" i="5"/>
  <c r="O1803" i="5"/>
  <c r="P1803" i="5"/>
  <c r="N1827" i="5"/>
  <c r="O1827" i="5"/>
  <c r="P1827" i="5"/>
  <c r="N1831" i="5"/>
  <c r="O1831" i="5"/>
  <c r="P1831" i="5"/>
  <c r="N1843" i="5"/>
  <c r="O1843" i="5"/>
  <c r="P1843" i="5"/>
  <c r="N1905" i="5"/>
  <c r="O1905" i="5"/>
  <c r="P1905" i="5"/>
  <c r="N1909" i="5"/>
  <c r="O1909" i="5"/>
  <c r="P1909" i="5"/>
  <c r="N1913" i="5"/>
  <c r="O1913" i="5"/>
  <c r="P1913" i="5"/>
  <c r="N1923" i="5"/>
  <c r="O1923" i="5"/>
  <c r="P1923" i="5"/>
  <c r="P1938" i="5"/>
  <c r="N1938" i="5"/>
  <c r="O1938" i="5"/>
  <c r="N1951" i="5"/>
  <c r="O1951" i="5"/>
  <c r="P1951" i="5"/>
  <c r="N1969" i="5"/>
  <c r="O1969" i="5"/>
  <c r="P1969" i="5"/>
  <c r="O103" i="5"/>
  <c r="P103" i="5"/>
  <c r="N103" i="5"/>
  <c r="N182" i="5"/>
  <c r="O182" i="5"/>
  <c r="P182" i="5"/>
  <c r="N301" i="5"/>
  <c r="O301" i="5"/>
  <c r="P301" i="5"/>
  <c r="O383" i="5"/>
  <c r="P383" i="5"/>
  <c r="N383" i="5"/>
  <c r="N420" i="5"/>
  <c r="O420" i="5"/>
  <c r="P420" i="5"/>
  <c r="N429" i="5"/>
  <c r="O429" i="5"/>
  <c r="P429" i="5"/>
  <c r="N433" i="5"/>
  <c r="O433" i="5"/>
  <c r="P433" i="5"/>
  <c r="O451" i="5"/>
  <c r="P451" i="5"/>
  <c r="N451" i="5"/>
  <c r="O531" i="5"/>
  <c r="P531" i="5"/>
  <c r="N531" i="5"/>
  <c r="N590" i="5"/>
  <c r="O590" i="5"/>
  <c r="P590" i="5"/>
  <c r="N598" i="5"/>
  <c r="O598" i="5"/>
  <c r="P598" i="5"/>
  <c r="N606" i="5"/>
  <c r="O606" i="5"/>
  <c r="P606" i="5"/>
  <c r="N610" i="5"/>
  <c r="O610" i="5"/>
  <c r="P610" i="5"/>
  <c r="N618" i="5"/>
  <c r="O618" i="5"/>
  <c r="P618" i="5"/>
  <c r="N626" i="5"/>
  <c r="O626" i="5"/>
  <c r="P626" i="5"/>
  <c r="N630" i="5"/>
  <c r="O630" i="5"/>
  <c r="P630" i="5"/>
  <c r="N634" i="5"/>
  <c r="O634" i="5"/>
  <c r="P634" i="5"/>
  <c r="N642" i="5"/>
  <c r="O642" i="5"/>
  <c r="P642" i="5"/>
  <c r="N650" i="5"/>
  <c r="O650" i="5"/>
  <c r="P650" i="5"/>
  <c r="O671" i="5"/>
  <c r="P671" i="5"/>
  <c r="N671" i="5"/>
  <c r="N695" i="5"/>
  <c r="O695" i="5"/>
  <c r="P695" i="5"/>
  <c r="N727" i="5"/>
  <c r="O727" i="5"/>
  <c r="P727" i="5"/>
  <c r="N752" i="5"/>
  <c r="O752" i="5"/>
  <c r="P752" i="5"/>
  <c r="N765" i="5"/>
  <c r="O765" i="5"/>
  <c r="P765" i="5"/>
  <c r="P838" i="5"/>
  <c r="N838" i="5"/>
  <c r="O838" i="5"/>
  <c r="N42" i="5"/>
  <c r="O42" i="5"/>
  <c r="P42" i="5"/>
  <c r="N48" i="5"/>
  <c r="O48" i="5"/>
  <c r="P48" i="5"/>
  <c r="N62" i="5"/>
  <c r="O62" i="5"/>
  <c r="P62" i="5"/>
  <c r="N76" i="5"/>
  <c r="O76" i="5"/>
  <c r="P76" i="5"/>
  <c r="N80" i="5"/>
  <c r="O80" i="5"/>
  <c r="P80" i="5"/>
  <c r="N84" i="5"/>
  <c r="O84" i="5"/>
  <c r="P84" i="5"/>
  <c r="N109" i="5"/>
  <c r="O109" i="5"/>
  <c r="P109" i="5"/>
  <c r="N113" i="5"/>
  <c r="O113" i="5"/>
  <c r="P113" i="5"/>
  <c r="N134" i="5"/>
  <c r="O134" i="5"/>
  <c r="P134" i="5"/>
  <c r="N138" i="5"/>
  <c r="O138" i="5"/>
  <c r="P138" i="5"/>
  <c r="O163" i="5"/>
  <c r="P163" i="5"/>
  <c r="N163" i="5"/>
  <c r="O167" i="5"/>
  <c r="P167" i="5"/>
  <c r="N167" i="5"/>
  <c r="N188" i="5"/>
  <c r="O188" i="5"/>
  <c r="P188" i="5"/>
  <c r="N192" i="5"/>
  <c r="O192" i="5"/>
  <c r="P192" i="5"/>
  <c r="N217" i="5"/>
  <c r="O217" i="5"/>
  <c r="P217" i="5"/>
  <c r="N221" i="5"/>
  <c r="O221" i="5"/>
  <c r="P221" i="5"/>
  <c r="N253" i="5"/>
  <c r="O253" i="5"/>
  <c r="P253" i="5"/>
  <c r="N257" i="5"/>
  <c r="O257" i="5"/>
  <c r="P257" i="5"/>
  <c r="N261" i="5"/>
  <c r="O261" i="5"/>
  <c r="P261" i="5"/>
  <c r="N265" i="5"/>
  <c r="O265" i="5"/>
  <c r="P265" i="5"/>
  <c r="N273" i="5"/>
  <c r="O273" i="5"/>
  <c r="P273" i="5"/>
  <c r="N286" i="5"/>
  <c r="O286" i="5"/>
  <c r="P286" i="5"/>
  <c r="N294" i="5"/>
  <c r="O294" i="5"/>
  <c r="P294" i="5"/>
  <c r="O307" i="5"/>
  <c r="P307" i="5"/>
  <c r="N307" i="5"/>
  <c r="O311" i="5"/>
  <c r="P311" i="5"/>
  <c r="N311" i="5"/>
  <c r="N324" i="5"/>
  <c r="O324" i="5"/>
  <c r="P324" i="5"/>
  <c r="N345" i="5"/>
  <c r="O345" i="5"/>
  <c r="P345" i="5"/>
  <c r="N362" i="5"/>
  <c r="O362" i="5"/>
  <c r="P362" i="5"/>
  <c r="N366" i="5"/>
  <c r="O366" i="5"/>
  <c r="P366" i="5"/>
  <c r="N380" i="5"/>
  <c r="O380" i="5"/>
  <c r="P380" i="5"/>
  <c r="N385" i="5"/>
  <c r="O385" i="5"/>
  <c r="P385" i="5"/>
  <c r="O435" i="5"/>
  <c r="P435" i="5"/>
  <c r="N435" i="5"/>
  <c r="N444" i="5"/>
  <c r="O444" i="5"/>
  <c r="P444" i="5"/>
  <c r="N453" i="5"/>
  <c r="O453" i="5"/>
  <c r="P453" i="5"/>
  <c r="N462" i="5"/>
  <c r="O462" i="5"/>
  <c r="P462" i="5"/>
  <c r="O483" i="5"/>
  <c r="P483" i="5"/>
  <c r="N483" i="5"/>
  <c r="N488" i="5"/>
  <c r="O488" i="5"/>
  <c r="P488" i="5"/>
  <c r="N492" i="5"/>
  <c r="O492" i="5"/>
  <c r="P492" i="5"/>
  <c r="N533" i="5"/>
  <c r="O533" i="5"/>
  <c r="P533" i="5"/>
  <c r="N541" i="5"/>
  <c r="O541" i="5"/>
  <c r="P541" i="5"/>
  <c r="N550" i="5"/>
  <c r="O550" i="5"/>
  <c r="P550" i="5"/>
  <c r="O567" i="5"/>
  <c r="P567" i="5"/>
  <c r="N567" i="5"/>
  <c r="O571" i="5"/>
  <c r="P571" i="5"/>
  <c r="N571" i="5"/>
  <c r="O579" i="5"/>
  <c r="P579" i="5"/>
  <c r="N579" i="5"/>
  <c r="N664" i="5"/>
  <c r="O664" i="5"/>
  <c r="P664" i="5"/>
  <c r="N673" i="5"/>
  <c r="O673" i="5"/>
  <c r="P673" i="5"/>
  <c r="O683" i="5"/>
  <c r="P683" i="5"/>
  <c r="N683" i="5"/>
  <c r="N713" i="5"/>
  <c r="O713" i="5"/>
  <c r="P713" i="5"/>
  <c r="N729" i="5"/>
  <c r="O729" i="5"/>
  <c r="P729" i="5"/>
  <c r="N784" i="5"/>
  <c r="O784" i="5"/>
  <c r="P784" i="5"/>
  <c r="N788" i="5"/>
  <c r="O788" i="5"/>
  <c r="P788" i="5"/>
  <c r="N792" i="5"/>
  <c r="O792" i="5"/>
  <c r="P792" i="5"/>
  <c r="N796" i="5"/>
  <c r="O796" i="5"/>
  <c r="P796" i="5"/>
  <c r="N812" i="5"/>
  <c r="O812" i="5"/>
  <c r="P812" i="5"/>
  <c r="N816" i="5"/>
  <c r="O816" i="5"/>
  <c r="P816" i="5"/>
  <c r="N820" i="5"/>
  <c r="O820" i="5"/>
  <c r="P820" i="5"/>
  <c r="N824" i="5"/>
  <c r="O824" i="5"/>
  <c r="P824" i="5"/>
  <c r="N828" i="5"/>
  <c r="O828" i="5"/>
  <c r="P828" i="5"/>
  <c r="N832" i="5"/>
  <c r="O832" i="5"/>
  <c r="P832" i="5"/>
  <c r="N844" i="5"/>
  <c r="O844" i="5"/>
  <c r="P844" i="5"/>
  <c r="N853" i="5"/>
  <c r="O853" i="5"/>
  <c r="P853" i="5"/>
  <c r="N857" i="5"/>
  <c r="O857" i="5"/>
  <c r="P857" i="5"/>
  <c r="P862" i="5"/>
  <c r="N862" i="5"/>
  <c r="O862" i="5"/>
  <c r="N879" i="5"/>
  <c r="O879" i="5"/>
  <c r="P879" i="5"/>
  <c r="N883" i="5"/>
  <c r="O883" i="5"/>
  <c r="P883" i="5"/>
  <c r="N904" i="5"/>
  <c r="O904" i="5"/>
  <c r="P904" i="5"/>
  <c r="N913" i="5"/>
  <c r="O913" i="5"/>
  <c r="P913" i="5"/>
  <c r="P922" i="5"/>
  <c r="N922" i="5"/>
  <c r="O922" i="5"/>
  <c r="P926" i="5"/>
  <c r="N926" i="5"/>
  <c r="O926" i="5"/>
  <c r="P946" i="5"/>
  <c r="N946" i="5"/>
  <c r="O946" i="5"/>
  <c r="P962" i="5"/>
  <c r="N962" i="5"/>
  <c r="O962" i="5"/>
  <c r="P970" i="5"/>
  <c r="N970" i="5"/>
  <c r="O970" i="5"/>
  <c r="P990" i="5"/>
  <c r="N990" i="5"/>
  <c r="O990" i="5"/>
  <c r="N999" i="5"/>
  <c r="O999" i="5"/>
  <c r="P999" i="5"/>
  <c r="N1008" i="5"/>
  <c r="O1008" i="5"/>
  <c r="P1008" i="5"/>
  <c r="N1012" i="5"/>
  <c r="O1012" i="5"/>
  <c r="P1012" i="5"/>
  <c r="N1016" i="5"/>
  <c r="O1016" i="5"/>
  <c r="P1016" i="5"/>
  <c r="P1046" i="5"/>
  <c r="N1046" i="5"/>
  <c r="O1046" i="5"/>
  <c r="P1062" i="5"/>
  <c r="N1062" i="5"/>
  <c r="O1062" i="5"/>
  <c r="P1074" i="5"/>
  <c r="N1074" i="5"/>
  <c r="O1074" i="5"/>
  <c r="N1121" i="5"/>
  <c r="O1121" i="5"/>
  <c r="P1121" i="5"/>
  <c r="P1134" i="5"/>
  <c r="N1134" i="5"/>
  <c r="O1134" i="5"/>
  <c r="P1138" i="5"/>
  <c r="N1138" i="5"/>
  <c r="O1138" i="5"/>
  <c r="N1143" i="5"/>
  <c r="O1143" i="5"/>
  <c r="P1143" i="5"/>
  <c r="N1169" i="5"/>
  <c r="O1169" i="5"/>
  <c r="P1169" i="5"/>
  <c r="N1183" i="5"/>
  <c r="O1183" i="5"/>
  <c r="P1183" i="5"/>
  <c r="P1198" i="5"/>
  <c r="N1198" i="5"/>
  <c r="O1198" i="5"/>
  <c r="P1202" i="5"/>
  <c r="N1202" i="5"/>
  <c r="O1202" i="5"/>
  <c r="P1214" i="5"/>
  <c r="N1214" i="5"/>
  <c r="O1214" i="5"/>
  <c r="N1227" i="5"/>
  <c r="O1227" i="5"/>
  <c r="P1227" i="5"/>
  <c r="P1238" i="5"/>
  <c r="N1238" i="5"/>
  <c r="O1238" i="5"/>
  <c r="P1242" i="5"/>
  <c r="N1242" i="5"/>
  <c r="O1242" i="5"/>
  <c r="P1246" i="5"/>
  <c r="N1246" i="5"/>
  <c r="O1246" i="5"/>
  <c r="P1250" i="5"/>
  <c r="N1250" i="5"/>
  <c r="O1250" i="5"/>
  <c r="N1269" i="5"/>
  <c r="O1269" i="5"/>
  <c r="P1269" i="5"/>
  <c r="N1273" i="5"/>
  <c r="O1273" i="5"/>
  <c r="P1273" i="5"/>
  <c r="N1328" i="5"/>
  <c r="O1328" i="5"/>
  <c r="P1328" i="5"/>
  <c r="N1332" i="5"/>
  <c r="O1332" i="5"/>
  <c r="P1332" i="5"/>
  <c r="N1336" i="5"/>
  <c r="O1336" i="5"/>
  <c r="P1336" i="5"/>
  <c r="N1340" i="5"/>
  <c r="O1340" i="5"/>
  <c r="P1340" i="5"/>
  <c r="N1352" i="5"/>
  <c r="O1352" i="5"/>
  <c r="P1352" i="5"/>
  <c r="P1370" i="5"/>
  <c r="N1370" i="5"/>
  <c r="O1370" i="5"/>
  <c r="N1375" i="5"/>
  <c r="O1375" i="5"/>
  <c r="P1375" i="5"/>
  <c r="N1380" i="5"/>
  <c r="O1380" i="5"/>
  <c r="P1380" i="5"/>
  <c r="N1405" i="5"/>
  <c r="O1405" i="5"/>
  <c r="P1405" i="5"/>
  <c r="N1428" i="5"/>
  <c r="O1428" i="5"/>
  <c r="P1428" i="5"/>
  <c r="N1432" i="5"/>
  <c r="O1432" i="5"/>
  <c r="P1432" i="5"/>
  <c r="N1475" i="5"/>
  <c r="O1475" i="5"/>
  <c r="P1475" i="5"/>
  <c r="N1479" i="5"/>
  <c r="O1479" i="5"/>
  <c r="P1479" i="5"/>
  <c r="N1483" i="5"/>
  <c r="O1483" i="5"/>
  <c r="P1483" i="5"/>
  <c r="N1487" i="5"/>
  <c r="O1487" i="5"/>
  <c r="P1487" i="5"/>
  <c r="N1491" i="5"/>
  <c r="O1491" i="5"/>
  <c r="P1491" i="5"/>
  <c r="P1526" i="5"/>
  <c r="N1526" i="5"/>
  <c r="O1526" i="5"/>
  <c r="P1530" i="5"/>
  <c r="N1530" i="5"/>
  <c r="O1530" i="5"/>
  <c r="N1539" i="5"/>
  <c r="O1539" i="5"/>
  <c r="P1539" i="5"/>
  <c r="N1543" i="5"/>
  <c r="O1543" i="5"/>
  <c r="P1543" i="5"/>
  <c r="N1553" i="5"/>
  <c r="O1553" i="5"/>
  <c r="P1553" i="5"/>
  <c r="P1558" i="5"/>
  <c r="N1558" i="5"/>
  <c r="O1558" i="5"/>
  <c r="N1563" i="5"/>
  <c r="O1563" i="5"/>
  <c r="P1563" i="5"/>
  <c r="N1568" i="5"/>
  <c r="O1568" i="5"/>
  <c r="P1568" i="5"/>
  <c r="N1573" i="5"/>
  <c r="O1573" i="5"/>
  <c r="P1573" i="5"/>
  <c r="N1577" i="5"/>
  <c r="O1577" i="5"/>
  <c r="P1577" i="5"/>
  <c r="P1594" i="5"/>
  <c r="N1594" i="5"/>
  <c r="O1594" i="5"/>
  <c r="N1603" i="5"/>
  <c r="O1603" i="5"/>
  <c r="P1603" i="5"/>
  <c r="N1629" i="5"/>
  <c r="O1629" i="5"/>
  <c r="P1629" i="5"/>
  <c r="N1633" i="5"/>
  <c r="O1633" i="5"/>
  <c r="P1633" i="5"/>
  <c r="P1654" i="5"/>
  <c r="N1654" i="5"/>
  <c r="O1654" i="5"/>
  <c r="N1709" i="5"/>
  <c r="O1709" i="5"/>
  <c r="P1709" i="5"/>
  <c r="N1713" i="5"/>
  <c r="O1713" i="5"/>
  <c r="P1713" i="5"/>
  <c r="N1717" i="5"/>
  <c r="O1717" i="5"/>
  <c r="P1717" i="5"/>
  <c r="P1726" i="5"/>
  <c r="N1726" i="5"/>
  <c r="O1726" i="5"/>
  <c r="N1735" i="5"/>
  <c r="O1735" i="5"/>
  <c r="P1735" i="5"/>
  <c r="N1759" i="5"/>
  <c r="O1759" i="5"/>
  <c r="P1759" i="5"/>
  <c r="N1763" i="5"/>
  <c r="O1763" i="5"/>
  <c r="P1763" i="5"/>
  <c r="N1767" i="5"/>
  <c r="O1767" i="5"/>
  <c r="P1767" i="5"/>
  <c r="N1799" i="5"/>
  <c r="O1799" i="5"/>
  <c r="P1799" i="5"/>
  <c r="N1848" i="5"/>
  <c r="O1848" i="5"/>
  <c r="P1848" i="5"/>
  <c r="N1852" i="5"/>
  <c r="O1852" i="5"/>
  <c r="P1852" i="5"/>
  <c r="N1857" i="5"/>
  <c r="O1857" i="5"/>
  <c r="P1857" i="5"/>
  <c r="P1878" i="5"/>
  <c r="N1878" i="5"/>
  <c r="O1878" i="5"/>
  <c r="P1882" i="5"/>
  <c r="N1882" i="5"/>
  <c r="O1882" i="5"/>
  <c r="P1918" i="5"/>
  <c r="N1918" i="5"/>
  <c r="O1918" i="5"/>
  <c r="N1929" i="5"/>
  <c r="O1929" i="5"/>
  <c r="P1929" i="5"/>
  <c r="P1934" i="5"/>
  <c r="N1934" i="5"/>
  <c r="O1934" i="5"/>
  <c r="N1943" i="5"/>
  <c r="O1943" i="5"/>
  <c r="P1943" i="5"/>
  <c r="N1956" i="5"/>
  <c r="O1956" i="5"/>
  <c r="P1956" i="5"/>
  <c r="N1961" i="5"/>
  <c r="O1961" i="5"/>
  <c r="P1961" i="5"/>
  <c r="N128" i="5"/>
  <c r="O128" i="5"/>
  <c r="P128" i="5"/>
  <c r="N178" i="5"/>
  <c r="O178" i="5"/>
  <c r="P178" i="5"/>
  <c r="N186" i="5"/>
  <c r="O186" i="5"/>
  <c r="P186" i="5"/>
  <c r="O207" i="5"/>
  <c r="P207" i="5"/>
  <c r="N207" i="5"/>
  <c r="O411" i="5"/>
  <c r="P411" i="5"/>
  <c r="N411" i="5"/>
  <c r="N719" i="5"/>
  <c r="O719" i="5"/>
  <c r="P719" i="5"/>
  <c r="N13" i="5"/>
  <c r="O13" i="5"/>
  <c r="P13" i="5"/>
  <c r="N97" i="5"/>
  <c r="O97" i="5"/>
  <c r="P97" i="5"/>
  <c r="N105" i="5"/>
  <c r="O105" i="5"/>
  <c r="P105" i="5"/>
  <c r="N130" i="5"/>
  <c r="O130" i="5"/>
  <c r="P130" i="5"/>
  <c r="O151" i="5"/>
  <c r="P151" i="5"/>
  <c r="N151" i="5"/>
  <c r="N205" i="5"/>
  <c r="O205" i="5"/>
  <c r="P205" i="5"/>
  <c r="N209" i="5"/>
  <c r="O209" i="5"/>
  <c r="P209" i="5"/>
  <c r="N213" i="5"/>
  <c r="O213" i="5"/>
  <c r="P213" i="5"/>
  <c r="N234" i="5"/>
  <c r="O234" i="5"/>
  <c r="P234" i="5"/>
  <c r="N238" i="5"/>
  <c r="O238" i="5"/>
  <c r="P238" i="5"/>
  <c r="N242" i="5"/>
  <c r="O242" i="5"/>
  <c r="P242" i="5"/>
  <c r="N269" i="5"/>
  <c r="O269" i="5"/>
  <c r="P269" i="5"/>
  <c r="O299" i="5"/>
  <c r="P299" i="5"/>
  <c r="N299" i="5"/>
  <c r="O303" i="5"/>
  <c r="P303" i="5"/>
  <c r="N303" i="5"/>
  <c r="N337" i="5"/>
  <c r="O337" i="5"/>
  <c r="P337" i="5"/>
  <c r="N341" i="5"/>
  <c r="O341" i="5"/>
  <c r="P341" i="5"/>
  <c r="N358" i="5"/>
  <c r="O358" i="5"/>
  <c r="P358" i="5"/>
  <c r="O371" i="5"/>
  <c r="P371" i="5"/>
  <c r="N371" i="5"/>
  <c r="N390" i="5"/>
  <c r="O390" i="5"/>
  <c r="P390" i="5"/>
  <c r="O395" i="5"/>
  <c r="P395" i="5"/>
  <c r="N395" i="5"/>
  <c r="N404" i="5"/>
  <c r="O404" i="5"/>
  <c r="P404" i="5"/>
  <c r="N413" i="5"/>
  <c r="O413" i="5"/>
  <c r="P413" i="5"/>
  <c r="N422" i="5"/>
  <c r="O422" i="5"/>
  <c r="P422" i="5"/>
  <c r="O431" i="5"/>
  <c r="P431" i="5"/>
  <c r="N431" i="5"/>
  <c r="O471" i="5"/>
  <c r="P471" i="5"/>
  <c r="N471" i="5"/>
  <c r="O475" i="5"/>
  <c r="P475" i="5"/>
  <c r="N475" i="5"/>
  <c r="N537" i="5"/>
  <c r="O537" i="5"/>
  <c r="P537" i="5"/>
  <c r="N546" i="5"/>
  <c r="O546" i="5"/>
  <c r="P546" i="5"/>
  <c r="O559" i="5"/>
  <c r="P559" i="5"/>
  <c r="N559" i="5"/>
  <c r="O563" i="5"/>
  <c r="P563" i="5"/>
  <c r="N563" i="5"/>
  <c r="N588" i="5"/>
  <c r="O588" i="5"/>
  <c r="P588" i="5"/>
  <c r="N592" i="5"/>
  <c r="O592" i="5"/>
  <c r="P592" i="5"/>
  <c r="N596" i="5"/>
  <c r="O596" i="5"/>
  <c r="P596" i="5"/>
  <c r="N600" i="5"/>
  <c r="O600" i="5"/>
  <c r="P600" i="5"/>
  <c r="N604" i="5"/>
  <c r="O604" i="5"/>
  <c r="P604" i="5"/>
  <c r="N608" i="5"/>
  <c r="O608" i="5"/>
  <c r="P608" i="5"/>
  <c r="N612" i="5"/>
  <c r="O612" i="5"/>
  <c r="P612" i="5"/>
  <c r="N616" i="5"/>
  <c r="O616" i="5"/>
  <c r="P616" i="5"/>
  <c r="N620" i="5"/>
  <c r="O620" i="5"/>
  <c r="P620" i="5"/>
  <c r="N624" i="5"/>
  <c r="O624" i="5"/>
  <c r="P624" i="5"/>
  <c r="N628" i="5"/>
  <c r="O628" i="5"/>
  <c r="P628" i="5"/>
  <c r="N632" i="5"/>
  <c r="O632" i="5"/>
  <c r="P632" i="5"/>
  <c r="N636" i="5"/>
  <c r="O636" i="5"/>
  <c r="P636" i="5"/>
  <c r="N640" i="5"/>
  <c r="O640" i="5"/>
  <c r="P640" i="5"/>
  <c r="N644" i="5"/>
  <c r="O644" i="5"/>
  <c r="P644" i="5"/>
  <c r="N648" i="5"/>
  <c r="O648" i="5"/>
  <c r="P648" i="5"/>
  <c r="N652" i="5"/>
  <c r="O652" i="5"/>
  <c r="P652" i="5"/>
  <c r="N656" i="5"/>
  <c r="O656" i="5"/>
  <c r="P656" i="5"/>
  <c r="N660" i="5"/>
  <c r="O660" i="5"/>
  <c r="P660" i="5"/>
  <c r="N669" i="5"/>
  <c r="O669" i="5"/>
  <c r="P669" i="5"/>
  <c r="N678" i="5"/>
  <c r="O678" i="5"/>
  <c r="P678" i="5"/>
  <c r="N689" i="5"/>
  <c r="O689" i="5"/>
  <c r="P689" i="5"/>
  <c r="N693" i="5"/>
  <c r="O693" i="5"/>
  <c r="P693" i="5"/>
  <c r="N697" i="5"/>
  <c r="O697" i="5"/>
  <c r="P697" i="5"/>
  <c r="N705" i="5"/>
  <c r="O705" i="5"/>
  <c r="P705" i="5"/>
  <c r="N709" i="5"/>
  <c r="O709" i="5"/>
  <c r="P709" i="5"/>
  <c r="N717" i="5"/>
  <c r="O717" i="5"/>
  <c r="P717" i="5"/>
  <c r="N721" i="5"/>
  <c r="O721" i="5"/>
  <c r="P721" i="5"/>
  <c r="N725" i="5"/>
  <c r="O725" i="5"/>
  <c r="P725" i="5"/>
  <c r="N733" i="5"/>
  <c r="O733" i="5"/>
  <c r="P733" i="5"/>
  <c r="N737" i="5"/>
  <c r="O737" i="5"/>
  <c r="P737" i="5"/>
  <c r="N741" i="5"/>
  <c r="O741" i="5"/>
  <c r="P741" i="5"/>
  <c r="N745" i="5"/>
  <c r="O745" i="5"/>
  <c r="P745" i="5"/>
  <c r="P754" i="5"/>
  <c r="N754" i="5"/>
  <c r="O754" i="5"/>
  <c r="P758" i="5"/>
  <c r="N758" i="5"/>
  <c r="O758" i="5"/>
  <c r="N763" i="5"/>
  <c r="O763" i="5"/>
  <c r="P763" i="5"/>
  <c r="N767" i="5"/>
  <c r="O767" i="5"/>
  <c r="P767" i="5"/>
  <c r="N771" i="5"/>
  <c r="O771" i="5"/>
  <c r="P771" i="5"/>
  <c r="N801" i="5"/>
  <c r="O801" i="5"/>
  <c r="P801" i="5"/>
  <c r="N836" i="5"/>
  <c r="O836" i="5"/>
  <c r="P836" i="5"/>
  <c r="N840" i="5"/>
  <c r="O840" i="5"/>
  <c r="P840" i="5"/>
  <c r="N849" i="5"/>
  <c r="O849" i="5"/>
  <c r="P849" i="5"/>
  <c r="P866" i="5"/>
  <c r="N866" i="5"/>
  <c r="O866" i="5"/>
  <c r="N875" i="5"/>
  <c r="O875" i="5"/>
  <c r="P875" i="5"/>
  <c r="N892" i="5"/>
  <c r="O892" i="5"/>
  <c r="P892" i="5"/>
  <c r="N896" i="5"/>
  <c r="O896" i="5"/>
  <c r="P896" i="5"/>
  <c r="N900" i="5"/>
  <c r="O900" i="5"/>
  <c r="P900" i="5"/>
  <c r="N909" i="5"/>
  <c r="O909" i="5"/>
  <c r="P909" i="5"/>
  <c r="P930" i="5"/>
  <c r="N930" i="5"/>
  <c r="O930" i="5"/>
  <c r="P938" i="5"/>
  <c r="N938" i="5"/>
  <c r="O938" i="5"/>
  <c r="P942" i="5"/>
  <c r="N942" i="5"/>
  <c r="O942" i="5"/>
  <c r="P950" i="5"/>
  <c r="N950" i="5"/>
  <c r="O950" i="5"/>
  <c r="P958" i="5"/>
  <c r="N958" i="5"/>
  <c r="O958" i="5"/>
  <c r="P978" i="5"/>
  <c r="N978" i="5"/>
  <c r="O978" i="5"/>
  <c r="P982" i="5"/>
  <c r="N982" i="5"/>
  <c r="O982" i="5"/>
  <c r="P986" i="5"/>
  <c r="N986" i="5"/>
  <c r="O986" i="5"/>
  <c r="N1021" i="5"/>
  <c r="O1021" i="5"/>
  <c r="P1021" i="5"/>
  <c r="N1025" i="5"/>
  <c r="O1025" i="5"/>
  <c r="P1025" i="5"/>
  <c r="P1038" i="5"/>
  <c r="N1038" i="5"/>
  <c r="O1038" i="5"/>
  <c r="P1042" i="5"/>
  <c r="N1042" i="5"/>
  <c r="O1042" i="5"/>
  <c r="N1084" i="5"/>
  <c r="O1084" i="5"/>
  <c r="P1084" i="5"/>
  <c r="N1089" i="5"/>
  <c r="O1089" i="5"/>
  <c r="P1089" i="5"/>
  <c r="P1094" i="5"/>
  <c r="N1094" i="5"/>
  <c r="O1094" i="5"/>
  <c r="P1098" i="5"/>
  <c r="N1098" i="5"/>
  <c r="O1098" i="5"/>
  <c r="N1103" i="5"/>
  <c r="O1103" i="5"/>
  <c r="P1103" i="5"/>
  <c r="N1108" i="5"/>
  <c r="O1108" i="5"/>
  <c r="P1108" i="5"/>
  <c r="P1130" i="5"/>
  <c r="N1130" i="5"/>
  <c r="O1130" i="5"/>
  <c r="N1148" i="5"/>
  <c r="O1148" i="5"/>
  <c r="P1148" i="5"/>
  <c r="N1153" i="5"/>
  <c r="O1153" i="5"/>
  <c r="P1153" i="5"/>
  <c r="N1159" i="5"/>
  <c r="O1159" i="5"/>
  <c r="P1159" i="5"/>
  <c r="N1164" i="5"/>
  <c r="O1164" i="5"/>
  <c r="P1164" i="5"/>
  <c r="N1173" i="5"/>
  <c r="O1173" i="5"/>
  <c r="P1173" i="5"/>
  <c r="P1178" i="5"/>
  <c r="N1178" i="5"/>
  <c r="O1178" i="5"/>
  <c r="N1193" i="5"/>
  <c r="O1193" i="5"/>
  <c r="P1193" i="5"/>
  <c r="N1207" i="5"/>
  <c r="O1207" i="5"/>
  <c r="P1207" i="5"/>
  <c r="N1223" i="5"/>
  <c r="O1223" i="5"/>
  <c r="P1223" i="5"/>
  <c r="P1254" i="5"/>
  <c r="N1254" i="5"/>
  <c r="O1254" i="5"/>
  <c r="P1258" i="5"/>
  <c r="N1258" i="5"/>
  <c r="O1258" i="5"/>
  <c r="N1277" i="5"/>
  <c r="O1277" i="5"/>
  <c r="P1277" i="5"/>
  <c r="N1281" i="5"/>
  <c r="O1281" i="5"/>
  <c r="P1281" i="5"/>
  <c r="N1285" i="5"/>
  <c r="O1285" i="5"/>
  <c r="P1285" i="5"/>
  <c r="N1289" i="5"/>
  <c r="O1289" i="5"/>
  <c r="P1289" i="5"/>
  <c r="N1344" i="5"/>
  <c r="O1344" i="5"/>
  <c r="P1344" i="5"/>
  <c r="N1348" i="5"/>
  <c r="O1348" i="5"/>
  <c r="P1348" i="5"/>
  <c r="N1357" i="5"/>
  <c r="O1357" i="5"/>
  <c r="P1357" i="5"/>
  <c r="N1361" i="5"/>
  <c r="O1361" i="5"/>
  <c r="P1361" i="5"/>
  <c r="P1366" i="5"/>
  <c r="N1366" i="5"/>
  <c r="O1366" i="5"/>
  <c r="N1389" i="5"/>
  <c r="O1389" i="5"/>
  <c r="P1389" i="5"/>
  <c r="N1393" i="5"/>
  <c r="O1393" i="5"/>
  <c r="P1393" i="5"/>
  <c r="N1397" i="5"/>
  <c r="O1397" i="5"/>
  <c r="P1397" i="5"/>
  <c r="N1401" i="5"/>
  <c r="O1401" i="5"/>
  <c r="P1401" i="5"/>
  <c r="N1409" i="5"/>
  <c r="O1409" i="5"/>
  <c r="P1409" i="5"/>
  <c r="N1413" i="5"/>
  <c r="O1413" i="5"/>
  <c r="P1413" i="5"/>
  <c r="N1417" i="5"/>
  <c r="O1417" i="5"/>
  <c r="P1417" i="5"/>
  <c r="N1436" i="5"/>
  <c r="O1436" i="5"/>
  <c r="P1436" i="5"/>
  <c r="N1440" i="5"/>
  <c r="O1440" i="5"/>
  <c r="P1440" i="5"/>
  <c r="N1444" i="5"/>
  <c r="O1444" i="5"/>
  <c r="P1444" i="5"/>
  <c r="N1448" i="5"/>
  <c r="O1448" i="5"/>
  <c r="P1448" i="5"/>
  <c r="N1452" i="5"/>
  <c r="O1452" i="5"/>
  <c r="P1452" i="5"/>
  <c r="N1456" i="5"/>
  <c r="O1456" i="5"/>
  <c r="P1456" i="5"/>
  <c r="N1495" i="5"/>
  <c r="O1495" i="5"/>
  <c r="P1495" i="5"/>
  <c r="N1499" i="5"/>
  <c r="O1499" i="5"/>
  <c r="P1499" i="5"/>
  <c r="N1503" i="5"/>
  <c r="O1503" i="5"/>
  <c r="P1503" i="5"/>
  <c r="N1507" i="5"/>
  <c r="O1507" i="5"/>
  <c r="P1507" i="5"/>
  <c r="N1511" i="5"/>
  <c r="O1511" i="5"/>
  <c r="P1511" i="5"/>
  <c r="N1515" i="5"/>
  <c r="O1515" i="5"/>
  <c r="P1515" i="5"/>
  <c r="N1535" i="5"/>
  <c r="O1535" i="5"/>
  <c r="P1535" i="5"/>
  <c r="N1548" i="5"/>
  <c r="O1548" i="5"/>
  <c r="P1548" i="5"/>
  <c r="P1582" i="5"/>
  <c r="N1582" i="5"/>
  <c r="O1582" i="5"/>
  <c r="P1586" i="5"/>
  <c r="N1586" i="5"/>
  <c r="O1586" i="5"/>
  <c r="N1599" i="5"/>
  <c r="O1599" i="5"/>
  <c r="P1599" i="5"/>
  <c r="N1617" i="5"/>
  <c r="O1617" i="5"/>
  <c r="P1617" i="5"/>
  <c r="P1646" i="5"/>
  <c r="N1646" i="5"/>
  <c r="O1646" i="5"/>
  <c r="P1650" i="5"/>
  <c r="N1650" i="5"/>
  <c r="O1650" i="5"/>
  <c r="P1658" i="5"/>
  <c r="N1658" i="5"/>
  <c r="O1658" i="5"/>
  <c r="P1666" i="5"/>
  <c r="N1666" i="5"/>
  <c r="O1666" i="5"/>
  <c r="P1670" i="5"/>
  <c r="N1670" i="5"/>
  <c r="O1670" i="5"/>
  <c r="P1674" i="5"/>
  <c r="N1674" i="5"/>
  <c r="O1674" i="5"/>
  <c r="P1678" i="5"/>
  <c r="N1678" i="5"/>
  <c r="O1678" i="5"/>
  <c r="P1682" i="5"/>
  <c r="N1682" i="5"/>
  <c r="O1682" i="5"/>
  <c r="P1686" i="5"/>
  <c r="N1686" i="5"/>
  <c r="O1686" i="5"/>
  <c r="P1754" i="5"/>
  <c r="N1754" i="5"/>
  <c r="O1754" i="5"/>
  <c r="N1771" i="5"/>
  <c r="O1771" i="5"/>
  <c r="P1771" i="5"/>
  <c r="N1788" i="5"/>
  <c r="O1788" i="5"/>
  <c r="P1788" i="5"/>
  <c r="N1808" i="5"/>
  <c r="O1808" i="5"/>
  <c r="P1808" i="5"/>
  <c r="N1812" i="5"/>
  <c r="O1812" i="5"/>
  <c r="P1812" i="5"/>
  <c r="N1816" i="5"/>
  <c r="O1816" i="5"/>
  <c r="P1816" i="5"/>
  <c r="N1820" i="5"/>
  <c r="O1820" i="5"/>
  <c r="P1820" i="5"/>
  <c r="N1832" i="5"/>
  <c r="O1832" i="5"/>
  <c r="P1832" i="5"/>
  <c r="N1836" i="5"/>
  <c r="O1836" i="5"/>
  <c r="P1836" i="5"/>
  <c r="N1840" i="5"/>
  <c r="O1840" i="5"/>
  <c r="P1840" i="5"/>
  <c r="N1844" i="5"/>
  <c r="O1844" i="5"/>
  <c r="P1844" i="5"/>
  <c r="P1862" i="5"/>
  <c r="N1862" i="5"/>
  <c r="O1862" i="5"/>
  <c r="P1866" i="5"/>
  <c r="N1866" i="5"/>
  <c r="O1866" i="5"/>
  <c r="P1870" i="5"/>
  <c r="N1870" i="5"/>
  <c r="O1870" i="5"/>
  <c r="P1874" i="5"/>
  <c r="N1874" i="5"/>
  <c r="O1874" i="5"/>
  <c r="P1886" i="5"/>
  <c r="N1886" i="5"/>
  <c r="O1886" i="5"/>
  <c r="P1890" i="5"/>
  <c r="N1890" i="5"/>
  <c r="O1890" i="5"/>
  <c r="P1894" i="5"/>
  <c r="N1894" i="5"/>
  <c r="O1894" i="5"/>
  <c r="P1898" i="5"/>
  <c r="N1898" i="5"/>
  <c r="O1898" i="5"/>
  <c r="P1902" i="5"/>
  <c r="N1902" i="5"/>
  <c r="O1902" i="5"/>
  <c r="N1924" i="5"/>
  <c r="O1924" i="5"/>
  <c r="P1924" i="5"/>
  <c r="N1939" i="5"/>
  <c r="O1939" i="5"/>
  <c r="P1939" i="5"/>
  <c r="N1948" i="5"/>
  <c r="O1948" i="5"/>
  <c r="P1948" i="5"/>
  <c r="P1966" i="5"/>
  <c r="N1966" i="5"/>
  <c r="O1966" i="5"/>
  <c r="P1974" i="5"/>
  <c r="N1974" i="5"/>
  <c r="O1974" i="5"/>
  <c r="N699" i="5"/>
  <c r="O699" i="5"/>
  <c r="P699" i="5"/>
  <c r="O43" i="5"/>
  <c r="P43" i="5"/>
  <c r="N43" i="5"/>
  <c r="N49" i="5"/>
  <c r="O49" i="5"/>
  <c r="P49" i="5"/>
  <c r="N54" i="5"/>
  <c r="O54" i="5"/>
  <c r="P54" i="5"/>
  <c r="N58" i="5"/>
  <c r="O58" i="5"/>
  <c r="P58" i="5"/>
  <c r="N72" i="5"/>
  <c r="O72" i="5"/>
  <c r="P72" i="5"/>
  <c r="N77" i="5"/>
  <c r="O77" i="5"/>
  <c r="P77" i="5"/>
  <c r="N85" i="5"/>
  <c r="O85" i="5"/>
  <c r="P85" i="5"/>
  <c r="N89" i="5"/>
  <c r="O89" i="5"/>
  <c r="P89" i="5"/>
  <c r="N93" i="5"/>
  <c r="O93" i="5"/>
  <c r="P93" i="5"/>
  <c r="N118" i="5"/>
  <c r="O118" i="5"/>
  <c r="P118" i="5"/>
  <c r="N122" i="5"/>
  <c r="O122" i="5"/>
  <c r="P122" i="5"/>
  <c r="O143" i="5"/>
  <c r="P143" i="5"/>
  <c r="N143" i="5"/>
  <c r="O147" i="5"/>
  <c r="P147" i="5"/>
  <c r="N147" i="5"/>
  <c r="N172" i="5"/>
  <c r="O172" i="5"/>
  <c r="P172" i="5"/>
  <c r="N176" i="5"/>
  <c r="O176" i="5"/>
  <c r="P176" i="5"/>
  <c r="N197" i="5"/>
  <c r="O197" i="5"/>
  <c r="P197" i="5"/>
  <c r="N201" i="5"/>
  <c r="O201" i="5"/>
  <c r="P201" i="5"/>
  <c r="N226" i="5"/>
  <c r="O226" i="5"/>
  <c r="P226" i="5"/>
  <c r="N230" i="5"/>
  <c r="O230" i="5"/>
  <c r="P230" i="5"/>
  <c r="N246" i="5"/>
  <c r="O246" i="5"/>
  <c r="P246" i="5"/>
  <c r="N278" i="5"/>
  <c r="O278" i="5"/>
  <c r="P278" i="5"/>
  <c r="N282" i="5"/>
  <c r="O282" i="5"/>
  <c r="P282" i="5"/>
  <c r="O291" i="5"/>
  <c r="P291" i="5"/>
  <c r="N291" i="5"/>
  <c r="O295" i="5"/>
  <c r="P295" i="5"/>
  <c r="N295" i="5"/>
  <c r="N316" i="5"/>
  <c r="O316" i="5"/>
  <c r="P316" i="5"/>
  <c r="N325" i="5"/>
  <c r="O325" i="5"/>
  <c r="P325" i="5"/>
  <c r="N329" i="5"/>
  <c r="O329" i="5"/>
  <c r="P329" i="5"/>
  <c r="N333" i="5"/>
  <c r="O333" i="5"/>
  <c r="P333" i="5"/>
  <c r="N350" i="5"/>
  <c r="O350" i="5"/>
  <c r="P350" i="5"/>
  <c r="N354" i="5"/>
  <c r="O354" i="5"/>
  <c r="P354" i="5"/>
  <c r="N376" i="5"/>
  <c r="O376" i="5"/>
  <c r="P376" i="5"/>
  <c r="N381" i="5"/>
  <c r="O381" i="5"/>
  <c r="P381" i="5"/>
  <c r="N400" i="5"/>
  <c r="O400" i="5"/>
  <c r="P400" i="5"/>
  <c r="N409" i="5"/>
  <c r="O409" i="5"/>
  <c r="P409" i="5"/>
  <c r="N418" i="5"/>
  <c r="O418" i="5"/>
  <c r="P418" i="5"/>
  <c r="O427" i="5"/>
  <c r="P427" i="5"/>
  <c r="N427" i="5"/>
  <c r="N440" i="5"/>
  <c r="O440" i="5"/>
  <c r="P440" i="5"/>
  <c r="N449" i="5"/>
  <c r="O449" i="5"/>
  <c r="P449" i="5"/>
  <c r="N458" i="5"/>
  <c r="O458" i="5"/>
  <c r="P458" i="5"/>
  <c r="O467" i="5"/>
  <c r="P467" i="5"/>
  <c r="N467" i="5"/>
  <c r="N480" i="5"/>
  <c r="O480" i="5"/>
  <c r="P480" i="5"/>
  <c r="N493" i="5"/>
  <c r="O493" i="5"/>
  <c r="P493" i="5"/>
  <c r="N497" i="5"/>
  <c r="O497" i="5"/>
  <c r="P497" i="5"/>
  <c r="N501" i="5"/>
  <c r="O501" i="5"/>
  <c r="P501" i="5"/>
  <c r="N505" i="5"/>
  <c r="O505" i="5"/>
  <c r="P505" i="5"/>
  <c r="N509" i="5"/>
  <c r="O509" i="5"/>
  <c r="P509" i="5"/>
  <c r="N513" i="5"/>
  <c r="O513" i="5"/>
  <c r="P513" i="5"/>
  <c r="N517" i="5"/>
  <c r="O517" i="5"/>
  <c r="P517" i="5"/>
  <c r="N521" i="5"/>
  <c r="O521" i="5"/>
  <c r="P521" i="5"/>
  <c r="N525" i="5"/>
  <c r="O525" i="5"/>
  <c r="P525" i="5"/>
  <c r="N529" i="5"/>
  <c r="O529" i="5"/>
  <c r="P529" i="5"/>
  <c r="O555" i="5"/>
  <c r="P555" i="5"/>
  <c r="N555" i="5"/>
  <c r="N576" i="5"/>
  <c r="O576" i="5"/>
  <c r="P576" i="5"/>
  <c r="N584" i="5"/>
  <c r="O584" i="5"/>
  <c r="P584" i="5"/>
  <c r="N684" i="5"/>
  <c r="O684" i="5"/>
  <c r="P684" i="5"/>
  <c r="N701" i="5"/>
  <c r="O701" i="5"/>
  <c r="P701" i="5"/>
  <c r="P750" i="5"/>
  <c r="N750" i="5"/>
  <c r="O750" i="5"/>
  <c r="N776" i="5"/>
  <c r="O776" i="5"/>
  <c r="P776" i="5"/>
  <c r="N780" i="5"/>
  <c r="O780" i="5"/>
  <c r="P780" i="5"/>
  <c r="N797" i="5"/>
  <c r="O797" i="5"/>
  <c r="P797" i="5"/>
  <c r="N805" i="5"/>
  <c r="O805" i="5"/>
  <c r="P805" i="5"/>
  <c r="P858" i="5"/>
  <c r="N858" i="5"/>
  <c r="O858" i="5"/>
  <c r="N871" i="5"/>
  <c r="O871" i="5"/>
  <c r="P871" i="5"/>
  <c r="N888" i="5"/>
  <c r="O888" i="5"/>
  <c r="P888" i="5"/>
  <c r="P918" i="5"/>
  <c r="N918" i="5"/>
  <c r="O918" i="5"/>
  <c r="P934" i="5"/>
  <c r="N934" i="5"/>
  <c r="O934" i="5"/>
  <c r="N967" i="5"/>
  <c r="O967" i="5"/>
  <c r="P967" i="5"/>
  <c r="N991" i="5"/>
  <c r="O991" i="5"/>
  <c r="P991" i="5"/>
  <c r="N995" i="5"/>
  <c r="O995" i="5"/>
  <c r="P995" i="5"/>
  <c r="N1000" i="5"/>
  <c r="O1000" i="5"/>
  <c r="P1000" i="5"/>
  <c r="N1004" i="5"/>
  <c r="O1004" i="5"/>
  <c r="P1004" i="5"/>
  <c r="N1017" i="5"/>
  <c r="O1017" i="5"/>
  <c r="P1017" i="5"/>
  <c r="P1030" i="5"/>
  <c r="N1030" i="5"/>
  <c r="O1030" i="5"/>
  <c r="P1034" i="5"/>
  <c r="N1034" i="5"/>
  <c r="O1034" i="5"/>
  <c r="N1047" i="5"/>
  <c r="O1047" i="5"/>
  <c r="P1047" i="5"/>
  <c r="N1051" i="5"/>
  <c r="O1051" i="5"/>
  <c r="P1051" i="5"/>
  <c r="N1055" i="5"/>
  <c r="O1055" i="5"/>
  <c r="P1055" i="5"/>
  <c r="N1059" i="5"/>
  <c r="O1059" i="5"/>
  <c r="P1059" i="5"/>
  <c r="P1066" i="5"/>
  <c r="N1066" i="5"/>
  <c r="O1066" i="5"/>
  <c r="P1070" i="5"/>
  <c r="N1070" i="5"/>
  <c r="O1070" i="5"/>
  <c r="N1075" i="5"/>
  <c r="O1075" i="5"/>
  <c r="P1075" i="5"/>
  <c r="N1080" i="5"/>
  <c r="O1080" i="5"/>
  <c r="P1080" i="5"/>
  <c r="N1117" i="5"/>
  <c r="O1117" i="5"/>
  <c r="P1117" i="5"/>
  <c r="P1126" i="5"/>
  <c r="N1126" i="5"/>
  <c r="O1126" i="5"/>
  <c r="N1139" i="5"/>
  <c r="O1139" i="5"/>
  <c r="P1139" i="5"/>
  <c r="N1144" i="5"/>
  <c r="O1144" i="5"/>
  <c r="P1144" i="5"/>
  <c r="N1184" i="5"/>
  <c r="O1184" i="5"/>
  <c r="P1184" i="5"/>
  <c r="N1188" i="5"/>
  <c r="O1188" i="5"/>
  <c r="P1188" i="5"/>
  <c r="N1199" i="5"/>
  <c r="O1199" i="5"/>
  <c r="P1199" i="5"/>
  <c r="N1211" i="5"/>
  <c r="O1211" i="5"/>
  <c r="P1211" i="5"/>
  <c r="N1219" i="5"/>
  <c r="O1219" i="5"/>
  <c r="P1219" i="5"/>
  <c r="N1231" i="5"/>
  <c r="O1231" i="5"/>
  <c r="P1231" i="5"/>
  <c r="N1235" i="5"/>
  <c r="O1235" i="5"/>
  <c r="P1235" i="5"/>
  <c r="P1262" i="5"/>
  <c r="N1262" i="5"/>
  <c r="O1262" i="5"/>
  <c r="P1266" i="5"/>
  <c r="N1266" i="5"/>
  <c r="O1266" i="5"/>
  <c r="N1293" i="5"/>
  <c r="O1293" i="5"/>
  <c r="P1293" i="5"/>
  <c r="N1297" i="5"/>
  <c r="O1297" i="5"/>
  <c r="P1297" i="5"/>
  <c r="N1301" i="5"/>
  <c r="O1301" i="5"/>
  <c r="P1301" i="5"/>
  <c r="N1305" i="5"/>
  <c r="O1305" i="5"/>
  <c r="P1305" i="5"/>
  <c r="N1309" i="5"/>
  <c r="O1309" i="5"/>
  <c r="P1309" i="5"/>
  <c r="N1313" i="5"/>
  <c r="O1313" i="5"/>
  <c r="P1313" i="5"/>
  <c r="N1317" i="5"/>
  <c r="O1317" i="5"/>
  <c r="P1317" i="5"/>
  <c r="N1321" i="5"/>
  <c r="O1321" i="5"/>
  <c r="P1321" i="5"/>
  <c r="N1376" i="5"/>
  <c r="O1376" i="5"/>
  <c r="P1376" i="5"/>
  <c r="N1381" i="5"/>
  <c r="O1381" i="5"/>
  <c r="P1381" i="5"/>
  <c r="N1421" i="5"/>
  <c r="O1421" i="5"/>
  <c r="P1421" i="5"/>
  <c r="N1425" i="5"/>
  <c r="O1425" i="5"/>
  <c r="P1425" i="5"/>
  <c r="N1460" i="5"/>
  <c r="O1460" i="5"/>
  <c r="P1460" i="5"/>
  <c r="N1464" i="5"/>
  <c r="O1464" i="5"/>
  <c r="P1464" i="5"/>
  <c r="N1468" i="5"/>
  <c r="O1468" i="5"/>
  <c r="P1468" i="5"/>
  <c r="N1472" i="5"/>
  <c r="O1472" i="5"/>
  <c r="P1472" i="5"/>
  <c r="N1519" i="5"/>
  <c r="O1519" i="5"/>
  <c r="P1519" i="5"/>
  <c r="N1523" i="5"/>
  <c r="O1523" i="5"/>
  <c r="P1523" i="5"/>
  <c r="N1544" i="5"/>
  <c r="O1544" i="5"/>
  <c r="P1544" i="5"/>
  <c r="N1559" i="5"/>
  <c r="O1559" i="5"/>
  <c r="P1559" i="5"/>
  <c r="N1564" i="5"/>
  <c r="O1564" i="5"/>
  <c r="P1564" i="5"/>
  <c r="N1569" i="5"/>
  <c r="O1569" i="5"/>
  <c r="P1569" i="5"/>
  <c r="N1595" i="5"/>
  <c r="O1595" i="5"/>
  <c r="P1595" i="5"/>
  <c r="N1608" i="5"/>
  <c r="O1608" i="5"/>
  <c r="P1608" i="5"/>
  <c r="N1613" i="5"/>
  <c r="O1613" i="5"/>
  <c r="P1613" i="5"/>
  <c r="P1622" i="5"/>
  <c r="N1622" i="5"/>
  <c r="O1622" i="5"/>
  <c r="P1626" i="5"/>
  <c r="N1626" i="5"/>
  <c r="O1626" i="5"/>
  <c r="P1638" i="5"/>
  <c r="N1638" i="5"/>
  <c r="O1638" i="5"/>
  <c r="P1642" i="5"/>
  <c r="N1642" i="5"/>
  <c r="O1642" i="5"/>
  <c r="P1662" i="5"/>
  <c r="N1662" i="5"/>
  <c r="O1662" i="5"/>
  <c r="P1690" i="5"/>
  <c r="N1690" i="5"/>
  <c r="O1690" i="5"/>
  <c r="P1694" i="5"/>
  <c r="N1694" i="5"/>
  <c r="O1694" i="5"/>
  <c r="P1698" i="5"/>
  <c r="N1698" i="5"/>
  <c r="O1698" i="5"/>
  <c r="P1702" i="5"/>
  <c r="N1702" i="5"/>
  <c r="O1702" i="5"/>
  <c r="P1706" i="5"/>
  <c r="N1706" i="5"/>
  <c r="O1706" i="5"/>
  <c r="P1722" i="5"/>
  <c r="N1722" i="5"/>
  <c r="O1722" i="5"/>
  <c r="N1731" i="5"/>
  <c r="O1731" i="5"/>
  <c r="P1731" i="5"/>
  <c r="N1740" i="5"/>
  <c r="O1740" i="5"/>
  <c r="P1740" i="5"/>
  <c r="N1745" i="5"/>
  <c r="O1745" i="5"/>
  <c r="P1745" i="5"/>
  <c r="N1776" i="5"/>
  <c r="O1776" i="5"/>
  <c r="P1776" i="5"/>
  <c r="N1780" i="5"/>
  <c r="O1780" i="5"/>
  <c r="P1780" i="5"/>
  <c r="N1784" i="5"/>
  <c r="O1784" i="5"/>
  <c r="P1784" i="5"/>
  <c r="N1792" i="5"/>
  <c r="O1792" i="5"/>
  <c r="P1792" i="5"/>
  <c r="N1804" i="5"/>
  <c r="O1804" i="5"/>
  <c r="P1804" i="5"/>
  <c r="N1824" i="5"/>
  <c r="O1824" i="5"/>
  <c r="P1824" i="5"/>
  <c r="N1828" i="5"/>
  <c r="O1828" i="5"/>
  <c r="P1828" i="5"/>
  <c r="N1853" i="5"/>
  <c r="O1853" i="5"/>
  <c r="P1853" i="5"/>
  <c r="P1906" i="5"/>
  <c r="N1906" i="5"/>
  <c r="O1906" i="5"/>
  <c r="P1910" i="5"/>
  <c r="N1910" i="5"/>
  <c r="O1910" i="5"/>
  <c r="P1914" i="5"/>
  <c r="N1914" i="5"/>
  <c r="O1914" i="5"/>
  <c r="P1930" i="5"/>
  <c r="N1930" i="5"/>
  <c r="O1930" i="5"/>
  <c r="N1952" i="5"/>
  <c r="O1952" i="5"/>
  <c r="P1952" i="5"/>
  <c r="N1957" i="5"/>
  <c r="O1957" i="5"/>
  <c r="P1957" i="5"/>
  <c r="P1962" i="5"/>
  <c r="N1962" i="5"/>
  <c r="O1962" i="5"/>
  <c r="P1970" i="5"/>
  <c r="N1970" i="5"/>
  <c r="O1970" i="5"/>
  <c r="N707" i="5"/>
  <c r="O707" i="5"/>
  <c r="P707" i="5"/>
  <c r="N8" i="5"/>
  <c r="O8" i="5"/>
  <c r="P8" i="5"/>
  <c r="N14" i="5"/>
  <c r="O14" i="5"/>
  <c r="P14" i="5"/>
  <c r="N20" i="5"/>
  <c r="O20" i="5"/>
  <c r="P20" i="5"/>
  <c r="N26" i="5"/>
  <c r="O26" i="5"/>
  <c r="P26" i="5"/>
  <c r="N32" i="5"/>
  <c r="O32" i="5"/>
  <c r="P32" i="5"/>
  <c r="N38" i="5"/>
  <c r="O38" i="5"/>
  <c r="P38" i="5"/>
  <c r="O63" i="5"/>
  <c r="P63" i="5"/>
  <c r="N63" i="5"/>
  <c r="N68" i="5"/>
  <c r="O68" i="5"/>
  <c r="P68" i="5"/>
  <c r="N81" i="5"/>
  <c r="O81" i="5"/>
  <c r="P81" i="5"/>
  <c r="N106" i="5"/>
  <c r="O106" i="5"/>
  <c r="P106" i="5"/>
  <c r="N110" i="5"/>
  <c r="O110" i="5"/>
  <c r="P110" i="5"/>
  <c r="N114" i="5"/>
  <c r="O114" i="5"/>
  <c r="P114" i="5"/>
  <c r="O135" i="5"/>
  <c r="P135" i="5"/>
  <c r="N135" i="5"/>
  <c r="O139" i="5"/>
  <c r="P139" i="5"/>
  <c r="N139" i="5"/>
  <c r="N160" i="5"/>
  <c r="O160" i="5"/>
  <c r="P160" i="5"/>
  <c r="N164" i="5"/>
  <c r="O164" i="5"/>
  <c r="P164" i="5"/>
  <c r="N168" i="5"/>
  <c r="O168" i="5"/>
  <c r="P168" i="5"/>
  <c r="N189" i="5"/>
  <c r="O189" i="5"/>
  <c r="P189" i="5"/>
  <c r="N193" i="5"/>
  <c r="O193" i="5"/>
  <c r="P193" i="5"/>
  <c r="N214" i="5"/>
  <c r="O214" i="5"/>
  <c r="P214" i="5"/>
  <c r="N218" i="5"/>
  <c r="O218" i="5"/>
  <c r="P218" i="5"/>
  <c r="N222" i="5"/>
  <c r="O222" i="5"/>
  <c r="P222" i="5"/>
  <c r="N250" i="5"/>
  <c r="O250" i="5"/>
  <c r="P250" i="5"/>
  <c r="N254" i="5"/>
  <c r="O254" i="5"/>
  <c r="P254" i="5"/>
  <c r="N258" i="5"/>
  <c r="O258" i="5"/>
  <c r="P258" i="5"/>
  <c r="N262" i="5"/>
  <c r="O262" i="5"/>
  <c r="P262" i="5"/>
  <c r="N266" i="5"/>
  <c r="O266" i="5"/>
  <c r="P266" i="5"/>
  <c r="N274" i="5"/>
  <c r="O274" i="5"/>
  <c r="P274" i="5"/>
  <c r="O287" i="5"/>
  <c r="P287" i="5"/>
  <c r="N287" i="5"/>
  <c r="N308" i="5"/>
  <c r="O308" i="5"/>
  <c r="P308" i="5"/>
  <c r="N312" i="5"/>
  <c r="O312" i="5"/>
  <c r="P312" i="5"/>
  <c r="N346" i="5"/>
  <c r="O346" i="5"/>
  <c r="P346" i="5"/>
  <c r="O363" i="5"/>
  <c r="P363" i="5"/>
  <c r="N363" i="5"/>
  <c r="O367" i="5"/>
  <c r="P367" i="5"/>
  <c r="N367" i="5"/>
  <c r="N372" i="5"/>
  <c r="O372" i="5"/>
  <c r="P372" i="5"/>
  <c r="N386" i="5"/>
  <c r="O386" i="5"/>
  <c r="P386" i="5"/>
  <c r="O391" i="5"/>
  <c r="P391" i="5"/>
  <c r="N391" i="5"/>
  <c r="N396" i="5"/>
  <c r="O396" i="5"/>
  <c r="P396" i="5"/>
  <c r="N405" i="5"/>
  <c r="O405" i="5"/>
  <c r="P405" i="5"/>
  <c r="N414" i="5"/>
  <c r="O414" i="5"/>
  <c r="P414" i="5"/>
  <c r="O423" i="5"/>
  <c r="P423" i="5"/>
  <c r="N423" i="5"/>
  <c r="N432" i="5"/>
  <c r="O432" i="5"/>
  <c r="P432" i="5"/>
  <c r="N436" i="5"/>
  <c r="O436" i="5"/>
  <c r="P436" i="5"/>
  <c r="N445" i="5"/>
  <c r="O445" i="5"/>
  <c r="P445" i="5"/>
  <c r="N454" i="5"/>
  <c r="O454" i="5"/>
  <c r="P454" i="5"/>
  <c r="O463" i="5"/>
  <c r="P463" i="5"/>
  <c r="N463" i="5"/>
  <c r="N484" i="5"/>
  <c r="O484" i="5"/>
  <c r="P484" i="5"/>
  <c r="N489" i="5"/>
  <c r="O489" i="5"/>
  <c r="P489" i="5"/>
  <c r="N534" i="5"/>
  <c r="O534" i="5"/>
  <c r="P534" i="5"/>
  <c r="N538" i="5"/>
  <c r="O538" i="5"/>
  <c r="P538" i="5"/>
  <c r="N542" i="5"/>
  <c r="O542" i="5"/>
  <c r="P542" i="5"/>
  <c r="O551" i="5"/>
  <c r="P551" i="5"/>
  <c r="N551" i="5"/>
  <c r="N568" i="5"/>
  <c r="O568" i="5"/>
  <c r="P568" i="5"/>
  <c r="N572" i="5"/>
  <c r="O572" i="5"/>
  <c r="P572" i="5"/>
  <c r="N580" i="5"/>
  <c r="O580" i="5"/>
  <c r="P580" i="5"/>
  <c r="N665" i="5"/>
  <c r="O665" i="5"/>
  <c r="P665" i="5"/>
  <c r="N674" i="5"/>
  <c r="O674" i="5"/>
  <c r="P674" i="5"/>
  <c r="P710" i="5"/>
  <c r="N710" i="5"/>
  <c r="O710" i="5"/>
  <c r="P714" i="5"/>
  <c r="N714" i="5"/>
  <c r="O714" i="5"/>
  <c r="P722" i="5"/>
  <c r="N722" i="5"/>
  <c r="O722" i="5"/>
  <c r="P730" i="5"/>
  <c r="N730" i="5"/>
  <c r="O730" i="5"/>
  <c r="P746" i="5"/>
  <c r="N746" i="5"/>
  <c r="O746" i="5"/>
  <c r="N785" i="5"/>
  <c r="O785" i="5"/>
  <c r="P785" i="5"/>
  <c r="N789" i="5"/>
  <c r="O789" i="5"/>
  <c r="P789" i="5"/>
  <c r="N793" i="5"/>
  <c r="O793" i="5"/>
  <c r="P793" i="5"/>
  <c r="N809" i="5"/>
  <c r="O809" i="5"/>
  <c r="P809" i="5"/>
  <c r="N813" i="5"/>
  <c r="O813" i="5"/>
  <c r="P813" i="5"/>
  <c r="N817" i="5"/>
  <c r="O817" i="5"/>
  <c r="P817" i="5"/>
  <c r="N821" i="5"/>
  <c r="O821" i="5"/>
  <c r="P821" i="5"/>
  <c r="N825" i="5"/>
  <c r="O825" i="5"/>
  <c r="P825" i="5"/>
  <c r="N829" i="5"/>
  <c r="O829" i="5"/>
  <c r="P829" i="5"/>
  <c r="N833" i="5"/>
  <c r="O833" i="5"/>
  <c r="P833" i="5"/>
  <c r="N845" i="5"/>
  <c r="O845" i="5"/>
  <c r="P845" i="5"/>
  <c r="P854" i="5"/>
  <c r="N854" i="5"/>
  <c r="O854" i="5"/>
  <c r="N863" i="5"/>
  <c r="O863" i="5"/>
  <c r="P863" i="5"/>
  <c r="N876" i="5"/>
  <c r="O876" i="5"/>
  <c r="P876" i="5"/>
  <c r="N880" i="5"/>
  <c r="O880" i="5"/>
  <c r="P880" i="5"/>
  <c r="N884" i="5"/>
  <c r="O884" i="5"/>
  <c r="P884" i="5"/>
  <c r="N901" i="5"/>
  <c r="O901" i="5"/>
  <c r="P901" i="5"/>
  <c r="N905" i="5"/>
  <c r="O905" i="5"/>
  <c r="P905" i="5"/>
  <c r="P914" i="5"/>
  <c r="N914" i="5"/>
  <c r="O914" i="5"/>
  <c r="N923" i="5"/>
  <c r="O923" i="5"/>
  <c r="P923" i="5"/>
  <c r="N927" i="5"/>
  <c r="O927" i="5"/>
  <c r="P927" i="5"/>
  <c r="N951" i="5"/>
  <c r="O951" i="5"/>
  <c r="P951" i="5"/>
  <c r="N955" i="5"/>
  <c r="O955" i="5"/>
  <c r="P955" i="5"/>
  <c r="N963" i="5"/>
  <c r="O963" i="5"/>
  <c r="P963" i="5"/>
  <c r="N971" i="5"/>
  <c r="O971" i="5"/>
  <c r="P971" i="5"/>
  <c r="N975" i="5"/>
  <c r="O975" i="5"/>
  <c r="P975" i="5"/>
  <c r="N1009" i="5"/>
  <c r="O1009" i="5"/>
  <c r="P1009" i="5"/>
  <c r="N1013" i="5"/>
  <c r="O1013" i="5"/>
  <c r="P1013" i="5"/>
  <c r="P1026" i="5"/>
  <c r="N1026" i="5"/>
  <c r="O1026" i="5"/>
  <c r="N1063" i="5"/>
  <c r="O1063" i="5"/>
  <c r="P1063" i="5"/>
  <c r="N1085" i="5"/>
  <c r="O1085" i="5"/>
  <c r="P1085" i="5"/>
  <c r="N1099" i="5"/>
  <c r="O1099" i="5"/>
  <c r="P1099" i="5"/>
  <c r="N1104" i="5"/>
  <c r="O1104" i="5"/>
  <c r="P1104" i="5"/>
  <c r="N1109" i="5"/>
  <c r="O1109" i="5"/>
  <c r="P1109" i="5"/>
  <c r="N1113" i="5"/>
  <c r="O1113" i="5"/>
  <c r="P1113" i="5"/>
  <c r="P1122" i="5"/>
  <c r="N1122" i="5"/>
  <c r="O1122" i="5"/>
  <c r="N1149" i="5"/>
  <c r="O1149" i="5"/>
  <c r="P1149" i="5"/>
  <c r="P1154" i="5"/>
  <c r="N1154" i="5"/>
  <c r="O1154" i="5"/>
  <c r="N1160" i="5"/>
  <c r="O1160" i="5"/>
  <c r="P1160" i="5"/>
  <c r="P1170" i="5"/>
  <c r="N1170" i="5"/>
  <c r="O1170" i="5"/>
  <c r="P1174" i="5"/>
  <c r="N1174" i="5"/>
  <c r="O1174" i="5"/>
  <c r="N1179" i="5"/>
  <c r="O1179" i="5"/>
  <c r="P1179" i="5"/>
  <c r="P1194" i="5"/>
  <c r="N1194" i="5"/>
  <c r="O1194" i="5"/>
  <c r="N1203" i="5"/>
  <c r="O1203" i="5"/>
  <c r="P1203" i="5"/>
  <c r="N1215" i="5"/>
  <c r="O1215" i="5"/>
  <c r="P1215" i="5"/>
  <c r="N1228" i="5"/>
  <c r="O1228" i="5"/>
  <c r="P1228" i="5"/>
  <c r="N1239" i="5"/>
  <c r="O1239" i="5"/>
  <c r="P1239" i="5"/>
  <c r="N1243" i="5"/>
  <c r="O1243" i="5"/>
  <c r="P1243" i="5"/>
  <c r="N1247" i="5"/>
  <c r="O1247" i="5"/>
  <c r="P1247" i="5"/>
  <c r="P1270" i="5"/>
  <c r="N1270" i="5"/>
  <c r="O1270" i="5"/>
  <c r="P1274" i="5"/>
  <c r="N1274" i="5"/>
  <c r="O1274" i="5"/>
  <c r="N1325" i="5"/>
  <c r="O1325" i="5"/>
  <c r="P1325" i="5"/>
  <c r="N1329" i="5"/>
  <c r="O1329" i="5"/>
  <c r="P1329" i="5"/>
  <c r="N1333" i="5"/>
  <c r="O1333" i="5"/>
  <c r="P1333" i="5"/>
  <c r="N1337" i="5"/>
  <c r="O1337" i="5"/>
  <c r="P1337" i="5"/>
  <c r="N1341" i="5"/>
  <c r="O1341" i="5"/>
  <c r="P1341" i="5"/>
  <c r="N1353" i="5"/>
  <c r="O1353" i="5"/>
  <c r="P1353" i="5"/>
  <c r="P1362" i="5"/>
  <c r="N1362" i="5"/>
  <c r="O1362" i="5"/>
  <c r="N1385" i="5"/>
  <c r="O1385" i="5"/>
  <c r="P1385" i="5"/>
  <c r="P1402" i="5"/>
  <c r="N1402" i="5"/>
  <c r="O1402" i="5"/>
  <c r="P1406" i="5"/>
  <c r="N1406" i="5"/>
  <c r="O1406" i="5"/>
  <c r="N1429" i="5"/>
  <c r="O1429" i="5"/>
  <c r="P1429" i="5"/>
  <c r="N1433" i="5"/>
  <c r="O1433" i="5"/>
  <c r="P1433" i="5"/>
  <c r="N1441" i="5"/>
  <c r="O1441" i="5"/>
  <c r="P1441" i="5"/>
  <c r="N1476" i="5"/>
  <c r="O1476" i="5"/>
  <c r="P1476" i="5"/>
  <c r="N1480" i="5"/>
  <c r="O1480" i="5"/>
  <c r="P1480" i="5"/>
  <c r="N1484" i="5"/>
  <c r="O1484" i="5"/>
  <c r="P1484" i="5"/>
  <c r="N1488" i="5"/>
  <c r="O1488" i="5"/>
  <c r="P1488" i="5"/>
  <c r="N1492" i="5"/>
  <c r="O1492" i="5"/>
  <c r="P1492" i="5"/>
  <c r="N1527" i="5"/>
  <c r="O1527" i="5"/>
  <c r="P1527" i="5"/>
  <c r="N1531" i="5"/>
  <c r="O1531" i="5"/>
  <c r="P1531" i="5"/>
  <c r="N1540" i="5"/>
  <c r="O1540" i="5"/>
  <c r="P1540" i="5"/>
  <c r="N1549" i="5"/>
  <c r="O1549" i="5"/>
  <c r="P1549" i="5"/>
  <c r="P1554" i="5"/>
  <c r="N1554" i="5"/>
  <c r="O1554" i="5"/>
  <c r="P1574" i="5"/>
  <c r="N1574" i="5"/>
  <c r="O1574" i="5"/>
  <c r="P1578" i="5"/>
  <c r="N1578" i="5"/>
  <c r="O1578" i="5"/>
  <c r="P1630" i="5"/>
  <c r="N1630" i="5"/>
  <c r="O1630" i="5"/>
  <c r="P1634" i="5"/>
  <c r="N1634" i="5"/>
  <c r="O1634" i="5"/>
  <c r="N1655" i="5"/>
  <c r="O1655" i="5"/>
  <c r="P1655" i="5"/>
  <c r="P1710" i="5"/>
  <c r="N1710" i="5"/>
  <c r="O1710" i="5"/>
  <c r="P1714" i="5"/>
  <c r="N1714" i="5"/>
  <c r="O1714" i="5"/>
  <c r="P1718" i="5"/>
  <c r="N1718" i="5"/>
  <c r="O1718" i="5"/>
  <c r="N1727" i="5"/>
  <c r="O1727" i="5"/>
  <c r="P1727" i="5"/>
  <c r="N1736" i="5"/>
  <c r="O1736" i="5"/>
  <c r="P1736" i="5"/>
  <c r="N1755" i="5"/>
  <c r="O1755" i="5"/>
  <c r="P1755" i="5"/>
  <c r="N1760" i="5"/>
  <c r="O1760" i="5"/>
  <c r="P1760" i="5"/>
  <c r="N1764" i="5"/>
  <c r="O1764" i="5"/>
  <c r="P1764" i="5"/>
  <c r="N1768" i="5"/>
  <c r="O1768" i="5"/>
  <c r="P1768" i="5"/>
  <c r="N1796" i="5"/>
  <c r="O1796" i="5"/>
  <c r="P1796" i="5"/>
  <c r="N1800" i="5"/>
  <c r="O1800" i="5"/>
  <c r="P1800" i="5"/>
  <c r="P1858" i="5"/>
  <c r="N1858" i="5"/>
  <c r="O1858" i="5"/>
  <c r="N1879" i="5"/>
  <c r="O1879" i="5"/>
  <c r="P1879" i="5"/>
  <c r="N1883" i="5"/>
  <c r="O1883" i="5"/>
  <c r="P1883" i="5"/>
  <c r="N1919" i="5"/>
  <c r="O1919" i="5"/>
  <c r="P1919" i="5"/>
  <c r="N1935" i="5"/>
  <c r="O1935" i="5"/>
  <c r="P1935" i="5"/>
  <c r="N1944" i="5"/>
  <c r="O1944" i="5"/>
  <c r="P1944" i="5"/>
  <c r="N22" i="5"/>
  <c r="O22" i="5"/>
  <c r="P22" i="5"/>
  <c r="N74" i="5"/>
  <c r="O74" i="5"/>
  <c r="P74" i="5"/>
  <c r="N124" i="5"/>
  <c r="O124" i="5"/>
  <c r="P124" i="5"/>
  <c r="N153" i="5"/>
  <c r="O153" i="5"/>
  <c r="P153" i="5"/>
  <c r="O211" i="5"/>
  <c r="P211" i="5"/>
  <c r="N211" i="5"/>
  <c r="N284" i="5"/>
  <c r="O284" i="5"/>
  <c r="P284" i="5"/>
  <c r="N360" i="5"/>
  <c r="O360" i="5"/>
  <c r="P360" i="5"/>
  <c r="N378" i="5"/>
  <c r="O378" i="5"/>
  <c r="P378" i="5"/>
  <c r="N402" i="5"/>
  <c r="O402" i="5"/>
  <c r="P402" i="5"/>
  <c r="N715" i="5"/>
  <c r="O715" i="5"/>
  <c r="P715" i="5"/>
  <c r="O19" i="5"/>
  <c r="P19" i="5"/>
  <c r="N19" i="5"/>
  <c r="O159" i="5"/>
  <c r="P159" i="5"/>
  <c r="N159" i="5"/>
  <c r="N44" i="5"/>
  <c r="O44" i="5"/>
  <c r="P44" i="5"/>
  <c r="N50" i="5"/>
  <c r="O50" i="5"/>
  <c r="P50" i="5"/>
  <c r="O59" i="5"/>
  <c r="P59" i="5"/>
  <c r="N59" i="5"/>
  <c r="N73" i="5"/>
  <c r="O73" i="5"/>
  <c r="P73" i="5"/>
  <c r="N98" i="5"/>
  <c r="O98" i="5"/>
  <c r="P98" i="5"/>
  <c r="N102" i="5"/>
  <c r="O102" i="5"/>
  <c r="P102" i="5"/>
  <c r="O127" i="5"/>
  <c r="P127" i="5"/>
  <c r="N127" i="5"/>
  <c r="O131" i="5"/>
  <c r="P131" i="5"/>
  <c r="N131" i="5"/>
  <c r="N152" i="5"/>
  <c r="O152" i="5"/>
  <c r="P152" i="5"/>
  <c r="N156" i="5"/>
  <c r="O156" i="5"/>
  <c r="P156" i="5"/>
  <c r="N181" i="5"/>
  <c r="O181" i="5"/>
  <c r="P181" i="5"/>
  <c r="N185" i="5"/>
  <c r="O185" i="5"/>
  <c r="P185" i="5"/>
  <c r="N206" i="5"/>
  <c r="O206" i="5"/>
  <c r="P206" i="5"/>
  <c r="N210" i="5"/>
  <c r="O210" i="5"/>
  <c r="P210" i="5"/>
  <c r="O235" i="5"/>
  <c r="P235" i="5"/>
  <c r="N235" i="5"/>
  <c r="O239" i="5"/>
  <c r="P239" i="5"/>
  <c r="N239" i="5"/>
  <c r="O243" i="5"/>
  <c r="P243" i="5"/>
  <c r="N243" i="5"/>
  <c r="N270" i="5"/>
  <c r="O270" i="5"/>
  <c r="P270" i="5"/>
  <c r="O283" i="5"/>
  <c r="P283" i="5"/>
  <c r="N283" i="5"/>
  <c r="N300" i="5"/>
  <c r="O300" i="5"/>
  <c r="P300" i="5"/>
  <c r="N304" i="5"/>
  <c r="O304" i="5"/>
  <c r="P304" i="5"/>
  <c r="N321" i="5"/>
  <c r="O321" i="5"/>
  <c r="P321" i="5"/>
  <c r="N334" i="5"/>
  <c r="O334" i="5"/>
  <c r="P334" i="5"/>
  <c r="N338" i="5"/>
  <c r="O338" i="5"/>
  <c r="P338" i="5"/>
  <c r="N342" i="5"/>
  <c r="O342" i="5"/>
  <c r="P342" i="5"/>
  <c r="O355" i="5"/>
  <c r="P355" i="5"/>
  <c r="N355" i="5"/>
  <c r="O359" i="5"/>
  <c r="P359" i="5"/>
  <c r="N359" i="5"/>
  <c r="N382" i="5"/>
  <c r="O382" i="5"/>
  <c r="P382" i="5"/>
  <c r="N441" i="5"/>
  <c r="O441" i="5"/>
  <c r="P441" i="5"/>
  <c r="N450" i="5"/>
  <c r="O450" i="5"/>
  <c r="P450" i="5"/>
  <c r="O459" i="5"/>
  <c r="P459" i="5"/>
  <c r="N459" i="5"/>
  <c r="N472" i="5"/>
  <c r="O472" i="5"/>
  <c r="P472" i="5"/>
  <c r="N476" i="5"/>
  <c r="O476" i="5"/>
  <c r="P476" i="5"/>
  <c r="O547" i="5"/>
  <c r="P547" i="5"/>
  <c r="N547" i="5"/>
  <c r="N560" i="5"/>
  <c r="O560" i="5"/>
  <c r="P560" i="5"/>
  <c r="N564" i="5"/>
  <c r="O564" i="5"/>
  <c r="P564" i="5"/>
  <c r="N585" i="5"/>
  <c r="O585" i="5"/>
  <c r="P585" i="5"/>
  <c r="N589" i="5"/>
  <c r="O589" i="5"/>
  <c r="P589" i="5"/>
  <c r="N593" i="5"/>
  <c r="O593" i="5"/>
  <c r="P593" i="5"/>
  <c r="N597" i="5"/>
  <c r="O597" i="5"/>
  <c r="P597" i="5"/>
  <c r="N601" i="5"/>
  <c r="O601" i="5"/>
  <c r="P601" i="5"/>
  <c r="N605" i="5"/>
  <c r="O605" i="5"/>
  <c r="P605" i="5"/>
  <c r="N609" i="5"/>
  <c r="O609" i="5"/>
  <c r="P609" i="5"/>
  <c r="N613" i="5"/>
  <c r="O613" i="5"/>
  <c r="P613" i="5"/>
  <c r="N617" i="5"/>
  <c r="O617" i="5"/>
  <c r="P617" i="5"/>
  <c r="N621" i="5"/>
  <c r="O621" i="5"/>
  <c r="P621" i="5"/>
  <c r="N625" i="5"/>
  <c r="O625" i="5"/>
  <c r="P625" i="5"/>
  <c r="N629" i="5"/>
  <c r="O629" i="5"/>
  <c r="P629" i="5"/>
  <c r="N633" i="5"/>
  <c r="O633" i="5"/>
  <c r="P633" i="5"/>
  <c r="N637" i="5"/>
  <c r="O637" i="5"/>
  <c r="P637" i="5"/>
  <c r="N641" i="5"/>
  <c r="O641" i="5"/>
  <c r="P641" i="5"/>
  <c r="N645" i="5"/>
  <c r="O645" i="5"/>
  <c r="P645" i="5"/>
  <c r="N649" i="5"/>
  <c r="O649" i="5"/>
  <c r="P649" i="5"/>
  <c r="N653" i="5"/>
  <c r="O653" i="5"/>
  <c r="P653" i="5"/>
  <c r="N657" i="5"/>
  <c r="O657" i="5"/>
  <c r="P657" i="5"/>
  <c r="N661" i="5"/>
  <c r="O661" i="5"/>
  <c r="P661" i="5"/>
  <c r="N670" i="5"/>
  <c r="O670" i="5"/>
  <c r="P670" i="5"/>
  <c r="O679" i="5"/>
  <c r="P679" i="5"/>
  <c r="N679" i="5"/>
  <c r="N685" i="5"/>
  <c r="O685" i="5"/>
  <c r="P685" i="5"/>
  <c r="P694" i="5"/>
  <c r="N694" i="5"/>
  <c r="O694" i="5"/>
  <c r="P698" i="5"/>
  <c r="N698" i="5"/>
  <c r="O698" i="5"/>
  <c r="P706" i="5"/>
  <c r="N706" i="5"/>
  <c r="O706" i="5"/>
  <c r="P718" i="5"/>
  <c r="N718" i="5"/>
  <c r="O718" i="5"/>
  <c r="P726" i="5"/>
  <c r="N726" i="5"/>
  <c r="O726" i="5"/>
  <c r="P734" i="5"/>
  <c r="N734" i="5"/>
  <c r="O734" i="5"/>
  <c r="P738" i="5"/>
  <c r="N738" i="5"/>
  <c r="O738" i="5"/>
  <c r="P742" i="5"/>
  <c r="N742" i="5"/>
  <c r="O742" i="5"/>
  <c r="N759" i="5"/>
  <c r="O759" i="5"/>
  <c r="P759" i="5"/>
  <c r="N764" i="5"/>
  <c r="O764" i="5"/>
  <c r="P764" i="5"/>
  <c r="N768" i="5"/>
  <c r="O768" i="5"/>
  <c r="P768" i="5"/>
  <c r="N772" i="5"/>
  <c r="O772" i="5"/>
  <c r="P772" i="5"/>
  <c r="P798" i="5"/>
  <c r="N798" i="5"/>
  <c r="O798" i="5"/>
  <c r="P802" i="5"/>
  <c r="N802" i="5"/>
  <c r="O802" i="5"/>
  <c r="N837" i="5"/>
  <c r="O837" i="5"/>
  <c r="P837" i="5"/>
  <c r="N841" i="5"/>
  <c r="O841" i="5"/>
  <c r="P841" i="5"/>
  <c r="P850" i="5"/>
  <c r="N850" i="5"/>
  <c r="O850" i="5"/>
  <c r="N867" i="5"/>
  <c r="O867" i="5"/>
  <c r="P867" i="5"/>
  <c r="N893" i="5"/>
  <c r="O893" i="5"/>
  <c r="P893" i="5"/>
  <c r="N897" i="5"/>
  <c r="O897" i="5"/>
  <c r="P897" i="5"/>
  <c r="P910" i="5"/>
  <c r="N910" i="5"/>
  <c r="O910" i="5"/>
  <c r="N931" i="5"/>
  <c r="O931" i="5"/>
  <c r="P931" i="5"/>
  <c r="N939" i="5"/>
  <c r="O939" i="5"/>
  <c r="P939" i="5"/>
  <c r="N943" i="5"/>
  <c r="O943" i="5"/>
  <c r="P943" i="5"/>
  <c r="N947" i="5"/>
  <c r="O947" i="5"/>
  <c r="P947" i="5"/>
  <c r="N959" i="5"/>
  <c r="O959" i="5"/>
  <c r="P959" i="5"/>
  <c r="N979" i="5"/>
  <c r="O979" i="5"/>
  <c r="P979" i="5"/>
  <c r="N983" i="5"/>
  <c r="O983" i="5"/>
  <c r="P983" i="5"/>
  <c r="N987" i="5"/>
  <c r="O987" i="5"/>
  <c r="P987" i="5"/>
  <c r="P1022" i="5"/>
  <c r="N1022" i="5"/>
  <c r="O1022" i="5"/>
  <c r="N1035" i="5"/>
  <c r="O1035" i="5"/>
  <c r="P1035" i="5"/>
  <c r="N1039" i="5"/>
  <c r="O1039" i="5"/>
  <c r="P1039" i="5"/>
  <c r="N1043" i="5"/>
  <c r="O1043" i="5"/>
  <c r="P1043" i="5"/>
  <c r="N1076" i="5"/>
  <c r="O1076" i="5"/>
  <c r="P1076" i="5"/>
  <c r="P1090" i="5"/>
  <c r="N1090" i="5"/>
  <c r="O1090" i="5"/>
  <c r="N1095" i="5"/>
  <c r="O1095" i="5"/>
  <c r="P1095" i="5"/>
  <c r="P1118" i="5"/>
  <c r="N1118" i="5"/>
  <c r="O1118" i="5"/>
  <c r="N1127" i="5"/>
  <c r="O1127" i="5"/>
  <c r="P1127" i="5"/>
  <c r="N1131" i="5"/>
  <c r="O1131" i="5"/>
  <c r="P1131" i="5"/>
  <c r="N1135" i="5"/>
  <c r="O1135" i="5"/>
  <c r="P1135" i="5"/>
  <c r="N1145" i="5"/>
  <c r="O1145" i="5"/>
  <c r="P1145" i="5"/>
  <c r="N1165" i="5"/>
  <c r="O1165" i="5"/>
  <c r="P1165" i="5"/>
  <c r="N1189" i="5"/>
  <c r="O1189" i="5"/>
  <c r="P1189" i="5"/>
  <c r="N1208" i="5"/>
  <c r="O1208" i="5"/>
  <c r="P1208" i="5"/>
  <c r="N1220" i="5"/>
  <c r="O1220" i="5"/>
  <c r="P1220" i="5"/>
  <c r="N1224" i="5"/>
  <c r="O1224" i="5"/>
  <c r="P1224" i="5"/>
  <c r="N1251" i="5"/>
  <c r="O1251" i="5"/>
  <c r="P1251" i="5"/>
  <c r="N1255" i="5"/>
  <c r="O1255" i="5"/>
  <c r="P1255" i="5"/>
  <c r="N1259" i="5"/>
  <c r="O1259" i="5"/>
  <c r="P1259" i="5"/>
  <c r="P1278" i="5"/>
  <c r="N1278" i="5"/>
  <c r="O1278" i="5"/>
  <c r="P1282" i="5"/>
  <c r="N1282" i="5"/>
  <c r="O1282" i="5"/>
  <c r="P1286" i="5"/>
  <c r="N1286" i="5"/>
  <c r="O1286" i="5"/>
  <c r="P1290" i="5"/>
  <c r="N1290" i="5"/>
  <c r="O1290" i="5"/>
  <c r="N1349" i="5"/>
  <c r="O1349" i="5"/>
  <c r="P1349" i="5"/>
  <c r="N1367" i="5"/>
  <c r="O1367" i="5"/>
  <c r="P1367" i="5"/>
  <c r="N1371" i="5"/>
  <c r="O1371" i="5"/>
  <c r="P1371" i="5"/>
  <c r="P1382" i="5"/>
  <c r="N1382" i="5"/>
  <c r="O1382" i="5"/>
  <c r="P1390" i="5"/>
  <c r="N1390" i="5"/>
  <c r="O1390" i="5"/>
  <c r="P1394" i="5"/>
  <c r="N1394" i="5"/>
  <c r="O1394" i="5"/>
  <c r="P1398" i="5"/>
  <c r="N1398" i="5"/>
  <c r="O1398" i="5"/>
  <c r="P1410" i="5"/>
  <c r="N1410" i="5"/>
  <c r="O1410" i="5"/>
  <c r="P1414" i="5"/>
  <c r="N1414" i="5"/>
  <c r="O1414" i="5"/>
  <c r="P1418" i="5"/>
  <c r="N1418" i="5"/>
  <c r="O1418" i="5"/>
  <c r="N1437" i="5"/>
  <c r="O1437" i="5"/>
  <c r="P1437" i="5"/>
  <c r="N1445" i="5"/>
  <c r="O1445" i="5"/>
  <c r="P1445" i="5"/>
  <c r="N1449" i="5"/>
  <c r="O1449" i="5"/>
  <c r="P1449" i="5"/>
  <c r="N1453" i="5"/>
  <c r="O1453" i="5"/>
  <c r="P1453" i="5"/>
  <c r="N1457" i="5"/>
  <c r="O1457" i="5"/>
  <c r="P1457" i="5"/>
  <c r="N1496" i="5"/>
  <c r="O1496" i="5"/>
  <c r="P1496" i="5"/>
  <c r="N1500" i="5"/>
  <c r="O1500" i="5"/>
  <c r="P1500" i="5"/>
  <c r="N1504" i="5"/>
  <c r="O1504" i="5"/>
  <c r="P1504" i="5"/>
  <c r="N1508" i="5"/>
  <c r="O1508" i="5"/>
  <c r="P1508" i="5"/>
  <c r="N1512" i="5"/>
  <c r="O1512" i="5"/>
  <c r="P1512" i="5"/>
  <c r="N1516" i="5"/>
  <c r="O1516" i="5"/>
  <c r="P1516" i="5"/>
  <c r="N1536" i="5"/>
  <c r="O1536" i="5"/>
  <c r="P1536" i="5"/>
  <c r="N1565" i="5"/>
  <c r="O1565" i="5"/>
  <c r="P1565" i="5"/>
  <c r="P1570" i="5"/>
  <c r="N1570" i="5"/>
  <c r="O1570" i="5"/>
  <c r="N1583" i="5"/>
  <c r="O1583" i="5"/>
  <c r="P1583" i="5"/>
  <c r="N1587" i="5"/>
  <c r="O1587" i="5"/>
  <c r="P1587" i="5"/>
  <c r="N1591" i="5"/>
  <c r="O1591" i="5"/>
  <c r="P1591" i="5"/>
  <c r="N1600" i="5"/>
  <c r="O1600" i="5"/>
  <c r="P1600" i="5"/>
  <c r="N1604" i="5"/>
  <c r="O1604" i="5"/>
  <c r="P1604" i="5"/>
  <c r="N1609" i="5"/>
  <c r="O1609" i="5"/>
  <c r="P1609" i="5"/>
  <c r="P1618" i="5"/>
  <c r="N1618" i="5"/>
  <c r="O1618" i="5"/>
  <c r="N1639" i="5"/>
  <c r="O1639" i="5"/>
  <c r="P1639" i="5"/>
  <c r="N1647" i="5"/>
  <c r="O1647" i="5"/>
  <c r="P1647" i="5"/>
  <c r="N1651" i="5"/>
  <c r="O1651" i="5"/>
  <c r="P1651" i="5"/>
  <c r="N1659" i="5"/>
  <c r="O1659" i="5"/>
  <c r="P1659" i="5"/>
  <c r="N1663" i="5"/>
  <c r="O1663" i="5"/>
  <c r="P1663" i="5"/>
  <c r="N1667" i="5"/>
  <c r="O1667" i="5"/>
  <c r="P1667" i="5"/>
  <c r="N1671" i="5"/>
  <c r="O1671" i="5"/>
  <c r="P1671" i="5"/>
  <c r="N1675" i="5"/>
  <c r="O1675" i="5"/>
  <c r="P1675" i="5"/>
  <c r="N1679" i="5"/>
  <c r="O1679" i="5"/>
  <c r="P1679" i="5"/>
  <c r="N1683" i="5"/>
  <c r="O1683" i="5"/>
  <c r="P1683" i="5"/>
  <c r="N1687" i="5"/>
  <c r="O1687" i="5"/>
  <c r="P1687" i="5"/>
  <c r="N1723" i="5"/>
  <c r="O1723" i="5"/>
  <c r="P1723" i="5"/>
  <c r="N1732" i="5"/>
  <c r="O1732" i="5"/>
  <c r="P1732" i="5"/>
  <c r="N1741" i="5"/>
  <c r="O1741" i="5"/>
  <c r="P1741" i="5"/>
  <c r="P1746" i="5"/>
  <c r="N1746" i="5"/>
  <c r="O1746" i="5"/>
  <c r="P1750" i="5"/>
  <c r="N1750" i="5"/>
  <c r="O1750" i="5"/>
  <c r="N1772" i="5"/>
  <c r="O1772" i="5"/>
  <c r="P1772" i="5"/>
  <c r="N1789" i="5"/>
  <c r="O1789" i="5"/>
  <c r="P1789" i="5"/>
  <c r="N1805" i="5"/>
  <c r="O1805" i="5"/>
  <c r="P1805" i="5"/>
  <c r="N1809" i="5"/>
  <c r="O1809" i="5"/>
  <c r="P1809" i="5"/>
  <c r="N1813" i="5"/>
  <c r="O1813" i="5"/>
  <c r="P1813" i="5"/>
  <c r="N1817" i="5"/>
  <c r="O1817" i="5"/>
  <c r="P1817" i="5"/>
  <c r="N1821" i="5"/>
  <c r="O1821" i="5"/>
  <c r="P1821" i="5"/>
  <c r="N1833" i="5"/>
  <c r="O1833" i="5"/>
  <c r="P1833" i="5"/>
  <c r="N1837" i="5"/>
  <c r="O1837" i="5"/>
  <c r="P1837" i="5"/>
  <c r="N1845" i="5"/>
  <c r="O1845" i="5"/>
  <c r="P1845" i="5"/>
  <c r="N1849" i="5"/>
  <c r="O1849" i="5"/>
  <c r="P1849" i="5"/>
  <c r="P1854" i="5"/>
  <c r="N1854" i="5"/>
  <c r="O1854" i="5"/>
  <c r="N1863" i="5"/>
  <c r="O1863" i="5"/>
  <c r="P1863" i="5"/>
  <c r="N1867" i="5"/>
  <c r="O1867" i="5"/>
  <c r="P1867" i="5"/>
  <c r="N1871" i="5"/>
  <c r="O1871" i="5"/>
  <c r="P1871" i="5"/>
  <c r="N1875" i="5"/>
  <c r="O1875" i="5"/>
  <c r="P1875" i="5"/>
  <c r="N1887" i="5"/>
  <c r="O1887" i="5"/>
  <c r="P1887" i="5"/>
  <c r="N1891" i="5"/>
  <c r="O1891" i="5"/>
  <c r="P1891" i="5"/>
  <c r="N1895" i="5"/>
  <c r="O1895" i="5"/>
  <c r="P1895" i="5"/>
  <c r="N1899" i="5"/>
  <c r="O1899" i="5"/>
  <c r="P1899" i="5"/>
  <c r="N1903" i="5"/>
  <c r="O1903" i="5"/>
  <c r="P1903" i="5"/>
  <c r="N1925" i="5"/>
  <c r="O1925" i="5"/>
  <c r="P1925" i="5"/>
  <c r="N1931" i="5"/>
  <c r="O1931" i="5"/>
  <c r="P1931" i="5"/>
  <c r="N1940" i="5"/>
  <c r="O1940" i="5"/>
  <c r="P1940" i="5"/>
  <c r="N1949" i="5"/>
  <c r="O1949" i="5"/>
  <c r="P1949" i="5"/>
  <c r="P1958" i="5"/>
  <c r="N1958" i="5"/>
  <c r="O1958" i="5"/>
  <c r="N1963" i="5"/>
  <c r="O1963" i="5"/>
  <c r="P1963" i="5"/>
  <c r="N1975" i="5"/>
  <c r="O1975" i="5"/>
  <c r="P1975" i="5"/>
  <c r="N10" i="5"/>
  <c r="O10" i="5"/>
  <c r="P10" i="5"/>
  <c r="O99" i="5"/>
  <c r="P99" i="5"/>
  <c r="N99" i="5"/>
  <c r="N240" i="5"/>
  <c r="O240" i="5"/>
  <c r="P240" i="5"/>
  <c r="N305" i="5"/>
  <c r="O305" i="5"/>
  <c r="P305" i="5"/>
  <c r="O335" i="5"/>
  <c r="P335" i="5"/>
  <c r="N335" i="5"/>
  <c r="N473" i="5"/>
  <c r="O473" i="5"/>
  <c r="P473" i="5"/>
  <c r="O7" i="5"/>
  <c r="P7" i="5"/>
  <c r="N7" i="5"/>
  <c r="O31" i="5"/>
  <c r="P31" i="5"/>
  <c r="N31" i="5"/>
  <c r="O155" i="5"/>
  <c r="P155" i="5"/>
  <c r="N155" i="5"/>
  <c r="N180" i="5"/>
  <c r="O180" i="5"/>
  <c r="P180" i="5"/>
  <c r="N320" i="5"/>
  <c r="O320" i="5"/>
  <c r="P320" i="5"/>
  <c r="N9" i="5"/>
  <c r="O9" i="5"/>
  <c r="P9" i="5"/>
  <c r="O15" i="5"/>
  <c r="P15" i="5"/>
  <c r="N15" i="5"/>
  <c r="N21" i="5"/>
  <c r="O21" i="5"/>
  <c r="P21" i="5"/>
  <c r="O27" i="5"/>
  <c r="P27" i="5"/>
  <c r="N27" i="5"/>
  <c r="N33" i="5"/>
  <c r="O33" i="5"/>
  <c r="P33" i="5"/>
  <c r="O39" i="5"/>
  <c r="P39" i="5"/>
  <c r="N39" i="5"/>
  <c r="O55" i="5"/>
  <c r="P55" i="5"/>
  <c r="N55" i="5"/>
  <c r="N64" i="5"/>
  <c r="O64" i="5"/>
  <c r="P64" i="5"/>
  <c r="N78" i="5"/>
  <c r="O78" i="5"/>
  <c r="P78" i="5"/>
  <c r="N86" i="5"/>
  <c r="O86" i="5"/>
  <c r="P86" i="5"/>
  <c r="N90" i="5"/>
  <c r="O90" i="5"/>
  <c r="P90" i="5"/>
  <c r="N94" i="5"/>
  <c r="O94" i="5"/>
  <c r="P94" i="5"/>
  <c r="O115" i="5"/>
  <c r="P115" i="5"/>
  <c r="N115" i="5"/>
  <c r="O119" i="5"/>
  <c r="P119" i="5"/>
  <c r="N119" i="5"/>
  <c r="O123" i="5"/>
  <c r="P123" i="5"/>
  <c r="N123" i="5"/>
  <c r="N144" i="5"/>
  <c r="O144" i="5"/>
  <c r="P144" i="5"/>
  <c r="N148" i="5"/>
  <c r="O148" i="5"/>
  <c r="P148" i="5"/>
  <c r="N169" i="5"/>
  <c r="O169" i="5"/>
  <c r="P169" i="5"/>
  <c r="N173" i="5"/>
  <c r="O173" i="5"/>
  <c r="P173" i="5"/>
  <c r="N177" i="5"/>
  <c r="O177" i="5"/>
  <c r="P177" i="5"/>
  <c r="N198" i="5"/>
  <c r="O198" i="5"/>
  <c r="P198" i="5"/>
  <c r="N202" i="5"/>
  <c r="O202" i="5"/>
  <c r="P202" i="5"/>
  <c r="O223" i="5"/>
  <c r="P223" i="5"/>
  <c r="N223" i="5"/>
  <c r="O227" i="5"/>
  <c r="P227" i="5"/>
  <c r="N227" i="5"/>
  <c r="O231" i="5"/>
  <c r="P231" i="5"/>
  <c r="N231" i="5"/>
  <c r="O247" i="5"/>
  <c r="P247" i="5"/>
  <c r="N247" i="5"/>
  <c r="O279" i="5"/>
  <c r="P279" i="5"/>
  <c r="N279" i="5"/>
  <c r="N296" i="5"/>
  <c r="O296" i="5"/>
  <c r="P296" i="5"/>
  <c r="N313" i="5"/>
  <c r="O313" i="5"/>
  <c r="P313" i="5"/>
  <c r="N317" i="5"/>
  <c r="O317" i="5"/>
  <c r="P317" i="5"/>
  <c r="N326" i="5"/>
  <c r="O326" i="5"/>
  <c r="P326" i="5"/>
  <c r="N330" i="5"/>
  <c r="O330" i="5"/>
  <c r="P330" i="5"/>
  <c r="O351" i="5"/>
  <c r="P351" i="5"/>
  <c r="N351" i="5"/>
  <c r="N377" i="5"/>
  <c r="O377" i="5"/>
  <c r="P377" i="5"/>
  <c r="O387" i="5"/>
  <c r="P387" i="5"/>
  <c r="N387" i="5"/>
  <c r="N401" i="5"/>
  <c r="O401" i="5"/>
  <c r="P401" i="5"/>
  <c r="N410" i="5"/>
  <c r="O410" i="5"/>
  <c r="P410" i="5"/>
  <c r="O419" i="5"/>
  <c r="P419" i="5"/>
  <c r="N419" i="5"/>
  <c r="N428" i="5"/>
  <c r="O428" i="5"/>
  <c r="P428" i="5"/>
  <c r="N464" i="5"/>
  <c r="O464" i="5"/>
  <c r="P464" i="5"/>
  <c r="N468" i="5"/>
  <c r="O468" i="5"/>
  <c r="P468" i="5"/>
  <c r="N481" i="5"/>
  <c r="O481" i="5"/>
  <c r="P481" i="5"/>
  <c r="N494" i="5"/>
  <c r="O494" i="5"/>
  <c r="P494" i="5"/>
  <c r="N498" i="5"/>
  <c r="O498" i="5"/>
  <c r="P498" i="5"/>
  <c r="N502" i="5"/>
  <c r="O502" i="5"/>
  <c r="P502" i="5"/>
  <c r="N506" i="5"/>
  <c r="O506" i="5"/>
  <c r="P506" i="5"/>
  <c r="N510" i="5"/>
  <c r="O510" i="5"/>
  <c r="P510" i="5"/>
  <c r="N514" i="5"/>
  <c r="O514" i="5"/>
  <c r="P514" i="5"/>
  <c r="N518" i="5"/>
  <c r="O518" i="5"/>
  <c r="P518" i="5"/>
  <c r="N522" i="5"/>
  <c r="O522" i="5"/>
  <c r="P522" i="5"/>
  <c r="N526" i="5"/>
  <c r="O526" i="5"/>
  <c r="P526" i="5"/>
  <c r="N530" i="5"/>
  <c r="O530" i="5"/>
  <c r="P530" i="5"/>
  <c r="O543" i="5"/>
  <c r="P543" i="5"/>
  <c r="N543" i="5"/>
  <c r="N556" i="5"/>
  <c r="O556" i="5"/>
  <c r="P556" i="5"/>
  <c r="N573" i="5"/>
  <c r="O573" i="5"/>
  <c r="P573" i="5"/>
  <c r="N577" i="5"/>
  <c r="O577" i="5"/>
  <c r="P577" i="5"/>
  <c r="N666" i="5"/>
  <c r="O666" i="5"/>
  <c r="P666" i="5"/>
  <c r="O675" i="5"/>
  <c r="P675" i="5"/>
  <c r="N675" i="5"/>
  <c r="P690" i="5"/>
  <c r="N690" i="5"/>
  <c r="O690" i="5"/>
  <c r="P702" i="5"/>
  <c r="N702" i="5"/>
  <c r="O702" i="5"/>
  <c r="N751" i="5"/>
  <c r="O751" i="5"/>
  <c r="P751" i="5"/>
  <c r="N755" i="5"/>
  <c r="O755" i="5"/>
  <c r="P755" i="5"/>
  <c r="N781" i="5"/>
  <c r="O781" i="5"/>
  <c r="P781" i="5"/>
  <c r="P786" i="5"/>
  <c r="N786" i="5"/>
  <c r="O786" i="5"/>
  <c r="P806" i="5"/>
  <c r="N806" i="5"/>
  <c r="O806" i="5"/>
  <c r="N859" i="5"/>
  <c r="O859" i="5"/>
  <c r="P859" i="5"/>
  <c r="N872" i="5"/>
  <c r="O872" i="5"/>
  <c r="P872" i="5"/>
  <c r="N889" i="5"/>
  <c r="O889" i="5"/>
  <c r="P889" i="5"/>
  <c r="P906" i="5"/>
  <c r="N906" i="5"/>
  <c r="O906" i="5"/>
  <c r="N919" i="5"/>
  <c r="O919" i="5"/>
  <c r="P919" i="5"/>
  <c r="N935" i="5"/>
  <c r="O935" i="5"/>
  <c r="P935" i="5"/>
  <c r="N964" i="5"/>
  <c r="O964" i="5"/>
  <c r="P964" i="5"/>
  <c r="N968" i="5"/>
  <c r="O968" i="5"/>
  <c r="P968" i="5"/>
  <c r="N996" i="5"/>
  <c r="O996" i="5"/>
  <c r="P996" i="5"/>
  <c r="N1001" i="5"/>
  <c r="O1001" i="5"/>
  <c r="P1001" i="5"/>
  <c r="N1005" i="5"/>
  <c r="O1005" i="5"/>
  <c r="P1005" i="5"/>
  <c r="P1018" i="5"/>
  <c r="N1018" i="5"/>
  <c r="O1018" i="5"/>
  <c r="N1031" i="5"/>
  <c r="O1031" i="5"/>
  <c r="P1031" i="5"/>
  <c r="N1048" i="5"/>
  <c r="O1048" i="5"/>
  <c r="P1048" i="5"/>
  <c r="N1052" i="5"/>
  <c r="O1052" i="5"/>
  <c r="P1052" i="5"/>
  <c r="N1056" i="5"/>
  <c r="O1056" i="5"/>
  <c r="P1056" i="5"/>
  <c r="N1060" i="5"/>
  <c r="O1060" i="5"/>
  <c r="P1060" i="5"/>
  <c r="N1067" i="5"/>
  <c r="O1067" i="5"/>
  <c r="P1067" i="5"/>
  <c r="N1071" i="5"/>
  <c r="O1071" i="5"/>
  <c r="P1071" i="5"/>
  <c r="N1081" i="5"/>
  <c r="O1081" i="5"/>
  <c r="P1081" i="5"/>
  <c r="N1100" i="5"/>
  <c r="O1100" i="5"/>
  <c r="P1100" i="5"/>
  <c r="N1140" i="5"/>
  <c r="O1140" i="5"/>
  <c r="P1140" i="5"/>
  <c r="P1150" i="5"/>
  <c r="N1150" i="5"/>
  <c r="O1150" i="5"/>
  <c r="N1155" i="5"/>
  <c r="O1155" i="5"/>
  <c r="P1155" i="5"/>
  <c r="N1175" i="5"/>
  <c r="O1175" i="5"/>
  <c r="P1175" i="5"/>
  <c r="N1180" i="5"/>
  <c r="O1180" i="5"/>
  <c r="P1180" i="5"/>
  <c r="N1232" i="5"/>
  <c r="O1232" i="5"/>
  <c r="P1232" i="5"/>
  <c r="N1263" i="5"/>
  <c r="O1263" i="5"/>
  <c r="P1263" i="5"/>
  <c r="P1294" i="5"/>
  <c r="N1294" i="5"/>
  <c r="O1294" i="5"/>
  <c r="P1298" i="5"/>
  <c r="N1298" i="5"/>
  <c r="O1298" i="5"/>
  <c r="P1302" i="5"/>
  <c r="N1302" i="5"/>
  <c r="O1302" i="5"/>
  <c r="P1306" i="5"/>
  <c r="N1306" i="5"/>
  <c r="O1306" i="5"/>
  <c r="P1310" i="5"/>
  <c r="N1310" i="5"/>
  <c r="O1310" i="5"/>
  <c r="P1314" i="5"/>
  <c r="N1314" i="5"/>
  <c r="O1314" i="5"/>
  <c r="P1318" i="5"/>
  <c r="N1318" i="5"/>
  <c r="O1318" i="5"/>
  <c r="P1322" i="5"/>
  <c r="N1322" i="5"/>
  <c r="O1322" i="5"/>
  <c r="N1345" i="5"/>
  <c r="O1345" i="5"/>
  <c r="P1345" i="5"/>
  <c r="P1354" i="5"/>
  <c r="N1354" i="5"/>
  <c r="O1354" i="5"/>
  <c r="P1358" i="5"/>
  <c r="N1358" i="5"/>
  <c r="O1358" i="5"/>
  <c r="N1363" i="5"/>
  <c r="O1363" i="5"/>
  <c r="P1363" i="5"/>
  <c r="N1377" i="5"/>
  <c r="O1377" i="5"/>
  <c r="P1377" i="5"/>
  <c r="P1422" i="5"/>
  <c r="N1422" i="5"/>
  <c r="O1422" i="5"/>
  <c r="N1461" i="5"/>
  <c r="O1461" i="5"/>
  <c r="P1461" i="5"/>
  <c r="N1465" i="5"/>
  <c r="O1465" i="5"/>
  <c r="P1465" i="5"/>
  <c r="N1469" i="5"/>
  <c r="O1469" i="5"/>
  <c r="P1469" i="5"/>
  <c r="N1473" i="5"/>
  <c r="O1473" i="5"/>
  <c r="P1473" i="5"/>
  <c r="N1520" i="5"/>
  <c r="O1520" i="5"/>
  <c r="P1520" i="5"/>
  <c r="N1524" i="5"/>
  <c r="O1524" i="5"/>
  <c r="P1524" i="5"/>
  <c r="N1532" i="5"/>
  <c r="O1532" i="5"/>
  <c r="P1532" i="5"/>
  <c r="N1545" i="5"/>
  <c r="O1545" i="5"/>
  <c r="P1545" i="5"/>
  <c r="P1550" i="5"/>
  <c r="N1550" i="5"/>
  <c r="O1550" i="5"/>
  <c r="N1555" i="5"/>
  <c r="O1555" i="5"/>
  <c r="P1555" i="5"/>
  <c r="N1560" i="5"/>
  <c r="O1560" i="5"/>
  <c r="P1560" i="5"/>
  <c r="N1579" i="5"/>
  <c r="O1579" i="5"/>
  <c r="P1579" i="5"/>
  <c r="N1596" i="5"/>
  <c r="O1596" i="5"/>
  <c r="P1596" i="5"/>
  <c r="N1623" i="5"/>
  <c r="O1623" i="5"/>
  <c r="P1623" i="5"/>
  <c r="N1627" i="5"/>
  <c r="O1627" i="5"/>
  <c r="P1627" i="5"/>
  <c r="N1643" i="5"/>
  <c r="O1643" i="5"/>
  <c r="P1643" i="5"/>
  <c r="N1691" i="5"/>
  <c r="O1691" i="5"/>
  <c r="P1691" i="5"/>
  <c r="N1695" i="5"/>
  <c r="O1695" i="5"/>
  <c r="P1695" i="5"/>
  <c r="N1699" i="5"/>
  <c r="O1699" i="5"/>
  <c r="P1699" i="5"/>
  <c r="N1703" i="5"/>
  <c r="O1703" i="5"/>
  <c r="P1703" i="5"/>
  <c r="N1707" i="5"/>
  <c r="O1707" i="5"/>
  <c r="P1707" i="5"/>
  <c r="N1756" i="5"/>
  <c r="O1756" i="5"/>
  <c r="P1756" i="5"/>
  <c r="N1777" i="5"/>
  <c r="O1777" i="5"/>
  <c r="P1777" i="5"/>
  <c r="N1781" i="5"/>
  <c r="O1781" i="5"/>
  <c r="P1781" i="5"/>
  <c r="N1785" i="5"/>
  <c r="O1785" i="5"/>
  <c r="P1785" i="5"/>
  <c r="N1793" i="5"/>
  <c r="O1793" i="5"/>
  <c r="P1793" i="5"/>
  <c r="N1825" i="5"/>
  <c r="O1825" i="5"/>
  <c r="P1825" i="5"/>
  <c r="N1829" i="5"/>
  <c r="O1829" i="5"/>
  <c r="P1829" i="5"/>
  <c r="N1841" i="5"/>
  <c r="O1841" i="5"/>
  <c r="P1841" i="5"/>
  <c r="N1859" i="5"/>
  <c r="O1859" i="5"/>
  <c r="P1859" i="5"/>
  <c r="N1907" i="5"/>
  <c r="O1907" i="5"/>
  <c r="P1907" i="5"/>
  <c r="N1911" i="5"/>
  <c r="O1911" i="5"/>
  <c r="P1911" i="5"/>
  <c r="N1915" i="5"/>
  <c r="O1915" i="5"/>
  <c r="P1915" i="5"/>
  <c r="N1920" i="5"/>
  <c r="O1920" i="5"/>
  <c r="P1920" i="5"/>
  <c r="N1936" i="5"/>
  <c r="O1936" i="5"/>
  <c r="P1936" i="5"/>
  <c r="N1953" i="5"/>
  <c r="O1953" i="5"/>
  <c r="P1953" i="5"/>
  <c r="N1967" i="5"/>
  <c r="O1967" i="5"/>
  <c r="P1967" i="5"/>
  <c r="N1971" i="5"/>
  <c r="O1971" i="5"/>
  <c r="P1971" i="5"/>
  <c r="N1981" i="5"/>
  <c r="O1981" i="5"/>
  <c r="P1981" i="5"/>
  <c r="P1994" i="5"/>
  <c r="N1994" i="5"/>
  <c r="O1994" i="5"/>
  <c r="N1999" i="5"/>
  <c r="O1999" i="5"/>
  <c r="P1999" i="5"/>
  <c r="N2031" i="5"/>
  <c r="O2031" i="5"/>
  <c r="P2031" i="5"/>
  <c r="N2044" i="5"/>
  <c r="O2044" i="5"/>
  <c r="P2044" i="5"/>
  <c r="N2048" i="5"/>
  <c r="O2048" i="5"/>
  <c r="P2048" i="5"/>
  <c r="N2056" i="5"/>
  <c r="O2056" i="5"/>
  <c r="P2056" i="5"/>
  <c r="N2060" i="5"/>
  <c r="O2060" i="5"/>
  <c r="P2060" i="5"/>
  <c r="N2088" i="5"/>
  <c r="O2088" i="5"/>
  <c r="P2088" i="5"/>
  <c r="N2092" i="5"/>
  <c r="O2092" i="5"/>
  <c r="P2092" i="5"/>
  <c r="N2096" i="5"/>
  <c r="O2096" i="5"/>
  <c r="P2096" i="5"/>
  <c r="N2100" i="5"/>
  <c r="O2100" i="5"/>
  <c r="P2100" i="5"/>
  <c r="N2104" i="5"/>
  <c r="O2104" i="5"/>
  <c r="P2104" i="5"/>
  <c r="N2108" i="5"/>
  <c r="O2108" i="5"/>
  <c r="P2108" i="5"/>
  <c r="N2131" i="5"/>
  <c r="O2131" i="5"/>
  <c r="P2131" i="5"/>
  <c r="N2135" i="5"/>
  <c r="O2135" i="5"/>
  <c r="P2135" i="5"/>
  <c r="N2139" i="5"/>
  <c r="O2139" i="5"/>
  <c r="P2139" i="5"/>
  <c r="N2153" i="5"/>
  <c r="O2153" i="5"/>
  <c r="P2153" i="5"/>
  <c r="O2158" i="5"/>
  <c r="P2158" i="5"/>
  <c r="N2158" i="5"/>
  <c r="N2173" i="5"/>
  <c r="O2173" i="5"/>
  <c r="P2173" i="5"/>
  <c r="O2178" i="5"/>
  <c r="P2178" i="5"/>
  <c r="N2178" i="5"/>
  <c r="N2197" i="5"/>
  <c r="O2197" i="5"/>
  <c r="P2197" i="5"/>
  <c r="O2210" i="5"/>
  <c r="P2210" i="5"/>
  <c r="N2210" i="5"/>
  <c r="N2215" i="5"/>
  <c r="O2215" i="5"/>
  <c r="P2215" i="5"/>
  <c r="N2219" i="5"/>
  <c r="O2219" i="5"/>
  <c r="P2219" i="5"/>
  <c r="N2223" i="5"/>
  <c r="O2223" i="5"/>
  <c r="P2223" i="5"/>
  <c r="N2228" i="5"/>
  <c r="O2228" i="5"/>
  <c r="P2228" i="5"/>
  <c r="N2265" i="5"/>
  <c r="O2265" i="5"/>
  <c r="P2265" i="5"/>
  <c r="O2278" i="5"/>
  <c r="P2278" i="5"/>
  <c r="N2278" i="5"/>
  <c r="O2286" i="5"/>
  <c r="P2286" i="5"/>
  <c r="N2286" i="5"/>
  <c r="O2290" i="5"/>
  <c r="P2290" i="5"/>
  <c r="N2290" i="5"/>
  <c r="N2309" i="5"/>
  <c r="O2309" i="5"/>
  <c r="P2309" i="5"/>
  <c r="N2313" i="5"/>
  <c r="O2313" i="5"/>
  <c r="P2313" i="5"/>
  <c r="N2317" i="5"/>
  <c r="O2317" i="5"/>
  <c r="P2317" i="5"/>
  <c r="N2357" i="5"/>
  <c r="O2357" i="5"/>
  <c r="P2357" i="5"/>
  <c r="N2371" i="5"/>
  <c r="O2371" i="5"/>
  <c r="P2371" i="5"/>
  <c r="N2381" i="5"/>
  <c r="O2381" i="5"/>
  <c r="P2381" i="5"/>
  <c r="N2395" i="5"/>
  <c r="O2395" i="5"/>
  <c r="P2395" i="5"/>
  <c r="N2408" i="5"/>
  <c r="O2408" i="5"/>
  <c r="P2408" i="5"/>
  <c r="N2441" i="5"/>
  <c r="O2441" i="5"/>
  <c r="P2441" i="5"/>
  <c r="N2445" i="5"/>
  <c r="O2445" i="5"/>
  <c r="P2445" i="5"/>
  <c r="O2470" i="5"/>
  <c r="P2470" i="5"/>
  <c r="N2470" i="5"/>
  <c r="O2474" i="5"/>
  <c r="P2474" i="5"/>
  <c r="N2474" i="5"/>
  <c r="N2499" i="5"/>
  <c r="O2499" i="5"/>
  <c r="P2499" i="5"/>
  <c r="N2503" i="5"/>
  <c r="O2503" i="5"/>
  <c r="P2503" i="5"/>
  <c r="N2524" i="5"/>
  <c r="O2524" i="5"/>
  <c r="P2524" i="5"/>
  <c r="N2528" i="5"/>
  <c r="O2528" i="5"/>
  <c r="P2528" i="5"/>
  <c r="N2577" i="5"/>
  <c r="O2577" i="5"/>
  <c r="P2577" i="5"/>
  <c r="N2585" i="5"/>
  <c r="O2585" i="5"/>
  <c r="P2585" i="5"/>
  <c r="N2656" i="5"/>
  <c r="O2656" i="5"/>
  <c r="P2656" i="5"/>
  <c r="N2665" i="5"/>
  <c r="O2665" i="5"/>
  <c r="P2665" i="5"/>
  <c r="N2673" i="5"/>
  <c r="O2673" i="5"/>
  <c r="P2673" i="5"/>
  <c r="N2677" i="5"/>
  <c r="O2677" i="5"/>
  <c r="P2677" i="5"/>
  <c r="N2681" i="5"/>
  <c r="O2681" i="5"/>
  <c r="P2681" i="5"/>
  <c r="N2693" i="5"/>
  <c r="O2693" i="5"/>
  <c r="P2693" i="5"/>
  <c r="O2702" i="5"/>
  <c r="P2702" i="5"/>
  <c r="N2702" i="5"/>
  <c r="N2719" i="5"/>
  <c r="O2719" i="5"/>
  <c r="P2719" i="5"/>
  <c r="N2753" i="5"/>
  <c r="O2753" i="5"/>
  <c r="P2753" i="5"/>
  <c r="N2757" i="5"/>
  <c r="O2757" i="5"/>
  <c r="P2757" i="5"/>
  <c r="N2761" i="5"/>
  <c r="O2761" i="5"/>
  <c r="P2761" i="5"/>
  <c r="N2766" i="5"/>
  <c r="O2766" i="5"/>
  <c r="P2766" i="5"/>
  <c r="N2780" i="5"/>
  <c r="O2780" i="5"/>
  <c r="P2780" i="5"/>
  <c r="N2789" i="5"/>
  <c r="O2789" i="5"/>
  <c r="P2789" i="5"/>
  <c r="N2802" i="5"/>
  <c r="O2802" i="5"/>
  <c r="P2802" i="5"/>
  <c r="N2806" i="5"/>
  <c r="O2806" i="5"/>
  <c r="P2806" i="5"/>
  <c r="O2823" i="5"/>
  <c r="P2823" i="5"/>
  <c r="N2823" i="5"/>
  <c r="O2827" i="5"/>
  <c r="P2827" i="5"/>
  <c r="N2827" i="5"/>
  <c r="O2831" i="5"/>
  <c r="P2831" i="5"/>
  <c r="N2831" i="5"/>
  <c r="O2835" i="5"/>
  <c r="P2835" i="5"/>
  <c r="N2835" i="5"/>
  <c r="O2871" i="5"/>
  <c r="P2871" i="5"/>
  <c r="N2871" i="5"/>
  <c r="O2875" i="5"/>
  <c r="P2875" i="5"/>
  <c r="N2875" i="5"/>
  <c r="N2884" i="5"/>
  <c r="O2884" i="5"/>
  <c r="P2884" i="5"/>
  <c r="N2893" i="5"/>
  <c r="O2893" i="5"/>
  <c r="P2893" i="5"/>
  <c r="N2902" i="5"/>
  <c r="O2902" i="5"/>
  <c r="P2902" i="5"/>
  <c r="N2932" i="5"/>
  <c r="O2932" i="5"/>
  <c r="P2932" i="5"/>
  <c r="N2936" i="5"/>
  <c r="O2936" i="5"/>
  <c r="P2936" i="5"/>
  <c r="N2940" i="5"/>
  <c r="O2940" i="5"/>
  <c r="P2940" i="5"/>
  <c r="N2944" i="5"/>
  <c r="O2944" i="5"/>
  <c r="P2944" i="5"/>
  <c r="N2977" i="5"/>
  <c r="O2977" i="5"/>
  <c r="P2977" i="5"/>
  <c r="N3005" i="5"/>
  <c r="O3005" i="5"/>
  <c r="P3005" i="5"/>
  <c r="N3049" i="5"/>
  <c r="O3049" i="5"/>
  <c r="P3049" i="5"/>
  <c r="N3053" i="5"/>
  <c r="O3053" i="5"/>
  <c r="P3053" i="5"/>
  <c r="N3057" i="5"/>
  <c r="O3057" i="5"/>
  <c r="P3057" i="5"/>
  <c r="N3074" i="5"/>
  <c r="O3074" i="5"/>
  <c r="P3074" i="5"/>
  <c r="N3109" i="5"/>
  <c r="O3109" i="5"/>
  <c r="P3109" i="5"/>
  <c r="N3113" i="5"/>
  <c r="O3113" i="5"/>
  <c r="P3113" i="5"/>
  <c r="N3117" i="5"/>
  <c r="O3117" i="5"/>
  <c r="P3117" i="5"/>
  <c r="N3125" i="5"/>
  <c r="O3125" i="5"/>
  <c r="P3125" i="5"/>
  <c r="N3161" i="5"/>
  <c r="O3161" i="5"/>
  <c r="P3161" i="5"/>
  <c r="N3214" i="5"/>
  <c r="O3214" i="5"/>
  <c r="P3214" i="5"/>
  <c r="N3248" i="5"/>
  <c r="O3248" i="5"/>
  <c r="P3248" i="5"/>
  <c r="N3252" i="5"/>
  <c r="O3252" i="5"/>
  <c r="P3252" i="5"/>
  <c r="N3264" i="5"/>
  <c r="O3264" i="5"/>
  <c r="P3264" i="5"/>
  <c r="N3285" i="5"/>
  <c r="O3285" i="5"/>
  <c r="P3285" i="5"/>
  <c r="N3317" i="5"/>
  <c r="O3317" i="5"/>
  <c r="P3317" i="5"/>
  <c r="N3321" i="5"/>
  <c r="O3321" i="5"/>
  <c r="P3321" i="5"/>
  <c r="N3325" i="5"/>
  <c r="O3325" i="5"/>
  <c r="P3325" i="5"/>
  <c r="N3329" i="5"/>
  <c r="O3329" i="5"/>
  <c r="P3329" i="5"/>
  <c r="N3361" i="5"/>
  <c r="O3361" i="5"/>
  <c r="P3361" i="5"/>
  <c r="N3366" i="5"/>
  <c r="O3366" i="5"/>
  <c r="P3366" i="5"/>
  <c r="N3370" i="5"/>
  <c r="O3370" i="5"/>
  <c r="P3370" i="5"/>
  <c r="O3883" i="5"/>
  <c r="O3879" i="5"/>
  <c r="O3875" i="5"/>
  <c r="O3871" i="5"/>
  <c r="O3867" i="5"/>
  <c r="O3863" i="5"/>
  <c r="O3859" i="5"/>
  <c r="O3855" i="5"/>
  <c r="O3851" i="5"/>
  <c r="O3847" i="5"/>
  <c r="O3843" i="5"/>
  <c r="O3839" i="5"/>
  <c r="O3835" i="5"/>
  <c r="O3831" i="5"/>
  <c r="O3827" i="5"/>
  <c r="O3823" i="5"/>
  <c r="O3819" i="5"/>
  <c r="O3815" i="5"/>
  <c r="O3811" i="5"/>
  <c r="O3807" i="5"/>
  <c r="O3803" i="5"/>
  <c r="O3799" i="5"/>
  <c r="O3795" i="5"/>
  <c r="O3791" i="5"/>
  <c r="O3787" i="5"/>
  <c r="O3783" i="5"/>
  <c r="O3779" i="5"/>
  <c r="O3775" i="5"/>
  <c r="O3771" i="5"/>
  <c r="O3767" i="5"/>
  <c r="O3763" i="5"/>
  <c r="O3759" i="5"/>
  <c r="O3755" i="5"/>
  <c r="O3751" i="5"/>
  <c r="O3747" i="5"/>
  <c r="O3743" i="5"/>
  <c r="O3739" i="5"/>
  <c r="O3735" i="5"/>
  <c r="O3731" i="5"/>
  <c r="O3727" i="5"/>
  <c r="O3723" i="5"/>
  <c r="O3719" i="5"/>
  <c r="O3715" i="5"/>
  <c r="O3711" i="5"/>
  <c r="O3707" i="5"/>
  <c r="O3703" i="5"/>
  <c r="O3699" i="5"/>
  <c r="O3695" i="5"/>
  <c r="O3691" i="5"/>
  <c r="O3687" i="5"/>
  <c r="O3683" i="5"/>
  <c r="O3679" i="5"/>
  <c r="O3675" i="5"/>
  <c r="O3671" i="5"/>
  <c r="O3667" i="5"/>
  <c r="O3663" i="5"/>
  <c r="O3659" i="5"/>
  <c r="O3655" i="5"/>
  <c r="O3651" i="5"/>
  <c r="O3647" i="5"/>
  <c r="O3643" i="5"/>
  <c r="O3639" i="5"/>
  <c r="O3635" i="5"/>
  <c r="O3631" i="5"/>
  <c r="O3627" i="5"/>
  <c r="O3623" i="5"/>
  <c r="O3619" i="5"/>
  <c r="O3615" i="5"/>
  <c r="O3611" i="5"/>
  <c r="O3607" i="5"/>
  <c r="O3603" i="5"/>
  <c r="O3599" i="5"/>
  <c r="O3595" i="5"/>
  <c r="O3591" i="5"/>
  <c r="O3587" i="5"/>
  <c r="O3583" i="5"/>
  <c r="O3579" i="5"/>
  <c r="O3575" i="5"/>
  <c r="O3571" i="5"/>
  <c r="O3567" i="5"/>
  <c r="O3563" i="5"/>
  <c r="O3559" i="5"/>
  <c r="O3555" i="5"/>
  <c r="O3551" i="5"/>
  <c r="O3547" i="5"/>
  <c r="O3543" i="5"/>
  <c r="O3539" i="5"/>
  <c r="O3535" i="5"/>
  <c r="O3531" i="5"/>
  <c r="O3527" i="5"/>
  <c r="O3523" i="5"/>
  <c r="O3519" i="5"/>
  <c r="O3515" i="5"/>
  <c r="O3511" i="5"/>
  <c r="O3507" i="5"/>
  <c r="O3503" i="5"/>
  <c r="O3499" i="5"/>
  <c r="O3495" i="5"/>
  <c r="O3491" i="5"/>
  <c r="O3487" i="5"/>
  <c r="O3483" i="5"/>
  <c r="O3479" i="5"/>
  <c r="O3475" i="5"/>
  <c r="O3471" i="5"/>
  <c r="O3467" i="5"/>
  <c r="O3463" i="5"/>
  <c r="O3459" i="5"/>
  <c r="O3455" i="5"/>
  <c r="O3451" i="5"/>
  <c r="O3447" i="5"/>
  <c r="O3443" i="5"/>
  <c r="O3439" i="5"/>
  <c r="O3435" i="5"/>
  <c r="O3431" i="5"/>
  <c r="O3427" i="5"/>
  <c r="O3423" i="5"/>
  <c r="O3419" i="5"/>
  <c r="O3415" i="5"/>
  <c r="O3411" i="5"/>
  <c r="N2004" i="5"/>
  <c r="O2004" i="5"/>
  <c r="P2004" i="5"/>
  <c r="N2008" i="5"/>
  <c r="O2008" i="5"/>
  <c r="P2008" i="5"/>
  <c r="N2012" i="5"/>
  <c r="O2012" i="5"/>
  <c r="P2012" i="5"/>
  <c r="N2040" i="5"/>
  <c r="O2040" i="5"/>
  <c r="P2040" i="5"/>
  <c r="N2069" i="5"/>
  <c r="O2069" i="5"/>
  <c r="P2069" i="5"/>
  <c r="N2077" i="5"/>
  <c r="O2077" i="5"/>
  <c r="P2077" i="5"/>
  <c r="N2112" i="5"/>
  <c r="O2112" i="5"/>
  <c r="P2112" i="5"/>
  <c r="N2116" i="5"/>
  <c r="O2116" i="5"/>
  <c r="P2116" i="5"/>
  <c r="N2120" i="5"/>
  <c r="O2120" i="5"/>
  <c r="P2120" i="5"/>
  <c r="N2163" i="5"/>
  <c r="O2163" i="5"/>
  <c r="P2163" i="5"/>
  <c r="N2188" i="5"/>
  <c r="O2188" i="5"/>
  <c r="P2188" i="5"/>
  <c r="O2206" i="5"/>
  <c r="P2206" i="5"/>
  <c r="N2206" i="5"/>
  <c r="N2232" i="5"/>
  <c r="O2232" i="5"/>
  <c r="P2232" i="5"/>
  <c r="N2236" i="5"/>
  <c r="O2236" i="5"/>
  <c r="P2236" i="5"/>
  <c r="N2261" i="5"/>
  <c r="O2261" i="5"/>
  <c r="P2261" i="5"/>
  <c r="O2270" i="5"/>
  <c r="P2270" i="5"/>
  <c r="N2270" i="5"/>
  <c r="O2274" i="5"/>
  <c r="P2274" i="5"/>
  <c r="N2274" i="5"/>
  <c r="N2321" i="5"/>
  <c r="O2321" i="5"/>
  <c r="P2321" i="5"/>
  <c r="N2325" i="5"/>
  <c r="O2325" i="5"/>
  <c r="P2325" i="5"/>
  <c r="N2329" i="5"/>
  <c r="O2329" i="5"/>
  <c r="P2329" i="5"/>
  <c r="N2333" i="5"/>
  <c r="O2333" i="5"/>
  <c r="P2333" i="5"/>
  <c r="N2367" i="5"/>
  <c r="O2367" i="5"/>
  <c r="P2367" i="5"/>
  <c r="O2378" i="5"/>
  <c r="P2378" i="5"/>
  <c r="N2378" i="5"/>
  <c r="O2390" i="5"/>
  <c r="P2390" i="5"/>
  <c r="N2390" i="5"/>
  <c r="N2404" i="5"/>
  <c r="O2404" i="5"/>
  <c r="P2404" i="5"/>
  <c r="N2413" i="5"/>
  <c r="O2413" i="5"/>
  <c r="P2413" i="5"/>
  <c r="N2421" i="5"/>
  <c r="O2421" i="5"/>
  <c r="P2421" i="5"/>
  <c r="N2425" i="5"/>
  <c r="O2425" i="5"/>
  <c r="P2425" i="5"/>
  <c r="N2429" i="5"/>
  <c r="O2429" i="5"/>
  <c r="P2429" i="5"/>
  <c r="N2437" i="5"/>
  <c r="O2437" i="5"/>
  <c r="P2437" i="5"/>
  <c r="N2487" i="5"/>
  <c r="O2487" i="5"/>
  <c r="P2487" i="5"/>
  <c r="N2491" i="5"/>
  <c r="O2491" i="5"/>
  <c r="P2491" i="5"/>
  <c r="N2495" i="5"/>
  <c r="O2495" i="5"/>
  <c r="P2495" i="5"/>
  <c r="N2516" i="5"/>
  <c r="O2516" i="5"/>
  <c r="P2516" i="5"/>
  <c r="N2520" i="5"/>
  <c r="O2520" i="5"/>
  <c r="P2520" i="5"/>
  <c r="N2553" i="5"/>
  <c r="O2553" i="5"/>
  <c r="P2553" i="5"/>
  <c r="N2569" i="5"/>
  <c r="O2569" i="5"/>
  <c r="P2569" i="5"/>
  <c r="N2573" i="5"/>
  <c r="O2573" i="5"/>
  <c r="P2573" i="5"/>
  <c r="N2581" i="5"/>
  <c r="O2581" i="5"/>
  <c r="P2581" i="5"/>
  <c r="N2589" i="5"/>
  <c r="O2589" i="5"/>
  <c r="P2589" i="5"/>
  <c r="N2593" i="5"/>
  <c r="O2593" i="5"/>
  <c r="P2593" i="5"/>
  <c r="N2597" i="5"/>
  <c r="O2597" i="5"/>
  <c r="P2597" i="5"/>
  <c r="O2606" i="5"/>
  <c r="P2606" i="5"/>
  <c r="N2606" i="5"/>
  <c r="O2610" i="5"/>
  <c r="P2610" i="5"/>
  <c r="N2610" i="5"/>
  <c r="O2614" i="5"/>
  <c r="P2614" i="5"/>
  <c r="N2614" i="5"/>
  <c r="O2618" i="5"/>
  <c r="P2618" i="5"/>
  <c r="N2618" i="5"/>
  <c r="O2622" i="5"/>
  <c r="P2622" i="5"/>
  <c r="N2622" i="5"/>
  <c r="O2626" i="5"/>
  <c r="P2626" i="5"/>
  <c r="N2626" i="5"/>
  <c r="N2631" i="5"/>
  <c r="O2631" i="5"/>
  <c r="P2631" i="5"/>
  <c r="N2635" i="5"/>
  <c r="O2635" i="5"/>
  <c r="P2635" i="5"/>
  <c r="N2644" i="5"/>
  <c r="O2644" i="5"/>
  <c r="P2644" i="5"/>
  <c r="N2648" i="5"/>
  <c r="O2648" i="5"/>
  <c r="P2648" i="5"/>
  <c r="N2669" i="5"/>
  <c r="O2669" i="5"/>
  <c r="P2669" i="5"/>
  <c r="N2685" i="5"/>
  <c r="O2685" i="5"/>
  <c r="P2685" i="5"/>
  <c r="N2689" i="5"/>
  <c r="O2689" i="5"/>
  <c r="P2689" i="5"/>
  <c r="N2711" i="5"/>
  <c r="O2711" i="5"/>
  <c r="P2711" i="5"/>
  <c r="N2736" i="5"/>
  <c r="O2736" i="5"/>
  <c r="P2736" i="5"/>
  <c r="N2741" i="5"/>
  <c r="O2741" i="5"/>
  <c r="P2741" i="5"/>
  <c r="O2771" i="5"/>
  <c r="P2771" i="5"/>
  <c r="N2771" i="5"/>
  <c r="N2776" i="5"/>
  <c r="O2776" i="5"/>
  <c r="P2776" i="5"/>
  <c r="N2785" i="5"/>
  <c r="O2785" i="5"/>
  <c r="P2785" i="5"/>
  <c r="N2794" i="5"/>
  <c r="O2794" i="5"/>
  <c r="P2794" i="5"/>
  <c r="N2798" i="5"/>
  <c r="O2798" i="5"/>
  <c r="P2798" i="5"/>
  <c r="O2819" i="5"/>
  <c r="P2819" i="5"/>
  <c r="N2819" i="5"/>
  <c r="O2839" i="5"/>
  <c r="P2839" i="5"/>
  <c r="N2839" i="5"/>
  <c r="O2843" i="5"/>
  <c r="P2843" i="5"/>
  <c r="N2843" i="5"/>
  <c r="N2880" i="5"/>
  <c r="O2880" i="5"/>
  <c r="P2880" i="5"/>
  <c r="N2889" i="5"/>
  <c r="O2889" i="5"/>
  <c r="P2889" i="5"/>
  <c r="N2898" i="5"/>
  <c r="O2898" i="5"/>
  <c r="P2898" i="5"/>
  <c r="O2907" i="5"/>
  <c r="P2907" i="5"/>
  <c r="N2907" i="5"/>
  <c r="O2911" i="5"/>
  <c r="P2911" i="5"/>
  <c r="N2911" i="5"/>
  <c r="N2924" i="5"/>
  <c r="O2924" i="5"/>
  <c r="P2924" i="5"/>
  <c r="N2928" i="5"/>
  <c r="O2928" i="5"/>
  <c r="P2928" i="5"/>
  <c r="N2948" i="5"/>
  <c r="O2948" i="5"/>
  <c r="P2948" i="5"/>
  <c r="N2952" i="5"/>
  <c r="O2952" i="5"/>
  <c r="P2952" i="5"/>
  <c r="N2956" i="5"/>
  <c r="O2956" i="5"/>
  <c r="P2956" i="5"/>
  <c r="N2968" i="5"/>
  <c r="O2968" i="5"/>
  <c r="P2968" i="5"/>
  <c r="N2973" i="5"/>
  <c r="O2973" i="5"/>
  <c r="P2973" i="5"/>
  <c r="N2982" i="5"/>
  <c r="O2982" i="5"/>
  <c r="P2982" i="5"/>
  <c r="N2990" i="5"/>
  <c r="O2990" i="5"/>
  <c r="P2990" i="5"/>
  <c r="N2994" i="5"/>
  <c r="O2994" i="5"/>
  <c r="P2994" i="5"/>
  <c r="N3009" i="5"/>
  <c r="O3009" i="5"/>
  <c r="P3009" i="5"/>
  <c r="N3013" i="5"/>
  <c r="O3013" i="5"/>
  <c r="P3013" i="5"/>
  <c r="N3017" i="5"/>
  <c r="O3017" i="5"/>
  <c r="P3017" i="5"/>
  <c r="N3021" i="5"/>
  <c r="O3021" i="5"/>
  <c r="P3021" i="5"/>
  <c r="N3025" i="5"/>
  <c r="O3025" i="5"/>
  <c r="P3025" i="5"/>
  <c r="N3041" i="5"/>
  <c r="O3041" i="5"/>
  <c r="P3041" i="5"/>
  <c r="N3045" i="5"/>
  <c r="O3045" i="5"/>
  <c r="P3045" i="5"/>
  <c r="N3066" i="5"/>
  <c r="O3066" i="5"/>
  <c r="P3066" i="5"/>
  <c r="N3070" i="5"/>
  <c r="O3070" i="5"/>
  <c r="P3070" i="5"/>
  <c r="N3078" i="5"/>
  <c r="O3078" i="5"/>
  <c r="P3078" i="5"/>
  <c r="N3082" i="5"/>
  <c r="O3082" i="5"/>
  <c r="P3082" i="5"/>
  <c r="N3086" i="5"/>
  <c r="O3086" i="5"/>
  <c r="P3086" i="5"/>
  <c r="N3094" i="5"/>
  <c r="O3094" i="5"/>
  <c r="P3094" i="5"/>
  <c r="N3098" i="5"/>
  <c r="O3098" i="5"/>
  <c r="P3098" i="5"/>
  <c r="N3130" i="5"/>
  <c r="O3130" i="5"/>
  <c r="P3130" i="5"/>
  <c r="N3146" i="5"/>
  <c r="O3146" i="5"/>
  <c r="P3146" i="5"/>
  <c r="N3150" i="5"/>
  <c r="O3150" i="5"/>
  <c r="P3150" i="5"/>
  <c r="N3154" i="5"/>
  <c r="O3154" i="5"/>
  <c r="P3154" i="5"/>
  <c r="N3158" i="5"/>
  <c r="O3158" i="5"/>
  <c r="P3158" i="5"/>
  <c r="N3166" i="5"/>
  <c r="O3166" i="5"/>
  <c r="P3166" i="5"/>
  <c r="N3170" i="5"/>
  <c r="O3170" i="5"/>
  <c r="P3170" i="5"/>
  <c r="N3174" i="5"/>
  <c r="O3174" i="5"/>
  <c r="P3174" i="5"/>
  <c r="N3198" i="5"/>
  <c r="O3198" i="5"/>
  <c r="P3198" i="5"/>
  <c r="N3202" i="5"/>
  <c r="O3202" i="5"/>
  <c r="P3202" i="5"/>
  <c r="N3206" i="5"/>
  <c r="O3206" i="5"/>
  <c r="P3206" i="5"/>
  <c r="O3219" i="5"/>
  <c r="P3219" i="5"/>
  <c r="N3219" i="5"/>
  <c r="O3223" i="5"/>
  <c r="P3223" i="5"/>
  <c r="N3223" i="5"/>
  <c r="N3236" i="5"/>
  <c r="O3236" i="5"/>
  <c r="P3236" i="5"/>
  <c r="N3240" i="5"/>
  <c r="O3240" i="5"/>
  <c r="P3240" i="5"/>
  <c r="N3256" i="5"/>
  <c r="O3256" i="5"/>
  <c r="P3256" i="5"/>
  <c r="N3260" i="5"/>
  <c r="O3260" i="5"/>
  <c r="P3260" i="5"/>
  <c r="N3273" i="5"/>
  <c r="O3273" i="5"/>
  <c r="P3273" i="5"/>
  <c r="N3277" i="5"/>
  <c r="O3277" i="5"/>
  <c r="P3277" i="5"/>
  <c r="N3281" i="5"/>
  <c r="O3281" i="5"/>
  <c r="P3281" i="5"/>
  <c r="N3306" i="5"/>
  <c r="O3306" i="5"/>
  <c r="P3306" i="5"/>
  <c r="N3333" i="5"/>
  <c r="O3333" i="5"/>
  <c r="P3333" i="5"/>
  <c r="N3337" i="5"/>
  <c r="O3337" i="5"/>
  <c r="P3337" i="5"/>
  <c r="N3341" i="5"/>
  <c r="O3341" i="5"/>
  <c r="P3341" i="5"/>
  <c r="N3357" i="5"/>
  <c r="O3357" i="5"/>
  <c r="P3357" i="5"/>
  <c r="N3382" i="5"/>
  <c r="O3382" i="5"/>
  <c r="P3382" i="5"/>
  <c r="O3395" i="5"/>
  <c r="P3395" i="5"/>
  <c r="N3395" i="5"/>
  <c r="O3399" i="5"/>
  <c r="P3399" i="5"/>
  <c r="N3399" i="5"/>
  <c r="N3883" i="5"/>
  <c r="N3879" i="5"/>
  <c r="N3875" i="5"/>
  <c r="N3871" i="5"/>
  <c r="N3867" i="5"/>
  <c r="N3863" i="5"/>
  <c r="N3859" i="5"/>
  <c r="N3855" i="5"/>
  <c r="N3851" i="5"/>
  <c r="N3847" i="5"/>
  <c r="N3843" i="5"/>
  <c r="N3839" i="5"/>
  <c r="N3835" i="5"/>
  <c r="N3831" i="5"/>
  <c r="N3827" i="5"/>
  <c r="N3823" i="5"/>
  <c r="N3819" i="5"/>
  <c r="N3815" i="5"/>
  <c r="N3811" i="5"/>
  <c r="N3807" i="5"/>
  <c r="N3803" i="5"/>
  <c r="N3799" i="5"/>
  <c r="N3795" i="5"/>
  <c r="N3791" i="5"/>
  <c r="N3787" i="5"/>
  <c r="N3783" i="5"/>
  <c r="N3779" i="5"/>
  <c r="N3775" i="5"/>
  <c r="N3771" i="5"/>
  <c r="N3767" i="5"/>
  <c r="N3763" i="5"/>
  <c r="N3759" i="5"/>
  <c r="N3755" i="5"/>
  <c r="N3751" i="5"/>
  <c r="N3747" i="5"/>
  <c r="N3743" i="5"/>
  <c r="N3739" i="5"/>
  <c r="N3735" i="5"/>
  <c r="N3731" i="5"/>
  <c r="N3727" i="5"/>
  <c r="N3723" i="5"/>
  <c r="N3719" i="5"/>
  <c r="N3715" i="5"/>
  <c r="N3711" i="5"/>
  <c r="N3707" i="5"/>
  <c r="N3703" i="5"/>
  <c r="N3699" i="5"/>
  <c r="N3695" i="5"/>
  <c r="N3691" i="5"/>
  <c r="N3687" i="5"/>
  <c r="N3683" i="5"/>
  <c r="N3679" i="5"/>
  <c r="N3675" i="5"/>
  <c r="N3671" i="5"/>
  <c r="N3667" i="5"/>
  <c r="N3663" i="5"/>
  <c r="N3659" i="5"/>
  <c r="N3655" i="5"/>
  <c r="N3651" i="5"/>
  <c r="N3647" i="5"/>
  <c r="N3643" i="5"/>
  <c r="N3639" i="5"/>
  <c r="N3635" i="5"/>
  <c r="N3631" i="5"/>
  <c r="N3627" i="5"/>
  <c r="N3623" i="5"/>
  <c r="N3619" i="5"/>
  <c r="N3615" i="5"/>
  <c r="N3611" i="5"/>
  <c r="N3607" i="5"/>
  <c r="N3603" i="5"/>
  <c r="N3599" i="5"/>
  <c r="N3595" i="5"/>
  <c r="N3591" i="5"/>
  <c r="N3587" i="5"/>
  <c r="N3583" i="5"/>
  <c r="N3579" i="5"/>
  <c r="N3575" i="5"/>
  <c r="N3571" i="5"/>
  <c r="N3567" i="5"/>
  <c r="N3563" i="5"/>
  <c r="N3559" i="5"/>
  <c r="N3555" i="5"/>
  <c r="N3551" i="5"/>
  <c r="N3547" i="5"/>
  <c r="N3543" i="5"/>
  <c r="N3539" i="5"/>
  <c r="N3535" i="5"/>
  <c r="N3531" i="5"/>
  <c r="N3527" i="5"/>
  <c r="N3523" i="5"/>
  <c r="N3519" i="5"/>
  <c r="N3515" i="5"/>
  <c r="N3511" i="5"/>
  <c r="N3507" i="5"/>
  <c r="N3503" i="5"/>
  <c r="N3499" i="5"/>
  <c r="N3495" i="5"/>
  <c r="N3491" i="5"/>
  <c r="N3487" i="5"/>
  <c r="N3483" i="5"/>
  <c r="N3479" i="5"/>
  <c r="N3475" i="5"/>
  <c r="N3471" i="5"/>
  <c r="N3467" i="5"/>
  <c r="N3463" i="5"/>
  <c r="N3459" i="5"/>
  <c r="N3455" i="5"/>
  <c r="N3451" i="5"/>
  <c r="N3447" i="5"/>
  <c r="N3443" i="5"/>
  <c r="N3439" i="5"/>
  <c r="N3435" i="5"/>
  <c r="N3431" i="5"/>
  <c r="N3427" i="5"/>
  <c r="N3423" i="5"/>
  <c r="N3419" i="5"/>
  <c r="N3415" i="5"/>
  <c r="N3411" i="5"/>
  <c r="N1995" i="5"/>
  <c r="O1995" i="5"/>
  <c r="P1995" i="5"/>
  <c r="N2016" i="5"/>
  <c r="O2016" i="5"/>
  <c r="P2016" i="5"/>
  <c r="N2020" i="5"/>
  <c r="O2020" i="5"/>
  <c r="P2020" i="5"/>
  <c r="N2024" i="5"/>
  <c r="O2024" i="5"/>
  <c r="P2024" i="5"/>
  <c r="N2028" i="5"/>
  <c r="O2028" i="5"/>
  <c r="P2028" i="5"/>
  <c r="N2036" i="5"/>
  <c r="O2036" i="5"/>
  <c r="P2036" i="5"/>
  <c r="N2061" i="5"/>
  <c r="O2061" i="5"/>
  <c r="P2061" i="5"/>
  <c r="N2065" i="5"/>
  <c r="O2065" i="5"/>
  <c r="P2065" i="5"/>
  <c r="N2073" i="5"/>
  <c r="O2073" i="5"/>
  <c r="P2073" i="5"/>
  <c r="N2081" i="5"/>
  <c r="O2081" i="5"/>
  <c r="P2081" i="5"/>
  <c r="N2085" i="5"/>
  <c r="O2085" i="5"/>
  <c r="P2085" i="5"/>
  <c r="N2124" i="5"/>
  <c r="O2124" i="5"/>
  <c r="P2124" i="5"/>
  <c r="N2128" i="5"/>
  <c r="O2128" i="5"/>
  <c r="P2128" i="5"/>
  <c r="N2144" i="5"/>
  <c r="O2144" i="5"/>
  <c r="P2144" i="5"/>
  <c r="N2149" i="5"/>
  <c r="O2149" i="5"/>
  <c r="P2149" i="5"/>
  <c r="O2154" i="5"/>
  <c r="P2154" i="5"/>
  <c r="N2154" i="5"/>
  <c r="N2169" i="5"/>
  <c r="O2169" i="5"/>
  <c r="P2169" i="5"/>
  <c r="O2174" i="5"/>
  <c r="P2174" i="5"/>
  <c r="N2174" i="5"/>
  <c r="N2179" i="5"/>
  <c r="O2179" i="5"/>
  <c r="P2179" i="5"/>
  <c r="N2184" i="5"/>
  <c r="O2184" i="5"/>
  <c r="P2184" i="5"/>
  <c r="N2193" i="5"/>
  <c r="O2193" i="5"/>
  <c r="P2193" i="5"/>
  <c r="O2202" i="5"/>
  <c r="P2202" i="5"/>
  <c r="N2202" i="5"/>
  <c r="N2220" i="5"/>
  <c r="O2220" i="5"/>
  <c r="P2220" i="5"/>
  <c r="N2241" i="5"/>
  <c r="O2241" i="5"/>
  <c r="P2241" i="5"/>
  <c r="N2245" i="5"/>
  <c r="O2245" i="5"/>
  <c r="P2245" i="5"/>
  <c r="N2249" i="5"/>
  <c r="O2249" i="5"/>
  <c r="P2249" i="5"/>
  <c r="N2253" i="5"/>
  <c r="O2253" i="5"/>
  <c r="P2253" i="5"/>
  <c r="N2257" i="5"/>
  <c r="O2257" i="5"/>
  <c r="P2257" i="5"/>
  <c r="O2294" i="5"/>
  <c r="P2294" i="5"/>
  <c r="N2294" i="5"/>
  <c r="O2298" i="5"/>
  <c r="P2298" i="5"/>
  <c r="N2298" i="5"/>
  <c r="O2302" i="5"/>
  <c r="P2302" i="5"/>
  <c r="N2302" i="5"/>
  <c r="N2337" i="5"/>
  <c r="O2337" i="5"/>
  <c r="P2337" i="5"/>
  <c r="N2341" i="5"/>
  <c r="O2341" i="5"/>
  <c r="P2341" i="5"/>
  <c r="N2345" i="5"/>
  <c r="O2345" i="5"/>
  <c r="P2345" i="5"/>
  <c r="N2349" i="5"/>
  <c r="O2349" i="5"/>
  <c r="P2349" i="5"/>
  <c r="N2353" i="5"/>
  <c r="O2353" i="5"/>
  <c r="P2353" i="5"/>
  <c r="O2358" i="5"/>
  <c r="P2358" i="5"/>
  <c r="N2358" i="5"/>
  <c r="O2362" i="5"/>
  <c r="P2362" i="5"/>
  <c r="N2362" i="5"/>
  <c r="N2375" i="5"/>
  <c r="O2375" i="5"/>
  <c r="P2375" i="5"/>
  <c r="O2386" i="5"/>
  <c r="P2386" i="5"/>
  <c r="N2386" i="5"/>
  <c r="N2400" i="5"/>
  <c r="O2400" i="5"/>
  <c r="P2400" i="5"/>
  <c r="N2409" i="5"/>
  <c r="O2409" i="5"/>
  <c r="P2409" i="5"/>
  <c r="N2417" i="5"/>
  <c r="O2417" i="5"/>
  <c r="P2417" i="5"/>
  <c r="N2433" i="5"/>
  <c r="O2433" i="5"/>
  <c r="P2433" i="5"/>
  <c r="O2450" i="5"/>
  <c r="P2450" i="5"/>
  <c r="N2450" i="5"/>
  <c r="O2454" i="5"/>
  <c r="P2454" i="5"/>
  <c r="N2454" i="5"/>
  <c r="O2458" i="5"/>
  <c r="P2458" i="5"/>
  <c r="N2458" i="5"/>
  <c r="O2462" i="5"/>
  <c r="P2462" i="5"/>
  <c r="N2462" i="5"/>
  <c r="O2466" i="5"/>
  <c r="P2466" i="5"/>
  <c r="N2466" i="5"/>
  <c r="N2479" i="5"/>
  <c r="O2479" i="5"/>
  <c r="P2479" i="5"/>
  <c r="N2483" i="5"/>
  <c r="O2483" i="5"/>
  <c r="P2483" i="5"/>
  <c r="N2508" i="5"/>
  <c r="O2508" i="5"/>
  <c r="P2508" i="5"/>
  <c r="N2512" i="5"/>
  <c r="O2512" i="5"/>
  <c r="P2512" i="5"/>
  <c r="N2533" i="5"/>
  <c r="O2533" i="5"/>
  <c r="P2533" i="5"/>
  <c r="N2537" i="5"/>
  <c r="O2537" i="5"/>
  <c r="P2537" i="5"/>
  <c r="N2541" i="5"/>
  <c r="O2541" i="5"/>
  <c r="P2541" i="5"/>
  <c r="N2545" i="5"/>
  <c r="O2545" i="5"/>
  <c r="P2545" i="5"/>
  <c r="N2549" i="5"/>
  <c r="O2549" i="5"/>
  <c r="P2549" i="5"/>
  <c r="N2557" i="5"/>
  <c r="O2557" i="5"/>
  <c r="P2557" i="5"/>
  <c r="N2561" i="5"/>
  <c r="O2561" i="5"/>
  <c r="P2561" i="5"/>
  <c r="N2565" i="5"/>
  <c r="O2565" i="5"/>
  <c r="P2565" i="5"/>
  <c r="O2602" i="5"/>
  <c r="P2602" i="5"/>
  <c r="N2602" i="5"/>
  <c r="N2640" i="5"/>
  <c r="O2640" i="5"/>
  <c r="P2640" i="5"/>
  <c r="N2652" i="5"/>
  <c r="O2652" i="5"/>
  <c r="P2652" i="5"/>
  <c r="N2661" i="5"/>
  <c r="O2661" i="5"/>
  <c r="P2661" i="5"/>
  <c r="O2682" i="5"/>
  <c r="P2682" i="5"/>
  <c r="N2682" i="5"/>
  <c r="O2698" i="5"/>
  <c r="P2698" i="5"/>
  <c r="N2698" i="5"/>
  <c r="N2707" i="5"/>
  <c r="O2707" i="5"/>
  <c r="P2707" i="5"/>
  <c r="N2715" i="5"/>
  <c r="O2715" i="5"/>
  <c r="P2715" i="5"/>
  <c r="N2724" i="5"/>
  <c r="O2724" i="5"/>
  <c r="P2724" i="5"/>
  <c r="N2728" i="5"/>
  <c r="O2728" i="5"/>
  <c r="P2728" i="5"/>
  <c r="N2732" i="5"/>
  <c r="O2732" i="5"/>
  <c r="P2732" i="5"/>
  <c r="N2746" i="5"/>
  <c r="O2746" i="5"/>
  <c r="P2746" i="5"/>
  <c r="N2750" i="5"/>
  <c r="O2750" i="5"/>
  <c r="P2750" i="5"/>
  <c r="O2767" i="5"/>
  <c r="P2767" i="5"/>
  <c r="N2767" i="5"/>
  <c r="N2781" i="5"/>
  <c r="O2781" i="5"/>
  <c r="P2781" i="5"/>
  <c r="O2815" i="5"/>
  <c r="P2815" i="5"/>
  <c r="N2815" i="5"/>
  <c r="O2847" i="5"/>
  <c r="P2847" i="5"/>
  <c r="N2847" i="5"/>
  <c r="O2851" i="5"/>
  <c r="P2851" i="5"/>
  <c r="N2851" i="5"/>
  <c r="O2855" i="5"/>
  <c r="P2855" i="5"/>
  <c r="N2855" i="5"/>
  <c r="O2859" i="5"/>
  <c r="P2859" i="5"/>
  <c r="N2859" i="5"/>
  <c r="O2863" i="5"/>
  <c r="P2863" i="5"/>
  <c r="N2863" i="5"/>
  <c r="O2867" i="5"/>
  <c r="P2867" i="5"/>
  <c r="N2867" i="5"/>
  <c r="N2916" i="5"/>
  <c r="O2916" i="5"/>
  <c r="P2916" i="5"/>
  <c r="N2920" i="5"/>
  <c r="O2920" i="5"/>
  <c r="P2920" i="5"/>
  <c r="N2960" i="5"/>
  <c r="O2960" i="5"/>
  <c r="P2960" i="5"/>
  <c r="N2964" i="5"/>
  <c r="O2964" i="5"/>
  <c r="P2964" i="5"/>
  <c r="N2998" i="5"/>
  <c r="O2998" i="5"/>
  <c r="P2998" i="5"/>
  <c r="N3029" i="5"/>
  <c r="O3029" i="5"/>
  <c r="P3029" i="5"/>
  <c r="N3033" i="5"/>
  <c r="O3033" i="5"/>
  <c r="P3033" i="5"/>
  <c r="N3037" i="5"/>
  <c r="O3037" i="5"/>
  <c r="P3037" i="5"/>
  <c r="N3062" i="5"/>
  <c r="O3062" i="5"/>
  <c r="P3062" i="5"/>
  <c r="N3090" i="5"/>
  <c r="O3090" i="5"/>
  <c r="P3090" i="5"/>
  <c r="N3102" i="5"/>
  <c r="O3102" i="5"/>
  <c r="P3102" i="5"/>
  <c r="N3118" i="5"/>
  <c r="O3118" i="5"/>
  <c r="P3118" i="5"/>
  <c r="N3122" i="5"/>
  <c r="O3122" i="5"/>
  <c r="P3122" i="5"/>
  <c r="N3134" i="5"/>
  <c r="O3134" i="5"/>
  <c r="P3134" i="5"/>
  <c r="N3138" i="5"/>
  <c r="O3138" i="5"/>
  <c r="P3138" i="5"/>
  <c r="N3142" i="5"/>
  <c r="O3142" i="5"/>
  <c r="P3142" i="5"/>
  <c r="N3162" i="5"/>
  <c r="O3162" i="5"/>
  <c r="P3162" i="5"/>
  <c r="N3178" i="5"/>
  <c r="O3178" i="5"/>
  <c r="P3178" i="5"/>
  <c r="N3186" i="5"/>
  <c r="O3186" i="5"/>
  <c r="P3186" i="5"/>
  <c r="N3190" i="5"/>
  <c r="O3190" i="5"/>
  <c r="P3190" i="5"/>
  <c r="N3194" i="5"/>
  <c r="O3194" i="5"/>
  <c r="P3194" i="5"/>
  <c r="O3211" i="5"/>
  <c r="P3211" i="5"/>
  <c r="N3211" i="5"/>
  <c r="N3228" i="5"/>
  <c r="O3228" i="5"/>
  <c r="P3228" i="5"/>
  <c r="N3232" i="5"/>
  <c r="O3232" i="5"/>
  <c r="P3232" i="5"/>
  <c r="N3245" i="5"/>
  <c r="O3245" i="5"/>
  <c r="P3245" i="5"/>
  <c r="N3265" i="5"/>
  <c r="O3265" i="5"/>
  <c r="P3265" i="5"/>
  <c r="N3269" i="5"/>
  <c r="O3269" i="5"/>
  <c r="P3269" i="5"/>
  <c r="N3294" i="5"/>
  <c r="O3294" i="5"/>
  <c r="P3294" i="5"/>
  <c r="N3298" i="5"/>
  <c r="O3298" i="5"/>
  <c r="P3298" i="5"/>
  <c r="N3302" i="5"/>
  <c r="O3302" i="5"/>
  <c r="P3302" i="5"/>
  <c r="N3310" i="5"/>
  <c r="O3310" i="5"/>
  <c r="P3310" i="5"/>
  <c r="N3314" i="5"/>
  <c r="O3314" i="5"/>
  <c r="P3314" i="5"/>
  <c r="N3345" i="5"/>
  <c r="O3345" i="5"/>
  <c r="P3345" i="5"/>
  <c r="N3349" i="5"/>
  <c r="O3349" i="5"/>
  <c r="P3349" i="5"/>
  <c r="N3353" i="5"/>
  <c r="O3353" i="5"/>
  <c r="P3353" i="5"/>
  <c r="N3362" i="5"/>
  <c r="O3362" i="5"/>
  <c r="P3362" i="5"/>
  <c r="O3375" i="5"/>
  <c r="P3375" i="5"/>
  <c r="N3375" i="5"/>
  <c r="O3387" i="5"/>
  <c r="P3387" i="5"/>
  <c r="N3387" i="5"/>
  <c r="O3391" i="5"/>
  <c r="P3391" i="5"/>
  <c r="N3391" i="5"/>
  <c r="O3403" i="5"/>
  <c r="P3403" i="5"/>
  <c r="N3403" i="5"/>
  <c r="O3407" i="5"/>
  <c r="P3407" i="5"/>
  <c r="N3407" i="5"/>
  <c r="P3882" i="5"/>
  <c r="P3878" i="5"/>
  <c r="P3874" i="5"/>
  <c r="P3870" i="5"/>
  <c r="P3866" i="5"/>
  <c r="P3862" i="5"/>
  <c r="P3858" i="5"/>
  <c r="P3854" i="5"/>
  <c r="P3850" i="5"/>
  <c r="P3846" i="5"/>
  <c r="P3842" i="5"/>
  <c r="P3838" i="5"/>
  <c r="P3834" i="5"/>
  <c r="P3830" i="5"/>
  <c r="P3826" i="5"/>
  <c r="P3822" i="5"/>
  <c r="P3818" i="5"/>
  <c r="P3814" i="5"/>
  <c r="P3810" i="5"/>
  <c r="P3806" i="5"/>
  <c r="P3802" i="5"/>
  <c r="P3798" i="5"/>
  <c r="P3794" i="5"/>
  <c r="P3790" i="5"/>
  <c r="P3786" i="5"/>
  <c r="P3782" i="5"/>
  <c r="P3778" i="5"/>
  <c r="P3774" i="5"/>
  <c r="P3770" i="5"/>
  <c r="P3766" i="5"/>
  <c r="P3762" i="5"/>
  <c r="P3758" i="5"/>
  <c r="P3754" i="5"/>
  <c r="P3750" i="5"/>
  <c r="P3746" i="5"/>
  <c r="P3742" i="5"/>
  <c r="P3738" i="5"/>
  <c r="P3734" i="5"/>
  <c r="P3730" i="5"/>
  <c r="P3726" i="5"/>
  <c r="P3722" i="5"/>
  <c r="P3718" i="5"/>
  <c r="P3714" i="5"/>
  <c r="P3710" i="5"/>
  <c r="P3706" i="5"/>
  <c r="P3702" i="5"/>
  <c r="P3698" i="5"/>
  <c r="P3694" i="5"/>
  <c r="P3690" i="5"/>
  <c r="P3686" i="5"/>
  <c r="P3682" i="5"/>
  <c r="P3678" i="5"/>
  <c r="P3674" i="5"/>
  <c r="P3670" i="5"/>
  <c r="P3666" i="5"/>
  <c r="P3662" i="5"/>
  <c r="P3658" i="5"/>
  <c r="P3654" i="5"/>
  <c r="P3650" i="5"/>
  <c r="P3646" i="5"/>
  <c r="P3642" i="5"/>
  <c r="P3638" i="5"/>
  <c r="P3634" i="5"/>
  <c r="P3630" i="5"/>
  <c r="P3626" i="5"/>
  <c r="P3622" i="5"/>
  <c r="P3618" i="5"/>
  <c r="P3614" i="5"/>
  <c r="P3610" i="5"/>
  <c r="P3606" i="5"/>
  <c r="P3602" i="5"/>
  <c r="P3598" i="5"/>
  <c r="P3594" i="5"/>
  <c r="P3590" i="5"/>
  <c r="P3586" i="5"/>
  <c r="P3582" i="5"/>
  <c r="P3578" i="5"/>
  <c r="P3574" i="5"/>
  <c r="P3570" i="5"/>
  <c r="P3566" i="5"/>
  <c r="P3562" i="5"/>
  <c r="P3558" i="5"/>
  <c r="P3554" i="5"/>
  <c r="P3550" i="5"/>
  <c r="P3546" i="5"/>
  <c r="P3542" i="5"/>
  <c r="P3538" i="5"/>
  <c r="P3534" i="5"/>
  <c r="P3530" i="5"/>
  <c r="P3526" i="5"/>
  <c r="P3522" i="5"/>
  <c r="P3518" i="5"/>
  <c r="P3514" i="5"/>
  <c r="P3510" i="5"/>
  <c r="P3506" i="5"/>
  <c r="P3502" i="5"/>
  <c r="P3498" i="5"/>
  <c r="P3494" i="5"/>
  <c r="P3490" i="5"/>
  <c r="P3486" i="5"/>
  <c r="P3482" i="5"/>
  <c r="P3478" i="5"/>
  <c r="P3474" i="5"/>
  <c r="P3470" i="5"/>
  <c r="P3466" i="5"/>
  <c r="P3462" i="5"/>
  <c r="P3458" i="5"/>
  <c r="P3454" i="5"/>
  <c r="P3450" i="5"/>
  <c r="P3446" i="5"/>
  <c r="P3442" i="5"/>
  <c r="P3438" i="5"/>
  <c r="P3434" i="5"/>
  <c r="P3430" i="5"/>
  <c r="P3426" i="5"/>
  <c r="P3422" i="5"/>
  <c r="P3418" i="5"/>
  <c r="P3414" i="5"/>
  <c r="P3410" i="5"/>
  <c r="P1982" i="5"/>
  <c r="N1982" i="5"/>
  <c r="O1982" i="5"/>
  <c r="N2000" i="5"/>
  <c r="O2000" i="5"/>
  <c r="P2000" i="5"/>
  <c r="N2032" i="5"/>
  <c r="O2032" i="5"/>
  <c r="P2032" i="5"/>
  <c r="N2045" i="5"/>
  <c r="O2045" i="5"/>
  <c r="P2045" i="5"/>
  <c r="N2049" i="5"/>
  <c r="O2049" i="5"/>
  <c r="P2049" i="5"/>
  <c r="N2053" i="5"/>
  <c r="O2053" i="5"/>
  <c r="P2053" i="5"/>
  <c r="N2057" i="5"/>
  <c r="O2057" i="5"/>
  <c r="P2057" i="5"/>
  <c r="N2089" i="5"/>
  <c r="O2089" i="5"/>
  <c r="P2089" i="5"/>
  <c r="N2093" i="5"/>
  <c r="O2093" i="5"/>
  <c r="P2093" i="5"/>
  <c r="N2097" i="5"/>
  <c r="O2097" i="5"/>
  <c r="P2097" i="5"/>
  <c r="N2101" i="5"/>
  <c r="O2101" i="5"/>
  <c r="P2101" i="5"/>
  <c r="N2105" i="5"/>
  <c r="O2105" i="5"/>
  <c r="P2105" i="5"/>
  <c r="N2109" i="5"/>
  <c r="O2109" i="5"/>
  <c r="P2109" i="5"/>
  <c r="N2132" i="5"/>
  <c r="O2132" i="5"/>
  <c r="P2132" i="5"/>
  <c r="N2136" i="5"/>
  <c r="O2136" i="5"/>
  <c r="P2136" i="5"/>
  <c r="N2140" i="5"/>
  <c r="O2140" i="5"/>
  <c r="P2140" i="5"/>
  <c r="N2159" i="5"/>
  <c r="O2159" i="5"/>
  <c r="P2159" i="5"/>
  <c r="N2164" i="5"/>
  <c r="O2164" i="5"/>
  <c r="P2164" i="5"/>
  <c r="N2189" i="5"/>
  <c r="O2189" i="5"/>
  <c r="P2189" i="5"/>
  <c r="O2198" i="5"/>
  <c r="P2198" i="5"/>
  <c r="N2198" i="5"/>
  <c r="N2211" i="5"/>
  <c r="O2211" i="5"/>
  <c r="P2211" i="5"/>
  <c r="N2216" i="5"/>
  <c r="O2216" i="5"/>
  <c r="P2216" i="5"/>
  <c r="N2224" i="5"/>
  <c r="O2224" i="5"/>
  <c r="P2224" i="5"/>
  <c r="N2229" i="5"/>
  <c r="O2229" i="5"/>
  <c r="P2229" i="5"/>
  <c r="O2266" i="5"/>
  <c r="P2266" i="5"/>
  <c r="N2266" i="5"/>
  <c r="N2275" i="5"/>
  <c r="O2275" i="5"/>
  <c r="P2275" i="5"/>
  <c r="N2279" i="5"/>
  <c r="O2279" i="5"/>
  <c r="P2279" i="5"/>
  <c r="N2283" i="5"/>
  <c r="O2283" i="5"/>
  <c r="P2283" i="5"/>
  <c r="N2287" i="5"/>
  <c r="O2287" i="5"/>
  <c r="P2287" i="5"/>
  <c r="O2306" i="5"/>
  <c r="P2306" i="5"/>
  <c r="N2306" i="5"/>
  <c r="O2310" i="5"/>
  <c r="P2310" i="5"/>
  <c r="N2310" i="5"/>
  <c r="O2314" i="5"/>
  <c r="P2314" i="5"/>
  <c r="N2314" i="5"/>
  <c r="O2318" i="5"/>
  <c r="P2318" i="5"/>
  <c r="N2318" i="5"/>
  <c r="N2391" i="5"/>
  <c r="O2391" i="5"/>
  <c r="P2391" i="5"/>
  <c r="N2396" i="5"/>
  <c r="O2396" i="5"/>
  <c r="P2396" i="5"/>
  <c r="O2442" i="5"/>
  <c r="P2442" i="5"/>
  <c r="N2442" i="5"/>
  <c r="O2446" i="5"/>
  <c r="P2446" i="5"/>
  <c r="N2446" i="5"/>
  <c r="N2471" i="5"/>
  <c r="O2471" i="5"/>
  <c r="P2471" i="5"/>
  <c r="N2475" i="5"/>
  <c r="O2475" i="5"/>
  <c r="P2475" i="5"/>
  <c r="N2496" i="5"/>
  <c r="O2496" i="5"/>
  <c r="P2496" i="5"/>
  <c r="N2500" i="5"/>
  <c r="O2500" i="5"/>
  <c r="P2500" i="5"/>
  <c r="N2504" i="5"/>
  <c r="O2504" i="5"/>
  <c r="P2504" i="5"/>
  <c r="N2525" i="5"/>
  <c r="O2525" i="5"/>
  <c r="P2525" i="5"/>
  <c r="N2529" i="5"/>
  <c r="O2529" i="5"/>
  <c r="P2529" i="5"/>
  <c r="O2574" i="5"/>
  <c r="P2574" i="5"/>
  <c r="N2574" i="5"/>
  <c r="O2578" i="5"/>
  <c r="P2578" i="5"/>
  <c r="N2578" i="5"/>
  <c r="O2598" i="5"/>
  <c r="P2598" i="5"/>
  <c r="N2598" i="5"/>
  <c r="N2619" i="5"/>
  <c r="O2619" i="5"/>
  <c r="P2619" i="5"/>
  <c r="N2627" i="5"/>
  <c r="O2627" i="5"/>
  <c r="P2627" i="5"/>
  <c r="N2636" i="5"/>
  <c r="O2636" i="5"/>
  <c r="P2636" i="5"/>
  <c r="N2657" i="5"/>
  <c r="O2657" i="5"/>
  <c r="P2657" i="5"/>
  <c r="O2666" i="5"/>
  <c r="P2666" i="5"/>
  <c r="N2666" i="5"/>
  <c r="O2674" i="5"/>
  <c r="P2674" i="5"/>
  <c r="N2674" i="5"/>
  <c r="O2694" i="5"/>
  <c r="P2694" i="5"/>
  <c r="N2694" i="5"/>
  <c r="N2703" i="5"/>
  <c r="O2703" i="5"/>
  <c r="P2703" i="5"/>
  <c r="N2737" i="5"/>
  <c r="O2737" i="5"/>
  <c r="P2737" i="5"/>
  <c r="N2742" i="5"/>
  <c r="O2742" i="5"/>
  <c r="P2742" i="5"/>
  <c r="N2754" i="5"/>
  <c r="O2754" i="5"/>
  <c r="P2754" i="5"/>
  <c r="N2758" i="5"/>
  <c r="O2758" i="5"/>
  <c r="P2758" i="5"/>
  <c r="N2762" i="5"/>
  <c r="O2762" i="5"/>
  <c r="P2762" i="5"/>
  <c r="N2790" i="5"/>
  <c r="O2790" i="5"/>
  <c r="P2790" i="5"/>
  <c r="O2799" i="5"/>
  <c r="P2799" i="5"/>
  <c r="N2799" i="5"/>
  <c r="O2803" i="5"/>
  <c r="P2803" i="5"/>
  <c r="N2803" i="5"/>
  <c r="O2807" i="5"/>
  <c r="P2807" i="5"/>
  <c r="N2807" i="5"/>
  <c r="O2811" i="5"/>
  <c r="P2811" i="5"/>
  <c r="N2811" i="5"/>
  <c r="N2824" i="5"/>
  <c r="O2824" i="5"/>
  <c r="P2824" i="5"/>
  <c r="N2828" i="5"/>
  <c r="O2828" i="5"/>
  <c r="P2828" i="5"/>
  <c r="N2832" i="5"/>
  <c r="O2832" i="5"/>
  <c r="P2832" i="5"/>
  <c r="N2836" i="5"/>
  <c r="O2836" i="5"/>
  <c r="P2836" i="5"/>
  <c r="N2872" i="5"/>
  <c r="O2872" i="5"/>
  <c r="P2872" i="5"/>
  <c r="N2876" i="5"/>
  <c r="O2876" i="5"/>
  <c r="P2876" i="5"/>
  <c r="N2885" i="5"/>
  <c r="O2885" i="5"/>
  <c r="P2885" i="5"/>
  <c r="N2890" i="5"/>
  <c r="O2890" i="5"/>
  <c r="P2890" i="5"/>
  <c r="N2894" i="5"/>
  <c r="O2894" i="5"/>
  <c r="P2894" i="5"/>
  <c r="O2899" i="5"/>
  <c r="P2899" i="5"/>
  <c r="N2899" i="5"/>
  <c r="O2903" i="5"/>
  <c r="P2903" i="5"/>
  <c r="N2903" i="5"/>
  <c r="N2912" i="5"/>
  <c r="O2912" i="5"/>
  <c r="P2912" i="5"/>
  <c r="N2929" i="5"/>
  <c r="O2929" i="5"/>
  <c r="P2929" i="5"/>
  <c r="N2933" i="5"/>
  <c r="O2933" i="5"/>
  <c r="P2933" i="5"/>
  <c r="N2937" i="5"/>
  <c r="O2937" i="5"/>
  <c r="P2937" i="5"/>
  <c r="N2941" i="5"/>
  <c r="O2941" i="5"/>
  <c r="P2941" i="5"/>
  <c r="N2945" i="5"/>
  <c r="O2945" i="5"/>
  <c r="P2945" i="5"/>
  <c r="N2969" i="5"/>
  <c r="O2969" i="5"/>
  <c r="P2969" i="5"/>
  <c r="N2978" i="5"/>
  <c r="O2978" i="5"/>
  <c r="P2978" i="5"/>
  <c r="O2983" i="5"/>
  <c r="P2983" i="5"/>
  <c r="N2983" i="5"/>
  <c r="O2987" i="5"/>
  <c r="P2987" i="5"/>
  <c r="N2987" i="5"/>
  <c r="N3002" i="5"/>
  <c r="O3002" i="5"/>
  <c r="P3002" i="5"/>
  <c r="N3006" i="5"/>
  <c r="O3006" i="5"/>
  <c r="P3006" i="5"/>
  <c r="N3050" i="5"/>
  <c r="O3050" i="5"/>
  <c r="P3050" i="5"/>
  <c r="N3054" i="5"/>
  <c r="O3054" i="5"/>
  <c r="P3054" i="5"/>
  <c r="N3058" i="5"/>
  <c r="O3058" i="5"/>
  <c r="P3058" i="5"/>
  <c r="O3075" i="5"/>
  <c r="P3075" i="5"/>
  <c r="N3075" i="5"/>
  <c r="N3106" i="5"/>
  <c r="O3106" i="5"/>
  <c r="P3106" i="5"/>
  <c r="N3110" i="5"/>
  <c r="O3110" i="5"/>
  <c r="P3110" i="5"/>
  <c r="N3114" i="5"/>
  <c r="O3114" i="5"/>
  <c r="P3114" i="5"/>
  <c r="N3126" i="5"/>
  <c r="O3126" i="5"/>
  <c r="P3126" i="5"/>
  <c r="O3171" i="5"/>
  <c r="P3171" i="5"/>
  <c r="N3171" i="5"/>
  <c r="N3182" i="5"/>
  <c r="O3182" i="5"/>
  <c r="P3182" i="5"/>
  <c r="O3207" i="5"/>
  <c r="P3207" i="5"/>
  <c r="N3207" i="5"/>
  <c r="O3215" i="5"/>
  <c r="P3215" i="5"/>
  <c r="N3215" i="5"/>
  <c r="N3241" i="5"/>
  <c r="O3241" i="5"/>
  <c r="P3241" i="5"/>
  <c r="N3249" i="5"/>
  <c r="O3249" i="5"/>
  <c r="P3249" i="5"/>
  <c r="N3253" i="5"/>
  <c r="O3253" i="5"/>
  <c r="P3253" i="5"/>
  <c r="N3257" i="5"/>
  <c r="O3257" i="5"/>
  <c r="P3257" i="5"/>
  <c r="N3286" i="5"/>
  <c r="O3286" i="5"/>
  <c r="P3286" i="5"/>
  <c r="N3290" i="5"/>
  <c r="O3290" i="5"/>
  <c r="P3290" i="5"/>
  <c r="N3318" i="5"/>
  <c r="O3318" i="5"/>
  <c r="P3318" i="5"/>
  <c r="N3322" i="5"/>
  <c r="O3322" i="5"/>
  <c r="P3322" i="5"/>
  <c r="N3326" i="5"/>
  <c r="O3326" i="5"/>
  <c r="P3326" i="5"/>
  <c r="N3330" i="5"/>
  <c r="O3330" i="5"/>
  <c r="P3330" i="5"/>
  <c r="O3371" i="5"/>
  <c r="P3371" i="5"/>
  <c r="N3371" i="5"/>
  <c r="O3379" i="5"/>
  <c r="P3379" i="5"/>
  <c r="N3379" i="5"/>
  <c r="O3383" i="5"/>
  <c r="P3383" i="5"/>
  <c r="N3383" i="5"/>
  <c r="O3882" i="5"/>
  <c r="O3878" i="5"/>
  <c r="O3874" i="5"/>
  <c r="O3870" i="5"/>
  <c r="O3866" i="5"/>
  <c r="O3862" i="5"/>
  <c r="O3858" i="5"/>
  <c r="O3854" i="5"/>
  <c r="O3850" i="5"/>
  <c r="O3846" i="5"/>
  <c r="O3842" i="5"/>
  <c r="O3838" i="5"/>
  <c r="O3834" i="5"/>
  <c r="O3830" i="5"/>
  <c r="O3826" i="5"/>
  <c r="O3822" i="5"/>
  <c r="O3818" i="5"/>
  <c r="O3814" i="5"/>
  <c r="O3810" i="5"/>
  <c r="O3806" i="5"/>
  <c r="O3802" i="5"/>
  <c r="O3798" i="5"/>
  <c r="O3794" i="5"/>
  <c r="O3790" i="5"/>
  <c r="O3786" i="5"/>
  <c r="O3782" i="5"/>
  <c r="O3778" i="5"/>
  <c r="O3774" i="5"/>
  <c r="O3770" i="5"/>
  <c r="O3766" i="5"/>
  <c r="O3762" i="5"/>
  <c r="O3758" i="5"/>
  <c r="O3754" i="5"/>
  <c r="O3750" i="5"/>
  <c r="O3746" i="5"/>
  <c r="O3742" i="5"/>
  <c r="O3738" i="5"/>
  <c r="O3734" i="5"/>
  <c r="O3730" i="5"/>
  <c r="O3726" i="5"/>
  <c r="O3722" i="5"/>
  <c r="O3718" i="5"/>
  <c r="O3714" i="5"/>
  <c r="O3710" i="5"/>
  <c r="O3706" i="5"/>
  <c r="O3702" i="5"/>
  <c r="O3698" i="5"/>
  <c r="O3694" i="5"/>
  <c r="O3690" i="5"/>
  <c r="O3686" i="5"/>
  <c r="O3682" i="5"/>
  <c r="O3678" i="5"/>
  <c r="O3674" i="5"/>
  <c r="O3670" i="5"/>
  <c r="O3666" i="5"/>
  <c r="O3662" i="5"/>
  <c r="O3658" i="5"/>
  <c r="O3654" i="5"/>
  <c r="O3650" i="5"/>
  <c r="O3646" i="5"/>
  <c r="O3642" i="5"/>
  <c r="O3638" i="5"/>
  <c r="O3634" i="5"/>
  <c r="O3630" i="5"/>
  <c r="O3626" i="5"/>
  <c r="O3622" i="5"/>
  <c r="O3618" i="5"/>
  <c r="O3614" i="5"/>
  <c r="O3610" i="5"/>
  <c r="O3606" i="5"/>
  <c r="O3602" i="5"/>
  <c r="O3598" i="5"/>
  <c r="O3594" i="5"/>
  <c r="O3590" i="5"/>
  <c r="O3586" i="5"/>
  <c r="O3582" i="5"/>
  <c r="O3578" i="5"/>
  <c r="O3574" i="5"/>
  <c r="O3570" i="5"/>
  <c r="O3566" i="5"/>
  <c r="O3562" i="5"/>
  <c r="O3558" i="5"/>
  <c r="O3554" i="5"/>
  <c r="O3550" i="5"/>
  <c r="O3546" i="5"/>
  <c r="O3542" i="5"/>
  <c r="O3538" i="5"/>
  <c r="O3534" i="5"/>
  <c r="O3530" i="5"/>
  <c r="O3526" i="5"/>
  <c r="O3522" i="5"/>
  <c r="O3518" i="5"/>
  <c r="O3514" i="5"/>
  <c r="O3510" i="5"/>
  <c r="O3506" i="5"/>
  <c r="O3502" i="5"/>
  <c r="O3498" i="5"/>
  <c r="O3494" i="5"/>
  <c r="O3490" i="5"/>
  <c r="O3486" i="5"/>
  <c r="O3482" i="5"/>
  <c r="O3478" i="5"/>
  <c r="O3474" i="5"/>
  <c r="O3470" i="5"/>
  <c r="O3466" i="5"/>
  <c r="O3462" i="5"/>
  <c r="O3458" i="5"/>
  <c r="O3454" i="5"/>
  <c r="O3450" i="5"/>
  <c r="O3446" i="5"/>
  <c r="O3442" i="5"/>
  <c r="O3438" i="5"/>
  <c r="O3434" i="5"/>
  <c r="O3430" i="5"/>
  <c r="O3426" i="5"/>
  <c r="O3422" i="5"/>
  <c r="O3418" i="5"/>
  <c r="O3414" i="5"/>
  <c r="O3410" i="5"/>
  <c r="P1978" i="5"/>
  <c r="N1978" i="5"/>
  <c r="O1978" i="5"/>
  <c r="N1987" i="5"/>
  <c r="O1987" i="5"/>
  <c r="P1987" i="5"/>
  <c r="N1991" i="5"/>
  <c r="O1991" i="5"/>
  <c r="P1991" i="5"/>
  <c r="N2005" i="5"/>
  <c r="O2005" i="5"/>
  <c r="P2005" i="5"/>
  <c r="N2013" i="5"/>
  <c r="O2013" i="5"/>
  <c r="P2013" i="5"/>
  <c r="N2041" i="5"/>
  <c r="O2041" i="5"/>
  <c r="P2041" i="5"/>
  <c r="O2070" i="5"/>
  <c r="P2070" i="5"/>
  <c r="N2070" i="5"/>
  <c r="O2074" i="5"/>
  <c r="P2074" i="5"/>
  <c r="N2074" i="5"/>
  <c r="N2113" i="5"/>
  <c r="O2113" i="5"/>
  <c r="P2113" i="5"/>
  <c r="N2117" i="5"/>
  <c r="O2117" i="5"/>
  <c r="P2117" i="5"/>
  <c r="N2121" i="5"/>
  <c r="O2121" i="5"/>
  <c r="P2121" i="5"/>
  <c r="N2145" i="5"/>
  <c r="O2145" i="5"/>
  <c r="P2145" i="5"/>
  <c r="O2170" i="5"/>
  <c r="P2170" i="5"/>
  <c r="N2170" i="5"/>
  <c r="N2180" i="5"/>
  <c r="O2180" i="5"/>
  <c r="P2180" i="5"/>
  <c r="N2185" i="5"/>
  <c r="O2185" i="5"/>
  <c r="P2185" i="5"/>
  <c r="N2233" i="5"/>
  <c r="O2233" i="5"/>
  <c r="P2233" i="5"/>
  <c r="N2237" i="5"/>
  <c r="O2237" i="5"/>
  <c r="P2237" i="5"/>
  <c r="O2258" i="5"/>
  <c r="P2258" i="5"/>
  <c r="N2258" i="5"/>
  <c r="O2262" i="5"/>
  <c r="P2262" i="5"/>
  <c r="N2262" i="5"/>
  <c r="N2291" i="5"/>
  <c r="O2291" i="5"/>
  <c r="P2291" i="5"/>
  <c r="O2322" i="5"/>
  <c r="P2322" i="5"/>
  <c r="N2322" i="5"/>
  <c r="O2326" i="5"/>
  <c r="P2326" i="5"/>
  <c r="N2326" i="5"/>
  <c r="O2330" i="5"/>
  <c r="P2330" i="5"/>
  <c r="N2330" i="5"/>
  <c r="O2334" i="5"/>
  <c r="P2334" i="5"/>
  <c r="N2334" i="5"/>
  <c r="O2354" i="5"/>
  <c r="P2354" i="5"/>
  <c r="N2354" i="5"/>
  <c r="N2363" i="5"/>
  <c r="O2363" i="5"/>
  <c r="P2363" i="5"/>
  <c r="N2368" i="5"/>
  <c r="O2368" i="5"/>
  <c r="P2368" i="5"/>
  <c r="N2372" i="5"/>
  <c r="O2372" i="5"/>
  <c r="P2372" i="5"/>
  <c r="N2379" i="5"/>
  <c r="O2379" i="5"/>
  <c r="P2379" i="5"/>
  <c r="O2382" i="5"/>
  <c r="P2382" i="5"/>
  <c r="N2382" i="5"/>
  <c r="N2401" i="5"/>
  <c r="O2401" i="5"/>
  <c r="P2401" i="5"/>
  <c r="N2405" i="5"/>
  <c r="O2405" i="5"/>
  <c r="P2405" i="5"/>
  <c r="O2414" i="5"/>
  <c r="P2414" i="5"/>
  <c r="N2414" i="5"/>
  <c r="O2418" i="5"/>
  <c r="P2418" i="5"/>
  <c r="N2418" i="5"/>
  <c r="O2422" i="5"/>
  <c r="P2422" i="5"/>
  <c r="N2422" i="5"/>
  <c r="O2426" i="5"/>
  <c r="P2426" i="5"/>
  <c r="N2426" i="5"/>
  <c r="O2430" i="5"/>
  <c r="P2430" i="5"/>
  <c r="N2430" i="5"/>
  <c r="O2434" i="5"/>
  <c r="P2434" i="5"/>
  <c r="N2434" i="5"/>
  <c r="O2438" i="5"/>
  <c r="P2438" i="5"/>
  <c r="N2438" i="5"/>
  <c r="N2488" i="5"/>
  <c r="O2488" i="5"/>
  <c r="P2488" i="5"/>
  <c r="N2492" i="5"/>
  <c r="O2492" i="5"/>
  <c r="P2492" i="5"/>
  <c r="N2517" i="5"/>
  <c r="O2517" i="5"/>
  <c r="P2517" i="5"/>
  <c r="N2521" i="5"/>
  <c r="O2521" i="5"/>
  <c r="P2521" i="5"/>
  <c r="O2550" i="5"/>
  <c r="P2550" i="5"/>
  <c r="N2550" i="5"/>
  <c r="O2554" i="5"/>
  <c r="P2554" i="5"/>
  <c r="N2554" i="5"/>
  <c r="O2570" i="5"/>
  <c r="P2570" i="5"/>
  <c r="N2570" i="5"/>
  <c r="O2582" i="5"/>
  <c r="P2582" i="5"/>
  <c r="N2582" i="5"/>
  <c r="O2586" i="5"/>
  <c r="P2586" i="5"/>
  <c r="N2586" i="5"/>
  <c r="O2590" i="5"/>
  <c r="P2590" i="5"/>
  <c r="N2590" i="5"/>
  <c r="O2594" i="5"/>
  <c r="P2594" i="5"/>
  <c r="N2594" i="5"/>
  <c r="N2607" i="5"/>
  <c r="O2607" i="5"/>
  <c r="P2607" i="5"/>
  <c r="N2611" i="5"/>
  <c r="O2611" i="5"/>
  <c r="P2611" i="5"/>
  <c r="N2615" i="5"/>
  <c r="O2615" i="5"/>
  <c r="P2615" i="5"/>
  <c r="N2623" i="5"/>
  <c r="O2623" i="5"/>
  <c r="P2623" i="5"/>
  <c r="N2632" i="5"/>
  <c r="O2632" i="5"/>
  <c r="P2632" i="5"/>
  <c r="N2645" i="5"/>
  <c r="O2645" i="5"/>
  <c r="P2645" i="5"/>
  <c r="N2649" i="5"/>
  <c r="O2649" i="5"/>
  <c r="P2649" i="5"/>
  <c r="O2670" i="5"/>
  <c r="P2670" i="5"/>
  <c r="N2670" i="5"/>
  <c r="O2678" i="5"/>
  <c r="P2678" i="5"/>
  <c r="N2678" i="5"/>
  <c r="O2686" i="5"/>
  <c r="P2686" i="5"/>
  <c r="N2686" i="5"/>
  <c r="O2690" i="5"/>
  <c r="P2690" i="5"/>
  <c r="N2690" i="5"/>
  <c r="N2699" i="5"/>
  <c r="O2699" i="5"/>
  <c r="P2699" i="5"/>
  <c r="N2712" i="5"/>
  <c r="O2712" i="5"/>
  <c r="P2712" i="5"/>
  <c r="N2720" i="5"/>
  <c r="O2720" i="5"/>
  <c r="P2720" i="5"/>
  <c r="N2768" i="5"/>
  <c r="O2768" i="5"/>
  <c r="P2768" i="5"/>
  <c r="N2772" i="5"/>
  <c r="O2772" i="5"/>
  <c r="P2772" i="5"/>
  <c r="N2777" i="5"/>
  <c r="O2777" i="5"/>
  <c r="P2777" i="5"/>
  <c r="N2786" i="5"/>
  <c r="O2786" i="5"/>
  <c r="P2786" i="5"/>
  <c r="O2795" i="5"/>
  <c r="P2795" i="5"/>
  <c r="N2795" i="5"/>
  <c r="N2820" i="5"/>
  <c r="O2820" i="5"/>
  <c r="P2820" i="5"/>
  <c r="N2840" i="5"/>
  <c r="O2840" i="5"/>
  <c r="P2840" i="5"/>
  <c r="N2868" i="5"/>
  <c r="O2868" i="5"/>
  <c r="P2868" i="5"/>
  <c r="N2881" i="5"/>
  <c r="O2881" i="5"/>
  <c r="P2881" i="5"/>
  <c r="N2908" i="5"/>
  <c r="O2908" i="5"/>
  <c r="P2908" i="5"/>
  <c r="N2925" i="5"/>
  <c r="O2925" i="5"/>
  <c r="P2925" i="5"/>
  <c r="N2949" i="5"/>
  <c r="O2949" i="5"/>
  <c r="P2949" i="5"/>
  <c r="N2953" i="5"/>
  <c r="O2953" i="5"/>
  <c r="P2953" i="5"/>
  <c r="N2957" i="5"/>
  <c r="O2957" i="5"/>
  <c r="P2957" i="5"/>
  <c r="N2974" i="5"/>
  <c r="O2974" i="5"/>
  <c r="P2974" i="5"/>
  <c r="O2991" i="5"/>
  <c r="P2991" i="5"/>
  <c r="N2991" i="5"/>
  <c r="O2995" i="5"/>
  <c r="P2995" i="5"/>
  <c r="N2995" i="5"/>
  <c r="N3010" i="5"/>
  <c r="O3010" i="5"/>
  <c r="P3010" i="5"/>
  <c r="N3014" i="5"/>
  <c r="O3014" i="5"/>
  <c r="P3014" i="5"/>
  <c r="N3018" i="5"/>
  <c r="O3018" i="5"/>
  <c r="P3018" i="5"/>
  <c r="N3022" i="5"/>
  <c r="O3022" i="5"/>
  <c r="P3022" i="5"/>
  <c r="N3042" i="5"/>
  <c r="O3042" i="5"/>
  <c r="P3042" i="5"/>
  <c r="N3046" i="5"/>
  <c r="O3046" i="5"/>
  <c r="P3046" i="5"/>
  <c r="O3063" i="5"/>
  <c r="P3063" i="5"/>
  <c r="N3063" i="5"/>
  <c r="O3067" i="5"/>
  <c r="P3067" i="5"/>
  <c r="N3067" i="5"/>
  <c r="O3071" i="5"/>
  <c r="P3071" i="5"/>
  <c r="N3071" i="5"/>
  <c r="O3079" i="5"/>
  <c r="P3079" i="5"/>
  <c r="N3079" i="5"/>
  <c r="O3083" i="5"/>
  <c r="P3083" i="5"/>
  <c r="N3083" i="5"/>
  <c r="O3087" i="5"/>
  <c r="P3087" i="5"/>
  <c r="N3087" i="5"/>
  <c r="O3095" i="5"/>
  <c r="P3095" i="5"/>
  <c r="N3095" i="5"/>
  <c r="O3099" i="5"/>
  <c r="P3099" i="5"/>
  <c r="N3099" i="5"/>
  <c r="O3131" i="5"/>
  <c r="P3131" i="5"/>
  <c r="N3131" i="5"/>
  <c r="O3139" i="5"/>
  <c r="P3139" i="5"/>
  <c r="N3139" i="5"/>
  <c r="O3147" i="5"/>
  <c r="P3147" i="5"/>
  <c r="N3147" i="5"/>
  <c r="O3151" i="5"/>
  <c r="P3151" i="5"/>
  <c r="N3151" i="5"/>
  <c r="O3155" i="5"/>
  <c r="P3155" i="5"/>
  <c r="N3155" i="5"/>
  <c r="O3163" i="5"/>
  <c r="P3163" i="5"/>
  <c r="N3163" i="5"/>
  <c r="O3167" i="5"/>
  <c r="P3167" i="5"/>
  <c r="N3167" i="5"/>
  <c r="O3175" i="5"/>
  <c r="P3175" i="5"/>
  <c r="N3175" i="5"/>
  <c r="O3195" i="5"/>
  <c r="P3195" i="5"/>
  <c r="N3195" i="5"/>
  <c r="O3199" i="5"/>
  <c r="P3199" i="5"/>
  <c r="N3199" i="5"/>
  <c r="O3203" i="5"/>
  <c r="P3203" i="5"/>
  <c r="N3203" i="5"/>
  <c r="N3220" i="5"/>
  <c r="O3220" i="5"/>
  <c r="P3220" i="5"/>
  <c r="N3224" i="5"/>
  <c r="O3224" i="5"/>
  <c r="P3224" i="5"/>
  <c r="N3237" i="5"/>
  <c r="O3237" i="5"/>
  <c r="P3237" i="5"/>
  <c r="N3261" i="5"/>
  <c r="O3261" i="5"/>
  <c r="P3261" i="5"/>
  <c r="N3274" i="5"/>
  <c r="O3274" i="5"/>
  <c r="P3274" i="5"/>
  <c r="N3278" i="5"/>
  <c r="O3278" i="5"/>
  <c r="P3278" i="5"/>
  <c r="N3282" i="5"/>
  <c r="O3282" i="5"/>
  <c r="P3282" i="5"/>
  <c r="O3307" i="5"/>
  <c r="P3307" i="5"/>
  <c r="N3307" i="5"/>
  <c r="N3334" i="5"/>
  <c r="O3334" i="5"/>
  <c r="P3334" i="5"/>
  <c r="N3338" i="5"/>
  <c r="O3338" i="5"/>
  <c r="P3338" i="5"/>
  <c r="N3342" i="5"/>
  <c r="O3342" i="5"/>
  <c r="P3342" i="5"/>
  <c r="N3354" i="5"/>
  <c r="O3354" i="5"/>
  <c r="P3354" i="5"/>
  <c r="N3358" i="5"/>
  <c r="O3358" i="5"/>
  <c r="P3358" i="5"/>
  <c r="O3363" i="5"/>
  <c r="P3363" i="5"/>
  <c r="N3363" i="5"/>
  <c r="O3367" i="5"/>
  <c r="P3367" i="5"/>
  <c r="N3367" i="5"/>
  <c r="N3396" i="5"/>
  <c r="O3396" i="5"/>
  <c r="P3396" i="5"/>
  <c r="N3400" i="5"/>
  <c r="O3400" i="5"/>
  <c r="P3400" i="5"/>
  <c r="N1996" i="5"/>
  <c r="O1996" i="5"/>
  <c r="P1996" i="5"/>
  <c r="N2009" i="5"/>
  <c r="O2009" i="5"/>
  <c r="P2009" i="5"/>
  <c r="N2017" i="5"/>
  <c r="O2017" i="5"/>
  <c r="P2017" i="5"/>
  <c r="N2021" i="5"/>
  <c r="O2021" i="5"/>
  <c r="P2021" i="5"/>
  <c r="N2025" i="5"/>
  <c r="O2025" i="5"/>
  <c r="P2025" i="5"/>
  <c r="N2029" i="5"/>
  <c r="O2029" i="5"/>
  <c r="P2029" i="5"/>
  <c r="N2037" i="5"/>
  <c r="O2037" i="5"/>
  <c r="P2037" i="5"/>
  <c r="O2062" i="5"/>
  <c r="P2062" i="5"/>
  <c r="N2062" i="5"/>
  <c r="O2066" i="5"/>
  <c r="P2066" i="5"/>
  <c r="N2066" i="5"/>
  <c r="O2078" i="5"/>
  <c r="P2078" i="5"/>
  <c r="N2078" i="5"/>
  <c r="O2082" i="5"/>
  <c r="P2082" i="5"/>
  <c r="N2082" i="5"/>
  <c r="N2125" i="5"/>
  <c r="O2125" i="5"/>
  <c r="P2125" i="5"/>
  <c r="O2150" i="5"/>
  <c r="P2150" i="5"/>
  <c r="N2150" i="5"/>
  <c r="N2155" i="5"/>
  <c r="O2155" i="5"/>
  <c r="P2155" i="5"/>
  <c r="N2160" i="5"/>
  <c r="O2160" i="5"/>
  <c r="P2160" i="5"/>
  <c r="N2165" i="5"/>
  <c r="O2165" i="5"/>
  <c r="P2165" i="5"/>
  <c r="N2175" i="5"/>
  <c r="O2175" i="5"/>
  <c r="P2175" i="5"/>
  <c r="O2194" i="5"/>
  <c r="P2194" i="5"/>
  <c r="N2194" i="5"/>
  <c r="N2199" i="5"/>
  <c r="O2199" i="5"/>
  <c r="P2199" i="5"/>
  <c r="N2203" i="5"/>
  <c r="O2203" i="5"/>
  <c r="P2203" i="5"/>
  <c r="N2207" i="5"/>
  <c r="O2207" i="5"/>
  <c r="P2207" i="5"/>
  <c r="N2212" i="5"/>
  <c r="O2212" i="5"/>
  <c r="P2212" i="5"/>
  <c r="N2221" i="5"/>
  <c r="O2221" i="5"/>
  <c r="P2221" i="5"/>
  <c r="O2242" i="5"/>
  <c r="P2242" i="5"/>
  <c r="N2242" i="5"/>
  <c r="O2246" i="5"/>
  <c r="P2246" i="5"/>
  <c r="N2246" i="5"/>
  <c r="O2250" i="5"/>
  <c r="P2250" i="5"/>
  <c r="N2250" i="5"/>
  <c r="O2254" i="5"/>
  <c r="P2254" i="5"/>
  <c r="N2254" i="5"/>
  <c r="N2271" i="5"/>
  <c r="O2271" i="5"/>
  <c r="P2271" i="5"/>
  <c r="N2295" i="5"/>
  <c r="O2295" i="5"/>
  <c r="P2295" i="5"/>
  <c r="N2299" i="5"/>
  <c r="O2299" i="5"/>
  <c r="P2299" i="5"/>
  <c r="N2303" i="5"/>
  <c r="O2303" i="5"/>
  <c r="P2303" i="5"/>
  <c r="O2338" i="5"/>
  <c r="P2338" i="5"/>
  <c r="N2338" i="5"/>
  <c r="O2342" i="5"/>
  <c r="P2342" i="5"/>
  <c r="N2342" i="5"/>
  <c r="O2346" i="5"/>
  <c r="P2346" i="5"/>
  <c r="N2346" i="5"/>
  <c r="O2350" i="5"/>
  <c r="P2350" i="5"/>
  <c r="N2350" i="5"/>
  <c r="N2359" i="5"/>
  <c r="O2359" i="5"/>
  <c r="P2359" i="5"/>
  <c r="N2387" i="5"/>
  <c r="O2387" i="5"/>
  <c r="P2387" i="5"/>
  <c r="N2392" i="5"/>
  <c r="O2392" i="5"/>
  <c r="P2392" i="5"/>
  <c r="N2397" i="5"/>
  <c r="O2397" i="5"/>
  <c r="P2397" i="5"/>
  <c r="O2410" i="5"/>
  <c r="P2410" i="5"/>
  <c r="N2410" i="5"/>
  <c r="N2447" i="5"/>
  <c r="O2447" i="5"/>
  <c r="P2447" i="5"/>
  <c r="N2451" i="5"/>
  <c r="O2451" i="5"/>
  <c r="P2451" i="5"/>
  <c r="N2455" i="5"/>
  <c r="O2455" i="5"/>
  <c r="P2455" i="5"/>
  <c r="N2459" i="5"/>
  <c r="O2459" i="5"/>
  <c r="P2459" i="5"/>
  <c r="N2463" i="5"/>
  <c r="O2463" i="5"/>
  <c r="P2463" i="5"/>
  <c r="N2467" i="5"/>
  <c r="O2467" i="5"/>
  <c r="P2467" i="5"/>
  <c r="N2480" i="5"/>
  <c r="O2480" i="5"/>
  <c r="P2480" i="5"/>
  <c r="N2484" i="5"/>
  <c r="O2484" i="5"/>
  <c r="P2484" i="5"/>
  <c r="N2505" i="5"/>
  <c r="O2505" i="5"/>
  <c r="P2505" i="5"/>
  <c r="N2509" i="5"/>
  <c r="O2509" i="5"/>
  <c r="P2509" i="5"/>
  <c r="N2513" i="5"/>
  <c r="O2513" i="5"/>
  <c r="P2513" i="5"/>
  <c r="O2534" i="5"/>
  <c r="P2534" i="5"/>
  <c r="N2534" i="5"/>
  <c r="O2538" i="5"/>
  <c r="P2538" i="5"/>
  <c r="N2538" i="5"/>
  <c r="O2542" i="5"/>
  <c r="P2542" i="5"/>
  <c r="N2542" i="5"/>
  <c r="O2546" i="5"/>
  <c r="P2546" i="5"/>
  <c r="N2546" i="5"/>
  <c r="O2558" i="5"/>
  <c r="P2558" i="5"/>
  <c r="N2558" i="5"/>
  <c r="O2562" i="5"/>
  <c r="P2562" i="5"/>
  <c r="N2562" i="5"/>
  <c r="O2566" i="5"/>
  <c r="P2566" i="5"/>
  <c r="N2566" i="5"/>
  <c r="N2603" i="5"/>
  <c r="O2603" i="5"/>
  <c r="P2603" i="5"/>
  <c r="N2628" i="5"/>
  <c r="O2628" i="5"/>
  <c r="P2628" i="5"/>
  <c r="N2637" i="5"/>
  <c r="O2637" i="5"/>
  <c r="P2637" i="5"/>
  <c r="N2641" i="5"/>
  <c r="O2641" i="5"/>
  <c r="P2641" i="5"/>
  <c r="N2653" i="5"/>
  <c r="O2653" i="5"/>
  <c r="P2653" i="5"/>
  <c r="O2662" i="5"/>
  <c r="P2662" i="5"/>
  <c r="N2662" i="5"/>
  <c r="N2683" i="5"/>
  <c r="O2683" i="5"/>
  <c r="P2683" i="5"/>
  <c r="N2708" i="5"/>
  <c r="O2708" i="5"/>
  <c r="P2708" i="5"/>
  <c r="N2716" i="5"/>
  <c r="O2716" i="5"/>
  <c r="P2716" i="5"/>
  <c r="N2725" i="5"/>
  <c r="O2725" i="5"/>
  <c r="P2725" i="5"/>
  <c r="N2729" i="5"/>
  <c r="O2729" i="5"/>
  <c r="P2729" i="5"/>
  <c r="N2733" i="5"/>
  <c r="O2733" i="5"/>
  <c r="P2733" i="5"/>
  <c r="O2743" i="5"/>
  <c r="P2743" i="5"/>
  <c r="N2743" i="5"/>
  <c r="O2747" i="5"/>
  <c r="P2747" i="5"/>
  <c r="N2747" i="5"/>
  <c r="O2751" i="5"/>
  <c r="P2751" i="5"/>
  <c r="N2751" i="5"/>
  <c r="O2763" i="5"/>
  <c r="P2763" i="5"/>
  <c r="N2763" i="5"/>
  <c r="N2782" i="5"/>
  <c r="O2782" i="5"/>
  <c r="P2782" i="5"/>
  <c r="N2808" i="5"/>
  <c r="O2808" i="5"/>
  <c r="P2808" i="5"/>
  <c r="N2816" i="5"/>
  <c r="O2816" i="5"/>
  <c r="P2816" i="5"/>
  <c r="N2844" i="5"/>
  <c r="O2844" i="5"/>
  <c r="P2844" i="5"/>
  <c r="N2848" i="5"/>
  <c r="O2848" i="5"/>
  <c r="P2848" i="5"/>
  <c r="N2852" i="5"/>
  <c r="O2852" i="5"/>
  <c r="P2852" i="5"/>
  <c r="N2856" i="5"/>
  <c r="O2856" i="5"/>
  <c r="P2856" i="5"/>
  <c r="N2860" i="5"/>
  <c r="O2860" i="5"/>
  <c r="P2860" i="5"/>
  <c r="N2864" i="5"/>
  <c r="O2864" i="5"/>
  <c r="P2864" i="5"/>
  <c r="N2877" i="5"/>
  <c r="O2877" i="5"/>
  <c r="P2877" i="5"/>
  <c r="N2886" i="5"/>
  <c r="O2886" i="5"/>
  <c r="P2886" i="5"/>
  <c r="O2895" i="5"/>
  <c r="P2895" i="5"/>
  <c r="N2895" i="5"/>
  <c r="N2904" i="5"/>
  <c r="O2904" i="5"/>
  <c r="P2904" i="5"/>
  <c r="N2917" i="5"/>
  <c r="O2917" i="5"/>
  <c r="P2917" i="5"/>
  <c r="N2921" i="5"/>
  <c r="O2921" i="5"/>
  <c r="P2921" i="5"/>
  <c r="N2961" i="5"/>
  <c r="O2961" i="5"/>
  <c r="P2961" i="5"/>
  <c r="N2965" i="5"/>
  <c r="O2965" i="5"/>
  <c r="P2965" i="5"/>
  <c r="N2984" i="5"/>
  <c r="O2984" i="5"/>
  <c r="P2984" i="5"/>
  <c r="O2999" i="5"/>
  <c r="P2999" i="5"/>
  <c r="N2999" i="5"/>
  <c r="N3026" i="5"/>
  <c r="O3026" i="5"/>
  <c r="P3026" i="5"/>
  <c r="N3030" i="5"/>
  <c r="O3030" i="5"/>
  <c r="P3030" i="5"/>
  <c r="N3034" i="5"/>
  <c r="O3034" i="5"/>
  <c r="P3034" i="5"/>
  <c r="N3038" i="5"/>
  <c r="O3038" i="5"/>
  <c r="P3038" i="5"/>
  <c r="O3091" i="5"/>
  <c r="P3091" i="5"/>
  <c r="N3091" i="5"/>
  <c r="O3103" i="5"/>
  <c r="P3103" i="5"/>
  <c r="N3103" i="5"/>
  <c r="O3119" i="5"/>
  <c r="P3119" i="5"/>
  <c r="N3119" i="5"/>
  <c r="O3123" i="5"/>
  <c r="P3123" i="5"/>
  <c r="N3123" i="5"/>
  <c r="O3127" i="5"/>
  <c r="P3127" i="5"/>
  <c r="N3127" i="5"/>
  <c r="O3135" i="5"/>
  <c r="P3135" i="5"/>
  <c r="N3135" i="5"/>
  <c r="O3143" i="5"/>
  <c r="P3143" i="5"/>
  <c r="N3143" i="5"/>
  <c r="O3179" i="5"/>
  <c r="P3179" i="5"/>
  <c r="N3179" i="5"/>
  <c r="O3183" i="5"/>
  <c r="P3183" i="5"/>
  <c r="N3183" i="5"/>
  <c r="O3187" i="5"/>
  <c r="P3187" i="5"/>
  <c r="N3187" i="5"/>
  <c r="O3191" i="5"/>
  <c r="P3191" i="5"/>
  <c r="N3191" i="5"/>
  <c r="N3216" i="5"/>
  <c r="O3216" i="5"/>
  <c r="P3216" i="5"/>
  <c r="N3229" i="5"/>
  <c r="O3229" i="5"/>
  <c r="P3229" i="5"/>
  <c r="N3233" i="5"/>
  <c r="O3233" i="5"/>
  <c r="P3233" i="5"/>
  <c r="N3242" i="5"/>
  <c r="O3242" i="5"/>
  <c r="P3242" i="5"/>
  <c r="N3246" i="5"/>
  <c r="O3246" i="5"/>
  <c r="P3246" i="5"/>
  <c r="N3266" i="5"/>
  <c r="O3266" i="5"/>
  <c r="P3266" i="5"/>
  <c r="N3270" i="5"/>
  <c r="O3270" i="5"/>
  <c r="P3270" i="5"/>
  <c r="O3287" i="5"/>
  <c r="P3287" i="5"/>
  <c r="N3287" i="5"/>
  <c r="O3295" i="5"/>
  <c r="P3295" i="5"/>
  <c r="N3295" i="5"/>
  <c r="O3299" i="5"/>
  <c r="P3299" i="5"/>
  <c r="N3299" i="5"/>
  <c r="O3303" i="5"/>
  <c r="P3303" i="5"/>
  <c r="N3303" i="5"/>
  <c r="O3311" i="5"/>
  <c r="P3311" i="5"/>
  <c r="N3311" i="5"/>
  <c r="O3315" i="5"/>
  <c r="P3315" i="5"/>
  <c r="N3315" i="5"/>
  <c r="N3346" i="5"/>
  <c r="O3346" i="5"/>
  <c r="P3346" i="5"/>
  <c r="N3350" i="5"/>
  <c r="O3350" i="5"/>
  <c r="P3350" i="5"/>
  <c r="N3376" i="5"/>
  <c r="O3376" i="5"/>
  <c r="P3376" i="5"/>
  <c r="N3388" i="5"/>
  <c r="O3388" i="5"/>
  <c r="P3388" i="5"/>
  <c r="N3392" i="5"/>
  <c r="O3392" i="5"/>
  <c r="P3392" i="5"/>
  <c r="N3404" i="5"/>
  <c r="O3404" i="5"/>
  <c r="P3404" i="5"/>
  <c r="P3881" i="5"/>
  <c r="P3877" i="5"/>
  <c r="P3873" i="5"/>
  <c r="P3869" i="5"/>
  <c r="P3865" i="5"/>
  <c r="P3861" i="5"/>
  <c r="P3857" i="5"/>
  <c r="P3853" i="5"/>
  <c r="P3849" i="5"/>
  <c r="P3845" i="5"/>
  <c r="P3841" i="5"/>
  <c r="P3837" i="5"/>
  <c r="P3833" i="5"/>
  <c r="P3829" i="5"/>
  <c r="P3825" i="5"/>
  <c r="P3821" i="5"/>
  <c r="P3817" i="5"/>
  <c r="P3813" i="5"/>
  <c r="P3809" i="5"/>
  <c r="P3805" i="5"/>
  <c r="P3801" i="5"/>
  <c r="P3797" i="5"/>
  <c r="P3793" i="5"/>
  <c r="P3789" i="5"/>
  <c r="P3785" i="5"/>
  <c r="P3781" i="5"/>
  <c r="P3777" i="5"/>
  <c r="P3773" i="5"/>
  <c r="P3769" i="5"/>
  <c r="P3765" i="5"/>
  <c r="P3761" i="5"/>
  <c r="P3757" i="5"/>
  <c r="P3753" i="5"/>
  <c r="P3749" i="5"/>
  <c r="P3745" i="5"/>
  <c r="P3741" i="5"/>
  <c r="P3737" i="5"/>
  <c r="P3733" i="5"/>
  <c r="P3729" i="5"/>
  <c r="P3725" i="5"/>
  <c r="P3721" i="5"/>
  <c r="P3717" i="5"/>
  <c r="P3713" i="5"/>
  <c r="P3709" i="5"/>
  <c r="P3705" i="5"/>
  <c r="P3701" i="5"/>
  <c r="P3697" i="5"/>
  <c r="P3693" i="5"/>
  <c r="P3689" i="5"/>
  <c r="P3685" i="5"/>
  <c r="P3681" i="5"/>
  <c r="P3677" i="5"/>
  <c r="P3673" i="5"/>
  <c r="P3669" i="5"/>
  <c r="P3665" i="5"/>
  <c r="P3661" i="5"/>
  <c r="P3657" i="5"/>
  <c r="P3653" i="5"/>
  <c r="P3649" i="5"/>
  <c r="P3645" i="5"/>
  <c r="P3641" i="5"/>
  <c r="P3637" i="5"/>
  <c r="P3633" i="5"/>
  <c r="P3629" i="5"/>
  <c r="P3625" i="5"/>
  <c r="P3621" i="5"/>
  <c r="P3617" i="5"/>
  <c r="P3613" i="5"/>
  <c r="P3609" i="5"/>
  <c r="P3605" i="5"/>
  <c r="P3601" i="5"/>
  <c r="P3597" i="5"/>
  <c r="P3593" i="5"/>
  <c r="P3589" i="5"/>
  <c r="P3585" i="5"/>
  <c r="P3581" i="5"/>
  <c r="P3577" i="5"/>
  <c r="P3573" i="5"/>
  <c r="P3569" i="5"/>
  <c r="P3565" i="5"/>
  <c r="P3561" i="5"/>
  <c r="P3557" i="5"/>
  <c r="P3553" i="5"/>
  <c r="P3549" i="5"/>
  <c r="P3545" i="5"/>
  <c r="P3541" i="5"/>
  <c r="P3537" i="5"/>
  <c r="P3533" i="5"/>
  <c r="P3529" i="5"/>
  <c r="P3525" i="5"/>
  <c r="P3521" i="5"/>
  <c r="P3517" i="5"/>
  <c r="P3513" i="5"/>
  <c r="P3509" i="5"/>
  <c r="P3505" i="5"/>
  <c r="P3501" i="5"/>
  <c r="P3497" i="5"/>
  <c r="P3493" i="5"/>
  <c r="P3489" i="5"/>
  <c r="P3485" i="5"/>
  <c r="P3481" i="5"/>
  <c r="P3477" i="5"/>
  <c r="P3473" i="5"/>
  <c r="P3469" i="5"/>
  <c r="P3465" i="5"/>
  <c r="P3461" i="5"/>
  <c r="P3457" i="5"/>
  <c r="P3453" i="5"/>
  <c r="P3449" i="5"/>
  <c r="P3445" i="5"/>
  <c r="P3441" i="5"/>
  <c r="P3437" i="5"/>
  <c r="P3433" i="5"/>
  <c r="P3429" i="5"/>
  <c r="P3425" i="5"/>
  <c r="P3421" i="5"/>
  <c r="P3417" i="5"/>
  <c r="P3413" i="5"/>
  <c r="P3409" i="5"/>
  <c r="N1979" i="5"/>
  <c r="O1979" i="5"/>
  <c r="P1979" i="5"/>
  <c r="N1983" i="5"/>
  <c r="O1983" i="5"/>
  <c r="P1983" i="5"/>
  <c r="N2001" i="5"/>
  <c r="O2001" i="5"/>
  <c r="P2001" i="5"/>
  <c r="N2033" i="5"/>
  <c r="O2033" i="5"/>
  <c r="P2033" i="5"/>
  <c r="P2046" i="5"/>
  <c r="N2046" i="5"/>
  <c r="O2046" i="5"/>
  <c r="O2050" i="5"/>
  <c r="P2050" i="5"/>
  <c r="N2050" i="5"/>
  <c r="O2054" i="5"/>
  <c r="P2054" i="5"/>
  <c r="N2054" i="5"/>
  <c r="O2058" i="5"/>
  <c r="P2058" i="5"/>
  <c r="N2058" i="5"/>
  <c r="O2086" i="5"/>
  <c r="P2086" i="5"/>
  <c r="N2086" i="5"/>
  <c r="O2090" i="5"/>
  <c r="P2090" i="5"/>
  <c r="N2090" i="5"/>
  <c r="O2094" i="5"/>
  <c r="P2094" i="5"/>
  <c r="N2094" i="5"/>
  <c r="O2098" i="5"/>
  <c r="P2098" i="5"/>
  <c r="N2098" i="5"/>
  <c r="O2102" i="5"/>
  <c r="P2102" i="5"/>
  <c r="N2102" i="5"/>
  <c r="O2106" i="5"/>
  <c r="P2106" i="5"/>
  <c r="N2106" i="5"/>
  <c r="N2129" i="5"/>
  <c r="O2129" i="5"/>
  <c r="P2129" i="5"/>
  <c r="N2133" i="5"/>
  <c r="O2133" i="5"/>
  <c r="P2133" i="5"/>
  <c r="N2137" i="5"/>
  <c r="O2137" i="5"/>
  <c r="P2137" i="5"/>
  <c r="N2141" i="5"/>
  <c r="O2141" i="5"/>
  <c r="P2141" i="5"/>
  <c r="O2190" i="5"/>
  <c r="P2190" i="5"/>
  <c r="N2190" i="5"/>
  <c r="N2217" i="5"/>
  <c r="O2217" i="5"/>
  <c r="P2217" i="5"/>
  <c r="N2225" i="5"/>
  <c r="O2225" i="5"/>
  <c r="P2225" i="5"/>
  <c r="O2230" i="5"/>
  <c r="P2230" i="5"/>
  <c r="N2230" i="5"/>
  <c r="O2238" i="5"/>
  <c r="P2238" i="5"/>
  <c r="N2238" i="5"/>
  <c r="N2263" i="5"/>
  <c r="O2263" i="5"/>
  <c r="P2263" i="5"/>
  <c r="N2267" i="5"/>
  <c r="O2267" i="5"/>
  <c r="P2267" i="5"/>
  <c r="N2276" i="5"/>
  <c r="O2276" i="5"/>
  <c r="P2276" i="5"/>
  <c r="N2280" i="5"/>
  <c r="O2280" i="5"/>
  <c r="P2280" i="5"/>
  <c r="N2284" i="5"/>
  <c r="O2284" i="5"/>
  <c r="P2284" i="5"/>
  <c r="N2288" i="5"/>
  <c r="O2288" i="5"/>
  <c r="P2288" i="5"/>
  <c r="N2307" i="5"/>
  <c r="O2307" i="5"/>
  <c r="P2307" i="5"/>
  <c r="N2311" i="5"/>
  <c r="O2311" i="5"/>
  <c r="P2311" i="5"/>
  <c r="N2315" i="5"/>
  <c r="O2315" i="5"/>
  <c r="P2315" i="5"/>
  <c r="N2319" i="5"/>
  <c r="O2319" i="5"/>
  <c r="P2319" i="5"/>
  <c r="N2355" i="5"/>
  <c r="O2355" i="5"/>
  <c r="P2355" i="5"/>
  <c r="N2364" i="5"/>
  <c r="O2364" i="5"/>
  <c r="P2364" i="5"/>
  <c r="N2369" i="5"/>
  <c r="O2369" i="5"/>
  <c r="P2369" i="5"/>
  <c r="N2373" i="5"/>
  <c r="O2373" i="5"/>
  <c r="P2373" i="5"/>
  <c r="N2376" i="5"/>
  <c r="O2376" i="5"/>
  <c r="P2376" i="5"/>
  <c r="N2383" i="5"/>
  <c r="O2383" i="5"/>
  <c r="P2383" i="5"/>
  <c r="O2406" i="5"/>
  <c r="P2406" i="5"/>
  <c r="N2406" i="5"/>
  <c r="N2423" i="5"/>
  <c r="O2423" i="5"/>
  <c r="P2423" i="5"/>
  <c r="N2443" i="5"/>
  <c r="O2443" i="5"/>
  <c r="P2443" i="5"/>
  <c r="N2472" i="5"/>
  <c r="O2472" i="5"/>
  <c r="P2472" i="5"/>
  <c r="N2476" i="5"/>
  <c r="O2476" i="5"/>
  <c r="P2476" i="5"/>
  <c r="N2497" i="5"/>
  <c r="O2497" i="5"/>
  <c r="P2497" i="5"/>
  <c r="N2501" i="5"/>
  <c r="O2501" i="5"/>
  <c r="P2501" i="5"/>
  <c r="O2526" i="5"/>
  <c r="P2526" i="5"/>
  <c r="N2526" i="5"/>
  <c r="O2530" i="5"/>
  <c r="P2530" i="5"/>
  <c r="N2530" i="5"/>
  <c r="N2571" i="5"/>
  <c r="O2571" i="5"/>
  <c r="P2571" i="5"/>
  <c r="N2575" i="5"/>
  <c r="O2575" i="5"/>
  <c r="P2575" i="5"/>
  <c r="N2599" i="5"/>
  <c r="O2599" i="5"/>
  <c r="P2599" i="5"/>
  <c r="N2620" i="5"/>
  <c r="O2620" i="5"/>
  <c r="P2620" i="5"/>
  <c r="O2658" i="5"/>
  <c r="P2658" i="5"/>
  <c r="N2658" i="5"/>
  <c r="N2667" i="5"/>
  <c r="O2667" i="5"/>
  <c r="P2667" i="5"/>
  <c r="N2675" i="5"/>
  <c r="O2675" i="5"/>
  <c r="P2675" i="5"/>
  <c r="N2691" i="5"/>
  <c r="O2691" i="5"/>
  <c r="P2691" i="5"/>
  <c r="N2695" i="5"/>
  <c r="O2695" i="5"/>
  <c r="P2695" i="5"/>
  <c r="N2700" i="5"/>
  <c r="O2700" i="5"/>
  <c r="P2700" i="5"/>
  <c r="N2704" i="5"/>
  <c r="O2704" i="5"/>
  <c r="P2704" i="5"/>
  <c r="N2721" i="5"/>
  <c r="O2721" i="5"/>
  <c r="P2721" i="5"/>
  <c r="N2738" i="5"/>
  <c r="O2738" i="5"/>
  <c r="P2738" i="5"/>
  <c r="O2755" i="5"/>
  <c r="P2755" i="5"/>
  <c r="N2755" i="5"/>
  <c r="O2759" i="5"/>
  <c r="P2759" i="5"/>
  <c r="N2759" i="5"/>
  <c r="N2778" i="5"/>
  <c r="O2778" i="5"/>
  <c r="P2778" i="5"/>
  <c r="O2787" i="5"/>
  <c r="P2787" i="5"/>
  <c r="N2787" i="5"/>
  <c r="O2791" i="5"/>
  <c r="P2791" i="5"/>
  <c r="N2791" i="5"/>
  <c r="N2796" i="5"/>
  <c r="O2796" i="5"/>
  <c r="P2796" i="5"/>
  <c r="N2800" i="5"/>
  <c r="O2800" i="5"/>
  <c r="P2800" i="5"/>
  <c r="N2812" i="5"/>
  <c r="O2812" i="5"/>
  <c r="P2812" i="5"/>
  <c r="N2825" i="5"/>
  <c r="O2825" i="5"/>
  <c r="P2825" i="5"/>
  <c r="N2829" i="5"/>
  <c r="O2829" i="5"/>
  <c r="P2829" i="5"/>
  <c r="N2833" i="5"/>
  <c r="O2833" i="5"/>
  <c r="P2833" i="5"/>
  <c r="N2837" i="5"/>
  <c r="O2837" i="5"/>
  <c r="P2837" i="5"/>
  <c r="N2873" i="5"/>
  <c r="O2873" i="5"/>
  <c r="P2873" i="5"/>
  <c r="O2891" i="5"/>
  <c r="P2891" i="5"/>
  <c r="N2891" i="5"/>
  <c r="N2900" i="5"/>
  <c r="O2900" i="5"/>
  <c r="P2900" i="5"/>
  <c r="N2913" i="5"/>
  <c r="O2913" i="5"/>
  <c r="P2913" i="5"/>
  <c r="N2930" i="5"/>
  <c r="O2930" i="5"/>
  <c r="P2930" i="5"/>
  <c r="N2934" i="5"/>
  <c r="O2934" i="5"/>
  <c r="P2934" i="5"/>
  <c r="N2938" i="5"/>
  <c r="O2938" i="5"/>
  <c r="P2938" i="5"/>
  <c r="N2942" i="5"/>
  <c r="O2942" i="5"/>
  <c r="P2942" i="5"/>
  <c r="N2970" i="5"/>
  <c r="O2970" i="5"/>
  <c r="P2970" i="5"/>
  <c r="O2979" i="5"/>
  <c r="P2979" i="5"/>
  <c r="N2979" i="5"/>
  <c r="N2988" i="5"/>
  <c r="O2988" i="5"/>
  <c r="P2988" i="5"/>
  <c r="O3003" i="5"/>
  <c r="P3003" i="5"/>
  <c r="N3003" i="5"/>
  <c r="O3051" i="5"/>
  <c r="P3051" i="5"/>
  <c r="N3051" i="5"/>
  <c r="O3055" i="5"/>
  <c r="P3055" i="5"/>
  <c r="N3055" i="5"/>
  <c r="O3059" i="5"/>
  <c r="P3059" i="5"/>
  <c r="N3059" i="5"/>
  <c r="N3072" i="5"/>
  <c r="O3072" i="5"/>
  <c r="P3072" i="5"/>
  <c r="O3107" i="5"/>
  <c r="P3107" i="5"/>
  <c r="N3107" i="5"/>
  <c r="O3111" i="5"/>
  <c r="P3111" i="5"/>
  <c r="N3111" i="5"/>
  <c r="O3115" i="5"/>
  <c r="P3115" i="5"/>
  <c r="N3115" i="5"/>
  <c r="O3159" i="5"/>
  <c r="P3159" i="5"/>
  <c r="N3159" i="5"/>
  <c r="N3172" i="5"/>
  <c r="O3172" i="5"/>
  <c r="P3172" i="5"/>
  <c r="N3208" i="5"/>
  <c r="O3208" i="5"/>
  <c r="P3208" i="5"/>
  <c r="N3212" i="5"/>
  <c r="O3212" i="5"/>
  <c r="P3212" i="5"/>
  <c r="N3250" i="5"/>
  <c r="O3250" i="5"/>
  <c r="P3250" i="5"/>
  <c r="N3254" i="5"/>
  <c r="O3254" i="5"/>
  <c r="P3254" i="5"/>
  <c r="N3258" i="5"/>
  <c r="O3258" i="5"/>
  <c r="P3258" i="5"/>
  <c r="N3262" i="5"/>
  <c r="O3262" i="5"/>
  <c r="P3262" i="5"/>
  <c r="O3291" i="5"/>
  <c r="P3291" i="5"/>
  <c r="N3291" i="5"/>
  <c r="O3319" i="5"/>
  <c r="P3319" i="5"/>
  <c r="N3319" i="5"/>
  <c r="O3323" i="5"/>
  <c r="P3323" i="5"/>
  <c r="N3323" i="5"/>
  <c r="O3327" i="5"/>
  <c r="P3327" i="5"/>
  <c r="N3327" i="5"/>
  <c r="O3359" i="5"/>
  <c r="P3359" i="5"/>
  <c r="N3359" i="5"/>
  <c r="N3372" i="5"/>
  <c r="O3372" i="5"/>
  <c r="P3372" i="5"/>
  <c r="N3380" i="5"/>
  <c r="O3380" i="5"/>
  <c r="P3380" i="5"/>
  <c r="N3384" i="5"/>
  <c r="O3384" i="5"/>
  <c r="P3384" i="5"/>
  <c r="P3885" i="5"/>
  <c r="O3881" i="5"/>
  <c r="O3877" i="5"/>
  <c r="O3873" i="5"/>
  <c r="O3869" i="5"/>
  <c r="O3865" i="5"/>
  <c r="O3861" i="5"/>
  <c r="O3857" i="5"/>
  <c r="O3853" i="5"/>
  <c r="O3849" i="5"/>
  <c r="O3845" i="5"/>
  <c r="O3841" i="5"/>
  <c r="O3837" i="5"/>
  <c r="O3833" i="5"/>
  <c r="O3829" i="5"/>
  <c r="O3825" i="5"/>
  <c r="O3821" i="5"/>
  <c r="O3817" i="5"/>
  <c r="O3813" i="5"/>
  <c r="O3809" i="5"/>
  <c r="O3805" i="5"/>
  <c r="O3801" i="5"/>
  <c r="O3797" i="5"/>
  <c r="O3793" i="5"/>
  <c r="O3789" i="5"/>
  <c r="O3785" i="5"/>
  <c r="O3781" i="5"/>
  <c r="O3777" i="5"/>
  <c r="O3773" i="5"/>
  <c r="O3769" i="5"/>
  <c r="O3765" i="5"/>
  <c r="O3761" i="5"/>
  <c r="O3757" i="5"/>
  <c r="O3753" i="5"/>
  <c r="O3749" i="5"/>
  <c r="O3745" i="5"/>
  <c r="O3741" i="5"/>
  <c r="O3737" i="5"/>
  <c r="O3733" i="5"/>
  <c r="O3729" i="5"/>
  <c r="O3725" i="5"/>
  <c r="O3721" i="5"/>
  <c r="O3717" i="5"/>
  <c r="O3713" i="5"/>
  <c r="O3709" i="5"/>
  <c r="O3705" i="5"/>
  <c r="O3701" i="5"/>
  <c r="O3697" i="5"/>
  <c r="O3693" i="5"/>
  <c r="O3689" i="5"/>
  <c r="O3685" i="5"/>
  <c r="O3681" i="5"/>
  <c r="O3677" i="5"/>
  <c r="O3673" i="5"/>
  <c r="O3669" i="5"/>
  <c r="O3665" i="5"/>
  <c r="O3661" i="5"/>
  <c r="O3657" i="5"/>
  <c r="O3653" i="5"/>
  <c r="O3649" i="5"/>
  <c r="O3645" i="5"/>
  <c r="O3641" i="5"/>
  <c r="O3637" i="5"/>
  <c r="O3633" i="5"/>
  <c r="O3629" i="5"/>
  <c r="O3625" i="5"/>
  <c r="O3621" i="5"/>
  <c r="O3617" i="5"/>
  <c r="O3613" i="5"/>
  <c r="O3609" i="5"/>
  <c r="O3605" i="5"/>
  <c r="O3601" i="5"/>
  <c r="O3597" i="5"/>
  <c r="O3593" i="5"/>
  <c r="O3589" i="5"/>
  <c r="O3585" i="5"/>
  <c r="O3581" i="5"/>
  <c r="O3577" i="5"/>
  <c r="O3573" i="5"/>
  <c r="O3569" i="5"/>
  <c r="O3565" i="5"/>
  <c r="O3561" i="5"/>
  <c r="O3557" i="5"/>
  <c r="O3553" i="5"/>
  <c r="O3549" i="5"/>
  <c r="O3545" i="5"/>
  <c r="O3541" i="5"/>
  <c r="O3537" i="5"/>
  <c r="O3533" i="5"/>
  <c r="O3529" i="5"/>
  <c r="O3525" i="5"/>
  <c r="O3521" i="5"/>
  <c r="O3517" i="5"/>
  <c r="O3513" i="5"/>
  <c r="O3509" i="5"/>
  <c r="O3505" i="5"/>
  <c r="O3501" i="5"/>
  <c r="O3497" i="5"/>
  <c r="O3493" i="5"/>
  <c r="O3489" i="5"/>
  <c r="O3485" i="5"/>
  <c r="O3481" i="5"/>
  <c r="O3477" i="5"/>
  <c r="O3473" i="5"/>
  <c r="O3469" i="5"/>
  <c r="O3465" i="5"/>
  <c r="O3461" i="5"/>
  <c r="O3457" i="5"/>
  <c r="O3453" i="5"/>
  <c r="O3449" i="5"/>
  <c r="O3445" i="5"/>
  <c r="O3441" i="5"/>
  <c r="O3437" i="5"/>
  <c r="O3433" i="5"/>
  <c r="O3429" i="5"/>
  <c r="O3425" i="5"/>
  <c r="O3421" i="5"/>
  <c r="O3417" i="5"/>
  <c r="O3413" i="5"/>
  <c r="O3409" i="5"/>
  <c r="N1988" i="5"/>
  <c r="O1988" i="5"/>
  <c r="P1988" i="5"/>
  <c r="N1992" i="5"/>
  <c r="O1992" i="5"/>
  <c r="P1992" i="5"/>
  <c r="P2006" i="5"/>
  <c r="N2006" i="5"/>
  <c r="O2006" i="5"/>
  <c r="P2042" i="5"/>
  <c r="N2042" i="5"/>
  <c r="O2042" i="5"/>
  <c r="N2071" i="5"/>
  <c r="O2071" i="5"/>
  <c r="P2071" i="5"/>
  <c r="N2075" i="5"/>
  <c r="O2075" i="5"/>
  <c r="P2075" i="5"/>
  <c r="O2110" i="5"/>
  <c r="P2110" i="5"/>
  <c r="N2110" i="5"/>
  <c r="O2114" i="5"/>
  <c r="P2114" i="5"/>
  <c r="N2114" i="5"/>
  <c r="O2118" i="5"/>
  <c r="P2118" i="5"/>
  <c r="N2118" i="5"/>
  <c r="O2122" i="5"/>
  <c r="P2122" i="5"/>
  <c r="N2122" i="5"/>
  <c r="O2146" i="5"/>
  <c r="P2146" i="5"/>
  <c r="N2146" i="5"/>
  <c r="N2151" i="5"/>
  <c r="O2151" i="5"/>
  <c r="P2151" i="5"/>
  <c r="N2156" i="5"/>
  <c r="O2156" i="5"/>
  <c r="P2156" i="5"/>
  <c r="O2166" i="5"/>
  <c r="P2166" i="5"/>
  <c r="N2166" i="5"/>
  <c r="N2171" i="5"/>
  <c r="O2171" i="5"/>
  <c r="P2171" i="5"/>
  <c r="N2176" i="5"/>
  <c r="O2176" i="5"/>
  <c r="P2176" i="5"/>
  <c r="N2181" i="5"/>
  <c r="O2181" i="5"/>
  <c r="P2181" i="5"/>
  <c r="O2186" i="5"/>
  <c r="P2186" i="5"/>
  <c r="N2186" i="5"/>
  <c r="N2200" i="5"/>
  <c r="O2200" i="5"/>
  <c r="P2200" i="5"/>
  <c r="N2208" i="5"/>
  <c r="O2208" i="5"/>
  <c r="P2208" i="5"/>
  <c r="N2213" i="5"/>
  <c r="O2213" i="5"/>
  <c r="P2213" i="5"/>
  <c r="O2234" i="5"/>
  <c r="P2234" i="5"/>
  <c r="N2234" i="5"/>
  <c r="N2292" i="5"/>
  <c r="O2292" i="5"/>
  <c r="P2292" i="5"/>
  <c r="N2323" i="5"/>
  <c r="O2323" i="5"/>
  <c r="P2323" i="5"/>
  <c r="N2327" i="5"/>
  <c r="O2327" i="5"/>
  <c r="P2327" i="5"/>
  <c r="N2331" i="5"/>
  <c r="O2331" i="5"/>
  <c r="P2331" i="5"/>
  <c r="N2335" i="5"/>
  <c r="O2335" i="5"/>
  <c r="P2335" i="5"/>
  <c r="N2393" i="5"/>
  <c r="O2393" i="5"/>
  <c r="P2393" i="5"/>
  <c r="O2402" i="5"/>
  <c r="P2402" i="5"/>
  <c r="N2402" i="5"/>
  <c r="N2415" i="5"/>
  <c r="O2415" i="5"/>
  <c r="P2415" i="5"/>
  <c r="N2419" i="5"/>
  <c r="O2419" i="5"/>
  <c r="P2419" i="5"/>
  <c r="N2427" i="5"/>
  <c r="O2427" i="5"/>
  <c r="P2427" i="5"/>
  <c r="N2431" i="5"/>
  <c r="O2431" i="5"/>
  <c r="P2431" i="5"/>
  <c r="N2435" i="5"/>
  <c r="O2435" i="5"/>
  <c r="P2435" i="5"/>
  <c r="N2439" i="5"/>
  <c r="O2439" i="5"/>
  <c r="P2439" i="5"/>
  <c r="N2468" i="5"/>
  <c r="O2468" i="5"/>
  <c r="P2468" i="5"/>
  <c r="N2489" i="5"/>
  <c r="O2489" i="5"/>
  <c r="P2489" i="5"/>
  <c r="N2493" i="5"/>
  <c r="O2493" i="5"/>
  <c r="P2493" i="5"/>
  <c r="O2514" i="5"/>
  <c r="P2514" i="5"/>
  <c r="N2514" i="5"/>
  <c r="O2518" i="5"/>
  <c r="P2518" i="5"/>
  <c r="N2518" i="5"/>
  <c r="O2522" i="5"/>
  <c r="P2522" i="5"/>
  <c r="N2522" i="5"/>
  <c r="N2551" i="5"/>
  <c r="O2551" i="5"/>
  <c r="P2551" i="5"/>
  <c r="N2579" i="5"/>
  <c r="O2579" i="5"/>
  <c r="P2579" i="5"/>
  <c r="N2583" i="5"/>
  <c r="O2583" i="5"/>
  <c r="P2583" i="5"/>
  <c r="N2587" i="5"/>
  <c r="O2587" i="5"/>
  <c r="P2587" i="5"/>
  <c r="N2591" i="5"/>
  <c r="O2591" i="5"/>
  <c r="P2591" i="5"/>
  <c r="N2595" i="5"/>
  <c r="O2595" i="5"/>
  <c r="P2595" i="5"/>
  <c r="N2608" i="5"/>
  <c r="O2608" i="5"/>
  <c r="P2608" i="5"/>
  <c r="N2612" i="5"/>
  <c r="O2612" i="5"/>
  <c r="P2612" i="5"/>
  <c r="N2616" i="5"/>
  <c r="O2616" i="5"/>
  <c r="P2616" i="5"/>
  <c r="N2624" i="5"/>
  <c r="O2624" i="5"/>
  <c r="P2624" i="5"/>
  <c r="N2633" i="5"/>
  <c r="O2633" i="5"/>
  <c r="P2633" i="5"/>
  <c r="O2642" i="5"/>
  <c r="P2642" i="5"/>
  <c r="N2642" i="5"/>
  <c r="O2646" i="5"/>
  <c r="P2646" i="5"/>
  <c r="N2646" i="5"/>
  <c r="O2650" i="5"/>
  <c r="P2650" i="5"/>
  <c r="N2650" i="5"/>
  <c r="O2654" i="5"/>
  <c r="P2654" i="5"/>
  <c r="N2654" i="5"/>
  <c r="N2663" i="5"/>
  <c r="O2663" i="5"/>
  <c r="P2663" i="5"/>
  <c r="N2671" i="5"/>
  <c r="O2671" i="5"/>
  <c r="P2671" i="5"/>
  <c r="N2679" i="5"/>
  <c r="O2679" i="5"/>
  <c r="P2679" i="5"/>
  <c r="N2687" i="5"/>
  <c r="O2687" i="5"/>
  <c r="P2687" i="5"/>
  <c r="N2709" i="5"/>
  <c r="O2709" i="5"/>
  <c r="P2709" i="5"/>
  <c r="N2713" i="5"/>
  <c r="O2713" i="5"/>
  <c r="P2713" i="5"/>
  <c r="N2717" i="5"/>
  <c r="O2717" i="5"/>
  <c r="P2717" i="5"/>
  <c r="N2734" i="5"/>
  <c r="O2734" i="5"/>
  <c r="P2734" i="5"/>
  <c r="N2764" i="5"/>
  <c r="O2764" i="5"/>
  <c r="P2764" i="5"/>
  <c r="N2769" i="5"/>
  <c r="O2769" i="5"/>
  <c r="P2769" i="5"/>
  <c r="N2773" i="5"/>
  <c r="O2773" i="5"/>
  <c r="P2773" i="5"/>
  <c r="O2783" i="5"/>
  <c r="P2783" i="5"/>
  <c r="N2783" i="5"/>
  <c r="N2804" i="5"/>
  <c r="O2804" i="5"/>
  <c r="P2804" i="5"/>
  <c r="N2817" i="5"/>
  <c r="O2817" i="5"/>
  <c r="P2817" i="5"/>
  <c r="N2821" i="5"/>
  <c r="O2821" i="5"/>
  <c r="P2821" i="5"/>
  <c r="N2841" i="5"/>
  <c r="O2841" i="5"/>
  <c r="P2841" i="5"/>
  <c r="N2869" i="5"/>
  <c r="O2869" i="5"/>
  <c r="P2869" i="5"/>
  <c r="N2882" i="5"/>
  <c r="O2882" i="5"/>
  <c r="P2882" i="5"/>
  <c r="N2896" i="5"/>
  <c r="O2896" i="5"/>
  <c r="P2896" i="5"/>
  <c r="N2905" i="5"/>
  <c r="O2905" i="5"/>
  <c r="P2905" i="5"/>
  <c r="N2909" i="5"/>
  <c r="O2909" i="5"/>
  <c r="P2909" i="5"/>
  <c r="N2922" i="5"/>
  <c r="O2922" i="5"/>
  <c r="P2922" i="5"/>
  <c r="N2926" i="5"/>
  <c r="O2926" i="5"/>
  <c r="P2926" i="5"/>
  <c r="N2946" i="5"/>
  <c r="O2946" i="5"/>
  <c r="P2946" i="5"/>
  <c r="N2950" i="5"/>
  <c r="O2950" i="5"/>
  <c r="P2950" i="5"/>
  <c r="N2954" i="5"/>
  <c r="O2954" i="5"/>
  <c r="P2954" i="5"/>
  <c r="N2958" i="5"/>
  <c r="O2958" i="5"/>
  <c r="P2958" i="5"/>
  <c r="O2975" i="5"/>
  <c r="P2975" i="5"/>
  <c r="N2975" i="5"/>
  <c r="N2992" i="5"/>
  <c r="O2992" i="5"/>
  <c r="P2992" i="5"/>
  <c r="O3007" i="5"/>
  <c r="P3007" i="5"/>
  <c r="N3007" i="5"/>
  <c r="O3011" i="5"/>
  <c r="P3011" i="5"/>
  <c r="N3011" i="5"/>
  <c r="O3015" i="5"/>
  <c r="P3015" i="5"/>
  <c r="N3015" i="5"/>
  <c r="O3019" i="5"/>
  <c r="P3019" i="5"/>
  <c r="N3019" i="5"/>
  <c r="O3023" i="5"/>
  <c r="P3023" i="5"/>
  <c r="N3023" i="5"/>
  <c r="O3043" i="5"/>
  <c r="P3043" i="5"/>
  <c r="N3043" i="5"/>
  <c r="O3047" i="5"/>
  <c r="P3047" i="5"/>
  <c r="N3047" i="5"/>
  <c r="N3064" i="5"/>
  <c r="O3064" i="5"/>
  <c r="P3064" i="5"/>
  <c r="N3068" i="5"/>
  <c r="O3068" i="5"/>
  <c r="P3068" i="5"/>
  <c r="N3076" i="5"/>
  <c r="O3076" i="5"/>
  <c r="P3076" i="5"/>
  <c r="N3080" i="5"/>
  <c r="O3080" i="5"/>
  <c r="P3080" i="5"/>
  <c r="N3084" i="5"/>
  <c r="O3084" i="5"/>
  <c r="P3084" i="5"/>
  <c r="N3096" i="5"/>
  <c r="O3096" i="5"/>
  <c r="P3096" i="5"/>
  <c r="N3132" i="5"/>
  <c r="O3132" i="5"/>
  <c r="P3132" i="5"/>
  <c r="N3140" i="5"/>
  <c r="O3140" i="5"/>
  <c r="P3140" i="5"/>
  <c r="N3148" i="5"/>
  <c r="O3148" i="5"/>
  <c r="P3148" i="5"/>
  <c r="N3152" i="5"/>
  <c r="O3152" i="5"/>
  <c r="P3152" i="5"/>
  <c r="N3156" i="5"/>
  <c r="O3156" i="5"/>
  <c r="P3156" i="5"/>
  <c r="N3164" i="5"/>
  <c r="O3164" i="5"/>
  <c r="P3164" i="5"/>
  <c r="N3168" i="5"/>
  <c r="O3168" i="5"/>
  <c r="P3168" i="5"/>
  <c r="N3196" i="5"/>
  <c r="O3196" i="5"/>
  <c r="P3196" i="5"/>
  <c r="N3200" i="5"/>
  <c r="O3200" i="5"/>
  <c r="P3200" i="5"/>
  <c r="N3204" i="5"/>
  <c r="O3204" i="5"/>
  <c r="P3204" i="5"/>
  <c r="N3225" i="5"/>
  <c r="O3225" i="5"/>
  <c r="P3225" i="5"/>
  <c r="N3238" i="5"/>
  <c r="O3238" i="5"/>
  <c r="P3238" i="5"/>
  <c r="O3271" i="5"/>
  <c r="P3271" i="5"/>
  <c r="N3271" i="5"/>
  <c r="O3283" i="5"/>
  <c r="P3283" i="5"/>
  <c r="N3283" i="5"/>
  <c r="N3296" i="5"/>
  <c r="O3296" i="5"/>
  <c r="P3296" i="5"/>
  <c r="O3331" i="5"/>
  <c r="P3331" i="5"/>
  <c r="N3331" i="5"/>
  <c r="O3335" i="5"/>
  <c r="P3335" i="5"/>
  <c r="N3335" i="5"/>
  <c r="O3339" i="5"/>
  <c r="P3339" i="5"/>
  <c r="N3339" i="5"/>
  <c r="O3343" i="5"/>
  <c r="P3343" i="5"/>
  <c r="N3343" i="5"/>
  <c r="O3355" i="5"/>
  <c r="P3355" i="5"/>
  <c r="N3355" i="5"/>
  <c r="N3364" i="5"/>
  <c r="O3364" i="5"/>
  <c r="P3364" i="5"/>
  <c r="N3368" i="5"/>
  <c r="O3368" i="5"/>
  <c r="P3368" i="5"/>
  <c r="N3397" i="5"/>
  <c r="O3397" i="5"/>
  <c r="P3397" i="5"/>
  <c r="N3401" i="5"/>
  <c r="O3401" i="5"/>
  <c r="P3401" i="5"/>
  <c r="N3885" i="5"/>
  <c r="N1984" i="5"/>
  <c r="O1984" i="5"/>
  <c r="P1984" i="5"/>
  <c r="N1997" i="5"/>
  <c r="O1997" i="5"/>
  <c r="P1997" i="5"/>
  <c r="P2010" i="5"/>
  <c r="N2010" i="5"/>
  <c r="O2010" i="5"/>
  <c r="P2014" i="5"/>
  <c r="N2014" i="5"/>
  <c r="O2014" i="5"/>
  <c r="P2018" i="5"/>
  <c r="N2018" i="5"/>
  <c r="O2018" i="5"/>
  <c r="P2022" i="5"/>
  <c r="N2022" i="5"/>
  <c r="O2022" i="5"/>
  <c r="P2026" i="5"/>
  <c r="N2026" i="5"/>
  <c r="O2026" i="5"/>
  <c r="P2038" i="5"/>
  <c r="N2038" i="5"/>
  <c r="O2038" i="5"/>
  <c r="N2063" i="5"/>
  <c r="O2063" i="5"/>
  <c r="P2063" i="5"/>
  <c r="N2067" i="5"/>
  <c r="O2067" i="5"/>
  <c r="P2067" i="5"/>
  <c r="N2079" i="5"/>
  <c r="O2079" i="5"/>
  <c r="P2079" i="5"/>
  <c r="N2083" i="5"/>
  <c r="O2083" i="5"/>
  <c r="P2083" i="5"/>
  <c r="O2126" i="5"/>
  <c r="P2126" i="5"/>
  <c r="N2126" i="5"/>
  <c r="O2142" i="5"/>
  <c r="P2142" i="5"/>
  <c r="N2142" i="5"/>
  <c r="N2191" i="5"/>
  <c r="O2191" i="5"/>
  <c r="P2191" i="5"/>
  <c r="N2195" i="5"/>
  <c r="O2195" i="5"/>
  <c r="P2195" i="5"/>
  <c r="N2204" i="5"/>
  <c r="O2204" i="5"/>
  <c r="P2204" i="5"/>
  <c r="O2222" i="5"/>
  <c r="P2222" i="5"/>
  <c r="N2222" i="5"/>
  <c r="O2226" i="5"/>
  <c r="P2226" i="5"/>
  <c r="N2226" i="5"/>
  <c r="N2239" i="5"/>
  <c r="O2239" i="5"/>
  <c r="P2239" i="5"/>
  <c r="N2243" i="5"/>
  <c r="O2243" i="5"/>
  <c r="P2243" i="5"/>
  <c r="N2247" i="5"/>
  <c r="O2247" i="5"/>
  <c r="P2247" i="5"/>
  <c r="N2251" i="5"/>
  <c r="O2251" i="5"/>
  <c r="P2251" i="5"/>
  <c r="N2255" i="5"/>
  <c r="O2255" i="5"/>
  <c r="P2255" i="5"/>
  <c r="N2259" i="5"/>
  <c r="O2259" i="5"/>
  <c r="P2259" i="5"/>
  <c r="N2268" i="5"/>
  <c r="O2268" i="5"/>
  <c r="P2268" i="5"/>
  <c r="N2272" i="5"/>
  <c r="O2272" i="5"/>
  <c r="P2272" i="5"/>
  <c r="N2296" i="5"/>
  <c r="O2296" i="5"/>
  <c r="P2296" i="5"/>
  <c r="N2300" i="5"/>
  <c r="O2300" i="5"/>
  <c r="P2300" i="5"/>
  <c r="N2304" i="5"/>
  <c r="O2304" i="5"/>
  <c r="P2304" i="5"/>
  <c r="N2339" i="5"/>
  <c r="O2339" i="5"/>
  <c r="P2339" i="5"/>
  <c r="N2343" i="5"/>
  <c r="O2343" i="5"/>
  <c r="P2343" i="5"/>
  <c r="N2347" i="5"/>
  <c r="O2347" i="5"/>
  <c r="P2347" i="5"/>
  <c r="N2351" i="5"/>
  <c r="O2351" i="5"/>
  <c r="P2351" i="5"/>
  <c r="O2370" i="5"/>
  <c r="P2370" i="5"/>
  <c r="N2370" i="5"/>
  <c r="N2388" i="5"/>
  <c r="O2388" i="5"/>
  <c r="P2388" i="5"/>
  <c r="O2398" i="5"/>
  <c r="P2398" i="5"/>
  <c r="N2398" i="5"/>
  <c r="N2411" i="5"/>
  <c r="O2411" i="5"/>
  <c r="P2411" i="5"/>
  <c r="N2448" i="5"/>
  <c r="O2448" i="5"/>
  <c r="P2448" i="5"/>
  <c r="N2452" i="5"/>
  <c r="O2452" i="5"/>
  <c r="P2452" i="5"/>
  <c r="N2456" i="5"/>
  <c r="O2456" i="5"/>
  <c r="P2456" i="5"/>
  <c r="N2460" i="5"/>
  <c r="O2460" i="5"/>
  <c r="P2460" i="5"/>
  <c r="N2464" i="5"/>
  <c r="O2464" i="5"/>
  <c r="P2464" i="5"/>
  <c r="N2481" i="5"/>
  <c r="O2481" i="5"/>
  <c r="P2481" i="5"/>
  <c r="N2485" i="5"/>
  <c r="O2485" i="5"/>
  <c r="P2485" i="5"/>
  <c r="O2506" i="5"/>
  <c r="P2506" i="5"/>
  <c r="N2506" i="5"/>
  <c r="O2510" i="5"/>
  <c r="P2510" i="5"/>
  <c r="N2510" i="5"/>
  <c r="N2535" i="5"/>
  <c r="O2535" i="5"/>
  <c r="P2535" i="5"/>
  <c r="N2539" i="5"/>
  <c r="O2539" i="5"/>
  <c r="P2539" i="5"/>
  <c r="N2543" i="5"/>
  <c r="O2543" i="5"/>
  <c r="P2543" i="5"/>
  <c r="N2547" i="5"/>
  <c r="O2547" i="5"/>
  <c r="P2547" i="5"/>
  <c r="N2555" i="5"/>
  <c r="O2555" i="5"/>
  <c r="P2555" i="5"/>
  <c r="N2559" i="5"/>
  <c r="O2559" i="5"/>
  <c r="P2559" i="5"/>
  <c r="N2563" i="5"/>
  <c r="O2563" i="5"/>
  <c r="P2563" i="5"/>
  <c r="N2567" i="5"/>
  <c r="O2567" i="5"/>
  <c r="P2567" i="5"/>
  <c r="N2604" i="5"/>
  <c r="O2604" i="5"/>
  <c r="P2604" i="5"/>
  <c r="N2629" i="5"/>
  <c r="O2629" i="5"/>
  <c r="P2629" i="5"/>
  <c r="O2638" i="5"/>
  <c r="P2638" i="5"/>
  <c r="N2638" i="5"/>
  <c r="N2696" i="5"/>
  <c r="O2696" i="5"/>
  <c r="P2696" i="5"/>
  <c r="N2705" i="5"/>
  <c r="O2705" i="5"/>
  <c r="P2705" i="5"/>
  <c r="O2726" i="5"/>
  <c r="P2726" i="5"/>
  <c r="N2726" i="5"/>
  <c r="N2730" i="5"/>
  <c r="O2730" i="5"/>
  <c r="P2730" i="5"/>
  <c r="N2744" i="5"/>
  <c r="O2744" i="5"/>
  <c r="P2744" i="5"/>
  <c r="N2748" i="5"/>
  <c r="O2748" i="5"/>
  <c r="P2748" i="5"/>
  <c r="N2752" i="5"/>
  <c r="O2752" i="5"/>
  <c r="P2752" i="5"/>
  <c r="N2792" i="5"/>
  <c r="O2792" i="5"/>
  <c r="P2792" i="5"/>
  <c r="N2809" i="5"/>
  <c r="O2809" i="5"/>
  <c r="P2809" i="5"/>
  <c r="N2845" i="5"/>
  <c r="O2845" i="5"/>
  <c r="P2845" i="5"/>
  <c r="N2849" i="5"/>
  <c r="O2849" i="5"/>
  <c r="P2849" i="5"/>
  <c r="N2853" i="5"/>
  <c r="O2853" i="5"/>
  <c r="P2853" i="5"/>
  <c r="N2857" i="5"/>
  <c r="O2857" i="5"/>
  <c r="P2857" i="5"/>
  <c r="N2861" i="5"/>
  <c r="O2861" i="5"/>
  <c r="P2861" i="5"/>
  <c r="N2865" i="5"/>
  <c r="O2865" i="5"/>
  <c r="P2865" i="5"/>
  <c r="N2878" i="5"/>
  <c r="O2878" i="5"/>
  <c r="P2878" i="5"/>
  <c r="O2887" i="5"/>
  <c r="P2887" i="5"/>
  <c r="N2887" i="5"/>
  <c r="N2914" i="5"/>
  <c r="O2914" i="5"/>
  <c r="P2914" i="5"/>
  <c r="N2918" i="5"/>
  <c r="O2918" i="5"/>
  <c r="P2918" i="5"/>
  <c r="N2962" i="5"/>
  <c r="O2962" i="5"/>
  <c r="P2962" i="5"/>
  <c r="N2966" i="5"/>
  <c r="O2966" i="5"/>
  <c r="P2966" i="5"/>
  <c r="O2971" i="5"/>
  <c r="P2971" i="5"/>
  <c r="N2971" i="5"/>
  <c r="N2980" i="5"/>
  <c r="O2980" i="5"/>
  <c r="P2980" i="5"/>
  <c r="N2985" i="5"/>
  <c r="O2985" i="5"/>
  <c r="P2985" i="5"/>
  <c r="N2996" i="5"/>
  <c r="O2996" i="5"/>
  <c r="P2996" i="5"/>
  <c r="N3000" i="5"/>
  <c r="O3000" i="5"/>
  <c r="P3000" i="5"/>
  <c r="O3027" i="5"/>
  <c r="P3027" i="5"/>
  <c r="N3027" i="5"/>
  <c r="O3031" i="5"/>
  <c r="P3031" i="5"/>
  <c r="N3031" i="5"/>
  <c r="O3035" i="5"/>
  <c r="P3035" i="5"/>
  <c r="N3035" i="5"/>
  <c r="O3039" i="5"/>
  <c r="P3039" i="5"/>
  <c r="N3039" i="5"/>
  <c r="N3088" i="5"/>
  <c r="O3088" i="5"/>
  <c r="P3088" i="5"/>
  <c r="N3092" i="5"/>
  <c r="O3092" i="5"/>
  <c r="P3092" i="5"/>
  <c r="N3100" i="5"/>
  <c r="O3100" i="5"/>
  <c r="P3100" i="5"/>
  <c r="N3104" i="5"/>
  <c r="O3104" i="5"/>
  <c r="P3104" i="5"/>
  <c r="N3120" i="5"/>
  <c r="O3120" i="5"/>
  <c r="P3120" i="5"/>
  <c r="N3128" i="5"/>
  <c r="O3128" i="5"/>
  <c r="P3128" i="5"/>
  <c r="N3136" i="5"/>
  <c r="O3136" i="5"/>
  <c r="P3136" i="5"/>
  <c r="N3144" i="5"/>
  <c r="O3144" i="5"/>
  <c r="P3144" i="5"/>
  <c r="N3176" i="5"/>
  <c r="O3176" i="5"/>
  <c r="P3176" i="5"/>
  <c r="N3180" i="5"/>
  <c r="O3180" i="5"/>
  <c r="P3180" i="5"/>
  <c r="N3184" i="5"/>
  <c r="O3184" i="5"/>
  <c r="P3184" i="5"/>
  <c r="N3188" i="5"/>
  <c r="O3188" i="5"/>
  <c r="P3188" i="5"/>
  <c r="N3192" i="5"/>
  <c r="O3192" i="5"/>
  <c r="P3192" i="5"/>
  <c r="N3217" i="5"/>
  <c r="O3217" i="5"/>
  <c r="P3217" i="5"/>
  <c r="N3221" i="5"/>
  <c r="O3221" i="5"/>
  <c r="P3221" i="5"/>
  <c r="N3230" i="5"/>
  <c r="O3230" i="5"/>
  <c r="P3230" i="5"/>
  <c r="N3234" i="5"/>
  <c r="O3234" i="5"/>
  <c r="P3234" i="5"/>
  <c r="O3243" i="5"/>
  <c r="P3243" i="5"/>
  <c r="N3243" i="5"/>
  <c r="O3247" i="5"/>
  <c r="P3247" i="5"/>
  <c r="N3247" i="5"/>
  <c r="O3267" i="5"/>
  <c r="P3267" i="5"/>
  <c r="N3267" i="5"/>
  <c r="O3275" i="5"/>
  <c r="P3275" i="5"/>
  <c r="N3275" i="5"/>
  <c r="O3279" i="5"/>
  <c r="P3279" i="5"/>
  <c r="N3279" i="5"/>
  <c r="N3288" i="5"/>
  <c r="O3288" i="5"/>
  <c r="P3288" i="5"/>
  <c r="N3300" i="5"/>
  <c r="O3300" i="5"/>
  <c r="P3300" i="5"/>
  <c r="N3304" i="5"/>
  <c r="O3304" i="5"/>
  <c r="P3304" i="5"/>
  <c r="N3308" i="5"/>
  <c r="O3308" i="5"/>
  <c r="P3308" i="5"/>
  <c r="N3312" i="5"/>
  <c r="O3312" i="5"/>
  <c r="P3312" i="5"/>
  <c r="N3316" i="5"/>
  <c r="O3316" i="5"/>
  <c r="P3316" i="5"/>
  <c r="O3347" i="5"/>
  <c r="P3347" i="5"/>
  <c r="N3347" i="5"/>
  <c r="O3351" i="5"/>
  <c r="P3351" i="5"/>
  <c r="N3351" i="5"/>
  <c r="N3373" i="5"/>
  <c r="O3373" i="5"/>
  <c r="P3373" i="5"/>
  <c r="N3377" i="5"/>
  <c r="O3377" i="5"/>
  <c r="P3377" i="5"/>
  <c r="N3385" i="5"/>
  <c r="O3385" i="5"/>
  <c r="P3385" i="5"/>
  <c r="N3389" i="5"/>
  <c r="O3389" i="5"/>
  <c r="P3389" i="5"/>
  <c r="N3393" i="5"/>
  <c r="O3393" i="5"/>
  <c r="P3393" i="5"/>
  <c r="N3405" i="5"/>
  <c r="O3405" i="5"/>
  <c r="P3405" i="5"/>
  <c r="P3884" i="5"/>
  <c r="P3880" i="5"/>
  <c r="P3876" i="5"/>
  <c r="P3872" i="5"/>
  <c r="P3868" i="5"/>
  <c r="P3864" i="5"/>
  <c r="P3860" i="5"/>
  <c r="P3856" i="5"/>
  <c r="P3852" i="5"/>
  <c r="P3848" i="5"/>
  <c r="P3844" i="5"/>
  <c r="P3840" i="5"/>
  <c r="P3836" i="5"/>
  <c r="P3832" i="5"/>
  <c r="P3828" i="5"/>
  <c r="P3824" i="5"/>
  <c r="P3820" i="5"/>
  <c r="P3816" i="5"/>
  <c r="P3812" i="5"/>
  <c r="P3808" i="5"/>
  <c r="P3804" i="5"/>
  <c r="P3800" i="5"/>
  <c r="P3796" i="5"/>
  <c r="P3792" i="5"/>
  <c r="P3788" i="5"/>
  <c r="P3784" i="5"/>
  <c r="P3780" i="5"/>
  <c r="P3776" i="5"/>
  <c r="P3772" i="5"/>
  <c r="P3768" i="5"/>
  <c r="P3764" i="5"/>
  <c r="P3760" i="5"/>
  <c r="P3756" i="5"/>
  <c r="P3752" i="5"/>
  <c r="P3748" i="5"/>
  <c r="P3744" i="5"/>
  <c r="P3740" i="5"/>
  <c r="P3736" i="5"/>
  <c r="P3732" i="5"/>
  <c r="P3728" i="5"/>
  <c r="P3724" i="5"/>
  <c r="P3720" i="5"/>
  <c r="P3716" i="5"/>
  <c r="P3712" i="5"/>
  <c r="P3708" i="5"/>
  <c r="P3704" i="5"/>
  <c r="P3700" i="5"/>
  <c r="P3696" i="5"/>
  <c r="P3692" i="5"/>
  <c r="P3688" i="5"/>
  <c r="P3684" i="5"/>
  <c r="P3680" i="5"/>
  <c r="P3676" i="5"/>
  <c r="P3672" i="5"/>
  <c r="P3668" i="5"/>
  <c r="P3664" i="5"/>
  <c r="P3660" i="5"/>
  <c r="P3656" i="5"/>
  <c r="P3652" i="5"/>
  <c r="P3648" i="5"/>
  <c r="P3644" i="5"/>
  <c r="P3640" i="5"/>
  <c r="P3636" i="5"/>
  <c r="P3632" i="5"/>
  <c r="P3628" i="5"/>
  <c r="P3624" i="5"/>
  <c r="P3620" i="5"/>
  <c r="P3616" i="5"/>
  <c r="P3612" i="5"/>
  <c r="P3608" i="5"/>
  <c r="P3604" i="5"/>
  <c r="P3600" i="5"/>
  <c r="P3596" i="5"/>
  <c r="P3592" i="5"/>
  <c r="P3588" i="5"/>
  <c r="P3584" i="5"/>
  <c r="P3580" i="5"/>
  <c r="P3576" i="5"/>
  <c r="P3572" i="5"/>
  <c r="P3568" i="5"/>
  <c r="P3564" i="5"/>
  <c r="P3560" i="5"/>
  <c r="P3556" i="5"/>
  <c r="P3552" i="5"/>
  <c r="P3548" i="5"/>
  <c r="P3544" i="5"/>
  <c r="P3540" i="5"/>
  <c r="P3536" i="5"/>
  <c r="P3532" i="5"/>
  <c r="P3528" i="5"/>
  <c r="P3524" i="5"/>
  <c r="P3520" i="5"/>
  <c r="P3516" i="5"/>
  <c r="P3512" i="5"/>
  <c r="P3508" i="5"/>
  <c r="P3504" i="5"/>
  <c r="P3500" i="5"/>
  <c r="P3496" i="5"/>
  <c r="P3492" i="5"/>
  <c r="P3488" i="5"/>
  <c r="P3484" i="5"/>
  <c r="P3480" i="5"/>
  <c r="P3476" i="5"/>
  <c r="P3472" i="5"/>
  <c r="P3468" i="5"/>
  <c r="P3464" i="5"/>
  <c r="P3460" i="5"/>
  <c r="P3456" i="5"/>
  <c r="P3452" i="5"/>
  <c r="P3448" i="5"/>
  <c r="P3444" i="5"/>
  <c r="P3440" i="5"/>
  <c r="P3436" i="5"/>
  <c r="P3432" i="5"/>
  <c r="P3428" i="5"/>
  <c r="P3424" i="5"/>
  <c r="P3420" i="5"/>
  <c r="P3416" i="5"/>
  <c r="P3412" i="5"/>
  <c r="P3408" i="5"/>
  <c r="N1976" i="5"/>
  <c r="O1976" i="5"/>
  <c r="P1976" i="5"/>
  <c r="N1980" i="5"/>
  <c r="O1980" i="5"/>
  <c r="P1980" i="5"/>
  <c r="N1993" i="5"/>
  <c r="O1993" i="5"/>
  <c r="P1993" i="5"/>
  <c r="P2002" i="5"/>
  <c r="N2002" i="5"/>
  <c r="O2002" i="5"/>
  <c r="P2030" i="5"/>
  <c r="N2030" i="5"/>
  <c r="O2030" i="5"/>
  <c r="P2034" i="5"/>
  <c r="N2034" i="5"/>
  <c r="O2034" i="5"/>
  <c r="N2047" i="5"/>
  <c r="O2047" i="5"/>
  <c r="P2047" i="5"/>
  <c r="N2051" i="5"/>
  <c r="O2051" i="5"/>
  <c r="P2051" i="5"/>
  <c r="N2055" i="5"/>
  <c r="O2055" i="5"/>
  <c r="P2055" i="5"/>
  <c r="N2059" i="5"/>
  <c r="O2059" i="5"/>
  <c r="P2059" i="5"/>
  <c r="N2087" i="5"/>
  <c r="O2087" i="5"/>
  <c r="P2087" i="5"/>
  <c r="N2091" i="5"/>
  <c r="O2091" i="5"/>
  <c r="P2091" i="5"/>
  <c r="N2095" i="5"/>
  <c r="O2095" i="5"/>
  <c r="P2095" i="5"/>
  <c r="N2099" i="5"/>
  <c r="O2099" i="5"/>
  <c r="P2099" i="5"/>
  <c r="N2103" i="5"/>
  <c r="O2103" i="5"/>
  <c r="P2103" i="5"/>
  <c r="N2107" i="5"/>
  <c r="O2107" i="5"/>
  <c r="P2107" i="5"/>
  <c r="O2130" i="5"/>
  <c r="P2130" i="5"/>
  <c r="N2130" i="5"/>
  <c r="O2134" i="5"/>
  <c r="P2134" i="5"/>
  <c r="N2134" i="5"/>
  <c r="O2138" i="5"/>
  <c r="P2138" i="5"/>
  <c r="N2138" i="5"/>
  <c r="N2147" i="5"/>
  <c r="O2147" i="5"/>
  <c r="P2147" i="5"/>
  <c r="N2157" i="5"/>
  <c r="O2157" i="5"/>
  <c r="P2157" i="5"/>
  <c r="N2161" i="5"/>
  <c r="O2161" i="5"/>
  <c r="P2161" i="5"/>
  <c r="N2167" i="5"/>
  <c r="O2167" i="5"/>
  <c r="P2167" i="5"/>
  <c r="N2177" i="5"/>
  <c r="O2177" i="5"/>
  <c r="P2177" i="5"/>
  <c r="O2182" i="5"/>
  <c r="P2182" i="5"/>
  <c r="N2182" i="5"/>
  <c r="O2218" i="5"/>
  <c r="P2218" i="5"/>
  <c r="N2218" i="5"/>
  <c r="N2264" i="5"/>
  <c r="O2264" i="5"/>
  <c r="P2264" i="5"/>
  <c r="N2277" i="5"/>
  <c r="O2277" i="5"/>
  <c r="P2277" i="5"/>
  <c r="N2281" i="5"/>
  <c r="O2281" i="5"/>
  <c r="P2281" i="5"/>
  <c r="N2285" i="5"/>
  <c r="O2285" i="5"/>
  <c r="P2285" i="5"/>
  <c r="N2289" i="5"/>
  <c r="O2289" i="5"/>
  <c r="P2289" i="5"/>
  <c r="N2308" i="5"/>
  <c r="O2308" i="5"/>
  <c r="P2308" i="5"/>
  <c r="N2312" i="5"/>
  <c r="O2312" i="5"/>
  <c r="P2312" i="5"/>
  <c r="N2316" i="5"/>
  <c r="O2316" i="5"/>
  <c r="P2316" i="5"/>
  <c r="N2320" i="5"/>
  <c r="O2320" i="5"/>
  <c r="P2320" i="5"/>
  <c r="N2356" i="5"/>
  <c r="O2356" i="5"/>
  <c r="P2356" i="5"/>
  <c r="N2360" i="5"/>
  <c r="O2360" i="5"/>
  <c r="P2360" i="5"/>
  <c r="N2365" i="5"/>
  <c r="O2365" i="5"/>
  <c r="P2365" i="5"/>
  <c r="N2377" i="5"/>
  <c r="O2377" i="5"/>
  <c r="P2377" i="5"/>
  <c r="N2380" i="5"/>
  <c r="O2380" i="5"/>
  <c r="P2380" i="5"/>
  <c r="N2384" i="5"/>
  <c r="O2384" i="5"/>
  <c r="P2384" i="5"/>
  <c r="O2394" i="5"/>
  <c r="P2394" i="5"/>
  <c r="N2394" i="5"/>
  <c r="N2407" i="5"/>
  <c r="O2407" i="5"/>
  <c r="P2407" i="5"/>
  <c r="N2424" i="5"/>
  <c r="O2424" i="5"/>
  <c r="P2424" i="5"/>
  <c r="N2444" i="5"/>
  <c r="O2444" i="5"/>
  <c r="P2444" i="5"/>
  <c r="N2469" i="5"/>
  <c r="O2469" i="5"/>
  <c r="P2469" i="5"/>
  <c r="N2473" i="5"/>
  <c r="O2473" i="5"/>
  <c r="P2473" i="5"/>
  <c r="N2477" i="5"/>
  <c r="O2477" i="5"/>
  <c r="P2477" i="5"/>
  <c r="O2498" i="5"/>
  <c r="P2498" i="5"/>
  <c r="N2498" i="5"/>
  <c r="O2502" i="5"/>
  <c r="P2502" i="5"/>
  <c r="N2502" i="5"/>
  <c r="N2523" i="5"/>
  <c r="O2523" i="5"/>
  <c r="P2523" i="5"/>
  <c r="N2527" i="5"/>
  <c r="O2527" i="5"/>
  <c r="P2527" i="5"/>
  <c r="N2531" i="5"/>
  <c r="O2531" i="5"/>
  <c r="P2531" i="5"/>
  <c r="N2572" i="5"/>
  <c r="O2572" i="5"/>
  <c r="P2572" i="5"/>
  <c r="N2576" i="5"/>
  <c r="O2576" i="5"/>
  <c r="P2576" i="5"/>
  <c r="N2600" i="5"/>
  <c r="O2600" i="5"/>
  <c r="P2600" i="5"/>
  <c r="N2621" i="5"/>
  <c r="O2621" i="5"/>
  <c r="P2621" i="5"/>
  <c r="S2621" i="5" s="1"/>
  <c r="T2621" i="5" s="1"/>
  <c r="U2621" i="5" s="1"/>
  <c r="AA2621" i="5" s="1"/>
  <c r="N2655" i="5"/>
  <c r="O2655" i="5"/>
  <c r="P2655" i="5"/>
  <c r="N2659" i="5"/>
  <c r="O2659" i="5"/>
  <c r="P2659" i="5"/>
  <c r="N2664" i="5"/>
  <c r="O2664" i="5"/>
  <c r="P2664" i="5"/>
  <c r="N2668" i="5"/>
  <c r="O2668" i="5"/>
  <c r="P2668" i="5"/>
  <c r="N2676" i="5"/>
  <c r="O2676" i="5"/>
  <c r="P2676" i="5"/>
  <c r="N2684" i="5"/>
  <c r="O2684" i="5"/>
  <c r="P2684" i="5"/>
  <c r="N2692" i="5"/>
  <c r="O2692" i="5"/>
  <c r="P2692" i="5"/>
  <c r="N2701" i="5"/>
  <c r="O2701" i="5"/>
  <c r="P2701" i="5"/>
  <c r="O2718" i="5"/>
  <c r="P2718" i="5"/>
  <c r="N2718" i="5"/>
  <c r="O2722" i="5"/>
  <c r="P2722" i="5"/>
  <c r="N2722" i="5"/>
  <c r="O2739" i="5"/>
  <c r="P2739" i="5"/>
  <c r="N2739" i="5"/>
  <c r="N2756" i="5"/>
  <c r="O2756" i="5"/>
  <c r="P2756" i="5"/>
  <c r="N2760" i="5"/>
  <c r="O2760" i="5"/>
  <c r="P2760" i="5"/>
  <c r="N2774" i="5"/>
  <c r="O2774" i="5"/>
  <c r="P2774" i="5"/>
  <c r="O2779" i="5"/>
  <c r="P2779" i="5"/>
  <c r="N2779" i="5"/>
  <c r="N2788" i="5"/>
  <c r="O2788" i="5"/>
  <c r="P2788" i="5"/>
  <c r="N2797" i="5"/>
  <c r="O2797" i="5"/>
  <c r="P2797" i="5"/>
  <c r="N2801" i="5"/>
  <c r="O2801" i="5"/>
  <c r="P2801" i="5"/>
  <c r="N2805" i="5"/>
  <c r="O2805" i="5"/>
  <c r="P2805" i="5"/>
  <c r="N2813" i="5"/>
  <c r="O2813" i="5"/>
  <c r="P2813" i="5"/>
  <c r="N2826" i="5"/>
  <c r="O2826" i="5"/>
  <c r="P2826" i="5"/>
  <c r="N2830" i="5"/>
  <c r="O2830" i="5"/>
  <c r="P2830" i="5"/>
  <c r="N2834" i="5"/>
  <c r="O2834" i="5"/>
  <c r="P2834" i="5"/>
  <c r="N2874" i="5"/>
  <c r="O2874" i="5"/>
  <c r="P2874" i="5"/>
  <c r="O2883" i="5"/>
  <c r="P2883" i="5"/>
  <c r="N2883" i="5"/>
  <c r="N2910" i="5"/>
  <c r="O2910" i="5"/>
  <c r="P2910" i="5"/>
  <c r="O2931" i="5"/>
  <c r="P2931" i="5"/>
  <c r="N2931" i="5"/>
  <c r="O2935" i="5"/>
  <c r="P2935" i="5"/>
  <c r="N2935" i="5"/>
  <c r="O2939" i="5"/>
  <c r="P2939" i="5"/>
  <c r="N2939" i="5"/>
  <c r="O2943" i="5"/>
  <c r="P2943" i="5"/>
  <c r="N2943" i="5"/>
  <c r="N2989" i="5"/>
  <c r="O2989" i="5"/>
  <c r="P2989" i="5"/>
  <c r="N3004" i="5"/>
  <c r="O3004" i="5"/>
  <c r="P3004" i="5"/>
  <c r="N3052" i="5"/>
  <c r="O3052" i="5"/>
  <c r="P3052" i="5"/>
  <c r="N3056" i="5"/>
  <c r="O3056" i="5"/>
  <c r="P3056" i="5"/>
  <c r="N3060" i="5"/>
  <c r="O3060" i="5"/>
  <c r="P3060" i="5"/>
  <c r="N3073" i="5"/>
  <c r="O3073" i="5"/>
  <c r="P3073" i="5"/>
  <c r="N3108" i="5"/>
  <c r="O3108" i="5"/>
  <c r="P3108" i="5"/>
  <c r="N3112" i="5"/>
  <c r="O3112" i="5"/>
  <c r="P3112" i="5"/>
  <c r="N3116" i="5"/>
  <c r="O3116" i="5"/>
  <c r="P3116" i="5"/>
  <c r="N3124" i="5"/>
  <c r="O3124" i="5"/>
  <c r="P3124" i="5"/>
  <c r="N3160" i="5"/>
  <c r="O3160" i="5"/>
  <c r="P3160" i="5"/>
  <c r="N3173" i="5"/>
  <c r="O3173" i="5"/>
  <c r="P3173" i="5"/>
  <c r="N3209" i="5"/>
  <c r="O3209" i="5"/>
  <c r="P3209" i="5"/>
  <c r="N3213" i="5"/>
  <c r="O3213" i="5"/>
  <c r="P3213" i="5"/>
  <c r="N3226" i="5"/>
  <c r="O3226" i="5"/>
  <c r="P3226" i="5"/>
  <c r="O3251" i="5"/>
  <c r="P3251" i="5"/>
  <c r="N3251" i="5"/>
  <c r="O3263" i="5"/>
  <c r="P3263" i="5"/>
  <c r="N3263" i="5"/>
  <c r="N3284" i="5"/>
  <c r="O3284" i="5"/>
  <c r="P3284" i="5"/>
  <c r="N3292" i="5"/>
  <c r="O3292" i="5"/>
  <c r="P3292" i="5"/>
  <c r="N3320" i="5"/>
  <c r="O3320" i="5"/>
  <c r="P3320" i="5"/>
  <c r="N3324" i="5"/>
  <c r="O3324" i="5"/>
  <c r="P3324" i="5"/>
  <c r="N3328" i="5"/>
  <c r="O3328" i="5"/>
  <c r="P3328" i="5"/>
  <c r="N3360" i="5"/>
  <c r="O3360" i="5"/>
  <c r="P3360" i="5"/>
  <c r="N3381" i="5"/>
  <c r="O3381" i="5"/>
  <c r="P3381" i="5"/>
  <c r="O3884" i="5"/>
  <c r="O3880" i="5"/>
  <c r="O3876" i="5"/>
  <c r="O3872" i="5"/>
  <c r="O3868" i="5"/>
  <c r="O3864" i="5"/>
  <c r="O3860" i="5"/>
  <c r="O3856" i="5"/>
  <c r="O3852" i="5"/>
  <c r="O3848" i="5"/>
  <c r="O3844" i="5"/>
  <c r="O3840" i="5"/>
  <c r="O3836" i="5"/>
  <c r="O3832" i="5"/>
  <c r="O3828" i="5"/>
  <c r="O3824" i="5"/>
  <c r="O3820" i="5"/>
  <c r="O3816" i="5"/>
  <c r="O3812" i="5"/>
  <c r="O3808" i="5"/>
  <c r="O3804" i="5"/>
  <c r="O3800" i="5"/>
  <c r="O3796" i="5"/>
  <c r="O3792" i="5"/>
  <c r="O3788" i="5"/>
  <c r="O3784" i="5"/>
  <c r="O3780" i="5"/>
  <c r="O3776" i="5"/>
  <c r="O3772" i="5"/>
  <c r="O3768" i="5"/>
  <c r="O3764" i="5"/>
  <c r="O3760" i="5"/>
  <c r="O3756" i="5"/>
  <c r="O3752" i="5"/>
  <c r="O3748" i="5"/>
  <c r="O3744" i="5"/>
  <c r="O3740" i="5"/>
  <c r="O3736" i="5"/>
  <c r="O3732" i="5"/>
  <c r="O3728" i="5"/>
  <c r="O3724" i="5"/>
  <c r="O3720" i="5"/>
  <c r="O3716" i="5"/>
  <c r="O3712" i="5"/>
  <c r="O3708" i="5"/>
  <c r="O3704" i="5"/>
  <c r="O3700" i="5"/>
  <c r="O3696" i="5"/>
  <c r="O3692" i="5"/>
  <c r="O3688" i="5"/>
  <c r="O3684" i="5"/>
  <c r="O3680" i="5"/>
  <c r="O3676" i="5"/>
  <c r="O3672" i="5"/>
  <c r="O3668" i="5"/>
  <c r="O3664" i="5"/>
  <c r="O3660" i="5"/>
  <c r="O3656" i="5"/>
  <c r="O3652" i="5"/>
  <c r="O3648" i="5"/>
  <c r="O3644" i="5"/>
  <c r="O3640" i="5"/>
  <c r="O3636" i="5"/>
  <c r="O3632" i="5"/>
  <c r="O3628" i="5"/>
  <c r="O3624" i="5"/>
  <c r="O3620" i="5"/>
  <c r="O3616" i="5"/>
  <c r="O3612" i="5"/>
  <c r="O3608" i="5"/>
  <c r="O3604" i="5"/>
  <c r="O3600" i="5"/>
  <c r="O3596" i="5"/>
  <c r="O3592" i="5"/>
  <c r="O3588" i="5"/>
  <c r="O3584" i="5"/>
  <c r="O3580" i="5"/>
  <c r="O3576" i="5"/>
  <c r="O3572" i="5"/>
  <c r="O3568" i="5"/>
  <c r="O3564" i="5"/>
  <c r="O3560" i="5"/>
  <c r="O3556" i="5"/>
  <c r="O3552" i="5"/>
  <c r="O3548" i="5"/>
  <c r="O3544" i="5"/>
  <c r="O3540" i="5"/>
  <c r="O3536" i="5"/>
  <c r="O3532" i="5"/>
  <c r="O3528" i="5"/>
  <c r="O3524" i="5"/>
  <c r="O3520" i="5"/>
  <c r="O3516" i="5"/>
  <c r="O3512" i="5"/>
  <c r="O3508" i="5"/>
  <c r="O3504" i="5"/>
  <c r="O3500" i="5"/>
  <c r="O3496" i="5"/>
  <c r="O3492" i="5"/>
  <c r="O3488" i="5"/>
  <c r="O3484" i="5"/>
  <c r="O3480" i="5"/>
  <c r="O3476" i="5"/>
  <c r="O3472" i="5"/>
  <c r="O3468" i="5"/>
  <c r="O3464" i="5"/>
  <c r="O3460" i="5"/>
  <c r="O3456" i="5"/>
  <c r="O3452" i="5"/>
  <c r="O3448" i="5"/>
  <c r="O3444" i="5"/>
  <c r="O3440" i="5"/>
  <c r="O3436" i="5"/>
  <c r="O3432" i="5"/>
  <c r="O3428" i="5"/>
  <c r="O3424" i="5"/>
  <c r="O3420" i="5"/>
  <c r="O3416" i="5"/>
  <c r="O3412" i="5"/>
  <c r="N3408" i="5"/>
  <c r="P1998" i="5"/>
  <c r="N1998" i="5"/>
  <c r="O1998" i="5"/>
  <c r="N2007" i="5"/>
  <c r="O2007" i="5"/>
  <c r="P2007" i="5"/>
  <c r="N2039" i="5"/>
  <c r="O2039" i="5"/>
  <c r="P2039" i="5"/>
  <c r="N2043" i="5"/>
  <c r="O2043" i="5"/>
  <c r="P2043" i="5"/>
  <c r="N2068" i="5"/>
  <c r="O2068" i="5"/>
  <c r="P2068" i="5"/>
  <c r="N2076" i="5"/>
  <c r="O2076" i="5"/>
  <c r="P2076" i="5"/>
  <c r="N2111" i="5"/>
  <c r="O2111" i="5"/>
  <c r="P2111" i="5"/>
  <c r="N2115" i="5"/>
  <c r="O2115" i="5"/>
  <c r="P2115" i="5"/>
  <c r="N2119" i="5"/>
  <c r="O2119" i="5"/>
  <c r="P2119" i="5"/>
  <c r="N2152" i="5"/>
  <c r="O2152" i="5"/>
  <c r="P2152" i="5"/>
  <c r="N2172" i="5"/>
  <c r="O2172" i="5"/>
  <c r="P2172" i="5"/>
  <c r="N2187" i="5"/>
  <c r="O2187" i="5"/>
  <c r="P2187" i="5"/>
  <c r="N2196" i="5"/>
  <c r="O2196" i="5"/>
  <c r="P2196" i="5"/>
  <c r="N2201" i="5"/>
  <c r="O2201" i="5"/>
  <c r="P2201" i="5"/>
  <c r="N2209" i="5"/>
  <c r="O2209" i="5"/>
  <c r="P2209" i="5"/>
  <c r="O2214" i="5"/>
  <c r="P2214" i="5"/>
  <c r="N2214" i="5"/>
  <c r="N2227" i="5"/>
  <c r="O2227" i="5"/>
  <c r="P2227" i="5"/>
  <c r="N2231" i="5"/>
  <c r="O2231" i="5"/>
  <c r="P2231" i="5"/>
  <c r="N2235" i="5"/>
  <c r="O2235" i="5"/>
  <c r="P2235" i="5"/>
  <c r="N2269" i="5"/>
  <c r="O2269" i="5"/>
  <c r="P2269" i="5"/>
  <c r="N2324" i="5"/>
  <c r="O2324" i="5"/>
  <c r="P2324" i="5"/>
  <c r="N2328" i="5"/>
  <c r="O2328" i="5"/>
  <c r="P2328" i="5"/>
  <c r="N2332" i="5"/>
  <c r="O2332" i="5"/>
  <c r="P2332" i="5"/>
  <c r="N2336" i="5"/>
  <c r="O2336" i="5"/>
  <c r="P2336" i="5"/>
  <c r="N2399" i="5"/>
  <c r="O2399" i="5"/>
  <c r="P2399" i="5"/>
  <c r="N2403" i="5"/>
  <c r="O2403" i="5"/>
  <c r="P2403" i="5"/>
  <c r="N2412" i="5"/>
  <c r="O2412" i="5"/>
  <c r="P2412" i="5"/>
  <c r="N2420" i="5"/>
  <c r="O2420" i="5"/>
  <c r="P2420" i="5"/>
  <c r="N2428" i="5"/>
  <c r="O2428" i="5"/>
  <c r="P2428" i="5"/>
  <c r="N2432" i="5"/>
  <c r="O2432" i="5"/>
  <c r="P2432" i="5"/>
  <c r="N2436" i="5"/>
  <c r="O2436" i="5"/>
  <c r="P2436" i="5"/>
  <c r="N2440" i="5"/>
  <c r="O2440" i="5"/>
  <c r="P2440" i="5"/>
  <c r="O2490" i="5"/>
  <c r="P2490" i="5"/>
  <c r="N2490" i="5"/>
  <c r="O2494" i="5"/>
  <c r="P2494" i="5"/>
  <c r="N2494" i="5"/>
  <c r="N2515" i="5"/>
  <c r="O2515" i="5"/>
  <c r="P2515" i="5"/>
  <c r="N2519" i="5"/>
  <c r="O2519" i="5"/>
  <c r="P2519" i="5"/>
  <c r="N2552" i="5"/>
  <c r="O2552" i="5"/>
  <c r="P2552" i="5"/>
  <c r="N2580" i="5"/>
  <c r="O2580" i="5"/>
  <c r="P2580" i="5"/>
  <c r="N2584" i="5"/>
  <c r="O2584" i="5"/>
  <c r="P2584" i="5"/>
  <c r="N2588" i="5"/>
  <c r="O2588" i="5"/>
  <c r="P2588" i="5"/>
  <c r="N2592" i="5"/>
  <c r="O2592" i="5"/>
  <c r="P2592" i="5"/>
  <c r="N2596" i="5"/>
  <c r="O2596" i="5"/>
  <c r="P2596" i="5"/>
  <c r="N2609" i="5"/>
  <c r="O2609" i="5"/>
  <c r="P2609" i="5"/>
  <c r="N2613" i="5"/>
  <c r="O2613" i="5"/>
  <c r="P2613" i="5"/>
  <c r="N2617" i="5"/>
  <c r="O2617" i="5"/>
  <c r="P2617" i="5"/>
  <c r="N2625" i="5"/>
  <c r="O2625" i="5"/>
  <c r="P2625" i="5"/>
  <c r="O2634" i="5"/>
  <c r="P2634" i="5"/>
  <c r="N2634" i="5"/>
  <c r="N2643" i="5"/>
  <c r="O2643" i="5"/>
  <c r="P2643" i="5"/>
  <c r="N2647" i="5"/>
  <c r="O2647" i="5"/>
  <c r="P2647" i="5"/>
  <c r="N2651" i="5"/>
  <c r="O2651" i="5"/>
  <c r="P2651" i="5"/>
  <c r="N2672" i="5"/>
  <c r="O2672" i="5"/>
  <c r="P2672" i="5"/>
  <c r="N2680" i="5"/>
  <c r="O2680" i="5"/>
  <c r="P2680" i="5"/>
  <c r="N2688" i="5"/>
  <c r="O2688" i="5"/>
  <c r="P2688" i="5"/>
  <c r="O2710" i="5"/>
  <c r="P2710" i="5"/>
  <c r="N2710" i="5"/>
  <c r="O2735" i="5"/>
  <c r="P2735" i="5"/>
  <c r="N2735" i="5"/>
  <c r="N2765" i="5"/>
  <c r="O2765" i="5"/>
  <c r="P2765" i="5"/>
  <c r="N2770" i="5"/>
  <c r="O2770" i="5"/>
  <c r="P2770" i="5"/>
  <c r="N2784" i="5"/>
  <c r="O2784" i="5"/>
  <c r="P2784" i="5"/>
  <c r="N2793" i="5"/>
  <c r="O2793" i="5"/>
  <c r="P2793" i="5"/>
  <c r="N2818" i="5"/>
  <c r="O2818" i="5"/>
  <c r="P2818" i="5"/>
  <c r="N2822" i="5"/>
  <c r="O2822" i="5"/>
  <c r="P2822" i="5"/>
  <c r="N2838" i="5"/>
  <c r="O2838" i="5"/>
  <c r="P2838" i="5"/>
  <c r="N2842" i="5"/>
  <c r="O2842" i="5"/>
  <c r="P2842" i="5"/>
  <c r="N2870" i="5"/>
  <c r="O2870" i="5"/>
  <c r="P2870" i="5"/>
  <c r="N2892" i="5"/>
  <c r="O2892" i="5"/>
  <c r="P2892" i="5"/>
  <c r="N2897" i="5"/>
  <c r="O2897" i="5"/>
  <c r="P2897" i="5"/>
  <c r="N2901" i="5"/>
  <c r="O2901" i="5"/>
  <c r="P2901" i="5"/>
  <c r="N2906" i="5"/>
  <c r="O2906" i="5"/>
  <c r="P2906" i="5"/>
  <c r="O2923" i="5"/>
  <c r="P2923" i="5"/>
  <c r="N2923" i="5"/>
  <c r="O2927" i="5"/>
  <c r="P2927" i="5"/>
  <c r="N2927" i="5"/>
  <c r="O2947" i="5"/>
  <c r="P2947" i="5"/>
  <c r="N2947" i="5"/>
  <c r="O2951" i="5"/>
  <c r="P2951" i="5"/>
  <c r="N2951" i="5"/>
  <c r="O2955" i="5"/>
  <c r="P2955" i="5"/>
  <c r="N2955" i="5"/>
  <c r="O2959" i="5"/>
  <c r="P2959" i="5"/>
  <c r="N2959" i="5"/>
  <c r="N2972" i="5"/>
  <c r="O2972" i="5"/>
  <c r="P2972" i="5"/>
  <c r="N2976" i="5"/>
  <c r="O2976" i="5"/>
  <c r="P2976" i="5"/>
  <c r="N2981" i="5"/>
  <c r="O2981" i="5"/>
  <c r="P2981" i="5"/>
  <c r="N2993" i="5"/>
  <c r="O2993" i="5"/>
  <c r="P2993" i="5"/>
  <c r="N3008" i="5"/>
  <c r="O3008" i="5"/>
  <c r="P3008" i="5"/>
  <c r="N3012" i="5"/>
  <c r="O3012" i="5"/>
  <c r="P3012" i="5"/>
  <c r="N3016" i="5"/>
  <c r="O3016" i="5"/>
  <c r="P3016" i="5"/>
  <c r="N3020" i="5"/>
  <c r="O3020" i="5"/>
  <c r="P3020" i="5"/>
  <c r="N3024" i="5"/>
  <c r="O3024" i="5"/>
  <c r="P3024" i="5"/>
  <c r="N3040" i="5"/>
  <c r="O3040" i="5"/>
  <c r="P3040" i="5"/>
  <c r="N3044" i="5"/>
  <c r="O3044" i="5"/>
  <c r="P3044" i="5"/>
  <c r="N3048" i="5"/>
  <c r="O3048" i="5"/>
  <c r="P3048" i="5"/>
  <c r="N3065" i="5"/>
  <c r="O3065" i="5"/>
  <c r="P3065" i="5"/>
  <c r="N3069" i="5"/>
  <c r="O3069" i="5"/>
  <c r="P3069" i="5"/>
  <c r="N3077" i="5"/>
  <c r="O3077" i="5"/>
  <c r="P3077" i="5"/>
  <c r="N3081" i="5"/>
  <c r="O3081" i="5"/>
  <c r="P3081" i="5"/>
  <c r="N3085" i="5"/>
  <c r="O3085" i="5"/>
  <c r="P3085" i="5"/>
  <c r="N3097" i="5"/>
  <c r="O3097" i="5"/>
  <c r="P3097" i="5"/>
  <c r="N3141" i="5"/>
  <c r="O3141" i="5"/>
  <c r="P3141" i="5"/>
  <c r="N3145" i="5"/>
  <c r="O3145" i="5"/>
  <c r="P3145" i="5"/>
  <c r="N3149" i="5"/>
  <c r="O3149" i="5"/>
  <c r="P3149" i="5"/>
  <c r="N3153" i="5"/>
  <c r="O3153" i="5"/>
  <c r="P3153" i="5"/>
  <c r="N3157" i="5"/>
  <c r="O3157" i="5"/>
  <c r="P3157" i="5"/>
  <c r="N3165" i="5"/>
  <c r="O3165" i="5"/>
  <c r="P3165" i="5"/>
  <c r="N3169" i="5"/>
  <c r="O3169" i="5"/>
  <c r="P3169" i="5"/>
  <c r="N3197" i="5"/>
  <c r="O3197" i="5"/>
  <c r="P3197" i="5"/>
  <c r="N3201" i="5"/>
  <c r="O3201" i="5"/>
  <c r="P3201" i="5"/>
  <c r="N3205" i="5"/>
  <c r="O3205" i="5"/>
  <c r="P3205" i="5"/>
  <c r="N3218" i="5"/>
  <c r="O3218" i="5"/>
  <c r="P3218" i="5"/>
  <c r="O3235" i="5"/>
  <c r="P3235" i="5"/>
  <c r="N3235" i="5"/>
  <c r="O3239" i="5"/>
  <c r="P3239" i="5"/>
  <c r="N3239" i="5"/>
  <c r="O3255" i="5"/>
  <c r="P3255" i="5"/>
  <c r="N3255" i="5"/>
  <c r="O3259" i="5"/>
  <c r="P3259" i="5"/>
  <c r="N3259" i="5"/>
  <c r="N3272" i="5"/>
  <c r="O3272" i="5"/>
  <c r="P3272" i="5"/>
  <c r="N3297" i="5"/>
  <c r="O3297" i="5"/>
  <c r="P3297" i="5"/>
  <c r="N3305" i="5"/>
  <c r="O3305" i="5"/>
  <c r="P3305" i="5"/>
  <c r="N3332" i="5"/>
  <c r="O3332" i="5"/>
  <c r="P3332" i="5"/>
  <c r="N3336" i="5"/>
  <c r="O3336" i="5"/>
  <c r="P3336" i="5"/>
  <c r="N3340" i="5"/>
  <c r="O3340" i="5"/>
  <c r="P3340" i="5"/>
  <c r="N3356" i="5"/>
  <c r="O3356" i="5"/>
  <c r="P3356" i="5"/>
  <c r="N3365" i="5"/>
  <c r="O3365" i="5"/>
  <c r="P3365" i="5"/>
  <c r="N3369" i="5"/>
  <c r="O3369" i="5"/>
  <c r="P3369" i="5"/>
  <c r="N3394" i="5"/>
  <c r="O3394" i="5"/>
  <c r="P3394" i="5"/>
  <c r="N3398" i="5"/>
  <c r="O3398" i="5"/>
  <c r="P3398" i="5"/>
  <c r="N1972" i="5"/>
  <c r="O1972" i="5"/>
  <c r="P1972" i="5"/>
  <c r="N1985" i="5"/>
  <c r="O1985" i="5"/>
  <c r="P1985" i="5"/>
  <c r="N2003" i="5"/>
  <c r="O2003" i="5"/>
  <c r="P2003" i="5"/>
  <c r="N2011" i="5"/>
  <c r="O2011" i="5"/>
  <c r="P2011" i="5"/>
  <c r="N2015" i="5"/>
  <c r="O2015" i="5"/>
  <c r="P2015" i="5"/>
  <c r="N2019" i="5"/>
  <c r="O2019" i="5"/>
  <c r="P2019" i="5"/>
  <c r="N2023" i="5"/>
  <c r="O2023" i="5"/>
  <c r="P2023" i="5"/>
  <c r="N2027" i="5"/>
  <c r="O2027" i="5"/>
  <c r="P2027" i="5"/>
  <c r="N2035" i="5"/>
  <c r="O2035" i="5"/>
  <c r="P2035" i="5"/>
  <c r="N2052" i="5"/>
  <c r="O2052" i="5"/>
  <c r="P2052" i="5"/>
  <c r="N2064" i="5"/>
  <c r="O2064" i="5"/>
  <c r="P2064" i="5"/>
  <c r="N2072" i="5"/>
  <c r="O2072" i="5"/>
  <c r="P2072" i="5"/>
  <c r="N2080" i="5"/>
  <c r="O2080" i="5"/>
  <c r="P2080" i="5"/>
  <c r="N2084" i="5"/>
  <c r="O2084" i="5"/>
  <c r="P2084" i="5"/>
  <c r="N2123" i="5"/>
  <c r="O2123" i="5"/>
  <c r="P2123" i="5"/>
  <c r="N2127" i="5"/>
  <c r="O2127" i="5"/>
  <c r="P2127" i="5"/>
  <c r="N2143" i="5"/>
  <c r="O2143" i="5"/>
  <c r="P2143" i="5"/>
  <c r="N2148" i="5"/>
  <c r="O2148" i="5"/>
  <c r="P2148" i="5"/>
  <c r="O2162" i="5"/>
  <c r="P2162" i="5"/>
  <c r="N2162" i="5"/>
  <c r="N2168" i="5"/>
  <c r="O2168" i="5"/>
  <c r="P2168" i="5"/>
  <c r="N2183" i="5"/>
  <c r="O2183" i="5"/>
  <c r="P2183" i="5"/>
  <c r="N2192" i="5"/>
  <c r="O2192" i="5"/>
  <c r="P2192" i="5"/>
  <c r="N2205" i="5"/>
  <c r="O2205" i="5"/>
  <c r="P2205" i="5"/>
  <c r="N2240" i="5"/>
  <c r="O2240" i="5"/>
  <c r="P2240" i="5"/>
  <c r="N2244" i="5"/>
  <c r="O2244" i="5"/>
  <c r="P2244" i="5"/>
  <c r="N2248" i="5"/>
  <c r="O2248" i="5"/>
  <c r="P2248" i="5"/>
  <c r="N2252" i="5"/>
  <c r="O2252" i="5"/>
  <c r="P2252" i="5"/>
  <c r="N2256" i="5"/>
  <c r="O2256" i="5"/>
  <c r="P2256" i="5"/>
  <c r="N2260" i="5"/>
  <c r="O2260" i="5"/>
  <c r="P2260" i="5"/>
  <c r="N2273" i="5"/>
  <c r="O2273" i="5"/>
  <c r="P2273" i="5"/>
  <c r="O2282" i="5"/>
  <c r="P2282" i="5"/>
  <c r="N2282" i="5"/>
  <c r="N2293" i="5"/>
  <c r="O2293" i="5"/>
  <c r="P2293" i="5"/>
  <c r="N2297" i="5"/>
  <c r="O2297" i="5"/>
  <c r="P2297" i="5"/>
  <c r="N2301" i="5"/>
  <c r="O2301" i="5"/>
  <c r="P2301" i="5"/>
  <c r="N2305" i="5"/>
  <c r="O2305" i="5"/>
  <c r="P2305" i="5"/>
  <c r="N2340" i="5"/>
  <c r="O2340" i="5"/>
  <c r="P2340" i="5"/>
  <c r="N2344" i="5"/>
  <c r="O2344" i="5"/>
  <c r="P2344" i="5"/>
  <c r="N2348" i="5"/>
  <c r="O2348" i="5"/>
  <c r="P2348" i="5"/>
  <c r="N2352" i="5"/>
  <c r="O2352" i="5"/>
  <c r="P2352" i="5"/>
  <c r="N2361" i="5"/>
  <c r="O2361" i="5"/>
  <c r="P2361" i="5"/>
  <c r="O2366" i="5"/>
  <c r="P2366" i="5"/>
  <c r="N2366" i="5"/>
  <c r="O2374" i="5"/>
  <c r="P2374" i="5"/>
  <c r="N2374" i="5"/>
  <c r="N2385" i="5"/>
  <c r="O2385" i="5"/>
  <c r="P2385" i="5"/>
  <c r="N2389" i="5"/>
  <c r="O2389" i="5"/>
  <c r="P2389" i="5"/>
  <c r="N2416" i="5"/>
  <c r="O2416" i="5"/>
  <c r="P2416" i="5"/>
  <c r="N2449" i="5"/>
  <c r="O2449" i="5"/>
  <c r="P2449" i="5"/>
  <c r="N2453" i="5"/>
  <c r="O2453" i="5"/>
  <c r="P2453" i="5"/>
  <c r="N2457" i="5"/>
  <c r="O2457" i="5"/>
  <c r="P2457" i="5"/>
  <c r="N2461" i="5"/>
  <c r="O2461" i="5"/>
  <c r="P2461" i="5"/>
  <c r="N2465" i="5"/>
  <c r="O2465" i="5"/>
  <c r="P2465" i="5"/>
  <c r="O2478" i="5"/>
  <c r="P2478" i="5"/>
  <c r="N2478" i="5"/>
  <c r="O2482" i="5"/>
  <c r="P2482" i="5"/>
  <c r="N2482" i="5"/>
  <c r="O2486" i="5"/>
  <c r="P2486" i="5"/>
  <c r="N2486" i="5"/>
  <c r="N2507" i="5"/>
  <c r="O2507" i="5"/>
  <c r="P2507" i="5"/>
  <c r="N2511" i="5"/>
  <c r="O2511" i="5"/>
  <c r="P2511" i="5"/>
  <c r="N2532" i="5"/>
  <c r="O2532" i="5"/>
  <c r="P2532" i="5"/>
  <c r="N2536" i="5"/>
  <c r="O2536" i="5"/>
  <c r="P2536" i="5"/>
  <c r="N2540" i="5"/>
  <c r="O2540" i="5"/>
  <c r="P2540" i="5"/>
  <c r="N2544" i="5"/>
  <c r="O2544" i="5"/>
  <c r="P2544" i="5"/>
  <c r="N2548" i="5"/>
  <c r="O2548" i="5"/>
  <c r="P2548" i="5"/>
  <c r="N2556" i="5"/>
  <c r="O2556" i="5"/>
  <c r="P2556" i="5"/>
  <c r="N2560" i="5"/>
  <c r="O2560" i="5"/>
  <c r="P2560" i="5"/>
  <c r="N2564" i="5"/>
  <c r="O2564" i="5"/>
  <c r="P2564" i="5"/>
  <c r="N2568" i="5"/>
  <c r="O2568" i="5"/>
  <c r="P2568" i="5"/>
  <c r="N2601" i="5"/>
  <c r="O2601" i="5"/>
  <c r="P2601" i="5"/>
  <c r="N2605" i="5"/>
  <c r="O2605" i="5"/>
  <c r="P2605" i="5"/>
  <c r="O2630" i="5"/>
  <c r="P2630" i="5"/>
  <c r="N2630" i="5"/>
  <c r="N2639" i="5"/>
  <c r="O2639" i="5"/>
  <c r="P2639" i="5"/>
  <c r="N2660" i="5"/>
  <c r="O2660" i="5"/>
  <c r="P2660" i="5"/>
  <c r="N2697" i="5"/>
  <c r="O2697" i="5"/>
  <c r="P2697" i="5"/>
  <c r="O2706" i="5"/>
  <c r="P2706" i="5"/>
  <c r="N2706" i="5"/>
  <c r="O2714" i="5"/>
  <c r="P2714" i="5"/>
  <c r="N2714" i="5"/>
  <c r="N2723" i="5"/>
  <c r="O2723" i="5"/>
  <c r="P2723" i="5"/>
  <c r="N2727" i="5"/>
  <c r="O2727" i="5"/>
  <c r="P2727" i="5"/>
  <c r="O2731" i="5"/>
  <c r="P2731" i="5"/>
  <c r="N2731" i="5"/>
  <c r="N2740" i="5"/>
  <c r="O2740" i="5"/>
  <c r="P2740" i="5"/>
  <c r="N2745" i="5"/>
  <c r="O2745" i="5"/>
  <c r="P2745" i="5"/>
  <c r="N2749" i="5"/>
  <c r="O2749" i="5"/>
  <c r="P2749" i="5"/>
  <c r="O2775" i="5"/>
  <c r="P2775" i="5"/>
  <c r="N2775" i="5"/>
  <c r="N2810" i="5"/>
  <c r="O2810" i="5"/>
  <c r="P2810" i="5"/>
  <c r="N2814" i="5"/>
  <c r="O2814" i="5"/>
  <c r="P2814" i="5"/>
  <c r="N2846" i="5"/>
  <c r="O2846" i="5"/>
  <c r="P2846" i="5"/>
  <c r="N2850" i="5"/>
  <c r="O2850" i="5"/>
  <c r="P2850" i="5"/>
  <c r="N2854" i="5"/>
  <c r="O2854" i="5"/>
  <c r="P2854" i="5"/>
  <c r="N2858" i="5"/>
  <c r="O2858" i="5"/>
  <c r="P2858" i="5"/>
  <c r="N2862" i="5"/>
  <c r="O2862" i="5"/>
  <c r="P2862" i="5"/>
  <c r="N2866" i="5"/>
  <c r="O2866" i="5"/>
  <c r="P2866" i="5"/>
  <c r="O2879" i="5"/>
  <c r="P2879" i="5"/>
  <c r="N2879" i="5"/>
  <c r="N2888" i="5"/>
  <c r="O2888" i="5"/>
  <c r="P2888" i="5"/>
  <c r="O2915" i="5"/>
  <c r="P2915" i="5"/>
  <c r="N2915" i="5"/>
  <c r="O2919" i="5"/>
  <c r="P2919" i="5"/>
  <c r="N2919" i="5"/>
  <c r="O2963" i="5"/>
  <c r="P2963" i="5"/>
  <c r="N2963" i="5"/>
  <c r="O2967" i="5"/>
  <c r="P2967" i="5"/>
  <c r="N2967" i="5"/>
  <c r="N2986" i="5"/>
  <c r="O2986" i="5"/>
  <c r="P2986" i="5"/>
  <c r="N2997" i="5"/>
  <c r="O2997" i="5"/>
  <c r="P2997" i="5"/>
  <c r="N3001" i="5"/>
  <c r="O3001" i="5"/>
  <c r="P3001" i="5"/>
  <c r="N3028" i="5"/>
  <c r="O3028" i="5"/>
  <c r="P3028" i="5"/>
  <c r="N3032" i="5"/>
  <c r="O3032" i="5"/>
  <c r="P3032" i="5"/>
  <c r="N3036" i="5"/>
  <c r="O3036" i="5"/>
  <c r="P3036" i="5"/>
  <c r="N3061" i="5"/>
  <c r="O3061" i="5"/>
  <c r="P3061" i="5"/>
  <c r="N3089" i="5"/>
  <c r="O3089" i="5"/>
  <c r="P3089" i="5"/>
  <c r="N3093" i="5"/>
  <c r="O3093" i="5"/>
  <c r="P3093" i="5"/>
  <c r="N3101" i="5"/>
  <c r="O3101" i="5"/>
  <c r="P3101" i="5"/>
  <c r="N3105" i="5"/>
  <c r="O3105" i="5"/>
  <c r="P3105" i="5"/>
  <c r="N3121" i="5"/>
  <c r="O3121" i="5"/>
  <c r="P3121" i="5"/>
  <c r="N3129" i="5"/>
  <c r="O3129" i="5"/>
  <c r="P3129" i="5"/>
  <c r="N3133" i="5"/>
  <c r="O3133" i="5"/>
  <c r="P3133" i="5"/>
  <c r="N3137" i="5"/>
  <c r="O3137" i="5"/>
  <c r="P3137" i="5"/>
  <c r="N3177" i="5"/>
  <c r="O3177" i="5"/>
  <c r="P3177" i="5"/>
  <c r="N3181" i="5"/>
  <c r="O3181" i="5"/>
  <c r="P3181" i="5"/>
  <c r="N3185" i="5"/>
  <c r="O3185" i="5"/>
  <c r="P3185" i="5"/>
  <c r="N3189" i="5"/>
  <c r="O3189" i="5"/>
  <c r="P3189" i="5"/>
  <c r="N3193" i="5"/>
  <c r="O3193" i="5"/>
  <c r="P3193" i="5"/>
  <c r="N3210" i="5"/>
  <c r="O3210" i="5"/>
  <c r="P3210" i="5"/>
  <c r="N3222" i="5"/>
  <c r="O3222" i="5"/>
  <c r="P3222" i="5"/>
  <c r="O3227" i="5"/>
  <c r="P3227" i="5"/>
  <c r="N3227" i="5"/>
  <c r="O3231" i="5"/>
  <c r="P3231" i="5"/>
  <c r="N3231" i="5"/>
  <c r="N3244" i="5"/>
  <c r="O3244" i="5"/>
  <c r="P3244" i="5"/>
  <c r="N3268" i="5"/>
  <c r="O3268" i="5"/>
  <c r="P3268" i="5"/>
  <c r="N3276" i="5"/>
  <c r="O3276" i="5"/>
  <c r="P3276" i="5"/>
  <c r="N3280" i="5"/>
  <c r="O3280" i="5"/>
  <c r="P3280" i="5"/>
  <c r="N3289" i="5"/>
  <c r="O3289" i="5"/>
  <c r="P3289" i="5"/>
  <c r="N3293" i="5"/>
  <c r="O3293" i="5"/>
  <c r="P3293" i="5"/>
  <c r="N3301" i="5"/>
  <c r="O3301" i="5"/>
  <c r="P3301" i="5"/>
  <c r="N3309" i="5"/>
  <c r="O3309" i="5"/>
  <c r="P3309" i="5"/>
  <c r="N3313" i="5"/>
  <c r="O3313" i="5"/>
  <c r="P3313" i="5"/>
  <c r="N3344" i="5"/>
  <c r="O3344" i="5"/>
  <c r="P3344" i="5"/>
  <c r="N3348" i="5"/>
  <c r="O3348" i="5"/>
  <c r="P3348" i="5"/>
  <c r="N3352" i="5"/>
  <c r="O3352" i="5"/>
  <c r="P3352" i="5"/>
  <c r="N3374" i="5"/>
  <c r="O3374" i="5"/>
  <c r="P3374" i="5"/>
  <c r="N3378" i="5"/>
  <c r="O3378" i="5"/>
  <c r="P3378" i="5"/>
  <c r="N3386" i="5"/>
  <c r="O3386" i="5"/>
  <c r="P3386" i="5"/>
  <c r="N3390" i="5"/>
  <c r="O3390" i="5"/>
  <c r="P3390" i="5"/>
  <c r="N3402" i="5"/>
  <c r="O3402" i="5"/>
  <c r="P3402" i="5"/>
  <c r="N3406" i="5"/>
  <c r="O3406" i="5"/>
  <c r="P3406" i="5"/>
  <c r="S2908" i="5"/>
  <c r="M2381" i="5"/>
  <c r="S2381" i="5" s="1"/>
  <c r="T2381" i="5" s="1"/>
  <c r="U2381" i="5" s="1"/>
  <c r="M2675" i="5"/>
  <c r="S2675" i="5" s="1"/>
  <c r="T2675" i="5" s="1"/>
  <c r="U2675" i="5" s="1"/>
  <c r="S3743" i="5"/>
  <c r="S2579" i="5"/>
  <c r="S3539" i="5"/>
  <c r="W3864" i="5"/>
  <c r="Z3864" i="5" s="1"/>
  <c r="W240" i="5"/>
  <c r="Z240" i="5" s="1"/>
  <c r="W464" i="5"/>
  <c r="Z464" i="5" s="1"/>
  <c r="W729" i="5"/>
  <c r="Z729" i="5" s="1"/>
  <c r="W870" i="5"/>
  <c r="Z870" i="5" s="1"/>
  <c r="W1131" i="5"/>
  <c r="Z1131" i="5" s="1"/>
  <c r="W1940" i="5"/>
  <c r="Z1940" i="5" s="1"/>
  <c r="W1990" i="5"/>
  <c r="Z1990" i="5" s="1"/>
  <c r="W2275" i="5"/>
  <c r="Z2275" i="5" s="1"/>
  <c r="W2751" i="5"/>
  <c r="Z2751" i="5" s="1"/>
  <c r="W2916" i="5"/>
  <c r="Z2916" i="5" s="1"/>
  <c r="W2919" i="5"/>
  <c r="Z2919" i="5" s="1"/>
  <c r="W3399" i="5"/>
  <c r="Z3399" i="5" s="1"/>
  <c r="W3465" i="5"/>
  <c r="Z3465" i="5" s="1"/>
  <c r="W3479" i="5"/>
  <c r="Z3479" i="5" s="1"/>
  <c r="W3506" i="5"/>
  <c r="Z3506" i="5" s="1"/>
  <c r="W3535" i="5"/>
  <c r="Z3535" i="5" s="1"/>
  <c r="W3546" i="5"/>
  <c r="Z3546" i="5" s="1"/>
  <c r="W3707" i="5"/>
  <c r="Z3707" i="5" s="1"/>
  <c r="W3734" i="5"/>
  <c r="Z3734" i="5" s="1"/>
  <c r="W3745" i="5"/>
  <c r="Z3745" i="5" s="1"/>
  <c r="W366" i="5"/>
  <c r="Z366" i="5" s="1"/>
  <c r="W545" i="5"/>
  <c r="Z545" i="5" s="1"/>
  <c r="W758" i="5"/>
  <c r="Z758" i="5" s="1"/>
  <c r="W775" i="5"/>
  <c r="Z775" i="5" s="1"/>
  <c r="W956" i="5"/>
  <c r="Z956" i="5" s="1"/>
  <c r="W1419" i="5"/>
  <c r="Z1419" i="5" s="1"/>
  <c r="W1810" i="5"/>
  <c r="Z1810" i="5" s="1"/>
  <c r="W1931" i="5"/>
  <c r="Z1931" i="5" s="1"/>
  <c r="W1934" i="5"/>
  <c r="Z1934" i="5" s="1"/>
  <c r="W2567" i="5"/>
  <c r="Z2567" i="5" s="1"/>
  <c r="W2574" i="5"/>
  <c r="Z2574" i="5" s="1"/>
  <c r="W2639" i="5"/>
  <c r="Z2639" i="5" s="1"/>
  <c r="W2650" i="5"/>
  <c r="Z2650" i="5" s="1"/>
  <c r="W2657" i="5"/>
  <c r="Z2657" i="5" s="1"/>
  <c r="W3042" i="5"/>
  <c r="Z3042" i="5" s="1"/>
  <c r="W3229" i="5"/>
  <c r="Z3229" i="5" s="1"/>
  <c r="W3691" i="5"/>
  <c r="Z3691" i="5" s="1"/>
  <c r="W3823" i="5"/>
  <c r="Z3823" i="5" s="1"/>
  <c r="W79" i="5"/>
  <c r="Z79" i="5" s="1"/>
  <c r="W483" i="5"/>
  <c r="Z483" i="5" s="1"/>
  <c r="W989" i="5"/>
  <c r="Z989" i="5" s="1"/>
  <c r="W1004" i="5"/>
  <c r="Z1004" i="5" s="1"/>
  <c r="W1010" i="5"/>
  <c r="Z1010" i="5" s="1"/>
  <c r="W1119" i="5"/>
  <c r="Z1119" i="5" s="1"/>
  <c r="W1164" i="5"/>
  <c r="Z1164" i="5" s="1"/>
  <c r="W1229" i="5"/>
  <c r="Z1229" i="5" s="1"/>
  <c r="W1367" i="5"/>
  <c r="Z1367" i="5" s="1"/>
  <c r="W1783" i="5"/>
  <c r="Z1783" i="5" s="1"/>
  <c r="W2039" i="5"/>
  <c r="Z2039" i="5" s="1"/>
  <c r="W2745" i="5"/>
  <c r="Z2745" i="5" s="1"/>
  <c r="W2794" i="5"/>
  <c r="Z2794" i="5" s="1"/>
  <c r="W2907" i="5"/>
  <c r="Z2907" i="5" s="1"/>
  <c r="W2923" i="5"/>
  <c r="Z2923" i="5" s="1"/>
  <c r="W3387" i="5"/>
  <c r="Z3387" i="5" s="1"/>
  <c r="W3553" i="5"/>
  <c r="Z3553" i="5" s="1"/>
  <c r="W477" i="5"/>
  <c r="Z477" i="5" s="1"/>
  <c r="W539" i="5"/>
  <c r="Z539" i="5" s="1"/>
  <c r="W1095" i="5"/>
  <c r="Z1095" i="5" s="1"/>
  <c r="W1104" i="5"/>
  <c r="Z1104" i="5" s="1"/>
  <c r="W1107" i="5"/>
  <c r="Z1107" i="5" s="1"/>
  <c r="W1982" i="5"/>
  <c r="Z1982" i="5" s="1"/>
  <c r="W2014" i="5"/>
  <c r="Z2014" i="5" s="1"/>
  <c r="W2756" i="5"/>
  <c r="Z2756" i="5" s="1"/>
  <c r="W2819" i="5"/>
  <c r="Z2819" i="5" s="1"/>
  <c r="W3111" i="5"/>
  <c r="Z3111" i="5" s="1"/>
  <c r="W3150" i="5"/>
  <c r="Z3150" i="5" s="1"/>
  <c r="W3212" i="5"/>
  <c r="Z3212" i="5" s="1"/>
  <c r="W3542" i="5"/>
  <c r="Z3542" i="5" s="1"/>
  <c r="W3801" i="5"/>
  <c r="Z3801" i="5" s="1"/>
  <c r="G15" i="2"/>
  <c r="G33" i="2"/>
  <c r="G46" i="2"/>
  <c r="G62" i="2"/>
  <c r="G76" i="2"/>
  <c r="G121" i="2"/>
  <c r="G184" i="2"/>
  <c r="G440" i="2"/>
  <c r="G457" i="2"/>
  <c r="G480" i="2"/>
  <c r="G795" i="2"/>
  <c r="G996" i="2"/>
  <c r="G1046" i="2"/>
  <c r="G1061" i="2"/>
  <c r="W303" i="5"/>
  <c r="Z303" i="5" s="1"/>
  <c r="W3066" i="5"/>
  <c r="Z3066" i="5" s="1"/>
  <c r="W563" i="5"/>
  <c r="Z563" i="5" s="1"/>
  <c r="W767" i="5"/>
  <c r="Z767" i="5" s="1"/>
  <c r="W1389" i="5"/>
  <c r="Z1389" i="5" s="1"/>
  <c r="W1446" i="5"/>
  <c r="Z1446" i="5" s="1"/>
  <c r="W1449" i="5"/>
  <c r="Z1449" i="5" s="1"/>
  <c r="W1602" i="5"/>
  <c r="Z1602" i="5" s="1"/>
  <c r="W2385" i="5"/>
  <c r="Z2385" i="5" s="1"/>
  <c r="W2406" i="5"/>
  <c r="Z2406" i="5" s="1"/>
  <c r="W2556" i="5"/>
  <c r="Z2556" i="5" s="1"/>
  <c r="W2566" i="5"/>
  <c r="Z2566" i="5" s="1"/>
  <c r="W2710" i="5"/>
  <c r="Z2710" i="5" s="1"/>
  <c r="W3105" i="5"/>
  <c r="Z3105" i="5" s="1"/>
  <c r="W3188" i="5"/>
  <c r="Z3188" i="5" s="1"/>
  <c r="W3231" i="5"/>
  <c r="Z3231" i="5" s="1"/>
  <c r="W3298" i="5"/>
  <c r="Z3298" i="5" s="1"/>
  <c r="W3523" i="5"/>
  <c r="Z3523" i="5" s="1"/>
  <c r="W3537" i="5"/>
  <c r="Z3537" i="5" s="1"/>
  <c r="W3659" i="5"/>
  <c r="Z3659" i="5" s="1"/>
  <c r="W3699" i="5"/>
  <c r="Z3699" i="5" s="1"/>
  <c r="W3762" i="5"/>
  <c r="Z3762" i="5" s="1"/>
  <c r="W81" i="5"/>
  <c r="Z81" i="5" s="1"/>
  <c r="W575" i="5"/>
  <c r="Z575" i="5" s="1"/>
  <c r="W754" i="5"/>
  <c r="Z754" i="5" s="1"/>
  <c r="W764" i="5"/>
  <c r="Z764" i="5" s="1"/>
  <c r="W777" i="5"/>
  <c r="Z777" i="5" s="1"/>
  <c r="W1172" i="5"/>
  <c r="Z1172" i="5" s="1"/>
  <c r="W1175" i="5"/>
  <c r="Z1175" i="5" s="1"/>
  <c r="W1434" i="5"/>
  <c r="Z1434" i="5" s="1"/>
  <c r="W2239" i="5"/>
  <c r="Z2239" i="5" s="1"/>
  <c r="W2427" i="5"/>
  <c r="Z2427" i="5" s="1"/>
  <c r="W3259" i="5"/>
  <c r="Z3259" i="5" s="1"/>
  <c r="W3272" i="5"/>
  <c r="Z3272" i="5" s="1"/>
  <c r="W3529" i="5"/>
  <c r="Z3529" i="5" s="1"/>
  <c r="W3629" i="5"/>
  <c r="Z3629" i="5" s="1"/>
  <c r="W3647" i="5"/>
  <c r="Z3647" i="5" s="1"/>
  <c r="W3819" i="5"/>
  <c r="Z3819" i="5" s="1"/>
  <c r="G18" i="2"/>
  <c r="G35" i="2"/>
  <c r="G49" i="2"/>
  <c r="G65" i="2"/>
  <c r="G80" i="2"/>
  <c r="G99" i="2"/>
  <c r="G123" i="2"/>
  <c r="G186" i="2"/>
  <c r="G444" i="2"/>
  <c r="G801" i="2"/>
  <c r="G893" i="2"/>
  <c r="G998" i="2"/>
  <c r="G1048" i="2"/>
  <c r="G1044" i="2"/>
  <c r="G721" i="2"/>
  <c r="G697" i="2"/>
  <c r="G78" i="2"/>
  <c r="G19" i="2"/>
  <c r="G37" i="2"/>
  <c r="G50" i="2"/>
  <c r="G66" i="2"/>
  <c r="G81" i="2"/>
  <c r="G100" i="2"/>
  <c r="G125" i="2"/>
  <c r="G188" i="2"/>
  <c r="G445" i="2"/>
  <c r="G802" i="2"/>
  <c r="G999" i="2"/>
  <c r="G1049" i="2"/>
  <c r="G870" i="2"/>
  <c r="G834" i="2"/>
  <c r="G768" i="2"/>
  <c r="G720" i="2"/>
  <c r="G114" i="2"/>
  <c r="G6" i="2"/>
  <c r="G20" i="2"/>
  <c r="G38" i="2"/>
  <c r="G51" i="2"/>
  <c r="G67" i="2"/>
  <c r="G101" i="2"/>
  <c r="G126" i="2"/>
  <c r="G446" i="2"/>
  <c r="G803" i="2"/>
  <c r="G828" i="2"/>
  <c r="G743" i="2"/>
  <c r="G707" i="2"/>
  <c r="G695" i="2"/>
  <c r="G485" i="2"/>
  <c r="G442" i="2"/>
  <c r="G145" i="2"/>
  <c r="G113" i="2"/>
  <c r="G7" i="2"/>
  <c r="G23" i="2"/>
  <c r="G39" i="2"/>
  <c r="G53" i="2"/>
  <c r="G68" i="2"/>
  <c r="G108" i="2"/>
  <c r="G127" i="2"/>
  <c r="G173" i="2"/>
  <c r="G190" i="2"/>
  <c r="G448" i="2"/>
  <c r="G804" i="2"/>
  <c r="G1034" i="2"/>
  <c r="G815" i="2"/>
  <c r="G778" i="2"/>
  <c r="G766" i="2"/>
  <c r="G694" i="2"/>
  <c r="G8" i="2"/>
  <c r="G24" i="2"/>
  <c r="G40" i="2"/>
  <c r="G69" i="2"/>
  <c r="G89" i="2"/>
  <c r="G109" i="2"/>
  <c r="G174" i="2"/>
  <c r="G449" i="2"/>
  <c r="G810" i="2"/>
  <c r="G1037" i="2"/>
  <c r="G843" i="2"/>
  <c r="G765" i="2"/>
  <c r="G9" i="2"/>
  <c r="G25" i="2"/>
  <c r="G41" i="2"/>
  <c r="G57" i="2"/>
  <c r="G70" i="2"/>
  <c r="G90" i="2"/>
  <c r="G110" i="2"/>
  <c r="G175" i="2"/>
  <c r="G450" i="2"/>
  <c r="G811" i="2"/>
  <c r="G1038" i="2"/>
  <c r="G135" i="2"/>
  <c r="G10" i="2"/>
  <c r="G42" i="2"/>
  <c r="G71" i="2"/>
  <c r="G111" i="2"/>
  <c r="G177" i="2"/>
  <c r="G436" i="2"/>
  <c r="G451" i="2"/>
  <c r="G812" i="2"/>
  <c r="G974" i="2"/>
  <c r="G1039" i="2"/>
  <c r="G984" i="2"/>
  <c r="G877" i="2"/>
  <c r="G841" i="2"/>
  <c r="G11" i="2"/>
  <c r="G43" i="2"/>
  <c r="G59" i="2"/>
  <c r="G73" i="2"/>
  <c r="G92" i="2"/>
  <c r="G142" i="2"/>
  <c r="G162" i="2"/>
  <c r="G178" i="2"/>
  <c r="G437" i="2"/>
  <c r="G453" i="2"/>
  <c r="G975" i="2"/>
  <c r="G1040" i="2"/>
  <c r="G762" i="2"/>
  <c r="G702" i="2"/>
  <c r="G179" i="2"/>
  <c r="G13" i="2"/>
  <c r="G31" i="2"/>
  <c r="G44" i="2"/>
  <c r="G74" i="2"/>
  <c r="G94" i="2"/>
  <c r="G143" i="2"/>
  <c r="G163" i="2"/>
  <c r="G182" i="2"/>
  <c r="G478" i="2"/>
  <c r="G976" i="2"/>
  <c r="G1041" i="2"/>
  <c r="G1059" i="2"/>
  <c r="G713" i="2"/>
  <c r="G102" i="2"/>
  <c r="G14" i="2"/>
  <c r="G45" i="2"/>
  <c r="G61" i="2"/>
  <c r="G75" i="2"/>
  <c r="G95" i="2"/>
  <c r="G120" i="2"/>
  <c r="G144" i="2"/>
  <c r="G183" i="2"/>
  <c r="G439" i="2"/>
  <c r="G479" i="2"/>
  <c r="G794" i="2"/>
  <c r="G995" i="2"/>
  <c r="G1042" i="2"/>
  <c r="G1068" i="2"/>
  <c r="G885" i="2"/>
  <c r="G16" i="2"/>
  <c r="G34" i="2"/>
  <c r="G48" i="2"/>
  <c r="G77" i="2"/>
  <c r="G98" i="2"/>
  <c r="G122" i="2"/>
  <c r="G185" i="2"/>
  <c r="G796" i="2"/>
  <c r="G892" i="2"/>
  <c r="G997" i="2"/>
  <c r="G1047" i="2"/>
  <c r="G1062" i="2"/>
  <c r="G819" i="2"/>
  <c r="H1098" i="4"/>
  <c r="G1108" i="4"/>
  <c r="G1116" i="4"/>
  <c r="G275" i="4"/>
  <c r="G290" i="4"/>
  <c r="G308" i="4"/>
  <c r="G357" i="4"/>
  <c r="H383" i="4"/>
  <c r="H394" i="4"/>
  <c r="G428" i="4"/>
  <c r="G448" i="4"/>
  <c r="G743" i="4"/>
  <c r="G787" i="4"/>
  <c r="G835" i="4"/>
  <c r="H845" i="4"/>
  <c r="H875" i="4"/>
  <c r="H1002" i="4"/>
  <c r="H1011" i="4"/>
  <c r="H1135" i="4"/>
  <c r="H1165" i="4"/>
  <c r="G3" i="4"/>
  <c r="H23" i="4"/>
  <c r="G17" i="4"/>
  <c r="H37" i="4"/>
  <c r="G63" i="4"/>
  <c r="H81" i="4"/>
  <c r="G154" i="4"/>
  <c r="G189" i="4"/>
  <c r="G196" i="4"/>
  <c r="G207" i="4"/>
  <c r="H311" i="4"/>
  <c r="G319" i="4"/>
  <c r="H7" i="4"/>
  <c r="G56" i="4"/>
  <c r="G111" i="4"/>
  <c r="H18" i="4"/>
  <c r="H103" i="4"/>
  <c r="H138" i="4"/>
  <c r="H217" i="4"/>
  <c r="G57" i="4"/>
  <c r="G65" i="4"/>
  <c r="G94" i="4"/>
  <c r="G130" i="4"/>
  <c r="H282" i="4"/>
  <c r="H330" i="4"/>
  <c r="H41" i="4"/>
  <c r="G77" i="4"/>
  <c r="G85" i="4"/>
  <c r="G105" i="4"/>
  <c r="H166" i="4"/>
  <c r="H249" i="4"/>
  <c r="H141" i="4"/>
  <c r="H150" i="4"/>
  <c r="G175" i="4"/>
  <c r="G259" i="4"/>
  <c r="H686" i="4"/>
  <c r="H542" i="4"/>
  <c r="H637" i="4"/>
  <c r="H897" i="4"/>
  <c r="G987" i="4"/>
  <c r="G1012" i="4"/>
  <c r="H1023" i="4"/>
  <c r="G1031" i="4"/>
  <c r="G1080" i="4"/>
  <c r="H79" i="4"/>
  <c r="G126" i="4"/>
  <c r="G143" i="4"/>
  <c r="G152" i="4"/>
  <c r="H162" i="4"/>
  <c r="H194" i="4"/>
  <c r="G234" i="4"/>
  <c r="H243" i="4"/>
  <c r="G285" i="4"/>
  <c r="G303" i="4"/>
  <c r="G310" i="4"/>
  <c r="G367" i="4"/>
  <c r="G422" i="4"/>
  <c r="H431" i="4"/>
  <c r="H451" i="4"/>
  <c r="G738" i="4"/>
  <c r="H790" i="4"/>
  <c r="H859" i="4"/>
  <c r="G929" i="4"/>
  <c r="G980" i="4"/>
  <c r="G1111" i="4"/>
  <c r="H1138" i="4"/>
  <c r="H34" i="4"/>
  <c r="G69" i="4"/>
  <c r="G107" i="4"/>
  <c r="G187" i="4"/>
  <c r="G251" i="4"/>
  <c r="G260" i="4"/>
  <c r="G349" i="4"/>
  <c r="H61" i="4"/>
  <c r="G169" i="4"/>
  <c r="G178" i="4"/>
  <c r="G188" i="4"/>
  <c r="G215" i="4"/>
  <c r="G318" i="4"/>
  <c r="H327" i="4"/>
  <c r="H334" i="4"/>
  <c r="G343" i="4"/>
  <c r="G398" i="4"/>
  <c r="H491" i="4"/>
  <c r="H611" i="4"/>
  <c r="G730" i="4"/>
  <c r="G764" i="4"/>
  <c r="G831" i="4"/>
  <c r="G849" i="4"/>
  <c r="G869" i="4"/>
  <c r="H919" i="4"/>
  <c r="H1033" i="4"/>
  <c r="G1082" i="4"/>
  <c r="G1149" i="4"/>
  <c r="G1159" i="4"/>
  <c r="G860" i="4"/>
  <c r="G344" i="4"/>
  <c r="H362" i="4"/>
  <c r="H417" i="4"/>
  <c r="H433" i="4"/>
  <c r="H673" i="4"/>
  <c r="H681" i="4"/>
  <c r="G784" i="4"/>
  <c r="H967" i="4"/>
  <c r="G991" i="4"/>
  <c r="H1095" i="4"/>
  <c r="G236" i="4"/>
  <c r="H246" i="4"/>
  <c r="H329" i="4"/>
  <c r="G370" i="4"/>
  <c r="G569" i="4"/>
  <c r="H633" i="4"/>
  <c r="G793" i="4"/>
  <c r="G802" i="4"/>
  <c r="H842" i="4"/>
  <c r="G882" i="4"/>
  <c r="G941" i="4"/>
  <c r="G1000" i="4"/>
  <c r="G1008" i="4"/>
  <c r="H1047" i="4"/>
  <c r="G1115" i="4"/>
  <c r="G1142" i="4"/>
  <c r="H1171" i="4"/>
  <c r="H165" i="4"/>
  <c r="G173" i="4"/>
  <c r="H257" i="4"/>
  <c r="G274" i="4"/>
  <c r="G289" i="4"/>
  <c r="H371" i="4"/>
  <c r="H427" i="4"/>
  <c r="H560" i="4"/>
  <c r="G634" i="4"/>
  <c r="G703" i="4"/>
  <c r="H827" i="4"/>
  <c r="H834" i="4"/>
  <c r="G976" i="4"/>
  <c r="G992" i="4"/>
  <c r="G1001" i="4"/>
  <c r="G1048" i="4"/>
  <c r="G1059" i="4"/>
  <c r="H573" i="4"/>
  <c r="G573" i="4"/>
  <c r="G53" i="4"/>
  <c r="H53" i="4"/>
  <c r="H95" i="4"/>
  <c r="G112" i="4"/>
  <c r="H145" i="4"/>
  <c r="G206" i="4"/>
  <c r="H206" i="4"/>
  <c r="H222" i="4"/>
  <c r="H359" i="4"/>
  <c r="G359" i="4"/>
  <c r="H395" i="4"/>
  <c r="G395" i="4"/>
  <c r="G435" i="4"/>
  <c r="G443" i="4"/>
  <c r="H461" i="4"/>
  <c r="H511" i="4"/>
  <c r="G511" i="4"/>
  <c r="H521" i="4"/>
  <c r="G715" i="4"/>
  <c r="H715" i="4"/>
  <c r="H27" i="4"/>
  <c r="G27" i="4"/>
  <c r="H62" i="4"/>
  <c r="G62" i="4"/>
  <c r="G87" i="4"/>
  <c r="H87" i="4"/>
  <c r="G171" i="4"/>
  <c r="H171" i="4"/>
  <c r="H565" i="4"/>
  <c r="G565" i="4"/>
  <c r="H597" i="4"/>
  <c r="G597" i="4"/>
  <c r="G45" i="4"/>
  <c r="H45" i="4"/>
  <c r="G291" i="4"/>
  <c r="H299" i="4"/>
  <c r="G313" i="4"/>
  <c r="G352" i="4"/>
  <c r="H453" i="4"/>
  <c r="H488" i="4"/>
  <c r="G488" i="4"/>
  <c r="H495" i="4"/>
  <c r="H546" i="4"/>
  <c r="G546" i="4"/>
  <c r="H586" i="4"/>
  <c r="G55" i="4"/>
  <c r="H55" i="4"/>
  <c r="H11" i="4"/>
  <c r="G11" i="4"/>
  <c r="G38" i="4"/>
  <c r="H71" i="4"/>
  <c r="G97" i="4"/>
  <c r="H139" i="4"/>
  <c r="H182" i="4"/>
  <c r="G182" i="4"/>
  <c r="G198" i="4"/>
  <c r="H198" i="4"/>
  <c r="G225" i="4"/>
  <c r="H225" i="4"/>
  <c r="H269" i="4"/>
  <c r="G269" i="4"/>
  <c r="G338" i="4"/>
  <c r="G345" i="4"/>
  <c r="H377" i="4"/>
  <c r="H387" i="4"/>
  <c r="G387" i="4"/>
  <c r="H414" i="4"/>
  <c r="H454" i="4"/>
  <c r="G454" i="4"/>
  <c r="H464" i="4"/>
  <c r="G464" i="4"/>
  <c r="G473" i="4"/>
  <c r="H496" i="4"/>
  <c r="G496" i="4"/>
  <c r="H513" i="4"/>
  <c r="H670" i="4"/>
  <c r="G670" i="4"/>
  <c r="G183" i="4"/>
  <c r="H183" i="4"/>
  <c r="H191" i="4"/>
  <c r="G191" i="4"/>
  <c r="H245" i="4"/>
  <c r="G245" i="4"/>
  <c r="G254" i="4"/>
  <c r="H254" i="4"/>
  <c r="G270" i="4"/>
  <c r="H270" i="4"/>
  <c r="G322" i="4"/>
  <c r="H322" i="4"/>
  <c r="G339" i="4"/>
  <c r="H339" i="4"/>
  <c r="H430" i="4"/>
  <c r="H446" i="4"/>
  <c r="G489" i="4"/>
  <c r="H525" i="4"/>
  <c r="G525" i="4"/>
  <c r="G588" i="4"/>
  <c r="H588" i="4"/>
  <c r="G639" i="4"/>
  <c r="H639" i="4"/>
  <c r="H679" i="4"/>
  <c r="G679" i="4"/>
  <c r="G822" i="4"/>
  <c r="H822" i="4"/>
  <c r="H2" i="4"/>
  <c r="H13" i="4"/>
  <c r="G13" i="4"/>
  <c r="H21" i="4"/>
  <c r="H39" i="4"/>
  <c r="H73" i="4"/>
  <c r="G73" i="4"/>
  <c r="H99" i="4"/>
  <c r="G99" i="4"/>
  <c r="G133" i="4"/>
  <c r="H133" i="4"/>
  <c r="G293" i="4"/>
  <c r="H293" i="4"/>
  <c r="G301" i="4"/>
  <c r="H354" i="4"/>
  <c r="H378" i="4"/>
  <c r="H389" i="4"/>
  <c r="G389" i="4"/>
  <c r="H399" i="4"/>
  <c r="G399" i="4"/>
  <c r="H622" i="4"/>
  <c r="G622" i="4"/>
  <c r="G14" i="4"/>
  <c r="H14" i="4"/>
  <c r="H185" i="4"/>
  <c r="G185" i="4"/>
  <c r="H201" i="4"/>
  <c r="G201" i="4"/>
  <c r="H286" i="4"/>
  <c r="G286" i="4"/>
  <c r="H355" i="4"/>
  <c r="G355" i="4"/>
  <c r="H390" i="4"/>
  <c r="G390" i="4"/>
  <c r="G423" i="4"/>
  <c r="H438" i="4"/>
  <c r="G466" i="4"/>
  <c r="H498" i="4"/>
  <c r="H506" i="4"/>
  <c r="G739" i="4"/>
  <c r="H739" i="4"/>
  <c r="G22" i="4"/>
  <c r="G50" i="4"/>
  <c r="H50" i="4"/>
  <c r="H74" i="4"/>
  <c r="G109" i="4"/>
  <c r="H134" i="4"/>
  <c r="H237" i="4"/>
  <c r="G237" i="4"/>
  <c r="G263" i="4"/>
  <c r="H263" i="4"/>
  <c r="G295" i="4"/>
  <c r="H295" i="4"/>
  <c r="G325" i="4"/>
  <c r="H325" i="4"/>
  <c r="H409" i="4"/>
  <c r="G409" i="4"/>
  <c r="H424" i="4"/>
  <c r="G424" i="4"/>
  <c r="H467" i="4"/>
  <c r="G467" i="4"/>
  <c r="G483" i="4"/>
  <c r="H483" i="4"/>
  <c r="G591" i="4"/>
  <c r="H591" i="4"/>
  <c r="G613" i="4"/>
  <c r="H613" i="4"/>
  <c r="H701" i="4"/>
  <c r="G701" i="4"/>
  <c r="H758" i="4"/>
  <c r="G758" i="4"/>
  <c r="G358" i="4"/>
  <c r="H358" i="4"/>
  <c r="H374" i="4"/>
  <c r="G374" i="4"/>
  <c r="H15" i="4"/>
  <c r="H66" i="4"/>
  <c r="H202" i="4"/>
  <c r="G238" i="4"/>
  <c r="H238" i="4"/>
  <c r="H281" i="4"/>
  <c r="H507" i="4"/>
  <c r="G614" i="4"/>
  <c r="H614" i="4"/>
  <c r="H6" i="4"/>
  <c r="G6" i="4"/>
  <c r="H230" i="4"/>
  <c r="H393" i="4"/>
  <c r="G393" i="4"/>
  <c r="H402" i="4"/>
  <c r="G402" i="4"/>
  <c r="G441" i="4"/>
  <c r="H441" i="4"/>
  <c r="H476" i="4"/>
  <c r="G476" i="4"/>
  <c r="H485" i="4"/>
  <c r="G485" i="4"/>
  <c r="G683" i="4"/>
  <c r="H683" i="4"/>
  <c r="H119" i="4"/>
  <c r="G119" i="4"/>
  <c r="H213" i="4"/>
  <c r="G213" i="4"/>
  <c r="H509" i="4"/>
  <c r="G509" i="4"/>
  <c r="H553" i="4"/>
  <c r="H562" i="4"/>
  <c r="G572" i="4"/>
  <c r="H594" i="4"/>
  <c r="G594" i="4"/>
  <c r="H575" i="4"/>
  <c r="G585" i="4"/>
  <c r="H601" i="4"/>
  <c r="H949" i="4"/>
  <c r="H975" i="4"/>
  <c r="G1145" i="4"/>
  <c r="H1145" i="4"/>
  <c r="H35" i="4"/>
  <c r="H75" i="4"/>
  <c r="G92" i="4"/>
  <c r="H113" i="4"/>
  <c r="H157" i="4"/>
  <c r="G164" i="4"/>
  <c r="G170" i="4"/>
  <c r="H197" i="4"/>
  <c r="G212" i="4"/>
  <c r="G262" i="4"/>
  <c r="G335" i="4"/>
  <c r="G368" i="4"/>
  <c r="G382" i="4"/>
  <c r="G416" i="4"/>
  <c r="G503" i="4"/>
  <c r="H540" i="4"/>
  <c r="H773" i="4"/>
  <c r="H813" i="4"/>
  <c r="H923" i="4"/>
  <c r="H937" i="4"/>
  <c r="H982" i="4"/>
  <c r="G996" i="4"/>
  <c r="G1021" i="4"/>
  <c r="G1035" i="4"/>
  <c r="G1043" i="4"/>
  <c r="G1087" i="4"/>
  <c r="G1103" i="4"/>
  <c r="H1103" i="4"/>
  <c r="H1155" i="4"/>
  <c r="H1174" i="4"/>
  <c r="G1174" i="4"/>
  <c r="G788" i="4"/>
  <c r="G847" i="4"/>
  <c r="G856" i="4"/>
  <c r="H891" i="4"/>
  <c r="G924" i="4"/>
  <c r="G932" i="4"/>
  <c r="G938" i="4"/>
  <c r="G951" i="4"/>
  <c r="G959" i="4"/>
  <c r="G990" i="4"/>
  <c r="H997" i="4"/>
  <c r="G1022" i="4"/>
  <c r="G1036" i="4"/>
  <c r="G1088" i="4"/>
  <c r="G1104" i="4"/>
  <c r="H1120" i="4"/>
  <c r="G1120" i="4"/>
  <c r="G1013" i="4"/>
  <c r="H1089" i="4"/>
  <c r="G1089" i="4"/>
  <c r="H710" i="4"/>
  <c r="G718" i="4"/>
  <c r="G728" i="4"/>
  <c r="G857" i="4"/>
  <c r="G892" i="4"/>
  <c r="H899" i="4"/>
  <c r="G925" i="4"/>
  <c r="H933" i="4"/>
  <c r="G939" i="4"/>
  <c r="H966" i="4"/>
  <c r="G972" i="4"/>
  <c r="G1106" i="4"/>
  <c r="H1106" i="4"/>
  <c r="H1139" i="4"/>
  <c r="G1139" i="4"/>
  <c r="H1150" i="4"/>
  <c r="G1150" i="4"/>
  <c r="G625" i="4"/>
  <c r="G678" i="4"/>
  <c r="H885" i="4"/>
  <c r="G893" i="4"/>
  <c r="H953" i="4"/>
  <c r="G979" i="4"/>
  <c r="G1024" i="4"/>
  <c r="G1039" i="4"/>
  <c r="H1075" i="4"/>
  <c r="G1075" i="4"/>
  <c r="H1083" i="4"/>
  <c r="G1091" i="4"/>
  <c r="G1131" i="4"/>
  <c r="H1069" i="4"/>
  <c r="G1069" i="4"/>
  <c r="G721" i="4"/>
  <c r="G1040" i="4"/>
  <c r="H1049" i="4"/>
  <c r="G1049" i="4"/>
  <c r="G1084" i="4"/>
  <c r="H1100" i="4"/>
  <c r="G1100" i="4"/>
  <c r="H1133" i="4"/>
  <c r="G1133" i="4"/>
  <c r="H1041" i="4"/>
  <c r="G1041" i="4"/>
  <c r="G1085" i="4"/>
  <c r="H1085" i="4"/>
  <c r="G888" i="4"/>
  <c r="H914" i="4"/>
  <c r="G936" i="4"/>
  <c r="G956" i="4"/>
  <c r="H1078" i="4"/>
  <c r="G1094" i="4"/>
  <c r="G1101" i="4"/>
  <c r="H1117" i="4"/>
  <c r="G1117" i="4"/>
  <c r="G1147" i="4"/>
  <c r="G1154" i="4"/>
  <c r="H1190" i="4"/>
  <c r="G1191" i="4"/>
  <c r="G1183" i="4"/>
  <c r="H1151" i="4"/>
  <c r="G1193" i="4"/>
  <c r="G1186" i="4"/>
  <c r="W60" i="5"/>
  <c r="Z60" i="5" s="1"/>
  <c r="I60" i="5"/>
  <c r="W297" i="5"/>
  <c r="Z297" i="5" s="1"/>
  <c r="I297" i="5"/>
  <c r="W368" i="5"/>
  <c r="Z368" i="5" s="1"/>
  <c r="I368" i="5"/>
  <c r="W51" i="5"/>
  <c r="Z51" i="5" s="1"/>
  <c r="I51" i="5"/>
  <c r="W58" i="5"/>
  <c r="Z58" i="5" s="1"/>
  <c r="I58" i="5"/>
  <c r="W318" i="5"/>
  <c r="Z318" i="5" s="1"/>
  <c r="I318" i="5"/>
  <c r="W348" i="5"/>
  <c r="Z348" i="5" s="1"/>
  <c r="I348" i="5"/>
  <c r="W374" i="5"/>
  <c r="Z374" i="5" s="1"/>
  <c r="I374" i="5"/>
  <c r="W378" i="5"/>
  <c r="Z378" i="5" s="1"/>
  <c r="I378" i="5"/>
  <c r="S378" i="5" s="1"/>
  <c r="W386" i="5"/>
  <c r="Z386" i="5" s="1"/>
  <c r="I386" i="5"/>
  <c r="W390" i="5"/>
  <c r="Z390" i="5" s="1"/>
  <c r="I390" i="5"/>
  <c r="W461" i="5"/>
  <c r="Z461" i="5" s="1"/>
  <c r="I468" i="5"/>
  <c r="S468" i="5" s="1"/>
  <c r="W468" i="5"/>
  <c r="Z468" i="5" s="1"/>
  <c r="W584" i="5"/>
  <c r="Z584" i="5" s="1"/>
  <c r="I584" i="5"/>
  <c r="W668" i="5"/>
  <c r="Z668" i="5" s="1"/>
  <c r="I668" i="5"/>
  <c r="W680" i="5"/>
  <c r="Z680" i="5" s="1"/>
  <c r="I680" i="5"/>
  <c r="W684" i="5"/>
  <c r="Z684" i="5" s="1"/>
  <c r="I684" i="5"/>
  <c r="S684" i="5" s="1"/>
  <c r="W745" i="5"/>
  <c r="Z745" i="5" s="1"/>
  <c r="I745" i="5"/>
  <c r="W748" i="5"/>
  <c r="Z748" i="5" s="1"/>
  <c r="W794" i="5"/>
  <c r="Z794" i="5" s="1"/>
  <c r="W908" i="5"/>
  <c r="Z908" i="5" s="1"/>
  <c r="W962" i="5"/>
  <c r="Z962" i="5" s="1"/>
  <c r="W1034" i="5"/>
  <c r="Z1034" i="5" s="1"/>
  <c r="I1034" i="5"/>
  <c r="S1034" i="5" s="1"/>
  <c r="W1075" i="5"/>
  <c r="Z1075" i="5" s="1"/>
  <c r="I1075" i="5"/>
  <c r="W1096" i="5"/>
  <c r="Z1096" i="5" s="1"/>
  <c r="I1096" i="5"/>
  <c r="W1099" i="5"/>
  <c r="Z1099" i="5" s="1"/>
  <c r="I1099" i="5"/>
  <c r="W1102" i="5"/>
  <c r="Z1102" i="5" s="1"/>
  <c r="I1102" i="5"/>
  <c r="W1105" i="5"/>
  <c r="Z1105" i="5" s="1"/>
  <c r="I1105" i="5"/>
  <c r="W1108" i="5"/>
  <c r="Z1108" i="5" s="1"/>
  <c r="I1108" i="5"/>
  <c r="I1155" i="5"/>
  <c r="S1155" i="5" s="1"/>
  <c r="T1155" i="5" s="1"/>
  <c r="W1155" i="5"/>
  <c r="Z1155" i="5" s="1"/>
  <c r="W1173" i="5"/>
  <c r="Z1173" i="5" s="1"/>
  <c r="I1173" i="5"/>
  <c r="W1195" i="5"/>
  <c r="Z1195" i="5" s="1"/>
  <c r="I1195" i="5"/>
  <c r="W1216" i="5"/>
  <c r="Z1216" i="5" s="1"/>
  <c r="W1219" i="5"/>
  <c r="Z1219" i="5" s="1"/>
  <c r="I1219" i="5"/>
  <c r="S1219" i="5" s="1"/>
  <c r="W1376" i="5"/>
  <c r="Z1376" i="5" s="1"/>
  <c r="W1400" i="5"/>
  <c r="Z1400" i="5" s="1"/>
  <c r="W1422" i="5"/>
  <c r="Z1422" i="5" s="1"/>
  <c r="W1546" i="5"/>
  <c r="Z1546" i="5" s="1"/>
  <c r="I1546" i="5"/>
  <c r="W1564" i="5"/>
  <c r="Z1564" i="5" s="1"/>
  <c r="I1564" i="5"/>
  <c r="S1564" i="5" s="1"/>
  <c r="W1582" i="5"/>
  <c r="Z1582" i="5" s="1"/>
  <c r="W1589" i="5"/>
  <c r="Z1589" i="5" s="1"/>
  <c r="I1589" i="5"/>
  <c r="W1596" i="5"/>
  <c r="Z1596" i="5" s="1"/>
  <c r="I1596" i="5"/>
  <c r="S1596" i="5" s="1"/>
  <c r="T1596" i="5" s="1"/>
  <c r="U1596" i="5" s="1"/>
  <c r="AA1596" i="5" s="1"/>
  <c r="W1616" i="5"/>
  <c r="Z1616" i="5" s="1"/>
  <c r="I1616" i="5"/>
  <c r="W1728" i="5"/>
  <c r="Z1728" i="5" s="1"/>
  <c r="I1728" i="5"/>
  <c r="W1746" i="5"/>
  <c r="Z1746" i="5" s="1"/>
  <c r="I1746" i="5"/>
  <c r="W1759" i="5"/>
  <c r="Z1759" i="5" s="1"/>
  <c r="W1762" i="5"/>
  <c r="Z1762" i="5" s="1"/>
  <c r="W1858" i="5"/>
  <c r="Z1858" i="5" s="1"/>
  <c r="I1858" i="5"/>
  <c r="W1930" i="5"/>
  <c r="Z1930" i="5" s="1"/>
  <c r="I1930" i="5"/>
  <c r="S1930" i="5" s="1"/>
  <c r="W1933" i="5"/>
  <c r="Z1933" i="5" s="1"/>
  <c r="I1933" i="5"/>
  <c r="W1939" i="5"/>
  <c r="Z1939" i="5" s="1"/>
  <c r="W1953" i="5"/>
  <c r="Z1953" i="5" s="1"/>
  <c r="W1956" i="5"/>
  <c r="Z1956" i="5" s="1"/>
  <c r="I1956" i="5"/>
  <c r="W2028" i="5"/>
  <c r="Z2028" i="5" s="1"/>
  <c r="W2034" i="5"/>
  <c r="Z2034" i="5" s="1"/>
  <c r="I2034" i="5"/>
  <c r="W2144" i="5"/>
  <c r="Z2144" i="5" s="1"/>
  <c r="I2144" i="5"/>
  <c r="W2167" i="5"/>
  <c r="Z2167" i="5" s="1"/>
  <c r="I2167" i="5"/>
  <c r="W2170" i="5"/>
  <c r="Z2170" i="5" s="1"/>
  <c r="I2170" i="5"/>
  <c r="S2170" i="5" s="1"/>
  <c r="W2173" i="5"/>
  <c r="Z2173" i="5" s="1"/>
  <c r="I2173" i="5"/>
  <c r="S2173" i="5" s="1"/>
  <c r="T2173" i="5" s="1"/>
  <c r="W2176" i="5"/>
  <c r="Z2176" i="5" s="1"/>
  <c r="I2176" i="5"/>
  <c r="W2179" i="5"/>
  <c r="Z2179" i="5" s="1"/>
  <c r="I2179" i="5"/>
  <c r="W2182" i="5"/>
  <c r="Z2182" i="5" s="1"/>
  <c r="I2182" i="5"/>
  <c r="W2185" i="5"/>
  <c r="Z2185" i="5" s="1"/>
  <c r="I2185" i="5"/>
  <c r="W2188" i="5"/>
  <c r="Z2188" i="5" s="1"/>
  <c r="I2188" i="5"/>
  <c r="S2188" i="5" s="1"/>
  <c r="W2191" i="5"/>
  <c r="Z2191" i="5" s="1"/>
  <c r="I2191" i="5"/>
  <c r="W2257" i="5"/>
  <c r="Z2257" i="5" s="1"/>
  <c r="I2257" i="5"/>
  <c r="S2257" i="5" s="1"/>
  <c r="W2408" i="5"/>
  <c r="Z2408" i="5" s="1"/>
  <c r="I2408" i="5"/>
  <c r="W2421" i="5"/>
  <c r="Z2421" i="5" s="1"/>
  <c r="W2431" i="5"/>
  <c r="Z2431" i="5" s="1"/>
  <c r="W2546" i="5"/>
  <c r="Z2546" i="5" s="1"/>
  <c r="W2627" i="5"/>
  <c r="Z2627" i="5" s="1"/>
  <c r="I2627" i="5"/>
  <c r="W2717" i="5"/>
  <c r="Z2717" i="5" s="1"/>
  <c r="I2717" i="5"/>
  <c r="S2717" i="5" s="1"/>
  <c r="W2736" i="5"/>
  <c r="Z2736" i="5" s="1"/>
  <c r="I2736" i="5"/>
  <c r="I2740" i="5"/>
  <c r="W2740" i="5"/>
  <c r="Z2740" i="5" s="1"/>
  <c r="I2767" i="5"/>
  <c r="W2767" i="5"/>
  <c r="Z2767" i="5" s="1"/>
  <c r="W2792" i="5"/>
  <c r="Z2792" i="5" s="1"/>
  <c r="I2792" i="5"/>
  <c r="S2792" i="5" s="1"/>
  <c r="I2816" i="5"/>
  <c r="S2816" i="5" s="1"/>
  <c r="T2816" i="5" s="1"/>
  <c r="W2816" i="5"/>
  <c r="Z2816" i="5" s="1"/>
  <c r="I2911" i="5"/>
  <c r="S2911" i="5" s="1"/>
  <c r="W2911" i="5"/>
  <c r="Z2911" i="5" s="1"/>
  <c r="W3365" i="5"/>
  <c r="Z3365" i="5" s="1"/>
  <c r="I3365" i="5"/>
  <c r="W3510" i="5"/>
  <c r="Z3510" i="5" s="1"/>
  <c r="I3510" i="5"/>
  <c r="I3533" i="5"/>
  <c r="W3533" i="5"/>
  <c r="Z3533" i="5" s="1"/>
  <c r="W3544" i="5"/>
  <c r="Z3544" i="5" s="1"/>
  <c r="I3544" i="5"/>
  <c r="W3608" i="5"/>
  <c r="Z3608" i="5" s="1"/>
  <c r="I3608" i="5"/>
  <c r="I3614" i="5"/>
  <c r="S3614" i="5" s="1"/>
  <c r="W3614" i="5"/>
  <c r="Z3614" i="5" s="1"/>
  <c r="I3704" i="5"/>
  <c r="W3704" i="5"/>
  <c r="Z3704" i="5" s="1"/>
  <c r="W662" i="5"/>
  <c r="Z662" i="5" s="1"/>
  <c r="I662" i="5"/>
  <c r="W1383" i="5"/>
  <c r="Z1383" i="5" s="1"/>
  <c r="I1383" i="5"/>
  <c r="W1555" i="5"/>
  <c r="Z1555" i="5" s="1"/>
  <c r="I1555" i="5"/>
  <c r="I1772" i="5"/>
  <c r="S1772" i="5" s="1"/>
  <c r="T1772" i="5" s="1"/>
  <c r="W1772" i="5"/>
  <c r="Z1772" i="5" s="1"/>
  <c r="W1992" i="5"/>
  <c r="Z1992" i="5" s="1"/>
  <c r="I1992" i="5"/>
  <c r="W4" i="5"/>
  <c r="Z4" i="5" s="1"/>
  <c r="I4" i="5"/>
  <c r="W8" i="5"/>
  <c r="Z8" i="5" s="1"/>
  <c r="I8" i="5"/>
  <c r="W12" i="5"/>
  <c r="Z12" i="5" s="1"/>
  <c r="I12" i="5"/>
  <c r="S12" i="5" s="1"/>
  <c r="W16" i="5"/>
  <c r="Z16" i="5" s="1"/>
  <c r="I16" i="5"/>
  <c r="S16" i="5" s="1"/>
  <c r="W20" i="5"/>
  <c r="Z20" i="5" s="1"/>
  <c r="I20" i="5"/>
  <c r="W24" i="5"/>
  <c r="Z24" i="5" s="1"/>
  <c r="I24" i="5"/>
  <c r="S24" i="5" s="1"/>
  <c r="W28" i="5"/>
  <c r="Z28" i="5" s="1"/>
  <c r="I28" i="5"/>
  <c r="W32" i="5"/>
  <c r="Z32" i="5" s="1"/>
  <c r="I32" i="5"/>
  <c r="W36" i="5"/>
  <c r="Z36" i="5" s="1"/>
  <c r="I36" i="5"/>
  <c r="S36" i="5" s="1"/>
  <c r="W40" i="5"/>
  <c r="Z40" i="5" s="1"/>
  <c r="I40" i="5"/>
  <c r="W66" i="5"/>
  <c r="Z66" i="5" s="1"/>
  <c r="I84" i="5"/>
  <c r="W84" i="5"/>
  <c r="Z84" i="5" s="1"/>
  <c r="W543" i="5"/>
  <c r="Z543" i="5" s="1"/>
  <c r="I543" i="5"/>
  <c r="S543" i="5" s="1"/>
  <c r="T543" i="5" s="1"/>
  <c r="W554" i="5"/>
  <c r="Z554" i="5" s="1"/>
  <c r="W558" i="5"/>
  <c r="Z558" i="5" s="1"/>
  <c r="I558" i="5"/>
  <c r="W569" i="5"/>
  <c r="Z569" i="5" s="1"/>
  <c r="W688" i="5"/>
  <c r="Z688" i="5" s="1"/>
  <c r="I688" i="5"/>
  <c r="W691" i="5"/>
  <c r="Z691" i="5" s="1"/>
  <c r="I691" i="5"/>
  <c r="W694" i="5"/>
  <c r="Z694" i="5" s="1"/>
  <c r="W739" i="5"/>
  <c r="Z739" i="5" s="1"/>
  <c r="I739" i="5"/>
  <c r="W742" i="5"/>
  <c r="Z742" i="5" s="1"/>
  <c r="W761" i="5"/>
  <c r="Z761" i="5" s="1"/>
  <c r="I761" i="5"/>
  <c r="W884" i="5"/>
  <c r="Z884" i="5" s="1"/>
  <c r="W890" i="5"/>
  <c r="Z890" i="5" s="1"/>
  <c r="I890" i="5"/>
  <c r="S890" i="5" s="1"/>
  <c r="T890" i="5" s="1"/>
  <c r="W936" i="5"/>
  <c r="Z936" i="5" s="1"/>
  <c r="I936" i="5"/>
  <c r="I1028" i="5"/>
  <c r="W1028" i="5"/>
  <c r="Z1028" i="5" s="1"/>
  <c r="W1189" i="5"/>
  <c r="Z1189" i="5" s="1"/>
  <c r="I1189" i="5"/>
  <c r="W1192" i="5"/>
  <c r="Z1192" i="5" s="1"/>
  <c r="I1192" i="5"/>
  <c r="W1225" i="5"/>
  <c r="Z1225" i="5" s="1"/>
  <c r="I1225" i="5"/>
  <c r="W1347" i="5"/>
  <c r="Z1347" i="5" s="1"/>
  <c r="I1347" i="5"/>
  <c r="W1350" i="5"/>
  <c r="Z1350" i="5" s="1"/>
  <c r="I1350" i="5"/>
  <c r="S1350" i="5" s="1"/>
  <c r="T1350" i="5" s="1"/>
  <c r="W1353" i="5"/>
  <c r="Z1353" i="5" s="1"/>
  <c r="I1353" i="5"/>
  <c r="W1356" i="5"/>
  <c r="Z1356" i="5" s="1"/>
  <c r="I1356" i="5"/>
  <c r="S1356" i="5" s="1"/>
  <c r="W1359" i="5"/>
  <c r="Z1359" i="5" s="1"/>
  <c r="I1359" i="5"/>
  <c r="W1362" i="5"/>
  <c r="Z1362" i="5" s="1"/>
  <c r="I1362" i="5"/>
  <c r="W1365" i="5"/>
  <c r="Z1365" i="5" s="1"/>
  <c r="I1365" i="5"/>
  <c r="S1365" i="5" s="1"/>
  <c r="T1365" i="5" s="1"/>
  <c r="W1379" i="5"/>
  <c r="Z1379" i="5" s="1"/>
  <c r="W1425" i="5"/>
  <c r="Z1425" i="5" s="1"/>
  <c r="W1557" i="5"/>
  <c r="Z1557" i="5" s="1"/>
  <c r="I1557" i="5"/>
  <c r="W1620" i="5"/>
  <c r="Z1620" i="5" s="1"/>
  <c r="I1620" i="5"/>
  <c r="S1620" i="5" s="1"/>
  <c r="W1640" i="5"/>
  <c r="Z1640" i="5" s="1"/>
  <c r="W1667" i="5"/>
  <c r="Z1667" i="5" s="1"/>
  <c r="W1753" i="5"/>
  <c r="Z1753" i="5" s="1"/>
  <c r="I1753" i="5"/>
  <c r="W1765" i="5"/>
  <c r="Z1765" i="5" s="1"/>
  <c r="W1825" i="5"/>
  <c r="Z1825" i="5" s="1"/>
  <c r="W1868" i="5"/>
  <c r="Z1868" i="5" s="1"/>
  <c r="I1868" i="5"/>
  <c r="W1927" i="5"/>
  <c r="Z1927" i="5" s="1"/>
  <c r="I1927" i="5"/>
  <c r="W1942" i="5"/>
  <c r="Z1942" i="5" s="1"/>
  <c r="W1945" i="5"/>
  <c r="Z1945" i="5" s="1"/>
  <c r="I1945" i="5"/>
  <c r="W1975" i="5"/>
  <c r="Z1975" i="5" s="1"/>
  <c r="I1975" i="5"/>
  <c r="W1978" i="5"/>
  <c r="Z1978" i="5" s="1"/>
  <c r="I1978" i="5"/>
  <c r="W1997" i="5"/>
  <c r="Z1997" i="5" s="1"/>
  <c r="I1997" i="5"/>
  <c r="W2016" i="5"/>
  <c r="Z2016" i="5" s="1"/>
  <c r="W2141" i="5"/>
  <c r="Z2141" i="5" s="1"/>
  <c r="I2141" i="5"/>
  <c r="W2164" i="5"/>
  <c r="Z2164" i="5" s="1"/>
  <c r="I2164" i="5"/>
  <c r="W2207" i="5"/>
  <c r="Z2207" i="5" s="1"/>
  <c r="I2207" i="5"/>
  <c r="W2214" i="5"/>
  <c r="Z2214" i="5" s="1"/>
  <c r="I2214" i="5"/>
  <c r="W2384" i="5"/>
  <c r="Z2384" i="5" s="1"/>
  <c r="I2384" i="5"/>
  <c r="W2405" i="5"/>
  <c r="Z2405" i="5" s="1"/>
  <c r="I2405" i="5"/>
  <c r="S2405" i="5" s="1"/>
  <c r="W2418" i="5"/>
  <c r="Z2418" i="5" s="1"/>
  <c r="W2467" i="5"/>
  <c r="Z2467" i="5" s="1"/>
  <c r="I2467" i="5"/>
  <c r="W2495" i="5"/>
  <c r="Z2495" i="5" s="1"/>
  <c r="I2495" i="5"/>
  <c r="W2531" i="5"/>
  <c r="Z2531" i="5" s="1"/>
  <c r="I2531" i="5"/>
  <c r="S2531" i="5" s="1"/>
  <c r="W2560" i="5"/>
  <c r="Z2560" i="5" s="1"/>
  <c r="I2560" i="5"/>
  <c r="W2570" i="5"/>
  <c r="Z2570" i="5" s="1"/>
  <c r="I2570" i="5"/>
  <c r="W2785" i="5"/>
  <c r="Z2785" i="5" s="1"/>
  <c r="W2870" i="5"/>
  <c r="Z2870" i="5" s="1"/>
  <c r="I2870" i="5"/>
  <c r="I2888" i="5"/>
  <c r="S2888" i="5" s="1"/>
  <c r="W2888" i="5"/>
  <c r="Z2888" i="5" s="1"/>
  <c r="W2982" i="5"/>
  <c r="Z2982" i="5" s="1"/>
  <c r="I2982" i="5"/>
  <c r="W3170" i="5"/>
  <c r="Z3170" i="5" s="1"/>
  <c r="I3170" i="5"/>
  <c r="W3261" i="5"/>
  <c r="Z3261" i="5" s="1"/>
  <c r="I3261" i="5"/>
  <c r="W3362" i="5"/>
  <c r="Z3362" i="5" s="1"/>
  <c r="I3362" i="5"/>
  <c r="W3459" i="5"/>
  <c r="Z3459" i="5" s="1"/>
  <c r="I3459" i="5"/>
  <c r="W3480" i="5"/>
  <c r="Z3480" i="5" s="1"/>
  <c r="I3480" i="5"/>
  <c r="S3480" i="5" s="1"/>
  <c r="W3582" i="5"/>
  <c r="Z3582" i="5" s="1"/>
  <c r="I3582" i="5"/>
  <c r="W3592" i="5"/>
  <c r="Z3592" i="5" s="1"/>
  <c r="I3592" i="5"/>
  <c r="W3595" i="5"/>
  <c r="Z3595" i="5" s="1"/>
  <c r="I3595" i="5"/>
  <c r="W3624" i="5"/>
  <c r="Z3624" i="5" s="1"/>
  <c r="I3624" i="5"/>
  <c r="W765" i="5"/>
  <c r="Z765" i="5" s="1"/>
  <c r="I765" i="5"/>
  <c r="W768" i="5"/>
  <c r="Z768" i="5" s="1"/>
  <c r="I768" i="5"/>
  <c r="W875" i="5"/>
  <c r="Z875" i="5" s="1"/>
  <c r="I875" i="5"/>
  <c r="W900" i="5"/>
  <c r="Z900" i="5" s="1"/>
  <c r="I900" i="5"/>
  <c r="W915" i="5"/>
  <c r="Z915" i="5" s="1"/>
  <c r="I915" i="5"/>
  <c r="S915" i="5" s="1"/>
  <c r="W980" i="5"/>
  <c r="Z980" i="5" s="1"/>
  <c r="I980" i="5"/>
  <c r="S980" i="5" s="1"/>
  <c r="T980" i="5" s="1"/>
  <c r="I1025" i="5"/>
  <c r="W1025" i="5"/>
  <c r="Z1025" i="5" s="1"/>
  <c r="W1091" i="5"/>
  <c r="Z1091" i="5" s="1"/>
  <c r="I1091" i="5"/>
  <c r="S1091" i="5" s="1"/>
  <c r="W1186" i="5"/>
  <c r="Z1186" i="5" s="1"/>
  <c r="I1186" i="5"/>
  <c r="W1368" i="5"/>
  <c r="Z1368" i="5" s="1"/>
  <c r="I1368" i="5"/>
  <c r="W1543" i="5"/>
  <c r="Z1543" i="5" s="1"/>
  <c r="I1543" i="5"/>
  <c r="W1561" i="5"/>
  <c r="Z1561" i="5" s="1"/>
  <c r="I1561" i="5"/>
  <c r="W1568" i="5"/>
  <c r="Z1568" i="5" s="1"/>
  <c r="I1568" i="5"/>
  <c r="W1593" i="5"/>
  <c r="Z1593" i="5" s="1"/>
  <c r="I1593" i="5"/>
  <c r="S1593" i="5" s="1"/>
  <c r="W1743" i="5"/>
  <c r="Z1743" i="5" s="1"/>
  <c r="I1743" i="5"/>
  <c r="W1786" i="5"/>
  <c r="Z1786" i="5" s="1"/>
  <c r="I1786" i="5"/>
  <c r="W1852" i="5"/>
  <c r="Z1852" i="5" s="1"/>
  <c r="I1852" i="5"/>
  <c r="W1924" i="5"/>
  <c r="Z1924" i="5" s="1"/>
  <c r="I1924" i="5"/>
  <c r="S1924" i="5" s="1"/>
  <c r="W1972" i="5"/>
  <c r="Z1972" i="5" s="1"/>
  <c r="I1972" i="5"/>
  <c r="W1994" i="5"/>
  <c r="Z1994" i="5" s="1"/>
  <c r="I1994" i="5"/>
  <c r="S1994" i="5" s="1"/>
  <c r="T1994" i="5" s="1"/>
  <c r="W2161" i="5"/>
  <c r="Z2161" i="5" s="1"/>
  <c r="I2161" i="5"/>
  <c r="I2225" i="5"/>
  <c r="W2225" i="5"/>
  <c r="Z2225" i="5" s="1"/>
  <c r="W2398" i="5"/>
  <c r="Z2398" i="5" s="1"/>
  <c r="I2398" i="5"/>
  <c r="I2584" i="5"/>
  <c r="W2584" i="5"/>
  <c r="Z2584" i="5" s="1"/>
  <c r="W2635" i="5"/>
  <c r="Z2635" i="5" s="1"/>
  <c r="I2635" i="5"/>
  <c r="W2653" i="5"/>
  <c r="Z2653" i="5" s="1"/>
  <c r="I2653" i="5"/>
  <c r="I2782" i="5"/>
  <c r="W2782" i="5"/>
  <c r="Z2782" i="5" s="1"/>
  <c r="W2813" i="5"/>
  <c r="Z2813" i="5" s="1"/>
  <c r="I2813" i="5"/>
  <c r="W2895" i="5"/>
  <c r="Z2895" i="5" s="1"/>
  <c r="I2895" i="5"/>
  <c r="W2979" i="5"/>
  <c r="Z2979" i="5" s="1"/>
  <c r="I2979" i="5"/>
  <c r="W3372" i="5"/>
  <c r="Z3372" i="5" s="1"/>
  <c r="I3372" i="5"/>
  <c r="W3474" i="5"/>
  <c r="Z3474" i="5" s="1"/>
  <c r="I3474" i="5"/>
  <c r="W3519" i="5"/>
  <c r="Z3519" i="5" s="1"/>
  <c r="I3519" i="5"/>
  <c r="I3522" i="5"/>
  <c r="W3522" i="5"/>
  <c r="Z3522" i="5" s="1"/>
  <c r="I3536" i="5"/>
  <c r="W3536" i="5"/>
  <c r="Z3536" i="5" s="1"/>
  <c r="I3686" i="5"/>
  <c r="W3686" i="5"/>
  <c r="Z3686" i="5" s="1"/>
  <c r="W3742" i="5"/>
  <c r="Z3742" i="5" s="1"/>
  <c r="I3742" i="5"/>
  <c r="W282" i="5"/>
  <c r="Z282" i="5" s="1"/>
  <c r="I282" i="5"/>
  <c r="S282" i="5" s="1"/>
  <c r="W1141" i="5"/>
  <c r="Z1141" i="5" s="1"/>
  <c r="I1141" i="5"/>
  <c r="W1719" i="5"/>
  <c r="Z1719" i="5" s="1"/>
  <c r="I1719" i="5"/>
  <c r="W1751" i="5"/>
  <c r="Z1751" i="5" s="1"/>
  <c r="I1751" i="5"/>
  <c r="W1853" i="5"/>
  <c r="Z1853" i="5" s="1"/>
  <c r="I1853" i="5"/>
  <c r="S1853" i="5" s="1"/>
  <c r="W1949" i="5"/>
  <c r="Z1949" i="5" s="1"/>
  <c r="I1949" i="5"/>
  <c r="W869" i="5"/>
  <c r="Z869" i="5" s="1"/>
  <c r="I869" i="5"/>
  <c r="S869" i="5" s="1"/>
  <c r="W921" i="5"/>
  <c r="Z921" i="5" s="1"/>
  <c r="I921" i="5"/>
  <c r="W1183" i="5"/>
  <c r="Z1183" i="5" s="1"/>
  <c r="I1183" i="5"/>
  <c r="W1388" i="5"/>
  <c r="Z1388" i="5" s="1"/>
  <c r="I1388" i="5"/>
  <c r="S1388" i="5" s="1"/>
  <c r="T1388" i="5" s="1"/>
  <c r="W1725" i="5"/>
  <c r="Z1725" i="5" s="1"/>
  <c r="I1725" i="5"/>
  <c r="W52" i="5"/>
  <c r="Z52" i="5" s="1"/>
  <c r="I52" i="5"/>
  <c r="W63" i="5"/>
  <c r="Z63" i="5" s="1"/>
  <c r="I63" i="5"/>
  <c r="W285" i="5"/>
  <c r="Z285" i="5" s="1"/>
  <c r="I285" i="5"/>
  <c r="W330" i="5"/>
  <c r="Z330" i="5" s="1"/>
  <c r="W360" i="5"/>
  <c r="Z360" i="5" s="1"/>
  <c r="I360" i="5"/>
  <c r="W371" i="5"/>
  <c r="Z371" i="5" s="1"/>
  <c r="I371" i="5"/>
  <c r="W383" i="5"/>
  <c r="Z383" i="5" s="1"/>
  <c r="I383" i="5"/>
  <c r="W437" i="5"/>
  <c r="Z437" i="5" s="1"/>
  <c r="I437" i="5"/>
  <c r="S437" i="5" s="1"/>
  <c r="W455" i="5"/>
  <c r="Z455" i="5" s="1"/>
  <c r="I455" i="5"/>
  <c r="W465" i="5"/>
  <c r="Z465" i="5" s="1"/>
  <c r="W472" i="5"/>
  <c r="Z472" i="5" s="1"/>
  <c r="W486" i="5"/>
  <c r="Z486" i="5" s="1"/>
  <c r="I486" i="5"/>
  <c r="W533" i="5"/>
  <c r="Z533" i="5" s="1"/>
  <c r="W551" i="5"/>
  <c r="Z551" i="5" s="1"/>
  <c r="W581" i="5"/>
  <c r="Z581" i="5" s="1"/>
  <c r="I581" i="5"/>
  <c r="W665" i="5"/>
  <c r="Z665" i="5" s="1"/>
  <c r="I665" i="5"/>
  <c r="S665" i="5" s="1"/>
  <c r="W677" i="5"/>
  <c r="Z677" i="5" s="1"/>
  <c r="I677" i="5"/>
  <c r="W681" i="5"/>
  <c r="Z681" i="5" s="1"/>
  <c r="I681" i="5"/>
  <c r="W685" i="5"/>
  <c r="Z685" i="5" s="1"/>
  <c r="I685" i="5"/>
  <c r="W727" i="5"/>
  <c r="Z727" i="5" s="1"/>
  <c r="I727" i="5"/>
  <c r="W778" i="5"/>
  <c r="Z778" i="5" s="1"/>
  <c r="I778" i="5"/>
  <c r="W785" i="5"/>
  <c r="Z785" i="5" s="1"/>
  <c r="I785" i="5"/>
  <c r="W847" i="5"/>
  <c r="Z847" i="5" s="1"/>
  <c r="I847" i="5"/>
  <c r="W860" i="5"/>
  <c r="Z860" i="5" s="1"/>
  <c r="I860" i="5"/>
  <c r="S860" i="5" s="1"/>
  <c r="W872" i="5"/>
  <c r="Z872" i="5" s="1"/>
  <c r="I872" i="5"/>
  <c r="W903" i="5"/>
  <c r="Z903" i="5" s="1"/>
  <c r="W906" i="5"/>
  <c r="Z906" i="5" s="1"/>
  <c r="I906" i="5"/>
  <c r="S906" i="5" s="1"/>
  <c r="T906" i="5" s="1"/>
  <c r="W960" i="5"/>
  <c r="Z960" i="5" s="1"/>
  <c r="I960" i="5"/>
  <c r="W986" i="5"/>
  <c r="Z986" i="5" s="1"/>
  <c r="I1019" i="5"/>
  <c r="S1019" i="5" s="1"/>
  <c r="W1019" i="5"/>
  <c r="Z1019" i="5" s="1"/>
  <c r="W1082" i="5"/>
  <c r="Z1082" i="5" s="1"/>
  <c r="W1085" i="5"/>
  <c r="Z1085" i="5" s="1"/>
  <c r="W1088" i="5"/>
  <c r="Z1088" i="5" s="1"/>
  <c r="W1094" i="5"/>
  <c r="Z1094" i="5" s="1"/>
  <c r="W1103" i="5"/>
  <c r="Z1103" i="5" s="1"/>
  <c r="I1103" i="5"/>
  <c r="W1106" i="5"/>
  <c r="Z1106" i="5" s="1"/>
  <c r="I1106" i="5"/>
  <c r="S1106" i="5" s="1"/>
  <c r="W1137" i="5"/>
  <c r="Z1137" i="5" s="1"/>
  <c r="W1159" i="5"/>
  <c r="Z1159" i="5" s="1"/>
  <c r="I1159" i="5"/>
  <c r="S1159" i="5" s="1"/>
  <c r="W1162" i="5"/>
  <c r="Z1162" i="5" s="1"/>
  <c r="I1162" i="5"/>
  <c r="W1168" i="5"/>
  <c r="Z1168" i="5" s="1"/>
  <c r="I1168" i="5"/>
  <c r="W1180" i="5"/>
  <c r="Z1180" i="5" s="1"/>
  <c r="I1180" i="5"/>
  <c r="W1196" i="5"/>
  <c r="Z1196" i="5" s="1"/>
  <c r="I1196" i="5"/>
  <c r="S1196" i="5" s="1"/>
  <c r="T1196" i="5" s="1"/>
  <c r="W1231" i="5"/>
  <c r="Z1231" i="5" s="1"/>
  <c r="W1234" i="5"/>
  <c r="Z1234" i="5" s="1"/>
  <c r="W1371" i="5"/>
  <c r="Z1371" i="5" s="1"/>
  <c r="I1371" i="5"/>
  <c r="W1374" i="5"/>
  <c r="Z1374" i="5" s="1"/>
  <c r="I1374" i="5"/>
  <c r="W1398" i="5"/>
  <c r="Z1398" i="5" s="1"/>
  <c r="I1398" i="5"/>
  <c r="W1401" i="5"/>
  <c r="Z1401" i="5" s="1"/>
  <c r="I1401" i="5"/>
  <c r="W1554" i="5"/>
  <c r="Z1554" i="5" s="1"/>
  <c r="I1554" i="5"/>
  <c r="S1554" i="5" s="1"/>
  <c r="W1600" i="5"/>
  <c r="Z1600" i="5" s="1"/>
  <c r="I1600" i="5"/>
  <c r="W1610" i="5"/>
  <c r="Z1610" i="5" s="1"/>
  <c r="I1610" i="5"/>
  <c r="S1610" i="5" s="1"/>
  <c r="T1610" i="5" s="1"/>
  <c r="W1617" i="5"/>
  <c r="Z1617" i="5" s="1"/>
  <c r="I1617" i="5"/>
  <c r="W1757" i="5"/>
  <c r="Z1757" i="5" s="1"/>
  <c r="I1757" i="5"/>
  <c r="W1771" i="5"/>
  <c r="Z1771" i="5" s="1"/>
  <c r="W1780" i="5"/>
  <c r="Z1780" i="5" s="1"/>
  <c r="W1792" i="5"/>
  <c r="Z1792" i="5" s="1"/>
  <c r="W1804" i="5"/>
  <c r="Z1804" i="5" s="1"/>
  <c r="I1804" i="5"/>
  <c r="S1804" i="5" s="1"/>
  <c r="W1849" i="5"/>
  <c r="Z1849" i="5" s="1"/>
  <c r="I1849" i="5"/>
  <c r="W1921" i="5"/>
  <c r="Z1921" i="5" s="1"/>
  <c r="I1921" i="5"/>
  <c r="S1921" i="5" s="1"/>
  <c r="W1963" i="5"/>
  <c r="Z1963" i="5" s="1"/>
  <c r="W1966" i="5"/>
  <c r="Z1966" i="5" s="1"/>
  <c r="W2038" i="5"/>
  <c r="Z2038" i="5" s="1"/>
  <c r="I2038" i="5"/>
  <c r="I2073" i="5"/>
  <c r="W2073" i="5"/>
  <c r="Z2073" i="5" s="1"/>
  <c r="W2368" i="5"/>
  <c r="Z2368" i="5" s="1"/>
  <c r="I2368" i="5"/>
  <c r="S2368" i="5" s="1"/>
  <c r="W2376" i="5"/>
  <c r="Z2376" i="5" s="1"/>
  <c r="W2391" i="5"/>
  <c r="Z2391" i="5" s="1"/>
  <c r="I2391" i="5"/>
  <c r="S2391" i="5" s="1"/>
  <c r="W2402" i="5"/>
  <c r="Z2402" i="5" s="1"/>
  <c r="I2402" i="5"/>
  <c r="W2412" i="5"/>
  <c r="Z2412" i="5" s="1"/>
  <c r="W2422" i="5"/>
  <c r="Z2422" i="5" s="1"/>
  <c r="I2422" i="5"/>
  <c r="W2733" i="5"/>
  <c r="Z2733" i="5" s="1"/>
  <c r="I2733" i="5"/>
  <c r="W3041" i="5"/>
  <c r="Z3041" i="5" s="1"/>
  <c r="W3053" i="5"/>
  <c r="Z3053" i="5" s="1"/>
  <c r="W3126" i="5"/>
  <c r="Z3126" i="5" s="1"/>
  <c r="I3126" i="5"/>
  <c r="W3147" i="5"/>
  <c r="Z3147" i="5" s="1"/>
  <c r="I3234" i="5"/>
  <c r="W3234" i="5"/>
  <c r="Z3234" i="5" s="1"/>
  <c r="W3369" i="5"/>
  <c r="Z3369" i="5" s="1"/>
  <c r="I3369" i="5"/>
  <c r="W3453" i="5"/>
  <c r="Z3453" i="5" s="1"/>
  <c r="I3453" i="5"/>
  <c r="W3568" i="5"/>
  <c r="Z3568" i="5" s="1"/>
  <c r="I3568" i="5"/>
  <c r="W3621" i="5"/>
  <c r="Z3621" i="5" s="1"/>
  <c r="I3621" i="5"/>
  <c r="W3683" i="5"/>
  <c r="Z3683" i="5" s="1"/>
  <c r="I3683" i="5"/>
  <c r="W3695" i="5"/>
  <c r="Z3695" i="5" s="1"/>
  <c r="I3695" i="5"/>
  <c r="W3711" i="5"/>
  <c r="Z3711" i="5" s="1"/>
  <c r="W3735" i="5"/>
  <c r="Z3735" i="5" s="1"/>
  <c r="I3735" i="5"/>
  <c r="W759" i="5"/>
  <c r="Z759" i="5" s="1"/>
  <c r="I759" i="5"/>
  <c r="S759" i="5" s="1"/>
  <c r="T759" i="5" s="1"/>
  <c r="U759" i="5" s="1"/>
  <c r="W1147" i="5"/>
  <c r="Z1147" i="5" s="1"/>
  <c r="I1147" i="5"/>
  <c r="W5" i="5"/>
  <c r="Z5" i="5" s="1"/>
  <c r="I5" i="5"/>
  <c r="W9" i="5"/>
  <c r="Z9" i="5" s="1"/>
  <c r="I9" i="5"/>
  <c r="W13" i="5"/>
  <c r="Z13" i="5" s="1"/>
  <c r="I13" i="5"/>
  <c r="W17" i="5"/>
  <c r="Z17" i="5" s="1"/>
  <c r="I17" i="5"/>
  <c r="W21" i="5"/>
  <c r="Z21" i="5" s="1"/>
  <c r="I21" i="5"/>
  <c r="W25" i="5"/>
  <c r="Z25" i="5" s="1"/>
  <c r="I25" i="5"/>
  <c r="W29" i="5"/>
  <c r="Z29" i="5" s="1"/>
  <c r="I29" i="5"/>
  <c r="W33" i="5"/>
  <c r="Z33" i="5" s="1"/>
  <c r="I33" i="5"/>
  <c r="W37" i="5"/>
  <c r="Z37" i="5" s="1"/>
  <c r="I37" i="5"/>
  <c r="W56" i="5"/>
  <c r="Z56" i="5" s="1"/>
  <c r="I56" i="5"/>
  <c r="W96" i="5"/>
  <c r="Z96" i="5" s="1"/>
  <c r="I96" i="5"/>
  <c r="W132" i="5"/>
  <c r="Z132" i="5" s="1"/>
  <c r="I132" i="5"/>
  <c r="S132" i="5" s="1"/>
  <c r="W168" i="5"/>
  <c r="Z168" i="5" s="1"/>
  <c r="I168" i="5"/>
  <c r="S168" i="5" s="1"/>
  <c r="W204" i="5"/>
  <c r="Z204" i="5" s="1"/>
  <c r="I204" i="5"/>
  <c r="S204" i="5" s="1"/>
  <c r="W300" i="5"/>
  <c r="Z300" i="5" s="1"/>
  <c r="W395" i="5"/>
  <c r="Z395" i="5" s="1"/>
  <c r="I395" i="5"/>
  <c r="W407" i="5"/>
  <c r="Z407" i="5" s="1"/>
  <c r="I407" i="5"/>
  <c r="W419" i="5"/>
  <c r="Z419" i="5" s="1"/>
  <c r="I419" i="5"/>
  <c r="W469" i="5"/>
  <c r="Z469" i="5" s="1"/>
  <c r="I469" i="5"/>
  <c r="W476" i="5"/>
  <c r="Z476" i="5" s="1"/>
  <c r="I476" i="5"/>
  <c r="S476" i="5" s="1"/>
  <c r="W479" i="5"/>
  <c r="Z479" i="5" s="1"/>
  <c r="W540" i="5"/>
  <c r="Z540" i="5" s="1"/>
  <c r="W762" i="5"/>
  <c r="Z762" i="5" s="1"/>
  <c r="I762" i="5"/>
  <c r="W772" i="5"/>
  <c r="Z772" i="5" s="1"/>
  <c r="I772" i="5"/>
  <c r="W879" i="5"/>
  <c r="Z879" i="5" s="1"/>
  <c r="I879" i="5"/>
  <c r="W963" i="5"/>
  <c r="Z963" i="5" s="1"/>
  <c r="I963" i="5"/>
  <c r="W992" i="5"/>
  <c r="Z992" i="5" s="1"/>
  <c r="I992" i="5"/>
  <c r="I1016" i="5"/>
  <c r="S1016" i="5" s="1"/>
  <c r="W1016" i="5"/>
  <c r="Z1016" i="5" s="1"/>
  <c r="W1073" i="5"/>
  <c r="Z1073" i="5" s="1"/>
  <c r="I1073" i="5"/>
  <c r="W1156" i="5"/>
  <c r="Z1156" i="5" s="1"/>
  <c r="I1156" i="5"/>
  <c r="W1165" i="5"/>
  <c r="Z1165" i="5" s="1"/>
  <c r="I1165" i="5"/>
  <c r="W1171" i="5"/>
  <c r="Z1171" i="5" s="1"/>
  <c r="I1171" i="5"/>
  <c r="W1174" i="5"/>
  <c r="Z1174" i="5" s="1"/>
  <c r="I1174" i="5"/>
  <c r="W1177" i="5"/>
  <c r="Z1177" i="5" s="1"/>
  <c r="I1177" i="5"/>
  <c r="W1190" i="5"/>
  <c r="Z1190" i="5" s="1"/>
  <c r="I1190" i="5"/>
  <c r="W1193" i="5"/>
  <c r="Z1193" i="5" s="1"/>
  <c r="I1193" i="5"/>
  <c r="W1217" i="5"/>
  <c r="Z1217" i="5" s="1"/>
  <c r="I1217" i="5"/>
  <c r="W1377" i="5"/>
  <c r="Z1377" i="5" s="1"/>
  <c r="I1377" i="5"/>
  <c r="W1540" i="5"/>
  <c r="Z1540" i="5" s="1"/>
  <c r="I1540" i="5"/>
  <c r="W1558" i="5"/>
  <c r="Z1558" i="5" s="1"/>
  <c r="I1558" i="5"/>
  <c r="W1580" i="5"/>
  <c r="Z1580" i="5" s="1"/>
  <c r="I1580" i="5"/>
  <c r="W1644" i="5"/>
  <c r="Z1644" i="5" s="1"/>
  <c r="I1644" i="5"/>
  <c r="W1722" i="5"/>
  <c r="Z1722" i="5" s="1"/>
  <c r="I1722" i="5"/>
  <c r="W1740" i="5"/>
  <c r="Z1740" i="5" s="1"/>
  <c r="I1740" i="5"/>
  <c r="W1754" i="5"/>
  <c r="Z1754" i="5" s="1"/>
  <c r="I1754" i="5"/>
  <c r="I1813" i="5"/>
  <c r="W1813" i="5"/>
  <c r="Z1813" i="5" s="1"/>
  <c r="W2155" i="5"/>
  <c r="Z2155" i="5" s="1"/>
  <c r="I2155" i="5"/>
  <c r="W2195" i="5"/>
  <c r="Z2195" i="5" s="1"/>
  <c r="I2195" i="5"/>
  <c r="S2195" i="5" s="1"/>
  <c r="W2245" i="5"/>
  <c r="Z2245" i="5" s="1"/>
  <c r="I2245" i="5"/>
  <c r="W2274" i="5"/>
  <c r="Z2274" i="5" s="1"/>
  <c r="I2274" i="5"/>
  <c r="W2365" i="5"/>
  <c r="Z2365" i="5" s="1"/>
  <c r="I2365" i="5"/>
  <c r="W2440" i="5"/>
  <c r="Z2440" i="5" s="1"/>
  <c r="I2440" i="5"/>
  <c r="I2704" i="5"/>
  <c r="W2704" i="5"/>
  <c r="Z2704" i="5" s="1"/>
  <c r="I2909" i="5"/>
  <c r="W2909" i="5"/>
  <c r="Z2909" i="5" s="1"/>
  <c r="W3060" i="5"/>
  <c r="Z3060" i="5" s="1"/>
  <c r="I3060" i="5"/>
  <c r="S3060" i="5" s="1"/>
  <c r="I3144" i="5"/>
  <c r="S3144" i="5" s="1"/>
  <c r="W3144" i="5"/>
  <c r="Z3144" i="5" s="1"/>
  <c r="W3304" i="5"/>
  <c r="Z3304" i="5" s="1"/>
  <c r="I3304" i="5"/>
  <c r="W3353" i="5"/>
  <c r="Z3353" i="5" s="1"/>
  <c r="I3353" i="5"/>
  <c r="W3478" i="5"/>
  <c r="Z3478" i="5" s="1"/>
  <c r="I3478" i="5"/>
  <c r="W3531" i="5"/>
  <c r="Z3531" i="5" s="1"/>
  <c r="I3531" i="5"/>
  <c r="W3579" i="5"/>
  <c r="Z3579" i="5" s="1"/>
  <c r="I3579" i="5"/>
  <c r="I3615" i="5"/>
  <c r="S3615" i="5" s="1"/>
  <c r="W3615" i="5"/>
  <c r="Z3615" i="5" s="1"/>
  <c r="W3692" i="5"/>
  <c r="Z3692" i="5" s="1"/>
  <c r="W41" i="5"/>
  <c r="Z41" i="5" s="1"/>
  <c r="W45" i="5"/>
  <c r="Z45" i="5" s="1"/>
  <c r="I45" i="5"/>
  <c r="W49" i="5"/>
  <c r="Z49" i="5" s="1"/>
  <c r="I49" i="5"/>
  <c r="W67" i="5"/>
  <c r="Z67" i="5" s="1"/>
  <c r="I67" i="5"/>
  <c r="W270" i="5"/>
  <c r="Z270" i="5" s="1"/>
  <c r="I270" i="5"/>
  <c r="W312" i="5"/>
  <c r="Z312" i="5" s="1"/>
  <c r="I312" i="5"/>
  <c r="W357" i="5"/>
  <c r="Z357" i="5" s="1"/>
  <c r="W434" i="5"/>
  <c r="Z434" i="5" s="1"/>
  <c r="I434" i="5"/>
  <c r="W452" i="5"/>
  <c r="Z452" i="5" s="1"/>
  <c r="I452" i="5"/>
  <c r="W490" i="5"/>
  <c r="Z490" i="5" s="1"/>
  <c r="W530" i="5"/>
  <c r="Z530" i="5" s="1"/>
  <c r="I530" i="5"/>
  <c r="S530" i="5" s="1"/>
  <c r="W537" i="5"/>
  <c r="Z537" i="5" s="1"/>
  <c r="I537" i="5"/>
  <c r="W721" i="5"/>
  <c r="Z721" i="5" s="1"/>
  <c r="I721" i="5"/>
  <c r="W782" i="5"/>
  <c r="Z782" i="5" s="1"/>
  <c r="I782" i="5"/>
  <c r="S782" i="5" s="1"/>
  <c r="T782" i="5" s="1"/>
  <c r="U782" i="5" s="1"/>
  <c r="W795" i="5"/>
  <c r="Z795" i="5" s="1"/>
  <c r="W828" i="5"/>
  <c r="Z828" i="5" s="1"/>
  <c r="W851" i="5"/>
  <c r="Z851" i="5" s="1"/>
  <c r="I851" i="5"/>
  <c r="W857" i="5"/>
  <c r="Z857" i="5" s="1"/>
  <c r="I857" i="5"/>
  <c r="W885" i="5"/>
  <c r="Z885" i="5" s="1"/>
  <c r="I885" i="5"/>
  <c r="S885" i="5" s="1"/>
  <c r="W966" i="5"/>
  <c r="Z966" i="5" s="1"/>
  <c r="W972" i="5"/>
  <c r="Z972" i="5" s="1"/>
  <c r="I972" i="5"/>
  <c r="W995" i="5"/>
  <c r="Z995" i="5" s="1"/>
  <c r="I998" i="5"/>
  <c r="W998" i="5"/>
  <c r="Z998" i="5" s="1"/>
  <c r="W1032" i="5"/>
  <c r="Z1032" i="5" s="1"/>
  <c r="W1070" i="5"/>
  <c r="Z1070" i="5" s="1"/>
  <c r="W1125" i="5"/>
  <c r="Z1125" i="5" s="1"/>
  <c r="W1144" i="5"/>
  <c r="Z1144" i="5" s="1"/>
  <c r="I1144" i="5"/>
  <c r="W1150" i="5"/>
  <c r="Z1150" i="5" s="1"/>
  <c r="I1150" i="5"/>
  <c r="W1153" i="5"/>
  <c r="Z1153" i="5" s="1"/>
  <c r="I1153" i="5"/>
  <c r="W1220" i="5"/>
  <c r="Z1220" i="5" s="1"/>
  <c r="W1223" i="5"/>
  <c r="Z1223" i="5" s="1"/>
  <c r="W1380" i="5"/>
  <c r="Z1380" i="5" s="1"/>
  <c r="I1380" i="5"/>
  <c r="S1380" i="5" s="1"/>
  <c r="W1551" i="5"/>
  <c r="Z1551" i="5" s="1"/>
  <c r="I1551" i="5"/>
  <c r="W1569" i="5"/>
  <c r="Z1569" i="5" s="1"/>
  <c r="I1569" i="5"/>
  <c r="W1587" i="5"/>
  <c r="Z1587" i="5" s="1"/>
  <c r="I1587" i="5"/>
  <c r="W1614" i="5"/>
  <c r="Z1614" i="5" s="1"/>
  <c r="I1614" i="5"/>
  <c r="W1638" i="5"/>
  <c r="Z1638" i="5" s="1"/>
  <c r="I1638" i="5"/>
  <c r="W1658" i="5"/>
  <c r="Z1658" i="5" s="1"/>
  <c r="W1766" i="5"/>
  <c r="Z1766" i="5" s="1"/>
  <c r="W1798" i="5"/>
  <c r="Z1798" i="5" s="1"/>
  <c r="I1801" i="5"/>
  <c r="W1801" i="5"/>
  <c r="Z1801" i="5" s="1"/>
  <c r="W1843" i="5"/>
  <c r="Z1843" i="5" s="1"/>
  <c r="I1843" i="5"/>
  <c r="S1843" i="5" s="1"/>
  <c r="W1856" i="5"/>
  <c r="Z1856" i="5" s="1"/>
  <c r="I1856" i="5"/>
  <c r="W1915" i="5"/>
  <c r="Z1915" i="5" s="1"/>
  <c r="I1915" i="5"/>
  <c r="S1915" i="5" s="1"/>
  <c r="W1928" i="5"/>
  <c r="Z1928" i="5" s="1"/>
  <c r="I1928" i="5"/>
  <c r="W1946" i="5"/>
  <c r="Z1946" i="5" s="1"/>
  <c r="I1946" i="5"/>
  <c r="W2011" i="5"/>
  <c r="Z2011" i="5" s="1"/>
  <c r="I2011" i="5"/>
  <c r="W2020" i="5"/>
  <c r="Z2020" i="5" s="1"/>
  <c r="I2020" i="5"/>
  <c r="W2067" i="5"/>
  <c r="Z2067" i="5" s="1"/>
  <c r="I2067" i="5"/>
  <c r="W2152" i="5"/>
  <c r="Z2152" i="5" s="1"/>
  <c r="I2152" i="5"/>
  <c r="W2165" i="5"/>
  <c r="Z2165" i="5" s="1"/>
  <c r="I2165" i="5"/>
  <c r="W2168" i="5"/>
  <c r="Z2168" i="5" s="1"/>
  <c r="W2171" i="5"/>
  <c r="Z2171" i="5" s="1"/>
  <c r="W2174" i="5"/>
  <c r="Z2174" i="5" s="1"/>
  <c r="W2177" i="5"/>
  <c r="Z2177" i="5" s="1"/>
  <c r="W2180" i="5"/>
  <c r="Z2180" i="5" s="1"/>
  <c r="W2183" i="5"/>
  <c r="Z2183" i="5" s="1"/>
  <c r="W2186" i="5"/>
  <c r="Z2186" i="5" s="1"/>
  <c r="W2189" i="5"/>
  <c r="Z2189" i="5" s="1"/>
  <c r="W2192" i="5"/>
  <c r="Z2192" i="5" s="1"/>
  <c r="W2205" i="5"/>
  <c r="Z2205" i="5" s="1"/>
  <c r="I2205" i="5"/>
  <c r="S2205" i="5" s="1"/>
  <c r="W2215" i="5"/>
  <c r="Z2215" i="5" s="1"/>
  <c r="W2268" i="5"/>
  <c r="Z2268" i="5" s="1"/>
  <c r="I2268" i="5"/>
  <c r="W2284" i="5"/>
  <c r="Z2284" i="5" s="1"/>
  <c r="I2284" i="5"/>
  <c r="W2362" i="5"/>
  <c r="Z2362" i="5" s="1"/>
  <c r="I2362" i="5"/>
  <c r="S2362" i="5" s="1"/>
  <c r="T2362" i="5" s="1"/>
  <c r="W2382" i="5"/>
  <c r="Z2382" i="5" s="1"/>
  <c r="I2382" i="5"/>
  <c r="W2636" i="5"/>
  <c r="Z2636" i="5" s="1"/>
  <c r="I2636" i="5"/>
  <c r="W2654" i="5"/>
  <c r="Z2654" i="5" s="1"/>
  <c r="I2654" i="5"/>
  <c r="W2708" i="5"/>
  <c r="Z2708" i="5" s="1"/>
  <c r="I2708" i="5"/>
  <c r="W2722" i="5"/>
  <c r="Z2722" i="5" s="1"/>
  <c r="I2722" i="5"/>
  <c r="W2748" i="5"/>
  <c r="Z2748" i="5" s="1"/>
  <c r="I2765" i="5"/>
  <c r="S2765" i="5" s="1"/>
  <c r="W2765" i="5"/>
  <c r="Z2765" i="5" s="1"/>
  <c r="W2807" i="5"/>
  <c r="Z2807" i="5" s="1"/>
  <c r="I2807" i="5"/>
  <c r="S2807" i="5" s="1"/>
  <c r="I2903" i="5"/>
  <c r="S2903" i="5" s="1"/>
  <c r="W2903" i="5"/>
  <c r="Z2903" i="5" s="1"/>
  <c r="I2983" i="5"/>
  <c r="W2983" i="5"/>
  <c r="Z2983" i="5" s="1"/>
  <c r="W3206" i="5"/>
  <c r="Z3206" i="5" s="1"/>
  <c r="I3206" i="5"/>
  <c r="W3217" i="5"/>
  <c r="Z3217" i="5" s="1"/>
  <c r="I3217" i="5"/>
  <c r="W3295" i="5"/>
  <c r="Z3295" i="5" s="1"/>
  <c r="I3295" i="5"/>
  <c r="W3301" i="5"/>
  <c r="Z3301" i="5" s="1"/>
  <c r="I3382" i="5"/>
  <c r="S3382" i="5" s="1"/>
  <c r="T3382" i="5" s="1"/>
  <c r="W3382" i="5"/>
  <c r="Z3382" i="5" s="1"/>
  <c r="W3471" i="5"/>
  <c r="Z3471" i="5" s="1"/>
  <c r="I3471" i="5"/>
  <c r="W3558" i="5"/>
  <c r="Z3558" i="5" s="1"/>
  <c r="I3558" i="5"/>
  <c r="W342" i="5"/>
  <c r="Z342" i="5" s="1"/>
  <c r="I342" i="5"/>
  <c r="W392" i="5"/>
  <c r="Z392" i="5" s="1"/>
  <c r="I392" i="5"/>
  <c r="W552" i="5"/>
  <c r="Z552" i="5" s="1"/>
  <c r="I552" i="5"/>
  <c r="W674" i="5"/>
  <c r="Z674" i="5" s="1"/>
  <c r="I674" i="5"/>
  <c r="W1611" i="5"/>
  <c r="Z1611" i="5" s="1"/>
  <c r="I1611" i="5"/>
  <c r="W2149" i="5"/>
  <c r="Z2149" i="5" s="1"/>
  <c r="I2149" i="5"/>
  <c r="W2162" i="5"/>
  <c r="Z2162" i="5" s="1"/>
  <c r="I2162" i="5"/>
  <c r="S2162" i="5" s="1"/>
  <c r="W2212" i="5"/>
  <c r="Z2212" i="5" s="1"/>
  <c r="I2212" i="5"/>
  <c r="S2212" i="5" s="1"/>
  <c r="T2212" i="5" s="1"/>
  <c r="U2212" i="5" s="1"/>
  <c r="W2219" i="5"/>
  <c r="Z2219" i="5" s="1"/>
  <c r="I2219" i="5"/>
  <c r="W2226" i="5"/>
  <c r="Z2226" i="5" s="1"/>
  <c r="I2226" i="5"/>
  <c r="I2281" i="5"/>
  <c r="W2281" i="5"/>
  <c r="Z2281" i="5" s="1"/>
  <c r="W2392" i="5"/>
  <c r="Z2392" i="5" s="1"/>
  <c r="I2392" i="5"/>
  <c r="W2600" i="5"/>
  <c r="Z2600" i="5" s="1"/>
  <c r="I2600" i="5"/>
  <c r="W2913" i="5"/>
  <c r="Z2913" i="5" s="1"/>
  <c r="I2913" i="5"/>
  <c r="W2980" i="5"/>
  <c r="Z2980" i="5" s="1"/>
  <c r="I2980" i="5"/>
  <c r="I3039" i="5"/>
  <c r="W3039" i="5"/>
  <c r="Z3039" i="5" s="1"/>
  <c r="W3292" i="5"/>
  <c r="Z3292" i="5" s="1"/>
  <c r="I3292" i="5"/>
  <c r="I3606" i="5"/>
  <c r="S3606" i="5" s="1"/>
  <c r="T3606" i="5" s="1"/>
  <c r="W3606" i="5"/>
  <c r="Z3606" i="5" s="1"/>
  <c r="W3622" i="5"/>
  <c r="Z3622" i="5" s="1"/>
  <c r="I3622" i="5"/>
  <c r="S3622" i="5" s="1"/>
  <c r="T3622" i="5" s="1"/>
  <c r="W1007" i="5"/>
  <c r="Z1007" i="5" s="1"/>
  <c r="I1007" i="5"/>
  <c r="W6" i="5"/>
  <c r="Z6" i="5" s="1"/>
  <c r="I6" i="5"/>
  <c r="W10" i="5"/>
  <c r="Z10" i="5" s="1"/>
  <c r="I10" i="5"/>
  <c r="W14" i="5"/>
  <c r="Z14" i="5" s="1"/>
  <c r="I14" i="5"/>
  <c r="W18" i="5"/>
  <c r="Z18" i="5" s="1"/>
  <c r="I18" i="5"/>
  <c r="W22" i="5"/>
  <c r="Z22" i="5" s="1"/>
  <c r="I22" i="5"/>
  <c r="W26" i="5"/>
  <c r="Z26" i="5" s="1"/>
  <c r="I26" i="5"/>
  <c r="W30" i="5"/>
  <c r="Z30" i="5" s="1"/>
  <c r="I30" i="5"/>
  <c r="W34" i="5"/>
  <c r="Z34" i="5" s="1"/>
  <c r="I34" i="5"/>
  <c r="W38" i="5"/>
  <c r="Z38" i="5" s="1"/>
  <c r="I38" i="5"/>
  <c r="W53" i="5"/>
  <c r="Z53" i="5" s="1"/>
  <c r="W89" i="5"/>
  <c r="Z89" i="5" s="1"/>
  <c r="W105" i="5"/>
  <c r="Z105" i="5" s="1"/>
  <c r="I105" i="5"/>
  <c r="S105" i="5" s="1"/>
  <c r="W141" i="5"/>
  <c r="Z141" i="5" s="1"/>
  <c r="I141" i="5"/>
  <c r="W177" i="5"/>
  <c r="Z177" i="5" s="1"/>
  <c r="I177" i="5"/>
  <c r="W213" i="5"/>
  <c r="Z213" i="5" s="1"/>
  <c r="I213" i="5"/>
  <c r="S213" i="5" s="1"/>
  <c r="W324" i="5"/>
  <c r="Z324" i="5" s="1"/>
  <c r="I324" i="5"/>
  <c r="W354" i="5"/>
  <c r="Z354" i="5" s="1"/>
  <c r="I354" i="5"/>
  <c r="S354" i="5" s="1"/>
  <c r="W404" i="5"/>
  <c r="Z404" i="5" s="1"/>
  <c r="I404" i="5"/>
  <c r="W416" i="5"/>
  <c r="Z416" i="5" s="1"/>
  <c r="I416" i="5"/>
  <c r="W431" i="5"/>
  <c r="Z431" i="5" s="1"/>
  <c r="I431" i="5"/>
  <c r="W449" i="5"/>
  <c r="Z449" i="5" s="1"/>
  <c r="I449" i="5"/>
  <c r="W463" i="5"/>
  <c r="Z463" i="5" s="1"/>
  <c r="I463" i="5"/>
  <c r="W487" i="5"/>
  <c r="Z487" i="5" s="1"/>
  <c r="I487" i="5"/>
  <c r="W534" i="5"/>
  <c r="Z534" i="5" s="1"/>
  <c r="W560" i="5"/>
  <c r="Z560" i="5" s="1"/>
  <c r="I560" i="5"/>
  <c r="S560" i="5" s="1"/>
  <c r="W747" i="5"/>
  <c r="Z747" i="5" s="1"/>
  <c r="I747" i="5"/>
  <c r="I848" i="5"/>
  <c r="W848" i="5"/>
  <c r="Z848" i="5" s="1"/>
  <c r="W987" i="5"/>
  <c r="Z987" i="5" s="1"/>
  <c r="I987" i="5"/>
  <c r="W1023" i="5"/>
  <c r="Z1023" i="5" s="1"/>
  <c r="W1052" i="5"/>
  <c r="Z1052" i="5" s="1"/>
  <c r="W1055" i="5"/>
  <c r="Z1055" i="5" s="1"/>
  <c r="W1077" i="5"/>
  <c r="Z1077" i="5" s="1"/>
  <c r="I1077" i="5"/>
  <c r="W1080" i="5"/>
  <c r="Z1080" i="5" s="1"/>
  <c r="W1086" i="5"/>
  <c r="Z1086" i="5" s="1"/>
  <c r="I1086" i="5"/>
  <c r="W1092" i="5"/>
  <c r="Z1092" i="5" s="1"/>
  <c r="W1113" i="5"/>
  <c r="Z1113" i="5" s="1"/>
  <c r="W1135" i="5"/>
  <c r="Z1135" i="5" s="1"/>
  <c r="I1135" i="5"/>
  <c r="S1135" i="5" s="1"/>
  <c r="W1138" i="5"/>
  <c r="Z1138" i="5" s="1"/>
  <c r="I1138" i="5"/>
  <c r="W1157" i="5"/>
  <c r="Z1157" i="5" s="1"/>
  <c r="I1157" i="5"/>
  <c r="W1160" i="5"/>
  <c r="Z1160" i="5" s="1"/>
  <c r="W1163" i="5"/>
  <c r="Z1163" i="5" s="1"/>
  <c r="W1166" i="5"/>
  <c r="Z1166" i="5" s="1"/>
  <c r="I1166" i="5"/>
  <c r="S1166" i="5" s="1"/>
  <c r="W1169" i="5"/>
  <c r="Z1169" i="5" s="1"/>
  <c r="W1178" i="5"/>
  <c r="Z1178" i="5" s="1"/>
  <c r="I1178" i="5"/>
  <c r="S1178" i="5" s="1"/>
  <c r="W1197" i="5"/>
  <c r="Z1197" i="5" s="1"/>
  <c r="I1197" i="5"/>
  <c r="W1203" i="5"/>
  <c r="Z1203" i="5" s="1"/>
  <c r="W1206" i="5"/>
  <c r="Z1206" i="5" s="1"/>
  <c r="I1206" i="5"/>
  <c r="W1235" i="5"/>
  <c r="Z1235" i="5" s="1"/>
  <c r="W1372" i="5"/>
  <c r="Z1372" i="5" s="1"/>
  <c r="I1372" i="5"/>
  <c r="W1375" i="5"/>
  <c r="Z1375" i="5" s="1"/>
  <c r="I1375" i="5"/>
  <c r="W1548" i="5"/>
  <c r="Z1548" i="5" s="1"/>
  <c r="I1548" i="5"/>
  <c r="S1548" i="5" s="1"/>
  <c r="W1566" i="5"/>
  <c r="Z1566" i="5" s="1"/>
  <c r="I1566" i="5"/>
  <c r="W1577" i="5"/>
  <c r="Z1577" i="5" s="1"/>
  <c r="W1604" i="5"/>
  <c r="Z1604" i="5" s="1"/>
  <c r="I1604" i="5"/>
  <c r="W1652" i="5"/>
  <c r="Z1652" i="5" s="1"/>
  <c r="I1652" i="5"/>
  <c r="W1662" i="5"/>
  <c r="Z1662" i="5" s="1"/>
  <c r="I1662" i="5"/>
  <c r="W1748" i="5"/>
  <c r="Z1748" i="5" s="1"/>
  <c r="I1748" i="5"/>
  <c r="S1748" i="5" s="1"/>
  <c r="I1755" i="5"/>
  <c r="S1755" i="5" s="1"/>
  <c r="W1755" i="5"/>
  <c r="Z1755" i="5" s="1"/>
  <c r="W1922" i="5"/>
  <c r="Z1922" i="5" s="1"/>
  <c r="I1922" i="5"/>
  <c r="W1938" i="5"/>
  <c r="Z1938" i="5" s="1"/>
  <c r="I1938" i="5"/>
  <c r="W1961" i="5"/>
  <c r="Z1961" i="5" s="1"/>
  <c r="I1961" i="5"/>
  <c r="W2002" i="5"/>
  <c r="Z2002" i="5" s="1"/>
  <c r="I2002" i="5"/>
  <c r="W2045" i="5"/>
  <c r="Z2045" i="5" s="1"/>
  <c r="W2048" i="5"/>
  <c r="Z2048" i="5" s="1"/>
  <c r="W2146" i="5"/>
  <c r="Z2146" i="5" s="1"/>
  <c r="I2146" i="5"/>
  <c r="S2146" i="5" s="1"/>
  <c r="W2159" i="5"/>
  <c r="Z2159" i="5" s="1"/>
  <c r="I2159" i="5"/>
  <c r="W2199" i="5"/>
  <c r="Z2199" i="5" s="1"/>
  <c r="I2199" i="5"/>
  <c r="W2202" i="5"/>
  <c r="Z2202" i="5" s="1"/>
  <c r="I2262" i="5"/>
  <c r="W2262" i="5"/>
  <c r="Z2262" i="5" s="1"/>
  <c r="W2356" i="5"/>
  <c r="Z2356" i="5" s="1"/>
  <c r="I2356" i="5"/>
  <c r="W2369" i="5"/>
  <c r="Z2369" i="5" s="1"/>
  <c r="I2369" i="5"/>
  <c r="W2396" i="5"/>
  <c r="Z2396" i="5" s="1"/>
  <c r="I2396" i="5"/>
  <c r="I2433" i="5"/>
  <c r="S2433" i="5" s="1"/>
  <c r="W2433" i="5"/>
  <c r="Z2433" i="5" s="1"/>
  <c r="W2633" i="5"/>
  <c r="Z2633" i="5" s="1"/>
  <c r="I2633" i="5"/>
  <c r="S2633" i="5" s="1"/>
  <c r="T2633" i="5" s="1"/>
  <c r="W2672" i="5"/>
  <c r="Z2672" i="5" s="1"/>
  <c r="I2672" i="5"/>
  <c r="W2690" i="5"/>
  <c r="Z2690" i="5" s="1"/>
  <c r="I2690" i="5"/>
  <c r="W2780" i="5"/>
  <c r="Z2780" i="5" s="1"/>
  <c r="I2780" i="5"/>
  <c r="S2780" i="5" s="1"/>
  <c r="W2879" i="5"/>
  <c r="Z2879" i="5" s="1"/>
  <c r="I2879" i="5"/>
  <c r="I3138" i="5"/>
  <c r="S3138" i="5" s="1"/>
  <c r="W3138" i="5"/>
  <c r="Z3138" i="5" s="1"/>
  <c r="I3225" i="5"/>
  <c r="W3225" i="5"/>
  <c r="Z3225" i="5" s="1"/>
  <c r="W3684" i="5"/>
  <c r="Z3684" i="5" s="1"/>
  <c r="I3684" i="5"/>
  <c r="W3722" i="5"/>
  <c r="Z3722" i="5" s="1"/>
  <c r="I3722" i="5"/>
  <c r="W42" i="5"/>
  <c r="Z42" i="5" s="1"/>
  <c r="I42" i="5"/>
  <c r="W46" i="5"/>
  <c r="Z46" i="5" s="1"/>
  <c r="I46" i="5"/>
  <c r="W72" i="5"/>
  <c r="Z72" i="5" s="1"/>
  <c r="I72" i="5"/>
  <c r="S72" i="5" s="1"/>
  <c r="T72" i="5" s="1"/>
  <c r="U72" i="5" s="1"/>
  <c r="W294" i="5"/>
  <c r="Z294" i="5" s="1"/>
  <c r="I294" i="5"/>
  <c r="S294" i="5" s="1"/>
  <c r="W460" i="5"/>
  <c r="Z460" i="5" s="1"/>
  <c r="I460" i="5"/>
  <c r="W531" i="5"/>
  <c r="Z531" i="5" s="1"/>
  <c r="I531" i="5"/>
  <c r="W549" i="5"/>
  <c r="Z549" i="5" s="1"/>
  <c r="I549" i="5"/>
  <c r="W709" i="5"/>
  <c r="Z709" i="5" s="1"/>
  <c r="I709" i="5"/>
  <c r="W712" i="5"/>
  <c r="Z712" i="5" s="1"/>
  <c r="I712" i="5"/>
  <c r="I783" i="5"/>
  <c r="W783" i="5"/>
  <c r="Z783" i="5" s="1"/>
  <c r="W990" i="5"/>
  <c r="Z990" i="5" s="1"/>
  <c r="I990" i="5"/>
  <c r="W1046" i="5"/>
  <c r="Z1046" i="5" s="1"/>
  <c r="I1046" i="5"/>
  <c r="W1074" i="5"/>
  <c r="Z1074" i="5" s="1"/>
  <c r="I1074" i="5"/>
  <c r="W1098" i="5"/>
  <c r="Z1098" i="5" s="1"/>
  <c r="I1098" i="5"/>
  <c r="W1101" i="5"/>
  <c r="Z1101" i="5" s="1"/>
  <c r="I1101" i="5"/>
  <c r="W1129" i="5"/>
  <c r="Z1129" i="5" s="1"/>
  <c r="I1129" i="5"/>
  <c r="W1132" i="5"/>
  <c r="Z1132" i="5" s="1"/>
  <c r="I1132" i="5"/>
  <c r="W1154" i="5"/>
  <c r="Z1154" i="5" s="1"/>
  <c r="I1154" i="5"/>
  <c r="W1194" i="5"/>
  <c r="Z1194" i="5" s="1"/>
  <c r="I1194" i="5"/>
  <c r="W1378" i="5"/>
  <c r="Z1378" i="5" s="1"/>
  <c r="I1378" i="5"/>
  <c r="I1440" i="5"/>
  <c r="S1440" i="5" s="1"/>
  <c r="W1440" i="5"/>
  <c r="Z1440" i="5" s="1"/>
  <c r="W1834" i="5"/>
  <c r="Z1834" i="5" s="1"/>
  <c r="I1834" i="5"/>
  <c r="W1847" i="5"/>
  <c r="Z1847" i="5" s="1"/>
  <c r="I1847" i="5"/>
  <c r="W1919" i="5"/>
  <c r="Z1919" i="5" s="1"/>
  <c r="I1919" i="5"/>
  <c r="W1929" i="5"/>
  <c r="Z1929" i="5" s="1"/>
  <c r="I1929" i="5"/>
  <c r="S1929" i="5" s="1"/>
  <c r="W1932" i="5"/>
  <c r="Z1932" i="5" s="1"/>
  <c r="I1932" i="5"/>
  <c r="W1935" i="5"/>
  <c r="Z1935" i="5" s="1"/>
  <c r="I1935" i="5"/>
  <c r="W1941" i="5"/>
  <c r="Z1941" i="5" s="1"/>
  <c r="I1941" i="5"/>
  <c r="S1941" i="5" s="1"/>
  <c r="W1955" i="5"/>
  <c r="Z1955" i="5" s="1"/>
  <c r="I1955" i="5"/>
  <c r="W1958" i="5"/>
  <c r="Z1958" i="5" s="1"/>
  <c r="I1958" i="5"/>
  <c r="W1983" i="5"/>
  <c r="Z1983" i="5" s="1"/>
  <c r="I1983" i="5"/>
  <c r="S1983" i="5" s="1"/>
  <c r="T1983" i="5" s="1"/>
  <c r="W2156" i="5"/>
  <c r="Z2156" i="5" s="1"/>
  <c r="I2156" i="5"/>
  <c r="W2166" i="5"/>
  <c r="Z2166" i="5" s="1"/>
  <c r="I2166" i="5"/>
  <c r="W2169" i="5"/>
  <c r="Z2169" i="5" s="1"/>
  <c r="I2169" i="5"/>
  <c r="W2172" i="5"/>
  <c r="Z2172" i="5" s="1"/>
  <c r="I2172" i="5"/>
  <c r="S2172" i="5" s="1"/>
  <c r="W2175" i="5"/>
  <c r="Z2175" i="5" s="1"/>
  <c r="I2175" i="5"/>
  <c r="W2178" i="5"/>
  <c r="Z2178" i="5" s="1"/>
  <c r="I2178" i="5"/>
  <c r="S2178" i="5" s="1"/>
  <c r="W2181" i="5"/>
  <c r="Z2181" i="5" s="1"/>
  <c r="I2181" i="5"/>
  <c r="W2184" i="5"/>
  <c r="Z2184" i="5" s="1"/>
  <c r="I2184" i="5"/>
  <c r="W2187" i="5"/>
  <c r="Z2187" i="5" s="1"/>
  <c r="I2187" i="5"/>
  <c r="S2187" i="5" s="1"/>
  <c r="T2187" i="5" s="1"/>
  <c r="W2190" i="5"/>
  <c r="Z2190" i="5" s="1"/>
  <c r="I2190" i="5"/>
  <c r="W2196" i="5"/>
  <c r="Z2196" i="5" s="1"/>
  <c r="I2196" i="5"/>
  <c r="W2209" i="5"/>
  <c r="Z2209" i="5" s="1"/>
  <c r="I2209" i="5"/>
  <c r="W2353" i="5"/>
  <c r="Z2353" i="5" s="1"/>
  <c r="I2353" i="5"/>
  <c r="W2366" i="5"/>
  <c r="Z2366" i="5" s="1"/>
  <c r="I2366" i="5"/>
  <c r="W2372" i="5"/>
  <c r="Z2372" i="5" s="1"/>
  <c r="I2372" i="5"/>
  <c r="S2372" i="5" s="1"/>
  <c r="W2417" i="5"/>
  <c r="Z2417" i="5" s="1"/>
  <c r="I2417" i="5"/>
  <c r="W2597" i="5"/>
  <c r="Z2597" i="5" s="1"/>
  <c r="I2597" i="5"/>
  <c r="S2597" i="5" s="1"/>
  <c r="T2597" i="5" s="1"/>
  <c r="U2597" i="5" s="1"/>
  <c r="W2662" i="5"/>
  <c r="Z2662" i="5" s="1"/>
  <c r="I2662" i="5"/>
  <c r="W2773" i="5"/>
  <c r="Z2773" i="5" s="1"/>
  <c r="I2773" i="5"/>
  <c r="W2897" i="5"/>
  <c r="Z2897" i="5" s="1"/>
  <c r="I2897" i="5"/>
  <c r="W2970" i="5"/>
  <c r="Z2970" i="5" s="1"/>
  <c r="I2970" i="5"/>
  <c r="S2970" i="5" s="1"/>
  <c r="T2970" i="5" s="1"/>
  <c r="I3071" i="5"/>
  <c r="W3071" i="5"/>
  <c r="Z3071" i="5" s="1"/>
  <c r="W3182" i="5"/>
  <c r="Z3182" i="5" s="1"/>
  <c r="I3182" i="5"/>
  <c r="W3276" i="5"/>
  <c r="Z3276" i="5" s="1"/>
  <c r="I3276" i="5"/>
  <c r="S3276" i="5" s="1"/>
  <c r="W3286" i="5"/>
  <c r="Z3286" i="5" s="1"/>
  <c r="I3286" i="5"/>
  <c r="W3626" i="5"/>
  <c r="Z3626" i="5" s="1"/>
  <c r="I3626" i="5"/>
  <c r="W3653" i="5"/>
  <c r="Z3653" i="5" s="1"/>
  <c r="I3653" i="5"/>
  <c r="W3672" i="5"/>
  <c r="Z3672" i="5" s="1"/>
  <c r="I3672" i="5"/>
  <c r="S3672" i="5" s="1"/>
  <c r="I3719" i="5"/>
  <c r="W3719" i="5"/>
  <c r="Z3719" i="5" s="1"/>
  <c r="W682" i="5"/>
  <c r="Z682" i="5" s="1"/>
  <c r="I682" i="5"/>
  <c r="I867" i="5"/>
  <c r="W867" i="5"/>
  <c r="Z867" i="5" s="1"/>
  <c r="W50" i="5"/>
  <c r="Z50" i="5" s="1"/>
  <c r="W65" i="5"/>
  <c r="Z65" i="5" s="1"/>
  <c r="I65" i="5"/>
  <c r="W76" i="5"/>
  <c r="Z76" i="5" s="1"/>
  <c r="I76" i="5"/>
  <c r="W321" i="5"/>
  <c r="Z321" i="5" s="1"/>
  <c r="I321" i="5"/>
  <c r="W339" i="5"/>
  <c r="Z339" i="5" s="1"/>
  <c r="W369" i="5"/>
  <c r="Z369" i="5" s="1"/>
  <c r="I369" i="5"/>
  <c r="S369" i="5" s="1"/>
  <c r="W377" i="5"/>
  <c r="Z377" i="5" s="1"/>
  <c r="I377" i="5"/>
  <c r="W381" i="5"/>
  <c r="Z381" i="5" s="1"/>
  <c r="I381" i="5"/>
  <c r="W389" i="5"/>
  <c r="Z389" i="5" s="1"/>
  <c r="I389" i="5"/>
  <c r="S389" i="5" s="1"/>
  <c r="W393" i="5"/>
  <c r="Z393" i="5" s="1"/>
  <c r="I393" i="5"/>
  <c r="S393" i="5" s="1"/>
  <c r="W428" i="5"/>
  <c r="Z428" i="5" s="1"/>
  <c r="I428" i="5"/>
  <c r="W446" i="5"/>
  <c r="Z446" i="5" s="1"/>
  <c r="I446" i="5"/>
  <c r="I564" i="5"/>
  <c r="W564" i="5"/>
  <c r="Z564" i="5" s="1"/>
  <c r="W929" i="5"/>
  <c r="Z929" i="5" s="1"/>
  <c r="I929" i="5"/>
  <c r="W941" i="5"/>
  <c r="Z941" i="5" s="1"/>
  <c r="I941" i="5"/>
  <c r="S941" i="5" s="1"/>
  <c r="W944" i="5"/>
  <c r="Z944" i="5" s="1"/>
  <c r="I944" i="5"/>
  <c r="W950" i="5"/>
  <c r="Z950" i="5" s="1"/>
  <c r="I950" i="5"/>
  <c r="W953" i="5"/>
  <c r="Z953" i="5" s="1"/>
  <c r="I953" i="5"/>
  <c r="S953" i="5" s="1"/>
  <c r="W996" i="5"/>
  <c r="Z996" i="5" s="1"/>
  <c r="I996" i="5"/>
  <c r="W999" i="5"/>
  <c r="Z999" i="5" s="1"/>
  <c r="I999" i="5"/>
  <c r="W1043" i="5"/>
  <c r="Z1043" i="5" s="1"/>
  <c r="I1043" i="5"/>
  <c r="W1123" i="5"/>
  <c r="Z1123" i="5" s="1"/>
  <c r="I1123" i="5"/>
  <c r="W1126" i="5"/>
  <c r="Z1126" i="5" s="1"/>
  <c r="I1126" i="5"/>
  <c r="W1142" i="5"/>
  <c r="Z1142" i="5" s="1"/>
  <c r="I1142" i="5"/>
  <c r="S1142" i="5" s="1"/>
  <c r="W1145" i="5"/>
  <c r="Z1145" i="5" s="1"/>
  <c r="W1148" i="5"/>
  <c r="Z1148" i="5" s="1"/>
  <c r="I1148" i="5"/>
  <c r="S1148" i="5" s="1"/>
  <c r="W1151" i="5"/>
  <c r="Z1151" i="5" s="1"/>
  <c r="W1188" i="5"/>
  <c r="Z1188" i="5" s="1"/>
  <c r="I1188" i="5"/>
  <c r="W1191" i="5"/>
  <c r="Z1191" i="5" s="1"/>
  <c r="W1277" i="5"/>
  <c r="Z1277" i="5" s="1"/>
  <c r="I1361" i="5"/>
  <c r="W1361" i="5"/>
  <c r="Z1361" i="5" s="1"/>
  <c r="W1563" i="5"/>
  <c r="Z1563" i="5" s="1"/>
  <c r="I1563" i="5"/>
  <c r="S1563" i="5" s="1"/>
  <c r="W1745" i="5"/>
  <c r="Z1745" i="5" s="1"/>
  <c r="I1745" i="5"/>
  <c r="W1752" i="5"/>
  <c r="Z1752" i="5" s="1"/>
  <c r="I1752" i="5"/>
  <c r="W1831" i="5"/>
  <c r="Z1831" i="5" s="1"/>
  <c r="I1831" i="5"/>
  <c r="W1916" i="5"/>
  <c r="Z1916" i="5" s="1"/>
  <c r="I1916" i="5"/>
  <c r="W1926" i="5"/>
  <c r="Z1926" i="5" s="1"/>
  <c r="I1926" i="5"/>
  <c r="W1944" i="5"/>
  <c r="Z1944" i="5" s="1"/>
  <c r="I1944" i="5"/>
  <c r="W2024" i="5"/>
  <c r="Z2024" i="5" s="1"/>
  <c r="W2030" i="5"/>
  <c r="Z2030" i="5" s="1"/>
  <c r="W2033" i="5"/>
  <c r="Z2033" i="5" s="1"/>
  <c r="W2153" i="5"/>
  <c r="Z2153" i="5" s="1"/>
  <c r="I2153" i="5"/>
  <c r="W2163" i="5"/>
  <c r="Z2163" i="5" s="1"/>
  <c r="I2163" i="5"/>
  <c r="W2206" i="5"/>
  <c r="Z2206" i="5" s="1"/>
  <c r="W2213" i="5"/>
  <c r="Z2213" i="5" s="1"/>
  <c r="I2213" i="5"/>
  <c r="W2227" i="5"/>
  <c r="Z2227" i="5" s="1"/>
  <c r="I2227" i="5"/>
  <c r="W2393" i="5"/>
  <c r="Z2393" i="5" s="1"/>
  <c r="I2393" i="5"/>
  <c r="I2400" i="5"/>
  <c r="S2400" i="5" s="1"/>
  <c r="W2400" i="5"/>
  <c r="Z2400" i="5" s="1"/>
  <c r="W2549" i="5"/>
  <c r="Z2549" i="5" s="1"/>
  <c r="I2549" i="5"/>
  <c r="S2549" i="5" s="1"/>
  <c r="T2549" i="5" s="1"/>
  <c r="W2626" i="5"/>
  <c r="Z2626" i="5" s="1"/>
  <c r="I2626" i="5"/>
  <c r="S2626" i="5" s="1"/>
  <c r="W2680" i="5"/>
  <c r="Z2680" i="5" s="1"/>
  <c r="I2680" i="5"/>
  <c r="W2716" i="5"/>
  <c r="Z2716" i="5" s="1"/>
  <c r="I2716" i="5"/>
  <c r="W2739" i="5"/>
  <c r="Z2739" i="5" s="1"/>
  <c r="I2739" i="5"/>
  <c r="W2766" i="5"/>
  <c r="Z2766" i="5" s="1"/>
  <c r="I2766" i="5"/>
  <c r="I2791" i="5"/>
  <c r="W2791" i="5"/>
  <c r="Z2791" i="5" s="1"/>
  <c r="W3162" i="5"/>
  <c r="Z3162" i="5" s="1"/>
  <c r="I3162" i="5"/>
  <c r="W3283" i="5"/>
  <c r="Z3283" i="5" s="1"/>
  <c r="I3283" i="5"/>
  <c r="W3482" i="5"/>
  <c r="Z3482" i="5" s="1"/>
  <c r="I3482" i="5"/>
  <c r="S3482" i="5" s="1"/>
  <c r="T3482" i="5" s="1"/>
  <c r="U3482" i="5" s="1"/>
  <c r="W3491" i="5"/>
  <c r="Z3491" i="5" s="1"/>
  <c r="I3491" i="5"/>
  <c r="W3494" i="5"/>
  <c r="Z3494" i="5" s="1"/>
  <c r="I3494" i="5"/>
  <c r="W3512" i="5"/>
  <c r="Z3512" i="5" s="1"/>
  <c r="W3623" i="5"/>
  <c r="Z3623" i="5" s="1"/>
  <c r="I3623" i="5"/>
  <c r="W3726" i="5"/>
  <c r="Z3726" i="5" s="1"/>
  <c r="I3726" i="5"/>
  <c r="S3726" i="5" s="1"/>
  <c r="T3726" i="5" s="1"/>
  <c r="W380" i="5"/>
  <c r="Z380" i="5" s="1"/>
  <c r="I380" i="5"/>
  <c r="W686" i="5"/>
  <c r="Z686" i="5" s="1"/>
  <c r="I686" i="5"/>
  <c r="W1537" i="5"/>
  <c r="Z1537" i="5" s="1"/>
  <c r="I1537" i="5"/>
  <c r="W1594" i="5"/>
  <c r="Z1594" i="5" s="1"/>
  <c r="I1594" i="5"/>
  <c r="W1635" i="5"/>
  <c r="Z1635" i="5" s="1"/>
  <c r="I1635" i="5"/>
  <c r="W1737" i="5"/>
  <c r="Z1737" i="5" s="1"/>
  <c r="I1737" i="5"/>
  <c r="S1737" i="5" s="1"/>
  <c r="W1876" i="5"/>
  <c r="Z1876" i="5" s="1"/>
  <c r="I1876" i="5"/>
  <c r="W1925" i="5"/>
  <c r="Z1925" i="5" s="1"/>
  <c r="I1925" i="5"/>
  <c r="W2051" i="5"/>
  <c r="Z2051" i="5" s="1"/>
  <c r="I2051" i="5"/>
  <c r="I3" i="5"/>
  <c r="S3" i="5" s="1"/>
  <c r="W7" i="5"/>
  <c r="Z7" i="5" s="1"/>
  <c r="I7" i="5"/>
  <c r="W11" i="5"/>
  <c r="Z11" i="5" s="1"/>
  <c r="I11" i="5"/>
  <c r="S11" i="5" s="1"/>
  <c r="W15" i="5"/>
  <c r="Z15" i="5" s="1"/>
  <c r="I15" i="5"/>
  <c r="S15" i="5" s="1"/>
  <c r="W19" i="5"/>
  <c r="Z19" i="5" s="1"/>
  <c r="I19" i="5"/>
  <c r="S19" i="5" s="1"/>
  <c r="W23" i="5"/>
  <c r="Z23" i="5" s="1"/>
  <c r="I23" i="5"/>
  <c r="S23" i="5" s="1"/>
  <c r="W27" i="5"/>
  <c r="Z27" i="5" s="1"/>
  <c r="I27" i="5"/>
  <c r="S27" i="5" s="1"/>
  <c r="W31" i="5"/>
  <c r="Z31" i="5" s="1"/>
  <c r="I31" i="5"/>
  <c r="W35" i="5"/>
  <c r="Z35" i="5" s="1"/>
  <c r="I35" i="5"/>
  <c r="S35" i="5" s="1"/>
  <c r="W39" i="5"/>
  <c r="Z39" i="5" s="1"/>
  <c r="I39" i="5"/>
  <c r="W114" i="5"/>
  <c r="Z114" i="5" s="1"/>
  <c r="I114" i="5"/>
  <c r="W150" i="5"/>
  <c r="Z150" i="5" s="1"/>
  <c r="I150" i="5"/>
  <c r="W186" i="5"/>
  <c r="Z186" i="5" s="1"/>
  <c r="I186" i="5"/>
  <c r="W222" i="5"/>
  <c r="Z222" i="5" s="1"/>
  <c r="I222" i="5"/>
  <c r="W401" i="5"/>
  <c r="Z401" i="5" s="1"/>
  <c r="I401" i="5"/>
  <c r="S401" i="5" s="1"/>
  <c r="W413" i="5"/>
  <c r="Z413" i="5" s="1"/>
  <c r="I413" i="5"/>
  <c r="W474" i="5"/>
  <c r="Z474" i="5" s="1"/>
  <c r="I542" i="5"/>
  <c r="S542" i="5" s="1"/>
  <c r="W542" i="5"/>
  <c r="Z542" i="5" s="1"/>
  <c r="W572" i="5"/>
  <c r="Z572" i="5" s="1"/>
  <c r="I572" i="5"/>
  <c r="W703" i="5"/>
  <c r="Z703" i="5" s="1"/>
  <c r="I703" i="5"/>
  <c r="W757" i="5"/>
  <c r="Z757" i="5" s="1"/>
  <c r="I757" i="5"/>
  <c r="S757" i="5" s="1"/>
  <c r="W774" i="5"/>
  <c r="Z774" i="5" s="1"/>
  <c r="I774" i="5"/>
  <c r="W790" i="5"/>
  <c r="Z790" i="5" s="1"/>
  <c r="W852" i="5"/>
  <c r="Z852" i="5" s="1"/>
  <c r="W855" i="5"/>
  <c r="Z855" i="5" s="1"/>
  <c r="W920" i="5"/>
  <c r="Z920" i="5" s="1"/>
  <c r="I920" i="5"/>
  <c r="S920" i="5" s="1"/>
  <c r="W1002" i="5"/>
  <c r="Z1002" i="5" s="1"/>
  <c r="W1005" i="5"/>
  <c r="Z1005" i="5" s="1"/>
  <c r="I1005" i="5"/>
  <c r="W1117" i="5"/>
  <c r="Z1117" i="5" s="1"/>
  <c r="I1117" i="5"/>
  <c r="W1120" i="5"/>
  <c r="Z1120" i="5" s="1"/>
  <c r="I1120" i="5"/>
  <c r="W1182" i="5"/>
  <c r="Z1182" i="5" s="1"/>
  <c r="I1182" i="5"/>
  <c r="I1185" i="5"/>
  <c r="W1185" i="5"/>
  <c r="Z1185" i="5" s="1"/>
  <c r="W1387" i="5"/>
  <c r="Z1387" i="5" s="1"/>
  <c r="I1387" i="5"/>
  <c r="S1387" i="5" s="1"/>
  <c r="T1387" i="5" s="1"/>
  <c r="U1387" i="5" s="1"/>
  <c r="W1531" i="5"/>
  <c r="Z1531" i="5" s="1"/>
  <c r="I1531" i="5"/>
  <c r="W1549" i="5"/>
  <c r="Z1549" i="5" s="1"/>
  <c r="I1549" i="5"/>
  <c r="W1567" i="5"/>
  <c r="Z1567" i="5" s="1"/>
  <c r="I1567" i="5"/>
  <c r="W1578" i="5"/>
  <c r="Z1578" i="5" s="1"/>
  <c r="I1578" i="5"/>
  <c r="W1605" i="5"/>
  <c r="Z1605" i="5" s="1"/>
  <c r="I1605" i="5"/>
  <c r="W1619" i="5"/>
  <c r="Z1619" i="5" s="1"/>
  <c r="I1619" i="5"/>
  <c r="W1629" i="5"/>
  <c r="Z1629" i="5" s="1"/>
  <c r="W1731" i="5"/>
  <c r="Z1731" i="5" s="1"/>
  <c r="I1731" i="5"/>
  <c r="W1770" i="5"/>
  <c r="Z1770" i="5" s="1"/>
  <c r="W1773" i="5"/>
  <c r="Z1773" i="5" s="1"/>
  <c r="I1773" i="5"/>
  <c r="W1923" i="5"/>
  <c r="Z1923" i="5" s="1"/>
  <c r="I1923" i="5"/>
  <c r="W1947" i="5"/>
  <c r="Z1947" i="5" s="1"/>
  <c r="W1962" i="5"/>
  <c r="Z1962" i="5" s="1"/>
  <c r="I1962" i="5"/>
  <c r="S1962" i="5" s="1"/>
  <c r="T1962" i="5" s="1"/>
  <c r="W1971" i="5"/>
  <c r="Z1971" i="5" s="1"/>
  <c r="W2018" i="5"/>
  <c r="Z2018" i="5" s="1"/>
  <c r="W2043" i="5"/>
  <c r="Z2043" i="5" s="1"/>
  <c r="I2043" i="5"/>
  <c r="W2052" i="5"/>
  <c r="Z2052" i="5" s="1"/>
  <c r="W2150" i="5"/>
  <c r="Z2150" i="5" s="1"/>
  <c r="I2150" i="5"/>
  <c r="W2237" i="5"/>
  <c r="Z2237" i="5" s="1"/>
  <c r="I2237" i="5"/>
  <c r="S2237" i="5" s="1"/>
  <c r="W2347" i="5"/>
  <c r="Z2347" i="5" s="1"/>
  <c r="I2347" i="5"/>
  <c r="W2360" i="5"/>
  <c r="Z2360" i="5" s="1"/>
  <c r="I2360" i="5"/>
  <c r="W2605" i="5"/>
  <c r="Z2605" i="5" s="1"/>
  <c r="I2605" i="5"/>
  <c r="W2612" i="5"/>
  <c r="Z2612" i="5" s="1"/>
  <c r="I2630" i="5"/>
  <c r="S2630" i="5" s="1"/>
  <c r="T2630" i="5" s="1"/>
  <c r="U2630" i="5" s="1"/>
  <c r="W2630" i="5"/>
  <c r="Z2630" i="5" s="1"/>
  <c r="W2798" i="5"/>
  <c r="Z2798" i="5" s="1"/>
  <c r="I2798" i="5"/>
  <c r="I2894" i="5"/>
  <c r="S2894" i="5" s="1"/>
  <c r="W2894" i="5"/>
  <c r="Z2894" i="5" s="1"/>
  <c r="W3222" i="5"/>
  <c r="Z3222" i="5" s="1"/>
  <c r="I3222" i="5"/>
  <c r="W3226" i="5"/>
  <c r="Z3226" i="5" s="1"/>
  <c r="I3226" i="5"/>
  <c r="W3280" i="5"/>
  <c r="Z3280" i="5" s="1"/>
  <c r="I3280" i="5"/>
  <c r="W3358" i="5"/>
  <c r="Z3358" i="5" s="1"/>
  <c r="I3358" i="5"/>
  <c r="I3393" i="5"/>
  <c r="W3393" i="5"/>
  <c r="Z3393" i="5" s="1"/>
  <c r="W3570" i="5"/>
  <c r="Z3570" i="5" s="1"/>
  <c r="I3570" i="5"/>
  <c r="I3601" i="5"/>
  <c r="W3601" i="5"/>
  <c r="Z3601" i="5" s="1"/>
  <c r="W3633" i="5"/>
  <c r="Z3633" i="5" s="1"/>
  <c r="I3633" i="5"/>
  <c r="W3663" i="5"/>
  <c r="Z3663" i="5" s="1"/>
  <c r="I3663" i="5"/>
  <c r="W3676" i="5"/>
  <c r="Z3676" i="5" s="1"/>
  <c r="I3676" i="5"/>
  <c r="S3676" i="5" s="1"/>
  <c r="I3688" i="5"/>
  <c r="W3688" i="5"/>
  <c r="Z3688" i="5" s="1"/>
  <c r="W43" i="5"/>
  <c r="Z43" i="5" s="1"/>
  <c r="I43" i="5"/>
  <c r="W47" i="5"/>
  <c r="Z47" i="5" s="1"/>
  <c r="I47" i="5"/>
  <c r="S47" i="5" s="1"/>
  <c r="W69" i="5"/>
  <c r="Z69" i="5" s="1"/>
  <c r="I69" i="5"/>
  <c r="W276" i="5"/>
  <c r="Z276" i="5" s="1"/>
  <c r="I276" i="5"/>
  <c r="W306" i="5"/>
  <c r="Z306" i="5" s="1"/>
  <c r="I306" i="5"/>
  <c r="S306" i="5" s="1"/>
  <c r="W425" i="5"/>
  <c r="Z425" i="5" s="1"/>
  <c r="I425" i="5"/>
  <c r="S425" i="5" s="1"/>
  <c r="W443" i="5"/>
  <c r="Z443" i="5" s="1"/>
  <c r="I443" i="5"/>
  <c r="I492" i="5"/>
  <c r="W492" i="5"/>
  <c r="Z492" i="5" s="1"/>
  <c r="W751" i="5"/>
  <c r="Z751" i="5" s="1"/>
  <c r="I751" i="5"/>
  <c r="W797" i="5"/>
  <c r="Z797" i="5" s="1"/>
  <c r="I797" i="5"/>
  <c r="W905" i="5"/>
  <c r="Z905" i="5" s="1"/>
  <c r="I905" i="5"/>
  <c r="S905" i="5" s="1"/>
  <c r="T905" i="5" s="1"/>
  <c r="W911" i="5"/>
  <c r="Z911" i="5" s="1"/>
  <c r="I911" i="5"/>
  <c r="S911" i="5" s="1"/>
  <c r="T911" i="5" s="1"/>
  <c r="W959" i="5"/>
  <c r="Z959" i="5" s="1"/>
  <c r="I959" i="5"/>
  <c r="W1037" i="5"/>
  <c r="Z1037" i="5" s="1"/>
  <c r="I1037" i="5"/>
  <c r="W1078" i="5"/>
  <c r="Z1078" i="5" s="1"/>
  <c r="I1078" i="5"/>
  <c r="W1081" i="5"/>
  <c r="Z1081" i="5" s="1"/>
  <c r="I1081" i="5"/>
  <c r="W1084" i="5"/>
  <c r="Z1084" i="5" s="1"/>
  <c r="I1084" i="5"/>
  <c r="S1084" i="5" s="1"/>
  <c r="W1087" i="5"/>
  <c r="Z1087" i="5" s="1"/>
  <c r="I1087" i="5"/>
  <c r="S1087" i="5" s="1"/>
  <c r="W1090" i="5"/>
  <c r="Z1090" i="5" s="1"/>
  <c r="I1090" i="5"/>
  <c r="W1093" i="5"/>
  <c r="Z1093" i="5" s="1"/>
  <c r="I1093" i="5"/>
  <c r="W1111" i="5"/>
  <c r="Z1111" i="5" s="1"/>
  <c r="I1111" i="5"/>
  <c r="W1114" i="5"/>
  <c r="Z1114" i="5" s="1"/>
  <c r="I1114" i="5"/>
  <c r="I1158" i="5"/>
  <c r="W1158" i="5"/>
  <c r="Z1158" i="5" s="1"/>
  <c r="W1198" i="5"/>
  <c r="Z1198" i="5" s="1"/>
  <c r="I1198" i="5"/>
  <c r="S1198" i="5" s="1"/>
  <c r="W1204" i="5"/>
  <c r="Z1204" i="5" s="1"/>
  <c r="I1204" i="5"/>
  <c r="W1373" i="5"/>
  <c r="Z1373" i="5" s="1"/>
  <c r="I1373" i="5"/>
  <c r="S1373" i="5" s="1"/>
  <c r="W1560" i="5"/>
  <c r="Z1560" i="5" s="1"/>
  <c r="I1560" i="5"/>
  <c r="W1571" i="5"/>
  <c r="Z1571" i="5" s="1"/>
  <c r="I1571" i="5"/>
  <c r="W1575" i="5"/>
  <c r="Z1575" i="5" s="1"/>
  <c r="I1575" i="5"/>
  <c r="S1575" i="5" s="1"/>
  <c r="W1742" i="5"/>
  <c r="Z1742" i="5" s="1"/>
  <c r="I1742" i="5"/>
  <c r="W1756" i="5"/>
  <c r="Z1756" i="5" s="1"/>
  <c r="I1756" i="5"/>
  <c r="W1920" i="5"/>
  <c r="Z1920" i="5" s="1"/>
  <c r="I1920" i="5"/>
  <c r="S1920" i="5" s="1"/>
  <c r="W2003" i="5"/>
  <c r="Z2003" i="5" s="1"/>
  <c r="I2003" i="5"/>
  <c r="W2147" i="5"/>
  <c r="Z2147" i="5" s="1"/>
  <c r="I2147" i="5"/>
  <c r="W2260" i="5"/>
  <c r="Z2260" i="5" s="1"/>
  <c r="I2260" i="5"/>
  <c r="W2573" i="5"/>
  <c r="Z2573" i="5" s="1"/>
  <c r="I2573" i="5"/>
  <c r="S2573" i="5" s="1"/>
  <c r="W2645" i="5"/>
  <c r="Z2645" i="5" s="1"/>
  <c r="I2645" i="5"/>
  <c r="W2663" i="5"/>
  <c r="Z2663" i="5" s="1"/>
  <c r="I2663" i="5"/>
  <c r="S2663" i="5" s="1"/>
  <c r="I2695" i="5"/>
  <c r="W2695" i="5"/>
  <c r="Z2695" i="5" s="1"/>
  <c r="I2763" i="5"/>
  <c r="W2763" i="5"/>
  <c r="Z2763" i="5" s="1"/>
  <c r="I2774" i="5"/>
  <c r="W2774" i="5"/>
  <c r="Z2774" i="5" s="1"/>
  <c r="W2795" i="5"/>
  <c r="Z2795" i="5" s="1"/>
  <c r="I2795" i="5"/>
  <c r="S2795" i="5" s="1"/>
  <c r="W2873" i="5"/>
  <c r="Z2873" i="5" s="1"/>
  <c r="I2873" i="5"/>
  <c r="W2901" i="5"/>
  <c r="Z2901" i="5" s="1"/>
  <c r="I2901" i="5"/>
  <c r="S2901" i="5" s="1"/>
  <c r="T2901" i="5" s="1"/>
  <c r="W2924" i="5"/>
  <c r="Z2924" i="5" s="1"/>
  <c r="I2924" i="5"/>
  <c r="W2971" i="5"/>
  <c r="Z2971" i="5" s="1"/>
  <c r="I2971" i="5"/>
  <c r="W3093" i="5"/>
  <c r="Z3093" i="5" s="1"/>
  <c r="I3093" i="5"/>
  <c r="S3093" i="5" s="1"/>
  <c r="W3215" i="5"/>
  <c r="Z3215" i="5" s="1"/>
  <c r="I3215" i="5"/>
  <c r="I3240" i="5"/>
  <c r="W3240" i="5"/>
  <c r="Z3240" i="5" s="1"/>
  <c r="W3567" i="5"/>
  <c r="Z3567" i="5" s="1"/>
  <c r="I3567" i="5"/>
  <c r="S3567" i="5" s="1"/>
  <c r="W44" i="5"/>
  <c r="Z44" i="5" s="1"/>
  <c r="I44" i="5"/>
  <c r="W48" i="5"/>
  <c r="Z48" i="5" s="1"/>
  <c r="I48" i="5"/>
  <c r="W74" i="5"/>
  <c r="Z74" i="5" s="1"/>
  <c r="I74" i="5"/>
  <c r="S74" i="5" s="1"/>
  <c r="W123" i="5"/>
  <c r="Z123" i="5" s="1"/>
  <c r="I123" i="5"/>
  <c r="W159" i="5"/>
  <c r="Z159" i="5" s="1"/>
  <c r="I159" i="5"/>
  <c r="S159" i="5" s="1"/>
  <c r="W195" i="5"/>
  <c r="Z195" i="5" s="1"/>
  <c r="I195" i="5"/>
  <c r="S195" i="5" s="1"/>
  <c r="W231" i="5"/>
  <c r="Z231" i="5" s="1"/>
  <c r="I231" i="5"/>
  <c r="W288" i="5"/>
  <c r="Z288" i="5" s="1"/>
  <c r="I288" i="5"/>
  <c r="S288" i="5" s="1"/>
  <c r="W333" i="5"/>
  <c r="Z333" i="5" s="1"/>
  <c r="I333" i="5"/>
  <c r="S333" i="5" s="1"/>
  <c r="T333" i="5" s="1"/>
  <c r="W398" i="5"/>
  <c r="Z398" i="5" s="1"/>
  <c r="I398" i="5"/>
  <c r="W410" i="5"/>
  <c r="Z410" i="5" s="1"/>
  <c r="I410" i="5"/>
  <c r="W422" i="5"/>
  <c r="Z422" i="5" s="1"/>
  <c r="I422" i="5"/>
  <c r="W440" i="5"/>
  <c r="Z440" i="5" s="1"/>
  <c r="I440" i="5"/>
  <c r="W458" i="5"/>
  <c r="Z458" i="5" s="1"/>
  <c r="I458" i="5"/>
  <c r="W478" i="5"/>
  <c r="Z478" i="5" s="1"/>
  <c r="I478" i="5"/>
  <c r="S478" i="5" s="1"/>
  <c r="T478" i="5" s="1"/>
  <c r="W485" i="5"/>
  <c r="Z485" i="5" s="1"/>
  <c r="I485" i="5"/>
  <c r="S485" i="5" s="1"/>
  <c r="W671" i="5"/>
  <c r="Z671" i="5" s="1"/>
  <c r="I671" i="5"/>
  <c r="S671" i="5" s="1"/>
  <c r="W679" i="5"/>
  <c r="Z679" i="5" s="1"/>
  <c r="I679" i="5"/>
  <c r="S679" i="5" s="1"/>
  <c r="W683" i="5"/>
  <c r="Z683" i="5" s="1"/>
  <c r="I683" i="5"/>
  <c r="W796" i="5"/>
  <c r="Z796" i="5" s="1"/>
  <c r="I796" i="5"/>
  <c r="W842" i="5"/>
  <c r="Z842" i="5" s="1"/>
  <c r="I842" i="5"/>
  <c r="W861" i="5"/>
  <c r="Z861" i="5" s="1"/>
  <c r="I861" i="5"/>
  <c r="W1072" i="5"/>
  <c r="Z1072" i="5" s="1"/>
  <c r="I1072" i="5"/>
  <c r="W1143" i="5"/>
  <c r="Z1143" i="5" s="1"/>
  <c r="I1143" i="5"/>
  <c r="S1143" i="5" s="1"/>
  <c r="T1143" i="5" s="1"/>
  <c r="W1149" i="5"/>
  <c r="Z1149" i="5" s="1"/>
  <c r="I1149" i="5"/>
  <c r="W1152" i="5"/>
  <c r="Z1152" i="5" s="1"/>
  <c r="I1152" i="5"/>
  <c r="W1161" i="5"/>
  <c r="Z1161" i="5" s="1"/>
  <c r="I1161" i="5"/>
  <c r="W1167" i="5"/>
  <c r="Z1167" i="5" s="1"/>
  <c r="I1167" i="5"/>
  <c r="W1179" i="5"/>
  <c r="Z1179" i="5" s="1"/>
  <c r="I1179" i="5"/>
  <c r="W1364" i="5"/>
  <c r="Z1364" i="5" s="1"/>
  <c r="I1364" i="5"/>
  <c r="W1381" i="5"/>
  <c r="Z1381" i="5" s="1"/>
  <c r="I1381" i="5"/>
  <c r="W1390" i="5"/>
  <c r="Z1390" i="5" s="1"/>
  <c r="I1390" i="5"/>
  <c r="W1534" i="5"/>
  <c r="Z1534" i="5" s="1"/>
  <c r="I1534" i="5"/>
  <c r="S1534" i="5" s="1"/>
  <c r="T1534" i="5" s="1"/>
  <c r="W1552" i="5"/>
  <c r="Z1552" i="5" s="1"/>
  <c r="I1552" i="5"/>
  <c r="W1608" i="5"/>
  <c r="Z1608" i="5" s="1"/>
  <c r="I1608" i="5"/>
  <c r="S1608" i="5" s="1"/>
  <c r="T1608" i="5" s="1"/>
  <c r="U1608" i="5" s="1"/>
  <c r="W1734" i="5"/>
  <c r="Z1734" i="5" s="1"/>
  <c r="I1734" i="5"/>
  <c r="W1859" i="5"/>
  <c r="Z1859" i="5" s="1"/>
  <c r="I1859" i="5"/>
  <c r="W1918" i="5"/>
  <c r="Z1918" i="5" s="1"/>
  <c r="I1918" i="5"/>
  <c r="W1954" i="5"/>
  <c r="Z1954" i="5" s="1"/>
  <c r="I1954" i="5"/>
  <c r="S1954" i="5" s="1"/>
  <c r="W1957" i="5"/>
  <c r="Z1957" i="5" s="1"/>
  <c r="I1957" i="5"/>
  <c r="S1957" i="5" s="1"/>
  <c r="T1957" i="5" s="1"/>
  <c r="W1985" i="5"/>
  <c r="Z1985" i="5" s="1"/>
  <c r="I1985" i="5"/>
  <c r="W1998" i="5"/>
  <c r="Z1998" i="5" s="1"/>
  <c r="I1998" i="5"/>
  <c r="W2060" i="5"/>
  <c r="Z2060" i="5" s="1"/>
  <c r="I2060" i="5"/>
  <c r="W2198" i="5"/>
  <c r="Z2198" i="5" s="1"/>
  <c r="I2198" i="5"/>
  <c r="W2211" i="5"/>
  <c r="Z2211" i="5" s="1"/>
  <c r="I2211" i="5"/>
  <c r="S2211" i="5" s="1"/>
  <c r="W2238" i="5"/>
  <c r="Z2238" i="5" s="1"/>
  <c r="I2238" i="5"/>
  <c r="S2238" i="5" s="1"/>
  <c r="W2273" i="5"/>
  <c r="Z2273" i="5" s="1"/>
  <c r="I2273" i="5"/>
  <c r="W2357" i="5"/>
  <c r="Z2357" i="5" s="1"/>
  <c r="I2357" i="5"/>
  <c r="W2414" i="5"/>
  <c r="Z2414" i="5" s="1"/>
  <c r="I2414" i="5"/>
  <c r="W2477" i="5"/>
  <c r="Z2477" i="5" s="1"/>
  <c r="I2477" i="5"/>
  <c r="W2513" i="5"/>
  <c r="Z2513" i="5" s="1"/>
  <c r="I2513" i="5"/>
  <c r="S2513" i="5" s="1"/>
  <c r="T2513" i="5" s="1"/>
  <c r="W2568" i="5"/>
  <c r="Z2568" i="5" s="1"/>
  <c r="I2568" i="5"/>
  <c r="W2882" i="5"/>
  <c r="Z2882" i="5" s="1"/>
  <c r="I2882" i="5"/>
  <c r="S2882" i="5" s="1"/>
  <c r="W2892" i="5"/>
  <c r="Z2892" i="5" s="1"/>
  <c r="I2892" i="5"/>
  <c r="S2892" i="5" s="1"/>
  <c r="W2921" i="5"/>
  <c r="Z2921" i="5" s="1"/>
  <c r="I2921" i="5"/>
  <c r="W2968" i="5"/>
  <c r="Z2968" i="5" s="1"/>
  <c r="I2968" i="5"/>
  <c r="W3241" i="5"/>
  <c r="Z3241" i="5" s="1"/>
  <c r="I3241" i="5"/>
  <c r="S3241" i="5" s="1"/>
  <c r="W3268" i="5"/>
  <c r="Z3268" i="5" s="1"/>
  <c r="I3268" i="5"/>
  <c r="W3800" i="5"/>
  <c r="Z3800" i="5" s="1"/>
  <c r="I3800" i="5"/>
  <c r="W3873" i="5"/>
  <c r="Z3873" i="5" s="1"/>
  <c r="I3833" i="5"/>
  <c r="I3807" i="5"/>
  <c r="I3729" i="5"/>
  <c r="I3715" i="5"/>
  <c r="I3585" i="5"/>
  <c r="I3493" i="5"/>
  <c r="I3467" i="5"/>
  <c r="S3467" i="5" s="1"/>
  <c r="T3467" i="5" s="1"/>
  <c r="W2267" i="5"/>
  <c r="Z2267" i="5" s="1"/>
  <c r="I2267" i="5"/>
  <c r="W2354" i="5"/>
  <c r="Z2354" i="5" s="1"/>
  <c r="I2354" i="5"/>
  <c r="S2354" i="5" s="1"/>
  <c r="W2390" i="5"/>
  <c r="Z2390" i="5" s="1"/>
  <c r="I2390" i="5"/>
  <c r="S2390" i="5" s="1"/>
  <c r="T2390" i="5" s="1"/>
  <c r="U2390" i="5" s="1"/>
  <c r="W2411" i="5"/>
  <c r="Z2411" i="5" s="1"/>
  <c r="I2411" i="5"/>
  <c r="W2618" i="5"/>
  <c r="Z2618" i="5" s="1"/>
  <c r="I2618" i="5"/>
  <c r="W2777" i="5"/>
  <c r="Z2777" i="5" s="1"/>
  <c r="I2777" i="5"/>
  <c r="S2777" i="5" s="1"/>
  <c r="T2777" i="5" s="1"/>
  <c r="W2804" i="5"/>
  <c r="Z2804" i="5" s="1"/>
  <c r="I2804" i="5"/>
  <c r="S2804" i="5" s="1"/>
  <c r="W2889" i="5"/>
  <c r="Z2889" i="5" s="1"/>
  <c r="I2889" i="5"/>
  <c r="W2928" i="5"/>
  <c r="Z2928" i="5" s="1"/>
  <c r="I2928" i="5"/>
  <c r="W2985" i="5"/>
  <c r="Z2985" i="5" s="1"/>
  <c r="I2985" i="5"/>
  <c r="W3129" i="5"/>
  <c r="Z3129" i="5" s="1"/>
  <c r="I3129" i="5"/>
  <c r="W3764" i="5"/>
  <c r="Z3764" i="5" s="1"/>
  <c r="W3884" i="5"/>
  <c r="Z3884" i="5" s="1"/>
  <c r="I3884" i="5"/>
  <c r="I3885" i="5"/>
  <c r="S3885" i="5" s="1"/>
  <c r="I3871" i="5"/>
  <c r="I3858" i="5"/>
  <c r="I3845" i="5"/>
  <c r="I3754" i="5"/>
  <c r="S3754" i="5" s="1"/>
  <c r="T3754" i="5" s="1"/>
  <c r="I3741" i="5"/>
  <c r="I3727" i="5"/>
  <c r="I3714" i="5"/>
  <c r="I3636" i="5"/>
  <c r="I3597" i="5"/>
  <c r="I3505" i="5"/>
  <c r="S3505" i="5" s="1"/>
  <c r="I2540" i="5"/>
  <c r="I3870" i="5"/>
  <c r="S3870" i="5" s="1"/>
  <c r="I3857" i="5"/>
  <c r="S3857" i="5" s="1"/>
  <c r="I3844" i="5"/>
  <c r="I3818" i="5"/>
  <c r="I3766" i="5"/>
  <c r="I3661" i="5"/>
  <c r="I3517" i="5"/>
  <c r="I3123" i="5"/>
  <c r="I3059" i="5"/>
  <c r="I2614" i="5"/>
  <c r="S2614" i="5" s="1"/>
  <c r="I2423" i="5"/>
  <c r="S2423" i="5" s="1"/>
  <c r="T2423" i="5" s="1"/>
  <c r="W2446" i="5"/>
  <c r="Z2446" i="5" s="1"/>
  <c r="I2446" i="5"/>
  <c r="S2446" i="5" s="1"/>
  <c r="T2446" i="5" s="1"/>
  <c r="W2486" i="5"/>
  <c r="Z2486" i="5" s="1"/>
  <c r="I2486" i="5"/>
  <c r="W2522" i="5"/>
  <c r="Z2522" i="5" s="1"/>
  <c r="I2522" i="5"/>
  <c r="S2522" i="5" s="1"/>
  <c r="T2522" i="5" s="1"/>
  <c r="W2741" i="5"/>
  <c r="Z2741" i="5" s="1"/>
  <c r="I2741" i="5"/>
  <c r="W2976" i="5"/>
  <c r="Z2976" i="5" s="1"/>
  <c r="I2976" i="5"/>
  <c r="W3256" i="5"/>
  <c r="Z3256" i="5" s="1"/>
  <c r="I3256" i="5"/>
  <c r="S3256" i="5" s="1"/>
  <c r="W3778" i="5"/>
  <c r="Z3778" i="5" s="1"/>
  <c r="W3854" i="5"/>
  <c r="Z3854" i="5" s="1"/>
  <c r="I3869" i="5"/>
  <c r="I3856" i="5"/>
  <c r="I3843" i="5"/>
  <c r="I3791" i="5"/>
  <c r="I3751" i="5"/>
  <c r="I3712" i="5"/>
  <c r="I3673" i="5"/>
  <c r="S3673" i="5" s="1"/>
  <c r="I3503" i="5"/>
  <c r="I3490" i="5"/>
  <c r="I3477" i="5"/>
  <c r="S3477" i="5" s="1"/>
  <c r="I3153" i="5"/>
  <c r="I3090" i="5"/>
  <c r="S3090" i="5" s="1"/>
  <c r="W2822" i="5"/>
  <c r="Z2822" i="5" s="1"/>
  <c r="I2822" i="5"/>
  <c r="W2876" i="5"/>
  <c r="Z2876" i="5" s="1"/>
  <c r="I2876" i="5"/>
  <c r="W3062" i="5"/>
  <c r="Z3062" i="5" s="1"/>
  <c r="I3062" i="5"/>
  <c r="W3065" i="5"/>
  <c r="Z3065" i="5" s="1"/>
  <c r="W3159" i="5"/>
  <c r="Z3159" i="5" s="1"/>
  <c r="W3384" i="5"/>
  <c r="Z3384" i="5" s="1"/>
  <c r="I3384" i="5"/>
  <c r="S3384" i="5" s="1"/>
  <c r="W3476" i="5"/>
  <c r="Z3476" i="5" s="1"/>
  <c r="I3476" i="5"/>
  <c r="S3476" i="5" s="1"/>
  <c r="T3476" i="5" s="1"/>
  <c r="W3723" i="5"/>
  <c r="Z3723" i="5" s="1"/>
  <c r="W3851" i="5"/>
  <c r="Z3851" i="5" s="1"/>
  <c r="I3868" i="5"/>
  <c r="I3855" i="5"/>
  <c r="S3855" i="5" s="1"/>
  <c r="T3855" i="5" s="1"/>
  <c r="I3790" i="5"/>
  <c r="I3763" i="5"/>
  <c r="I3541" i="5"/>
  <c r="S3541" i="5" s="1"/>
  <c r="T3541" i="5" s="1"/>
  <c r="U3541" i="5" s="1"/>
  <c r="I3502" i="5"/>
  <c r="I3462" i="5"/>
  <c r="S3462" i="5" s="1"/>
  <c r="T3462" i="5" s="1"/>
  <c r="U3462" i="5" s="1"/>
  <c r="AA3462" i="5" s="1"/>
  <c r="I2420" i="5"/>
  <c r="S2420" i="5" s="1"/>
  <c r="W3824" i="5"/>
  <c r="Z3824" i="5" s="1"/>
  <c r="I3824" i="5"/>
  <c r="S3824" i="5" s="1"/>
  <c r="T3824" i="5" s="1"/>
  <c r="U3824" i="5" s="1"/>
  <c r="W3848" i="5"/>
  <c r="Z3848" i="5" s="1"/>
  <c r="I3848" i="5"/>
  <c r="I3828" i="5"/>
  <c r="I3789" i="5"/>
  <c r="S3789" i="5" s="1"/>
  <c r="T3789" i="5" s="1"/>
  <c r="I3749" i="5"/>
  <c r="I3710" i="5"/>
  <c r="I3618" i="5"/>
  <c r="S3618" i="5" s="1"/>
  <c r="I3605" i="5"/>
  <c r="I3527" i="5"/>
  <c r="I3487" i="5"/>
  <c r="S3487" i="5" s="1"/>
  <c r="I3370" i="5"/>
  <c r="I3307" i="5"/>
  <c r="S3307" i="5" s="1"/>
  <c r="I2764" i="5"/>
  <c r="S2764" i="5" s="1"/>
  <c r="T2764" i="5" s="1"/>
  <c r="I3853" i="5"/>
  <c r="I3840" i="5"/>
  <c r="I3814" i="5"/>
  <c r="S3814" i="5" s="1"/>
  <c r="T3814" i="5" s="1"/>
  <c r="U3814" i="5" s="1"/>
  <c r="I3787" i="5"/>
  <c r="I3552" i="5"/>
  <c r="I3499" i="5"/>
  <c r="I3486" i="5"/>
  <c r="I3235" i="5"/>
  <c r="I2754" i="5"/>
  <c r="W2641" i="5"/>
  <c r="Z2641" i="5" s="1"/>
  <c r="I2641" i="5"/>
  <c r="S2641" i="5" s="1"/>
  <c r="W2659" i="5"/>
  <c r="Z2659" i="5" s="1"/>
  <c r="I2659" i="5"/>
  <c r="W2698" i="5"/>
  <c r="Z2698" i="5" s="1"/>
  <c r="I2698" i="5"/>
  <c r="W2742" i="5"/>
  <c r="Z2742" i="5" s="1"/>
  <c r="I2742" i="5"/>
  <c r="W2762" i="5"/>
  <c r="Z2762" i="5" s="1"/>
  <c r="I2762" i="5"/>
  <c r="W2775" i="5"/>
  <c r="Z2775" i="5" s="1"/>
  <c r="I2775" i="5"/>
  <c r="S2775" i="5" s="1"/>
  <c r="W2789" i="5"/>
  <c r="Z2789" i="5" s="1"/>
  <c r="I2789" i="5"/>
  <c r="S2789" i="5" s="1"/>
  <c r="W2904" i="5"/>
  <c r="Z2904" i="5" s="1"/>
  <c r="I2904" i="5"/>
  <c r="W3117" i="5"/>
  <c r="Z3117" i="5" s="1"/>
  <c r="I3117" i="5"/>
  <c r="S3117" i="5" s="1"/>
  <c r="W3194" i="5"/>
  <c r="Z3194" i="5" s="1"/>
  <c r="I3194" i="5"/>
  <c r="W3270" i="5"/>
  <c r="Z3270" i="5" s="1"/>
  <c r="I3270" i="5"/>
  <c r="W3456" i="5"/>
  <c r="Z3456" i="5" s="1"/>
  <c r="I3456" i="5"/>
  <c r="W3620" i="5"/>
  <c r="Z3620" i="5" s="1"/>
  <c r="I3620" i="5"/>
  <c r="S3620" i="5" s="1"/>
  <c r="W3776" i="5"/>
  <c r="Z3776" i="5" s="1"/>
  <c r="W3812" i="5"/>
  <c r="Z3812" i="5" s="1"/>
  <c r="I3812" i="5"/>
  <c r="I3865" i="5"/>
  <c r="S3865" i="5" s="1"/>
  <c r="T3865" i="5" s="1"/>
  <c r="I3826" i="5"/>
  <c r="I3786" i="5"/>
  <c r="I3773" i="5"/>
  <c r="S3773" i="5" s="1"/>
  <c r="I3747" i="5"/>
  <c r="I3616" i="5"/>
  <c r="I3564" i="5"/>
  <c r="S3564" i="5" s="1"/>
  <c r="T3564" i="5" s="1"/>
  <c r="I3511" i="5"/>
  <c r="I3359" i="5"/>
  <c r="S3359" i="5" s="1"/>
  <c r="I3265" i="5"/>
  <c r="I3045" i="5"/>
  <c r="S3045" i="5" s="1"/>
  <c r="T3045" i="5" s="1"/>
  <c r="I3825" i="5"/>
  <c r="I3811" i="5"/>
  <c r="S3811" i="5" s="1"/>
  <c r="I3772" i="5"/>
  <c r="I3654" i="5"/>
  <c r="S3654" i="5" s="1"/>
  <c r="T3654" i="5" s="1"/>
  <c r="U3654" i="5" s="1"/>
  <c r="I3576" i="5"/>
  <c r="S3576" i="5" s="1"/>
  <c r="I2596" i="5"/>
  <c r="I2359" i="5"/>
  <c r="S2359" i="5" s="1"/>
  <c r="W2468" i="5"/>
  <c r="Z2468" i="5" s="1"/>
  <c r="I2468" i="5"/>
  <c r="W2504" i="5"/>
  <c r="Z2504" i="5" s="1"/>
  <c r="I2504" i="5"/>
  <c r="I2581" i="5"/>
  <c r="S2581" i="5" s="1"/>
  <c r="T2581" i="5" s="1"/>
  <c r="U2581" i="5" s="1"/>
  <c r="W2606" i="5"/>
  <c r="Z2606" i="5" s="1"/>
  <c r="I2606" i="5"/>
  <c r="W2681" i="5"/>
  <c r="Z2681" i="5" s="1"/>
  <c r="I2681" i="5"/>
  <c r="W2720" i="5"/>
  <c r="Z2720" i="5" s="1"/>
  <c r="I2720" i="5"/>
  <c r="W2786" i="5"/>
  <c r="Z2786" i="5" s="1"/>
  <c r="I2786" i="5"/>
  <c r="W2898" i="5"/>
  <c r="Z2898" i="5" s="1"/>
  <c r="I2898" i="5"/>
  <c r="S2898" i="5" s="1"/>
  <c r="W2967" i="5"/>
  <c r="Z2967" i="5" s="1"/>
  <c r="I2967" i="5"/>
  <c r="W3209" i="5"/>
  <c r="Z3209" i="5" s="1"/>
  <c r="I3209" i="5"/>
  <c r="W3524" i="5"/>
  <c r="Z3524" i="5" s="1"/>
  <c r="I3524" i="5"/>
  <c r="I3876" i="5"/>
  <c r="I3863" i="5"/>
  <c r="I3693" i="5"/>
  <c r="I3679" i="5"/>
  <c r="S3679" i="5" s="1"/>
  <c r="T3679" i="5" s="1"/>
  <c r="U3679" i="5" s="1"/>
  <c r="I3549" i="5"/>
  <c r="S3549" i="5" s="1"/>
  <c r="I3496" i="5"/>
  <c r="S3496" i="5" s="1"/>
  <c r="T3496" i="5" s="1"/>
  <c r="I3262" i="5"/>
  <c r="S3262" i="5" s="1"/>
  <c r="I3200" i="5"/>
  <c r="I2974" i="5"/>
  <c r="S2974" i="5" s="1"/>
  <c r="I2747" i="5"/>
  <c r="I2671" i="5"/>
  <c r="I2632" i="5"/>
  <c r="S2632" i="5" s="1"/>
  <c r="T2632" i="5" s="1"/>
  <c r="I2555" i="5"/>
  <c r="W2363" i="5"/>
  <c r="Z2363" i="5" s="1"/>
  <c r="I2363" i="5"/>
  <c r="W2389" i="5"/>
  <c r="Z2389" i="5" s="1"/>
  <c r="I2389" i="5"/>
  <c r="S2389" i="5" s="1"/>
  <c r="W2699" i="5"/>
  <c r="Z2699" i="5" s="1"/>
  <c r="I2699" i="5"/>
  <c r="W2867" i="5"/>
  <c r="Z2867" i="5" s="1"/>
  <c r="I2867" i="5"/>
  <c r="W2885" i="5"/>
  <c r="Z2885" i="5" s="1"/>
  <c r="I2885" i="5"/>
  <c r="W3048" i="5"/>
  <c r="Z3048" i="5" s="1"/>
  <c r="I3048" i="5"/>
  <c r="W3083" i="5"/>
  <c r="Z3083" i="5" s="1"/>
  <c r="W3135" i="5"/>
  <c r="Z3135" i="5" s="1"/>
  <c r="W3161" i="5"/>
  <c r="Z3161" i="5" s="1"/>
  <c r="I3161" i="5"/>
  <c r="W3174" i="5"/>
  <c r="Z3174" i="5" s="1"/>
  <c r="W3220" i="5"/>
  <c r="Z3220" i="5" s="1"/>
  <c r="W3264" i="5"/>
  <c r="Z3264" i="5" s="1"/>
  <c r="I3264" i="5"/>
  <c r="W3299" i="5"/>
  <c r="Z3299" i="5" s="1"/>
  <c r="W3361" i="5"/>
  <c r="Z3361" i="5" s="1"/>
  <c r="I3361" i="5"/>
  <c r="W3364" i="5"/>
  <c r="Z3364" i="5" s="1"/>
  <c r="W3367" i="5"/>
  <c r="Z3367" i="5" s="1"/>
  <c r="I3849" i="5"/>
  <c r="I3822" i="5"/>
  <c r="I3665" i="5"/>
  <c r="S3665" i="5" s="1"/>
  <c r="I3561" i="5"/>
  <c r="I3450" i="5"/>
  <c r="I3356" i="5"/>
  <c r="I2399" i="5"/>
  <c r="I1775" i="5"/>
  <c r="I3861" i="5"/>
  <c r="I3795" i="5"/>
  <c r="S3795" i="5" s="1"/>
  <c r="I3651" i="5"/>
  <c r="S3651" i="5" s="1"/>
  <c r="T3651" i="5" s="1"/>
  <c r="U3651" i="5" s="1"/>
  <c r="I3573" i="5"/>
  <c r="S3573" i="5" s="1"/>
  <c r="T3573" i="5" s="1"/>
  <c r="I3559" i="5"/>
  <c r="S3559" i="5" s="1"/>
  <c r="I3481" i="5"/>
  <c r="I3468" i="5"/>
  <c r="I3355" i="5"/>
  <c r="I2972" i="5"/>
  <c r="I2783" i="5"/>
  <c r="I2707" i="5"/>
  <c r="I2437" i="5"/>
  <c r="I2350" i="5"/>
  <c r="I2158" i="5"/>
  <c r="S3272" i="5"/>
  <c r="T3272" i="5" s="1"/>
  <c r="U3272" i="5" s="1"/>
  <c r="AA3272" i="5" s="1"/>
  <c r="S3465" i="5"/>
  <c r="T3465" i="5" s="1"/>
  <c r="U3465" i="5" s="1"/>
  <c r="S3520" i="5"/>
  <c r="T3520" i="5" s="1"/>
  <c r="U3520" i="5" s="1"/>
  <c r="S3774" i="5"/>
  <c r="T3774" i="5" s="1"/>
  <c r="U3774" i="5" s="1"/>
  <c r="S3638" i="5"/>
  <c r="T3638" i="5" s="1"/>
  <c r="U3638" i="5" s="1"/>
  <c r="S3655" i="5"/>
  <c r="T3655" i="5" s="1"/>
  <c r="U3655" i="5" s="1"/>
  <c r="S3847" i="5"/>
  <c r="S2402" i="5"/>
  <c r="W1599" i="5"/>
  <c r="Z1599" i="5" s="1"/>
  <c r="W1601" i="5"/>
  <c r="Z1601" i="5" s="1"/>
  <c r="W1661" i="5"/>
  <c r="Z1661" i="5" s="1"/>
  <c r="S1766" i="5"/>
  <c r="T1766" i="5" s="1"/>
  <c r="U1766" i="5" s="1"/>
  <c r="W1855" i="5"/>
  <c r="Z1855" i="5" s="1"/>
  <c r="W1937" i="5"/>
  <c r="Z1937" i="5" s="1"/>
  <c r="S1939" i="5"/>
  <c r="T1939" i="5" s="1"/>
  <c r="U1939" i="5" s="1"/>
  <c r="W1984" i="5"/>
  <c r="Z1984" i="5" s="1"/>
  <c r="W1988" i="5"/>
  <c r="Z1988" i="5" s="1"/>
  <c r="W75" i="5"/>
  <c r="Z75" i="5" s="1"/>
  <c r="W86" i="5"/>
  <c r="Z86" i="5" s="1"/>
  <c r="W396" i="5"/>
  <c r="Z396" i="5" s="1"/>
  <c r="S483" i="5"/>
  <c r="T483" i="5" s="1"/>
  <c r="U483" i="5" s="1"/>
  <c r="W566" i="5"/>
  <c r="Z566" i="5" s="1"/>
  <c r="W773" i="5"/>
  <c r="Z773" i="5" s="1"/>
  <c r="W951" i="5"/>
  <c r="Z951" i="5" s="1"/>
  <c r="W1050" i="5"/>
  <c r="Z1050" i="5" s="1"/>
  <c r="W1059" i="5"/>
  <c r="Z1059" i="5" s="1"/>
  <c r="W1068" i="5"/>
  <c r="Z1068" i="5" s="1"/>
  <c r="W1089" i="5"/>
  <c r="Z1089" i="5" s="1"/>
  <c r="W1110" i="5"/>
  <c r="Z1110" i="5" s="1"/>
  <c r="W1116" i="5"/>
  <c r="Z1116" i="5" s="1"/>
  <c r="W1122" i="5"/>
  <c r="Z1122" i="5" s="1"/>
  <c r="W1128" i="5"/>
  <c r="Z1128" i="5" s="1"/>
  <c r="W1134" i="5"/>
  <c r="Z1134" i="5" s="1"/>
  <c r="W1140" i="5"/>
  <c r="Z1140" i="5" s="1"/>
  <c r="W1176" i="5"/>
  <c r="Z1176" i="5" s="1"/>
  <c r="W1200" i="5"/>
  <c r="Z1200" i="5" s="1"/>
  <c r="W1207" i="5"/>
  <c r="Z1207" i="5" s="1"/>
  <c r="W1226" i="5"/>
  <c r="Z1226" i="5" s="1"/>
  <c r="W1232" i="5"/>
  <c r="Z1232" i="5" s="1"/>
  <c r="W1404" i="5"/>
  <c r="Z1404" i="5" s="1"/>
  <c r="W1410" i="5"/>
  <c r="Z1410" i="5" s="1"/>
  <c r="W1437" i="5"/>
  <c r="Z1437" i="5" s="1"/>
  <c r="W1758" i="5"/>
  <c r="Z1758" i="5" s="1"/>
  <c r="W1769" i="5"/>
  <c r="Z1769" i="5" s="1"/>
  <c r="W1774" i="5"/>
  <c r="Z1774" i="5" s="1"/>
  <c r="W1811" i="5"/>
  <c r="Z1811" i="5" s="1"/>
  <c r="W1870" i="5"/>
  <c r="Z1870" i="5" s="1"/>
  <c r="W1951" i="5"/>
  <c r="Z1951" i="5" s="1"/>
  <c r="W1960" i="5"/>
  <c r="Z1960" i="5" s="1"/>
  <c r="W2029" i="5"/>
  <c r="Z2029" i="5" s="1"/>
  <c r="W2276" i="5"/>
  <c r="Z2276" i="5" s="1"/>
  <c r="W2278" i="5"/>
  <c r="Z2278" i="5" s="1"/>
  <c r="W2416" i="5"/>
  <c r="Z2416" i="5" s="1"/>
  <c r="S465" i="5"/>
  <c r="T465" i="5" s="1"/>
  <c r="U465" i="5" s="1"/>
  <c r="S492" i="5"/>
  <c r="T492" i="5" s="1"/>
  <c r="U492" i="5" s="1"/>
  <c r="W1041" i="5"/>
  <c r="Z1041" i="5" s="1"/>
  <c r="W1244" i="5"/>
  <c r="Z1244" i="5" s="1"/>
  <c r="W1413" i="5"/>
  <c r="Z1413" i="5" s="1"/>
  <c r="S1763" i="5"/>
  <c r="W2007" i="5"/>
  <c r="Z2007" i="5" s="1"/>
  <c r="S2206" i="5"/>
  <c r="T2206" i="5" s="1"/>
  <c r="U2206" i="5" s="1"/>
  <c r="W2223" i="5"/>
  <c r="Z2223" i="5" s="1"/>
  <c r="W2242" i="5"/>
  <c r="Z2242" i="5" s="1"/>
  <c r="W2294" i="5"/>
  <c r="Z2294" i="5" s="1"/>
  <c r="W2443" i="5"/>
  <c r="Z2443" i="5" s="1"/>
  <c r="S762" i="5"/>
  <c r="T762" i="5" s="1"/>
  <c r="U762" i="5" s="1"/>
  <c r="S1936" i="5"/>
  <c r="T1936" i="5" s="1"/>
  <c r="W2193" i="5"/>
  <c r="Z2193" i="5" s="1"/>
  <c r="W2254" i="5"/>
  <c r="Z2254" i="5" s="1"/>
  <c r="W1397" i="5"/>
  <c r="Z1397" i="5" s="1"/>
  <c r="W1458" i="5"/>
  <c r="Z1458" i="5" s="1"/>
  <c r="W1763" i="5"/>
  <c r="Z1763" i="5" s="1"/>
  <c r="W1768" i="5"/>
  <c r="Z1768" i="5" s="1"/>
  <c r="W1793" i="5"/>
  <c r="Z1793" i="5" s="1"/>
  <c r="W1864" i="5"/>
  <c r="Z1864" i="5" s="1"/>
  <c r="W1981" i="5"/>
  <c r="Z1981" i="5" s="1"/>
  <c r="W1993" i="5"/>
  <c r="Z1993" i="5" s="1"/>
  <c r="W2013" i="5"/>
  <c r="Z2013" i="5" s="1"/>
  <c r="W2017" i="5"/>
  <c r="Z2017" i="5" s="1"/>
  <c r="W2035" i="5"/>
  <c r="Z2035" i="5" s="1"/>
  <c r="W2216" i="5"/>
  <c r="Z2216" i="5" s="1"/>
  <c r="S2377" i="5"/>
  <c r="T2377" i="5" s="1"/>
  <c r="U2377" i="5" s="1"/>
  <c r="W2377" i="5"/>
  <c r="Z2377" i="5" s="1"/>
  <c r="W2410" i="5"/>
  <c r="Z2410" i="5" s="1"/>
  <c r="W753" i="5"/>
  <c r="Z753" i="5" s="1"/>
  <c r="W766" i="5"/>
  <c r="Z766" i="5" s="1"/>
  <c r="W933" i="5"/>
  <c r="Z933" i="5" s="1"/>
  <c r="W969" i="5"/>
  <c r="Z969" i="5" s="1"/>
  <c r="W1014" i="5"/>
  <c r="Z1014" i="5" s="1"/>
  <c r="W1760" i="5"/>
  <c r="Z1760" i="5" s="1"/>
  <c r="W1936" i="5"/>
  <c r="Z1936" i="5" s="1"/>
  <c r="W1977" i="5"/>
  <c r="Z1977" i="5" s="1"/>
  <c r="W2021" i="5"/>
  <c r="Z2021" i="5" s="1"/>
  <c r="W2288" i="5"/>
  <c r="Z2288" i="5" s="1"/>
  <c r="S54" i="5"/>
  <c r="T54" i="5" s="1"/>
  <c r="U54" i="5" s="1"/>
  <c r="W87" i="5"/>
  <c r="Z87" i="5" s="1"/>
  <c r="W336" i="5"/>
  <c r="Z336" i="5" s="1"/>
  <c r="W488" i="5"/>
  <c r="Z488" i="5" s="1"/>
  <c r="S1574" i="5"/>
  <c r="T1574" i="5" s="1"/>
  <c r="U1574" i="5" s="1"/>
  <c r="S1759" i="5"/>
  <c r="T1759" i="5" s="1"/>
  <c r="U1759" i="5" s="1"/>
  <c r="S1952" i="5"/>
  <c r="T1952" i="5" s="1"/>
  <c r="U1952" i="5" s="1"/>
  <c r="S2192" i="5"/>
  <c r="S2213" i="5"/>
  <c r="W2563" i="5"/>
  <c r="Z2563" i="5" s="1"/>
  <c r="S63" i="5"/>
  <c r="T63" i="5" s="1"/>
  <c r="U63" i="5" s="1"/>
  <c r="W258" i="5"/>
  <c r="Z258" i="5" s="1"/>
  <c r="W1591" i="5"/>
  <c r="Z1591" i="5" s="1"/>
  <c r="W1999" i="5"/>
  <c r="Z1999" i="5" s="1"/>
  <c r="W1816" i="5"/>
  <c r="Z1816" i="5" s="1"/>
  <c r="W1952" i="5"/>
  <c r="Z1952" i="5" s="1"/>
  <c r="W2026" i="5"/>
  <c r="Z2026" i="5" s="1"/>
  <c r="W2587" i="5"/>
  <c r="Z2587" i="5" s="1"/>
  <c r="S3646" i="5"/>
  <c r="T3646" i="5" s="1"/>
  <c r="U3646" i="5" s="1"/>
  <c r="W54" i="5"/>
  <c r="Z54" i="5" s="1"/>
  <c r="W2194" i="5"/>
  <c r="Z2194" i="5" s="1"/>
  <c r="W2248" i="5"/>
  <c r="Z2248" i="5" s="1"/>
  <c r="S2383" i="5"/>
  <c r="T2383" i="5" s="1"/>
  <c r="U2383" i="5" s="1"/>
  <c r="W61" i="5"/>
  <c r="Z61" i="5" s="1"/>
  <c r="W70" i="5"/>
  <c r="Z70" i="5" s="1"/>
  <c r="S81" i="5"/>
  <c r="W83" i="5"/>
  <c r="Z83" i="5" s="1"/>
  <c r="W345" i="5"/>
  <c r="Z345" i="5" s="1"/>
  <c r="W687" i="5"/>
  <c r="Z687" i="5" s="1"/>
  <c r="W781" i="5"/>
  <c r="Z781" i="5" s="1"/>
  <c r="W1187" i="5"/>
  <c r="Z1187" i="5" s="1"/>
  <c r="W1201" i="5"/>
  <c r="Z1201" i="5" s="1"/>
  <c r="W1210" i="5"/>
  <c r="Z1210" i="5" s="1"/>
  <c r="S1603" i="5"/>
  <c r="T1603" i="5" s="1"/>
  <c r="U1603" i="5" s="1"/>
  <c r="W1764" i="5"/>
  <c r="Z1764" i="5" s="1"/>
  <c r="W1777" i="5"/>
  <c r="Z1777" i="5" s="1"/>
  <c r="W2012" i="5"/>
  <c r="Z2012" i="5" s="1"/>
  <c r="W2217" i="5"/>
  <c r="Z2217" i="5" s="1"/>
  <c r="W2378" i="5"/>
  <c r="Z2378" i="5" s="1"/>
  <c r="W2397" i="5"/>
  <c r="Z2397" i="5" s="1"/>
  <c r="S858" i="5"/>
  <c r="T858" i="5" s="1"/>
  <c r="U858" i="5" s="1"/>
  <c r="S1769" i="5"/>
  <c r="T1769" i="5" s="1"/>
  <c r="U1769" i="5" s="1"/>
  <c r="AA1769" i="5" s="1"/>
  <c r="W2251" i="5"/>
  <c r="Z2251" i="5" s="1"/>
  <c r="S2380" i="5"/>
  <c r="W2380" i="5"/>
  <c r="Z2380" i="5" s="1"/>
  <c r="W2553" i="5"/>
  <c r="Z2553" i="5" s="1"/>
  <c r="S2387" i="5"/>
  <c r="T2387" i="5" s="1"/>
  <c r="U2387" i="5" s="1"/>
  <c r="W2430" i="5"/>
  <c r="Z2430" i="5" s="1"/>
  <c r="S2444" i="5"/>
  <c r="T2444" i="5" s="1"/>
  <c r="U2444" i="5" s="1"/>
  <c r="W2578" i="5"/>
  <c r="Z2578" i="5" s="1"/>
  <c r="W2594" i="5"/>
  <c r="Z2594" i="5" s="1"/>
  <c r="W2603" i="5"/>
  <c r="Z2603" i="5" s="1"/>
  <c r="W2768" i="5"/>
  <c r="Z2768" i="5" s="1"/>
  <c r="W2772" i="5"/>
  <c r="Z2772" i="5" s="1"/>
  <c r="S3279" i="5"/>
  <c r="T3279" i="5" s="1"/>
  <c r="U3279" i="5" s="1"/>
  <c r="S3497" i="5"/>
  <c r="T3497" i="5" s="1"/>
  <c r="U3497" i="5" s="1"/>
  <c r="W3610" i="5"/>
  <c r="Z3610" i="5" s="1"/>
  <c r="W3628" i="5"/>
  <c r="Z3628" i="5" s="1"/>
  <c r="W3650" i="5"/>
  <c r="Z3650" i="5" s="1"/>
  <c r="W3701" i="5"/>
  <c r="Z3701" i="5" s="1"/>
  <c r="W3703" i="5"/>
  <c r="Z3703" i="5" s="1"/>
  <c r="W3716" i="5"/>
  <c r="Z3716" i="5" s="1"/>
  <c r="W3753" i="5"/>
  <c r="Z3753" i="5" s="1"/>
  <c r="W3760" i="5"/>
  <c r="Z3760" i="5" s="1"/>
  <c r="W3784" i="5"/>
  <c r="Z3784" i="5" s="1"/>
  <c r="W2374" i="5"/>
  <c r="Z2374" i="5" s="1"/>
  <c r="W2434" i="5"/>
  <c r="Z2434" i="5" s="1"/>
  <c r="W2686" i="5"/>
  <c r="Z2686" i="5" s="1"/>
  <c r="W2723" i="5"/>
  <c r="Z2723" i="5" s="1"/>
  <c r="W2753" i="5"/>
  <c r="Z2753" i="5" s="1"/>
  <c r="W2755" i="5"/>
  <c r="Z2755" i="5" s="1"/>
  <c r="W2759" i="5"/>
  <c r="Z2759" i="5" s="1"/>
  <c r="S2774" i="5"/>
  <c r="T2774" i="5" s="1"/>
  <c r="U2774" i="5" s="1"/>
  <c r="W2801" i="5"/>
  <c r="Z2801" i="5" s="1"/>
  <c r="W3069" i="5"/>
  <c r="Z3069" i="5" s="1"/>
  <c r="W3120" i="5"/>
  <c r="Z3120" i="5" s="1"/>
  <c r="W3203" i="5"/>
  <c r="Z3203" i="5" s="1"/>
  <c r="S3213" i="5"/>
  <c r="T3213" i="5" s="1"/>
  <c r="U3213" i="5" s="1"/>
  <c r="W3214" i="5"/>
  <c r="Z3214" i="5" s="1"/>
  <c r="W3223" i="5"/>
  <c r="Z3223" i="5" s="1"/>
  <c r="S3232" i="5"/>
  <c r="W3238" i="5"/>
  <c r="Z3238" i="5" s="1"/>
  <c r="W3273" i="5"/>
  <c r="Z3273" i="5" s="1"/>
  <c r="W3275" i="5"/>
  <c r="Z3275" i="5" s="1"/>
  <c r="W3470" i="5"/>
  <c r="Z3470" i="5" s="1"/>
  <c r="W3532" i="5"/>
  <c r="Z3532" i="5" s="1"/>
  <c r="S3534" i="5"/>
  <c r="W3540" i="5"/>
  <c r="Z3540" i="5" s="1"/>
  <c r="W3543" i="5"/>
  <c r="Z3543" i="5" s="1"/>
  <c r="W3658" i="5"/>
  <c r="Z3658" i="5" s="1"/>
  <c r="W3664" i="5"/>
  <c r="Z3664" i="5" s="1"/>
  <c r="S3699" i="5"/>
  <c r="T3699" i="5" s="1"/>
  <c r="U3699" i="5" s="1"/>
  <c r="W3755" i="5"/>
  <c r="Z3755" i="5" s="1"/>
  <c r="W3767" i="5"/>
  <c r="Z3767" i="5" s="1"/>
  <c r="W3769" i="5"/>
  <c r="Z3769" i="5" s="1"/>
  <c r="W3794" i="5"/>
  <c r="Z3794" i="5" s="1"/>
  <c r="S2575" i="5"/>
  <c r="T2575" i="5" s="1"/>
  <c r="U2575" i="5" s="1"/>
  <c r="S2582" i="5"/>
  <c r="T2582" i="5" s="1"/>
  <c r="U2582" i="5" s="1"/>
  <c r="S2639" i="5"/>
  <c r="S3260" i="5"/>
  <c r="T3260" i="5" s="1"/>
  <c r="U3260" i="5" s="1"/>
  <c r="S3373" i="5"/>
  <c r="T3373" i="5" s="1"/>
  <c r="U3373" i="5" s="1"/>
  <c r="S3607" i="5"/>
  <c r="W3827" i="5"/>
  <c r="Z3827" i="5" s="1"/>
  <c r="W3850" i="5"/>
  <c r="Z3850" i="5" s="1"/>
  <c r="W3852" i="5"/>
  <c r="Z3852" i="5" s="1"/>
  <c r="W2394" i="5"/>
  <c r="Z2394" i="5" s="1"/>
  <c r="W2403" i="5"/>
  <c r="Z2403" i="5" s="1"/>
  <c r="W2409" i="5"/>
  <c r="Z2409" i="5" s="1"/>
  <c r="W2554" i="5"/>
  <c r="Z2554" i="5" s="1"/>
  <c r="W2580" i="5"/>
  <c r="Z2580" i="5" s="1"/>
  <c r="W2656" i="5"/>
  <c r="Z2656" i="5" s="1"/>
  <c r="W2977" i="5"/>
  <c r="Z2977" i="5" s="1"/>
  <c r="W3087" i="5"/>
  <c r="Z3087" i="5" s="1"/>
  <c r="W3132" i="5"/>
  <c r="Z3132" i="5" s="1"/>
  <c r="W3219" i="5"/>
  <c r="Z3219" i="5" s="1"/>
  <c r="W3284" i="5"/>
  <c r="Z3284" i="5" s="1"/>
  <c r="W3497" i="5"/>
  <c r="Z3497" i="5" s="1"/>
  <c r="W3738" i="5"/>
  <c r="Z3738" i="5" s="1"/>
  <c r="W3860" i="5"/>
  <c r="Z3860" i="5" s="1"/>
  <c r="W3874" i="5"/>
  <c r="Z3874" i="5" s="1"/>
  <c r="W2425" i="5"/>
  <c r="Z2425" i="5" s="1"/>
  <c r="S2612" i="5"/>
  <c r="W2719" i="5"/>
  <c r="Z2719" i="5" s="1"/>
  <c r="W2743" i="5"/>
  <c r="Z2743" i="5" s="1"/>
  <c r="W2918" i="5"/>
  <c r="Z2918" i="5" s="1"/>
  <c r="S3265" i="5"/>
  <c r="T3265" i="5" s="1"/>
  <c r="U3265" i="5" s="1"/>
  <c r="S3845" i="5"/>
  <c r="S2374" i="5"/>
  <c r="T2374" i="5" s="1"/>
  <c r="S2393" i="5"/>
  <c r="S2773" i="5"/>
  <c r="T2773" i="5" s="1"/>
  <c r="U2773" i="5" s="1"/>
  <c r="W3108" i="5"/>
  <c r="Z3108" i="5" s="1"/>
  <c r="W3164" i="5"/>
  <c r="Z3164" i="5" s="1"/>
  <c r="W3213" i="5"/>
  <c r="Z3213" i="5" s="1"/>
  <c r="W3228" i="5"/>
  <c r="Z3228" i="5" s="1"/>
  <c r="W3232" i="5"/>
  <c r="Z3232" i="5" s="1"/>
  <c r="W3250" i="5"/>
  <c r="Z3250" i="5" s="1"/>
  <c r="W3371" i="5"/>
  <c r="Z3371" i="5" s="1"/>
  <c r="W3375" i="5"/>
  <c r="Z3375" i="5" s="1"/>
  <c r="W3520" i="5"/>
  <c r="Z3520" i="5" s="1"/>
  <c r="W3539" i="5"/>
  <c r="Z3539" i="5" s="1"/>
  <c r="W3577" i="5"/>
  <c r="Z3577" i="5" s="1"/>
  <c r="W3586" i="5"/>
  <c r="Z3586" i="5" s="1"/>
  <c r="W3598" i="5"/>
  <c r="Z3598" i="5" s="1"/>
  <c r="W3604" i="5"/>
  <c r="Z3604" i="5" s="1"/>
  <c r="W3634" i="5"/>
  <c r="Z3634" i="5" s="1"/>
  <c r="W3652" i="5"/>
  <c r="Z3652" i="5" s="1"/>
  <c r="W3675" i="5"/>
  <c r="Z3675" i="5" s="1"/>
  <c r="W3694" i="5"/>
  <c r="Z3694" i="5" s="1"/>
  <c r="W3724" i="5"/>
  <c r="Z3724" i="5" s="1"/>
  <c r="W3770" i="5"/>
  <c r="Z3770" i="5" s="1"/>
  <c r="S3780" i="5"/>
  <c r="T3780" i="5" s="1"/>
  <c r="U3780" i="5" s="1"/>
  <c r="W3781" i="5"/>
  <c r="Z3781" i="5" s="1"/>
  <c r="W3862" i="5"/>
  <c r="Z3862" i="5" s="1"/>
  <c r="S3864" i="5"/>
  <c r="T3864" i="5" s="1"/>
  <c r="U3864" i="5" s="1"/>
  <c r="S2574" i="5"/>
  <c r="S2585" i="5"/>
  <c r="T2585" i="5" s="1"/>
  <c r="S2657" i="5"/>
  <c r="W3081" i="5"/>
  <c r="Z3081" i="5" s="1"/>
  <c r="S3479" i="5"/>
  <c r="T3479" i="5" s="1"/>
  <c r="U3479" i="5" s="1"/>
  <c r="S3544" i="5"/>
  <c r="T3544" i="5" s="1"/>
  <c r="U3544" i="5" s="1"/>
  <c r="S3621" i="5"/>
  <c r="T3621" i="5" s="1"/>
  <c r="U3621" i="5" s="1"/>
  <c r="W3668" i="5"/>
  <c r="Z3668" i="5" s="1"/>
  <c r="W3677" i="5"/>
  <c r="Z3677" i="5" s="1"/>
  <c r="W3728" i="5"/>
  <c r="Z3728" i="5" s="1"/>
  <c r="W3859" i="5"/>
  <c r="Z3859" i="5" s="1"/>
  <c r="W3246" i="5"/>
  <c r="Z3246" i="5" s="1"/>
  <c r="W3562" i="5"/>
  <c r="Z3562" i="5" s="1"/>
  <c r="S3610" i="5"/>
  <c r="T3610" i="5" s="1"/>
  <c r="U3610" i="5" s="1"/>
  <c r="S3716" i="5"/>
  <c r="T3716" i="5" s="1"/>
  <c r="U3716" i="5" s="1"/>
  <c r="W3872" i="5"/>
  <c r="Z3872" i="5" s="1"/>
  <c r="W3877" i="5"/>
  <c r="Z3877" i="5" s="1"/>
  <c r="S2392" i="5"/>
  <c r="W2701" i="5"/>
  <c r="Z2701" i="5" s="1"/>
  <c r="W2737" i="5"/>
  <c r="Z2737" i="5" s="1"/>
  <c r="W2750" i="5"/>
  <c r="Z2750" i="5" s="1"/>
  <c r="W3099" i="5"/>
  <c r="Z3099" i="5" s="1"/>
  <c r="S3174" i="5"/>
  <c r="T3174" i="5" s="1"/>
  <c r="U3174" i="5" s="1"/>
  <c r="AA3174" i="5" s="1"/>
  <c r="W3237" i="5"/>
  <c r="Z3237" i="5" s="1"/>
  <c r="S3540" i="5"/>
  <c r="W3580" i="5"/>
  <c r="Z3580" i="5" s="1"/>
  <c r="W3759" i="5"/>
  <c r="Z3759" i="5" s="1"/>
  <c r="S2426" i="5"/>
  <c r="T2426" i="5" s="1"/>
  <c r="U2426" i="5" s="1"/>
  <c r="S2578" i="5"/>
  <c r="T2578" i="5" s="1"/>
  <c r="U2578" i="5" s="1"/>
  <c r="S2666" i="5"/>
  <c r="S3214" i="5"/>
  <c r="S3216" i="5"/>
  <c r="S3535" i="5"/>
  <c r="S3798" i="5"/>
  <c r="T3798" i="5" s="1"/>
  <c r="U3798" i="5" s="1"/>
  <c r="S3871" i="5"/>
  <c r="T3871" i="5" s="1"/>
  <c r="W3875" i="5"/>
  <c r="Z3875" i="5" s="1"/>
  <c r="S2576" i="5"/>
  <c r="T2576" i="5" s="1"/>
  <c r="U2576" i="5" s="1"/>
  <c r="W3102" i="5"/>
  <c r="Z3102" i="5" s="1"/>
  <c r="W3249" i="5"/>
  <c r="Z3249" i="5" s="1"/>
  <c r="W3461" i="5"/>
  <c r="Z3461" i="5" s="1"/>
  <c r="S3543" i="5"/>
  <c r="T3543" i="5" s="1"/>
  <c r="U3543" i="5" s="1"/>
  <c r="S3664" i="5"/>
  <c r="S2438" i="5"/>
  <c r="S3485" i="5"/>
  <c r="T3485" i="5" s="1"/>
  <c r="U3485" i="5" s="1"/>
  <c r="S3537" i="5"/>
  <c r="J249" i="1"/>
  <c r="J417" i="1"/>
  <c r="J556" i="1"/>
  <c r="J940" i="1"/>
  <c r="J788" i="1"/>
  <c r="J31" i="1"/>
  <c r="J261" i="1"/>
  <c r="J632" i="1"/>
  <c r="J267" i="1"/>
  <c r="J771" i="1"/>
  <c r="J242" i="1"/>
  <c r="J779" i="1"/>
  <c r="J368" i="1"/>
  <c r="J809" i="1"/>
  <c r="J378" i="1"/>
  <c r="J870" i="1"/>
  <c r="J499" i="1"/>
  <c r="J470" i="1"/>
  <c r="J605" i="1"/>
  <c r="J912" i="1"/>
  <c r="J75" i="1"/>
  <c r="J596" i="1"/>
  <c r="J435" i="1"/>
  <c r="J615" i="1"/>
  <c r="J298" i="1"/>
  <c r="J185" i="1"/>
  <c r="J656" i="1"/>
  <c r="J153" i="1"/>
  <c r="J220" i="1"/>
  <c r="J104" i="1"/>
  <c r="J64" i="1"/>
  <c r="J152" i="1"/>
  <c r="J288" i="1"/>
  <c r="J462" i="1"/>
  <c r="J546" i="1"/>
  <c r="S262" i="5"/>
  <c r="S269" i="5"/>
  <c r="W296" i="5"/>
  <c r="Z296" i="5" s="1"/>
  <c r="W301" i="5"/>
  <c r="Z301" i="5" s="1"/>
  <c r="W332" i="5"/>
  <c r="Z332" i="5" s="1"/>
  <c r="W337" i="5"/>
  <c r="Z337" i="5" s="1"/>
  <c r="S357" i="5"/>
  <c r="W376" i="5"/>
  <c r="Z376" i="5" s="1"/>
  <c r="W388" i="5"/>
  <c r="Z388" i="5" s="1"/>
  <c r="W430" i="5"/>
  <c r="Z430" i="5" s="1"/>
  <c r="W439" i="5"/>
  <c r="Z439" i="5" s="1"/>
  <c r="W448" i="5"/>
  <c r="Z448" i="5" s="1"/>
  <c r="W457" i="5"/>
  <c r="Z457" i="5" s="1"/>
  <c r="S474" i="5"/>
  <c r="W500" i="5"/>
  <c r="Z500" i="5" s="1"/>
  <c r="S58" i="5"/>
  <c r="W59" i="5"/>
  <c r="Z59" i="5" s="1"/>
  <c r="W68" i="5"/>
  <c r="Z68" i="5" s="1"/>
  <c r="W77" i="5"/>
  <c r="Z77" i="5" s="1"/>
  <c r="S84" i="5"/>
  <c r="S87" i="5"/>
  <c r="W93" i="5"/>
  <c r="Z93" i="5" s="1"/>
  <c r="W102" i="5"/>
  <c r="Z102" i="5" s="1"/>
  <c r="W111" i="5"/>
  <c r="Z111" i="5" s="1"/>
  <c r="W120" i="5"/>
  <c r="Z120" i="5" s="1"/>
  <c r="W129" i="5"/>
  <c r="Z129" i="5" s="1"/>
  <c r="W138" i="5"/>
  <c r="Z138" i="5" s="1"/>
  <c r="W147" i="5"/>
  <c r="Z147" i="5" s="1"/>
  <c r="W156" i="5"/>
  <c r="Z156" i="5" s="1"/>
  <c r="W165" i="5"/>
  <c r="Z165" i="5" s="1"/>
  <c r="W174" i="5"/>
  <c r="Z174" i="5" s="1"/>
  <c r="W183" i="5"/>
  <c r="Z183" i="5" s="1"/>
  <c r="W192" i="5"/>
  <c r="Z192" i="5" s="1"/>
  <c r="W201" i="5"/>
  <c r="Z201" i="5" s="1"/>
  <c r="W210" i="5"/>
  <c r="Z210" i="5" s="1"/>
  <c r="W219" i="5"/>
  <c r="Z219" i="5" s="1"/>
  <c r="W228" i="5"/>
  <c r="Z228" i="5" s="1"/>
  <c r="W237" i="5"/>
  <c r="Z237" i="5" s="1"/>
  <c r="W246" i="5"/>
  <c r="Z246" i="5" s="1"/>
  <c r="W255" i="5"/>
  <c r="Z255" i="5" s="1"/>
  <c r="W264" i="5"/>
  <c r="Z264" i="5" s="1"/>
  <c r="W275" i="5"/>
  <c r="Z275" i="5" s="1"/>
  <c r="W280" i="5"/>
  <c r="Z280" i="5" s="1"/>
  <c r="W291" i="5"/>
  <c r="Z291" i="5" s="1"/>
  <c r="S300" i="5"/>
  <c r="W311" i="5"/>
  <c r="Z311" i="5" s="1"/>
  <c r="W316" i="5"/>
  <c r="Z316" i="5" s="1"/>
  <c r="W327" i="5"/>
  <c r="Z327" i="5" s="1"/>
  <c r="S336" i="5"/>
  <c r="T336" i="5" s="1"/>
  <c r="W347" i="5"/>
  <c r="Z347" i="5" s="1"/>
  <c r="W352" i="5"/>
  <c r="Z352" i="5" s="1"/>
  <c r="W363" i="5"/>
  <c r="Z363" i="5" s="1"/>
  <c r="W495" i="5"/>
  <c r="Z495" i="5" s="1"/>
  <c r="W508" i="5"/>
  <c r="Z508" i="5" s="1"/>
  <c r="W513" i="5"/>
  <c r="Z513" i="5" s="1"/>
  <c r="S55" i="5"/>
  <c r="T55" i="5" s="1"/>
  <c r="S64" i="5"/>
  <c r="S73" i="5"/>
  <c r="T73" i="5" s="1"/>
  <c r="S83" i="5"/>
  <c r="S86" i="5"/>
  <c r="S89" i="5"/>
  <c r="S90" i="5"/>
  <c r="T90" i="5" s="1"/>
  <c r="W92" i="5"/>
  <c r="Z92" i="5" s="1"/>
  <c r="S99" i="5"/>
  <c r="W101" i="5"/>
  <c r="Z101" i="5" s="1"/>
  <c r="S101" i="5"/>
  <c r="S108" i="5"/>
  <c r="T108" i="5" s="1"/>
  <c r="W110" i="5"/>
  <c r="Z110" i="5" s="1"/>
  <c r="S117" i="5"/>
  <c r="T117" i="5" s="1"/>
  <c r="W119" i="5"/>
  <c r="Z119" i="5" s="1"/>
  <c r="S126" i="5"/>
  <c r="W128" i="5"/>
  <c r="Z128" i="5" s="1"/>
  <c r="S135" i="5"/>
  <c r="T135" i="5" s="1"/>
  <c r="W137" i="5"/>
  <c r="Z137" i="5" s="1"/>
  <c r="S144" i="5"/>
  <c r="W146" i="5"/>
  <c r="Z146" i="5" s="1"/>
  <c r="S153" i="5"/>
  <c r="W155" i="5"/>
  <c r="Z155" i="5" s="1"/>
  <c r="S162" i="5"/>
  <c r="T162" i="5" s="1"/>
  <c r="W164" i="5"/>
  <c r="Z164" i="5" s="1"/>
  <c r="S171" i="5"/>
  <c r="T171" i="5" s="1"/>
  <c r="W173" i="5"/>
  <c r="Z173" i="5" s="1"/>
  <c r="S180" i="5"/>
  <c r="W182" i="5"/>
  <c r="Z182" i="5" s="1"/>
  <c r="S189" i="5"/>
  <c r="W191" i="5"/>
  <c r="Z191" i="5" s="1"/>
  <c r="S198" i="5"/>
  <c r="T198" i="5" s="1"/>
  <c r="W200" i="5"/>
  <c r="Z200" i="5" s="1"/>
  <c r="S207" i="5"/>
  <c r="W209" i="5"/>
  <c r="Z209" i="5" s="1"/>
  <c r="S216" i="5"/>
  <c r="T216" i="5" s="1"/>
  <c r="W218" i="5"/>
  <c r="Z218" i="5" s="1"/>
  <c r="S225" i="5"/>
  <c r="T225" i="5" s="1"/>
  <c r="W227" i="5"/>
  <c r="Z227" i="5" s="1"/>
  <c r="S234" i="5"/>
  <c r="W236" i="5"/>
  <c r="Z236" i="5" s="1"/>
  <c r="S243" i="5"/>
  <c r="T243" i="5" s="1"/>
  <c r="W245" i="5"/>
  <c r="Z245" i="5" s="1"/>
  <c r="S245" i="5"/>
  <c r="S252" i="5"/>
  <c r="W254" i="5"/>
  <c r="Z254" i="5" s="1"/>
  <c r="S254" i="5"/>
  <c r="S261" i="5"/>
  <c r="W263" i="5"/>
  <c r="Z263" i="5" s="1"/>
  <c r="S279" i="5"/>
  <c r="W290" i="5"/>
  <c r="Z290" i="5" s="1"/>
  <c r="W295" i="5"/>
  <c r="Z295" i="5" s="1"/>
  <c r="S315" i="5"/>
  <c r="T315" i="5" s="1"/>
  <c r="W326" i="5"/>
  <c r="Z326" i="5" s="1"/>
  <c r="W331" i="5"/>
  <c r="Z331" i="5" s="1"/>
  <c r="S351" i="5"/>
  <c r="W362" i="5"/>
  <c r="Z362" i="5" s="1"/>
  <c r="W367" i="5"/>
  <c r="Z367" i="5" s="1"/>
  <c r="W372" i="5"/>
  <c r="Z372" i="5" s="1"/>
  <c r="W384" i="5"/>
  <c r="Z384" i="5" s="1"/>
  <c r="S412" i="5"/>
  <c r="W503" i="5"/>
  <c r="Z503" i="5" s="1"/>
  <c r="W91" i="5"/>
  <c r="Z91" i="5" s="1"/>
  <c r="S98" i="5"/>
  <c r="W100" i="5"/>
  <c r="Z100" i="5" s="1"/>
  <c r="W109" i="5"/>
  <c r="Z109" i="5" s="1"/>
  <c r="W118" i="5"/>
  <c r="Z118" i="5" s="1"/>
  <c r="W127" i="5"/>
  <c r="Z127" i="5" s="1"/>
  <c r="W136" i="5"/>
  <c r="Z136" i="5" s="1"/>
  <c r="W145" i="5"/>
  <c r="Z145" i="5" s="1"/>
  <c r="S152" i="5"/>
  <c r="W154" i="5"/>
  <c r="Z154" i="5" s="1"/>
  <c r="W163" i="5"/>
  <c r="Z163" i="5" s="1"/>
  <c r="W172" i="5"/>
  <c r="Z172" i="5" s="1"/>
  <c r="W181" i="5"/>
  <c r="Z181" i="5" s="1"/>
  <c r="W190" i="5"/>
  <c r="Z190" i="5" s="1"/>
  <c r="W199" i="5"/>
  <c r="Z199" i="5" s="1"/>
  <c r="S206" i="5"/>
  <c r="W208" i="5"/>
  <c r="Z208" i="5" s="1"/>
  <c r="W217" i="5"/>
  <c r="Z217" i="5" s="1"/>
  <c r="W226" i="5"/>
  <c r="Z226" i="5" s="1"/>
  <c r="W235" i="5"/>
  <c r="Z235" i="5" s="1"/>
  <c r="W244" i="5"/>
  <c r="Z244" i="5" s="1"/>
  <c r="W253" i="5"/>
  <c r="Z253" i="5" s="1"/>
  <c r="S253" i="5"/>
  <c r="W262" i="5"/>
  <c r="Z262" i="5" s="1"/>
  <c r="W269" i="5"/>
  <c r="Z269" i="5" s="1"/>
  <c r="W274" i="5"/>
  <c r="Z274" i="5" s="1"/>
  <c r="W305" i="5"/>
  <c r="Z305" i="5" s="1"/>
  <c r="W310" i="5"/>
  <c r="Z310" i="5" s="1"/>
  <c r="S310" i="5"/>
  <c r="S330" i="5"/>
  <c r="W341" i="5"/>
  <c r="Z341" i="5" s="1"/>
  <c r="W346" i="5"/>
  <c r="Z346" i="5" s="1"/>
  <c r="S366" i="5"/>
  <c r="W379" i="5"/>
  <c r="Z379" i="5" s="1"/>
  <c r="W391" i="5"/>
  <c r="Z391" i="5" s="1"/>
  <c r="W400" i="5"/>
  <c r="Z400" i="5" s="1"/>
  <c r="W406" i="5"/>
  <c r="Z406" i="5" s="1"/>
  <c r="W412" i="5"/>
  <c r="Z412" i="5" s="1"/>
  <c r="W418" i="5"/>
  <c r="Z418" i="5" s="1"/>
  <c r="W426" i="5"/>
  <c r="Z426" i="5" s="1"/>
  <c r="S433" i="5"/>
  <c r="W435" i="5"/>
  <c r="Z435" i="5" s="1"/>
  <c r="W444" i="5"/>
  <c r="Z444" i="5" s="1"/>
  <c r="W453" i="5"/>
  <c r="Z453" i="5" s="1"/>
  <c r="W493" i="5"/>
  <c r="Z493" i="5" s="1"/>
  <c r="W498" i="5"/>
  <c r="Z498" i="5" s="1"/>
  <c r="W511" i="5"/>
  <c r="Z511" i="5" s="1"/>
  <c r="S273" i="5"/>
  <c r="W284" i="5"/>
  <c r="Z284" i="5" s="1"/>
  <c r="S284" i="5"/>
  <c r="W289" i="5"/>
  <c r="Z289" i="5" s="1"/>
  <c r="W320" i="5"/>
  <c r="Z320" i="5" s="1"/>
  <c r="W325" i="5"/>
  <c r="Z325" i="5" s="1"/>
  <c r="S345" i="5"/>
  <c r="T345" i="5" s="1"/>
  <c r="S355" i="5"/>
  <c r="W356" i="5"/>
  <c r="Z356" i="5" s="1"/>
  <c r="W361" i="5"/>
  <c r="Z361" i="5" s="1"/>
  <c r="W402" i="5"/>
  <c r="Z402" i="5" s="1"/>
  <c r="W408" i="5"/>
  <c r="Z408" i="5" s="1"/>
  <c r="W414" i="5"/>
  <c r="Z414" i="5" s="1"/>
  <c r="S414" i="5"/>
  <c r="T414" i="5" s="1"/>
  <c r="W420" i="5"/>
  <c r="Z420" i="5" s="1"/>
  <c r="W424" i="5"/>
  <c r="Z424" i="5" s="1"/>
  <c r="W433" i="5"/>
  <c r="Z433" i="5" s="1"/>
  <c r="W442" i="5"/>
  <c r="Z442" i="5" s="1"/>
  <c r="W451" i="5"/>
  <c r="Z451" i="5" s="1"/>
  <c r="W466" i="5"/>
  <c r="Z466" i="5" s="1"/>
  <c r="S477" i="5"/>
  <c r="W506" i="5"/>
  <c r="Z506" i="5" s="1"/>
  <c r="S7" i="5"/>
  <c r="S31" i="5"/>
  <c r="S43" i="5"/>
  <c r="S52" i="5"/>
  <c r="S56" i="5"/>
  <c r="S57" i="5"/>
  <c r="W62" i="5"/>
  <c r="Z62" i="5" s="1"/>
  <c r="T64" i="5"/>
  <c r="S65" i="5"/>
  <c r="S66" i="5"/>
  <c r="S67" i="5"/>
  <c r="W71" i="5"/>
  <c r="Z71" i="5" s="1"/>
  <c r="S75" i="5"/>
  <c r="S76" i="5"/>
  <c r="T76" i="5" s="1"/>
  <c r="W80" i="5"/>
  <c r="Z80" i="5" s="1"/>
  <c r="W82" i="5"/>
  <c r="Z82" i="5" s="1"/>
  <c r="W85" i="5"/>
  <c r="Z85" i="5" s="1"/>
  <c r="W88" i="5"/>
  <c r="Z88" i="5" s="1"/>
  <c r="W90" i="5"/>
  <c r="Z90" i="5" s="1"/>
  <c r="W99" i="5"/>
  <c r="Z99" i="5" s="1"/>
  <c r="W108" i="5"/>
  <c r="Z108" i="5" s="1"/>
  <c r="W117" i="5"/>
  <c r="Z117" i="5" s="1"/>
  <c r="W126" i="5"/>
  <c r="Z126" i="5" s="1"/>
  <c r="W135" i="5"/>
  <c r="Z135" i="5" s="1"/>
  <c r="W144" i="5"/>
  <c r="Z144" i="5" s="1"/>
  <c r="W153" i="5"/>
  <c r="Z153" i="5" s="1"/>
  <c r="W162" i="5"/>
  <c r="Z162" i="5" s="1"/>
  <c r="W171" i="5"/>
  <c r="Z171" i="5" s="1"/>
  <c r="W180" i="5"/>
  <c r="Z180" i="5" s="1"/>
  <c r="W189" i="5"/>
  <c r="Z189" i="5" s="1"/>
  <c r="W198" i="5"/>
  <c r="Z198" i="5" s="1"/>
  <c r="W207" i="5"/>
  <c r="Z207" i="5" s="1"/>
  <c r="W216" i="5"/>
  <c r="Z216" i="5" s="1"/>
  <c r="W225" i="5"/>
  <c r="Z225" i="5" s="1"/>
  <c r="W234" i="5"/>
  <c r="Z234" i="5" s="1"/>
  <c r="W243" i="5"/>
  <c r="Z243" i="5" s="1"/>
  <c r="W252" i="5"/>
  <c r="Z252" i="5" s="1"/>
  <c r="W261" i="5"/>
  <c r="Z261" i="5" s="1"/>
  <c r="W268" i="5"/>
  <c r="Z268" i="5" s="1"/>
  <c r="W279" i="5"/>
  <c r="Z279" i="5" s="1"/>
  <c r="S283" i="5"/>
  <c r="T283" i="5" s="1"/>
  <c r="W299" i="5"/>
  <c r="Z299" i="5" s="1"/>
  <c r="W304" i="5"/>
  <c r="Z304" i="5" s="1"/>
  <c r="W315" i="5"/>
  <c r="Z315" i="5" s="1"/>
  <c r="S324" i="5"/>
  <c r="W335" i="5"/>
  <c r="Z335" i="5" s="1"/>
  <c r="W340" i="5"/>
  <c r="Z340" i="5" s="1"/>
  <c r="W351" i="5"/>
  <c r="Z351" i="5" s="1"/>
  <c r="S360" i="5"/>
  <c r="W375" i="5"/>
  <c r="Z375" i="5" s="1"/>
  <c r="W387" i="5"/>
  <c r="Z387" i="5" s="1"/>
  <c r="W462" i="5"/>
  <c r="Z462" i="5" s="1"/>
  <c r="S462" i="5"/>
  <c r="W496" i="5"/>
  <c r="Z496" i="5" s="1"/>
  <c r="W501" i="5"/>
  <c r="Z501" i="5" s="1"/>
  <c r="W514" i="5"/>
  <c r="Z514" i="5" s="1"/>
  <c r="S96" i="5"/>
  <c r="W98" i="5"/>
  <c r="Z98" i="5" s="1"/>
  <c r="W107" i="5"/>
  <c r="Z107" i="5" s="1"/>
  <c r="S107" i="5"/>
  <c r="W116" i="5"/>
  <c r="Z116" i="5" s="1"/>
  <c r="W125" i="5"/>
  <c r="Z125" i="5" s="1"/>
  <c r="W134" i="5"/>
  <c r="Z134" i="5" s="1"/>
  <c r="S134" i="5"/>
  <c r="S141" i="5"/>
  <c r="W143" i="5"/>
  <c r="Z143" i="5" s="1"/>
  <c r="S143" i="5"/>
  <c r="S150" i="5"/>
  <c r="W152" i="5"/>
  <c r="Z152" i="5" s="1"/>
  <c r="W161" i="5"/>
  <c r="Z161" i="5" s="1"/>
  <c r="W170" i="5"/>
  <c r="Z170" i="5" s="1"/>
  <c r="S177" i="5"/>
  <c r="W179" i="5"/>
  <c r="Z179" i="5" s="1"/>
  <c r="S186" i="5"/>
  <c r="W188" i="5"/>
  <c r="Z188" i="5" s="1"/>
  <c r="S188" i="5"/>
  <c r="W197" i="5"/>
  <c r="Z197" i="5" s="1"/>
  <c r="S197" i="5"/>
  <c r="W206" i="5"/>
  <c r="Z206" i="5" s="1"/>
  <c r="W215" i="5"/>
  <c r="Z215" i="5" s="1"/>
  <c r="S215" i="5"/>
  <c r="W224" i="5"/>
  <c r="Z224" i="5" s="1"/>
  <c r="S224" i="5"/>
  <c r="W233" i="5"/>
  <c r="Z233" i="5" s="1"/>
  <c r="S240" i="5"/>
  <c r="W242" i="5"/>
  <c r="Z242" i="5" s="1"/>
  <c r="S242" i="5"/>
  <c r="S249" i="5"/>
  <c r="W251" i="5"/>
  <c r="Z251" i="5" s="1"/>
  <c r="S258" i="5"/>
  <c r="W260" i="5"/>
  <c r="Z260" i="5" s="1"/>
  <c r="S267" i="5"/>
  <c r="W278" i="5"/>
  <c r="Z278" i="5" s="1"/>
  <c r="W283" i="5"/>
  <c r="Z283" i="5" s="1"/>
  <c r="S303" i="5"/>
  <c r="W314" i="5"/>
  <c r="Z314" i="5" s="1"/>
  <c r="W319" i="5"/>
  <c r="Z319" i="5" s="1"/>
  <c r="S319" i="5"/>
  <c r="S339" i="5"/>
  <c r="W350" i="5"/>
  <c r="Z350" i="5" s="1"/>
  <c r="W355" i="5"/>
  <c r="Z355" i="5" s="1"/>
  <c r="W370" i="5"/>
  <c r="Z370" i="5" s="1"/>
  <c r="W382" i="5"/>
  <c r="Z382" i="5" s="1"/>
  <c r="W394" i="5"/>
  <c r="Z394" i="5" s="1"/>
  <c r="W509" i="5"/>
  <c r="Z509" i="5" s="1"/>
  <c r="S6" i="5"/>
  <c r="S18" i="5"/>
  <c r="S30" i="5"/>
  <c r="W55" i="5"/>
  <c r="Z55" i="5" s="1"/>
  <c r="W64" i="5"/>
  <c r="Z64" i="5" s="1"/>
  <c r="S68" i="5"/>
  <c r="W73" i="5"/>
  <c r="Z73" i="5" s="1"/>
  <c r="W97" i="5"/>
  <c r="Z97" i="5" s="1"/>
  <c r="S97" i="5"/>
  <c r="W106" i="5"/>
  <c r="Z106" i="5" s="1"/>
  <c r="W115" i="5"/>
  <c r="Z115" i="5" s="1"/>
  <c r="S122" i="5"/>
  <c r="W124" i="5"/>
  <c r="Z124" i="5" s="1"/>
  <c r="S124" i="5"/>
  <c r="W133" i="5"/>
  <c r="Z133" i="5" s="1"/>
  <c r="S133" i="5"/>
  <c r="W142" i="5"/>
  <c r="Z142" i="5" s="1"/>
  <c r="W151" i="5"/>
  <c r="Z151" i="5" s="1"/>
  <c r="W160" i="5"/>
  <c r="Z160" i="5" s="1"/>
  <c r="S160" i="5"/>
  <c r="W169" i="5"/>
  <c r="Z169" i="5" s="1"/>
  <c r="W178" i="5"/>
  <c r="Z178" i="5" s="1"/>
  <c r="W187" i="5"/>
  <c r="Z187" i="5" s="1"/>
  <c r="S187" i="5"/>
  <c r="W196" i="5"/>
  <c r="Z196" i="5" s="1"/>
  <c r="S196" i="5"/>
  <c r="W205" i="5"/>
  <c r="Z205" i="5" s="1"/>
  <c r="S205" i="5"/>
  <c r="W214" i="5"/>
  <c r="Z214" i="5" s="1"/>
  <c r="W223" i="5"/>
  <c r="Z223" i="5" s="1"/>
  <c r="S230" i="5"/>
  <c r="W232" i="5"/>
  <c r="Z232" i="5" s="1"/>
  <c r="S232" i="5"/>
  <c r="W241" i="5"/>
  <c r="Z241" i="5" s="1"/>
  <c r="S241" i="5"/>
  <c r="W250" i="5"/>
  <c r="Z250" i="5" s="1"/>
  <c r="W259" i="5"/>
  <c r="Z259" i="5" s="1"/>
  <c r="S259" i="5"/>
  <c r="W273" i="5"/>
  <c r="Z273" i="5" s="1"/>
  <c r="W293" i="5"/>
  <c r="Z293" i="5" s="1"/>
  <c r="W298" i="5"/>
  <c r="Z298" i="5" s="1"/>
  <c r="W309" i="5"/>
  <c r="Z309" i="5" s="1"/>
  <c r="S318" i="5"/>
  <c r="T318" i="5" s="1"/>
  <c r="W329" i="5"/>
  <c r="Z329" i="5" s="1"/>
  <c r="S329" i="5"/>
  <c r="W334" i="5"/>
  <c r="Z334" i="5" s="1"/>
  <c r="S364" i="5"/>
  <c r="T364" i="5" s="1"/>
  <c r="W365" i="5"/>
  <c r="Z365" i="5" s="1"/>
  <c r="W429" i="5"/>
  <c r="Z429" i="5" s="1"/>
  <c r="S434" i="5"/>
  <c r="W438" i="5"/>
  <c r="Z438" i="5" s="1"/>
  <c r="S438" i="5"/>
  <c r="W447" i="5"/>
  <c r="Z447" i="5" s="1"/>
  <c r="W456" i="5"/>
  <c r="Z456" i="5" s="1"/>
  <c r="W475" i="5"/>
  <c r="Z475" i="5" s="1"/>
  <c r="W499" i="5"/>
  <c r="Z499" i="5" s="1"/>
  <c r="W504" i="5"/>
  <c r="Z504" i="5" s="1"/>
  <c r="S102" i="5"/>
  <c r="T102" i="5" s="1"/>
  <c r="S148" i="5"/>
  <c r="S210" i="5"/>
  <c r="T210" i="5" s="1"/>
  <c r="S229" i="5"/>
  <c r="W272" i="5"/>
  <c r="Z272" i="5" s="1"/>
  <c r="S272" i="5"/>
  <c r="W277" i="5"/>
  <c r="Z277" i="5" s="1"/>
  <c r="S297" i="5"/>
  <c r="W308" i="5"/>
  <c r="Z308" i="5" s="1"/>
  <c r="W313" i="5"/>
  <c r="Z313" i="5" s="1"/>
  <c r="W344" i="5"/>
  <c r="Z344" i="5" s="1"/>
  <c r="W349" i="5"/>
  <c r="Z349" i="5" s="1"/>
  <c r="W397" i="5"/>
  <c r="Z397" i="5" s="1"/>
  <c r="S421" i="5"/>
  <c r="W427" i="5"/>
  <c r="Z427" i="5" s="1"/>
  <c r="W436" i="5"/>
  <c r="Z436" i="5" s="1"/>
  <c r="W445" i="5"/>
  <c r="Z445" i="5" s="1"/>
  <c r="W454" i="5"/>
  <c r="Z454" i="5" s="1"/>
  <c r="S486" i="5"/>
  <c r="W494" i="5"/>
  <c r="Z494" i="5" s="1"/>
  <c r="W512" i="5"/>
  <c r="Z512" i="5" s="1"/>
  <c r="S38" i="5"/>
  <c r="S50" i="5"/>
  <c r="S53" i="5"/>
  <c r="S59" i="5"/>
  <c r="S60" i="5"/>
  <c r="S61" i="5"/>
  <c r="S70" i="5"/>
  <c r="S77" i="5"/>
  <c r="T77" i="5" s="1"/>
  <c r="S78" i="5"/>
  <c r="S79" i="5"/>
  <c r="W287" i="5"/>
  <c r="Z287" i="5" s="1"/>
  <c r="S287" i="5"/>
  <c r="W292" i="5"/>
  <c r="Z292" i="5" s="1"/>
  <c r="S296" i="5"/>
  <c r="S312" i="5"/>
  <c r="W323" i="5"/>
  <c r="Z323" i="5" s="1"/>
  <c r="W328" i="5"/>
  <c r="Z328" i="5" s="1"/>
  <c r="S332" i="5"/>
  <c r="W359" i="5"/>
  <c r="Z359" i="5" s="1"/>
  <c r="W364" i="5"/>
  <c r="Z364" i="5" s="1"/>
  <c r="W373" i="5"/>
  <c r="Z373" i="5" s="1"/>
  <c r="S373" i="5"/>
  <c r="W385" i="5"/>
  <c r="Z385" i="5" s="1"/>
  <c r="S385" i="5"/>
  <c r="W403" i="5"/>
  <c r="Z403" i="5" s="1"/>
  <c r="W409" i="5"/>
  <c r="Z409" i="5" s="1"/>
  <c r="W415" i="5"/>
  <c r="Z415" i="5" s="1"/>
  <c r="W421" i="5"/>
  <c r="Z421" i="5" s="1"/>
  <c r="W502" i="5"/>
  <c r="Z502" i="5" s="1"/>
  <c r="W507" i="5"/>
  <c r="Z507" i="5" s="1"/>
  <c r="W95" i="5"/>
  <c r="Z95" i="5" s="1"/>
  <c r="W104" i="5"/>
  <c r="Z104" i="5" s="1"/>
  <c r="S104" i="5"/>
  <c r="W113" i="5"/>
  <c r="Z113" i="5" s="1"/>
  <c r="S113" i="5"/>
  <c r="S120" i="5"/>
  <c r="W122" i="5"/>
  <c r="Z122" i="5" s="1"/>
  <c r="S129" i="5"/>
  <c r="W131" i="5"/>
  <c r="Z131" i="5" s="1"/>
  <c r="W140" i="5"/>
  <c r="Z140" i="5" s="1"/>
  <c r="S140" i="5"/>
  <c r="S147" i="5"/>
  <c r="W149" i="5"/>
  <c r="Z149" i="5" s="1"/>
  <c r="S156" i="5"/>
  <c r="T156" i="5" s="1"/>
  <c r="W158" i="5"/>
  <c r="Z158" i="5" s="1"/>
  <c r="S158" i="5"/>
  <c r="W167" i="5"/>
  <c r="Z167" i="5" s="1"/>
  <c r="S174" i="5"/>
  <c r="W176" i="5"/>
  <c r="Z176" i="5" s="1"/>
  <c r="S183" i="5"/>
  <c r="T183" i="5" s="1"/>
  <c r="W185" i="5"/>
  <c r="Z185" i="5" s="1"/>
  <c r="S185" i="5"/>
  <c r="S192" i="5"/>
  <c r="W194" i="5"/>
  <c r="Z194" i="5" s="1"/>
  <c r="W203" i="5"/>
  <c r="Z203" i="5" s="1"/>
  <c r="W212" i="5"/>
  <c r="Z212" i="5" s="1"/>
  <c r="S212" i="5"/>
  <c r="W221" i="5"/>
  <c r="Z221" i="5" s="1"/>
  <c r="S221" i="5"/>
  <c r="S228" i="5"/>
  <c r="W230" i="5"/>
  <c r="Z230" i="5" s="1"/>
  <c r="S237" i="5"/>
  <c r="W239" i="5"/>
  <c r="Z239" i="5" s="1"/>
  <c r="W248" i="5"/>
  <c r="Z248" i="5" s="1"/>
  <c r="S248" i="5"/>
  <c r="S255" i="5"/>
  <c r="W257" i="5"/>
  <c r="Z257" i="5" s="1"/>
  <c r="S264" i="5"/>
  <c r="W266" i="5"/>
  <c r="Z266" i="5" s="1"/>
  <c r="S266" i="5"/>
  <c r="W271" i="5"/>
  <c r="Z271" i="5" s="1"/>
  <c r="S301" i="5"/>
  <c r="W302" i="5"/>
  <c r="Z302" i="5" s="1"/>
  <c r="W307" i="5"/>
  <c r="Z307" i="5" s="1"/>
  <c r="S311" i="5"/>
  <c r="S337" i="5"/>
  <c r="T337" i="5" s="1"/>
  <c r="W338" i="5"/>
  <c r="Z338" i="5" s="1"/>
  <c r="W343" i="5"/>
  <c r="Z343" i="5" s="1"/>
  <c r="S376" i="5"/>
  <c r="W399" i="5"/>
  <c r="Z399" i="5" s="1"/>
  <c r="S399" i="5"/>
  <c r="T399" i="5" s="1"/>
  <c r="W405" i="5"/>
  <c r="Z405" i="5" s="1"/>
  <c r="W411" i="5"/>
  <c r="Z411" i="5" s="1"/>
  <c r="W417" i="5"/>
  <c r="Z417" i="5" s="1"/>
  <c r="W423" i="5"/>
  <c r="Z423" i="5" s="1"/>
  <c r="W497" i="5"/>
  <c r="Z497" i="5" s="1"/>
  <c r="W515" i="5"/>
  <c r="Z515" i="5" s="1"/>
  <c r="S71" i="5"/>
  <c r="S80" i="5"/>
  <c r="S92" i="5"/>
  <c r="W94" i="5"/>
  <c r="Z94" i="5" s="1"/>
  <c r="S94" i="5"/>
  <c r="W103" i="5"/>
  <c r="Z103" i="5" s="1"/>
  <c r="S110" i="5"/>
  <c r="W112" i="5"/>
  <c r="Z112" i="5" s="1"/>
  <c r="S119" i="5"/>
  <c r="W121" i="5"/>
  <c r="Z121" i="5" s="1"/>
  <c r="S121" i="5"/>
  <c r="S127" i="5"/>
  <c r="S128" i="5"/>
  <c r="W130" i="5"/>
  <c r="Z130" i="5" s="1"/>
  <c r="S137" i="5"/>
  <c r="W139" i="5"/>
  <c r="Z139" i="5" s="1"/>
  <c r="S139" i="5"/>
  <c r="S146" i="5"/>
  <c r="W148" i="5"/>
  <c r="Z148" i="5" s="1"/>
  <c r="S155" i="5"/>
  <c r="W157" i="5"/>
  <c r="Z157" i="5" s="1"/>
  <c r="S163" i="5"/>
  <c r="S164" i="5"/>
  <c r="W166" i="5"/>
  <c r="Z166" i="5" s="1"/>
  <c r="S172" i="5"/>
  <c r="S173" i="5"/>
  <c r="W175" i="5"/>
  <c r="Z175" i="5" s="1"/>
  <c r="S181" i="5"/>
  <c r="S182" i="5"/>
  <c r="W184" i="5"/>
  <c r="Z184" i="5" s="1"/>
  <c r="S191" i="5"/>
  <c r="W193" i="5"/>
  <c r="Z193" i="5" s="1"/>
  <c r="S193" i="5"/>
  <c r="S199" i="5"/>
  <c r="S200" i="5"/>
  <c r="W202" i="5"/>
  <c r="Z202" i="5" s="1"/>
  <c r="S208" i="5"/>
  <c r="S209" i="5"/>
  <c r="W211" i="5"/>
  <c r="Z211" i="5" s="1"/>
  <c r="S211" i="5"/>
  <c r="S217" i="5"/>
  <c r="W220" i="5"/>
  <c r="Z220" i="5" s="1"/>
  <c r="S226" i="5"/>
  <c r="S227" i="5"/>
  <c r="W229" i="5"/>
  <c r="Z229" i="5" s="1"/>
  <c r="W238" i="5"/>
  <c r="Z238" i="5" s="1"/>
  <c r="W247" i="5"/>
  <c r="Z247" i="5" s="1"/>
  <c r="W256" i="5"/>
  <c r="Z256" i="5" s="1"/>
  <c r="S263" i="5"/>
  <c r="W265" i="5"/>
  <c r="Z265" i="5" s="1"/>
  <c r="S270" i="5"/>
  <c r="S280" i="5"/>
  <c r="W281" i="5"/>
  <c r="Z281" i="5" s="1"/>
  <c r="S281" i="5"/>
  <c r="S285" i="5"/>
  <c r="W286" i="5"/>
  <c r="Z286" i="5" s="1"/>
  <c r="S290" i="5"/>
  <c r="S316" i="5"/>
  <c r="W317" i="5"/>
  <c r="Z317" i="5" s="1"/>
  <c r="W322" i="5"/>
  <c r="Z322" i="5" s="1"/>
  <c r="S326" i="5"/>
  <c r="S342" i="5"/>
  <c r="S352" i="5"/>
  <c r="W353" i="5"/>
  <c r="Z353" i="5" s="1"/>
  <c r="W358" i="5"/>
  <c r="Z358" i="5" s="1"/>
  <c r="S430" i="5"/>
  <c r="T430" i="5" s="1"/>
  <c r="W432" i="5"/>
  <c r="Z432" i="5" s="1"/>
  <c r="S432" i="5"/>
  <c r="W441" i="5"/>
  <c r="Z441" i="5" s="1"/>
  <c r="W450" i="5"/>
  <c r="Z450" i="5" s="1"/>
  <c r="S455" i="5"/>
  <c r="S457" i="5"/>
  <c r="W459" i="5"/>
  <c r="Z459" i="5" s="1"/>
  <c r="S459" i="5"/>
  <c r="W484" i="5"/>
  <c r="Z484" i="5" s="1"/>
  <c r="W505" i="5"/>
  <c r="Z505" i="5" s="1"/>
  <c r="W510" i="5"/>
  <c r="Z510" i="5" s="1"/>
  <c r="S469" i="5"/>
  <c r="T469" i="5" s="1"/>
  <c r="S555" i="5"/>
  <c r="W577" i="5"/>
  <c r="Z577" i="5" s="1"/>
  <c r="W589" i="5"/>
  <c r="Z589" i="5" s="1"/>
  <c r="W594" i="5"/>
  <c r="Z594" i="5" s="1"/>
  <c r="W601" i="5"/>
  <c r="Z601" i="5" s="1"/>
  <c r="W606" i="5"/>
  <c r="Z606" i="5" s="1"/>
  <c r="W613" i="5"/>
  <c r="Z613" i="5" s="1"/>
  <c r="W618" i="5"/>
  <c r="Z618" i="5" s="1"/>
  <c r="W625" i="5"/>
  <c r="Z625" i="5" s="1"/>
  <c r="W630" i="5"/>
  <c r="Z630" i="5" s="1"/>
  <c r="W637" i="5"/>
  <c r="Z637" i="5" s="1"/>
  <c r="W642" i="5"/>
  <c r="Z642" i="5" s="1"/>
  <c r="W666" i="5"/>
  <c r="Z666" i="5" s="1"/>
  <c r="S466" i="5"/>
  <c r="W471" i="5"/>
  <c r="Z471" i="5" s="1"/>
  <c r="W480" i="5"/>
  <c r="Z480" i="5" s="1"/>
  <c r="W489" i="5"/>
  <c r="Z489" i="5" s="1"/>
  <c r="S493" i="5"/>
  <c r="S495" i="5"/>
  <c r="S496" i="5"/>
  <c r="T496" i="5" s="1"/>
  <c r="S498" i="5"/>
  <c r="S499" i="5"/>
  <c r="S501" i="5"/>
  <c r="S502" i="5"/>
  <c r="T502" i="5" s="1"/>
  <c r="S507" i="5"/>
  <c r="S508" i="5"/>
  <c r="T508" i="5" s="1"/>
  <c r="S511" i="5"/>
  <c r="T511" i="5" s="1"/>
  <c r="S513" i="5"/>
  <c r="S514" i="5"/>
  <c r="S516" i="5"/>
  <c r="S519" i="5"/>
  <c r="T519" i="5" s="1"/>
  <c r="S522" i="5"/>
  <c r="T522" i="5" s="1"/>
  <c r="S525" i="5"/>
  <c r="T525" i="5" s="1"/>
  <c r="S528" i="5"/>
  <c r="T528" i="5" s="1"/>
  <c r="S531" i="5"/>
  <c r="S534" i="5"/>
  <c r="S537" i="5"/>
  <c r="S540" i="5"/>
  <c r="T540" i="5" s="1"/>
  <c r="W548" i="5"/>
  <c r="Z548" i="5" s="1"/>
  <c r="W557" i="5"/>
  <c r="Z557" i="5" s="1"/>
  <c r="W580" i="5"/>
  <c r="Z580" i="5" s="1"/>
  <c r="S583" i="5"/>
  <c r="T583" i="5" s="1"/>
  <c r="S591" i="5"/>
  <c r="W596" i="5"/>
  <c r="Z596" i="5" s="1"/>
  <c r="S603" i="5"/>
  <c r="W608" i="5"/>
  <c r="Z608" i="5" s="1"/>
  <c r="S615" i="5"/>
  <c r="W620" i="5"/>
  <c r="Z620" i="5" s="1"/>
  <c r="S627" i="5"/>
  <c r="W632" i="5"/>
  <c r="Z632" i="5" s="1"/>
  <c r="W644" i="5"/>
  <c r="Z644" i="5" s="1"/>
  <c r="S648" i="5"/>
  <c r="S660" i="5"/>
  <c r="S368" i="5"/>
  <c r="S372" i="5"/>
  <c r="S375" i="5"/>
  <c r="S377" i="5"/>
  <c r="S381" i="5"/>
  <c r="T381" i="5" s="1"/>
  <c r="S384" i="5"/>
  <c r="S387" i="5"/>
  <c r="S390" i="5"/>
  <c r="S396" i="5"/>
  <c r="S402" i="5"/>
  <c r="T402" i="5" s="1"/>
  <c r="S405" i="5"/>
  <c r="T405" i="5" s="1"/>
  <c r="S408" i="5"/>
  <c r="S411" i="5"/>
  <c r="S417" i="5"/>
  <c r="T417" i="5" s="1"/>
  <c r="S420" i="5"/>
  <c r="S423" i="5"/>
  <c r="S426" i="5"/>
  <c r="S429" i="5"/>
  <c r="S435" i="5"/>
  <c r="S441" i="5"/>
  <c r="S444" i="5"/>
  <c r="S447" i="5"/>
  <c r="S450" i="5"/>
  <c r="T450" i="5" s="1"/>
  <c r="S453" i="5"/>
  <c r="T453" i="5" s="1"/>
  <c r="S456" i="5"/>
  <c r="S467" i="5"/>
  <c r="S494" i="5"/>
  <c r="S497" i="5"/>
  <c r="T497" i="5" s="1"/>
  <c r="S503" i="5"/>
  <c r="S506" i="5"/>
  <c r="S512" i="5"/>
  <c r="S515" i="5"/>
  <c r="S518" i="5"/>
  <c r="S521" i="5"/>
  <c r="T521" i="5" s="1"/>
  <c r="S524" i="5"/>
  <c r="S527" i="5"/>
  <c r="S533" i="5"/>
  <c r="S536" i="5"/>
  <c r="S539" i="5"/>
  <c r="S545" i="5"/>
  <c r="W547" i="5"/>
  <c r="Z547" i="5" s="1"/>
  <c r="S554" i="5"/>
  <c r="W556" i="5"/>
  <c r="Z556" i="5" s="1"/>
  <c r="W562" i="5"/>
  <c r="Z562" i="5" s="1"/>
  <c r="W567" i="5"/>
  <c r="Z567" i="5" s="1"/>
  <c r="W583" i="5"/>
  <c r="Z583" i="5" s="1"/>
  <c r="S586" i="5"/>
  <c r="S593" i="5"/>
  <c r="S622" i="5"/>
  <c r="S629" i="5"/>
  <c r="S641" i="5"/>
  <c r="W650" i="5"/>
  <c r="Z650" i="5" s="1"/>
  <c r="W656" i="5"/>
  <c r="Z656" i="5" s="1"/>
  <c r="W664" i="5"/>
  <c r="Z664" i="5" s="1"/>
  <c r="W669" i="5"/>
  <c r="Z669" i="5" s="1"/>
  <c r="S569" i="5"/>
  <c r="W570" i="5"/>
  <c r="Z570" i="5" s="1"/>
  <c r="W586" i="5"/>
  <c r="Z586" i="5" s="1"/>
  <c r="W591" i="5"/>
  <c r="Z591" i="5" s="1"/>
  <c r="W598" i="5"/>
  <c r="Z598" i="5" s="1"/>
  <c r="W603" i="5"/>
  <c r="Z603" i="5" s="1"/>
  <c r="W610" i="5"/>
  <c r="Z610" i="5" s="1"/>
  <c r="W615" i="5"/>
  <c r="Z615" i="5" s="1"/>
  <c r="W622" i="5"/>
  <c r="Z622" i="5" s="1"/>
  <c r="W627" i="5"/>
  <c r="Z627" i="5" s="1"/>
  <c r="W634" i="5"/>
  <c r="Z634" i="5" s="1"/>
  <c r="W639" i="5"/>
  <c r="Z639" i="5" s="1"/>
  <c r="W646" i="5"/>
  <c r="Z646" i="5" s="1"/>
  <c r="W648" i="5"/>
  <c r="Z648" i="5" s="1"/>
  <c r="W652" i="5"/>
  <c r="Z652" i="5" s="1"/>
  <c r="W654" i="5"/>
  <c r="Z654" i="5" s="1"/>
  <c r="W658" i="5"/>
  <c r="Z658" i="5" s="1"/>
  <c r="W660" i="5"/>
  <c r="Z660" i="5" s="1"/>
  <c r="W473" i="5"/>
  <c r="Z473" i="5" s="1"/>
  <c r="W482" i="5"/>
  <c r="Z482" i="5" s="1"/>
  <c r="W491" i="5"/>
  <c r="Z491" i="5" s="1"/>
  <c r="W546" i="5"/>
  <c r="Z546" i="5" s="1"/>
  <c r="W555" i="5"/>
  <c r="Z555" i="5" s="1"/>
  <c r="W573" i="5"/>
  <c r="Z573" i="5" s="1"/>
  <c r="S588" i="5"/>
  <c r="W593" i="5"/>
  <c r="Z593" i="5" s="1"/>
  <c r="W605" i="5"/>
  <c r="Z605" i="5" s="1"/>
  <c r="W617" i="5"/>
  <c r="Z617" i="5" s="1"/>
  <c r="W629" i="5"/>
  <c r="Z629" i="5" s="1"/>
  <c r="W641" i="5"/>
  <c r="Z641" i="5" s="1"/>
  <c r="W667" i="5"/>
  <c r="Z667" i="5" s="1"/>
  <c r="W672" i="5"/>
  <c r="Z672" i="5" s="1"/>
  <c r="W517" i="5"/>
  <c r="Z517" i="5" s="1"/>
  <c r="W520" i="5"/>
  <c r="Z520" i="5" s="1"/>
  <c r="W523" i="5"/>
  <c r="Z523" i="5" s="1"/>
  <c r="W526" i="5"/>
  <c r="Z526" i="5" s="1"/>
  <c r="W529" i="5"/>
  <c r="Z529" i="5" s="1"/>
  <c r="W532" i="5"/>
  <c r="Z532" i="5" s="1"/>
  <c r="W535" i="5"/>
  <c r="Z535" i="5" s="1"/>
  <c r="W538" i="5"/>
  <c r="Z538" i="5" s="1"/>
  <c r="W541" i="5"/>
  <c r="Z541" i="5" s="1"/>
  <c r="W544" i="5"/>
  <c r="Z544" i="5" s="1"/>
  <c r="W576" i="5"/>
  <c r="Z576" i="5" s="1"/>
  <c r="S590" i="5"/>
  <c r="S626" i="5"/>
  <c r="S643" i="5"/>
  <c r="T643" i="5" s="1"/>
  <c r="W516" i="5"/>
  <c r="Z516" i="5" s="1"/>
  <c r="W518" i="5"/>
  <c r="Z518" i="5" s="1"/>
  <c r="W519" i="5"/>
  <c r="Z519" i="5" s="1"/>
  <c r="W521" i="5"/>
  <c r="Z521" i="5" s="1"/>
  <c r="W522" i="5"/>
  <c r="Z522" i="5" s="1"/>
  <c r="W524" i="5"/>
  <c r="Z524" i="5" s="1"/>
  <c r="W525" i="5"/>
  <c r="Z525" i="5" s="1"/>
  <c r="W527" i="5"/>
  <c r="Z527" i="5" s="1"/>
  <c r="W528" i="5"/>
  <c r="Z528" i="5" s="1"/>
  <c r="S551" i="5"/>
  <c r="W553" i="5"/>
  <c r="Z553" i="5" s="1"/>
  <c r="S578" i="5"/>
  <c r="W579" i="5"/>
  <c r="Z579" i="5" s="1"/>
  <c r="S579" i="5"/>
  <c r="T579" i="5" s="1"/>
  <c r="W588" i="5"/>
  <c r="Z588" i="5" s="1"/>
  <c r="W595" i="5"/>
  <c r="Z595" i="5" s="1"/>
  <c r="W600" i="5"/>
  <c r="Z600" i="5" s="1"/>
  <c r="W607" i="5"/>
  <c r="Z607" i="5" s="1"/>
  <c r="W612" i="5"/>
  <c r="Z612" i="5" s="1"/>
  <c r="W619" i="5"/>
  <c r="Z619" i="5" s="1"/>
  <c r="W624" i="5"/>
  <c r="Z624" i="5" s="1"/>
  <c r="W631" i="5"/>
  <c r="Z631" i="5" s="1"/>
  <c r="W636" i="5"/>
  <c r="Z636" i="5" s="1"/>
  <c r="W643" i="5"/>
  <c r="Z643" i="5" s="1"/>
  <c r="W670" i="5"/>
  <c r="Z670" i="5" s="1"/>
  <c r="S487" i="5"/>
  <c r="W565" i="5"/>
  <c r="Z565" i="5" s="1"/>
  <c r="W582" i="5"/>
  <c r="Z582" i="5" s="1"/>
  <c r="W590" i="5"/>
  <c r="Z590" i="5" s="1"/>
  <c r="W602" i="5"/>
  <c r="Z602" i="5" s="1"/>
  <c r="W614" i="5"/>
  <c r="Z614" i="5" s="1"/>
  <c r="W626" i="5"/>
  <c r="Z626" i="5" s="1"/>
  <c r="W638" i="5"/>
  <c r="Z638" i="5" s="1"/>
  <c r="S645" i="5"/>
  <c r="W467" i="5"/>
  <c r="Z467" i="5" s="1"/>
  <c r="S470" i="5"/>
  <c r="S472" i="5"/>
  <c r="S479" i="5"/>
  <c r="S480" i="5"/>
  <c r="S481" i="5"/>
  <c r="S488" i="5"/>
  <c r="S490" i="5"/>
  <c r="S559" i="5"/>
  <c r="S564" i="5"/>
  <c r="S584" i="5"/>
  <c r="W585" i="5"/>
  <c r="Z585" i="5" s="1"/>
  <c r="S592" i="5"/>
  <c r="S616" i="5"/>
  <c r="S628" i="5"/>
  <c r="S640" i="5"/>
  <c r="W647" i="5"/>
  <c r="Z647" i="5" s="1"/>
  <c r="S649" i="5"/>
  <c r="W653" i="5"/>
  <c r="Z653" i="5" s="1"/>
  <c r="W659" i="5"/>
  <c r="Z659" i="5" s="1"/>
  <c r="S661" i="5"/>
  <c r="W673" i="5"/>
  <c r="Z673" i="5" s="1"/>
  <c r="W559" i="5"/>
  <c r="Z559" i="5" s="1"/>
  <c r="S563" i="5"/>
  <c r="T563" i="5" s="1"/>
  <c r="W568" i="5"/>
  <c r="Z568" i="5" s="1"/>
  <c r="W592" i="5"/>
  <c r="Z592" i="5" s="1"/>
  <c r="W597" i="5"/>
  <c r="Z597" i="5" s="1"/>
  <c r="W604" i="5"/>
  <c r="Z604" i="5" s="1"/>
  <c r="W609" i="5"/>
  <c r="Z609" i="5" s="1"/>
  <c r="W616" i="5"/>
  <c r="Z616" i="5" s="1"/>
  <c r="W621" i="5"/>
  <c r="Z621" i="5" s="1"/>
  <c r="W628" i="5"/>
  <c r="Z628" i="5" s="1"/>
  <c r="W633" i="5"/>
  <c r="Z633" i="5" s="1"/>
  <c r="W640" i="5"/>
  <c r="Z640" i="5" s="1"/>
  <c r="W645" i="5"/>
  <c r="Z645" i="5" s="1"/>
  <c r="W649" i="5"/>
  <c r="Z649" i="5" s="1"/>
  <c r="W651" i="5"/>
  <c r="Z651" i="5" s="1"/>
  <c r="W655" i="5"/>
  <c r="Z655" i="5" s="1"/>
  <c r="W657" i="5"/>
  <c r="Z657" i="5" s="1"/>
  <c r="W661" i="5"/>
  <c r="Z661" i="5" s="1"/>
  <c r="W663" i="5"/>
  <c r="Z663" i="5" s="1"/>
  <c r="W676" i="5"/>
  <c r="Z676" i="5" s="1"/>
  <c r="S473" i="5"/>
  <c r="T473" i="5" s="1"/>
  <c r="S482" i="5"/>
  <c r="S491" i="5"/>
  <c r="S547" i="5"/>
  <c r="T547" i="5" s="1"/>
  <c r="S548" i="5"/>
  <c r="W550" i="5"/>
  <c r="Z550" i="5" s="1"/>
  <c r="S550" i="5"/>
  <c r="S556" i="5"/>
  <c r="W571" i="5"/>
  <c r="Z571" i="5" s="1"/>
  <c r="W587" i="5"/>
  <c r="Z587" i="5" s="1"/>
  <c r="W599" i="5"/>
  <c r="Z599" i="5" s="1"/>
  <c r="S606" i="5"/>
  <c r="T606" i="5" s="1"/>
  <c r="W611" i="5"/>
  <c r="Z611" i="5" s="1"/>
  <c r="W623" i="5"/>
  <c r="Z623" i="5" s="1"/>
  <c r="W635" i="5"/>
  <c r="Z635" i="5" s="1"/>
  <c r="S642" i="5"/>
  <c r="T642" i="5" s="1"/>
  <c r="S570" i="5"/>
  <c r="W574" i="5"/>
  <c r="Z574" i="5" s="1"/>
  <c r="S577" i="5"/>
  <c r="S589" i="5"/>
  <c r="T589" i="5" s="1"/>
  <c r="S632" i="5"/>
  <c r="S666" i="5"/>
  <c r="W675" i="5"/>
  <c r="Z675" i="5" s="1"/>
  <c r="W678" i="5"/>
  <c r="Z678" i="5" s="1"/>
  <c r="W705" i="5"/>
  <c r="Z705" i="5" s="1"/>
  <c r="W706" i="5"/>
  <c r="Z706" i="5" s="1"/>
  <c r="W723" i="5"/>
  <c r="Z723" i="5" s="1"/>
  <c r="W724" i="5"/>
  <c r="Z724" i="5" s="1"/>
  <c r="S736" i="5"/>
  <c r="T736" i="5" s="1"/>
  <c r="W741" i="5"/>
  <c r="Z741" i="5" s="1"/>
  <c r="S769" i="5"/>
  <c r="T769" i="5" s="1"/>
  <c r="W799" i="5"/>
  <c r="Z799" i="5" s="1"/>
  <c r="S816" i="5"/>
  <c r="T816" i="5" s="1"/>
  <c r="W826" i="5"/>
  <c r="Z826" i="5" s="1"/>
  <c r="W865" i="5"/>
  <c r="Z865" i="5" s="1"/>
  <c r="W897" i="5"/>
  <c r="Z897" i="5" s="1"/>
  <c r="S699" i="5"/>
  <c r="W704" i="5"/>
  <c r="Z704" i="5" s="1"/>
  <c r="S704" i="5"/>
  <c r="T704" i="5" s="1"/>
  <c r="S718" i="5"/>
  <c r="T718" i="5" s="1"/>
  <c r="W722" i="5"/>
  <c r="Z722" i="5" s="1"/>
  <c r="S722" i="5"/>
  <c r="T722" i="5" s="1"/>
  <c r="S732" i="5"/>
  <c r="T732" i="5" s="1"/>
  <c r="W740" i="5"/>
  <c r="Z740" i="5" s="1"/>
  <c r="S740" i="5"/>
  <c r="W750" i="5"/>
  <c r="Z750" i="5" s="1"/>
  <c r="S770" i="5"/>
  <c r="W770" i="5"/>
  <c r="Z770" i="5" s="1"/>
  <c r="S793" i="5"/>
  <c r="S794" i="5"/>
  <c r="W802" i="5"/>
  <c r="Z802" i="5" s="1"/>
  <c r="W809" i="5"/>
  <c r="Z809" i="5" s="1"/>
  <c r="S812" i="5"/>
  <c r="W816" i="5"/>
  <c r="Z816" i="5" s="1"/>
  <c r="W832" i="5"/>
  <c r="Z832" i="5" s="1"/>
  <c r="W838" i="5"/>
  <c r="Z838" i="5" s="1"/>
  <c r="W854" i="5"/>
  <c r="Z854" i="5" s="1"/>
  <c r="W856" i="5"/>
  <c r="Z856" i="5" s="1"/>
  <c r="S862" i="5"/>
  <c r="T862" i="5" s="1"/>
  <c r="S683" i="5"/>
  <c r="W702" i="5"/>
  <c r="Z702" i="5" s="1"/>
  <c r="W720" i="5"/>
  <c r="Z720" i="5" s="1"/>
  <c r="W738" i="5"/>
  <c r="Z738" i="5" s="1"/>
  <c r="W760" i="5"/>
  <c r="Z760" i="5" s="1"/>
  <c r="S773" i="5"/>
  <c r="W812" i="5"/>
  <c r="Z812" i="5" s="1"/>
  <c r="S815" i="5"/>
  <c r="S819" i="5"/>
  <c r="W819" i="5"/>
  <c r="Z819" i="5" s="1"/>
  <c r="W862" i="5"/>
  <c r="Z862" i="5" s="1"/>
  <c r="W701" i="5"/>
  <c r="Z701" i="5" s="1"/>
  <c r="S714" i="5"/>
  <c r="W719" i="5"/>
  <c r="Z719" i="5" s="1"/>
  <c r="W737" i="5"/>
  <c r="Z737" i="5" s="1"/>
  <c r="W749" i="5"/>
  <c r="Z749" i="5" s="1"/>
  <c r="S749" i="5"/>
  <c r="S791" i="5"/>
  <c r="W791" i="5"/>
  <c r="Z791" i="5" s="1"/>
  <c r="S798" i="5"/>
  <c r="W805" i="5"/>
  <c r="Z805" i="5" s="1"/>
  <c r="S822" i="5"/>
  <c r="T822" i="5" s="1"/>
  <c r="S846" i="5"/>
  <c r="S687" i="5"/>
  <c r="S694" i="5"/>
  <c r="W699" i="5"/>
  <c r="Z699" i="5" s="1"/>
  <c r="W700" i="5"/>
  <c r="Z700" i="5" s="1"/>
  <c r="W717" i="5"/>
  <c r="Z717" i="5" s="1"/>
  <c r="W718" i="5"/>
  <c r="Z718" i="5" s="1"/>
  <c r="S730" i="5"/>
  <c r="W735" i="5"/>
  <c r="Z735" i="5" s="1"/>
  <c r="W736" i="5"/>
  <c r="Z736" i="5" s="1"/>
  <c r="S754" i="5"/>
  <c r="S767" i="5"/>
  <c r="S777" i="5"/>
  <c r="W798" i="5"/>
  <c r="Z798" i="5" s="1"/>
  <c r="W808" i="5"/>
  <c r="Z808" i="5" s="1"/>
  <c r="W815" i="5"/>
  <c r="Z815" i="5" s="1"/>
  <c r="W822" i="5"/>
  <c r="Z822" i="5" s="1"/>
  <c r="W846" i="5"/>
  <c r="Z846" i="5" s="1"/>
  <c r="S891" i="5"/>
  <c r="S693" i="5"/>
  <c r="W698" i="5"/>
  <c r="Z698" i="5" s="1"/>
  <c r="S698" i="5"/>
  <c r="T698" i="5" s="1"/>
  <c r="S711" i="5"/>
  <c r="W716" i="5"/>
  <c r="Z716" i="5" s="1"/>
  <c r="S716" i="5"/>
  <c r="T716" i="5" s="1"/>
  <c r="S729" i="5"/>
  <c r="W734" i="5"/>
  <c r="Z734" i="5" s="1"/>
  <c r="S734" i="5"/>
  <c r="T734" i="5" s="1"/>
  <c r="S776" i="5"/>
  <c r="S801" i="5"/>
  <c r="T801" i="5" s="1"/>
  <c r="W801" i="5"/>
  <c r="Z801" i="5" s="1"/>
  <c r="W818" i="5"/>
  <c r="Z818" i="5" s="1"/>
  <c r="S821" i="5"/>
  <c r="T821" i="5" s="1"/>
  <c r="S825" i="5"/>
  <c r="W825" i="5"/>
  <c r="Z825" i="5" s="1"/>
  <c r="S828" i="5"/>
  <c r="T828" i="5" s="1"/>
  <c r="S840" i="5"/>
  <c r="W876" i="5"/>
  <c r="Z876" i="5" s="1"/>
  <c r="S663" i="5"/>
  <c r="S678" i="5"/>
  <c r="S689" i="5"/>
  <c r="W696" i="5"/>
  <c r="Z696" i="5" s="1"/>
  <c r="W697" i="5"/>
  <c r="Z697" i="5" s="1"/>
  <c r="S709" i="5"/>
  <c r="W714" i="5"/>
  <c r="Z714" i="5" s="1"/>
  <c r="W715" i="5"/>
  <c r="Z715" i="5" s="1"/>
  <c r="W732" i="5"/>
  <c r="Z732" i="5" s="1"/>
  <c r="W733" i="5"/>
  <c r="Z733" i="5" s="1"/>
  <c r="S744" i="5"/>
  <c r="S753" i="5"/>
  <c r="T753" i="5" s="1"/>
  <c r="W756" i="5"/>
  <c r="Z756" i="5" s="1"/>
  <c r="W763" i="5"/>
  <c r="Z763" i="5" s="1"/>
  <c r="W789" i="5"/>
  <c r="Z789" i="5" s="1"/>
  <c r="S797" i="5"/>
  <c r="S804" i="5"/>
  <c r="T804" i="5" s="1"/>
  <c r="W811" i="5"/>
  <c r="Z811" i="5" s="1"/>
  <c r="S831" i="5"/>
  <c r="W831" i="5"/>
  <c r="Z831" i="5" s="1"/>
  <c r="S834" i="5"/>
  <c r="W840" i="5"/>
  <c r="Z840" i="5" s="1"/>
  <c r="W864" i="5"/>
  <c r="Z864" i="5" s="1"/>
  <c r="W880" i="5"/>
  <c r="Z880" i="5" s="1"/>
  <c r="W902" i="5"/>
  <c r="Z902" i="5" s="1"/>
  <c r="S690" i="5"/>
  <c r="W695" i="5"/>
  <c r="Z695" i="5" s="1"/>
  <c r="S695" i="5"/>
  <c r="T695" i="5" s="1"/>
  <c r="S708" i="5"/>
  <c r="W713" i="5"/>
  <c r="Z713" i="5" s="1"/>
  <c r="S726" i="5"/>
  <c r="T726" i="5" s="1"/>
  <c r="W731" i="5"/>
  <c r="Z731" i="5" s="1"/>
  <c r="S731" i="5"/>
  <c r="W746" i="5"/>
  <c r="Z746" i="5" s="1"/>
  <c r="S746" i="5"/>
  <c r="S765" i="5"/>
  <c r="S766" i="5"/>
  <c r="S780" i="5"/>
  <c r="T780" i="5" s="1"/>
  <c r="S800" i="5"/>
  <c r="W804" i="5"/>
  <c r="Z804" i="5" s="1"/>
  <c r="W814" i="5"/>
  <c r="Z814" i="5" s="1"/>
  <c r="W821" i="5"/>
  <c r="Z821" i="5" s="1"/>
  <c r="S827" i="5"/>
  <c r="T827" i="5" s="1"/>
  <c r="W834" i="5"/>
  <c r="Z834" i="5" s="1"/>
  <c r="W845" i="5"/>
  <c r="Z845" i="5" s="1"/>
  <c r="S896" i="5"/>
  <c r="S682" i="5"/>
  <c r="S685" i="5"/>
  <c r="W693" i="5"/>
  <c r="Z693" i="5" s="1"/>
  <c r="S706" i="5"/>
  <c r="S717" i="5"/>
  <c r="S724" i="5"/>
  <c r="S742" i="5"/>
  <c r="S751" i="5"/>
  <c r="W755" i="5"/>
  <c r="Z755" i="5" s="1"/>
  <c r="S755" i="5"/>
  <c r="W780" i="5"/>
  <c r="Z780" i="5" s="1"/>
  <c r="W800" i="5"/>
  <c r="Z800" i="5" s="1"/>
  <c r="S803" i="5"/>
  <c r="T803" i="5" s="1"/>
  <c r="S807" i="5"/>
  <c r="W807" i="5"/>
  <c r="Z807" i="5" s="1"/>
  <c r="W824" i="5"/>
  <c r="Z824" i="5" s="1"/>
  <c r="S833" i="5"/>
  <c r="W866" i="5"/>
  <c r="Z866" i="5" s="1"/>
  <c r="W868" i="5"/>
  <c r="Z868" i="5" s="1"/>
  <c r="W692" i="5"/>
  <c r="Z692" i="5" s="1"/>
  <c r="S705" i="5"/>
  <c r="W710" i="5"/>
  <c r="Z710" i="5" s="1"/>
  <c r="S723" i="5"/>
  <c r="W728" i="5"/>
  <c r="Z728" i="5" s="1"/>
  <c r="S741" i="5"/>
  <c r="T741" i="5" s="1"/>
  <c r="W744" i="5"/>
  <c r="Z744" i="5" s="1"/>
  <c r="W771" i="5"/>
  <c r="Z771" i="5" s="1"/>
  <c r="S779" i="5"/>
  <c r="T779" i="5" s="1"/>
  <c r="S784" i="5"/>
  <c r="S787" i="5"/>
  <c r="W788" i="5"/>
  <c r="Z788" i="5" s="1"/>
  <c r="S788" i="5"/>
  <c r="W792" i="5"/>
  <c r="Z792" i="5" s="1"/>
  <c r="S810" i="5"/>
  <c r="W817" i="5"/>
  <c r="Z817" i="5" s="1"/>
  <c r="W827" i="5"/>
  <c r="Z827" i="5" s="1"/>
  <c r="W830" i="5"/>
  <c r="Z830" i="5" s="1"/>
  <c r="W839" i="5"/>
  <c r="Z839" i="5" s="1"/>
  <c r="W690" i="5"/>
  <c r="Z690" i="5" s="1"/>
  <c r="S701" i="5"/>
  <c r="W708" i="5"/>
  <c r="Z708" i="5" s="1"/>
  <c r="S719" i="5"/>
  <c r="W726" i="5"/>
  <c r="Z726" i="5" s="1"/>
  <c r="S750" i="5"/>
  <c r="S758" i="5"/>
  <c r="W779" i="5"/>
  <c r="Z779" i="5" s="1"/>
  <c r="W784" i="5"/>
  <c r="Z784" i="5" s="1"/>
  <c r="W787" i="5"/>
  <c r="Z787" i="5" s="1"/>
  <c r="S789" i="5"/>
  <c r="W803" i="5"/>
  <c r="Z803" i="5" s="1"/>
  <c r="S806" i="5"/>
  <c r="T806" i="5" s="1"/>
  <c r="W810" i="5"/>
  <c r="Z810" i="5" s="1"/>
  <c r="W820" i="5"/>
  <c r="Z820" i="5" s="1"/>
  <c r="W833" i="5"/>
  <c r="Z833" i="5" s="1"/>
  <c r="W836" i="5"/>
  <c r="Z836" i="5" s="1"/>
  <c r="S702" i="5"/>
  <c r="T702" i="5" s="1"/>
  <c r="W707" i="5"/>
  <c r="Z707" i="5" s="1"/>
  <c r="S720" i="5"/>
  <c r="W725" i="5"/>
  <c r="Z725" i="5" s="1"/>
  <c r="S738" i="5"/>
  <c r="W743" i="5"/>
  <c r="Z743" i="5" s="1"/>
  <c r="S743" i="5"/>
  <c r="W752" i="5"/>
  <c r="Z752" i="5" s="1"/>
  <c r="S752" i="5"/>
  <c r="T752" i="5" s="1"/>
  <c r="S774" i="5"/>
  <c r="T774" i="5" s="1"/>
  <c r="S783" i="5"/>
  <c r="W806" i="5"/>
  <c r="Z806" i="5" s="1"/>
  <c r="S813" i="5"/>
  <c r="W813" i="5"/>
  <c r="Z813" i="5" s="1"/>
  <c r="W844" i="5"/>
  <c r="Z844" i="5" s="1"/>
  <c r="S870" i="5"/>
  <c r="W901" i="5"/>
  <c r="Z901" i="5" s="1"/>
  <c r="S824" i="5"/>
  <c r="W871" i="5"/>
  <c r="Z871" i="5" s="1"/>
  <c r="W907" i="5"/>
  <c r="Z907" i="5" s="1"/>
  <c r="W967" i="5"/>
  <c r="Z967" i="5" s="1"/>
  <c r="W1003" i="5"/>
  <c r="Z1003" i="5" s="1"/>
  <c r="W904" i="5"/>
  <c r="Z904" i="5" s="1"/>
  <c r="W946" i="5"/>
  <c r="Z946" i="5" s="1"/>
  <c r="W982" i="5"/>
  <c r="Z982" i="5" s="1"/>
  <c r="W1012" i="5"/>
  <c r="Z1012" i="5" s="1"/>
  <c r="W1021" i="5"/>
  <c r="Z1021" i="5" s="1"/>
  <c r="W1030" i="5"/>
  <c r="Z1030" i="5" s="1"/>
  <c r="W1039" i="5"/>
  <c r="Z1039" i="5" s="1"/>
  <c r="W1048" i="5"/>
  <c r="Z1048" i="5" s="1"/>
  <c r="W1057" i="5"/>
  <c r="Z1057" i="5" s="1"/>
  <c r="W1066" i="5"/>
  <c r="Z1066" i="5" s="1"/>
  <c r="S934" i="5"/>
  <c r="T934" i="5" s="1"/>
  <c r="W961" i="5"/>
  <c r="Z961" i="5" s="1"/>
  <c r="W997" i="5"/>
  <c r="Z997" i="5" s="1"/>
  <c r="S1190" i="5"/>
  <c r="T1190" i="5" s="1"/>
  <c r="W898" i="5"/>
  <c r="Z898" i="5" s="1"/>
  <c r="W927" i="5"/>
  <c r="Z927" i="5" s="1"/>
  <c r="W928" i="5"/>
  <c r="Z928" i="5" s="1"/>
  <c r="W935" i="5"/>
  <c r="Z935" i="5" s="1"/>
  <c r="W940" i="5"/>
  <c r="Z940" i="5" s="1"/>
  <c r="W945" i="5"/>
  <c r="Z945" i="5" s="1"/>
  <c r="S965" i="5"/>
  <c r="W971" i="5"/>
  <c r="Z971" i="5" s="1"/>
  <c r="W976" i="5"/>
  <c r="Z976" i="5" s="1"/>
  <c r="W981" i="5"/>
  <c r="Z981" i="5" s="1"/>
  <c r="S1001" i="5"/>
  <c r="T1001" i="5" s="1"/>
  <c r="W1011" i="5"/>
  <c r="Z1011" i="5" s="1"/>
  <c r="W1020" i="5"/>
  <c r="Z1020" i="5" s="1"/>
  <c r="W1029" i="5"/>
  <c r="Z1029" i="5" s="1"/>
  <c r="W1038" i="5"/>
  <c r="Z1038" i="5" s="1"/>
  <c r="S1042" i="5"/>
  <c r="T1042" i="5" s="1"/>
  <c r="W1047" i="5"/>
  <c r="Z1047" i="5" s="1"/>
  <c r="W1056" i="5"/>
  <c r="Z1056" i="5" s="1"/>
  <c r="W1065" i="5"/>
  <c r="Z1065" i="5" s="1"/>
  <c r="W1109" i="5"/>
  <c r="Z1109" i="5" s="1"/>
  <c r="W1112" i="5"/>
  <c r="Z1112" i="5" s="1"/>
  <c r="W1115" i="5"/>
  <c r="Z1115" i="5" s="1"/>
  <c r="W1118" i="5"/>
  <c r="Z1118" i="5" s="1"/>
  <c r="W1121" i="5"/>
  <c r="Z1121" i="5" s="1"/>
  <c r="W1124" i="5"/>
  <c r="Z1124" i="5" s="1"/>
  <c r="W1127" i="5"/>
  <c r="Z1127" i="5" s="1"/>
  <c r="W1130" i="5"/>
  <c r="Z1130" i="5" s="1"/>
  <c r="W1133" i="5"/>
  <c r="Z1133" i="5" s="1"/>
  <c r="W1136" i="5"/>
  <c r="Z1136" i="5" s="1"/>
  <c r="W1139" i="5"/>
  <c r="Z1139" i="5" s="1"/>
  <c r="W1202" i="5"/>
  <c r="Z1202" i="5" s="1"/>
  <c r="W823" i="5"/>
  <c r="Z823" i="5" s="1"/>
  <c r="W829" i="5"/>
  <c r="Z829" i="5" s="1"/>
  <c r="W835" i="5"/>
  <c r="Z835" i="5" s="1"/>
  <c r="W841" i="5"/>
  <c r="Z841" i="5" s="1"/>
  <c r="S851" i="5"/>
  <c r="T851" i="5" s="1"/>
  <c r="W863" i="5"/>
  <c r="Z863" i="5" s="1"/>
  <c r="W894" i="5"/>
  <c r="Z894" i="5" s="1"/>
  <c r="W895" i="5"/>
  <c r="Z895" i="5" s="1"/>
  <c r="W899" i="5"/>
  <c r="Z899" i="5" s="1"/>
  <c r="S924" i="5"/>
  <c r="T924" i="5" s="1"/>
  <c r="S926" i="5"/>
  <c r="T926" i="5" s="1"/>
  <c r="S944" i="5"/>
  <c r="W955" i="5"/>
  <c r="Z955" i="5" s="1"/>
  <c r="W991" i="5"/>
  <c r="Z991" i="5" s="1"/>
  <c r="W1006" i="5"/>
  <c r="Z1006" i="5" s="1"/>
  <c r="S1014" i="5"/>
  <c r="S1023" i="5"/>
  <c r="S1041" i="5"/>
  <c r="S1050" i="5"/>
  <c r="T1050" i="5" s="1"/>
  <c r="S1059" i="5"/>
  <c r="T1059" i="5" s="1"/>
  <c r="S1068" i="5"/>
  <c r="T1068" i="5" s="1"/>
  <c r="S808" i="5"/>
  <c r="S826" i="5"/>
  <c r="S832" i="5"/>
  <c r="T832" i="5" s="1"/>
  <c r="W849" i="5"/>
  <c r="Z849" i="5" s="1"/>
  <c r="W850" i="5"/>
  <c r="Z850" i="5" s="1"/>
  <c r="S852" i="5"/>
  <c r="T852" i="5" s="1"/>
  <c r="S855" i="5"/>
  <c r="T855" i="5" s="1"/>
  <c r="S880" i="5"/>
  <c r="T880" i="5" s="1"/>
  <c r="S881" i="5"/>
  <c r="S882" i="5"/>
  <c r="W891" i="5"/>
  <c r="Z891" i="5" s="1"/>
  <c r="W892" i="5"/>
  <c r="Z892" i="5" s="1"/>
  <c r="W896" i="5"/>
  <c r="Z896" i="5" s="1"/>
  <c r="S917" i="5"/>
  <c r="T917" i="5" s="1"/>
  <c r="S923" i="5"/>
  <c r="T923" i="5" s="1"/>
  <c r="W934" i="5"/>
  <c r="Z934" i="5" s="1"/>
  <c r="W939" i="5"/>
  <c r="Z939" i="5" s="1"/>
  <c r="S948" i="5"/>
  <c r="T948" i="5" s="1"/>
  <c r="W965" i="5"/>
  <c r="Z965" i="5" s="1"/>
  <c r="W970" i="5"/>
  <c r="Z970" i="5" s="1"/>
  <c r="W975" i="5"/>
  <c r="Z975" i="5" s="1"/>
  <c r="W1001" i="5"/>
  <c r="Z1001" i="5" s="1"/>
  <c r="W1015" i="5"/>
  <c r="Z1015" i="5" s="1"/>
  <c r="W1024" i="5"/>
  <c r="Z1024" i="5" s="1"/>
  <c r="W1033" i="5"/>
  <c r="Z1033" i="5" s="1"/>
  <c r="S1033" i="5"/>
  <c r="W1042" i="5"/>
  <c r="Z1042" i="5" s="1"/>
  <c r="W1051" i="5"/>
  <c r="Z1051" i="5" s="1"/>
  <c r="W1060" i="5"/>
  <c r="Z1060" i="5" s="1"/>
  <c r="W1069" i="5"/>
  <c r="Z1069" i="5" s="1"/>
  <c r="S1069" i="5"/>
  <c r="S1098" i="5"/>
  <c r="T1098" i="5" s="1"/>
  <c r="S1179" i="5"/>
  <c r="T1179" i="5" s="1"/>
  <c r="S1187" i="5"/>
  <c r="T1187" i="5" s="1"/>
  <c r="S781" i="5"/>
  <c r="T781" i="5" s="1"/>
  <c r="W786" i="5"/>
  <c r="Z786" i="5" s="1"/>
  <c r="W793" i="5"/>
  <c r="Z793" i="5" s="1"/>
  <c r="S854" i="5"/>
  <c r="S879" i="5"/>
  <c r="W888" i="5"/>
  <c r="Z888" i="5" s="1"/>
  <c r="W889" i="5"/>
  <c r="Z889" i="5" s="1"/>
  <c r="W893" i="5"/>
  <c r="Z893" i="5" s="1"/>
  <c r="W924" i="5"/>
  <c r="Z924" i="5" s="1"/>
  <c r="W925" i="5"/>
  <c r="Z925" i="5" s="1"/>
  <c r="W926" i="5"/>
  <c r="Z926" i="5" s="1"/>
  <c r="S938" i="5"/>
  <c r="W949" i="5"/>
  <c r="Z949" i="5" s="1"/>
  <c r="S963" i="5"/>
  <c r="T963" i="5" s="1"/>
  <c r="S974" i="5"/>
  <c r="W985" i="5"/>
  <c r="Z985" i="5" s="1"/>
  <c r="W853" i="5"/>
  <c r="Z853" i="5" s="1"/>
  <c r="S853" i="5"/>
  <c r="W886" i="5"/>
  <c r="Z886" i="5" s="1"/>
  <c r="S886" i="5"/>
  <c r="W922" i="5"/>
  <c r="Z922" i="5" s="1"/>
  <c r="S942" i="5"/>
  <c r="W964" i="5"/>
  <c r="Z964" i="5" s="1"/>
  <c r="S989" i="5"/>
  <c r="W1000" i="5"/>
  <c r="Z1000" i="5" s="1"/>
  <c r="S1000" i="5"/>
  <c r="S1004" i="5"/>
  <c r="S1110" i="5"/>
  <c r="S1122" i="5"/>
  <c r="T1122" i="5" s="1"/>
  <c r="S1131" i="5"/>
  <c r="S1140" i="5"/>
  <c r="T1140" i="5" s="1"/>
  <c r="S1146" i="5"/>
  <c r="S1167" i="5"/>
  <c r="S1176" i="5"/>
  <c r="T1176" i="5" s="1"/>
  <c r="S1184" i="5"/>
  <c r="T1184" i="5" s="1"/>
  <c r="W837" i="5"/>
  <c r="Z837" i="5" s="1"/>
  <c r="S842" i="5"/>
  <c r="W843" i="5"/>
  <c r="Z843" i="5" s="1"/>
  <c r="S849" i="5"/>
  <c r="S857" i="5"/>
  <c r="S873" i="5"/>
  <c r="T873" i="5" s="1"/>
  <c r="S876" i="5"/>
  <c r="T876" i="5" s="1"/>
  <c r="S878" i="5"/>
  <c r="T878" i="5" s="1"/>
  <c r="W882" i="5"/>
  <c r="Z882" i="5" s="1"/>
  <c r="W883" i="5"/>
  <c r="Z883" i="5" s="1"/>
  <c r="S883" i="5"/>
  <c r="W887" i="5"/>
  <c r="Z887" i="5" s="1"/>
  <c r="S893" i="5"/>
  <c r="S909" i="5"/>
  <c r="T909" i="5" s="1"/>
  <c r="S912" i="5"/>
  <c r="T912" i="5" s="1"/>
  <c r="S914" i="5"/>
  <c r="T914" i="5" s="1"/>
  <c r="W918" i="5"/>
  <c r="Z918" i="5" s="1"/>
  <c r="W919" i="5"/>
  <c r="Z919" i="5" s="1"/>
  <c r="W923" i="5"/>
  <c r="Z923" i="5" s="1"/>
  <c r="S932" i="5"/>
  <c r="W938" i="5"/>
  <c r="Z938" i="5" s="1"/>
  <c r="W943" i="5"/>
  <c r="Z943" i="5" s="1"/>
  <c r="W948" i="5"/>
  <c r="Z948" i="5" s="1"/>
  <c r="S968" i="5"/>
  <c r="T968" i="5" s="1"/>
  <c r="W974" i="5"/>
  <c r="Z974" i="5" s="1"/>
  <c r="S978" i="5"/>
  <c r="T978" i="5" s="1"/>
  <c r="W979" i="5"/>
  <c r="Z979" i="5" s="1"/>
  <c r="W984" i="5"/>
  <c r="Z984" i="5" s="1"/>
  <c r="S986" i="5"/>
  <c r="S1013" i="5"/>
  <c r="S1022" i="5"/>
  <c r="S1031" i="5"/>
  <c r="S1040" i="5"/>
  <c r="T1040" i="5" s="1"/>
  <c r="S1049" i="5"/>
  <c r="S1058" i="5"/>
  <c r="T1058" i="5" s="1"/>
  <c r="S1062" i="5"/>
  <c r="S1067" i="5"/>
  <c r="W1076" i="5"/>
  <c r="Z1076" i="5" s="1"/>
  <c r="W1083" i="5"/>
  <c r="Z1083" i="5" s="1"/>
  <c r="S1109" i="5"/>
  <c r="S1112" i="5"/>
  <c r="S1113" i="5"/>
  <c r="T1113" i="5" s="1"/>
  <c r="S1115" i="5"/>
  <c r="S1118" i="5"/>
  <c r="S1119" i="5"/>
  <c r="T1119" i="5" s="1"/>
  <c r="S1121" i="5"/>
  <c r="S1124" i="5"/>
  <c r="S1127" i="5"/>
  <c r="S1128" i="5"/>
  <c r="T1128" i="5" s="1"/>
  <c r="S1130" i="5"/>
  <c r="S1133" i="5"/>
  <c r="S1136" i="5"/>
  <c r="S1139" i="5"/>
  <c r="S1145" i="5"/>
  <c r="S1149" i="5"/>
  <c r="T1149" i="5" s="1"/>
  <c r="S1151" i="5"/>
  <c r="S1154" i="5"/>
  <c r="S1157" i="5"/>
  <c r="S1158" i="5"/>
  <c r="T1158" i="5" s="1"/>
  <c r="S1160" i="5"/>
  <c r="S1163" i="5"/>
  <c r="S1164" i="5"/>
  <c r="T1164" i="5" s="1"/>
  <c r="S1169" i="5"/>
  <c r="S1172" i="5"/>
  <c r="S1175" i="5"/>
  <c r="S1201" i="5"/>
  <c r="T1201" i="5" s="1"/>
  <c r="W916" i="5"/>
  <c r="Z916" i="5" s="1"/>
  <c r="S947" i="5"/>
  <c r="W958" i="5"/>
  <c r="Z958" i="5" s="1"/>
  <c r="S967" i="5"/>
  <c r="S983" i="5"/>
  <c r="W994" i="5"/>
  <c r="Z994" i="5" s="1"/>
  <c r="W1009" i="5"/>
  <c r="Z1009" i="5" s="1"/>
  <c r="W1018" i="5"/>
  <c r="Z1018" i="5" s="1"/>
  <c r="W1027" i="5"/>
  <c r="Z1027" i="5" s="1"/>
  <c r="W1036" i="5"/>
  <c r="Z1036" i="5" s="1"/>
  <c r="W1045" i="5"/>
  <c r="Z1045" i="5" s="1"/>
  <c r="W1054" i="5"/>
  <c r="Z1054" i="5" s="1"/>
  <c r="W1063" i="5"/>
  <c r="Z1063" i="5" s="1"/>
  <c r="S1181" i="5"/>
  <c r="T1181" i="5" s="1"/>
  <c r="S837" i="5"/>
  <c r="S843" i="5"/>
  <c r="S872" i="5"/>
  <c r="W877" i="5"/>
  <c r="Z877" i="5" s="1"/>
  <c r="W881" i="5"/>
  <c r="Z881" i="5" s="1"/>
  <c r="S887" i="5"/>
  <c r="S904" i="5"/>
  <c r="T904" i="5" s="1"/>
  <c r="S908" i="5"/>
  <c r="W912" i="5"/>
  <c r="Z912" i="5" s="1"/>
  <c r="W913" i="5"/>
  <c r="Z913" i="5" s="1"/>
  <c r="W917" i="5"/>
  <c r="Z917" i="5" s="1"/>
  <c r="W932" i="5"/>
  <c r="Z932" i="5" s="1"/>
  <c r="W937" i="5"/>
  <c r="Z937" i="5" s="1"/>
  <c r="W942" i="5"/>
  <c r="Z942" i="5" s="1"/>
  <c r="S962" i="5"/>
  <c r="W968" i="5"/>
  <c r="Z968" i="5" s="1"/>
  <c r="W973" i="5"/>
  <c r="Z973" i="5" s="1"/>
  <c r="S975" i="5"/>
  <c r="W978" i="5"/>
  <c r="Z978" i="5" s="1"/>
  <c r="S998" i="5"/>
  <c r="W1013" i="5"/>
  <c r="Z1013" i="5" s="1"/>
  <c r="W1022" i="5"/>
  <c r="Z1022" i="5" s="1"/>
  <c r="W1031" i="5"/>
  <c r="Z1031" i="5" s="1"/>
  <c r="S1039" i="5"/>
  <c r="W1040" i="5"/>
  <c r="Z1040" i="5" s="1"/>
  <c r="W1049" i="5"/>
  <c r="Z1049" i="5" s="1"/>
  <c r="W1058" i="5"/>
  <c r="Z1058" i="5" s="1"/>
  <c r="S1066" i="5"/>
  <c r="W1067" i="5"/>
  <c r="Z1067" i="5" s="1"/>
  <c r="S1078" i="5"/>
  <c r="W1079" i="5"/>
  <c r="Z1079" i="5" s="1"/>
  <c r="S763" i="5"/>
  <c r="S795" i="5"/>
  <c r="W858" i="5"/>
  <c r="Z858" i="5" s="1"/>
  <c r="W859" i="5"/>
  <c r="Z859" i="5" s="1"/>
  <c r="S859" i="5"/>
  <c r="S861" i="5"/>
  <c r="T861" i="5" s="1"/>
  <c r="S863" i="5"/>
  <c r="S864" i="5"/>
  <c r="S865" i="5"/>
  <c r="S866" i="5"/>
  <c r="S867" i="5"/>
  <c r="T867" i="5" s="1"/>
  <c r="T870" i="5"/>
  <c r="W873" i="5"/>
  <c r="Z873" i="5" s="1"/>
  <c r="W874" i="5"/>
  <c r="Z874" i="5" s="1"/>
  <c r="W878" i="5"/>
  <c r="Z878" i="5" s="1"/>
  <c r="S884" i="5"/>
  <c r="S897" i="5"/>
  <c r="S900" i="5"/>
  <c r="S901" i="5"/>
  <c r="T901" i="5" s="1"/>
  <c r="S902" i="5"/>
  <c r="S903" i="5"/>
  <c r="T903" i="5" s="1"/>
  <c r="W909" i="5"/>
  <c r="Z909" i="5" s="1"/>
  <c r="W910" i="5"/>
  <c r="Z910" i="5" s="1"/>
  <c r="W914" i="5"/>
  <c r="Z914" i="5" s="1"/>
  <c r="S921" i="5"/>
  <c r="S929" i="5"/>
  <c r="W930" i="5"/>
  <c r="Z930" i="5" s="1"/>
  <c r="W931" i="5"/>
  <c r="Z931" i="5" s="1"/>
  <c r="S931" i="5"/>
  <c r="W947" i="5"/>
  <c r="Z947" i="5" s="1"/>
  <c r="S951" i="5"/>
  <c r="W952" i="5"/>
  <c r="Z952" i="5" s="1"/>
  <c r="S956" i="5"/>
  <c r="W957" i="5"/>
  <c r="Z957" i="5" s="1"/>
  <c r="S971" i="5"/>
  <c r="S977" i="5"/>
  <c r="S982" i="5"/>
  <c r="W983" i="5"/>
  <c r="Z983" i="5" s="1"/>
  <c r="W988" i="5"/>
  <c r="Z988" i="5" s="1"/>
  <c r="S992" i="5"/>
  <c r="W993" i="5"/>
  <c r="Z993" i="5" s="1"/>
  <c r="S997" i="5"/>
  <c r="S1007" i="5"/>
  <c r="W1008" i="5"/>
  <c r="Z1008" i="5" s="1"/>
  <c r="W1017" i="5"/>
  <c r="Z1017" i="5" s="1"/>
  <c r="S1021" i="5"/>
  <c r="W1026" i="5"/>
  <c r="Z1026" i="5" s="1"/>
  <c r="W1035" i="5"/>
  <c r="Z1035" i="5" s="1"/>
  <c r="S1043" i="5"/>
  <c r="W1044" i="5"/>
  <c r="Z1044" i="5" s="1"/>
  <c r="S1046" i="5"/>
  <c r="S1048" i="5"/>
  <c r="S1052" i="5"/>
  <c r="W1053" i="5"/>
  <c r="Z1053" i="5" s="1"/>
  <c r="S1061" i="5"/>
  <c r="W1062" i="5"/>
  <c r="Z1062" i="5" s="1"/>
  <c r="S1070" i="5"/>
  <c r="W1071" i="5"/>
  <c r="Z1071" i="5" s="1"/>
  <c r="W1181" i="5"/>
  <c r="Z1181" i="5" s="1"/>
  <c r="S1193" i="5"/>
  <c r="W1243" i="5"/>
  <c r="Z1243" i="5" s="1"/>
  <c r="W1261" i="5"/>
  <c r="Z1261" i="5" s="1"/>
  <c r="W1284" i="5"/>
  <c r="Z1284" i="5" s="1"/>
  <c r="W1302" i="5"/>
  <c r="Z1302" i="5" s="1"/>
  <c r="W1304" i="5"/>
  <c r="Z1304" i="5" s="1"/>
  <c r="W1306" i="5"/>
  <c r="Z1306" i="5" s="1"/>
  <c r="W1308" i="5"/>
  <c r="Z1308" i="5" s="1"/>
  <c r="W1310" i="5"/>
  <c r="Z1310" i="5" s="1"/>
  <c r="W1312" i="5"/>
  <c r="Z1312" i="5" s="1"/>
  <c r="W1314" i="5"/>
  <c r="Z1314" i="5" s="1"/>
  <c r="W1316" i="5"/>
  <c r="Z1316" i="5" s="1"/>
  <c r="W1318" i="5"/>
  <c r="Z1318" i="5" s="1"/>
  <c r="W1320" i="5"/>
  <c r="Z1320" i="5" s="1"/>
  <c r="W1322" i="5"/>
  <c r="Z1322" i="5" s="1"/>
  <c r="W1324" i="5"/>
  <c r="Z1324" i="5" s="1"/>
  <c r="W1326" i="5"/>
  <c r="Z1326" i="5" s="1"/>
  <c r="W1328" i="5"/>
  <c r="Z1328" i="5" s="1"/>
  <c r="W1330" i="5"/>
  <c r="Z1330" i="5" s="1"/>
  <c r="W1332" i="5"/>
  <c r="Z1332" i="5" s="1"/>
  <c r="W1334" i="5"/>
  <c r="Z1334" i="5" s="1"/>
  <c r="W1336" i="5"/>
  <c r="Z1336" i="5" s="1"/>
  <c r="W1338" i="5"/>
  <c r="Z1338" i="5" s="1"/>
  <c r="W1340" i="5"/>
  <c r="Z1340" i="5" s="1"/>
  <c r="W1342" i="5"/>
  <c r="Z1342" i="5" s="1"/>
  <c r="W1344" i="5"/>
  <c r="Z1344" i="5" s="1"/>
  <c r="W1346" i="5"/>
  <c r="Z1346" i="5" s="1"/>
  <c r="W1348" i="5"/>
  <c r="Z1348" i="5" s="1"/>
  <c r="W1357" i="5"/>
  <c r="Z1357" i="5" s="1"/>
  <c r="W1363" i="5"/>
  <c r="Z1363" i="5" s="1"/>
  <c r="S1386" i="5"/>
  <c r="T1386" i="5" s="1"/>
  <c r="S1099" i="5"/>
  <c r="S1123" i="5"/>
  <c r="S1171" i="5"/>
  <c r="W1212" i="5"/>
  <c r="Z1212" i="5" s="1"/>
  <c r="S1216" i="5"/>
  <c r="T1216" i="5" s="1"/>
  <c r="W1230" i="5"/>
  <c r="Z1230" i="5" s="1"/>
  <c r="S1230" i="5"/>
  <c r="S1234" i="5"/>
  <c r="W1241" i="5"/>
  <c r="Z1241" i="5" s="1"/>
  <c r="W1242" i="5"/>
  <c r="Z1242" i="5" s="1"/>
  <c r="W1259" i="5"/>
  <c r="Z1259" i="5" s="1"/>
  <c r="W1260" i="5"/>
  <c r="Z1260" i="5" s="1"/>
  <c r="W1275" i="5"/>
  <c r="Z1275" i="5" s="1"/>
  <c r="W1289" i="5"/>
  <c r="Z1289" i="5" s="1"/>
  <c r="W1294" i="5"/>
  <c r="Z1294" i="5" s="1"/>
  <c r="W1213" i="5"/>
  <c r="Z1213" i="5" s="1"/>
  <c r="W1214" i="5"/>
  <c r="Z1214" i="5" s="1"/>
  <c r="S1222" i="5"/>
  <c r="W1240" i="5"/>
  <c r="Z1240" i="5" s="1"/>
  <c r="W1258" i="5"/>
  <c r="Z1258" i="5" s="1"/>
  <c r="W1281" i="5"/>
  <c r="Z1281" i="5" s="1"/>
  <c r="S1281" i="5"/>
  <c r="T1281" i="5" s="1"/>
  <c r="W1299" i="5"/>
  <c r="Z1299" i="5" s="1"/>
  <c r="S1299" i="5"/>
  <c r="T1299" i="5" s="1"/>
  <c r="S1200" i="5"/>
  <c r="S1206" i="5"/>
  <c r="T1206" i="5" s="1"/>
  <c r="W1215" i="5"/>
  <c r="Z1215" i="5" s="1"/>
  <c r="W1233" i="5"/>
  <c r="Z1233" i="5" s="1"/>
  <c r="W1238" i="5"/>
  <c r="Z1238" i="5" s="1"/>
  <c r="W1239" i="5"/>
  <c r="Z1239" i="5" s="1"/>
  <c r="W1256" i="5"/>
  <c r="Z1256" i="5" s="1"/>
  <c r="W1257" i="5"/>
  <c r="Z1257" i="5" s="1"/>
  <c r="W1274" i="5"/>
  <c r="Z1274" i="5" s="1"/>
  <c r="W1278" i="5"/>
  <c r="Z1278" i="5" s="1"/>
  <c r="W1286" i="5"/>
  <c r="Z1286" i="5" s="1"/>
  <c r="W1291" i="5"/>
  <c r="Z1291" i="5" s="1"/>
  <c r="W1369" i="5"/>
  <c r="Z1369" i="5" s="1"/>
  <c r="S1369" i="5"/>
  <c r="W1237" i="5"/>
  <c r="Z1237" i="5" s="1"/>
  <c r="S1237" i="5"/>
  <c r="W1255" i="5"/>
  <c r="Z1255" i="5" s="1"/>
  <c r="S1255" i="5"/>
  <c r="S1267" i="5"/>
  <c r="W1273" i="5"/>
  <c r="Z1273" i="5" s="1"/>
  <c r="S1273" i="5"/>
  <c r="S1277" i="5"/>
  <c r="S1288" i="5"/>
  <c r="W1296" i="5"/>
  <c r="Z1296" i="5" s="1"/>
  <c r="S1296" i="5"/>
  <c r="S1349" i="5"/>
  <c r="W1351" i="5"/>
  <c r="Z1351" i="5" s="1"/>
  <c r="W1360" i="5"/>
  <c r="Z1360" i="5" s="1"/>
  <c r="S1073" i="5"/>
  <c r="S1076" i="5"/>
  <c r="S1079" i="5"/>
  <c r="S1082" i="5"/>
  <c r="S1085" i="5"/>
  <c r="S1088" i="5"/>
  <c r="S1094" i="5"/>
  <c r="S1097" i="5"/>
  <c r="S1100" i="5"/>
  <c r="S1103" i="5"/>
  <c r="W1218" i="5"/>
  <c r="Z1218" i="5" s="1"/>
  <c r="S1218" i="5"/>
  <c r="S1223" i="5"/>
  <c r="T1223" i="5" s="1"/>
  <c r="W1236" i="5"/>
  <c r="Z1236" i="5" s="1"/>
  <c r="S1236" i="5"/>
  <c r="W1253" i="5"/>
  <c r="Z1253" i="5" s="1"/>
  <c r="W1254" i="5"/>
  <c r="Z1254" i="5" s="1"/>
  <c r="W1271" i="5"/>
  <c r="Z1271" i="5" s="1"/>
  <c r="W1272" i="5"/>
  <c r="Z1272" i="5" s="1"/>
  <c r="S1280" i="5"/>
  <c r="W1283" i="5"/>
  <c r="Z1283" i="5" s="1"/>
  <c r="W1288" i="5"/>
  <c r="Z1288" i="5" s="1"/>
  <c r="W1301" i="5"/>
  <c r="Z1301" i="5" s="1"/>
  <c r="S1305" i="5"/>
  <c r="S1325" i="5"/>
  <c r="S1329" i="5"/>
  <c r="S1226" i="5"/>
  <c r="T1226" i="5" s="1"/>
  <c r="S1247" i="5"/>
  <c r="W1252" i="5"/>
  <c r="Z1252" i="5" s="1"/>
  <c r="S1252" i="5"/>
  <c r="T1252" i="5" s="1"/>
  <c r="S1265" i="5"/>
  <c r="W1270" i="5"/>
  <c r="Z1270" i="5" s="1"/>
  <c r="S1290" i="5"/>
  <c r="W1293" i="5"/>
  <c r="Z1293" i="5" s="1"/>
  <c r="W1303" i="5"/>
  <c r="Z1303" i="5" s="1"/>
  <c r="W1305" i="5"/>
  <c r="Z1305" i="5" s="1"/>
  <c r="W1307" i="5"/>
  <c r="Z1307" i="5" s="1"/>
  <c r="S1307" i="5"/>
  <c r="W1309" i="5"/>
  <c r="Z1309" i="5" s="1"/>
  <c r="W1311" i="5"/>
  <c r="Z1311" i="5" s="1"/>
  <c r="W1313" i="5"/>
  <c r="Z1313" i="5" s="1"/>
  <c r="W1315" i="5"/>
  <c r="Z1315" i="5" s="1"/>
  <c r="W1317" i="5"/>
  <c r="Z1317" i="5" s="1"/>
  <c r="W1319" i="5"/>
  <c r="Z1319" i="5" s="1"/>
  <c r="W1321" i="5"/>
  <c r="Z1321" i="5" s="1"/>
  <c r="W1323" i="5"/>
  <c r="Z1323" i="5" s="1"/>
  <c r="W1325" i="5"/>
  <c r="Z1325" i="5" s="1"/>
  <c r="W1327" i="5"/>
  <c r="Z1327" i="5" s="1"/>
  <c r="W1329" i="5"/>
  <c r="Z1329" i="5" s="1"/>
  <c r="W1331" i="5"/>
  <c r="Z1331" i="5" s="1"/>
  <c r="W1333" i="5"/>
  <c r="Z1333" i="5" s="1"/>
  <c r="W1335" i="5"/>
  <c r="Z1335" i="5" s="1"/>
  <c r="W1337" i="5"/>
  <c r="Z1337" i="5" s="1"/>
  <c r="W1339" i="5"/>
  <c r="Z1339" i="5" s="1"/>
  <c r="W1341" i="5"/>
  <c r="Z1341" i="5" s="1"/>
  <c r="W1343" i="5"/>
  <c r="Z1343" i="5" s="1"/>
  <c r="W1345" i="5"/>
  <c r="Z1345" i="5" s="1"/>
  <c r="W1199" i="5"/>
  <c r="Z1199" i="5" s="1"/>
  <c r="S1204" i="5"/>
  <c r="W1205" i="5"/>
  <c r="Z1205" i="5" s="1"/>
  <c r="S1207" i="5"/>
  <c r="T1207" i="5" s="1"/>
  <c r="W1221" i="5"/>
  <c r="Z1221" i="5" s="1"/>
  <c r="S1225" i="5"/>
  <c r="T1225" i="5" s="1"/>
  <c r="W1250" i="5"/>
  <c r="Z1250" i="5" s="1"/>
  <c r="W1251" i="5"/>
  <c r="Z1251" i="5" s="1"/>
  <c r="S1261" i="5"/>
  <c r="T1261" i="5" s="1"/>
  <c r="W1268" i="5"/>
  <c r="Z1268" i="5" s="1"/>
  <c r="W1269" i="5"/>
  <c r="Z1269" i="5" s="1"/>
  <c r="W1280" i="5"/>
  <c r="Z1280" i="5" s="1"/>
  <c r="W1285" i="5"/>
  <c r="Z1285" i="5" s="1"/>
  <c r="W1298" i="5"/>
  <c r="Z1298" i="5" s="1"/>
  <c r="W1366" i="5"/>
  <c r="Z1366" i="5" s="1"/>
  <c r="W1222" i="5"/>
  <c r="Z1222" i="5" s="1"/>
  <c r="S1243" i="5"/>
  <c r="W1249" i="5"/>
  <c r="Z1249" i="5" s="1"/>
  <c r="S1249" i="5"/>
  <c r="S1262" i="5"/>
  <c r="W1267" i="5"/>
  <c r="Z1267" i="5" s="1"/>
  <c r="S1282" i="5"/>
  <c r="T1282" i="5" s="1"/>
  <c r="W1290" i="5"/>
  <c r="Z1290" i="5" s="1"/>
  <c r="S1300" i="5"/>
  <c r="W1354" i="5"/>
  <c r="Z1354" i="5" s="1"/>
  <c r="S1194" i="5"/>
  <c r="S1210" i="5"/>
  <c r="T1210" i="5" s="1"/>
  <c r="S1213" i="5"/>
  <c r="W1224" i="5"/>
  <c r="Z1224" i="5" s="1"/>
  <c r="S1228" i="5"/>
  <c r="T1228" i="5" s="1"/>
  <c r="W1247" i="5"/>
  <c r="Z1247" i="5" s="1"/>
  <c r="W1248" i="5"/>
  <c r="Z1248" i="5" s="1"/>
  <c r="S1260" i="5"/>
  <c r="W1265" i="5"/>
  <c r="Z1265" i="5" s="1"/>
  <c r="W1266" i="5"/>
  <c r="Z1266" i="5" s="1"/>
  <c r="S1271" i="5"/>
  <c r="W1276" i="5"/>
  <c r="Z1276" i="5" s="1"/>
  <c r="W1282" i="5"/>
  <c r="Z1282" i="5" s="1"/>
  <c r="S1292" i="5"/>
  <c r="W1295" i="5"/>
  <c r="Z1295" i="5" s="1"/>
  <c r="W1300" i="5"/>
  <c r="Z1300" i="5" s="1"/>
  <c r="S1203" i="5"/>
  <c r="S1214" i="5"/>
  <c r="W1246" i="5"/>
  <c r="Z1246" i="5" s="1"/>
  <c r="S1246" i="5"/>
  <c r="S1259" i="5"/>
  <c r="T1259" i="5" s="1"/>
  <c r="W1264" i="5"/>
  <c r="Z1264" i="5" s="1"/>
  <c r="S1264" i="5"/>
  <c r="S1275" i="5"/>
  <c r="W1287" i="5"/>
  <c r="Z1287" i="5" s="1"/>
  <c r="S1302" i="5"/>
  <c r="W1209" i="5"/>
  <c r="Z1209" i="5" s="1"/>
  <c r="S1209" i="5"/>
  <c r="W1227" i="5"/>
  <c r="Z1227" i="5" s="1"/>
  <c r="S1227" i="5"/>
  <c r="S1231" i="5"/>
  <c r="W1245" i="5"/>
  <c r="Z1245" i="5" s="1"/>
  <c r="S1256" i="5"/>
  <c r="S1258" i="5"/>
  <c r="W1262" i="5"/>
  <c r="Z1262" i="5" s="1"/>
  <c r="W1263" i="5"/>
  <c r="Z1263" i="5" s="1"/>
  <c r="S1268" i="5"/>
  <c r="S1274" i="5"/>
  <c r="W1279" i="5"/>
  <c r="Z1279" i="5" s="1"/>
  <c r="S1279" i="5"/>
  <c r="S1289" i="5"/>
  <c r="T1289" i="5" s="1"/>
  <c r="W1292" i="5"/>
  <c r="Z1292" i="5" s="1"/>
  <c r="W1297" i="5"/>
  <c r="Z1297" i="5" s="1"/>
  <c r="S1304" i="5"/>
  <c r="S1308" i="5"/>
  <c r="S1312" i="5"/>
  <c r="S1328" i="5"/>
  <c r="S1332" i="5"/>
  <c r="S1336" i="5"/>
  <c r="S1367" i="5"/>
  <c r="W1396" i="5"/>
  <c r="Z1396" i="5" s="1"/>
  <c r="W1412" i="5"/>
  <c r="Z1412" i="5" s="1"/>
  <c r="W1414" i="5"/>
  <c r="Z1414" i="5" s="1"/>
  <c r="W1448" i="5"/>
  <c r="Z1448" i="5" s="1"/>
  <c r="W1450" i="5"/>
  <c r="Z1450" i="5" s="1"/>
  <c r="W1453" i="5"/>
  <c r="Z1453" i="5" s="1"/>
  <c r="W1484" i="5"/>
  <c r="Z1484" i="5" s="1"/>
  <c r="W1495" i="5"/>
  <c r="Z1495" i="5" s="1"/>
  <c r="W1502" i="5"/>
  <c r="Z1502" i="5" s="1"/>
  <c r="W1511" i="5"/>
  <c r="Z1511" i="5" s="1"/>
  <c r="S1525" i="5"/>
  <c r="W1527" i="5"/>
  <c r="Z1527" i="5" s="1"/>
  <c r="S1572" i="5"/>
  <c r="W1385" i="5"/>
  <c r="Z1385" i="5" s="1"/>
  <c r="S1391" i="5"/>
  <c r="T1391" i="5" s="1"/>
  <c r="S1392" i="5"/>
  <c r="T1392" i="5" s="1"/>
  <c r="W1415" i="5"/>
  <c r="Z1415" i="5" s="1"/>
  <c r="W1416" i="5"/>
  <c r="Z1416" i="5" s="1"/>
  <c r="W1417" i="5"/>
  <c r="Z1417" i="5" s="1"/>
  <c r="W1451" i="5"/>
  <c r="Z1451" i="5" s="1"/>
  <c r="W1452" i="5"/>
  <c r="Z1452" i="5" s="1"/>
  <c r="W1454" i="5"/>
  <c r="Z1454" i="5" s="1"/>
  <c r="S1454" i="5"/>
  <c r="T1454" i="5" s="1"/>
  <c r="W1465" i="5"/>
  <c r="Z1465" i="5" s="1"/>
  <c r="W1469" i="5"/>
  <c r="Z1469" i="5" s="1"/>
  <c r="W1481" i="5"/>
  <c r="Z1481" i="5" s="1"/>
  <c r="S1483" i="5"/>
  <c r="W1492" i="5"/>
  <c r="Z1492" i="5" s="1"/>
  <c r="W1504" i="5"/>
  <c r="Z1504" i="5" s="1"/>
  <c r="W1513" i="5"/>
  <c r="Z1513" i="5" s="1"/>
  <c r="W1525" i="5"/>
  <c r="Z1525" i="5" s="1"/>
  <c r="S1542" i="5"/>
  <c r="T1542" i="5" s="1"/>
  <c r="W1349" i="5"/>
  <c r="Z1349" i="5" s="1"/>
  <c r="W1352" i="5"/>
  <c r="Z1352" i="5" s="1"/>
  <c r="W1355" i="5"/>
  <c r="Z1355" i="5" s="1"/>
  <c r="S1358" i="5"/>
  <c r="W1358" i="5"/>
  <c r="Z1358" i="5" s="1"/>
  <c r="S1384" i="5"/>
  <c r="T1384" i="5" s="1"/>
  <c r="W1418" i="5"/>
  <c r="Z1418" i="5" s="1"/>
  <c r="W1420" i="5"/>
  <c r="Z1420" i="5" s="1"/>
  <c r="W1461" i="5"/>
  <c r="Z1461" i="5" s="1"/>
  <c r="S1461" i="5"/>
  <c r="T1461" i="5" s="1"/>
  <c r="W1478" i="5"/>
  <c r="Z1478" i="5" s="1"/>
  <c r="W1489" i="5"/>
  <c r="Z1489" i="5" s="1"/>
  <c r="W1497" i="5"/>
  <c r="Z1497" i="5" s="1"/>
  <c r="W1506" i="5"/>
  <c r="Z1506" i="5" s="1"/>
  <c r="W1515" i="5"/>
  <c r="Z1515" i="5" s="1"/>
  <c r="W1542" i="5"/>
  <c r="Z1542" i="5" s="1"/>
  <c r="S1363" i="5"/>
  <c r="S1366" i="5"/>
  <c r="W1386" i="5"/>
  <c r="Z1386" i="5" s="1"/>
  <c r="W1421" i="5"/>
  <c r="Z1421" i="5" s="1"/>
  <c r="W1423" i="5"/>
  <c r="Z1423" i="5" s="1"/>
  <c r="S1431" i="5"/>
  <c r="T1431" i="5" s="1"/>
  <c r="S1464" i="5"/>
  <c r="T1464" i="5" s="1"/>
  <c r="W1468" i="5"/>
  <c r="Z1468" i="5" s="1"/>
  <c r="W1472" i="5"/>
  <c r="Z1472" i="5" s="1"/>
  <c r="W1475" i="5"/>
  <c r="Z1475" i="5" s="1"/>
  <c r="W1486" i="5"/>
  <c r="Z1486" i="5" s="1"/>
  <c r="S1491" i="5"/>
  <c r="W1494" i="5"/>
  <c r="Z1494" i="5" s="1"/>
  <c r="S1494" i="5"/>
  <c r="W1523" i="5"/>
  <c r="Z1523" i="5" s="1"/>
  <c r="W1532" i="5"/>
  <c r="Z1532" i="5" s="1"/>
  <c r="S1586" i="5"/>
  <c r="T1586" i="5" s="1"/>
  <c r="S1351" i="5"/>
  <c r="S1354" i="5"/>
  <c r="S1360" i="5"/>
  <c r="S1400" i="5"/>
  <c r="W1424" i="5"/>
  <c r="Z1424" i="5" s="1"/>
  <c r="S1424" i="5"/>
  <c r="W1426" i="5"/>
  <c r="Z1426" i="5" s="1"/>
  <c r="S1434" i="5"/>
  <c r="T1434" i="5" s="1"/>
  <c r="W1464" i="5"/>
  <c r="Z1464" i="5" s="1"/>
  <c r="W1483" i="5"/>
  <c r="Z1483" i="5" s="1"/>
  <c r="S1488" i="5"/>
  <c r="W1491" i="5"/>
  <c r="Z1491" i="5" s="1"/>
  <c r="W1499" i="5"/>
  <c r="Z1499" i="5" s="1"/>
  <c r="W1508" i="5"/>
  <c r="Z1508" i="5" s="1"/>
  <c r="W1517" i="5"/>
  <c r="Z1517" i="5" s="1"/>
  <c r="W1521" i="5"/>
  <c r="Z1521" i="5" s="1"/>
  <c r="W1530" i="5"/>
  <c r="Z1530" i="5" s="1"/>
  <c r="W1545" i="5"/>
  <c r="Z1545" i="5" s="1"/>
  <c r="S1584" i="5"/>
  <c r="W1391" i="5"/>
  <c r="Z1391" i="5" s="1"/>
  <c r="W1399" i="5"/>
  <c r="Z1399" i="5" s="1"/>
  <c r="S1399" i="5"/>
  <c r="S1401" i="5"/>
  <c r="T1401" i="5" s="1"/>
  <c r="W1427" i="5"/>
  <c r="Z1427" i="5" s="1"/>
  <c r="W1428" i="5"/>
  <c r="Z1428" i="5" s="1"/>
  <c r="W1429" i="5"/>
  <c r="Z1429" i="5" s="1"/>
  <c r="S1437" i="5"/>
  <c r="T1437" i="5" s="1"/>
  <c r="W1471" i="5"/>
  <c r="Z1471" i="5" s="1"/>
  <c r="W1480" i="5"/>
  <c r="Z1480" i="5" s="1"/>
  <c r="W1488" i="5"/>
  <c r="Z1488" i="5" s="1"/>
  <c r="W1501" i="5"/>
  <c r="Z1501" i="5" s="1"/>
  <c r="S1503" i="5"/>
  <c r="W1510" i="5"/>
  <c r="Z1510" i="5" s="1"/>
  <c r="W1519" i="5"/>
  <c r="Z1519" i="5" s="1"/>
  <c r="W1528" i="5"/>
  <c r="Z1528" i="5" s="1"/>
  <c r="W1535" i="5"/>
  <c r="Z1535" i="5" s="1"/>
  <c r="S1383" i="5"/>
  <c r="S1385" i="5"/>
  <c r="S1389" i="5"/>
  <c r="T1389" i="5" s="1"/>
  <c r="W1392" i="5"/>
  <c r="Z1392" i="5" s="1"/>
  <c r="S1394" i="5"/>
  <c r="T1394" i="5" s="1"/>
  <c r="S1395" i="5"/>
  <c r="S1404" i="5"/>
  <c r="T1404" i="5" s="1"/>
  <c r="W1430" i="5"/>
  <c r="Z1430" i="5" s="1"/>
  <c r="S1430" i="5"/>
  <c r="W1431" i="5"/>
  <c r="Z1431" i="5" s="1"/>
  <c r="W1432" i="5"/>
  <c r="Z1432" i="5" s="1"/>
  <c r="W1467" i="5"/>
  <c r="Z1467" i="5" s="1"/>
  <c r="W1477" i="5"/>
  <c r="Z1477" i="5" s="1"/>
  <c r="W1485" i="5"/>
  <c r="Z1485" i="5" s="1"/>
  <c r="W1503" i="5"/>
  <c r="Z1503" i="5" s="1"/>
  <c r="W1512" i="5"/>
  <c r="Z1512" i="5" s="1"/>
  <c r="S1512" i="5"/>
  <c r="W1393" i="5"/>
  <c r="Z1393" i="5" s="1"/>
  <c r="S1407" i="5"/>
  <c r="T1407" i="5" s="1"/>
  <c r="S1412" i="5"/>
  <c r="W1433" i="5"/>
  <c r="Z1433" i="5" s="1"/>
  <c r="W1435" i="5"/>
  <c r="Z1435" i="5" s="1"/>
  <c r="S1443" i="5"/>
  <c r="T1443" i="5" s="1"/>
  <c r="S1448" i="5"/>
  <c r="T1448" i="5" s="1"/>
  <c r="S1458" i="5"/>
  <c r="T1458" i="5" s="1"/>
  <c r="W1459" i="5"/>
  <c r="Z1459" i="5" s="1"/>
  <c r="W1460" i="5"/>
  <c r="Z1460" i="5" s="1"/>
  <c r="W1474" i="5"/>
  <c r="Z1474" i="5" s="1"/>
  <c r="W1482" i="5"/>
  <c r="Z1482" i="5" s="1"/>
  <c r="S1516" i="5"/>
  <c r="T1516" i="5" s="1"/>
  <c r="S1524" i="5"/>
  <c r="W1526" i="5"/>
  <c r="Z1526" i="5" s="1"/>
  <c r="W1533" i="5"/>
  <c r="Z1533" i="5" s="1"/>
  <c r="W1538" i="5"/>
  <c r="Z1538" i="5" s="1"/>
  <c r="S1595" i="5"/>
  <c r="T1595" i="5" s="1"/>
  <c r="S1376" i="5"/>
  <c r="S1379" i="5"/>
  <c r="W1402" i="5"/>
  <c r="Z1402" i="5" s="1"/>
  <c r="S1402" i="5"/>
  <c r="S1410" i="5"/>
  <c r="T1410" i="5" s="1"/>
  <c r="S1428" i="5"/>
  <c r="W1436" i="5"/>
  <c r="Z1436" i="5" s="1"/>
  <c r="S1436" i="5"/>
  <c r="W1438" i="5"/>
  <c r="Z1438" i="5" s="1"/>
  <c r="S1438" i="5"/>
  <c r="S1462" i="5"/>
  <c r="W1470" i="5"/>
  <c r="Z1470" i="5" s="1"/>
  <c r="S1476" i="5"/>
  <c r="W1479" i="5"/>
  <c r="Z1479" i="5" s="1"/>
  <c r="W1496" i="5"/>
  <c r="Z1496" i="5" s="1"/>
  <c r="W1505" i="5"/>
  <c r="Z1505" i="5" s="1"/>
  <c r="W1514" i="5"/>
  <c r="Z1514" i="5" s="1"/>
  <c r="S1522" i="5"/>
  <c r="W1524" i="5"/>
  <c r="Z1524" i="5" s="1"/>
  <c r="W1403" i="5"/>
  <c r="Z1403" i="5" s="1"/>
  <c r="S1403" i="5"/>
  <c r="W1405" i="5"/>
  <c r="Z1405" i="5" s="1"/>
  <c r="S1405" i="5"/>
  <c r="S1413" i="5"/>
  <c r="T1413" i="5" s="1"/>
  <c r="W1439" i="5"/>
  <c r="Z1439" i="5" s="1"/>
  <c r="S1439" i="5"/>
  <c r="W1441" i="5"/>
  <c r="Z1441" i="5" s="1"/>
  <c r="S1449" i="5"/>
  <c r="T1449" i="5" s="1"/>
  <c r="S1455" i="5"/>
  <c r="T1455" i="5" s="1"/>
  <c r="W1463" i="5"/>
  <c r="Z1463" i="5" s="1"/>
  <c r="S1463" i="5"/>
  <c r="W1476" i="5"/>
  <c r="Z1476" i="5" s="1"/>
  <c r="W1493" i="5"/>
  <c r="Z1493" i="5" s="1"/>
  <c r="W1498" i="5"/>
  <c r="Z1498" i="5" s="1"/>
  <c r="W1507" i="5"/>
  <c r="Z1507" i="5" s="1"/>
  <c r="W1516" i="5"/>
  <c r="Z1516" i="5" s="1"/>
  <c r="W1522" i="5"/>
  <c r="Z1522" i="5" s="1"/>
  <c r="W1536" i="5"/>
  <c r="Z1536" i="5" s="1"/>
  <c r="S1353" i="5"/>
  <c r="S1372" i="5"/>
  <c r="S1374" i="5"/>
  <c r="S1375" i="5"/>
  <c r="T1375" i="5" s="1"/>
  <c r="S1378" i="5"/>
  <c r="T1378" i="5" s="1"/>
  <c r="S1381" i="5"/>
  <c r="T1381" i="5" s="1"/>
  <c r="W1394" i="5"/>
  <c r="Z1394" i="5" s="1"/>
  <c r="T1395" i="5"/>
  <c r="W1406" i="5"/>
  <c r="Z1406" i="5" s="1"/>
  <c r="S1406" i="5"/>
  <c r="W1407" i="5"/>
  <c r="Z1407" i="5" s="1"/>
  <c r="W1408" i="5"/>
  <c r="Z1408" i="5" s="1"/>
  <c r="S1415" i="5"/>
  <c r="S1416" i="5"/>
  <c r="S1420" i="5"/>
  <c r="W1442" i="5"/>
  <c r="Z1442" i="5" s="1"/>
  <c r="S1442" i="5"/>
  <c r="W1443" i="5"/>
  <c r="Z1443" i="5" s="1"/>
  <c r="W1444" i="5"/>
  <c r="Z1444" i="5" s="1"/>
  <c r="S1451" i="5"/>
  <c r="T1451" i="5" s="1"/>
  <c r="S1452" i="5"/>
  <c r="W1456" i="5"/>
  <c r="Z1456" i="5" s="1"/>
  <c r="S1465" i="5"/>
  <c r="W1473" i="5"/>
  <c r="Z1473" i="5" s="1"/>
  <c r="W1490" i="5"/>
  <c r="Z1490" i="5" s="1"/>
  <c r="S1492" i="5"/>
  <c r="W1500" i="5"/>
  <c r="Z1500" i="5" s="1"/>
  <c r="W1509" i="5"/>
  <c r="Z1509" i="5" s="1"/>
  <c r="W1518" i="5"/>
  <c r="Z1518" i="5" s="1"/>
  <c r="S1529" i="5"/>
  <c r="W1541" i="5"/>
  <c r="Z1541" i="5" s="1"/>
  <c r="S1591" i="5"/>
  <c r="S1390" i="5"/>
  <c r="W1395" i="5"/>
  <c r="Z1395" i="5" s="1"/>
  <c r="S1397" i="5"/>
  <c r="S1398" i="5"/>
  <c r="W1409" i="5"/>
  <c r="Z1409" i="5" s="1"/>
  <c r="S1409" i="5"/>
  <c r="W1411" i="5"/>
  <c r="Z1411" i="5" s="1"/>
  <c r="T1415" i="5"/>
  <c r="S1418" i="5"/>
  <c r="S1419" i="5"/>
  <c r="S1421" i="5"/>
  <c r="S1426" i="5"/>
  <c r="W1445" i="5"/>
  <c r="Z1445" i="5" s="1"/>
  <c r="S1445" i="5"/>
  <c r="W1447" i="5"/>
  <c r="Z1447" i="5" s="1"/>
  <c r="W1455" i="5"/>
  <c r="Z1455" i="5" s="1"/>
  <c r="W1457" i="5"/>
  <c r="Z1457" i="5" s="1"/>
  <c r="W1462" i="5"/>
  <c r="Z1462" i="5" s="1"/>
  <c r="W1466" i="5"/>
  <c r="Z1466" i="5" s="1"/>
  <c r="S1469" i="5"/>
  <c r="S1472" i="5"/>
  <c r="W1487" i="5"/>
  <c r="Z1487" i="5" s="1"/>
  <c r="S1489" i="5"/>
  <c r="S1502" i="5"/>
  <c r="S1511" i="5"/>
  <c r="S1513" i="5"/>
  <c r="W1520" i="5"/>
  <c r="Z1520" i="5" s="1"/>
  <c r="S1527" i="5"/>
  <c r="W1529" i="5"/>
  <c r="Z1529" i="5" s="1"/>
  <c r="W1539" i="5"/>
  <c r="Z1539" i="5" s="1"/>
  <c r="S1578" i="5"/>
  <c r="W1576" i="5"/>
  <c r="Z1576" i="5" s="1"/>
  <c r="W1581" i="5"/>
  <c r="Z1581" i="5" s="1"/>
  <c r="W1595" i="5"/>
  <c r="Z1595" i="5" s="1"/>
  <c r="W1609" i="5"/>
  <c r="Z1609" i="5" s="1"/>
  <c r="S1623" i="5"/>
  <c r="T1623" i="5" s="1"/>
  <c r="W1653" i="5"/>
  <c r="Z1653" i="5" s="1"/>
  <c r="W1677" i="5"/>
  <c r="Z1677" i="5" s="1"/>
  <c r="W1686" i="5"/>
  <c r="Z1686" i="5" s="1"/>
  <c r="W1695" i="5"/>
  <c r="Z1695" i="5" s="1"/>
  <c r="W1704" i="5"/>
  <c r="Z1704" i="5" s="1"/>
  <c r="W1713" i="5"/>
  <c r="Z1713" i="5" s="1"/>
  <c r="W1730" i="5"/>
  <c r="Z1730" i="5" s="1"/>
  <c r="W1733" i="5"/>
  <c r="Z1733" i="5" s="1"/>
  <c r="W1544" i="5"/>
  <c r="Z1544" i="5" s="1"/>
  <c r="W1547" i="5"/>
  <c r="Z1547" i="5" s="1"/>
  <c r="W1550" i="5"/>
  <c r="Z1550" i="5" s="1"/>
  <c r="W1553" i="5"/>
  <c r="Z1553" i="5" s="1"/>
  <c r="W1556" i="5"/>
  <c r="Z1556" i="5" s="1"/>
  <c r="W1559" i="5"/>
  <c r="Z1559" i="5" s="1"/>
  <c r="S1560" i="5"/>
  <c r="T1560" i="5" s="1"/>
  <c r="W1562" i="5"/>
  <c r="Z1562" i="5" s="1"/>
  <c r="S1565" i="5"/>
  <c r="W1565" i="5"/>
  <c r="Z1565" i="5" s="1"/>
  <c r="S1568" i="5"/>
  <c r="W1572" i="5"/>
  <c r="Z1572" i="5" s="1"/>
  <c r="S1583" i="5"/>
  <c r="T1583" i="5" s="1"/>
  <c r="W1588" i="5"/>
  <c r="Z1588" i="5" s="1"/>
  <c r="S1599" i="5"/>
  <c r="S1605" i="5"/>
  <c r="T1605" i="5" s="1"/>
  <c r="S1606" i="5"/>
  <c r="T1606" i="5" s="1"/>
  <c r="S1609" i="5"/>
  <c r="W1612" i="5"/>
  <c r="Z1612" i="5" s="1"/>
  <c r="S1612" i="5"/>
  <c r="W1613" i="5"/>
  <c r="Z1613" i="5" s="1"/>
  <c r="S1650" i="5"/>
  <c r="T1650" i="5" s="1"/>
  <c r="S1663" i="5"/>
  <c r="S1675" i="5"/>
  <c r="T1675" i="5" s="1"/>
  <c r="W1736" i="5"/>
  <c r="Z1736" i="5" s="1"/>
  <c r="S1585" i="5"/>
  <c r="S1607" i="5"/>
  <c r="W1615" i="5"/>
  <c r="Z1615" i="5" s="1"/>
  <c r="S1629" i="5"/>
  <c r="S1666" i="5"/>
  <c r="W1669" i="5"/>
  <c r="Z1669" i="5" s="1"/>
  <c r="S1669" i="5"/>
  <c r="W1675" i="5"/>
  <c r="Z1675" i="5" s="1"/>
  <c r="W1684" i="5"/>
  <c r="Z1684" i="5" s="1"/>
  <c r="W1693" i="5"/>
  <c r="Z1693" i="5" s="1"/>
  <c r="W1702" i="5"/>
  <c r="Z1702" i="5" s="1"/>
  <c r="S1702" i="5"/>
  <c r="W1711" i="5"/>
  <c r="Z1711" i="5" s="1"/>
  <c r="W1720" i="5"/>
  <c r="Z1720" i="5" s="1"/>
  <c r="W1618" i="5"/>
  <c r="Z1618" i="5" s="1"/>
  <c r="S1632" i="5"/>
  <c r="W1651" i="5"/>
  <c r="Z1651" i="5" s="1"/>
  <c r="S1651" i="5"/>
  <c r="W1663" i="5"/>
  <c r="Z1663" i="5" s="1"/>
  <c r="W1666" i="5"/>
  <c r="Z1666" i="5" s="1"/>
  <c r="W1671" i="5"/>
  <c r="Z1671" i="5" s="1"/>
  <c r="W1673" i="5"/>
  <c r="Z1673" i="5" s="1"/>
  <c r="W1682" i="5"/>
  <c r="Z1682" i="5" s="1"/>
  <c r="W1691" i="5"/>
  <c r="Z1691" i="5" s="1"/>
  <c r="W1700" i="5"/>
  <c r="Z1700" i="5" s="1"/>
  <c r="W1709" i="5"/>
  <c r="Z1709" i="5" s="1"/>
  <c r="W1718" i="5"/>
  <c r="Z1718" i="5" s="1"/>
  <c r="W1739" i="5"/>
  <c r="Z1739" i="5" s="1"/>
  <c r="W1573" i="5"/>
  <c r="Z1573" i="5" s="1"/>
  <c r="S1579" i="5"/>
  <c r="W1583" i="5"/>
  <c r="Z1583" i="5" s="1"/>
  <c r="W1597" i="5"/>
  <c r="Z1597" i="5" s="1"/>
  <c r="W1621" i="5"/>
  <c r="Z1621" i="5" s="1"/>
  <c r="S1621" i="5"/>
  <c r="W1622" i="5"/>
  <c r="Z1622" i="5" s="1"/>
  <c r="W1623" i="5"/>
  <c r="Z1623" i="5" s="1"/>
  <c r="S1647" i="5"/>
  <c r="T1647" i="5" s="1"/>
  <c r="W1650" i="5"/>
  <c r="Z1650" i="5" s="1"/>
  <c r="W1680" i="5"/>
  <c r="Z1680" i="5" s="1"/>
  <c r="W1689" i="5"/>
  <c r="Z1689" i="5" s="1"/>
  <c r="W1698" i="5"/>
  <c r="Z1698" i="5" s="1"/>
  <c r="W1707" i="5"/>
  <c r="Z1707" i="5" s="1"/>
  <c r="W1716" i="5"/>
  <c r="Z1716" i="5" s="1"/>
  <c r="W1723" i="5"/>
  <c r="Z1723" i="5" s="1"/>
  <c r="S1562" i="5"/>
  <c r="S1566" i="5"/>
  <c r="S1569" i="5"/>
  <c r="S1571" i="5"/>
  <c r="S1580" i="5"/>
  <c r="W1584" i="5"/>
  <c r="Z1584" i="5" s="1"/>
  <c r="S1594" i="5"/>
  <c r="W1598" i="5"/>
  <c r="Z1598" i="5" s="1"/>
  <c r="S1600" i="5"/>
  <c r="W1624" i="5"/>
  <c r="Z1624" i="5" s="1"/>
  <c r="S1624" i="5"/>
  <c r="W1625" i="5"/>
  <c r="Z1625" i="5" s="1"/>
  <c r="W1626" i="5"/>
  <c r="Z1626" i="5" s="1"/>
  <c r="S1634" i="5"/>
  <c r="T1634" i="5" s="1"/>
  <c r="S1646" i="5"/>
  <c r="T1646" i="5" s="1"/>
  <c r="W1649" i="5"/>
  <c r="Z1649" i="5" s="1"/>
  <c r="W1657" i="5"/>
  <c r="Z1657" i="5" s="1"/>
  <c r="S1687" i="5"/>
  <c r="S1721" i="5"/>
  <c r="W1627" i="5"/>
  <c r="Z1627" i="5" s="1"/>
  <c r="S1641" i="5"/>
  <c r="W1648" i="5"/>
  <c r="Z1648" i="5" s="1"/>
  <c r="S1655" i="5"/>
  <c r="T1655" i="5" s="1"/>
  <c r="S1661" i="5"/>
  <c r="W1668" i="5"/>
  <c r="Z1668" i="5" s="1"/>
  <c r="W1678" i="5"/>
  <c r="Z1678" i="5" s="1"/>
  <c r="W1687" i="5"/>
  <c r="Z1687" i="5" s="1"/>
  <c r="S1694" i="5"/>
  <c r="W1696" i="5"/>
  <c r="Z1696" i="5" s="1"/>
  <c r="W1705" i="5"/>
  <c r="Z1705" i="5" s="1"/>
  <c r="W1714" i="5"/>
  <c r="Z1714" i="5" s="1"/>
  <c r="W1721" i="5"/>
  <c r="Z1721" i="5" s="1"/>
  <c r="W1726" i="5"/>
  <c r="Z1726" i="5" s="1"/>
  <c r="S1532" i="5"/>
  <c r="S1538" i="5"/>
  <c r="S1544" i="5"/>
  <c r="S1547" i="5"/>
  <c r="S1550" i="5"/>
  <c r="W1574" i="5"/>
  <c r="Z1574" i="5" s="1"/>
  <c r="S1587" i="5"/>
  <c r="W1592" i="5"/>
  <c r="Z1592" i="5" s="1"/>
  <c r="S1598" i="5"/>
  <c r="T1598" i="5" s="1"/>
  <c r="W1606" i="5"/>
  <c r="Z1606" i="5" s="1"/>
  <c r="S1622" i="5"/>
  <c r="W1630" i="5"/>
  <c r="Z1630" i="5" s="1"/>
  <c r="W1631" i="5"/>
  <c r="Z1631" i="5" s="1"/>
  <c r="W1632" i="5"/>
  <c r="Z1632" i="5" s="1"/>
  <c r="S1640" i="5"/>
  <c r="T1640" i="5" s="1"/>
  <c r="S1644" i="5"/>
  <c r="S1645" i="5"/>
  <c r="W1647" i="5"/>
  <c r="Z1647" i="5" s="1"/>
  <c r="W1665" i="5"/>
  <c r="Z1665" i="5" s="1"/>
  <c r="S1670" i="5"/>
  <c r="W1676" i="5"/>
  <c r="Z1676" i="5" s="1"/>
  <c r="S1683" i="5"/>
  <c r="W1685" i="5"/>
  <c r="Z1685" i="5" s="1"/>
  <c r="W1694" i="5"/>
  <c r="Z1694" i="5" s="1"/>
  <c r="W1703" i="5"/>
  <c r="Z1703" i="5" s="1"/>
  <c r="S1710" i="5"/>
  <c r="W1712" i="5"/>
  <c r="Z1712" i="5" s="1"/>
  <c r="S1719" i="5"/>
  <c r="W1570" i="5"/>
  <c r="Z1570" i="5" s="1"/>
  <c r="S1576" i="5"/>
  <c r="W1579" i="5"/>
  <c r="Z1579" i="5" s="1"/>
  <c r="W1585" i="5"/>
  <c r="Z1585" i="5" s="1"/>
  <c r="W1607" i="5"/>
  <c r="Z1607" i="5" s="1"/>
  <c r="S1615" i="5"/>
  <c r="S1625" i="5"/>
  <c r="T1625" i="5" s="1"/>
  <c r="W1633" i="5"/>
  <c r="Z1633" i="5" s="1"/>
  <c r="W1634" i="5"/>
  <c r="Z1634" i="5" s="1"/>
  <c r="S1643" i="5"/>
  <c r="W1646" i="5"/>
  <c r="Z1646" i="5" s="1"/>
  <c r="W1655" i="5"/>
  <c r="Z1655" i="5" s="1"/>
  <c r="W1674" i="5"/>
  <c r="Z1674" i="5" s="1"/>
  <c r="W1683" i="5"/>
  <c r="Z1683" i="5" s="1"/>
  <c r="W1692" i="5"/>
  <c r="Z1692" i="5" s="1"/>
  <c r="W1701" i="5"/>
  <c r="Z1701" i="5" s="1"/>
  <c r="W1710" i="5"/>
  <c r="Z1710" i="5" s="1"/>
  <c r="W1724" i="5"/>
  <c r="Z1724" i="5" s="1"/>
  <c r="S1760" i="5"/>
  <c r="T1760" i="5" s="1"/>
  <c r="S1577" i="5"/>
  <c r="S1581" i="5"/>
  <c r="S1582" i="5"/>
  <c r="W1586" i="5"/>
  <c r="Z1586" i="5" s="1"/>
  <c r="S1588" i="5"/>
  <c r="S1589" i="5"/>
  <c r="S1590" i="5"/>
  <c r="S1604" i="5"/>
  <c r="S1611" i="5"/>
  <c r="S1619" i="5"/>
  <c r="S1628" i="5"/>
  <c r="W1636" i="5"/>
  <c r="Z1636" i="5" s="1"/>
  <c r="S1636" i="5"/>
  <c r="W1637" i="5"/>
  <c r="Z1637" i="5" s="1"/>
  <c r="W1645" i="5"/>
  <c r="Z1645" i="5" s="1"/>
  <c r="S1649" i="5"/>
  <c r="S1664" i="5"/>
  <c r="T1664" i="5" s="1"/>
  <c r="W1670" i="5"/>
  <c r="Z1670" i="5" s="1"/>
  <c r="S1690" i="5"/>
  <c r="S1708" i="5"/>
  <c r="S1722" i="5"/>
  <c r="S1545" i="5"/>
  <c r="S1551" i="5"/>
  <c r="S1557" i="5"/>
  <c r="S1573" i="5"/>
  <c r="S1597" i="5"/>
  <c r="S1613" i="5"/>
  <c r="S1617" i="5"/>
  <c r="S1631" i="5"/>
  <c r="W1639" i="5"/>
  <c r="Z1639" i="5" s="1"/>
  <c r="T1643" i="5"/>
  <c r="W1672" i="5"/>
  <c r="Z1672" i="5" s="1"/>
  <c r="S1679" i="5"/>
  <c r="W1681" i="5"/>
  <c r="Z1681" i="5" s="1"/>
  <c r="W1690" i="5"/>
  <c r="Z1690" i="5" s="1"/>
  <c r="W1699" i="5"/>
  <c r="Z1699" i="5" s="1"/>
  <c r="W1708" i="5"/>
  <c r="Z1708" i="5" s="1"/>
  <c r="S1715" i="5"/>
  <c r="T1715" i="5" s="1"/>
  <c r="W1717" i="5"/>
  <c r="Z1717" i="5" s="1"/>
  <c r="W1727" i="5"/>
  <c r="Z1727" i="5" s="1"/>
  <c r="S1765" i="5"/>
  <c r="S1616" i="5"/>
  <c r="T1616" i="5" s="1"/>
  <c r="W1642" i="5"/>
  <c r="Z1642" i="5" s="1"/>
  <c r="S1642" i="5"/>
  <c r="W1643" i="5"/>
  <c r="Z1643" i="5" s="1"/>
  <c r="S1652" i="5"/>
  <c r="W1654" i="5"/>
  <c r="Z1654" i="5" s="1"/>
  <c r="S1654" i="5"/>
  <c r="W1660" i="5"/>
  <c r="Z1660" i="5" s="1"/>
  <c r="S1660" i="5"/>
  <c r="W1664" i="5"/>
  <c r="Z1664" i="5" s="1"/>
  <c r="S1677" i="5"/>
  <c r="W1679" i="5"/>
  <c r="Z1679" i="5" s="1"/>
  <c r="W1688" i="5"/>
  <c r="Z1688" i="5" s="1"/>
  <c r="S1695" i="5"/>
  <c r="T1695" i="5" s="1"/>
  <c r="W1697" i="5"/>
  <c r="Z1697" i="5" s="1"/>
  <c r="S1704" i="5"/>
  <c r="T1704" i="5" s="1"/>
  <c r="W1706" i="5"/>
  <c r="Z1706" i="5" s="1"/>
  <c r="W1715" i="5"/>
  <c r="Z1715" i="5" s="1"/>
  <c r="W1761" i="5"/>
  <c r="Z1761" i="5" s="1"/>
  <c r="W1767" i="5"/>
  <c r="Z1767" i="5" s="1"/>
  <c r="W1827" i="5"/>
  <c r="Z1827" i="5" s="1"/>
  <c r="S1865" i="5"/>
  <c r="W1872" i="5"/>
  <c r="Z1872" i="5" s="1"/>
  <c r="W1897" i="5"/>
  <c r="Z1897" i="5" s="1"/>
  <c r="W1910" i="5"/>
  <c r="Z1910" i="5" s="1"/>
  <c r="S1965" i="5"/>
  <c r="T1965" i="5" s="1"/>
  <c r="W1729" i="5"/>
  <c r="Z1729" i="5" s="1"/>
  <c r="W1732" i="5"/>
  <c r="Z1732" i="5" s="1"/>
  <c r="W1735" i="5"/>
  <c r="Z1735" i="5" s="1"/>
  <c r="W1738" i="5"/>
  <c r="Z1738" i="5" s="1"/>
  <c r="W1741" i="5"/>
  <c r="Z1741" i="5" s="1"/>
  <c r="S1744" i="5"/>
  <c r="W1744" i="5"/>
  <c r="Z1744" i="5" s="1"/>
  <c r="S1747" i="5"/>
  <c r="W1747" i="5"/>
  <c r="Z1747" i="5" s="1"/>
  <c r="S1750" i="5"/>
  <c r="W1750" i="5"/>
  <c r="Z1750" i="5" s="1"/>
  <c r="S1753" i="5"/>
  <c r="S1756" i="5"/>
  <c r="S1764" i="5"/>
  <c r="S1770" i="5"/>
  <c r="T1770" i="5" s="1"/>
  <c r="S1786" i="5"/>
  <c r="W1790" i="5"/>
  <c r="Z1790" i="5" s="1"/>
  <c r="W1791" i="5"/>
  <c r="Z1791" i="5" s="1"/>
  <c r="W1808" i="5"/>
  <c r="Z1808" i="5" s="1"/>
  <c r="W1809" i="5"/>
  <c r="Z1809" i="5" s="1"/>
  <c r="W1826" i="5"/>
  <c r="Z1826" i="5" s="1"/>
  <c r="W1828" i="5"/>
  <c r="Z1828" i="5" s="1"/>
  <c r="S1840" i="5"/>
  <c r="W1848" i="5"/>
  <c r="Z1848" i="5" s="1"/>
  <c r="W1877" i="5"/>
  <c r="Z1877" i="5" s="1"/>
  <c r="W1893" i="5"/>
  <c r="Z1893" i="5" s="1"/>
  <c r="W1895" i="5"/>
  <c r="Z1895" i="5" s="1"/>
  <c r="S1758" i="5"/>
  <c r="S1771" i="5"/>
  <c r="S1777" i="5"/>
  <c r="T1777" i="5" s="1"/>
  <c r="W1789" i="5"/>
  <c r="Z1789" i="5" s="1"/>
  <c r="S1795" i="5"/>
  <c r="S1798" i="5"/>
  <c r="W1807" i="5"/>
  <c r="Z1807" i="5" s="1"/>
  <c r="S1813" i="5"/>
  <c r="T1813" i="5" s="1"/>
  <c r="S1822" i="5"/>
  <c r="T1822" i="5" s="1"/>
  <c r="W1824" i="5"/>
  <c r="Z1824" i="5" s="1"/>
  <c r="S1837" i="5"/>
  <c r="W1841" i="5"/>
  <c r="Z1841" i="5" s="1"/>
  <c r="W1862" i="5"/>
  <c r="Z1862" i="5" s="1"/>
  <c r="W1891" i="5"/>
  <c r="Z1891" i="5" s="1"/>
  <c r="W1906" i="5"/>
  <c r="Z1906" i="5" s="1"/>
  <c r="S1746" i="5"/>
  <c r="S1749" i="5"/>
  <c r="T1763" i="5"/>
  <c r="U1763" i="5" s="1"/>
  <c r="W1776" i="5"/>
  <c r="Z1776" i="5" s="1"/>
  <c r="W1794" i="5"/>
  <c r="Z1794" i="5" s="1"/>
  <c r="T1795" i="5"/>
  <c r="S1801" i="5"/>
  <c r="W1812" i="5"/>
  <c r="Z1812" i="5" s="1"/>
  <c r="S1846" i="5"/>
  <c r="W1857" i="5"/>
  <c r="Z1857" i="5" s="1"/>
  <c r="W1865" i="5"/>
  <c r="Z1865" i="5" s="1"/>
  <c r="W1879" i="5"/>
  <c r="Z1879" i="5" s="1"/>
  <c r="S1881" i="5"/>
  <c r="S1885" i="5"/>
  <c r="W1887" i="5"/>
  <c r="Z1887" i="5" s="1"/>
  <c r="W1889" i="5"/>
  <c r="Z1889" i="5" s="1"/>
  <c r="S1904" i="5"/>
  <c r="S1911" i="5"/>
  <c r="T1911" i="5" s="1"/>
  <c r="S1942" i="5"/>
  <c r="S2024" i="5"/>
  <c r="T2024" i="5" s="1"/>
  <c r="S1816" i="5"/>
  <c r="S1819" i="5"/>
  <c r="T1819" i="5" s="1"/>
  <c r="W1821" i="5"/>
  <c r="Z1821" i="5" s="1"/>
  <c r="W1839" i="5"/>
  <c r="Z1839" i="5" s="1"/>
  <c r="S1864" i="5"/>
  <c r="W1874" i="5"/>
  <c r="Z1874" i="5" s="1"/>
  <c r="S1874" i="5"/>
  <c r="W1881" i="5"/>
  <c r="Z1881" i="5" s="1"/>
  <c r="W1885" i="5"/>
  <c r="Z1885" i="5" s="1"/>
  <c r="W1904" i="5"/>
  <c r="Z1904" i="5" s="1"/>
  <c r="W1913" i="5"/>
  <c r="Z1913" i="5" s="1"/>
  <c r="S1754" i="5"/>
  <c r="W1778" i="5"/>
  <c r="Z1778" i="5" s="1"/>
  <c r="W1779" i="5"/>
  <c r="Z1779" i="5" s="1"/>
  <c r="S1779" i="5"/>
  <c r="T1779" i="5" s="1"/>
  <c r="S1784" i="5"/>
  <c r="T1784" i="5" s="1"/>
  <c r="W1796" i="5"/>
  <c r="Z1796" i="5" s="1"/>
  <c r="W1797" i="5"/>
  <c r="Z1797" i="5" s="1"/>
  <c r="W1814" i="5"/>
  <c r="Z1814" i="5" s="1"/>
  <c r="W1815" i="5"/>
  <c r="Z1815" i="5" s="1"/>
  <c r="S1817" i="5"/>
  <c r="T1817" i="5" s="1"/>
  <c r="W1820" i="5"/>
  <c r="Z1820" i="5" s="1"/>
  <c r="W1822" i="5"/>
  <c r="Z1822" i="5" s="1"/>
  <c r="W1838" i="5"/>
  <c r="Z1838" i="5" s="1"/>
  <c r="W1861" i="5"/>
  <c r="Z1861" i="5" s="1"/>
  <c r="S1867" i="5"/>
  <c r="T1867" i="5" s="1"/>
  <c r="W1871" i="5"/>
  <c r="Z1871" i="5" s="1"/>
  <c r="W1883" i="5"/>
  <c r="Z1883" i="5" s="1"/>
  <c r="W1900" i="5"/>
  <c r="Z1900" i="5" s="1"/>
  <c r="S1783" i="5"/>
  <c r="W1818" i="5"/>
  <c r="Z1818" i="5" s="1"/>
  <c r="S1832" i="5"/>
  <c r="S1834" i="5"/>
  <c r="T1834" i="5" s="1"/>
  <c r="W1836" i="5"/>
  <c r="Z1836" i="5" s="1"/>
  <c r="W1845" i="5"/>
  <c r="Z1845" i="5" s="1"/>
  <c r="W1846" i="5"/>
  <c r="Z1846" i="5" s="1"/>
  <c r="S1870" i="5"/>
  <c r="S1878" i="5"/>
  <c r="W1896" i="5"/>
  <c r="Z1896" i="5" s="1"/>
  <c r="W1898" i="5"/>
  <c r="Z1898" i="5" s="1"/>
  <c r="W1909" i="5"/>
  <c r="Z1909" i="5" s="1"/>
  <c r="S1720" i="5"/>
  <c r="S1723" i="5"/>
  <c r="S1735" i="5"/>
  <c r="S1741" i="5"/>
  <c r="S1761" i="5"/>
  <c r="T1761" i="5" s="1"/>
  <c r="S1773" i="5"/>
  <c r="W1781" i="5"/>
  <c r="Z1781" i="5" s="1"/>
  <c r="W1782" i="5"/>
  <c r="Z1782" i="5" s="1"/>
  <c r="S1787" i="5"/>
  <c r="W1799" i="5"/>
  <c r="Z1799" i="5" s="1"/>
  <c r="W1800" i="5"/>
  <c r="Z1800" i="5" s="1"/>
  <c r="S1802" i="5"/>
  <c r="T1802" i="5" s="1"/>
  <c r="W1817" i="5"/>
  <c r="Z1817" i="5" s="1"/>
  <c r="W1819" i="5"/>
  <c r="Z1819" i="5" s="1"/>
  <c r="W1835" i="5"/>
  <c r="Z1835" i="5" s="1"/>
  <c r="W1837" i="5"/>
  <c r="Z1837" i="5" s="1"/>
  <c r="W1851" i="5"/>
  <c r="Z1851" i="5" s="1"/>
  <c r="S1855" i="5"/>
  <c r="W1860" i="5"/>
  <c r="Z1860" i="5" s="1"/>
  <c r="W1867" i="5"/>
  <c r="Z1867" i="5" s="1"/>
  <c r="W1878" i="5"/>
  <c r="Z1878" i="5" s="1"/>
  <c r="W1894" i="5"/>
  <c r="Z1894" i="5" s="1"/>
  <c r="S1964" i="5"/>
  <c r="T1964" i="5" s="1"/>
  <c r="S1757" i="5"/>
  <c r="S1762" i="5"/>
  <c r="T1762" i="5" s="1"/>
  <c r="S1768" i="5"/>
  <c r="S1774" i="5"/>
  <c r="S1778" i="5"/>
  <c r="S1796" i="5"/>
  <c r="S1814" i="5"/>
  <c r="S1827" i="5"/>
  <c r="S1831" i="5"/>
  <c r="T1831" i="5" s="1"/>
  <c r="W1833" i="5"/>
  <c r="Z1833" i="5" s="1"/>
  <c r="S1833" i="5"/>
  <c r="S1847" i="5"/>
  <c r="W1890" i="5"/>
  <c r="Z1890" i="5" s="1"/>
  <c r="S1890" i="5"/>
  <c r="W1892" i="5"/>
  <c r="Z1892" i="5" s="1"/>
  <c r="W1907" i="5"/>
  <c r="Z1907" i="5" s="1"/>
  <c r="S1977" i="5"/>
  <c r="T1977" i="5" s="1"/>
  <c r="S2013" i="5"/>
  <c r="S1740" i="5"/>
  <c r="W1784" i="5"/>
  <c r="Z1784" i="5" s="1"/>
  <c r="W1785" i="5"/>
  <c r="Z1785" i="5" s="1"/>
  <c r="S1790" i="5"/>
  <c r="W1802" i="5"/>
  <c r="Z1802" i="5" s="1"/>
  <c r="W1803" i="5"/>
  <c r="Z1803" i="5" s="1"/>
  <c r="S1805" i="5"/>
  <c r="T1805" i="5" s="1"/>
  <c r="S1808" i="5"/>
  <c r="S1829" i="5"/>
  <c r="W1832" i="5"/>
  <c r="Z1832" i="5" s="1"/>
  <c r="W1844" i="5"/>
  <c r="Z1844" i="5" s="1"/>
  <c r="W1863" i="5"/>
  <c r="Z1863" i="5" s="1"/>
  <c r="W1873" i="5"/>
  <c r="Z1873" i="5" s="1"/>
  <c r="S1886" i="5"/>
  <c r="W1888" i="5"/>
  <c r="Z1888" i="5" s="1"/>
  <c r="S1959" i="5"/>
  <c r="S1979" i="5"/>
  <c r="T1979" i="5" s="1"/>
  <c r="S2015" i="5"/>
  <c r="T2015" i="5" s="1"/>
  <c r="S1730" i="5"/>
  <c r="T1730" i="5" s="1"/>
  <c r="S1733" i="5"/>
  <c r="S1736" i="5"/>
  <c r="S1739" i="5"/>
  <c r="S1745" i="5"/>
  <c r="S1789" i="5"/>
  <c r="S1824" i="5"/>
  <c r="S1828" i="5"/>
  <c r="W1830" i="5"/>
  <c r="Z1830" i="5" s="1"/>
  <c r="S1830" i="5"/>
  <c r="S1848" i="5"/>
  <c r="W1866" i="5"/>
  <c r="Z1866" i="5" s="1"/>
  <c r="S1871" i="5"/>
  <c r="T1871" i="5" s="1"/>
  <c r="S1872" i="5"/>
  <c r="W1875" i="5"/>
  <c r="Z1875" i="5" s="1"/>
  <c r="W1880" i="5"/>
  <c r="Z1880" i="5" s="1"/>
  <c r="W1884" i="5"/>
  <c r="Z1884" i="5" s="1"/>
  <c r="W1886" i="5"/>
  <c r="Z1886" i="5" s="1"/>
  <c r="W1903" i="5"/>
  <c r="Z1903" i="5" s="1"/>
  <c r="S1775" i="5"/>
  <c r="W1787" i="5"/>
  <c r="Z1787" i="5" s="1"/>
  <c r="W1788" i="5"/>
  <c r="Z1788" i="5" s="1"/>
  <c r="S1792" i="5"/>
  <c r="S1793" i="5"/>
  <c r="W1805" i="5"/>
  <c r="Z1805" i="5" s="1"/>
  <c r="W1806" i="5"/>
  <c r="Z1806" i="5" s="1"/>
  <c r="S1810" i="5"/>
  <c r="S1811" i="5"/>
  <c r="S1812" i="5"/>
  <c r="S1825" i="5"/>
  <c r="W1829" i="5"/>
  <c r="Z1829" i="5" s="1"/>
  <c r="W1842" i="5"/>
  <c r="Z1842" i="5" s="1"/>
  <c r="W1850" i="5"/>
  <c r="Z1850" i="5" s="1"/>
  <c r="W1854" i="5"/>
  <c r="Z1854" i="5" s="1"/>
  <c r="W1869" i="5"/>
  <c r="Z1869" i="5" s="1"/>
  <c r="S1877" i="5"/>
  <c r="W1882" i="5"/>
  <c r="Z1882" i="5" s="1"/>
  <c r="W1899" i="5"/>
  <c r="Z1899" i="5" s="1"/>
  <c r="W1901" i="5"/>
  <c r="Z1901" i="5" s="1"/>
  <c r="W1912" i="5"/>
  <c r="Z1912" i="5" s="1"/>
  <c r="S1912" i="5"/>
  <c r="W2050" i="5"/>
  <c r="Z2050" i="5" s="1"/>
  <c r="W2075" i="5"/>
  <c r="Z2075" i="5" s="1"/>
  <c r="W2079" i="5"/>
  <c r="Z2079" i="5" s="1"/>
  <c r="W2081" i="5"/>
  <c r="Z2081" i="5" s="1"/>
  <c r="S2094" i="5"/>
  <c r="T2094" i="5" s="1"/>
  <c r="W2098" i="5"/>
  <c r="Z2098" i="5" s="1"/>
  <c r="W2115" i="5"/>
  <c r="Z2115" i="5" s="1"/>
  <c r="W2117" i="5"/>
  <c r="Z2117" i="5" s="1"/>
  <c r="W2134" i="5"/>
  <c r="Z2134" i="5" s="1"/>
  <c r="S2155" i="5"/>
  <c r="S2193" i="5"/>
  <c r="T2193" i="5" s="1"/>
  <c r="S1944" i="5"/>
  <c r="T1944" i="5" s="1"/>
  <c r="S1948" i="5"/>
  <c r="W1948" i="5"/>
  <c r="Z1948" i="5" s="1"/>
  <c r="S1956" i="5"/>
  <c r="W1967" i="5"/>
  <c r="Z1967" i="5" s="1"/>
  <c r="W1968" i="5"/>
  <c r="Z1968" i="5" s="1"/>
  <c r="W1969" i="5"/>
  <c r="Z1969" i="5" s="1"/>
  <c r="W1973" i="5"/>
  <c r="Z1973" i="5" s="1"/>
  <c r="S1993" i="5"/>
  <c r="W2004" i="5"/>
  <c r="Z2004" i="5" s="1"/>
  <c r="W2005" i="5"/>
  <c r="Z2005" i="5" s="1"/>
  <c r="W2009" i="5"/>
  <c r="Z2009" i="5" s="1"/>
  <c r="W2040" i="5"/>
  <c r="Z2040" i="5" s="1"/>
  <c r="W2041" i="5"/>
  <c r="Z2041" i="5" s="1"/>
  <c r="W2064" i="5"/>
  <c r="Z2064" i="5" s="1"/>
  <c r="S2069" i="5"/>
  <c r="T2069" i="5" s="1"/>
  <c r="W2077" i="5"/>
  <c r="Z2077" i="5" s="1"/>
  <c r="W2094" i="5"/>
  <c r="Z2094" i="5" s="1"/>
  <c r="W2096" i="5"/>
  <c r="Z2096" i="5" s="1"/>
  <c r="S2109" i="5"/>
  <c r="S2111" i="5"/>
  <c r="W2113" i="5"/>
  <c r="Z2113" i="5" s="1"/>
  <c r="W2130" i="5"/>
  <c r="Z2130" i="5" s="1"/>
  <c r="W2132" i="5"/>
  <c r="Z2132" i="5" s="1"/>
  <c r="W2145" i="5"/>
  <c r="Z2145" i="5" s="1"/>
  <c r="W2160" i="5"/>
  <c r="Z2160" i="5" s="1"/>
  <c r="W1902" i="5"/>
  <c r="Z1902" i="5" s="1"/>
  <c r="W1905" i="5"/>
  <c r="Z1905" i="5" s="1"/>
  <c r="W1908" i="5"/>
  <c r="Z1908" i="5" s="1"/>
  <c r="W1911" i="5"/>
  <c r="Z1911" i="5" s="1"/>
  <c r="W1914" i="5"/>
  <c r="Z1914" i="5" s="1"/>
  <c r="W1917" i="5"/>
  <c r="Z1917" i="5" s="1"/>
  <c r="S1937" i="5"/>
  <c r="T1937" i="5" s="1"/>
  <c r="S1940" i="5"/>
  <c r="S1943" i="5"/>
  <c r="S1947" i="5"/>
  <c r="S1950" i="5"/>
  <c r="S1951" i="5"/>
  <c r="S1955" i="5"/>
  <c r="S1960" i="5"/>
  <c r="W1970" i="5"/>
  <c r="Z1970" i="5" s="1"/>
  <c r="S1988" i="5"/>
  <c r="W2001" i="5"/>
  <c r="Z2001" i="5" s="1"/>
  <c r="W2006" i="5"/>
  <c r="Z2006" i="5" s="1"/>
  <c r="W2037" i="5"/>
  <c r="Z2037" i="5" s="1"/>
  <c r="W2042" i="5"/>
  <c r="Z2042" i="5" s="1"/>
  <c r="S2048" i="5"/>
  <c r="T2048" i="5" s="1"/>
  <c r="W2049" i="5"/>
  <c r="Z2049" i="5" s="1"/>
  <c r="W2056" i="5"/>
  <c r="Z2056" i="5" s="1"/>
  <c r="W2057" i="5"/>
  <c r="Z2057" i="5" s="1"/>
  <c r="W2092" i="5"/>
  <c r="Z2092" i="5" s="1"/>
  <c r="W2109" i="5"/>
  <c r="Z2109" i="5" s="1"/>
  <c r="W2111" i="5"/>
  <c r="Z2111" i="5" s="1"/>
  <c r="W2128" i="5"/>
  <c r="Z2128" i="5" s="1"/>
  <c r="S2203" i="5"/>
  <c r="T2203" i="5" s="1"/>
  <c r="S1934" i="5"/>
  <c r="S1987" i="5"/>
  <c r="T1987" i="5" s="1"/>
  <c r="S2023" i="5"/>
  <c r="W2069" i="5"/>
  <c r="Z2069" i="5" s="1"/>
  <c r="W2072" i="5"/>
  <c r="Z2072" i="5" s="1"/>
  <c r="S2086" i="5"/>
  <c r="T2086" i="5" s="1"/>
  <c r="W2088" i="5"/>
  <c r="Z2088" i="5" s="1"/>
  <c r="W2090" i="5"/>
  <c r="Z2090" i="5" s="1"/>
  <c r="W2107" i="5"/>
  <c r="Z2107" i="5" s="1"/>
  <c r="W2124" i="5"/>
  <c r="Z2124" i="5" s="1"/>
  <c r="W2126" i="5"/>
  <c r="Z2126" i="5" s="1"/>
  <c r="W2143" i="5"/>
  <c r="Z2143" i="5" s="1"/>
  <c r="S2215" i="5"/>
  <c r="T2215" i="5" s="1"/>
  <c r="S1931" i="5"/>
  <c r="T1959" i="5"/>
  <c r="S1961" i="5"/>
  <c r="T1961" i="5" s="1"/>
  <c r="S1963" i="5"/>
  <c r="S1982" i="5"/>
  <c r="S1984" i="5"/>
  <c r="S1985" i="5"/>
  <c r="W1995" i="5"/>
  <c r="Z1995" i="5" s="1"/>
  <c r="W1996" i="5"/>
  <c r="Z1996" i="5" s="1"/>
  <c r="W2000" i="5"/>
  <c r="Z2000" i="5" s="1"/>
  <c r="S2019" i="5"/>
  <c r="S2020" i="5"/>
  <c r="S2021" i="5"/>
  <c r="T2021" i="5" s="1"/>
  <c r="W2031" i="5"/>
  <c r="Z2031" i="5" s="1"/>
  <c r="W2032" i="5"/>
  <c r="Z2032" i="5" s="1"/>
  <c r="W2036" i="5"/>
  <c r="Z2036" i="5" s="1"/>
  <c r="S2054" i="5"/>
  <c r="W2055" i="5"/>
  <c r="Z2055" i="5" s="1"/>
  <c r="W2062" i="5"/>
  <c r="Z2062" i="5" s="1"/>
  <c r="S2062" i="5"/>
  <c r="W2063" i="5"/>
  <c r="Z2063" i="5" s="1"/>
  <c r="S2082" i="5"/>
  <c r="W2086" i="5"/>
  <c r="Z2086" i="5" s="1"/>
  <c r="W2103" i="5"/>
  <c r="Z2103" i="5" s="1"/>
  <c r="W2105" i="5"/>
  <c r="Z2105" i="5" s="1"/>
  <c r="S2118" i="5"/>
  <c r="W2122" i="5"/>
  <c r="Z2122" i="5" s="1"/>
  <c r="W2139" i="5"/>
  <c r="Z2139" i="5" s="1"/>
  <c r="W2148" i="5"/>
  <c r="Z2148" i="5" s="1"/>
  <c r="S2017" i="5"/>
  <c r="T2017" i="5" s="1"/>
  <c r="W2047" i="5"/>
  <c r="Z2047" i="5" s="1"/>
  <c r="S2067" i="5"/>
  <c r="W2068" i="5"/>
  <c r="Z2068" i="5" s="1"/>
  <c r="W2074" i="5"/>
  <c r="Z2074" i="5" s="1"/>
  <c r="W2082" i="5"/>
  <c r="Z2082" i="5" s="1"/>
  <c r="W2084" i="5"/>
  <c r="Z2084" i="5" s="1"/>
  <c r="W2101" i="5"/>
  <c r="Z2101" i="5" s="1"/>
  <c r="W2118" i="5"/>
  <c r="Z2118" i="5" s="1"/>
  <c r="W2120" i="5"/>
  <c r="Z2120" i="5" s="1"/>
  <c r="S2133" i="5"/>
  <c r="W2137" i="5"/>
  <c r="Z2137" i="5" s="1"/>
  <c r="S1918" i="5"/>
  <c r="S1927" i="5"/>
  <c r="S1933" i="5"/>
  <c r="S1978" i="5"/>
  <c r="W1989" i="5"/>
  <c r="Z1989" i="5" s="1"/>
  <c r="W2025" i="5"/>
  <c r="Z2025" i="5" s="1"/>
  <c r="S2060" i="5"/>
  <c r="T2060" i="5" s="1"/>
  <c r="W2061" i="5"/>
  <c r="Z2061" i="5" s="1"/>
  <c r="S2078" i="5"/>
  <c r="W2080" i="5"/>
  <c r="Z2080" i="5" s="1"/>
  <c r="W2097" i="5"/>
  <c r="Z2097" i="5" s="1"/>
  <c r="W2099" i="5"/>
  <c r="Z2099" i="5" s="1"/>
  <c r="W2116" i="5"/>
  <c r="Z2116" i="5" s="1"/>
  <c r="S2131" i="5"/>
  <c r="W2133" i="5"/>
  <c r="Z2133" i="5" s="1"/>
  <c r="T2133" i="5"/>
  <c r="W2135" i="5"/>
  <c r="Z2135" i="5" s="1"/>
  <c r="W2151" i="5"/>
  <c r="Z2151" i="5" s="1"/>
  <c r="S1932" i="5"/>
  <c r="S1935" i="5"/>
  <c r="S1938" i="5"/>
  <c r="S1946" i="5"/>
  <c r="S1958" i="5"/>
  <c r="T1958" i="5" s="1"/>
  <c r="W1959" i="5"/>
  <c r="Z1959" i="5" s="1"/>
  <c r="S1966" i="5"/>
  <c r="S1974" i="5"/>
  <c r="T1974" i="5" s="1"/>
  <c r="S1976" i="5"/>
  <c r="T1976" i="5" s="1"/>
  <c r="W1986" i="5"/>
  <c r="Z1986" i="5" s="1"/>
  <c r="W1987" i="5"/>
  <c r="Z1987" i="5" s="1"/>
  <c r="W1991" i="5"/>
  <c r="Z1991" i="5" s="1"/>
  <c r="S1997" i="5"/>
  <c r="S2010" i="5"/>
  <c r="T2010" i="5" s="1"/>
  <c r="S2012" i="5"/>
  <c r="S2016" i="5"/>
  <c r="W2022" i="5"/>
  <c r="Z2022" i="5" s="1"/>
  <c r="W2023" i="5"/>
  <c r="Z2023" i="5" s="1"/>
  <c r="W2027" i="5"/>
  <c r="Z2027" i="5" s="1"/>
  <c r="S2033" i="5"/>
  <c r="S2045" i="5"/>
  <c r="W2046" i="5"/>
  <c r="Z2046" i="5" s="1"/>
  <c r="S2052" i="5"/>
  <c r="T2052" i="5" s="1"/>
  <c r="W2053" i="5"/>
  <c r="Z2053" i="5" s="1"/>
  <c r="W2054" i="5"/>
  <c r="Z2054" i="5" s="1"/>
  <c r="W2076" i="5"/>
  <c r="Z2076" i="5" s="1"/>
  <c r="W2078" i="5"/>
  <c r="Z2078" i="5" s="1"/>
  <c r="W2095" i="5"/>
  <c r="Z2095" i="5" s="1"/>
  <c r="W2112" i="5"/>
  <c r="Z2112" i="5" s="1"/>
  <c r="W2114" i="5"/>
  <c r="Z2114" i="5" s="1"/>
  <c r="S2129" i="5"/>
  <c r="T2129" i="5" s="1"/>
  <c r="W2131" i="5"/>
  <c r="Z2131" i="5" s="1"/>
  <c r="T2192" i="5"/>
  <c r="U2192" i="5" s="1"/>
  <c r="S1917" i="5"/>
  <c r="S1945" i="5"/>
  <c r="S1949" i="5"/>
  <c r="S1972" i="5"/>
  <c r="S1973" i="5"/>
  <c r="T1985" i="5"/>
  <c r="S1995" i="5"/>
  <c r="T1995" i="5" s="1"/>
  <c r="S2007" i="5"/>
  <c r="W2019" i="5"/>
  <c r="Z2019" i="5" s="1"/>
  <c r="S2030" i="5"/>
  <c r="T2030" i="5" s="1"/>
  <c r="S2043" i="5"/>
  <c r="S2066" i="5"/>
  <c r="T2066" i="5" s="1"/>
  <c r="W2071" i="5"/>
  <c r="Z2071" i="5" s="1"/>
  <c r="S2073" i="5"/>
  <c r="S2089" i="5"/>
  <c r="W2091" i="5"/>
  <c r="Z2091" i="5" s="1"/>
  <c r="W2093" i="5"/>
  <c r="Z2093" i="5" s="1"/>
  <c r="W2110" i="5"/>
  <c r="Z2110" i="5" s="1"/>
  <c r="W2127" i="5"/>
  <c r="Z2127" i="5" s="1"/>
  <c r="W2129" i="5"/>
  <c r="Z2129" i="5" s="1"/>
  <c r="W2154" i="5"/>
  <c r="Z2154" i="5" s="1"/>
  <c r="S2200" i="5"/>
  <c r="T2200" i="5" s="1"/>
  <c r="W1943" i="5"/>
  <c r="Z1943" i="5" s="1"/>
  <c r="S1953" i="5"/>
  <c r="W1980" i="5"/>
  <c r="Z1980" i="5" s="1"/>
  <c r="S1992" i="5"/>
  <c r="S2001" i="5"/>
  <c r="S2003" i="5"/>
  <c r="T2003" i="5" s="1"/>
  <c r="S2028" i="5"/>
  <c r="S2037" i="5"/>
  <c r="S2039" i="5"/>
  <c r="T2039" i="5" s="1"/>
  <c r="S2040" i="5"/>
  <c r="S2051" i="5"/>
  <c r="T2051" i="5" s="1"/>
  <c r="W2059" i="5"/>
  <c r="Z2059" i="5" s="1"/>
  <c r="S2070" i="5"/>
  <c r="S2085" i="5"/>
  <c r="W2089" i="5"/>
  <c r="Z2089" i="5" s="1"/>
  <c r="W2106" i="5"/>
  <c r="Z2106" i="5" s="1"/>
  <c r="W2108" i="5"/>
  <c r="Z2108" i="5" s="1"/>
  <c r="S2121" i="5"/>
  <c r="W2125" i="5"/>
  <c r="Z2125" i="5" s="1"/>
  <c r="S2140" i="5"/>
  <c r="W2142" i="5"/>
  <c r="Z2142" i="5" s="1"/>
  <c r="S1903" i="5"/>
  <c r="S1906" i="5"/>
  <c r="S1909" i="5"/>
  <c r="T1909" i="5" s="1"/>
  <c r="S1919" i="5"/>
  <c r="S2038" i="5"/>
  <c r="W2044" i="5"/>
  <c r="Z2044" i="5" s="1"/>
  <c r="W2085" i="5"/>
  <c r="Z2085" i="5" s="1"/>
  <c r="W2087" i="5"/>
  <c r="Z2087" i="5" s="1"/>
  <c r="W2104" i="5"/>
  <c r="Z2104" i="5" s="1"/>
  <c r="W2121" i="5"/>
  <c r="Z2121" i="5" s="1"/>
  <c r="W2123" i="5"/>
  <c r="Z2123" i="5" s="1"/>
  <c r="W2140" i="5"/>
  <c r="Z2140" i="5" s="1"/>
  <c r="W2157" i="5"/>
  <c r="Z2157" i="5" s="1"/>
  <c r="W1964" i="5"/>
  <c r="Z1964" i="5" s="1"/>
  <c r="W1965" i="5"/>
  <c r="Z1965" i="5" s="1"/>
  <c r="W1974" i="5"/>
  <c r="Z1974" i="5" s="1"/>
  <c r="W1979" i="5"/>
  <c r="Z1979" i="5" s="1"/>
  <c r="S2000" i="5"/>
  <c r="S2004" i="5"/>
  <c r="T2004" i="5" s="1"/>
  <c r="S2006" i="5"/>
  <c r="T2006" i="5" s="1"/>
  <c r="W2010" i="5"/>
  <c r="Z2010" i="5" s="1"/>
  <c r="W2015" i="5"/>
  <c r="Z2015" i="5" s="1"/>
  <c r="S2022" i="5"/>
  <c r="S2031" i="5"/>
  <c r="S2034" i="5"/>
  <c r="S2035" i="5"/>
  <c r="S2036" i="5"/>
  <c r="S2057" i="5"/>
  <c r="W2058" i="5"/>
  <c r="Z2058" i="5" s="1"/>
  <c r="W2065" i="5"/>
  <c r="Z2065" i="5" s="1"/>
  <c r="W2066" i="5"/>
  <c r="Z2066" i="5" s="1"/>
  <c r="W2070" i="5"/>
  <c r="Z2070" i="5" s="1"/>
  <c r="S2075" i="5"/>
  <c r="T2075" i="5" s="1"/>
  <c r="S2079" i="5"/>
  <c r="W2083" i="5"/>
  <c r="Z2083" i="5" s="1"/>
  <c r="W2100" i="5"/>
  <c r="Z2100" i="5" s="1"/>
  <c r="W2102" i="5"/>
  <c r="Z2102" i="5" s="1"/>
  <c r="S2115" i="5"/>
  <c r="T2115" i="5" s="1"/>
  <c r="W2119" i="5"/>
  <c r="Z2119" i="5" s="1"/>
  <c r="W2136" i="5"/>
  <c r="Z2136" i="5" s="1"/>
  <c r="S2136" i="5"/>
  <c r="W2138" i="5"/>
  <c r="Z2138" i="5" s="1"/>
  <c r="S2194" i="5"/>
  <c r="W2197" i="5"/>
  <c r="Z2197" i="5" s="1"/>
  <c r="S2221" i="5"/>
  <c r="T2221" i="5" s="1"/>
  <c r="W2241" i="5"/>
  <c r="Z2241" i="5" s="1"/>
  <c r="W2250" i="5"/>
  <c r="Z2250" i="5" s="1"/>
  <c r="W2258" i="5"/>
  <c r="Z2258" i="5" s="1"/>
  <c r="W2263" i="5"/>
  <c r="Z2263" i="5" s="1"/>
  <c r="W2279" i="5"/>
  <c r="Z2279" i="5" s="1"/>
  <c r="W2293" i="5"/>
  <c r="Z2293" i="5" s="1"/>
  <c r="W2298" i="5"/>
  <c r="Z2298" i="5" s="1"/>
  <c r="W2300" i="5"/>
  <c r="Z2300" i="5" s="1"/>
  <c r="W2317" i="5"/>
  <c r="Z2317" i="5" s="1"/>
  <c r="W2319" i="5"/>
  <c r="Z2319" i="5" s="1"/>
  <c r="W2336" i="5"/>
  <c r="Z2336" i="5" s="1"/>
  <c r="W2283" i="5"/>
  <c r="Z2283" i="5" s="1"/>
  <c r="W2315" i="5"/>
  <c r="Z2315" i="5" s="1"/>
  <c r="W2332" i="5"/>
  <c r="Z2332" i="5" s="1"/>
  <c r="W2334" i="5"/>
  <c r="Z2334" i="5" s="1"/>
  <c r="S2371" i="5"/>
  <c r="T2371" i="5" s="1"/>
  <c r="S2202" i="5"/>
  <c r="S2209" i="5"/>
  <c r="S2223" i="5"/>
  <c r="W2240" i="5"/>
  <c r="Z2240" i="5" s="1"/>
  <c r="S2246" i="5"/>
  <c r="W2249" i="5"/>
  <c r="Z2249" i="5" s="1"/>
  <c r="S2277" i="5"/>
  <c r="W2286" i="5"/>
  <c r="Z2286" i="5" s="1"/>
  <c r="S2286" i="5"/>
  <c r="W2311" i="5"/>
  <c r="Z2311" i="5" s="1"/>
  <c r="W2313" i="5"/>
  <c r="Z2313" i="5" s="1"/>
  <c r="S2328" i="5"/>
  <c r="T2328" i="5" s="1"/>
  <c r="W2330" i="5"/>
  <c r="Z2330" i="5" s="1"/>
  <c r="S2345" i="5"/>
  <c r="T2345" i="5" s="1"/>
  <c r="S2175" i="5"/>
  <c r="S2181" i="5"/>
  <c r="S2184" i="5"/>
  <c r="S2190" i="5"/>
  <c r="S2254" i="5"/>
  <c r="S2285" i="5"/>
  <c r="W2289" i="5"/>
  <c r="Z2289" i="5" s="1"/>
  <c r="W2295" i="5"/>
  <c r="Z2295" i="5" s="1"/>
  <c r="S2307" i="5"/>
  <c r="T2307" i="5" s="1"/>
  <c r="W2309" i="5"/>
  <c r="Z2309" i="5" s="1"/>
  <c r="S2324" i="5"/>
  <c r="T2324" i="5" s="1"/>
  <c r="W2326" i="5"/>
  <c r="Z2326" i="5" s="1"/>
  <c r="W2328" i="5"/>
  <c r="Z2328" i="5" s="1"/>
  <c r="S2341" i="5"/>
  <c r="T2341" i="5" s="1"/>
  <c r="W2345" i="5"/>
  <c r="Z2345" i="5" s="1"/>
  <c r="W2218" i="5"/>
  <c r="Z2218" i="5" s="1"/>
  <c r="W2234" i="5"/>
  <c r="Z2234" i="5" s="1"/>
  <c r="W2235" i="5"/>
  <c r="Z2235" i="5" s="1"/>
  <c r="W2236" i="5"/>
  <c r="Z2236" i="5" s="1"/>
  <c r="W2247" i="5"/>
  <c r="Z2247" i="5" s="1"/>
  <c r="W2256" i="5"/>
  <c r="Z2256" i="5" s="1"/>
  <c r="W2272" i="5"/>
  <c r="Z2272" i="5" s="1"/>
  <c r="S2276" i="5"/>
  <c r="S2288" i="5"/>
  <c r="W2292" i="5"/>
  <c r="Z2292" i="5" s="1"/>
  <c r="W2305" i="5"/>
  <c r="Z2305" i="5" s="1"/>
  <c r="W2307" i="5"/>
  <c r="Z2307" i="5" s="1"/>
  <c r="S2320" i="5"/>
  <c r="T2320" i="5" s="1"/>
  <c r="W2324" i="5"/>
  <c r="Z2324" i="5" s="1"/>
  <c r="W2341" i="5"/>
  <c r="Z2341" i="5" s="1"/>
  <c r="W2343" i="5"/>
  <c r="Z2343" i="5" s="1"/>
  <c r="S2388" i="5"/>
  <c r="T2393" i="5"/>
  <c r="U2393" i="5" s="1"/>
  <c r="S2171" i="5"/>
  <c r="S2174" i="5"/>
  <c r="S2177" i="5"/>
  <c r="S2180" i="5"/>
  <c r="S2183" i="5"/>
  <c r="S2186" i="5"/>
  <c r="S2189" i="5"/>
  <c r="S2196" i="5"/>
  <c r="W2200" i="5"/>
  <c r="Z2200" i="5" s="1"/>
  <c r="W2201" i="5"/>
  <c r="Z2201" i="5" s="1"/>
  <c r="S2207" i="5"/>
  <c r="W2208" i="5"/>
  <c r="Z2208" i="5" s="1"/>
  <c r="W2220" i="5"/>
  <c r="Z2220" i="5" s="1"/>
  <c r="W2222" i="5"/>
  <c r="Z2222" i="5" s="1"/>
  <c r="W2231" i="5"/>
  <c r="Z2231" i="5" s="1"/>
  <c r="W2232" i="5"/>
  <c r="Z2232" i="5" s="1"/>
  <c r="W2233" i="5"/>
  <c r="Z2233" i="5" s="1"/>
  <c r="W2261" i="5"/>
  <c r="Z2261" i="5" s="1"/>
  <c r="W2266" i="5"/>
  <c r="Z2266" i="5" s="1"/>
  <c r="S2270" i="5"/>
  <c r="W2277" i="5"/>
  <c r="Z2277" i="5" s="1"/>
  <c r="S2281" i="5"/>
  <c r="T2281" i="5" s="1"/>
  <c r="W2282" i="5"/>
  <c r="Z2282" i="5" s="1"/>
  <c r="W2297" i="5"/>
  <c r="Z2297" i="5" s="1"/>
  <c r="W2303" i="5"/>
  <c r="Z2303" i="5" s="1"/>
  <c r="S2303" i="5"/>
  <c r="T2303" i="5" s="1"/>
  <c r="W2320" i="5"/>
  <c r="Z2320" i="5" s="1"/>
  <c r="W2322" i="5"/>
  <c r="Z2322" i="5" s="1"/>
  <c r="S2337" i="5"/>
  <c r="W2339" i="5"/>
  <c r="Z2339" i="5" s="1"/>
  <c r="S2378" i="5"/>
  <c r="S2197" i="5"/>
  <c r="S2204" i="5"/>
  <c r="S2218" i="5"/>
  <c r="S2219" i="5"/>
  <c r="W2221" i="5"/>
  <c r="Z2221" i="5" s="1"/>
  <c r="W2228" i="5"/>
  <c r="Z2228" i="5" s="1"/>
  <c r="W2229" i="5"/>
  <c r="Z2229" i="5" s="1"/>
  <c r="W2230" i="5"/>
  <c r="Z2230" i="5" s="1"/>
  <c r="S2243" i="5"/>
  <c r="S2244" i="5"/>
  <c r="W2246" i="5"/>
  <c r="Z2246" i="5" s="1"/>
  <c r="W2255" i="5"/>
  <c r="Z2255" i="5" s="1"/>
  <c r="W2271" i="5"/>
  <c r="Z2271" i="5" s="1"/>
  <c r="W2285" i="5"/>
  <c r="Z2285" i="5" s="1"/>
  <c r="S2294" i="5"/>
  <c r="W2299" i="5"/>
  <c r="Z2299" i="5" s="1"/>
  <c r="W2301" i="5"/>
  <c r="Z2301" i="5" s="1"/>
  <c r="W2318" i="5"/>
  <c r="Z2318" i="5" s="1"/>
  <c r="W2335" i="5"/>
  <c r="Z2335" i="5" s="1"/>
  <c r="W2337" i="5"/>
  <c r="Z2337" i="5" s="1"/>
  <c r="S2375" i="5"/>
  <c r="S2166" i="5"/>
  <c r="S2169" i="5"/>
  <c r="S2182" i="5"/>
  <c r="S2236" i="5"/>
  <c r="S2259" i="5"/>
  <c r="T2259" i="5" s="1"/>
  <c r="S2264" i="5"/>
  <c r="T2264" i="5" s="1"/>
  <c r="W2314" i="5"/>
  <c r="Z2314" i="5" s="1"/>
  <c r="W2316" i="5"/>
  <c r="Z2316" i="5" s="1"/>
  <c r="S2331" i="5"/>
  <c r="W2333" i="5"/>
  <c r="Z2333" i="5" s="1"/>
  <c r="S2386" i="5"/>
  <c r="T2386" i="5" s="1"/>
  <c r="S2160" i="5"/>
  <c r="S2163" i="5"/>
  <c r="W2210" i="5"/>
  <c r="Z2210" i="5" s="1"/>
  <c r="S2216" i="5"/>
  <c r="W2224" i="5"/>
  <c r="Z2224" i="5" s="1"/>
  <c r="S2242" i="5"/>
  <c r="T2242" i="5" s="1"/>
  <c r="W2244" i="5"/>
  <c r="Z2244" i="5" s="1"/>
  <c r="S2251" i="5"/>
  <c r="S2252" i="5"/>
  <c r="W2253" i="5"/>
  <c r="Z2253" i="5" s="1"/>
  <c r="W2265" i="5"/>
  <c r="Z2265" i="5" s="1"/>
  <c r="S2269" i="5"/>
  <c r="W2270" i="5"/>
  <c r="Z2270" i="5" s="1"/>
  <c r="S2280" i="5"/>
  <c r="S2287" i="5"/>
  <c r="W2291" i="5"/>
  <c r="Z2291" i="5" s="1"/>
  <c r="S2296" i="5"/>
  <c r="S2308" i="5"/>
  <c r="W2312" i="5"/>
  <c r="Z2312" i="5" s="1"/>
  <c r="W2329" i="5"/>
  <c r="Z2329" i="5" s="1"/>
  <c r="W2331" i="5"/>
  <c r="Z2331" i="5" s="1"/>
  <c r="S2346" i="5"/>
  <c r="W2348" i="5"/>
  <c r="Z2348" i="5" s="1"/>
  <c r="S2145" i="5"/>
  <c r="S2148" i="5"/>
  <c r="T2148" i="5" s="1"/>
  <c r="S2151" i="5"/>
  <c r="S2157" i="5"/>
  <c r="S2199" i="5"/>
  <c r="S2250" i="5"/>
  <c r="S2274" i="5"/>
  <c r="T2274" i="5" s="1"/>
  <c r="S2279" i="5"/>
  <c r="S2290" i="5"/>
  <c r="W2296" i="5"/>
  <c r="Z2296" i="5" s="1"/>
  <c r="S2306" i="5"/>
  <c r="T2306" i="5" s="1"/>
  <c r="W2308" i="5"/>
  <c r="Z2308" i="5" s="1"/>
  <c r="W2310" i="5"/>
  <c r="Z2310" i="5" s="1"/>
  <c r="S2323" i="5"/>
  <c r="S2325" i="5"/>
  <c r="W2327" i="5"/>
  <c r="Z2327" i="5" s="1"/>
  <c r="W2344" i="5"/>
  <c r="Z2344" i="5" s="1"/>
  <c r="W2346" i="5"/>
  <c r="Z2346" i="5" s="1"/>
  <c r="W2203" i="5"/>
  <c r="Z2203" i="5" s="1"/>
  <c r="W2204" i="5"/>
  <c r="Z2204" i="5" s="1"/>
  <c r="S2210" i="5"/>
  <c r="T2210" i="5" s="1"/>
  <c r="T2213" i="5"/>
  <c r="U2213" i="5" s="1"/>
  <c r="S2217" i="5"/>
  <c r="T2217" i="5" s="1"/>
  <c r="S2239" i="5"/>
  <c r="S2241" i="5"/>
  <c r="W2243" i="5"/>
  <c r="Z2243" i="5" s="1"/>
  <c r="W2252" i="5"/>
  <c r="Z2252" i="5" s="1"/>
  <c r="S2258" i="5"/>
  <c r="T2258" i="5" s="1"/>
  <c r="W2259" i="5"/>
  <c r="Z2259" i="5" s="1"/>
  <c r="W2264" i="5"/>
  <c r="Z2264" i="5" s="1"/>
  <c r="W2269" i="5"/>
  <c r="Z2269" i="5" s="1"/>
  <c r="W2280" i="5"/>
  <c r="Z2280" i="5" s="1"/>
  <c r="W2287" i="5"/>
  <c r="Z2287" i="5" s="1"/>
  <c r="S2304" i="5"/>
  <c r="W2306" i="5"/>
  <c r="Z2306" i="5" s="1"/>
  <c r="W2323" i="5"/>
  <c r="Z2323" i="5" s="1"/>
  <c r="W2325" i="5"/>
  <c r="Z2325" i="5" s="1"/>
  <c r="W2342" i="5"/>
  <c r="Z2342" i="5" s="1"/>
  <c r="T2380" i="5"/>
  <c r="U2380" i="5" s="1"/>
  <c r="S2144" i="5"/>
  <c r="S2273" i="5"/>
  <c r="S2293" i="5"/>
  <c r="W2302" i="5"/>
  <c r="Z2302" i="5" s="1"/>
  <c r="W2304" i="5"/>
  <c r="Z2304" i="5" s="1"/>
  <c r="W2321" i="5"/>
  <c r="Z2321" i="5" s="1"/>
  <c r="W2338" i="5"/>
  <c r="Z2338" i="5" s="1"/>
  <c r="W2340" i="5"/>
  <c r="Z2340" i="5" s="1"/>
  <c r="W2351" i="5"/>
  <c r="Z2351" i="5" s="1"/>
  <c r="S2350" i="5"/>
  <c r="S2356" i="5"/>
  <c r="S2365" i="5"/>
  <c r="W2438" i="5"/>
  <c r="Z2438" i="5" s="1"/>
  <c r="T2438" i="5"/>
  <c r="U2438" i="5" s="1"/>
  <c r="AA2438" i="5" s="1"/>
  <c r="W2445" i="5"/>
  <c r="Z2445" i="5" s="1"/>
  <c r="S2445" i="5"/>
  <c r="W2463" i="5"/>
  <c r="Z2463" i="5" s="1"/>
  <c r="S2463" i="5"/>
  <c r="T2463" i="5" s="1"/>
  <c r="W2388" i="5"/>
  <c r="Z2388" i="5" s="1"/>
  <c r="S2407" i="5"/>
  <c r="T2407" i="5" s="1"/>
  <c r="S2414" i="5"/>
  <c r="W2460" i="5"/>
  <c r="Z2460" i="5" s="1"/>
  <c r="S2460" i="5"/>
  <c r="T2460" i="5" s="1"/>
  <c r="W2349" i="5"/>
  <c r="Z2349" i="5" s="1"/>
  <c r="W2352" i="5"/>
  <c r="Z2352" i="5" s="1"/>
  <c r="W2355" i="5"/>
  <c r="Z2355" i="5" s="1"/>
  <c r="W2358" i="5"/>
  <c r="Z2358" i="5" s="1"/>
  <c r="W2361" i="5"/>
  <c r="Z2361" i="5" s="1"/>
  <c r="W2364" i="5"/>
  <c r="Z2364" i="5" s="1"/>
  <c r="W2367" i="5"/>
  <c r="Z2367" i="5" s="1"/>
  <c r="S2396" i="5"/>
  <c r="S2418" i="5"/>
  <c r="S2429" i="5"/>
  <c r="W2429" i="5"/>
  <c r="Z2429" i="5" s="1"/>
  <c r="W2441" i="5"/>
  <c r="Z2441" i="5" s="1"/>
  <c r="W2448" i="5"/>
  <c r="Z2448" i="5" s="1"/>
  <c r="S2448" i="5"/>
  <c r="W2451" i="5"/>
  <c r="Z2451" i="5" s="1"/>
  <c r="S2451" i="5"/>
  <c r="W2454" i="5"/>
  <c r="Z2454" i="5" s="1"/>
  <c r="S2454" i="5"/>
  <c r="W2457" i="5"/>
  <c r="Z2457" i="5" s="1"/>
  <c r="S2457" i="5"/>
  <c r="W2471" i="5"/>
  <c r="Z2471" i="5" s="1"/>
  <c r="S2366" i="5"/>
  <c r="S2385" i="5"/>
  <c r="W2480" i="5"/>
  <c r="Z2480" i="5" s="1"/>
  <c r="S2351" i="5"/>
  <c r="S2401" i="5"/>
  <c r="S2404" i="5"/>
  <c r="S2411" i="5"/>
  <c r="W2444" i="5"/>
  <c r="Z2444" i="5" s="1"/>
  <c r="W2465" i="5"/>
  <c r="Z2465" i="5" s="1"/>
  <c r="S2465" i="5"/>
  <c r="T2465" i="5" s="1"/>
  <c r="S2469" i="5"/>
  <c r="S2557" i="5"/>
  <c r="T2557" i="5" s="1"/>
  <c r="W2383" i="5"/>
  <c r="Z2383" i="5" s="1"/>
  <c r="S2403" i="5"/>
  <c r="W2407" i="5"/>
  <c r="Z2407" i="5" s="1"/>
  <c r="S2415" i="5"/>
  <c r="W2419" i="5"/>
  <c r="Z2419" i="5" s="1"/>
  <c r="W2428" i="5"/>
  <c r="Z2428" i="5" s="1"/>
  <c r="W2462" i="5"/>
  <c r="Z2462" i="5" s="1"/>
  <c r="S2462" i="5"/>
  <c r="T2462" i="5" s="1"/>
  <c r="T2574" i="5"/>
  <c r="U2574" i="5" s="1"/>
  <c r="S2364" i="5"/>
  <c r="S2432" i="5"/>
  <c r="W2432" i="5"/>
  <c r="Z2432" i="5" s="1"/>
  <c r="W2436" i="5"/>
  <c r="Z2436" i="5" s="1"/>
  <c r="S2436" i="5"/>
  <c r="W2447" i="5"/>
  <c r="Z2447" i="5" s="1"/>
  <c r="W2450" i="5"/>
  <c r="Z2450" i="5" s="1"/>
  <c r="S2450" i="5"/>
  <c r="T2450" i="5" s="1"/>
  <c r="W2453" i="5"/>
  <c r="Z2453" i="5" s="1"/>
  <c r="S2453" i="5"/>
  <c r="T2453" i="5" s="1"/>
  <c r="W2456" i="5"/>
  <c r="Z2456" i="5" s="1"/>
  <c r="S2456" i="5"/>
  <c r="W2459" i="5"/>
  <c r="Z2459" i="5" s="1"/>
  <c r="S2459" i="5"/>
  <c r="T2459" i="5" s="1"/>
  <c r="S2376" i="5"/>
  <c r="S2379" i="5"/>
  <c r="S2382" i="5"/>
  <c r="S2395" i="5"/>
  <c r="S2397" i="5"/>
  <c r="S2408" i="5"/>
  <c r="S2431" i="5"/>
  <c r="S2441" i="5"/>
  <c r="S2358" i="5"/>
  <c r="S2373" i="5"/>
  <c r="S2384" i="5"/>
  <c r="T2402" i="5"/>
  <c r="U2402" i="5" s="1"/>
  <c r="W2404" i="5"/>
  <c r="Z2404" i="5" s="1"/>
  <c r="S2413" i="5"/>
  <c r="W2426" i="5"/>
  <c r="Z2426" i="5" s="1"/>
  <c r="S2430" i="5"/>
  <c r="W2439" i="5"/>
  <c r="Z2439" i="5" s="1"/>
  <c r="S2439" i="5"/>
  <c r="W2464" i="5"/>
  <c r="Z2464" i="5" s="1"/>
  <c r="W2461" i="5"/>
  <c r="Z2461" i="5" s="1"/>
  <c r="S2347" i="5"/>
  <c r="S2353" i="5"/>
  <c r="S2369" i="5"/>
  <c r="W2401" i="5"/>
  <c r="Z2401" i="5" s="1"/>
  <c r="S2410" i="5"/>
  <c r="S2417" i="5"/>
  <c r="T2417" i="5" s="1"/>
  <c r="S2435" i="5"/>
  <c r="T2435" i="5" s="1"/>
  <c r="W2435" i="5"/>
  <c r="Z2435" i="5" s="1"/>
  <c r="W2442" i="5"/>
  <c r="Z2442" i="5" s="1"/>
  <c r="S2442" i="5"/>
  <c r="W2449" i="5"/>
  <c r="Z2449" i="5" s="1"/>
  <c r="W2452" i="5"/>
  <c r="Z2452" i="5" s="1"/>
  <c r="W2455" i="5"/>
  <c r="Z2455" i="5" s="1"/>
  <c r="W2458" i="5"/>
  <c r="Z2458" i="5" s="1"/>
  <c r="W2386" i="5"/>
  <c r="Z2386" i="5" s="1"/>
  <c r="W2387" i="5"/>
  <c r="Z2387" i="5" s="1"/>
  <c r="T2392" i="5"/>
  <c r="U2392" i="5" s="1"/>
  <c r="W2395" i="5"/>
  <c r="Z2395" i="5" s="1"/>
  <c r="W2413" i="5"/>
  <c r="Z2413" i="5" s="1"/>
  <c r="S2447" i="5"/>
  <c r="W2466" i="5"/>
  <c r="Z2466" i="5" s="1"/>
  <c r="S2466" i="5"/>
  <c r="S2558" i="5"/>
  <c r="T2558" i="5" s="1"/>
  <c r="S2468" i="5"/>
  <c r="T2468" i="5" s="1"/>
  <c r="S2481" i="5"/>
  <c r="S2517" i="5"/>
  <c r="S2534" i="5"/>
  <c r="T2534" i="5" s="1"/>
  <c r="S2562" i="5"/>
  <c r="T2562" i="5" s="1"/>
  <c r="W2608" i="5"/>
  <c r="Z2608" i="5" s="1"/>
  <c r="S2608" i="5"/>
  <c r="S2648" i="5"/>
  <c r="T2648" i="5" s="1"/>
  <c r="S2425" i="5"/>
  <c r="S2434" i="5"/>
  <c r="W2474" i="5"/>
  <c r="Z2474" i="5" s="1"/>
  <c r="W2483" i="5"/>
  <c r="Z2483" i="5" s="1"/>
  <c r="W2492" i="5"/>
  <c r="Z2492" i="5" s="1"/>
  <c r="W2501" i="5"/>
  <c r="Z2501" i="5" s="1"/>
  <c r="W2510" i="5"/>
  <c r="Z2510" i="5" s="1"/>
  <c r="W2519" i="5"/>
  <c r="Z2519" i="5" s="1"/>
  <c r="W2528" i="5"/>
  <c r="Z2528" i="5" s="1"/>
  <c r="S2535" i="5"/>
  <c r="W2537" i="5"/>
  <c r="Z2537" i="5" s="1"/>
  <c r="S2554" i="5"/>
  <c r="W2572" i="5"/>
  <c r="Z2572" i="5" s="1"/>
  <c r="W2576" i="5"/>
  <c r="Z2576" i="5" s="1"/>
  <c r="W2579" i="5"/>
  <c r="Z2579" i="5" s="1"/>
  <c r="T2579" i="5"/>
  <c r="U2579" i="5" s="1"/>
  <c r="AA2579" i="5" s="1"/>
  <c r="T2639" i="5"/>
  <c r="U2639" i="5" s="1"/>
  <c r="AA2639" i="5" s="1"/>
  <c r="W2473" i="5"/>
  <c r="Z2473" i="5" s="1"/>
  <c r="S2480" i="5"/>
  <c r="W2482" i="5"/>
  <c r="Z2482" i="5" s="1"/>
  <c r="W2491" i="5"/>
  <c r="Z2491" i="5" s="1"/>
  <c r="S2498" i="5"/>
  <c r="W2500" i="5"/>
  <c r="Z2500" i="5" s="1"/>
  <c r="S2507" i="5"/>
  <c r="T2507" i="5" s="1"/>
  <c r="W2509" i="5"/>
  <c r="Z2509" i="5" s="1"/>
  <c r="W2518" i="5"/>
  <c r="Z2518" i="5" s="1"/>
  <c r="W2527" i="5"/>
  <c r="Z2527" i="5" s="1"/>
  <c r="W2536" i="5"/>
  <c r="Z2536" i="5" s="1"/>
  <c r="S2543" i="5"/>
  <c r="T2543" i="5" s="1"/>
  <c r="W2545" i="5"/>
  <c r="Z2545" i="5" s="1"/>
  <c r="S2552" i="5"/>
  <c r="T2552" i="5" s="1"/>
  <c r="S2553" i="5"/>
  <c r="S2590" i="5"/>
  <c r="W2590" i="5"/>
  <c r="Z2590" i="5" s="1"/>
  <c r="W2595" i="5"/>
  <c r="Z2595" i="5" s="1"/>
  <c r="S2470" i="5"/>
  <c r="W2472" i="5"/>
  <c r="Z2472" i="5" s="1"/>
  <c r="W2481" i="5"/>
  <c r="Z2481" i="5" s="1"/>
  <c r="S2488" i="5"/>
  <c r="W2490" i="5"/>
  <c r="Z2490" i="5" s="1"/>
  <c r="W2499" i="5"/>
  <c r="Z2499" i="5" s="1"/>
  <c r="S2499" i="5"/>
  <c r="S2506" i="5"/>
  <c r="W2508" i="5"/>
  <c r="Z2508" i="5" s="1"/>
  <c r="S2515" i="5"/>
  <c r="W2517" i="5"/>
  <c r="Z2517" i="5" s="1"/>
  <c r="W2526" i="5"/>
  <c r="Z2526" i="5" s="1"/>
  <c r="S2533" i="5"/>
  <c r="W2535" i="5"/>
  <c r="Z2535" i="5" s="1"/>
  <c r="S2542" i="5"/>
  <c r="W2544" i="5"/>
  <c r="Z2544" i="5" s="1"/>
  <c r="S2560" i="5"/>
  <c r="T2560" i="5" s="1"/>
  <c r="W2562" i="5"/>
  <c r="Z2562" i="5" s="1"/>
  <c r="S2603" i="5"/>
  <c r="T2612" i="5"/>
  <c r="U2612" i="5" s="1"/>
  <c r="W2561" i="5"/>
  <c r="Z2561" i="5" s="1"/>
  <c r="S2565" i="5"/>
  <c r="T2565" i="5" s="1"/>
  <c r="W2565" i="5"/>
  <c r="Z2565" i="5" s="1"/>
  <c r="S2569" i="5"/>
  <c r="W2592" i="5"/>
  <c r="Z2592" i="5" s="1"/>
  <c r="S2592" i="5"/>
  <c r="W2609" i="5"/>
  <c r="Z2609" i="5" s="1"/>
  <c r="S2428" i="5"/>
  <c r="S2437" i="5"/>
  <c r="S2440" i="5"/>
  <c r="S2443" i="5"/>
  <c r="S2449" i="5"/>
  <c r="S2452" i="5"/>
  <c r="S2458" i="5"/>
  <c r="S2464" i="5"/>
  <c r="T2464" i="5" s="1"/>
  <c r="W2489" i="5"/>
  <c r="Z2489" i="5" s="1"/>
  <c r="S2496" i="5"/>
  <c r="W2498" i="5"/>
  <c r="Z2498" i="5" s="1"/>
  <c r="W2507" i="5"/>
  <c r="Z2507" i="5" s="1"/>
  <c r="W2516" i="5"/>
  <c r="Z2516" i="5" s="1"/>
  <c r="W2525" i="5"/>
  <c r="Z2525" i="5" s="1"/>
  <c r="W2534" i="5"/>
  <c r="Z2534" i="5" s="1"/>
  <c r="S2541" i="5"/>
  <c r="W2543" i="5"/>
  <c r="Z2543" i="5" s="1"/>
  <c r="W2552" i="5"/>
  <c r="Z2552" i="5" s="1"/>
  <c r="S2594" i="5"/>
  <c r="W2470" i="5"/>
  <c r="Z2470" i="5" s="1"/>
  <c r="W2479" i="5"/>
  <c r="Z2479" i="5" s="1"/>
  <c r="S2486" i="5"/>
  <c r="T2486" i="5" s="1"/>
  <c r="W2488" i="5"/>
  <c r="Z2488" i="5" s="1"/>
  <c r="S2495" i="5"/>
  <c r="T2495" i="5" s="1"/>
  <c r="W2497" i="5"/>
  <c r="Z2497" i="5" s="1"/>
  <c r="S2504" i="5"/>
  <c r="W2506" i="5"/>
  <c r="Z2506" i="5" s="1"/>
  <c r="W2515" i="5"/>
  <c r="Z2515" i="5" s="1"/>
  <c r="W2524" i="5"/>
  <c r="Z2524" i="5" s="1"/>
  <c r="W2533" i="5"/>
  <c r="Z2533" i="5" s="1"/>
  <c r="S2540" i="5"/>
  <c r="W2542" i="5"/>
  <c r="Z2542" i="5" s="1"/>
  <c r="W2551" i="5"/>
  <c r="Z2551" i="5" s="1"/>
  <c r="W2559" i="5"/>
  <c r="Z2559" i="5" s="1"/>
  <c r="W2569" i="5"/>
  <c r="Z2569" i="5" s="1"/>
  <c r="S2586" i="5"/>
  <c r="S2589" i="5"/>
  <c r="T2589" i="5" s="1"/>
  <c r="W2469" i="5"/>
  <c r="Z2469" i="5" s="1"/>
  <c r="S2476" i="5"/>
  <c r="T2476" i="5" s="1"/>
  <c r="W2478" i="5"/>
  <c r="Z2478" i="5" s="1"/>
  <c r="W2487" i="5"/>
  <c r="Z2487" i="5" s="1"/>
  <c r="W2496" i="5"/>
  <c r="Z2496" i="5" s="1"/>
  <c r="S2503" i="5"/>
  <c r="T2503" i="5" s="1"/>
  <c r="W2505" i="5"/>
  <c r="Z2505" i="5" s="1"/>
  <c r="S2512" i="5"/>
  <c r="W2514" i="5"/>
  <c r="Z2514" i="5" s="1"/>
  <c r="W2523" i="5"/>
  <c r="Z2523" i="5" s="1"/>
  <c r="S2530" i="5"/>
  <c r="T2530" i="5" s="1"/>
  <c r="W2532" i="5"/>
  <c r="Z2532" i="5" s="1"/>
  <c r="S2532" i="5"/>
  <c r="W2541" i="5"/>
  <c r="Z2541" i="5" s="1"/>
  <c r="W2550" i="5"/>
  <c r="Z2550" i="5" s="1"/>
  <c r="S2550" i="5"/>
  <c r="W2577" i="5"/>
  <c r="Z2577" i="5" s="1"/>
  <c r="W2589" i="5"/>
  <c r="Z2589" i="5" s="1"/>
  <c r="W2607" i="5"/>
  <c r="Z2607" i="5" s="1"/>
  <c r="S2492" i="5"/>
  <c r="S2493" i="5"/>
  <c r="S2528" i="5"/>
  <c r="S2529" i="5"/>
  <c r="S2561" i="5"/>
  <c r="S2567" i="5"/>
  <c r="W2610" i="5"/>
  <c r="Z2610" i="5" s="1"/>
  <c r="S2624" i="5"/>
  <c r="T2624" i="5" s="1"/>
  <c r="W2557" i="5"/>
  <c r="Z2557" i="5" s="1"/>
  <c r="W2558" i="5"/>
  <c r="Z2558" i="5" s="1"/>
  <c r="W2591" i="5"/>
  <c r="Z2591" i="5" s="1"/>
  <c r="S2591" i="5"/>
  <c r="S2474" i="5"/>
  <c r="W2476" i="5"/>
  <c r="Z2476" i="5" s="1"/>
  <c r="W2485" i="5"/>
  <c r="Z2485" i="5" s="1"/>
  <c r="W2494" i="5"/>
  <c r="Z2494" i="5" s="1"/>
  <c r="S2501" i="5"/>
  <c r="W2503" i="5"/>
  <c r="Z2503" i="5" s="1"/>
  <c r="S2510" i="5"/>
  <c r="W2512" i="5"/>
  <c r="Z2512" i="5" s="1"/>
  <c r="W2521" i="5"/>
  <c r="Z2521" i="5" s="1"/>
  <c r="W2530" i="5"/>
  <c r="Z2530" i="5" s="1"/>
  <c r="S2537" i="5"/>
  <c r="W2539" i="5"/>
  <c r="Z2539" i="5" s="1"/>
  <c r="W2548" i="5"/>
  <c r="Z2548" i="5" s="1"/>
  <c r="S2548" i="5"/>
  <c r="W2583" i="5"/>
  <c r="Z2583" i="5" s="1"/>
  <c r="S2473" i="5"/>
  <c r="W2475" i="5"/>
  <c r="Z2475" i="5" s="1"/>
  <c r="S2482" i="5"/>
  <c r="W2484" i="5"/>
  <c r="Z2484" i="5" s="1"/>
  <c r="S2484" i="5"/>
  <c r="S2491" i="5"/>
  <c r="W2493" i="5"/>
  <c r="Z2493" i="5" s="1"/>
  <c r="S2500" i="5"/>
  <c r="W2502" i="5"/>
  <c r="Z2502" i="5" s="1"/>
  <c r="S2502" i="5"/>
  <c r="W2511" i="5"/>
  <c r="Z2511" i="5" s="1"/>
  <c r="S2518" i="5"/>
  <c r="W2520" i="5"/>
  <c r="Z2520" i="5" s="1"/>
  <c r="S2527" i="5"/>
  <c r="W2529" i="5"/>
  <c r="Z2529" i="5" s="1"/>
  <c r="S2536" i="5"/>
  <c r="W2538" i="5"/>
  <c r="Z2538" i="5" s="1"/>
  <c r="S2545" i="5"/>
  <c r="W2547" i="5"/>
  <c r="Z2547" i="5" s="1"/>
  <c r="S2555" i="5"/>
  <c r="W2593" i="5"/>
  <c r="Z2593" i="5" s="1"/>
  <c r="W2586" i="5"/>
  <c r="Z2586" i="5" s="1"/>
  <c r="S2606" i="5"/>
  <c r="T2606" i="5" s="1"/>
  <c r="W2613" i="5"/>
  <c r="Z2613" i="5" s="1"/>
  <c r="W2640" i="5"/>
  <c r="Z2640" i="5" s="1"/>
  <c r="W2646" i="5"/>
  <c r="Z2646" i="5" s="1"/>
  <c r="W2649" i="5"/>
  <c r="Z2649" i="5" s="1"/>
  <c r="W2670" i="5"/>
  <c r="Z2670" i="5" s="1"/>
  <c r="S2677" i="5"/>
  <c r="W2679" i="5"/>
  <c r="Z2679" i="5" s="1"/>
  <c r="S2683" i="5"/>
  <c r="S2709" i="5"/>
  <c r="W2725" i="5"/>
  <c r="Z2725" i="5" s="1"/>
  <c r="W2564" i="5"/>
  <c r="Z2564" i="5" s="1"/>
  <c r="S2566" i="5"/>
  <c r="W2571" i="5"/>
  <c r="Z2571" i="5" s="1"/>
  <c r="W2588" i="5"/>
  <c r="Z2588" i="5" s="1"/>
  <c r="S2596" i="5"/>
  <c r="S2600" i="5"/>
  <c r="S2601" i="5"/>
  <c r="S2602" i="5"/>
  <c r="W2615" i="5"/>
  <c r="Z2615" i="5" s="1"/>
  <c r="S2623" i="5"/>
  <c r="S2627" i="5"/>
  <c r="T2627" i="5" s="1"/>
  <c r="S2635" i="5"/>
  <c r="W2642" i="5"/>
  <c r="Z2642" i="5" s="1"/>
  <c r="W2647" i="5"/>
  <c r="Z2647" i="5" s="1"/>
  <c r="W2648" i="5"/>
  <c r="Z2648" i="5" s="1"/>
  <c r="W2669" i="5"/>
  <c r="Z2669" i="5" s="1"/>
  <c r="W2678" i="5"/>
  <c r="Z2678" i="5" s="1"/>
  <c r="S2686" i="5"/>
  <c r="S2696" i="5"/>
  <c r="T2696" i="5" s="1"/>
  <c r="W2696" i="5"/>
  <c r="Z2696" i="5" s="1"/>
  <c r="S2732" i="5"/>
  <c r="T2732" i="5" s="1"/>
  <c r="W2616" i="5"/>
  <c r="Z2616" i="5" s="1"/>
  <c r="S2616" i="5"/>
  <c r="T2616" i="5" s="1"/>
  <c r="W2619" i="5"/>
  <c r="Z2619" i="5" s="1"/>
  <c r="S2619" i="5"/>
  <c r="T2619" i="5" s="1"/>
  <c r="W2643" i="5"/>
  <c r="Z2643" i="5" s="1"/>
  <c r="S2659" i="5"/>
  <c r="S2661" i="5"/>
  <c r="T2661" i="5" s="1"/>
  <c r="W2682" i="5"/>
  <c r="Z2682" i="5" s="1"/>
  <c r="S2682" i="5"/>
  <c r="T2682" i="5" s="1"/>
  <c r="W2715" i="5"/>
  <c r="Z2715" i="5" s="1"/>
  <c r="S2564" i="5"/>
  <c r="S2599" i="5"/>
  <c r="W2617" i="5"/>
  <c r="Z2617" i="5" s="1"/>
  <c r="W2620" i="5"/>
  <c r="Z2620" i="5" s="1"/>
  <c r="W2644" i="5"/>
  <c r="Z2644" i="5" s="1"/>
  <c r="S2662" i="5"/>
  <c r="T2666" i="5"/>
  <c r="U2666" i="5" s="1"/>
  <c r="W2667" i="5"/>
  <c r="Z2667" i="5" s="1"/>
  <c r="S2681" i="5"/>
  <c r="W2693" i="5"/>
  <c r="Z2693" i="5" s="1"/>
  <c r="S2693" i="5"/>
  <c r="W2622" i="5"/>
  <c r="Z2622" i="5" s="1"/>
  <c r="S2658" i="5"/>
  <c r="W2664" i="5"/>
  <c r="Z2664" i="5" s="1"/>
  <c r="S2664" i="5"/>
  <c r="W2689" i="5"/>
  <c r="Z2689" i="5" s="1"/>
  <c r="S2695" i="5"/>
  <c r="W2711" i="5"/>
  <c r="Z2711" i="5" s="1"/>
  <c r="S2711" i="5"/>
  <c r="S2556" i="5"/>
  <c r="S2563" i="5"/>
  <c r="S2609" i="5"/>
  <c r="T2609" i="5" s="1"/>
  <c r="S2618" i="5"/>
  <c r="W2623" i="5"/>
  <c r="Z2623" i="5" s="1"/>
  <c r="W2624" i="5"/>
  <c r="Z2624" i="5" s="1"/>
  <c r="W2665" i="5"/>
  <c r="Z2665" i="5" s="1"/>
  <c r="W2666" i="5"/>
  <c r="Z2666" i="5" s="1"/>
  <c r="S2704" i="5"/>
  <c r="W2728" i="5"/>
  <c r="Z2728" i="5" s="1"/>
  <c r="W2598" i="5"/>
  <c r="Z2598" i="5" s="1"/>
  <c r="W2601" i="5"/>
  <c r="Z2601" i="5" s="1"/>
  <c r="S2611" i="5"/>
  <c r="W2625" i="5"/>
  <c r="Z2625" i="5" s="1"/>
  <c r="W2628" i="5"/>
  <c r="Z2628" i="5" s="1"/>
  <c r="S2654" i="5"/>
  <c r="S2656" i="5"/>
  <c r="T2656" i="5" s="1"/>
  <c r="W2673" i="5"/>
  <c r="Z2673" i="5" s="1"/>
  <c r="S2673" i="5"/>
  <c r="S2692" i="5"/>
  <c r="W2724" i="5"/>
  <c r="Z2724" i="5" s="1"/>
  <c r="S2726" i="5"/>
  <c r="W2726" i="5"/>
  <c r="Z2726" i="5" s="1"/>
  <c r="S2733" i="5"/>
  <c r="S2571" i="5"/>
  <c r="W2575" i="5"/>
  <c r="Z2575" i="5" s="1"/>
  <c r="W2582" i="5"/>
  <c r="Z2582" i="5" s="1"/>
  <c r="S2588" i="5"/>
  <c r="W2599" i="5"/>
  <c r="Z2599" i="5" s="1"/>
  <c r="W2602" i="5"/>
  <c r="Z2602" i="5" s="1"/>
  <c r="S2607" i="5"/>
  <c r="T2607" i="5" s="1"/>
  <c r="S2615" i="5"/>
  <c r="W2629" i="5"/>
  <c r="Z2629" i="5" s="1"/>
  <c r="S2642" i="5"/>
  <c r="T2642" i="5" s="1"/>
  <c r="T2657" i="5"/>
  <c r="U2657" i="5" s="1"/>
  <c r="W2660" i="5"/>
  <c r="Z2660" i="5" s="1"/>
  <c r="W2661" i="5"/>
  <c r="Z2661" i="5" s="1"/>
  <c r="S2671" i="5"/>
  <c r="T2671" i="5" s="1"/>
  <c r="W2674" i="5"/>
  <c r="Z2674" i="5" s="1"/>
  <c r="W2675" i="5"/>
  <c r="Z2675" i="5" s="1"/>
  <c r="W2692" i="5"/>
  <c r="Z2692" i="5" s="1"/>
  <c r="W2604" i="5"/>
  <c r="Z2604" i="5" s="1"/>
  <c r="W2631" i="5"/>
  <c r="Z2631" i="5" s="1"/>
  <c r="S2638" i="5"/>
  <c r="S2649" i="5"/>
  <c r="S2650" i="5"/>
  <c r="W2655" i="5"/>
  <c r="Z2655" i="5" s="1"/>
  <c r="S2655" i="5"/>
  <c r="W2658" i="5"/>
  <c r="Z2658" i="5" s="1"/>
  <c r="W2691" i="5"/>
  <c r="Z2691" i="5" s="1"/>
  <c r="S2587" i="5"/>
  <c r="W2688" i="5"/>
  <c r="Z2688" i="5" s="1"/>
  <c r="S2688" i="5"/>
  <c r="T2688" i="5" s="1"/>
  <c r="W2702" i="5"/>
  <c r="Z2702" i="5" s="1"/>
  <c r="S2702" i="5"/>
  <c r="W2706" i="5"/>
  <c r="Z2706" i="5" s="1"/>
  <c r="S2706" i="5"/>
  <c r="W2634" i="5"/>
  <c r="Z2634" i="5" s="1"/>
  <c r="W2637" i="5"/>
  <c r="Z2637" i="5" s="1"/>
  <c r="S2646" i="5"/>
  <c r="T2646" i="5" s="1"/>
  <c r="S2647" i="5"/>
  <c r="T2647" i="5" s="1"/>
  <c r="S2668" i="5"/>
  <c r="W2684" i="5"/>
  <c r="Z2684" i="5" s="1"/>
  <c r="S2684" i="5"/>
  <c r="W2697" i="5"/>
  <c r="Z2697" i="5" s="1"/>
  <c r="S2580" i="5"/>
  <c r="W2611" i="5"/>
  <c r="Z2611" i="5" s="1"/>
  <c r="S2617" i="5"/>
  <c r="T2617" i="5" s="1"/>
  <c r="S2620" i="5"/>
  <c r="S2622" i="5"/>
  <c r="W2638" i="5"/>
  <c r="Z2638" i="5" s="1"/>
  <c r="S2643" i="5"/>
  <c r="T2643" i="5" s="1"/>
  <c r="S2644" i="5"/>
  <c r="T2644" i="5" s="1"/>
  <c r="W2651" i="5"/>
  <c r="Z2651" i="5" s="1"/>
  <c r="W2652" i="5"/>
  <c r="Z2652" i="5" s="1"/>
  <c r="S2660" i="5"/>
  <c r="T2660" i="5" s="1"/>
  <c r="S2665" i="5"/>
  <c r="S2669" i="5"/>
  <c r="W2687" i="5"/>
  <c r="Z2687" i="5" s="1"/>
  <c r="W2727" i="5"/>
  <c r="Z2727" i="5" s="1"/>
  <c r="S2727" i="5"/>
  <c r="S2729" i="5"/>
  <c r="W2729" i="5"/>
  <c r="Z2729" i="5" s="1"/>
  <c r="S2679" i="5"/>
  <c r="S2690" i="5"/>
  <c r="S2697" i="5"/>
  <c r="S2699" i="5"/>
  <c r="S2708" i="5"/>
  <c r="S2715" i="5"/>
  <c r="T2715" i="5" s="1"/>
  <c r="S2720" i="5"/>
  <c r="S2724" i="5"/>
  <c r="S2725" i="5"/>
  <c r="T2725" i="5" s="1"/>
  <c r="S2728" i="5"/>
  <c r="T2728" i="5" s="1"/>
  <c r="S2731" i="5"/>
  <c r="T2731" i="5" s="1"/>
  <c r="S2735" i="5"/>
  <c r="T2735" i="5" s="1"/>
  <c r="S2749" i="5"/>
  <c r="W2749" i="5"/>
  <c r="Z2749" i="5" s="1"/>
  <c r="W2705" i="5"/>
  <c r="Z2705" i="5" s="1"/>
  <c r="W2714" i="5"/>
  <c r="Z2714" i="5" s="1"/>
  <c r="W2738" i="5"/>
  <c r="Z2738" i="5" s="1"/>
  <c r="S2750" i="5"/>
  <c r="W2730" i="5"/>
  <c r="Z2730" i="5" s="1"/>
  <c r="S2730" i="5"/>
  <c r="W2735" i="5"/>
  <c r="Z2735" i="5" s="1"/>
  <c r="W2731" i="5"/>
  <c r="Z2731" i="5" s="1"/>
  <c r="W2732" i="5"/>
  <c r="Z2732" i="5" s="1"/>
  <c r="W2734" i="5"/>
  <c r="Z2734" i="5" s="1"/>
  <c r="S2743" i="5"/>
  <c r="T2743" i="5" s="1"/>
  <c r="S2757" i="5"/>
  <c r="S2674" i="5"/>
  <c r="S2701" i="5"/>
  <c r="T2701" i="5" s="1"/>
  <c r="S2710" i="5"/>
  <c r="T2710" i="5" s="1"/>
  <c r="S2719" i="5"/>
  <c r="T2719" i="5" s="1"/>
  <c r="S2721" i="5"/>
  <c r="S2752" i="5"/>
  <c r="T2752" i="5" s="1"/>
  <c r="W2752" i="5"/>
  <c r="Z2752" i="5" s="1"/>
  <c r="W2700" i="5"/>
  <c r="Z2700" i="5" s="1"/>
  <c r="W2709" i="5"/>
  <c r="Z2709" i="5" s="1"/>
  <c r="W2718" i="5"/>
  <c r="Z2718" i="5" s="1"/>
  <c r="S2723" i="5"/>
  <c r="S2738" i="5"/>
  <c r="S2772" i="5"/>
  <c r="S2736" i="5"/>
  <c r="S2740" i="5"/>
  <c r="W2676" i="5"/>
  <c r="Z2676" i="5" s="1"/>
  <c r="W2685" i="5"/>
  <c r="Z2685" i="5" s="1"/>
  <c r="S2687" i="5"/>
  <c r="T2687" i="5" s="1"/>
  <c r="W2694" i="5"/>
  <c r="Z2694" i="5" s="1"/>
  <c r="W2703" i="5"/>
  <c r="Z2703" i="5" s="1"/>
  <c r="S2705" i="5"/>
  <c r="T2705" i="5" s="1"/>
  <c r="W2712" i="5"/>
  <c r="Z2712" i="5" s="1"/>
  <c r="S2714" i="5"/>
  <c r="T2714" i="5" s="1"/>
  <c r="S2716" i="5"/>
  <c r="W2721" i="5"/>
  <c r="Z2721" i="5" s="1"/>
  <c r="S2737" i="5"/>
  <c r="S2758" i="5"/>
  <c r="T2758" i="5" s="1"/>
  <c r="S2741" i="5"/>
  <c r="T2741" i="5" s="1"/>
  <c r="S2759" i="5"/>
  <c r="S2778" i="5"/>
  <c r="T2778" i="5" s="1"/>
  <c r="W2806" i="5"/>
  <c r="Z2806" i="5" s="1"/>
  <c r="S2825" i="5"/>
  <c r="T2825" i="5" s="1"/>
  <c r="W2840" i="5"/>
  <c r="Z2840" i="5" s="1"/>
  <c r="W2857" i="5"/>
  <c r="Z2857" i="5" s="1"/>
  <c r="W2859" i="5"/>
  <c r="Z2859" i="5" s="1"/>
  <c r="W2877" i="5"/>
  <c r="Z2877" i="5" s="1"/>
  <c r="W2886" i="5"/>
  <c r="Z2886" i="5" s="1"/>
  <c r="W2784" i="5"/>
  <c r="Z2784" i="5" s="1"/>
  <c r="S2784" i="5"/>
  <c r="W2796" i="5"/>
  <c r="Z2796" i="5" s="1"/>
  <c r="S2796" i="5"/>
  <c r="T2796" i="5" s="1"/>
  <c r="W2811" i="5"/>
  <c r="Z2811" i="5" s="1"/>
  <c r="W2821" i="5"/>
  <c r="Z2821" i="5" s="1"/>
  <c r="W2829" i="5"/>
  <c r="Z2829" i="5" s="1"/>
  <c r="W2842" i="5"/>
  <c r="Z2842" i="5" s="1"/>
  <c r="W2844" i="5"/>
  <c r="Z2844" i="5" s="1"/>
  <c r="W2861" i="5"/>
  <c r="Z2861" i="5" s="1"/>
  <c r="W2875" i="5"/>
  <c r="Z2875" i="5" s="1"/>
  <c r="T2908" i="5"/>
  <c r="U2908" i="5" s="1"/>
  <c r="S2753" i="5"/>
  <c r="W2769" i="5"/>
  <c r="Z2769" i="5" s="1"/>
  <c r="W2770" i="5"/>
  <c r="Z2770" i="5" s="1"/>
  <c r="W2771" i="5"/>
  <c r="Z2771" i="5" s="1"/>
  <c r="S2790" i="5"/>
  <c r="W2825" i="5"/>
  <c r="Z2825" i="5" s="1"/>
  <c r="S2831" i="5"/>
  <c r="W2846" i="5"/>
  <c r="Z2846" i="5" s="1"/>
  <c r="W2863" i="5"/>
  <c r="Z2863" i="5" s="1"/>
  <c r="W2865" i="5"/>
  <c r="Z2865" i="5" s="1"/>
  <c r="W2871" i="5"/>
  <c r="Z2871" i="5" s="1"/>
  <c r="S2915" i="5"/>
  <c r="T2915" i="5" s="1"/>
  <c r="S2791" i="5"/>
  <c r="S2803" i="5"/>
  <c r="W2805" i="5"/>
  <c r="Z2805" i="5" s="1"/>
  <c r="S2809" i="5"/>
  <c r="T2809" i="5" s="1"/>
  <c r="W2815" i="5"/>
  <c r="Z2815" i="5" s="1"/>
  <c r="W2831" i="5"/>
  <c r="Z2831" i="5" s="1"/>
  <c r="W2848" i="5"/>
  <c r="Z2848" i="5" s="1"/>
  <c r="W2850" i="5"/>
  <c r="Z2850" i="5" s="1"/>
  <c r="S2852" i="5"/>
  <c r="W2869" i="5"/>
  <c r="Z2869" i="5" s="1"/>
  <c r="S2745" i="5"/>
  <c r="T2745" i="5" s="1"/>
  <c r="W2757" i="5"/>
  <c r="Z2757" i="5" s="1"/>
  <c r="W2776" i="5"/>
  <c r="Z2776" i="5" s="1"/>
  <c r="W2781" i="5"/>
  <c r="Z2781" i="5" s="1"/>
  <c r="W2793" i="5"/>
  <c r="Z2793" i="5" s="1"/>
  <c r="S2801" i="5"/>
  <c r="W2820" i="5"/>
  <c r="Z2820" i="5" s="1"/>
  <c r="W2828" i="5"/>
  <c r="Z2828" i="5" s="1"/>
  <c r="W2833" i="5"/>
  <c r="Z2833" i="5" s="1"/>
  <c r="W2835" i="5"/>
  <c r="Z2835" i="5" s="1"/>
  <c r="S2837" i="5"/>
  <c r="W2852" i="5"/>
  <c r="Z2852" i="5" s="1"/>
  <c r="W2880" i="5"/>
  <c r="Z2880" i="5" s="1"/>
  <c r="S2906" i="5"/>
  <c r="S2925" i="5"/>
  <c r="W2925" i="5"/>
  <c r="Z2925" i="5" s="1"/>
  <c r="W2744" i="5"/>
  <c r="Z2744" i="5" s="1"/>
  <c r="W2758" i="5"/>
  <c r="Z2758" i="5" s="1"/>
  <c r="S2760" i="5"/>
  <c r="S2762" i="5"/>
  <c r="W2778" i="5"/>
  <c r="Z2778" i="5" s="1"/>
  <c r="W2779" i="5"/>
  <c r="Z2779" i="5" s="1"/>
  <c r="W2809" i="5"/>
  <c r="Z2809" i="5" s="1"/>
  <c r="S2813" i="5"/>
  <c r="W2837" i="5"/>
  <c r="Z2837" i="5" s="1"/>
  <c r="W2854" i="5"/>
  <c r="Z2854" i="5" s="1"/>
  <c r="W2856" i="5"/>
  <c r="Z2856" i="5" s="1"/>
  <c r="S2788" i="5"/>
  <c r="S2800" i="5"/>
  <c r="W2814" i="5"/>
  <c r="Z2814" i="5" s="1"/>
  <c r="S2823" i="5"/>
  <c r="W2824" i="5"/>
  <c r="Z2824" i="5" s="1"/>
  <c r="W2839" i="5"/>
  <c r="Z2839" i="5" s="1"/>
  <c r="W2841" i="5"/>
  <c r="Z2841" i="5" s="1"/>
  <c r="S2843" i="5"/>
  <c r="T2843" i="5" s="1"/>
  <c r="W2858" i="5"/>
  <c r="Z2858" i="5" s="1"/>
  <c r="W2992" i="5"/>
  <c r="Z2992" i="5" s="1"/>
  <c r="W3005" i="5"/>
  <c r="Z3005" i="5" s="1"/>
  <c r="W3015" i="5"/>
  <c r="Z3015" i="5" s="1"/>
  <c r="S2755" i="5"/>
  <c r="T2755" i="5" s="1"/>
  <c r="S2786" i="5"/>
  <c r="W2790" i="5"/>
  <c r="Z2790" i="5" s="1"/>
  <c r="W2802" i="5"/>
  <c r="Z2802" i="5" s="1"/>
  <c r="S2802" i="5"/>
  <c r="S2830" i="5"/>
  <c r="W2843" i="5"/>
  <c r="Z2843" i="5" s="1"/>
  <c r="W2860" i="5"/>
  <c r="Z2860" i="5" s="1"/>
  <c r="W2862" i="5"/>
  <c r="Z2862" i="5" s="1"/>
  <c r="S2870" i="5"/>
  <c r="W2874" i="5"/>
  <c r="Z2874" i="5" s="1"/>
  <c r="W2808" i="5"/>
  <c r="Z2808" i="5" s="1"/>
  <c r="S2812" i="5"/>
  <c r="T2812" i="5" s="1"/>
  <c r="W2818" i="5"/>
  <c r="Z2818" i="5" s="1"/>
  <c r="S2822" i="5"/>
  <c r="W2827" i="5"/>
  <c r="Z2827" i="5" s="1"/>
  <c r="W2845" i="5"/>
  <c r="Z2845" i="5" s="1"/>
  <c r="W2847" i="5"/>
  <c r="Z2847" i="5" s="1"/>
  <c r="W2864" i="5"/>
  <c r="Z2864" i="5" s="1"/>
  <c r="S2864" i="5"/>
  <c r="W2872" i="5"/>
  <c r="Z2872" i="5" s="1"/>
  <c r="W2883" i="5"/>
  <c r="Z2883" i="5" s="1"/>
  <c r="S2918" i="5"/>
  <c r="W2926" i="5"/>
  <c r="Z2926" i="5" s="1"/>
  <c r="S2734" i="5"/>
  <c r="W2746" i="5"/>
  <c r="Z2746" i="5" s="1"/>
  <c r="S2748" i="5"/>
  <c r="W2760" i="5"/>
  <c r="Z2760" i="5" s="1"/>
  <c r="S2763" i="5"/>
  <c r="S2785" i="5"/>
  <c r="W2788" i="5"/>
  <c r="Z2788" i="5" s="1"/>
  <c r="S2797" i="5"/>
  <c r="W2800" i="5"/>
  <c r="Z2800" i="5" s="1"/>
  <c r="W2823" i="5"/>
  <c r="Z2823" i="5" s="1"/>
  <c r="W2830" i="5"/>
  <c r="Z2830" i="5" s="1"/>
  <c r="W2832" i="5"/>
  <c r="Z2832" i="5" s="1"/>
  <c r="S2832" i="5"/>
  <c r="W2849" i="5"/>
  <c r="Z2849" i="5" s="1"/>
  <c r="S2849" i="5"/>
  <c r="S2853" i="5"/>
  <c r="W2866" i="5"/>
  <c r="Z2866" i="5" s="1"/>
  <c r="W2868" i="5"/>
  <c r="Z2868" i="5" s="1"/>
  <c r="W2938" i="5"/>
  <c r="Z2938" i="5" s="1"/>
  <c r="W2957" i="5"/>
  <c r="Z2957" i="5" s="1"/>
  <c r="S2756" i="5"/>
  <c r="T2756" i="5" s="1"/>
  <c r="W2761" i="5"/>
  <c r="Z2761" i="5" s="1"/>
  <c r="S2766" i="5"/>
  <c r="S2767" i="5"/>
  <c r="S2768" i="5"/>
  <c r="W2787" i="5"/>
  <c r="Z2787" i="5" s="1"/>
  <c r="W2799" i="5"/>
  <c r="Z2799" i="5" s="1"/>
  <c r="S2806" i="5"/>
  <c r="S2811" i="5"/>
  <c r="W2812" i="5"/>
  <c r="Z2812" i="5" s="1"/>
  <c r="S2828" i="5"/>
  <c r="W2834" i="5"/>
  <c r="Z2834" i="5" s="1"/>
  <c r="S2838" i="5"/>
  <c r="W2851" i="5"/>
  <c r="Z2851" i="5" s="1"/>
  <c r="W2853" i="5"/>
  <c r="Z2853" i="5" s="1"/>
  <c r="S2857" i="5"/>
  <c r="S2909" i="5"/>
  <c r="S2742" i="5"/>
  <c r="S2746" i="5"/>
  <c r="T2746" i="5" s="1"/>
  <c r="S2769" i="5"/>
  <c r="T2769" i="5" s="1"/>
  <c r="S2770" i="5"/>
  <c r="S2771" i="5"/>
  <c r="S2779" i="5"/>
  <c r="S2781" i="5"/>
  <c r="S2783" i="5"/>
  <c r="W2817" i="5"/>
  <c r="Z2817" i="5" s="1"/>
  <c r="S2821" i="5"/>
  <c r="W2826" i="5"/>
  <c r="Z2826" i="5" s="1"/>
  <c r="W2836" i="5"/>
  <c r="Z2836" i="5" s="1"/>
  <c r="W2838" i="5"/>
  <c r="Z2838" i="5" s="1"/>
  <c r="S2842" i="5"/>
  <c r="W2855" i="5"/>
  <c r="Z2855" i="5" s="1"/>
  <c r="S2855" i="5"/>
  <c r="T2855" i="5" s="1"/>
  <c r="S2875" i="5"/>
  <c r="S2912" i="5"/>
  <c r="T2912" i="5" s="1"/>
  <c r="S2917" i="5"/>
  <c r="W3028" i="5"/>
  <c r="Z3028" i="5" s="1"/>
  <c r="S2907" i="5"/>
  <c r="S2916" i="5"/>
  <c r="T2916" i="5" s="1"/>
  <c r="S2922" i="5"/>
  <c r="W2946" i="5"/>
  <c r="Z2946" i="5" s="1"/>
  <c r="W2953" i="5"/>
  <c r="Z2953" i="5" s="1"/>
  <c r="W2964" i="5"/>
  <c r="Z2964" i="5" s="1"/>
  <c r="W2989" i="5"/>
  <c r="Z2989" i="5" s="1"/>
  <c r="W3002" i="5"/>
  <c r="Z3002" i="5" s="1"/>
  <c r="W3012" i="5"/>
  <c r="Z3012" i="5" s="1"/>
  <c r="W3025" i="5"/>
  <c r="Z3025" i="5" s="1"/>
  <c r="W2878" i="5"/>
  <c r="Z2878" i="5" s="1"/>
  <c r="W2881" i="5"/>
  <c r="Z2881" i="5" s="1"/>
  <c r="W2884" i="5"/>
  <c r="Z2884" i="5" s="1"/>
  <c r="W2887" i="5"/>
  <c r="Z2887" i="5" s="1"/>
  <c r="W2890" i="5"/>
  <c r="Z2890" i="5" s="1"/>
  <c r="W2893" i="5"/>
  <c r="Z2893" i="5" s="1"/>
  <c r="W2896" i="5"/>
  <c r="Z2896" i="5" s="1"/>
  <c r="S2897" i="5"/>
  <c r="W2899" i="5"/>
  <c r="Z2899" i="5" s="1"/>
  <c r="W2902" i="5"/>
  <c r="Z2902" i="5" s="1"/>
  <c r="W2905" i="5"/>
  <c r="Z2905" i="5" s="1"/>
  <c r="W2914" i="5"/>
  <c r="Z2914" i="5" s="1"/>
  <c r="S2931" i="5"/>
  <c r="W2932" i="5"/>
  <c r="Z2932" i="5" s="1"/>
  <c r="W2942" i="5"/>
  <c r="Z2942" i="5" s="1"/>
  <c r="W2960" i="5"/>
  <c r="Z2960" i="5" s="1"/>
  <c r="W2999" i="5"/>
  <c r="Z2999" i="5" s="1"/>
  <c r="W3009" i="5"/>
  <c r="Z3009" i="5" s="1"/>
  <c r="W3022" i="5"/>
  <c r="Z3022" i="5" s="1"/>
  <c r="W3035" i="5"/>
  <c r="Z3035" i="5" s="1"/>
  <c r="W2937" i="5"/>
  <c r="Z2937" i="5" s="1"/>
  <c r="W2949" i="5"/>
  <c r="Z2949" i="5" s="1"/>
  <c r="W2956" i="5"/>
  <c r="Z2956" i="5" s="1"/>
  <c r="S2959" i="5"/>
  <c r="W2996" i="5"/>
  <c r="Z2996" i="5" s="1"/>
  <c r="W3006" i="5"/>
  <c r="Z3006" i="5" s="1"/>
  <c r="W3019" i="5"/>
  <c r="Z3019" i="5" s="1"/>
  <c r="W3032" i="5"/>
  <c r="Z3032" i="5" s="1"/>
  <c r="S2868" i="5"/>
  <c r="S2871" i="5"/>
  <c r="S2874" i="5"/>
  <c r="S2880" i="5"/>
  <c r="S2883" i="5"/>
  <c r="W2906" i="5"/>
  <c r="Z2906" i="5" s="1"/>
  <c r="W2915" i="5"/>
  <c r="Z2915" i="5" s="1"/>
  <c r="W2920" i="5"/>
  <c r="Z2920" i="5" s="1"/>
  <c r="W2936" i="5"/>
  <c r="Z2936" i="5" s="1"/>
  <c r="W2945" i="5"/>
  <c r="Z2945" i="5" s="1"/>
  <c r="W2963" i="5"/>
  <c r="Z2963" i="5" s="1"/>
  <c r="W2993" i="5"/>
  <c r="Z2993" i="5" s="1"/>
  <c r="W3003" i="5"/>
  <c r="Z3003" i="5" s="1"/>
  <c r="W3016" i="5"/>
  <c r="Z3016" i="5" s="1"/>
  <c r="W3029" i="5"/>
  <c r="Z3029" i="5" s="1"/>
  <c r="S3042" i="5"/>
  <c r="S2924" i="5"/>
  <c r="T2924" i="5" s="1"/>
  <c r="W2931" i="5"/>
  <c r="Z2931" i="5" s="1"/>
  <c r="S2940" i="5"/>
  <c r="W2941" i="5"/>
  <c r="Z2941" i="5" s="1"/>
  <c r="S2944" i="5"/>
  <c r="T2944" i="5" s="1"/>
  <c r="W2952" i="5"/>
  <c r="Z2952" i="5" s="1"/>
  <c r="S2955" i="5"/>
  <c r="T2955" i="5" s="1"/>
  <c r="W2959" i="5"/>
  <c r="Z2959" i="5" s="1"/>
  <c r="W2990" i="5"/>
  <c r="Z2990" i="5" s="1"/>
  <c r="W3000" i="5"/>
  <c r="Z3000" i="5" s="1"/>
  <c r="W3013" i="5"/>
  <c r="Z3013" i="5" s="1"/>
  <c r="W3026" i="5"/>
  <c r="Z3026" i="5" s="1"/>
  <c r="W3036" i="5"/>
  <c r="Z3036" i="5" s="1"/>
  <c r="S3074" i="5"/>
  <c r="W3074" i="5"/>
  <c r="Z3074" i="5" s="1"/>
  <c r="W2930" i="5"/>
  <c r="Z2930" i="5" s="1"/>
  <c r="W2948" i="5"/>
  <c r="Z2948" i="5" s="1"/>
  <c r="W2966" i="5"/>
  <c r="Z2966" i="5" s="1"/>
  <c r="W2987" i="5"/>
  <c r="Z2987" i="5" s="1"/>
  <c r="W2997" i="5"/>
  <c r="Z2997" i="5" s="1"/>
  <c r="W3010" i="5"/>
  <c r="Z3010" i="5" s="1"/>
  <c r="W3023" i="5"/>
  <c r="Z3023" i="5" s="1"/>
  <c r="W3033" i="5"/>
  <c r="Z3033" i="5" s="1"/>
  <c r="W3072" i="5"/>
  <c r="Z3072" i="5" s="1"/>
  <c r="S2928" i="5"/>
  <c r="W2935" i="5"/>
  <c r="Z2935" i="5" s="1"/>
  <c r="W2944" i="5"/>
  <c r="Z2944" i="5" s="1"/>
  <c r="W2955" i="5"/>
  <c r="Z2955" i="5" s="1"/>
  <c r="W2962" i="5"/>
  <c r="Z2962" i="5" s="1"/>
  <c r="W2969" i="5"/>
  <c r="Z2969" i="5" s="1"/>
  <c r="W2994" i="5"/>
  <c r="Z2994" i="5" s="1"/>
  <c r="W3007" i="5"/>
  <c r="Z3007" i="5" s="1"/>
  <c r="W3020" i="5"/>
  <c r="Z3020" i="5" s="1"/>
  <c r="W3030" i="5"/>
  <c r="Z3030" i="5" s="1"/>
  <c r="S2902" i="5"/>
  <c r="W2912" i="5"/>
  <c r="Z2912" i="5" s="1"/>
  <c r="W2922" i="5"/>
  <c r="Z2922" i="5" s="1"/>
  <c r="S2927" i="5"/>
  <c r="W2940" i="5"/>
  <c r="Z2940" i="5" s="1"/>
  <c r="W2951" i="5"/>
  <c r="Z2951" i="5" s="1"/>
  <c r="S2954" i="5"/>
  <c r="W2991" i="5"/>
  <c r="Z2991" i="5" s="1"/>
  <c r="W3004" i="5"/>
  <c r="Z3004" i="5" s="1"/>
  <c r="W3017" i="5"/>
  <c r="Z3017" i="5" s="1"/>
  <c r="W3027" i="5"/>
  <c r="Z3027" i="5" s="1"/>
  <c r="W2929" i="5"/>
  <c r="Z2929" i="5" s="1"/>
  <c r="S2933" i="5"/>
  <c r="W2939" i="5"/>
  <c r="Z2939" i="5" s="1"/>
  <c r="W2947" i="5"/>
  <c r="Z2947" i="5" s="1"/>
  <c r="W2958" i="5"/>
  <c r="Z2958" i="5" s="1"/>
  <c r="W2965" i="5"/>
  <c r="Z2965" i="5" s="1"/>
  <c r="W2988" i="5"/>
  <c r="Z2988" i="5" s="1"/>
  <c r="W3001" i="5"/>
  <c r="Z3001" i="5" s="1"/>
  <c r="W3014" i="5"/>
  <c r="Z3014" i="5" s="1"/>
  <c r="W3024" i="5"/>
  <c r="Z3024" i="5" s="1"/>
  <c r="S2891" i="5"/>
  <c r="S2895" i="5"/>
  <c r="S2900" i="5"/>
  <c r="S2904" i="5"/>
  <c r="W2908" i="5"/>
  <c r="Z2908" i="5" s="1"/>
  <c r="W2917" i="5"/>
  <c r="Z2917" i="5" s="1"/>
  <c r="W2927" i="5"/>
  <c r="Z2927" i="5" s="1"/>
  <c r="W2934" i="5"/>
  <c r="Z2934" i="5" s="1"/>
  <c r="S2938" i="5"/>
  <c r="W2954" i="5"/>
  <c r="Z2954" i="5" s="1"/>
  <c r="S2973" i="5"/>
  <c r="T2973" i="5" s="1"/>
  <c r="W2975" i="5"/>
  <c r="Z2975" i="5" s="1"/>
  <c r="W2998" i="5"/>
  <c r="Z2998" i="5" s="1"/>
  <c r="S2998" i="5"/>
  <c r="W3011" i="5"/>
  <c r="Z3011" i="5" s="1"/>
  <c r="W3021" i="5"/>
  <c r="Z3021" i="5" s="1"/>
  <c r="W3034" i="5"/>
  <c r="Z3034" i="5" s="1"/>
  <c r="S2910" i="5"/>
  <c r="S2919" i="5"/>
  <c r="S2921" i="5"/>
  <c r="S2923" i="5"/>
  <c r="W2933" i="5"/>
  <c r="Z2933" i="5" s="1"/>
  <c r="W2943" i="5"/>
  <c r="Z2943" i="5" s="1"/>
  <c r="S2943" i="5"/>
  <c r="S2946" i="5"/>
  <c r="W2950" i="5"/>
  <c r="Z2950" i="5" s="1"/>
  <c r="W2961" i="5"/>
  <c r="Z2961" i="5" s="1"/>
  <c r="S2964" i="5"/>
  <c r="W2995" i="5"/>
  <c r="Z2995" i="5" s="1"/>
  <c r="W3008" i="5"/>
  <c r="Z3008" i="5" s="1"/>
  <c r="W3018" i="5"/>
  <c r="Z3018" i="5" s="1"/>
  <c r="W3031" i="5"/>
  <c r="Z3031" i="5" s="1"/>
  <c r="W3037" i="5"/>
  <c r="Z3037" i="5" s="1"/>
  <c r="S3037" i="5"/>
  <c r="W3077" i="5"/>
  <c r="Z3077" i="5" s="1"/>
  <c r="W2978" i="5"/>
  <c r="Z2978" i="5" s="1"/>
  <c r="S2985" i="5"/>
  <c r="W3056" i="5"/>
  <c r="Z3056" i="5" s="1"/>
  <c r="S3129" i="5"/>
  <c r="W3043" i="5"/>
  <c r="Z3043" i="5" s="1"/>
  <c r="W3049" i="5"/>
  <c r="Z3049" i="5" s="1"/>
  <c r="S3049" i="5"/>
  <c r="W3079" i="5"/>
  <c r="Z3079" i="5" s="1"/>
  <c r="S2982" i="5"/>
  <c r="S2983" i="5"/>
  <c r="W3051" i="5"/>
  <c r="Z3051" i="5" s="1"/>
  <c r="W3068" i="5"/>
  <c r="Z3068" i="5" s="1"/>
  <c r="S3091" i="5"/>
  <c r="T3091" i="5" s="1"/>
  <c r="S3142" i="5"/>
  <c r="T3142" i="5" s="1"/>
  <c r="S2975" i="5"/>
  <c r="S3041" i="5"/>
  <c r="T3041" i="5" s="1"/>
  <c r="W3091" i="5"/>
  <c r="Z3091" i="5" s="1"/>
  <c r="W3100" i="5"/>
  <c r="Z3100" i="5" s="1"/>
  <c r="W2981" i="5"/>
  <c r="Z2981" i="5" s="1"/>
  <c r="W3047" i="5"/>
  <c r="Z3047" i="5" s="1"/>
  <c r="W3063" i="5"/>
  <c r="Z3063" i="5" s="1"/>
  <c r="W3085" i="5"/>
  <c r="Z3085" i="5" s="1"/>
  <c r="W2973" i="5"/>
  <c r="Z2973" i="5" s="1"/>
  <c r="W3055" i="5"/>
  <c r="Z3055" i="5" s="1"/>
  <c r="S3069" i="5"/>
  <c r="W3089" i="5"/>
  <c r="Z3089" i="5" s="1"/>
  <c r="W3098" i="5"/>
  <c r="Z3098" i="5" s="1"/>
  <c r="S2976" i="5"/>
  <c r="T2976" i="5" s="1"/>
  <c r="S2977" i="5"/>
  <c r="S2986" i="5"/>
  <c r="S2997" i="5"/>
  <c r="T2997" i="5" s="1"/>
  <c r="S3009" i="5"/>
  <c r="S3013" i="5"/>
  <c r="S3021" i="5"/>
  <c r="S3027" i="5"/>
  <c r="S3033" i="5"/>
  <c r="W3046" i="5"/>
  <c r="Z3046" i="5" s="1"/>
  <c r="S3067" i="5"/>
  <c r="W3073" i="5"/>
  <c r="Z3073" i="5" s="1"/>
  <c r="W3078" i="5"/>
  <c r="Z3078" i="5" s="1"/>
  <c r="W3109" i="5"/>
  <c r="Z3109" i="5" s="1"/>
  <c r="S3109" i="5"/>
  <c r="S2969" i="5"/>
  <c r="S3007" i="5"/>
  <c r="S3010" i="5"/>
  <c r="S3016" i="5"/>
  <c r="T3016" i="5" s="1"/>
  <c r="S3019" i="5"/>
  <c r="S3025" i="5"/>
  <c r="W3040" i="5"/>
  <c r="Z3040" i="5" s="1"/>
  <c r="S3040" i="5"/>
  <c r="W3050" i="5"/>
  <c r="Z3050" i="5" s="1"/>
  <c r="S3082" i="5"/>
  <c r="W2984" i="5"/>
  <c r="Z2984" i="5" s="1"/>
  <c r="S2984" i="5"/>
  <c r="S2987" i="5"/>
  <c r="S2991" i="5"/>
  <c r="T2991" i="5" s="1"/>
  <c r="S2993" i="5"/>
  <c r="S3002" i="5"/>
  <c r="S3005" i="5"/>
  <c r="S3008" i="5"/>
  <c r="T3008" i="5" s="1"/>
  <c r="S3011" i="5"/>
  <c r="S3015" i="5"/>
  <c r="S3018" i="5"/>
  <c r="S3023" i="5"/>
  <c r="S3026" i="5"/>
  <c r="T3026" i="5" s="1"/>
  <c r="S3029" i="5"/>
  <c r="S3030" i="5"/>
  <c r="S3036" i="5"/>
  <c r="W3057" i="5"/>
  <c r="Z3057" i="5" s="1"/>
  <c r="W3067" i="5"/>
  <c r="Z3067" i="5" s="1"/>
  <c r="S3094" i="5"/>
  <c r="T3094" i="5" s="1"/>
  <c r="W3096" i="5"/>
  <c r="Z3096" i="5" s="1"/>
  <c r="S3099" i="5"/>
  <c r="W3107" i="5"/>
  <c r="Z3107" i="5" s="1"/>
  <c r="S2989" i="5"/>
  <c r="T2989" i="5" s="1"/>
  <c r="S2992" i="5"/>
  <c r="T2992" i="5" s="1"/>
  <c r="S3004" i="5"/>
  <c r="S3028" i="5"/>
  <c r="S3034" i="5"/>
  <c r="W3054" i="5"/>
  <c r="Z3054" i="5" s="1"/>
  <c r="W3084" i="5"/>
  <c r="Z3084" i="5" s="1"/>
  <c r="S3086" i="5"/>
  <c r="W3086" i="5"/>
  <c r="Z3086" i="5" s="1"/>
  <c r="W3114" i="5"/>
  <c r="Z3114" i="5" s="1"/>
  <c r="W3130" i="5"/>
  <c r="Z3130" i="5" s="1"/>
  <c r="S3130" i="5"/>
  <c r="T3130" i="5" s="1"/>
  <c r="S3133" i="5"/>
  <c r="S2979" i="5"/>
  <c r="W3038" i="5"/>
  <c r="Z3038" i="5" s="1"/>
  <c r="W3044" i="5"/>
  <c r="Z3044" i="5" s="1"/>
  <c r="W3157" i="5"/>
  <c r="Z3157" i="5" s="1"/>
  <c r="S3157" i="5"/>
  <c r="W3061" i="5"/>
  <c r="Z3061" i="5" s="1"/>
  <c r="S3073" i="5"/>
  <c r="S3085" i="5"/>
  <c r="W3092" i="5"/>
  <c r="Z3092" i="5" s="1"/>
  <c r="W3103" i="5"/>
  <c r="Z3103" i="5" s="1"/>
  <c r="S3103" i="5"/>
  <c r="S3106" i="5"/>
  <c r="T3106" i="5" s="1"/>
  <c r="W3110" i="5"/>
  <c r="Z3110" i="5" s="1"/>
  <c r="S3132" i="5"/>
  <c r="S3160" i="5"/>
  <c r="W3176" i="5"/>
  <c r="Z3176" i="5" s="1"/>
  <c r="S3071" i="5"/>
  <c r="W3076" i="5"/>
  <c r="Z3076" i="5" s="1"/>
  <c r="W3088" i="5"/>
  <c r="Z3088" i="5" s="1"/>
  <c r="S3102" i="5"/>
  <c r="W3133" i="5"/>
  <c r="Z3133" i="5" s="1"/>
  <c r="W3168" i="5"/>
  <c r="Z3168" i="5" s="1"/>
  <c r="W3095" i="5"/>
  <c r="Z3095" i="5" s="1"/>
  <c r="S3098" i="5"/>
  <c r="W3106" i="5"/>
  <c r="Z3106" i="5" s="1"/>
  <c r="W3113" i="5"/>
  <c r="Z3113" i="5" s="1"/>
  <c r="S3135" i="5"/>
  <c r="W3163" i="5"/>
  <c r="Z3163" i="5" s="1"/>
  <c r="S3163" i="5"/>
  <c r="T3163" i="5" s="1"/>
  <c r="T3214" i="5"/>
  <c r="U3214" i="5" s="1"/>
  <c r="S3065" i="5"/>
  <c r="T3065" i="5" s="1"/>
  <c r="W3070" i="5"/>
  <c r="Z3070" i="5" s="1"/>
  <c r="S3083" i="5"/>
  <c r="S3105" i="5"/>
  <c r="S3119" i="5"/>
  <c r="S3128" i="5"/>
  <c r="W3136" i="5"/>
  <c r="Z3136" i="5" s="1"/>
  <c r="S3136" i="5"/>
  <c r="W3156" i="5"/>
  <c r="Z3156" i="5" s="1"/>
  <c r="W3210" i="5"/>
  <c r="Z3210" i="5" s="1"/>
  <c r="S3210" i="5"/>
  <c r="T3210" i="5" s="1"/>
  <c r="W3116" i="5"/>
  <c r="Z3116" i="5" s="1"/>
  <c r="W3139" i="5"/>
  <c r="Z3139" i="5" s="1"/>
  <c r="S3139" i="5"/>
  <c r="W3142" i="5"/>
  <c r="Z3142" i="5" s="1"/>
  <c r="W3145" i="5"/>
  <c r="Z3145" i="5" s="1"/>
  <c r="S3145" i="5"/>
  <c r="T3145" i="5" s="1"/>
  <c r="W3148" i="5"/>
  <c r="Z3148" i="5" s="1"/>
  <c r="S3148" i="5"/>
  <c r="W3151" i="5"/>
  <c r="Z3151" i="5" s="1"/>
  <c r="S3151" i="5"/>
  <c r="W3154" i="5"/>
  <c r="Z3154" i="5" s="1"/>
  <c r="S3154" i="5"/>
  <c r="T3154" i="5" s="1"/>
  <c r="S3177" i="5"/>
  <c r="S3059" i="5"/>
  <c r="T3059" i="5" s="1"/>
  <c r="W3064" i="5"/>
  <c r="Z3064" i="5" s="1"/>
  <c r="S3064" i="5"/>
  <c r="S3079" i="5"/>
  <c r="T3079" i="5" s="1"/>
  <c r="W3119" i="5"/>
  <c r="Z3119" i="5" s="1"/>
  <c r="W3122" i="5"/>
  <c r="Z3122" i="5" s="1"/>
  <c r="W3125" i="5"/>
  <c r="Z3125" i="5" s="1"/>
  <c r="W3128" i="5"/>
  <c r="Z3128" i="5" s="1"/>
  <c r="W3165" i="5"/>
  <c r="Z3165" i="5" s="1"/>
  <c r="W3094" i="5"/>
  <c r="Z3094" i="5" s="1"/>
  <c r="W3101" i="5"/>
  <c r="Z3101" i="5" s="1"/>
  <c r="W3112" i="5"/>
  <c r="Z3112" i="5" s="1"/>
  <c r="S3115" i="5"/>
  <c r="W3131" i="5"/>
  <c r="Z3131" i="5" s="1"/>
  <c r="W3169" i="5"/>
  <c r="Z3169" i="5" s="1"/>
  <c r="W3186" i="5"/>
  <c r="Z3186" i="5" s="1"/>
  <c r="S3053" i="5"/>
  <c r="T3053" i="5" s="1"/>
  <c r="W3058" i="5"/>
  <c r="Z3058" i="5" s="1"/>
  <c r="S3058" i="5"/>
  <c r="W3082" i="5"/>
  <c r="Z3082" i="5" s="1"/>
  <c r="S3111" i="5"/>
  <c r="W3242" i="5"/>
  <c r="Z3242" i="5" s="1"/>
  <c r="S3089" i="5"/>
  <c r="T3089" i="5" s="1"/>
  <c r="W3097" i="5"/>
  <c r="Z3097" i="5" s="1"/>
  <c r="W3104" i="5"/>
  <c r="Z3104" i="5" s="1"/>
  <c r="S3107" i="5"/>
  <c r="W3115" i="5"/>
  <c r="Z3115" i="5" s="1"/>
  <c r="W3134" i="5"/>
  <c r="Z3134" i="5" s="1"/>
  <c r="W3167" i="5"/>
  <c r="Z3167" i="5" s="1"/>
  <c r="S3047" i="5"/>
  <c r="S3048" i="5"/>
  <c r="W3052" i="5"/>
  <c r="Z3052" i="5" s="1"/>
  <c r="S3052" i="5"/>
  <c r="S3077" i="5"/>
  <c r="W3080" i="5"/>
  <c r="Z3080" i="5" s="1"/>
  <c r="S3114" i="5"/>
  <c r="T3114" i="5" s="1"/>
  <c r="W3155" i="5"/>
  <c r="Z3155" i="5" s="1"/>
  <c r="W3118" i="5"/>
  <c r="Z3118" i="5" s="1"/>
  <c r="W3121" i="5"/>
  <c r="Z3121" i="5" s="1"/>
  <c r="W3124" i="5"/>
  <c r="Z3124" i="5" s="1"/>
  <c r="W3127" i="5"/>
  <c r="Z3127" i="5" s="1"/>
  <c r="S3166" i="5"/>
  <c r="S3178" i="5"/>
  <c r="T3178" i="5" s="1"/>
  <c r="W3198" i="5"/>
  <c r="Z3198" i="5" s="1"/>
  <c r="W3252" i="5"/>
  <c r="Z3252" i="5" s="1"/>
  <c r="S3182" i="5"/>
  <c r="W3184" i="5"/>
  <c r="Z3184" i="5" s="1"/>
  <c r="S3194" i="5"/>
  <c r="W3196" i="5"/>
  <c r="Z3196" i="5" s="1"/>
  <c r="W3208" i="5"/>
  <c r="Z3208" i="5" s="1"/>
  <c r="W3221" i="5"/>
  <c r="Z3221" i="5" s="1"/>
  <c r="W3224" i="5"/>
  <c r="Z3224" i="5" s="1"/>
  <c r="S3227" i="5"/>
  <c r="S3249" i="5"/>
  <c r="S3280" i="5"/>
  <c r="W3309" i="5"/>
  <c r="Z3309" i="5" s="1"/>
  <c r="W3314" i="5"/>
  <c r="Z3314" i="5" s="1"/>
  <c r="W3327" i="5"/>
  <c r="Z3327" i="5" s="1"/>
  <c r="W3345" i="5"/>
  <c r="Z3345" i="5" s="1"/>
  <c r="S3121" i="5"/>
  <c r="T3121" i="5" s="1"/>
  <c r="S3124" i="5"/>
  <c r="T3124" i="5" s="1"/>
  <c r="S3127" i="5"/>
  <c r="S3137" i="5"/>
  <c r="W3137" i="5"/>
  <c r="Z3137" i="5" s="1"/>
  <c r="W3140" i="5"/>
  <c r="Z3140" i="5" s="1"/>
  <c r="W3143" i="5"/>
  <c r="Z3143" i="5" s="1"/>
  <c r="W3146" i="5"/>
  <c r="Z3146" i="5" s="1"/>
  <c r="W3149" i="5"/>
  <c r="Z3149" i="5" s="1"/>
  <c r="W3152" i="5"/>
  <c r="Z3152" i="5" s="1"/>
  <c r="W3160" i="5"/>
  <c r="Z3160" i="5" s="1"/>
  <c r="W3166" i="5"/>
  <c r="Z3166" i="5" s="1"/>
  <c r="S3173" i="5"/>
  <c r="W3185" i="5"/>
  <c r="Z3185" i="5" s="1"/>
  <c r="W3197" i="5"/>
  <c r="Z3197" i="5" s="1"/>
  <c r="S3205" i="5"/>
  <c r="S3220" i="5"/>
  <c r="S3223" i="5"/>
  <c r="W3227" i="5"/>
  <c r="Z3227" i="5" s="1"/>
  <c r="W3233" i="5"/>
  <c r="Z3233" i="5" s="1"/>
  <c r="W3282" i="5"/>
  <c r="Z3282" i="5" s="1"/>
  <c r="S3286" i="5"/>
  <c r="W3290" i="5"/>
  <c r="Z3290" i="5" s="1"/>
  <c r="W3183" i="5"/>
  <c r="Z3183" i="5" s="1"/>
  <c r="W3195" i="5"/>
  <c r="Z3195" i="5" s="1"/>
  <c r="W3207" i="5"/>
  <c r="Z3207" i="5" s="1"/>
  <c r="W3230" i="5"/>
  <c r="Z3230" i="5" s="1"/>
  <c r="W3236" i="5"/>
  <c r="Z3236" i="5" s="1"/>
  <c r="S3251" i="5"/>
  <c r="W3269" i="5"/>
  <c r="Z3269" i="5" s="1"/>
  <c r="W3312" i="5"/>
  <c r="Z3312" i="5" s="1"/>
  <c r="W3330" i="5"/>
  <c r="Z3330" i="5" s="1"/>
  <c r="W3348" i="5"/>
  <c r="Z3348" i="5" s="1"/>
  <c r="W3172" i="5"/>
  <c r="Z3172" i="5" s="1"/>
  <c r="S3179" i="5"/>
  <c r="W3181" i="5"/>
  <c r="Z3181" i="5" s="1"/>
  <c r="W3193" i="5"/>
  <c r="Z3193" i="5" s="1"/>
  <c r="S3203" i="5"/>
  <c r="W3205" i="5"/>
  <c r="Z3205" i="5" s="1"/>
  <c r="T3216" i="5"/>
  <c r="U3216" i="5" s="1"/>
  <c r="S3229" i="5"/>
  <c r="S3253" i="5"/>
  <c r="S3277" i="5"/>
  <c r="W3277" i="5"/>
  <c r="Z3277" i="5" s="1"/>
  <c r="S3158" i="5"/>
  <c r="W3171" i="5"/>
  <c r="Z3171" i="5" s="1"/>
  <c r="W3175" i="5"/>
  <c r="Z3175" i="5" s="1"/>
  <c r="S3175" i="5"/>
  <c r="W3216" i="5"/>
  <c r="Z3216" i="5" s="1"/>
  <c r="W3315" i="5"/>
  <c r="Z3315" i="5" s="1"/>
  <c r="W3333" i="5"/>
  <c r="Z3333" i="5" s="1"/>
  <c r="W3351" i="5"/>
  <c r="Z3351" i="5" s="1"/>
  <c r="W3178" i="5"/>
  <c r="Z3178" i="5" s="1"/>
  <c r="W3180" i="5"/>
  <c r="Z3180" i="5" s="1"/>
  <c r="W3192" i="5"/>
  <c r="Z3192" i="5" s="1"/>
  <c r="S3192" i="5"/>
  <c r="W3204" i="5"/>
  <c r="Z3204" i="5" s="1"/>
  <c r="S3204" i="5"/>
  <c r="T3232" i="5"/>
  <c r="U3232" i="5" s="1"/>
  <c r="S3258" i="5"/>
  <c r="W3266" i="5"/>
  <c r="Z3266" i="5" s="1"/>
  <c r="W3274" i="5"/>
  <c r="Z3274" i="5" s="1"/>
  <c r="W3177" i="5"/>
  <c r="Z3177" i="5" s="1"/>
  <c r="S3188" i="5"/>
  <c r="W3190" i="5"/>
  <c r="Z3190" i="5" s="1"/>
  <c r="S3190" i="5"/>
  <c r="W3202" i="5"/>
  <c r="Z3202" i="5" s="1"/>
  <c r="S3202" i="5"/>
  <c r="S3212" i="5"/>
  <c r="S3240" i="5"/>
  <c r="T3240" i="5" s="1"/>
  <c r="S3248" i="5"/>
  <c r="W3318" i="5"/>
  <c r="Z3318" i="5" s="1"/>
  <c r="W3336" i="5"/>
  <c r="Z3336" i="5" s="1"/>
  <c r="W3354" i="5"/>
  <c r="Z3354" i="5" s="1"/>
  <c r="S3159" i="5"/>
  <c r="S3164" i="5"/>
  <c r="W3179" i="5"/>
  <c r="Z3179" i="5" s="1"/>
  <c r="W3191" i="5"/>
  <c r="Z3191" i="5" s="1"/>
  <c r="S3199" i="5"/>
  <c r="S3211" i="5"/>
  <c r="S3243" i="5"/>
  <c r="W3243" i="5"/>
  <c r="Z3243" i="5" s="1"/>
  <c r="S3250" i="5"/>
  <c r="W3271" i="5"/>
  <c r="Z3271" i="5" s="1"/>
  <c r="W3189" i="5"/>
  <c r="Z3189" i="5" s="1"/>
  <c r="W3201" i="5"/>
  <c r="Z3201" i="5" s="1"/>
  <c r="S3218" i="5"/>
  <c r="T3218" i="5" s="1"/>
  <c r="W3245" i="5"/>
  <c r="Z3245" i="5" s="1"/>
  <c r="S3255" i="5"/>
  <c r="W3255" i="5"/>
  <c r="Z3255" i="5" s="1"/>
  <c r="W3289" i="5"/>
  <c r="Z3289" i="5" s="1"/>
  <c r="W3308" i="5"/>
  <c r="Z3308" i="5" s="1"/>
  <c r="S3308" i="5"/>
  <c r="W3321" i="5"/>
  <c r="Z3321" i="5" s="1"/>
  <c r="W3339" i="5"/>
  <c r="Z3339" i="5" s="1"/>
  <c r="S3141" i="5"/>
  <c r="S3147" i="5"/>
  <c r="S3150" i="5"/>
  <c r="S3153" i="5"/>
  <c r="S3156" i="5"/>
  <c r="S3186" i="5"/>
  <c r="W3187" i="5"/>
  <c r="Z3187" i="5" s="1"/>
  <c r="W3199" i="5"/>
  <c r="Z3199" i="5" s="1"/>
  <c r="S3209" i="5"/>
  <c r="W3211" i="5"/>
  <c r="Z3211" i="5" s="1"/>
  <c r="S3225" i="5"/>
  <c r="S3252" i="5"/>
  <c r="T3252" i="5" s="1"/>
  <c r="S3263" i="5"/>
  <c r="W3263" i="5"/>
  <c r="Z3263" i="5" s="1"/>
  <c r="S3270" i="5"/>
  <c r="T3270" i="5" s="1"/>
  <c r="S3273" i="5"/>
  <c r="T3273" i="5" s="1"/>
  <c r="S3170" i="5"/>
  <c r="S3171" i="5"/>
  <c r="S3172" i="5"/>
  <c r="S3184" i="5"/>
  <c r="W3218" i="5"/>
  <c r="Z3218" i="5" s="1"/>
  <c r="S3221" i="5"/>
  <c r="S3224" i="5"/>
  <c r="S3234" i="5"/>
  <c r="S3247" i="5"/>
  <c r="S3257" i="5"/>
  <c r="W3311" i="5"/>
  <c r="Z3311" i="5" s="1"/>
  <c r="W3324" i="5"/>
  <c r="Z3324" i="5" s="1"/>
  <c r="W3342" i="5"/>
  <c r="Z3342" i="5" s="1"/>
  <c r="W3360" i="5"/>
  <c r="Z3360" i="5" s="1"/>
  <c r="S3368" i="5"/>
  <c r="T3368" i="5" s="1"/>
  <c r="W3300" i="5"/>
  <c r="Z3300" i="5" s="1"/>
  <c r="S3228" i="5"/>
  <c r="T3228" i="5" s="1"/>
  <c r="S3237" i="5"/>
  <c r="T3237" i="5" s="1"/>
  <c r="W3239" i="5"/>
  <c r="Z3239" i="5" s="1"/>
  <c r="S3246" i="5"/>
  <c r="T3246" i="5" s="1"/>
  <c r="W3248" i="5"/>
  <c r="Z3248" i="5" s="1"/>
  <c r="W3253" i="5"/>
  <c r="Z3253" i="5" s="1"/>
  <c r="W3267" i="5"/>
  <c r="Z3267" i="5" s="1"/>
  <c r="W3281" i="5"/>
  <c r="Z3281" i="5" s="1"/>
  <c r="W3305" i="5"/>
  <c r="Z3305" i="5" s="1"/>
  <c r="S3311" i="5"/>
  <c r="T3311" i="5" s="1"/>
  <c r="S3329" i="5"/>
  <c r="W3366" i="5"/>
  <c r="Z3366" i="5" s="1"/>
  <c r="W3390" i="5"/>
  <c r="Z3390" i="5" s="1"/>
  <c r="W3244" i="5"/>
  <c r="Z3244" i="5" s="1"/>
  <c r="W3260" i="5"/>
  <c r="Z3260" i="5" s="1"/>
  <c r="S3278" i="5"/>
  <c r="T3278" i="5" s="1"/>
  <c r="W3293" i="5"/>
  <c r="Z3293" i="5" s="1"/>
  <c r="S3323" i="5"/>
  <c r="T3323" i="5" s="1"/>
  <c r="S3267" i="5"/>
  <c r="W3291" i="5"/>
  <c r="Z3291" i="5" s="1"/>
  <c r="S3291" i="5"/>
  <c r="W3402" i="5"/>
  <c r="Z3402" i="5" s="1"/>
  <c r="W3317" i="5"/>
  <c r="Z3317" i="5" s="1"/>
  <c r="W3320" i="5"/>
  <c r="Z3320" i="5" s="1"/>
  <c r="W3323" i="5"/>
  <c r="Z3323" i="5" s="1"/>
  <c r="W3326" i="5"/>
  <c r="Z3326" i="5" s="1"/>
  <c r="W3329" i="5"/>
  <c r="Z3329" i="5" s="1"/>
  <c r="W3332" i="5"/>
  <c r="Z3332" i="5" s="1"/>
  <c r="W3335" i="5"/>
  <c r="Z3335" i="5" s="1"/>
  <c r="W3338" i="5"/>
  <c r="Z3338" i="5" s="1"/>
  <c r="S3338" i="5"/>
  <c r="W3341" i="5"/>
  <c r="Z3341" i="5" s="1"/>
  <c r="W3344" i="5"/>
  <c r="Z3344" i="5" s="1"/>
  <c r="W3347" i="5"/>
  <c r="Z3347" i="5" s="1"/>
  <c r="W3350" i="5"/>
  <c r="Z3350" i="5" s="1"/>
  <c r="W3421" i="5"/>
  <c r="Z3421" i="5" s="1"/>
  <c r="S3259" i="5"/>
  <c r="S3266" i="5"/>
  <c r="S3287" i="5"/>
  <c r="T3287" i="5" s="1"/>
  <c r="S3296" i="5"/>
  <c r="T3296" i="5" s="1"/>
  <c r="W3297" i="5"/>
  <c r="Z3297" i="5" s="1"/>
  <c r="W3303" i="5"/>
  <c r="Z3303" i="5" s="1"/>
  <c r="S3313" i="5"/>
  <c r="S3325" i="5"/>
  <c r="S3337" i="5"/>
  <c r="S3340" i="5"/>
  <c r="S3346" i="5"/>
  <c r="S3349" i="5"/>
  <c r="S3352" i="5"/>
  <c r="W3357" i="5"/>
  <c r="Z3357" i="5" s="1"/>
  <c r="W3363" i="5"/>
  <c r="Z3363" i="5" s="1"/>
  <c r="S3363" i="5"/>
  <c r="S3217" i="5"/>
  <c r="S3226" i="5"/>
  <c r="S3235" i="5"/>
  <c r="S3244" i="5"/>
  <c r="S3274" i="5"/>
  <c r="S3281" i="5"/>
  <c r="S3282" i="5"/>
  <c r="S3284" i="5"/>
  <c r="T3284" i="5" s="1"/>
  <c r="W3288" i="5"/>
  <c r="Z3288" i="5" s="1"/>
  <c r="S3294" i="5"/>
  <c r="S3302" i="5"/>
  <c r="T3302" i="5" s="1"/>
  <c r="W3310" i="5"/>
  <c r="Z3310" i="5" s="1"/>
  <c r="W3313" i="5"/>
  <c r="Z3313" i="5" s="1"/>
  <c r="W3316" i="5"/>
  <c r="Z3316" i="5" s="1"/>
  <c r="W3319" i="5"/>
  <c r="Z3319" i="5" s="1"/>
  <c r="W3322" i="5"/>
  <c r="Z3322" i="5" s="1"/>
  <c r="W3325" i="5"/>
  <c r="Z3325" i="5" s="1"/>
  <c r="W3328" i="5"/>
  <c r="Z3328" i="5" s="1"/>
  <c r="W3331" i="5"/>
  <c r="Z3331" i="5" s="1"/>
  <c r="W3334" i="5"/>
  <c r="Z3334" i="5" s="1"/>
  <c r="W3337" i="5"/>
  <c r="Z3337" i="5" s="1"/>
  <c r="W3340" i="5"/>
  <c r="Z3340" i="5" s="1"/>
  <c r="W3343" i="5"/>
  <c r="Z3343" i="5" s="1"/>
  <c r="W3346" i="5"/>
  <c r="Z3346" i="5" s="1"/>
  <c r="W3349" i="5"/>
  <c r="Z3349" i="5" s="1"/>
  <c r="W3352" i="5"/>
  <c r="Z3352" i="5" s="1"/>
  <c r="W3429" i="5"/>
  <c r="Z3429" i="5" s="1"/>
  <c r="S3283" i="5"/>
  <c r="S3301" i="5"/>
  <c r="W3306" i="5"/>
  <c r="Z3306" i="5" s="1"/>
  <c r="S3371" i="5"/>
  <c r="W3396" i="5"/>
  <c r="Z3396" i="5" s="1"/>
  <c r="W3251" i="5"/>
  <c r="Z3251" i="5" s="1"/>
  <c r="W3257" i="5"/>
  <c r="Z3257" i="5" s="1"/>
  <c r="S3268" i="5"/>
  <c r="S3275" i="5"/>
  <c r="W3279" i="5"/>
  <c r="Z3279" i="5" s="1"/>
  <c r="W3285" i="5"/>
  <c r="Z3285" i="5" s="1"/>
  <c r="W3287" i="5"/>
  <c r="Z3287" i="5" s="1"/>
  <c r="W3296" i="5"/>
  <c r="Z3296" i="5" s="1"/>
  <c r="S3356" i="5"/>
  <c r="T3356" i="5" s="1"/>
  <c r="S3245" i="5"/>
  <c r="S3269" i="5"/>
  <c r="W3294" i="5"/>
  <c r="Z3294" i="5" s="1"/>
  <c r="W3302" i="5"/>
  <c r="Z3302" i="5" s="1"/>
  <c r="S3305" i="5"/>
  <c r="T3305" i="5" s="1"/>
  <c r="S3309" i="5"/>
  <c r="S3312" i="5"/>
  <c r="S3315" i="5"/>
  <c r="S3318" i="5"/>
  <c r="S3324" i="5"/>
  <c r="S3330" i="5"/>
  <c r="S3336" i="5"/>
  <c r="S3342" i="5"/>
  <c r="S3345" i="5"/>
  <c r="S3348" i="5"/>
  <c r="S3351" i="5"/>
  <c r="W3440" i="5"/>
  <c r="Z3440" i="5" s="1"/>
  <c r="W3445" i="5"/>
  <c r="Z3445" i="5" s="1"/>
  <c r="W3447" i="5"/>
  <c r="Z3447" i="5" s="1"/>
  <c r="S3463" i="5"/>
  <c r="S3372" i="5"/>
  <c r="W3418" i="5"/>
  <c r="Z3418" i="5" s="1"/>
  <c r="W3426" i="5"/>
  <c r="Z3426" i="5" s="1"/>
  <c r="S3434" i="5"/>
  <c r="W3437" i="5"/>
  <c r="Z3437" i="5" s="1"/>
  <c r="W3389" i="5"/>
  <c r="Z3389" i="5" s="1"/>
  <c r="W3395" i="5"/>
  <c r="Z3395" i="5" s="1"/>
  <c r="W3401" i="5"/>
  <c r="Z3401" i="5" s="1"/>
  <c r="W3415" i="5"/>
  <c r="Z3415" i="5" s="1"/>
  <c r="W3423" i="5"/>
  <c r="Z3423" i="5" s="1"/>
  <c r="W3434" i="5"/>
  <c r="Z3434" i="5" s="1"/>
  <c r="W3449" i="5"/>
  <c r="Z3449" i="5" s="1"/>
  <c r="S3473" i="5"/>
  <c r="W3473" i="5"/>
  <c r="Z3473" i="5" s="1"/>
  <c r="S3493" i="5"/>
  <c r="S3370" i="5"/>
  <c r="W3376" i="5"/>
  <c r="Z3376" i="5" s="1"/>
  <c r="S3378" i="5"/>
  <c r="W3412" i="5"/>
  <c r="Z3412" i="5" s="1"/>
  <c r="W3420" i="5"/>
  <c r="Z3420" i="5" s="1"/>
  <c r="W3431" i="5"/>
  <c r="Z3431" i="5" s="1"/>
  <c r="S3444" i="5"/>
  <c r="W3377" i="5"/>
  <c r="Z3377" i="5" s="1"/>
  <c r="S3387" i="5"/>
  <c r="S3399" i="5"/>
  <c r="W3406" i="5"/>
  <c r="Z3406" i="5" s="1"/>
  <c r="W3409" i="5"/>
  <c r="Z3409" i="5" s="1"/>
  <c r="S3411" i="5"/>
  <c r="W3417" i="5"/>
  <c r="Z3417" i="5" s="1"/>
  <c r="W3428" i="5"/>
  <c r="Z3428" i="5" s="1"/>
  <c r="W3442" i="5"/>
  <c r="Z3442" i="5" s="1"/>
  <c r="W3444" i="5"/>
  <c r="Z3444" i="5" s="1"/>
  <c r="W3451" i="5"/>
  <c r="Z3451" i="5" s="1"/>
  <c r="W3455" i="5"/>
  <c r="Z3455" i="5" s="1"/>
  <c r="W3495" i="5"/>
  <c r="Z3495" i="5" s="1"/>
  <c r="W3388" i="5"/>
  <c r="Z3388" i="5" s="1"/>
  <c r="W3394" i="5"/>
  <c r="Z3394" i="5" s="1"/>
  <c r="W3400" i="5"/>
  <c r="Z3400" i="5" s="1"/>
  <c r="S3408" i="5"/>
  <c r="W3414" i="5"/>
  <c r="Z3414" i="5" s="1"/>
  <c r="W3425" i="5"/>
  <c r="Z3425" i="5" s="1"/>
  <c r="S3436" i="5"/>
  <c r="S3446" i="5"/>
  <c r="S3354" i="5"/>
  <c r="S3366" i="5"/>
  <c r="S3385" i="5"/>
  <c r="W3405" i="5"/>
  <c r="Z3405" i="5" s="1"/>
  <c r="W3411" i="5"/>
  <c r="Z3411" i="5" s="1"/>
  <c r="W3422" i="5"/>
  <c r="Z3422" i="5" s="1"/>
  <c r="W3439" i="5"/>
  <c r="Z3439" i="5" s="1"/>
  <c r="W3446" i="5"/>
  <c r="Z3446" i="5" s="1"/>
  <c r="W3386" i="5"/>
  <c r="Z3386" i="5" s="1"/>
  <c r="W3408" i="5"/>
  <c r="Z3408" i="5" s="1"/>
  <c r="W3419" i="5"/>
  <c r="Z3419" i="5" s="1"/>
  <c r="W3436" i="5"/>
  <c r="Z3436" i="5" s="1"/>
  <c r="W3368" i="5"/>
  <c r="Z3368" i="5" s="1"/>
  <c r="W3379" i="5"/>
  <c r="Z3379" i="5" s="1"/>
  <c r="S3381" i="5"/>
  <c r="W3392" i="5"/>
  <c r="Z3392" i="5" s="1"/>
  <c r="W3398" i="5"/>
  <c r="Z3398" i="5" s="1"/>
  <c r="W3404" i="5"/>
  <c r="Z3404" i="5" s="1"/>
  <c r="S3404" i="5"/>
  <c r="W3416" i="5"/>
  <c r="Z3416" i="5" s="1"/>
  <c r="W3433" i="5"/>
  <c r="Z3433" i="5" s="1"/>
  <c r="S3435" i="5"/>
  <c r="W3441" i="5"/>
  <c r="Z3441" i="5" s="1"/>
  <c r="W3448" i="5"/>
  <c r="Z3448" i="5" s="1"/>
  <c r="S3452" i="5"/>
  <c r="S3464" i="5"/>
  <c r="W3464" i="5"/>
  <c r="Z3464" i="5" s="1"/>
  <c r="S3470" i="5"/>
  <c r="W3380" i="5"/>
  <c r="Z3380" i="5" s="1"/>
  <c r="S3380" i="5"/>
  <c r="W3383" i="5"/>
  <c r="Z3383" i="5" s="1"/>
  <c r="S3383" i="5"/>
  <c r="T3383" i="5" s="1"/>
  <c r="W3385" i="5"/>
  <c r="Z3385" i="5" s="1"/>
  <c r="W3413" i="5"/>
  <c r="Z3413" i="5" s="1"/>
  <c r="W3430" i="5"/>
  <c r="Z3430" i="5" s="1"/>
  <c r="W3438" i="5"/>
  <c r="Z3438" i="5" s="1"/>
  <c r="W3452" i="5"/>
  <c r="Z3452" i="5" s="1"/>
  <c r="W3458" i="5"/>
  <c r="Z3458" i="5" s="1"/>
  <c r="W3373" i="5"/>
  <c r="Z3373" i="5" s="1"/>
  <c r="S3375" i="5"/>
  <c r="S3376" i="5"/>
  <c r="T3376" i="5" s="1"/>
  <c r="S3390" i="5"/>
  <c r="S3396" i="5"/>
  <c r="T3396" i="5" s="1"/>
  <c r="S3402" i="5"/>
  <c r="W3410" i="5"/>
  <c r="Z3410" i="5" s="1"/>
  <c r="W3427" i="5"/>
  <c r="Z3427" i="5" s="1"/>
  <c r="S3427" i="5"/>
  <c r="W3435" i="5"/>
  <c r="Z3435" i="5" s="1"/>
  <c r="W3443" i="5"/>
  <c r="Z3443" i="5" s="1"/>
  <c r="S3509" i="5"/>
  <c r="T3509" i="5" s="1"/>
  <c r="W3374" i="5"/>
  <c r="Z3374" i="5" s="1"/>
  <c r="W3391" i="5"/>
  <c r="Z3391" i="5" s="1"/>
  <c r="W3397" i="5"/>
  <c r="Z3397" i="5" s="1"/>
  <c r="W3403" i="5"/>
  <c r="Z3403" i="5" s="1"/>
  <c r="W3407" i="5"/>
  <c r="Z3407" i="5" s="1"/>
  <c r="S3407" i="5"/>
  <c r="T3407" i="5" s="1"/>
  <c r="W3424" i="5"/>
  <c r="Z3424" i="5" s="1"/>
  <c r="W3432" i="5"/>
  <c r="Z3432" i="5" s="1"/>
  <c r="S3440" i="5"/>
  <c r="S3447" i="5"/>
  <c r="W3466" i="5"/>
  <c r="Z3466" i="5" s="1"/>
  <c r="W3521" i="5"/>
  <c r="Z3521" i="5" s="1"/>
  <c r="S3547" i="5"/>
  <c r="T3547" i="5" s="1"/>
  <c r="W3507" i="5"/>
  <c r="Z3507" i="5" s="1"/>
  <c r="W3513" i="5"/>
  <c r="Z3513" i="5" s="1"/>
  <c r="W3518" i="5"/>
  <c r="Z3518" i="5" s="1"/>
  <c r="S3538" i="5"/>
  <c r="W3538" i="5"/>
  <c r="Z3538" i="5" s="1"/>
  <c r="W3551" i="5"/>
  <c r="Z3551" i="5" s="1"/>
  <c r="W3555" i="5"/>
  <c r="Z3555" i="5" s="1"/>
  <c r="W3454" i="5"/>
  <c r="Z3454" i="5" s="1"/>
  <c r="S3455" i="5"/>
  <c r="W3457" i="5"/>
  <c r="Z3457" i="5" s="1"/>
  <c r="W3460" i="5"/>
  <c r="Z3460" i="5" s="1"/>
  <c r="W3469" i="5"/>
  <c r="Z3469" i="5" s="1"/>
  <c r="S3471" i="5"/>
  <c r="S3490" i="5"/>
  <c r="T3490" i="5" s="1"/>
  <c r="S3494" i="5"/>
  <c r="S3503" i="5"/>
  <c r="S3489" i="5"/>
  <c r="T3489" i="5" s="1"/>
  <c r="S3502" i="5"/>
  <c r="T3502" i="5" s="1"/>
  <c r="W3492" i="5"/>
  <c r="Z3492" i="5" s="1"/>
  <c r="S3506" i="5"/>
  <c r="S3546" i="5"/>
  <c r="T3546" i="5" s="1"/>
  <c r="W3489" i="5"/>
  <c r="Z3489" i="5" s="1"/>
  <c r="S3510" i="5"/>
  <c r="S3518" i="5"/>
  <c r="T3518" i="5" s="1"/>
  <c r="S3472" i="5"/>
  <c r="W3475" i="5"/>
  <c r="Z3475" i="5" s="1"/>
  <c r="W3504" i="5"/>
  <c r="Z3504" i="5" s="1"/>
  <c r="S3515" i="5"/>
  <c r="T3515" i="5" s="1"/>
  <c r="T3537" i="5"/>
  <c r="U3537" i="5" s="1"/>
  <c r="S3488" i="5"/>
  <c r="W3501" i="5"/>
  <c r="Z3501" i="5" s="1"/>
  <c r="S3525" i="5"/>
  <c r="T3525" i="5" s="1"/>
  <c r="S3451" i="5"/>
  <c r="S3454" i="5"/>
  <c r="S3457" i="5"/>
  <c r="S3460" i="5"/>
  <c r="S3483" i="5"/>
  <c r="T3483" i="5" s="1"/>
  <c r="W3488" i="5"/>
  <c r="Z3488" i="5" s="1"/>
  <c r="S3498" i="5"/>
  <c r="T3498" i="5" s="1"/>
  <c r="S3499" i="5"/>
  <c r="S3500" i="5"/>
  <c r="W3525" i="5"/>
  <c r="Z3525" i="5" s="1"/>
  <c r="W3565" i="5"/>
  <c r="Z3565" i="5" s="1"/>
  <c r="S3458" i="5"/>
  <c r="W3463" i="5"/>
  <c r="Z3463" i="5" s="1"/>
  <c r="S3469" i="5"/>
  <c r="T3469" i="5" s="1"/>
  <c r="W3472" i="5"/>
  <c r="Z3472" i="5" s="1"/>
  <c r="W3483" i="5"/>
  <c r="Z3483" i="5" s="1"/>
  <c r="W3484" i="5"/>
  <c r="Z3484" i="5" s="1"/>
  <c r="W3485" i="5"/>
  <c r="Z3485" i="5" s="1"/>
  <c r="S3495" i="5"/>
  <c r="W3500" i="5"/>
  <c r="Z3500" i="5" s="1"/>
  <c r="S3466" i="5"/>
  <c r="S3475" i="5"/>
  <c r="S3491" i="5"/>
  <c r="W3498" i="5"/>
  <c r="Z3498" i="5" s="1"/>
  <c r="S3507" i="5"/>
  <c r="W3508" i="5"/>
  <c r="Z3508" i="5" s="1"/>
  <c r="W3509" i="5"/>
  <c r="Z3509" i="5" s="1"/>
  <c r="S3521" i="5"/>
  <c r="S3532" i="5"/>
  <c r="T3532" i="5" s="1"/>
  <c r="W3587" i="5"/>
  <c r="Z3587" i="5" s="1"/>
  <c r="S3656" i="5"/>
  <c r="S3512" i="5"/>
  <c r="T3534" i="5"/>
  <c r="U3534" i="5" s="1"/>
  <c r="T3535" i="5"/>
  <c r="U3535" i="5" s="1"/>
  <c r="W3581" i="5"/>
  <c r="Z3581" i="5" s="1"/>
  <c r="W3642" i="5"/>
  <c r="Z3642" i="5" s="1"/>
  <c r="S3578" i="5"/>
  <c r="S3586" i="5"/>
  <c r="S3603" i="5"/>
  <c r="W3617" i="5"/>
  <c r="Z3617" i="5" s="1"/>
  <c r="W3640" i="5"/>
  <c r="Z3640" i="5" s="1"/>
  <c r="W3554" i="5"/>
  <c r="Z3554" i="5" s="1"/>
  <c r="W3575" i="5"/>
  <c r="Z3575" i="5" s="1"/>
  <c r="W3660" i="5"/>
  <c r="Z3660" i="5" s="1"/>
  <c r="W3557" i="5"/>
  <c r="Z3557" i="5" s="1"/>
  <c r="W3578" i="5"/>
  <c r="Z3578" i="5" s="1"/>
  <c r="S3649" i="5"/>
  <c r="T3649" i="5" s="1"/>
  <c r="W3649" i="5"/>
  <c r="Z3649" i="5" s="1"/>
  <c r="S3530" i="5"/>
  <c r="T3530" i="5" s="1"/>
  <c r="S3545" i="5"/>
  <c r="T3545" i="5" s="1"/>
  <c r="S3553" i="5"/>
  <c r="W3572" i="5"/>
  <c r="Z3572" i="5" s="1"/>
  <c r="W3515" i="5"/>
  <c r="Z3515" i="5" s="1"/>
  <c r="S3517" i="5"/>
  <c r="T3517" i="5" s="1"/>
  <c r="W3526" i="5"/>
  <c r="Z3526" i="5" s="1"/>
  <c r="S3529" i="5"/>
  <c r="T3529" i="5" s="1"/>
  <c r="W3548" i="5"/>
  <c r="Z3548" i="5" s="1"/>
  <c r="S3577" i="5"/>
  <c r="S3600" i="5"/>
  <c r="W3600" i="5"/>
  <c r="Z3600" i="5" s="1"/>
  <c r="W3611" i="5"/>
  <c r="Z3611" i="5" s="1"/>
  <c r="W3560" i="5"/>
  <c r="Z3560" i="5" s="1"/>
  <c r="W3563" i="5"/>
  <c r="Z3563" i="5" s="1"/>
  <c r="W3566" i="5"/>
  <c r="Z3566" i="5" s="1"/>
  <c r="W3528" i="5"/>
  <c r="Z3528" i="5" s="1"/>
  <c r="S3531" i="5"/>
  <c r="T3531" i="5" s="1"/>
  <c r="W3569" i="5"/>
  <c r="Z3569" i="5" s="1"/>
  <c r="W3556" i="5"/>
  <c r="Z3556" i="5" s="1"/>
  <c r="W3641" i="5"/>
  <c r="Z3641" i="5" s="1"/>
  <c r="S3641" i="5"/>
  <c r="S3657" i="5"/>
  <c r="T3657" i="5" s="1"/>
  <c r="W3657" i="5"/>
  <c r="Z3657" i="5" s="1"/>
  <c r="W3682" i="5"/>
  <c r="Z3682" i="5" s="1"/>
  <c r="S3514" i="5"/>
  <c r="T3514" i="5" s="1"/>
  <c r="S3523" i="5"/>
  <c r="T3523" i="5" s="1"/>
  <c r="W3530" i="5"/>
  <c r="Z3530" i="5" s="1"/>
  <c r="S3536" i="5"/>
  <c r="W3547" i="5"/>
  <c r="Z3547" i="5" s="1"/>
  <c r="S3551" i="5"/>
  <c r="S3562" i="5"/>
  <c r="T3539" i="5"/>
  <c r="U3539" i="5" s="1"/>
  <c r="T3540" i="5"/>
  <c r="U3540" i="5" s="1"/>
  <c r="W3584" i="5"/>
  <c r="Z3584" i="5" s="1"/>
  <c r="W3593" i="5"/>
  <c r="Z3593" i="5" s="1"/>
  <c r="S3593" i="5"/>
  <c r="T3593" i="5" s="1"/>
  <c r="S3595" i="5"/>
  <c r="S3670" i="5"/>
  <c r="T3670" i="5" s="1"/>
  <c r="S3631" i="5"/>
  <c r="T3631" i="5" s="1"/>
  <c r="W3708" i="5"/>
  <c r="Z3708" i="5" s="1"/>
  <c r="S3708" i="5"/>
  <c r="T3708" i="5" s="1"/>
  <c r="W3612" i="5"/>
  <c r="Z3612" i="5" s="1"/>
  <c r="S3612" i="5"/>
  <c r="T3612" i="5" s="1"/>
  <c r="W3613" i="5"/>
  <c r="Z3613" i="5" s="1"/>
  <c r="S3637" i="5"/>
  <c r="S3644" i="5"/>
  <c r="W3671" i="5"/>
  <c r="Z3671" i="5" s="1"/>
  <c r="W3687" i="5"/>
  <c r="Z3687" i="5" s="1"/>
  <c r="W3697" i="5"/>
  <c r="Z3697" i="5" s="1"/>
  <c r="W3574" i="5"/>
  <c r="Z3574" i="5" s="1"/>
  <c r="W3583" i="5"/>
  <c r="Z3583" i="5" s="1"/>
  <c r="W3588" i="5"/>
  <c r="Z3588" i="5" s="1"/>
  <c r="W3602" i="5"/>
  <c r="Z3602" i="5" s="1"/>
  <c r="S3602" i="5"/>
  <c r="S3630" i="5"/>
  <c r="T3630" i="5" s="1"/>
  <c r="W3635" i="5"/>
  <c r="Z3635" i="5" s="1"/>
  <c r="W3637" i="5"/>
  <c r="Z3637" i="5" s="1"/>
  <c r="W3639" i="5"/>
  <c r="Z3639" i="5" s="1"/>
  <c r="W3645" i="5"/>
  <c r="Z3645" i="5" s="1"/>
  <c r="W3678" i="5"/>
  <c r="Z3678" i="5" s="1"/>
  <c r="S3701" i="5"/>
  <c r="S3550" i="5"/>
  <c r="S3558" i="5"/>
  <c r="S3568" i="5"/>
  <c r="S3583" i="5"/>
  <c r="S3585" i="5"/>
  <c r="S3591" i="5"/>
  <c r="S3597" i="5"/>
  <c r="T3597" i="5" s="1"/>
  <c r="S3598" i="5"/>
  <c r="T3598" i="5" s="1"/>
  <c r="S3604" i="5"/>
  <c r="T3604" i="5" s="1"/>
  <c r="S3624" i="5"/>
  <c r="W3632" i="5"/>
  <c r="Z3632" i="5" s="1"/>
  <c r="W3630" i="5"/>
  <c r="Z3630" i="5" s="1"/>
  <c r="W3631" i="5"/>
  <c r="Z3631" i="5" s="1"/>
  <c r="S3703" i="5"/>
  <c r="T3703" i="5" s="1"/>
  <c r="W3590" i="5"/>
  <c r="Z3590" i="5" s="1"/>
  <c r="S3590" i="5"/>
  <c r="W3619" i="5"/>
  <c r="Z3619" i="5" s="1"/>
  <c r="S3625" i="5"/>
  <c r="T3625" i="5" s="1"/>
  <c r="W3627" i="5"/>
  <c r="Z3627" i="5" s="1"/>
  <c r="S3627" i="5"/>
  <c r="S3639" i="5"/>
  <c r="W3667" i="5"/>
  <c r="Z3667" i="5" s="1"/>
  <c r="S3667" i="5"/>
  <c r="W3713" i="5"/>
  <c r="Z3713" i="5" s="1"/>
  <c r="W3625" i="5"/>
  <c r="Z3625" i="5" s="1"/>
  <c r="S3652" i="5"/>
  <c r="T3652" i="5" s="1"/>
  <c r="W3670" i="5"/>
  <c r="Z3670" i="5" s="1"/>
  <c r="S3688" i="5"/>
  <c r="S3555" i="5"/>
  <c r="T3555" i="5" s="1"/>
  <c r="S3556" i="5"/>
  <c r="T3556" i="5" s="1"/>
  <c r="S3582" i="5"/>
  <c r="T3582" i="5" s="1"/>
  <c r="W3591" i="5"/>
  <c r="Z3591" i="5" s="1"/>
  <c r="S3619" i="5"/>
  <c r="W3696" i="5"/>
  <c r="Z3696" i="5" s="1"/>
  <c r="W3725" i="5"/>
  <c r="Z3725" i="5" s="1"/>
  <c r="W3599" i="5"/>
  <c r="Z3599" i="5" s="1"/>
  <c r="S3599" i="5"/>
  <c r="S3605" i="5"/>
  <c r="T3605" i="5" s="1"/>
  <c r="T3607" i="5"/>
  <c r="U3607" i="5" s="1"/>
  <c r="W3607" i="5"/>
  <c r="Z3607" i="5" s="1"/>
  <c r="S3685" i="5"/>
  <c r="W3685" i="5"/>
  <c r="Z3685" i="5" s="1"/>
  <c r="S3552" i="5"/>
  <c r="S3561" i="5"/>
  <c r="S3570" i="5"/>
  <c r="S3571" i="5"/>
  <c r="S3579" i="5"/>
  <c r="S3580" i="5"/>
  <c r="S3588" i="5"/>
  <c r="T3588" i="5" s="1"/>
  <c r="S3589" i="5"/>
  <c r="S3617" i="5"/>
  <c r="S3626" i="5"/>
  <c r="S3628" i="5"/>
  <c r="T3628" i="5" s="1"/>
  <c r="S3632" i="5"/>
  <c r="S3633" i="5"/>
  <c r="S3634" i="5"/>
  <c r="S3645" i="5"/>
  <c r="W3648" i="5"/>
  <c r="Z3648" i="5" s="1"/>
  <c r="W3666" i="5"/>
  <c r="Z3666" i="5" s="1"/>
  <c r="S3671" i="5"/>
  <c r="T3671" i="5" s="1"/>
  <c r="W3700" i="5"/>
  <c r="Z3700" i="5" s="1"/>
  <c r="W3732" i="5"/>
  <c r="Z3732" i="5" s="1"/>
  <c r="W3643" i="5"/>
  <c r="Z3643" i="5" s="1"/>
  <c r="S3659" i="5"/>
  <c r="S3660" i="5"/>
  <c r="S3682" i="5"/>
  <c r="S3698" i="5"/>
  <c r="S3658" i="5"/>
  <c r="T3658" i="5" s="1"/>
  <c r="S3689" i="5"/>
  <c r="W3690" i="5"/>
  <c r="Z3690" i="5" s="1"/>
  <c r="S3629" i="5"/>
  <c r="S3643" i="5"/>
  <c r="S3647" i="5"/>
  <c r="W3655" i="5"/>
  <c r="Z3655" i="5" s="1"/>
  <c r="W3656" i="5"/>
  <c r="Z3656" i="5" s="1"/>
  <c r="W3662" i="5"/>
  <c r="Z3662" i="5" s="1"/>
  <c r="W3706" i="5"/>
  <c r="Z3706" i="5" s="1"/>
  <c r="S3717" i="5"/>
  <c r="T3717" i="5" s="1"/>
  <c r="W3717" i="5"/>
  <c r="Z3717" i="5" s="1"/>
  <c r="W3596" i="5"/>
  <c r="Z3596" i="5" s="1"/>
  <c r="S3623" i="5"/>
  <c r="S3650" i="5"/>
  <c r="S3662" i="5"/>
  <c r="S3683" i="5"/>
  <c r="W3709" i="5"/>
  <c r="Z3709" i="5" s="1"/>
  <c r="W3669" i="5"/>
  <c r="Z3669" i="5" s="1"/>
  <c r="S3678" i="5"/>
  <c r="W3681" i="5"/>
  <c r="Z3681" i="5" s="1"/>
  <c r="W3731" i="5"/>
  <c r="Z3731" i="5" s="1"/>
  <c r="W3705" i="5"/>
  <c r="Z3705" i="5" s="1"/>
  <c r="S3723" i="5"/>
  <c r="S3706" i="5"/>
  <c r="S3734" i="5"/>
  <c r="W3718" i="5"/>
  <c r="Z3718" i="5" s="1"/>
  <c r="S3653" i="5"/>
  <c r="S3663" i="5"/>
  <c r="S3684" i="5"/>
  <c r="T3684" i="5" s="1"/>
  <c r="S3690" i="5"/>
  <c r="W3702" i="5"/>
  <c r="Z3702" i="5" s="1"/>
  <c r="S3710" i="5"/>
  <c r="S3691" i="5"/>
  <c r="T3691" i="5" s="1"/>
  <c r="W3720" i="5"/>
  <c r="Z3720" i="5" s="1"/>
  <c r="S3696" i="5"/>
  <c r="S3728" i="5"/>
  <c r="S3677" i="5"/>
  <c r="S3694" i="5"/>
  <c r="S3731" i="5"/>
  <c r="S3739" i="5"/>
  <c r="T3664" i="5"/>
  <c r="U3664" i="5" s="1"/>
  <c r="S3692" i="5"/>
  <c r="S3697" i="5"/>
  <c r="S3721" i="5"/>
  <c r="W3721" i="5"/>
  <c r="Z3721" i="5" s="1"/>
  <c r="W3739" i="5"/>
  <c r="Z3739" i="5" s="1"/>
  <c r="W3746" i="5"/>
  <c r="Z3746" i="5" s="1"/>
  <c r="S3746" i="5"/>
  <c r="T3746" i="5" s="1"/>
  <c r="S3720" i="5"/>
  <c r="S3748" i="5"/>
  <c r="W3748" i="5"/>
  <c r="Z3748" i="5" s="1"/>
  <c r="W3730" i="5"/>
  <c r="Z3730" i="5" s="1"/>
  <c r="W3740" i="5"/>
  <c r="Z3740" i="5" s="1"/>
  <c r="S3740" i="5"/>
  <c r="W3744" i="5"/>
  <c r="Z3744" i="5" s="1"/>
  <c r="W3737" i="5"/>
  <c r="Z3737" i="5" s="1"/>
  <c r="S3753" i="5"/>
  <c r="T3753" i="5" s="1"/>
  <c r="W3758" i="5"/>
  <c r="Z3758" i="5" s="1"/>
  <c r="S3735" i="5"/>
  <c r="S3736" i="5"/>
  <c r="W3736" i="5"/>
  <c r="Z3736" i="5" s="1"/>
  <c r="S3741" i="5"/>
  <c r="S3749" i="5"/>
  <c r="S3765" i="5"/>
  <c r="T3765" i="5" s="1"/>
  <c r="W3757" i="5"/>
  <c r="Z3757" i="5" s="1"/>
  <c r="S3727" i="5"/>
  <c r="S3737" i="5"/>
  <c r="T3737" i="5" s="1"/>
  <c r="S3752" i="5"/>
  <c r="S3724" i="5"/>
  <c r="T3724" i="5" s="1"/>
  <c r="S3756" i="5"/>
  <c r="S3758" i="5"/>
  <c r="W3733" i="5"/>
  <c r="Z3733" i="5" s="1"/>
  <c r="S3738" i="5"/>
  <c r="S3751" i="5"/>
  <c r="T3751" i="5" s="1"/>
  <c r="W3756" i="5"/>
  <c r="Z3756" i="5" s="1"/>
  <c r="S3763" i="5"/>
  <c r="W3761" i="5"/>
  <c r="Z3761" i="5" s="1"/>
  <c r="W3782" i="5"/>
  <c r="Z3782" i="5" s="1"/>
  <c r="W3805" i="5"/>
  <c r="Z3805" i="5" s="1"/>
  <c r="W3771" i="5"/>
  <c r="Z3771" i="5" s="1"/>
  <c r="W3777" i="5"/>
  <c r="Z3777" i="5" s="1"/>
  <c r="W3803" i="5"/>
  <c r="Z3803" i="5" s="1"/>
  <c r="T3743" i="5"/>
  <c r="U3743" i="5" s="1"/>
  <c r="W3765" i="5"/>
  <c r="Z3765" i="5" s="1"/>
  <c r="S3770" i="5"/>
  <c r="S3776" i="5"/>
  <c r="S3781" i="5"/>
  <c r="S3755" i="5"/>
  <c r="S3785" i="5"/>
  <c r="S3722" i="5"/>
  <c r="W3743" i="5"/>
  <c r="Z3743" i="5" s="1"/>
  <c r="W3750" i="5"/>
  <c r="Z3750" i="5" s="1"/>
  <c r="S3757" i="5"/>
  <c r="S3775" i="5"/>
  <c r="W3785" i="5"/>
  <c r="Z3785" i="5" s="1"/>
  <c r="W3797" i="5"/>
  <c r="Z3797" i="5" s="1"/>
  <c r="S3769" i="5"/>
  <c r="W3799" i="5"/>
  <c r="Z3799" i="5" s="1"/>
  <c r="S3712" i="5"/>
  <c r="S3750" i="5"/>
  <c r="W3752" i="5"/>
  <c r="Z3752" i="5" s="1"/>
  <c r="S3759" i="5"/>
  <c r="S3760" i="5"/>
  <c r="S3767" i="5"/>
  <c r="T3767" i="5" s="1"/>
  <c r="W3775" i="5"/>
  <c r="Z3775" i="5" s="1"/>
  <c r="S3790" i="5"/>
  <c r="T3790" i="5" s="1"/>
  <c r="S3768" i="5"/>
  <c r="W3804" i="5"/>
  <c r="Z3804" i="5" s="1"/>
  <c r="S3779" i="5"/>
  <c r="W3779" i="5"/>
  <c r="Z3779" i="5" s="1"/>
  <c r="S3807" i="5"/>
  <c r="W3774" i="5"/>
  <c r="Z3774" i="5" s="1"/>
  <c r="S3783" i="5"/>
  <c r="S3771" i="5"/>
  <c r="S3772" i="5"/>
  <c r="S3777" i="5"/>
  <c r="S3782" i="5"/>
  <c r="W3783" i="5"/>
  <c r="Z3783" i="5" s="1"/>
  <c r="S3796" i="5"/>
  <c r="S3803" i="5"/>
  <c r="S3815" i="5"/>
  <c r="W3815" i="5"/>
  <c r="Z3815" i="5" s="1"/>
  <c r="W3802" i="5"/>
  <c r="Z3802" i="5" s="1"/>
  <c r="S3802" i="5"/>
  <c r="S3786" i="5"/>
  <c r="W3793" i="5"/>
  <c r="Z3793" i="5" s="1"/>
  <c r="S3808" i="5"/>
  <c r="W3806" i="5"/>
  <c r="Z3806" i="5" s="1"/>
  <c r="W3808" i="5"/>
  <c r="Z3808" i="5" s="1"/>
  <c r="W3813" i="5"/>
  <c r="Z3813" i="5" s="1"/>
  <c r="W3798" i="5"/>
  <c r="Z3798" i="5" s="1"/>
  <c r="S3827" i="5"/>
  <c r="W3820" i="5"/>
  <c r="Z3820" i="5" s="1"/>
  <c r="S3793" i="5"/>
  <c r="T3793" i="5" s="1"/>
  <c r="W3796" i="5"/>
  <c r="Z3796" i="5" s="1"/>
  <c r="W3810" i="5"/>
  <c r="Z3810" i="5" s="1"/>
  <c r="W3788" i="5"/>
  <c r="Z3788" i="5" s="1"/>
  <c r="W3830" i="5"/>
  <c r="Z3830" i="5" s="1"/>
  <c r="S3792" i="5"/>
  <c r="W3821" i="5"/>
  <c r="Z3821" i="5" s="1"/>
  <c r="W3792" i="5"/>
  <c r="Z3792" i="5" s="1"/>
  <c r="S3801" i="5"/>
  <c r="T3801" i="5" s="1"/>
  <c r="S3809" i="5"/>
  <c r="S3826" i="5"/>
  <c r="T3826" i="5" s="1"/>
  <c r="W3809" i="5"/>
  <c r="Z3809" i="5" s="1"/>
  <c r="S3836" i="5"/>
  <c r="W3836" i="5"/>
  <c r="Z3836" i="5" s="1"/>
  <c r="S3846" i="5"/>
  <c r="S3822" i="5"/>
  <c r="W3831" i="5"/>
  <c r="Z3831" i="5" s="1"/>
  <c r="S3835" i="5"/>
  <c r="T3835" i="5" s="1"/>
  <c r="S3838" i="5"/>
  <c r="S3844" i="5"/>
  <c r="S3816" i="5"/>
  <c r="W3835" i="5"/>
  <c r="Z3835" i="5" s="1"/>
  <c r="W3841" i="5"/>
  <c r="Z3841" i="5" s="1"/>
  <c r="S3825" i="5"/>
  <c r="T3825" i="5" s="1"/>
  <c r="S3821" i="5"/>
  <c r="T3821" i="5" s="1"/>
  <c r="S3829" i="5"/>
  <c r="S3833" i="5"/>
  <c r="W3838" i="5"/>
  <c r="Z3838" i="5" s="1"/>
  <c r="S3843" i="5"/>
  <c r="S3851" i="5"/>
  <c r="S3820" i="5"/>
  <c r="S3823" i="5"/>
  <c r="W3834" i="5"/>
  <c r="Z3834" i="5" s="1"/>
  <c r="W3816" i="5"/>
  <c r="Z3816" i="5" s="1"/>
  <c r="W3817" i="5"/>
  <c r="Z3817" i="5" s="1"/>
  <c r="W3829" i="5"/>
  <c r="Z3829" i="5" s="1"/>
  <c r="S3837" i="5"/>
  <c r="S3850" i="5"/>
  <c r="S3817" i="5"/>
  <c r="S3831" i="5"/>
  <c r="W3832" i="5"/>
  <c r="Z3832" i="5" s="1"/>
  <c r="W3837" i="5"/>
  <c r="Z3837" i="5" s="1"/>
  <c r="W3839" i="5"/>
  <c r="Z3839" i="5" s="1"/>
  <c r="S3813" i="5"/>
  <c r="W3842" i="5"/>
  <c r="Z3842" i="5" s="1"/>
  <c r="S3832" i="5"/>
  <c r="S3863" i="5"/>
  <c r="W3879" i="5"/>
  <c r="Z3879" i="5" s="1"/>
  <c r="S3841" i="5"/>
  <c r="T3841" i="5" s="1"/>
  <c r="T3845" i="5"/>
  <c r="U3845" i="5" s="1"/>
  <c r="T3846" i="5"/>
  <c r="T3847" i="5"/>
  <c r="U3847" i="5" s="1"/>
  <c r="W3867" i="5"/>
  <c r="Z3867" i="5" s="1"/>
  <c r="S3877" i="5"/>
  <c r="T3877" i="5" s="1"/>
  <c r="W3847" i="5"/>
  <c r="Z3847" i="5" s="1"/>
  <c r="W3846" i="5"/>
  <c r="Z3846" i="5" s="1"/>
  <c r="S3848" i="5"/>
  <c r="S3853" i="5"/>
  <c r="W3866" i="5"/>
  <c r="Z3866" i="5" s="1"/>
  <c r="S3800" i="5"/>
  <c r="S3812" i="5"/>
  <c r="W3878" i="5"/>
  <c r="Z3878" i="5" s="1"/>
  <c r="S3881" i="5"/>
  <c r="T3881" i="5" s="1"/>
  <c r="W3883" i="5"/>
  <c r="Z3883" i="5" s="1"/>
  <c r="W3880" i="5"/>
  <c r="Z3880" i="5" s="1"/>
  <c r="S3842" i="5"/>
  <c r="S3854" i="5"/>
  <c r="S3856" i="5"/>
  <c r="T3856" i="5" s="1"/>
  <c r="W3881" i="5"/>
  <c r="Z3881" i="5" s="1"/>
  <c r="W3882" i="5"/>
  <c r="Z3882" i="5" s="1"/>
  <c r="S3858" i="5"/>
  <c r="T3858" i="5" s="1"/>
  <c r="S3859" i="5"/>
  <c r="T3859" i="5" s="1"/>
  <c r="S3860" i="5"/>
  <c r="S3861" i="5"/>
  <c r="S3862" i="5"/>
  <c r="S3866" i="5"/>
  <c r="T3866" i="5" s="1"/>
  <c r="S3869" i="5"/>
  <c r="S3882" i="5"/>
  <c r="S3867" i="5"/>
  <c r="S3872" i="5"/>
  <c r="S3874" i="5"/>
  <c r="S3879" i="5"/>
  <c r="S3880" i="5"/>
  <c r="S3883" i="5"/>
  <c r="H469" i="4"/>
  <c r="H475" i="4"/>
  <c r="G475" i="4"/>
  <c r="H527" i="4"/>
  <c r="H536" i="4"/>
  <c r="G536" i="4"/>
  <c r="H630" i="4"/>
  <c r="G630" i="4"/>
  <c r="G695" i="4"/>
  <c r="H704" i="4"/>
  <c r="G704" i="4"/>
  <c r="G719" i="4"/>
  <c r="H727" i="4"/>
  <c r="G749" i="4"/>
  <c r="H749" i="4"/>
  <c r="H942" i="4"/>
  <c r="G942" i="4"/>
  <c r="G19" i="4"/>
  <c r="G31" i="4"/>
  <c r="H47" i="4"/>
  <c r="G58" i="4"/>
  <c r="H86" i="4"/>
  <c r="H98" i="4"/>
  <c r="G98" i="4"/>
  <c r="H104" i="4"/>
  <c r="G104" i="4"/>
  <c r="H110" i="4"/>
  <c r="G121" i="4"/>
  <c r="H127" i="4"/>
  <c r="G127" i="4"/>
  <c r="H149" i="4"/>
  <c r="G179" i="4"/>
  <c r="G203" i="4"/>
  <c r="G209" i="4"/>
  <c r="H227" i="4"/>
  <c r="G253" i="4"/>
  <c r="G271" i="4"/>
  <c r="G277" i="4"/>
  <c r="H305" i="4"/>
  <c r="G350" i="4"/>
  <c r="G379" i="4"/>
  <c r="H385" i="4"/>
  <c r="G410" i="4"/>
  <c r="H415" i="4"/>
  <c r="G425" i="4"/>
  <c r="H442" i="4"/>
  <c r="G442" i="4"/>
  <c r="H463" i="4"/>
  <c r="G505" i="4"/>
  <c r="G563" i="4"/>
  <c r="H563" i="4"/>
  <c r="G665" i="4"/>
  <c r="H665" i="4"/>
  <c r="H696" i="4"/>
  <c r="G696" i="4"/>
  <c r="G705" i="4"/>
  <c r="H705" i="4"/>
  <c r="H836" i="4"/>
  <c r="G836" i="4"/>
  <c r="H889" i="4"/>
  <c r="G889" i="4"/>
  <c r="G905" i="4"/>
  <c r="H905" i="4"/>
  <c r="H449" i="4"/>
  <c r="G449" i="4"/>
  <c r="H25" i="4"/>
  <c r="G25" i="4"/>
  <c r="H32" i="4"/>
  <c r="G32" i="4"/>
  <c r="G93" i="4"/>
  <c r="G116" i="4"/>
  <c r="H128" i="4"/>
  <c r="G128" i="4"/>
  <c r="G155" i="4"/>
  <c r="H241" i="4"/>
  <c r="G241" i="4"/>
  <c r="G405" i="4"/>
  <c r="G450" i="4"/>
  <c r="H457" i="4"/>
  <c r="G457" i="4"/>
  <c r="G470" i="4"/>
  <c r="G494" i="4"/>
  <c r="H499" i="4"/>
  <c r="H512" i="4"/>
  <c r="G512" i="4"/>
  <c r="H528" i="4"/>
  <c r="H555" i="4"/>
  <c r="H564" i="4"/>
  <c r="G564" i="4"/>
  <c r="G580" i="4"/>
  <c r="G657" i="4"/>
  <c r="H30" i="4"/>
  <c r="G30" i="4"/>
  <c r="G391" i="4"/>
  <c r="H391" i="4"/>
  <c r="G68" i="4"/>
  <c r="G161" i="4"/>
  <c r="H161" i="4"/>
  <c r="G229" i="4"/>
  <c r="H229" i="4"/>
  <c r="H331" i="4"/>
  <c r="G331" i="4"/>
  <c r="H351" i="4"/>
  <c r="G351" i="4"/>
  <c r="H380" i="4"/>
  <c r="G380" i="4"/>
  <c r="H500" i="4"/>
  <c r="G500" i="4"/>
  <c r="H529" i="4"/>
  <c r="G529" i="4"/>
  <c r="G539" i="4"/>
  <c r="H539" i="4"/>
  <c r="G623" i="4"/>
  <c r="H623" i="4"/>
  <c r="G667" i="4"/>
  <c r="H667" i="4"/>
  <c r="H160" i="4"/>
  <c r="G160" i="4"/>
  <c r="H756" i="4"/>
  <c r="G756" i="4"/>
  <c r="G52" i="4"/>
  <c r="G9" i="4"/>
  <c r="G43" i="4"/>
  <c r="G49" i="4"/>
  <c r="H54" i="4"/>
  <c r="G54" i="4"/>
  <c r="G117" i="4"/>
  <c r="H129" i="4"/>
  <c r="H174" i="4"/>
  <c r="G211" i="4"/>
  <c r="G242" i="4"/>
  <c r="H247" i="4"/>
  <c r="H255" i="4"/>
  <c r="G255" i="4"/>
  <c r="G272" i="4"/>
  <c r="G369" i="4"/>
  <c r="G400" i="4"/>
  <c r="H437" i="4"/>
  <c r="G437" i="4"/>
  <c r="G458" i="4"/>
  <c r="G465" i="4"/>
  <c r="H465" i="4"/>
  <c r="H658" i="4"/>
  <c r="G798" i="4"/>
  <c r="H462" i="4"/>
  <c r="G462" i="4"/>
  <c r="H510" i="4"/>
  <c r="G510" i="4"/>
  <c r="H80" i="4"/>
  <c r="G80" i="4"/>
  <c r="G26" i="4"/>
  <c r="G33" i="4"/>
  <c r="H70" i="4"/>
  <c r="G82" i="4"/>
  <c r="H89" i="4"/>
  <c r="G89" i="4"/>
  <c r="G100" i="4"/>
  <c r="G106" i="4"/>
  <c r="G123" i="4"/>
  <c r="G135" i="4"/>
  <c r="G140" i="4"/>
  <c r="G146" i="4"/>
  <c r="G151" i="4"/>
  <c r="H151" i="4"/>
  <c r="G199" i="4"/>
  <c r="G223" i="4"/>
  <c r="H248" i="4"/>
  <c r="G248" i="4"/>
  <c r="H256" i="4"/>
  <c r="G256" i="4"/>
  <c r="G267" i="4"/>
  <c r="G296" i="4"/>
  <c r="G326" i="4"/>
  <c r="H340" i="4"/>
  <c r="G340" i="4"/>
  <c r="H346" i="4"/>
  <c r="G346" i="4"/>
  <c r="H375" i="4"/>
  <c r="G375" i="4"/>
  <c r="H388" i="4"/>
  <c r="G388" i="4"/>
  <c r="H452" i="4"/>
  <c r="G452" i="4"/>
  <c r="H472" i="4"/>
  <c r="G472" i="4"/>
  <c r="G549" i="4"/>
  <c r="H607" i="4"/>
  <c r="H649" i="4"/>
  <c r="G668" i="4"/>
  <c r="H682" i="4"/>
  <c r="G221" i="4"/>
  <c r="H10" i="4"/>
  <c r="G10" i="4"/>
  <c r="H231" i="4"/>
  <c r="G231" i="4"/>
  <c r="H333" i="4"/>
  <c r="G333" i="4"/>
  <c r="H353" i="4"/>
  <c r="G353" i="4"/>
  <c r="G445" i="4"/>
  <c r="H445" i="4"/>
  <c r="G484" i="4"/>
  <c r="G490" i="4"/>
  <c r="H490" i="4"/>
  <c r="G514" i="4"/>
  <c r="G523" i="4"/>
  <c r="H523" i="4"/>
  <c r="H599" i="4"/>
  <c r="G650" i="4"/>
  <c r="H650" i="4"/>
  <c r="H361" i="4"/>
  <c r="G361" i="4"/>
  <c r="G518" i="4"/>
  <c r="H518" i="4"/>
  <c r="H711" i="4"/>
  <c r="G711" i="4"/>
  <c r="H748" i="4"/>
  <c r="G748" i="4"/>
  <c r="G963" i="4"/>
  <c r="H963" i="4"/>
  <c r="G2" i="4"/>
  <c r="H294" i="4"/>
  <c r="G294" i="4"/>
  <c r="H323" i="4"/>
  <c r="G323" i="4"/>
  <c r="H487" i="4"/>
  <c r="G487" i="4"/>
  <c r="H122" i="4"/>
  <c r="G122" i="4"/>
  <c r="G5" i="4"/>
  <c r="G44" i="4"/>
  <c r="G83" i="4"/>
  <c r="G90" i="4"/>
  <c r="H101" i="4"/>
  <c r="H158" i="4"/>
  <c r="H320" i="4"/>
  <c r="G320" i="4"/>
  <c r="H413" i="4"/>
  <c r="G413" i="4"/>
  <c r="H533" i="4"/>
  <c r="G533" i="4"/>
  <c r="G550" i="4"/>
  <c r="H550" i="4"/>
  <c r="G515" i="4"/>
  <c r="H515" i="4"/>
  <c r="G609" i="4"/>
  <c r="G643" i="4"/>
  <c r="H643" i="4"/>
  <c r="G753" i="4"/>
  <c r="G769" i="4"/>
  <c r="G29" i="4"/>
  <c r="G67" i="4"/>
  <c r="H78" i="4"/>
  <c r="G91" i="4"/>
  <c r="G102" i="4"/>
  <c r="H114" i="4"/>
  <c r="G114" i="4"/>
  <c r="G131" i="4"/>
  <c r="G137" i="4"/>
  <c r="H153" i="4"/>
  <c r="G159" i="4"/>
  <c r="G177" i="4"/>
  <c r="G190" i="4"/>
  <c r="H190" i="4"/>
  <c r="G233" i="4"/>
  <c r="H258" i="4"/>
  <c r="G258" i="4"/>
  <c r="G321" i="4"/>
  <c r="G429" i="4"/>
  <c r="G434" i="4"/>
  <c r="H439" i="4"/>
  <c r="H447" i="4"/>
  <c r="G447" i="4"/>
  <c r="G479" i="4"/>
  <c r="G497" i="4"/>
  <c r="H497" i="4"/>
  <c r="G534" i="4"/>
  <c r="H770" i="4"/>
  <c r="G770" i="4"/>
  <c r="H250" i="4"/>
  <c r="G250" i="4"/>
  <c r="G46" i="4"/>
  <c r="H46" i="4"/>
  <c r="H148" i="4"/>
  <c r="G148" i="4"/>
  <c r="H214" i="4"/>
  <c r="G214" i="4"/>
  <c r="H226" i="4"/>
  <c r="G226" i="4"/>
  <c r="H287" i="4"/>
  <c r="G287" i="4"/>
  <c r="H403" i="4"/>
  <c r="G403" i="4"/>
  <c r="G635" i="4"/>
  <c r="H635" i="4"/>
  <c r="G726" i="4"/>
  <c r="G733" i="4"/>
  <c r="H930" i="4"/>
  <c r="G930" i="4"/>
  <c r="H440" i="4"/>
  <c r="G440" i="4"/>
  <c r="G785" i="4"/>
  <c r="H785" i="4"/>
  <c r="H988" i="4"/>
  <c r="G988" i="4"/>
  <c r="H64" i="4"/>
  <c r="G64" i="4"/>
  <c r="G181" i="4"/>
  <c r="G186" i="4"/>
  <c r="G195" i="4"/>
  <c r="G205" i="4"/>
  <c r="G219" i="4"/>
  <c r="G239" i="4"/>
  <c r="G273" i="4"/>
  <c r="G278" i="4"/>
  <c r="G283" i="4"/>
  <c r="G292" i="4"/>
  <c r="G297" i="4"/>
  <c r="H302" i="4"/>
  <c r="G307" i="4"/>
  <c r="G317" i="4"/>
  <c r="G337" i="4"/>
  <c r="G342" i="4"/>
  <c r="G356" i="4"/>
  <c r="G366" i="4"/>
  <c r="H386" i="4"/>
  <c r="H406" i="4"/>
  <c r="G426" i="4"/>
  <c r="G455" i="4"/>
  <c r="G530" i="4"/>
  <c r="H530" i="4"/>
  <c r="G537" i="4"/>
  <c r="G552" i="4"/>
  <c r="H587" i="4"/>
  <c r="H602" i="4"/>
  <c r="G610" i="4"/>
  <c r="H651" i="4"/>
  <c r="G690" i="4"/>
  <c r="H707" i="4"/>
  <c r="H742" i="4"/>
  <c r="G750" i="4"/>
  <c r="H750" i="4"/>
  <c r="G771" i="4"/>
  <c r="G778" i="4"/>
  <c r="H808" i="4"/>
  <c r="G808" i="4"/>
  <c r="G817" i="4"/>
  <c r="G826" i="4"/>
  <c r="H865" i="4"/>
  <c r="G865" i="4"/>
  <c r="H874" i="4"/>
  <c r="G874" i="4"/>
  <c r="H224" i="4"/>
  <c r="G224" i="4"/>
  <c r="G59" i="4"/>
  <c r="H142" i="4"/>
  <c r="G176" i="4"/>
  <c r="G200" i="4"/>
  <c r="G210" i="4"/>
  <c r="G244" i="4"/>
  <c r="G381" i="4"/>
  <c r="H392" i="4"/>
  <c r="G392" i="4"/>
  <c r="H397" i="4"/>
  <c r="G481" i="4"/>
  <c r="G516" i="4"/>
  <c r="H524" i="4"/>
  <c r="G582" i="4"/>
  <c r="G617" i="4"/>
  <c r="H624" i="4"/>
  <c r="H636" i="4"/>
  <c r="G661" i="4"/>
  <c r="H661" i="4"/>
  <c r="H684" i="4"/>
  <c r="G684" i="4"/>
  <c r="G691" i="4"/>
  <c r="H691" i="4"/>
  <c r="G810" i="4"/>
  <c r="H810" i="4"/>
  <c r="G819" i="4"/>
  <c r="H819" i="4"/>
  <c r="H841" i="4"/>
  <c r="G841" i="4"/>
  <c r="G811" i="4"/>
  <c r="H811" i="4"/>
  <c r="H820" i="4"/>
  <c r="G820" i="4"/>
  <c r="H917" i="4"/>
  <c r="G917" i="4"/>
  <c r="G589" i="4"/>
  <c r="H589" i="4"/>
  <c r="H576" i="4"/>
  <c r="G584" i="4"/>
  <c r="G598" i="4"/>
  <c r="G646" i="4"/>
  <c r="H693" i="4"/>
  <c r="G702" i="4"/>
  <c r="H702" i="4"/>
  <c r="H766" i="4"/>
  <c r="H780" i="4"/>
  <c r="G780" i="4"/>
  <c r="H926" i="4"/>
  <c r="G926" i="4"/>
  <c r="H952" i="4"/>
  <c r="G952" i="4"/>
  <c r="H960" i="4"/>
  <c r="G960" i="4"/>
  <c r="G1038" i="4"/>
  <c r="H1038" i="4"/>
  <c r="G526" i="4"/>
  <c r="G548" i="4"/>
  <c r="H554" i="4"/>
  <c r="H577" i="4"/>
  <c r="G577" i="4"/>
  <c r="G612" i="4"/>
  <c r="H626" i="4"/>
  <c r="G656" i="4"/>
  <c r="H656" i="4"/>
  <c r="G725" i="4"/>
  <c r="H774" i="4"/>
  <c r="G812" i="4"/>
  <c r="G821" i="4"/>
  <c r="H946" i="4"/>
  <c r="H961" i="4"/>
  <c r="G961" i="4"/>
  <c r="H973" i="4"/>
  <c r="G973" i="4"/>
  <c r="G878" i="4"/>
  <c r="H878" i="4"/>
  <c r="G887" i="4"/>
  <c r="H887" i="4"/>
  <c r="H928" i="4"/>
  <c r="G928" i="4"/>
  <c r="G879" i="4"/>
  <c r="H879" i="4"/>
  <c r="H920" i="4"/>
  <c r="G920" i="4"/>
  <c r="G765" i="4"/>
  <c r="H765" i="4"/>
  <c r="G995" i="4"/>
  <c r="H995" i="4"/>
  <c r="G983" i="4"/>
  <c r="H983" i="4"/>
  <c r="H844" i="4"/>
  <c r="G844" i="4"/>
  <c r="H904" i="4"/>
  <c r="G904" i="4"/>
  <c r="G846" i="4"/>
  <c r="H846" i="4"/>
  <c r="H883" i="4"/>
  <c r="G883" i="4"/>
  <c r="G921" i="4"/>
  <c r="H921" i="4"/>
  <c r="G947" i="4"/>
  <c r="H947" i="4"/>
  <c r="H833" i="4"/>
  <c r="H839" i="4"/>
  <c r="G855" i="4"/>
  <c r="G862" i="4"/>
  <c r="G868" i="4"/>
  <c r="G876" i="4"/>
  <c r="G898" i="4"/>
  <c r="H906" i="4"/>
  <c r="H954" i="4"/>
  <c r="G954" i="4"/>
  <c r="G1017" i="4"/>
  <c r="H1017" i="4"/>
  <c r="H1032" i="4"/>
  <c r="G1032" i="4"/>
  <c r="H955" i="4"/>
  <c r="G955" i="4"/>
  <c r="H1071" i="4"/>
  <c r="H1081" i="4"/>
  <c r="H1086" i="4"/>
  <c r="H1107" i="4"/>
  <c r="H1166" i="4"/>
  <c r="H1018" i="4"/>
  <c r="G1044" i="4"/>
  <c r="G1054" i="4"/>
  <c r="G1060" i="4"/>
  <c r="G1076" i="4"/>
  <c r="G1092" i="4"/>
  <c r="H1113" i="4"/>
  <c r="G1129" i="4"/>
  <c r="G1173" i="4"/>
  <c r="G1178" i="4"/>
  <c r="G1199" i="4"/>
  <c r="G1019" i="4"/>
  <c r="G1028" i="4"/>
  <c r="G1045" i="4"/>
  <c r="G1055" i="4"/>
  <c r="G1061" i="4"/>
  <c r="G1067" i="4"/>
  <c r="H1093" i="4"/>
  <c r="G1114" i="4"/>
  <c r="G1124" i="4"/>
  <c r="G1130" i="4"/>
  <c r="G1143" i="4"/>
  <c r="H1162" i="4"/>
  <c r="G1179" i="4"/>
  <c r="G1187" i="4"/>
  <c r="G1163" i="4"/>
  <c r="G1194" i="4"/>
  <c r="H861" i="4"/>
  <c r="H894" i="4"/>
  <c r="G945" i="4"/>
  <c r="G971" i="4"/>
  <c r="G981" i="4"/>
  <c r="G998" i="4"/>
  <c r="G1003" i="4"/>
  <c r="H1009" i="4"/>
  <c r="G1015" i="4"/>
  <c r="G1020" i="4"/>
  <c r="G1025" i="4"/>
  <c r="H1030" i="4"/>
  <c r="G1046" i="4"/>
  <c r="G1051" i="4"/>
  <c r="G1056" i="4"/>
  <c r="G1062" i="4"/>
  <c r="G1068" i="4"/>
  <c r="G1079" i="4"/>
  <c r="G1105" i="4"/>
  <c r="G1121" i="4"/>
  <c r="H1126" i="4"/>
  <c r="H1169" i="4"/>
  <c r="G1181" i="4"/>
  <c r="G1175" i="4"/>
  <c r="G1189" i="4"/>
  <c r="G1195" i="4"/>
  <c r="G1004" i="4"/>
  <c r="G1016" i="4"/>
  <c r="G1052" i="4"/>
  <c r="G1053" i="4"/>
  <c r="G1064" i="4"/>
  <c r="G1096" i="4"/>
  <c r="G1102" i="4"/>
  <c r="G1112" i="4"/>
  <c r="G1128" i="4"/>
  <c r="G1177" i="4"/>
  <c r="G1198" i="4"/>
  <c r="H717" i="4"/>
  <c r="G717" i="4"/>
  <c r="H737" i="4"/>
  <c r="G737" i="4"/>
  <c r="H805" i="4"/>
  <c r="G805" i="4"/>
  <c r="G48" i="4"/>
  <c r="G96" i="4"/>
  <c r="G144" i="4"/>
  <c r="G192" i="4"/>
  <c r="G240" i="4"/>
  <c r="G288" i="4"/>
  <c r="G336" i="4"/>
  <c r="G384" i="4"/>
  <c r="G432" i="4"/>
  <c r="G480" i="4"/>
  <c r="H605" i="4"/>
  <c r="G605" i="4"/>
  <c r="G638" i="4"/>
  <c r="H638" i="4"/>
  <c r="H692" i="4"/>
  <c r="G692" i="4"/>
  <c r="H699" i="4"/>
  <c r="G699" i="4"/>
  <c r="G851" i="4"/>
  <c r="H851" i="4"/>
  <c r="G931" i="4"/>
  <c r="H931" i="4"/>
  <c r="H592" i="4"/>
  <c r="G592" i="4"/>
  <c r="H652" i="4"/>
  <c r="G652" i="4"/>
  <c r="H814" i="4"/>
  <c r="G814" i="4"/>
  <c r="H852" i="4"/>
  <c r="G852" i="4"/>
  <c r="G871" i="4"/>
  <c r="H871" i="4"/>
  <c r="G40" i="4"/>
  <c r="G88" i="4"/>
  <c r="G136" i="4"/>
  <c r="G184" i="4"/>
  <c r="G232" i="4"/>
  <c r="G280" i="4"/>
  <c r="G328" i="4"/>
  <c r="G376" i="4"/>
  <c r="H561" i="4"/>
  <c r="G561" i="4"/>
  <c r="G568" i="4"/>
  <c r="H568" i="4"/>
  <c r="G627" i="4"/>
  <c r="H627" i="4"/>
  <c r="H660" i="4"/>
  <c r="G660" i="4"/>
  <c r="H744" i="4"/>
  <c r="G744" i="4"/>
  <c r="H757" i="4"/>
  <c r="G757" i="4"/>
  <c r="H828" i="4"/>
  <c r="G828" i="4"/>
  <c r="G538" i="4"/>
  <c r="H538" i="4"/>
  <c r="G619" i="4"/>
  <c r="H619" i="4"/>
  <c r="G666" i="4"/>
  <c r="H666" i="4"/>
  <c r="G36" i="4"/>
  <c r="G84" i="4"/>
  <c r="G132" i="4"/>
  <c r="G180" i="4"/>
  <c r="G228" i="4"/>
  <c r="G276" i="4"/>
  <c r="G324" i="4"/>
  <c r="G372" i="4"/>
  <c r="G420" i="4"/>
  <c r="G468" i="4"/>
  <c r="H574" i="4"/>
  <c r="H745" i="4"/>
  <c r="G745" i="4"/>
  <c r="G873" i="4"/>
  <c r="H873" i="4"/>
  <c r="G12" i="4"/>
  <c r="G20" i="4"/>
  <c r="G28" i="4"/>
  <c r="G76" i="4"/>
  <c r="G124" i="4"/>
  <c r="G172" i="4"/>
  <c r="G220" i="4"/>
  <c r="G268" i="4"/>
  <c r="G316" i="4"/>
  <c r="G364" i="4"/>
  <c r="G412" i="4"/>
  <c r="G460" i="4"/>
  <c r="G508" i="4"/>
  <c r="H642" i="4"/>
  <c r="G642" i="4"/>
  <c r="H714" i="4"/>
  <c r="G714" i="4"/>
  <c r="H907" i="4"/>
  <c r="G907" i="4"/>
  <c r="G655" i="4"/>
  <c r="H655" i="4"/>
  <c r="H669" i="4"/>
  <c r="G669" i="4"/>
  <c r="G809" i="4"/>
  <c r="H809" i="4"/>
  <c r="G4" i="4"/>
  <c r="H8" i="4"/>
  <c r="H16" i="4"/>
  <c r="H24" i="4"/>
  <c r="G72" i="4"/>
  <c r="G120" i="4"/>
  <c r="G168" i="4"/>
  <c r="G216" i="4"/>
  <c r="G264" i="4"/>
  <c r="G312" i="4"/>
  <c r="G360" i="4"/>
  <c r="G408" i="4"/>
  <c r="G456" i="4"/>
  <c r="G504" i="4"/>
  <c r="G570" i="4"/>
  <c r="H595" i="4"/>
  <c r="H663" i="4"/>
  <c r="G663" i="4"/>
  <c r="H689" i="4"/>
  <c r="H708" i="4"/>
  <c r="G708" i="4"/>
  <c r="H776" i="4"/>
  <c r="G776" i="4"/>
  <c r="H867" i="4"/>
  <c r="G867" i="4"/>
  <c r="G535" i="4"/>
  <c r="H535" i="4"/>
  <c r="H794" i="4"/>
  <c r="G794" i="4"/>
  <c r="G543" i="4"/>
  <c r="H543" i="4"/>
  <c r="H556" i="4"/>
  <c r="G556" i="4"/>
  <c r="G777" i="4"/>
  <c r="H777" i="4"/>
  <c r="H783" i="4"/>
  <c r="G783" i="4"/>
  <c r="H797" i="4"/>
  <c r="G797" i="4"/>
  <c r="H818" i="4"/>
  <c r="G818" i="4"/>
  <c r="H600" i="4"/>
  <c r="G600" i="4"/>
  <c r="G531" i="4"/>
  <c r="H531" i="4"/>
  <c r="H644" i="4"/>
  <c r="G644" i="4"/>
  <c r="G608" i="4"/>
  <c r="H608" i="4"/>
  <c r="H641" i="4"/>
  <c r="G641" i="4"/>
  <c r="G60" i="4"/>
  <c r="G108" i="4"/>
  <c r="G156" i="4"/>
  <c r="G204" i="4"/>
  <c r="G252" i="4"/>
  <c r="G300" i="4"/>
  <c r="G348" i="4"/>
  <c r="G396" i="4"/>
  <c r="G444" i="4"/>
  <c r="G492" i="4"/>
  <c r="H520" i="4"/>
  <c r="H545" i="4"/>
  <c r="G545" i="4"/>
  <c r="H685" i="4"/>
  <c r="G685" i="4"/>
  <c r="H722" i="4"/>
  <c r="G722" i="4"/>
  <c r="H772" i="4"/>
  <c r="G772" i="4"/>
  <c r="H843" i="4"/>
  <c r="G843" i="4"/>
  <c r="G541" i="4"/>
  <c r="H541" i="4"/>
  <c r="H558" i="4"/>
  <c r="G558" i="4"/>
  <c r="H590" i="4"/>
  <c r="G590" i="4"/>
  <c r="H804" i="4"/>
  <c r="G804" i="4"/>
  <c r="H911" i="4"/>
  <c r="G911" i="4"/>
  <c r="H593" i="4"/>
  <c r="G593" i="4"/>
  <c r="H672" i="4"/>
  <c r="G672" i="4"/>
  <c r="H720" i="4"/>
  <c r="G720" i="4"/>
  <c r="H732" i="4"/>
  <c r="G732" i="4"/>
  <c r="H754" i="4"/>
  <c r="G754" i="4"/>
  <c r="H792" i="4"/>
  <c r="G792" i="4"/>
  <c r="H816" i="4"/>
  <c r="G816" i="4"/>
  <c r="H890" i="4"/>
  <c r="G890" i="4"/>
  <c r="H902" i="4"/>
  <c r="G902" i="4"/>
  <c r="G544" i="4"/>
  <c r="H559" i="4"/>
  <c r="H583" i="4"/>
  <c r="H603" i="4"/>
  <c r="G618" i="4"/>
  <c r="G688" i="4"/>
  <c r="G698" i="4"/>
  <c r="G755" i="4"/>
  <c r="H755" i="4"/>
  <c r="H803" i="4"/>
  <c r="H838" i="4"/>
  <c r="G884" i="4"/>
  <c r="H909" i="4"/>
  <c r="G909" i="4"/>
  <c r="G927" i="4"/>
  <c r="H896" i="4"/>
  <c r="G896" i="4"/>
  <c r="G922" i="4"/>
  <c r="G579" i="4"/>
  <c r="H579" i="4"/>
  <c r="H640" i="4"/>
  <c r="G640" i="4"/>
  <c r="H662" i="4"/>
  <c r="G662" i="4"/>
  <c r="G694" i="4"/>
  <c r="H694" i="4"/>
  <c r="H700" i="4"/>
  <c r="G700" i="4"/>
  <c r="H782" i="4"/>
  <c r="G782" i="4"/>
  <c r="H910" i="4"/>
  <c r="H723" i="4"/>
  <c r="G723" i="4"/>
  <c r="H740" i="4"/>
  <c r="G740" i="4"/>
  <c r="H746" i="4"/>
  <c r="G746" i="4"/>
  <c r="H800" i="4"/>
  <c r="G800" i="4"/>
  <c r="H806" i="4"/>
  <c r="G806" i="4"/>
  <c r="H823" i="4"/>
  <c r="G823" i="4"/>
  <c r="H881" i="4"/>
  <c r="G881" i="4"/>
  <c r="H1014" i="4"/>
  <c r="G1014" i="4"/>
  <c r="G1050" i="4"/>
  <c r="H1050" i="4"/>
  <c r="H950" i="4"/>
  <c r="G950" i="4"/>
  <c r="G631" i="4"/>
  <c r="H631" i="4"/>
  <c r="H863" i="4"/>
  <c r="G863" i="4"/>
  <c r="G517" i="4"/>
  <c r="G522" i="4"/>
  <c r="G532" i="4"/>
  <c r="H551" i="4"/>
  <c r="H571" i="4"/>
  <c r="G581" i="4"/>
  <c r="G596" i="4"/>
  <c r="H606" i="4"/>
  <c r="G606" i="4"/>
  <c r="G616" i="4"/>
  <c r="G621" i="4"/>
  <c r="H647" i="4"/>
  <c r="G675" i="4"/>
  <c r="H680" i="4"/>
  <c r="G680" i="4"/>
  <c r="G724" i="4"/>
  <c r="H729" i="4"/>
  <c r="G735" i="4"/>
  <c r="G763" i="4"/>
  <c r="G789" i="4"/>
  <c r="G795" i="4"/>
  <c r="G807" i="4"/>
  <c r="G853" i="4"/>
  <c r="G858" i="4"/>
  <c r="H913" i="4"/>
  <c r="G913" i="4"/>
  <c r="H986" i="4"/>
  <c r="G986" i="4"/>
  <c r="H547" i="4"/>
  <c r="H566" i="4"/>
  <c r="H653" i="4"/>
  <c r="G653" i="4"/>
  <c r="G712" i="4"/>
  <c r="G567" i="4"/>
  <c r="H567" i="4"/>
  <c r="H654" i="4"/>
  <c r="G654" i="4"/>
  <c r="H713" i="4"/>
  <c r="G713" i="4"/>
  <c r="H848" i="4"/>
  <c r="G848" i="4"/>
  <c r="H870" i="4"/>
  <c r="G870" i="4"/>
  <c r="G957" i="4"/>
  <c r="G519" i="4"/>
  <c r="H519" i="4"/>
  <c r="H628" i="4"/>
  <c r="G628" i="4"/>
  <c r="H671" i="4"/>
  <c r="G671" i="4"/>
  <c r="H731" i="4"/>
  <c r="G731" i="4"/>
  <c r="H760" i="4"/>
  <c r="G760" i="4"/>
  <c r="H791" i="4"/>
  <c r="G791" i="4"/>
  <c r="H815" i="4"/>
  <c r="G815" i="4"/>
  <c r="H837" i="4"/>
  <c r="G837" i="4"/>
  <c r="H958" i="4"/>
  <c r="G958" i="4"/>
  <c r="G1065" i="4"/>
  <c r="H1065" i="4"/>
  <c r="H977" i="4"/>
  <c r="G977" i="4"/>
  <c r="H768" i="4"/>
  <c r="G768" i="4"/>
  <c r="H864" i="4"/>
  <c r="G864" i="4"/>
  <c r="G676" i="4"/>
  <c r="G736" i="4"/>
  <c r="G759" i="4"/>
  <c r="G796" i="4"/>
  <c r="G854" i="4"/>
  <c r="G880" i="4"/>
  <c r="H901" i="4"/>
  <c r="H912" i="4"/>
  <c r="G912" i="4"/>
  <c r="G993" i="4"/>
  <c r="G1042" i="4"/>
  <c r="H1042" i="4"/>
  <c r="H1070" i="4"/>
  <c r="G1070" i="4"/>
  <c r="H918" i="4"/>
  <c r="G918" i="4"/>
  <c r="G994" i="4"/>
  <c r="G1037" i="4"/>
  <c r="H1037" i="4"/>
  <c r="H615" i="4"/>
  <c r="H825" i="4"/>
  <c r="G840" i="4"/>
  <c r="H850" i="4"/>
  <c r="G850" i="4"/>
  <c r="H934" i="4"/>
  <c r="H989" i="4"/>
  <c r="H1005" i="4"/>
  <c r="G1005" i="4"/>
  <c r="G1057" i="4"/>
  <c r="G1066" i="4"/>
  <c r="G824" i="4"/>
  <c r="G872" i="4"/>
  <c r="G877" i="4"/>
  <c r="H886" i="4"/>
  <c r="G900" i="4"/>
  <c r="G1010" i="4"/>
  <c r="H1097" i="4"/>
  <c r="G1097" i="4"/>
  <c r="G1118" i="4"/>
  <c r="G1006" i="4"/>
  <c r="H1029" i="4"/>
  <c r="G1034" i="4"/>
  <c r="G1058" i="4"/>
  <c r="G1141" i="4"/>
  <c r="G1146" i="4"/>
  <c r="G1201" i="4"/>
  <c r="H1077" i="4"/>
  <c r="G1077" i="4"/>
  <c r="G1170" i="4"/>
  <c r="H1137" i="4"/>
  <c r="G1137" i="4"/>
  <c r="H1110" i="4"/>
  <c r="G1110" i="4"/>
  <c r="H1161" i="4"/>
  <c r="G1161" i="4"/>
  <c r="H1090" i="4"/>
  <c r="G1090" i="4"/>
  <c r="G1185" i="4"/>
  <c r="G1197" i="4"/>
  <c r="G1202" i="4"/>
  <c r="G1157" i="4"/>
  <c r="G1125" i="4"/>
  <c r="G1134" i="4"/>
  <c r="G1158" i="4"/>
  <c r="G1203" i="4"/>
  <c r="G1132" i="4"/>
  <c r="G1136" i="4"/>
  <c r="G1140" i="4"/>
  <c r="G1144" i="4"/>
  <c r="G1148" i="4"/>
  <c r="G1152" i="4"/>
  <c r="G1156" i="4"/>
  <c r="G1160" i="4"/>
  <c r="G1164" i="4"/>
  <c r="G1168" i="4"/>
  <c r="G1172" i="4"/>
  <c r="G1176" i="4"/>
  <c r="G1180" i="4"/>
  <c r="G1184" i="4"/>
  <c r="G1188" i="4"/>
  <c r="G1192" i="4"/>
  <c r="G1196" i="4"/>
  <c r="G1200" i="4"/>
  <c r="G1204" i="4"/>
  <c r="G1205" i="4"/>
  <c r="G1206" i="4"/>
  <c r="G1207" i="4"/>
  <c r="G1208" i="4"/>
  <c r="J4" i="8" l="1"/>
  <c r="F39" i="12"/>
  <c r="F43" i="12"/>
  <c r="F41" i="12"/>
  <c r="F40" i="12"/>
  <c r="F44" i="12"/>
  <c r="F42" i="12"/>
  <c r="F243" i="12"/>
  <c r="F244" i="12"/>
  <c r="D44" i="12"/>
  <c r="D43" i="12"/>
  <c r="D42" i="12"/>
  <c r="D41" i="12"/>
  <c r="D39" i="12"/>
  <c r="D40" i="12"/>
  <c r="G36" i="12"/>
  <c r="G37" i="12"/>
  <c r="G35" i="12"/>
  <c r="G34" i="12"/>
  <c r="G33" i="12"/>
  <c r="G32" i="12"/>
  <c r="S3522" i="5"/>
  <c r="T3522" i="5" s="1"/>
  <c r="S2225" i="5"/>
  <c r="AA2675" i="5"/>
  <c r="AA3798" i="5"/>
  <c r="AA2387" i="5"/>
  <c r="AA2383" i="5"/>
  <c r="AA3607" i="5"/>
  <c r="AA3485" i="5"/>
  <c r="S3474" i="5"/>
  <c r="T3474" i="5" s="1"/>
  <c r="U3474" i="5" s="1"/>
  <c r="AA3847" i="5"/>
  <c r="AA3279" i="5"/>
  <c r="AA3655" i="5"/>
  <c r="AA3373" i="5"/>
  <c r="AA3213" i="5"/>
  <c r="S2185" i="5"/>
  <c r="S2167" i="5"/>
  <c r="AA2426" i="5"/>
  <c r="AA3260" i="5"/>
  <c r="AA858" i="5"/>
  <c r="AA3774" i="5"/>
  <c r="AA1574" i="5"/>
  <c r="AA2908" i="5"/>
  <c r="AA2582" i="5"/>
  <c r="AA3743" i="5"/>
  <c r="AA3216" i="5"/>
  <c r="AA2576" i="5"/>
  <c r="AA2575" i="5"/>
  <c r="AA2666" i="5"/>
  <c r="AA2444" i="5"/>
  <c r="Y3" i="5"/>
  <c r="Z3" i="5" s="1"/>
  <c r="U2585" i="5"/>
  <c r="AA2585" i="5" s="1"/>
  <c r="U3871" i="5"/>
  <c r="X3272" i="5"/>
  <c r="X2383" i="5"/>
  <c r="X1574" i="5"/>
  <c r="X2908" i="5"/>
  <c r="U2374" i="5"/>
  <c r="AA2374" i="5" s="1"/>
  <c r="X3279" i="5"/>
  <c r="U1936" i="5"/>
  <c r="AA1936" i="5" s="1"/>
  <c r="T3672" i="5"/>
  <c r="U3672" i="5" s="1"/>
  <c r="AA3651" i="5"/>
  <c r="X3651" i="5"/>
  <c r="S3868" i="5"/>
  <c r="S3830" i="5"/>
  <c r="T3830" i="5" s="1"/>
  <c r="U3830" i="5" s="1"/>
  <c r="S3791" i="5"/>
  <c r="T3791" i="5" s="1"/>
  <c r="U3791" i="5" s="1"/>
  <c r="S3742" i="5"/>
  <c r="T3742" i="5" s="1"/>
  <c r="U3742" i="5" s="1"/>
  <c r="S3608" i="5"/>
  <c r="S3675" i="5"/>
  <c r="T3675" i="5" s="1"/>
  <c r="U3675" i="5" s="1"/>
  <c r="S3587" i="5"/>
  <c r="S3566" i="5"/>
  <c r="S3594" i="5"/>
  <c r="T3594" i="5" s="1"/>
  <c r="U3594" i="5" s="1"/>
  <c r="S3592" i="5"/>
  <c r="S3421" i="5"/>
  <c r="T3421" i="5" s="1"/>
  <c r="U3421" i="5" s="1"/>
  <c r="AA3421" i="5" s="1"/>
  <c r="S3442" i="5"/>
  <c r="T3442" i="5" s="1"/>
  <c r="U3442" i="5" s="1"/>
  <c r="S3449" i="5"/>
  <c r="S3343" i="5"/>
  <c r="T3343" i="5" s="1"/>
  <c r="U3343" i="5" s="1"/>
  <c r="S3331" i="5"/>
  <c r="T3331" i="5" s="1"/>
  <c r="U3331" i="5" s="1"/>
  <c r="S3319" i="5"/>
  <c r="T3319" i="5" s="1"/>
  <c r="U3319" i="5" s="1"/>
  <c r="S3347" i="5"/>
  <c r="T3347" i="5" s="1"/>
  <c r="U3347" i="5" s="1"/>
  <c r="S3335" i="5"/>
  <c r="T3335" i="5" s="1"/>
  <c r="U3335" i="5" s="1"/>
  <c r="S3873" i="5"/>
  <c r="T3873" i="5" s="1"/>
  <c r="S3852" i="5"/>
  <c r="S3849" i="5"/>
  <c r="T3849" i="5" s="1"/>
  <c r="U3849" i="5" s="1"/>
  <c r="S3794" i="5"/>
  <c r="S3787" i="5"/>
  <c r="T3787" i="5" s="1"/>
  <c r="U3787" i="5" s="1"/>
  <c r="S3702" i="5"/>
  <c r="T3702" i="5" s="1"/>
  <c r="U3702" i="5" s="1"/>
  <c r="S3596" i="5"/>
  <c r="S3574" i="5"/>
  <c r="T3574" i="5" s="1"/>
  <c r="U3574" i="5" s="1"/>
  <c r="S3661" i="5"/>
  <c r="S3528" i="5"/>
  <c r="T3528" i="5" s="1"/>
  <c r="U3528" i="5" s="1"/>
  <c r="S3569" i="5"/>
  <c r="T3569" i="5" s="1"/>
  <c r="U3569" i="5" s="1"/>
  <c r="S3557" i="5"/>
  <c r="T3557" i="5" s="1"/>
  <c r="U3557" i="5" s="1"/>
  <c r="S3581" i="5"/>
  <c r="S3445" i="5"/>
  <c r="S3443" i="5"/>
  <c r="T3443" i="5" s="1"/>
  <c r="U3443" i="5" s="1"/>
  <c r="S3409" i="5"/>
  <c r="S3388" i="5"/>
  <c r="T3388" i="5" s="1"/>
  <c r="S3412" i="5"/>
  <c r="T3412" i="5" s="1"/>
  <c r="U3412" i="5" s="1"/>
  <c r="S3306" i="5"/>
  <c r="S3732" i="5"/>
  <c r="T3732" i="5" s="1"/>
  <c r="S3730" i="5"/>
  <c r="T3730" i="5" s="1"/>
  <c r="U3730" i="5" s="1"/>
  <c r="S3611" i="5"/>
  <c r="T3611" i="5" s="1"/>
  <c r="U3611" i="5" s="1"/>
  <c r="S3669" i="5"/>
  <c r="S3584" i="5"/>
  <c r="T3584" i="5" s="1"/>
  <c r="U3584" i="5" s="1"/>
  <c r="S3533" i="5"/>
  <c r="S3527" i="5"/>
  <c r="T3527" i="5" s="1"/>
  <c r="S3426" i="5"/>
  <c r="T3426" i="5" s="1"/>
  <c r="U3426" i="5" s="1"/>
  <c r="S3410" i="5"/>
  <c r="S3358" i="5"/>
  <c r="T3358" i="5" s="1"/>
  <c r="U3358" i="5" s="1"/>
  <c r="S3206" i="5"/>
  <c r="T3206" i="5" s="1"/>
  <c r="U3206" i="5" s="1"/>
  <c r="S2962" i="5"/>
  <c r="T2962" i="5" s="1"/>
  <c r="S2416" i="5"/>
  <c r="T2416" i="5" s="1"/>
  <c r="S3876" i="5"/>
  <c r="T3876" i="5" s="1"/>
  <c r="U3876" i="5" s="1"/>
  <c r="S3818" i="5"/>
  <c r="T3818" i="5" s="1"/>
  <c r="U3818" i="5" s="1"/>
  <c r="S3799" i="5"/>
  <c r="T3799" i="5" s="1"/>
  <c r="U3799" i="5" s="1"/>
  <c r="S3745" i="5"/>
  <c r="T3745" i="5" s="1"/>
  <c r="U3745" i="5" s="1"/>
  <c r="S3766" i="5"/>
  <c r="S3693" i="5"/>
  <c r="S3714" i="5"/>
  <c r="T3714" i="5" s="1"/>
  <c r="U3714" i="5" s="1"/>
  <c r="S3674" i="5"/>
  <c r="S3565" i="5"/>
  <c r="T3565" i="5" s="1"/>
  <c r="U3565" i="5" s="1"/>
  <c r="S3560" i="5"/>
  <c r="S3519" i="5"/>
  <c r="S3398" i="5"/>
  <c r="T3398" i="5" s="1"/>
  <c r="U3398" i="5" s="1"/>
  <c r="S3400" i="5"/>
  <c r="S3431" i="5"/>
  <c r="T3431" i="5" s="1"/>
  <c r="U3431" i="5" s="1"/>
  <c r="S3437" i="5"/>
  <c r="S3169" i="5"/>
  <c r="T3169" i="5" s="1"/>
  <c r="S3070" i="5"/>
  <c r="S3875" i="5"/>
  <c r="S3788" i="5"/>
  <c r="T3788" i="5" s="1"/>
  <c r="U3788" i="5" s="1"/>
  <c r="S3707" i="5"/>
  <c r="S3666" i="5"/>
  <c r="T3666" i="5" s="1"/>
  <c r="S3680" i="5"/>
  <c r="T3680" i="5" s="1"/>
  <c r="S3681" i="5"/>
  <c r="S3616" i="5"/>
  <c r="T3616" i="5" s="1"/>
  <c r="U3616" i="5" s="1"/>
  <c r="S3648" i="5"/>
  <c r="S3554" i="5"/>
  <c r="T3554" i="5" s="1"/>
  <c r="U3554" i="5" s="1"/>
  <c r="S3504" i="5"/>
  <c r="T3504" i="5" s="1"/>
  <c r="U3504" i="5" s="1"/>
  <c r="AA3504" i="5" s="1"/>
  <c r="S3374" i="5"/>
  <c r="T3374" i="5" s="1"/>
  <c r="U3374" i="5" s="1"/>
  <c r="S3392" i="5"/>
  <c r="S3439" i="5"/>
  <c r="S3459" i="5"/>
  <c r="T3459" i="5" s="1"/>
  <c r="U3459" i="5" s="1"/>
  <c r="S2817" i="5"/>
  <c r="S3705" i="5"/>
  <c r="T3705" i="5" s="1"/>
  <c r="U3705" i="5" s="1"/>
  <c r="S3636" i="5"/>
  <c r="T3636" i="5" s="1"/>
  <c r="U3636" i="5" s="1"/>
  <c r="S3563" i="5"/>
  <c r="T3563" i="5" s="1"/>
  <c r="U3563" i="5" s="1"/>
  <c r="S3492" i="5"/>
  <c r="T3492" i="5" s="1"/>
  <c r="U3492" i="5" s="1"/>
  <c r="S3362" i="5"/>
  <c r="T3362" i="5" s="1"/>
  <c r="U3362" i="5" s="1"/>
  <c r="S3341" i="5"/>
  <c r="T3341" i="5" s="1"/>
  <c r="S2827" i="5"/>
  <c r="S3747" i="5"/>
  <c r="S3572" i="5"/>
  <c r="S3501" i="5"/>
  <c r="S3418" i="5"/>
  <c r="T3418" i="5" s="1"/>
  <c r="U3418" i="5" s="1"/>
  <c r="S3403" i="5"/>
  <c r="T3403" i="5" s="1"/>
  <c r="S3430" i="5"/>
  <c r="T3430" i="5" s="1"/>
  <c r="U3430" i="5" s="1"/>
  <c r="S3433" i="5"/>
  <c r="T3433" i="5" s="1"/>
  <c r="U3433" i="5" s="1"/>
  <c r="AA2630" i="5"/>
  <c r="X2630" i="5"/>
  <c r="S3778" i="5"/>
  <c r="T3778" i="5" s="1"/>
  <c r="U3778" i="5" s="1"/>
  <c r="S3700" i="5"/>
  <c r="T3700" i="5" s="1"/>
  <c r="U3700" i="5" s="1"/>
  <c r="S3635" i="5"/>
  <c r="S3640" i="5"/>
  <c r="T3640" i="5" s="1"/>
  <c r="U3640" i="5" s="1"/>
  <c r="S3513" i="5"/>
  <c r="S3429" i="5"/>
  <c r="S3884" i="5"/>
  <c r="S3839" i="5"/>
  <c r="S3840" i="5"/>
  <c r="T3840" i="5" s="1"/>
  <c r="U3840" i="5" s="1"/>
  <c r="S3805" i="5"/>
  <c r="T3805" i="5" s="1"/>
  <c r="U3805" i="5" s="1"/>
  <c r="S3687" i="5"/>
  <c r="T3687" i="5" s="1"/>
  <c r="S3609" i="5"/>
  <c r="T3609" i="5" s="1"/>
  <c r="U3609" i="5" s="1"/>
  <c r="S3642" i="5"/>
  <c r="T3642" i="5" s="1"/>
  <c r="U3642" i="5" s="1"/>
  <c r="S3601" i="5"/>
  <c r="T3601" i="5" s="1"/>
  <c r="U3601" i="5" s="1"/>
  <c r="S3542" i="5"/>
  <c r="T3542" i="5" s="1"/>
  <c r="U3542" i="5" s="1"/>
  <c r="S3526" i="5"/>
  <c r="T3526" i="5" s="1"/>
  <c r="S3511" i="5"/>
  <c r="S3508" i="5"/>
  <c r="T3508" i="5" s="1"/>
  <c r="S3468" i="5"/>
  <c r="T3468" i="5" s="1"/>
  <c r="U3468" i="5" s="1"/>
  <c r="S3481" i="5"/>
  <c r="S3425" i="5"/>
  <c r="T3425" i="5" s="1"/>
  <c r="S3293" i="5"/>
  <c r="T3293" i="5" s="1"/>
  <c r="U3293" i="5" s="1"/>
  <c r="AA3293" i="5" s="1"/>
  <c r="S3389" i="5"/>
  <c r="S2361" i="5"/>
  <c r="T2361" i="5" s="1"/>
  <c r="U2361" i="5" s="1"/>
  <c r="S3819" i="5"/>
  <c r="S3806" i="5"/>
  <c r="T3806" i="5" s="1"/>
  <c r="S3744" i="5"/>
  <c r="S3713" i="5"/>
  <c r="T3713" i="5" s="1"/>
  <c r="U3713" i="5" s="1"/>
  <c r="S3709" i="5"/>
  <c r="S3397" i="5"/>
  <c r="S3322" i="5"/>
  <c r="S3310" i="5"/>
  <c r="S3161" i="5"/>
  <c r="T3161" i="5" s="1"/>
  <c r="U3161" i="5" s="1"/>
  <c r="S3878" i="5"/>
  <c r="T3878" i="5" s="1"/>
  <c r="U3878" i="5" s="1"/>
  <c r="S3834" i="5"/>
  <c r="T3834" i="5" s="1"/>
  <c r="U3834" i="5" s="1"/>
  <c r="S3725" i="5"/>
  <c r="T3725" i="5" s="1"/>
  <c r="U3725" i="5" s="1"/>
  <c r="S3719" i="5"/>
  <c r="T3719" i="5" s="1"/>
  <c r="U3719" i="5" s="1"/>
  <c r="S3686" i="5"/>
  <c r="T3686" i="5" s="1"/>
  <c r="S3718" i="5"/>
  <c r="S3715" i="5"/>
  <c r="T3715" i="5" s="1"/>
  <c r="U3715" i="5" s="1"/>
  <c r="S3711" i="5"/>
  <c r="S3668" i="5"/>
  <c r="S3613" i="5"/>
  <c r="S3575" i="5"/>
  <c r="S3486" i="5"/>
  <c r="T3486" i="5" s="1"/>
  <c r="U3486" i="5" s="1"/>
  <c r="S3524" i="5"/>
  <c r="S3424" i="5"/>
  <c r="T3424" i="5" s="1"/>
  <c r="S3419" i="5"/>
  <c r="T3419" i="5" s="1"/>
  <c r="S3377" i="5"/>
  <c r="S2966" i="5"/>
  <c r="T2966" i="5" s="1"/>
  <c r="U2966" i="5" s="1"/>
  <c r="S3200" i="5"/>
  <c r="T3200" i="5" s="1"/>
  <c r="U3200" i="5" s="1"/>
  <c r="S3095" i="5"/>
  <c r="T3095" i="5" s="1"/>
  <c r="U3095" i="5" s="1"/>
  <c r="S3123" i="5"/>
  <c r="S2899" i="5"/>
  <c r="S2951" i="5"/>
  <c r="S2926" i="5"/>
  <c r="S2808" i="5"/>
  <c r="T2808" i="5" s="1"/>
  <c r="U2808" i="5" s="1"/>
  <c r="S2856" i="5"/>
  <c r="T2856" i="5" s="1"/>
  <c r="U2856" i="5" s="1"/>
  <c r="S2846" i="5"/>
  <c r="S2754" i="5"/>
  <c r="T2754" i="5" s="1"/>
  <c r="U2754" i="5" s="1"/>
  <c r="S2568" i="5"/>
  <c r="T2568" i="5" s="1"/>
  <c r="S2595" i="5"/>
  <c r="T2595" i="5" s="1"/>
  <c r="U2595" i="5" s="1"/>
  <c r="S2509" i="5"/>
  <c r="S2521" i="5"/>
  <c r="T2521" i="5" s="1"/>
  <c r="U2521" i="5" s="1"/>
  <c r="S2292" i="5"/>
  <c r="T2292" i="5" s="1"/>
  <c r="S2025" i="5"/>
  <c r="S1821" i="5"/>
  <c r="T1821" i="5" s="1"/>
  <c r="U1821" i="5" s="1"/>
  <c r="S3450" i="5"/>
  <c r="S3416" i="5"/>
  <c r="S3360" i="5"/>
  <c r="T3360" i="5" s="1"/>
  <c r="U3360" i="5" s="1"/>
  <c r="S3393" i="5"/>
  <c r="S3405" i="5"/>
  <c r="T3405" i="5" s="1"/>
  <c r="U3405" i="5" s="1"/>
  <c r="S3364" i="5"/>
  <c r="T3364" i="5" s="1"/>
  <c r="U3364" i="5" s="1"/>
  <c r="S3327" i="5"/>
  <c r="T3327" i="5" s="1"/>
  <c r="U3327" i="5" s="1"/>
  <c r="AA3327" i="5" s="1"/>
  <c r="S3355" i="5"/>
  <c r="S3353" i="5"/>
  <c r="S3317" i="5"/>
  <c r="S3208" i="5"/>
  <c r="S3189" i="5"/>
  <c r="T3189" i="5" s="1"/>
  <c r="U3189" i="5" s="1"/>
  <c r="S3191" i="5"/>
  <c r="T3191" i="5" s="1"/>
  <c r="S3167" i="5"/>
  <c r="T3167" i="5" s="1"/>
  <c r="U3167" i="5" s="1"/>
  <c r="S3080" i="5"/>
  <c r="T3080" i="5" s="1"/>
  <c r="U3080" i="5" s="1"/>
  <c r="S2981" i="5"/>
  <c r="S3110" i="5"/>
  <c r="T3110" i="5" s="1"/>
  <c r="U3110" i="5" s="1"/>
  <c r="S3014" i="5"/>
  <c r="T3014" i="5" s="1"/>
  <c r="S2995" i="5"/>
  <c r="S3046" i="5"/>
  <c r="S2953" i="5"/>
  <c r="T2953" i="5" s="1"/>
  <c r="U2953" i="5" s="1"/>
  <c r="S2956" i="5"/>
  <c r="S2840" i="5"/>
  <c r="S2847" i="5"/>
  <c r="S2798" i="5"/>
  <c r="S2862" i="5"/>
  <c r="T2862" i="5" s="1"/>
  <c r="U2862" i="5" s="1"/>
  <c r="S2799" i="5"/>
  <c r="T2799" i="5" s="1"/>
  <c r="U2799" i="5" s="1"/>
  <c r="AA2799" i="5" s="1"/>
  <c r="S2835" i="5"/>
  <c r="S2751" i="5"/>
  <c r="T2751" i="5" s="1"/>
  <c r="U2751" i="5" s="1"/>
  <c r="S2593" i="5"/>
  <c r="T2593" i="5" s="1"/>
  <c r="U2593" i="5" s="1"/>
  <c r="S2645" i="5"/>
  <c r="T2645" i="5" s="1"/>
  <c r="U2645" i="5" s="1"/>
  <c r="S2670" i="5"/>
  <c r="S2691" i="5"/>
  <c r="T2691" i="5" s="1"/>
  <c r="U2691" i="5" s="1"/>
  <c r="S2604" i="5"/>
  <c r="S2546" i="5"/>
  <c r="S2467" i="5"/>
  <c r="S2505" i="5"/>
  <c r="S2516" i="5"/>
  <c r="T2516" i="5" s="1"/>
  <c r="U2516" i="5" s="1"/>
  <c r="S2421" i="5"/>
  <c r="T2421" i="5" s="1"/>
  <c r="U2421" i="5" s="1"/>
  <c r="S2412" i="5"/>
  <c r="S2355" i="5"/>
  <c r="T2355" i="5" s="1"/>
  <c r="U2355" i="5" s="1"/>
  <c r="AA2355" i="5" s="1"/>
  <c r="S1726" i="5"/>
  <c r="T1726" i="5" s="1"/>
  <c r="S1531" i="5"/>
  <c r="T1531" i="5" s="1"/>
  <c r="S1433" i="5"/>
  <c r="AA483" i="5"/>
  <c r="X483" i="5"/>
  <c r="S3413" i="5"/>
  <c r="S3391" i="5"/>
  <c r="T3391" i="5" s="1"/>
  <c r="U3391" i="5" s="1"/>
  <c r="S3357" i="5"/>
  <c r="S3428" i="5"/>
  <c r="T3428" i="5" s="1"/>
  <c r="U3428" i="5" s="1"/>
  <c r="S3320" i="5"/>
  <c r="T3320" i="5" s="1"/>
  <c r="U3320" i="5" s="1"/>
  <c r="S3395" i="5"/>
  <c r="T3395" i="5" s="1"/>
  <c r="U3395" i="5" s="1"/>
  <c r="S3271" i="5"/>
  <c r="T3271" i="5" s="1"/>
  <c r="U3271" i="5" s="1"/>
  <c r="S3350" i="5"/>
  <c r="T3350" i="5" s="1"/>
  <c r="U3350" i="5" s="1"/>
  <c r="S3326" i="5"/>
  <c r="T3326" i="5" s="1"/>
  <c r="U3326" i="5" s="1"/>
  <c r="S3314" i="5"/>
  <c r="T3314" i="5" s="1"/>
  <c r="U3314" i="5" s="1"/>
  <c r="S3292" i="5"/>
  <c r="S3131" i="5"/>
  <c r="T3131" i="5" s="1"/>
  <c r="S3125" i="5"/>
  <c r="S3176" i="5"/>
  <c r="S3038" i="5"/>
  <c r="S3062" i="5"/>
  <c r="T3062" i="5" s="1"/>
  <c r="U3062" i="5" s="1"/>
  <c r="S3076" i="5"/>
  <c r="T3076" i="5" s="1"/>
  <c r="S2950" i="5"/>
  <c r="S2893" i="5"/>
  <c r="S2978" i="5"/>
  <c r="T2978" i="5" s="1"/>
  <c r="S2963" i="5"/>
  <c r="T2963" i="5" s="1"/>
  <c r="U2963" i="5" s="1"/>
  <c r="S2952" i="5"/>
  <c r="S2896" i="5"/>
  <c r="S2873" i="5"/>
  <c r="S2810" i="5"/>
  <c r="S2776" i="5"/>
  <c r="S2866" i="5"/>
  <c r="S2824" i="5"/>
  <c r="T2824" i="5" s="1"/>
  <c r="U2824" i="5" s="1"/>
  <c r="S2869" i="5"/>
  <c r="S2844" i="5"/>
  <c r="S2747" i="5"/>
  <c r="T2747" i="5" s="1"/>
  <c r="U2747" i="5" s="1"/>
  <c r="S2722" i="5"/>
  <c r="T2722" i="5" s="1"/>
  <c r="U2722" i="5" s="1"/>
  <c r="S2712" i="5"/>
  <c r="T2712" i="5" s="1"/>
  <c r="U2712" i="5" s="1"/>
  <c r="S2653" i="5"/>
  <c r="S2577" i="5"/>
  <c r="T2577" i="5" s="1"/>
  <c r="U2577" i="5" s="1"/>
  <c r="S2497" i="5"/>
  <c r="S2508" i="5"/>
  <c r="S2472" i="5"/>
  <c r="T2472" i="5" s="1"/>
  <c r="U2472" i="5" s="1"/>
  <c r="S2398" i="5"/>
  <c r="S2319" i="5"/>
  <c r="S1928" i="5"/>
  <c r="T1928" i="5" s="1"/>
  <c r="U1928" i="5" s="1"/>
  <c r="S1477" i="5"/>
  <c r="S3432" i="5"/>
  <c r="T3432" i="5" s="1"/>
  <c r="U3432" i="5" s="1"/>
  <c r="S3441" i="5"/>
  <c r="T3441" i="5" s="1"/>
  <c r="U3441" i="5" s="1"/>
  <c r="S3417" i="5"/>
  <c r="T3417" i="5" s="1"/>
  <c r="U3417" i="5" s="1"/>
  <c r="S3394" i="5"/>
  <c r="T3394" i="5" s="1"/>
  <c r="U3394" i="5" s="1"/>
  <c r="S3299" i="5"/>
  <c r="T3299" i="5" s="1"/>
  <c r="U3299" i="5" s="1"/>
  <c r="S3328" i="5"/>
  <c r="S3316" i="5"/>
  <c r="S3423" i="5"/>
  <c r="S3181" i="5"/>
  <c r="S3118" i="5"/>
  <c r="T3118" i="5" s="1"/>
  <c r="U3118" i="5" s="1"/>
  <c r="S3056" i="5"/>
  <c r="T3056" i="5" s="1"/>
  <c r="U3056" i="5" s="1"/>
  <c r="S3097" i="5"/>
  <c r="S3113" i="5"/>
  <c r="T3113" i="5" s="1"/>
  <c r="U3113" i="5" s="1"/>
  <c r="S3088" i="5"/>
  <c r="T3088" i="5" s="1"/>
  <c r="U3088" i="5" s="1"/>
  <c r="S3087" i="5"/>
  <c r="T3087" i="5" s="1"/>
  <c r="U3087" i="5" s="1"/>
  <c r="S2980" i="5"/>
  <c r="S3001" i="5"/>
  <c r="T3001" i="5" s="1"/>
  <c r="U3001" i="5" s="1"/>
  <c r="S2890" i="5"/>
  <c r="S2947" i="5"/>
  <c r="S2930" i="5"/>
  <c r="T2930" i="5" s="1"/>
  <c r="U2930" i="5" s="1"/>
  <c r="S2885" i="5"/>
  <c r="S3035" i="5"/>
  <c r="T3035" i="5" s="1"/>
  <c r="U3035" i="5" s="1"/>
  <c r="S2861" i="5"/>
  <c r="S2836" i="5"/>
  <c r="S2876" i="5"/>
  <c r="T2876" i="5" s="1"/>
  <c r="U2876" i="5" s="1"/>
  <c r="S2787" i="5"/>
  <c r="T2787" i="5" s="1"/>
  <c r="U2787" i="5" s="1"/>
  <c r="S2854" i="5"/>
  <c r="T2854" i="5" s="1"/>
  <c r="U2854" i="5" s="1"/>
  <c r="S2850" i="5"/>
  <c r="T2850" i="5" s="1"/>
  <c r="U2850" i="5" s="1"/>
  <c r="S2761" i="5"/>
  <c r="T2761" i="5" s="1"/>
  <c r="U2761" i="5" s="1"/>
  <c r="S2651" i="5"/>
  <c r="T2651" i="5" s="1"/>
  <c r="S2680" i="5"/>
  <c r="S2718" i="5"/>
  <c r="S2629" i="5"/>
  <c r="S2625" i="5"/>
  <c r="T2625" i="5" s="1"/>
  <c r="U2625" i="5" s="1"/>
  <c r="S2598" i="5"/>
  <c r="T2598" i="5" s="1"/>
  <c r="U2598" i="5" s="1"/>
  <c r="S2538" i="5"/>
  <c r="S2485" i="5"/>
  <c r="T2485" i="5" s="1"/>
  <c r="U2485" i="5" s="1"/>
  <c r="S2559" i="5"/>
  <c r="T2559" i="5" s="1"/>
  <c r="U2559" i="5" s="1"/>
  <c r="S2524" i="5"/>
  <c r="T2524" i="5" s="1"/>
  <c r="U2524" i="5" s="1"/>
  <c r="S2348" i="5"/>
  <c r="S2419" i="5"/>
  <c r="T2419" i="5" s="1"/>
  <c r="S2139" i="5"/>
  <c r="T2139" i="5" s="1"/>
  <c r="S1648" i="5"/>
  <c r="S3438" i="5"/>
  <c r="T3438" i="5" s="1"/>
  <c r="U3438" i="5" s="1"/>
  <c r="S3453" i="5"/>
  <c r="S3420" i="5"/>
  <c r="T3420" i="5" s="1"/>
  <c r="U3420" i="5" s="1"/>
  <c r="S3321" i="5"/>
  <c r="T3321" i="5" s="1"/>
  <c r="U3321" i="5" s="1"/>
  <c r="S3304" i="5"/>
  <c r="S3197" i="5"/>
  <c r="T3197" i="5" s="1"/>
  <c r="U3197" i="5" s="1"/>
  <c r="S3289" i="5"/>
  <c r="T3289" i="5" s="1"/>
  <c r="S3198" i="5"/>
  <c r="T3198" i="5" s="1"/>
  <c r="U3198" i="5" s="1"/>
  <c r="S3303" i="5"/>
  <c r="T3303" i="5" s="1"/>
  <c r="S3100" i="5"/>
  <c r="S3122" i="5"/>
  <c r="S3072" i="5"/>
  <c r="S2971" i="5"/>
  <c r="S3057" i="5"/>
  <c r="S2996" i="5"/>
  <c r="T2996" i="5" s="1"/>
  <c r="U2996" i="5" s="1"/>
  <c r="S3050" i="5"/>
  <c r="T3050" i="5" s="1"/>
  <c r="S3043" i="5"/>
  <c r="S3017" i="5"/>
  <c r="T3017" i="5" s="1"/>
  <c r="U3017" i="5" s="1"/>
  <c r="S2948" i="5"/>
  <c r="S2945" i="5"/>
  <c r="S2949" i="5"/>
  <c r="S2920" i="5"/>
  <c r="T2920" i="5" s="1"/>
  <c r="U2920" i="5" s="1"/>
  <c r="S2834" i="5"/>
  <c r="S2960" i="5"/>
  <c r="S2839" i="5"/>
  <c r="T2839" i="5" s="1"/>
  <c r="U2839" i="5" s="1"/>
  <c r="S2819" i="5"/>
  <c r="S2865" i="5"/>
  <c r="S2794" i="5"/>
  <c r="T2794" i="5" s="1"/>
  <c r="U2794" i="5" s="1"/>
  <c r="S2678" i="5"/>
  <c r="S2610" i="5"/>
  <c r="T2610" i="5" s="1"/>
  <c r="S2539" i="5"/>
  <c r="T2539" i="5" s="1"/>
  <c r="U2539" i="5" s="1"/>
  <c r="S2461" i="5"/>
  <c r="T2461" i="5" s="1"/>
  <c r="U2461" i="5" s="1"/>
  <c r="S2471" i="5"/>
  <c r="S2487" i="5"/>
  <c r="S2134" i="5"/>
  <c r="S1712" i="5"/>
  <c r="S1673" i="5"/>
  <c r="S1728" i="5"/>
  <c r="S845" i="5"/>
  <c r="S3201" i="5"/>
  <c r="T3201" i="5" s="1"/>
  <c r="U3201" i="5" s="1"/>
  <c r="S3236" i="5"/>
  <c r="S2994" i="5"/>
  <c r="T2994" i="5" s="1"/>
  <c r="U2994" i="5" s="1"/>
  <c r="S3068" i="5"/>
  <c r="T3068" i="5" s="1"/>
  <c r="S3081" i="5"/>
  <c r="T3081" i="5" s="1"/>
  <c r="U3081" i="5" s="1"/>
  <c r="S2965" i="5"/>
  <c r="S2859" i="5"/>
  <c r="T2859" i="5" s="1"/>
  <c r="U2859" i="5" s="1"/>
  <c r="S2793" i="5"/>
  <c r="S2698" i="5"/>
  <c r="S2551" i="5"/>
  <c r="S2394" i="5"/>
  <c r="S2427" i="5"/>
  <c r="T2427" i="5" s="1"/>
  <c r="U2427" i="5" s="1"/>
  <c r="S2317" i="5"/>
  <c r="T2317" i="5" s="1"/>
  <c r="U2317" i="5" s="1"/>
  <c r="AA2317" i="5" s="1"/>
  <c r="S1691" i="5"/>
  <c r="S3187" i="5"/>
  <c r="T3187" i="5" s="1"/>
  <c r="U3187" i="5" s="1"/>
  <c r="S3222" i="5"/>
  <c r="T3222" i="5" s="1"/>
  <c r="U3222" i="5" s="1"/>
  <c r="S3149" i="5"/>
  <c r="T3149" i="5" s="1"/>
  <c r="U3149" i="5" s="1"/>
  <c r="S3092" i="5"/>
  <c r="T3092" i="5" s="1"/>
  <c r="U3092" i="5" s="1"/>
  <c r="AA3092" i="5" s="1"/>
  <c r="S2939" i="5"/>
  <c r="T2939" i="5" s="1"/>
  <c r="U2939" i="5" s="1"/>
  <c r="S2845" i="5"/>
  <c r="S2863" i="5"/>
  <c r="S2455" i="5"/>
  <c r="S2478" i="5"/>
  <c r="S2053" i="5"/>
  <c r="T2053" i="5" s="1"/>
  <c r="U2053" i="5" s="1"/>
  <c r="S1898" i="5"/>
  <c r="T1898" i="5" s="1"/>
  <c r="U1898" i="5" s="1"/>
  <c r="S3108" i="5"/>
  <c r="S3112" i="5"/>
  <c r="T3112" i="5" s="1"/>
  <c r="U3112" i="5" s="1"/>
  <c r="S3101" i="5"/>
  <c r="T3101" i="5" s="1"/>
  <c r="S2889" i="5"/>
  <c r="S2942" i="5"/>
  <c r="S2605" i="5"/>
  <c r="T2605" i="5" s="1"/>
  <c r="U2605" i="5" s="1"/>
  <c r="S1888" i="5"/>
  <c r="T1888" i="5" s="1"/>
  <c r="S1195" i="5"/>
  <c r="S3456" i="5"/>
  <c r="T3456" i="5" s="1"/>
  <c r="U3456" i="5" s="1"/>
  <c r="S3422" i="5"/>
  <c r="S3414" i="5"/>
  <c r="T3414" i="5" s="1"/>
  <c r="U3414" i="5" s="1"/>
  <c r="S3401" i="5"/>
  <c r="T3401" i="5" s="1"/>
  <c r="U3401" i="5" s="1"/>
  <c r="AA3401" i="5" s="1"/>
  <c r="S3339" i="5"/>
  <c r="T3339" i="5" s="1"/>
  <c r="U3339" i="5" s="1"/>
  <c r="S3367" i="5"/>
  <c r="T3367" i="5" s="1"/>
  <c r="U3367" i="5" s="1"/>
  <c r="S3334" i="5"/>
  <c r="T3334" i="5" s="1"/>
  <c r="U3334" i="5" s="1"/>
  <c r="S3297" i="5"/>
  <c r="T3297" i="5" s="1"/>
  <c r="S3332" i="5"/>
  <c r="T3332" i="5" s="1"/>
  <c r="U3332" i="5" s="1"/>
  <c r="S3185" i="5"/>
  <c r="T3185" i="5" s="1"/>
  <c r="U3185" i="5" s="1"/>
  <c r="S3295" i="5"/>
  <c r="T3295" i="5" s="1"/>
  <c r="S3264" i="5"/>
  <c r="T3264" i="5" s="1"/>
  <c r="S3254" i="5"/>
  <c r="T3254" i="5" s="1"/>
  <c r="U3254" i="5" s="1"/>
  <c r="S3146" i="5"/>
  <c r="S3162" i="5"/>
  <c r="T3162" i="5" s="1"/>
  <c r="U3162" i="5" s="1"/>
  <c r="S3061" i="5"/>
  <c r="T3061" i="5" s="1"/>
  <c r="U3061" i="5" s="1"/>
  <c r="S3126" i="5"/>
  <c r="S3020" i="5"/>
  <c r="T3020" i="5" s="1"/>
  <c r="U3020" i="5" s="1"/>
  <c r="S3006" i="5"/>
  <c r="T3006" i="5" s="1"/>
  <c r="U3006" i="5" s="1"/>
  <c r="AA3006" i="5" s="1"/>
  <c r="S2972" i="5"/>
  <c r="S3024" i="5"/>
  <c r="S3000" i="5"/>
  <c r="T3000" i="5" s="1"/>
  <c r="U3000" i="5" s="1"/>
  <c r="S2988" i="5"/>
  <c r="S2968" i="5"/>
  <c r="S2914" i="5"/>
  <c r="T2914" i="5" s="1"/>
  <c r="U2914" i="5" s="1"/>
  <c r="S2935" i="5"/>
  <c r="T2935" i="5" s="1"/>
  <c r="S2936" i="5"/>
  <c r="T2936" i="5" s="1"/>
  <c r="U2936" i="5" s="1"/>
  <c r="AA2936" i="5" s="1"/>
  <c r="S2967" i="5"/>
  <c r="T2967" i="5" s="1"/>
  <c r="S2941" i="5"/>
  <c r="S2818" i="5"/>
  <c r="T2818" i="5" s="1"/>
  <c r="U2818" i="5" s="1"/>
  <c r="S2858" i="5"/>
  <c r="T2858" i="5" s="1"/>
  <c r="U2858" i="5" s="1"/>
  <c r="S2814" i="5"/>
  <c r="T2814" i="5" s="1"/>
  <c r="U2814" i="5" s="1"/>
  <c r="S2867" i="5"/>
  <c r="S2833" i="5"/>
  <c r="T2833" i="5" s="1"/>
  <c r="U2833" i="5" s="1"/>
  <c r="S2707" i="5"/>
  <c r="S2667" i="5"/>
  <c r="T2667" i="5" s="1"/>
  <c r="S2652" i="5"/>
  <c r="T2652" i="5" s="1"/>
  <c r="U2652" i="5" s="1"/>
  <c r="S2634" i="5"/>
  <c r="S2584" i="5"/>
  <c r="T2584" i="5" s="1"/>
  <c r="U2584" i="5" s="1"/>
  <c r="S2700" i="5"/>
  <c r="T2700" i="5" s="1"/>
  <c r="U2700" i="5" s="1"/>
  <c r="S2631" i="5"/>
  <c r="S2713" i="5"/>
  <c r="T2713" i="5" s="1"/>
  <c r="U2713" i="5" s="1"/>
  <c r="S2570" i="5"/>
  <c r="S2494" i="5"/>
  <c r="T2494" i="5" s="1"/>
  <c r="U2494" i="5" s="1"/>
  <c r="S2477" i="5"/>
  <c r="S2523" i="5"/>
  <c r="T2523" i="5" s="1"/>
  <c r="U2523" i="5" s="1"/>
  <c r="S2526" i="5"/>
  <c r="S2490" i="5"/>
  <c r="S2370" i="5"/>
  <c r="S2363" i="5"/>
  <c r="S2406" i="5"/>
  <c r="T2406" i="5" s="1"/>
  <c r="U2406" i="5" s="1"/>
  <c r="S2321" i="5"/>
  <c r="T2321" i="5" s="1"/>
  <c r="U2321" i="5" s="1"/>
  <c r="S2224" i="5"/>
  <c r="S1680" i="5"/>
  <c r="T1680" i="5" s="1"/>
  <c r="U1680" i="5" s="1"/>
  <c r="S3051" i="5"/>
  <c r="T3051" i="5" s="1"/>
  <c r="U3051" i="5" s="1"/>
  <c r="S2957" i="5"/>
  <c r="T2957" i="5" s="1"/>
  <c r="U2957" i="5" s="1"/>
  <c r="S2958" i="5"/>
  <c r="T2958" i="5" s="1"/>
  <c r="U2958" i="5" s="1"/>
  <c r="S2999" i="5"/>
  <c r="S2884" i="5"/>
  <c r="S2881" i="5"/>
  <c r="S2872" i="5"/>
  <c r="S2878" i="5"/>
  <c r="S2744" i="5"/>
  <c r="T2744" i="5" s="1"/>
  <c r="U2744" i="5" s="1"/>
  <c r="S2520" i="5"/>
  <c r="T2520" i="5" s="1"/>
  <c r="U2520" i="5" s="1"/>
  <c r="AA2520" i="5" s="1"/>
  <c r="S2479" i="5"/>
  <c r="S2572" i="5"/>
  <c r="T2572" i="5" s="1"/>
  <c r="U2572" i="5" s="1"/>
  <c r="S2367" i="5"/>
  <c r="T2367" i="5" s="1"/>
  <c r="S2360" i="5"/>
  <c r="T2360" i="5" s="1"/>
  <c r="U2360" i="5" s="1"/>
  <c r="S1674" i="5"/>
  <c r="T1674" i="5" s="1"/>
  <c r="S3448" i="5"/>
  <c r="T3448" i="5" s="1"/>
  <c r="U3448" i="5" s="1"/>
  <c r="S3369" i="5"/>
  <c r="S3365" i="5"/>
  <c r="S3461" i="5"/>
  <c r="T3461" i="5" s="1"/>
  <c r="U3461" i="5" s="1"/>
  <c r="S3415" i="5"/>
  <c r="S3333" i="5"/>
  <c r="T3333" i="5" s="1"/>
  <c r="U3333" i="5" s="1"/>
  <c r="S3344" i="5"/>
  <c r="T3344" i="5" s="1"/>
  <c r="U3344" i="5" s="1"/>
  <c r="S3361" i="5"/>
  <c r="T3361" i="5" s="1"/>
  <c r="U3361" i="5" s="1"/>
  <c r="S3290" i="5"/>
  <c r="T3290" i="5" s="1"/>
  <c r="U3290" i="5" s="1"/>
  <c r="X3213" i="5"/>
  <c r="S3238" i="5"/>
  <c r="S3180" i="5"/>
  <c r="T3180" i="5" s="1"/>
  <c r="U3180" i="5" s="1"/>
  <c r="S3104" i="5"/>
  <c r="T3104" i="5" s="1"/>
  <c r="S3233" i="5"/>
  <c r="S3044" i="5"/>
  <c r="S3032" i="5"/>
  <c r="T3032" i="5" s="1"/>
  <c r="U3032" i="5" s="1"/>
  <c r="S3003" i="5"/>
  <c r="S2990" i="5"/>
  <c r="T2990" i="5" s="1"/>
  <c r="U2990" i="5" s="1"/>
  <c r="S3022" i="5"/>
  <c r="T3022" i="5" s="1"/>
  <c r="U3022" i="5" s="1"/>
  <c r="S2961" i="5"/>
  <c r="S2879" i="5"/>
  <c r="T2879" i="5" s="1"/>
  <c r="U2879" i="5" s="1"/>
  <c r="S2905" i="5"/>
  <c r="T2905" i="5" s="1"/>
  <c r="U2905" i="5" s="1"/>
  <c r="S2934" i="5"/>
  <c r="T2934" i="5" s="1"/>
  <c r="U2934" i="5" s="1"/>
  <c r="S2913" i="5"/>
  <c r="S2877" i="5"/>
  <c r="S2886" i="5"/>
  <c r="S2829" i="5"/>
  <c r="S2848" i="5"/>
  <c r="S2820" i="5"/>
  <c r="S2613" i="5"/>
  <c r="T2613" i="5" s="1"/>
  <c r="U2613" i="5" s="1"/>
  <c r="S2672" i="5"/>
  <c r="T2672" i="5" s="1"/>
  <c r="U2672" i="5" s="1"/>
  <c r="S2689" i="5"/>
  <c r="S2547" i="5"/>
  <c r="T2547" i="5" s="1"/>
  <c r="U2547" i="5" s="1"/>
  <c r="AA2547" i="5" s="1"/>
  <c r="S2511" i="5"/>
  <c r="T2511" i="5" s="1"/>
  <c r="U2511" i="5" s="1"/>
  <c r="S2475" i="5"/>
  <c r="T2475" i="5" s="1"/>
  <c r="U2475" i="5" s="1"/>
  <c r="S2583" i="5"/>
  <c r="S2519" i="5"/>
  <c r="T2519" i="5" s="1"/>
  <c r="U2519" i="5" s="1"/>
  <c r="S2483" i="5"/>
  <c r="S2514" i="5"/>
  <c r="X2576" i="5"/>
  <c r="S2525" i="5"/>
  <c r="S2489" i="5"/>
  <c r="T2489" i="5" s="1"/>
  <c r="U2489" i="5" s="1"/>
  <c r="S2422" i="5"/>
  <c r="T2422" i="5" s="1"/>
  <c r="U2422" i="5" s="1"/>
  <c r="S2399" i="5"/>
  <c r="S2357" i="5"/>
  <c r="T2357" i="5" s="1"/>
  <c r="U2357" i="5" s="1"/>
  <c r="S2271" i="5"/>
  <c r="T2271" i="5" s="1"/>
  <c r="U2271" i="5" s="1"/>
  <c r="S2240" i="5"/>
  <c r="T2240" i="5" s="1"/>
  <c r="U2240" i="5" s="1"/>
  <c r="S2284" i="5"/>
  <c r="T2284" i="5" s="1"/>
  <c r="U2284" i="5" s="1"/>
  <c r="S2301" i="5"/>
  <c r="T2301" i="5" s="1"/>
  <c r="U2301" i="5" s="1"/>
  <c r="S2159" i="5"/>
  <c r="S2226" i="5"/>
  <c r="S2326" i="5"/>
  <c r="T2326" i="5" s="1"/>
  <c r="U2326" i="5" s="1"/>
  <c r="S2208" i="5"/>
  <c r="T2208" i="5" s="1"/>
  <c r="S2138" i="5"/>
  <c r="S2041" i="5"/>
  <c r="T2041" i="5" s="1"/>
  <c r="S2008" i="5"/>
  <c r="S2112" i="5"/>
  <c r="T2112" i="5" s="1"/>
  <c r="U2112" i="5" s="1"/>
  <c r="S2014" i="5"/>
  <c r="S2099" i="5"/>
  <c r="T2099" i="5" s="1"/>
  <c r="U2099" i="5" s="1"/>
  <c r="S2158" i="5"/>
  <c r="T2158" i="5" s="1"/>
  <c r="U2158" i="5" s="1"/>
  <c r="S2124" i="5"/>
  <c r="T2124" i="5" s="1"/>
  <c r="U2124" i="5" s="1"/>
  <c r="S2090" i="5"/>
  <c r="S1986" i="5"/>
  <c r="S1996" i="5"/>
  <c r="T1996" i="5" s="1"/>
  <c r="U1996" i="5" s="1"/>
  <c r="S1908" i="5"/>
  <c r="S1892" i="5"/>
  <c r="T1892" i="5" s="1"/>
  <c r="U1892" i="5" s="1"/>
  <c r="S1815" i="5"/>
  <c r="T1815" i="5" s="1"/>
  <c r="U1815" i="5" s="1"/>
  <c r="S1838" i="5"/>
  <c r="S1868" i="5"/>
  <c r="T1868" i="5" s="1"/>
  <c r="U1868" i="5" s="1"/>
  <c r="S1639" i="5"/>
  <c r="S1672" i="5"/>
  <c r="T1672" i="5" s="1"/>
  <c r="U1672" i="5" s="1"/>
  <c r="S1559" i="5"/>
  <c r="S1685" i="5"/>
  <c r="T1685" i="5" s="1"/>
  <c r="U1685" i="5" s="1"/>
  <c r="S1716" i="5"/>
  <c r="S1561" i="5"/>
  <c r="S1731" i="5"/>
  <c r="S1539" i="5"/>
  <c r="S1417" i="5"/>
  <c r="T1417" i="5" s="1"/>
  <c r="U1417" i="5" s="1"/>
  <c r="S1470" i="5"/>
  <c r="T1470" i="5" s="1"/>
  <c r="U1470" i="5" s="1"/>
  <c r="S1326" i="5"/>
  <c r="S1345" i="5"/>
  <c r="T1345" i="5" s="1"/>
  <c r="U1345" i="5" s="1"/>
  <c r="S1321" i="5"/>
  <c r="T1321" i="5" s="1"/>
  <c r="U1321" i="5" s="1"/>
  <c r="S1301" i="5"/>
  <c r="T1301" i="5" s="1"/>
  <c r="U1301" i="5" s="1"/>
  <c r="S1192" i="5"/>
  <c r="S1156" i="5"/>
  <c r="T1156" i="5" s="1"/>
  <c r="U1156" i="5" s="1"/>
  <c r="S1120" i="5"/>
  <c r="S817" i="5"/>
  <c r="S796" i="5"/>
  <c r="T796" i="5" s="1"/>
  <c r="U796" i="5" s="1"/>
  <c r="S888" i="5"/>
  <c r="S950" i="5"/>
  <c r="S574" i="5"/>
  <c r="T574" i="5" s="1"/>
  <c r="U574" i="5" s="1"/>
  <c r="S659" i="5"/>
  <c r="S647" i="5"/>
  <c r="T647" i="5" s="1"/>
  <c r="U647" i="5" s="1"/>
  <c r="S631" i="5"/>
  <c r="T631" i="5" s="1"/>
  <c r="S454" i="5"/>
  <c r="T454" i="5" s="1"/>
  <c r="U454" i="5" s="1"/>
  <c r="S203" i="5"/>
  <c r="S95" i="5"/>
  <c r="S161" i="5"/>
  <c r="S2283" i="5"/>
  <c r="S2154" i="5"/>
  <c r="S2299" i="5"/>
  <c r="S2265" i="5"/>
  <c r="T2265" i="5" s="1"/>
  <c r="U2265" i="5" s="1"/>
  <c r="S2156" i="5"/>
  <c r="T2156" i="5" s="1"/>
  <c r="U2156" i="5" s="1"/>
  <c r="S2339" i="5"/>
  <c r="S2330" i="5"/>
  <c r="T2330" i="5" s="1"/>
  <c r="U2330" i="5" s="1"/>
  <c r="AA2330" i="5" s="1"/>
  <c r="S2349" i="5"/>
  <c r="S2049" i="5"/>
  <c r="T2049" i="5" s="1"/>
  <c r="U2049" i="5" s="1"/>
  <c r="S2083" i="5"/>
  <c r="S2149" i="5"/>
  <c r="T2149" i="5" s="1"/>
  <c r="U2149" i="5" s="1"/>
  <c r="S2058" i="5"/>
  <c r="S2076" i="5"/>
  <c r="S2101" i="5"/>
  <c r="S2103" i="5"/>
  <c r="S1905" i="5"/>
  <c r="T1905" i="5" s="1"/>
  <c r="U1905" i="5" s="1"/>
  <c r="S2128" i="5"/>
  <c r="T2128" i="5" s="1"/>
  <c r="U2128" i="5" s="1"/>
  <c r="S2063" i="5"/>
  <c r="S2132" i="5"/>
  <c r="T2132" i="5" s="1"/>
  <c r="U2132" i="5" s="1"/>
  <c r="S1841" i="5"/>
  <c r="T1841" i="5" s="1"/>
  <c r="U1841" i="5" s="1"/>
  <c r="S1914" i="5"/>
  <c r="S1738" i="5"/>
  <c r="S1856" i="5"/>
  <c r="T1856" i="5" s="1"/>
  <c r="S1883" i="5"/>
  <c r="S1893" i="5"/>
  <c r="S1713" i="5"/>
  <c r="S1653" i="5"/>
  <c r="S1705" i="5"/>
  <c r="S1558" i="5"/>
  <c r="T1558" i="5" s="1"/>
  <c r="U1558" i="5" s="1"/>
  <c r="S1567" i="5"/>
  <c r="S1684" i="5"/>
  <c r="T1684" i="5" s="1"/>
  <c r="U1684" i="5" s="1"/>
  <c r="S1422" i="5"/>
  <c r="T1422" i="5" s="1"/>
  <c r="S1498" i="5"/>
  <c r="T1498" i="5" s="1"/>
  <c r="U1498" i="5" s="1"/>
  <c r="S1466" i="5"/>
  <c r="T1466" i="5" s="1"/>
  <c r="U1466" i="5" s="1"/>
  <c r="S1457" i="5"/>
  <c r="S1245" i="5"/>
  <c r="S1337" i="5"/>
  <c r="S1313" i="5"/>
  <c r="T1313" i="5" s="1"/>
  <c r="U1313" i="5" s="1"/>
  <c r="S1189" i="5"/>
  <c r="S1153" i="5"/>
  <c r="T1153" i="5" s="1"/>
  <c r="U1153" i="5" s="1"/>
  <c r="S1117" i="5"/>
  <c r="T1117" i="5" s="1"/>
  <c r="U1117" i="5" s="1"/>
  <c r="S1235" i="5"/>
  <c r="S581" i="5"/>
  <c r="T581" i="5" s="1"/>
  <c r="U581" i="5" s="1"/>
  <c r="S535" i="5"/>
  <c r="T535" i="5" s="1"/>
  <c r="U535" i="5" s="1"/>
  <c r="S517" i="5"/>
  <c r="T517" i="5" s="1"/>
  <c r="U517" i="5" s="1"/>
  <c r="AA517" i="5" s="1"/>
  <c r="S580" i="5"/>
  <c r="AA492" i="5"/>
  <c r="X492" i="5"/>
  <c r="S276" i="5"/>
  <c r="S278" i="5"/>
  <c r="T278" i="5" s="1"/>
  <c r="U278" i="5" s="1"/>
  <c r="S2268" i="5"/>
  <c r="T2268" i="5" s="1"/>
  <c r="S2142" i="5"/>
  <c r="T2142" i="5" s="1"/>
  <c r="U2142" i="5" s="1"/>
  <c r="AA2142" i="5" s="1"/>
  <c r="S2153" i="5"/>
  <c r="S2098" i="5"/>
  <c r="S2104" i="5"/>
  <c r="T2104" i="5" s="1"/>
  <c r="U2104" i="5" s="1"/>
  <c r="AA2104" i="5" s="1"/>
  <c r="S2127" i="5"/>
  <c r="T2127" i="5" s="1"/>
  <c r="U2127" i="5" s="1"/>
  <c r="S2093" i="5"/>
  <c r="S2018" i="5"/>
  <c r="T2018" i="5" s="1"/>
  <c r="U2018" i="5" s="1"/>
  <c r="S2161" i="5"/>
  <c r="T2161" i="5" s="1"/>
  <c r="U2161" i="5" s="1"/>
  <c r="S2088" i="5"/>
  <c r="S1882" i="5"/>
  <c r="S1859" i="5"/>
  <c r="T1859" i="5" s="1"/>
  <c r="U1859" i="5" s="1"/>
  <c r="S1866" i="5"/>
  <c r="S1807" i="5"/>
  <c r="T1807" i="5" s="1"/>
  <c r="U1807" i="5" s="1"/>
  <c r="S1844" i="5"/>
  <c r="T1844" i="5" s="1"/>
  <c r="U1844" i="5" s="1"/>
  <c r="S1896" i="5"/>
  <c r="S1902" i="5"/>
  <c r="T1902" i="5" s="1"/>
  <c r="U1902" i="5" s="1"/>
  <c r="S1743" i="5"/>
  <c r="T1743" i="5" s="1"/>
  <c r="U1743" i="5" s="1"/>
  <c r="S1706" i="5"/>
  <c r="T1706" i="5" s="1"/>
  <c r="U1706" i="5" s="1"/>
  <c r="S1688" i="5"/>
  <c r="T1688" i="5" s="1"/>
  <c r="U1688" i="5" s="1"/>
  <c r="S1553" i="5"/>
  <c r="T1553" i="5" s="1"/>
  <c r="S1703" i="5"/>
  <c r="S1637" i="5"/>
  <c r="S1555" i="5"/>
  <c r="S1662" i="5"/>
  <c r="S1570" i="5"/>
  <c r="S1484" i="5"/>
  <c r="T1484" i="5" s="1"/>
  <c r="U1484" i="5" s="1"/>
  <c r="AA1484" i="5" s="1"/>
  <c r="S1495" i="5"/>
  <c r="S1493" i="5"/>
  <c r="T1493" i="5" s="1"/>
  <c r="U1493" i="5" s="1"/>
  <c r="S1496" i="5"/>
  <c r="T1496" i="5" s="1"/>
  <c r="U1496" i="5" s="1"/>
  <c r="S1497" i="5"/>
  <c r="T1497" i="5" s="1"/>
  <c r="U1497" i="5" s="1"/>
  <c r="S1342" i="5"/>
  <c r="S1334" i="5"/>
  <c r="S1318" i="5"/>
  <c r="S1310" i="5"/>
  <c r="S1232" i="5"/>
  <c r="T1232" i="5" s="1"/>
  <c r="U1232" i="5" s="1"/>
  <c r="S1287" i="5"/>
  <c r="S1212" i="5"/>
  <c r="T1212" i="5" s="1"/>
  <c r="U1212" i="5" s="1"/>
  <c r="AA1212" i="5" s="1"/>
  <c r="S1335" i="5"/>
  <c r="T1335" i="5" s="1"/>
  <c r="U1335" i="5" s="1"/>
  <c r="S1311" i="5"/>
  <c r="S1272" i="5"/>
  <c r="T1272" i="5" s="1"/>
  <c r="U1272" i="5" s="1"/>
  <c r="S1186" i="5"/>
  <c r="T1186" i="5" s="1"/>
  <c r="U1186" i="5" s="1"/>
  <c r="S1150" i="5"/>
  <c r="S1114" i="5"/>
  <c r="S899" i="5"/>
  <c r="S969" i="5"/>
  <c r="S1060" i="5"/>
  <c r="S809" i="5"/>
  <c r="S587" i="5"/>
  <c r="S549" i="5"/>
  <c r="T549" i="5" s="1"/>
  <c r="U549" i="5" s="1"/>
  <c r="S617" i="5"/>
  <c r="T617" i="5" s="1"/>
  <c r="U617" i="5" s="1"/>
  <c r="AA617" i="5" s="1"/>
  <c r="S561" i="5"/>
  <c r="S317" i="5"/>
  <c r="T317" i="5" s="1"/>
  <c r="U317" i="5" s="1"/>
  <c r="S178" i="5"/>
  <c r="T178" i="5" s="1"/>
  <c r="U178" i="5" s="1"/>
  <c r="S458" i="5"/>
  <c r="T458" i="5" s="1"/>
  <c r="U458" i="5" s="1"/>
  <c r="S431" i="5"/>
  <c r="S2278" i="5"/>
  <c r="T2278" i="5" s="1"/>
  <c r="U2278" i="5" s="1"/>
  <c r="S2327" i="5"/>
  <c r="S2316" i="5"/>
  <c r="S2150" i="5"/>
  <c r="T2150" i="5" s="1"/>
  <c r="U2150" i="5" s="1"/>
  <c r="S2282" i="5"/>
  <c r="T2282" i="5" s="1"/>
  <c r="S2102" i="5"/>
  <c r="T2102" i="5" s="1"/>
  <c r="U2102" i="5" s="1"/>
  <c r="S2002" i="5"/>
  <c r="S2097" i="5"/>
  <c r="S2143" i="5"/>
  <c r="T2143" i="5" s="1"/>
  <c r="U2143" i="5" s="1"/>
  <c r="S2113" i="5"/>
  <c r="T2113" i="5" s="1"/>
  <c r="U2113" i="5" s="1"/>
  <c r="S2077" i="5"/>
  <c r="T2077" i="5" s="1"/>
  <c r="U2077" i="5" s="1"/>
  <c r="S1849" i="5"/>
  <c r="T1849" i="5" s="1"/>
  <c r="U1849" i="5" s="1"/>
  <c r="S1884" i="5"/>
  <c r="T1884" i="5" s="1"/>
  <c r="U1884" i="5" s="1"/>
  <c r="S1734" i="5"/>
  <c r="S1732" i="5"/>
  <c r="S1894" i="5"/>
  <c r="T1894" i="5" s="1"/>
  <c r="U1894" i="5" s="1"/>
  <c r="S1729" i="5"/>
  <c r="S1861" i="5"/>
  <c r="T1861" i="5" s="1"/>
  <c r="U1861" i="5" s="1"/>
  <c r="S1782" i="5"/>
  <c r="T1782" i="5" s="1"/>
  <c r="U1782" i="5" s="1"/>
  <c r="AA1782" i="5" s="1"/>
  <c r="S1836" i="5"/>
  <c r="S1891" i="5"/>
  <c r="T1891" i="5" s="1"/>
  <c r="U1891" i="5" s="1"/>
  <c r="S1857" i="5"/>
  <c r="T1857" i="5" s="1"/>
  <c r="U1857" i="5" s="1"/>
  <c r="S1797" i="5"/>
  <c r="T1797" i="5" s="1"/>
  <c r="U1797" i="5" s="1"/>
  <c r="S1724" i="5"/>
  <c r="S1689" i="5"/>
  <c r="T1689" i="5" s="1"/>
  <c r="U1689" i="5" s="1"/>
  <c r="S1700" i="5"/>
  <c r="S1481" i="5"/>
  <c r="S1490" i="5"/>
  <c r="T1490" i="5" s="1"/>
  <c r="U1490" i="5" s="1"/>
  <c r="S1294" i="5"/>
  <c r="S1297" i="5"/>
  <c r="T1297" i="5" s="1"/>
  <c r="U1297" i="5" s="1"/>
  <c r="S1215" i="5"/>
  <c r="T1215" i="5" s="1"/>
  <c r="S1327" i="5"/>
  <c r="S1303" i="5"/>
  <c r="T1303" i="5" s="1"/>
  <c r="U1303" i="5" s="1"/>
  <c r="S1253" i="5"/>
  <c r="T1253" i="5" s="1"/>
  <c r="U1253" i="5" s="1"/>
  <c r="S1183" i="5"/>
  <c r="T1183" i="5" s="1"/>
  <c r="U1183" i="5" s="1"/>
  <c r="S1147" i="5"/>
  <c r="S1111" i="5"/>
  <c r="S1217" i="5"/>
  <c r="S1057" i="5"/>
  <c r="S710" i="5"/>
  <c r="S348" i="5"/>
  <c r="S2302" i="5"/>
  <c r="S2329" i="5"/>
  <c r="T2329" i="5" s="1"/>
  <c r="U2329" i="5" s="1"/>
  <c r="S2253" i="5"/>
  <c r="S2147" i="5"/>
  <c r="T2147" i="5" s="1"/>
  <c r="U2147" i="5" s="1"/>
  <c r="S2117" i="5"/>
  <c r="T2117" i="5" s="1"/>
  <c r="U2117" i="5" s="1"/>
  <c r="S1999" i="5"/>
  <c r="T1999" i="5" s="1"/>
  <c r="U1999" i="5" s="1"/>
  <c r="S2064" i="5"/>
  <c r="T2064" i="5" s="1"/>
  <c r="U2064" i="5" s="1"/>
  <c r="AA2064" i="5" s="1"/>
  <c r="S2123" i="5"/>
  <c r="T2123" i="5" s="1"/>
  <c r="U2123" i="5" s="1"/>
  <c r="S1970" i="5"/>
  <c r="S2042" i="5"/>
  <c r="S2120" i="5"/>
  <c r="S2122" i="5"/>
  <c r="S1916" i="5"/>
  <c r="T1916" i="5" s="1"/>
  <c r="U1916" i="5" s="1"/>
  <c r="S2130" i="5"/>
  <c r="T2130" i="5" s="1"/>
  <c r="U2130" i="5" s="1"/>
  <c r="S1862" i="5"/>
  <c r="S1794" i="5"/>
  <c r="T1794" i="5" s="1"/>
  <c r="S1907" i="5"/>
  <c r="T1907" i="5" s="1"/>
  <c r="U1907" i="5" s="1"/>
  <c r="S1803" i="5"/>
  <c r="T1803" i="5" s="1"/>
  <c r="U1803" i="5" s="1"/>
  <c r="S1751" i="5"/>
  <c r="T1751" i="5" s="1"/>
  <c r="U1751" i="5" s="1"/>
  <c r="S1835" i="5"/>
  <c r="T1835" i="5" s="1"/>
  <c r="U1835" i="5" s="1"/>
  <c r="S1913" i="5"/>
  <c r="S1781" i="5"/>
  <c r="S1799" i="5"/>
  <c r="T1799" i="5" s="1"/>
  <c r="S1727" i="5"/>
  <c r="S1699" i="5"/>
  <c r="T1699" i="5" s="1"/>
  <c r="U1699" i="5" s="1"/>
  <c r="S1676" i="5"/>
  <c r="T1676" i="5" s="1"/>
  <c r="U1676" i="5" s="1"/>
  <c r="S1696" i="5"/>
  <c r="S1601" i="5"/>
  <c r="T1601" i="5" s="1"/>
  <c r="U1601" i="5" s="1"/>
  <c r="S1707" i="5"/>
  <c r="T1707" i="5" s="1"/>
  <c r="U1707" i="5" s="1"/>
  <c r="S1682" i="5"/>
  <c r="S1549" i="5"/>
  <c r="S1711" i="5"/>
  <c r="T1711" i="5" s="1"/>
  <c r="U1711" i="5" s="1"/>
  <c r="S1630" i="5"/>
  <c r="S1504" i="5"/>
  <c r="S1478" i="5"/>
  <c r="T1478" i="5" s="1"/>
  <c r="U1478" i="5" s="1"/>
  <c r="S1509" i="5"/>
  <c r="S1485" i="5"/>
  <c r="T1485" i="5" s="1"/>
  <c r="U1485" i="5" s="1"/>
  <c r="S1348" i="5"/>
  <c r="T1348" i="5" s="1"/>
  <c r="U1348" i="5" s="1"/>
  <c r="S1519" i="5"/>
  <c r="S1501" i="5"/>
  <c r="T1501" i="5" s="1"/>
  <c r="U1501" i="5" s="1"/>
  <c r="S1211" i="5"/>
  <c r="T1211" i="5" s="1"/>
  <c r="U1211" i="5" s="1"/>
  <c r="S1343" i="5"/>
  <c r="S1319" i="5"/>
  <c r="S1250" i="5"/>
  <c r="S1180" i="5"/>
  <c r="S1144" i="5"/>
  <c r="S1108" i="5"/>
  <c r="T1108" i="5" s="1"/>
  <c r="U1108" i="5" s="1"/>
  <c r="S961" i="5"/>
  <c r="S898" i="5"/>
  <c r="T898" i="5" s="1"/>
  <c r="U898" i="5" s="1"/>
  <c r="S973" i="5"/>
  <c r="T973" i="5" s="1"/>
  <c r="U973" i="5" s="1"/>
  <c r="AA973" i="5" s="1"/>
  <c r="S1182" i="5"/>
  <c r="T1182" i="5" s="1"/>
  <c r="S674" i="5"/>
  <c r="T674" i="5" s="1"/>
  <c r="U674" i="5" s="1"/>
  <c r="S611" i="5"/>
  <c r="T611" i="5" s="1"/>
  <c r="U611" i="5" s="1"/>
  <c r="S612" i="5"/>
  <c r="T612" i="5" s="1"/>
  <c r="S656" i="5"/>
  <c r="S353" i="5"/>
  <c r="T353" i="5" s="1"/>
  <c r="U353" i="5" s="1"/>
  <c r="AA353" i="5" s="1"/>
  <c r="S452" i="5"/>
  <c r="S350" i="5"/>
  <c r="S2342" i="5"/>
  <c r="T2342" i="5" s="1"/>
  <c r="U2342" i="5" s="1"/>
  <c r="S2291" i="5"/>
  <c r="S2352" i="5"/>
  <c r="T2352" i="5" s="1"/>
  <c r="U2352" i="5" s="1"/>
  <c r="S2305" i="5"/>
  <c r="T2305" i="5" s="1"/>
  <c r="U2305" i="5" s="1"/>
  <c r="S2272" i="5"/>
  <c r="S2228" i="5"/>
  <c r="S2179" i="5"/>
  <c r="T2179" i="5" s="1"/>
  <c r="U2179" i="5" s="1"/>
  <c r="S1998" i="5"/>
  <c r="T1998" i="5" s="1"/>
  <c r="U1998" i="5" s="1"/>
  <c r="S2106" i="5"/>
  <c r="S2091" i="5"/>
  <c r="S1922" i="5"/>
  <c r="S2072" i="5"/>
  <c r="T2072" i="5" s="1"/>
  <c r="U2072" i="5" s="1"/>
  <c r="S2055" i="5"/>
  <c r="T2055" i="5" s="1"/>
  <c r="U2055" i="5" s="1"/>
  <c r="S2096" i="5"/>
  <c r="S1897" i="5"/>
  <c r="T1897" i="5" s="1"/>
  <c r="U1897" i="5" s="1"/>
  <c r="S1858" i="5"/>
  <c r="T1858" i="5" s="1"/>
  <c r="U1858" i="5" s="1"/>
  <c r="S1880" i="5"/>
  <c r="S1701" i="5"/>
  <c r="S1541" i="5"/>
  <c r="T1541" i="5" s="1"/>
  <c r="U1541" i="5" s="1"/>
  <c r="S1618" i="5"/>
  <c r="T1618" i="5" s="1"/>
  <c r="U1618" i="5" s="1"/>
  <c r="S1718" i="5"/>
  <c r="S1602" i="5"/>
  <c r="T1602" i="5" s="1"/>
  <c r="U1602" i="5" s="1"/>
  <c r="S1371" i="5"/>
  <c r="S1514" i="5"/>
  <c r="S1396" i="5"/>
  <c r="T1396" i="5" s="1"/>
  <c r="S1510" i="5"/>
  <c r="S1515" i="5"/>
  <c r="T1515" i="5" s="1"/>
  <c r="S1425" i="5"/>
  <c r="T1425" i="5" s="1"/>
  <c r="U1425" i="5" s="1"/>
  <c r="S1340" i="5"/>
  <c r="S1324" i="5"/>
  <c r="T1324" i="5" s="1"/>
  <c r="U1324" i="5" s="1"/>
  <c r="S1316" i="5"/>
  <c r="T1316" i="5" s="1"/>
  <c r="U1316" i="5" s="1"/>
  <c r="S1341" i="5"/>
  <c r="S1317" i="5"/>
  <c r="S1291" i="5"/>
  <c r="S1177" i="5"/>
  <c r="S1141" i="5"/>
  <c r="T1141" i="5" s="1"/>
  <c r="U1141" i="5" s="1"/>
  <c r="S1105" i="5"/>
  <c r="T1105" i="5" s="1"/>
  <c r="U1105" i="5" s="1"/>
  <c r="S1355" i="5"/>
  <c r="S910" i="5"/>
  <c r="T910" i="5" s="1"/>
  <c r="U910" i="5" s="1"/>
  <c r="AA910" i="5" s="1"/>
  <c r="S919" i="5"/>
  <c r="T919" i="5" s="1"/>
  <c r="U919" i="5" s="1"/>
  <c r="S673" i="5"/>
  <c r="S166" i="5"/>
  <c r="T166" i="5" s="1"/>
  <c r="U166" i="5" s="1"/>
  <c r="S130" i="5"/>
  <c r="T130" i="5" s="1"/>
  <c r="U130" i="5" s="1"/>
  <c r="S400" i="5"/>
  <c r="T400" i="5" s="1"/>
  <c r="U400" i="5" s="1"/>
  <c r="S274" i="5"/>
  <c r="T274" i="5" s="1"/>
  <c r="S2336" i="5"/>
  <c r="T2336" i="5" s="1"/>
  <c r="U2336" i="5" s="1"/>
  <c r="S2314" i="5"/>
  <c r="S2318" i="5"/>
  <c r="S2322" i="5"/>
  <c r="S2260" i="5"/>
  <c r="S2313" i="5"/>
  <c r="T2313" i="5" s="1"/>
  <c r="U2313" i="5" s="1"/>
  <c r="S2227" i="5"/>
  <c r="T2227" i="5" s="1"/>
  <c r="U2227" i="5" s="1"/>
  <c r="S2176" i="5"/>
  <c r="S2334" i="5"/>
  <c r="T2334" i="5" s="1"/>
  <c r="U2334" i="5" s="1"/>
  <c r="S2315" i="5"/>
  <c r="T2315" i="5" s="1"/>
  <c r="U2315" i="5" s="1"/>
  <c r="S2100" i="5"/>
  <c r="T2100" i="5" s="1"/>
  <c r="U2100" i="5" s="1"/>
  <c r="S1989" i="5"/>
  <c r="S2095" i="5"/>
  <c r="T2095" i="5" s="1"/>
  <c r="U2095" i="5" s="1"/>
  <c r="AA2095" i="5" s="1"/>
  <c r="S2059" i="5"/>
  <c r="S2116" i="5"/>
  <c r="T2116" i="5" s="1"/>
  <c r="U2116" i="5" s="1"/>
  <c r="S2141" i="5"/>
  <c r="T2141" i="5" s="1"/>
  <c r="U2141" i="5" s="1"/>
  <c r="S2061" i="5"/>
  <c r="S2107" i="5"/>
  <c r="T2107" i="5" s="1"/>
  <c r="U2107" i="5" s="1"/>
  <c r="S2092" i="5"/>
  <c r="T2092" i="5" s="1"/>
  <c r="U2092" i="5" s="1"/>
  <c r="S1991" i="5"/>
  <c r="S1823" i="5"/>
  <c r="T1823" i="5" s="1"/>
  <c r="U1823" i="5" s="1"/>
  <c r="S1901" i="5"/>
  <c r="T1901" i="5" s="1"/>
  <c r="U1901" i="5" s="1"/>
  <c r="S1875" i="5"/>
  <c r="T1875" i="5" s="1"/>
  <c r="U1875" i="5" s="1"/>
  <c r="S1850" i="5"/>
  <c r="S1873" i="5"/>
  <c r="S1876" i="5"/>
  <c r="S1879" i="5"/>
  <c r="T1879" i="5" s="1"/>
  <c r="U1879" i="5" s="1"/>
  <c r="S1752" i="5"/>
  <c r="T1752" i="5" s="1"/>
  <c r="U1752" i="5" s="1"/>
  <c r="S1686" i="5"/>
  <c r="S1614" i="5"/>
  <c r="T1614" i="5" s="1"/>
  <c r="U1614" i="5" s="1"/>
  <c r="S1658" i="5"/>
  <c r="T1658" i="5" s="1"/>
  <c r="U1658" i="5" s="1"/>
  <c r="S1546" i="5"/>
  <c r="S1543" i="5"/>
  <c r="T1543" i="5" s="1"/>
  <c r="U1543" i="5" s="1"/>
  <c r="S1441" i="5"/>
  <c r="T1441" i="5" s="1"/>
  <c r="U1441" i="5" s="1"/>
  <c r="S1338" i="5"/>
  <c r="T1338" i="5" s="1"/>
  <c r="U1338" i="5" s="1"/>
  <c r="S1314" i="5"/>
  <c r="S1244" i="5"/>
  <c r="S1263" i="5"/>
  <c r="S1333" i="5"/>
  <c r="T1333" i="5" s="1"/>
  <c r="U1333" i="5" s="1"/>
  <c r="S1309" i="5"/>
  <c r="S1174" i="5"/>
  <c r="S1138" i="5"/>
  <c r="T1138" i="5" s="1"/>
  <c r="U1138" i="5" s="1"/>
  <c r="S1102" i="5"/>
  <c r="T1102" i="5" s="1"/>
  <c r="U1102" i="5" s="1"/>
  <c r="S1278" i="5"/>
  <c r="S835" i="5"/>
  <c r="T835" i="5" s="1"/>
  <c r="U835" i="5" s="1"/>
  <c r="S1173" i="5"/>
  <c r="T1173" i="5" s="1"/>
  <c r="U1173" i="5" s="1"/>
  <c r="S1161" i="5"/>
  <c r="T1161" i="5" s="1"/>
  <c r="U1161" i="5" s="1"/>
  <c r="S1137" i="5"/>
  <c r="S1125" i="5"/>
  <c r="S839" i="5"/>
  <c r="S735" i="5"/>
  <c r="T735" i="5" s="1"/>
  <c r="U735" i="5" s="1"/>
  <c r="S636" i="5"/>
  <c r="T636" i="5" s="1"/>
  <c r="U636" i="5" s="1"/>
  <c r="S667" i="5"/>
  <c r="S605" i="5"/>
  <c r="T605" i="5" s="1"/>
  <c r="U605" i="5" s="1"/>
  <c r="AA605" i="5" s="1"/>
  <c r="S44" i="5"/>
  <c r="T44" i="5" s="1"/>
  <c r="U44" i="5" s="1"/>
  <c r="S8" i="5"/>
  <c r="S46" i="5"/>
  <c r="T46" i="5" s="1"/>
  <c r="U46" i="5" s="1"/>
  <c r="S10" i="5"/>
  <c r="T10" i="5" s="1"/>
  <c r="U10" i="5" s="1"/>
  <c r="S346" i="5"/>
  <c r="T346" i="5" s="1"/>
  <c r="U346" i="5" s="1"/>
  <c r="S2249" i="5"/>
  <c r="S2152" i="5"/>
  <c r="T2152" i="5" s="1"/>
  <c r="U2152" i="5" s="1"/>
  <c r="S2335" i="5"/>
  <c r="S2256" i="5"/>
  <c r="S2220" i="5"/>
  <c r="T2220" i="5" s="1"/>
  <c r="S2081" i="5"/>
  <c r="S2087" i="5"/>
  <c r="T2087" i="5" s="1"/>
  <c r="U2087" i="5" s="1"/>
  <c r="AA2087" i="5" s="1"/>
  <c r="S2005" i="5"/>
  <c r="S2125" i="5"/>
  <c r="S1926" i="5"/>
  <c r="T1926" i="5" s="1"/>
  <c r="U1926" i="5" s="1"/>
  <c r="S2110" i="5"/>
  <c r="T2110" i="5" s="1"/>
  <c r="U2110" i="5" s="1"/>
  <c r="S2044" i="5"/>
  <c r="T2044" i="5" s="1"/>
  <c r="S2135" i="5"/>
  <c r="S2084" i="5"/>
  <c r="T2084" i="5" s="1"/>
  <c r="U2084" i="5" s="1"/>
  <c r="S1980" i="5"/>
  <c r="S1925" i="5"/>
  <c r="S2105" i="5"/>
  <c r="T2105" i="5" s="1"/>
  <c r="U2105" i="5" s="1"/>
  <c r="S1742" i="5"/>
  <c r="S1900" i="5"/>
  <c r="T1900" i="5" s="1"/>
  <c r="U1900" i="5" s="1"/>
  <c r="AA1900" i="5" s="1"/>
  <c r="S1852" i="5"/>
  <c r="T1852" i="5" s="1"/>
  <c r="U1852" i="5" s="1"/>
  <c r="S1780" i="5"/>
  <c r="S1725" i="5"/>
  <c r="T1725" i="5" s="1"/>
  <c r="U1725" i="5" s="1"/>
  <c r="S1681" i="5"/>
  <c r="T1681" i="5" s="1"/>
  <c r="U1681" i="5" s="1"/>
  <c r="AA1681" i="5" s="1"/>
  <c r="S1667" i="5"/>
  <c r="T1667" i="5" s="1"/>
  <c r="U1667" i="5" s="1"/>
  <c r="S1535" i="5"/>
  <c r="S1633" i="5"/>
  <c r="T1633" i="5" s="1"/>
  <c r="U1633" i="5" s="1"/>
  <c r="AA1633" i="5" s="1"/>
  <c r="S1592" i="5"/>
  <c r="S1671" i="5"/>
  <c r="S1626" i="5"/>
  <c r="T1626" i="5" s="1"/>
  <c r="U1626" i="5" s="1"/>
  <c r="S1552" i="5"/>
  <c r="S1500" i="5"/>
  <c r="T1500" i="5" s="1"/>
  <c r="U1500" i="5" s="1"/>
  <c r="S1507" i="5"/>
  <c r="T1507" i="5" s="1"/>
  <c r="U1507" i="5" s="1"/>
  <c r="S1479" i="5"/>
  <c r="S1446" i="5"/>
  <c r="T1446" i="5" s="1"/>
  <c r="U1446" i="5" s="1"/>
  <c r="S1471" i="5"/>
  <c r="T1471" i="5" s="1"/>
  <c r="U1471" i="5" s="1"/>
  <c r="S1346" i="5"/>
  <c r="T1346" i="5" s="1"/>
  <c r="U1346" i="5" s="1"/>
  <c r="AA1346" i="5" s="1"/>
  <c r="S1330" i="5"/>
  <c r="S1322" i="5"/>
  <c r="S1306" i="5"/>
  <c r="S1257" i="5"/>
  <c r="S1284" i="5"/>
  <c r="T1284" i="5" s="1"/>
  <c r="U1284" i="5" s="1"/>
  <c r="AA1284" i="5" s="1"/>
  <c r="S1295" i="5"/>
  <c r="S1323" i="5"/>
  <c r="T1323" i="5" s="1"/>
  <c r="U1323" i="5" s="1"/>
  <c r="S1298" i="5"/>
  <c r="T1298" i="5" s="1"/>
  <c r="U1298" i="5" s="1"/>
  <c r="S1254" i="5"/>
  <c r="S1168" i="5"/>
  <c r="T1168" i="5" s="1"/>
  <c r="U1168" i="5" s="1"/>
  <c r="S1132" i="5"/>
  <c r="T1132" i="5" s="1"/>
  <c r="U1132" i="5" s="1"/>
  <c r="S1096" i="5"/>
  <c r="T1096" i="5" s="1"/>
  <c r="U1096" i="5" s="1"/>
  <c r="S838" i="5"/>
  <c r="T838" i="5" s="1"/>
  <c r="S802" i="5"/>
  <c r="S1032" i="5"/>
  <c r="T1032" i="5" s="1"/>
  <c r="S725" i="5"/>
  <c r="T725" i="5" s="1"/>
  <c r="U725" i="5" s="1"/>
  <c r="S756" i="5"/>
  <c r="T756" i="5" s="1"/>
  <c r="S594" i="5"/>
  <c r="T594" i="5" s="1"/>
  <c r="S484" i="5"/>
  <c r="T484" i="5" s="1"/>
  <c r="S2340" i="5"/>
  <c r="T2340" i="5" s="1"/>
  <c r="U2340" i="5" s="1"/>
  <c r="S2198" i="5"/>
  <c r="S2168" i="5"/>
  <c r="T2168" i="5" s="1"/>
  <c r="U2168" i="5" s="1"/>
  <c r="S2309" i="5"/>
  <c r="T2309" i="5" s="1"/>
  <c r="U2309" i="5" s="1"/>
  <c r="S2311" i="5"/>
  <c r="T2311" i="5" s="1"/>
  <c r="U2311" i="5" s="1"/>
  <c r="S2255" i="5"/>
  <c r="S2332" i="5"/>
  <c r="T2332" i="5" s="1"/>
  <c r="U2332" i="5" s="1"/>
  <c r="AA2332" i="5" s="1"/>
  <c r="S2119" i="5"/>
  <c r="S2108" i="5"/>
  <c r="T2108" i="5" s="1"/>
  <c r="U2108" i="5" s="1"/>
  <c r="S1923" i="5"/>
  <c r="T1923" i="5" s="1"/>
  <c r="U1923" i="5" s="1"/>
  <c r="S2114" i="5"/>
  <c r="S2046" i="5"/>
  <c r="S2126" i="5"/>
  <c r="T2126" i="5" s="1"/>
  <c r="U2126" i="5" s="1"/>
  <c r="S1990" i="5"/>
  <c r="T1990" i="5" s="1"/>
  <c r="S2029" i="5"/>
  <c r="T2029" i="5" s="1"/>
  <c r="U2029" i="5" s="1"/>
  <c r="S1910" i="5"/>
  <c r="T1910" i="5" s="1"/>
  <c r="U1910" i="5" s="1"/>
  <c r="S1899" i="5"/>
  <c r="T1899" i="5" s="1"/>
  <c r="U1899" i="5" s="1"/>
  <c r="S1869" i="5"/>
  <c r="T1869" i="5" s="1"/>
  <c r="S1889" i="5"/>
  <c r="T1889" i="5" s="1"/>
  <c r="U1889" i="5" s="1"/>
  <c r="S1697" i="5"/>
  <c r="S1659" i="5"/>
  <c r="T1659" i="5" s="1"/>
  <c r="U1659" i="5" s="1"/>
  <c r="S1635" i="5"/>
  <c r="T1635" i="5" s="1"/>
  <c r="U1635" i="5" s="1"/>
  <c r="S1473" i="5"/>
  <c r="S1533" i="5"/>
  <c r="T1533" i="5" s="1"/>
  <c r="U1533" i="5" s="1"/>
  <c r="S1344" i="5"/>
  <c r="T1344" i="5" s="1"/>
  <c r="U1344" i="5" s="1"/>
  <c r="S1320" i="5"/>
  <c r="S1283" i="5"/>
  <c r="T1283" i="5" s="1"/>
  <c r="U1283" i="5" s="1"/>
  <c r="AA1283" i="5" s="1"/>
  <c r="S1361" i="5"/>
  <c r="T1361" i="5" s="1"/>
  <c r="U1361" i="5" s="1"/>
  <c r="S1352" i="5"/>
  <c r="T1352" i="5" s="1"/>
  <c r="U1352" i="5" s="1"/>
  <c r="S1276" i="5"/>
  <c r="S1285" i="5"/>
  <c r="S1339" i="5"/>
  <c r="S1315" i="5"/>
  <c r="T1315" i="5" s="1"/>
  <c r="U1315" i="5" s="1"/>
  <c r="S1364" i="5"/>
  <c r="T1364" i="5" s="1"/>
  <c r="U1364" i="5" s="1"/>
  <c r="S1286" i="5"/>
  <c r="S1165" i="5"/>
  <c r="T1165" i="5" s="1"/>
  <c r="U1165" i="5" s="1"/>
  <c r="S1129" i="5"/>
  <c r="T1129" i="5" s="1"/>
  <c r="U1129" i="5" s="1"/>
  <c r="S1093" i="5"/>
  <c r="S1188" i="5"/>
  <c r="T1188" i="5" s="1"/>
  <c r="U1188" i="5" s="1"/>
  <c r="S1002" i="5"/>
  <c r="T1002" i="5" s="1"/>
  <c r="S987" i="5"/>
  <c r="T987" i="5" s="1"/>
  <c r="U987" i="5" s="1"/>
  <c r="S936" i="5"/>
  <c r="T936" i="5" s="1"/>
  <c r="S935" i="5"/>
  <c r="T935" i="5" s="1"/>
  <c r="U935" i="5" s="1"/>
  <c r="S625" i="5"/>
  <c r="S651" i="5"/>
  <c r="S595" i="5"/>
  <c r="T595" i="5" s="1"/>
  <c r="U595" i="5" s="1"/>
  <c r="S409" i="5"/>
  <c r="S460" i="5"/>
  <c r="T460" i="5" s="1"/>
  <c r="U460" i="5" s="1"/>
  <c r="S2300" i="5"/>
  <c r="T2300" i="5" s="1"/>
  <c r="U2300" i="5" s="1"/>
  <c r="S2248" i="5"/>
  <c r="T2248" i="5" s="1"/>
  <c r="U2248" i="5" s="1"/>
  <c r="S2338" i="5"/>
  <c r="T2338" i="5" s="1"/>
  <c r="U2338" i="5" s="1"/>
  <c r="S2263" i="5"/>
  <c r="T2263" i="5" s="1"/>
  <c r="U2263" i="5" s="1"/>
  <c r="S2344" i="5"/>
  <c r="T2344" i="5" s="1"/>
  <c r="U2344" i="5" s="1"/>
  <c r="S2310" i="5"/>
  <c r="T2310" i="5" s="1"/>
  <c r="U2310" i="5" s="1"/>
  <c r="S2312" i="5"/>
  <c r="T2312" i="5" s="1"/>
  <c r="U2312" i="5" s="1"/>
  <c r="AA2312" i="5" s="1"/>
  <c r="S2333" i="5"/>
  <c r="S2165" i="5"/>
  <c r="T2165" i="5" s="1"/>
  <c r="U2165" i="5" s="1"/>
  <c r="S2343" i="5"/>
  <c r="T2343" i="5" s="1"/>
  <c r="U2343" i="5" s="1"/>
  <c r="S2297" i="5"/>
  <c r="S2245" i="5"/>
  <c r="T2245" i="5" s="1"/>
  <c r="U2245" i="5" s="1"/>
  <c r="S2164" i="5"/>
  <c r="T2164" i="5" s="1"/>
  <c r="U2164" i="5" s="1"/>
  <c r="S2065" i="5"/>
  <c r="S1971" i="5"/>
  <c r="T1971" i="5" s="1"/>
  <c r="S2080" i="5"/>
  <c r="T2080" i="5" s="1"/>
  <c r="U2080" i="5" s="1"/>
  <c r="S2137" i="5"/>
  <c r="T2137" i="5" s="1"/>
  <c r="U2137" i="5" s="1"/>
  <c r="S2027" i="5"/>
  <c r="T2027" i="5" s="1"/>
  <c r="S2032" i="5"/>
  <c r="T2032" i="5" s="1"/>
  <c r="U2032" i="5" s="1"/>
  <c r="S1826" i="5"/>
  <c r="S1791" i="5"/>
  <c r="S1842" i="5"/>
  <c r="T1842" i="5" s="1"/>
  <c r="U1842" i="5" s="1"/>
  <c r="S1785" i="5"/>
  <c r="S1887" i="5"/>
  <c r="T1887" i="5" s="1"/>
  <c r="U1887" i="5" s="1"/>
  <c r="S1895" i="5"/>
  <c r="T1895" i="5" s="1"/>
  <c r="U1895" i="5" s="1"/>
  <c r="S1717" i="5"/>
  <c r="T1717" i="5" s="1"/>
  <c r="U1717" i="5" s="1"/>
  <c r="S1692" i="5"/>
  <c r="T1692" i="5" s="1"/>
  <c r="U1692" i="5" s="1"/>
  <c r="S1714" i="5"/>
  <c r="T1714" i="5" s="1"/>
  <c r="U1714" i="5" s="1"/>
  <c r="S1678" i="5"/>
  <c r="T1678" i="5" s="1"/>
  <c r="U1678" i="5" s="1"/>
  <c r="S1665" i="5"/>
  <c r="T1665" i="5" s="1"/>
  <c r="U1665" i="5" s="1"/>
  <c r="S1698" i="5"/>
  <c r="T1698" i="5" s="1"/>
  <c r="U1698" i="5" s="1"/>
  <c r="S1709" i="5"/>
  <c r="S1693" i="5"/>
  <c r="T1693" i="5" s="1"/>
  <c r="U1693" i="5" s="1"/>
  <c r="S1520" i="5"/>
  <c r="T1520" i="5" s="1"/>
  <c r="U1520" i="5" s="1"/>
  <c r="S1487" i="5"/>
  <c r="S1518" i="5"/>
  <c r="T1518" i="5" s="1"/>
  <c r="U1518" i="5" s="1"/>
  <c r="S1536" i="5"/>
  <c r="T1536" i="5" s="1"/>
  <c r="U1536" i="5" s="1"/>
  <c r="AA1536" i="5" s="1"/>
  <c r="S1505" i="5"/>
  <c r="T1505" i="5" s="1"/>
  <c r="U1505" i="5" s="1"/>
  <c r="S1526" i="5"/>
  <c r="S1482" i="5"/>
  <c r="T1482" i="5" s="1"/>
  <c r="U1482" i="5" s="1"/>
  <c r="S1528" i="5"/>
  <c r="S1467" i="5"/>
  <c r="T1467" i="5" s="1"/>
  <c r="U1467" i="5" s="1"/>
  <c r="S1460" i="5"/>
  <c r="T1460" i="5" s="1"/>
  <c r="U1460" i="5" s="1"/>
  <c r="S1530" i="5"/>
  <c r="S1241" i="5"/>
  <c r="T1241" i="5" s="1"/>
  <c r="U1241" i="5" s="1"/>
  <c r="S1242" i="5"/>
  <c r="T1242" i="5" s="1"/>
  <c r="U1242" i="5" s="1"/>
  <c r="AA1242" i="5" s="1"/>
  <c r="S1229" i="5"/>
  <c r="S1270" i="5"/>
  <c r="T1270" i="5" s="1"/>
  <c r="U1270" i="5" s="1"/>
  <c r="S1208" i="5"/>
  <c r="T1208" i="5" s="1"/>
  <c r="U1208" i="5" s="1"/>
  <c r="S1331" i="5"/>
  <c r="S1293" i="5"/>
  <c r="T1293" i="5" s="1"/>
  <c r="U1293" i="5" s="1"/>
  <c r="S1162" i="5"/>
  <c r="T1162" i="5" s="1"/>
  <c r="U1162" i="5" s="1"/>
  <c r="S1126" i="5"/>
  <c r="T1126" i="5" s="1"/>
  <c r="U1126" i="5" s="1"/>
  <c r="S1090" i="5"/>
  <c r="S1025" i="5"/>
  <c r="T1025" i="5" s="1"/>
  <c r="U1025" i="5" s="1"/>
  <c r="S874" i="5"/>
  <c r="S1024" i="5"/>
  <c r="S1185" i="5"/>
  <c r="T1185" i="5" s="1"/>
  <c r="U1185" i="5" s="1"/>
  <c r="S675" i="5"/>
  <c r="S680" i="5"/>
  <c r="T680" i="5" s="1"/>
  <c r="U680" i="5" s="1"/>
  <c r="S471" i="5"/>
  <c r="T471" i="5" s="1"/>
  <c r="U471" i="5" s="1"/>
  <c r="S621" i="5"/>
  <c r="T621" i="5" s="1"/>
  <c r="S190" i="5"/>
  <c r="T190" i="5" s="1"/>
  <c r="U190" i="5" s="1"/>
  <c r="S291" i="5"/>
  <c r="T291" i="5" s="1"/>
  <c r="U291" i="5" s="1"/>
  <c r="S1089" i="5"/>
  <c r="T1089" i="5" s="1"/>
  <c r="S1015" i="5"/>
  <c r="S939" i="5"/>
  <c r="S672" i="5"/>
  <c r="S889" i="5"/>
  <c r="S464" i="5"/>
  <c r="T464" i="5" s="1"/>
  <c r="U464" i="5" s="1"/>
  <c r="S614" i="5"/>
  <c r="S509" i="5"/>
  <c r="T509" i="5" s="1"/>
  <c r="U509" i="5" s="1"/>
  <c r="S440" i="5"/>
  <c r="T440" i="5" s="1"/>
  <c r="U440" i="5" s="1"/>
  <c r="S654" i="5"/>
  <c r="S553" i="5"/>
  <c r="T553" i="5" s="1"/>
  <c r="U553" i="5" s="1"/>
  <c r="S184" i="5"/>
  <c r="T184" i="5" s="1"/>
  <c r="U184" i="5" s="1"/>
  <c r="S118" i="5"/>
  <c r="T118" i="5" s="1"/>
  <c r="U118" i="5" s="1"/>
  <c r="S275" i="5"/>
  <c r="S246" i="5"/>
  <c r="S69" i="5"/>
  <c r="S32" i="5"/>
  <c r="T32" i="5" s="1"/>
  <c r="U32" i="5" s="1"/>
  <c r="S157" i="5"/>
  <c r="S436" i="5"/>
  <c r="S338" i="5"/>
  <c r="T338" i="5" s="1"/>
  <c r="U338" i="5" s="1"/>
  <c r="S302" i="5"/>
  <c r="S407" i="5"/>
  <c r="S251" i="5"/>
  <c r="T251" i="5" s="1"/>
  <c r="U251" i="5" s="1"/>
  <c r="S222" i="5"/>
  <c r="T222" i="5" s="1"/>
  <c r="U222" i="5" s="1"/>
  <c r="S40" i="5"/>
  <c r="T40" i="5" s="1"/>
  <c r="U40" i="5" s="1"/>
  <c r="S4" i="5"/>
  <c r="S424" i="5"/>
  <c r="S179" i="5"/>
  <c r="S410" i="5"/>
  <c r="T410" i="5" s="1"/>
  <c r="U410" i="5" s="1"/>
  <c r="T81" i="5"/>
  <c r="U81" i="5" s="1"/>
  <c r="S799" i="5"/>
  <c r="S1026" i="5"/>
  <c r="T1026" i="5" s="1"/>
  <c r="S790" i="5"/>
  <c r="T790" i="5" s="1"/>
  <c r="U790" i="5" s="1"/>
  <c r="S1170" i="5"/>
  <c r="S1134" i="5"/>
  <c r="T1134" i="5" s="1"/>
  <c r="U1134" i="5" s="1"/>
  <c r="S964" i="5"/>
  <c r="T964" i="5" s="1"/>
  <c r="U964" i="5" s="1"/>
  <c r="AA964" i="5" s="1"/>
  <c r="S999" i="5"/>
  <c r="T999" i="5" s="1"/>
  <c r="U999" i="5" s="1"/>
  <c r="S970" i="5"/>
  <c r="S1055" i="5"/>
  <c r="S1028" i="5"/>
  <c r="S875" i="5"/>
  <c r="T875" i="5" s="1"/>
  <c r="U875" i="5" s="1"/>
  <c r="S703" i="5"/>
  <c r="T703" i="5" s="1"/>
  <c r="U703" i="5" s="1"/>
  <c r="S668" i="5"/>
  <c r="S669" i="5"/>
  <c r="T669" i="5" s="1"/>
  <c r="U669" i="5" s="1"/>
  <c r="S692" i="5"/>
  <c r="T692" i="5" s="1"/>
  <c r="U692" i="5" s="1"/>
  <c r="S785" i="5"/>
  <c r="S772" i="5"/>
  <c r="T772" i="5" s="1"/>
  <c r="U772" i="5" s="1"/>
  <c r="S644" i="5"/>
  <c r="T644" i="5" s="1"/>
  <c r="U644" i="5" s="1"/>
  <c r="AA644" i="5" s="1"/>
  <c r="S596" i="5"/>
  <c r="T596" i="5" s="1"/>
  <c r="U596" i="5" s="1"/>
  <c r="S562" i="5"/>
  <c r="S635" i="5"/>
  <c r="S489" i="5"/>
  <c r="S461" i="5"/>
  <c r="T461" i="5" s="1"/>
  <c r="U461" i="5" s="1"/>
  <c r="S657" i="5"/>
  <c r="T657" i="5" s="1"/>
  <c r="U657" i="5" s="1"/>
  <c r="S609" i="5"/>
  <c r="S638" i="5"/>
  <c r="T638" i="5" s="1"/>
  <c r="U638" i="5" s="1"/>
  <c r="AA638" i="5" s="1"/>
  <c r="S600" i="5"/>
  <c r="T600" i="5" s="1"/>
  <c r="U600" i="5" s="1"/>
  <c r="S658" i="5"/>
  <c r="S610" i="5"/>
  <c r="T610" i="5" s="1"/>
  <c r="U610" i="5" s="1"/>
  <c r="S383" i="5"/>
  <c r="T383" i="5" s="1"/>
  <c r="U383" i="5" s="1"/>
  <c r="S664" i="5"/>
  <c r="S439" i="5"/>
  <c r="S428" i="5"/>
  <c r="S295" i="5"/>
  <c r="S236" i="5"/>
  <c r="S91" i="5"/>
  <c r="T91" i="5" s="1"/>
  <c r="U91" i="5" s="1"/>
  <c r="AA91" i="5" s="1"/>
  <c r="S388" i="5"/>
  <c r="S239" i="5"/>
  <c r="T239" i="5" s="1"/>
  <c r="U239" i="5" s="1"/>
  <c r="S29" i="5"/>
  <c r="S403" i="5"/>
  <c r="S257" i="5"/>
  <c r="T257" i="5" s="1"/>
  <c r="U257" i="5" s="1"/>
  <c r="AA257" i="5" s="1"/>
  <c r="S149" i="5"/>
  <c r="T149" i="5" s="1"/>
  <c r="U149" i="5" s="1"/>
  <c r="AA149" i="5" s="1"/>
  <c r="S21" i="5"/>
  <c r="T21" i="5" s="1"/>
  <c r="U21" i="5" s="1"/>
  <c r="S323" i="5"/>
  <c r="S123" i="5"/>
  <c r="S37" i="5"/>
  <c r="T37" i="5" s="1"/>
  <c r="U37" i="5" s="1"/>
  <c r="S451" i="5"/>
  <c r="S386" i="5"/>
  <c r="T386" i="5" s="1"/>
  <c r="U386" i="5" s="1"/>
  <c r="S341" i="5"/>
  <c r="S406" i="5"/>
  <c r="T406" i="5" s="1"/>
  <c r="U406" i="5" s="1"/>
  <c r="AA406" i="5" s="1"/>
  <c r="S379" i="5"/>
  <c r="S404" i="5"/>
  <c r="T404" i="5" s="1"/>
  <c r="U404" i="5" s="1"/>
  <c r="S244" i="5"/>
  <c r="T244" i="5" s="1"/>
  <c r="U244" i="5" s="1"/>
  <c r="S1012" i="5"/>
  <c r="T1012" i="5" s="1"/>
  <c r="U1012" i="5" s="1"/>
  <c r="S1044" i="5"/>
  <c r="T1044" i="5" s="1"/>
  <c r="S1238" i="5"/>
  <c r="S1051" i="5"/>
  <c r="S748" i="5"/>
  <c r="S688" i="5"/>
  <c r="S620" i="5"/>
  <c r="T620" i="5" s="1"/>
  <c r="U620" i="5" s="1"/>
  <c r="S618" i="5"/>
  <c r="S655" i="5"/>
  <c r="T655" i="5" s="1"/>
  <c r="U655" i="5" s="1"/>
  <c r="S604" i="5"/>
  <c r="T604" i="5" s="1"/>
  <c r="U604" i="5" s="1"/>
  <c r="AA604" i="5" s="1"/>
  <c r="S607" i="5"/>
  <c r="T607" i="5" s="1"/>
  <c r="U607" i="5" s="1"/>
  <c r="S572" i="5"/>
  <c r="T572" i="5" s="1"/>
  <c r="U572" i="5" s="1"/>
  <c r="S634" i="5"/>
  <c r="S136" i="5"/>
  <c r="S392" i="5"/>
  <c r="S26" i="5"/>
  <c r="S214" i="5"/>
  <c r="T214" i="5" s="1"/>
  <c r="U214" i="5" s="1"/>
  <c r="S142" i="5"/>
  <c r="S106" i="5"/>
  <c r="T106" i="5" s="1"/>
  <c r="U106" i="5" s="1"/>
  <c r="AA106" i="5" s="1"/>
  <c r="S116" i="5"/>
  <c r="S34" i="5"/>
  <c r="T34" i="5" s="1"/>
  <c r="U34" i="5" s="1"/>
  <c r="S309" i="5"/>
  <c r="S151" i="5"/>
  <c r="T151" i="5" s="1"/>
  <c r="U151" i="5" s="1"/>
  <c r="S235" i="5"/>
  <c r="T235" i="5" s="1"/>
  <c r="U235" i="5" s="1"/>
  <c r="AA235" i="5" s="1"/>
  <c r="S972" i="5"/>
  <c r="S871" i="5"/>
  <c r="S995" i="5"/>
  <c r="S959" i="5"/>
  <c r="S820" i="5"/>
  <c r="T820" i="5" s="1"/>
  <c r="U820" i="5" s="1"/>
  <c r="S1240" i="5"/>
  <c r="S925" i="5"/>
  <c r="T925" i="5" s="1"/>
  <c r="U925" i="5" s="1"/>
  <c r="AA925" i="5" s="1"/>
  <c r="S955" i="5"/>
  <c r="S836" i="5"/>
  <c r="T836" i="5" s="1"/>
  <c r="U836" i="5" s="1"/>
  <c r="AA836" i="5" s="1"/>
  <c r="S696" i="5"/>
  <c r="T696" i="5" s="1"/>
  <c r="U696" i="5" s="1"/>
  <c r="S676" i="5"/>
  <c r="S775" i="5"/>
  <c r="T775" i="5" s="1"/>
  <c r="U775" i="5" s="1"/>
  <c r="S768" i="5"/>
  <c r="T768" i="5" s="1"/>
  <c r="S637" i="5"/>
  <c r="S613" i="5"/>
  <c r="S653" i="5"/>
  <c r="S633" i="5"/>
  <c r="T633" i="5" s="1"/>
  <c r="U633" i="5" s="1"/>
  <c r="S670" i="5"/>
  <c r="S624" i="5"/>
  <c r="S500" i="5"/>
  <c r="S662" i="5"/>
  <c r="T662" i="5" s="1"/>
  <c r="U662" i="5" s="1"/>
  <c r="S650" i="5"/>
  <c r="S541" i="5"/>
  <c r="T541" i="5" s="1"/>
  <c r="S523" i="5"/>
  <c r="T523" i="5" s="1"/>
  <c r="U523" i="5" s="1"/>
  <c r="S505" i="5"/>
  <c r="T505" i="5" s="1"/>
  <c r="S362" i="5"/>
  <c r="S202" i="5"/>
  <c r="S175" i="5"/>
  <c r="S154" i="5"/>
  <c r="S109" i="5"/>
  <c r="S62" i="5"/>
  <c r="T62" i="5" s="1"/>
  <c r="U62" i="5" s="1"/>
  <c r="S363" i="5"/>
  <c r="S167" i="5"/>
  <c r="T167" i="5" s="1"/>
  <c r="U167" i="5" s="1"/>
  <c r="AA167" i="5" s="1"/>
  <c r="S138" i="5"/>
  <c r="T138" i="5" s="1"/>
  <c r="U138" i="5" s="1"/>
  <c r="AA138" i="5" s="1"/>
  <c r="S20" i="5"/>
  <c r="T20" i="5" s="1"/>
  <c r="U20" i="5" s="1"/>
  <c r="S427" i="5"/>
  <c r="T427" i="5" s="1"/>
  <c r="U427" i="5" s="1"/>
  <c r="AA427" i="5" s="1"/>
  <c r="S327" i="5"/>
  <c r="T327" i="5" s="1"/>
  <c r="U327" i="5" s="1"/>
  <c r="S220" i="5"/>
  <c r="S112" i="5"/>
  <c r="S445" i="5"/>
  <c r="S176" i="5"/>
  <c r="T176" i="5" s="1"/>
  <c r="S114" i="5"/>
  <c r="S28" i="5"/>
  <c r="T28" i="5" s="1"/>
  <c r="U28" i="5" s="1"/>
  <c r="S293" i="5"/>
  <c r="S250" i="5"/>
  <c r="T250" i="5" s="1"/>
  <c r="U250" i="5" s="1"/>
  <c r="AA250" i="5" s="1"/>
  <c r="S449" i="5"/>
  <c r="T449" i="5" s="1"/>
  <c r="U449" i="5" s="1"/>
  <c r="S233" i="5"/>
  <c r="T233" i="5" s="1"/>
  <c r="U233" i="5" s="1"/>
  <c r="AA233" i="5" s="1"/>
  <c r="S170" i="5"/>
  <c r="T170" i="5" s="1"/>
  <c r="U170" i="5" s="1"/>
  <c r="S422" i="5"/>
  <c r="T422" i="5" s="1"/>
  <c r="U422" i="5" s="1"/>
  <c r="S930" i="5"/>
  <c r="S850" i="5"/>
  <c r="S933" i="5"/>
  <c r="T933" i="5" s="1"/>
  <c r="U933" i="5" s="1"/>
  <c r="S830" i="5"/>
  <c r="T830" i="5" s="1"/>
  <c r="U830" i="5" s="1"/>
  <c r="S786" i="5"/>
  <c r="S737" i="5"/>
  <c r="T737" i="5" s="1"/>
  <c r="U737" i="5" s="1"/>
  <c r="AA737" i="5" s="1"/>
  <c r="S728" i="5"/>
  <c r="S691" i="5"/>
  <c r="T691" i="5" s="1"/>
  <c r="U691" i="5" s="1"/>
  <c r="S700" i="5"/>
  <c r="T700" i="5" s="1"/>
  <c r="U700" i="5" s="1"/>
  <c r="AA700" i="5" s="1"/>
  <c r="S599" i="5"/>
  <c r="T599" i="5" s="1"/>
  <c r="U599" i="5" s="1"/>
  <c r="S568" i="5"/>
  <c r="T568" i="5" s="1"/>
  <c r="U568" i="5" s="1"/>
  <c r="S597" i="5"/>
  <c r="T597" i="5" s="1"/>
  <c r="U597" i="5" s="1"/>
  <c r="S602" i="5"/>
  <c r="S575" i="5"/>
  <c r="S639" i="5"/>
  <c r="S413" i="5"/>
  <c r="S395" i="5"/>
  <c r="S504" i="5"/>
  <c r="T504" i="5" s="1"/>
  <c r="U504" i="5" s="1"/>
  <c r="S546" i="5"/>
  <c r="S448" i="5"/>
  <c r="T448" i="5" s="1"/>
  <c r="U448" i="5" s="1"/>
  <c r="S103" i="5"/>
  <c r="S201" i="5"/>
  <c r="T201" i="5" s="1"/>
  <c r="U201" i="5" s="1"/>
  <c r="S131" i="5"/>
  <c r="T131" i="5" s="1"/>
  <c r="U131" i="5" s="1"/>
  <c r="S358" i="5"/>
  <c r="T358" i="5" s="1"/>
  <c r="U358" i="5" s="1"/>
  <c r="S17" i="5"/>
  <c r="S219" i="5"/>
  <c r="S111" i="5"/>
  <c r="T111" i="5" s="1"/>
  <c r="U111" i="5" s="1"/>
  <c r="S443" i="5"/>
  <c r="T443" i="5" s="1"/>
  <c r="U443" i="5" s="1"/>
  <c r="S328" i="5"/>
  <c r="S292" i="5"/>
  <c r="T292" i="5" s="1"/>
  <c r="U292" i="5" s="1"/>
  <c r="S169" i="5"/>
  <c r="S33" i="5"/>
  <c r="T33" i="5" s="1"/>
  <c r="U33" i="5" s="1"/>
  <c r="S359" i="5"/>
  <c r="S25" i="5"/>
  <c r="T25" i="5" s="1"/>
  <c r="U25" i="5" s="1"/>
  <c r="S382" i="5"/>
  <c r="T382" i="5" s="1"/>
  <c r="U382" i="5" s="1"/>
  <c r="S374" i="5"/>
  <c r="T374" i="5" s="1"/>
  <c r="U374" i="5" s="1"/>
  <c r="S335" i="5"/>
  <c r="S299" i="5"/>
  <c r="S356" i="5"/>
  <c r="S320" i="5"/>
  <c r="T320" i="5" s="1"/>
  <c r="U320" i="5" s="1"/>
  <c r="S398" i="5"/>
  <c r="S371" i="5"/>
  <c r="T371" i="5" s="1"/>
  <c r="U371" i="5" s="1"/>
  <c r="S331" i="5"/>
  <c r="S1152" i="5"/>
  <c r="T1152" i="5" s="1"/>
  <c r="U1152" i="5" s="1"/>
  <c r="S1116" i="5"/>
  <c r="T1116" i="5" s="1"/>
  <c r="U1116" i="5" s="1"/>
  <c r="S814" i="5"/>
  <c r="T814" i="5" s="1"/>
  <c r="U814" i="5" s="1"/>
  <c r="S922" i="5"/>
  <c r="T922" i="5" s="1"/>
  <c r="U922" i="5" s="1"/>
  <c r="S771" i="5"/>
  <c r="T771" i="5" s="1"/>
  <c r="U771" i="5" s="1"/>
  <c r="S727" i="5"/>
  <c r="S848" i="5"/>
  <c r="S712" i="5"/>
  <c r="S747" i="5"/>
  <c r="T747" i="5" s="1"/>
  <c r="U747" i="5" s="1"/>
  <c r="S686" i="5"/>
  <c r="S677" i="5"/>
  <c r="T677" i="5" s="1"/>
  <c r="U677" i="5" s="1"/>
  <c r="S608" i="5"/>
  <c r="S571" i="5"/>
  <c r="T571" i="5" s="1"/>
  <c r="U571" i="5" s="1"/>
  <c r="S623" i="5"/>
  <c r="T623" i="5" s="1"/>
  <c r="U623" i="5" s="1"/>
  <c r="S652" i="5"/>
  <c r="T652" i="5" s="1"/>
  <c r="U652" i="5" s="1"/>
  <c r="AA652" i="5" s="1"/>
  <c r="S598" i="5"/>
  <c r="T598" i="5" s="1"/>
  <c r="U598" i="5" s="1"/>
  <c r="S566" i="5"/>
  <c r="T566" i="5" s="1"/>
  <c r="U566" i="5" s="1"/>
  <c r="S475" i="5"/>
  <c r="S446" i="5"/>
  <c r="S321" i="5"/>
  <c r="T321" i="5" s="1"/>
  <c r="U321" i="5" s="1"/>
  <c r="S347" i="5"/>
  <c r="S194" i="5"/>
  <c r="S165" i="5"/>
  <c r="T165" i="5" s="1"/>
  <c r="U165" i="5" s="1"/>
  <c r="S380" i="5"/>
  <c r="S14" i="5"/>
  <c r="T14" i="5" s="1"/>
  <c r="U14" i="5" s="1"/>
  <c r="S419" i="5"/>
  <c r="T419" i="5" s="1"/>
  <c r="U419" i="5" s="1"/>
  <c r="S394" i="5"/>
  <c r="T394" i="5" s="1"/>
  <c r="U394" i="5" s="1"/>
  <c r="S344" i="5"/>
  <c r="T344" i="5" s="1"/>
  <c r="U344" i="5" s="1"/>
  <c r="S308" i="5"/>
  <c r="T308" i="5" s="1"/>
  <c r="U308" i="5" s="1"/>
  <c r="S22" i="5"/>
  <c r="S370" i="5"/>
  <c r="S260" i="5"/>
  <c r="S367" i="5"/>
  <c r="T367" i="5" s="1"/>
  <c r="U367" i="5" s="1"/>
  <c r="S1030" i="5"/>
  <c r="S946" i="5"/>
  <c r="T946" i="5" s="1"/>
  <c r="U946" i="5" s="1"/>
  <c r="S1003" i="5"/>
  <c r="S937" i="5"/>
  <c r="T937" i="5" s="1"/>
  <c r="U937" i="5" s="1"/>
  <c r="S918" i="5"/>
  <c r="T918" i="5" s="1"/>
  <c r="U918" i="5" s="1"/>
  <c r="S844" i="5"/>
  <c r="T844" i="5" s="1"/>
  <c r="U844" i="5" s="1"/>
  <c r="S1064" i="5"/>
  <c r="T1064" i="5" s="1"/>
  <c r="U1064" i="5" s="1"/>
  <c r="S1037" i="5"/>
  <c r="T1037" i="5" s="1"/>
  <c r="U1037" i="5" s="1"/>
  <c r="S1010" i="5"/>
  <c r="S764" i="5"/>
  <c r="S868" i="5"/>
  <c r="T868" i="5" s="1"/>
  <c r="U868" i="5" s="1"/>
  <c r="S681" i="5"/>
  <c r="T681" i="5" s="1"/>
  <c r="U681" i="5" s="1"/>
  <c r="S818" i="5"/>
  <c r="S745" i="5"/>
  <c r="T745" i="5" s="1"/>
  <c r="U745" i="5" s="1"/>
  <c r="S601" i="5"/>
  <c r="S630" i="5"/>
  <c r="T630" i="5" s="1"/>
  <c r="U630" i="5" s="1"/>
  <c r="S557" i="5"/>
  <c r="S558" i="5"/>
  <c r="T558" i="5" s="1"/>
  <c r="S619" i="5"/>
  <c r="T619" i="5" s="1"/>
  <c r="U619" i="5" s="1"/>
  <c r="S552" i="5"/>
  <c r="T552" i="5" s="1"/>
  <c r="U552" i="5" s="1"/>
  <c r="S646" i="5"/>
  <c r="S218" i="5"/>
  <c r="S145" i="5"/>
  <c r="T145" i="5" s="1"/>
  <c r="U145" i="5" s="1"/>
  <c r="S100" i="5"/>
  <c r="T100" i="5" s="1"/>
  <c r="U100" i="5" s="1"/>
  <c r="S93" i="5"/>
  <c r="S41" i="5"/>
  <c r="T41" i="5" s="1"/>
  <c r="U41" i="5" s="1"/>
  <c r="S5" i="5"/>
  <c r="S463" i="5"/>
  <c r="T463" i="5" s="1"/>
  <c r="U463" i="5" s="1"/>
  <c r="S415" i="5"/>
  <c r="T415" i="5" s="1"/>
  <c r="U415" i="5" s="1"/>
  <c r="S9" i="5"/>
  <c r="T9" i="5" s="1"/>
  <c r="U9" i="5" s="1"/>
  <c r="S231" i="5"/>
  <c r="T231" i="5" s="1"/>
  <c r="U231" i="5" s="1"/>
  <c r="S49" i="5"/>
  <c r="T49" i="5" s="1"/>
  <c r="U49" i="5" s="1"/>
  <c r="S13" i="5"/>
  <c r="S365" i="5"/>
  <c r="S223" i="5"/>
  <c r="T223" i="5" s="1"/>
  <c r="U223" i="5" s="1"/>
  <c r="S115" i="5"/>
  <c r="T115" i="5" s="1"/>
  <c r="U115" i="5" s="1"/>
  <c r="S442" i="5"/>
  <c r="S314" i="5"/>
  <c r="T314" i="5" s="1"/>
  <c r="U314" i="5" s="1"/>
  <c r="S125" i="5"/>
  <c r="S418" i="5"/>
  <c r="T418" i="5" s="1"/>
  <c r="U418" i="5" s="1"/>
  <c r="AA418" i="5" s="1"/>
  <c r="S416" i="5"/>
  <c r="T416" i="5" s="1"/>
  <c r="U416" i="5" s="1"/>
  <c r="S305" i="5"/>
  <c r="T305" i="5" s="1"/>
  <c r="U305" i="5" s="1"/>
  <c r="T3748" i="5"/>
  <c r="U3748" i="5" s="1"/>
  <c r="AA3679" i="5"/>
  <c r="X3679" i="5"/>
  <c r="T3706" i="5"/>
  <c r="U3706" i="5" s="1"/>
  <c r="T3629" i="5"/>
  <c r="U3629" i="5" s="1"/>
  <c r="T3660" i="5"/>
  <c r="U3660" i="5" s="1"/>
  <c r="T3617" i="5"/>
  <c r="U3617" i="5" s="1"/>
  <c r="T3618" i="5"/>
  <c r="U3618" i="5" s="1"/>
  <c r="T3667" i="5"/>
  <c r="U3667" i="5" s="1"/>
  <c r="T3553" i="5"/>
  <c r="U3553" i="5" s="1"/>
  <c r="AA3535" i="5"/>
  <c r="X3535" i="5"/>
  <c r="T3491" i="5"/>
  <c r="U3491" i="5" s="1"/>
  <c r="T3413" i="5"/>
  <c r="U3413" i="5" s="1"/>
  <c r="T3357" i="5"/>
  <c r="U3357" i="5" s="1"/>
  <c r="T3387" i="5"/>
  <c r="U3387" i="5" s="1"/>
  <c r="T3351" i="5"/>
  <c r="U3351" i="5" s="1"/>
  <c r="T3283" i="5"/>
  <c r="U3283" i="5" s="1"/>
  <c r="T3338" i="5"/>
  <c r="U3338" i="5" s="1"/>
  <c r="T3258" i="5"/>
  <c r="U3258" i="5" s="1"/>
  <c r="T3060" i="5"/>
  <c r="U3060" i="5" s="1"/>
  <c r="T3885" i="5"/>
  <c r="U3885" i="5" s="1"/>
  <c r="T3812" i="5"/>
  <c r="U3812" i="5" s="1"/>
  <c r="T3838" i="5"/>
  <c r="U3838" i="5" s="1"/>
  <c r="T3827" i="5"/>
  <c r="U3827" i="5" s="1"/>
  <c r="T3738" i="5"/>
  <c r="U3738" i="5" s="1"/>
  <c r="T3697" i="5"/>
  <c r="U3697" i="5" s="1"/>
  <c r="T3676" i="5"/>
  <c r="U3676" i="5" s="1"/>
  <c r="T3683" i="5"/>
  <c r="U3683" i="5" s="1"/>
  <c r="T3659" i="5"/>
  <c r="U3659" i="5" s="1"/>
  <c r="T3599" i="5"/>
  <c r="U3599" i="5" s="1"/>
  <c r="T3590" i="5"/>
  <c r="U3590" i="5" s="1"/>
  <c r="T3624" i="5"/>
  <c r="U3624" i="5" s="1"/>
  <c r="T3551" i="5"/>
  <c r="U3551" i="5" s="1"/>
  <c r="T3572" i="5"/>
  <c r="U3572" i="5" s="1"/>
  <c r="AA3534" i="5"/>
  <c r="X3534" i="5"/>
  <c r="T3521" i="5"/>
  <c r="U3521" i="5" s="1"/>
  <c r="T3458" i="5"/>
  <c r="U3458" i="5" s="1"/>
  <c r="T3501" i="5"/>
  <c r="U3501" i="5" s="1"/>
  <c r="T3494" i="5"/>
  <c r="U3494" i="5" s="1"/>
  <c r="T3447" i="5"/>
  <c r="U3447" i="5" s="1"/>
  <c r="T3402" i="5"/>
  <c r="U3402" i="5" s="1"/>
  <c r="T3404" i="5"/>
  <c r="U3404" i="5" s="1"/>
  <c r="T3354" i="5"/>
  <c r="U3354" i="5" s="1"/>
  <c r="AA3354" i="5" s="1"/>
  <c r="T3352" i="5"/>
  <c r="U3352" i="5" s="1"/>
  <c r="T3340" i="5"/>
  <c r="U3340" i="5" s="1"/>
  <c r="AA3340" i="5" s="1"/>
  <c r="T3328" i="5"/>
  <c r="U3328" i="5" s="1"/>
  <c r="T3316" i="5"/>
  <c r="U3316" i="5" s="1"/>
  <c r="AA3474" i="5"/>
  <c r="X3474" i="5"/>
  <c r="T3181" i="5"/>
  <c r="U3181" i="5" s="1"/>
  <c r="T3882" i="5"/>
  <c r="U3882" i="5" s="1"/>
  <c r="T3785" i="5"/>
  <c r="U3785" i="5" s="1"/>
  <c r="T3883" i="5"/>
  <c r="U3883" i="5" s="1"/>
  <c r="T3800" i="5"/>
  <c r="U3800" i="5" s="1"/>
  <c r="T3802" i="5"/>
  <c r="U3802" i="5" s="1"/>
  <c r="T3796" i="5"/>
  <c r="U3796" i="5" s="1"/>
  <c r="T3807" i="5"/>
  <c r="U3807" i="5" s="1"/>
  <c r="T3712" i="5"/>
  <c r="U3712" i="5" s="1"/>
  <c r="T3755" i="5"/>
  <c r="U3755" i="5" s="1"/>
  <c r="T3692" i="5"/>
  <c r="U3692" i="5" s="1"/>
  <c r="T3665" i="5"/>
  <c r="U3665" i="5" s="1"/>
  <c r="T3688" i="5"/>
  <c r="U3688" i="5" s="1"/>
  <c r="T3595" i="5"/>
  <c r="U3595" i="5" s="1"/>
  <c r="T3635" i="5"/>
  <c r="U3635" i="5" s="1"/>
  <c r="AA3482" i="5"/>
  <c r="X3482" i="5"/>
  <c r="T3495" i="5"/>
  <c r="U3495" i="5" s="1"/>
  <c r="T3513" i="5"/>
  <c r="U3513" i="5" s="1"/>
  <c r="T3429" i="5"/>
  <c r="U3429" i="5" s="1"/>
  <c r="T3453" i="5"/>
  <c r="U3453" i="5" s="1"/>
  <c r="T3234" i="5"/>
  <c r="U3234" i="5" s="1"/>
  <c r="AA3232" i="5"/>
  <c r="X3232" i="5"/>
  <c r="T3227" i="5"/>
  <c r="U3227" i="5" s="1"/>
  <c r="T3057" i="5"/>
  <c r="U3057" i="5" s="1"/>
  <c r="AA3664" i="5"/>
  <c r="X3664" i="5"/>
  <c r="T3662" i="5"/>
  <c r="U3662" i="5" s="1"/>
  <c r="AA3716" i="5"/>
  <c r="X3716" i="5"/>
  <c r="AA3654" i="5"/>
  <c r="X3654" i="5"/>
  <c r="T3639" i="5"/>
  <c r="U3639" i="5" s="1"/>
  <c r="T3568" i="5"/>
  <c r="U3568" i="5" s="1"/>
  <c r="T3511" i="5"/>
  <c r="U3511" i="5" s="1"/>
  <c r="AA3479" i="5"/>
  <c r="X3479" i="5"/>
  <c r="T3488" i="5"/>
  <c r="U3488" i="5" s="1"/>
  <c r="T3481" i="5"/>
  <c r="U3481" i="5" s="1"/>
  <c r="T3446" i="5"/>
  <c r="U3446" i="5" s="1"/>
  <c r="T3408" i="5"/>
  <c r="U3408" i="5" s="1"/>
  <c r="T3411" i="5"/>
  <c r="U3411" i="5" s="1"/>
  <c r="T3345" i="5"/>
  <c r="U3345" i="5" s="1"/>
  <c r="T3318" i="5"/>
  <c r="U3318" i="5" s="1"/>
  <c r="T3371" i="5"/>
  <c r="U3371" i="5" s="1"/>
  <c r="T3294" i="5"/>
  <c r="U3294" i="5" s="1"/>
  <c r="T3172" i="5"/>
  <c r="U3172" i="5" s="1"/>
  <c r="T3179" i="5"/>
  <c r="U3179" i="5" s="1"/>
  <c r="T3119" i="5"/>
  <c r="U3119" i="5" s="1"/>
  <c r="T3880" i="5"/>
  <c r="U3880" i="5" s="1"/>
  <c r="AA3880" i="5" s="1"/>
  <c r="T3839" i="5"/>
  <c r="U3839" i="5" s="1"/>
  <c r="T3837" i="5"/>
  <c r="U3837" i="5" s="1"/>
  <c r="T3879" i="5"/>
  <c r="U3879" i="5" s="1"/>
  <c r="T3823" i="5"/>
  <c r="U3823" i="5" s="1"/>
  <c r="T3773" i="5"/>
  <c r="U3773" i="5" s="1"/>
  <c r="T3744" i="5"/>
  <c r="U3744" i="5" s="1"/>
  <c r="T3663" i="5"/>
  <c r="U3663" i="5" s="1"/>
  <c r="T3650" i="5"/>
  <c r="U3650" i="5" s="1"/>
  <c r="T3645" i="5"/>
  <c r="U3645" i="5" s="1"/>
  <c r="T3709" i="5"/>
  <c r="U3709" i="5" s="1"/>
  <c r="AA3544" i="5"/>
  <c r="X3544" i="5"/>
  <c r="T3578" i="5"/>
  <c r="U3578" i="5" s="1"/>
  <c r="AA3638" i="5"/>
  <c r="X3638" i="5"/>
  <c r="T3460" i="5"/>
  <c r="U3460" i="5" s="1"/>
  <c r="T3427" i="5"/>
  <c r="U3427" i="5" s="1"/>
  <c r="T3380" i="5"/>
  <c r="U3380" i="5" s="1"/>
  <c r="T3470" i="5"/>
  <c r="U3470" i="5" s="1"/>
  <c r="T3435" i="5"/>
  <c r="U3435" i="5" s="1"/>
  <c r="T3392" i="5"/>
  <c r="U3392" i="5" s="1"/>
  <c r="T3449" i="5"/>
  <c r="U3449" i="5" s="1"/>
  <c r="T3463" i="5"/>
  <c r="U3463" i="5" s="1"/>
  <c r="T3315" i="5"/>
  <c r="U3315" i="5" s="1"/>
  <c r="T3363" i="5"/>
  <c r="U3363" i="5" s="1"/>
  <c r="T3349" i="5"/>
  <c r="U3349" i="5" s="1"/>
  <c r="AA3349" i="5" s="1"/>
  <c r="T3337" i="5"/>
  <c r="U3337" i="5" s="1"/>
  <c r="T3325" i="5"/>
  <c r="U3325" i="5" s="1"/>
  <c r="T3313" i="5"/>
  <c r="U3313" i="5" s="1"/>
  <c r="T3255" i="5"/>
  <c r="U3255" i="5" s="1"/>
  <c r="T3853" i="5"/>
  <c r="U3853" i="5" s="1"/>
  <c r="AA3646" i="5"/>
  <c r="X3646" i="5"/>
  <c r="T3711" i="5"/>
  <c r="U3711" i="5" s="1"/>
  <c r="T3623" i="5"/>
  <c r="U3623" i="5" s="1"/>
  <c r="T3668" i="5"/>
  <c r="U3668" i="5" s="1"/>
  <c r="T3685" i="5"/>
  <c r="U3685" i="5" s="1"/>
  <c r="T3627" i="5"/>
  <c r="U3627" i="5" s="1"/>
  <c r="T3559" i="5"/>
  <c r="U3559" i="5" s="1"/>
  <c r="AA3543" i="5"/>
  <c r="X3543" i="5"/>
  <c r="T3641" i="5"/>
  <c r="U3641" i="5" s="1"/>
  <c r="T3575" i="5"/>
  <c r="U3575" i="5" s="1"/>
  <c r="T3466" i="5"/>
  <c r="U3466" i="5" s="1"/>
  <c r="T3505" i="5"/>
  <c r="U3505" i="5" s="1"/>
  <c r="T3457" i="5"/>
  <c r="U3457" i="5" s="1"/>
  <c r="AA3537" i="5"/>
  <c r="X3537" i="5"/>
  <c r="T3471" i="5"/>
  <c r="U3471" i="5" s="1"/>
  <c r="T3524" i="5"/>
  <c r="U3524" i="5" s="1"/>
  <c r="T3436" i="5"/>
  <c r="U3436" i="5" s="1"/>
  <c r="T3439" i="5"/>
  <c r="U3439" i="5" s="1"/>
  <c r="T3377" i="5"/>
  <c r="U3377" i="5" s="1"/>
  <c r="T3389" i="5"/>
  <c r="U3389" i="5" s="1"/>
  <c r="T3291" i="5"/>
  <c r="U3291" i="5" s="1"/>
  <c r="T3170" i="5"/>
  <c r="U3170" i="5" s="1"/>
  <c r="T3634" i="5"/>
  <c r="U3634" i="5" s="1"/>
  <c r="T3673" i="5"/>
  <c r="U3673" i="5" s="1"/>
  <c r="T3512" i="5"/>
  <c r="U3512" i="5" s="1"/>
  <c r="T3507" i="5"/>
  <c r="U3507" i="5" s="1"/>
  <c r="T3454" i="5"/>
  <c r="U3454" i="5" s="1"/>
  <c r="T3390" i="5"/>
  <c r="U3390" i="5" s="1"/>
  <c r="T3464" i="5"/>
  <c r="U3464" i="5" s="1"/>
  <c r="T3422" i="5"/>
  <c r="U3422" i="5" s="1"/>
  <c r="T3384" i="5"/>
  <c r="U3384" i="5" s="1"/>
  <c r="T3370" i="5"/>
  <c r="U3370" i="5" s="1"/>
  <c r="T3146" i="5"/>
  <c r="U3146" i="5" s="1"/>
  <c r="AA3864" i="5"/>
  <c r="X3864" i="5"/>
  <c r="T3851" i="5"/>
  <c r="U3851" i="5" s="1"/>
  <c r="T3769" i="5"/>
  <c r="U3769" i="5" s="1"/>
  <c r="T3868" i="5"/>
  <c r="U3868" i="5" s="1"/>
  <c r="T3848" i="5"/>
  <c r="U3848" i="5" s="1"/>
  <c r="T3831" i="5"/>
  <c r="U3831" i="5" s="1"/>
  <c r="T3795" i="5"/>
  <c r="U3795" i="5" s="1"/>
  <c r="T3772" i="5"/>
  <c r="U3772" i="5" s="1"/>
  <c r="T3779" i="5"/>
  <c r="U3779" i="5" s="1"/>
  <c r="AA3610" i="5"/>
  <c r="X3610" i="5"/>
  <c r="T3677" i="5"/>
  <c r="U3677" i="5" s="1"/>
  <c r="T3608" i="5"/>
  <c r="U3608" i="5" s="1"/>
  <c r="T3633" i="5"/>
  <c r="U3633" i="5" s="1"/>
  <c r="T3580" i="5"/>
  <c r="U3580" i="5" s="1"/>
  <c r="T3550" i="5"/>
  <c r="U3550" i="5" s="1"/>
  <c r="T3587" i="5"/>
  <c r="U3587" i="5" s="1"/>
  <c r="T3566" i="5"/>
  <c r="U3566" i="5" s="1"/>
  <c r="T3656" i="5"/>
  <c r="U3656" i="5" s="1"/>
  <c r="T3451" i="5"/>
  <c r="U3451" i="5" s="1"/>
  <c r="T3506" i="5"/>
  <c r="U3506" i="5" s="1"/>
  <c r="T3336" i="5"/>
  <c r="U3336" i="5" s="1"/>
  <c r="AA3336" i="5" s="1"/>
  <c r="T3309" i="5"/>
  <c r="U3309" i="5" s="1"/>
  <c r="T3346" i="5"/>
  <c r="U3346" i="5" s="1"/>
  <c r="T3310" i="5"/>
  <c r="U3310" i="5" s="1"/>
  <c r="T3249" i="5"/>
  <c r="U3249" i="5" s="1"/>
  <c r="T3816" i="5"/>
  <c r="U3816" i="5" s="1"/>
  <c r="T3808" i="5"/>
  <c r="U3808" i="5" s="1"/>
  <c r="T3852" i="5"/>
  <c r="U3852" i="5" s="1"/>
  <c r="T3741" i="5"/>
  <c r="U3741" i="5" s="1"/>
  <c r="T3740" i="5"/>
  <c r="U3740" i="5" s="1"/>
  <c r="T3596" i="5"/>
  <c r="U3596" i="5" s="1"/>
  <c r="T3698" i="5"/>
  <c r="U3698" i="5" s="1"/>
  <c r="T3632" i="5"/>
  <c r="U3632" i="5" s="1"/>
  <c r="T3614" i="5"/>
  <c r="U3614" i="5" s="1"/>
  <c r="T3661" i="5"/>
  <c r="U3661" i="5" s="1"/>
  <c r="AA3541" i="5"/>
  <c r="X3541" i="5"/>
  <c r="T3581" i="5"/>
  <c r="U3581" i="5" s="1"/>
  <c r="T3480" i="5"/>
  <c r="U3480" i="5" s="1"/>
  <c r="T3538" i="5"/>
  <c r="U3538" i="5" s="1"/>
  <c r="T3445" i="5"/>
  <c r="U3445" i="5" s="1"/>
  <c r="T3369" i="5"/>
  <c r="U3369" i="5" s="1"/>
  <c r="T3365" i="5"/>
  <c r="U3365" i="5" s="1"/>
  <c r="T3415" i="5"/>
  <c r="U3415" i="5" s="1"/>
  <c r="T3262" i="5"/>
  <c r="U3262" i="5" s="1"/>
  <c r="T3282" i="5"/>
  <c r="U3282" i="5" s="1"/>
  <c r="AA3282" i="5" s="1"/>
  <c r="T3044" i="5"/>
  <c r="U3044" i="5" s="1"/>
  <c r="T2961" i="5"/>
  <c r="U2961" i="5" s="1"/>
  <c r="AA2961" i="5" s="1"/>
  <c r="T3757" i="5"/>
  <c r="U3757" i="5" s="1"/>
  <c r="T3817" i="5"/>
  <c r="U3817" i="5" s="1"/>
  <c r="T3771" i="5"/>
  <c r="U3771" i="5" s="1"/>
  <c r="T3571" i="5"/>
  <c r="U3571" i="5" s="1"/>
  <c r="T3669" i="5"/>
  <c r="U3669" i="5" s="1"/>
  <c r="AA3621" i="5"/>
  <c r="X3621" i="5"/>
  <c r="AA3699" i="5"/>
  <c r="X3699" i="5"/>
  <c r="AA3540" i="5"/>
  <c r="X3540" i="5"/>
  <c r="T3533" i="5"/>
  <c r="U3533" i="5" s="1"/>
  <c r="T3452" i="5"/>
  <c r="U3452" i="5" s="1"/>
  <c r="T3366" i="5"/>
  <c r="U3366" i="5" s="1"/>
  <c r="T3399" i="5"/>
  <c r="U3399" i="5" s="1"/>
  <c r="T3444" i="5"/>
  <c r="U3444" i="5" s="1"/>
  <c r="T3493" i="5"/>
  <c r="U3493" i="5" s="1"/>
  <c r="T3372" i="5"/>
  <c r="U3372" i="5" s="1"/>
  <c r="T3267" i="5"/>
  <c r="U3267" i="5" s="1"/>
  <c r="T3209" i="5"/>
  <c r="U3209" i="5" s="1"/>
  <c r="T3128" i="5"/>
  <c r="U3128" i="5" s="1"/>
  <c r="T3009" i="5"/>
  <c r="U3009" i="5" s="1"/>
  <c r="T3829" i="5"/>
  <c r="U3829" i="5" s="1"/>
  <c r="T3836" i="5"/>
  <c r="U3836" i="5" s="1"/>
  <c r="AA3824" i="5"/>
  <c r="X3824" i="5"/>
  <c r="T3766" i="5"/>
  <c r="U3766" i="5" s="1"/>
  <c r="T3727" i="5"/>
  <c r="U3727" i="5" s="1"/>
  <c r="T3736" i="5"/>
  <c r="U3736" i="5" s="1"/>
  <c r="AA3736" i="5" s="1"/>
  <c r="T3721" i="5"/>
  <c r="U3721" i="5" s="1"/>
  <c r="T3731" i="5"/>
  <c r="U3731" i="5" s="1"/>
  <c r="AA3731" i="5" s="1"/>
  <c r="T3647" i="5"/>
  <c r="U3647" i="5" s="1"/>
  <c r="T3602" i="5"/>
  <c r="U3602" i="5" s="1"/>
  <c r="T3644" i="5"/>
  <c r="U3644" i="5" s="1"/>
  <c r="AA3539" i="5"/>
  <c r="X3539" i="5"/>
  <c r="T3560" i="5"/>
  <c r="U3560" i="5" s="1"/>
  <c r="AA3497" i="5"/>
  <c r="X3497" i="5"/>
  <c r="T3519" i="5"/>
  <c r="U3519" i="5" s="1"/>
  <c r="T3359" i="5"/>
  <c r="U3359" i="5" s="1"/>
  <c r="T3437" i="5"/>
  <c r="U3437" i="5" s="1"/>
  <c r="T3306" i="5"/>
  <c r="U3306" i="5" s="1"/>
  <c r="T3029" i="5"/>
  <c r="U3029" i="5" s="1"/>
  <c r="T3040" i="5"/>
  <c r="U3040" i="5" s="1"/>
  <c r="T3123" i="5"/>
  <c r="U3123" i="5" s="1"/>
  <c r="T2998" i="5"/>
  <c r="U2998" i="5" s="1"/>
  <c r="T2926" i="5"/>
  <c r="U2926" i="5" s="1"/>
  <c r="AA2926" i="5" s="1"/>
  <c r="T3875" i="5"/>
  <c r="U3875" i="5" s="1"/>
  <c r="AA3845" i="5"/>
  <c r="X3845" i="5"/>
  <c r="T3792" i="5"/>
  <c r="U3792" i="5" s="1"/>
  <c r="T3783" i="5"/>
  <c r="U3783" i="5" s="1"/>
  <c r="T3750" i="5"/>
  <c r="U3750" i="5" s="1"/>
  <c r="AA3750" i="5" s="1"/>
  <c r="AA3814" i="5"/>
  <c r="X3814" i="5"/>
  <c r="T3722" i="5"/>
  <c r="U3722" i="5" s="1"/>
  <c r="AA3780" i="5"/>
  <c r="X3780" i="5"/>
  <c r="T3734" i="5"/>
  <c r="U3734" i="5" s="1"/>
  <c r="T3643" i="5"/>
  <c r="U3643" i="5" s="1"/>
  <c r="AA3643" i="5" s="1"/>
  <c r="T3626" i="5"/>
  <c r="U3626" i="5" s="1"/>
  <c r="T3619" i="5"/>
  <c r="U3619" i="5" s="1"/>
  <c r="T3637" i="5"/>
  <c r="U3637" i="5" s="1"/>
  <c r="T3681" i="5"/>
  <c r="U3681" i="5" s="1"/>
  <c r="AA3681" i="5" s="1"/>
  <c r="AA3520" i="5"/>
  <c r="X3520" i="5"/>
  <c r="T3648" i="5"/>
  <c r="U3648" i="5" s="1"/>
  <c r="T3500" i="5"/>
  <c r="U3500" i="5" s="1"/>
  <c r="T3450" i="5"/>
  <c r="U3450" i="5" s="1"/>
  <c r="T3416" i="5"/>
  <c r="U3416" i="5" s="1"/>
  <c r="T3393" i="5"/>
  <c r="U3393" i="5" s="1"/>
  <c r="T3355" i="5"/>
  <c r="U3355" i="5" s="1"/>
  <c r="T3353" i="5"/>
  <c r="U3353" i="5" s="1"/>
  <c r="T3317" i="5"/>
  <c r="U3317" i="5" s="1"/>
  <c r="T3263" i="5"/>
  <c r="U3263" i="5" s="1"/>
  <c r="AA3871" i="5"/>
  <c r="X3871" i="5"/>
  <c r="X3847" i="5"/>
  <c r="U3825" i="5"/>
  <c r="S3804" i="5"/>
  <c r="T3811" i="5"/>
  <c r="U3811" i="5" s="1"/>
  <c r="T3768" i="5"/>
  <c r="U3768" i="5" s="1"/>
  <c r="T3759" i="5"/>
  <c r="U3759" i="5" s="1"/>
  <c r="T3770" i="5"/>
  <c r="U3770" i="5" s="1"/>
  <c r="T3653" i="5"/>
  <c r="U3653" i="5" s="1"/>
  <c r="T3689" i="5"/>
  <c r="U3689" i="5" s="1"/>
  <c r="T3585" i="5"/>
  <c r="U3585" i="5" s="1"/>
  <c r="U3529" i="5"/>
  <c r="U3649" i="5"/>
  <c r="AA3649" i="5" s="1"/>
  <c r="T3586" i="5"/>
  <c r="U3586" i="5" s="1"/>
  <c r="U3498" i="5"/>
  <c r="AA3498" i="5" s="1"/>
  <c r="T3487" i="5"/>
  <c r="U3487" i="5" s="1"/>
  <c r="T3455" i="5"/>
  <c r="U3455" i="5" s="1"/>
  <c r="T3301" i="5"/>
  <c r="U3301" i="5" s="1"/>
  <c r="T3307" i="5"/>
  <c r="U3307" i="5" s="1"/>
  <c r="T3224" i="5"/>
  <c r="U3224" i="5" s="1"/>
  <c r="T3150" i="5"/>
  <c r="U3150" i="5" s="1"/>
  <c r="T3243" i="5"/>
  <c r="U3243" i="5" s="1"/>
  <c r="T3204" i="5"/>
  <c r="U3204" i="5" s="1"/>
  <c r="T3182" i="5"/>
  <c r="U3182" i="5" s="1"/>
  <c r="S3155" i="5"/>
  <c r="S3140" i="5"/>
  <c r="T3083" i="5"/>
  <c r="U3083" i="5" s="1"/>
  <c r="T3007" i="5"/>
  <c r="U3007" i="5" s="1"/>
  <c r="T3003" i="5"/>
  <c r="U3003" i="5" s="1"/>
  <c r="T2983" i="5"/>
  <c r="U2983" i="5" s="1"/>
  <c r="T2903" i="5"/>
  <c r="U2903" i="5" s="1"/>
  <c r="T2885" i="5"/>
  <c r="U2885" i="5" s="1"/>
  <c r="T2922" i="5"/>
  <c r="U2922" i="5" s="1"/>
  <c r="AA2922" i="5" s="1"/>
  <c r="T2931" i="5"/>
  <c r="U2931" i="5" s="1"/>
  <c r="T2832" i="5"/>
  <c r="U2832" i="5" s="1"/>
  <c r="T2960" i="5"/>
  <c r="U2960" i="5" s="1"/>
  <c r="S2841" i="5"/>
  <c r="T2753" i="5"/>
  <c r="U2753" i="5" s="1"/>
  <c r="T2869" i="5"/>
  <c r="U2869" i="5" s="1"/>
  <c r="T2844" i="5"/>
  <c r="U2844" i="5" s="1"/>
  <c r="AA2844" i="5" s="1"/>
  <c r="T2653" i="5"/>
  <c r="U2653" i="5" s="1"/>
  <c r="T2618" i="5"/>
  <c r="U2618" i="5" s="1"/>
  <c r="T2693" i="5"/>
  <c r="U2693" i="5" s="1"/>
  <c r="T2497" i="5"/>
  <c r="U2497" i="5" s="1"/>
  <c r="AA2497" i="5" s="1"/>
  <c r="T2425" i="5"/>
  <c r="U2425" i="5" s="1"/>
  <c r="T2508" i="5"/>
  <c r="U2508" i="5" s="1"/>
  <c r="T2405" i="5"/>
  <c r="U2405" i="5" s="1"/>
  <c r="T2439" i="5"/>
  <c r="U2439" i="5" s="1"/>
  <c r="T2398" i="5"/>
  <c r="U2398" i="5" s="1"/>
  <c r="AA2581" i="5"/>
  <c r="X2581" i="5"/>
  <c r="T2319" i="5"/>
  <c r="U2319" i="5" s="1"/>
  <c r="T2144" i="5"/>
  <c r="U2144" i="5" s="1"/>
  <c r="T2163" i="5"/>
  <c r="U2163" i="5" s="1"/>
  <c r="T2333" i="5"/>
  <c r="U2333" i="5" s="1"/>
  <c r="AA2333" i="5" s="1"/>
  <c r="T2204" i="5"/>
  <c r="U2204" i="5" s="1"/>
  <c r="T2297" i="5"/>
  <c r="U2297" i="5" s="1"/>
  <c r="AA2297" i="5" s="1"/>
  <c r="T1920" i="5"/>
  <c r="U1920" i="5" s="1"/>
  <c r="T1932" i="5"/>
  <c r="U1932" i="5" s="1"/>
  <c r="T2067" i="5"/>
  <c r="U2067" i="5" s="1"/>
  <c r="T1941" i="5"/>
  <c r="U1941" i="5" s="1"/>
  <c r="T1811" i="5"/>
  <c r="U1811" i="5" s="1"/>
  <c r="T1872" i="5"/>
  <c r="U1872" i="5" s="1"/>
  <c r="AA1872" i="5" s="1"/>
  <c r="T1826" i="5"/>
  <c r="U1826" i="5" s="1"/>
  <c r="T1736" i="5"/>
  <c r="U1736" i="5" s="1"/>
  <c r="T1554" i="5"/>
  <c r="U1554" i="5" s="1"/>
  <c r="T1563" i="5"/>
  <c r="U1563" i="5" s="1"/>
  <c r="T1651" i="5"/>
  <c r="U1651" i="5" s="1"/>
  <c r="AA1651" i="5" s="1"/>
  <c r="T1709" i="5"/>
  <c r="U1709" i="5" s="1"/>
  <c r="T1513" i="5"/>
  <c r="U1513" i="5" s="1"/>
  <c r="T1487" i="5"/>
  <c r="U1487" i="5" s="1"/>
  <c r="T1436" i="5"/>
  <c r="U1436" i="5" s="1"/>
  <c r="T3869" i="5"/>
  <c r="U3869" i="5" s="1"/>
  <c r="T3822" i="5"/>
  <c r="U3822" i="5" s="1"/>
  <c r="U3790" i="5"/>
  <c r="S3729" i="5"/>
  <c r="T3803" i="5"/>
  <c r="U3803" i="5" s="1"/>
  <c r="T3735" i="5"/>
  <c r="U3735" i="5" s="1"/>
  <c r="T3570" i="5"/>
  <c r="U3570" i="5" s="1"/>
  <c r="U3605" i="5"/>
  <c r="U3606" i="5"/>
  <c r="U3527" i="5"/>
  <c r="U3496" i="5"/>
  <c r="U3522" i="5"/>
  <c r="U3476" i="5"/>
  <c r="T3385" i="5"/>
  <c r="U3385" i="5" s="1"/>
  <c r="U3237" i="5"/>
  <c r="T3171" i="5"/>
  <c r="U3171" i="5" s="1"/>
  <c r="S3242" i="5"/>
  <c r="T3147" i="5"/>
  <c r="U3147" i="5" s="1"/>
  <c r="T3280" i="5"/>
  <c r="U3280" i="5" s="1"/>
  <c r="S3230" i="5"/>
  <c r="T3177" i="5"/>
  <c r="U3177" i="5" s="1"/>
  <c r="T3133" i="5"/>
  <c r="U3133" i="5" s="1"/>
  <c r="T3004" i="5"/>
  <c r="U3004" i="5" s="1"/>
  <c r="T3015" i="5"/>
  <c r="U3015" i="5" s="1"/>
  <c r="T2969" i="5"/>
  <c r="U2969" i="5" s="1"/>
  <c r="T2982" i="5"/>
  <c r="U2982" i="5" s="1"/>
  <c r="T2923" i="5"/>
  <c r="U2923" i="5" s="1"/>
  <c r="T2952" i="5"/>
  <c r="U2952" i="5" s="1"/>
  <c r="T2897" i="5"/>
  <c r="U2897" i="5" s="1"/>
  <c r="T2906" i="5"/>
  <c r="U2906" i="5" s="1"/>
  <c r="T2803" i="5"/>
  <c r="U2803" i="5" s="1"/>
  <c r="T2749" i="5"/>
  <c r="U2749" i="5" s="1"/>
  <c r="T2580" i="5"/>
  <c r="U2580" i="5" s="1"/>
  <c r="T2680" i="5"/>
  <c r="U2680" i="5" s="1"/>
  <c r="T2629" i="5"/>
  <c r="U2629" i="5" s="1"/>
  <c r="T2536" i="5"/>
  <c r="U2536" i="5" s="1"/>
  <c r="T2500" i="5"/>
  <c r="U2500" i="5" s="1"/>
  <c r="T2538" i="5"/>
  <c r="U2538" i="5" s="1"/>
  <c r="T2353" i="5"/>
  <c r="U2353" i="5" s="1"/>
  <c r="AA2402" i="5"/>
  <c r="X2402" i="5"/>
  <c r="T2404" i="5"/>
  <c r="U2404" i="5" s="1"/>
  <c r="AA2404" i="5" s="1"/>
  <c r="T2348" i="5"/>
  <c r="U2348" i="5" s="1"/>
  <c r="T2293" i="5"/>
  <c r="U2293" i="5" s="1"/>
  <c r="T2304" i="5"/>
  <c r="U2304" i="5" s="1"/>
  <c r="T2325" i="5"/>
  <c r="U2325" i="5" s="1"/>
  <c r="AA2325" i="5" s="1"/>
  <c r="T2151" i="5"/>
  <c r="U2151" i="5" s="1"/>
  <c r="AA2151" i="5" s="1"/>
  <c r="T2308" i="5"/>
  <c r="U2308" i="5" s="1"/>
  <c r="T2160" i="5"/>
  <c r="U2160" i="5" s="1"/>
  <c r="T2331" i="5"/>
  <c r="U2331" i="5" s="1"/>
  <c r="T2166" i="5"/>
  <c r="U2166" i="5" s="1"/>
  <c r="T2294" i="5"/>
  <c r="U2294" i="5" s="1"/>
  <c r="T2270" i="5"/>
  <c r="U2270" i="5" s="1"/>
  <c r="T2162" i="5"/>
  <c r="U2162" i="5" s="1"/>
  <c r="T2288" i="5"/>
  <c r="U2288" i="5" s="1"/>
  <c r="T2209" i="5"/>
  <c r="U2209" i="5" s="1"/>
  <c r="T2079" i="5"/>
  <c r="U2079" i="5" s="1"/>
  <c r="T2140" i="5"/>
  <c r="U2140" i="5" s="1"/>
  <c r="T2085" i="5"/>
  <c r="U2085" i="5" s="1"/>
  <c r="AA2085" i="5" s="1"/>
  <c r="T2089" i="5"/>
  <c r="U2089" i="5" s="1"/>
  <c r="T1917" i="5"/>
  <c r="U1917" i="5" s="1"/>
  <c r="T1929" i="5"/>
  <c r="U1929" i="5" s="1"/>
  <c r="T1921" i="5"/>
  <c r="U1921" i="5" s="1"/>
  <c r="T2082" i="5"/>
  <c r="U2082" i="5" s="1"/>
  <c r="T1988" i="5"/>
  <c r="U1988" i="5" s="1"/>
  <c r="T1940" i="5"/>
  <c r="U1940" i="5" s="1"/>
  <c r="T2109" i="5"/>
  <c r="U2109" i="5" s="1"/>
  <c r="T1877" i="5"/>
  <c r="U1877" i="5" s="1"/>
  <c r="T1810" i="5"/>
  <c r="U1810" i="5" s="1"/>
  <c r="T1733" i="5"/>
  <c r="U1733" i="5" s="1"/>
  <c r="T1790" i="5"/>
  <c r="U1790" i="5" s="1"/>
  <c r="AA1790" i="5" s="1"/>
  <c r="T1740" i="5"/>
  <c r="U1740" i="5" s="1"/>
  <c r="T1864" i="5"/>
  <c r="U1864" i="5" s="1"/>
  <c r="T1904" i="5"/>
  <c r="U1904" i="5" s="1"/>
  <c r="T1881" i="5"/>
  <c r="U1881" i="5" s="1"/>
  <c r="T1840" i="5"/>
  <c r="U1840" i="5" s="1"/>
  <c r="T1747" i="5"/>
  <c r="U1747" i="5" s="1"/>
  <c r="T1677" i="5"/>
  <c r="U1677" i="5" s="1"/>
  <c r="T1620" i="5"/>
  <c r="U1620" i="5" s="1"/>
  <c r="T1551" i="5"/>
  <c r="U1551" i="5" s="1"/>
  <c r="T1708" i="5"/>
  <c r="U1708" i="5" s="1"/>
  <c r="T1615" i="5"/>
  <c r="U1615" i="5" s="1"/>
  <c r="T1710" i="5"/>
  <c r="U1710" i="5" s="1"/>
  <c r="T1580" i="5"/>
  <c r="U1580" i="5" s="1"/>
  <c r="T1564" i="5"/>
  <c r="U1564" i="5" s="1"/>
  <c r="T1702" i="5"/>
  <c r="U1702" i="5" s="1"/>
  <c r="T1666" i="5"/>
  <c r="U1666" i="5" s="1"/>
  <c r="T1629" i="5"/>
  <c r="U1629" i="5" s="1"/>
  <c r="T1728" i="5"/>
  <c r="U1728" i="5" s="1"/>
  <c r="T1612" i="5"/>
  <c r="U1612" i="5" s="1"/>
  <c r="T1463" i="5"/>
  <c r="U1463" i="5" s="1"/>
  <c r="T1524" i="5"/>
  <c r="U1524" i="5" s="1"/>
  <c r="T1412" i="5"/>
  <c r="U1412" i="5" s="1"/>
  <c r="AA1412" i="5" s="1"/>
  <c r="T1491" i="5"/>
  <c r="U1491" i="5" s="1"/>
  <c r="AA1491" i="5" s="1"/>
  <c r="U3873" i="5"/>
  <c r="T3874" i="5"/>
  <c r="U3874" i="5" s="1"/>
  <c r="S3704" i="5"/>
  <c r="T3561" i="5"/>
  <c r="U3561" i="5" s="1"/>
  <c r="T3576" i="5"/>
  <c r="U3576" i="5" s="1"/>
  <c r="U3630" i="5"/>
  <c r="AA3630" i="5" s="1"/>
  <c r="U3515" i="5"/>
  <c r="AA3515" i="5" s="1"/>
  <c r="S3484" i="5"/>
  <c r="U3547" i="5"/>
  <c r="U3382" i="5"/>
  <c r="U3302" i="5"/>
  <c r="AA3302" i="5" s="1"/>
  <c r="U3287" i="5"/>
  <c r="AA3287" i="5" s="1"/>
  <c r="S3298" i="5"/>
  <c r="T3144" i="5"/>
  <c r="U3144" i="5" s="1"/>
  <c r="U3295" i="5"/>
  <c r="T3190" i="5"/>
  <c r="U3190" i="5" s="1"/>
  <c r="S3288" i="5"/>
  <c r="T3173" i="5"/>
  <c r="U3173" i="5" s="1"/>
  <c r="S3152" i="5"/>
  <c r="T3233" i="5"/>
  <c r="U3233" i="5" s="1"/>
  <c r="T3108" i="5"/>
  <c r="U3108" i="5" s="1"/>
  <c r="U3145" i="5"/>
  <c r="AA3145" i="5" s="1"/>
  <c r="T3072" i="5"/>
  <c r="U3072" i="5" s="1"/>
  <c r="AA3072" i="5" s="1"/>
  <c r="T3002" i="5"/>
  <c r="U3002" i="5" s="1"/>
  <c r="T2987" i="5"/>
  <c r="U2987" i="5" s="1"/>
  <c r="T3010" i="5"/>
  <c r="U3010" i="5" s="1"/>
  <c r="T3024" i="5"/>
  <c r="U3024" i="5" s="1"/>
  <c r="S3012" i="5"/>
  <c r="T2988" i="5"/>
  <c r="U2988" i="5" s="1"/>
  <c r="T2974" i="5"/>
  <c r="U2974" i="5" s="1"/>
  <c r="T2948" i="5"/>
  <c r="U2948" i="5" s="1"/>
  <c r="T2956" i="5"/>
  <c r="U2956" i="5" s="1"/>
  <c r="T2875" i="5"/>
  <c r="U2875" i="5" s="1"/>
  <c r="T2742" i="5"/>
  <c r="U2742" i="5" s="1"/>
  <c r="T2864" i="5"/>
  <c r="U2864" i="5" s="1"/>
  <c r="T2786" i="5"/>
  <c r="U2786" i="5" s="1"/>
  <c r="S2860" i="5"/>
  <c r="T2819" i="5"/>
  <c r="U2819" i="5" s="1"/>
  <c r="T2865" i="5"/>
  <c r="U2865" i="5" s="1"/>
  <c r="T2716" i="5"/>
  <c r="U2716" i="5" s="1"/>
  <c r="T2678" i="5"/>
  <c r="U2678" i="5" s="1"/>
  <c r="T2711" i="5"/>
  <c r="U2711" i="5" s="1"/>
  <c r="T2623" i="5"/>
  <c r="U2623" i="5" s="1"/>
  <c r="AA2612" i="5"/>
  <c r="X2612" i="5"/>
  <c r="T2471" i="5"/>
  <c r="U2471" i="5" s="1"/>
  <c r="T2487" i="5"/>
  <c r="U2487" i="5" s="1"/>
  <c r="T2395" i="5"/>
  <c r="U2395" i="5" s="1"/>
  <c r="T2401" i="5"/>
  <c r="U2401" i="5" s="1"/>
  <c r="T2429" i="5"/>
  <c r="U2429" i="5" s="1"/>
  <c r="T2414" i="5"/>
  <c r="U2414" i="5" s="1"/>
  <c r="T2243" i="5"/>
  <c r="U2243" i="5" s="1"/>
  <c r="T2197" i="5"/>
  <c r="U2197" i="5" s="1"/>
  <c r="T2159" i="5"/>
  <c r="U2159" i="5" s="1"/>
  <c r="T2226" i="5"/>
  <c r="U2226" i="5" s="1"/>
  <c r="T2286" i="5"/>
  <c r="U2286" i="5" s="1"/>
  <c r="T2246" i="5"/>
  <c r="U2246" i="5" s="1"/>
  <c r="T2138" i="5"/>
  <c r="U2138" i="5" s="1"/>
  <c r="T1992" i="5"/>
  <c r="U1992" i="5" s="1"/>
  <c r="T1997" i="5"/>
  <c r="U1997" i="5" s="1"/>
  <c r="T2014" i="5"/>
  <c r="U2014" i="5" s="1"/>
  <c r="T2090" i="5"/>
  <c r="U2090" i="5" s="1"/>
  <c r="AA2090" i="5" s="1"/>
  <c r="T1986" i="5"/>
  <c r="U1986" i="5" s="1"/>
  <c r="T1908" i="5"/>
  <c r="U1908" i="5" s="1"/>
  <c r="T1775" i="5"/>
  <c r="U1775" i="5" s="1"/>
  <c r="T1741" i="5"/>
  <c r="U1741" i="5" s="1"/>
  <c r="T1749" i="5"/>
  <c r="U1749" i="5" s="1"/>
  <c r="T1639" i="5"/>
  <c r="U1639" i="5" s="1"/>
  <c r="T1548" i="5"/>
  <c r="U1548" i="5" s="1"/>
  <c r="T1590" i="5"/>
  <c r="U1590" i="5" s="1"/>
  <c r="T1716" i="5"/>
  <c r="U1716" i="5" s="1"/>
  <c r="T1561" i="5"/>
  <c r="U1561" i="5" s="1"/>
  <c r="T1539" i="5"/>
  <c r="U1539" i="5" s="1"/>
  <c r="AA1539" i="5" s="1"/>
  <c r="T1428" i="5"/>
  <c r="U1428" i="5" s="1"/>
  <c r="T1440" i="5"/>
  <c r="U1440" i="5" s="1"/>
  <c r="U3881" i="5"/>
  <c r="AA3881" i="5" s="1"/>
  <c r="T3872" i="5"/>
  <c r="U3872" i="5" s="1"/>
  <c r="U3821" i="5"/>
  <c r="AA3821" i="5" s="1"/>
  <c r="U3793" i="5"/>
  <c r="AA3793" i="5" s="1"/>
  <c r="T3775" i="5"/>
  <c r="U3775" i="5" s="1"/>
  <c r="U3737" i="5"/>
  <c r="AA3737" i="5" s="1"/>
  <c r="U3684" i="5"/>
  <c r="T3552" i="5"/>
  <c r="U3552" i="5" s="1"/>
  <c r="U3703" i="5"/>
  <c r="U3622" i="5"/>
  <c r="T3701" i="5"/>
  <c r="U3701" i="5" s="1"/>
  <c r="U3628" i="5"/>
  <c r="U3612" i="5"/>
  <c r="AA3612" i="5" s="1"/>
  <c r="U3657" i="5"/>
  <c r="AA3657" i="5" s="1"/>
  <c r="U3526" i="5"/>
  <c r="AA3526" i="5" s="1"/>
  <c r="U3469" i="5"/>
  <c r="AA3469" i="5" s="1"/>
  <c r="U3407" i="5"/>
  <c r="AA3407" i="5" s="1"/>
  <c r="T3381" i="5"/>
  <c r="U3381" i="5" s="1"/>
  <c r="X3465" i="5"/>
  <c r="AA3465" i="5"/>
  <c r="T3281" i="5"/>
  <c r="U3281" i="5" s="1"/>
  <c r="AA3281" i="5" s="1"/>
  <c r="AA3265" i="5"/>
  <c r="X3265" i="5"/>
  <c r="T3221" i="5"/>
  <c r="U3221" i="5" s="1"/>
  <c r="T3141" i="5"/>
  <c r="U3141" i="5" s="1"/>
  <c r="T3211" i="5"/>
  <c r="U3211" i="5" s="1"/>
  <c r="AA3211" i="5" s="1"/>
  <c r="T3253" i="5"/>
  <c r="U3253" i="5" s="1"/>
  <c r="T3137" i="5"/>
  <c r="U3137" i="5" s="1"/>
  <c r="T3125" i="5"/>
  <c r="U3125" i="5" s="1"/>
  <c r="T3099" i="5"/>
  <c r="U3099" i="5" s="1"/>
  <c r="T2984" i="5"/>
  <c r="U2984" i="5" s="1"/>
  <c r="AA2984" i="5" s="1"/>
  <c r="T2938" i="5"/>
  <c r="U2938" i="5" s="1"/>
  <c r="T2898" i="5"/>
  <c r="U2898" i="5" s="1"/>
  <c r="T2933" i="5"/>
  <c r="U2933" i="5" s="1"/>
  <c r="U2935" i="5"/>
  <c r="AA2935" i="5" s="1"/>
  <c r="T2842" i="5"/>
  <c r="U2842" i="5" s="1"/>
  <c r="AA2842" i="5" s="1"/>
  <c r="T2779" i="5"/>
  <c r="U2779" i="5" s="1"/>
  <c r="AA2779" i="5" s="1"/>
  <c r="T2829" i="5"/>
  <c r="U2829" i="5" s="1"/>
  <c r="T2830" i="5"/>
  <c r="U2830" i="5" s="1"/>
  <c r="T2845" i="5"/>
  <c r="U2845" i="5" s="1"/>
  <c r="T2791" i="5"/>
  <c r="U2791" i="5" s="1"/>
  <c r="T2790" i="5"/>
  <c r="U2790" i="5" s="1"/>
  <c r="T2793" i="5"/>
  <c r="U2793" i="5" s="1"/>
  <c r="AA2793" i="5" s="1"/>
  <c r="T2738" i="5"/>
  <c r="U2738" i="5" s="1"/>
  <c r="T2698" i="5"/>
  <c r="U2698" i="5" s="1"/>
  <c r="T2529" i="5"/>
  <c r="U2529" i="5" s="1"/>
  <c r="T2532" i="5"/>
  <c r="U2532" i="5" s="1"/>
  <c r="AA2532" i="5" s="1"/>
  <c r="T2458" i="5"/>
  <c r="U2458" i="5" s="1"/>
  <c r="AA2458" i="5" s="1"/>
  <c r="T2347" i="5"/>
  <c r="U2347" i="5" s="1"/>
  <c r="T2441" i="5"/>
  <c r="U2441" i="5" s="1"/>
  <c r="T2394" i="5"/>
  <c r="U2394" i="5" s="1"/>
  <c r="T2283" i="5"/>
  <c r="U2283" i="5" s="1"/>
  <c r="AA2283" i="5" s="1"/>
  <c r="T2238" i="5"/>
  <c r="U2238" i="5" s="1"/>
  <c r="T2239" i="5"/>
  <c r="U2239" i="5" s="1"/>
  <c r="T2145" i="5"/>
  <c r="U2145" i="5" s="1"/>
  <c r="AA2145" i="5" s="1"/>
  <c r="T2188" i="5"/>
  <c r="U2188" i="5" s="1"/>
  <c r="AA2390" i="5"/>
  <c r="X2390" i="5"/>
  <c r="T2299" i="5"/>
  <c r="U2299" i="5" s="1"/>
  <c r="T2339" i="5"/>
  <c r="U2339" i="5" s="1"/>
  <c r="AA2339" i="5" s="1"/>
  <c r="T2349" i="5"/>
  <c r="U2349" i="5" s="1"/>
  <c r="AA1952" i="5"/>
  <c r="X1952" i="5"/>
  <c r="T2083" i="5"/>
  <c r="U2083" i="5" s="1"/>
  <c r="AA2083" i="5" s="1"/>
  <c r="T2040" i="5"/>
  <c r="U2040" i="5" s="1"/>
  <c r="AA2040" i="5" s="1"/>
  <c r="T2058" i="5"/>
  <c r="U2058" i="5" s="1"/>
  <c r="AA2206" i="5"/>
  <c r="X2206" i="5"/>
  <c r="T1918" i="5"/>
  <c r="U1918" i="5" s="1"/>
  <c r="T2076" i="5"/>
  <c r="U2076" i="5" s="1"/>
  <c r="AA2076" i="5" s="1"/>
  <c r="T2062" i="5"/>
  <c r="U2062" i="5" s="1"/>
  <c r="T2103" i="5"/>
  <c r="U2103" i="5" s="1"/>
  <c r="AA2103" i="5" s="1"/>
  <c r="T1934" i="5"/>
  <c r="U1934" i="5" s="1"/>
  <c r="T2063" i="5"/>
  <c r="U2063" i="5" s="1"/>
  <c r="AA2063" i="5" s="1"/>
  <c r="T1956" i="5"/>
  <c r="U1956" i="5" s="1"/>
  <c r="T1796" i="5"/>
  <c r="U1796" i="5" s="1"/>
  <c r="T1787" i="5"/>
  <c r="U1787" i="5" s="1"/>
  <c r="AA1787" i="5" s="1"/>
  <c r="T1738" i="5"/>
  <c r="U1738" i="5" s="1"/>
  <c r="T1883" i="5"/>
  <c r="U1883" i="5" s="1"/>
  <c r="AA1883" i="5" s="1"/>
  <c r="T1746" i="5"/>
  <c r="U1746" i="5" s="1"/>
  <c r="T1837" i="5"/>
  <c r="U1837" i="5" s="1"/>
  <c r="T1771" i="5"/>
  <c r="U1771" i="5" s="1"/>
  <c r="T1893" i="5"/>
  <c r="U1893" i="5" s="1"/>
  <c r="T1545" i="5"/>
  <c r="U1545" i="5" s="1"/>
  <c r="AA1545" i="5" s="1"/>
  <c r="T1628" i="5"/>
  <c r="U1628" i="5" s="1"/>
  <c r="T1589" i="5"/>
  <c r="U1589" i="5" s="1"/>
  <c r="T1653" i="5"/>
  <c r="U1653" i="5" s="1"/>
  <c r="AA1653" i="5" s="1"/>
  <c r="T1705" i="5"/>
  <c r="U1705" i="5" s="1"/>
  <c r="AA1705" i="5" s="1"/>
  <c r="T1624" i="5"/>
  <c r="U1624" i="5" s="1"/>
  <c r="AA1624" i="5" s="1"/>
  <c r="T1571" i="5"/>
  <c r="U1571" i="5" s="1"/>
  <c r="T1621" i="5"/>
  <c r="U1621" i="5" s="1"/>
  <c r="T1609" i="5"/>
  <c r="U1609" i="5" s="1"/>
  <c r="AA1609" i="5" s="1"/>
  <c r="T1512" i="5"/>
  <c r="U1512" i="5" s="1"/>
  <c r="T1457" i="5"/>
  <c r="U1457" i="5" s="1"/>
  <c r="T3870" i="5"/>
  <c r="U3870" i="5" s="1"/>
  <c r="U3846" i="5"/>
  <c r="AA3846" i="5" s="1"/>
  <c r="T3752" i="5"/>
  <c r="U3752" i="5" s="1"/>
  <c r="X3655" i="5"/>
  <c r="U3582" i="5"/>
  <c r="U3517" i="5"/>
  <c r="S3516" i="5"/>
  <c r="X3462" i="5"/>
  <c r="U3376" i="5"/>
  <c r="AA3376" i="5" s="1"/>
  <c r="U3278" i="5"/>
  <c r="T3138" i="5"/>
  <c r="U3138" i="5" s="1"/>
  <c r="T3175" i="5"/>
  <c r="U3175" i="5" s="1"/>
  <c r="AA3175" i="5" s="1"/>
  <c r="T3100" i="5"/>
  <c r="U3100" i="5" s="1"/>
  <c r="T3115" i="5"/>
  <c r="U3115" i="5" s="1"/>
  <c r="T3058" i="5"/>
  <c r="U3058" i="5" s="1"/>
  <c r="S3134" i="5"/>
  <c r="S3195" i="5"/>
  <c r="T3090" i="5"/>
  <c r="U3090" i="5" s="1"/>
  <c r="S3165" i="5"/>
  <c r="T3135" i="5"/>
  <c r="U3135" i="5" s="1"/>
  <c r="T3102" i="5"/>
  <c r="U3102" i="5" s="1"/>
  <c r="T3071" i="5"/>
  <c r="U3071" i="5" s="1"/>
  <c r="T2986" i="5"/>
  <c r="U2986" i="5" s="1"/>
  <c r="T3129" i="5"/>
  <c r="U3129" i="5" s="1"/>
  <c r="T2902" i="5"/>
  <c r="U2902" i="5" s="1"/>
  <c r="T2795" i="5"/>
  <c r="U2795" i="5" s="1"/>
  <c r="T2853" i="5"/>
  <c r="U2853" i="5" s="1"/>
  <c r="AA2853" i="5" s="1"/>
  <c r="T2765" i="5"/>
  <c r="U2765" i="5" s="1"/>
  <c r="T2823" i="5"/>
  <c r="U2823" i="5" s="1"/>
  <c r="T2813" i="5"/>
  <c r="U2813" i="5" s="1"/>
  <c r="T2762" i="5"/>
  <c r="U2762" i="5" s="1"/>
  <c r="T2837" i="5"/>
  <c r="U2837" i="5" s="1"/>
  <c r="T2801" i="5"/>
  <c r="U2801" i="5" s="1"/>
  <c r="T2852" i="5"/>
  <c r="U2852" i="5" s="1"/>
  <c r="AA2852" i="5" s="1"/>
  <c r="S2932" i="5"/>
  <c r="T2863" i="5"/>
  <c r="U2863" i="5" s="1"/>
  <c r="T2684" i="5"/>
  <c r="U2684" i="5" s="1"/>
  <c r="T2655" i="5"/>
  <c r="U2655" i="5" s="1"/>
  <c r="T2571" i="5"/>
  <c r="U2571" i="5" s="1"/>
  <c r="AA2571" i="5" s="1"/>
  <c r="T2673" i="5"/>
  <c r="U2673" i="5" s="1"/>
  <c r="AA2673" i="5" s="1"/>
  <c r="T2704" i="5"/>
  <c r="U2704" i="5" s="1"/>
  <c r="T2658" i="5"/>
  <c r="U2658" i="5" s="1"/>
  <c r="T2602" i="5"/>
  <c r="U2602" i="5" s="1"/>
  <c r="T2527" i="5"/>
  <c r="U2527" i="5" s="1"/>
  <c r="T2491" i="5"/>
  <c r="U2491" i="5" s="1"/>
  <c r="T2586" i="5"/>
  <c r="U2586" i="5" s="1"/>
  <c r="AA2586" i="5" s="1"/>
  <c r="T2592" i="5"/>
  <c r="U2592" i="5" s="1"/>
  <c r="T2515" i="5"/>
  <c r="U2515" i="5" s="1"/>
  <c r="AA2392" i="5"/>
  <c r="X2392" i="5"/>
  <c r="T2372" i="5"/>
  <c r="U2372" i="5" s="1"/>
  <c r="T2384" i="5"/>
  <c r="U2384" i="5" s="1"/>
  <c r="T2478" i="5"/>
  <c r="U2478" i="5" s="1"/>
  <c r="AA2478" i="5" s="1"/>
  <c r="T2457" i="5"/>
  <c r="U2457" i="5" s="1"/>
  <c r="T2418" i="5"/>
  <c r="U2418" i="5" s="1"/>
  <c r="T2365" i="5"/>
  <c r="U2365" i="5" s="1"/>
  <c r="AA2212" i="5"/>
  <c r="X2212" i="5"/>
  <c r="AA2380" i="5"/>
  <c r="X2380" i="5"/>
  <c r="T2189" i="5"/>
  <c r="U2189" i="5" s="1"/>
  <c r="T2153" i="5"/>
  <c r="U2153" i="5" s="1"/>
  <c r="T2195" i="5"/>
  <c r="U2195" i="5" s="1"/>
  <c r="T2098" i="5"/>
  <c r="U2098" i="5" s="1"/>
  <c r="AA2098" i="5" s="1"/>
  <c r="T2000" i="5"/>
  <c r="U2000" i="5" s="1"/>
  <c r="T1919" i="5"/>
  <c r="U1919" i="5" s="1"/>
  <c r="AA2192" i="5"/>
  <c r="X2192" i="5"/>
  <c r="T2093" i="5"/>
  <c r="T2088" i="5"/>
  <c r="U2088" i="5" s="1"/>
  <c r="T1882" i="5"/>
  <c r="U1882" i="5" s="1"/>
  <c r="T1866" i="5"/>
  <c r="U1866" i="5" s="1"/>
  <c r="T1735" i="5"/>
  <c r="U1735" i="5" s="1"/>
  <c r="T1896" i="5"/>
  <c r="U1896" i="5" s="1"/>
  <c r="T1764" i="5"/>
  <c r="U1764" i="5" s="1"/>
  <c r="T1619" i="5"/>
  <c r="U1619" i="5" s="1"/>
  <c r="T1703" i="5"/>
  <c r="U1703" i="5" s="1"/>
  <c r="T1569" i="5"/>
  <c r="U1569" i="5" s="1"/>
  <c r="T1637" i="5"/>
  <c r="U1637" i="5" s="1"/>
  <c r="T1570" i="5"/>
  <c r="U1570" i="5" s="1"/>
  <c r="AA1570" i="5" s="1"/>
  <c r="AA1608" i="5"/>
  <c r="X1608" i="5"/>
  <c r="T1495" i="5"/>
  <c r="U1495" i="5" s="1"/>
  <c r="U3856" i="5"/>
  <c r="U3801" i="5"/>
  <c r="T3747" i="5"/>
  <c r="U3747" i="5" s="1"/>
  <c r="S3733" i="5"/>
  <c r="U3765" i="5"/>
  <c r="AA3765" i="5" s="1"/>
  <c r="T3718" i="5"/>
  <c r="U3718" i="5" s="1"/>
  <c r="T3723" i="5"/>
  <c r="U3723" i="5" s="1"/>
  <c r="T3615" i="5"/>
  <c r="U3615" i="5" s="1"/>
  <c r="U3523" i="5"/>
  <c r="T3583" i="5"/>
  <c r="U3583" i="5" s="1"/>
  <c r="T3549" i="5"/>
  <c r="U3549" i="5" s="1"/>
  <c r="U3532" i="5"/>
  <c r="U3546" i="5"/>
  <c r="U3489" i="5"/>
  <c r="AA3489" i="5" s="1"/>
  <c r="T3375" i="5"/>
  <c r="U3375" i="5" s="1"/>
  <c r="U3403" i="5"/>
  <c r="AA3403" i="5" s="1"/>
  <c r="U3388" i="5"/>
  <c r="AA3388" i="5" s="1"/>
  <c r="T3244" i="5"/>
  <c r="U3244" i="5" s="1"/>
  <c r="T3266" i="5"/>
  <c r="U3266" i="5" s="1"/>
  <c r="U3323" i="5"/>
  <c r="AA3323" i="5" s="1"/>
  <c r="T3277" i="5"/>
  <c r="U3277" i="5" s="1"/>
  <c r="AA3277" i="5" s="1"/>
  <c r="T3212" i="5"/>
  <c r="U3212" i="5" s="1"/>
  <c r="T3188" i="5"/>
  <c r="U3188" i="5" s="1"/>
  <c r="T3220" i="5"/>
  <c r="U3220" i="5" s="1"/>
  <c r="U3264" i="5"/>
  <c r="U3303" i="5"/>
  <c r="AA3303" i="5" s="1"/>
  <c r="T3111" i="5"/>
  <c r="U3111" i="5" s="1"/>
  <c r="U3065" i="5"/>
  <c r="T3086" i="5"/>
  <c r="U3086" i="5" s="1"/>
  <c r="T3126" i="5"/>
  <c r="U3126" i="5" s="1"/>
  <c r="T3011" i="5"/>
  <c r="U3011" i="5" s="1"/>
  <c r="AA3011" i="5" s="1"/>
  <c r="U3121" i="5"/>
  <c r="AA3121" i="5" s="1"/>
  <c r="T3038" i="5"/>
  <c r="U3038" i="5" s="1"/>
  <c r="T3067" i="5"/>
  <c r="U3067" i="5" s="1"/>
  <c r="AA3067" i="5" s="1"/>
  <c r="T3033" i="5"/>
  <c r="U3033" i="5" s="1"/>
  <c r="T3021" i="5"/>
  <c r="U3021" i="5" s="1"/>
  <c r="U2997" i="5"/>
  <c r="AA2997" i="5" s="1"/>
  <c r="T2985" i="5"/>
  <c r="U2985" i="5" s="1"/>
  <c r="T3069" i="5"/>
  <c r="U3069" i="5" s="1"/>
  <c r="U3163" i="5"/>
  <c r="AA3163" i="5" s="1"/>
  <c r="T3070" i="5"/>
  <c r="U3070" i="5" s="1"/>
  <c r="T2968" i="5"/>
  <c r="U2968" i="5" s="1"/>
  <c r="T2895" i="5"/>
  <c r="U2895" i="5" s="1"/>
  <c r="T2954" i="5"/>
  <c r="U2954" i="5" s="1"/>
  <c r="T2899" i="5"/>
  <c r="U2899" i="5" s="1"/>
  <c r="AA2899" i="5" s="1"/>
  <c r="T2949" i="5"/>
  <c r="U2949" i="5" s="1"/>
  <c r="T2873" i="5"/>
  <c r="U2873" i="5" s="1"/>
  <c r="T2840" i="5"/>
  <c r="U2840" i="5" s="1"/>
  <c r="T2734" i="5"/>
  <c r="U2734" i="5" s="1"/>
  <c r="T2942" i="5"/>
  <c r="U2942" i="5" s="1"/>
  <c r="AA2942" i="5" s="1"/>
  <c r="T2780" i="5"/>
  <c r="U2780" i="5" s="1"/>
  <c r="T2792" i="5"/>
  <c r="U2792" i="5" s="1"/>
  <c r="S2782" i="5"/>
  <c r="T2622" i="5"/>
  <c r="U2622" i="5" s="1"/>
  <c r="AA2622" i="5" s="1"/>
  <c r="T2706" i="5"/>
  <c r="U2706" i="5" s="1"/>
  <c r="T2663" i="5"/>
  <c r="U2663" i="5" s="1"/>
  <c r="T2601" i="5"/>
  <c r="U2601" i="5" s="1"/>
  <c r="T2484" i="5"/>
  <c r="U2484" i="5" s="1"/>
  <c r="T2492" i="5"/>
  <c r="U2492" i="5" s="1"/>
  <c r="T2452" i="5"/>
  <c r="U2452" i="5" s="1"/>
  <c r="AA2452" i="5" s="1"/>
  <c r="T2369" i="5"/>
  <c r="U2369" i="5" s="1"/>
  <c r="T2373" i="5"/>
  <c r="U2373" i="5" s="1"/>
  <c r="T2420" i="5"/>
  <c r="U2420" i="5" s="1"/>
  <c r="T2382" i="5"/>
  <c r="U2382" i="5" s="1"/>
  <c r="AA2574" i="5"/>
  <c r="X2574" i="5"/>
  <c r="AA2377" i="5"/>
  <c r="X2377" i="5"/>
  <c r="T2327" i="5"/>
  <c r="U2327" i="5" s="1"/>
  <c r="T2182" i="5"/>
  <c r="U2182" i="5" s="1"/>
  <c r="T2316" i="5"/>
  <c r="U2316" i="5" s="1"/>
  <c r="T2237" i="5"/>
  <c r="U2237" i="5" s="1"/>
  <c r="T2186" i="5"/>
  <c r="U2186" i="5" s="1"/>
  <c r="T2276" i="5"/>
  <c r="U2276" i="5" s="1"/>
  <c r="T2190" i="5"/>
  <c r="U2190" i="5" s="1"/>
  <c r="T2194" i="5"/>
  <c r="U2194" i="5" s="1"/>
  <c r="T2036" i="5"/>
  <c r="U2036" i="5" s="1"/>
  <c r="T2002" i="5"/>
  <c r="U2002" i="5" s="1"/>
  <c r="T2131" i="5"/>
  <c r="U2131" i="5" s="1"/>
  <c r="T1915" i="5"/>
  <c r="U1915" i="5" s="1"/>
  <c r="T2097" i="5"/>
  <c r="U2097" i="5" s="1"/>
  <c r="T1948" i="5"/>
  <c r="U1948" i="5" s="1"/>
  <c r="T1808" i="5"/>
  <c r="U1808" i="5" s="1"/>
  <c r="T1734" i="5"/>
  <c r="U1734" i="5" s="1"/>
  <c r="T1855" i="5"/>
  <c r="U1855" i="5" s="1"/>
  <c r="T1732" i="5"/>
  <c r="U1732" i="5" s="1"/>
  <c r="T1729" i="5"/>
  <c r="U1729" i="5" s="1"/>
  <c r="T1754" i="5"/>
  <c r="U1754" i="5" s="1"/>
  <c r="T1756" i="5"/>
  <c r="U1756" i="5" s="1"/>
  <c r="T1724" i="5"/>
  <c r="U1724" i="5" s="1"/>
  <c r="AA1724" i="5" s="1"/>
  <c r="T1622" i="5"/>
  <c r="U1622" i="5" s="1"/>
  <c r="T1641" i="5"/>
  <c r="U1641" i="5" s="1"/>
  <c r="T1566" i="5"/>
  <c r="U1566" i="5" s="1"/>
  <c r="T1632" i="5"/>
  <c r="U1632" i="5" s="1"/>
  <c r="T1700" i="5"/>
  <c r="U1700" i="5" s="1"/>
  <c r="T1442" i="5"/>
  <c r="U1442" i="5" s="1"/>
  <c r="AA1442" i="5" s="1"/>
  <c r="U3866" i="5"/>
  <c r="U3855" i="5"/>
  <c r="U3877" i="5"/>
  <c r="U3841" i="5"/>
  <c r="AA3841" i="5" s="1"/>
  <c r="U3789" i="5"/>
  <c r="X3774" i="5"/>
  <c r="X3743" i="5"/>
  <c r="U3746" i="5"/>
  <c r="AA3746" i="5" s="1"/>
  <c r="T3694" i="5"/>
  <c r="U3694" i="5" s="1"/>
  <c r="U3666" i="5"/>
  <c r="AA3666" i="5" s="1"/>
  <c r="U3573" i="5"/>
  <c r="T3567" i="5"/>
  <c r="U3567" i="5" s="1"/>
  <c r="U3593" i="5"/>
  <c r="AA3593" i="5" s="1"/>
  <c r="X3515" i="5"/>
  <c r="U3545" i="5"/>
  <c r="X3373" i="5"/>
  <c r="S3386" i="5"/>
  <c r="T3348" i="5"/>
  <c r="U3348" i="5" s="1"/>
  <c r="U3356" i="5"/>
  <c r="T3275" i="5"/>
  <c r="U3275" i="5" s="1"/>
  <c r="T3235" i="5"/>
  <c r="U3235" i="5" s="1"/>
  <c r="T3257" i="5"/>
  <c r="U3257" i="5" s="1"/>
  <c r="U3210" i="5"/>
  <c r="AA3210" i="5" s="1"/>
  <c r="T3248" i="5"/>
  <c r="U3248" i="5" s="1"/>
  <c r="T3229" i="5"/>
  <c r="U3229" i="5" s="1"/>
  <c r="T3205" i="5"/>
  <c r="U3205" i="5" s="1"/>
  <c r="T3194" i="5"/>
  <c r="U3194" i="5" s="1"/>
  <c r="U3178" i="5"/>
  <c r="AA3178" i="5" s="1"/>
  <c r="U3169" i="5"/>
  <c r="AA3169" i="5" s="1"/>
  <c r="T3085" i="5"/>
  <c r="U3085" i="5" s="1"/>
  <c r="T3036" i="5"/>
  <c r="U3036" i="5" s="1"/>
  <c r="T3023" i="5"/>
  <c r="U3023" i="5" s="1"/>
  <c r="AA3023" i="5" s="1"/>
  <c r="T3043" i="5"/>
  <c r="U3043" i="5" s="1"/>
  <c r="T2980" i="5"/>
  <c r="U2980" i="5" s="1"/>
  <c r="T2894" i="5"/>
  <c r="U2894" i="5" s="1"/>
  <c r="T2950" i="5"/>
  <c r="U2950" i="5" s="1"/>
  <c r="T2883" i="5"/>
  <c r="U2883" i="5" s="1"/>
  <c r="T2861" i="5"/>
  <c r="U2861" i="5" s="1"/>
  <c r="T2810" i="5"/>
  <c r="U2810" i="5" s="1"/>
  <c r="S2851" i="5"/>
  <c r="T2881" i="5"/>
  <c r="U2881" i="5" s="1"/>
  <c r="T2878" i="5"/>
  <c r="U2878" i="5" s="1"/>
  <c r="T2867" i="5"/>
  <c r="U2867" i="5" s="1"/>
  <c r="T2707" i="5"/>
  <c r="U2707" i="5" s="1"/>
  <c r="T2620" i="5"/>
  <c r="U2620" i="5" s="1"/>
  <c r="T2634" i="5"/>
  <c r="U2634" i="5" s="1"/>
  <c r="T2631" i="5"/>
  <c r="U2631" i="5" s="1"/>
  <c r="AA2631" i="5" s="1"/>
  <c r="AA2597" i="5"/>
  <c r="X2597" i="5"/>
  <c r="T2600" i="5"/>
  <c r="U2600" i="5" s="1"/>
  <c r="T2477" i="5"/>
  <c r="U2477" i="5" s="1"/>
  <c r="T2449" i="5"/>
  <c r="U2449" i="5" s="1"/>
  <c r="AA2449" i="5" s="1"/>
  <c r="T2526" i="5"/>
  <c r="U2526" i="5" s="1"/>
  <c r="T2490" i="5"/>
  <c r="U2490" i="5" s="1"/>
  <c r="T2379" i="5"/>
  <c r="U2379" i="5" s="1"/>
  <c r="T2436" i="5"/>
  <c r="U2436" i="5" s="1"/>
  <c r="T2363" i="5"/>
  <c r="U2363" i="5" s="1"/>
  <c r="T2385" i="5"/>
  <c r="U2385" i="5" s="1"/>
  <c r="T2454" i="5"/>
  <c r="U2454" i="5" s="1"/>
  <c r="AA2454" i="5" s="1"/>
  <c r="T2302" i="5"/>
  <c r="U2302" i="5" s="1"/>
  <c r="T2225" i="5"/>
  <c r="U2225" i="5" s="1"/>
  <c r="T2290" i="5"/>
  <c r="U2290" i="5" s="1"/>
  <c r="T2250" i="5"/>
  <c r="U2250" i="5" s="1"/>
  <c r="T2216" i="5"/>
  <c r="U2216" i="5" s="1"/>
  <c r="T2236" i="5"/>
  <c r="U2236" i="5" s="1"/>
  <c r="T2253" i="5"/>
  <c r="U2253" i="5" s="1"/>
  <c r="T2183" i="5"/>
  <c r="U2183" i="5" s="1"/>
  <c r="T2028" i="5"/>
  <c r="U2028" i="5" s="1"/>
  <c r="T1970" i="5"/>
  <c r="U1970" i="5" s="1"/>
  <c r="T2042" i="5"/>
  <c r="U2042" i="5" s="1"/>
  <c r="T1978" i="5"/>
  <c r="U1978" i="5" s="1"/>
  <c r="T2122" i="5"/>
  <c r="U2122" i="5" s="1"/>
  <c r="T1862" i="5"/>
  <c r="U1862" i="5" s="1"/>
  <c r="T1825" i="5"/>
  <c r="U1825" i="5" s="1"/>
  <c r="AA1766" i="5"/>
  <c r="X1766" i="5"/>
  <c r="T1853" i="5"/>
  <c r="U1853" i="5" s="1"/>
  <c r="T1913" i="5"/>
  <c r="U1913" i="5" s="1"/>
  <c r="T1781" i="5"/>
  <c r="U1781" i="5" s="1"/>
  <c r="T1654" i="5"/>
  <c r="U1654" i="5" s="1"/>
  <c r="T1617" i="5"/>
  <c r="U1617" i="5" s="1"/>
  <c r="T1727" i="5"/>
  <c r="U1727" i="5" s="1"/>
  <c r="T1582" i="5"/>
  <c r="U1582" i="5" s="1"/>
  <c r="T1696" i="5"/>
  <c r="U1696" i="5" s="1"/>
  <c r="T1682" i="5"/>
  <c r="U1682" i="5" s="1"/>
  <c r="AA1682" i="5" s="1"/>
  <c r="T1549" i="5"/>
  <c r="U1549" i="5" s="1"/>
  <c r="T1607" i="5"/>
  <c r="U1607" i="5" s="1"/>
  <c r="T1630" i="5"/>
  <c r="U1630" i="5" s="1"/>
  <c r="T1504" i="5"/>
  <c r="U1504" i="5" s="1"/>
  <c r="T1465" i="5"/>
  <c r="U1465" i="5" s="1"/>
  <c r="T1406" i="5"/>
  <c r="U1406" i="5" s="1"/>
  <c r="T1509" i="5"/>
  <c r="U1509" i="5" s="1"/>
  <c r="AA1509" i="5" s="1"/>
  <c r="T1405" i="5"/>
  <c r="U1405" i="5" s="1"/>
  <c r="AA1603" i="5"/>
  <c r="X1603" i="5"/>
  <c r="T1519" i="5"/>
  <c r="U1519" i="5" s="1"/>
  <c r="T3857" i="5"/>
  <c r="U3857" i="5" s="1"/>
  <c r="T3843" i="5"/>
  <c r="U3843" i="5" s="1"/>
  <c r="U3835" i="5"/>
  <c r="AA3835" i="5" s="1"/>
  <c r="X3798" i="5"/>
  <c r="S3764" i="5"/>
  <c r="S3797" i="5"/>
  <c r="S3784" i="5"/>
  <c r="T3782" i="5"/>
  <c r="U3782" i="5" s="1"/>
  <c r="T3720" i="5"/>
  <c r="U3720" i="5" s="1"/>
  <c r="T3710" i="5"/>
  <c r="U3710" i="5" s="1"/>
  <c r="T3589" i="5"/>
  <c r="U3589" i="5" s="1"/>
  <c r="T3696" i="5"/>
  <c r="U3696" i="5" s="1"/>
  <c r="U3652" i="5"/>
  <c r="U3604" i="5"/>
  <c r="T3562" i="5"/>
  <c r="U3562" i="5" s="1"/>
  <c r="T3678" i="5"/>
  <c r="U3678" i="5" s="1"/>
  <c r="U3708" i="5"/>
  <c r="AA3708" i="5" s="1"/>
  <c r="U3670" i="5"/>
  <c r="AA3670" i="5" s="1"/>
  <c r="U3514" i="5"/>
  <c r="S3548" i="5"/>
  <c r="T3510" i="5"/>
  <c r="U3510" i="5" s="1"/>
  <c r="S3478" i="5"/>
  <c r="T3600" i="5"/>
  <c r="U3600" i="5" s="1"/>
  <c r="S3406" i="5"/>
  <c r="S3300" i="5"/>
  <c r="T3274" i="5"/>
  <c r="U3274" i="5" s="1"/>
  <c r="T3226" i="5"/>
  <c r="U3226" i="5" s="1"/>
  <c r="T3329" i="5"/>
  <c r="U3329" i="5" s="1"/>
  <c r="T3208" i="5"/>
  <c r="U3208" i="5" s="1"/>
  <c r="T3199" i="5"/>
  <c r="U3199" i="5" s="1"/>
  <c r="T3203" i="5"/>
  <c r="U3203" i="5" s="1"/>
  <c r="S3261" i="5"/>
  <c r="S3096" i="5"/>
  <c r="S3054" i="5"/>
  <c r="T3097" i="5"/>
  <c r="U3097" i="5" s="1"/>
  <c r="T3064" i="5"/>
  <c r="U3064" i="5" s="1"/>
  <c r="T3139" i="5"/>
  <c r="U3139" i="5" s="1"/>
  <c r="S3168" i="5"/>
  <c r="U3106" i="5"/>
  <c r="AA3106" i="5" s="1"/>
  <c r="T2981" i="5"/>
  <c r="U2981" i="5" s="1"/>
  <c r="T3034" i="5"/>
  <c r="U3034" i="5" s="1"/>
  <c r="U3094" i="5"/>
  <c r="AA3094" i="5" s="1"/>
  <c r="S3031" i="5"/>
  <c r="U3154" i="5"/>
  <c r="AA3154" i="5" s="1"/>
  <c r="S3120" i="5"/>
  <c r="T2946" i="5"/>
  <c r="U2946" i="5" s="1"/>
  <c r="T2892" i="5"/>
  <c r="U2892" i="5" s="1"/>
  <c r="T2928" i="5"/>
  <c r="U2928" i="5" s="1"/>
  <c r="T2880" i="5"/>
  <c r="U2880" i="5" s="1"/>
  <c r="T2817" i="5"/>
  <c r="U2817" i="5" s="1"/>
  <c r="T2802" i="5"/>
  <c r="U2802" i="5" s="1"/>
  <c r="S2887" i="5"/>
  <c r="AA2773" i="5"/>
  <c r="X2773" i="5"/>
  <c r="T2784" i="5"/>
  <c r="U2784" i="5" s="1"/>
  <c r="T2665" i="5"/>
  <c r="U2665" i="5" s="1"/>
  <c r="T2702" i="5"/>
  <c r="U2702" i="5" s="1"/>
  <c r="T2650" i="5"/>
  <c r="U2650" i="5" s="1"/>
  <c r="T2726" i="5"/>
  <c r="U2726" i="5" s="1"/>
  <c r="AA2726" i="5" s="1"/>
  <c r="T2654" i="5"/>
  <c r="U2654" i="5" s="1"/>
  <c r="T2611" i="5"/>
  <c r="U2611" i="5" s="1"/>
  <c r="T2596" i="5"/>
  <c r="U2596" i="5" s="1"/>
  <c r="T2555" i="5"/>
  <c r="U2555" i="5" s="1"/>
  <c r="T2518" i="5"/>
  <c r="U2518" i="5" s="1"/>
  <c r="AA2518" i="5" s="1"/>
  <c r="T2482" i="5"/>
  <c r="U2482" i="5" s="1"/>
  <c r="T2504" i="5"/>
  <c r="U2504" i="5" s="1"/>
  <c r="T2479" i="5"/>
  <c r="U2479" i="5" s="1"/>
  <c r="T2466" i="5"/>
  <c r="U2466" i="5" s="1"/>
  <c r="AA2466" i="5" s="1"/>
  <c r="T2376" i="5"/>
  <c r="U2376" i="5" s="1"/>
  <c r="T2364" i="5"/>
  <c r="U2364" i="5" s="1"/>
  <c r="T2366" i="5"/>
  <c r="U2366" i="5" s="1"/>
  <c r="T2396" i="5"/>
  <c r="U2396" i="5" s="1"/>
  <c r="T2356" i="5"/>
  <c r="U2356" i="5" s="1"/>
  <c r="T2291" i="5"/>
  <c r="U2291" i="5" s="1"/>
  <c r="AA2291" i="5" s="1"/>
  <c r="T2180" i="5"/>
  <c r="U2180" i="5" s="1"/>
  <c r="AA2393" i="5"/>
  <c r="X2393" i="5"/>
  <c r="T2285" i="5"/>
  <c r="U2285" i="5" s="1"/>
  <c r="T2184" i="5"/>
  <c r="U2184" i="5" s="1"/>
  <c r="T1906" i="5"/>
  <c r="U1906" i="5" s="1"/>
  <c r="T2106" i="5"/>
  <c r="U2106" i="5" s="1"/>
  <c r="AA2106" i="5" s="1"/>
  <c r="T2091" i="5"/>
  <c r="U2091" i="5" s="1"/>
  <c r="T1922" i="5"/>
  <c r="U1922" i="5" s="1"/>
  <c r="T1955" i="5"/>
  <c r="U1955" i="5" s="1"/>
  <c r="T1993" i="5"/>
  <c r="U1993" i="5" s="1"/>
  <c r="T2096" i="5"/>
  <c r="U2096" i="5" s="1"/>
  <c r="AA2096" i="5" s="1"/>
  <c r="T1912" i="5"/>
  <c r="U1912" i="5" s="1"/>
  <c r="T1793" i="5"/>
  <c r="U1793" i="5" s="1"/>
  <c r="T1880" i="5"/>
  <c r="U1880" i="5" s="1"/>
  <c r="T1848" i="5"/>
  <c r="U1848" i="5" s="1"/>
  <c r="T1890" i="5"/>
  <c r="U1890" i="5" s="1"/>
  <c r="AA1890" i="5" s="1"/>
  <c r="T1778" i="5"/>
  <c r="U1778" i="5" s="1"/>
  <c r="T1801" i="5"/>
  <c r="U1801" i="5" s="1"/>
  <c r="T1798" i="5"/>
  <c r="U1798" i="5" s="1"/>
  <c r="T1753" i="5"/>
  <c r="U1753" i="5" s="1"/>
  <c r="T1718" i="5"/>
  <c r="U1718" i="5" s="1"/>
  <c r="T1527" i="5"/>
  <c r="U1527" i="5" s="1"/>
  <c r="T1430" i="5"/>
  <c r="U1430" i="5" s="1"/>
  <c r="T1510" i="5"/>
  <c r="U1510" i="5" s="1"/>
  <c r="T3867" i="5"/>
  <c r="U3867" i="5" s="1"/>
  <c r="X3841" i="5"/>
  <c r="T3820" i="5"/>
  <c r="U3820" i="5" s="1"/>
  <c r="U3767" i="5"/>
  <c r="T3763" i="5"/>
  <c r="U3763" i="5" s="1"/>
  <c r="U3751" i="5"/>
  <c r="T3749" i="5"/>
  <c r="U3749" i="5" s="1"/>
  <c r="S3762" i="5"/>
  <c r="T3758" i="5"/>
  <c r="U3758" i="5" s="1"/>
  <c r="T3756" i="5"/>
  <c r="U3756" i="5" s="1"/>
  <c r="U3564" i="5"/>
  <c r="X3630" i="5"/>
  <c r="U3598" i="5"/>
  <c r="U3508" i="5"/>
  <c r="AA3508" i="5" s="1"/>
  <c r="U3483" i="5"/>
  <c r="AA3483" i="5" s="1"/>
  <c r="U3525" i="5"/>
  <c r="AA3525" i="5" s="1"/>
  <c r="T3503" i="5"/>
  <c r="U3503" i="5" s="1"/>
  <c r="T3477" i="5"/>
  <c r="U3477" i="5" s="1"/>
  <c r="T3475" i="5"/>
  <c r="U3475" i="5" s="1"/>
  <c r="S3379" i="5"/>
  <c r="T3473" i="5"/>
  <c r="U3473" i="5" s="1"/>
  <c r="T3434" i="5"/>
  <c r="U3434" i="5" s="1"/>
  <c r="T3268" i="5"/>
  <c r="U3268" i="5" s="1"/>
  <c r="T3217" i="5"/>
  <c r="U3217" i="5" s="1"/>
  <c r="X3260" i="5"/>
  <c r="T3304" i="5"/>
  <c r="U3304" i="5" s="1"/>
  <c r="S3196" i="5"/>
  <c r="U3191" i="5"/>
  <c r="AA3191" i="5" s="1"/>
  <c r="T3330" i="5"/>
  <c r="U3330" i="5" s="1"/>
  <c r="T3259" i="5"/>
  <c r="U3259" i="5" s="1"/>
  <c r="T3127" i="5"/>
  <c r="U3127" i="5" s="1"/>
  <c r="T3166" i="5"/>
  <c r="U3166" i="5" s="1"/>
  <c r="T3136" i="5"/>
  <c r="U3136" i="5" s="1"/>
  <c r="AA3136" i="5" s="1"/>
  <c r="AA3214" i="5"/>
  <c r="X3214" i="5"/>
  <c r="T3098" i="5"/>
  <c r="U3098" i="5" s="1"/>
  <c r="AA3098" i="5" s="1"/>
  <c r="T3103" i="5"/>
  <c r="U3103" i="5" s="1"/>
  <c r="AA3103" i="5" s="1"/>
  <c r="T3074" i="5"/>
  <c r="U3074" i="5" s="1"/>
  <c r="AA3074" i="5" s="1"/>
  <c r="T2891" i="5"/>
  <c r="U2891" i="5" s="1"/>
  <c r="T3027" i="5"/>
  <c r="U3027" i="5" s="1"/>
  <c r="T2890" i="5"/>
  <c r="U2890" i="5" s="1"/>
  <c r="AA2890" i="5" s="1"/>
  <c r="T2877" i="5"/>
  <c r="U2877" i="5" s="1"/>
  <c r="T2882" i="5"/>
  <c r="U2882" i="5" s="1"/>
  <c r="T2896" i="5"/>
  <c r="U2896" i="5" s="1"/>
  <c r="T2827" i="5"/>
  <c r="U2827" i="5" s="1"/>
  <c r="U2755" i="5"/>
  <c r="S2937" i="5"/>
  <c r="T2820" i="5"/>
  <c r="U2820" i="5" s="1"/>
  <c r="AA2774" i="5"/>
  <c r="X2774" i="5"/>
  <c r="T2689" i="5"/>
  <c r="U2689" i="5" s="1"/>
  <c r="T2548" i="5"/>
  <c r="U2548" i="5" s="1"/>
  <c r="T2583" i="5"/>
  <c r="U2583" i="5" s="1"/>
  <c r="T2483" i="5"/>
  <c r="U2483" i="5" s="1"/>
  <c r="AA2483" i="5" s="1"/>
  <c r="T2550" i="5"/>
  <c r="U2550" i="5" s="1"/>
  <c r="T2531" i="5"/>
  <c r="U2531" i="5" s="1"/>
  <c r="T2514" i="5"/>
  <c r="U2514" i="5" s="1"/>
  <c r="T2525" i="5"/>
  <c r="U2525" i="5" s="1"/>
  <c r="T2399" i="5"/>
  <c r="U2399" i="5" s="1"/>
  <c r="T2451" i="5"/>
  <c r="U2451" i="5" s="1"/>
  <c r="T2279" i="5"/>
  <c r="U2279" i="5" s="1"/>
  <c r="T2314" i="5"/>
  <c r="U2314" i="5" s="1"/>
  <c r="AA2314" i="5" s="1"/>
  <c r="T2211" i="5"/>
  <c r="U2211" i="5" s="1"/>
  <c r="T2177" i="5"/>
  <c r="U2177" i="5" s="1"/>
  <c r="T2322" i="5"/>
  <c r="U2322" i="5" s="1"/>
  <c r="T2260" i="5"/>
  <c r="U2260" i="5" s="1"/>
  <c r="T2181" i="5"/>
  <c r="U2181" i="5" s="1"/>
  <c r="T2176" i="5"/>
  <c r="U2176" i="5" s="1"/>
  <c r="T2136" i="5"/>
  <c r="U2136" i="5" s="1"/>
  <c r="T2034" i="5"/>
  <c r="U2034" i="5" s="1"/>
  <c r="T1989" i="5"/>
  <c r="U1989" i="5" s="1"/>
  <c r="T1903" i="5"/>
  <c r="U1903" i="5" s="1"/>
  <c r="T1949" i="5"/>
  <c r="U1949" i="5" s="1"/>
  <c r="T1954" i="5"/>
  <c r="U1954" i="5" s="1"/>
  <c r="T2059" i="5"/>
  <c r="U2059" i="5" s="1"/>
  <c r="T1933" i="5"/>
  <c r="U1933" i="5" s="1"/>
  <c r="T1931" i="5"/>
  <c r="U1931" i="5" s="1"/>
  <c r="T2061" i="5"/>
  <c r="U2061" i="5" s="1"/>
  <c r="T1951" i="5"/>
  <c r="U1951" i="5" s="1"/>
  <c r="T1991" i="5"/>
  <c r="U1991" i="5" s="1"/>
  <c r="T1792" i="5"/>
  <c r="U1792" i="5" s="1"/>
  <c r="T1830" i="5"/>
  <c r="U1830" i="5" s="1"/>
  <c r="T1850" i="5"/>
  <c r="U1850" i="5" s="1"/>
  <c r="T1774" i="5"/>
  <c r="U1774" i="5" s="1"/>
  <c r="T1873" i="5"/>
  <c r="U1873" i="5" s="1"/>
  <c r="AA1873" i="5" s="1"/>
  <c r="T1723" i="5"/>
  <c r="U1723" i="5" s="1"/>
  <c r="T1876" i="5"/>
  <c r="U1876" i="5" s="1"/>
  <c r="T1865" i="5"/>
  <c r="U1865" i="5" s="1"/>
  <c r="AA1865" i="5" s="1"/>
  <c r="T1686" i="5"/>
  <c r="U1686" i="5" s="1"/>
  <c r="T1652" i="5"/>
  <c r="U1652" i="5" s="1"/>
  <c r="T1597" i="5"/>
  <c r="U1597" i="5" s="1"/>
  <c r="T1649" i="5"/>
  <c r="U1649" i="5" s="1"/>
  <c r="T1577" i="5"/>
  <c r="U1577" i="5" s="1"/>
  <c r="AA1759" i="5"/>
  <c r="X1759" i="5"/>
  <c r="T1565" i="5"/>
  <c r="U1565" i="5" s="1"/>
  <c r="AA1565" i="5" s="1"/>
  <c r="T1469" i="5"/>
  <c r="U1469" i="5" s="1"/>
  <c r="T1546" i="5"/>
  <c r="U1546" i="5" s="1"/>
  <c r="U3865" i="5"/>
  <c r="T3842" i="5"/>
  <c r="U3842" i="5" s="1"/>
  <c r="T3833" i="5"/>
  <c r="U3833" i="5" s="1"/>
  <c r="T3809" i="5"/>
  <c r="U3809" i="5" s="1"/>
  <c r="T3786" i="5"/>
  <c r="U3786" i="5" s="1"/>
  <c r="S3761" i="5"/>
  <c r="T3781" i="5"/>
  <c r="U3781" i="5" s="1"/>
  <c r="T3777" i="5"/>
  <c r="U3777" i="5" s="1"/>
  <c r="U3754" i="5"/>
  <c r="U3691" i="5"/>
  <c r="S3695" i="5"/>
  <c r="U3658" i="5"/>
  <c r="U3588" i="5"/>
  <c r="AA3588" i="5" s="1"/>
  <c r="U3556" i="5"/>
  <c r="T3558" i="5"/>
  <c r="U3558" i="5" s="1"/>
  <c r="U3530" i="5"/>
  <c r="AA3530" i="5" s="1"/>
  <c r="U3518" i="5"/>
  <c r="AA3518" i="5" s="1"/>
  <c r="T3397" i="5"/>
  <c r="U3397" i="5" s="1"/>
  <c r="U3509" i="5"/>
  <c r="AA3509" i="5" s="1"/>
  <c r="T3378" i="5"/>
  <c r="U3378" i="5" s="1"/>
  <c r="T3269" i="5"/>
  <c r="U3269" i="5" s="1"/>
  <c r="X3349" i="5"/>
  <c r="T3286" i="5"/>
  <c r="U3286" i="5" s="1"/>
  <c r="U3311" i="5"/>
  <c r="AA3311" i="5" s="1"/>
  <c r="T3247" i="5"/>
  <c r="U3247" i="5" s="1"/>
  <c r="U3218" i="5"/>
  <c r="AA3218" i="5" s="1"/>
  <c r="S3285" i="5"/>
  <c r="T3202" i="5"/>
  <c r="U3202" i="5" s="1"/>
  <c r="S3215" i="5"/>
  <c r="S3193" i="5"/>
  <c r="U3124" i="5"/>
  <c r="AA3124" i="5" s="1"/>
  <c r="U3089" i="5"/>
  <c r="AA3089" i="5" s="1"/>
  <c r="T3186" i="5"/>
  <c r="U3186" i="5" s="1"/>
  <c r="T3122" i="5"/>
  <c r="U3122" i="5" s="1"/>
  <c r="T3151" i="5"/>
  <c r="U3151" i="5" s="1"/>
  <c r="T3109" i="5"/>
  <c r="U3109" i="5" s="1"/>
  <c r="T3117" i="5"/>
  <c r="U3117" i="5" s="1"/>
  <c r="T2993" i="5"/>
  <c r="U2993" i="5" s="1"/>
  <c r="S3055" i="5"/>
  <c r="U3091" i="5"/>
  <c r="T3037" i="5"/>
  <c r="U3037" i="5" s="1"/>
  <c r="T2964" i="5"/>
  <c r="U2964" i="5" s="1"/>
  <c r="T2911" i="5"/>
  <c r="U2911" i="5" s="1"/>
  <c r="T2947" i="5"/>
  <c r="U2947" i="5" s="1"/>
  <c r="T3042" i="5"/>
  <c r="U3042" i="5" s="1"/>
  <c r="T2874" i="5"/>
  <c r="U2874" i="5" s="1"/>
  <c r="T2941" i="5"/>
  <c r="U2941" i="5" s="1"/>
  <c r="T2836" i="5"/>
  <c r="U2836" i="5" s="1"/>
  <c r="T2870" i="5"/>
  <c r="U2870" i="5" s="1"/>
  <c r="S2815" i="5"/>
  <c r="T2736" i="5"/>
  <c r="U2736" i="5" s="1"/>
  <c r="T2709" i="5"/>
  <c r="U2709" i="5" s="1"/>
  <c r="T2443" i="5"/>
  <c r="U2443" i="5" s="1"/>
  <c r="T2359" i="5"/>
  <c r="U2359" i="5" s="1"/>
  <c r="AA2578" i="5"/>
  <c r="X2578" i="5"/>
  <c r="T2408" i="5"/>
  <c r="U2408" i="5" s="1"/>
  <c r="T2432" i="5"/>
  <c r="U2432" i="5" s="1"/>
  <c r="T2354" i="5"/>
  <c r="U2354" i="5" s="1"/>
  <c r="T2350" i="5"/>
  <c r="U2350" i="5" s="1"/>
  <c r="T2273" i="5"/>
  <c r="U2273" i="5" s="1"/>
  <c r="T2346" i="5"/>
  <c r="U2346" i="5" s="1"/>
  <c r="T2287" i="5"/>
  <c r="U2287" i="5" s="1"/>
  <c r="T2172" i="5"/>
  <c r="U2172" i="5" s="1"/>
  <c r="T2337" i="5"/>
  <c r="U2337" i="5" s="1"/>
  <c r="AA2337" i="5" s="1"/>
  <c r="T2174" i="5"/>
  <c r="U2174" i="5" s="1"/>
  <c r="T2178" i="5"/>
  <c r="U2178" i="5" s="1"/>
  <c r="T2224" i="5"/>
  <c r="U2224" i="5" s="1"/>
  <c r="T2185" i="5"/>
  <c r="U2185" i="5" s="1"/>
  <c r="T1953" i="5"/>
  <c r="U1953" i="5" s="1"/>
  <c r="T1945" i="5"/>
  <c r="U1945" i="5" s="1"/>
  <c r="T1946" i="5"/>
  <c r="U1946" i="5" s="1"/>
  <c r="T2146" i="5"/>
  <c r="U2146" i="5" s="1"/>
  <c r="T1930" i="5"/>
  <c r="U1930" i="5" s="1"/>
  <c r="T2118" i="5"/>
  <c r="U2118" i="5" s="1"/>
  <c r="T2023" i="5"/>
  <c r="U2023" i="5" s="1"/>
  <c r="T2155" i="5"/>
  <c r="U2155" i="5" s="1"/>
  <c r="T1745" i="5"/>
  <c r="U1745" i="5" s="1"/>
  <c r="T1748" i="5"/>
  <c r="U1748" i="5" s="1"/>
  <c r="T1768" i="5"/>
  <c r="U1768" i="5" s="1"/>
  <c r="T1720" i="5"/>
  <c r="U1720" i="5" s="1"/>
  <c r="AA1720" i="5" s="1"/>
  <c r="T1878" i="5"/>
  <c r="U1878" i="5" s="1"/>
  <c r="AA1878" i="5" s="1"/>
  <c r="T1885" i="5"/>
  <c r="U1885" i="5" s="1"/>
  <c r="T1786" i="5"/>
  <c r="U1786" i="5" s="1"/>
  <c r="T1679" i="5"/>
  <c r="U1679" i="5" s="1"/>
  <c r="T1573" i="5"/>
  <c r="U1573" i="5" s="1"/>
  <c r="T1722" i="5"/>
  <c r="U1722" i="5" s="1"/>
  <c r="T1690" i="5"/>
  <c r="U1690" i="5" s="1"/>
  <c r="T1719" i="5"/>
  <c r="U1719" i="5" s="1"/>
  <c r="T1538" i="5"/>
  <c r="U1538" i="5" s="1"/>
  <c r="T1694" i="5"/>
  <c r="U1694" i="5" s="1"/>
  <c r="T1721" i="5"/>
  <c r="U1721" i="5" s="1"/>
  <c r="T1687" i="5"/>
  <c r="U1687" i="5" s="1"/>
  <c r="AA1687" i="5" s="1"/>
  <c r="T1594" i="5"/>
  <c r="U1594" i="5" s="1"/>
  <c r="T1737" i="5"/>
  <c r="U1737" i="5" s="1"/>
  <c r="T1691" i="5"/>
  <c r="U1691" i="5" s="1"/>
  <c r="T1445" i="5"/>
  <c r="U1445" i="5" s="1"/>
  <c r="T1529" i="5"/>
  <c r="U1529" i="5" s="1"/>
  <c r="T1492" i="5"/>
  <c r="U1492" i="5" s="1"/>
  <c r="AA1492" i="5" s="1"/>
  <c r="T1522" i="5"/>
  <c r="U1522" i="5" s="1"/>
  <c r="T1476" i="5"/>
  <c r="U1476" i="5" s="1"/>
  <c r="T1402" i="5"/>
  <c r="U1402" i="5" s="1"/>
  <c r="T1494" i="5"/>
  <c r="U1494" i="5" s="1"/>
  <c r="U3859" i="5"/>
  <c r="X3880" i="5"/>
  <c r="T3861" i="5"/>
  <c r="U3861" i="5" s="1"/>
  <c r="T3860" i="5"/>
  <c r="U3860" i="5" s="1"/>
  <c r="S3828" i="5"/>
  <c r="T3832" i="5"/>
  <c r="U3832" i="5" s="1"/>
  <c r="T3813" i="5"/>
  <c r="U3813" i="5" s="1"/>
  <c r="T3760" i="5"/>
  <c r="U3760" i="5" s="1"/>
  <c r="T3776" i="5"/>
  <c r="U3776" i="5" s="1"/>
  <c r="U3726" i="5"/>
  <c r="U3753" i="5"/>
  <c r="T3739" i="5"/>
  <c r="U3739" i="5" s="1"/>
  <c r="T3728" i="5"/>
  <c r="U3728" i="5" s="1"/>
  <c r="T3690" i="5"/>
  <c r="U3690" i="5" s="1"/>
  <c r="U3555" i="5"/>
  <c r="AA3555" i="5" s="1"/>
  <c r="U3625" i="5"/>
  <c r="U3597" i="5"/>
  <c r="U3531" i="5"/>
  <c r="T3603" i="5"/>
  <c r="U3603" i="5" s="1"/>
  <c r="X3485" i="5"/>
  <c r="U3490" i="5"/>
  <c r="U3396" i="5"/>
  <c r="AA3396" i="5" s="1"/>
  <c r="U3424" i="5"/>
  <c r="AA3424" i="5" s="1"/>
  <c r="U3383" i="5"/>
  <c r="AA3383" i="5" s="1"/>
  <c r="X3388" i="5"/>
  <c r="U3467" i="5"/>
  <c r="X3376" i="5"/>
  <c r="T3440" i="5"/>
  <c r="U3440" i="5" s="1"/>
  <c r="T3342" i="5"/>
  <c r="U3342" i="5" s="1"/>
  <c r="AA3342" i="5" s="1"/>
  <c r="T3324" i="5"/>
  <c r="U3324" i="5" s="1"/>
  <c r="AA3324" i="5" s="1"/>
  <c r="U3305" i="5"/>
  <c r="AA3305" i="5" s="1"/>
  <c r="T3308" i="5"/>
  <c r="U3308" i="5" s="1"/>
  <c r="U3246" i="5"/>
  <c r="U3252" i="5"/>
  <c r="AA3252" i="5" s="1"/>
  <c r="T3158" i="5"/>
  <c r="U3158" i="5" s="1"/>
  <c r="T3077" i="5"/>
  <c r="U3077" i="5" s="1"/>
  <c r="S3143" i="5"/>
  <c r="X3094" i="5"/>
  <c r="U3131" i="5"/>
  <c r="AA3131" i="5" s="1"/>
  <c r="S3183" i="5"/>
  <c r="S3116" i="5"/>
  <c r="T3160" i="5"/>
  <c r="U3160" i="5" s="1"/>
  <c r="T3030" i="5"/>
  <c r="U3030" i="5" s="1"/>
  <c r="AA3030" i="5" s="1"/>
  <c r="T3046" i="5"/>
  <c r="U3046" i="5" s="1"/>
  <c r="T2888" i="5"/>
  <c r="U2888" i="5" s="1"/>
  <c r="T2943" i="5"/>
  <c r="U2943" i="5" s="1"/>
  <c r="T2927" i="5"/>
  <c r="U2927" i="5" s="1"/>
  <c r="AA2927" i="5" s="1"/>
  <c r="T2871" i="5"/>
  <c r="U2871" i="5" s="1"/>
  <c r="AA2871" i="5" s="1"/>
  <c r="T2959" i="5"/>
  <c r="U2959" i="5" s="1"/>
  <c r="AA2959" i="5" s="1"/>
  <c r="T2999" i="5"/>
  <c r="U2999" i="5" s="1"/>
  <c r="T2838" i="5"/>
  <c r="U2838" i="5" s="1"/>
  <c r="T2834" i="5"/>
  <c r="U2834" i="5" s="1"/>
  <c r="T2798" i="5"/>
  <c r="U2798" i="5" s="1"/>
  <c r="T2788" i="5"/>
  <c r="U2788" i="5" s="1"/>
  <c r="T2925" i="5"/>
  <c r="U2925" i="5" s="1"/>
  <c r="AA2925" i="5" s="1"/>
  <c r="T2828" i="5"/>
  <c r="U2828" i="5" s="1"/>
  <c r="AA2828" i="5" s="1"/>
  <c r="T2846" i="5"/>
  <c r="U2846" i="5" s="1"/>
  <c r="T2720" i="5"/>
  <c r="U2720" i="5" s="1"/>
  <c r="T2727" i="5"/>
  <c r="U2727" i="5" s="1"/>
  <c r="AA2727" i="5" s="1"/>
  <c r="T2664" i="5"/>
  <c r="U2664" i="5" s="1"/>
  <c r="AA2664" i="5" s="1"/>
  <c r="T2662" i="5"/>
  <c r="U2662" i="5" s="1"/>
  <c r="T2686" i="5"/>
  <c r="U2686" i="5" s="1"/>
  <c r="T2683" i="5"/>
  <c r="U2683" i="5" s="1"/>
  <c r="T2545" i="5"/>
  <c r="U2545" i="5" s="1"/>
  <c r="T2509" i="5"/>
  <c r="U2509" i="5" s="1"/>
  <c r="AA2509" i="5" s="1"/>
  <c r="T2473" i="5"/>
  <c r="U2473" i="5" s="1"/>
  <c r="AA2473" i="5" s="1"/>
  <c r="T2440" i="5"/>
  <c r="U2440" i="5" s="1"/>
  <c r="T2533" i="5"/>
  <c r="U2533" i="5" s="1"/>
  <c r="T2410" i="5"/>
  <c r="U2410" i="5" s="1"/>
  <c r="T2358" i="5"/>
  <c r="U2358" i="5" s="1"/>
  <c r="AA2358" i="5" s="1"/>
  <c r="T2351" i="5"/>
  <c r="U2351" i="5" s="1"/>
  <c r="AA2351" i="5" s="1"/>
  <c r="T2448" i="5"/>
  <c r="U2448" i="5" s="1"/>
  <c r="AA2448" i="5" s="1"/>
  <c r="T2257" i="5"/>
  <c r="U2257" i="5" s="1"/>
  <c r="T2249" i="5"/>
  <c r="U2249" i="5" s="1"/>
  <c r="AA2213" i="5"/>
  <c r="X2213" i="5"/>
  <c r="AA2381" i="5"/>
  <c r="X2381" i="5"/>
  <c r="T2170" i="5"/>
  <c r="U2170" i="5" s="1"/>
  <c r="T2219" i="5"/>
  <c r="U2219" i="5" s="1"/>
  <c r="T2335" i="5"/>
  <c r="U2335" i="5" s="1"/>
  <c r="T2207" i="5"/>
  <c r="U2207" i="5" s="1"/>
  <c r="T2171" i="5"/>
  <c r="U2171" i="5" s="1"/>
  <c r="T2254" i="5"/>
  <c r="U2254" i="5" s="1"/>
  <c r="T2175" i="5"/>
  <c r="U2175" i="5" s="1"/>
  <c r="T2081" i="5"/>
  <c r="U2081" i="5" s="1"/>
  <c r="T2031" i="5"/>
  <c r="U2031" i="5" s="1"/>
  <c r="T2125" i="5"/>
  <c r="U2125" i="5" s="1"/>
  <c r="T1938" i="5"/>
  <c r="U1938" i="5" s="1"/>
  <c r="T1927" i="5"/>
  <c r="U1927" i="5" s="1"/>
  <c r="T2135" i="5"/>
  <c r="U2135" i="5" s="1"/>
  <c r="AA2135" i="5" s="1"/>
  <c r="T1980" i="5"/>
  <c r="U1980" i="5" s="1"/>
  <c r="T1947" i="5"/>
  <c r="U1947" i="5" s="1"/>
  <c r="T1742" i="5"/>
  <c r="U1742" i="5" s="1"/>
  <c r="T1814" i="5"/>
  <c r="U1814" i="5" s="1"/>
  <c r="AA1814" i="5" s="1"/>
  <c r="AA1939" i="5"/>
  <c r="X1939" i="5"/>
  <c r="T1780" i="5"/>
  <c r="U1780" i="5" s="1"/>
  <c r="T1642" i="5"/>
  <c r="U1642" i="5" s="1"/>
  <c r="T1535" i="5"/>
  <c r="U1535" i="5" s="1"/>
  <c r="T1661" i="5"/>
  <c r="U1661" i="5" s="1"/>
  <c r="T1592" i="5"/>
  <c r="U1592" i="5" s="1"/>
  <c r="AA1592" i="5" s="1"/>
  <c r="T1552" i="5"/>
  <c r="U1552" i="5" s="1"/>
  <c r="T1438" i="5"/>
  <c r="U1438" i="5" s="1"/>
  <c r="T1479" i="5"/>
  <c r="U1479" i="5" s="1"/>
  <c r="U3858" i="5"/>
  <c r="T3854" i="5"/>
  <c r="U3854" i="5" s="1"/>
  <c r="T3862" i="5"/>
  <c r="U3862" i="5" s="1"/>
  <c r="T3863" i="5"/>
  <c r="U3863" i="5" s="1"/>
  <c r="T3850" i="5"/>
  <c r="U3850" i="5" s="1"/>
  <c r="T3844" i="5"/>
  <c r="U3844" i="5" s="1"/>
  <c r="U3826" i="5"/>
  <c r="S3810" i="5"/>
  <c r="T3815" i="5"/>
  <c r="U3815" i="5" s="1"/>
  <c r="U3724" i="5"/>
  <c r="U3717" i="5"/>
  <c r="AA3717" i="5" s="1"/>
  <c r="U3671" i="5"/>
  <c r="AA3671" i="5" s="1"/>
  <c r="T3579" i="5"/>
  <c r="U3579" i="5" s="1"/>
  <c r="X3607" i="5"/>
  <c r="T3693" i="5"/>
  <c r="U3693" i="5" s="1"/>
  <c r="T3591" i="5"/>
  <c r="U3591" i="5" s="1"/>
  <c r="AA3591" i="5" s="1"/>
  <c r="T3620" i="5"/>
  <c r="U3620" i="5" s="1"/>
  <c r="U3631" i="5"/>
  <c r="AA3631" i="5" s="1"/>
  <c r="T3682" i="5"/>
  <c r="U3682" i="5" s="1"/>
  <c r="T3577" i="5"/>
  <c r="U3577" i="5" s="1"/>
  <c r="T3536" i="5"/>
  <c r="U3536" i="5" s="1"/>
  <c r="T3499" i="5"/>
  <c r="U3499" i="5" s="1"/>
  <c r="T3472" i="5"/>
  <c r="U3472" i="5" s="1"/>
  <c r="U3502" i="5"/>
  <c r="T3245" i="5"/>
  <c r="U3245" i="5" s="1"/>
  <c r="AA3245" i="5" s="1"/>
  <c r="U3284" i="5"/>
  <c r="U3296" i="5"/>
  <c r="AA3296" i="5" s="1"/>
  <c r="T3276" i="5"/>
  <c r="U3276" i="5" s="1"/>
  <c r="U3297" i="5"/>
  <c r="AA3297" i="5" s="1"/>
  <c r="T3184" i="5"/>
  <c r="U3184" i="5" s="1"/>
  <c r="AA3184" i="5" s="1"/>
  <c r="T3153" i="5"/>
  <c r="U3153" i="5" s="1"/>
  <c r="T3192" i="5"/>
  <c r="U3192" i="5" s="1"/>
  <c r="AA3192" i="5" s="1"/>
  <c r="T3312" i="5"/>
  <c r="U3312" i="5" s="1"/>
  <c r="T3251" i="5"/>
  <c r="U3251" i="5" s="1"/>
  <c r="AA3251" i="5" s="1"/>
  <c r="T3236" i="5"/>
  <c r="U3236" i="5" s="1"/>
  <c r="AA3236" i="5" s="1"/>
  <c r="T3292" i="5"/>
  <c r="U3292" i="5" s="1"/>
  <c r="S3239" i="5"/>
  <c r="S3207" i="5"/>
  <c r="T3107" i="5"/>
  <c r="U3107" i="5" s="1"/>
  <c r="AA3107" i="5" s="1"/>
  <c r="U3059" i="5"/>
  <c r="T3148" i="5"/>
  <c r="U3148" i="5" s="1"/>
  <c r="T3105" i="5"/>
  <c r="U3105" i="5" s="1"/>
  <c r="T3132" i="5"/>
  <c r="U3132" i="5" s="1"/>
  <c r="T3013" i="5"/>
  <c r="U3013" i="5" s="1"/>
  <c r="T3018" i="5"/>
  <c r="U3018" i="5" s="1"/>
  <c r="AA3018" i="5" s="1"/>
  <c r="T3005" i="5"/>
  <c r="U3005" i="5" s="1"/>
  <c r="T3082" i="5"/>
  <c r="U3082" i="5" s="1"/>
  <c r="T3019" i="5"/>
  <c r="U3019" i="5" s="1"/>
  <c r="T2972" i="5"/>
  <c r="U2972" i="5" s="1"/>
  <c r="T3049" i="5"/>
  <c r="U3049" i="5" s="1"/>
  <c r="AA3049" i="5" s="1"/>
  <c r="T2904" i="5"/>
  <c r="U2904" i="5" s="1"/>
  <c r="T2965" i="5"/>
  <c r="U2965" i="5" s="1"/>
  <c r="T2868" i="5"/>
  <c r="U2868" i="5" s="1"/>
  <c r="T2886" i="5"/>
  <c r="U2886" i="5" s="1"/>
  <c r="AA2886" i="5" s="1"/>
  <c r="T2884" i="5"/>
  <c r="U2884" i="5" s="1"/>
  <c r="U2855" i="5"/>
  <c r="AA2855" i="5" s="1"/>
  <c r="T2857" i="5"/>
  <c r="U2857" i="5" s="1"/>
  <c r="AA2857" i="5" s="1"/>
  <c r="T2811" i="5"/>
  <c r="U2811" i="5" s="1"/>
  <c r="T2785" i="5"/>
  <c r="U2785" i="5" s="1"/>
  <c r="T2866" i="5"/>
  <c r="U2866" i="5" s="1"/>
  <c r="T2835" i="5"/>
  <c r="U2835" i="5" s="1"/>
  <c r="T2759" i="5"/>
  <c r="U2759" i="5" s="1"/>
  <c r="T2730" i="5"/>
  <c r="U2730" i="5" s="1"/>
  <c r="T2670" i="5"/>
  <c r="U2670" i="5" s="1"/>
  <c r="AA2670" i="5" s="1"/>
  <c r="AA2657" i="5"/>
  <c r="X2657" i="5"/>
  <c r="T2604" i="5"/>
  <c r="U2604" i="5" s="1"/>
  <c r="T2564" i="5"/>
  <c r="U2564" i="5" s="1"/>
  <c r="T2502" i="5"/>
  <c r="U2502" i="5" s="1"/>
  <c r="T2546" i="5"/>
  <c r="U2546" i="5" s="1"/>
  <c r="T2437" i="5"/>
  <c r="U2437" i="5" s="1"/>
  <c r="T2505" i="5"/>
  <c r="U2505" i="5" s="1"/>
  <c r="T2434" i="5"/>
  <c r="U2434" i="5" s="1"/>
  <c r="T2397" i="5"/>
  <c r="U2397" i="5" s="1"/>
  <c r="T2411" i="5"/>
  <c r="U2411" i="5" s="1"/>
  <c r="T2445" i="5"/>
  <c r="U2445" i="5" s="1"/>
  <c r="T2157" i="5"/>
  <c r="U2157" i="5" s="1"/>
  <c r="T2198" i="5"/>
  <c r="U2198" i="5" s="1"/>
  <c r="T2169" i="5"/>
  <c r="U2169" i="5" s="1"/>
  <c r="T2255" i="5"/>
  <c r="U2255" i="5" s="1"/>
  <c r="T2057" i="5"/>
  <c r="U2057" i="5" s="1"/>
  <c r="AA2057" i="5" s="1"/>
  <c r="T2022" i="5"/>
  <c r="U2022" i="5" s="1"/>
  <c r="T2119" i="5"/>
  <c r="U2119" i="5" s="1"/>
  <c r="T1935" i="5"/>
  <c r="U1935" i="5" s="1"/>
  <c r="T2114" i="5"/>
  <c r="U2114" i="5" s="1"/>
  <c r="T1924" i="5"/>
  <c r="U1924" i="5" s="1"/>
  <c r="T2046" i="5"/>
  <c r="U2046" i="5" s="1"/>
  <c r="T1943" i="5"/>
  <c r="U1943" i="5" s="1"/>
  <c r="T1739" i="5"/>
  <c r="U1739" i="5" s="1"/>
  <c r="T1843" i="5"/>
  <c r="U1843" i="5" s="1"/>
  <c r="T1757" i="5"/>
  <c r="U1757" i="5" s="1"/>
  <c r="T1870" i="5"/>
  <c r="U1870" i="5" s="1"/>
  <c r="T1874" i="5"/>
  <c r="U1874" i="5" s="1"/>
  <c r="AA1874" i="5" s="1"/>
  <c r="T1846" i="5"/>
  <c r="U1846" i="5" s="1"/>
  <c r="AA1763" i="5"/>
  <c r="X1763" i="5"/>
  <c r="T1697" i="5"/>
  <c r="U1697" i="5" s="1"/>
  <c r="T1557" i="5"/>
  <c r="U1557" i="5" s="1"/>
  <c r="T1604" i="5"/>
  <c r="U1604" i="5" s="1"/>
  <c r="T1669" i="5"/>
  <c r="U1669" i="5" s="1"/>
  <c r="T1585" i="5"/>
  <c r="U1585" i="5" s="1"/>
  <c r="T1452" i="5"/>
  <c r="U1452" i="5" s="1"/>
  <c r="T1473" i="5"/>
  <c r="U1473" i="5" s="1"/>
  <c r="T1439" i="5"/>
  <c r="U1439" i="5" s="1"/>
  <c r="U3273" i="5"/>
  <c r="U3240" i="5"/>
  <c r="X3216" i="5"/>
  <c r="T2919" i="5"/>
  <c r="U2919" i="5" s="1"/>
  <c r="U2701" i="5"/>
  <c r="T2708" i="5"/>
  <c r="U2708" i="5" s="1"/>
  <c r="U2624" i="5"/>
  <c r="AA2624" i="5" s="1"/>
  <c r="T2588" i="5"/>
  <c r="U2588" i="5" s="1"/>
  <c r="AA2588" i="5" s="1"/>
  <c r="S2424" i="5"/>
  <c r="T2196" i="5"/>
  <c r="U2196" i="5" s="1"/>
  <c r="U2282" i="5"/>
  <c r="AA2282" i="5" s="1"/>
  <c r="S2247" i="5"/>
  <c r="U2220" i="5"/>
  <c r="AA2220" i="5" s="1"/>
  <c r="S2056" i="5"/>
  <c r="S2009" i="5"/>
  <c r="U1983" i="5"/>
  <c r="U1990" i="5"/>
  <c r="U1979" i="5"/>
  <c r="AA1979" i="5" s="1"/>
  <c r="U1965" i="5"/>
  <c r="AA1965" i="5" s="1"/>
  <c r="U1643" i="5"/>
  <c r="AA1643" i="5" s="1"/>
  <c r="T1576" i="5"/>
  <c r="U1576" i="5" s="1"/>
  <c r="T1418" i="5"/>
  <c r="U1418" i="5" s="1"/>
  <c r="AA1418" i="5" s="1"/>
  <c r="T1374" i="5"/>
  <c r="U1374" i="5" s="1"/>
  <c r="S1459" i="5"/>
  <c r="S1357" i="5"/>
  <c r="S1517" i="5"/>
  <c r="S1499" i="5"/>
  <c r="T1366" i="5"/>
  <c r="U1366" i="5" s="1"/>
  <c r="X1596" i="5"/>
  <c r="S1523" i="5"/>
  <c r="T1358" i="5"/>
  <c r="U1358" i="5" s="1"/>
  <c r="S1506" i="5"/>
  <c r="T1279" i="5"/>
  <c r="U1279" i="5" s="1"/>
  <c r="T1271" i="5"/>
  <c r="U1271" i="5" s="1"/>
  <c r="T1229" i="5"/>
  <c r="U1229" i="5" s="1"/>
  <c r="T1084" i="5"/>
  <c r="U1084" i="5" s="1"/>
  <c r="T1331" i="5"/>
  <c r="U1331" i="5" s="1"/>
  <c r="T1097" i="5"/>
  <c r="U1097" i="5" s="1"/>
  <c r="T1090" i="5"/>
  <c r="U1090" i="5" s="1"/>
  <c r="T902" i="5"/>
  <c r="U902" i="5" s="1"/>
  <c r="T874" i="5"/>
  <c r="U874" i="5" s="1"/>
  <c r="T859" i="5"/>
  <c r="U859" i="5" s="1"/>
  <c r="T1039" i="5"/>
  <c r="U1039" i="5" s="1"/>
  <c r="T887" i="5"/>
  <c r="U887" i="5" s="1"/>
  <c r="T843" i="5"/>
  <c r="U843" i="5" s="1"/>
  <c r="T1124" i="5"/>
  <c r="U1124" i="5" s="1"/>
  <c r="AA1124" i="5" s="1"/>
  <c r="T986" i="5"/>
  <c r="U986" i="5" s="1"/>
  <c r="T850" i="5"/>
  <c r="U850" i="5" s="1"/>
  <c r="T786" i="5"/>
  <c r="U786" i="5" s="1"/>
  <c r="T728" i="5"/>
  <c r="U728" i="5" s="1"/>
  <c r="T896" i="5"/>
  <c r="U896" i="5" s="1"/>
  <c r="T749" i="5"/>
  <c r="U749" i="5" s="1"/>
  <c r="T819" i="5"/>
  <c r="U819" i="5" s="1"/>
  <c r="T602" i="5"/>
  <c r="U602" i="5" s="1"/>
  <c r="T575" i="5"/>
  <c r="U575" i="5" s="1"/>
  <c r="T588" i="5"/>
  <c r="U588" i="5" s="1"/>
  <c r="AA588" i="5" s="1"/>
  <c r="T560" i="5"/>
  <c r="U560" i="5" s="1"/>
  <c r="T639" i="5"/>
  <c r="U639" i="5" s="1"/>
  <c r="T395" i="5"/>
  <c r="U395" i="5" s="1"/>
  <c r="T377" i="5"/>
  <c r="U377" i="5" s="1"/>
  <c r="T546" i="5"/>
  <c r="U546" i="5" s="1"/>
  <c r="AA546" i="5" s="1"/>
  <c r="T432" i="5"/>
  <c r="U432" i="5" s="1"/>
  <c r="T103" i="5"/>
  <c r="U103" i="5" s="1"/>
  <c r="T312" i="5"/>
  <c r="U312" i="5" s="1"/>
  <c r="T53" i="5"/>
  <c r="U53" i="5" s="1"/>
  <c r="T17" i="5"/>
  <c r="U17" i="5" s="1"/>
  <c r="T219" i="5"/>
  <c r="U219" i="5" s="1"/>
  <c r="T328" i="5"/>
  <c r="U328" i="5" s="1"/>
  <c r="AA328" i="5" s="1"/>
  <c r="T241" i="5"/>
  <c r="U241" i="5" s="1"/>
  <c r="T205" i="5"/>
  <c r="U205" i="5" s="1"/>
  <c r="T169" i="5"/>
  <c r="U169" i="5" s="1"/>
  <c r="T133" i="5"/>
  <c r="U133" i="5" s="1"/>
  <c r="T15" i="5"/>
  <c r="U15" i="5" s="1"/>
  <c r="T359" i="5"/>
  <c r="U359" i="5" s="1"/>
  <c r="T177" i="5"/>
  <c r="U177" i="5" s="1"/>
  <c r="T107" i="5"/>
  <c r="U107" i="5" s="1"/>
  <c r="T57" i="5"/>
  <c r="U57" i="5" s="1"/>
  <c r="T335" i="5"/>
  <c r="U335" i="5" s="1"/>
  <c r="T299" i="5"/>
  <c r="U299" i="5" s="1"/>
  <c r="T234" i="5"/>
  <c r="U234" i="5" s="1"/>
  <c r="T356" i="5"/>
  <c r="U356" i="5" s="1"/>
  <c r="AA356" i="5" s="1"/>
  <c r="T398" i="5"/>
  <c r="U398" i="5" s="1"/>
  <c r="T331" i="5"/>
  <c r="U331" i="5" s="1"/>
  <c r="U3270" i="5"/>
  <c r="T3164" i="5"/>
  <c r="U3164" i="5" s="1"/>
  <c r="T2910" i="5"/>
  <c r="U2910" i="5" s="1"/>
  <c r="T2975" i="5"/>
  <c r="U2975" i="5" s="1"/>
  <c r="AA2975" i="5" s="1"/>
  <c r="S2805" i="5"/>
  <c r="T2757" i="5"/>
  <c r="U2757" i="5" s="1"/>
  <c r="AA2757" i="5" s="1"/>
  <c r="U2731" i="5"/>
  <c r="AA2731" i="5" s="1"/>
  <c r="U2617" i="5"/>
  <c r="AA2617" i="5" s="1"/>
  <c r="X2582" i="5"/>
  <c r="T2692" i="5"/>
  <c r="U2692" i="5" s="1"/>
  <c r="U2632" i="5"/>
  <c r="T2566" i="5"/>
  <c r="U2566" i="5" s="1"/>
  <c r="U2549" i="5"/>
  <c r="U2522" i="5"/>
  <c r="U2495" i="5"/>
  <c r="T2470" i="5"/>
  <c r="U2470" i="5" s="1"/>
  <c r="X2579" i="5"/>
  <c r="X2297" i="5"/>
  <c r="U2371" i="5"/>
  <c r="U2115" i="5"/>
  <c r="AA2115" i="5" s="1"/>
  <c r="U2075" i="5"/>
  <c r="AA2075" i="5" s="1"/>
  <c r="U2133" i="5"/>
  <c r="AA2133" i="5" s="1"/>
  <c r="U2094" i="5"/>
  <c r="AA2094" i="5" s="1"/>
  <c r="U1802" i="5"/>
  <c r="AA1802" i="5" s="1"/>
  <c r="U1867" i="5"/>
  <c r="AA1867" i="5" s="1"/>
  <c r="S1845" i="5"/>
  <c r="S1818" i="5"/>
  <c r="T1758" i="5"/>
  <c r="U1758" i="5" s="1"/>
  <c r="U1704" i="5"/>
  <c r="AA1704" i="5" s="1"/>
  <c r="U1616" i="5"/>
  <c r="U1664" i="5"/>
  <c r="AA1664" i="5" s="1"/>
  <c r="T1636" i="5"/>
  <c r="U1636" i="5" s="1"/>
  <c r="AA1636" i="5" s="1"/>
  <c r="T1567" i="5"/>
  <c r="U1567" i="5" s="1"/>
  <c r="U1675" i="5"/>
  <c r="AA1675" i="5" s="1"/>
  <c r="U1650" i="5"/>
  <c r="AA1650" i="5" s="1"/>
  <c r="T1511" i="5"/>
  <c r="U1511" i="5" s="1"/>
  <c r="AA1511" i="5" s="1"/>
  <c r="T1489" i="5"/>
  <c r="U1489" i="5" s="1"/>
  <c r="U1448" i="5"/>
  <c r="AA1448" i="5" s="1"/>
  <c r="T1409" i="5"/>
  <c r="U1409" i="5" s="1"/>
  <c r="U1389" i="5"/>
  <c r="T1399" i="5"/>
  <c r="U1399" i="5" s="1"/>
  <c r="AA1399" i="5" s="1"/>
  <c r="T1354" i="5"/>
  <c r="U1354" i="5" s="1"/>
  <c r="T1477" i="5"/>
  <c r="U1477" i="5" s="1"/>
  <c r="S1435" i="5"/>
  <c r="T1525" i="5"/>
  <c r="U1525" i="5" s="1"/>
  <c r="T1336" i="5"/>
  <c r="U1336" i="5" s="1"/>
  <c r="T1328" i="5"/>
  <c r="U1328" i="5" s="1"/>
  <c r="T1312" i="5"/>
  <c r="U1312" i="5" s="1"/>
  <c r="T1304" i="5"/>
  <c r="U1304" i="5" s="1"/>
  <c r="AA1304" i="5" s="1"/>
  <c r="T1302" i="5"/>
  <c r="U1302" i="5" s="1"/>
  <c r="AA1302" i="5" s="1"/>
  <c r="T1300" i="5"/>
  <c r="U1300" i="5" s="1"/>
  <c r="AA1300" i="5" s="1"/>
  <c r="T1329" i="5"/>
  <c r="U1329" i="5" s="1"/>
  <c r="AA1329" i="5" s="1"/>
  <c r="T1305" i="5"/>
  <c r="U1305" i="5" s="1"/>
  <c r="T1094" i="5"/>
  <c r="U1094" i="5" s="1"/>
  <c r="T1267" i="5"/>
  <c r="U1267" i="5" s="1"/>
  <c r="T1195" i="5"/>
  <c r="U1195" i="5" s="1"/>
  <c r="T1159" i="5"/>
  <c r="U1159" i="5" s="1"/>
  <c r="T1123" i="5"/>
  <c r="U1123" i="5" s="1"/>
  <c r="T1087" i="5"/>
  <c r="U1087" i="5" s="1"/>
  <c r="T971" i="5"/>
  <c r="U971" i="5" s="1"/>
  <c r="T921" i="5"/>
  <c r="U921" i="5" s="1"/>
  <c r="T837" i="5"/>
  <c r="U837" i="5" s="1"/>
  <c r="T967" i="5"/>
  <c r="U967" i="5" s="1"/>
  <c r="T1166" i="5"/>
  <c r="U1166" i="5" s="1"/>
  <c r="T1145" i="5"/>
  <c r="U1145" i="5" s="1"/>
  <c r="T893" i="5"/>
  <c r="U893" i="5" s="1"/>
  <c r="T824" i="5"/>
  <c r="U824" i="5" s="1"/>
  <c r="T783" i="5"/>
  <c r="U783" i="5" s="1"/>
  <c r="T682" i="5"/>
  <c r="U682" i="5" s="1"/>
  <c r="T727" i="5"/>
  <c r="U727" i="5" s="1"/>
  <c r="T848" i="5"/>
  <c r="U848" i="5" s="1"/>
  <c r="T891" i="5"/>
  <c r="U891" i="5" s="1"/>
  <c r="AA891" i="5" s="1"/>
  <c r="T767" i="5"/>
  <c r="U767" i="5" s="1"/>
  <c r="T686" i="5"/>
  <c r="U686" i="5" s="1"/>
  <c r="T608" i="5"/>
  <c r="U608" i="5" s="1"/>
  <c r="T649" i="5"/>
  <c r="U649" i="5" s="1"/>
  <c r="T629" i="5"/>
  <c r="U629" i="5" s="1"/>
  <c r="AA629" i="5" s="1"/>
  <c r="T545" i="5"/>
  <c r="U545" i="5" s="1"/>
  <c r="T446" i="5"/>
  <c r="U446" i="5" s="1"/>
  <c r="T285" i="5"/>
  <c r="U285" i="5" s="1"/>
  <c r="T226" i="5"/>
  <c r="U226" i="5" s="1"/>
  <c r="T200" i="5"/>
  <c r="U200" i="5" s="1"/>
  <c r="T173" i="5"/>
  <c r="U173" i="5" s="1"/>
  <c r="T194" i="5"/>
  <c r="U194" i="5" s="1"/>
  <c r="T380" i="5"/>
  <c r="U380" i="5" s="1"/>
  <c r="T50" i="5"/>
  <c r="U50" i="5" s="1"/>
  <c r="T486" i="5"/>
  <c r="U486" i="5" s="1"/>
  <c r="T141" i="5"/>
  <c r="U141" i="5" s="1"/>
  <c r="T462" i="5"/>
  <c r="U462" i="5" s="1"/>
  <c r="T22" i="5"/>
  <c r="U22" i="5" s="1"/>
  <c r="T370" i="5"/>
  <c r="U370" i="5" s="1"/>
  <c r="T330" i="5"/>
  <c r="U330" i="5" s="1"/>
  <c r="T260" i="5"/>
  <c r="U260" i="5" s="1"/>
  <c r="T261" i="5"/>
  <c r="U261" i="5" s="1"/>
  <c r="U3228" i="5"/>
  <c r="T3225" i="5"/>
  <c r="U3225" i="5" s="1"/>
  <c r="T3159" i="5"/>
  <c r="U3159" i="5" s="1"/>
  <c r="T3241" i="5"/>
  <c r="U3241" i="5" s="1"/>
  <c r="U3079" i="5"/>
  <c r="S3084" i="5"/>
  <c r="U3016" i="5"/>
  <c r="AA3016" i="5" s="1"/>
  <c r="S3075" i="5"/>
  <c r="T3047" i="5"/>
  <c r="U3047" i="5" s="1"/>
  <c r="S2929" i="5"/>
  <c r="T2771" i="5"/>
  <c r="U2771" i="5" s="1"/>
  <c r="U2696" i="5"/>
  <c r="T2748" i="5"/>
  <c r="U2748" i="5" s="1"/>
  <c r="U2616" i="5"/>
  <c r="AA2616" i="5" s="1"/>
  <c r="T2587" i="5"/>
  <c r="U2587" i="5" s="1"/>
  <c r="U2671" i="5"/>
  <c r="U2656" i="5"/>
  <c r="U2558" i="5"/>
  <c r="AA2558" i="5" s="1"/>
  <c r="T2389" i="5"/>
  <c r="U2389" i="5" s="1"/>
  <c r="T2456" i="5"/>
  <c r="U2456" i="5" s="1"/>
  <c r="AA2456" i="5" s="1"/>
  <c r="S2275" i="5"/>
  <c r="S2201" i="5"/>
  <c r="S2267" i="5"/>
  <c r="X2083" i="5"/>
  <c r="T2008" i="5"/>
  <c r="U2008" i="5" s="1"/>
  <c r="T1972" i="5"/>
  <c r="U1972" i="5" s="1"/>
  <c r="U2139" i="5"/>
  <c r="AA2139" i="5" s="1"/>
  <c r="X2090" i="5"/>
  <c r="U1959" i="5"/>
  <c r="AA1959" i="5" s="1"/>
  <c r="T1827" i="5"/>
  <c r="U1827" i="5" s="1"/>
  <c r="T1833" i="5"/>
  <c r="U1833" i="5" s="1"/>
  <c r="U1819" i="5"/>
  <c r="AA1819" i="5" s="1"/>
  <c r="T1587" i="5"/>
  <c r="U1587" i="5" s="1"/>
  <c r="S1638" i="5"/>
  <c r="T1600" i="5"/>
  <c r="U1600" i="5" s="1"/>
  <c r="T1578" i="5"/>
  <c r="U1578" i="5" s="1"/>
  <c r="U1598" i="5"/>
  <c r="AA1598" i="5" s="1"/>
  <c r="U1451" i="5"/>
  <c r="AA1451" i="5" s="1"/>
  <c r="T1371" i="5"/>
  <c r="U1371" i="5" s="1"/>
  <c r="T1385" i="5"/>
  <c r="U1385" i="5" s="1"/>
  <c r="T1351" i="5"/>
  <c r="U1351" i="5" s="1"/>
  <c r="U1431" i="5"/>
  <c r="T1363" i="5"/>
  <c r="U1363" i="5" s="1"/>
  <c r="T1326" i="5"/>
  <c r="U1326" i="5" s="1"/>
  <c r="T1264" i="5"/>
  <c r="U1264" i="5" s="1"/>
  <c r="T1219" i="5"/>
  <c r="U1219" i="5" s="1"/>
  <c r="T1091" i="5"/>
  <c r="U1091" i="5" s="1"/>
  <c r="T1255" i="5"/>
  <c r="U1255" i="5" s="1"/>
  <c r="T1192" i="5"/>
  <c r="U1192" i="5" s="1"/>
  <c r="T1120" i="5"/>
  <c r="U1120" i="5" s="1"/>
  <c r="T1052" i="5"/>
  <c r="U1052" i="5" s="1"/>
  <c r="T1019" i="5"/>
  <c r="U1019" i="5" s="1"/>
  <c r="T920" i="5"/>
  <c r="U920" i="5" s="1"/>
  <c r="T1066" i="5"/>
  <c r="U1066" i="5" s="1"/>
  <c r="T1121" i="5"/>
  <c r="U1121" i="5" s="1"/>
  <c r="T1013" i="5"/>
  <c r="U1013" i="5" s="1"/>
  <c r="T974" i="5"/>
  <c r="U974" i="5" s="1"/>
  <c r="T1069" i="5"/>
  <c r="U1069" i="5" s="1"/>
  <c r="T1033" i="5"/>
  <c r="U1033" i="5" s="1"/>
  <c r="T882" i="5"/>
  <c r="U882" i="5" s="1"/>
  <c r="T1014" i="5"/>
  <c r="U1014" i="5" s="1"/>
  <c r="T787" i="5"/>
  <c r="U787" i="5" s="1"/>
  <c r="T797" i="5"/>
  <c r="U797" i="5" s="1"/>
  <c r="T689" i="5"/>
  <c r="U689" i="5" s="1"/>
  <c r="T683" i="5"/>
  <c r="U683" i="5" s="1"/>
  <c r="T577" i="5"/>
  <c r="U577" i="5" s="1"/>
  <c r="T472" i="5"/>
  <c r="U472" i="5" s="1"/>
  <c r="T578" i="5"/>
  <c r="U578" i="5" s="1"/>
  <c r="T665" i="5"/>
  <c r="U665" i="5" s="1"/>
  <c r="T626" i="5"/>
  <c r="U626" i="5" s="1"/>
  <c r="T569" i="5"/>
  <c r="U569" i="5" s="1"/>
  <c r="T542" i="5"/>
  <c r="U542" i="5" s="1"/>
  <c r="T518" i="5"/>
  <c r="U518" i="5" s="1"/>
  <c r="AA518" i="5" s="1"/>
  <c r="T660" i="5"/>
  <c r="U660" i="5" s="1"/>
  <c r="T648" i="5"/>
  <c r="U648" i="5" s="1"/>
  <c r="T615" i="5"/>
  <c r="U615" i="5" s="1"/>
  <c r="T457" i="5"/>
  <c r="U457" i="5" s="1"/>
  <c r="T281" i="5"/>
  <c r="U281" i="5" s="1"/>
  <c r="AA281" i="5" s="1"/>
  <c r="T199" i="5"/>
  <c r="U199" i="5" s="1"/>
  <c r="T172" i="5"/>
  <c r="U172" i="5" s="1"/>
  <c r="T127" i="5"/>
  <c r="U127" i="5" s="1"/>
  <c r="T228" i="5"/>
  <c r="U228" i="5" s="1"/>
  <c r="T158" i="5"/>
  <c r="U158" i="5" s="1"/>
  <c r="T373" i="5"/>
  <c r="U373" i="5" s="1"/>
  <c r="T296" i="5"/>
  <c r="U296" i="5" s="1"/>
  <c r="T79" i="5"/>
  <c r="U79" i="5" s="1"/>
  <c r="T47" i="5"/>
  <c r="U47" i="5" s="1"/>
  <c r="T11" i="5"/>
  <c r="U11" i="5" s="1"/>
  <c r="T421" i="5"/>
  <c r="U421" i="5" s="1"/>
  <c r="T282" i="5"/>
  <c r="U282" i="5" s="1"/>
  <c r="T203" i="5"/>
  <c r="U203" i="5" s="1"/>
  <c r="T95" i="5"/>
  <c r="U95" i="5" s="1"/>
  <c r="T30" i="5"/>
  <c r="T12" i="5"/>
  <c r="U12" i="5" s="1"/>
  <c r="T204" i="5"/>
  <c r="U204" i="5" s="1"/>
  <c r="T134" i="5"/>
  <c r="U134" i="5" s="1"/>
  <c r="T19" i="5"/>
  <c r="U19" i="5" s="1"/>
  <c r="T477" i="5"/>
  <c r="U477" i="5" s="1"/>
  <c r="T284" i="5"/>
  <c r="U284" i="5" s="1"/>
  <c r="AA284" i="5" s="1"/>
  <c r="T253" i="5"/>
  <c r="U253" i="5" s="1"/>
  <c r="AA253" i="5" s="1"/>
  <c r="T86" i="5"/>
  <c r="U86" i="5" s="1"/>
  <c r="T58" i="5"/>
  <c r="U58" i="5" s="1"/>
  <c r="T468" i="5"/>
  <c r="U468" i="5" s="1"/>
  <c r="T269" i="5"/>
  <c r="U269" i="5" s="1"/>
  <c r="U2962" i="5"/>
  <c r="AA2962" i="5" s="1"/>
  <c r="U2944" i="5"/>
  <c r="AA2944" i="5" s="1"/>
  <c r="U2924" i="5"/>
  <c r="T2900" i="5"/>
  <c r="U2900" i="5" s="1"/>
  <c r="U2970" i="5"/>
  <c r="T2789" i="5"/>
  <c r="U2789" i="5" s="1"/>
  <c r="U2901" i="5"/>
  <c r="T2821" i="5"/>
  <c r="U2821" i="5" s="1"/>
  <c r="U2825" i="5"/>
  <c r="AA2825" i="5" s="1"/>
  <c r="U2758" i="5"/>
  <c r="AA2758" i="5" s="1"/>
  <c r="T2768" i="5"/>
  <c r="U2768" i="5" s="1"/>
  <c r="U2743" i="5"/>
  <c r="U2728" i="5"/>
  <c r="AA2728" i="5" s="1"/>
  <c r="T2699" i="5"/>
  <c r="U2699" i="5" s="1"/>
  <c r="T2668" i="5"/>
  <c r="U2668" i="5" s="1"/>
  <c r="X2575" i="5"/>
  <c r="X2666" i="5"/>
  <c r="X2622" i="5"/>
  <c r="T2626" i="5"/>
  <c r="U2626" i="5" s="1"/>
  <c r="T2528" i="5"/>
  <c r="U2528" i="5" s="1"/>
  <c r="T2501" i="5"/>
  <c r="U2501" i="5" s="1"/>
  <c r="T2474" i="5"/>
  <c r="U2474" i="5" s="1"/>
  <c r="T2493" i="5"/>
  <c r="U2493" i="5" s="1"/>
  <c r="T2496" i="5"/>
  <c r="U2496" i="5" s="1"/>
  <c r="T2603" i="5"/>
  <c r="U2603" i="5" s="1"/>
  <c r="U2534" i="5"/>
  <c r="AA2534" i="5" s="1"/>
  <c r="U2507" i="5"/>
  <c r="T2535" i="5"/>
  <c r="U2535" i="5" s="1"/>
  <c r="AA2535" i="5" s="1"/>
  <c r="T2499" i="5"/>
  <c r="U2499" i="5" s="1"/>
  <c r="T2400" i="5"/>
  <c r="U2400" i="5" s="1"/>
  <c r="T2415" i="5"/>
  <c r="U2415" i="5" s="1"/>
  <c r="U2557" i="5"/>
  <c r="X2444" i="5"/>
  <c r="T2433" i="5"/>
  <c r="U2433" i="5" s="1"/>
  <c r="U2268" i="5"/>
  <c r="U2307" i="5"/>
  <c r="AA2307" i="5" s="1"/>
  <c r="U2435" i="5"/>
  <c r="AA2435" i="5" s="1"/>
  <c r="U2328" i="5"/>
  <c r="AA2328" i="5" s="1"/>
  <c r="T2223" i="5"/>
  <c r="U2223" i="5" s="1"/>
  <c r="T1966" i="5"/>
  <c r="U1966" i="5" s="1"/>
  <c r="U2148" i="5"/>
  <c r="AA2148" i="5" s="1"/>
  <c r="U2221" i="5"/>
  <c r="AA2221" i="5" s="1"/>
  <c r="U1909" i="5"/>
  <c r="AA1909" i="5" s="1"/>
  <c r="T1824" i="5"/>
  <c r="U1824" i="5" s="1"/>
  <c r="T2005" i="5"/>
  <c r="U2005" i="5" s="1"/>
  <c r="U1957" i="5"/>
  <c r="T1816" i="5"/>
  <c r="U1816" i="5" s="1"/>
  <c r="U2024" i="5"/>
  <c r="U1583" i="5"/>
  <c r="AA1583" i="5" s="1"/>
  <c r="S1427" i="5"/>
  <c r="S1368" i="5"/>
  <c r="S1447" i="5"/>
  <c r="S1408" i="5"/>
  <c r="U1434" i="5"/>
  <c r="U1461" i="5"/>
  <c r="T1274" i="5"/>
  <c r="U1274" i="5" s="1"/>
  <c r="T1262" i="5"/>
  <c r="U1262" i="5" s="1"/>
  <c r="AA1262" i="5" s="1"/>
  <c r="T1245" i="5"/>
  <c r="U1245" i="5" s="1"/>
  <c r="T1265" i="5"/>
  <c r="U1265" i="5" s="1"/>
  <c r="AA1265" i="5" s="1"/>
  <c r="T1337" i="5"/>
  <c r="U1337" i="5" s="1"/>
  <c r="T1280" i="5"/>
  <c r="U1280" i="5" s="1"/>
  <c r="AA1280" i="5" s="1"/>
  <c r="T1088" i="5"/>
  <c r="U1088" i="5" s="1"/>
  <c r="T1189" i="5"/>
  <c r="U1189" i="5" s="1"/>
  <c r="T900" i="5"/>
  <c r="U900" i="5" s="1"/>
  <c r="T1235" i="5"/>
  <c r="U1235" i="5" s="1"/>
  <c r="T1163" i="5"/>
  <c r="U1163" i="5" s="1"/>
  <c r="T1142" i="5"/>
  <c r="U1142" i="5" s="1"/>
  <c r="T883" i="5"/>
  <c r="U883" i="5" s="1"/>
  <c r="T849" i="5"/>
  <c r="U849" i="5" s="1"/>
  <c r="T1137" i="5"/>
  <c r="U1137" i="5" s="1"/>
  <c r="T1125" i="5"/>
  <c r="U1125" i="5" s="1"/>
  <c r="T853" i="5"/>
  <c r="U853" i="5" s="1"/>
  <c r="T1041" i="5"/>
  <c r="U1041" i="5" s="1"/>
  <c r="T969" i="5"/>
  <c r="U969" i="5" s="1"/>
  <c r="T784" i="5"/>
  <c r="U784" i="5" s="1"/>
  <c r="T723" i="5"/>
  <c r="U723" i="5" s="1"/>
  <c r="T724" i="5"/>
  <c r="U724" i="5" s="1"/>
  <c r="T679" i="5"/>
  <c r="U679" i="5" s="1"/>
  <c r="T684" i="5"/>
  <c r="U684" i="5" s="1"/>
  <c r="T729" i="5"/>
  <c r="U729" i="5" s="1"/>
  <c r="T699" i="5"/>
  <c r="U699" i="5" s="1"/>
  <c r="T632" i="5"/>
  <c r="U632" i="5" s="1"/>
  <c r="T616" i="5"/>
  <c r="U616" i="5" s="1"/>
  <c r="T590" i="5"/>
  <c r="U590" i="5" s="1"/>
  <c r="T622" i="5"/>
  <c r="U622" i="5" s="1"/>
  <c r="T593" i="5"/>
  <c r="U593" i="5" s="1"/>
  <c r="T580" i="5"/>
  <c r="U580" i="5" s="1"/>
  <c r="T193" i="5"/>
  <c r="U193" i="5" s="1"/>
  <c r="T301" i="5"/>
  <c r="U301" i="5" s="1"/>
  <c r="T221" i="5"/>
  <c r="U221" i="5" s="1"/>
  <c r="T192" i="5"/>
  <c r="U192" i="5" s="1"/>
  <c r="T78" i="5"/>
  <c r="U78" i="5" s="1"/>
  <c r="T8" i="5"/>
  <c r="U8" i="5" s="1"/>
  <c r="T272" i="5"/>
  <c r="U272" i="5" s="1"/>
  <c r="T232" i="5"/>
  <c r="U232" i="5" s="1"/>
  <c r="T196" i="5"/>
  <c r="U196" i="5" s="1"/>
  <c r="T160" i="5"/>
  <c r="U160" i="5" s="1"/>
  <c r="AA160" i="5" s="1"/>
  <c r="T124" i="5"/>
  <c r="U124" i="5" s="1"/>
  <c r="T389" i="5"/>
  <c r="U389" i="5" s="1"/>
  <c r="T197" i="5"/>
  <c r="U197" i="5" s="1"/>
  <c r="T168" i="5"/>
  <c r="U168" i="5" s="1"/>
  <c r="T75" i="5"/>
  <c r="U75" i="5" s="1"/>
  <c r="T52" i="5"/>
  <c r="U52" i="5" s="1"/>
  <c r="T16" i="5"/>
  <c r="U16" i="5" s="1"/>
  <c r="T431" i="5"/>
  <c r="U431" i="5" s="1"/>
  <c r="T366" i="5"/>
  <c r="U366" i="5" s="1"/>
  <c r="T161" i="5"/>
  <c r="U161" i="5" s="1"/>
  <c r="AA161" i="5" s="1"/>
  <c r="T98" i="5"/>
  <c r="U98" i="5" s="1"/>
  <c r="T262" i="5"/>
  <c r="U262" i="5" s="1"/>
  <c r="T3250" i="5"/>
  <c r="U3250" i="5" s="1"/>
  <c r="S3231" i="5"/>
  <c r="T3256" i="5"/>
  <c r="U3256" i="5" s="1"/>
  <c r="T3223" i="5"/>
  <c r="U3223" i="5" s="1"/>
  <c r="X3252" i="5"/>
  <c r="S3078" i="5"/>
  <c r="S3066" i="5"/>
  <c r="T2979" i="5"/>
  <c r="U2979" i="5" s="1"/>
  <c r="X2984" i="5"/>
  <c r="S3039" i="5"/>
  <c r="X3011" i="5"/>
  <c r="U2973" i="5"/>
  <c r="AA2973" i="5" s="1"/>
  <c r="X2899" i="5"/>
  <c r="U2769" i="5"/>
  <c r="AA2769" i="5" s="1"/>
  <c r="X2852" i="5"/>
  <c r="T2767" i="5"/>
  <c r="U2767" i="5" s="1"/>
  <c r="S2739" i="5"/>
  <c r="T2750" i="5"/>
  <c r="U2750" i="5" s="1"/>
  <c r="T2697" i="5"/>
  <c r="U2697" i="5" s="1"/>
  <c r="S2640" i="5"/>
  <c r="S2685" i="5"/>
  <c r="X2639" i="5"/>
  <c r="U2648" i="5"/>
  <c r="AA2648" i="5" s="1"/>
  <c r="U2468" i="5"/>
  <c r="X2458" i="5"/>
  <c r="U2453" i="5"/>
  <c r="AA2453" i="5" s="1"/>
  <c r="X2438" i="5"/>
  <c r="T2199" i="5"/>
  <c r="U2199" i="5" s="1"/>
  <c r="S2214" i="5"/>
  <c r="T2244" i="5"/>
  <c r="U2244" i="5" s="1"/>
  <c r="S2232" i="5"/>
  <c r="S2191" i="5"/>
  <c r="T2391" i="5"/>
  <c r="U2391" i="5" s="1"/>
  <c r="S2235" i="5"/>
  <c r="U2039" i="5"/>
  <c r="S1767" i="5"/>
  <c r="T1960" i="5"/>
  <c r="U1960" i="5" s="1"/>
  <c r="T1836" i="5"/>
  <c r="U1836" i="5" s="1"/>
  <c r="U1779" i="5"/>
  <c r="AA1779" i="5" s="1"/>
  <c r="T1660" i="5"/>
  <c r="U1660" i="5" s="1"/>
  <c r="U1634" i="5"/>
  <c r="AA1634" i="5" s="1"/>
  <c r="T1562" i="5"/>
  <c r="U1562" i="5" s="1"/>
  <c r="T1544" i="5"/>
  <c r="U1544" i="5" s="1"/>
  <c r="AA1544" i="5" s="1"/>
  <c r="T1426" i="5"/>
  <c r="U1426" i="5" s="1"/>
  <c r="AA1426" i="5" s="1"/>
  <c r="T1416" i="5"/>
  <c r="U1416" i="5" s="1"/>
  <c r="U1365" i="5"/>
  <c r="T1462" i="5"/>
  <c r="U1462" i="5" s="1"/>
  <c r="U1443" i="5"/>
  <c r="AA1443" i="5" s="1"/>
  <c r="S1411" i="5"/>
  <c r="T1575" i="5"/>
  <c r="U1575" i="5" s="1"/>
  <c r="T1383" i="5"/>
  <c r="U1383" i="5" s="1"/>
  <c r="T1584" i="5"/>
  <c r="U1584" i="5" s="1"/>
  <c r="S1474" i="5"/>
  <c r="S1475" i="5"/>
  <c r="T1342" i="5"/>
  <c r="U1342" i="5" s="1"/>
  <c r="T1334" i="5"/>
  <c r="U1334" i="5" s="1"/>
  <c r="T1318" i="5"/>
  <c r="U1318" i="5" s="1"/>
  <c r="T1310" i="5"/>
  <c r="U1310" i="5" s="1"/>
  <c r="T1268" i="5"/>
  <c r="U1268" i="5" s="1"/>
  <c r="T1287" i="5"/>
  <c r="U1287" i="5" s="1"/>
  <c r="T1204" i="5"/>
  <c r="U1204" i="5" s="1"/>
  <c r="T1311" i="5"/>
  <c r="U1311" i="5" s="1"/>
  <c r="T1085" i="5"/>
  <c r="U1085" i="5" s="1"/>
  <c r="T1150" i="5"/>
  <c r="U1150" i="5" s="1"/>
  <c r="T1114" i="5"/>
  <c r="U1114" i="5" s="1"/>
  <c r="T1046" i="5"/>
  <c r="U1046" i="5" s="1"/>
  <c r="T1016" i="5"/>
  <c r="U1016" i="5" s="1"/>
  <c r="T992" i="5"/>
  <c r="U992" i="5" s="1"/>
  <c r="T899" i="5"/>
  <c r="U899" i="5" s="1"/>
  <c r="T1030" i="5"/>
  <c r="U1030" i="5" s="1"/>
  <c r="T1003" i="5"/>
  <c r="U1003" i="5" s="1"/>
  <c r="T1160" i="5"/>
  <c r="U1160" i="5" s="1"/>
  <c r="T1118" i="5"/>
  <c r="U1118" i="5" s="1"/>
  <c r="T1031" i="5"/>
  <c r="U1031" i="5" s="1"/>
  <c r="T1010" i="5"/>
  <c r="U1010" i="5" s="1"/>
  <c r="T764" i="5"/>
  <c r="U764" i="5" s="1"/>
  <c r="T818" i="5"/>
  <c r="U818" i="5" s="1"/>
  <c r="T798" i="5"/>
  <c r="U798" i="5" s="1"/>
  <c r="T601" i="5"/>
  <c r="U601" i="5" s="1"/>
  <c r="T557" i="5"/>
  <c r="U557" i="5" s="1"/>
  <c r="AA782" i="5"/>
  <c r="X782" i="5"/>
  <c r="T646" i="5"/>
  <c r="U646" i="5" s="1"/>
  <c r="T218" i="5"/>
  <c r="U218" i="5" s="1"/>
  <c r="T255" i="5"/>
  <c r="U255" i="5" s="1"/>
  <c r="T185" i="5"/>
  <c r="U185" i="5" s="1"/>
  <c r="T93" i="5"/>
  <c r="U93" i="5" s="1"/>
  <c r="AA93" i="5" s="1"/>
  <c r="T5" i="5"/>
  <c r="U5" i="5" s="1"/>
  <c r="T27" i="5"/>
  <c r="U27" i="5" s="1"/>
  <c r="T303" i="5"/>
  <c r="U303" i="5" s="1"/>
  <c r="T13" i="5"/>
  <c r="U13" i="5" s="1"/>
  <c r="T365" i="5"/>
  <c r="U365" i="5" s="1"/>
  <c r="AA365" i="5" s="1"/>
  <c r="T442" i="5"/>
  <c r="U442" i="5" s="1"/>
  <c r="T125" i="5"/>
  <c r="U125" i="5" s="1"/>
  <c r="T357" i="5"/>
  <c r="U357" i="5" s="1"/>
  <c r="X3072" i="5"/>
  <c r="T2913" i="5"/>
  <c r="U2913" i="5" s="1"/>
  <c r="T3048" i="5"/>
  <c r="U3048" i="5" s="1"/>
  <c r="T2921" i="5"/>
  <c r="U2921" i="5" s="1"/>
  <c r="T2909" i="5"/>
  <c r="U2909" i="5" s="1"/>
  <c r="U2745" i="5"/>
  <c r="T2781" i="5"/>
  <c r="U2781" i="5" s="1"/>
  <c r="AA2781" i="5" s="1"/>
  <c r="U2687" i="5"/>
  <c r="AA2687" i="5" s="1"/>
  <c r="U2752" i="5"/>
  <c r="AA2752" i="5" s="1"/>
  <c r="T2717" i="5"/>
  <c r="U2717" i="5" s="1"/>
  <c r="U2725" i="5"/>
  <c r="AA2725" i="5" s="1"/>
  <c r="T2690" i="5"/>
  <c r="U2690" i="5" s="1"/>
  <c r="U2647" i="5"/>
  <c r="AA2647" i="5" s="1"/>
  <c r="T2733" i="5"/>
  <c r="U2733" i="5" s="1"/>
  <c r="U2660" i="5"/>
  <c r="AA2660" i="5" s="1"/>
  <c r="U2661" i="5"/>
  <c r="AA2661" i="5" s="1"/>
  <c r="T2681" i="5"/>
  <c r="U2681" i="5" s="1"/>
  <c r="U2633" i="5"/>
  <c r="U2530" i="5"/>
  <c r="AA2530" i="5" s="1"/>
  <c r="U2513" i="5"/>
  <c r="U2486" i="5"/>
  <c r="T2541" i="5"/>
  <c r="U2541" i="5" s="1"/>
  <c r="T2488" i="5"/>
  <c r="U2488" i="5" s="1"/>
  <c r="AA2488" i="5" s="1"/>
  <c r="T2553" i="5"/>
  <c r="U2553" i="5" s="1"/>
  <c r="U2562" i="5"/>
  <c r="AA2562" i="5" s="1"/>
  <c r="T2412" i="5"/>
  <c r="U2412" i="5" s="1"/>
  <c r="T2480" i="5"/>
  <c r="U2480" i="5" s="1"/>
  <c r="U2417" i="5"/>
  <c r="T2280" i="5"/>
  <c r="U2280" i="5" s="1"/>
  <c r="T2218" i="5"/>
  <c r="U2218" i="5" s="1"/>
  <c r="S2231" i="5"/>
  <c r="S2262" i="5"/>
  <c r="S2234" i="5"/>
  <c r="T2043" i="5"/>
  <c r="U2043" i="5" s="1"/>
  <c r="T2012" i="5"/>
  <c r="U2012" i="5" s="1"/>
  <c r="T2121" i="5"/>
  <c r="U2121" i="5" s="1"/>
  <c r="U2003" i="5"/>
  <c r="S1969" i="5"/>
  <c r="S1968" i="5"/>
  <c r="S2011" i="5"/>
  <c r="S2071" i="5"/>
  <c r="U2021" i="5"/>
  <c r="X2098" i="5"/>
  <c r="T1973" i="5"/>
  <c r="U1973" i="5" s="1"/>
  <c r="T1829" i="5"/>
  <c r="U1829" i="5" s="1"/>
  <c r="S1854" i="5"/>
  <c r="T1838" i="5"/>
  <c r="U1838" i="5" s="1"/>
  <c r="U1813" i="5"/>
  <c r="U1777" i="5"/>
  <c r="S1839" i="5"/>
  <c r="T1588" i="5"/>
  <c r="U1588" i="5" s="1"/>
  <c r="T1683" i="5"/>
  <c r="U1683" i="5" s="1"/>
  <c r="X1769" i="5"/>
  <c r="T1559" i="5"/>
  <c r="U1559" i="5" s="1"/>
  <c r="AA1559" i="5" s="1"/>
  <c r="T1631" i="5"/>
  <c r="U1631" i="5" s="1"/>
  <c r="T1593" i="5"/>
  <c r="U1593" i="5" s="1"/>
  <c r="U1772" i="5"/>
  <c r="T1591" i="5"/>
  <c r="U1591" i="5" s="1"/>
  <c r="S1362" i="5"/>
  <c r="U1407" i="5"/>
  <c r="AA1407" i="5" s="1"/>
  <c r="U1404" i="5"/>
  <c r="S1480" i="5"/>
  <c r="T1332" i="5"/>
  <c r="U1332" i="5" s="1"/>
  <c r="T1308" i="5"/>
  <c r="U1308" i="5" s="1"/>
  <c r="AA1308" i="5" s="1"/>
  <c r="T1294" i="5"/>
  <c r="U1294" i="5" s="1"/>
  <c r="T1292" i="5"/>
  <c r="U1292" i="5" s="1"/>
  <c r="T1194" i="5"/>
  <c r="U1194" i="5" s="1"/>
  <c r="T1249" i="5"/>
  <c r="U1249" i="5" s="1"/>
  <c r="T1327" i="5"/>
  <c r="U1327" i="5" s="1"/>
  <c r="T1236" i="5"/>
  <c r="U1236" i="5" s="1"/>
  <c r="T1082" i="5"/>
  <c r="U1082" i="5" s="1"/>
  <c r="T1147" i="5"/>
  <c r="U1147" i="5" s="1"/>
  <c r="T1111" i="5"/>
  <c r="U1111" i="5" s="1"/>
  <c r="T1217" i="5"/>
  <c r="U1217" i="5" s="1"/>
  <c r="T947" i="5"/>
  <c r="U947" i="5" s="1"/>
  <c r="T1139" i="5"/>
  <c r="U1139" i="5" s="1"/>
  <c r="T1115" i="5"/>
  <c r="U1115" i="5" s="1"/>
  <c r="T1049" i="5"/>
  <c r="U1049" i="5" s="1"/>
  <c r="T842" i="5"/>
  <c r="U842" i="5" s="1"/>
  <c r="T886" i="5"/>
  <c r="U886" i="5" s="1"/>
  <c r="T915" i="5"/>
  <c r="U915" i="5" s="1"/>
  <c r="T879" i="5"/>
  <c r="U879" i="5" s="1"/>
  <c r="T888" i="5"/>
  <c r="U888" i="5" s="1"/>
  <c r="T950" i="5"/>
  <c r="U950" i="5" s="1"/>
  <c r="T813" i="5"/>
  <c r="U813" i="5" s="1"/>
  <c r="T720" i="5"/>
  <c r="U720" i="5" s="1"/>
  <c r="T719" i="5"/>
  <c r="U719" i="5" s="1"/>
  <c r="T833" i="5"/>
  <c r="U833" i="5" s="1"/>
  <c r="T678" i="5"/>
  <c r="U678" i="5" s="1"/>
  <c r="T793" i="5"/>
  <c r="U793" i="5" s="1"/>
  <c r="T570" i="5"/>
  <c r="U570" i="5" s="1"/>
  <c r="T661" i="5"/>
  <c r="U661" i="5" s="1"/>
  <c r="T640" i="5"/>
  <c r="U640" i="5" s="1"/>
  <c r="T659" i="5"/>
  <c r="U659" i="5" s="1"/>
  <c r="T551" i="5"/>
  <c r="U551" i="5" s="1"/>
  <c r="T586" i="5"/>
  <c r="U586" i="5" s="1"/>
  <c r="T536" i="5"/>
  <c r="U536" i="5" s="1"/>
  <c r="T656" i="5"/>
  <c r="U656" i="5" s="1"/>
  <c r="T352" i="5"/>
  <c r="U352" i="5" s="1"/>
  <c r="T316" i="5"/>
  <c r="U316" i="5" s="1"/>
  <c r="T280" i="5"/>
  <c r="U280" i="5" s="1"/>
  <c r="T217" i="5"/>
  <c r="U217" i="5" s="1"/>
  <c r="T191" i="5"/>
  <c r="U191" i="5" s="1"/>
  <c r="T164" i="5"/>
  <c r="U164" i="5" s="1"/>
  <c r="T139" i="5"/>
  <c r="U139" i="5" s="1"/>
  <c r="T94" i="5"/>
  <c r="U94" i="5" s="1"/>
  <c r="T248" i="5"/>
  <c r="U248" i="5" s="1"/>
  <c r="T332" i="5"/>
  <c r="U332" i="5" s="1"/>
  <c r="T287" i="5"/>
  <c r="U287" i="5" s="1"/>
  <c r="T38" i="5"/>
  <c r="U38" i="5" s="1"/>
  <c r="T230" i="5"/>
  <c r="U230" i="5" s="1"/>
  <c r="T122" i="5"/>
  <c r="U122" i="5" s="1"/>
  <c r="T224" i="5"/>
  <c r="U224" i="5" s="1"/>
  <c r="T195" i="5"/>
  <c r="U195" i="5" s="1"/>
  <c r="T350" i="5"/>
  <c r="U350" i="5" s="1"/>
  <c r="T310" i="5"/>
  <c r="U310" i="5" s="1"/>
  <c r="U2688" i="5"/>
  <c r="AA2688" i="5" s="1"/>
  <c r="U2646" i="5"/>
  <c r="AA2646" i="5" s="1"/>
  <c r="T2635" i="5"/>
  <c r="U2635" i="5" s="1"/>
  <c r="T2563" i="5"/>
  <c r="U2563" i="5" s="1"/>
  <c r="S2628" i="5"/>
  <c r="T2615" i="5"/>
  <c r="U2615" i="5" s="1"/>
  <c r="X2621" i="5"/>
  <c r="T2567" i="5"/>
  <c r="U2567" i="5" s="1"/>
  <c r="S2409" i="5"/>
  <c r="X2404" i="5"/>
  <c r="T2428" i="5"/>
  <c r="U2428" i="5" s="1"/>
  <c r="S2298" i="5"/>
  <c r="T2252" i="5"/>
  <c r="U2252" i="5" s="1"/>
  <c r="T2205" i="5"/>
  <c r="U2205" i="5" s="1"/>
  <c r="S2266" i="5"/>
  <c r="S2295" i="5"/>
  <c r="S2230" i="5"/>
  <c r="S2233" i="5"/>
  <c r="U2208" i="5"/>
  <c r="AA2208" i="5" s="1"/>
  <c r="U2066" i="5"/>
  <c r="AA2066" i="5" s="1"/>
  <c r="U2030" i="5"/>
  <c r="S1967" i="5"/>
  <c r="U2010" i="5"/>
  <c r="AA2010" i="5" s="1"/>
  <c r="U1962" i="5"/>
  <c r="U2203" i="5"/>
  <c r="AA2203" i="5" s="1"/>
  <c r="U2193" i="5"/>
  <c r="T2134" i="5"/>
  <c r="U2134" i="5" s="1"/>
  <c r="T1828" i="5"/>
  <c r="U1828" i="5" s="1"/>
  <c r="U1761" i="5"/>
  <c r="S1860" i="5"/>
  <c r="X1790" i="5"/>
  <c r="S1556" i="5"/>
  <c r="T1804" i="5"/>
  <c r="U1804" i="5" s="1"/>
  <c r="S1627" i="5"/>
  <c r="U1606" i="5"/>
  <c r="AA1606" i="5" s="1"/>
  <c r="S1423" i="5"/>
  <c r="U1415" i="5"/>
  <c r="AA1415" i="5" s="1"/>
  <c r="S1382" i="5"/>
  <c r="U1595" i="5"/>
  <c r="AA1595" i="5" s="1"/>
  <c r="S1456" i="5"/>
  <c r="T1380" i="5"/>
  <c r="U1380" i="5" s="1"/>
  <c r="T1424" i="5"/>
  <c r="U1424" i="5" s="1"/>
  <c r="U1586" i="5"/>
  <c r="AA1586" i="5" s="1"/>
  <c r="S1521" i="5"/>
  <c r="S1508" i="5"/>
  <c r="S1393" i="5"/>
  <c r="S1429" i="5"/>
  <c r="T1319" i="5"/>
  <c r="U1319" i="5" s="1"/>
  <c r="AA1319" i="5" s="1"/>
  <c r="T1079" i="5"/>
  <c r="U1079" i="5" s="1"/>
  <c r="T1277" i="5"/>
  <c r="U1277" i="5" s="1"/>
  <c r="T1250" i="5"/>
  <c r="U1250" i="5" s="1"/>
  <c r="AA1250" i="5" s="1"/>
  <c r="T1180" i="5"/>
  <c r="U1180" i="5" s="1"/>
  <c r="T1144" i="5"/>
  <c r="U1144" i="5" s="1"/>
  <c r="T1043" i="5"/>
  <c r="U1043" i="5" s="1"/>
  <c r="T866" i="5"/>
  <c r="U866" i="5" s="1"/>
  <c r="T1057" i="5"/>
  <c r="U1057" i="5" s="1"/>
  <c r="AA1057" i="5" s="1"/>
  <c r="T975" i="5"/>
  <c r="U975" i="5" s="1"/>
  <c r="AA975" i="5" s="1"/>
  <c r="T1157" i="5"/>
  <c r="U1157" i="5" s="1"/>
  <c r="T1136" i="5"/>
  <c r="U1136" i="5" s="1"/>
  <c r="T1067" i="5"/>
  <c r="U1067" i="5" s="1"/>
  <c r="T758" i="5"/>
  <c r="U758" i="5" s="1"/>
  <c r="T706" i="5"/>
  <c r="U706" i="5" s="1"/>
  <c r="T800" i="5"/>
  <c r="U800" i="5" s="1"/>
  <c r="T765" i="5"/>
  <c r="U765" i="5" s="1"/>
  <c r="T708" i="5"/>
  <c r="U708" i="5" s="1"/>
  <c r="T834" i="5"/>
  <c r="U834" i="5" s="1"/>
  <c r="AA834" i="5" s="1"/>
  <c r="T709" i="5"/>
  <c r="U709" i="5" s="1"/>
  <c r="T675" i="5"/>
  <c r="U675" i="5" s="1"/>
  <c r="T711" i="5"/>
  <c r="U711" i="5" s="1"/>
  <c r="T550" i="5"/>
  <c r="U550" i="5" s="1"/>
  <c r="T587" i="5"/>
  <c r="U587" i="5" s="1"/>
  <c r="T645" i="5"/>
  <c r="U645" i="5" s="1"/>
  <c r="T641" i="5"/>
  <c r="U641" i="5" s="1"/>
  <c r="T368" i="5"/>
  <c r="U368" i="5" s="1"/>
  <c r="T603" i="5"/>
  <c r="U603" i="5" s="1"/>
  <c r="T455" i="5"/>
  <c r="U455" i="5" s="1"/>
  <c r="T342" i="5"/>
  <c r="U342" i="5" s="1"/>
  <c r="T270" i="5"/>
  <c r="U270" i="5" s="1"/>
  <c r="T211" i="5"/>
  <c r="U211" i="5" s="1"/>
  <c r="AA211" i="5" s="1"/>
  <c r="T163" i="5"/>
  <c r="U163" i="5" s="1"/>
  <c r="T212" i="5"/>
  <c r="U212" i="5" s="1"/>
  <c r="T120" i="5"/>
  <c r="U120" i="5" s="1"/>
  <c r="T70" i="5"/>
  <c r="U70" i="5" s="1"/>
  <c r="T35" i="5"/>
  <c r="U35" i="5" s="1"/>
  <c r="T409" i="5"/>
  <c r="U409" i="5" s="1"/>
  <c r="T452" i="5"/>
  <c r="U452" i="5" s="1"/>
  <c r="T425" i="5"/>
  <c r="U425" i="5" s="1"/>
  <c r="T259" i="5"/>
  <c r="U259" i="5" s="1"/>
  <c r="T187" i="5"/>
  <c r="U187" i="5" s="1"/>
  <c r="T24" i="5"/>
  <c r="U24" i="5" s="1"/>
  <c r="T6" i="5"/>
  <c r="U6" i="5" s="1"/>
  <c r="T258" i="5"/>
  <c r="U258" i="5" s="1"/>
  <c r="T188" i="5"/>
  <c r="U188" i="5" s="1"/>
  <c r="T96" i="5"/>
  <c r="U96" i="5" s="1"/>
  <c r="T43" i="5"/>
  <c r="U43" i="5" s="1"/>
  <c r="T7" i="5"/>
  <c r="U7" i="5" s="1"/>
  <c r="T152" i="5"/>
  <c r="U152" i="5" s="1"/>
  <c r="T412" i="5"/>
  <c r="U412" i="5" s="1"/>
  <c r="T2977" i="5"/>
  <c r="U2977" i="5" s="1"/>
  <c r="U2916" i="5"/>
  <c r="T2917" i="5"/>
  <c r="U2917" i="5" s="1"/>
  <c r="U2746" i="5"/>
  <c r="AA2746" i="5" s="1"/>
  <c r="U2756" i="5"/>
  <c r="T2849" i="5"/>
  <c r="U2849" i="5" s="1"/>
  <c r="T2770" i="5"/>
  <c r="U2770" i="5" s="1"/>
  <c r="AA2770" i="5" s="1"/>
  <c r="T2783" i="5"/>
  <c r="U2783" i="5" s="1"/>
  <c r="U2714" i="5"/>
  <c r="AA2714" i="5" s="1"/>
  <c r="T2740" i="5"/>
  <c r="U2740" i="5" s="1"/>
  <c r="T2723" i="5"/>
  <c r="U2723" i="5" s="1"/>
  <c r="T2679" i="5"/>
  <c r="U2679" i="5" s="1"/>
  <c r="T2641" i="5"/>
  <c r="U2641" i="5" s="1"/>
  <c r="S2694" i="5"/>
  <c r="T2556" i="5"/>
  <c r="U2556" i="5" s="1"/>
  <c r="U2627" i="5"/>
  <c r="U2606" i="5"/>
  <c r="T2561" i="5"/>
  <c r="U2561" i="5" s="1"/>
  <c r="T2506" i="5"/>
  <c r="U2506" i="5" s="1"/>
  <c r="U2552" i="5"/>
  <c r="AA2552" i="5" s="1"/>
  <c r="U2450" i="5"/>
  <c r="AA2450" i="5" s="1"/>
  <c r="U2462" i="5"/>
  <c r="AA2462" i="5" s="1"/>
  <c r="U2419" i="5"/>
  <c r="AA2419" i="5" s="1"/>
  <c r="U2242" i="5"/>
  <c r="U2386" i="5"/>
  <c r="AA2386" i="5" s="1"/>
  <c r="T2378" i="5"/>
  <c r="U2378" i="5" s="1"/>
  <c r="T2167" i="5"/>
  <c r="U2167" i="5" s="1"/>
  <c r="U2292" i="5"/>
  <c r="AA2292" i="5" s="1"/>
  <c r="X2374" i="5"/>
  <c r="T2007" i="5"/>
  <c r="U2007" i="5" s="1"/>
  <c r="U1994" i="5"/>
  <c r="U1976" i="5"/>
  <c r="U2060" i="5"/>
  <c r="T2025" i="5"/>
  <c r="U2025" i="5" s="1"/>
  <c r="T2020" i="5"/>
  <c r="U2020" i="5" s="1"/>
  <c r="U1961" i="5"/>
  <c r="U1958" i="5"/>
  <c r="S1809" i="5"/>
  <c r="T1832" i="5"/>
  <c r="U1832" i="5" s="1"/>
  <c r="S1788" i="5"/>
  <c r="X1643" i="5"/>
  <c r="T1773" i="5"/>
  <c r="U1773" i="5" s="1"/>
  <c r="U1553" i="5"/>
  <c r="AA1553" i="5" s="1"/>
  <c r="U1605" i="5"/>
  <c r="T1481" i="5"/>
  <c r="U1481" i="5" s="1"/>
  <c r="U1534" i="5"/>
  <c r="U1388" i="5"/>
  <c r="T1356" i="5"/>
  <c r="U1356" i="5" s="1"/>
  <c r="T1568" i="5"/>
  <c r="U1568" i="5" s="1"/>
  <c r="T1379" i="5"/>
  <c r="U1379" i="5" s="1"/>
  <c r="T1403" i="5"/>
  <c r="U1403" i="5" s="1"/>
  <c r="X1491" i="5"/>
  <c r="T1433" i="5"/>
  <c r="U1433" i="5" s="1"/>
  <c r="S1468" i="5"/>
  <c r="T1340" i="5"/>
  <c r="U1340" i="5" s="1"/>
  <c r="T1227" i="5"/>
  <c r="U1227" i="5" s="1"/>
  <c r="T1214" i="5"/>
  <c r="U1214" i="5" s="1"/>
  <c r="T1198" i="5"/>
  <c r="U1198" i="5" s="1"/>
  <c r="T1247" i="5"/>
  <c r="U1247" i="5" s="1"/>
  <c r="T1317" i="5"/>
  <c r="U1317" i="5" s="1"/>
  <c r="AA1317" i="5" s="1"/>
  <c r="T1076" i="5"/>
  <c r="U1076" i="5" s="1"/>
  <c r="T1291" i="5"/>
  <c r="U1291" i="5" s="1"/>
  <c r="T1177" i="5"/>
  <c r="U1177" i="5" s="1"/>
  <c r="T1355" i="5"/>
  <c r="U1355" i="5" s="1"/>
  <c r="AA1355" i="5" s="1"/>
  <c r="T1007" i="5"/>
  <c r="U1007" i="5" s="1"/>
  <c r="T931" i="5"/>
  <c r="U931" i="5" s="1"/>
  <c r="T983" i="5"/>
  <c r="U983" i="5" s="1"/>
  <c r="AA983" i="5" s="1"/>
  <c r="T1133" i="5"/>
  <c r="U1133" i="5" s="1"/>
  <c r="T1112" i="5"/>
  <c r="U1112" i="5" s="1"/>
  <c r="T1004" i="5"/>
  <c r="U1004" i="5" s="1"/>
  <c r="T1015" i="5"/>
  <c r="U1015" i="5" s="1"/>
  <c r="T939" i="5"/>
  <c r="U939" i="5" s="1"/>
  <c r="AA939" i="5" s="1"/>
  <c r="T810" i="5"/>
  <c r="U810" i="5" s="1"/>
  <c r="T705" i="5"/>
  <c r="U705" i="5" s="1"/>
  <c r="T671" i="5"/>
  <c r="U671" i="5" s="1"/>
  <c r="AA762" i="5"/>
  <c r="X762" i="5"/>
  <c r="T672" i="5"/>
  <c r="U672" i="5" s="1"/>
  <c r="T840" i="5"/>
  <c r="U840" i="5" s="1"/>
  <c r="T770" i="5"/>
  <c r="U770" i="5" s="1"/>
  <c r="T490" i="5"/>
  <c r="U490" i="5" s="1"/>
  <c r="T614" i="5"/>
  <c r="U614" i="5" s="1"/>
  <c r="T654" i="5"/>
  <c r="U654" i="5" s="1"/>
  <c r="T92" i="5"/>
  <c r="U92" i="5" s="1"/>
  <c r="T275" i="5"/>
  <c r="U275" i="5" s="1"/>
  <c r="T246" i="5"/>
  <c r="U246" i="5" s="1"/>
  <c r="T113" i="5"/>
  <c r="U113" i="5" s="1"/>
  <c r="AA113" i="5" s="1"/>
  <c r="T69" i="5"/>
  <c r="U69" i="5" s="1"/>
  <c r="T157" i="5"/>
  <c r="U157" i="5" s="1"/>
  <c r="T436" i="5"/>
  <c r="U436" i="5" s="1"/>
  <c r="AA436" i="5" s="1"/>
  <c r="T302" i="5"/>
  <c r="U302" i="5" s="1"/>
  <c r="T407" i="5"/>
  <c r="U407" i="5" s="1"/>
  <c r="T339" i="5"/>
  <c r="U339" i="5" s="1"/>
  <c r="T67" i="5"/>
  <c r="U67" i="5" s="1"/>
  <c r="T4" i="5"/>
  <c r="U4" i="5" s="1"/>
  <c r="T424" i="5"/>
  <c r="U424" i="5" s="1"/>
  <c r="T179" i="5"/>
  <c r="U179" i="5" s="1"/>
  <c r="AA179" i="5" s="1"/>
  <c r="T99" i="5"/>
  <c r="U99" i="5" s="1"/>
  <c r="U2991" i="5"/>
  <c r="AA2991" i="5" s="1"/>
  <c r="U2976" i="5"/>
  <c r="U3045" i="5"/>
  <c r="U3142" i="5"/>
  <c r="AA3142" i="5" s="1"/>
  <c r="U3076" i="5"/>
  <c r="AA3076" i="5" s="1"/>
  <c r="U2955" i="5"/>
  <c r="AA2955" i="5" s="1"/>
  <c r="T2940" i="5"/>
  <c r="U2940" i="5" s="1"/>
  <c r="U2816" i="5"/>
  <c r="U2764" i="5"/>
  <c r="T2918" i="5"/>
  <c r="U2918" i="5" s="1"/>
  <c r="U2812" i="5"/>
  <c r="AA2812" i="5" s="1"/>
  <c r="T2807" i="5"/>
  <c r="U2807" i="5" s="1"/>
  <c r="U2843" i="5"/>
  <c r="AA2843" i="5" s="1"/>
  <c r="U2915" i="5"/>
  <c r="AA2915" i="5" s="1"/>
  <c r="U2778" i="5"/>
  <c r="AA2778" i="5" s="1"/>
  <c r="X2842" i="5"/>
  <c r="T2721" i="5"/>
  <c r="U2721" i="5" s="1"/>
  <c r="AA2721" i="5" s="1"/>
  <c r="U2719" i="5"/>
  <c r="U2644" i="5"/>
  <c r="AA2644" i="5" s="1"/>
  <c r="U2607" i="5"/>
  <c r="AA2607" i="5" s="1"/>
  <c r="T2659" i="5"/>
  <c r="U2659" i="5" s="1"/>
  <c r="T2599" i="5"/>
  <c r="U2599" i="5" s="1"/>
  <c r="U2732" i="5"/>
  <c r="AA2732" i="5" s="1"/>
  <c r="T2677" i="5"/>
  <c r="U2677" i="5" s="1"/>
  <c r="U2682" i="5"/>
  <c r="AA2682" i="5" s="1"/>
  <c r="U2503" i="5"/>
  <c r="AA2503" i="5" s="1"/>
  <c r="X2478" i="5"/>
  <c r="U2619" i="5"/>
  <c r="AA2619" i="5" s="1"/>
  <c r="U2464" i="5"/>
  <c r="AA2464" i="5" s="1"/>
  <c r="U2446" i="5"/>
  <c r="U2565" i="5"/>
  <c r="AA2565" i="5" s="1"/>
  <c r="T2569" i="5"/>
  <c r="U2569" i="5" s="1"/>
  <c r="T2430" i="5"/>
  <c r="U2430" i="5" s="1"/>
  <c r="T2403" i="5"/>
  <c r="U2403" i="5" s="1"/>
  <c r="T2469" i="5"/>
  <c r="U2469" i="5" s="1"/>
  <c r="U2362" i="5"/>
  <c r="T2241" i="5"/>
  <c r="U2241" i="5" s="1"/>
  <c r="U2258" i="5"/>
  <c r="AA2258" i="5" s="1"/>
  <c r="U2306" i="5"/>
  <c r="AA2306" i="5" s="1"/>
  <c r="X2339" i="5"/>
  <c r="U2281" i="5"/>
  <c r="U2320" i="5"/>
  <c r="AA2320" i="5" s="1"/>
  <c r="U2303" i="5"/>
  <c r="AA2303" i="5" s="1"/>
  <c r="T2277" i="5"/>
  <c r="U2277" i="5" s="1"/>
  <c r="AA2277" i="5" s="1"/>
  <c r="U2341" i="5"/>
  <c r="AA2341" i="5" s="1"/>
  <c r="U2324" i="5"/>
  <c r="AA2324" i="5" s="1"/>
  <c r="U2345" i="5"/>
  <c r="AA2345" i="5" s="1"/>
  <c r="S2289" i="5"/>
  <c r="T2038" i="5"/>
  <c r="U2038" i="5" s="1"/>
  <c r="U2006" i="5"/>
  <c r="AA2006" i="5" s="1"/>
  <c r="U2051" i="5"/>
  <c r="T2065" i="5"/>
  <c r="U2065" i="5" s="1"/>
  <c r="U2210" i="5"/>
  <c r="AA2210" i="5" s="1"/>
  <c r="U2129" i="5"/>
  <c r="AA2129" i="5" s="1"/>
  <c r="U2052" i="5"/>
  <c r="X2151" i="5"/>
  <c r="U1987" i="5"/>
  <c r="AA1987" i="5" s="1"/>
  <c r="U2086" i="5"/>
  <c r="AA2086" i="5" s="1"/>
  <c r="U2048" i="5"/>
  <c r="U1995" i="5"/>
  <c r="AA1995" i="5" s="1"/>
  <c r="U2069" i="5"/>
  <c r="AA2069" i="5" s="1"/>
  <c r="U1869" i="5"/>
  <c r="AA1869" i="5" s="1"/>
  <c r="U1888" i="5"/>
  <c r="AA1888" i="5" s="1"/>
  <c r="U1831" i="5"/>
  <c r="U1856" i="5"/>
  <c r="U1817" i="5"/>
  <c r="AA1817" i="5" s="1"/>
  <c r="T1785" i="5"/>
  <c r="U1785" i="5" s="1"/>
  <c r="U1937" i="5"/>
  <c r="U1944" i="5"/>
  <c r="U1911" i="5"/>
  <c r="AA1911" i="5" s="1"/>
  <c r="U1871" i="5"/>
  <c r="AA1871" i="5" s="1"/>
  <c r="U1822" i="5"/>
  <c r="AA1822" i="5" s="1"/>
  <c r="U1695" i="5"/>
  <c r="AA1695" i="5" s="1"/>
  <c r="U1715" i="5"/>
  <c r="AA1715" i="5" s="1"/>
  <c r="T1581" i="5"/>
  <c r="U1581" i="5" s="1"/>
  <c r="T1755" i="5"/>
  <c r="U1755" i="5" s="1"/>
  <c r="U1674" i="5"/>
  <c r="AA1674" i="5" s="1"/>
  <c r="T1645" i="5"/>
  <c r="U1645" i="5" s="1"/>
  <c r="T1550" i="5"/>
  <c r="U1550" i="5" s="1"/>
  <c r="U1655" i="5"/>
  <c r="AA1655" i="5" s="1"/>
  <c r="U1646" i="5"/>
  <c r="AA1646" i="5" s="1"/>
  <c r="T1662" i="5"/>
  <c r="U1662" i="5" s="1"/>
  <c r="U1625" i="5"/>
  <c r="AA1625" i="5" s="1"/>
  <c r="U1560" i="5"/>
  <c r="T1812" i="5"/>
  <c r="U1812" i="5" s="1"/>
  <c r="T1502" i="5"/>
  <c r="U1502" i="5" s="1"/>
  <c r="T1421" i="5"/>
  <c r="U1421" i="5" s="1"/>
  <c r="T1398" i="5"/>
  <c r="U1398" i="5" s="1"/>
  <c r="U1381" i="5"/>
  <c r="T1353" i="5"/>
  <c r="U1353" i="5" s="1"/>
  <c r="T1376" i="5"/>
  <c r="U1376" i="5" s="1"/>
  <c r="U1516" i="5"/>
  <c r="AA1516" i="5" s="1"/>
  <c r="U1384" i="5"/>
  <c r="T1314" i="5"/>
  <c r="U1314" i="5" s="1"/>
  <c r="AA1314" i="5" s="1"/>
  <c r="T1258" i="5"/>
  <c r="U1258" i="5" s="1"/>
  <c r="T1244" i="5"/>
  <c r="U1244" i="5" s="1"/>
  <c r="T1263" i="5"/>
  <c r="U1263" i="5" s="1"/>
  <c r="AA1263" i="5" s="1"/>
  <c r="AA1387" i="5"/>
  <c r="X1387" i="5"/>
  <c r="T1309" i="5"/>
  <c r="U1309" i="5" s="1"/>
  <c r="AA1309" i="5" s="1"/>
  <c r="T1218" i="5"/>
  <c r="U1218" i="5" s="1"/>
  <c r="T1073" i="5"/>
  <c r="U1073" i="5" s="1"/>
  <c r="T1237" i="5"/>
  <c r="U1237" i="5" s="1"/>
  <c r="T1174" i="5"/>
  <c r="U1174" i="5" s="1"/>
  <c r="T1278" i="5"/>
  <c r="U1278" i="5" s="1"/>
  <c r="T1070" i="5"/>
  <c r="U1070" i="5" s="1"/>
  <c r="T1154" i="5"/>
  <c r="U1154" i="5" s="1"/>
  <c r="T1170" i="5"/>
  <c r="U1170" i="5" s="1"/>
  <c r="T970" i="5"/>
  <c r="U970" i="5" s="1"/>
  <c r="T1055" i="5"/>
  <c r="U1055" i="5" s="1"/>
  <c r="T1028" i="5"/>
  <c r="U1028" i="5" s="1"/>
  <c r="T755" i="5"/>
  <c r="U755" i="5" s="1"/>
  <c r="T668" i="5"/>
  <c r="U668" i="5" s="1"/>
  <c r="T746" i="5"/>
  <c r="U746" i="5" s="1"/>
  <c r="AA746" i="5" s="1"/>
  <c r="T831" i="5"/>
  <c r="U831" i="5" s="1"/>
  <c r="T776" i="5"/>
  <c r="U776" i="5" s="1"/>
  <c r="T785" i="5"/>
  <c r="U785" i="5" s="1"/>
  <c r="T562" i="5"/>
  <c r="U562" i="5" s="1"/>
  <c r="AA562" i="5" s="1"/>
  <c r="T635" i="5"/>
  <c r="U635" i="5" s="1"/>
  <c r="T489" i="5"/>
  <c r="U489" i="5" s="1"/>
  <c r="T609" i="5"/>
  <c r="U609" i="5" s="1"/>
  <c r="AA609" i="5" s="1"/>
  <c r="T658" i="5"/>
  <c r="U658" i="5" s="1"/>
  <c r="T506" i="5"/>
  <c r="U506" i="5" s="1"/>
  <c r="T664" i="5"/>
  <c r="U664" i="5" s="1"/>
  <c r="AA664" i="5" s="1"/>
  <c r="T439" i="5"/>
  <c r="U439" i="5" s="1"/>
  <c r="T428" i="5"/>
  <c r="U428" i="5" s="1"/>
  <c r="T295" i="5"/>
  <c r="U295" i="5" s="1"/>
  <c r="T388" i="5"/>
  <c r="U388" i="5" s="1"/>
  <c r="T147" i="5"/>
  <c r="U147" i="5" s="1"/>
  <c r="T29" i="5"/>
  <c r="U29" i="5" s="1"/>
  <c r="T403" i="5"/>
  <c r="U403" i="5" s="1"/>
  <c r="T3" i="5"/>
  <c r="U3" i="5" s="1"/>
  <c r="T323" i="5"/>
  <c r="U323" i="5" s="1"/>
  <c r="AA323" i="5" s="1"/>
  <c r="T215" i="5"/>
  <c r="U215" i="5" s="1"/>
  <c r="AA215" i="5" s="1"/>
  <c r="T123" i="5"/>
  <c r="U123" i="5" s="1"/>
  <c r="T66" i="5"/>
  <c r="U66" i="5" s="1"/>
  <c r="T451" i="5"/>
  <c r="U451" i="5" s="1"/>
  <c r="T341" i="5"/>
  <c r="U341" i="5" s="1"/>
  <c r="T351" i="5"/>
  <c r="U351" i="5" s="1"/>
  <c r="AA351" i="5" s="1"/>
  <c r="T279" i="5"/>
  <c r="U279" i="5" s="1"/>
  <c r="T126" i="5"/>
  <c r="U126" i="5" s="1"/>
  <c r="T379" i="5"/>
  <c r="U379" i="5" s="1"/>
  <c r="AA379" i="5" s="1"/>
  <c r="U3368" i="5"/>
  <c r="AA3368" i="5" s="1"/>
  <c r="U2912" i="5"/>
  <c r="AA2912" i="5" s="1"/>
  <c r="T2763" i="5"/>
  <c r="U2763" i="5" s="1"/>
  <c r="S2826" i="5"/>
  <c r="T2760" i="5"/>
  <c r="U2760" i="5" s="1"/>
  <c r="T2775" i="5"/>
  <c r="U2775" i="5" s="1"/>
  <c r="U2741" i="5"/>
  <c r="T2772" i="5"/>
  <c r="U2772" i="5" s="1"/>
  <c r="T2737" i="5"/>
  <c r="U2737" i="5" s="1"/>
  <c r="T2729" i="5"/>
  <c r="U2729" i="5" s="1"/>
  <c r="U2643" i="5"/>
  <c r="AA2643" i="5" s="1"/>
  <c r="U2642" i="5"/>
  <c r="AA2642" i="5" s="1"/>
  <c r="T2724" i="5"/>
  <c r="U2724" i="5" s="1"/>
  <c r="T2674" i="5"/>
  <c r="U2674" i="5" s="1"/>
  <c r="AA2674" i="5" s="1"/>
  <c r="S2637" i="5"/>
  <c r="U2609" i="5"/>
  <c r="AA2609" i="5" s="1"/>
  <c r="S2676" i="5"/>
  <c r="T2554" i="5"/>
  <c r="U2554" i="5" s="1"/>
  <c r="T2517" i="5"/>
  <c r="U2517" i="5" s="1"/>
  <c r="T2481" i="5"/>
  <c r="U2481" i="5" s="1"/>
  <c r="AA2481" i="5" s="1"/>
  <c r="S2544" i="5"/>
  <c r="X2387" i="5"/>
  <c r="T2296" i="5"/>
  <c r="U2296" i="5" s="1"/>
  <c r="T2272" i="5"/>
  <c r="U2272" i="5" s="1"/>
  <c r="U2173" i="5"/>
  <c r="S2229" i="5"/>
  <c r="U2187" i="5"/>
  <c r="U2004" i="5"/>
  <c r="AA2004" i="5" s="1"/>
  <c r="S1975" i="5"/>
  <c r="S1981" i="5"/>
  <c r="T2033" i="5"/>
  <c r="U2033" i="5" s="1"/>
  <c r="U1985" i="5"/>
  <c r="U2215" i="5"/>
  <c r="S2026" i="5"/>
  <c r="T2037" i="5"/>
  <c r="U2037" i="5" s="1"/>
  <c r="AA2037" i="5" s="1"/>
  <c r="X1787" i="5"/>
  <c r="U2015" i="5"/>
  <c r="AA2015" i="5" s="1"/>
  <c r="U1805" i="5"/>
  <c r="AA1805" i="5" s="1"/>
  <c r="U1977" i="5"/>
  <c r="U1964" i="5"/>
  <c r="AA1964" i="5" s="1"/>
  <c r="X1867" i="5"/>
  <c r="U1784" i="5"/>
  <c r="AA1784" i="5" s="1"/>
  <c r="U1834" i="5"/>
  <c r="T1942" i="5"/>
  <c r="U1942" i="5" s="1"/>
  <c r="T1847" i="5"/>
  <c r="U1847" i="5" s="1"/>
  <c r="U1770" i="5"/>
  <c r="U1730" i="5"/>
  <c r="AA1730" i="5" s="1"/>
  <c r="U1762" i="5"/>
  <c r="T1611" i="5"/>
  <c r="U1611" i="5" s="1"/>
  <c r="T1750" i="5"/>
  <c r="U1750" i="5" s="1"/>
  <c r="T1644" i="5"/>
  <c r="U1644" i="5" s="1"/>
  <c r="T1547" i="5"/>
  <c r="U1547" i="5" s="1"/>
  <c r="AA1547" i="5" s="1"/>
  <c r="T1579" i="5"/>
  <c r="U1579" i="5" s="1"/>
  <c r="AA1579" i="5" s="1"/>
  <c r="U1647" i="5"/>
  <c r="AA1647" i="5" s="1"/>
  <c r="T1744" i="5"/>
  <c r="U1744" i="5" s="1"/>
  <c r="U1623" i="5"/>
  <c r="AA1623" i="5" s="1"/>
  <c r="T1599" i="5"/>
  <c r="U1599" i="5" s="1"/>
  <c r="T1472" i="5"/>
  <c r="U1472" i="5" s="1"/>
  <c r="T1420" i="5"/>
  <c r="U1420" i="5" s="1"/>
  <c r="T1397" i="5"/>
  <c r="U1397" i="5" s="1"/>
  <c r="X1509" i="5"/>
  <c r="U1378" i="5"/>
  <c r="U1350" i="5"/>
  <c r="U1455" i="5"/>
  <c r="AA1455" i="5" s="1"/>
  <c r="U1413" i="5"/>
  <c r="S1453" i="5"/>
  <c r="T1373" i="5"/>
  <c r="U1373" i="5" s="1"/>
  <c r="U1458" i="5"/>
  <c r="T1372" i="5"/>
  <c r="U1372" i="5" s="1"/>
  <c r="U1437" i="5"/>
  <c r="U1464" i="5"/>
  <c r="AA1464" i="5" s="1"/>
  <c r="S1540" i="5"/>
  <c r="S1432" i="5"/>
  <c r="T1483" i="5"/>
  <c r="U1483" i="5" s="1"/>
  <c r="AA1483" i="5" s="1"/>
  <c r="T1246" i="5"/>
  <c r="U1246" i="5" s="1"/>
  <c r="AA1246" i="5" s="1"/>
  <c r="T1290" i="5"/>
  <c r="U1290" i="5" s="1"/>
  <c r="AA1290" i="5" s="1"/>
  <c r="T1325" i="5"/>
  <c r="U1325" i="5" s="1"/>
  <c r="T1349" i="5"/>
  <c r="U1349" i="5" s="1"/>
  <c r="T1273" i="5"/>
  <c r="U1273" i="5" s="1"/>
  <c r="T1222" i="5"/>
  <c r="U1222" i="5" s="1"/>
  <c r="AA1222" i="5" s="1"/>
  <c r="T1171" i="5"/>
  <c r="U1171" i="5" s="1"/>
  <c r="T1135" i="5"/>
  <c r="U1135" i="5" s="1"/>
  <c r="T1099" i="5"/>
  <c r="U1099" i="5" s="1"/>
  <c r="T1034" i="5"/>
  <c r="U1034" i="5" s="1"/>
  <c r="T956" i="5"/>
  <c r="U956" i="5" s="1"/>
  <c r="T885" i="5"/>
  <c r="U885" i="5" s="1"/>
  <c r="T864" i="5"/>
  <c r="U864" i="5" s="1"/>
  <c r="T795" i="5"/>
  <c r="U795" i="5" s="1"/>
  <c r="T1175" i="5"/>
  <c r="U1175" i="5" s="1"/>
  <c r="T1151" i="5"/>
  <c r="U1151" i="5" s="1"/>
  <c r="T1130" i="5"/>
  <c r="U1130" i="5" s="1"/>
  <c r="T1109" i="5"/>
  <c r="U1109" i="5" s="1"/>
  <c r="T1022" i="5"/>
  <c r="U1022" i="5" s="1"/>
  <c r="AA1022" i="5" s="1"/>
  <c r="T1106" i="5"/>
  <c r="U1106" i="5" s="1"/>
  <c r="T1000" i="5"/>
  <c r="U1000" i="5" s="1"/>
  <c r="T1238" i="5"/>
  <c r="U1238" i="5" s="1"/>
  <c r="T944" i="5"/>
  <c r="U944" i="5" s="1"/>
  <c r="T965" i="5"/>
  <c r="U965" i="5" s="1"/>
  <c r="T1051" i="5"/>
  <c r="U1051" i="5" s="1"/>
  <c r="AA1051" i="5" s="1"/>
  <c r="T693" i="5"/>
  <c r="U693" i="5" s="1"/>
  <c r="T688" i="5"/>
  <c r="U688" i="5" s="1"/>
  <c r="T618" i="5"/>
  <c r="U618" i="5" s="1"/>
  <c r="AA618" i="5" s="1"/>
  <c r="T634" i="5"/>
  <c r="U634" i="5" s="1"/>
  <c r="AA634" i="5" s="1"/>
  <c r="T554" i="5"/>
  <c r="U554" i="5" s="1"/>
  <c r="T263" i="5"/>
  <c r="U263" i="5" s="1"/>
  <c r="AA263" i="5" s="1"/>
  <c r="T182" i="5"/>
  <c r="U182" i="5" s="1"/>
  <c r="AA182" i="5" s="1"/>
  <c r="T136" i="5"/>
  <c r="U136" i="5" s="1"/>
  <c r="T80" i="5"/>
  <c r="U80" i="5" s="1"/>
  <c r="T140" i="5"/>
  <c r="U140" i="5" s="1"/>
  <c r="AA140" i="5" s="1"/>
  <c r="T392" i="5"/>
  <c r="U392" i="5" s="1"/>
  <c r="T26" i="5"/>
  <c r="U26" i="5" s="1"/>
  <c r="T297" i="5"/>
  <c r="U297" i="5" s="1"/>
  <c r="T142" i="5"/>
  <c r="U142" i="5" s="1"/>
  <c r="T249" i="5"/>
  <c r="U249" i="5" s="1"/>
  <c r="T116" i="5"/>
  <c r="U116" i="5" s="1"/>
  <c r="T324" i="5"/>
  <c r="U324" i="5" s="1"/>
  <c r="T288" i="5"/>
  <c r="U288" i="5" s="1"/>
  <c r="T309" i="5"/>
  <c r="U309" i="5" s="1"/>
  <c r="AA309" i="5" s="1"/>
  <c r="T153" i="5"/>
  <c r="U153" i="5" s="1"/>
  <c r="AA72" i="5"/>
  <c r="X72" i="5"/>
  <c r="U3114" i="5"/>
  <c r="AA3114" i="5" s="1"/>
  <c r="T3052" i="5"/>
  <c r="U3052" i="5" s="1"/>
  <c r="T3093" i="5"/>
  <c r="U3093" i="5" s="1"/>
  <c r="U3053" i="5"/>
  <c r="X3210" i="5"/>
  <c r="X3163" i="5"/>
  <c r="X3174" i="5"/>
  <c r="U3130" i="5"/>
  <c r="AA3130" i="5" s="1"/>
  <c r="U2992" i="5"/>
  <c r="AA2992" i="5" s="1"/>
  <c r="U3026" i="5"/>
  <c r="AA3026" i="5" s="1"/>
  <c r="U3008" i="5"/>
  <c r="AA3008" i="5" s="1"/>
  <c r="T3073" i="5"/>
  <c r="U3073" i="5" s="1"/>
  <c r="U3041" i="5"/>
  <c r="S3063" i="5"/>
  <c r="T3028" i="5"/>
  <c r="U3028" i="5" s="1"/>
  <c r="AA3028" i="5" s="1"/>
  <c r="T2797" i="5"/>
  <c r="U2797" i="5" s="1"/>
  <c r="T2831" i="5"/>
  <c r="U2831" i="5" s="1"/>
  <c r="T2766" i="5"/>
  <c r="U2766" i="5" s="1"/>
  <c r="S2703" i="5"/>
  <c r="U2710" i="5"/>
  <c r="U2735" i="5"/>
  <c r="U2715" i="5"/>
  <c r="AA2715" i="5" s="1"/>
  <c r="T2638" i="5"/>
  <c r="U2638" i="5" s="1"/>
  <c r="S2636" i="5"/>
  <c r="T2573" i="5"/>
  <c r="U2573" i="5" s="1"/>
  <c r="T2591" i="5"/>
  <c r="U2591" i="5" s="1"/>
  <c r="T2540" i="5"/>
  <c r="U2540" i="5" s="1"/>
  <c r="T2594" i="5"/>
  <c r="U2594" i="5" s="1"/>
  <c r="T2498" i="5"/>
  <c r="U2498" i="5" s="1"/>
  <c r="AA2498" i="5" s="1"/>
  <c r="T2608" i="5"/>
  <c r="U2608" i="5" s="1"/>
  <c r="T2413" i="5"/>
  <c r="U2413" i="5" s="1"/>
  <c r="T2431" i="5"/>
  <c r="U2431" i="5" s="1"/>
  <c r="X2426" i="5"/>
  <c r="U2459" i="5"/>
  <c r="AA2459" i="5" s="1"/>
  <c r="T2447" i="5"/>
  <c r="U2447" i="5" s="1"/>
  <c r="U2463" i="5"/>
  <c r="AA2463" i="5" s="1"/>
  <c r="T2323" i="5"/>
  <c r="U2323" i="5" s="1"/>
  <c r="AA2323" i="5" s="1"/>
  <c r="T2251" i="5"/>
  <c r="U2251" i="5" s="1"/>
  <c r="U2264" i="5"/>
  <c r="AA2264" i="5" s="1"/>
  <c r="T2375" i="5"/>
  <c r="U2375" i="5" s="1"/>
  <c r="T2368" i="5"/>
  <c r="U2368" i="5" s="1"/>
  <c r="S2261" i="5"/>
  <c r="S2222" i="5"/>
  <c r="T2070" i="5"/>
  <c r="U2070" i="5" s="1"/>
  <c r="S2050" i="5"/>
  <c r="T1982" i="5"/>
  <c r="U1982" i="5" s="1"/>
  <c r="T2078" i="5"/>
  <c r="U2078" i="5" s="1"/>
  <c r="U1974" i="5"/>
  <c r="AA1974" i="5" s="1"/>
  <c r="T2054" i="5"/>
  <c r="U2054" i="5" s="1"/>
  <c r="T2111" i="5"/>
  <c r="U2111" i="5" s="1"/>
  <c r="S2047" i="5"/>
  <c r="T1950" i="5"/>
  <c r="U1950" i="5" s="1"/>
  <c r="T2001" i="5"/>
  <c r="U2001" i="5" s="1"/>
  <c r="X2115" i="5"/>
  <c r="T1886" i="5"/>
  <c r="U1886" i="5" s="1"/>
  <c r="S1851" i="5"/>
  <c r="X1865" i="5"/>
  <c r="S1820" i="5"/>
  <c r="U1610" i="5"/>
  <c r="T1712" i="5"/>
  <c r="U1712" i="5" s="1"/>
  <c r="S1668" i="5"/>
  <c r="S1657" i="5"/>
  <c r="T1783" i="5"/>
  <c r="U1783" i="5" s="1"/>
  <c r="T1613" i="5"/>
  <c r="U1613" i="5" s="1"/>
  <c r="T1419" i="5"/>
  <c r="U1419" i="5" s="1"/>
  <c r="U1454" i="5"/>
  <c r="X1442" i="5"/>
  <c r="S1377" i="5"/>
  <c r="S1347" i="5"/>
  <c r="S1414" i="5"/>
  <c r="S1370" i="5"/>
  <c r="U1395" i="5"/>
  <c r="AA1395" i="5" s="1"/>
  <c r="T1663" i="5"/>
  <c r="U1663" i="5" s="1"/>
  <c r="T1530" i="5"/>
  <c r="U1530" i="5" s="1"/>
  <c r="T1400" i="5"/>
  <c r="U1400" i="5" s="1"/>
  <c r="T1532" i="5"/>
  <c r="U1532" i="5" s="1"/>
  <c r="S1537" i="5"/>
  <c r="S1486" i="5"/>
  <c r="T1330" i="5"/>
  <c r="U1330" i="5" s="1"/>
  <c r="AA1330" i="5" s="1"/>
  <c r="T1322" i="5"/>
  <c r="U1322" i="5" s="1"/>
  <c r="T1306" i="5"/>
  <c r="U1306" i="5" s="1"/>
  <c r="T1209" i="5"/>
  <c r="U1209" i="5" s="1"/>
  <c r="T1213" i="5"/>
  <c r="U1213" i="5" s="1"/>
  <c r="AA1213" i="5" s="1"/>
  <c r="T1295" i="5"/>
  <c r="U1295" i="5" s="1"/>
  <c r="AA1295" i="5" s="1"/>
  <c r="T1103" i="5"/>
  <c r="U1103" i="5" s="1"/>
  <c r="T1254" i="5"/>
  <c r="U1254" i="5" s="1"/>
  <c r="AA1254" i="5" s="1"/>
  <c r="T929" i="5"/>
  <c r="U929" i="5" s="1"/>
  <c r="T884" i="5"/>
  <c r="U884" i="5" s="1"/>
  <c r="T863" i="5"/>
  <c r="U863" i="5" s="1"/>
  <c r="AA863" i="5" s="1"/>
  <c r="T1078" i="5"/>
  <c r="U1078" i="5" s="1"/>
  <c r="T1172" i="5"/>
  <c r="U1172" i="5" s="1"/>
  <c r="AA759" i="5"/>
  <c r="X759" i="5"/>
  <c r="T953" i="5"/>
  <c r="U953" i="5" s="1"/>
  <c r="T826" i="5"/>
  <c r="U826" i="5" s="1"/>
  <c r="T1023" i="5"/>
  <c r="U1023" i="5" s="1"/>
  <c r="T743" i="5"/>
  <c r="U743" i="5" s="1"/>
  <c r="AA743" i="5" s="1"/>
  <c r="T789" i="5"/>
  <c r="U789" i="5" s="1"/>
  <c r="AA789" i="5" s="1"/>
  <c r="T701" i="5"/>
  <c r="U701" i="5" s="1"/>
  <c r="T807" i="5"/>
  <c r="U807" i="5" s="1"/>
  <c r="T751" i="5"/>
  <c r="U751" i="5" s="1"/>
  <c r="T731" i="5"/>
  <c r="U731" i="5" s="1"/>
  <c r="AA731" i="5" s="1"/>
  <c r="T744" i="5"/>
  <c r="U744" i="5" s="1"/>
  <c r="T663" i="5"/>
  <c r="U663" i="5" s="1"/>
  <c r="T687" i="5"/>
  <c r="U687" i="5" s="1"/>
  <c r="T714" i="5"/>
  <c r="U714" i="5" s="1"/>
  <c r="T812" i="5"/>
  <c r="U812" i="5" s="1"/>
  <c r="T757" i="5"/>
  <c r="U757" i="5" s="1"/>
  <c r="T628" i="5"/>
  <c r="U628" i="5" s="1"/>
  <c r="T584" i="5"/>
  <c r="U584" i="5" s="1"/>
  <c r="T481" i="5"/>
  <c r="U481" i="5" s="1"/>
  <c r="T673" i="5"/>
  <c r="U673" i="5" s="1"/>
  <c r="T667" i="5"/>
  <c r="U667" i="5" s="1"/>
  <c r="AA667" i="5" s="1"/>
  <c r="T527" i="5"/>
  <c r="U527" i="5" s="1"/>
  <c r="T627" i="5"/>
  <c r="U627" i="5" s="1"/>
  <c r="T591" i="5"/>
  <c r="U591" i="5" s="1"/>
  <c r="T555" i="5"/>
  <c r="U555" i="5" s="1"/>
  <c r="T437" i="5"/>
  <c r="U437" i="5" s="1"/>
  <c r="T326" i="5"/>
  <c r="U326" i="5" s="1"/>
  <c r="AA326" i="5" s="1"/>
  <c r="T290" i="5"/>
  <c r="U290" i="5" s="1"/>
  <c r="T208" i="5"/>
  <c r="U208" i="5" s="1"/>
  <c r="AA208" i="5" s="1"/>
  <c r="T181" i="5"/>
  <c r="U181" i="5" s="1"/>
  <c r="T110" i="5"/>
  <c r="U110" i="5" s="1"/>
  <c r="T71" i="5"/>
  <c r="U71" i="5" s="1"/>
  <c r="AA71" i="5" s="1"/>
  <c r="T311" i="5"/>
  <c r="U311" i="5" s="1"/>
  <c r="T266" i="5"/>
  <c r="U266" i="5" s="1"/>
  <c r="AA266" i="5" s="1"/>
  <c r="T174" i="5"/>
  <c r="U174" i="5" s="1"/>
  <c r="AA174" i="5" s="1"/>
  <c r="T104" i="5"/>
  <c r="U104" i="5" s="1"/>
  <c r="AA465" i="5"/>
  <c r="X465" i="5"/>
  <c r="T385" i="5"/>
  <c r="U385" i="5" s="1"/>
  <c r="AA385" i="5" s="1"/>
  <c r="T60" i="5"/>
  <c r="U60" i="5" s="1"/>
  <c r="T23" i="5"/>
  <c r="U23" i="5" s="1"/>
  <c r="T434" i="5"/>
  <c r="U434" i="5" s="1"/>
  <c r="T329" i="5"/>
  <c r="U329" i="5" s="1"/>
  <c r="T36" i="5"/>
  <c r="U36" i="5" s="1"/>
  <c r="T18" i="5"/>
  <c r="U18" i="5" s="1"/>
  <c r="T401" i="5"/>
  <c r="U401" i="5" s="1"/>
  <c r="T319" i="5"/>
  <c r="U319" i="5" s="1"/>
  <c r="T242" i="5"/>
  <c r="U242" i="5" s="1"/>
  <c r="T150" i="5"/>
  <c r="U150" i="5" s="1"/>
  <c r="T31" i="5"/>
  <c r="U31" i="5" s="1"/>
  <c r="T433" i="5"/>
  <c r="U433" i="5" s="1"/>
  <c r="T206" i="5"/>
  <c r="U206" i="5" s="1"/>
  <c r="AA206" i="5" s="1"/>
  <c r="T180" i="5"/>
  <c r="U180" i="5" s="1"/>
  <c r="AA63" i="5"/>
  <c r="X63" i="5"/>
  <c r="X3281" i="5"/>
  <c r="S3219" i="5"/>
  <c r="X3277" i="5"/>
  <c r="T3156" i="5"/>
  <c r="U3156" i="5" s="1"/>
  <c r="AA3156" i="5" s="1"/>
  <c r="T3157" i="5"/>
  <c r="U3157" i="5" s="1"/>
  <c r="U2989" i="5"/>
  <c r="T2907" i="5"/>
  <c r="U2907" i="5" s="1"/>
  <c r="T3025" i="5"/>
  <c r="U3025" i="5" s="1"/>
  <c r="AA3025" i="5" s="1"/>
  <c r="U2796" i="5"/>
  <c r="AA2796" i="5" s="1"/>
  <c r="U2777" i="5"/>
  <c r="T2822" i="5"/>
  <c r="U2822" i="5" s="1"/>
  <c r="T2800" i="5"/>
  <c r="U2800" i="5" s="1"/>
  <c r="U2809" i="5"/>
  <c r="AA2809" i="5" s="1"/>
  <c r="T2804" i="5"/>
  <c r="U2804" i="5" s="1"/>
  <c r="T2806" i="5"/>
  <c r="U2806" i="5" s="1"/>
  <c r="AA2806" i="5" s="1"/>
  <c r="U2705" i="5"/>
  <c r="AA2705" i="5" s="1"/>
  <c r="U2667" i="5"/>
  <c r="AA2667" i="5" s="1"/>
  <c r="T2614" i="5"/>
  <c r="U2614" i="5" s="1"/>
  <c r="T2649" i="5"/>
  <c r="U2649" i="5" s="1"/>
  <c r="AA2649" i="5" s="1"/>
  <c r="X2675" i="5"/>
  <c r="U2651" i="5"/>
  <c r="AA2651" i="5" s="1"/>
  <c r="T2695" i="5"/>
  <c r="U2695" i="5" s="1"/>
  <c r="T2669" i="5"/>
  <c r="U2669" i="5" s="1"/>
  <c r="T2537" i="5"/>
  <c r="U2537" i="5" s="1"/>
  <c r="T2510" i="5"/>
  <c r="U2510" i="5" s="1"/>
  <c r="AA2510" i="5" s="1"/>
  <c r="U2476" i="5"/>
  <c r="AA2476" i="5" s="1"/>
  <c r="U2589" i="5"/>
  <c r="AA2589" i="5" s="1"/>
  <c r="X2497" i="5"/>
  <c r="U2560" i="5"/>
  <c r="T2542" i="5"/>
  <c r="U2542" i="5" s="1"/>
  <c r="T2590" i="5"/>
  <c r="U2590" i="5" s="1"/>
  <c r="U2543" i="5"/>
  <c r="AA2543" i="5" s="1"/>
  <c r="T2442" i="5"/>
  <c r="U2442" i="5" s="1"/>
  <c r="T2512" i="5"/>
  <c r="U2512" i="5" s="1"/>
  <c r="U2465" i="5"/>
  <c r="AA2465" i="5" s="1"/>
  <c r="U2460" i="5"/>
  <c r="AA2460" i="5" s="1"/>
  <c r="U2407" i="5"/>
  <c r="AA2407" i="5" s="1"/>
  <c r="U2423" i="5"/>
  <c r="U2274" i="5"/>
  <c r="U2217" i="5"/>
  <c r="T2269" i="5"/>
  <c r="U2269" i="5" s="1"/>
  <c r="X2291" i="5"/>
  <c r="U2259" i="5"/>
  <c r="AA2259" i="5" s="1"/>
  <c r="T2388" i="5"/>
  <c r="U2388" i="5" s="1"/>
  <c r="AA2388" i="5" s="1"/>
  <c r="T2202" i="5"/>
  <c r="U2202" i="5" s="1"/>
  <c r="T2035" i="5"/>
  <c r="U2035" i="5" s="1"/>
  <c r="T2073" i="5"/>
  <c r="U2073" i="5" s="1"/>
  <c r="T2045" i="5"/>
  <c r="U2045" i="5" s="1"/>
  <c r="T2013" i="5"/>
  <c r="U2013" i="5" s="1"/>
  <c r="U2200" i="5"/>
  <c r="AA2200" i="5" s="1"/>
  <c r="T2016" i="5"/>
  <c r="U2016" i="5" s="1"/>
  <c r="T2019" i="5"/>
  <c r="U2019" i="5" s="1"/>
  <c r="U2017" i="5"/>
  <c r="T1984" i="5"/>
  <c r="U1984" i="5" s="1"/>
  <c r="S2074" i="5"/>
  <c r="S2068" i="5"/>
  <c r="S1776" i="5"/>
  <c r="S1863" i="5"/>
  <c r="S1806" i="5"/>
  <c r="S1800" i="5"/>
  <c r="T1963" i="5"/>
  <c r="U1963" i="5" s="1"/>
  <c r="U1795" i="5"/>
  <c r="X1872" i="5"/>
  <c r="T1789" i="5"/>
  <c r="U1789" i="5" s="1"/>
  <c r="U1760" i="5"/>
  <c r="T1670" i="5"/>
  <c r="U1670" i="5" s="1"/>
  <c r="U1640" i="5"/>
  <c r="S1656" i="5"/>
  <c r="T1765" i="5"/>
  <c r="U1765" i="5" s="1"/>
  <c r="X1609" i="5"/>
  <c r="T1648" i="5"/>
  <c r="U1648" i="5" s="1"/>
  <c r="T1390" i="5"/>
  <c r="U1390" i="5" s="1"/>
  <c r="U1375" i="5"/>
  <c r="U1449" i="5"/>
  <c r="S1450" i="5"/>
  <c r="U1410" i="5"/>
  <c r="T1503" i="5"/>
  <c r="U1503" i="5" s="1"/>
  <c r="S1444" i="5"/>
  <c r="U1394" i="5"/>
  <c r="AA1394" i="5" s="1"/>
  <c r="T1488" i="5"/>
  <c r="U1488" i="5" s="1"/>
  <c r="AA1488" i="5" s="1"/>
  <c r="U1401" i="5"/>
  <c r="T1360" i="5"/>
  <c r="U1360" i="5" s="1"/>
  <c r="AA1360" i="5" s="1"/>
  <c r="T1320" i="5"/>
  <c r="U1320" i="5" s="1"/>
  <c r="AA1320" i="5" s="1"/>
  <c r="T1256" i="5"/>
  <c r="U1256" i="5" s="1"/>
  <c r="T1276" i="5"/>
  <c r="U1276" i="5" s="1"/>
  <c r="AA1276" i="5" s="1"/>
  <c r="T1307" i="5"/>
  <c r="U1307" i="5" s="1"/>
  <c r="T1285" i="5"/>
  <c r="U1285" i="5" s="1"/>
  <c r="AA1285" i="5" s="1"/>
  <c r="T1339" i="5"/>
  <c r="U1339" i="5" s="1"/>
  <c r="T1100" i="5"/>
  <c r="U1100" i="5" s="1"/>
  <c r="T1286" i="5"/>
  <c r="U1286" i="5" s="1"/>
  <c r="AA1286" i="5" s="1"/>
  <c r="T1093" i="5"/>
  <c r="U1093" i="5" s="1"/>
  <c r="T1061" i="5"/>
  <c r="U1061" i="5" s="1"/>
  <c r="T998" i="5"/>
  <c r="U998" i="5" s="1"/>
  <c r="T1169" i="5"/>
  <c r="U1169" i="5" s="1"/>
  <c r="T1148" i="5"/>
  <c r="U1148" i="5" s="1"/>
  <c r="T1127" i="5"/>
  <c r="U1127" i="5" s="1"/>
  <c r="AA1127" i="5" s="1"/>
  <c r="T989" i="5"/>
  <c r="U989" i="5" s="1"/>
  <c r="T938" i="5"/>
  <c r="U938" i="5" s="1"/>
  <c r="AA938" i="5" s="1"/>
  <c r="T995" i="5"/>
  <c r="U995" i="5" s="1"/>
  <c r="T959" i="5"/>
  <c r="U959" i="5" s="1"/>
  <c r="T1240" i="5"/>
  <c r="U1240" i="5" s="1"/>
  <c r="T788" i="5"/>
  <c r="U788" i="5" s="1"/>
  <c r="T676" i="5"/>
  <c r="U676" i="5" s="1"/>
  <c r="T685" i="5"/>
  <c r="U685" i="5" s="1"/>
  <c r="T690" i="5"/>
  <c r="U690" i="5" s="1"/>
  <c r="T825" i="5"/>
  <c r="U825" i="5" s="1"/>
  <c r="T777" i="5"/>
  <c r="U777" i="5" s="1"/>
  <c r="T740" i="5"/>
  <c r="U740" i="5" s="1"/>
  <c r="T637" i="5"/>
  <c r="U637" i="5" s="1"/>
  <c r="T613" i="5"/>
  <c r="U613" i="5" s="1"/>
  <c r="T480" i="5"/>
  <c r="U480" i="5" s="1"/>
  <c r="AA480" i="5" s="1"/>
  <c r="T653" i="5"/>
  <c r="U653" i="5" s="1"/>
  <c r="AA653" i="5" s="1"/>
  <c r="T670" i="5"/>
  <c r="U670" i="5" s="1"/>
  <c r="T624" i="5"/>
  <c r="U624" i="5" s="1"/>
  <c r="AA624" i="5" s="1"/>
  <c r="T524" i="5"/>
  <c r="U524" i="5" s="1"/>
  <c r="T500" i="5"/>
  <c r="U500" i="5" s="1"/>
  <c r="AA500" i="5" s="1"/>
  <c r="T650" i="5"/>
  <c r="U650" i="5" s="1"/>
  <c r="T362" i="5"/>
  <c r="U362" i="5" s="1"/>
  <c r="T202" i="5"/>
  <c r="U202" i="5" s="1"/>
  <c r="AA202" i="5" s="1"/>
  <c r="T175" i="5"/>
  <c r="U175" i="5" s="1"/>
  <c r="AA175" i="5" s="1"/>
  <c r="T109" i="5"/>
  <c r="U109" i="5" s="1"/>
  <c r="AA109" i="5" s="1"/>
  <c r="T363" i="5"/>
  <c r="U363" i="5" s="1"/>
  <c r="T220" i="5"/>
  <c r="U220" i="5" s="1"/>
  <c r="T112" i="5"/>
  <c r="U112" i="5" s="1"/>
  <c r="T445" i="5"/>
  <c r="U445" i="5" s="1"/>
  <c r="T143" i="5"/>
  <c r="U143" i="5" s="1"/>
  <c r="AA143" i="5" s="1"/>
  <c r="T114" i="5"/>
  <c r="U114" i="5" s="1"/>
  <c r="T293" i="5"/>
  <c r="U293" i="5" s="1"/>
  <c r="AA293" i="5" s="1"/>
  <c r="T207" i="5"/>
  <c r="U207" i="5" s="1"/>
  <c r="AA54" i="5"/>
  <c r="X54" i="5"/>
  <c r="X1492" i="5"/>
  <c r="U1228" i="5"/>
  <c r="U1207" i="5"/>
  <c r="S1266" i="5"/>
  <c r="S988" i="5"/>
  <c r="S1054" i="5"/>
  <c r="S1027" i="5"/>
  <c r="U852" i="5"/>
  <c r="U1182" i="5"/>
  <c r="S949" i="5"/>
  <c r="S894" i="5"/>
  <c r="S778" i="5"/>
  <c r="S792" i="5"/>
  <c r="S713" i="5"/>
  <c r="U594" i="5"/>
  <c r="AA594" i="5" s="1"/>
  <c r="U519" i="5"/>
  <c r="AA519" i="5" s="1"/>
  <c r="S286" i="5"/>
  <c r="S307" i="5"/>
  <c r="S304" i="5"/>
  <c r="T89" i="5"/>
  <c r="U89" i="5" s="1"/>
  <c r="S391" i="5"/>
  <c r="S42" i="5"/>
  <c r="T1260" i="5"/>
  <c r="U1260" i="5" s="1"/>
  <c r="S1224" i="5"/>
  <c r="X858" i="5"/>
  <c r="T871" i="5"/>
  <c r="U871" i="5" s="1"/>
  <c r="T808" i="5"/>
  <c r="U808" i="5" s="1"/>
  <c r="U980" i="5"/>
  <c r="U1042" i="5"/>
  <c r="AA1042" i="5" s="1"/>
  <c r="U1001" i="5"/>
  <c r="AA1001" i="5" s="1"/>
  <c r="T961" i="5"/>
  <c r="U961" i="5" s="1"/>
  <c r="AA961" i="5" s="1"/>
  <c r="S1047" i="5"/>
  <c r="S976" i="5"/>
  <c r="S945" i="5"/>
  <c r="U870" i="5"/>
  <c r="U803" i="5"/>
  <c r="AA803" i="5" s="1"/>
  <c r="U827" i="5"/>
  <c r="AA827" i="5" s="1"/>
  <c r="U726" i="5"/>
  <c r="AA726" i="5" s="1"/>
  <c r="U695" i="5"/>
  <c r="AA695" i="5" s="1"/>
  <c r="U821" i="5"/>
  <c r="AA821" i="5" s="1"/>
  <c r="U716" i="5"/>
  <c r="AA716" i="5" s="1"/>
  <c r="U862" i="5"/>
  <c r="AA862" i="5" s="1"/>
  <c r="U704" i="5"/>
  <c r="AA704" i="5" s="1"/>
  <c r="T564" i="5"/>
  <c r="U564" i="5" s="1"/>
  <c r="U469" i="5"/>
  <c r="T485" i="5"/>
  <c r="U485" i="5" s="1"/>
  <c r="T530" i="5"/>
  <c r="U530" i="5" s="1"/>
  <c r="U430" i="5"/>
  <c r="AA430" i="5" s="1"/>
  <c r="T245" i="5"/>
  <c r="U245" i="5" s="1"/>
  <c r="AA245" i="5" s="1"/>
  <c r="T155" i="5"/>
  <c r="U155" i="5" s="1"/>
  <c r="T276" i="5"/>
  <c r="U276" i="5" s="1"/>
  <c r="T148" i="5"/>
  <c r="U148" i="5" s="1"/>
  <c r="AA148" i="5" s="1"/>
  <c r="T56" i="5"/>
  <c r="U56" i="5" s="1"/>
  <c r="S361" i="5"/>
  <c r="U274" i="5"/>
  <c r="AA274" i="5" s="1"/>
  <c r="U243" i="5"/>
  <c r="AA243" i="5" s="1"/>
  <c r="U216" i="5"/>
  <c r="AA216" i="5" s="1"/>
  <c r="U162" i="5"/>
  <c r="AA162" i="5" s="1"/>
  <c r="U135" i="5"/>
  <c r="AA135" i="5" s="1"/>
  <c r="U108" i="5"/>
  <c r="AA108" i="5" s="1"/>
  <c r="U55" i="5"/>
  <c r="AA55" i="5" s="1"/>
  <c r="S88" i="5"/>
  <c r="S39" i="5"/>
  <c r="S1359" i="5"/>
  <c r="U1252" i="5"/>
  <c r="AA1252" i="5" s="1"/>
  <c r="S1074" i="5"/>
  <c r="U1201" i="5"/>
  <c r="U1149" i="5"/>
  <c r="U1113" i="5"/>
  <c r="S913" i="5"/>
  <c r="T802" i="5"/>
  <c r="U802" i="5" s="1"/>
  <c r="U1059" i="5"/>
  <c r="T1048" i="5"/>
  <c r="U1048" i="5" s="1"/>
  <c r="T1021" i="5"/>
  <c r="U1021" i="5" s="1"/>
  <c r="S892" i="5"/>
  <c r="T941" i="5"/>
  <c r="U941" i="5" s="1"/>
  <c r="T742" i="5"/>
  <c r="U742" i="5" s="1"/>
  <c r="U828" i="5"/>
  <c r="T479" i="5"/>
  <c r="U479" i="5" s="1"/>
  <c r="T372" i="5"/>
  <c r="U372" i="5" s="1"/>
  <c r="AA372" i="5" s="1"/>
  <c r="S238" i="5"/>
  <c r="T499" i="5"/>
  <c r="U499" i="5" s="1"/>
  <c r="U283" i="5"/>
  <c r="AA283" i="5" s="1"/>
  <c r="U345" i="5"/>
  <c r="T294" i="5"/>
  <c r="U294" i="5" s="1"/>
  <c r="T87" i="5"/>
  <c r="U87" i="5" s="1"/>
  <c r="T411" i="5"/>
  <c r="U411" i="5" s="1"/>
  <c r="AA411" i="5" s="1"/>
  <c r="T408" i="5"/>
  <c r="U408" i="5" s="1"/>
  <c r="S1197" i="5"/>
  <c r="S1202" i="5"/>
  <c r="S1221" i="5"/>
  <c r="S847" i="5"/>
  <c r="S811" i="5"/>
  <c r="T1167" i="5"/>
  <c r="U1167" i="5" s="1"/>
  <c r="T1131" i="5"/>
  <c r="U1131" i="5" s="1"/>
  <c r="U1196" i="5"/>
  <c r="S957" i="5"/>
  <c r="U1187" i="5"/>
  <c r="S1101" i="5"/>
  <c r="S1092" i="5"/>
  <c r="S1083" i="5"/>
  <c r="S984" i="5"/>
  <c r="S1077" i="5"/>
  <c r="S996" i="5"/>
  <c r="S1065" i="5"/>
  <c r="S739" i="5"/>
  <c r="T869" i="5"/>
  <c r="U869" i="5" s="1"/>
  <c r="S697" i="5"/>
  <c r="S567" i="5"/>
  <c r="S532" i="5"/>
  <c r="U496" i="5"/>
  <c r="AA496" i="5" s="1"/>
  <c r="T666" i="5"/>
  <c r="U666" i="5" s="1"/>
  <c r="S271" i="5"/>
  <c r="T390" i="5"/>
  <c r="U390" i="5" s="1"/>
  <c r="T375" i="5"/>
  <c r="U375" i="5" s="1"/>
  <c r="S268" i="5"/>
  <c r="S85" i="5"/>
  <c r="U1261" i="5"/>
  <c r="AA1261" i="5" s="1"/>
  <c r="U1226" i="5"/>
  <c r="S1251" i="5"/>
  <c r="U1281" i="5"/>
  <c r="AA1281" i="5" s="1"/>
  <c r="U1216" i="5"/>
  <c r="U1386" i="5"/>
  <c r="AA1386" i="5" s="1"/>
  <c r="T1230" i="5"/>
  <c r="U1230" i="5" s="1"/>
  <c r="AA1230" i="5" s="1"/>
  <c r="U867" i="5"/>
  <c r="U911" i="5"/>
  <c r="U1164" i="5"/>
  <c r="U1128" i="5"/>
  <c r="U1044" i="5"/>
  <c r="AA1044" i="5" s="1"/>
  <c r="U1026" i="5"/>
  <c r="AA1026" i="5" s="1"/>
  <c r="S1008" i="5"/>
  <c r="U914" i="5"/>
  <c r="AA914" i="5" s="1"/>
  <c r="T857" i="5"/>
  <c r="U857" i="5" s="1"/>
  <c r="U917" i="5"/>
  <c r="AA917" i="5" s="1"/>
  <c r="S1072" i="5"/>
  <c r="S1045" i="5"/>
  <c r="S1018" i="5"/>
  <c r="S994" i="5"/>
  <c r="U963" i="5"/>
  <c r="S877" i="5"/>
  <c r="S916" i="5"/>
  <c r="S1020" i="5"/>
  <c r="S940" i="5"/>
  <c r="U702" i="5"/>
  <c r="AA702" i="5" s="1"/>
  <c r="U741" i="5"/>
  <c r="AA741" i="5" s="1"/>
  <c r="T730" i="5"/>
  <c r="U730" i="5" s="1"/>
  <c r="U732" i="5"/>
  <c r="T794" i="5"/>
  <c r="U794" i="5" s="1"/>
  <c r="U589" i="5"/>
  <c r="AA589" i="5" s="1"/>
  <c r="U642" i="5"/>
  <c r="AA642" i="5" s="1"/>
  <c r="S565" i="5"/>
  <c r="X546" i="5"/>
  <c r="T476" i="5"/>
  <c r="U476" i="5" s="1"/>
  <c r="U405" i="5"/>
  <c r="AA405" i="5" s="1"/>
  <c r="U583" i="5"/>
  <c r="AA583" i="5" s="1"/>
  <c r="T128" i="5"/>
  <c r="U128" i="5" s="1"/>
  <c r="AA128" i="5" s="1"/>
  <c r="T229" i="5"/>
  <c r="U229" i="5" s="1"/>
  <c r="T121" i="5"/>
  <c r="U121" i="5" s="1"/>
  <c r="AA121" i="5" s="1"/>
  <c r="U318" i="5"/>
  <c r="S349" i="5"/>
  <c r="T556" i="5"/>
  <c r="U556" i="5" s="1"/>
  <c r="T97" i="5"/>
  <c r="U97" i="5" s="1"/>
  <c r="AA97" i="5" s="1"/>
  <c r="T74" i="5"/>
  <c r="U74" i="5" s="1"/>
  <c r="T83" i="5"/>
  <c r="U83" i="5" s="1"/>
  <c r="U336" i="5"/>
  <c r="T84" i="5"/>
  <c r="U84" i="5" s="1"/>
  <c r="S1239" i="5"/>
  <c r="S1233" i="5"/>
  <c r="S1191" i="5"/>
  <c r="U1225" i="5"/>
  <c r="S1220" i="5"/>
  <c r="S841" i="5"/>
  <c r="S805" i="5"/>
  <c r="U912" i="5"/>
  <c r="AA912" i="5" s="1"/>
  <c r="U1032" i="5"/>
  <c r="S1080" i="5"/>
  <c r="S990" i="5"/>
  <c r="S960" i="5"/>
  <c r="T860" i="5"/>
  <c r="U860" i="5" s="1"/>
  <c r="U816" i="5"/>
  <c r="AA816" i="5" s="1"/>
  <c r="U780" i="5"/>
  <c r="AA780" i="5" s="1"/>
  <c r="T815" i="5"/>
  <c r="U815" i="5" s="1"/>
  <c r="AA815" i="5" s="1"/>
  <c r="T763" i="5"/>
  <c r="U763" i="5" s="1"/>
  <c r="T750" i="5"/>
  <c r="U750" i="5" s="1"/>
  <c r="U547" i="5"/>
  <c r="AA547" i="5" s="1"/>
  <c r="T561" i="5"/>
  <c r="U561" i="5" s="1"/>
  <c r="T531" i="5"/>
  <c r="U531" i="5" s="1"/>
  <c r="S529" i="5"/>
  <c r="U511" i="5"/>
  <c r="AA511" i="5" s="1"/>
  <c r="T534" i="5"/>
  <c r="U534" i="5" s="1"/>
  <c r="S265" i="5"/>
  <c r="U76" i="5"/>
  <c r="S334" i="5"/>
  <c r="T273" i="5"/>
  <c r="U273" i="5" s="1"/>
  <c r="S325" i="5"/>
  <c r="T495" i="5"/>
  <c r="U495" i="5" s="1"/>
  <c r="S82" i="5"/>
  <c r="T61" i="5"/>
  <c r="U61" i="5" s="1"/>
  <c r="U1392" i="5"/>
  <c r="AA1392" i="5" s="1"/>
  <c r="T1572" i="5"/>
  <c r="U1572" i="5" s="1"/>
  <c r="AA1572" i="5" s="1"/>
  <c r="S1248" i="5"/>
  <c r="T1275" i="5"/>
  <c r="U1275" i="5" s="1"/>
  <c r="U906" i="5"/>
  <c r="T942" i="5"/>
  <c r="U942" i="5" s="1"/>
  <c r="U1143" i="5"/>
  <c r="S1075" i="5"/>
  <c r="U1058" i="5"/>
  <c r="AA1058" i="5" s="1"/>
  <c r="U1040" i="5"/>
  <c r="AA1040" i="5" s="1"/>
  <c r="S952" i="5"/>
  <c r="S979" i="5"/>
  <c r="S991" i="5"/>
  <c r="S1038" i="5"/>
  <c r="T881" i="5"/>
  <c r="U881" i="5" s="1"/>
  <c r="T845" i="5"/>
  <c r="U845" i="5" s="1"/>
  <c r="T773" i="5"/>
  <c r="U773" i="5" s="1"/>
  <c r="S733" i="5"/>
  <c r="T897" i="5"/>
  <c r="U897" i="5" s="1"/>
  <c r="T470" i="5"/>
  <c r="U470" i="5" s="1"/>
  <c r="S576" i="5"/>
  <c r="U402" i="5"/>
  <c r="AA402" i="5" s="1"/>
  <c r="T384" i="5"/>
  <c r="U384" i="5" s="1"/>
  <c r="U528" i="5"/>
  <c r="AA528" i="5" s="1"/>
  <c r="S510" i="5"/>
  <c r="T491" i="5"/>
  <c r="U491" i="5" s="1"/>
  <c r="T146" i="5"/>
  <c r="U146" i="5" s="1"/>
  <c r="X328" i="5"/>
  <c r="T512" i="5"/>
  <c r="U512" i="5" s="1"/>
  <c r="AA512" i="5" s="1"/>
  <c r="T475" i="5"/>
  <c r="U475" i="5" s="1"/>
  <c r="T360" i="5"/>
  <c r="U360" i="5" s="1"/>
  <c r="S313" i="5"/>
  <c r="T514" i="5"/>
  <c r="U514" i="5" s="1"/>
  <c r="T466" i="5"/>
  <c r="U466" i="5" s="1"/>
  <c r="T537" i="5"/>
  <c r="U537" i="5" s="1"/>
  <c r="T474" i="5"/>
  <c r="U474" i="5" s="1"/>
  <c r="T420" i="5"/>
  <c r="U420" i="5" s="1"/>
  <c r="T68" i="5"/>
  <c r="U68" i="5" s="1"/>
  <c r="AA68" i="5" s="1"/>
  <c r="U1391" i="5"/>
  <c r="AA1391" i="5" s="1"/>
  <c r="U1259" i="5"/>
  <c r="AA1259" i="5" s="1"/>
  <c r="U1282" i="5"/>
  <c r="AA1282" i="5" s="1"/>
  <c r="U1206" i="5"/>
  <c r="U1299" i="5"/>
  <c r="AA1299" i="5" s="1"/>
  <c r="U905" i="5"/>
  <c r="U904" i="5"/>
  <c r="AA904" i="5" s="1"/>
  <c r="T1203" i="5"/>
  <c r="U1203" i="5" s="1"/>
  <c r="U978" i="5"/>
  <c r="AA978" i="5" s="1"/>
  <c r="U878" i="5"/>
  <c r="AA878" i="5" s="1"/>
  <c r="S958" i="5"/>
  <c r="U781" i="5"/>
  <c r="U1179" i="5"/>
  <c r="U1098" i="5"/>
  <c r="U1050" i="5"/>
  <c r="U880" i="5"/>
  <c r="AA880" i="5" s="1"/>
  <c r="X1124" i="5"/>
  <c r="U934" i="5"/>
  <c r="AA934" i="5" s="1"/>
  <c r="S895" i="5"/>
  <c r="U753" i="5"/>
  <c r="U734" i="5"/>
  <c r="AA734" i="5" s="1"/>
  <c r="U698" i="5"/>
  <c r="AA698" i="5" s="1"/>
  <c r="U804" i="5"/>
  <c r="AA804" i="5" s="1"/>
  <c r="T754" i="5"/>
  <c r="U754" i="5" s="1"/>
  <c r="U756" i="5"/>
  <c r="AA756" i="5" s="1"/>
  <c r="T854" i="5"/>
  <c r="U854" i="5" s="1"/>
  <c r="U822" i="5"/>
  <c r="AA822" i="5" s="1"/>
  <c r="T738" i="5"/>
  <c r="U738" i="5" s="1"/>
  <c r="U718" i="5"/>
  <c r="AA718" i="5" s="1"/>
  <c r="T865" i="5"/>
  <c r="U865" i="5" s="1"/>
  <c r="U606" i="5"/>
  <c r="AA606" i="5" s="1"/>
  <c r="U621" i="5"/>
  <c r="AA621" i="5" s="1"/>
  <c r="U722" i="5"/>
  <c r="AA722" i="5" s="1"/>
  <c r="U612" i="5"/>
  <c r="AA612" i="5" s="1"/>
  <c r="S582" i="5"/>
  <c r="T467" i="5"/>
  <c r="U467" i="5" s="1"/>
  <c r="T539" i="5"/>
  <c r="U539" i="5" s="1"/>
  <c r="U521" i="5"/>
  <c r="AA521" i="5" s="1"/>
  <c r="S544" i="5"/>
  <c r="S526" i="5"/>
  <c r="U508" i="5"/>
  <c r="AA508" i="5" s="1"/>
  <c r="T209" i="5"/>
  <c r="U209" i="5" s="1"/>
  <c r="AA209" i="5" s="1"/>
  <c r="T101" i="5"/>
  <c r="U101" i="5" s="1"/>
  <c r="T429" i="5"/>
  <c r="U429" i="5" s="1"/>
  <c r="T498" i="5"/>
  <c r="U498" i="5" s="1"/>
  <c r="T387" i="5"/>
  <c r="U387" i="5" s="1"/>
  <c r="U315" i="5"/>
  <c r="AA315" i="5" s="1"/>
  <c r="U73" i="5"/>
  <c r="AA73" i="5" s="1"/>
  <c r="T548" i="5"/>
  <c r="U548" i="5" s="1"/>
  <c r="T59" i="5"/>
  <c r="U59" i="5" s="1"/>
  <c r="U1210" i="5"/>
  <c r="T1367" i="5"/>
  <c r="U1367" i="5" s="1"/>
  <c r="U936" i="5"/>
  <c r="U1176" i="5"/>
  <c r="U1158" i="5"/>
  <c r="U1140" i="5"/>
  <c r="U1122" i="5"/>
  <c r="U909" i="5"/>
  <c r="AA909" i="5" s="1"/>
  <c r="U876" i="5"/>
  <c r="AA876" i="5" s="1"/>
  <c r="S1063" i="5"/>
  <c r="S1036" i="5"/>
  <c r="S1009" i="5"/>
  <c r="U948" i="5"/>
  <c r="AA948" i="5" s="1"/>
  <c r="U926" i="5"/>
  <c r="AA926" i="5" s="1"/>
  <c r="S985" i="5"/>
  <c r="T1200" i="5"/>
  <c r="U1200" i="5" s="1"/>
  <c r="T982" i="5"/>
  <c r="U982" i="5" s="1"/>
  <c r="AA982" i="5" s="1"/>
  <c r="S1056" i="5"/>
  <c r="U752" i="5"/>
  <c r="AA752" i="5" s="1"/>
  <c r="S721" i="5"/>
  <c r="U801" i="5"/>
  <c r="AA801" i="5" s="1"/>
  <c r="U473" i="5"/>
  <c r="AA473" i="5" s="1"/>
  <c r="U453" i="5"/>
  <c r="AA453" i="5" s="1"/>
  <c r="U417" i="5"/>
  <c r="AA417" i="5" s="1"/>
  <c r="U399" i="5"/>
  <c r="AA399" i="5" s="1"/>
  <c r="U381" i="5"/>
  <c r="U543" i="5"/>
  <c r="U525" i="5"/>
  <c r="AA525" i="5" s="1"/>
  <c r="T441" i="5"/>
  <c r="U441" i="5" s="1"/>
  <c r="U337" i="5"/>
  <c r="AA337" i="5" s="1"/>
  <c r="T393" i="5"/>
  <c r="U393" i="5" s="1"/>
  <c r="S256" i="5"/>
  <c r="T438" i="5"/>
  <c r="U438" i="5" s="1"/>
  <c r="S277" i="5"/>
  <c r="X161" i="5"/>
  <c r="T503" i="5"/>
  <c r="U503" i="5" s="1"/>
  <c r="AA503" i="5" s="1"/>
  <c r="U1542" i="5"/>
  <c r="AA1542" i="5" s="1"/>
  <c r="U1289" i="5"/>
  <c r="AA1289" i="5" s="1"/>
  <c r="S1205" i="5"/>
  <c r="U903" i="5"/>
  <c r="S829" i="5"/>
  <c r="S993" i="5"/>
  <c r="U832" i="5"/>
  <c r="AA832" i="5" s="1"/>
  <c r="U1068" i="5"/>
  <c r="U923" i="5"/>
  <c r="AA923" i="5" s="1"/>
  <c r="U838" i="5"/>
  <c r="AA838" i="5" s="1"/>
  <c r="U924" i="5"/>
  <c r="AA924" i="5" s="1"/>
  <c r="S954" i="5"/>
  <c r="T1193" i="5"/>
  <c r="U1193" i="5" s="1"/>
  <c r="S1011" i="5"/>
  <c r="T951" i="5"/>
  <c r="U951" i="5" s="1"/>
  <c r="S927" i="5"/>
  <c r="U806" i="5"/>
  <c r="AA806" i="5" s="1"/>
  <c r="U774" i="5"/>
  <c r="U779" i="5"/>
  <c r="AA779" i="5" s="1"/>
  <c r="U736" i="5"/>
  <c r="AA736" i="5" s="1"/>
  <c r="U563" i="5"/>
  <c r="T694" i="5"/>
  <c r="U694" i="5" s="1"/>
  <c r="U643" i="5"/>
  <c r="AA643" i="5" s="1"/>
  <c r="S585" i="5"/>
  <c r="U579" i="5"/>
  <c r="AA579" i="5" s="1"/>
  <c r="T817" i="5"/>
  <c r="U817" i="5" s="1"/>
  <c r="T254" i="5"/>
  <c r="U254" i="5" s="1"/>
  <c r="T227" i="5"/>
  <c r="U227" i="5" s="1"/>
  <c r="T119" i="5"/>
  <c r="U119" i="5" s="1"/>
  <c r="T264" i="5"/>
  <c r="U264" i="5" s="1"/>
  <c r="T237" i="5"/>
  <c r="U237" i="5" s="1"/>
  <c r="U210" i="5"/>
  <c r="U183" i="5"/>
  <c r="AA183" i="5" s="1"/>
  <c r="U156" i="5"/>
  <c r="AA156" i="5" s="1"/>
  <c r="U102" i="5"/>
  <c r="AA102" i="5" s="1"/>
  <c r="T507" i="5"/>
  <c r="U507" i="5" s="1"/>
  <c r="T348" i="5"/>
  <c r="U348" i="5" s="1"/>
  <c r="T494" i="5"/>
  <c r="U494" i="5" s="1"/>
  <c r="U364" i="5"/>
  <c r="AA364" i="5" s="1"/>
  <c r="S343" i="5"/>
  <c r="T447" i="5"/>
  <c r="U447" i="5" s="1"/>
  <c r="AA447" i="5" s="1"/>
  <c r="T267" i="5"/>
  <c r="U267" i="5" s="1"/>
  <c r="T240" i="5"/>
  <c r="U240" i="5" s="1"/>
  <c r="T213" i="5"/>
  <c r="U213" i="5" s="1"/>
  <c r="T186" i="5"/>
  <c r="U186" i="5" s="1"/>
  <c r="T159" i="5"/>
  <c r="U159" i="5" s="1"/>
  <c r="T132" i="5"/>
  <c r="U132" i="5" s="1"/>
  <c r="T105" i="5"/>
  <c r="U105" i="5" s="1"/>
  <c r="T501" i="5"/>
  <c r="U501" i="5" s="1"/>
  <c r="T65" i="5"/>
  <c r="U65" i="5" s="1"/>
  <c r="T426" i="5"/>
  <c r="U426" i="5" s="1"/>
  <c r="S340" i="5"/>
  <c r="S289" i="5"/>
  <c r="U225" i="5"/>
  <c r="AA225" i="5" s="1"/>
  <c r="U198" i="5"/>
  <c r="AA198" i="5" s="1"/>
  <c r="U171" i="5"/>
  <c r="AA171" i="5" s="1"/>
  <c r="U117" i="5"/>
  <c r="AA117" i="5" s="1"/>
  <c r="U90" i="5"/>
  <c r="AA90" i="5" s="1"/>
  <c r="S51" i="5"/>
  <c r="U1223" i="5"/>
  <c r="S1269" i="5"/>
  <c r="T1234" i="5"/>
  <c r="U1234" i="5" s="1"/>
  <c r="S1199" i="5"/>
  <c r="S966" i="5"/>
  <c r="S928" i="5"/>
  <c r="U861" i="5"/>
  <c r="T930" i="5"/>
  <c r="U930" i="5" s="1"/>
  <c r="T1146" i="5"/>
  <c r="U1146" i="5" s="1"/>
  <c r="T1110" i="5"/>
  <c r="U1110" i="5" s="1"/>
  <c r="T932" i="5"/>
  <c r="U932" i="5" s="1"/>
  <c r="U1155" i="5"/>
  <c r="U1119" i="5"/>
  <c r="S1071" i="5"/>
  <c r="S1053" i="5"/>
  <c r="S1035" i="5"/>
  <c r="S1017" i="5"/>
  <c r="S907" i="5"/>
  <c r="S760" i="5"/>
  <c r="S856" i="5"/>
  <c r="T955" i="5"/>
  <c r="U955" i="5" s="1"/>
  <c r="U851" i="5"/>
  <c r="U1190" i="5"/>
  <c r="S1081" i="5"/>
  <c r="S981" i="5"/>
  <c r="T872" i="5"/>
  <c r="U872" i="5" s="1"/>
  <c r="S761" i="5"/>
  <c r="T766" i="5"/>
  <c r="U766" i="5" s="1"/>
  <c r="S707" i="5"/>
  <c r="T712" i="5"/>
  <c r="U712" i="5" s="1"/>
  <c r="T717" i="5"/>
  <c r="U717" i="5" s="1"/>
  <c r="S715" i="5"/>
  <c r="U769" i="5"/>
  <c r="T559" i="5"/>
  <c r="U559" i="5" s="1"/>
  <c r="T488" i="5"/>
  <c r="U488" i="5" s="1"/>
  <c r="T516" i="5"/>
  <c r="U516" i="5" s="1"/>
  <c r="AA516" i="5" s="1"/>
  <c r="U450" i="5"/>
  <c r="AA450" i="5" s="1"/>
  <c r="U414" i="5"/>
  <c r="AA414" i="5" s="1"/>
  <c r="T396" i="5"/>
  <c r="U396" i="5" s="1"/>
  <c r="S573" i="5"/>
  <c r="U540" i="5"/>
  <c r="U522" i="5"/>
  <c r="AA522" i="5" s="1"/>
  <c r="T482" i="5"/>
  <c r="U482" i="5" s="1"/>
  <c r="T459" i="5"/>
  <c r="U459" i="5" s="1"/>
  <c r="AA459" i="5" s="1"/>
  <c r="T369" i="5"/>
  <c r="U369" i="5" s="1"/>
  <c r="S322" i="5"/>
  <c r="U77" i="5"/>
  <c r="U333" i="5"/>
  <c r="T456" i="5"/>
  <c r="U456" i="5" s="1"/>
  <c r="T378" i="5"/>
  <c r="U378" i="5" s="1"/>
  <c r="T355" i="5"/>
  <c r="U355" i="5" s="1"/>
  <c r="S298" i="5"/>
  <c r="T493" i="5"/>
  <c r="U493" i="5" s="1"/>
  <c r="T435" i="5"/>
  <c r="U435" i="5" s="1"/>
  <c r="X253" i="5"/>
  <c r="T189" i="5"/>
  <c r="U189" i="5" s="1"/>
  <c r="AA189" i="5" s="1"/>
  <c r="U64" i="5"/>
  <c r="AA64" i="5" s="1"/>
  <c r="S48" i="5"/>
  <c r="T376" i="5"/>
  <c r="U376" i="5" s="1"/>
  <c r="T129" i="5"/>
  <c r="U129" i="5" s="1"/>
  <c r="T1288" i="5"/>
  <c r="U1288" i="5" s="1"/>
  <c r="AA1288" i="5" s="1"/>
  <c r="T1296" i="5"/>
  <c r="U1296" i="5" s="1"/>
  <c r="T1369" i="5"/>
  <c r="U1369" i="5" s="1"/>
  <c r="AA1369" i="5" s="1"/>
  <c r="T1231" i="5"/>
  <c r="U1231" i="5" s="1"/>
  <c r="T1243" i="5"/>
  <c r="U1243" i="5" s="1"/>
  <c r="T962" i="5"/>
  <c r="U962" i="5" s="1"/>
  <c r="U901" i="5"/>
  <c r="AA901" i="5" s="1"/>
  <c r="S823" i="5"/>
  <c r="T1062" i="5"/>
  <c r="U1062" i="5" s="1"/>
  <c r="AA1062" i="5" s="1"/>
  <c r="U1181" i="5"/>
  <c r="AA1181" i="5" s="1"/>
  <c r="U968" i="5"/>
  <c r="AA968" i="5" s="1"/>
  <c r="U873" i="5"/>
  <c r="AA873" i="5" s="1"/>
  <c r="U1184" i="5"/>
  <c r="S1107" i="5"/>
  <c r="S1104" i="5"/>
  <c r="S1095" i="5"/>
  <c r="S1086" i="5"/>
  <c r="T1060" i="5"/>
  <c r="U1060" i="5" s="1"/>
  <c r="X1042" i="5"/>
  <c r="S943" i="5"/>
  <c r="U855" i="5"/>
  <c r="U890" i="5"/>
  <c r="S1005" i="5"/>
  <c r="T997" i="5"/>
  <c r="U997" i="5" s="1"/>
  <c r="AA997" i="5" s="1"/>
  <c r="S1006" i="5"/>
  <c r="T1178" i="5"/>
  <c r="U1178" i="5" s="1"/>
  <c r="S1029" i="5"/>
  <c r="T977" i="5"/>
  <c r="U977" i="5" s="1"/>
  <c r="T908" i="5"/>
  <c r="U908" i="5" s="1"/>
  <c r="T799" i="5"/>
  <c r="U799" i="5" s="1"/>
  <c r="AA799" i="5" s="1"/>
  <c r="T839" i="5"/>
  <c r="U839" i="5" s="1"/>
  <c r="T846" i="5"/>
  <c r="U846" i="5" s="1"/>
  <c r="T592" i="5"/>
  <c r="U592" i="5" s="1"/>
  <c r="T487" i="5"/>
  <c r="U487" i="5" s="1"/>
  <c r="U478" i="5"/>
  <c r="X629" i="5"/>
  <c r="T791" i="5"/>
  <c r="U791" i="5" s="1"/>
  <c r="T533" i="5"/>
  <c r="U533" i="5" s="1"/>
  <c r="U497" i="5"/>
  <c r="AA497" i="5" s="1"/>
  <c r="S538" i="5"/>
  <c r="S520" i="5"/>
  <c r="U502" i="5"/>
  <c r="T625" i="5"/>
  <c r="U625" i="5" s="1"/>
  <c r="T137" i="5"/>
  <c r="U137" i="5" s="1"/>
  <c r="T515" i="5"/>
  <c r="U515" i="5" s="1"/>
  <c r="AA515" i="5" s="1"/>
  <c r="T354" i="5"/>
  <c r="U354" i="5" s="1"/>
  <c r="S247" i="5"/>
  <c r="S397" i="5"/>
  <c r="T444" i="5"/>
  <c r="U444" i="5" s="1"/>
  <c r="AA444" i="5" s="1"/>
  <c r="T252" i="5"/>
  <c r="U252" i="5" s="1"/>
  <c r="T144" i="5"/>
  <c r="U144" i="5" s="1"/>
  <c r="T300" i="5"/>
  <c r="U300" i="5" s="1"/>
  <c r="T513" i="5"/>
  <c r="U513" i="5" s="1"/>
  <c r="X93" i="5"/>
  <c r="S45" i="5"/>
  <c r="T306" i="5"/>
  <c r="U306" i="5" s="1"/>
  <c r="T423" i="5"/>
  <c r="U423" i="5" s="1"/>
  <c r="D48" i="12" l="1"/>
  <c r="D47" i="12"/>
  <c r="D46" i="12"/>
  <c r="D51" i="12"/>
  <c r="D50" i="12"/>
  <c r="D49" i="12"/>
  <c r="F253" i="12"/>
  <c r="F254" i="12"/>
  <c r="F252" i="12"/>
  <c r="F47" i="12"/>
  <c r="F46" i="12"/>
  <c r="F51" i="12"/>
  <c r="F48" i="12"/>
  <c r="F50" i="12"/>
  <c r="F49" i="12"/>
  <c r="G43" i="12"/>
  <c r="G39" i="12"/>
  <c r="G40" i="12"/>
  <c r="G41" i="12"/>
  <c r="G44" i="12"/>
  <c r="G42" i="12"/>
  <c r="AA2939" i="5"/>
  <c r="X2939" i="5"/>
  <c r="AA2958" i="5"/>
  <c r="X2958" i="5"/>
  <c r="AA3314" i="5"/>
  <c r="X3314" i="5"/>
  <c r="U30" i="5"/>
  <c r="X1878" i="5"/>
  <c r="X1873" i="5"/>
  <c r="X1545" i="5"/>
  <c r="X3821" i="5"/>
  <c r="U3104" i="5"/>
  <c r="AA3104" i="5" s="1"/>
  <c r="X1720" i="5"/>
  <c r="X1874" i="5"/>
  <c r="X3287" i="5"/>
  <c r="X1814" i="5"/>
  <c r="X2922" i="5"/>
  <c r="X2085" i="5"/>
  <c r="X1687" i="5"/>
  <c r="X447" i="5"/>
  <c r="X3504" i="5"/>
  <c r="AA2305" i="5"/>
  <c r="X2305" i="5"/>
  <c r="AA2329" i="5"/>
  <c r="X2329" i="5"/>
  <c r="U3680" i="5"/>
  <c r="X3835" i="5"/>
  <c r="X2758" i="5"/>
  <c r="X2325" i="5"/>
  <c r="X1539" i="5"/>
  <c r="X1979" i="5"/>
  <c r="U1215" i="5"/>
  <c r="AA1215" i="5" s="1"/>
  <c r="X2793" i="5"/>
  <c r="X2454" i="5"/>
  <c r="X3131" i="5"/>
  <c r="U3050" i="5"/>
  <c r="AA3050" i="5" s="1"/>
  <c r="U2967" i="5"/>
  <c r="X1412" i="5"/>
  <c r="X2855" i="5"/>
  <c r="X1965" i="5"/>
  <c r="X1653" i="5"/>
  <c r="U2041" i="5"/>
  <c r="AA2041" i="5" s="1"/>
  <c r="X2135" i="5"/>
  <c r="X3074" i="5"/>
  <c r="X816" i="5"/>
  <c r="X2585" i="5"/>
  <c r="X1871" i="5"/>
  <c r="X2351" i="5"/>
  <c r="X752" i="5"/>
  <c r="X1280" i="5"/>
  <c r="X2094" i="5"/>
  <c r="AA1699" i="5"/>
  <c r="X1699" i="5"/>
  <c r="AA3333" i="5"/>
  <c r="X3333" i="5"/>
  <c r="AA2744" i="5"/>
  <c r="X2744" i="5"/>
  <c r="AA620" i="5"/>
  <c r="X620" i="5"/>
  <c r="AA2342" i="5"/>
  <c r="X2342" i="5"/>
  <c r="AA2990" i="5"/>
  <c r="X2990" i="5"/>
  <c r="X1606" i="5"/>
  <c r="X3383" i="5"/>
  <c r="X1536" i="5"/>
  <c r="X2961" i="5"/>
  <c r="X1650" i="5"/>
  <c r="X1705" i="5"/>
  <c r="U3425" i="5"/>
  <c r="AA3425" i="5" s="1"/>
  <c r="X1936" i="5"/>
  <c r="U1515" i="5"/>
  <c r="U484" i="5"/>
  <c r="AA484" i="5" s="1"/>
  <c r="U1396" i="5"/>
  <c r="AA1396" i="5" s="1"/>
  <c r="X2040" i="5"/>
  <c r="X3336" i="5"/>
  <c r="X3211" i="5"/>
  <c r="X2063" i="5"/>
  <c r="X2935" i="5"/>
  <c r="X700" i="5"/>
  <c r="X2145" i="5"/>
  <c r="X2106" i="5"/>
  <c r="X1909" i="5"/>
  <c r="X2532" i="5"/>
  <c r="X2673" i="5"/>
  <c r="X2449" i="5"/>
  <c r="AA1642" i="5"/>
  <c r="X1642" i="5"/>
  <c r="X2462" i="5"/>
  <c r="X862" i="5"/>
  <c r="X3191" i="5"/>
  <c r="X804" i="5"/>
  <c r="X402" i="5"/>
  <c r="AA3172" i="5"/>
  <c r="X3172" i="5"/>
  <c r="AA2658" i="5"/>
  <c r="X2658" i="5"/>
  <c r="X480" i="5"/>
  <c r="X519" i="5"/>
  <c r="X1625" i="5"/>
  <c r="X315" i="5"/>
  <c r="X3305" i="5"/>
  <c r="X55" i="5"/>
  <c r="X1261" i="5"/>
  <c r="AA974" i="5"/>
  <c r="X974" i="5"/>
  <c r="AA92" i="5"/>
  <c r="X92" i="5"/>
  <c r="X2142" i="5"/>
  <c r="X2139" i="5"/>
  <c r="X1724" i="5"/>
  <c r="X3092" i="5"/>
  <c r="X2452" i="5"/>
  <c r="X2926" i="5"/>
  <c r="X2064" i="5"/>
  <c r="U3732" i="5"/>
  <c r="AA3732" i="5" s="1"/>
  <c r="X3498" i="5"/>
  <c r="X117" i="5"/>
  <c r="X175" i="5"/>
  <c r="X2779" i="5"/>
  <c r="X2571" i="5"/>
  <c r="X2853" i="5"/>
  <c r="X2520" i="5"/>
  <c r="AA2884" i="5"/>
  <c r="X2884" i="5"/>
  <c r="AA2143" i="5"/>
  <c r="X2143" i="5"/>
  <c r="AA2132" i="5"/>
  <c r="X2132" i="5"/>
  <c r="AA3017" i="5"/>
  <c r="X3017" i="5"/>
  <c r="AA3110" i="5"/>
  <c r="X3110" i="5"/>
  <c r="AA3492" i="5"/>
  <c r="X3492" i="5"/>
  <c r="AA1405" i="5"/>
  <c r="X1405" i="5"/>
  <c r="AA1676" i="5"/>
  <c r="X1676" i="5"/>
  <c r="AA1717" i="5"/>
  <c r="X1717" i="5"/>
  <c r="AA2253" i="5"/>
  <c r="X2253" i="5"/>
  <c r="AA99" i="5"/>
  <c r="X99" i="5"/>
  <c r="AA3115" i="5"/>
  <c r="X3115" i="5"/>
  <c r="AA3685" i="5"/>
  <c r="X3685" i="5"/>
  <c r="AA786" i="5"/>
  <c r="X786" i="5"/>
  <c r="AA2611" i="5"/>
  <c r="X2611" i="5"/>
  <c r="AA2102" i="5"/>
  <c r="X2102" i="5"/>
  <c r="AA3551" i="5"/>
  <c r="X3551" i="5"/>
  <c r="AA1736" i="5"/>
  <c r="X1736" i="5"/>
  <c r="AA2263" i="5"/>
  <c r="X2263" i="5"/>
  <c r="AA1441" i="5"/>
  <c r="X1441" i="5"/>
  <c r="AA1541" i="5"/>
  <c r="X1541" i="5"/>
  <c r="AA2858" i="5"/>
  <c r="X2858" i="5"/>
  <c r="AA3632" i="5"/>
  <c r="X3632" i="5"/>
  <c r="AA2110" i="5"/>
  <c r="X2110" i="5"/>
  <c r="AA1907" i="5"/>
  <c r="X1907" i="5"/>
  <c r="AA2953" i="5"/>
  <c r="X2953" i="5"/>
  <c r="AA3118" i="5"/>
  <c r="X3118" i="5"/>
  <c r="AA1690" i="5"/>
  <c r="X1690" i="5"/>
  <c r="AA2302" i="5"/>
  <c r="X2302" i="5"/>
  <c r="AA2987" i="5"/>
  <c r="X2987" i="5"/>
  <c r="AA98" i="5"/>
  <c r="X98" i="5"/>
  <c r="AA1842" i="5"/>
  <c r="X1842" i="5"/>
  <c r="AA3267" i="5"/>
  <c r="X3267" i="5"/>
  <c r="U2610" i="5"/>
  <c r="AA2610" i="5" s="1"/>
  <c r="X3016" i="5"/>
  <c r="U1726" i="5"/>
  <c r="AA1726" i="5" s="1"/>
  <c r="X2104" i="5"/>
  <c r="T2893" i="5"/>
  <c r="U2893" i="5" s="1"/>
  <c r="U3014" i="5"/>
  <c r="AA3014" i="5" s="1"/>
  <c r="U3068" i="5"/>
  <c r="U3687" i="5"/>
  <c r="X2312" i="5"/>
  <c r="X3736" i="5"/>
  <c r="X430" i="5"/>
  <c r="X1448" i="5"/>
  <c r="X2589" i="5"/>
  <c r="X2562" i="5"/>
  <c r="X3311" i="5"/>
  <c r="X2631" i="5"/>
  <c r="X2726" i="5"/>
  <c r="X2317" i="5"/>
  <c r="X1399" i="5"/>
  <c r="X1570" i="5"/>
  <c r="U3419" i="5"/>
  <c r="T3819" i="5"/>
  <c r="U3819" i="5" s="1"/>
  <c r="U2367" i="5"/>
  <c r="AA2367" i="5" s="1"/>
  <c r="X2799" i="5"/>
  <c r="U3289" i="5"/>
  <c r="U541" i="5"/>
  <c r="AA541" i="5" s="1"/>
  <c r="X1262" i="5"/>
  <c r="X2283" i="5"/>
  <c r="U1971" i="5"/>
  <c r="T2228" i="5"/>
  <c r="U2228" i="5" s="1"/>
  <c r="T2570" i="5"/>
  <c r="U2570" i="5" s="1"/>
  <c r="U2978" i="5"/>
  <c r="U2416" i="5"/>
  <c r="AA2416" i="5" s="1"/>
  <c r="U631" i="5"/>
  <c r="AA631" i="5" s="1"/>
  <c r="X1443" i="5"/>
  <c r="T1701" i="5"/>
  <c r="U1701" i="5" s="1"/>
  <c r="T1526" i="5"/>
  <c r="U1526" i="5" s="1"/>
  <c r="X2844" i="5"/>
  <c r="U1002" i="5"/>
  <c r="X2103" i="5"/>
  <c r="X917" i="5"/>
  <c r="X1265" i="5"/>
  <c r="X909" i="5"/>
  <c r="U558" i="5"/>
  <c r="AA558" i="5" s="1"/>
  <c r="X1516" i="5"/>
  <c r="X2330" i="5"/>
  <c r="X2670" i="5"/>
  <c r="X1583" i="5"/>
  <c r="X2997" i="5"/>
  <c r="X2076" i="5"/>
  <c r="X2586" i="5"/>
  <c r="T3400" i="5"/>
  <c r="U3400" i="5" s="1"/>
  <c r="X2333" i="5"/>
  <c r="X274" i="5"/>
  <c r="X2547" i="5"/>
  <c r="X2466" i="5"/>
  <c r="X2355" i="5"/>
  <c r="U1794" i="5"/>
  <c r="AA1794" i="5" s="1"/>
  <c r="X2095" i="5"/>
  <c r="X3469" i="5"/>
  <c r="X1302" i="5"/>
  <c r="X923" i="5"/>
  <c r="U1422" i="5"/>
  <c r="X3218" i="5"/>
  <c r="X436" i="5"/>
  <c r="X2320" i="5"/>
  <c r="X1890" i="5"/>
  <c r="U2568" i="5"/>
  <c r="AA2568" i="5" s="1"/>
  <c r="U3101" i="5"/>
  <c r="X3612" i="5"/>
  <c r="U2093" i="5"/>
  <c r="AA2093" i="5" s="1"/>
  <c r="AA193" i="5"/>
  <c r="X193" i="5"/>
  <c r="AA2270" i="5"/>
  <c r="X2270" i="5"/>
  <c r="AA3263" i="5"/>
  <c r="X3263" i="5"/>
  <c r="AA1706" i="5"/>
  <c r="X1706" i="5"/>
  <c r="AA1498" i="5"/>
  <c r="X1498" i="5"/>
  <c r="AA2240" i="5"/>
  <c r="X2240" i="5"/>
  <c r="AA2934" i="5"/>
  <c r="X2934" i="5"/>
  <c r="AA2957" i="5"/>
  <c r="X2957" i="5"/>
  <c r="AA2494" i="5"/>
  <c r="X2494" i="5"/>
  <c r="AA2712" i="5"/>
  <c r="X2712" i="5"/>
  <c r="AA3611" i="5"/>
  <c r="X3611" i="5"/>
  <c r="AA3319" i="5"/>
  <c r="X3319" i="5"/>
  <c r="AA3058" i="5"/>
  <c r="X3058" i="5"/>
  <c r="AA1881" i="5"/>
  <c r="X1881" i="5"/>
  <c r="AA2082" i="5"/>
  <c r="X2082" i="5"/>
  <c r="AA2697" i="5"/>
  <c r="X2697" i="5"/>
  <c r="AA2125" i="5"/>
  <c r="X2125" i="5"/>
  <c r="AA2943" i="5"/>
  <c r="X2943" i="5"/>
  <c r="AA3830" i="5"/>
  <c r="X3830" i="5"/>
  <c r="AA3420" i="5"/>
  <c r="X3420" i="5"/>
  <c r="AA553" i="5"/>
  <c r="X553" i="5"/>
  <c r="AA185" i="5"/>
  <c r="X185" i="5"/>
  <c r="AA291" i="5"/>
  <c r="X291" i="5"/>
  <c r="AA1268" i="5"/>
  <c r="X1268" i="5"/>
  <c r="AA260" i="5"/>
  <c r="X260" i="5"/>
  <c r="AA2091" i="5"/>
  <c r="X2091" i="5"/>
  <c r="AA3448" i="5"/>
  <c r="X3448" i="5"/>
  <c r="AA813" i="5"/>
  <c r="X813" i="5"/>
  <c r="AA3109" i="5"/>
  <c r="X3109" i="5"/>
  <c r="AA3575" i="5"/>
  <c r="X3575" i="5"/>
  <c r="AA1741" i="5"/>
  <c r="X1741" i="5"/>
  <c r="AA1709" i="5"/>
  <c r="X1709" i="5"/>
  <c r="AA248" i="5"/>
  <c r="X248" i="5"/>
  <c r="AA272" i="5"/>
  <c r="X272" i="5"/>
  <c r="AA2620" i="5"/>
  <c r="X2620" i="5"/>
  <c r="AA2088" i="5"/>
  <c r="X2088" i="5"/>
  <c r="AA1892" i="5"/>
  <c r="X1892" i="5"/>
  <c r="AA1615" i="5"/>
  <c r="X1615" i="5"/>
  <c r="AA1467" i="5"/>
  <c r="X1467" i="5"/>
  <c r="AA1348" i="5"/>
  <c r="X1348" i="5"/>
  <c r="AA2820" i="5"/>
  <c r="X2820" i="5"/>
  <c r="AA2113" i="5"/>
  <c r="X2113" i="5"/>
  <c r="AA1708" i="5"/>
  <c r="X1708" i="5"/>
  <c r="AA3783" i="5"/>
  <c r="X3783" i="5"/>
  <c r="AA1711" i="5"/>
  <c r="X1711" i="5"/>
  <c r="AA1688" i="5"/>
  <c r="X1688" i="5"/>
  <c r="AA637" i="5"/>
  <c r="X637" i="5"/>
  <c r="AA319" i="5"/>
  <c r="X319" i="5"/>
  <c r="AA2136" i="5"/>
  <c r="X2136" i="5"/>
  <c r="AA1912" i="5"/>
  <c r="X1912" i="5"/>
  <c r="AA1893" i="5"/>
  <c r="X1893" i="5"/>
  <c r="AA2864" i="5"/>
  <c r="X2864" i="5"/>
  <c r="AA2492" i="5"/>
  <c r="X2492" i="5"/>
  <c r="AA1684" i="5"/>
  <c r="X1684" i="5"/>
  <c r="AA1612" i="5"/>
  <c r="X1612" i="5"/>
  <c r="AA3374" i="5"/>
  <c r="X3374" i="5"/>
  <c r="AA3569" i="5"/>
  <c r="X3569" i="5"/>
  <c r="AA273" i="5"/>
  <c r="X273" i="5"/>
  <c r="AA188" i="5"/>
  <c r="X188" i="5"/>
  <c r="AA120" i="5"/>
  <c r="X120" i="5"/>
  <c r="AA1003" i="5"/>
  <c r="X1003" i="5"/>
  <c r="AA1626" i="5"/>
  <c r="X1626" i="5"/>
  <c r="U3341" i="5"/>
  <c r="AA3341" i="5" s="1"/>
  <c r="T3238" i="5"/>
  <c r="U3238" i="5" s="1"/>
  <c r="X1883" i="5"/>
  <c r="T2995" i="5"/>
  <c r="U2995" i="5" s="1"/>
  <c r="U3806" i="5"/>
  <c r="AA3806" i="5" s="1"/>
  <c r="X528" i="5"/>
  <c r="X2337" i="5"/>
  <c r="T1914" i="5"/>
  <c r="U1914" i="5" s="1"/>
  <c r="X2314" i="5"/>
  <c r="X353" i="5"/>
  <c r="X588" i="5"/>
  <c r="X2463" i="5"/>
  <c r="X3282" i="5"/>
  <c r="X1451" i="5"/>
  <c r="X1681" i="5"/>
  <c r="X2483" i="5"/>
  <c r="T1343" i="5"/>
  <c r="U1343" i="5" s="1"/>
  <c r="U2044" i="5"/>
  <c r="AA2044" i="5" s="1"/>
  <c r="X1651" i="5"/>
  <c r="X878" i="5"/>
  <c r="T972" i="5"/>
  <c r="U972" i="5" s="1"/>
  <c r="U1531" i="5"/>
  <c r="T1341" i="5"/>
  <c r="U1341" i="5" s="1"/>
  <c r="X2617" i="5"/>
  <c r="X1300" i="5"/>
  <c r="X406" i="5"/>
  <c r="X741" i="5"/>
  <c r="X1484" i="5"/>
  <c r="X2292" i="5"/>
  <c r="X2096" i="5"/>
  <c r="X2609" i="5"/>
  <c r="X2857" i="5"/>
  <c r="U1089" i="5"/>
  <c r="X1682" i="5"/>
  <c r="T2889" i="5"/>
  <c r="U2889" i="5" s="1"/>
  <c r="T2945" i="5"/>
  <c r="U2945" i="5" s="1"/>
  <c r="X2727" i="5"/>
  <c r="X162" i="5"/>
  <c r="X356" i="5"/>
  <c r="X1289" i="5"/>
  <c r="X789" i="5"/>
  <c r="X2518" i="5"/>
  <c r="X3649" i="5"/>
  <c r="X698" i="5"/>
  <c r="X978" i="5"/>
  <c r="X910" i="5"/>
  <c r="X135" i="5"/>
  <c r="X3354" i="5"/>
  <c r="U3686" i="5"/>
  <c r="T1528" i="5"/>
  <c r="U1528" i="5" s="1"/>
  <c r="X365" i="5"/>
  <c r="U768" i="5"/>
  <c r="AA768" i="5" s="1"/>
  <c r="U505" i="5"/>
  <c r="AA505" i="5" s="1"/>
  <c r="X1624" i="5"/>
  <c r="X1819" i="5"/>
  <c r="X3067" i="5"/>
  <c r="X3121" i="5"/>
  <c r="U2027" i="5"/>
  <c r="AA524" i="5"/>
  <c r="X524" i="5"/>
  <c r="AA810" i="5"/>
  <c r="X810" i="5"/>
  <c r="AA1316" i="5"/>
  <c r="X1316" i="5"/>
  <c r="AA616" i="5"/>
  <c r="X616" i="5"/>
  <c r="AA1479" i="5"/>
  <c r="X1479" i="5"/>
  <c r="AA2061" i="5"/>
  <c r="X2061" i="5"/>
  <c r="AA3274" i="5"/>
  <c r="X3274" i="5"/>
  <c r="AA1781" i="5"/>
  <c r="X1781" i="5"/>
  <c r="AA2954" i="5"/>
  <c r="X2954" i="5"/>
  <c r="AA1896" i="5"/>
  <c r="X1896" i="5"/>
  <c r="AA2678" i="5"/>
  <c r="X2678" i="5"/>
  <c r="AA1482" i="5"/>
  <c r="X1482" i="5"/>
  <c r="AA3721" i="5"/>
  <c r="X3721" i="5"/>
  <c r="AA3009" i="5"/>
  <c r="X3009" i="5"/>
  <c r="AA3581" i="5"/>
  <c r="X3581" i="5"/>
  <c r="AA3587" i="5"/>
  <c r="X3587" i="5"/>
  <c r="AA3056" i="5"/>
  <c r="X3056" i="5"/>
  <c r="AA3572" i="5"/>
  <c r="X3572" i="5"/>
  <c r="AA2940" i="5"/>
  <c r="X2940" i="5"/>
  <c r="AA1507" i="5"/>
  <c r="X1507" i="5"/>
  <c r="AA1430" i="5"/>
  <c r="X1430" i="5"/>
  <c r="AA3097" i="5"/>
  <c r="X3097" i="5"/>
  <c r="AA1913" i="5"/>
  <c r="X1913" i="5"/>
  <c r="AA2950" i="5"/>
  <c r="X2950" i="5"/>
  <c r="AA1844" i="5"/>
  <c r="X1844" i="5"/>
  <c r="AA2823" i="5"/>
  <c r="X2823" i="5"/>
  <c r="AA1698" i="5"/>
  <c r="X1698" i="5"/>
  <c r="AA445" i="5"/>
  <c r="X445" i="5"/>
  <c r="AA1340" i="5"/>
  <c r="X1340" i="5"/>
  <c r="AA818" i="5"/>
  <c r="X818" i="5"/>
  <c r="AA2521" i="5"/>
  <c r="X2521" i="5"/>
  <c r="AA1527" i="5"/>
  <c r="X1527" i="5"/>
  <c r="AA2055" i="5"/>
  <c r="X2055" i="5"/>
  <c r="AA3001" i="5"/>
  <c r="X3001" i="5"/>
  <c r="AA1622" i="5"/>
  <c r="X1622" i="5"/>
  <c r="AA1637" i="5"/>
  <c r="X1637" i="5"/>
  <c r="AA1735" i="5"/>
  <c r="X1735" i="5"/>
  <c r="AA2349" i="5"/>
  <c r="X2349" i="5"/>
  <c r="AA2790" i="5"/>
  <c r="X2790" i="5"/>
  <c r="AA1665" i="5"/>
  <c r="X1665" i="5"/>
  <c r="AA3146" i="5"/>
  <c r="X3146" i="5"/>
  <c r="AA3377" i="5"/>
  <c r="X3377" i="5"/>
  <c r="AA3149" i="5"/>
  <c r="X3149" i="5"/>
  <c r="AA3057" i="5"/>
  <c r="X3057" i="5"/>
  <c r="AA3351" i="5"/>
  <c r="X3351" i="5"/>
  <c r="AA675" i="5"/>
  <c r="X675" i="5"/>
  <c r="AA1294" i="5"/>
  <c r="X1294" i="5"/>
  <c r="AA234" i="5"/>
  <c r="X234" i="5"/>
  <c r="AA2947" i="5"/>
  <c r="X2947" i="5"/>
  <c r="AA2285" i="5"/>
  <c r="X2285" i="5"/>
  <c r="AA1696" i="5"/>
  <c r="X1696" i="5"/>
  <c r="AA2236" i="5"/>
  <c r="X2236" i="5"/>
  <c r="AA2833" i="5"/>
  <c r="X2833" i="5"/>
  <c r="AA1808" i="5"/>
  <c r="X1808" i="5"/>
  <c r="AA2818" i="5"/>
  <c r="X2818" i="5"/>
  <c r="AA1466" i="5"/>
  <c r="X1466" i="5"/>
  <c r="AA3221" i="5"/>
  <c r="X3221" i="5"/>
  <c r="AA3004" i="5"/>
  <c r="X3004" i="5"/>
  <c r="AA2338" i="5"/>
  <c r="X2338" i="5"/>
  <c r="AA3454" i="5"/>
  <c r="X3454" i="5"/>
  <c r="AA3432" i="5"/>
  <c r="X3432" i="5"/>
  <c r="AA1472" i="5"/>
  <c r="X1472" i="5"/>
  <c r="AA370" i="5"/>
  <c r="X370" i="5"/>
  <c r="AA2364" i="5"/>
  <c r="X2364" i="5"/>
  <c r="AA2817" i="5"/>
  <c r="X2817" i="5"/>
  <c r="AA2436" i="5"/>
  <c r="X2436" i="5"/>
  <c r="AA2592" i="5"/>
  <c r="X2592" i="5"/>
  <c r="AA1672" i="5"/>
  <c r="X1672" i="5"/>
  <c r="AA3113" i="5"/>
  <c r="X3113" i="5"/>
  <c r="AA3817" i="5"/>
  <c r="X3817" i="5"/>
  <c r="AA3639" i="5"/>
  <c r="X3639" i="5"/>
  <c r="AA613" i="5"/>
  <c r="X613" i="5"/>
  <c r="AA251" i="5"/>
  <c r="X251" i="5"/>
  <c r="AA1326" i="5"/>
  <c r="X1326" i="5"/>
  <c r="AA2545" i="5"/>
  <c r="X2545" i="5"/>
  <c r="AA1880" i="5"/>
  <c r="X1880" i="5"/>
  <c r="AA1465" i="5"/>
  <c r="X1465" i="5"/>
  <c r="AA2036" i="5"/>
  <c r="X2036" i="5"/>
  <c r="AA2863" i="5"/>
  <c r="X2863" i="5"/>
  <c r="AA2471" i="5"/>
  <c r="X2471" i="5"/>
  <c r="AA2140" i="5"/>
  <c r="X2140" i="5"/>
  <c r="AA1692" i="5"/>
  <c r="X1692" i="5"/>
  <c r="AA1826" i="5"/>
  <c r="X1826" i="5"/>
  <c r="AA3334" i="5"/>
  <c r="X3334" i="5"/>
  <c r="AA3599" i="5"/>
  <c r="X3599" i="5"/>
  <c r="AA840" i="5"/>
  <c r="X840" i="5"/>
  <c r="AA217" i="5"/>
  <c r="X217" i="5"/>
  <c r="AA570" i="5"/>
  <c r="X570" i="5"/>
  <c r="AA1489" i="5"/>
  <c r="X1489" i="5"/>
  <c r="AA1271" i="5"/>
  <c r="X1271" i="5"/>
  <c r="AA1686" i="5"/>
  <c r="X1686" i="5"/>
  <c r="AA2313" i="5"/>
  <c r="X2313" i="5"/>
  <c r="AA2490" i="5"/>
  <c r="X2490" i="5"/>
  <c r="AA2706" i="5"/>
  <c r="X2706" i="5"/>
  <c r="AA1496" i="5"/>
  <c r="X1496" i="5"/>
  <c r="AA2491" i="5"/>
  <c r="X2491" i="5"/>
  <c r="AA2538" i="5"/>
  <c r="X2538" i="5"/>
  <c r="AA1518" i="5"/>
  <c r="X1518" i="5"/>
  <c r="AA3337" i="5"/>
  <c r="X3337" i="5"/>
  <c r="AA3672" i="5"/>
  <c r="X3672" i="5"/>
  <c r="AA2517" i="5"/>
  <c r="X2517" i="5"/>
  <c r="AA1133" i="5"/>
  <c r="X1133" i="5"/>
  <c r="AA793" i="5"/>
  <c r="X793" i="5"/>
  <c r="AA3077" i="5"/>
  <c r="X3077" i="5"/>
  <c r="AA3271" i="5"/>
  <c r="X3271" i="5"/>
  <c r="AA1493" i="5"/>
  <c r="X1493" i="5"/>
  <c r="AA2058" i="5"/>
  <c r="X2058" i="5"/>
  <c r="AA1487" i="5"/>
  <c r="X1487" i="5"/>
  <c r="AA2960" i="5"/>
  <c r="X2960" i="5"/>
  <c r="AA3343" i="5"/>
  <c r="X3343" i="5"/>
  <c r="AA3044" i="5"/>
  <c r="X3044" i="5"/>
  <c r="AA244" i="5"/>
  <c r="X244" i="5"/>
  <c r="AA883" i="5"/>
  <c r="X883" i="5"/>
  <c r="AA1501" i="5"/>
  <c r="X1501" i="5"/>
  <c r="AA2700" i="5"/>
  <c r="X2700" i="5"/>
  <c r="AA3036" i="5"/>
  <c r="X3036" i="5"/>
  <c r="AA1861" i="5"/>
  <c r="X1861" i="5"/>
  <c r="AA2457" i="5"/>
  <c r="X2457" i="5"/>
  <c r="AA1520" i="5"/>
  <c r="X1520" i="5"/>
  <c r="AA3836" i="5"/>
  <c r="X3836" i="5"/>
  <c r="AA226" i="5"/>
  <c r="X226" i="5"/>
  <c r="AA1358" i="5"/>
  <c r="X1358" i="5"/>
  <c r="AA1519" i="5"/>
  <c r="X1519" i="5"/>
  <c r="AA3085" i="5"/>
  <c r="X3085" i="5"/>
  <c r="AA1700" i="5"/>
  <c r="X1700" i="5"/>
  <c r="AA2204" i="5"/>
  <c r="X2204" i="5"/>
  <c r="AA3648" i="5"/>
  <c r="X3648" i="5"/>
  <c r="AA3315" i="5"/>
  <c r="X3315" i="5"/>
  <c r="AA187" i="5"/>
  <c r="X187" i="5"/>
  <c r="AA310" i="5"/>
  <c r="X310" i="5"/>
  <c r="AA1327" i="5"/>
  <c r="X1327" i="5"/>
  <c r="AA2541" i="5"/>
  <c r="X2541" i="5"/>
  <c r="AA1310" i="5"/>
  <c r="X1310" i="5"/>
  <c r="AA1803" i="5"/>
  <c r="X1803" i="5"/>
  <c r="AA1471" i="5"/>
  <c r="X1471" i="5"/>
  <c r="AA2023" i="5"/>
  <c r="X2023" i="5"/>
  <c r="AA1607" i="5"/>
  <c r="X1607" i="5"/>
  <c r="AA2117" i="5"/>
  <c r="X2117" i="5"/>
  <c r="AA3033" i="5"/>
  <c r="X3033" i="5"/>
  <c r="AA2529" i="5"/>
  <c r="X2529" i="5"/>
  <c r="AA3335" i="5"/>
  <c r="X3335" i="5"/>
  <c r="AA1352" i="5"/>
  <c r="X1352" i="5"/>
  <c r="AA595" i="5"/>
  <c r="X595" i="5"/>
  <c r="AA825" i="5"/>
  <c r="X825" i="5"/>
  <c r="AA657" i="5"/>
  <c r="X657" i="5"/>
  <c r="AA157" i="5"/>
  <c r="X157" i="5"/>
  <c r="AA654" i="5"/>
  <c r="X654" i="5"/>
  <c r="AA706" i="5"/>
  <c r="X706" i="5"/>
  <c r="AA332" i="5"/>
  <c r="X332" i="5"/>
  <c r="AA394" i="5"/>
  <c r="X394" i="5"/>
  <c r="AA843" i="5"/>
  <c r="X843" i="5"/>
  <c r="AA2550" i="5"/>
  <c r="X2550" i="5"/>
  <c r="AA2877" i="5"/>
  <c r="X2877" i="5"/>
  <c r="AA2482" i="5"/>
  <c r="X2482" i="5"/>
  <c r="AA2784" i="5"/>
  <c r="X2784" i="5"/>
  <c r="AA1654" i="5"/>
  <c r="X1654" i="5"/>
  <c r="AA2956" i="5"/>
  <c r="X2956" i="5"/>
  <c r="AA2439" i="5"/>
  <c r="X2439" i="5"/>
  <c r="AA2963" i="5"/>
  <c r="X2963" i="5"/>
  <c r="AA2998" i="5"/>
  <c r="X2998" i="5"/>
  <c r="AA3088" i="5"/>
  <c r="X3088" i="5"/>
  <c r="AA2027" i="5"/>
  <c r="X2027" i="5"/>
  <c r="X3708" i="5"/>
  <c r="X1592" i="5"/>
  <c r="X3421" i="5"/>
  <c r="X3793" i="5"/>
  <c r="X1319" i="5"/>
  <c r="X726" i="5"/>
  <c r="X211" i="5"/>
  <c r="X1304" i="5"/>
  <c r="X453" i="5"/>
  <c r="X1900" i="5"/>
  <c r="X2386" i="5"/>
  <c r="X3049" i="5"/>
  <c r="X2133" i="5"/>
  <c r="X2332" i="5"/>
  <c r="X3588" i="5"/>
  <c r="X3340" i="5"/>
  <c r="X621" i="5"/>
  <c r="X1817" i="5"/>
  <c r="X2473" i="5"/>
  <c r="X2616" i="5"/>
  <c r="X3303" i="5"/>
  <c r="X215" i="5"/>
  <c r="X803" i="5"/>
  <c r="X1127" i="5"/>
  <c r="X2752" i="5"/>
  <c r="X1974" i="5"/>
  <c r="X2660" i="5"/>
  <c r="X3136" i="5"/>
  <c r="X1598" i="5"/>
  <c r="X1276" i="5"/>
  <c r="X1308" i="5"/>
  <c r="X281" i="5"/>
  <c r="X652" i="5"/>
  <c r="X1299" i="5"/>
  <c r="X617" i="5"/>
  <c r="X737" i="5"/>
  <c r="X1674" i="5"/>
  <c r="X1415" i="5"/>
  <c r="X2664" i="5"/>
  <c r="X834" i="5"/>
  <c r="X1511" i="5"/>
  <c r="X975" i="5"/>
  <c r="X418" i="5"/>
  <c r="X609" i="5"/>
  <c r="X284" i="5"/>
  <c r="X2220" i="5"/>
  <c r="X638" i="5"/>
  <c r="X113" i="5"/>
  <c r="X1044" i="5"/>
  <c r="X427" i="5"/>
  <c r="X2992" i="5"/>
  <c r="X2731" i="5"/>
  <c r="X1633" i="5"/>
  <c r="X1704" i="5"/>
  <c r="X121" i="5"/>
  <c r="X167" i="5"/>
  <c r="X216" i="5"/>
  <c r="X1386" i="5"/>
  <c r="X1664" i="5"/>
  <c r="X2825" i="5"/>
  <c r="X2588" i="5"/>
  <c r="X2282" i="5"/>
  <c r="X2558" i="5"/>
  <c r="X2057" i="5"/>
  <c r="X3407" i="5"/>
  <c r="AA864" i="5"/>
  <c r="X864" i="5"/>
  <c r="AA798" i="5"/>
  <c r="X798" i="5"/>
  <c r="AA3556" i="5"/>
  <c r="X3556" i="5"/>
  <c r="T347" i="5"/>
  <c r="U347" i="5" s="1"/>
  <c r="T2847" i="5"/>
  <c r="U2847" i="5" s="1"/>
  <c r="T3613" i="5"/>
  <c r="U3613" i="5" s="1"/>
  <c r="T3674" i="5"/>
  <c r="U3674" i="5" s="1"/>
  <c r="AA122" i="5"/>
  <c r="X122" i="5"/>
  <c r="AA1452" i="5"/>
  <c r="X1452" i="5"/>
  <c r="U176" i="5"/>
  <c r="AA176" i="5" s="1"/>
  <c r="AA970" i="5"/>
  <c r="X970" i="5"/>
  <c r="AA338" i="5"/>
  <c r="X338" i="5"/>
  <c r="AA593" i="5"/>
  <c r="X593" i="5"/>
  <c r="AA3584" i="5"/>
  <c r="X3584" i="5"/>
  <c r="AA3433" i="5"/>
  <c r="X3433" i="5"/>
  <c r="X1329" i="5"/>
  <c r="AA290" i="5"/>
  <c r="X290" i="5"/>
  <c r="AA2760" i="5"/>
  <c r="X2760" i="5"/>
  <c r="AA1218" i="5"/>
  <c r="X1218" i="5"/>
  <c r="AA1324" i="5"/>
  <c r="X1324" i="5"/>
  <c r="AA2561" i="5"/>
  <c r="X2561" i="5"/>
  <c r="AA230" i="5"/>
  <c r="X230" i="5"/>
  <c r="AA1363" i="5"/>
  <c r="X1363" i="5"/>
  <c r="AA194" i="5"/>
  <c r="X194" i="5"/>
  <c r="AA598" i="5"/>
  <c r="X598" i="5"/>
  <c r="AA837" i="5"/>
  <c r="X837" i="5"/>
  <c r="AA787" i="5"/>
  <c r="X787" i="5"/>
  <c r="T748" i="5"/>
  <c r="U748" i="5" s="1"/>
  <c r="T889" i="5"/>
  <c r="U889" i="5" s="1"/>
  <c r="T1713" i="5"/>
  <c r="U1713" i="5" s="1"/>
  <c r="T2467" i="5"/>
  <c r="U2467" i="5" s="1"/>
  <c r="T3707" i="5"/>
  <c r="U3707" i="5" s="1"/>
  <c r="AA373" i="5"/>
  <c r="X373" i="5"/>
  <c r="AA819" i="5"/>
  <c r="X819" i="5"/>
  <c r="AA610" i="5"/>
  <c r="X610" i="5"/>
  <c r="AA3013" i="5"/>
  <c r="X3013" i="5"/>
  <c r="AA3112" i="5"/>
  <c r="X3112" i="5"/>
  <c r="AA3318" i="5"/>
  <c r="X3318" i="5"/>
  <c r="AA77" i="5"/>
  <c r="X77" i="5"/>
  <c r="AA1275" i="5"/>
  <c r="X1275" i="5"/>
  <c r="AA732" i="5"/>
  <c r="X732" i="5"/>
  <c r="AA611" i="5"/>
  <c r="X611" i="5"/>
  <c r="AA628" i="5"/>
  <c r="X628" i="5"/>
  <c r="AA295" i="5"/>
  <c r="X295" i="5"/>
  <c r="AA1112" i="5"/>
  <c r="X1112" i="5"/>
  <c r="AA212" i="5"/>
  <c r="X212" i="5"/>
  <c r="AA646" i="5"/>
  <c r="X646" i="5"/>
  <c r="AA1431" i="5"/>
  <c r="X1431" i="5"/>
  <c r="AA462" i="5"/>
  <c r="X462" i="5"/>
  <c r="AA2137" i="5"/>
  <c r="X2137" i="5"/>
  <c r="AA2693" i="5"/>
  <c r="X2693" i="5"/>
  <c r="AA2787" i="5"/>
  <c r="X2787" i="5"/>
  <c r="T3884" i="5"/>
  <c r="U3884" i="5" s="1"/>
  <c r="X891" i="5"/>
  <c r="AA854" i="5"/>
  <c r="X854" i="5"/>
  <c r="X1314" i="5"/>
  <c r="AA112" i="5"/>
  <c r="X112" i="5"/>
  <c r="AA641" i="5"/>
  <c r="X641" i="5"/>
  <c r="AA619" i="5"/>
  <c r="X619" i="5"/>
  <c r="AA636" i="5"/>
  <c r="X636" i="5"/>
  <c r="AA317" i="5"/>
  <c r="X317" i="5"/>
  <c r="AA1069" i="5"/>
  <c r="X1069" i="5"/>
  <c r="AA131" i="5"/>
  <c r="X131" i="5"/>
  <c r="X2648" i="5"/>
  <c r="AA2845" i="5"/>
  <c r="X2845" i="5"/>
  <c r="AA2938" i="5"/>
  <c r="X2938" i="5"/>
  <c r="AA2124" i="5"/>
  <c r="X2124" i="5"/>
  <c r="AA3002" i="5"/>
  <c r="X3002" i="5"/>
  <c r="AA1733" i="5"/>
  <c r="X1733" i="5"/>
  <c r="AA506" i="5"/>
  <c r="X506" i="5"/>
  <c r="T154" i="5"/>
  <c r="U154" i="5" s="1"/>
  <c r="T236" i="5"/>
  <c r="U236" i="5" s="1"/>
  <c r="T1925" i="5"/>
  <c r="U1925" i="5" s="1"/>
  <c r="T2318" i="5"/>
  <c r="U2318" i="5" s="1"/>
  <c r="T809" i="5"/>
  <c r="U809" i="5" s="1"/>
  <c r="T2872" i="5"/>
  <c r="U2872" i="5" s="1"/>
  <c r="T3176" i="5"/>
  <c r="U3176" i="5" s="1"/>
  <c r="T3322" i="5"/>
  <c r="U3322" i="5" s="1"/>
  <c r="T3794" i="5"/>
  <c r="U3794" i="5" s="1"/>
  <c r="AA839" i="5"/>
  <c r="X839" i="5"/>
  <c r="AA812" i="5"/>
  <c r="X812" i="5"/>
  <c r="AA826" i="5"/>
  <c r="X826" i="5"/>
  <c r="AA1209" i="5"/>
  <c r="X1209" i="5"/>
  <c r="AA153" i="5"/>
  <c r="X153" i="5"/>
  <c r="AA655" i="5"/>
  <c r="X655" i="5"/>
  <c r="AA1109" i="5"/>
  <c r="X1109" i="5"/>
  <c r="AA669" i="5"/>
  <c r="X669" i="5"/>
  <c r="AA1832" i="5"/>
  <c r="X1832" i="5"/>
  <c r="AA259" i="5"/>
  <c r="X259" i="5"/>
  <c r="AA280" i="5"/>
  <c r="X280" i="5"/>
  <c r="AA471" i="5"/>
  <c r="X471" i="5"/>
  <c r="AA784" i="5"/>
  <c r="X784" i="5"/>
  <c r="AA199" i="5"/>
  <c r="X199" i="5"/>
  <c r="AA200" i="5"/>
  <c r="X200" i="5"/>
  <c r="AA133" i="5"/>
  <c r="X133" i="5"/>
  <c r="AA2835" i="5"/>
  <c r="X2835" i="5"/>
  <c r="AA2062" i="5"/>
  <c r="X2062" i="5"/>
  <c r="T413" i="5"/>
  <c r="U413" i="5" s="1"/>
  <c r="T1024" i="5"/>
  <c r="U1024" i="5" s="1"/>
  <c r="T651" i="5"/>
  <c r="U651" i="5" s="1"/>
  <c r="T1514" i="5"/>
  <c r="U1514" i="5" s="1"/>
  <c r="T2120" i="5"/>
  <c r="U2120" i="5" s="1"/>
  <c r="T1555" i="5"/>
  <c r="U1555" i="5" s="1"/>
  <c r="T2101" i="5"/>
  <c r="U2101" i="5" s="1"/>
  <c r="T2848" i="5"/>
  <c r="U2848" i="5" s="1"/>
  <c r="T3410" i="5"/>
  <c r="U3410" i="5" s="1"/>
  <c r="AA1237" i="5"/>
  <c r="X1237" i="5"/>
  <c r="AA302" i="5"/>
  <c r="X302" i="5"/>
  <c r="X518" i="5"/>
  <c r="X1250" i="5"/>
  <c r="AA1240" i="5"/>
  <c r="X1240" i="5"/>
  <c r="AA433" i="5"/>
  <c r="X433" i="5"/>
  <c r="AA2735" i="5"/>
  <c r="X2735" i="5"/>
  <c r="AA1130" i="5"/>
  <c r="X1130" i="5"/>
  <c r="AA831" i="5"/>
  <c r="X831" i="5"/>
  <c r="AA2241" i="5"/>
  <c r="X2241" i="5"/>
  <c r="AA800" i="5"/>
  <c r="X800" i="5"/>
  <c r="AA1311" i="5"/>
  <c r="X1311" i="5"/>
  <c r="AA1245" i="5"/>
  <c r="X1245" i="5"/>
  <c r="AA2496" i="5"/>
  <c r="X2496" i="5"/>
  <c r="AA1255" i="5"/>
  <c r="X1255" i="5"/>
  <c r="AA922" i="5"/>
  <c r="X922" i="5"/>
  <c r="AA1807" i="5"/>
  <c r="X1807" i="5"/>
  <c r="AA3022" i="5"/>
  <c r="X3022" i="5"/>
  <c r="AA1344" i="5"/>
  <c r="X1344" i="5"/>
  <c r="AA3706" i="5"/>
  <c r="X3706" i="5"/>
  <c r="T1257" i="5"/>
  <c r="U1257" i="5" s="1"/>
  <c r="AA81" i="5"/>
  <c r="X81" i="5"/>
  <c r="T2455" i="5"/>
  <c r="U2455" i="5" s="1"/>
  <c r="T2718" i="5"/>
  <c r="U2718" i="5" s="1"/>
  <c r="AA1307" i="5"/>
  <c r="X1307" i="5"/>
  <c r="AA1293" i="5"/>
  <c r="X1293" i="5"/>
  <c r="X160" i="5"/>
  <c r="AA151" i="5"/>
  <c r="X151" i="5"/>
  <c r="AA1278" i="5"/>
  <c r="X1278" i="5"/>
  <c r="AA509" i="5"/>
  <c r="X509" i="5"/>
  <c r="AA705" i="5"/>
  <c r="X705" i="5"/>
  <c r="AA1515" i="5"/>
  <c r="X1515" i="5"/>
  <c r="AA1481" i="5"/>
  <c r="X1481" i="5"/>
  <c r="AA645" i="5"/>
  <c r="X645" i="5"/>
  <c r="AA350" i="5"/>
  <c r="X350" i="5"/>
  <c r="AA1416" i="5"/>
  <c r="X1416" i="5"/>
  <c r="AA1836" i="5"/>
  <c r="X1836" i="5"/>
  <c r="AA571" i="5"/>
  <c r="X571" i="5"/>
  <c r="AA814" i="5"/>
  <c r="X814" i="5"/>
  <c r="AA1336" i="5"/>
  <c r="X1336" i="5"/>
  <c r="AA874" i="5"/>
  <c r="X874" i="5"/>
  <c r="AA1910" i="5"/>
  <c r="X1910" i="5"/>
  <c r="T710" i="5"/>
  <c r="U710" i="5" s="1"/>
  <c r="T1731" i="5"/>
  <c r="U1731" i="5" s="1"/>
  <c r="T2370" i="5"/>
  <c r="U2370" i="5" s="1"/>
  <c r="T1673" i="5"/>
  <c r="U1673" i="5" s="1"/>
  <c r="T2951" i="5"/>
  <c r="U2951" i="5" s="1"/>
  <c r="T3409" i="5"/>
  <c r="U3409" i="5" s="1"/>
  <c r="AA580" i="5"/>
  <c r="X580" i="5"/>
  <c r="AA556" i="5"/>
  <c r="X556" i="5"/>
  <c r="AA696" i="5"/>
  <c r="X696" i="5"/>
  <c r="AA388" i="5"/>
  <c r="X388" i="5"/>
  <c r="AA1136" i="5"/>
  <c r="X1136" i="5"/>
  <c r="AA967" i="5"/>
  <c r="X967" i="5"/>
  <c r="AA3255" i="5"/>
  <c r="X3255" i="5"/>
  <c r="X1355" i="5"/>
  <c r="AA210" i="5"/>
  <c r="X210" i="5"/>
  <c r="AA690" i="5"/>
  <c r="X690" i="5"/>
  <c r="AA627" i="5"/>
  <c r="X627" i="5"/>
  <c r="AA663" i="5"/>
  <c r="X663" i="5"/>
  <c r="AA1750" i="5"/>
  <c r="X1750" i="5"/>
  <c r="AA246" i="5"/>
  <c r="X246" i="5"/>
  <c r="AA1247" i="5"/>
  <c r="X1247" i="5"/>
  <c r="AA1584" i="5"/>
  <c r="X1584" i="5"/>
  <c r="AA262" i="5"/>
  <c r="X262" i="5"/>
  <c r="AA197" i="5"/>
  <c r="X197" i="5"/>
  <c r="AA632" i="5"/>
  <c r="X632" i="5"/>
  <c r="AA2005" i="5"/>
  <c r="X2005" i="5"/>
  <c r="AA2771" i="5"/>
  <c r="X2771" i="5"/>
  <c r="AA608" i="5"/>
  <c r="X608" i="5"/>
  <c r="AA1525" i="5"/>
  <c r="X1525" i="5"/>
  <c r="AA902" i="5"/>
  <c r="X902" i="5"/>
  <c r="AA965" i="5"/>
  <c r="X965" i="5"/>
  <c r="AA1562" i="5"/>
  <c r="X1562" i="5"/>
  <c r="AA3095" i="5"/>
  <c r="X3095" i="5"/>
  <c r="T1791" i="5"/>
  <c r="U1791" i="5" s="1"/>
  <c r="T1671" i="5"/>
  <c r="U1671" i="5" s="1"/>
  <c r="T2971" i="5"/>
  <c r="U2971" i="5" s="1"/>
  <c r="T2776" i="5"/>
  <c r="U2776" i="5" s="1"/>
  <c r="AA1454" i="5"/>
  <c r="X1454" i="5"/>
  <c r="AA596" i="5"/>
  <c r="X596" i="5"/>
  <c r="X1246" i="5"/>
  <c r="AA502" i="5"/>
  <c r="X502" i="5"/>
  <c r="AA527" i="5"/>
  <c r="X527" i="5"/>
  <c r="AA744" i="5"/>
  <c r="X744" i="5"/>
  <c r="AA1012" i="5"/>
  <c r="X1012" i="5"/>
  <c r="AA1325" i="5"/>
  <c r="X1325" i="5"/>
  <c r="AA403" i="5"/>
  <c r="X403" i="5"/>
  <c r="AA2808" i="5"/>
  <c r="X2808" i="5"/>
  <c r="AA1761" i="5"/>
  <c r="X1761" i="5"/>
  <c r="AA223" i="5"/>
  <c r="X223" i="5"/>
  <c r="AA301" i="5"/>
  <c r="X301" i="5"/>
  <c r="AA1274" i="5"/>
  <c r="X1274" i="5"/>
  <c r="AA2557" i="5"/>
  <c r="X2557" i="5"/>
  <c r="AA1267" i="5"/>
  <c r="X1267" i="5"/>
  <c r="AA1906" i="5"/>
  <c r="X1906" i="5"/>
  <c r="AA3139" i="5"/>
  <c r="X3139" i="5"/>
  <c r="AA1406" i="5"/>
  <c r="X1406" i="5"/>
  <c r="U1799" i="5"/>
  <c r="AA2123" i="5"/>
  <c r="X2123" i="5"/>
  <c r="AA296" i="5"/>
  <c r="X296" i="5"/>
  <c r="AA2846" i="5"/>
  <c r="X2846" i="5"/>
  <c r="AA1522" i="5"/>
  <c r="X1522" i="5"/>
  <c r="T2256" i="5"/>
  <c r="U2256" i="5" s="1"/>
  <c r="T2154" i="5"/>
  <c r="U2154" i="5" s="1"/>
  <c r="T2551" i="5"/>
  <c r="U2551" i="5" s="1"/>
  <c r="T3423" i="5"/>
  <c r="U3423" i="5" s="1"/>
  <c r="AA116" i="5"/>
  <c r="X116" i="5"/>
  <c r="AA165" i="5"/>
  <c r="X165" i="5"/>
  <c r="AA2114" i="5"/>
  <c r="X2114" i="5"/>
  <c r="AA3414" i="5"/>
  <c r="X3414" i="5"/>
  <c r="X1418" i="5"/>
  <c r="AA501" i="5"/>
  <c r="X501" i="5"/>
  <c r="AA2989" i="5"/>
  <c r="X2989" i="5"/>
  <c r="AA2296" i="5"/>
  <c r="X2296" i="5"/>
  <c r="AA341" i="5"/>
  <c r="X341" i="5"/>
  <c r="AA1258" i="5"/>
  <c r="X1258" i="5"/>
  <c r="AA586" i="5"/>
  <c r="X586" i="5"/>
  <c r="AA1049" i="5"/>
  <c r="X1049" i="5"/>
  <c r="AA1303" i="5"/>
  <c r="X1303" i="5"/>
  <c r="AA124" i="5"/>
  <c r="X124" i="5"/>
  <c r="AA1461" i="5"/>
  <c r="X1461" i="5"/>
  <c r="AA1824" i="5"/>
  <c r="X1824" i="5"/>
  <c r="AA1473" i="5"/>
  <c r="X1473" i="5"/>
  <c r="T3592" i="5"/>
  <c r="U3592" i="5" s="1"/>
  <c r="X934" i="5"/>
  <c r="X827" i="5"/>
  <c r="X822" i="5"/>
  <c r="AA3625" i="5"/>
  <c r="X3625" i="5"/>
  <c r="AA3064" i="5"/>
  <c r="X3064" i="5"/>
  <c r="X3750" i="5"/>
  <c r="AA3430" i="5"/>
  <c r="X3430" i="5"/>
  <c r="AA3883" i="5"/>
  <c r="X3883" i="5"/>
  <c r="AA3328" i="5"/>
  <c r="X3328" i="5"/>
  <c r="AA3395" i="5"/>
  <c r="X3395" i="5"/>
  <c r="X1395" i="5"/>
  <c r="AA2696" i="5"/>
  <c r="X2696" i="5"/>
  <c r="AA1666" i="5"/>
  <c r="X1666" i="5"/>
  <c r="AA3392" i="5"/>
  <c r="X3392" i="5"/>
  <c r="AA3645" i="5"/>
  <c r="X3645" i="5"/>
  <c r="AA3429" i="5"/>
  <c r="X3429" i="5"/>
  <c r="X500" i="5"/>
  <c r="AA3204" i="5"/>
  <c r="X3204" i="5"/>
  <c r="AA3185" i="5"/>
  <c r="X3185" i="5"/>
  <c r="AA3464" i="5"/>
  <c r="X3464" i="5"/>
  <c r="AA3435" i="5"/>
  <c r="X3435" i="5"/>
  <c r="AA3408" i="5"/>
  <c r="X3408" i="5"/>
  <c r="X779" i="5"/>
  <c r="X642" i="5"/>
  <c r="X912" i="5"/>
  <c r="X594" i="5"/>
  <c r="X2453" i="5"/>
  <c r="X2725" i="5"/>
  <c r="AA1848" i="5"/>
  <c r="X1848" i="5"/>
  <c r="AA3757" i="5"/>
  <c r="X3757" i="5"/>
  <c r="AA3051" i="5"/>
  <c r="X3051" i="5"/>
  <c r="AA3332" i="5"/>
  <c r="X3332" i="5"/>
  <c r="AA3390" i="5"/>
  <c r="X3390" i="5"/>
  <c r="AA3446" i="5"/>
  <c r="X3446" i="5"/>
  <c r="AA3447" i="5"/>
  <c r="X3447" i="5"/>
  <c r="X948" i="5"/>
  <c r="X756" i="5"/>
  <c r="X1784" i="5"/>
  <c r="AA1980" i="5"/>
  <c r="X1980" i="5"/>
  <c r="AA2122" i="5"/>
  <c r="X2122" i="5"/>
  <c r="AA2000" i="5"/>
  <c r="X2000" i="5"/>
  <c r="X3401" i="5"/>
  <c r="AA3547" i="5"/>
  <c r="X3547" i="5"/>
  <c r="AA3444" i="5"/>
  <c r="X3444" i="5"/>
  <c r="AA3725" i="5"/>
  <c r="X3725" i="5"/>
  <c r="AA3713" i="5"/>
  <c r="X3713" i="5"/>
  <c r="AA3119" i="5"/>
  <c r="X3119" i="5"/>
  <c r="X364" i="5"/>
  <c r="AA3079" i="5"/>
  <c r="X3079" i="5"/>
  <c r="AA2084" i="5"/>
  <c r="X2084" i="5"/>
  <c r="AA3866" i="5"/>
  <c r="X3866" i="5"/>
  <c r="AA3405" i="5"/>
  <c r="X3405" i="5"/>
  <c r="AA3331" i="5"/>
  <c r="X3331" i="5"/>
  <c r="AA3128" i="5"/>
  <c r="X3128" i="5"/>
  <c r="AA3566" i="5"/>
  <c r="X3566" i="5"/>
  <c r="AA3389" i="5"/>
  <c r="X3389" i="5"/>
  <c r="AA3363" i="5"/>
  <c r="X3363" i="5"/>
  <c r="AA3427" i="5"/>
  <c r="X3427" i="5"/>
  <c r="AA3667" i="5"/>
  <c r="X3667" i="5"/>
  <c r="X1586" i="5"/>
  <c r="X2069" i="5"/>
  <c r="X2324" i="5"/>
  <c r="X1802" i="5"/>
  <c r="AA3091" i="5"/>
  <c r="X3091" i="5"/>
  <c r="AA3177" i="5"/>
  <c r="X3177" i="5"/>
  <c r="AA3669" i="5"/>
  <c r="X3669" i="5"/>
  <c r="AA3557" i="5"/>
  <c r="X3557" i="5"/>
  <c r="AA3310" i="5"/>
  <c r="X3310" i="5"/>
  <c r="AA3507" i="5"/>
  <c r="X3507" i="5"/>
  <c r="AA3627" i="5"/>
  <c r="X3627" i="5"/>
  <c r="AA3460" i="5"/>
  <c r="X3460" i="5"/>
  <c r="AA3640" i="5"/>
  <c r="X3640" i="5"/>
  <c r="X579" i="5"/>
  <c r="X968" i="5"/>
  <c r="X2732" i="5"/>
  <c r="AA2507" i="5"/>
  <c r="X2507" i="5"/>
  <c r="X2148" i="5"/>
  <c r="AA2902" i="5"/>
  <c r="X2902" i="5"/>
  <c r="AA2128" i="5"/>
  <c r="X2128" i="5"/>
  <c r="AA3167" i="5"/>
  <c r="X3167" i="5"/>
  <c r="AA3602" i="5"/>
  <c r="X3602" i="5"/>
  <c r="AA3799" i="5"/>
  <c r="X3799" i="5"/>
  <c r="AA3452" i="5"/>
  <c r="X3452" i="5"/>
  <c r="AA3457" i="5"/>
  <c r="X3457" i="5"/>
  <c r="AA3878" i="5"/>
  <c r="X3878" i="5"/>
  <c r="AA3458" i="5"/>
  <c r="X3458" i="5"/>
  <c r="X722" i="5"/>
  <c r="X704" i="5"/>
  <c r="AA2511" i="5"/>
  <c r="X2511" i="5"/>
  <c r="AA2875" i="5"/>
  <c r="X2875" i="5"/>
  <c r="AA3416" i="5"/>
  <c r="X3416" i="5"/>
  <c r="AA3565" i="5"/>
  <c r="X3565" i="5"/>
  <c r="AA3426" i="5"/>
  <c r="X3426" i="5"/>
  <c r="AA3779" i="5"/>
  <c r="X3779" i="5"/>
  <c r="AA3412" i="5"/>
  <c r="X3412" i="5"/>
  <c r="AA3662" i="5"/>
  <c r="X3662" i="5"/>
  <c r="AA2881" i="5"/>
  <c r="X2881" i="5"/>
  <c r="AA1738" i="5"/>
  <c r="X1738" i="5"/>
  <c r="AA3578" i="5"/>
  <c r="X3578" i="5"/>
  <c r="AA3294" i="5"/>
  <c r="X3294" i="5"/>
  <c r="AA3441" i="5"/>
  <c r="X3441" i="5"/>
  <c r="AA3413" i="5"/>
  <c r="X3413" i="5"/>
  <c r="X924" i="5"/>
  <c r="X198" i="5"/>
  <c r="X283" i="5"/>
  <c r="X405" i="5"/>
  <c r="X880" i="5"/>
  <c r="X716" i="5"/>
  <c r="X1655" i="5"/>
  <c r="X2259" i="5"/>
  <c r="AA3233" i="5"/>
  <c r="X3233" i="5"/>
  <c r="AA3455" i="5"/>
  <c r="X3455" i="5"/>
  <c r="AA3344" i="5"/>
  <c r="X3344" i="5"/>
  <c r="AA3443" i="5"/>
  <c r="X3443" i="5"/>
  <c r="AA3431" i="5"/>
  <c r="X3431" i="5"/>
  <c r="AA3466" i="5"/>
  <c r="X3466" i="5"/>
  <c r="AA3442" i="5"/>
  <c r="X3442" i="5"/>
  <c r="AA3802" i="5"/>
  <c r="X3802" i="5"/>
  <c r="AA3326" i="5"/>
  <c r="X3326" i="5"/>
  <c r="X3765" i="5"/>
  <c r="X3169" i="5"/>
  <c r="X3302" i="5"/>
  <c r="X3670" i="5"/>
  <c r="X3104" i="5"/>
  <c r="X3681" i="5"/>
  <c r="X3106" i="5"/>
  <c r="X3526" i="5"/>
  <c r="X3014" i="5"/>
  <c r="X3846" i="5"/>
  <c r="X3323" i="5"/>
  <c r="X3525" i="5"/>
  <c r="AA252" i="5"/>
  <c r="X252" i="5"/>
  <c r="AA354" i="5"/>
  <c r="X354" i="5"/>
  <c r="AA846" i="5"/>
  <c r="X846" i="5"/>
  <c r="AA378" i="5"/>
  <c r="X378" i="5"/>
  <c r="AA796" i="5"/>
  <c r="X796" i="5"/>
  <c r="AA930" i="5"/>
  <c r="X930" i="5"/>
  <c r="AA105" i="5"/>
  <c r="X105" i="5"/>
  <c r="AA237" i="5"/>
  <c r="X237" i="5"/>
  <c r="AA817" i="5"/>
  <c r="X817" i="5"/>
  <c r="AA59" i="5"/>
  <c r="X59" i="5"/>
  <c r="AA466" i="5"/>
  <c r="X466" i="5"/>
  <c r="AA470" i="5"/>
  <c r="X470" i="5"/>
  <c r="AA87" i="5"/>
  <c r="X87" i="5"/>
  <c r="AA422" i="5"/>
  <c r="X422" i="5"/>
  <c r="AA740" i="5"/>
  <c r="X740" i="5"/>
  <c r="AA1361" i="5"/>
  <c r="X1361" i="5"/>
  <c r="AA1648" i="5"/>
  <c r="X1648" i="5"/>
  <c r="AA2073" i="5"/>
  <c r="X2073" i="5"/>
  <c r="AA2442" i="5"/>
  <c r="X2442" i="5"/>
  <c r="AA2907" i="5"/>
  <c r="X2907" i="5"/>
  <c r="AA401" i="5"/>
  <c r="X401" i="5"/>
  <c r="AA591" i="5"/>
  <c r="X591" i="5"/>
  <c r="AA1712" i="5"/>
  <c r="X1712" i="5"/>
  <c r="AA1982" i="5"/>
  <c r="X1982" i="5"/>
  <c r="AA2638" i="5"/>
  <c r="X2638" i="5"/>
  <c r="AA607" i="5"/>
  <c r="X607" i="5"/>
  <c r="AA1349" i="5"/>
  <c r="X1349" i="5"/>
  <c r="AA2737" i="5"/>
  <c r="X2737" i="5"/>
  <c r="AA37" i="5"/>
  <c r="X37" i="5"/>
  <c r="AA461" i="5"/>
  <c r="X461" i="5"/>
  <c r="AA776" i="5"/>
  <c r="X776" i="5"/>
  <c r="AA1662" i="5"/>
  <c r="X1662" i="5"/>
  <c r="AA1755" i="5"/>
  <c r="X1755" i="5"/>
  <c r="AA424" i="5"/>
  <c r="X424" i="5"/>
  <c r="AA440" i="5"/>
  <c r="X440" i="5"/>
  <c r="AA1015" i="5"/>
  <c r="X1015" i="5"/>
  <c r="AA258" i="5"/>
  <c r="X258" i="5"/>
  <c r="AA94" i="5"/>
  <c r="X94" i="5"/>
  <c r="AA678" i="5"/>
  <c r="X678" i="5"/>
  <c r="AA1082" i="5"/>
  <c r="X1082" i="5"/>
  <c r="AA1683" i="5"/>
  <c r="X1683" i="5"/>
  <c r="AA1973" i="5"/>
  <c r="X1973" i="5"/>
  <c r="AA303" i="5"/>
  <c r="X303" i="5"/>
  <c r="AA630" i="5"/>
  <c r="X630" i="5"/>
  <c r="AA899" i="5"/>
  <c r="X899" i="5"/>
  <c r="AA1318" i="5"/>
  <c r="X1318" i="5"/>
  <c r="AA168" i="5"/>
  <c r="X168" i="5"/>
  <c r="AA853" i="5"/>
  <c r="X853" i="5"/>
  <c r="AA2053" i="5"/>
  <c r="X2053" i="5"/>
  <c r="AA204" i="5"/>
  <c r="X204" i="5"/>
  <c r="AA172" i="5"/>
  <c r="X172" i="5"/>
  <c r="AA689" i="5"/>
  <c r="X689" i="5"/>
  <c r="AA3241" i="5"/>
  <c r="X3241" i="5"/>
  <c r="AA419" i="5"/>
  <c r="X419" i="5"/>
  <c r="AA545" i="5"/>
  <c r="X545" i="5"/>
  <c r="AA320" i="5"/>
  <c r="X320" i="5"/>
  <c r="AA292" i="5"/>
  <c r="X292" i="5"/>
  <c r="AA201" i="5"/>
  <c r="X201" i="5"/>
  <c r="AA560" i="5"/>
  <c r="X560" i="5"/>
  <c r="AA986" i="5"/>
  <c r="X986" i="5"/>
  <c r="X1208" i="5"/>
  <c r="AA1208" i="5"/>
  <c r="AA2708" i="5"/>
  <c r="X2708" i="5"/>
  <c r="AA2108" i="5"/>
  <c r="X2108" i="5"/>
  <c r="AA2434" i="5"/>
  <c r="X2434" i="5"/>
  <c r="AA2866" i="5"/>
  <c r="X2866" i="5"/>
  <c r="AA3132" i="5"/>
  <c r="X3132" i="5"/>
  <c r="AA3815" i="5"/>
  <c r="X3815" i="5"/>
  <c r="AA1927" i="5"/>
  <c r="X1927" i="5"/>
  <c r="AA2720" i="5"/>
  <c r="X2720" i="5"/>
  <c r="AA3813" i="5"/>
  <c r="X3813" i="5"/>
  <c r="AA1476" i="5"/>
  <c r="X1476" i="5"/>
  <c r="AA1885" i="5"/>
  <c r="X1885" i="5"/>
  <c r="AA2174" i="5"/>
  <c r="X2174" i="5"/>
  <c r="AA3254" i="5"/>
  <c r="X3254" i="5"/>
  <c r="AA1876" i="5"/>
  <c r="X1876" i="5"/>
  <c r="AA1933" i="5"/>
  <c r="X1933" i="5"/>
  <c r="AA2177" i="5"/>
  <c r="X2177" i="5"/>
  <c r="AA2548" i="5"/>
  <c r="X2548" i="5"/>
  <c r="AA3222" i="5"/>
  <c r="X3222" i="5"/>
  <c r="AA3820" i="5"/>
  <c r="X3820" i="5"/>
  <c r="AA1778" i="5"/>
  <c r="X1778" i="5"/>
  <c r="AA2572" i="5"/>
  <c r="X2572" i="5"/>
  <c r="AA2130" i="5"/>
  <c r="X2130" i="5"/>
  <c r="AA2600" i="5"/>
  <c r="X2600" i="5"/>
  <c r="AA1857" i="5"/>
  <c r="X1857" i="5"/>
  <c r="AA2131" i="5"/>
  <c r="X2131" i="5"/>
  <c r="AA2420" i="5"/>
  <c r="X2420" i="5"/>
  <c r="AA3086" i="5"/>
  <c r="X3086" i="5"/>
  <c r="AA2195" i="5"/>
  <c r="X2195" i="5"/>
  <c r="AA2795" i="5"/>
  <c r="X2795" i="5"/>
  <c r="AA3752" i="5"/>
  <c r="X3752" i="5"/>
  <c r="AA1589" i="5"/>
  <c r="X1589" i="5"/>
  <c r="AA2239" i="5"/>
  <c r="X2239" i="5"/>
  <c r="AA1868" i="5"/>
  <c r="X1868" i="5"/>
  <c r="AA2246" i="5"/>
  <c r="X2246" i="5"/>
  <c r="AA2539" i="5"/>
  <c r="X2539" i="5"/>
  <c r="AA2988" i="5"/>
  <c r="X2988" i="5"/>
  <c r="AA3874" i="5"/>
  <c r="X3874" i="5"/>
  <c r="AA1620" i="5"/>
  <c r="X1620" i="5"/>
  <c r="AA2271" i="5"/>
  <c r="X2271" i="5"/>
  <c r="AA2761" i="5"/>
  <c r="X2761" i="5"/>
  <c r="AA3822" i="5"/>
  <c r="X3822" i="5"/>
  <c r="AA1436" i="5"/>
  <c r="X1436" i="5"/>
  <c r="AA2080" i="5"/>
  <c r="X2080" i="5"/>
  <c r="AA2869" i="5"/>
  <c r="X2869" i="5"/>
  <c r="AA3459" i="5"/>
  <c r="X3459" i="5"/>
  <c r="AA3831" i="5"/>
  <c r="X3831" i="5"/>
  <c r="AA3439" i="5"/>
  <c r="X3439" i="5"/>
  <c r="AA3470" i="5"/>
  <c r="X3470" i="5"/>
  <c r="AA3709" i="5"/>
  <c r="X3709" i="5"/>
  <c r="AA3316" i="5"/>
  <c r="X3316" i="5"/>
  <c r="AA3350" i="5"/>
  <c r="X3350" i="5"/>
  <c r="AA3357" i="5"/>
  <c r="X3357" i="5"/>
  <c r="AA745" i="5"/>
  <c r="X745" i="5"/>
  <c r="AA1296" i="5"/>
  <c r="X1296" i="5"/>
  <c r="AA129" i="5"/>
  <c r="X129" i="5"/>
  <c r="AA574" i="5"/>
  <c r="X574" i="5"/>
  <c r="AA132" i="5"/>
  <c r="X132" i="5"/>
  <c r="AA264" i="5"/>
  <c r="X264" i="5"/>
  <c r="AA539" i="5"/>
  <c r="X539" i="5"/>
  <c r="AA738" i="5"/>
  <c r="X738" i="5"/>
  <c r="AA703" i="5"/>
  <c r="X703" i="5"/>
  <c r="AA794" i="5"/>
  <c r="X794" i="5"/>
  <c r="AA869" i="5"/>
  <c r="X869" i="5"/>
  <c r="AA276" i="5"/>
  <c r="X276" i="5"/>
  <c r="AA207" i="5"/>
  <c r="X207" i="5"/>
  <c r="AA777" i="5"/>
  <c r="X777" i="5"/>
  <c r="AA1256" i="5"/>
  <c r="X1256" i="5"/>
  <c r="AA2035" i="5"/>
  <c r="X2035" i="5"/>
  <c r="AA2269" i="5"/>
  <c r="X2269" i="5"/>
  <c r="AA2537" i="5"/>
  <c r="X2537" i="5"/>
  <c r="AA1886" i="5"/>
  <c r="X1886" i="5"/>
  <c r="AA2608" i="5"/>
  <c r="X2608" i="5"/>
  <c r="AA80" i="5"/>
  <c r="X80" i="5"/>
  <c r="AA126" i="5"/>
  <c r="X126" i="5"/>
  <c r="AA489" i="5"/>
  <c r="X489" i="5"/>
  <c r="AA1581" i="5"/>
  <c r="X1581" i="5"/>
  <c r="AA1785" i="5"/>
  <c r="X1785" i="5"/>
  <c r="AA2065" i="5"/>
  <c r="X2065" i="5"/>
  <c r="AA2469" i="5"/>
  <c r="X2469" i="5"/>
  <c r="AA4" i="5"/>
  <c r="X4" i="5"/>
  <c r="AA672" i="5"/>
  <c r="X672" i="5"/>
  <c r="AA1004" i="5"/>
  <c r="X1004" i="5"/>
  <c r="AA2783" i="5"/>
  <c r="X2783" i="5"/>
  <c r="AA6" i="5"/>
  <c r="X6" i="5"/>
  <c r="AA708" i="5"/>
  <c r="X708" i="5"/>
  <c r="AA2205" i="5"/>
  <c r="X2205" i="5"/>
  <c r="AA139" i="5"/>
  <c r="X139" i="5"/>
  <c r="AA833" i="5"/>
  <c r="X833" i="5"/>
  <c r="AA1236" i="5"/>
  <c r="X1236" i="5"/>
  <c r="AA1588" i="5"/>
  <c r="X1588" i="5"/>
  <c r="AA2280" i="5"/>
  <c r="X2280" i="5"/>
  <c r="AA3048" i="5"/>
  <c r="X3048" i="5"/>
  <c r="AA125" i="5"/>
  <c r="X125" i="5"/>
  <c r="AA255" i="5"/>
  <c r="X255" i="5"/>
  <c r="AA601" i="5"/>
  <c r="X601" i="5"/>
  <c r="AA992" i="5"/>
  <c r="X992" i="5"/>
  <c r="AA1334" i="5"/>
  <c r="X1334" i="5"/>
  <c r="AA2750" i="5"/>
  <c r="X2750" i="5"/>
  <c r="AA724" i="5"/>
  <c r="X724" i="5"/>
  <c r="AA2821" i="5"/>
  <c r="X2821" i="5"/>
  <c r="AA269" i="5"/>
  <c r="X269" i="5"/>
  <c r="AA421" i="5"/>
  <c r="X421" i="5"/>
  <c r="AA569" i="5"/>
  <c r="X569" i="5"/>
  <c r="AA1013" i="5"/>
  <c r="X1013" i="5"/>
  <c r="AA1192" i="5"/>
  <c r="X1192" i="5"/>
  <c r="AA486" i="5"/>
  <c r="X486" i="5"/>
  <c r="AA173" i="5"/>
  <c r="X173" i="5"/>
  <c r="AA971" i="5"/>
  <c r="X971" i="5"/>
  <c r="AA107" i="5"/>
  <c r="X107" i="5"/>
  <c r="AA103" i="5"/>
  <c r="X103" i="5"/>
  <c r="AA749" i="5"/>
  <c r="X749" i="5"/>
  <c r="AA1025" i="5"/>
  <c r="X1025" i="5"/>
  <c r="AA1270" i="5"/>
  <c r="X1270" i="5"/>
  <c r="AA2119" i="5"/>
  <c r="X2119" i="5"/>
  <c r="AA2505" i="5"/>
  <c r="X2505" i="5"/>
  <c r="AA2785" i="5"/>
  <c r="X2785" i="5"/>
  <c r="AA3080" i="5"/>
  <c r="X3080" i="5"/>
  <c r="AA2754" i="5"/>
  <c r="X2754" i="5"/>
  <c r="AA3308" i="5"/>
  <c r="X3308" i="5"/>
  <c r="AA1721" i="5"/>
  <c r="X1721" i="5"/>
  <c r="AA2118" i="5"/>
  <c r="X2118" i="5"/>
  <c r="AA2432" i="5"/>
  <c r="X2432" i="5"/>
  <c r="AA2993" i="5"/>
  <c r="X2993" i="5"/>
  <c r="AA3378" i="5"/>
  <c r="X3378" i="5"/>
  <c r="AA1723" i="5"/>
  <c r="X1723" i="5"/>
  <c r="AA2059" i="5"/>
  <c r="X2059" i="5"/>
  <c r="AA2211" i="5"/>
  <c r="X2211" i="5"/>
  <c r="AA2475" i="5"/>
  <c r="X2475" i="5"/>
  <c r="AA3198" i="5"/>
  <c r="X3198" i="5"/>
  <c r="AA1718" i="5"/>
  <c r="X1718" i="5"/>
  <c r="AA2479" i="5"/>
  <c r="X2479" i="5"/>
  <c r="AA2892" i="5"/>
  <c r="X2892" i="5"/>
  <c r="AA3203" i="5"/>
  <c r="X3203" i="5"/>
  <c r="AA1835" i="5"/>
  <c r="X1835" i="5"/>
  <c r="AA2526" i="5"/>
  <c r="X2526" i="5"/>
  <c r="AA2707" i="5"/>
  <c r="X2707" i="5"/>
  <c r="AA2810" i="5"/>
  <c r="X2810" i="5"/>
  <c r="AA3043" i="5"/>
  <c r="X3043" i="5"/>
  <c r="AA3235" i="5"/>
  <c r="X3235" i="5"/>
  <c r="AA1891" i="5"/>
  <c r="X1891" i="5"/>
  <c r="AA2002" i="5"/>
  <c r="X2002" i="5"/>
  <c r="AA2373" i="5"/>
  <c r="X2373" i="5"/>
  <c r="AA3021" i="5"/>
  <c r="X3021" i="5"/>
  <c r="AA3375" i="5"/>
  <c r="X3375" i="5"/>
  <c r="AA3615" i="5"/>
  <c r="X3615" i="5"/>
  <c r="AA2127" i="5"/>
  <c r="X2127" i="5"/>
  <c r="AA2153" i="5"/>
  <c r="X2153" i="5"/>
  <c r="AA3035" i="5"/>
  <c r="X3035" i="5"/>
  <c r="AA3100" i="5"/>
  <c r="X3100" i="5"/>
  <c r="AA1628" i="5"/>
  <c r="X1628" i="5"/>
  <c r="AA2238" i="5"/>
  <c r="X2238" i="5"/>
  <c r="AA3099" i="5"/>
  <c r="X3099" i="5"/>
  <c r="AA3775" i="5"/>
  <c r="X3775" i="5"/>
  <c r="AA1749" i="5"/>
  <c r="X1749" i="5"/>
  <c r="AA2286" i="5"/>
  <c r="X2286" i="5"/>
  <c r="AA2623" i="5"/>
  <c r="X2623" i="5"/>
  <c r="AA3000" i="5"/>
  <c r="X3000" i="5"/>
  <c r="AA1677" i="5"/>
  <c r="X1677" i="5"/>
  <c r="AA2304" i="5"/>
  <c r="X2304" i="5"/>
  <c r="AA2850" i="5"/>
  <c r="X2850" i="5"/>
  <c r="AA3869" i="5"/>
  <c r="X3869" i="5"/>
  <c r="AA2753" i="5"/>
  <c r="X2753" i="5"/>
  <c r="AA3829" i="5"/>
  <c r="X3829" i="5"/>
  <c r="AA3445" i="5"/>
  <c r="X3445" i="5"/>
  <c r="AA3436" i="5"/>
  <c r="X3436" i="5"/>
  <c r="AA3380" i="5"/>
  <c r="X3380" i="5"/>
  <c r="AA3879" i="5"/>
  <c r="X3879" i="5"/>
  <c r="AA3179" i="5"/>
  <c r="X3179" i="5"/>
  <c r="AA3542" i="5"/>
  <c r="X3542" i="5"/>
  <c r="AA3234" i="5"/>
  <c r="X3234" i="5"/>
  <c r="AA3785" i="5"/>
  <c r="X3785" i="5"/>
  <c r="AA3659" i="5"/>
  <c r="X3659" i="5"/>
  <c r="AA3391" i="5"/>
  <c r="X3391" i="5"/>
  <c r="AA137" i="5"/>
  <c r="X137" i="5"/>
  <c r="AA791" i="5"/>
  <c r="X791" i="5"/>
  <c r="AA376" i="5"/>
  <c r="X376" i="5"/>
  <c r="AA456" i="5"/>
  <c r="X456" i="5"/>
  <c r="AA872" i="5"/>
  <c r="X872" i="5"/>
  <c r="AA159" i="5"/>
  <c r="X159" i="5"/>
  <c r="AA119" i="5"/>
  <c r="X119" i="5"/>
  <c r="AA101" i="5"/>
  <c r="X101" i="5"/>
  <c r="AA467" i="5"/>
  <c r="X467" i="5"/>
  <c r="AA491" i="5"/>
  <c r="X491" i="5"/>
  <c r="AA897" i="5"/>
  <c r="X897" i="5"/>
  <c r="AA725" i="5"/>
  <c r="X725" i="5"/>
  <c r="AA83" i="5"/>
  <c r="X83" i="5"/>
  <c r="AA898" i="5"/>
  <c r="X898" i="5"/>
  <c r="AA390" i="5"/>
  <c r="X390" i="5"/>
  <c r="AA155" i="5"/>
  <c r="X155" i="5"/>
  <c r="AA170" i="5"/>
  <c r="X170" i="5"/>
  <c r="AA670" i="5"/>
  <c r="X670" i="5"/>
  <c r="AA1315" i="5"/>
  <c r="X1315" i="5"/>
  <c r="AA1503" i="5"/>
  <c r="X1503" i="5"/>
  <c r="AA1963" i="5"/>
  <c r="X1963" i="5"/>
  <c r="AA2590" i="5"/>
  <c r="X2590" i="5"/>
  <c r="AA2669" i="5"/>
  <c r="X2669" i="5"/>
  <c r="AA110" i="5"/>
  <c r="X110" i="5"/>
  <c r="AA929" i="5"/>
  <c r="X929" i="5"/>
  <c r="AA2251" i="5"/>
  <c r="X2251" i="5"/>
  <c r="AA3073" i="5"/>
  <c r="X3073" i="5"/>
  <c r="AA3052" i="5"/>
  <c r="X3052" i="5"/>
  <c r="AA136" i="5"/>
  <c r="X136" i="5"/>
  <c r="AA1397" i="5"/>
  <c r="X1397" i="5"/>
  <c r="AA279" i="5"/>
  <c r="X279" i="5"/>
  <c r="AA635" i="5"/>
  <c r="X635" i="5"/>
  <c r="AA1614" i="5"/>
  <c r="X1614" i="5"/>
  <c r="AA2403" i="5"/>
  <c r="X2403" i="5"/>
  <c r="AA1425" i="5"/>
  <c r="X1425" i="5"/>
  <c r="AA412" i="5"/>
  <c r="X412" i="5"/>
  <c r="AA765" i="5"/>
  <c r="X765" i="5"/>
  <c r="AA2252" i="5"/>
  <c r="X2252" i="5"/>
  <c r="AA2615" i="5"/>
  <c r="X2615" i="5"/>
  <c r="AA164" i="5"/>
  <c r="X164" i="5"/>
  <c r="AA719" i="5"/>
  <c r="X719" i="5"/>
  <c r="AA1332" i="5"/>
  <c r="X1332" i="5"/>
  <c r="AA2121" i="5"/>
  <c r="X2121" i="5"/>
  <c r="AA314" i="5"/>
  <c r="X314" i="5"/>
  <c r="AA100" i="5"/>
  <c r="X100" i="5"/>
  <c r="AA918" i="5"/>
  <c r="X918" i="5"/>
  <c r="AA1342" i="5"/>
  <c r="X1342" i="5"/>
  <c r="AA1960" i="5"/>
  <c r="X1960" i="5"/>
  <c r="AA3256" i="5"/>
  <c r="X3256" i="5"/>
  <c r="AA723" i="5"/>
  <c r="X723" i="5"/>
  <c r="AA468" i="5"/>
  <c r="X468" i="5"/>
  <c r="AA11" i="5"/>
  <c r="X11" i="5"/>
  <c r="AA626" i="5"/>
  <c r="X626" i="5"/>
  <c r="AA1121" i="5"/>
  <c r="X1121" i="5"/>
  <c r="AA1301" i="5"/>
  <c r="X1301" i="5"/>
  <c r="AA3047" i="5"/>
  <c r="X3047" i="5"/>
  <c r="AA3159" i="5"/>
  <c r="X3159" i="5"/>
  <c r="AA14" i="5"/>
  <c r="X14" i="5"/>
  <c r="AA1087" i="5"/>
  <c r="X1087" i="5"/>
  <c r="AA1477" i="5"/>
  <c r="X1477" i="5"/>
  <c r="AA177" i="5"/>
  <c r="X177" i="5"/>
  <c r="AA432" i="5"/>
  <c r="X432" i="5"/>
  <c r="AA691" i="5"/>
  <c r="X691" i="5"/>
  <c r="AA1090" i="5"/>
  <c r="X1090" i="5"/>
  <c r="AA1084" i="5"/>
  <c r="X1084" i="5"/>
  <c r="AA1366" i="5"/>
  <c r="X1366" i="5"/>
  <c r="AA1585" i="5"/>
  <c r="X1585" i="5"/>
  <c r="AA1846" i="5"/>
  <c r="X1846" i="5"/>
  <c r="AA2022" i="5"/>
  <c r="X2022" i="5"/>
  <c r="AA2437" i="5"/>
  <c r="X2437" i="5"/>
  <c r="AA2811" i="5"/>
  <c r="X2811" i="5"/>
  <c r="AA3105" i="5"/>
  <c r="X3105" i="5"/>
  <c r="AA1947" i="5"/>
  <c r="X1947" i="5"/>
  <c r="AA2595" i="5"/>
  <c r="X2595" i="5"/>
  <c r="AA3290" i="5"/>
  <c r="X3290" i="5"/>
  <c r="AA3690" i="5"/>
  <c r="X3690" i="5"/>
  <c r="AA3832" i="5"/>
  <c r="X3832" i="5"/>
  <c r="AA1694" i="5"/>
  <c r="X1694" i="5"/>
  <c r="AA1930" i="5"/>
  <c r="X1930" i="5"/>
  <c r="AA2408" i="5"/>
  <c r="X2408" i="5"/>
  <c r="AA2856" i="5"/>
  <c r="X2856" i="5"/>
  <c r="AA3032" i="5"/>
  <c r="X3032" i="5"/>
  <c r="AA3842" i="5"/>
  <c r="X3842" i="5"/>
  <c r="AA1577" i="5"/>
  <c r="X1577" i="5"/>
  <c r="AA1991" i="5"/>
  <c r="X1991" i="5"/>
  <c r="AA2315" i="5"/>
  <c r="X2315" i="5"/>
  <c r="AA2489" i="5"/>
  <c r="X2489" i="5"/>
  <c r="AA3475" i="5"/>
  <c r="X3475" i="5"/>
  <c r="AA3867" i="5"/>
  <c r="X3867" i="5"/>
  <c r="AA1618" i="5"/>
  <c r="X1618" i="5"/>
  <c r="AA2396" i="5"/>
  <c r="X2396" i="5"/>
  <c r="AA2946" i="5"/>
  <c r="X2946" i="5"/>
  <c r="AA3720" i="5"/>
  <c r="X3720" i="5"/>
  <c r="AA3857" i="5"/>
  <c r="X3857" i="5"/>
  <c r="AA1751" i="5"/>
  <c r="X1751" i="5"/>
  <c r="AA2523" i="5"/>
  <c r="X2523" i="5"/>
  <c r="AA2861" i="5"/>
  <c r="X2861" i="5"/>
  <c r="AA1632" i="5"/>
  <c r="X1632" i="5"/>
  <c r="AA1884" i="5"/>
  <c r="X1884" i="5"/>
  <c r="AA2316" i="5"/>
  <c r="X2316" i="5"/>
  <c r="AA2369" i="5"/>
  <c r="X2369" i="5"/>
  <c r="AA2734" i="5"/>
  <c r="X2734" i="5"/>
  <c r="AA3723" i="5"/>
  <c r="X3723" i="5"/>
  <c r="AA2837" i="5"/>
  <c r="X2837" i="5"/>
  <c r="AA3135" i="5"/>
  <c r="X3135" i="5"/>
  <c r="AA1558" i="5"/>
  <c r="X1558" i="5"/>
  <c r="AA2265" i="5"/>
  <c r="X2265" i="5"/>
  <c r="AA3125" i="5"/>
  <c r="X3125" i="5"/>
  <c r="AA1815" i="5"/>
  <c r="X1815" i="5"/>
  <c r="AA2326" i="5"/>
  <c r="X2326" i="5"/>
  <c r="AA2711" i="5"/>
  <c r="X2711" i="5"/>
  <c r="AA1747" i="5"/>
  <c r="X1747" i="5"/>
  <c r="AA1917" i="5"/>
  <c r="X1917" i="5"/>
  <c r="AA2293" i="5"/>
  <c r="X2293" i="5"/>
  <c r="AA2598" i="5"/>
  <c r="X2598" i="5"/>
  <c r="AA2982" i="5"/>
  <c r="X2982" i="5"/>
  <c r="AA1460" i="5"/>
  <c r="X1460" i="5"/>
  <c r="AA2577" i="5"/>
  <c r="X2577" i="5"/>
  <c r="AA2885" i="5"/>
  <c r="X2885" i="5"/>
  <c r="AA3637" i="5"/>
  <c r="X3637" i="5"/>
  <c r="AA3788" i="5"/>
  <c r="X3788" i="5"/>
  <c r="AA3876" i="5"/>
  <c r="X3876" i="5"/>
  <c r="AA3538" i="5"/>
  <c r="X3538" i="5"/>
  <c r="AA3550" i="5"/>
  <c r="X3550" i="5"/>
  <c r="AA3742" i="5"/>
  <c r="X3742" i="5"/>
  <c r="AA3347" i="5"/>
  <c r="X3347" i="5"/>
  <c r="AA3463" i="5"/>
  <c r="X3463" i="5"/>
  <c r="AA3201" i="5"/>
  <c r="X3201" i="5"/>
  <c r="AA3321" i="5"/>
  <c r="X3321" i="5"/>
  <c r="AA3882" i="5"/>
  <c r="X3882" i="5"/>
  <c r="AA3404" i="5"/>
  <c r="X3404" i="5"/>
  <c r="AA3521" i="5"/>
  <c r="X3521" i="5"/>
  <c r="AA3705" i="5"/>
  <c r="X3705" i="5"/>
  <c r="AA423" i="5"/>
  <c r="X423" i="5"/>
  <c r="AA396" i="5"/>
  <c r="X396" i="5"/>
  <c r="AA186" i="5"/>
  <c r="X186" i="5"/>
  <c r="AA494" i="5"/>
  <c r="X494" i="5"/>
  <c r="AA227" i="5"/>
  <c r="X227" i="5"/>
  <c r="AA1367" i="5"/>
  <c r="X1367" i="5"/>
  <c r="AA548" i="5"/>
  <c r="X548" i="5"/>
  <c r="AA1203" i="5"/>
  <c r="X1203" i="5"/>
  <c r="AA61" i="5"/>
  <c r="X61" i="5"/>
  <c r="AA742" i="5"/>
  <c r="X742" i="5"/>
  <c r="AA552" i="5"/>
  <c r="X552" i="5"/>
  <c r="AA633" i="5"/>
  <c r="X633" i="5"/>
  <c r="AA1339" i="5"/>
  <c r="X1339" i="5"/>
  <c r="AA1765" i="5"/>
  <c r="X1765" i="5"/>
  <c r="AA2804" i="5"/>
  <c r="X2804" i="5"/>
  <c r="AA181" i="5"/>
  <c r="X181" i="5"/>
  <c r="AA953" i="5"/>
  <c r="X953" i="5"/>
  <c r="AA1096" i="5"/>
  <c r="X1096" i="5"/>
  <c r="AA2001" i="5"/>
  <c r="X2001" i="5"/>
  <c r="AA2070" i="5"/>
  <c r="X2070" i="5"/>
  <c r="AA2797" i="5"/>
  <c r="X2797" i="5"/>
  <c r="AA142" i="5"/>
  <c r="X142" i="5"/>
  <c r="AA956" i="5"/>
  <c r="X956" i="5"/>
  <c r="AA1372" i="5"/>
  <c r="X1372" i="5"/>
  <c r="AA1420" i="5"/>
  <c r="X1420" i="5"/>
  <c r="AA2430" i="5"/>
  <c r="X2430" i="5"/>
  <c r="AA275" i="5"/>
  <c r="X275" i="5"/>
  <c r="AA614" i="5"/>
  <c r="X614" i="5"/>
  <c r="AA152" i="5"/>
  <c r="X152" i="5"/>
  <c r="AA587" i="5"/>
  <c r="X587" i="5"/>
  <c r="AA346" i="5"/>
  <c r="X346" i="5"/>
  <c r="AA191" i="5"/>
  <c r="X191" i="5"/>
  <c r="AA720" i="5"/>
  <c r="X720" i="5"/>
  <c r="AA442" i="5"/>
  <c r="X442" i="5"/>
  <c r="AA145" i="5"/>
  <c r="X145" i="5"/>
  <c r="AA937" i="5"/>
  <c r="X937" i="5"/>
  <c r="AA1462" i="5"/>
  <c r="X1462" i="5"/>
  <c r="AA2767" i="5"/>
  <c r="X2767" i="5"/>
  <c r="AA278" i="5"/>
  <c r="X278" i="5"/>
  <c r="AA699" i="5"/>
  <c r="X699" i="5"/>
  <c r="AA58" i="5"/>
  <c r="X58" i="5"/>
  <c r="AA47" i="5"/>
  <c r="X47" i="5"/>
  <c r="AA665" i="5"/>
  <c r="X665" i="5"/>
  <c r="AA1066" i="5"/>
  <c r="X1066" i="5"/>
  <c r="AA1833" i="5"/>
  <c r="X1833" i="5"/>
  <c r="AA2008" i="5"/>
  <c r="X2008" i="5"/>
  <c r="AA3225" i="5"/>
  <c r="X3225" i="5"/>
  <c r="AA893" i="5"/>
  <c r="X893" i="5"/>
  <c r="AA1123" i="5"/>
  <c r="X1123" i="5"/>
  <c r="AA1354" i="5"/>
  <c r="X1354" i="5"/>
  <c r="AA359" i="5"/>
  <c r="X359" i="5"/>
  <c r="AA443" i="5"/>
  <c r="X443" i="5"/>
  <c r="AA448" i="5"/>
  <c r="X448" i="5"/>
  <c r="AA896" i="5"/>
  <c r="X896" i="5"/>
  <c r="AA1669" i="5"/>
  <c r="X1669" i="5"/>
  <c r="AA1943" i="5"/>
  <c r="X1943" i="5"/>
  <c r="AA2157" i="5"/>
  <c r="X2157" i="5"/>
  <c r="AA2645" i="5"/>
  <c r="X2645" i="5"/>
  <c r="AA3148" i="5"/>
  <c r="X3148" i="5"/>
  <c r="AA2105" i="5"/>
  <c r="X2105" i="5"/>
  <c r="AA2683" i="5"/>
  <c r="X2683" i="5"/>
  <c r="AA2834" i="5"/>
  <c r="X2834" i="5"/>
  <c r="AA3702" i="5"/>
  <c r="X3702" i="5"/>
  <c r="AA1538" i="5"/>
  <c r="X1538" i="5"/>
  <c r="AA2146" i="5"/>
  <c r="X2146" i="5"/>
  <c r="AA2361" i="5"/>
  <c r="X2361" i="5"/>
  <c r="AA3117" i="5"/>
  <c r="X3117" i="5"/>
  <c r="AA1649" i="5"/>
  <c r="X1649" i="5"/>
  <c r="AA2092" i="5"/>
  <c r="X2092" i="5"/>
  <c r="AA2334" i="5"/>
  <c r="X2334" i="5"/>
  <c r="AA2525" i="5"/>
  <c r="X2525" i="5"/>
  <c r="AA3304" i="5"/>
  <c r="X3304" i="5"/>
  <c r="AA2352" i="5"/>
  <c r="X2352" i="5"/>
  <c r="AA2366" i="5"/>
  <c r="X2366" i="5"/>
  <c r="AA3199" i="5"/>
  <c r="X3199" i="5"/>
  <c r="AA3678" i="5"/>
  <c r="X3678" i="5"/>
  <c r="AA3782" i="5"/>
  <c r="X3782" i="5"/>
  <c r="AA1727" i="5"/>
  <c r="X1727" i="5"/>
  <c r="AA2385" i="5"/>
  <c r="X2385" i="5"/>
  <c r="AA2996" i="5"/>
  <c r="X2996" i="5"/>
  <c r="AA3275" i="5"/>
  <c r="X3275" i="5"/>
  <c r="AA1689" i="5"/>
  <c r="X1689" i="5"/>
  <c r="AA1849" i="5"/>
  <c r="X1849" i="5"/>
  <c r="AA2182" i="5"/>
  <c r="X2182" i="5"/>
  <c r="AA2840" i="5"/>
  <c r="X2840" i="5"/>
  <c r="AA2895" i="5"/>
  <c r="X2895" i="5"/>
  <c r="AA3111" i="5"/>
  <c r="X3111" i="5"/>
  <c r="AA3718" i="5"/>
  <c r="X3718" i="5"/>
  <c r="AA1866" i="5"/>
  <c r="X1866" i="5"/>
  <c r="AA2762" i="5"/>
  <c r="X2762" i="5"/>
  <c r="AA3870" i="5"/>
  <c r="X3870" i="5"/>
  <c r="AA1621" i="5"/>
  <c r="X1621" i="5"/>
  <c r="AA2299" i="5"/>
  <c r="X2299" i="5"/>
  <c r="AA2905" i="5"/>
  <c r="X2905" i="5"/>
  <c r="AA3137" i="5"/>
  <c r="X3137" i="5"/>
  <c r="AA1561" i="5"/>
  <c r="X1561" i="5"/>
  <c r="AA2158" i="5"/>
  <c r="X2158" i="5"/>
  <c r="AA2429" i="5"/>
  <c r="X2429" i="5"/>
  <c r="AA3024" i="5"/>
  <c r="X3024" i="5"/>
  <c r="AA1702" i="5"/>
  <c r="X1702" i="5"/>
  <c r="AA1810" i="5"/>
  <c r="X1810" i="5"/>
  <c r="AA2089" i="5"/>
  <c r="X2089" i="5"/>
  <c r="AA2348" i="5"/>
  <c r="X2348" i="5"/>
  <c r="AA2500" i="5"/>
  <c r="X2500" i="5"/>
  <c r="AA2969" i="5"/>
  <c r="X2969" i="5"/>
  <c r="AA3385" i="5"/>
  <c r="X3385" i="5"/>
  <c r="AA1811" i="5"/>
  <c r="X1811" i="5"/>
  <c r="AA1920" i="5"/>
  <c r="X1920" i="5"/>
  <c r="AA2653" i="5"/>
  <c r="X2653" i="5"/>
  <c r="AA2930" i="5"/>
  <c r="X2930" i="5"/>
  <c r="AA3243" i="5"/>
  <c r="X3243" i="5"/>
  <c r="AA3487" i="5"/>
  <c r="X3487" i="5"/>
  <c r="AA3619" i="5"/>
  <c r="X3619" i="5"/>
  <c r="AA3766" i="5"/>
  <c r="X3766" i="5"/>
  <c r="AA3415" i="5"/>
  <c r="X3415" i="5"/>
  <c r="AA3291" i="5"/>
  <c r="X3291" i="5"/>
  <c r="AA3449" i="5"/>
  <c r="X3449" i="5"/>
  <c r="AA3650" i="5"/>
  <c r="X3650" i="5"/>
  <c r="AA3320" i="5"/>
  <c r="X3320" i="5"/>
  <c r="AA3618" i="5"/>
  <c r="X3618" i="5"/>
  <c r="AA358" i="5"/>
  <c r="X358" i="5"/>
  <c r="AA771" i="5"/>
  <c r="X771" i="5"/>
  <c r="AA717" i="5"/>
  <c r="X717" i="5"/>
  <c r="AA426" i="5"/>
  <c r="X426" i="5"/>
  <c r="AA254" i="5"/>
  <c r="X254" i="5"/>
  <c r="AA694" i="5"/>
  <c r="X694" i="5"/>
  <c r="AA441" i="5"/>
  <c r="X441" i="5"/>
  <c r="AA514" i="5"/>
  <c r="X514" i="5"/>
  <c r="AA773" i="5"/>
  <c r="X773" i="5"/>
  <c r="AA362" i="5"/>
  <c r="X362" i="5"/>
  <c r="AA1093" i="5"/>
  <c r="X1093" i="5"/>
  <c r="AA1984" i="5"/>
  <c r="X1984" i="5"/>
  <c r="AA2202" i="5"/>
  <c r="X2202" i="5"/>
  <c r="AA2542" i="5"/>
  <c r="X2542" i="5"/>
  <c r="AA2695" i="5"/>
  <c r="X2695" i="5"/>
  <c r="AA1132" i="5"/>
  <c r="X1132" i="5"/>
  <c r="AA1532" i="5"/>
  <c r="X1532" i="5"/>
  <c r="AA2594" i="5"/>
  <c r="X2594" i="5"/>
  <c r="AA214" i="5"/>
  <c r="X214" i="5"/>
  <c r="AA1034" i="5"/>
  <c r="X1034" i="5"/>
  <c r="AA1859" i="5"/>
  <c r="X1859" i="5"/>
  <c r="AA658" i="5"/>
  <c r="X658" i="5"/>
  <c r="AA1338" i="5"/>
  <c r="X1338" i="5"/>
  <c r="AA2038" i="5"/>
  <c r="X2038" i="5"/>
  <c r="AA2569" i="5"/>
  <c r="X2569" i="5"/>
  <c r="AA2918" i="5"/>
  <c r="X2918" i="5"/>
  <c r="AA1141" i="5"/>
  <c r="X1141" i="5"/>
  <c r="AA1433" i="5"/>
  <c r="X1433" i="5"/>
  <c r="AA455" i="5"/>
  <c r="X455" i="5"/>
  <c r="AA550" i="5"/>
  <c r="X550" i="5"/>
  <c r="AA1277" i="5"/>
  <c r="X1277" i="5"/>
  <c r="AA130" i="5"/>
  <c r="X130" i="5"/>
  <c r="AA647" i="5"/>
  <c r="X647" i="5"/>
  <c r="AA1115" i="5"/>
  <c r="X1115" i="5"/>
  <c r="AA115" i="5"/>
  <c r="X115" i="5"/>
  <c r="AA218" i="5"/>
  <c r="X218" i="5"/>
  <c r="AA1031" i="5"/>
  <c r="X1031" i="5"/>
  <c r="AA1335" i="5"/>
  <c r="X1335" i="5"/>
  <c r="AA1497" i="5"/>
  <c r="X1497" i="5"/>
  <c r="AA366" i="5"/>
  <c r="X366" i="5"/>
  <c r="AA680" i="5"/>
  <c r="X680" i="5"/>
  <c r="AA86" i="5"/>
  <c r="X86" i="5"/>
  <c r="AA79" i="5"/>
  <c r="X79" i="5"/>
  <c r="AA578" i="5"/>
  <c r="X578" i="5"/>
  <c r="AA920" i="5"/>
  <c r="X920" i="5"/>
  <c r="AA1351" i="5"/>
  <c r="X1351" i="5"/>
  <c r="AA308" i="5"/>
  <c r="X308" i="5"/>
  <c r="AA1145" i="5"/>
  <c r="X1145" i="5"/>
  <c r="AA1159" i="5"/>
  <c r="X1159" i="5"/>
  <c r="AA15" i="5"/>
  <c r="X15" i="5"/>
  <c r="AA111" i="5"/>
  <c r="X111" i="5"/>
  <c r="AA728" i="5"/>
  <c r="X728" i="5"/>
  <c r="AA1635" i="5"/>
  <c r="X1635" i="5"/>
  <c r="AA2126" i="5"/>
  <c r="X2126" i="5"/>
  <c r="AA2340" i="5"/>
  <c r="X2340" i="5"/>
  <c r="AA2593" i="5"/>
  <c r="X2593" i="5"/>
  <c r="AA2972" i="5"/>
  <c r="X2972" i="5"/>
  <c r="AA3472" i="5"/>
  <c r="X3472" i="5"/>
  <c r="AA1780" i="5"/>
  <c r="X1780" i="5"/>
  <c r="AA2533" i="5"/>
  <c r="X2533" i="5"/>
  <c r="AA2838" i="5"/>
  <c r="X2838" i="5"/>
  <c r="AA3046" i="5"/>
  <c r="X3046" i="5"/>
  <c r="AA3728" i="5"/>
  <c r="X3728" i="5"/>
  <c r="AA1719" i="5"/>
  <c r="X1719" i="5"/>
  <c r="AA1946" i="5"/>
  <c r="X1946" i="5"/>
  <c r="AA3202" i="5"/>
  <c r="X3202" i="5"/>
  <c r="AA3397" i="5"/>
  <c r="X3397" i="5"/>
  <c r="AA1597" i="5"/>
  <c r="X1597" i="5"/>
  <c r="AA1951" i="5"/>
  <c r="X1951" i="5"/>
  <c r="AA2176" i="5"/>
  <c r="X2176" i="5"/>
  <c r="AA2514" i="5"/>
  <c r="X2514" i="5"/>
  <c r="AA3027" i="5"/>
  <c r="X3027" i="5"/>
  <c r="AA1510" i="5"/>
  <c r="X1510" i="5"/>
  <c r="AA3208" i="5"/>
  <c r="X3208" i="5"/>
  <c r="AA3562" i="5"/>
  <c r="X3562" i="5"/>
  <c r="AA1617" i="5"/>
  <c r="X1617" i="5"/>
  <c r="AA2363" i="5"/>
  <c r="X2363" i="5"/>
  <c r="AA2883" i="5"/>
  <c r="X2883" i="5"/>
  <c r="AA3205" i="5"/>
  <c r="X3205" i="5"/>
  <c r="AA1566" i="5"/>
  <c r="X1566" i="5"/>
  <c r="AA2077" i="5"/>
  <c r="X2077" i="5"/>
  <c r="AA2327" i="5"/>
  <c r="X2327" i="5"/>
  <c r="AA2873" i="5"/>
  <c r="X2873" i="5"/>
  <c r="AA3266" i="5"/>
  <c r="X3266" i="5"/>
  <c r="AA1882" i="5"/>
  <c r="X1882" i="5"/>
  <c r="AA1457" i="5"/>
  <c r="X1457" i="5"/>
  <c r="AA1918" i="5"/>
  <c r="X1918" i="5"/>
  <c r="AA2933" i="5"/>
  <c r="X2933" i="5"/>
  <c r="AA1716" i="5"/>
  <c r="X1716" i="5"/>
  <c r="AA2099" i="5"/>
  <c r="X2099" i="5"/>
  <c r="AA2401" i="5"/>
  <c r="X2401" i="5"/>
  <c r="AA3010" i="5"/>
  <c r="X3010" i="5"/>
  <c r="AA1564" i="5"/>
  <c r="X1564" i="5"/>
  <c r="AA1877" i="5"/>
  <c r="X1877" i="5"/>
  <c r="AA2166" i="5"/>
  <c r="X2166" i="5"/>
  <c r="AA2536" i="5"/>
  <c r="X2536" i="5"/>
  <c r="AA2854" i="5"/>
  <c r="X2854" i="5"/>
  <c r="AA3015" i="5"/>
  <c r="X3015" i="5"/>
  <c r="AA3570" i="5"/>
  <c r="X3570" i="5"/>
  <c r="AA2032" i="5"/>
  <c r="X2032" i="5"/>
  <c r="AA2472" i="5"/>
  <c r="X2472" i="5"/>
  <c r="AA3003" i="5"/>
  <c r="X3003" i="5"/>
  <c r="AA3150" i="5"/>
  <c r="X3150" i="5"/>
  <c r="AA3500" i="5"/>
  <c r="X3500" i="5"/>
  <c r="AA3745" i="5"/>
  <c r="X3745" i="5"/>
  <c r="AA3461" i="5"/>
  <c r="X3461" i="5"/>
  <c r="AA3451" i="5"/>
  <c r="X3451" i="5"/>
  <c r="AA3512" i="5"/>
  <c r="X3512" i="5"/>
  <c r="AA3313" i="5"/>
  <c r="X3313" i="5"/>
  <c r="AA3663" i="5"/>
  <c r="X3663" i="5"/>
  <c r="AA3837" i="5"/>
  <c r="X3837" i="5"/>
  <c r="AA3398" i="5"/>
  <c r="X3398" i="5"/>
  <c r="AA3568" i="5"/>
  <c r="X3568" i="5"/>
  <c r="AA3635" i="5"/>
  <c r="X3635" i="5"/>
  <c r="AA3338" i="5"/>
  <c r="X3338" i="5"/>
  <c r="AA3617" i="5"/>
  <c r="X3617" i="5"/>
  <c r="AA625" i="5"/>
  <c r="X625" i="5"/>
  <c r="AA712" i="5"/>
  <c r="X712" i="5"/>
  <c r="AA844" i="5"/>
  <c r="X844" i="5"/>
  <c r="AA754" i="5"/>
  <c r="X754" i="5"/>
  <c r="AA384" i="5"/>
  <c r="X384" i="5"/>
  <c r="AA534" i="5"/>
  <c r="X534" i="5"/>
  <c r="AA750" i="5"/>
  <c r="X750" i="5"/>
  <c r="AA1131" i="5"/>
  <c r="X1131" i="5"/>
  <c r="AA941" i="5"/>
  <c r="X941" i="5"/>
  <c r="AA449" i="5"/>
  <c r="X449" i="5"/>
  <c r="AA650" i="5"/>
  <c r="X650" i="5"/>
  <c r="AA2800" i="5"/>
  <c r="X2800" i="5"/>
  <c r="AA3157" i="5"/>
  <c r="X3157" i="5"/>
  <c r="AA329" i="5"/>
  <c r="X329" i="5"/>
  <c r="AA807" i="5"/>
  <c r="X807" i="5"/>
  <c r="AA1168" i="5"/>
  <c r="X1168" i="5"/>
  <c r="AA1400" i="5"/>
  <c r="X1400" i="5"/>
  <c r="AA34" i="5"/>
  <c r="X34" i="5"/>
  <c r="AA1151" i="5"/>
  <c r="X1151" i="5"/>
  <c r="AA2775" i="5"/>
  <c r="X2775" i="5"/>
  <c r="AA600" i="5"/>
  <c r="X600" i="5"/>
  <c r="AA1333" i="5"/>
  <c r="X1333" i="5"/>
  <c r="AA1478" i="5"/>
  <c r="X1478" i="5"/>
  <c r="AA1398" i="5"/>
  <c r="X1398" i="5"/>
  <c r="AA1214" i="5"/>
  <c r="X1214" i="5"/>
  <c r="AA2849" i="5"/>
  <c r="X2849" i="5"/>
  <c r="AA603" i="5"/>
  <c r="X603" i="5"/>
  <c r="AA1079" i="5"/>
  <c r="X1079" i="5"/>
  <c r="AA1424" i="5"/>
  <c r="X1424" i="5"/>
  <c r="AA166" i="5"/>
  <c r="X166" i="5"/>
  <c r="AA659" i="5"/>
  <c r="X659" i="5"/>
  <c r="AA1139" i="5"/>
  <c r="X1139" i="5"/>
  <c r="AA2012" i="5"/>
  <c r="X2012" i="5"/>
  <c r="AA2480" i="5"/>
  <c r="X2480" i="5"/>
  <c r="AA2733" i="5"/>
  <c r="X2733" i="5"/>
  <c r="AA2913" i="5"/>
  <c r="X2913" i="5"/>
  <c r="AA415" i="5"/>
  <c r="X415" i="5"/>
  <c r="AA1118" i="5"/>
  <c r="X1118" i="5"/>
  <c r="AA1204" i="5"/>
  <c r="X1204" i="5"/>
  <c r="AA3250" i="5"/>
  <c r="X3250" i="5"/>
  <c r="AA431" i="5"/>
  <c r="X431" i="5"/>
  <c r="AA622" i="5"/>
  <c r="X622" i="5"/>
  <c r="AA1313" i="5"/>
  <c r="X1313" i="5"/>
  <c r="AA2493" i="5"/>
  <c r="X2493" i="5"/>
  <c r="AA95" i="5"/>
  <c r="X95" i="5"/>
  <c r="AA457" i="5"/>
  <c r="X457" i="5"/>
  <c r="AA935" i="5"/>
  <c r="X935" i="5"/>
  <c r="AA1827" i="5"/>
  <c r="X1827" i="5"/>
  <c r="AA2389" i="5"/>
  <c r="X2389" i="5"/>
  <c r="AA344" i="5"/>
  <c r="X344" i="5"/>
  <c r="AA783" i="5"/>
  <c r="X783" i="5"/>
  <c r="AA299" i="5"/>
  <c r="X299" i="5"/>
  <c r="AA219" i="5"/>
  <c r="X219" i="5"/>
  <c r="AA602" i="5"/>
  <c r="X602" i="5"/>
  <c r="AA887" i="5"/>
  <c r="X887" i="5"/>
  <c r="AA1576" i="5"/>
  <c r="X1576" i="5"/>
  <c r="AA1659" i="5"/>
  <c r="X1659" i="5"/>
  <c r="AA2046" i="5"/>
  <c r="X2046" i="5"/>
  <c r="AA2445" i="5"/>
  <c r="X2445" i="5"/>
  <c r="AA2751" i="5"/>
  <c r="X2751" i="5"/>
  <c r="AA3019" i="5"/>
  <c r="X3019" i="5"/>
  <c r="AA3276" i="5"/>
  <c r="X3276" i="5"/>
  <c r="AA3499" i="5"/>
  <c r="X3499" i="5"/>
  <c r="AA3693" i="5"/>
  <c r="X3693" i="5"/>
  <c r="AA1852" i="5"/>
  <c r="X1852" i="5"/>
  <c r="AA1926" i="5"/>
  <c r="X1926" i="5"/>
  <c r="AA2440" i="5"/>
  <c r="X2440" i="5"/>
  <c r="AA2999" i="5"/>
  <c r="X2999" i="5"/>
  <c r="AA3739" i="5"/>
  <c r="X3739" i="5"/>
  <c r="AA1529" i="5"/>
  <c r="X1529" i="5"/>
  <c r="AA1768" i="5"/>
  <c r="X1768" i="5"/>
  <c r="AA2287" i="5"/>
  <c r="X2287" i="5"/>
  <c r="AA2836" i="5"/>
  <c r="X2836" i="5"/>
  <c r="AA1652" i="5"/>
  <c r="X1652" i="5"/>
  <c r="AA2107" i="5"/>
  <c r="X2107" i="5"/>
  <c r="AA2227" i="5"/>
  <c r="X2227" i="5"/>
  <c r="AA2531" i="5"/>
  <c r="X2531" i="5"/>
  <c r="AA2827" i="5"/>
  <c r="X2827" i="5"/>
  <c r="AA2891" i="5"/>
  <c r="X2891" i="5"/>
  <c r="AA3756" i="5"/>
  <c r="X3756" i="5"/>
  <c r="AA1998" i="5"/>
  <c r="X1998" i="5"/>
  <c r="AA2802" i="5"/>
  <c r="X2802" i="5"/>
  <c r="AA3329" i="5"/>
  <c r="X3329" i="5"/>
  <c r="AA1707" i="5"/>
  <c r="X1707" i="5"/>
  <c r="AA2250" i="5"/>
  <c r="X2250" i="5"/>
  <c r="AA3229" i="5"/>
  <c r="X3229" i="5"/>
  <c r="AA3348" i="5"/>
  <c r="X3348" i="5"/>
  <c r="AA3567" i="5"/>
  <c r="X3567" i="5"/>
  <c r="AA1641" i="5"/>
  <c r="X1641" i="5"/>
  <c r="AA1948" i="5"/>
  <c r="X1948" i="5"/>
  <c r="AA2949" i="5"/>
  <c r="X2949" i="5"/>
  <c r="AA1743" i="5"/>
  <c r="X1743" i="5"/>
  <c r="AA2655" i="5"/>
  <c r="X2655" i="5"/>
  <c r="AA1512" i="5"/>
  <c r="X1512" i="5"/>
  <c r="AA2049" i="5"/>
  <c r="X2049" i="5"/>
  <c r="AA3701" i="5"/>
  <c r="X3701" i="5"/>
  <c r="AA1685" i="5"/>
  <c r="X1685" i="5"/>
  <c r="AA2014" i="5"/>
  <c r="X2014" i="5"/>
  <c r="AA2395" i="5"/>
  <c r="X2395" i="5"/>
  <c r="AA2716" i="5"/>
  <c r="X2716" i="5"/>
  <c r="AA3190" i="5"/>
  <c r="X3190" i="5"/>
  <c r="AA1580" i="5"/>
  <c r="X1580" i="5"/>
  <c r="AA2109" i="5"/>
  <c r="X2109" i="5"/>
  <c r="AA2331" i="5"/>
  <c r="X2331" i="5"/>
  <c r="AA2625" i="5"/>
  <c r="X2625" i="5"/>
  <c r="AA2839" i="5"/>
  <c r="X2839" i="5"/>
  <c r="AA1895" i="5"/>
  <c r="X1895" i="5"/>
  <c r="AA2508" i="5"/>
  <c r="X2508" i="5"/>
  <c r="AA2876" i="5"/>
  <c r="X2876" i="5"/>
  <c r="AA3007" i="5"/>
  <c r="X3007" i="5"/>
  <c r="AA3224" i="5"/>
  <c r="X3224" i="5"/>
  <c r="AA3554" i="5"/>
  <c r="X3554" i="5"/>
  <c r="AA3647" i="5"/>
  <c r="X3647" i="5"/>
  <c r="AA3180" i="5"/>
  <c r="X3180" i="5"/>
  <c r="AA3656" i="5"/>
  <c r="X3656" i="5"/>
  <c r="AA3580" i="5"/>
  <c r="X3580" i="5"/>
  <c r="AA3673" i="5"/>
  <c r="X3673" i="5"/>
  <c r="AA3325" i="5"/>
  <c r="X3325" i="5"/>
  <c r="AA3839" i="5"/>
  <c r="X3839" i="5"/>
  <c r="AA3642" i="5"/>
  <c r="X3642" i="5"/>
  <c r="AA3712" i="5"/>
  <c r="X3712" i="5"/>
  <c r="AA3352" i="5"/>
  <c r="X3352" i="5"/>
  <c r="AA3402" i="5"/>
  <c r="X3402" i="5"/>
  <c r="AA3660" i="5"/>
  <c r="X3660" i="5"/>
  <c r="AA240" i="5"/>
  <c r="X240" i="5"/>
  <c r="AA835" i="5"/>
  <c r="X835" i="5"/>
  <c r="AA360" i="5"/>
  <c r="X360" i="5"/>
  <c r="AA845" i="5"/>
  <c r="X845" i="5"/>
  <c r="AA495" i="5"/>
  <c r="X495" i="5"/>
  <c r="AA763" i="5"/>
  <c r="X763" i="5"/>
  <c r="AA666" i="5"/>
  <c r="X666" i="5"/>
  <c r="AA178" i="5"/>
  <c r="X178" i="5"/>
  <c r="AA363" i="5"/>
  <c r="X363" i="5"/>
  <c r="AA1148" i="5"/>
  <c r="X1148" i="5"/>
  <c r="AA2822" i="5"/>
  <c r="X2822" i="5"/>
  <c r="AA104" i="5"/>
  <c r="X104" i="5"/>
  <c r="AA701" i="5"/>
  <c r="X701" i="5"/>
  <c r="AA1530" i="5"/>
  <c r="X1530" i="5"/>
  <c r="AA1419" i="5"/>
  <c r="X1419" i="5"/>
  <c r="AA2447" i="5"/>
  <c r="X2447" i="5"/>
  <c r="AA2540" i="5"/>
  <c r="X2540" i="5"/>
  <c r="AA288" i="5"/>
  <c r="X288" i="5"/>
  <c r="AA1175" i="5"/>
  <c r="X1175" i="5"/>
  <c r="AA1599" i="5"/>
  <c r="X1599" i="5"/>
  <c r="AA1421" i="5"/>
  <c r="X1421" i="5"/>
  <c r="AA2677" i="5"/>
  <c r="X2677" i="5"/>
  <c r="AA118" i="5"/>
  <c r="X118" i="5"/>
  <c r="AA1227" i="5"/>
  <c r="X1227" i="5"/>
  <c r="AA1403" i="5"/>
  <c r="X1403" i="5"/>
  <c r="AA368" i="5"/>
  <c r="X368" i="5"/>
  <c r="AA1380" i="5"/>
  <c r="X1380" i="5"/>
  <c r="AA1828" i="5"/>
  <c r="X1828" i="5"/>
  <c r="AA2428" i="5"/>
  <c r="X2428" i="5"/>
  <c r="AA2563" i="5"/>
  <c r="X2563" i="5"/>
  <c r="AA38" i="5"/>
  <c r="X38" i="5"/>
  <c r="AA640" i="5"/>
  <c r="X640" i="5"/>
  <c r="AA947" i="5"/>
  <c r="X947" i="5"/>
  <c r="AA1249" i="5"/>
  <c r="X1249" i="5"/>
  <c r="AA463" i="5"/>
  <c r="X463" i="5"/>
  <c r="AA681" i="5"/>
  <c r="X681" i="5"/>
  <c r="AA1287" i="5"/>
  <c r="X1287" i="5"/>
  <c r="AA458" i="5"/>
  <c r="X458" i="5"/>
  <c r="AA590" i="5"/>
  <c r="X590" i="5"/>
  <c r="AA1337" i="5"/>
  <c r="X1337" i="5"/>
  <c r="AA2474" i="5"/>
  <c r="X2474" i="5"/>
  <c r="AA203" i="5"/>
  <c r="X203" i="5"/>
  <c r="AA615" i="5"/>
  <c r="X615" i="5"/>
  <c r="AA1014" i="5"/>
  <c r="X1014" i="5"/>
  <c r="AA1385" i="5"/>
  <c r="X1385" i="5"/>
  <c r="AA261" i="5"/>
  <c r="X261" i="5"/>
  <c r="AA824" i="5"/>
  <c r="X824" i="5"/>
  <c r="AA335" i="5"/>
  <c r="X335" i="5"/>
  <c r="AA17" i="5"/>
  <c r="X17" i="5"/>
  <c r="AA597" i="5"/>
  <c r="X597" i="5"/>
  <c r="AA987" i="5"/>
  <c r="X987" i="5"/>
  <c r="AA1924" i="5"/>
  <c r="X1924" i="5"/>
  <c r="AA2411" i="5"/>
  <c r="X2411" i="5"/>
  <c r="AA2730" i="5"/>
  <c r="X2730" i="5"/>
  <c r="AA3082" i="5"/>
  <c r="X3082" i="5"/>
  <c r="AA3536" i="5"/>
  <c r="X3536" i="5"/>
  <c r="AA1661" i="5"/>
  <c r="X1661" i="5"/>
  <c r="AA2249" i="5"/>
  <c r="X2249" i="5"/>
  <c r="AA3574" i="5"/>
  <c r="X3574" i="5"/>
  <c r="AA1445" i="5"/>
  <c r="X1445" i="5"/>
  <c r="AA1748" i="5"/>
  <c r="X1748" i="5"/>
  <c r="AA2346" i="5"/>
  <c r="X2346" i="5"/>
  <c r="AA2941" i="5"/>
  <c r="X2941" i="5"/>
  <c r="AA1543" i="5"/>
  <c r="X1543" i="5"/>
  <c r="AA1850" i="5"/>
  <c r="X1850" i="5"/>
  <c r="AA1949" i="5"/>
  <c r="X1949" i="5"/>
  <c r="AA2279" i="5"/>
  <c r="X2279" i="5"/>
  <c r="AA2689" i="5"/>
  <c r="X2689" i="5"/>
  <c r="AA2896" i="5"/>
  <c r="X2896" i="5"/>
  <c r="AA3166" i="5"/>
  <c r="X3166" i="5"/>
  <c r="AA3758" i="5"/>
  <c r="X3758" i="5"/>
  <c r="AA2179" i="5"/>
  <c r="X2179" i="5"/>
  <c r="AA3600" i="5"/>
  <c r="X3600" i="5"/>
  <c r="AA1601" i="5"/>
  <c r="X1601" i="5"/>
  <c r="AA2290" i="5"/>
  <c r="X2290" i="5"/>
  <c r="AA2814" i="5"/>
  <c r="X2814" i="5"/>
  <c r="AA3248" i="5"/>
  <c r="X3248" i="5"/>
  <c r="AA1729" i="5"/>
  <c r="X1729" i="5"/>
  <c r="AA2194" i="5"/>
  <c r="X2194" i="5"/>
  <c r="AA3070" i="5"/>
  <c r="X3070" i="5"/>
  <c r="AA3038" i="5"/>
  <c r="X3038" i="5"/>
  <c r="AA3244" i="5"/>
  <c r="X3244" i="5"/>
  <c r="AA1902" i="5"/>
  <c r="X1902" i="5"/>
  <c r="AA2684" i="5"/>
  <c r="X2684" i="5"/>
  <c r="AA1905" i="5"/>
  <c r="X1905" i="5"/>
  <c r="AA2830" i="5"/>
  <c r="X2830" i="5"/>
  <c r="AA1590" i="5"/>
  <c r="X1590" i="5"/>
  <c r="AA2112" i="5"/>
  <c r="X2112" i="5"/>
  <c r="AA2487" i="5"/>
  <c r="X2487" i="5"/>
  <c r="AA2794" i="5"/>
  <c r="X2794" i="5"/>
  <c r="AA1524" i="5"/>
  <c r="X1524" i="5"/>
  <c r="AA1710" i="5"/>
  <c r="X1710" i="5"/>
  <c r="AA1940" i="5"/>
  <c r="X1940" i="5"/>
  <c r="AA2160" i="5"/>
  <c r="X2160" i="5"/>
  <c r="AA2629" i="5"/>
  <c r="X2629" i="5"/>
  <c r="AA2906" i="5"/>
  <c r="X2906" i="5"/>
  <c r="AA3189" i="5"/>
  <c r="X3189" i="5"/>
  <c r="AA3735" i="5"/>
  <c r="X3735" i="5"/>
  <c r="AA1887" i="5"/>
  <c r="X1887" i="5"/>
  <c r="AA2300" i="5"/>
  <c r="X2300" i="5"/>
  <c r="AA3307" i="5"/>
  <c r="X3307" i="5"/>
  <c r="AA3393" i="5"/>
  <c r="X3393" i="5"/>
  <c r="AA3560" i="5"/>
  <c r="X3560" i="5"/>
  <c r="AA3714" i="5"/>
  <c r="X3714" i="5"/>
  <c r="AA3361" i="5"/>
  <c r="X3361" i="5"/>
  <c r="AA3346" i="5"/>
  <c r="X3346" i="5"/>
  <c r="AA3422" i="5"/>
  <c r="X3422" i="5"/>
  <c r="AA3834" i="5"/>
  <c r="X3834" i="5"/>
  <c r="AA3807" i="5"/>
  <c r="X3807" i="5"/>
  <c r="AA3418" i="5"/>
  <c r="X3418" i="5"/>
  <c r="AA3697" i="5"/>
  <c r="X3697" i="5"/>
  <c r="AA3491" i="5"/>
  <c r="X3491" i="5"/>
  <c r="AA3629" i="5"/>
  <c r="X3629" i="5"/>
  <c r="AA908" i="5"/>
  <c r="X908" i="5"/>
  <c r="AA1060" i="5"/>
  <c r="X1060" i="5"/>
  <c r="AA435" i="5"/>
  <c r="X435" i="5"/>
  <c r="AA955" i="5"/>
  <c r="X955" i="5"/>
  <c r="AA267" i="5"/>
  <c r="X267" i="5"/>
  <c r="AA507" i="5"/>
  <c r="X507" i="5"/>
  <c r="AA951" i="5"/>
  <c r="X951" i="5"/>
  <c r="AA438" i="5"/>
  <c r="X438" i="5"/>
  <c r="AA420" i="5"/>
  <c r="X420" i="5"/>
  <c r="AA475" i="5"/>
  <c r="X475" i="5"/>
  <c r="AA62" i="5"/>
  <c r="X62" i="5"/>
  <c r="AA1169" i="5"/>
  <c r="X1169" i="5"/>
  <c r="AA1165" i="5"/>
  <c r="X1165" i="5"/>
  <c r="AA1670" i="5"/>
  <c r="X1670" i="5"/>
  <c r="AA2019" i="5"/>
  <c r="X2019" i="5"/>
  <c r="AA714" i="5"/>
  <c r="X714" i="5"/>
  <c r="AA1613" i="5"/>
  <c r="X1613" i="5"/>
  <c r="AA2591" i="5"/>
  <c r="X2591" i="5"/>
  <c r="AA2766" i="5"/>
  <c r="X2766" i="5"/>
  <c r="AA1238" i="5"/>
  <c r="X1238" i="5"/>
  <c r="AA1135" i="5"/>
  <c r="X1135" i="5"/>
  <c r="AA2724" i="5"/>
  <c r="X2724" i="5"/>
  <c r="AA147" i="5"/>
  <c r="X147" i="5"/>
  <c r="AA439" i="5"/>
  <c r="X439" i="5"/>
  <c r="AA1134" i="5"/>
  <c r="X1134" i="5"/>
  <c r="AA1502" i="5"/>
  <c r="X1502" i="5"/>
  <c r="AA410" i="5"/>
  <c r="X410" i="5"/>
  <c r="AA184" i="5"/>
  <c r="X184" i="5"/>
  <c r="AA1291" i="5"/>
  <c r="X1291" i="5"/>
  <c r="AA2020" i="5"/>
  <c r="X2020" i="5"/>
  <c r="AA2167" i="5"/>
  <c r="X2167" i="5"/>
  <c r="AA2641" i="5"/>
  <c r="X2641" i="5"/>
  <c r="AA2134" i="5"/>
  <c r="X2134" i="5"/>
  <c r="AA287" i="5"/>
  <c r="X287" i="5"/>
  <c r="AA661" i="5"/>
  <c r="X661" i="5"/>
  <c r="AA1217" i="5"/>
  <c r="X1217" i="5"/>
  <c r="AA1194" i="5"/>
  <c r="X1194" i="5"/>
  <c r="AA1631" i="5"/>
  <c r="X1631" i="5"/>
  <c r="AA1838" i="5"/>
  <c r="X1838" i="5"/>
  <c r="AA5" i="5"/>
  <c r="X5" i="5"/>
  <c r="AA868" i="5"/>
  <c r="X868" i="5"/>
  <c r="AA1232" i="5"/>
  <c r="X1232" i="5"/>
  <c r="AA2966" i="5"/>
  <c r="X2966" i="5"/>
  <c r="AA2979" i="5"/>
  <c r="X2979" i="5"/>
  <c r="AA192" i="5"/>
  <c r="X192" i="5"/>
  <c r="AA900" i="5"/>
  <c r="X900" i="5"/>
  <c r="AA1816" i="5"/>
  <c r="X1816" i="5"/>
  <c r="AA2400" i="5"/>
  <c r="X2400" i="5"/>
  <c r="AA2501" i="5"/>
  <c r="X2501" i="5"/>
  <c r="AA282" i="5"/>
  <c r="X282" i="5"/>
  <c r="AA648" i="5"/>
  <c r="X648" i="5"/>
  <c r="AA882" i="5"/>
  <c r="X882" i="5"/>
  <c r="AA1321" i="5"/>
  <c r="X1321" i="5"/>
  <c r="AA1600" i="5"/>
  <c r="X1600" i="5"/>
  <c r="AA367" i="5"/>
  <c r="X367" i="5"/>
  <c r="AA747" i="5"/>
  <c r="X747" i="5"/>
  <c r="AA1312" i="5"/>
  <c r="X1312" i="5"/>
  <c r="AA1409" i="5"/>
  <c r="X1409" i="5"/>
  <c r="AA2692" i="5"/>
  <c r="X2692" i="5"/>
  <c r="AA374" i="5"/>
  <c r="X374" i="5"/>
  <c r="AA53" i="5"/>
  <c r="X53" i="5"/>
  <c r="AA568" i="5"/>
  <c r="X568" i="5"/>
  <c r="AA1039" i="5"/>
  <c r="X1039" i="5"/>
  <c r="AA1241" i="5"/>
  <c r="X1241" i="5"/>
  <c r="AA1757" i="5"/>
  <c r="X1757" i="5"/>
  <c r="AA2255" i="5"/>
  <c r="X2255" i="5"/>
  <c r="AA2502" i="5"/>
  <c r="X2502" i="5"/>
  <c r="AA3005" i="5"/>
  <c r="X3005" i="5"/>
  <c r="AA3312" i="5"/>
  <c r="X3312" i="5"/>
  <c r="AA3579" i="5"/>
  <c r="X3579" i="5"/>
  <c r="AA1535" i="5"/>
  <c r="X1535" i="5"/>
  <c r="AA2257" i="5"/>
  <c r="X2257" i="5"/>
  <c r="AA3861" i="5"/>
  <c r="X3861" i="5"/>
  <c r="AA1691" i="5"/>
  <c r="X1691" i="5"/>
  <c r="AA1745" i="5"/>
  <c r="X1745" i="5"/>
  <c r="AA2321" i="5"/>
  <c r="X2321" i="5"/>
  <c r="AA3247" i="5"/>
  <c r="X3247" i="5"/>
  <c r="AA3777" i="5"/>
  <c r="X3777" i="5"/>
  <c r="AA1546" i="5"/>
  <c r="X1546" i="5"/>
  <c r="AA1875" i="5"/>
  <c r="X1875" i="5"/>
  <c r="AA1903" i="5"/>
  <c r="X1903" i="5"/>
  <c r="AA2336" i="5"/>
  <c r="X2336" i="5"/>
  <c r="AA2672" i="5"/>
  <c r="X2672" i="5"/>
  <c r="AA2920" i="5"/>
  <c r="X2920" i="5"/>
  <c r="AA3127" i="5"/>
  <c r="X3127" i="5"/>
  <c r="AA1955" i="5"/>
  <c r="X1955" i="5"/>
  <c r="AA1504" i="5"/>
  <c r="X1504" i="5"/>
  <c r="AA2147" i="5"/>
  <c r="X2147" i="5"/>
  <c r="AA2878" i="5"/>
  <c r="X2878" i="5"/>
  <c r="AA1894" i="5"/>
  <c r="X1894" i="5"/>
  <c r="AA2190" i="5"/>
  <c r="X2190" i="5"/>
  <c r="AA2484" i="5"/>
  <c r="X2484" i="5"/>
  <c r="AA3805" i="5"/>
  <c r="X3805" i="5"/>
  <c r="AA1569" i="5"/>
  <c r="X1569" i="5"/>
  <c r="AA2527" i="5"/>
  <c r="X2527" i="5"/>
  <c r="AA1934" i="5"/>
  <c r="X1934" i="5"/>
  <c r="AA2829" i="5"/>
  <c r="X2829" i="5"/>
  <c r="AA3253" i="5"/>
  <c r="X3253" i="5"/>
  <c r="AA1440" i="5"/>
  <c r="X1440" i="5"/>
  <c r="AA1775" i="5"/>
  <c r="X1775" i="5"/>
  <c r="AA2301" i="5"/>
  <c r="X2301" i="5"/>
  <c r="AA2865" i="5"/>
  <c r="X2865" i="5"/>
  <c r="AA3144" i="5"/>
  <c r="X3144" i="5"/>
  <c r="AA1463" i="5"/>
  <c r="X1463" i="5"/>
  <c r="AA1904" i="5"/>
  <c r="X1904" i="5"/>
  <c r="AA2308" i="5"/>
  <c r="X2308" i="5"/>
  <c r="AA2897" i="5"/>
  <c r="X2897" i="5"/>
  <c r="AA3133" i="5"/>
  <c r="X3133" i="5"/>
  <c r="AA3147" i="5"/>
  <c r="X3147" i="5"/>
  <c r="AA3803" i="5"/>
  <c r="X3803" i="5"/>
  <c r="AA1678" i="5"/>
  <c r="X1678" i="5"/>
  <c r="AA1941" i="5"/>
  <c r="X1941" i="5"/>
  <c r="AA2319" i="5"/>
  <c r="X2319" i="5"/>
  <c r="AA3768" i="5"/>
  <c r="X3768" i="5"/>
  <c r="AA3360" i="5"/>
  <c r="X3360" i="5"/>
  <c r="AA3730" i="5"/>
  <c r="X3730" i="5"/>
  <c r="AA3309" i="5"/>
  <c r="X3309" i="5"/>
  <c r="AA3456" i="5"/>
  <c r="X3456" i="5"/>
  <c r="AA3853" i="5"/>
  <c r="X3853" i="5"/>
  <c r="AA3744" i="5"/>
  <c r="X3744" i="5"/>
  <c r="AA3371" i="5"/>
  <c r="X3371" i="5"/>
  <c r="AA3468" i="5"/>
  <c r="X3468" i="5"/>
  <c r="AA3438" i="5"/>
  <c r="X3438" i="5"/>
  <c r="AA3688" i="5"/>
  <c r="X3688" i="5"/>
  <c r="AA3796" i="5"/>
  <c r="X3796" i="5"/>
  <c r="AA3181" i="5"/>
  <c r="X3181" i="5"/>
  <c r="AA3258" i="5"/>
  <c r="X3258" i="5"/>
  <c r="AA487" i="5"/>
  <c r="X487" i="5"/>
  <c r="AA977" i="5"/>
  <c r="X977" i="5"/>
  <c r="AA962" i="5"/>
  <c r="X962" i="5"/>
  <c r="AA493" i="5"/>
  <c r="X493" i="5"/>
  <c r="AA369" i="5"/>
  <c r="X369" i="5"/>
  <c r="AA535" i="5"/>
  <c r="X535" i="5"/>
  <c r="AA65" i="5"/>
  <c r="X65" i="5"/>
  <c r="AA772" i="5"/>
  <c r="X772" i="5"/>
  <c r="AA387" i="5"/>
  <c r="X387" i="5"/>
  <c r="AA881" i="5"/>
  <c r="X881" i="5"/>
  <c r="AA942" i="5"/>
  <c r="X942" i="5"/>
  <c r="AA229" i="5"/>
  <c r="X229" i="5"/>
  <c r="AA1021" i="5"/>
  <c r="X1021" i="5"/>
  <c r="AA808" i="5"/>
  <c r="X808" i="5"/>
  <c r="AA1260" i="5"/>
  <c r="X1260" i="5"/>
  <c r="AA220" i="5"/>
  <c r="X220" i="5"/>
  <c r="AA820" i="5"/>
  <c r="X820" i="5"/>
  <c r="AA2016" i="5"/>
  <c r="X2016" i="5"/>
  <c r="AA150" i="5"/>
  <c r="X150" i="5"/>
  <c r="AA687" i="5"/>
  <c r="X687" i="5"/>
  <c r="AA1306" i="5"/>
  <c r="X1306" i="5"/>
  <c r="AA1663" i="5"/>
  <c r="X1663" i="5"/>
  <c r="AA1783" i="5"/>
  <c r="X1783" i="5"/>
  <c r="AA2111" i="5"/>
  <c r="X2111" i="5"/>
  <c r="AA1000" i="5"/>
  <c r="X1000" i="5"/>
  <c r="AA1171" i="5"/>
  <c r="X1171" i="5"/>
  <c r="AA1611" i="5"/>
  <c r="X1611" i="5"/>
  <c r="AA239" i="5"/>
  <c r="X239" i="5"/>
  <c r="AA1170" i="5"/>
  <c r="X1170" i="5"/>
  <c r="AA770" i="5"/>
  <c r="X770" i="5"/>
  <c r="AA1076" i="5"/>
  <c r="X1076" i="5"/>
  <c r="AA1821" i="5"/>
  <c r="X1821" i="5"/>
  <c r="AA2679" i="5"/>
  <c r="X2679" i="5"/>
  <c r="AA425" i="5"/>
  <c r="X425" i="5"/>
  <c r="AA163" i="5"/>
  <c r="X163" i="5"/>
  <c r="AA866" i="5"/>
  <c r="X866" i="5"/>
  <c r="AA2635" i="5"/>
  <c r="X2635" i="5"/>
  <c r="AA10" i="5"/>
  <c r="X10" i="5"/>
  <c r="AA316" i="5"/>
  <c r="X316" i="5"/>
  <c r="AA888" i="5"/>
  <c r="X888" i="5"/>
  <c r="AA1111" i="5"/>
  <c r="X1111" i="5"/>
  <c r="AA1292" i="5"/>
  <c r="X1292" i="5"/>
  <c r="AA305" i="5"/>
  <c r="X305" i="5"/>
  <c r="AA41" i="5"/>
  <c r="X41" i="5"/>
  <c r="AA764" i="5"/>
  <c r="X764" i="5"/>
  <c r="AA1660" i="5"/>
  <c r="X1660" i="5"/>
  <c r="AA2244" i="5"/>
  <c r="X2244" i="5"/>
  <c r="AA221" i="5"/>
  <c r="X221" i="5"/>
  <c r="AA2499" i="5"/>
  <c r="X2499" i="5"/>
  <c r="AA2528" i="5"/>
  <c r="X2528" i="5"/>
  <c r="AA454" i="5"/>
  <c r="X454" i="5"/>
  <c r="AA660" i="5"/>
  <c r="X660" i="5"/>
  <c r="AA1033" i="5"/>
  <c r="X1033" i="5"/>
  <c r="AA1345" i="5"/>
  <c r="X1345" i="5"/>
  <c r="AA767" i="5"/>
  <c r="X767" i="5"/>
  <c r="AA1328" i="5"/>
  <c r="X1328" i="5"/>
  <c r="AA331" i="5"/>
  <c r="X331" i="5"/>
  <c r="AA382" i="5"/>
  <c r="X382" i="5"/>
  <c r="AA395" i="5"/>
  <c r="X395" i="5"/>
  <c r="AA599" i="5"/>
  <c r="X599" i="5"/>
  <c r="AA859" i="5"/>
  <c r="X859" i="5"/>
  <c r="AA1279" i="5"/>
  <c r="X1279" i="5"/>
  <c r="AA1374" i="5"/>
  <c r="X1374" i="5"/>
  <c r="AA1533" i="5"/>
  <c r="X1533" i="5"/>
  <c r="AA1843" i="5"/>
  <c r="X1843" i="5"/>
  <c r="AA2311" i="5"/>
  <c r="X2311" i="5"/>
  <c r="AA2564" i="5"/>
  <c r="X2564" i="5"/>
  <c r="AA1438" i="5"/>
  <c r="X1438" i="5"/>
  <c r="AA2335" i="5"/>
  <c r="X2335" i="5"/>
  <c r="AA1737" i="5"/>
  <c r="X1737" i="5"/>
  <c r="AA2155" i="5"/>
  <c r="X2155" i="5"/>
  <c r="AA2273" i="5"/>
  <c r="X2273" i="5"/>
  <c r="AA2964" i="5"/>
  <c r="X2964" i="5"/>
  <c r="AA3151" i="5"/>
  <c r="X3151" i="5"/>
  <c r="AA3781" i="5"/>
  <c r="X3781" i="5"/>
  <c r="AA1469" i="5"/>
  <c r="X1469" i="5"/>
  <c r="AA1830" i="5"/>
  <c r="X1830" i="5"/>
  <c r="AA1989" i="5"/>
  <c r="X1989" i="5"/>
  <c r="AA2451" i="5"/>
  <c r="X2451" i="5"/>
  <c r="AA2613" i="5"/>
  <c r="X2613" i="5"/>
  <c r="AA2859" i="5"/>
  <c r="X2859" i="5"/>
  <c r="AA3259" i="5"/>
  <c r="X3259" i="5"/>
  <c r="AA3749" i="5"/>
  <c r="X3749" i="5"/>
  <c r="AA2072" i="5"/>
  <c r="X2072" i="5"/>
  <c r="AA2702" i="5"/>
  <c r="X2702" i="5"/>
  <c r="AA2880" i="5"/>
  <c r="X2880" i="5"/>
  <c r="AA2994" i="5"/>
  <c r="X2994" i="5"/>
  <c r="AA3696" i="5"/>
  <c r="X3696" i="5"/>
  <c r="AA1630" i="5"/>
  <c r="X1630" i="5"/>
  <c r="AA2183" i="5"/>
  <c r="X2183" i="5"/>
  <c r="AA3257" i="5"/>
  <c r="X3257" i="5"/>
  <c r="AA1732" i="5"/>
  <c r="X1732" i="5"/>
  <c r="AA2276" i="5"/>
  <c r="X2276" i="5"/>
  <c r="AA2601" i="5"/>
  <c r="X2601" i="5"/>
  <c r="AA3549" i="5"/>
  <c r="X3549" i="5"/>
  <c r="AA1495" i="5"/>
  <c r="X1495" i="5"/>
  <c r="AA1703" i="5"/>
  <c r="X1703" i="5"/>
  <c r="AA2602" i="5"/>
  <c r="X2602" i="5"/>
  <c r="AA1796" i="5"/>
  <c r="X1796" i="5"/>
  <c r="AA2698" i="5"/>
  <c r="X2698" i="5"/>
  <c r="AA1470" i="5"/>
  <c r="X1470" i="5"/>
  <c r="AA1908" i="5"/>
  <c r="X1908" i="5"/>
  <c r="AA2197" i="5"/>
  <c r="X2197" i="5"/>
  <c r="AA2819" i="5"/>
  <c r="X2819" i="5"/>
  <c r="AA2948" i="5"/>
  <c r="X2948" i="5"/>
  <c r="AA1864" i="5"/>
  <c r="X1864" i="5"/>
  <c r="AA2079" i="5"/>
  <c r="X2079" i="5"/>
  <c r="AA2353" i="5"/>
  <c r="X2353" i="5"/>
  <c r="AA2952" i="5"/>
  <c r="X2952" i="5"/>
  <c r="AA3197" i="5"/>
  <c r="X3197" i="5"/>
  <c r="AA1714" i="5"/>
  <c r="X1714" i="5"/>
  <c r="AA2310" i="5"/>
  <c r="X2310" i="5"/>
  <c r="AA2832" i="5"/>
  <c r="X2832" i="5"/>
  <c r="AA3317" i="5"/>
  <c r="X3317" i="5"/>
  <c r="AA3306" i="5"/>
  <c r="X3306" i="5"/>
  <c r="AA3771" i="5"/>
  <c r="X3771" i="5"/>
  <c r="AA3808" i="5"/>
  <c r="X3808" i="5"/>
  <c r="AA3367" i="5"/>
  <c r="X3367" i="5"/>
  <c r="AA3668" i="5"/>
  <c r="X3668" i="5"/>
  <c r="AA3773" i="5"/>
  <c r="X3773" i="5"/>
  <c r="AA3488" i="5"/>
  <c r="X3488" i="5"/>
  <c r="AA3700" i="5"/>
  <c r="X3700" i="5"/>
  <c r="AA3394" i="5"/>
  <c r="X3394" i="5"/>
  <c r="AA513" i="5"/>
  <c r="X513" i="5"/>
  <c r="AA592" i="5"/>
  <c r="X592" i="5"/>
  <c r="AA1243" i="5"/>
  <c r="X1243" i="5"/>
  <c r="AA932" i="5"/>
  <c r="X932" i="5"/>
  <c r="AA1193" i="5"/>
  <c r="X1193" i="5"/>
  <c r="AA393" i="5"/>
  <c r="X393" i="5"/>
  <c r="AA498" i="5"/>
  <c r="X498" i="5"/>
  <c r="AA408" i="5"/>
  <c r="X408" i="5"/>
  <c r="AA499" i="5"/>
  <c r="X499" i="5"/>
  <c r="AA1048" i="5"/>
  <c r="X1048" i="5"/>
  <c r="AA327" i="5"/>
  <c r="X327" i="5"/>
  <c r="AA959" i="5"/>
  <c r="X959" i="5"/>
  <c r="AA1789" i="5"/>
  <c r="X1789" i="5"/>
  <c r="AA2614" i="5"/>
  <c r="X2614" i="5"/>
  <c r="AA242" i="5"/>
  <c r="X242" i="5"/>
  <c r="AA673" i="5"/>
  <c r="X673" i="5"/>
  <c r="AA1322" i="5"/>
  <c r="X1322" i="5"/>
  <c r="AA2054" i="5"/>
  <c r="X2054" i="5"/>
  <c r="AA2431" i="5"/>
  <c r="X2431" i="5"/>
  <c r="AA2831" i="5"/>
  <c r="X2831" i="5"/>
  <c r="AA688" i="5"/>
  <c r="X688" i="5"/>
  <c r="AA1744" i="5"/>
  <c r="X1744" i="5"/>
  <c r="AA3" i="5"/>
  <c r="X3" i="5"/>
  <c r="AA755" i="5"/>
  <c r="X755" i="5"/>
  <c r="AA1812" i="5"/>
  <c r="X1812" i="5"/>
  <c r="AA1550" i="5"/>
  <c r="X1550" i="5"/>
  <c r="AA2599" i="5"/>
  <c r="X2599" i="5"/>
  <c r="AA32" i="5"/>
  <c r="X32" i="5"/>
  <c r="AA2025" i="5"/>
  <c r="X2025" i="5"/>
  <c r="AA2506" i="5"/>
  <c r="X2506" i="5"/>
  <c r="AA2723" i="5"/>
  <c r="X2723" i="5"/>
  <c r="AA2917" i="5"/>
  <c r="X2917" i="5"/>
  <c r="AA190" i="5"/>
  <c r="X190" i="5"/>
  <c r="AA758" i="5"/>
  <c r="X758" i="5"/>
  <c r="AA1043" i="5"/>
  <c r="X1043" i="5"/>
  <c r="AA46" i="5"/>
  <c r="X46" i="5"/>
  <c r="AA352" i="5"/>
  <c r="X352" i="5"/>
  <c r="AA879" i="5"/>
  <c r="X879" i="5"/>
  <c r="AA1147" i="5"/>
  <c r="X1147" i="5"/>
  <c r="AA1297" i="5"/>
  <c r="X1297" i="5"/>
  <c r="AA357" i="5"/>
  <c r="X357" i="5"/>
  <c r="AA13" i="5"/>
  <c r="X13" i="5"/>
  <c r="AA1010" i="5"/>
  <c r="X1010" i="5"/>
  <c r="AA196" i="5"/>
  <c r="X196" i="5"/>
  <c r="AA1173" i="5"/>
  <c r="X1173" i="5"/>
  <c r="AA2626" i="5"/>
  <c r="X2626" i="5"/>
  <c r="AA2768" i="5"/>
  <c r="X2768" i="5"/>
  <c r="AA2900" i="5"/>
  <c r="X2900" i="5"/>
  <c r="AA477" i="5"/>
  <c r="X477" i="5"/>
  <c r="AA158" i="5"/>
  <c r="X158" i="5"/>
  <c r="AA577" i="5"/>
  <c r="X577" i="5"/>
  <c r="AA1219" i="5"/>
  <c r="X1219" i="5"/>
  <c r="AA623" i="5"/>
  <c r="X623" i="5"/>
  <c r="AA1094" i="5"/>
  <c r="X1094" i="5"/>
  <c r="AA1999" i="5"/>
  <c r="X1999" i="5"/>
  <c r="AA371" i="5"/>
  <c r="X371" i="5"/>
  <c r="AA169" i="5"/>
  <c r="X169" i="5"/>
  <c r="AA830" i="5"/>
  <c r="X830" i="5"/>
  <c r="AA1439" i="5"/>
  <c r="X1439" i="5"/>
  <c r="AA1739" i="5"/>
  <c r="X1739" i="5"/>
  <c r="AA1935" i="5"/>
  <c r="X1935" i="5"/>
  <c r="AA2309" i="5"/>
  <c r="X2309" i="5"/>
  <c r="AA2604" i="5"/>
  <c r="X2604" i="5"/>
  <c r="AA3862" i="5"/>
  <c r="X3862" i="5"/>
  <c r="AA1500" i="5"/>
  <c r="X1500" i="5"/>
  <c r="AA2219" i="5"/>
  <c r="X2219" i="5"/>
  <c r="AA1573" i="5"/>
  <c r="X1573" i="5"/>
  <c r="AA2185" i="5"/>
  <c r="X2185" i="5"/>
  <c r="AA3037" i="5"/>
  <c r="X3037" i="5"/>
  <c r="AA3122" i="5"/>
  <c r="X3122" i="5"/>
  <c r="AA3286" i="5"/>
  <c r="X3286" i="5"/>
  <c r="AA1658" i="5"/>
  <c r="X1658" i="5"/>
  <c r="AA1901" i="5"/>
  <c r="X1901" i="5"/>
  <c r="AA2100" i="5"/>
  <c r="X2100" i="5"/>
  <c r="AA2357" i="5"/>
  <c r="X2357" i="5"/>
  <c r="AA3330" i="5"/>
  <c r="X3330" i="5"/>
  <c r="AA3434" i="5"/>
  <c r="X3434" i="5"/>
  <c r="AA1858" i="5"/>
  <c r="X1858" i="5"/>
  <c r="AA2665" i="5"/>
  <c r="X2665" i="5"/>
  <c r="AA2928" i="5"/>
  <c r="X2928" i="5"/>
  <c r="AA3510" i="5"/>
  <c r="X3510" i="5"/>
  <c r="AA2042" i="5"/>
  <c r="X2042" i="5"/>
  <c r="AA2634" i="5"/>
  <c r="X2634" i="5"/>
  <c r="AA1490" i="5"/>
  <c r="X1490" i="5"/>
  <c r="AA1855" i="5"/>
  <c r="X1855" i="5"/>
  <c r="AA2150" i="5"/>
  <c r="X2150" i="5"/>
  <c r="AA2663" i="5"/>
  <c r="X2663" i="5"/>
  <c r="AA3583" i="5"/>
  <c r="X3583" i="5"/>
  <c r="AA1841" i="5"/>
  <c r="X1841" i="5"/>
  <c r="AA2738" i="5"/>
  <c r="X2738" i="5"/>
  <c r="AA3552" i="5"/>
  <c r="X3552" i="5"/>
  <c r="AA1428" i="5"/>
  <c r="X1428" i="5"/>
  <c r="AA1996" i="5"/>
  <c r="X1996" i="5"/>
  <c r="AA2243" i="5"/>
  <c r="X2243" i="5"/>
  <c r="AA1898" i="5"/>
  <c r="X1898" i="5"/>
  <c r="AA2209" i="5"/>
  <c r="X2209" i="5"/>
  <c r="AA2524" i="5"/>
  <c r="X2524" i="5"/>
  <c r="AA2680" i="5"/>
  <c r="X2680" i="5"/>
  <c r="AA2914" i="5"/>
  <c r="X2914" i="5"/>
  <c r="AA1513" i="5"/>
  <c r="X1513" i="5"/>
  <c r="AA2344" i="5"/>
  <c r="X2344" i="5"/>
  <c r="AA2931" i="5"/>
  <c r="X2931" i="5"/>
  <c r="AA3585" i="5"/>
  <c r="X3585" i="5"/>
  <c r="AA3353" i="5"/>
  <c r="X3353" i="5"/>
  <c r="AA3437" i="5"/>
  <c r="X3437" i="5"/>
  <c r="AA3399" i="5"/>
  <c r="X3399" i="5"/>
  <c r="AA3816" i="5"/>
  <c r="X3816" i="5"/>
  <c r="AA3339" i="5"/>
  <c r="X3339" i="5"/>
  <c r="AA3641" i="5"/>
  <c r="X3641" i="5"/>
  <c r="AA3623" i="5"/>
  <c r="X3623" i="5"/>
  <c r="AA3417" i="5"/>
  <c r="X3417" i="5"/>
  <c r="AA3624" i="5"/>
  <c r="X3624" i="5"/>
  <c r="AA3827" i="5"/>
  <c r="X3827" i="5"/>
  <c r="AA3428" i="5"/>
  <c r="X3428" i="5"/>
  <c r="AA3553" i="5"/>
  <c r="X3553" i="5"/>
  <c r="AA300" i="5"/>
  <c r="X300" i="5"/>
  <c r="AA504" i="5"/>
  <c r="X504" i="5"/>
  <c r="AA1178" i="5"/>
  <c r="X1178" i="5"/>
  <c r="AA1231" i="5"/>
  <c r="X1231" i="5"/>
  <c r="AA523" i="5"/>
  <c r="X523" i="5"/>
  <c r="AA1110" i="5"/>
  <c r="X1110" i="5"/>
  <c r="AA537" i="5"/>
  <c r="X537" i="5"/>
  <c r="AA479" i="5"/>
  <c r="X479" i="5"/>
  <c r="AA790" i="5"/>
  <c r="X790" i="5"/>
  <c r="AA28" i="5"/>
  <c r="X28" i="5"/>
  <c r="AA676" i="5"/>
  <c r="X676" i="5"/>
  <c r="AA2013" i="5"/>
  <c r="X2013" i="5"/>
  <c r="AA180" i="5"/>
  <c r="X180" i="5"/>
  <c r="AA437" i="5"/>
  <c r="X437" i="5"/>
  <c r="AA481" i="5"/>
  <c r="X481" i="5"/>
  <c r="AA1298" i="5"/>
  <c r="X1298" i="5"/>
  <c r="AA2368" i="5"/>
  <c r="X2368" i="5"/>
  <c r="AA2413" i="5"/>
  <c r="X2413" i="5"/>
  <c r="AA693" i="5"/>
  <c r="X693" i="5"/>
  <c r="AA2554" i="5"/>
  <c r="X2554" i="5"/>
  <c r="AA2763" i="5"/>
  <c r="X2763" i="5"/>
  <c r="AA404" i="5"/>
  <c r="X404" i="5"/>
  <c r="AA21" i="5"/>
  <c r="X21" i="5"/>
  <c r="AA875" i="5"/>
  <c r="X875" i="5"/>
  <c r="AA1645" i="5"/>
  <c r="X1645" i="5"/>
  <c r="AA2659" i="5"/>
  <c r="X2659" i="5"/>
  <c r="AA339" i="5"/>
  <c r="X339" i="5"/>
  <c r="AA69" i="5"/>
  <c r="X69" i="5"/>
  <c r="AA931" i="5"/>
  <c r="X931" i="5"/>
  <c r="AA2740" i="5"/>
  <c r="X2740" i="5"/>
  <c r="AA919" i="5"/>
  <c r="X919" i="5"/>
  <c r="AA1108" i="5"/>
  <c r="X1108" i="5"/>
  <c r="AA195" i="5"/>
  <c r="X195" i="5"/>
  <c r="AA656" i="5"/>
  <c r="X656" i="5"/>
  <c r="AA915" i="5"/>
  <c r="X915" i="5"/>
  <c r="AA1183" i="5"/>
  <c r="X1183" i="5"/>
  <c r="AA2717" i="5"/>
  <c r="X2717" i="5"/>
  <c r="AA416" i="5"/>
  <c r="X416" i="5"/>
  <c r="AA49" i="5"/>
  <c r="X49" i="5"/>
  <c r="AA946" i="5"/>
  <c r="X946" i="5"/>
  <c r="AA1186" i="5"/>
  <c r="X1186" i="5"/>
  <c r="AA2199" i="5"/>
  <c r="X2199" i="5"/>
  <c r="AA232" i="5"/>
  <c r="X232" i="5"/>
  <c r="AA849" i="5"/>
  <c r="X849" i="5"/>
  <c r="AA1153" i="5"/>
  <c r="X1153" i="5"/>
  <c r="AA19" i="5"/>
  <c r="X19" i="5"/>
  <c r="AA228" i="5"/>
  <c r="X228" i="5"/>
  <c r="AA735" i="5"/>
  <c r="X735" i="5"/>
  <c r="AA1264" i="5"/>
  <c r="X1264" i="5"/>
  <c r="AA1587" i="5"/>
  <c r="X1587" i="5"/>
  <c r="AA649" i="5"/>
  <c r="X649" i="5"/>
  <c r="AA1305" i="5"/>
  <c r="X1305" i="5"/>
  <c r="AA205" i="5"/>
  <c r="X205" i="5"/>
  <c r="AA933" i="5"/>
  <c r="X933" i="5"/>
  <c r="AA2919" i="5"/>
  <c r="X2919" i="5"/>
  <c r="AA1697" i="5"/>
  <c r="X1697" i="5"/>
  <c r="AA1899" i="5"/>
  <c r="X1899" i="5"/>
  <c r="AA2168" i="5"/>
  <c r="X2168" i="5"/>
  <c r="AA2691" i="5"/>
  <c r="X2691" i="5"/>
  <c r="AA2868" i="5"/>
  <c r="X2868" i="5"/>
  <c r="AA3854" i="5"/>
  <c r="X3854" i="5"/>
  <c r="AA2031" i="5"/>
  <c r="X2031" i="5"/>
  <c r="AA2788" i="5"/>
  <c r="X2788" i="5"/>
  <c r="AA3160" i="5"/>
  <c r="X3160" i="5"/>
  <c r="AA3187" i="5"/>
  <c r="X3187" i="5"/>
  <c r="AA3440" i="5"/>
  <c r="X3440" i="5"/>
  <c r="AA3760" i="5"/>
  <c r="X3760" i="5"/>
  <c r="AA1494" i="5"/>
  <c r="X1494" i="5"/>
  <c r="AA1679" i="5"/>
  <c r="X1679" i="5"/>
  <c r="AA2224" i="5"/>
  <c r="X2224" i="5"/>
  <c r="AA2709" i="5"/>
  <c r="X2709" i="5"/>
  <c r="AA2874" i="5"/>
  <c r="X2874" i="5"/>
  <c r="AA3186" i="5"/>
  <c r="X3186" i="5"/>
  <c r="AA3786" i="5"/>
  <c r="X3786" i="5"/>
  <c r="AA1752" i="5"/>
  <c r="X1752" i="5"/>
  <c r="AA1931" i="5"/>
  <c r="X1931" i="5"/>
  <c r="AA2260" i="5"/>
  <c r="X2260" i="5"/>
  <c r="AA2519" i="5"/>
  <c r="X2519" i="5"/>
  <c r="AA3473" i="5"/>
  <c r="X3473" i="5"/>
  <c r="AA3763" i="5"/>
  <c r="X3763" i="5"/>
  <c r="AA1897" i="5"/>
  <c r="X1897" i="5"/>
  <c r="AA2555" i="5"/>
  <c r="X2555" i="5"/>
  <c r="AA3034" i="5"/>
  <c r="X3034" i="5"/>
  <c r="AA1485" i="5"/>
  <c r="X1485" i="5"/>
  <c r="AA1970" i="5"/>
  <c r="X1970" i="5"/>
  <c r="AA2652" i="5"/>
  <c r="X2652" i="5"/>
  <c r="AA1756" i="5"/>
  <c r="X1756" i="5"/>
  <c r="AA2097" i="5"/>
  <c r="X2097" i="5"/>
  <c r="AA2605" i="5"/>
  <c r="X2605" i="5"/>
  <c r="AA2365" i="5"/>
  <c r="X2365" i="5"/>
  <c r="AA2515" i="5"/>
  <c r="X2515" i="5"/>
  <c r="AA1837" i="5"/>
  <c r="X1837" i="5"/>
  <c r="AA2441" i="5"/>
  <c r="X2441" i="5"/>
  <c r="AA1417" i="5"/>
  <c r="X1417" i="5"/>
  <c r="AA1986" i="5"/>
  <c r="X1986" i="5"/>
  <c r="AA2284" i="5"/>
  <c r="X2284" i="5"/>
  <c r="AA1728" i="5"/>
  <c r="X1728" i="5"/>
  <c r="AA1740" i="5"/>
  <c r="X1740" i="5"/>
  <c r="AA2288" i="5"/>
  <c r="X2288" i="5"/>
  <c r="AA2559" i="5"/>
  <c r="X2559" i="5"/>
  <c r="AA2580" i="5"/>
  <c r="X2580" i="5"/>
  <c r="AA3171" i="5"/>
  <c r="X3171" i="5"/>
  <c r="AA1693" i="5"/>
  <c r="X1693" i="5"/>
  <c r="AA2343" i="5"/>
  <c r="X2343" i="5"/>
  <c r="AA3040" i="5"/>
  <c r="X3040" i="5"/>
  <c r="AA3366" i="5"/>
  <c r="X3366" i="5"/>
  <c r="AA3596" i="5"/>
  <c r="X3596" i="5"/>
  <c r="AA3486" i="5"/>
  <c r="X3486" i="5"/>
  <c r="AA3081" i="5"/>
  <c r="X3081" i="5"/>
  <c r="AA3345" i="5"/>
  <c r="X3345" i="5"/>
  <c r="AA3227" i="5"/>
  <c r="X3227" i="5"/>
  <c r="AA3513" i="5"/>
  <c r="X3513" i="5"/>
  <c r="AA3800" i="5"/>
  <c r="X3800" i="5"/>
  <c r="AA3590" i="5"/>
  <c r="X3590" i="5"/>
  <c r="AA3838" i="5"/>
  <c r="X3838" i="5"/>
  <c r="AA3563" i="5"/>
  <c r="X3563" i="5"/>
  <c r="AA144" i="5"/>
  <c r="X144" i="5"/>
  <c r="AA355" i="5"/>
  <c r="X355" i="5"/>
  <c r="AA482" i="5"/>
  <c r="X482" i="5"/>
  <c r="AA559" i="5"/>
  <c r="X559" i="5"/>
  <c r="AA1146" i="5"/>
  <c r="X1146" i="5"/>
  <c r="AA1234" i="5"/>
  <c r="X1234" i="5"/>
  <c r="AA429" i="5"/>
  <c r="X429" i="5"/>
  <c r="AA865" i="5"/>
  <c r="X865" i="5"/>
  <c r="AA146" i="5"/>
  <c r="X146" i="5"/>
  <c r="AA531" i="5"/>
  <c r="X531" i="5"/>
  <c r="AA84" i="5"/>
  <c r="X84" i="5"/>
  <c r="AA375" i="5"/>
  <c r="X375" i="5"/>
  <c r="AA802" i="5"/>
  <c r="X802" i="5"/>
  <c r="AA871" i="5"/>
  <c r="X871" i="5"/>
  <c r="AA89" i="5"/>
  <c r="X89" i="5"/>
  <c r="AA114" i="5"/>
  <c r="X114" i="5"/>
  <c r="AA788" i="5"/>
  <c r="X788" i="5"/>
  <c r="AA2045" i="5"/>
  <c r="X2045" i="5"/>
  <c r="AA2512" i="5"/>
  <c r="X2512" i="5"/>
  <c r="AA400" i="5"/>
  <c r="X400" i="5"/>
  <c r="AA311" i="5"/>
  <c r="X311" i="5"/>
  <c r="AA555" i="5"/>
  <c r="X555" i="5"/>
  <c r="AA1323" i="5"/>
  <c r="X1323" i="5"/>
  <c r="AA1680" i="5"/>
  <c r="X1680" i="5"/>
  <c r="AA2078" i="5"/>
  <c r="X2078" i="5"/>
  <c r="AA572" i="5"/>
  <c r="X572" i="5"/>
  <c r="AA1273" i="5"/>
  <c r="X1273" i="5"/>
  <c r="AA2272" i="5"/>
  <c r="X2272" i="5"/>
  <c r="AA2729" i="5"/>
  <c r="X2729" i="5"/>
  <c r="AA451" i="5"/>
  <c r="X451" i="5"/>
  <c r="AA692" i="5"/>
  <c r="X692" i="5"/>
  <c r="AA1376" i="5"/>
  <c r="X1376" i="5"/>
  <c r="AA1007" i="5"/>
  <c r="X1007" i="5"/>
  <c r="AA1568" i="5"/>
  <c r="X1568" i="5"/>
  <c r="AA409" i="5"/>
  <c r="X409" i="5"/>
  <c r="AA1067" i="5"/>
  <c r="X1067" i="5"/>
  <c r="AA1144" i="5"/>
  <c r="X1144" i="5"/>
  <c r="AA2567" i="5"/>
  <c r="X2567" i="5"/>
  <c r="AA224" i="5"/>
  <c r="X224" i="5"/>
  <c r="AA536" i="5"/>
  <c r="X536" i="5"/>
  <c r="AA886" i="5"/>
  <c r="X886" i="5"/>
  <c r="AA1253" i="5"/>
  <c r="X1253" i="5"/>
  <c r="AA1829" i="5"/>
  <c r="X1829" i="5"/>
  <c r="AA2218" i="5"/>
  <c r="X2218" i="5"/>
  <c r="AA231" i="5"/>
  <c r="X231" i="5"/>
  <c r="AA557" i="5"/>
  <c r="X557" i="5"/>
  <c r="AA1030" i="5"/>
  <c r="X1030" i="5"/>
  <c r="AA1272" i="5"/>
  <c r="X1272" i="5"/>
  <c r="AA75" i="5"/>
  <c r="X75" i="5"/>
  <c r="AA1041" i="5"/>
  <c r="X1041" i="5"/>
  <c r="AA134" i="5"/>
  <c r="X134" i="5"/>
  <c r="AA127" i="5"/>
  <c r="X127" i="5"/>
  <c r="AA683" i="5"/>
  <c r="X683" i="5"/>
  <c r="AA2470" i="5"/>
  <c r="X2470" i="5"/>
  <c r="AA2910" i="5"/>
  <c r="X2910" i="5"/>
  <c r="AA241" i="5"/>
  <c r="X241" i="5"/>
  <c r="AA639" i="5"/>
  <c r="X639" i="5"/>
  <c r="AA850" i="5"/>
  <c r="X850" i="5"/>
  <c r="AA1331" i="5"/>
  <c r="X1331" i="5"/>
  <c r="AA2196" i="5"/>
  <c r="X2196" i="5"/>
  <c r="AA1889" i="5"/>
  <c r="X1889" i="5"/>
  <c r="AA2516" i="5"/>
  <c r="X2516" i="5"/>
  <c r="AA2824" i="5"/>
  <c r="X2824" i="5"/>
  <c r="AA2965" i="5"/>
  <c r="X2965" i="5"/>
  <c r="AA3153" i="5"/>
  <c r="X3153" i="5"/>
  <c r="AA3682" i="5"/>
  <c r="X3682" i="5"/>
  <c r="AA2081" i="5"/>
  <c r="X2081" i="5"/>
  <c r="AA2862" i="5"/>
  <c r="X2862" i="5"/>
  <c r="AA1402" i="5"/>
  <c r="X1402" i="5"/>
  <c r="AA1786" i="5"/>
  <c r="X1786" i="5"/>
  <c r="AA2178" i="5"/>
  <c r="X2178" i="5"/>
  <c r="AA2736" i="5"/>
  <c r="X2736" i="5"/>
  <c r="AA3042" i="5"/>
  <c r="X3042" i="5"/>
  <c r="AA3269" i="5"/>
  <c r="X3269" i="5"/>
  <c r="AA3809" i="5"/>
  <c r="X3809" i="5"/>
  <c r="AA1879" i="5"/>
  <c r="X1879" i="5"/>
  <c r="AA2116" i="5"/>
  <c r="X2116" i="5"/>
  <c r="AA2322" i="5"/>
  <c r="X2322" i="5"/>
  <c r="AA2583" i="5"/>
  <c r="X2583" i="5"/>
  <c r="AA2882" i="5"/>
  <c r="X2882" i="5"/>
  <c r="AA3162" i="5"/>
  <c r="X3162" i="5"/>
  <c r="AA3609" i="5"/>
  <c r="X3609" i="5"/>
  <c r="AA1801" i="5"/>
  <c r="X1801" i="5"/>
  <c r="AA2596" i="5"/>
  <c r="X2596" i="5"/>
  <c r="AA2981" i="5"/>
  <c r="X2981" i="5"/>
  <c r="AA1862" i="5"/>
  <c r="X1862" i="5"/>
  <c r="AA2713" i="5"/>
  <c r="X2713" i="5"/>
  <c r="AA1797" i="5"/>
  <c r="X1797" i="5"/>
  <c r="AA1915" i="5"/>
  <c r="X1915" i="5"/>
  <c r="AA2382" i="5"/>
  <c r="X2382" i="5"/>
  <c r="AA2418" i="5"/>
  <c r="X2418" i="5"/>
  <c r="AA1746" i="5"/>
  <c r="X1746" i="5"/>
  <c r="AA2347" i="5"/>
  <c r="X2347" i="5"/>
  <c r="AA1639" i="5"/>
  <c r="X1639" i="5"/>
  <c r="AA2138" i="5"/>
  <c r="X2138" i="5"/>
  <c r="AA2461" i="5"/>
  <c r="X2461" i="5"/>
  <c r="AA3061" i="5"/>
  <c r="X3061" i="5"/>
  <c r="AA1551" i="5"/>
  <c r="X1551" i="5"/>
  <c r="AA1921" i="5"/>
  <c r="X1921" i="5"/>
  <c r="AA2162" i="5"/>
  <c r="X2162" i="5"/>
  <c r="AA2485" i="5"/>
  <c r="X2485" i="5"/>
  <c r="AA2749" i="5"/>
  <c r="X2749" i="5"/>
  <c r="AA1505" i="5"/>
  <c r="X1505" i="5"/>
  <c r="AA2165" i="5"/>
  <c r="X2165" i="5"/>
  <c r="AA3689" i="5"/>
  <c r="X3689" i="5"/>
  <c r="AA3792" i="5"/>
  <c r="X3792" i="5"/>
  <c r="AA3029" i="5"/>
  <c r="X3029" i="5"/>
  <c r="AA3358" i="5"/>
  <c r="X3358" i="5"/>
  <c r="AA3528" i="5"/>
  <c r="X3528" i="5"/>
  <c r="AA3740" i="5"/>
  <c r="X3740" i="5"/>
  <c r="AA3795" i="5"/>
  <c r="X3795" i="5"/>
  <c r="AA3020" i="5"/>
  <c r="X3020" i="5"/>
  <c r="AA3411" i="5"/>
  <c r="X3411" i="5"/>
  <c r="AA3495" i="5"/>
  <c r="X3495" i="5"/>
  <c r="AA3501" i="5"/>
  <c r="X3501" i="5"/>
  <c r="AA3812" i="5"/>
  <c r="X3812" i="5"/>
  <c r="AA3748" i="5"/>
  <c r="X3748" i="5"/>
  <c r="T538" i="5"/>
  <c r="U538" i="5" s="1"/>
  <c r="AA1184" i="5"/>
  <c r="X1184" i="5"/>
  <c r="T322" i="5"/>
  <c r="U322" i="5" s="1"/>
  <c r="T715" i="5"/>
  <c r="U715" i="5" s="1"/>
  <c r="T907" i="5"/>
  <c r="U907" i="5" s="1"/>
  <c r="T927" i="5"/>
  <c r="U927" i="5" s="1"/>
  <c r="T829" i="5"/>
  <c r="U829" i="5" s="1"/>
  <c r="X64" i="5"/>
  <c r="AA543" i="5"/>
  <c r="X543" i="5"/>
  <c r="X522" i="5"/>
  <c r="X964" i="5"/>
  <c r="X1040" i="5"/>
  <c r="AA753" i="5"/>
  <c r="X753" i="5"/>
  <c r="X1001" i="5"/>
  <c r="X1263" i="5"/>
  <c r="X109" i="5"/>
  <c r="X351" i="5"/>
  <c r="X634" i="5"/>
  <c r="AA1143" i="5"/>
  <c r="X1143" i="5"/>
  <c r="X73" i="5"/>
  <c r="X1284" i="5"/>
  <c r="X182" i="5"/>
  <c r="X243" i="5"/>
  <c r="T349" i="5"/>
  <c r="U349" i="5" s="1"/>
  <c r="X140" i="5"/>
  <c r="X799" i="5"/>
  <c r="X815" i="5"/>
  <c r="T940" i="5"/>
  <c r="U940" i="5" s="1"/>
  <c r="T877" i="5"/>
  <c r="U877" i="5" s="1"/>
  <c r="X1022" i="5"/>
  <c r="X1226" i="5"/>
  <c r="AA1226" i="5"/>
  <c r="X821" i="5"/>
  <c r="X1254" i="5"/>
  <c r="X496" i="5"/>
  <c r="X411" i="5"/>
  <c r="T892" i="5"/>
  <c r="U892" i="5" s="1"/>
  <c r="X1283" i="5"/>
  <c r="T88" i="5"/>
  <c r="U88" i="5" s="1"/>
  <c r="T361" i="5"/>
  <c r="U361" i="5" s="1"/>
  <c r="X836" i="5"/>
  <c r="X983" i="5"/>
  <c r="X1369" i="5"/>
  <c r="X664" i="5"/>
  <c r="X1057" i="5"/>
  <c r="T1054" i="5"/>
  <c r="U1054" i="5" s="1"/>
  <c r="AA1207" i="5"/>
  <c r="X1207" i="5"/>
  <c r="T1863" i="5"/>
  <c r="U1863" i="5" s="1"/>
  <c r="X1964" i="5"/>
  <c r="AA2423" i="5"/>
  <c r="X2423" i="5"/>
  <c r="X2510" i="5"/>
  <c r="X3130" i="5"/>
  <c r="T1377" i="5"/>
  <c r="U1377" i="5" s="1"/>
  <c r="T1668" i="5"/>
  <c r="U1668" i="5" s="1"/>
  <c r="AA1944" i="5"/>
  <c r="X1944" i="5"/>
  <c r="AA2051" i="5"/>
  <c r="X2051" i="5"/>
  <c r="AA2816" i="5"/>
  <c r="X2816" i="5"/>
  <c r="T1468" i="5"/>
  <c r="U1468" i="5" s="1"/>
  <c r="T1809" i="5"/>
  <c r="U1809" i="5" s="1"/>
  <c r="X2607" i="5"/>
  <c r="T1429" i="5"/>
  <c r="U1429" i="5" s="1"/>
  <c r="T1456" i="5"/>
  <c r="U1456" i="5" s="1"/>
  <c r="T1839" i="5"/>
  <c r="U1839" i="5" s="1"/>
  <c r="X2303" i="5"/>
  <c r="T1411" i="5"/>
  <c r="U1411" i="5" s="1"/>
  <c r="T1427" i="5"/>
  <c r="U1427" i="5" s="1"/>
  <c r="X2435" i="5"/>
  <c r="AA2924" i="5"/>
  <c r="X2924" i="5"/>
  <c r="X2221" i="5"/>
  <c r="X2642" i="5"/>
  <c r="AA3228" i="5"/>
  <c r="X3228" i="5"/>
  <c r="X1565" i="5"/>
  <c r="X1805" i="5"/>
  <c r="X1987" i="5"/>
  <c r="X2476" i="5"/>
  <c r="X2746" i="5"/>
  <c r="X2991" i="5"/>
  <c r="X1392" i="5"/>
  <c r="T2009" i="5"/>
  <c r="U2009" i="5" s="1"/>
  <c r="X2674" i="5"/>
  <c r="X2781" i="5"/>
  <c r="X3107" i="5"/>
  <c r="X3154" i="5"/>
  <c r="X3424" i="5"/>
  <c r="T2887" i="5"/>
  <c r="U2887" i="5" s="1"/>
  <c r="X3555" i="5"/>
  <c r="X3327" i="5"/>
  <c r="AA3628" i="5"/>
  <c r="X3628" i="5"/>
  <c r="AA3684" i="5"/>
  <c r="X3684" i="5"/>
  <c r="X3717" i="5"/>
  <c r="X3731" i="5"/>
  <c r="T45" i="5"/>
  <c r="U45" i="5" s="1"/>
  <c r="T1005" i="5"/>
  <c r="U1005" i="5" s="1"/>
  <c r="AA861" i="5"/>
  <c r="X861" i="5"/>
  <c r="T1269" i="5"/>
  <c r="U1269" i="5" s="1"/>
  <c r="T289" i="5"/>
  <c r="U289" i="5" s="1"/>
  <c r="T582" i="5"/>
  <c r="U582" i="5" s="1"/>
  <c r="AA1050" i="5"/>
  <c r="X1050" i="5"/>
  <c r="X1242" i="5"/>
  <c r="T960" i="5"/>
  <c r="U960" i="5" s="1"/>
  <c r="T1220" i="5"/>
  <c r="U1220" i="5" s="1"/>
  <c r="X209" i="5"/>
  <c r="AA476" i="5"/>
  <c r="X476" i="5"/>
  <c r="T1020" i="5"/>
  <c r="U1020" i="5" s="1"/>
  <c r="AA963" i="5"/>
  <c r="X963" i="5"/>
  <c r="T1008" i="5"/>
  <c r="U1008" i="5" s="1"/>
  <c r="T984" i="5"/>
  <c r="U984" i="5" s="1"/>
  <c r="AA485" i="5"/>
  <c r="X485" i="5"/>
  <c r="AA1002" i="5"/>
  <c r="X1002" i="5"/>
  <c r="T42" i="5"/>
  <c r="U42" i="5" s="1"/>
  <c r="T304" i="5"/>
  <c r="U304" i="5" s="1"/>
  <c r="T949" i="5"/>
  <c r="U949" i="5" s="1"/>
  <c r="AA1228" i="5"/>
  <c r="X1228" i="5"/>
  <c r="AA685" i="5"/>
  <c r="X685" i="5"/>
  <c r="AA1188" i="5"/>
  <c r="X1188" i="5"/>
  <c r="AA1100" i="5"/>
  <c r="X1100" i="5"/>
  <c r="T1656" i="5"/>
  <c r="U1656" i="5" s="1"/>
  <c r="AA31" i="5"/>
  <c r="X31" i="5"/>
  <c r="AA36" i="5"/>
  <c r="X36" i="5"/>
  <c r="AA751" i="5"/>
  <c r="X751" i="5"/>
  <c r="AA884" i="5"/>
  <c r="X884" i="5"/>
  <c r="AA1103" i="5"/>
  <c r="X1103" i="5"/>
  <c r="AA2573" i="5"/>
  <c r="X2573" i="5"/>
  <c r="AA944" i="5"/>
  <c r="X944" i="5"/>
  <c r="AA885" i="5"/>
  <c r="X885" i="5"/>
  <c r="AA1458" i="5"/>
  <c r="X1458" i="5"/>
  <c r="AA1942" i="5"/>
  <c r="X1942" i="5"/>
  <c r="AA2173" i="5"/>
  <c r="X2173" i="5"/>
  <c r="AA2772" i="5"/>
  <c r="X2772" i="5"/>
  <c r="AA386" i="5"/>
  <c r="X386" i="5"/>
  <c r="AA29" i="5"/>
  <c r="X29" i="5"/>
  <c r="AA785" i="5"/>
  <c r="X785" i="5"/>
  <c r="AA668" i="5"/>
  <c r="X668" i="5"/>
  <c r="AA1102" i="5"/>
  <c r="X1102" i="5"/>
  <c r="AA1937" i="5"/>
  <c r="X1937" i="5"/>
  <c r="AA1177" i="5"/>
  <c r="X1177" i="5"/>
  <c r="AA1198" i="5"/>
  <c r="X1198" i="5"/>
  <c r="AA1379" i="5"/>
  <c r="X1379" i="5"/>
  <c r="AA1422" i="5"/>
  <c r="X1422" i="5"/>
  <c r="AA2242" i="5"/>
  <c r="X2242" i="5"/>
  <c r="AA2977" i="5"/>
  <c r="X2977" i="5"/>
  <c r="T1393" i="5"/>
  <c r="U1393" i="5" s="1"/>
  <c r="T1627" i="5"/>
  <c r="U1627" i="5" s="1"/>
  <c r="X2129" i="5"/>
  <c r="T2409" i="5"/>
  <c r="U2409" i="5" s="1"/>
  <c r="T1968" i="5"/>
  <c r="U1968" i="5" s="1"/>
  <c r="AA2412" i="5"/>
  <c r="X2412" i="5"/>
  <c r="AA2921" i="5"/>
  <c r="X2921" i="5"/>
  <c r="T1475" i="5"/>
  <c r="U1475" i="5" s="1"/>
  <c r="U3066" i="5"/>
  <c r="T3066" i="5"/>
  <c r="AA52" i="5"/>
  <c r="X52" i="5"/>
  <c r="AA78" i="5"/>
  <c r="X78" i="5"/>
  <c r="AA679" i="5"/>
  <c r="X679" i="5"/>
  <c r="AA969" i="5"/>
  <c r="X969" i="5"/>
  <c r="AA1161" i="5"/>
  <c r="X1161" i="5"/>
  <c r="AA1235" i="5"/>
  <c r="X1235" i="5"/>
  <c r="X1794" i="5"/>
  <c r="AA2033" i="5"/>
  <c r="X2033" i="5"/>
  <c r="X2066" i="5"/>
  <c r="AA2378" i="5"/>
  <c r="X2378" i="5"/>
  <c r="AA2433" i="5"/>
  <c r="X2433" i="5"/>
  <c r="AA1578" i="5"/>
  <c r="X1578" i="5"/>
  <c r="U2275" i="5"/>
  <c r="T2275" i="5"/>
  <c r="X2944" i="5"/>
  <c r="T3084" i="5"/>
  <c r="U3084" i="5" s="1"/>
  <c r="AA22" i="5"/>
  <c r="X22" i="5"/>
  <c r="AA321" i="5"/>
  <c r="X321" i="5"/>
  <c r="AA686" i="5"/>
  <c r="X686" i="5"/>
  <c r="AA682" i="5"/>
  <c r="X682" i="5"/>
  <c r="AA1152" i="5"/>
  <c r="X1152" i="5"/>
  <c r="AA921" i="5"/>
  <c r="X921" i="5"/>
  <c r="T1818" i="5"/>
  <c r="U1818" i="5" s="1"/>
  <c r="AA2371" i="5"/>
  <c r="X2371" i="5"/>
  <c r="X2388" i="5"/>
  <c r="X2503" i="5"/>
  <c r="AA1162" i="5"/>
  <c r="X1162" i="5"/>
  <c r="X3114" i="5"/>
  <c r="AA3620" i="5"/>
  <c r="X3620" i="5"/>
  <c r="AA3850" i="5"/>
  <c r="X3850" i="5"/>
  <c r="AA1725" i="5"/>
  <c r="X1725" i="5"/>
  <c r="AA1742" i="5"/>
  <c r="X1742" i="5"/>
  <c r="AA2207" i="5"/>
  <c r="X2207" i="5"/>
  <c r="AA2410" i="5"/>
  <c r="X2410" i="5"/>
  <c r="AA2888" i="5"/>
  <c r="X2888" i="5"/>
  <c r="T3116" i="5"/>
  <c r="U3116" i="5" s="1"/>
  <c r="AA3158" i="5"/>
  <c r="X3158" i="5"/>
  <c r="X2828" i="5"/>
  <c r="AA2911" i="5"/>
  <c r="X2911" i="5"/>
  <c r="X3342" i="5"/>
  <c r="AA3754" i="5"/>
  <c r="X3754" i="5"/>
  <c r="AA3833" i="5"/>
  <c r="X3833" i="5"/>
  <c r="AA3268" i="5"/>
  <c r="X3268" i="5"/>
  <c r="AA3751" i="5"/>
  <c r="X3751" i="5"/>
  <c r="AA1602" i="5"/>
  <c r="X1602" i="5"/>
  <c r="AA1798" i="5"/>
  <c r="X1798" i="5"/>
  <c r="AA1793" i="5"/>
  <c r="X1793" i="5"/>
  <c r="AA2356" i="5"/>
  <c r="X2356" i="5"/>
  <c r="AA2650" i="5"/>
  <c r="X2650" i="5"/>
  <c r="AA1825" i="5"/>
  <c r="X1825" i="5"/>
  <c r="AA1978" i="5"/>
  <c r="X1978" i="5"/>
  <c r="AA2216" i="5"/>
  <c r="X2216" i="5"/>
  <c r="AA2584" i="5"/>
  <c r="X2584" i="5"/>
  <c r="AA2867" i="5"/>
  <c r="X2867" i="5"/>
  <c r="AA2980" i="5"/>
  <c r="X2980" i="5"/>
  <c r="X3368" i="5"/>
  <c r="AA3126" i="5"/>
  <c r="X3126" i="5"/>
  <c r="AA3220" i="5"/>
  <c r="X3220" i="5"/>
  <c r="AA3532" i="5"/>
  <c r="X3532" i="5"/>
  <c r="AA1764" i="5"/>
  <c r="X1764" i="5"/>
  <c r="AA2372" i="5"/>
  <c r="X2372" i="5"/>
  <c r="AA2801" i="5"/>
  <c r="X2801" i="5"/>
  <c r="T3195" i="5"/>
  <c r="U3195" i="5" s="1"/>
  <c r="AA3582" i="5"/>
  <c r="X3582" i="5"/>
  <c r="AA1771" i="5"/>
  <c r="X1771" i="5"/>
  <c r="AA2156" i="5"/>
  <c r="X2156" i="5"/>
  <c r="AA2394" i="5"/>
  <c r="X2394" i="5"/>
  <c r="X2778" i="5"/>
  <c r="T3012" i="5"/>
  <c r="U3012" i="5" s="1"/>
  <c r="AA3295" i="5"/>
  <c r="X3295" i="5"/>
  <c r="X3098" i="5"/>
  <c r="AA3606" i="5"/>
  <c r="X3606" i="5"/>
  <c r="AA1554" i="5"/>
  <c r="X1554" i="5"/>
  <c r="AA2067" i="5"/>
  <c r="X2067" i="5"/>
  <c r="AA2163" i="5"/>
  <c r="X2163" i="5"/>
  <c r="AA2248" i="5"/>
  <c r="X2248" i="5"/>
  <c r="AA2405" i="5"/>
  <c r="X2405" i="5"/>
  <c r="AA2618" i="5"/>
  <c r="X2618" i="5"/>
  <c r="AA3087" i="5"/>
  <c r="X3087" i="5"/>
  <c r="T3804" i="5"/>
  <c r="U3804" i="5" s="1"/>
  <c r="AA3734" i="5"/>
  <c r="X3734" i="5"/>
  <c r="AA3123" i="5"/>
  <c r="X3123" i="5"/>
  <c r="AA3727" i="5"/>
  <c r="X3727" i="5"/>
  <c r="AA3818" i="5"/>
  <c r="X3818" i="5"/>
  <c r="AA3571" i="5"/>
  <c r="X3571" i="5"/>
  <c r="AA3698" i="5"/>
  <c r="X3698" i="5"/>
  <c r="AA3852" i="5"/>
  <c r="X3852" i="5"/>
  <c r="AA3506" i="5"/>
  <c r="X3506" i="5"/>
  <c r="AA3677" i="5"/>
  <c r="X3677" i="5"/>
  <c r="AA3851" i="5"/>
  <c r="X3851" i="5"/>
  <c r="AA3384" i="5"/>
  <c r="X3384" i="5"/>
  <c r="AA3471" i="5"/>
  <c r="X3471" i="5"/>
  <c r="AA3840" i="5"/>
  <c r="X3840" i="5"/>
  <c r="AA3481" i="5"/>
  <c r="X3481" i="5"/>
  <c r="AA3601" i="5"/>
  <c r="X3601" i="5"/>
  <c r="AA3595" i="5"/>
  <c r="X3595" i="5"/>
  <c r="AA3755" i="5"/>
  <c r="X3755" i="5"/>
  <c r="AA3299" i="5"/>
  <c r="X3299" i="5"/>
  <c r="AA3738" i="5"/>
  <c r="X3738" i="5"/>
  <c r="AA3062" i="5"/>
  <c r="X3062" i="5"/>
  <c r="AA3387" i="5"/>
  <c r="X3387" i="5"/>
  <c r="AA540" i="5"/>
  <c r="X540" i="5"/>
  <c r="T1017" i="5"/>
  <c r="U1017" i="5" s="1"/>
  <c r="T928" i="5"/>
  <c r="U928" i="5" s="1"/>
  <c r="X1360" i="5"/>
  <c r="T1011" i="5"/>
  <c r="U1011" i="5" s="1"/>
  <c r="AA903" i="5"/>
  <c r="X903" i="5"/>
  <c r="T256" i="5"/>
  <c r="U256" i="5" s="1"/>
  <c r="X266" i="5"/>
  <c r="AA381" i="5"/>
  <c r="X381" i="5"/>
  <c r="X512" i="5"/>
  <c r="AA1089" i="5"/>
  <c r="X1089" i="5"/>
  <c r="X780" i="5"/>
  <c r="T979" i="5"/>
  <c r="U979" i="5" s="1"/>
  <c r="X906" i="5"/>
  <c r="AA906" i="5"/>
  <c r="T990" i="5"/>
  <c r="U990" i="5" s="1"/>
  <c r="AA318" i="5"/>
  <c r="X318" i="5"/>
  <c r="T994" i="5"/>
  <c r="U994" i="5" s="1"/>
  <c r="AA867" i="5"/>
  <c r="X867" i="5"/>
  <c r="X1320" i="5"/>
  <c r="X1282" i="5"/>
  <c r="X326" i="5"/>
  <c r="X293" i="5"/>
  <c r="T1083" i="5"/>
  <c r="U1083" i="5" s="1"/>
  <c r="T811" i="5"/>
  <c r="U811" i="5" s="1"/>
  <c r="X1309" i="5"/>
  <c r="X562" i="5"/>
  <c r="X695" i="5"/>
  <c r="X97" i="5"/>
  <c r="X743" i="5"/>
  <c r="AA980" i="5"/>
  <c r="X980" i="5"/>
  <c r="X1288" i="5"/>
  <c r="T391" i="5"/>
  <c r="U391" i="5" s="1"/>
  <c r="X179" i="5"/>
  <c r="X149" i="5"/>
  <c r="U988" i="5"/>
  <c r="T988" i="5"/>
  <c r="X1346" i="5"/>
  <c r="X1396" i="5"/>
  <c r="AA1401" i="5"/>
  <c r="X1401" i="5"/>
  <c r="AA1449" i="5"/>
  <c r="X1449" i="5"/>
  <c r="AA1795" i="5"/>
  <c r="X1795" i="5"/>
  <c r="X2086" i="5"/>
  <c r="AA2710" i="5"/>
  <c r="X2710" i="5"/>
  <c r="X3008" i="5"/>
  <c r="T1432" i="5"/>
  <c r="U1432" i="5" s="1"/>
  <c r="T1981" i="5"/>
  <c r="U1981" i="5" s="1"/>
  <c r="T2676" i="5"/>
  <c r="U2676" i="5" s="1"/>
  <c r="AA428" i="5"/>
  <c r="X428" i="5"/>
  <c r="AA1138" i="5"/>
  <c r="X1138" i="5"/>
  <c r="X1455" i="5"/>
  <c r="X1623" i="5"/>
  <c r="AA2606" i="5"/>
  <c r="X2606" i="5"/>
  <c r="AA452" i="5"/>
  <c r="X452" i="5"/>
  <c r="AA1404" i="5"/>
  <c r="X1404" i="5"/>
  <c r="X1695" i="5"/>
  <c r="AA1777" i="5"/>
  <c r="X1777" i="5"/>
  <c r="T1969" i="5"/>
  <c r="U1969" i="5" s="1"/>
  <c r="X2565" i="5"/>
  <c r="X2661" i="5"/>
  <c r="X2015" i="5"/>
  <c r="T2214" i="5"/>
  <c r="U2214" i="5" s="1"/>
  <c r="AA2468" i="5"/>
  <c r="X2468" i="5"/>
  <c r="T2685" i="5"/>
  <c r="U2685" i="5" s="1"/>
  <c r="X2488" i="5"/>
  <c r="X1595" i="5"/>
  <c r="X2644" i="5"/>
  <c r="X2962" i="5"/>
  <c r="AA446" i="5"/>
  <c r="X446" i="5"/>
  <c r="X2509" i="5"/>
  <c r="X2530" i="5"/>
  <c r="T1523" i="5"/>
  <c r="U1523" i="5" s="1"/>
  <c r="T2056" i="5"/>
  <c r="U2056" i="5" s="1"/>
  <c r="X2936" i="5"/>
  <c r="X3251" i="5"/>
  <c r="X3671" i="5"/>
  <c r="T3183" i="5"/>
  <c r="U3183" i="5" s="1"/>
  <c r="AA3597" i="5"/>
  <c r="X3597" i="5"/>
  <c r="AA3753" i="5"/>
  <c r="X3753" i="5"/>
  <c r="T3828" i="5"/>
  <c r="U3828" i="5" s="1"/>
  <c r="X3296" i="5"/>
  <c r="T3054" i="5"/>
  <c r="U3054" i="5" s="1"/>
  <c r="T3300" i="5"/>
  <c r="U3300" i="5" s="1"/>
  <c r="X3142" i="5"/>
  <c r="X3175" i="5"/>
  <c r="AA3801" i="5"/>
  <c r="X3801" i="5"/>
  <c r="T3134" i="5"/>
  <c r="U3134" i="5" s="1"/>
  <c r="X3178" i="5"/>
  <c r="T2860" i="5"/>
  <c r="U2860" i="5" s="1"/>
  <c r="T3152" i="5"/>
  <c r="U3152" i="5" s="1"/>
  <c r="AA3382" i="5"/>
  <c r="X3382" i="5"/>
  <c r="T3704" i="5"/>
  <c r="U3704" i="5" s="1"/>
  <c r="AA3873" i="5"/>
  <c r="X3873" i="5"/>
  <c r="X3737" i="5"/>
  <c r="X3050" i="5"/>
  <c r="T3140" i="5"/>
  <c r="U3140" i="5" s="1"/>
  <c r="X3483" i="5"/>
  <c r="AA3825" i="5"/>
  <c r="X3825" i="5"/>
  <c r="AA3060" i="5"/>
  <c r="X3060" i="5"/>
  <c r="X208" i="5"/>
  <c r="T397" i="5"/>
  <c r="U397" i="5" s="1"/>
  <c r="AA478" i="5"/>
  <c r="X478" i="5"/>
  <c r="AA890" i="5"/>
  <c r="X890" i="5"/>
  <c r="T573" i="5"/>
  <c r="U573" i="5" s="1"/>
  <c r="T761" i="5"/>
  <c r="U761" i="5" s="1"/>
  <c r="AA851" i="5"/>
  <c r="X851" i="5"/>
  <c r="T1035" i="5"/>
  <c r="U1035" i="5" s="1"/>
  <c r="AA1223" i="5"/>
  <c r="X1223" i="5"/>
  <c r="X503" i="5"/>
  <c r="X189" i="5"/>
  <c r="AA1068" i="5"/>
  <c r="X1068" i="5"/>
  <c r="X604" i="5"/>
  <c r="X734" i="5"/>
  <c r="T1056" i="5"/>
  <c r="U1056" i="5" s="1"/>
  <c r="X863" i="5"/>
  <c r="X102" i="5"/>
  <c r="AA1098" i="5"/>
  <c r="X1098" i="5"/>
  <c r="X511" i="5"/>
  <c r="T313" i="5"/>
  <c r="U313" i="5" s="1"/>
  <c r="X399" i="5"/>
  <c r="X525" i="5"/>
  <c r="X1051" i="5"/>
  <c r="X1542" i="5"/>
  <c r="T325" i="5"/>
  <c r="U325" i="5" s="1"/>
  <c r="X746" i="5"/>
  <c r="T1080" i="5"/>
  <c r="U1080" i="5" s="1"/>
  <c r="X263" i="5"/>
  <c r="X644" i="5"/>
  <c r="T565" i="5"/>
  <c r="U565" i="5" s="1"/>
  <c r="T1018" i="5"/>
  <c r="U1018" i="5" s="1"/>
  <c r="T271" i="5"/>
  <c r="U271" i="5" s="1"/>
  <c r="T532" i="5"/>
  <c r="U532" i="5" s="1"/>
  <c r="T1092" i="5"/>
  <c r="U1092" i="5" s="1"/>
  <c r="T847" i="5"/>
  <c r="U847" i="5" s="1"/>
  <c r="X1317" i="5"/>
  <c r="X938" i="5"/>
  <c r="X973" i="5"/>
  <c r="X876" i="5"/>
  <c r="X870" i="5"/>
  <c r="AA870" i="5"/>
  <c r="X939" i="5"/>
  <c r="X206" i="5"/>
  <c r="X176" i="5"/>
  <c r="T713" i="5"/>
  <c r="U713" i="5" s="1"/>
  <c r="AA2017" i="5"/>
  <c r="X2017" i="5"/>
  <c r="X2643" i="5"/>
  <c r="T2703" i="5"/>
  <c r="U2703" i="5" s="1"/>
  <c r="T1540" i="5"/>
  <c r="U1540" i="5" s="1"/>
  <c r="T1975" i="5"/>
  <c r="U1975" i="5" s="1"/>
  <c r="X2682" i="5"/>
  <c r="X2481" i="5"/>
  <c r="AA2627" i="5"/>
  <c r="X2627" i="5"/>
  <c r="T1382" i="5"/>
  <c r="U1382" i="5" s="1"/>
  <c r="AA1962" i="5"/>
  <c r="X1962" i="5"/>
  <c r="X2010" i="5"/>
  <c r="X2534" i="5"/>
  <c r="X1553" i="5"/>
  <c r="AA1813" i="5"/>
  <c r="X1813" i="5"/>
  <c r="AA2003" i="5"/>
  <c r="X2003" i="5"/>
  <c r="T2234" i="5"/>
  <c r="U2234" i="5" s="1"/>
  <c r="X2210" i="5"/>
  <c r="X2646" i="5"/>
  <c r="T2739" i="5"/>
  <c r="U2739" i="5" s="1"/>
  <c r="AA2024" i="5"/>
  <c r="X2024" i="5"/>
  <c r="X2619" i="5"/>
  <c r="AA2901" i="5"/>
  <c r="X2901" i="5"/>
  <c r="X2075" i="5"/>
  <c r="X2728" i="5"/>
  <c r="X3030" i="5"/>
  <c r="T1845" i="5"/>
  <c r="U1845" i="5" s="1"/>
  <c r="X2358" i="5"/>
  <c r="X2323" i="5"/>
  <c r="AA3059" i="5"/>
  <c r="X3059" i="5"/>
  <c r="AA3724" i="5"/>
  <c r="X3724" i="5"/>
  <c r="AA3490" i="5"/>
  <c r="X3490" i="5"/>
  <c r="AA3726" i="5"/>
  <c r="X3726" i="5"/>
  <c r="T3196" i="5"/>
  <c r="U3196" i="5" s="1"/>
  <c r="AA3598" i="5"/>
  <c r="X3598" i="5"/>
  <c r="T3096" i="5"/>
  <c r="U3096" i="5" s="1"/>
  <c r="T3406" i="5"/>
  <c r="U3406" i="5" s="1"/>
  <c r="T3478" i="5"/>
  <c r="U3478" i="5" s="1"/>
  <c r="AA3604" i="5"/>
  <c r="X3604" i="5"/>
  <c r="AA3622" i="5"/>
  <c r="X3622" i="5"/>
  <c r="X3593" i="5"/>
  <c r="X3746" i="5"/>
  <c r="T3242" i="5"/>
  <c r="U3242" i="5" s="1"/>
  <c r="T3155" i="5"/>
  <c r="U3155" i="5" s="1"/>
  <c r="X3293" i="5"/>
  <c r="X3508" i="5"/>
  <c r="AA533" i="5"/>
  <c r="X533" i="5"/>
  <c r="AA855" i="5"/>
  <c r="X855" i="5"/>
  <c r="AA488" i="5"/>
  <c r="X488" i="5"/>
  <c r="T1053" i="5"/>
  <c r="U1053" i="5" s="1"/>
  <c r="T966" i="5"/>
  <c r="U966" i="5" s="1"/>
  <c r="T51" i="5"/>
  <c r="U51" i="5" s="1"/>
  <c r="X225" i="5"/>
  <c r="AA213" i="5"/>
  <c r="X213" i="5"/>
  <c r="X904" i="5"/>
  <c r="T526" i="5"/>
  <c r="U526" i="5" s="1"/>
  <c r="AA1179" i="5"/>
  <c r="X1179" i="5"/>
  <c r="AA1206" i="5"/>
  <c r="X1206" i="5"/>
  <c r="X832" i="5"/>
  <c r="T1045" i="5"/>
  <c r="U1045" i="5" s="1"/>
  <c r="X497" i="5"/>
  <c r="T739" i="5"/>
  <c r="U739" i="5" s="1"/>
  <c r="T1101" i="5"/>
  <c r="U1101" i="5" s="1"/>
  <c r="AA294" i="5"/>
  <c r="X294" i="5"/>
  <c r="X444" i="5"/>
  <c r="X233" i="5"/>
  <c r="X541" i="5"/>
  <c r="AA860" i="5"/>
  <c r="X860" i="5"/>
  <c r="AA1129" i="5"/>
  <c r="X1129" i="5"/>
  <c r="AA1375" i="5"/>
  <c r="X1375" i="5"/>
  <c r="AA1640" i="5"/>
  <c r="X1640" i="5"/>
  <c r="T1776" i="5"/>
  <c r="U1776" i="5" s="1"/>
  <c r="T3219" i="5"/>
  <c r="U3219" i="5" s="1"/>
  <c r="AA434" i="5"/>
  <c r="X434" i="5"/>
  <c r="T2222" i="5"/>
  <c r="U2222" i="5" s="1"/>
  <c r="T2636" i="5"/>
  <c r="U2636" i="5" s="1"/>
  <c r="AA1373" i="5"/>
  <c r="X1373" i="5"/>
  <c r="T2637" i="5"/>
  <c r="U2637" i="5" s="1"/>
  <c r="AA2741" i="5"/>
  <c r="X2741" i="5"/>
  <c r="AA1174" i="5"/>
  <c r="X1174" i="5"/>
  <c r="AA1531" i="5"/>
  <c r="X1531" i="5"/>
  <c r="AA3045" i="5"/>
  <c r="X3045" i="5"/>
  <c r="AA407" i="5"/>
  <c r="X407" i="5"/>
  <c r="AA464" i="5"/>
  <c r="X464" i="5"/>
  <c r="AA2060" i="5"/>
  <c r="X2060" i="5"/>
  <c r="X2715" i="5"/>
  <c r="T1508" i="5"/>
  <c r="U1508" i="5" s="1"/>
  <c r="AA842" i="5"/>
  <c r="X842" i="5"/>
  <c r="T2262" i="5"/>
  <c r="U2262" i="5" s="1"/>
  <c r="AA9" i="5"/>
  <c r="X9" i="5"/>
  <c r="AA1037" i="5"/>
  <c r="X1037" i="5"/>
  <c r="AA1160" i="5"/>
  <c r="X1160" i="5"/>
  <c r="AA1016" i="5"/>
  <c r="X1016" i="5"/>
  <c r="AA1085" i="5"/>
  <c r="X1085" i="5"/>
  <c r="T1474" i="5"/>
  <c r="U1474" i="5" s="1"/>
  <c r="T1767" i="5"/>
  <c r="U1767" i="5" s="1"/>
  <c r="T2235" i="5"/>
  <c r="U2235" i="5" s="1"/>
  <c r="T3078" i="5"/>
  <c r="U3078" i="5" s="1"/>
  <c r="AA1117" i="5"/>
  <c r="X1117" i="5"/>
  <c r="AA1966" i="5"/>
  <c r="X1966" i="5"/>
  <c r="AA2699" i="5"/>
  <c r="X2699" i="5"/>
  <c r="AA12" i="5"/>
  <c r="X12" i="5"/>
  <c r="AA797" i="5"/>
  <c r="X797" i="5"/>
  <c r="AA1019" i="5"/>
  <c r="X1019" i="5"/>
  <c r="X1483" i="5"/>
  <c r="AA1616" i="5"/>
  <c r="X1616" i="5"/>
  <c r="X1911" i="5"/>
  <c r="AA2566" i="5"/>
  <c r="X2566" i="5"/>
  <c r="X3025" i="5"/>
  <c r="AA3164" i="5"/>
  <c r="X3164" i="5"/>
  <c r="AA25" i="5"/>
  <c r="X25" i="5"/>
  <c r="AA33" i="5"/>
  <c r="X33" i="5"/>
  <c r="AA312" i="5"/>
  <c r="X312" i="5"/>
  <c r="AA1229" i="5"/>
  <c r="X1229" i="5"/>
  <c r="AA1990" i="5"/>
  <c r="X1990" i="5"/>
  <c r="X2460" i="5"/>
  <c r="AA2748" i="5"/>
  <c r="X2748" i="5"/>
  <c r="AA1604" i="5"/>
  <c r="X1604" i="5"/>
  <c r="AA2169" i="5"/>
  <c r="X2169" i="5"/>
  <c r="AA2397" i="5"/>
  <c r="X2397" i="5"/>
  <c r="AA2759" i="5"/>
  <c r="X2759" i="5"/>
  <c r="AA2904" i="5"/>
  <c r="X2904" i="5"/>
  <c r="AA1938" i="5"/>
  <c r="X1938" i="5"/>
  <c r="AA3467" i="5"/>
  <c r="X3467" i="5"/>
  <c r="AA3680" i="5"/>
  <c r="X3680" i="5"/>
  <c r="AA3776" i="5"/>
  <c r="X3776" i="5"/>
  <c r="AA3863" i="5"/>
  <c r="X3863" i="5"/>
  <c r="AA1594" i="5"/>
  <c r="X1594" i="5"/>
  <c r="AA1945" i="5"/>
  <c r="X1945" i="5"/>
  <c r="AA2350" i="5"/>
  <c r="X2350" i="5"/>
  <c r="AA2359" i="5"/>
  <c r="X2359" i="5"/>
  <c r="X2925" i="5"/>
  <c r="T3193" i="5"/>
  <c r="U3193" i="5" s="1"/>
  <c r="AA3658" i="5"/>
  <c r="X3658" i="5"/>
  <c r="AA3865" i="5"/>
  <c r="X3865" i="5"/>
  <c r="AA1792" i="5"/>
  <c r="X1792" i="5"/>
  <c r="AA2034" i="5"/>
  <c r="X2034" i="5"/>
  <c r="AA2399" i="5"/>
  <c r="X2399" i="5"/>
  <c r="AA3477" i="5"/>
  <c r="X3477" i="5"/>
  <c r="T3784" i="5"/>
  <c r="U3784" i="5" s="1"/>
  <c r="AA3843" i="5"/>
  <c r="X3843" i="5"/>
  <c r="AA3356" i="5"/>
  <c r="X3356" i="5"/>
  <c r="AA1734" i="5"/>
  <c r="X1734" i="5"/>
  <c r="AA2186" i="5"/>
  <c r="X2186" i="5"/>
  <c r="AA2278" i="5"/>
  <c r="X2278" i="5"/>
  <c r="AA2968" i="5"/>
  <c r="X2968" i="5"/>
  <c r="AA3188" i="5"/>
  <c r="X3188" i="5"/>
  <c r="AA3523" i="5"/>
  <c r="X3523" i="5"/>
  <c r="AA3694" i="5"/>
  <c r="X3694" i="5"/>
  <c r="AA3071" i="5"/>
  <c r="X3071" i="5"/>
  <c r="AA3138" i="5"/>
  <c r="X3138" i="5"/>
  <c r="AA3703" i="5"/>
  <c r="X3703" i="5"/>
  <c r="AA1997" i="5"/>
  <c r="X1997" i="5"/>
  <c r="AA2226" i="5"/>
  <c r="X2226" i="5"/>
  <c r="AA2786" i="5"/>
  <c r="X2786" i="5"/>
  <c r="X2912" i="5"/>
  <c r="AA3173" i="5"/>
  <c r="X3173" i="5"/>
  <c r="T3298" i="5"/>
  <c r="U3298" i="5" s="1"/>
  <c r="AA1629" i="5"/>
  <c r="X1629" i="5"/>
  <c r="AA1840" i="5"/>
  <c r="X1840" i="5"/>
  <c r="AA1988" i="5"/>
  <c r="X1988" i="5"/>
  <c r="AA2803" i="5"/>
  <c r="X2803" i="5"/>
  <c r="AA3206" i="5"/>
  <c r="X3206" i="5"/>
  <c r="AA1932" i="5"/>
  <c r="X1932" i="5"/>
  <c r="AA3182" i="5"/>
  <c r="X3182" i="5"/>
  <c r="AA3586" i="5"/>
  <c r="X3586" i="5"/>
  <c r="AA3770" i="5"/>
  <c r="X3770" i="5"/>
  <c r="AA3675" i="5"/>
  <c r="X3675" i="5"/>
  <c r="X174" i="5"/>
  <c r="T943" i="5"/>
  <c r="U943" i="5" s="1"/>
  <c r="T1071" i="5"/>
  <c r="U1071" i="5" s="1"/>
  <c r="T340" i="5"/>
  <c r="U340" i="5" s="1"/>
  <c r="AA563" i="5"/>
  <c r="X563" i="5"/>
  <c r="T954" i="5"/>
  <c r="U954" i="5" s="1"/>
  <c r="X323" i="5"/>
  <c r="X731" i="5"/>
  <c r="X1062" i="5"/>
  <c r="X1222" i="5"/>
  <c r="X156" i="5"/>
  <c r="T544" i="5"/>
  <c r="U544" i="5" s="1"/>
  <c r="AA781" i="5"/>
  <c r="X781" i="5"/>
  <c r="X71" i="5"/>
  <c r="X612" i="5"/>
  <c r="X1464" i="5"/>
  <c r="T529" i="5"/>
  <c r="U529" i="5" s="1"/>
  <c r="AA336" i="5"/>
  <c r="X336" i="5"/>
  <c r="X91" i="5"/>
  <c r="X143" i="5"/>
  <c r="X667" i="5"/>
  <c r="X838" i="5"/>
  <c r="T1072" i="5"/>
  <c r="U1072" i="5" s="1"/>
  <c r="T268" i="5"/>
  <c r="U268" i="5" s="1"/>
  <c r="T1065" i="5"/>
  <c r="U1065" i="5" s="1"/>
  <c r="AA1187" i="5"/>
  <c r="X1187" i="5"/>
  <c r="X379" i="5"/>
  <c r="X624" i="5"/>
  <c r="X702" i="5"/>
  <c r="T945" i="5"/>
  <c r="U945" i="5" s="1"/>
  <c r="X1330" i="5"/>
  <c r="X1290" i="5"/>
  <c r="X516" i="5"/>
  <c r="T792" i="5"/>
  <c r="U792" i="5" s="1"/>
  <c r="X1286" i="5"/>
  <c r="T1444" i="5"/>
  <c r="U1444" i="5" s="1"/>
  <c r="X1646" i="5"/>
  <c r="T2261" i="5"/>
  <c r="U2261" i="5" s="1"/>
  <c r="X2806" i="5"/>
  <c r="T3063" i="5"/>
  <c r="U3063" i="5" s="1"/>
  <c r="AA3053" i="5"/>
  <c r="X3053" i="5"/>
  <c r="T1453" i="5"/>
  <c r="U1453" i="5" s="1"/>
  <c r="AA1762" i="5"/>
  <c r="X1762" i="5"/>
  <c r="AA1834" i="5"/>
  <c r="X1834" i="5"/>
  <c r="X2004" i="5"/>
  <c r="X2277" i="5"/>
  <c r="AA1856" i="5"/>
  <c r="X1856" i="5"/>
  <c r="AA2976" i="5"/>
  <c r="X2976" i="5"/>
  <c r="AA1976" i="5"/>
  <c r="X1976" i="5"/>
  <c r="X2306" i="5"/>
  <c r="X2714" i="5"/>
  <c r="AA2756" i="5"/>
  <c r="X2756" i="5"/>
  <c r="T1521" i="5"/>
  <c r="U1521" i="5" s="1"/>
  <c r="T2233" i="5"/>
  <c r="U2233" i="5" s="1"/>
  <c r="T2298" i="5"/>
  <c r="U2298" i="5" s="1"/>
  <c r="AA2486" i="5"/>
  <c r="X2486" i="5"/>
  <c r="X2687" i="5"/>
  <c r="X2721" i="5"/>
  <c r="X2624" i="5"/>
  <c r="AA1434" i="5"/>
  <c r="X1434" i="5"/>
  <c r="AA1957" i="5"/>
  <c r="X1957" i="5"/>
  <c r="X2927" i="5"/>
  <c r="T2267" i="5"/>
  <c r="U2267" i="5" s="1"/>
  <c r="AA2656" i="5"/>
  <c r="X2656" i="5"/>
  <c r="T3075" i="5"/>
  <c r="U3075" i="5" s="1"/>
  <c r="X2037" i="5"/>
  <c r="X2465" i="5"/>
  <c r="X1779" i="5"/>
  <c r="T2247" i="5"/>
  <c r="U2247" i="5" s="1"/>
  <c r="X2448" i="5"/>
  <c r="X3023" i="5"/>
  <c r="X3324" i="5"/>
  <c r="X3509" i="5"/>
  <c r="AA3858" i="5"/>
  <c r="X3858" i="5"/>
  <c r="AA3246" i="5"/>
  <c r="X3246" i="5"/>
  <c r="T3695" i="5"/>
  <c r="U3695" i="5" s="1"/>
  <c r="AA3564" i="5"/>
  <c r="X3564" i="5"/>
  <c r="X3631" i="5"/>
  <c r="T3797" i="5"/>
  <c r="U3797" i="5" s="1"/>
  <c r="AA3573" i="5"/>
  <c r="X3573" i="5"/>
  <c r="AA3065" i="5"/>
  <c r="X3065" i="5"/>
  <c r="X3403" i="5"/>
  <c r="X3591" i="5"/>
  <c r="X3881" i="5"/>
  <c r="T3230" i="5"/>
  <c r="U3230" i="5" s="1"/>
  <c r="AA3476" i="5"/>
  <c r="X3476" i="5"/>
  <c r="X450" i="5"/>
  <c r="T823" i="5"/>
  <c r="U823" i="5" s="1"/>
  <c r="X1252" i="5"/>
  <c r="X202" i="5"/>
  <c r="X653" i="5"/>
  <c r="T856" i="5"/>
  <c r="U856" i="5" s="1"/>
  <c r="AA1119" i="5"/>
  <c r="X1119" i="5"/>
  <c r="X1285" i="5"/>
  <c r="X605" i="5"/>
  <c r="AA1122" i="5"/>
  <c r="X1122" i="5"/>
  <c r="AA1210" i="5"/>
  <c r="X1210" i="5"/>
  <c r="X183" i="5"/>
  <c r="X718" i="5"/>
  <c r="X806" i="5"/>
  <c r="X925" i="5"/>
  <c r="X90" i="5"/>
  <c r="X643" i="5"/>
  <c r="T733" i="5"/>
  <c r="U733" i="5" s="1"/>
  <c r="T1038" i="5"/>
  <c r="U1038" i="5" s="1"/>
  <c r="T952" i="5"/>
  <c r="U952" i="5" s="1"/>
  <c r="X250" i="5"/>
  <c r="T805" i="5"/>
  <c r="U805" i="5" s="1"/>
  <c r="X508" i="5"/>
  <c r="X517" i="5"/>
  <c r="AA1216" i="5"/>
  <c r="X1216" i="5"/>
  <c r="X337" i="5"/>
  <c r="T996" i="5"/>
  <c r="U996" i="5" s="1"/>
  <c r="T238" i="5"/>
  <c r="U238" i="5" s="1"/>
  <c r="AA1113" i="5"/>
  <c r="X1113" i="5"/>
  <c r="AA469" i="5"/>
  <c r="X469" i="5"/>
  <c r="T976" i="5"/>
  <c r="U976" i="5" s="1"/>
  <c r="X108" i="5"/>
  <c r="X257" i="5"/>
  <c r="X1058" i="5"/>
  <c r="T1800" i="5"/>
  <c r="U1800" i="5" s="1"/>
  <c r="X2419" i="5"/>
  <c r="X1579" i="5"/>
  <c r="T1820" i="5"/>
  <c r="U1820" i="5" s="1"/>
  <c r="X2200" i="5"/>
  <c r="AA3041" i="5"/>
  <c r="X3041" i="5"/>
  <c r="AA1413" i="5"/>
  <c r="X1413" i="5"/>
  <c r="X1559" i="5"/>
  <c r="X2450" i="5"/>
  <c r="X2915" i="5"/>
  <c r="AA2052" i="5"/>
  <c r="X2052" i="5"/>
  <c r="AA2281" i="5"/>
  <c r="X2281" i="5"/>
  <c r="AA2362" i="5"/>
  <c r="X2362" i="5"/>
  <c r="X2667" i="5"/>
  <c r="X2705" i="5"/>
  <c r="AA2807" i="5"/>
  <c r="X2807" i="5"/>
  <c r="X1730" i="5"/>
  <c r="X1394" i="5"/>
  <c r="X2258" i="5"/>
  <c r="AA551" i="5"/>
  <c r="X551" i="5"/>
  <c r="AA950" i="5"/>
  <c r="X950" i="5"/>
  <c r="AA1772" i="5"/>
  <c r="X1772" i="5"/>
  <c r="AA2021" i="5"/>
  <c r="X2021" i="5"/>
  <c r="X2264" i="5"/>
  <c r="AA2513" i="5"/>
  <c r="X2513" i="5"/>
  <c r="AA27" i="5"/>
  <c r="X27" i="5"/>
  <c r="AA1064" i="5"/>
  <c r="X1064" i="5"/>
  <c r="AA1046" i="5"/>
  <c r="X1046" i="5"/>
  <c r="X1544" i="5"/>
  <c r="X1888" i="5"/>
  <c r="AA2391" i="5"/>
  <c r="X2391" i="5"/>
  <c r="X2543" i="5"/>
  <c r="AA2223" i="5"/>
  <c r="X2223" i="5"/>
  <c r="AA2415" i="5"/>
  <c r="X2415" i="5"/>
  <c r="AA2743" i="5"/>
  <c r="X2743" i="5"/>
  <c r="AA2789" i="5"/>
  <c r="X2789" i="5"/>
  <c r="AA2970" i="5"/>
  <c r="X2970" i="5"/>
  <c r="X2975" i="5"/>
  <c r="AA30" i="5"/>
  <c r="X30" i="5"/>
  <c r="AA542" i="5"/>
  <c r="X542" i="5"/>
  <c r="AA472" i="5"/>
  <c r="X472" i="5"/>
  <c r="AA1052" i="5"/>
  <c r="X1052" i="5"/>
  <c r="AA1091" i="5"/>
  <c r="X1091" i="5"/>
  <c r="AA1371" i="5"/>
  <c r="X1371" i="5"/>
  <c r="X2006" i="5"/>
  <c r="AA1972" i="5"/>
  <c r="X1972" i="5"/>
  <c r="AA2671" i="5"/>
  <c r="X2671" i="5"/>
  <c r="X2796" i="5"/>
  <c r="X2973" i="5"/>
  <c r="AA1567" i="5"/>
  <c r="X1567" i="5"/>
  <c r="X2087" i="5"/>
  <c r="X2535" i="5"/>
  <c r="X2647" i="5"/>
  <c r="X2890" i="5"/>
  <c r="AA3270" i="5"/>
  <c r="X3270" i="5"/>
  <c r="AA57" i="5"/>
  <c r="X57" i="5"/>
  <c r="AA377" i="5"/>
  <c r="X377" i="5"/>
  <c r="AA575" i="5"/>
  <c r="X575" i="5"/>
  <c r="AA1097" i="5"/>
  <c r="X1097" i="5"/>
  <c r="T1499" i="5"/>
  <c r="U1499" i="5" s="1"/>
  <c r="X1407" i="5"/>
  <c r="X1726" i="5"/>
  <c r="AA1983" i="5"/>
  <c r="X1983" i="5"/>
  <c r="X2459" i="5"/>
  <c r="AA1557" i="5"/>
  <c r="X1557" i="5"/>
  <c r="AA1870" i="5"/>
  <c r="X1870" i="5"/>
  <c r="AA2029" i="5"/>
  <c r="X2029" i="5"/>
  <c r="AA2198" i="5"/>
  <c r="X2198" i="5"/>
  <c r="AA2546" i="5"/>
  <c r="X2546" i="5"/>
  <c r="T3143" i="5"/>
  <c r="U3143" i="5" s="1"/>
  <c r="AA1722" i="5"/>
  <c r="X1722" i="5"/>
  <c r="AA1928" i="5"/>
  <c r="X1928" i="5"/>
  <c r="AA1953" i="5"/>
  <c r="X1953" i="5"/>
  <c r="AA2172" i="5"/>
  <c r="X2172" i="5"/>
  <c r="AA2354" i="5"/>
  <c r="X2354" i="5"/>
  <c r="AA2443" i="5"/>
  <c r="X2443" i="5"/>
  <c r="AA2870" i="5"/>
  <c r="X2870" i="5"/>
  <c r="T3215" i="5"/>
  <c r="U3215" i="5" s="1"/>
  <c r="AA1774" i="5"/>
  <c r="X1774" i="5"/>
  <c r="AA1823" i="5"/>
  <c r="X1823" i="5"/>
  <c r="AA2141" i="5"/>
  <c r="X2141" i="5"/>
  <c r="AA1954" i="5"/>
  <c r="X1954" i="5"/>
  <c r="AA2181" i="5"/>
  <c r="X2181" i="5"/>
  <c r="AA2422" i="5"/>
  <c r="X2422" i="5"/>
  <c r="T3379" i="5"/>
  <c r="U3379" i="5" s="1"/>
  <c r="AA3767" i="5"/>
  <c r="X3767" i="5"/>
  <c r="X2942" i="5"/>
  <c r="T3120" i="5"/>
  <c r="U3120" i="5" s="1"/>
  <c r="AA3652" i="5"/>
  <c r="X3652" i="5"/>
  <c r="AA3789" i="5"/>
  <c r="X3789" i="5"/>
  <c r="AA1754" i="5"/>
  <c r="X1754" i="5"/>
  <c r="AA2237" i="5"/>
  <c r="X2237" i="5"/>
  <c r="AA3212" i="5"/>
  <c r="X3212" i="5"/>
  <c r="X3518" i="5"/>
  <c r="T3733" i="5"/>
  <c r="U3733" i="5" s="1"/>
  <c r="AA3102" i="5"/>
  <c r="X3102" i="5"/>
  <c r="AA3278" i="5"/>
  <c r="X3278" i="5"/>
  <c r="X3145" i="5"/>
  <c r="AA3381" i="5"/>
  <c r="X3381" i="5"/>
  <c r="AA3872" i="5"/>
  <c r="X3872" i="5"/>
  <c r="AA1548" i="5"/>
  <c r="X1548" i="5"/>
  <c r="AA1992" i="5"/>
  <c r="X1992" i="5"/>
  <c r="AA2159" i="5"/>
  <c r="X2159" i="5"/>
  <c r="AA2414" i="5"/>
  <c r="X2414" i="5"/>
  <c r="AA2974" i="5"/>
  <c r="X2974" i="5"/>
  <c r="X3236" i="5"/>
  <c r="AA2294" i="5"/>
  <c r="X2294" i="5"/>
  <c r="AA3237" i="5"/>
  <c r="X3237" i="5"/>
  <c r="AA3605" i="5"/>
  <c r="X3605" i="5"/>
  <c r="T3729" i="5"/>
  <c r="U3729" i="5" s="1"/>
  <c r="AA333" i="5"/>
  <c r="X333" i="5"/>
  <c r="AA1155" i="5"/>
  <c r="X1155" i="5"/>
  <c r="T343" i="5"/>
  <c r="U343" i="5" s="1"/>
  <c r="AA306" i="5"/>
  <c r="X306" i="5"/>
  <c r="T585" i="5"/>
  <c r="U585" i="5" s="1"/>
  <c r="T1205" i="5"/>
  <c r="U1205" i="5" s="1"/>
  <c r="AA1140" i="5"/>
  <c r="X1140" i="5"/>
  <c r="X1212" i="5"/>
  <c r="AA549" i="5"/>
  <c r="X549" i="5"/>
  <c r="T895" i="5"/>
  <c r="U895" i="5" s="1"/>
  <c r="T958" i="5"/>
  <c r="U958" i="5" s="1"/>
  <c r="AA905" i="5"/>
  <c r="X905" i="5"/>
  <c r="AA474" i="5"/>
  <c r="X474" i="5"/>
  <c r="T991" i="5"/>
  <c r="U991" i="5" s="1"/>
  <c r="AA76" i="5"/>
  <c r="X76" i="5"/>
  <c r="AA1032" i="5"/>
  <c r="X1032" i="5"/>
  <c r="T841" i="5"/>
  <c r="U841" i="5" s="1"/>
  <c r="AA1225" i="5"/>
  <c r="X1225" i="5"/>
  <c r="AA1128" i="5"/>
  <c r="X1128" i="5"/>
  <c r="T567" i="5"/>
  <c r="U567" i="5" s="1"/>
  <c r="T1077" i="5"/>
  <c r="U1077" i="5" s="1"/>
  <c r="T957" i="5"/>
  <c r="U957" i="5" s="1"/>
  <c r="T1202" i="5"/>
  <c r="U1202" i="5" s="1"/>
  <c r="T1074" i="5"/>
  <c r="U1074" i="5" s="1"/>
  <c r="T1359" i="5"/>
  <c r="U1359" i="5" s="1"/>
  <c r="AA581" i="5"/>
  <c r="X581" i="5"/>
  <c r="T1047" i="5"/>
  <c r="U1047" i="5" s="1"/>
  <c r="AA999" i="5"/>
  <c r="X999" i="5"/>
  <c r="X1230" i="5"/>
  <c r="X417" i="5"/>
  <c r="T778" i="5"/>
  <c r="U778" i="5" s="1"/>
  <c r="AA1182" i="5"/>
  <c r="X1182" i="5"/>
  <c r="T1266" i="5"/>
  <c r="U1266" i="5" s="1"/>
  <c r="AA662" i="5"/>
  <c r="X662" i="5"/>
  <c r="AA775" i="5"/>
  <c r="X775" i="5"/>
  <c r="AA995" i="5"/>
  <c r="X995" i="5"/>
  <c r="AA1390" i="5"/>
  <c r="X1390" i="5"/>
  <c r="AA1760" i="5"/>
  <c r="X1760" i="5"/>
  <c r="AA2560" i="5"/>
  <c r="X2560" i="5"/>
  <c r="AA584" i="5"/>
  <c r="X584" i="5"/>
  <c r="AA1172" i="5"/>
  <c r="X1172" i="5"/>
  <c r="AA3093" i="5"/>
  <c r="X3093" i="5"/>
  <c r="AA324" i="5"/>
  <c r="X324" i="5"/>
  <c r="AA297" i="5"/>
  <c r="X297" i="5"/>
  <c r="AA1106" i="5"/>
  <c r="X1106" i="5"/>
  <c r="AA1099" i="5"/>
  <c r="X1099" i="5"/>
  <c r="AA1437" i="5"/>
  <c r="X1437" i="5"/>
  <c r="AA66" i="5"/>
  <c r="X66" i="5"/>
  <c r="AA1028" i="5"/>
  <c r="X1028" i="5"/>
  <c r="AA1154" i="5"/>
  <c r="X1154" i="5"/>
  <c r="AA1353" i="5"/>
  <c r="X1353" i="5"/>
  <c r="AA1847" i="5"/>
  <c r="X1847" i="5"/>
  <c r="AA2719" i="5"/>
  <c r="X2719" i="5"/>
  <c r="AA40" i="5"/>
  <c r="X40" i="5"/>
  <c r="AA490" i="5"/>
  <c r="X490" i="5"/>
  <c r="AA671" i="5"/>
  <c r="X671" i="5"/>
  <c r="AA1356" i="5"/>
  <c r="X1356" i="5"/>
  <c r="X2341" i="5"/>
  <c r="AA2556" i="5"/>
  <c r="X2556" i="5"/>
  <c r="AA7" i="5"/>
  <c r="X7" i="5"/>
  <c r="AA24" i="5"/>
  <c r="X24" i="5"/>
  <c r="AA35" i="5"/>
  <c r="X35" i="5"/>
  <c r="AA711" i="5"/>
  <c r="X711" i="5"/>
  <c r="AA2193" i="5"/>
  <c r="X2193" i="5"/>
  <c r="T2230" i="5"/>
  <c r="U2230" i="5" s="1"/>
  <c r="T2071" i="5"/>
  <c r="U2071" i="5" s="1"/>
  <c r="T2231" i="5"/>
  <c r="U2231" i="5" s="1"/>
  <c r="AA2681" i="5"/>
  <c r="X2681" i="5"/>
  <c r="AA2690" i="5"/>
  <c r="X2690" i="5"/>
  <c r="AA2909" i="5"/>
  <c r="X2909" i="5"/>
  <c r="AA1114" i="5"/>
  <c r="X1114" i="5"/>
  <c r="T2191" i="5"/>
  <c r="U2191" i="5" s="1"/>
  <c r="T2640" i="5"/>
  <c r="U2640" i="5" s="1"/>
  <c r="AA3223" i="5"/>
  <c r="X3223" i="5"/>
  <c r="X1995" i="5"/>
  <c r="AA1120" i="5"/>
  <c r="X1120" i="5"/>
  <c r="AA1773" i="5"/>
  <c r="X1773" i="5"/>
  <c r="T2201" i="5"/>
  <c r="U2201" i="5" s="1"/>
  <c r="X2498" i="5"/>
  <c r="AA50" i="5"/>
  <c r="X50" i="5"/>
  <c r="AA566" i="5"/>
  <c r="X566" i="5"/>
  <c r="AA1166" i="5"/>
  <c r="X1166" i="5"/>
  <c r="X1488" i="5"/>
  <c r="AA2495" i="5"/>
  <c r="X2495" i="5"/>
  <c r="T1517" i="5"/>
  <c r="U1517" i="5" s="1"/>
  <c r="T2424" i="5"/>
  <c r="U2424" i="5" s="1"/>
  <c r="AA2701" i="5"/>
  <c r="X2701" i="5"/>
  <c r="X2812" i="5"/>
  <c r="X3156" i="5"/>
  <c r="AA3240" i="5"/>
  <c r="X3240" i="5"/>
  <c r="AA1923" i="5"/>
  <c r="X1923" i="5"/>
  <c r="AA3577" i="5"/>
  <c r="X3577" i="5"/>
  <c r="T3810" i="5"/>
  <c r="U3810" i="5" s="1"/>
  <c r="AA1552" i="5"/>
  <c r="X1552" i="5"/>
  <c r="AA1667" i="5"/>
  <c r="X1667" i="5"/>
  <c r="AA2175" i="5"/>
  <c r="X2175" i="5"/>
  <c r="AA2152" i="5"/>
  <c r="X2152" i="5"/>
  <c r="AA2686" i="5"/>
  <c r="X2686" i="5"/>
  <c r="AA2798" i="5"/>
  <c r="X2798" i="5"/>
  <c r="AA3603" i="5"/>
  <c r="X3603" i="5"/>
  <c r="T3055" i="5"/>
  <c r="U3055" i="5" s="1"/>
  <c r="T3761" i="5"/>
  <c r="U3761" i="5" s="1"/>
  <c r="T2937" i="5"/>
  <c r="U2937" i="5" s="1"/>
  <c r="X3297" i="5"/>
  <c r="AA1922" i="5"/>
  <c r="X1922" i="5"/>
  <c r="AA2180" i="5"/>
  <c r="X2180" i="5"/>
  <c r="AA2360" i="5"/>
  <c r="X2360" i="5"/>
  <c r="AA2504" i="5"/>
  <c r="X2504" i="5"/>
  <c r="T3168" i="5"/>
  <c r="U3168" i="5" s="1"/>
  <c r="T3261" i="5"/>
  <c r="U3261" i="5" s="1"/>
  <c r="T3548" i="5"/>
  <c r="U3548" i="5" s="1"/>
  <c r="AA1916" i="5"/>
  <c r="X1916" i="5"/>
  <c r="AA2028" i="5"/>
  <c r="X2028" i="5"/>
  <c r="AA2225" i="5"/>
  <c r="X2225" i="5"/>
  <c r="AA3194" i="5"/>
  <c r="X3194" i="5"/>
  <c r="AA3545" i="5"/>
  <c r="X3545" i="5"/>
  <c r="T2782" i="5"/>
  <c r="U2782" i="5" s="1"/>
  <c r="AA3503" i="5"/>
  <c r="X3503" i="5"/>
  <c r="AA3856" i="5"/>
  <c r="X3856" i="5"/>
  <c r="AA1619" i="5"/>
  <c r="X1619" i="5"/>
  <c r="AA2189" i="5"/>
  <c r="X2189" i="5"/>
  <c r="AA2813" i="5"/>
  <c r="X2813" i="5"/>
  <c r="AA1571" i="5"/>
  <c r="X1571" i="5"/>
  <c r="AA2898" i="5"/>
  <c r="X2898" i="5"/>
  <c r="T3288" i="5"/>
  <c r="U3288" i="5" s="1"/>
  <c r="AA3576" i="5"/>
  <c r="X3576" i="5"/>
  <c r="AA2879" i="5"/>
  <c r="X2879" i="5"/>
  <c r="AA3280" i="5"/>
  <c r="X3280" i="5"/>
  <c r="AA2425" i="5"/>
  <c r="X2425" i="5"/>
  <c r="AA2903" i="5"/>
  <c r="X2903" i="5"/>
  <c r="AA3529" i="5"/>
  <c r="X3529" i="5"/>
  <c r="AA3759" i="5"/>
  <c r="X3759" i="5"/>
  <c r="AA3355" i="5"/>
  <c r="X3355" i="5"/>
  <c r="AA3626" i="5"/>
  <c r="X3626" i="5"/>
  <c r="AA3722" i="5"/>
  <c r="X3722" i="5"/>
  <c r="AA3875" i="5"/>
  <c r="X3875" i="5"/>
  <c r="AA3200" i="5"/>
  <c r="X3200" i="5"/>
  <c r="AA3359" i="5"/>
  <c r="X3359" i="5"/>
  <c r="AA3644" i="5"/>
  <c r="X3644" i="5"/>
  <c r="AA3372" i="5"/>
  <c r="X3372" i="5"/>
  <c r="AA3365" i="5"/>
  <c r="X3365" i="5"/>
  <c r="AA3480" i="5"/>
  <c r="X3480" i="5"/>
  <c r="AA3661" i="5"/>
  <c r="X3661" i="5"/>
  <c r="AA3741" i="5"/>
  <c r="X3741" i="5"/>
  <c r="AA3791" i="5"/>
  <c r="X3791" i="5"/>
  <c r="AA3848" i="5"/>
  <c r="X3848" i="5"/>
  <c r="AA3634" i="5"/>
  <c r="X3634" i="5"/>
  <c r="AA3559" i="5"/>
  <c r="X3559" i="5"/>
  <c r="AA3711" i="5"/>
  <c r="X3711" i="5"/>
  <c r="AA3665" i="5"/>
  <c r="X3665" i="5"/>
  <c r="AA3683" i="5"/>
  <c r="X3683" i="5"/>
  <c r="AA3283" i="5"/>
  <c r="X3283" i="5"/>
  <c r="AA3636" i="5"/>
  <c r="X3636" i="5"/>
  <c r="T1086" i="5"/>
  <c r="U1086" i="5" s="1"/>
  <c r="T981" i="5"/>
  <c r="U981" i="5" s="1"/>
  <c r="AA774" i="5"/>
  <c r="X774" i="5"/>
  <c r="T993" i="5"/>
  <c r="U993" i="5" s="1"/>
  <c r="X606" i="5"/>
  <c r="AA1158" i="5"/>
  <c r="X1158" i="5"/>
  <c r="T576" i="5"/>
  <c r="U576" i="5" s="1"/>
  <c r="X414" i="5"/>
  <c r="T265" i="5"/>
  <c r="U265" i="5" s="1"/>
  <c r="X473" i="5"/>
  <c r="T1191" i="5"/>
  <c r="U1191" i="5" s="1"/>
  <c r="X148" i="5"/>
  <c r="T916" i="5"/>
  <c r="U916" i="5" s="1"/>
  <c r="X1281" i="5"/>
  <c r="T85" i="5"/>
  <c r="U85" i="5" s="1"/>
  <c r="T697" i="5"/>
  <c r="U697" i="5" s="1"/>
  <c r="X961" i="5"/>
  <c r="AA1196" i="5"/>
  <c r="X1196" i="5"/>
  <c r="T1197" i="5"/>
  <c r="U1197" i="5" s="1"/>
  <c r="AA345" i="5"/>
  <c r="X345" i="5"/>
  <c r="AA1059" i="5"/>
  <c r="X1059" i="5"/>
  <c r="AA1149" i="5"/>
  <c r="X1149" i="5"/>
  <c r="X1259" i="5"/>
  <c r="X873" i="5"/>
  <c r="X515" i="5"/>
  <c r="AA852" i="5"/>
  <c r="X852" i="5"/>
  <c r="X3026" i="5"/>
  <c r="AA1350" i="5"/>
  <c r="X1350" i="5"/>
  <c r="AA2187" i="5"/>
  <c r="X2187" i="5"/>
  <c r="AA1381" i="5"/>
  <c r="X1381" i="5"/>
  <c r="AA1831" i="5"/>
  <c r="X1831" i="5"/>
  <c r="AA1388" i="5"/>
  <c r="X1388" i="5"/>
  <c r="X1572" i="5"/>
  <c r="T1788" i="5"/>
  <c r="U1788" i="5" s="1"/>
  <c r="AA1994" i="5"/>
  <c r="X1994" i="5"/>
  <c r="T1556" i="5"/>
  <c r="U1556" i="5" s="1"/>
  <c r="T1860" i="5"/>
  <c r="U1860" i="5" s="1"/>
  <c r="T2295" i="5"/>
  <c r="U2295" i="5" s="1"/>
  <c r="X1822" i="5"/>
  <c r="AA2417" i="5"/>
  <c r="X2417" i="5"/>
  <c r="AA2745" i="5"/>
  <c r="X2745" i="5"/>
  <c r="T2232" i="5"/>
  <c r="U2232" i="5" s="1"/>
  <c r="X2757" i="5"/>
  <c r="T3039" i="5"/>
  <c r="U3039" i="5" s="1"/>
  <c r="AA1971" i="5"/>
  <c r="X1971" i="5"/>
  <c r="X2203" i="5"/>
  <c r="X2456" i="5"/>
  <c r="X1636" i="5"/>
  <c r="X2345" i="5"/>
  <c r="X2552" i="5"/>
  <c r="X2464" i="5"/>
  <c r="AA2522" i="5"/>
  <c r="X2522" i="5"/>
  <c r="T1357" i="5"/>
  <c r="U1357" i="5" s="1"/>
  <c r="X2328" i="5"/>
  <c r="X2886" i="5"/>
  <c r="X3245" i="5"/>
  <c r="T3207" i="5"/>
  <c r="U3207" i="5" s="1"/>
  <c r="AA3859" i="5"/>
  <c r="X3859" i="5"/>
  <c r="AA3691" i="5"/>
  <c r="X3691" i="5"/>
  <c r="AA2755" i="5"/>
  <c r="X2755" i="5"/>
  <c r="AA3877" i="5"/>
  <c r="X3877" i="5"/>
  <c r="T2932" i="5"/>
  <c r="U2932" i="5" s="1"/>
  <c r="X3089" i="5"/>
  <c r="T3484" i="5"/>
  <c r="U3484" i="5" s="1"/>
  <c r="X3806" i="5"/>
  <c r="X3076" i="5"/>
  <c r="AA3522" i="5"/>
  <c r="X3522" i="5"/>
  <c r="AA3790" i="5"/>
  <c r="X3790" i="5"/>
  <c r="T2841" i="5"/>
  <c r="U2841" i="5" s="1"/>
  <c r="X3192" i="5"/>
  <c r="T247" i="5"/>
  <c r="U247" i="5" s="1"/>
  <c r="T1029" i="5"/>
  <c r="U1029" i="5" s="1"/>
  <c r="T1095" i="5"/>
  <c r="U1095" i="5" s="1"/>
  <c r="T1081" i="5"/>
  <c r="U1081" i="5" s="1"/>
  <c r="T760" i="5"/>
  <c r="U760" i="5" s="1"/>
  <c r="T1009" i="5"/>
  <c r="U1009" i="5" s="1"/>
  <c r="AA1176" i="5"/>
  <c r="X1176" i="5"/>
  <c r="AA74" i="5"/>
  <c r="X74" i="5"/>
  <c r="AA561" i="5"/>
  <c r="X561" i="5"/>
  <c r="AA857" i="5"/>
  <c r="X857" i="5"/>
  <c r="AA1164" i="5"/>
  <c r="X1164" i="5"/>
  <c r="T1251" i="5"/>
  <c r="U1251" i="5" s="1"/>
  <c r="T1221" i="5"/>
  <c r="U1221" i="5" s="1"/>
  <c r="AA1167" i="5"/>
  <c r="X1167" i="5"/>
  <c r="AA56" i="5"/>
  <c r="X56" i="5"/>
  <c r="AA530" i="5"/>
  <c r="X530" i="5"/>
  <c r="AA564" i="5"/>
  <c r="X564" i="5"/>
  <c r="X997" i="5"/>
  <c r="X914" i="5"/>
  <c r="T894" i="5"/>
  <c r="U894" i="5" s="1"/>
  <c r="AA20" i="5"/>
  <c r="X20" i="5"/>
  <c r="AA998" i="5"/>
  <c r="X998" i="5"/>
  <c r="T2068" i="5"/>
  <c r="U2068" i="5" s="1"/>
  <c r="AA23" i="5"/>
  <c r="X23" i="5"/>
  <c r="AA1078" i="5"/>
  <c r="X1078" i="5"/>
  <c r="T1370" i="5"/>
  <c r="U1370" i="5" s="1"/>
  <c r="AA1610" i="5"/>
  <c r="X1610" i="5"/>
  <c r="AA1950" i="5"/>
  <c r="X1950" i="5"/>
  <c r="AA26" i="5"/>
  <c r="X26" i="5"/>
  <c r="AA795" i="5"/>
  <c r="X795" i="5"/>
  <c r="AA1378" i="5"/>
  <c r="X1378" i="5"/>
  <c r="AA1644" i="5"/>
  <c r="X1644" i="5"/>
  <c r="AA1770" i="5"/>
  <c r="X1770" i="5"/>
  <c r="T2026" i="5"/>
  <c r="U2026" i="5" s="1"/>
  <c r="T2544" i="5"/>
  <c r="U2544" i="5" s="1"/>
  <c r="AA123" i="5"/>
  <c r="X123" i="5"/>
  <c r="AA383" i="5"/>
  <c r="X383" i="5"/>
  <c r="AA1055" i="5"/>
  <c r="X1055" i="5"/>
  <c r="AA1070" i="5"/>
  <c r="X1070" i="5"/>
  <c r="AA1073" i="5"/>
  <c r="X1073" i="5"/>
  <c r="AA1244" i="5"/>
  <c r="X1244" i="5"/>
  <c r="AA1384" i="5"/>
  <c r="X1384" i="5"/>
  <c r="AA1560" i="5"/>
  <c r="X1560" i="5"/>
  <c r="T2289" i="5"/>
  <c r="U2289" i="5" s="1"/>
  <c r="AA2375" i="5"/>
  <c r="X2375" i="5"/>
  <c r="X2955" i="5"/>
  <c r="AA67" i="5"/>
  <c r="X67" i="5"/>
  <c r="AA1105" i="5"/>
  <c r="X1105" i="5"/>
  <c r="AA1605" i="5"/>
  <c r="X1605" i="5"/>
  <c r="AA1958" i="5"/>
  <c r="X1958" i="5"/>
  <c r="AA43" i="5"/>
  <c r="X43" i="5"/>
  <c r="AA70" i="5"/>
  <c r="X70" i="5"/>
  <c r="AA270" i="5"/>
  <c r="X270" i="5"/>
  <c r="AA674" i="5"/>
  <c r="X674" i="5"/>
  <c r="AA1157" i="5"/>
  <c r="X1157" i="5"/>
  <c r="T1423" i="5"/>
  <c r="U1423" i="5" s="1"/>
  <c r="X1647" i="5"/>
  <c r="T1967" i="5"/>
  <c r="U1967" i="5" s="1"/>
  <c r="T2266" i="5"/>
  <c r="U2266" i="5" s="1"/>
  <c r="T2628" i="5"/>
  <c r="U2628" i="5" s="1"/>
  <c r="T1480" i="5"/>
  <c r="U1480" i="5" s="1"/>
  <c r="T1362" i="5"/>
  <c r="U1362" i="5" s="1"/>
  <c r="AA1150" i="5"/>
  <c r="X1150" i="5"/>
  <c r="AA1383" i="5"/>
  <c r="X1383" i="5"/>
  <c r="AA1365" i="5"/>
  <c r="X1365" i="5"/>
  <c r="X2610" i="5"/>
  <c r="X2651" i="5"/>
  <c r="AA389" i="5"/>
  <c r="X389" i="5"/>
  <c r="AA8" i="5"/>
  <c r="X8" i="5"/>
  <c r="AA729" i="5"/>
  <c r="X729" i="5"/>
  <c r="AA1185" i="5"/>
  <c r="X1185" i="5"/>
  <c r="AA1125" i="5"/>
  <c r="X1125" i="5"/>
  <c r="AA1142" i="5"/>
  <c r="X1142" i="5"/>
  <c r="AA1189" i="5"/>
  <c r="X1189" i="5"/>
  <c r="T1408" i="5"/>
  <c r="U1408" i="5" s="1"/>
  <c r="AA2007" i="5"/>
  <c r="X2007" i="5"/>
  <c r="AA2603" i="5"/>
  <c r="X2603" i="5"/>
  <c r="AA1156" i="5"/>
  <c r="X1156" i="5"/>
  <c r="AA2043" i="5"/>
  <c r="X2043" i="5"/>
  <c r="AA2587" i="5"/>
  <c r="X2587" i="5"/>
  <c r="AA330" i="5"/>
  <c r="X330" i="5"/>
  <c r="AA141" i="5"/>
  <c r="X141" i="5"/>
  <c r="AA380" i="5"/>
  <c r="X380" i="5"/>
  <c r="AA848" i="5"/>
  <c r="X848" i="5"/>
  <c r="AA1389" i="5"/>
  <c r="X1389" i="5"/>
  <c r="AA2549" i="5"/>
  <c r="X2549" i="5"/>
  <c r="AA2632" i="5"/>
  <c r="X2632" i="5"/>
  <c r="T2805" i="5"/>
  <c r="U2805" i="5" s="1"/>
  <c r="T1459" i="5"/>
  <c r="U1459" i="5" s="1"/>
  <c r="X2770" i="5"/>
  <c r="AA3273" i="5"/>
  <c r="X3273" i="5"/>
  <c r="T3239" i="5"/>
  <c r="U3239" i="5" s="1"/>
  <c r="AA3826" i="5"/>
  <c r="X3826" i="5"/>
  <c r="AA1446" i="5"/>
  <c r="X1446" i="5"/>
  <c r="AA2254" i="5"/>
  <c r="X2254" i="5"/>
  <c r="AA2170" i="5"/>
  <c r="X2170" i="5"/>
  <c r="AA2662" i="5"/>
  <c r="X2662" i="5"/>
  <c r="AA3531" i="5"/>
  <c r="X3531" i="5"/>
  <c r="T3285" i="5"/>
  <c r="U3285" i="5" s="1"/>
  <c r="AA3217" i="5"/>
  <c r="X3217" i="5"/>
  <c r="AA2184" i="5"/>
  <c r="X2184" i="5"/>
  <c r="AA2654" i="5"/>
  <c r="X2654" i="5"/>
  <c r="AA3226" i="5"/>
  <c r="X3226" i="5"/>
  <c r="AA3514" i="5"/>
  <c r="X3514" i="5"/>
  <c r="AA3589" i="5"/>
  <c r="X3589" i="5"/>
  <c r="AA3860" i="5"/>
  <c r="X3860" i="5"/>
  <c r="AA1853" i="5"/>
  <c r="X1853" i="5"/>
  <c r="AA2379" i="5"/>
  <c r="X2379" i="5"/>
  <c r="AA2477" i="5"/>
  <c r="X2477" i="5"/>
  <c r="AA3686" i="5"/>
  <c r="X3686" i="5"/>
  <c r="AA2792" i="5"/>
  <c r="X2792" i="5"/>
  <c r="AA3069" i="5"/>
  <c r="X3069" i="5"/>
  <c r="AA3546" i="5"/>
  <c r="X3546" i="5"/>
  <c r="AA2161" i="5"/>
  <c r="X2161" i="5"/>
  <c r="AA1919" i="5"/>
  <c r="X1919" i="5"/>
  <c r="AA2704" i="5"/>
  <c r="X2704" i="5"/>
  <c r="X2871" i="5"/>
  <c r="AA3129" i="5"/>
  <c r="X3129" i="5"/>
  <c r="T3165" i="5"/>
  <c r="U3165" i="5" s="1"/>
  <c r="T3516" i="5"/>
  <c r="U3516" i="5" s="1"/>
  <c r="AA1956" i="5"/>
  <c r="X1956" i="5"/>
  <c r="AA2149" i="5"/>
  <c r="X2149" i="5"/>
  <c r="AA2188" i="5"/>
  <c r="X2188" i="5"/>
  <c r="X3124" i="5"/>
  <c r="AA3141" i="5"/>
  <c r="X3141" i="5"/>
  <c r="X3530" i="5"/>
  <c r="X3732" i="5"/>
  <c r="AA2742" i="5"/>
  <c r="X2742" i="5"/>
  <c r="AA3108" i="5"/>
  <c r="X3108" i="5"/>
  <c r="AA1929" i="5"/>
  <c r="X1929" i="5"/>
  <c r="AA2923" i="5"/>
  <c r="X2923" i="5"/>
  <c r="X3396" i="5"/>
  <c r="AA3496" i="5"/>
  <c r="X3496" i="5"/>
  <c r="X3666" i="5"/>
  <c r="AA1563" i="5"/>
  <c r="X1563" i="5"/>
  <c r="AA2164" i="5"/>
  <c r="X2164" i="5"/>
  <c r="AA2398" i="5"/>
  <c r="X2398" i="5"/>
  <c r="AA2722" i="5"/>
  <c r="X2722" i="5"/>
  <c r="X3657" i="5"/>
  <c r="AA3653" i="5"/>
  <c r="X3653" i="5"/>
  <c r="AA3450" i="5"/>
  <c r="X3450" i="5"/>
  <c r="AA3362" i="5"/>
  <c r="X3362" i="5"/>
  <c r="AA3369" i="5"/>
  <c r="X3369" i="5"/>
  <c r="AA3614" i="5"/>
  <c r="X3614" i="5"/>
  <c r="AA3787" i="5"/>
  <c r="X3787" i="5"/>
  <c r="AA3249" i="5"/>
  <c r="X3249" i="5"/>
  <c r="AA3594" i="5"/>
  <c r="X3594" i="5"/>
  <c r="AA3633" i="5"/>
  <c r="X3633" i="5"/>
  <c r="AA3868" i="5"/>
  <c r="X3868" i="5"/>
  <c r="AA3370" i="5"/>
  <c r="X3370" i="5"/>
  <c r="AA3505" i="5"/>
  <c r="X3505" i="5"/>
  <c r="AA3715" i="5"/>
  <c r="X3715" i="5"/>
  <c r="AA3823" i="5"/>
  <c r="X3823" i="5"/>
  <c r="AA3511" i="5"/>
  <c r="X3511" i="5"/>
  <c r="AA3453" i="5"/>
  <c r="X3453" i="5"/>
  <c r="AA3692" i="5"/>
  <c r="X3692" i="5"/>
  <c r="AA3494" i="5"/>
  <c r="X3494" i="5"/>
  <c r="AA3676" i="5"/>
  <c r="X3676" i="5"/>
  <c r="AA3885" i="5"/>
  <c r="X3885" i="5"/>
  <c r="T1104" i="5"/>
  <c r="U1104" i="5" s="1"/>
  <c r="X1181" i="5"/>
  <c r="T298" i="5"/>
  <c r="U298" i="5" s="1"/>
  <c r="T707" i="5"/>
  <c r="U707" i="5" s="1"/>
  <c r="X982" i="5"/>
  <c r="T1199" i="5"/>
  <c r="U1199" i="5" s="1"/>
  <c r="X106" i="5"/>
  <c r="X521" i="5"/>
  <c r="X235" i="5"/>
  <c r="T1036" i="5"/>
  <c r="U1036" i="5" s="1"/>
  <c r="AA936" i="5"/>
  <c r="X936" i="5"/>
  <c r="X1213" i="5"/>
  <c r="X309" i="5"/>
  <c r="X1295" i="5"/>
  <c r="X372" i="5"/>
  <c r="X1215" i="5"/>
  <c r="T82" i="5"/>
  <c r="U82" i="5" s="1"/>
  <c r="X926" i="5"/>
  <c r="T1233" i="5"/>
  <c r="U1233" i="5" s="1"/>
  <c r="X128" i="5"/>
  <c r="X589" i="5"/>
  <c r="X583" i="5"/>
  <c r="AA911" i="5"/>
  <c r="X911" i="5"/>
  <c r="X138" i="5"/>
  <c r="X171" i="5"/>
  <c r="X618" i="5"/>
  <c r="X385" i="5"/>
  <c r="AA828" i="5"/>
  <c r="X828" i="5"/>
  <c r="AA1201" i="5"/>
  <c r="X1201" i="5"/>
  <c r="T39" i="5"/>
  <c r="U39" i="5" s="1"/>
  <c r="X736" i="5"/>
  <c r="T1224" i="5"/>
  <c r="U1224" i="5" s="1"/>
  <c r="T307" i="5"/>
  <c r="U307" i="5" s="1"/>
  <c r="X547" i="5"/>
  <c r="X1026" i="5"/>
  <c r="AA1410" i="5"/>
  <c r="X1410" i="5"/>
  <c r="X1782" i="5"/>
  <c r="T2074" i="5"/>
  <c r="U2074" i="5" s="1"/>
  <c r="AA2217" i="5"/>
  <c r="X2217" i="5"/>
  <c r="AA2777" i="5"/>
  <c r="X2777" i="5"/>
  <c r="T1486" i="5"/>
  <c r="U1486" i="5" s="1"/>
  <c r="T1414" i="5"/>
  <c r="U1414" i="5" s="1"/>
  <c r="T1657" i="5"/>
  <c r="U1657" i="5" s="1"/>
  <c r="T1851" i="5"/>
  <c r="U1851" i="5" s="1"/>
  <c r="T2047" i="5"/>
  <c r="U2047" i="5" s="1"/>
  <c r="T2050" i="5"/>
  <c r="U2050" i="5" s="1"/>
  <c r="AA1977" i="5"/>
  <c r="X1977" i="5"/>
  <c r="AA2215" i="5"/>
  <c r="X2215" i="5"/>
  <c r="T2229" i="5"/>
  <c r="U2229" i="5" s="1"/>
  <c r="T2826" i="5"/>
  <c r="U2826" i="5" s="1"/>
  <c r="AA2048" i="5"/>
  <c r="X2048" i="5"/>
  <c r="AA2446" i="5"/>
  <c r="X2446" i="5"/>
  <c r="X1675" i="5"/>
  <c r="AA1961" i="5"/>
  <c r="X1961" i="5"/>
  <c r="T2694" i="5"/>
  <c r="U2694" i="5" s="1"/>
  <c r="AA2030" i="5"/>
  <c r="X2030" i="5"/>
  <c r="X2208" i="5"/>
  <c r="X1426" i="5"/>
  <c r="X1959" i="5"/>
  <c r="AA2633" i="5"/>
  <c r="X2633" i="5"/>
  <c r="X1869" i="5"/>
  <c r="AA2039" i="5"/>
  <c r="X2039" i="5"/>
  <c r="X2407" i="5"/>
  <c r="T1447" i="5"/>
  <c r="U1447" i="5" s="1"/>
  <c r="X1634" i="5"/>
  <c r="AA2268" i="5"/>
  <c r="X2268" i="5"/>
  <c r="X2843" i="5"/>
  <c r="X3006" i="5"/>
  <c r="X1715" i="5"/>
  <c r="X2649" i="5"/>
  <c r="X2688" i="5"/>
  <c r="T1435" i="5"/>
  <c r="U1435" i="5" s="1"/>
  <c r="X1547" i="5"/>
  <c r="X2769" i="5"/>
  <c r="X2307" i="5"/>
  <c r="X3028" i="5"/>
  <c r="X3184" i="5"/>
  <c r="AA3502" i="5"/>
  <c r="X3502" i="5"/>
  <c r="X3103" i="5"/>
  <c r="T3762" i="5"/>
  <c r="U3762" i="5" s="1"/>
  <c r="T3031" i="5"/>
  <c r="U3031" i="5" s="1"/>
  <c r="T3764" i="5"/>
  <c r="U3764" i="5" s="1"/>
  <c r="T2851" i="5"/>
  <c r="U2851" i="5" s="1"/>
  <c r="AA3855" i="5"/>
  <c r="X3855" i="5"/>
  <c r="X3425" i="5"/>
  <c r="AA3517" i="5"/>
  <c r="X3517" i="5"/>
  <c r="X3018" i="5"/>
  <c r="X3643" i="5"/>
  <c r="X2959" i="5"/>
  <c r="X3489" i="5"/>
  <c r="X3778" i="5"/>
  <c r="AA3778" i="5"/>
  <c r="T520" i="5"/>
  <c r="U520" i="5" s="1"/>
  <c r="T1006" i="5"/>
  <c r="U1006" i="5" s="1"/>
  <c r="T1107" i="5"/>
  <c r="U1107" i="5" s="1"/>
  <c r="T48" i="5"/>
  <c r="U48" i="5" s="1"/>
  <c r="AA769" i="5"/>
  <c r="X769" i="5"/>
  <c r="AA766" i="5"/>
  <c r="X766" i="5"/>
  <c r="AA1190" i="5"/>
  <c r="X1190" i="5"/>
  <c r="AA348" i="5"/>
  <c r="X348" i="5"/>
  <c r="T277" i="5"/>
  <c r="U277" i="5" s="1"/>
  <c r="T721" i="5"/>
  <c r="U721" i="5" s="1"/>
  <c r="T985" i="5"/>
  <c r="U985" i="5" s="1"/>
  <c r="T1063" i="5"/>
  <c r="U1063" i="5" s="1"/>
  <c r="AA1200" i="5"/>
  <c r="X1200" i="5"/>
  <c r="T510" i="5"/>
  <c r="U510" i="5" s="1"/>
  <c r="T1075" i="5"/>
  <c r="U1075" i="5" s="1"/>
  <c r="T1248" i="5"/>
  <c r="U1248" i="5" s="1"/>
  <c r="T334" i="5"/>
  <c r="U334" i="5" s="1"/>
  <c r="X801" i="5"/>
  <c r="X901" i="5"/>
  <c r="T1239" i="5"/>
  <c r="U1239" i="5" s="1"/>
  <c r="AA730" i="5"/>
  <c r="X730" i="5"/>
  <c r="T913" i="5"/>
  <c r="U913" i="5" s="1"/>
  <c r="X68" i="5"/>
  <c r="X245" i="5"/>
  <c r="T286" i="5"/>
  <c r="U286" i="5" s="1"/>
  <c r="X459" i="5"/>
  <c r="T1027" i="5"/>
  <c r="U1027" i="5" s="1"/>
  <c r="AA989" i="5"/>
  <c r="X989" i="5"/>
  <c r="AA1061" i="5"/>
  <c r="X1061" i="5"/>
  <c r="AA1364" i="5"/>
  <c r="X1364" i="5"/>
  <c r="T1450" i="5"/>
  <c r="U1450" i="5" s="1"/>
  <c r="T1806" i="5"/>
  <c r="U1806" i="5" s="1"/>
  <c r="AA2274" i="5"/>
  <c r="X2274" i="5"/>
  <c r="AA460" i="5"/>
  <c r="X460" i="5"/>
  <c r="AA18" i="5"/>
  <c r="X18" i="5"/>
  <c r="AA60" i="5"/>
  <c r="X60" i="5"/>
  <c r="AA757" i="5"/>
  <c r="X757" i="5"/>
  <c r="AA1023" i="5"/>
  <c r="X1023" i="5"/>
  <c r="T1537" i="5"/>
  <c r="U1537" i="5" s="1"/>
  <c r="T1347" i="5"/>
  <c r="U1347" i="5" s="1"/>
  <c r="AA249" i="5"/>
  <c r="X249" i="5"/>
  <c r="AA392" i="5"/>
  <c r="X392" i="5"/>
  <c r="AA554" i="5"/>
  <c r="X554" i="5"/>
  <c r="AA1985" i="5"/>
  <c r="X1985" i="5"/>
  <c r="AA2764" i="5"/>
  <c r="X2764" i="5"/>
  <c r="AA222" i="5"/>
  <c r="X222" i="5"/>
  <c r="AA1534" i="5"/>
  <c r="X1534" i="5"/>
  <c r="AA2916" i="5"/>
  <c r="X2916" i="5"/>
  <c r="AA96" i="5"/>
  <c r="X96" i="5"/>
  <c r="AA342" i="5"/>
  <c r="X342" i="5"/>
  <c r="AA709" i="5"/>
  <c r="X709" i="5"/>
  <c r="AA1180" i="5"/>
  <c r="X1180" i="5"/>
  <c r="AA1211" i="5"/>
  <c r="X1211" i="5"/>
  <c r="AA1804" i="5"/>
  <c r="X1804" i="5"/>
  <c r="X1391" i="5"/>
  <c r="AA1591" i="5"/>
  <c r="X1591" i="5"/>
  <c r="AA1593" i="5"/>
  <c r="X1593" i="5"/>
  <c r="T1854" i="5"/>
  <c r="U1854" i="5" s="1"/>
  <c r="T2011" i="5"/>
  <c r="U2011" i="5" s="1"/>
  <c r="AA2553" i="5"/>
  <c r="X2553" i="5"/>
  <c r="X2809" i="5"/>
  <c r="AA1575" i="5"/>
  <c r="X1575" i="5"/>
  <c r="T3231" i="5"/>
  <c r="U3231" i="5" s="1"/>
  <c r="AA16" i="5"/>
  <c r="X16" i="5"/>
  <c r="AA44" i="5"/>
  <c r="X44" i="5"/>
  <c r="AA684" i="5"/>
  <c r="X684" i="5"/>
  <c r="AA1137" i="5"/>
  <c r="X1137" i="5"/>
  <c r="AA1163" i="5"/>
  <c r="X1163" i="5"/>
  <c r="AA1088" i="5"/>
  <c r="X1088" i="5"/>
  <c r="T1368" i="5"/>
  <c r="U1368" i="5" s="1"/>
  <c r="AA2668" i="5"/>
  <c r="X2668" i="5"/>
  <c r="T1638" i="5"/>
  <c r="U1638" i="5" s="1"/>
  <c r="T2929" i="5"/>
  <c r="U2929" i="5" s="1"/>
  <c r="AA285" i="5"/>
  <c r="X285" i="5"/>
  <c r="AA677" i="5"/>
  <c r="X677" i="5"/>
  <c r="AA727" i="5"/>
  <c r="X727" i="5"/>
  <c r="AA1116" i="5"/>
  <c r="X1116" i="5"/>
  <c r="AA1195" i="5"/>
  <c r="X1195" i="5"/>
  <c r="AA1758" i="5"/>
  <c r="X1758" i="5"/>
  <c r="AA2421" i="5"/>
  <c r="X2421" i="5"/>
  <c r="AA398" i="5"/>
  <c r="X398" i="5"/>
  <c r="AA1126" i="5"/>
  <c r="X1126" i="5"/>
  <c r="T1506" i="5"/>
  <c r="U1506" i="5" s="1"/>
  <c r="AA3292" i="5"/>
  <c r="X3292" i="5"/>
  <c r="AA3284" i="5"/>
  <c r="X3284" i="5"/>
  <c r="AA3844" i="5"/>
  <c r="X3844" i="5"/>
  <c r="AA2171" i="5"/>
  <c r="X2171" i="5"/>
  <c r="T2815" i="5"/>
  <c r="U2815" i="5" s="1"/>
  <c r="AA2967" i="5"/>
  <c r="X2967" i="5"/>
  <c r="AA3558" i="5"/>
  <c r="X3558" i="5"/>
  <c r="AA3719" i="5"/>
  <c r="X3719" i="5"/>
  <c r="AA1753" i="5"/>
  <c r="X1753" i="5"/>
  <c r="AA1993" i="5"/>
  <c r="X1993" i="5"/>
  <c r="AA2376" i="5"/>
  <c r="X2376" i="5"/>
  <c r="AA3710" i="5"/>
  <c r="X3710" i="5"/>
  <c r="AA1549" i="5"/>
  <c r="X1549" i="5"/>
  <c r="AA1582" i="5"/>
  <c r="X1582" i="5"/>
  <c r="AA2406" i="5"/>
  <c r="X2406" i="5"/>
  <c r="AA2894" i="5"/>
  <c r="X2894" i="5"/>
  <c r="T3386" i="5"/>
  <c r="U3386" i="5" s="1"/>
  <c r="AA2780" i="5"/>
  <c r="X2780" i="5"/>
  <c r="AA2985" i="5"/>
  <c r="X2985" i="5"/>
  <c r="AA3264" i="5"/>
  <c r="X3264" i="5"/>
  <c r="AA3747" i="5"/>
  <c r="X3747" i="5"/>
  <c r="AA2018" i="5"/>
  <c r="X2018" i="5"/>
  <c r="AA2384" i="5"/>
  <c r="X2384" i="5"/>
  <c r="AA2765" i="5"/>
  <c r="X2765" i="5"/>
  <c r="AA2986" i="5"/>
  <c r="X2986" i="5"/>
  <c r="AA3090" i="5"/>
  <c r="X3090" i="5"/>
  <c r="AA2427" i="5"/>
  <c r="X2427" i="5"/>
  <c r="AA2791" i="5"/>
  <c r="X2791" i="5"/>
  <c r="AA3161" i="5"/>
  <c r="X3161" i="5"/>
  <c r="AA3561" i="5"/>
  <c r="X3561" i="5"/>
  <c r="AA3527" i="5"/>
  <c r="X3527" i="5"/>
  <c r="AA2245" i="5"/>
  <c r="X2245" i="5"/>
  <c r="AA2144" i="5"/>
  <c r="X2144" i="5"/>
  <c r="AA2747" i="5"/>
  <c r="X2747" i="5"/>
  <c r="AA2983" i="5"/>
  <c r="X2983" i="5"/>
  <c r="AA3083" i="5"/>
  <c r="X3083" i="5"/>
  <c r="AA3301" i="5"/>
  <c r="X3301" i="5"/>
  <c r="AA3811" i="5"/>
  <c r="X3811" i="5"/>
  <c r="AA3364" i="5"/>
  <c r="X3364" i="5"/>
  <c r="AA3616" i="5"/>
  <c r="X3616" i="5"/>
  <c r="AA3519" i="5"/>
  <c r="X3519" i="5"/>
  <c r="AA3209" i="5"/>
  <c r="X3209" i="5"/>
  <c r="AA3493" i="5"/>
  <c r="X3493" i="5"/>
  <c r="AA3533" i="5"/>
  <c r="X3533" i="5"/>
  <c r="AA3262" i="5"/>
  <c r="X3262" i="5"/>
  <c r="AA3849" i="5"/>
  <c r="X3849" i="5"/>
  <c r="AA3608" i="5"/>
  <c r="X3608" i="5"/>
  <c r="AA3772" i="5"/>
  <c r="X3772" i="5"/>
  <c r="AA3769" i="5"/>
  <c r="X3769" i="5"/>
  <c r="AA3170" i="5"/>
  <c r="X3170" i="5"/>
  <c r="AA3524" i="5"/>
  <c r="X3524" i="5"/>
  <c r="F54" i="12" l="1"/>
  <c r="F55" i="12"/>
  <c r="F53" i="12"/>
  <c r="F56" i="12"/>
  <c r="G50" i="12"/>
  <c r="G46" i="12"/>
  <c r="G51" i="12"/>
  <c r="G49" i="12"/>
  <c r="G48" i="12"/>
  <c r="G47" i="12"/>
  <c r="F263" i="12"/>
  <c r="F257" i="12"/>
  <c r="F256" i="12"/>
  <c r="F260" i="12"/>
  <c r="F259" i="12"/>
  <c r="F262" i="12"/>
  <c r="F261" i="12"/>
  <c r="F258" i="12"/>
  <c r="F264" i="12"/>
  <c r="D56" i="12"/>
  <c r="D55" i="12"/>
  <c r="D53" i="12"/>
  <c r="D54" i="12"/>
  <c r="X631" i="5"/>
  <c r="X505" i="5"/>
  <c r="X2416" i="5"/>
  <c r="X2041" i="5"/>
  <c r="X2044" i="5"/>
  <c r="X3341" i="5"/>
  <c r="X484" i="5"/>
  <c r="AA3400" i="5"/>
  <c r="X3400" i="5"/>
  <c r="X3794" i="5"/>
  <c r="AA3794" i="5"/>
  <c r="X768" i="5"/>
  <c r="X2568" i="5"/>
  <c r="X558" i="5"/>
  <c r="X3707" i="5"/>
  <c r="AA3707" i="5"/>
  <c r="AA1701" i="5"/>
  <c r="X1701" i="5"/>
  <c r="X3819" i="5"/>
  <c r="AA3819" i="5"/>
  <c r="AA3884" i="5"/>
  <c r="X3884" i="5"/>
  <c r="AA2570" i="5"/>
  <c r="X2570" i="5"/>
  <c r="AA2228" i="5"/>
  <c r="X2228" i="5"/>
  <c r="AA2893" i="5"/>
  <c r="X2893" i="5"/>
  <c r="AA1526" i="5"/>
  <c r="X1526" i="5"/>
  <c r="X2093" i="5"/>
  <c r="AA3101" i="5"/>
  <c r="X3101" i="5"/>
  <c r="AA3419" i="5"/>
  <c r="X3419" i="5"/>
  <c r="AA2978" i="5"/>
  <c r="X2978" i="5"/>
  <c r="AA3687" i="5"/>
  <c r="X3687" i="5"/>
  <c r="AA3068" i="5"/>
  <c r="X3068" i="5"/>
  <c r="X2367" i="5"/>
  <c r="AA3289" i="5"/>
  <c r="X3289" i="5"/>
  <c r="AA1343" i="5"/>
  <c r="X1343" i="5"/>
  <c r="AA1528" i="5"/>
  <c r="X1528" i="5"/>
  <c r="AA2995" i="5"/>
  <c r="X2995" i="5"/>
  <c r="AA2945" i="5"/>
  <c r="X2945" i="5"/>
  <c r="AA3238" i="5"/>
  <c r="X3238" i="5"/>
  <c r="AA2889" i="5"/>
  <c r="X2889" i="5"/>
  <c r="AA1341" i="5"/>
  <c r="X1341" i="5"/>
  <c r="AA2971" i="5"/>
  <c r="X2971" i="5"/>
  <c r="AA972" i="5"/>
  <c r="X972" i="5"/>
  <c r="AA1914" i="5"/>
  <c r="X1914" i="5"/>
  <c r="AA3674" i="5"/>
  <c r="X3674" i="5"/>
  <c r="X1731" i="5"/>
  <c r="AA1731" i="5"/>
  <c r="AA1671" i="5"/>
  <c r="X1671" i="5"/>
  <c r="AA154" i="5"/>
  <c r="X154" i="5"/>
  <c r="AA1791" i="5"/>
  <c r="X1791" i="5"/>
  <c r="AA2718" i="5"/>
  <c r="X2718" i="5"/>
  <c r="AA3613" i="5"/>
  <c r="X3613" i="5"/>
  <c r="AA1555" i="5"/>
  <c r="X1555" i="5"/>
  <c r="AA2467" i="5"/>
  <c r="X2467" i="5"/>
  <c r="AA347" i="5"/>
  <c r="X347" i="5"/>
  <c r="AA2872" i="5"/>
  <c r="X2872" i="5"/>
  <c r="AA1713" i="5"/>
  <c r="X1713" i="5"/>
  <c r="AA3592" i="5"/>
  <c r="X3592" i="5"/>
  <c r="AA1257" i="5"/>
  <c r="X1257" i="5"/>
  <c r="AA809" i="5"/>
  <c r="X809" i="5"/>
  <c r="AA3409" i="5"/>
  <c r="X3409" i="5"/>
  <c r="AA651" i="5"/>
  <c r="X651" i="5"/>
  <c r="AA2951" i="5"/>
  <c r="X2951" i="5"/>
  <c r="AA748" i="5"/>
  <c r="X748" i="5"/>
  <c r="AA2776" i="5"/>
  <c r="X2776" i="5"/>
  <c r="AA1673" i="5"/>
  <c r="X1673" i="5"/>
  <c r="AA3410" i="5"/>
  <c r="X3410" i="5"/>
  <c r="AA1925" i="5"/>
  <c r="X1925" i="5"/>
  <c r="AA2256" i="5"/>
  <c r="X2256" i="5"/>
  <c r="AA2370" i="5"/>
  <c r="X2370" i="5"/>
  <c r="AA413" i="5"/>
  <c r="X413" i="5"/>
  <c r="AA2848" i="5"/>
  <c r="X2848" i="5"/>
  <c r="AA2455" i="5"/>
  <c r="X2455" i="5"/>
  <c r="AA2101" i="5"/>
  <c r="X2101" i="5"/>
  <c r="AA2318" i="5"/>
  <c r="X2318" i="5"/>
  <c r="AA2847" i="5"/>
  <c r="X2847" i="5"/>
  <c r="AA1024" i="5"/>
  <c r="X1024" i="5"/>
  <c r="AA889" i="5"/>
  <c r="X889" i="5"/>
  <c r="AA3423" i="5"/>
  <c r="X3423" i="5"/>
  <c r="AA2120" i="5"/>
  <c r="X2120" i="5"/>
  <c r="AA3322" i="5"/>
  <c r="X3322" i="5"/>
  <c r="AA236" i="5"/>
  <c r="X236" i="5"/>
  <c r="AA1514" i="5"/>
  <c r="X1514" i="5"/>
  <c r="AA3176" i="5"/>
  <c r="X3176" i="5"/>
  <c r="AA2551" i="5"/>
  <c r="X2551" i="5"/>
  <c r="AA1799" i="5"/>
  <c r="X1799" i="5"/>
  <c r="AA2154" i="5"/>
  <c r="X2154" i="5"/>
  <c r="AA710" i="5"/>
  <c r="X710" i="5"/>
  <c r="AA1029" i="5"/>
  <c r="X1029" i="5"/>
  <c r="AA3288" i="5"/>
  <c r="X3288" i="5"/>
  <c r="AA2637" i="5"/>
  <c r="X2637" i="5"/>
  <c r="AA1382" i="5"/>
  <c r="X1382" i="5"/>
  <c r="AA532" i="5"/>
  <c r="X532" i="5"/>
  <c r="AA1393" i="5"/>
  <c r="X1393" i="5"/>
  <c r="AA42" i="5"/>
  <c r="X42" i="5"/>
  <c r="AA1269" i="5"/>
  <c r="X1269" i="5"/>
  <c r="AA2851" i="5"/>
  <c r="X2851" i="5"/>
  <c r="AA1435" i="5"/>
  <c r="X1435" i="5"/>
  <c r="AA2050" i="5"/>
  <c r="X2050" i="5"/>
  <c r="AA1459" i="5"/>
  <c r="X1459" i="5"/>
  <c r="AA3484" i="5"/>
  <c r="X3484" i="5"/>
  <c r="AA576" i="5"/>
  <c r="X576" i="5"/>
  <c r="AA3379" i="5"/>
  <c r="X3379" i="5"/>
  <c r="AA271" i="5"/>
  <c r="X271" i="5"/>
  <c r="AA3183" i="5"/>
  <c r="X3183" i="5"/>
  <c r="AA990" i="5"/>
  <c r="X990" i="5"/>
  <c r="AA1656" i="5"/>
  <c r="X1656" i="5"/>
  <c r="AA2887" i="5"/>
  <c r="X2887" i="5"/>
  <c r="AA3764" i="5"/>
  <c r="X3764" i="5"/>
  <c r="AA2047" i="5"/>
  <c r="X2047" i="5"/>
  <c r="AA2544" i="5"/>
  <c r="X2544" i="5"/>
  <c r="AA3548" i="5"/>
  <c r="X3548" i="5"/>
  <c r="AA3215" i="5"/>
  <c r="X3215" i="5"/>
  <c r="AA1018" i="5"/>
  <c r="X1018" i="5"/>
  <c r="AA1969" i="5"/>
  <c r="X1969" i="5"/>
  <c r="AA811" i="5"/>
  <c r="X811" i="5"/>
  <c r="AA3195" i="5"/>
  <c r="X3195" i="5"/>
  <c r="AA1863" i="5"/>
  <c r="X1863" i="5"/>
  <c r="AA1027" i="5"/>
  <c r="X1027" i="5"/>
  <c r="AA1063" i="5"/>
  <c r="X1063" i="5"/>
  <c r="AA3031" i="5"/>
  <c r="X3031" i="5"/>
  <c r="AA1851" i="5"/>
  <c r="X1851" i="5"/>
  <c r="AA82" i="5"/>
  <c r="X82" i="5"/>
  <c r="AA3516" i="5"/>
  <c r="X3516" i="5"/>
  <c r="AA2026" i="5"/>
  <c r="X2026" i="5"/>
  <c r="AA1221" i="5"/>
  <c r="X1221" i="5"/>
  <c r="AA2782" i="5"/>
  <c r="X2782" i="5"/>
  <c r="AA3261" i="5"/>
  <c r="X3261" i="5"/>
  <c r="AA792" i="5"/>
  <c r="X792" i="5"/>
  <c r="AA2636" i="5"/>
  <c r="X2636" i="5"/>
  <c r="AA1045" i="5"/>
  <c r="X1045" i="5"/>
  <c r="AA565" i="5"/>
  <c r="X565" i="5"/>
  <c r="AA397" i="5"/>
  <c r="X397" i="5"/>
  <c r="AA3704" i="5"/>
  <c r="X3704" i="5"/>
  <c r="AA1083" i="5"/>
  <c r="X1083" i="5"/>
  <c r="AA1005" i="5"/>
  <c r="X1005" i="5"/>
  <c r="AA829" i="5"/>
  <c r="X829" i="5"/>
  <c r="AA3762" i="5"/>
  <c r="X3762" i="5"/>
  <c r="AA1657" i="5"/>
  <c r="X1657" i="5"/>
  <c r="AA1199" i="5"/>
  <c r="X1199" i="5"/>
  <c r="AA3165" i="5"/>
  <c r="X3165" i="5"/>
  <c r="AA2805" i="5"/>
  <c r="X2805" i="5"/>
  <c r="AA1362" i="5"/>
  <c r="X1362" i="5"/>
  <c r="AA894" i="5"/>
  <c r="X894" i="5"/>
  <c r="AA1251" i="5"/>
  <c r="X1251" i="5"/>
  <c r="AA85" i="5"/>
  <c r="X85" i="5"/>
  <c r="AA3168" i="5"/>
  <c r="X3168" i="5"/>
  <c r="AA3761" i="5"/>
  <c r="X3761" i="5"/>
  <c r="AA805" i="5"/>
  <c r="X805" i="5"/>
  <c r="AA2222" i="5"/>
  <c r="X2222" i="5"/>
  <c r="AA979" i="5"/>
  <c r="X979" i="5"/>
  <c r="AA45" i="5"/>
  <c r="X45" i="5"/>
  <c r="AA1839" i="5"/>
  <c r="X1839" i="5"/>
  <c r="AA892" i="5"/>
  <c r="X892" i="5"/>
  <c r="AA2929" i="5"/>
  <c r="X2929" i="5"/>
  <c r="AA1347" i="5"/>
  <c r="X1347" i="5"/>
  <c r="AA1414" i="5"/>
  <c r="X1414" i="5"/>
  <c r="AA1408" i="5"/>
  <c r="X1408" i="5"/>
  <c r="AA1480" i="5"/>
  <c r="X1480" i="5"/>
  <c r="AA3039" i="5"/>
  <c r="X3039" i="5"/>
  <c r="AA993" i="5"/>
  <c r="X993" i="5"/>
  <c r="AA1205" i="5"/>
  <c r="X1205" i="5"/>
  <c r="AA3143" i="5"/>
  <c r="X3143" i="5"/>
  <c r="AA1975" i="5"/>
  <c r="X1975" i="5"/>
  <c r="AA391" i="5"/>
  <c r="X391" i="5"/>
  <c r="AA1818" i="5"/>
  <c r="X1818" i="5"/>
  <c r="AA984" i="5"/>
  <c r="X984" i="5"/>
  <c r="AA1456" i="5"/>
  <c r="X1456" i="5"/>
  <c r="AA1054" i="5"/>
  <c r="X1054" i="5"/>
  <c r="AA1638" i="5"/>
  <c r="X1638" i="5"/>
  <c r="AA1537" i="5"/>
  <c r="X1537" i="5"/>
  <c r="AA1486" i="5"/>
  <c r="X1486" i="5"/>
  <c r="AA2628" i="5"/>
  <c r="X2628" i="5"/>
  <c r="AA1370" i="5"/>
  <c r="X1370" i="5"/>
  <c r="AA2841" i="5"/>
  <c r="X2841" i="5"/>
  <c r="AA1357" i="5"/>
  <c r="X1357" i="5"/>
  <c r="AA1556" i="5"/>
  <c r="X1556" i="5"/>
  <c r="AA916" i="5"/>
  <c r="X916" i="5"/>
  <c r="AA585" i="5"/>
  <c r="X585" i="5"/>
  <c r="AA1820" i="5"/>
  <c r="X1820" i="5"/>
  <c r="AA823" i="5"/>
  <c r="X823" i="5"/>
  <c r="AA2267" i="5"/>
  <c r="X2267" i="5"/>
  <c r="AA1540" i="5"/>
  <c r="X1540" i="5"/>
  <c r="AA1080" i="5"/>
  <c r="X1080" i="5"/>
  <c r="AA1035" i="5"/>
  <c r="X1035" i="5"/>
  <c r="AA3152" i="5"/>
  <c r="X3152" i="5"/>
  <c r="AA3084" i="5"/>
  <c r="X3084" i="5"/>
  <c r="AA1008" i="5"/>
  <c r="X1008" i="5"/>
  <c r="AA1429" i="5"/>
  <c r="X1429" i="5"/>
  <c r="AA1806" i="5"/>
  <c r="X1806" i="5"/>
  <c r="AA2826" i="5"/>
  <c r="X2826" i="5"/>
  <c r="AA2266" i="5"/>
  <c r="X2266" i="5"/>
  <c r="AA2232" i="5"/>
  <c r="X2232" i="5"/>
  <c r="AA3797" i="5"/>
  <c r="X3797" i="5"/>
  <c r="AA3219" i="5"/>
  <c r="X3219" i="5"/>
  <c r="AA2703" i="5"/>
  <c r="X2703" i="5"/>
  <c r="AA2860" i="5"/>
  <c r="X2860" i="5"/>
  <c r="AA928" i="5"/>
  <c r="X928" i="5"/>
  <c r="AA3804" i="5"/>
  <c r="X3804" i="5"/>
  <c r="AA349" i="5"/>
  <c r="X349" i="5"/>
  <c r="AA1450" i="5"/>
  <c r="X1450" i="5"/>
  <c r="AA2229" i="5"/>
  <c r="X2229" i="5"/>
  <c r="AA298" i="5"/>
  <c r="X298" i="5"/>
  <c r="AA1967" i="5"/>
  <c r="X1967" i="5"/>
  <c r="AA981" i="5"/>
  <c r="X981" i="5"/>
  <c r="AA2231" i="5"/>
  <c r="X2231" i="5"/>
  <c r="AA3733" i="5"/>
  <c r="X3733" i="5"/>
  <c r="AA1776" i="5"/>
  <c r="X1776" i="5"/>
  <c r="AA3828" i="5"/>
  <c r="X3828" i="5"/>
  <c r="AA1017" i="5"/>
  <c r="X1017" i="5"/>
  <c r="AA1809" i="5"/>
  <c r="X1809" i="5"/>
  <c r="AA1368" i="5"/>
  <c r="X1368" i="5"/>
  <c r="AA2289" i="5"/>
  <c r="X2289" i="5"/>
  <c r="AA1086" i="5"/>
  <c r="X1086" i="5"/>
  <c r="AA2071" i="5"/>
  <c r="X2071" i="5"/>
  <c r="AA958" i="5"/>
  <c r="X958" i="5"/>
  <c r="AA343" i="5"/>
  <c r="X343" i="5"/>
  <c r="AA1800" i="5"/>
  <c r="X1800" i="5"/>
  <c r="AA1056" i="5"/>
  <c r="X1056" i="5"/>
  <c r="AA761" i="5"/>
  <c r="X761" i="5"/>
  <c r="AA1020" i="5"/>
  <c r="X1020" i="5"/>
  <c r="AA3386" i="5"/>
  <c r="X3386" i="5"/>
  <c r="AA1506" i="5"/>
  <c r="X1506" i="5"/>
  <c r="AA3231" i="5"/>
  <c r="X3231" i="5"/>
  <c r="AA1447" i="5"/>
  <c r="X1447" i="5"/>
  <c r="AA39" i="5"/>
  <c r="X39" i="5"/>
  <c r="AA1104" i="5"/>
  <c r="X1104" i="5"/>
  <c r="AA1197" i="5"/>
  <c r="X1197" i="5"/>
  <c r="AA2640" i="5"/>
  <c r="X2640" i="5"/>
  <c r="AA2230" i="5"/>
  <c r="X2230" i="5"/>
  <c r="AA1202" i="5"/>
  <c r="X1202" i="5"/>
  <c r="AA733" i="5"/>
  <c r="X733" i="5"/>
  <c r="AA2247" i="5"/>
  <c r="X2247" i="5"/>
  <c r="AA2261" i="5"/>
  <c r="X2261" i="5"/>
  <c r="AA544" i="5"/>
  <c r="X544" i="5"/>
  <c r="AA847" i="5"/>
  <c r="X847" i="5"/>
  <c r="AA573" i="5"/>
  <c r="X573" i="5"/>
  <c r="AA3140" i="5"/>
  <c r="X3140" i="5"/>
  <c r="AA994" i="5"/>
  <c r="X994" i="5"/>
  <c r="AA949" i="5"/>
  <c r="X949" i="5"/>
  <c r="AA582" i="5"/>
  <c r="X582" i="5"/>
  <c r="AA2815" i="5"/>
  <c r="X2815" i="5"/>
  <c r="AA2074" i="5"/>
  <c r="X2074" i="5"/>
  <c r="AA2068" i="5"/>
  <c r="X2068" i="5"/>
  <c r="AA265" i="5"/>
  <c r="X265" i="5"/>
  <c r="AA2191" i="5"/>
  <c r="X2191" i="5"/>
  <c r="AA3298" i="5"/>
  <c r="X3298" i="5"/>
  <c r="AA1092" i="5"/>
  <c r="X1092" i="5"/>
  <c r="AA1627" i="5"/>
  <c r="X1627" i="5"/>
  <c r="AA304" i="5"/>
  <c r="X304" i="5"/>
  <c r="AA289" i="5"/>
  <c r="X289" i="5"/>
  <c r="AA1248" i="5"/>
  <c r="X1248" i="5"/>
  <c r="AA721" i="5"/>
  <c r="X721" i="5"/>
  <c r="AA48" i="5"/>
  <c r="X48" i="5"/>
  <c r="AA3239" i="5"/>
  <c r="X3239" i="5"/>
  <c r="AA1009" i="5"/>
  <c r="X1009" i="5"/>
  <c r="AA247" i="5"/>
  <c r="X247" i="5"/>
  <c r="AA3207" i="5"/>
  <c r="X3207" i="5"/>
  <c r="AA1788" i="5"/>
  <c r="X1788" i="5"/>
  <c r="AA1047" i="5"/>
  <c r="X1047" i="5"/>
  <c r="AA1077" i="5"/>
  <c r="X1077" i="5"/>
  <c r="AA3120" i="5"/>
  <c r="X3120" i="5"/>
  <c r="AA856" i="5"/>
  <c r="X856" i="5"/>
  <c r="AA3695" i="5"/>
  <c r="X3695" i="5"/>
  <c r="AA1521" i="5"/>
  <c r="X1521" i="5"/>
  <c r="AA945" i="5"/>
  <c r="X945" i="5"/>
  <c r="AA1072" i="5"/>
  <c r="X1072" i="5"/>
  <c r="AA739" i="5"/>
  <c r="X739" i="5"/>
  <c r="AA3196" i="5"/>
  <c r="X3196" i="5"/>
  <c r="AA1845" i="5"/>
  <c r="X1845" i="5"/>
  <c r="AA3300" i="5"/>
  <c r="X3300" i="5"/>
  <c r="AA988" i="5"/>
  <c r="X988" i="5"/>
  <c r="AA3012" i="5"/>
  <c r="X3012" i="5"/>
  <c r="AA1475" i="5"/>
  <c r="X1475" i="5"/>
  <c r="AA1220" i="5"/>
  <c r="X1220" i="5"/>
  <c r="AA1668" i="5"/>
  <c r="X1668" i="5"/>
  <c r="AA940" i="5"/>
  <c r="X940" i="5"/>
  <c r="AA913" i="5"/>
  <c r="X913" i="5"/>
  <c r="AA1075" i="5"/>
  <c r="X1075" i="5"/>
  <c r="AA277" i="5"/>
  <c r="X277" i="5"/>
  <c r="AA1107" i="5"/>
  <c r="X1107" i="5"/>
  <c r="AA307" i="5"/>
  <c r="X307" i="5"/>
  <c r="AA760" i="5"/>
  <c r="X760" i="5"/>
  <c r="AA2932" i="5"/>
  <c r="X2932" i="5"/>
  <c r="AA1191" i="5"/>
  <c r="X1191" i="5"/>
  <c r="AA1266" i="5"/>
  <c r="X1266" i="5"/>
  <c r="AA567" i="5"/>
  <c r="X567" i="5"/>
  <c r="AA991" i="5"/>
  <c r="X991" i="5"/>
  <c r="AA340" i="5"/>
  <c r="X340" i="5"/>
  <c r="AA1508" i="5"/>
  <c r="X1508" i="5"/>
  <c r="AA2234" i="5"/>
  <c r="X2234" i="5"/>
  <c r="AA313" i="5"/>
  <c r="X313" i="5"/>
  <c r="AA3054" i="5"/>
  <c r="X3054" i="5"/>
  <c r="AA960" i="5"/>
  <c r="X960" i="5"/>
  <c r="AA1427" i="5"/>
  <c r="X1427" i="5"/>
  <c r="AA1377" i="5"/>
  <c r="X1377" i="5"/>
  <c r="AA538" i="5"/>
  <c r="X538" i="5"/>
  <c r="AA2011" i="5"/>
  <c r="X2011" i="5"/>
  <c r="AA510" i="5"/>
  <c r="X510" i="5"/>
  <c r="AA1006" i="5"/>
  <c r="X1006" i="5"/>
  <c r="AA1224" i="5"/>
  <c r="X1224" i="5"/>
  <c r="AA1081" i="5"/>
  <c r="X1081" i="5"/>
  <c r="AA2295" i="5"/>
  <c r="X2295" i="5"/>
  <c r="AA3810" i="5"/>
  <c r="X3810" i="5"/>
  <c r="AA2424" i="5"/>
  <c r="X2424" i="5"/>
  <c r="AA1359" i="5"/>
  <c r="X1359" i="5"/>
  <c r="AA3729" i="5"/>
  <c r="X3729" i="5"/>
  <c r="AA1499" i="5"/>
  <c r="X1499" i="5"/>
  <c r="AA238" i="5"/>
  <c r="X238" i="5"/>
  <c r="AA952" i="5"/>
  <c r="X952" i="5"/>
  <c r="AA3075" i="5"/>
  <c r="X3075" i="5"/>
  <c r="AA1444" i="5"/>
  <c r="X1444" i="5"/>
  <c r="AA1071" i="5"/>
  <c r="X1071" i="5"/>
  <c r="AA3784" i="5"/>
  <c r="X3784" i="5"/>
  <c r="AA3078" i="5"/>
  <c r="X3078" i="5"/>
  <c r="AA51" i="5"/>
  <c r="X51" i="5"/>
  <c r="AA3478" i="5"/>
  <c r="X3478" i="5"/>
  <c r="AA713" i="5"/>
  <c r="X713" i="5"/>
  <c r="AA2056" i="5"/>
  <c r="X2056" i="5"/>
  <c r="AA2685" i="5"/>
  <c r="X2685" i="5"/>
  <c r="AA3116" i="5"/>
  <c r="X3116" i="5"/>
  <c r="AA1411" i="5"/>
  <c r="X1411" i="5"/>
  <c r="AA1468" i="5"/>
  <c r="X1468" i="5"/>
  <c r="AA927" i="5"/>
  <c r="X927" i="5"/>
  <c r="AA1854" i="5"/>
  <c r="X1854" i="5"/>
  <c r="AA1239" i="5"/>
  <c r="X1239" i="5"/>
  <c r="AA520" i="5"/>
  <c r="X520" i="5"/>
  <c r="AA707" i="5"/>
  <c r="X707" i="5"/>
  <c r="AA1095" i="5"/>
  <c r="X1095" i="5"/>
  <c r="AA1860" i="5"/>
  <c r="X1860" i="5"/>
  <c r="AA697" i="5"/>
  <c r="X697" i="5"/>
  <c r="AA2937" i="5"/>
  <c r="X2937" i="5"/>
  <c r="AA1517" i="5"/>
  <c r="X1517" i="5"/>
  <c r="AA2201" i="5"/>
  <c r="X2201" i="5"/>
  <c r="AA778" i="5"/>
  <c r="X778" i="5"/>
  <c r="AA1074" i="5"/>
  <c r="X1074" i="5"/>
  <c r="AA996" i="5"/>
  <c r="X996" i="5"/>
  <c r="AA1038" i="5"/>
  <c r="X1038" i="5"/>
  <c r="AA1453" i="5"/>
  <c r="X1453" i="5"/>
  <c r="AA943" i="5"/>
  <c r="X943" i="5"/>
  <c r="AA2235" i="5"/>
  <c r="X2235" i="5"/>
  <c r="AA966" i="5"/>
  <c r="X966" i="5"/>
  <c r="AA3155" i="5"/>
  <c r="X3155" i="5"/>
  <c r="AA3406" i="5"/>
  <c r="X3406" i="5"/>
  <c r="AA3134" i="5"/>
  <c r="X3134" i="5"/>
  <c r="AA1523" i="5"/>
  <c r="X1523" i="5"/>
  <c r="AA2676" i="5"/>
  <c r="X2676" i="5"/>
  <c r="AA256" i="5"/>
  <c r="X256" i="5"/>
  <c r="AA1968" i="5"/>
  <c r="X1968" i="5"/>
  <c r="AA907" i="5"/>
  <c r="X907" i="5"/>
  <c r="AA841" i="5"/>
  <c r="X841" i="5"/>
  <c r="AA2298" i="5"/>
  <c r="X2298" i="5"/>
  <c r="AA1065" i="5"/>
  <c r="X1065" i="5"/>
  <c r="AA529" i="5"/>
  <c r="X529" i="5"/>
  <c r="AA3193" i="5"/>
  <c r="X3193" i="5"/>
  <c r="AA1767" i="5"/>
  <c r="X1767" i="5"/>
  <c r="AA1053" i="5"/>
  <c r="X1053" i="5"/>
  <c r="AA3242" i="5"/>
  <c r="X3242" i="5"/>
  <c r="AA3096" i="5"/>
  <c r="X3096" i="5"/>
  <c r="AA325" i="5"/>
  <c r="X325" i="5"/>
  <c r="AA2214" i="5"/>
  <c r="X2214" i="5"/>
  <c r="AA1981" i="5"/>
  <c r="X1981" i="5"/>
  <c r="AA2409" i="5"/>
  <c r="X2409" i="5"/>
  <c r="AA361" i="5"/>
  <c r="X361" i="5"/>
  <c r="AA715" i="5"/>
  <c r="X715" i="5"/>
  <c r="AA286" i="5"/>
  <c r="X286" i="5"/>
  <c r="AA334" i="5"/>
  <c r="X334" i="5"/>
  <c r="AA985" i="5"/>
  <c r="X985" i="5"/>
  <c r="AA2694" i="5"/>
  <c r="X2694" i="5"/>
  <c r="AA1233" i="5"/>
  <c r="X1233" i="5"/>
  <c r="AA1036" i="5"/>
  <c r="X1036" i="5"/>
  <c r="AA3285" i="5"/>
  <c r="X3285" i="5"/>
  <c r="AA1423" i="5"/>
  <c r="X1423" i="5"/>
  <c r="AA3055" i="5"/>
  <c r="X3055" i="5"/>
  <c r="AA957" i="5"/>
  <c r="X957" i="5"/>
  <c r="AA895" i="5"/>
  <c r="X895" i="5"/>
  <c r="AA976" i="5"/>
  <c r="X976" i="5"/>
  <c r="AA3230" i="5"/>
  <c r="X3230" i="5"/>
  <c r="AA2233" i="5"/>
  <c r="X2233" i="5"/>
  <c r="AA3063" i="5"/>
  <c r="X3063" i="5"/>
  <c r="AA268" i="5"/>
  <c r="X268" i="5"/>
  <c r="AA954" i="5"/>
  <c r="X954" i="5"/>
  <c r="AA1474" i="5"/>
  <c r="X1474" i="5"/>
  <c r="AA2262" i="5"/>
  <c r="X2262" i="5"/>
  <c r="AA1101" i="5"/>
  <c r="X1101" i="5"/>
  <c r="AA526" i="5"/>
  <c r="X526" i="5"/>
  <c r="AA2739" i="5"/>
  <c r="X2739" i="5"/>
  <c r="AA1432" i="5"/>
  <c r="X1432" i="5"/>
  <c r="AA1011" i="5"/>
  <c r="X1011" i="5"/>
  <c r="AA2275" i="5"/>
  <c r="X2275" i="5"/>
  <c r="AA3066" i="5"/>
  <c r="X3066" i="5"/>
  <c r="AA2009" i="5"/>
  <c r="X2009" i="5"/>
  <c r="AA88" i="5"/>
  <c r="X88" i="5"/>
  <c r="AA877" i="5"/>
  <c r="X877" i="5"/>
  <c r="AA322" i="5"/>
  <c r="X322" i="5"/>
  <c r="F270" i="12" l="1"/>
  <c r="F268" i="12"/>
  <c r="F269" i="12"/>
  <c r="F271" i="12"/>
  <c r="F272" i="12"/>
  <c r="F274" i="12"/>
  <c r="F273" i="12"/>
  <c r="F267" i="12"/>
  <c r="F266" i="12"/>
  <c r="G54" i="12"/>
  <c r="G53" i="12"/>
  <c r="G55" i="12"/>
  <c r="G56" i="12"/>
  <c r="D62" i="12"/>
  <c r="D61" i="12"/>
  <c r="D60" i="12"/>
  <c r="D59" i="12"/>
  <c r="D58" i="12"/>
  <c r="D66" i="12"/>
  <c r="D65" i="12"/>
  <c r="D64" i="12"/>
  <c r="D63" i="12"/>
  <c r="F62" i="12"/>
  <c r="F61" i="12"/>
  <c r="F66" i="12"/>
  <c r="F63" i="12"/>
  <c r="F60" i="12"/>
  <c r="F65" i="12"/>
  <c r="F64" i="12"/>
  <c r="F59" i="12"/>
  <c r="F58" i="12"/>
  <c r="F283" i="12" l="1"/>
  <c r="F277" i="12"/>
  <c r="F282" i="12"/>
  <c r="F278" i="12"/>
  <c r="F280" i="12"/>
  <c r="F279" i="12"/>
  <c r="F276" i="12"/>
  <c r="F281" i="12"/>
  <c r="F284" i="12"/>
  <c r="D71" i="12"/>
  <c r="D70" i="12"/>
  <c r="D69" i="12"/>
  <c r="D68" i="12"/>
  <c r="F69" i="12"/>
  <c r="F71" i="12"/>
  <c r="F70" i="12"/>
  <c r="F68" i="12"/>
  <c r="G64" i="12"/>
  <c r="G58" i="12"/>
  <c r="G61" i="12"/>
  <c r="G59" i="12"/>
  <c r="G66" i="12"/>
  <c r="G65" i="12"/>
  <c r="G63" i="12"/>
  <c r="G62" i="12"/>
  <c r="G60" i="12"/>
  <c r="D76" i="12" l="1"/>
  <c r="D75" i="12"/>
  <c r="D74" i="12"/>
  <c r="D73" i="12"/>
  <c r="D78" i="12"/>
  <c r="D77" i="12"/>
  <c r="F290" i="12"/>
  <c r="F292" i="12"/>
  <c r="F291" i="12"/>
  <c r="F289" i="12"/>
  <c r="F288" i="12"/>
  <c r="F294" i="12"/>
  <c r="F286" i="12"/>
  <c r="F293" i="12"/>
  <c r="F287" i="12"/>
  <c r="G71" i="12"/>
  <c r="G69" i="12"/>
  <c r="G68" i="12"/>
  <c r="G70" i="12"/>
  <c r="F77" i="12"/>
  <c r="F76" i="12"/>
  <c r="F78" i="12"/>
  <c r="F75" i="12"/>
  <c r="F74" i="12"/>
  <c r="F73" i="12"/>
  <c r="F303" i="12" l="1"/>
  <c r="F297" i="12"/>
  <c r="F304" i="12"/>
  <c r="F300" i="12"/>
  <c r="F299" i="12"/>
  <c r="F298" i="12"/>
  <c r="F301" i="12"/>
  <c r="F302" i="12"/>
  <c r="F296" i="12"/>
  <c r="D84" i="12"/>
  <c r="D83" i="12"/>
  <c r="D81" i="12"/>
  <c r="D82" i="12"/>
  <c r="D80" i="12"/>
  <c r="G78" i="12"/>
  <c r="G77" i="12"/>
  <c r="G76" i="12"/>
  <c r="G74" i="12"/>
  <c r="G73" i="12"/>
  <c r="G75" i="12"/>
  <c r="F84" i="12"/>
  <c r="F80" i="12"/>
  <c r="F81" i="12"/>
  <c r="F83" i="12"/>
  <c r="F82" i="12"/>
  <c r="D90" i="12" l="1"/>
  <c r="D89" i="12"/>
  <c r="D88" i="12"/>
  <c r="D87" i="12"/>
  <c r="D86" i="12"/>
  <c r="F87" i="12"/>
  <c r="F86" i="12"/>
  <c r="F88" i="12"/>
  <c r="F90" i="12"/>
  <c r="F89" i="12"/>
  <c r="G84" i="12"/>
  <c r="G82" i="12"/>
  <c r="G81" i="12"/>
  <c r="G80" i="12"/>
  <c r="G83" i="12"/>
  <c r="F310" i="12"/>
  <c r="F307" i="12"/>
  <c r="F306" i="12"/>
  <c r="F309" i="12"/>
  <c r="F308" i="12"/>
  <c r="F312" i="12"/>
  <c r="F311" i="12"/>
  <c r="F314" i="12"/>
  <c r="F313" i="12"/>
  <c r="F323" i="12" l="1"/>
  <c r="F317" i="12"/>
  <c r="F319" i="12"/>
  <c r="F321" i="12"/>
  <c r="F320" i="12"/>
  <c r="F318" i="12"/>
  <c r="F324" i="12"/>
  <c r="F322" i="12"/>
  <c r="F316" i="12"/>
  <c r="G86" i="12"/>
  <c r="G90" i="12"/>
  <c r="G89" i="12"/>
  <c r="G87" i="12"/>
  <c r="G88" i="12"/>
  <c r="F95" i="12"/>
  <c r="F94" i="12"/>
  <c r="F99" i="12"/>
  <c r="F96" i="12"/>
  <c r="F93" i="12"/>
  <c r="F92" i="12"/>
  <c r="F98" i="12"/>
  <c r="F97" i="12"/>
  <c r="D99" i="12"/>
  <c r="D98" i="12"/>
  <c r="D97" i="12"/>
  <c r="D95" i="12"/>
  <c r="D94" i="12"/>
  <c r="D96" i="12"/>
  <c r="D93" i="12"/>
  <c r="D92" i="12"/>
  <c r="F103" i="12" l="1"/>
  <c r="F102" i="12"/>
  <c r="F101" i="12"/>
  <c r="D103" i="12"/>
  <c r="D102" i="12"/>
  <c r="D101" i="12"/>
  <c r="G99" i="12"/>
  <c r="G93" i="12"/>
  <c r="G98" i="12"/>
  <c r="G92" i="12"/>
  <c r="G94" i="12"/>
  <c r="G96" i="12"/>
  <c r="G95" i="12"/>
  <c r="G97" i="12"/>
  <c r="F330" i="12"/>
  <c r="F333" i="12"/>
  <c r="F334" i="12"/>
  <c r="F329" i="12"/>
  <c r="F328" i="12"/>
  <c r="F327" i="12"/>
  <c r="F332" i="12"/>
  <c r="F331" i="12"/>
  <c r="F326" i="12"/>
  <c r="D106" i="12" l="1"/>
  <c r="D110" i="12"/>
  <c r="D111" i="12"/>
  <c r="D109" i="12"/>
  <c r="D108" i="12"/>
  <c r="D107" i="12"/>
  <c r="G102" i="12"/>
  <c r="G101" i="12"/>
  <c r="G103" i="12"/>
  <c r="F343" i="12"/>
  <c r="F337" i="12"/>
  <c r="F336" i="12"/>
  <c r="F338" i="12"/>
  <c r="F344" i="12"/>
  <c r="F341" i="12"/>
  <c r="F342" i="12"/>
  <c r="F340" i="12"/>
  <c r="F339" i="12"/>
  <c r="F111" i="12"/>
  <c r="F106" i="12"/>
  <c r="F110" i="12"/>
  <c r="F109" i="12"/>
  <c r="F108" i="12"/>
  <c r="F107" i="12"/>
  <c r="G108" i="12" l="1"/>
  <c r="G107" i="12"/>
  <c r="G111" i="12"/>
  <c r="G109" i="12"/>
  <c r="G110" i="12"/>
  <c r="G106" i="12"/>
  <c r="F113" i="12"/>
  <c r="F114" i="12"/>
  <c r="F116" i="12"/>
  <c r="F115" i="12"/>
  <c r="D116" i="12"/>
  <c r="D115" i="12"/>
  <c r="D114" i="12"/>
  <c r="D113" i="12"/>
  <c r="F350" i="12"/>
  <c r="F348" i="12"/>
  <c r="F349" i="12"/>
  <c r="F347" i="12"/>
  <c r="F353" i="12"/>
  <c r="F354" i="12"/>
  <c r="F352" i="12"/>
  <c r="F351" i="12"/>
  <c r="F346" i="12"/>
  <c r="F122" i="12" l="1"/>
  <c r="F121" i="12"/>
  <c r="F123" i="12"/>
  <c r="F120" i="12"/>
  <c r="F119" i="12"/>
  <c r="G115" i="12"/>
  <c r="G114" i="12"/>
  <c r="G116" i="12"/>
  <c r="G113" i="12"/>
  <c r="D121" i="12"/>
  <c r="D120" i="12"/>
  <c r="D119" i="12"/>
  <c r="D123" i="12"/>
  <c r="D122" i="12"/>
  <c r="F363" i="12"/>
  <c r="F357" i="12"/>
  <c r="F362" i="12"/>
  <c r="F358" i="12"/>
  <c r="F356" i="12"/>
  <c r="F364" i="12"/>
  <c r="F361" i="12"/>
  <c r="F360" i="12"/>
  <c r="F359" i="12"/>
  <c r="F370" i="12" l="1"/>
  <c r="F372" i="12"/>
  <c r="F371" i="12"/>
  <c r="F367" i="12"/>
  <c r="F373" i="12"/>
  <c r="F374" i="12"/>
  <c r="F366" i="12"/>
  <c r="F369" i="12"/>
  <c r="F368" i="12"/>
  <c r="G123" i="12"/>
  <c r="G122" i="12"/>
  <c r="G121" i="12"/>
  <c r="G119" i="12"/>
  <c r="G120" i="12"/>
  <c r="F125" i="12"/>
  <c r="F126" i="12"/>
  <c r="D126" i="12"/>
  <c r="D125" i="12"/>
  <c r="F383" i="12" l="1"/>
  <c r="F377" i="12"/>
  <c r="F384" i="12"/>
  <c r="F376" i="12"/>
  <c r="F382" i="12"/>
  <c r="F379" i="12"/>
  <c r="F380" i="12"/>
  <c r="F378" i="12"/>
  <c r="F381" i="12"/>
  <c r="G126" i="12"/>
  <c r="G125" i="12"/>
  <c r="D133" i="12"/>
  <c r="D132" i="12"/>
  <c r="D131" i="12"/>
  <c r="D130" i="12"/>
  <c r="D129" i="12"/>
  <c r="D128" i="12"/>
  <c r="F132" i="12"/>
  <c r="F131" i="12"/>
  <c r="F130" i="12"/>
  <c r="F128" i="12"/>
  <c r="F133" i="12"/>
  <c r="F129" i="12"/>
  <c r="D136" i="12" l="1"/>
  <c r="D135" i="12"/>
  <c r="D138" i="12"/>
  <c r="D137" i="12"/>
  <c r="F137" i="12"/>
  <c r="F138" i="12"/>
  <c r="F136" i="12"/>
  <c r="F135" i="12"/>
  <c r="G131" i="12"/>
  <c r="G130" i="12"/>
  <c r="G132" i="12"/>
  <c r="G128" i="12"/>
  <c r="G133" i="12"/>
  <c r="G129" i="12"/>
  <c r="F390" i="12"/>
  <c r="F387" i="12"/>
  <c r="F386" i="12"/>
  <c r="F392" i="12"/>
  <c r="F391" i="12"/>
  <c r="F389" i="12"/>
  <c r="F394" i="12"/>
  <c r="F393" i="12"/>
  <c r="F388" i="12"/>
  <c r="F140" i="12" l="1"/>
  <c r="F141" i="12"/>
  <c r="G137" i="12"/>
  <c r="G135" i="12"/>
  <c r="G138" i="12"/>
  <c r="G136" i="12"/>
  <c r="F522" i="12"/>
  <c r="F521" i="12"/>
  <c r="D141" i="12"/>
  <c r="D140" i="12"/>
  <c r="D146" i="12" l="1"/>
  <c r="D145" i="12"/>
  <c r="D144" i="12"/>
  <c r="F532" i="12"/>
  <c r="F528" i="12"/>
  <c r="F530" i="12"/>
  <c r="F529" i="12"/>
  <c r="F534" i="12"/>
  <c r="F533" i="12"/>
  <c r="F531" i="12"/>
  <c r="F527" i="12"/>
  <c r="F535" i="12"/>
  <c r="G140" i="12"/>
  <c r="G141" i="12"/>
  <c r="F144" i="12"/>
  <c r="F146" i="12"/>
  <c r="F145" i="12"/>
  <c r="F149" i="12" l="1"/>
  <c r="F150" i="12"/>
  <c r="F153" i="12"/>
  <c r="F151" i="12"/>
  <c r="F148" i="12"/>
  <c r="F152" i="12"/>
  <c r="F545" i="12"/>
  <c r="F539" i="12"/>
  <c r="F542" i="12"/>
  <c r="F544" i="12"/>
  <c r="F543" i="12"/>
  <c r="F540" i="12"/>
  <c r="F537" i="12"/>
  <c r="F541" i="12"/>
  <c r="F538" i="12"/>
  <c r="G146" i="12"/>
  <c r="G144" i="12"/>
  <c r="G145" i="12"/>
  <c r="D152" i="12"/>
  <c r="D151" i="12"/>
  <c r="D150" i="12"/>
  <c r="D149" i="12"/>
  <c r="D148" i="12"/>
  <c r="D153" i="12"/>
  <c r="F552" i="12" l="1"/>
  <c r="F554" i="12"/>
  <c r="F553" i="12"/>
  <c r="F550" i="12"/>
  <c r="F549" i="12"/>
  <c r="F548" i="12"/>
  <c r="F555" i="12"/>
  <c r="F547" i="12"/>
  <c r="F551" i="12"/>
  <c r="D160" i="12"/>
  <c r="D159" i="12"/>
  <c r="D157" i="12"/>
  <c r="D158" i="12"/>
  <c r="D156" i="12"/>
  <c r="D155" i="12"/>
  <c r="G148" i="12"/>
  <c r="G153" i="12"/>
  <c r="G152" i="12"/>
  <c r="G151" i="12"/>
  <c r="G150" i="12"/>
  <c r="G149" i="12"/>
  <c r="F156" i="12"/>
  <c r="F155" i="12"/>
  <c r="F160" i="12"/>
  <c r="F157" i="12"/>
  <c r="F159" i="12"/>
  <c r="F158" i="12"/>
  <c r="F164" i="12" l="1"/>
  <c r="F163" i="12"/>
  <c r="D164" i="12"/>
  <c r="D163" i="12"/>
  <c r="F565" i="12"/>
  <c r="F559" i="12"/>
  <c r="F557" i="12"/>
  <c r="F558" i="12"/>
  <c r="F563" i="12"/>
  <c r="F562" i="12"/>
  <c r="F560" i="12"/>
  <c r="F564" i="12"/>
  <c r="F561" i="12"/>
  <c r="G157" i="12"/>
  <c r="G156" i="12"/>
  <c r="G155" i="12"/>
  <c r="G160" i="12"/>
  <c r="G159" i="12"/>
  <c r="G158" i="12"/>
  <c r="G163" i="12" l="1"/>
  <c r="G164" i="12"/>
  <c r="F572" i="12"/>
  <c r="F571" i="12"/>
  <c r="F567" i="12"/>
  <c r="F574" i="12"/>
  <c r="F573" i="12"/>
  <c r="F569" i="12"/>
  <c r="F568" i="12"/>
  <c r="F575" i="12"/>
  <c r="F570" i="12"/>
  <c r="D168" i="12"/>
  <c r="D167" i="12"/>
  <c r="D166" i="12"/>
  <c r="D169" i="12"/>
  <c r="F167" i="12"/>
  <c r="F166" i="12"/>
  <c r="F168" i="12"/>
  <c r="F169" i="12"/>
  <c r="F175" i="12" l="1"/>
  <c r="F174" i="12"/>
  <c r="D174" i="12"/>
  <c r="D175" i="12"/>
  <c r="G167" i="12"/>
  <c r="G166" i="12"/>
  <c r="G168" i="12"/>
  <c r="G169" i="12"/>
  <c r="F585" i="12"/>
  <c r="F579" i="12"/>
  <c r="F581" i="12"/>
  <c r="F580" i="12"/>
  <c r="F583" i="12"/>
  <c r="F582" i="12"/>
  <c r="F578" i="12"/>
  <c r="F577" i="12"/>
  <c r="F584" i="12"/>
  <c r="F592" i="12" l="1"/>
  <c r="F593" i="12"/>
  <c r="F595" i="12"/>
  <c r="F594" i="12"/>
  <c r="F591" i="12"/>
  <c r="F589" i="12"/>
  <c r="F587" i="12"/>
  <c r="F588" i="12"/>
  <c r="F590" i="12"/>
  <c r="D178" i="12"/>
  <c r="D179" i="12"/>
  <c r="G175" i="12"/>
  <c r="G174" i="12"/>
  <c r="F178" i="12"/>
  <c r="F179" i="12"/>
  <c r="D190" i="12" l="1"/>
  <c r="D189" i="12"/>
  <c r="D188" i="12"/>
  <c r="D187" i="12"/>
  <c r="D186" i="12"/>
  <c r="G179" i="12"/>
  <c r="G178" i="12"/>
  <c r="F189" i="12"/>
  <c r="F190" i="12"/>
  <c r="F187" i="12"/>
  <c r="F188" i="12"/>
  <c r="F186" i="12"/>
  <c r="F605" i="12"/>
  <c r="F599" i="12"/>
  <c r="F603" i="12"/>
  <c r="F602" i="12"/>
  <c r="F601" i="12"/>
  <c r="F598" i="12"/>
  <c r="F597" i="12"/>
  <c r="F604" i="12"/>
  <c r="F600" i="12"/>
  <c r="G187" i="12" l="1"/>
  <c r="G186" i="12"/>
  <c r="G188" i="12"/>
  <c r="G190" i="12"/>
  <c r="G189" i="12"/>
  <c r="F612" i="12"/>
  <c r="F608" i="12"/>
  <c r="F610" i="12"/>
  <c r="F609" i="12"/>
  <c r="F611" i="12"/>
  <c r="F615" i="12"/>
  <c r="F614" i="12"/>
  <c r="F613" i="12"/>
  <c r="F607" i="12"/>
  <c r="D193" i="12"/>
  <c r="D192" i="12"/>
  <c r="D197" i="12"/>
  <c r="D196" i="12"/>
  <c r="D195" i="12"/>
  <c r="D194" i="12"/>
  <c r="G195" i="12" l="1"/>
  <c r="G194" i="12"/>
  <c r="G196" i="12"/>
  <c r="G192" i="12"/>
  <c r="G197" i="12"/>
  <c r="G193" i="12"/>
  <c r="F625" i="12"/>
  <c r="F619" i="12"/>
  <c r="F622" i="12"/>
  <c r="F624" i="12"/>
  <c r="F623" i="12"/>
  <c r="F621" i="12"/>
  <c r="F618" i="12"/>
  <c r="F620" i="12"/>
  <c r="F617" i="12"/>
  <c r="D215" i="12"/>
  <c r="D214" i="12"/>
  <c r="D213" i="12"/>
  <c r="D212" i="12"/>
  <c r="D211" i="12"/>
  <c r="D210" i="12"/>
  <c r="D209" i="12"/>
  <c r="D216" i="12"/>
  <c r="D208" i="12"/>
  <c r="F632" i="12" l="1"/>
  <c r="F631" i="12"/>
  <c r="F630" i="12"/>
  <c r="F628" i="12"/>
  <c r="F634" i="12"/>
  <c r="F635" i="12"/>
  <c r="F633" i="12"/>
  <c r="F629" i="12"/>
  <c r="F627" i="12"/>
  <c r="G213" i="12"/>
  <c r="G215" i="12"/>
  <c r="G214" i="12"/>
  <c r="G212" i="12"/>
  <c r="G211" i="12"/>
  <c r="G210" i="12"/>
  <c r="G209" i="12"/>
  <c r="G208" i="12"/>
  <c r="G216" i="12"/>
  <c r="D226" i="12"/>
  <c r="D225" i="12"/>
  <c r="D224" i="12"/>
  <c r="D223" i="12"/>
  <c r="D222" i="12"/>
  <c r="D220" i="12"/>
  <c r="D221" i="12"/>
  <c r="D219" i="12"/>
  <c r="D218" i="12"/>
  <c r="D237" i="12" l="1"/>
  <c r="D236" i="12"/>
  <c r="D239" i="12"/>
  <c r="D238" i="12"/>
  <c r="F934" i="12"/>
  <c r="F932" i="12"/>
  <c r="F933" i="12"/>
  <c r="F935" i="12"/>
  <c r="G223" i="12"/>
  <c r="G222" i="12"/>
  <c r="G221" i="12"/>
  <c r="G219" i="12"/>
  <c r="G224" i="12"/>
  <c r="G226" i="12"/>
  <c r="G225" i="12"/>
  <c r="G220" i="12"/>
  <c r="G218" i="12"/>
  <c r="F948" i="12" l="1"/>
  <c r="F951" i="12"/>
  <c r="F950" i="12"/>
  <c r="F949" i="12"/>
  <c r="D244" i="12"/>
  <c r="D243" i="12"/>
  <c r="G236" i="12"/>
  <c r="G238" i="12"/>
  <c r="G237" i="12"/>
  <c r="G239" i="12"/>
  <c r="G243" i="12" l="1"/>
  <c r="G244" i="12"/>
  <c r="D254" i="12"/>
  <c r="D253" i="12"/>
  <c r="D252" i="12"/>
  <c r="F961" i="12"/>
  <c r="F962" i="12"/>
  <c r="F965" i="12"/>
  <c r="F963" i="12"/>
  <c r="F964" i="12"/>
  <c r="F970" i="12" l="1"/>
  <c r="F969" i="12"/>
  <c r="F971" i="12"/>
  <c r="D260" i="12"/>
  <c r="D259" i="12"/>
  <c r="D258" i="12"/>
  <c r="D257" i="12"/>
  <c r="D256" i="12"/>
  <c r="D264" i="12"/>
  <c r="D263" i="12"/>
  <c r="D262" i="12"/>
  <c r="D261" i="12"/>
  <c r="G252" i="12"/>
  <c r="G254" i="12"/>
  <c r="G253" i="12"/>
  <c r="F974" i="12" l="1"/>
  <c r="F973" i="12"/>
  <c r="G260" i="12"/>
  <c r="G262" i="12"/>
  <c r="G261" i="12"/>
  <c r="G259" i="12"/>
  <c r="G257" i="12"/>
  <c r="G263" i="12"/>
  <c r="G258" i="12"/>
  <c r="G256" i="12"/>
  <c r="G264" i="12"/>
  <c r="D273" i="12"/>
  <c r="D272" i="12"/>
  <c r="D271" i="12"/>
  <c r="D270" i="12"/>
  <c r="D269" i="12"/>
  <c r="D268" i="12"/>
  <c r="D267" i="12"/>
  <c r="D274" i="12"/>
  <c r="D266" i="12"/>
  <c r="G274" i="12" l="1"/>
  <c r="G270" i="12"/>
  <c r="G269" i="12"/>
  <c r="G268" i="12"/>
  <c r="G266" i="12"/>
  <c r="G273" i="12"/>
  <c r="G272" i="12"/>
  <c r="G271" i="12"/>
  <c r="G267" i="12"/>
  <c r="D284" i="12"/>
  <c r="D283" i="12"/>
  <c r="D282" i="12"/>
  <c r="D281" i="12"/>
  <c r="D280" i="12"/>
  <c r="D278" i="12"/>
  <c r="D279" i="12"/>
  <c r="D277" i="12"/>
  <c r="D276" i="12"/>
  <c r="F988" i="12"/>
  <c r="F989" i="12"/>
  <c r="D287" i="12" l="1"/>
  <c r="D286" i="12"/>
  <c r="D294" i="12"/>
  <c r="D293" i="12"/>
  <c r="D291" i="12"/>
  <c r="D289" i="12"/>
  <c r="D288" i="12"/>
  <c r="D292" i="12"/>
  <c r="D290" i="12"/>
  <c r="F991" i="12"/>
  <c r="F993" i="12"/>
  <c r="F992" i="12"/>
  <c r="F994" i="12"/>
  <c r="G284" i="12"/>
  <c r="G283" i="12"/>
  <c r="G276" i="12"/>
  <c r="G279" i="12"/>
  <c r="G278" i="12"/>
  <c r="G277" i="12"/>
  <c r="G282" i="12"/>
  <c r="G281" i="12"/>
  <c r="G280" i="12"/>
  <c r="D300" i="12" l="1"/>
  <c r="D299" i="12"/>
  <c r="D298" i="12"/>
  <c r="D297" i="12"/>
  <c r="D296" i="12"/>
  <c r="D304" i="12"/>
  <c r="D303" i="12"/>
  <c r="D302" i="12"/>
  <c r="D301" i="12"/>
  <c r="G289" i="12"/>
  <c r="G288" i="12"/>
  <c r="G294" i="12"/>
  <c r="G286" i="12"/>
  <c r="G291" i="12"/>
  <c r="G293" i="12"/>
  <c r="G292" i="12"/>
  <c r="G290" i="12"/>
  <c r="G287" i="12"/>
  <c r="F1003" i="12"/>
  <c r="F1002" i="12"/>
  <c r="G297" i="12" l="1"/>
  <c r="G299" i="12"/>
  <c r="G298" i="12"/>
  <c r="G304" i="12"/>
  <c r="G303" i="12"/>
  <c r="G302" i="12"/>
  <c r="G301" i="12"/>
  <c r="G296" i="12"/>
  <c r="G300" i="12"/>
  <c r="D313" i="12"/>
  <c r="D312" i="12"/>
  <c r="D311" i="12"/>
  <c r="D310" i="12"/>
  <c r="D309" i="12"/>
  <c r="D308" i="12"/>
  <c r="D307" i="12"/>
  <c r="D314" i="12"/>
  <c r="D306" i="12"/>
  <c r="F1005" i="12"/>
  <c r="F1006" i="12"/>
  <c r="D324" i="12" l="1"/>
  <c r="D323" i="12"/>
  <c r="D322" i="12"/>
  <c r="D321" i="12"/>
  <c r="D320" i="12"/>
  <c r="D318" i="12"/>
  <c r="D319" i="12"/>
  <c r="D317" i="12"/>
  <c r="D316" i="12"/>
  <c r="G311" i="12"/>
  <c r="G313" i="12"/>
  <c r="G312" i="12"/>
  <c r="G308" i="12"/>
  <c r="G314" i="12"/>
  <c r="G310" i="12"/>
  <c r="G309" i="12"/>
  <c r="G307" i="12"/>
  <c r="G306" i="12"/>
  <c r="F1009" i="12"/>
  <c r="F1008" i="12"/>
  <c r="F1020" i="12" l="1"/>
  <c r="F1021" i="12"/>
  <c r="G318" i="12"/>
  <c r="G317" i="12"/>
  <c r="G323" i="12"/>
  <c r="G320" i="12"/>
  <c r="G319" i="12"/>
  <c r="G324" i="12"/>
  <c r="G322" i="12"/>
  <c r="G321" i="12"/>
  <c r="G316" i="12"/>
  <c r="D327" i="12"/>
  <c r="D326" i="12"/>
  <c r="D334" i="12"/>
  <c r="D333" i="12"/>
  <c r="D331" i="12"/>
  <c r="D329" i="12"/>
  <c r="D328" i="12"/>
  <c r="D332" i="12"/>
  <c r="D330" i="12"/>
  <c r="G326" i="12" l="1"/>
  <c r="G328" i="12"/>
  <c r="G327" i="12"/>
  <c r="G333" i="12"/>
  <c r="G332" i="12"/>
  <c r="G331" i="12"/>
  <c r="G330" i="12"/>
  <c r="G329" i="12"/>
  <c r="G334" i="12"/>
  <c r="D340" i="12"/>
  <c r="D339" i="12"/>
  <c r="D338" i="12"/>
  <c r="D337" i="12"/>
  <c r="D336" i="12"/>
  <c r="D344" i="12"/>
  <c r="D343" i="12"/>
  <c r="D342" i="12"/>
  <c r="D341" i="12"/>
  <c r="F1023" i="12"/>
  <c r="F1024" i="12"/>
  <c r="F1029" i="12" l="1"/>
  <c r="F1028" i="12"/>
  <c r="D353" i="12"/>
  <c r="D352" i="12"/>
  <c r="D351" i="12"/>
  <c r="D350" i="12"/>
  <c r="D349" i="12"/>
  <c r="D348" i="12"/>
  <c r="D347" i="12"/>
  <c r="D354" i="12"/>
  <c r="D346" i="12"/>
  <c r="G340" i="12"/>
  <c r="G342" i="12"/>
  <c r="G341" i="12"/>
  <c r="G338" i="12"/>
  <c r="G337" i="12"/>
  <c r="G343" i="12"/>
  <c r="G339" i="12"/>
  <c r="G344" i="12"/>
  <c r="G336" i="12"/>
  <c r="D364" i="12" l="1"/>
  <c r="D363" i="12"/>
  <c r="D362" i="12"/>
  <c r="D361" i="12"/>
  <c r="D360" i="12"/>
  <c r="D358" i="12"/>
  <c r="D359" i="12"/>
  <c r="D357" i="12"/>
  <c r="D356" i="12"/>
  <c r="G354" i="12"/>
  <c r="G350" i="12"/>
  <c r="G347" i="12"/>
  <c r="G346" i="12"/>
  <c r="G352" i="12"/>
  <c r="G351" i="12"/>
  <c r="G349" i="12"/>
  <c r="G353" i="12"/>
  <c r="G348" i="12"/>
  <c r="F1032" i="12"/>
  <c r="F1033" i="12"/>
  <c r="G364" i="12" l="1"/>
  <c r="G363" i="12"/>
  <c r="G356" i="12"/>
  <c r="G358" i="12"/>
  <c r="G357" i="12"/>
  <c r="G362" i="12"/>
  <c r="G361" i="12"/>
  <c r="G360" i="12"/>
  <c r="G359" i="12"/>
  <c r="F1047" i="12"/>
  <c r="F1048" i="12"/>
  <c r="D367" i="12"/>
  <c r="D366" i="12"/>
  <c r="D374" i="12"/>
  <c r="D373" i="12"/>
  <c r="D371" i="12"/>
  <c r="D369" i="12"/>
  <c r="D368" i="12"/>
  <c r="D372" i="12"/>
  <c r="D370" i="12"/>
  <c r="D380" i="12" l="1"/>
  <c r="D379" i="12"/>
  <c r="D378" i="12"/>
  <c r="D377" i="12"/>
  <c r="D376" i="12"/>
  <c r="D384" i="12"/>
  <c r="D383" i="12"/>
  <c r="D382" i="12"/>
  <c r="D381" i="12"/>
  <c r="F1051" i="12"/>
  <c r="F1053" i="12"/>
  <c r="F1052" i="12"/>
  <c r="F1050" i="12"/>
  <c r="G369" i="12"/>
  <c r="G367" i="12"/>
  <c r="G374" i="12"/>
  <c r="G366" i="12"/>
  <c r="G372" i="12"/>
  <c r="G370" i="12"/>
  <c r="G368" i="12"/>
  <c r="G373" i="12"/>
  <c r="G371" i="12"/>
  <c r="F1056" i="12" l="1"/>
  <c r="F1058" i="12"/>
  <c r="F1060" i="12"/>
  <c r="F1059" i="12"/>
  <c r="F1061" i="12"/>
  <c r="F1057" i="12"/>
  <c r="G377" i="12"/>
  <c r="G379" i="12"/>
  <c r="G378" i="12"/>
  <c r="G376" i="12"/>
  <c r="G384" i="12"/>
  <c r="G381" i="12"/>
  <c r="G380" i="12"/>
  <c r="G382" i="12"/>
  <c r="G383" i="12"/>
  <c r="D393" i="12"/>
  <c r="D392" i="12"/>
  <c r="D391" i="12"/>
  <c r="D390" i="12"/>
  <c r="D389" i="12"/>
  <c r="D388" i="12"/>
  <c r="D387" i="12"/>
  <c r="D394" i="12"/>
  <c r="D386" i="12"/>
  <c r="G391" i="12" l="1"/>
  <c r="G393" i="12"/>
  <c r="G392" i="12"/>
  <c r="G387" i="12"/>
  <c r="G386" i="12"/>
  <c r="G394" i="12"/>
  <c r="G389" i="12"/>
  <c r="G388" i="12"/>
  <c r="G390" i="12"/>
  <c r="D522" i="12"/>
  <c r="D521" i="12"/>
  <c r="F1066" i="12"/>
  <c r="F1069" i="12"/>
  <c r="F1068" i="12"/>
  <c r="F1067" i="12"/>
  <c r="D535" i="12" l="1"/>
  <c r="D534" i="12"/>
  <c r="D533" i="12"/>
  <c r="D532" i="12"/>
  <c r="D531" i="12"/>
  <c r="D530" i="12"/>
  <c r="D529" i="12"/>
  <c r="D527" i="12"/>
  <c r="D528" i="12"/>
  <c r="G521" i="12"/>
  <c r="G522" i="12"/>
  <c r="F1075" i="12"/>
  <c r="F1078" i="12"/>
  <c r="F1079" i="12"/>
  <c r="F1076" i="12"/>
  <c r="F1077" i="12"/>
  <c r="F1074" i="12"/>
  <c r="F1073" i="12"/>
  <c r="G534" i="12" l="1"/>
  <c r="G535" i="12"/>
  <c r="G533" i="12"/>
  <c r="G530" i="12"/>
  <c r="G528" i="12"/>
  <c r="G531" i="12"/>
  <c r="G529" i="12"/>
  <c r="G527" i="12"/>
  <c r="G532" i="12"/>
  <c r="F1083" i="12"/>
  <c r="F1082" i="12"/>
  <c r="F1086" i="12"/>
  <c r="F1085" i="12"/>
  <c r="F1084" i="12"/>
  <c r="D545" i="12"/>
  <c r="D544" i="12"/>
  <c r="D543" i="12"/>
  <c r="D542" i="12"/>
  <c r="D540" i="12"/>
  <c r="D538" i="12"/>
  <c r="D537" i="12"/>
  <c r="D541" i="12"/>
  <c r="D539" i="12"/>
  <c r="F1090" i="12" l="1"/>
  <c r="F1089" i="12"/>
  <c r="D549" i="12"/>
  <c r="D548" i="12"/>
  <c r="D547" i="12"/>
  <c r="D555" i="12"/>
  <c r="D553" i="12"/>
  <c r="D552" i="12"/>
  <c r="D554" i="12"/>
  <c r="D551" i="12"/>
  <c r="D550" i="12"/>
  <c r="G537" i="12"/>
  <c r="G544" i="12"/>
  <c r="G543" i="12"/>
  <c r="G542" i="12"/>
  <c r="G540" i="12"/>
  <c r="G538" i="12"/>
  <c r="G545" i="12"/>
  <c r="G541" i="12"/>
  <c r="G539" i="12"/>
  <c r="D562" i="12" l="1"/>
  <c r="D561" i="12"/>
  <c r="D560" i="12"/>
  <c r="D559" i="12"/>
  <c r="D558" i="12"/>
  <c r="D557" i="12"/>
  <c r="D565" i="12"/>
  <c r="D564" i="12"/>
  <c r="D563" i="12"/>
  <c r="G549" i="12"/>
  <c r="G551" i="12"/>
  <c r="G550" i="12"/>
  <c r="G553" i="12"/>
  <c r="G554" i="12"/>
  <c r="G552" i="12"/>
  <c r="G548" i="12"/>
  <c r="G547" i="12"/>
  <c r="G555" i="12"/>
  <c r="F1092" i="12"/>
  <c r="F1093" i="12"/>
  <c r="F1120" i="12" l="1"/>
  <c r="F1118" i="12"/>
  <c r="F1119" i="12"/>
  <c r="F1121" i="12"/>
  <c r="F1125" i="12"/>
  <c r="F1124" i="12"/>
  <c r="F1116" i="12"/>
  <c r="F1123" i="12"/>
  <c r="F1122" i="12"/>
  <c r="F1117" i="12"/>
  <c r="D575" i="12"/>
  <c r="D574" i="12"/>
  <c r="D573" i="12"/>
  <c r="D572" i="12"/>
  <c r="D571" i="12"/>
  <c r="D570" i="12"/>
  <c r="D569" i="12"/>
  <c r="D567" i="12"/>
  <c r="D568" i="12"/>
  <c r="G563" i="12"/>
  <c r="G559" i="12"/>
  <c r="G564" i="12"/>
  <c r="G562" i="12"/>
  <c r="G560" i="12"/>
  <c r="G557" i="12"/>
  <c r="G565" i="12"/>
  <c r="G561" i="12"/>
  <c r="G558" i="12"/>
  <c r="D585" i="12" l="1"/>
  <c r="D584" i="12"/>
  <c r="D583" i="12"/>
  <c r="D582" i="12"/>
  <c r="D580" i="12"/>
  <c r="D578" i="12"/>
  <c r="D577" i="12"/>
  <c r="D581" i="12"/>
  <c r="D579" i="12"/>
  <c r="F1131" i="12"/>
  <c r="F1132" i="12"/>
  <c r="F1133" i="12"/>
  <c r="G573" i="12"/>
  <c r="G572" i="12"/>
  <c r="G571" i="12"/>
  <c r="G569" i="12"/>
  <c r="G575" i="12"/>
  <c r="G574" i="12"/>
  <c r="G570" i="12"/>
  <c r="G568" i="12"/>
  <c r="G567" i="12"/>
  <c r="F1139" i="12" l="1"/>
  <c r="F1140" i="12"/>
  <c r="G585" i="12"/>
  <c r="G578" i="12"/>
  <c r="G582" i="12"/>
  <c r="G579" i="12"/>
  <c r="G577" i="12"/>
  <c r="G584" i="12"/>
  <c r="G583" i="12"/>
  <c r="G581" i="12"/>
  <c r="G580" i="12"/>
  <c r="D589" i="12"/>
  <c r="D588" i="12"/>
  <c r="D587" i="12"/>
  <c r="D595" i="12"/>
  <c r="D593" i="12"/>
  <c r="D592" i="12"/>
  <c r="D594" i="12"/>
  <c r="D591" i="12"/>
  <c r="D590" i="12"/>
  <c r="D602" i="12" l="1"/>
  <c r="D601" i="12"/>
  <c r="D600" i="12"/>
  <c r="D599" i="12"/>
  <c r="D598" i="12"/>
  <c r="D597" i="12"/>
  <c r="D605" i="12"/>
  <c r="D604" i="12"/>
  <c r="D603" i="12"/>
  <c r="G588" i="12"/>
  <c r="G587" i="12"/>
  <c r="G592" i="12"/>
  <c r="G591" i="12"/>
  <c r="G589" i="12"/>
  <c r="G594" i="12"/>
  <c r="G595" i="12"/>
  <c r="G593" i="12"/>
  <c r="G590" i="12"/>
  <c r="F1146" i="12"/>
  <c r="F1145" i="12"/>
  <c r="F1148" i="12"/>
  <c r="F1149" i="12"/>
  <c r="F1147" i="12"/>
  <c r="F1156" i="12" l="1"/>
  <c r="F1155" i="12"/>
  <c r="D615" i="12"/>
  <c r="D614" i="12"/>
  <c r="D613" i="12"/>
  <c r="D612" i="12"/>
  <c r="D611" i="12"/>
  <c r="D610" i="12"/>
  <c r="D609" i="12"/>
  <c r="D607" i="12"/>
  <c r="D608" i="12"/>
  <c r="G600" i="12"/>
  <c r="G602" i="12"/>
  <c r="G601" i="12"/>
  <c r="G598" i="12"/>
  <c r="G605" i="12"/>
  <c r="G599" i="12"/>
  <c r="G597" i="12"/>
  <c r="G604" i="12"/>
  <c r="G603" i="12"/>
  <c r="G614" i="12" l="1"/>
  <c r="G615" i="12"/>
  <c r="G612" i="12"/>
  <c r="G611" i="12"/>
  <c r="G608" i="12"/>
  <c r="G607" i="12"/>
  <c r="G613" i="12"/>
  <c r="G610" i="12"/>
  <c r="G609" i="12"/>
  <c r="D625" i="12"/>
  <c r="D624" i="12"/>
  <c r="D623" i="12"/>
  <c r="D622" i="12"/>
  <c r="D620" i="12"/>
  <c r="D618" i="12"/>
  <c r="D617" i="12"/>
  <c r="D621" i="12"/>
  <c r="D619" i="12"/>
  <c r="F1160" i="12"/>
  <c r="F1161" i="12"/>
  <c r="D629" i="12" l="1"/>
  <c r="D628" i="12"/>
  <c r="D627" i="12"/>
  <c r="D635" i="12"/>
  <c r="D633" i="12"/>
  <c r="D632" i="12"/>
  <c r="D634" i="12"/>
  <c r="D631" i="12"/>
  <c r="D630" i="12"/>
  <c r="G617" i="12"/>
  <c r="G621" i="12"/>
  <c r="G620" i="12"/>
  <c r="G618" i="12"/>
  <c r="G625" i="12"/>
  <c r="G623" i="12"/>
  <c r="G624" i="12"/>
  <c r="G622" i="12"/>
  <c r="G619" i="12"/>
  <c r="F1169" i="12"/>
  <c r="F1171" i="12"/>
  <c r="F1170" i="12"/>
  <c r="F1176" i="12" l="1"/>
  <c r="F1177" i="12"/>
  <c r="F1175" i="12"/>
  <c r="D935" i="12"/>
  <c r="D934" i="12"/>
  <c r="D933" i="12"/>
  <c r="D932" i="12"/>
  <c r="G629" i="12"/>
  <c r="G631" i="12"/>
  <c r="G630" i="12"/>
  <c r="G632" i="12"/>
  <c r="G635" i="12"/>
  <c r="G627" i="12"/>
  <c r="G634" i="12"/>
  <c r="G633" i="12"/>
  <c r="G628" i="12"/>
  <c r="G934" i="12" l="1"/>
  <c r="G935" i="12"/>
  <c r="G932" i="12"/>
  <c r="G933" i="12"/>
  <c r="F1182" i="12"/>
  <c r="F1181" i="12"/>
  <c r="D949" i="12"/>
  <c r="D948" i="12"/>
  <c r="D951" i="12"/>
  <c r="D950" i="12"/>
  <c r="F1190" i="12" l="1"/>
  <c r="F1189" i="12"/>
  <c r="D965" i="12"/>
  <c r="D964" i="12"/>
  <c r="D962" i="12"/>
  <c r="D963" i="12"/>
  <c r="D961" i="12"/>
  <c r="G950" i="12"/>
  <c r="G951" i="12"/>
  <c r="G948" i="12"/>
  <c r="G949" i="12"/>
  <c r="G965" i="12" l="1"/>
  <c r="G964" i="12"/>
  <c r="G962" i="12"/>
  <c r="G963" i="12"/>
  <c r="G961" i="12"/>
  <c r="D971" i="12"/>
  <c r="D970" i="12"/>
  <c r="D969" i="12"/>
  <c r="F1192" i="12"/>
  <c r="F1193" i="12"/>
  <c r="F1195" i="12"/>
  <c r="F1194" i="12"/>
  <c r="F1197" i="12"/>
  <c r="F1196" i="12"/>
  <c r="D974" i="12" l="1"/>
  <c r="D973" i="12"/>
  <c r="F1273" i="12"/>
  <c r="F1275" i="12"/>
  <c r="F1274" i="12"/>
  <c r="G971" i="12"/>
  <c r="G970" i="12"/>
  <c r="G969" i="12"/>
  <c r="F1279" i="12" l="1"/>
  <c r="F1278" i="12"/>
  <c r="F1277" i="12"/>
  <c r="G974" i="12"/>
  <c r="G973" i="12"/>
  <c r="D989" i="12"/>
  <c r="D988" i="12"/>
  <c r="D994" i="12" l="1"/>
  <c r="D992" i="12"/>
  <c r="D993" i="12"/>
  <c r="D991" i="12"/>
  <c r="G989" i="12"/>
  <c r="G988" i="12"/>
  <c r="F1281" i="12"/>
  <c r="F1283" i="12"/>
  <c r="F1282" i="12"/>
  <c r="G993" i="12" l="1"/>
  <c r="G992" i="12"/>
  <c r="G991" i="12"/>
  <c r="G994" i="12"/>
  <c r="F1286" i="12"/>
  <c r="F1285" i="12"/>
  <c r="F1287" i="12"/>
  <c r="D1003" i="12"/>
  <c r="D1002" i="12"/>
  <c r="D1006" i="12" l="1"/>
  <c r="D1005" i="12"/>
  <c r="F1403" i="12"/>
  <c r="F1406" i="12"/>
  <c r="F1404" i="12"/>
  <c r="F1405" i="12"/>
  <c r="G1003" i="12"/>
  <c r="G1002" i="12"/>
  <c r="F1418" i="12" l="1"/>
  <c r="F1417" i="12"/>
  <c r="G1005" i="12"/>
  <c r="G1006" i="12"/>
  <c r="D1009" i="12"/>
  <c r="D1008" i="12"/>
  <c r="D1021" i="12" l="1"/>
  <c r="D1020" i="12"/>
  <c r="G1008" i="12"/>
  <c r="G1009" i="12"/>
  <c r="F1447" i="12"/>
  <c r="F1441" i="12"/>
  <c r="F1444" i="12"/>
  <c r="F1446" i="12"/>
  <c r="F1445" i="12"/>
  <c r="F1448" i="12"/>
  <c r="F1449" i="12"/>
  <c r="F1443" i="12"/>
  <c r="F1442" i="12"/>
  <c r="G1020" i="12" l="1"/>
  <c r="G1021" i="12"/>
  <c r="F1452" i="12"/>
  <c r="F1453" i="12"/>
  <c r="F1451" i="12"/>
  <c r="D1024" i="12"/>
  <c r="D1023" i="12"/>
  <c r="D1029" i="12" l="1"/>
  <c r="D1028" i="12"/>
  <c r="F1455" i="12"/>
  <c r="F1459" i="12"/>
  <c r="F1458" i="12"/>
  <c r="F1456" i="12"/>
  <c r="F1457" i="12"/>
  <c r="G1024" i="12"/>
  <c r="G1023" i="12"/>
  <c r="F1463" i="12" l="1"/>
  <c r="F1462" i="12"/>
  <c r="G1029" i="12"/>
  <c r="G1028" i="12"/>
  <c r="D1033" i="12"/>
  <c r="D1032" i="12"/>
  <c r="D1048" i="12" l="1"/>
  <c r="D1047" i="12"/>
  <c r="G1033" i="12"/>
  <c r="G1032" i="12"/>
  <c r="F1468" i="12"/>
  <c r="F1469" i="12"/>
  <c r="F1466" i="12"/>
  <c r="F1467" i="12"/>
  <c r="F1473" i="12" l="1"/>
  <c r="F1474" i="12"/>
  <c r="F1472" i="12"/>
  <c r="G1048" i="12"/>
  <c r="G1047" i="12"/>
  <c r="D1051" i="12"/>
  <c r="D1050" i="12"/>
  <c r="D1053" i="12"/>
  <c r="D1052" i="12"/>
  <c r="D1061" i="12" l="1"/>
  <c r="D1060" i="12"/>
  <c r="D1059" i="12"/>
  <c r="D1057" i="12"/>
  <c r="D1058" i="12"/>
  <c r="D1056" i="12"/>
  <c r="G1051" i="12"/>
  <c r="G1050" i="12"/>
  <c r="G1053" i="12"/>
  <c r="G1052" i="12"/>
  <c r="F1477" i="12"/>
  <c r="F1479" i="12"/>
  <c r="F1478" i="12"/>
  <c r="G1060" i="12" l="1"/>
  <c r="G1059" i="12"/>
  <c r="G1058" i="12"/>
  <c r="G1056" i="12"/>
  <c r="G1061" i="12"/>
  <c r="G1057" i="12"/>
  <c r="F1482" i="12"/>
  <c r="F1481" i="12"/>
  <c r="F1483" i="12"/>
  <c r="D1069" i="12"/>
  <c r="D1068" i="12"/>
  <c r="D1067" i="12"/>
  <c r="D1066" i="12"/>
  <c r="F1487" i="12" l="1"/>
  <c r="F1486" i="12"/>
  <c r="G1068" i="12"/>
  <c r="G1069" i="12"/>
  <c r="G1067" i="12"/>
  <c r="G1066" i="12"/>
  <c r="D1076" i="12"/>
  <c r="D1078" i="12"/>
  <c r="D1077" i="12"/>
  <c r="D1074" i="12"/>
  <c r="D1073" i="12"/>
  <c r="D1079" i="12"/>
  <c r="D1075" i="12"/>
  <c r="D1085" i="12" l="1"/>
  <c r="D1086" i="12"/>
  <c r="D1084" i="12"/>
  <c r="D1083" i="12"/>
  <c r="D1082" i="12"/>
  <c r="G1073" i="12"/>
  <c r="G1075" i="12"/>
  <c r="G1074" i="12"/>
  <c r="G1078" i="12"/>
  <c r="G1079" i="12"/>
  <c r="G1077" i="12"/>
  <c r="G1076" i="12"/>
  <c r="F1491" i="12"/>
  <c r="F1490" i="12"/>
  <c r="G1086" i="12" l="1"/>
  <c r="G1085" i="12"/>
  <c r="G1083" i="12"/>
  <c r="G1082" i="12"/>
  <c r="G1084" i="12"/>
  <c r="D1090" i="12"/>
  <c r="D1089" i="12"/>
  <c r="F1498" i="12"/>
  <c r="F1499" i="12"/>
  <c r="D1093" i="12" l="1"/>
  <c r="D1092" i="12"/>
  <c r="F1507" i="12"/>
  <c r="F1508" i="12"/>
  <c r="G1090" i="12"/>
  <c r="G1089" i="12"/>
  <c r="G1093" i="12" l="1"/>
  <c r="G1092" i="12"/>
  <c r="F1512" i="12"/>
  <c r="F1511" i="12"/>
  <c r="F1510" i="12"/>
  <c r="D1125" i="12"/>
  <c r="D1122" i="12"/>
  <c r="D1117" i="12"/>
  <c r="D1118" i="12"/>
  <c r="D1116" i="12"/>
  <c r="D1123" i="12"/>
  <c r="D1121" i="12"/>
  <c r="D1124" i="12"/>
  <c r="D1120" i="12"/>
  <c r="D1119" i="12"/>
  <c r="D1132" i="12" l="1"/>
  <c r="D1131" i="12"/>
  <c r="D1133" i="12"/>
  <c r="F1516" i="12"/>
  <c r="F1515" i="12"/>
  <c r="G1124" i="12"/>
  <c r="G1120" i="12"/>
  <c r="G1125" i="12"/>
  <c r="G1119" i="12"/>
  <c r="G1118" i="12"/>
  <c r="G1116" i="12"/>
  <c r="G1117" i="12"/>
  <c r="G1122" i="12"/>
  <c r="G1123" i="12"/>
  <c r="G1121" i="12"/>
  <c r="F1525" i="12" l="1"/>
  <c r="F1523" i="12"/>
  <c r="F1524" i="12"/>
  <c r="D1139" i="12"/>
  <c r="D1140" i="12"/>
  <c r="G1133" i="12"/>
  <c r="G1132" i="12"/>
  <c r="G1131" i="12"/>
  <c r="G1140" i="12" l="1"/>
  <c r="G1139" i="12"/>
  <c r="D1148" i="12"/>
  <c r="D1149" i="12"/>
  <c r="D1147" i="12"/>
  <c r="D1146" i="12"/>
  <c r="D1145" i="12"/>
  <c r="F1530" i="12"/>
  <c r="F1531" i="12"/>
  <c r="F1533" i="12"/>
  <c r="F1532" i="12"/>
  <c r="D1156" i="12" l="1"/>
  <c r="D1155" i="12"/>
  <c r="F1548" i="12"/>
  <c r="F1549" i="12"/>
  <c r="F1547" i="12"/>
  <c r="F1546" i="12"/>
  <c r="G1147" i="12"/>
  <c r="G1146" i="12"/>
  <c r="G1148" i="12"/>
  <c r="G1145" i="12"/>
  <c r="G1149" i="12"/>
  <c r="G1156" i="12" l="1"/>
  <c r="G1155" i="12"/>
  <c r="F1556" i="12"/>
  <c r="F1555" i="12"/>
  <c r="D1161" i="12"/>
  <c r="D1160" i="12"/>
  <c r="D1170" i="12" l="1"/>
  <c r="D1171" i="12"/>
  <c r="D1169" i="12"/>
  <c r="F1560" i="12"/>
  <c r="F1559" i="12"/>
  <c r="F1558" i="12"/>
  <c r="G1161" i="12"/>
  <c r="G1160" i="12"/>
  <c r="G1171" i="12" l="1"/>
  <c r="G1169" i="12"/>
  <c r="G1170" i="12"/>
  <c r="F1568" i="12"/>
  <c r="F1569" i="12"/>
  <c r="F1567" i="12"/>
  <c r="D1176" i="12"/>
  <c r="D1177" i="12"/>
  <c r="D1175" i="12"/>
  <c r="D1181" i="12" l="1"/>
  <c r="D1182" i="12"/>
  <c r="F1591" i="12"/>
  <c r="F1592" i="12"/>
  <c r="G1176" i="12"/>
  <c r="G1177" i="12"/>
  <c r="G1175" i="12"/>
  <c r="F1594" i="12" l="1"/>
  <c r="F1596" i="12"/>
  <c r="F1595" i="12"/>
  <c r="D1190" i="12"/>
  <c r="D1189" i="12"/>
  <c r="G1181" i="12"/>
  <c r="G1182" i="12"/>
  <c r="G1189" i="12" l="1"/>
  <c r="G1190" i="12"/>
  <c r="D1193" i="12"/>
  <c r="D1192" i="12"/>
  <c r="D1195" i="12"/>
  <c r="D1197" i="12"/>
  <c r="D1196" i="12"/>
  <c r="D1194" i="12"/>
  <c r="F1604" i="12"/>
  <c r="F1603" i="12"/>
  <c r="F1622" i="12" l="1"/>
  <c r="F1623" i="12"/>
  <c r="F1621" i="12"/>
  <c r="D1275" i="12"/>
  <c r="D1274" i="12"/>
  <c r="D1273" i="12"/>
  <c r="G1196" i="12"/>
  <c r="G1193" i="12"/>
  <c r="G1192" i="12"/>
  <c r="G1197" i="12"/>
  <c r="G1195" i="12"/>
  <c r="G1194" i="12"/>
  <c r="G1274" i="12" l="1"/>
  <c r="G1275" i="12"/>
  <c r="G1273" i="12"/>
  <c r="D1279" i="12"/>
  <c r="D1278" i="12"/>
  <c r="D1277" i="12"/>
  <c r="F1627" i="12"/>
  <c r="F1629" i="12"/>
  <c r="F1628" i="12"/>
  <c r="F1626" i="12"/>
  <c r="F1635" i="12" l="1"/>
  <c r="F1638" i="12"/>
  <c r="F1637" i="12"/>
  <c r="F1636" i="12"/>
  <c r="D1282" i="12"/>
  <c r="D1281" i="12"/>
  <c r="D1283" i="12"/>
  <c r="G1277" i="12"/>
  <c r="G1278" i="12"/>
  <c r="G1279" i="12"/>
  <c r="G1282" i="12" l="1"/>
  <c r="G1281" i="12"/>
  <c r="G1283" i="12"/>
  <c r="D1285" i="12"/>
  <c r="D1286" i="12"/>
  <c r="D1287" i="12"/>
  <c r="F1642" i="12"/>
  <c r="F1643" i="12"/>
  <c r="F1641" i="12"/>
  <c r="F1640" i="12"/>
  <c r="D1405" i="12" l="1"/>
  <c r="D1406" i="12"/>
  <c r="D1404" i="12"/>
  <c r="D1403" i="12"/>
  <c r="G1285" i="12"/>
  <c r="G1287" i="12"/>
  <c r="G1286" i="12"/>
  <c r="G1405" i="12" l="1"/>
  <c r="G1406" i="12"/>
  <c r="G1404" i="12"/>
  <c r="G1403" i="12"/>
  <c r="D1418" i="12"/>
  <c r="D1417" i="12"/>
  <c r="G1417" i="12" l="1"/>
  <c r="G1418" i="12"/>
  <c r="D1442" i="12"/>
  <c r="D1441" i="12"/>
  <c r="D1449" i="12"/>
  <c r="D1444" i="12"/>
  <c r="D1446" i="12"/>
  <c r="D1445" i="12"/>
  <c r="D1443" i="12"/>
  <c r="D1448" i="12"/>
  <c r="D1447" i="12"/>
  <c r="D1453" i="12" l="1"/>
  <c r="D1452" i="12"/>
  <c r="D1451" i="12"/>
  <c r="G1448" i="12"/>
  <c r="G1447" i="12"/>
  <c r="G1445" i="12"/>
  <c r="G1444" i="12"/>
  <c r="G1443" i="12"/>
  <c r="G1442" i="12"/>
  <c r="G1449" i="12"/>
  <c r="G1441" i="12"/>
  <c r="G1446" i="12"/>
  <c r="G1451" i="12" l="1"/>
  <c r="G1453" i="12"/>
  <c r="G1452" i="12"/>
  <c r="D1456" i="12"/>
  <c r="D1455" i="12"/>
  <c r="D1458" i="12"/>
  <c r="D1459" i="12"/>
  <c r="D1457" i="12"/>
  <c r="D1463" i="12" l="1"/>
  <c r="D1462" i="12"/>
  <c r="G1458" i="12"/>
  <c r="G1457" i="12"/>
  <c r="G1456" i="12"/>
  <c r="G1455" i="12"/>
  <c r="G1459" i="12"/>
  <c r="G1463" i="12" l="1"/>
  <c r="G1462" i="12"/>
  <c r="D1467" i="12"/>
  <c r="D1469" i="12"/>
  <c r="D1468" i="12"/>
  <c r="D1466" i="12"/>
  <c r="D1474" i="12" l="1"/>
  <c r="D1473" i="12"/>
  <c r="D1472" i="12"/>
  <c r="G1469" i="12"/>
  <c r="G1468" i="12"/>
  <c r="G1467" i="12"/>
  <c r="G1466" i="12"/>
  <c r="G1472" i="12" l="1"/>
  <c r="G1474" i="12"/>
  <c r="G1473" i="12"/>
  <c r="D1478" i="12"/>
  <c r="D1477" i="12"/>
  <c r="D1479" i="12"/>
  <c r="D1483" i="12" l="1"/>
  <c r="D1482" i="12"/>
  <c r="D1481" i="12"/>
  <c r="G1479" i="12"/>
  <c r="G1478" i="12"/>
  <c r="G1477" i="12"/>
  <c r="G1483" i="12" l="1"/>
  <c r="G1482" i="12"/>
  <c r="G1481" i="12"/>
  <c r="D1486" i="12"/>
  <c r="D1487" i="12"/>
  <c r="D1491" i="12" l="1"/>
  <c r="D1490" i="12"/>
  <c r="G1487" i="12"/>
  <c r="G1486" i="12"/>
  <c r="G1491" i="12" l="1"/>
  <c r="G1490" i="12"/>
  <c r="D1499" i="12"/>
  <c r="D1498" i="12"/>
  <c r="D1508" i="12" l="1"/>
  <c r="D1507" i="12"/>
  <c r="G1498" i="12"/>
  <c r="G1499" i="12"/>
  <c r="G1508" i="12" l="1"/>
  <c r="G1507" i="12"/>
  <c r="D1512" i="12"/>
  <c r="D1511" i="12"/>
  <c r="D1510" i="12"/>
  <c r="D1516" i="12" l="1"/>
  <c r="D1515" i="12"/>
  <c r="G1512" i="12"/>
  <c r="G1511" i="12"/>
  <c r="G1510" i="12"/>
  <c r="G1516" i="12" l="1"/>
  <c r="G1515" i="12"/>
  <c r="D1525" i="12"/>
  <c r="D1523" i="12"/>
  <c r="D1524" i="12"/>
  <c r="D1531" i="12" l="1"/>
  <c r="D1530" i="12"/>
  <c r="D1533" i="12"/>
  <c r="D1532" i="12"/>
  <c r="G1525" i="12"/>
  <c r="G1524" i="12"/>
  <c r="G1523" i="12"/>
  <c r="G1533" i="12" l="1"/>
  <c r="G1532" i="12"/>
  <c r="G1531" i="12"/>
  <c r="G1530" i="12"/>
  <c r="D1549" i="12"/>
  <c r="D1547" i="12"/>
  <c r="D1548" i="12"/>
  <c r="D1546" i="12"/>
  <c r="D1555" i="12" l="1"/>
  <c r="D1556" i="12"/>
  <c r="G1549" i="12"/>
  <c r="G1547" i="12"/>
  <c r="G1546" i="12"/>
  <c r="G1548" i="12"/>
  <c r="G1556" i="12" l="1"/>
  <c r="G1555" i="12"/>
  <c r="D1560" i="12"/>
  <c r="D1559" i="12"/>
  <c r="D1558" i="12"/>
  <c r="D1567" i="12" l="1"/>
  <c r="D1569" i="12"/>
  <c r="D1568" i="12"/>
  <c r="G1559" i="12"/>
  <c r="G1558" i="12"/>
  <c r="G1560" i="12"/>
  <c r="D1592" i="12" l="1"/>
  <c r="D1591" i="12"/>
  <c r="G1568" i="12"/>
  <c r="G1569" i="12"/>
  <c r="G1567" i="12"/>
  <c r="G1592" i="12" l="1"/>
  <c r="G1591" i="12"/>
  <c r="D1596" i="12"/>
  <c r="D1594" i="12"/>
  <c r="D1595" i="12"/>
  <c r="D1604" i="12" l="1"/>
  <c r="D1603" i="12"/>
  <c r="G1596" i="12"/>
  <c r="G1595" i="12"/>
  <c r="G1594" i="12"/>
  <c r="G1604" i="12" l="1"/>
  <c r="G1603" i="12"/>
  <c r="D1623" i="12"/>
  <c r="D1622" i="12"/>
  <c r="D1621" i="12"/>
  <c r="D1627" i="12" l="1"/>
  <c r="D1629" i="12"/>
  <c r="D1626" i="12"/>
  <c r="D1628" i="12"/>
  <c r="G1623" i="12"/>
  <c r="G1621" i="12"/>
  <c r="G1622" i="12"/>
  <c r="G1629" i="12" l="1"/>
  <c r="G1628" i="12"/>
  <c r="G1627" i="12"/>
  <c r="G1626" i="12"/>
  <c r="D1637" i="12"/>
  <c r="D1638" i="12"/>
  <c r="D1636" i="12"/>
  <c r="D1635" i="12"/>
  <c r="D1643" i="12" l="1"/>
  <c r="D1642" i="12"/>
  <c r="D1641" i="12"/>
  <c r="D1640" i="12"/>
  <c r="G1638" i="12"/>
  <c r="G1637" i="12"/>
  <c r="G1635" i="12"/>
  <c r="G1636" i="12"/>
  <c r="G1643" i="12" l="1"/>
  <c r="G1641" i="12"/>
  <c r="G1640" i="12"/>
  <c r="G1642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fernanda uribe</author>
  </authors>
  <commentList>
    <comment ref="A105" authorId="0" shapeId="0" xr:uid="{F6AAF472-F861-4618-9625-30F1885CDA69}">
      <text>
        <r>
          <rPr>
            <b/>
            <sz val="9"/>
            <color indexed="81"/>
            <rFont val="Tahoma"/>
            <family val="2"/>
          </rPr>
          <t>Maria fernanda uribe:</t>
        </r>
        <r>
          <rPr>
            <sz val="9"/>
            <color indexed="81"/>
            <rFont val="Tahoma"/>
            <family val="2"/>
          </rPr>
          <t xml:space="preserve">
no se cual es esta referencia.  </t>
        </r>
      </text>
    </comment>
  </commentList>
</comments>
</file>

<file path=xl/sharedStrings.xml><?xml version="1.0" encoding="utf-8"?>
<sst xmlns="http://schemas.openxmlformats.org/spreadsheetml/2006/main" count="75883" uniqueCount="18914">
  <si>
    <t>Número de publicación</t>
  </si>
  <si>
    <t>Número de variante</t>
  </si>
  <si>
    <t>Título</t>
  </si>
  <si>
    <t>Variantes</t>
  </si>
  <si>
    <t>Precio</t>
  </si>
  <si>
    <t>Moneda</t>
  </si>
  <si>
    <t/>
  </si>
  <si>
    <t>Obligatorio</t>
  </si>
  <si>
    <t>Si cambias la moneda en una publicación, asegúrate de revisar todos sus precios.</t>
  </si>
  <si>
    <t>MCO546939209</t>
  </si>
  <si>
    <t>48445260284</t>
  </si>
  <si>
    <t>Silla De Oficina Ergonomica Ekonomodo Turmanila Malla Negra</t>
  </si>
  <si>
    <t>Negro</t>
  </si>
  <si>
    <t>$</t>
  </si>
  <si>
    <t>MCO493599722</t>
  </si>
  <si>
    <t>Silla Eames Con Brazos,  Envío Gratis, Eames Promoción</t>
  </si>
  <si>
    <t>-</t>
  </si>
  <si>
    <t>175149899175</t>
  </si>
  <si>
    <t>Madera / Rojo</t>
  </si>
  <si>
    <t>175149899176</t>
  </si>
  <si>
    <t>Madera / Blanco</t>
  </si>
  <si>
    <t>175149899177</t>
  </si>
  <si>
    <t>Gris / Madera</t>
  </si>
  <si>
    <t>178267859499</t>
  </si>
  <si>
    <t>Madera / Verde Menta</t>
  </si>
  <si>
    <t>187001845199</t>
  </si>
  <si>
    <t>Madera / Rosa pálido</t>
  </si>
  <si>
    <t>47776172918</t>
  </si>
  <si>
    <t>Madera / Negro</t>
  </si>
  <si>
    <t>MCO508474626</t>
  </si>
  <si>
    <t>Silla Eames Niños, Silla Eames Kids, Eames Promocion.</t>
  </si>
  <si>
    <t>39069864930</t>
  </si>
  <si>
    <t>Rosado</t>
  </si>
  <si>
    <t>40178667965</t>
  </si>
  <si>
    <t>Azul</t>
  </si>
  <si>
    <t>51266756987</t>
  </si>
  <si>
    <t>Blanco</t>
  </si>
  <si>
    <t>51266756989</t>
  </si>
  <si>
    <t>Rojo</t>
  </si>
  <si>
    <t>MCO491453439</t>
  </si>
  <si>
    <t>Sillas Oficina Alta,ergonomica Reclinable, Gerencial Negra</t>
  </si>
  <si>
    <t>173922714063</t>
  </si>
  <si>
    <t>38819520119</t>
  </si>
  <si>
    <t>173923666820</t>
  </si>
  <si>
    <t>Beige</t>
  </si>
  <si>
    <t>MCO491430380</t>
  </si>
  <si>
    <t>174281337241</t>
  </si>
  <si>
    <t xml:space="preserve">Silla Para Oficina Colors Premiun </t>
  </si>
  <si>
    <t>Gris</t>
  </si>
  <si>
    <t>MCO491441556</t>
  </si>
  <si>
    <t xml:space="preserve">Sillas Oficina  Escritorios Ergonomica Reclinable Gerencial </t>
  </si>
  <si>
    <t>174228799121</t>
  </si>
  <si>
    <t>42368323738</t>
  </si>
  <si>
    <t>92331640274</t>
  </si>
  <si>
    <t>Amarillo</t>
  </si>
  <si>
    <t>MCO546939203</t>
  </si>
  <si>
    <t>48445241026</t>
  </si>
  <si>
    <t xml:space="preserve">Silla Para Oficina Presidencial Plx Negra </t>
  </si>
  <si>
    <t>Negro / Malla</t>
  </si>
  <si>
    <t>MCO653816377</t>
  </si>
  <si>
    <t>Base Araña Estrella Silla Oficina Giratoria Repuesto Cromada</t>
  </si>
  <si>
    <t>MCO501676106</t>
  </si>
  <si>
    <t>Silla Isoceles Tapizada,silla Oficina Espera + Envio Gratis</t>
  </si>
  <si>
    <t>38812229572</t>
  </si>
  <si>
    <t>Negro / Laqueado</t>
  </si>
  <si>
    <t>92924208710</t>
  </si>
  <si>
    <t>Laqueado / Azul</t>
  </si>
  <si>
    <t>MCO473180823</t>
  </si>
  <si>
    <t>Silla Triangulo, Silla Moderna, Silla Exteriores,promoción.</t>
  </si>
  <si>
    <t>173996275598</t>
  </si>
  <si>
    <t>174133504680</t>
  </si>
  <si>
    <t>40179309853</t>
  </si>
  <si>
    <t>174133504681</t>
  </si>
  <si>
    <t>185959400159</t>
  </si>
  <si>
    <t>MCO508473661</t>
  </si>
  <si>
    <t>Silla Eames,  Silla Moderna, Silla Eames Adulto</t>
  </si>
  <si>
    <t>47191731480</t>
  </si>
  <si>
    <t>181859275701</t>
  </si>
  <si>
    <t>Ocre / Madera</t>
  </si>
  <si>
    <t>92487434577</t>
  </si>
  <si>
    <t>Madera / Verde</t>
  </si>
  <si>
    <t>92487434573</t>
  </si>
  <si>
    <t>Madera / Amarillo</t>
  </si>
  <si>
    <t>92487434583</t>
  </si>
  <si>
    <t>173748536579</t>
  </si>
  <si>
    <t>Madera / Rosado</t>
  </si>
  <si>
    <t>173748536580</t>
  </si>
  <si>
    <t>173748536582</t>
  </si>
  <si>
    <t>Madera / Verde oscuro</t>
  </si>
  <si>
    <t>174364074158</t>
  </si>
  <si>
    <t>Madera / Azul marino</t>
  </si>
  <si>
    <t>175136558259</t>
  </si>
  <si>
    <t>MCO470427907</t>
  </si>
  <si>
    <t xml:space="preserve">Silla Eames Niños, Sillas Niños, Sillas Eames Kids . </t>
  </si>
  <si>
    <t>173996678036</t>
  </si>
  <si>
    <t>blanco</t>
  </si>
  <si>
    <t>88510413951</t>
  </si>
  <si>
    <t>rosado</t>
  </si>
  <si>
    <t>173996424664</t>
  </si>
  <si>
    <t>rojo</t>
  </si>
  <si>
    <t>173996047606</t>
  </si>
  <si>
    <t>azul</t>
  </si>
  <si>
    <t>MCO493596976</t>
  </si>
  <si>
    <t xml:space="preserve">Silla Milano Tapizada, Silla Restaurante, Envío Gratis </t>
  </si>
  <si>
    <t>187643913813</t>
  </si>
  <si>
    <t>Madera / Beige</t>
  </si>
  <si>
    <t>40171711022</t>
  </si>
  <si>
    <t>Madera / Rosa chicle</t>
  </si>
  <si>
    <t>MCO465945302</t>
  </si>
  <si>
    <t xml:space="preserve">Silla Bar O Barra Alta Eames Blanca </t>
  </si>
  <si>
    <t>178645794001</t>
  </si>
  <si>
    <t>Negro / MADERA</t>
  </si>
  <si>
    <t>175151126603</t>
  </si>
  <si>
    <t>MADERA / Mandarina</t>
  </si>
  <si>
    <t>173996015697</t>
  </si>
  <si>
    <t>Amarillo / MADERA</t>
  </si>
  <si>
    <t>175151126602</t>
  </si>
  <si>
    <t>MADERA / Rosado</t>
  </si>
  <si>
    <t>173996490488</t>
  </si>
  <si>
    <t>Gris / MADERA</t>
  </si>
  <si>
    <t>47881134546</t>
  </si>
  <si>
    <t>MADERA / Blanco</t>
  </si>
  <si>
    <t>178661576901</t>
  </si>
  <si>
    <t>Rojo / MADERA</t>
  </si>
  <si>
    <t>MCO606791964</t>
  </si>
  <si>
    <t>Silla Barra Graduable Milyi</t>
  </si>
  <si>
    <t>175157445624</t>
  </si>
  <si>
    <t>75992588764</t>
  </si>
  <si>
    <t>174007359228</t>
  </si>
  <si>
    <t>175155938048</t>
  </si>
  <si>
    <t>92485098658</t>
  </si>
  <si>
    <t>MCO653818743</t>
  </si>
  <si>
    <t>Base Araña Estrella Silla Oficina Giratoria Repuesto 60 Cm</t>
  </si>
  <si>
    <t>MCO465242892</t>
  </si>
  <si>
    <t>39074067379</t>
  </si>
  <si>
    <t xml:space="preserve">Sillas Negras, Silla Gerencial, Silla Gerente, Silla Alta. </t>
  </si>
  <si>
    <t>MCO546133549</t>
  </si>
  <si>
    <t>Silla Para Barra Alta Ajustable Bar Moderna Y Elegante</t>
  </si>
  <si>
    <t>186976020893</t>
  </si>
  <si>
    <t>55380487693</t>
  </si>
  <si>
    <t>MCO653813666</t>
  </si>
  <si>
    <t xml:space="preserve">Juego De Ruedas Para Sillas De Oficina X 5 Unidades  </t>
  </si>
  <si>
    <t>MCO517018431</t>
  </si>
  <si>
    <t>40042698533</t>
  </si>
  <si>
    <t xml:space="preserve">Mesa Infantil Blanca Eames </t>
  </si>
  <si>
    <t>MCO493596688</t>
  </si>
  <si>
    <t>Silla Eames Tapizada Sillas Modernas Madera</t>
  </si>
  <si>
    <t>185976805633</t>
  </si>
  <si>
    <t>47721777857</t>
  </si>
  <si>
    <t>89554341910</t>
  </si>
  <si>
    <t>89554341914</t>
  </si>
  <si>
    <t>89554341918</t>
  </si>
  <si>
    <t>92344313770</t>
  </si>
  <si>
    <t>Verde</t>
  </si>
  <si>
    <t>92344313779</t>
  </si>
  <si>
    <t>MCO516075653</t>
  </si>
  <si>
    <t xml:space="preserve">Pupitre Jardin Preescolar Kids </t>
  </si>
  <si>
    <t>185976377583</t>
  </si>
  <si>
    <t>42370293512</t>
  </si>
  <si>
    <t>MCO557976671</t>
  </si>
  <si>
    <t>53285986757</t>
  </si>
  <si>
    <t>Sillas Oficina Alta,ergonomica Reclinable, Gerencial Blanca</t>
  </si>
  <si>
    <t>Cuero sintético / Blanco</t>
  </si>
  <si>
    <t>MCO546182664</t>
  </si>
  <si>
    <t>Silla Eames Tradicional Tapizada En Cuerina Patas En Madera</t>
  </si>
  <si>
    <t>182841374086</t>
  </si>
  <si>
    <t>174364035240</t>
  </si>
  <si>
    <t>174364035241</t>
  </si>
  <si>
    <t>Madera / Azul petróleo</t>
  </si>
  <si>
    <t>174364035239</t>
  </si>
  <si>
    <t>MCO468455735</t>
  </si>
  <si>
    <t>Silla De Oficina Ejecutiva En Malla Ergonomica Giratoria</t>
  </si>
  <si>
    <t>92349215778</t>
  </si>
  <si>
    <t>92349215772</t>
  </si>
  <si>
    <t>Malla / Violeta</t>
  </si>
  <si>
    <t>92349215785</t>
  </si>
  <si>
    <t>Gris / Malla</t>
  </si>
  <si>
    <t>MCO508475792</t>
  </si>
  <si>
    <t>Silla Moderna, Sillas, Silla, Silla Comedor, Silla Auxiliar.</t>
  </si>
  <si>
    <t>187035676641</t>
  </si>
  <si>
    <t>Metal / Blanco</t>
  </si>
  <si>
    <t>187036844601</t>
  </si>
  <si>
    <t>Metal / Amarillo</t>
  </si>
  <si>
    <t>187037142935</t>
  </si>
  <si>
    <t>Metal / Rojo</t>
  </si>
  <si>
    <t>47777825265</t>
  </si>
  <si>
    <t>Negro / Metal</t>
  </si>
  <si>
    <t>MCO479382925</t>
  </si>
  <si>
    <t>48446066463</t>
  </si>
  <si>
    <t>Silla Gerencial Negra En Malla Para Oficina Giratoria Modern</t>
  </si>
  <si>
    <t>MCO515438060</t>
  </si>
  <si>
    <t>173970754477</t>
  </si>
  <si>
    <t>Silla Moderna Triangulos, Moderna Para Exteriores Blanco</t>
  </si>
  <si>
    <t>Polipropileno / Blanco</t>
  </si>
  <si>
    <t>MCO516404986</t>
  </si>
  <si>
    <t>51267498683</t>
  </si>
  <si>
    <t>Silla Interlocutora Isoceles Negro</t>
  </si>
  <si>
    <t>Negro / Pintura electrostática</t>
  </si>
  <si>
    <t>MCO546939206</t>
  </si>
  <si>
    <t>48445292155</t>
  </si>
  <si>
    <t>Silla Gerencial De Oficina En Malla Negra Ergonomica Base Cr</t>
  </si>
  <si>
    <t>MCO579453315</t>
  </si>
  <si>
    <t>62719736179</t>
  </si>
  <si>
    <t xml:space="preserve">Sillas Para Oficina Presidente Espalda Media Blanco </t>
  </si>
  <si>
    <t>MCO580265523</t>
  </si>
  <si>
    <t xml:space="preserve">Silla Para Exteriores Rock Negro </t>
  </si>
  <si>
    <t>175159056470</t>
  </si>
  <si>
    <t>187048761313</t>
  </si>
  <si>
    <t>187048801949</t>
  </si>
  <si>
    <t>63047371852</t>
  </si>
  <si>
    <t>MCO584511415</t>
  </si>
  <si>
    <t>64682198638</t>
  </si>
  <si>
    <t xml:space="preserve">Combo Escritorio White Con Silla Milano Tapizada </t>
  </si>
  <si>
    <t>MCO479043307</t>
  </si>
  <si>
    <t>48399804945</t>
  </si>
  <si>
    <t>Silla Ejecutiva, Silla Brazo Blanco, Silla Secretarial</t>
  </si>
  <si>
    <t>MCO508460830</t>
  </si>
  <si>
    <t>48395350860</t>
  </si>
  <si>
    <t>Silla Para Oficina Ejecutiva Color Negra</t>
  </si>
  <si>
    <t>MCO493342229</t>
  </si>
  <si>
    <t>92330210070</t>
  </si>
  <si>
    <t xml:space="preserve">Silla Curvas Streaam  4 Sillas Colores Promocion </t>
  </si>
  <si>
    <t>N/A / Blanco / Blanco</t>
  </si>
  <si>
    <t>MCO653815303</t>
  </si>
  <si>
    <t>Juego De Ruedas Para Sillas De Oficina X 5 Unidades Desmopan</t>
  </si>
  <si>
    <t>188336710941</t>
  </si>
  <si>
    <t>188336710943</t>
  </si>
  <si>
    <t>MCO470372538</t>
  </si>
  <si>
    <t>Silla Para Bar Acolchada Cromada</t>
  </si>
  <si>
    <t>187049048919</t>
  </si>
  <si>
    <t>Cromado / Amarillo</t>
  </si>
  <si>
    <t>187049048921</t>
  </si>
  <si>
    <t>Cromado / Blanco</t>
  </si>
  <si>
    <t>187049048923</t>
  </si>
  <si>
    <t>Gris oscuro / Cromado</t>
  </si>
  <si>
    <t>57902030131</t>
  </si>
  <si>
    <t>Negro / Cromado</t>
  </si>
  <si>
    <t>MCO479043703</t>
  </si>
  <si>
    <t xml:space="preserve">Silla De Oficina Ejecutiva En Malla Ergonomica Giratoria </t>
  </si>
  <si>
    <t>48398931437</t>
  </si>
  <si>
    <t>93159487216</t>
  </si>
  <si>
    <t>93159487223</t>
  </si>
  <si>
    <t>93159487229</t>
  </si>
  <si>
    <t>MCO546940735</t>
  </si>
  <si>
    <t>48445843491</t>
  </si>
  <si>
    <t>Silla Eames Tradicional Giratoria Con Base Cromada Y Ruedas</t>
  </si>
  <si>
    <t>MCO566288206</t>
  </si>
  <si>
    <t>57917445728</t>
  </si>
  <si>
    <t>Silla Para Oficina Giratoria Elegance Cuba Negro</t>
  </si>
  <si>
    <t>MCO568139586</t>
  </si>
  <si>
    <t>92752016282</t>
  </si>
  <si>
    <t>MCO463612237</t>
  </si>
  <si>
    <t>47881219977</t>
  </si>
  <si>
    <t>Silla Para Bar Restaurante, Comedor, Sala, Barra Alta Gris</t>
  </si>
  <si>
    <t>MCO465683149</t>
  </si>
  <si>
    <t>47881139195</t>
  </si>
  <si>
    <t>Silla Para Bar Restaurante, Comedor, Sala, Barra Alta Negro</t>
  </si>
  <si>
    <t>MCO546182668</t>
  </si>
  <si>
    <t>182840843114</t>
  </si>
  <si>
    <t>48078533191</t>
  </si>
  <si>
    <t>186853912955</t>
  </si>
  <si>
    <t>MCO612637926</t>
  </si>
  <si>
    <t>79147160898</t>
  </si>
  <si>
    <t>Escritorio Moderno Kenia Wengue</t>
  </si>
  <si>
    <t>MCO630227857</t>
  </si>
  <si>
    <t>86673491820</t>
  </si>
  <si>
    <t>Silla Para Oficina Turmanila Premium Brazos 3d 4 Bloqueos</t>
  </si>
  <si>
    <t>MCO650581112</t>
  </si>
  <si>
    <t>Silla Curva Streem Barra Negro</t>
  </si>
  <si>
    <t>92341105195</t>
  </si>
  <si>
    <t>92341105205</t>
  </si>
  <si>
    <t>Polipropileno / Negro</t>
  </si>
  <si>
    <t>MCO465685006</t>
  </si>
  <si>
    <t>40878834270</t>
  </si>
  <si>
    <t xml:space="preserve">Silla Ejecutiva Con Brazos, Silla Oficina, Silla Negra </t>
  </si>
  <si>
    <t>MCO484443284</t>
  </si>
  <si>
    <t>48119153245</t>
  </si>
  <si>
    <t>Juego De Alcoba Espaldar Capitoneado+base+colchon+puff Lujo</t>
  </si>
  <si>
    <t>MCO491444478</t>
  </si>
  <si>
    <t xml:space="preserve">Sillas Oficinas, Silla Ergonómica, Silla Ejecutiva. </t>
  </si>
  <si>
    <t>91768602682</t>
  </si>
  <si>
    <t>39097287377</t>
  </si>
  <si>
    <t>91768602674</t>
  </si>
  <si>
    <t>MCO507373779</t>
  </si>
  <si>
    <t>39337358528</t>
  </si>
  <si>
    <t xml:space="preserve">Silla Fija Oficina Cromada,sillas Oficina, Silla Isósceles. </t>
  </si>
  <si>
    <t>MCO546833839</t>
  </si>
  <si>
    <t>48403259444</t>
  </si>
  <si>
    <t>Silla De Oficina Presidencial Trump En Malla Giratoria Gris</t>
  </si>
  <si>
    <t>MCO1294139977</t>
  </si>
  <si>
    <t>177682068426</t>
  </si>
  <si>
    <t>Escritorio Para Oficina Industry Arena</t>
  </si>
  <si>
    <t>Marrón claro</t>
  </si>
  <si>
    <t>MCO1313462211</t>
  </si>
  <si>
    <t>Combo Cama King + Cabecero Astoria Gratis Sabanas 300 Hilos</t>
  </si>
  <si>
    <t>178177012518</t>
  </si>
  <si>
    <t>178177012526</t>
  </si>
  <si>
    <t>Taupe</t>
  </si>
  <si>
    <t>178177012516</t>
  </si>
  <si>
    <t>178177012520</t>
  </si>
  <si>
    <t>Marrón</t>
  </si>
  <si>
    <t>178177012522</t>
  </si>
  <si>
    <t>Verde Azulado</t>
  </si>
  <si>
    <t>178177012524</t>
  </si>
  <si>
    <t>Salmon</t>
  </si>
  <si>
    <t>178177012528</t>
  </si>
  <si>
    <t>Mostaza</t>
  </si>
  <si>
    <t>178177012530</t>
  </si>
  <si>
    <t>178177012532</t>
  </si>
  <si>
    <t>MCO1485523961</t>
  </si>
  <si>
    <t>Combo Cama Queen Con Colchon Lupe Taupe</t>
  </si>
  <si>
    <t>MCO1557655727</t>
  </si>
  <si>
    <t>Deslizadores Para Silla Juego X 5</t>
  </si>
  <si>
    <t>MCO463930437</t>
  </si>
  <si>
    <t xml:space="preserve">Silla Tándem 3 Puestos Alta Calidad, Sillas Unidas </t>
  </si>
  <si>
    <t>MCO490131336</t>
  </si>
  <si>
    <t>Silla Cromada, Silla Ejecutiva, Silla Negra, Silla Promoción</t>
  </si>
  <si>
    <t>39129468910</t>
  </si>
  <si>
    <t>173972016213</t>
  </si>
  <si>
    <t>MCO495508971</t>
  </si>
  <si>
    <t>Silla Eames Tapizada Milano Estructura En Madera Setx6</t>
  </si>
  <si>
    <t>188334071579</t>
  </si>
  <si>
    <t>Amarillo / Cuerina</t>
  </si>
  <si>
    <t>92599601060</t>
  </si>
  <si>
    <t>Negro / Cuerina</t>
  </si>
  <si>
    <t>92599601069</t>
  </si>
  <si>
    <t>Gris / Cuerina</t>
  </si>
  <si>
    <t>92599601077</t>
  </si>
  <si>
    <t>Blanco / Cuerina</t>
  </si>
  <si>
    <t>188334071581</t>
  </si>
  <si>
    <t>Rojo / Cuerina</t>
  </si>
  <si>
    <t>188334071583</t>
  </si>
  <si>
    <t>Verde / Cuerina</t>
  </si>
  <si>
    <t>MCO508472662</t>
  </si>
  <si>
    <t>40401515643</t>
  </si>
  <si>
    <t>Silla Presidente Cuero Negro 4 Bloqueos</t>
  </si>
  <si>
    <t>MCO508476169</t>
  </si>
  <si>
    <t>47827981401</t>
  </si>
  <si>
    <t>Silla Bar, Silla Barra, Silla Comedor, Silla Auxiliar.sillas</t>
  </si>
  <si>
    <t>MCO522425709</t>
  </si>
  <si>
    <t xml:space="preserve">Silla Para Hogar Curva Streem Para Adulto Moderna Exteriore </t>
  </si>
  <si>
    <t>44241500818</t>
  </si>
  <si>
    <t>Liso / Blanco</t>
  </si>
  <si>
    <t>173986134485</t>
  </si>
  <si>
    <t>Liso / Verde</t>
  </si>
  <si>
    <t>174948178649</t>
  </si>
  <si>
    <t>Gris / Liso</t>
  </si>
  <si>
    <t>MCO539383832</t>
  </si>
  <si>
    <t xml:space="preserve">Silla De Oficina Ejecutiva Tapizada Giratoria Ergonomica </t>
  </si>
  <si>
    <t>174201072362</t>
  </si>
  <si>
    <t>Rosa</t>
  </si>
  <si>
    <t>45460319200</t>
  </si>
  <si>
    <t>MCO546128916</t>
  </si>
  <si>
    <t>92753426695</t>
  </si>
  <si>
    <t>Silla Bar Alta Metálica True Blanco</t>
  </si>
  <si>
    <t>Acero / Blanco</t>
  </si>
  <si>
    <t>MCO546314657</t>
  </si>
  <si>
    <t>48168714484</t>
  </si>
  <si>
    <t>Juego De Alcoba De Lujo Natura Colchón +espaldar+base</t>
  </si>
  <si>
    <t>Gris plata</t>
  </si>
  <si>
    <t>MCO546777335</t>
  </si>
  <si>
    <t xml:space="preserve">Silla Para Oficina Espina De Pescado Giratoria En Malla </t>
  </si>
  <si>
    <t>92311563382</t>
  </si>
  <si>
    <t>92311563389</t>
  </si>
  <si>
    <t>92311563374</t>
  </si>
  <si>
    <t>48392692355</t>
  </si>
  <si>
    <t>92311563397</t>
  </si>
  <si>
    <t>MCO546821528</t>
  </si>
  <si>
    <t>Silla De Oficina Ejecutiva Secretarial Rey</t>
  </si>
  <si>
    <t>92313663037</t>
  </si>
  <si>
    <t>48400796645</t>
  </si>
  <si>
    <t>92313663041</t>
  </si>
  <si>
    <t>MCO566308657</t>
  </si>
  <si>
    <t>57919211763</t>
  </si>
  <si>
    <t xml:space="preserve">Silla Para Oficina Gerente Moik Gris </t>
  </si>
  <si>
    <t>MCO568137589</t>
  </si>
  <si>
    <t>58813110302</t>
  </si>
  <si>
    <t xml:space="preserve">Silla Para Oficina Gerente Shefa  </t>
  </si>
  <si>
    <t>MCO581545674</t>
  </si>
  <si>
    <t>63611424168</t>
  </si>
  <si>
    <t>Silla Para Oficina Giratoria Ergonómica Kristen Blanca</t>
  </si>
  <si>
    <t>MCO620033562</t>
  </si>
  <si>
    <t>Pupitre Escolar + Silla Trapezo Amarillo</t>
  </si>
  <si>
    <t>MCO1196274056</t>
  </si>
  <si>
    <t>Escritorio Nova Rovere + Silla Milano</t>
  </si>
  <si>
    <t>176377350061</t>
  </si>
  <si>
    <t>176377350062</t>
  </si>
  <si>
    <t>176377350063</t>
  </si>
  <si>
    <t>MCO1313462209</t>
  </si>
  <si>
    <t>Combo Cama Queen + Cabecero Astoria Gratis Sabanas 300 Hilos</t>
  </si>
  <si>
    <t>178177012512</t>
  </si>
  <si>
    <t>178177012496</t>
  </si>
  <si>
    <t>178177012498</t>
  </si>
  <si>
    <t>178177012500</t>
  </si>
  <si>
    <t>178177012502</t>
  </si>
  <si>
    <t>178177012504</t>
  </si>
  <si>
    <t>178177012506</t>
  </si>
  <si>
    <t>178177012508</t>
  </si>
  <si>
    <t>178177012510</t>
  </si>
  <si>
    <t>MCO1485498433</t>
  </si>
  <si>
    <t>Cama Semidoble Ekonomodo Lupe Con Colchón Gris Plata</t>
  </si>
  <si>
    <t>MCO1485511175</t>
  </si>
  <si>
    <t>Combo Cama Semidoble  Con Colchon Lupe Beige</t>
  </si>
  <si>
    <t>MCO1485511183</t>
  </si>
  <si>
    <t>Cama Doble Ekonomodo Lupe Base Con Colchón Gris Plata</t>
  </si>
  <si>
    <t>MCO1485537073</t>
  </si>
  <si>
    <t>Combo Cama King Con Colchon Lupe Taupe</t>
  </si>
  <si>
    <t>MCO1485537079</t>
  </si>
  <si>
    <t>Combo Cama Doble Con Colchon Lupe Gris Perla + Almohadas</t>
  </si>
  <si>
    <t>MCO1510823495</t>
  </si>
  <si>
    <t>182330360048</t>
  </si>
  <si>
    <t>Brazos Para Pupitre Escolar</t>
  </si>
  <si>
    <t>MCO490454318</t>
  </si>
  <si>
    <t>55345874620</t>
  </si>
  <si>
    <t>MCO490455908</t>
  </si>
  <si>
    <t>175150581228</t>
  </si>
  <si>
    <t>175150581229</t>
  </si>
  <si>
    <t>Gris plomo</t>
  </si>
  <si>
    <t>175150581230</t>
  </si>
  <si>
    <t>Gris Plata</t>
  </si>
  <si>
    <t>175150581231</t>
  </si>
  <si>
    <t>Gris perla</t>
  </si>
  <si>
    <t>175150581232</t>
  </si>
  <si>
    <t>MCO579453600</t>
  </si>
  <si>
    <t>62719967640</t>
  </si>
  <si>
    <t xml:space="preserve">Sillas Para Oficina Presidente Espalda Media Negro </t>
  </si>
  <si>
    <t>MCO598151981</t>
  </si>
  <si>
    <t>Silla Eames Negra Para Sala O Comedor Set X4</t>
  </si>
  <si>
    <t>188330951717</t>
  </si>
  <si>
    <t>Italiano / Rojo</t>
  </si>
  <si>
    <t>70522807788</t>
  </si>
  <si>
    <t>Italiano / Negro</t>
  </si>
  <si>
    <t>188335798493</t>
  </si>
  <si>
    <t>Italiano / Blanco</t>
  </si>
  <si>
    <t>188335798495</t>
  </si>
  <si>
    <t>Italiano / Gris</t>
  </si>
  <si>
    <t>188335798497</t>
  </si>
  <si>
    <t>Italiano / Verde</t>
  </si>
  <si>
    <t>MCO608742768</t>
  </si>
  <si>
    <t>76866575365</t>
  </si>
  <si>
    <t>Mesa Infantil Blanca Eames Redonda</t>
  </si>
  <si>
    <t>MCO608887605</t>
  </si>
  <si>
    <t>76989634707</t>
  </si>
  <si>
    <t xml:space="preserve">Combo Escritorio Olmo Y Silla Turmanila Negra </t>
  </si>
  <si>
    <t>MCO609002527</t>
  </si>
  <si>
    <t>77105153210</t>
  </si>
  <si>
    <t xml:space="preserve">Escritorio En L Moderno Delux </t>
  </si>
  <si>
    <t>MCO612637542</t>
  </si>
  <si>
    <t>79147057712</t>
  </si>
  <si>
    <t xml:space="preserve">Escritorio Moderno Kenia Duna </t>
  </si>
  <si>
    <t>MCO613285879</t>
  </si>
  <si>
    <t>79639885597</t>
  </si>
  <si>
    <t xml:space="preserve">Escritorio Moderno Minimalista </t>
  </si>
  <si>
    <t>MCO613286632</t>
  </si>
  <si>
    <t>79640540803</t>
  </si>
  <si>
    <t>Escritorio Acqua Wengué</t>
  </si>
  <si>
    <t>Marrón oscuro</t>
  </si>
  <si>
    <t>MCO619173482</t>
  </si>
  <si>
    <t>Pupitre Estudiantil Adulto + Silla Amarillo</t>
  </si>
  <si>
    <t>MCO620016709</t>
  </si>
  <si>
    <t xml:space="preserve">Pupitre Estudiantil Unipersonal Porta Libros Negro </t>
  </si>
  <si>
    <t>MCO902200959</t>
  </si>
  <si>
    <t>Mesa Comedor Industry + Silla Milano</t>
  </si>
  <si>
    <t>174594913488</t>
  </si>
  <si>
    <t>174594913489</t>
  </si>
  <si>
    <t>174594913487</t>
  </si>
  <si>
    <t>174594913490</t>
  </si>
  <si>
    <t>MCO1195676994</t>
  </si>
  <si>
    <t>176373817251</t>
  </si>
  <si>
    <t xml:space="preserve">Escritorio Acqua Negro + Silla De Oficina Maxi Negro </t>
  </si>
  <si>
    <t>MCO1195680080</t>
  </si>
  <si>
    <t>176374003898</t>
  </si>
  <si>
    <t xml:space="preserve">Escritorio Acqua Negro + Silla De Oficina Espina De Pescado </t>
  </si>
  <si>
    <t>MCO1195704585</t>
  </si>
  <si>
    <t>176373784243</t>
  </si>
  <si>
    <t xml:space="preserve">Escritorio Boreal Ceniza + Silla De Oficina Maxi Negro </t>
  </si>
  <si>
    <t>MCO1195704910</t>
  </si>
  <si>
    <t>176373785165</t>
  </si>
  <si>
    <t xml:space="preserve">Escritorio Olmo Negro + Silla De Oficina Maxi Negro </t>
  </si>
  <si>
    <t>MCO1195704995</t>
  </si>
  <si>
    <t>176373785429</t>
  </si>
  <si>
    <t>Escritorio Olmo Negro + Silla De Oficina Espina De Pescado N</t>
  </si>
  <si>
    <t>MCO1195706004</t>
  </si>
  <si>
    <t>Escritorio Acqua Negro + Silla Milano</t>
  </si>
  <si>
    <t>176374030296</t>
  </si>
  <si>
    <t>176374030297</t>
  </si>
  <si>
    <t>176374030298</t>
  </si>
  <si>
    <t>MCO1195707032</t>
  </si>
  <si>
    <t>176374031944</t>
  </si>
  <si>
    <t xml:space="preserve">Escritorio Nova Rovere + Silla De Oficina Espina De Pescado </t>
  </si>
  <si>
    <t>MCO1195712175</t>
  </si>
  <si>
    <t>176373814338</t>
  </si>
  <si>
    <t>Escritorio Acqua Negro + Silla Eames Verde</t>
  </si>
  <si>
    <t>MCO1195712714</t>
  </si>
  <si>
    <t>176374042815</t>
  </si>
  <si>
    <t xml:space="preserve">Escritorio Nova Rovere + Silla De Oficina Maxi Negro </t>
  </si>
  <si>
    <t>MCO1195717571</t>
  </si>
  <si>
    <t>176373767618</t>
  </si>
  <si>
    <t>Escritorio Boreal Ceniza + Silla De Oficina Espina De Pescad</t>
  </si>
  <si>
    <t>MCO1196241824</t>
  </si>
  <si>
    <t>176377337339</t>
  </si>
  <si>
    <t>Escritorio Nova Rovere + Silla Eames Verde</t>
  </si>
  <si>
    <t>MCO1196255893</t>
  </si>
  <si>
    <t>176377590484</t>
  </si>
  <si>
    <t>Escritorio Moderno Black + Silla De Oficina Espina De Pescad</t>
  </si>
  <si>
    <t>MCO1196315024</t>
  </si>
  <si>
    <t>176377608573</t>
  </si>
  <si>
    <t xml:space="preserve">Escritorio Moderno Black + Silla De Oficina Maxi Negro </t>
  </si>
  <si>
    <t>MCO1196341618</t>
  </si>
  <si>
    <t>Escritorio Moderno Black + Silla Milano</t>
  </si>
  <si>
    <t>176377810643</t>
  </si>
  <si>
    <t>176377810644</t>
  </si>
  <si>
    <t>MCO1196360767</t>
  </si>
  <si>
    <t>176378033895</t>
  </si>
  <si>
    <t>Escritorio Moderno Black + Silla Eames Verde</t>
  </si>
  <si>
    <t>MCO1313462103</t>
  </si>
  <si>
    <t>Combo Cama King + Cabecero Mousai Gratis Sabanas 300 Hilos</t>
  </si>
  <si>
    <t>178177012314</t>
  </si>
  <si>
    <t>178177012300</t>
  </si>
  <si>
    <t>178177012302</t>
  </si>
  <si>
    <t>178177012304</t>
  </si>
  <si>
    <t>178177012306</t>
  </si>
  <si>
    <t>178177012308</t>
  </si>
  <si>
    <t>178177012310</t>
  </si>
  <si>
    <t>178177012312</t>
  </si>
  <si>
    <t>178177012316</t>
  </si>
  <si>
    <t>MCO1313462105</t>
  </si>
  <si>
    <t>Combo Cama King + Cabecero Hampton Gratis Sabanas 300 Hilos</t>
  </si>
  <si>
    <t>178177012320</t>
  </si>
  <si>
    <t>178177012322</t>
  </si>
  <si>
    <t>178177012324</t>
  </si>
  <si>
    <t>178177012326</t>
  </si>
  <si>
    <t>178177012328</t>
  </si>
  <si>
    <t>178177012330</t>
  </si>
  <si>
    <t>178177012332</t>
  </si>
  <si>
    <t>178177012334</t>
  </si>
  <si>
    <t>178177012336</t>
  </si>
  <si>
    <t>MCO1313462111</t>
  </si>
  <si>
    <t>Combo Cama Queen + Cabecero Mousai Gratis Sabanas 300 Hilos</t>
  </si>
  <si>
    <t>178177012358</t>
  </si>
  <si>
    <t>178177012344</t>
  </si>
  <si>
    <t>178177012346</t>
  </si>
  <si>
    <t>178177012348</t>
  </si>
  <si>
    <t>178177012350</t>
  </si>
  <si>
    <t>178177012352</t>
  </si>
  <si>
    <t>178177012354</t>
  </si>
  <si>
    <t>178177012356</t>
  </si>
  <si>
    <t>178177012360</t>
  </si>
  <si>
    <t>MCO1313473321</t>
  </si>
  <si>
    <t>Combo Cama Mousai Queen + Colchón 1 Pill 26cm + Sabanas</t>
  </si>
  <si>
    <t>178176969792</t>
  </si>
  <si>
    <t>178176969778</t>
  </si>
  <si>
    <t>178176969780</t>
  </si>
  <si>
    <t>178176969782</t>
  </si>
  <si>
    <t>178176969784</t>
  </si>
  <si>
    <t>178176969786</t>
  </si>
  <si>
    <t>178176969788</t>
  </si>
  <si>
    <t>178176969790</t>
  </si>
  <si>
    <t>178176969794</t>
  </si>
  <si>
    <t>MCO1313473323</t>
  </si>
  <si>
    <t>Combo Cama Hampton King + Colchón 1 Pill 26cm + Sabanas</t>
  </si>
  <si>
    <t>178176969796</t>
  </si>
  <si>
    <t>178176969798</t>
  </si>
  <si>
    <t>178176969800</t>
  </si>
  <si>
    <t>178176969802</t>
  </si>
  <si>
    <t>178176969804</t>
  </si>
  <si>
    <t>178176969806</t>
  </si>
  <si>
    <t>Dorado</t>
  </si>
  <si>
    <t>178176969808</t>
  </si>
  <si>
    <t>178176969810</t>
  </si>
  <si>
    <t>178176969812</t>
  </si>
  <si>
    <t>MCO1313473325</t>
  </si>
  <si>
    <t>Combo Cama Gabor Queen + Colchón 1 Pill 26cm + Sabanas</t>
  </si>
  <si>
    <t>178176969814</t>
  </si>
  <si>
    <t>178176969816</t>
  </si>
  <si>
    <t>178176969818</t>
  </si>
  <si>
    <t>178176969820</t>
  </si>
  <si>
    <t>178176969822</t>
  </si>
  <si>
    <t>178176969824</t>
  </si>
  <si>
    <t>178176969826</t>
  </si>
  <si>
    <t>178176969828</t>
  </si>
  <si>
    <t>178176969830</t>
  </si>
  <si>
    <t>MCO1313485673</t>
  </si>
  <si>
    <t>Combo Cama Mousai Doble + Colchón 1 Pill 26cm + Sabanas</t>
  </si>
  <si>
    <t>178964983689</t>
  </si>
  <si>
    <t>178964983691</t>
  </si>
  <si>
    <t>178964983693</t>
  </si>
  <si>
    <t>178964983695</t>
  </si>
  <si>
    <t>178964983697</t>
  </si>
  <si>
    <t>178964983699</t>
  </si>
  <si>
    <t>178964983701</t>
  </si>
  <si>
    <t>178964983703</t>
  </si>
  <si>
    <t>178964983705</t>
  </si>
  <si>
    <t>MCO1313485675</t>
  </si>
  <si>
    <t>Combo Cama Hampton Queen+ Colchón 1 Pill 26cm + Sabanas</t>
  </si>
  <si>
    <t>178964983707</t>
  </si>
  <si>
    <t>178964983709</t>
  </si>
  <si>
    <t>178964983711</t>
  </si>
  <si>
    <t>178964983713</t>
  </si>
  <si>
    <t>178964983715</t>
  </si>
  <si>
    <t>178964983717</t>
  </si>
  <si>
    <t>178964983719</t>
  </si>
  <si>
    <t>178964983721</t>
  </si>
  <si>
    <t>178964983723</t>
  </si>
  <si>
    <t>MCO1313487181</t>
  </si>
  <si>
    <t>Combo Cama Doble + Cabecero Hampton Gratis Sabanas 300 Hilos</t>
  </si>
  <si>
    <t>178964993151</t>
  </si>
  <si>
    <t>178964993153</t>
  </si>
  <si>
    <t>178964993155</t>
  </si>
  <si>
    <t>178964993157</t>
  </si>
  <si>
    <t>178964993159</t>
  </si>
  <si>
    <t>178964993161</t>
  </si>
  <si>
    <t>178964993163</t>
  </si>
  <si>
    <t>178964993165</t>
  </si>
  <si>
    <t>178964993167</t>
  </si>
  <si>
    <t>MCO1313487183</t>
  </si>
  <si>
    <t>Combo Cama Astoria Queen + Colchon 1pill 26cm + Sabanas</t>
  </si>
  <si>
    <t>178964993169</t>
  </si>
  <si>
    <t>178964993171</t>
  </si>
  <si>
    <t>178964993173</t>
  </si>
  <si>
    <t>178964993175</t>
  </si>
  <si>
    <t>178964993177</t>
  </si>
  <si>
    <t>178964993179</t>
  </si>
  <si>
    <t>178964993181</t>
  </si>
  <si>
    <t>178964993183</t>
  </si>
  <si>
    <t>178964993185</t>
  </si>
  <si>
    <t>MCO1313487187</t>
  </si>
  <si>
    <t>Combo Cama Doble + Cabecero Mousai Gratis Sabanas 300 Hilos</t>
  </si>
  <si>
    <t>178964993191</t>
  </si>
  <si>
    <t>178964993193</t>
  </si>
  <si>
    <t>178964993195</t>
  </si>
  <si>
    <t>178964993197</t>
  </si>
  <si>
    <t>178964993199</t>
  </si>
  <si>
    <t>178964993201</t>
  </si>
  <si>
    <t>178964993203</t>
  </si>
  <si>
    <t>178964993205</t>
  </si>
  <si>
    <t>178964993207</t>
  </si>
  <si>
    <t>MCO1313487191</t>
  </si>
  <si>
    <t>Combo Cama Mousai King + Colchón 1 Pill 26cm + Sabanas</t>
  </si>
  <si>
    <t>178964993225</t>
  </si>
  <si>
    <t>178964993213</t>
  </si>
  <si>
    <t>178964993215</t>
  </si>
  <si>
    <t>178964993217</t>
  </si>
  <si>
    <t>178964993219</t>
  </si>
  <si>
    <t>178964993221</t>
  </si>
  <si>
    <t>178964993223</t>
  </si>
  <si>
    <t>178964993211</t>
  </si>
  <si>
    <t>178964993227</t>
  </si>
  <si>
    <t>MCO1384944370</t>
  </si>
  <si>
    <t>Mesa Infantil Andy</t>
  </si>
  <si>
    <t>177451837543</t>
  </si>
  <si>
    <t>177450746243</t>
  </si>
  <si>
    <t>negro</t>
  </si>
  <si>
    <t>MCO1485459743</t>
  </si>
  <si>
    <t>Combo Cama Queen Con Colchon Lupe Gris Plomo</t>
  </si>
  <si>
    <t>MCO1485459745</t>
  </si>
  <si>
    <t>Combo Cama Queen Con Colchon Lupe Gris Plata</t>
  </si>
  <si>
    <t>MCO1485472617</t>
  </si>
  <si>
    <t>Combo Cama Queen Con Colchon Lupe Azul</t>
  </si>
  <si>
    <t>MCO1485472619</t>
  </si>
  <si>
    <t>Combo Cama Queen Con Colchon Lupe Gris Perla</t>
  </si>
  <si>
    <t>MCO1485485591</t>
  </si>
  <si>
    <t>Combo Cama Semidoble  Con Colchon Lupe Blanco</t>
  </si>
  <si>
    <t>MCO1485485593</t>
  </si>
  <si>
    <t>Combo Cama Doble Con Colchon Lupe Azul</t>
  </si>
  <si>
    <t>MCO1485485595</t>
  </si>
  <si>
    <t>Combo Cama King Con Colchon Lupe Azul</t>
  </si>
  <si>
    <t>MCO1485498435</t>
  </si>
  <si>
    <t>Combo Cama Semidoble  Con Colchon Lupe Gris Plomo</t>
  </si>
  <si>
    <t>MCO1485498437</t>
  </si>
  <si>
    <t>Combo Cama King Con Colchon Lupe Gris Plomo</t>
  </si>
  <si>
    <t>MCO1485498439</t>
  </si>
  <si>
    <t>Combo Cama Doble Con Colchon Lupe Gris Plomo</t>
  </si>
  <si>
    <t>MCO1485498467</t>
  </si>
  <si>
    <t>Combo Cama Queen Con Colchon Lupe Beige</t>
  </si>
  <si>
    <t>MCO1485511173</t>
  </si>
  <si>
    <t>Combo Cama Sencilla Con Colchon Lupe Taupe</t>
  </si>
  <si>
    <t>MCO1485511177</t>
  </si>
  <si>
    <t>Combo Cama Semidoble  Con Colchon Lupe Azul</t>
  </si>
  <si>
    <t>MCO1485511179</t>
  </si>
  <si>
    <t>Combo Cama King Con Colchon Lupe Blanco</t>
  </si>
  <si>
    <t>MCO1485511181</t>
  </si>
  <si>
    <t>Combo Cama King Con Colchon Lupe Gris Perla</t>
  </si>
  <si>
    <t>MCO1485523963</t>
  </si>
  <si>
    <t>Combo Cama Sencilla Con Colchon Lupe Azul</t>
  </si>
  <si>
    <t>MCO1485523965</t>
  </si>
  <si>
    <t>Combo Cama King Con Colchon Lupe Beige</t>
  </si>
  <si>
    <t>MCO1485523967</t>
  </si>
  <si>
    <t>Combo Cama Sencilla Con Colchon Lupe Blanco</t>
  </si>
  <si>
    <t>MCO1485523969</t>
  </si>
  <si>
    <t>Combo Cama Sencilla Con Colchon Lupe Gris Plomo</t>
  </si>
  <si>
    <t>MCO1485523971</t>
  </si>
  <si>
    <t>Combo Cama Doble Con Colchon Lupe Beige</t>
  </si>
  <si>
    <t>MCO1485523975</t>
  </si>
  <si>
    <t>Combo Cama Sencilla Con Colchon Lupe Gris Perla</t>
  </si>
  <si>
    <t>MCO1485537075</t>
  </si>
  <si>
    <t>Combo Cama Queen Con Colchon Lupe Blanco</t>
  </si>
  <si>
    <t>MCO1485537077</t>
  </si>
  <si>
    <t>Combo Cama Doble Con Colchon Lupe Taupe</t>
  </si>
  <si>
    <t>MCO1485537081</t>
  </si>
  <si>
    <t>Combo Cama Sencilla Con Colchon Lupe Gris Plata</t>
  </si>
  <si>
    <t>MCO1485550205</t>
  </si>
  <si>
    <t>Combo Cama Semidoble  Con Colchon Lupe Gris Perla</t>
  </si>
  <si>
    <t>MCO1485550207</t>
  </si>
  <si>
    <t>Combo Cama Sencilla Con Colchon Lupe Beige</t>
  </si>
  <si>
    <t>MCO1485550209</t>
  </si>
  <si>
    <t>Combo Cama Doble Con Colchon Lupe Blanco</t>
  </si>
  <si>
    <t>MCO1485562827</t>
  </si>
  <si>
    <t>Combo Cama Semidoble  Con Colchon Lupe Taupe</t>
  </si>
  <si>
    <t>MCO1485575497</t>
  </si>
  <si>
    <t>Combo Cama King Con Colchon Lupe Gris Plata</t>
  </si>
  <si>
    <t>MCO1486880237</t>
  </si>
  <si>
    <t>Cama Italia King 200x200x150</t>
  </si>
  <si>
    <t>185201605257</t>
  </si>
  <si>
    <t>Italia / Azul</t>
  </si>
  <si>
    <t>185201605255</t>
  </si>
  <si>
    <t>Italia / Gris</t>
  </si>
  <si>
    <t>185201605259</t>
  </si>
  <si>
    <t>Italia / Gris oscuro</t>
  </si>
  <si>
    <t>185201605261</t>
  </si>
  <si>
    <t>Italia / Negro</t>
  </si>
  <si>
    <t>185201605263</t>
  </si>
  <si>
    <t>Italia / Blanco</t>
  </si>
  <si>
    <t>185201605265</t>
  </si>
  <si>
    <t>Italia / Beige</t>
  </si>
  <si>
    <t>MCO1486997217</t>
  </si>
  <si>
    <t>Cama Paris Doble Con Puff Baúl 140x190x150</t>
  </si>
  <si>
    <t>181817357492</t>
  </si>
  <si>
    <t>París / Azul</t>
  </si>
  <si>
    <t>181817357486</t>
  </si>
  <si>
    <t>Gris / París</t>
  </si>
  <si>
    <t>181817357488</t>
  </si>
  <si>
    <t>París / Gris perla</t>
  </si>
  <si>
    <t>181817357490</t>
  </si>
  <si>
    <t>Beige / París</t>
  </si>
  <si>
    <t>181817357494</t>
  </si>
  <si>
    <t>Gris oscuro / París</t>
  </si>
  <si>
    <t>181817357496</t>
  </si>
  <si>
    <t>Negro / París</t>
  </si>
  <si>
    <t>181817357498</t>
  </si>
  <si>
    <t>París / Blanco</t>
  </si>
  <si>
    <t>MCO1508878714</t>
  </si>
  <si>
    <t>Silla Infantil Toby</t>
  </si>
  <si>
    <t>177928584481</t>
  </si>
  <si>
    <t>Polipropileno / Rojo</t>
  </si>
  <si>
    <t>177928584483</t>
  </si>
  <si>
    <t>Polipropileno / Rosado</t>
  </si>
  <si>
    <t>177928584485</t>
  </si>
  <si>
    <t>Polipropileno / Azul</t>
  </si>
  <si>
    <t>177928584487</t>
  </si>
  <si>
    <t>Polipropileno / Morado</t>
  </si>
  <si>
    <t>177928584489</t>
  </si>
  <si>
    <t>Polipropileno / Verde</t>
  </si>
  <si>
    <t>177928584491</t>
  </si>
  <si>
    <t>Polipropileno / Amarillo</t>
  </si>
  <si>
    <t>MCO1548662815</t>
  </si>
  <si>
    <t>187070040929</t>
  </si>
  <si>
    <t>Silla Turmanila Presidente Cromada</t>
  </si>
  <si>
    <t>Negro / Malla Tensada</t>
  </si>
  <si>
    <t>MCO1549321573</t>
  </si>
  <si>
    <t>Silla Para Niños, Andy Kids</t>
  </si>
  <si>
    <t>187463537669</t>
  </si>
  <si>
    <t>187082980595</t>
  </si>
  <si>
    <t>Naranja</t>
  </si>
  <si>
    <t>187082980591</t>
  </si>
  <si>
    <t>187082980599</t>
  </si>
  <si>
    <t>MCO1552376091</t>
  </si>
  <si>
    <t>Silla Gamer Astro Pro - Sonido Y Luces</t>
  </si>
  <si>
    <t>183076936256</t>
  </si>
  <si>
    <t>Rosa / Cuero sintético</t>
  </si>
  <si>
    <t>183076936254</t>
  </si>
  <si>
    <t>Cuero sintético / Morado</t>
  </si>
  <si>
    <t>183076936258</t>
  </si>
  <si>
    <t>Negra / Cuero sintético</t>
  </si>
  <si>
    <t>MCO1552489461</t>
  </si>
  <si>
    <t>Silla Gamer Astro Basica</t>
  </si>
  <si>
    <t>183076848944</t>
  </si>
  <si>
    <t>183076848942</t>
  </si>
  <si>
    <t>Negro / Cuero sintético</t>
  </si>
  <si>
    <t>183076848946</t>
  </si>
  <si>
    <t>MCO1554819194</t>
  </si>
  <si>
    <t>Mesa De Comedor Artek + 6 Sillas Milano Gratis Cuadro 70x50</t>
  </si>
  <si>
    <t>178100133249</t>
  </si>
  <si>
    <t>178100133247</t>
  </si>
  <si>
    <t>Negro / Polipropileno</t>
  </si>
  <si>
    <t>178100133251</t>
  </si>
  <si>
    <t>Gris / Polipropileno</t>
  </si>
  <si>
    <t>MCO1569085497</t>
  </si>
  <si>
    <t>183366165028</t>
  </si>
  <si>
    <t>Mesa De Noche Almara</t>
  </si>
  <si>
    <t>Mate / Blanco</t>
  </si>
  <si>
    <t>MCO1573217617</t>
  </si>
  <si>
    <t>187650751675</t>
  </si>
  <si>
    <t>Silla Tapizada Milano Beige</t>
  </si>
  <si>
    <t>Beige / Liso / Beige</t>
  </si>
  <si>
    <t>MCO1582879391</t>
  </si>
  <si>
    <t>Sofa Cama 3 Posiciones Clic Clac Yezz 170 Cm</t>
  </si>
  <si>
    <t>187945394283</t>
  </si>
  <si>
    <t>Liso / Azul petróleo</t>
  </si>
  <si>
    <t>187945394285</t>
  </si>
  <si>
    <t>Liso / Gris oscuro</t>
  </si>
  <si>
    <t>MCO1582903359</t>
  </si>
  <si>
    <t>Sofa Cama 3 Posiciones Clic Clac Kloe 170 Cm</t>
  </si>
  <si>
    <t>187945358695</t>
  </si>
  <si>
    <t>Liso / Gris claro</t>
  </si>
  <si>
    <t>187945358697</t>
  </si>
  <si>
    <t>MCO1583271179</t>
  </si>
  <si>
    <t>183621465298</t>
  </si>
  <si>
    <t>Colchon Semiortopedico Queen Quartz Flexia</t>
  </si>
  <si>
    <t>MCO1583283273</t>
  </si>
  <si>
    <t>187961956241</t>
  </si>
  <si>
    <t>Colchon Semiortopedico Doble Quartz Flexia</t>
  </si>
  <si>
    <t>MCO1583310949</t>
  </si>
  <si>
    <t>187962447167</t>
  </si>
  <si>
    <t>Colchon Semiortopedico King Quartz Flexia</t>
  </si>
  <si>
    <t>MCO1583383687</t>
  </si>
  <si>
    <t>187961376471</t>
  </si>
  <si>
    <t>Colchon Semiortopedico Sencillo Quartz Flexia</t>
  </si>
  <si>
    <t>MCO1583394431</t>
  </si>
  <si>
    <t>183621341920</t>
  </si>
  <si>
    <t>Colchon Semiortopedico Semidoble Quartz Flexia</t>
  </si>
  <si>
    <t>MCO1583625837</t>
  </si>
  <si>
    <t>Silla Gamer Ergonomica Reclinable Kairo 124x50x50</t>
  </si>
  <si>
    <t>183623139816</t>
  </si>
  <si>
    <t>Cuero sintético / Azul</t>
  </si>
  <si>
    <t>183623139818</t>
  </si>
  <si>
    <t>183623139820</t>
  </si>
  <si>
    <t>Rojo / Cuero sintético</t>
  </si>
  <si>
    <t>MCO1592715765</t>
  </si>
  <si>
    <t>188179808671</t>
  </si>
  <si>
    <t>Base Cama Con Espaldar King Lupe Taupe</t>
  </si>
  <si>
    <t>MCO1598705801</t>
  </si>
  <si>
    <t>183859458162</t>
  </si>
  <si>
    <t>Silla De Oficina Polux  Negro Cromada</t>
  </si>
  <si>
    <t>MCO1599235079</t>
  </si>
  <si>
    <t>Set 2 Bancos Minimalistas Modernos Eames Color Negro</t>
  </si>
  <si>
    <t>MCO1603385483</t>
  </si>
  <si>
    <t>Descansapies Inclinación Estándar 6032</t>
  </si>
  <si>
    <t>MCO1636004629</t>
  </si>
  <si>
    <t>Silla Bar Alta Metalica True Moderna Acabado De La Estructura Liso Color Blanco</t>
  </si>
  <si>
    <t>MCO1636027375</t>
  </si>
  <si>
    <t>Cama Ilusión Doble 140x190x150 Color Gris Perla París</t>
  </si>
  <si>
    <t>MCO1636027853</t>
  </si>
  <si>
    <t>Cama Paris Doble Con Puff Baúl 160x190x150 Color Negro</t>
  </si>
  <si>
    <t>MCO1636027881</t>
  </si>
  <si>
    <t>Cama Natura Doble 160x190x150 Color Negro</t>
  </si>
  <si>
    <t>MCO1636045353</t>
  </si>
  <si>
    <t>Cama Ilusión Doble 140x190x150 Color Negro</t>
  </si>
  <si>
    <t>MCO1636436977</t>
  </si>
  <si>
    <t>Cama Ilusión Doble 140x190x150 Color Gris</t>
  </si>
  <si>
    <t>MCO1638183745</t>
  </si>
  <si>
    <t>Silla De Oficina Giratoria Gerencial Sook Negra Color Negro</t>
  </si>
  <si>
    <t>MCO1638193115</t>
  </si>
  <si>
    <t>Cama Paris Doble Con Puff Baúl 140x190x150 Color Gris Perla</t>
  </si>
  <si>
    <t>MCO1638201679</t>
  </si>
  <si>
    <t>Cama Natura Doble 160x190x150 Color Gris Oscuro</t>
  </si>
  <si>
    <t>MCO1638208007</t>
  </si>
  <si>
    <t>Cama Natura Doble 200x200x150 Color Blanco</t>
  </si>
  <si>
    <t>MCO1638233505</t>
  </si>
  <si>
    <t>Pupitre Escolar + Silla Trapezo Verde</t>
  </si>
  <si>
    <t>MCO1638237919</t>
  </si>
  <si>
    <t>Silla De Oficina Presidencial Topacio Eco Cuero Negro Material Del Tapizado Cuero Sintético</t>
  </si>
  <si>
    <t>MCO1638300023</t>
  </si>
  <si>
    <t>Cama Natura Doble 160x190x150 Color Taupe</t>
  </si>
  <si>
    <t>MCO1638313743</t>
  </si>
  <si>
    <t>Cama Natura Doble 140x190x150 Color Azul</t>
  </si>
  <si>
    <t>MCO1640734521</t>
  </si>
  <si>
    <t>Cama Paris Doble Con Puff Baúl 160x190x150 Color Gris Oscuro</t>
  </si>
  <si>
    <t>MCO1640759617</t>
  </si>
  <si>
    <t>Silla De Oficina Gerencial En Malla Donaka Negro</t>
  </si>
  <si>
    <t>MCO1640760129</t>
  </si>
  <si>
    <t>Silla Premium Gamer Quenna Negro/rojo Color Rojo</t>
  </si>
  <si>
    <t>MCO1641160361</t>
  </si>
  <si>
    <t>Juego De Alcoba Espaldar Capitoneado+base+colchon+puff Lujo Color Negro</t>
  </si>
  <si>
    <t>MCO1641175527</t>
  </si>
  <si>
    <t>Juego De Alcoba Espaldar Capitoneado+base+colchon+puff Lujo Color Gris Plomo</t>
  </si>
  <si>
    <t>MCO1685765066</t>
  </si>
  <si>
    <t>178109473052</t>
  </si>
  <si>
    <t>Silla De Oficina Presidente Polonia negra</t>
  </si>
  <si>
    <t>MCO1685805728</t>
  </si>
  <si>
    <t>Silla Isosceles Junior Plastica</t>
  </si>
  <si>
    <t>178109591414</t>
  </si>
  <si>
    <t>178109591416</t>
  </si>
  <si>
    <t>Pintura electrostática / Azul marino</t>
  </si>
  <si>
    <t>178109591418</t>
  </si>
  <si>
    <t>Amarillo / Pintura electrostática</t>
  </si>
  <si>
    <t>178109591420</t>
  </si>
  <si>
    <t>Pintura electrostática / Azul</t>
  </si>
  <si>
    <t>178109591422</t>
  </si>
  <si>
    <t>Pintura electrostática / Azul oscuro</t>
  </si>
  <si>
    <t>178109591424</t>
  </si>
  <si>
    <t>Pintura electrostática / Azul petróleo</t>
  </si>
  <si>
    <t>178109591426</t>
  </si>
  <si>
    <t>Pintura electrostática / Blanco</t>
  </si>
  <si>
    <t>178109591428</t>
  </si>
  <si>
    <t>Pintura electrostática / Morado</t>
  </si>
  <si>
    <t>178109591430</t>
  </si>
  <si>
    <t>Gris / Pintura electrostática</t>
  </si>
  <si>
    <t>178109591432</t>
  </si>
  <si>
    <t>Pintura electrostática / Naranja</t>
  </si>
  <si>
    <t>178109591434</t>
  </si>
  <si>
    <t>Rojo / Pintura electrostática</t>
  </si>
  <si>
    <t>178109591436</t>
  </si>
  <si>
    <t>Verde claro / Pintura electrostática</t>
  </si>
  <si>
    <t>178109591438</t>
  </si>
  <si>
    <t>Verde lima / Pintura electrostática</t>
  </si>
  <si>
    <t>178109591440</t>
  </si>
  <si>
    <t>Verde musgo / Pintura electrostática</t>
  </si>
  <si>
    <t>MCO1703051558</t>
  </si>
  <si>
    <t>Combo Cama Astoria King+ Colchon 1 Pill 26cm + Sabanas</t>
  </si>
  <si>
    <t>178965232169</t>
  </si>
  <si>
    <t>178965232171</t>
  </si>
  <si>
    <t>178965232173</t>
  </si>
  <si>
    <t>178965232175</t>
  </si>
  <si>
    <t>Verde oscuro</t>
  </si>
  <si>
    <t>178965232177</t>
  </si>
  <si>
    <t>178965232179</t>
  </si>
  <si>
    <t>178965232181</t>
  </si>
  <si>
    <t>178965232183</t>
  </si>
  <si>
    <t>178965232185</t>
  </si>
  <si>
    <t>MCO1703084760</t>
  </si>
  <si>
    <t>Combo Cama Hampton Doble + Colchón 1pill 26cm + Sabanas</t>
  </si>
  <si>
    <t>178964959433</t>
  </si>
  <si>
    <t>178964959435</t>
  </si>
  <si>
    <t>Azul oscuro</t>
  </si>
  <si>
    <t>178964959437</t>
  </si>
  <si>
    <t>178964959439</t>
  </si>
  <si>
    <t>Azul petróleo</t>
  </si>
  <si>
    <t>178964959441</t>
  </si>
  <si>
    <t>178964959443</t>
  </si>
  <si>
    <t>178964959445</t>
  </si>
  <si>
    <t>178964959447</t>
  </si>
  <si>
    <t>178964959449</t>
  </si>
  <si>
    <t>MCO1703097206</t>
  </si>
  <si>
    <t>Combo Cama Vítale Queen + Colchón 1 Pill 26cm + Sabanas</t>
  </si>
  <si>
    <t>178964996087</t>
  </si>
  <si>
    <t>178964996075</t>
  </si>
  <si>
    <t>178964996077</t>
  </si>
  <si>
    <t>178964996079</t>
  </si>
  <si>
    <t>178964996081</t>
  </si>
  <si>
    <t>178964996083</t>
  </si>
  <si>
    <t>178964996085</t>
  </si>
  <si>
    <t>178964996089</t>
  </si>
  <si>
    <t>178964996091</t>
  </si>
  <si>
    <t>MCO1703098658</t>
  </si>
  <si>
    <t>Combo Cama Gabor King + Colchón 1 Pill 26cm + Sabanas</t>
  </si>
  <si>
    <t>178965005455</t>
  </si>
  <si>
    <t>178965005453</t>
  </si>
  <si>
    <t>178965005457</t>
  </si>
  <si>
    <t>178965005459</t>
  </si>
  <si>
    <t>178965005461</t>
  </si>
  <si>
    <t>178965005463</t>
  </si>
  <si>
    <t>178965005465</t>
  </si>
  <si>
    <t>178965005467</t>
  </si>
  <si>
    <t>178965005469</t>
  </si>
  <si>
    <t>MCO1703098660</t>
  </si>
  <si>
    <t>Combo Cama Queen + Cabecero Hampton Gratis Sabanas 300 Hilos</t>
  </si>
  <si>
    <t>178965005473</t>
  </si>
  <si>
    <t>178965005475</t>
  </si>
  <si>
    <t>178965005477</t>
  </si>
  <si>
    <t>178965005479</t>
  </si>
  <si>
    <t>178965005481</t>
  </si>
  <si>
    <t>178965005483</t>
  </si>
  <si>
    <t>178965005485</t>
  </si>
  <si>
    <t>178965005487</t>
  </si>
  <si>
    <t>178965005489</t>
  </si>
  <si>
    <t>MCO1703109930</t>
  </si>
  <si>
    <t>Combo Cama Vítale King + Colchón 1 Pill 26cm + Sabanas</t>
  </si>
  <si>
    <t>178964972069</t>
  </si>
  <si>
    <t>178964972071</t>
  </si>
  <si>
    <t>178964972073</t>
  </si>
  <si>
    <t>178964972075</t>
  </si>
  <si>
    <t>178964972077</t>
  </si>
  <si>
    <t>178964972079</t>
  </si>
  <si>
    <t>178964972081</t>
  </si>
  <si>
    <t>178964972083</t>
  </si>
  <si>
    <t>178964972085</t>
  </si>
  <si>
    <t>MCO1703109932</t>
  </si>
  <si>
    <t>Combo Cama Vítale Doble + Colchón 1 Pill 26cm + Sabanas</t>
  </si>
  <si>
    <t>178964972089</t>
  </si>
  <si>
    <t>178964972091</t>
  </si>
  <si>
    <t>178964972093</t>
  </si>
  <si>
    <t>178964972095</t>
  </si>
  <si>
    <t>178964972097</t>
  </si>
  <si>
    <t>178964972099</t>
  </si>
  <si>
    <t>178964972101</t>
  </si>
  <si>
    <t>178964972103</t>
  </si>
  <si>
    <t>178964972105</t>
  </si>
  <si>
    <t>MCO1703121840</t>
  </si>
  <si>
    <t>Combo Cama Gabor Doble + Colchón 1 Pill 26cm + Sabanas</t>
  </si>
  <si>
    <t>178964940727</t>
  </si>
  <si>
    <t>178964940729</t>
  </si>
  <si>
    <t>178964940731</t>
  </si>
  <si>
    <t>178964940733</t>
  </si>
  <si>
    <t>178964940735</t>
  </si>
  <si>
    <t>178964940737</t>
  </si>
  <si>
    <t>178964940739</t>
  </si>
  <si>
    <t>178964940741</t>
  </si>
  <si>
    <t>178964940743</t>
  </si>
  <si>
    <t>MCO1703123346</t>
  </si>
  <si>
    <t>Combo Cama Doble + Cabecero Astoria Gratis Sabanas 300 Hilos</t>
  </si>
  <si>
    <t>178177019310</t>
  </si>
  <si>
    <t>178177019312</t>
  </si>
  <si>
    <t>178177019314</t>
  </si>
  <si>
    <t>178177019316</t>
  </si>
  <si>
    <t>178177019318</t>
  </si>
  <si>
    <t>178177019320</t>
  </si>
  <si>
    <t>178177019322</t>
  </si>
  <si>
    <t>178177019324</t>
  </si>
  <si>
    <t>MCO1703123350</t>
  </si>
  <si>
    <t>Combo Cama Doble + Cabecero Vitale Gratis Sabanas 300 Hilos</t>
  </si>
  <si>
    <t>178177019328</t>
  </si>
  <si>
    <t>178177019330</t>
  </si>
  <si>
    <t>178177019332</t>
  </si>
  <si>
    <t>178177019334</t>
  </si>
  <si>
    <t>178177019336</t>
  </si>
  <si>
    <t>178177019338</t>
  </si>
  <si>
    <t>178177019340</t>
  </si>
  <si>
    <t>178177019342</t>
  </si>
  <si>
    <t>178177019344</t>
  </si>
  <si>
    <t>MCO2202365574</t>
  </si>
  <si>
    <t>181683379607</t>
  </si>
  <si>
    <t>Silla Moderna Auxiliar Emile Beige</t>
  </si>
  <si>
    <t>MCO2681635106</t>
  </si>
  <si>
    <t>Cama Ilusión Doble 140x190x150</t>
  </si>
  <si>
    <t>181820537274</t>
  </si>
  <si>
    <t>Ilusión / Azul</t>
  </si>
  <si>
    <t>181820537268</t>
  </si>
  <si>
    <t>Gris / Ilusión</t>
  </si>
  <si>
    <t>181820537270</t>
  </si>
  <si>
    <t>Ilusión / Blanco</t>
  </si>
  <si>
    <t>181820537272</t>
  </si>
  <si>
    <t>Ilusión / Negro</t>
  </si>
  <si>
    <t>181820537276</t>
  </si>
  <si>
    <t>181820537278</t>
  </si>
  <si>
    <t>Gris oscuro / Ilusión</t>
  </si>
  <si>
    <t>181820537280</t>
  </si>
  <si>
    <t>Ilusión / Beige</t>
  </si>
  <si>
    <t>MCO2681682614</t>
  </si>
  <si>
    <t>Cama Paris Doble Con Puff Baúl 160x190x150</t>
  </si>
  <si>
    <t>181820317416</t>
  </si>
  <si>
    <t>181820317410</t>
  </si>
  <si>
    <t>181820317412</t>
  </si>
  <si>
    <t>181820317414</t>
  </si>
  <si>
    <t>181820317418</t>
  </si>
  <si>
    <t>181820317420</t>
  </si>
  <si>
    <t>181820317422</t>
  </si>
  <si>
    <t>MCO2681746738</t>
  </si>
  <si>
    <t>Cama Paris Doble Con Puff Baúl 200x200x150</t>
  </si>
  <si>
    <t>181820355954</t>
  </si>
  <si>
    <t>181820355948</t>
  </si>
  <si>
    <t>181820355950</t>
  </si>
  <si>
    <t>181820355952</t>
  </si>
  <si>
    <t>181820355956</t>
  </si>
  <si>
    <t>181820355958</t>
  </si>
  <si>
    <t>181820355960</t>
  </si>
  <si>
    <t>MCO2681761658</t>
  </si>
  <si>
    <t>Cama Ilusión King  200x200x150</t>
  </si>
  <si>
    <t>185214081963</t>
  </si>
  <si>
    <t>185214081957</t>
  </si>
  <si>
    <t>185214081959</t>
  </si>
  <si>
    <t>185214081961</t>
  </si>
  <si>
    <t>185214081965</t>
  </si>
  <si>
    <t>185214081967</t>
  </si>
  <si>
    <t>185214081969</t>
  </si>
  <si>
    <t>MCO2681773564</t>
  </si>
  <si>
    <t>Cama Ilusión Queen 160x190x150</t>
  </si>
  <si>
    <t>185213916333</t>
  </si>
  <si>
    <t>185213916323</t>
  </si>
  <si>
    <t>185213916325</t>
  </si>
  <si>
    <t>185213916327</t>
  </si>
  <si>
    <t>185213916329</t>
  </si>
  <si>
    <t>185213916331</t>
  </si>
  <si>
    <t>185213916321</t>
  </si>
  <si>
    <t>MCO2683613654</t>
  </si>
  <si>
    <t>Cama Natura Doble 140x190x150</t>
  </si>
  <si>
    <t>185236421959</t>
  </si>
  <si>
    <t>Natura / Gris perla</t>
  </si>
  <si>
    <t>185236421961</t>
  </si>
  <si>
    <t>Natura / Gris plata</t>
  </si>
  <si>
    <t>185236421951</t>
  </si>
  <si>
    <t>Natura / Taupe</t>
  </si>
  <si>
    <t>185236421953</t>
  </si>
  <si>
    <t>Natura / Azul</t>
  </si>
  <si>
    <t>185236421957</t>
  </si>
  <si>
    <t>Natura / Blanco</t>
  </si>
  <si>
    <t>185236421955</t>
  </si>
  <si>
    <t>Negro / Natura</t>
  </si>
  <si>
    <t>185236421963</t>
  </si>
  <si>
    <t>Gris oscuro / Natura</t>
  </si>
  <si>
    <t>MCO2684401952</t>
  </si>
  <si>
    <t>Cama Natura Doble 160x190x150</t>
  </si>
  <si>
    <t>185248893933</t>
  </si>
  <si>
    <t>185248893927</t>
  </si>
  <si>
    <t>185248893929</t>
  </si>
  <si>
    <t>185248893931</t>
  </si>
  <si>
    <t>185248893935</t>
  </si>
  <si>
    <t>185248893937</t>
  </si>
  <si>
    <t>MCO2684531868</t>
  </si>
  <si>
    <t>Cama Natura Doble 200x200x150</t>
  </si>
  <si>
    <t>181832477506</t>
  </si>
  <si>
    <t>181832477500</t>
  </si>
  <si>
    <t>181832477502</t>
  </si>
  <si>
    <t>181832477504</t>
  </si>
  <si>
    <t>181832477508</t>
  </si>
  <si>
    <t>181832477510</t>
  </si>
  <si>
    <t>MCO2892448208</t>
  </si>
  <si>
    <t>Set 2 Bancos Minimalistas Modernos Eames Color Gris</t>
  </si>
  <si>
    <t>MCO2892448686</t>
  </si>
  <si>
    <t>MCO2892567636</t>
  </si>
  <si>
    <t>MCO2895303542</t>
  </si>
  <si>
    <t>Silla De Escritorio Ekonomodo Turmanila</t>
  </si>
  <si>
    <t>MCO2908058626</t>
  </si>
  <si>
    <t>Descansapies Ajustable 3 Alturas</t>
  </si>
  <si>
    <t>MCO2946589156</t>
  </si>
  <si>
    <t>Silla De Escritorio Ekonomodo Presidente Blanco Ergonómica Blanca Con Tapizado De Cuero Sintético</t>
  </si>
  <si>
    <t>MCO2982540598</t>
  </si>
  <si>
    <t>Sillas Para Oficina Presidente Espalda Media Blanco</t>
  </si>
  <si>
    <t>MCO2982557032</t>
  </si>
  <si>
    <t>Cama Natura Doble 140x190x150 Color Gris Plata</t>
  </si>
  <si>
    <t>MCO2982558644</t>
  </si>
  <si>
    <t>Mesa De Noche Almara Acabado Mate Color Blanco</t>
  </si>
  <si>
    <t>MCO2982558720</t>
  </si>
  <si>
    <t>Silla Bar O Barra Alta Eames Blanca Acabado De La Estructura Madera Color Rojo</t>
  </si>
  <si>
    <t>MCO2982558774</t>
  </si>
  <si>
    <t>Silla Presidente Cuero Negro 4 Bloqueos Acabado De La Estructura Cromado</t>
  </si>
  <si>
    <t>MCO2982558894</t>
  </si>
  <si>
    <t>Pupitre Infantil Unipersonal 40x60x65 Amarillo</t>
  </si>
  <si>
    <t>MCO2982558916</t>
  </si>
  <si>
    <t>Silla Para Oficina Ejecutiva Color Negra Color Negro</t>
  </si>
  <si>
    <t>MCO2982558936</t>
  </si>
  <si>
    <t>Silla Bar Alta Metalica True Moderna Acabado De La Estructura Liso Color Rojo</t>
  </si>
  <si>
    <t>MCO2982558980</t>
  </si>
  <si>
    <t>Cama Paris Doble Con Puff Baúl 160x190x150 Color Blanco</t>
  </si>
  <si>
    <t>MCO2982559006</t>
  </si>
  <si>
    <t>Base Cama Florencia Dividida 200x200 Cm Moderna</t>
  </si>
  <si>
    <t>MCO2982559256</t>
  </si>
  <si>
    <t>Cama Paris Doble Con Puff Baúl 140x190x150 Color Blanco</t>
  </si>
  <si>
    <t>MCO2982559274</t>
  </si>
  <si>
    <t>Silla Bar O Barra Polo Blanco Acabado De La Estructura Acero Color Rojo</t>
  </si>
  <si>
    <t>MCO2982559288</t>
  </si>
  <si>
    <t>Silla Interlocutora Isoceles Negro Acabado De La Estructura Pintura Electrostática</t>
  </si>
  <si>
    <t>MCO2983281520</t>
  </si>
  <si>
    <t>Cama Ilusión King 200x200x150 Color Azul</t>
  </si>
  <si>
    <t>MCO2983283598</t>
  </si>
  <si>
    <t>Cama Natura Doble 160x190x150 Color Blanco</t>
  </si>
  <si>
    <t>MCO2983284088</t>
  </si>
  <si>
    <t>Cama Ilusión Doble 140x190x150 Color Gris Oscuro</t>
  </si>
  <si>
    <t>MCO2983284346</t>
  </si>
  <si>
    <t>Cama Ilusión Doble 140x190x150 Color Beige</t>
  </si>
  <si>
    <t>MCO2983284410</t>
  </si>
  <si>
    <t>Silla Para Oficina Giratoria Nuvoa Presidente Gris</t>
  </si>
  <si>
    <t>MCO2983284508</t>
  </si>
  <si>
    <t>Silla Bar Alta Metálica True Moderna Negro Acabado De La Estructura Acero</t>
  </si>
  <si>
    <t>MCO2983284608</t>
  </si>
  <si>
    <t>Silla Bar O Barra Alta Eames Blanca Acabado De La Estructura Madera Color Rosado</t>
  </si>
  <si>
    <t>MCO2983284696</t>
  </si>
  <si>
    <t>Pupitre Estudiantil Unipersonal Azul</t>
  </si>
  <si>
    <t>MCO2983284760</t>
  </si>
  <si>
    <t>Cama Paris Doble Con Puff Baúl 200x200x150 Color Blanco</t>
  </si>
  <si>
    <t>MCO2983284766</t>
  </si>
  <si>
    <t>Silla Auxiliar Para Sala O Comedor Turca Estructura De La Silla Negro Asiento Negro Diseño De La Tela Liso</t>
  </si>
  <si>
    <t>MCO2983285088</t>
  </si>
  <si>
    <t>Cama Paris Doble Con Puff Baúl 200x200x150 Color Gris Oscuro</t>
  </si>
  <si>
    <t>MCO2983285206</t>
  </si>
  <si>
    <t>Base Cama Con Espaldar King Lupe Taupe Color Marrón</t>
  </si>
  <si>
    <t>MCO2983424532</t>
  </si>
  <si>
    <t>Silla Ejecutiva Con Brazos, Silla Oficina, Silla Negra Color Gris</t>
  </si>
  <si>
    <t>MCO2983424620</t>
  </si>
  <si>
    <t>MCO2983437616</t>
  </si>
  <si>
    <t>Juego De Alcoba Espaldar Capitoneado+base+colchon+puff Lujo Color Azul</t>
  </si>
  <si>
    <t>MCO2983515586</t>
  </si>
  <si>
    <t>Silla Bar Alta Metálica True Blanco Acabado De La Estructura Acero</t>
  </si>
  <si>
    <t>MCO2983515666</t>
  </si>
  <si>
    <t>Silla Bar True Metalica Espaldar Bajo Blanco</t>
  </si>
  <si>
    <t>MCO2983528574</t>
  </si>
  <si>
    <t>Silla Para Oficina Turmanila Premium Brazos 3d 4 Bloqueos Color Negro</t>
  </si>
  <si>
    <t>MCO2986197420</t>
  </si>
  <si>
    <t>Cama Ilusión Queen 160x190x150 Color Beige</t>
  </si>
  <si>
    <t>MCO2986197912</t>
  </si>
  <si>
    <t>Cama Natura Doble 140x190x150 Color Blanco</t>
  </si>
  <si>
    <t>MCO2986197932</t>
  </si>
  <si>
    <t>Cama Paris Doble Con Puff Baúl 200x200x150 Color Gris Perla</t>
  </si>
  <si>
    <t>MCO2986197948</t>
  </si>
  <si>
    <t>Cama Paris Doble Con Puff Baúl 160x190x150 Color Gris Perla</t>
  </si>
  <si>
    <t>MCO2986198082</t>
  </si>
  <si>
    <t>Cama Ilusión King 200x200x150 Color Beige</t>
  </si>
  <si>
    <t>MCO2987585592</t>
  </si>
  <si>
    <t>Silla Bar Alta Metalica True Moderna Acabado De La Estructura Liso Color Amarillo</t>
  </si>
  <si>
    <t>MCO2987585714</t>
  </si>
  <si>
    <t>Cama Ilusión Queen 160x190x150 Color Blanco</t>
  </si>
  <si>
    <t>MCO2987585718</t>
  </si>
  <si>
    <t>Cama Paris Doble Con Puff Baúl 200x200x150 Color Negro</t>
  </si>
  <si>
    <t>MCO2987585754</t>
  </si>
  <si>
    <t>Cama Natura Doble 140x190x150 Color Gris Oscuro</t>
  </si>
  <si>
    <t>MCO2987585828</t>
  </si>
  <si>
    <t>Cama Ilusión King 200x200x150 Color Gris Oscuro</t>
  </si>
  <si>
    <t>MCO2987585890</t>
  </si>
  <si>
    <t>Cama Natura Doble 200x200x150 Color Taupe</t>
  </si>
  <si>
    <t>MCO2987587694</t>
  </si>
  <si>
    <t>Cama Natura Doble 200x200x150 Color Gris Oscuro</t>
  </si>
  <si>
    <t>MCO2987598490</t>
  </si>
  <si>
    <t>Cama Paris Doble Con Puff Baúl 200x200x150 Color Beige</t>
  </si>
  <si>
    <t>MCO2987598520</t>
  </si>
  <si>
    <t>Cama Natura Doble 200x200x150 Color Negro</t>
  </si>
  <si>
    <t>MCO2987598590</t>
  </si>
  <si>
    <t>Cama Ilusión King 200x200x150 Color Blanco</t>
  </si>
  <si>
    <t>MCO2987598674</t>
  </si>
  <si>
    <t>Silla Auxiliar Para Sala O Comedor Turca Estructura De La Silla Gris Asiento Gris Diseño De La Tela Liso</t>
  </si>
  <si>
    <t>MCO2987598786</t>
  </si>
  <si>
    <t>Cama Paris Doble Con Puff Baúl 140x190x150 Color Negro</t>
  </si>
  <si>
    <t>MCO2987598810</t>
  </si>
  <si>
    <t>Silla Bar O Barra Alta Eames Blanca Acabado De La Estructura Madera Color Negro</t>
  </si>
  <si>
    <t>MCO2987598826</t>
  </si>
  <si>
    <t>Cama Ilusión King 200x200x150 Color Gris Perla París</t>
  </si>
  <si>
    <t>MCO2987598848</t>
  </si>
  <si>
    <t>Silla Bar O Barra Alta Eames Blanca Acabado De La Estructura Madera Color Amarillo</t>
  </si>
  <si>
    <t>MCO2987598990</t>
  </si>
  <si>
    <t>Silla Bar O Barra Alta Eames Blanca Acabado De La Estructura Madera Color Mandarina</t>
  </si>
  <si>
    <t>MCO2987598996</t>
  </si>
  <si>
    <t>Silla Auxiliar Para Sala O Comedor Turca Estructura De La Silla Rojo Asiento Rojo Diseño De La Tela Liso</t>
  </si>
  <si>
    <t>MCO2987870502</t>
  </si>
  <si>
    <t>Cama Paris Doble Con Puff Baúl 140x190x150 Color Beige</t>
  </si>
  <si>
    <t>MCO2987870526</t>
  </si>
  <si>
    <t>Cama Natura Doble 160x190x150 Color Gris Plata</t>
  </si>
  <si>
    <t>MCO2987870620</t>
  </si>
  <si>
    <t>Cama Ilusión King 200x200x150 Color Gris</t>
  </si>
  <si>
    <t>MCO2987870764</t>
  </si>
  <si>
    <t>Cama Paris Doble Con Puff Baúl 140x190x150 Color Gris Oscuro</t>
  </si>
  <si>
    <t>MCO2987871024</t>
  </si>
  <si>
    <t>Cama Paris Doble Con Puff Baúl 160x190x150 Color Beige</t>
  </si>
  <si>
    <t>MCO2987871674</t>
  </si>
  <si>
    <t>Cama Ilusión King 200x200x150 Color Negro</t>
  </si>
  <si>
    <t>MCO2987909698</t>
  </si>
  <si>
    <t>Cama Ilusión Queen 160x190x150 Color Gris Perla París</t>
  </si>
  <si>
    <t>MCO2987976656</t>
  </si>
  <si>
    <t>Cama Ilusión Queen 160x190x150 Color Azul</t>
  </si>
  <si>
    <t>MCO2988174326</t>
  </si>
  <si>
    <t>Cama Ilusión Queen 160x190x150 Color Gris Oscuro</t>
  </si>
  <si>
    <t>MCO2988175398</t>
  </si>
  <si>
    <t>Silla Bar O Barra Alta Eames Blanca Acabado De La Estructura Madera Color Blanco</t>
  </si>
  <si>
    <t>MCO2988176636</t>
  </si>
  <si>
    <t>Cama Natura Doble 200x200x150 Color Azul</t>
  </si>
  <si>
    <t>MCO2991275802</t>
  </si>
  <si>
    <t>Cama Natura Doble 140x190x150 Color Gris Perla</t>
  </si>
  <si>
    <t>MCO2991320656</t>
  </si>
  <si>
    <t>Cama Natura Doble 140x190x150 Color Negro</t>
  </si>
  <si>
    <t>MCO2991455948</t>
  </si>
  <si>
    <t>Cama Ilusión Queen 160x190x150 Color Gris</t>
  </si>
  <si>
    <t>MCO2992368748</t>
  </si>
  <si>
    <t>Silla Bar O Barra Alta Eames Blanca Acabado De La Estructura Madera Color Gris</t>
  </si>
  <si>
    <t>MCO2992382314</t>
  </si>
  <si>
    <t>Cama Natura Doble 140x190x150 Color Taupe</t>
  </si>
  <si>
    <t>MCO2992827716</t>
  </si>
  <si>
    <t>Cama Ilusión Doble 140x190x150 Color Azul</t>
  </si>
  <si>
    <t>MCO2992888504</t>
  </si>
  <si>
    <t>Silla Bar Alta Metalica True Moderna Acabado De La Estructura Liso Color Negro</t>
  </si>
  <si>
    <t>MCO2995856808</t>
  </si>
  <si>
    <t>Silla De Oficina Presidente Polonia negra Color Negro</t>
  </si>
  <si>
    <t>MCO2996009452</t>
  </si>
  <si>
    <t>Silla Para Oficina Presidencial Plx Negra Color Negro Material Del Tapizado Malla</t>
  </si>
  <si>
    <t>MCO2996153290</t>
  </si>
  <si>
    <t>Silla Para Oficina Giratoria Lian Gerente Color Negro</t>
  </si>
  <si>
    <t>MCO2997821400</t>
  </si>
  <si>
    <t>MCO2998285228</t>
  </si>
  <si>
    <t>Cama Ilusión Doble 140x190x150 Color Blanco</t>
  </si>
  <si>
    <t>MCO2998348832</t>
  </si>
  <si>
    <t>Cama Natura Doble 160x190x150 Color Azul</t>
  </si>
  <si>
    <t>MCO2998587478</t>
  </si>
  <si>
    <t>Cama Natura Doble 200x200x150 Color Gris Plata</t>
  </si>
  <si>
    <t>MCO2998661866</t>
  </si>
  <si>
    <t>Cama Ilusión Queen 160x190x150 Color Negro</t>
  </si>
  <si>
    <t>MCO2998755454</t>
  </si>
  <si>
    <t>Juego De Alcoba Espaldar Capitoneado+base+colchon+puff Lujo Color Gris Perla</t>
  </si>
  <si>
    <t>MCO3000757176</t>
  </si>
  <si>
    <t>Silla Fija Oficina Cromada,sillas Oficina, Silla Isósceles. Color Negro</t>
  </si>
  <si>
    <t>MCO3005480168</t>
  </si>
  <si>
    <t>Sillas Negras, Silla Gerencial, Silla Gerente, Silla Alta. Color Negro</t>
  </si>
  <si>
    <t>MCO3007540458</t>
  </si>
  <si>
    <t>Silla Curvas Streaam 4 Sillas Colores Promocion Estructura De La Silla Blanco Asiento Blanco Diseño De La Tela N/a</t>
  </si>
  <si>
    <t>MCO3011465490</t>
  </si>
  <si>
    <t>Silla Eventos Negra Color Negro</t>
  </si>
  <si>
    <t>MCO468972537</t>
  </si>
  <si>
    <t>47878815182</t>
  </si>
  <si>
    <t>Silla Eames Natura Moderna Para Jardin Elegante Patas Madera</t>
  </si>
  <si>
    <t>MADERA / Azul</t>
  </si>
  <si>
    <t>MCO473857073</t>
  </si>
  <si>
    <t>50154419478</t>
  </si>
  <si>
    <t>Silla Eventos Negra</t>
  </si>
  <si>
    <t>MCO486876375</t>
  </si>
  <si>
    <t>47829086769</t>
  </si>
  <si>
    <t>Silla Moderna Bar Roja</t>
  </si>
  <si>
    <t>MCO490449752</t>
  </si>
  <si>
    <t>47829119687</t>
  </si>
  <si>
    <t>Silla Bar Tijera Para Barra Alta Moderna En Polipropileno</t>
  </si>
  <si>
    <t>MCO545908901</t>
  </si>
  <si>
    <t>47945044495</t>
  </si>
  <si>
    <t>Silla Natura Tapizada Patas En Madera Para Interior, Moderna</t>
  </si>
  <si>
    <t>MCO545908904</t>
  </si>
  <si>
    <t>47945024825</t>
  </si>
  <si>
    <t>MCO546091281</t>
  </si>
  <si>
    <t>Silla Auxiliar Para Sala O Comedor Turca</t>
  </si>
  <si>
    <t>174737120776</t>
  </si>
  <si>
    <t>Liso / Negro / Negro</t>
  </si>
  <si>
    <t>174737120775</t>
  </si>
  <si>
    <t>Rojo / Liso / Rojo</t>
  </si>
  <si>
    <t>174737120777</t>
  </si>
  <si>
    <t>Liso / Gris / Gris</t>
  </si>
  <si>
    <t>MCO546125108</t>
  </si>
  <si>
    <t>48038251899</t>
  </si>
  <si>
    <t xml:space="preserve">Silla Bar True Metalica Espaldar Bajo Blanco </t>
  </si>
  <si>
    <t>Metálica / Blanco</t>
  </si>
  <si>
    <t>MCO546128919</t>
  </si>
  <si>
    <t>48041025473</t>
  </si>
  <si>
    <t xml:space="preserve">Silla Bar Alta Metálica True Moderna Negro </t>
  </si>
  <si>
    <t>Acero / Negro</t>
  </si>
  <si>
    <t>MCO546128932</t>
  </si>
  <si>
    <t>48041026385</t>
  </si>
  <si>
    <t>Silla Bar Alta Metálica True Moderna Roja</t>
  </si>
  <si>
    <t>Metálica / Rojo</t>
  </si>
  <si>
    <t>MCO546128939</t>
  </si>
  <si>
    <t>Silla Bar Alta Metalica True Moderna</t>
  </si>
  <si>
    <t>175157362775</t>
  </si>
  <si>
    <t>48041043105</t>
  </si>
  <si>
    <t>Liso / Amarillo</t>
  </si>
  <si>
    <t>175157362774</t>
  </si>
  <si>
    <t>Liso / Negro</t>
  </si>
  <si>
    <t>175157362776</t>
  </si>
  <si>
    <t>Liso / Rojo</t>
  </si>
  <si>
    <t>MCO546251681</t>
  </si>
  <si>
    <t>MCO546251692</t>
  </si>
  <si>
    <t>MCO546251697</t>
  </si>
  <si>
    <t>MCO546832207</t>
  </si>
  <si>
    <t>48402794853</t>
  </si>
  <si>
    <t xml:space="preserve">Silla De Oficina Presidencial Ergohuman Giratoria Premium </t>
  </si>
  <si>
    <t>MCO546835245</t>
  </si>
  <si>
    <t>48404418546</t>
  </si>
  <si>
    <t>Silla Para Oficina Gerencial En Malla Giratoria Ergonomica</t>
  </si>
  <si>
    <t>MCO566253775</t>
  </si>
  <si>
    <t xml:space="preserve">Silla Para Bar Alta Eames </t>
  </si>
  <si>
    <t>174008771380</t>
  </si>
  <si>
    <t>174008771381</t>
  </si>
  <si>
    <t>57897473036</t>
  </si>
  <si>
    <t>MCO566294449</t>
  </si>
  <si>
    <t>57918176688</t>
  </si>
  <si>
    <t>Silla Para Oficina Giratoria Lian Gerente</t>
  </si>
  <si>
    <t>MCO566313629</t>
  </si>
  <si>
    <t>57919641696</t>
  </si>
  <si>
    <t>MCO566668529</t>
  </si>
  <si>
    <t>58134746125</t>
  </si>
  <si>
    <t xml:space="preserve">Silla Para Oficina Zarate Gerente Negra </t>
  </si>
  <si>
    <t>MCO566701740</t>
  </si>
  <si>
    <t>58144452747</t>
  </si>
  <si>
    <t>MCO574012291</t>
  </si>
  <si>
    <t>61106844806</t>
  </si>
  <si>
    <t>MCO579467563</t>
  </si>
  <si>
    <t>62729810300</t>
  </si>
  <si>
    <t>Silla Para Oficina Giratoria Nuvoa Presidente Negro</t>
  </si>
  <si>
    <t>MCO579704136</t>
  </si>
  <si>
    <t xml:space="preserve">Silla Infantil Andy Naranja </t>
  </si>
  <si>
    <t>MCO581546439</t>
  </si>
  <si>
    <t>63611803932</t>
  </si>
  <si>
    <t xml:space="preserve">Silla De Oficina Gerencial En Malla Donaka Negro </t>
  </si>
  <si>
    <t>MCO584193247</t>
  </si>
  <si>
    <t>64595610307</t>
  </si>
  <si>
    <t>Silla Para Oficina Giratoria Presidencial Bond Negra/gris</t>
  </si>
  <si>
    <t>MCO584197230</t>
  </si>
  <si>
    <t>64596610172</t>
  </si>
  <si>
    <t xml:space="preserve">Silla Para Oficina Giratoria Presidencial Bond Negra Negra </t>
  </si>
  <si>
    <t>MCO584512209</t>
  </si>
  <si>
    <t>64682354257</t>
  </si>
  <si>
    <t>Combo Escritorio White Con Silla Milano Tapizada Negra</t>
  </si>
  <si>
    <t>MCO592621229</t>
  </si>
  <si>
    <t>67127629731</t>
  </si>
  <si>
    <t>Silla De Oficina Giratoria Presidencial Amsterdam Negra</t>
  </si>
  <si>
    <t>MCO592622364</t>
  </si>
  <si>
    <t>67129979208</t>
  </si>
  <si>
    <t xml:space="preserve">Silla Premium Gamer Quenna Negro/rojo </t>
  </si>
  <si>
    <t>MCO592622926</t>
  </si>
  <si>
    <t>67130444766</t>
  </si>
  <si>
    <t xml:space="preserve">Silla Premium Gamer Esna Negro/rojo </t>
  </si>
  <si>
    <t>MCO592623041</t>
  </si>
  <si>
    <t>67130731123</t>
  </si>
  <si>
    <t xml:space="preserve">Silla Premium Gamer Esna Negro/blanco </t>
  </si>
  <si>
    <t>MCO592623935</t>
  </si>
  <si>
    <t>67132219253</t>
  </si>
  <si>
    <t xml:space="preserve">Silla De Oficina Presidencial Topacio Eco Cuero Negro </t>
  </si>
  <si>
    <t>MCO597004755</t>
  </si>
  <si>
    <t>Silla Gamer Dxracer Fserie Formula P132</t>
  </si>
  <si>
    <t>174201396341</t>
  </si>
  <si>
    <t>174201396342</t>
  </si>
  <si>
    <t>174201396343</t>
  </si>
  <si>
    <t>69818971100</t>
  </si>
  <si>
    <t>MCO597222280</t>
  </si>
  <si>
    <t>69927722953</t>
  </si>
  <si>
    <t xml:space="preserve">Silla Oficina Silla Ergonomica Hub Gerente </t>
  </si>
  <si>
    <t>MCO597425975</t>
  </si>
  <si>
    <t>69998508190</t>
  </si>
  <si>
    <t xml:space="preserve">Silla Bar O Barra Polo Blanco </t>
  </si>
  <si>
    <t>Acero / Rojo</t>
  </si>
  <si>
    <t>MCO598151846</t>
  </si>
  <si>
    <t>70522703962</t>
  </si>
  <si>
    <t>Silla Eames Negra Para Sala O Comedor Set X6</t>
  </si>
  <si>
    <t>MCO602720542</t>
  </si>
  <si>
    <t>73487208064</t>
  </si>
  <si>
    <t>Silla De Oficina Presidente Kuren Negro</t>
  </si>
  <si>
    <t>MCO603428668</t>
  </si>
  <si>
    <t>73864489474</t>
  </si>
  <si>
    <t xml:space="preserve">Silla De Oficina Ejecutiva Seul Negro </t>
  </si>
  <si>
    <t>MCO603429020</t>
  </si>
  <si>
    <t>73864588169</t>
  </si>
  <si>
    <t xml:space="preserve">Silla Para Bar Acolchada Cromada Blanca </t>
  </si>
  <si>
    <t>MCO603429686</t>
  </si>
  <si>
    <t>73864754799</t>
  </si>
  <si>
    <t xml:space="preserve">Silla Para Bar Leo Acolchada Cromada Blanca X 2 </t>
  </si>
  <si>
    <t>MCO603430039</t>
  </si>
  <si>
    <t>73864949391</t>
  </si>
  <si>
    <t xml:space="preserve">Silla De Bar Leo Negro Cromada Negro X 2 </t>
  </si>
  <si>
    <t>MCO606805441</t>
  </si>
  <si>
    <t>75994630579</t>
  </si>
  <si>
    <t xml:space="preserve">Silla De Oficina Giratoria Gerencial Sook Negra </t>
  </si>
  <si>
    <t>MCO606996280</t>
  </si>
  <si>
    <t>76064188740</t>
  </si>
  <si>
    <t xml:space="preserve">Silla Para Oficina Giratoria Monik Gerente Negro </t>
  </si>
  <si>
    <t>MCO607014369</t>
  </si>
  <si>
    <t>76069526889</t>
  </si>
  <si>
    <t xml:space="preserve">Silla Presidencial Elegance Premium Negra </t>
  </si>
  <si>
    <t>MCO609028404</t>
  </si>
  <si>
    <t>77110715088</t>
  </si>
  <si>
    <t>Escritorio Moderno Boreal Wengue</t>
  </si>
  <si>
    <t>MCO609032192</t>
  </si>
  <si>
    <t>77111168937</t>
  </si>
  <si>
    <t xml:space="preserve">Escritorio Moderno Olmo </t>
  </si>
  <si>
    <t>MCO612638250</t>
  </si>
  <si>
    <t>79147319624</t>
  </si>
  <si>
    <t>Escritorio Moderno Kenia Coñac</t>
  </si>
  <si>
    <t>MCO613286234</t>
  </si>
  <si>
    <t>79640165548</t>
  </si>
  <si>
    <t>Escritorio Gales En L</t>
  </si>
  <si>
    <t>MCO613293278</t>
  </si>
  <si>
    <t>79647224946</t>
  </si>
  <si>
    <t>Escritorio Moderno Minimalista + Silla Turmanila Gerente</t>
  </si>
  <si>
    <t>MCO613293461</t>
  </si>
  <si>
    <t>79647320729</t>
  </si>
  <si>
    <t xml:space="preserve">Escritorio Moderno Minimalista + Silla De Oficina Ejecutiva </t>
  </si>
  <si>
    <t>MCO613294217</t>
  </si>
  <si>
    <t>79647995371</t>
  </si>
  <si>
    <t>Escritorio Moderno Minimalista + Silla Colors Negro</t>
  </si>
  <si>
    <t>MCO613294495</t>
  </si>
  <si>
    <t>79648168195</t>
  </si>
  <si>
    <t>Escritorio Nova Wengué Y Silla Turmanila Gerente</t>
  </si>
  <si>
    <t>MCO613297177</t>
  </si>
  <si>
    <t>79650666496</t>
  </si>
  <si>
    <t>Escritorio En L Delux Y Silla De Oficina Colors</t>
  </si>
  <si>
    <t>Nude</t>
  </si>
  <si>
    <t>MCO613298565</t>
  </si>
  <si>
    <t>79651948572</t>
  </si>
  <si>
    <t>Escritorio Moderno Minimalista Y Silla Milano Negro</t>
  </si>
  <si>
    <t>MCO613299633</t>
  </si>
  <si>
    <t>79652904973</t>
  </si>
  <si>
    <t>Escritorio Moderno Minimalista Y Silla Milano Blanco</t>
  </si>
  <si>
    <t>MCO613301688</t>
  </si>
  <si>
    <t>79654754483</t>
  </si>
  <si>
    <t>Escritorio Humus Y Silla Milano Negro</t>
  </si>
  <si>
    <t>MCO613304714</t>
  </si>
  <si>
    <t>79655572648</t>
  </si>
  <si>
    <t>Escritorio Humus Y Silla Milano Blanco</t>
  </si>
  <si>
    <t>MCO618404946</t>
  </si>
  <si>
    <t>82601973802</t>
  </si>
  <si>
    <t xml:space="preserve">Silla Para Bar Acolchada Cromada Gris X 2 </t>
  </si>
  <si>
    <t>Gris / Cromado</t>
  </si>
  <si>
    <t>MCO618405711</t>
  </si>
  <si>
    <t>82602355933</t>
  </si>
  <si>
    <t xml:space="preserve">Silla Para Bar Acolchada Cromada Amarillo X 2 </t>
  </si>
  <si>
    <t>MCO618589597</t>
  </si>
  <si>
    <t>82718746860</t>
  </si>
  <si>
    <t xml:space="preserve">Silla De Oficina Gerente Tamra Base Nylon Negro </t>
  </si>
  <si>
    <t>MCO618597898</t>
  </si>
  <si>
    <t>Silla Eames Natura Moderna Set X2</t>
  </si>
  <si>
    <t>82719603420</t>
  </si>
  <si>
    <t>Liberty / Blanco / Blanco</t>
  </si>
  <si>
    <t>188335849815</t>
  </si>
  <si>
    <t>Negro / Negro / Liberty</t>
  </si>
  <si>
    <t>MCO618604830</t>
  </si>
  <si>
    <t>82720122766</t>
  </si>
  <si>
    <t>Escritorio Acqua Wengue+silla Color+gratis 5ruedas</t>
  </si>
  <si>
    <t>MCO619164321</t>
  </si>
  <si>
    <t>83048233942</t>
  </si>
  <si>
    <t xml:space="preserve">Silla Interlocutora Para Oficina Lille Rojo </t>
  </si>
  <si>
    <t>Rojo / Polipropileno</t>
  </si>
  <si>
    <t>MCO619164921</t>
  </si>
  <si>
    <t>83048467391</t>
  </si>
  <si>
    <t>Silla Interlocutora Para Oficina Lille Azul</t>
  </si>
  <si>
    <t>MCO619168242</t>
  </si>
  <si>
    <t>83049927968</t>
  </si>
  <si>
    <t xml:space="preserve">Silla Interlocutora Para Oficina Chenna Negra </t>
  </si>
  <si>
    <t>MCO619168765</t>
  </si>
  <si>
    <t>83050120442</t>
  </si>
  <si>
    <t>Silla Interlocutora Para Oficina Chenna Rojo</t>
  </si>
  <si>
    <t>MCO619168875</t>
  </si>
  <si>
    <t>83050253866</t>
  </si>
  <si>
    <t xml:space="preserve">Silla Interlocutora Para Oficina Chenna Naranja </t>
  </si>
  <si>
    <t>MCO619169145</t>
  </si>
  <si>
    <t>83050406945</t>
  </si>
  <si>
    <t>MCO619169956</t>
  </si>
  <si>
    <t>83050899413</t>
  </si>
  <si>
    <t xml:space="preserve">Silla Interlocutora Para Oficina Lille Negro </t>
  </si>
  <si>
    <t>MCO619172702</t>
  </si>
  <si>
    <t>Pupitre Estudiantil Adulto + Silla Rojo</t>
  </si>
  <si>
    <t>MCO619554744</t>
  </si>
  <si>
    <t>Pupitre Estudiantil Adulto Azul 40x60x65</t>
  </si>
  <si>
    <t>MCO620008002</t>
  </si>
  <si>
    <t xml:space="preserve">Pupitre Estudiantil Unipersonal Azul </t>
  </si>
  <si>
    <t>MCO620011174</t>
  </si>
  <si>
    <t xml:space="preserve">Pupitre Estudiantil Unipersonal Negro </t>
  </si>
  <si>
    <t>MCO620013010</t>
  </si>
  <si>
    <t xml:space="preserve">Pupitre Estudiantil Unipersonal Rojo </t>
  </si>
  <si>
    <t>MCO620015675</t>
  </si>
  <si>
    <t xml:space="preserve">Pupitre Estudiantil Unipersonal Porta Libros Azul </t>
  </si>
  <si>
    <t>MCO620018032</t>
  </si>
  <si>
    <t>Pupitre Estudiantil Unipersonal Porta Libros Rojo</t>
  </si>
  <si>
    <t>MCO620026141</t>
  </si>
  <si>
    <t xml:space="preserve">Pupitre Escolar + Silla Trapezo Azul </t>
  </si>
  <si>
    <t>MCO620032343</t>
  </si>
  <si>
    <t>MCO620040124</t>
  </si>
  <si>
    <t>MCO620043986</t>
  </si>
  <si>
    <t xml:space="preserve">Pupitre Infantil Unipersonal 40x60x65 Azul </t>
  </si>
  <si>
    <t>MCO620056298</t>
  </si>
  <si>
    <t>Pupitre Estudiantil Infaltil + Silla Azul</t>
  </si>
  <si>
    <t>MCO620076284</t>
  </si>
  <si>
    <t>83458614444</t>
  </si>
  <si>
    <t xml:space="preserve">Silla Interlocutora Bangalo Azul 43x91x40 </t>
  </si>
  <si>
    <t>MCO620083535</t>
  </si>
  <si>
    <t>83459058385</t>
  </si>
  <si>
    <t xml:space="preserve">Silla Giratoria Bangalo Azul 43x91x40 </t>
  </si>
  <si>
    <t>MCO620085436</t>
  </si>
  <si>
    <t>83459190402</t>
  </si>
  <si>
    <t xml:space="preserve">Silla Giratoria Bangalo Gris 43x91x40 </t>
  </si>
  <si>
    <t>MCO620089610</t>
  </si>
  <si>
    <t>83459477377</t>
  </si>
  <si>
    <t xml:space="preserve">Silla Giratoria Bangalo Negro 43x91x40 </t>
  </si>
  <si>
    <t>MCO620815733</t>
  </si>
  <si>
    <t>83573749017</t>
  </si>
  <si>
    <t>Silla Interlocutora Darwin 67x64x76 Azul</t>
  </si>
  <si>
    <t>MCO620816317</t>
  </si>
  <si>
    <t>83574124921</t>
  </si>
  <si>
    <t xml:space="preserve">Silla Interlocutora Darwin 67x64x76 Negro </t>
  </si>
  <si>
    <t>MCO620852455</t>
  </si>
  <si>
    <t>83585372532</t>
  </si>
  <si>
    <t>Silla Giratoria Para Oficina Lille Azul</t>
  </si>
  <si>
    <t>MCO620852845</t>
  </si>
  <si>
    <t>83585580609</t>
  </si>
  <si>
    <t xml:space="preserve">Silla Giratoria Para Oficina Lille Negra </t>
  </si>
  <si>
    <t>MCO620853484</t>
  </si>
  <si>
    <t>83586057447</t>
  </si>
  <si>
    <t xml:space="preserve">Silla Giratoria Para Oficina Lille Rojo </t>
  </si>
  <si>
    <t>MCO650988626</t>
  </si>
  <si>
    <t>Silla Para Oficina Maxi Gerente</t>
  </si>
  <si>
    <t>92483826280</t>
  </si>
  <si>
    <t>92483826271</t>
  </si>
  <si>
    <t>MCO650990513</t>
  </si>
  <si>
    <t>92484496462</t>
  </si>
  <si>
    <t>Silla Oficina Exclusiv Negro</t>
  </si>
  <si>
    <t>MCO857566984</t>
  </si>
  <si>
    <t>Cuadros Decorativos Diseño Animales 1,20x5x90</t>
  </si>
  <si>
    <t>174183661055</t>
  </si>
  <si>
    <t>1</t>
  </si>
  <si>
    <t>174183661056</t>
  </si>
  <si>
    <t>2</t>
  </si>
  <si>
    <t>174183661057</t>
  </si>
  <si>
    <t>3</t>
  </si>
  <si>
    <t>174183661058</t>
  </si>
  <si>
    <t>4</t>
  </si>
  <si>
    <t>174183661059</t>
  </si>
  <si>
    <t>5</t>
  </si>
  <si>
    <t>MCO857661484</t>
  </si>
  <si>
    <t>Cuadros Decorativos Diseño Animales 70x50x5cm</t>
  </si>
  <si>
    <t>174184342080</t>
  </si>
  <si>
    <t>174184342081</t>
  </si>
  <si>
    <t>174184342082</t>
  </si>
  <si>
    <t>174184342083</t>
  </si>
  <si>
    <t>174184342084</t>
  </si>
  <si>
    <t>174184342085</t>
  </si>
  <si>
    <t>6</t>
  </si>
  <si>
    <t>174184342086</t>
  </si>
  <si>
    <t>7</t>
  </si>
  <si>
    <t>174184342087</t>
  </si>
  <si>
    <t>8</t>
  </si>
  <si>
    <t>174184342088</t>
  </si>
  <si>
    <t>9</t>
  </si>
  <si>
    <t>174184342089</t>
  </si>
  <si>
    <t>10</t>
  </si>
  <si>
    <t>174184342090</t>
  </si>
  <si>
    <t>11</t>
  </si>
  <si>
    <t>MCO857671145</t>
  </si>
  <si>
    <t>Cuadros Decorativos Diseño Animales 1,20x5x1,80</t>
  </si>
  <si>
    <t>174183023433</t>
  </si>
  <si>
    <t>174183023431</t>
  </si>
  <si>
    <t>174183023427</t>
  </si>
  <si>
    <t>174183023434</t>
  </si>
  <si>
    <t>174183023435</t>
  </si>
  <si>
    <t>174183023436</t>
  </si>
  <si>
    <t>174183023437</t>
  </si>
  <si>
    <t>174183023439</t>
  </si>
  <si>
    <t>174183023440</t>
  </si>
  <si>
    <t>174183023441</t>
  </si>
  <si>
    <t>174183023443</t>
  </si>
  <si>
    <t>MCO857724627</t>
  </si>
  <si>
    <t>Cuadros Decorativos Diseño Animales 60x1.80x7x5cm</t>
  </si>
  <si>
    <t>174184644530</t>
  </si>
  <si>
    <t>174184644531</t>
  </si>
  <si>
    <t>MCO857724999</t>
  </si>
  <si>
    <t>Cuadros Decorativos Diseño Animales 1,20x90x5cm</t>
  </si>
  <si>
    <t>174184647313</t>
  </si>
  <si>
    <t>174184647314</t>
  </si>
  <si>
    <t>174184647315</t>
  </si>
  <si>
    <t>174184647316</t>
  </si>
  <si>
    <t>174184647317</t>
  </si>
  <si>
    <t>174184647318</t>
  </si>
  <si>
    <t>174184647319</t>
  </si>
  <si>
    <t>174184647320</t>
  </si>
  <si>
    <t>174184647321</t>
  </si>
  <si>
    <t>174184647322</t>
  </si>
  <si>
    <t>174184647323</t>
  </si>
  <si>
    <t>MCO857731264</t>
  </si>
  <si>
    <t>Cuadros Decorativos Diseño Animales 50x70x5cm</t>
  </si>
  <si>
    <t>174184581010</t>
  </si>
  <si>
    <t>174184581011</t>
  </si>
  <si>
    <t>174184581012</t>
  </si>
  <si>
    <t>174184581013</t>
  </si>
  <si>
    <t>174184581014</t>
  </si>
  <si>
    <t>MCO902314411</t>
  </si>
  <si>
    <t>Comedor Madera Robledo + Silla Milano</t>
  </si>
  <si>
    <t>174594869840</t>
  </si>
  <si>
    <t>174594869838</t>
  </si>
  <si>
    <t>174594869839</t>
  </si>
  <si>
    <t>174594869841</t>
  </si>
  <si>
    <t>MCO902359266</t>
  </si>
  <si>
    <t>Mesa Comedor White + Silla Milano</t>
  </si>
  <si>
    <t>174594854527</t>
  </si>
  <si>
    <t>174594854528</t>
  </si>
  <si>
    <t>174594854526</t>
  </si>
  <si>
    <t>174594854529</t>
  </si>
  <si>
    <t>MCO925917248</t>
  </si>
  <si>
    <t>174821924599</t>
  </si>
  <si>
    <t>Blanco / Madera</t>
  </si>
  <si>
    <t>MCO961105084</t>
  </si>
  <si>
    <t>Comedor Celeno Macadamia 15mm  + Silla Milano</t>
  </si>
  <si>
    <t>175245564514</t>
  </si>
  <si>
    <t>175245564515</t>
  </si>
  <si>
    <t>175245564516</t>
  </si>
  <si>
    <t>175245564517</t>
  </si>
  <si>
    <t>MCO961413002</t>
  </si>
  <si>
    <t>Comedor Indika Macadamia 15mm Negro + Silla Milano</t>
  </si>
  <si>
    <t>175245602423</t>
  </si>
  <si>
    <t>175245602424</t>
  </si>
  <si>
    <t>175245602425</t>
  </si>
  <si>
    <t>175245602426</t>
  </si>
  <si>
    <t>MCO961413527</t>
  </si>
  <si>
    <t>Comedor Indika Macadamia 30mm Blanco + Silla Milano</t>
  </si>
  <si>
    <t>175245678351</t>
  </si>
  <si>
    <t>175245678352</t>
  </si>
  <si>
    <t>175245678353</t>
  </si>
  <si>
    <t>175245678354</t>
  </si>
  <si>
    <t>precio final</t>
  </si>
  <si>
    <t>es igual</t>
  </si>
  <si>
    <t>SKU</t>
  </si>
  <si>
    <t>Cantidad</t>
  </si>
  <si>
    <t>EKMRP11N</t>
  </si>
  <si>
    <t>EKMS218R</t>
  </si>
  <si>
    <t>EKMS218B</t>
  </si>
  <si>
    <t>EKMS218G</t>
  </si>
  <si>
    <t>EKMS218VM</t>
  </si>
  <si>
    <t>EKMS218RS</t>
  </si>
  <si>
    <t>EKMS218N</t>
  </si>
  <si>
    <t>EKMSK235RS</t>
  </si>
  <si>
    <t>EKMSK235AZ</t>
  </si>
  <si>
    <t>EKMSK235B</t>
  </si>
  <si>
    <t>EKMSK235R</t>
  </si>
  <si>
    <t>EKMSJ11BN</t>
  </si>
  <si>
    <t>EKMSJ11NN</t>
  </si>
  <si>
    <t>EKMSJ11BG</t>
  </si>
  <si>
    <t>EKMRJ66PG</t>
  </si>
  <si>
    <t>EKMSJ66NN</t>
  </si>
  <si>
    <t>EKMSJ66RN</t>
  </si>
  <si>
    <t>EKMSJ66AN</t>
  </si>
  <si>
    <t>EKMR2000</t>
  </si>
  <si>
    <t>EKMSTR13NN</t>
  </si>
  <si>
    <t>EKMSTR13A</t>
  </si>
  <si>
    <t>EKMS209B</t>
  </si>
  <si>
    <t>EKMS209Z</t>
  </si>
  <si>
    <t>EKMS209N</t>
  </si>
  <si>
    <t>EKMS209A</t>
  </si>
  <si>
    <t>EKMS209R</t>
  </si>
  <si>
    <t>EKMS235N</t>
  </si>
  <si>
    <t>EKMS235MZ</t>
  </si>
  <si>
    <t>EKMS235V</t>
  </si>
  <si>
    <t>EKMS235A</t>
  </si>
  <si>
    <t>EKMS235B</t>
  </si>
  <si>
    <t>EKMS235RS</t>
  </si>
  <si>
    <t>EKMS235G</t>
  </si>
  <si>
    <t>EKMS235VE</t>
  </si>
  <si>
    <t>EKMS235ZA</t>
  </si>
  <si>
    <t>EKMS235R</t>
  </si>
  <si>
    <t>EKMS259BE</t>
  </si>
  <si>
    <t>EKMS259RS</t>
  </si>
  <si>
    <t>EKMS235BN</t>
  </si>
  <si>
    <t>EKMS235BCU</t>
  </si>
  <si>
    <t>EKMS235BA</t>
  </si>
  <si>
    <t>EKMS235BR</t>
  </si>
  <si>
    <t>EKMS235BG</t>
  </si>
  <si>
    <t>EKMS235BB</t>
  </si>
  <si>
    <t>EKMS235BRJ</t>
  </si>
  <si>
    <t>EKMS235BE</t>
  </si>
  <si>
    <t>EKMS259B</t>
  </si>
  <si>
    <t>EKMS259R</t>
  </si>
  <si>
    <t>EKMS259N</t>
  </si>
  <si>
    <t>EKMS259A</t>
  </si>
  <si>
    <t>EKMS259V</t>
  </si>
  <si>
    <t>EKMS259G</t>
  </si>
  <si>
    <t>EKMR1662N</t>
  </si>
  <si>
    <t>EKMR1662B</t>
  </si>
  <si>
    <t>EKMR1662BG</t>
  </si>
  <si>
    <t>EKMR1662R</t>
  </si>
  <si>
    <t>EKMR1662G</t>
  </si>
  <si>
    <t>EKMAR101N</t>
  </si>
  <si>
    <t>EKMSB14N</t>
  </si>
  <si>
    <t>EKMSB14B</t>
  </si>
  <si>
    <t>EKMJR04BN</t>
  </si>
  <si>
    <t>EKMSK210B</t>
  </si>
  <si>
    <t>EKMRP65A</t>
  </si>
  <si>
    <t>EKMRP65R</t>
  </si>
  <si>
    <t>EKMS308N</t>
  </si>
  <si>
    <t>EKMS308RS</t>
  </si>
  <si>
    <t>EKMS308ZM</t>
  </si>
  <si>
    <t>EKMS308B</t>
  </si>
  <si>
    <t>EKMSJ66PGN</t>
  </si>
  <si>
    <t>EKMSJ66M</t>
  </si>
  <si>
    <t>EKMSJ66GC</t>
  </si>
  <si>
    <t>EKMR6000</t>
  </si>
  <si>
    <t>EKMS350PI</t>
  </si>
  <si>
    <t>EKMRG11N</t>
  </si>
  <si>
    <t>EKMRG3155B</t>
  </si>
  <si>
    <t>EKMS109R</t>
  </si>
  <si>
    <t>EKMS109B</t>
  </si>
  <si>
    <t>EKMS109G</t>
  </si>
  <si>
    <t>EKMS109N</t>
  </si>
  <si>
    <t>EKME03</t>
  </si>
  <si>
    <t>EKMR2017NB</t>
  </si>
  <si>
    <t>EKMS101BX4</t>
  </si>
  <si>
    <t>EKMB006</t>
  </si>
  <si>
    <t>EKMB006BX5</t>
  </si>
  <si>
    <t>EKMR1670A</t>
  </si>
  <si>
    <t>EKMR1670B</t>
  </si>
  <si>
    <t>EKMR1670G</t>
  </si>
  <si>
    <t>EKMR1670N</t>
  </si>
  <si>
    <t>EKMSJ66VN</t>
  </si>
  <si>
    <t>EKMSJ66AZ</t>
  </si>
  <si>
    <t>EKMR879N</t>
  </si>
  <si>
    <t>EKMR2031</t>
  </si>
  <si>
    <t>EKMSB100B</t>
  </si>
  <si>
    <t>EKME64W</t>
  </si>
  <si>
    <t>EKMR31562P</t>
  </si>
  <si>
    <t>EKMB101B</t>
  </si>
  <si>
    <t>EKMB101N</t>
  </si>
  <si>
    <t>EKM2001</t>
  </si>
  <si>
    <t>EKMSY15R</t>
  </si>
  <si>
    <t>EKMSY15Z</t>
  </si>
  <si>
    <t>EKMSY15NN</t>
  </si>
  <si>
    <t>EKMS208N</t>
  </si>
  <si>
    <t>EKMRP14</t>
  </si>
  <si>
    <t>EKMEA53</t>
  </si>
  <si>
    <t>EKMA020CZ</t>
  </si>
  <si>
    <t>EKMA020CT</t>
  </si>
  <si>
    <t>EKMA020CN</t>
  </si>
  <si>
    <t>EKMA020CC</t>
  </si>
  <si>
    <t>EKMA020CV</t>
  </si>
  <si>
    <t>EKMA020CS</t>
  </si>
  <si>
    <t>EKMA020CM</t>
  </si>
  <si>
    <t>EKMA020CG</t>
  </si>
  <si>
    <t>EKMA020CB</t>
  </si>
  <si>
    <t>EKMLC160T</t>
  </si>
  <si>
    <t>EKMDZ01</t>
  </si>
  <si>
    <t>EKMT2241G</t>
  </si>
  <si>
    <t>EKMPJ66NN</t>
  </si>
  <si>
    <t>EKMPJ66B</t>
  </si>
  <si>
    <t>EKMS6259A</t>
  </si>
  <si>
    <t>EKMS6259N</t>
  </si>
  <si>
    <t>EKMS6259G</t>
  </si>
  <si>
    <t>EKMS6259B</t>
  </si>
  <si>
    <t>EKMS6259R</t>
  </si>
  <si>
    <t>EKMS6259V</t>
  </si>
  <si>
    <t>EKMSJ12N</t>
  </si>
  <si>
    <t>EKM-R-178B</t>
  </si>
  <si>
    <t>EKMS101B</t>
  </si>
  <si>
    <t>EKMS101V</t>
  </si>
  <si>
    <t>EKMS101G</t>
  </si>
  <si>
    <t>EKMRJ66RS</t>
  </si>
  <si>
    <t>EKMRJ66AZ</t>
  </si>
  <si>
    <t>EKMSB102B</t>
  </si>
  <si>
    <t>EKM2060</t>
  </si>
  <si>
    <t>EKMS68R</t>
  </si>
  <si>
    <t>EKMS68NN</t>
  </si>
  <si>
    <t>EKMS68AN</t>
  </si>
  <si>
    <t>EKMS68VN</t>
  </si>
  <si>
    <t>EKMS68G</t>
  </si>
  <si>
    <t>EKMSY15N</t>
  </si>
  <si>
    <t>EKMRG1676B</t>
  </si>
  <si>
    <t>EKMR1018</t>
  </si>
  <si>
    <t>EKMR2020B</t>
  </si>
  <si>
    <t>EKMRSP68AS</t>
  </si>
  <si>
    <t>EKME63S4V</t>
  </si>
  <si>
    <t>EKME63S5A</t>
  </si>
  <si>
    <t>EKME63S3R</t>
  </si>
  <si>
    <t>EKMA06CB</t>
  </si>
  <si>
    <t>EKMA06CN</t>
  </si>
  <si>
    <t>EKMA06CZ</t>
  </si>
  <si>
    <t>EKMA06CC</t>
  </si>
  <si>
    <t>EKMA06CV</t>
  </si>
  <si>
    <t>EKMA06CS</t>
  </si>
  <si>
    <t>EKMA06CT</t>
  </si>
  <si>
    <t>EKMA06CM</t>
  </si>
  <si>
    <t>EKMA06CG</t>
  </si>
  <si>
    <t>EKMLC120GL</t>
  </si>
  <si>
    <t>EKMLC120BG</t>
  </si>
  <si>
    <t>EKMLC140GL</t>
  </si>
  <si>
    <t>EKMLC200T</t>
  </si>
  <si>
    <t>EKMLC140GR</t>
  </si>
  <si>
    <t>EKM2002</t>
  </si>
  <si>
    <t>EKM2004</t>
  </si>
  <si>
    <t>EKM2006</t>
  </si>
  <si>
    <t>EKM2005</t>
  </si>
  <si>
    <t>EKM2003</t>
  </si>
  <si>
    <t>ekmrg3155n</t>
  </si>
  <si>
    <t>EKMS4259R</t>
  </si>
  <si>
    <t>EKMS4235N</t>
  </si>
  <si>
    <t>EKMS259PBX4</t>
  </si>
  <si>
    <t>EKMS4259G</t>
  </si>
  <si>
    <t>EKMS4259V</t>
  </si>
  <si>
    <t>EKM-M-221B</t>
  </si>
  <si>
    <t>EKME68P11</t>
  </si>
  <si>
    <t>EKME71</t>
  </si>
  <si>
    <t>EKME64D</t>
  </si>
  <si>
    <t>EKME65</t>
  </si>
  <si>
    <t>EKME67W</t>
  </si>
  <si>
    <t>EKMRSP65AS</t>
  </si>
  <si>
    <t>EKMS400PN</t>
  </si>
  <si>
    <t>EKMCS105B</t>
  </si>
  <si>
    <t>EKMCS105N</t>
  </si>
  <si>
    <t>EKMCS105R</t>
  </si>
  <si>
    <t>EKMCS105G</t>
  </si>
  <si>
    <t>EKME67Q7</t>
  </si>
  <si>
    <t>EKME67S68</t>
  </si>
  <si>
    <t>EKME69Q7N</t>
  </si>
  <si>
    <t>EKME68Q7</t>
  </si>
  <si>
    <t>EKME68S68</t>
  </si>
  <si>
    <t>EKME67S3R</t>
  </si>
  <si>
    <t>EKME67S4V</t>
  </si>
  <si>
    <t>EKME67S5A</t>
  </si>
  <si>
    <t>EKME63S68</t>
  </si>
  <si>
    <t>EKME67S2V</t>
  </si>
  <si>
    <t>EKME63Q7</t>
  </si>
  <si>
    <t>EKME69S68N</t>
  </si>
  <si>
    <t>EKME63S2V</t>
  </si>
  <si>
    <t>EKME02S68</t>
  </si>
  <si>
    <t>EKME01Q7</t>
  </si>
  <si>
    <t>EKME05S4V</t>
  </si>
  <si>
    <t>EKME06S5A</t>
  </si>
  <si>
    <t>EKME03S2V</t>
  </si>
  <si>
    <t>EKMM020CG</t>
  </si>
  <si>
    <t>EKMM020CN</t>
  </si>
  <si>
    <t>EKMM020CZ</t>
  </si>
  <si>
    <t>EKMM020CC</t>
  </si>
  <si>
    <t>EKMM020CV</t>
  </si>
  <si>
    <t>EKMM020CS</t>
  </si>
  <si>
    <t>EKMM020CT</t>
  </si>
  <si>
    <t>EKMM020CM</t>
  </si>
  <si>
    <t>EKMM020CB</t>
  </si>
  <si>
    <t>EKME200N</t>
  </si>
  <si>
    <t>EKME200Z</t>
  </si>
  <si>
    <t>EKME200C</t>
  </si>
  <si>
    <t>EKME200V</t>
  </si>
  <si>
    <t>EKME200S</t>
  </si>
  <si>
    <t>EKME200T</t>
  </si>
  <si>
    <t>EKME200M</t>
  </si>
  <si>
    <t>EKME200G</t>
  </si>
  <si>
    <t>EKME200B</t>
  </si>
  <si>
    <t>EKMM006CG</t>
  </si>
  <si>
    <t>EKMM006CN</t>
  </si>
  <si>
    <t>EKMM006CZ</t>
  </si>
  <si>
    <t>EKMM006CC</t>
  </si>
  <si>
    <t>EKMM006CV</t>
  </si>
  <si>
    <t>EKMM006CS</t>
  </si>
  <si>
    <t>EKMM006CT</t>
  </si>
  <si>
    <t>EKMM006CM</t>
  </si>
  <si>
    <t>EKMM006CB</t>
  </si>
  <si>
    <t>EKMM006G25</t>
  </si>
  <si>
    <t>EKMM006N25</t>
  </si>
  <si>
    <t>EKMM006Z25</t>
  </si>
  <si>
    <t>EKMM006C25</t>
  </si>
  <si>
    <t>EKMM006V25</t>
  </si>
  <si>
    <t>EKMM006S25</t>
  </si>
  <si>
    <t>EKMM006T25</t>
  </si>
  <si>
    <t>EKMM006M25</t>
  </si>
  <si>
    <t>EKMM006B25</t>
  </si>
  <si>
    <t>EKMC200N25</t>
  </si>
  <si>
    <t>EKMC200Z25</t>
  </si>
  <si>
    <t>EKMC200RC25</t>
  </si>
  <si>
    <t>EKMC200ZP25</t>
  </si>
  <si>
    <t>EKMC200RS25</t>
  </si>
  <si>
    <t>EKMC200T25</t>
  </si>
  <si>
    <t>EKMC200RM25</t>
  </si>
  <si>
    <t>EKMC200G25</t>
  </si>
  <si>
    <t>EKMC200B25</t>
  </si>
  <si>
    <t>EKMG006N25</t>
  </si>
  <si>
    <t>EKMG006Z25</t>
  </si>
  <si>
    <t>EKMG006C25</t>
  </si>
  <si>
    <t>EKMG006V25</t>
  </si>
  <si>
    <t>EKMG006S25</t>
  </si>
  <si>
    <t>EKMG006T25</t>
  </si>
  <si>
    <t>EKMG006M25</t>
  </si>
  <si>
    <t>EKMG006G25</t>
  </si>
  <si>
    <t>EKMG006B25</t>
  </si>
  <si>
    <t>EKMM004N25</t>
  </si>
  <si>
    <t>EKMM004Z25</t>
  </si>
  <si>
    <t>EKMM004C25</t>
  </si>
  <si>
    <t>EKMM004V25</t>
  </si>
  <si>
    <t>EKMM004S25</t>
  </si>
  <si>
    <t>EKMM004T25</t>
  </si>
  <si>
    <t>EKMM004M25</t>
  </si>
  <si>
    <t>EKMM004G25</t>
  </si>
  <si>
    <t>EKMM004B25</t>
  </si>
  <si>
    <t>EKMC160N25</t>
  </si>
  <si>
    <t>EKMC160Z25</t>
  </si>
  <si>
    <t>EKMC160RC25</t>
  </si>
  <si>
    <t>EKMC160ZP25</t>
  </si>
  <si>
    <t>EKMC160RS25</t>
  </si>
  <si>
    <t>EKMC160T25</t>
  </si>
  <si>
    <t>EKMC160RM25</t>
  </si>
  <si>
    <t>EKMC160G25</t>
  </si>
  <si>
    <t>EKMC160B25</t>
  </si>
  <si>
    <t>EKM140N</t>
  </si>
  <si>
    <t>EKM140Z</t>
  </si>
  <si>
    <t>EKM140C</t>
  </si>
  <si>
    <t>EKM140V</t>
  </si>
  <si>
    <t>EKM140S</t>
  </si>
  <si>
    <t>EKM140T</t>
  </si>
  <si>
    <t>EKM140M</t>
  </si>
  <si>
    <t>EKM140G</t>
  </si>
  <si>
    <t>EKM140B</t>
  </si>
  <si>
    <t>EKMA06N25</t>
  </si>
  <si>
    <t>EKMA06Z25</t>
  </si>
  <si>
    <t>EKMA06C25</t>
  </si>
  <si>
    <t>EKMA06V25</t>
  </si>
  <si>
    <t>EKMA06S25</t>
  </si>
  <si>
    <t>EKMA06T25</t>
  </si>
  <si>
    <t>EKMA06M25</t>
  </si>
  <si>
    <t>EKMA06G25</t>
  </si>
  <si>
    <t>EKMA06B25</t>
  </si>
  <si>
    <t>EKMM004N</t>
  </si>
  <si>
    <t>EKMM004CZ</t>
  </si>
  <si>
    <t>EKMM004CC</t>
  </si>
  <si>
    <t>EKMM004CV</t>
  </si>
  <si>
    <t>EKMM004CS</t>
  </si>
  <si>
    <t>EKMM004CT</t>
  </si>
  <si>
    <t>EKMM004CM</t>
  </si>
  <si>
    <t>EKMM004CG</t>
  </si>
  <si>
    <t>EKMM004CB</t>
  </si>
  <si>
    <t>EKMM020G25</t>
  </si>
  <si>
    <t>EKMM020Z25</t>
  </si>
  <si>
    <t>EKMM020C25</t>
  </si>
  <si>
    <t>EKMM020V25</t>
  </si>
  <si>
    <t>EKMM020S25</t>
  </si>
  <si>
    <t>EKMM020T25</t>
  </si>
  <si>
    <t>EKMM020M25</t>
  </si>
  <si>
    <t>EKMM020N25</t>
  </si>
  <si>
    <t>EKMM020B25</t>
  </si>
  <si>
    <t>EKMRSP64R</t>
  </si>
  <si>
    <t>EKMRSP64N</t>
  </si>
  <si>
    <t>EKMLC160GP</t>
  </si>
  <si>
    <t>EKMLC160GL</t>
  </si>
  <si>
    <t>EKMLC160Z</t>
  </si>
  <si>
    <t>EKMLC160GR</t>
  </si>
  <si>
    <t>EKMLC120B</t>
  </si>
  <si>
    <t>EKMLC140Z</t>
  </si>
  <si>
    <t>EKMLC200Z</t>
  </si>
  <si>
    <t>EKMLC120GP</t>
  </si>
  <si>
    <t>EKMLC200GP</t>
  </si>
  <si>
    <t>EKMLC140GP</t>
  </si>
  <si>
    <t>EKMLC160BG</t>
  </si>
  <si>
    <t>EKMLC100T</t>
  </si>
  <si>
    <t>EKMLC120Z</t>
  </si>
  <si>
    <t>EKMLC200B</t>
  </si>
  <si>
    <t>EKMLC200GR</t>
  </si>
  <si>
    <t>EKMLC100Z</t>
  </si>
  <si>
    <t>EKMLC200BG</t>
  </si>
  <si>
    <t>EKMLC100B</t>
  </si>
  <si>
    <t>EKMLC100GP</t>
  </si>
  <si>
    <t>EKMLC140BG</t>
  </si>
  <si>
    <t>EKMLC100GR</t>
  </si>
  <si>
    <t>EKMLC160B</t>
  </si>
  <si>
    <t>EKMLC140T</t>
  </si>
  <si>
    <t>EKMLC100GL</t>
  </si>
  <si>
    <t>EKMLC120GR</t>
  </si>
  <si>
    <t>EKMLC100BG</t>
  </si>
  <si>
    <t>EKMLC140B</t>
  </si>
  <si>
    <t>EKMLC120T</t>
  </si>
  <si>
    <t>EKMLC200GL</t>
  </si>
  <si>
    <t>EKMC135</t>
  </si>
  <si>
    <t>EKMC134</t>
  </si>
  <si>
    <t>EKMC136</t>
  </si>
  <si>
    <t>EKMC137</t>
  </si>
  <si>
    <t>EKMC138</t>
  </si>
  <si>
    <t>EKMC138T</t>
  </si>
  <si>
    <t>EKMC165</t>
  </si>
  <si>
    <t>EKMC162</t>
  </si>
  <si>
    <t>EKMC163</t>
  </si>
  <si>
    <t>EKMC164</t>
  </si>
  <si>
    <t>EKMC166</t>
  </si>
  <si>
    <t>EKMC167</t>
  </si>
  <si>
    <t>EKMJP4B</t>
  </si>
  <si>
    <t>EKMIN01RJ</t>
  </si>
  <si>
    <t>EKMIN01RS</t>
  </si>
  <si>
    <t>EKMIN01ZO</t>
  </si>
  <si>
    <t>EKMIN01M</t>
  </si>
  <si>
    <t>EKMIN01V</t>
  </si>
  <si>
    <t>EKMIN01A</t>
  </si>
  <si>
    <t>EKMRPC11N</t>
  </si>
  <si>
    <t>EKMRST64AZ</t>
  </si>
  <si>
    <t>EKMRST64N</t>
  </si>
  <si>
    <t>EKMRST64A</t>
  </si>
  <si>
    <t>EKMRST64V</t>
  </si>
  <si>
    <t>EKMSGPARS</t>
  </si>
  <si>
    <t>EKMSGPAMN</t>
  </si>
  <si>
    <t>EKMSGPAN</t>
  </si>
  <si>
    <t>EKMSGBAM</t>
  </si>
  <si>
    <t>EKMSGBAN</t>
  </si>
  <si>
    <t>EKMSGABRS</t>
  </si>
  <si>
    <t>EKMMC23MB</t>
  </si>
  <si>
    <t>EKMMC23MN</t>
  </si>
  <si>
    <t>EKMMC23MG</t>
  </si>
  <si>
    <t>EKMMN12B</t>
  </si>
  <si>
    <t>EKMSCYZ</t>
  </si>
  <si>
    <t>EKMSCYGP</t>
  </si>
  <si>
    <t>EKMSCKG</t>
  </si>
  <si>
    <t>EKMSCKGP</t>
  </si>
  <si>
    <t>EKMCHF160</t>
  </si>
  <si>
    <t>EKMCHF140</t>
  </si>
  <si>
    <t>EKMCHF200</t>
  </si>
  <si>
    <t>EKMCHF100</t>
  </si>
  <si>
    <t>EKMCHF120</t>
  </si>
  <si>
    <t>EKMSGKZ</t>
  </si>
  <si>
    <t>EKMSGKN</t>
  </si>
  <si>
    <t>EKMSGKR</t>
  </si>
  <si>
    <t>EKMCLU20T</t>
  </si>
  <si>
    <t>EKMR2000NC</t>
  </si>
  <si>
    <t>EKMD32</t>
  </si>
  <si>
    <t>EKMC126</t>
  </si>
  <si>
    <t>EKMJP6N</t>
  </si>
  <si>
    <t>EKMC189</t>
  </si>
  <si>
    <t>EKMC124</t>
  </si>
  <si>
    <t>EKMC122</t>
  </si>
  <si>
    <t>EKMR757</t>
  </si>
  <si>
    <t>EKMC186</t>
  </si>
  <si>
    <t>EKMJN2B</t>
  </si>
  <si>
    <t>EKMRSP68VS</t>
  </si>
  <si>
    <t>EKMR998</t>
  </si>
  <si>
    <t>EKMC185</t>
  </si>
  <si>
    <t>EKMC180</t>
  </si>
  <si>
    <t>EKMJP6GP</t>
  </si>
  <si>
    <t>EKMR2025</t>
  </si>
  <si>
    <t>EKMR3977NR</t>
  </si>
  <si>
    <t>EKMR3971</t>
  </si>
  <si>
    <t>EKMRT63N</t>
  </si>
  <si>
    <t>EKMRT63AG</t>
  </si>
  <si>
    <t>EKMRT63A</t>
  </si>
  <si>
    <t>EKMRT63Z</t>
  </si>
  <si>
    <t>EKMRT63ZR</t>
  </si>
  <si>
    <t>EKMRT63ZM</t>
  </si>
  <si>
    <t>EKMRT63B</t>
  </si>
  <si>
    <t>EKMRT63M</t>
  </si>
  <si>
    <t>EKMRT63G</t>
  </si>
  <si>
    <t>EKMRT63NR</t>
  </si>
  <si>
    <t>EKMRT63R</t>
  </si>
  <si>
    <t>EKMRT63VM</t>
  </si>
  <si>
    <t>EKMRT63VL</t>
  </si>
  <si>
    <t>EKMRT63VE</t>
  </si>
  <si>
    <t>EKMA020N25</t>
  </si>
  <si>
    <t>EKMA020Z25</t>
  </si>
  <si>
    <t>EKMA020C25</t>
  </si>
  <si>
    <t>EKMA020V25</t>
  </si>
  <si>
    <t>EKMA020S25</t>
  </si>
  <si>
    <t>EKMA020T25</t>
  </si>
  <si>
    <t>EKMA020M25</t>
  </si>
  <si>
    <t>EKMA020G25</t>
  </si>
  <si>
    <t>EKMA020B25</t>
  </si>
  <si>
    <t>EKMC140B25</t>
  </si>
  <si>
    <t>EKMC140Z25</t>
  </si>
  <si>
    <t>EKMC140RC25</t>
  </si>
  <si>
    <t>EKMC140ZP25</t>
  </si>
  <si>
    <t>EKMC140RS25</t>
  </si>
  <si>
    <t>EKMC140T25</t>
  </si>
  <si>
    <t>EKMC140RM25</t>
  </si>
  <si>
    <t>EKMC140G25</t>
  </si>
  <si>
    <t>EKMV006M25</t>
  </si>
  <si>
    <t>EKMV006N25</t>
  </si>
  <si>
    <t>EKMV006Z25</t>
  </si>
  <si>
    <t>EKMV006C25</t>
  </si>
  <si>
    <t>EKMV006V25</t>
  </si>
  <si>
    <t>EKMV006S25</t>
  </si>
  <si>
    <t>EKMV006T25</t>
  </si>
  <si>
    <t>EKMV006G25</t>
  </si>
  <si>
    <t>EKMV006B25</t>
  </si>
  <si>
    <t>EKMG020Z25</t>
  </si>
  <si>
    <t>EKMG020N25</t>
  </si>
  <si>
    <t>EKMG020C25</t>
  </si>
  <si>
    <t>EKMG020V25</t>
  </si>
  <si>
    <t>EKMG020S25</t>
  </si>
  <si>
    <t>EKMG020T25</t>
  </si>
  <si>
    <t>EKMG020M25</t>
  </si>
  <si>
    <t>EKMG020G25</t>
  </si>
  <si>
    <t>EKMG020B25</t>
  </si>
  <si>
    <t>EKMC160N</t>
  </si>
  <si>
    <t>EKMC160Z</t>
  </si>
  <si>
    <t>EKMC160C</t>
  </si>
  <si>
    <t>EKMC160V</t>
  </si>
  <si>
    <t>EKMC160S</t>
  </si>
  <si>
    <t>EKMC160T</t>
  </si>
  <si>
    <t>EKMC160M</t>
  </si>
  <si>
    <t>EKMC160G</t>
  </si>
  <si>
    <t>EKMC160B</t>
  </si>
  <si>
    <t>EKMV020N25</t>
  </si>
  <si>
    <t>EKMV020Z25</t>
  </si>
  <si>
    <t>EKMV020C25</t>
  </si>
  <si>
    <t>EKMV020V25</t>
  </si>
  <si>
    <t>EKMV020S25</t>
  </si>
  <si>
    <t>EKMV020T25</t>
  </si>
  <si>
    <t>EKMV020M25</t>
  </si>
  <si>
    <t>EKMV020G25</t>
  </si>
  <si>
    <t>EKMV020B25</t>
  </si>
  <si>
    <t>EKMV004N25</t>
  </si>
  <si>
    <t>EKMV004Z25</t>
  </si>
  <si>
    <t>EKMV004C25</t>
  </si>
  <si>
    <t>EKMV004V25</t>
  </si>
  <si>
    <t>EKMV004S25</t>
  </si>
  <si>
    <t>EKMV004T25</t>
  </si>
  <si>
    <t>EKMV004M25</t>
  </si>
  <si>
    <t>EKMV004G25</t>
  </si>
  <si>
    <t>EKMV004B25</t>
  </si>
  <si>
    <t>EKMG004N25</t>
  </si>
  <si>
    <t>EKMG004Z25</t>
  </si>
  <si>
    <t>EKMG004C25</t>
  </si>
  <si>
    <t>EKMG004V25</t>
  </si>
  <si>
    <t>EKMG004S25</t>
  </si>
  <si>
    <t>EKMG004T25</t>
  </si>
  <si>
    <t>EKMG004M25</t>
  </si>
  <si>
    <t>EKMG004G25</t>
  </si>
  <si>
    <t>EKMG004B25</t>
  </si>
  <si>
    <t>EKMA04CZ</t>
  </si>
  <si>
    <t>EKMA04CC</t>
  </si>
  <si>
    <t>EKMA04CV</t>
  </si>
  <si>
    <t>EKMA04CS</t>
  </si>
  <si>
    <t>EKMA04CT</t>
  </si>
  <si>
    <t>EKMA04CM</t>
  </si>
  <si>
    <t>EKMA04CG</t>
  </si>
  <si>
    <t>EKMA04CB</t>
  </si>
  <si>
    <t>EKMV004CN</t>
  </si>
  <si>
    <t>EKMV004CZ</t>
  </si>
  <si>
    <t>EKMV004CC</t>
  </si>
  <si>
    <t>EKMV004CV</t>
  </si>
  <si>
    <t>EKMV004CS</t>
  </si>
  <si>
    <t>EKMV004CT</t>
  </si>
  <si>
    <t>EKMV004CM</t>
  </si>
  <si>
    <t>EKMV004CG</t>
  </si>
  <si>
    <t>EKMV004CB</t>
  </si>
  <si>
    <t>EKMSEB</t>
  </si>
  <si>
    <t>EKMC125</t>
  </si>
  <si>
    <t>EKMC123</t>
  </si>
  <si>
    <t>EKMC127</t>
  </si>
  <si>
    <t>EKMC127T</t>
  </si>
  <si>
    <t>EKMJP6Z</t>
  </si>
  <si>
    <t>EKMJP6GL</t>
  </si>
  <si>
    <t>EKMJP6GR</t>
  </si>
  <si>
    <t>EKMJP6C</t>
  </si>
  <si>
    <t>EKMJP6B</t>
  </si>
  <si>
    <t>EKMJP2Z</t>
  </si>
  <si>
    <t>EKMJP2GL</t>
  </si>
  <si>
    <t>EKMJP2GR</t>
  </si>
  <si>
    <t>EKMJP2C</t>
  </si>
  <si>
    <t>EKMJP2GP</t>
  </si>
  <si>
    <t>EKMJP2N</t>
  </si>
  <si>
    <t>EKMJP2B</t>
  </si>
  <si>
    <t>EKMJI2Z</t>
  </si>
  <si>
    <t>EKMJI2GL</t>
  </si>
  <si>
    <t>EKMJI2B</t>
  </si>
  <si>
    <t>EKMJI2N</t>
  </si>
  <si>
    <t>EKMJI2GR</t>
  </si>
  <si>
    <t>EKMJI2GP</t>
  </si>
  <si>
    <t>EKMJI2T</t>
  </si>
  <si>
    <t>EKMC133T</t>
  </si>
  <si>
    <t>EKMC129</t>
  </si>
  <si>
    <t>EKMC130</t>
  </si>
  <si>
    <t>EKMC131</t>
  </si>
  <si>
    <t>EKMC132</t>
  </si>
  <si>
    <t>EKMC133</t>
  </si>
  <si>
    <t>EKMC128</t>
  </si>
  <si>
    <t>EKMC183</t>
  </si>
  <si>
    <t>EKMC183GP</t>
  </si>
  <si>
    <t>EKMC179</t>
  </si>
  <si>
    <t>EKMC182</t>
  </si>
  <si>
    <t>EKMC181</t>
  </si>
  <si>
    <t>EKMC184</t>
  </si>
  <si>
    <t>EKMC187</t>
  </si>
  <si>
    <t>EKMC188</t>
  </si>
  <si>
    <t>EKMC190</t>
  </si>
  <si>
    <t>EKMJN2Z</t>
  </si>
  <si>
    <t>EKMJN2N</t>
  </si>
  <si>
    <t>EKMJN2GL</t>
  </si>
  <si>
    <t>EKMJN2T</t>
  </si>
  <si>
    <t>EKMJN2GP</t>
  </si>
  <si>
    <t>EKMD10</t>
  </si>
  <si>
    <t>EKMSB102R</t>
  </si>
  <si>
    <t>EKM2037</t>
  </si>
  <si>
    <t>EKMB103B</t>
  </si>
  <si>
    <t>EKMR2024N</t>
  </si>
  <si>
    <t>EKMSB102N</t>
  </si>
  <si>
    <t>EKMS400A</t>
  </si>
  <si>
    <t>EKMS100N</t>
  </si>
  <si>
    <t>EKMSB103B</t>
  </si>
  <si>
    <t>EKMSB102A</t>
  </si>
  <si>
    <t>EKMS100P</t>
  </si>
  <si>
    <t>EKMS100R</t>
  </si>
  <si>
    <t>EKMR745</t>
  </si>
  <si>
    <t>EKMS203Z</t>
  </si>
  <si>
    <t>EKMR178R</t>
  </si>
  <si>
    <t>EKM-S-203ATBN</t>
  </si>
  <si>
    <t>EKM-S-203ATBG</t>
  </si>
  <si>
    <t>EKM2039</t>
  </si>
  <si>
    <t>EKM-R-E10</t>
  </si>
  <si>
    <t>EKMRG14</t>
  </si>
  <si>
    <t>EKMR1018B</t>
  </si>
  <si>
    <t>EKMRG1680N</t>
  </si>
  <si>
    <t>EKMR1673N</t>
  </si>
  <si>
    <t>EKMSK1666N</t>
  </si>
  <si>
    <t>EKMR3997</t>
  </si>
  <si>
    <t>EKMR3990</t>
  </si>
  <si>
    <t>EKME01</t>
  </si>
  <si>
    <t>EKM-R-345</t>
  </si>
  <si>
    <t>EKMR3985NR</t>
  </si>
  <si>
    <t>EKMR3985NB</t>
  </si>
  <si>
    <t>EKMDX380R</t>
  </si>
  <si>
    <t>EKMDX380Z</t>
  </si>
  <si>
    <t>EKMDX380B</t>
  </si>
  <si>
    <t>EKMDX380N</t>
  </si>
  <si>
    <t>EKM-R-1015</t>
  </si>
  <si>
    <t>EKMS6235N</t>
  </si>
  <si>
    <t>EKMPR362</t>
  </si>
  <si>
    <t>EKMR1670BS2</t>
  </si>
  <si>
    <t>EKMR1670NS2</t>
  </si>
  <si>
    <t>EKMRG1676N</t>
  </si>
  <si>
    <t>EKME69W</t>
  </si>
  <si>
    <t>EKME68</t>
  </si>
  <si>
    <t>EKME64C</t>
  </si>
  <si>
    <t>EKME66J11</t>
  </si>
  <si>
    <t>EKME65G11</t>
  </si>
  <si>
    <t>EKME65R60</t>
  </si>
  <si>
    <t>EKME65J66N</t>
  </si>
  <si>
    <t>EKME63WG11</t>
  </si>
  <si>
    <t>EKME71J66N</t>
  </si>
  <si>
    <t>EKME65S259N</t>
  </si>
  <si>
    <t>EKME65S259B</t>
  </si>
  <si>
    <t>EKME61S259N</t>
  </si>
  <si>
    <t>EKME61S259B</t>
  </si>
  <si>
    <t>EKMR1670GX2</t>
  </si>
  <si>
    <t>EKMR1670AGX2</t>
  </si>
  <si>
    <t>EKMR1019</t>
  </si>
  <si>
    <t>EKMS203BX2</t>
  </si>
  <si>
    <t>EKMS203NX2</t>
  </si>
  <si>
    <t>EKME67WCN</t>
  </si>
  <si>
    <t>EKMR4025R</t>
  </si>
  <si>
    <t>EKMR4025AZ</t>
  </si>
  <si>
    <t>EKMR1032N</t>
  </si>
  <si>
    <t>EKMR1032R</t>
  </si>
  <si>
    <t>EKMR1032AZ</t>
  </si>
  <si>
    <t>EKMR4025N</t>
  </si>
  <si>
    <t>EKMRP65R+S</t>
  </si>
  <si>
    <t>EKMRP65AZ</t>
  </si>
  <si>
    <t>EKMS400N</t>
  </si>
  <si>
    <t>EKMS400PA</t>
  </si>
  <si>
    <t>EKMS400PR</t>
  </si>
  <si>
    <t>EKMRSP68AZ+S</t>
  </si>
  <si>
    <t>EKMRST65</t>
  </si>
  <si>
    <t>EKMR98A</t>
  </si>
  <si>
    <t>EKMR1033A</t>
  </si>
  <si>
    <t>EKMR1033G</t>
  </si>
  <si>
    <t>EKMR1059AZ</t>
  </si>
  <si>
    <t>EKMR4021AZ</t>
  </si>
  <si>
    <t>EKMR4021N</t>
  </si>
  <si>
    <t>EKMR4021R</t>
  </si>
  <si>
    <t>EKMSQ7N</t>
  </si>
  <si>
    <t>EKMSQ73G</t>
  </si>
  <si>
    <t>EKMST12PN</t>
  </si>
  <si>
    <t>EKMCAN05</t>
  </si>
  <si>
    <t>EKMCAN08</t>
  </si>
  <si>
    <t>EKMCAN12</t>
  </si>
  <si>
    <t>EKMCAN21</t>
  </si>
  <si>
    <t>EKMCAN39</t>
  </si>
  <si>
    <t>EKMCAN03</t>
  </si>
  <si>
    <t>EKMCAN16</t>
  </si>
  <si>
    <t>EKMCAN19</t>
  </si>
  <si>
    <t>EKMCAN25</t>
  </si>
  <si>
    <t>EKMCAN28</t>
  </si>
  <si>
    <t>EKMCAN31</t>
  </si>
  <si>
    <t>EKMCAN34</t>
  </si>
  <si>
    <t>EKMCAN37</t>
  </si>
  <si>
    <t>EKMCAN43</t>
  </si>
  <si>
    <t>EKMCAN46</t>
  </si>
  <si>
    <t>EKMCAN49</t>
  </si>
  <si>
    <t>EKMCAN23</t>
  </si>
  <si>
    <t>EKMCAN14</t>
  </si>
  <si>
    <t>EKMCAN01</t>
  </si>
  <si>
    <t>EKMCAN26</t>
  </si>
  <si>
    <t>EKMCAN29</t>
  </si>
  <si>
    <t>EKMCAN32</t>
  </si>
  <si>
    <t>EKMCAN35</t>
  </si>
  <si>
    <t>EKMCAN41</t>
  </si>
  <si>
    <t>EKMCAN44</t>
  </si>
  <si>
    <t>EKMCAN47</t>
  </si>
  <si>
    <t>EKMCAN10</t>
  </si>
  <si>
    <t>EKMCAN18</t>
  </si>
  <si>
    <t>EKMCAN02</t>
  </si>
  <si>
    <t>EKMCAN15</t>
  </si>
  <si>
    <t>EKMCAN17</t>
  </si>
  <si>
    <t>EKMCAN24</t>
  </si>
  <si>
    <t>EKMCAN27</t>
  </si>
  <si>
    <t>EKMCAN30</t>
  </si>
  <si>
    <t>EKMCAN33</t>
  </si>
  <si>
    <t>EKMCAN36</t>
  </si>
  <si>
    <t>EKMCAN42</t>
  </si>
  <si>
    <t>EKMCAN45</t>
  </si>
  <si>
    <t>EKMCAN48</t>
  </si>
  <si>
    <t>EKMCAN06</t>
  </si>
  <si>
    <t>EKMCAN09</t>
  </si>
  <si>
    <t>EKMCAN13</t>
  </si>
  <si>
    <t>EKMCAN22</t>
  </si>
  <si>
    <t>EKMCAN40</t>
  </si>
  <si>
    <t>EKMCS106N</t>
  </si>
  <si>
    <t>EKMCS106R</t>
  </si>
  <si>
    <t>EKMCS106B</t>
  </si>
  <si>
    <t>EKMCS106G</t>
  </si>
  <si>
    <t>EKMCS104B</t>
  </si>
  <si>
    <t>EKMCS104N</t>
  </si>
  <si>
    <t>EKMCS104R</t>
  </si>
  <si>
    <t>EKMCS104G</t>
  </si>
  <si>
    <t>EKMM222B</t>
  </si>
  <si>
    <t>EKMCS107N</t>
  </si>
  <si>
    <t>EKMCS107R</t>
  </si>
  <si>
    <t>EKMCS107B</t>
  </si>
  <si>
    <t>EKMCS107G</t>
  </si>
  <si>
    <t>EKMCS108N</t>
  </si>
  <si>
    <t>EKMCS108R</t>
  </si>
  <si>
    <t>EKMCS108B</t>
  </si>
  <si>
    <t>EKMCS108G</t>
  </si>
  <si>
    <t>EKMCS109N</t>
  </si>
  <si>
    <t>EKMCS109R</t>
  </si>
  <si>
    <t>EKMCS109B</t>
  </si>
  <si>
    <t>EKMCS109G</t>
  </si>
  <si>
    <t>EKMAR03C</t>
  </si>
  <si>
    <t>MCO473137924</t>
  </si>
  <si>
    <t xml:space="preserve">Silla Eames Con Brazo Niños , Sillas Kids, Sillas Niños </t>
  </si>
  <si>
    <t>173996686041</t>
  </si>
  <si>
    <t>EKMSK218Z</t>
  </si>
  <si>
    <t>173996093387</t>
  </si>
  <si>
    <t>EKMSK218R</t>
  </si>
  <si>
    <t>173996425136</t>
  </si>
  <si>
    <t>EKMSK218B</t>
  </si>
  <si>
    <t>MCO484027132</t>
  </si>
  <si>
    <t>47828018788</t>
  </si>
  <si>
    <t>EKMS178N</t>
  </si>
  <si>
    <t>Silla Tijera, Silla Alta, Silla Bar , Silla Moderna Bar</t>
  </si>
  <si>
    <t>MCO653826415</t>
  </si>
  <si>
    <t>EKMPT06</t>
  </si>
  <si>
    <t>Cilindro Neumático Secretarial Pistón Oficina Repuesto Silla</t>
  </si>
  <si>
    <t>MCO545445524</t>
  </si>
  <si>
    <t>47766593955</t>
  </si>
  <si>
    <t>Silla Eames Tradicional Color Gris Moderna Y Elegante</t>
  </si>
  <si>
    <t>MCO1554131527</t>
  </si>
  <si>
    <t>EKMAR102R</t>
  </si>
  <si>
    <t>Base Araña Cromada Oficina + Ruedas</t>
  </si>
  <si>
    <t>MCO558604697</t>
  </si>
  <si>
    <t>53843266943</t>
  </si>
  <si>
    <t>EKMR1025</t>
  </si>
  <si>
    <t>Sillas Oficina, Silla Ejecutiva Cromada , Promocion</t>
  </si>
  <si>
    <t>MCO545789751</t>
  </si>
  <si>
    <t>47886891641</t>
  </si>
  <si>
    <t>EKMS259BG</t>
  </si>
  <si>
    <t>Silla Bar Alta Milano Para Barra Base En Madera Asiento Tz</t>
  </si>
  <si>
    <t>MCO473123466</t>
  </si>
  <si>
    <t>47770068277</t>
  </si>
  <si>
    <t>EKMS235CU</t>
  </si>
  <si>
    <t>Silla Eames Tradicional Color Coral Moderna Y Elegante</t>
  </si>
  <si>
    <t>Madera / Coral</t>
  </si>
  <si>
    <t>MCO566654483</t>
  </si>
  <si>
    <t>58130562243</t>
  </si>
  <si>
    <t>EKMR2020N</t>
  </si>
  <si>
    <t xml:space="preserve">Silla Para Oficina Giratoria Ergonómica Kristen </t>
  </si>
  <si>
    <t>MCO609018974</t>
  </si>
  <si>
    <t>77107976756</t>
  </si>
  <si>
    <t>EKME70W</t>
  </si>
  <si>
    <t>Escritorio Moderno Magna Wengue</t>
  </si>
  <si>
    <t>MCO620816653</t>
  </si>
  <si>
    <t>83574397200</t>
  </si>
  <si>
    <t>EKMR1059V</t>
  </si>
  <si>
    <t>Silla Interlocutora Darwin 67x64x76 Verde</t>
  </si>
  <si>
    <t>MCO598152296</t>
  </si>
  <si>
    <t>70522952040</t>
  </si>
  <si>
    <t>EKMB2235N</t>
  </si>
  <si>
    <t>Silla Eames Negra Para Sala O Comedor  Set X2</t>
  </si>
  <si>
    <t>MCO557816148</t>
  </si>
  <si>
    <t>53178311264</t>
  </si>
  <si>
    <t>EKMSG04N</t>
  </si>
  <si>
    <t xml:space="preserve">Silla De Oficina En Malla Ergonomica Base Cromada </t>
  </si>
  <si>
    <t>MCO1599358385</t>
  </si>
  <si>
    <t>Juego De Ruedas Para Sillas De Oficina X 5</t>
  </si>
  <si>
    <t>MCO546775135</t>
  </si>
  <si>
    <t>Juego De Alcoba Lujo Electrica Colchon+ Espaldar + Base Cama</t>
  </si>
  <si>
    <t>175141589131</t>
  </si>
  <si>
    <t>EKM2154</t>
  </si>
  <si>
    <t>175141589132</t>
  </si>
  <si>
    <t>EKM2156</t>
  </si>
  <si>
    <t>Gris/Plomo</t>
  </si>
  <si>
    <t>175141589133</t>
  </si>
  <si>
    <t>EKM2155</t>
  </si>
  <si>
    <t>48389841485</t>
  </si>
  <si>
    <t>EKM2153</t>
  </si>
  <si>
    <t>MCO546777339</t>
  </si>
  <si>
    <t>48392674942</t>
  </si>
  <si>
    <t>Silla Para Oficina Espina De Pescado Giratoria Verde</t>
  </si>
  <si>
    <t>MCO546820012</t>
  </si>
  <si>
    <t>48400066464</t>
  </si>
  <si>
    <t>EKMSZ02NN</t>
  </si>
  <si>
    <t>Silla Para Oficina Ejecutiva Giratoria Line Negro</t>
  </si>
  <si>
    <t>MCO567962685</t>
  </si>
  <si>
    <t>58731139798</t>
  </si>
  <si>
    <t>EKMSJ11G</t>
  </si>
  <si>
    <t xml:space="preserve">Sillas Para Oficina Giratoria Lujo Gris </t>
  </si>
  <si>
    <t>MCO609004352</t>
  </si>
  <si>
    <t>77105990557</t>
  </si>
  <si>
    <t>EKME70RB</t>
  </si>
  <si>
    <t>Escritorio Magna Rovere + Blanco</t>
  </si>
  <si>
    <t>MCO1390203999</t>
  </si>
  <si>
    <t>179819324124</t>
  </si>
  <si>
    <t>EKMSEBX4</t>
  </si>
  <si>
    <t>Setx6 Silla Moderna Auxiliar Emile Beige</t>
  </si>
  <si>
    <t>MCO1629764343</t>
  </si>
  <si>
    <t>189301211787</t>
  </si>
  <si>
    <t>EKMIN01Z</t>
  </si>
  <si>
    <t>189301211789</t>
  </si>
  <si>
    <t>Morada</t>
  </si>
  <si>
    <t>189301211791</t>
  </si>
  <si>
    <t>Roja</t>
  </si>
  <si>
    <t>189301211793</t>
  </si>
  <si>
    <t>Rosa chicle</t>
  </si>
  <si>
    <t>189301211795</t>
  </si>
  <si>
    <t>Verde lima</t>
  </si>
  <si>
    <t>MCO1675370374</t>
  </si>
  <si>
    <t>Silla Para Oficina Giratoria Ergonómica Kristen Color Blanco</t>
  </si>
  <si>
    <t>MCO2202404580</t>
  </si>
  <si>
    <t>181683109475</t>
  </si>
  <si>
    <t>EKMSEBX2</t>
  </si>
  <si>
    <t>Setx2 Silla Moderna Auxiliar Emile Beige</t>
  </si>
  <si>
    <t>MCO2680779614</t>
  </si>
  <si>
    <t>Cama Italia Doble 140x190x150</t>
  </si>
  <si>
    <t>185201068207</t>
  </si>
  <si>
    <t>EKMJI4GP</t>
  </si>
  <si>
    <t>185201068203</t>
  </si>
  <si>
    <t>EKMJI4GR</t>
  </si>
  <si>
    <t>185201068205</t>
  </si>
  <si>
    <t>EKMJI4Z</t>
  </si>
  <si>
    <t>185201068209</t>
  </si>
  <si>
    <t>EKMJI4N</t>
  </si>
  <si>
    <t>185201068211</t>
  </si>
  <si>
    <t>EKMJI4B</t>
  </si>
  <si>
    <t>185201068213</t>
  </si>
  <si>
    <t>EKMJI4T</t>
  </si>
  <si>
    <t>MCO2680806216</t>
  </si>
  <si>
    <t>Cama Italia Queen 160x190x150</t>
  </si>
  <si>
    <t>185201395663</t>
  </si>
  <si>
    <t>EKMJI6Z</t>
  </si>
  <si>
    <t>185201395661</t>
  </si>
  <si>
    <t>EKMJI6GR</t>
  </si>
  <si>
    <t>185201395665</t>
  </si>
  <si>
    <t>EKMJI6GP</t>
  </si>
  <si>
    <t>185201395667</t>
  </si>
  <si>
    <t>EKMJI6N</t>
  </si>
  <si>
    <t>185201395669</t>
  </si>
  <si>
    <t>EKMJI6B</t>
  </si>
  <si>
    <t>185201395671</t>
  </si>
  <si>
    <t>EKMJI6T</t>
  </si>
  <si>
    <t>MCO2753545776</t>
  </si>
  <si>
    <t>182330339552</t>
  </si>
  <si>
    <t>EKMPT41Z</t>
  </si>
  <si>
    <t>MCO2892424058</t>
  </si>
  <si>
    <t>Set 2 Bancos Minimalistas Modernos Eames Color Blanco</t>
  </si>
  <si>
    <t>MCO2892497254</t>
  </si>
  <si>
    <t>Set 2 Bancos Minimalistas Modernos Eames Color Rojo</t>
  </si>
  <si>
    <t>MCO2892522176</t>
  </si>
  <si>
    <t>MCO2892580906</t>
  </si>
  <si>
    <t>MCO2983437894</t>
  </si>
  <si>
    <t>Silla Para Oficina Maxi Gerente Color Gris</t>
  </si>
  <si>
    <t>MCO508472004</t>
  </si>
  <si>
    <t>44241796541</t>
  </si>
  <si>
    <t>EKMR2017N</t>
  </si>
  <si>
    <t xml:space="preserve">Silla Para Oficina Gerencial Ejecutiva Negra </t>
  </si>
  <si>
    <t>MCO579475759</t>
  </si>
  <si>
    <t>62733789978</t>
  </si>
  <si>
    <t>EKMR1680</t>
  </si>
  <si>
    <t xml:space="preserve">Silla Para Oficina Zarate Presidente Negra </t>
  </si>
  <si>
    <t>MCO579703835</t>
  </si>
  <si>
    <t>Silla Infantil Andy</t>
  </si>
  <si>
    <t>MCO579704029</t>
  </si>
  <si>
    <t>EKMRST64R</t>
  </si>
  <si>
    <t>Silla Infantil Andy Rojo</t>
  </si>
  <si>
    <t>MCO582742434</t>
  </si>
  <si>
    <t>64096048486</t>
  </si>
  <si>
    <t>EKMR2042</t>
  </si>
  <si>
    <t xml:space="preserve">Silla Para Oficina Giratoria King Gerente Negro </t>
  </si>
  <si>
    <t>MCO584512141</t>
  </si>
  <si>
    <t>64682314556</t>
  </si>
  <si>
    <t>EKME02</t>
  </si>
  <si>
    <t>Combo Escritorio White Con Silla Milano Tapizada Roja</t>
  </si>
  <si>
    <t>MCO584541366</t>
  </si>
  <si>
    <t>64687696130</t>
  </si>
  <si>
    <t>EKMS6235R</t>
  </si>
  <si>
    <t xml:space="preserve">Silla Auxiliar Para Comedor O Sala Eames Roja X 6 Unidades </t>
  </si>
  <si>
    <t>MCO592623130</t>
  </si>
  <si>
    <t>67130891849</t>
  </si>
  <si>
    <t>EKMR3985NAZ</t>
  </si>
  <si>
    <t xml:space="preserve">Silla Premium Gamer Esna Negro/azul </t>
  </si>
  <si>
    <t>MCO592623416</t>
  </si>
  <si>
    <t>67131394342</t>
  </si>
  <si>
    <t>EKMR3980AZ</t>
  </si>
  <si>
    <t>Silla Premium Gamer Kab Negro/azul</t>
  </si>
  <si>
    <t>MCO602721268</t>
  </si>
  <si>
    <t>73487692592</t>
  </si>
  <si>
    <t>EKM-R-359</t>
  </si>
  <si>
    <t xml:space="preserve">Silla De Oficina Tipo Gerente Laren Negro </t>
  </si>
  <si>
    <t>MCO606784641</t>
  </si>
  <si>
    <t>75990457298</t>
  </si>
  <si>
    <t>EKMS2259B</t>
  </si>
  <si>
    <t xml:space="preserve">Silla Auxiliar Para Sala O Comedor Milano Blanca Set X2 </t>
  </si>
  <si>
    <t>MCO608997208</t>
  </si>
  <si>
    <t>77102663750</t>
  </si>
  <si>
    <t>EKME74</t>
  </si>
  <si>
    <t xml:space="preserve">Escritorio En L Wesley </t>
  </si>
  <si>
    <t>MCO609000492</t>
  </si>
  <si>
    <t>77104323422</t>
  </si>
  <si>
    <t>EKME72</t>
  </si>
  <si>
    <t>Escritorio Moderno Lot</t>
  </si>
  <si>
    <t>MCO620096345</t>
  </si>
  <si>
    <t>83459881109</t>
  </si>
  <si>
    <t>EKMR1034AZ</t>
  </si>
  <si>
    <t xml:space="preserve">Silla Giratoria Chenna Azul 43x91x40 </t>
  </si>
  <si>
    <t>MCO620097699</t>
  </si>
  <si>
    <t>83459987200</t>
  </si>
  <si>
    <t xml:space="preserve">Silla Giratoria Chenna Naranja 43x91x40 </t>
  </si>
  <si>
    <t>Polipropileno / Naranja</t>
  </si>
  <si>
    <t>MCO620100618</t>
  </si>
  <si>
    <t>83460233813</t>
  </si>
  <si>
    <t>MCO620816498</t>
  </si>
  <si>
    <t>83574288667</t>
  </si>
  <si>
    <t>EKMR1059R</t>
  </si>
  <si>
    <t xml:space="preserve">Silla Interlocutora Darwin 67x64x76 Rojo </t>
  </si>
  <si>
    <t>MCO508476573</t>
  </si>
  <si>
    <t>Silla Moderna Auxiliar Para Comedor Natura</t>
  </si>
  <si>
    <t>92342124716</t>
  </si>
  <si>
    <t>EKMS203AZ</t>
  </si>
  <si>
    <t>madera / Azul</t>
  </si>
  <si>
    <t>92342124704</t>
  </si>
  <si>
    <t>EKMS203N</t>
  </si>
  <si>
    <t>madera / Negro</t>
  </si>
  <si>
    <t>92342124712</t>
  </si>
  <si>
    <t>EKMS203B</t>
  </si>
  <si>
    <t>madera / Blanco</t>
  </si>
  <si>
    <t>92342124708</t>
  </si>
  <si>
    <t>EKMS203A</t>
  </si>
  <si>
    <t>madera / Amarillo</t>
  </si>
  <si>
    <t>92342124720</t>
  </si>
  <si>
    <t>EKMS203G</t>
  </si>
  <si>
    <t>madera / Gris</t>
  </si>
  <si>
    <t>175134446494</t>
  </si>
  <si>
    <t>EKMS203BG</t>
  </si>
  <si>
    <t>madera / Beige</t>
  </si>
  <si>
    <t>EKMR1678B</t>
  </si>
  <si>
    <t>EKMR1678CM</t>
  </si>
  <si>
    <t>EKMR1678N</t>
  </si>
  <si>
    <t>MCO508460725</t>
  </si>
  <si>
    <t>57904341867</t>
  </si>
  <si>
    <t>EKMRJ10GN</t>
  </si>
  <si>
    <t xml:space="preserve">Silla Para Oficina Gerencial Elegant Bice Espalda Media </t>
  </si>
  <si>
    <t>Gris oscuro</t>
  </si>
  <si>
    <t>MCO545336035</t>
  </si>
  <si>
    <t>Silla Eames Tradicional Cojin Milano Patas En Madera Ekms259</t>
  </si>
  <si>
    <t>94768928865</t>
  </si>
  <si>
    <t>47722543311</t>
  </si>
  <si>
    <t>94768928868</t>
  </si>
  <si>
    <t>94768928871</t>
  </si>
  <si>
    <t>173626857899</t>
  </si>
  <si>
    <t>MCO1241233062</t>
  </si>
  <si>
    <t>Cuadros Decorativos Diseño Animales 1.80x1.20x5</t>
  </si>
  <si>
    <t>176664813878</t>
  </si>
  <si>
    <t>EKMCAN04</t>
  </si>
  <si>
    <t>176664813879</t>
  </si>
  <si>
    <t>EKMCAN07</t>
  </si>
  <si>
    <t>176664813880</t>
  </si>
  <si>
    <t>EKMCAN11</t>
  </si>
  <si>
    <t>176664813881</t>
  </si>
  <si>
    <t>EKMCAN20</t>
  </si>
  <si>
    <t>176664813882</t>
  </si>
  <si>
    <t>EKMCAN38</t>
  </si>
  <si>
    <t>MCO1390164797</t>
  </si>
  <si>
    <t>181698317223</t>
  </si>
  <si>
    <t>Setx4 Silla Moderna Auxiliar Emile Beige</t>
  </si>
  <si>
    <t>MCO1549229191</t>
  </si>
  <si>
    <t>Repisa Entrepaño Organizador 120 Cm X6</t>
  </si>
  <si>
    <t>183024837874</t>
  </si>
  <si>
    <t>EKMEO2W</t>
  </si>
  <si>
    <t>183024837876</t>
  </si>
  <si>
    <t>EKMEO2B</t>
  </si>
  <si>
    <t>183024837878</t>
  </si>
  <si>
    <t>EKMEO2CZ</t>
  </si>
  <si>
    <t>Ceniza</t>
  </si>
  <si>
    <t>MCO1703086236</t>
  </si>
  <si>
    <t>Combo Cama Astoria Doble + Colchon 1pill 26cm + Sabanas</t>
  </si>
  <si>
    <t>178177039718</t>
  </si>
  <si>
    <t>EKMA04N25</t>
  </si>
  <si>
    <t>178177039720</t>
  </si>
  <si>
    <t>EKMA04Z25</t>
  </si>
  <si>
    <t>178177039722</t>
  </si>
  <si>
    <t>EKMA04C25</t>
  </si>
  <si>
    <t>178177039724</t>
  </si>
  <si>
    <t>EKMA04S25</t>
  </si>
  <si>
    <t>178177039726</t>
  </si>
  <si>
    <t>EKMA04G25</t>
  </si>
  <si>
    <t>178177039728</t>
  </si>
  <si>
    <t>EKMA04B25</t>
  </si>
  <si>
    <t>178177039730</t>
  </si>
  <si>
    <t>EKMA04M25</t>
  </si>
  <si>
    <t>178177039732</t>
  </si>
  <si>
    <t>EKMA04V25</t>
  </si>
  <si>
    <t>178177039734</t>
  </si>
  <si>
    <t>EKMA04T25</t>
  </si>
  <si>
    <t>MCO471538062</t>
  </si>
  <si>
    <t>Silla Nordic, Comedor, Sala, Moderna</t>
  </si>
  <si>
    <t>47830768253</t>
  </si>
  <si>
    <t>EKMS205A</t>
  </si>
  <si>
    <t>MADERA / Amarillo</t>
  </si>
  <si>
    <t>93478578376</t>
  </si>
  <si>
    <t>EKMS205Z</t>
  </si>
  <si>
    <t>92347735763</t>
  </si>
  <si>
    <t>EKMS205N</t>
  </si>
  <si>
    <t>92347735756</t>
  </si>
  <si>
    <t>EKMS205B</t>
  </si>
  <si>
    <t>EKM2036</t>
  </si>
  <si>
    <t>MCO582747823</t>
  </si>
  <si>
    <t>Combo Escritorio White Con Silla Eames</t>
  </si>
  <si>
    <t>64099241199</t>
  </si>
  <si>
    <t>EKME11B</t>
  </si>
  <si>
    <t>64099241205</t>
  </si>
  <si>
    <t>EKME11K</t>
  </si>
  <si>
    <t>64099241212</t>
  </si>
  <si>
    <t>EKME11R</t>
  </si>
  <si>
    <t>MCO592622244</t>
  </si>
  <si>
    <t>67129666617</t>
  </si>
  <si>
    <t>EKMR3977NB</t>
  </si>
  <si>
    <t xml:space="preserve">Silla Premium Gamer Quenna Negro/blanco </t>
  </si>
  <si>
    <t>EKMR1032NR</t>
  </si>
  <si>
    <t>MCO652298712</t>
  </si>
  <si>
    <t>Combo Mesa Infantil Andy + Sillas Andy Multicolor</t>
  </si>
  <si>
    <t>92920129192</t>
  </si>
  <si>
    <t>EKMCK100MULV</t>
  </si>
  <si>
    <t>92920129199</t>
  </si>
  <si>
    <t>EKMCK100MULZ</t>
  </si>
  <si>
    <t>177450459809</t>
  </si>
  <si>
    <t>EKMCK100MULR</t>
  </si>
  <si>
    <t>177450459811</t>
  </si>
  <si>
    <t>EKMCK100MULN</t>
  </si>
  <si>
    <t>MCO965285955</t>
  </si>
  <si>
    <t>177071948561</t>
  </si>
  <si>
    <t>EKMR4022B</t>
  </si>
  <si>
    <t>Silla Banco Work</t>
  </si>
  <si>
    <t>INT FINAL 2</t>
  </si>
  <si>
    <t>EKM</t>
  </si>
  <si>
    <t>EKM CON ESPACIOS</t>
  </si>
  <si>
    <t>NOMBRE</t>
  </si>
  <si>
    <t>BOGOTA</t>
  </si>
  <si>
    <t>MEDELLIN</t>
  </si>
  <si>
    <t>PRECIOS LISTA 1</t>
  </si>
  <si>
    <t>del 18 al 31 de AGOSTO</t>
  </si>
  <si>
    <t xml:space="preserve">EKMPT13AM                                                   </t>
  </si>
  <si>
    <t xml:space="preserve">JUEGO ESCOLAR PLASTICO CLASE 4 COLOR AMARILLO     </t>
  </si>
  <si>
    <t xml:space="preserve">EKMPT13R                                                    </t>
  </si>
  <si>
    <t xml:space="preserve">JUEGO ESCOLAR PLASTICO CLASE 4 COLOR ROJO         </t>
  </si>
  <si>
    <t xml:space="preserve">EKMPT29A                                                    </t>
  </si>
  <si>
    <t>KIT ESCOLAR CLASE 2-3 AMARILLO ASI 34X36 ESP 31X21</t>
  </si>
  <si>
    <t xml:space="preserve">EKMPT33V                                                    </t>
  </si>
  <si>
    <t xml:space="preserve">JUEGO PLASTICO DARWIN ISO JUNIOR VERDE            </t>
  </si>
  <si>
    <t xml:space="preserve">EKMPT30R                                                    </t>
  </si>
  <si>
    <t xml:space="preserve">KIT ESCOLAR CLASE 1 ROJO ASI 32X30 ESP 29X20      </t>
  </si>
  <si>
    <t xml:space="preserve">EKMPT29R                                                    </t>
  </si>
  <si>
    <t xml:space="preserve">KIT ESCOLAR CLASE 2-3 ROJO ASI 34X36 ESP 31X21    </t>
  </si>
  <si>
    <t xml:space="preserve">EKMPT29V                                                    </t>
  </si>
  <si>
    <t xml:space="preserve">KIT ESCOLAR CLASE 2-3 VERDE ASI 34X36 ESP 31X21   </t>
  </si>
  <si>
    <t xml:space="preserve">EKMPT40Z                                                    </t>
  </si>
  <si>
    <t>JUEGO UNIVERSITARIO COLOR AZUL ASI 40X40 ESP 41X31</t>
  </si>
  <si>
    <t xml:space="preserve">EKMPT40N                                                    </t>
  </si>
  <si>
    <t>JUEGO UNIVERSITARIO COLOR NEGROASI 40X40 ESP 41X31</t>
  </si>
  <si>
    <t xml:space="preserve">EKMPT40R                                                    </t>
  </si>
  <si>
    <t>JUEGO UNIVERSITARIO COLOR ROJO ASI 40X40 ESP 41X31</t>
  </si>
  <si>
    <t xml:space="preserve">EKMPT13AZ                                                   </t>
  </si>
  <si>
    <t xml:space="preserve">JUEGO ESCOLAR PLASTICO CLASE 4 COLOR AZUL         </t>
  </si>
  <si>
    <t xml:space="preserve">EKM01ES                                                     </t>
  </si>
  <si>
    <t xml:space="preserve">ESPALDAR CASCADIA GRADUABLE PLOMO LENNO           </t>
  </si>
  <si>
    <t xml:space="preserve">EKMPT46Z                                                    </t>
  </si>
  <si>
    <t xml:space="preserve">JUEGO PLASTICO DARWIN AZUL                        </t>
  </si>
  <si>
    <t xml:space="preserve">EKMPT46V                                                    </t>
  </si>
  <si>
    <t xml:space="preserve">JUEGO PLASTICO DARWIN VERDE                       </t>
  </si>
  <si>
    <t xml:space="preserve">EKMPT28G                                                    </t>
  </si>
  <si>
    <t xml:space="preserve">JUEGO POLON PLASTICO GRIS                         </t>
  </si>
  <si>
    <t xml:space="preserve">EKM1ES4                                                     </t>
  </si>
  <si>
    <t xml:space="preserve">CABECERO 140 HORIZON TAUPE                        </t>
  </si>
  <si>
    <t xml:space="preserve">EKMPT28R                                                    </t>
  </si>
  <si>
    <t xml:space="preserve">JUEGO POLON PLASTICO ROJO                         </t>
  </si>
  <si>
    <t xml:space="preserve">EKMPT28Z                                                    </t>
  </si>
  <si>
    <t xml:space="preserve">JUEGO POLON PLASTICO AZUL                         </t>
  </si>
  <si>
    <t xml:space="preserve">EKMPT46G                                                    </t>
  </si>
  <si>
    <t xml:space="preserve">JUEGO PLASTICO DARWIN GRIS                        </t>
  </si>
  <si>
    <t xml:space="preserve">EKM1ES6T                                                    </t>
  </si>
  <si>
    <t xml:space="preserve">CABECERO 160 HORIZON TAUPE                        </t>
  </si>
  <si>
    <t xml:space="preserve">EKMPT30NR                                                   </t>
  </si>
  <si>
    <t xml:space="preserve">KIT ESCOLAR CLASE 1 NARANJA ASI 32X30 ESP 29X20   </t>
  </si>
  <si>
    <t xml:space="preserve">EKMPT31NR                                                   </t>
  </si>
  <si>
    <t xml:space="preserve">ASIENTO DARWIN NARANJA                            </t>
  </si>
  <si>
    <t xml:space="preserve">EKMPT31N                                                    </t>
  </si>
  <si>
    <t xml:space="preserve">ASIENTO DARWIN NEGRO                              </t>
  </si>
  <si>
    <t xml:space="preserve">EKMPT31R                                                    </t>
  </si>
  <si>
    <t xml:space="preserve">ASIENTO DARWIN ROJO                               </t>
  </si>
  <si>
    <t xml:space="preserve">EKMPT51AZ                                                   </t>
  </si>
  <si>
    <t xml:space="preserve">ESPALDAR TAPIZADO COLOR AZUL TR13                 </t>
  </si>
  <si>
    <t xml:space="preserve">EKMPT34Z                                                    </t>
  </si>
  <si>
    <t xml:space="preserve">JUEGO ESCOLAR CON HUECOS CLASE 4 AZUL (40X40)     </t>
  </si>
  <si>
    <t xml:space="preserve">EKMPT34AM                                                   </t>
  </si>
  <si>
    <t xml:space="preserve">JUEGO ESCOLAR CON HUECOS CLASE 4 AMARILLO (40X40) </t>
  </si>
  <si>
    <t xml:space="preserve">EKMPT34R                                                    </t>
  </si>
  <si>
    <t xml:space="preserve">JUEGO ESCOLAR CON HUECOS CLASE 4 ROJO (40X40)     </t>
  </si>
  <si>
    <t xml:space="preserve">EKMPT28AM                                                   </t>
  </si>
  <si>
    <t xml:space="preserve">JUEGO POLON PLASTICO AGUAMARINA                   </t>
  </si>
  <si>
    <t xml:space="preserve">EKMPT432G                                                   </t>
  </si>
  <si>
    <t xml:space="preserve">ASIENTO ISOCELES TAPIZADO 2P GRIS                 </t>
  </si>
  <si>
    <t xml:space="preserve">EKMMP02N                                                    </t>
  </si>
  <si>
    <t xml:space="preserve">ASIENTO GALAXI PARA TAPIZAR 2PZ NEGRO             </t>
  </si>
  <si>
    <t xml:space="preserve">EKMPT13VM                                                   </t>
  </si>
  <si>
    <t>JUEGO ESCOLAR PLASTICO CLASE 4 COLOR VERDE MANZANA</t>
  </si>
  <si>
    <t xml:space="preserve">EKMPT36N                                                    </t>
  </si>
  <si>
    <t xml:space="preserve">ASIENTO PLASTICO PALERMO NEGRO                    </t>
  </si>
  <si>
    <t xml:space="preserve">EKMRST65AZS                                                 </t>
  </si>
  <si>
    <t xml:space="preserve">PUPITRE UNIPERSONAL + SILLA 60X60X60 AZUL         </t>
  </si>
  <si>
    <t xml:space="preserve">EKMPT33RS                                                   </t>
  </si>
  <si>
    <t xml:space="preserve">JUEGO PLASTICO DARWIN ISO JUNIOR ROSADO           </t>
  </si>
  <si>
    <t xml:space="preserve">EKMTUAM                                                     </t>
  </si>
  <si>
    <t xml:space="preserve">TAPA PUPITRE UNIPERSONAL 60*40 AMARILLA           </t>
  </si>
  <si>
    <t xml:space="preserve">EKMTUZ                                                      </t>
  </si>
  <si>
    <t xml:space="preserve">TAPA PUPITRE UNIPERSONAL 60*40 AZUL               </t>
  </si>
  <si>
    <t xml:space="preserve">EKMTUR                                                      </t>
  </si>
  <si>
    <t xml:space="preserve">TAPA PUPITRE UNIPERSONAL 60*40 ROJA               </t>
  </si>
  <si>
    <t xml:space="preserve">EKM2019                                                     </t>
  </si>
  <si>
    <t xml:space="preserve">COMBO LUXURY 140 GRIS PERLA - ESPALDAR BASE COLCH </t>
  </si>
  <si>
    <t xml:space="preserve">EKM2020                                                     </t>
  </si>
  <si>
    <t>COMBO LUXURY 140 GRIS PLATA - ESPALDAR + BASE CAMA</t>
  </si>
  <si>
    <t xml:space="preserve">EKMPT38R                                                    </t>
  </si>
  <si>
    <t xml:space="preserve">TAPA TRAPEZOIDAL PREESCOLAR ROJA                  </t>
  </si>
  <si>
    <t xml:space="preserve">EKMPT38AZ                                                   </t>
  </si>
  <si>
    <t xml:space="preserve">TAPA TRAPEZOIDAL PREESCOLAR AZUL                  </t>
  </si>
  <si>
    <t xml:space="preserve">EKMTB01                                                     </t>
  </si>
  <si>
    <t xml:space="preserve">JUEGO DE TAPAS DE BRAZOS REGULABLES RAYADAS       </t>
  </si>
  <si>
    <t xml:space="preserve">EKMTB02                                                     </t>
  </si>
  <si>
    <t xml:space="preserve">TAPAS DE BRAZOS R                                 </t>
  </si>
  <si>
    <t xml:space="preserve">EKMTB03                                                     </t>
  </si>
  <si>
    <t xml:space="preserve">JUEGOS DE TAPAS BRAZOS REGULABLES                 </t>
  </si>
  <si>
    <t xml:space="preserve">EKMPT38AM                                                   </t>
  </si>
  <si>
    <t xml:space="preserve">TAPA TRAPEZOIDAL PREESCOLAR AMARILLA              </t>
  </si>
  <si>
    <t xml:space="preserve">EKMPT38VM                                                   </t>
  </si>
  <si>
    <t xml:space="preserve">TAPA TRAPEZOIDAL PRESCOLAR VERDE MANZANA          </t>
  </si>
  <si>
    <t xml:space="preserve">EKMTMR                                                      </t>
  </si>
  <si>
    <t xml:space="preserve">TAPA CUADRADA ROJA 60*60                          </t>
  </si>
  <si>
    <t xml:space="preserve">EKMTMN                                                      </t>
  </si>
  <si>
    <t xml:space="preserve">TAPA CUADRADA NEGRA  60X60                        </t>
  </si>
  <si>
    <t xml:space="preserve">EKMPT38G                                                    </t>
  </si>
  <si>
    <t xml:space="preserve">TAPA TRAPEZOIDAL PREESCOLAR GRIS                  </t>
  </si>
  <si>
    <t xml:space="preserve">EKMTMAM                                                     </t>
  </si>
  <si>
    <t xml:space="preserve">TAPA CUADRADA AGUA MARINA  60*60                  </t>
  </si>
  <si>
    <t xml:space="preserve">EKMT150TR                                                   </t>
  </si>
  <si>
    <t xml:space="preserve">TAPA MESA DE 150X60 15MM COLOR TRIBEKA            </t>
  </si>
  <si>
    <t xml:space="preserve">EKMT90TR                                                    </t>
  </si>
  <si>
    <t xml:space="preserve">TAPA MESA DE 90X60 15MM COLOR TRIBEKA             </t>
  </si>
  <si>
    <t xml:space="preserve">EKMTMAMA                                                    </t>
  </si>
  <si>
    <t xml:space="preserve">TAPA CUADRADA  AMARILLA  60X60                    </t>
  </si>
  <si>
    <t xml:space="preserve">EKM2021                                                     </t>
  </si>
  <si>
    <t>COMBO LUXURY 140 TAUPE - ESPALDAR + BASE CAMA + CO</t>
  </si>
  <si>
    <t xml:space="preserve">EKM2037C                                                    </t>
  </si>
  <si>
    <t xml:space="preserve">BASE CAMA FLORENCIA DIVIDIDA 200 CAFE             </t>
  </si>
  <si>
    <t xml:space="preserve">EKM2039GP                                                   </t>
  </si>
  <si>
    <t>BASE CAMA FLORENCIA DIVIDIDA  DE 200X200 GRIS PLOM</t>
  </si>
  <si>
    <t xml:space="preserve">EKM2039N                                                    </t>
  </si>
  <si>
    <t xml:space="preserve">BASE CAMA FLORENCIA 200 NEGRO                     </t>
  </si>
  <si>
    <t xml:space="preserve">EKM2039T                                                    </t>
  </si>
  <si>
    <t xml:space="preserve">BASE CAMA FLORENCIA DIVIDIDA 200x200              </t>
  </si>
  <si>
    <t xml:space="preserve">EKM2045                                                     </t>
  </si>
  <si>
    <t xml:space="preserve">BASE CAMA ROMA 140 NEGRO                          </t>
  </si>
  <si>
    <t xml:space="preserve">EKMPT21                                                     </t>
  </si>
  <si>
    <t xml:space="preserve">ESTRUCTURA MESA PLASTICA ANDY                     </t>
  </si>
  <si>
    <t xml:space="preserve">EKMPT25                                                     </t>
  </si>
  <si>
    <t xml:space="preserve">ESTRUCTURA  MESA UNIPERSONAL CLASE 4              </t>
  </si>
  <si>
    <t xml:space="preserve">EKMPT15G                                                    </t>
  </si>
  <si>
    <t xml:space="preserve">ESTRUCTURA ISO KIDS REDONDA GRIS                  </t>
  </si>
  <si>
    <t xml:space="preserve">EKM2046                                                     </t>
  </si>
  <si>
    <t xml:space="preserve">BASE CAMA ROMA 140 AZUL                           </t>
  </si>
  <si>
    <t xml:space="preserve">EKMPT42                                                     </t>
  </si>
  <si>
    <t xml:space="preserve">ESTRUCTURA SILLA UNIVERSITARIA CON PORTALIBROS    </t>
  </si>
  <si>
    <t xml:space="preserve">EKMPT20BA                                                   </t>
  </si>
  <si>
    <t xml:space="preserve">ESTRUCTURA ISOCELES UNIVERSITARIA BRAZO ABATILE   </t>
  </si>
  <si>
    <t xml:space="preserve">EKMET30EN                                                   </t>
  </si>
  <si>
    <t xml:space="preserve">ESTRUCTURA CLASE 1 NEGRA REDONDA                  </t>
  </si>
  <si>
    <t xml:space="preserve">EKM2047GL                                                   </t>
  </si>
  <si>
    <t xml:space="preserve">BASE CAMA ROMA 140 GRIS PLATA                     </t>
  </si>
  <si>
    <t xml:space="preserve">EKMPT54                                                     </t>
  </si>
  <si>
    <t xml:space="preserve">ESTRUCTURA UNIPERSONAL (MESA Y SILLA) ADULTO GRIS </t>
  </si>
  <si>
    <t xml:space="preserve">EKM2047GR                                                   </t>
  </si>
  <si>
    <t xml:space="preserve">BASE CAMA ROMA 140 GRIS PERLA                     </t>
  </si>
  <si>
    <t xml:space="preserve">EKM2047T                                                    </t>
  </si>
  <si>
    <t xml:space="preserve">BASE CAMA ROMA 140 TAUPE                          </t>
  </si>
  <si>
    <t xml:space="preserve">EKMRE57                                                     </t>
  </si>
  <si>
    <t xml:space="preserve">ESTRUCTURA SILLA POK PLATEADA                     </t>
  </si>
  <si>
    <t xml:space="preserve">EKMESTRSB                                                   </t>
  </si>
  <si>
    <t xml:space="preserve">ESTRUCTURA PARA SILLA ATENA BAR 30X37X102         </t>
  </si>
  <si>
    <t xml:space="preserve">EKMPE38A                                                    </t>
  </si>
  <si>
    <t xml:space="preserve">ESTRUCTURA MESA TRAPEZOIDAL CLASE 2 3 GRIS        </t>
  </si>
  <si>
    <t xml:space="preserve">EKMPT15P                                                    </t>
  </si>
  <si>
    <t xml:space="preserve">ESTRUCTURA UNIVERSITARIA CLASE 2 3 GRIS KIDS      </t>
  </si>
  <si>
    <t xml:space="preserve">EKMPT40                                                     </t>
  </si>
  <si>
    <t xml:space="preserve">ESTRUCTURA TANDEM 3 PUESTOS GRIS                  </t>
  </si>
  <si>
    <t xml:space="preserve">EKMPT24                                                     </t>
  </si>
  <si>
    <t xml:space="preserve">FALDEROS MESAS NACIONALES                         </t>
  </si>
  <si>
    <t xml:space="preserve">EKMTE01                                                     </t>
  </si>
  <si>
    <t xml:space="preserve">TAPIZADO PRANA MOSTAZA                            </t>
  </si>
  <si>
    <t xml:space="preserve">EKMPT28PN                                                   </t>
  </si>
  <si>
    <t xml:space="preserve">KIT POLON ADULTO TAPIZADO PRANA NEGRO             </t>
  </si>
  <si>
    <t xml:space="preserve">EKM2047V                                                    </t>
  </si>
  <si>
    <t xml:space="preserve">BASE CAMA ROMA 140 VERDE                          </t>
  </si>
  <si>
    <t xml:space="preserve">EKM2059                                                     </t>
  </si>
  <si>
    <t xml:space="preserve">COMBO DOBLE NATURA GRIS PLOMO COLCHON 1 PILLOT    </t>
  </si>
  <si>
    <t xml:space="preserve">EKMESS01                                                    </t>
  </si>
  <si>
    <t xml:space="preserve">ESPALDARES PARA VARIAS SILLAS                     </t>
  </si>
  <si>
    <t xml:space="preserve">EKMDZ01                                                     </t>
  </si>
  <si>
    <t xml:space="preserve">DESLIZADORES                                      </t>
  </si>
  <si>
    <t xml:space="preserve">EKM20TP402                                                  </t>
  </si>
  <si>
    <t xml:space="preserve">TAPETE DECORATIVO PHRASE 200 x 290                </t>
  </si>
  <si>
    <t xml:space="preserve">EKM2131                                                     </t>
  </si>
  <si>
    <t xml:space="preserve">COMBO CAPITAL 140 BLANCO - ESPALDAR + BASE CAMA + </t>
  </si>
  <si>
    <t xml:space="preserve">EKMBR06                                                     </t>
  </si>
  <si>
    <t xml:space="preserve">BRAZOS NEGROS AJUSTABLES                          </t>
  </si>
  <si>
    <t xml:space="preserve">EKMPT41Z                                                    </t>
  </si>
  <si>
    <t xml:space="preserve">BRAZO AZUL 60X35X30 N1                            </t>
  </si>
  <si>
    <t xml:space="preserve">EKMPT41R                                                    </t>
  </si>
  <si>
    <t xml:space="preserve">BRAZO ROJO 60X35X30 N1                            </t>
  </si>
  <si>
    <t xml:space="preserve">EKM3ES4T                                                    </t>
  </si>
  <si>
    <t xml:space="preserve">CABECERO DOBLE MONACO PC TAUPE 140                </t>
  </si>
  <si>
    <t xml:space="preserve">EKMPT52                                                     </t>
  </si>
  <si>
    <t xml:space="preserve">NEUMATICO GERENTE                                 </t>
  </si>
  <si>
    <t xml:space="preserve">EKMET30                                                     </t>
  </si>
  <si>
    <t xml:space="preserve">ESTRUCTURA SILLA CLASE 2  3  GRIS REDONDA         </t>
  </si>
  <si>
    <t xml:space="preserve">EKM3ES4Z                                                    </t>
  </si>
  <si>
    <t xml:space="preserve">CABECERO 140 MONACO AZUL INDIGO                   </t>
  </si>
  <si>
    <t xml:space="preserve">EKM7ES200Z                                                  </t>
  </si>
  <si>
    <t xml:space="preserve">CABECERO 200 VENUS AZUL                           </t>
  </si>
  <si>
    <t xml:space="preserve">EKM7ES4T                                                    </t>
  </si>
  <si>
    <t xml:space="preserve">CABECERO 140 VENUS TAUPE                          </t>
  </si>
  <si>
    <t xml:space="preserve">EKMPT51IN                                                   </t>
  </si>
  <si>
    <t xml:space="preserve">ESPALDAR TAPIZADO COLOR NEGRO TR13 IMPORTADA      </t>
  </si>
  <si>
    <t xml:space="preserve">EKMPT28TN                                                   </t>
  </si>
  <si>
    <t xml:space="preserve">KIT POLONN ADULTO TAPIZADA TELA NEGRO             </t>
  </si>
  <si>
    <t xml:space="preserve">EKMAT28R                                                    </t>
  </si>
  <si>
    <t xml:space="preserve">ASIENTO POLON TAPIZADO ROJO                       </t>
  </si>
  <si>
    <t xml:space="preserve">EKMAT28NR                                                   </t>
  </si>
  <si>
    <t xml:space="preserve">ASIENTO POLON TAPIZADO NARANJA                    </t>
  </si>
  <si>
    <t xml:space="preserve">EKMAT28PN                                                   </t>
  </si>
  <si>
    <t xml:space="preserve">ASIENTO POLON TAPIZADO PRANA NEGRO                </t>
  </si>
  <si>
    <t xml:space="preserve">EKMRP67A                                                    </t>
  </si>
  <si>
    <t xml:space="preserve">PUPITRE MESA TRAZOIDAL AMARILLA                   </t>
  </si>
  <si>
    <t xml:space="preserve">EKMM120N                                                    </t>
  </si>
  <si>
    <t xml:space="preserve">TABLA MADERA 120 MESA NACIONAL                    </t>
  </si>
  <si>
    <t xml:space="preserve">EKMPT14G                                                    </t>
  </si>
  <si>
    <t xml:space="preserve">JUEGO NOVA COLOR GRIS                             </t>
  </si>
  <si>
    <t xml:space="preserve">EKMKD05                                                     </t>
  </si>
  <si>
    <t xml:space="preserve">TABLERO ESCOLAR  80X120 BLANCO                    </t>
  </si>
  <si>
    <t xml:space="preserve">EKMAS20N                                                    </t>
  </si>
  <si>
    <t xml:space="preserve">ASIENTO BAR POLO NEGRO                            </t>
  </si>
  <si>
    <t xml:space="preserve">EKMPT33Z                                                    </t>
  </si>
  <si>
    <t xml:space="preserve">JUEGO PLASTICO DARWIN ISO JUNIOR AZUL             </t>
  </si>
  <si>
    <t xml:space="preserve">EKMPT33A                                                    </t>
  </si>
  <si>
    <t xml:space="preserve">JUEGO PLASTICO DARWIN ISO JUNIOR AMARILLO         </t>
  </si>
  <si>
    <t xml:space="preserve">EKMPT33R                                                    </t>
  </si>
  <si>
    <t xml:space="preserve">JUEGO PLASTICO DARWIN ISO JUNIOR ROJO             </t>
  </si>
  <si>
    <t xml:space="preserve">EKMB006BX5                                                  </t>
  </si>
  <si>
    <t xml:space="preserve">SET 5 RUEDAS DESMOPAN BLANCO                      </t>
  </si>
  <si>
    <t xml:space="preserve">EKM7ES4Z                                                    </t>
  </si>
  <si>
    <t xml:space="preserve">CABECERO 140 VENUS AZUL INDIGO                    </t>
  </si>
  <si>
    <t xml:space="preserve">EKMAR2000                                                   </t>
  </si>
  <si>
    <t xml:space="preserve">ARAÑA CROMADA SILLA POLUX                         </t>
  </si>
  <si>
    <t xml:space="preserve">EKMAR101B                                                   </t>
  </si>
  <si>
    <t xml:space="preserve">ARAÑAS NYLON BLANCO                               </t>
  </si>
  <si>
    <t xml:space="preserve">EKMA02T28                                                   </t>
  </si>
  <si>
    <t>CAMA SEMIDOBLE ASTORIA TAUPE COLCHON 1 PILLOW SABA</t>
  </si>
  <si>
    <t xml:space="preserve">EKMBRJ66IN                                                  </t>
  </si>
  <si>
    <t xml:space="preserve">BRAZOS FIJOS IZQUIERDOS NEGROS                    </t>
  </si>
  <si>
    <t xml:space="preserve">EKMBRJ66DN                                                  </t>
  </si>
  <si>
    <t xml:space="preserve">BRAZOS FIJOS DERECHOS NEGROS                      </t>
  </si>
  <si>
    <t xml:space="preserve">EKMPB1                                                      </t>
  </si>
  <si>
    <t xml:space="preserve">PAR REPOSABRAZOS BRAZOS 3D                        </t>
  </si>
  <si>
    <t xml:space="preserve">EKMCAH6                                                     </t>
  </si>
  <si>
    <t xml:space="preserve">CABECERO SILLA HITA                               </t>
  </si>
  <si>
    <t xml:space="preserve">EKMCP11                                                     </t>
  </si>
  <si>
    <t xml:space="preserve">CABECEROS SILLA TURMANILLA                        </t>
  </si>
  <si>
    <t xml:space="preserve">EKMC56                                                      </t>
  </si>
  <si>
    <t xml:space="preserve">CABECERO AJUSTABLE TAPIZADO                       </t>
  </si>
  <si>
    <t xml:space="preserve">EKMA045                                                     </t>
  </si>
  <si>
    <t xml:space="preserve">ARAÑA EN NYLON                                    </t>
  </si>
  <si>
    <t xml:space="preserve">EKMA364                                                     </t>
  </si>
  <si>
    <t xml:space="preserve">RUEDAS 50MM PISO DURO CON FRENO                   </t>
  </si>
  <si>
    <t xml:space="preserve">EKMPEIN                                                     </t>
  </si>
  <si>
    <t xml:space="preserve">ESPALDAR DARWIN COLOR NEGRO                       </t>
  </si>
  <si>
    <t xml:space="preserve">EKMET28N                                                    </t>
  </si>
  <si>
    <t xml:space="preserve">ESPALDAR SILLA POLON NEGRO                        </t>
  </si>
  <si>
    <t xml:space="preserve">EKMESTPPRN                                                  </t>
  </si>
  <si>
    <t xml:space="preserve">ESPALDAR PARA SILLLA ERGOMICA EN PRANA NEGRO      </t>
  </si>
  <si>
    <t xml:space="preserve">EKMAARS14GR                                                 </t>
  </si>
  <si>
    <t xml:space="preserve">CAMA EN ARNILLAS ASTORIA 140 GRIS PERLA           </t>
  </si>
  <si>
    <t xml:space="preserve">EKMAARS14N                                                  </t>
  </si>
  <si>
    <t xml:space="preserve">CAMA ASTORIA CON ARNILLAS 140 NEGRO               </t>
  </si>
  <si>
    <t xml:space="preserve">EKMT436                                                     </t>
  </si>
  <si>
    <t xml:space="preserve">ARCHIVADOR 2 GAVETAS NEGRO                        </t>
  </si>
  <si>
    <t xml:space="preserve">EKMAE02TC                                                   </t>
  </si>
  <si>
    <t xml:space="preserve">ESPALDAR ASTORIA 120 TAUPE                        </t>
  </si>
  <si>
    <t xml:space="preserve">EKMALMBL01                                                  </t>
  </si>
  <si>
    <t>ALMOHADA BLANCA SILICONADA 50X70X700 GRAMOS CON CI</t>
  </si>
  <si>
    <t xml:space="preserve">EKMAR03C                                                    </t>
  </si>
  <si>
    <t xml:space="preserve">ARAÑA CROMADA J66                                 </t>
  </si>
  <si>
    <t xml:space="preserve">EKMMO01                                                     </t>
  </si>
  <si>
    <t xml:space="preserve">ARCHIVADOR 2 CAJONES LANUS                        </t>
  </si>
  <si>
    <t xml:space="preserve">EKMAR05N                                                    </t>
  </si>
  <si>
    <t xml:space="preserve">ARAÑA NYLON NEGRA-POLUX-ARAK                      </t>
  </si>
  <si>
    <t xml:space="preserve">EKML12P                                                     </t>
  </si>
  <si>
    <t xml:space="preserve">LOCKER METALICO DE 12 PUESTOS                     </t>
  </si>
  <si>
    <t xml:space="preserve">EKMT258N                                                    </t>
  </si>
  <si>
    <t xml:space="preserve">FOLDERAMA NEGRO 190X105X46                        </t>
  </si>
  <si>
    <t xml:space="preserve">EKMT253                                                     </t>
  </si>
  <si>
    <t xml:space="preserve">ARCHIVADOR HORIZONTAL 90X48X70 NEGRO              </t>
  </si>
  <si>
    <t xml:space="preserve">EKMAR101N                                                   </t>
  </si>
  <si>
    <t xml:space="preserve">ARAÑA  NYLON NEGRO                                </t>
  </si>
  <si>
    <t xml:space="preserve">EKMAR102                                                    </t>
  </si>
  <si>
    <t xml:space="preserve">ARAÑA CROMADA                                     </t>
  </si>
  <si>
    <t xml:space="preserve">EKMASTPPRN                                                  </t>
  </si>
  <si>
    <t xml:space="preserve">ASIENTO SILLA TAPIZADO PRANNA NEGRO               </t>
  </si>
  <si>
    <t xml:space="preserve">EKMAT28N                                                    </t>
  </si>
  <si>
    <t xml:space="preserve">ASIENTO POLON TAPIZADO NEGRO                      </t>
  </si>
  <si>
    <t xml:space="preserve">EKMB006                                                     </t>
  </si>
  <si>
    <t xml:space="preserve">SET X 5 DE RUEDAS EN DESMOPAN                     </t>
  </si>
  <si>
    <t xml:space="preserve">EKMB102B                                                    </t>
  </si>
  <si>
    <t xml:space="preserve">SILLA BAR ARKOR BLANCO                            </t>
  </si>
  <si>
    <t xml:space="preserve">EKMB102N                                                    </t>
  </si>
  <si>
    <t xml:space="preserve">SILLA BAR ARKOR NEGRO                             </t>
  </si>
  <si>
    <t xml:space="preserve">EKMB102R                                                    </t>
  </si>
  <si>
    <t xml:space="preserve">SILLA BAR ARKOR ROJO                              </t>
  </si>
  <si>
    <t xml:space="preserve">EKMB103B                                                    </t>
  </si>
  <si>
    <t xml:space="preserve">SILLA BAR POLO BLANCO                             </t>
  </si>
  <si>
    <t xml:space="preserve">EKMB103N                                                    </t>
  </si>
  <si>
    <t xml:space="preserve">SILLA BAR POLO NEGRA                              </t>
  </si>
  <si>
    <t xml:space="preserve">EKMB103RT                                                   </t>
  </si>
  <si>
    <t xml:space="preserve">SILLA DE BAR POLO RATTAN                          </t>
  </si>
  <si>
    <t xml:space="preserve">EKMB12GL                                                    </t>
  </si>
  <si>
    <t xml:space="preserve">BASE CAMA 120 GRIS PLATA                          </t>
  </si>
  <si>
    <t xml:space="preserve">EKMB12N                                                     </t>
  </si>
  <si>
    <t xml:space="preserve">BASE CAMA 120 NEGRO                               </t>
  </si>
  <si>
    <t xml:space="preserve">EKMB12T                                                     </t>
  </si>
  <si>
    <t xml:space="preserve">BASE CAMA 120 TAUPE                               </t>
  </si>
  <si>
    <t xml:space="preserve">EKMB200                                                     </t>
  </si>
  <si>
    <t xml:space="preserve">BAUL DE LUJO MODERNO CAPITONEADO BLANCO PERLADO   </t>
  </si>
  <si>
    <t xml:space="preserve">EKMCT04                                                     </t>
  </si>
  <si>
    <t xml:space="preserve">CLOSET FAREN                                      </t>
  </si>
  <si>
    <t xml:space="preserve">EKMB203                                                     </t>
  </si>
  <si>
    <t xml:space="preserve">BAUL DE LUJO MODERNO CAPITONEADO GRIS PLOMO       </t>
  </si>
  <si>
    <t xml:space="preserve">EKMCT09                                                     </t>
  </si>
  <si>
    <t xml:space="preserve">CLOSET LEAN                                       </t>
  </si>
  <si>
    <t xml:space="preserve">EKMCT16R                                                    </t>
  </si>
  <si>
    <t xml:space="preserve">CLOSET KALINE ROVERE                              </t>
  </si>
  <si>
    <t xml:space="preserve">EKMB204                                                     </t>
  </si>
  <si>
    <t xml:space="preserve">BAUL DE LUJO MODERNO CAPITONEADO TAUPE            </t>
  </si>
  <si>
    <t xml:space="preserve">EKMCT22                                                     </t>
  </si>
  <si>
    <t xml:space="preserve">CLOSET VILKA WENGUE                               </t>
  </si>
  <si>
    <t xml:space="preserve">EKMCT20W                                                    </t>
  </si>
  <si>
    <t xml:space="preserve">CLOSET VICENTE WENGUE                             </t>
  </si>
  <si>
    <t xml:space="preserve">EKMCE21C                                                    </t>
  </si>
  <si>
    <t xml:space="preserve">RACK PATA TV LITUANA COÑAC                        </t>
  </si>
  <si>
    <t xml:space="preserve">EKMB206                                                     </t>
  </si>
  <si>
    <t xml:space="preserve">BAUL DE LUJO MODERNO CAPITONEADO GRIS PLATA 140   </t>
  </si>
  <si>
    <t xml:space="preserve">EKMB2235N                                                   </t>
  </si>
  <si>
    <t xml:space="preserve">SET X 2 SILLA EAMES ADULTO NEGRO                  </t>
  </si>
  <si>
    <t xml:space="preserve">EKMB2GP                                                     </t>
  </si>
  <si>
    <t xml:space="preserve">BAUL DE LUJO MODERNO CAPITONEADO GRIS PLOMO 200   </t>
  </si>
  <si>
    <t xml:space="preserve">EKMB60Z                                                     </t>
  </si>
  <si>
    <t xml:space="preserve">PUFF BAUL MODERNO CAPITONEAD DE 160 AZUL"         </t>
  </si>
  <si>
    <t xml:space="preserve">EKMBC03R                                                    </t>
  </si>
  <si>
    <t xml:space="preserve">BIBLIOTECA Y DIVIDSOR DE ESPACIO ROVERE           </t>
  </si>
  <si>
    <t xml:space="preserve">EKME64C                                                     </t>
  </si>
  <si>
    <t xml:space="preserve">ESCRITORIO KENIA COÑAC                            </t>
  </si>
  <si>
    <t xml:space="preserve">EKMBC11W                                                    </t>
  </si>
  <si>
    <t xml:space="preserve">BIBLIOTECA BISKRA WENGUE                          </t>
  </si>
  <si>
    <t xml:space="preserve">EKMBE105BG                                                  </t>
  </si>
  <si>
    <t xml:space="preserve">SILLA BAR ALICE BEIGE                             </t>
  </si>
  <si>
    <t xml:space="preserve">EKMBN12GL                                                   </t>
  </si>
  <si>
    <t xml:space="preserve">EKMBR03                                                     </t>
  </si>
  <si>
    <t xml:space="preserve">JUEGOS BRAZOS REGULABLES                          </t>
  </si>
  <si>
    <t xml:space="preserve">EKME3813                                                    </t>
  </si>
  <si>
    <t xml:space="preserve">ESCRITORIO EN L VIDRIO NEGRO                      </t>
  </si>
  <si>
    <t xml:space="preserve">EKMBR04                                                     </t>
  </si>
  <si>
    <t xml:space="preserve">JUEGO DE BRAZO 3D                                 </t>
  </si>
  <si>
    <t xml:space="preserve">EKMM2965                                                    </t>
  </si>
  <si>
    <t xml:space="preserve">CENTRO DE TRABAJO ESQU MEL MET                    </t>
  </si>
  <si>
    <t xml:space="preserve">EKMBRGP                                                     </t>
  </si>
  <si>
    <t xml:space="preserve">BASE CAMA ROMA 160 GRIS PLOMO                     </t>
  </si>
  <si>
    <t xml:space="preserve">EKME81                                                      </t>
  </si>
  <si>
    <t xml:space="preserve">ESCRITORIO MASSANA                                </t>
  </si>
  <si>
    <t xml:space="preserve">EKMBRGR                                                     </t>
  </si>
  <si>
    <t xml:space="preserve">BASE CAMA 160 GRIS PERLA                          </t>
  </si>
  <si>
    <t xml:space="preserve">EKME78                                                      </t>
  </si>
  <si>
    <t xml:space="preserve">ESCRITORIO MONTERO                                </t>
  </si>
  <si>
    <t xml:space="preserve">EKME91                                                      </t>
  </si>
  <si>
    <t xml:space="preserve">CENTRO DE COMPUTO BATNA WENGUE                    </t>
  </si>
  <si>
    <t xml:space="preserve">EKMBRZ                                                      </t>
  </si>
  <si>
    <t xml:space="preserve">BASE CAMA ROMA 160 AZUL                           </t>
  </si>
  <si>
    <t xml:space="preserve">EKME101W                                                    </t>
  </si>
  <si>
    <t xml:space="preserve">ESCRITORIO AVANI                                  </t>
  </si>
  <si>
    <t xml:space="preserve">EKMC133T                                                    </t>
  </si>
  <si>
    <t xml:space="preserve">COMBO CAMA CABECERO 160 ILUSION TAUPE             </t>
  </si>
  <si>
    <t xml:space="preserve">EKME90                                                      </t>
  </si>
  <si>
    <t xml:space="preserve">EKMC165                                                     </t>
  </si>
  <si>
    <t>COMBO PARIS AZUL 140 - ESPALDAR + BASE + PUFF BAUL</t>
  </si>
  <si>
    <t xml:space="preserve">EKM1464                                                     </t>
  </si>
  <si>
    <t xml:space="preserve">ESCRITORIO ZENARI WENGUE                          </t>
  </si>
  <si>
    <t xml:space="preserve">EKMC185                                                     </t>
  </si>
  <si>
    <t xml:space="preserve">COMBO NATURA QUEEN TAUPE - ESPALDAR + BASE CAMA   </t>
  </si>
  <si>
    <t xml:space="preserve">EKMC186                                                     </t>
  </si>
  <si>
    <t>COMBO NATURA QUEEN GRIS PLOMO ESPALDAR + BASE CAMA</t>
  </si>
  <si>
    <t xml:space="preserve">EKMC188                                                     </t>
  </si>
  <si>
    <t>COMBO NATURA QUEEN GRIS PLATA - ESPALDAR + BASE CA</t>
  </si>
  <si>
    <t xml:space="preserve">EKMC2007G                                                   </t>
  </si>
  <si>
    <t xml:space="preserve">CABECERO SILLA OSAK  GRIS NEGRO                   </t>
  </si>
  <si>
    <t xml:space="preserve">EKMC2009                                                    </t>
  </si>
  <si>
    <t xml:space="preserve">CAMA NEBRASKA 140 MIEL BALNCO                     </t>
  </si>
  <si>
    <t xml:space="preserve">EKMC2022M                                                   </t>
  </si>
  <si>
    <t xml:space="preserve">COMEDOR MACADAMIA                                 </t>
  </si>
  <si>
    <t xml:space="preserve">EKMCAB01                                                    </t>
  </si>
  <si>
    <t xml:space="preserve">BLUE PAINT-IN (1.80X1.20X5CM)                     </t>
  </si>
  <si>
    <t xml:space="preserve">EKMCAB02                                                    </t>
  </si>
  <si>
    <t xml:space="preserve">BLUE PAINT-IN (1.20X90X5CM)                       </t>
  </si>
  <si>
    <t xml:space="preserve">EKMCAB04                                                    </t>
  </si>
  <si>
    <t xml:space="preserve">GOLD PAINT-IN (1.80X1.20X5CM)                     </t>
  </si>
  <si>
    <t xml:space="preserve">EKMCAB17                                                    </t>
  </si>
  <si>
    <t xml:space="preserve">ABSTRACT BLUE (1.20X90X5CM)                       </t>
  </si>
  <si>
    <t xml:space="preserve">EKMCAB18                                                    </t>
  </si>
  <si>
    <t xml:space="preserve">ABSTRACT BLUE (70X50X5)                           </t>
  </si>
  <si>
    <t xml:space="preserve">EKMCAB22                                                    </t>
  </si>
  <si>
    <t xml:space="preserve">TIPO MARMOL GREEN (1.80X1.20X5CM)                 </t>
  </si>
  <si>
    <t xml:space="preserve">EKMCAB23                                                    </t>
  </si>
  <si>
    <t xml:space="preserve">TIPO MARMOL GREEN (1.20X90X5CM)                   </t>
  </si>
  <si>
    <t xml:space="preserve">EKMCAB26                                                    </t>
  </si>
  <si>
    <t xml:space="preserve">TIPO MARMOL GOLD (120X90)                         </t>
  </si>
  <si>
    <t xml:space="preserve">EKMCAB30                                                    </t>
  </si>
  <si>
    <t xml:space="preserve">TIPO MARMOL PINK (70X50X5CM)                      </t>
  </si>
  <si>
    <t xml:space="preserve">EKMCAB31                                                    </t>
  </si>
  <si>
    <t xml:space="preserve">ABSTRACT  (1.80X1.20X5CM)                         </t>
  </si>
  <si>
    <t xml:space="preserve">EKMCAB32                                                    </t>
  </si>
  <si>
    <t xml:space="preserve">ABSTRACT  (1.20X90X5CM)                           </t>
  </si>
  <si>
    <t xml:space="preserve">EKMCAB34                                                    </t>
  </si>
  <si>
    <t xml:space="preserve">TIPO MARMOL BLACK (1.80X1.20X5CM)                 </t>
  </si>
  <si>
    <t xml:space="preserve">EKMCAB35                                                    </t>
  </si>
  <si>
    <t xml:space="preserve">TIPO MARMOL BLACK (1.20X90X5CM)                   </t>
  </si>
  <si>
    <t xml:space="preserve">EKMCAN01                                                    </t>
  </si>
  <si>
    <t xml:space="preserve">ELEFANTE CUERPO COMPLETO BLACK (120x5x180)        </t>
  </si>
  <si>
    <t xml:space="preserve">EKMCAN03                                                    </t>
  </si>
  <si>
    <t xml:space="preserve">ELEFANTE CUERPO COMPLETO BLACK (70x50x5cm)        </t>
  </si>
  <si>
    <t xml:space="preserve">EKMCAN05                                                    </t>
  </si>
  <si>
    <t xml:space="preserve">CARA LEON RAFE (1.20X90X5CM)                      </t>
  </si>
  <si>
    <t xml:space="preserve">EKMCAN10                                                    </t>
  </si>
  <si>
    <t xml:space="preserve">JIRAFA CUERPO COMPLETO BLACK (60X1.80X7X5CM)      </t>
  </si>
  <si>
    <t xml:space="preserve">EKMCARV200T                                                 </t>
  </si>
  <si>
    <t xml:space="preserve">CAMA ARNILLAS VITALE 200 TAUPE                    </t>
  </si>
  <si>
    <t xml:space="preserve">EKMCB01                                                     </t>
  </si>
  <si>
    <t xml:space="preserve">CABECERO CON TORNILLO NEGRO                       </t>
  </si>
  <si>
    <t xml:space="preserve">EKMCB02                                                     </t>
  </si>
  <si>
    <t xml:space="preserve">CABECERO AJUSTABLE NEGRO                          </t>
  </si>
  <si>
    <t xml:space="preserve">EKMEPSM                                                     </t>
  </si>
  <si>
    <t xml:space="preserve">ESPEJO SIN MARCO                                  </t>
  </si>
  <si>
    <t xml:space="preserve">EKMMS28                                                     </t>
  </si>
  <si>
    <t xml:space="preserve">ESPEJO Y ZAPATERO VIACHA                          </t>
  </si>
  <si>
    <t xml:space="preserve">EKMCC4PMA70                                                 </t>
  </si>
  <si>
    <t>COMEDOR BASIC CUADRADO EN MADERA BASE METALICA 4 P</t>
  </si>
  <si>
    <t xml:space="preserve">EKMVR09                                                     </t>
  </si>
  <si>
    <t xml:space="preserve">ESPEJO CIRCUS                                     </t>
  </si>
  <si>
    <t xml:space="preserve">EKMCCM15                                                    </t>
  </si>
  <si>
    <t xml:space="preserve">COMEDOR CELENO MACADAMIA 80X160X15MM              </t>
  </si>
  <si>
    <t xml:space="preserve">EKMCCN250GP                                                 </t>
  </si>
  <si>
    <t>COMBO BASE 160 NATURA GRIS PLOMO ESPAL 250 COLCHON</t>
  </si>
  <si>
    <t xml:space="preserve">EKMCD01                                                     </t>
  </si>
  <si>
    <t xml:space="preserve">CILINDRO TIPO BAR                                 </t>
  </si>
  <si>
    <t xml:space="preserve">EKMVR36                                                     </t>
  </si>
  <si>
    <t xml:space="preserve">ESPEJO ELCHE                                      </t>
  </si>
  <si>
    <t xml:space="preserve">EKMVR12                                                     </t>
  </si>
  <si>
    <t xml:space="preserve">ESPEJO SURREY                                     </t>
  </si>
  <si>
    <t xml:space="preserve">EKMVR07                                                     </t>
  </si>
  <si>
    <t xml:space="preserve">ESPEJO BENIN                                      </t>
  </si>
  <si>
    <t xml:space="preserve">EKMCD04                                                     </t>
  </si>
  <si>
    <t xml:space="preserve">YACARTA CILINDRO                                  </t>
  </si>
  <si>
    <t xml:space="preserve">EKMVR16L                                                    </t>
  </si>
  <si>
    <t xml:space="preserve">ESPEJO TORONTO LED                                </t>
  </si>
  <si>
    <t xml:space="preserve">EKMCD1                                                      </t>
  </si>
  <si>
    <t xml:space="preserve">CILINDRO LARGO 8CM NEGRO                          </t>
  </si>
  <si>
    <t xml:space="preserve">EKMCD10                                                     </t>
  </si>
  <si>
    <t xml:space="preserve">CILINDRO BARRA NEGRO 38CM                         </t>
  </si>
  <si>
    <t xml:space="preserve">EKMCE03HM                                                   </t>
  </si>
  <si>
    <t xml:space="preserve">CENTRO DE ENTRETENIMIENTO DOSTIN HABANO / MIEL    </t>
  </si>
  <si>
    <t xml:space="preserve">EKMVR33                                                     </t>
  </si>
  <si>
    <t xml:space="preserve">ESPEJO NIZA                                       </t>
  </si>
  <si>
    <t xml:space="preserve">EKMCE06                                                     </t>
  </si>
  <si>
    <t xml:space="preserve">CENTRO DE ENTRETENIMIENTO DAIREN ROVERE           </t>
  </si>
  <si>
    <t xml:space="preserve">EKMVR04                                                     </t>
  </si>
  <si>
    <t xml:space="preserve">ESPEJO BONGA                                      </t>
  </si>
  <si>
    <t xml:space="preserve">EKMCE10                                                     </t>
  </si>
  <si>
    <t xml:space="preserve">RACK PARA TV NERO                                 </t>
  </si>
  <si>
    <t xml:space="preserve">EKMVR11L                                                    </t>
  </si>
  <si>
    <t xml:space="preserve">ESPEJO LONDON LED                                 </t>
  </si>
  <si>
    <t xml:space="preserve">EKMVR12L                                                    </t>
  </si>
  <si>
    <t xml:space="preserve">ESPEJO SURREY LED                                 </t>
  </si>
  <si>
    <t xml:space="preserve">EKMVR16LT                                                   </t>
  </si>
  <si>
    <t xml:space="preserve">ESPEJO TORONTO LED TOUCH                          </t>
  </si>
  <si>
    <t xml:space="preserve">EKMVR31                                                     </t>
  </si>
  <si>
    <t xml:space="preserve">ESPEJO LYON                                       </t>
  </si>
  <si>
    <t xml:space="preserve">EKMVR32L                                                    </t>
  </si>
  <si>
    <t xml:space="preserve">ESPEJO RENE LED                                   </t>
  </si>
  <si>
    <t xml:space="preserve">EKMCE11MP                                                   </t>
  </si>
  <si>
    <t xml:space="preserve">RACK PARA TV MILEIK MIEL PLOMO                    </t>
  </si>
  <si>
    <t xml:space="preserve">EKMCE15                                                     </t>
  </si>
  <si>
    <t xml:space="preserve">RACK PARA TV PALAOS                               </t>
  </si>
  <si>
    <t xml:space="preserve">EKMCE16E                                                    </t>
  </si>
  <si>
    <t xml:space="preserve">CAJONERA Y MUEBLE TV SARIN                        </t>
  </si>
  <si>
    <t xml:space="preserve">EKMCE17R                                                    </t>
  </si>
  <si>
    <t xml:space="preserve">MESA PARA TV LADEL ROVERE                         </t>
  </si>
  <si>
    <t xml:space="preserve">EKMMC003C                                                   </t>
  </si>
  <si>
    <t xml:space="preserve">MESA DE CENTRO CLEAR                              </t>
  </si>
  <si>
    <t xml:space="preserve">EKMMK01                                                     </t>
  </si>
  <si>
    <t xml:space="preserve">MESA RECTANGULAR 70*45*60 KIDS BLANCA             </t>
  </si>
  <si>
    <t xml:space="preserve">EKMMR1                                                      </t>
  </si>
  <si>
    <t xml:space="preserve">MESAS DE RESTAURANTE CUADRADA                     </t>
  </si>
  <si>
    <t xml:space="preserve">EKMCE19                                                     </t>
  </si>
  <si>
    <t xml:space="preserve">CENTRO DE ENTRETENIMENTO FLOTANTE IZALCO          </t>
  </si>
  <si>
    <t xml:space="preserve">EKMCE21D                                                    </t>
  </si>
  <si>
    <t xml:space="preserve">RACK PARA TV LITUANA DUNA                         </t>
  </si>
  <si>
    <t xml:space="preserve">EKMMS14                                                     </t>
  </si>
  <si>
    <t xml:space="preserve">MESA DE NOCHE MOSCU SET X2                        </t>
  </si>
  <si>
    <t xml:space="preserve">EKMMS10                                                     </t>
  </si>
  <si>
    <t xml:space="preserve">MESA DE CENTRO LUTRUX  MIEL+ HABANO               </t>
  </si>
  <si>
    <t xml:space="preserve">EKMCE27                                                     </t>
  </si>
  <si>
    <t xml:space="preserve">RACK PARA TV TEMPO ROVERE BLANCO                  </t>
  </si>
  <si>
    <t xml:space="preserve">EKMCE30                                                     </t>
  </si>
  <si>
    <t xml:space="preserve">RACK PARA TV VOLATIL MIEL BLANCO                  </t>
  </si>
  <si>
    <t xml:space="preserve">EKMCEH200                                                   </t>
  </si>
  <si>
    <t xml:space="preserve">COLCHON ELIP HOTELERO 200                         </t>
  </si>
  <si>
    <t xml:space="preserve">EKMMS30                                                     </t>
  </si>
  <si>
    <t xml:space="preserve">MESA DE CENTRO ANNABA MIEL PLOMO                  </t>
  </si>
  <si>
    <t xml:space="preserve">EKMCHB                                                      </t>
  </si>
  <si>
    <t xml:space="preserve">COMEDOR HAVI                                      </t>
  </si>
  <si>
    <t xml:space="preserve">EKMCE31                                                     </t>
  </si>
  <si>
    <t xml:space="preserve">CENTRO DE ENTRETENIMIENTO FLOTANTE DECOR          </t>
  </si>
  <si>
    <t xml:space="preserve">EKMCHB1201P                                                 </t>
  </si>
  <si>
    <t xml:space="preserve">COLCHON PRIMAVERA BAMBOO HOTELERO 120*190*28      </t>
  </si>
  <si>
    <t xml:space="preserve">EKMC02D                                                     </t>
  </si>
  <si>
    <t xml:space="preserve">MUEBLE COMODA DIVAM 4 CAJONES DUNA                </t>
  </si>
  <si>
    <t xml:space="preserve">EKMC05B                                                     </t>
  </si>
  <si>
    <t xml:space="preserve">MUEBLE COMODA DIVAM 4 CAJONES BLANCO MIEL         </t>
  </si>
  <si>
    <t xml:space="preserve">EKMMB19                                                     </t>
  </si>
  <si>
    <t xml:space="preserve">GABINIETE DE BAÑO GOLFO WENGUE                    </t>
  </si>
  <si>
    <t xml:space="preserve">EKMMS35B                                                    </t>
  </si>
  <si>
    <t xml:space="preserve">MUEBLE BAR ORANTE MIEL / BLANCO                   </t>
  </si>
  <si>
    <t xml:space="preserve">EKMMS45                                                     </t>
  </si>
  <si>
    <t xml:space="preserve">MESA DE CENTRO CORAL                              </t>
  </si>
  <si>
    <t xml:space="preserve">EKMMS36                                                     </t>
  </si>
  <si>
    <t xml:space="preserve">MESA DE CENTRO TERRAH SIENA WENGUE                </t>
  </si>
  <si>
    <t xml:space="preserve">EKMMS18D                                                    </t>
  </si>
  <si>
    <t xml:space="preserve">MESA DE NOCHE ANTRIS DUNA                         </t>
  </si>
  <si>
    <t xml:space="preserve">EKMCHB1401P                                                 </t>
  </si>
  <si>
    <t xml:space="preserve">COLCHON PRIMAVERA BAMBOO HOTELERO 140*190*28      </t>
  </si>
  <si>
    <t xml:space="preserve">EKMCHB1601P                                                 </t>
  </si>
  <si>
    <t xml:space="preserve">COLCHON PRIMAVERA BAMBOO HOTELERO 160*190*28      </t>
  </si>
  <si>
    <t xml:space="preserve">EKMMS22                                                     </t>
  </si>
  <si>
    <t xml:space="preserve">MUEBLE BIFE DECOR MIEL PLOMO                      </t>
  </si>
  <si>
    <t xml:space="preserve">EKMRSP64Z                                                   </t>
  </si>
  <si>
    <t xml:space="preserve">MESA INFANTIL ANDY AZUL                           </t>
  </si>
  <si>
    <t xml:space="preserve">EKMCHB2001P                                                 </t>
  </si>
  <si>
    <t xml:space="preserve">COLCHON PRIMAVERA BAMBOO HOTELERO 200*200*28      </t>
  </si>
  <si>
    <t xml:space="preserve">EKMMN05H                                                    </t>
  </si>
  <si>
    <t xml:space="preserve">MESA DE NOCHE SOUK HABANO                         </t>
  </si>
  <si>
    <t xml:space="preserve">EKMMK01F                                                    </t>
  </si>
  <si>
    <t xml:space="preserve">MESA INFANTIL ZUPI FUCSIA                         </t>
  </si>
  <si>
    <t xml:space="preserve">EKMCHF120                                                   </t>
  </si>
  <si>
    <t xml:space="preserve">COLCHON QUARTZ FLEXIA HOTELERO 120*190*29         </t>
  </si>
  <si>
    <t xml:space="preserve">EKMMS18                                                     </t>
  </si>
  <si>
    <t xml:space="preserve">MESA DE CENTRO ANTALAYA COÑAC                     </t>
  </si>
  <si>
    <t xml:space="preserve">EKMCHF140                                                   </t>
  </si>
  <si>
    <t xml:space="preserve">COLCHON QUARTZ FLEXIA HOTELERO 140*190*29         </t>
  </si>
  <si>
    <t xml:space="preserve">EKMMRV8M                                                    </t>
  </si>
  <si>
    <t xml:space="preserve">MESA REDONDO DE VIDRIO 3 PUESTOS 80X75X8MM        </t>
  </si>
  <si>
    <t xml:space="preserve">EKMCHF160                                                   </t>
  </si>
  <si>
    <t xml:space="preserve">COLCHON QUARTZ FLEXIA HOTELERO 160*190*29         </t>
  </si>
  <si>
    <t xml:space="preserve">EKMCHF200                                                   </t>
  </si>
  <si>
    <t xml:space="preserve">COLCHON QUARTZ FLEXIA HOTELERO 200*200*29         </t>
  </si>
  <si>
    <t xml:space="preserve">EKMCI109                                                    </t>
  </si>
  <si>
    <t xml:space="preserve">COMEDOR INDIKA                                    </t>
  </si>
  <si>
    <t xml:space="preserve">EKMCIJ10                                                    </t>
  </si>
  <si>
    <t xml:space="preserve">CUADRO TRIPTICO INDIO KIDS 40x40x5cmx 3 UND       </t>
  </si>
  <si>
    <t xml:space="preserve">EKMCIJ22                                                    </t>
  </si>
  <si>
    <t xml:space="preserve">CUADRO OSO  PANDA KIDS 40X40X5CM                  </t>
  </si>
  <si>
    <t xml:space="preserve">EKMRSP65R                                                   </t>
  </si>
  <si>
    <t xml:space="preserve">PUPITRE MESA UNIPERSONAL CLASE 1-2 COLOR ROJO     </t>
  </si>
  <si>
    <t xml:space="preserve">EKMS400                                                     </t>
  </si>
  <si>
    <t xml:space="preserve">PUPITRE UNIVERSITARIO ASIENTO TAPIZADO ROJO       </t>
  </si>
  <si>
    <t xml:space="preserve">EKMRST65                                                    </t>
  </si>
  <si>
    <t xml:space="preserve">PUPITRE UNIPERSONAL TRIANGULO AZUL                </t>
  </si>
  <si>
    <t xml:space="preserve">EKMRSP65AS                                                  </t>
  </si>
  <si>
    <t xml:space="preserve">PUPITRE UNIPERSONAL + SILLA AMARILLO              </t>
  </si>
  <si>
    <t xml:space="preserve">EKMRSP68VS                                                  </t>
  </si>
  <si>
    <t xml:space="preserve">PUPITRE ESCOLAR TRAPEZO + SILLA 40X96X61 VERDE    </t>
  </si>
  <si>
    <t xml:space="preserve">EKME102TN                                                   </t>
  </si>
  <si>
    <t xml:space="preserve">SILLA EKM ISO U PORTA LIBROS 53X55X44 NEGRO       </t>
  </si>
  <si>
    <t xml:space="preserve">EKMRP67AZ                                                   </t>
  </si>
  <si>
    <t xml:space="preserve">PUPITRE TRAPEZO 53X120X61 AZUL                    </t>
  </si>
  <si>
    <t xml:space="preserve">EKMCIJ39                                                    </t>
  </si>
  <si>
    <t xml:space="preserve">OSO ROBOTIC 50X70X5CM                             </t>
  </si>
  <si>
    <t xml:space="preserve">EKMCK01                                                     </t>
  </si>
  <si>
    <t xml:space="preserve">CAMBIADOR BRUSH BLANCO                            </t>
  </si>
  <si>
    <t xml:space="preserve">EKMCKC                                                      </t>
  </si>
  <si>
    <t xml:space="preserve">COMEDOR KANO                                      </t>
  </si>
  <si>
    <t xml:space="preserve">EKMCL3PB                                                    </t>
  </si>
  <si>
    <t xml:space="preserve">P COMEDOR LIZZ REDONDO PEQUENO 3 PUESTOS          </t>
  </si>
  <si>
    <t xml:space="preserve">EKMSBG01X2                                                  </t>
  </si>
  <si>
    <t xml:space="preserve">SET X2 SILLAS BELLA NEGRA                         </t>
  </si>
  <si>
    <t xml:space="preserve">EKMSTG02X2                                                  </t>
  </si>
  <si>
    <t xml:space="preserve">SET X2 SILLA DE DISEÑO TRINA GRIS                 </t>
  </si>
  <si>
    <t xml:space="preserve">EKMCM02W                                                    </t>
  </si>
  <si>
    <t xml:space="preserve">BASE CAMA HADEN 140 WENGE                         </t>
  </si>
  <si>
    <t xml:space="preserve">EKMCM03R                                                    </t>
  </si>
  <si>
    <t xml:space="preserve">CAMAROTE TETRA ROVERE SIENA                       </t>
  </si>
  <si>
    <t xml:space="preserve">EKMCM04D                                                    </t>
  </si>
  <si>
    <t>COMBO ATLANTIS DUNA CAMA 140 + 2 Nocheros + Mueble</t>
  </si>
  <si>
    <t xml:space="preserve">EKMCM07160                                                  </t>
  </si>
  <si>
    <t xml:space="preserve">CAMA IGNEO 160 WENGUE                             </t>
  </si>
  <si>
    <t xml:space="preserve">EKMCM07160CO                                                </t>
  </si>
  <si>
    <t xml:space="preserve">COLCHON CAMA IGNEO 160 WENGUE + COLCHON           </t>
  </si>
  <si>
    <t xml:space="preserve">EKMSB181                                                    </t>
  </si>
  <si>
    <t xml:space="preserve">SILLA BAR LEXIR 104X46X39                         </t>
  </si>
  <si>
    <t xml:space="preserve">EKMCM07R6                                                   </t>
  </si>
  <si>
    <t xml:space="preserve">CAMA IGNEO 160 ROVERE                             </t>
  </si>
  <si>
    <t xml:space="preserve">EKMCM09                                                     </t>
  </si>
  <si>
    <t xml:space="preserve">CAMA NIDO MONACO SIENA                            </t>
  </si>
  <si>
    <t xml:space="preserve">EKMCNH200                                                   </t>
  </si>
  <si>
    <t xml:space="preserve">COLCHON ELITE NATURE HOTELERO 2 PILLOW 200*200*32 </t>
  </si>
  <si>
    <t xml:space="preserve">EKMB103R                                                    </t>
  </si>
  <si>
    <t xml:space="preserve">SILLA BAR POLO ROJA                               </t>
  </si>
  <si>
    <t xml:space="preserve">EKMSB183B                                                   </t>
  </si>
  <si>
    <t xml:space="preserve">SILLA BAR WEIS BLANCO                             </t>
  </si>
  <si>
    <t xml:space="preserve">EKMCO4PM                                                    </t>
  </si>
  <si>
    <t xml:space="preserve">COMEDOR OVALADO ZELL 4 PUESTOS 140x80x77          </t>
  </si>
  <si>
    <t xml:space="preserve">EKMCP1201P                                                  </t>
  </si>
  <si>
    <t xml:space="preserve">COLCHON 120*190*25 RESORTADO UC                   </t>
  </si>
  <si>
    <t xml:space="preserve">EKMR3992                                                    </t>
  </si>
  <si>
    <t xml:space="preserve">SILLA BOND MARCO BLANCO TAPIZADO NEGRO            </t>
  </si>
  <si>
    <t xml:space="preserve">EKMCP1401P                                                  </t>
  </si>
  <si>
    <t xml:space="preserve">COLCHON 140*190*25 RESORTADO UC                   </t>
  </si>
  <si>
    <t xml:space="preserve">EKMCPL10                                                    </t>
  </si>
  <si>
    <t xml:space="preserve">PLANTA ORQUIDEA GOLD 40X40X5CM                    </t>
  </si>
  <si>
    <t xml:space="preserve">EKMCQZZ1                                                    </t>
  </si>
  <si>
    <t xml:space="preserve">COLCHON QUARZZ100*190                             </t>
  </si>
  <si>
    <t xml:space="preserve">EKMR1022                                                    </t>
  </si>
  <si>
    <t xml:space="preserve">SILLA CAIRO NEGRA                                 </t>
  </si>
  <si>
    <t xml:space="preserve">EKMCR3PM                                                    </t>
  </si>
  <si>
    <t xml:space="preserve">COMEDOR DE MADERA 3 PUESTOS LIZZ                  </t>
  </si>
  <si>
    <t xml:space="preserve">EKMR3737                                                    </t>
  </si>
  <si>
    <t xml:space="preserve">SILLA CASS GERENTE NEGRO                          </t>
  </si>
  <si>
    <t xml:space="preserve">EKMSOFA03G                                                  </t>
  </si>
  <si>
    <t xml:space="preserve">SILLA CHESTER GRIS                                </t>
  </si>
  <si>
    <t xml:space="preserve">EKMR31003                                                   </t>
  </si>
  <si>
    <t xml:space="preserve">SILLA CLAY PRESIDENTE                             </t>
  </si>
  <si>
    <t xml:space="preserve">EKMCS101AR                                                  </t>
  </si>
  <si>
    <t>COMEDOR 4 PUESTOS MADERA ROBLEDO SILLA EAMES ARENA</t>
  </si>
  <si>
    <t xml:space="preserve">EKMCS101B                                                   </t>
  </si>
  <si>
    <t xml:space="preserve">COMEDOR MADERA ROBLEDO Y 4 SILLA EAMES BLANCO     </t>
  </si>
  <si>
    <t xml:space="preserve">EKMR8006N                                                   </t>
  </si>
  <si>
    <t xml:space="preserve">SILLA COMPAS BARZO NEGRO                          </t>
  </si>
  <si>
    <t xml:space="preserve">EKMRI1041                                                   </t>
  </si>
  <si>
    <t xml:space="preserve">SILLA CORDOVAN                                    </t>
  </si>
  <si>
    <t xml:space="preserve">EKMR2038                                                    </t>
  </si>
  <si>
    <t xml:space="preserve">SILLA CROMANTIC ALTA 4 BLOQUEOS                   </t>
  </si>
  <si>
    <t xml:space="preserve">EKMCS102A                                                   </t>
  </si>
  <si>
    <t xml:space="preserve">COMEDOR WHITE + 4 SILLA EAMES AMARILLO            </t>
  </si>
  <si>
    <t xml:space="preserve">EKMCS102N                                                   </t>
  </si>
  <si>
    <t xml:space="preserve">COMEDOR WHITE + SILLA EAMES NEGRO                 </t>
  </si>
  <si>
    <t xml:space="preserve">EKMCS104                                                    </t>
  </si>
  <si>
    <t xml:space="preserve">COMEDOR MADERA ROBLEDO                            </t>
  </si>
  <si>
    <t xml:space="preserve">EKMCS105                                                    </t>
  </si>
  <si>
    <t xml:space="preserve">COMEDOR WHITE                                     </t>
  </si>
  <si>
    <t xml:space="preserve">EKMSB100B                                                   </t>
  </si>
  <si>
    <t xml:space="preserve">SILLA DAM BAR BLANCA                              </t>
  </si>
  <si>
    <t xml:space="preserve">EKMR2102N                                                   </t>
  </si>
  <si>
    <t xml:space="preserve">SILLA DE BAR ALI NEGRA                            </t>
  </si>
  <si>
    <t xml:space="preserve">EKMCS106                                                    </t>
  </si>
  <si>
    <t xml:space="preserve">COMEDOR INDUSTRY                                  </t>
  </si>
  <si>
    <t xml:space="preserve">EKMCS106N                                                   </t>
  </si>
  <si>
    <t xml:space="preserve">COMEDOR MADERA ROBLEDO 4 SILLAS MILANO NEGRA      </t>
  </si>
  <si>
    <t xml:space="preserve">EKMCSB160                                                   </t>
  </si>
  <si>
    <t xml:space="preserve">COLCHON SENSIA BAMBOO 160*190                     </t>
  </si>
  <si>
    <t xml:space="preserve">EKMCSH2P140                                                 </t>
  </si>
  <si>
    <t>COLCHON SENSIA BAMBOO HOTELERO 2 PILLOW 140*190*32</t>
  </si>
  <si>
    <t xml:space="preserve">EKMR1002G                                                   </t>
  </si>
  <si>
    <t xml:space="preserve">SILLA DIMONA GERENTE                              </t>
  </si>
  <si>
    <t xml:space="preserve">EKMCT02120                                                  </t>
  </si>
  <si>
    <t xml:space="preserve">CLOSET BLUR 120                                   </t>
  </si>
  <si>
    <t xml:space="preserve">EKMCT05                                                     </t>
  </si>
  <si>
    <t xml:space="preserve">CLOSET ARTIKA                                     </t>
  </si>
  <si>
    <t xml:space="preserve">EKMCT05W                                                    </t>
  </si>
  <si>
    <t xml:space="preserve">CLOSET ARTICA WENGE                               </t>
  </si>
  <si>
    <t xml:space="preserve">EKMCT06R                                                    </t>
  </si>
  <si>
    <t xml:space="preserve">CLOSET INTRA ROVERE                               </t>
  </si>
  <si>
    <t xml:space="preserve">EKMCT08                                                     </t>
  </si>
  <si>
    <t xml:space="preserve">CLOSET WELLNESS                                   </t>
  </si>
  <si>
    <t xml:space="preserve">EKMCT08R                                                    </t>
  </si>
  <si>
    <t xml:space="preserve">CLOSET WELLNESS ROVERE                            </t>
  </si>
  <si>
    <t xml:space="preserve">EKMS236B                                                    </t>
  </si>
  <si>
    <t xml:space="preserve">SILLA EAMES AIR BLANCA                            </t>
  </si>
  <si>
    <t xml:space="preserve">EKMS19C                                                     </t>
  </si>
  <si>
    <t xml:space="preserve">SILLA ECCOH CAFE                                  </t>
  </si>
  <si>
    <t xml:space="preserve">EKMS19G                                                     </t>
  </si>
  <si>
    <t xml:space="preserve">SILLA ECCOH GRIS                                  </t>
  </si>
  <si>
    <t xml:space="preserve">EKMCT17MB                                                   </t>
  </si>
  <si>
    <t xml:space="preserve">CLOSET FAUNE CON ESPEJO MIEL BLANCO               </t>
  </si>
  <si>
    <t xml:space="preserve">EKMCT2H                                                     </t>
  </si>
  <si>
    <t xml:space="preserve">COSTADO H2 TRAVESADO 5/8 NEGRO                    </t>
  </si>
  <si>
    <t xml:space="preserve">COMEDOR WHITE REDONDO BLANCO PEQUEÑO 4 P          </t>
  </si>
  <si>
    <t xml:space="preserve">EKMD10                                                      </t>
  </si>
  <si>
    <t xml:space="preserve">DESCANSAPIES CONFORD                              </t>
  </si>
  <si>
    <t xml:space="preserve">EKMD12                                                      </t>
  </si>
  <si>
    <t xml:space="preserve">DESCANSA PIES ERGOCONFORT 1031                    </t>
  </si>
  <si>
    <t xml:space="preserve">EKMD32                                                      </t>
  </si>
  <si>
    <t xml:space="preserve">DESCANSAPIES ERGOCONFORT 6032                     </t>
  </si>
  <si>
    <t xml:space="preserve">EKMS218R                                                    </t>
  </si>
  <si>
    <t xml:space="preserve">SILLA EAMES CON BRAZOS ROJO                       </t>
  </si>
  <si>
    <t xml:space="preserve">EKME11                                                      </t>
  </si>
  <si>
    <t xml:space="preserve">ESCRITORIO WHITE BLANCO PATA REDONDO              </t>
  </si>
  <si>
    <t xml:space="preserve">EKME11PCN                                                   </t>
  </si>
  <si>
    <t xml:space="preserve">WHITE NEGRO PATA CUADRADA                         </t>
  </si>
  <si>
    <t xml:space="preserve">EKME12N                                                     </t>
  </si>
  <si>
    <t xml:space="preserve">ESCRITORIO MODERNO BLACK                          </t>
  </si>
  <si>
    <t xml:space="preserve">EKME12R                                                     </t>
  </si>
  <si>
    <t xml:space="preserve">ESCRITORIO VOSS ROVERE                            </t>
  </si>
  <si>
    <t xml:space="preserve">EKMR1696                                                    </t>
  </si>
  <si>
    <t xml:space="preserve">SILLA EAMES TAPIZADA CUERO                        </t>
  </si>
  <si>
    <t xml:space="preserve">EKME140TC                                                   </t>
  </si>
  <si>
    <t xml:space="preserve">Espaldar 140 Hampton taupe                        </t>
  </si>
  <si>
    <t xml:space="preserve">EKME40                                                      </t>
  </si>
  <si>
    <t xml:space="preserve">ESCRITORIO MEDRAL                                 </t>
  </si>
  <si>
    <t xml:space="preserve">EKME50                                                      </t>
  </si>
  <si>
    <t xml:space="preserve">ESCRITORIO INDUSTRY CON SILLA PRESIDENTE          </t>
  </si>
  <si>
    <t xml:space="preserve">EKMR2006                                                    </t>
  </si>
  <si>
    <t xml:space="preserve">SILLA EJECUTIVA OSLO PREMIUM                      </t>
  </si>
  <si>
    <t xml:space="preserve">EKMR2004                                                    </t>
  </si>
  <si>
    <t xml:space="preserve">SILLA EJECUTIVA POLKA PREMIUM                     </t>
  </si>
  <si>
    <t xml:space="preserve">EKMR158                                                     </t>
  </si>
  <si>
    <t xml:space="preserve">SILLA EJECUTIVA ROMA 49X115 NEGRO                 </t>
  </si>
  <si>
    <t xml:space="preserve">EKME53                                                      </t>
  </si>
  <si>
    <t xml:space="preserve">ESCRITORIO INDUSTRY EKM                           </t>
  </si>
  <si>
    <t xml:space="preserve">EKMRK1665RS                                                 </t>
  </si>
  <si>
    <t xml:space="preserve">SILLA ELEFANTE ROSADO                             </t>
  </si>
  <si>
    <t xml:space="preserve">EKMSJ10ING                                                  </t>
  </si>
  <si>
    <t xml:space="preserve">SILLA ELEGANCE BICE INTERLOCUTORA GRIS            </t>
  </si>
  <si>
    <t xml:space="preserve">EKME62                                                      </t>
  </si>
  <si>
    <t xml:space="preserve">ESCRITORIO GEO                                    </t>
  </si>
  <si>
    <t xml:space="preserve">EKME63B                                                     </t>
  </si>
  <si>
    <t xml:space="preserve">ESCRITORIO NOVA BLANCO                            </t>
  </si>
  <si>
    <t xml:space="preserve">EKMR3432Z                                                   </t>
  </si>
  <si>
    <t xml:space="preserve">SILLA GAMER EVOLUTION AZUL                        </t>
  </si>
  <si>
    <t xml:space="preserve">EKMR998                                                     </t>
  </si>
  <si>
    <t xml:space="preserve">SILLA GERENCIAL TOPACIO                           </t>
  </si>
  <si>
    <t xml:space="preserve">EKME64D                                                     </t>
  </si>
  <si>
    <t xml:space="preserve">ESCRITORIO KENIA DUNA                             </t>
  </si>
  <si>
    <t xml:space="preserve">EKMR31002                                                   </t>
  </si>
  <si>
    <t xml:space="preserve">SILLA GERENTE MACOG 106X46X59 CAFE                </t>
  </si>
  <si>
    <t xml:space="preserve">EKMR2016                                                    </t>
  </si>
  <si>
    <t xml:space="preserve">SILLA ATTICUS GERENTE PREMIUN                     </t>
  </si>
  <si>
    <t xml:space="preserve">EKME64W                                                     </t>
  </si>
  <si>
    <t xml:space="preserve">ESCRITORIO KENIA WENGUE                           </t>
  </si>
  <si>
    <t xml:space="preserve">EKMR1011PN                                                  </t>
  </si>
  <si>
    <t xml:space="preserve">SILLA GIRATORIA CARMIEL                           </t>
  </si>
  <si>
    <t xml:space="preserve">EKMR2042                                                    </t>
  </si>
  <si>
    <t xml:space="preserve">SILLA GIRATORIA EJECUTIVA KING                    </t>
  </si>
  <si>
    <t xml:space="preserve">EKME65                                                      </t>
  </si>
  <si>
    <t xml:space="preserve">ESCRITORIO MODERNO MINIMALISTA                    </t>
  </si>
  <si>
    <t xml:space="preserve">EKME66                                                      </t>
  </si>
  <si>
    <t xml:space="preserve">ESCRITORIO GALES                                  </t>
  </si>
  <si>
    <t xml:space="preserve">EKMR2032N                                                   </t>
  </si>
  <si>
    <t xml:space="preserve">SILLA GIRATORIA ITALIANA ROMINA NEGRA             </t>
  </si>
  <si>
    <t xml:space="preserve">EKME66G                                                     </t>
  </si>
  <si>
    <t xml:space="preserve">ESCRITORIO EN L GALES MADERA                      </t>
  </si>
  <si>
    <t xml:space="preserve">EKME67W                                                     </t>
  </si>
  <si>
    <t xml:space="preserve">ESCRITORIO ACQUA WENGUE                           </t>
  </si>
  <si>
    <t xml:space="preserve">EKME68                                                      </t>
  </si>
  <si>
    <t xml:space="preserve">ESCRITORIO OLMO                                   </t>
  </si>
  <si>
    <t xml:space="preserve">EKMRST63R                                                   </t>
  </si>
  <si>
    <t xml:space="preserve">SILLA ISOSCELES JUNIOR PLASTICA 35X56X30 ROJO     </t>
  </si>
  <si>
    <t xml:space="preserve">EKME69C                                                     </t>
  </si>
  <si>
    <t xml:space="preserve">ESCRITORIO BOREAL CENIZA                          </t>
  </si>
  <si>
    <t xml:space="preserve">EKMS206AN                                                   </t>
  </si>
  <si>
    <t xml:space="preserve">SILLA ITALIANA NEGRA                              </t>
  </si>
  <si>
    <t xml:space="preserve">EKMS206AR                                                   </t>
  </si>
  <si>
    <t xml:space="preserve">SILLA ITALIANA ROJO                               </t>
  </si>
  <si>
    <t xml:space="preserve">EKMRK1666B                                                  </t>
  </si>
  <si>
    <t xml:space="preserve">SILLA KIDS BOY 29X58 BLANCA                       </t>
  </si>
  <si>
    <t xml:space="preserve">EKMR31252                                                   </t>
  </si>
  <si>
    <t xml:space="preserve">SILLA KINGSTON PRESIDENTE                         </t>
  </si>
  <si>
    <t xml:space="preserve">EKMR4021R                                                   </t>
  </si>
  <si>
    <t xml:space="preserve">SILLA LILLE GIRATORIA ROJO                        </t>
  </si>
  <si>
    <t xml:space="preserve">EKMRI1045B                                                  </t>
  </si>
  <si>
    <t xml:space="preserve">SILLA LIZY CROMADA BLANCO                         </t>
  </si>
  <si>
    <t xml:space="preserve">EKMRI1045N                                                  </t>
  </si>
  <si>
    <t xml:space="preserve">SILLA LIZY CROMADA NEGRO                          </t>
  </si>
  <si>
    <t xml:space="preserve">EKME69W                                                     </t>
  </si>
  <si>
    <t xml:space="preserve">ESCRITORIO BOREAL WENGUE                          </t>
  </si>
  <si>
    <t xml:space="preserve">EKMRI1044B                                                  </t>
  </si>
  <si>
    <t xml:space="preserve">SILLA LIZY GIRATORIA BLANCA                       </t>
  </si>
  <si>
    <t xml:space="preserve">EKMRI1045M                                                  </t>
  </si>
  <si>
    <t xml:space="preserve">SILLA LIZY  CROMADAS MOSTAZA                      </t>
  </si>
  <si>
    <t xml:space="preserve">EKME70RB                                                    </t>
  </si>
  <si>
    <t xml:space="preserve">ESCRITORIO MAGNA ROVERE + BLANCO                  </t>
  </si>
  <si>
    <t xml:space="preserve">EKMR4020V                                                   </t>
  </si>
  <si>
    <t xml:space="preserve">SILLA MALIBU GIRATORIA VERDE                      </t>
  </si>
  <si>
    <t xml:space="preserve">EKME74                                                      </t>
  </si>
  <si>
    <t xml:space="preserve">ESCRITORIO WESLEY                                 </t>
  </si>
  <si>
    <t xml:space="preserve">EKME75                                                      </t>
  </si>
  <si>
    <t xml:space="preserve">ESCRITORIO DARIEN 150                             </t>
  </si>
  <si>
    <t xml:space="preserve">EKME83                                                      </t>
  </si>
  <si>
    <t xml:space="preserve">ESCRITORIO GLASS BLACK                            </t>
  </si>
  <si>
    <t xml:space="preserve">EKME84C                                                     </t>
  </si>
  <si>
    <t xml:space="preserve">ESCRITORIO SONORA CENIZA                          </t>
  </si>
  <si>
    <t xml:space="preserve">EKMR1662AZ                                                  </t>
  </si>
  <si>
    <t xml:space="preserve">SILLA MILYI AZUL                                  </t>
  </si>
  <si>
    <t xml:space="preserve">EKME86                                                      </t>
  </si>
  <si>
    <t xml:space="preserve">ESCRITORIO TOLU CENIZA  / PLOMO                   </t>
  </si>
  <si>
    <t xml:space="preserve">EKMEA53                                                     </t>
  </si>
  <si>
    <t xml:space="preserve">ESCRITORIO INDUSTRY ARMABLE                       </t>
  </si>
  <si>
    <t xml:space="preserve">EKMR3751                                                    </t>
  </si>
  <si>
    <t xml:space="preserve">SILLA MONT NEGRO                                  </t>
  </si>
  <si>
    <t xml:space="preserve">EKMS203AZ                                                   </t>
  </si>
  <si>
    <t xml:space="preserve">SILLA NATURA AZUL                                 </t>
  </si>
  <si>
    <t xml:space="preserve">EKMEO2W                                                     </t>
  </si>
  <si>
    <t xml:space="preserve">REPISA ENTREPAÑO ORGANIZADOR 120CM WENGUE         </t>
  </si>
  <si>
    <t xml:space="preserve">EKMEO6CZ                                                    </t>
  </si>
  <si>
    <t xml:space="preserve">REPISA ENTREPAÑO ORGANIZADOR 60CM CENIZA          </t>
  </si>
  <si>
    <t xml:space="preserve">EKMR1697                                                    </t>
  </si>
  <si>
    <t xml:space="preserve">SILLA NATURA TAPIZADA AMARILLA                    </t>
  </si>
  <si>
    <t xml:space="preserve">EKMEO6W                                                     </t>
  </si>
  <si>
    <t xml:space="preserve">REPISA ENTREPAÑO ORGANIZADOR 60CM WENGUE          </t>
  </si>
  <si>
    <t xml:space="preserve">EKMEO8W                                                     </t>
  </si>
  <si>
    <t xml:space="preserve">REPISA ENTREPAÑO ORGANIZADOR 80CM WENGUE          </t>
  </si>
  <si>
    <t xml:space="preserve">EKMS205O                                                    </t>
  </si>
  <si>
    <t xml:space="preserve">SILLA NORDIC NARANJA                              </t>
  </si>
  <si>
    <t xml:space="preserve">EKMS205R                                                    </t>
  </si>
  <si>
    <t xml:space="preserve">SILLA NORDIC ROJO                                 </t>
  </si>
  <si>
    <t xml:space="preserve">EKMEP4GR                                                    </t>
  </si>
  <si>
    <t xml:space="preserve">ESPEJO DE 140"GRIS PERLA                          </t>
  </si>
  <si>
    <t xml:space="preserve">EKMR2024B                                                   </t>
  </si>
  <si>
    <t xml:space="preserve">SILLA NUVOA GERENTE GRIS                          </t>
  </si>
  <si>
    <t xml:space="preserve">EKMR2024N                                                   </t>
  </si>
  <si>
    <t xml:space="preserve">SILLA NUVOA GERENTE NEGRO                         </t>
  </si>
  <si>
    <t xml:space="preserve">EKMEP4N                                                     </t>
  </si>
  <si>
    <t xml:space="preserve">ESPEJO 140 NEGRO                                  </t>
  </si>
  <si>
    <t xml:space="preserve">EKMRT61A                                                    </t>
  </si>
  <si>
    <t xml:space="preserve">SILLA POLON TAPIZADA AZUL                         </t>
  </si>
  <si>
    <t xml:space="preserve">EKMEPB                                                      </t>
  </si>
  <si>
    <t xml:space="preserve">ESCRITORIO PLEGABLE DE PARED PLANO BLANCO         </t>
  </si>
  <si>
    <t xml:space="preserve">EKMR345                                                     </t>
  </si>
  <si>
    <t xml:space="preserve">SILLA PRESIDENTE AMSTERDAM ESP BLANCO MALLA NEGRA </t>
  </si>
  <si>
    <t xml:space="preserve">EKMES02B                                                    </t>
  </si>
  <si>
    <t xml:space="preserve">ESCRITORIO COSMO DUNA BLANCO                      </t>
  </si>
  <si>
    <t xml:space="preserve">EKMR2045                                                    </t>
  </si>
  <si>
    <t xml:space="preserve">SILLA PRESIDENTE FLORENCIA                        </t>
  </si>
  <si>
    <t xml:space="preserve">EKMES104                                                    </t>
  </si>
  <si>
    <t xml:space="preserve">ESPALDAR LUJO LUXURY 140 NEGRO                    </t>
  </si>
  <si>
    <t xml:space="preserve">EKMES105                                                    </t>
  </si>
  <si>
    <t xml:space="preserve">ESPALDAR LUJO LUXURY 140 GRIS PERLA               </t>
  </si>
  <si>
    <t xml:space="preserve">EKMRI1004G                                                  </t>
  </si>
  <si>
    <t xml:space="preserve">SILLA QUEEN GIRATORIA GRIS                        </t>
  </si>
  <si>
    <t xml:space="preserve">EKMES12                                                     </t>
  </si>
  <si>
    <t xml:space="preserve">ESCRITORIO CASTELLI DUNA                          </t>
  </si>
  <si>
    <t xml:space="preserve">EKMES123                                                    </t>
  </si>
  <si>
    <t xml:space="preserve">ESPALDAR MARFIL 160 GRIS PERLA                    </t>
  </si>
  <si>
    <t xml:space="preserve">EKMES137                                                    </t>
  </si>
  <si>
    <t xml:space="preserve">ESPALDAR ILUSION 160 GRIS PLATA                   </t>
  </si>
  <si>
    <t xml:space="preserve">EKMS109R                                                    </t>
  </si>
  <si>
    <t xml:space="preserve">SILLA ROCK ROJO                                   </t>
  </si>
  <si>
    <t xml:space="preserve">EKMES141                                                    </t>
  </si>
  <si>
    <t xml:space="preserve">ESPALDAR ILUSION 160 GRIS PERLA                   </t>
  </si>
  <si>
    <t xml:space="preserve">EKMRT53A                                                    </t>
  </si>
  <si>
    <t xml:space="preserve">SILLA STAILE 38X43X50 AMARILLO                    </t>
  </si>
  <si>
    <t xml:space="preserve">EKMRIN1029                                                  </t>
  </si>
  <si>
    <t xml:space="preserve">SILLA SURAT INTERLOCUTORA NEGRA                   </t>
  </si>
  <si>
    <t xml:space="preserve">EKMS218MB                                                   </t>
  </si>
  <si>
    <t xml:space="preserve">SILLA EAMES BRAZOS MEDEDORA BLANCO                </t>
  </si>
  <si>
    <t xml:space="preserve">EKMS218MN                                                   </t>
  </si>
  <si>
    <t xml:space="preserve">SILLA SWIN MECEDORA NEGRO                         </t>
  </si>
  <si>
    <t xml:space="preserve">EKMT2242N                                                   </t>
  </si>
  <si>
    <t xml:space="preserve">SILLA TANDEM 4P CROMADO 241X78X64 NEGRO           </t>
  </si>
  <si>
    <t xml:space="preserve">EKMT2223N                                                   </t>
  </si>
  <si>
    <t xml:space="preserve">SILLA TANDEM 3P TAPIZADO  NEGRO 183X78X64         </t>
  </si>
  <si>
    <t xml:space="preserve">EKMES143                                                    </t>
  </si>
  <si>
    <t xml:space="preserve">ESPALDAR ITALIA 200 GRIS PERLA                    </t>
  </si>
  <si>
    <t xml:space="preserve">EKMS259O                                                    </t>
  </si>
  <si>
    <t xml:space="preserve">SILLA TAPIZADA MILANO NARANJA                     </t>
  </si>
  <si>
    <t xml:space="preserve">EKMES145                                                    </t>
  </si>
  <si>
    <t xml:space="preserve">ESPALDAR ITALIA 200 GRIS PLOMO                    </t>
  </si>
  <si>
    <t xml:space="preserve">EKMES158                                                    </t>
  </si>
  <si>
    <t xml:space="preserve">ESPALDAR 160 JULIETA GRIS PERLA                   </t>
  </si>
  <si>
    <t xml:space="preserve">EKMES159                                                    </t>
  </si>
  <si>
    <t xml:space="preserve">ESPALDAR JULIETA 160 GRIS PLOMO                   </t>
  </si>
  <si>
    <t xml:space="preserve">EKMES161                                                    </t>
  </si>
  <si>
    <t xml:space="preserve">ESPALDAR JULIETA 160 NEGRO                        </t>
  </si>
  <si>
    <t xml:space="preserve">EKMES165                                                    </t>
  </si>
  <si>
    <t xml:space="preserve">CABECERO CAMA ESMERALDA 160 GRIS PLOMO            </t>
  </si>
  <si>
    <t xml:space="preserve">EKMES169                                                    </t>
  </si>
  <si>
    <t xml:space="preserve">ESPALDAR ESMERALDA 160 NEGRO                      </t>
  </si>
  <si>
    <t xml:space="preserve">EKMES187                                                    </t>
  </si>
  <si>
    <t xml:space="preserve">ESPALDAR NATURA 140 TAUPE                         </t>
  </si>
  <si>
    <t xml:space="preserve">EKMES188                                                    </t>
  </si>
  <si>
    <t xml:space="preserve">ESPALDAR NATURA 140 AZUL PETROLEO                 </t>
  </si>
  <si>
    <t xml:space="preserve">EKMES191                                                    </t>
  </si>
  <si>
    <t xml:space="preserve">ESPALDAR NATURA 140 GRIS PERLA                    </t>
  </si>
  <si>
    <t xml:space="preserve">EKMES191GL                                                  </t>
  </si>
  <si>
    <t xml:space="preserve">CABECERO CAMA 140 NATURA GRIS PLATA               </t>
  </si>
  <si>
    <t xml:space="preserve">EKMES194                                                    </t>
  </si>
  <si>
    <t xml:space="preserve">ESPALDAR NATURA 160 GRIS PLOMO                    </t>
  </si>
  <si>
    <t xml:space="preserve">EKMES196GR                                                  </t>
  </si>
  <si>
    <t xml:space="preserve">CABECERO CAMA 160 NATURA GRIS PERLA               </t>
  </si>
  <si>
    <t xml:space="preserve">EKMES360A                                                   </t>
  </si>
  <si>
    <t xml:space="preserve">SILLA UNIVERSITARIA 360 AMARILLO                  </t>
  </si>
  <si>
    <t xml:space="preserve">EKMES360AZ                                                  </t>
  </si>
  <si>
    <t xml:space="preserve">SILLA UNIVERSITARIA 360 AZUL                      </t>
  </si>
  <si>
    <t xml:space="preserve">EKMSK218R                                                   </t>
  </si>
  <si>
    <t xml:space="preserve">SILLA EAMES CON BRAZOS KIDS ROSADA                </t>
  </si>
  <si>
    <t xml:space="preserve">EKMES360N                                                   </t>
  </si>
  <si>
    <t xml:space="preserve">SILLA UNIVERSITARIA 360 NEGRO                     </t>
  </si>
  <si>
    <t xml:space="preserve">EKMR1026G                                                   </t>
  </si>
  <si>
    <t xml:space="preserve">SILLA YUBA GIRATORIA GRIS 43X83X43 GRIS           </t>
  </si>
  <si>
    <t xml:space="preserve">EKMES360NR                                                  </t>
  </si>
  <si>
    <t xml:space="preserve">SILLA UNIVERSITARIA 360 NARANJA                   </t>
  </si>
  <si>
    <t xml:space="preserve">EKMES360R                                                   </t>
  </si>
  <si>
    <t xml:space="preserve">SILLA ITALIA 360 INTERACTIVA ROJA                 </t>
  </si>
  <si>
    <t xml:space="preserve">EKMRST63NR                                                  </t>
  </si>
  <si>
    <t xml:space="preserve">SILLA ISOSCELES JUNIOR PLASTICA 35X56X30 NARANJA  </t>
  </si>
  <si>
    <t xml:space="preserve">EKMR0001                                                    </t>
  </si>
  <si>
    <t xml:space="preserve">SILLA BAR NASH                                    </t>
  </si>
  <si>
    <t xml:space="preserve">EKMSB180N                                                   </t>
  </si>
  <si>
    <t xml:space="preserve">SILLA BAR TANTRA                                  </t>
  </si>
  <si>
    <t xml:space="preserve">EKMR816                                                     </t>
  </si>
  <si>
    <t xml:space="preserve">SILLA BONE 3 PALANCAS                             </t>
  </si>
  <si>
    <t xml:space="preserve">EKMES360V                                                   </t>
  </si>
  <si>
    <t xml:space="preserve">SILLA UNIVERSITARIA 360 VERDE                     </t>
  </si>
  <si>
    <t xml:space="preserve">EKMESJ4B                                                    </t>
  </si>
  <si>
    <t xml:space="preserve">CABECERO CAMA 140 JULIETA BLANCO                  </t>
  </si>
  <si>
    <t xml:space="preserve">EKMESK172                                                   </t>
  </si>
  <si>
    <t xml:space="preserve">ESPALDAR PARIS 140 CAMEL                          </t>
  </si>
  <si>
    <t xml:space="preserve">EKMESK174                                                   </t>
  </si>
  <si>
    <t xml:space="preserve">ESPALDAR PARIS 140 GRIS PLOMO                     </t>
  </si>
  <si>
    <t xml:space="preserve">EKMR870B                                                    </t>
  </si>
  <si>
    <t xml:space="preserve">SILLA GIRATORIA PC BLANCO                         </t>
  </si>
  <si>
    <t xml:space="preserve">EKMR870V                                                    </t>
  </si>
  <si>
    <t xml:space="preserve">SILLA GIRATORIA PC VERDE                          </t>
  </si>
  <si>
    <t xml:space="preserve">EKMESK175                                                   </t>
  </si>
  <si>
    <t xml:space="preserve">ESPALDAR PARIS 140 NEGRO                          </t>
  </si>
  <si>
    <t xml:space="preserve">EKMESLU02GL                                                 </t>
  </si>
  <si>
    <t xml:space="preserve">ESPALDAR LUPE 120 GRIS PLATA                      </t>
  </si>
  <si>
    <t xml:space="preserve">EKMSP01                                                     </t>
  </si>
  <si>
    <t xml:space="preserve">SILLA PLEGABLE BLANCA                             </t>
  </si>
  <si>
    <t xml:space="preserve">EKMR1000AT                                                  </t>
  </si>
  <si>
    <t xml:space="preserve">SILLA QUEEN AMARILLA ESTRUCTURA METALICA TAPIZADA </t>
  </si>
  <si>
    <t xml:space="preserve">EKMR8003Z                                                   </t>
  </si>
  <si>
    <t xml:space="preserve">SILLA SECRETARIAL AZUL                            </t>
  </si>
  <si>
    <t xml:space="preserve">EKMESLU02T                                                  </t>
  </si>
  <si>
    <t xml:space="preserve">ESPALDAR LUPE 120 TAUPE                           </t>
  </si>
  <si>
    <t xml:space="preserve">EKMESLU20T                                                  </t>
  </si>
  <si>
    <t xml:space="preserve">ESPALDAR LUPE 200 TAUPE                           </t>
  </si>
  <si>
    <t xml:space="preserve">EKMT4AZ                                                     </t>
  </si>
  <si>
    <t xml:space="preserve">TANDEM AZUL 4P PLASTICO                           </t>
  </si>
  <si>
    <t xml:space="preserve">EKMESLXGR                                                   </t>
  </si>
  <si>
    <t xml:space="preserve">ESPALDAR LUJO LUXURY 160 GRIS PERLA               </t>
  </si>
  <si>
    <t xml:space="preserve">EKMRG17N                                                    </t>
  </si>
  <si>
    <t xml:space="preserve">SILLA JASPEN GERENTE NEGRO BASE NYLON B REGULABLE </t>
  </si>
  <si>
    <t xml:space="preserve">EKMR1212B                                                   </t>
  </si>
  <si>
    <t xml:space="preserve">SILLA GIRATORIA PREMIUM MARSELLA                  </t>
  </si>
  <si>
    <t xml:space="preserve">EKMR1034AZ                                                  </t>
  </si>
  <si>
    <t xml:space="preserve">SILLA CHENNA GITARORIA  AZUL                      </t>
  </si>
  <si>
    <t xml:space="preserve">EKMR1034NR                                                  </t>
  </si>
  <si>
    <t xml:space="preserve">SILLA CHENNA GIRATORIA NARANJA                    </t>
  </si>
  <si>
    <t xml:space="preserve">EKMESM2N                                                    </t>
  </si>
  <si>
    <t xml:space="preserve">ESPALDAR MARFIL 200 NEGRO                         </t>
  </si>
  <si>
    <t xml:space="preserve">EKMR1212N                                                   </t>
  </si>
  <si>
    <t xml:space="preserve">SILLA DE OFICINA MARSELLA NEGRA                   </t>
  </si>
  <si>
    <t xml:space="preserve">EKMESMD2T                                                   </t>
  </si>
  <si>
    <t xml:space="preserve">ESPALDAR MADISON 200 TAUPE                        </t>
  </si>
  <si>
    <t xml:space="preserve">EKMRE280AZ                                                  </t>
  </si>
  <si>
    <t xml:space="preserve"> SILLA ESTADIO AZUL                               </t>
  </si>
  <si>
    <t xml:space="preserve">EKMESP6GP                                                   </t>
  </si>
  <si>
    <t xml:space="preserve">CABECERO CAMA 160 PARIS GRIS PLOMO                </t>
  </si>
  <si>
    <t xml:space="preserve">EKMR096G                                                    </t>
  </si>
  <si>
    <t xml:space="preserve">SILLA EJECUTIVA MAX GERENTE                       </t>
  </si>
  <si>
    <t xml:space="preserve">EKMT2241N                                                   </t>
  </si>
  <si>
    <t xml:space="preserve">SILLA TANDEM 3P 183X78X64 CROMADO NEGRO           </t>
  </si>
  <si>
    <t xml:space="preserve">EKMR3107NR                                                  </t>
  </si>
  <si>
    <t xml:space="preserve">SILLA LOCK GERENTE 48X55 NEGRO / ROJO             </t>
  </si>
  <si>
    <t xml:space="preserve">EKMEST2T                                                    </t>
  </si>
  <si>
    <t xml:space="preserve">ESPALDAR ITALIA DE 200                            </t>
  </si>
  <si>
    <t xml:space="preserve">EKMR387                                                     </t>
  </si>
  <si>
    <t xml:space="preserve">SILLA DE OFICINA PRESIDENTE FERRATA               </t>
  </si>
  <si>
    <t xml:space="preserve">EKMRI5350B                                                  </t>
  </si>
  <si>
    <t xml:space="preserve">SILLA PRESIDENTE INTERLOCUTORA BLANCA             </t>
  </si>
  <si>
    <t xml:space="preserve">EKMR09B                                                     </t>
  </si>
  <si>
    <t xml:space="preserve">SILLA BURDEOS BLANCO 40X79X40                     </t>
  </si>
  <si>
    <t xml:space="preserve">EKMRST63V                                                   </t>
  </si>
  <si>
    <t xml:space="preserve">SILLA ISOSCELES JUNIOR PLASTICA 35X56X30 VERDE    </t>
  </si>
  <si>
    <t xml:space="preserve">EKMEST4GR                                                   </t>
  </si>
  <si>
    <t xml:space="preserve">CABECERO CAMA 140 ITALIA GRIS PERLA               </t>
  </si>
  <si>
    <t xml:space="preserve">EKMR383N                                                    </t>
  </si>
  <si>
    <t xml:space="preserve">SILLA GAMER MOST NEGRO                            </t>
  </si>
  <si>
    <t xml:space="preserve">EKMR382NG                                                   </t>
  </si>
  <si>
    <t xml:space="preserve">SILLA GAMER PRAGA NEGRO / GRIS                    </t>
  </si>
  <si>
    <t xml:space="preserve">EKMB102NR                                                   </t>
  </si>
  <si>
    <t xml:space="preserve">SILLA BAR ARKAR ROJO                              </t>
  </si>
  <si>
    <t xml:space="preserve">EKMR4021N                                                   </t>
  </si>
  <si>
    <t xml:space="preserve">SILLA LILLE GIRATORIA NEGRO 47X76X44 NEGRO        </t>
  </si>
  <si>
    <t xml:space="preserve">EKMEST4T                                                    </t>
  </si>
  <si>
    <t xml:space="preserve">CABECERO CAMA 140 ITALIA TAUPE                    </t>
  </si>
  <si>
    <t xml:space="preserve">EKMEST4Z                                                    </t>
  </si>
  <si>
    <t xml:space="preserve">CABECERO CAMA 140 ITALIA AZUL PETROLEO            </t>
  </si>
  <si>
    <t xml:space="preserve">EKMS203A                                                    </t>
  </si>
  <si>
    <t xml:space="preserve">SILLA NATURA  AMARILLO                            </t>
  </si>
  <si>
    <t xml:space="preserve">EKMS101V                                                    </t>
  </si>
  <si>
    <t xml:space="preserve">SILLA CURVAS STREAM VERDE                         </t>
  </si>
  <si>
    <t xml:space="preserve">EKMEST6GR                                                   </t>
  </si>
  <si>
    <t xml:space="preserve">CABECERO CAMA 160 ITALIA GRIS PERLA               </t>
  </si>
  <si>
    <t xml:space="preserve">EKMG0020G25                                                 </t>
  </si>
  <si>
    <t xml:space="preserve">CAMA CON COLCHON 200 GABOR GRIS                   </t>
  </si>
  <si>
    <t xml:space="preserve">EKMIN110                                                    </t>
  </si>
  <si>
    <t xml:space="preserve">SILLA INDUSTRIAL S10 NEGRA                        </t>
  </si>
  <si>
    <t xml:space="preserve">EKMIW60B                                                    </t>
  </si>
  <si>
    <t xml:space="preserve">MESA INFANTIL CUADRADA WHITE 60X60X58 BLANCA      </t>
  </si>
  <si>
    <t xml:space="preserve">EKMJI4GR                                                    </t>
  </si>
  <si>
    <t xml:space="preserve">COMBO CAMA CABECERO 140 ITALIA GRIS PERLA         </t>
  </si>
  <si>
    <t xml:space="preserve">EKMJI4T                                                     </t>
  </si>
  <si>
    <t xml:space="preserve">COMBO CAMA CABECERO 140 ITALIA TAUPE              </t>
  </si>
  <si>
    <t xml:space="preserve">EKMJI4Z                                                     </t>
  </si>
  <si>
    <t xml:space="preserve">COMBO CAMA CABECERO 140 ITALIA  AZUL PETRÓLEO     </t>
  </si>
  <si>
    <t xml:space="preserve">EKMS209A                                                    </t>
  </si>
  <si>
    <t xml:space="preserve">SILLA TRIANGULOS AMARILLA                         </t>
  </si>
  <si>
    <t xml:space="preserve">EKMR1689AZ                                                  </t>
  </si>
  <si>
    <t xml:space="preserve">SILLA POOLE AZUL                                  </t>
  </si>
  <si>
    <t xml:space="preserve">EKMJR02ND                                                   </t>
  </si>
  <si>
    <t xml:space="preserve">JUEGOS DE RUEDAS NEGRAS DESMOPAN                  </t>
  </si>
  <si>
    <t xml:space="preserve">EKMR2007G                                                   </t>
  </si>
  <si>
    <t xml:space="preserve">SILLA DE OFICINA OSAK GERENTE                     </t>
  </si>
  <si>
    <t xml:space="preserve">EKMR364PG                                                   </t>
  </si>
  <si>
    <t xml:space="preserve">SILLA PRESIDENTE JOSTIN GRIS                      </t>
  </si>
  <si>
    <t xml:space="preserve">EKMSB102G                                                   </t>
  </si>
  <si>
    <t xml:space="preserve">SILLA TRUE SENCILLA CON DESCANSA PIES GRIS        </t>
  </si>
  <si>
    <t xml:space="preserve">EKMR2019G                                                   </t>
  </si>
  <si>
    <t xml:space="preserve">SILLA DE OFICINA OSAI GERENTE                     </t>
  </si>
  <si>
    <t xml:space="preserve">EKMRE280A                                                   </t>
  </si>
  <si>
    <t xml:space="preserve">SILLA ESTADIO ESP BAJO 13*38*41 AMARILLO          </t>
  </si>
  <si>
    <t xml:space="preserve">EKMSJ30N                                                    </t>
  </si>
  <si>
    <t xml:space="preserve">SILLA DE OFICINA VERON NEGRO                      </t>
  </si>
  <si>
    <t xml:space="preserve">EKMJR04BN                                                   </t>
  </si>
  <si>
    <t xml:space="preserve">JUEGOS DE RUEDAS BASICAS NEGRAS                   </t>
  </si>
  <si>
    <t xml:space="preserve">EKMLC140BG                                                  </t>
  </si>
  <si>
    <t xml:space="preserve">COMBO CAMA DOBLE CON COLCHON LUPE BE              </t>
  </si>
  <si>
    <t xml:space="preserve">EKMSZ02V/N                                                  </t>
  </si>
  <si>
    <t xml:space="preserve">SILLA EJECUTIVA LINE PRESIDENTE VERDE             </t>
  </si>
  <si>
    <t xml:space="preserve">EKMR31113                                                   </t>
  </si>
  <si>
    <t xml:space="preserve">SILLA DE OFICINA BEKEL PRESIDENTE                 </t>
  </si>
  <si>
    <t xml:space="preserve">EKMLC2GP                                                    </t>
  </si>
  <si>
    <t xml:space="preserve">LATERALES ESPALDAR ITALIA DE 200                  </t>
  </si>
  <si>
    <t xml:space="preserve">EKMM05                                                      </t>
  </si>
  <si>
    <t xml:space="preserve">MESA EAMES REDONDA BLANCA 100CM                   </t>
  </si>
  <si>
    <t xml:space="preserve">EKMM222B                                                    </t>
  </si>
  <si>
    <t xml:space="preserve">MESA EAMES KIDS 60 DIAMETRO IMPORTADA BLANCA      </t>
  </si>
  <si>
    <t xml:space="preserve">EKMM3366B                                                   </t>
  </si>
  <si>
    <t xml:space="preserve">ESCRITORIO GLAS EN L BLANCO                       </t>
  </si>
  <si>
    <t xml:space="preserve">EKMSP235G                                                   </t>
  </si>
  <si>
    <t xml:space="preserve">SILLA EAMES GRIS PATAS NEGRA                      </t>
  </si>
  <si>
    <t xml:space="preserve">EKMR31287B                                                  </t>
  </si>
  <si>
    <t xml:space="preserve">SILLA DE OFICINA PIKE INTERLOCUTORA BLANCA        </t>
  </si>
  <si>
    <t xml:space="preserve">EKMS1420                                                    </t>
  </si>
  <si>
    <t xml:space="preserve">SILLA BAR KURY METALICA                           </t>
  </si>
  <si>
    <t xml:space="preserve">EKMM3502                                                    </t>
  </si>
  <si>
    <t xml:space="preserve">ESCRITORIO EN L MERLOT  2 CAJONES EN VIDRIO NEGRO </t>
  </si>
  <si>
    <t xml:space="preserve">EKMM6CDB                                                    </t>
  </si>
  <si>
    <t xml:space="preserve">MUEBLE COMODA 6 CAJONES CHARLOT DUNA BLANCA       </t>
  </si>
  <si>
    <t xml:space="preserve">EKMMA1                                                      </t>
  </si>
  <si>
    <t xml:space="preserve">BASE MESA ALUMINIO                                </t>
  </si>
  <si>
    <t xml:space="preserve">EKMMA15                                                     </t>
  </si>
  <si>
    <t xml:space="preserve">MUEBLE ARRIMO BOSKETO                             </t>
  </si>
  <si>
    <t xml:space="preserve">EKMR373G                                                    </t>
  </si>
  <si>
    <t xml:space="preserve">SILLA DE OFICINA KOBE GERENTE                     </t>
  </si>
  <si>
    <t xml:space="preserve">EKMSE102C                                                   </t>
  </si>
  <si>
    <t xml:space="preserve">SILLA PALMA CAFE                                  </t>
  </si>
  <si>
    <t xml:space="preserve">EKMRST63N                                                   </t>
  </si>
  <si>
    <t xml:space="preserve">SILLA ISOSCELES JUNIOR PLASTICA 35X56X30 NEGRA    </t>
  </si>
  <si>
    <t xml:space="preserve">EKMSTR13AZ                                                  </t>
  </si>
  <si>
    <t xml:space="preserve">SILLA EVENTOS AZUL                                </t>
  </si>
  <si>
    <t xml:space="preserve">EKMMB02                                                     </t>
  </si>
  <si>
    <t xml:space="preserve">MUEBLE DE ASEO CLEAN                              </t>
  </si>
  <si>
    <t xml:space="preserve">EKMS101A                                                    </t>
  </si>
  <si>
    <t xml:space="preserve">SILLA CURVA STREEM AMARILLA                       </t>
  </si>
  <si>
    <t xml:space="preserve">EKMS203BG                                                   </t>
  </si>
  <si>
    <t xml:space="preserve">SILLA NATURA BEIGE                                </t>
  </si>
  <si>
    <t xml:space="preserve">EKMMB03                                                     </t>
  </si>
  <si>
    <t xml:space="preserve">ESPEJO DE BAÑO ALOUS                              </t>
  </si>
  <si>
    <t xml:space="preserve">EKMSG02N                                                    </t>
  </si>
  <si>
    <t xml:space="preserve">SILLA DE OFICINA GERENTE ACURA NEGRA              </t>
  </si>
  <si>
    <t xml:space="preserve">EKMMB15                                                     </t>
  </si>
  <si>
    <t xml:space="preserve">MUEBLE AUXILIAR DE BAÑO WILTON                    </t>
  </si>
  <si>
    <t xml:space="preserve">EKMSB308B                                                   </t>
  </si>
  <si>
    <t xml:space="preserve">SILLA BARRA DAIS BLANCO                           </t>
  </si>
  <si>
    <t xml:space="preserve">EKMMB18                                                     </t>
  </si>
  <si>
    <t xml:space="preserve">GABINETE DE BAÑO ÑUTO HABANO GRIS                 </t>
  </si>
  <si>
    <t xml:space="preserve">EKMSB12B                                                    </t>
  </si>
  <si>
    <t xml:space="preserve">SILLA BAR FRAGUA BLANCO                           </t>
  </si>
  <si>
    <t xml:space="preserve">EKMMC02                                                     </t>
  </si>
  <si>
    <t xml:space="preserve">MUEBLE PARA MICROONDAS COUNTAL                    </t>
  </si>
  <si>
    <t xml:space="preserve">EKMMC21                                                     </t>
  </si>
  <si>
    <t xml:space="preserve">MUEBLE COCINA 150 CANON                           </t>
  </si>
  <si>
    <t xml:space="preserve">EKMMC23C                                                    </t>
  </si>
  <si>
    <t xml:space="preserve">MESA DE COMEDOR ARTEK CARAMELO                    </t>
  </si>
  <si>
    <t xml:space="preserve">EKMR372PN                                                   </t>
  </si>
  <si>
    <t xml:space="preserve">SILLA DE OFICINA BALTIMORE PRESIDENTE NEGRO       </t>
  </si>
  <si>
    <t xml:space="preserve">EKMIN01Z                                                    </t>
  </si>
  <si>
    <t xml:space="preserve">SILLA INFANTIL TOBY AZUL                          </t>
  </si>
  <si>
    <t xml:space="preserve">EKMIN01M                                                    </t>
  </si>
  <si>
    <t xml:space="preserve">SILLA INFANTIL TOBY MORADO                        </t>
  </si>
  <si>
    <t xml:space="preserve">EKMIN01RJ                                                   </t>
  </si>
  <si>
    <t xml:space="preserve">SILLA INFANTIL TOBY ROJA                          </t>
  </si>
  <si>
    <t xml:space="preserve">EKMIN01V                                                    </t>
  </si>
  <si>
    <t xml:space="preserve">SILLA INFANTIL TOBY VERDE                         </t>
  </si>
  <si>
    <t xml:space="preserve">EKMIN01RS                                                   </t>
  </si>
  <si>
    <t xml:space="preserve">SILLA INFANTIL TOBY ROSADA                        </t>
  </si>
  <si>
    <t xml:space="preserve">EKMR815AZ                                                   </t>
  </si>
  <si>
    <t xml:space="preserve">SILLA BOONE ALTA H49 KIT FIJO S BRAZOS AZUL       </t>
  </si>
  <si>
    <t xml:space="preserve">EKMR31038                                                   </t>
  </si>
  <si>
    <t xml:space="preserve">SILLA DE OFICINA MOLTRIE PRESIDENTE               </t>
  </si>
  <si>
    <t xml:space="preserve">EKMMDB                                                      </t>
  </si>
  <si>
    <t xml:space="preserve">MESA DALOM BLANCA                                 </t>
  </si>
  <si>
    <t xml:space="preserve">EKMSP101N                                                   </t>
  </si>
  <si>
    <t xml:space="preserve">SILLA DE OFICINA PRESIDENTE MONREAL NEGRO         </t>
  </si>
  <si>
    <t xml:space="preserve">EKME101TN                                                   </t>
  </si>
  <si>
    <t xml:space="preserve">SILLA UNIVERSITARIA ISO 53X55X44 NEGRO            </t>
  </si>
  <si>
    <t xml:space="preserve">EKMT2224AZ                                                  </t>
  </si>
  <si>
    <t xml:space="preserve">SILLA TANDEM 4P TAPIZADO  AZUL 2215X78X64         </t>
  </si>
  <si>
    <t xml:space="preserve">EKMR2041N                                                   </t>
  </si>
  <si>
    <t xml:space="preserve">SILLA GIRATORIA MODERNA SHANTAL COLORS NEGRA      </t>
  </si>
  <si>
    <t xml:space="preserve">EKMSIN                                                      </t>
  </si>
  <si>
    <t xml:space="preserve">SILLA ITTO NEGRA                                  </t>
  </si>
  <si>
    <t xml:space="preserve">EKMSIB                                                      </t>
  </si>
  <si>
    <t xml:space="preserve">SILLA ITTO BLANCA                                 </t>
  </si>
  <si>
    <t xml:space="preserve">EKMMH02RB                                                   </t>
  </si>
  <si>
    <t xml:space="preserve">COMODA OLIVA ROVERE BLANCO                        </t>
  </si>
  <si>
    <t xml:space="preserve">EKMMH04                                                     </t>
  </si>
  <si>
    <t xml:space="preserve">COMODA CANDIVA ROVERE /BLANCO                     </t>
  </si>
  <si>
    <t xml:space="preserve">EKMSSG                                                      </t>
  </si>
  <si>
    <t xml:space="preserve">SILLA SELA GRIS                                   </t>
  </si>
  <si>
    <t xml:space="preserve">EKMMK01Z                                                    </t>
  </si>
  <si>
    <t xml:space="preserve">MESA INFANTIL ZUPI AZUL                           </t>
  </si>
  <si>
    <t xml:space="preserve">EKMSLTG                                                     </t>
  </si>
  <si>
    <t xml:space="preserve">SILLA LUCI TAPIZADA GRIS                          </t>
  </si>
  <si>
    <t xml:space="preserve">EKMB01C                                                     </t>
  </si>
  <si>
    <t xml:space="preserve">BUTACO CLASICO RATTAN CAFE                        </t>
  </si>
  <si>
    <t xml:space="preserve">EKMR372GN                                                   </t>
  </si>
  <si>
    <t xml:space="preserve">SILLA DE OFICINA BALTIMORE GERENTE NEGRO          </t>
  </si>
  <si>
    <t xml:space="preserve">EKMMN01                                                     </t>
  </si>
  <si>
    <t xml:space="preserve">MESA DE NOCHE ARES X2                             </t>
  </si>
  <si>
    <t xml:space="preserve">EKMMN01WM                                                   </t>
  </si>
  <si>
    <t xml:space="preserve">MESA DE NOCHE ARES WENGUE - MIEL                  </t>
  </si>
  <si>
    <t xml:space="preserve">EKMSTBA01                                                   </t>
  </si>
  <si>
    <t xml:space="preserve">SILLA TAPIZADA BEST ARENA                         </t>
  </si>
  <si>
    <t xml:space="preserve">EKMSEB                                                      </t>
  </si>
  <si>
    <t xml:space="preserve">SILLA EMILE BEIGE                                 </t>
  </si>
  <si>
    <t xml:space="preserve">EKMR2007PN                                                  </t>
  </si>
  <si>
    <t xml:space="preserve">SILLA GIRATORIA OSAK PREMIUM ESPALDAR NEGRO       </t>
  </si>
  <si>
    <t xml:space="preserve">EKMRTP61N                                                   </t>
  </si>
  <si>
    <t xml:space="preserve">SILLA POLON TAPIZADA EN PAÑO 45X45X72 NEGRO       </t>
  </si>
  <si>
    <t xml:space="preserve">EKMSVTGG                                                    </t>
  </si>
  <si>
    <t xml:space="preserve">SILLA GIRATORIA VOCK TELA GRIS GERENTE            </t>
  </si>
  <si>
    <t xml:space="preserve">EKMSB104MN                                                  </t>
  </si>
  <si>
    <t xml:space="preserve">SILLA TRUE NEGRA CON ESPALDAR ASIENTO MADERA      </t>
  </si>
  <si>
    <t xml:space="preserve">EKMRST66RS                                                  </t>
  </si>
  <si>
    <t xml:space="preserve">SILLA ANDY ALTA JUNIOR ROSA 56X27X26              </t>
  </si>
  <si>
    <t xml:space="preserve">EKMRST66R                                                   </t>
  </si>
  <si>
    <t xml:space="preserve">SILLA ANDY ALTA JUNIOR ROJA 56X27X26              </t>
  </si>
  <si>
    <t xml:space="preserve">EKMRST66V                                                   </t>
  </si>
  <si>
    <t xml:space="preserve">SILLA ANDY ALTA JUNIOR VERDE LIMON 56X27X26       </t>
  </si>
  <si>
    <t xml:space="preserve">EKMS235BMZ                                                  </t>
  </si>
  <si>
    <t xml:space="preserve">SILLA EAMES BARRA MOSTAZA                         </t>
  </si>
  <si>
    <t xml:space="preserve">EKMMN02                                                     </t>
  </si>
  <si>
    <t xml:space="preserve">MUEBLE COMODA ARES 3 CAJONES                      </t>
  </si>
  <si>
    <t xml:space="preserve">EKMR164B                                                    </t>
  </si>
  <si>
    <t xml:space="preserve">SILLA GAMER ONIX NEGRA BLANCA                     </t>
  </si>
  <si>
    <t xml:space="preserve">EKMRIT1007RN                                                </t>
  </si>
  <si>
    <t xml:space="preserve">SILLA LEVER TAPIZADA CON RUEDAS                   </t>
  </si>
  <si>
    <t xml:space="preserve">EKMMN02MB                                                   </t>
  </si>
  <si>
    <t xml:space="preserve">MUEBLE COMODA ARES 3 CAJONES MIEL / BLANCO        </t>
  </si>
  <si>
    <t xml:space="preserve">EKMSBLG                                                     </t>
  </si>
  <si>
    <t xml:space="preserve">SILLA DE BAR LERIN GRIS                           </t>
  </si>
  <si>
    <t xml:space="preserve">EKMRE4022B                                                  </t>
  </si>
  <si>
    <t xml:space="preserve">SILLA WORKING CON ESPALDAR BLANCO                 </t>
  </si>
  <si>
    <t xml:space="preserve">EKMRST64AM                                                  </t>
  </si>
  <si>
    <t xml:space="preserve">SILLA ANDY JUNIOR 39X35X51 AGUAMARINA             </t>
  </si>
  <si>
    <t xml:space="preserve">EKMSACF                                                     </t>
  </si>
  <si>
    <t xml:space="preserve">SILLA MULTIPROPOSITO ABI CAFE                     </t>
  </si>
  <si>
    <t xml:space="preserve">EKMSAB                                                      </t>
  </si>
  <si>
    <t xml:space="preserve">SILLA MULTIPROPOSITO ABI BLANCA                   </t>
  </si>
  <si>
    <t xml:space="preserve">EKMMN02WM5                                                  </t>
  </si>
  <si>
    <t xml:space="preserve">MUEBLE COMODA ARES 5 CAJONES WENGUE / MIEL        </t>
  </si>
  <si>
    <t xml:space="preserve">EKMSTC01                                                    </t>
  </si>
  <si>
    <t xml:space="preserve">SILLA TANYA BASE CROMADA                          </t>
  </si>
  <si>
    <t xml:space="preserve">EKMRP11GB                                                   </t>
  </si>
  <si>
    <t xml:space="preserve">SILLA TURMANILA PTE ESPALDAR MALLA GRIS BLANCO    </t>
  </si>
  <si>
    <t xml:space="preserve">EKMMN12B                                                    </t>
  </si>
  <si>
    <t xml:space="preserve">MESA DE NOCHE ALMARA                              </t>
  </si>
  <si>
    <t xml:space="preserve">EKMR1059R                                                   </t>
  </si>
  <si>
    <t xml:space="preserve">SILLA DARWIN 67X64X76 ROJO                        </t>
  </si>
  <si>
    <t xml:space="preserve">EKMESTPPN                                                   </t>
  </si>
  <si>
    <t xml:space="preserve">ESPALDAR SILLA TAPIZADO PAÑO NEGRO                </t>
  </si>
  <si>
    <t xml:space="preserve">EKMPPZ01                                                    </t>
  </si>
  <si>
    <t xml:space="preserve">POLTRONA PIRAMID AZUL                             </t>
  </si>
  <si>
    <t xml:space="preserve">EKMS218RS                                                   </t>
  </si>
  <si>
    <t xml:space="preserve">SILLA EAMES CON BRAZOS ROSADA                     </t>
  </si>
  <si>
    <t xml:space="preserve">EKMT2229G                                                   </t>
  </si>
  <si>
    <t xml:space="preserve">TANDEM PERTH X3 GRIS                              </t>
  </si>
  <si>
    <t xml:space="preserve">EKMRPC11N                                                   </t>
  </si>
  <si>
    <t>SILLA TURMANILA PTE ESPALDAR MALLA NEGRO B/CROMADA</t>
  </si>
  <si>
    <t xml:space="preserve">EKMT2228AZ                                                  </t>
  </si>
  <si>
    <t xml:space="preserve">TANDEM DARWIN X2 67*64*76 AZUL                    </t>
  </si>
  <si>
    <t xml:space="preserve">EKMR1038N                                                   </t>
  </si>
  <si>
    <t xml:space="preserve">SILLA YUBA NEGRA  43X83X43                        </t>
  </si>
  <si>
    <t xml:space="preserve">EKMSPPB	                                                    </t>
  </si>
  <si>
    <t xml:space="preserve">SILLA PLUXY PRESIDENTE GRIS BLANCA                </t>
  </si>
  <si>
    <t xml:space="preserve">EKMMN13C                                                    </t>
  </si>
  <si>
    <t xml:space="preserve">MESA DE NOCHE CASCADIA PLOMO LENNO                </t>
  </si>
  <si>
    <t xml:space="preserve">EKMMP0021                                                   </t>
  </si>
  <si>
    <t xml:space="preserve">JUEGO GALAXI PARA TAPIZAR 4P                      </t>
  </si>
  <si>
    <t xml:space="preserve">EKMMS07N                                                    </t>
  </si>
  <si>
    <t xml:space="preserve">MESA DE CENTRO KOREA WENGUE                       </t>
  </si>
  <si>
    <t xml:space="preserve">EKMMS09                                                     </t>
  </si>
  <si>
    <t xml:space="preserve">MESA DE CENTRO CANTON WENGUE                      </t>
  </si>
  <si>
    <t xml:space="preserve">EKMMS11                                                     </t>
  </si>
  <si>
    <t xml:space="preserve">MESA DE CENTRO MILEIK MIEL + PLOMO                </t>
  </si>
  <si>
    <t xml:space="preserve">EKMMS18RB                                                   </t>
  </si>
  <si>
    <t xml:space="preserve">MESA DE  NOCHE ANTRIS ROVERE                      </t>
  </si>
  <si>
    <t xml:space="preserve">EKMD14                                                      </t>
  </si>
  <si>
    <t xml:space="preserve">DESCANSA ERGONOMICO AJUSTABLE                     </t>
  </si>
  <si>
    <t xml:space="preserve">EKMPT22                                                     </t>
  </si>
  <si>
    <t xml:space="preserve">PATAS PARA PUESTOS DE TRABAJO NACIONALES          </t>
  </si>
  <si>
    <t xml:space="preserve">EKMMS20                                                     </t>
  </si>
  <si>
    <t xml:space="preserve">MESA DE NOCHE COQUEI WENGUE                       </t>
  </si>
  <si>
    <t xml:space="preserve">EKMMS29MH                                                   </t>
  </si>
  <si>
    <t xml:space="preserve">MUEBLE BIFE LUTRUX MIEL HABANO                    </t>
  </si>
  <si>
    <t xml:space="preserve">EKMPE016T                                                   </t>
  </si>
  <si>
    <t xml:space="preserve">ESPALDAR 160 PRETTY TAUPE                         </t>
  </si>
  <si>
    <t xml:space="preserve">EKMPINCM                                                    </t>
  </si>
  <si>
    <t xml:space="preserve">MANTENIMIENTO SILLA OPERATIVAS SENCILLAS          </t>
  </si>
  <si>
    <t xml:space="preserve">EKMPJ66B                                                    </t>
  </si>
  <si>
    <t xml:space="preserve">SILLA DE OFICINA PREMIUM PRESIDENTE COLORS BLANCO </t>
  </si>
  <si>
    <t xml:space="preserve">EKMPJ66NN                                                   </t>
  </si>
  <si>
    <t xml:space="preserve">SILLA DE OFICINA PREMIUM PRESIDENTE COLORS NEGRO  </t>
  </si>
  <si>
    <t xml:space="preserve">EKMPOF6B                                                    </t>
  </si>
  <si>
    <t xml:space="preserve">ARCHIVADOR 2X1 BLANCO SIN TAPA                    </t>
  </si>
  <si>
    <t xml:space="preserve">EKMPPG01                                                    </t>
  </si>
  <si>
    <t xml:space="preserve">POLTRONA PIRAMID GRIS                             </t>
  </si>
  <si>
    <t xml:space="preserve">EKMEO8B                                                     </t>
  </si>
  <si>
    <t xml:space="preserve">REPISA ENTREPAÑO ORGANIZADOR 80 cm BLANCO         </t>
  </si>
  <si>
    <t xml:space="preserve">EKMPR362                                                    </t>
  </si>
  <si>
    <t xml:space="preserve">SILLA DE OFICINA PRESIDENTE KUREN                 </t>
  </si>
  <si>
    <t xml:space="preserve">EKMMB14                                                     </t>
  </si>
  <si>
    <t xml:space="preserve">GABINETE DE BAÑO VOUPOR                           </t>
  </si>
  <si>
    <t xml:space="preserve">EKMMH01                                                     </t>
  </si>
  <si>
    <t xml:space="preserve">COMODA MOSCU SIENA                                </t>
  </si>
  <si>
    <t xml:space="preserve">EKMPREIONN                                                  </t>
  </si>
  <si>
    <t xml:space="preserve">SILLA ERGOHUMAN PREMIUM                           </t>
  </si>
  <si>
    <t xml:space="preserve">EKMMC13                                                     </t>
  </si>
  <si>
    <t xml:space="preserve">MODULO MICROONDAS MILAT BLANCO WENGUE             </t>
  </si>
  <si>
    <t xml:space="preserve">EKMMC16                                                     </t>
  </si>
  <si>
    <t xml:space="preserve">MUEBLE AUXILIAR BARRA DE COCINA VALONIA           </t>
  </si>
  <si>
    <t xml:space="preserve">EKMMC17                                                     </t>
  </si>
  <si>
    <t xml:space="preserve">MUEBLE ALACENA TAMPERE                            </t>
  </si>
  <si>
    <t xml:space="preserve">EKMMC14                                                     </t>
  </si>
  <si>
    <t xml:space="preserve">MUEBLE AUXILIAR SUPERIOR COCINA SAIDA             </t>
  </si>
  <si>
    <t xml:space="preserve">EKMCE11                                                     </t>
  </si>
  <si>
    <t xml:space="preserve">RACK PARA TV MILEIK                               </t>
  </si>
  <si>
    <t xml:space="preserve">EKMEO2B                                                     </t>
  </si>
  <si>
    <t xml:space="preserve">REPISA ENTREPAÑO ORGANIZADOR 120 CM BLANCO        </t>
  </si>
  <si>
    <t xml:space="preserve">EKMMC15R                                                    </t>
  </si>
  <si>
    <t xml:space="preserve">MUEBLE SUPERIOR COCINA NAAMA VIDRIO ROVER         </t>
  </si>
  <si>
    <t xml:space="preserve">EKMPT01                                                     </t>
  </si>
  <si>
    <t xml:space="preserve">ES EXALT 49X43 LI RECTO                           </t>
  </si>
  <si>
    <t xml:space="preserve">EKMMB17B                                                    </t>
  </si>
  <si>
    <t xml:space="preserve">MUEBLE AUXILIAR DE BAÑO LUCOA BLANCO              </t>
  </si>
  <si>
    <t xml:space="preserve">EKMPT02                                                     </t>
  </si>
  <si>
    <t xml:space="preserve">ES IN ALT 49X43 LI RECTO                          </t>
  </si>
  <si>
    <t xml:space="preserve">EKMMB47                                                     </t>
  </si>
  <si>
    <t xml:space="preserve">MUEBLE BAR CLOE MIEL HABANO                       </t>
  </si>
  <si>
    <t xml:space="preserve">EKMMB46                                                     </t>
  </si>
  <si>
    <t xml:space="preserve">MUEBLE BAR KENDAL Wg/Miel                         </t>
  </si>
  <si>
    <t xml:space="preserve">EKMEO6B                                                     </t>
  </si>
  <si>
    <t xml:space="preserve">REPISA ENTREPAÑO ORGANIZADOR  60 CM BLANCO        </t>
  </si>
  <si>
    <t xml:space="preserve">EKMEO2CZ                                                    </t>
  </si>
  <si>
    <t xml:space="preserve">REPISA ENTREPAÑO ORGANIZADOR 120 CENIZA X6        </t>
  </si>
  <si>
    <t xml:space="preserve">EKMEO8CZ                                                    </t>
  </si>
  <si>
    <t xml:space="preserve">REPISA ENTREPAÑO ORGANIZADOR 80CM CENIZA          </t>
  </si>
  <si>
    <t xml:space="preserve">EKMIB01                                                     </t>
  </si>
  <si>
    <t xml:space="preserve">MUEBLE ISLA BARRA AUXILIAR LIVENT                 </t>
  </si>
  <si>
    <t xml:space="preserve">EKMMB30                                                     </t>
  </si>
  <si>
    <t xml:space="preserve">MUEBLE ACOMODADOR ESQUINERO BAÑO LORCA            </t>
  </si>
  <si>
    <t xml:space="preserve">EKMEO6CM                                                    </t>
  </si>
  <si>
    <t xml:space="preserve">REPISA ENTREPAÑO ORGANIZADOR 60CM CARAMELO        </t>
  </si>
  <si>
    <t xml:space="preserve">EKMMA13                                                     </t>
  </si>
  <si>
    <t xml:space="preserve">MUEBLE BIFE HABANO ARTEMISA                       </t>
  </si>
  <si>
    <t xml:space="preserve">EKMCE06W                                                    </t>
  </si>
  <si>
    <t xml:space="preserve">CENTRO DE ENTRETENIMITO DAIREN WENGUE             </t>
  </si>
  <si>
    <t xml:space="preserve">EKMPEIZ                                                     </t>
  </si>
  <si>
    <t xml:space="preserve">ESPALDAR DARWIN AZUL                              </t>
  </si>
  <si>
    <t xml:space="preserve">EKMCE25                                                     </t>
  </si>
  <si>
    <t xml:space="preserve">CENTRO DE ENTRETENIMIENTO FLOTANTE LUTRUX         </t>
  </si>
  <si>
    <t xml:space="preserve">EKMMFDDW                                                    </t>
  </si>
  <si>
    <t>MUEBLE AUXILIAR FLOTANTE DIM PUERTA DERECHA WENGUE</t>
  </si>
  <si>
    <t xml:space="preserve">EKMPNTR60                                                   </t>
  </si>
  <si>
    <t xml:space="preserve">SUPERFICIE 60X60 CUADRADA                         </t>
  </si>
  <si>
    <t xml:space="preserve">EKMT9060                                                    </t>
  </si>
  <si>
    <t xml:space="preserve">ESTRUCTURA MESA PARA IMPRESORA 90*60 METALICA     </t>
  </si>
  <si>
    <t xml:space="preserve">EKMCAN04                                                    </t>
  </si>
  <si>
    <t xml:space="preserve">CARA LEON RAFE 1.80X1.20X5CM                      </t>
  </si>
  <si>
    <t xml:space="preserve">EKMPT03                                                     </t>
  </si>
  <si>
    <t xml:space="preserve">ASI EXT 43X46 GERENTE                             </t>
  </si>
  <si>
    <t xml:space="preserve">EKMPT04                                                     </t>
  </si>
  <si>
    <t xml:space="preserve">ASIENTO INTERNO GERENTE PP                        </t>
  </si>
  <si>
    <t xml:space="preserve">EKMPT05                                                     </t>
  </si>
  <si>
    <t xml:space="preserve">BASE CURVA 60 CONO 5 CMTS                         </t>
  </si>
  <si>
    <t xml:space="preserve">EKMPT06                                                     </t>
  </si>
  <si>
    <t xml:space="preserve">CILINDRO NEUMATICO SECRETARIA                     </t>
  </si>
  <si>
    <t xml:space="preserve">EKMCAB14                                                    </t>
  </si>
  <si>
    <t xml:space="preserve">FACE PAINT-IN (1.20X90X5CM)                       </t>
  </si>
  <si>
    <t xml:space="preserve">EKMCAB25                                                    </t>
  </si>
  <si>
    <t xml:space="preserve">TIPO MARMOL GOLD (1.80X1.20X5CM)                  </t>
  </si>
  <si>
    <t xml:space="preserve">EKMPT07                                                     </t>
  </si>
  <si>
    <t xml:space="preserve">TELESCOPIO CONO 5 CMTS                            </t>
  </si>
  <si>
    <t xml:space="preserve">EKMPT08                                                     </t>
  </si>
  <si>
    <t xml:space="preserve">5 RODACHINAS PARA BASE GIRATORIA                  </t>
  </si>
  <si>
    <t xml:space="preserve">EKMPT09                                                     </t>
  </si>
  <si>
    <t xml:space="preserve">PLATO ERGONOMICO                                  </t>
  </si>
  <si>
    <t xml:space="preserve">EKMPT10                                                     </t>
  </si>
  <si>
    <t xml:space="preserve">KIT ALTURA FIJA ESPALDA ERGONOMICO COMPLETO       </t>
  </si>
  <si>
    <t xml:space="preserve">EKMCPL12                                                    </t>
  </si>
  <si>
    <t xml:space="preserve">PLANTA ORQUIDEA GOLD (1.20X90X5CM)                </t>
  </si>
  <si>
    <t xml:space="preserve">EKMCPA30                                                    </t>
  </si>
  <si>
    <t xml:space="preserve">BUDDHA BLACK (1.20X90X5CM)                        </t>
  </si>
  <si>
    <t xml:space="preserve">EKMCAN39                                                    </t>
  </si>
  <si>
    <t xml:space="preserve">ELEFANTE LIFE COLORS (120X90X5CM)                 </t>
  </si>
  <si>
    <t xml:space="preserve">EKMCIJ20                                                    </t>
  </si>
  <si>
    <t xml:space="preserve">TRIPTICO ANIMALES KIDS (40X40X5X3UNI)             </t>
  </si>
  <si>
    <t xml:space="preserve">EKMCAB36                                                    </t>
  </si>
  <si>
    <t xml:space="preserve">TIPO MARMOL BLACK 70X50X5CM                       </t>
  </si>
  <si>
    <t xml:space="preserve">EKMCPL15                                                    </t>
  </si>
  <si>
    <t xml:space="preserve">ORQUIDEA GOLD 120x90x5cm                          </t>
  </si>
  <si>
    <t xml:space="preserve">EKMCPL11                                                    </t>
  </si>
  <si>
    <t xml:space="preserve">PLANTA ORQUIDEA GOLD 50X70X5CM                    </t>
  </si>
  <si>
    <t xml:space="preserve">EKMPT11                                                     </t>
  </si>
  <si>
    <t xml:space="preserve">PLATINA CONTACTO LISA                             </t>
  </si>
  <si>
    <t xml:space="preserve">EKMCAB27                                                    </t>
  </si>
  <si>
    <t xml:space="preserve">TIPO MARMOL GOLD 70X50X5CM                        </t>
  </si>
  <si>
    <t xml:space="preserve">EKMCPL01                                                    </t>
  </si>
  <si>
    <t xml:space="preserve">PLANTA MOSTERA COLORS 40X40X5CM                   </t>
  </si>
  <si>
    <t xml:space="preserve">EKMCPA01                                                    </t>
  </si>
  <si>
    <t xml:space="preserve">CITY 60X180X5CM                                   </t>
  </si>
  <si>
    <t xml:space="preserve">EKMCPL07                                                    </t>
  </si>
  <si>
    <t xml:space="preserve">PLATA ROSA COLORS 40X40X5CM                       </t>
  </si>
  <si>
    <t xml:space="preserve">EKMPT11R                                                    </t>
  </si>
  <si>
    <t xml:space="preserve">PLATINA CONTAC RANURA                             </t>
  </si>
  <si>
    <t xml:space="preserve">EKMCIJ38                                                    </t>
  </si>
  <si>
    <t xml:space="preserve">OSO ROBOTIC 40X40X5CM                             </t>
  </si>
  <si>
    <t xml:space="preserve">EKMCPA20                                                    </t>
  </si>
  <si>
    <t xml:space="preserve">CUADRO MURMELT 40X40X5CM                          </t>
  </si>
  <si>
    <t xml:space="preserve">EKMCPA09                                                    </t>
  </si>
  <si>
    <t xml:space="preserve">MP CUADRO NEW YORK 50X70                          </t>
  </si>
  <si>
    <t xml:space="preserve">EKMCAN14                                                    </t>
  </si>
  <si>
    <t xml:space="preserve">CUADRO CARA LEOPARDO 120X180X5                    </t>
  </si>
  <si>
    <t xml:space="preserve">EKMCE29C                                                    </t>
  </si>
  <si>
    <t xml:space="preserve">RACK PARA TV ESCALDES COÑAC                       </t>
  </si>
  <si>
    <t xml:space="preserve">EKMPT13N                                                    </t>
  </si>
  <si>
    <t xml:space="preserve">JUEGO ESCOLAR PLASTICO CLASE 4 COLOR NEGRO        </t>
  </si>
  <si>
    <t xml:space="preserve">EKMSPA03N                                                   </t>
  </si>
  <si>
    <t xml:space="preserve">CAMA CAMILLA SPA MASAJE PORTATIL NEGRO            </t>
  </si>
  <si>
    <t xml:space="preserve">EKM11GYM                                                    </t>
  </si>
  <si>
    <t xml:space="preserve">CAMINADORA ELECTRONICA URBAN FIT PRO GOLD 816 NEG </t>
  </si>
  <si>
    <t xml:space="preserve">EKM07GYMR                                                   </t>
  </si>
  <si>
    <t xml:space="preserve">COLCHONETA YOGA PILATES VIVERDI ROSA              </t>
  </si>
  <si>
    <t xml:space="preserve">EKMPT14                                                     </t>
  </si>
  <si>
    <t xml:space="preserve">CONT PERMAN 60 MM                                 </t>
  </si>
  <si>
    <t xml:space="preserve">EKMPT15                                                     </t>
  </si>
  <si>
    <t xml:space="preserve">EKMPT18                                                     </t>
  </si>
  <si>
    <t xml:space="preserve">ESPALDARES SILLAS 350 NACIONAL                    </t>
  </si>
  <si>
    <t xml:space="preserve">EKMPT20                                                     </t>
  </si>
  <si>
    <t xml:space="preserve">ESTRUCTURAS PARA DIFERENTES SILLAS ISOCELES NEGRA </t>
  </si>
  <si>
    <t xml:space="preserve">EKMTS120Z                                                   </t>
  </si>
  <si>
    <t xml:space="preserve">SABANAS HOTELERAS LUXURY 300 HILOS 120 AZUL       </t>
  </si>
  <si>
    <t xml:space="preserve">EKMPT23                                                     </t>
  </si>
  <si>
    <t xml:space="preserve">ESTRUCTURA TANDEM DE 3 PUESTOS NEGRO              </t>
  </si>
  <si>
    <t xml:space="preserve">EKMTS120GO                                                  </t>
  </si>
  <si>
    <t>SABANAS HOTELERAS LUXURY 300 HILOS 120 GRIS OSCURA</t>
  </si>
  <si>
    <t xml:space="preserve">EKMPT28N                                                    </t>
  </si>
  <si>
    <t xml:space="preserve">JUEGO POLON PLASTICO NEGRO                        </t>
  </si>
  <si>
    <t xml:space="preserve">EKMPT29Z                                                    </t>
  </si>
  <si>
    <t xml:space="preserve">KIT ESCOLAR CLASE 2-3 AZUL ASI 34X36 ESP 31X21    </t>
  </si>
  <si>
    <t xml:space="preserve">EKMRENDP                                                    </t>
  </si>
  <si>
    <t xml:space="preserve">RECIBIDOR CON ESPEJO Y CAJON NANO DUNA PLOMO      </t>
  </si>
  <si>
    <t xml:space="preserve">EKMSGBAM                                                    </t>
  </si>
  <si>
    <t xml:space="preserve">SILLA GAMER ASTRO BASICA MORADA                   </t>
  </si>
  <si>
    <t xml:space="preserve">EKMSGPARS                                                   </t>
  </si>
  <si>
    <t xml:space="preserve">SILLA GAMER ASTRO PRO ROSADA                      </t>
  </si>
  <si>
    <t xml:space="preserve">EKMSGKN                                                     </t>
  </si>
  <si>
    <t xml:space="preserve">SILLA GAMER RECLINABLE 145° KAIRO 124X50X50 NEGRO </t>
  </si>
  <si>
    <t xml:space="preserve">EKMSGKZ                                                     </t>
  </si>
  <si>
    <t xml:space="preserve">SILLA GAMER RECLINABLE 145° KAIRO 124X50X50 AZUL  </t>
  </si>
  <si>
    <t xml:space="preserve">EKMSGKR                                                     </t>
  </si>
  <si>
    <t xml:space="preserve">SILLA GAMER RECLINABLE 145° KAIRO 124X50X50 ROJO  </t>
  </si>
  <si>
    <t xml:space="preserve">EKMCCC24003NR                                               </t>
  </si>
  <si>
    <t xml:space="preserve">PHON YEZZ CC24 2G 85 9 18 NEGRO ROJO              </t>
  </si>
  <si>
    <t xml:space="preserve">EKMCAM45EL133N                                              </t>
  </si>
  <si>
    <t xml:space="preserve">PHON YEZZ 45E 8 1 3G LTE NEGRO                    </t>
  </si>
  <si>
    <t xml:space="preserve">EKMC1208                                                    </t>
  </si>
  <si>
    <t xml:space="preserve">SMARTPHONE YEZZ ANDY 5 EI WHITE                   </t>
  </si>
  <si>
    <t xml:space="preserve">EKMPT30                                                     </t>
  </si>
  <si>
    <t xml:space="preserve">ARO PARA CAJERO                                   </t>
  </si>
  <si>
    <t xml:space="preserve">EKMPT31                                                     </t>
  </si>
  <si>
    <t xml:space="preserve">ES EXALT 50X45 HE CURVO                           </t>
  </si>
  <si>
    <t xml:space="preserve">EKMPT33                                                     </t>
  </si>
  <si>
    <t xml:space="preserve">ES IN ALT 50X45 HE CURVO                          </t>
  </si>
  <si>
    <t xml:space="preserve">EKMPT35N                                                    </t>
  </si>
  <si>
    <t xml:space="preserve">ASIENTO PLASTICO TOLIS NEGRO                      </t>
  </si>
  <si>
    <t xml:space="preserve">EKMPT41N                                                    </t>
  </si>
  <si>
    <t xml:space="preserve">BRAZO NEGRO 60X35X30 N1                           </t>
  </si>
  <si>
    <t xml:space="preserve">EKMPT432P                                                   </t>
  </si>
  <si>
    <t xml:space="preserve">ASIENTO ISOCELES TAPIZADOS 2P NEGRO               </t>
  </si>
  <si>
    <t xml:space="preserve">EKMPT46N                                                    </t>
  </si>
  <si>
    <t xml:space="preserve">JUEGO PLASTICO DARWIN NEGRO                       </t>
  </si>
  <si>
    <t xml:space="preserve">EKMPT46R                                                    </t>
  </si>
  <si>
    <t xml:space="preserve">JUEGO PLASTICO DARWIN ROJO                        </t>
  </si>
  <si>
    <t xml:space="preserve">EKMPT51N                                                    </t>
  </si>
  <si>
    <t xml:space="preserve">ESPALDAR TAPIZADO COLOR NEGRO TR13                </t>
  </si>
  <si>
    <t xml:space="preserve">EKMPT57                                                     </t>
  </si>
  <si>
    <t xml:space="preserve">BASE ALUMINIO 66                                  </t>
  </si>
  <si>
    <t xml:space="preserve">EKME92                                                      </t>
  </si>
  <si>
    <t xml:space="preserve">COMBO DE OFICINA ESCRITORIOMEILIS+ BIBLIOTECA     </t>
  </si>
  <si>
    <t xml:space="preserve">EKME73WBL                                                   </t>
  </si>
  <si>
    <t xml:space="preserve">COMBO ESCRITORIO DENIS + BIBLIOTECA WENGUE        </t>
  </si>
  <si>
    <t xml:space="preserve">EKMM7002                                                    </t>
  </si>
  <si>
    <t xml:space="preserve">ESCRITORIO EN L BLACK ESQUINERO                   </t>
  </si>
  <si>
    <t xml:space="preserve">EKMR096                                                     </t>
  </si>
  <si>
    <t xml:space="preserve">SILLA PRESIDENTE MAX NEGRO                        </t>
  </si>
  <si>
    <t xml:space="preserve">EKMR09N                                                     </t>
  </si>
  <si>
    <t xml:space="preserve">SILLA BURDEOS NEGRO                               </t>
  </si>
  <si>
    <t xml:space="preserve">EKMR1002P                                                   </t>
  </si>
  <si>
    <t xml:space="preserve">SILLA DIMONA PRESIDENTE                           </t>
  </si>
  <si>
    <t xml:space="preserve">EKMR1008P                                                   </t>
  </si>
  <si>
    <t xml:space="preserve">SILLA RAHAT PRESIDENTE                            </t>
  </si>
  <si>
    <t xml:space="preserve">EKMR1010P                                                   </t>
  </si>
  <si>
    <t xml:space="preserve">SILLA BEERSEBA PRESIDENTE                         </t>
  </si>
  <si>
    <t xml:space="preserve">EKMR1013                                                    </t>
  </si>
  <si>
    <t xml:space="preserve">SILLA BENEIT NEGRA                                </t>
  </si>
  <si>
    <t xml:space="preserve">EKMR1014                                                    </t>
  </si>
  <si>
    <t xml:space="preserve">SILLA EILAT BRAZO FIJO COLOR NEGRO                </t>
  </si>
  <si>
    <t xml:space="preserve">EKMCK100MULZ                                                </t>
  </si>
  <si>
    <t>MESA INFANTIL ANDY AZUL + 4 SILLAS ANDY MULTICOLOR</t>
  </si>
  <si>
    <t xml:space="preserve">EKMR1016NB                                                  </t>
  </si>
  <si>
    <t xml:space="preserve">SILLA NESHER 68.5X94X49 NEGRO/BLANCO              </t>
  </si>
  <si>
    <t xml:space="preserve">EKMR1018N                                                   </t>
  </si>
  <si>
    <t xml:space="preserve">SILLA GIRATORIA SHEFA NEGRO                       </t>
  </si>
  <si>
    <t xml:space="preserve">EKMR1023                                                    </t>
  </si>
  <si>
    <t xml:space="preserve">SILLA NAIROBI NEGRO                               </t>
  </si>
  <si>
    <t xml:space="preserve">EKMR1025                                                    </t>
  </si>
  <si>
    <t xml:space="preserve">SILLA GIRATORIA ERGONOMICA ARGEL                  </t>
  </si>
  <si>
    <t xml:space="preserve">EKMR1026N                                                   </t>
  </si>
  <si>
    <t xml:space="preserve">SILLA YUBA GIRATORIA NEGRO 43X83X43 NEGRO         </t>
  </si>
  <si>
    <t xml:space="preserve">EKMR1034N                                                   </t>
  </si>
  <si>
    <t xml:space="preserve"> SILLA CHENNA GITARORIA NEGRO 42X97X40 NEGRO      </t>
  </si>
  <si>
    <t xml:space="preserve">EKMR1034R                                                   </t>
  </si>
  <si>
    <t xml:space="preserve">SILLA SHENA GIRATORIA ROJA                        </t>
  </si>
  <si>
    <t xml:space="preserve">EKMR1060NR                                                  </t>
  </si>
  <si>
    <t xml:space="preserve">SILLA DARWIN EJECUTIVA GIRATORIA ROJO             </t>
  </si>
  <si>
    <t xml:space="preserve">EKMR10B                                                     </t>
  </si>
  <si>
    <t xml:space="preserve">SILLA DISEÑO BERT BLANCA                          </t>
  </si>
  <si>
    <t xml:space="preserve">EKMR1656                                                    </t>
  </si>
  <si>
    <t xml:space="preserve">SILLA DOLF SIN BRAZOS                             </t>
  </si>
  <si>
    <t xml:space="preserve">EKMR1662B                                                   </t>
  </si>
  <si>
    <t xml:space="preserve">SILLA BAR MILYI BLANCO                            </t>
  </si>
  <si>
    <t xml:space="preserve">EKMR1662BG                                                  </t>
  </si>
  <si>
    <t xml:space="preserve">SILLA DE BARRA MILYI BEIGE                        </t>
  </si>
  <si>
    <t xml:space="preserve">EKMR1662G                                                   </t>
  </si>
  <si>
    <t xml:space="preserve">SILLA BAR MILYI GRIS                              </t>
  </si>
  <si>
    <t xml:space="preserve">EKMR1662N                                                   </t>
  </si>
  <si>
    <t xml:space="preserve">SILLA BAR MILYI NEGRO                             </t>
  </si>
  <si>
    <t xml:space="preserve">EKMR1662R                                                   </t>
  </si>
  <si>
    <t xml:space="preserve">SILLA BAR MILYI ROJO                              </t>
  </si>
  <si>
    <t xml:space="preserve">EKMR1669B                                                   </t>
  </si>
  <si>
    <t xml:space="preserve">SILLA WOK BLANCO                                  </t>
  </si>
  <si>
    <t xml:space="preserve">EKMR1670A                                                   </t>
  </si>
  <si>
    <t xml:space="preserve">SILLA BAR LEO AMARILLA                            </t>
  </si>
  <si>
    <t xml:space="preserve">EKMR1670B                                                   </t>
  </si>
  <si>
    <t xml:space="preserve">SILLA DE BAR LEO BLANCA                           </t>
  </si>
  <si>
    <t xml:space="preserve">EKMR1670C                                                   </t>
  </si>
  <si>
    <t xml:space="preserve">SILLA DE BAR LEO CAFÉ                             </t>
  </si>
  <si>
    <t xml:space="preserve">EKMR1670G                                                   </t>
  </si>
  <si>
    <t xml:space="preserve">SILLA BAR LEO GRIS                                </t>
  </si>
  <si>
    <t xml:space="preserve">EKMEP4GL                                                    </t>
  </si>
  <si>
    <t xml:space="preserve">MARCO DE ESPEJO PERFECT                           </t>
  </si>
  <si>
    <t xml:space="preserve">EKMR1670N                                                   </t>
  </si>
  <si>
    <t xml:space="preserve">SILLA DE BAR LEO NEGRA                            </t>
  </si>
  <si>
    <t xml:space="preserve">EKMR16741N                                                  </t>
  </si>
  <si>
    <t xml:space="preserve">SILLA DIK PRESIDENTE NEGRO                        </t>
  </si>
  <si>
    <t xml:space="preserve">EKMR1674MZ                                                  </t>
  </si>
  <si>
    <t xml:space="preserve">SILLA CLOEP MOSTAZA                               </t>
  </si>
  <si>
    <t xml:space="preserve">EKMR1675B                                                   </t>
  </si>
  <si>
    <t xml:space="preserve">SILLA DIK GERENTE BLANCO                          </t>
  </si>
  <si>
    <t xml:space="preserve">EKMR1678                                                    </t>
  </si>
  <si>
    <t xml:space="preserve">SILLA VID CON PORTA LIBROS 56X84X39 GRIS          </t>
  </si>
  <si>
    <t xml:space="preserve">EKMR1678A                                                   </t>
  </si>
  <si>
    <t xml:space="preserve">SILLA EAMES BOTONES AMARILLO                      </t>
  </si>
  <si>
    <t xml:space="preserve">EKMR1678B                                                   </t>
  </si>
  <si>
    <t xml:space="preserve">SILLA EAMES BOTONES BLANCA                        </t>
  </si>
  <si>
    <t xml:space="preserve">EKMR1678C                                                   </t>
  </si>
  <si>
    <t xml:space="preserve">SILLA EAMES BOTONES CAFE                          </t>
  </si>
  <si>
    <t xml:space="preserve">EKMR1678CM                                                  </t>
  </si>
  <si>
    <t xml:space="preserve">SILLA EAMES FORRADA CAMEL BOTONES                 </t>
  </si>
  <si>
    <t xml:space="preserve">EKMR1678N                                                   </t>
  </si>
  <si>
    <t xml:space="preserve">SILLA EAMES BOTONES NEGRA                         </t>
  </si>
  <si>
    <t xml:space="preserve">EKMMC2                                                      </t>
  </si>
  <si>
    <t xml:space="preserve">MECANISMO RECLINABLE A15CM*L26CM                  </t>
  </si>
  <si>
    <t xml:space="preserve">EKMMCP5                                                     </t>
  </si>
  <si>
    <t xml:space="preserve">MECANISMO PLATO SENCILLO A14CM*L17CM              </t>
  </si>
  <si>
    <t xml:space="preserve">EKMR1680                                                    </t>
  </si>
  <si>
    <t xml:space="preserve">SILLA DE OFICINA ZARATE PRESIDENTE NEGRO          </t>
  </si>
  <si>
    <t xml:space="preserve">EKMR1701                                                    </t>
  </si>
  <si>
    <t xml:space="preserve">SILLA MICAELA                                     </t>
  </si>
  <si>
    <t xml:space="preserve">EKMR1800N                                                   </t>
  </si>
  <si>
    <t xml:space="preserve">SILLA NUQUI PRESIDENTE NEGRO                      </t>
  </si>
  <si>
    <t xml:space="preserve">EKMR2000NC                                                  </t>
  </si>
  <si>
    <t xml:space="preserve">SILLA GIRATORIA PREMIUM POLUX ARAÑA ALUMINIO      </t>
  </si>
  <si>
    <t xml:space="preserve">EKMR2003                                                    </t>
  </si>
  <si>
    <t xml:space="preserve">SILLA EJECUTIVA SVETLANA PREMIUM                  </t>
  </si>
  <si>
    <t xml:space="preserve">EKMR2007                                                    </t>
  </si>
  <si>
    <t xml:space="preserve">SILLA PRESIDENTE OSAK PREMIUM 4 BLOQUEOS          </t>
  </si>
  <si>
    <t xml:space="preserve">EKMBC06R                                                    </t>
  </si>
  <si>
    <t xml:space="preserve">BIBLIOTECA MAIDE ROVERE                           </t>
  </si>
  <si>
    <t xml:space="preserve">EKMR2017GB                                                  </t>
  </si>
  <si>
    <t xml:space="preserve">SILLA REVOLUTION GRIS BLANCO                      </t>
  </si>
  <si>
    <t xml:space="preserve">EKMEFDEM1C                                                  </t>
  </si>
  <si>
    <t>ESTANTERÍA FERRERO 1 CAJÓN DUNA+ESTRUCTURA METÁLIC</t>
  </si>
  <si>
    <t xml:space="preserve">EKMR2017GG                                                  </t>
  </si>
  <si>
    <t xml:space="preserve">SILLA GIRATORIA LINE REVOLUCION GRIS              </t>
  </si>
  <si>
    <t xml:space="preserve">EKMR2017N                                                   </t>
  </si>
  <si>
    <t xml:space="preserve">SILLA GIRATORIA LINE REVOLUTION NEGRA             </t>
  </si>
  <si>
    <t xml:space="preserve">EKMR2017NB                                                  </t>
  </si>
  <si>
    <t xml:space="preserve">SILLA GIRATORIA LINE REVOLUTION NEGRA/BLANCA      </t>
  </si>
  <si>
    <t xml:space="preserve">EKMR2017Z                                                   </t>
  </si>
  <si>
    <t xml:space="preserve">SILLA  GIRATORIA LINE REVOLUTION AZUL BLANCO      </t>
  </si>
  <si>
    <t xml:space="preserve">EKMR2019                                                    </t>
  </si>
  <si>
    <t xml:space="preserve">SILLA DE OFICINA PRESIDENTE OSAI PREMIUM NEGRO    </t>
  </si>
  <si>
    <t xml:space="preserve">EKMR2020N                                                   </t>
  </si>
  <si>
    <t xml:space="preserve">SILLA GIRATORIA ERGONÓMICA KRISTEN NEGRA          </t>
  </si>
  <si>
    <t xml:space="preserve">EKMR2021                                                    </t>
  </si>
  <si>
    <t xml:space="preserve">SILLA MASSIMO PREMIUM                             </t>
  </si>
  <si>
    <t xml:space="preserve">EKMR2025                                                    </t>
  </si>
  <si>
    <t xml:space="preserve">SILLA DONAKA GERENTE                              </t>
  </si>
  <si>
    <t xml:space="preserve">EKMR2031                                                    </t>
  </si>
  <si>
    <t xml:space="preserve">SILLA GIRATORIA ITALIANA CUBA                     </t>
  </si>
  <si>
    <t xml:space="preserve">EKMR2047N                                                   </t>
  </si>
  <si>
    <t xml:space="preserve">SILLA GIRATORIA BRAMA PRESIDENTE                  </t>
  </si>
  <si>
    <t xml:space="preserve">EKMCARV160T                                                 </t>
  </si>
  <si>
    <t xml:space="preserve">CAMA ARNILLAS VITALE 160 TAUPE                    </t>
  </si>
  <si>
    <t xml:space="preserve">EKMBRS                                                      </t>
  </si>
  <si>
    <t xml:space="preserve">BASE CAMA ROMA 160 SALMON                         </t>
  </si>
  <si>
    <t xml:space="preserve">EKMBD140GR                                                  </t>
  </si>
  <si>
    <t xml:space="preserve">BASE CAMA FLORENCIA DIVIDIDA 140 GRIS PERLA       </t>
  </si>
  <si>
    <t xml:space="preserve">EKMNMARS20C                                                 </t>
  </si>
  <si>
    <t xml:space="preserve">CAMA EN ARNILLAS KING NAPOLES + MESITAS CAOBA     </t>
  </si>
  <si>
    <t xml:space="preserve">EKMAARS16N                                                  </t>
  </si>
  <si>
    <t xml:space="preserve">CAMA ARNILLAS ASTORIA 160 NEGRO                   </t>
  </si>
  <si>
    <t xml:space="preserve">EKMFARS16GL                                                 </t>
  </si>
  <si>
    <t xml:space="preserve">CAMA ARNILLAS FIORA 160 GRIS PLATA                </t>
  </si>
  <si>
    <t xml:space="preserve">EKMR2048                                                    </t>
  </si>
  <si>
    <t xml:space="preserve">SILLA GIRATORIA LINE PRESIDENTE                   </t>
  </si>
  <si>
    <t xml:space="preserve">EKMR2701                                                    </t>
  </si>
  <si>
    <t xml:space="preserve">SILLA GIRATORIA NOA                               </t>
  </si>
  <si>
    <t xml:space="preserve">EKMAARS16T                                                  </t>
  </si>
  <si>
    <t xml:space="preserve">CAMA ARNILLAS  ASTORIA 160 TAUPE                  </t>
  </si>
  <si>
    <t xml:space="preserve">EKMCARV160N                                                 </t>
  </si>
  <si>
    <t xml:space="preserve">CAMA ARNILLAS VITALE 160 NEGRO                    </t>
  </si>
  <si>
    <t xml:space="preserve">EKMB1N                                                      </t>
  </si>
  <si>
    <t xml:space="preserve">BASE CAMA ROMA 100 NEGRO                          </t>
  </si>
  <si>
    <t xml:space="preserve">EKMB205                                                     </t>
  </si>
  <si>
    <t xml:space="preserve">BAUL DE LUJO MODERNO CAPITONEADO AZUL PETROLEO    </t>
  </si>
  <si>
    <t xml:space="preserve">EKMR3107PRB                                                 </t>
  </si>
  <si>
    <t xml:space="preserve">SILLA  DE OFICINA LOCK PRESIDENTE BLANCA / ROJA   </t>
  </si>
  <si>
    <t xml:space="preserve">EKMR3107PZB                                                 </t>
  </si>
  <si>
    <t xml:space="preserve">SILLA DE OFICINA  LOCK PRESIDENTE AZUL / BLANCO   </t>
  </si>
  <si>
    <t xml:space="preserve">EKMB60GP                                                    </t>
  </si>
  <si>
    <t xml:space="preserve">BAUL MODERNO CAPITONEADO DE 1.60                  </t>
  </si>
  <si>
    <t xml:space="preserve">EKMPJGP160                                                  </t>
  </si>
  <si>
    <t xml:space="preserve">PUFF JAPAN GRIS PLATA 160 X50 X 40                </t>
  </si>
  <si>
    <t xml:space="preserve">EKMR3107R                                                   </t>
  </si>
  <si>
    <t xml:space="preserve">SILLA GERENTE LOCK BLANCA / ROJA                  </t>
  </si>
  <si>
    <t xml:space="preserve">EKMR31226                                                   </t>
  </si>
  <si>
    <t xml:space="preserve">SILLA UNION GERENTE NEGRO                         </t>
  </si>
  <si>
    <t xml:space="preserve">EKMR31226NB                                                 </t>
  </si>
  <si>
    <t xml:space="preserve">SILLA UNION NARANJA BLANCO                        </t>
  </si>
  <si>
    <t xml:space="preserve">EKMR31283                                                   </t>
  </si>
  <si>
    <t xml:space="preserve">SILLA PIKE BLANCO                                 </t>
  </si>
  <si>
    <t xml:space="preserve">EKMR31562                                                   </t>
  </si>
  <si>
    <t xml:space="preserve">SILLA DE OFICINA TURMANILA GERENTE PREMIUM BRAZOS </t>
  </si>
  <si>
    <t xml:space="preserve">EKMR31562P                                                  </t>
  </si>
  <si>
    <t xml:space="preserve">SILLA TURMANILA PREMIUM PRESIDENTE  BRAZOS 3D     </t>
  </si>
  <si>
    <t xml:space="preserve">EKMR3432N                                                   </t>
  </si>
  <si>
    <t xml:space="preserve">SILLA GAMER EVOLUTION NEGRA                       </t>
  </si>
  <si>
    <t xml:space="preserve">EKMR355                                                     </t>
  </si>
  <si>
    <t xml:space="preserve">SILLA EJECUTIVA TONIX                             </t>
  </si>
  <si>
    <t xml:space="preserve">EKMR362                                                     </t>
  </si>
  <si>
    <t xml:space="preserve">SILLA DE OFICINA KUREN                            </t>
  </si>
  <si>
    <t xml:space="preserve">EKMR3721N                                                   </t>
  </si>
  <si>
    <t xml:space="preserve">SILLA DE OFICINA GURED NEGRA                      </t>
  </si>
  <si>
    <t xml:space="preserve">EKMR372PB                                                   </t>
  </si>
  <si>
    <t xml:space="preserve">SILLA DE OFICINA BALTIMORE PRESIDENTE BLANCA      </t>
  </si>
  <si>
    <t xml:space="preserve">EKMR385N                                                    </t>
  </si>
  <si>
    <t xml:space="preserve">SILLA GAMER BORAL NEGRA                           </t>
  </si>
  <si>
    <t xml:space="preserve">EKMR385R                                                    </t>
  </si>
  <si>
    <t xml:space="preserve">SILLA GAMER BORAL ROJA                            </t>
  </si>
  <si>
    <t xml:space="preserve">EKMR385Z                                                    </t>
  </si>
  <si>
    <t xml:space="preserve">SILLA GAMER BORAL AZUL                            </t>
  </si>
  <si>
    <t xml:space="preserve">EKMR3971                                                    </t>
  </si>
  <si>
    <t xml:space="preserve">SILLA DE OFICINA PRESIDENTE POLONIA NEGRA         </t>
  </si>
  <si>
    <t xml:space="preserve">EKMR3977NA                                                  </t>
  </si>
  <si>
    <t xml:space="preserve">SILLA QUENNA GAMER NEGRO/ AZUL                    </t>
  </si>
  <si>
    <t xml:space="preserve">EKMR3977NR                                                  </t>
  </si>
  <si>
    <t xml:space="preserve">SILLA QUENNA GAMER NEGRO/ ROJO                    </t>
  </si>
  <si>
    <t xml:space="preserve">EKMR3980AZ                                                  </t>
  </si>
  <si>
    <t xml:space="preserve">SILLA KAB NEGRO AZUL                              </t>
  </si>
  <si>
    <t xml:space="preserve">EKMR3985NAZ                                                 </t>
  </si>
  <si>
    <t xml:space="preserve">SILLA TIPO GAMER ESNA? NEGRO AZUL                 </t>
  </si>
  <si>
    <t xml:space="preserve">EKMR4022                                                    </t>
  </si>
  <si>
    <t xml:space="preserve">SILLA BANCO WORK NEGRO                            </t>
  </si>
  <si>
    <t xml:space="preserve">EKMES132                                                    </t>
  </si>
  <si>
    <t xml:space="preserve">ESPALDAR ILUSION 140 NEGRO                        </t>
  </si>
  <si>
    <t xml:space="preserve">EKMR598                                                     </t>
  </si>
  <si>
    <t xml:space="preserve">SILLA ESPALDA ALTA GRADUABLE CON BRAZOS NEGRA     </t>
  </si>
  <si>
    <t xml:space="preserve">EKMR6000                                                    </t>
  </si>
  <si>
    <t xml:space="preserve">SILLA CROMADA BRAZOS NEGRO SEUL                   </t>
  </si>
  <si>
    <t xml:space="preserve">EKMR745                                                     </t>
  </si>
  <si>
    <t xml:space="preserve">SILLA LIAN GERENTE CROMO                          </t>
  </si>
  <si>
    <t xml:space="preserve">EKMR757                                                     </t>
  </si>
  <si>
    <t xml:space="preserve">SILLA DE OFICINA SOOK                             </t>
  </si>
  <si>
    <t xml:space="preserve">EKMR814N                                                    </t>
  </si>
  <si>
    <t xml:space="preserve">SILLA BOONE MEDIA H40 KIT FIJO S BRAZO NEGRA      </t>
  </si>
  <si>
    <t xml:space="preserve">EKMR815N                                                    </t>
  </si>
  <si>
    <t xml:space="preserve">SILLA BOONE ALTA H49 KIT FIJO S BRAZO NEGRA       </t>
  </si>
  <si>
    <t xml:space="preserve">EKMR815TP                                                   </t>
  </si>
  <si>
    <t xml:space="preserve">SILLA BOONE ALTA KIT FIJO BRAZOS TAPIZADOS PRANA  </t>
  </si>
  <si>
    <t xml:space="preserve">EKMR879B                                                    </t>
  </si>
  <si>
    <t xml:space="preserve">SILLA  DE OFICINA SECRETARIAL  MILANO BLANCO      </t>
  </si>
  <si>
    <t xml:space="preserve">EKMES167                                                    </t>
  </si>
  <si>
    <t xml:space="preserve">ESPALDAR ESMERALDA 160 GRIS PERLA                 </t>
  </si>
  <si>
    <t xml:space="preserve">EKMR879N                                                    </t>
  </si>
  <si>
    <t xml:space="preserve">SILLA DE OFICINA SECRETARIAL MILANO NEGRO         </t>
  </si>
  <si>
    <t xml:space="preserve">EKMR885R                                                    </t>
  </si>
  <si>
    <t xml:space="preserve">SILLA GIRATORIA TREBOL ROJO                       </t>
  </si>
  <si>
    <t xml:space="preserve">EKMRB1678BE                                                 </t>
  </si>
  <si>
    <t xml:space="preserve">SILLA BARRA EAMES BOTONES BEIGE                   </t>
  </si>
  <si>
    <t xml:space="preserve">EKMRC310                                                    </t>
  </si>
  <si>
    <t xml:space="preserve">SILLA CAJERO BOONE BASE Y ARO NAYLON ESP BAJO     </t>
  </si>
  <si>
    <t xml:space="preserve">EKMES157                                                    </t>
  </si>
  <si>
    <t xml:space="preserve">CABECERO CAMA EMPERADOR 160 NEGRO                 </t>
  </si>
  <si>
    <t xml:space="preserve">EKMESMD2Z                                                   </t>
  </si>
  <si>
    <t xml:space="preserve">ESPALDAR MADISON 200 AZUL PETROLEO                </t>
  </si>
  <si>
    <t xml:space="preserve">EKMESP6T                                                    </t>
  </si>
  <si>
    <t xml:space="preserve">CABECERO CAMA 160 PARIS TAUPE                     </t>
  </si>
  <si>
    <t xml:space="preserve">EKMRE4022N                                                  </t>
  </si>
  <si>
    <t xml:space="preserve">SILLA WORKING CON ESPALDAR NEGRA                  </t>
  </si>
  <si>
    <t xml:space="preserve">EKMRG11N                                                    </t>
  </si>
  <si>
    <t>SILLA TURMANILA GTE ESPALDAR MALLA ASIENTO TAPIZAD</t>
  </si>
  <si>
    <t xml:space="preserve">EKMRG1676N                                                  </t>
  </si>
  <si>
    <t xml:space="preserve">SILLA MONIK GERENTE NEGRA                         </t>
  </si>
  <si>
    <t xml:space="preserve">EKMRG3155B                                                  </t>
  </si>
  <si>
    <t xml:space="preserve">SILLA PRESIDENTE ESPALDA MEDIA BLANCO             </t>
  </si>
  <si>
    <t xml:space="preserve">EKMRG3155N                                                  </t>
  </si>
  <si>
    <t xml:space="preserve">SILLA PRESIDENTE ESPALDA MEDIA NEGRO              </t>
  </si>
  <si>
    <t xml:space="preserve">EKMRG3155T                                                  </t>
  </si>
  <si>
    <t xml:space="preserve">SILLA PRESIDENTE ESPALDA MEDIA TAUPE              </t>
  </si>
  <si>
    <t xml:space="preserve">EKMES136                                                    </t>
  </si>
  <si>
    <t xml:space="preserve">CABECERO CAMA 160 ILUSION CAMEL                   </t>
  </si>
  <si>
    <t xml:space="preserve">EKMRI1000BC                                                 </t>
  </si>
  <si>
    <t xml:space="preserve">SILLA QUEEN BLANCA ESTRUCTURA NEGRA               </t>
  </si>
  <si>
    <t xml:space="preserve">EKM3ES2T                                                    </t>
  </si>
  <si>
    <t xml:space="preserve">CABECERO MONACO 120 TAUPE                         </t>
  </si>
  <si>
    <t xml:space="preserve">EKMESC2N                                                    </t>
  </si>
  <si>
    <t xml:space="preserve">CABECERO CAMA 200 CAPITAL NEGRO                   </t>
  </si>
  <si>
    <t xml:space="preserve">EKMESI2Z                                                    </t>
  </si>
  <si>
    <t xml:space="preserve">CABECERO CAMA 200 ILUSION AZUL PETROLEO           </t>
  </si>
  <si>
    <t xml:space="preserve">EKMESN2B                                                    </t>
  </si>
  <si>
    <t xml:space="preserve">CABECERO CAMA 200 NATURA BLANCO PERLADO           </t>
  </si>
  <si>
    <t xml:space="preserve">EKM06ES55T                                                  </t>
  </si>
  <si>
    <t xml:space="preserve">ESPALDAR ASTORIA  160 TAUPE                       </t>
  </si>
  <si>
    <t xml:space="preserve">EKMRI1002A                                                  </t>
  </si>
  <si>
    <t>SILLA DISEÑO QUEEN CAJERO AMARILLO LIMON ESTR GRIS</t>
  </si>
  <si>
    <t xml:space="preserve">EKMESLXN                                                    </t>
  </si>
  <si>
    <t xml:space="preserve">CABECERO CAMA 160 LUXURY NEGRO                    </t>
  </si>
  <si>
    <t xml:space="preserve">EKMME04V                                                    </t>
  </si>
  <si>
    <t xml:space="preserve">ESPALDAR 140 MOUSAI VERDE                         </t>
  </si>
  <si>
    <t xml:space="preserve">EKMME06GLC                                                  </t>
  </si>
  <si>
    <t xml:space="preserve">ESPALDAR 160 MOUSAI GRIS PLATA                    </t>
  </si>
  <si>
    <t xml:space="preserve">EKMRI1002N                                                  </t>
  </si>
  <si>
    <t xml:space="preserve">SILLA QUUEN NEGRA H63                             </t>
  </si>
  <si>
    <t xml:space="preserve">EKMPE014GL                                                  </t>
  </si>
  <si>
    <t xml:space="preserve">Espaldar 140 pretty gris plata                    </t>
  </si>
  <si>
    <t xml:space="preserve">EKMME20GPC                                                  </t>
  </si>
  <si>
    <t xml:space="preserve">ESPALDAR MOUSAI 200 GRIS PLOMO                    </t>
  </si>
  <si>
    <t xml:space="preserve">EKMRI1003NV                                                 </t>
  </si>
  <si>
    <t xml:space="preserve">SILLA CAJERO QUEEN TAPIZADA NEGRA VERDE H80       </t>
  </si>
  <si>
    <t xml:space="preserve">EKMME06C                                                    </t>
  </si>
  <si>
    <t xml:space="preserve">ESPALDAR MOUSAI 160 CAFÉ                          </t>
  </si>
  <si>
    <t xml:space="preserve">EKMESLU06GL                                                 </t>
  </si>
  <si>
    <t xml:space="preserve">ESPALDAR LUPE 160 GRIS PLATA                      </t>
  </si>
  <si>
    <t xml:space="preserve">EKMESLU06GR                                                 </t>
  </si>
  <si>
    <t xml:space="preserve">ESPALDAR LUPE 160 GRIS PERLA                      </t>
  </si>
  <si>
    <t xml:space="preserve">EKME160BC                                                   </t>
  </si>
  <si>
    <t xml:space="preserve">ESPALDAR HAMPTON 160 BLANCO                       </t>
  </si>
  <si>
    <t xml:space="preserve">EKME160TC                                                   </t>
  </si>
  <si>
    <t xml:space="preserve">ESPALDAR HAMPTON 160 TAUPE                        </t>
  </si>
  <si>
    <t xml:space="preserve">EKMGE06S                                                    </t>
  </si>
  <si>
    <t xml:space="preserve">ESPALDAR GABOR 160 SALMON                         </t>
  </si>
  <si>
    <t xml:space="preserve">EKMGE20N                                                    </t>
  </si>
  <si>
    <t xml:space="preserve">ESPALDAR GABOR 200 NEGRO                          </t>
  </si>
  <si>
    <t xml:space="preserve">EKMME02TC                                                   </t>
  </si>
  <si>
    <t xml:space="preserve">ESPALDAR MOUSAI 120 TAUPE                         </t>
  </si>
  <si>
    <t xml:space="preserve">EKMESLU14GL                                                 </t>
  </si>
  <si>
    <t xml:space="preserve">ESPALDAR LUPE 140 GRIS PLATA                      </t>
  </si>
  <si>
    <t xml:space="preserve">EKMME06GPC                                                  </t>
  </si>
  <si>
    <t xml:space="preserve">ESPALDAR MOUSAI 160 GRIS PLOMO                    </t>
  </si>
  <si>
    <t xml:space="preserve">EKMVE04TC                                                   </t>
  </si>
  <si>
    <t xml:space="preserve">ESPALDAR VITALE 140 TAUPE                         </t>
  </si>
  <si>
    <t xml:space="preserve">EKMESLU04B                                                  </t>
  </si>
  <si>
    <t xml:space="preserve">ESPALDAR LUPE 140 BLANCO                          </t>
  </si>
  <si>
    <t xml:space="preserve">EKMRI1044M                                                  </t>
  </si>
  <si>
    <t xml:space="preserve">SILLA LIZY ESTR GIRATORIA  MOSTAZA                </t>
  </si>
  <si>
    <t xml:space="preserve">EKMRI5350N                                                  </t>
  </si>
  <si>
    <t xml:space="preserve">SILLA PRESIDENTE INTERLOCUTORA NEGRA              </t>
  </si>
  <si>
    <t xml:space="preserve">EKMESLU02N                                                  </t>
  </si>
  <si>
    <t xml:space="preserve">ESPALDAR LUPE 120 NEGRO                           </t>
  </si>
  <si>
    <t xml:space="preserve">EKMME01N                                                    </t>
  </si>
  <si>
    <t xml:space="preserve">ESPALDAR MOUSAI 100 NEGRO                         </t>
  </si>
  <si>
    <t xml:space="preserve">EKMEP4T                                                     </t>
  </si>
  <si>
    <t xml:space="preserve">ESPEJO CAPITONEADO DE 140 TAUPE                   </t>
  </si>
  <si>
    <t xml:space="preserve">EKMRJ10GG                                                   </t>
  </si>
  <si>
    <t xml:space="preserve">SILLA ELEGANCE BICE GERENTE GRIS                  </t>
  </si>
  <si>
    <t xml:space="preserve">EKMRJ10GN                                                   </t>
  </si>
  <si>
    <t xml:space="preserve">SILLA DE OFICINA ELEGANCE BICE GERENTE NEGRO      </t>
  </si>
  <si>
    <t xml:space="preserve">EKMRJ66AZ                                                   </t>
  </si>
  <si>
    <t xml:space="preserve">SILLA DE OFICINA COLORS PREMIUM AZUL              </t>
  </si>
  <si>
    <t xml:space="preserve">EKMRJ66PG                                                   </t>
  </si>
  <si>
    <t xml:space="preserve">SILLA COLORS PREMIUM                              </t>
  </si>
  <si>
    <t xml:space="preserve">EKMRJ66RS                                                   </t>
  </si>
  <si>
    <t xml:space="preserve">SILLA DE OFICINA COLORS PREMIUM ROSADO            </t>
  </si>
  <si>
    <t xml:space="preserve">EKMRP11N                                                    </t>
  </si>
  <si>
    <t xml:space="preserve">SILLA TURMANILA PTE ESPALDAR MALLA NEGRO B/NAYLON </t>
  </si>
  <si>
    <t xml:space="preserve">EKMRP12N                                                    </t>
  </si>
  <si>
    <t xml:space="preserve">SILLA DE OFICINA PRESIDENTE JASPEN                </t>
  </si>
  <si>
    <t xml:space="preserve">EKMRST64A                                                   </t>
  </si>
  <si>
    <t xml:space="preserve">SILLA ANDY JUNIOR 39X35X51 AMARILLO               </t>
  </si>
  <si>
    <t xml:space="preserve">EKMRST64AZ                                                  </t>
  </si>
  <si>
    <t xml:space="preserve">SILLA ANDY JUNIOR 39X35X51 AZUL                   </t>
  </si>
  <si>
    <t xml:space="preserve">EKMRST64M                                                   </t>
  </si>
  <si>
    <t xml:space="preserve">SILLA ANDY JUNIOR 39X35X51 MORADA                 </t>
  </si>
  <si>
    <t xml:space="preserve">EKMRST64N                                                   </t>
  </si>
  <si>
    <t xml:space="preserve">SILLA ANDY JUNIOR 39X35X51 NARANJA                </t>
  </si>
  <si>
    <t xml:space="preserve">EKMRST64R                                                   </t>
  </si>
  <si>
    <t xml:space="preserve">SILLA ANDY JUNIOR 39X35X51 ROJA                   </t>
  </si>
  <si>
    <t xml:space="preserve">EKMRST64RS                                                  </t>
  </si>
  <si>
    <t xml:space="preserve">SILLA ANDY JUNIOR 39X35X51 ROSADA                 </t>
  </si>
  <si>
    <t xml:space="preserve">EKMRST64V                                                   </t>
  </si>
  <si>
    <t xml:space="preserve">SILLA ANDY JUNIOR 39X35X51 VERDE                  </t>
  </si>
  <si>
    <t xml:space="preserve">EKMMNGR                                                     </t>
  </si>
  <si>
    <t xml:space="preserve">MESAS DE NOCHE                                    </t>
  </si>
  <si>
    <t xml:space="preserve">EKMRT53Z                                                    </t>
  </si>
  <si>
    <t xml:space="preserve">SILLA STAILE AZUL                                 </t>
  </si>
  <si>
    <t xml:space="preserve">EKMRT61N                                                    </t>
  </si>
  <si>
    <t xml:space="preserve">SILLA POLON TAPIZADA NEGRO                        </t>
  </si>
  <si>
    <t xml:space="preserve">EKMRT62N                                                    </t>
  </si>
  <si>
    <t xml:space="preserve">SILLA INTERLOCUTORA POLON NEGRA                   </t>
  </si>
  <si>
    <t xml:space="preserve">EKMRT62NR                                                   </t>
  </si>
  <si>
    <t xml:space="preserve">SILL POLOIN 45X45X72 NARANJA                      </t>
  </si>
  <si>
    <t xml:space="preserve">EKMRT62ZA                                                   </t>
  </si>
  <si>
    <t xml:space="preserve">SILLA POLOIN 45X45X72 AGUA MARINA                 </t>
  </si>
  <si>
    <t xml:space="preserve">EKMRTVFB                                                    </t>
  </si>
  <si>
    <t xml:space="preserve">RACK PARA TV FLIX 160 BLANCO                      </t>
  </si>
  <si>
    <t xml:space="preserve">EKMS100A                                                    </t>
  </si>
  <si>
    <t xml:space="preserve">SILLA TURCA AMARILLA                              </t>
  </si>
  <si>
    <t xml:space="preserve">EKMS100B                                                    </t>
  </si>
  <si>
    <t xml:space="preserve">SILLA TURCA BLANCO                                </t>
  </si>
  <si>
    <t xml:space="preserve">EKMS100C                                                    </t>
  </si>
  <si>
    <t xml:space="preserve">SILLA TURCA COBRE                                 </t>
  </si>
  <si>
    <t xml:space="preserve">EKMS100M                                                    </t>
  </si>
  <si>
    <t xml:space="preserve">SILLA TURCA METALICA                              </t>
  </si>
  <si>
    <t xml:space="preserve">EKMS100N                                                    </t>
  </si>
  <si>
    <t xml:space="preserve">SILLA TURCA NEGRO                                 </t>
  </si>
  <si>
    <t xml:space="preserve">EKMS100P                                                    </t>
  </si>
  <si>
    <t xml:space="preserve">SILLA TURCA GRIS PLATA                            </t>
  </si>
  <si>
    <t xml:space="preserve">EKMMPTF                                                     </t>
  </si>
  <si>
    <t xml:space="preserve">MESA PUENTE LUJO TAPA FORMICA                     </t>
  </si>
  <si>
    <t xml:space="preserve">EKMMNS2CC                                                   </t>
  </si>
  <si>
    <t xml:space="preserve">MESA DE NOCHE CON SUPERFICIE CUARZETON            </t>
  </si>
  <si>
    <t xml:space="preserve">EKMS100R                                                    </t>
  </si>
  <si>
    <t xml:space="preserve">SILLA TURCA ROJO                                  </t>
  </si>
  <si>
    <t xml:space="preserve">EKMS101B                                                    </t>
  </si>
  <si>
    <t xml:space="preserve">SILLA CURVA STREEM BLANCO                         </t>
  </si>
  <si>
    <t xml:space="preserve">EKMMNFBL                                                    </t>
  </si>
  <si>
    <t xml:space="preserve">MESA DE NOCHE FLOTANTE CON CAJON BLANCO           </t>
  </si>
  <si>
    <t xml:space="preserve">EKMMAAPC                                                    </t>
  </si>
  <si>
    <t>MUEBLE  AUXILIAR  ANDRA CON ENTREPAÑOS DUNA WENGUE</t>
  </si>
  <si>
    <t xml:space="preserve">EKMMNSD1C                                                   </t>
  </si>
  <si>
    <t xml:space="preserve">MESA DE NOCHE 1 CAJON SIPLA DUNA                  </t>
  </si>
  <si>
    <t xml:space="preserve">EKMM1170                                                    </t>
  </si>
  <si>
    <t xml:space="preserve">MESA MODERNA WHITE 70X70X73                       </t>
  </si>
  <si>
    <t xml:space="preserve">EKMS101G                                                    </t>
  </si>
  <si>
    <t xml:space="preserve">SILLA CURVA STREEM GRIS                           </t>
  </si>
  <si>
    <t xml:space="preserve">EKMS101N                                                    </t>
  </si>
  <si>
    <t xml:space="preserve">SILLA CURVA STREEM NEGRO                          </t>
  </si>
  <si>
    <t xml:space="preserve">EKMCS104PH                                                  </t>
  </si>
  <si>
    <t xml:space="preserve">COMEDOR ROBLEDO PREMIUM HABANO                    </t>
  </si>
  <si>
    <t xml:space="preserve">EKMMV05                                                     </t>
  </si>
  <si>
    <t xml:space="preserve">MESA EAMES REDONDA DE VIDRIO 90X90                </t>
  </si>
  <si>
    <t xml:space="preserve">EKMS101T                                                    </t>
  </si>
  <si>
    <t xml:space="preserve">SILLA CURVAS STREAM VERDE PETROLEO                </t>
  </si>
  <si>
    <t xml:space="preserve">EKMS109A                                                    </t>
  </si>
  <si>
    <t xml:space="preserve">SILLA ROCK AMARILLA                               </t>
  </si>
  <si>
    <t xml:space="preserve">EKMB2BGR                                                    </t>
  </si>
  <si>
    <t xml:space="preserve">BAUL DE LUJO MODERNO CAPITONEADO GRIS PERLA 200   </t>
  </si>
  <si>
    <t xml:space="preserve">EKMS109B                                                    </t>
  </si>
  <si>
    <t xml:space="preserve">SILLA ROCK BLANCO                                 </t>
  </si>
  <si>
    <t xml:space="preserve">EKMS109G                                                    </t>
  </si>
  <si>
    <t xml:space="preserve">SILLA ROCK GRIS                                   </t>
  </si>
  <si>
    <t xml:space="preserve">EKMS109N                                                    </t>
  </si>
  <si>
    <t xml:space="preserve">SILLA ROCK NEGRO                                  </t>
  </si>
  <si>
    <t xml:space="preserve">EKMS109O                                                    </t>
  </si>
  <si>
    <t xml:space="preserve">SILLA ROCK NARANJA                                </t>
  </si>
  <si>
    <t xml:space="preserve">EKME12EBE                                                   </t>
  </si>
  <si>
    <t xml:space="preserve">ESCRITORIO MODERNO BLACK + SILLA EAMES BEIGE      </t>
  </si>
  <si>
    <t xml:space="preserve">EKMS178B                                                    </t>
  </si>
  <si>
    <t xml:space="preserve">SILLA MODERNA BAR BLANCO                          </t>
  </si>
  <si>
    <t xml:space="preserve">EKMS178N                                                    </t>
  </si>
  <si>
    <t xml:space="preserve">SILLA MODERNA BAR NEGRO                           </t>
  </si>
  <si>
    <t xml:space="preserve">EKMS178R                                                    </t>
  </si>
  <si>
    <t xml:space="preserve">SILLA MODERNA BAR ROJA                            </t>
  </si>
  <si>
    <t xml:space="preserve">EKMS18CKGP                                                  </t>
  </si>
  <si>
    <t xml:space="preserve">SOFA CAMA CLIC CLAC KLOE 90X180X84 GRIS PLOMO     </t>
  </si>
  <si>
    <t xml:space="preserve">EKMS18CKZ                                                   </t>
  </si>
  <si>
    <t xml:space="preserve">SOFA CAMA CLIC CLAC KLOE 90X180X84 AZUL           </t>
  </si>
  <si>
    <t xml:space="preserve">EKMS19BC                                                    </t>
  </si>
  <si>
    <t xml:space="preserve">SILLA DE OFICINA PREMIUM LORIENT BASE CROMADA     </t>
  </si>
  <si>
    <t xml:space="preserve">EKMS203ATGO                                                 </t>
  </si>
  <si>
    <t xml:space="preserve">SILLA NATURA TAPIZADA 46X56X76 GRIS OSCURA        </t>
  </si>
  <si>
    <t xml:space="preserve">EKMS203ATN                                                  </t>
  </si>
  <si>
    <t xml:space="preserve">SILLA NATURA TAPIZADA NEGRO                       </t>
  </si>
  <si>
    <t xml:space="preserve">EKMS203B                                                    </t>
  </si>
  <si>
    <t xml:space="preserve">SILLA NATURA BLANCO                               </t>
  </si>
  <si>
    <t xml:space="preserve">EKMS203G                                                    </t>
  </si>
  <si>
    <t xml:space="preserve">SILLA NATURA MADERA GRIS                          </t>
  </si>
  <si>
    <t xml:space="preserve">EKMS203N                                                    </t>
  </si>
  <si>
    <t xml:space="preserve">SILLA NATURA NEGRO                                </t>
  </si>
  <si>
    <t xml:space="preserve">EKMS205A                                                    </t>
  </si>
  <si>
    <t xml:space="preserve">SILLA NORDIC AMARILLO                             </t>
  </si>
  <si>
    <t xml:space="preserve">EKMS205B                                                    </t>
  </si>
  <si>
    <t xml:space="preserve">SILLA NORDIC BLANCO                               </t>
  </si>
  <si>
    <t xml:space="preserve">EKMS205N                                                    </t>
  </si>
  <si>
    <t xml:space="preserve">SILLA NORDIC NEGRO                                </t>
  </si>
  <si>
    <t xml:space="preserve">EKMS208N                                                    </t>
  </si>
  <si>
    <t xml:space="preserve">SILLA FIJA CROMADA NEGRA                          </t>
  </si>
  <si>
    <t xml:space="preserve">EKMS209B                                                    </t>
  </si>
  <si>
    <t xml:space="preserve">SILLA TRIANGULO BLANCA                            </t>
  </si>
  <si>
    <t xml:space="preserve">EKMS209N                                                    </t>
  </si>
  <si>
    <t xml:space="preserve">SILLA TRIANGULO NEGRO                             </t>
  </si>
  <si>
    <t xml:space="preserve">EKMS209R                                                    </t>
  </si>
  <si>
    <t xml:space="preserve">SILLA TRIANGULO ROJA                              </t>
  </si>
  <si>
    <t xml:space="preserve">EKMS218AM                                                   </t>
  </si>
  <si>
    <t xml:space="preserve">SILLA EAMES CON BRAZOS AMARILLO                   </t>
  </si>
  <si>
    <t xml:space="preserve">EKMS218B                                                    </t>
  </si>
  <si>
    <t xml:space="preserve">SILLA BRAZOS EAMES ADULT BLANCO                   </t>
  </si>
  <si>
    <t xml:space="preserve">EKMS218BW                                                   </t>
  </si>
  <si>
    <t xml:space="preserve">SILLA EAMES BRAZOS TAPIZADA COLORES VARIOS        </t>
  </si>
  <si>
    <t xml:space="preserve">EKMS218G                                                    </t>
  </si>
  <si>
    <t xml:space="preserve">SILLA BRAZOS EAMES ADULTO GRIS                    </t>
  </si>
  <si>
    <t xml:space="preserve">EKMS218N                                                    </t>
  </si>
  <si>
    <t xml:space="preserve">SILLA EAMES CON BRAZOS NEGRO                      </t>
  </si>
  <si>
    <t xml:space="preserve">EKMS218VM                                                   </t>
  </si>
  <si>
    <t xml:space="preserve">SILLA BRAZOS EAMES ADULT VERDE MENTA              </t>
  </si>
  <si>
    <t xml:space="preserve">EKMS2235BN                                                  </t>
  </si>
  <si>
    <t xml:space="preserve">SET X 2 SILLA EAMES BAR NEGRO                     </t>
  </si>
  <si>
    <t xml:space="preserve">EKMS2235G                                                   </t>
  </si>
  <si>
    <t xml:space="preserve">SET X2 SILLA EAMES GRIS                           </t>
  </si>
  <si>
    <t xml:space="preserve">EKMS2259B                                                   </t>
  </si>
  <si>
    <t xml:space="preserve">SET X 2 SILLA MILANO BLANCO                       </t>
  </si>
  <si>
    <t xml:space="preserve">EKMS235A                                                    </t>
  </si>
  <si>
    <t xml:space="preserve">SILLA EAMES ADULT AMARILLO                        </t>
  </si>
  <si>
    <t xml:space="preserve">EKMS235B                                                    </t>
  </si>
  <si>
    <t xml:space="preserve">SILLA EAMES ADULT BLANCO                          </t>
  </si>
  <si>
    <t xml:space="preserve">EKMS235BA                                                   </t>
  </si>
  <si>
    <t xml:space="preserve">SILLA EAMES BARRA AMARILLO                        </t>
  </si>
  <si>
    <t xml:space="preserve">EKMS235BB                                                   </t>
  </si>
  <si>
    <t xml:space="preserve">SILLA EAMES BARRA BLANCO                          </t>
  </si>
  <si>
    <t xml:space="preserve">EKMS235BBE                                                  </t>
  </si>
  <si>
    <t xml:space="preserve">SILLA EAMES DE BAR BEIGE                          </t>
  </si>
  <si>
    <t xml:space="preserve">EKMS235BE                                                   </t>
  </si>
  <si>
    <t xml:space="preserve">SILLA EAMES ADULTO BEIGE                          </t>
  </si>
  <si>
    <t xml:space="preserve">EKMS235BG                                                   </t>
  </si>
  <si>
    <t xml:space="preserve">SILLA EAMES BARRA GRIS                            </t>
  </si>
  <si>
    <t xml:space="preserve">EKMS235BN                                                   </t>
  </si>
  <si>
    <t xml:space="preserve">SILLA EAMES BARRA NEGRA                           </t>
  </si>
  <si>
    <t xml:space="preserve">EKMS235C                                                    </t>
  </si>
  <si>
    <t xml:space="preserve">SILLA EAMES CAFE                                  </t>
  </si>
  <si>
    <t xml:space="preserve">EKMS235CU                                                   </t>
  </si>
  <si>
    <t xml:space="preserve">SILLA EAMES CORAL                                 </t>
  </si>
  <si>
    <t xml:space="preserve">EKMS235G                                                    </t>
  </si>
  <si>
    <t xml:space="preserve">SILLA EAMES ADULTO GRIS                           </t>
  </si>
  <si>
    <t xml:space="preserve">EKMS235MZ                                                   </t>
  </si>
  <si>
    <t xml:space="preserve">SILLA EAMES ADULTO MOSTAZA                        </t>
  </si>
  <si>
    <t xml:space="preserve">EKMS235N                                                    </t>
  </si>
  <si>
    <t xml:space="preserve">SILLA EAMES ADULTO NEGRO                          </t>
  </si>
  <si>
    <t xml:space="preserve">EKMS235NR                                                   </t>
  </si>
  <si>
    <t xml:space="preserve">SILLA EAMES NARANJA                               </t>
  </si>
  <si>
    <t xml:space="preserve">EKMS235R                                                    </t>
  </si>
  <si>
    <t xml:space="preserve">SILLA EAMES ADULTO ROJO                           </t>
  </si>
  <si>
    <t xml:space="preserve">EKMS235RS                                                   </t>
  </si>
  <si>
    <t xml:space="preserve">SILLA EAMES ADULTO ROSADO                         </t>
  </si>
  <si>
    <t xml:space="preserve">EKMS235TR                                                   </t>
  </si>
  <si>
    <t xml:space="preserve">SILLA EAMES ACRILICA TRANSPARENTE                 </t>
  </si>
  <si>
    <t xml:space="preserve">EKMS235TZ                                                   </t>
  </si>
  <si>
    <t xml:space="preserve">SILLA EAMESTAPIZADA AZUL                          </t>
  </si>
  <si>
    <t xml:space="preserve">EKMS235V                                                    </t>
  </si>
  <si>
    <t xml:space="preserve">SILLA EAMES ADULT VERDE                           </t>
  </si>
  <si>
    <t xml:space="preserve">EKMS235VE                                                   </t>
  </si>
  <si>
    <t xml:space="preserve">SILLA EAMES ADULT VERDE ESMERALDA                 </t>
  </si>
  <si>
    <t xml:space="preserve">EKMS235VL                                                   </t>
  </si>
  <si>
    <t xml:space="preserve">SILLA EAMES VERDE LIMON                           </t>
  </si>
  <si>
    <t xml:space="preserve">EKMS235VM                                                   </t>
  </si>
  <si>
    <t xml:space="preserve">SILLA EAMES ADULTO VERDE MENTA                    </t>
  </si>
  <si>
    <t xml:space="preserve">EKMS235ZA                                                   </t>
  </si>
  <si>
    <t xml:space="preserve">SILLA EAMES AZUL AGUAMARINA                       </t>
  </si>
  <si>
    <t xml:space="preserve">EKMS235ZP                                                   </t>
  </si>
  <si>
    <t xml:space="preserve">SILLA EAMES AZUL PETROLEO                         </t>
  </si>
  <si>
    <t xml:space="preserve">EKMS245B                                                    </t>
  </si>
  <si>
    <t xml:space="preserve">SILLA EAMES IRIS BLANCA                           </t>
  </si>
  <si>
    <t xml:space="preserve">EKMS245N                                                    </t>
  </si>
  <si>
    <t xml:space="preserve">SILLA EAMES IRIS NEGRA                            </t>
  </si>
  <si>
    <t xml:space="preserve">EKMS259A                                                    </t>
  </si>
  <si>
    <t xml:space="preserve">SILLA TAPIZADA MILANO AMARILLA                    </t>
  </si>
  <si>
    <t xml:space="preserve">EKMS259B                                                    </t>
  </si>
  <si>
    <t xml:space="preserve">SILLA TAPIZADA MILANO BLANCO                      </t>
  </si>
  <si>
    <t xml:space="preserve">EKMS259BB                                                   </t>
  </si>
  <si>
    <t xml:space="preserve">SILLA BARRA MILANO TAPIZADA BLANCO                </t>
  </si>
  <si>
    <t xml:space="preserve">EKMS259BBX2                                                 </t>
  </si>
  <si>
    <t xml:space="preserve">SILLA DE BAR MILANO TAPIZADA BLANCO SET X 2       </t>
  </si>
  <si>
    <t xml:space="preserve">EKMS259BE                                                   </t>
  </si>
  <si>
    <t xml:space="preserve">SILLA MILANO TAPIZADABEIGE                        </t>
  </si>
  <si>
    <t xml:space="preserve">EKMS259BG                                                   </t>
  </si>
  <si>
    <t xml:space="preserve">SILLA BARRA MILANO TAPIZADA GRIS                  </t>
  </si>
  <si>
    <t xml:space="preserve">EKMS259BN                                                   </t>
  </si>
  <si>
    <t xml:space="preserve">SILLA BARRA MILANO TAPIZADA NEGRO                 </t>
  </si>
  <si>
    <t xml:space="preserve">EKMS259G                                                    </t>
  </si>
  <si>
    <t xml:space="preserve">SILLA TAPIZADA MILANO  GRIS                       </t>
  </si>
  <si>
    <t xml:space="preserve">EKMS259N                                                    </t>
  </si>
  <si>
    <t xml:space="preserve">SILLA TAPIZADA MILANO NEGRO                       </t>
  </si>
  <si>
    <t xml:space="preserve">EKMS259PB                                                   </t>
  </si>
  <si>
    <t xml:space="preserve">SILLA DE COMEDOR MILANO PREMIUM TAPIZADA BLANCA   </t>
  </si>
  <si>
    <t xml:space="preserve">EKMS259R                                                    </t>
  </si>
  <si>
    <t xml:space="preserve">SILLA MILANO TAPIZADA ROJO                        </t>
  </si>
  <si>
    <t xml:space="preserve">EKMS259V                                                    </t>
  </si>
  <si>
    <t xml:space="preserve">SILLA TAPIZADA MILANO VERDE                       </t>
  </si>
  <si>
    <t xml:space="preserve">EKMS2S308B                                                  </t>
  </si>
  <si>
    <t xml:space="preserve">SET X 2 SILLA DAIS BLANCA                         </t>
  </si>
  <si>
    <t xml:space="preserve">EKMS2S308G                                                  </t>
  </si>
  <si>
    <t xml:space="preserve">SET X 2 SILLA DAIS GRIS                           </t>
  </si>
  <si>
    <t xml:space="preserve">EKMS300N                                                    </t>
  </si>
  <si>
    <t xml:space="preserve">SILLA ISOCELES NACIONAL PAÑO NEGRO                </t>
  </si>
  <si>
    <t xml:space="preserve">EKMS300PN                                                   </t>
  </si>
  <si>
    <t xml:space="preserve">SILLA ISOCELES NAL TAPIZADA PRANA NEGRO           </t>
  </si>
  <si>
    <t xml:space="preserve">EKMS308B                                                    </t>
  </si>
  <si>
    <t xml:space="preserve">SILLA DAIS BLANCA                                 </t>
  </si>
  <si>
    <t xml:space="preserve">EKMS308G                                                    </t>
  </si>
  <si>
    <t xml:space="preserve">SILLA DAIS GRIS                                   </t>
  </si>
  <si>
    <t xml:space="preserve">EKMS308N                                                    </t>
  </si>
  <si>
    <t xml:space="preserve">SILLA DAIS NEGRA                                  </t>
  </si>
  <si>
    <t xml:space="preserve">EKMS308RS                                                   </t>
  </si>
  <si>
    <t xml:space="preserve">SILLA DAIS ROSADA                                 </t>
  </si>
  <si>
    <t xml:space="preserve">EKMS350                                                     </t>
  </si>
  <si>
    <t xml:space="preserve">SILLA ISOCELES ESP MALLA 50X75 NEGRO              </t>
  </si>
  <si>
    <t xml:space="preserve">EKMS350PI                                                   </t>
  </si>
  <si>
    <t xml:space="preserve">SILLA ISOCELES MALLA IMPORTADA NEGRA              </t>
  </si>
  <si>
    <t xml:space="preserve">EKMS400A                                                    </t>
  </si>
  <si>
    <t xml:space="preserve">PUPITRE ESCOLAR AZUL                              </t>
  </si>
  <si>
    <t xml:space="preserve">EKMS6235G                                                   </t>
  </si>
  <si>
    <t xml:space="preserve">SET X6 SILLAS EAMES ADULTO GRIS                   </t>
  </si>
  <si>
    <t xml:space="preserve">EKMS68AN                                                    </t>
  </si>
  <si>
    <t xml:space="preserve">SILLA DE OFICINA ESPINA DE PESCADO AZUL           </t>
  </si>
  <si>
    <t xml:space="preserve">EKMS68G                                                     </t>
  </si>
  <si>
    <t xml:space="preserve">SILLA DE OFICINA ESPINA DE PESCADO GRIS           </t>
  </si>
  <si>
    <t xml:space="preserve">EKMS68NN                                                    </t>
  </si>
  <si>
    <t xml:space="preserve">SILLA DE OFICINA ESPINA DE PESCADO NEGRO          </t>
  </si>
  <si>
    <t xml:space="preserve">EKMS68R                                                     </t>
  </si>
  <si>
    <t xml:space="preserve">SILLA DE OFICINA ESPINA DE PESCADO ROSADO         </t>
  </si>
  <si>
    <t xml:space="preserve">EKMS68VN                                                    </t>
  </si>
  <si>
    <t xml:space="preserve">SILLA DE OFICINA ESPINA DE PESCADO VERDE          </t>
  </si>
  <si>
    <t xml:space="preserve">EKMSAG                                                      </t>
  </si>
  <si>
    <t xml:space="preserve">SILLA MULTIPROPOSITO ABI GRIS                     </t>
  </si>
  <si>
    <t xml:space="preserve">EKMSAXA                                                     </t>
  </si>
  <si>
    <t xml:space="preserve">SILLA TAPIZADA ANIX ARENA                         </t>
  </si>
  <si>
    <t xml:space="preserve">EKMSB102A                                                   </t>
  </si>
  <si>
    <t xml:space="preserve">SILLA TRUE SENCILLA CON DESCANSA PIES AMARILLO    </t>
  </si>
  <si>
    <t xml:space="preserve">EKMSB102B                                                   </t>
  </si>
  <si>
    <t xml:space="preserve">SILLA TRUE BLANCO                                 </t>
  </si>
  <si>
    <t xml:space="preserve">EKMSB102N                                                   </t>
  </si>
  <si>
    <t xml:space="preserve">SILLA TRUE SENCILLA CON DESCANSA PIES NEGRO       </t>
  </si>
  <si>
    <t xml:space="preserve">EKMSB102R                                                   </t>
  </si>
  <si>
    <t xml:space="preserve">SILLA TRUE SENCILLA CON DESCANSA PIES ROJO        </t>
  </si>
  <si>
    <t xml:space="preserve">EKMSB103                                                    </t>
  </si>
  <si>
    <t xml:space="preserve">SILLA TRUE CON ESPALDA METALICA  ENVEJECIDA       </t>
  </si>
  <si>
    <t xml:space="preserve">EKMSB103B                                                   </t>
  </si>
  <si>
    <t xml:space="preserve">SILLA TRUE CON ESPALDAR BLANCO                    </t>
  </si>
  <si>
    <t xml:space="preserve">EKMSB103BX3                                                 </t>
  </si>
  <si>
    <t xml:space="preserve">SILLA TRUE ESPALDAR BLANCA SET X3                 </t>
  </si>
  <si>
    <t xml:space="preserve">EKMSB103N                                                   </t>
  </si>
  <si>
    <t xml:space="preserve">SILLA TRUE CON ESPALDA NEGRO                      </t>
  </si>
  <si>
    <t xml:space="preserve">EKMSB104MB                                                  </t>
  </si>
  <si>
    <t>SILLA TRUE  BLANCA CON ESPALDAR  ASIENTO EN MADERA</t>
  </si>
  <si>
    <t xml:space="preserve">EKMSB12N                                                    </t>
  </si>
  <si>
    <t xml:space="preserve">SILLA BAR FRAGUA NEGRO                            </t>
  </si>
  <si>
    <t xml:space="preserve">EKMSB13N                                                    </t>
  </si>
  <si>
    <t xml:space="preserve">SILLA BAR AKI NEGRO                               </t>
  </si>
  <si>
    <t xml:space="preserve">EKMSB14B                                                    </t>
  </si>
  <si>
    <t xml:space="preserve">SILLA BAR AMBAR BLANCO                            </t>
  </si>
  <si>
    <t xml:space="preserve">EKMSK101AZ                                                  </t>
  </si>
  <si>
    <t xml:space="preserve">SILLA CURVA STREEM KIDS AZUL                      </t>
  </si>
  <si>
    <t xml:space="preserve">EKMSB14N                                                    </t>
  </si>
  <si>
    <t xml:space="preserve">SILLA BAR AMBAR NEGRO                             </t>
  </si>
  <si>
    <t xml:space="preserve">EKMSB183N                                                   </t>
  </si>
  <si>
    <t xml:space="preserve">SILLA BAR WEIS NEGRO                              </t>
  </si>
  <si>
    <t xml:space="preserve">EKMSB2121                                                   </t>
  </si>
  <si>
    <t>COMBO JULIETA 160 GRIS PLOMO ESPALDAR BASE Y COLCH</t>
  </si>
  <si>
    <t xml:space="preserve">EKMSB259B                                                   </t>
  </si>
  <si>
    <t xml:space="preserve">SILLA MILANO CON BRAZOS BLANCO                    </t>
  </si>
  <si>
    <t xml:space="preserve">EKMSB308N                                                   </t>
  </si>
  <si>
    <t xml:space="preserve">SILLA BARRA DAIS NEGRA                            </t>
  </si>
  <si>
    <t xml:space="preserve">EKMSBG01                                                    </t>
  </si>
  <si>
    <t xml:space="preserve">SILLA BELLA GRIS                                  </t>
  </si>
  <si>
    <t xml:space="preserve">EKMSBLA                                                     </t>
  </si>
  <si>
    <t xml:space="preserve">SILLA DE BAR LERIN ARENA                          </t>
  </si>
  <si>
    <t xml:space="preserve">EKMSCYG                                                     </t>
  </si>
  <si>
    <t xml:space="preserve">SOFA CAMA CLIC CLAC YEZZ 90X170X84 GRIS           </t>
  </si>
  <si>
    <t xml:space="preserve">EKMSE107N                                                   </t>
  </si>
  <si>
    <t xml:space="preserve">SILLA GRACIA NEGRO                                </t>
  </si>
  <si>
    <t xml:space="preserve">EKMSG04N                                                    </t>
  </si>
  <si>
    <t xml:space="preserve">SILLA DE OFICINA GERENTE NUKE NEGRO               </t>
  </si>
  <si>
    <t xml:space="preserve">EKMSG101N                                                   </t>
  </si>
  <si>
    <t xml:space="preserve">MP SILLA GAMER TITAN NEGRO                        </t>
  </si>
  <si>
    <t xml:space="preserve">EKMSG104NB                                                  </t>
  </si>
  <si>
    <t xml:space="preserve">MP SILLA GAMER APEX NEGRO/BLANCO                  </t>
  </si>
  <si>
    <t xml:space="preserve">EKMSI2A                                                     </t>
  </si>
  <si>
    <t xml:space="preserve">SILLA ITTO II ARENA                               </t>
  </si>
  <si>
    <t xml:space="preserve">EKMSI2G                                                     </t>
  </si>
  <si>
    <t xml:space="preserve">SILLA ITTO II GRIS                                </t>
  </si>
  <si>
    <t xml:space="preserve">EKMSJ10NN                                                   </t>
  </si>
  <si>
    <t xml:space="preserve">SILLA DE OFICINA ELEGANCE BICE PRESIDENTE NEGRO   </t>
  </si>
  <si>
    <t xml:space="preserve">EKMSJ11BG                                                   </t>
  </si>
  <si>
    <t xml:space="preserve">SILLA DE OFICINA PRESIDENTE BEIGE                 </t>
  </si>
  <si>
    <t xml:space="preserve">EKMSJ11BN                                                   </t>
  </si>
  <si>
    <t xml:space="preserve">SILLA DE OFICINA PRESIDENTE BLANCO                </t>
  </si>
  <si>
    <t xml:space="preserve">EKMSJ11G                                                    </t>
  </si>
  <si>
    <t xml:space="preserve">SILLA DE OFICINA PRESIDENTE GRIS                  </t>
  </si>
  <si>
    <t xml:space="preserve">EKMSJ11NN                                                   </t>
  </si>
  <si>
    <t xml:space="preserve">SILLA DE OFICINA PRESIDENTE NEGRO                 </t>
  </si>
  <si>
    <t xml:space="preserve">EKMSJ12N                                                    </t>
  </si>
  <si>
    <t xml:space="preserve">SILLA PRESIDENTE CUERO NEGRO 4 BLOQUEOS           </t>
  </si>
  <si>
    <t xml:space="preserve">EKMSJ66AN                                                   </t>
  </si>
  <si>
    <t xml:space="preserve">SILLA DE OFICINA COLORS AMARILLO                  </t>
  </si>
  <si>
    <t xml:space="preserve">EKMSJ66B                                                    </t>
  </si>
  <si>
    <t xml:space="preserve">SILLA COLORS BLANCA                               </t>
  </si>
  <si>
    <t xml:space="preserve">EKMSJ66M                                                    </t>
  </si>
  <si>
    <t xml:space="preserve">SILLA DE OFICINA COLORS MORADO                    </t>
  </si>
  <si>
    <t xml:space="preserve">EKMSJ66NB                                                   </t>
  </si>
  <si>
    <t xml:space="preserve">SILLA DE OFICINA COLORS PREMIUM NEGRO BLANCO      </t>
  </si>
  <si>
    <t xml:space="preserve">EKMSJ66NN                                                   </t>
  </si>
  <si>
    <t xml:space="preserve">SILLA EJECUTIVA COLORS NEGRA                      </t>
  </si>
  <si>
    <t xml:space="preserve">EKMSJ66PGN                                                  </t>
  </si>
  <si>
    <t xml:space="preserve">SILLA DE OFICINA COLORS PREMIUM GRIS NEGRO        </t>
  </si>
  <si>
    <t xml:space="preserve">EKMSJ66RN                                                   </t>
  </si>
  <si>
    <t xml:space="preserve">SILLA COLORS ROJO / NEGRA                         </t>
  </si>
  <si>
    <t xml:space="preserve">EKMSJ66VN                                                   </t>
  </si>
  <si>
    <t xml:space="preserve">SILLA COLORS VERDE /NEGRO                         </t>
  </si>
  <si>
    <t xml:space="preserve">EKMSK101V                                                   </t>
  </si>
  <si>
    <t xml:space="preserve">SILLA CURVA STREEM KIDS VERDE                     </t>
  </si>
  <si>
    <t xml:space="preserve">EKMSK210                                                    </t>
  </si>
  <si>
    <t xml:space="preserve">MESA INFANTIL CUADRADA                            </t>
  </si>
  <si>
    <t xml:space="preserve">EKMSK211                                                    </t>
  </si>
  <si>
    <t xml:space="preserve">MESA INFANTIL REDONDA BASE MADERA 60X60 BLANCA    </t>
  </si>
  <si>
    <t xml:space="preserve">EKMSK218B                                                   </t>
  </si>
  <si>
    <t xml:space="preserve">SILLA EAMES CON BRAZOS KIDS BLANCO                </t>
  </si>
  <si>
    <t xml:space="preserve">EKMSK218Z                                                   </t>
  </si>
  <si>
    <t xml:space="preserve">SILLA  EAMES CON BRAZOS KIDS AZUL                 </t>
  </si>
  <si>
    <t xml:space="preserve">EKMSK235AZ                                                  </t>
  </si>
  <si>
    <t xml:space="preserve">SILLA EAMES KIDS AZUL                             </t>
  </si>
  <si>
    <t xml:space="preserve">EKMSK235B                                                   </t>
  </si>
  <si>
    <t xml:space="preserve">SILLA EAMES KIDS BLANCO                           </t>
  </si>
  <si>
    <t xml:space="preserve">EKMSK235N                                                   </t>
  </si>
  <si>
    <t xml:space="preserve">SILLA EAMES KIDS NEGRO                            </t>
  </si>
  <si>
    <t xml:space="preserve">EKMSK235R                                                   </t>
  </si>
  <si>
    <t xml:space="preserve">SILLA EAMES KIDS ROJA                             </t>
  </si>
  <si>
    <t xml:space="preserve">EKMSK235RS                                                  </t>
  </si>
  <si>
    <t xml:space="preserve">SILLA EAMES KIDS ROSADO                           </t>
  </si>
  <si>
    <t xml:space="preserve">EKMSNB                                                      </t>
  </si>
  <si>
    <t xml:space="preserve">SILLA NELL BLANCA                                 </t>
  </si>
  <si>
    <t xml:space="preserve">EKMSNG                                                      </t>
  </si>
  <si>
    <t xml:space="preserve">SILLA NELL GRIS                                   </t>
  </si>
  <si>
    <t xml:space="preserve">EKMSQ72PN                                                   </t>
  </si>
  <si>
    <t xml:space="preserve">SILLA DE OFICINA MAXI PRESIDENTE NEGRO            </t>
  </si>
  <si>
    <t xml:space="preserve">EKMSQ73G                                                    </t>
  </si>
  <si>
    <t xml:space="preserve">SILLA DE OFICINA MAXI GRIS                        </t>
  </si>
  <si>
    <t xml:space="preserve">EKMSQ7N                                                     </t>
  </si>
  <si>
    <t xml:space="preserve">SILLA DE OFICINA MAXI NEGRO                       </t>
  </si>
  <si>
    <t xml:space="preserve">EKMSRB                                                      </t>
  </si>
  <si>
    <t xml:space="preserve">SILLA AUXILIAR RIA BLANCA                         </t>
  </si>
  <si>
    <t xml:space="preserve">EKMSS101N                                                   </t>
  </si>
  <si>
    <t xml:space="preserve">SILLA TURCA MADERA NEGRA                          </t>
  </si>
  <si>
    <t xml:space="preserve">EKMSSA                                                      </t>
  </si>
  <si>
    <t xml:space="preserve">SILLA SELA ARENA                                  </t>
  </si>
  <si>
    <t xml:space="preserve">EKMST01G                                                    </t>
  </si>
  <si>
    <t xml:space="preserve">SILLA TING TAPIZADA GRIS                          </t>
  </si>
  <si>
    <t xml:space="preserve">EKMSTN01                                                    </t>
  </si>
  <si>
    <t xml:space="preserve">SILLA DE DISEÑO TRINA NEGRA                       </t>
  </si>
  <si>
    <t xml:space="preserve">EKMSTR13NN                                                  </t>
  </si>
  <si>
    <t xml:space="preserve">SILLA EVENTOS NEGRO                               </t>
  </si>
  <si>
    <t xml:space="preserve">EKMSK01G                                                    </t>
  </si>
  <si>
    <t xml:space="preserve">SILLA DE OFICINA PRESIDENTE KLYO GRIS             </t>
  </si>
  <si>
    <t xml:space="preserve">EKMSPCCT                                                    </t>
  </si>
  <si>
    <t xml:space="preserve">SILLA POLTRONA CLIC CLAC TAUPE                    </t>
  </si>
  <si>
    <t xml:space="preserve">EKMSVD01                                                    </t>
  </si>
  <si>
    <t xml:space="preserve">MESA EN VIDRIO EXTERIORES TRENZA                  </t>
  </si>
  <si>
    <t xml:space="preserve">EKMSY15NN                                                   </t>
  </si>
  <si>
    <t xml:space="preserve">SILLA DE OFICINA REY NEGRO                        </t>
  </si>
  <si>
    <t xml:space="preserve">EKMSG102N                                                   </t>
  </si>
  <si>
    <t xml:space="preserve">SILLA GAMER RIDER NEGRO                           </t>
  </si>
  <si>
    <t xml:space="preserve">EKMSY15R                                                    </t>
  </si>
  <si>
    <t xml:space="preserve">SILLA DE OFICINA REY ROJO                         </t>
  </si>
  <si>
    <t xml:space="preserve">EKMR1678BE                                                  </t>
  </si>
  <si>
    <t xml:space="preserve">SILLA EAMES BOTONES BEIGE                         </t>
  </si>
  <si>
    <t xml:space="preserve">EKMSY15Z                                                    </t>
  </si>
  <si>
    <t xml:space="preserve">SILLA DE OFICINA REY COLOR AZUL                   </t>
  </si>
  <si>
    <t xml:space="preserve">EKMSFCL180BE                                                </t>
  </si>
  <si>
    <t xml:space="preserve">SOFÁ CAMA EN L 180 LUNA BEIGE		                   </t>
  </si>
  <si>
    <t xml:space="preserve">EKMSZ02GN                                                   </t>
  </si>
  <si>
    <t xml:space="preserve">SILLA DE OFICINA LINE GRIS                        </t>
  </si>
  <si>
    <t xml:space="preserve">EKMSZ02NB                                                   </t>
  </si>
  <si>
    <t xml:space="preserve">SILLA DE OFICINA LINE NEGRO BLANCO                </t>
  </si>
  <si>
    <t xml:space="preserve">EKMSZ02NN                                                   </t>
  </si>
  <si>
    <t xml:space="preserve">SILLA EJECUTIVA LINE NEGRO/NEGRO                  </t>
  </si>
  <si>
    <t xml:space="preserve">EKMT03                                                      </t>
  </si>
  <si>
    <t xml:space="preserve">MESA EAMES CUADRADA                               </t>
  </si>
  <si>
    <t xml:space="preserve">EKMT08                                                      </t>
  </si>
  <si>
    <t xml:space="preserve">MESA DE NOCHE 40 40 52 BLANCO                     </t>
  </si>
  <si>
    <t xml:space="preserve">EKMT2241G                                                   </t>
  </si>
  <si>
    <t xml:space="preserve">SILLA TANDEM 3P 183X78X64 CROMADO GRIS            </t>
  </si>
  <si>
    <t xml:space="preserve">EKMT2242G                                                   </t>
  </si>
  <si>
    <t xml:space="preserve">SILLA TANDEM 4P CROMADO 241X78X64 GRIS            </t>
  </si>
  <si>
    <t xml:space="preserve">EKMT248                                                     </t>
  </si>
  <si>
    <t xml:space="preserve">ARCHIVADOR 2X1 NEGRO                              </t>
  </si>
  <si>
    <t xml:space="preserve">EKMT250                                                     </t>
  </si>
  <si>
    <t xml:space="preserve">ARCHIVADOR 3 GAVETAS GRIS                         </t>
  </si>
  <si>
    <t xml:space="preserve">EKMT444G                                                    </t>
  </si>
  <si>
    <t xml:space="preserve">FOLDERAMA METALICO GRIS                           </t>
  </si>
  <si>
    <t xml:space="preserve">EKMMS05                                                     </t>
  </si>
  <si>
    <t xml:space="preserve">MUEBLE BAR NERO BLANCO NEVADO + GALES             </t>
  </si>
  <si>
    <t xml:space="preserve">EKMT666G                                                    </t>
  </si>
  <si>
    <t xml:space="preserve">ARCHIVADOR 4 PUESTOS METALICO GRIS                </t>
  </si>
  <si>
    <t xml:space="preserve">EKMT666N                                                    </t>
  </si>
  <si>
    <t xml:space="preserve">ARCHIVADOR 4 PUESTOS METALICO NEGRO               </t>
  </si>
  <si>
    <t xml:space="preserve">EKMTM01                                                     </t>
  </si>
  <si>
    <t xml:space="preserve">TAPA MESA REDONDA 80CM ACERO INOX                 </t>
  </si>
  <si>
    <t xml:space="preserve">EKMTMANR                                                    </t>
  </si>
  <si>
    <t xml:space="preserve">TAPA CUADRADA NARANJA 60X60                       </t>
  </si>
  <si>
    <t xml:space="preserve">EKMTMAV                                                     </t>
  </si>
  <si>
    <t xml:space="preserve">TAPA CUADRADA VERDE BICHE 60X60                   </t>
  </si>
  <si>
    <t xml:space="preserve">EKMTMAZ                                                     </t>
  </si>
  <si>
    <t xml:space="preserve">TAPA CUADRADA AZUL REY 60X60                      </t>
  </si>
  <si>
    <t xml:space="preserve">EKMPC10C                                                    </t>
  </si>
  <si>
    <t xml:space="preserve">PATA CONICA 10 CM EN MADERA PARA CAMA             </t>
  </si>
  <si>
    <t xml:space="preserve">EKMREPBC                                                    </t>
  </si>
  <si>
    <t xml:space="preserve">REPARACION BASE CAMA                              </t>
  </si>
  <si>
    <t xml:space="preserve">EKMREPES                                                    </t>
  </si>
  <si>
    <t xml:space="preserve">REPARACION ESPALDAR                               </t>
  </si>
  <si>
    <t xml:space="preserve">EKMTAPBC                                                    </t>
  </si>
  <si>
    <t xml:space="preserve">TAPIZADO BASE CAMA                                </t>
  </si>
  <si>
    <t xml:space="preserve">EKMTAPES                                                    </t>
  </si>
  <si>
    <t xml:space="preserve">TAPIZADO ESPALDAR                                 </t>
  </si>
  <si>
    <t xml:space="preserve">EKMSPPM                                                     </t>
  </si>
  <si>
    <t xml:space="preserve">SERVICIO DE PINTURA EN PATAS DE MADERA            </t>
  </si>
  <si>
    <t xml:space="preserve">EKMCARC140BG                                                </t>
  </si>
  <si>
    <t xml:space="preserve">CAMA ARNILLAS CAPITAL 140 BEIGE                   </t>
  </si>
  <si>
    <t xml:space="preserve">EKMEO3U                                                     </t>
  </si>
  <si>
    <t xml:space="preserve">REPISA ENTREPAÑO ORGANIZADOR X 3 UNIDADES		       </t>
  </si>
  <si>
    <t xml:space="preserve">EKMTOP140                                                   </t>
  </si>
  <si>
    <t xml:space="preserve">TOPPER 140X190                                    </t>
  </si>
  <si>
    <t xml:space="preserve">EKMTOPA160                                                  </t>
  </si>
  <si>
    <t xml:space="preserve">SOBRECOLCHON TOPPER QUEEN ALOE                    </t>
  </si>
  <si>
    <t xml:space="preserve">EKMTR03                                                     </t>
  </si>
  <si>
    <t xml:space="preserve">MESA EAMES RECTANGULAR BLANCA 160*80*74           </t>
  </si>
  <si>
    <t xml:space="preserve">EKMTS120B                                                   </t>
  </si>
  <si>
    <t xml:space="preserve">SABANAS HOTELERAS LUXURY 300 HILOS 120 BLANCO     </t>
  </si>
  <si>
    <t xml:space="preserve">EKMTS120R                                                   </t>
  </si>
  <si>
    <t xml:space="preserve">SABANAS HOTELERAS LUXURY 300 HILOS 120X190 ROJO   </t>
  </si>
  <si>
    <t xml:space="preserve">EKMTS140B                                                   </t>
  </si>
  <si>
    <t xml:space="preserve">SABANAS HOTELERAS LUXURY 300 HILOS 140 BLANCA     </t>
  </si>
  <si>
    <t xml:space="preserve">EKMTS140BG                                                  </t>
  </si>
  <si>
    <t xml:space="preserve">SABANAS HOTELERAS LUXURY 300 HILOS 140 BEIGE      </t>
  </si>
  <si>
    <t xml:space="preserve">EKMTS140GO                                                  </t>
  </si>
  <si>
    <t>SABANAS HOTELERAS LUXURY 300 HILOS 140 GRIS OSCURO</t>
  </si>
  <si>
    <t xml:space="preserve">EKMTS140Z                                                   </t>
  </si>
  <si>
    <t xml:space="preserve">SABANAS HOTELERAS LUXURY 300 HILOS 140 AZUL       </t>
  </si>
  <si>
    <t xml:space="preserve">EKMTS160B                                                   </t>
  </si>
  <si>
    <t xml:space="preserve">SABANAS HOTELERAS LUXURY 300 HILOS 160 BLANCA     </t>
  </si>
  <si>
    <t xml:space="preserve">EKMTS160GO                                                  </t>
  </si>
  <si>
    <t>SABANAS HOTELERAS LUXURY 300 HILOS 160 GRIS OSCURO</t>
  </si>
  <si>
    <t xml:space="preserve">EKMTS160Z                                                   </t>
  </si>
  <si>
    <t xml:space="preserve">SABANAS HOTELERAS LUXURY 300 HILOS 160 AZUL       </t>
  </si>
  <si>
    <t xml:space="preserve">EKMTS200BG                                                  </t>
  </si>
  <si>
    <t xml:space="preserve">SABANAS HOTELERAS LUXURY 300 HILOS 200 BEIGE      </t>
  </si>
  <si>
    <t xml:space="preserve">EKMTU8G                                                     </t>
  </si>
  <si>
    <t xml:space="preserve">TAPA PUPITRE UNIPERSONAL 68*40 GRIS               </t>
  </si>
  <si>
    <t xml:space="preserve">EKMTUG                                                      </t>
  </si>
  <si>
    <t xml:space="preserve">TAPA PUPITRE UNIPERSONAL 60*40 GRIS               </t>
  </si>
  <si>
    <t xml:space="preserve">EKMTUNR                                                     </t>
  </si>
  <si>
    <t xml:space="preserve">TAPA PUPITRE UNIPERSONAL 60*40 NARANJA            </t>
  </si>
  <si>
    <t xml:space="preserve">EKM16TP102N                                                 </t>
  </si>
  <si>
    <t xml:space="preserve">TAPETE DECORATIVO ISOS 160 x 230                  </t>
  </si>
  <si>
    <t xml:space="preserve">EKM20TP102N                                                 </t>
  </si>
  <si>
    <t xml:space="preserve">TAPETE DECORATIVO ISOS 200X290                    </t>
  </si>
  <si>
    <t xml:space="preserve">EKM16TP104                                                  </t>
  </si>
  <si>
    <t xml:space="preserve">TAPETE DECORATIVO PYRAMID 160 x 230               </t>
  </si>
  <si>
    <t xml:space="preserve">EKM20TP113                                                  </t>
  </si>
  <si>
    <t xml:space="preserve">TAPETE DECORATIVO ADAMANT 200 x 290               </t>
  </si>
  <si>
    <t xml:space="preserve">EKM20TP114                                                  </t>
  </si>
  <si>
    <t xml:space="preserve">TAPETE DECORATIVO VIBES 200 x 290                 </t>
  </si>
  <si>
    <t xml:space="preserve">EKMTUV                                                      </t>
  </si>
  <si>
    <t xml:space="preserve">TAPA PUPITRE UNIPERSONAL 60*40 VERDE              </t>
  </si>
  <si>
    <t xml:space="preserve">EKM12TP516                                                  </t>
  </si>
  <si>
    <t xml:space="preserve">TAPETE DECORATIVO BRUSH 120 x 170                 </t>
  </si>
  <si>
    <t xml:space="preserve">EKM12TPM201                                                 </t>
  </si>
  <si>
    <t xml:space="preserve">TAPETE DECORATIVO HIP 120 x 170                   </t>
  </si>
  <si>
    <t xml:space="preserve">EKM20TPM201                                                 </t>
  </si>
  <si>
    <t xml:space="preserve">TAPETE DECORATIVO HIP 200 x 290                   </t>
  </si>
  <si>
    <t xml:space="preserve">EKM16TPM203                                                 </t>
  </si>
  <si>
    <t xml:space="preserve">TAPETE DECORATIVO BLOOM 160 x 230                 </t>
  </si>
  <si>
    <t xml:space="preserve">EKM20TPM203                                                 </t>
  </si>
  <si>
    <t xml:space="preserve">TAPETE DECORATIVO BLOOM 200 x 290                 </t>
  </si>
  <si>
    <t xml:space="preserve">EKM12TPM208G                                                </t>
  </si>
  <si>
    <t xml:space="preserve">TAPETE DECORATIVO CLASSIC GRIS 120 x 170          </t>
  </si>
  <si>
    <t xml:space="preserve">EKM20TPM208G                                                </t>
  </si>
  <si>
    <t xml:space="preserve">TAPETE DECORATIVO CLASSIC GRIS 200 x 290          </t>
  </si>
  <si>
    <t xml:space="preserve">EKM20TPL106                                                 </t>
  </si>
  <si>
    <t xml:space="preserve">TAPETE DECORATIVO SHELL 200 x 290                 </t>
  </si>
  <si>
    <t xml:space="preserve">EKM12TPL105                                                 </t>
  </si>
  <si>
    <t xml:space="preserve">TAPETE DECORATIVO RHOMB 120 x 170                 </t>
  </si>
  <si>
    <t xml:space="preserve">EKM12TPA306                                                 </t>
  </si>
  <si>
    <t xml:space="preserve">TAPETE DECORATIVO YOUNG 120 x 170                 </t>
  </si>
  <si>
    <t xml:space="preserve">EKM16TPA317                                                 </t>
  </si>
  <si>
    <t xml:space="preserve">TAPETE DECORATIVO LITTLE 160 x 230                </t>
  </si>
  <si>
    <t xml:space="preserve">EKM20TPA317                                                 </t>
  </si>
  <si>
    <t xml:space="preserve">TAPETE DECORATIVO LITTLE 200 x 290                </t>
  </si>
  <si>
    <t xml:space="preserve">EKM16TP41                                                   </t>
  </si>
  <si>
    <t xml:space="preserve">TAPETE DECORATIVO OPUS AZUL 160 X 230             </t>
  </si>
  <si>
    <t xml:space="preserve">EKM12TP43C                                                  </t>
  </si>
  <si>
    <t xml:space="preserve">TAPETE DECORATIVO HUDSON COLORES 120 X 170        </t>
  </si>
  <si>
    <t xml:space="preserve">EKMN8T30                                                    </t>
  </si>
  <si>
    <t xml:space="preserve">TAPETE DECORATIVO MONACO GRIS  80x150             </t>
  </si>
  <si>
    <t xml:space="preserve">EKMCF2PRW                                                   </t>
  </si>
  <si>
    <t>CENTRO DE ENTRETENIMIENTO FLOTANTE RELLER WENGUE L</t>
  </si>
  <si>
    <t xml:space="preserve">EKMALMBL02                                                  </t>
  </si>
  <si>
    <t>ALMOHADA BLANCA SILICONADA 50X40X700 GRAMOS SIN CI</t>
  </si>
  <si>
    <t xml:space="preserve">EKMV002G28                                                  </t>
  </si>
  <si>
    <t xml:space="preserve">COMBO SEMIDOBLE VITALE GRIS CON COLCHON 1 PILLOW  </t>
  </si>
  <si>
    <t xml:space="preserve">EKMVR01                                                     </t>
  </si>
  <si>
    <t xml:space="preserve">ESPEJO VIDAL                                      </t>
  </si>
  <si>
    <t xml:space="preserve">EKMCHB1001P                                                 </t>
  </si>
  <si>
    <t xml:space="preserve">COLCHON PRIMAVERA BAMBOO HOTELERO 100*190*28      </t>
  </si>
  <si>
    <t xml:space="preserve">EKMVR02                                                     </t>
  </si>
  <si>
    <t xml:space="preserve">ESPEJO ALBA                                       </t>
  </si>
  <si>
    <t xml:space="preserve">EKMVR08                                                     </t>
  </si>
  <si>
    <t xml:space="preserve">ESPEJO ONTARIO                                    </t>
  </si>
  <si>
    <t xml:space="preserve">EKMVR10                                                     </t>
  </si>
  <si>
    <t xml:space="preserve">ESPEJO QUEDEC                                     </t>
  </si>
  <si>
    <t xml:space="preserve">EKMVR10LT                                                   </t>
  </si>
  <si>
    <t xml:space="preserve">ESPEJO QUEDEC LED TOUCH                           </t>
  </si>
  <si>
    <t xml:space="preserve">EKMCNH140                                                   </t>
  </si>
  <si>
    <t xml:space="preserve">COLCHON ELITE NATURE HOTELERO 2 PILLOW 140*190*32 </t>
  </si>
  <si>
    <t xml:space="preserve">EKMCLPK140                                                  </t>
  </si>
  <si>
    <t>COLCHON HOTELERO OPULENCE POCKET DREAM 1 PILLOW 14</t>
  </si>
  <si>
    <t xml:space="preserve">EKMVR12LT                                                   </t>
  </si>
  <si>
    <t xml:space="preserve">ESPEJO SURREY LED TOUCH                           </t>
  </si>
  <si>
    <t xml:space="preserve">EKMCNH160                                                   </t>
  </si>
  <si>
    <t xml:space="preserve">COLCHON ELITE NATURE HOTELERO 2 PILLOW 160*190*32 </t>
  </si>
  <si>
    <t xml:space="preserve">EKMCHF100                                                   </t>
  </si>
  <si>
    <t xml:space="preserve">COLCHON QUARTZ FLEXIA HOTELERO 100*190*29         </t>
  </si>
  <si>
    <t xml:space="preserve">EKMVR13                                                     </t>
  </si>
  <si>
    <t xml:space="preserve">ESPEJO LIFAX                                      </t>
  </si>
  <si>
    <t xml:space="preserve">EKMCNH120                                                   </t>
  </si>
  <si>
    <t xml:space="preserve">COLCHON ELITE NATURE HOTELERO 2 PILLOW 120*190*32 </t>
  </si>
  <si>
    <t xml:space="preserve">EKMCSH2P200                                                 </t>
  </si>
  <si>
    <t>COLCHON SENSIA BAMBOO HOTELERO 2 PILLOW 200*200*32</t>
  </si>
  <si>
    <t xml:space="preserve">EKMCLPK160                                                  </t>
  </si>
  <si>
    <t>COLCHON HOTELERO OPULENCE POCKET DREAM 1 PILLOW 16</t>
  </si>
  <si>
    <t xml:space="preserve">EKMCLPK200                                                  </t>
  </si>
  <si>
    <t>COLCHON HOTELERO OPULENCE POCKET DREAM 1 PILLOW 20</t>
  </si>
  <si>
    <t xml:space="preserve">EKMTOPA140                                                  </t>
  </si>
  <si>
    <t xml:space="preserve">TOPPER ALOE 140X190                               </t>
  </si>
  <si>
    <t xml:space="preserve">EKMCDS140                                                   </t>
  </si>
  <si>
    <t xml:space="preserve">COLCHON DREAMS SPLENDOR 140X190X25                </t>
  </si>
  <si>
    <t xml:space="preserve">EKMCEPM160                                                  </t>
  </si>
  <si>
    <t xml:space="preserve">COLCHON EURO PLUS MAX 160X190X28                  </t>
  </si>
  <si>
    <t xml:space="preserve">EKMCDS160                                                   </t>
  </si>
  <si>
    <t xml:space="preserve">COLCHON DREAMS SPLENDOR 160X190X25                </t>
  </si>
  <si>
    <t xml:space="preserve">EKMCEPM140                                                  </t>
  </si>
  <si>
    <t xml:space="preserve">COLCHON EURO PLUS MAX 140X190X28                  </t>
  </si>
  <si>
    <t xml:space="preserve">EKMCME160                                                   </t>
  </si>
  <si>
    <t xml:space="preserve">COLCHON MAJESTIC ELITE 160X190X30                 </t>
  </si>
  <si>
    <t xml:space="preserve">EKMTOP160                                                   </t>
  </si>
  <si>
    <t xml:space="preserve">SOBRECOLCHON TOPPER QUEEN BAMBOO                  </t>
  </si>
  <si>
    <t xml:space="preserve">EKMVR13L                                                    </t>
  </si>
  <si>
    <t xml:space="preserve">ESPEJO LIFAX LED                                  </t>
  </si>
  <si>
    <t xml:space="preserve">EKMVR13LT                                                   </t>
  </si>
  <si>
    <t xml:space="preserve">ESPEJO LIFAX LED TOUCH                            </t>
  </si>
  <si>
    <t xml:space="preserve">EKMVR15                                                     </t>
  </si>
  <si>
    <t xml:space="preserve">ESPEJO COUVER                                     </t>
  </si>
  <si>
    <t xml:space="preserve">EKMVR17                                                     </t>
  </si>
  <si>
    <t xml:space="preserve">ESPEJO YUKON                                      </t>
  </si>
  <si>
    <t xml:space="preserve">EKMVR20L                                                    </t>
  </si>
  <si>
    <t xml:space="preserve">ESPEJO LAVAL LED                                  </t>
  </si>
  <si>
    <t xml:space="preserve">EKMVR23                                                     </t>
  </si>
  <si>
    <t xml:space="preserve">ESPEJO TESALIA                                    </t>
  </si>
  <si>
    <t xml:space="preserve">EKMVR25                                                     </t>
  </si>
  <si>
    <t xml:space="preserve">ESPEJO CALCIDIA                                   </t>
  </si>
  <si>
    <t xml:space="preserve">EKMC179                                                     </t>
  </si>
  <si>
    <t xml:space="preserve">COMBO NATURA 140 TAUPE - ESPALDAR + BASE CAMA     </t>
  </si>
  <si>
    <t xml:space="preserve">EKMMF200N                                                   </t>
  </si>
  <si>
    <t xml:space="preserve">COMBO CAMA KING NEGRO MARFIL ESPALDAR + BASE CAMA </t>
  </si>
  <si>
    <t xml:space="preserve">EKMVR26                                                     </t>
  </si>
  <si>
    <t xml:space="preserve">ESPEJO EPIRO                                      </t>
  </si>
  <si>
    <t xml:space="preserve">EKMVR31L                                                    </t>
  </si>
  <si>
    <t xml:space="preserve">ESPEJO LYON LED                                   </t>
  </si>
  <si>
    <t xml:space="preserve">EKMVR32                                                     </t>
  </si>
  <si>
    <t xml:space="preserve">ESPEJO RENE                                       </t>
  </si>
  <si>
    <t xml:space="preserve">EKM2002                                                     </t>
  </si>
  <si>
    <t xml:space="preserve">EKMPC16GL                                                   </t>
  </si>
  <si>
    <t xml:space="preserve">COMBO QUEEN GRIS PLOMO PUFF BAUL COLCHON 1 PILLOW </t>
  </si>
  <si>
    <t xml:space="preserve">EKMCK1003B                                                  </t>
  </si>
  <si>
    <t>ALCOBA VENECIA INFANTIL 140 BLANCO - ESPALDAR + BA</t>
  </si>
  <si>
    <t xml:space="preserve">EKMCM140BG                                                  </t>
  </si>
  <si>
    <t xml:space="preserve">COMBO CAMA DOBLE + ESPALDAR MONTE BEIGE           </t>
  </si>
  <si>
    <t xml:space="preserve">EKMC199                                                     </t>
  </si>
  <si>
    <t xml:space="preserve">COMBO ELECTRICA ESPAL+BASE                        </t>
  </si>
  <si>
    <t xml:space="preserve">EKMLC160GR                                                  </t>
  </si>
  <si>
    <t xml:space="preserve">COMBO CAMA QUEEN CON COLCHÓN LUPE                 </t>
  </si>
  <si>
    <t xml:space="preserve">EKMLC160BG                                                  </t>
  </si>
  <si>
    <t xml:space="preserve">CAMA QUEEN + ESPALDAR LUPE BEIGE + COLCHON FLEXIA </t>
  </si>
  <si>
    <t xml:space="preserve">EKMLC160T                                                   </t>
  </si>
  <si>
    <t xml:space="preserve">CAMA QUEEN + ESPALDAR LUPE TAUPE + COLCHON FLEXIA </t>
  </si>
  <si>
    <t xml:space="preserve">EKMLC160GP                                                  </t>
  </si>
  <si>
    <t xml:space="preserve">MP COMBO CAMA QUEEN CON COLCHON LUPE GR           </t>
  </si>
  <si>
    <t xml:space="preserve">EKMLC140GL                                                  </t>
  </si>
  <si>
    <t>CAMA DOBLE + ESPALDAR LUPE GRIS + COLCHÓN 1 PILLOW</t>
  </si>
  <si>
    <t xml:space="preserve">EKMLC140GR                                                  </t>
  </si>
  <si>
    <t>COMBO DOBLE LUPE GRIS PERLA CON COLCHON FLEXIA QUA</t>
  </si>
  <si>
    <t xml:space="preserve">EKMCHC20GM                                                  </t>
  </si>
  <si>
    <t>COMBO BASE CABECERO COLC KING HORIZON PM GRIS PLAT</t>
  </si>
  <si>
    <t xml:space="preserve">EKMVR37                                                     </t>
  </si>
  <si>
    <t xml:space="preserve">ESPEJO PALMA                                      </t>
  </si>
  <si>
    <t xml:space="preserve">EKMVR38                                                     </t>
  </si>
  <si>
    <t xml:space="preserve">ESPEJO LOUSE                                      </t>
  </si>
  <si>
    <t xml:space="preserve">EKMS200TM                                                   </t>
  </si>
  <si>
    <t xml:space="preserve">COMBO BASE CAMA+CABECERO KING HAMPTON  47TAUPETZ  </t>
  </si>
  <si>
    <t xml:space="preserve">EKMME04GLC                                                  </t>
  </si>
  <si>
    <t xml:space="preserve">ESPALDAR MOUSAI 140 GRIS PLATA                    </t>
  </si>
  <si>
    <t xml:space="preserve">EKMA02Z28                                                   </t>
  </si>
  <si>
    <t>CAMA SEMIDOBLE ASTORIA AZULCOLCHON 1PILLOW SABANAS</t>
  </si>
  <si>
    <t xml:space="preserve">EKMG006T25                                                  </t>
  </si>
  <si>
    <t>COMBO CAMA 160 COLCHON CABECERO GABOR TAUPE SABANA</t>
  </si>
  <si>
    <t xml:space="preserve">EKMGE06GLC                                                  </t>
  </si>
  <si>
    <t xml:space="preserve">ESPALDAR 160 GABOR GRIS PLATA                     </t>
  </si>
  <si>
    <t xml:space="preserve">EKMGARS20GP                                                 </t>
  </si>
  <si>
    <t xml:space="preserve">CAMA ARNILLAS GABOR 200 + ESPALDAR GRIS PLOMO     </t>
  </si>
  <si>
    <t xml:space="preserve">EKMVR39                                                     </t>
  </si>
  <si>
    <t xml:space="preserve">ESPEJO VASCO                                      </t>
  </si>
  <si>
    <t xml:space="preserve">EKMGARS20T                                                  </t>
  </si>
  <si>
    <t xml:space="preserve">CAMA GABOR CON ARNILLAS 200 TAUPE                 </t>
  </si>
  <si>
    <t xml:space="preserve">EKMGARS16GP                                                 </t>
  </si>
  <si>
    <t xml:space="preserve">CAMA GABOR CON ARNILLAS 160 GRIS PLOMO            </t>
  </si>
  <si>
    <t xml:space="preserve">EKMK04101G                                                  </t>
  </si>
  <si>
    <t xml:space="preserve">COMBO CAMA 140 KENIA ESPALDAR BASE GRIS PLOMO     </t>
  </si>
  <si>
    <t xml:space="preserve">EKMFS20GPM                                                  </t>
  </si>
  <si>
    <t xml:space="preserve">CAMA KING FIORA PMADER 10GRIS TELA ZAREM          </t>
  </si>
  <si>
    <t xml:space="preserve">EKMFS20T                                                    </t>
  </si>
  <si>
    <t xml:space="preserve">CAMA KING FIORA TAUPE EN ARNILLAS                 </t>
  </si>
  <si>
    <t xml:space="preserve">EKMVS04GLC                                                  </t>
  </si>
  <si>
    <t xml:space="preserve">COMBO BASE CAMA CABECERO 140 VITALE GRIS PLATA PC </t>
  </si>
  <si>
    <t xml:space="preserve">EKMVR41                                                     </t>
  </si>
  <si>
    <t xml:space="preserve">ESPEJO ALASKA                                     </t>
  </si>
  <si>
    <t xml:space="preserve">EKMCZLL160T                                                 </t>
  </si>
  <si>
    <t xml:space="preserve">COMBO CAMA 160 ESPALDAR ZELL TAUPE                </t>
  </si>
  <si>
    <t>TOTAL INV</t>
  </si>
  <si>
    <t>% INCREMENTO</t>
  </si>
  <si>
    <t>DESCRIPCION</t>
  </si>
  <si>
    <t>REFERENCIA</t>
  </si>
  <si>
    <t>costo</t>
  </si>
  <si>
    <t>ALTO</t>
  </si>
  <si>
    <t>ANCHO</t>
  </si>
  <si>
    <t>FONDO</t>
  </si>
  <si>
    <t>FACTOR</t>
  </si>
  <si>
    <t>Tipo Publicación</t>
  </si>
  <si>
    <t>Valor Publicación</t>
  </si>
  <si>
    <t>ENVIO FLEX</t>
  </si>
  <si>
    <t>PESO en KILOS unidad</t>
  </si>
  <si>
    <t>PESO TOTAL</t>
  </si>
  <si>
    <t>Envio ML</t>
  </si>
  <si>
    <t>IVA</t>
  </si>
  <si>
    <t>ICA</t>
  </si>
  <si>
    <t>FTE</t>
  </si>
  <si>
    <t>UND Vender</t>
  </si>
  <si>
    <t>SUB TOTAL</t>
  </si>
  <si>
    <t>SubTotal</t>
  </si>
  <si>
    <t>% utilidad</t>
  </si>
  <si>
    <t>PRECIO FINAL ML</t>
  </si>
  <si>
    <t>LISTA 2</t>
  </si>
  <si>
    <t>TOTAL VTA</t>
  </si>
  <si>
    <t>DIF VTA</t>
  </si>
  <si>
    <t>RECIBIREMOS POR VENTA</t>
  </si>
  <si>
    <t>MP SILLA EVENTOS 50X50X77 NEGRO</t>
  </si>
  <si>
    <t>Premium</t>
  </si>
  <si>
    <t>MP SILLA EAMES ADULT 42X50X82 NEGRO</t>
  </si>
  <si>
    <t>MP SILLA EAMES ADULT 42X50X82 BLANCO</t>
  </si>
  <si>
    <t>MP SILLA TAPIZADA MILANO 54X49X83 BLANCO</t>
  </si>
  <si>
    <t>MP SILLA TAPIZADA MILANO 54X49X83 NEGRO M1</t>
  </si>
  <si>
    <t>MP SILLA ESTADIO AMARILLO 41.5X35X35 AMARILLO</t>
  </si>
  <si>
    <t>EKMRE280A</t>
  </si>
  <si>
    <t>MP SILLA ESTADIO 41.5X35X35 AZUL</t>
  </si>
  <si>
    <t>EKMRE280AZ</t>
  </si>
  <si>
    <t>MP SILLA ESTADIO 41.5X35X35 ROJA</t>
  </si>
  <si>
    <t>EKMRE280R</t>
  </si>
  <si>
    <t>MP ESCRITORIO INDUSTRY 60X73X120 KHAKI</t>
  </si>
  <si>
    <t>FBEKME53</t>
  </si>
  <si>
    <t>MP SILLA OFICINA MAXI 60X50X105 NEGRO</t>
  </si>
  <si>
    <t>MP SILLA OFICIN PREMIUM PRESID COLORS 48X60X118 NE</t>
  </si>
  <si>
    <t>MP SILLA TURCA 34X85X35 GRIS PLATA</t>
  </si>
  <si>
    <t>MP GV SILLA ISOCELES 50.5X75.5 NEGRO SETX12 Und</t>
  </si>
  <si>
    <t>EKMS350GV</t>
  </si>
  <si>
    <t>MP GV ESCRITORIO INDUST 60X73X120 KHAKI SETX12 Und</t>
  </si>
  <si>
    <t>EKME53GV</t>
  </si>
  <si>
    <t>MP SILLA COLORS 50X56X99 NEGRO</t>
  </si>
  <si>
    <t>MP MESA COMEDOR INDUSTRY 120X73X60 KAK</t>
  </si>
  <si>
    <t>EKMCS103</t>
  </si>
  <si>
    <t>MP SILLA TURMANILA PRESIDENTE 48X65 NEGRO</t>
  </si>
  <si>
    <t>MP BASE CAMA FLORENCIA DIVIDIDA 200X200 GR TERC</t>
  </si>
  <si>
    <t>MP BASE CAMA FLORENCIA DIVIDIDA 200X200 AZUL PE</t>
  </si>
  <si>
    <t>EKM2038</t>
  </si>
  <si>
    <t>MP BASE CAMA FLORENCIA DIVIDIDA 200X200 NEGRO SATI</t>
  </si>
  <si>
    <t>MP BASE CAMA FLORENCIA DIVIDIDA 200X200 BLANCO</t>
  </si>
  <si>
    <t>MP BASE CAMA ROMA TIPO CAMA 1.40X1.90 AZUL PETR</t>
  </si>
  <si>
    <t>EKM2046</t>
  </si>
  <si>
    <t>MP BASE CAMA ROMA TIPO CAMA 1.40X1.90 NEGRO</t>
  </si>
  <si>
    <t>EKM2045</t>
  </si>
  <si>
    <t>MP BASE CAMA ROMA TIPO CAMA 1.40X1.90 GRIS PLOMO</t>
  </si>
  <si>
    <t>EKM2047</t>
  </si>
  <si>
    <t>MP BASE CAMA ROMA TIPO CAMA 1.40X1.90 BLANCO</t>
  </si>
  <si>
    <t>EKM2044</t>
  </si>
  <si>
    <t>MP SILLA BARRA MILANO TAPIZADA 54X49X104 NEGRO</t>
  </si>
  <si>
    <t>EKMS259BN</t>
  </si>
  <si>
    <t>MP SILLA COLORS 50X56X99 VERDE / NEGRO</t>
  </si>
  <si>
    <t>MP SILLA BRAZOS EAMES ADULT 58.5X62X80 GRIS</t>
  </si>
  <si>
    <t>MP SILLA TURMANILA GERENTE 48X55 NEGRO</t>
  </si>
  <si>
    <t>MP SILLA NATURA 53X56X77 BLANCO M1</t>
  </si>
  <si>
    <t>MP SILLA EAMES ADULT 42X50X82 GRIS</t>
  </si>
  <si>
    <t>MP SILLA EAMES ADULT 42X50X82 ROJO</t>
  </si>
  <si>
    <t>MP SILLA TAPIZADA MILANO 54X49X83 GRIS</t>
  </si>
  <si>
    <t>MP SILLA EAMES KIDS 36X31X56 ROSADO</t>
  </si>
  <si>
    <t>MP SILLA IRIS 40X44X45 BLANCA</t>
  </si>
  <si>
    <t>MP SILLA TAMDEM 4 PUESTOS 241X76 PLATA</t>
  </si>
  <si>
    <t>EKMT2242</t>
  </si>
  <si>
    <t>MP SILLA TAMDEM 3 PUESTOS 183X78 PLATA</t>
  </si>
  <si>
    <t>EKMT2223</t>
  </si>
  <si>
    <t>MP SILLA TAMDEM 3 PUESTOS 176X76 PLATA</t>
  </si>
  <si>
    <t>EKMT2241</t>
  </si>
  <si>
    <t>MP BAUL MODERNO CAPITONEADO 140 NEGRO</t>
  </si>
  <si>
    <t>EKMB201</t>
  </si>
  <si>
    <t>MP BAUL MODERNO CAPITONEADO 140 GRIS PERLA</t>
  </si>
  <si>
    <t>EKMB202</t>
  </si>
  <si>
    <t>MP BAUL MODERNO CAPITONEADO 140 BLANCO PERLADO</t>
  </si>
  <si>
    <t>EKMB200</t>
  </si>
  <si>
    <t>MP BAUL MODERNO CAPITONEADO 140 AZUL PETROLEO</t>
  </si>
  <si>
    <t>EKMB205</t>
  </si>
  <si>
    <t>MP BAUL MODERNO CAPITONEADO 140 GRIS</t>
  </si>
  <si>
    <t>EKMB203</t>
  </si>
  <si>
    <t>MP BAUL MODERNO CAPITONEADO 140 TAUPE</t>
  </si>
  <si>
    <t>EKMB204</t>
  </si>
  <si>
    <t>MP ALCOBA CORAL INFAN COLCHON+ESPAL+BASEC 120 ROSA</t>
  </si>
  <si>
    <t>EKMSK212</t>
  </si>
  <si>
    <t>MP ALCOBA CORAL INFAN COLCHON+ESPAL+BASEC 120 B</t>
  </si>
  <si>
    <t>EKMSK213</t>
  </si>
  <si>
    <t>MP ALCOBA VENECIA INFA COLCH+ESPAL+BASEC 120 RO</t>
  </si>
  <si>
    <t>EKMSK214</t>
  </si>
  <si>
    <t>MP ALCOBA VENECIA INFA COLCH+ESPAL+BASEC 120 BLANC</t>
  </si>
  <si>
    <t>EKMSK215</t>
  </si>
  <si>
    <t>MP COMBO LUJO LUXURY COLCHON+ESPALDAR 140 NEGRO</t>
  </si>
  <si>
    <t>EKM2017</t>
  </si>
  <si>
    <t>MP COMBO LUJO LUXURY COLCHON+ESPALDAR 140 AZUL</t>
  </si>
  <si>
    <t>EKM2016</t>
  </si>
  <si>
    <t>MP COMBO LUJO LUXURY COLCHON+ESPALDAR 140 GR PERLA</t>
  </si>
  <si>
    <t>EKM2019</t>
  </si>
  <si>
    <t>MP COMBO LUJO LUXURY COLCHON+ESPALDAR 140 GR PLOMO</t>
  </si>
  <si>
    <t>EKM2018</t>
  </si>
  <si>
    <t>MP COMBO LUJO LUXURY COLCHO+ESPAL 140 BLANCO PE</t>
  </si>
  <si>
    <t>EKM2015</t>
  </si>
  <si>
    <t>MP COMBO MARFIL COLCHON+ESPALD+BASEC 160 GR PER</t>
  </si>
  <si>
    <t>EKM2140</t>
  </si>
  <si>
    <t>MP COMBO MARFIL COLCHON+ESPALD+BASEC 160 GR PLO</t>
  </si>
  <si>
    <t>EKM2139</t>
  </si>
  <si>
    <t>MP COMBO COLONIAL COLCHON+ESPALDAR+BASEC 140 NE</t>
  </si>
  <si>
    <t>EKM2142</t>
  </si>
  <si>
    <t>MP COMBO MARFIL COLCHON+ESPALD+BASECAMA 160 TAU</t>
  </si>
  <si>
    <t>EKM2141</t>
  </si>
  <si>
    <t>MP COMBO MARFIL COLCHON+ESPALD+BASECAMA 160 AZUL</t>
  </si>
  <si>
    <t>EKM2138</t>
  </si>
  <si>
    <t>MP COMBO MARFIL COLCHON+ESPALD+BASECAMA 160 BLA</t>
  </si>
  <si>
    <t>EKM2137</t>
  </si>
  <si>
    <t>MP COMBO ILUSION COLCHON+ESPAL+BASEC 140 CAMEL</t>
  </si>
  <si>
    <t>EKM2028</t>
  </si>
  <si>
    <t>MP COMBO ILUSION COLCHON+ESPAL+BASEC 140 GRIS PLAT</t>
  </si>
  <si>
    <t>EKM2027</t>
  </si>
  <si>
    <t>MP COMBO ILUSION COLCH+ESPAL+BASEC 160 BLANCO PERL</t>
  </si>
  <si>
    <t>EKM2029</t>
  </si>
  <si>
    <t>MP COMBO ILUSION COLCHON+ESPAL+BASEC 140 NEGRO</t>
  </si>
  <si>
    <t>EKM2024</t>
  </si>
  <si>
    <t>MP COMBO ILUSION COLCHON+ESPAL+BASEC 140 AZUL PETR</t>
  </si>
  <si>
    <t>EKM2023</t>
  </si>
  <si>
    <t>MP COMBO ILUSION COLCHON+ESPAL+BASEC 140 GRIS P</t>
  </si>
  <si>
    <t>EKM2026</t>
  </si>
  <si>
    <t>EKM2025</t>
  </si>
  <si>
    <t>MP COMBO ILUSION COLCH+ESPAL+BASEC 140 BLANCO P</t>
  </si>
  <si>
    <t>EKM2022</t>
  </si>
  <si>
    <t>MP COMBO ITALIA COLCHON+ESPAL+BASECAMA 200 GR PERL</t>
  </si>
  <si>
    <t>EKM2166</t>
  </si>
  <si>
    <t>MP COMBO ITALIA COLCHON+ESPAL+BASECAMA 200 AZUL</t>
  </si>
  <si>
    <t>EKM2164</t>
  </si>
  <si>
    <t>MP COMBO ITALIA COLCHON+ESPAL+BASECAMA 200 GR PLOM</t>
  </si>
  <si>
    <t>EKM2165</t>
  </si>
  <si>
    <t>MP COMBO ITALIA COLCHON+ESPAL+BASECAMA 200 NEGRO</t>
  </si>
  <si>
    <t>EKM2162</t>
  </si>
  <si>
    <t>MP COMBO ITALIA COLCHON+ESPAL+BASECAMA 200 BLANCO</t>
  </si>
  <si>
    <t>EKM2163</t>
  </si>
  <si>
    <t>MP COMBO EMPERADOR COLCHON+ESPAL+BASEC 160 GR P</t>
  </si>
  <si>
    <t>EKM2160</t>
  </si>
  <si>
    <t>EKM2161</t>
  </si>
  <si>
    <t>MP COMBO EMPERADOR COLCHON+ESPAL+BASEC 160 BLAN</t>
  </si>
  <si>
    <t>EKM2158</t>
  </si>
  <si>
    <t>MP COMBO EMPERADOR COLCHON+ESPAL+BASEC 160 AZUL</t>
  </si>
  <si>
    <t>EKM2159</t>
  </si>
  <si>
    <t>MP COMBO JULIETA COLCH+ESPAL+BASEC+BAUL 160 GR</t>
  </si>
  <si>
    <t>EKM2122</t>
  </si>
  <si>
    <t>MP COMBO JULIETA COLCH+ESPAL+BASEC+BAUL 160 GR PLO</t>
  </si>
  <si>
    <t>EKM2121</t>
  </si>
  <si>
    <t>MP COMBO EMPERADOR COLCHON+ESPAL+BASEC 160 NEGRO</t>
  </si>
  <si>
    <t>EKM2157</t>
  </si>
  <si>
    <t>MP COMBO JULIETA COLCH+ESPAL+BASEC+BAUL 160 TAUPE</t>
  </si>
  <si>
    <t>EKM2123</t>
  </si>
  <si>
    <t>MP COMBO JULIETA COLCHON+ESPAL+BASEC+BAUL 160 N</t>
  </si>
  <si>
    <t>EKM2118</t>
  </si>
  <si>
    <t>MP COMBO ESMERALDA COLCHON+ESPAL+BASECAMA 160 T</t>
  </si>
  <si>
    <t>EKM2099</t>
  </si>
  <si>
    <t>MP COMBO JULIETA COLCHON+ESPAL+BASEC+BAUL 160 A</t>
  </si>
  <si>
    <t>EKM2120</t>
  </si>
  <si>
    <t>MP COMBO JULIETA COLCHON+ESPAL+BASEC+BAUL 160 B</t>
  </si>
  <si>
    <t>EKM2119</t>
  </si>
  <si>
    <t>MP PARIS COLCHON+ESPAL+BASEC+PUFF BAUL 140 GR PLAT</t>
  </si>
  <si>
    <t>MP PARIS COLCHON+ESPAL+BASEC+PUFF BAUL 140 GR P</t>
  </si>
  <si>
    <t>MP PARIS COLCHON+ESPAL+BASEC+PUFF BAUL 140 GR CAME</t>
  </si>
  <si>
    <t>EKM2007</t>
  </si>
  <si>
    <t>MP PARIS COLCHON+ESPALDAR+BASEC+PUFF BAUL 140 AZUL</t>
  </si>
  <si>
    <t>MP COLCHON 1 PILL+ESPAL.+BASEC+PUFF BAUL 140 BLANC</t>
  </si>
  <si>
    <t>MP COMBO MARFIL COLCHON+ESPALDAR+BASECAMA 160 N</t>
  </si>
  <si>
    <t>EKM2136</t>
  </si>
  <si>
    <t>MP PARIS COLCHON+ESPAL+BASEC+PUFF BAUL 140 GR PLOM</t>
  </si>
  <si>
    <t>MP PARIS COLCHON+ESPALDAR+BASEC+PUFF BAUL 140 N</t>
  </si>
  <si>
    <t>MP COMBO CAPITAL COLCHON+ESPALD+BASEC 140 GR PLOMO</t>
  </si>
  <si>
    <t>EKM2133</t>
  </si>
  <si>
    <t>MP COMBO CAPITAL COLCHON+ESPALD+BASECAMA 140 AZ</t>
  </si>
  <si>
    <t>EKM2132</t>
  </si>
  <si>
    <t>MP COMBO CAPITAL COLCHON+ESPALD+BASECAMA 140 TA</t>
  </si>
  <si>
    <t>EKM2135</t>
  </si>
  <si>
    <t>MP COMBO CAPITAL COLCHON+ESPALD+BASEC 140 GR PERLA</t>
  </si>
  <si>
    <t>EKM2134</t>
  </si>
  <si>
    <t>MP COMBO CAPITAL COLCHON+ESPALD+BASECAMA 140 BLANC</t>
  </si>
  <si>
    <t>EKM2131</t>
  </si>
  <si>
    <t>MP COMBO CAPITAL COLCHON+ESPALD+BASECAMA 140 NEGRO</t>
  </si>
  <si>
    <t>EKM2130</t>
  </si>
  <si>
    <t>MP NATURA COCHON PILOW+ESPALDAR+BASECAMA 140 TAUPE</t>
  </si>
  <si>
    <t>EKM2062</t>
  </si>
  <si>
    <t>MP NATURA COCHON PILOW+ESPAL+BASEC 140 AZUL PETROL</t>
  </si>
  <si>
    <t>EKM2061</t>
  </si>
  <si>
    <t>MP NATURA COCHON PILOW+ESPALDAR+BASECAMA 160 NE</t>
  </si>
  <si>
    <t>EKM2064</t>
  </si>
  <si>
    <t>MP NATURA COCHON PILOW+ESPAL+BASEC 160 BLAN PER</t>
  </si>
  <si>
    <t>EKM2063</t>
  </si>
  <si>
    <t>MP NATURA COCHON PILOW+ESPALDAR+BASECAMA 140 NEGRO</t>
  </si>
  <si>
    <t>EKM2058</t>
  </si>
  <si>
    <t>MP NATURA COCHON PILOW+ESPAL+BASEC 140 BLAN PERLA</t>
  </si>
  <si>
    <t>EKM2057</t>
  </si>
  <si>
    <t>MP NATURA COCHON PILOW+ESPAL+BASEC 140 GRIS PERLA</t>
  </si>
  <si>
    <t>MP NATURA COCHON PILOW+ESPALDAR+BASECAMA 140 GR</t>
  </si>
  <si>
    <t>EKM2059</t>
  </si>
  <si>
    <t>MP NEW YORK COLCH+ESPAL+BASEC+M.NOCHE 160 GR PL</t>
  </si>
  <si>
    <t>EKM2051</t>
  </si>
  <si>
    <t>MP COMBO ESMERALDA COLCHO+ESPAL+BASEC 160 GR PL</t>
  </si>
  <si>
    <t>EKM2097</t>
  </si>
  <si>
    <t>MP COMBO ESMERALDA COLCHO+ESPAL+BASEC 160 AZUL</t>
  </si>
  <si>
    <t>EKM2096</t>
  </si>
  <si>
    <t>MP COMBO ESMERALDA COLCHO+ESPAL+BASEC 160 GR PE</t>
  </si>
  <si>
    <t>EKM2098</t>
  </si>
  <si>
    <t>MP NATURA COCHON PILOW+ESPALDAR+BASECAMA 160</t>
  </si>
  <si>
    <t>EKM2069</t>
  </si>
  <si>
    <t>MP NATURA COCHON PILOW+ESPALDAR+BASECAMA 160 TAUPE</t>
  </si>
  <si>
    <t>EKM2068</t>
  </si>
  <si>
    <t>MP COMBO ESMERALDA COLCHON+ESPAL+BASECAMA 160 B</t>
  </si>
  <si>
    <t>EKM2095</t>
  </si>
  <si>
    <t>MP COMBO ESMERALDA COLCHON+ESPAL+BASECAMA 160 N</t>
  </si>
  <si>
    <t>EKM2094</t>
  </si>
  <si>
    <t>MP NATURA COCHON PILOW+ESPAL+BASECAMA 160 GR PLOMO</t>
  </si>
  <si>
    <t>EKM2065</t>
  </si>
  <si>
    <t>MP NATURA COCHON PILOW+ESPAL+BASEC 160 AZUL PETROL</t>
  </si>
  <si>
    <t>EKM2067</t>
  </si>
  <si>
    <t>MP NATURA COCHON PILOW+ESPAL+BASEC 160 GRIS PLATA</t>
  </si>
  <si>
    <t>EKM2066</t>
  </si>
  <si>
    <t>MP COMBO ILUSION COLCHON+ESPAL+BASEC 160 CAMEL</t>
  </si>
  <si>
    <t>EKM2035</t>
  </si>
  <si>
    <t>MP COMBO ILUSION COLCHON+ESPAL+BASEC 160 GRIS PLAT</t>
  </si>
  <si>
    <t>EKM2034</t>
  </si>
  <si>
    <t>MP COMBO ILUSION COLCHON+ESPAL+BASEC 160 NEGRO</t>
  </si>
  <si>
    <t>EKM2031</t>
  </si>
  <si>
    <t>MP COMBO ILUSION COLCHON+ESPAL+BASEC 160 AZUL PETR</t>
  </si>
  <si>
    <t>EKM2030</t>
  </si>
  <si>
    <t>MP COMBO ILUSION COLCHON+ESPAL+BASEC 160 GRIS PERL</t>
  </si>
  <si>
    <t>EKM2033</t>
  </si>
  <si>
    <t>MP COMBO ILUSION COLCHON+ESPAL+BASEC 160 GRIS PLOM</t>
  </si>
  <si>
    <t>EKM2032</t>
  </si>
  <si>
    <t>MP NEW YORK COLCH+ESPAL+BASEC+M.NOCHE 160 NEG S</t>
  </si>
  <si>
    <t>EKM2049</t>
  </si>
  <si>
    <t>MP NEW YORK COLCH+ESPAL+BASEC+M.NOCHE 160 BLA P</t>
  </si>
  <si>
    <t>EKM2048</t>
  </si>
  <si>
    <t>MP NAPOLES COLCH+ESPAL+BASEC+M.NOCHE KING GR PE</t>
  </si>
  <si>
    <t>EKM2042</t>
  </si>
  <si>
    <t>MP NAPOLES COLCHON+ESPAL+BASEC+M.NOCHE KING NEG</t>
  </si>
  <si>
    <t>EKM2041</t>
  </si>
  <si>
    <t>MP NAPOLES COLCHON+ESPAL+BASEC+M.NOCHE KING BLA</t>
  </si>
  <si>
    <t>EKM2040</t>
  </si>
  <si>
    <t>MP ESPALDAR ILUSION 160 NEGRO</t>
  </si>
  <si>
    <t>EKMES139</t>
  </si>
  <si>
    <t>MP ESPALDAR ITALIA 200 AZUL PETROLEO</t>
  </si>
  <si>
    <t>EKMES144</t>
  </si>
  <si>
    <t>MP ESPALDAR ITALIA 200 GRIS PLOMO</t>
  </si>
  <si>
    <t>EKMES145</t>
  </si>
  <si>
    <t>MP ESPALDAR ITALIA 200 NEGRO</t>
  </si>
  <si>
    <t>EKMES146</t>
  </si>
  <si>
    <t>MP ESPALDAR ILUSION 160 AZUL PETROLEO</t>
  </si>
  <si>
    <t>EKMES140</t>
  </si>
  <si>
    <t>MP ESPALDAR ILUSION 160 GRIS PERLA</t>
  </si>
  <si>
    <t>EKMES141</t>
  </si>
  <si>
    <t>MP ESPALDAR ILUSION 160 GRIS PLOMO</t>
  </si>
  <si>
    <t>EKMES142</t>
  </si>
  <si>
    <t>MP ESPALDAR ITALIA 200 GRIS PERLA</t>
  </si>
  <si>
    <t>EKMES143</t>
  </si>
  <si>
    <t>MP ESPALDAR CAPITAL 140 GR PERLA</t>
  </si>
  <si>
    <t>EKMES184</t>
  </si>
  <si>
    <t>MP ESPALDAR CAPITAL 140 BLANC</t>
  </si>
  <si>
    <t>EKMES185</t>
  </si>
  <si>
    <t>MP ESPALDAR CAPITAL 140 NEGRO</t>
  </si>
  <si>
    <t>EKMES186</t>
  </si>
  <si>
    <t>MP ESPALDAR NATURA 140 TAUPE</t>
  </si>
  <si>
    <t>EKMES187</t>
  </si>
  <si>
    <t>MP COMBO MARFIL ESPALDAR+BASE CAMA 160 GR PERLA</t>
  </si>
  <si>
    <t>EKMC116</t>
  </si>
  <si>
    <t>MP COMBO MARFIL ESPALDAR+BASE CAMA 160 TAUPE</t>
  </si>
  <si>
    <t>EKMC118</t>
  </si>
  <si>
    <t>MP COMBO MARFIL ESPALDAR+BASE CAMA 160 GR PLOMO</t>
  </si>
  <si>
    <t>EKMC117</t>
  </si>
  <si>
    <t>MP NATURA ESPALDAR+BASECAMA 160 BLAN PERLA</t>
  </si>
  <si>
    <t>MP NATURA ESPALDAR+BASECAMA 160 NEGRO</t>
  </si>
  <si>
    <t>MP COMBO ILUSION ESPALDAR+BASE CAMA 140 GRIS PL</t>
  </si>
  <si>
    <t>MP COMBO ILUSION ESPALDAR+BASE CAMA 140 GRIS PE</t>
  </si>
  <si>
    <t>MP COMBO ILUSION ESPALDAR+BASE CAMA 160 GRIS PL</t>
  </si>
  <si>
    <t>MP COMBO ILUSION ESPALDAR+BASECAMA 140 BLANCO PERL</t>
  </si>
  <si>
    <t>MP COMBO ILUSION ESPALDAR+BASECAMA 140 AZUL PET</t>
  </si>
  <si>
    <t>MP COMBO ILUSION ESPALDAR+BASE CAMA 140 NEGRO</t>
  </si>
  <si>
    <t>MP COMBO MARFIL ESPALDAR+BASE CAMA 160 AZUL</t>
  </si>
  <si>
    <t>EKMC119</t>
  </si>
  <si>
    <t>MP COMBO MARFIL ESPALDAR+BASE CAMA 160 NEGRO</t>
  </si>
  <si>
    <t>EKMC121</t>
  </si>
  <si>
    <t>MP COMBO MARFIL ESPALDAR+BASE CAMA 160 BLANCO</t>
  </si>
  <si>
    <t>EKMC120</t>
  </si>
  <si>
    <t>MP COMBO CAPITAL ESPALDAR+BASECAMA 140 NEGRO</t>
  </si>
  <si>
    <t>EKMC178</t>
  </si>
  <si>
    <t>MP COMBO CAPITAL ESPALDAR+BASECAMA 140 BLANC</t>
  </si>
  <si>
    <t>EKMC177</t>
  </si>
  <si>
    <t>MP COMBO CAPITAL ESPALDAR+BASECAMA 140 AZUL</t>
  </si>
  <si>
    <t>EKMC174</t>
  </si>
  <si>
    <t>MP COMBO CAPITAL ESPALDAR+BASEC 140 GR PLOMO</t>
  </si>
  <si>
    <t>EKMC173</t>
  </si>
  <si>
    <t>MP COMBO CAPITAL ESPALDAR+BASEC 140 GR PERLA</t>
  </si>
  <si>
    <t>EKMC176</t>
  </si>
  <si>
    <t>MP COMBO CAPITAL ESPALDAR+BASECAMA 140 TAUPE</t>
  </si>
  <si>
    <t>EKMC175</t>
  </si>
  <si>
    <t>MP ALCOBA CORAL INFANTIL ESPALDAR+BASEC 120 COR</t>
  </si>
  <si>
    <t>EKMCK101</t>
  </si>
  <si>
    <t>MP ALCOBA CORAL INFANTIL ESPALDAR+BASEC 120 ROSA</t>
  </si>
  <si>
    <t>EKMCK100</t>
  </si>
  <si>
    <t>MP NATURA ESPALDAR+BASEC 160 GRIS PLATA</t>
  </si>
  <si>
    <t>MP ALCOBA VENECIA INFANTIL ESPAL+BASEC 120 BLAN</t>
  </si>
  <si>
    <t>EKMCK103</t>
  </si>
  <si>
    <t>MP ALCOBA VENECIA INFANTIL ESPALDAR+BASEC 120 ROSA</t>
  </si>
  <si>
    <t>EKMCK102</t>
  </si>
  <si>
    <t>MP NATURA ESPALDAR+BASECAMA 160 TAUPE</t>
  </si>
  <si>
    <t>MP NATURA ESPALDAR+BASECAMA 140 GRIS</t>
  </si>
  <si>
    <t>MP NATURA ESPALDAR+BASEC 160 AZUL PETROL</t>
  </si>
  <si>
    <t>MP NATURA ESPALDAR+BASECAMA 160 GRIS PLOMO</t>
  </si>
  <si>
    <t>MP NATURA ESPALDAR+BASECAMA 140 NEGRO</t>
  </si>
  <si>
    <t>MP NATURA ESPALDAR+BASECAMA 140 AZUL PETROL</t>
  </si>
  <si>
    <t>MP NATURA ESPALDAR+BASECAMA 140 GRIS PERLA</t>
  </si>
  <si>
    <t>MP NATURA ESPALDAR+BASECAMA 140 BLAN PERLA</t>
  </si>
  <si>
    <t>MP NATURA ESPALDAR+BASECAMA 140 TAUPE</t>
  </si>
  <si>
    <t>MP COMBO ESMERALDA ESPALDAR+BASE CAMA 160 TAUPE</t>
  </si>
  <si>
    <t>EKMC156</t>
  </si>
  <si>
    <t>MP COMBO JULIETA ESPALDAR+BASE CAMA+BAUL 160 BL</t>
  </si>
  <si>
    <t>EKMC155</t>
  </si>
  <si>
    <t>MP COMBO ESMERALDA ESPALDAR+BASE CAMA 160 AZUL</t>
  </si>
  <si>
    <t>EKMC158</t>
  </si>
  <si>
    <t>MP COMBO ESMERALDA ESPALDAR+BASE CAMA 160 GR PL</t>
  </si>
  <si>
    <t>EKMC157</t>
  </si>
  <si>
    <t>MP COMBO JULIETA ESPALDAR+BASE CAMA+BAUL 160 TAUPE</t>
  </si>
  <si>
    <t>EKMC152</t>
  </si>
  <si>
    <t>MP COMBO JULIETA ESPALDAR+BASECAMA+BAUL 160 GR PLO</t>
  </si>
  <si>
    <t>EKMC151</t>
  </si>
  <si>
    <t>MP COMBO JULIETA ESPALDAR+BASE CAMA+BAUL 160 AZUL</t>
  </si>
  <si>
    <t>EKMC154</t>
  </si>
  <si>
    <t>MP COMBO JULIETA ESPALDAR+BASE CAMA+BAUL 160 NEGR</t>
  </si>
  <si>
    <t>EKMC153</t>
  </si>
  <si>
    <t>MP COMBO JULIETA ESPALDAR+BASECAMA+BAUL 160 GR</t>
  </si>
  <si>
    <t>EKMC150</t>
  </si>
  <si>
    <t>MP COMBO EMPERADOR ESPALDAR+BASECAMA 160 NEGRO</t>
  </si>
  <si>
    <t>EKMC149</t>
  </si>
  <si>
    <t>MP PARIS ESPALDAR+BASECAMA+PUFF BAUL 140 NEGR</t>
  </si>
  <si>
    <t>MP PARIS ESPALDAR+BASECAMA+PUFF BAUL 140 GR PLOM</t>
  </si>
  <si>
    <t>MP ZAFIRO ESPALDAR+BASECAMA CAPITONEA 160 VERD</t>
  </si>
  <si>
    <t>EKMC200</t>
  </si>
  <si>
    <t>MP PARIS ESPALDAR+BASECAMA+PUFF BAUL 140 GR PERL</t>
  </si>
  <si>
    <t>MP PARIS ESPALDAR+BASECAMA+PUFF BAUL 140 GR PLAT</t>
  </si>
  <si>
    <t>MP PARIS ESPALDAR+BASECAMA+PUFF BAUL 140 AZUL</t>
  </si>
  <si>
    <t>MP PARIS ESPALDAR+BASECAMA+PUFF BAUL 140 CAMEL</t>
  </si>
  <si>
    <t>MP COMBO ESMERALDA ESPALDAR+BASE CAMA 160 GR PE</t>
  </si>
  <si>
    <t>EKMC159</t>
  </si>
  <si>
    <t>MP COMBO ESMERALDA ESPALDAR+BASE CAMA 160 NEGRO</t>
  </si>
  <si>
    <t>EKMC161</t>
  </si>
  <si>
    <t>MP COMBO ESMERALDA ESPALDAR+BASE CAMA 160 BLANCO</t>
  </si>
  <si>
    <t>EKMC160</t>
  </si>
  <si>
    <t>MP COMBO ITALIA ESPALDAR+BASECAMA 200 BLANCO</t>
  </si>
  <si>
    <t>MP COMBO ITALIA ESPALDAR+BASECAMA 200 NEGRO</t>
  </si>
  <si>
    <t>MP COMBO ITALIA ESPALDAR+BASECAMA 200 GRIS PERL</t>
  </si>
  <si>
    <t>MP COMBO ITALIA ESPALDAR+BASECAMA 200 GRIS PLOMO</t>
  </si>
  <si>
    <t>MP COMBO ITALIA ESPALDAR+BASECAMA 200 AZUL PETROLE</t>
  </si>
  <si>
    <t>MP COMBO ILUSION ESPALDAR+BASE CAMA 160 NEGRO</t>
  </si>
  <si>
    <t>MP COMBO ILUSION ESPALDAR+BASECAMA 160 BLANCO PERL</t>
  </si>
  <si>
    <t>MP COMBO ILUSION ESPALDAR+BASE CAMA 160 GRIS PE</t>
  </si>
  <si>
    <t>MP COMBO ILUSION ESPALDAR+BASECAMA 160 AZUL PET</t>
  </si>
  <si>
    <t>MP COMBO EMPERADOR ESPALDAR+BASECAMA 160 AZUL</t>
  </si>
  <si>
    <t>EKMC148</t>
  </si>
  <si>
    <t>MP COMBO EMPERADOR ESPALDAR+BASECAMA 160 GR PLOM</t>
  </si>
  <si>
    <t>EKMC145</t>
  </si>
  <si>
    <t>MP COMBO EMPERADOR ESPALDAR+BASECAMA 160 BLANCO</t>
  </si>
  <si>
    <t>EKMC147</t>
  </si>
  <si>
    <t>MP ESPALDAR NATURA 140 GRIS PERLA</t>
  </si>
  <si>
    <t>EKMES191</t>
  </si>
  <si>
    <t>MP ESPALDAR NATURA 140 GRIS</t>
  </si>
  <si>
    <t>EKMES192</t>
  </si>
  <si>
    <t>MP ESPALDAR NATURA 160 TAUPE</t>
  </si>
  <si>
    <t>EKMES193</t>
  </si>
  <si>
    <t>MP ESPALDAR NATURA 160 GRIS PLOMO</t>
  </si>
  <si>
    <t>EKMES194</t>
  </si>
  <si>
    <t>MP ESPALDAR NATURA 140 NEGRO</t>
  </si>
  <si>
    <t>EKMES189</t>
  </si>
  <si>
    <t>MP ESPALDAR NATURA 140 BLAN PERLA</t>
  </si>
  <si>
    <t>EKMES190</t>
  </si>
  <si>
    <t>MP ESPALDAR EMPERADOR 160 AZUL</t>
  </si>
  <si>
    <t>EKMES156</t>
  </si>
  <si>
    <t>MP ESPALDAR EMPERADOR 160 NEGRO</t>
  </si>
  <si>
    <t>EKMES157</t>
  </si>
  <si>
    <t>MP ESPALDAR JULIETA 160 GRIS PERLA</t>
  </si>
  <si>
    <t>EKMES158</t>
  </si>
  <si>
    <t>MP ESPALDAR EMPERADOR 160 GRIS PLOM</t>
  </si>
  <si>
    <t>EKMES153</t>
  </si>
  <si>
    <t>MP ESPALDAR JULIETA 160 GRIS PLOMO</t>
  </si>
  <si>
    <t>EKMES159</t>
  </si>
  <si>
    <t>MP ESPALDAR JULIETA 160 TAUPE</t>
  </si>
  <si>
    <t>EKMES160</t>
  </si>
  <si>
    <t>MP ESPALDAR JULIETA 160 NEGRO</t>
  </si>
  <si>
    <t>EKMES161</t>
  </si>
  <si>
    <t>MP ESPALDAR ESMERALDA 160 AZUL PETROLEO</t>
  </si>
  <si>
    <t>EKMES166</t>
  </si>
  <si>
    <t>MP ESPALDAR ESMERALDA 160 GRIS PERLA</t>
  </si>
  <si>
    <t>EKMES167</t>
  </si>
  <si>
    <t>MP ESPALDAR ESMERALDA 160 BLANCO</t>
  </si>
  <si>
    <t>EKMES168</t>
  </si>
  <si>
    <t>MP ESPALDAR JULIETA 160 AZUL</t>
  </si>
  <si>
    <t>EKMES162</t>
  </si>
  <si>
    <t>MP ESPALDAR JULIETA 160 BLANCO</t>
  </si>
  <si>
    <t>EKMES163</t>
  </si>
  <si>
    <t>MP ESPALDAR ESMERALDA 160 TAUPE</t>
  </si>
  <si>
    <t>EKMES164</t>
  </si>
  <si>
    <t>MP ESPALDAR ESMERALDA 160 GRIS PLOMO</t>
  </si>
  <si>
    <t>EKMES165</t>
  </si>
  <si>
    <t>MP ESPALDAR ESMERALDA 160 NEGRO</t>
  </si>
  <si>
    <t>EKMES169</t>
  </si>
  <si>
    <t>MP ESPALDAR PARIS 140 GRIS PLATA</t>
  </si>
  <si>
    <t>EKMES170</t>
  </si>
  <si>
    <t>MP ESPALDAR PARIS 140 GRIS PERLA</t>
  </si>
  <si>
    <t>EKMES171</t>
  </si>
  <si>
    <t>MP ESPALDAR PARIS 140 CAMEL</t>
  </si>
  <si>
    <t>EKMESK172</t>
  </si>
  <si>
    <t>MP ESPALDAR PARIS 140 AZUL</t>
  </si>
  <si>
    <t>EKMESK173</t>
  </si>
  <si>
    <t>MP ESPALDAR PARIS 140 GRIS PLOMO</t>
  </si>
  <si>
    <t>EKMESK174</t>
  </si>
  <si>
    <t>MP ESPALDAR PARIS 140 NEGRO</t>
  </si>
  <si>
    <t>EKMESK175</t>
  </si>
  <si>
    <t>MP ESPALDAR CAPITAL 140 GR PLOMO</t>
  </si>
  <si>
    <t>EKMES181</t>
  </si>
  <si>
    <t>MP ESPALDAR CAPITAL 140 AZUL</t>
  </si>
  <si>
    <t>EKMES182</t>
  </si>
  <si>
    <t>MP ESPALDAR CAPITAL 140 TAUPE</t>
  </si>
  <si>
    <t>EKMES183</t>
  </si>
  <si>
    <t>MP ESPALDAR NATURA 140 AZUL PETROL</t>
  </si>
  <si>
    <t>EKMES188</t>
  </si>
  <si>
    <t>MP ESPALDAR NATURA 160 AZUL PETROL</t>
  </si>
  <si>
    <t>EKMES195</t>
  </si>
  <si>
    <t>MP ESPALDAR NATURA 160 GRIS PLATA</t>
  </si>
  <si>
    <t>EKMES196</t>
  </si>
  <si>
    <t>MP ESPALDAR LUJO LUXURY 140 GRIS PLATA</t>
  </si>
  <si>
    <t>EKMES109</t>
  </si>
  <si>
    <t>MP ESPALDAR NATURA 160 NEGRO</t>
  </si>
  <si>
    <t>EKMES197</t>
  </si>
  <si>
    <t>MP ESPALDAR LUJO LUXURY 140 TAUPE</t>
  </si>
  <si>
    <t>EKMES110</t>
  </si>
  <si>
    <t>MP ESPALDAR ILUSION 160 GRIS PLATA</t>
  </si>
  <si>
    <t>EKMES137</t>
  </si>
  <si>
    <t>MP ESPALDAR ILUSION 160 BLANCO PERLA</t>
  </si>
  <si>
    <t>EKMES138</t>
  </si>
  <si>
    <t>MP ESPALDAR LUJO LUXURY 140 BLANCO PERLA</t>
  </si>
  <si>
    <t>EKMES108</t>
  </si>
  <si>
    <t>MP ESPALDAR ILUSION 140 AZUL PETROLEO</t>
  </si>
  <si>
    <t>EKMES133</t>
  </si>
  <si>
    <t>MP ESPALDAR ILUSION 140 GRIS PERLA</t>
  </si>
  <si>
    <t>EKMES134</t>
  </si>
  <si>
    <t>MP ESPALDAR LUJO LUXURY 140 GRIS PLOMO</t>
  </si>
  <si>
    <t>EKMES106</t>
  </si>
  <si>
    <t>MP ESPALDAR ILUSION 140 GRIS PLOMO</t>
  </si>
  <si>
    <t>EKMES135</t>
  </si>
  <si>
    <t>MP ESPALDAR LUJO LUXURY 140 AZUL</t>
  </si>
  <si>
    <t>EKMES107</t>
  </si>
  <si>
    <t>MP ESPALDAR ILUSION 160 CAMEL</t>
  </si>
  <si>
    <t>EKMES136</t>
  </si>
  <si>
    <t>MP ESPALDAR LUJO LUXURY 140 NEGRO</t>
  </si>
  <si>
    <t>EKMES104</t>
  </si>
  <si>
    <t>MP ESPALDAR ILUSION 140 CAMEL</t>
  </si>
  <si>
    <t>EKMES129</t>
  </si>
  <si>
    <t>MP ESPALDAR LUJO LUXURY 140 GRIS PERLA</t>
  </si>
  <si>
    <t>EKMES105</t>
  </si>
  <si>
    <t>MP ESPALDAR ILUSION 140 GRIS PLATA</t>
  </si>
  <si>
    <t>EKMES130</t>
  </si>
  <si>
    <t>MP ESPALDAR VENECIA INFANTIL 120 ROSA</t>
  </si>
  <si>
    <t>EKMES102</t>
  </si>
  <si>
    <t>MP ESPALDAR ILUSION 140 BLANCO PERLA</t>
  </si>
  <si>
    <t>EKMES131</t>
  </si>
  <si>
    <t>MP ESPALDAR VENECIA INFANTIL 120 BLANCO</t>
  </si>
  <si>
    <t>EKMES103</t>
  </si>
  <si>
    <t>MP ESPALDAR ILUSION 140 NEGRO</t>
  </si>
  <si>
    <t>EKMES132</t>
  </si>
  <si>
    <t>MP ESPALDAR CORAL INFANTIL 120 ROSA</t>
  </si>
  <si>
    <t>EKMES100</t>
  </si>
  <si>
    <t>MP ESPALDAR CORAL INFANTIL 120 CORAL</t>
  </si>
  <si>
    <t>EKMES101</t>
  </si>
  <si>
    <t>MP ESPALDAR NATURA 160 BLAN PERLA</t>
  </si>
  <si>
    <t>EKMES198</t>
  </si>
  <si>
    <t>MP ESPALDAR MARFIL 160 AZUL</t>
  </si>
  <si>
    <t>EKMES126</t>
  </si>
  <si>
    <t>MP ESPALDAR MARFIL 160 BLANCO</t>
  </si>
  <si>
    <t>EKMES127</t>
  </si>
  <si>
    <t>MP ESPALDAR MARFIL 160 NEGRO</t>
  </si>
  <si>
    <t>EKMES128</t>
  </si>
  <si>
    <t>MP ESPALDAR MARFIL 160 GRIS PERLA</t>
  </si>
  <si>
    <t>EKMES123</t>
  </si>
  <si>
    <t>MP ESPALDAR MARFIL 160 GRIS PLOMO</t>
  </si>
  <si>
    <t>EKMES124</t>
  </si>
  <si>
    <t>MP ESPALDAR MARFIL 160 TAUPE</t>
  </si>
  <si>
    <t>EKMES125</t>
  </si>
  <si>
    <t>MP SILLA LEO 39X41X94 NEGRO</t>
  </si>
  <si>
    <t>EKMR1670</t>
  </si>
  <si>
    <t>MP SILLA LILLE ROJO47X76X44 ROJO</t>
  </si>
  <si>
    <t>MP SILLA ESTADIO 41.5X35X35 NARANJA</t>
  </si>
  <si>
    <t>EKMRE280NR</t>
  </si>
  <si>
    <t>MP SILLA LILLE AZUL 47X76X44 AZUL</t>
  </si>
  <si>
    <t>MP SILLA LILLE NEGRO 47X76X44 NEGRO</t>
  </si>
  <si>
    <t>MP SILLA MAX PRESIDENTE 51X50X112 NEGRO</t>
  </si>
  <si>
    <t>EKMR096</t>
  </si>
  <si>
    <t>MP SILLA TANDEM 2 GRIS 124X77X37 NEGRO</t>
  </si>
  <si>
    <t>EKMT2225G</t>
  </si>
  <si>
    <t>MP SILLA TANDEM 4 PTO CROMADA 248X77X37 CROMADA</t>
  </si>
  <si>
    <t>EKMT2242C</t>
  </si>
  <si>
    <t>MP SILLA TANDEM 3 188X77X37 NEGRO</t>
  </si>
  <si>
    <t>EKMT2223N</t>
  </si>
  <si>
    <t>MP SILLA TANDEM 3 PUESTOS 188X77X37 NEGRO</t>
  </si>
  <si>
    <t>EKMT2241N</t>
  </si>
  <si>
    <t>MP SILLA YUBA UNIVERSITARIA NEGRA 43X83X43 NEGRO</t>
  </si>
  <si>
    <t>EKMR4023N</t>
  </si>
  <si>
    <t>MP SILLA TANDEM 4 PUESTOS 248X77X37 NEGRO</t>
  </si>
  <si>
    <t>EKMT2242N</t>
  </si>
  <si>
    <t>MP SILLA TANDEM 2 MESA GRIS 124X77X37 GRIS</t>
  </si>
  <si>
    <t>EKMT2224G</t>
  </si>
  <si>
    <t>MP PUPITRE ESCOLAR 40X40X64 AZUL</t>
  </si>
  <si>
    <t>MP PUPITRE ESCOLAR 40X40X64 ROJO</t>
  </si>
  <si>
    <t>EKMS400R</t>
  </si>
  <si>
    <t>MP SILLA UNIVERSITARIA ISO 53X55X44 AZUL</t>
  </si>
  <si>
    <t>EKME101TA</t>
  </si>
  <si>
    <t>MP PUPITRE ESCOLAR 40X40X64 NEGRO</t>
  </si>
  <si>
    <t>MP PUPITRE ADULTO + SILLA 70X73X50 VERDE</t>
  </si>
  <si>
    <t>EKMRP65V+S</t>
  </si>
  <si>
    <t>MP PUPITRE ADULTO + SILLA 70X73X50 AZUL</t>
  </si>
  <si>
    <t>EKMRP65AZ+S</t>
  </si>
  <si>
    <t>MP SILLA TANDEM 2 124X77X37 NEGRO</t>
  </si>
  <si>
    <t>EKMT2225N</t>
  </si>
  <si>
    <t>MP SILLA TANDEM 3 GRIS 124X77X37 GRIS</t>
  </si>
  <si>
    <t>EKMT2223G</t>
  </si>
  <si>
    <t>MP SILLA TANDEM 2 MESA 124X77X37 NEGRO</t>
  </si>
  <si>
    <t>EKMT2224N</t>
  </si>
  <si>
    <t>MP SILLA MAX GERENTE 50X51X100 NEGRO</t>
  </si>
  <si>
    <t>EKMR096G</t>
  </si>
  <si>
    <t>MP PUPITRE ADULTO + SILLA 70X73X50 ROJO</t>
  </si>
  <si>
    <t>MP PUPITRE ADULTO70X73X50 AZUL</t>
  </si>
  <si>
    <t>MP PUPITRE ADULTO 70X73X50 ROJO</t>
  </si>
  <si>
    <t>EKMRP65V</t>
  </si>
  <si>
    <t>MP PUPITRE ADULTO + SILLA AMARILLO 70X73X50 AMA</t>
  </si>
  <si>
    <t>EKMRP65A+S</t>
  </si>
  <si>
    <t>MP PUPITRE ADULTO AMARILLO 70X73X50 AMARILLO</t>
  </si>
  <si>
    <t>MP PUPITRE ADULTO 70X73X50 VERDE</t>
  </si>
  <si>
    <t>MP PUPITRE UNIPERSONAL + SILLA 60X60X60 AZUL</t>
  </si>
  <si>
    <t>EKMRST65AZS</t>
  </si>
  <si>
    <t>MP TANDEM PALERMO X3 67X64X76 NEGRO</t>
  </si>
  <si>
    <t>EKMT2230N</t>
  </si>
  <si>
    <t>MP TANDEM PALERMO X3 67X64X76 AZUL</t>
  </si>
  <si>
    <t>EKMT2230AZ</t>
  </si>
  <si>
    <t>MP TANDEM PALERMO X3 67X64X76 BLANCO</t>
  </si>
  <si>
    <t>EKMT2230B</t>
  </si>
  <si>
    <t>MP TANDEM PALERMO X3 67X64X76 ROJO</t>
  </si>
  <si>
    <t>EKMT2230R</t>
  </si>
  <si>
    <t>MP TANDEM DARWIN X2 67X64X76 AZUL</t>
  </si>
  <si>
    <t>EKMT2228AZ</t>
  </si>
  <si>
    <t>MP TANDEM DARWIN GRIS X2 67X64X76 GRIS</t>
  </si>
  <si>
    <t>EKMT2228G</t>
  </si>
  <si>
    <t>MP PUPITRE ESCOLAR TRAPEZO+SILLA 40X96X61 AMARI</t>
  </si>
  <si>
    <t>EKMRSP68A+S</t>
  </si>
  <si>
    <t>MP PUPITRE ESCOLAR TRAPEZO + SILLA 40X96X61 AZUL</t>
  </si>
  <si>
    <t>MP PUPITRE INFANTIL UNIPERSONAL 40X60X60 ROJO</t>
  </si>
  <si>
    <t>EKMRSR65A</t>
  </si>
  <si>
    <t>MP SILLA YUBA GIRATORIA NEGRO 43X83X43 NEGRO</t>
  </si>
  <si>
    <t>EKMR1026N</t>
  </si>
  <si>
    <t>MP SILLA ISOSCELES PLASTICA 45.5X45X72 NEGRO</t>
  </si>
  <si>
    <t>MP SILLA YUBA NEGRO 43X83X43 NEGRO</t>
  </si>
  <si>
    <t>EKMR1038N</t>
  </si>
  <si>
    <t>MP SILLA TANDEM 3 PTO CROMADA 188X77X37 CROMADA</t>
  </si>
  <si>
    <t>EKMT2241C</t>
  </si>
  <si>
    <t>MP SILLA ISOSCELES PLASTICA 45.5X45X72 ROJO</t>
  </si>
  <si>
    <t>MP SILLA ISOSCELES PLASTICA 45.5X45X72 VERDE</t>
  </si>
  <si>
    <t>EKMRT63V</t>
  </si>
  <si>
    <t>MP SILLA ISOSCELES PLASTICA 45.5X45X72 AZUL</t>
  </si>
  <si>
    <t>EKMRT63AZ</t>
  </si>
  <si>
    <t>MP SILLA DOLF SIN BRAZOS 62X104X48 NEGRO</t>
  </si>
  <si>
    <t>EKMR1656</t>
  </si>
  <si>
    <t>MP SILLA ESCOLAR ISO 53X55X44 NEGRO</t>
  </si>
  <si>
    <t>EKME103TN</t>
  </si>
  <si>
    <t>MP SILLA ESCOLAR ISO 53X55X44 ROJO</t>
  </si>
  <si>
    <t>EKME103TR</t>
  </si>
  <si>
    <t>MP SILLA ESCOLAR ISO 53X55X44 VERDE</t>
  </si>
  <si>
    <t>EKME103TV</t>
  </si>
  <si>
    <t>MP SILLA ESCOLAR ISO 53X55X44 AZUL</t>
  </si>
  <si>
    <t>EKME103TA</t>
  </si>
  <si>
    <t>MP SILLA EKM ISO U PORTA LIBROS 53X55X44 NEGRO</t>
  </si>
  <si>
    <t>EKME102TN</t>
  </si>
  <si>
    <t>MP SILLA EKM ISO U PORTA LIBROS 53X55X44 ROJO</t>
  </si>
  <si>
    <t>EKME102TR</t>
  </si>
  <si>
    <t>MP SILLA DARWIN 67X64X76 ROJO</t>
  </si>
  <si>
    <t>MP PUPITRE INFANTIL UNIPERSO 40X60X60 VERDE LIM</t>
  </si>
  <si>
    <t>EKMRSP65V</t>
  </si>
  <si>
    <t>MP PUPITRE ESCOLAR TRAPEZO + SILLA 40X96X61 VER</t>
  </si>
  <si>
    <t>EKMRSP68V+S</t>
  </si>
  <si>
    <t>MP PUPITRE ESCOLAR TRAPEZO + SILLA 40X96X61 ROJO</t>
  </si>
  <si>
    <t>EKMRSP68R+S</t>
  </si>
  <si>
    <t>MP PUPITRE INFANTIL UNIP+SILLA 40X60X61 AMARILLO</t>
  </si>
  <si>
    <t>MP PUPITRE INFANTIL UNIP.+SILLA 40X60X61AZUL EL</t>
  </si>
  <si>
    <t>EKMRSP65AZS</t>
  </si>
  <si>
    <t>MP PUPITRE INFANTIL UNIP. 40X60X60 AZUL ELECTRI</t>
  </si>
  <si>
    <t>EKMRSP65AZ</t>
  </si>
  <si>
    <t>MP PUPITRE INFANTIL UNIP. 40X60X60 AMARILLO</t>
  </si>
  <si>
    <t>EKMRSP65A</t>
  </si>
  <si>
    <t>MP PUPITRE UNIPERSONAL + SILLA 60X60X60 NEGRO</t>
  </si>
  <si>
    <t>EKMRST65NS</t>
  </si>
  <si>
    <t>MP PUPITRE TRAPEZO AMARILLO 53X120X61 AMARILLO</t>
  </si>
  <si>
    <t>EKMRP67A</t>
  </si>
  <si>
    <t>MP PUPITRE TRAPEZO 53X120X61 VERDE</t>
  </si>
  <si>
    <t>EKMRP67V</t>
  </si>
  <si>
    <t>MP PUPITRE UNIPERSONAL + SILLA 60X60X60 ROJO</t>
  </si>
  <si>
    <t>EKMRST65RS</t>
  </si>
  <si>
    <t>MP PUPITRE TRAPEZO 53X120X61 AZUL</t>
  </si>
  <si>
    <t>EKMRP67AZ</t>
  </si>
  <si>
    <t>MP PUPITRE ESCOLAR TRAPEZO 40X96X61 VERDE</t>
  </si>
  <si>
    <t>EKMRSP68V</t>
  </si>
  <si>
    <t>MP PUPITRE ESCOLAR TRAPEZO 40X96X61 AZUL</t>
  </si>
  <si>
    <t>EKMRSP68AZ</t>
  </si>
  <si>
    <t>MP PUPITRE TRAPEZO 53X120X61 ROJO</t>
  </si>
  <si>
    <t>EKMRP67R</t>
  </si>
  <si>
    <t>MP PUPITRE ESCOLAR TRAPEZO 40X96X61 ROJO</t>
  </si>
  <si>
    <t>EKMRSP68R</t>
  </si>
  <si>
    <t>MP PUPITRE ESCOLAR TRAPEZO 40X96X61 AMARILLO</t>
  </si>
  <si>
    <t>EKMRSP68A</t>
  </si>
  <si>
    <t>MP SILLA DARWIN EJECUTIVA 67X64X76 VERDE</t>
  </si>
  <si>
    <t>EKMR1060V</t>
  </si>
  <si>
    <t>MP SILLA DARWIN EJECUTIVA 67X64X76 AZUL</t>
  </si>
  <si>
    <t>EKMR1060AZ</t>
  </si>
  <si>
    <t>MP SILLA ISOSCELES JUNIOR PLAST 35.5X35X30.5 AZ</t>
  </si>
  <si>
    <t>EKMRST63A</t>
  </si>
  <si>
    <t>MP SILLA DARWIN EJECUTIVA 67X64X76 NEGRO</t>
  </si>
  <si>
    <t>EKMR1060N</t>
  </si>
  <si>
    <t>MP SILLA LILLE GIRATORIA AZUL 47X76X44 AZUL</t>
  </si>
  <si>
    <t>MP SILLA LILLE GIRATORIA ROJO 47X76X44 ROJO</t>
  </si>
  <si>
    <t>MP SILLA ISOSCELES JUNIOR PLAST 35.5X35X30.5 VE</t>
  </si>
  <si>
    <t>EKMRST63V</t>
  </si>
  <si>
    <t>MP SILLA ISOSCELES JUNIOR PLASTI 35.5X35X30.5 ROJO</t>
  </si>
  <si>
    <t>EKMRST63R</t>
  </si>
  <si>
    <t>MP SILLA DARWIN 67X64X76 VERDE</t>
  </si>
  <si>
    <t>MP SILLA ISOSCELES JUNIOR PLAST 35.5X35X30.5 NARAN</t>
  </si>
  <si>
    <t>EKMRST63N</t>
  </si>
  <si>
    <t>MP SILLA DARWIN 67X64X76 AZUL</t>
  </si>
  <si>
    <t>MP SILLA DARWIN 67X64X76 NEGRO</t>
  </si>
  <si>
    <t>EKMR1059N</t>
  </si>
  <si>
    <t>MP SILLA DARWIN EJECUTIVA 67X64X76 ROJO</t>
  </si>
  <si>
    <t>EKMR1060NR</t>
  </si>
  <si>
    <t>MP SILLA CASS PRESIDENTE 52X125X52 NEGRO</t>
  </si>
  <si>
    <t>EKMR3736</t>
  </si>
  <si>
    <t>MP SILLA EKM ISO U PORTA LIBROS 53X55X44 VERDE</t>
  </si>
  <si>
    <t>EKME102TV</t>
  </si>
  <si>
    <t>MP SILLA EKM ISO U PORTA LIBROS 53X55X44 AZUL</t>
  </si>
  <si>
    <t>EKME102TA</t>
  </si>
  <si>
    <t>MP SILLA UNIVERSITY 53X55X44 VERDE</t>
  </si>
  <si>
    <t>EKME104TV</t>
  </si>
  <si>
    <t>MP SILLA UNIVERSITY 53X55X44 AZUL</t>
  </si>
  <si>
    <t>EKME104TA</t>
  </si>
  <si>
    <t>MP PUPITRE INFANTIL UNIPERSONAL+SILLA 40X60X61</t>
  </si>
  <si>
    <t>EKMRSP65RS</t>
  </si>
  <si>
    <t>MP PUPITRE MADERA NORMA JUNIOR 38X36X61 VERDE</t>
  </si>
  <si>
    <t>EKMS401V</t>
  </si>
  <si>
    <t>MP PUPITRE INFANTIL UNIP.+SILLA 40X60X61 VERD L</t>
  </si>
  <si>
    <t>EKMRSP65VS</t>
  </si>
  <si>
    <t>MP PUPITRE MADERA NORMA JUNIOR 38X36X61 ROJO</t>
  </si>
  <si>
    <t>EKMS401R</t>
  </si>
  <si>
    <t>MP PUPITRE ESCOLAR CON PORTA LIBROS 40X40X80 VE</t>
  </si>
  <si>
    <t>EKMS400PV</t>
  </si>
  <si>
    <t>MP PUPITRE MADERA NORMA JUNIOR 38X36X61 AZUL</t>
  </si>
  <si>
    <t>EKMS401A</t>
  </si>
  <si>
    <t>MP PUPITRE MADERA NORMA JUNIOR 38X36X61 NEGRO</t>
  </si>
  <si>
    <t>EKMS401N</t>
  </si>
  <si>
    <t>MP PUPITRE ESCOLAR CON PORTA LIBROS 40X40X80 RO</t>
  </si>
  <si>
    <t>MP PUPITRE ESCOLAR CON PORTA LIBROS 40X40X80 AZUL</t>
  </si>
  <si>
    <t>MP PUPITRE ESCOLAR CON PORTA LIBROS 40X40X80 NEGRO</t>
  </si>
  <si>
    <t>MP SILLA UNIVERSITY 53X55X44 NEGRO</t>
  </si>
  <si>
    <t>EKME104TN</t>
  </si>
  <si>
    <t>MP SILLA UNIVERSITARIA ISO 53X55X44 ROJO</t>
  </si>
  <si>
    <t>EKME101R</t>
  </si>
  <si>
    <t>MP SILLA UNIVERSITARIA ISO 53X55X44 NEGRO</t>
  </si>
  <si>
    <t>EKME101TN</t>
  </si>
  <si>
    <t>MP SILLA UNIVERSITY 53X55X44 ROJO</t>
  </si>
  <si>
    <t>EKME104TR</t>
  </si>
  <si>
    <t>MP SILLA UNIVERSITARIA ISO 53X55X44 VERDE</t>
  </si>
  <si>
    <t>EKME101V</t>
  </si>
  <si>
    <t>MP ARCHIVADOR 3 GAVETAS 45X60X100 GRIS</t>
  </si>
  <si>
    <t>EKMT250</t>
  </si>
  <si>
    <t>MP FOLDERAMA 105X46X130 NEGRO</t>
  </si>
  <si>
    <t>EKMT258</t>
  </si>
  <si>
    <t>MP MESA CUADRADA PLA?STICA 80X80X70.5 ROJA</t>
  </si>
  <si>
    <t>EKMM26R</t>
  </si>
  <si>
    <t>MP MESA CUADRADA PLA?STICA 80X80X70.5 AZUL</t>
  </si>
  <si>
    <t>EKMM26AZ</t>
  </si>
  <si>
    <t>MP ESCRITORIO MODERNO WHITE+SILLA TAPIZ MILAN NEGR</t>
  </si>
  <si>
    <t>MP ESCRITORIO MODERNO WHITE+SILLA TAPIZ MILANO ROJ</t>
  </si>
  <si>
    <t>MP ESCRITORIO MODERNO WHITE + SILLA EAMES NEGRO</t>
  </si>
  <si>
    <t>EKME07</t>
  </si>
  <si>
    <t>MP ESCRITORIO MODERNO WHITE + SILLA EAMES GRIS</t>
  </si>
  <si>
    <t>EKME08</t>
  </si>
  <si>
    <t>MP ESCRITORIO MODERNO WHITE + SILLA EAMES AMRILLA</t>
  </si>
  <si>
    <t>EKME05</t>
  </si>
  <si>
    <t>MP ESCRITORIO MODERNO WHITE + SILLA EAMES ROJO</t>
  </si>
  <si>
    <t>EKME06</t>
  </si>
  <si>
    <t>MP ESCRITORIO MODERNO WHITE+SILLA TAPIZ MILAN BLAN</t>
  </si>
  <si>
    <t>MP ESCRITORIO MODERNO WHITE + SILLA EAMES BLANCO</t>
  </si>
  <si>
    <t>EKME04</t>
  </si>
  <si>
    <t>MP ESCRITORIO BLACK+SILLA EAMES 60X120X73 AMARILLO</t>
  </si>
  <si>
    <t>EKME30</t>
  </si>
  <si>
    <t>MP ESCRITORIO BLACK+SILLA EAMES 60X120X73 AZUL CLA</t>
  </si>
  <si>
    <t>EKME38</t>
  </si>
  <si>
    <t>MP ESCRITORIO BLACK+SILLA EAMES 60X120X73 AZUL</t>
  </si>
  <si>
    <t>EKME37</t>
  </si>
  <si>
    <t>MP ESCRITORIO BLACK+SILLA MILANO 60X120X73 ROJO</t>
  </si>
  <si>
    <t>EKME15</t>
  </si>
  <si>
    <t>MP ESCRITORIO BLACK+SILLA MILANO 60X120X73 BLANCO</t>
  </si>
  <si>
    <t>EKME14</t>
  </si>
  <si>
    <t>MP ESCRITORIO BLACK+SILLA EAMES 60X120X73 ROJO</t>
  </si>
  <si>
    <t>EKME33</t>
  </si>
  <si>
    <t>MP ESCRITORIO BLACK+SILLA EAMES 60X120X73 NARANJO</t>
  </si>
  <si>
    <t>EKME36</t>
  </si>
  <si>
    <t>MP ESCRITORIO BLACK+SILLA MILANO 60X120X73 NEGRO</t>
  </si>
  <si>
    <t>EKME13</t>
  </si>
  <si>
    <t>MP ESCRITORIO BLACK+SILLA EAMES 60X120X73 VERDE</t>
  </si>
  <si>
    <t>EKME35</t>
  </si>
  <si>
    <t>MP ESCRITORIO BLACK+SILLA EAMES 60X120X73 NEGRO</t>
  </si>
  <si>
    <t>EKME32</t>
  </si>
  <si>
    <t>MP ESCRITORIO BLACK+SILLA EAMES 60X120X73 BLANCO</t>
  </si>
  <si>
    <t>EKME31</t>
  </si>
  <si>
    <t>MP SILLA GIRATORIA LINE REVOLUTION 49X103X51 BLANC</t>
  </si>
  <si>
    <t>MP SILLA EAMES 53X83.5X46.5 VERDE</t>
  </si>
  <si>
    <t>EKMS235VM</t>
  </si>
  <si>
    <t>MP COMBO PARIS 140 COLCHON+ESPAL+BASE+PF.BAUL BLAN</t>
  </si>
  <si>
    <t>EKM2003B</t>
  </si>
  <si>
    <t>MP SET X6 SILLAS EAMES ADULTO 53X83.5X46.5 NEGRO</t>
  </si>
  <si>
    <t>MP SET X 2 SILLA EAMES BAR 42X106X47 GRIS</t>
  </si>
  <si>
    <t>EKMS2235BG</t>
  </si>
  <si>
    <t>MP SET X 2 SILLA  EAMES 53X83.5X46.5 KHAKI</t>
  </si>
  <si>
    <t>EKMS235ARX2</t>
  </si>
  <si>
    <t>MP SET X 4 SILLA EAMES 53X83.5X46.5 KHAKI</t>
  </si>
  <si>
    <t>EKMS235ARX4</t>
  </si>
  <si>
    <t>MP SILLA POOLE 46X83X46 NARANJA</t>
  </si>
  <si>
    <t>EKMR1689N</t>
  </si>
  <si>
    <t>MP SILLA EAMES VERDE 45X39X85 VERDE M1</t>
  </si>
  <si>
    <t>MP SILLA EAMES BOTONES CAMEL 40X45X84 KHAKI</t>
  </si>
  <si>
    <t>MP SET X6 SILLA MILANO  45X39X85 BLANCO</t>
  </si>
  <si>
    <t>MP SET X6 SILLA MILANO  45X39X85 GRIS</t>
  </si>
  <si>
    <t>MP SET X4 SILLA MILANO? 45X39X85 GRIS</t>
  </si>
  <si>
    <t>MP SET X6 SILLA MILANO  45X39X85 NEGRO</t>
  </si>
  <si>
    <t>MP SET X2 SILLA MILANO? 45X39X85 BLANCO</t>
  </si>
  <si>
    <t>MP SET X4 SILLA MILANO? 45X39X85 BLANCO</t>
  </si>
  <si>
    <t>EKMS4259B</t>
  </si>
  <si>
    <t>MP SET X2 SILLA MILANO? 45X39X85 NEGRO</t>
  </si>
  <si>
    <t>EKMS2259N</t>
  </si>
  <si>
    <t>MP SET X 2 SILLA EAMES BAR 42X106X47 NEGRO</t>
  </si>
  <si>
    <t>EKMS2235BN</t>
  </si>
  <si>
    <t>MP MESA REDONDA INFANTIL+SILLA EAMES KIDS ROSADO</t>
  </si>
  <si>
    <t>EKMM210BX1RS</t>
  </si>
  <si>
    <t>MP ESCRITORIO INDUSTRY+SILLA TURMANILA PRES KHAKI</t>
  </si>
  <si>
    <t>EKME80</t>
  </si>
  <si>
    <t>MP ESCRITORIO MODERNO WHITE REDON+SILLA EAMES GRIS</t>
  </si>
  <si>
    <t>EKME11G</t>
  </si>
  <si>
    <t>MP ESCRITORIO MODERNO WHITE REDON+SILLA EAMES ROSA</t>
  </si>
  <si>
    <t>EKME11RS</t>
  </si>
  <si>
    <t>MP ESCRITORIO MODERNO WHITE REDON+SILLA EAMES NEGR</t>
  </si>
  <si>
    <t>EKME11N</t>
  </si>
  <si>
    <t>MP MESA INFANTIL CUADRADA+SILLA EAMES KIDS ROJO</t>
  </si>
  <si>
    <t>EKMM211BX1R</t>
  </si>
  <si>
    <t>MP ESCRITORIO INDUSTRY+SILLA PRESI 60X73X120 NEGRO</t>
  </si>
  <si>
    <t>EKME50</t>
  </si>
  <si>
    <t>MP MESA INFANTIL CUADRADA+SILLA EAMES KIDS ROSADO</t>
  </si>
  <si>
    <t>EKMM211BX1RS</t>
  </si>
  <si>
    <t>MP MESA INFANTIL REDONDA+SILLA EAMES ROJA</t>
  </si>
  <si>
    <t>EKMM210BX1R</t>
  </si>
  <si>
    <t>MP ESCRITORIO MINIMALISTA + SILLA COLORS NEGRO</t>
  </si>
  <si>
    <t>MP SILLA ESCRITORIO GIRA RAHAT 130X64X51 NEGRO</t>
  </si>
  <si>
    <t>EKMR1008P</t>
  </si>
  <si>
    <t>MP SET X 4 SILLA AUXILIAR DAIS 76X39X39 NEGRA</t>
  </si>
  <si>
    <t>EKMS4S308N</t>
  </si>
  <si>
    <t>MP SET X 4 SILLA AUXILIAR DAIS 76X39X39 BLANCA</t>
  </si>
  <si>
    <t>EKMS4S308B</t>
  </si>
  <si>
    <t>MP SILLA BAR MILYI 85X42X40 ROJA</t>
  </si>
  <si>
    <t>EKMR1662</t>
  </si>
  <si>
    <t>MP SET X 4 SILLA AUXILIAR DAIS 76X39X39 GRIS</t>
  </si>
  <si>
    <t>EKMS4S308G</t>
  </si>
  <si>
    <t>MP SET X 2 SILLA AUXILIAR DAIS 76X39X39 BLANCA</t>
  </si>
  <si>
    <t>EKMS2S308B</t>
  </si>
  <si>
    <t>MP SET X 2 SILLA AUXILIAR DAIS 76X39X39 GRIS</t>
  </si>
  <si>
    <t>EKMS2S308G</t>
  </si>
  <si>
    <t>MP SET X 2 SILLA AUXILIAR DAIS 76X39X39 NEGRA</t>
  </si>
  <si>
    <t>EKMS2S308N</t>
  </si>
  <si>
    <t>MP SILLA AUXILIAR DAIS 76X39X39 BLANCA</t>
  </si>
  <si>
    <t>MP SET X 2 SILLA AUXILIAR MILANO 85X46.5X39 BLA</t>
  </si>
  <si>
    <t>EKMS2R269B</t>
  </si>
  <si>
    <t>MP SILLA AUXILIAR DAIS 76X39X39 NEGRA</t>
  </si>
  <si>
    <t>MP SET X2 SILLA EAMES BRAZOS 45X61X80 AMARILLO</t>
  </si>
  <si>
    <t>EKMS2218AM</t>
  </si>
  <si>
    <t>MP SETX4 SILLA BAR TRUE CON ESPALDAR 30X30X76 NEGR</t>
  </si>
  <si>
    <t>EKMSB103NX4</t>
  </si>
  <si>
    <t>MP SETX6 SILLA BAR TRUE CON ESPALDAR 30X30X76 BLAN</t>
  </si>
  <si>
    <t>EKMSB103BX6</t>
  </si>
  <si>
    <t>MP SETX4 SILLA BAR TRUE CON ESPALDAR 30X30X76 BLAN</t>
  </si>
  <si>
    <t>EKMSB103BX4</t>
  </si>
  <si>
    <t>MP SETX3 SILLA BAR TRUE CON ESPALDAR 30X30X76 NEGR</t>
  </si>
  <si>
    <t>EKMSB103NX3</t>
  </si>
  <si>
    <t>MP SET X2 SILLA BAR POLO 30X45X95 ROJO</t>
  </si>
  <si>
    <t>EKMS2B103R</t>
  </si>
  <si>
    <t>MP SETX2 SILLA BAR TRUE CON ESPALDAR 30X30X76 NEGR</t>
  </si>
  <si>
    <t>EKMSB103NX2</t>
  </si>
  <si>
    <t>MP SETX3 SILLA BAR TRUE CON ESPALDAR 30X30X76 BLAN</t>
  </si>
  <si>
    <t>EKMSB103BX3</t>
  </si>
  <si>
    <t>MP SETX2 SILLA BAR TRUE CON ESPALDAR 30X30X76 BLAN</t>
  </si>
  <si>
    <t>EKMSB103BX2</t>
  </si>
  <si>
    <t>MP ESCRITORIO MODERNO BLANCO + SILLA COLORS GRIS</t>
  </si>
  <si>
    <t>EKME11CG</t>
  </si>
  <si>
    <t>MP ESCRITORIO INDUSTRY + SILLA COLORS GRIS</t>
  </si>
  <si>
    <t>EKME53CG</t>
  </si>
  <si>
    <t>MP ESCRITORIO MODERNO BLANCO + SILLA EAMES GRIS</t>
  </si>
  <si>
    <t>EKME11GP</t>
  </si>
  <si>
    <t>MP ESCRITORIO MODERNO BLANCO + SILLA EAMES AZUL</t>
  </si>
  <si>
    <t>EKME11Z</t>
  </si>
  <si>
    <t>MP ESCRITORIO MODERNO BLANCO + SILLA EAMES BLANCO</t>
  </si>
  <si>
    <t>MP ESCRITORIO MODERNO BLAN + SILLA EAMES NARANJA</t>
  </si>
  <si>
    <t>EKME11NR</t>
  </si>
  <si>
    <t>MP ESCRITORIO MODERNO BLAN + SILLA EAMES MENTA</t>
  </si>
  <si>
    <t>EKME11VM</t>
  </si>
  <si>
    <t>MP ESCRITORIO MODERNO BLAN + SILLA EAMES AMARILLO</t>
  </si>
  <si>
    <t>EKME11A</t>
  </si>
  <si>
    <t>MP MESA INFANTIL VERDE + 4 SILLAS ANDY MULTICOLOR</t>
  </si>
  <si>
    <t>MP MESA INFANTIL + SILLA EAMES KIDS BLANCO</t>
  </si>
  <si>
    <t>EKMM222BX1B</t>
  </si>
  <si>
    <t>MP SET X4 SILLA MILANO 39X46.5X85 NEGRO</t>
  </si>
  <si>
    <t>EKMS4259N</t>
  </si>
  <si>
    <t>MP SETX6 SILLA BAR TRUE CON ESPALDAR 30X30X76 NEGR</t>
  </si>
  <si>
    <t>EKMSB103NX6</t>
  </si>
  <si>
    <t>MP SETX2 SILLA NATURA 44X54.5X79.5 BLANCO</t>
  </si>
  <si>
    <t>MP COMEDOR WHITE 73X120X60+4 SILLAS EAMES NEGRO</t>
  </si>
  <si>
    <t>EKMCS102N</t>
  </si>
  <si>
    <t>MP COMEDOR MAD ROBLEDO 73X120X60+4 SILLAS EAMES AM</t>
  </si>
  <si>
    <t>EKMCS101A</t>
  </si>
  <si>
    <t>MP COMEDOR MAD ROBLEDO 73X120X60+4 SILLAS EAMES NE</t>
  </si>
  <si>
    <t>EKMCS101N</t>
  </si>
  <si>
    <t>MP COMEDOR MAD ROBLEDO 73X120X60+4 SILLAS EAMES BL</t>
  </si>
  <si>
    <t>EKMCS101B</t>
  </si>
  <si>
    <t>MP COMEDOR WHITE 73X120X60+4 SILLAS EAMES GRIS</t>
  </si>
  <si>
    <t>EKMCS102G</t>
  </si>
  <si>
    <t>MP COMEDOR MAD ROBLEDO 73X120X60+4 SILLAS EAMES GR</t>
  </si>
  <si>
    <t>EKMCS101G</t>
  </si>
  <si>
    <t>MP SILLA EAMES VERDE 45X39X85 VERDE</t>
  </si>
  <si>
    <t>FBEKMS235V</t>
  </si>
  <si>
    <t>MP SILLA NATURA 53X56X77 BLANCO M2</t>
  </si>
  <si>
    <t>FBEKMS203B</t>
  </si>
  <si>
    <t>MP SILLA TAPIZADA MILANO 54X49X83 NEGRO</t>
  </si>
  <si>
    <t>FBEKMS259N</t>
  </si>
  <si>
    <t>MP CUADRO CONEJITO KIDS 40X40</t>
  </si>
  <si>
    <t>EKMCIJ01</t>
  </si>
  <si>
    <t>MP CUADRO CONEJITO KIDS 70X50</t>
  </si>
  <si>
    <t>EKMCIJ02</t>
  </si>
  <si>
    <t>MP CUADRO OSO SKATE KING 120X90</t>
  </si>
  <si>
    <t>EKMCIJ32</t>
  </si>
  <si>
    <t>MP CUADRO CONEJITO KIDS 120X90</t>
  </si>
  <si>
    <t>EKMCIJ03</t>
  </si>
  <si>
    <t>MP CUADRO OSO SKATE KING 120X180</t>
  </si>
  <si>
    <t>EKMCIJ33</t>
  </si>
  <si>
    <t>MP CUADRO CONEJITO INDIO 70X50</t>
  </si>
  <si>
    <t>EKMCIJ07</t>
  </si>
  <si>
    <t>MP CUADRO ZORRITO INDIO 40X40</t>
  </si>
  <si>
    <t>EKMCIJ08</t>
  </si>
  <si>
    <t>MP CUADRO ZORRITO INDIO 50X70</t>
  </si>
  <si>
    <t>EKMCIJ09</t>
  </si>
  <si>
    <t>MP CUADRO TRIPTICO INDIO KIDS 40X40 3UND</t>
  </si>
  <si>
    <t>EKMCIJ10</t>
  </si>
  <si>
    <t>MP CUADRO KOALA CHICLE KIDS 40X40</t>
  </si>
  <si>
    <t>EKMCIJ26</t>
  </si>
  <si>
    <t>MP CUADRO KOALA CHICLE KIDS 50X70</t>
  </si>
  <si>
    <t>EKMCIJ27</t>
  </si>
  <si>
    <t>MP CUADRO OSITO INDIO 50X70</t>
  </si>
  <si>
    <t>EKMCIJ05</t>
  </si>
  <si>
    <t>MP CUADRO CONEJITO INDIO 40X40</t>
  </si>
  <si>
    <t>EKMCIJ06</t>
  </si>
  <si>
    <t>MP CUADRO JIRAFA CHICLE KIDS 50X70</t>
  </si>
  <si>
    <t>EKMCIJ25</t>
  </si>
  <si>
    <t>MP CUADRO CARA LEOPARDO RAFE 70X50</t>
  </si>
  <si>
    <t>MP CUADRO JIRAFA BLACK 120X90</t>
  </si>
  <si>
    <t>MP CUADRO JIRAFA BLACK 180X60</t>
  </si>
  <si>
    <t>MP CUADRO JIRAFA BLACK 70X50</t>
  </si>
  <si>
    <t>MP CUADRO CARA RINOCERONTE 120X90</t>
  </si>
  <si>
    <t>MP CUADRO TIGRE KIDS 50X70</t>
  </si>
  <si>
    <t>EKMCIJ19</t>
  </si>
  <si>
    <t>MP CUADRO CARA RINOCERONTE 70X50</t>
  </si>
  <si>
    <t>MP CUADRO TREIPTICO ANIMALES KIDS 40X40 3UND</t>
  </si>
  <si>
    <t>EKMCIJ20</t>
  </si>
  <si>
    <t>MP CUADRO CARA LEOPARDO RAFE 120X180</t>
  </si>
  <si>
    <t>MP CUADRO ZORRITO KIDS 50X70</t>
  </si>
  <si>
    <t>EKMCIJ17</t>
  </si>
  <si>
    <t>MP CUADRO CARA LEOPARDO RAFE 90X120</t>
  </si>
  <si>
    <t>MP CUADRO TIGRE KIDS 40X40</t>
  </si>
  <si>
    <t>EKMCIJ18</t>
  </si>
  <si>
    <t>MP CUADRO TRIPTICO INDIO KIDS 50X70 3UND</t>
  </si>
  <si>
    <t>EKMCIJ11</t>
  </si>
  <si>
    <t>MP CUADRO OSO PANDA CHICLE KIDS 50X70</t>
  </si>
  <si>
    <t>EKMCIJ23</t>
  </si>
  <si>
    <t>MP CUADRO JIRAFA KIDS 40X40</t>
  </si>
  <si>
    <t>EKMCIJ12</t>
  </si>
  <si>
    <t>MP CUADRO JIRAFA CHICLE KIDS 40X40</t>
  </si>
  <si>
    <t>EKMCIJ24</t>
  </si>
  <si>
    <t>MP CUADRO JIRAFA CUERPO COMPLETO BLACK 60X180</t>
  </si>
  <si>
    <t>MP CUADRO JIRAFA KIDS 50X70</t>
  </si>
  <si>
    <t>EKMCIJ13</t>
  </si>
  <si>
    <t>MP CUADRO TREIPTICO ANIMALES KIDS 50X70 3UND</t>
  </si>
  <si>
    <t>EKMCIJ21</t>
  </si>
  <si>
    <t>MP CUADRO CARA RINOCERONTE 180X120</t>
  </si>
  <si>
    <t>MP CUADRO OSITO KIDS 40X40</t>
  </si>
  <si>
    <t>EKMCIJ14</t>
  </si>
  <si>
    <t>MP CUADRO OSO PANDA KIDS 40X40</t>
  </si>
  <si>
    <t>EKMCIJ22</t>
  </si>
  <si>
    <t>MP CUADRO OSITO KIDS 50X70</t>
  </si>
  <si>
    <t>EKMCIJ15</t>
  </si>
  <si>
    <t>MP CUADRO ZORRITO KIDS 40X40</t>
  </si>
  <si>
    <t>EKMCIJ16</t>
  </si>
  <si>
    <t>MP CUADRO LEOPARDO LIFE COLORS 120X90</t>
  </si>
  <si>
    <t>MP CUADRO LEOPARDO LIFE COLORS 70cmX50</t>
  </si>
  <si>
    <t>MP CUADRO TIGRE LIFE COLORS 120X180</t>
  </si>
  <si>
    <t>MP CUADRO LOBO LIFE COLORS 120X180</t>
  </si>
  <si>
    <t>MP CUADRO LOBO LIFE COLORS 120X90</t>
  </si>
  <si>
    <t>MP CUADRO LOBO LIFE COLORS 70cmX50</t>
  </si>
  <si>
    <t>MP CUADRO LEOPARDO LIFE COLORS 120X180</t>
  </si>
  <si>
    <t>MP CUADRO CARA DE VENADO 180X120</t>
  </si>
  <si>
    <t>MP CUADRO CARA DE VENADO 120X90</t>
  </si>
  <si>
    <t>MP CUADRO CARA DE VENADO 70X50</t>
  </si>
  <si>
    <t>MP CUADRO PLANTA GOLD 40X40</t>
  </si>
  <si>
    <t>EKMCPL16</t>
  </si>
  <si>
    <t>MP CUADRO PLANTA GOLD 50X70</t>
  </si>
  <si>
    <t>EKMCPL17</t>
  </si>
  <si>
    <t>MP CUADRO ORQUIDEA GOLD 50X70</t>
  </si>
  <si>
    <t>EKMCPL14</t>
  </si>
  <si>
    <t>MP CUADRO ORQUIDEA GOLD 120X90</t>
  </si>
  <si>
    <t>EKMCPL15</t>
  </si>
  <si>
    <t>MP CUADRO PLANTA GOLD 120X90</t>
  </si>
  <si>
    <t>EKMCPL18</t>
  </si>
  <si>
    <t>MP CUADRO ORQUIDEA GOLD 40X40</t>
  </si>
  <si>
    <t>EKMCPL13</t>
  </si>
  <si>
    <t>MP CUADRO ELEFANTE LIFE COLORS 180X120</t>
  </si>
  <si>
    <t>MP CUADRO ELEFANTE LIFE COLORS 120X90</t>
  </si>
  <si>
    <t>MP CUADRO CARA DE ELEFANTE 70X50</t>
  </si>
  <si>
    <t>MP CUADRO LEON LIFE COLORS 70X50</t>
  </si>
  <si>
    <t>MP CUADRO ZEBRA CARA WHITE 120X180</t>
  </si>
  <si>
    <t>MP CUADRO CARA ELEFANTE 180X120</t>
  </si>
  <si>
    <t>MP CUADRO ZEBRA CARA WHITE 120X90</t>
  </si>
  <si>
    <t>MP CUADRO PLANTA ORQUIDEA GOLD 50X70</t>
  </si>
  <si>
    <t>EKMCPL11</t>
  </si>
  <si>
    <t>MP CUADRO CARA DE ELEFANTE 180X90</t>
  </si>
  <si>
    <t>MP CUADRO ZEBRA CARA WHITE 70X50</t>
  </si>
  <si>
    <t>MP CUADRO PLANTA ORQUIDEA GOLD 120X90</t>
  </si>
  <si>
    <t>EKMCPL12</t>
  </si>
  <si>
    <t>MP CUADRO CARA LEON RAFE 120X90</t>
  </si>
  <si>
    <t>MP CUADRO TIGRE LIFE COLORS 120X90</t>
  </si>
  <si>
    <t>MP CUADRO CARA LEON RAFE 50X70</t>
  </si>
  <si>
    <t>MP CUADRO TIGRE LIFE COLORS 70X50</t>
  </si>
  <si>
    <t>MP CUADRO ELEFANTE CUERPO COMPLETO BLACK 70X50</t>
  </si>
  <si>
    <t>MP CUADRO LEON LIFE COLORS 120X180</t>
  </si>
  <si>
    <t>MP CUADRO CARA LEON RAFE 180X120</t>
  </si>
  <si>
    <t>MP CUADRO LEON LIFE COLORS 120X90</t>
  </si>
  <si>
    <t>MP CUADRO ELEFANTE CUERPO COMPLETO BLACK 120X180</t>
  </si>
  <si>
    <t>MP CUADRO PLANTA MOSTERA GOLD 50X70</t>
  </si>
  <si>
    <t>EKMCPL05</t>
  </si>
  <si>
    <t>MP CUADRO ELEFANTE CUERPO COMPLETO BLACK 120X90</t>
  </si>
  <si>
    <t>MP CUADRO PLANTA MOSTERA GOLD 120X90</t>
  </si>
  <si>
    <t>EKMCPL06</t>
  </si>
  <si>
    <t>MP CUADRO PLANTA MOSTERA COLORS 120X90</t>
  </si>
  <si>
    <t>EKMCPL03</t>
  </si>
  <si>
    <t>MP CUADRO ELEFANTE LIFE COLORS 70X50</t>
  </si>
  <si>
    <t>MP CUADRO PLANTA MOSTERA GOLD 40X40</t>
  </si>
  <si>
    <t>EKMCPL04</t>
  </si>
  <si>
    <t>MP CUADRO PLANTA ROSA COLORS 120X90</t>
  </si>
  <si>
    <t>EKMCPL09</t>
  </si>
  <si>
    <t>MP CUADRO PLANTA ORQUIDEA GOLD 40X40</t>
  </si>
  <si>
    <t>EKMCPL10</t>
  </si>
  <si>
    <t>MP CUADRO PLATA ROSA COLORS 40X40</t>
  </si>
  <si>
    <t>EKMCPL07</t>
  </si>
  <si>
    <t>MP CUADRO PLANTA ROSA COLORS 50X70</t>
  </si>
  <si>
    <t>EKMCPL08</t>
  </si>
  <si>
    <t>MP CUADRO ZEBRA BALCK 70X50</t>
  </si>
  <si>
    <t>MP CUADRO CARA TIGRE RAFE 120X90</t>
  </si>
  <si>
    <t>MP CUADRO PLANTA MOSTERA COLORS 50X70</t>
  </si>
  <si>
    <t>EKMCPL02</t>
  </si>
  <si>
    <t>MP CUADRO CARA TIGRE RAFE 70X50</t>
  </si>
  <si>
    <t>MP CUADRO ZEBRA BALCK 120X180</t>
  </si>
  <si>
    <t>MP CUADRO BUDDHA BLACK 120X180</t>
  </si>
  <si>
    <t>EKMCPA31</t>
  </si>
  <si>
    <t>MP CUADRO ZEBRA BALCK 120X90</t>
  </si>
  <si>
    <t>MP CUADRO PLANTA MOSTERA COLORS 40X40</t>
  </si>
  <si>
    <t>EKMCPL01</t>
  </si>
  <si>
    <t>MP CUADRO CARA CABALLO RAFE 120X180</t>
  </si>
  <si>
    <t>MP CUADRO CARA CABALLO RAFE 120X90</t>
  </si>
  <si>
    <t>MP CUADRO CARA CABALLO RAFE 70X50</t>
  </si>
  <si>
    <t>MP CUADRO CARA TIGRE RAFE 120X180</t>
  </si>
  <si>
    <t>MP CUADRO OJO COLORS 50X70</t>
  </si>
  <si>
    <t>EKMCPA25</t>
  </si>
  <si>
    <t>MP CUADRO OJO COLORS 120X90</t>
  </si>
  <si>
    <t>EKMCPA26</t>
  </si>
  <si>
    <t>MP CUADRO BLUE PAINT-IN 180X120</t>
  </si>
  <si>
    <t>EKMCAB01</t>
  </si>
  <si>
    <t>MP CUADRO BLUE PAINT-IN 120X90</t>
  </si>
  <si>
    <t>EKMCAB02</t>
  </si>
  <si>
    <t>MP CUADRO OJO COLORS 40X40</t>
  </si>
  <si>
    <t>EKMCPA24</t>
  </si>
  <si>
    <t>MP CUADRO BUDDHA BLACK 50X70</t>
  </si>
  <si>
    <t>EKMCPA29</t>
  </si>
  <si>
    <t>MP CUADRO BUDDHA BLACK 120X90</t>
  </si>
  <si>
    <t>EKMCPA30</t>
  </si>
  <si>
    <t>MP CUADRO OJO COLORS 120X180</t>
  </si>
  <si>
    <t>EKMCPA27</t>
  </si>
  <si>
    <t>MP CUADRO BUDDHA BLACK 40X40</t>
  </si>
  <si>
    <t>EKMCPA28</t>
  </si>
  <si>
    <t>MP CUADRO ABSTRACT LINE 180X120</t>
  </si>
  <si>
    <t>EKMCAB07</t>
  </si>
  <si>
    <t>MP CUADRO MURMELT 120X90</t>
  </si>
  <si>
    <t>EKMCPA22</t>
  </si>
  <si>
    <t>MP CUADRO ABSTRACT LINE 120X90</t>
  </si>
  <si>
    <t>EKMCAB08</t>
  </si>
  <si>
    <t>MP CUADRO MURMELT 120X180</t>
  </si>
  <si>
    <t>EKMCPA23</t>
  </si>
  <si>
    <t>MP CUADRO ABSTRACT LINE 70X50</t>
  </si>
  <si>
    <t>EKMCAB09</t>
  </si>
  <si>
    <t>MP CUADRO MURMELT 40X40</t>
  </si>
  <si>
    <t>EKMCPA20</t>
  </si>
  <si>
    <t>MP CUADRO ABSTRACT GREEN 180X120</t>
  </si>
  <si>
    <t>EKMCAB10</t>
  </si>
  <si>
    <t>MP CUADRO MURMELT 50X70</t>
  </si>
  <si>
    <t>EKMCPA21</t>
  </si>
  <si>
    <t>MP CUADRO BLUE PAINT-IN 70X50</t>
  </si>
  <si>
    <t>EKMCAB03</t>
  </si>
  <si>
    <t>MP CUADRO GOLD PAINT-IN 180X120</t>
  </si>
  <si>
    <t>EKMCAB04</t>
  </si>
  <si>
    <t>MP CUADRO GOLD PAINT-IN 120X90</t>
  </si>
  <si>
    <t>EKMCAB05</t>
  </si>
  <si>
    <t>MP CUADRO GOLD PAINT-IN 70X50</t>
  </si>
  <si>
    <t>EKMCAB06</t>
  </si>
  <si>
    <t>MP CUADRO SORONIA 120X90</t>
  </si>
  <si>
    <t>EKMCPA14</t>
  </si>
  <si>
    <t>MP CUADRO ABSTRACT GREEN 120X90</t>
  </si>
  <si>
    <t>EKMCAB11</t>
  </si>
  <si>
    <t>MP CUADRO SORONIA 120X180</t>
  </si>
  <si>
    <t>EKMCPA15</t>
  </si>
  <si>
    <t>MP CUADRO ABSTRACT GREEN 70X50</t>
  </si>
  <si>
    <t>EKMCAB12</t>
  </si>
  <si>
    <t>MP CUADRO FACE PAINT-IN 180X120</t>
  </si>
  <si>
    <t>EKMCAB13</t>
  </si>
  <si>
    <t>MP CUADRO DAKORA 120X90</t>
  </si>
  <si>
    <t>EKMCPA18</t>
  </si>
  <si>
    <t>MP CUADRO DAKORA 120X180</t>
  </si>
  <si>
    <t>EKMCPA19</t>
  </si>
  <si>
    <t>MP CUADRO DAKORA 40X40</t>
  </si>
  <si>
    <t>EKMCPA16</t>
  </si>
  <si>
    <t>MP CUADRO DAKORA 50X70</t>
  </si>
  <si>
    <t>EKMCPA17</t>
  </si>
  <si>
    <t>MP CUADRO ABSTRACT BLUE 70X50</t>
  </si>
  <si>
    <t>EKMCAB18</t>
  </si>
  <si>
    <t>MP CUADRO NEW YORK 120X180</t>
  </si>
  <si>
    <t>EKMCPA11</t>
  </si>
  <si>
    <t>MP CUADRO ABSTRACT COLORS 180X120</t>
  </si>
  <si>
    <t>EKMCAB19</t>
  </si>
  <si>
    <t>MP CUADRO SORONIA 40X40</t>
  </si>
  <si>
    <t>EKMCPA12</t>
  </si>
  <si>
    <t>MP CUADRO ABSTRACT COLORS 120X90</t>
  </si>
  <si>
    <t>EKMCAB20</t>
  </si>
  <si>
    <t>MP CUADRO NEW YORK 50X70</t>
  </si>
  <si>
    <t>EKMCPA09</t>
  </si>
  <si>
    <t>MP CUADRO NEW YORK 120X90</t>
  </si>
  <si>
    <t>EKMCPA10</t>
  </si>
  <si>
    <t>MP CUADRO FACE PAINT-IN 120X90</t>
  </si>
  <si>
    <t>EKMCAB14</t>
  </si>
  <si>
    <t>MP CUADRO FACE PAINT-IN 70X50</t>
  </si>
  <si>
    <t>EKMCAB15</t>
  </si>
  <si>
    <t>MP CUADRO ABSTRACT BLUE 180X120</t>
  </si>
  <si>
    <t>EKMCAB16</t>
  </si>
  <si>
    <t>MP CUADRO SORONIA 50X70</t>
  </si>
  <si>
    <t>EKMCPA13</t>
  </si>
  <si>
    <t>MP CUADRO ABSTRACT BLUE 120X90</t>
  </si>
  <si>
    <t>EKMCAB17</t>
  </si>
  <si>
    <t>MP CUADRO ABSTRACT COLORS 70X50</t>
  </si>
  <si>
    <t>EKMCAB21</t>
  </si>
  <si>
    <t>MP CUADRO TIPO MARMOL GREEN 180X120</t>
  </si>
  <si>
    <t>EKMCAB22</t>
  </si>
  <si>
    <t>MP CUADRO EMPIRE STATE 40X40</t>
  </si>
  <si>
    <t>EKMCPA04</t>
  </si>
  <si>
    <t>MP CUADRO TIPO MARMOL GREEN 120X90</t>
  </si>
  <si>
    <t>EKMCAB23</t>
  </si>
  <si>
    <t>MP CUADRO TIPO MARMOL GREEN 70X50</t>
  </si>
  <si>
    <t>EKMCAB24</t>
  </si>
  <si>
    <t>MP CUADRO EMPIRE STATE 120X180</t>
  </si>
  <si>
    <t>EKMCPA07</t>
  </si>
  <si>
    <t>MP CUADRO NEW YORK 40X40</t>
  </si>
  <si>
    <t>EKMCPA08</t>
  </si>
  <si>
    <t>MP CUADRO EMPIRE STATE 50X70</t>
  </si>
  <si>
    <t>EKMCPA05</t>
  </si>
  <si>
    <t>MP CUADRO EMPIRE STATE 120X90</t>
  </si>
  <si>
    <t>EKMCPA06</t>
  </si>
  <si>
    <t>MP CUADRO TIPO MARMOL PINK 120X90</t>
  </si>
  <si>
    <t>EKMCAB29</t>
  </si>
  <si>
    <t>MP CUADRO OSO ROBOTIC 120X180</t>
  </si>
  <si>
    <t>EKMCIJ41</t>
  </si>
  <si>
    <t>MP CUADRO TIPO MARMOL PINK 70X50</t>
  </si>
  <si>
    <t>EKMCAB30</t>
  </si>
  <si>
    <t>MP CUADRO CITY 60X180</t>
  </si>
  <si>
    <t>EKMCPA01</t>
  </si>
  <si>
    <t>MP CUADRO OSO ROBOTIC 50X70</t>
  </si>
  <si>
    <t>EKMCIJ39</t>
  </si>
  <si>
    <t>MP CUADRO OSO ROBOTIC 120X90</t>
  </si>
  <si>
    <t>EKMCIJ40</t>
  </si>
  <si>
    <t>MP CUADRO TIPO MARMOL GOLD 180X120</t>
  </si>
  <si>
    <t>EKMCAB25</t>
  </si>
  <si>
    <t>MP CUADRO TIPO MARMOL GOLD 120X90</t>
  </si>
  <si>
    <t>EKMCAB26</t>
  </si>
  <si>
    <t>MP CUADRO TIPO MARMOL GOLD 70X50</t>
  </si>
  <si>
    <t>EKMCAB27</t>
  </si>
  <si>
    <t>MP CUADRO CIELO ABIERTO 50X70</t>
  </si>
  <si>
    <t>EKMCPA02</t>
  </si>
  <si>
    <t>MP CUADRO TIPO MARMOL PINK 180X120</t>
  </si>
  <si>
    <t>EKMCAB28</t>
  </si>
  <si>
    <t>MP CUADRO CIELO ABIERTO 120X90</t>
  </si>
  <si>
    <t>EKMCPA03</t>
  </si>
  <si>
    <t>MP CUADRO ABSTRACT 120X90</t>
  </si>
  <si>
    <t>EKMCAB32</t>
  </si>
  <si>
    <t>MP CUADRO ABSTRACT 70X50</t>
  </si>
  <si>
    <t>EKMCAB33</t>
  </si>
  <si>
    <t>MP CUADRO TIPO MARMOL BLACK 180X120</t>
  </si>
  <si>
    <t>EKMCAB34</t>
  </si>
  <si>
    <t>MP CUADRO TIPO MARMOL BLACK 120X90</t>
  </si>
  <si>
    <t>EKMCAB35</t>
  </si>
  <si>
    <t>MP CUADRO OSO SELFIE 120X180</t>
  </si>
  <si>
    <t>EKMCIJ37</t>
  </si>
  <si>
    <t>MP CUADRO OSO ROBOTIC 40X40</t>
  </si>
  <si>
    <t>EKMCIJ38</t>
  </si>
  <si>
    <t>MP CUADRO OSO SELFIE 50X70</t>
  </si>
  <si>
    <t>EKMCIJ35</t>
  </si>
  <si>
    <t>MP CUADRO ABSTRACT 180X120</t>
  </si>
  <si>
    <t>EKMCAB31</t>
  </si>
  <si>
    <t>MP CUADRO OSO SELFIE 120X90</t>
  </si>
  <si>
    <t>EKMCIJ36</t>
  </si>
  <si>
    <t>MP CUADRO OSITO INDIO 40X40</t>
  </si>
  <si>
    <t>EKMCIJ04</t>
  </si>
  <si>
    <t>MP CUADRO OSO SKATE KING 40X40</t>
  </si>
  <si>
    <t>EKMCIJ30</t>
  </si>
  <si>
    <t>MP CUADRO OSO SKATE KING 50X70</t>
  </si>
  <si>
    <t>EKMCIJ31</t>
  </si>
  <si>
    <t>MP CUADRO TRIPTICO ANIMALES KIDS CHICLE 140X40</t>
  </si>
  <si>
    <t>EKMCIJ28</t>
  </si>
  <si>
    <t>MP CUADRO TRIPTICO ANIMALES KIDS CHICLE 170X40</t>
  </si>
  <si>
    <t>EKMCIJ29</t>
  </si>
  <si>
    <t>MP CUADRO TIPO MARMOL BLACK 70X50</t>
  </si>
  <si>
    <t>EKMCAB36</t>
  </si>
  <si>
    <t>MP CUADRO OSO SELFIE 40X40</t>
  </si>
  <si>
    <t>EKMCIJ34</t>
  </si>
  <si>
    <t>MP SILLA AUXILIAR EAMES 39X45X85 GRIS X2</t>
  </si>
  <si>
    <t>EKMS2235G</t>
  </si>
  <si>
    <t>MP SILLA AUXILIAR EAMES 39X45X85 GRIS X4</t>
  </si>
  <si>
    <t>EKMS4235G</t>
  </si>
  <si>
    <t>MP SILLA AUXILIAR DAIS 47X48X97 ROSADA</t>
  </si>
  <si>
    <t>MP SILLA AUXILIAR EAMES 39X45X85 AZUL AGUAMARINA</t>
  </si>
  <si>
    <t>MP SILLA AUXILIAR MILANO TAPIZADA 46.5X38X83 VERDE</t>
  </si>
  <si>
    <t>MP SILLA AUXILIAR EAMES 39X45X85 SETX6 AMARILLO</t>
  </si>
  <si>
    <t>EKMS6235A</t>
  </si>
  <si>
    <t>MP SILLA AUXILIAR EAMES 39X45X85 VERDE X2</t>
  </si>
  <si>
    <t>EKMS2235V</t>
  </si>
  <si>
    <t>MP SILLA OFICINA COLORS PREMIUM 47X48X97 AZUL</t>
  </si>
  <si>
    <t>MP SILLA AUXILIAR EAMES 39X45X85 SETX4 BLANCO</t>
  </si>
  <si>
    <t>EKMS4B235</t>
  </si>
  <si>
    <t>MP SILLA AUXILIAR EAMES 39X45X85 SETX6 BLANCO</t>
  </si>
  <si>
    <t>EKMS6B235</t>
  </si>
  <si>
    <t>MP SILLA AUXILIAR EAMES 39X45X85 SETX2 AMARILLO</t>
  </si>
  <si>
    <t>EKMS2235A</t>
  </si>
  <si>
    <t>MP SILLA OFICINA COLORS PREMIUM 47X48X97 ROSADO</t>
  </si>
  <si>
    <t>MP SILLA AUXILIAR EAMES 39X45X85 SETX4 AMARILLO</t>
  </si>
  <si>
    <t>EKMS4235A</t>
  </si>
  <si>
    <t>MP SILLA AUXILIAR EAMES 39X45X85 GRIS X6</t>
  </si>
  <si>
    <t>EKMS6235G</t>
  </si>
  <si>
    <t>MP SILLA OFICINA COLORS 56X50X95 GRIS</t>
  </si>
  <si>
    <t>MP SETX2 SILLA AUXILIAR EAMES 39X45X85 NEGRO</t>
  </si>
  <si>
    <t>MP SETX4 SILLA AUXILIAR EAMES 39X45X85 NEGRO</t>
  </si>
  <si>
    <t>MP SILLA AUXILIAR EAMES 39X45X85 SETX2 BLANCO</t>
  </si>
  <si>
    <t>EKMS2B235</t>
  </si>
  <si>
    <t>MP SILLA AUXILIAR EAMES 39X45X85 VERDE X4</t>
  </si>
  <si>
    <t>EKMS4235V</t>
  </si>
  <si>
    <t>MP SETX2 SILLA AUXILIAR EAMES 39X45X85 AZUL AGUAMA</t>
  </si>
  <si>
    <t>EKMS2235ZA</t>
  </si>
  <si>
    <t>MP SETX6 SILLA AUXILIAR EAMES 39X45X85 AZUL AGUAMA</t>
  </si>
  <si>
    <t>EKMS635ZA</t>
  </si>
  <si>
    <t>MP SILLA AUXILIAR EAMES 39X45X85 VERDE X6</t>
  </si>
  <si>
    <t>EKMS6235V</t>
  </si>
  <si>
    <t>MP SILLA AUXILIAR EAMES 39X45X85 ROSADO SETX2</t>
  </si>
  <si>
    <t>EKMS2235RS</t>
  </si>
  <si>
    <t>MP SILLA AUXILIAR EAMES 39X45X85 ROSADO SETX4</t>
  </si>
  <si>
    <t>EKMS4235RS</t>
  </si>
  <si>
    <t>MP SILLA AUXILIAR EAMES 39X45X85 ROSADO SETX6</t>
  </si>
  <si>
    <t>EKMS6235RS</t>
  </si>
  <si>
    <t>MP SET COMEDOR WHITE 4PTO SILLAS MILANO BLANCA</t>
  </si>
  <si>
    <t>MP SET COMEDOR WHITE 4PTO SILLAS MILANO GRIS</t>
  </si>
  <si>
    <t>MP SET COMEDOR ROBLEDO 4PTO SILLAS MILANO BLANCA</t>
  </si>
  <si>
    <t>MP SET COMEDOR ROBLEDO 4PTO SILLAS MILANO ROJO</t>
  </si>
  <si>
    <t>MP SET COMEDOR INDUSTRY 4PTO SILLAS MILANO NEGRA</t>
  </si>
  <si>
    <t>MP SET COMEDOR INDUSTRY 4PTO SILLAS MILANO ROJA</t>
  </si>
  <si>
    <t>MP SET COMEDOR INDUSTRY 4PTO SILLAS MILANO BLANCA</t>
  </si>
  <si>
    <t>MP SET COMEDOR INDUSTRY 4PTO SILLAS MILANO GRIS</t>
  </si>
  <si>
    <t>MP SET COMEDOR WHITE 4PTO SILLAS MILANO NEGRO</t>
  </si>
  <si>
    <t>MP SET COMEDOR ROBLEDO 4PTO SILLAS MILANO GRIS</t>
  </si>
  <si>
    <t>MP SET COMEDOR ROBLEDO 4PTO SILLAS MILANO NEGRO</t>
  </si>
  <si>
    <t>MP MESA COMEDOR ROBLEDO 120X73X60 CAFE</t>
  </si>
  <si>
    <t>EKMCS104</t>
  </si>
  <si>
    <t>MP ESCRITORIO BLACK + SILLA MAXI 120X73X45 NEG</t>
  </si>
  <si>
    <t>MP ESCRITOR BLACK + SILLA ESPINA DE PESC 120X73X45</t>
  </si>
  <si>
    <t>MP SILLA LILLE CROMADA 79X54X44 NEGRO</t>
  </si>
  <si>
    <t>EKMRT62</t>
  </si>
  <si>
    <t>MP GV SILLA EVENTOS 50X50X77 NEGRO SETX12 Und</t>
  </si>
  <si>
    <t>EKMSTR13NNGV</t>
  </si>
  <si>
    <t>MP GV PUPITRE ESCOLAR PORTALI 40X40X80 NEGRX12 Und</t>
  </si>
  <si>
    <t>EKMS400PNGV</t>
  </si>
  <si>
    <t>MP GV SILLA CHENNA ROJO 42X81X40 ROJO SETX12 Und</t>
  </si>
  <si>
    <t>EKMR1032RGV</t>
  </si>
  <si>
    <t>MP GV SILLA DARWIN 67X64X76 ROJO SETX12 Und</t>
  </si>
  <si>
    <t>EKMR1059RGV</t>
  </si>
  <si>
    <t>MP GV SILLA LILLE GIRATOR AZUL 47X76X44 SETX12 Und</t>
  </si>
  <si>
    <t>EKMR4021AZGV</t>
  </si>
  <si>
    <t>MP GV SILLA ESTADIO 41.5X35X35 AZUL SETX12 Und</t>
  </si>
  <si>
    <t>EKMRE280AZGV</t>
  </si>
  <si>
    <t>MP GV SILLA CHENNA GITARO NEGR 42X97X40 SETX12 Und</t>
  </si>
  <si>
    <t>EKMR1034NGV</t>
  </si>
  <si>
    <t>MP GV SILLA LILLE NEGRO 47X76X44 NEGRO SETX12 Und</t>
  </si>
  <si>
    <t>EKMR4025NGV</t>
  </si>
  <si>
    <t>MP GV PUPITRE ESCOLAR PORTALI 40X40X80 AZULX12 Und</t>
  </si>
  <si>
    <t>EKMS400PAGV</t>
  </si>
  <si>
    <t>MP GV SILLA LILLE AZUL 47X76X44 AZUL SETX12 Und</t>
  </si>
  <si>
    <t>EKMR4025AZGV</t>
  </si>
  <si>
    <t>MP GV SILLA ESTADIO AMARILLO 41.5X35X35 SETX12 Und</t>
  </si>
  <si>
    <t>EKMRE280AGV</t>
  </si>
  <si>
    <t>MP GV SILLA TAPIZADA MILA 54X49X83 ROJO SETX12 Und</t>
  </si>
  <si>
    <t>EKMS259RGV</t>
  </si>
  <si>
    <t>MP GV SILLA ESTADIO 41.5X35X35 ROJA SETX12 Und</t>
  </si>
  <si>
    <t>EKMRE280RGV</t>
  </si>
  <si>
    <t>MP GV SILLA LILLE ROJO47X76X44 ROJO SETX12 Und</t>
  </si>
  <si>
    <t>EKMR4025RGV</t>
  </si>
  <si>
    <t>MP GV SILLA LILLE GIRATOR GRIS 47X76X44 SETX12 Und</t>
  </si>
  <si>
    <t>EKMR4021GGV</t>
  </si>
  <si>
    <t>MP COMDR INDIKA BEYTA 30 mm 160X80X75 + SILLA MILA</t>
  </si>
  <si>
    <t>EKMCS111B3</t>
  </si>
  <si>
    <t>MP COMEDOR INDI BEYOTA 30 mm 160X80X75 + SILLA MIL</t>
  </si>
  <si>
    <t>EKMCS111G3</t>
  </si>
  <si>
    <t>MP COMEDOR INDIKA MACADAMA 15MM 160X80X75 BLANCO +</t>
  </si>
  <si>
    <t>MP COMEDOR INDIKA MACADAIA 15MM 160X80X75 BLANCO</t>
  </si>
  <si>
    <t>MP COMEDOR INDI MACADAMIA 15MM 160X80X75 NEGRO + S</t>
  </si>
  <si>
    <t>MP COMEDOR INDA MACADAMIA 15MM 160X80X75 NEGRO + S</t>
  </si>
  <si>
    <t>MP COMEDOR CELO MACADAMIA 15MM 160X80X75 + SILLA M</t>
  </si>
  <si>
    <t>MP COMEDOR INDIKA MACAMIA 15MM 160X80X75 NEGRO + S</t>
  </si>
  <si>
    <t>MP COMEDOR CELENO MACAMIA 15MM 160X80X75+ SILLA M</t>
  </si>
  <si>
    <t>MP COMEDOR INDIKA MACADIA 15MM 160X80X75 NEGRO + S</t>
  </si>
  <si>
    <t>MP COMEDOR CELENO MACAMIA 15MM 160X80X75 + SILLA M</t>
  </si>
  <si>
    <t>MP COMEDOR CELENO MACADIA 15MM 160X80X75 + SILLA M</t>
  </si>
  <si>
    <t>MP COMOR INDIKA BEYOTA 15MM 160X80X75 BLANCO + SIL</t>
  </si>
  <si>
    <t>EKMCS112N</t>
  </si>
  <si>
    <t>MP COMEDOR INDIKA MACADAIA 15MM 160X80X75 BLANC</t>
  </si>
  <si>
    <t>MP COMEDOR INDIKA MACADAIA 30 mm 160X80X75 BLANC</t>
  </si>
  <si>
    <t>EKMCS109B3</t>
  </si>
  <si>
    <t>MP COMEDOR INDIKA BEYA 15MM 160X80X75 BLANCO + SIL</t>
  </si>
  <si>
    <t>EKMCS112R</t>
  </si>
  <si>
    <t>MP COMEDOR ARTEK 160X90 + 6 SILLAS GRIS CUADR</t>
  </si>
  <si>
    <t>MP COMEDOR ARTEK 160X90 + 6 SILLAS BLANCO CUA</t>
  </si>
  <si>
    <t>MP COMEDOR ARTEK 160X90 +6 SILLAS NEG CUADRO</t>
  </si>
  <si>
    <t>EKMMC23EN</t>
  </si>
  <si>
    <t>MP COMEDOR ARTEK MIEL 160X90 +6 SILLAS NEG CU</t>
  </si>
  <si>
    <t>EKMMC24EN</t>
  </si>
  <si>
    <t>MP COMEDOR ARTEK 160X90 +6 SILLAS GRI CUADRO</t>
  </si>
  <si>
    <t>EKMMC23EG</t>
  </si>
  <si>
    <t>MP COMEDOR ARTEK 160X90 +6 SILLAS BLA CUADRO</t>
  </si>
  <si>
    <t>EKMMC23EB</t>
  </si>
  <si>
    <t>MP COMEDOR ARTEK MIEL 160X90 + 6 SILLA BLA CU</t>
  </si>
  <si>
    <t>EKMMC24MB</t>
  </si>
  <si>
    <t>MP COMEDOR ARTEK MIEL 160X90 +6 SILLAS NEG ATIS CU</t>
  </si>
  <si>
    <t>EKMMC24MN</t>
  </si>
  <si>
    <t>MP COMEDOR ARTEK 160X90 +6 SILLAS NEG</t>
  </si>
  <si>
    <t>MP COMEDOR ARTEK MIEL 160X90 +6 SILLA</t>
  </si>
  <si>
    <t>EKMMC24EG</t>
  </si>
  <si>
    <t>MP COMEDOR ARTEKMIEL X160X90 + 6 SILLA</t>
  </si>
  <si>
    <t>EKMMC24MG</t>
  </si>
  <si>
    <t>MP COMEDOR ARTEK MIEL 160X90 +6 SILLAS</t>
  </si>
  <si>
    <t>EKMMC24EB</t>
  </si>
  <si>
    <t>MP COMDR INDIKA MACADAMIA 30 mm 160X80X75 + SILLA</t>
  </si>
  <si>
    <t>EKMCS108R3</t>
  </si>
  <si>
    <t>MP COMEDOR INDIKA BETA 15MM 160X80X75 BLANCO + SIL</t>
  </si>
  <si>
    <t>EKMCS112G</t>
  </si>
  <si>
    <t>MP COMBO CAMA ASTORIA CON COLCHO 1 PILLOW 26 cm</t>
  </si>
  <si>
    <t>EKMA02T25</t>
  </si>
  <si>
    <t>MP COMBO CAMA ASTORIA CON COLCH 1 PILLOW 26 cm</t>
  </si>
  <si>
    <t>MP COMBO CAMA ASTORIA CON COLCHON 1 PILLOW 26 cm</t>
  </si>
  <si>
    <t>EKMA02B25</t>
  </si>
  <si>
    <t>EKMA02G25</t>
  </si>
  <si>
    <t>EKMA02N25</t>
  </si>
  <si>
    <t>MP COMBO CAMA HAMPTON CON COLCHON 1 PILLOW 26 cm</t>
  </si>
  <si>
    <t>EKMC120N25</t>
  </si>
  <si>
    <t>EKMC120T25</t>
  </si>
  <si>
    <t>EKMC120B25</t>
  </si>
  <si>
    <t>EKMC120G25</t>
  </si>
  <si>
    <t>MP COMBO CAMA MOUSAI CON COLCHON 1 PILLOW 26 cm +</t>
  </si>
  <si>
    <t>EKMM002G25</t>
  </si>
  <si>
    <t>EKMM002N25</t>
  </si>
  <si>
    <t>EKMM002B25</t>
  </si>
  <si>
    <t>EKMC140N25</t>
  </si>
  <si>
    <t>EKMM002T25</t>
  </si>
  <si>
    <t>MP COMBO CAMA VITALE CON COLCHON 1 PILLOW 26 cm +</t>
  </si>
  <si>
    <t>EKMV002B25</t>
  </si>
  <si>
    <t>EKMV002G25</t>
  </si>
  <si>
    <t>EKMV002N25</t>
  </si>
  <si>
    <t>EKMV002T25</t>
  </si>
  <si>
    <t>MP COMED CELENO MACADAMIA 30MM 160X80X75 + SILLA M</t>
  </si>
  <si>
    <t>EKMCS107N3</t>
  </si>
  <si>
    <t>MP COMER CELENO MACADAMIA 30MM 160X80X75 + SILLA M</t>
  </si>
  <si>
    <t>EKMCS107B3</t>
  </si>
  <si>
    <t>MP COMED CELENO BEYOTA 30MM 160X80X75 + SILLA MILA</t>
  </si>
  <si>
    <t>EKMCS110R3</t>
  </si>
  <si>
    <t>MP COMED INDIKA BEYOTA 15MM 160X80X75 + SILLA MILA</t>
  </si>
  <si>
    <t>EKMCS111N</t>
  </si>
  <si>
    <t>MP COMED INDIKA BEYOTA 30MM 160X80X75 + SILLA MILA</t>
  </si>
  <si>
    <t>EKMCS111R3</t>
  </si>
  <si>
    <t>MP COMED CELENO BEYOTA 15MM 160X80X75 + SILLA MIL</t>
  </si>
  <si>
    <t>EKMCS110G</t>
  </si>
  <si>
    <t>MP COMED CELENO BEYOTA 15MM 160X80X75 + SILLA MILA</t>
  </si>
  <si>
    <t>EKMCS110R</t>
  </si>
  <si>
    <t>MP COMEDOR CELO BEYOTA 30MM 160X80X75 + SILLA MILA</t>
  </si>
  <si>
    <t>EKMCS110N3</t>
  </si>
  <si>
    <t>MP COMEDOR MARA INDIKA 30MM 160X80X75 BLANCO + SIL</t>
  </si>
  <si>
    <t>EKMCS109G3</t>
  </si>
  <si>
    <t>MP COMEDOR INDIKA MACADMIA 30MM 160X80X75 BLANCO +</t>
  </si>
  <si>
    <t>EKMCS109R3</t>
  </si>
  <si>
    <t>MP COMEDOR CENO BEYOTA 15MM 160X80X75 + SILL MILA</t>
  </si>
  <si>
    <t>EKMCS110N</t>
  </si>
  <si>
    <t>MP COMEDOR CENO BEYOTA 15MM 160X80X75 + SILLA MILA</t>
  </si>
  <si>
    <t>EKMCS110B</t>
  </si>
  <si>
    <t>MP COMEDOR INKA BEYOTA 15MM 160X80X75 BLANCO + SIL</t>
  </si>
  <si>
    <t>EKMCS112B</t>
  </si>
  <si>
    <t>MP COMEDOR INDIKA MACADMIA 15MM 160X80X75 BLANCO +</t>
  </si>
  <si>
    <t>EKMCS109N3</t>
  </si>
  <si>
    <t>MP SILLA AUXILIAR RIA 40X40X81 BLANCA</t>
  </si>
  <si>
    <t>EKMSRB</t>
  </si>
  <si>
    <t>MP SET X4 SILLAS TAPIZADAS ANIX 45X45X85 ARENA</t>
  </si>
  <si>
    <t>EKMSAXAX4</t>
  </si>
  <si>
    <t>MP SET X6 SILLAS TAPIZADA BEST 48X24X89 ARENA</t>
  </si>
  <si>
    <t>EKMSTBA01X6</t>
  </si>
  <si>
    <t>MP SET X2 SILLAS TAPIZADAS ANIX 45X45X85 ARENA</t>
  </si>
  <si>
    <t>EKMSAXAX2</t>
  </si>
  <si>
    <t>MP SET X6 SILLAS TAPIZADAS ANIX ARENA 45X45X85</t>
  </si>
  <si>
    <t>EKMSAXAX6</t>
  </si>
  <si>
    <t>MP SILLA TAPIZADA ANIX 45X45X85 ARENA</t>
  </si>
  <si>
    <t>EKMSAXA</t>
  </si>
  <si>
    <t>MP SET X2 SILLAS TAPIZADA BEST 48X24X89 ARENA</t>
  </si>
  <si>
    <t>EKMSTBA01X2</t>
  </si>
  <si>
    <t>MP SET X6 SILLAS BELLA 51X54X84 GRIS</t>
  </si>
  <si>
    <t>EKMSBG01X6</t>
  </si>
  <si>
    <t>MP SET X4 SILLAS BELLA 51X54X84 GRIS</t>
  </si>
  <si>
    <t>EKMSBG01X4</t>
  </si>
  <si>
    <t>MP SET X2 SILLAS BELLA 51X54X84 GRIS</t>
  </si>
  <si>
    <t>EKMSBG01X2</t>
  </si>
  <si>
    <t>MP SET X4 SILLAS TAPIZADA BEST 48X24X89 ARENA</t>
  </si>
  <si>
    <t>EKMSTBA01X4</t>
  </si>
  <si>
    <t>MP SET X 6 SILLAS EMILE 46X54X80 BEIGE</t>
  </si>
  <si>
    <t>EKMSEBX6</t>
  </si>
  <si>
    <t>MP SET X 2 SILLAS EMILE 46X54X80 BEIGE</t>
  </si>
  <si>
    <t>MP SET X 4 SILLAS EMILE 46X54X80 BEIGE</t>
  </si>
  <si>
    <t>MP SILLA EMILE 46X54X80 BEIGE</t>
  </si>
  <si>
    <t>MP SET X 2 POLTRONAS PIRAMID 52X55X83 GRIS</t>
  </si>
  <si>
    <t>EKMPPG01X2</t>
  </si>
  <si>
    <t>MP SET X 6 POLTRONAS PIRAMID 52X55X83 GRIS</t>
  </si>
  <si>
    <t>EKMPPG01X6</t>
  </si>
  <si>
    <t>MP SET X 4 POLTRONAS PIRAMID 52X55X83 GRIS</t>
  </si>
  <si>
    <t>EKMPPG01X4</t>
  </si>
  <si>
    <t>MP SOFA CAMA CLIC CLAC ZOU 90X180X84 GRIS PL</t>
  </si>
  <si>
    <t>EKMS18CZGP</t>
  </si>
  <si>
    <t>MP SOFA CAMA CLIC CLAC YEZZ 90X180X84 GRIS</t>
  </si>
  <si>
    <t>EKMS18CYG</t>
  </si>
  <si>
    <t>MP SOFA CAMA CLIC CLAC YEZZ 90X180X84 AZUL</t>
  </si>
  <si>
    <t>EKMS18CYZ</t>
  </si>
  <si>
    <t>MP SOFA CAMA CLIC CLAC ZOU 90X180X84 GRIS</t>
  </si>
  <si>
    <t>EKMS18CZG</t>
  </si>
  <si>
    <t>MP SOFA CAMA CLIC CLAC ZOU 90X180X84 AZUL</t>
  </si>
  <si>
    <t>EKMS18CZZ</t>
  </si>
  <si>
    <t>MP SOFA CAMA CLIC CLAC YEZZ 90X180X84 GRIS PL</t>
  </si>
  <si>
    <t>EKMS18CYGP</t>
  </si>
  <si>
    <t>MP SOFA CAMA CLIC CLAC ZOU 90X170X84 AZUL</t>
  </si>
  <si>
    <t>EKMSCZZ</t>
  </si>
  <si>
    <t>MP SOFA CAMA CLIC CLAC YEZZ 90X170X84 GRIS PL</t>
  </si>
  <si>
    <t>MP SOFA CAMA CLIC CLAC KLOE 90X170X84 GRIS PL</t>
  </si>
  <si>
    <t>MP SOFA CAMA CLIC CLAC YEZZ 90X170X84 AZUL</t>
  </si>
  <si>
    <t>MP SOFA CAMA CLIC CLAC KLOE 90X180X84 GRIS</t>
  </si>
  <si>
    <t>EKMS18CKG</t>
  </si>
  <si>
    <t>MP SOFA CAMA CLIC CLAC KLOE 90X180X84 GRIS PL</t>
  </si>
  <si>
    <t>EKMS18CKGP</t>
  </si>
  <si>
    <t>MP SOFA CAMA CLIC CLAC KLOE 90X180X84 AZUL</t>
  </si>
  <si>
    <t>EKMS18CKZ</t>
  </si>
  <si>
    <t>MP SOFA CAMA CLIC CLAC ZOU 90X170X84 GRIS</t>
  </si>
  <si>
    <t>EKMSCZG</t>
  </si>
  <si>
    <t>MP SOFA CAMA CLIC CLAC ZOU 90X170X84 GRIS PL</t>
  </si>
  <si>
    <t>EKMSCZGP</t>
  </si>
  <si>
    <t>MP SOFA CAMA CLIC CLAC YEZZ 90X170X84 GRIS</t>
  </si>
  <si>
    <t>EKMSCYG</t>
  </si>
  <si>
    <t>MP SOFA CAMA CLIC CLAC KLOE 90X170X84 AZUL</t>
  </si>
  <si>
    <t>EKMSCKZ</t>
  </si>
  <si>
    <t>MP SOFA CAMA CLIC CLAC KLOE 90X170X84 GRIS</t>
  </si>
  <si>
    <t>MP COMEDOR KANO + 4 SILLAS EAMES B EKMCKC7C</t>
  </si>
  <si>
    <t>EKMCKC7C</t>
  </si>
  <si>
    <t>MP COMEDOR HABY + 4 SILLAS EAMES B EKMCHB78N</t>
  </si>
  <si>
    <t>EKMCHB78N</t>
  </si>
  <si>
    <t>MP COMEDOR KANO + 4 SILLAS EAMES B EKMCKC78N</t>
  </si>
  <si>
    <t>EKMCKC78N</t>
  </si>
  <si>
    <t>MP COMEDOR KANO + 4 SILLAS EAMES EKMCKC78 cm</t>
  </si>
  <si>
    <t>EKMCKC78CM</t>
  </si>
  <si>
    <t>MP COMEDOR KANO + 4 SILLAS EAMES BO EKMCKC78B</t>
  </si>
  <si>
    <t>EKMCKC78B</t>
  </si>
  <si>
    <t>MP COMEDOR HABY + 4 SILLAS EAMES BO EKMCHB78B</t>
  </si>
  <si>
    <t>EKMCHB78B</t>
  </si>
  <si>
    <t>MP COMEDOR HABY + 4 SILLAS EAMES EKMCHB78C</t>
  </si>
  <si>
    <t>EKMCHB78C</t>
  </si>
  <si>
    <t>MP COMEDOR WHITE REDONDO BLANCO PEQUENO 4 EKMCW4PG</t>
  </si>
  <si>
    <t>EKMCW4PG</t>
  </si>
  <si>
    <t>MP COMEDOR WHITE REDONDO BLANCO PEQUENO EKMCW4PBE</t>
  </si>
  <si>
    <t>EKMCW4PBE</t>
  </si>
  <si>
    <t>MP COMEDOR WHITE REDONDO BLANCO PEQUENO 4 EKMCW4PA</t>
  </si>
  <si>
    <t>EKMCW4PA</t>
  </si>
  <si>
    <t>MP COMEDOR LIZZ REDONDO PEQUENO 3 PUESTOS EKMCL3PN</t>
  </si>
  <si>
    <t>EKMCL3PN</t>
  </si>
  <si>
    <t>MP COMEDOR HABY + 4 SILLAS EAMES EKMCHB78 cm</t>
  </si>
  <si>
    <t>EKMCHB78CM</t>
  </si>
  <si>
    <t>MP COMEDOR WHITE REDONDO BLANCO PEQUENO 4 EKMCW4PN</t>
  </si>
  <si>
    <t>EKMCW4PN</t>
  </si>
  <si>
    <t>MP COMEDOR WHITE REDONDO BLANCO PEQUENO 4 EKMCW4PB</t>
  </si>
  <si>
    <t>EKMCW4PB</t>
  </si>
  <si>
    <t>MP COMEDOR LIZZ REDONDO PEQUENO 3 PUESTOS EKMCL3PG</t>
  </si>
  <si>
    <t>EKMCL3PG</t>
  </si>
  <si>
    <t>MP COMEDOR LIZZ REDONDO PEQUENO 3 PUESTOS EKMCL3PA</t>
  </si>
  <si>
    <t>EKMCL3PA</t>
  </si>
  <si>
    <t>MP COMEDOR ZELL OVALADO 4 PUESTOS CON SIL EKMCZ4PZ</t>
  </si>
  <si>
    <t>EKMCZ4PZ</t>
  </si>
  <si>
    <t>MP COMEDOR ZELL OVALADO 4 PUESTOS CON SIL EKMCZ4PA</t>
  </si>
  <si>
    <t>EKMCZ4PA</t>
  </si>
  <si>
    <t>MP COMEDOR ZELL OVALADO 4 PUESTOS CON SIL EKMCZ4PN</t>
  </si>
  <si>
    <t>EKMCZ4PN</t>
  </si>
  <si>
    <t>MP CAMA BAUL INFANTIL DOBLE + COLCHON PIL EKMC04ZC</t>
  </si>
  <si>
    <t>EKMC04ZC</t>
  </si>
  <si>
    <t>MP CAMA BAUL INFANTIL DOBLE + COLCHON PIL EKMC04AZ</t>
  </si>
  <si>
    <t>EKMC04AZ</t>
  </si>
  <si>
    <t>MP CAMA BAUL INFANTIL SEMI DOBLE + COLCHON EKMC02G</t>
  </si>
  <si>
    <t>EKMC02G</t>
  </si>
  <si>
    <t>MP CAMA BAUL INFANTIL SEMI DOBLE + COLCHON EKMC02B</t>
  </si>
  <si>
    <t>EKMC02B</t>
  </si>
  <si>
    <t>MP CAMA BAUL INFANTIL SEMI DOBLE + COLCHON EKMC02Z</t>
  </si>
  <si>
    <t>EKMC02Z</t>
  </si>
  <si>
    <t>MP CAMA BAUL INFANTIL SENCILLA + COLCHON P EKMC01T</t>
  </si>
  <si>
    <t>EKMC01T</t>
  </si>
  <si>
    <t>MP CAMA BAUL INFANTIL SENCILLA + COLCHON P EKMC01G</t>
  </si>
  <si>
    <t>EKMC01G</t>
  </si>
  <si>
    <t>MP CAMA BAUL INFANTIL SENCILLA + COLCHON P EKMC01B</t>
  </si>
  <si>
    <t>EKMC01B</t>
  </si>
  <si>
    <t>MP CAMA BAUL INFANTIL SENCILLA + COLCHON EKMC01ZC</t>
  </si>
  <si>
    <t>EKMC01ZC</t>
  </si>
  <si>
    <t>MP CAMA BAUL INFANTIL SENCILLA + COLCHON P EKMC01Z</t>
  </si>
  <si>
    <t>EKMC01Z</t>
  </si>
  <si>
    <t>MP CAMA BAUL INFANTIL SENCILLA + COLCHON EKMC01AZ</t>
  </si>
  <si>
    <t>EKMC01AZ</t>
  </si>
  <si>
    <t>MP CAMA BAUL INFANTIL DOBLE + COLCHON PILL EKMC04T</t>
  </si>
  <si>
    <t>EKMC04T</t>
  </si>
  <si>
    <t>MP CAMA BAUL INFANTIL DOBLE + COLCHON PILL EKMC04G</t>
  </si>
  <si>
    <t>EKMC04G</t>
  </si>
  <si>
    <t>MP CAMA BAUL INFANTIL DOBLE + COLCHON PILL EKMC04V</t>
  </si>
  <si>
    <t>EKMC04V</t>
  </si>
  <si>
    <t>MP CAMA BAUL INFANTIL DOBLE + COLCHON PILL EKMC04B</t>
  </si>
  <si>
    <t>EKMC04B</t>
  </si>
  <si>
    <t>MP CAMA BAUL INFANTIL DOBLE + COLCHON PILL EKMC04Z</t>
  </si>
  <si>
    <t>EKMC04Z</t>
  </si>
  <si>
    <t>MP CAMA BAUL INFANTIL SEMI DOBLE + COLCHON EKMC02T</t>
  </si>
  <si>
    <t>EKMC02T</t>
  </si>
  <si>
    <t>MP CAMA BAUL INFANTIL SEMI DOBLE + COLCHON EKMC02V</t>
  </si>
  <si>
    <t>EKMC02V</t>
  </si>
  <si>
    <t>MP CAMA BAUL INFANTIL SEMI DOBLE + COLCHO EKMC02ZC</t>
  </si>
  <si>
    <t>EKMC02ZC</t>
  </si>
  <si>
    <t>MP CAMA BAUL INFANTIL SEMI DOBLE + COLCHO EKMC02AZ</t>
  </si>
  <si>
    <t>EKMC02AZ</t>
  </si>
  <si>
    <t>MP CAMA BAUL INFANTIL SENCILLA + COLCHON P EKMC01V</t>
  </si>
  <si>
    <t>EKMC01V</t>
  </si>
  <si>
    <t>MP COMEDOR ZELL OVALADO 4 PUESTOS CON SIL EKMCZ4PB</t>
  </si>
  <si>
    <t>EKMCZ4PB</t>
  </si>
  <si>
    <t>MP COMBO CAMA + PUFF BAUL CON COLCHON PIL EKMJL20T</t>
  </si>
  <si>
    <t>EKMJL20T</t>
  </si>
  <si>
    <t>MP COMBO CAMA + PUFF BAUL CON COLCHON PI EKMJL20GR</t>
  </si>
  <si>
    <t>EKMJL20GR</t>
  </si>
  <si>
    <t>MP COMBO CAMA + PUFF BAUL CON COLCHON P EKM2121GP2</t>
  </si>
  <si>
    <t>EKM2121GP2</t>
  </si>
  <si>
    <t>MP COMBO CAMA CON COLCHON PILLOW DOBLE EKmmF140GP</t>
  </si>
  <si>
    <t>EKMMF140GP</t>
  </si>
  <si>
    <t>MP COMEDOR LIZZ REDONDO PEQUENO 3 PUESTO EKMCL3PBE</t>
  </si>
  <si>
    <t>EKMCL3PBE</t>
  </si>
  <si>
    <t>MP COMEDOR ZELL OVALADO 4 PUESTOS CON SI EKMCZ4PBE</t>
  </si>
  <si>
    <t>EKMCZ4PBE</t>
  </si>
  <si>
    <t>MP COMBO CAMA + PUFF BAUL CON COLCHON PIL EKMJL20Z</t>
  </si>
  <si>
    <t>EKMJL20Z</t>
  </si>
  <si>
    <t>MP COMBO CAMA CON COLCHON PILLOW DOBLE EKmmF140GR</t>
  </si>
  <si>
    <t>EKMMF140GR</t>
  </si>
  <si>
    <t>MP COMBO CAMA CON COLCHON PILLOW KING IL EKMIL200B</t>
  </si>
  <si>
    <t>EKMIL200B</t>
  </si>
  <si>
    <t>MP COMBO CAMA + PUFF BAUL CON COLCHON PI EKMPC200C</t>
  </si>
  <si>
    <t>EKMPC200C</t>
  </si>
  <si>
    <t>MP COMBO CAMA + PUFF BAUL CON COLCHON PI EKMPC20GP</t>
  </si>
  <si>
    <t>EKMPC20GP</t>
  </si>
  <si>
    <t>MP COMBO CAMA + PUFF BAUL CON COLCHON PI EKMPC20GR</t>
  </si>
  <si>
    <t>EKMPC20GR</t>
  </si>
  <si>
    <t>MP COMBO CAMA + PUFF BAUL CON COLCHON PI EKMPC20GL</t>
  </si>
  <si>
    <t>EKMPC20GL</t>
  </si>
  <si>
    <t>MP COMBO CAMA + PUFF BAUL CON COLCHON PI EKMPC200N</t>
  </si>
  <si>
    <t>EKMPC200N</t>
  </si>
  <si>
    <t>MP COMBO CAMA + PUFF BAUL CON COLCHON PI EKMPC16GP</t>
  </si>
  <si>
    <t>EKMPC16GP</t>
  </si>
  <si>
    <t>MP COMBO CAMA + PUFF BAUL CON COLCHON PI EKMPC16GR</t>
  </si>
  <si>
    <t>EKMPC16GR</t>
  </si>
  <si>
    <t>MP COMBO CAMA + PUFF BAUL CON COLCHON PI EKMPC160N</t>
  </si>
  <si>
    <t>EKMPC160N</t>
  </si>
  <si>
    <t>MP COMBO CAMA + PUFF BAUL CON COLCHON PI EKMPC160Z</t>
  </si>
  <si>
    <t>EKMPC160Z</t>
  </si>
  <si>
    <t>MP COMBO CAMA + PUFF BAUL CON COLCHON PI EKMPC160B</t>
  </si>
  <si>
    <t>EKMPC160B</t>
  </si>
  <si>
    <t>MP COMBO CAMA CON COLCHON PILLOW KING IT EKM2167GP</t>
  </si>
  <si>
    <t>EKM2167GP</t>
  </si>
  <si>
    <t>MP COMBO CAMA CON COLCHON PILLOW QUEEN IT EKMI160T</t>
  </si>
  <si>
    <t>EKMI160T</t>
  </si>
  <si>
    <t>MP COMBO CAMA CON COLCHON PILLOW QUEEN EKMIT160GR</t>
  </si>
  <si>
    <t>EKMIT160GR</t>
  </si>
  <si>
    <t>MP COMBO CAMA CON COLCHON PILLOW QUEEN EKMIT160GL</t>
  </si>
  <si>
    <t>EKMIT160GL</t>
  </si>
  <si>
    <t>MP COMBO CAMA CON COLCHON PILLOW QUEEN I EKMIT160B</t>
  </si>
  <si>
    <t>EKMIT160B</t>
  </si>
  <si>
    <t>MP COMBO CAMA CON COLCHON PILLOW QUEEN I EKMIT160N</t>
  </si>
  <si>
    <t>EKMIT160N</t>
  </si>
  <si>
    <t>MP COMBO CAMA CON COLCHON PILLOW DOBLE EKMIT140GR</t>
  </si>
  <si>
    <t>EKMIT140GR</t>
  </si>
  <si>
    <t>MP COMBO CAMA CON COLCHON PILLOW DOBLE I EKMIT140Z</t>
  </si>
  <si>
    <t>EKMIT140Z</t>
  </si>
  <si>
    <t>MP COMBO CAMA CON COLCHON PILLOW DOBLE I EKMIT140N</t>
  </si>
  <si>
    <t>EKMIT140N</t>
  </si>
  <si>
    <t>MP BASE CAMA ROMA 160X190X35 EKMBRGL</t>
  </si>
  <si>
    <t>EKMBRGL</t>
  </si>
  <si>
    <t>MP BASE CAMA ROMA 160X190X35 EKMBRGR</t>
  </si>
  <si>
    <t>EKMBRGR</t>
  </si>
  <si>
    <t>MP BASE CAMA ROMA 160X190X35 EKMBRGP</t>
  </si>
  <si>
    <t>EKMBRGP</t>
  </si>
  <si>
    <t>MP BASE CAMA ROMA 160X19 EKMBRZ</t>
  </si>
  <si>
    <t>EKMBRZ</t>
  </si>
  <si>
    <t>MP BASE CAMA ROMA 160X190 EKMBRN</t>
  </si>
  <si>
    <t>EKMBRN</t>
  </si>
  <si>
    <t>MP BASE CAMA ROMA 160X190X EKMBRB</t>
  </si>
  <si>
    <t>EKMBRB</t>
  </si>
  <si>
    <t>MP BASE CAMA ROMA 140X190X3 EKM2047GL</t>
  </si>
  <si>
    <t>EKM2047GL</t>
  </si>
  <si>
    <t>MP BASE CAMA ROMA 140X190X3 EKM2047GR</t>
  </si>
  <si>
    <t>EKM2047GR</t>
  </si>
  <si>
    <t>MP BAUL LUJO MODERNO CAPITONEADO TAUPE EKMB2T</t>
  </si>
  <si>
    <t>EKMB2T</t>
  </si>
  <si>
    <t>MP BAUL LUJO MODERNO CAPITONEADO AZUL EKMB2Z</t>
  </si>
  <si>
    <t>EKMB2Z</t>
  </si>
  <si>
    <t>MP BAUL LUJO MODERNO CAPITONEADO GRIS P EKMB2GP</t>
  </si>
  <si>
    <t>EKMB2GP</t>
  </si>
  <si>
    <t>MP BAUL LUJO MODERNO CAPITONEADO GRIS P EKMB2GL</t>
  </si>
  <si>
    <t>EKMB2GL</t>
  </si>
  <si>
    <t>MP BAUL LUJO MODERNO CAPITONEADO NEGRO EKMB2N</t>
  </si>
  <si>
    <t>EKMB2N</t>
  </si>
  <si>
    <t>MP BAUL LUJO MODERNO CAPITONEADO TAUPE EKMB60T</t>
  </si>
  <si>
    <t>EKMB60T</t>
  </si>
  <si>
    <t>MP BAUL LUJO MODERNO CAPITONEADO GRIS EKMB60GP</t>
  </si>
  <si>
    <t>EKMB60GP</t>
  </si>
  <si>
    <t>MP SILLA GAMER APEX NEGRO/BLANCO</t>
  </si>
  <si>
    <t>EKMSG104NB</t>
  </si>
  <si>
    <t>MP SILLA GAMER APEX NEGRO/GRIS</t>
  </si>
  <si>
    <t>EKMSG104NG</t>
  </si>
  <si>
    <t>MP SILLA GAMER RIDER NEGRO/ROJO</t>
  </si>
  <si>
    <t>EKMSG103NR</t>
  </si>
  <si>
    <t>MP SILLA GAMER TITAN NEGRO</t>
  </si>
  <si>
    <t>EKMSG101N</t>
  </si>
  <si>
    <t>MP COMBO CAMA CON COLCHON PILLOW KING ILUS EKM200Z</t>
  </si>
  <si>
    <t>EKM200Z</t>
  </si>
  <si>
    <t>MP COMBO CAMA + PUFF BAUL CON COLCHON PI EKMPC200Z</t>
  </si>
  <si>
    <t>EKMPC200Z</t>
  </si>
  <si>
    <t>MP COMBO CAMA + PUFF BAUL CON COLCHON PI EKMPC200B</t>
  </si>
  <si>
    <t>EKMPC200B</t>
  </si>
  <si>
    <t>MP COMBO CAMA + PUFF BAUL CON COLCHON PI EKMPC16GL</t>
  </si>
  <si>
    <t>EKMPC16GL</t>
  </si>
  <si>
    <t>MP COMBO CAMA CON COLCHON PILLOW KING ITA EKM2166T</t>
  </si>
  <si>
    <t>EKM2166T</t>
  </si>
  <si>
    <t>MP COMBO CAMA CON COLCHON PILLOW QUEEN EKMIT160GP</t>
  </si>
  <si>
    <t>EKMIT160GP</t>
  </si>
  <si>
    <t>MP COMBO CAMA CON COLCHON PILLOW QUEEN I EKMIT160Z</t>
  </si>
  <si>
    <t>EKMIT160Z</t>
  </si>
  <si>
    <t>MP COMBO CAMA CON COLCHON PILLOW DOBLE I EKMIT140T</t>
  </si>
  <si>
    <t>EKMIT140T</t>
  </si>
  <si>
    <t>MP COMBO CAMA CON COLCHON PILLOW DOBLE EKMIT140GP</t>
  </si>
  <si>
    <t>EKMIT140GP</t>
  </si>
  <si>
    <t>MP COMBO CAMA CON COLCHON PILLOW DOBLE EKMIT140GL</t>
  </si>
  <si>
    <t>EKMIT140GL</t>
  </si>
  <si>
    <t>MP COMBO CAMA CON COLCHON PILLOW DOBLE I EKMIT140B</t>
  </si>
  <si>
    <t>EKMIT140B</t>
  </si>
  <si>
    <t>MP BASE CAMA ROMA 160X190 EKMBRT</t>
  </si>
  <si>
    <t>EKMBRT</t>
  </si>
  <si>
    <t>MP BASE CAMA ROMA 140X190X35 EKM2047GT</t>
  </si>
  <si>
    <t>EKM2047GT</t>
  </si>
  <si>
    <t>MP BASE CAMA ROMA 140X1 EKM2047T</t>
  </si>
  <si>
    <t>EKM2047T</t>
  </si>
  <si>
    <t>MP BAUL LUJO MODERNO CAPITONEADO GRIS EKMB2BGR</t>
  </si>
  <si>
    <t>EKMB2BGR</t>
  </si>
  <si>
    <t>MP BAUL LUJO MODERNO CAPITONEADO BLANCO EKMB2B</t>
  </si>
  <si>
    <t>EKMB2B</t>
  </si>
  <si>
    <t>MP BAUL LUJO MODERNO CAPITONEADO AZUL EKMB60Z</t>
  </si>
  <si>
    <t>EKMB60Z</t>
  </si>
  <si>
    <t>MP BAUL LUJO MODERNO CAPITONEADO GRIS EKMB60BGR</t>
  </si>
  <si>
    <t>EKMB60BGR</t>
  </si>
  <si>
    <t>MP BAUL LUJO MODERNO CAPITONEADO BLANCO EKMB60B</t>
  </si>
  <si>
    <t>EKMB60B</t>
  </si>
  <si>
    <t>MP BAUL LUJO MODERNO CAPITONEADO GRIS P EKMB206</t>
  </si>
  <si>
    <t>EKMB206</t>
  </si>
  <si>
    <t>MP BAUL LUJO MODERNO CAPITONEADO GRIS EKMB60GL</t>
  </si>
  <si>
    <t>EKMB60GL</t>
  </si>
  <si>
    <t>MP BAUL LUJO MODERNO CAPITONEADO NEGRO EKMB60N</t>
  </si>
  <si>
    <t>EKMB60N</t>
  </si>
  <si>
    <t>MP COMBO CAMA + PUFF BAUL KING JULIETA BLA EKMJJ2B</t>
  </si>
  <si>
    <t>EKMJJ2B</t>
  </si>
  <si>
    <t>MP COMBO CAMA + PUFF BAUL KING JULIETA AZU EKMJJ2Z</t>
  </si>
  <si>
    <t>EKMJJ2Z</t>
  </si>
  <si>
    <t>MP COMBO CAMA + PUFF BAUL KING JULIETA GR EKMJJ2GP</t>
  </si>
  <si>
    <t>EKMJJ2GP</t>
  </si>
  <si>
    <t>MP COMBO CAMA + PUFF BAUL DOBLE JULIETA BL EKMJJ4B</t>
  </si>
  <si>
    <t>EKMJJ4B</t>
  </si>
  <si>
    <t>MP COMBO CAMA + PUFF BAUL DOBLE JULIETA NE EKMJJ4N</t>
  </si>
  <si>
    <t>EKMJJ4N</t>
  </si>
  <si>
    <t>MP BASE CAMA + CABECERO KING MARFIL BLANCO EKMJM2B</t>
  </si>
  <si>
    <t>EKMJM2B</t>
  </si>
  <si>
    <t>MP BASE CAMA + CABECERO KING MARFIL AZUL 2 EKMJM2Z</t>
  </si>
  <si>
    <t>EKMJM2Z</t>
  </si>
  <si>
    <t>MP BASE CAMA + CABECERO QUEEN MARFIL GRI EKMC117GR</t>
  </si>
  <si>
    <t>EKMC117GR</t>
  </si>
  <si>
    <t>MP BASE CAMA + CABECERO DOBLE MARFIL NEGRO EKMJM4N</t>
  </si>
  <si>
    <t>EKMJM4N</t>
  </si>
  <si>
    <t>MP BASE CAMA + CABECERO DOBLE MARFIL GRIS EKMJM4GR</t>
  </si>
  <si>
    <t>EKMJM4GR</t>
  </si>
  <si>
    <t>MP BASE CAMA + CABECERO KING CAPITAL NEGRO EKMJC2N</t>
  </si>
  <si>
    <t>EKMJC2N</t>
  </si>
  <si>
    <t>MP BASE CAMA + CABECERO KING CAPITAL GRIS EKMJC2GR</t>
  </si>
  <si>
    <t>EKMJC2GR</t>
  </si>
  <si>
    <t>MP BASE CAMA + CABECERO KING CAPITAL AZUL EKMJC2Z</t>
  </si>
  <si>
    <t>EKMJC2Z</t>
  </si>
  <si>
    <t>MP BASE CAMA + CABECERO QUEEN CAPITAL NEGR EKMJC6N</t>
  </si>
  <si>
    <t>EKMJC6N</t>
  </si>
  <si>
    <t>MP BASE CAMA + CABECERO QUEEN CAPITAL TAUP EKMJC6T</t>
  </si>
  <si>
    <t>EKMJC6T</t>
  </si>
  <si>
    <t>MP BASE CAMA + CABECERO QUEEN CAPITAL GRI EKMJC6GP</t>
  </si>
  <si>
    <t>EKMJC6GP</t>
  </si>
  <si>
    <t>MP BASE CAMA + CABECERO KING LUXURY GRIS EKMJL2GL</t>
  </si>
  <si>
    <t>EKMJL2GL</t>
  </si>
  <si>
    <t>MP BASE CAMA + CABECERO KING LUXURY GRIS EKMJL2GP</t>
  </si>
  <si>
    <t>EKMJL2GP</t>
  </si>
  <si>
    <t>MP BAUL LUJO MODERNO CAPITONEADO NEGR EKM2B201</t>
  </si>
  <si>
    <t>EKM2B201</t>
  </si>
  <si>
    <t>MP COMBO CAMA + PUFF BAUL KING JULIETA NEG EKMJJ2N</t>
  </si>
  <si>
    <t>EKMJJ2N</t>
  </si>
  <si>
    <t>MP COMBO CAMA + PUFF BAUL KING JULIETA TAU EKMJJ2T</t>
  </si>
  <si>
    <t>EKMJJ2T</t>
  </si>
  <si>
    <t>MP COMBO CAMA + PUFF BAUL KING JULIETA GR EKMJJ2GR</t>
  </si>
  <si>
    <t>EKMJJ2GR</t>
  </si>
  <si>
    <t>MP COMBO CAMA + PUFF BAUL DOBLE JULIETA AZ EKMJJ4Z</t>
  </si>
  <si>
    <t>EKMJJ4Z</t>
  </si>
  <si>
    <t>MP COMBO CAMA CABECERO 140 JULI EKMJ4N</t>
  </si>
  <si>
    <t>EKMJ4N</t>
  </si>
  <si>
    <t>MP COMBO CAMA + PUFF BAUL DOBLE JULIETA TA EKMJJ4T</t>
  </si>
  <si>
    <t>EKMJJ4T</t>
  </si>
  <si>
    <t>MP COMBO CAMA + PUFF BAUL DOBLE JULIETA G EKMJJ4GP</t>
  </si>
  <si>
    <t>EKMJJ4GP</t>
  </si>
  <si>
    <t>MP COMBO CAMA + PUFF BAUL DOBLE JULIETA G EKMJJ4GR</t>
  </si>
  <si>
    <t>EKMJJ4GR</t>
  </si>
  <si>
    <t>MP BASE CAMA + CABECERO KING MARFIL NEGRO EKMJM2N</t>
  </si>
  <si>
    <t>EKMJM2N</t>
  </si>
  <si>
    <t>MP BASE CAMA + CABECERO KING MARFIL TAUPE EKMJM2T</t>
  </si>
  <si>
    <t>EKMJM2T</t>
  </si>
  <si>
    <t>MP BASE CAMA + CABECERO KING MARFIL GRIS EKMJM2GR</t>
  </si>
  <si>
    <t>EKMJM2GR</t>
  </si>
  <si>
    <t>MP BASE CAMA + CABECERO KING MARFIL GRIS EKMJM2GP</t>
  </si>
  <si>
    <t>EKMJM2GP</t>
  </si>
  <si>
    <t>MP BASE CAMA + CABECERO DOBLE MARFIL BLANC EKMJM4B</t>
  </si>
  <si>
    <t>EKMJM4B</t>
  </si>
  <si>
    <t>MP BASE CAMA + CABECERO DOBLE MARFIL AZUL EKMJM4Z</t>
  </si>
  <si>
    <t>EKMJM4Z</t>
  </si>
  <si>
    <t>MP BASE CAMA + CABECERO DOBLE MARFIL TAUPE EKMJM4T</t>
  </si>
  <si>
    <t>EKMJM4T</t>
  </si>
  <si>
    <t>MP BASE CAMA + CABECERO DOBLE MARFIL GRIS EKMJM4GP</t>
  </si>
  <si>
    <t>EKMJM4GP</t>
  </si>
  <si>
    <t>MP BASE CAMA + CABECERO KING CAPITAL BLANC EKMJC2B</t>
  </si>
  <si>
    <t>EKMJC2B</t>
  </si>
  <si>
    <t>MP BASE CAMA + CABECERO KING CAPITAL TAUPE EKMJC2T</t>
  </si>
  <si>
    <t>EKMJC2T</t>
  </si>
  <si>
    <t>MP BASE CAMA + CABECERO KING CAPITAL NEGR EKMJC2GP</t>
  </si>
  <si>
    <t>EKMJC2GP</t>
  </si>
  <si>
    <t>MP BASE CAMA + CABECERO QUEEN CAPITAL BLAN EKMJC6B</t>
  </si>
  <si>
    <t>EKMJC6B</t>
  </si>
  <si>
    <t>MP BASE CAMA + CABECERO QUEEN CAPITAL GRI EKMJC6GR</t>
  </si>
  <si>
    <t>EKMJC6GR</t>
  </si>
  <si>
    <t>MP BASE CAMA + CABECERO QUEEN CAPITAL AZUL EKMJC6Z</t>
  </si>
  <si>
    <t>EKMJC6Z</t>
  </si>
  <si>
    <t>MP BASE CAMA + CABECERO KING LUXURY TAUPE EKMJL2T</t>
  </si>
  <si>
    <t>EKMJL2T</t>
  </si>
  <si>
    <t>MP BASE CAMA + CABECERO KING LUXURY GRIS EKMJL2GR</t>
  </si>
  <si>
    <t>EKMJL2GR</t>
  </si>
  <si>
    <t>MP BASE CAMA + CABECERO KING LUXURY NEGRO EKMJL2N</t>
  </si>
  <si>
    <t>EKMJL2N</t>
  </si>
  <si>
    <t>MP BASE CAMA + CABECERO KING LUXURY AZUL 2 EKMJL2Z</t>
  </si>
  <si>
    <t>EKMJL2Z</t>
  </si>
  <si>
    <t>MP BASE CAMA + CABECERO KING LUXURY BLANCO EKMJL2B</t>
  </si>
  <si>
    <t>EKMJL2B</t>
  </si>
  <si>
    <t>MP BASE CAMA + CABECERO QUEEN LUXURY GRIS EKMJL6GR</t>
  </si>
  <si>
    <t>EKMJL6GR</t>
  </si>
  <si>
    <t>MP BASE CAMA + CABECERO QUEEN LUXURY GRIS EKMJL6GP</t>
  </si>
  <si>
    <t>EKMJL6GP</t>
  </si>
  <si>
    <t>MP BASE CAMA + CABECERO QUEEN LUXURY NEGRO EKMJL6N</t>
  </si>
  <si>
    <t>EKMJL6N</t>
  </si>
  <si>
    <t>MP BASE CAMA + CABECERO QUEEN LUXURY AZUL EKMJL6Z</t>
  </si>
  <si>
    <t>EKMJL6Z</t>
  </si>
  <si>
    <t>MP BASE CAMA + CABECERO QUEEN LUXURY BLANC EKMJL6B</t>
  </si>
  <si>
    <t>EKMJL6B</t>
  </si>
  <si>
    <t>MP BASE CAMA + CABECERO DOBLE LUXURY GRIS EKMJL4GR</t>
  </si>
  <si>
    <t>EKMJL4GR</t>
  </si>
  <si>
    <t>MP BASE CAMA + CABECERO DOBLE LUXURY GRIS EKMJL4GP</t>
  </si>
  <si>
    <t>EKMJL4GP</t>
  </si>
  <si>
    <t>MP BASE CAMA + CABECERO DOBLE LUXURY NEGRO EKMJL4N</t>
  </si>
  <si>
    <t>EKMJL4N</t>
  </si>
  <si>
    <t>MP BASE CAMA + CABECERO DOBLE LUXURY AZUL EKMJL4Z</t>
  </si>
  <si>
    <t>EKMJL4Z</t>
  </si>
  <si>
    <t>MP BASE CAMA + CABECERO KING NATURA BLANCO EKMJN2B</t>
  </si>
  <si>
    <t>MP BASE CAMA + CABECERO KING NATURA NEGRO EKMJN2N</t>
  </si>
  <si>
    <t>MP BASE CAMA + CABECERO KING NATURA GRIS EKMJN2GL</t>
  </si>
  <si>
    <t>MP BASE CAMA + CABECERO QUEEN LUXURY TAUPE EKMJL6T</t>
  </si>
  <si>
    <t>EKMJL6T</t>
  </si>
  <si>
    <t>MP BASE CAMA + CABECERO QUEEN LUXURY GRIS EKMJL6GL</t>
  </si>
  <si>
    <t>EKMJL6GL</t>
  </si>
  <si>
    <t>MP BASE CAMA + CABECERO DOBLE LUXURY TAUPE EKMJL4T</t>
  </si>
  <si>
    <t>EKMJL4T</t>
  </si>
  <si>
    <t>MP BASE CAMA + CABECERO DOBLE LUXURY GRIS EKMJL4GL</t>
  </si>
  <si>
    <t>EKMJL4GL</t>
  </si>
  <si>
    <t>MP BASE CAMA + CABECERO DOBLE LUXURY BLANC EKMJL4B</t>
  </si>
  <si>
    <t>EKMJL4B</t>
  </si>
  <si>
    <t>MP BASE CAMA + CABECERO DOBLE NATURA GRI EKMC183GP</t>
  </si>
  <si>
    <t>MP BASE CAMA + CABECERO + PUFF BAUL KING EKMJP2GL</t>
  </si>
  <si>
    <t>MP BASE CAMA + CABECERO + PUFF BAUL QUEEN EKMJP6B</t>
  </si>
  <si>
    <t>MP BASE CAMA + CABECERO + PUFF BAUL QUEEN EKMJP6N</t>
  </si>
  <si>
    <t>MP BASE CAMA + CABECERO QUEEN ITALIA NEGRO EKMJI6N</t>
  </si>
  <si>
    <t>MP BASE CAMA + CABECERO QUEEN ITALIA GRIS EKMJI6GP</t>
  </si>
  <si>
    <t>MP BASE CAMA + CABECERO DOBLE ITALIA NEGRO EKMJI4N</t>
  </si>
  <si>
    <t>MP BASE CAMA + CABECERO DOBLE ITALIA GRIS EKMJI4GP</t>
  </si>
  <si>
    <t>MP COMBO CAMA KING CON COLCHON LUPE GRI EKmlC200GP</t>
  </si>
  <si>
    <t>MP COMBO CAMA QUEEN CON COLCHON LUPE GR EKmlC160GL</t>
  </si>
  <si>
    <t>MP COMBO CAMA QUEEN CON COLCHON LUPE BL EKmlC160B</t>
  </si>
  <si>
    <t>MP COMBO CAMA QUEEN CON COLCHON LUPE AZU EKmlC160Z</t>
  </si>
  <si>
    <t>MP COMBO CAMA DOBLE CON COLCHON LUPE GR EKmlC140GP</t>
  </si>
  <si>
    <t>MP COMBO CAMA DOBLE CON COLCHON LUPE AZU EKmlC140Z</t>
  </si>
  <si>
    <t>MP COMBO CAMA SEMIDOBLE CON COLCHON LUP EKmlC120GR</t>
  </si>
  <si>
    <t>MP BASE CAMA + CABECERO KING NATURA AZUL P EKMJN2Z</t>
  </si>
  <si>
    <t>MP BASE CAMA + CABECERO KING NATURA GRIS EKMJN2GP</t>
  </si>
  <si>
    <t>MP BASE CAMA + CABECERO KING NATURA TAUPE EKMJN2T</t>
  </si>
  <si>
    <t>MP BASE CAMA + CABECERO DOBLE NATURA BLA EKMC182BP</t>
  </si>
  <si>
    <t>EKMC182BP</t>
  </si>
  <si>
    <t>MP BASE CAMA + CABECERO KING ILUSION GRIS EKMJI2T</t>
  </si>
  <si>
    <t>MP BASE CAMA + CABECERO KING ILUSION GRIS EKMJI2GP</t>
  </si>
  <si>
    <t>MP BASE CAMA + CABECERO KING ILUSION GRIS EKMJI2GR</t>
  </si>
  <si>
    <t>MP BASE CAMA + CABECERO KING ILUSION AZUL EKMJI2Z</t>
  </si>
  <si>
    <t>MP BASE CAMA + CABECERO KING ILUSION NEGRO EKMJI2N</t>
  </si>
  <si>
    <t>MP BASE CAMA + CABECERO KING ILUSION BLANC EKMJI2B</t>
  </si>
  <si>
    <t>MP BASE CAMA + CABECERO KING ILUSION GRIS EKMJI2GL</t>
  </si>
  <si>
    <t>MP BASE CAMA + CABECERO QUEEN ILUSION TAU EKMC133T</t>
  </si>
  <si>
    <t>MP BASE CAMA + CABECERO DOBLE ILUSION TAU EKMC127T</t>
  </si>
  <si>
    <t>MP BASE CAMA + CABECERO + PUFF BAUL KING P EKMJP2B</t>
  </si>
  <si>
    <t>MP BASE CAMA + CABECERO + PUFF BAUL KING P EKMJP2N</t>
  </si>
  <si>
    <t>MP BASE CAMA + CABECERO + PUFF BAUL KING EKMJP2GP</t>
  </si>
  <si>
    <t>MP BASE CAMA + CABECERO + PUFF BAUL KING P EKMJP2Z</t>
  </si>
  <si>
    <t>MP BASE CAMA + CABECERO + PUFF BAUL KING P EKMJP2C</t>
  </si>
  <si>
    <t>MP BASE CAMA + CABECERO + PUFF BAUL KING EKMJP2GR</t>
  </si>
  <si>
    <t>MP BASE CAMA + CABECERO + PUFF BAUL QUEEN EKMJP6GP</t>
  </si>
  <si>
    <t>MP BASE CAMA + CABECERO + PUFF BAUL QUEEN EKMJP6Z</t>
  </si>
  <si>
    <t>MP BASE CAMA + CABECERO + PUFF BAUL QUEEN EKMJP6C</t>
  </si>
  <si>
    <t>MP BASE CAMA + CABECERO + PUFF BAUL QUEEN EKMJP6GR</t>
  </si>
  <si>
    <t>MP BASE CAMA + CABECERO + PUFF BAUL QUEEN EKMJP6GL</t>
  </si>
  <si>
    <t>MP BASE CAMA + CABECERO + PUFF BAUL DOBLE EKMJP4B</t>
  </si>
  <si>
    <t>MP BASE CAMA + CABECERO KING ITALIA TAUPE EKMC138T</t>
  </si>
  <si>
    <t>MP BASE CAMA + CABECERO QUEEN ITALIA TAUPE EKMJI6T</t>
  </si>
  <si>
    <t>MP BASE CAMA + CABECERO QUEEN ITALIA BLANC EKMJI6B</t>
  </si>
  <si>
    <t>MP BASE CAMA + CABECERO QUEEN ITALIA AZUL EKMJI6Z</t>
  </si>
  <si>
    <t>MP BASE CAMA + CABECERO QUEEN ITALIA GRIS EKMJI6GR</t>
  </si>
  <si>
    <t>MP BASE CAMA + CABECERO DOBLE ITALIA TAUPE EKMJI4T</t>
  </si>
  <si>
    <t>MP BASE CAMA + CABECERO DOBLE ITALIA BLANC EKMJI4B</t>
  </si>
  <si>
    <t>MP BASE CAMA + CABECERO DOBLE ITALIA AZUL EKMJI4Z</t>
  </si>
  <si>
    <t>MP BASE CAMA + CABECERO DOBLE ITALIA PERL EKMJI4GR</t>
  </si>
  <si>
    <t>MP COMBO CAMA KING CON COLCHON LUPE TAUP EKmlC200T</t>
  </si>
  <si>
    <t>MP COMBO CAMA KING CON COLCHON LUPE GRI EKmlC200GL</t>
  </si>
  <si>
    <t>MP COMBO CAMA KING CON COLCHON LUPE GRI EKmlC200GR</t>
  </si>
  <si>
    <t>MP COMBO CAMA KING CON COLCHON LUPE BLA EKmlC200B</t>
  </si>
  <si>
    <t>MP COMBO CAMA KING CON COLCHON LUPE BEI EKmlC200BG</t>
  </si>
  <si>
    <t>MP COMBO CAMA KING CON COLCHON LUPE AZUL EKmlC200Z</t>
  </si>
  <si>
    <t>MP COMBO CAMA QUEEN CON COLCHON LUPE TAU EKmlC160T</t>
  </si>
  <si>
    <t>MP COMBO CAMA SEMIDOBLE CON COLCHON LUP EKmlC120B</t>
  </si>
  <si>
    <t>MP COMBO CAMA SENCILLA CON COLCHON LUPE EKmlC100T</t>
  </si>
  <si>
    <t>MP COMBO CAMA SENCILLA CON COLCHON LUPE EKmlC100GP</t>
  </si>
  <si>
    <t>MP COMBO CAMA DOBLE CON COLCHON LUPE TAU EKmlC140T</t>
  </si>
  <si>
    <t>MP COMBO CAMA DOBLE CON COLCHON LUPE BL EKmlC140B</t>
  </si>
  <si>
    <t>MP COMBO CAMA SEMIDOBLE CON COLCHON LUPE EKmlC120T</t>
  </si>
  <si>
    <t>MP COMBO CAMA SEMIDOBLE CON COLCHON LUP EKmlC120GP</t>
  </si>
  <si>
    <t>MP COMBO CAMA SEMIDOBLE CON COLCHON LUP EKmlC120GL</t>
  </si>
  <si>
    <t>MP COMBO CAMA SEMIDOBLE CON COLCHON LUP EKmlC120BG</t>
  </si>
  <si>
    <t>MP COMBO CAMA SEMIDOBLE CON COLCHON LUPE EKmlC120Z</t>
  </si>
  <si>
    <t>MP COMBO CAMA SENCILLA CON COLCHON LUPE EKmlC100GL</t>
  </si>
  <si>
    <t>MP COMBO CAMA SENCILLA CON COLCHON LUPE EKmlC100GR</t>
  </si>
  <si>
    <t>MP COMBO CAMA SENCILLA CON COLCHON LUPE EKmlC100B</t>
  </si>
  <si>
    <t>MP COMBO CAMA SENCILLA CON COLCHON LUPE EKmlC100BG</t>
  </si>
  <si>
    <t>MP COMBO CAMA SENCILLA CON COLCHON LUPE EKmlC100Z</t>
  </si>
  <si>
    <t>MP COMBO CAMA + PUFF BAUL CON COLCHON PIL EKMJL20B</t>
  </si>
  <si>
    <t>EKMJL20B</t>
  </si>
  <si>
    <t>MP COMBO CAMA + PUFF BAUL CON COLCHON PIL EKMJL20N</t>
  </si>
  <si>
    <t>EKMJL20N</t>
  </si>
  <si>
    <t>MP COMBO CAMA + PUFF BAUL CON COLCHON PI EKM2122T4</t>
  </si>
  <si>
    <t>EKM2122T4</t>
  </si>
  <si>
    <t>MP COMBO CAMA + PUFF BAUL CON COLCHON P EKM2122GL4</t>
  </si>
  <si>
    <t>EKM2122GL4</t>
  </si>
  <si>
    <t>MP COMBO CAMA + PUFF BAUL CON COLCHON P EKM2121GP4</t>
  </si>
  <si>
    <t>EKM2121GP4</t>
  </si>
  <si>
    <t>MP COMBO CAMA + PUFF BAUL CON COLCHON PI EKM2121Z4</t>
  </si>
  <si>
    <t>EKM2121Z4</t>
  </si>
  <si>
    <t>MP COMBO CAMA + PUFF BAUL CON COLCHON PI EKM2121B4</t>
  </si>
  <si>
    <t>EKM2121B4</t>
  </si>
  <si>
    <t>MP COMBO CAMA + PUFF BAUL CON COLCHON PI EKM2121N4</t>
  </si>
  <si>
    <t>EKM2121N4</t>
  </si>
  <si>
    <t>MP COMBO CAMA LUJO CON COLCHON PILLOW KI EKMCL200T</t>
  </si>
  <si>
    <t>EKMCL200T</t>
  </si>
  <si>
    <t>MP COMBO CAMA LUJO CON COLCHON PILLOW K EKMCOL200Z</t>
  </si>
  <si>
    <t>EKMCOL200Z</t>
  </si>
  <si>
    <t>MP COMBO CAMA LUJO CON COLCHON PILLOW KI EKMCL200B</t>
  </si>
  <si>
    <t>EKMCL200B</t>
  </si>
  <si>
    <t>MP COMBO CAMA LUJO CON COLCHON PILLOW KI EKMCL200N</t>
  </si>
  <si>
    <t>EKMCL200N</t>
  </si>
  <si>
    <t>MP COMBO CAMA LUJO CON COLCHON PILLOW QU EKMCL160T</t>
  </si>
  <si>
    <t>EKMCL160T</t>
  </si>
  <si>
    <t>MP COMBO CAMA LUJO CON COLCHON PILLOW Q EKMCOL160Z</t>
  </si>
  <si>
    <t>EKMCOL160Z</t>
  </si>
  <si>
    <t>MP COMBO CAMA LUJO CON COLCHON PILLOW QU EKMCL160B</t>
  </si>
  <si>
    <t>EKMCL160B</t>
  </si>
  <si>
    <t>MP COMBO CAMA LUJO CON COLCHON PILLOW QU EKMCL160N</t>
  </si>
  <si>
    <t>EKMCL160N</t>
  </si>
  <si>
    <t>MP COMBO CAMA CON COLCHON PILLOW KING m EKmmF200GR</t>
  </si>
  <si>
    <t>EKMMF200GR</t>
  </si>
  <si>
    <t>MP COMBO CAMA CON COLCHON PILLOW KING m EKmmF200GP</t>
  </si>
  <si>
    <t>EKMMF200GP</t>
  </si>
  <si>
    <t>MP COMBO CAMA CON COLCHON PILLOW KING MA EKmmF200Z</t>
  </si>
  <si>
    <t>EKMMF200Z</t>
  </si>
  <si>
    <t>MP COMBO CAMA CON COLCHON PILLOW KING MA EKmmF200B</t>
  </si>
  <si>
    <t>EKMMF200B</t>
  </si>
  <si>
    <t>MP COMBO CAMA CON COLCHON PILLOW KING MA EKmmF200N</t>
  </si>
  <si>
    <t>EKMMF200N</t>
  </si>
  <si>
    <t>MP COMBO CAMA CON COLCHON PILLOW DOBLE m EKmmF140Z</t>
  </si>
  <si>
    <t>EKMMF140Z</t>
  </si>
  <si>
    <t>MP COMBO CAMA CON COLCHON PILLOW DOBLE m EKmmF140N</t>
  </si>
  <si>
    <t>EKMMF140N</t>
  </si>
  <si>
    <t>MP COMBO CAMA CON COLCHON PILLOW DOBLE m EKmmF140B</t>
  </si>
  <si>
    <t>EKMMF140B</t>
  </si>
  <si>
    <t>MP COMBO CAMA CON COLCHON PILLOW KING CA EKMCA200T</t>
  </si>
  <si>
    <t>EKMCA200T</t>
  </si>
  <si>
    <t>MP COMBO CAMA CON COLCHON PILLOW KING C EKMCA200GR</t>
  </si>
  <si>
    <t>EKMCA200GR</t>
  </si>
  <si>
    <t>MP COMBO CAMA CON COLCHON PILLOW KING C EKMCA200GP</t>
  </si>
  <si>
    <t>EKMCA200GP</t>
  </si>
  <si>
    <t>MP COMBO CAMA CON COLCHON PILLOW KING CA EKMCA200B</t>
  </si>
  <si>
    <t>EKMCA200B</t>
  </si>
  <si>
    <t>MP COMBO CAMA CON COLCHON PILLOW KING CA EKMCA200N</t>
  </si>
  <si>
    <t>EKMCA200N</t>
  </si>
  <si>
    <t>MP COMBO CAMA CON COLCHON PILLOW QUEEN C EKMCA160T</t>
  </si>
  <si>
    <t>EKMCA160T</t>
  </si>
  <si>
    <t>MP COMBO CAMA CON COLCHON PILLOW QUEEN EKMCA160GR</t>
  </si>
  <si>
    <t>EKMCA160GR</t>
  </si>
  <si>
    <t>MP COMBO CAMA CON COLCHON PILLOW QUEEN EKMCA160GP</t>
  </si>
  <si>
    <t>EKMCA160GP</t>
  </si>
  <si>
    <t>MP COMBO CAMA CON COLCHON PILLOW QUEEN C EKMCA160N</t>
  </si>
  <si>
    <t>EKMCA160N</t>
  </si>
  <si>
    <t>MP COMBO CAMA CON COLCHON PILLOW KING CA EKMCA200Z</t>
  </si>
  <si>
    <t>EKMCA200Z</t>
  </si>
  <si>
    <t>MP COMBO CAMA CON COLCHON PILLOW QUEEN C EKMCA160Z</t>
  </si>
  <si>
    <t>EKMCA160Z</t>
  </si>
  <si>
    <t>MP COMBO CAMA CON COLCHON PILLOW QUEEN C EKMCA160B</t>
  </si>
  <si>
    <t>EKMCA160B</t>
  </si>
  <si>
    <t>MP COMBO CAMA CON COLCHON PILLOW KING LU EKmlX20GL</t>
  </si>
  <si>
    <t>EKMLX20GL</t>
  </si>
  <si>
    <t>MP COMBO CAMA CON COLCHON PILLOW KING LU EKmlX20GR</t>
  </si>
  <si>
    <t>EKMLX20GR</t>
  </si>
  <si>
    <t>MP COMBO CAMA CON COLCHON PILLOW KING LU EKmlX200N</t>
  </si>
  <si>
    <t>EKMLX200N</t>
  </si>
  <si>
    <t>MP COMBO CAMA CON COLCHON PILLOW KING LU EKmlX200Z</t>
  </si>
  <si>
    <t>EKMLX200Z</t>
  </si>
  <si>
    <t>MP COMBO CAMA CON COLCHON PILLOW KING LU EKmlX200B</t>
  </si>
  <si>
    <t>EKMLX200B</t>
  </si>
  <si>
    <t>MP COMBO CAMA CON COLCHON PILLOW QUEEN L EKmlX16GR</t>
  </si>
  <si>
    <t>EKMLX16GR</t>
  </si>
  <si>
    <t>MP COMBO CAMA CON COLCHON PILLOW QUEEN L EKmlX16GP</t>
  </si>
  <si>
    <t>EKMLX16GP</t>
  </si>
  <si>
    <t>MP COMBO CAMA CON COLCHON PILLOW QUEEN L EKmlX160N</t>
  </si>
  <si>
    <t>EKMLX160N</t>
  </si>
  <si>
    <t>MP COMBO CAMA CON COLCHON PILLOW QUEEN L EKmlX160B</t>
  </si>
  <si>
    <t>EKMLX160B</t>
  </si>
  <si>
    <t>MP COMBO CAMA CON COLCHON PILLOW KING LU EKmlX200T</t>
  </si>
  <si>
    <t>EKMLX200T</t>
  </si>
  <si>
    <t>MP COMBO CAMA CON COLCHON PILLOW KING LU EKmlX20GP</t>
  </si>
  <si>
    <t>EKMLX20GP</t>
  </si>
  <si>
    <t>MP COMBO CAMA CON COLCHON PILLOW QUEEN L EKmlX160T</t>
  </si>
  <si>
    <t>EKMLX160T</t>
  </si>
  <si>
    <t>MP COMBO CAMA CON COLCHON PILLOW QUEEN L EKmlC16GL</t>
  </si>
  <si>
    <t>EKMLC16GL</t>
  </si>
  <si>
    <t>MP COMBO CAMA CON COLCHON PILLOW QUEEN L EKmlX160Z</t>
  </si>
  <si>
    <t>EKMLX160Z</t>
  </si>
  <si>
    <t>MP COMBO CAMA CON COLCHON PILLOW KING NATU EKM2076</t>
  </si>
  <si>
    <t>EKM2076</t>
  </si>
  <si>
    <t>MP COMBO NATURA 200 GRIS PLATA - ESPALDA EKM2074GL</t>
  </si>
  <si>
    <t>EKM2074GL</t>
  </si>
  <si>
    <t>MP COMBO CAMA CON COLCHON PILLOW KING NATU EKM2070</t>
  </si>
  <si>
    <t>EKM2070</t>
  </si>
  <si>
    <t>MP COMBO CAMA CON COLCHON PILLOW DOBLE N EKM2060EX</t>
  </si>
  <si>
    <t>EKM2060EX</t>
  </si>
  <si>
    <t>MP COMBO CAMA CON COLCHON PILLOW KING ILUS EKM200C</t>
  </si>
  <si>
    <t>EKM200C</t>
  </si>
  <si>
    <t>MP COMBO CAMA CON COLCHON PILLOW KING ILU EKM200GP</t>
  </si>
  <si>
    <t>EKM200GP</t>
  </si>
  <si>
    <t>MP COMBO CAMA CON COLCHON PILLOW KING ILUS EKM200N</t>
  </si>
  <si>
    <t>EKM200N</t>
  </si>
  <si>
    <t>MP COMBO NATURA 200 - ESPALDAR + BASE CAMA EKM2077</t>
  </si>
  <si>
    <t>EKM2077</t>
  </si>
  <si>
    <t>MP COMBO CAMA CON COLCHON PILLOW KING NATU EKM2075</t>
  </si>
  <si>
    <t>EKM2075</t>
  </si>
  <si>
    <t>MP COMBO CAMA CON COLCHON PILLOW KING NA EKM2066GL</t>
  </si>
  <si>
    <t>EKM2066GL</t>
  </si>
  <si>
    <t>MP COMBO CAMA CON COLCHON PILLOW KING NATU EKM2072</t>
  </si>
  <si>
    <t>EKM2072</t>
  </si>
  <si>
    <t>MP COMBO CAMA CON COLCHON PILLOW KING ILU EKM200GR</t>
  </si>
  <si>
    <t>EKM200GR</t>
  </si>
  <si>
    <t>MP COMBO CAMA CON COLCHON PILLOW KING ILU EKM200GL</t>
  </si>
  <si>
    <t>EKM200GL</t>
  </si>
  <si>
    <t>MP COLCH DOBLE 1 PILLLOWPRIMAVERA BAMBOO HOTELERO</t>
  </si>
  <si>
    <t>EKMCHB1401P</t>
  </si>
  <si>
    <t>MP COLCHON KING QUARTZ FLEXIA HOTELERO 200x200x26</t>
  </si>
  <si>
    <t>MP COLCHON SENCILLO QUARTZ FLEXIA HOTE 100x190x26</t>
  </si>
  <si>
    <t>MP COLCH KING HOTELERO OPULENCE POCKET DREAM 1 PIL</t>
  </si>
  <si>
    <t>EKMCLPK200</t>
  </si>
  <si>
    <t>MP COLCH DOBLE SENSIA BAMBOO HOTELERO 2 PILLOW 140</t>
  </si>
  <si>
    <t>EKMCSH2P140</t>
  </si>
  <si>
    <t>MP COLCH SENCILLO SENSIA BAMBOO HOTELERO 2 PILLOW</t>
  </si>
  <si>
    <t>EKMCSH2P100</t>
  </si>
  <si>
    <t>MP COLCH SEMIDOBLE 2 PILLOW ELITE NATURE HOTELERO</t>
  </si>
  <si>
    <t>EKMCNH120</t>
  </si>
  <si>
    <t>MP COLCH KING 1 PILLLOW PRIMAVERA BAMBOO HOTELERO</t>
  </si>
  <si>
    <t>EKMCHB2001P</t>
  </si>
  <si>
    <t>MP COLCH QUEEN HOTELERO OPULENCE POCKET DREAM 1 PI</t>
  </si>
  <si>
    <t>EKMCLPK160</t>
  </si>
  <si>
    <t>MP COLCH DOBLE HOTELERO OPULENCE POCKET DREAM 1 PI</t>
  </si>
  <si>
    <t>EKMCLPK140</t>
  </si>
  <si>
    <t>MP COLCH SEMIDOBLE HOTELERO OPULENCE POCKET DREAM</t>
  </si>
  <si>
    <t>EKMCLPK120</t>
  </si>
  <si>
    <t>MP COLCH SENCILLO HOTELERO OPULENCE POCKET DREAM 1</t>
  </si>
  <si>
    <t>EKMCLPK100</t>
  </si>
  <si>
    <t>MP COLCH KING SENSIA BAMBOO HOTELERO 2 PILLOW 200x</t>
  </si>
  <si>
    <t>EKMCSH2P200</t>
  </si>
  <si>
    <t>MP COLCH QUEEN SENSIA BAMBOO HOTELERO 2 PILLOW 160</t>
  </si>
  <si>
    <t>EKMCSH2P160</t>
  </si>
  <si>
    <t>MP COLCH SEMIDOBLE SENSIA BAMBOO HOTELERO 2 PILLOW</t>
  </si>
  <si>
    <t>EKMCSH2P120</t>
  </si>
  <si>
    <t>MP COLCH KING ELITE NATURE HOTELERO 2 PILLOW 200x2</t>
  </si>
  <si>
    <t>EKMCNH200</t>
  </si>
  <si>
    <t>MP COLCHON QUEEN ELITE NATURE HOTELERO 160x190x32</t>
  </si>
  <si>
    <t>EKMCNH160</t>
  </si>
  <si>
    <t>MP COLCH DOBLE 2 PILLOW ELITE NATURE HOTELERO 140x</t>
  </si>
  <si>
    <t>EKMCNH140</t>
  </si>
  <si>
    <t>MP COLCH SENCILLO 2 PILLOW ELITE NATURE HOTELERO 1</t>
  </si>
  <si>
    <t>EKMCNH100</t>
  </si>
  <si>
    <t>MP COLCH QUEEN 1 PILLLOW PRIMAVERA BAMBOO HOTELERO</t>
  </si>
  <si>
    <t>EKMCHB1601P</t>
  </si>
  <si>
    <t>MP COLCH SEMIDOBLE 1 PILLLOW PRIMAVERA BAMBOO HOTE</t>
  </si>
  <si>
    <t>EKMCHB1201P</t>
  </si>
  <si>
    <t>MP COLCH SENCILLO 1 PILLOW PRIMAVERA BAMBOO HOTELE</t>
  </si>
  <si>
    <t>EKMCHB1001P</t>
  </si>
  <si>
    <t>MP COLCHON QUEEN QUARTZ FLEXIA HOTELERO 160x190x26</t>
  </si>
  <si>
    <t>MP COLCHON DOBLE QUARTZ FLEXIA HOTELERO 140x190x26</t>
  </si>
  <si>
    <t>MP COLCH SEMIDOBLE QUARTZ FLEXIA HOTELERO 120x190x</t>
  </si>
  <si>
    <t>MP SILLA GAMER ERGONOMICA RECLINABLE KAI 124X50X50</t>
  </si>
  <si>
    <t>MP SILLA GAMER ERGONOMICA RECLINAB KAIRO 124X50X50</t>
  </si>
  <si>
    <t>MP SILLA GAMER ERGONOMICA RECLINA KAIRO 4124X50X50</t>
  </si>
  <si>
    <t>MP COM BASE CAMA ESPALDAR SENCILLO LUPE 100X19</t>
  </si>
  <si>
    <t>EKMCLU01B</t>
  </si>
  <si>
    <t>MP COM BASE CAMA CON ESPALDA SENCILLO LUPE 100X19</t>
  </si>
  <si>
    <t>EKMCLU01BE</t>
  </si>
  <si>
    <t>MP COM BASE CAMA CON ESPALDAR SENCILL LUPE 100X19</t>
  </si>
  <si>
    <t>EKMCLU01T</t>
  </si>
  <si>
    <t>MP COM BASE CAMA CON ESPALDAR SENCILLO LUP 100X19</t>
  </si>
  <si>
    <t>EKMCLU01N</t>
  </si>
  <si>
    <t>MP COM BASE CAMA C ESPALDAR SENCILLO LUPE 100X19</t>
  </si>
  <si>
    <t>EKMCLU01Z</t>
  </si>
  <si>
    <t>MP COM BASE CAMA CON ESPALDAR SENCILLO LU 100X19</t>
  </si>
  <si>
    <t>EKMCLU01GP</t>
  </si>
  <si>
    <t>MP COM BASE CAMA CON ESPALDAR SENCILLO LUPE 100X19</t>
  </si>
  <si>
    <t>EKMCLU01GL</t>
  </si>
  <si>
    <t>MP COM BASE CAMA CON ESPALDAR SEMIDOBLE LUP 120X1</t>
  </si>
  <si>
    <t>EKMCLU02B</t>
  </si>
  <si>
    <t>MP COM BASE CAMA CON ESPALDAR SEMIDOBL LUPE 120X1</t>
  </si>
  <si>
    <t>EKMCLU02BE</t>
  </si>
  <si>
    <t>MP COM BASE CAMA ESPALDAR SEMIDOBLE LUPE 120X1</t>
  </si>
  <si>
    <t>EKMCLU02N</t>
  </si>
  <si>
    <t>MP COM BASE CAMA CO ESPALDAR SEMIDOBL LUP 120X1</t>
  </si>
  <si>
    <t>EKMCLU02Z</t>
  </si>
  <si>
    <t>MP COM BASE CAMA ESPALDA SEMIDOBLE LUPE 120X1</t>
  </si>
  <si>
    <t>EKMCLU02GP</t>
  </si>
  <si>
    <t>MP COM BASE CAMA CON ESPALDAR SEMIDOBLE LU 120X1</t>
  </si>
  <si>
    <t>EKMCLU02GR</t>
  </si>
  <si>
    <t>MP COM BASE CAMA CON ESPALDAR SEMIDOBLE 120X1</t>
  </si>
  <si>
    <t>EKMCLU02GL</t>
  </si>
  <si>
    <t>MP COM BASE CAMA ESPALDAR SENCILL LUPE 100X19</t>
  </si>
  <si>
    <t>EKMCLU01GR</t>
  </si>
  <si>
    <t>MP COM BASE CAMA CON ESPALDA SEMIDOBLE LUPE 120X1</t>
  </si>
  <si>
    <t>EKMCLU02T</t>
  </si>
  <si>
    <t>MP COM BASE CAMA ESPALD DOBLE LU 140X190X1</t>
  </si>
  <si>
    <t>EKMCLU04T</t>
  </si>
  <si>
    <t>MP COM BASE CAMA CON ESPALDAR DOBLE 140X190X1</t>
  </si>
  <si>
    <t>EKMCLU04N</t>
  </si>
  <si>
    <t>MP COM BASE CAMA ESPALDAR DOBLE LUP 140X190X1</t>
  </si>
  <si>
    <t>EKMCLU04Z</t>
  </si>
  <si>
    <t>MP COM BASE CAMA ESPALDAR DOBL LUP 140X190X1</t>
  </si>
  <si>
    <t>EKMCLU04GR</t>
  </si>
  <si>
    <t>MP COM BASE CAMA ESPALDAR QUEEN LUPE 160X190X1</t>
  </si>
  <si>
    <t>EKMCLU06BE</t>
  </si>
  <si>
    <t>MP COM BASE CAMA CON ESPALDAR QUEEN LUP 160X190X1</t>
  </si>
  <si>
    <t>EKMCLU06T</t>
  </si>
  <si>
    <t>MP COM BASE CAMA CON ESPALDA QUEE LUP 160X190X1</t>
  </si>
  <si>
    <t>EKMCLU06Z</t>
  </si>
  <si>
    <t>MP COM BASE CAMA ESPALDAR DOBLE LUPE 140X190X1</t>
  </si>
  <si>
    <t>EKMCLU04B</t>
  </si>
  <si>
    <t>MP COM BASE CAMA CON ESPALDAR DOBLE LU 140X190X1</t>
  </si>
  <si>
    <t>EKMCLU04BE</t>
  </si>
  <si>
    <t>MP COM BASE CAMA CON ESPALDAR DOBL 140X190X1</t>
  </si>
  <si>
    <t>EKMCLU04GP</t>
  </si>
  <si>
    <t>MP COM BASE CAMA CON ESPALDAR DOBLE LUPE 140X190X1</t>
  </si>
  <si>
    <t>EKMCLU04GL</t>
  </si>
  <si>
    <t>MP COM BASE CAMA CON ESPALDAR QUEEN 160X190X1</t>
  </si>
  <si>
    <t>EKMCLU06B</t>
  </si>
  <si>
    <t>MP COM BASE CAMA CO ESPALDA QUEEN LUP 160X190X1</t>
  </si>
  <si>
    <t>EKMCLU06N</t>
  </si>
  <si>
    <t>MP COM BASE CAMA ESPALDA QUEEN LUP 160X190X1</t>
  </si>
  <si>
    <t>EKMCLU06GP</t>
  </si>
  <si>
    <t>MP COM BASE CAMA CON ESPALDAR QUEE 160X190X1</t>
  </si>
  <si>
    <t>EKMCLU06GR</t>
  </si>
  <si>
    <t>MP COM BASE CAMA CON ESPALDAR KING 200X200X13</t>
  </si>
  <si>
    <t>EKMCLU20B</t>
  </si>
  <si>
    <t>MP COM BASE CAMA ESPALDAR KING LUPE 200X200X13</t>
  </si>
  <si>
    <t>EKMCLU20BE</t>
  </si>
  <si>
    <t>MP COM BASE CAMA CO ESPALDA KING LUPE 200X200X13</t>
  </si>
  <si>
    <t>EKMCLU20N</t>
  </si>
  <si>
    <t>MP COM BASE CAMA C ESPALDA KING LUP 200X200X13</t>
  </si>
  <si>
    <t>EKMCLU20Z</t>
  </si>
  <si>
    <t>MP COM BASE CAMA ESPALD KING LUP 200X200X13</t>
  </si>
  <si>
    <t>EKMCLU20GP</t>
  </si>
  <si>
    <t>MP COM BASE CAMA CON ESPALDAR KING LUPE 200X200X13</t>
  </si>
  <si>
    <t>EKMCLU20GL</t>
  </si>
  <si>
    <t>MP COM BASE CAMA CON ESPALDAR QUEEN LUPE 160X190X1</t>
  </si>
  <si>
    <t>EKMCLU06GL</t>
  </si>
  <si>
    <t>MP COM BASE CAMA C ESPALDAR KING LUP 200X200X13</t>
  </si>
  <si>
    <t>MP COM BASE CAMA CON ESPALDAR KING LU 200X200X13</t>
  </si>
  <si>
    <t>EKMCLU20GR</t>
  </si>
  <si>
    <t>MP BASE CAMA CON ESPALDAR SENCILLO INFAIL BONY 100</t>
  </si>
  <si>
    <t>EKMB01GP</t>
  </si>
  <si>
    <t>MP BASE CAMA ESPALDAR + COLCHON SEMIDOBLE INFAN1</t>
  </si>
  <si>
    <t>EKMCN02GP</t>
  </si>
  <si>
    <t>MP BASE CAMA ESPALDAR + COLCHON SEMIDOBLE INFAN2</t>
  </si>
  <si>
    <t>EKMCN02RS</t>
  </si>
  <si>
    <t>MP BASE CAMA ESPALDAR + COLCHON SENCILLO INFANTI1</t>
  </si>
  <si>
    <t>EKMCL01ZL</t>
  </si>
  <si>
    <t>MP BASE CAMA ESPALDAR + COLCHON SENCILLO INFANTI2</t>
  </si>
  <si>
    <t>EKMCL01Z</t>
  </si>
  <si>
    <t>MP BASE CAMA ESPALDAR + COLCHON SENCILLO INFANTI3</t>
  </si>
  <si>
    <t>EKMCL01ZC</t>
  </si>
  <si>
    <t>MP BASE CAMA ESPALDAR + COLCHON SENCILLO INFANTI4</t>
  </si>
  <si>
    <t>EKMCL01B</t>
  </si>
  <si>
    <t>MP BASE CAMA ESPALDAR + COLCHON SENCILLO INFANTI5</t>
  </si>
  <si>
    <t>EKMCL01V</t>
  </si>
  <si>
    <t>MP BASE CAMA ESPALDAR + COLCHON SENCILLO INFANTI6</t>
  </si>
  <si>
    <t>EKMCL01T</t>
  </si>
  <si>
    <t>MP BASE CAMA ESPALDAR + COLCHON SENCILLO INFANTI7</t>
  </si>
  <si>
    <t>EKMCL01GP</t>
  </si>
  <si>
    <t>MP BASE CAMA ESPALDAR + COLCHON SENCILLO INFANTI8</t>
  </si>
  <si>
    <t>EKMCL01RS</t>
  </si>
  <si>
    <t>MP BASE CAMA ESPALDAR + COLCHON SEMIDOBLE INFANT3</t>
  </si>
  <si>
    <t>EKMCL02ZL</t>
  </si>
  <si>
    <t>MP BASE CAMA ESPALDAR + COLCHON SEMIDOBLE INFANT4</t>
  </si>
  <si>
    <t>EKMCL02Z</t>
  </si>
  <si>
    <t>MP BASE CAMA ESPALDAR + COLCHON SEMIDOBLE INFANT5</t>
  </si>
  <si>
    <t>EKMCL02ZC</t>
  </si>
  <si>
    <t>MP BASE CAMA ESPALDAR + COLCHON SEMIDOBLE INFANT6</t>
  </si>
  <si>
    <t>EKMCL02B</t>
  </si>
  <si>
    <t>MP BASE CAMA ESPALDAR + COLCHON SEMIDOBLE INFANT7</t>
  </si>
  <si>
    <t>EKMCL02V</t>
  </si>
  <si>
    <t>MP BASE CAMA ESPALDAR + COLCHON SEMIDOBLE INFANT8</t>
  </si>
  <si>
    <t>EKMCL02G</t>
  </si>
  <si>
    <t>MP BASE CAMA ESPALDAR + COLCHON SEMIDOBLE INFANT9</t>
  </si>
  <si>
    <t>EKMCL02T</t>
  </si>
  <si>
    <t>MP BASE CAMA ESPALDAR + COLCHON SEMIDOBLE INFANT10</t>
  </si>
  <si>
    <t>EKMCL02GP</t>
  </si>
  <si>
    <t>MP BASE CAMA ESPALDAR + COLCHON SEMIDOBLE INFANT11</t>
  </si>
  <si>
    <t>EKMCL02RS</t>
  </si>
  <si>
    <t>MP BASE CAMA ESPALDAR SENCILLO INFANTIL BONY 100 1</t>
  </si>
  <si>
    <t>EKMB01ZL</t>
  </si>
  <si>
    <t>MP BASE CAMA ESPALDAR SENCILLO INFANTIL BONY 100 4</t>
  </si>
  <si>
    <t>EKMB01B</t>
  </si>
  <si>
    <t>MP BASE CAMA ESPALDAR SENCILLO INFANTIL BONY 100 6</t>
  </si>
  <si>
    <t>EKMB01G</t>
  </si>
  <si>
    <t>MP BASE CAMA ESPALDAR SENCILLO INFANTIL BONY 100 7</t>
  </si>
  <si>
    <t>EKMB01T</t>
  </si>
  <si>
    <t>MP BASE CAMA ESPALDAR SENCILLO INFANTIL BONY 100 8</t>
  </si>
  <si>
    <t>EKMB01RS</t>
  </si>
  <si>
    <t>MP BASE CAMA ESPALDAR SEMIDOBLE INFANTIL BONY 12 1</t>
  </si>
  <si>
    <t>EKMB02ZL</t>
  </si>
  <si>
    <t>MP BASE CAMA ESPALDAR SEMIDOBLE INFANTIL BONY 12 2</t>
  </si>
  <si>
    <t>EKMB02Z</t>
  </si>
  <si>
    <t>MP BASE CAMA ESPALDAR SEMIDOBLE INFANTIL BONY 12 3</t>
  </si>
  <si>
    <t>EKMB02ZC</t>
  </si>
  <si>
    <t>MP BASE CAMA ESPALDAR SEMIDOBLE INFANTIL BONY 12 7</t>
  </si>
  <si>
    <t>EKMB02T</t>
  </si>
  <si>
    <t>MP BASE CAMA ESPALDAR SEMIDOBLE INFANTIL BONY 12 8</t>
  </si>
  <si>
    <t>EKMB02GP</t>
  </si>
  <si>
    <t>MP BASE CAMA ESPALDAR SEMIDOBLE INFANTIL BONY 12 9</t>
  </si>
  <si>
    <t>EKMB02RS</t>
  </si>
  <si>
    <t>MP BASE CAMA ESPALDAR SENCILLO INFANTIL FENIX 10 2</t>
  </si>
  <si>
    <t>EKMF01Z</t>
  </si>
  <si>
    <t>MP BASE CAMA ESPALDAR SENCILLO INFANTIL FENIX 10 3</t>
  </si>
  <si>
    <t>EKMF01ZC</t>
  </si>
  <si>
    <t>MP BASE CAMA ESPALDAR SENCILLO INFANTIL FENIX 10 4</t>
  </si>
  <si>
    <t>EKMF01B</t>
  </si>
  <si>
    <t>MP BASE CAMA ESPALDAR SENCILLO INFANTIL FENIX 10 6</t>
  </si>
  <si>
    <t>EKMF01G</t>
  </si>
  <si>
    <t>MP BASE CAMA ESPALDAR SENCILLO INFANTIL FENIX 10 7</t>
  </si>
  <si>
    <t>EKMF01T</t>
  </si>
  <si>
    <t>MP BASE CAMA ESPALDAR SENCILLO INFANTIL FENIX 10 8</t>
  </si>
  <si>
    <t>EKMF01GP</t>
  </si>
  <si>
    <t>MP BASE CAMA ESPALDAR SENCILLO INFANTIL FENIX 10 9</t>
  </si>
  <si>
    <t>EKMF01RS</t>
  </si>
  <si>
    <t>MP BASE CAMA ESPALDAR SEMIDOBLE INFANTIL FENIX 2</t>
  </si>
  <si>
    <t>EKMF02Z</t>
  </si>
  <si>
    <t>MP BASE CAMA ESPALDAR SENCILLO INFANTIL BONY 100 2</t>
  </si>
  <si>
    <t>EKMB01Z</t>
  </si>
  <si>
    <t>MP BASE CAMA ESPALDAR SENCILLO INFANTIL BONY 100 3</t>
  </si>
  <si>
    <t>EKMB01ZC</t>
  </si>
  <si>
    <t>MP BASE CAMA ESPALDAR SENCILLO INFANTIL BONY 100 5</t>
  </si>
  <si>
    <t>EKMB01V</t>
  </si>
  <si>
    <t>MP BASE CAMA ESPALDAR SEMIDOBLE INFANTIL BONY 12 4</t>
  </si>
  <si>
    <t>EKMB02B</t>
  </si>
  <si>
    <t>MP BASE CAMA ESPALDAR SEMIDOBLE INFANTIL BONY 12 5</t>
  </si>
  <si>
    <t>EKMB02V</t>
  </si>
  <si>
    <t>MP BASE CAMA ESPALDAR SEMIDOBLE INFANTIL BONY 12 6</t>
  </si>
  <si>
    <t>EKMB02G</t>
  </si>
  <si>
    <t>MP BASE CAMA ESPALDAR SENCILLO INFANTIL FENIX 10 1</t>
  </si>
  <si>
    <t>EKMF01ZL</t>
  </si>
  <si>
    <t>MP BASE CAMA ESPALDAR SENCILLO INFANTIL FENIX 10 5</t>
  </si>
  <si>
    <t>EKMF01V</t>
  </si>
  <si>
    <t>MP BASE CAMA ESPALDAR SEMIDOBLE INFANTIL FENIX 1</t>
  </si>
  <si>
    <t>EKMF02ZL</t>
  </si>
  <si>
    <t>MP BASE CAMA ESPALDAR SEMIDOBLE INFANTIL FENIX 3</t>
  </si>
  <si>
    <t>EKMF02ZC</t>
  </si>
  <si>
    <t>MP BASE CAMA ESPALDAR SEMIDOBLE INFANTIL FENIX 5</t>
  </si>
  <si>
    <t>EKMF02V</t>
  </si>
  <si>
    <t>MP BASE CAMA ESPALDAR SEMIDOBLE INFANTIL FENIX 6</t>
  </si>
  <si>
    <t>EKMF02G</t>
  </si>
  <si>
    <t>MP BASE CAMA ESPALDAR SENCILLO INFANTIL MIA 100X2</t>
  </si>
  <si>
    <t>EKMM01ZC</t>
  </si>
  <si>
    <t>MP BASE CAMA ESPALDAR SENCILLO INFANTIL MIA 100X3</t>
  </si>
  <si>
    <t>EKMM01G</t>
  </si>
  <si>
    <t>MP BASE CAMA ESPALDAR SEMIDOBLE INFANTIL MIA 120 3</t>
  </si>
  <si>
    <t>EKMM02G</t>
  </si>
  <si>
    <t>MP BASE CAMA ESPALDAR SENCILLO INFANTIL NINO 100 1</t>
  </si>
  <si>
    <t>EKMN01ZL</t>
  </si>
  <si>
    <t>MP BASE CAMA ESPALDAR SEMIDOBLE INFANTIL FENIX 4</t>
  </si>
  <si>
    <t>EKMF02B</t>
  </si>
  <si>
    <t>MP BASE CAMA ESPALDAR SEMIDOBLE INFANTIL FENIX 7</t>
  </si>
  <si>
    <t>EKMF02T</t>
  </si>
  <si>
    <t>MP BASE CAMA ESPALDAR SEMIDOBLE INFANTIL FENIX 8</t>
  </si>
  <si>
    <t>EKMF02GP</t>
  </si>
  <si>
    <t>MP BASE CAMA ESPALDAR SEMIDOBLE INFANTIL FENIX 9</t>
  </si>
  <si>
    <t>EKMF02RS</t>
  </si>
  <si>
    <t>MP BASE CAMA ESPALDAR SENCILLO INFANTIL MIA 100X1</t>
  </si>
  <si>
    <t>EKMM01Z</t>
  </si>
  <si>
    <t>MP BASE CAMA ESPALDAR SENCILLO INFANTIL MIA 100X4</t>
  </si>
  <si>
    <t>EKMM01T</t>
  </si>
  <si>
    <t>MP BASE CAMA ESPALDAR SENCILLO INFANTIL MIA 100X5</t>
  </si>
  <si>
    <t>EKMM01RS</t>
  </si>
  <si>
    <t>MP BASE CAMA ESPALDAR SEMIDOBLE INFANTIL MIA 120 1</t>
  </si>
  <si>
    <t>EKMM02Z</t>
  </si>
  <si>
    <t>MP BASE CAMA ESPALDAR SEMIDOBLE INFANTIL MIA 120 2</t>
  </si>
  <si>
    <t>EKMM02ZC</t>
  </si>
  <si>
    <t>MP BASE CAMA ESPALDAR SEMIDOBLE INFANTIL MIA 120 4</t>
  </si>
  <si>
    <t>EKMM02T</t>
  </si>
  <si>
    <t>MP BASE CAMA ESPALDAR SEMIDOBLE INFANTIL MIA 120 5</t>
  </si>
  <si>
    <t>EKMM02RS</t>
  </si>
  <si>
    <t>MP BASE CAMA ESPALDAR SENCILLO INFANTIL NINO 100 2</t>
  </si>
  <si>
    <t>EKMN01Z</t>
  </si>
  <si>
    <t>MP BASE CAMA ESPALDAR SENCILLO INFANTIL NINO 100 3</t>
  </si>
  <si>
    <t>EKMN01ZC</t>
  </si>
  <si>
    <t>MP BASE CAMA ESPALDAR SENCILLO INFANTIL NINO 100 4</t>
  </si>
  <si>
    <t>EKMN01B</t>
  </si>
  <si>
    <t>MP BASE CAMA ESPALDAR SENCILLO INFANTIL NINO 100 5</t>
  </si>
  <si>
    <t>EKMN01V</t>
  </si>
  <si>
    <t>MP BASE CAMA ESPALDAR SENCILLO INFANTIL NINO 100</t>
  </si>
  <si>
    <t>EKMN01G</t>
  </si>
  <si>
    <t>EKMN01T</t>
  </si>
  <si>
    <t>EKMN01GP</t>
  </si>
  <si>
    <t>EKMN01RS</t>
  </si>
  <si>
    <t>MP BASE CAMA ESPALDAR SEMIDOBLE INFANTIL NINO 12</t>
  </si>
  <si>
    <t>EKMN02ZL</t>
  </si>
  <si>
    <t>EKMN02Z</t>
  </si>
  <si>
    <t>EKMN02ZC</t>
  </si>
  <si>
    <t>EKMN02B</t>
  </si>
  <si>
    <t>EKMN02V</t>
  </si>
  <si>
    <t>EKMN02G</t>
  </si>
  <si>
    <t>EKMN02T</t>
  </si>
  <si>
    <t>EKMN02GP</t>
  </si>
  <si>
    <t>EKMN02RS</t>
  </si>
  <si>
    <t>MP BASE CAMA ESPALDAR SENCILLO INFANTIL LUPE 100</t>
  </si>
  <si>
    <t>EKML01ZL</t>
  </si>
  <si>
    <t>EKML01Z</t>
  </si>
  <si>
    <t>EKML01ZC</t>
  </si>
  <si>
    <t>EKML01B</t>
  </si>
  <si>
    <t>EKML01V</t>
  </si>
  <si>
    <t>EKML01G</t>
  </si>
  <si>
    <t>EKML01T</t>
  </si>
  <si>
    <t>MP BASE CAMA + ESPALDAR SENCILLO INFANTIL LUPE 100</t>
  </si>
  <si>
    <t>EKML01GP</t>
  </si>
  <si>
    <t>MP MESA COMEDOR WHITE 120X73X60 BLANCO</t>
  </si>
  <si>
    <t>EKMCS105</t>
  </si>
  <si>
    <t>MP SILLA BARRA EAMES 70X46X111 BLANCO</t>
  </si>
  <si>
    <t>MP SILLA TRUE 76X30X30 NEGRO</t>
  </si>
  <si>
    <t>MP SILLA NATURA 53X56X77 NEGRO</t>
  </si>
  <si>
    <t>MP SILLA CURVA STREEM ADULT 56X55X83 BLANCO</t>
  </si>
  <si>
    <t>MP SILLA ANDY JUNIOR AMARILLO 39X35X51 AMARILLO</t>
  </si>
  <si>
    <t>MP MESA INFANTIL ANDY + 4 SILLAS ANDY MULTICOLOR</t>
  </si>
  <si>
    <t>EKMCK100MUL</t>
  </si>
  <si>
    <t>MP MESA INFANTIL ANDY 50X50X53 NARANJA/AMARILLO</t>
  </si>
  <si>
    <t>EKMRSP64</t>
  </si>
  <si>
    <t>MP COMBO CAMA IGNEO 51.6X160X216 WENGUE + COLCHON</t>
  </si>
  <si>
    <t>EKMCM07160CO</t>
  </si>
  <si>
    <t>MP SILLA AUXILIAR EAMES BOTONES 86X56X49 BLANCA</t>
  </si>
  <si>
    <t>MP SILLA AUXILIAR EAMES ADULTO 85X39X45 ROSADO</t>
  </si>
  <si>
    <t>MP MESA INFANTIL AZUL + 4 SILLAS ANDY MULTICOLOR</t>
  </si>
  <si>
    <t>MP SILLA OFI TURMANILA PREMIUM BRAZOS 3D 4 BLOQ NE</t>
  </si>
  <si>
    <t>MP SILLA AUXILIAR MILANO TAPIZADA 46.5X38X83 AMAR</t>
  </si>
  <si>
    <t>MP SILLA INFANTIL ANDY 35X51X40 AZUL</t>
  </si>
  <si>
    <t>MP SILLA DE BARRA O BAR LEO 41X114X38 BLANCO</t>
  </si>
  <si>
    <t>MP SILLA EAMES KIDS 36X31X56 BLANCO</t>
  </si>
  <si>
    <t>MP SILLA COMEDOR TAPIZADA TING GRIS 84X51X54 cm</t>
  </si>
  <si>
    <t>EKMST01G</t>
  </si>
  <si>
    <t>MP SETX2 SILLA BAR MILYI 40X42X75 NEGRO</t>
  </si>
  <si>
    <t>EKMR1662NX2</t>
  </si>
  <si>
    <t>MP SILLA BAR BARRA O BAR LEO 114X41X38 NEGRO</t>
  </si>
  <si>
    <t>MP SILLA IRIS 40X44X45 NEGRO</t>
  </si>
  <si>
    <t>MP SILLA MILYI ROJO 42X85X40 ROJO</t>
  </si>
  <si>
    <t>MP SILLA MILYI GRIS 42X85X40 GRIS</t>
  </si>
  <si>
    <t>MP SILLA BAR MILYI  40X42X85 NEGRO</t>
  </si>
  <si>
    <t>MP SILLA EAMES BOTONES  45X39X85 ROJA</t>
  </si>
  <si>
    <t>MP SILLA AUXILIAR DAIS 76X39X39 GRIS</t>
  </si>
  <si>
    <t>EKMS308G</t>
  </si>
  <si>
    <t>MP SILLA AUXILIAR EAMES 58X63X55 VERDE ESMERALDA</t>
  </si>
  <si>
    <t>MP SILLA BAR LEO 38X41X94-114 CAFE</t>
  </si>
  <si>
    <t>EKMR1670C</t>
  </si>
  <si>
    <t>MP SETX2 SILLA BAR MILYI 40X42X75 GRIS</t>
  </si>
  <si>
    <t>EKMR1662GX2</t>
  </si>
  <si>
    <t>MP SILLA GIRATORIA LINE REVOLUCION 51X49X103 GRIS</t>
  </si>
  <si>
    <t>EKMR2017GG</t>
  </si>
  <si>
    <t>MP SILLA DE OFICINA PRESIDENTE POLIA NEGRA 79X54X4</t>
  </si>
  <si>
    <t>MP SILLA ATEMPORAL ITTO II 44X55X85 ARENA</t>
  </si>
  <si>
    <t>EKMSI2A</t>
  </si>
  <si>
    <t>MP SILLA MINIMALISTA ITTO 44X55X85 NEGRA</t>
  </si>
  <si>
    <t>EKMSIN</t>
  </si>
  <si>
    <t>MP SILLA TAPIZADA BEST 48X24X89 ARENA</t>
  </si>
  <si>
    <t>EKMSTBA01</t>
  </si>
  <si>
    <t>MP SILLA BELLA 51X54X84 GRIS</t>
  </si>
  <si>
    <t>EKMSBG01</t>
  </si>
  <si>
    <t>MP POLTRONA PIRAMID 52X55X83 GRIS</t>
  </si>
  <si>
    <t>EKMPPG01</t>
  </si>
  <si>
    <t>MP SILLA EAMES ACRILICO 46.5X62.5X79.5 TRANSPARENT</t>
  </si>
  <si>
    <t>EKMS235TR</t>
  </si>
  <si>
    <t>MP SILLA BARRA MILANO TAPIZADA 54X49X104 BLANCO</t>
  </si>
  <si>
    <t>EKMS259BB</t>
  </si>
  <si>
    <t>MP SILLA BARRA EAMES 70X46X111 GRIS</t>
  </si>
  <si>
    <t>MP SILLA CURVA STREEM ADULT 56X55X83 NEGRO</t>
  </si>
  <si>
    <t>EKMS101N</t>
  </si>
  <si>
    <t>MP SILLA EAMES ADULT 36X31X56 AMARILLO</t>
  </si>
  <si>
    <t>MP SILLA PARANA? 51X124X53 ROJO</t>
  </si>
  <si>
    <t>MP SILLA ANDY JUNIOR 39X35X51 VERDE</t>
  </si>
  <si>
    <t>MP SILLA BAR MILYI  40X42X85 BLANCO</t>
  </si>
  <si>
    <t>MP SETX2 SILLA BAR MILYI 40X42X75 BLANCO</t>
  </si>
  <si>
    <t>EKMR1662BX2</t>
  </si>
  <si>
    <t>MP SILLA BARRA DAIS 45X110X34 BLANCO</t>
  </si>
  <si>
    <t>EKMSB308B</t>
  </si>
  <si>
    <t>MP SILLA EAMES CON BRAZOS 45X61X80 AMARILLO</t>
  </si>
  <si>
    <t>EKMS218AM</t>
  </si>
  <si>
    <t>MP SILLA BRAZOS EAMES ADULT 58.5X62X80 BLANCO</t>
  </si>
  <si>
    <t>MP SILLA TURCA 35X34X85 ROJO</t>
  </si>
  <si>
    <t>MP SILLA TURCA 35X34X85 NEGRO</t>
  </si>
  <si>
    <t>MP SILLA YUBA GIRATORIA GRIS 43X83X43 GRIS</t>
  </si>
  <si>
    <t>EKMR1026G</t>
  </si>
  <si>
    <t>MP SILLA ANDY JUNIOR 39X35X51 NARANJA</t>
  </si>
  <si>
    <t>MP SILLA GIRATORIA ITALIANA CUBA 60X104X64 NEGRO</t>
  </si>
  <si>
    <t>MP SILLA GIRATORIA KRISTEN 51X108X41 NEGRO</t>
  </si>
  <si>
    <t>MP SETX2 SILLA BAR LEO 38X41X94-114 AMARILLO</t>
  </si>
  <si>
    <t>EKMR1670AX2</t>
  </si>
  <si>
    <t>MP SETX2 SILLA BAR LEO 38X41X94-114 GRIS</t>
  </si>
  <si>
    <t>MP SILLA LINE REVOLUTION 51X103X49 AZUL</t>
  </si>
  <si>
    <t>EKMR2017Z</t>
  </si>
  <si>
    <t>MP SILLA BAR AMBAR 38X76X32 NEGRO</t>
  </si>
  <si>
    <t>MP SILLA AUXILIAR SELA 55X51X83 ARENA</t>
  </si>
  <si>
    <t>EKMSSA</t>
  </si>
  <si>
    <t>MP SILLA LUCI TAPIZADA GRIS 80X44X44 cm</t>
  </si>
  <si>
    <t>EKMSLTG</t>
  </si>
  <si>
    <t>MP SILLA AUXILIAR EAMES 39X45X85 GRIS PATAS NEGRO</t>
  </si>
  <si>
    <t>EKMSP235G</t>
  </si>
  <si>
    <t>MP SILLA ANDY JUNIOR 39X35X51 ROJO</t>
  </si>
  <si>
    <t>MP SILLA MULTIPROPOSITO ABI 42X56X84 BLANCA</t>
  </si>
  <si>
    <t>EKMSAG</t>
  </si>
  <si>
    <t>MP SILLA AUXILIAR EAMES BOTONES 85X39X45 CAFE</t>
  </si>
  <si>
    <t>EKMR1678C</t>
  </si>
  <si>
    <t>MP SILLA BAR LEO 38X41X94-114 AMARILLO</t>
  </si>
  <si>
    <t>MP SILLA BAR LEO 38X41X94-114 GRIS</t>
  </si>
  <si>
    <t>MP SILLA BARRA EAMES 70X46X111 NEGRO</t>
  </si>
  <si>
    <t>MP SILLA TRIANGULO 57.5X54.5X80 BLANCO</t>
  </si>
  <si>
    <t>MP SILLA BRAZOS EAMES ADUL 85X48X123.2 VERDE MENTA</t>
  </si>
  <si>
    <t>MP SILLA TRUE 30X30X43 BLANCO</t>
  </si>
  <si>
    <t>MP SILLA BAR FRAGUA 40X79X40 NEGRO</t>
  </si>
  <si>
    <t>EKMSB12N</t>
  </si>
  <si>
    <t>MP SILLA EJECUTIVA DE LUJO 49X64X114.5 NEGRO</t>
  </si>
  <si>
    <t>MP SILLA TRIANGULO 57.5X54.5X80 NEGRO</t>
  </si>
  <si>
    <t>MP SILLA TRUE ESPALDA 30X30X76 NEGRO M1</t>
  </si>
  <si>
    <t>EKMSB103N</t>
  </si>
  <si>
    <t>MP SILLA EAMES BOTONES 45X39X85 CAF?</t>
  </si>
  <si>
    <t>EKMR1678A</t>
  </si>
  <si>
    <t>MP MESA EAMES INFANTIL 45X60X60 BLANCA</t>
  </si>
  <si>
    <t>MP SILLA NATURA 54.5X79.5X44 BEIGE</t>
  </si>
  <si>
    <t>MP SILLA EJECUTIVA SEUL 57X123 NEGRO</t>
  </si>
  <si>
    <t>MP SILLA GIRATORIA TOPACIO 67 X46 X111  NEGRO</t>
  </si>
  <si>
    <t>MP MESA EAMES CUADRADA 80X80X74 BLANCA</t>
  </si>
  <si>
    <t>EKMT03</t>
  </si>
  <si>
    <t>MP SILLA PRESIDENTE INTERLOCUTORA 47X88 NEGRO</t>
  </si>
  <si>
    <t>EKMRI5350</t>
  </si>
  <si>
    <t>MP SILLA TRUE 30X30X43 ROJO</t>
  </si>
  <si>
    <t>MP SILLA MARSELLA 52X126 NARANJA</t>
  </si>
  <si>
    <t>EKMR1212NR</t>
  </si>
  <si>
    <t>MP SILLA MARSELLA 52X126 AZUL</t>
  </si>
  <si>
    <t>EKMR1212Z</t>
  </si>
  <si>
    <t>MP SILLA MARSELLA ROJA 52X126 ROJA</t>
  </si>
  <si>
    <t>EKMR1212R</t>
  </si>
  <si>
    <t>MP SILLA TURCA 35X34X85 BLANCO</t>
  </si>
  <si>
    <t>EKMS100B</t>
  </si>
  <si>
    <t>MP SILLA POLO?N 45X45X72 NEGRO</t>
  </si>
  <si>
    <t>EKMRT62N</t>
  </si>
  <si>
    <t>MP SILLA POLO?N TAPIZADA 45X45X72 AZUL</t>
  </si>
  <si>
    <t>EKMRT61A</t>
  </si>
  <si>
    <t>MP SILLA MONIK GERENTE 50X94.5X65 NEGRO</t>
  </si>
  <si>
    <t>MP SILLA ESCRITORIO DIK 100.5X66X49 BLANCO</t>
  </si>
  <si>
    <t>EKMR1675B</t>
  </si>
  <si>
    <t>MP SET X2 SILLA BAR POLO 30X45X95 BLANCO</t>
  </si>
  <si>
    <t>EKMS2B103B</t>
  </si>
  <si>
    <t>MP SILLA BAR ARKOR 45X100X31 ROJO</t>
  </si>
  <si>
    <t>EKMB102NR</t>
  </si>
  <si>
    <t>MP SILLA BAR AMBAR 38X76X32 BLANCO</t>
  </si>
  <si>
    <t>MP SILLA AUXILIAR NELL 50X50X78 GRIS</t>
  </si>
  <si>
    <t>EKMSNG</t>
  </si>
  <si>
    <t>MP SILLA AUXILIAR SELA 55X51X83 GRIS</t>
  </si>
  <si>
    <t>EKMSSG</t>
  </si>
  <si>
    <t>MP SILLA EJECUTIVA LUJO 49X64X114.5 BLANCO/NEGRO</t>
  </si>
  <si>
    <t>MP SILLA EAMES KIDS 27X56.5X30 VERDE</t>
  </si>
  <si>
    <t>EKMSK101V</t>
  </si>
  <si>
    <t>MP SILLA GIRATORIA OSAK PREMIUM 51X65X110 GRIS</t>
  </si>
  <si>
    <t>EKMR2007</t>
  </si>
  <si>
    <t>MP SILLA MODERNA BAR 45X50X76 BLANCO</t>
  </si>
  <si>
    <t>EKMS178B</t>
  </si>
  <si>
    <t>MP SILLA TURCA 35X34X85 AMARILLA</t>
  </si>
  <si>
    <t>EKMS100A</t>
  </si>
  <si>
    <t>MP SILLA OFICINA ESPINA DE PESCADO 60X50X110 GRIS</t>
  </si>
  <si>
    <t>MP SILLA BARRA DAIS 45X110X34 NEGRA</t>
  </si>
  <si>
    <t>EKMSB308N</t>
  </si>
  <si>
    <t>MP SILLA BRAZOS EAMES ADULT 58.5X62X80 ROJO</t>
  </si>
  <si>
    <t>MP MESA INFANTIL CUADRADA 60X60X52 BLANCO</t>
  </si>
  <si>
    <t>EKMSK210</t>
  </si>
  <si>
    <t>MP SILLA GIRATORIA LINE REVOLUTION 49X103X51 NEGRO</t>
  </si>
  <si>
    <t>MP SILLA LIAN GERENTE 48X108X48 NEGRO</t>
  </si>
  <si>
    <t>MP SILLA DE OFICINA PRESIDENTE 47X79.5X131 KHAKI</t>
  </si>
  <si>
    <t>MP SILLA ESCRITORIO JASPEN 104X62X50 NEGRO</t>
  </si>
  <si>
    <t>EKMRG17N</t>
  </si>
  <si>
    <t>MP SILLA OFICIN PREMIUM PRESID COLORS 48X60X118 BL</t>
  </si>
  <si>
    <t>MP SILLA SOOK 47X99X57 NEGRO</t>
  </si>
  <si>
    <t>MP SILLA EAMES 53X83.5X46.5  NARANJO</t>
  </si>
  <si>
    <t>EKMS235NR</t>
  </si>
  <si>
    <t>MP SILLA OFICINACOLORS PREMIUM 47X48X97 GRIS</t>
  </si>
  <si>
    <t>MP SILLA MARSELLA 52X126 NEGRO</t>
  </si>
  <si>
    <t>EKMR1212N</t>
  </si>
  <si>
    <t>MP SILLA EJECUTIVA BICE 49X54X114.5 NEGRO</t>
  </si>
  <si>
    <t>EKMSJ10NN</t>
  </si>
  <si>
    <t>MP SILLA TRUE ESPALDA 30X30X76 BLANCO</t>
  </si>
  <si>
    <t>MP MESA EAMES REDONDA 74X80X80 BLANCA</t>
  </si>
  <si>
    <t>EKMM05</t>
  </si>
  <si>
    <t>MP SILLA OFICINA OSAI GERENTE 52X65X110 GRIS/NEGRO</t>
  </si>
  <si>
    <t>EKMR2019G</t>
  </si>
  <si>
    <t>MP SILLA DE DISENO TRINA 55X58X83 NEGRA</t>
  </si>
  <si>
    <t>EKMSTN01</t>
  </si>
  <si>
    <t>MP SILLA PRESIDENTE 64X114.5 NEGRO</t>
  </si>
  <si>
    <t>MP SILLA PRESIDENTE ESPALDA MEDIA 48X114 BLANCO</t>
  </si>
  <si>
    <t>MP MESA INFANTIL REDONDA 60X60X52 BLANCO</t>
  </si>
  <si>
    <t>EKMSK211</t>
  </si>
  <si>
    <t>MP SILLA UNION 50X106X63 NARANJA/BLANCO</t>
  </si>
  <si>
    <t>EKMR31226</t>
  </si>
  <si>
    <t>MP ARCHIVADOR 2X1 47X47X68 NEGRO</t>
  </si>
  <si>
    <t>EKMT248</t>
  </si>
  <si>
    <t>MP MESA DALOM 85X50X85 BLANCA</t>
  </si>
  <si>
    <t>EKMMDB</t>
  </si>
  <si>
    <t>MP SILLA PRESIDENTE ESPALDA MEDIA 48X114 NEGRO</t>
  </si>
  <si>
    <t>EKMRG3155N</t>
  </si>
  <si>
    <t>MP SILLA MODERNA BAR 45X50X76 NEGRO</t>
  </si>
  <si>
    <t>MP SILLA WORKING 33X86X33 NEGRO</t>
  </si>
  <si>
    <t>EKMR4022</t>
  </si>
  <si>
    <t>MP SILLA LIZY CROMADA 42X80X63   NEGRO</t>
  </si>
  <si>
    <t>EKMRI1045N</t>
  </si>
  <si>
    <t>MP SILLA DE OFICINA PRESIDTE KUREN 64X64X110 NEGRO</t>
  </si>
  <si>
    <t>MP SILLA DE OFICINA GERENTE NUKE 63X50X90 NEGRO</t>
  </si>
  <si>
    <t>MP SILLA NATURA 53X56X77 AMARILLO</t>
  </si>
  <si>
    <t>MP SILLA NORDIC 54.5X63X73 BLANCO</t>
  </si>
  <si>
    <t>MP SILLA IRIS 40X44X45 ROJA</t>
  </si>
  <si>
    <t>MP SILLA POLO?N TAPIZADA 45X45X72 NEGRO</t>
  </si>
  <si>
    <t>EKMRT61N</t>
  </si>
  <si>
    <t>MP SILLA PIKE BLANCO 47X89X46 BLANCO/AZUL</t>
  </si>
  <si>
    <t>EKMR31283</t>
  </si>
  <si>
    <t>MP SILLA CHENNA GITARORIA NEGRO 42X97X40 NEGRO</t>
  </si>
  <si>
    <t>EKMR1034N</t>
  </si>
  <si>
    <t>MP SILLA CHENNA GITARORIA ROJO 42X97X40 ROJO</t>
  </si>
  <si>
    <t>EKMR1034R</t>
  </si>
  <si>
    <t>MP SILLA MALIBU GIRATORIA VERDE 48X80X46 VERDE</t>
  </si>
  <si>
    <t>EKMR4020V</t>
  </si>
  <si>
    <t>MP SILLA OFICINA NAIROBI 59X47X101 NEGRO</t>
  </si>
  <si>
    <t>EKMR1023</t>
  </si>
  <si>
    <t>MP SILLA MARSELLA 48X50X105 BLANCO</t>
  </si>
  <si>
    <t>EKMR1212b</t>
  </si>
  <si>
    <t>MP SILLA CORDOVAN 50X70X70 GRIS</t>
  </si>
  <si>
    <t>EKMRI1041</t>
  </si>
  <si>
    <t>MP SILLA QUENNA 64 X48 X150  NEGRO/ROJO</t>
  </si>
  <si>
    <t>MP SILLA DIMONA GERENTE 51X94X63.5 NEGRO</t>
  </si>
  <si>
    <t>EKMR1002G</t>
  </si>
  <si>
    <t>MP SILLA ELEGANCE BICE GERENTE 47X100X56 NEGRO</t>
  </si>
  <si>
    <t>MP SILLA ESCRITORIO CAIRO 104X48X49 NEGRA</t>
  </si>
  <si>
    <t>EKMR1022</t>
  </si>
  <si>
    <t>MP SILLA ESCRITORIO CARMIEL 120X53X50 NEGRO</t>
  </si>
  <si>
    <t>EKMR1011PN</t>
  </si>
  <si>
    <t>MP SILLA OFICINA OSAK GERENTE 50X67.5X108 GR/NEG</t>
  </si>
  <si>
    <t>EKMR2007G</t>
  </si>
  <si>
    <t>MP SETX2 SILLA BAR MILANO TAPIZADA 42X49X111 BLANC</t>
  </si>
  <si>
    <t>EKMS259BBX2</t>
  </si>
  <si>
    <t>MP SILLA CURVA STREEM 49X82X49 VERDE</t>
  </si>
  <si>
    <t>MP SILLA DE BARRA EAMES BOTONES?42X113X47?BEIGE</t>
  </si>
  <si>
    <t>EKMRB1678BE</t>
  </si>
  <si>
    <t>MP SILLA BAR TANTRA 38.3X77.5X38.3 NEGRA</t>
  </si>
  <si>
    <t>EKMSB180N</t>
  </si>
  <si>
    <t>MP SILLA DE BAR LERIN 45X53X105 ARENA</t>
  </si>
  <si>
    <t>EKMSBLA</t>
  </si>
  <si>
    <t>MP SILLA MINIMALISTA ITTO 44X55X85 BLANCA</t>
  </si>
  <si>
    <t>EKMSIB</t>
  </si>
  <si>
    <t>MP SET X4 SILLAS MULTIPROP ABI 42X56X84 BLANCA</t>
  </si>
  <si>
    <t>EKMSAGX4</t>
  </si>
  <si>
    <t>MP SILLA LOCK GERENTE 48X55 ROJO</t>
  </si>
  <si>
    <t>EKMR3107R</t>
  </si>
  <si>
    <t>MP SILLA NATURA TAPIZADA 46.5X56X76 NEGRO</t>
  </si>
  <si>
    <t>EKMS203ATN</t>
  </si>
  <si>
    <t>MP SILLA TAPIZADA MILANO 54X49X83 ROJO</t>
  </si>
  <si>
    <t>MP SILLA CRESTER GRIS 62X99X45 GRIS</t>
  </si>
  <si>
    <t>EKMSOFA03G</t>
  </si>
  <si>
    <t>MP SILLA BENEIT 62X104X44 NEGRO</t>
  </si>
  <si>
    <t>EKMR1013</t>
  </si>
  <si>
    <t>MP TANDEM PERTH X2 GRIS 67X64X76 GRIS</t>
  </si>
  <si>
    <t>EKMT2229G</t>
  </si>
  <si>
    <t>MP ARCHIVADOR HORIZONTAL 90X48X70 NEGRO</t>
  </si>
  <si>
    <t>EKMT253</t>
  </si>
  <si>
    <t>MP SILLA MICAELA 46X78.5X50 AZUL</t>
  </si>
  <si>
    <t>EKMR1701</t>
  </si>
  <si>
    <t>MP SILLA WOK BLANCO 42X106X47 BLANCO</t>
  </si>
  <si>
    <t>EKMR1669B</t>
  </si>
  <si>
    <t>MP SILLA GIRATORIA OSAI PREMIUM  52X65X110 GRIS</t>
  </si>
  <si>
    <t>EKMR2019</t>
  </si>
  <si>
    <t>MP SILLA  QUEEN GIRATORIA  44X46X83 GRIS</t>
  </si>
  <si>
    <t>EKMRI1004G</t>
  </si>
  <si>
    <t>MP SILLA DONAKA GERENTE 41X97X56 NEGRO</t>
  </si>
  <si>
    <t>MP SILLA GIRATORIA ATTICUS PREMIUM 41X97X56 NEGRO</t>
  </si>
  <si>
    <t>EKMR2016</t>
  </si>
  <si>
    <t>MP SILLA NUVOA GERENTE 51X98X61 NEGRO</t>
  </si>
  <si>
    <t>MP SILLA LIZY CROMADA  42X49X77 BLANCO</t>
  </si>
  <si>
    <t>EKMRI1045B</t>
  </si>
  <si>
    <t>MP SILLA LIZY GIRATORIA  42X49X77 BLANCO</t>
  </si>
  <si>
    <t>EKMRI1044B</t>
  </si>
  <si>
    <t>MP SILLA ESNA 64 X53 X105  NEGRO/AZUL</t>
  </si>
  <si>
    <t>MP SILLA QUENNA 64 X48 X150  NEGRO/AZUL</t>
  </si>
  <si>
    <t>EKMR3977NA</t>
  </si>
  <si>
    <t>MP SILLA INFANTIL ANDY 50X30X51 MORADO</t>
  </si>
  <si>
    <t>EKMRST64M</t>
  </si>
  <si>
    <t>MP SILLA OFIC PREMIUM LORIENT BASE CROM 62.5X53X97</t>
  </si>
  <si>
    <t>EKMS19BC</t>
  </si>
  <si>
    <t>MP SILLA BAR MILYI 42X85X40 BEIGE</t>
  </si>
  <si>
    <t>MP SET X2 SILLA DE DISENO TRINA 55X58X83 GRIS</t>
  </si>
  <si>
    <t>EKMSTG02X2</t>
  </si>
  <si>
    <t>MP SILLA PRESIDENTE 64X114.5 BLANCO</t>
  </si>
  <si>
    <t>EKMSJ12B</t>
  </si>
  <si>
    <t>FB SILLA ISOCELES 50.5X75.5 NEGRO</t>
  </si>
  <si>
    <t>EKMS350</t>
  </si>
  <si>
    <t>MP SILLA FIJA CROMADA 55X98 NEGRO</t>
  </si>
  <si>
    <t>EKMS208</t>
  </si>
  <si>
    <t>MP SILLA EAMES MODERNA PATAS HIERRO 53X46X83 BL</t>
  </si>
  <si>
    <t>EKMS235MB</t>
  </si>
  <si>
    <t>MP SILLA PARIS 55X99 NEGRO</t>
  </si>
  <si>
    <t>EKMR4006</t>
  </si>
  <si>
    <t>MP SILLA EAMES MODERNA PATAS HIERRO 53X46X83 RO</t>
  </si>
  <si>
    <t>EKMS235MR</t>
  </si>
  <si>
    <t>MP SILLA EJECUTIVA NEPAL 55X99 NEGRO</t>
  </si>
  <si>
    <t>EKMR7002</t>
  </si>
  <si>
    <t>MP SILLA EAMES MODERNA PATAS HIERRO 53X46X83 NE</t>
  </si>
  <si>
    <t>EKMS235MN</t>
  </si>
  <si>
    <t>MP SILLA EJECUTIVA LINE 50X56X99 NEGRO</t>
  </si>
  <si>
    <t>MP SILLA COLORS 50X56X99 AMARILLO / NEGRO</t>
  </si>
  <si>
    <t>MP SILLA COLORS 50X56X99 ROJO / NEGRO</t>
  </si>
  <si>
    <t>MP SILLA BRAZOS EAMES ADULT 58.5X62X80 NEGRO</t>
  </si>
  <si>
    <t>MP SILLA EJECUTIVA ROMA 49X115 NEGRO</t>
  </si>
  <si>
    <t>EKMR158</t>
  </si>
  <si>
    <t>MP SILLA TRUE 30X30X43 AMARILLO</t>
  </si>
  <si>
    <t>MP SILLA TRUE ESPALDA 30X30X76 ENVEJECIDA</t>
  </si>
  <si>
    <t>EKMSB103E</t>
  </si>
  <si>
    <t>MP SILLA EAMES TAPIZADA 58.5X62X80 COLORES VARIOS</t>
  </si>
  <si>
    <t>EKMS218</t>
  </si>
  <si>
    <t>MP SILLA EAMES KIDS 36X31X56 AZUL</t>
  </si>
  <si>
    <t>EKMSK235A</t>
  </si>
  <si>
    <t>MP SILLA LOCK GERENTE 48X55 AZUL</t>
  </si>
  <si>
    <t>EKMR3107Z</t>
  </si>
  <si>
    <t>MP SILLA LOCK GERENTE 48X55 VERDE</t>
  </si>
  <si>
    <t>EKMR3107V</t>
  </si>
  <si>
    <t>MP SILLA LOCK GERENTE 48X55 NEGRO</t>
  </si>
  <si>
    <t>EKMR3107N</t>
  </si>
  <si>
    <t>MP SILLA TURCA 35X34X85 COBRE</t>
  </si>
  <si>
    <t>EKMS100C</t>
  </si>
  <si>
    <t>MP SILLA IRIS 42X50X82 IRIS</t>
  </si>
  <si>
    <t>EKMS245</t>
  </si>
  <si>
    <t>MP SILLA NATURA TAPIZADA 46.5X56X76 GRIS</t>
  </si>
  <si>
    <t>EKMS203ATG</t>
  </si>
  <si>
    <t>MP SILLA NATURA TAPIZADA 46.5X56X76 BLANCO</t>
  </si>
  <si>
    <t>EKMS203ATB</t>
  </si>
  <si>
    <t>MP SILLA MODERNA CURVAS STREEM KIDS 32X36X56 AM</t>
  </si>
  <si>
    <t>EKMSK101A</t>
  </si>
  <si>
    <t>MP SILLA MODERNA CURVAS STREEM KIDS 32X36X56 AZ</t>
  </si>
  <si>
    <t>EKMSK101ZKIDS</t>
  </si>
  <si>
    <t>MP SILLA MODERNA CURVAS STREEM KIDS 32X36X56 BL</t>
  </si>
  <si>
    <t>EKMSK101BKIDS</t>
  </si>
  <si>
    <t>MP SILLA BRAZOS EAMES KIDS 36X31X56 AZUL</t>
  </si>
  <si>
    <t>MP SILLA BRAZOS EAMES KIDS 36X31X56 BLANCO</t>
  </si>
  <si>
    <t>MP SILLA TRUE ESPALDA 30X30X76 NEGRO M2</t>
  </si>
  <si>
    <t>EKMSB104</t>
  </si>
  <si>
    <t>MP COMBO PERFECT COLCH+ESPAL+BASEC+ESP 140 GR P</t>
  </si>
  <si>
    <t>EKM2013</t>
  </si>
  <si>
    <t>EKM2012</t>
  </si>
  <si>
    <t>MP COMBO PERFECT COLCH+ESPAL+BASEC+ESPEJO 140 T</t>
  </si>
  <si>
    <t>EKM2014</t>
  </si>
  <si>
    <t>MP COMBO COLONIAL COLCHON+ESPALDAR+BASEC 140 AZ</t>
  </si>
  <si>
    <t>EKM2144</t>
  </si>
  <si>
    <t>MP COMBO COLONIAL COLCHON+ESPALDAR+BASEC 140 BLANC</t>
  </si>
  <si>
    <t>EKM2143</t>
  </si>
  <si>
    <t>EKM2011</t>
  </si>
  <si>
    <t>MP ZAFIRO COLCHON+ESPAL+BASEC+ESPEJO CAPI 160 N</t>
  </si>
  <si>
    <t>EKM2146</t>
  </si>
  <si>
    <t>MP COMBO PERFECT COLCH+ESPAL+BASEC+ESP CAPI 140</t>
  </si>
  <si>
    <t>EKM2010</t>
  </si>
  <si>
    <t>MP COMBO COLONIAL COLCHON+ESPALDAR+BASEC 140 TA</t>
  </si>
  <si>
    <t>EKM2145</t>
  </si>
  <si>
    <t>FB COMBO LUJO LUXURY COLCHON+ESPALDAR 140 GR PLATA</t>
  </si>
  <si>
    <t>EKM2020</t>
  </si>
  <si>
    <t>FB COMBO LUJO LUXURY COLCHON+ESPALDAR 140 TAUPE</t>
  </si>
  <si>
    <t>EKM2021</t>
  </si>
  <si>
    <t>MP COMBO FLOR COLCHON+ESPALDAR+BASECAMA 140 NEG</t>
  </si>
  <si>
    <t>EKM2124</t>
  </si>
  <si>
    <t>EKM2009</t>
  </si>
  <si>
    <t>MP COMBO PERFECT COLCH+ESPAL+BASEC+ESP 140 BLA</t>
  </si>
  <si>
    <t>EKM2008</t>
  </si>
  <si>
    <t>MP COMBO ROCK COLCHON+ESPALDAR+BASECAMA 160 DOR</t>
  </si>
  <si>
    <t>EKM2171</t>
  </si>
  <si>
    <t>MP COMBO ROCK COLCHON+ESPALDAR+BASECAMA 160 AZU</t>
  </si>
  <si>
    <t>EKM2169</t>
  </si>
  <si>
    <t>MP COMBO ROCK COLCHON+ESPALDAR+BASECAMA 160 GRIS</t>
  </si>
  <si>
    <t>EKM2170</t>
  </si>
  <si>
    <t>MP COMBO ROCK COLCHON+ESPALDAR+BASECAMA 160 NEG</t>
  </si>
  <si>
    <t>EKM2167</t>
  </si>
  <si>
    <t>MP COMBO ROCK COLCHON+ESPALDAR+BASECAMA 160 BLA</t>
  </si>
  <si>
    <t>EKM2168</t>
  </si>
  <si>
    <t>MP COMBO FLOR COLCHON+ESPALDAR+BASECAMA 140 TAU</t>
  </si>
  <si>
    <t>EKM2129</t>
  </si>
  <si>
    <t>MP COMBO FLOR COLCHON+ESPALD+BASECAMA 140 GR PE</t>
  </si>
  <si>
    <t>EKM2128</t>
  </si>
  <si>
    <t>MP COMBO FLOR COLCHON+ESPALD+BASECAMA 140 GR PL</t>
  </si>
  <si>
    <t>EKM2127</t>
  </si>
  <si>
    <t>MP NEW YORK COLCH+ESPAL+BASEC+M.NOCHE 160 GR PE</t>
  </si>
  <si>
    <t>EKM2050</t>
  </si>
  <si>
    <t>MP COMBO ELECTRICA COLCHON+ESPAL+BASEC 160 DORA</t>
  </si>
  <si>
    <t>MP COMBO ELECTRICA COLCHON+ESPAL+BASEC 160 GR P</t>
  </si>
  <si>
    <t>MP COMBO ELECTRICA COLCHON+ESPAL+BASEC 160 BLAN</t>
  </si>
  <si>
    <t>MP ZAFIRO COLCH+ESPAL+BASEC+ESPE CAPI 160 VERD</t>
  </si>
  <si>
    <t>EKM2151</t>
  </si>
  <si>
    <t>MP COMBO ELECTRICA COLCHON+ESPAL+BASEC 160 NEGRO</t>
  </si>
  <si>
    <t>EKM2152</t>
  </si>
  <si>
    <t>MP ZAFIRO COLCHON+ESPAL+BASEC+ESPE CAPI 160 GR</t>
  </si>
  <si>
    <t>EKM2149</t>
  </si>
  <si>
    <t>MP ZAFIRO COLCH+ESPAL+BASEC+ESPE CAPI 160 GR PL</t>
  </si>
  <si>
    <t>EKM2150</t>
  </si>
  <si>
    <t>MP ZAFIRO COLCHON+ESPAL+BASEC+ESPEJO CAPI 160 B</t>
  </si>
  <si>
    <t>EKM2147</t>
  </si>
  <si>
    <t>MP ZAFIRO COLCHON+ESPAL+BASEC+ESPEJO CAPI 160 A</t>
  </si>
  <si>
    <t>EKM2148</t>
  </si>
  <si>
    <t>MP NAPOLES COLCH+ESPAL+BASEC+M.NOCHE KING GR PL</t>
  </si>
  <si>
    <t>EKM2043</t>
  </si>
  <si>
    <t>MP ESPALDAR EMPERADOR 160 BLANCO</t>
  </si>
  <si>
    <t>EKMES155</t>
  </si>
  <si>
    <t>MP ESPALDAR NAPOLES KING BLANCO</t>
  </si>
  <si>
    <t>EKMES216</t>
  </si>
  <si>
    <t>MP ZAFIRO ESPALDAR+BASECAMA CAPITONEADO 160 NEGR</t>
  </si>
  <si>
    <t>EKMC115</t>
  </si>
  <si>
    <t>MP COMBO COLONIAL ESPALDAR+BASE CAMA 140 BLANCO</t>
  </si>
  <si>
    <t>EKMC112</t>
  </si>
  <si>
    <t>MP COMBO COLONIAL ESPALDAR+BASE CAMA 140 AZUL</t>
  </si>
  <si>
    <t>EKMC111</t>
  </si>
  <si>
    <t>MP COMBO COLONIAL ESPALDAR+BASE CAMA 140 NEGRO</t>
  </si>
  <si>
    <t>EKMC114</t>
  </si>
  <si>
    <t>MP COMBO COLONIAL ESPALDAR+BASE CAMA 140 TAUPE</t>
  </si>
  <si>
    <t>EKMC113</t>
  </si>
  <si>
    <t>MP COMBO ELECTRICA ESPALDAR+BASECAMA 160 GR PLOM</t>
  </si>
  <si>
    <t>EKMC196</t>
  </si>
  <si>
    <t>MP COMBO ELECTRICA ESPALDAR+BASECAMA 160 DORADO</t>
  </si>
  <si>
    <t>EKMC195</t>
  </si>
  <si>
    <t>MP COMBO PERFECT ESPALDAR+BASEC 140 BLANCO PERLA</t>
  </si>
  <si>
    <t>EKMC110</t>
  </si>
  <si>
    <t>MP COMBO ELECTRICA ESPALDAR+BASECAMA 160 GR PLAT</t>
  </si>
  <si>
    <t>EKMC198</t>
  </si>
  <si>
    <t>MP COMBO PERFECT ESPALDAR+BASEC 140 AZUL</t>
  </si>
  <si>
    <t>EKMC109</t>
  </si>
  <si>
    <t>MP COMBO ELECTRICA ESPALDAR+BASECAMA 160 BLANCO</t>
  </si>
  <si>
    <t>EKMC197</t>
  </si>
  <si>
    <t>MP NEW YORK ESPALDAR+BASEC+M.NOCHE 160 GR PERLA</t>
  </si>
  <si>
    <t>EKMC192</t>
  </si>
  <si>
    <t>MP NEW YORK ESPALDAR+BASEC+M.NOCHE 160 GR PLOMO</t>
  </si>
  <si>
    <t>EKMC191</t>
  </si>
  <si>
    <t>MP NEW YORK ESPALDAR+BASEC+M.NOCHE 160 BLA PERL</t>
  </si>
  <si>
    <t>EKMC194</t>
  </si>
  <si>
    <t>MP NEW YORK ESPALDAR+BASEC+M.NOCHE 160 NEG SATI</t>
  </si>
  <si>
    <t>EKMC193</t>
  </si>
  <si>
    <t>MP COMBO ROCK ESPALDAR+BASECAMA 160 NEGRO</t>
  </si>
  <si>
    <t>EKMC170</t>
  </si>
  <si>
    <t>MP COMBO ROCK ESPALDAR+BASECAMA 160 GRIS</t>
  </si>
  <si>
    <t>EKMC169</t>
  </si>
  <si>
    <t>MP COMBO ROCK ESPALDAR+BASECAMA 160 AZUL P</t>
  </si>
  <si>
    <t>EKMC172</t>
  </si>
  <si>
    <t>MP COMBO ROCK ESPALDAR+BASECAMA 160 BLANCO</t>
  </si>
  <si>
    <t>EKMC171</t>
  </si>
  <si>
    <t>MP COMBO PERFECT ESPALDAR+BASEC 140 NEGRO</t>
  </si>
  <si>
    <t>EKMC108</t>
  </si>
  <si>
    <t>MP COMBO PERFECT ESPALDAR+BASEC 140 GRIS PERLA</t>
  </si>
  <si>
    <t>EKMC105</t>
  </si>
  <si>
    <t>MP COMBO PERFECT ESPALDAR+BASEC 140 GRIS PLATA</t>
  </si>
  <si>
    <t>EKMC104</t>
  </si>
  <si>
    <t>MP COMBO PERFECT ESPALDAR+BASEC 140 GRIS PLOMO</t>
  </si>
  <si>
    <t>EKMC107</t>
  </si>
  <si>
    <t>MP COMBO PERFECT ESPALDAR+BASEC 140 TAUPE</t>
  </si>
  <si>
    <t>EKMC106</t>
  </si>
  <si>
    <t>MP NAPOLES ESPALDAR+BASECAMA+M.NOCHE KING GR PL</t>
  </si>
  <si>
    <t>EKMC207</t>
  </si>
  <si>
    <t>MP NAPOLES ESPALDAR+BASECAMA+M.NOCHE KING BLANCO</t>
  </si>
  <si>
    <t>EKMC208</t>
  </si>
  <si>
    <t>MP NAPOLES ESPALDAR+BASECAMA+M.NOCHE KING GR PE</t>
  </si>
  <si>
    <t>EKMC205</t>
  </si>
  <si>
    <t>MP NAPOLES ESPALDAR+BASECAMA+M.NOCHE KING NEGRO</t>
  </si>
  <si>
    <t>EKMC206</t>
  </si>
  <si>
    <t>MP ZAFIRO ESPALDAR+BASECAMA CAPITONEADO 160 BLAN</t>
  </si>
  <si>
    <t>EKMC203</t>
  </si>
  <si>
    <t>MP ZAFIRO ESPALDAR+BASECAMA CAPITONEADO 160 AZUL</t>
  </si>
  <si>
    <t>EKMC204</t>
  </si>
  <si>
    <t>MP ZAFIRO ESPALDAR+BASECAMA CAPITONEADO 160 GR</t>
  </si>
  <si>
    <t>EKMC201</t>
  </si>
  <si>
    <t>MP ZAFIRO ESPALDAR+BASECAMA CAPITONEA 160 GR PL</t>
  </si>
  <si>
    <t>EKMC202</t>
  </si>
  <si>
    <t>MP COMBO ELECTRICA ESPALDAR+BASECAMA 160 NEGRO</t>
  </si>
  <si>
    <t>EKMC199</t>
  </si>
  <si>
    <t>MP COMBO ROCK ESPALDAR+BASECAMA 160 DORADO</t>
  </si>
  <si>
    <t>EKMC168</t>
  </si>
  <si>
    <t>MP COMBO EMPERADOR ESPALDAR+BASECAMA 160 GR PERL</t>
  </si>
  <si>
    <t>EKMC146</t>
  </si>
  <si>
    <t>MP ESPALDAR ZAFIRO CAPITONEADO 160 GR PLATA</t>
  </si>
  <si>
    <t>EKMES210</t>
  </si>
  <si>
    <t>MP ESPALDAR ZAFIRO CAPITONEADO 160 BLAN</t>
  </si>
  <si>
    <t>EKMES211</t>
  </si>
  <si>
    <t>MP ESPALDAR ZAFIRO CAPITONEADO 160 GR PLO</t>
  </si>
  <si>
    <t>EKMES209</t>
  </si>
  <si>
    <t>MP ESPALDAR PERFECT 140 NEGRO</t>
  </si>
  <si>
    <t>EKMES115</t>
  </si>
  <si>
    <t>MP ESPALDAR PERFECT 140 AZUL</t>
  </si>
  <si>
    <t>EKMES116</t>
  </si>
  <si>
    <t>MP ESPALDAR PERFECT 140 BLANCO PERLA</t>
  </si>
  <si>
    <t>EKMES117</t>
  </si>
  <si>
    <t>MP ESPALDAR COLONIAL 140 AZUL</t>
  </si>
  <si>
    <t>EKMES118</t>
  </si>
  <si>
    <t>MP ESPALDAR PERFECT 140 GRIS PLATA</t>
  </si>
  <si>
    <t>EKMES111</t>
  </si>
  <si>
    <t>MP ESPALDAR ELECTRICA 160 DORADO</t>
  </si>
  <si>
    <t>EKMES203</t>
  </si>
  <si>
    <t>MP ESPALDAR PERFECT 140 GRIS PERLA</t>
  </si>
  <si>
    <t>EKMES112</t>
  </si>
  <si>
    <t>MP ESPALDAR ELECTRICA 160 GRIS PLOM</t>
  </si>
  <si>
    <t>EKMES204</t>
  </si>
  <si>
    <t>MP ESPALDAR PERFECT 140 TAUPE</t>
  </si>
  <si>
    <t>EKMES113</t>
  </si>
  <si>
    <t>MP ESPALDAR NEW YORK 160 NEGRO SATINADO</t>
  </si>
  <si>
    <t>EKMES201</t>
  </si>
  <si>
    <t>MP ESPALDAR EMPERADOR 160 GRIS PERL</t>
  </si>
  <si>
    <t>EKMES154</t>
  </si>
  <si>
    <t>MP ESPALDAR COLONIAL 140 BLANCO</t>
  </si>
  <si>
    <t>EKMES119</t>
  </si>
  <si>
    <t>MP ESPALDAR COLONIAL 140 TAUPE</t>
  </si>
  <si>
    <t>EKMES120</t>
  </si>
  <si>
    <t>MP ESPALDAR COLONIAL 140 NEGRO</t>
  </si>
  <si>
    <t>EKMES121</t>
  </si>
  <si>
    <t>MP ESPALDAR ROCK 160 GRIS</t>
  </si>
  <si>
    <t>EKMES177</t>
  </si>
  <si>
    <t>MP ESPALDAR ROCK 160 NEGRO</t>
  </si>
  <si>
    <t>EKMES178</t>
  </si>
  <si>
    <t>MP ESPALDAR ROCK 160 DORADO</t>
  </si>
  <si>
    <t>EKMES176</t>
  </si>
  <si>
    <t>MP ESPALDAR ROCK 160 AZUL PETROLEO</t>
  </si>
  <si>
    <t>EKMES180</t>
  </si>
  <si>
    <t>MP ESPALDAR ROCK 160 BLANCO</t>
  </si>
  <si>
    <t>EKMES179</t>
  </si>
  <si>
    <t>MP ESPALDAR NAPOLES KING NEGRO</t>
  </si>
  <si>
    <t>EKMES214</t>
  </si>
  <si>
    <t>MP ESPALDAR NAPOLES KING GRIS PLOMO</t>
  </si>
  <si>
    <t>EKMES215</t>
  </si>
  <si>
    <t>MP ESPALDAR ZAFIRO CAPITONEADO 160 AZUL</t>
  </si>
  <si>
    <t>EKMES212</t>
  </si>
  <si>
    <t>MP ESPALDAR NAPOLES KING GRIS PERLA</t>
  </si>
  <si>
    <t>EKMES213</t>
  </si>
  <si>
    <t>MP ESPALDAR PERFECT 140 GRIS PLOMO</t>
  </si>
  <si>
    <t>EKMES114</t>
  </si>
  <si>
    <t>MP ESPALDAR NEW YORK 160 BLA PERL</t>
  </si>
  <si>
    <t>EKMES202</t>
  </si>
  <si>
    <t>MP ESPALDAR ELECTRICA 160 NEGRO</t>
  </si>
  <si>
    <t>EKMES207</t>
  </si>
  <si>
    <t>MP ESPALDAR ZAFIRO CAPITONEADO 160 VERD ESM</t>
  </si>
  <si>
    <t>EKMES208</t>
  </si>
  <si>
    <t>MP ESPALDAR ELECTRICA 160 BLANCO</t>
  </si>
  <si>
    <t>EKMES205</t>
  </si>
  <si>
    <t>MP ESPALDAR ELECTRICA 160 GRIS PLAT</t>
  </si>
  <si>
    <t>EKMES206</t>
  </si>
  <si>
    <t>MP ESPALDAR NEW YORK 160 GR PLOMO</t>
  </si>
  <si>
    <t>EKMES199</t>
  </si>
  <si>
    <t>MP ESPALDAR NEW YORK 160 GR PERLA</t>
  </si>
  <si>
    <t>EKMES200</t>
  </si>
  <si>
    <t>MP ESPALDAR ZAFIRO CAPITONEADO 160 NEGR</t>
  </si>
  <si>
    <t>EKMES122</t>
  </si>
  <si>
    <t>MP SILLA PARANA? GRIS 51X124X53 GRIS</t>
  </si>
  <si>
    <t>EKMR3968</t>
  </si>
  <si>
    <t>MP SILLA CLAY GERENTE 65X90X51 NEGRO</t>
  </si>
  <si>
    <t>EKMR31004</t>
  </si>
  <si>
    <t>MP SILLA WOK 40.5X39X88.5 BLANCO</t>
  </si>
  <si>
    <t>EKMR1669</t>
  </si>
  <si>
    <t>MP SILLA CLAY PRESIDENTE 65X102X51 NEGRO</t>
  </si>
  <si>
    <t>KMR31003</t>
  </si>
  <si>
    <t>MP SILLA ALAMEIN 50X134X56 NEGRO</t>
  </si>
  <si>
    <t>EKMR3974</t>
  </si>
  <si>
    <t>MP SILLA KAB 50X134X50 NEGRO</t>
  </si>
  <si>
    <t>EKMR3980</t>
  </si>
  <si>
    <t>MP ERGOHUMAN PRESIDENTE 51X69X132 NEGRO</t>
  </si>
  <si>
    <t>EKMRE10NN</t>
  </si>
  <si>
    <t>MP ERGOHUMAN GERENTE 51X69X108 NEGRO</t>
  </si>
  <si>
    <t>EKMREG0NNG</t>
  </si>
  <si>
    <t>MP SILLA CHENNA ROJO 42X81X40 ROJO</t>
  </si>
  <si>
    <t>MP SILLA BANGALO NEGRO 43X91X40 NEGRO</t>
  </si>
  <si>
    <t>EKMR98N</t>
  </si>
  <si>
    <t>MP SILLA JARI?YAT 52X112X48 GRIS</t>
  </si>
  <si>
    <t>EKMR3880</t>
  </si>
  <si>
    <t>MP SILLA ESNA? 50X111X50 NEGRO</t>
  </si>
  <si>
    <t>EKMR3985</t>
  </si>
  <si>
    <t>MP SILLA MENIA GERENTE 71X89X56 AZUL</t>
  </si>
  <si>
    <t>EKMR31303</t>
  </si>
  <si>
    <t>MP SILLA OTAWA PRESIDENTE LUJO 52X125X52 NEGRO</t>
  </si>
  <si>
    <t>EKMR3875</t>
  </si>
  <si>
    <t>MP SILLA KINGSTON ECO CABECERO 52X121X52 NEGRO</t>
  </si>
  <si>
    <t>EKMR31398</t>
  </si>
  <si>
    <t>MP SILLA TROIS P 60X124X49 NEGRO</t>
  </si>
  <si>
    <t>EKMR31430</t>
  </si>
  <si>
    <t>MP SOFA RELAX 83X93X52 NEGRO</t>
  </si>
  <si>
    <t>EKMSOFA02</t>
  </si>
  <si>
    <t>MP SILLA TROIS ALTA 60X99X49 ROJO</t>
  </si>
  <si>
    <t>EKMR31439</t>
  </si>
  <si>
    <t>MP SILLA HALTON G 64X104X51 VERDE</t>
  </si>
  <si>
    <t>EKMR31424</t>
  </si>
  <si>
    <t>MP SILLA KELOW ALTA 47X94X46 AZUL</t>
  </si>
  <si>
    <t>EKMR31449</t>
  </si>
  <si>
    <t>MP SILLA VIECO ROJO 57X81.5X40 ROJO</t>
  </si>
  <si>
    <t>EKMR1663R</t>
  </si>
  <si>
    <t>MP SILLA TROIS MEDIA 60X70X49 ROJO</t>
  </si>
  <si>
    <t>EKMR31445</t>
  </si>
  <si>
    <t>MP SILLA SURREY ALTA 46X104X51 NARANJA</t>
  </si>
  <si>
    <t>EKMR31460</t>
  </si>
  <si>
    <t>MP SILLA HALTON P 64X114X51 NEGRO</t>
  </si>
  <si>
    <t>EKMR3855</t>
  </si>
  <si>
    <t>MP SILLA KELOW MEDIA 47X89X46 NEGRO</t>
  </si>
  <si>
    <t>EKMR31456</t>
  </si>
  <si>
    <t>MP SILLA EILAT 68X105X47 NEGRO</t>
  </si>
  <si>
    <t>EKMR1014</t>
  </si>
  <si>
    <t>MP SILLA RABA?T 47X89X46 NEGRO</t>
  </si>
  <si>
    <t>EKMR1024</t>
  </si>
  <si>
    <t>MP SILLA NESHER 68.5X94X49 NEGRO/BLANCO</t>
  </si>
  <si>
    <t>EKMR1016</t>
  </si>
  <si>
    <t>MP SILLA JASPE PRESIDENTE 48X48X55 NEGRO</t>
  </si>
  <si>
    <t>EKMRP12N</t>
  </si>
  <si>
    <t>MP SILLA JASPE GERENTE 48X48X50 NEGRO</t>
  </si>
  <si>
    <t>EKMRG12N</t>
  </si>
  <si>
    <t>MP SILLA BEIT 62X104X50 NEGRO</t>
  </si>
  <si>
    <t>EKMR1012</t>
  </si>
  <si>
    <t>MP SILLA DIMONA 63X106X51.5NEGRO</t>
  </si>
  <si>
    <t>EKMR1002P</t>
  </si>
  <si>
    <t>MP SILLA DIMONA INTERLOCUTORA 65.5X97X51 NEGRO</t>
  </si>
  <si>
    <t>EKMR1002I</t>
  </si>
  <si>
    <t>MP SILLA AFULA PLUS 51X53X124 NEGRO</t>
  </si>
  <si>
    <t>EKMRP1001</t>
  </si>
  <si>
    <t>MP SILLA STAILE CON BRAZOS 38X43X50 NEGRO</t>
  </si>
  <si>
    <t>EKMRT52</t>
  </si>
  <si>
    <t>MP SILLA STAILE 38X43X50 VERDE</t>
  </si>
  <si>
    <t>EKMRT53V</t>
  </si>
  <si>
    <t>MP SILLA STAILE 38X43X50 NEGRO</t>
  </si>
  <si>
    <t>EKMRT53N</t>
  </si>
  <si>
    <t>MP SILLA STAILE CON BRAZOS 38X43X50 AZUL AGUAMA</t>
  </si>
  <si>
    <t>EKMRT52V</t>
  </si>
  <si>
    <t>MP TANDEM PERTH X2 67X64X76 NEGRO</t>
  </si>
  <si>
    <t>EKMT2229N</t>
  </si>
  <si>
    <t>MP TANDEM PERTH X2 67X64X76 ROJO</t>
  </si>
  <si>
    <t>EKMT2229R</t>
  </si>
  <si>
    <t>MP SILLA BANGALO GIRATORIA GRIS 43X91X40 GRIS</t>
  </si>
  <si>
    <t>MP SILLA MALIBU GIRATORIA NEGRO 48X80X46 NEGRO</t>
  </si>
  <si>
    <t>EKMR4020N</t>
  </si>
  <si>
    <t>MP SILLA BANGALO GIRATORIA AZUL 43X91X40 AZUL</t>
  </si>
  <si>
    <t>MP SILLA BANGALO GIRATORIA NEGRO 43X91X40 NEGRO</t>
  </si>
  <si>
    <t>EKMR1033N</t>
  </si>
  <si>
    <t>MP SILLA KATIA 60X102X47 NEGRO</t>
  </si>
  <si>
    <t>EKMR1659</t>
  </si>
  <si>
    <t>MP SILLA DOLF CON BRAZOS 62X104X48 NEGRO</t>
  </si>
  <si>
    <t>EKMR1658</t>
  </si>
  <si>
    <t>MP SILLA POLO?N 45X45X72 ROJO</t>
  </si>
  <si>
    <t>EKMRT62R</t>
  </si>
  <si>
    <t>MP SILLA YUBA GRIS 43X83X43 GRIS</t>
  </si>
  <si>
    <t>EKMR1038G</t>
  </si>
  <si>
    <t>MP SILLA LILLE GIRATORIA GRIS 47X76X44 GRIS</t>
  </si>
  <si>
    <t>EKMR4021G</t>
  </si>
  <si>
    <t>MP SILLA PALERMO INFANTIL 40X40X61 AMARILLO</t>
  </si>
  <si>
    <t>EKMRK1058AM</t>
  </si>
  <si>
    <t>MP SILLA PALERMO INFANTIL 40X40X61 AZUL ELECTRI</t>
  </si>
  <si>
    <t>EKMRK1058A</t>
  </si>
  <si>
    <t>MP SILLA NESS INTERLOCUTORA 49X96X46 BLANCO</t>
  </si>
  <si>
    <t>EKMRIN1028B</t>
  </si>
  <si>
    <t>MP SILLA MENIA INTERLOCUTORA 71X78X56 NEGRO</t>
  </si>
  <si>
    <t>EKMR31326</t>
  </si>
  <si>
    <t>MP SILLA PARANA INTERLOCUTORA 51X104X53</t>
  </si>
  <si>
    <t>EKMR3969</t>
  </si>
  <si>
    <t>MP SILLA JASPE INTERLOCUTORA 53X103X55 NEGRO</t>
  </si>
  <si>
    <t>EKMRIN12N</t>
  </si>
  <si>
    <t>MP SILLA KINGSTON INTERLOCUTORA 52X90X52 NEGRO</t>
  </si>
  <si>
    <t>EKMR31260</t>
  </si>
  <si>
    <t>MP SILLA CLOEP AZUL 39X43X80 AZUL</t>
  </si>
  <si>
    <t>EKMR1674AZ</t>
  </si>
  <si>
    <t>MP SILLA CLOEP MOSTAZA 39X43X80 MOSTAZA</t>
  </si>
  <si>
    <t>EKMR1674MZ</t>
  </si>
  <si>
    <t>MP SILLA SHELBY 56X47X99 VERDE</t>
  </si>
  <si>
    <t>EKMR3942</t>
  </si>
  <si>
    <t>MP SILLA CLOEP CAFE 39X43X80 CAFE</t>
  </si>
  <si>
    <t>EKMR1674CF</t>
  </si>
  <si>
    <t>MP ARCHIVADOR 3X1 MADERA 50X50X70 GRIS/MADERA</t>
  </si>
  <si>
    <t>EKMT251</t>
  </si>
  <si>
    <t>MP SILLA PIKE NEGRO 47X89X46 NEGRO</t>
  </si>
  <si>
    <t>EKMR31270</t>
  </si>
  <si>
    <t>MP SILLA MALIBU GIRATORIA GRIS 48X80X46 GRIS</t>
  </si>
  <si>
    <t>EKMR4020G</t>
  </si>
  <si>
    <t>MP SILLA MALIBU GIRATORIA BLANCO 48X80X46 BLANCO</t>
  </si>
  <si>
    <t>EKMR4020B</t>
  </si>
  <si>
    <t>MP SILLA CHENNA GITARORIA AMARILLO 42X97X40 AMA</t>
  </si>
  <si>
    <t>EKMR1034A</t>
  </si>
  <si>
    <t>MP SILLA PALERMO 67X64X76 NEGRO</t>
  </si>
  <si>
    <t>EKMR1064N</t>
  </si>
  <si>
    <t>MP SILLA PALERMO 67X64X76 BLANCO</t>
  </si>
  <si>
    <t>EKMR1064B</t>
  </si>
  <si>
    <t>MP SILLA PALERMO GRIS 67X64X76 GRIS</t>
  </si>
  <si>
    <t>EKMR1064G</t>
  </si>
  <si>
    <t>MP SILLA KOLEN GERENTE 65.5X106X50 ROJO/NEGRO</t>
  </si>
  <si>
    <t>EKMR31092</t>
  </si>
  <si>
    <t>MP ARCHIVADOR 2X1 MDF 48X70 NEGRO</t>
  </si>
  <si>
    <t>EKMT249N</t>
  </si>
  <si>
    <t>MP SILLA OFICINA GIRATORIA LINE 63X50X97 NEGRO</t>
  </si>
  <si>
    <t>EMKSZ02N</t>
  </si>
  <si>
    <t>MP SILLA GIRATORIA T.GAMERS ALAMEIN 63X50X130 N</t>
  </si>
  <si>
    <t>MP SILLA GIRATORIA SVETLANA 49X50X125 NEGRO</t>
  </si>
  <si>
    <t>ekmr2003</t>
  </si>
  <si>
    <t>MP SILLA GIRATORIA PREMIUM POLUX 48X50X105 NEGRO</t>
  </si>
  <si>
    <t>MP SILLA GIRATORIA PREMIUM JARIYAT 48X52X112 NE</t>
  </si>
  <si>
    <t>EKMR3880N</t>
  </si>
  <si>
    <t>MP SILLA GIRATORIA EAMES SECRETARIA 47X41X90 NEGRO</t>
  </si>
  <si>
    <t>MP SILLA GIRATORIA PREMIUM JARIYAT 48X52X112 GR</t>
  </si>
  <si>
    <t>EKMR3880G</t>
  </si>
  <si>
    <t>MP SILLA GIRATORI EAMES SECRETARIA 47X41X90 BLA</t>
  </si>
  <si>
    <t>EKMR879B</t>
  </si>
  <si>
    <t>MP ESCRITORIO BLACK+SILLA EAMES 60X120X73 BEIGE</t>
  </si>
  <si>
    <t>EKME39</t>
  </si>
  <si>
    <t>MP SILLA GIRATORIA ITALIANA  ROMINA 40X?100X43</t>
  </si>
  <si>
    <t>EKMR2032G</t>
  </si>
  <si>
    <t>MP SILLA KINGSTON PRESIDENTE 50X64.5X103 VERDE</t>
  </si>
  <si>
    <t>EKMR31252V</t>
  </si>
  <si>
    <t>MP SILLA KINGSTON PRESIDENTE 50X64.5X103 NARANJO</t>
  </si>
  <si>
    <t>EKMR31252S</t>
  </si>
  <si>
    <t>MP SILLA NESHER  49X59X87-94 GRIS</t>
  </si>
  <si>
    <t>EKMR1016G</t>
  </si>
  <si>
    <t>MP SILLA EAMES KIDS  27X56.5X30 ROJO</t>
  </si>
  <si>
    <t>EKMSK101R</t>
  </si>
  <si>
    <t>MP SET X2  EAMES BAR 42X106X47 MANDARINA</t>
  </si>
  <si>
    <t>EKMS2235BM</t>
  </si>
  <si>
    <t>MP SET X2  EAMES BAR 42X106X47 VERDE</t>
  </si>
  <si>
    <t>EKMS2235BVM</t>
  </si>
  <si>
    <t>MP SILLA AMSTERDAM 65 X51 X123  NEGRO</t>
  </si>
  <si>
    <t>EKMR345</t>
  </si>
  <si>
    <t>MP SILLA ANTRAX 50 X53 X120 NEGRO</t>
  </si>
  <si>
    <t>EKMR346</t>
  </si>
  <si>
    <t>MP SET X2  EAMES BAR 42X106X47 KHAKI</t>
  </si>
  <si>
    <t>EKMS2235BB</t>
  </si>
  <si>
    <t>MP SILLA EJECUTIVA DE LUJO 47X94X65 GRIS</t>
  </si>
  <si>
    <t>MP SILLA KAB  67 X53 X132  NEGRO/AZUL</t>
  </si>
  <si>
    <t>EKMR3980NA</t>
  </si>
  <si>
    <t>MP SET X 2 SILLA EAMES BAR 42X106X47 ROJO</t>
  </si>
  <si>
    <t>EKMS2235R</t>
  </si>
  <si>
    <t>MP SILLA MACOG 59.5 X46 X106  CAF?</t>
  </si>
  <si>
    <t>EKMR31002</t>
  </si>
  <si>
    <t>MP SILLA WOK GRIS 42X106X47 GRIS</t>
  </si>
  <si>
    <t>EKMR1669G</t>
  </si>
  <si>
    <t>MP SILLA TOPACIO 51X100X68 NEGRO</t>
  </si>
  <si>
    <t>EKMRP04</t>
  </si>
  <si>
    <t>MP SILLA WOK 42X106X47 ROJO</t>
  </si>
  <si>
    <t>EKMR1669R</t>
  </si>
  <si>
    <t>MP SET X6 SILLAS EAMES ADULTO 53X83.5X46.5 ROJO</t>
  </si>
  <si>
    <t>MP SET X4 SILLAS EAMES ADULTO 53X83.5X46.5 ROJO</t>
  </si>
  <si>
    <t>EKMS4235R</t>
  </si>
  <si>
    <t>MP SET X2 SILLA EAMES ADULTO 53X83.5X46.5 ROJO</t>
  </si>
  <si>
    <t>EKMB2235R</t>
  </si>
  <si>
    <t>MP SILLA PRESIDENTE ESPALDA MEDIA  49X79.5X114 GRI</t>
  </si>
  <si>
    <t>EKMRG3155G</t>
  </si>
  <si>
    <t>MP SILLA BAR MILYI 43X78.5X50</t>
  </si>
  <si>
    <t>EKMR1662Z</t>
  </si>
  <si>
    <t>MP SILLA  QUEEN TAPIZADA 44X46X98.5 AMARILLO</t>
  </si>
  <si>
    <t>EKMRI1003A</t>
  </si>
  <si>
    <t>MP SILLA EAMES 53X83.5X46.5  AZUL</t>
  </si>
  <si>
    <t>EKMS235Z</t>
  </si>
  <si>
    <t>MP SILLA  QUEEN 44X46X98.5 GRIS</t>
  </si>
  <si>
    <t>EKMRI1002G</t>
  </si>
  <si>
    <t>MP SILLA DE BAR EAMES 42X47X106 MAGENTA</t>
  </si>
  <si>
    <t>EKMS235BRS</t>
  </si>
  <si>
    <t>MP SILLA EAMES DE BAR  42X47X106 AMARILLO</t>
  </si>
  <si>
    <t>MP SILLA GIRATORIA KRISTEN 51X109X42 BLANCO</t>
  </si>
  <si>
    <t>MP SILLA GIRATORIA ROSH 49X59X90-98 BLANCO</t>
  </si>
  <si>
    <t>EKMR1017G</t>
  </si>
  <si>
    <t>MP SILLA AURI GRIRATORIA 48X95X65 NEGRO</t>
  </si>
  <si>
    <t>EKMR2022</t>
  </si>
  <si>
    <t>FB SILLA COLORS PREMIUM 48X97X47 BLANCO</t>
  </si>
  <si>
    <t>MP SILLA GIRATORIA ERGON?MICA ARGEL 51X108X41 N</t>
  </si>
  <si>
    <t>MP SILLA LIZY CROMADA  42X49X77 GRIS</t>
  </si>
  <si>
    <t>EKMRI1045G</t>
  </si>
  <si>
    <t>MP SILLA MONIK PRESIDENTE 50X941106X65.5  NEGRO</t>
  </si>
  <si>
    <t>EKMR1676</t>
  </si>
  <si>
    <t>MP SILLA LIZY GIRATORIA  42X49X77 GRIS</t>
  </si>
  <si>
    <t>EKMRI1044G</t>
  </si>
  <si>
    <t>MP SILLA COSMIC 45.5X84X61 ROJO</t>
  </si>
  <si>
    <t>EKMRI1042R</t>
  </si>
  <si>
    <t>MP SILLA COSMIC 45.5X84X61  AMARILLO</t>
  </si>
  <si>
    <t>EKMRI1042</t>
  </si>
  <si>
    <t>MP SILLA LIZY GIRATORIA  42X49X77 NEGRO</t>
  </si>
  <si>
    <t>EKMRI1044N</t>
  </si>
  <si>
    <t>MP SILLA COSMIC 45.5X84X61 GRIS</t>
  </si>
  <si>
    <t>EKMRI1042G</t>
  </si>
  <si>
    <t>MP SILLA LIAN INTERLOCUTORA 48X48X105 NEGRO</t>
  </si>
  <si>
    <t>EKMR745INT</t>
  </si>
  <si>
    <t>MP SILLA LIZY GIRATORIA   42X49X77 AMARILLO</t>
  </si>
  <si>
    <t>EKMRI1044A</t>
  </si>
  <si>
    <t>MP SILLA MODERNA TRIANGULOS 56X80X54 ROJO</t>
  </si>
  <si>
    <t>EKMS239R</t>
  </si>
  <si>
    <t>MP SILLA EAMES DE BAR 42X106X47 MANDARINA</t>
  </si>
  <si>
    <t>MP SILLA EAMES DE BAR  42X106X47 VERDE MENTA</t>
  </si>
  <si>
    <t>EKMS235BVM</t>
  </si>
  <si>
    <t>MP SILLA ESNA 64 X53 X105  NEGRO/BLANCO</t>
  </si>
  <si>
    <t>MP SILLA FELIX 59X109X68 NEGRO</t>
  </si>
  <si>
    <t>EKMR2008</t>
  </si>
  <si>
    <t>MP SILLA GAMER REVOLUTION 51X100X68 AZUL</t>
  </si>
  <si>
    <t>EKMR3432Z</t>
  </si>
  <si>
    <t>MP SILLA GAMER ALAMEIN 64 X49 X130  ROJO</t>
  </si>
  <si>
    <t>EKMR3974RN</t>
  </si>
  <si>
    <t>MP SILLA QUENNA 64 X48 X150  NEGRO/BLANCO</t>
  </si>
  <si>
    <t>MP SILLA GAMER ALAMEIN 64 X49 X130  AZUL</t>
  </si>
  <si>
    <t>EKMR3974AZ</t>
  </si>
  <si>
    <t>MP SET X2 SILLA ANDY INFANTIL 50X30X51 MORADO</t>
  </si>
  <si>
    <t>EKMS2T64M</t>
  </si>
  <si>
    <t>MP SILLA EJECUTIVA DE LUJO 48X64X114.4 KHAKI</t>
  </si>
  <si>
    <t>EKMSJ11T</t>
  </si>
  <si>
    <t>MP MESA REDONDA INFANTIL+SILLA EAMES KIDS VERDE</t>
  </si>
  <si>
    <t>EKMM210BX1V</t>
  </si>
  <si>
    <t>MP ESCRITORIO MODERNO WHITE REDON+SILLA EAMES KHAK</t>
  </si>
  <si>
    <t>MP MESA REDONDA INFANTIL+SILLA EAMES KIDS AZUL</t>
  </si>
  <si>
    <t>EKMM210BX1Z</t>
  </si>
  <si>
    <t>MP MESA INFANTIL CUADRADA+SILLA EAMES KIDS AZUL</t>
  </si>
  <si>
    <t>EKMM211BX1Z</t>
  </si>
  <si>
    <t>MP ESCRITORIO MODERNO WHITE REDON+SILLA EAMES ROJO</t>
  </si>
  <si>
    <t>FB ESCRITORIO INDUSTRY 60X73X120 KHAKI</t>
  </si>
  <si>
    <t>EKME53</t>
  </si>
  <si>
    <t>MP SILLA ESCRITORIO KUREN 102X58X64 NEGRA</t>
  </si>
  <si>
    <t>EKMR362</t>
  </si>
  <si>
    <t>MP ESCRITORIO NOVA BLANCO + SILLA MILANO GRIS</t>
  </si>
  <si>
    <t>EKME63BS259G</t>
  </si>
  <si>
    <t>MP ESCRITORIO MINIMALISTA + SILLA MILANO NEGRO</t>
  </si>
  <si>
    <t>MP ESCRITORIO MINIMALISTA + SILLA MILANO BLANCO</t>
  </si>
  <si>
    <t>MP ESCRITORIO NOVA BLANCO + SILLA MILANO NEGRO</t>
  </si>
  <si>
    <t>EKME63BS259N</t>
  </si>
  <si>
    <t>MP ESCRITORIO MINIMALISTA+SILLA TURMANILA GER NEGR</t>
  </si>
  <si>
    <t>MP ESCRITORIO MINIMALISTA + SILLA SEUL NEGRA</t>
  </si>
  <si>
    <t>MP COMBO CAMA IGNEO 51.6X120X216 WENGUE + COLCHON</t>
  </si>
  <si>
    <t>EKMCM07120CO</t>
  </si>
  <si>
    <t>MP SILLA ESCRITORIO AFULA PLU 107.5X65X48 NEG</t>
  </si>
  <si>
    <t>EKMRP1001G</t>
  </si>
  <si>
    <t>MP SILLA ESCRITORIO NESHER 94X68.5X49 NEGRO/BLANCO</t>
  </si>
  <si>
    <t>EKMR1016B</t>
  </si>
  <si>
    <t>MP SILLA ESCRITORIO MONIK GERENT 106X65.5X50 BL</t>
  </si>
  <si>
    <t>MP SILLA AUXILIAR EAMES 85X62X62 GRIS PLATA</t>
  </si>
  <si>
    <t>EKMS235GP</t>
  </si>
  <si>
    <t>MP SILLA ESCRITORIO GIRA LINE 125X62X50 NEGRA</t>
  </si>
  <si>
    <t>EKMR2048</t>
  </si>
  <si>
    <t>MP SILLA ESCRITORIO NUQUI 111X51X51 GRIS</t>
  </si>
  <si>
    <t>EKMR1800G</t>
  </si>
  <si>
    <t>MP SILLA AUXILIAR QUEEN MADERA 77X45X38 BLANCA</t>
  </si>
  <si>
    <t>EKMRI1001B</t>
  </si>
  <si>
    <t>MP SILLA AUXILIAR CLOEP 80X43X46.3 ROJA</t>
  </si>
  <si>
    <t>EKMR1674R</t>
  </si>
  <si>
    <t>MP SILLA ESCRITORIO CASS INTERLOCU 88X42X48 NEG</t>
  </si>
  <si>
    <t>EKMR3738</t>
  </si>
  <si>
    <t>MP SILLA AUXILIAR CLOEP 80X43X46.3 MOSTAZA</t>
  </si>
  <si>
    <t>MP SILLA AUXILIAR CLOEP 80X43X46.3 AZUL</t>
  </si>
  <si>
    <t>MP SILLA ESCRITORIO ERGOHUMAN LUJO 100X50X69 GRIS</t>
  </si>
  <si>
    <t>EKMRE10G</t>
  </si>
  <si>
    <t>MP SILLA ESCRITORIO ERGOHUMAN PREM 100X50X69 NEGRO</t>
  </si>
  <si>
    <t>EKMPREIONN</t>
  </si>
  <si>
    <t>MP SILLA BAR EAMES 106X47X42 ROJO</t>
  </si>
  <si>
    <t>MP SILLA AUXILIAR EAMES 88X42X47 GRIS PERLA</t>
  </si>
  <si>
    <t>EKMS235GPR</t>
  </si>
  <si>
    <t>MP SILLA QUEEN TAPIZADA 61X45X25 AMARILLA</t>
  </si>
  <si>
    <t>EKMRI1000AT</t>
  </si>
  <si>
    <t>MP SILLA AUXILIAR MILANO 85X46.5X39 GRIS</t>
  </si>
  <si>
    <t>EKMR269G</t>
  </si>
  <si>
    <t>MP SET X 2 SILLA AUXILIAR MILANO 85X46.5X39 GRIS</t>
  </si>
  <si>
    <t>EKMS2R269G</t>
  </si>
  <si>
    <t>MP SET X6 SILLA AUXILIAR NORDIC 78X50X44 ROJO</t>
  </si>
  <si>
    <t>EKMS6S205R</t>
  </si>
  <si>
    <t>MP CLOSET BLUR 180.6X160X49.4 NEGRO/GRIS</t>
  </si>
  <si>
    <t>EKMCT02160</t>
  </si>
  <si>
    <t>MP CLOSET BLUR 180.6X120X49.7 NEGRO/GRIS</t>
  </si>
  <si>
    <t>EKMCT02120</t>
  </si>
  <si>
    <t>MP SETX2 SILLA CURVA STREEM 49X49X82 BLANCO</t>
  </si>
  <si>
    <t>EKMS101BX2</t>
  </si>
  <si>
    <t>MP SILLA EAMES 45X39X85 TRANSPARENTE HUMO</t>
  </si>
  <si>
    <t>EKMS235TRH</t>
  </si>
  <si>
    <t>MP SETX4 SILLA CURVA STREEM 49X49X82 BLANCO</t>
  </si>
  <si>
    <t>MP SETX2 SILLA CURVA STREEM 49X49X82 NEGRO</t>
  </si>
  <si>
    <t>EKMS101NX2</t>
  </si>
  <si>
    <t>MP SILLA CURVA STREEM 49X49X82 ROJO</t>
  </si>
  <si>
    <t>EKMS101R</t>
  </si>
  <si>
    <t>MP SET X2 SILLA BAR POLO 30X45X95 NEGRO</t>
  </si>
  <si>
    <t>EKMS2B103N</t>
  </si>
  <si>
    <t>MP SETX2 SILLA BAR LEO 38X41X94-114 CAFE</t>
  </si>
  <si>
    <t>EKMR1670CX2</t>
  </si>
  <si>
    <t>MP MESA INFANTIL ANDY 50X50X53 VERDE</t>
  </si>
  <si>
    <t>EKMRSP64V</t>
  </si>
  <si>
    <t>MP MESA INFANTIL + SILLA EAMES KIDS BLANCO/AZUL</t>
  </si>
  <si>
    <t>EKMM222BX1Z</t>
  </si>
  <si>
    <t>MP SETX2 SILLA DE BAR EAMES 42X47X106 BLANCO</t>
  </si>
  <si>
    <t>EKMS2235BBL</t>
  </si>
  <si>
    <t>MP SETX2 SILLA BAR MILYI 40X42X75 ROJO</t>
  </si>
  <si>
    <t>EKMR1662X2</t>
  </si>
  <si>
    <t>MP SETX4 SILLA BAR TRUE 30X30X76 NEGRO</t>
  </si>
  <si>
    <t>EKMSB102NX4</t>
  </si>
  <si>
    <t>MP SETX3 SILLA BAR TRUE 30X30X76 NEGRO</t>
  </si>
  <si>
    <t>EKMSB102NX3</t>
  </si>
  <si>
    <t>MP SETX2 SILLA TURCA 35X34X85 BLANCO</t>
  </si>
  <si>
    <t>EKMS100BX2</t>
  </si>
  <si>
    <t>MP SETX6 SILLA DE BAR TRUE 30X30X76 NEGRO</t>
  </si>
  <si>
    <t>EKMSB102NX6</t>
  </si>
  <si>
    <t>MP SETX4 SILLA BAR TRUE 30X30X76 BLANCO</t>
  </si>
  <si>
    <t>EKMSB102BX4</t>
  </si>
  <si>
    <t>MP SETX3 SILLA BAR TRUE 30X30X76 BLANCO</t>
  </si>
  <si>
    <t>EKMSB102BX3</t>
  </si>
  <si>
    <t>MP SETX2 SILLA BAR TRUE 30X30X76 NEGRO</t>
  </si>
  <si>
    <t>EKMSB102NX2</t>
  </si>
  <si>
    <t>MP SETX6 SILLA BAR TRUE 30X30X76 BLANCO</t>
  </si>
  <si>
    <t>EKMSB102BX6</t>
  </si>
  <si>
    <t>MP SETX2 SILLA BAR TRUE 30X30X76 BLANCO</t>
  </si>
  <si>
    <t>EKMSB102BX2</t>
  </si>
  <si>
    <t>MP SETX2 SILLA NORDIC 44X50X78 NEGRO</t>
  </si>
  <si>
    <t>EKMS205NX2</t>
  </si>
  <si>
    <t>MP SETX2 SILLA NATURA 44X54.5X79.5 NEGRO</t>
  </si>
  <si>
    <t>MP SETX2 SILLA NORDIC 44X50X78 BLANCO</t>
  </si>
  <si>
    <t>EKMS205BX2</t>
  </si>
  <si>
    <t>MP SETX2 SILLA BAR MILANO TAPIZADA 42X49X111 NEGRO</t>
  </si>
  <si>
    <t>EKMS259BNX2</t>
  </si>
  <si>
    <t>MP SETX3 SILLA TURCA 35X34X85 NEGRO</t>
  </si>
  <si>
    <t>EKMS100NX3</t>
  </si>
  <si>
    <t>MP SETX2 SILLA TURCA 35X34X85 NEGRO</t>
  </si>
  <si>
    <t>EKMS100NX2</t>
  </si>
  <si>
    <t>MP SETX6 SILLA TURCA 35X34X85 NEGRO</t>
  </si>
  <si>
    <t>EKMS100NX6</t>
  </si>
  <si>
    <t>MP SETX4 SILLA TURCA 35X34X85 NEGRO</t>
  </si>
  <si>
    <t>EKMS100NX4</t>
  </si>
  <si>
    <t>MP SETX3 SILLA TURCA 35X34X85 BLANCO</t>
  </si>
  <si>
    <t>EKMS100BX3</t>
  </si>
  <si>
    <t>MP SETX6 SILLA TURCA 35X34X85 BLANCO</t>
  </si>
  <si>
    <t>EKMS100BX6</t>
  </si>
  <si>
    <t>MP SETX4 SILLA TURCA 35X34X85 BLANCO</t>
  </si>
  <si>
    <t>EKMS100BX4</t>
  </si>
  <si>
    <t>MP SETX4 SILLA CURVA STREEM 49X49X82 NEGRO</t>
  </si>
  <si>
    <t>EKMS101NX4</t>
  </si>
  <si>
    <t>MP COMEDOR WHITE 73X120X60+4 SILLAS EAMES AMARILLO</t>
  </si>
  <si>
    <t>EKMCS102A</t>
  </si>
  <si>
    <t>FB SILLA EJECUTIVA DE LUJO 49X64X114.5 NEGRO</t>
  </si>
  <si>
    <t>FBEKMSJ11NN</t>
  </si>
  <si>
    <t>MP SETX6 SILLA AUXILIAR MILANO 46.5X39X85 ROSADO</t>
  </si>
  <si>
    <t>EKMS6259RS</t>
  </si>
  <si>
    <t>MP SETX2 SILLA AUXILIAR MILANO 46.5X39X85 AMARILLO</t>
  </si>
  <si>
    <t>EKMS2259A</t>
  </si>
  <si>
    <t>MP SETX6 SILLA AUXILIAR MILANO 46.5X39X85 VERDE</t>
  </si>
  <si>
    <t>MP SETX2 SILLA AUXILIAR MILANO 46.5X39X85 ROJO</t>
  </si>
  <si>
    <t>EKMS2259R</t>
  </si>
  <si>
    <t>MP SETX4 SILLA AUXILIAR MILANO 46.5X39X85 ROJO</t>
  </si>
  <si>
    <t>MP SETX6 SILLA AUXILIAR MILANO 46.5X39X85 ROJO</t>
  </si>
  <si>
    <t>MP SETX4 SILLA AUXILIAR MILANO 46.5X39X85 AMARILLO</t>
  </si>
  <si>
    <t>EKMS4259A</t>
  </si>
  <si>
    <t>MP SETX6 SILLA AUXILIAR MILANO 46.5X39X85 AMARILLO</t>
  </si>
  <si>
    <t>MP SETX2 SILLA AUXILIAR MILANO 46.5X39X85 VERDE</t>
  </si>
  <si>
    <t>EKMS2259V</t>
  </si>
  <si>
    <t>MP SETX4 SILLA AUXILIAR MILANO 46.5X39X85 VERDE</t>
  </si>
  <si>
    <t>MP SILLA OFICINA ESPINA DE PESCADO 60X50X110 ROSAD</t>
  </si>
  <si>
    <t>EKM68P</t>
  </si>
  <si>
    <t>MP SETX4 SILLA AUXILIAR EAMES 39X45X85 AZUL AGUAMA</t>
  </si>
  <si>
    <t>EKMS435ZA</t>
  </si>
  <si>
    <t>MP SET COMEDOR WHITE 4PTO SILLAS MILANO ROJO</t>
  </si>
  <si>
    <t>MP SILLA CURVA STREEM 49X82X49 BLANCO</t>
  </si>
  <si>
    <t>EKMS101A</t>
  </si>
  <si>
    <t>MP SILLA DE BARRA EAMES BOTONES??42X113X47 NEGRA</t>
  </si>
  <si>
    <t>EKMRB1678N</t>
  </si>
  <si>
    <t>MP SILLA ROCK 44X80X40 ROJO</t>
  </si>
  <si>
    <t>EKMS109O</t>
  </si>
  <si>
    <t>MP SILLA ROCK 44X80X40 AMARILLA</t>
  </si>
  <si>
    <t>EKMS109A</t>
  </si>
  <si>
    <t>MP SILLA TAPIZADA MILANO PANO 46.5X85X45 GRIS</t>
  </si>
  <si>
    <t>EKMST259G</t>
  </si>
  <si>
    <t>MP SILLA BAR FRAGUA 40X79X40 BLANCO</t>
  </si>
  <si>
    <t>EKMSB12B</t>
  </si>
  <si>
    <t>MP ESCRITOR BOREAL CENIZA + SILLA MAXI 105X93X50 N</t>
  </si>
  <si>
    <t>MP ESCRITOR BOREAL CENIZA + SILLA ESPINA DE PESCAD</t>
  </si>
  <si>
    <t>MP ESCRITORIO BLACK + SILLA EAMES 120X73X45 VERD</t>
  </si>
  <si>
    <t>MP ESCRITOR NOVA ROVERE + SILLA ESPINA DE PESC 120</t>
  </si>
  <si>
    <t>MP ESCRITOR ACQUA NEGRO + SILLA MAXI 120X75X45 NEG</t>
  </si>
  <si>
    <t>MP ESCRITOR ACQUA NEGRO + SILLA ESPINA DE PESC120X</t>
  </si>
  <si>
    <t>MP ESCRITORIO BLACK + SILLA MILANO 120X73X45 RO</t>
  </si>
  <si>
    <t>EKME04S3R</t>
  </si>
  <si>
    <t>MP ESCRITOR OLMO NEGRO + SILLA MAXI 120X75X59 NEG</t>
  </si>
  <si>
    <t>MP ESCRITOR OLMO NEGRO + SILLA ESPINA DE PESC 120X</t>
  </si>
  <si>
    <t>MP ESCRITOR NOVA ROVERE + SILLA MAXI 120X75X45 NEG</t>
  </si>
  <si>
    <t>MP ESCRITORIO BLACK + SILLA MILANO 120X73X45 AMA</t>
  </si>
  <si>
    <t>EKME06S5R</t>
  </si>
  <si>
    <t>MP ESCRITOR NOVA ROVERE + SILLA MILANO 120X75X45 A</t>
  </si>
  <si>
    <t>EKME63S5R</t>
  </si>
  <si>
    <t>MP ESCRITOR ACQUA NEG + SILLA MILANO 120X75X45 AMA</t>
  </si>
  <si>
    <t>MP SILLA DE OFICINA COLORS 90X56X50 AZUL</t>
  </si>
  <si>
    <t>MP POLTRONA ARIZA 66X60X83 ARENA</t>
  </si>
  <si>
    <t>EKMPAA</t>
  </si>
  <si>
    <t>MP SILLA AUXILIAR RIA 40X40X81 ARENA</t>
  </si>
  <si>
    <t>EKMSRA</t>
  </si>
  <si>
    <t>MP SILLA AUXILIAR NELL 50X50X78 BLANCA</t>
  </si>
  <si>
    <t>EKMSNB</t>
  </si>
  <si>
    <t>MP SILLA ATEMPORAL ITTO II 44X55X85 GRIS</t>
  </si>
  <si>
    <t>EKMSI2G</t>
  </si>
  <si>
    <t>MP SOFA 2 PUESTOS ARIZA 141X60X83 ARENA</t>
  </si>
  <si>
    <t>EKMS2PAA</t>
  </si>
  <si>
    <t>MP POLTRONA ARIZA 66X60X83 GRIS</t>
  </si>
  <si>
    <t>EKMPAG</t>
  </si>
  <si>
    <t>MP SET X4 SILLAS MULTIPROPOSITO ABI 42X56X84 ARENA</t>
  </si>
  <si>
    <t>EKMSAAX4</t>
  </si>
  <si>
    <t>MP SET X6 SILLA DE DISENO TRINA 55X58X83 GRIS</t>
  </si>
  <si>
    <t>EKMSTG02X6</t>
  </si>
  <si>
    <t>MP SET X4 SILLA DE DISENO TRINA 55X58X83 GRIS</t>
  </si>
  <si>
    <t>EKMSTG02X4</t>
  </si>
  <si>
    <t>MP SILLA DE DISENO TRINA 55X58X83 GRIS</t>
  </si>
  <si>
    <t>EKMSTG02</t>
  </si>
  <si>
    <t>MP SET X6 SILLA DE DISENO TRINA 55X58X83 NEGRA</t>
  </si>
  <si>
    <t>EKMSTN01X6</t>
  </si>
  <si>
    <t>MP SET X4 SILLA DE DISENO TRINA 55X58X83 NEGRA</t>
  </si>
  <si>
    <t>EKMSTN01X4</t>
  </si>
  <si>
    <t>MP SET X2 SILLA DE DISENO TRINA NEGRA 55X58X83</t>
  </si>
  <si>
    <t>EKMSTN01X2</t>
  </si>
  <si>
    <t>MP SET X6 SILLAS MULTIPROP ABI 42X56X84 BLANCA</t>
  </si>
  <si>
    <t>EKMSAGX6</t>
  </si>
  <si>
    <t>MP SET X2 SILLAS MULTIPROP ABI 42X56X84 BLANCA</t>
  </si>
  <si>
    <t>EKMSAGX2</t>
  </si>
  <si>
    <t>MP SET X6 SILLAS MULTIPROPOSITO ABI 42X56X84 ARENA</t>
  </si>
  <si>
    <t>EKMSAAX6</t>
  </si>
  <si>
    <t>MP SET X2 SILLA MULTIPROPOSITO ABI 42X56X84 ARENA</t>
  </si>
  <si>
    <t>EKMSAAX2</t>
  </si>
  <si>
    <t>MP SILLA MULTIPROPOSITO ABI 42X56X84 ARENA</t>
  </si>
  <si>
    <t>EKMSAA</t>
  </si>
  <si>
    <t>FB COMEDOR LIZZ REDONDO PEQUENO 3 PUESTOS EKMCL3PB</t>
  </si>
  <si>
    <t>EKMCL3PB</t>
  </si>
  <si>
    <t>MP BAUL LUJO MODERNO ROSAD EKMB2GRS</t>
  </si>
  <si>
    <t>EKMB2GRS</t>
  </si>
  <si>
    <t>MP SILLA GAMER SITTER GRIS/TERCIOPELO</t>
  </si>
  <si>
    <t>EKMSG105GT</t>
  </si>
  <si>
    <t>MP SILLA GAMER APEX NEGRO</t>
  </si>
  <si>
    <t>EKMSG104N</t>
  </si>
  <si>
    <t>MP SILLA GAMER RIDER NEGRO</t>
  </si>
  <si>
    <t>EKMSG102N</t>
  </si>
  <si>
    <t>MP SILLA GAMER SITTER NEGRO/FIBRA</t>
  </si>
  <si>
    <t>EKMSG105NF</t>
  </si>
  <si>
    <t>MP SILLA GAMER VORTEX NEGRO</t>
  </si>
  <si>
    <t>EKMSG100N</t>
  </si>
  <si>
    <t>MP BAUL LUJO MODERNO ATENAS GRIS TUNDR EKMB2GTX</t>
  </si>
  <si>
    <t>EKMB2GTX</t>
  </si>
  <si>
    <t>FB COMBO CAMA QUEEN CON COLCHON LUPE GR EKmlC160GP</t>
  </si>
  <si>
    <t>FB COMBO CAMA QUEEN CON COLCHON LUPE GR EKmlC160GR</t>
  </si>
  <si>
    <t>FB COMBO CAMA QUEEN CON COLCHON LUPE BE EKmlC160BG</t>
  </si>
  <si>
    <t>FB COMBO CAMA DOBLE CON COLCHON LUPE GR EKmlC140GL</t>
  </si>
  <si>
    <t>FB COMBO CAMA DOBLE CON COLCHON LUPE GR EKmlC140GR</t>
  </si>
  <si>
    <t>FB COMBO CAMA DOBLE CON COLCHON LUPE BE EKmlC140BG</t>
  </si>
  <si>
    <t>EKML01RS</t>
  </si>
  <si>
    <t>MP BASE CAMA + ESPALDAR SEMIDOBLE INFANTIL LUPE 12</t>
  </si>
  <si>
    <t>EKML02ZL</t>
  </si>
  <si>
    <t>EKML02Z</t>
  </si>
  <si>
    <t>EKML02ZC</t>
  </si>
  <si>
    <t>EKML02B</t>
  </si>
  <si>
    <t>EKML02V</t>
  </si>
  <si>
    <t>EKML02G</t>
  </si>
  <si>
    <t>EKML02T</t>
  </si>
  <si>
    <t>EKML02GP</t>
  </si>
  <si>
    <t>EKML02RS</t>
  </si>
  <si>
    <t>MP BASE CAMA ESPALDAR + COLCHON SENCILLO INFANTI</t>
  </si>
  <si>
    <t>EKMCB01ZL</t>
  </si>
  <si>
    <t>EKMCB01Z</t>
  </si>
  <si>
    <t>EKMCB01ZC</t>
  </si>
  <si>
    <t>EKMCB01B</t>
  </si>
  <si>
    <t>EKMCB01V</t>
  </si>
  <si>
    <t>EKMCB01G</t>
  </si>
  <si>
    <t>EKMCB01T</t>
  </si>
  <si>
    <t>EKMCB01GP</t>
  </si>
  <si>
    <t>EKMCB01RS</t>
  </si>
  <si>
    <t>MP BASE CAMA ESPALDAR + COLCHON SEMIDOBLE INFANT</t>
  </si>
  <si>
    <t>EKMCB02ZL</t>
  </si>
  <si>
    <t>EKMCB02Z</t>
  </si>
  <si>
    <t>EKMCB02ZC</t>
  </si>
  <si>
    <t>EKMCB02B</t>
  </si>
  <si>
    <t>EKMCB02V</t>
  </si>
  <si>
    <t>EKMCB02G</t>
  </si>
  <si>
    <t>EKMCB02T</t>
  </si>
  <si>
    <t>EKMCB02GP</t>
  </si>
  <si>
    <t>EKMCB02RS</t>
  </si>
  <si>
    <t>MP BASE CAMA ESPALDAR + COLCHON 1 PILLOW SENCILL</t>
  </si>
  <si>
    <t>EKMCF01ZL</t>
  </si>
  <si>
    <t>EKMCF01GP</t>
  </si>
  <si>
    <t>EKMCF01RS</t>
  </si>
  <si>
    <t>MP BASE CAMA ESPALDAR + COLCHON 1 PILLOW SEMIDOB</t>
  </si>
  <si>
    <t>EKMCF02ZL</t>
  </si>
  <si>
    <t>EKMCF02Z</t>
  </si>
  <si>
    <t>EKMCF02ZC</t>
  </si>
  <si>
    <t>EKMCF01Z</t>
  </si>
  <si>
    <t>EKMCF01ZC</t>
  </si>
  <si>
    <t>EKMCF01B</t>
  </si>
  <si>
    <t>EKMCF01V</t>
  </si>
  <si>
    <t>EKMCF01G</t>
  </si>
  <si>
    <t>EKMCF01T</t>
  </si>
  <si>
    <t>EKMCF02B</t>
  </si>
  <si>
    <t>EKMCF02V</t>
  </si>
  <si>
    <t>EKMCF02G</t>
  </si>
  <si>
    <t>EKMCF02T</t>
  </si>
  <si>
    <t>EKMCF02GP</t>
  </si>
  <si>
    <t>EKMCF02RS</t>
  </si>
  <si>
    <t>EKMCM01Z</t>
  </si>
  <si>
    <t>EKMCM01ZC</t>
  </si>
  <si>
    <t>EKMCM01G</t>
  </si>
  <si>
    <t>EKMCM01T</t>
  </si>
  <si>
    <t>EKMCM01RS</t>
  </si>
  <si>
    <t>EKMCM02Z</t>
  </si>
  <si>
    <t>EKMCM02ZC</t>
  </si>
  <si>
    <t>EKMCM02G</t>
  </si>
  <si>
    <t>EKMCM02T</t>
  </si>
  <si>
    <t>EKMCM02RS</t>
  </si>
  <si>
    <t>EKMCN01ZL</t>
  </si>
  <si>
    <t>EKMCN01Z</t>
  </si>
  <si>
    <t>EKMCN01ZC</t>
  </si>
  <si>
    <t>EKMCN01B</t>
  </si>
  <si>
    <t>EKMCN01V</t>
  </si>
  <si>
    <t>EKMCN01G</t>
  </si>
  <si>
    <t>EKMCN01T</t>
  </si>
  <si>
    <t>EKMCN01GP</t>
  </si>
  <si>
    <t>EKMCN01RS</t>
  </si>
  <si>
    <t>EKMCN02ZL</t>
  </si>
  <si>
    <t>EKMCN02Z</t>
  </si>
  <si>
    <t>EKMCN02ZC</t>
  </si>
  <si>
    <t>EKMCN02B</t>
  </si>
  <si>
    <t>EKMCN02V</t>
  </si>
  <si>
    <t>EKMCN02G</t>
  </si>
  <si>
    <t>EKMCN02T</t>
  </si>
  <si>
    <t>EKMCL01G</t>
  </si>
  <si>
    <t>Colchon Queen 1 Pillow con Cama Astoria Verde 160x190 GRATIS Sabanas</t>
  </si>
  <si>
    <t>Categoria</t>
  </si>
  <si>
    <t>Clasica</t>
  </si>
  <si>
    <t>Costo fijo</t>
  </si>
  <si>
    <t>Minimo</t>
  </si>
  <si>
    <t>Maximo</t>
  </si>
  <si>
    <t>Envio Flex</t>
  </si>
  <si>
    <t>% valor del envio</t>
  </si>
  <si>
    <t>Butacos y bancos</t>
  </si>
  <si>
    <t>Cercano</t>
  </si>
  <si>
    <t>Sillas de oficina</t>
  </si>
  <si>
    <t>Mediano</t>
  </si>
  <si>
    <t>Sillas de comedor</t>
  </si>
  <si>
    <t>Lejano</t>
  </si>
  <si>
    <t>Artículos de cocina</t>
  </si>
  <si>
    <t>Equipamiento para oficina</t>
  </si>
  <si>
    <t>Juegos de alcoba</t>
  </si>
  <si>
    <t>Sillas, bancos y sillones de jardín</t>
  </si>
  <si>
    <t>Escritorios</t>
  </si>
  <si>
    <t>Juegos de comedor</t>
  </si>
  <si>
    <t>Camas</t>
  </si>
  <si>
    <t>Repisas</t>
  </si>
  <si>
    <t>Juegos de mesa y sillas infantiles</t>
  </si>
  <si>
    <t>Sofás, futones y sillones</t>
  </si>
  <si>
    <t>Cuadros decorativos</t>
  </si>
  <si>
    <t>Pupitres escolares y universitarios</t>
  </si>
  <si>
    <t>Sábanas</t>
  </si>
  <si>
    <t>Muebles para el hogar</t>
  </si>
  <si>
    <t>PESO</t>
  </si>
  <si>
    <t>Valor</t>
  </si>
  <si>
    <t>ID_PRODUCTO</t>
  </si>
  <si>
    <t xml:space="preserve">     Silla Eames Con Brazos,  Envío Gratis, Eames Promoción</t>
  </si>
  <si>
    <t xml:space="preserve">$     </t>
  </si>
  <si>
    <t xml:space="preserve">     Silla Eames Niños, Silla Eames Kids, Eames Promocion.</t>
  </si>
  <si>
    <t xml:space="preserve">     Sillas Oficina Alta,ergonomica Reclinable, Gerencial Negra</t>
  </si>
  <si>
    <t xml:space="preserve">     Sillas Oficina  Escritorios Ergonomica Reclinable Gerencial </t>
  </si>
  <si>
    <t xml:space="preserve">     Silla Isoceles Tapizada,silla Oficina Espera + Envio Gratis</t>
  </si>
  <si>
    <t xml:space="preserve">     Silla Triangulo, Silla Moderna, Silla Exteriores,promoción.</t>
  </si>
  <si>
    <t xml:space="preserve">     Silla Eames,  Silla Moderna, Silla Eames Adulto</t>
  </si>
  <si>
    <t xml:space="preserve">     Silla Eames Niños, Sillas Niños, Sillas Eames Kids . </t>
  </si>
  <si>
    <t xml:space="preserve">     Silla Milano Tapizada, Silla Restaurante, Envío Gratis </t>
  </si>
  <si>
    <t xml:space="preserve">     Silla Bar O Barra Alta Eames Blanca </t>
  </si>
  <si>
    <t xml:space="preserve">     Silla Eames Tapizada Sillas Modernas Madera</t>
  </si>
  <si>
    <t xml:space="preserve">     Silla Barra Graduable Milyi</t>
  </si>
  <si>
    <t xml:space="preserve">     Silla Para Barra Alta Ajustable Bar Moderna Y Elegante</t>
  </si>
  <si>
    <t xml:space="preserve">     Pupitre Jardin Preescolar Kids </t>
  </si>
  <si>
    <t xml:space="preserve">     Silla Eames Tradicional Tapizada En Cuerina Patas En Madera</t>
  </si>
  <si>
    <t xml:space="preserve">     Silla De Oficina Ejecutiva En Malla Ergonomica Giratoria</t>
  </si>
  <si>
    <t xml:space="preserve">     Silla Moderna, Sillas, Silla, Silla Comedor, Silla Auxiliar.</t>
  </si>
  <si>
    <t xml:space="preserve">     Silla Para Exteriores Rock Negro </t>
  </si>
  <si>
    <t xml:space="preserve">     Juego De Ruedas Para Sillas De Oficina X 5 Unidades Desmopan</t>
  </si>
  <si>
    <t xml:space="preserve">     Silla Para Bar Acolchada Cromada</t>
  </si>
  <si>
    <t xml:space="preserve">     Silla De Oficina Ejecutiva En Malla Ergonomica Giratoria </t>
  </si>
  <si>
    <t xml:space="preserve">     Silla Curva Streem Barra Negro</t>
  </si>
  <si>
    <t xml:space="preserve">     Sillas Oficinas, Silla Ergonómica, Silla Ejecutiva. </t>
  </si>
  <si>
    <t xml:space="preserve">     Combo Cama King + Cabecero Astoria Gratis Sabanas 300 Hilos</t>
  </si>
  <si>
    <t xml:space="preserve">     Silla Cromada, Silla Ejecutiva, Silla Negra, Silla Promoción</t>
  </si>
  <si>
    <t xml:space="preserve">     Silla Eames Tapizada Milano Estructura En Madera Setx6</t>
  </si>
  <si>
    <t xml:space="preserve">     Silla Para Hogar Curva Streem Para Adulto Moderna Exteriore </t>
  </si>
  <si>
    <t xml:space="preserve">     Silla De Oficina Ejecutiva Tapizada Giratoria Ergonomica </t>
  </si>
  <si>
    <t xml:space="preserve">     Silla Para Oficina Espina De Pescado Giratoria En Malla </t>
  </si>
  <si>
    <t xml:space="preserve">     Silla De Oficina Ejecutiva Secretarial Rey</t>
  </si>
  <si>
    <t xml:space="preserve">     Escritorio Nova Rovere + Silla Milano</t>
  </si>
  <si>
    <t xml:space="preserve">     Combo Cama Queen + Cabecero Astoria Gratis Sabanas 300 Hilos</t>
  </si>
  <si>
    <t xml:space="preserve">     Juego De Alcoba Espaldar Capitoneado+base+colchon+puff Lujo</t>
  </si>
  <si>
    <t xml:space="preserve">     Silla Eames Negra Para Sala O Comedor Set X4</t>
  </si>
  <si>
    <t xml:space="preserve">     Mesa Comedor Industry + Silla Milano</t>
  </si>
  <si>
    <t xml:space="preserve">     Escritorio Acqua Negro + Silla Milano</t>
  </si>
  <si>
    <t xml:space="preserve">     Escritorio Moderno Black + Silla Milano</t>
  </si>
  <si>
    <t xml:space="preserve">     Combo Cama King + Cabecero Mousai Gratis Sabanas 300 Hilos</t>
  </si>
  <si>
    <t xml:space="preserve">     Combo Cama King + Cabecero Hampton Gratis Sabanas 300 Hilos</t>
  </si>
  <si>
    <t xml:space="preserve">     Combo Cama Queen + Cabecero Mousai Gratis Sabanas 300 Hilos</t>
  </si>
  <si>
    <t xml:space="preserve">     Combo Cama Mousai Queen + Colchón 1 Pill 26cm + Sabanas</t>
  </si>
  <si>
    <t xml:space="preserve">     Combo Cama Hampton King + Colchón 1 Pill 26cm + Sabanas</t>
  </si>
  <si>
    <t xml:space="preserve">     Combo Cama Gabor Queen + Colchón 1 Pill 26cm + Sabanas</t>
  </si>
  <si>
    <t xml:space="preserve">     Combo Cama Mousai Doble + Colchón 1 Pill 26cm + Sabanas</t>
  </si>
  <si>
    <t xml:space="preserve">     Combo Cama Hampton Queen+ Colchón 1 Pill 26cm + Sabanas</t>
  </si>
  <si>
    <t xml:space="preserve">     Combo Cama Doble + Cabecero Hampton Gratis Sabanas 300 Hilos</t>
  </si>
  <si>
    <t xml:space="preserve">     Combo Cama Astoria Queen + Colchon 1pill 26cm + Sabanas</t>
  </si>
  <si>
    <t xml:space="preserve">     Combo Cama Doble + Cabecero Mousai Gratis Sabanas 300 Hilos</t>
  </si>
  <si>
    <t xml:space="preserve">     Combo Cama Mousai King + Colchón 1 Pill 26cm + Sabanas</t>
  </si>
  <si>
    <t xml:space="preserve">     Mesa Infantil Andy</t>
  </si>
  <si>
    <t xml:space="preserve">     Cama Italia King 200x200x150</t>
  </si>
  <si>
    <t xml:space="preserve">     Cama Paris Doble Con Puff Baúl 140x190x150</t>
  </si>
  <si>
    <t xml:space="preserve">     Silla Infantil Toby</t>
  </si>
  <si>
    <t xml:space="preserve">     Silla Para Niños, Andy Kids</t>
  </si>
  <si>
    <t xml:space="preserve">     Silla Gamer Astro Pro - Sonido Y Luces</t>
  </si>
  <si>
    <t xml:space="preserve">     Silla Gamer Astro Basica</t>
  </si>
  <si>
    <t xml:space="preserve">     Mesa De Comedor Artek + 6 Sillas Milano Gratis Cuadro 70x50</t>
  </si>
  <si>
    <t xml:space="preserve">     Sofa Cama 3 Posiciones Clic Clac Yezz 170 Cm</t>
  </si>
  <si>
    <t xml:space="preserve">     Sofa Cama 3 Posiciones Clic Clac Kloe 170 Cm</t>
  </si>
  <si>
    <t xml:space="preserve">     Silla Gamer Ergonomica Reclinable Kairo 124x50x50</t>
  </si>
  <si>
    <t xml:space="preserve">     Silla Isosceles Junior Plastica</t>
  </si>
  <si>
    <t xml:space="preserve">     Combo Cama Astoria King+ Colchon 1 Pill 26cm + Sabanas</t>
  </si>
  <si>
    <t xml:space="preserve">     Combo Cama Hampton Doble + Colchón 1pill 26cm + Sabanas</t>
  </si>
  <si>
    <t xml:space="preserve">     Combo Cama Vítale Queen + Colchón 1 Pill 26cm + Sabanas</t>
  </si>
  <si>
    <t xml:space="preserve">     Combo Cama Gabor King + Colchón 1 Pill 26cm + Sabanas</t>
  </si>
  <si>
    <t xml:space="preserve">     Combo Cama Queen + Cabecero Hampton Gratis Sabanas 300 Hilos</t>
  </si>
  <si>
    <t xml:space="preserve">     Combo Cama Vítale King + Colchón 1 Pill 26cm + Sabanas</t>
  </si>
  <si>
    <t xml:space="preserve">     Combo Cama Vítale Doble + Colchón 1 Pill 26cm + Sabanas</t>
  </si>
  <si>
    <t xml:space="preserve">     Combo Cama Gabor Doble + Colchón 1 Pill 26cm + Sabanas</t>
  </si>
  <si>
    <t xml:space="preserve">     Combo Cama Doble + Cabecero Astoria Gratis Sabanas 300 Hilos</t>
  </si>
  <si>
    <t xml:space="preserve">     Combo Cama Doble + Cabecero Vitale Gratis Sabanas 300 Hilos</t>
  </si>
  <si>
    <t xml:space="preserve">     Cama Ilusión Doble 140x190x150</t>
  </si>
  <si>
    <t xml:space="preserve">     Cama Paris Doble Con Puff Baúl 160x190x150</t>
  </si>
  <si>
    <t xml:space="preserve">     Cama Paris Doble Con Puff Baúl 200x200x150</t>
  </si>
  <si>
    <t xml:space="preserve">     Cama Ilusión King  200x200x150</t>
  </si>
  <si>
    <t xml:space="preserve">     Cama Ilusión Queen 160x190x150</t>
  </si>
  <si>
    <t xml:space="preserve">     Cama Natura Doble 140x190x150</t>
  </si>
  <si>
    <t xml:space="preserve">     Cama Natura Doble 160x190x150</t>
  </si>
  <si>
    <t xml:space="preserve">     Cama Natura Doble 200x200x150</t>
  </si>
  <si>
    <t xml:space="preserve">     Silla Auxiliar Para Sala O Comedor Turca</t>
  </si>
  <si>
    <t xml:space="preserve">     Silla Bar Alta Metalica True Moderna</t>
  </si>
  <si>
    <t xml:space="preserve">     Silla Para Bar Alta Eames </t>
  </si>
  <si>
    <t xml:space="preserve">     Silla Gamer Dxracer Fserie Formula P132</t>
  </si>
  <si>
    <t xml:space="preserve">     Silla Eames Natura Moderna Set X2</t>
  </si>
  <si>
    <t xml:space="preserve">     Silla Para Oficina Maxi Gerente</t>
  </si>
  <si>
    <t xml:space="preserve">     Cuadros Decorativos Diseño Animales 1,20x5x90</t>
  </si>
  <si>
    <t xml:space="preserve">     Cuadros Decorativos Diseño Animales 70x50x5cm</t>
  </si>
  <si>
    <t xml:space="preserve">     Cuadros Decorativos Diseño Animales 1,20x5x1,80</t>
  </si>
  <si>
    <t xml:space="preserve">     Cuadros Decorativos Diseño Animales 60x1.80x7x5cm</t>
  </si>
  <si>
    <t xml:space="preserve">     Cuadros Decorativos Diseño Animales 1,20x90x5cm</t>
  </si>
  <si>
    <t xml:space="preserve">     Cuadros Decorativos Diseño Animales 50x70x5cm</t>
  </si>
  <si>
    <t xml:space="preserve">     Comedor Madera Robledo + Silla Milano</t>
  </si>
  <si>
    <t xml:space="preserve">     Mesa Comedor White + Silla Milano</t>
  </si>
  <si>
    <t xml:space="preserve">     Comedor Celeno Macadamia 15mm  + Silla Milano</t>
  </si>
  <si>
    <t xml:space="preserve">     Comedor Indika Macadamia 15mm Negro + Silla Milano</t>
  </si>
  <si>
    <t xml:space="preserve">     Comedor Indika Macadamia 30mm Blanco + Silla Milano</t>
  </si>
  <si>
    <t xml:space="preserve">     Silla Eames Con Brazo Niños , Sillas Kids, Sillas Niños </t>
  </si>
  <si>
    <t xml:space="preserve">     Juego De Alcoba Lujo Electrica Colchon+ Espaldar + Base Cama</t>
  </si>
  <si>
    <t xml:space="preserve">     Cama Italia Doble 140x190x150</t>
  </si>
  <si>
    <t xml:space="preserve">     Cama Italia Queen 160x190x150</t>
  </si>
  <si>
    <t>339900</t>
  </si>
  <si>
    <t xml:space="preserve">     Silla Moderna Auxiliar Para Comedor Natura</t>
  </si>
  <si>
    <t>269900</t>
  </si>
  <si>
    <t>549900</t>
  </si>
  <si>
    <t>239900</t>
  </si>
  <si>
    <t xml:space="preserve">     Silla Eames Tradicional Cojin Milano Patas En Madera Ekms259</t>
  </si>
  <si>
    <t>629900</t>
  </si>
  <si>
    <t xml:space="preserve">     Cuadros Decorativos Diseño Animales 1.80x1.20x5</t>
  </si>
  <si>
    <t>1959800</t>
  </si>
  <si>
    <t>439900</t>
  </si>
  <si>
    <t xml:space="preserve">     Repisa Entrepaño Organizador 120 Cm X6</t>
  </si>
  <si>
    <t>3429900</t>
  </si>
  <si>
    <t xml:space="preserve">     Combo Cama Astoria Doble + Colchon 1pill 26cm + Sabanas</t>
  </si>
  <si>
    <t>329900</t>
  </si>
  <si>
    <t xml:space="preserve">     Silla Nordic, Comedor, Sala, Moderna</t>
  </si>
  <si>
    <t>949900</t>
  </si>
  <si>
    <t>649900</t>
  </si>
  <si>
    <t xml:space="preserve">     Combo Escritorio White Con Silla Eames</t>
  </si>
  <si>
    <t>909900</t>
  </si>
  <si>
    <t>199900</t>
  </si>
  <si>
    <t>509900</t>
  </si>
  <si>
    <t xml:space="preserve">     Combo Mesa Infantil Andy + Sillas Andy Multicolor</t>
  </si>
  <si>
    <t>389900</t>
  </si>
  <si>
    <t xml:space="preserve">EKM2047                                                     </t>
  </si>
  <si>
    <t xml:space="preserve">BASE CAMA ROMA 140 GRIS PLOMO                     </t>
  </si>
  <si>
    <t xml:space="preserve">EKMR3736                                                    </t>
  </si>
  <si>
    <t xml:space="preserve">SILLA CASS PRESIDENTE                             </t>
  </si>
  <si>
    <t xml:space="preserve">EKMCZ4PBE                                                   </t>
  </si>
  <si>
    <t xml:space="preserve">EKME53CG                                                    </t>
  </si>
  <si>
    <t xml:space="preserve">ESCRITORIO INDUSTRY + SILLA COLORS GRIS           </t>
  </si>
  <si>
    <t xml:space="preserve">EKMT2225N                                                   </t>
  </si>
  <si>
    <t xml:space="preserve">SILLA TANDEM 2P TAPIZADO 123X78X64 NEGRO          </t>
  </si>
  <si>
    <t xml:space="preserve">EKMES189                                                    </t>
  </si>
  <si>
    <t xml:space="preserve">ESPALDAR NATURA 140 NEGRO                         </t>
  </si>
  <si>
    <t xml:space="preserve">EKMESLU04T                                                  </t>
  </si>
  <si>
    <t xml:space="preserve">ESPALDAR LUPE 140 TAUPE                           </t>
  </si>
  <si>
    <t xml:space="preserve">EKMESLX2T                                                   </t>
  </si>
  <si>
    <t xml:space="preserve">ESPALDAR  LUXURY  DE 200X200 TAUPE                </t>
  </si>
  <si>
    <t xml:space="preserve">EKMRG11GB                                                   </t>
  </si>
  <si>
    <t xml:space="preserve">SILLA TURMANILA GTE ESPALDAR MALLA GRIS BLANCA    </t>
  </si>
  <si>
    <t xml:space="preserve">EKMCAB11                                                    </t>
  </si>
  <si>
    <t xml:space="preserve">ABSTRACT GREEN (1.20X90X5CM)                      </t>
  </si>
  <si>
    <t xml:space="preserve">ESTRUCTURA UNIPERSONAL CLASE 2                    </t>
  </si>
  <si>
    <t xml:space="preserve">EKMESJ4GP                                                   </t>
  </si>
  <si>
    <t xml:space="preserve">CABECERO CAMA 140 JULIETA GRIS PLOMO              </t>
  </si>
  <si>
    <t>MCO3018558930</t>
  </si>
  <si>
    <t>Pupitre Escolar + Silla Trapezo Azul</t>
  </si>
  <si>
    <t>MCO3018560600</t>
  </si>
  <si>
    <t>Pupitre Estudiantil Unipersonal Porta Libros Negro</t>
  </si>
  <si>
    <t>MCO3018894452</t>
  </si>
  <si>
    <t>Pupitre Infantil Unipersonal 40x60x65 Azul</t>
  </si>
  <si>
    <t>MCO3018894790</t>
  </si>
  <si>
    <t>Pupitre Estudiantil Unipersonal Negro</t>
  </si>
  <si>
    <t>MCO3018894806</t>
  </si>
  <si>
    <t>MCO3018905228</t>
  </si>
  <si>
    <t>Pupitre Estudiantil Unipersonal Rojo</t>
  </si>
  <si>
    <t>MCO3021010048</t>
  </si>
  <si>
    <t>MCO3021010220</t>
  </si>
  <si>
    <t>Pupitre Estudiantil Unipersonal Porta Libros Azul</t>
  </si>
  <si>
    <t>VALOR FLETE</t>
  </si>
  <si>
    <t xml:space="preserve">INV </t>
  </si>
  <si>
    <t xml:space="preserve">PVP NORMAL  Ojoooo REDONDEAR </t>
  </si>
  <si>
    <t xml:space="preserve">LISTA 1 </t>
  </si>
  <si>
    <t xml:space="preserve">% de Descuento </t>
  </si>
  <si>
    <t>% de Descuento 2</t>
  </si>
  <si>
    <t xml:space="preserve">LISTA 3 </t>
  </si>
  <si>
    <t>% de Descuento 3</t>
  </si>
  <si>
    <t>EKMPT08</t>
  </si>
  <si>
    <t>EKMB01C</t>
  </si>
  <si>
    <t xml:space="preserve">ELIMINAR </t>
  </si>
  <si>
    <t>SET X 5 DE RUEDAS EN DESMOPAN</t>
  </si>
  <si>
    <t>EKMALMBL02</t>
  </si>
  <si>
    <t>EKMALMBL01</t>
  </si>
  <si>
    <t>EKMPT52</t>
  </si>
  <si>
    <t>EKMJR02ND</t>
  </si>
  <si>
    <t>EKMA364</t>
  </si>
  <si>
    <t>EKMPT05</t>
  </si>
  <si>
    <t>EKMRST66R</t>
  </si>
  <si>
    <t>EKMRST66RS</t>
  </si>
  <si>
    <t>EKMRST66V</t>
  </si>
  <si>
    <t>EKMRST64AM</t>
  </si>
  <si>
    <t>EKMIN01ZA</t>
  </si>
  <si>
    <t xml:space="preserve">SILLA INFANTIL TOBY  AZUL AGUAMARINA              </t>
  </si>
  <si>
    <t>EKMIN01ZM</t>
  </si>
  <si>
    <t xml:space="preserve">SILLA INFANTIL TOBY  AZUL MEDIO                   </t>
  </si>
  <si>
    <t>EKMIN01ZP</t>
  </si>
  <si>
    <t xml:space="preserve">SILLA INFANTIL TOBY  AZUL PASTEL                  </t>
  </si>
  <si>
    <t>EKMIN01NR</t>
  </si>
  <si>
    <t xml:space="preserve">SILLA INFANTIL TOBY  NARANJA                      </t>
  </si>
  <si>
    <t>EKMIN01VL</t>
  </si>
  <si>
    <t xml:space="preserve">SILLA INFANTIL TOBY  VERDE LIMON                  </t>
  </si>
  <si>
    <t>EKMSP01</t>
  </si>
  <si>
    <t>EKMPT07</t>
  </si>
  <si>
    <t>EKMCD10</t>
  </si>
  <si>
    <t>EKMA042</t>
  </si>
  <si>
    <t xml:space="preserve">CILINDRO GERENCIAL                                </t>
  </si>
  <si>
    <t>EKMCD1</t>
  </si>
  <si>
    <t>EKMCD01</t>
  </si>
  <si>
    <t>EKMMCP5</t>
  </si>
  <si>
    <t>EKMAR102</t>
  </si>
  <si>
    <t>EKMPT30</t>
  </si>
  <si>
    <t>EKMBR03</t>
  </si>
  <si>
    <t>EKMMC2</t>
  </si>
  <si>
    <t>EKMS400</t>
  </si>
  <si>
    <t>EKMRST63AZ</t>
  </si>
  <si>
    <t xml:space="preserve">SILLA ISOSCELES JUNIOR PLASTICA 35X56X30 AZUL     </t>
  </si>
  <si>
    <t>EKMRST63NR</t>
  </si>
  <si>
    <t>EKMRT53A</t>
  </si>
  <si>
    <t>EKMD12</t>
  </si>
  <si>
    <t>EKMPINCM</t>
  </si>
  <si>
    <t>EKMRST64RS</t>
  </si>
  <si>
    <t>SILLA INFANTIL ANDY ROSADO</t>
  </si>
  <si>
    <t>EKMD14</t>
  </si>
  <si>
    <t>EKMS1420</t>
  </si>
  <si>
    <t>SILLA EAMES INFANTIL AZUL</t>
  </si>
  <si>
    <t>EKMSK235N</t>
  </si>
  <si>
    <t>SILLA EAMES INFANTIL NEGRO</t>
  </si>
  <si>
    <t>EKMSK235RJ</t>
  </si>
  <si>
    <t>SILLA EAMES INFANTIL ROJO</t>
  </si>
  <si>
    <t>SILLA EAMES INFANTIL ROSADO</t>
  </si>
  <si>
    <t>EKMSK235AM</t>
  </si>
  <si>
    <t>SILLA EAMES KIDS AMARILLA</t>
  </si>
  <si>
    <t>EKMSK235V</t>
  </si>
  <si>
    <t>SILLA EAMES KIDS VERDE</t>
  </si>
  <si>
    <t>EKMBR04</t>
  </si>
  <si>
    <t>SILLA AUXILIAR EAMES ADULTO CORAL</t>
  </si>
  <si>
    <t>SILLA AUXILIAR EAMES ADULTO MOSTAZA</t>
  </si>
  <si>
    <t>EKMS235ZP</t>
  </si>
  <si>
    <t>EKMS235VL</t>
  </si>
  <si>
    <t>SILLA EAMES VERDE LIMON</t>
  </si>
  <si>
    <t>EKMS235C</t>
  </si>
  <si>
    <t>SILLA EAMES:CAFE OSCURO</t>
  </si>
  <si>
    <t>EKMRST63AM</t>
  </si>
  <si>
    <t xml:space="preserve">SILLA ISOSCELES JUNIOR PLASTICA 35X56X30 AMARILLA </t>
  </si>
  <si>
    <t>EKMSK101B</t>
  </si>
  <si>
    <t>MP SILLA CURVA STREEM KIDS 32X36X56 BLANCO</t>
  </si>
  <si>
    <t>EKMS218A</t>
  </si>
  <si>
    <t>SILLA BRAZOS EAMES ADULTO AMARILLA</t>
  </si>
  <si>
    <t>EKMBC06R</t>
  </si>
  <si>
    <t>EKMSK101CV</t>
  </si>
  <si>
    <t>MP SILLA CURVAS STREEM KIDS 32X36X56 VERDE</t>
  </si>
  <si>
    <t>SILLA AUXILIAR EAMES BEIGE</t>
  </si>
  <si>
    <t>EKMS235PI</t>
  </si>
  <si>
    <t>SILLA ISOCELES MALLA</t>
  </si>
  <si>
    <t>SILLA EAMES CON BRAZOS INFANTIL ROSADO</t>
  </si>
  <si>
    <t>EKMSK101AZ</t>
  </si>
  <si>
    <t>SILLA CURVA STREEM KIDS AZUL</t>
  </si>
  <si>
    <t>EKMSP235</t>
  </si>
  <si>
    <t>SILLA EAMES GRIS PATAS NEGRA</t>
  </si>
  <si>
    <t>EKMMK01Z</t>
  </si>
  <si>
    <t>EKMMK01F</t>
  </si>
  <si>
    <t>MP SILLA IRIS 40X44X45 GRIS</t>
  </si>
  <si>
    <t>EKMMR10W</t>
  </si>
  <si>
    <t>MUEBLE REPISAS ROSSIE WENGUE</t>
  </si>
  <si>
    <t>EKMSAB</t>
  </si>
  <si>
    <t>EKMMS20</t>
  </si>
  <si>
    <t>MESA DE NOCHE COQUEI WENGUE</t>
  </si>
  <si>
    <t>EKMRSP65R</t>
  </si>
  <si>
    <t>EKMS19C</t>
  </si>
  <si>
    <t>EKMS19G</t>
  </si>
  <si>
    <t>EKMRIT1007RN</t>
  </si>
  <si>
    <t xml:space="preserve">SILLA LEVER TAPIZADA                              </t>
  </si>
  <si>
    <t>EKMSACF</t>
  </si>
  <si>
    <t>EKMBC043</t>
  </si>
  <si>
    <t>BIBLIOTECA HEREZ 130</t>
  </si>
  <si>
    <t>EKMG020Z32</t>
  </si>
  <si>
    <t>Cama King + Colchón 2 Pillow 32 + Cabecero Gabor Azul</t>
  </si>
  <si>
    <t>EKMVR01</t>
  </si>
  <si>
    <t>ESPEJO RECTANGULAR VIDAL</t>
  </si>
  <si>
    <t>EKMMC003C</t>
  </si>
  <si>
    <t>EKMS235BMZ</t>
  </si>
  <si>
    <t>EKMMB35</t>
  </si>
  <si>
    <t xml:space="preserve">MUEBLE GABINETE NEVU BLANCO </t>
  </si>
  <si>
    <t>EKMMR01</t>
  </si>
  <si>
    <t>MUEBLE RECIBIDOR BETAN ROVERE BLANCO</t>
  </si>
  <si>
    <t>EKMTS120Z</t>
  </si>
  <si>
    <t>SABANAS HOTELERAS 120 LUXURY 300 HILOS SEMI DOBLE AZUL</t>
  </si>
  <si>
    <t>EKMTS120BG</t>
  </si>
  <si>
    <t>SABANAS HOTELERAS 120 LUXURY 300 HILOS SEMI DOBLE BEIGE</t>
  </si>
  <si>
    <t>EKMTS120GO</t>
  </si>
  <si>
    <t>SABANAS HOTELERAS 120 LUXURY 300 HILOS SEMI DOBLE GRIS</t>
  </si>
  <si>
    <t>EKMTS120R</t>
  </si>
  <si>
    <t>SABANAS HOTELERAS 120 LUXURY 300 HILOS SEMI DOBLE ROJO</t>
  </si>
  <si>
    <t>EKMTS120B</t>
  </si>
  <si>
    <t>SABANAS HOTELERAS LUXURY 300 HILOS SEMI DOBLE BLANCA</t>
  </si>
  <si>
    <t>EKMTS120N</t>
  </si>
  <si>
    <t>SABANAS HOTELERAS LUXURY 300 HILOS SEMI-DOBLE (1,20X1,90) NEGRA</t>
  </si>
  <si>
    <t>EKMTS100Z</t>
  </si>
  <si>
    <t>SABANAS HOTELERAS LUXURY 300 HILOS SENCILLAS AZUL</t>
  </si>
  <si>
    <t>EKMTS100BG</t>
  </si>
  <si>
    <t>SABANAS HOTELERAS LUXURY 300 HILOS SENCILLAS BEIGE</t>
  </si>
  <si>
    <t>EKMTS100B</t>
  </si>
  <si>
    <t>SABANAS HOTELERAS LUXURY 300 HILOS SENCILLAS BLANCA</t>
  </si>
  <si>
    <t>EKMTS100R</t>
  </si>
  <si>
    <t>SABANAS HOTELERAS LUXURY 300 HILOS SENCILLAS ROJO</t>
  </si>
  <si>
    <t>EKMCT13G</t>
  </si>
  <si>
    <t>CLOSET CLARIS CON ESPEJO GALES</t>
  </si>
  <si>
    <t>EKMVR04</t>
  </si>
  <si>
    <t>ESPEJO RECTANGULAR BONGA</t>
  </si>
  <si>
    <t>EKMRSP64AM</t>
  </si>
  <si>
    <t xml:space="preserve">MESA INFANTIL ANDY 50X50X53 AGUAMARINA            </t>
  </si>
  <si>
    <t>EKMS245B</t>
  </si>
  <si>
    <t>EKMS245N</t>
  </si>
  <si>
    <t>EKMBC12W</t>
  </si>
  <si>
    <t>BIBLIOTECA LIBEREC WENGUE</t>
  </si>
  <si>
    <t>EKMCT18</t>
  </si>
  <si>
    <t>CLOSET DUMIS GALES</t>
  </si>
  <si>
    <t>EKMMB03</t>
  </si>
  <si>
    <t>ESPEJO DE BAÃ±O ALOUS</t>
  </si>
  <si>
    <t>EKMMS16</t>
  </si>
  <si>
    <t>MESA DE NOCHE BOMBAY</t>
  </si>
  <si>
    <t>MP GV SILLA TAPIZADA MILA 54X49X83 ROJO SETX12 UND</t>
  </si>
  <si>
    <t>EKMS101T</t>
  </si>
  <si>
    <t>MP SILLA AUXILIAR MILANO TAPIZADA 46.5X38X83 ROSAD</t>
  </si>
  <si>
    <t>FBEKMS235TR</t>
  </si>
  <si>
    <t>EKMSI2AEKMSI2G</t>
  </si>
  <si>
    <t>SILLA ATEMPORAL ITTO II</t>
  </si>
  <si>
    <t>EKMCT03</t>
  </si>
  <si>
    <t>CLOSET YAIR</t>
  </si>
  <si>
    <t>EKMVR13</t>
  </si>
  <si>
    <t>ESPEJO OVALADO LIFAX</t>
  </si>
  <si>
    <t>EKMVR23</t>
  </si>
  <si>
    <t>ESPEJO TESALIA</t>
  </si>
  <si>
    <t>EKMMS40</t>
  </si>
  <si>
    <t>MESA DE CENTRO AMONTE WENGUE</t>
  </si>
  <si>
    <t>EKMMNFBL</t>
  </si>
  <si>
    <t>MESA DE NOCHE FLOTANTE CON CAJON BLANCO</t>
  </si>
  <si>
    <t>EKMCE22</t>
  </si>
  <si>
    <t>MESA PARA TV OSTENDE WENGUE</t>
  </si>
  <si>
    <t>EKMCE12DO</t>
  </si>
  <si>
    <t>RACK PARA TV NUVIC DUNA + ONIX</t>
  </si>
  <si>
    <t>EKMTS140Z</t>
  </si>
  <si>
    <t>SABANAS HOTELERAS 140 LUXURY 300 HILOS DOBLE AZUL</t>
  </si>
  <si>
    <t>EKMTS140BG</t>
  </si>
  <si>
    <t>SABANAS HOTELERAS 140 LUXURY 300 HILOS DOBLE BEIGE</t>
  </si>
  <si>
    <t>EKMTS140B</t>
  </si>
  <si>
    <t>SABANAS HOTELERAS 140 LUXURY 300 HILOS DOBLE BLANCA</t>
  </si>
  <si>
    <t>EKMTS140GO</t>
  </si>
  <si>
    <t>SABANAS HOTELERAS 140 LUXURY 300 HILOS DOBLE GRIS</t>
  </si>
  <si>
    <t>EKMTS140R</t>
  </si>
  <si>
    <t>SABANAS HOTELERAS 140 LUXURY 300 HILOS DOBLE ROJO</t>
  </si>
  <si>
    <t>EKMB102R</t>
  </si>
  <si>
    <t>EKMR1689AZ</t>
  </si>
  <si>
    <t>SILLA POOLE AZUL</t>
  </si>
  <si>
    <t>EKMBC12R</t>
  </si>
  <si>
    <t>BIBLIOTECA LIBEREC ROVERE</t>
  </si>
  <si>
    <t>EKMBC06</t>
  </si>
  <si>
    <t>BIBLIOTECA MAIDE WENGUE</t>
  </si>
  <si>
    <t>EKME91</t>
  </si>
  <si>
    <t>CENTRO DE COMPUTO BATNA WENGUE</t>
  </si>
  <si>
    <t>EKMCT14</t>
  </si>
  <si>
    <t>CLOSET NAYARI COÃ±AC</t>
  </si>
  <si>
    <t>EKME87</t>
  </si>
  <si>
    <t>ESCRITORIO SMALL WENGUE</t>
  </si>
  <si>
    <t>EKMVR21</t>
  </si>
  <si>
    <t>ESPEJO KOLDIN</t>
  </si>
  <si>
    <t>EKMVR18</t>
  </si>
  <si>
    <t>ESPEJO TAWA</t>
  </si>
  <si>
    <t>EKMMS18</t>
  </si>
  <si>
    <t>MESA DE CENTRO ANTALAYA COÑAC</t>
  </si>
  <si>
    <t>EKMMS18D</t>
  </si>
  <si>
    <t>EKMMN05R</t>
  </si>
  <si>
    <t>MESA DE NOCHE SOUK ROVERE</t>
  </si>
  <si>
    <t>EKMS178</t>
  </si>
  <si>
    <t>MP SILLA MODERNA BAR 30X35X82 ROJO</t>
  </si>
  <si>
    <t>EKMEO6W</t>
  </si>
  <si>
    <t>REPISA ENTREPAÑO ORGANIZADOR 60 CM WENGUE X 6</t>
  </si>
  <si>
    <t xml:space="preserve">validar costos y inv </t>
  </si>
  <si>
    <t>EKMRI1002A</t>
  </si>
  <si>
    <t>EKMSTR13AZ</t>
  </si>
  <si>
    <t>EKMRI1000BC</t>
  </si>
  <si>
    <t>EKMBC12D</t>
  </si>
  <si>
    <t>BIBLIOTECA LIBEREC DUNA</t>
  </si>
  <si>
    <t>EKMBC10M</t>
  </si>
  <si>
    <t>BIBLIOTECA TEMPO MIELBLANCO</t>
  </si>
  <si>
    <t>EKMES08W</t>
  </si>
  <si>
    <t>ESCRITORIO TETRA WENGUE</t>
  </si>
  <si>
    <t>EKMMN05H</t>
  </si>
  <si>
    <t>MESA DE NOCHE SOUK HABANO</t>
  </si>
  <si>
    <t>MP CUADRO LOBO LIFE COLORS 70CMX50</t>
  </si>
  <si>
    <t>EKMR269B</t>
  </si>
  <si>
    <t>MP SILLA AUXILIAR MILANO 85X46.5X39 BLANCA</t>
  </si>
  <si>
    <t>MP SILLA BARRA MILANO TAPIZADA 54X49X104 GRIS</t>
  </si>
  <si>
    <t>SILLA CURVAS STREEM  GRIS</t>
  </si>
  <si>
    <t>FBEKMS259B</t>
  </si>
  <si>
    <t>EKMMB15</t>
  </si>
  <si>
    <t>MUEBLE AUXILIAR DE BAÑO WILTON</t>
  </si>
  <si>
    <t>EKMCE14</t>
  </si>
  <si>
    <t>RACK PARA TV DUMIS</t>
  </si>
  <si>
    <t>EKMEO6CZ</t>
  </si>
  <si>
    <t>REPISA ENTREPAÃ±O ORGANIZADOR 60 CM CENIZA X6</t>
  </si>
  <si>
    <t>EKMEO6B</t>
  </si>
  <si>
    <t>REPISA ENTREPAÑO ORGANIZADOR 60 CM BLANCO X 6</t>
  </si>
  <si>
    <t>EKMB102N</t>
  </si>
  <si>
    <t>EKMES09C</t>
  </si>
  <si>
    <t>ESCRITORIO PORTABLE ALICE DUNA</t>
  </si>
  <si>
    <t>EKMVR31</t>
  </si>
  <si>
    <t>ESPEJO LYON</t>
  </si>
  <si>
    <t>EKMVR33</t>
  </si>
  <si>
    <t>ESPEJO NIZA</t>
  </si>
  <si>
    <t>EKMVR24</t>
  </si>
  <si>
    <t>ESPEJO RECTANGULAR GRECIA</t>
  </si>
  <si>
    <t>EKMVR14</t>
  </si>
  <si>
    <t>ESPEJO RECTANGULAR SASKA</t>
  </si>
  <si>
    <t>EKMVR16</t>
  </si>
  <si>
    <t>ESPEJO RECTANGULAR TORONTO</t>
  </si>
  <si>
    <t>EKMMS25</t>
  </si>
  <si>
    <t>MESA AUXILIAR LUTRUX</t>
  </si>
  <si>
    <t>EKMMS09</t>
  </si>
  <si>
    <t>MESA DE CENTRO CANTON WENGUE</t>
  </si>
  <si>
    <t>EKMMS13</t>
  </si>
  <si>
    <t>MESA DE CENTRO CON UNA PUERTA ARES</t>
  </si>
  <si>
    <t>EKMMS07N</t>
  </si>
  <si>
    <t>MESA DE CENTRO KOREA WENGUE</t>
  </si>
  <si>
    <t>EKMMNSD1C</t>
  </si>
  <si>
    <t>MESA DE NOCHE 1 CAJON SIPLA DUNA</t>
  </si>
  <si>
    <t>EKMMS17</t>
  </si>
  <si>
    <t>MESA DE NOCHE ANGLE</t>
  </si>
  <si>
    <t>EKMMNFBLL</t>
  </si>
  <si>
    <t>MESA DE NOCHE FLOTANTE CON CAJON BELLOTA</t>
  </si>
  <si>
    <t>EKMMNFM</t>
  </si>
  <si>
    <t>MESA DE NOCHE FLOTANTE CON CAJON MACADAMIA</t>
  </si>
  <si>
    <t>EKMMB33</t>
  </si>
  <si>
    <t xml:space="preserve">MUEBLE PARA LAVAMANOS SALMA </t>
  </si>
  <si>
    <t>EKMTS160Z</t>
  </si>
  <si>
    <t>SABANAS HOTELERAS 160 LUXURY 300 HILOS QUEEN AZUL</t>
  </si>
  <si>
    <t>EKMTS160BG</t>
  </si>
  <si>
    <t>SABANAS HOTELERAS 160 LUXURY 300 HILOS QUEEN BEIGE</t>
  </si>
  <si>
    <t>EKMTS160B</t>
  </si>
  <si>
    <t>SABANAS HOTELERAS 160 LUXURY 300 HILOS QUEEN BLANCA</t>
  </si>
  <si>
    <t>EKMTS160GO</t>
  </si>
  <si>
    <t>SABANAS HOTELERAS LUXURY 300 HILOS QUEEN GRIS</t>
  </si>
  <si>
    <t>EKMTS160R</t>
  </si>
  <si>
    <t>SABANAS HOTELERAS LUXURY 300 HILOS QUEEN ROJO</t>
  </si>
  <si>
    <t xml:space="preserve">SILLA EAMES BARRA ROJA                            </t>
  </si>
  <si>
    <t>EKMR8006N</t>
  </si>
  <si>
    <t>EKMSE107N</t>
  </si>
  <si>
    <t>EKMRUN1061</t>
  </si>
  <si>
    <t xml:space="preserve">SILLA UNIVERSITARIA MALAY                         </t>
  </si>
  <si>
    <t>EKMCE08</t>
  </si>
  <si>
    <t>CENTRO DE ENTRETENIMIENTO FLOTANTE ZION</t>
  </si>
  <si>
    <t>CUADRO CARA DE VENADO 70X50X5</t>
  </si>
  <si>
    <t>EKMVR19</t>
  </si>
  <si>
    <t>ESPEJO RECTANGULAR BRANTON</t>
  </si>
  <si>
    <t>EKMVR10</t>
  </si>
  <si>
    <t>ESPEJO REDONDO SENCILLO DE PARED QUEDEC</t>
  </si>
  <si>
    <t>EKMMB19</t>
  </si>
  <si>
    <t>GABINETE DE BAÑO GOLFO WENGUÉ</t>
  </si>
  <si>
    <t>EKMMS07B</t>
  </si>
  <si>
    <t>MESA DE CENTRO KOREA BLANCO</t>
  </si>
  <si>
    <t>EKMMN08</t>
  </si>
  <si>
    <t xml:space="preserve">MESA DE NOCHE DUBLIN ROVERE  </t>
  </si>
  <si>
    <t>EKMMFC</t>
  </si>
  <si>
    <t>MESA DE NOCHE FLOTANTE CON CAJON CENIZA</t>
  </si>
  <si>
    <t>EKMMFW</t>
  </si>
  <si>
    <t>MESA DE NOCHE FLOTANTE CON CAJON WENGUE</t>
  </si>
  <si>
    <t>MP CUADRO LEOPARDO LIFE COLORS 70CMX50</t>
  </si>
  <si>
    <t>MP SILLA ISOCELES 50.5X75.5 NEGRO</t>
  </si>
  <si>
    <t>EKMMB32</t>
  </si>
  <si>
    <t>MUEBLE AUXILIAR BAÑO ZATAR</t>
  </si>
  <si>
    <t>EKMMB17B</t>
  </si>
  <si>
    <t>MUEBLE AUXILIAR DE BAÑO LUCOA BLANCO</t>
  </si>
  <si>
    <t>EKMMAS1PB</t>
  </si>
  <si>
    <t>MUEBLE AUXILIAR SISTER CON PUERTA DERECHA BLANCO</t>
  </si>
  <si>
    <t>EKMMC21</t>
  </si>
  <si>
    <t>EKMMB34</t>
  </si>
  <si>
    <t>MUEBLE OPTIMIZADOR BAÑO DUBLIN</t>
  </si>
  <si>
    <t>EKMEO8B</t>
  </si>
  <si>
    <t>REPISA ENTREPAÑO ORGANIZADOR 80 CM BLANCO X6</t>
  </si>
  <si>
    <t>EKMS2235B</t>
  </si>
  <si>
    <t>SET X2 SILLA EAMES ADULTO BLANCO</t>
  </si>
  <si>
    <t>EKMR3721N</t>
  </si>
  <si>
    <t>EKMR1678BE</t>
  </si>
  <si>
    <t>EKMS235VMX2</t>
  </si>
  <si>
    <t>SILLA EAMES VERDE MENTA SET X 2</t>
  </si>
  <si>
    <t>EKMSTR13</t>
  </si>
  <si>
    <t>SILLA EVENTOS COLORES</t>
  </si>
  <si>
    <t>EKMS300N</t>
  </si>
  <si>
    <t>EKMS300PN</t>
  </si>
  <si>
    <t>SILLA ISOCELES NEGRO</t>
  </si>
  <si>
    <t>EKMS178R</t>
  </si>
  <si>
    <t>SILLA MODERNA BAR ROJA</t>
  </si>
  <si>
    <t>EKMCF2PRW</t>
  </si>
  <si>
    <t>CENTRO DE ENTRETENIMIENTO FLOTANTE DOS PUERTAS RELLER WENGUE LENNO</t>
  </si>
  <si>
    <t>EKMCE02</t>
  </si>
  <si>
    <t>CENTRO DE ENTRETENIMIENTO VIÃ±AT</t>
  </si>
  <si>
    <t>EKMMNGR</t>
  </si>
  <si>
    <t>MP SILLA AUXILIAR DAIS 47X48X97 AZUL TURQUESA</t>
  </si>
  <si>
    <t>EKMEO6CM</t>
  </si>
  <si>
    <t>REPISA ENTREPAÃ±O ORGANIZADOR 60 CM CARAMELO X6</t>
  </si>
  <si>
    <t>EKMEO8CM</t>
  </si>
  <si>
    <t>REPISA ENTREPAÃ±O ORGANIZADOR 80 CM CARAMELO X 6</t>
  </si>
  <si>
    <t>EKMEO8CZ</t>
  </si>
  <si>
    <t>REPISA ENTREPAÃ±O ORGANIZADOR 80 CM CENIZA X 6</t>
  </si>
  <si>
    <t>EKMSB10N</t>
  </si>
  <si>
    <t>SILLA BANCO WORK NEGRO</t>
  </si>
  <si>
    <t>SILLA BAR POLO BLANCO</t>
  </si>
  <si>
    <t>EKMB103N</t>
  </si>
  <si>
    <t>EKMB103R</t>
  </si>
  <si>
    <t>SILLA BAR POLO:ROJO</t>
  </si>
  <si>
    <t>EKMBC13W</t>
  </si>
  <si>
    <t>BIBLIOTECA ESCALDES WENGUE</t>
  </si>
  <si>
    <t>EKMES05C</t>
  </si>
  <si>
    <t>ESCRITORIO MUNICH HABANO</t>
  </si>
  <si>
    <t>EKMVR26</t>
  </si>
  <si>
    <t>ESPEJO CIRCULAR EPIRO</t>
  </si>
  <si>
    <t>EKMVR50</t>
  </si>
  <si>
    <t>ESPEJO OVALADO SERENO LUZ LED</t>
  </si>
  <si>
    <t>EKMGABLD</t>
  </si>
  <si>
    <t>GABINETE AUXILIAR DE BAÑO LISS BLANCO DUNA</t>
  </si>
  <si>
    <t xml:space="preserve">MESA DE NOCHE ALMARA </t>
  </si>
  <si>
    <t>EKMMS18RB</t>
  </si>
  <si>
    <t>MESA DE NOCHE ANTRIS ROVERE</t>
  </si>
  <si>
    <t>MP SILLA LUCI TAPIZADA GRIS 80X44X44 CM</t>
  </si>
  <si>
    <t>EKMMFDDW</t>
  </si>
  <si>
    <t>EKMMO3CD</t>
  </si>
  <si>
    <t>MUEBLE OBTIMIZADOR 3 NIVELES DUNA BLANCO</t>
  </si>
  <si>
    <t>EKMSTN01G</t>
  </si>
  <si>
    <t xml:space="preserve">SILLA DE DISEÑO TRINA GRIS                        </t>
  </si>
  <si>
    <t>EKMBC09</t>
  </si>
  <si>
    <t>BIBLIOTECA MOMENT</t>
  </si>
  <si>
    <t>EKMBC01</t>
  </si>
  <si>
    <t>BIBLIOTECA PRIKA BLANCA + MADERA</t>
  </si>
  <si>
    <t>EKME63B</t>
  </si>
  <si>
    <t>ESCRITORIO NOVA BLANCO</t>
  </si>
  <si>
    <t>EKMES16</t>
  </si>
  <si>
    <t xml:space="preserve">ESCRITORIO PRIMITIV WENGUE </t>
  </si>
  <si>
    <t>EKME87B</t>
  </si>
  <si>
    <t>ESCRITORIO SMALL BLANCO</t>
  </si>
  <si>
    <t>EKMVR25</t>
  </si>
  <si>
    <t>ESPEJO OVALADO CALCIDIA</t>
  </si>
  <si>
    <t>EKMVR53</t>
  </si>
  <si>
    <t>ESPEJO OVALADO CELESTE</t>
  </si>
  <si>
    <t>EKMVR08</t>
  </si>
  <si>
    <t>ESPEJO RECTANGULAR ONTARIO</t>
  </si>
  <si>
    <t>EKMMB31B</t>
  </si>
  <si>
    <t>GABINETE DE BAÃ±O CON ESPEJOS AYRE BLANCO</t>
  </si>
  <si>
    <t>EKMMS07R</t>
  </si>
  <si>
    <t>MESA DE CENTRO KOREA ROVERE</t>
  </si>
  <si>
    <t>EKMMN07B</t>
  </si>
  <si>
    <t xml:space="preserve">MESA DE NOCHE MINERAL BLANCO </t>
  </si>
  <si>
    <t>EKMRSP64Z</t>
  </si>
  <si>
    <t>MESA INFANTIL ANDY AZUL</t>
  </si>
  <si>
    <t>EKMR10R</t>
  </si>
  <si>
    <t>MP SILLA AUXILIAR DISENO BERT 86X56X49 ROJA</t>
  </si>
  <si>
    <t>EKMSB11N</t>
  </si>
  <si>
    <t>MP SILLA BAR ARTIKO 40X79X40 NEGRO</t>
  </si>
  <si>
    <t>EKMCE35</t>
  </si>
  <si>
    <t>RACK TV BOSKETO WENGUE</t>
  </si>
  <si>
    <t>EKMB102B</t>
  </si>
  <si>
    <t>EKMSB103</t>
  </si>
  <si>
    <t>SILLA BAR METALICA TRUE ENVEJECIDA</t>
  </si>
  <si>
    <t>EKMSBFN</t>
  </si>
  <si>
    <t xml:space="preserve">SILLA DE BAR FRIZZ NEGRA                          </t>
  </si>
  <si>
    <t>EKMR1664B</t>
  </si>
  <si>
    <t>SILLA DE BAR MILYI BLANCA 65X45X42</t>
  </si>
  <si>
    <t>EKMS308A</t>
  </si>
  <si>
    <t>SILLA DE DISEÑO DAIS AMARILLO</t>
  </si>
  <si>
    <t>EKMS235BGR</t>
  </si>
  <si>
    <t>SILLA BAR EAMES GRIS</t>
  </si>
  <si>
    <t>EKMS235BBE</t>
  </si>
  <si>
    <t xml:space="preserve">SILLA EAMES DE BAR BEIGE </t>
  </si>
  <si>
    <t>EKMSB102G</t>
  </si>
  <si>
    <t>SILLA TRUE SENCILLA CON DESCANSA PIES GRIS</t>
  </si>
  <si>
    <t>EKMBC05H</t>
  </si>
  <si>
    <t>BIBLIOTECA NERONA HABANO</t>
  </si>
  <si>
    <t>EKMCE07</t>
  </si>
  <si>
    <t>CENTRO DE ENTRETENIMIENTO ASTREM</t>
  </si>
  <si>
    <t>EKMCE26</t>
  </si>
  <si>
    <t>CENTRO DE ENTRETENIMIENTO FLOTANTE MYKONOS</t>
  </si>
  <si>
    <t>EKME12R</t>
  </si>
  <si>
    <t>ESCRITORIO VOSS ROVERE</t>
  </si>
  <si>
    <t>EKMVR02</t>
  </si>
  <si>
    <t>ESPEJO ALBA</t>
  </si>
  <si>
    <t>EKMVR07</t>
  </si>
  <si>
    <t>ESPEJO DE PARED RECTANGULAR CON CUADRO INTERNO EN SANDBLASTING BENIN</t>
  </si>
  <si>
    <t>EKMVR12</t>
  </si>
  <si>
    <t>ESPEJO RECTANGULAR CON MARCO EN SANDBLASTING SURREY</t>
  </si>
  <si>
    <t>EKMVR32</t>
  </si>
  <si>
    <t>ESPEJO RENE</t>
  </si>
  <si>
    <t>EKMMB09R</t>
  </si>
  <si>
    <t>GABINETE DE BAÃ±O OPICO ROVERE</t>
  </si>
  <si>
    <t>EKMMS30</t>
  </si>
  <si>
    <t>MESA DE CENTRO ANNABA MIEL PLOMO</t>
  </si>
  <si>
    <t>EKMMS18WN</t>
  </si>
  <si>
    <t>MESA DE NOCHE ANTRIS WENGUE</t>
  </si>
  <si>
    <t>EKMMN01WM</t>
  </si>
  <si>
    <t>MESA DE NOCHE ARES WENGUE - MIEL</t>
  </si>
  <si>
    <t>EKMM1170</t>
  </si>
  <si>
    <t>MP MESA INFANTIL ANDY 50X50X53 NARANJAAMARILLO</t>
  </si>
  <si>
    <t>EKMB03B</t>
  </si>
  <si>
    <t>MUEBLE AHORRADOR DE ESPACIOS CUBZIA BLANCO</t>
  </si>
  <si>
    <t>EKMB102NB</t>
  </si>
  <si>
    <t>SILLA BARRA ARKA BLANCO PERLADO</t>
  </si>
  <si>
    <t>EKMBC11W</t>
  </si>
  <si>
    <t>BIBLIOTECA BISKRA WENGUE</t>
  </si>
  <si>
    <t>EKMEETD</t>
  </si>
  <si>
    <t>ESCRITORIO EXCLUSIV PARA TERRAZA DUNA</t>
  </si>
  <si>
    <t>EKME63HB</t>
  </si>
  <si>
    <t>ESCRITORIO NOVA HABANO + BLANCO</t>
  </si>
  <si>
    <t>EKMVR06</t>
  </si>
  <si>
    <t>ESPEJO VILLE</t>
  </si>
  <si>
    <t>EKMMB10</t>
  </si>
  <si>
    <t>GABINETE DE BAÑO NAMUR</t>
  </si>
  <si>
    <t>EKMCE17W</t>
  </si>
  <si>
    <t>MESA PARA TV LADEL WENGUÉ</t>
  </si>
  <si>
    <t>EKMS205R</t>
  </si>
  <si>
    <t>MP SILLA NORDIC 40X73X63 ROJO</t>
  </si>
  <si>
    <t>MP SILLA NORDIC 54.5X63X73 AMARILLO</t>
  </si>
  <si>
    <t>MP SILLA NORDIC 54.5X63X73 AZUL</t>
  </si>
  <si>
    <t>EKMOBLPD</t>
  </si>
  <si>
    <t>ORGANIZADOR DE BAÑO LENT PLOMO DUNA</t>
  </si>
  <si>
    <t>EKMRT02</t>
  </si>
  <si>
    <t>RAC TV DESERTICA ROVERE</t>
  </si>
  <si>
    <t>EKMCE12CW</t>
  </si>
  <si>
    <t>RACK PARA TV NUVIC COÃ±AC + WENGUE</t>
  </si>
  <si>
    <t>EKMEO8W</t>
  </si>
  <si>
    <t>REPISA ENTREPAÑO ORGANIZADOR 80 CM WENGUE X 6</t>
  </si>
  <si>
    <t>EKMR1662AZ</t>
  </si>
  <si>
    <t>SILLA BAR MILYI AZUL</t>
  </si>
  <si>
    <t>EKMSB183N</t>
  </si>
  <si>
    <t>SILLA BAR WEIS NEGRO</t>
  </si>
  <si>
    <t>EKMR879G</t>
  </si>
  <si>
    <t>SILLA DE OFICINA MILANO GRIS</t>
  </si>
  <si>
    <t>EKMSZ02V/N</t>
  </si>
  <si>
    <t>EKMR598</t>
  </si>
  <si>
    <t>EKMSE102C</t>
  </si>
  <si>
    <t>SILLA PALMA CAFÉ</t>
  </si>
  <si>
    <t>EKMCE25</t>
  </si>
  <si>
    <t>CENTRO DE ENTRETENIMIENTO FLOTANTE LUTRUX</t>
  </si>
  <si>
    <t>ESCRITORIO MODERNO ACQUA WENGUÉ</t>
  </si>
  <si>
    <t>ESCRITORIO MODERNO MAGNA WENGUE</t>
  </si>
  <si>
    <t>EKMVR41</t>
  </si>
  <si>
    <t>ESPEJO ALASKA</t>
  </si>
  <si>
    <t>EKMVR11</t>
  </si>
  <si>
    <t>ESPEJO LONDON</t>
  </si>
  <si>
    <t>EKMVR27</t>
  </si>
  <si>
    <t>ESPEJO RECTANGULAR LARISA</t>
  </si>
  <si>
    <t>EKMMN11</t>
  </si>
  <si>
    <t xml:space="preserve">MESA DE NOCHE VIDANTA CAOBA CLARO </t>
  </si>
  <si>
    <t>EKMCE17</t>
  </si>
  <si>
    <t>MESA PARA TV LADEL</t>
  </si>
  <si>
    <t>EKMCE17R</t>
  </si>
  <si>
    <t>MESA PARA TV LADEL ROVERE</t>
  </si>
  <si>
    <t>MP SILLA COLORS 50X56X99 VERDE  NEGRO</t>
  </si>
  <si>
    <t>EKMRENB</t>
  </si>
  <si>
    <t>RECIBIDOR CON ESPEJO Y CAJON BLANCO</t>
  </si>
  <si>
    <t>EKMTS200Z</t>
  </si>
  <si>
    <t>SABANAS HOTELERAS LUXURY 300 HILOS KING AZUL</t>
  </si>
  <si>
    <t>EKMTS200BG</t>
  </si>
  <si>
    <t>SABANAS HOTELERAS LUXURY 300 HILOS KING BEIGE</t>
  </si>
  <si>
    <t>EKMTS200B</t>
  </si>
  <si>
    <t>SABANAS HOTELERAS LUXURY 300 HILOS KING BLANCA</t>
  </si>
  <si>
    <t>EKMTS200GO</t>
  </si>
  <si>
    <t>SABANAS HOTELERAS LUXURY 300 HILOS KING GRIS OSCURO</t>
  </si>
  <si>
    <t>EKMTS200R</t>
  </si>
  <si>
    <t>SABANAS HOTELERAS LUXURY 300 HILOS KING ROJO</t>
  </si>
  <si>
    <t>EKMRE4022R</t>
  </si>
  <si>
    <t xml:space="preserve">SILLA WORKING CON ESPALDAR ROJO                   </t>
  </si>
  <si>
    <t>EKMBC05R</t>
  </si>
  <si>
    <t>BIBLIOTECA NERONA ROVERE</t>
  </si>
  <si>
    <t>EKMCT17RB</t>
  </si>
  <si>
    <t>CLOSET FAUNE CON ESPEJOS ROVERE  BLANCO</t>
  </si>
  <si>
    <t>EKMES14</t>
  </si>
  <si>
    <t>ESCRITORIO MALAGA WENGUE</t>
  </si>
  <si>
    <t>EKMVR03</t>
  </si>
  <si>
    <t>ESPEJOS RECTANGULAR ZOU</t>
  </si>
  <si>
    <t>EKMR1034NR</t>
  </si>
  <si>
    <t>MP SILLA CHENNA GITARORIA NARANJA 42X97X40 NARANJ</t>
  </si>
  <si>
    <t>MP SILLA LILLE GIRATORIA NEGRO 47X76X44 NEGRO</t>
  </si>
  <si>
    <t>MP SILLA NORDIC 54.5X63X73 NEGRO</t>
  </si>
  <si>
    <t>EKMB04W</t>
  </si>
  <si>
    <t>MUEBLE AHORRADOR SERENO WENGUE</t>
  </si>
  <si>
    <t>EKMMD50BAB</t>
  </si>
  <si>
    <t>MUEBLE DE BAÑO ARIZ 50 BLANCO</t>
  </si>
  <si>
    <t>EKMCE13</t>
  </si>
  <si>
    <t>RACK PARA TV COATS</t>
  </si>
  <si>
    <t>EKMSB15N</t>
  </si>
  <si>
    <t>SILLA BANCO MOKARA NEGRO</t>
  </si>
  <si>
    <t>EKMSB16B</t>
  </si>
  <si>
    <t>SILLA BAR MONTIARA BLANCO</t>
  </si>
  <si>
    <t>EKMSB183B</t>
  </si>
  <si>
    <t>EKMCE03GD</t>
  </si>
  <si>
    <t>CENTRO DE ENTRETENIMIENTO DOSTIN GALES  DUNA</t>
  </si>
  <si>
    <t>EKMM2965</t>
  </si>
  <si>
    <t>EKMCT06C</t>
  </si>
  <si>
    <t>CLOSET INTRA CENIZA</t>
  </si>
  <si>
    <t>EKME67C</t>
  </si>
  <si>
    <t>ESCRITORIO ACQUA CENIZA</t>
  </si>
  <si>
    <t>EKME65DB</t>
  </si>
  <si>
    <t>ESCRITORIO MODERNO MINIMALISTA DUNA + BLANCO</t>
  </si>
  <si>
    <t>EKMMB12</t>
  </si>
  <si>
    <t>GABINETE DE BAÃ±O LUTAN</t>
  </si>
  <si>
    <t>EKMMS10</t>
  </si>
  <si>
    <t>MESA DE CENTRO LUTRUX MIEL  CAFÉ</t>
  </si>
  <si>
    <t>EKMMS11</t>
  </si>
  <si>
    <t>MESA DE CENTRO MILEIK MIEL  PLOMO</t>
  </si>
  <si>
    <t>EKMMS36</t>
  </si>
  <si>
    <t>MESA DE CENTRO TERRAH SIENA-WENGUE</t>
  </si>
  <si>
    <t>EKMRT61R</t>
  </si>
  <si>
    <t>MP SILLA POLO?N TAPIZADA 45X45X72 ROJO</t>
  </si>
  <si>
    <t>EKMRAZ</t>
  </si>
  <si>
    <t>MP SILLA POLO?N TAPIZADA 45X45X72 VERDE</t>
  </si>
  <si>
    <t>EKMMB16</t>
  </si>
  <si>
    <t>MUEBLE AUXILIAR DE ASEO FINLAN BLANCO</t>
  </si>
  <si>
    <t>EKMMD50BAC</t>
  </si>
  <si>
    <t>MUEBLE DE BAÑO ARIZ 50 CENIZA</t>
  </si>
  <si>
    <t>EKMMD60BAN</t>
  </si>
  <si>
    <t>MUEBLE DE BAÑO ARIZ 60 NEGRO</t>
  </si>
  <si>
    <t>EKMRT04</t>
  </si>
  <si>
    <t>PANEL TV CATALANA</t>
  </si>
  <si>
    <t>EKMRTVFB</t>
  </si>
  <si>
    <t>EKMRENDP</t>
  </si>
  <si>
    <t>RECIBIDOR CON ESPEJO Y CAJON NANO DUNA PLOMO</t>
  </si>
  <si>
    <t>EKMR2102N</t>
  </si>
  <si>
    <t>EKMSJ66NG</t>
  </si>
  <si>
    <t>SILLA DE OFICINA COLORS GRIS NEGRO</t>
  </si>
  <si>
    <t>EKMSB104MB</t>
  </si>
  <si>
    <t>EKMMS27</t>
  </si>
  <si>
    <t>ZAPATERO RECIBIDOR ARICA CON PUERTA</t>
  </si>
  <si>
    <t>EKMBC11R</t>
  </si>
  <si>
    <t>BIBLIOTECA BISKRA ROVERE</t>
  </si>
  <si>
    <t>EKMCO01</t>
  </si>
  <si>
    <t>CAJONERA DE OFICINA LINARES</t>
  </si>
  <si>
    <t>EKME73</t>
  </si>
  <si>
    <t>ESCRITORIO CON REPISAS DENIS</t>
  </si>
  <si>
    <t>EKMMC2PNWL</t>
  </si>
  <si>
    <t>MESA DE CENTRO DOS PUERTAS NESS WENGUE LENNO</t>
  </si>
  <si>
    <t>EKMT08</t>
  </si>
  <si>
    <t>EKMSVD01</t>
  </si>
  <si>
    <t>MESA VIDRIO</t>
  </si>
  <si>
    <t>MP SILLA CHENNA GITARORIA AZUL 42X97X40 AZUL</t>
  </si>
  <si>
    <t>EKMSZ02GN</t>
  </si>
  <si>
    <t>MP SILLA EJECUTIVA LINE 50X55X90.5 GRIS  NEGRO</t>
  </si>
  <si>
    <t>EKMS100M</t>
  </si>
  <si>
    <t>MP SILLA TURCA 35X34X85 METALICA</t>
  </si>
  <si>
    <t>EKMMBETB</t>
  </si>
  <si>
    <t>MUEBLE AUXILIAR ESQUINERO TULIN BLANCO</t>
  </si>
  <si>
    <t>EKMMD60BAB</t>
  </si>
  <si>
    <t>MUEBLE DE BAÑO ARIZ 60 BLANCO</t>
  </si>
  <si>
    <t>EKMMA14</t>
  </si>
  <si>
    <t>MUEBLES ARRIMO SAUCE</t>
  </si>
  <si>
    <t>EKMMS31RG</t>
  </si>
  <si>
    <t>RACK EXTENSIBLE KOLDIN ROVERE ROBLE GRIS</t>
  </si>
  <si>
    <t>REPISA ENTREPAÃ±O ORGANIZADOR 120 CM WENGUE X 6</t>
  </si>
  <si>
    <t>EKMSB13N</t>
  </si>
  <si>
    <t>SILLA BAR AKI NEGRO</t>
  </si>
  <si>
    <t>EKMSZ02NB</t>
  </si>
  <si>
    <t>SILLA DE OFICINA LINE NEGRO BLANCO</t>
  </si>
  <si>
    <t>EKMS205O</t>
  </si>
  <si>
    <t>SILLA NORDIC NARANJA</t>
  </si>
  <si>
    <t>EKMMS27SP</t>
  </si>
  <si>
    <t>ZAPATERO RECIBIDOR ARICA</t>
  </si>
  <si>
    <t>EKME65PB</t>
  </si>
  <si>
    <t>ESCRITORIO MODERNO MINIMALISTA PLOMO + BLANCO</t>
  </si>
  <si>
    <t>EKMEPB</t>
  </si>
  <si>
    <t>ESCRITORIO PLEGABLE DE PARED PLANO BLANCO</t>
  </si>
  <si>
    <t>EKME84W</t>
  </si>
  <si>
    <t>ESCRITORIO SONORA WENGUE</t>
  </si>
  <si>
    <t>EKMVR17</t>
  </si>
  <si>
    <t>ESPEJO RECTANGULAR SENCILLO DE SEIS PIEZAS YUKON</t>
  </si>
  <si>
    <t>EKMMS24</t>
  </si>
  <si>
    <t>MESA AUXILIAR HITOS SIENA  ROVERE</t>
  </si>
  <si>
    <t>EKMMS12</t>
  </si>
  <si>
    <t>MESA DE CENTRO TEMPO ROVERE  BLANCO</t>
  </si>
  <si>
    <t>EKMR70FG</t>
  </si>
  <si>
    <t>RACK PARA TV 70 FUZ GRIS</t>
  </si>
  <si>
    <t>EKMR815N</t>
  </si>
  <si>
    <t>EKMR387</t>
  </si>
  <si>
    <t>EKMSS101N</t>
  </si>
  <si>
    <t>SILLA TURCA MADERA NEGRA</t>
  </si>
  <si>
    <t>EKMMO01</t>
  </si>
  <si>
    <t>ARCHIVADOR 2 CAJONES LANUS</t>
  </si>
  <si>
    <t>EKME82</t>
  </si>
  <si>
    <t>ESCRITORIO ESCALDES GALES</t>
  </si>
  <si>
    <t>EKME94</t>
  </si>
  <si>
    <t>ESCRITORIO KUKES BLANCO</t>
  </si>
  <si>
    <t>EKME63W</t>
  </si>
  <si>
    <t>ESCRITORIO NOVA WENGUE</t>
  </si>
  <si>
    <t>EKMVR20</t>
  </si>
  <si>
    <t>ESPEJO RECTANGULAR LAVAL</t>
  </si>
  <si>
    <t>MP SILLA COMEDOR TAPIZADA TING GRIS 84X51X54 CM</t>
  </si>
  <si>
    <t>EKMB05W</t>
  </si>
  <si>
    <t>MUEBLE AHORRADOR OTTAWA WENGUE</t>
  </si>
  <si>
    <t>EKMMCB01</t>
  </si>
  <si>
    <t>MUEBLE COMPU BIBLIOTECA ADARHA</t>
  </si>
  <si>
    <t>EKMMD60BACZ</t>
  </si>
  <si>
    <t>MUEBLE DE BAÑO ARIZ 60 CENIZA</t>
  </si>
  <si>
    <t>EKMMB04</t>
  </si>
  <si>
    <t>MUEBLE PLANCHADOR LICE</t>
  </si>
  <si>
    <t>EKMRT01</t>
  </si>
  <si>
    <t>RACK TV MILEINT</t>
  </si>
  <si>
    <t>EKMRE4022</t>
  </si>
  <si>
    <t>SILLA WORK CON ESPALDAR</t>
  </si>
  <si>
    <t>EKME101W</t>
  </si>
  <si>
    <t>ESCRITORIO AVANI</t>
  </si>
  <si>
    <t>ESCRITORIO MAGNA ROVERE  BLANCO EKONOMODO EKM-E-7</t>
  </si>
  <si>
    <t>EKMES10R</t>
  </si>
  <si>
    <t>ESCRITORIO MAZANTI ROVERE</t>
  </si>
  <si>
    <t>EKME84R</t>
  </si>
  <si>
    <t>ESCRITORIO SONORA ROVERE</t>
  </si>
  <si>
    <t>EKMVR09</t>
  </si>
  <si>
    <t>ESPEJO CIRCUS</t>
  </si>
  <si>
    <t>EKMMB21</t>
  </si>
  <si>
    <t>GABINETE DE BAÑO CIRCULAR</t>
  </si>
  <si>
    <t>MP SILLA COLORS 50X56X99 AMARILLO  NEGRO</t>
  </si>
  <si>
    <t>MP SILLA COLORS 50X56X99 ROJO  NEGRO</t>
  </si>
  <si>
    <t>EKMB03C</t>
  </si>
  <si>
    <t>MUEBLE AHORRADOR DE ESPACIOS OLEC COÑAC</t>
  </si>
  <si>
    <t>EKMCM12</t>
  </si>
  <si>
    <t xml:space="preserve">MUEBLE ALACENA MARROCO WENGUE </t>
  </si>
  <si>
    <t>EKMMA12</t>
  </si>
  <si>
    <t>MUEBLE ARRIMO CAPIRO</t>
  </si>
  <si>
    <t>EKMMC14</t>
  </si>
  <si>
    <t>MUEBLE AUXILIAR SUPERIOR COCINA SAIDA</t>
  </si>
  <si>
    <t>EKMMC02</t>
  </si>
  <si>
    <t>MUEBLE PARA MICROONDAS COUNTAL</t>
  </si>
  <si>
    <t>EKMS2218B</t>
  </si>
  <si>
    <t>SET X2 SILLA EAMES BRAZOS BLANCO</t>
  </si>
  <si>
    <t>EKMS2218N</t>
  </si>
  <si>
    <t>SET X2 SILLA EAMES BRAZOS NEGRO</t>
  </si>
  <si>
    <t>SILLA BARRA CURVAS STREAM BLANCO</t>
  </si>
  <si>
    <t>SILLA CURVA STREEM BARRA NEGRO</t>
  </si>
  <si>
    <t>EKMSJ66G</t>
  </si>
  <si>
    <t>EKMSJ66B</t>
  </si>
  <si>
    <t>SILLA DE OFICINA PREMIUM COLORS BLANCA</t>
  </si>
  <si>
    <t>EKMS218GX2</t>
  </si>
  <si>
    <t>SILLA EAMES CON BRAZOS GRIS SET X 2</t>
  </si>
  <si>
    <t>EKMR3751</t>
  </si>
  <si>
    <t>EKMRP11</t>
  </si>
  <si>
    <t>SILLA OFICINA TURMANILA PRESIDENTE</t>
  </si>
  <si>
    <t>EKMS2259G</t>
  </si>
  <si>
    <t>SILLA TAPIZADA MILANO GRIS SET X2</t>
  </si>
  <si>
    <t>EKMBC03A</t>
  </si>
  <si>
    <t>BIBLIOTECA Y DIVISOR DE ESPACIO AMARETTO</t>
  </si>
  <si>
    <t>EKMCE04</t>
  </si>
  <si>
    <t>CENTRO DE ENTRETENIMIENTO AMERON COÃ±AC</t>
  </si>
  <si>
    <t>EKMVR35</t>
  </si>
  <si>
    <t>ESPEJO CUADRADO CATABRIA</t>
  </si>
  <si>
    <t>EKMVR37</t>
  </si>
  <si>
    <t>ESPEJO DE PARED RECTANGULAR PALMA</t>
  </si>
  <si>
    <t>EKMVR29LT</t>
  </si>
  <si>
    <t>ESPEJO NIMES LED TOUCH</t>
  </si>
  <si>
    <t>MP SILLA COLORS PREMIUM 48X97X47 BLANCO</t>
  </si>
  <si>
    <t>EKMMB30</t>
  </si>
  <si>
    <t>MUEBLE ACOMODADOR ESQUINERO BAÑO LORCA</t>
  </si>
  <si>
    <t>EKMMS05</t>
  </si>
  <si>
    <t>MUEBLE BAR NERO BLANCO NEVADO + GALES</t>
  </si>
  <si>
    <t>EKMMD60BAC</t>
  </si>
  <si>
    <t>MUEBLE DE BAÑO ARIZ 60 CARAMELO</t>
  </si>
  <si>
    <t>EKMCE11</t>
  </si>
  <si>
    <t>RACK PARA TELEVISOR DE 65 MILEIK</t>
  </si>
  <si>
    <t>EKMB101BG</t>
  </si>
  <si>
    <t xml:space="preserve">SILLA CURVA STREEM BARRA BEIGE                    </t>
  </si>
  <si>
    <t>EKME87EA</t>
  </si>
  <si>
    <t>ESCRITORIO SMALL WENGUE + SILLA EAMES AMARILLO</t>
  </si>
  <si>
    <t>EKME87EZ</t>
  </si>
  <si>
    <t>ESCRITORIO SMALL WENGUE + SILLA EAMES AZUL</t>
  </si>
  <si>
    <t>EKME87EB</t>
  </si>
  <si>
    <t>ESCRITORIO SMALL WENGUE + SILLA EAMES BLANCO</t>
  </si>
  <si>
    <t>EKME87EGPR</t>
  </si>
  <si>
    <t>ESCRITORIO SMALL WENGUE + SILLA EAMES GRIS PLATA</t>
  </si>
  <si>
    <t>EKME87EN</t>
  </si>
  <si>
    <t>ESCRITORIO SMALL WENGUE + SILLA EAMES NEGRO</t>
  </si>
  <si>
    <t>EKME87ETZ</t>
  </si>
  <si>
    <t>ESCRITORIO SMALL WENGUE + SILLA EAMES TAPIZADO AZUL</t>
  </si>
  <si>
    <t>EKMMN13C</t>
  </si>
  <si>
    <t>MESA DE NOCHE CASCADIA PLOMO LENNO</t>
  </si>
  <si>
    <t>MESA INFANTIL CUADRADA</t>
  </si>
  <si>
    <t>EKMSK211B</t>
  </si>
  <si>
    <t>MESA INFANTIL REDONDA BLANCA</t>
  </si>
  <si>
    <t>EKMMA15</t>
  </si>
  <si>
    <t>MUEBLE ARRIMO BOSKETO</t>
  </si>
  <si>
    <t>EKMMC01</t>
  </si>
  <si>
    <t>MUEBLE BARRA COCINA FANCI</t>
  </si>
  <si>
    <t>EKMMC03</t>
  </si>
  <si>
    <t>MUEBLE SUPERIOR COCINA COUNTAL</t>
  </si>
  <si>
    <t>EKMRC310</t>
  </si>
  <si>
    <t>EKMSJ66NB</t>
  </si>
  <si>
    <t>SILLA DE OFICINA COLORS PREMIUM NEGROBLANCO</t>
  </si>
  <si>
    <t>EKMBC048</t>
  </si>
  <si>
    <t>BIBLIOTECA HEREZ 180</t>
  </si>
  <si>
    <t>EKMCE16E</t>
  </si>
  <si>
    <t>CAJONERA Y MUEBLE TV SARIN</t>
  </si>
  <si>
    <t>EKME63RB</t>
  </si>
  <si>
    <t>ESCRITORIO NOVA ROVERE  BLANCO</t>
  </si>
  <si>
    <t>EKMVR34</t>
  </si>
  <si>
    <t>ESPEJO POR PIEZAS MALAGA</t>
  </si>
  <si>
    <t>EKMMR1</t>
  </si>
  <si>
    <t>REPISA ENTREPAÑO ORGANIZADOR 120 CM CENIZA X6</t>
  </si>
  <si>
    <t>SILLA DAM BAR BLANCA</t>
  </si>
  <si>
    <t>EKMMC12</t>
  </si>
  <si>
    <t>ALACENA MARTIN MIEL</t>
  </si>
  <si>
    <t>EKMBC02</t>
  </si>
  <si>
    <t>BIBLIOTECA VERON GALES + BLANCO</t>
  </si>
  <si>
    <t>EKME92</t>
  </si>
  <si>
    <t>COMBO DE OFICINA ESCRITORIO MEILIS + BIBLIOTECA</t>
  </si>
  <si>
    <t>EKMCR3PM</t>
  </si>
  <si>
    <t>EKMMH02RB</t>
  </si>
  <si>
    <t>COMODA OLIVA ROVERE BLANCO</t>
  </si>
  <si>
    <t>EKME69C</t>
  </si>
  <si>
    <t>ESCRITORIO BOREAL CENIZA</t>
  </si>
  <si>
    <t>ESCRITORIO BOREAL WENGUE</t>
  </si>
  <si>
    <t>EKMES11B</t>
  </si>
  <si>
    <t>ESCRITORIO CELSIA BLANCO</t>
  </si>
  <si>
    <t>EKME85C</t>
  </si>
  <si>
    <t>ESCRITORIO TABASCO CENIZA</t>
  </si>
  <si>
    <t>EKMCHB</t>
  </si>
  <si>
    <t>MESA COMEDOR PREMIUM HABY 120X60X73 BLANCO</t>
  </si>
  <si>
    <t>EKMLS03</t>
  </si>
  <si>
    <t xml:space="preserve">MESA METALICA REDONDA COMEDOR LA SOMER 60X60      </t>
  </si>
  <si>
    <t>EKMCE23</t>
  </si>
  <si>
    <t>MESA PARA TV MORAV WENGUÉ</t>
  </si>
  <si>
    <t>EKMMK01</t>
  </si>
  <si>
    <t>EKMMB29</t>
  </si>
  <si>
    <t>MUEBLE OPTIMIZADOR BAÑO ZANETTI</t>
  </si>
  <si>
    <t>EKMPPZ01</t>
  </si>
  <si>
    <t>EKMMS31</t>
  </si>
  <si>
    <t>RACK EXTENSIBLE KOLDIN ROVERE BLANCO</t>
  </si>
  <si>
    <t>EKMSJ66PG</t>
  </si>
  <si>
    <t>SILLA DE OFICINA COLORS PREMIUM GRIS-NEGRO</t>
  </si>
  <si>
    <t>EKMRS350BG</t>
  </si>
  <si>
    <t>SILLA ISOCELES MALLA, TAPIZADO EN PRANA BEIGE</t>
  </si>
  <si>
    <t>EKMCT20</t>
  </si>
  <si>
    <t>CLOSET VICENTE ROVERE</t>
  </si>
  <si>
    <t>EKMMH02D</t>
  </si>
  <si>
    <t>COMODA OLIVA DUNA</t>
  </si>
  <si>
    <t>EKMMH02W</t>
  </si>
  <si>
    <t>COMODA OLIVA WENGUE</t>
  </si>
  <si>
    <t>EKME84C</t>
  </si>
  <si>
    <t>ESCRITORIO SONORA CENIZA</t>
  </si>
  <si>
    <t>EKME85W</t>
  </si>
  <si>
    <t>ESCRITORIO TABASCO WENGUE</t>
  </si>
  <si>
    <t>EKMVR13L</t>
  </si>
  <si>
    <t>ESPEJO LIFAX LED</t>
  </si>
  <si>
    <t>EKMMB08A</t>
  </si>
  <si>
    <t>GABINETE DE BAÃ±O ORDINO AMARETO</t>
  </si>
  <si>
    <t>EKMMRV8M</t>
  </si>
  <si>
    <t>EKMRI1010NG</t>
  </si>
  <si>
    <t>MP SILLA AUX LEVER ESPALDA MALLA 79X67X45 NEGRGRI</t>
  </si>
  <si>
    <t>EKMCE30</t>
  </si>
  <si>
    <t>RACK PARA TV VOLATIL MIEL BLANCO</t>
  </si>
  <si>
    <t>EKMRI1003NV</t>
  </si>
  <si>
    <t>EKMAABRG</t>
  </si>
  <si>
    <t>ALACENA AUXILIAR BELLA ROBLE GRIS</t>
  </si>
  <si>
    <t>EKMBC20</t>
  </si>
  <si>
    <t>BIBLIOTECA OVIEDO</t>
  </si>
  <si>
    <t>EKMMH02C</t>
  </si>
  <si>
    <t>COMODA OLIVA COÃ±AC</t>
  </si>
  <si>
    <t>EKMES02B</t>
  </si>
  <si>
    <t>ESCRITORIO COSMO     DUNA-BLANCO</t>
  </si>
  <si>
    <t>EKME93</t>
  </si>
  <si>
    <t>ESCRITORIO COTUNO</t>
  </si>
  <si>
    <t>ESCRITORIO KENIA COÑAC</t>
  </si>
  <si>
    <t>ESCRITORIO MODERNO KENIA WENGUÃ©</t>
  </si>
  <si>
    <t>EKMVR32LT</t>
  </si>
  <si>
    <t>ESPEJO RENE LED TOUCH</t>
  </si>
  <si>
    <t>EKMM222BX1R</t>
  </si>
  <si>
    <t>MESA EAMES INFANTIL CON SILLA EAMES KIDS</t>
  </si>
  <si>
    <t>EKMM222BX1RS</t>
  </si>
  <si>
    <t>EKMM222BX1V</t>
  </si>
  <si>
    <t>MESA EAMES INFANTIL CON SILLA EAMES KIDS VERDE</t>
  </si>
  <si>
    <t>EKMMC17</t>
  </si>
  <si>
    <t>MUEBLE ALACENA TAMPERE</t>
  </si>
  <si>
    <t>EKMRT06</t>
  </si>
  <si>
    <t xml:space="preserve">RACK TV NOVA CAOBA CLARO </t>
  </si>
  <si>
    <t>EKMB102RX2</t>
  </si>
  <si>
    <t>SILLA BAR ARKOR ROJO SET X 2</t>
  </si>
  <si>
    <t>EKMR817N</t>
  </si>
  <si>
    <t xml:space="preserve">SILLA BONNE H49 CREMALLERA 2 PALANCAS NEGRA       </t>
  </si>
  <si>
    <t>EKMSG02N</t>
  </si>
  <si>
    <t>SILLA DE OFICINA GERENTE ACURA NEGRA</t>
  </si>
  <si>
    <t>EKMSG03N</t>
  </si>
  <si>
    <t>SILLA DE OFICINA GERENTE BORALT NEGRO</t>
  </si>
  <si>
    <t>SILLA DE OFICINA INTERLOCUTORA</t>
  </si>
  <si>
    <t>EKMS218TR</t>
  </si>
  <si>
    <t>SILLA EAMES CON BRAZOS ACRILICO TRANSPARENTE</t>
  </si>
  <si>
    <t>EKMS218BW</t>
  </si>
  <si>
    <t>SILLA EAMES TAPIZADA COLORES VARIOS</t>
  </si>
  <si>
    <t>SILLA EJECUTIVA REY AZUL</t>
  </si>
  <si>
    <t>EKMR2006</t>
  </si>
  <si>
    <t>SILLA OFICINA ERGONOMICA OSLO</t>
  </si>
  <si>
    <t>EKMPOF6B</t>
  </si>
  <si>
    <t>EKMBN180WL</t>
  </si>
  <si>
    <t>BIBLIOTECA NESU 180X60 CON PUERTA WENGUE LENNO</t>
  </si>
  <si>
    <t>EKMCK01</t>
  </si>
  <si>
    <t>CAMBIADOR BRUSH BLANCO</t>
  </si>
  <si>
    <t>EKMMC19</t>
  </si>
  <si>
    <t>COCINA MODULAR NEIVA 180 IZQUIERDO</t>
  </si>
  <si>
    <t>ESCRITORIO LOT</t>
  </si>
  <si>
    <t>EKME12</t>
  </si>
  <si>
    <t>ESCRITORIO MODERNO BLACK</t>
  </si>
  <si>
    <t>EKME12N</t>
  </si>
  <si>
    <t>EKMVR36</t>
  </si>
  <si>
    <t>ESPEJO CUADRADO ELCHE</t>
  </si>
  <si>
    <t>EKMMCCD2P</t>
  </si>
  <si>
    <t>MESON DE COCINA CLASIC 2 PUERTASDUNA</t>
  </si>
  <si>
    <t>EKMMCCD</t>
  </si>
  <si>
    <t>MESON DE COCINA CLASIC DUNA</t>
  </si>
  <si>
    <t>EKMMN02MB</t>
  </si>
  <si>
    <t>MUEBLE COMODA ARES 3 CAJONES MIEL  BLANCO</t>
  </si>
  <si>
    <t>EKMBC22</t>
  </si>
  <si>
    <t>BIBLIOTECA BOHO COÑAC</t>
  </si>
  <si>
    <t>EKMC2PFCW</t>
  </si>
  <si>
    <t>CAJONERA AUXILIAR 2 PUERTAS FLY COÑAC WENGUE</t>
  </si>
  <si>
    <t>EKMCE24</t>
  </si>
  <si>
    <t>CENTRO DE ENTRETENIMIENTO FLOTANTE QUIOTO</t>
  </si>
  <si>
    <t>EKMES06G</t>
  </si>
  <si>
    <t>ESCRITORIO GIORDAN GRIS</t>
  </si>
  <si>
    <t>ESCRITORIO KENIA DUNA</t>
  </si>
  <si>
    <t>EKMVR25LT</t>
  </si>
  <si>
    <t>ESPEJO CALCIDIA LED TOUCH</t>
  </si>
  <si>
    <t>EKMVR33L</t>
  </si>
  <si>
    <t>ESPEJO NIZA LED</t>
  </si>
  <si>
    <t>EKMMS14</t>
  </si>
  <si>
    <t>MESA DE NOCHE MOSCU SET X 2</t>
  </si>
  <si>
    <t>EKMMS03</t>
  </si>
  <si>
    <t>MUEBLE REPISAS NETAN</t>
  </si>
  <si>
    <t>EKMR1015</t>
  </si>
  <si>
    <t>SILLA DE OFICINA HUD</t>
  </si>
  <si>
    <t>EKMRI1002N</t>
  </si>
  <si>
    <t>EKMMO02W</t>
  </si>
  <si>
    <t>ARCHIVADOR 3 CAJONES AUREOS WENGUE</t>
  </si>
  <si>
    <t>EKME66</t>
  </si>
  <si>
    <t>ESCRITORIO GALES</t>
  </si>
  <si>
    <t>EKME86</t>
  </si>
  <si>
    <t>ESCRITORIO TOLU CENIZA  PLOMO</t>
  </si>
  <si>
    <t>EKMVR31L</t>
  </si>
  <si>
    <t>ESPEJO LYON LED</t>
  </si>
  <si>
    <t>EKMVR16L</t>
  </si>
  <si>
    <t>ESPEJO TORONTO LED</t>
  </si>
  <si>
    <t>EKMMCA60</t>
  </si>
  <si>
    <t xml:space="preserve">MESA MADERA CUADRADA 60X60  AVELLANA              </t>
  </si>
  <si>
    <t>EKMCM11</t>
  </si>
  <si>
    <t>MUEBLE ALACENA MULTIUSOS FRETTA</t>
  </si>
  <si>
    <t>EKMMB17C</t>
  </si>
  <si>
    <t>MUEBLE AUXILIAR DE BA�O LUCOA CENIZA PLOMO</t>
  </si>
  <si>
    <t>EKMBM06B</t>
  </si>
  <si>
    <t>MUEBLE BARRA AUXILIAR TRIAL BLANCO</t>
  </si>
  <si>
    <t>EKMMN02WM</t>
  </si>
  <si>
    <t>MUEBLE COMODA ARES 3 CAJONES WENGUE  MIEL</t>
  </si>
  <si>
    <t>EKMCE29C</t>
  </si>
  <si>
    <t>RACK PARA TV ESCALDES COÑAC</t>
  </si>
  <si>
    <t>EKMSK01G</t>
  </si>
  <si>
    <t>EKMS4235B</t>
  </si>
  <si>
    <t>SILLA EAMES ADULTO BLANCO SET X 4</t>
  </si>
  <si>
    <t>EKMBC14M</t>
  </si>
  <si>
    <t>BIBLIOTECA ATAKORA OLIVOMARFIL</t>
  </si>
  <si>
    <t>EKMMS34</t>
  </si>
  <si>
    <t>BIFE MODERNO DE DOS CAJONES TUNEX</t>
  </si>
  <si>
    <t>EKMES15</t>
  </si>
  <si>
    <t xml:space="preserve">ESCRITORIO CRISTA WENGUE </t>
  </si>
  <si>
    <t>EKME79</t>
  </si>
  <si>
    <t>ESCRITORIO DE DISEÑO MODERNO MERLO</t>
  </si>
  <si>
    <t>EKME87CN</t>
  </si>
  <si>
    <t>ESCRITORIO SMALL WENGUE + SILLA DE OFICINA COLORS NEGRO</t>
  </si>
  <si>
    <t>EKMVR12L</t>
  </si>
  <si>
    <t>ESPEJO RECTANGULAR SURREY LED</t>
  </si>
  <si>
    <t>EKMMN02</t>
  </si>
  <si>
    <t>MUEBLE COMODA ARES 3 CAJONES</t>
  </si>
  <si>
    <t>REPISA ENTREPAÑO ORGANIZADOR 120 CM BLANCO X 6</t>
  </si>
  <si>
    <t>EKMSB181</t>
  </si>
  <si>
    <t>EKMST10G</t>
  </si>
  <si>
    <t>SILLA DE OFICINA ERGON�MICA GRIS</t>
  </si>
  <si>
    <t>EKMST10N</t>
  </si>
  <si>
    <t>SILLA DE OFICINA ERGON�MICA NEGRO</t>
  </si>
  <si>
    <t>EKMA3CRW</t>
  </si>
  <si>
    <t>ARCHIVADOR 3 CAJONES RISO WENGUE COÑAC</t>
  </si>
  <si>
    <t>EKMPT57</t>
  </si>
  <si>
    <t>EKMBC14</t>
  </si>
  <si>
    <t>BIBLIOTECA ATAKORA</t>
  </si>
  <si>
    <t>EKMBC07</t>
  </si>
  <si>
    <t>BIBLIOTECA CON CUATRO PUERTAS LUTRUX</t>
  </si>
  <si>
    <t>EKMBC10</t>
  </si>
  <si>
    <t>BIBLIOTECA TEMPO EKONOMODO COLOMBIA</t>
  </si>
  <si>
    <t>EKMBC03R</t>
  </si>
  <si>
    <t>BIBLIOTECA Y DIVISOR DE ESPACIO ROVERE</t>
  </si>
  <si>
    <t>EKMCCNB</t>
  </si>
  <si>
    <t>CENTRO DE COMPUTO NIK DUNA BLANCO</t>
  </si>
  <si>
    <t>EKMCT07</t>
  </si>
  <si>
    <t>CLOSET RIZO</t>
  </si>
  <si>
    <t>EKMMH03</t>
  </si>
  <si>
    <t>CÓMODA SANTANA WENGUÉ</t>
  </si>
  <si>
    <t>EKME66BT</t>
  </si>
  <si>
    <t>ESCRITORIO EN L GALES BELLOTA</t>
  </si>
  <si>
    <t>EKME1034</t>
  </si>
  <si>
    <t>ESCRITORIO MODERNO 3 CAJONES DULCO EN VIDRIO NEGRO</t>
  </si>
  <si>
    <t>EKME78</t>
  </si>
  <si>
    <t>ESCRITORIO MONTERO</t>
  </si>
  <si>
    <t>EKMVR02L</t>
  </si>
  <si>
    <t>ESPEJO ALBA LED</t>
  </si>
  <si>
    <t>EKMVR26L</t>
  </si>
  <si>
    <t>ESPEJO EPIRO LED</t>
  </si>
  <si>
    <t>EKMCKC</t>
  </si>
  <si>
    <t>MESA COMEDOR PREMIUM KANO 120X60X73 CAFÉ</t>
  </si>
  <si>
    <t>MP MESA INFANTIL + SILLA EAMES KIDS BLANCOAZUL</t>
  </si>
  <si>
    <t>EKMRJ10GG</t>
  </si>
  <si>
    <t>MP SILLA ELEGANCE BICE GERENTE 47X101X57 GRIS</t>
  </si>
  <si>
    <t>EKMCE21C</t>
  </si>
  <si>
    <t>RACK PARA TV LITUANA COÑAC</t>
  </si>
  <si>
    <t>EKMMS32A</t>
  </si>
  <si>
    <t>RACK PARA TV ODENSE AMARETTO</t>
  </si>
  <si>
    <t>EKMMS32</t>
  </si>
  <si>
    <t>RACK PARA TV ODENSE COÃ±AC</t>
  </si>
  <si>
    <t>EKMCE15</t>
  </si>
  <si>
    <t>RACK PARA TV PALAOS</t>
  </si>
  <si>
    <t>EKMEO2CM</t>
  </si>
  <si>
    <t>REPISA ENTREPAÃ±O ORGANIZADOR 120 CM CARAMELO X6</t>
  </si>
  <si>
    <t>EKMR1698</t>
  </si>
  <si>
    <t>SILLA NATURA TAPIZADA GRIS</t>
  </si>
  <si>
    <t>EKMS203ATGO</t>
  </si>
  <si>
    <t>SILLA NATURA TAPIZADA GRIS OSCURO</t>
  </si>
  <si>
    <t>EKMBC08</t>
  </si>
  <si>
    <t>BIBLIOTECA CON TRES PUERTAS CACOA</t>
  </si>
  <si>
    <t>EKMCM05</t>
  </si>
  <si>
    <t>CAMA SENCILLA AXEL 100 WENGUE</t>
  </si>
  <si>
    <t>EKMC08B</t>
  </si>
  <si>
    <t>COMODA COBLE 6 CAJONES MAROCCO BLANCO</t>
  </si>
  <si>
    <t>EKMES01</t>
  </si>
  <si>
    <t>ESCRITORIO BIBLIOTECA� PALACE WENGU�</t>
  </si>
  <si>
    <t>ESCRITORIO EN L DELUX</t>
  </si>
  <si>
    <t>EKMVR32L</t>
  </si>
  <si>
    <t>ESPEJO DE PARED REDONDO RENE LED</t>
  </si>
  <si>
    <t>EKMMS45</t>
  </si>
  <si>
    <t>MESA DE CENTRO CORAL</t>
  </si>
  <si>
    <t>EKMMC16</t>
  </si>
  <si>
    <t>MUEBLE AUXILIAR BARRA DE COCINA VALONIA</t>
  </si>
  <si>
    <t>EKMMS29MH</t>
  </si>
  <si>
    <t>MUEBLE BIFE LUTRUX MIEL CAFÉ</t>
  </si>
  <si>
    <t>EKMMN02DB</t>
  </si>
  <si>
    <t>MUEBLE CÃ³MODA ARES 3 CAJONES DUNA BLANCO</t>
  </si>
  <si>
    <t>EKMCE20</t>
  </si>
  <si>
    <t>RACK TV DECOR MIEL PLOMO</t>
  </si>
  <si>
    <t>EKMRI5350B</t>
  </si>
  <si>
    <t>SILLA DE OFICINA LUJO INTERLOCUTORA BLANCA</t>
  </si>
  <si>
    <t>EKMRI5350N</t>
  </si>
  <si>
    <t>SILLA DE OFICINA LUJO INTERLOCUTORA NEGRO</t>
  </si>
  <si>
    <t>EKMR1016NB</t>
  </si>
  <si>
    <t>SILLA DE OFICINA NESHER NEGRO-B</t>
  </si>
  <si>
    <t>EKMR1016N</t>
  </si>
  <si>
    <t>SILLA NESHER NEGRO</t>
  </si>
  <si>
    <t>EKMB1Z</t>
  </si>
  <si>
    <t>BASE CAMA 100 AZUL</t>
  </si>
  <si>
    <t>EKMB1B</t>
  </si>
  <si>
    <t>BASE CAMA 100 BLANCO</t>
  </si>
  <si>
    <t>EKMB1GR</t>
  </si>
  <si>
    <t>BASE CAMA 100 GRIS PERLA</t>
  </si>
  <si>
    <t>EKMB1GL</t>
  </si>
  <si>
    <t>BASE CAMA 100 GRIS PLATA</t>
  </si>
  <si>
    <t>EKMB1GP</t>
  </si>
  <si>
    <t>BASE CAMA 100 GRIS PLOMO</t>
  </si>
  <si>
    <t>EKMB1N</t>
  </si>
  <si>
    <t>BASE CAMA 100 NEGRO</t>
  </si>
  <si>
    <t>EKMB1RS</t>
  </si>
  <si>
    <t>BASE CAMA 100 ROSADO</t>
  </si>
  <si>
    <t>EKMB1T</t>
  </si>
  <si>
    <t>BASE CAMA 100 TAUPE</t>
  </si>
  <si>
    <t>EKMB12Z</t>
  </si>
  <si>
    <t>BASE CAMA 120 AZUL</t>
  </si>
  <si>
    <t>EKMB12B</t>
  </si>
  <si>
    <t>BASE CAMA 120 BLANCO</t>
  </si>
  <si>
    <t>EKMB12GR</t>
  </si>
  <si>
    <t>BASE CAMA 120 GRIS PERLA</t>
  </si>
  <si>
    <t>EKMB12GL</t>
  </si>
  <si>
    <t>BASE CAMA 120 GRIS PLATA</t>
  </si>
  <si>
    <t>EKMBN12GL</t>
  </si>
  <si>
    <t>EKMB12GP</t>
  </si>
  <si>
    <t>BASE CAMA 120 GRIS PLOMO</t>
  </si>
  <si>
    <t>EKMB12N</t>
  </si>
  <si>
    <t>BASE CAMA 120 NEGRO</t>
  </si>
  <si>
    <t>EKMB12RS</t>
  </si>
  <si>
    <t>BASE CAMA 120 ROSADO</t>
  </si>
  <si>
    <t>EKMB12T</t>
  </si>
  <si>
    <t>EKMCK01T64A</t>
  </si>
  <si>
    <t>CAMBIADOR BRUSH BLANCO Y SILLA ANDY AMARILLO</t>
  </si>
  <si>
    <t>EKME73D</t>
  </si>
  <si>
    <t>ESCRITORIO DENIS DUNA</t>
  </si>
  <si>
    <t>EKME87MB</t>
  </si>
  <si>
    <t>ESCRITORIO SMALL WENGUE + SILLA MILANO BLANCA</t>
  </si>
  <si>
    <t>EKME87MG</t>
  </si>
  <si>
    <t>ESCRITORIO SMALL WENGUE + SILLA MILANO GRIS</t>
  </si>
  <si>
    <t>EKME87MN</t>
  </si>
  <si>
    <t>ESCRITORIO SMALL WENGUE + SILLA MILANO NEGRO</t>
  </si>
  <si>
    <t>EKME87MR</t>
  </si>
  <si>
    <t>ESCRITORIO SMALL WENGUE + SILLA MILANO ROJO</t>
  </si>
  <si>
    <t>EKMVR48</t>
  </si>
  <si>
    <t>ESPEJO CUADRADO BOHEMIA LUZ LE</t>
  </si>
  <si>
    <t>EKMMB06</t>
  </si>
  <si>
    <t>GABINETE DE BAÃ±O VITAL BLANCO</t>
  </si>
  <si>
    <t>EKMMS08M</t>
  </si>
  <si>
    <t>MESA DE CENTRO MONTREAL MIEL</t>
  </si>
  <si>
    <t>EKMRIN1029</t>
  </si>
  <si>
    <t>MP SILLA SURAT 47X97X45 NEGRO</t>
  </si>
  <si>
    <t>EKMMD120BANI</t>
  </si>
  <si>
    <t>MUEBLE DE BAÑO ARIZ 120 NIEBLA</t>
  </si>
  <si>
    <t>EKMR55LHB</t>
  </si>
  <si>
    <t>RACK PARA TV 55 DOS PUERTAS LESS HABAN BLANCO</t>
  </si>
  <si>
    <t>EKMR55NWL</t>
  </si>
  <si>
    <t>RACK PARA TV 55 NESS WENGUE LENNO</t>
  </si>
  <si>
    <t>EKMR379NC</t>
  </si>
  <si>
    <t>SILLA DE OFICINA DELF NEGRO BASE CROMO</t>
  </si>
  <si>
    <t>EKMR379NY</t>
  </si>
  <si>
    <t>SILLA DE OFICINA DELF NEGRO BASE NYLON</t>
  </si>
  <si>
    <t>EKMBC21</t>
  </si>
  <si>
    <t xml:space="preserve">BIBLIOTECA LUPUS ROVERE </t>
  </si>
  <si>
    <t>EKMCT09R</t>
  </si>
  <si>
    <t>CLOSET LEAN ROVERE BLANCO</t>
  </si>
  <si>
    <t>EKME11</t>
  </si>
  <si>
    <t>ESCRITORIO MODERNO WHITE BLANCO</t>
  </si>
  <si>
    <t>EKME63RBEB</t>
  </si>
  <si>
    <t>ESCRITORIO NOVA ROVERE  BLANCO + SILLA EAMES BLANCO</t>
  </si>
  <si>
    <t>ESCRITORIO OLMO</t>
  </si>
  <si>
    <t>EKMVR07L</t>
  </si>
  <si>
    <t>ESPEJO BENIN LED</t>
  </si>
  <si>
    <t>EKMT04</t>
  </si>
  <si>
    <t>MESA EAMES REDONDA:BLANCO</t>
  </si>
  <si>
    <t>MP ESCRITOR NOVA ROVERE + SILLA EAMES 120X75X45 VE</t>
  </si>
  <si>
    <t>EKMCM16D</t>
  </si>
  <si>
    <t>MUEBLE ALACENA RANKLE DUNA - BLANCO</t>
  </si>
  <si>
    <t>EKMMAS3G</t>
  </si>
  <si>
    <t>MUEBLE AUXILIAR SISTER 3 GABETEROS WENGUE</t>
  </si>
  <si>
    <t>EKMMS23</t>
  </si>
  <si>
    <t>MUEBLE BIFE ARES</t>
  </si>
  <si>
    <t>EKMMB02</t>
  </si>
  <si>
    <t>MUEBLE DE ASEO CLEAN</t>
  </si>
  <si>
    <t>EKMCE18</t>
  </si>
  <si>
    <t>RACK PARA TV LUTRUX</t>
  </si>
  <si>
    <t>EKMCE18HM</t>
  </si>
  <si>
    <t>RACK PARA TV LUTRUX CAFE MIEL</t>
  </si>
  <si>
    <t>EKMR870B</t>
  </si>
  <si>
    <t>EKMR870V</t>
  </si>
  <si>
    <t>EKMA4CW</t>
  </si>
  <si>
    <t>ARCHIVADOR SIVER 4 CAJONES WENGUE COÑAC</t>
  </si>
  <si>
    <t>EKMCFSH</t>
  </si>
  <si>
    <t>CENTRO MODERNO DE ENTRETENIMIENTO FLOTANTE SELL</t>
  </si>
  <si>
    <t>EKMCT09</t>
  </si>
  <si>
    <t>CLOSET DOS PUERTAS LEAN</t>
  </si>
  <si>
    <t>EKMCH10</t>
  </si>
  <si>
    <t>COMODA 4 CAJONES MALAGA</t>
  </si>
  <si>
    <t>EKMVR11L</t>
  </si>
  <si>
    <t>ESPEJO LONDON LED</t>
  </si>
  <si>
    <t>EKMMS04</t>
  </si>
  <si>
    <t>MESA DE CENTRO NUVIC DUNA + ONIX</t>
  </si>
  <si>
    <t>EKMM122B</t>
  </si>
  <si>
    <t>MESA TORINO BLANCO VIDRIO</t>
  </si>
  <si>
    <t>EKMM122</t>
  </si>
  <si>
    <t>MESA TORINO NEGRO VIDRIO</t>
  </si>
  <si>
    <t>EKMMS05P</t>
  </si>
  <si>
    <t>MUEBLE BAR NERO PLUS GALES + BLANCO</t>
  </si>
  <si>
    <t>EKMMS35B</t>
  </si>
  <si>
    <t>MUEBLE BAR ORANTE MIEL  BLANCO</t>
  </si>
  <si>
    <t>EKMMS29</t>
  </si>
  <si>
    <t>MUEBLE BIFE LUTRUX MIEL BLANCO</t>
  </si>
  <si>
    <t>EKMM2PNWL</t>
  </si>
  <si>
    <t>MUEBLE DE BAR DOS PUERTAS NESS WENGUE LENNO</t>
  </si>
  <si>
    <t>EKMR1657</t>
  </si>
  <si>
    <t>SILLA DE OFICINA DOLF CON BRAZOS</t>
  </si>
  <si>
    <t>EKMBC10MB</t>
  </si>
  <si>
    <t>BIBLIOTECA TEMPO MIEL BLANCO</t>
  </si>
  <si>
    <t>EKMCT11</t>
  </si>
  <si>
    <t>CLOSET ENTRETENIMIENTO WHISPER</t>
  </si>
  <si>
    <t>EKME73WBL</t>
  </si>
  <si>
    <t>COMBO ESCRITORIO DENIS + BIBLIOTECA WENGUE</t>
  </si>
  <si>
    <t>EKME66G</t>
  </si>
  <si>
    <t>ESCRITORIO EN L GALES MADERA</t>
  </si>
  <si>
    <t>EKME1034V</t>
  </si>
  <si>
    <t xml:space="preserve">ESCRITORIO EN VIDRIO 110X54X74 3 CAJONES NEGRO    </t>
  </si>
  <si>
    <t>EKME70RBEB</t>
  </si>
  <si>
    <t>ESCRITORIO MAGNA ROVERE BLANCO  SILLA EAMES BLANCA</t>
  </si>
  <si>
    <t>EKMVR40</t>
  </si>
  <si>
    <t>ESPEJO CON MARCO EN MADERA RECTANGULAR TOLON</t>
  </si>
  <si>
    <t>EKMVR46</t>
  </si>
  <si>
    <t>ESPEJO CUADRADO MIRLAN</t>
  </si>
  <si>
    <t>EKMVR39</t>
  </si>
  <si>
    <t>ESPEJO VASCO</t>
  </si>
  <si>
    <t>MP ESCRITOR ACQUA NEGRO + SILLA EAMES 120X75X45 VE</t>
  </si>
  <si>
    <t>EKMRI1007RC</t>
  </si>
  <si>
    <t>MP SILLA AUXILIAR LEVER CON RUEDAS 79X67X45 NEGRO</t>
  </si>
  <si>
    <t>EKMMB46</t>
  </si>
  <si>
    <t>MUEBLE BAR KENDAL WGMIEL</t>
  </si>
  <si>
    <t>EKMMA13</t>
  </si>
  <si>
    <t>MUEBLE BIFE HABANO ARTEMISA</t>
  </si>
  <si>
    <t>EKMCE10</t>
  </si>
  <si>
    <t>RACK PARA TV NERO</t>
  </si>
  <si>
    <t>EKMVR38</t>
  </si>
  <si>
    <t>ESPEJO RECTANGULAR LOUSE</t>
  </si>
  <si>
    <t>EKMVR49</t>
  </si>
  <si>
    <t>ESPEJO RECTANGULAR MOSSET LUZ</t>
  </si>
  <si>
    <t>EKMMN01</t>
  </si>
  <si>
    <t>MESA DE NOCHE ARES X 2</t>
  </si>
  <si>
    <t>MP SETX2 SILLA BAR LEO 38X41X94-114 AMAR Y GRIS</t>
  </si>
  <si>
    <t>EKMR2701</t>
  </si>
  <si>
    <t>MP SILLA GIRATORIA NOA 51X51X105 NEGRO</t>
  </si>
  <si>
    <t>EKMMS22</t>
  </si>
  <si>
    <t>MUEBLE BIFE DECOR MIEL  PLOMO</t>
  </si>
  <si>
    <t>EKMM6CDB</t>
  </si>
  <si>
    <t>MUEBLE COMODA 6 CAJONES CHARLOT DUNA BLANCA</t>
  </si>
  <si>
    <t>EKMMN02WM5</t>
  </si>
  <si>
    <t>MUEBLE COMODA ARES 5 CAJONES WENGUE  MIEL</t>
  </si>
  <si>
    <t>EKMPJT140</t>
  </si>
  <si>
    <t xml:space="preserve">PUFF JAPAN TAUPE 140 X50 X 40                     </t>
  </si>
  <si>
    <t>SET X 2 SILLA DE BAR LEO BLANCO</t>
  </si>
  <si>
    <t>SET X 2 SILLA DE BAR LEO NEGRO</t>
  </si>
  <si>
    <t>EKMR2017T</t>
  </si>
  <si>
    <t>SILLA GIRATORIA LINE REVOLUTION</t>
  </si>
  <si>
    <t>EKMTOP140</t>
  </si>
  <si>
    <t>EKMES100GR</t>
  </si>
  <si>
    <t>CABECERO CAMA 100 NATURA GRIS PERLA</t>
  </si>
  <si>
    <t>EKME70RBSS</t>
  </si>
  <si>
    <t>ESCRITORIO MAGNA ROVERE BLANCO + SILLA CURVA STREEM BLANCO</t>
  </si>
  <si>
    <t>EKME70RBEBB</t>
  </si>
  <si>
    <t>ESCRITORIO MAGNA ROVERE BLANCO + SILLA EAMES BRAZOS BLANCO</t>
  </si>
  <si>
    <t>EKME70RBMB</t>
  </si>
  <si>
    <t>ESCRITORIO MAGNA ROVERE BLANCO + SILLA MILANO BLANCO</t>
  </si>
  <si>
    <t>EKMVR25L</t>
  </si>
  <si>
    <t>ESPEJO CALCIDIA LED</t>
  </si>
  <si>
    <t>EKMMS28</t>
  </si>
  <si>
    <t>ESPEJO Y ZAPATERO VIACHA</t>
  </si>
  <si>
    <t>EKM68N</t>
  </si>
  <si>
    <t>FB SILLA OFICINA ESPINA DE PESCADO 60X50X110 NEGRO</t>
  </si>
  <si>
    <t>EKMM03B</t>
  </si>
  <si>
    <t>MESA BAR EIFFEL BLANCO</t>
  </si>
  <si>
    <t>EKMM03N</t>
  </si>
  <si>
    <t>MESA BAR EIFFEL PLÃ¡STICO NEGRO</t>
  </si>
  <si>
    <t>EKMM102B</t>
  </si>
  <si>
    <t>MESA EAMES REDONDA 80 CM</t>
  </si>
  <si>
    <t>EKMM211BX1V</t>
  </si>
  <si>
    <t>MP MESA INFANTIL CUADRADA+SILLA EAMES KIDS VERDE</t>
  </si>
  <si>
    <t>FBEKMRG3155B</t>
  </si>
  <si>
    <t>EKMMAAPC</t>
  </si>
  <si>
    <t>EKMMD1202CBAW</t>
  </si>
  <si>
    <t>MUEBLE DE BAÑO ARIZ 120 2 CAJONES WENGUE</t>
  </si>
  <si>
    <t>EKMR65NWL</t>
  </si>
  <si>
    <t>RACK PARA TV 65 NESS WENGUE LENNO</t>
  </si>
  <si>
    <t>BASE CAMA ROMA 140 AZUL</t>
  </si>
  <si>
    <t>BASE CAMA ROMA 140 BLANCO</t>
  </si>
  <si>
    <t>BASE CAMA ROMA 140 GRIS PERLA</t>
  </si>
  <si>
    <t>BASE CAMA ROMA 140 GRIS PLOMO</t>
  </si>
  <si>
    <t>BASE CAMA ROMA 140 GRIS TUNDRA</t>
  </si>
  <si>
    <t>BASE CAMA ROMA 140 NEGRO</t>
  </si>
  <si>
    <t>BASE CAMA ROMA 140 TAUPE</t>
  </si>
  <si>
    <t>EKM2047V</t>
  </si>
  <si>
    <t>EKMBC19</t>
  </si>
  <si>
    <t>BIBLIOTECA TROPICO</t>
  </si>
  <si>
    <t>EKM3ES4Z</t>
  </si>
  <si>
    <t>EKMMH01</t>
  </si>
  <si>
    <t>COMODA MOSCU SIENA</t>
  </si>
  <si>
    <t>EKMMB01</t>
  </si>
  <si>
    <t>GABINETE DE BAÃ±O CON ESPEJOS POLET</t>
  </si>
  <si>
    <t>EKMMC13</t>
  </si>
  <si>
    <t>MODULO MICROONDAS MILAT BLANCO WENGUÉ</t>
  </si>
  <si>
    <t>EKMBM3</t>
  </si>
  <si>
    <t>MUEBLE BAR ESQUINERO ESSENZA</t>
  </si>
  <si>
    <t>EKMR816</t>
  </si>
  <si>
    <t>EKMR815R</t>
  </si>
  <si>
    <t xml:space="preserve">SILLA BOONE ALTA H49 KIT FIJO CON BRAZOS ROJO     </t>
  </si>
  <si>
    <t>EKMR815AZ</t>
  </si>
  <si>
    <t>EKMR814N</t>
  </si>
  <si>
    <t>EKMR3107PZB</t>
  </si>
  <si>
    <t>EKMR1020</t>
  </si>
  <si>
    <t>EKMR2S350</t>
  </si>
  <si>
    <t>SILLA ISOCELES SET X 2</t>
  </si>
  <si>
    <t>EKMRI1000A</t>
  </si>
  <si>
    <t>SILLA QUEEN AMARILLA ESTRUCTURA METÃ¡LICA</t>
  </si>
  <si>
    <t>EKMRE4022B</t>
  </si>
  <si>
    <t>EKMRE4022N</t>
  </si>
  <si>
    <t>EKMTOPA140</t>
  </si>
  <si>
    <t>ESCRITORIO EN L WESLEY</t>
  </si>
  <si>
    <t>EKME61DC</t>
  </si>
  <si>
    <t>ESCRITORIO HUMUS DUNA CARBON</t>
  </si>
  <si>
    <t>EKME63BCN</t>
  </si>
  <si>
    <t>ESCRITORIO NOVA BLANC+SILLA COLORS + RUEDAS GOMA</t>
  </si>
  <si>
    <t>EKME63RBMB</t>
  </si>
  <si>
    <t>ESCRITORIO NOVA ROVERE  BLANCO + SILLA MILANO BLANCO</t>
  </si>
  <si>
    <t>EKME63RBMR</t>
  </si>
  <si>
    <t>ESCRITORIO NOVA ROVERE  BLANCO + SILLA MILANO ROJO</t>
  </si>
  <si>
    <t>EKME63RBMG</t>
  </si>
  <si>
    <t>ESCRITORIO NOVA ROVERE BLANCO  SILLA MILANO GRIS</t>
  </si>
  <si>
    <t>EKME63RBMA</t>
  </si>
  <si>
    <t>ESCRITORIO NOVA ROVEREBLANCOSILLA MILANO AMARILLO</t>
  </si>
  <si>
    <t>EKMVR22</t>
  </si>
  <si>
    <t>ESPEJO ARHUS</t>
  </si>
  <si>
    <t>EKMVR44</t>
  </si>
  <si>
    <t>ESPEJO CUADRADO KOBA</t>
  </si>
  <si>
    <t>EKMVR42</t>
  </si>
  <si>
    <t>ESPEJO MONTANA</t>
  </si>
  <si>
    <t>EKMVR16LT</t>
  </si>
  <si>
    <t>ESPEJO TORONTO LED TOUCH</t>
  </si>
  <si>
    <t>EKMVR06L</t>
  </si>
  <si>
    <t>ESPEJO VILLE LED</t>
  </si>
  <si>
    <t>EKMMC18</t>
  </si>
  <si>
    <t>GABINETE COCINA DONE</t>
  </si>
  <si>
    <t>MP ESCRITOR NOVA ROVERE + SILLA MILANO 120X75X45 R</t>
  </si>
  <si>
    <t>EKMCE21D</t>
  </si>
  <si>
    <t>RACK PARA TV LITUANA DUNA</t>
  </si>
  <si>
    <t>EKMCE28</t>
  </si>
  <si>
    <t>RACK PARA TV ORDINO SIENA NIEBLA</t>
  </si>
  <si>
    <t>EKMSTN01X2G</t>
  </si>
  <si>
    <t>Set X2 Silla de Diseño Trina Gris</t>
  </si>
  <si>
    <t>EKMB102NBX2</t>
  </si>
  <si>
    <t>SETX 2 SILLA BARRA ARKA BLANCO PERLADO</t>
  </si>
  <si>
    <t>EKMSB12NX2</t>
  </si>
  <si>
    <t>SILLA BAR FRAGUA NEGRO X2</t>
  </si>
  <si>
    <t>EKMB102NNX2</t>
  </si>
  <si>
    <t>SILLA BARRA ARKA NEGRO SET X 2</t>
  </si>
  <si>
    <t>EKMSBFNX2</t>
  </si>
  <si>
    <t>SILLA DE BAR FRIZZ NEGRA SET X2</t>
  </si>
  <si>
    <t>EKMES120T</t>
  </si>
  <si>
    <t>CABECERO CAMA 120 ILUSION TAUPE</t>
  </si>
  <si>
    <t>EKMVR20L</t>
  </si>
  <si>
    <t>ESPEJO LAVAL LED</t>
  </si>
  <si>
    <t>MP ESCRITOR ACQUA NEGRO + SILLA MILANO 120X75X45 R</t>
  </si>
  <si>
    <t>MP ESCRITOR ACQUA NEGRO + SILLA MILANO 120X75X45 V</t>
  </si>
  <si>
    <t>EKMMB48</t>
  </si>
  <si>
    <t>MUEBLE BAR LAUREN MIELPLOMO</t>
  </si>
  <si>
    <t>EKMS68P</t>
  </si>
  <si>
    <t>SILLA DE OFICINA ESPINA DE PESCADO ROSADO</t>
  </si>
  <si>
    <t>SILLA ESPINA DE PESCADO ROSADO</t>
  </si>
  <si>
    <t>EKMRG11GB</t>
  </si>
  <si>
    <t>EKMCE19</t>
  </si>
  <si>
    <t>CENTRO DE ENTRETENIMIENTO FLOTANTE IZALCO</t>
  </si>
  <si>
    <t>EKMCE05</t>
  </si>
  <si>
    <t>CENTRO DE ENTRETENIMIENTO Y BAR ARKON</t>
  </si>
  <si>
    <t>EKME78EB</t>
  </si>
  <si>
    <t>ESCRITORIO MONTERO + SILLA EAMES BLANCO</t>
  </si>
  <si>
    <t>ESCRITORIO NOVA ROVERE + SILLA MILANO AMARILLO</t>
  </si>
  <si>
    <t>EKMMS01</t>
  </si>
  <si>
    <t>MESA DE CENTRO NETAN</t>
  </si>
  <si>
    <t>MP ESCRITOR NOVA ROVERE + SILLA MILANO 120X75X45 V</t>
  </si>
  <si>
    <t>EKMS2S205R</t>
  </si>
  <si>
    <t>SET X2 SILLA NORDIC ROJO</t>
  </si>
  <si>
    <t>EKMRP12M</t>
  </si>
  <si>
    <t>SILLA DE OFICINA JASPEN PRESIDENTE</t>
  </si>
  <si>
    <t>EKMIN110</t>
  </si>
  <si>
    <t>EKMB12S</t>
  </si>
  <si>
    <t>BASE CAMA ROMA 120 SALMON</t>
  </si>
  <si>
    <t>EKM02ES90</t>
  </si>
  <si>
    <t>CABECERO 120 + GRATIS SABANA 300 HILOS</t>
  </si>
  <si>
    <t>EKMCM01</t>
  </si>
  <si>
    <t>CAMA CELIA 140 WENGUE  SIENA</t>
  </si>
  <si>
    <t>EKME76</t>
  </si>
  <si>
    <t>ESCRITORIO COCLE 120</t>
  </si>
  <si>
    <t>EKMVR13LT</t>
  </si>
  <si>
    <t>ESPEJO LIFAX LED TOUCH</t>
  </si>
  <si>
    <t>EKMMB20</t>
  </si>
  <si>
    <t>GABINETE DE BAÃ±O KAUNAS ROBLE AHUMADO</t>
  </si>
  <si>
    <t>EKMMS06P</t>
  </si>
  <si>
    <t>MESA DE CENTRO NERO PLUS GALES + BLANCO</t>
  </si>
  <si>
    <t>EKMMN04</t>
  </si>
  <si>
    <t>MESA DE NOCHE URAGE SIENA BLANCO</t>
  </si>
  <si>
    <t>MP SILLA NESHER 68.5X94X49 NEGROBLANCO</t>
  </si>
  <si>
    <t>EKMMC15W</t>
  </si>
  <si>
    <t>MUEBLE SUPERIOR COCINA NAAMA VIDRIO WENGUÃ©</t>
  </si>
  <si>
    <t>EKMMB22</t>
  </si>
  <si>
    <t>ESPEJO DE BAÃ±O UTENA AMARETTO</t>
  </si>
  <si>
    <t>EKMVR10LT</t>
  </si>
  <si>
    <t>ESPEJO QUEDEC LED TOUCH</t>
  </si>
  <si>
    <t>EKMVR12LT</t>
  </si>
  <si>
    <t>ESPEJO SURREY LED TOUCH</t>
  </si>
  <si>
    <t>EKMMB49</t>
  </si>
  <si>
    <t>MUEBLE BAR ALTO ROSSET</t>
  </si>
  <si>
    <t>EKMPJGP160</t>
  </si>
  <si>
    <t>EKMCE11MP</t>
  </si>
  <si>
    <t>RACK PARA TV MILEIK MIEL PLOMO</t>
  </si>
  <si>
    <t>EKME73RBL</t>
  </si>
  <si>
    <t>COMBO ESCRITORIO DENIS + BIBLIOTECA ROVERE</t>
  </si>
  <si>
    <t>EKMVR45</t>
  </si>
  <si>
    <t>ESPEJO RECTANGULAR MIRANDA</t>
  </si>
  <si>
    <t>EKMMS28C</t>
  </si>
  <si>
    <t>ESPEJO Y ZAPATERO VIACHA COÑAC</t>
  </si>
  <si>
    <t>EKMMS26</t>
  </si>
  <si>
    <t>MESA AUXILIAR CON SUPERFICIE EXTENSIBLE FLEXY</t>
  </si>
  <si>
    <t>EKMMC23C</t>
  </si>
  <si>
    <t>MESA DE COMEDOR ARTEK CARAMELO</t>
  </si>
  <si>
    <t>EKMMCDB</t>
  </si>
  <si>
    <t>MUEBLE OPTIMIZADOR CLASIC DUNA BLANCO</t>
  </si>
  <si>
    <t>EKMT1PV</t>
  </si>
  <si>
    <t>Tandem 1 Puesto Cromado verde</t>
  </si>
  <si>
    <t>EKM7ES4T</t>
  </si>
  <si>
    <t>EKME64WCN</t>
  </si>
  <si>
    <t>ESCRITORIO KENIA WENGUESILLA COLORS  RUEDAS GOMA</t>
  </si>
  <si>
    <t>EKME70WCN</t>
  </si>
  <si>
    <t>ESCRITORIO MAGNA WENGUÉ + SILLA COLORS NEGRO + GRATIS 5 RODACHINAS</t>
  </si>
  <si>
    <t>EKMSJ10G</t>
  </si>
  <si>
    <t>MP SILLA ESCRITORIO ELEGANCE 117X48X46 GRIS</t>
  </si>
  <si>
    <t>EKMBM8D</t>
  </si>
  <si>
    <t>MUEBLE BAR NAUGE GALES - DUNA</t>
  </si>
  <si>
    <t>EKMBS01D</t>
  </si>
  <si>
    <t>MUEBLE BIBLIOTECA LETO GALES - DUNA</t>
  </si>
  <si>
    <t>EKMRG3155T</t>
  </si>
  <si>
    <t>SILLA EJECUTIVA DE LUJO TAUPE ESPALDA MEDIA</t>
  </si>
  <si>
    <t>EKMSG01NG</t>
  </si>
  <si>
    <t>SILLA GAMER WOCK NEGRA GRIS</t>
  </si>
  <si>
    <t>EKMS100PX2</t>
  </si>
  <si>
    <t>SILLA TURCA GRIS PLATA X 2</t>
  </si>
  <si>
    <t>EKMCQZZ1</t>
  </si>
  <si>
    <t>EKMES12</t>
  </si>
  <si>
    <t>ESCRITORIO CASTELLI DUNA</t>
  </si>
  <si>
    <t>EKMMC23</t>
  </si>
  <si>
    <t>EKMMN13CX2</t>
  </si>
  <si>
    <t>MESA DE NOCHE X 2 CASCADIA PLOMO LENNO</t>
  </si>
  <si>
    <t>EKMMB47B</t>
  </si>
  <si>
    <t>MUEBLE BAR CLOE MIEL BLANCO</t>
  </si>
  <si>
    <t>EKMBM4</t>
  </si>
  <si>
    <t>MUEBLE BAR ESQUINERO SAUCE WENGUE</t>
  </si>
  <si>
    <t>EKMR3813</t>
  </si>
  <si>
    <t>SILLA DE OFICINA KNUX GERENTE NEGRO</t>
  </si>
  <si>
    <t>EKMR3107NR</t>
  </si>
  <si>
    <t>EKMBD140GR</t>
  </si>
  <si>
    <t>EKMESV1B</t>
  </si>
  <si>
    <t>CABECERO CAMA 100 VENECIA INFANTIL BLANCO</t>
  </si>
  <si>
    <t>EKMESV1RS</t>
  </si>
  <si>
    <t>CABECERO CAMA 100 VENECIA INFANTIL ROSA</t>
  </si>
  <si>
    <t>EKMCE03HM</t>
  </si>
  <si>
    <t>CENTRO DE ENTRETENIMIENTO DOSTIN HABANO  MIEL</t>
  </si>
  <si>
    <t>EKMCT19</t>
  </si>
  <si>
    <t>CLOSET CINGO ROVERE BLANCO</t>
  </si>
  <si>
    <t>COLCHON QUARTZ FLEXIA HOTELERO 100 X 190 X 26</t>
  </si>
  <si>
    <t>EKME73CN</t>
  </si>
  <si>
    <t>ESCRITORIO DENIS + SILLA COLORS NEGRO + GRATIS 5 RODACHINAS EN GOMA</t>
  </si>
  <si>
    <t>ESCRITORIO MODERNO BLACK + SILLA MILANO AMARILLO</t>
  </si>
  <si>
    <t>EKMR31562</t>
  </si>
  <si>
    <t>FB SILLA  TURMANILA GERENTE PREMIUM BRAZOS 3D 4 BL</t>
  </si>
  <si>
    <t>EKMM04</t>
  </si>
  <si>
    <t>MESA BAR VIDRIO SHINE</t>
  </si>
  <si>
    <t>EKMMNWL</t>
  </si>
  <si>
    <t>MESA DE CENTRO FUNCIONAL BASE FLOTANTE ROVERE WENGUE</t>
  </si>
  <si>
    <t>EKMT03N</t>
  </si>
  <si>
    <t>MESA EAMES CUADRADA NEGRA 80X80X74</t>
  </si>
  <si>
    <t>MP ESCRITORIO BLACK + SILLA MILANO 120X73X45 VERDE</t>
  </si>
  <si>
    <t>MP SILLA ESCRITORIO NESHER 94X68.5X49 NEGROBLANCO</t>
  </si>
  <si>
    <t>EKMMB47</t>
  </si>
  <si>
    <t>MUEBLE BAR CLOE MIEL  CAFE</t>
  </si>
  <si>
    <t>EKMC02D</t>
  </si>
  <si>
    <t>MUEBLE COMODA DIVAM 4 CAJONES DUNA</t>
  </si>
  <si>
    <t>EKMMS33</t>
  </si>
  <si>
    <t>MUEBLE DE BAR TAXCO COÑAC</t>
  </si>
  <si>
    <t>EKMSB12BX2</t>
  </si>
  <si>
    <t>SILLA BAR FRAGUA BLANCO X2</t>
  </si>
  <si>
    <t>EKMSBIN</t>
  </si>
  <si>
    <t xml:space="preserve">SILLA BUTACO INDUSTRIAL NEGRO                     </t>
  </si>
  <si>
    <t>EKME83</t>
  </si>
  <si>
    <t>ESCRITORIO GLASS BLACK</t>
  </si>
  <si>
    <t>EKME61</t>
  </si>
  <si>
    <t>ESCRITORIO HUMUS EKONOMODO�� EKM-E-61</t>
  </si>
  <si>
    <t>EKME78EBB</t>
  </si>
  <si>
    <t>ESCRITORIO MONTERO + SILLA EAMES BRAZOS BLANCO</t>
  </si>
  <si>
    <t>EKME78MB</t>
  </si>
  <si>
    <t>ESCRITORIO MONTERO + SILLA MILANO BLANCO</t>
  </si>
  <si>
    <t>EKMM101</t>
  </si>
  <si>
    <t>MP MESA RECTANGULAR 75X120X80 BLANCA</t>
  </si>
  <si>
    <t>EKMCE27</t>
  </si>
  <si>
    <t>RACK PARA TV TEMPO ROVERE BLANCO</t>
  </si>
  <si>
    <t>EKMR3928</t>
  </si>
  <si>
    <t>SILLA DE OFICINA KNUX INTERLOCUTORA NEGRO</t>
  </si>
  <si>
    <t>EKMCE06W</t>
  </si>
  <si>
    <t>CENTRO DE ENTRETENIMIENTO DAIREN WENGUE</t>
  </si>
  <si>
    <t>EKMCT01</t>
  </si>
  <si>
    <t>CLOSET CURIE</t>
  </si>
  <si>
    <t>EKME75</t>
  </si>
  <si>
    <t>ESCRITORIO DE DISEÑO MODERNO DARIEN 150</t>
  </si>
  <si>
    <t>EKMMC15R</t>
  </si>
  <si>
    <t>MUEBLE SUPERIOR COCINA NAAMA VIDRIO ROVERE</t>
  </si>
  <si>
    <t>EKMB102BX2</t>
  </si>
  <si>
    <t>SILLA BAR ARKOR BLANCO SET X 2</t>
  </si>
  <si>
    <t>EKMB102NX2</t>
  </si>
  <si>
    <t>SILLA BAR ARKOR NEGRO SET X 2</t>
  </si>
  <si>
    <t>EKMCE31</t>
  </si>
  <si>
    <t>CENTRO DE ENTRETENIMIENTO FLOTANTE DECOR</t>
  </si>
  <si>
    <t>EKMCT08</t>
  </si>
  <si>
    <t>CLOSET WELLNESS</t>
  </si>
  <si>
    <t>EKMCWRB</t>
  </si>
  <si>
    <t>EKMC3CZBD</t>
  </si>
  <si>
    <t>COMODA AUXILIAR 3 CAJONES ZIP BLANCO DUNA</t>
  </si>
  <si>
    <t>EKME70RBCN</t>
  </si>
  <si>
    <t>ESCRITORIO MAGNA ROVESILLA COLORS RUEDAS GOMA</t>
  </si>
  <si>
    <t>EKME63WCN</t>
  </si>
  <si>
    <t>ESCRITORIO NOVA WENGUE SILLA COLORS RUEDAS GOMA NG</t>
  </si>
  <si>
    <t>EKM01ES</t>
  </si>
  <si>
    <t>ESPALDAR CASCADIA GRADUABLE MIEL-PLOMO</t>
  </si>
  <si>
    <t>EKMESLU01Z</t>
  </si>
  <si>
    <t>ESPALDAR LUPE 100 AZUL</t>
  </si>
  <si>
    <t>EKMESLU01BE</t>
  </si>
  <si>
    <t>ESPALDAR LUPE 100 BEIGE</t>
  </si>
  <si>
    <t>EKMESLU01B</t>
  </si>
  <si>
    <t>ESPALDAR LUPE 100 BLANCO</t>
  </si>
  <si>
    <t>EKMESLU01GR</t>
  </si>
  <si>
    <t>ESPALDAR LUPE 100 GRIS PERLA</t>
  </si>
  <si>
    <t>EKMESLU01GL</t>
  </si>
  <si>
    <t>ESPALDAR LUPE 100 GRIS PLATA</t>
  </si>
  <si>
    <t>EKMESLU01GP</t>
  </si>
  <si>
    <t>ESPALDAR LUPE 100 GRIS PLOMO</t>
  </si>
  <si>
    <t>EKMESLU01T</t>
  </si>
  <si>
    <t>ESPALDAR LUPE 100 TAUPE</t>
  </si>
  <si>
    <t>EKMMCM120</t>
  </si>
  <si>
    <t xml:space="preserve">MESA COMEDOR MINIMALISTA 75*120*120               </t>
  </si>
  <si>
    <t>EKMMCM60</t>
  </si>
  <si>
    <t xml:space="preserve">MESA COMEDOR MINIMALISTA 75*60*60                 </t>
  </si>
  <si>
    <t>MP SILLA OFICINA OSAI GERENTE 52X65X110 GRISNEGRO</t>
  </si>
  <si>
    <t>EKMC05B</t>
  </si>
  <si>
    <t>EKMML01</t>
  </si>
  <si>
    <t>MUEBLE LIBRERO VERTICA</t>
  </si>
  <si>
    <t>EKMS6235B</t>
  </si>
  <si>
    <t>SET X 6 SILLAS EAMES ADULTO BLANCO</t>
  </si>
  <si>
    <t>EKMBE105N</t>
  </si>
  <si>
    <t>SILLAS BAR ALICE NEGRO</t>
  </si>
  <si>
    <t>EKMBE105R</t>
  </si>
  <si>
    <t>SILLAS BAR ALICE ROJA</t>
  </si>
  <si>
    <t>EKMBE105B</t>
  </si>
  <si>
    <t>SILLAS BAR ALICE, BLANCO</t>
  </si>
  <si>
    <t>EKMMH04</t>
  </si>
  <si>
    <t>COMODA CANDIVA ROVERE  BLANCO</t>
  </si>
  <si>
    <t>EKMVR30LT</t>
  </si>
  <si>
    <t>ESPEJO ANGERS LED SWITCH PANTALLA TOUCH</t>
  </si>
  <si>
    <t>EKMVR20LT</t>
  </si>
  <si>
    <t>ESPEJO LAVAL LED TOUCH</t>
  </si>
  <si>
    <t>EKMMB24</t>
  </si>
  <si>
    <t>GABINETE DE BAÑO LAINE BLANCO</t>
  </si>
  <si>
    <t>EKMBM2</t>
  </si>
  <si>
    <t>MUEBLE BAR ESQUINERO GEOX MIEL+PLOMO</t>
  </si>
  <si>
    <t>EKMMS21B</t>
  </si>
  <si>
    <t>MUEBLE BIFE MILEIK MIEL  BLANCO</t>
  </si>
  <si>
    <t>EKMMS21</t>
  </si>
  <si>
    <t>MUEBLE BIFE MILEIK MIEL  PLOMO</t>
  </si>
  <si>
    <t>EKMCE01</t>
  </si>
  <si>
    <t>CENTRO DE ENTRETENIMIENTO CIMAS AMARETTO</t>
  </si>
  <si>
    <t>EKMMH05</t>
  </si>
  <si>
    <t>COMODA CON 4 CAJONES KAUNAS SIENA</t>
  </si>
  <si>
    <t>EKMVR51</t>
  </si>
  <si>
    <t>ESPEJO RECTANGULAR PINERA LUZ</t>
  </si>
  <si>
    <t>EKMRIN1028N</t>
  </si>
  <si>
    <t>MP SILLA NESS INTERLOCUTORA 49X96X46 NEGRO</t>
  </si>
  <si>
    <t>EKMR31120</t>
  </si>
  <si>
    <t>SILLA DE OFICINA BEKEL GERENTE</t>
  </si>
  <si>
    <t>EKMR1013BF</t>
  </si>
  <si>
    <t>SILLA DE OFICINA BNEIT BRAZO FIJO</t>
  </si>
  <si>
    <t>EKMR31127</t>
  </si>
  <si>
    <t>SILLA DE OFICINA OGLE INTERLOCUTORA</t>
  </si>
  <si>
    <t>EKMT2PGR</t>
  </si>
  <si>
    <t xml:space="preserve">TANDEM CROMO 2 PUESTOS GRIS                       </t>
  </si>
  <si>
    <t>EKMBC03C</t>
  </si>
  <si>
    <t>BIBLIOTECA Y DIVISOR DE ESPACIO COÃ±AC</t>
  </si>
  <si>
    <t>EKMCT23</t>
  </si>
  <si>
    <t>CLOSET KOBE 120 HABANO</t>
  </si>
  <si>
    <t>EKME67CCN</t>
  </si>
  <si>
    <t>ESCRITORIO ACQUA CENIZA + SILLA COLOR NEGRO + GRATIS 5 RODACHINAS EN GOMA</t>
  </si>
  <si>
    <t>EKME64CCN</t>
  </si>
  <si>
    <t>ESCRITORIO KENIA COÑAC + SILLA COLORS NEGRO + GRATIS 5 RODACHINAS EN GOMA</t>
  </si>
  <si>
    <t>EKME64DCN</t>
  </si>
  <si>
    <t>ESCRITORIO KENIA DUNA + SILLA COLORS NEGRO + GRATIS 5 RODACHINAS EN GOMA</t>
  </si>
  <si>
    <t>EKMES11A</t>
  </si>
  <si>
    <t>ESCRITORIO WHITE SILLA MILANO AMARI</t>
  </si>
  <si>
    <t>EKMES11G</t>
  </si>
  <si>
    <t>ESCRITORIO WHITE SILLA MILANO GRIS</t>
  </si>
  <si>
    <t>EKMES11R</t>
  </si>
  <si>
    <t>ESCRITORIO WHITE SILLA MILANO ROJO</t>
  </si>
  <si>
    <t>EKMES11V</t>
  </si>
  <si>
    <t>ESCRITORIO WHITE SILLA MILANO VERDE</t>
  </si>
  <si>
    <t>EKMCM15B</t>
  </si>
  <si>
    <t>MUEBLE ALACENA OPALO BLANCO + CAFÉ</t>
  </si>
  <si>
    <t>EKMR355</t>
  </si>
  <si>
    <t>EKMSJ10ING</t>
  </si>
  <si>
    <t>EKMRI1045A</t>
  </si>
  <si>
    <t>SILLA LIZY CROMADA AMARILLO</t>
  </si>
  <si>
    <t>EKMRI1045M</t>
  </si>
  <si>
    <t>EKMRI1044M</t>
  </si>
  <si>
    <t>SILLA LIZY GIRATORIA  AMARILLA</t>
  </si>
  <si>
    <t>EKMRI1044</t>
  </si>
  <si>
    <t>SILLA LIZY GIRATORIA GRIS</t>
  </si>
  <si>
    <t>EKMBE105BG</t>
  </si>
  <si>
    <t>SILLAS BAR ALICE BEIGE</t>
  </si>
  <si>
    <t>EKMES2K175</t>
  </si>
  <si>
    <t>CABECERO CAMA 120 PARIS NEGRO</t>
  </si>
  <si>
    <t>EKMCT08R</t>
  </si>
  <si>
    <t>CLOSET 2 PUERTAS WELLNESS ROVERE</t>
  </si>
  <si>
    <t>EKMCT13</t>
  </si>
  <si>
    <t>CLOSET CLARIS CON ESPEJO</t>
  </si>
  <si>
    <t>EKME69CCN</t>
  </si>
  <si>
    <t>ESCRITORIO BOREAL CENIZA + SILLA COLORS NEGRO + GRATIS 5 RODACHINAS EN GOMA</t>
  </si>
  <si>
    <t>EKME69WCN</t>
  </si>
  <si>
    <t>ESCRITORIO BOREAL WENGUE + SILLA COLORS NEGRO + GRATIS 5 RODACHINAS EN GOMA</t>
  </si>
  <si>
    <t>EKME34</t>
  </si>
  <si>
    <t>ESCRITORIO MODERNO BLACK + SILLA EAMES MORADO</t>
  </si>
  <si>
    <t>EKME63RBCG</t>
  </si>
  <si>
    <t>ESCRITORIO NOVA ROVERE BLANCO  SILLA COLORS GRIS</t>
  </si>
  <si>
    <t>EKMRT60T</t>
  </si>
  <si>
    <t>RACK PARA TV 60¨LORON TAUPE</t>
  </si>
  <si>
    <t>EKMS259PBX2</t>
  </si>
  <si>
    <t>SET X 2 SILLAS DE COMEDOR MILANO PREMIUM TAPIZADA BLANCA</t>
  </si>
  <si>
    <t>EKM7ES200Z</t>
  </si>
  <si>
    <t>EKMR2045</t>
  </si>
  <si>
    <t>EKMMO02</t>
  </si>
  <si>
    <t>ARCHIVADOR 2 CAJONES AUREOS</t>
  </si>
  <si>
    <t>EKMCE06</t>
  </si>
  <si>
    <t>CENTRO DE ENTRETENIMIENTO DAIREN ROVERE</t>
  </si>
  <si>
    <t>EKMES11W</t>
  </si>
  <si>
    <t>ESCRITORIO CELSIA WENGUE</t>
  </si>
  <si>
    <t>EKME62</t>
  </si>
  <si>
    <t>ESCRITORIO GEO</t>
  </si>
  <si>
    <t>EKME70RBCP</t>
  </si>
  <si>
    <t>ESCRITORIO MAGNA ROVERE BLANCO + SILLA COLORS PREMIUM</t>
  </si>
  <si>
    <t>MP SILLA EJECUTIVA LUJO 49X64X114.5 BLANCONEGRO</t>
  </si>
  <si>
    <t>MP SILLA TAMRA 64X103X46.5</t>
  </si>
  <si>
    <t>EKMMC07</t>
  </si>
  <si>
    <t>MUEBLE INFERIOR COCINA PEKIN</t>
  </si>
  <si>
    <t>EKMCE16</t>
  </si>
  <si>
    <t>RACK PARA TV OASIS</t>
  </si>
  <si>
    <t>SILLA DE OFICINA MAXI GRIS</t>
  </si>
  <si>
    <t>EKMSQ72PN</t>
  </si>
  <si>
    <t>SILLA DE OFICINA MAXI PRESIDENTE NEGRO</t>
  </si>
  <si>
    <t>EKMSQ72PR</t>
  </si>
  <si>
    <t>SILLA DE OFICINA MAXI PRESIDENTE ROSA EXCLUSIV</t>
  </si>
  <si>
    <t>EKMR1000AT</t>
  </si>
  <si>
    <t>SILLA QUEEN AMARILLA ESTRUCTURA METÃ¡LICA TAPIZADA</t>
  </si>
  <si>
    <t>CABECERO CAMA 140 CAPITAL AZUL</t>
  </si>
  <si>
    <t>CABECERO CAMA 140 CAPITAL BLANCO</t>
  </si>
  <si>
    <t>CABECERO CAMA 140 CAPITAL GRIS PERLA</t>
  </si>
  <si>
    <t>EKMES184GL</t>
  </si>
  <si>
    <t>CABECERO CAMA 140 CAPITAL GRIS PLATA</t>
  </si>
  <si>
    <t>CABECERO CAMA 140 CAPITAL GRIS PLOMO</t>
  </si>
  <si>
    <t>CABECERO CAMA 140 CAPITAL NEGRO</t>
  </si>
  <si>
    <t>CABECERO CAMA 140 CAPITAL TAUPE</t>
  </si>
  <si>
    <t>COLCHON QUARTZ FLEXIA HOTELERO 120 X 190 X 26</t>
  </si>
  <si>
    <t>EKME72CN</t>
  </si>
  <si>
    <t>ESCRITORIO LOT + SILLA COLORS NEGRO + GRATIS 5 RODACHINAS EN GOMA</t>
  </si>
  <si>
    <t>EKMMS06</t>
  </si>
  <si>
    <t>MESA DE CENTRO NERO BLANCO NEVADO + GALES</t>
  </si>
  <si>
    <t>EKMBM9G</t>
  </si>
  <si>
    <t>MUEBLE BAR AKARI GALES - DUNA</t>
  </si>
  <si>
    <t>EKMBS02H</t>
  </si>
  <si>
    <t>MUEBLE BIBLIOTECA GUBI HABANO</t>
  </si>
  <si>
    <t>EKMCE23B</t>
  </si>
  <si>
    <t>RACK PARA TV MOVICH SIENA-BLANCO</t>
  </si>
  <si>
    <t>EKMR3992</t>
  </si>
  <si>
    <t>EKMR815TP</t>
  </si>
  <si>
    <t>EKMR31113</t>
  </si>
  <si>
    <t>SILLA DE OFICINA BEKEL PRESIDENTE</t>
  </si>
  <si>
    <t>SILLA TAMDEM 3 PUESTOS PLATA</t>
  </si>
  <si>
    <t>EKMCMDZP</t>
  </si>
  <si>
    <t>CLOSET MINI BLANCO DUNA CON ZAPATERO</t>
  </si>
  <si>
    <t>EKMVR43</t>
  </si>
  <si>
    <t>ESPEJO ARIZONA LUZ LED BOTÃ³N TOUCH</t>
  </si>
  <si>
    <t>EKMA4CRW</t>
  </si>
  <si>
    <t>ARCHIVADOR 4 CAJONES RISO + REPISA WENGUE COÑAC</t>
  </si>
  <si>
    <t>EKMCM08</t>
  </si>
  <si>
    <t>CAMA 140 URAGE SIENA BLANCO</t>
  </si>
  <si>
    <t>EKMCFNWM</t>
  </si>
  <si>
    <t>CENTRO DE ENTRETENIMIENTO FLOTANTE NESS WENGUE MACADAMIA</t>
  </si>
  <si>
    <t>EKMCDS140</t>
  </si>
  <si>
    <t>ESCRITORIO NOVA WENGUE Y SILLA TURMANILA GERENTE</t>
  </si>
  <si>
    <t>EKMEP4GR</t>
  </si>
  <si>
    <t>EKMT334N</t>
  </si>
  <si>
    <t>MP ARCHIVADOR COLGANTE 90X90X41 NEGRO</t>
  </si>
  <si>
    <t>BASE CAMA ROMA  160 AZUL</t>
  </si>
  <si>
    <t>BASE CAMA ROMA  160 BLANCO</t>
  </si>
  <si>
    <t>BASE CAMA ROMA  160 GRIS PERLA</t>
  </si>
  <si>
    <t>BASE CAMA ROMA  160 GRIS PLATA</t>
  </si>
  <si>
    <t>BASE CAMA ROMA  160 GRIS PLOMO</t>
  </si>
  <si>
    <t>BASE CAMA ROMA  160 NEGRO</t>
  </si>
  <si>
    <t>BASE CAMA ROMA  160 TAUPE</t>
  </si>
  <si>
    <t>EKM1ES6T</t>
  </si>
  <si>
    <t>EKMCT10</t>
  </si>
  <si>
    <t>CLOSET FUGEES</t>
  </si>
  <si>
    <t>EKMCS104PH</t>
  </si>
  <si>
    <t>EKMESLU02Z</t>
  </si>
  <si>
    <t>ESPALDAR LUPE 120 AZUL</t>
  </si>
  <si>
    <t>EKMESLU02BE</t>
  </si>
  <si>
    <t>ESPALDAR LUPE 120 AZUL BEIGE</t>
  </si>
  <si>
    <t>EKMESLU02B</t>
  </si>
  <si>
    <t>ESPALDAR LUPE 120 AZUL BLANCO</t>
  </si>
  <si>
    <t>EKMESLU02GR</t>
  </si>
  <si>
    <t>ESPALDAR LUPE 120 AZUL GRIS PERLA</t>
  </si>
  <si>
    <t>EKMESLU02GL</t>
  </si>
  <si>
    <t>ESPALDAR LUPE 120 AZUL GRIS PLATA</t>
  </si>
  <si>
    <t>EKMESLU02GP</t>
  </si>
  <si>
    <t>ESPALDAR LUPE 120 AZUL GRIS PLOMO</t>
  </si>
  <si>
    <t>EKMESLU02T</t>
  </si>
  <si>
    <t>ESPALDAR LUPE 120 AZUL TAUPE</t>
  </si>
  <si>
    <t>EKMMB23</t>
  </si>
  <si>
    <t>ESPEJO DE BAÃ±O HORSEN WENGUE</t>
  </si>
  <si>
    <t>MP COMEDOR LIZZ REDONDO PEQUENO 3 PUESTOS EKMCL3PB</t>
  </si>
  <si>
    <t>EKMR1212B</t>
  </si>
  <si>
    <t>EKMCM14B</t>
  </si>
  <si>
    <t>MUEBLE ALACENA FELISA BLANCO</t>
  </si>
  <si>
    <t>SILLA GAMER KAB AZUL</t>
  </si>
  <si>
    <t>ESCRITORIO HUMUS Y SILLA MILANO BLANCO</t>
  </si>
  <si>
    <t>ESCRITORIO HUMUS Y SILLA MILANO NEGRO</t>
  </si>
  <si>
    <t>EKME66CN</t>
  </si>
  <si>
    <t>ESCRITORIO MODERNO GALES Y SILLA COLORS NEGRA</t>
  </si>
  <si>
    <t>EKMTR03</t>
  </si>
  <si>
    <t>MESA EAMES RECTANGULAR BLANCA 160X80X74</t>
  </si>
  <si>
    <t>EKMTR03N</t>
  </si>
  <si>
    <t>MESA EAMES RECTANGULAR NEGRA 160X80X74</t>
  </si>
  <si>
    <t>MP SILLA DIRECTOR 52X59X104 VERDE  NEGRO</t>
  </si>
  <si>
    <t>MP SILLA KAB  67 X53 X132  NEGROAZUL</t>
  </si>
  <si>
    <t>EKMS4218AM</t>
  </si>
  <si>
    <t>SET X4 SILLA EAMES BRAZOS AMARILLO</t>
  </si>
  <si>
    <t>EKMS4218B</t>
  </si>
  <si>
    <t>SET X4 SILLA EAMES BRAZOS BLANCO</t>
  </si>
  <si>
    <t>EKMS4218N</t>
  </si>
  <si>
    <t>SET X4 SILLA EAMES BRAZOS NEGRO</t>
  </si>
  <si>
    <t>SILLA DE OFICINA ESPINA DE PESCADO AZUL</t>
  </si>
  <si>
    <t>EKMR2047N</t>
  </si>
  <si>
    <t>SILLA OFICINA BRAMA PRESIDENTE</t>
  </si>
  <si>
    <t>SILLA OFICINA ESPINA DE PESCADO NG</t>
  </si>
  <si>
    <t>EKMT2242AZ</t>
  </si>
  <si>
    <t>SILLA TANDEM 4P CROMADO AZUL</t>
  </si>
  <si>
    <t>EKMT2242G</t>
  </si>
  <si>
    <t>SILLA TANDEM 4P CROMADO GRIS</t>
  </si>
  <si>
    <t>CABECERO CAMA 140 NATURA NEGRO</t>
  </si>
  <si>
    <t>EKMMV05</t>
  </si>
  <si>
    <t>EKMR3107NN</t>
  </si>
  <si>
    <t>SILLA DE OFICINA LOCK GERENTE NEGRO  NEGRO</t>
  </si>
  <si>
    <t>EKMR3107NV</t>
  </si>
  <si>
    <t>SILLA DE OFICINA LOCK GERENTE VERDE  NEGRO</t>
  </si>
  <si>
    <t>EKMCE09</t>
  </si>
  <si>
    <t>CENTRO DE ENTRETENIMIENTO FLOTANTE SOUL</t>
  </si>
  <si>
    <t>EKMCMD</t>
  </si>
  <si>
    <t>CLOSET MINI BLANCO DUNA</t>
  </si>
  <si>
    <t>ESCRITORIO EN L DELUX Y SILLA COLORS</t>
  </si>
  <si>
    <t>EKME78SCN</t>
  </si>
  <si>
    <t>ESCRITORIO MONTERO + SILLA DE OFICINA COLORS NEGRO</t>
  </si>
  <si>
    <t>EKMEP4N</t>
  </si>
  <si>
    <t>EKMEP4T</t>
  </si>
  <si>
    <t>EKMMS15</t>
  </si>
  <si>
    <t>MESA DE NOCHE KOBE SET X 2</t>
  </si>
  <si>
    <t>EKMMV12</t>
  </si>
  <si>
    <t>MUEBLE VITRINA CLASSIC NUVIC</t>
  </si>
  <si>
    <t>EKMR370NC</t>
  </si>
  <si>
    <t>SILLA DE OFICINA NARET NEGRO BASE CROMO</t>
  </si>
  <si>
    <t>EKMR370NY</t>
  </si>
  <si>
    <t>SILLA DE OFICINA NARET NEGRO BASE NYLON</t>
  </si>
  <si>
    <t>CABECERO CAMA 140 NATURA AZUL PETROLEO</t>
  </si>
  <si>
    <t>CABECERO CAMA 140 NATURA BLANCO PERLA</t>
  </si>
  <si>
    <t xml:space="preserve">CABECERO CAMA 140 NATURA GRIS PERLA </t>
  </si>
  <si>
    <t>EKMES191GL</t>
  </si>
  <si>
    <t xml:space="preserve">CABECERO CAMA 140 NATURA GRIS PLATA </t>
  </si>
  <si>
    <t xml:space="preserve">CABECERO CAMA 140 NATURA GRIS PLOMO </t>
  </si>
  <si>
    <t>CABECERO CAMA 140 PERFECT AZUL</t>
  </si>
  <si>
    <t>CABECERO CAMA 140 PERFECT BLANCO PERLA</t>
  </si>
  <si>
    <t>CABECERO CAMA 140 PERFECT GRIS PERLA</t>
  </si>
  <si>
    <t>CABECERO CAMA 140 PERFECT GRIS PLATA</t>
  </si>
  <si>
    <t>CABECERO CAMA 140 PERFECT GRIS PLOMO</t>
  </si>
  <si>
    <t>CABECERO CAMA 140 PERFECT NEGRO</t>
  </si>
  <si>
    <t>CABECERO CAMA 140 PERFECT TAUPE</t>
  </si>
  <si>
    <t>CABECERO CAMA ELECTRICA 160 DORADO</t>
  </si>
  <si>
    <t>CABECERO CAMA ELECTRICA 160 GRIS PLOMO</t>
  </si>
  <si>
    <t xml:space="preserve">CABECERO CAMA EMPERADOR 160 AZUL </t>
  </si>
  <si>
    <t>CABECERO CAMA EMPERADOR 160 GRIS PERLA</t>
  </si>
  <si>
    <t>CABECERO CAMA EMPERADOR 160 GRIS PLOMO</t>
  </si>
  <si>
    <t xml:space="preserve">CABECERO CAMA EMPERADOR 160 NEGRO </t>
  </si>
  <si>
    <t>CABECERO CAMA NEW YORK NEGRO SATINADO</t>
  </si>
  <si>
    <t>EKMMB14</t>
  </si>
  <si>
    <t>GABINETE DE BAÑO VOUPOR</t>
  </si>
  <si>
    <t>EKMCE105B</t>
  </si>
  <si>
    <t>MESA COMEDOR INDUSTRY + SILLA EAMES BLANCO</t>
  </si>
  <si>
    <t>EKMT333N</t>
  </si>
  <si>
    <t>MP ARCHIVADOR META?LICO 80X41 NEGRO</t>
  </si>
  <si>
    <t>EKMCAM1C</t>
  </si>
  <si>
    <t>CAJONERA AUXILIAR CLASIC MACADAMIA</t>
  </si>
  <si>
    <t>EKME68CN</t>
  </si>
  <si>
    <t>ESCRITORIO OLMO + SILLA COLORS NEGRO + GRATIS 5 RODACHINAS EN GOMA</t>
  </si>
  <si>
    <t>EKM68AN</t>
  </si>
  <si>
    <t>EKM68G</t>
  </si>
  <si>
    <t>SILLA DE OFICINA ESPINA DE PESCADO GRIS</t>
  </si>
  <si>
    <t>EKM68V</t>
  </si>
  <si>
    <t>SILLA DE OFICINA ESPINA DE PESCADO VERDE</t>
  </si>
  <si>
    <t>EKMR31102</t>
  </si>
  <si>
    <t>SILLA DE OFICINA OGLE GERENTE</t>
  </si>
  <si>
    <t>SILLA GIRATORIA PREMIUM POLUX</t>
  </si>
  <si>
    <t>EKMCT22</t>
  </si>
  <si>
    <t>CLOSET GRANDE VILKA WENGUE</t>
  </si>
  <si>
    <t>COLCHON QUARTZ FLEXIA HOTELERO 140 X 190 X 26</t>
  </si>
  <si>
    <t>EKMEILA3C</t>
  </si>
  <si>
    <t xml:space="preserve">ESCRITORIO INDUSTRY EN L CON ARCHIVADOR 3 CAJONES </t>
  </si>
  <si>
    <t>EKME81</t>
  </si>
  <si>
    <t>ESCRITORIO MASSANA</t>
  </si>
  <si>
    <t>EKME78SCG</t>
  </si>
  <si>
    <t>ESCRITORIO MONTERO + SILLA DE OFICINA COLORS GRIS PREMIUM</t>
  </si>
  <si>
    <t>EKMR1010P</t>
  </si>
  <si>
    <t>MP SILLA BEERSEBA PRESIDENTE 51X100X68 NEGRO</t>
  </si>
  <si>
    <t xml:space="preserve">revisar precio de venta </t>
  </si>
  <si>
    <t>MP SILLA SHEFA 57.5X47X99 BLANCO</t>
  </si>
  <si>
    <t>EKMRT65SB</t>
  </si>
  <si>
    <t>RACK PARA TV 65¨ SOLK BELLOTA</t>
  </si>
  <si>
    <t>EKMR31566</t>
  </si>
  <si>
    <t>SILLA DE OFICINA FETTY INTERLOCUTORA</t>
  </si>
  <si>
    <t>EKMR3107PNN</t>
  </si>
  <si>
    <t>SILLA DE OFICINA LOCK PRESIDENTE NEGRO  NEGRO</t>
  </si>
  <si>
    <t>EKMR3107PRB</t>
  </si>
  <si>
    <t>SILLA DE OFICINA LOCK PRESIDENTE ROJO  BLANCO</t>
  </si>
  <si>
    <t>EKMR3107PVB</t>
  </si>
  <si>
    <t>SILLA DE OFICINA LOCK PRESIDENTE VERDE  BLANCO</t>
  </si>
  <si>
    <t>EKMRP12G</t>
  </si>
  <si>
    <t>Silla De Oficina Presidente Jaspen Gris</t>
  </si>
  <si>
    <t>CABECERO CAMA 140 ILUSION AZUL PETROLEO</t>
  </si>
  <si>
    <t>CABECERO CAMA 140 ILUSION BLANCO PERLA</t>
  </si>
  <si>
    <t>CABECERO CAMA 140 ILUSION CAMEL</t>
  </si>
  <si>
    <t>CABECERO CAMA 140 ILUSION GRIS PERLA</t>
  </si>
  <si>
    <t>CABECERO CAMA 140 ILUSION GRIS PLATA</t>
  </si>
  <si>
    <t>CABECERO CAMA 140 ILUSION GRIS PLOMO</t>
  </si>
  <si>
    <t>CABECERO CAMA 140 ILUSION NEGRO</t>
  </si>
  <si>
    <t>CABECERO CAMA 140 LUXURY AZUL</t>
  </si>
  <si>
    <t>CABECERO CAMA 140 LUXURY BLANCO PERLA</t>
  </si>
  <si>
    <t>CABECERO CAMA 140 LUXURY GRIS PERLA</t>
  </si>
  <si>
    <t>CABECERO CAMA 140 LUXURY GRIS PLATA</t>
  </si>
  <si>
    <t>CABECERO CAMA 140 LUXURY GRIS PLOMO</t>
  </si>
  <si>
    <t>CABECERO CAMA 140 LUXURY NEGRO</t>
  </si>
  <si>
    <t>CABECERO CAMA 140 LUXURY TAUPE</t>
  </si>
  <si>
    <t xml:space="preserve">CABECERO CAMA 160 NATURA AZUL PETROLEO  </t>
  </si>
  <si>
    <t xml:space="preserve">CABECERO CAMA 160 NATURA BLANCO PERLADO  </t>
  </si>
  <si>
    <t>EKMES196GR</t>
  </si>
  <si>
    <t xml:space="preserve">CABECERO CAMA 160 NATURA GRIS PERLA  </t>
  </si>
  <si>
    <t xml:space="preserve">CABECERO CAMA 160 NATURA GRIS PLATA  </t>
  </si>
  <si>
    <t xml:space="preserve">CABECERO CAMA 160 NATURA GRIS PLOMO  </t>
  </si>
  <si>
    <t xml:space="preserve">CABECERO CAMA 160 NATURA NEGRO  </t>
  </si>
  <si>
    <t xml:space="preserve">CABECERO CAMA 160 NATURA TAUPE  </t>
  </si>
  <si>
    <t>CABECERO CAMA ELECTRICA 160 BLANCO</t>
  </si>
  <si>
    <t>CABECERO CAMA ELECTRICA 160 NEGRO</t>
  </si>
  <si>
    <t>CABECERO CAMA VENECIA INFANTIL 120 BLANCO</t>
  </si>
  <si>
    <t>CABECERO CAMA VENECIA INFANTIL 120 ROSA</t>
  </si>
  <si>
    <t>EKMR1011PC</t>
  </si>
  <si>
    <t>SILLA GIRATORIA CARMIEL CAFÃ©</t>
  </si>
  <si>
    <t>EKMES04</t>
  </si>
  <si>
    <t>ESCRITORIO EN L BENJA</t>
  </si>
  <si>
    <t>MP SILLA KOLEN GERENTE 65.5X106X50 ROJONEGRO</t>
  </si>
  <si>
    <t>MP SILLA QUENNA 64 X48 X150  NEGROAZUL</t>
  </si>
  <si>
    <t>MP SILLA QUENNA 64 X48 X150  NEGROBLANCO</t>
  </si>
  <si>
    <t>EKMR2038</t>
  </si>
  <si>
    <t>EKMR3999</t>
  </si>
  <si>
    <t>SILLA DE OFICINA LOGAN</t>
  </si>
  <si>
    <t>EKMR31103</t>
  </si>
  <si>
    <t>SILLA DE OFICINA OGLE PRESIDENTE</t>
  </si>
  <si>
    <t>EKMR2027</t>
  </si>
  <si>
    <t>SILLA GIRATORIA AFULA GERENTE</t>
  </si>
  <si>
    <t>EKM04ES91</t>
  </si>
  <si>
    <t>CABECERO 140 + GRATIS SABANA 300 HILOS</t>
  </si>
  <si>
    <t>CABECERO CAMA 140 NATURA TAUPE</t>
  </si>
  <si>
    <t>COLCHON PRIMAVERA BAMBOO HOTELERO 100 X 190 X 28</t>
  </si>
  <si>
    <t>COLCHON PRIMAVERA BAMBOO HOTELERO 120 X 190 X 28</t>
  </si>
  <si>
    <t>EKMBC13P</t>
  </si>
  <si>
    <t>BASE CAMA DIVIDIDA GRIS PERLA 160</t>
  </si>
  <si>
    <t>EKM2039N</t>
  </si>
  <si>
    <t>EKM2039GP</t>
  </si>
  <si>
    <t>EKM2037C</t>
  </si>
  <si>
    <t>EKM2039T</t>
  </si>
  <si>
    <t xml:space="preserve">BASE CAMA FLORENCIA DIVIDIDA 200X200              </t>
  </si>
  <si>
    <t>EKM2039GR</t>
  </si>
  <si>
    <t>BASE CAMA FLORENCIA DIVIDIDA 200X200 CM GRIS PERLA</t>
  </si>
  <si>
    <t>EKMSB2121</t>
  </si>
  <si>
    <t>CABECERO CAMA 140 PARIS AZUL</t>
  </si>
  <si>
    <t>EKMESK176</t>
  </si>
  <si>
    <t>CABECERO CAMA 140 PARIS BLANCO</t>
  </si>
  <si>
    <t>CABECERO CAMA 140 PARIS CAMEL</t>
  </si>
  <si>
    <t>CABECERO CAMA 140 PARIS GRIS PERLA</t>
  </si>
  <si>
    <t>CABECERO CAMA 140 PARIS GRIS PLATA</t>
  </si>
  <si>
    <t>CABECERO CAMA 140 PARIS GRIS PLOMO</t>
  </si>
  <si>
    <t>CABECERO CAMA 140 PARIS NEGRO</t>
  </si>
  <si>
    <t>EKMESC6Z</t>
  </si>
  <si>
    <t>CABECERO CAMA 160 CAPITAL AZUL</t>
  </si>
  <si>
    <t>EKMESC6B</t>
  </si>
  <si>
    <t>CABECERO CAMA 160 CAPITAL BLANCO</t>
  </si>
  <si>
    <t>EKMESC6GR</t>
  </si>
  <si>
    <t>CABECERO CAMA 160 CAPITAL GRIS PERLA</t>
  </si>
  <si>
    <t>EKMESC6GL</t>
  </si>
  <si>
    <t>CABECERO CAMA 160 CAPITAL GRIS PLATA</t>
  </si>
  <si>
    <t>EKMESC6GP</t>
  </si>
  <si>
    <t>CABECERO CAMA 160 CAPITAL GRIS PLOMO</t>
  </si>
  <si>
    <t>EKMESC6N</t>
  </si>
  <si>
    <t>CABECERO CAMA 160 CAPITAL NEGRO</t>
  </si>
  <si>
    <t>EKMESC6T</t>
  </si>
  <si>
    <t>CABECERO CAMA 160 CAPITAL TAUPE</t>
  </si>
  <si>
    <t>CABECERO CAMA 160 ILUSION AZUL PETROLEO</t>
  </si>
  <si>
    <t>CABECERO CAMA 160 ILUSION BLANCO PERLA</t>
  </si>
  <si>
    <t>CABECERO CAMA 160 ILUSION CAMEL</t>
  </si>
  <si>
    <t>CABECERO CAMA 160 ILUSION GRIS PERLA</t>
  </si>
  <si>
    <t>CABECERO CAMA 160 ILUSION GRIS PLATA</t>
  </si>
  <si>
    <t>CABECERO CAMA 160 ILUSION GRIS PLOMO</t>
  </si>
  <si>
    <t>CABECERO CAMA 160 ILUSION NEGRO</t>
  </si>
  <si>
    <t>EKMCS103A</t>
  </si>
  <si>
    <t>COMEDOR 4 PUESTOS INDUSTRY + SILLA EAMES AMARILLO</t>
  </si>
  <si>
    <t>EKMCS103B</t>
  </si>
  <si>
    <t>COMEDOR INDUSTRY + 4 SILLA EAMES BL</t>
  </si>
  <si>
    <t>EKMCS103G</t>
  </si>
  <si>
    <t>COMEDOR INDUSTRY + 4 SILLA EAMES GR</t>
  </si>
  <si>
    <t>EKMCS103N</t>
  </si>
  <si>
    <t>COMEDOR INDUSTRY + 4 SILLA EAMES NE</t>
  </si>
  <si>
    <t>EKME78SIC</t>
  </si>
  <si>
    <t>ESCRITORIO MONTERO + SILLA ITALIANA CUBA</t>
  </si>
  <si>
    <t>EKME74CN</t>
  </si>
  <si>
    <t>ESCRITORIO WESLEY + SILLA COLORS NEGRO + GRATIS 5 RODACHINAS EN GOMA</t>
  </si>
  <si>
    <t>EKMESLU04Z</t>
  </si>
  <si>
    <t>ESPALDAR LUPE 140 AZUL</t>
  </si>
  <si>
    <t>EKMESLU04BE</t>
  </si>
  <si>
    <t>ESPALDAR LUPE 140 AZUL BEIGE</t>
  </si>
  <si>
    <t>EKMESLU04B</t>
  </si>
  <si>
    <t>ESPALDAR LUPE 140 AZUL BLANCO</t>
  </si>
  <si>
    <t>EKMESLU04GR</t>
  </si>
  <si>
    <t>ESPALDAR LUPE 140 AZUL GRIS PERLA</t>
  </si>
  <si>
    <t>EKMESLU04GL</t>
  </si>
  <si>
    <t>ESPALDAR LUPE 140 AZUL GRIS PLATA</t>
  </si>
  <si>
    <t>EKMESLU04GP</t>
  </si>
  <si>
    <t>ESPALDAR LUPE 140 AZUL GRIS PLOMO</t>
  </si>
  <si>
    <t>EKMESLU04T</t>
  </si>
  <si>
    <t>ESPALDAR LUPE 140 AZUL TAUPE</t>
  </si>
  <si>
    <t>EKMS2259RS</t>
  </si>
  <si>
    <t>MP SETX2 SILLA AUXILIAR MILANO 46.5X39X85 ROSADO</t>
  </si>
  <si>
    <t>MP SILLA ESNA 64 X53 X105  NEGROAZUL</t>
  </si>
  <si>
    <t>MP SILLA ESNA 64 X53 X105  NEGROBLANCO</t>
  </si>
  <si>
    <t>EKMMS02</t>
  </si>
  <si>
    <t>MUEBLE RECIBIDOR NETAN</t>
  </si>
  <si>
    <t>EKMR164B</t>
  </si>
  <si>
    <t>EKMSPCCT</t>
  </si>
  <si>
    <t>EKMT436</t>
  </si>
  <si>
    <t>BAUL DE LUJO MODERNO CAPITONEADO AZUL PETROLEO 140</t>
  </si>
  <si>
    <t>BAUL DE LUJO MODERNO CAPITONEADO BLANCO PERLADO</t>
  </si>
  <si>
    <t>BAUL DE LUJO MODERNO CAPITONEADO GRIS PERLA 140</t>
  </si>
  <si>
    <t>BAUL DE LUJO MODERNO CAPITONEADO NEGRO 140</t>
  </si>
  <si>
    <t>EKMCT21</t>
  </si>
  <si>
    <t>CLOSET JONAVA COÃ±AC</t>
  </si>
  <si>
    <t>EKMG2CWC</t>
  </si>
  <si>
    <t>GABINETE 2 CAJONES 3 PUERTAS LINO WENGUE COÑAC</t>
  </si>
  <si>
    <t>EKMR200051</t>
  </si>
  <si>
    <t>MP SILLA GIRATORIA PREMIUM POLUX 51X48X101 NEGRO</t>
  </si>
  <si>
    <t>MP SILLA OFICINA OSAK GERENTE 50X67.5X108 GRNEG</t>
  </si>
  <si>
    <t>EKMBM12B</t>
  </si>
  <si>
    <t>MUEBLE BAR ESQUINERO BUCCI BELLOTA</t>
  </si>
  <si>
    <t>BAUL DE LUJO MODERNO CAPITONEADO GRIS PLOMO 140</t>
  </si>
  <si>
    <t>BAUL DE LUJO MODERNO CAPITONEADO TAUPE 140</t>
  </si>
  <si>
    <t>EKMCT40C</t>
  </si>
  <si>
    <t>MUEBLE ARMARIO ECOAT CON ESPEJO COÑAC</t>
  </si>
  <si>
    <t>SET X 4 SILLAS DE COMEDOR MILANO PREMIUM TAPIZADA BLANCA</t>
  </si>
  <si>
    <t>EKMR372GB</t>
  </si>
  <si>
    <t>SILLA DE OFICINA BALTIMORE GERENTE BLANCA</t>
  </si>
  <si>
    <t>EKMR372GN</t>
  </si>
  <si>
    <t>SILLA DE OFICINA BALTIMORE GERENTE NEGRO</t>
  </si>
  <si>
    <t>EKMR31038G</t>
  </si>
  <si>
    <t>SILLA DE OFICINA MOLTRIE GERENTE</t>
  </si>
  <si>
    <t>EKMR31040</t>
  </si>
  <si>
    <t>SILLA DE OFICINA MOLTRIE INTERLOCUTORA</t>
  </si>
  <si>
    <t>EKMGM02B</t>
  </si>
  <si>
    <t>SILLA GAMER PROIN ERGONOMICA BLANCO</t>
  </si>
  <si>
    <t>EKMGM02N</t>
  </si>
  <si>
    <t>SILLA GAMER PROIN ERGONOMICA NEGRO</t>
  </si>
  <si>
    <t>EKMGM02R</t>
  </si>
  <si>
    <t>SILLA GAMER PROIN ERGONOMICA ROJO</t>
  </si>
  <si>
    <t>EKMG020C32</t>
  </si>
  <si>
    <t>Cama King + Colchón 2 Pillow 32 Cm + Cabecero Gabor Café</t>
  </si>
  <si>
    <t>EKME62EB</t>
  </si>
  <si>
    <t>COMBO ESCRITORIO GEO + SILLA EAMES BLANCA</t>
  </si>
  <si>
    <t>EKME62EN</t>
  </si>
  <si>
    <t>COMBO ESCRITORIO GEO + SILLA EAMES NEGRA</t>
  </si>
  <si>
    <t>EKMMB07C</t>
  </si>
  <si>
    <t>GABINETE DE BAÃ±O BAO COÃ±AC</t>
  </si>
  <si>
    <t>MP SILLA ESNA 64 X53 X105  NEGROROJO</t>
  </si>
  <si>
    <t>FBEKMR3985NAZ</t>
  </si>
  <si>
    <t>MP SILLA ESNA 64 X53 X105 NEGROAZUL</t>
  </si>
  <si>
    <t>FBEKMR3985NB</t>
  </si>
  <si>
    <t>MP SILLA ESNA 64 X53 X105 NEGROBLANCO</t>
  </si>
  <si>
    <t>EKMR3980NB</t>
  </si>
  <si>
    <t>MP SILLA KAB  67 X53 X132  NEGROBLANCO</t>
  </si>
  <si>
    <t>EKMR3980NR</t>
  </si>
  <si>
    <t>MP SILLA KAB 67 X53 X132  NEGROROJO</t>
  </si>
  <si>
    <t>EKMBM08B</t>
  </si>
  <si>
    <t>MUEBLE BARRA COMEDOR BIMBAL BLANCO - MIEL</t>
  </si>
  <si>
    <t>EKMR372PB</t>
  </si>
  <si>
    <t>SILLA DE OFICINA BALTIMORE PRESIDENTE BLANCA</t>
  </si>
  <si>
    <t>EKMR372PN</t>
  </si>
  <si>
    <t>SILLA DE OFICINA BALTIMORE PRESIDENTE NEGRO</t>
  </si>
  <si>
    <t>EKMR31564</t>
  </si>
  <si>
    <t>SILLA DE OFICINA FETTY PRESIDENTE</t>
  </si>
  <si>
    <t>EKMR31038</t>
  </si>
  <si>
    <t>SILLA DE OFICINA MOLTRIE PRESIDENTE</t>
  </si>
  <si>
    <t>EKMR31287B</t>
  </si>
  <si>
    <t>SILLA DE OFICINA PIKE INTERLOCUTORA BLANCA</t>
  </si>
  <si>
    <t>EKMR31287N</t>
  </si>
  <si>
    <t>SILLA DE OFICINA PIKE INTERLOCUTORA NEGRO</t>
  </si>
  <si>
    <t>EKMSJ13GN</t>
  </si>
  <si>
    <t>SILLA DE OFICINA PREMIUM GERENTE NEGRA</t>
  </si>
  <si>
    <t>EKMS76G</t>
  </si>
  <si>
    <t>SILLA DE OFICINA PREMIUM GRIS</t>
  </si>
  <si>
    <t>EKMR2007PN</t>
  </si>
  <si>
    <t>SILLA GIRATORIA OSAK PREMIUM NEGRO</t>
  </si>
  <si>
    <t>EKMR3737</t>
  </si>
  <si>
    <t>SILLA OFICINA CASS GERENTE</t>
  </si>
  <si>
    <t>CABECERO CAMA ROCK 160 AZUL PETROLEO</t>
  </si>
  <si>
    <t>CABECERO CAMA ROCK 160 BLANCO</t>
  </si>
  <si>
    <t>CABECERO CAMA ROCK 160 DORADO</t>
  </si>
  <si>
    <t>EKMES177GP</t>
  </si>
  <si>
    <t>CABECERO CAMA ROCK 160 GRIS PERLA</t>
  </si>
  <si>
    <t>CABECERO CAMA ROCK 160 GRIS PLATA</t>
  </si>
  <si>
    <t>CABECERO CAMA ROCK 160 NEGRO</t>
  </si>
  <si>
    <t>COLCHON QUARTZ FLEXIA HOTELERO 160 X 190 X 26</t>
  </si>
  <si>
    <t>EKMR31283N</t>
  </si>
  <si>
    <t>SILLA EJECUTIVA PIKE PREMIUM NEGRO</t>
  </si>
  <si>
    <t>EKMMC09D</t>
  </si>
  <si>
    <t>COMBO COCINA INTEGRAL TOLIN DERECHO</t>
  </si>
  <si>
    <t>MP SILLA BOND 51X100X68 NEGRO</t>
  </si>
  <si>
    <t>MP SILLA PIKE BLANCO 47X89X46 BLANCOAZUL</t>
  </si>
  <si>
    <t>EKMR2021</t>
  </si>
  <si>
    <t>SILLA DE OFICINA MASSIMO PREMIUM</t>
  </si>
  <si>
    <t>EKMSVTGG</t>
  </si>
  <si>
    <t>SILLA OFICINA BOND NEGRO BLANCO</t>
  </si>
  <si>
    <t>EKMCM07R2</t>
  </si>
  <si>
    <t xml:space="preserve">CAMA IGNEO 120 ROVERE                             </t>
  </si>
  <si>
    <t>EKME61CN</t>
  </si>
  <si>
    <t>ESCRITORIO HUMUS + SILLA COLORS NEGRO + GRATIS 5 RODACHINAS EN GOMA</t>
  </si>
  <si>
    <t>EKMCM07120</t>
  </si>
  <si>
    <t>CAMA SENCILLA IGNEO WENGUE</t>
  </si>
  <si>
    <t>EKMCT20B</t>
  </si>
  <si>
    <t>CL�SET TULIP DUNA-BLANCO</t>
  </si>
  <si>
    <t>EKME62CN</t>
  </si>
  <si>
    <t>ESCRITORIO GEO + SILLA COLORS NEGRO + GRATIS 5 RODACHINAS EN GOMA</t>
  </si>
  <si>
    <t>EKMR80LHB</t>
  </si>
  <si>
    <t>RACK PARA TV 80 DOS PUERTAS LESS HABAN BLANCO</t>
  </si>
  <si>
    <t>EKME78SK</t>
  </si>
  <si>
    <t>ESCRITORIO MONTERO + SILLA DE OFICINA KUREN</t>
  </si>
  <si>
    <t>MP SILLA QUENNA 64 X48 X150  NEGROROJO</t>
  </si>
  <si>
    <t>EKMR31283B</t>
  </si>
  <si>
    <t>SILLA DE OFICINA  PIKE BLANCA</t>
  </si>
  <si>
    <t>EKMEST4B</t>
  </si>
  <si>
    <t>CABECERO CAMA 140 ITALIA BLANCO</t>
  </si>
  <si>
    <t>EKMEST4GR</t>
  </si>
  <si>
    <t>CABECERO CAMA 140 ITALIA GRIS PERLA</t>
  </si>
  <si>
    <t>EKMEST4GL</t>
  </si>
  <si>
    <t>CABECERO CAMA 140 ITALIA GRIS PLATA</t>
  </si>
  <si>
    <t>EKMESLXZ</t>
  </si>
  <si>
    <t>CABECERO CAMA 160 LUXURY AZUL</t>
  </si>
  <si>
    <t>EKMESLXB</t>
  </si>
  <si>
    <t>CABECERO CAMA 160 LUXURY BLANCO PERLA</t>
  </si>
  <si>
    <t>EKMESLXGR</t>
  </si>
  <si>
    <t>CABECERO CAMA 160 LUXURY GRIS PERLA</t>
  </si>
  <si>
    <t>EKMESLXGL</t>
  </si>
  <si>
    <t>CABECERO CAMA 160 LUXURY GRIS PLATA</t>
  </si>
  <si>
    <t>EKMESLXGP</t>
  </si>
  <si>
    <t>CABECERO CAMA 160 LUXURY GRIS PLOMO</t>
  </si>
  <si>
    <t>EKMESLXN</t>
  </si>
  <si>
    <t>CABECERO CAMA 160 LUXURY NEGRO</t>
  </si>
  <si>
    <t>EKMESLXT</t>
  </si>
  <si>
    <t>CABECERO CAMA 160 LUXURY TAUPE</t>
  </si>
  <si>
    <t>EKMESP6Z</t>
  </si>
  <si>
    <t>CABECERO CAMA 160 PARIS AZUL</t>
  </si>
  <si>
    <t>EKMESP6B</t>
  </si>
  <si>
    <t>CABECERO CAMA 160 PARIS BLANCO</t>
  </si>
  <si>
    <t>EKMESP6C</t>
  </si>
  <si>
    <t>CABECERO CAMA 160 PARIS CAMEL</t>
  </si>
  <si>
    <t>EKMESP6GR</t>
  </si>
  <si>
    <t>CABECERO CAMA 160 PARIS GRIS PERLA</t>
  </si>
  <si>
    <t>EKMESP6GL</t>
  </si>
  <si>
    <t>CABECERO CAMA 160 PARIS GRIS PLATA</t>
  </si>
  <si>
    <t>EKMESP6GP</t>
  </si>
  <si>
    <t>CABECERO CAMA 160 PARIS GRIS PLOMO</t>
  </si>
  <si>
    <t>EKMESP6N</t>
  </si>
  <si>
    <t>CABECERO CAMA 160 PARIS NEGRO</t>
  </si>
  <si>
    <t>EKMESP6T</t>
  </si>
  <si>
    <t>EKMESR6Z</t>
  </si>
  <si>
    <t>CABECERO CAMA 160 PERFECT AZUL</t>
  </si>
  <si>
    <t>EKMESR6B</t>
  </si>
  <si>
    <t>CABECERO CAMA 160 PERFECT BLANCO PERLA</t>
  </si>
  <si>
    <t>EKMESR6GR</t>
  </si>
  <si>
    <t>CABECERO CAMA 160 PERFECT GRIS PERLA</t>
  </si>
  <si>
    <t>EKMESR6GL</t>
  </si>
  <si>
    <t>CABECERO CAMA 160 PERFECT GRIS PLATA</t>
  </si>
  <si>
    <t>EKMESR6GP</t>
  </si>
  <si>
    <t>CABECERO CAMA 160 PERFECT GRIS PLOMO</t>
  </si>
  <si>
    <t>EKMESR6N</t>
  </si>
  <si>
    <t>CABECERO CAMA 160 PERFECT NEGRO</t>
  </si>
  <si>
    <t>EKMESR6T</t>
  </si>
  <si>
    <t>CABECERO CAMA 160 PERFECT TAUPE</t>
  </si>
  <si>
    <t>CABECERO CAMA COLONIAL 140 AZUL</t>
  </si>
  <si>
    <t>CABECERO CAMA COLONIAL 140 BLANCO</t>
  </si>
  <si>
    <t>CABECERO CAMA COLONIAL 140 NEGRO</t>
  </si>
  <si>
    <t>CABECERO CAMA COLONIAL 140 TAUPE</t>
  </si>
  <si>
    <t>EKMCP1201P</t>
  </si>
  <si>
    <t>COLCHON PRIMAVERA BAMBOO HOTELERO 140 X 190 X 28</t>
  </si>
  <si>
    <t>EKMMC09I</t>
  </si>
  <si>
    <t>COMBO COCINA INTEGRAL TOLIN IZQUIERDO</t>
  </si>
  <si>
    <t>EKMMC10</t>
  </si>
  <si>
    <t>COMEDOR MANILA + 4 SILLAS NEGRAS</t>
  </si>
  <si>
    <t>EKMCO4PM</t>
  </si>
  <si>
    <t xml:space="preserve">COMEDOR OVALADO ZELL 4 PUESTOS 140X80X77          </t>
  </si>
  <si>
    <t>EKMCS101AR</t>
  </si>
  <si>
    <t>COMEDOR ROBLEDO + 4 SILLA EAMES ARE</t>
  </si>
  <si>
    <t>EKMCS102AR</t>
  </si>
  <si>
    <t>COMEDOR WHITE + 4 SILLA EAMES ARENA</t>
  </si>
  <si>
    <t>EKMES04P</t>
  </si>
  <si>
    <t>ESCRITORIO EN L BENJA DUNA + PLOMO</t>
  </si>
  <si>
    <t>EKME90</t>
  </si>
  <si>
    <t>ESCRITORIO EN L VIDRIO NEGRO</t>
  </si>
  <si>
    <t>EKMESLU06Z</t>
  </si>
  <si>
    <t>ESPALDAR LUPE 160 AZUL</t>
  </si>
  <si>
    <t>EKMESLU06BE</t>
  </si>
  <si>
    <t>ESPALDAR LUPE 160 AZUL BEIGE</t>
  </si>
  <si>
    <t>EKMESLU06B</t>
  </si>
  <si>
    <t>ESPALDAR LUPE 160 AZUL BLANCO</t>
  </si>
  <si>
    <t>EKMESLU06GR</t>
  </si>
  <si>
    <t>ESPALDAR LUPE 160 AZUL GRIS PERLA</t>
  </si>
  <si>
    <t>EKMESLU06GL</t>
  </si>
  <si>
    <t>ESPALDAR LUPE 160 AZUL GRIS PLATA</t>
  </si>
  <si>
    <t>EKMESLU06GP</t>
  </si>
  <si>
    <t>ESPALDAR LUPE 160 AZUL GRIS PLOMO</t>
  </si>
  <si>
    <t>EKMESLU06T</t>
  </si>
  <si>
    <t>ESPALDAR LUPE 160 AZUL TAUPE</t>
  </si>
  <si>
    <t>EKMESMD4T</t>
  </si>
  <si>
    <t>ESPALDAR MADISON 140 TAUPE</t>
  </si>
  <si>
    <t>EKMS259PBX6</t>
  </si>
  <si>
    <t>SET X 6 SILLAS DE COMEDOR MILANO PREMIUM TAPIZADA BLANCA</t>
  </si>
  <si>
    <t>EKME53SD</t>
  </si>
  <si>
    <t>ESCRITORIO INDUSTRY + SILLA DE OFICINA DOLF + SET DE RODACHINAS GRATIS</t>
  </si>
  <si>
    <t>EKMEFDEM1C</t>
  </si>
  <si>
    <t>ESTANTERIA FERRERO 1 CAJON  DUNA+ESTRUCTURA METALICA NEGRA</t>
  </si>
  <si>
    <t>BAUL DE LUJO MODERNO ROSADO 200</t>
  </si>
  <si>
    <t>EKMCEPM160</t>
  </si>
  <si>
    <t>EKME67WBL</t>
  </si>
  <si>
    <t>ESCRITORIO ACQUA WENGUE + BIBLIOTECA MAIDE WENGUE</t>
  </si>
  <si>
    <t>ESCRITORIO OLMO Y SILLA TURMANILA</t>
  </si>
  <si>
    <t>EKMR2016NY</t>
  </si>
  <si>
    <t>SILLA DE OFICINA ATTICUS BASE NYLON</t>
  </si>
  <si>
    <t>EKMR2017GB</t>
  </si>
  <si>
    <t>SILLA LINE REVOLUTION GRIS BLANCO</t>
  </si>
  <si>
    <t>EKMG020G32</t>
  </si>
  <si>
    <t>Cama King + Colchón 2 Pillow 32 Cm + Cabecero Gabor Gris</t>
  </si>
  <si>
    <t>EKME74P11</t>
  </si>
  <si>
    <t>ESCRITORIO WESLEY Y SILLA TURMANILA</t>
  </si>
  <si>
    <t>EKMMB40</t>
  </si>
  <si>
    <t>MUEBLE BAR FLORA</t>
  </si>
  <si>
    <t>EKMR364PG</t>
  </si>
  <si>
    <t>EKMSG01R</t>
  </si>
  <si>
    <t>MP SILLA PREMIUM GAMER NIGERIA 32X82X68 ROJONEGRO</t>
  </si>
  <si>
    <t>BASE CAMA FLORENCIA DIVIDIDA 200X200 CM NEGRO SATI</t>
  </si>
  <si>
    <t>EKMCE22C</t>
  </si>
  <si>
    <t xml:space="preserve">CENTRO DE ENTRETENIMIENTO MILU  </t>
  </si>
  <si>
    <t>EKMCGYRG</t>
  </si>
  <si>
    <t>CLOSET GRANDE YANDA ROBLE GRIS</t>
  </si>
  <si>
    <t>EKMCP1401P</t>
  </si>
  <si>
    <t>EKMT443</t>
  </si>
  <si>
    <t>MP ARCHIVADOR 3 GAVETAS 47X60X130 NEGRO</t>
  </si>
  <si>
    <t>EKMCM07160</t>
  </si>
  <si>
    <t>CAMA DOBLE IGNEO WENGUE</t>
  </si>
  <si>
    <t>MP GV SILLA ESTADIO 41.5X35X35 AZUL SETX12 UND</t>
  </si>
  <si>
    <t>MP GV SILLA ESTADIO 41.5X35X35 ROJA SETX12 UND</t>
  </si>
  <si>
    <t>MP GV SILLA ESTADIO AMARILLO 41.5X35X35 SETX12 UND</t>
  </si>
  <si>
    <t>EKMMC04</t>
  </si>
  <si>
    <t>MUEBLE INFERIOR COCINA COUNTAL</t>
  </si>
  <si>
    <t>EKMT666G</t>
  </si>
  <si>
    <t>BAUL DE LUJO MODERNO CAPITONEADO GRIS PLATA 140</t>
  </si>
  <si>
    <t>EKMCT25</t>
  </si>
  <si>
    <t>CLOSET RANDERS NEGRO</t>
  </si>
  <si>
    <t>MP ARCHIVADOR 3X1 MADERA 50X50X70 GRISMADERA</t>
  </si>
  <si>
    <t>EKMSCKBG</t>
  </si>
  <si>
    <t>MP SOFA CAMA CLIC CLAC KLOE 90X170X84 BEIGE</t>
  </si>
  <si>
    <t>EKMSCKR</t>
  </si>
  <si>
    <t>MP SOFA CAMA CLIC CLAC KLOE 90X170X84 ROSY</t>
  </si>
  <si>
    <t>EKMSCKT</t>
  </si>
  <si>
    <t>MP SOFA CAMA CLIC CLAC KLOE 90X170X84 TAUPE</t>
  </si>
  <si>
    <t>EKMSCKTR</t>
  </si>
  <si>
    <t>MP SOFA CAMA CLIC CLAC KLOE 90X170X84 TERRA</t>
  </si>
  <si>
    <t>EKMSCKVM</t>
  </si>
  <si>
    <t>MP SOFA CAMA CLIC CLAC KLOE 90X170X84 VERDE ME</t>
  </si>
  <si>
    <t>EKMS18CKR</t>
  </si>
  <si>
    <t>MP SOFA CAMA CLIC CLAC KLOE 90X180X84 ROSY</t>
  </si>
  <si>
    <t>EKMSCYBG</t>
  </si>
  <si>
    <t>MP SOFA CAMA CLIC CLAC YEZZ 90X170X84 BEIGE</t>
  </si>
  <si>
    <t>EKMSCYR</t>
  </si>
  <si>
    <t>MP SOFA CAMA CLIC CLAC YEZZ 90X170X84 ROSY</t>
  </si>
  <si>
    <t>EKMSCYT</t>
  </si>
  <si>
    <t>MP SOFA CAMA CLIC CLAC YEZZ 90X170X84 TAUPE</t>
  </si>
  <si>
    <t>EKMSCYTR</t>
  </si>
  <si>
    <t>MP SOFA CAMA CLIC CLAC YEZZ 90X170X84 TERRA</t>
  </si>
  <si>
    <t>EKMSCYVM</t>
  </si>
  <si>
    <t>MP SOFA CAMA CLIC CLAC YEZZ 90X170X84 VERDE M</t>
  </si>
  <si>
    <t>EKMS18CYBG</t>
  </si>
  <si>
    <t>MP SOFA CAMA CLIC CLAC YEZZ 90X180X84 BEIGE</t>
  </si>
  <si>
    <t>EKMS18CYT</t>
  </si>
  <si>
    <t>MP SOFA CAMA CLIC CLAC YEZZ 90X180X84 TAUPE</t>
  </si>
  <si>
    <t>EKMS18CYTR</t>
  </si>
  <si>
    <t>MP SOFA CAMA CLIC CLAC YEZZ 90X180X84 TERRA</t>
  </si>
  <si>
    <t>EKMS18CYVM</t>
  </si>
  <si>
    <t>MP SOFA CAMA CLIC CLAC YEZZ 90X180X84 VERDE M</t>
  </si>
  <si>
    <t>EKMSCZBG</t>
  </si>
  <si>
    <t>MP SOFA CAMA CLIC CLAC ZOU 90X170X84 BEIGE</t>
  </si>
  <si>
    <t>EKMSCZR</t>
  </si>
  <si>
    <t>MP SOFA CAMA CLIC CLAC ZOU 90X170X84 ROSY</t>
  </si>
  <si>
    <t>EKMSCZT</t>
  </si>
  <si>
    <t>MP SOFA CAMA CLIC CLAC ZOU 90X170X84 TAUPE</t>
  </si>
  <si>
    <t>EKMSCZTR</t>
  </si>
  <si>
    <t>MP SOFA CAMA CLIC CLAC ZOU 90X170X84 TERRA</t>
  </si>
  <si>
    <t>EKMSCZVM</t>
  </si>
  <si>
    <t>MP SOFA CAMA CLIC CLAC ZOU 90X170X84 VERDE MENTA</t>
  </si>
  <si>
    <t>EKMS18CZT</t>
  </si>
  <si>
    <t>MP SOFA CAMA CLIC CLAC ZOU 90X180X84 TAUPE</t>
  </si>
  <si>
    <t>EKMR31226NB</t>
  </si>
  <si>
    <t>SILLA DE OFICINA UNION NARANJA</t>
  </si>
  <si>
    <t>EKMR4S350</t>
  </si>
  <si>
    <t>SILLA ISOCELES SET X 4</t>
  </si>
  <si>
    <t>EKME62MB</t>
  </si>
  <si>
    <t>COMBO ESCRITORIO GEO + SILLA MILANO BLANCA</t>
  </si>
  <si>
    <t>EKME62MN</t>
  </si>
  <si>
    <t>COMBO ESCRITORIO GEO + SILLA MILANO NEGRO</t>
  </si>
  <si>
    <t>BAUL DE LUJO MODERNO CAPITONEADO GRIS PLOMO 160</t>
  </si>
  <si>
    <t>BAUL DE LUJO MODERNO CAPITONEADO TAUPE 160</t>
  </si>
  <si>
    <t>COMBO JULIETA 200 AZUL PETROLEO - ESPALDAR + BASE CAMA + PUFF BAUL + COLCHON</t>
  </si>
  <si>
    <t>COMBO JULIETA 200 BLANCO - ESPALDAR + BASE CAMA + PUFF BAUL + COLCHON</t>
  </si>
  <si>
    <t>COMBO JULIETA 200 GRIS PERLA - ESPALDAR + BASE CAMA + PUFF BAUL + COLCHON</t>
  </si>
  <si>
    <t>COMBO JULIETA 200 GRIS PLOMO - ESPALDAR + BASE CAMA + PUFF BAUL + COLCHON</t>
  </si>
  <si>
    <t>COMBO JULIETA 200 NEGRO - ESPALDAR + BASE CAMA + PUFF BAUL + COLCHON</t>
  </si>
  <si>
    <t>COMBO JULIETA 200 TAUPE - ESPALDAR + BASE CAMA + PUFF BAUL + COLCHON</t>
  </si>
  <si>
    <t>COMBO JULIETA 160 AZUL PETROLEO - ESPALDAR + BASE CAMA + PUFF BAUL + COLCHON</t>
  </si>
  <si>
    <t>EKMCT06R</t>
  </si>
  <si>
    <t>CLOSET GRANDE INTRA ROVERE</t>
  </si>
  <si>
    <t>EKMR373G</t>
  </si>
  <si>
    <t>SILLA DE OFICINA KOBE GERENTE</t>
  </si>
  <si>
    <t>EKMR373I</t>
  </si>
  <si>
    <t>SILLA DE OFICINA KOBE INTERLOCUTORA</t>
  </si>
  <si>
    <t>EKMCCM15</t>
  </si>
  <si>
    <t xml:space="preserve">CREAR </t>
  </si>
  <si>
    <t xml:space="preserve">COMEDOR INDIKA BEYOTA  160 X 90 </t>
  </si>
  <si>
    <t>EKMC2022M</t>
  </si>
  <si>
    <t>EKMCCB30</t>
  </si>
  <si>
    <t xml:space="preserve">COMEDOR MADERA CELENO BEYOTA 80*160*30            </t>
  </si>
  <si>
    <t>EKMSTN01X4G</t>
  </si>
  <si>
    <t>Set X4 Silla de Diseño Trina Gris</t>
  </si>
  <si>
    <t>EKMR374</t>
  </si>
  <si>
    <t>SILLA DE OFICINA CALCIDIA PRESIDENTE</t>
  </si>
  <si>
    <t>EKMR373P</t>
  </si>
  <si>
    <t>SILLA DE OFICINA KOBE PRESIDENTE</t>
  </si>
  <si>
    <t>EKMR31037G</t>
  </si>
  <si>
    <t>SILLA DE OFICINA MILETO GERENTE</t>
  </si>
  <si>
    <t>EKMR31037</t>
  </si>
  <si>
    <t>SILLA DE OFICINA MILETO INTERLOCUTORA</t>
  </si>
  <si>
    <t>BAUL DE LUJO MODERNO CAPITONEADO GRIS PLATA 160</t>
  </si>
  <si>
    <t>BAUL DE LUJO MODERNO CAPITONEADO NEGRO 160</t>
  </si>
  <si>
    <t>COLCHON PRIMAVERA BAMBOO HOTELERO 160 X 190 X 28</t>
  </si>
  <si>
    <t>EKMCT06W</t>
  </si>
  <si>
    <t>CLOSET INTRA WENGUE</t>
  </si>
  <si>
    <t>EKMBM11H</t>
  </si>
  <si>
    <t>MUEBLE BAR ESQUINERO EMECO HABANO</t>
  </si>
  <si>
    <t>EKMG020S32</t>
  </si>
  <si>
    <t>Cama King + Colchón 2 Pillow 32 Cm + Cabecero Gabor Salmon</t>
  </si>
  <si>
    <t>EKMESE2GR</t>
  </si>
  <si>
    <t>ESPALDAR ESTER GRIS PERLA DE 200</t>
  </si>
  <si>
    <t>EKMESE2GP</t>
  </si>
  <si>
    <t>ESPALDAR ESTER GRIS PLOMO DE 200</t>
  </si>
  <si>
    <t>EKMESE2RS</t>
  </si>
  <si>
    <t>ESPALDAR ESTER ROSADO DE 200</t>
  </si>
  <si>
    <t>EKMEST4N</t>
  </si>
  <si>
    <t>CABECERO CAMA  140 ITALIA NEGRO</t>
  </si>
  <si>
    <t>EKMEST4Z</t>
  </si>
  <si>
    <t>CABECERO CAMA 140 ITALIA AZUL PETRÃ³LEO.</t>
  </si>
  <si>
    <t>EKMEST4GP</t>
  </si>
  <si>
    <t>CABECERO CAMA 140 ITALIA GRIS PLOMO</t>
  </si>
  <si>
    <t>EKMEST4T</t>
  </si>
  <si>
    <t>CABECERO CAMA 140 ITALIA TAUPE</t>
  </si>
  <si>
    <t>EKMCM07R6</t>
  </si>
  <si>
    <t>CAMA DOBLE IGNEO ROVERE</t>
  </si>
  <si>
    <t>COLCHON QUARTZ FLEXIA HOTELERO 200 X 200 X 26</t>
  </si>
  <si>
    <t>EKMRI1042A</t>
  </si>
  <si>
    <t>SILLA COSMIC AMARILLO</t>
  </si>
  <si>
    <t>EKMSH6NN</t>
  </si>
  <si>
    <t>SILLA DE OFICINA HITA NEGRO</t>
  </si>
  <si>
    <t>EKMR31037P</t>
  </si>
  <si>
    <t>SILLA DE OFICINA MILETO PRESIDENTE</t>
  </si>
  <si>
    <t>BAUL DE LUJO MODERNO ATENAS GRIS TUNDRA 200</t>
  </si>
  <si>
    <t>MP SILLA UNION 50X106X63 NARANJABLANCO</t>
  </si>
  <si>
    <t>EKMCS105V</t>
  </si>
  <si>
    <t>COMEDOR INDUSTRY + 4 SILLA MILANO V</t>
  </si>
  <si>
    <t>EKMCS105A</t>
  </si>
  <si>
    <t>COMEDOR INDUSTRY 4 PUESTOS SILLA MILANO AMARILL</t>
  </si>
  <si>
    <t>EKMESM4Z</t>
  </si>
  <si>
    <t>CABECERO CAMA 140 MARFIL AZUL</t>
  </si>
  <si>
    <t>EKMESM4B</t>
  </si>
  <si>
    <t>CABECERO CAMA 140 MARFIL BLANCO</t>
  </si>
  <si>
    <t>EKMESM4GR</t>
  </si>
  <si>
    <t>CABECERO CAMA 140 MARFIL GRIS PERLA</t>
  </si>
  <si>
    <t>EKMESM4GL</t>
  </si>
  <si>
    <t>CABECERO CAMA 140 MARFIL GRIS PLATA</t>
  </si>
  <si>
    <t>EKMESM4GP</t>
  </si>
  <si>
    <t>CABECERO CAMA 140 MARFIL GRIS PLOMO</t>
  </si>
  <si>
    <t>EKMESM4N</t>
  </si>
  <si>
    <t>CABECERO CAMA 140 MARFIL NEGRO</t>
  </si>
  <si>
    <t>EKMESM4T</t>
  </si>
  <si>
    <t>CABECERO CAMA 140 MARFIL TAUPE</t>
  </si>
  <si>
    <t>EKMESC2Z</t>
  </si>
  <si>
    <t>CABECERO CAMA 200 CAPITAL AZUL</t>
  </si>
  <si>
    <t>EKMESC2B</t>
  </si>
  <si>
    <t>CABECERO CAMA 200 CAPITAL BLANCO</t>
  </si>
  <si>
    <t>EKMESC2GR</t>
  </si>
  <si>
    <t>CABECERO CAMA 200 CAPITAL GRIS PERLA</t>
  </si>
  <si>
    <t>EKMESC2GL</t>
  </si>
  <si>
    <t>CABECERO CAMA 200 CAPITAL GRIS PLATA</t>
  </si>
  <si>
    <t>EKMESC2GP</t>
  </si>
  <si>
    <t>CABECERO CAMA 200 CAPITAL GRIS PLOMO</t>
  </si>
  <si>
    <t>EKMESC2N</t>
  </si>
  <si>
    <t>CABECERO CAMA 200 CAPITAL KING NEGRO</t>
  </si>
  <si>
    <t>EKMESC2T</t>
  </si>
  <si>
    <t>CABECERO CAMA 200 CAPITAL TAUPE</t>
  </si>
  <si>
    <t>EKMESLX2Z</t>
  </si>
  <si>
    <t>CABECERO CAMA 200 LUXURY AZUL</t>
  </si>
  <si>
    <t>EKMESLX2B</t>
  </si>
  <si>
    <t>CABECERO CAMA 200 LUXURY BLANCO PERLA</t>
  </si>
  <si>
    <t>EKMESLX2GR</t>
  </si>
  <si>
    <t>CABECERO CAMA 200 LUXURY GRIS PERLA</t>
  </si>
  <si>
    <t>EKMESLX2GL</t>
  </si>
  <si>
    <t>CABECERO CAMA 200 LUXURY GRIS PLATA</t>
  </si>
  <si>
    <t>EKMESLX2GP</t>
  </si>
  <si>
    <t>CABECERO CAMA 200 LUXURY GRIS PLOMO</t>
  </si>
  <si>
    <t>EKMESLX2N</t>
  </si>
  <si>
    <t>CABECERO CAMA 200 LUXURY NEGRO</t>
  </si>
  <si>
    <t>EKMESLX2T</t>
  </si>
  <si>
    <t>CABECERO CAMA 200 LUXURY TAUPE</t>
  </si>
  <si>
    <t>EKMESN2Z</t>
  </si>
  <si>
    <t xml:space="preserve">CABECERO CAMA 200 NATURA AZUL PETROLEO  </t>
  </si>
  <si>
    <t>EKMESN2B</t>
  </si>
  <si>
    <t xml:space="preserve">CABECERO CAMA 200 NATURA BLANCO PERLADO  </t>
  </si>
  <si>
    <t>EKMESN2GL</t>
  </si>
  <si>
    <t xml:space="preserve">CABECERO CAMA 200 NATURA GRIS PLATA  </t>
  </si>
  <si>
    <t>EKMESN2GP</t>
  </si>
  <si>
    <t xml:space="preserve">CABECERO CAMA 200 NATURA GRIS PLOMO  </t>
  </si>
  <si>
    <t>EKMESN2N</t>
  </si>
  <si>
    <t xml:space="preserve">CABECERO CAMA 200 NATURA NEGRO  </t>
  </si>
  <si>
    <t>EKMESN2T</t>
  </si>
  <si>
    <t>CABECERO CAMA 200 NATURA TAUPE</t>
  </si>
  <si>
    <t>EKMESP2Z</t>
  </si>
  <si>
    <t>CABECERO CAMA 200 PARIS AZUL</t>
  </si>
  <si>
    <t>EKMESP2B</t>
  </si>
  <si>
    <t>CABECERO CAMA 200 PARIS BLANCO</t>
  </si>
  <si>
    <t>EKMESP2C</t>
  </si>
  <si>
    <t>CABECERO CAMA 200 PARIS CAMEL</t>
  </si>
  <si>
    <t>EKMESP2GR</t>
  </si>
  <si>
    <t>CABECERO CAMA 200 PARIS GRIS PERLA</t>
  </si>
  <si>
    <t>EKMESP2GL</t>
  </si>
  <si>
    <t>CABECERO CAMA 200 PARIS GRIS PLATA</t>
  </si>
  <si>
    <t>EKMESP2GP</t>
  </si>
  <si>
    <t>CABECERO CAMA 200 PARIS GRIS PLOMO</t>
  </si>
  <si>
    <t>EKMESP2N</t>
  </si>
  <si>
    <t>CABECERO CAMA 200 PARIS NEGRO</t>
  </si>
  <si>
    <t>EKMESR2Z</t>
  </si>
  <si>
    <t>CABECERO CAMA 200 PERFECT AZUL</t>
  </si>
  <si>
    <t>EKMESR2B</t>
  </si>
  <si>
    <t>CABECERO CAMA 200 PERFECT BLANCO PERLA</t>
  </si>
  <si>
    <t>EKMESR2GR</t>
  </si>
  <si>
    <t>CABECERO CAMA 200 PERFECT GRIS PERLA</t>
  </si>
  <si>
    <t>EKMESR2GL</t>
  </si>
  <si>
    <t>CABECERO CAMA 200 PERFECT GRIS PLATA</t>
  </si>
  <si>
    <t>EKMESR2GP</t>
  </si>
  <si>
    <t>CABECERO CAMA 200 PERFECT GRIS PLOMO</t>
  </si>
  <si>
    <t>EKMESR2N</t>
  </si>
  <si>
    <t>CABECERO CAMA 200 PERFECT NEGRO</t>
  </si>
  <si>
    <t>EKMESR2T</t>
  </si>
  <si>
    <t>CABECERO CAMA 200 PERFECT TAUPE</t>
  </si>
  <si>
    <t>COMBO CAMA CABECERO 140 NATURA AZUL PETRÓLEO</t>
  </si>
  <si>
    <t>COMBO CAMA CABECERO 140 NATURA BLANCO</t>
  </si>
  <si>
    <t>COMBO CAMA CABECERO 140 NATURA BLANCO BLANCO PERLADO</t>
  </si>
  <si>
    <t>COMBO CAMA CABECERO 140 NATURA GRIS PERLA</t>
  </si>
  <si>
    <t>COMBO CAMA CABECERO 140 NATURA GRIS PLATA</t>
  </si>
  <si>
    <t>COMBO CAMA CABECERO 140 NATURA GRIS PLOMO</t>
  </si>
  <si>
    <t>COMBO CAMA CABECERO 140 NATURA NEGRO</t>
  </si>
  <si>
    <t>COMBO CAMA CABECERO 140 NATURA TAUPE</t>
  </si>
  <si>
    <t>EKMESLU20Z</t>
  </si>
  <si>
    <t>ESPALDAR LUPE 200 AZUL</t>
  </si>
  <si>
    <t>EKMESLU20BE</t>
  </si>
  <si>
    <t>ESPALDAR LUPE 200 AZUL BEIGE</t>
  </si>
  <si>
    <t>EKMESLU20B</t>
  </si>
  <si>
    <t>ESPALDAR LUPE 200 AZUL BLANCO</t>
  </si>
  <si>
    <t>EKMESLU20GR</t>
  </si>
  <si>
    <t>ESPALDAR LUPE 200 AZUL GRIS PERLA</t>
  </si>
  <si>
    <t>EKMESLU20GL</t>
  </si>
  <si>
    <t>ESPALDAR LUPE 200 AZUL GRIS PLATA</t>
  </si>
  <si>
    <t>EKMESLU20GP</t>
  </si>
  <si>
    <t>ESPALDAR LUPE 200 AZUL GRIS PLOMO</t>
  </si>
  <si>
    <t>EKMESLU20T</t>
  </si>
  <si>
    <t>ESPALDAR LUPE 200 AZUL TAUPE</t>
  </si>
  <si>
    <t>EKMESMD6Z</t>
  </si>
  <si>
    <t>ESPALDAR MADISON 160 AZUL PETROLEO</t>
  </si>
  <si>
    <t>EKMESMD6T</t>
  </si>
  <si>
    <t>ESPALDAR MADISON 160 TAUPE</t>
  </si>
  <si>
    <t>EKMSCKM</t>
  </si>
  <si>
    <t>MP SOFA CAMA CLIC CLAC KLOE 90X170X84 MARFIL</t>
  </si>
  <si>
    <t>EKMSCYM</t>
  </si>
  <si>
    <t>MP SOFA CAMA CLIC CLAC YEZZ 90X170X84 MARFIL</t>
  </si>
  <si>
    <t>EKMSCZM</t>
  </si>
  <si>
    <t>MP SOFA CAMA CLIC CLAC ZOU 90X170X84 MARFIL</t>
  </si>
  <si>
    <t>EKMES360R</t>
  </si>
  <si>
    <t>EKMCT05W</t>
  </si>
  <si>
    <t>CLOSET ARTICA WENGUE</t>
  </si>
  <si>
    <t>EKMBM07B</t>
  </si>
  <si>
    <t>MUEBLE BARRA COCINA MOUNTI MIEL</t>
  </si>
  <si>
    <t>EKMC10B</t>
  </si>
  <si>
    <t>ORGANIZADOR MULTIUSOS ANCORA BLACO + DUNA</t>
  </si>
  <si>
    <t>EKMR2008G</t>
  </si>
  <si>
    <t>SILLA DE OFICINA FELIX GERENTE PREMIUM</t>
  </si>
  <si>
    <t>BAUL DE LUJO MODERNO CAPITONEADO AZUL 160</t>
  </si>
  <si>
    <t>BAUL DE LUJO MODERNO CAPITONEADO AZUL 200</t>
  </si>
  <si>
    <t>BAUL DE LUJO MODERNO CAPITONEADO BLANCO 160</t>
  </si>
  <si>
    <t>BAUL DE LUJO MODERNO CAPITONEADO BLANCO 200</t>
  </si>
  <si>
    <t>BAUL DE LUJO MODERNO CAPITONEADO GRIS PERLA 160</t>
  </si>
  <si>
    <t>BAUL DE LUJO MODERNO CAPITONEADO GRIS PERLA 200</t>
  </si>
  <si>
    <t>BAUL DE LUJO MODERNO CAPITONEADO GRIS PLATA 200</t>
  </si>
  <si>
    <t>BAUL DE LUJO MODERNO CAPITONEADO GRIS PLOMO 200</t>
  </si>
  <si>
    <t>BAUL DE LUJO MODERNO CAPITONEADO NEGRO 200</t>
  </si>
  <si>
    <t>BAUL DE LUJO MODERNO CAPITONEADO TAUPE 200</t>
  </si>
  <si>
    <t>COMBO CAMA CABECERO 140 CAPITAL AZUL</t>
  </si>
  <si>
    <t>COMBO CAMA CABECERO 140 CAPITAL BLANCO</t>
  </si>
  <si>
    <t>COMBO CAMA CABECERO 140 CAPITAL GRIS PERLA</t>
  </si>
  <si>
    <t>COMBO CAMA CABECERO 140 CAPITAL GRIS PLOMO</t>
  </si>
  <si>
    <t>COMBO CAMA CABECERO 140 CAPITAL NEGRO</t>
  </si>
  <si>
    <t>COMBO CAMA CABECERO 140 CAPITAL TAUPE</t>
  </si>
  <si>
    <t>COMBO CAMA CABECERO 140 ILUSIÓN AZUL PETRÓLEO</t>
  </si>
  <si>
    <t>COMBO CAMA CABECERO 140 ILUSIÓN BLANCO</t>
  </si>
  <si>
    <t>COMBO CAMA CABECERO 140 ILUSIÓN GRIS PERLA</t>
  </si>
  <si>
    <t>COMBO CAMA CABECERO 140 ILUSIÓN GRIS PLATA</t>
  </si>
  <si>
    <t>COMBO CAMA CABECERO 140 ILUSIÓN GRIS PLOMO</t>
  </si>
  <si>
    <t>COMBO CAMA CABECERO 140 ILUSIÓN NEGRO</t>
  </si>
  <si>
    <t xml:space="preserve">COMEDOR INDIKA MACADAMIA  160 X 90 </t>
  </si>
  <si>
    <t>EKMS18CKBG</t>
  </si>
  <si>
    <t>MP SOFA CAMA CLIC CLAC KLOE 90X180X84 BEIGE</t>
  </si>
  <si>
    <t>EKMS18CKM</t>
  </si>
  <si>
    <t>MP SOFA CAMA CLIC CLAC KLOE 90X180X84 MARFIL</t>
  </si>
  <si>
    <t>EKMS18CKT</t>
  </si>
  <si>
    <t>MP SOFA CAMA CLIC CLAC KLOE 90X180X84 TAUPE</t>
  </si>
  <si>
    <t>EKMS18CKTR</t>
  </si>
  <si>
    <t>MP SOFA CAMA CLIC CLAC KLOE 90X180X84 TERRA</t>
  </si>
  <si>
    <t>EKMS18CKVM</t>
  </si>
  <si>
    <t>MP SOFA CAMA CLIC CLAC KLOE 90X180X84 VERDE M</t>
  </si>
  <si>
    <t>EKMS18CYM</t>
  </si>
  <si>
    <t>MP SOFA CAMA CLIC CLAC YEZZ 90X180X84 MARFIL</t>
  </si>
  <si>
    <t>EKMS18CYR</t>
  </si>
  <si>
    <t>MP SOFA CAMA CLIC CLAC YEZZ 90X180X84 ROSY</t>
  </si>
  <si>
    <t>EKMS18CZBG</t>
  </si>
  <si>
    <t>MP SOFA CAMA CLIC CLAC ZOU 90X180X84 BEIGE</t>
  </si>
  <si>
    <t>EKMS18CZM</t>
  </si>
  <si>
    <t>MP SOFA CAMA CLIC CLAC ZOU 90X180X84 MARFIL</t>
  </si>
  <si>
    <t>EKMS18CZR</t>
  </si>
  <si>
    <t>MP SOFA CAMA CLIC CLAC ZOU 90X180X84 ROSY</t>
  </si>
  <si>
    <t>EKMS18CZTR</t>
  </si>
  <si>
    <t>MP SOFA CAMA CLIC CLAC ZOU 90X180X84 TERRA</t>
  </si>
  <si>
    <t>EKMS18CZVM</t>
  </si>
  <si>
    <t>MP SOFA CAMA CLIC CLAC ZOU 90X180X84 VERDE M</t>
  </si>
  <si>
    <t xml:space="preserve">COLCHON DOBLE PILOW SENSIA BAMBOO 100X190 SENCILLO </t>
  </si>
  <si>
    <t>EKMCT05</t>
  </si>
  <si>
    <t>CLOSET GRANDE 6 PUERTAS ARTICA</t>
  </si>
  <si>
    <t>EKME67WEBN</t>
  </si>
  <si>
    <t>ESCRITORIO ACQUA WENGUÉ + SILLA EAMES BRAZOS NEGRO</t>
  </si>
  <si>
    <t>EKMCT39B</t>
  </si>
  <si>
    <t>MUEBLE ARMARIO HEELS DUNA - BLANCO</t>
  </si>
  <si>
    <t>EKMCP01N</t>
  </si>
  <si>
    <t xml:space="preserve">ARMARIO 180*90*45 NEGRO                           </t>
  </si>
  <si>
    <t>EKMM3366B</t>
  </si>
  <si>
    <t>EKMS100PX4</t>
  </si>
  <si>
    <t>SILLA COMEDOR TURCA GRIS PLATA X 4</t>
  </si>
  <si>
    <t>COMBO CAMA CABECERO 140 ILUSIÓN TAUPE</t>
  </si>
  <si>
    <t>EKMBM5</t>
  </si>
  <si>
    <t>MUEBLE BAR DUBLIN CENIZA</t>
  </si>
  <si>
    <t>EKME62P11</t>
  </si>
  <si>
    <t>ESCRITORIO GEO + SILLA TURMANILA EKONOMODO</t>
  </si>
  <si>
    <t>MP CLOSET BLUR 180.6X160X49.4 NEGROGRIS</t>
  </si>
  <si>
    <t>EKMC2009</t>
  </si>
  <si>
    <t>CAMA NEBRASKA 140</t>
  </si>
  <si>
    <t>EKMCT04</t>
  </si>
  <si>
    <t>CLOSET FAREN</t>
  </si>
  <si>
    <t>EKMG020T32</t>
  </si>
  <si>
    <t>Cama King + Colchón 2 Pillow 32 Cm + Cabecero Gabor Taupe</t>
  </si>
  <si>
    <t>EKMEST6Z</t>
  </si>
  <si>
    <t>CABECERO CAMA 160 ITALIA AZUL PETRÃ³LEO</t>
  </si>
  <si>
    <t>EKMEST6B</t>
  </si>
  <si>
    <t>CABECERO CAMA 160 ITALIA BLANCO</t>
  </si>
  <si>
    <t>EKMEST6GR</t>
  </si>
  <si>
    <t>CABECERO CAMA 160 ITALIA GRIS PERLA</t>
  </si>
  <si>
    <t>EKMEST6GL</t>
  </si>
  <si>
    <t>CABECERO CAMA 160 ITALIA GRIS PLATA</t>
  </si>
  <si>
    <t>EKMEST6GP</t>
  </si>
  <si>
    <t>CABECERO CAMA 160 ITALIA GRIS PLOMO</t>
  </si>
  <si>
    <t>EKMEST6N</t>
  </si>
  <si>
    <t>CABECERO CAMA 160 ITALIA NEGRO</t>
  </si>
  <si>
    <t>EKMEST6T</t>
  </si>
  <si>
    <t>CABECERO CAMA 160 ITALIA TAUPE</t>
  </si>
  <si>
    <t>COMBO JULIETA 160 BLANCO - ESPALDAR + BASE CAMA + PUFF BAUL + COLCHON</t>
  </si>
  <si>
    <t>COMBO JULIETA 160 GRIS PERLA - ESPALDAR + BASE CAMA + PUFF BAUL + COLCHON</t>
  </si>
  <si>
    <t>COMBO JULIETA 160 GRIS PLOMO - ESPALDAR + BASE CAMA + PUFF BAUL + COLCHON</t>
  </si>
  <si>
    <t>COMBO JULIETA 160 NEGRO - ESPALDAR + BASE CAMA + PUFF BAUL + COLCHON</t>
  </si>
  <si>
    <t>COMBO JULIETA 160 TAUPE - ESPALDAR + BASE CAMA + PUFF BAUL + COLCHON</t>
  </si>
  <si>
    <t>EKMD2120</t>
  </si>
  <si>
    <t>CAMA + COLCHON JULIETA 140 BAUL AZ</t>
  </si>
  <si>
    <t>EKMD2119</t>
  </si>
  <si>
    <t>CAMA + COLCHON JULIETA 140 BAUL BLA</t>
  </si>
  <si>
    <t>EKMD2118</t>
  </si>
  <si>
    <t>CAMA + COLCHON JULIETA 140 BAUL NEG</t>
  </si>
  <si>
    <t>CABECERO CAMA 160 MARFIL AZUL</t>
  </si>
  <si>
    <t>CABECERO CAMA 160 MARFIL BLANCO</t>
  </si>
  <si>
    <t>CABECERO CAMA 160 MARFIL GRIS PERLA</t>
  </si>
  <si>
    <t>EKMES123GL</t>
  </si>
  <si>
    <t>CABECERO CAMA 160 MARFIL GRIS PLATA</t>
  </si>
  <si>
    <t>CABECERO CAMA 160 MARFIL GRIS PLOMO</t>
  </si>
  <si>
    <t>CABECERO CAMA 160 MARFIL NEGRO</t>
  </si>
  <si>
    <t>CABECERO CAMA 160 MARFIL TAUPE</t>
  </si>
  <si>
    <t>EKMESI2Z</t>
  </si>
  <si>
    <t>CABECERO CAMA 200 ILUSION AZUL PETROLEO</t>
  </si>
  <si>
    <t>EKMESI2B</t>
  </si>
  <si>
    <t>CABECERO CAMA 200 ILUSION BLANCO PERLA</t>
  </si>
  <si>
    <t>EKMESI2C</t>
  </si>
  <si>
    <t>CABECERO CAMA 200 ILUSION CAMEL</t>
  </si>
  <si>
    <t>EKMESI2GR</t>
  </si>
  <si>
    <t>CABECERO CAMA 200 ILUSION GRIS PERLA</t>
  </si>
  <si>
    <t>EKMESI2GL</t>
  </si>
  <si>
    <t>CABECERO CAMA 200 ILUSION GRIS PLATA</t>
  </si>
  <si>
    <t>EKMESI2GP</t>
  </si>
  <si>
    <t>CABECERO CAMA 200 ILUSION GRIS PLOMO</t>
  </si>
  <si>
    <t>EKMESI2N</t>
  </si>
  <si>
    <t>CABECERO CAMA 200 ILUSION NEGRO</t>
  </si>
  <si>
    <t>EKMG20ZC</t>
  </si>
  <si>
    <t>COMBO CAMA + COLCHON 2 PILLOW 28 CM + CABECERO 200 GABOR AZUL PATA CROMADA</t>
  </si>
  <si>
    <t>EKMCD2ZS</t>
  </si>
  <si>
    <t xml:space="preserve">COMBO BASE CAMA+CABECERO SEMIDOBLE DUBLIN PC AZUL INDIGO    </t>
  </si>
  <si>
    <t>EKMCD2GLS</t>
  </si>
  <si>
    <t xml:space="preserve">COMBO BASE CAMA+CABECERO SEMIDOBLE DUBLIN PC GRIS PLATA     </t>
  </si>
  <si>
    <t>EKMCD2TS</t>
  </si>
  <si>
    <t xml:space="preserve">COMBO BASE CAMA+CABECERO SEMIDOBLE DUBLIN PC TAUPE          </t>
  </si>
  <si>
    <t>EKMCD2ZSMR</t>
  </si>
  <si>
    <t xml:space="preserve">COMBO BASE CAMA+CABECERO SEMIDOBLE DUBLIN PM AZUL INDIGO    </t>
  </si>
  <si>
    <t>EKMCD2GLSMR</t>
  </si>
  <si>
    <t xml:space="preserve">COMBO BASE CAMA+CABECERO SEMIDOBLE DUBLIN PM GRIS PLATA     </t>
  </si>
  <si>
    <t>EKMCD2TSMR</t>
  </si>
  <si>
    <t xml:space="preserve">COMBO BASE CAMA+CABECERO SEMIDOBLE DUBLIN PM TAUPE          </t>
  </si>
  <si>
    <t>EKMCD2BS</t>
  </si>
  <si>
    <t>COMBO CAMA  CABECERO 120 DUBLIN BLANCO</t>
  </si>
  <si>
    <t>EKMCD2CS</t>
  </si>
  <si>
    <t>COMBO CAMA  CABECERO 120 DUBLIN CAFÉ</t>
  </si>
  <si>
    <t>EKMCD2NS</t>
  </si>
  <si>
    <t>COMBO CAMA  CABECERO 120 DUBLIN NEGRO</t>
  </si>
  <si>
    <t>EKMCD2VS</t>
  </si>
  <si>
    <t>COMBO CAMA  CABECERO 120 DUBLIN VERDE AZULADO</t>
  </si>
  <si>
    <t>COMBO CAMA CABECERO 140 LUXURY AZUL</t>
  </si>
  <si>
    <t>COMBO CAMA CABECERO 140 LUXURY BLANCO</t>
  </si>
  <si>
    <t>COMBO CAMA CABECERO 140 LUXURY GRIS PERLA</t>
  </si>
  <si>
    <t>COMBO CAMA CABECERO 140 LUXURY GRIS PLATA</t>
  </si>
  <si>
    <t>COMBO CAMA CABECERO 140 LUXURY GRIS PLOMO</t>
  </si>
  <si>
    <t>COMBO CAMA CABECERO 140 LUXURY NEGRO</t>
  </si>
  <si>
    <t>COMBO CAMA CABECERO 140 LUXURY TAUPE</t>
  </si>
  <si>
    <t>EKMDE02ZC</t>
  </si>
  <si>
    <t>ESPALDAR 120 DELHI AZUL</t>
  </si>
  <si>
    <t>EKMDE02BC</t>
  </si>
  <si>
    <t>ESPALDAR 120 DELHI BLANCO</t>
  </si>
  <si>
    <t>EKMDE02GLC</t>
  </si>
  <si>
    <t>ESPALDAR 120 DELHI GRIS PLATA</t>
  </si>
  <si>
    <t>EKMDE02GPC</t>
  </si>
  <si>
    <t>ESPALDAR 120 DELHI GRIS PLOMO</t>
  </si>
  <si>
    <t>EKMDE02MC</t>
  </si>
  <si>
    <t>ESPALDAR 120 DELHI MARFIL</t>
  </si>
  <si>
    <t>EKMDE02TC</t>
  </si>
  <si>
    <t>ESPALDAR 120 DELHI TAUPE</t>
  </si>
  <si>
    <t>EKMME02ZC</t>
  </si>
  <si>
    <t>ESPALDAR 120 MOUSAI AZUL</t>
  </si>
  <si>
    <t>EKMME02BC</t>
  </si>
  <si>
    <t>ESPALDAR 120 MOUSAI BLANCO</t>
  </si>
  <si>
    <t>EKMME02GLC</t>
  </si>
  <si>
    <t>ESPALDAR 120 MOUSAI GRIS PLATA</t>
  </si>
  <si>
    <t>EKMME02GPC</t>
  </si>
  <si>
    <t>ESPALDAR 120 MOUSAI GRIS PLOMO</t>
  </si>
  <si>
    <t>EKMME02TC</t>
  </si>
  <si>
    <t>ESPALDAR 120 MOUSAI TAUPE</t>
  </si>
  <si>
    <t>EKMMC05</t>
  </si>
  <si>
    <t>COMBO COMEDOR + 4 SILLAS VERAZ</t>
  </si>
  <si>
    <t>EKME67WSCB</t>
  </si>
  <si>
    <t>ESCRITORIO ACQUA WENGUÉ + BIBLIOTECA MAIDE WENGUE + SILLA DE OFICINA COLORS</t>
  </si>
  <si>
    <t>EKMBM10M</t>
  </si>
  <si>
    <t>MUEBLE BAR ALUCE GALES MACADAMIA</t>
  </si>
  <si>
    <t xml:space="preserve">CABECERO CAMA EMPERADOR 160 BLANCO </t>
  </si>
  <si>
    <t>EKMCS104A</t>
  </si>
  <si>
    <t>MESA COMEDOR WHITE  SILLA MILANO AMARILLO</t>
  </si>
  <si>
    <t>MP COMEDOR HABY + 4 SILLAS EAMES EKMCHB78 CM</t>
  </si>
  <si>
    <t>EKMR2024B</t>
  </si>
  <si>
    <t>MP SILLA NUVOA GERENTE 51X98X61 GRIS</t>
  </si>
  <si>
    <t>EKMBM5B</t>
  </si>
  <si>
    <t>MUEBLE BAR LEVEN BLANCO</t>
  </si>
  <si>
    <t>EKMS259PB</t>
  </si>
  <si>
    <t>SILLA DE COMEDOR MILANO PREMIUM TAPIZADA BLANCA</t>
  </si>
  <si>
    <t>EKMMS19</t>
  </si>
  <si>
    <t>MESA DE NOCHE LAILA ROVERE + BLANCO</t>
  </si>
  <si>
    <t>EKMCT12</t>
  </si>
  <si>
    <t>CLOSET MERIDA COÃ±AC</t>
  </si>
  <si>
    <t xml:space="preserve">COLCHON DOBLE PILOW SENSIA BAMBOO 120X190 SEMIDOBLE </t>
  </si>
  <si>
    <t>MP CLOSET BLUR 180.6X120X49.7 NEGROGRIS</t>
  </si>
  <si>
    <t>EKMD2123</t>
  </si>
  <si>
    <t>CAMA + COLCHON JULIETA 140 BAUL TAU</t>
  </si>
  <si>
    <t>EKMD2122</t>
  </si>
  <si>
    <t>CAMA DOBLE EN COMBO COLCHÃ³N - CABECERO Y PUFF BAÃºL JULIETA GRIS PERLA</t>
  </si>
  <si>
    <t>EKMD2121</t>
  </si>
  <si>
    <t>CAMA DOBLE EN COMBO COLCHÃ³N - CABECERO Y PUFF BAÃºL JULIETA GRIS PLOMO</t>
  </si>
  <si>
    <t>COMBO JULIETA 140  ESPALDAR + BASE CAMA + COLCHON GRIS PLATA</t>
  </si>
  <si>
    <t>COMBO JULIETA 140 AZUL PETROLEO - ESPALDAR + BASE CAMA + PUFF BAUL + COLCHON</t>
  </si>
  <si>
    <t>COMBO JULIETA 140 BLANCO - ESPALDAR + BASE CAMA + PUFF BAUL + COLCHON</t>
  </si>
  <si>
    <t>COMBO JULIETA 140 GRIS PLOMO - ESPALDAR + BASE CAMA + PUFF BAUL + COLCHON</t>
  </si>
  <si>
    <t>EKMAE02ZC</t>
  </si>
  <si>
    <t>ESPALDAR 120 ASTORIA AZUL</t>
  </si>
  <si>
    <t>EKMAE02BC</t>
  </si>
  <si>
    <t>ESPALDAR 120 ASTORIA BLANCO</t>
  </si>
  <si>
    <t>EKMAE02GLC</t>
  </si>
  <si>
    <t>ESPALDAR 120 ASTORIA GRIS PLATA</t>
  </si>
  <si>
    <t>EKMAE02GPC</t>
  </si>
  <si>
    <t>ESPALDAR 120 ASTORIA GRIS PLOMO</t>
  </si>
  <si>
    <t>EKMAE02MC</t>
  </si>
  <si>
    <t>ESPALDAR 120 ASTORIA MARFIL</t>
  </si>
  <si>
    <t>EKMAE02TC</t>
  </si>
  <si>
    <t>ESPALDAR 120 ASTORIA TAUPE</t>
  </si>
  <si>
    <t>EKMG20BC</t>
  </si>
  <si>
    <t>COMBO CAMA + COLCHON 2 PILLOW 28 CM + CABECERO 200 GABOR BLANCO PATA CROMADA</t>
  </si>
  <si>
    <t>EKMG20GLC</t>
  </si>
  <si>
    <t>COMBO CAMA + COLCHON 2 PILLOW 28 CM + CABECERO 200 GABOR GRIS PLATA PATA CROMADA</t>
  </si>
  <si>
    <t>EKMG20GPC</t>
  </si>
  <si>
    <t>COMBO CAMA + COLCHON 2 PILLOW 28 CM + CABECERO 200 GABOR GRIS PLOMO PATA CROMADA</t>
  </si>
  <si>
    <t>EKMG20MC</t>
  </si>
  <si>
    <t>COMBO CAMA + COLCHON 2 PILLOW 28 CM + CABECERO 200 GABOR MARFIL PATA CROMADA</t>
  </si>
  <si>
    <t>EKMG20TC</t>
  </si>
  <si>
    <t>COMBO CAMA + COLCHON 2 PILLOW 28 CM + CABECERO 200 GABOR TAUPE PATA CROMADA</t>
  </si>
  <si>
    <t>EKMG20VC</t>
  </si>
  <si>
    <t>COMBO CAMA + COLCHON 2 PILLOW 28 CM + CABECERO 200 GABOR VERDE PATA CROMADA</t>
  </si>
  <si>
    <t>EKMCM09</t>
  </si>
  <si>
    <t>CAMA NIDO MONACO SIENA</t>
  </si>
  <si>
    <t>EKMCD4ZS</t>
  </si>
  <si>
    <t xml:space="preserve">COMBO BASE CAMA+CABECERO DOBLE DUBLIN PC AZUL INDIGO        </t>
  </si>
  <si>
    <t>EKMCD4GLS</t>
  </si>
  <si>
    <t xml:space="preserve">COMBO BASE CAMA+CABECERO DOBLE DUBLIN PC GRIS PLATA         </t>
  </si>
  <si>
    <t>EKMCD4TS</t>
  </si>
  <si>
    <t xml:space="preserve">COMBO BASE CAMA+CABECERO DOBLE DUBLIN PC TAUPE              </t>
  </si>
  <si>
    <t>EKMCD4ZSMR</t>
  </si>
  <si>
    <t xml:space="preserve">COMBO BASE CAMA+CABECERO DOBLE DUBLIN PM AZUL INDIGO        </t>
  </si>
  <si>
    <t>EKMCD4GLSMR</t>
  </si>
  <si>
    <t xml:space="preserve">COMBO BASE CAMA+CABECERO DOBLE DUBLIN PM GRIS PLATA         </t>
  </si>
  <si>
    <t>EKMCD4TSMR</t>
  </si>
  <si>
    <t xml:space="preserve">COMBO BASE CAMA+CABECERO DOBLE DUBLIN PM TAUPE              </t>
  </si>
  <si>
    <t>EKMCD4BS</t>
  </si>
  <si>
    <t>COMBO CAMA  CABECERO 140 DUBLIN BLANCO</t>
  </si>
  <si>
    <t>EKMCD4CS</t>
  </si>
  <si>
    <t>COMBO CAMA  CABECERO 140 DUBLIN CAFÉ</t>
  </si>
  <si>
    <t>EKMCD4NS</t>
  </si>
  <si>
    <t>COMBO CAMA  CABECERO 140 DUBLIN NEGRO</t>
  </si>
  <si>
    <t>EKMCD4VS</t>
  </si>
  <si>
    <t>COMBO CAMA  CABECERO 140 DUBLIN VERDE AZULADO</t>
  </si>
  <si>
    <t>COMBO CAMA CABECERO 160 NATURA AZUL PETRÓLEO</t>
  </si>
  <si>
    <t>COMBO CAMA CABECERO 160 NATURA BLANCO</t>
  </si>
  <si>
    <t>COMBO CAMA CABECERO 160 NATURA GRIS PLATA</t>
  </si>
  <si>
    <t>COMBO CAMA CABECERO 160 NATURA GRIS PLOMO</t>
  </si>
  <si>
    <t>COMBO CAMA CABECERO 160 NATURA NEGRO</t>
  </si>
  <si>
    <t>COMBO CAMA CABECERO 160 NATURA TAUPE</t>
  </si>
  <si>
    <t>EKMCS106A</t>
  </si>
  <si>
    <t>COMEDOR ROBLEDO + 4 SILLA MILANO AM</t>
  </si>
  <si>
    <t>EKMCS106</t>
  </si>
  <si>
    <t>COMEDOR ROBLEDO +4 SILLA MILANO</t>
  </si>
  <si>
    <t>EKMCS106V</t>
  </si>
  <si>
    <t>COMEDOR ROBLEDO 4 PUESTOS + SILLA  MILANO VERDE</t>
  </si>
  <si>
    <t>EKMCS104V</t>
  </si>
  <si>
    <t>COMEDOR WHITE + 4 SILLA MILANO VERD</t>
  </si>
  <si>
    <t>EKMFE02ZC</t>
  </si>
  <si>
    <t>ESPALDAR 120 FIORA AZUL</t>
  </si>
  <si>
    <t>EKMFE02BC</t>
  </si>
  <si>
    <t>ESPALDAR 120 FIORA BLANCO</t>
  </si>
  <si>
    <t>EKMFE02GLC</t>
  </si>
  <si>
    <t>ESPALDAR 120 FIORA GRIS PLATA</t>
  </si>
  <si>
    <t>EKMFE02GPC</t>
  </si>
  <si>
    <t>ESPALDAR 120 FIORA GRIS PLOMO</t>
  </si>
  <si>
    <t>EKMFE02MC</t>
  </si>
  <si>
    <t>ESPALDAR 120 FIORA MARFIL</t>
  </si>
  <si>
    <t>EKMFE02TC</t>
  </si>
  <si>
    <t>ESPALDAR 120 FIORA TAUPE</t>
  </si>
  <si>
    <t>EKME120ZC</t>
  </si>
  <si>
    <t>ESPALDAR 120 HAMPTON AZUL</t>
  </si>
  <si>
    <t>EKME120BC</t>
  </si>
  <si>
    <t>ESPALDAR 120 HAMPTON BLANCO</t>
  </si>
  <si>
    <t>EKME120GPC</t>
  </si>
  <si>
    <t>ESPALDAR 120 HAMPTON GRIS PLOMO</t>
  </si>
  <si>
    <t>EKME120MC</t>
  </si>
  <si>
    <t>ESPALDAR 120 HAMPTON MARFIL</t>
  </si>
  <si>
    <t>EKME120TC</t>
  </si>
  <si>
    <t>ESPALDAR 120 HAMPTON TAUPE</t>
  </si>
  <si>
    <t>EKMPE012GL</t>
  </si>
  <si>
    <t>ESPALDAR 120 PRETTY GRIS PLATA</t>
  </si>
  <si>
    <t>EKMPE012GP</t>
  </si>
  <si>
    <t>ESPALDAR 120 PRETTY GRIS PLOMO</t>
  </si>
  <si>
    <t>EKMPE012T</t>
  </si>
  <si>
    <t>ESPALDAR 120 PRETTY TAUPE</t>
  </si>
  <si>
    <t>EKMVE02ZC</t>
  </si>
  <si>
    <t>ESPALDAR 120 VITALE AZUL</t>
  </si>
  <si>
    <t>EKMVE02BC</t>
  </si>
  <si>
    <t>ESPALDAR 120 VITALE BLANCO</t>
  </si>
  <si>
    <t>EKMVE02GLC</t>
  </si>
  <si>
    <t>ESPALDAR 120 VITALE GRIS PLATA</t>
  </si>
  <si>
    <t>EKMVE02GPC</t>
  </si>
  <si>
    <t>ESPALDAR 120 VITALE GRIS PLOMO</t>
  </si>
  <si>
    <t>EKMVE02MC</t>
  </si>
  <si>
    <t>ESPALDAR 120 VITALE MARFIL</t>
  </si>
  <si>
    <t>EKMVE02TC</t>
  </si>
  <si>
    <t>ESPALDAR 120 VITALE TAUPE</t>
  </si>
  <si>
    <t>EKMDE04ZC</t>
  </si>
  <si>
    <t>ESPALDAR 140 DELHI AZUL</t>
  </si>
  <si>
    <t>EKMDE04BC</t>
  </si>
  <si>
    <t>ESPALDAR 140 DELHI BLANCO</t>
  </si>
  <si>
    <t>EKMDE04GLC</t>
  </si>
  <si>
    <t>ESPALDAR 140 DELHI GRIS PLATA</t>
  </si>
  <si>
    <t>EKMDE04GPC</t>
  </si>
  <si>
    <t>ESPALDAR 140 DELHI GRIS PLOMO</t>
  </si>
  <si>
    <t>EKMDE04MC</t>
  </si>
  <si>
    <t>ESPALDAR 140 DELHI MARFIL</t>
  </si>
  <si>
    <t>EKMDE04TC</t>
  </si>
  <si>
    <t>ESPALDAR 140 DELHI TAUPE</t>
  </si>
  <si>
    <t>EKMME04ZC</t>
  </si>
  <si>
    <t>ESPALDAR 140 MOUSAI AZUL</t>
  </si>
  <si>
    <t>EKMME04BC</t>
  </si>
  <si>
    <t>ESPALDAR 140 MOUSAI BLANCO</t>
  </si>
  <si>
    <t>EKMME04GLC</t>
  </si>
  <si>
    <t>ESPALDAR 140 MOUSAI GRIS PLATA</t>
  </si>
  <si>
    <t>EKMME04GPC</t>
  </si>
  <si>
    <t>ESPALDAR 140 MOUSAI GRIS PLOMO</t>
  </si>
  <si>
    <t>EKMME04TC</t>
  </si>
  <si>
    <t>ESPALDAR 140 MOUSAI TAUPE</t>
  </si>
  <si>
    <t>EKMME04V</t>
  </si>
  <si>
    <t>EKMESMD2Z</t>
  </si>
  <si>
    <t>EKMESMD2T</t>
  </si>
  <si>
    <t>ESPALDAR MADISON 200 TAUPE</t>
  </si>
  <si>
    <t>EKMMB05</t>
  </si>
  <si>
    <t>GABINETE DE BAÃ±O SANTUARIO BLANCO</t>
  </si>
  <si>
    <t>MP COMEDOR KANO + 4 SILLAS EAMES EKMCKC78 CM</t>
  </si>
  <si>
    <t>ESCRITORIO ACQUA WENGUE + SILLA COLOR NEGRO + GRATIS 5 RODACHINAS EN GOMA</t>
  </si>
  <si>
    <t>EKMMB18</t>
  </si>
  <si>
    <t>GABINETE DE BAÑO UTO CAFE GRIS</t>
  </si>
  <si>
    <t>EKMCE10P</t>
  </si>
  <si>
    <t>RACK PARA TV NERO PLUS</t>
  </si>
  <si>
    <t>COMBO CAMA CABECERO 160 ILUSIÓN GRIS PLATA</t>
  </si>
  <si>
    <t>CABECERO CAMA 200 ITALIA AZUL PETROLEO</t>
  </si>
  <si>
    <t>EKMEST2B</t>
  </si>
  <si>
    <t>CABECERO CAMA 200 ITALIA BLANCO</t>
  </si>
  <si>
    <t>CABECERO CAMA 200 ITALIA GRIS PERLA</t>
  </si>
  <si>
    <t>EKMES143GL</t>
  </si>
  <si>
    <t>CABECERO CAMA 200 ITALIA GRIS PLATA</t>
  </si>
  <si>
    <t>CABECERO CAMA 200 ITALIA GRIS PLOMO</t>
  </si>
  <si>
    <t>CABECERO CAMA 200 ITALIA NEGRO</t>
  </si>
  <si>
    <t>EKMEST2T</t>
  </si>
  <si>
    <t>CABECERO CAMA 200 ITALIA TAUPE</t>
  </si>
  <si>
    <t>EKMCT24</t>
  </si>
  <si>
    <t>CLOSET LITUANA ROVERE BLANCO</t>
  </si>
  <si>
    <t>EKMCST004T</t>
  </si>
  <si>
    <t>COMBO ESPALDAR Y BASE CAMA DOBLE TURIN TAUPE</t>
  </si>
  <si>
    <t>EMMCM17R</t>
  </si>
  <si>
    <t>Mueble alacena milam rovere</t>
  </si>
  <si>
    <t>COMBO DE LUJO COLONIAL AZUL 140 - ESPALDAR + BASE CAMA</t>
  </si>
  <si>
    <t xml:space="preserve">COMBO DE LUJO COLONIAL BLANCO 140 - ESPALDAR + BASE CAMA </t>
  </si>
  <si>
    <t xml:space="preserve">COMBO DE LUJO COLONIAL NEGRO 140 - ESPALDAR + BASE CAMA </t>
  </si>
  <si>
    <t xml:space="preserve">COMBO DE LUJO COLONIAL TAUPE 140 - ESPALDAR + BASE CAMA </t>
  </si>
  <si>
    <t>EKMCZLL160T</t>
  </si>
  <si>
    <t>EKMR3719</t>
  </si>
  <si>
    <t>SILLA DE OFICINA CRAWFOR GERENTE</t>
  </si>
  <si>
    <t>EKMR3720</t>
  </si>
  <si>
    <t>SILLA DE OFICINA CRAWFOR INTERLOCUTORA</t>
  </si>
  <si>
    <t>EKMCSB160</t>
  </si>
  <si>
    <t>EKMES07C</t>
  </si>
  <si>
    <t>ESCRITORIO EN L BENNET</t>
  </si>
  <si>
    <t>EKMR3718</t>
  </si>
  <si>
    <t>SILLA DE OFICINA CRAWFOR PRESIDENTE</t>
  </si>
  <si>
    <t>SILLA DE OFICINA EXCLUSIV NEGRO</t>
  </si>
  <si>
    <t>EKMR31300</t>
  </si>
  <si>
    <t>SILLA DE OFICINA MENIA PRESIDENTE NEGRO</t>
  </si>
  <si>
    <t>EKMES360A</t>
  </si>
  <si>
    <t>EKMES360AZ</t>
  </si>
  <si>
    <t>EKMES360NR</t>
  </si>
  <si>
    <t>EKMES360N</t>
  </si>
  <si>
    <t>EKMES360V</t>
  </si>
  <si>
    <t>EKMCT20W</t>
  </si>
  <si>
    <t>CLOSET VICENTE WENGUE</t>
  </si>
  <si>
    <t>EKMESM2Z</t>
  </si>
  <si>
    <t>CABECERO CAMA 200 MARFIL AZUL</t>
  </si>
  <si>
    <t>EKMESM2B</t>
  </si>
  <si>
    <t>CABECERO CAMA 200 MARFIL BLANCO</t>
  </si>
  <si>
    <t>EKMESM2GR</t>
  </si>
  <si>
    <t>CABECERO CAMA 200 MARFIL GRIS PERLA</t>
  </si>
  <si>
    <t>EKMESM2GL</t>
  </si>
  <si>
    <t>CABECERO CAMA 200 MARFIL GRIS PLATA</t>
  </si>
  <si>
    <t>EKMESM2GP</t>
  </si>
  <si>
    <t>CABECERO CAMA 200 MARFIL GRIS PLOMO</t>
  </si>
  <si>
    <t>EKMESM2N</t>
  </si>
  <si>
    <t>CABECERO CAMA 200 MARFIL NEGRO</t>
  </si>
  <si>
    <t>EKMESM2T</t>
  </si>
  <si>
    <t>CABECERO CAMA 200 MARFIL TAUPE</t>
  </si>
  <si>
    <t>EKM2ES165</t>
  </si>
  <si>
    <t>CABECERO CAMA ESMERALDA 120 GRIS PLOMO</t>
  </si>
  <si>
    <t>EKMCT16</t>
  </si>
  <si>
    <t>CLOSET KALINE WENGUE</t>
  </si>
  <si>
    <t>EKMCF01C</t>
  </si>
  <si>
    <t>COMBO BASE CAMA DOBLE  COLCHÓN DOBLE QUARZZ</t>
  </si>
  <si>
    <t>EKMK04101G</t>
  </si>
  <si>
    <t>EKMDE06ZC</t>
  </si>
  <si>
    <t>ESPALDAR 160 DELHI AZUL</t>
  </si>
  <si>
    <t>EKMDE06BC</t>
  </si>
  <si>
    <t>ESPALDAR 160 DELHI BLANCO</t>
  </si>
  <si>
    <t>EKMDE06GLC</t>
  </si>
  <si>
    <t>ESPALDAR 160 DELHI GRIS PLATA</t>
  </si>
  <si>
    <t>EKMDE06GPC</t>
  </si>
  <si>
    <t>ESPALDAR 160 DELHI GRIS PLOMO</t>
  </si>
  <si>
    <t>EKMDE06MC</t>
  </si>
  <si>
    <t>ESPALDAR 160 DELHI MARFIL</t>
  </si>
  <si>
    <t>EKMDE06TC</t>
  </si>
  <si>
    <t>ESPALDAR 160 DELHI TAUPE</t>
  </si>
  <si>
    <t>EKMME06ZC</t>
  </si>
  <si>
    <t>ESPALDAR 160 MOUSAI AZUL</t>
  </si>
  <si>
    <t>EKMME06BC</t>
  </si>
  <si>
    <t>ESPALDAR 160 MOUSAI BLANCO</t>
  </si>
  <si>
    <t>EKMME06GLC</t>
  </si>
  <si>
    <t>ESPALDAR 160 MOUSAI GRIS PLATA</t>
  </si>
  <si>
    <t>EKMME06GPC</t>
  </si>
  <si>
    <t>ESPALDAR 160 MOUSAI GRIS PLOMO</t>
  </si>
  <si>
    <t>EKMME06TC</t>
  </si>
  <si>
    <t>ESPALDAR 160 MOUSAI TAUPE</t>
  </si>
  <si>
    <t>EKMCT17MB</t>
  </si>
  <si>
    <t>CLOSET FAUNE CON ESPEJOS MIEL  BLANCO</t>
  </si>
  <si>
    <t>COLCHON PRIMAVERA BAMBOO HOTELERO 200 X 200 X 28</t>
  </si>
  <si>
    <t>EKME67WSKB</t>
  </si>
  <si>
    <t>ESCRITORIO ACQUA WENGUÉ + BIBLIOTECA MAIDE WENGUE + SILLA DE OFICINA KUREN</t>
  </si>
  <si>
    <t>EKME67WSK</t>
  </si>
  <si>
    <t>ESCRITORIO ACQUA WENGUÉ + SILLA DE OFICINA KUREN</t>
  </si>
  <si>
    <t>EKME67WSICB</t>
  </si>
  <si>
    <t>ESCRITORIO ACQUA WENGUE BIBLIOTECA SILLA CUBA NEG</t>
  </si>
  <si>
    <t>EKME77</t>
  </si>
  <si>
    <t>ESCRITORIO KINTU COÃ±AC</t>
  </si>
  <si>
    <t xml:space="preserve"> COLCHON 1 PILOW CON POCKETS OPULENCE DREAM HOTEL 100X190 SENCILLO 34 CM ALTURA</t>
  </si>
  <si>
    <t>EKMCEWL</t>
  </si>
  <si>
    <t>CLOSET GRANDE EISTIN WENGUE LENNO</t>
  </si>
  <si>
    <t>COMBO CAMA CABECERO 160 ILUSIÓN AZUL PETRÓLEO</t>
  </si>
  <si>
    <t>EKMR2023</t>
  </si>
  <si>
    <t>SILLA GIRATORIA ANHELOÂ­ PRESIDENTE</t>
  </si>
  <si>
    <t>MP SILLA GAMER RIDER NEGROROJO</t>
  </si>
  <si>
    <t>EKMCP1602P</t>
  </si>
  <si>
    <t xml:space="preserve">COLCHON 1.60*1.90*28  RESORTE DC                  </t>
  </si>
  <si>
    <t>EKMF20ZC</t>
  </si>
  <si>
    <t>COMBO CAMA + COLCHON 2 PILLOW 28 CM + CABECERO 200 FIORA AZUL PATA CROMADA</t>
  </si>
  <si>
    <t>COMBO CAMA CABECERO 160 ILUSIÓN BLANCO</t>
  </si>
  <si>
    <t>COMBO CAMA CABECERO 160 ILUSIÓN GRIS PERLA</t>
  </si>
  <si>
    <t>COMBO CAMA CABECERO 160 ILUSIÓN GRIS PLOMO</t>
  </si>
  <si>
    <t>COMBO CAMA CABECERO 160 ILUSIÓN NEGRO</t>
  </si>
  <si>
    <t>COMBO CAMA CABECERO 160 ILUSIÓN TAUPE</t>
  </si>
  <si>
    <t>EKML12P</t>
  </si>
  <si>
    <t>MP GV SILLA LILLE AZUL 47X76X44 AZUL SETX12 UND</t>
  </si>
  <si>
    <t>MP GV SILLA LILLE ROJO47X76X44 ROJO SETX12 UND</t>
  </si>
  <si>
    <t>EKMES140GL</t>
  </si>
  <si>
    <t>CABECERO CAMA ESMERALDA 140  GRIS PLATA</t>
  </si>
  <si>
    <t>EKMES140G</t>
  </si>
  <si>
    <t>CABECERO CAMA ESMERALDA 140 GRIS</t>
  </si>
  <si>
    <t>EKMAE04ZC</t>
  </si>
  <si>
    <t>ESPALDAR 140 ASTORIA AZUL</t>
  </si>
  <si>
    <t>EKMF20BC</t>
  </si>
  <si>
    <t>COMBO CAMA + COLCHON 2 PILLOW 28 CM + CABECERO 200 FIORA BLANCO PATA CROMADA</t>
  </si>
  <si>
    <t>EKMF20GLC</t>
  </si>
  <si>
    <t>COMBO CAMA + COLCHON 2 PILLOW 28 CM + CABECERO 200 FIORA GRIS PLATA PATA CROMADA</t>
  </si>
  <si>
    <t>EKMF20GPC</t>
  </si>
  <si>
    <t>COMBO CAMA + COLCHON 2 PILLOW 28 CM + CABECERO 200 FIORA GRIS PLOMO PATA CROMADA</t>
  </si>
  <si>
    <t>EKMAE04BC</t>
  </si>
  <si>
    <t>ESPALDAR 140 ASTORIA BLANCO</t>
  </si>
  <si>
    <t>EKMAE04GLC</t>
  </si>
  <si>
    <t>ESPALDAR 140 ASTORIA GRIS PLATA</t>
  </si>
  <si>
    <t>EKMAE04GPC</t>
  </si>
  <si>
    <t>ESPALDAR 140 ASTORIA GRIS PLOMO</t>
  </si>
  <si>
    <t>EKMF20MC</t>
  </si>
  <si>
    <t>COMBO CAMA + COLCHON 2 PILLOW 28 CM + CABECERO 200 FIORA MARFIL PATA CROMADA</t>
  </si>
  <si>
    <t>EKMF20TC</t>
  </si>
  <si>
    <t>COMBO CAMA + COLCHON 2 PILLOW 28 CM + CABECERO 200 FIORA TAUPE PATA CROMADA</t>
  </si>
  <si>
    <t>EKMF20VC</t>
  </si>
  <si>
    <t>COMBO CAMA + COLCHON 2 PILLOW 28 CM + CABECERO 200 FIORA VERDE PATA CROMADA</t>
  </si>
  <si>
    <t>EKMAE04MC</t>
  </si>
  <si>
    <t>ESPALDAR 140 ASTORIA MARFIL</t>
  </si>
  <si>
    <t>EKMAE04TC</t>
  </si>
  <si>
    <t>ESPALDAR 140 ASTORIA TAUPE</t>
  </si>
  <si>
    <t>COMBO CAMA CABECERO 160 LUXURY AZUL</t>
  </si>
  <si>
    <t>COMBO CAMA CABECERO 160 LUXURY BLANCO</t>
  </si>
  <si>
    <t>COMBO CAMA CABECERO 160 LUXURY GRIS PERLA</t>
  </si>
  <si>
    <t>COMBO CAMA CABECERO 160 LUXURY GRIS PLATA</t>
  </si>
  <si>
    <t>COMBO CAMA CABECERO 160 LUXURY GRIS PLOMO</t>
  </si>
  <si>
    <t>COMBO CAMA CABECERO 160 LUXURY NEGRO</t>
  </si>
  <si>
    <t>COMBO CAMA CABECERO 160 LUXURY TAUPE</t>
  </si>
  <si>
    <t>EKMFE04ZC</t>
  </si>
  <si>
    <t>ESPALDAR 140 FIORA AZUL</t>
  </si>
  <si>
    <t>EKMFE04BC</t>
  </si>
  <si>
    <t>ESPALDAR 140 FIORA BLANCO</t>
  </si>
  <si>
    <t>EKMFE04GLC</t>
  </si>
  <si>
    <t>ESPALDAR 140 FIORA GRIS PLATA</t>
  </si>
  <si>
    <t>EKMFE04GPC</t>
  </si>
  <si>
    <t>ESPALDAR 140 FIORA GRIS PLOMO</t>
  </si>
  <si>
    <t>EKMFE04MC</t>
  </si>
  <si>
    <t>ESPALDAR 140 FIORA MARFIL</t>
  </si>
  <si>
    <t>EKMFE04TC</t>
  </si>
  <si>
    <t>ESPALDAR 140 FIORA TAUPE</t>
  </si>
  <si>
    <t>EKME140ZC</t>
  </si>
  <si>
    <t>ESPALDAR 140 HAMPTON AZUL</t>
  </si>
  <si>
    <t>EKME140BC</t>
  </si>
  <si>
    <t>ESPALDAR 140 HAMPTON BLANCO</t>
  </si>
  <si>
    <t>EKME140GLC</t>
  </si>
  <si>
    <t>ESPALDAR 140 HAMPTON GRIS PLATA</t>
  </si>
  <si>
    <t>EKME140GPC</t>
  </si>
  <si>
    <t>ESPALDAR 140 HAMPTON GRIS PLOMO</t>
  </si>
  <si>
    <t>EKME140MC</t>
  </si>
  <si>
    <t>ESPALDAR 140 HAMPTON MARFIL</t>
  </si>
  <si>
    <t>EKME140TC</t>
  </si>
  <si>
    <t>ESPALDAR 140 HAMPTON TAUPE</t>
  </si>
  <si>
    <t>EKMPE014GL</t>
  </si>
  <si>
    <t>ESPALDAR 140 PRETTY GRIS PLATA</t>
  </si>
  <si>
    <t>EKMPE014GP</t>
  </si>
  <si>
    <t>ESPALDAR 140 PRETTY GRIS PLOMO</t>
  </si>
  <si>
    <t>EKMPE014T</t>
  </si>
  <si>
    <t>ESPALDAR 140 PRETTY TAUPE</t>
  </si>
  <si>
    <t>EKMVE04ZC</t>
  </si>
  <si>
    <t>ESPALDAR 140 VITALE AZUL</t>
  </si>
  <si>
    <t>EKMVE04BC</t>
  </si>
  <si>
    <t>ESPALDAR 140 VITALE BLANCO</t>
  </si>
  <si>
    <t>EKMVE04GLC</t>
  </si>
  <si>
    <t>ESPALDAR 140 VITALE GRIS PLATA</t>
  </si>
  <si>
    <t>EKMVE04GPC</t>
  </si>
  <si>
    <t>ESPALDAR 140 VITALE GRIS PLOMO</t>
  </si>
  <si>
    <t>EKMVE04MC</t>
  </si>
  <si>
    <t>ESPALDAR 140 VITALE MARFIL</t>
  </si>
  <si>
    <t>EKMVE04TC</t>
  </si>
  <si>
    <t>ESPALDAR 140 VITALE TAUPE</t>
  </si>
  <si>
    <t>EKMDE20ZC</t>
  </si>
  <si>
    <t>ESPALDAR 200 DELHI AZUL</t>
  </si>
  <si>
    <t>EKMDE20BC</t>
  </si>
  <si>
    <t>ESPALDAR 200 DELHI BLANCO</t>
  </si>
  <si>
    <t>EKMDE20GLC</t>
  </si>
  <si>
    <t>ESPALDAR 200 DELHI GRIS PLATA</t>
  </si>
  <si>
    <t>EKMDE20GPC</t>
  </si>
  <si>
    <t>ESPALDAR 200 DELHI GRIS PLOMO</t>
  </si>
  <si>
    <t>EKMDE20MC</t>
  </si>
  <si>
    <t>ESPALDAR 200 DELHI MARFIL</t>
  </si>
  <si>
    <t>EKMDE20TC</t>
  </si>
  <si>
    <t>ESPALDAR 200 DELHI TAUPE</t>
  </si>
  <si>
    <t>EKMME20ZC</t>
  </si>
  <si>
    <t>ESPALDAR 200 MOUSAI AZUL</t>
  </si>
  <si>
    <t>EKMME20BC</t>
  </si>
  <si>
    <t>ESPALDAR 200 MOUSAI BLANCO</t>
  </si>
  <si>
    <t>EKMME20GLC</t>
  </si>
  <si>
    <t>ESPALDAR 200 MOUSAI GRIS PLATA</t>
  </si>
  <si>
    <t>EKMME20GPC</t>
  </si>
  <si>
    <t>ESPALDAR 200 MOUSAI GRIS PLOMO</t>
  </si>
  <si>
    <t>EKMME20TC</t>
  </si>
  <si>
    <t>ESPALDAR 200 MOUSAI TAUPE</t>
  </si>
  <si>
    <t>EKMMC06</t>
  </si>
  <si>
    <t>MUEBLE SUPERIOR COCINA PEKIN</t>
  </si>
  <si>
    <t>EKMCT16R</t>
  </si>
  <si>
    <t>CLOSET KALINE ROVERE</t>
  </si>
  <si>
    <t>EKMR2003</t>
  </si>
  <si>
    <t>EKMSTN01X6G</t>
  </si>
  <si>
    <t>Set X6 Silla de Diseño Trina Gris</t>
  </si>
  <si>
    <t>EKMCL117</t>
  </si>
  <si>
    <t xml:space="preserve">COMBO DE LUJO COLONIAL TAUPE 160 - ESPALDAR + BASE CAMA </t>
  </si>
  <si>
    <t>EKMCE21RB</t>
  </si>
  <si>
    <t>RACK PARA TV LITUANA ROVERE BLANCO</t>
  </si>
  <si>
    <t>EKMCM03C</t>
  </si>
  <si>
    <t>CAMAROTE TETRA CARAMELO - WENGUE</t>
  </si>
  <si>
    <t>EKMMB07M</t>
  </si>
  <si>
    <t>GABINETE DE BAÃ±O BAO MIEL</t>
  </si>
  <si>
    <t>CABECERO CAMA ELECTRICA 160 GRIS PLATA</t>
  </si>
  <si>
    <t xml:space="preserve">CABECERO CAMA ESMERALDA 160 AZUL PETROLEO </t>
  </si>
  <si>
    <t xml:space="preserve">CABECERO CAMA ESMERALDA 160 BLANCO   </t>
  </si>
  <si>
    <t xml:space="preserve">CABECERO CAMA ESMERALDA 160 GRIS PERLA  </t>
  </si>
  <si>
    <t>CABECERO CAMA ESMERALDA 160 GRIS PLOMO</t>
  </si>
  <si>
    <t xml:space="preserve">CABECERO CAMA ESMERALDA 160 NEGRO   </t>
  </si>
  <si>
    <t>CABECERO CAMA ESMERALDA 160 TAUPE</t>
  </si>
  <si>
    <t>EKMES200B</t>
  </si>
  <si>
    <t>CABECERO CAMA ESMERALDA 200  BLANCO</t>
  </si>
  <si>
    <t>EKMES169GL</t>
  </si>
  <si>
    <t>CABECERO CAMA ESMERALDA 200  GRIS PLATA</t>
  </si>
  <si>
    <t>EKMES200T</t>
  </si>
  <si>
    <t>CABECERO CAMA ESMERALDA 200  TAUPE</t>
  </si>
  <si>
    <t>EKMES20ZI</t>
  </si>
  <si>
    <t xml:space="preserve">CABECERO CAMA ESMERALDA 200 AZUL INDIGO </t>
  </si>
  <si>
    <t>EKMES2165</t>
  </si>
  <si>
    <t>CABECERO CAMA ESMERALDA 200 GRIS PLOMO</t>
  </si>
  <si>
    <t>EKMCM04W</t>
  </si>
  <si>
    <t>COMBO ATLANTIS WENGUE CAMA 140 + 2 NOCHEROS + MUEBLE DE TV</t>
  </si>
  <si>
    <t>EKMCD6ZS</t>
  </si>
  <si>
    <t xml:space="preserve">COMBO BASE CAMA+CABECERO EXTRADOBLE DUBLIN PC AZUL INDIGO   </t>
  </si>
  <si>
    <t>EKMCD6GLS</t>
  </si>
  <si>
    <t xml:space="preserve">COMBO BASE CAMA+CABECERO EXTRADOBLE DUBLIN PC GRIS PLATA    </t>
  </si>
  <si>
    <t>EKMCD6TS</t>
  </si>
  <si>
    <t xml:space="preserve">COMBO BASE CAMA+CABECERO EXTRADOBLE DUBLIN PC TAUPE         </t>
  </si>
  <si>
    <t>EKMCD6ZSMR</t>
  </si>
  <si>
    <t xml:space="preserve">COMBO BASE CAMA+CABECERO EXTRADOBLE DUBLIN PM AZUL INDIGO   </t>
  </si>
  <si>
    <t>EKMCD6GLSMR</t>
  </si>
  <si>
    <t xml:space="preserve">COMBO BASE CAMA+CABECERO EXTRADOBLE DUBLIN PM GRIS PLATA    </t>
  </si>
  <si>
    <t>EKMCD6TSMR</t>
  </si>
  <si>
    <t xml:space="preserve">COMBO BASE CAMA+CABECERO EXTRADOBLE DUBLIN PM TAUPE         </t>
  </si>
  <si>
    <t>EKMCH2ZS</t>
  </si>
  <si>
    <t xml:space="preserve">COMBO BASE CAMA+CABECERO SEMIDOBLE HORIZON PC AZUL INDIGO   </t>
  </si>
  <si>
    <t>EKMCH2GLS</t>
  </si>
  <si>
    <t xml:space="preserve">COMBO BASE CAMA+CABECERO SEMIDOBLE HORIZON PC GRIS PLATA    </t>
  </si>
  <si>
    <t>EKMCH2TS</t>
  </si>
  <si>
    <t xml:space="preserve">COMBO BASE CAMA+CABECERO SEMIDOBLE HORIZON PC TAUPE         </t>
  </si>
  <si>
    <t>EKMCH2ZSMR</t>
  </si>
  <si>
    <t xml:space="preserve">COMBO BASE CAMA+CABECERO SEMIDOBLE HORIZON PM AZUL INDIGO   </t>
  </si>
  <si>
    <t>EKMCH2GLSMR</t>
  </si>
  <si>
    <t xml:space="preserve">COMBO BASE CAMA+CABECERO SEMIDOBLE HORIZON PM GRIS PLATA    </t>
  </si>
  <si>
    <t>EKMCH2TSMR</t>
  </si>
  <si>
    <t xml:space="preserve">COMBO BASE CAMA+CABECERO SEMIDOBLE HORIZON PM TAUPE         </t>
  </si>
  <si>
    <t>EKMCM2ZS</t>
  </si>
  <si>
    <t xml:space="preserve">COMBO BASE CAMA+CABECERO SEMIDOBLE MONACO PC AZUL INDIGO    </t>
  </si>
  <si>
    <t>EKMCM2GLS</t>
  </si>
  <si>
    <t xml:space="preserve">COMBO BASE CAMA+CABECERO SEMIDOBLE MONACO PC GRIS PLATA     </t>
  </si>
  <si>
    <t>EKMCM2TS</t>
  </si>
  <si>
    <t xml:space="preserve">COMBO BASE CAMA+CABECERO SEMIDOBLE MONACO PC TAUPE          </t>
  </si>
  <si>
    <t>EKMCM2ZSMR</t>
  </si>
  <si>
    <t xml:space="preserve">COMBO BASE CAMA+CABECERO SEMIDOBLE MONACO PM AZUL INDIGO    </t>
  </si>
  <si>
    <t>EKMCM2GLSMR</t>
  </si>
  <si>
    <t xml:space="preserve">COMBO BASE CAMA+CABECERO SEMIDOBLE MONACO PM GRIS PLATA     </t>
  </si>
  <si>
    <t>EKMCM2TSMR</t>
  </si>
  <si>
    <t xml:space="preserve">COMBO BASE CAMA+CABECERO SEMIDOBLE MONACO PM TAUPE          </t>
  </si>
  <si>
    <t>EKMCV2ZS</t>
  </si>
  <si>
    <t xml:space="preserve">COMBO BASE CAMA+CABECERO SEMIDOBLE VENUS PC AZUL INDIGO     </t>
  </si>
  <si>
    <t>EKMCV2GLS</t>
  </si>
  <si>
    <t xml:space="preserve">COMBO BASE CAMA+CABECERO SEMIDOBLE VENUS PC GRIS PLATA      </t>
  </si>
  <si>
    <t>EKMCV2TS</t>
  </si>
  <si>
    <t xml:space="preserve">COMBO BASE CAMA+CABECERO SEMIDOBLE VENUS PC TAUPE           </t>
  </si>
  <si>
    <t>EKMCV2ZSMR</t>
  </si>
  <si>
    <t xml:space="preserve">COMBO BASE CAMA+CABECERO SEMIDOBLE VENUS PM AZUL INDIGO     </t>
  </si>
  <si>
    <t>EKMCV2GLSMR</t>
  </si>
  <si>
    <t xml:space="preserve">COMBO BASE CAMA+CABECERO SEMIDOBLE VENUS PM GRIS PLATA      </t>
  </si>
  <si>
    <t>EKMCV2TSMR</t>
  </si>
  <si>
    <t xml:space="preserve">COMBO BASE CAMA+CABECERO SEMIDOBLE VENUS PM TAUPE           </t>
  </si>
  <si>
    <t>EKMCH2BS</t>
  </si>
  <si>
    <t>COMBO CAMA  CABECERO 120 HORIZON BLANCO</t>
  </si>
  <si>
    <t>EKMCH2CS</t>
  </si>
  <si>
    <t>COMBO CAMA  CABECERO 120 HORIZON CAFÉ</t>
  </si>
  <si>
    <t>EKMCH2NS</t>
  </si>
  <si>
    <t>COMBO CAMA  CABECERO 120 HORIZON NEGRO</t>
  </si>
  <si>
    <t>EKMCH2VS</t>
  </si>
  <si>
    <t>COMBO CAMA  CABECERO 120 HORIZON VERDE AZULADO</t>
  </si>
  <si>
    <t>EKMCM2BS</t>
  </si>
  <si>
    <t>COMBO CAMA  CABECERO 120 MONACO BLANCO</t>
  </si>
  <si>
    <t>EKMCM2CS</t>
  </si>
  <si>
    <t>COMBO CAMA  CABECERO 120 MONACO CAFÉ</t>
  </si>
  <si>
    <t>EKMCM2NS</t>
  </si>
  <si>
    <t>COMBO CAMA  CABECERO 120 MONACO NEGRO</t>
  </si>
  <si>
    <t>EKMCM2VS</t>
  </si>
  <si>
    <t>COMBO CAMA  CABECERO 120 MONACO VERDE AZULADO</t>
  </si>
  <si>
    <t>EKMCV2BS</t>
  </si>
  <si>
    <t>COMBO CAMA  CABECERO 120 VENUS BLANCO</t>
  </si>
  <si>
    <t>EKMCV2VS</t>
  </si>
  <si>
    <t>COMBO CAMA  CABECERO 120 VENUS CAFÉ</t>
  </si>
  <si>
    <t>EKMCV2NS</t>
  </si>
  <si>
    <t>COMBO CAMA  CABECERO 120 VENUS NEGRO</t>
  </si>
  <si>
    <t>EKMCV2VZ</t>
  </si>
  <si>
    <t>COMBO CAMA  CABECERO 120 VENUS VERDE AZULADO</t>
  </si>
  <si>
    <t>EKMCD6BS</t>
  </si>
  <si>
    <t>COMBO CAMA  CABECERO 160 DUBLIN BLANCO</t>
  </si>
  <si>
    <t>EKMCD6CS</t>
  </si>
  <si>
    <t>COMBO CAMA  CABECERO 160 DUBLIN CAFÉ</t>
  </si>
  <si>
    <t>EKMCD6NS</t>
  </si>
  <si>
    <t>COMBO CAMA  CABECERO 160 DUBLIN NEGRO</t>
  </si>
  <si>
    <t>EKMCD6VS</t>
  </si>
  <si>
    <t>COMBO CAMA  CABECERO 160 DUBLIN VERDE AZULADO</t>
  </si>
  <si>
    <t>EKMCL115</t>
  </si>
  <si>
    <t>COMBO DE LUJO COLONIAL AZUL 160 - ESPALDAR + BASE CAMA</t>
  </si>
  <si>
    <t>EKMCS105RS</t>
  </si>
  <si>
    <t>COMEDOR INDUSTRY +4 SILLA MILANO RS</t>
  </si>
  <si>
    <t>EKMCS104RS</t>
  </si>
  <si>
    <t>COMEDOR WHITE + 4 SILLA MILANO ROSA</t>
  </si>
  <si>
    <t>EKMMB11</t>
  </si>
  <si>
    <t>MUEBLE AUXILIAR DE BAÃ±O GUELMA</t>
  </si>
  <si>
    <t>BAUL DE LUJO MODERNO CAPITONEADO NEGRO 120</t>
  </si>
  <si>
    <t>COMBO JULIETA 140 NEGRO - ESPALDAR + BASE CAMA + PUFF BAUL + COLCHON</t>
  </si>
  <si>
    <t>COMBO CAMA CABECERO 200 LUXURY AZUL</t>
  </si>
  <si>
    <t>COMBO CAMA CABECERO 200 LUXURY BLANCO</t>
  </si>
  <si>
    <t>COMBO CAMA CABECERO 200 LUXURY GRIS PERLA</t>
  </si>
  <si>
    <t>COMBO CAMA CABECERO 200 LUXURY GRIS PLATA</t>
  </si>
  <si>
    <t>COMBO CAMA CABECERO 200 LUXURY GRIS PLOMO</t>
  </si>
  <si>
    <t>COMBO CAMA CABECERO 200 LUXURY NEGRO</t>
  </si>
  <si>
    <t>COMBO CAMA CABECERO 200 LUXURY TAUPE</t>
  </si>
  <si>
    <t>COMBO JULIETA 140 TAUPE - ESPALDAR + BASE CAMA + PUFF BAUL + COLCHON</t>
  </si>
  <si>
    <t>COMBO CAMA CABECERO PUFF BAÚL 200 JULIETA AZUL</t>
  </si>
  <si>
    <t>COMBO CAMA CABECERO PUFF BAÚL 200 JULIETA BLANCO</t>
  </si>
  <si>
    <t>COMBO CAMA CABECERO PUFF BAÚL 200 JULIETA GRIS PERLA</t>
  </si>
  <si>
    <t>COMBO CAMA CABECERO PUFF BAÚL 200 JULIETA GRIS PLOMO</t>
  </si>
  <si>
    <t>COMBO CAMA CABECERO PUFF BAÚL 200 JULIETA NEGRO</t>
  </si>
  <si>
    <t>EKMSOFA03R</t>
  </si>
  <si>
    <t>MP SILLA CRESTER ROJA 62X99X45 ROJO</t>
  </si>
  <si>
    <t xml:space="preserve"> COLCHON 1 PILOW CON POCKETS OPULENCE DREAM HOTEL 120X190 SEMIDOBLE 34 CM ALTURA</t>
  </si>
  <si>
    <t>EKMCM03R</t>
  </si>
  <si>
    <t>CAMAROTE TETRA ROVERE  SIENA</t>
  </si>
  <si>
    <t>EKMCM03W</t>
  </si>
  <si>
    <t>CAMAROTE TETRA WENGUE</t>
  </si>
  <si>
    <t>EKMCM04D</t>
  </si>
  <si>
    <t>COMBO ATLANTIS CAMA 140 + 2 NOCHEROS + MUEBLE DE TV</t>
  </si>
  <si>
    <t>EKMR3863</t>
  </si>
  <si>
    <t>SILLA DE OFICINA NECOCHE GERENTE</t>
  </si>
  <si>
    <t>EKMR3863I</t>
  </si>
  <si>
    <t>SILLA DE OFICINA NECOCHE INTERLOCUTORA</t>
  </si>
  <si>
    <t>MP GV SILLA DARWIN 67X64X76 ROJO SETX12 UND</t>
  </si>
  <si>
    <t>EKMEX12</t>
  </si>
  <si>
    <t>JUEGO DE SALA PARA JARDIN LOIRA GRIS</t>
  </si>
  <si>
    <t>EKMR3862</t>
  </si>
  <si>
    <t>SILLA DE OFICINA NECOCHE PRESIDENTE</t>
  </si>
  <si>
    <t xml:space="preserve"> COMBO CAMA CABECERO 140 ITALIA GRIS PLOMO</t>
  </si>
  <si>
    <t>EKMESNXGR</t>
  </si>
  <si>
    <t>CABECERO CAMA 225 NATURA GRIS PERLA</t>
  </si>
  <si>
    <t>Combo Cama King + Colchon 1 Pillow 26 Cm + Cabecero Gabor Negro Gratis Sabanas 300 Hilos</t>
  </si>
  <si>
    <t>Combo Cama King + Colchon 1 Pillow 26 Cm + Cabecero Gabor Salmon Gratis Sabanas 300 Hilos</t>
  </si>
  <si>
    <t>Combo Cama King + Colchon 1 Pillow 26 Cm + Cabecero Gabor Verde Azulado Gratis Sabanas 300 Hilos</t>
  </si>
  <si>
    <t>EKMG0020Z25</t>
  </si>
  <si>
    <t>CAMA CON COLCHON 200 GABOR AZUL</t>
  </si>
  <si>
    <t>EKMG0020B25</t>
  </si>
  <si>
    <t>CAMA CON COLCHON 200 GABOR BLANCO</t>
  </si>
  <si>
    <t>EKMAE06ZC</t>
  </si>
  <si>
    <t>ESPALDAR 160 ASTORIA AZUL</t>
  </si>
  <si>
    <t>EKMAE06GLC</t>
  </si>
  <si>
    <t>ESPALDAR 160 ASTORIA GRIS PLATA</t>
  </si>
  <si>
    <t>EKMAE06GPC</t>
  </si>
  <si>
    <t>ESPALDAR 160 ASTORIA GRIS PLOMO</t>
  </si>
  <si>
    <t>EKMAE06MC</t>
  </si>
  <si>
    <t>ESPALDAR 160 ASTORIA MARFIL</t>
  </si>
  <si>
    <t>EKMAE06TC</t>
  </si>
  <si>
    <t>ESPALDAR 160 ASTORIA TAUPE</t>
  </si>
  <si>
    <t>CAMA SENCILLA + BASE CAMA + ESPALDAR LUPE AZUL + COLCHON FLEXIA QUARZZ</t>
  </si>
  <si>
    <t>CAMA SENCILLA + BASE CAMA + ESPALDAR LUPE BEIGE + COLCHON FLEXIA QUARZZ</t>
  </si>
  <si>
    <t>CAMA SENCILLA + BASE CAMA + ESPALDAR LUPE BLANCO + COLCHON FLEXIA QUARZZ</t>
  </si>
  <si>
    <t>CAMA SENCILLA + BASE CAMA + ESPALDAR LUPE GRIS PERLA + COLCHON FLEXIA QUARZZ</t>
  </si>
  <si>
    <t>CAMA SENCILLA + BASE CAMA + ESPALDAR LUPE GRIS PLATA + COLCHON FLEXIA QUARZZ</t>
  </si>
  <si>
    <t>CAMA SENCILLA + BASE CAMA + ESPALDAR LUPE GRIS PLOMO + COLCHON FLEXIA QUARZZ</t>
  </si>
  <si>
    <t>CAMA SENCILLA + BASE CAMA + ESPALDAR LUPE TAUPE + COLCHON FLEXIA QUARZZ</t>
  </si>
  <si>
    <t>EKMCMC4GC</t>
  </si>
  <si>
    <t>COMBO BASE CABECERO COLCH 140 MONACO PC GRIS PLATA</t>
  </si>
  <si>
    <t>EKMCMC4TM</t>
  </si>
  <si>
    <t xml:space="preserve">COMBO BASE CAMA CABE COLC DOBLE MONACO PM TAUPE   </t>
  </si>
  <si>
    <t>EKMCH4ZS</t>
  </si>
  <si>
    <t xml:space="preserve">COMBO BASE CAMA+CABECERO DOBLE HORIZON PC AZUL INDIGO       </t>
  </si>
  <si>
    <t>EKMCH4GLS</t>
  </si>
  <si>
    <t xml:space="preserve">COMBO BASE CAMA+CABECERO DOBLE HORIZON PC GRIS PLATA        </t>
  </si>
  <si>
    <t>EKMCH4TS</t>
  </si>
  <si>
    <t xml:space="preserve">COMBO BASE CAMA+CABECERO DOBLE HORIZON PC TAUPE             </t>
  </si>
  <si>
    <t>EKMCH4ZSMR</t>
  </si>
  <si>
    <t xml:space="preserve">COMBO BASE CAMA+CABECERO DOBLE HORIZON PM AZUL INDIGO       </t>
  </si>
  <si>
    <t>EKMCH4GLSMR</t>
  </si>
  <si>
    <t xml:space="preserve">COMBO BASE CAMA+CABECERO DOBLE HORIZON PM GRIS PLATA        </t>
  </si>
  <si>
    <t>EKMCH4TSMR</t>
  </si>
  <si>
    <t xml:space="preserve">COMBO BASE CAMA+CABECERO DOBLE HORIZON PM TAUPE             </t>
  </si>
  <si>
    <t>EKMCM4ZS</t>
  </si>
  <si>
    <t xml:space="preserve">COMBO BASE CAMA+CABECERO DOBLE MONACO PC AZUL INDIGO        </t>
  </si>
  <si>
    <t>EKMCM4GLS</t>
  </si>
  <si>
    <t xml:space="preserve">COMBO BASE CAMA+CABECERO DOBLE MONACO PC GRIS PLATA         </t>
  </si>
  <si>
    <t>EKMCM4TS</t>
  </si>
  <si>
    <t xml:space="preserve">COMBO BASE CAMA+CABECERO DOBLE MONACO PC TAUPE              </t>
  </si>
  <si>
    <t>EKMCM4ZSMR</t>
  </si>
  <si>
    <t xml:space="preserve">COMBO BASE CAMA+CABECERO DOBLE MONACO PM AZUL INDIGO        </t>
  </si>
  <si>
    <t>EKMCM4GLSMR</t>
  </si>
  <si>
    <t xml:space="preserve">COMBO BASE CAMA+CABECERO DOBLE MONACO PM GRIS PLATA         </t>
  </si>
  <si>
    <t>EKMCM4TSMR</t>
  </si>
  <si>
    <t xml:space="preserve">COMBO BASE CAMA+CABECERO DOBLE MONACO PM TAUPE              </t>
  </si>
  <si>
    <t>EKMCV4ZS</t>
  </si>
  <si>
    <t xml:space="preserve">COMBO BASE CAMA+CABECERO DOBLE VENUS PC AZUL INDIGO         </t>
  </si>
  <si>
    <t>EKMCV4GLS</t>
  </si>
  <si>
    <t xml:space="preserve">COMBO BASE CAMA+CABECERO DOBLE VENUS PC GRIS PLATA          </t>
  </si>
  <si>
    <t>EKMCV4TS</t>
  </si>
  <si>
    <t xml:space="preserve">COMBO BASE CAMA+CABECERO DOBLE VENUS PC TAUPE               </t>
  </si>
  <si>
    <t>EKMCV4ZSMR</t>
  </si>
  <si>
    <t xml:space="preserve">COMBO BASE CAMA+CABECERO DOBLE VENUS PM AZUL INDIGO         </t>
  </si>
  <si>
    <t>EKMCV4GLSMR</t>
  </si>
  <si>
    <t xml:space="preserve">COMBO BASE CAMA+CABECERO DOBLE VENUS PM GRIS PLATA          </t>
  </si>
  <si>
    <t>EKMCV4TSMR</t>
  </si>
  <si>
    <t xml:space="preserve">COMBO BASE CAMA+CABECERO DOBLE VENUS PM TAUPE               </t>
  </si>
  <si>
    <t>EKMCH4BS</t>
  </si>
  <si>
    <t>COMBO CAMA  CABECERO 140 HORIZON BLANCO</t>
  </si>
  <si>
    <t>EKMCH4CS</t>
  </si>
  <si>
    <t>COMBO CAMA  CABECERO 140 HORIZON CAFÉ</t>
  </si>
  <si>
    <t>EKMCH4NS</t>
  </si>
  <si>
    <t>COMBO CAMA  CABECERO 140 HORIZON NEGRO</t>
  </si>
  <si>
    <t>EKMCH4VS</t>
  </si>
  <si>
    <t>COMBO CAMA  CABECERO 140 HORIZON VERDE AZULADO</t>
  </si>
  <si>
    <t>EKMCM4BS</t>
  </si>
  <si>
    <t>COMBO CAMA  CABECERO 140 MONACO BLANCO</t>
  </si>
  <si>
    <t>EKMCM4CS</t>
  </si>
  <si>
    <t>COMBO CAMA  CABECERO 140 MONACO CAFÉ</t>
  </si>
  <si>
    <t>EKMCM4NS</t>
  </si>
  <si>
    <t>COMBO CAMA  CABECERO 140 MONACO NEGRO</t>
  </si>
  <si>
    <t>EKMCM4VS</t>
  </si>
  <si>
    <t>COMBO CAMA  CABECERO 140 MONACO VERDE AZULADO</t>
  </si>
  <si>
    <t>EKMCV4BS</t>
  </si>
  <si>
    <t>COMBO CAMA  CABECERO 140 VENUS BLANCO</t>
  </si>
  <si>
    <t>EKMCV4VS</t>
  </si>
  <si>
    <t>COMBO CAMA  CABECERO 140 VENUS CAFÉ</t>
  </si>
  <si>
    <t>EKMCV4NS</t>
  </si>
  <si>
    <t>COMBO CAMA  CABECERO 140 VENUS NEGRO</t>
  </si>
  <si>
    <t>EKMCV4VZ</t>
  </si>
  <si>
    <t>COMBO CAMA  CABECERO 140 VENUS VERDE AZULADO</t>
  </si>
  <si>
    <t>COMBO CAMA CABECERO 140 ITALIA AZUL PETRÓLEO</t>
  </si>
  <si>
    <t>COMBO CAMA CABECERO 140 ITALIA BLANCO</t>
  </si>
  <si>
    <t>COMBO CAMA CABECERO 140 ITALIA GRIS PERLA</t>
  </si>
  <si>
    <t>COMBO CAMA CABECERO 140 ITALIA NEGRO</t>
  </si>
  <si>
    <t>COMBO CAMA CABECERO 140 ITALIA TAUPE</t>
  </si>
  <si>
    <t>COMBO CAMA CABECERO 200 ILUSIÓN AZUL PETRÓLEO</t>
  </si>
  <si>
    <t>COMBO CAMA CABECERO 200 ILUSIÓN BLANCO</t>
  </si>
  <si>
    <t>COMBO CAMA CABECERO 200 ILUSIÓN GRIS PERLA</t>
  </si>
  <si>
    <t>COMBO CAMA CABECERO 200 ILUSIÓN GRIS PLATA</t>
  </si>
  <si>
    <t>COMBO CAMA CABECERO 200 ILUSIÓN GRIS PLOMO</t>
  </si>
  <si>
    <t>COMBO CAMA CABECERO 200 ILUSIÓN NEGRO</t>
  </si>
  <si>
    <t>COMBO CAMA CABECERO 200 ILUSIÓN TAUPE</t>
  </si>
  <si>
    <t>EKMCS106RS</t>
  </si>
  <si>
    <t>COMEDOR ROBLEDO 4 PUESTOS + SILLA  MILANO  ROSADO</t>
  </si>
  <si>
    <t>EKMFE06ZC</t>
  </si>
  <si>
    <t>ESPALDAR 160 FIORA AZUL</t>
  </si>
  <si>
    <t>EKMFE06BC</t>
  </si>
  <si>
    <t>ESPALDAR 160 FIORA BLANCO</t>
  </si>
  <si>
    <t>EKMFE06GLC</t>
  </si>
  <si>
    <t>ESPALDAR 160 FIORA GRIS PLATA</t>
  </si>
  <si>
    <t>EKMFE06GPC</t>
  </si>
  <si>
    <t>ESPALDAR 160 FIORA GRIS PLOMO</t>
  </si>
  <si>
    <t>EKMFE06MC</t>
  </si>
  <si>
    <t>ESPALDAR 160 FIORA MARFIL</t>
  </si>
  <si>
    <t>EKMFE06TC</t>
  </si>
  <si>
    <t>ESPALDAR 160 FIORA TAUPE</t>
  </si>
  <si>
    <t>EKME160ZC</t>
  </si>
  <si>
    <t>ESPALDAR 160 HAMPTON AZUL</t>
  </si>
  <si>
    <t>EKME160BC</t>
  </si>
  <si>
    <t>ESPALDAR 160 HAMPTON BLANCO</t>
  </si>
  <si>
    <t>EKME160GPLC</t>
  </si>
  <si>
    <t>ESPALDAR 160 HAMPTON GRIS PERLA</t>
  </si>
  <si>
    <t>EKME160GLC</t>
  </si>
  <si>
    <t>ESPALDAR 160 HAMPTON GRIS PLATA</t>
  </si>
  <si>
    <t>EKME160GPC</t>
  </si>
  <si>
    <t>ESPALDAR 160 HAMPTON GRIS PLOMO</t>
  </si>
  <si>
    <t>EKME160MC</t>
  </si>
  <si>
    <t>ESPALDAR 160 HAMPTON MARFIL</t>
  </si>
  <si>
    <t>EKME160TC</t>
  </si>
  <si>
    <t>ESPALDAR 160 HAMPTON TAUPE</t>
  </si>
  <si>
    <t>EKMPE016GR</t>
  </si>
  <si>
    <t>ESPALDAR 160 PRETTY GRIS PERLA</t>
  </si>
  <si>
    <t>EKMPE016GL</t>
  </si>
  <si>
    <t>ESPALDAR 160 PRETTY GRIS PLATA</t>
  </si>
  <si>
    <t>EKMPE016T</t>
  </si>
  <si>
    <t>ESPALDAR 160 PRETTY TAUPE</t>
  </si>
  <si>
    <t>EKMVE06ZC</t>
  </si>
  <si>
    <t>ESPALDAR 160 VITALE AZUL</t>
  </si>
  <si>
    <t>EKMVE06BC</t>
  </si>
  <si>
    <t>ESPALDAR 160 VITALE BLANCO</t>
  </si>
  <si>
    <t>EKMVE06GLC</t>
  </si>
  <si>
    <t>ESPALDAR 160 VITALE GRIS PLATA</t>
  </si>
  <si>
    <t>EKMVE06GPC</t>
  </si>
  <si>
    <t>ESPALDAR 160 VITALE GRIS PLOMO</t>
  </si>
  <si>
    <t>EKMVE06MC</t>
  </si>
  <si>
    <t>ESPALDAR 160 VITALE MARFIL</t>
  </si>
  <si>
    <t>EKMVE06TC</t>
  </si>
  <si>
    <t>ESPALDAR 160 VITALE TAUPE</t>
  </si>
  <si>
    <t xml:space="preserve">COLCHON DOBLE PILOW SENSIA BAMBOO 160X190 QUEEN </t>
  </si>
  <si>
    <t>COMBO CAMA CABECERO 160 CAPITAL AZUL</t>
  </si>
  <si>
    <t>COMBO CAMA CABECERO 160 CAPITAL BLANCO</t>
  </si>
  <si>
    <t>COMBO CAMA CABECERO 160 CAPITAL GRIS PERLA</t>
  </si>
  <si>
    <t>COMBO CAMA CABECERO 160 CAPITAL GRIS PLOMO</t>
  </si>
  <si>
    <t>COMBO CAMA CABECERO 160 CAPITAL NEGRO</t>
  </si>
  <si>
    <t>COMBO CAMA CABECERO 160 CAPITAL TAUPE</t>
  </si>
  <si>
    <t>EKMMB13</t>
  </si>
  <si>
    <t>TORRE DE BAÃ±O COLON</t>
  </si>
  <si>
    <t>EKMS100PX6</t>
  </si>
  <si>
    <t>SILLA COMEDOR TURCA BLANCO SET X 6</t>
  </si>
  <si>
    <t>EKMCM140BG</t>
  </si>
  <si>
    <t xml:space="preserve"> COMBO CAMA CABECERO 160 ITALIA GRIS PLOMO</t>
  </si>
  <si>
    <t>CAMA SEMIDOBLE + BASE CAMA + ESPALDAR LUPE AZUL + COLCHON FLEXIA QUARZZ</t>
  </si>
  <si>
    <t>CAMA SEMIDOBLE + BASE CAMA + ESPALDAR LUPE BEIGE + COLCHON FLEXIA QUARZZ</t>
  </si>
  <si>
    <t>CAMA SEMIDOBLE + BASE CAMA + ESPALDAR LUPE BLANCO + COLCHON FLEXIA QUARZZ</t>
  </si>
  <si>
    <t>CAMA SEMIDOBLE + BASE CAMA + ESPALDAR LUPE GRIS PERLA + COLCHON FLEXIA QUARZZ</t>
  </si>
  <si>
    <t>CAMA SEMIDOBLE + BASE CAMA + ESPALDAR LUPE GRIS PLATA + COLCHON FLEXIA QUARZZ</t>
  </si>
  <si>
    <t>CAMA SEMIDOBLE + BASE CAMA + ESPALDAR LUPE GRIS PLOMO + COLCHON FLEXIA QUARZZ</t>
  </si>
  <si>
    <t>CAMA SEMIDOBLE + BASE CAMA + ESPALDAR LUPE TAUPE + COLCHON FLEXIA QUARZZ</t>
  </si>
  <si>
    <t>EKMCM6ZS</t>
  </si>
  <si>
    <t xml:space="preserve">COMBO BASE CAMA+CABECERO EXTRADOBLE MONACO PC AZUL INDIGO   </t>
  </si>
  <si>
    <t>EKMCM6GLS</t>
  </si>
  <si>
    <t xml:space="preserve">COMBO BASE CAMA+CABECERO EXTRADOBLE MONACO PC GRIS PLATA    </t>
  </si>
  <si>
    <t>EKMCM6TS</t>
  </si>
  <si>
    <t xml:space="preserve">COMBO BASE CAMA+CABECERO EXTRADOBLE MONACO PC TAUPE         </t>
  </si>
  <si>
    <t>EKMCM6ZSMR</t>
  </si>
  <si>
    <t xml:space="preserve">COMBO BASE CAMA+CABECERO EXTRADOBLE MONACO PM AZUL INDIGO   </t>
  </si>
  <si>
    <t>EKMCM6GLSMR</t>
  </si>
  <si>
    <t xml:space="preserve">COMBO BASE CAMA+CABECERO EXTRADOBLE MONACO PM GRIS PLATA    </t>
  </si>
  <si>
    <t>EKMCM6TSMR</t>
  </si>
  <si>
    <t xml:space="preserve">COMBO BASE CAMA+CABECERO EXTRADOBLE MONACO PM TAUPE         </t>
  </si>
  <si>
    <t>EKMCV6ZS</t>
  </si>
  <si>
    <t xml:space="preserve">COMBO BASE CAMA+CABECERO EXTRADOBLE VENUS PC AZUL INDIGO    </t>
  </si>
  <si>
    <t>EKMCV6GLS</t>
  </si>
  <si>
    <t xml:space="preserve">COMBO BASE CAMA+CABECERO EXTRADOBLE VENUS PC GRIS PLATA     </t>
  </si>
  <si>
    <t>EKMCV6TS</t>
  </si>
  <si>
    <t xml:space="preserve">COMBO BASE CAMA+CABECERO EXTRADOBLE VENUS PC TAUPE          </t>
  </si>
  <si>
    <t>EKMCV6ZSMR</t>
  </si>
  <si>
    <t xml:space="preserve">COMBO BASE CAMA+CABECERO EXTRADOBLE VENUS PM AZUL INDIGO    </t>
  </si>
  <si>
    <t>EKMCV6GLSMR</t>
  </si>
  <si>
    <t xml:space="preserve">COMBO BASE CAMA+CABECERO EXTRADOBLE VENUS PM GRIS PLATA     </t>
  </si>
  <si>
    <t>EKMCV6TSMR</t>
  </si>
  <si>
    <t xml:space="preserve">COMBO BASE CAMA+CABECERO EXTRADOBLE VENUS PM TAUPE          </t>
  </si>
  <si>
    <t>EKMCD22ZS</t>
  </si>
  <si>
    <t xml:space="preserve">COMBO BASE CAMA+CABECERO KING DUBLIN PC AZUL INDIGO         </t>
  </si>
  <si>
    <t>EKMCD22GLS</t>
  </si>
  <si>
    <t xml:space="preserve">COMBO BASE CAMA+CABECERO KING DUBLIN PC GRIS PLATA          </t>
  </si>
  <si>
    <t>EKMCD22TS</t>
  </si>
  <si>
    <t xml:space="preserve">COMBO BASE CAMA+CABECERO KING DUBLIN PC TAUPE               </t>
  </si>
  <si>
    <t>EKMCD22ZSMR</t>
  </si>
  <si>
    <t xml:space="preserve">COMBO BASE CAMA+CABECERO KING DUBLIN PM AZUL INDIGO         </t>
  </si>
  <si>
    <t>EKMCD22GLSMR</t>
  </si>
  <si>
    <t xml:space="preserve">COMBO BASE CAMA+CABECERO KING DUBLIN PM GRIS PLATA          </t>
  </si>
  <si>
    <t>EKMCD22TSMR</t>
  </si>
  <si>
    <t xml:space="preserve">COMBO BASE CAMA+CABECERO KING DUBLIN PM TAUPE               </t>
  </si>
  <si>
    <t>EKMAS02GPM</t>
  </si>
  <si>
    <t xml:space="preserve">COMBO BASE CAMA+CABECERO SEMIDOBL ASTER PM 10GRIS TZ        </t>
  </si>
  <si>
    <t>EKMAS02ZM</t>
  </si>
  <si>
    <t xml:space="preserve">COMBO BASE CAMA+CABECERO SEMIDOBL ASTER PM 22AZUL TZ        </t>
  </si>
  <si>
    <t>EKMAS02TM</t>
  </si>
  <si>
    <t xml:space="preserve">COMBO BASE CAMA+CABECERO SEMIDOBL ASTER PM 47TAUPE TZ       </t>
  </si>
  <si>
    <t>EKMCM6CS</t>
  </si>
  <si>
    <t>COMBO CAMA  CABECERO 160 MONACO CAFÉ</t>
  </si>
  <si>
    <t>EKMCM6NS</t>
  </si>
  <si>
    <t>COMBO CAMA  CABECERO 160 MONACO NEGRO</t>
  </si>
  <si>
    <t>EKMCM6VS</t>
  </si>
  <si>
    <t>COMBO CAMA  CABECERO 160 MONACO VERDE AZULADO</t>
  </si>
  <si>
    <t>EKMCV6BS</t>
  </si>
  <si>
    <t>COMBO CAMA  CABECERO 160 VENUS BLANCO</t>
  </si>
  <si>
    <t>EKMCV6VS</t>
  </si>
  <si>
    <t>COMBO CAMA  CABECERO 160 VENUS CAFÉ</t>
  </si>
  <si>
    <t>EKMCV6NS</t>
  </si>
  <si>
    <t>COMBO CAMA  CABECERO 160 VENUS NEGRO</t>
  </si>
  <si>
    <t>EKMCV6VZ</t>
  </si>
  <si>
    <t>COMBO CAMA  CABECERO 160 VENUS VERDE AZULADO</t>
  </si>
  <si>
    <t>EKMCD22BS</t>
  </si>
  <si>
    <t>COMBO CAMA  CABECERO 200 DUBLIN BLANCO</t>
  </si>
  <si>
    <t>EKMCD22CS</t>
  </si>
  <si>
    <t>COMBO CAMA  CABECERO 200 DUBLIN CAFÉ</t>
  </si>
  <si>
    <t>EKMCD22NS</t>
  </si>
  <si>
    <t>COMBO CAMA  CABECERO 200 DUBLIN NEGRO</t>
  </si>
  <si>
    <t>EKMCD22VS</t>
  </si>
  <si>
    <t>COMBO CAMA  CABECERO 200 DUBLIN VERDE AZULADO</t>
  </si>
  <si>
    <t>COMBO CAMA CABECERO 140 MARFIL AZUL</t>
  </si>
  <si>
    <t>COMBO CAMA CABECERO 140 MARFIL BLANCO</t>
  </si>
  <si>
    <t>COMBO CAMA CABECERO 140 MARFIL GRIS PERLA</t>
  </si>
  <si>
    <t>COMBO CAMA CABECERO 140 MARFIL GRIS PLOMO</t>
  </si>
  <si>
    <t>COMBO CAMA CABECERO 140 MARFIL NEGRO</t>
  </si>
  <si>
    <t>COMBO CAMA CABECERO 140 MARFIL TAUPE</t>
  </si>
  <si>
    <t>COMBO CAMA CABECERO 160 ITALIA AZUL PETRÓLEO</t>
  </si>
  <si>
    <t>COMBO CAMA CABECERO 160 ITALIA BLANCO</t>
  </si>
  <si>
    <t>COMBO CAMA CABECERO 160 ITALIA GRIS PERLA</t>
  </si>
  <si>
    <t>COMBO CAMA CABECERO 160 ITALIA NEGRO</t>
  </si>
  <si>
    <t>COMBO CAMA CABECERO 160 ITALIA TAUPE</t>
  </si>
  <si>
    <t>COMBO CAMA CABECERO 160 MARFIL AZUL</t>
  </si>
  <si>
    <t>COMBO CAMA CABECERO 160 MARFIL BLANCO</t>
  </si>
  <si>
    <t>COMBO CAMA CABECERO 160 MARFIL GRIS PLOMO</t>
  </si>
  <si>
    <t>COMBO CAMA CABECERO 160 MARFIL NEGRO</t>
  </si>
  <si>
    <t>COMBO CAMA CABECERO 160 MARFIL TAUPE</t>
  </si>
  <si>
    <t>EKMCM6BS</t>
  </si>
  <si>
    <t>COMBO CAMA CABECERO 160 MONACO BLANCO</t>
  </si>
  <si>
    <t>COMBO CAMA CABECERO 200 CAPITAL AZUL</t>
  </si>
  <si>
    <t>COMBO CAMA CABECERO 200 CAPITAL BLANCO</t>
  </si>
  <si>
    <t>COMBO CAMA CABECERO 200 CAPITAL GRIS PERLA</t>
  </si>
  <si>
    <t>COMBO CAMA CABECERO 200 CAPITAL GRIS PLOMO</t>
  </si>
  <si>
    <t>COMBO CAMA CABECERO 200 CAPITAL NEGRO</t>
  </si>
  <si>
    <t>COMBO CAMA CABECERO 200 CAPITAL TAUPE</t>
  </si>
  <si>
    <t>COMBO CAMA CABECERO 200 NATURA AZUL PETRÓLEO</t>
  </si>
  <si>
    <t>COMBO CAMA CABECERO 200 NATURA BLANCO</t>
  </si>
  <si>
    <t>COMBO CAMA CABECERO 200 NATURA GRIS PLATA</t>
  </si>
  <si>
    <t>COMBO CAMA CABECERO 200 NATURA GRIS PLOMO</t>
  </si>
  <si>
    <t>COMBO CAMA CABECERO 200 NATURA NEGRO</t>
  </si>
  <si>
    <t>COMBO CAMA CABECERO 200 NATURA TAUPE</t>
  </si>
  <si>
    <t>EKMCL116</t>
  </si>
  <si>
    <t xml:space="preserve">COMBO DE LUJO COLONIAL BLANCO 160 - ESPALDAR + BASE CAMA </t>
  </si>
  <si>
    <t>EKMCL120</t>
  </si>
  <si>
    <t xml:space="preserve">COMBO DE LUJO COLONIAL BLANCO 200 - ESPALDAR + BASE CAMA </t>
  </si>
  <si>
    <t>EKMCL118</t>
  </si>
  <si>
    <t xml:space="preserve">COMBO DE LUJO COLONIAL NEGRO 160 - ESPALDAR + BASE CAMA </t>
  </si>
  <si>
    <t>EKMCL122</t>
  </si>
  <si>
    <t xml:space="preserve">COMBO DE LUJO COLONIAL NEGRO 200 - ESPALDAR + BASE CAMA </t>
  </si>
  <si>
    <t>EKMCL121</t>
  </si>
  <si>
    <t xml:space="preserve">COMBO DE LUJO COLONIAL TAUPE 200 - ESPALDAR + BASE CAMA </t>
  </si>
  <si>
    <t xml:space="preserve">ALCOBA CORAL INFANTIL 120 CORAL - ESPALDAR + BASE CAMA </t>
  </si>
  <si>
    <t xml:space="preserve">ALCOBA CORAL INFANTIL 120 ROSA - ESPALDAR + BASE CAMA </t>
  </si>
  <si>
    <t>ALCOBA VENECIA INFANTIL 120 BLANCO - ESPALDAR + BASE CAMA</t>
  </si>
  <si>
    <t>ALCOBA VENECIA INFANTIL 120 ROSA - ESPALDAR + BASE CAMA</t>
  </si>
  <si>
    <t>EKMCK102TU</t>
  </si>
  <si>
    <t>ALCOBA VENECIA INFANTIL 120 TURQUEZA - ESPALDAR + BASE CAMA</t>
  </si>
  <si>
    <t>EKMCK1003B</t>
  </si>
  <si>
    <t>EKMESZ4B</t>
  </si>
  <si>
    <t>CABECERO CAMA 140 ZAFIRO BLANCO</t>
  </si>
  <si>
    <t>EKMESZ4GL</t>
  </si>
  <si>
    <t>CABECERO CAMA 140 ZAFIRO GRIS PLATA</t>
  </si>
  <si>
    <t>EKMESZ4GP</t>
  </si>
  <si>
    <t>CABECERO CAMA 140 ZAFIRO GRIS PLOMO</t>
  </si>
  <si>
    <t>EKMESZ4N</t>
  </si>
  <si>
    <t>CABECERO CAMA 140 ZAFIRO NEGRO</t>
  </si>
  <si>
    <t>EKMESZ4V</t>
  </si>
  <si>
    <t>CABECERO CAMA 140 ZAFIRO VERDE ESMERALDA</t>
  </si>
  <si>
    <t xml:space="preserve">CABECERO CAMA 160 ZAFIRO AZUL </t>
  </si>
  <si>
    <t xml:space="preserve">CABECERO CAMA 160 ZAFIRO BLANCO </t>
  </si>
  <si>
    <t>CABECERO CAMA 160 ZAFIRO GRIS PLATA</t>
  </si>
  <si>
    <t>CABECERO CAMA 160 ZAFIRO GRIS PLOMO</t>
  </si>
  <si>
    <t xml:space="preserve">CABECERO CAMA 160 ZAFIRO NEGRO </t>
  </si>
  <si>
    <t>CABECERO CAMA 160 ZAFIRO VERDE ESMERALDA</t>
  </si>
  <si>
    <t>EKMCS111B</t>
  </si>
  <si>
    <t>COMEDOR INDIKA BEYOTA 15MM Y SILLA MILANO BLANCO</t>
  </si>
  <si>
    <t>EKMCS111G</t>
  </si>
  <si>
    <t>COMEDOR INDIKA BEYOTA 15MM Y SILLA MILANO GRIS</t>
  </si>
  <si>
    <t>EKMCS111R</t>
  </si>
  <si>
    <t>COMEDOR INDIKA BEYOTA 15MM Y SILLA MILANO ROJA</t>
  </si>
  <si>
    <t>EKMCS111N3</t>
  </si>
  <si>
    <t>COMEDOR INDIKA BEYOTA 30MM SILLA MILANO NEGRO</t>
  </si>
  <si>
    <t>EKMCS108B3</t>
  </si>
  <si>
    <t>COMEDOR INDIKA M + 6 SILLA MILANO B</t>
  </si>
  <si>
    <t>EKMCS108G3</t>
  </si>
  <si>
    <t>COMEDOR INDIKA M + 6 SILLA MILANO G</t>
  </si>
  <si>
    <t>EKMCS108N3</t>
  </si>
  <si>
    <t>COMEDOR INDIKA M + 6 SILLA MILANO N</t>
  </si>
  <si>
    <t xml:space="preserve"> COLCHON 1 PILOW CON POCKETS OPULENCE DREAM HOTEL 140X190 DOBLE 34 CM ALTURA </t>
  </si>
  <si>
    <t xml:space="preserve"> COMBO CAMA CABECERO 200 ITALIA GRIS PLOMO</t>
  </si>
  <si>
    <t>EKM02SC90B</t>
  </si>
  <si>
    <t>CAMA 120 CASCADIA BEIGE + NOCHEROS</t>
  </si>
  <si>
    <t>EKM02SC93C</t>
  </si>
  <si>
    <t>CAMA 120 CASCADIA CAFE + NOCHEROS</t>
  </si>
  <si>
    <t>EKM02SC91G</t>
  </si>
  <si>
    <t>CAMA 120 CASCADIA GRIS + NOCHEROS</t>
  </si>
  <si>
    <t>EKM02SC93N</t>
  </si>
  <si>
    <t>CAMA 120 CASCADIA NEGRO + NOCHEROS</t>
  </si>
  <si>
    <t>EKM02SC92T</t>
  </si>
  <si>
    <t>CAMA 120 CASCADIA TAUPE + NOCHEROS</t>
  </si>
  <si>
    <t>EKMG0020C25</t>
  </si>
  <si>
    <t>CAMA CON COLCHON 200 GABOR CAFÉ</t>
  </si>
  <si>
    <t>EKMG0020G25</t>
  </si>
  <si>
    <t>CAMA CON COLCHON 200 GABOR GRIS</t>
  </si>
  <si>
    <t>EKMG0020M25</t>
  </si>
  <si>
    <t>CAMA CON COLCHON 200 GABOR MOSTAZA</t>
  </si>
  <si>
    <t>EKMG0020N25</t>
  </si>
  <si>
    <t>CAMA CON COLCHON 200 GABOR NEGRO</t>
  </si>
  <si>
    <t>EKMG0020S25</t>
  </si>
  <si>
    <t>CAMA CON COLCHON 200 GABOR SALMON</t>
  </si>
  <si>
    <t>EKMG0020T25</t>
  </si>
  <si>
    <t>CAMA CON COLCHON 200 GABOR TAUPE</t>
  </si>
  <si>
    <t>EKMG0020V25</t>
  </si>
  <si>
    <t>CAMA CON COLCHON 200 GABOR VERDE</t>
  </si>
  <si>
    <t>EKMGARS20T</t>
  </si>
  <si>
    <t>Cama King + Colchón 1 Pillow 28 Cm + Cabecero Gabor Azul</t>
  </si>
  <si>
    <t>Cama King + Colchón 1 Pillow 28 Cm + Cabecero Gabor Taupe</t>
  </si>
  <si>
    <t>EKMAS02ZC</t>
  </si>
  <si>
    <t>COMBO BASE CAMA + CABECERO 120 ASTORIA AZUL PATA CROMADA</t>
  </si>
  <si>
    <t>EKMAS02BC</t>
  </si>
  <si>
    <t>COMBO BASE CAMA + CABECERO 120 ASTORIA BLANCO PATA CROMADA</t>
  </si>
  <si>
    <t>EKMAS02GLC</t>
  </si>
  <si>
    <t>COMBO BASE CAMA + CABECERO 120 ASTORIA GRIS PLATA PATA CROMADA</t>
  </si>
  <si>
    <t>EKMAS02GPC</t>
  </si>
  <si>
    <t>COMBO BASE CAMA + CABECERO 120 ASTORIA GRIS PLOMO PATA CROMADA</t>
  </si>
  <si>
    <t>EKMAS02MC</t>
  </si>
  <si>
    <t>COMBO BASE CAMA + CABECERO 120 ASTORIA MARFIL PATA CROMADA</t>
  </si>
  <si>
    <t>Cama King + Colchón 1 Pillow 28cm + Cabecero Gabor Blanco</t>
  </si>
  <si>
    <t>Cama King + Colchón 1 Pillow 28cm + Cabecero Gabor Mostaza</t>
  </si>
  <si>
    <t>Cama King Gabor Café + Colchón 1 Pillow 28 Cm + Cabecero</t>
  </si>
  <si>
    <t>Cama King Gabor Gris + Colchon 1 Pillow 28 Cm + Cabecero</t>
  </si>
  <si>
    <t>EKMV20MC</t>
  </si>
  <si>
    <t>COMBO CAMA + COLCHON 2 PILLOW 28 CM + CABECERO 200 VITALE MARFIL PATA CROMADA</t>
  </si>
  <si>
    <t>EKMV20TC</t>
  </si>
  <si>
    <t>COMBO CAMA + COLCHON 2 PILLOW 28 CM + CABECERO 200 VITALE TAUPE PATA CROMADA</t>
  </si>
  <si>
    <t>EKMV20VC</t>
  </si>
  <si>
    <t>COMBO CAMA + COLCHON 2 PILLOW 28 CM + CABECERO 200 VITALE VERDE PATA CROMADA</t>
  </si>
  <si>
    <t>EKMV004M32</t>
  </si>
  <si>
    <t>Combo Cama Doble + Colchon 2 Pillow 32 Cm + Cabecero Vitale Mostaza Gratis Sabanas 300 Hilos</t>
  </si>
  <si>
    <t>CAMA DOBLE + BASE CAMA + ESPALDAR LUPE AZUL + COLCHON FLEXIA QUARZZ</t>
  </si>
  <si>
    <t>CAMA DOBLE + BASE CAMA + ESPALDAR LUPE BEIGE + COLCHON FLEXIA QUARZZ</t>
  </si>
  <si>
    <t>CAMA DOBLE + BASE CAMA + ESPALDAR LUPE BLANCO + COLCHON FLEXIA QUARZZ</t>
  </si>
  <si>
    <t>CAMA DOBLE + BASE CAMA + ESPALDAR LUPE GRIS PERLA + COLCHON FLEXIA QUARZZ</t>
  </si>
  <si>
    <t>CAMA DOBLE + BASE CAMA + ESPALDAR LUPE GRIS PLATA + COLCHON FLEXIA QUARZZ</t>
  </si>
  <si>
    <t>CAMA DOBLE + BASE CAMA + ESPALDAR LUPE GRIS PLOMO + COLCHON FLEXIA QUARZZ</t>
  </si>
  <si>
    <t>CAMA DOBLE + BASE CAMA + ESPALDAR LUPE TAUPE + COLCHON FLEXIA QUARZZ</t>
  </si>
  <si>
    <t>EKMAS02TC</t>
  </si>
  <si>
    <t>COMBO BASE CAMA + CABECERO 120 ASTORIA TAUPE PATA CROMADA</t>
  </si>
  <si>
    <t>EKMAS02VC</t>
  </si>
  <si>
    <t>COMBO BASE CAMA + CABECERO 120 ASTORIA VERDE PATA CROMADA</t>
  </si>
  <si>
    <t>EKMAE20ZC</t>
  </si>
  <si>
    <t>ESPALDAR 200 ASTORIA AZUL</t>
  </si>
  <si>
    <t>EKMAE20BC</t>
  </si>
  <si>
    <t>ESPALDAR 200 ASTORIA BLANCO</t>
  </si>
  <si>
    <t>EKMAE20GLC</t>
  </si>
  <si>
    <t>ESPALDAR 200 ASTORIA GRIS PLATA</t>
  </si>
  <si>
    <t>EKMAE20GPC</t>
  </si>
  <si>
    <t>ESPALDAR 200 ASTORIA GRIS PLOMO</t>
  </si>
  <si>
    <t>EKMAE20MC</t>
  </si>
  <si>
    <t>ESPALDAR 200 ASTORIA MARFIL</t>
  </si>
  <si>
    <t>EKMAE20TC</t>
  </si>
  <si>
    <t>ESPALDAR 200 ASTORIA TAUPE</t>
  </si>
  <si>
    <t>EKMDS02ZC</t>
  </si>
  <si>
    <t>COMBO BASE CAMA + CABECERO 120 DELHI AZUL PATA CROMADA</t>
  </si>
  <si>
    <t>EKMDS02BC</t>
  </si>
  <si>
    <t>COMBO BASE CAMA + CABECERO 120 DELHI BLANCO PATA CROMADA</t>
  </si>
  <si>
    <t>EKMDS02GLC</t>
  </si>
  <si>
    <t>COMBO BASE CAMA + CABECERO 120 DELHI GRIS PLATA PATA CROMADA</t>
  </si>
  <si>
    <t>EKMDS02GPC</t>
  </si>
  <si>
    <t>COMBO BASE CAMA + CABECERO 120 DELHI GRIS PLOMO PATA CROMADA</t>
  </si>
  <si>
    <t>EKMDS02MC</t>
  </si>
  <si>
    <t>COMBO BASE CAMA + CABECERO 120 DELHI MARFIL PATA CROMADA</t>
  </si>
  <si>
    <t>EKMDS02TC</t>
  </si>
  <si>
    <t>COMBO BASE CAMA + CABECERO 120 DELHI TAUPE PATA CROMADA</t>
  </si>
  <si>
    <t>EKMDS02VC</t>
  </si>
  <si>
    <t>COMBO BASE CAMA + CABECERO 120 DELHI VERDE PATA CROMADA</t>
  </si>
  <si>
    <t>EKMFS02ZC</t>
  </si>
  <si>
    <t>COMBO BASE CAMA + CABECERO 120 FIORA AZUL PATA CROMADA</t>
  </si>
  <si>
    <t>EKMFS02BC</t>
  </si>
  <si>
    <t>COMBO BASE CAMA + CABECERO 120 FIORA BLANCO PATA CROMADA</t>
  </si>
  <si>
    <t>EKMFS02GLC</t>
  </si>
  <si>
    <t>COMBO BASE CAMA + CABECERO 120 FIORA GRIS PLATA PATA CROMADA</t>
  </si>
  <si>
    <t>EKMFS02GPC</t>
  </si>
  <si>
    <t>COMBO BASE CAMA + CABECERO 120 FIORA GRIS PLOMO PATA CROMADA</t>
  </si>
  <si>
    <t>EKMFS02MC</t>
  </si>
  <si>
    <t>COMBO BASE CAMA + CABECERO 120 FIORA MARFIL PATA CROMADA</t>
  </si>
  <si>
    <t>EKMFS02TC</t>
  </si>
  <si>
    <t>COMBO BASE CAMA + CABECERO 120 FIORA TAUPE PATA CROMADA</t>
  </si>
  <si>
    <t>EKMFS02VC</t>
  </si>
  <si>
    <t>COMBO BASE CAMA + CABECERO 120 FIORA VERDE PATA CROMADA</t>
  </si>
  <si>
    <t>EKMS120ZC</t>
  </si>
  <si>
    <t>COMBO BASE CAMA + CABECERO 120 HAMPTON AZUL PATA CROMADA</t>
  </si>
  <si>
    <t>EKMS120BC</t>
  </si>
  <si>
    <t>COMBO BASE CAMA + CABECERO 120 HAMPTON BLANCO PATA CROMADA</t>
  </si>
  <si>
    <t>EKMH120GLC</t>
  </si>
  <si>
    <t>COMBO BASE CAMA + CABECERO 120 HAMPTON GRIS PLATA PATA CROMADA</t>
  </si>
  <si>
    <t>EKMS120GPC</t>
  </si>
  <si>
    <t>COMBO BASE CAMA + CABECERO 120 HAMPTON GRIS PLOMO PATA CROMADA</t>
  </si>
  <si>
    <t>EKMS120MC</t>
  </si>
  <si>
    <t>COMBO BASE CAMA + CABECERO 120 HAMPTON MARFIL PATA CROMADA</t>
  </si>
  <si>
    <t>EKMS120TC</t>
  </si>
  <si>
    <t>COMBO BASE CAMA + CABECERO 120 HAMPTON TAUPE PATA CROMADA</t>
  </si>
  <si>
    <t>EKMS120VC</t>
  </si>
  <si>
    <t>COMBO BASE CAMA + CABECERO 120 HAMPTON VERDE PATA CROMADA</t>
  </si>
  <si>
    <t>EKMMS02ZC</t>
  </si>
  <si>
    <t>COMBO BASE CAMA + CABECERO 120 MOUSAI AZUL PATA CROMADA</t>
  </si>
  <si>
    <t>EKMMS02BC</t>
  </si>
  <si>
    <t>COMBO BASE CAMA + CABECERO 120 MOUSAI BLANCO PATA CROMADA</t>
  </si>
  <si>
    <t>EKMMS02GLC</t>
  </si>
  <si>
    <t>COMBO BASE CAMA + CABECERO 120 MOUSAI GRIS PLATA PATA CROMADA</t>
  </si>
  <si>
    <t>EKMMS02GPC</t>
  </si>
  <si>
    <t>COMBO BASE CAMA + CABECERO 120 MOUSAI GRIS PLOMO PATA CROMADA</t>
  </si>
  <si>
    <t>EKMMS02TC</t>
  </si>
  <si>
    <t>COMBO BASE CAMA + CABECERO 120 MOUSAI TAUPE PATA CROMADA</t>
  </si>
  <si>
    <t>EKMMS02VC</t>
  </si>
  <si>
    <t>COMBO BASE CAMA + CABECERO 120 MOUSAI VERDE PATA CROMADA</t>
  </si>
  <si>
    <t>EKMVS02ZC</t>
  </si>
  <si>
    <t>COMBO BASE CAMA + CABECERO 120 VITALE AZUL PATA CROMADA</t>
  </si>
  <si>
    <t>EKMVS02BC</t>
  </si>
  <si>
    <t>COMBO BASE CAMA + CABECERO 120 VITALE BLANCO PATA CROMADA</t>
  </si>
  <si>
    <t>EKMVS02GLC</t>
  </si>
  <si>
    <t>COMBO BASE CAMA + CABECERO 120 VITALE GRIS PLATA PATA CROMADA</t>
  </si>
  <si>
    <t>EKMVS02GPC</t>
  </si>
  <si>
    <t>COMBO BASE CAMA + CABECERO 120 VITALE GRIS PLOMO PATA CROMADA</t>
  </si>
  <si>
    <t>EKMVS02MC</t>
  </si>
  <si>
    <t>COMBO BASE CAMA + CABECERO 120 VITALE MARFIL PATA CROMADA</t>
  </si>
  <si>
    <t>EKMVS02TC</t>
  </si>
  <si>
    <t>COMBO BASE CAMA + CABECERO 120 VITALE TAUPE PATA CROMADA</t>
  </si>
  <si>
    <t>EKMVS02VC</t>
  </si>
  <si>
    <t>COMBO BASE CAMA + CABECERO 120 VITALE VERDE PATA CROMADA</t>
  </si>
  <si>
    <t>EKMF002B</t>
  </si>
  <si>
    <t xml:space="preserve">COMBO BASE CAMA CABECERO 120 FIORA BLANCO         </t>
  </si>
  <si>
    <t>EKMAS04GPM</t>
  </si>
  <si>
    <t xml:space="preserve">COMBO BASE CAMA+CABECERO DOBLE ASTER PM 10GRIS TZARE        </t>
  </si>
  <si>
    <t>EKMAS04ZM</t>
  </si>
  <si>
    <t xml:space="preserve">COMBO BASE CAMA+CABECERO DOBLE ASTER PM 22AZUL TZARE        </t>
  </si>
  <si>
    <t>EKMAS04TM</t>
  </si>
  <si>
    <t xml:space="preserve">COMBO BASE CAMA+CABECERO DOBLE ASTER PM 47TAUPE TZAR        </t>
  </si>
  <si>
    <t>EKMCH6ZS</t>
  </si>
  <si>
    <t xml:space="preserve">COMBO BASE CAMA+CABECERO EXTRADOBLE HORIZON PC AZUL INDIGO  </t>
  </si>
  <si>
    <t>EKMCH6GLS</t>
  </si>
  <si>
    <t xml:space="preserve">COMBO BASE CAMA+CABECERO EXTRADOBLE HORIZON PC GRIS PLATA   </t>
  </si>
  <si>
    <t>EKMCH6TS</t>
  </si>
  <si>
    <t xml:space="preserve">COMBO BASE CAMA+CABECERO EXTRADOBLE HORIZON PC TAUPE        </t>
  </si>
  <si>
    <t>EKMCH6ZSMR</t>
  </si>
  <si>
    <t xml:space="preserve">COMBO BASE CAMA+CABECERO EXTRADOBLE HORIZON PM AZUL INDIGO  </t>
  </si>
  <si>
    <t>EKMCH6GLSMR</t>
  </si>
  <si>
    <t xml:space="preserve">COMBO BASE CAMA+CABECERO EXTRADOBLE HORIZON PM GRIS PLATA   </t>
  </si>
  <si>
    <t>EKMCH6TSMR</t>
  </si>
  <si>
    <t xml:space="preserve">COMBO BASE CAMA+CABECERO EXTRADOBLE HORIZON PM TAUPE        </t>
  </si>
  <si>
    <t>EKMCM22ZS</t>
  </si>
  <si>
    <t xml:space="preserve">COMBO BASE CAMA+CABECERO KING MONACO PC AZUL INDIGO         </t>
  </si>
  <si>
    <t>EKMCM22GLS</t>
  </si>
  <si>
    <t xml:space="preserve">COMBO BASE CAMA+CABECERO KING MONACO PC GRIS PLATA          </t>
  </si>
  <si>
    <t>EKMCM22TS</t>
  </si>
  <si>
    <t xml:space="preserve">COMBO BASE CAMA+CABECERO KING MONACO PC TAUPE               </t>
  </si>
  <si>
    <t>EKMCM22ZSMR</t>
  </si>
  <si>
    <t xml:space="preserve">COMBO BASE CAMA+CABECERO KING MONACO PM AZUL INDIGO         </t>
  </si>
  <si>
    <t>EKMCM22GLSMR</t>
  </si>
  <si>
    <t xml:space="preserve">COMBO BASE CAMA+CABECERO KING MONACO PM GRIS PLATA          </t>
  </si>
  <si>
    <t>EKMCM22TSMR</t>
  </si>
  <si>
    <t xml:space="preserve">COMBO BASE CAMA+CABECERO KING MONACO PM TAUPE               </t>
  </si>
  <si>
    <t>EKMCV22ZS</t>
  </si>
  <si>
    <t xml:space="preserve">COMBO BASE CAMA+CABECERO KING VENUS PC AZUL INDIGO          </t>
  </si>
  <si>
    <t>EKMCV22GLS</t>
  </si>
  <si>
    <t xml:space="preserve">COMBO BASE CAMA+CABECERO KING VENUS PC GRIS PLATA           </t>
  </si>
  <si>
    <t>EKMCV22TS</t>
  </si>
  <si>
    <t xml:space="preserve">COMBO BASE CAMA+CABECERO KING VENUS PC TAUPE                </t>
  </si>
  <si>
    <t>EKMCV22ZSMR</t>
  </si>
  <si>
    <t xml:space="preserve">COMBO BASE CAMA+CABECERO KING VENUS PM AZUL INDIGO          </t>
  </si>
  <si>
    <t>EKMCV22GLSMR</t>
  </si>
  <si>
    <t xml:space="preserve">COMBO BASE CAMA+CABECERO KING VENUS PM GRIS PLATA           </t>
  </si>
  <si>
    <t>EKMCV22TSMR</t>
  </si>
  <si>
    <t xml:space="preserve">COMBO BASE CAMA+CABECERO KING VENUS PM TAUPE                </t>
  </si>
  <si>
    <t>EKMDS02GPM</t>
  </si>
  <si>
    <t xml:space="preserve">COMBO BASE CAMA+CABECERO SEMIDOBL DELHI PM 10GRIS TZ        </t>
  </si>
  <si>
    <t>EKMDS02ZM</t>
  </si>
  <si>
    <t xml:space="preserve">COMBO BASE CAMA+CABECERO SEMIDOBL DELHI PM 22AZUL TZ        </t>
  </si>
  <si>
    <t>EKMDS02TM</t>
  </si>
  <si>
    <t xml:space="preserve">COMBO BASE CAMA+CABECERO SEMIDOBL DELHI PM 47TAUPE TZ       </t>
  </si>
  <si>
    <t>EKMS120GPM</t>
  </si>
  <si>
    <t xml:space="preserve">COMBO BASE CAMA+CABECERO SEMIDOBL HAMPTON PM10GRISTZ        </t>
  </si>
  <si>
    <t>EKMS120ZM</t>
  </si>
  <si>
    <t xml:space="preserve">COMBO BASE CAMA+CABECERO SEMIDOBL HAMPTON PM22AZULTZ        </t>
  </si>
  <si>
    <t>EKMS120TM</t>
  </si>
  <si>
    <t xml:space="preserve">COMBO BASE CAMA+CABECERO SEMIDOBL HAMPTON PM47TAUPETZ       </t>
  </si>
  <si>
    <t>EKMMS02GPM</t>
  </si>
  <si>
    <t xml:space="preserve">COMBO BASE CAMA+CABECERO SEMIDOBL MOUSAI PM10GRISTZ         </t>
  </si>
  <si>
    <t>EKMMS02ZM</t>
  </si>
  <si>
    <t xml:space="preserve">COMBO BASE CAMA+CABECERO SEMIDOBL MOUSAI PM22AZULTZ         </t>
  </si>
  <si>
    <t>EKMMS02TM</t>
  </si>
  <si>
    <t xml:space="preserve">COMBO BASE CAMA+CABECERO SEMIDOBL MOUSAI PM47TAUPETZ        </t>
  </si>
  <si>
    <t>EKMCH6BS</t>
  </si>
  <si>
    <t>COMBO CAMA  CABECERO 160 HORIZON BLANCO</t>
  </si>
  <si>
    <t>EKMCH6CS</t>
  </si>
  <si>
    <t>COMBO CAMA  CABECERO 160 HORIZON CAFÉ</t>
  </si>
  <si>
    <t>EKMCH6NS</t>
  </si>
  <si>
    <t>COMBO CAMA  CABECERO 160 HORIZON NEGRO</t>
  </si>
  <si>
    <t>EKMCH6VS</t>
  </si>
  <si>
    <t>COMBO CAMA  CABECERO 160 HORIZON VERDE AZULADO</t>
  </si>
  <si>
    <t>EKMCM22BS</t>
  </si>
  <si>
    <t>COMBO CAMA  CABECERO 200 MONACO BLANCO</t>
  </si>
  <si>
    <t>EKMCM22CS</t>
  </si>
  <si>
    <t>COMBO CAMA  CABECERO 200 MONACO CAFÉ</t>
  </si>
  <si>
    <t>EKMCM22NS</t>
  </si>
  <si>
    <t>COMBO CAMA  CABECERO 200 MONACO NEGRO</t>
  </si>
  <si>
    <t>EKMCM22VS</t>
  </si>
  <si>
    <t>COMBO CAMA  CABECERO 200 MONACO VERDE AZULADO</t>
  </si>
  <si>
    <t>EKMCV22BS</t>
  </si>
  <si>
    <t>COMBO CAMA  CABECERO 200 VENUS BLANCO</t>
  </si>
  <si>
    <t>EKMCV22VS</t>
  </si>
  <si>
    <t>COMBO CAMA  CABECERO 200 VENUS CAFÉ</t>
  </si>
  <si>
    <t>EKMCV22NS</t>
  </si>
  <si>
    <t>COMBO CAMA  CABECERO 200 VENUS NEGRO</t>
  </si>
  <si>
    <t>EKMCV22VZ</t>
  </si>
  <si>
    <t>COMBO CAMA  CABECERO 200 VENUS VERDE AZULADO</t>
  </si>
  <si>
    <t>COMBO CAMA CABECERO 160 MARFIL GRIS PERLA</t>
  </si>
  <si>
    <t>COMBO CAMA CABECERO 200 ITALIA AZUL PETRÓLEO</t>
  </si>
  <si>
    <t>COMBO CAMA CABECERO 200 ITALIA BLANCO</t>
  </si>
  <si>
    <t>COMBO CAMA CABECERO 200 ITALIA GRIS PERLA</t>
  </si>
  <si>
    <t>COMBO CAMA CABECERO 200 ITALIA NEGRO</t>
  </si>
  <si>
    <t>COMBO CAMA CABECERO 200 ITALIA TAUPE</t>
  </si>
  <si>
    <t>COMBO CAMA CABECERO PUFF BAÚL 140 PARÍS AZUL</t>
  </si>
  <si>
    <t>COMBO CAMA CABECERO PUFF BAÚL 140 PARÍS CAMEL</t>
  </si>
  <si>
    <t>COMBO CAMA CABECERO PUFF BAÚL 140 PARÍS GRIS PERLA</t>
  </si>
  <si>
    <t>COMBO CAMA CABECERO PUFF BAÚL 140 PARÍS GRIS PLATA</t>
  </si>
  <si>
    <t>COMBO CAMA CABECERO PUFF BAÚL 140 PARÍS GRIS PLOMO</t>
  </si>
  <si>
    <t>COMBO CAMA CABECERO PUFF BAÚL 140 PARÍS NEGRO</t>
  </si>
  <si>
    <t>EKMFS04GPM</t>
  </si>
  <si>
    <t xml:space="preserve">COMBO CAMA DOBLE FIORA PMADER 10GRIS TELA ZAREM             </t>
  </si>
  <si>
    <t>EKMFS04ZM</t>
  </si>
  <si>
    <t xml:space="preserve">COMBO CAMA DOBLE FIORA PMADER 22AZUL TELA ZAREM             </t>
  </si>
  <si>
    <t>EKMFS04TM</t>
  </si>
  <si>
    <t xml:space="preserve">COMBO CAMA DOBLE FIORA PMADER 47 TAUPE T ZAREM              </t>
  </si>
  <si>
    <t>EKMFS02GPM</t>
  </si>
  <si>
    <t xml:space="preserve">COMBO CAMA SEMIDOBLE FIORA PMADER 10GRIS TELA ZAREM         </t>
  </si>
  <si>
    <t>EKMFS02ZM</t>
  </si>
  <si>
    <t xml:space="preserve">COMBO CAMA SEMIDOBLE FIORA PMADER 22AZUL TELA ZAREM         </t>
  </si>
  <si>
    <t>EKMFS02TM</t>
  </si>
  <si>
    <t xml:space="preserve">COMBO CAMA SEMIDOBLE FIORA PMADER 47 TAUPE T ZAREM          </t>
  </si>
  <si>
    <t>EKMVS02GPM</t>
  </si>
  <si>
    <t xml:space="preserve">COMBO CAMA SEMIDOBLE VITALE PMADER 10GRIS TELA ZAREM        </t>
  </si>
  <si>
    <t>EKMVS02ZM</t>
  </si>
  <si>
    <t xml:space="preserve">COMBO CAMA SEMIDOBLE VITALE PMADER 22AZUL TELA ZAREM        </t>
  </si>
  <si>
    <t>EKMVS02TM</t>
  </si>
  <si>
    <t xml:space="preserve">COMBO CAMA SEMIDOBLE VITALE PMADER 47 TAUPE T ZAREM         </t>
  </si>
  <si>
    <t>EKMCL119</t>
  </si>
  <si>
    <t>COMBO DE LUJO COLONIAL AZUL 200 - ESPALDAR + BASE CAMA</t>
  </si>
  <si>
    <t>EKMFE20ZC</t>
  </si>
  <si>
    <t>ESPALDAR 200 FIORA AZUL</t>
  </si>
  <si>
    <t>EKMFE20BC</t>
  </si>
  <si>
    <t>ESPALDAR 200 FIORA BLANCO</t>
  </si>
  <si>
    <t>EKMFE20GLC</t>
  </si>
  <si>
    <t>ESPALDAR 200 FIORA GRIS PLATA</t>
  </si>
  <si>
    <t>EKMFE20GPC</t>
  </si>
  <si>
    <t>ESPALDAR 200 FIORA GRIS PLOMO</t>
  </si>
  <si>
    <t>EKMFE20MC</t>
  </si>
  <si>
    <t>ESPALDAR 200 FIORA MARFIL</t>
  </si>
  <si>
    <t>EKMFE20TC</t>
  </si>
  <si>
    <t>ESPALDAR 200 FIORA TAUPE</t>
  </si>
  <si>
    <t>EKME200ZC</t>
  </si>
  <si>
    <t>ESPALDAR 200 HAMPTON AZUL</t>
  </si>
  <si>
    <t>EKME200BC</t>
  </si>
  <si>
    <t>ESPALDAR 200 HAMPTON BLANCO</t>
  </si>
  <si>
    <t>EKME200GLC</t>
  </si>
  <si>
    <t>ESPALDAR 200 HAMPTON GRIS PLATA</t>
  </si>
  <si>
    <t>EKME200GPC</t>
  </si>
  <si>
    <t>ESPALDAR 200 HAMPTON GRIS PLOMO</t>
  </si>
  <si>
    <t>EKME200MC</t>
  </si>
  <si>
    <t>ESPALDAR 200 HAMPTON MARFIL</t>
  </si>
  <si>
    <t>EKME200TC</t>
  </si>
  <si>
    <t>ESPALDAR 200 HAMPTON TAUPE</t>
  </si>
  <si>
    <t>EKMPE020GP</t>
  </si>
  <si>
    <t>ESPALDAR 200 PRETTY GRIS PLOMO</t>
  </si>
  <si>
    <t>EKMPE020T</t>
  </si>
  <si>
    <t>ESPALDAR 200 PRETTY TAUPE</t>
  </si>
  <si>
    <t>EKMVE20ZC</t>
  </si>
  <si>
    <t>ESPALDAR 200 VITALE AZUL</t>
  </si>
  <si>
    <t>EKMVE20BC</t>
  </si>
  <si>
    <t>ESPALDAR 200 VITALE BLANCO</t>
  </si>
  <si>
    <t>EKMVE20GLC</t>
  </si>
  <si>
    <t>ESPALDAR 200 VITALE GRIS PLATA</t>
  </si>
  <si>
    <t>EKMVE20GPC</t>
  </si>
  <si>
    <t>ESPALDAR 200 VITALE GRIS PLOMO</t>
  </si>
  <si>
    <t>EKMVE20MC</t>
  </si>
  <si>
    <t>ESPALDAR 200 VITALE MARFIL</t>
  </si>
  <si>
    <t>EKMVE20TC</t>
  </si>
  <si>
    <t>ESPALDAR 200 VITALE TAUPE</t>
  </si>
  <si>
    <t>EKMR3702G</t>
  </si>
  <si>
    <t>SILLA DE OFICINA KASHY GERENTE</t>
  </si>
  <si>
    <t>COMBO CAMA CABECERO PUFF BAÚL 140 PARÍS BLANCO</t>
  </si>
  <si>
    <t>EKMR3702P</t>
  </si>
  <si>
    <t>SILLA DE OFICINA KASHY PRESIDENTE</t>
  </si>
  <si>
    <t>EKMR1800</t>
  </si>
  <si>
    <t>SILLA NUQUI PRESIDENTE NEGRO</t>
  </si>
  <si>
    <t>EKMR1800N</t>
  </si>
  <si>
    <t>EKM04SC91B</t>
  </si>
  <si>
    <t>CAMA 140 CASCADIA BEIGE + NOCHEROS</t>
  </si>
  <si>
    <t>EKM04SC94C</t>
  </si>
  <si>
    <t>CAMA 140 CASCADIA CAFE + NOCHEROS</t>
  </si>
  <si>
    <t>EKM04SC92G</t>
  </si>
  <si>
    <t>CAMA 140 CASCADIA GRIS + NOCHEROS</t>
  </si>
  <si>
    <t>EKM04SC95N</t>
  </si>
  <si>
    <t>CAMA 140 CASCADIA NEGRO + NOCHEROS</t>
  </si>
  <si>
    <t>EKM04SC93T</t>
  </si>
  <si>
    <t>CAMA 140 CASCADIA TAUPE + NOCHEROS</t>
  </si>
  <si>
    <t>MP SILLA GAMER APEX NEGROBLANCO</t>
  </si>
  <si>
    <t>MP SILLA GAMER APEX NEGROGRIS</t>
  </si>
  <si>
    <t>EKMCS107G3</t>
  </si>
  <si>
    <t>COMEDOR CELENO MACADAMIA 30MM SILLA MILANO GRIS</t>
  </si>
  <si>
    <t>EKMCS107R3</t>
  </si>
  <si>
    <t>COMEDOR CELENO MACADAMIA 30MM SILLA MILANO ROJO</t>
  </si>
  <si>
    <t>EKMT444G</t>
  </si>
  <si>
    <t>EKMESZ2Z</t>
  </si>
  <si>
    <t>CABECERO CAMA 200 ZAFIRO AZUL</t>
  </si>
  <si>
    <t>EKMESZ2B</t>
  </si>
  <si>
    <t>CABECERO CAMA 200 ZAFIRO BLANCO</t>
  </si>
  <si>
    <t>EKMESZ2GL</t>
  </si>
  <si>
    <t>CABECERO CAMA 200 ZAFIRO GRIS PLATA</t>
  </si>
  <si>
    <t>EKMESZ2GP</t>
  </si>
  <si>
    <t>CABECERO CAMA 200 ZAFIRO GRIS PLOMO</t>
  </si>
  <si>
    <t>EKMESZ2N</t>
  </si>
  <si>
    <t>CABECERO CAMA 200 ZAFIRO NEGRO</t>
  </si>
  <si>
    <t>EKMESZ2V</t>
  </si>
  <si>
    <t>CABECERO CAMA 200 ZAFIRO VERDE ESMERALDA</t>
  </si>
  <si>
    <t>EKMC200Z32</t>
  </si>
  <si>
    <t>COMBO CAMA KING + COLCHON 2 PILLOW 32 CM + CABECERO HAMPTON AZUL GRATIS SABANAS 300 HILOS</t>
  </si>
  <si>
    <t>EKMC200B32</t>
  </si>
  <si>
    <t>COMBO CAMA KING + COLCHON 2 PILLOW 32 CM + CABECERO HAMPTON BLANCO GRATIS SABANAS 300 HILOS</t>
  </si>
  <si>
    <t>CAMA CON COLCHON 160 GABOR AZUL</t>
  </si>
  <si>
    <t>CAMA CON COLCHON 160 GABOR BLANCO</t>
  </si>
  <si>
    <t>CAMA CON COLCHON 160 GABOR CAFÉ</t>
  </si>
  <si>
    <t>CAMA CON COLCHON 160 GABOR GRIS</t>
  </si>
  <si>
    <t>EKMCM06</t>
  </si>
  <si>
    <t>CAMA FUNCIONAL DOMPLI CON ESCRITORIO</t>
  </si>
  <si>
    <t>CAMA CON COLCHON 160 GABOR MOSTAZA</t>
  </si>
  <si>
    <t>CAMA CON COLCHON 160 GABOR NEGRO</t>
  </si>
  <si>
    <t>CAMA CON COLCHON 160 GABOR SALMON</t>
  </si>
  <si>
    <t>CAMA CON COLCHON 160 GABOR TAUPE</t>
  </si>
  <si>
    <t>CAMA CON COLCHON 160 GABOR VERDE</t>
  </si>
  <si>
    <t>EKMG06ZC</t>
  </si>
  <si>
    <t>COMBO CAMA + COLCHON 1 PILLOW 26 CM + CABECERO 160 GABOR AZUL PATA CROMADA</t>
  </si>
  <si>
    <t>EKMG06BC</t>
  </si>
  <si>
    <t>COMBO CAMA + COLCHON 1 PILLOW 26 CM + CABECERO 160 GABOR BLANCO PATA CROMADA</t>
  </si>
  <si>
    <t>EKMG06GLC</t>
  </si>
  <si>
    <t>COMBO CAMA + COLCHON 1 PILLOW 26 CM + CABECERO 160 GABOR GRIS PLATA PATA CROMADA</t>
  </si>
  <si>
    <t>EKMAS04ZC</t>
  </si>
  <si>
    <t>COMBO BASE CAMA + CABECERO 140 ASTORIA AZUL PATA CROMADA</t>
  </si>
  <si>
    <t>EKMAS04BC</t>
  </si>
  <si>
    <t>COMBO BASE CAMA + CABECERO 140 ASTORIA BLANCO PATA CROMADA</t>
  </si>
  <si>
    <t>EKMAS04GLC</t>
  </si>
  <si>
    <t>COMBO BASE CAMA + CABECERO 140 ASTORIA GRIS PLATA PATA CROMADA</t>
  </si>
  <si>
    <t>EKMAS04GPC</t>
  </si>
  <si>
    <t>COMBO BASE CAMA + CABECERO 140 ASTORIA GRIS PLOMO PATA CROMADA</t>
  </si>
  <si>
    <t>EKMAS04MC</t>
  </si>
  <si>
    <t>COMBO BASE CAMA + CABECERO 140 ASTORIA MARFIL PATA CROMADA</t>
  </si>
  <si>
    <t>EKMAS04TC</t>
  </si>
  <si>
    <t>COMBO BASE CAMA + CABECERO 140 ASTORIA TAUPE PATA CROMADA</t>
  </si>
  <si>
    <t>EKMAS04VC</t>
  </si>
  <si>
    <t>COMBO BASE CAMA + CABECERO 140 ASTORIA VERDE PATA CROMADA</t>
  </si>
  <si>
    <t>EKMAS06ZC</t>
  </si>
  <si>
    <t>COMBO BASE CAMA + CABECERO 160 ASTORIA AZUL PATA CROMADA</t>
  </si>
  <si>
    <t>EKMCHC20GM</t>
  </si>
  <si>
    <t>EKMDS04ZC</t>
  </si>
  <si>
    <t>COMBO BASE CAMA + CABECERO 140 DELHI AZUL PATA CROMADA</t>
  </si>
  <si>
    <t>EKMDS04BC</t>
  </si>
  <si>
    <t>COMBO BASE CAMA + CABECERO 140 DELHI BLANCO PATA CROMADA</t>
  </si>
  <si>
    <t>EKMDS04GLC</t>
  </si>
  <si>
    <t>COMBO BASE CAMA + CABECERO 140 DELHI GRIS PLATA PATA CROMADA</t>
  </si>
  <si>
    <t>EKMDS04GPC</t>
  </si>
  <si>
    <t>COMBO BASE CAMA + CABECERO 140 DELHI GRIS PLOMO PATA CROMADA</t>
  </si>
  <si>
    <t>EKMDS04MC</t>
  </si>
  <si>
    <t>COMBO BASE CAMA + CABECERO 140 DELHI MARFIL PATA CROMADA</t>
  </si>
  <si>
    <t>EKMDS04TC</t>
  </si>
  <si>
    <t>COMBO BASE CAMA + CABECERO 140 DELHI TAUPE PATA CROMADA</t>
  </si>
  <si>
    <t>EKMDS04VC</t>
  </si>
  <si>
    <t>COMBO BASE CAMA + CABECERO 140 DELHI VERDE PATA CROMADA</t>
  </si>
  <si>
    <t>EKMFS04ZC</t>
  </si>
  <si>
    <t>COMBO BASE CAMA + CABECERO 140 FIORA AZUL PATA CROMADA</t>
  </si>
  <si>
    <t>EKMFS04BC</t>
  </si>
  <si>
    <t>COMBO BASE CAMA + CABECERO 140 FIORA BLANCO PATA CROMADA</t>
  </si>
  <si>
    <t>EKMFS04GLC</t>
  </si>
  <si>
    <t>COMBO BASE CAMA + CABECERO 140 FIORA GRIS PLATA PATA CROMADA</t>
  </si>
  <si>
    <t>EKMFS04GPC</t>
  </si>
  <si>
    <t>COMBO BASE CAMA + CABECERO 140 FIORA GRIS PLOMO PATA CROMADA</t>
  </si>
  <si>
    <t>EKMFS04MC</t>
  </si>
  <si>
    <t>COMBO BASE CAMA + CABECERO 140 FIORA MARFIL PATA CROMADA</t>
  </si>
  <si>
    <t>EKMFS04TC</t>
  </si>
  <si>
    <t>COMBO BASE CAMA + CABECERO 140 FIORA TAUPE PATA CROMADA</t>
  </si>
  <si>
    <t>EKMFS04VC</t>
  </si>
  <si>
    <t>COMBO BASE CAMA + CABECERO 140 FIORA VERDE PATA CROMADA</t>
  </si>
  <si>
    <t>EKMS140ZC</t>
  </si>
  <si>
    <t>COMBO BASE CAMA + CABECERO 140 HAMPTON AZUL PATA CROMADA</t>
  </si>
  <si>
    <t>EKMS140BC</t>
  </si>
  <si>
    <t>COMBO BASE CAMA + CABECERO 140 HAMPTON BLANCO PATA CROMADA</t>
  </si>
  <si>
    <t>EKMS140GLC</t>
  </si>
  <si>
    <t>COMBO BASE CAMA + CABECERO 140 HAMPTON GRIS PLATA PATA CROMADA</t>
  </si>
  <si>
    <t>EKMS140GPC</t>
  </si>
  <si>
    <t>COMBO BASE CAMA + CABECERO 140 HAMPTON GRIS PLOMO PATA CROMADA</t>
  </si>
  <si>
    <t>EKMS140MC</t>
  </si>
  <si>
    <t>COMBO BASE CAMA + CABECERO 140 HAMPTON MARFIL PATA CROMADA</t>
  </si>
  <si>
    <t>EKMS140TC</t>
  </si>
  <si>
    <t>COMBO BASE CAMA + CABECERO 140 HAMPTON TAUPE PATA CROMADA</t>
  </si>
  <si>
    <t>EKMS140VC</t>
  </si>
  <si>
    <t>COMBO BASE CAMA + CABECERO 140 HAMPTON VERDE PATA CROMADA</t>
  </si>
  <si>
    <t>EKMMS04ZC</t>
  </si>
  <si>
    <t>COMBO BASE CAMA + CABECERO 140 MOUSAI AZUL PATA CROMADA</t>
  </si>
  <si>
    <t>EKMMS04BC</t>
  </si>
  <si>
    <t>COMBO BASE CAMA + CABECERO 140 MOUSAI BLANCO PATA CROMADA</t>
  </si>
  <si>
    <t>EKMMS04GLC</t>
  </si>
  <si>
    <t>COMBO BASE CAMA + CABECERO 140 MOUSAI GRIS PLATA PATA CROMADA</t>
  </si>
  <si>
    <t>EKMMS04GPC</t>
  </si>
  <si>
    <t>COMBO BASE CAMA + CABECERO 140 MOUSAI GRIS PLOMO PATA CROMADA</t>
  </si>
  <si>
    <t>EKMMS04TC</t>
  </si>
  <si>
    <t>COMBO BASE CAMA + CABECERO 140 MOUSAI TAUPE PATA CROMADA</t>
  </si>
  <si>
    <t>EKMMS04VC</t>
  </si>
  <si>
    <t>COMBO BASE CAMA + CABECERO 140 MOUSAI VERDE PATA CROMADA</t>
  </si>
  <si>
    <t>EKMVS04ZC</t>
  </si>
  <si>
    <t>COMBO BASE CAMA + CABECERO 140 VITALE AZUL PATA CROMADA</t>
  </si>
  <si>
    <t>EKMVS04BC</t>
  </si>
  <si>
    <t>COMBO BASE CAMA + CABECERO 140 VITALE BLANCO PATA CROMADA</t>
  </si>
  <si>
    <t>EKMVS04GLC</t>
  </si>
  <si>
    <t>COMBO BASE CAMA + CABECERO 140 VITALE GRIS PLATA PATA CROMADA</t>
  </si>
  <si>
    <t>EKMVS04GPC</t>
  </si>
  <si>
    <t>COMBO BASE CAMA + CABECERO 140 VITALE GRIS PLOMO PATA CROMADA</t>
  </si>
  <si>
    <t>EKMVS04MC</t>
  </si>
  <si>
    <t>COMBO BASE CAMA + CABECERO 140 VITALE MARFIL PATA CROMADA</t>
  </si>
  <si>
    <t>EKMVS04TC</t>
  </si>
  <si>
    <t>COMBO BASE CAMA + CABECERO 140 VITALE TAUPE PATA CROMADA</t>
  </si>
  <si>
    <t>EKMVS04VC</t>
  </si>
  <si>
    <t>COMBO BASE CAMA + CABECERO 140 VITALE VERDE PATA CROMADA</t>
  </si>
  <si>
    <t>EKMDS04GPM</t>
  </si>
  <si>
    <t xml:space="preserve">COMBO BASE CAMA+CABECERO DOBLE DELHI PM 10GRIS TZARE        </t>
  </si>
  <si>
    <t>EKMDS04ZM</t>
  </si>
  <si>
    <t xml:space="preserve">COMBO BASE CAMA+CABECERO DOBLE DELHI PM 22AZUL TZARE        </t>
  </si>
  <si>
    <t>EKMDS04TM</t>
  </si>
  <si>
    <t xml:space="preserve">COMBO BASE CAMA+CABECERO DOBLE DELHI PM 47TAUPE TZAR        </t>
  </si>
  <si>
    <t>EKMS140GPM</t>
  </si>
  <si>
    <t xml:space="preserve">COMBO BASE CAMA+CABECERO DOBLE HAMPTON PM10GRIS TZARE       </t>
  </si>
  <si>
    <t>EKMS140ZM</t>
  </si>
  <si>
    <t xml:space="preserve">COMBO BASE CAMA+CABECERO DOBLE HAMPTON PM22AZUL TZARE       </t>
  </si>
  <si>
    <t>EKMS140TM</t>
  </si>
  <si>
    <t xml:space="preserve">COMBO BASE CAMA+CABECERO DOBLE HAMPTON PM47TAUPE TZAR       </t>
  </si>
  <si>
    <t>EKMMS04GPM</t>
  </si>
  <si>
    <t xml:space="preserve">COMBO BASE CAMA+CABECERO DOBLE MOUSAI PM10GRIS TZARE        </t>
  </si>
  <si>
    <t>EKMMS04ZM</t>
  </si>
  <si>
    <t xml:space="preserve">COMBO BASE CAMA+CABECERO DOBLE MOUSAI PM22AZUL TZARE        </t>
  </si>
  <si>
    <t>EKMMS04TM</t>
  </si>
  <si>
    <t xml:space="preserve">COMBO BASE CAMA+CABECERO DOBLE MOUSAI PM47TAUPE TZAR        </t>
  </si>
  <si>
    <t>EKMAS06GPM</t>
  </si>
  <si>
    <t xml:space="preserve">COMBO BASE CAMA+CABECERO EXTRDOBL ASTER PM 10GRIS TZ        </t>
  </si>
  <si>
    <t>EKMAS06ZM</t>
  </si>
  <si>
    <t xml:space="preserve">COMBO BASE CAMA+CABECERO EXTRDOBL ASTER PM 22AZUL TZ        </t>
  </si>
  <si>
    <t>EKMAS06TM</t>
  </si>
  <si>
    <t xml:space="preserve">COMBO BASE CAMA+CABECERO EXTRDOBL ASTER PM 47TAUPE TZ       </t>
  </si>
  <si>
    <t>EKMCH22ZS</t>
  </si>
  <si>
    <t xml:space="preserve">COMBO BASE CAMA+CABECERO KING HORIZON PC AZUL INDIGO        </t>
  </si>
  <si>
    <t>EKMCH22GLS</t>
  </si>
  <si>
    <t xml:space="preserve">COMBO BASE CAMA+CABECERO KING HORIZON PC GRIS PLATA         </t>
  </si>
  <si>
    <t>EKMCH22TS</t>
  </si>
  <si>
    <t xml:space="preserve">COMBO BASE CAMA+CABECERO KING HORIZON PC TAUPE              </t>
  </si>
  <si>
    <t>EKMCH22ZSMR</t>
  </si>
  <si>
    <t xml:space="preserve">COMBO BASE CAMA+CABECERO KING HORIZON PM AZUL INDIGO        </t>
  </si>
  <si>
    <t>EKMCH22GLSMR</t>
  </si>
  <si>
    <t xml:space="preserve">COMBO BASE CAMA+CABECERO KING HORIZON PM GRIS PLATA         </t>
  </si>
  <si>
    <t>EKMCH22TSMR</t>
  </si>
  <si>
    <t xml:space="preserve">COMBO BASE CAMA+CABECERO KING HORIZON PM TAUPE              </t>
  </si>
  <si>
    <t>EKMCH22BS</t>
  </si>
  <si>
    <t>COMBO CAMA  CABECERO 200 HORIZON BLANCO</t>
  </si>
  <si>
    <t>EKMCH22CS</t>
  </si>
  <si>
    <t>COMBO CAMA  CABECERO 200 HORIZON CAFÉ</t>
  </si>
  <si>
    <t>EKMCH22NS</t>
  </si>
  <si>
    <t>COMBO CAMA  CABECERO 200 HORIZON NEGRO</t>
  </si>
  <si>
    <t>EKMCH22VS</t>
  </si>
  <si>
    <t>COMBO CAMA  CABECERO 200 HORIZON VERDE AZULADO</t>
  </si>
  <si>
    <t>EKMVS04GPM</t>
  </si>
  <si>
    <t xml:space="preserve">COMBO CAMA DOBLE VITALE PMADER 10GRIS TELA ZAREM            </t>
  </si>
  <si>
    <t>EKMVS04ZM</t>
  </si>
  <si>
    <t xml:space="preserve">COMBO CAMA DOBLE VITALE PMADER 22AZUL TELA ZAREM            </t>
  </si>
  <si>
    <t>EKMVS04TM</t>
  </si>
  <si>
    <t xml:space="preserve">COMBO CAMA DOBLE VITALE PMADER 47 TAUPE T ZAREM             </t>
  </si>
  <si>
    <t>EKMFS06GPM</t>
  </si>
  <si>
    <t xml:space="preserve">COMBO CAMA EXTRADOBLE FIORA PMADER 10GRIS TELA ZAREM        </t>
  </si>
  <si>
    <t>EKMFS06ZM</t>
  </si>
  <si>
    <t xml:space="preserve">COMBO CAMA EXTRADOBLE FIORA PMADER 22AZUL TELA ZAREM        </t>
  </si>
  <si>
    <t>EKMFS06TM</t>
  </si>
  <si>
    <t xml:space="preserve">COMBO CAMA EXTRADOBLE FIORA PMADER 47 TAUPE T ZAREM         </t>
  </si>
  <si>
    <t>EKMV04GPM</t>
  </si>
  <si>
    <t xml:space="preserve">COMBO CAMA+COLCHON DOBLE VITALE PMADER 10GRIS TELA ZAREM    </t>
  </si>
  <si>
    <t>EKMV04ZM</t>
  </si>
  <si>
    <t xml:space="preserve">COMBO CAMA+COLCHON DOBLE VITALE PMADER 22AZUL TELA ZAREM    </t>
  </si>
  <si>
    <t>EKMV04TM</t>
  </si>
  <si>
    <t xml:space="preserve">COMBO CAMA+COLCHON DOBLE VITALE PMADER 47 TAUPE T ZAREM     </t>
  </si>
  <si>
    <t>COMBO ILUSION 140 AZUL PETROLEO - ESPALDAR + BASE CAMA + COLCHON</t>
  </si>
  <si>
    <t>COMBO ILUSION 140 BLANCO PERLADO - ESPALDAR + BASE CAMA + COLCHON</t>
  </si>
  <si>
    <t>COMBO ILUSION 140 CAMEL - ESPALDAR + BASE CAMA + COLCHON</t>
  </si>
  <si>
    <t>COMBO ILUSION 140 GRIS PERLA - ESPALDAR + BASE CAMA + COLCHON</t>
  </si>
  <si>
    <t>COMBO ILUSION 140 GRIS PLATA - ESPALDAR + BASE CAMA + COLCHON</t>
  </si>
  <si>
    <t>COMBO ILUSION 140 GRIS PLOMO - ESPALDAR + BASE CAMA + COLCHON</t>
  </si>
  <si>
    <t>COMBO ILUSION 140 NEGRO - ESPALDAR + BASE CAMA + COLCHON</t>
  </si>
  <si>
    <t>COMBO LUXURY 140 AZUL - ESPALDAR + BASE CAMA + COLCHON</t>
  </si>
  <si>
    <t>COMBO LUXURY 140 BLANCO PERLADO - ESPALDAR + BASE CAMA + COLCHON</t>
  </si>
  <si>
    <t>COMBO LUXURY 140 GRIS PERLA - ESPALDAR + BASE CAMA + COLCHON</t>
  </si>
  <si>
    <t>COMBO LUXURY 140 GRIS PLATA - ESPALDAR + BASE CAMA + COLCHON</t>
  </si>
  <si>
    <t>COMBO LUXURY 140 GRIS PLOMO - ESPALDAR + BASE CAMA + COLCHON</t>
  </si>
  <si>
    <t>COMBO LUXURY 140 NEGRO - ESPALDAR + BASE CAMA + COLCHON</t>
  </si>
  <si>
    <t>MP COMDR INDIKA MACADAMIA 30 MM 160X80X75 + SILLA</t>
  </si>
  <si>
    <t>MP COMEDOR INDIKA MACADAIA 30 MM 160X80X75 BLANC</t>
  </si>
  <si>
    <t>COMBO CAPITAL 140 AZUL PETROLEO - ESPALDAR + BASE CAMA + COLCHON</t>
  </si>
  <si>
    <t>COMBO CAPITAL 140 BLANCO - ESPALDAR + BASE CAMA + COLCHON</t>
  </si>
  <si>
    <t>COMBO CAPITAL 140 GRIS PERLA - ESPALDAR + BASE CAMA + COLCHON</t>
  </si>
  <si>
    <t>COMBO CAPITAL 140 GRIS PLOMO - ESPALDAR + BASE CAMA + COLCHON</t>
  </si>
  <si>
    <t>COMBO CAPITAL 140 NEGRO - ESPALDAR + BASE CAMA + COLCHON</t>
  </si>
  <si>
    <t>COMBO CAPITAL 140 TAUPE - ESPALDAR + BASE CAMA + C</t>
  </si>
  <si>
    <t xml:space="preserve">COMBO NATURA 140 AZUL PETROLEO - ESPALDAR + BASE CAMA + COLCHON </t>
  </si>
  <si>
    <t xml:space="preserve">COMBO NATURA 140 BLANCO PERLADO - ESPALDAR + BASE </t>
  </si>
  <si>
    <t xml:space="preserve">COMBO NATURA 140 GRIS PERLA - ESPALDAR + BASE CAMA + COLCHON </t>
  </si>
  <si>
    <t>COMBO NATURA 140 GRIS PLOMO - ESPALDAR + BASE CAMA</t>
  </si>
  <si>
    <t xml:space="preserve">COMBO NATURA 140 NEGRO - ESPALDAR + BASE CAMA + COLCHON </t>
  </si>
  <si>
    <t xml:space="preserve">COMBO NATURA 140 TAUPE - ESPALDAR + BASE CAMA + COLCHON </t>
  </si>
  <si>
    <t>EKM2028T</t>
  </si>
  <si>
    <t>Colchón Con Base Doble + Espaldar Ilusión, Taupe</t>
  </si>
  <si>
    <t>EKMSB104MN</t>
  </si>
  <si>
    <t>COMBO CAMA CABECERO PUFF BAÚL 200 JULIETA TAUPE</t>
  </si>
  <si>
    <t>COMBO CAMA CABECERO PUFF BAÚL 160 JULIETA AZUL</t>
  </si>
  <si>
    <t>COMBO CAMA CABECERO PUFF BAÚL 160 JULIETA BLANCO</t>
  </si>
  <si>
    <t>COMBO CAMA CABECERO PUFF BAÚL 160 JULIETA GRIS PERLA</t>
  </si>
  <si>
    <t>COMBO CAMA CABECERO PUFF BAÚL 160 JULIETA GRIS PLOMO</t>
  </si>
  <si>
    <t>COMBO CAMA CABECERO PUFF BAÚL 160 JULIETA NEGRO</t>
  </si>
  <si>
    <t>EKMCS110B3</t>
  </si>
  <si>
    <t>COMEDOR CELENO BEYOTA 30MM SILLA MILANO BLANCO</t>
  </si>
  <si>
    <t>EKMCS110G3</t>
  </si>
  <si>
    <t>COMEDOR CELENO BEYOTA 30MM SILLA MILANO GRIS</t>
  </si>
  <si>
    <t>EKMCT30B</t>
  </si>
  <si>
    <t>CLOSET AUTRAL BRIZZA BLANCO</t>
  </si>
  <si>
    <t xml:space="preserve"> COLCHON QUEEN 1 PILOW CON POCKETS OPULENCE DREAM HOTEL 160X190 KING 34 CM ALTURA</t>
  </si>
  <si>
    <t>MP SILLA GAMER SITTER GRISTERCIOPELO</t>
  </si>
  <si>
    <t>EKM06SC96B</t>
  </si>
  <si>
    <t>CAMA 160 CASCADIA BLANCO + NOCHEROS</t>
  </si>
  <si>
    <t>EKM06SC99C</t>
  </si>
  <si>
    <t>CAMA 160 CASCADIA CAFE + NOCHEROS</t>
  </si>
  <si>
    <t>EKM06SC97G</t>
  </si>
  <si>
    <t>CAMA 160 CASCADIA GRIS + NOCHEROS</t>
  </si>
  <si>
    <t>EKM06SC100N</t>
  </si>
  <si>
    <t>CAMA 160 CASCADIA NEGRO + NOCHEROS</t>
  </si>
  <si>
    <t>EKM06SC98T</t>
  </si>
  <si>
    <t>CAMA 160 CASCADIA TAUPE + NOCHEROS</t>
  </si>
  <si>
    <t>EKMCARC140BG</t>
  </si>
  <si>
    <t>EKMFARS16GL</t>
  </si>
  <si>
    <t>EKMG06GPC</t>
  </si>
  <si>
    <t>COMBO CAMA + COLCHON 1 PILLOW 26 CM + CABECERO 160 GABOR GRIS PLOMO PATA CROMADA</t>
  </si>
  <si>
    <t>EKMG06MC</t>
  </si>
  <si>
    <t>COMBO CAMA + COLCHON 1 PILLOW 26 CM + CABECERO 160 GABOR MARFIL PATA CROMADA</t>
  </si>
  <si>
    <t>EKMG06TC</t>
  </si>
  <si>
    <t>COMBO CAMA + COLCHON 1 PILLOW 26 CM + CABECERO 160 GABOR TAUPE PATA CROMADA</t>
  </si>
  <si>
    <t>EKMG06VC</t>
  </si>
  <si>
    <t>COMBO CAMA + COLCHON 1 PILLOW 26 CM + CABECERO 160 GABOR VERDE PATA CROMADA</t>
  </si>
  <si>
    <t>CAMA QUEEN + BASE CAMA + ESPALDAR LUPE AZUL + COLCHON FLEXIA QUARZZ</t>
  </si>
  <si>
    <t>CAMA QUEEN + BASE CAMA + ESPALDAR LUPE BEIGE + COLCHON FLEXIA QUARZZ</t>
  </si>
  <si>
    <t>CAMA QUEEN + BASE CAMA + ESPALDAR LUPE BLANCO + COLCHON FLEXIA QUARZZ</t>
  </si>
  <si>
    <t>CAMA QUEEN + BASE CAMA + ESPALDAR LUPE GRIS PERLA + COLCHON FLEXIA QUARZZ</t>
  </si>
  <si>
    <t>CAMA QUEEN + BASE CAMA + ESPALDAR LUPE GRIS PLATA + COLCHON FLEXIA QUARZZ</t>
  </si>
  <si>
    <t>CAMA QUEEN + BASE CAMA + ESPALDAR LUPE GRIS PLOMO + COLCHON FLEXIA QUARZZ</t>
  </si>
  <si>
    <t>CAMA QUEEN + BASE CAMA + ESPALDAR LUPE TAUPE + COLCHON FLEXIA QUARZZ</t>
  </si>
  <si>
    <t>EKMC200G32</t>
  </si>
  <si>
    <t>COMBO CAMA KING + COLCHON 2 PILLOW 32 CM + CABECERO HAMPTON GRIS PLATA GRATIS SABANAS 300 HILOS</t>
  </si>
  <si>
    <t>EKMC200RC32</t>
  </si>
  <si>
    <t>COMBO CAMA KING + COLCHON 2 PILLOW 32 CM + CABECERO HAMPTON MARRON GRATIS SABANAS 300 HILOS</t>
  </si>
  <si>
    <t>EKMC200N32</t>
  </si>
  <si>
    <t>COMBO CAMA KING + COLCHON 2 PILLOW 32 CM + CABECERO HAMPTON NEGRO GRATIS SABANAS 300 HILOS</t>
  </si>
  <si>
    <t>EKMC200RS32</t>
  </si>
  <si>
    <t>COMBO CAMA KING + COLCHON 2 PILLOW 32 CM + CABECERO HAMPTON SALMON GRATIS SABANAS 300 HILOS</t>
  </si>
  <si>
    <t>EKMC200T32</t>
  </si>
  <si>
    <t>COMBO CAMA KING + COLCHON 2 PILLOW 32 CM + CABECERO HAMPTON TAUPE GRATIS SABANAS 300 HILOS</t>
  </si>
  <si>
    <t>EKMC200ZP32</t>
  </si>
  <si>
    <t>COMBO CAMA KING + COLCHON 2 PILLOW 32 CM + CABECERO HAMPTON VERDE AZULADO GRATIS SABANAS 300 HILOS</t>
  </si>
  <si>
    <t>EKMV020Z32</t>
  </si>
  <si>
    <t>Combo Cama King + Colchon 2 Pillow 32 Cm + Cabecero Vitale Azul Gratis Sabanas 300 Hilos</t>
  </si>
  <si>
    <t>EKMV020G32</t>
  </si>
  <si>
    <t>Combo Cama King + Colchon 2 Pillow 32 Cm + Cabecero Vitale Gris Plata Gratis Sabanas 300 Hilos</t>
  </si>
  <si>
    <t>EKMDS06ZC</t>
  </si>
  <si>
    <t>COMBO BASE CAMA + CABECERO 160 DELHI AZUL PATA CROMADA</t>
  </si>
  <si>
    <t>EKMDS06BC</t>
  </si>
  <si>
    <t>COMBO BASE CAMA + CABECERO 160 DELHI BLANCO PATA CROMADA</t>
  </si>
  <si>
    <t>EKMDS06GLC</t>
  </si>
  <si>
    <t>COMBO BASE CAMA + CABECERO 160 DELHI GRIS PLATA PATA CROMADA</t>
  </si>
  <si>
    <t>EKMDS06GPC</t>
  </si>
  <si>
    <t>COMBO BASE CAMA + CABECERO 160 DELHI GRIS PLOMO PATA CROMADA</t>
  </si>
  <si>
    <t>EKMDS06MC</t>
  </si>
  <si>
    <t>COMBO BASE CAMA + CABECERO 160 DELHI MARFIL PATA CROMADA</t>
  </si>
  <si>
    <t>EKMDS06TC</t>
  </si>
  <si>
    <t>COMBO BASE CAMA + CABECERO 160 DELHI TAUPE PATA CROMADA</t>
  </si>
  <si>
    <t>EKMDS06VC</t>
  </si>
  <si>
    <t>COMBO BASE CAMA + CABECERO 160 DELHI VERDE PATA CROMADA</t>
  </si>
  <si>
    <t>EKMFS06ZC</t>
  </si>
  <si>
    <t>COMBO BASE CAMA + CABECERO 160 FIORA AZUL PATA CROMADA</t>
  </si>
  <si>
    <t>EKMFS06BC</t>
  </si>
  <si>
    <t>COMBO BASE CAMA + CABECERO 160 FIORA BLANCO PATA CROMADA</t>
  </si>
  <si>
    <t>EKMFS06GLC</t>
  </si>
  <si>
    <t>COMBO BASE CAMA + CABECERO 160 FIORA GRIS PLATA PATA CROMADA</t>
  </si>
  <si>
    <t>EKMFS06GPC</t>
  </si>
  <si>
    <t>COMBO BASE CAMA + CABECERO 160 FIORA GRIS PLOMO PATA CROMADA</t>
  </si>
  <si>
    <t>EKMFS06MC</t>
  </si>
  <si>
    <t>COMBO BASE CAMA + CABECERO 160 FIORA MARFIL PATA CROMADA</t>
  </si>
  <si>
    <t>EKMFS06TC</t>
  </si>
  <si>
    <t>COMBO BASE CAMA + CABECERO 160 FIORA TAUPE PATA CROMADA</t>
  </si>
  <si>
    <t>EKMFS06VC</t>
  </si>
  <si>
    <t>COMBO BASE CAMA + CABECERO 160 FIORA VERDE PATA CROMADA</t>
  </si>
  <si>
    <t>EKMS160ZC</t>
  </si>
  <si>
    <t>COMBO BASE CAMA + CABECERO 160 HAMPTON AZUL PATA CROMADA</t>
  </si>
  <si>
    <t>EKMS160BC</t>
  </si>
  <si>
    <t>COMBO BASE CAMA + CABECERO 160 HAMPTON BLANCO PATA CROMADA</t>
  </si>
  <si>
    <t>EKMS160GLC</t>
  </si>
  <si>
    <t>COMBO BASE CAMA + CABECERO 160 HAMPTON GRIS PLATA PATA CROMADA</t>
  </si>
  <si>
    <t>EKMS160GPC</t>
  </si>
  <si>
    <t>COMBO BASE CAMA + CABECERO 160 HAMPTON GRIS PLOMO PATA CROMADA</t>
  </si>
  <si>
    <t>EKMS160MC</t>
  </si>
  <si>
    <t>COMBO BASE CAMA + CABECERO 160 HAMPTON MARFIL PATA CROMADA</t>
  </si>
  <si>
    <t>EKMS160TC</t>
  </si>
  <si>
    <t>COMBO BASE CAMA + CABECERO 160 HAMPTON TAUPE PATA CROMADA</t>
  </si>
  <si>
    <t>EKMS160VC</t>
  </si>
  <si>
    <t>COMBO BASE CAMA + CABECERO 160 HAMPTON VERDE PATA CROMADA</t>
  </si>
  <si>
    <t>EKMS160GPM</t>
  </si>
  <si>
    <t xml:space="preserve">COMBO BASE CAMA+CABECERO EXTRADOBL HAMPTON PM10GRISTZ       </t>
  </si>
  <si>
    <t>EKMS160ZM</t>
  </si>
  <si>
    <t xml:space="preserve">COMBO BASE CAMA+CABECERO EXTRADOBL HAMPTON PM22AZULTZ       </t>
  </si>
  <si>
    <t>EKMS160TM</t>
  </si>
  <si>
    <t xml:space="preserve">COMBO BASE CAMA+CABECERO EXTRADOBL HAMPTON PM47TAUPTZ       </t>
  </si>
  <si>
    <t>EKMDS06GPM</t>
  </si>
  <si>
    <t xml:space="preserve">COMBO BASE CAMA+CABECERO EXTRDOBL DELHI PM 10GRIS TZ        </t>
  </si>
  <si>
    <t>EKMDS06ZM</t>
  </si>
  <si>
    <t xml:space="preserve">COMBO BASE CAMA+CABECERO EXTRDOBL DELHI PM 22AZUL TZ        </t>
  </si>
  <si>
    <t>EKMDS06TM</t>
  </si>
  <si>
    <t xml:space="preserve">COMBO BASE CAMA+CABECERO EXTRDOBL DELHI PM 47TAUPE TZ       </t>
  </si>
  <si>
    <t>EKML257AZ</t>
  </si>
  <si>
    <t>MP LOCKER COLOR X9 90X30X180 AZUL</t>
  </si>
  <si>
    <t>EKML257NR</t>
  </si>
  <si>
    <t>MP LOCKER COLOR X9 90X30X180 NARANJA</t>
  </si>
  <si>
    <t xml:space="preserve">COLCHON DOBLE PILOW SENSIA BAMBOO 200X200 KING </t>
  </si>
  <si>
    <t>EKMCT004T</t>
  </si>
  <si>
    <t>COLCHÓN SEMIORT 1 PILLOW CON ESPALDAR Y BASE CAMA DOBLE TURIN TAUPE</t>
  </si>
  <si>
    <t>COMBO CAMA CABECERO PUFF BAÚL 160 PARÍS AZUL</t>
  </si>
  <si>
    <t>COMBO CAMA CABECERO PUFF BAÚL 160 PARÍS BLANCO</t>
  </si>
  <si>
    <t>COMBO CAMA CABECERO PUFF BAÚL 160 PARÍS CAMEL</t>
  </si>
  <si>
    <t>COMBO CAMA CABECERO PUFF BAÚL 160 PARÍS GRIS PERLA</t>
  </si>
  <si>
    <t>COMBO CAMA CABECERO PUFF BAÚL 160 PARÍS GRIS PLATA</t>
  </si>
  <si>
    <t>COMBO CAMA CABECERO PUFF BAÚL 160 PARÍS GRIS PLOMO</t>
  </si>
  <si>
    <t>COMBO CAMA CABECERO PUFF BAÚL 160 PARÍS NEGRO</t>
  </si>
  <si>
    <t>EKMCT15</t>
  </si>
  <si>
    <t>CLOSET VELIA CARBON</t>
  </si>
  <si>
    <t>EKML257V</t>
  </si>
  <si>
    <t>MP LOCKER COLOR X9 90X30X180 VERDE</t>
  </si>
  <si>
    <t>EKMSJ30N</t>
  </si>
  <si>
    <t>EKMESN3G</t>
  </si>
  <si>
    <t xml:space="preserve">CABECERO CAMA 300 NATURA GRIS PLATA  </t>
  </si>
  <si>
    <t>EKMESN3T</t>
  </si>
  <si>
    <t xml:space="preserve">CABECERO CAMA 300 NATURA TAUPE  </t>
  </si>
  <si>
    <t>EKMCA160</t>
  </si>
  <si>
    <t>CAMA + COLCHON 160 CAPITAL NEGRO</t>
  </si>
  <si>
    <t>EKM20SC101B</t>
  </si>
  <si>
    <t>CAMA 200 CASCADIA BLANCO + NOCHEROS</t>
  </si>
  <si>
    <t>EKM20SC104C</t>
  </si>
  <si>
    <t>CAMA 200 CASCADIA CAFE + NOCHEROS</t>
  </si>
  <si>
    <t>EKM20SC102G</t>
  </si>
  <si>
    <t>CAMA 200 CASCADIA GRIS + NOCHEROS</t>
  </si>
  <si>
    <t>EKM20SC105N</t>
  </si>
  <si>
    <t>CAMA 200 CASCADIA NEGRO + NOCHEROS</t>
  </si>
  <si>
    <t>EKM20SC103T</t>
  </si>
  <si>
    <t>CAMA 200 CASCADIA TAUPE + NOCHEROS</t>
  </si>
  <si>
    <t>EKMMS06ZC</t>
  </si>
  <si>
    <t>COMBO BASE CAMA + CABECERO 160 MOUSAI AZUL PATA CROMADA</t>
  </si>
  <si>
    <t>EKMMS06BC</t>
  </si>
  <si>
    <t>COMBO BASE CAMA + CABECERO 160 MOUSAI BLANCO PATA CROMADA</t>
  </si>
  <si>
    <t>EKMMS06GLC</t>
  </si>
  <si>
    <t>COMBO BASE CAMA + CABECERO 160 MOUSAI GRIS PLATA PATA CROMADA</t>
  </si>
  <si>
    <t>EKMMS06GPC</t>
  </si>
  <si>
    <t>COMBO BASE CAMA + CABECERO 160 MOUSAI GRIS PLOMO PATA CROMADA</t>
  </si>
  <si>
    <t>EKMMS06TC</t>
  </si>
  <si>
    <t>COMBO BASE CAMA + CABECERO 160 MOUSAI TAUPE PATA CROMADA</t>
  </si>
  <si>
    <t>EKMMS06VC</t>
  </si>
  <si>
    <t>COMBO BASE CAMA + CABECERO 160 MOUSAI VERDE PATA CROMADA</t>
  </si>
  <si>
    <t>EKMVS06ZC</t>
  </si>
  <si>
    <t>COMBO BASE CAMA + CABECERO 160 VITALE AZUL PATA CROMADA</t>
  </si>
  <si>
    <t>Combo base cama + cabecero 160 Vitale Azul pata cromada</t>
  </si>
  <si>
    <t>EKMVS06BC</t>
  </si>
  <si>
    <t>COMBO BASE CAMA + CABECERO 160 VITALE BLANCO PATA CROMADA</t>
  </si>
  <si>
    <t>EKMVS06GLC</t>
  </si>
  <si>
    <t>COMBO BASE CAMA + CABECERO 160 VITALE GRIS PLATA PATA CROMADA</t>
  </si>
  <si>
    <t>EKMVS06GPC</t>
  </si>
  <si>
    <t>COMBO BASE CAMA + CABECERO 160 VITALE GRIS PLOMO PATA CROMADA</t>
  </si>
  <si>
    <t>EKMVS06MC</t>
  </si>
  <si>
    <t>COMBO BASE CAMA + CABECERO 160 VITALE MARFIL PATA CROMADA</t>
  </si>
  <si>
    <t>EKMVS06TC</t>
  </si>
  <si>
    <t>COMBO BASE CAMA + CABECERO 160 VITALE TAUPE PATA CROMADA</t>
  </si>
  <si>
    <t>EKMVS06VC</t>
  </si>
  <si>
    <t>COMBO BASE CAMA + CABECERO 160 VITALE VERDE PATA CROMADA</t>
  </si>
  <si>
    <t>EKMMS06GPM</t>
  </si>
  <si>
    <t xml:space="preserve">COMBO BASE CAMA+CABECERO EXTRADOBLE MOUSAI PM10GRISTZ       </t>
  </si>
  <si>
    <t>EKMMS06ZM</t>
  </si>
  <si>
    <t xml:space="preserve">COMBO BASE CAMA+CABECERO EXTRADOBLE MOUSAI PM22AZULTZ       </t>
  </si>
  <si>
    <t>EKMMS06TM</t>
  </si>
  <si>
    <t xml:space="preserve">COMBO BASE CAMA+CABECERO EXTRADOBLE MOUSAI PM47TAUPTZ       </t>
  </si>
  <si>
    <t>COMBO CAMA CABECERO 200 MARFIL AZUL</t>
  </si>
  <si>
    <t>COMBO CAMA CABECERO 200 MARFIL BLANCO</t>
  </si>
  <si>
    <t>COMBO CAMA CABECERO 200 MARFIL GRIS PERLA</t>
  </si>
  <si>
    <t>COMBO CAMA CABECERO 200 MARFIL GRIS PLOMO</t>
  </si>
  <si>
    <t>COMBO CAMA CABECERO 200 MARFIL NEGRO</t>
  </si>
  <si>
    <t>COMBO CAMA CABECERO 200 MARFIL TAUPE</t>
  </si>
  <si>
    <t>EKMVS06GPM</t>
  </si>
  <si>
    <t xml:space="preserve">COMBO CAMA EXTRADOBLE VITALE PMADER 10GRIS TELA ZAREM       </t>
  </si>
  <si>
    <t>EKMVS06ZM</t>
  </si>
  <si>
    <t xml:space="preserve">COMBO CAMA EXTRADOBLE VITALE PMADER 22AZUL TELA ZAREM       </t>
  </si>
  <si>
    <t>EKMVS06TM</t>
  </si>
  <si>
    <t xml:space="preserve">COMBO CAMA EXTRADOBLE VITALE PMADER 47 TAUPE T ZAREM        </t>
  </si>
  <si>
    <t>EKMCEH200</t>
  </si>
  <si>
    <t>CABECERO CAMA NEW YORK GRIS PLOMO</t>
  </si>
  <si>
    <t>EKMCN4C</t>
  </si>
  <si>
    <t>COMBO CAMA NEBRASKA + COLCHON+ NOCHERO140 CARAMELO</t>
  </si>
  <si>
    <t>SILLA MILANO TAPIZADA BEIGE</t>
  </si>
  <si>
    <t>CABECERO CAMA NEW YORK GRIS PERLA</t>
  </si>
  <si>
    <t>MP SILLA GAMER SITTER NEGROFIBRA</t>
  </si>
  <si>
    <t>EKM20CM93N</t>
  </si>
  <si>
    <t>CAMA COLCHON CABECERO MESA DE NOCHE DOBLE CASCADIA  GRATIS SABANA</t>
  </si>
  <si>
    <t>EKMCK02</t>
  </si>
  <si>
    <t>CAMA CORRAL Y CAMBIADOR MILY</t>
  </si>
  <si>
    <t>EKMC014BE</t>
  </si>
  <si>
    <t>CAMA DOBLE 140 BE + COLCHÓN 1 PILLOW PRIMAVERA BAMBOO GRATIS COJINES</t>
  </si>
  <si>
    <t>EKM2143V</t>
  </si>
  <si>
    <t>CAMA DOBLE EN COMBO BASE CAMA - CABECERO Y COLCHON COLONIAL BLANCO</t>
  </si>
  <si>
    <t>CAMA KING + BASE CAMA + ESPALDAR LUPE AZUL + COLCHON FLEXIA QUARZZ</t>
  </si>
  <si>
    <t>CAMA KING + BASE CAMA + ESPALDAR LUPE BEIGE + COLCHON FLEXIA QUARZZ</t>
  </si>
  <si>
    <t>CAMA KING + BASE CAMA + ESPALDAR LUPE BLANCO + COLCHON FLEXIA QUARZZ</t>
  </si>
  <si>
    <t>CAMA KING + BASE CAMA + ESPALDAR LUPE GRIS PERLA + COLCHON FLEXIA QUARZZ</t>
  </si>
  <si>
    <t>CAMA KING + BASE CAMA + ESPALDAR LUPE GRIS PLATA + COLCHON FLEXIA QUARZZ</t>
  </si>
  <si>
    <t>CAMA KING + BASE CAMA + ESPALDAR LUPE GRIS PLOMO + COLCHON FLEXIA QUARZZ</t>
  </si>
  <si>
    <t>CAMA KING + BASE CAMA + ESPALDAR LUPE TAUPE + COLCHON FLEXIA QUARZZ</t>
  </si>
  <si>
    <t>EKMAS06BC</t>
  </si>
  <si>
    <t>COMBO BASE CAMA + CABECERO 160 ASTORIA BLANCO PATA CROMADA</t>
  </si>
  <si>
    <t>EKMAS06GLC</t>
  </si>
  <si>
    <t>COMBO BASE CAMA + CABECERO 160 ASTORIA GRIS PLATA PATA CROMADA</t>
  </si>
  <si>
    <t>EKMAS06GPC</t>
  </si>
  <si>
    <t>COMBO BASE CAMA + CABECERO 160 ASTORIA GRIS PLOMO PATA CROMADA</t>
  </si>
  <si>
    <t>EKMAS06MC</t>
  </si>
  <si>
    <t>COMBO BASE CAMA + CABECERO 160 ASTORIA MARFIL PATA CROMADA</t>
  </si>
  <si>
    <t>EKMAS06TC</t>
  </si>
  <si>
    <t>COMBO BASE CAMA + CABECERO 160 ASTORIA TAUPE PATA CROMADA</t>
  </si>
  <si>
    <t>EKMV020C32</t>
  </si>
  <si>
    <t>Combo Cama King + Colchon 2 Pillow 32 Cm + Cabecero Vitale Marron Gratis Sabanas 300 Hilos</t>
  </si>
  <si>
    <t>CAMA CON COLCHON 140 GABOR AZUL</t>
  </si>
  <si>
    <t>EKMAS06VC</t>
  </si>
  <si>
    <t>COMBO BASE CAMA + CABECERO 160 ASTORIA VERDE PATA CROMADA</t>
  </si>
  <si>
    <t>EKM20CM93C</t>
  </si>
  <si>
    <t>CAMA SEMIDOBLE COLCHON CABECERO  MESA DE NOCHE GRATIS SABANA</t>
  </si>
  <si>
    <t>EKM04CM91G</t>
  </si>
  <si>
    <t>CAMA SEMIDOBLE COLCHON CABECERO MESA DE NOCHE GRATIS SABANA</t>
  </si>
  <si>
    <t>EKMAS20ZC</t>
  </si>
  <si>
    <t>COMBO BASE CAMA + CABECERO 200 ASTORIA AZUL PATA CROMADA</t>
  </si>
  <si>
    <t>EKMAS20BC</t>
  </si>
  <si>
    <t>COMBO BASE CAMA + CABECERO 200 ASTORIA BLANCO PATA CROMADA</t>
  </si>
  <si>
    <t>EKMAS20GLC</t>
  </si>
  <si>
    <t>COMBO BASE CAMA + CABECERO 200 ASTORIA GRIS PLATA PATA CROMADA</t>
  </si>
  <si>
    <t>EKMAS20GPC</t>
  </si>
  <si>
    <t>COMBO BASE CAMA + CABECERO 200 ASTORIA GRIS PLOMO PATA CROMADA</t>
  </si>
  <si>
    <t>CAMA CON COLCHON 140 GABOR BLANCO</t>
  </si>
  <si>
    <t>CAMA CON COLCHON 140 GABOR CAFÉ</t>
  </si>
  <si>
    <t>CAMA CON COLCHON 140 GABOR GRIS</t>
  </si>
  <si>
    <t>CAMA CON COLCHON 140 GABOR MOSTAZA</t>
  </si>
  <si>
    <t>CAMA CON COLCHON 140 GABOR NEGRO</t>
  </si>
  <si>
    <t>CAMA CON COLCHON 140 GABOR SALMON</t>
  </si>
  <si>
    <t>CAMA CON COLCHON 140 GABOR TAUPE</t>
  </si>
  <si>
    <t>CAMA CON COLCHON 140 GABOR VERDE</t>
  </si>
  <si>
    <t>EKMG04ZC</t>
  </si>
  <si>
    <t>COMBO CAMA + COLCHON 1 PILLOW 26 CM + CABECERO 140 GABOR AZUL PATA CROMADA</t>
  </si>
  <si>
    <t>EKMG04BC</t>
  </si>
  <si>
    <t>COMBO CAMA + COLCHON 1 PILLOW 26 CM + CABECERO 140 GABOR BLANCO PATA CROMADA</t>
  </si>
  <si>
    <t>EKMG04GLC</t>
  </si>
  <si>
    <t>COMBO CAMA + COLCHON 1 PILLOW 26 CM + CABECERO 140 GABOR GRIS PLATA PATA CROMADA</t>
  </si>
  <si>
    <t>EKMG04GPC</t>
  </si>
  <si>
    <t>COMBO CAMA + COLCHON 1 PILLOW 26 CM + CABECERO 140 GABOR GRIS PLOMO PATA CROMADA</t>
  </si>
  <si>
    <t>EKMG04MC</t>
  </si>
  <si>
    <t>COMBO CAMA + COLCHON 1 PILLOW 26 CM + CABECERO 140 GABOR MARFIL PATA CROMADA</t>
  </si>
  <si>
    <t>EKMG04TC</t>
  </si>
  <si>
    <t>COMBO CAMA + COLCHON 1 PILLOW 26 CM + CABECERO 140 GABOR TAUPE PATA CROMADA</t>
  </si>
  <si>
    <t>EKMG04VC</t>
  </si>
  <si>
    <t>COMBO CAMA + COLCHON 1 PILLOW 26 CM + CABECERO 140 GABOR VERDE PATA CROMADA</t>
  </si>
  <si>
    <t>EKMGS20ZC</t>
  </si>
  <si>
    <t>COMBO BASE CAMA + CABECERO 200 GABOR AZUL PATA CROMADA</t>
  </si>
  <si>
    <t>EKMGS20BC</t>
  </si>
  <si>
    <t>COMBO BASE CAMA + CABECERO 200 GABOR BLANCO PATA CROMADA</t>
  </si>
  <si>
    <t>EKMD02TC</t>
  </si>
  <si>
    <t>COMBO BASE CAMA+CABECERO+COLCHN SEMIDOBL DELHI PC 47TAUPE TZ</t>
  </si>
  <si>
    <t>EKMD02TM</t>
  </si>
  <si>
    <t>COMBO BASE CAMA+CABECERO+COLCHN SEMIDOBL DELHI PM 47TAUPE TZ</t>
  </si>
  <si>
    <t>EKMD02GPC</t>
  </si>
  <si>
    <t>COMBO BASE CAMA+CABECERO+COLCHON SEMIDOBL DELHI PC 10GRIS TZ</t>
  </si>
  <si>
    <t>EKMD02ZC</t>
  </si>
  <si>
    <t>COMBO BASE CAMA+CABECERO+COLCHON SEMIDOBL DELHI PC 22AZUL TZ</t>
  </si>
  <si>
    <t>EKMD02GPM</t>
  </si>
  <si>
    <t>COMBO BASE CAMA+CABECERO+COLCHON SEMIDOBL DELHI PM 10GRIS TZ</t>
  </si>
  <si>
    <t>EKMD02ZM</t>
  </si>
  <si>
    <t>COMBO BASE CAMA+CABECERO+COLCHON SEMIDOBL DELHI PM 22AZUL TZ</t>
  </si>
  <si>
    <t>EKMCM2Z</t>
  </si>
  <si>
    <t>COMBO CAMA + COLCHON + CABECERO 120 MONACO AZUL INDIGO</t>
  </si>
  <si>
    <t>EKMCM2B</t>
  </si>
  <si>
    <t>COMBO CAMA + COLCHON + CABECERO 120 MONACO BLANCO</t>
  </si>
  <si>
    <t>EKMCM2C</t>
  </si>
  <si>
    <t>COMBO CAMA + COLCHON + CABECERO 120 MONACO CAFÉ</t>
  </si>
  <si>
    <t>EKMCM2GL</t>
  </si>
  <si>
    <t>COMBO CAMA + COLCHON + CABECERO 120 MONACO GRIS PLATA</t>
  </si>
  <si>
    <t>EKMCM2N</t>
  </si>
  <si>
    <t>COMBO CAMA + COLCHON + CABECERO 120 MONACO NEGRO</t>
  </si>
  <si>
    <t>EKMCM2T</t>
  </si>
  <si>
    <t>COMBO CAMA + COLCHON + CABECERO 120 MONACO TAUPE</t>
  </si>
  <si>
    <t>EKMCM2V</t>
  </si>
  <si>
    <t>COMBO CAMA + COLCHON + CABECERO 120 MONACO VERDE AZULADO</t>
  </si>
  <si>
    <t>EKMCV2Z</t>
  </si>
  <si>
    <t>COMBO CAMA + COLCHON + CABECERO 120 VENUS AZUL INDIGO</t>
  </si>
  <si>
    <t>EKMCV2B</t>
  </si>
  <si>
    <t>COMBO CAMA + COLCHON + CABECERO 120 VENUS BLANCO</t>
  </si>
  <si>
    <t>EKMCV2V</t>
  </si>
  <si>
    <t>COMBO CAMA + COLCHON + CABECERO 120 VENUS CAFÉ</t>
  </si>
  <si>
    <t>EKMCV2GL</t>
  </si>
  <si>
    <t>COMBO CAMA + COLCHON + CABECERO 120 VENUS GRIS PLATA</t>
  </si>
  <si>
    <t>EKMCV2N</t>
  </si>
  <si>
    <t>COMBO CAMA + COLCHON + CABECERO 120 VENUS NEGRO</t>
  </si>
  <si>
    <t>EKMCV2T</t>
  </si>
  <si>
    <t>COMBO CAMA + COLCHON + CABECERO 120 VENUS TAUPE</t>
  </si>
  <si>
    <t>EKMD02BC</t>
  </si>
  <si>
    <t>COMBO CAMA + COLCHON 1 PILLOW 26 CM + CABECERO 120 DELHI BLANCO PATA CROMADA</t>
  </si>
  <si>
    <t>EKMD02GLC</t>
  </si>
  <si>
    <t>COMBO CAMA + COLCHON 1 PILLOW 26 CM + CABECERO 120 DELHI GRIS PLATA PATA CROMADA</t>
  </si>
  <si>
    <t>EKMD02MC</t>
  </si>
  <si>
    <t>COMBO CAMA + COLCHON 1 PILLOW 26 CM + CABECERO 120 DELHI MARFIL PATA CROMADA</t>
  </si>
  <si>
    <t>EKMD02VC</t>
  </si>
  <si>
    <t>COMBO CAMA + COLCHON 1 PILLOW 26 CM + CABECERO 120 DELHI VERDE PATA CROMADA</t>
  </si>
  <si>
    <t>COMBO DE LUJO COLONIAL AZUL 140 - ESPALDAR + BASE CAMA + COLCHON</t>
  </si>
  <si>
    <t>COMBO DE LUJO COLONIAL BLANCO 140 - ESPALDAR + BASE CAMA + COLCHON</t>
  </si>
  <si>
    <t>COMBO DE LUJO COLONIAL NEGRO 140 - ESPALDAR + BASE CAMA + COLCHON</t>
  </si>
  <si>
    <t>COMBO DE LUJO COLONIAL TAUPE 140 - ESPALDAR + BASE CAMA + COLCHON</t>
  </si>
  <si>
    <t>COMBO ILUSION 160 AZUL PETROLEO - ESPALDAR + BASE CAMA + COLCHON</t>
  </si>
  <si>
    <t>COMBO ILUSION 160 BLANCO PERLADO - ESPALDAR + BASE CAMA + COLCHON</t>
  </si>
  <si>
    <t>COMBO ILUSION 160 CAMEL - ESPALDAR + BASE CAMA + COLCHON</t>
  </si>
  <si>
    <t>COMBO ILUSION 160 GRIS PERLA - ESPALDAR + BASE CAMA + COLCHON</t>
  </si>
  <si>
    <t>COMBO ILUSION 160 GRIS PLATA - ESPALDAR + BASE CAMA + COLCHON</t>
  </si>
  <si>
    <t>COMBO ILUSION 160 GRIS PLOMO - ESPALDAR + BASE CAMA + COLCHON</t>
  </si>
  <si>
    <t>COMBO ILUSION 160 NEGRO  - ESPALDAR + BASE CAMA + COLCHON</t>
  </si>
  <si>
    <t xml:space="preserve">COMBO NATURA 160 - ESPALDAR + BASE CAMA + COLCHON </t>
  </si>
  <si>
    <t xml:space="preserve">COMBO NATURA 160 AZUL PETROLEO - ESPALDAR + BASE CAMA + COLCHON </t>
  </si>
  <si>
    <t xml:space="preserve">COMBO NATURA 160 BLANCO PERLADO - ESPALDAR + BASE CAMA + COLCHON </t>
  </si>
  <si>
    <t xml:space="preserve">COMBO NATURA 160 GRIS PLATA - ESPALDAR + BASE CAMA + COLCHON </t>
  </si>
  <si>
    <t xml:space="preserve">COMBO NATURA 160 GRIS PLOMO - ESPALDAR + BASE CAMA + COLCHON </t>
  </si>
  <si>
    <t xml:space="preserve">COMBO NATURA 160 TAUPE - ESPALDAR + BASE CAMA + COLCHON </t>
  </si>
  <si>
    <t>COMEDOR INDIKA MACADAMIA 15MM BLANCO  SILLA MILANO NEGRO</t>
  </si>
  <si>
    <t>MP COMDR INDIKA BEYTA 30 MM 160X80X75 + SILLA MILA</t>
  </si>
  <si>
    <t>COMBO CAMA CABECERO PUFF BAÚL 200 PARÍS AZUL</t>
  </si>
  <si>
    <t>COMBO CAMA CABECERO PUFF BAÚL 200 PARÍS BLANCO</t>
  </si>
  <si>
    <t>COMBO CAMA CABECERO PUFF BAÚL 200 PARÍS CAMEL</t>
  </si>
  <si>
    <t>COMBO CAMA CABECERO PUFF BAÚL 200 PARÍS GRIS PERLA</t>
  </si>
  <si>
    <t>COMBO CAMA CABECERO PUFF BAÚL 200 PARÍS GRIS PLATA</t>
  </si>
  <si>
    <t>COMBO CAMA CABECERO PUFF BAÚL 200 PARÍS GRIS PLOMO</t>
  </si>
  <si>
    <t>COMBO CAMA CABECERO PUFF BAÚL 200 PARÍS NEGRO</t>
  </si>
  <si>
    <t>MP GV SILLA EVENTOS 50X50X77 NEGRO SETX12 UND</t>
  </si>
  <si>
    <t>EKMR2001E</t>
  </si>
  <si>
    <t>SILLA CHANEL</t>
  </si>
  <si>
    <t>EKMC012BE</t>
  </si>
  <si>
    <t>CAMA DOBLE 120 BASE CAMA + ESPALDAR PRETTY BE + COLCHON 1 PILLOW</t>
  </si>
  <si>
    <t>EKMC012GP</t>
  </si>
  <si>
    <t>CAMA DOBLE 120 BASE CAMA + ESPALDAR PRETTY GRIS P + COLCHON 1 PILLOW</t>
  </si>
  <si>
    <t>EKMC012GPL</t>
  </si>
  <si>
    <t>CAMA DOBLE 120 BASE CAMA + ESPALDAR PRETTY GRIS PL + COLCHON 1 PILLOW</t>
  </si>
  <si>
    <t>EKMD04GPC</t>
  </si>
  <si>
    <t>COMBO BASE CAMA+CABECERO+COLCHON DOBLE DELHI PC 10GRIS TZARE</t>
  </si>
  <si>
    <t>EKMD04ZC</t>
  </si>
  <si>
    <t>COMBO BASE CAMA+CABECERO+COLCHON DOBLE DELHI PC 22AZUL TZARE</t>
  </si>
  <si>
    <t>EKMD04TC</t>
  </si>
  <si>
    <t>COMBO BASE CAMA+CABECERO+COLCHON DOBLE DELHI PC 47TAUPE TZAR</t>
  </si>
  <si>
    <t>EKMD04GPM</t>
  </si>
  <si>
    <t>COMBO BASE CAMA+CABECERO+COLCHON DOBLE DELHI PM 10GRIS TZARE</t>
  </si>
  <si>
    <t>EKMD04ZM</t>
  </si>
  <si>
    <t>COMBO BASE CAMA+CABECERO+COLCHON DOBLE DELHI PM 22AZUL TZARE</t>
  </si>
  <si>
    <t>EKMD04TM</t>
  </si>
  <si>
    <t>COMBO BASE CAMA+CABECERO+COLCHON DOBLE DELHI PM 47TAUPE TZAR</t>
  </si>
  <si>
    <t>EKMCM4Z</t>
  </si>
  <si>
    <t>COMBO CAMA + COLCHON + CABECERO 140 MONACO AZUL INDIGO</t>
  </si>
  <si>
    <t>EKMCM4B</t>
  </si>
  <si>
    <t>COMBO CAMA + COLCHON + CABECERO 140 MONACO BLANCO</t>
  </si>
  <si>
    <t>EKMCM4C</t>
  </si>
  <si>
    <t>COMBO CAMA + COLCHON + CABECERO 140 MONACO CAFÉ</t>
  </si>
  <si>
    <t>EKMCM4GL</t>
  </si>
  <si>
    <t>COMBO CAMA + COLCHON + CABECERO 140 MONACO GRIS PLATA</t>
  </si>
  <si>
    <t>EKMCM4N</t>
  </si>
  <si>
    <t>COMBO CAMA + COLCHON + CABECERO 140 MONACO NEGRO</t>
  </si>
  <si>
    <t>EKMCM4T</t>
  </si>
  <si>
    <t>COMBO CAMA + COLCHON + CABECERO 140 MONACO TAUPE</t>
  </si>
  <si>
    <t>EKMCM4V</t>
  </si>
  <si>
    <t>COMBO CAMA + COLCHON + CABECERO 140 MONACO VERDE AZULADO</t>
  </si>
  <si>
    <t>EKMCV4Z</t>
  </si>
  <si>
    <t>COMBO CAMA + COLCHON + CABECERO 140 VENUS AZUL INDIGO</t>
  </si>
  <si>
    <t>EKMCV4B</t>
  </si>
  <si>
    <t>COMBO CAMA + COLCHON + CABECERO 140 VENUS BLANCO</t>
  </si>
  <si>
    <t>EKMCV4V</t>
  </si>
  <si>
    <t>COMBO CAMA + COLCHON + CABECERO 140 VENUS CAFÉ</t>
  </si>
  <si>
    <t>EKMCV4GL</t>
  </si>
  <si>
    <t>COMBO CAMA + COLCHON + CABECERO 140 VENUS GRIS PLATA</t>
  </si>
  <si>
    <t>EKMCV4N</t>
  </si>
  <si>
    <t>COMBO CAMA + COLCHON + CABECERO 140 VENUS NEGRO</t>
  </si>
  <si>
    <t>EKMCV4T</t>
  </si>
  <si>
    <t>COMBO CAMA + COLCHON + CABECERO 140 VENUS TAUPE</t>
  </si>
  <si>
    <t>EKMD04BC</t>
  </si>
  <si>
    <t>COMBO CAMA + COLCHON 1 PILLOW 26 CM + CABECERO 140 DELHI BLANCO PATA CROMADA</t>
  </si>
  <si>
    <t>EKMD04GLC</t>
  </si>
  <si>
    <t>COMBO CAMA + COLCHON 1 PILLOW 26 CM + CABECERO 140 DELHI GRIS PLATA PATA CROMADA</t>
  </si>
  <si>
    <t>EKMD04MC</t>
  </si>
  <si>
    <t>COMBO CAMA + COLCHON 1 PILLOW 26 CM + CABECERO 140 DELHI MARFIL PATA CROMADA</t>
  </si>
  <si>
    <t>EKMD04VC</t>
  </si>
  <si>
    <t>COMBO CAMA + COLCHON 1 PILLOW 26 CM + CABECERO 140 DELHI VERDE PATA CROMADA</t>
  </si>
  <si>
    <t>EKMSK218</t>
  </si>
  <si>
    <t>JUEGO DE ALCOBA 140 VENECIA BLANCO ESPALDAR + BASE CAMA + COLCHON</t>
  </si>
  <si>
    <t>COMBO LUXURY 160 AZUL - ESPALDAR + BASE CAMA + COLCHON</t>
  </si>
  <si>
    <t>COMBO LUXURY 160 BLANCO PERLADO - ESPALDAR + BASE CAMA + COLCHON</t>
  </si>
  <si>
    <t>COMBO LUXURY 160 GRIS PERLA - ESPALDAR + BASE CAMA + COLCHON</t>
  </si>
  <si>
    <t>COMBO LUXURY 160 GRIS PLATA - ESPALDAR + BASE CAMA + COLCHON</t>
  </si>
  <si>
    <t>COMBO LUXURY 160 GRIS PLOMO - ESPALDAR + BASE CAMA + COLCHON</t>
  </si>
  <si>
    <t>COMBO LUXURY 160 NEGRO - ESPALDAR + BASE CAMA + COLCHON</t>
  </si>
  <si>
    <t>COMBO LUXURY 160 TAUPE - ESPALDAR + BASE CAMA + COLCHON</t>
  </si>
  <si>
    <t>EKMMC08</t>
  </si>
  <si>
    <t>COMBO MUEBLES DE COCINA INTEGRAL SILOU</t>
  </si>
  <si>
    <t>CABECERO CAMA NAPOLES GRIS PERLA</t>
  </si>
  <si>
    <t>CABECERO CAMA NAPOLES GRIS PLOMO</t>
  </si>
  <si>
    <t>CABECERO CAMA NAPOLES NEGRO</t>
  </si>
  <si>
    <t xml:space="preserve">CABECERO CAMA NEW YORK BLANCO PERLA </t>
  </si>
  <si>
    <t>EKMR31647</t>
  </si>
  <si>
    <t>SILLA DE OFICINA ASÃºAN INTERLOCUTORA</t>
  </si>
  <si>
    <t>EKM02CM90B</t>
  </si>
  <si>
    <t>CAMA + COLC 120 CASCAD BG + NOCHERO</t>
  </si>
  <si>
    <t>MP GV SILLA CHENNA ROJO 42X81X40 ROJO SETX12 UND</t>
  </si>
  <si>
    <t>CABECERO CAMA NAPOLES BLANCO</t>
  </si>
  <si>
    <t>COMBO ESCRITORIO GALES + SILLA DE OFICINA PRESIDENTE NEGRO</t>
  </si>
  <si>
    <t>EKMV002Z25</t>
  </si>
  <si>
    <t>CAMA + COLCHON 120 VITALE AZUL</t>
  </si>
  <si>
    <t>EKMV002B32</t>
  </si>
  <si>
    <t>CAMA + COLCHON 120 VITALE BLANCO</t>
  </si>
  <si>
    <t>EKMV002C25</t>
  </si>
  <si>
    <t>CAMA + COLCHON 120 VITALE CAFÉ</t>
  </si>
  <si>
    <t>EKMV002M25</t>
  </si>
  <si>
    <t>CAMA + COLCHON 120 VITALE MOSTAZA</t>
  </si>
  <si>
    <t>EKMV002S25</t>
  </si>
  <si>
    <t>CAMA + COLCHON 120 VITALE SALMON</t>
  </si>
  <si>
    <t>EKMV002V25</t>
  </si>
  <si>
    <t>CAMA + COLCHON 120 VITALE VERDE</t>
  </si>
  <si>
    <t>EKMC120Z25</t>
  </si>
  <si>
    <t>CAMA CON COLCHON 120 HAMPTON AZUL</t>
  </si>
  <si>
    <t>EKMC120ZP25</t>
  </si>
  <si>
    <t>CAMA CON COLCHON 120 HAMPTON AZUL P</t>
  </si>
  <si>
    <t>EKMC120RC25</t>
  </si>
  <si>
    <t>CAMA CON COLCHON 120 HAMPTON CAFÉ</t>
  </si>
  <si>
    <t>EKMC120RM25</t>
  </si>
  <si>
    <t>CAMA CON COLCHON 120 HAMPTON MOSTAZ</t>
  </si>
  <si>
    <t>EKMC120RS25</t>
  </si>
  <si>
    <t>CAMA CON COLCHON 120 HAMPTON SALMON</t>
  </si>
  <si>
    <t>EKMAS20MC</t>
  </si>
  <si>
    <t>COMBO BASE CAMA + CABECERO 200 ASTORIA MARFIL PATA CROMADA</t>
  </si>
  <si>
    <t>EKMAS20TC</t>
  </si>
  <si>
    <t>COMBO BASE CAMA + CABECERO 200 ASTORIA TAUPE PATA CROMADA</t>
  </si>
  <si>
    <t>EKMAS20VC</t>
  </si>
  <si>
    <t>COMBO BASE CAMA + CABECERO 200 ASTORIA VERDE PATA CROMADA</t>
  </si>
  <si>
    <t>EKMGS20GLC</t>
  </si>
  <si>
    <t>COMBO BASE CAMA + CABECERO 200 GABOR GRIS PLATA PATA CROMADA</t>
  </si>
  <si>
    <t>EKMGS20GPC</t>
  </si>
  <si>
    <t>COMBO BASE CAMA + CABECERO 200 GABOR GRIS PLOMO PATA CROMADA</t>
  </si>
  <si>
    <t>EKMGS20MC</t>
  </si>
  <si>
    <t>COMBO BASE CAMA + CABECERO 200 GABOR MARFIL PATA CROMADA</t>
  </si>
  <si>
    <t>EKMGS20TC</t>
  </si>
  <si>
    <t>COMBO BASE CAMA + CABECERO 200 GABOR TAUPE PATA CROMADA</t>
  </si>
  <si>
    <t>EKMDS20ZC</t>
  </si>
  <si>
    <t>COMBO BASE CAMA + CABECERO 200 DELHI AZUL PATA CROMADA</t>
  </si>
  <si>
    <t>EKMDS20BC</t>
  </si>
  <si>
    <t>COMBO BASE CAMA + CABECERO 200 DELHI BLANCO PATA CROMADA</t>
  </si>
  <si>
    <t>EKMDS20GLC</t>
  </si>
  <si>
    <t>COMBO BASE CAMA + CABECERO 200 DELHI GRIS PLATA PATA CROMADA</t>
  </si>
  <si>
    <t>EKMDS20GPC</t>
  </si>
  <si>
    <t>COMBO BASE CAMA + CABECERO 200 DELHI GRIS PLOMO PATA CROMADA</t>
  </si>
  <si>
    <t>EKMDS20MC</t>
  </si>
  <si>
    <t>COMBO BASE CAMA + CABECERO 200 DELHI MARFIL PATA CROMADA</t>
  </si>
  <si>
    <t>EKMDS20TC</t>
  </si>
  <si>
    <t>COMBO BASE CAMA + CABECERO 200 DELHI TAUPE PATA CROMADA</t>
  </si>
  <si>
    <t>EKMDS20VC</t>
  </si>
  <si>
    <t>COMBO BASE CAMA + CABECERO 200 DELHI VERDE PATA CROMADA</t>
  </si>
  <si>
    <t>EKMFS20ZC</t>
  </si>
  <si>
    <t>COMBO BASE CAMA + CABECERO 200 FIORA AZUL PATA CROMADA</t>
  </si>
  <si>
    <t>EKMFS20BC</t>
  </si>
  <si>
    <t>COMBO BASE CAMA + CABECERO 200 FIORA BLANCO PATA CROMADA</t>
  </si>
  <si>
    <t>EKMFS20GLC</t>
  </si>
  <si>
    <t>COMBO BASE CAMA + CABECERO 200 FIORA GRIS PLATA PATA CROMADA</t>
  </si>
  <si>
    <t>EKMFS20GPC</t>
  </si>
  <si>
    <t>COMBO BASE CAMA + CABECERO 200 FIORA GRIS PLOMO PATA CROMADA</t>
  </si>
  <si>
    <t>EKMFS20MC</t>
  </si>
  <si>
    <t>COMBO BASE CAMA + CABECERO 200 FIORA MARFIL PATA CROMADA</t>
  </si>
  <si>
    <t>EKMFS20TC</t>
  </si>
  <si>
    <t>COMBO BASE CAMA + CABECERO 200 FIORA TAUPE PATA CROMADA</t>
  </si>
  <si>
    <t>EKMFS20VC</t>
  </si>
  <si>
    <t>COMBO BASE CAMA + CABECERO 200 FIORA VERDE PATA CROMADA</t>
  </si>
  <si>
    <t>EKMGS20VC</t>
  </si>
  <si>
    <t>COMBO BASE CAMA + CABECERO 200 GABOR VERDE PATA CROMADA</t>
  </si>
  <si>
    <t>EKMGS20GPM</t>
  </si>
  <si>
    <t xml:space="preserve">COMBO BASE CAMA+CABECERO KING GABOR PM 10GRIS TZARE         </t>
  </si>
  <si>
    <t>EKMGS20ZM</t>
  </si>
  <si>
    <t xml:space="preserve">COMBO BASE CAMA+CABECERO KING GABOR PM 22AZUL TZARE         </t>
  </si>
  <si>
    <t>EKMGS20TM</t>
  </si>
  <si>
    <t xml:space="preserve">COMBO BASE CAMA+CABECERO KING GABOR PM 47TAUPETZARE         </t>
  </si>
  <si>
    <t>EKMG20GPM</t>
  </si>
  <si>
    <t xml:space="preserve">COMBO BASE CAMA+CABECERO+COLCHN KING GABOR PM 10GRIS TZARE  </t>
  </si>
  <si>
    <t>EKMG20ZM</t>
  </si>
  <si>
    <t xml:space="preserve">COMBO BASE CAMA+CABECERO+COLCHN KING GABOR PM 22AZUL TZARE  </t>
  </si>
  <si>
    <t>EKMG20TM</t>
  </si>
  <si>
    <t xml:space="preserve">COMBO BASE CAMA+CABECERO+COLCHN KING GABOR PM 47TAUPETZARE  </t>
  </si>
  <si>
    <t>EKMS200ZC</t>
  </si>
  <si>
    <t>COMBO BASE CAMA + CABECERO 200 HAMPTON AZUL PATA CROMADA</t>
  </si>
  <si>
    <t>EKMS200BC</t>
  </si>
  <si>
    <t>COMBO BASE CAMA + CABECERO 200 HAMPTON BLANCO PATA CROMADA</t>
  </si>
  <si>
    <t>EKMS200GLC</t>
  </si>
  <si>
    <t>COMBO BASE CAMA + CABECERO 200 HAMPTON GRIS PLATA PATA CROMADA</t>
  </si>
  <si>
    <t>EKMS200GPC</t>
  </si>
  <si>
    <t>COMBO BASE CAMA + CABECERO 200 HAMPTON GRIS PLOMO PATA CROMADA</t>
  </si>
  <si>
    <t>EKMS200MC</t>
  </si>
  <si>
    <t>COMBO BASE CAMA + CABECERO 200 HAMPTON MARFIL PATA CROMADA</t>
  </si>
  <si>
    <t>EKMS200TC</t>
  </si>
  <si>
    <t>COMBO BASE CAMA + CABECERO 200 HAMPTON TAUPE PATA CROMADA</t>
  </si>
  <si>
    <t>EKMS200VC</t>
  </si>
  <si>
    <t>COMBO BASE CAMA + CABECERO 200 HAMPTON VERDE PATA CROMADA</t>
  </si>
  <si>
    <t>EKMMS20ZC</t>
  </si>
  <si>
    <t>COMBO BASE CAMA + CABECERO 200 MOUSAI AZUL PATA CROMADA</t>
  </si>
  <si>
    <t>EKMMS20BC</t>
  </si>
  <si>
    <t>COMBO BASE CAMA + CABECERO 200 MOUSAI BLANCO PATA CROMADA</t>
  </si>
  <si>
    <t>EKMMS20GLC</t>
  </si>
  <si>
    <t>COMBO BASE CAMA + CABECERO 200 MOUSAI GRIS PLATA PATA CROMADA</t>
  </si>
  <si>
    <t>EKMMS20GPC</t>
  </si>
  <si>
    <t>COMBO BASE CAMA + CABECERO 200 MOUSAI GRIS PLOMO PATA CROMADA</t>
  </si>
  <si>
    <t>EKMMS20TC</t>
  </si>
  <si>
    <t>COMBO BASE CAMA + CABECERO 200 MOUSAI TAUPE PATA CROMADA</t>
  </si>
  <si>
    <t>EKMMS20VC</t>
  </si>
  <si>
    <t>COMBO BASE CAMA + CABECERO 200 MOUSAI VERDE PATA CROMADA</t>
  </si>
  <si>
    <t>EKMVS20ZC</t>
  </si>
  <si>
    <t>COMBO BASE CAMA + CABECERO 200 VITALE AZUL PATA CROMADA</t>
  </si>
  <si>
    <t>Combo base cama + cabecero 200 Vitale Azul pata cromada</t>
  </si>
  <si>
    <t>EKMVS20BC</t>
  </si>
  <si>
    <t>COMBO BASE CAMA + CABECERO 200 VITALE BLANCO PATA CROMADA</t>
  </si>
  <si>
    <t>Combo base cama + cabecero 200 Vitale Blanco pata cromada</t>
  </si>
  <si>
    <t>EKMVS20GLC</t>
  </si>
  <si>
    <t>COMBO BASE CAMA + CABECERO 200 VITALE GRIS PLATA PATA CROMADA</t>
  </si>
  <si>
    <t>Combo base cama + cabecero 200 Vitale gris plata pata cromada</t>
  </si>
  <si>
    <t>EKMVS20GPC</t>
  </si>
  <si>
    <t>COMBO BASE CAMA + CABECERO 200 VITALE GRIS PLOMO PATA CROMADA</t>
  </si>
  <si>
    <t>Combo base cama + cabecero 200 Vitale gris Plomo pata cromada</t>
  </si>
  <si>
    <t>EKMVS20MC</t>
  </si>
  <si>
    <t>COMBO BASE CAMA + CABECERO 200 VITALE MARFIL PATA CROMADA</t>
  </si>
  <si>
    <t>EKMVS20TC</t>
  </si>
  <si>
    <t>COMBO BASE CAMA + CABECERO 200 VITALE TAUPE PATA CROMADA</t>
  </si>
  <si>
    <t>Combo base cama + cabecero 200 Vitale taupe pata cromada</t>
  </si>
  <si>
    <t>EKMVS20VC</t>
  </si>
  <si>
    <t>COMBO BASE CAMA + CABECERO 200 VITALE VERDE PATA CROMADA</t>
  </si>
  <si>
    <t>Combo base cama + cabecero 200 Vitale Verde pata cromada</t>
  </si>
  <si>
    <t>EKMG002Z25</t>
  </si>
  <si>
    <t>CAMA CON COLCHON 120 GABOR AZUL</t>
  </si>
  <si>
    <t>EKMG002B25</t>
  </si>
  <si>
    <t>CAMA CON COLCHON 120 GABOR BLANCO</t>
  </si>
  <si>
    <t>EKMAS20GPM</t>
  </si>
  <si>
    <t xml:space="preserve">COMBO BASE CAMA+CABECERO KING ASTER PM 10GRIS TZAREM        </t>
  </si>
  <si>
    <t>EKMAS20ZM</t>
  </si>
  <si>
    <t xml:space="preserve">COMBO BASE CAMA+CABECERO KING ASTER PM 22AZUL TZAREM        </t>
  </si>
  <si>
    <t>EKMAS20TM</t>
  </si>
  <si>
    <t xml:space="preserve">COMBO BASE CAMA+CABECERO KING ASTER PM 47TAUPE TZARE        </t>
  </si>
  <si>
    <t>EKMDS20GPM</t>
  </si>
  <si>
    <t xml:space="preserve">COMBO BASE CAMA+CABECERO KING DELHI PM 10GRIS TZAREM        </t>
  </si>
  <si>
    <t>EKMDS20ZM</t>
  </si>
  <si>
    <t xml:space="preserve">COMBO BASE CAMA+CABECERO KING DELHI PM 22AZUL TZAREM        </t>
  </si>
  <si>
    <t>EKMDS20TM</t>
  </si>
  <si>
    <t xml:space="preserve">COMBO BASE CAMA+CABECERO KING DELHI PM 47TAUPE TZARE        </t>
  </si>
  <si>
    <t>EKMS200GPM</t>
  </si>
  <si>
    <t xml:space="preserve">COMBO BASE CAMA+CABECERO KING HAMPTON PM 10GRIS TZARE       </t>
  </si>
  <si>
    <t>EKMS200ZM</t>
  </si>
  <si>
    <t xml:space="preserve">COMBO BASE CAMA+CABECERO KING HAMPTON PM 22AZUL TZARE       </t>
  </si>
  <si>
    <t>EKMS200TM</t>
  </si>
  <si>
    <t xml:space="preserve">COMBO BASE CAMA+CABECERO KING HAMPTON PM 47TAUPETZARE       </t>
  </si>
  <si>
    <t>EKMMS20GPM</t>
  </si>
  <si>
    <t xml:space="preserve">COMBO BASE CAMA+CABECERO KING MOUSAI PM 10GRIS TZARE        </t>
  </si>
  <si>
    <t>EKMMS20ZM</t>
  </si>
  <si>
    <t xml:space="preserve">COMBO BASE CAMA+CABECERO KING MOUSAI PM 22AZUL TZARE        </t>
  </si>
  <si>
    <t>EKMMS20TM</t>
  </si>
  <si>
    <t xml:space="preserve">COMBO BASE CAMA+CABECERO KING MOUSAI PM 47TAUPETZARE        </t>
  </si>
  <si>
    <t>EKMCM6Z</t>
  </si>
  <si>
    <t>COMBO CAMA + COLCHON + CABECERO 160 MONACO AZUL INDIGO</t>
  </si>
  <si>
    <t>EKMCM6B</t>
  </si>
  <si>
    <t>COMBO CAMA + COLCHON + CABECERO 160 MONACO BLANCO</t>
  </si>
  <si>
    <t>EKMCM6C</t>
  </si>
  <si>
    <t>COMBO CAMA + COLCHON + CABECERO 160 MONACO CAFÉ</t>
  </si>
  <si>
    <t>EKMCM6GL</t>
  </si>
  <si>
    <t>COMBO CAMA + COLCHON + CABECERO 160 MONACO GRIS PLATA</t>
  </si>
  <si>
    <t>EKMCM6N</t>
  </si>
  <si>
    <t>COMBO CAMA + COLCHON + CABECERO 160 MONACO NEGRO</t>
  </si>
  <si>
    <t>EKMCM6T</t>
  </si>
  <si>
    <t>COMBO CAMA + COLCHON + CABECERO 160 MONACO TAUPE</t>
  </si>
  <si>
    <t>EKMCM6V</t>
  </si>
  <si>
    <t>COMBO CAMA + COLCHON + CABECERO 160 MONACO VERDE AZULADO</t>
  </si>
  <si>
    <t>EKMCV6Z</t>
  </si>
  <si>
    <t>COMBO CAMA + COLCHON + CABECERO 160 VENUS AZUL INDIGO</t>
  </si>
  <si>
    <t>EKMCV6B</t>
  </si>
  <si>
    <t>COMBO CAMA + COLCHON + CABECERO 160 VENUS BLANCO</t>
  </si>
  <si>
    <t>EKMCV6V</t>
  </si>
  <si>
    <t>COMBO CAMA + COLCHON + CABECERO 160 VENUS CAFÉ</t>
  </si>
  <si>
    <t>EKMCV6GL</t>
  </si>
  <si>
    <t>COMBO CAMA + COLCHON + CABECERO 160 VENUS GRIS PLATA</t>
  </si>
  <si>
    <t>EKMCV6N</t>
  </si>
  <si>
    <t>COMBO CAMA + COLCHON + CABECERO 160 VENUS NEGRO</t>
  </si>
  <si>
    <t>EKMCV6T</t>
  </si>
  <si>
    <t>COMBO CAMA + COLCHON + CABECERO 160 VENUS TAUPE</t>
  </si>
  <si>
    <t>COMBO CAMA CABECERO PUFF BAÚL 160 JULIETA TAUPE</t>
  </si>
  <si>
    <t>COMBO CAMA CABECERO  140 JULIETA NEGRO</t>
  </si>
  <si>
    <t>COMBO CAMA CABECERO PUFF BAÚL 140 JULIETA AZUL</t>
  </si>
  <si>
    <t>COMBO CAMA CABECERO PUFF BAÚL 140 JULIETA BLANCO</t>
  </si>
  <si>
    <t>COMBO CAMA CABECERO PUFF BAÚL 140 JULIETA GRIS PERLA</t>
  </si>
  <si>
    <t>COMBO CAMA CABECERO PUFF BAÚL 140 JULIETA GRIS PLOMO</t>
  </si>
  <si>
    <t>EKMFS20GPM</t>
  </si>
  <si>
    <t xml:space="preserve">COMBO CAMA KING FIORA PMADER 10GRIS TELA ZAREM              </t>
  </si>
  <si>
    <t>EKMFS20ZM</t>
  </si>
  <si>
    <t xml:space="preserve">COMBO CAMA KING FIORA PMADER 22AZUL TELA ZAREM              </t>
  </si>
  <si>
    <t>EKMFS20TM</t>
  </si>
  <si>
    <t xml:space="preserve">COMBO CAMA KING FIORA PMADER 47 TAUPE T ZAREM               </t>
  </si>
  <si>
    <t>EKMVS20GPM</t>
  </si>
  <si>
    <t xml:space="preserve">COMBO CAMA KING VITALE PMADER 10GRIS TELA ZAREM             </t>
  </si>
  <si>
    <t>EKMVS20ZM</t>
  </si>
  <si>
    <t xml:space="preserve">COMBO CAMA KING VITALE PMADER 22AZUL TELA ZAREM             </t>
  </si>
  <si>
    <t>EKMVS20TM</t>
  </si>
  <si>
    <t xml:space="preserve">COMBO CAMA KING VITALE PMADER 47 TAUPE T ZAREM              </t>
  </si>
  <si>
    <t>MP COMBO CAMA HAMPTON CON COLCHON 1 PILLOW 26 CM</t>
  </si>
  <si>
    <t>MP COMEDOR INDI BEYOTA 30 MM 160X80X75 + SILLA MIL</t>
  </si>
  <si>
    <t>MP GV PUPITRE ESCOLAR PORTALI 40X40X80 AZULX12 UND</t>
  </si>
  <si>
    <t>MP GV PUPITRE ESCOLAR PORTALI 40X40X80 NEGRX12 UND</t>
  </si>
  <si>
    <t>CABECERO CAMA CORAL INFANTIL 120 BLANCO</t>
  </si>
  <si>
    <t>CABECERO CAMA CORAL INFANTIL 120 ROSA</t>
  </si>
  <si>
    <t>CABECERO CAMA GRIS PLOMO INFANTIL 140</t>
  </si>
  <si>
    <t>EKMCM04DCO</t>
  </si>
  <si>
    <t>COMBO CAMA+COLCHON+2NOCHEROS+MUEBLETV+ ATLANTIS D</t>
  </si>
  <si>
    <t>COMBO LUXURY 200 AZUL - ESPALDAR + BASE CAMA + COLCHON</t>
  </si>
  <si>
    <t>COMBO LUXURY 200 BLANCO PERLADO - ESPALDAR + BASE CAMA + COLCHON</t>
  </si>
  <si>
    <t>COMBO LUXURY 200 GRIS PERLA - ESPALDAR + BASE CAMA + COLCHON</t>
  </si>
  <si>
    <t>COMBO LUXURY 200 GRIS PLATA - ESPALDAR + BASE CAMA + COLCHON</t>
  </si>
  <si>
    <t>COMBO LUXURY 200 GRIS PLOMO - ESPALDAR + BASE CAMA + COLCHON</t>
  </si>
  <si>
    <t>COMBO LUXURY 200 NEGRO - ESPALDAR + BASE CAMA + COLCHON</t>
  </si>
  <si>
    <t>COMBO LUXURY 200 TAUPE - ESPALDAR + BASE CAMA + COLCHON</t>
  </si>
  <si>
    <t>EKMM002Z25</t>
  </si>
  <si>
    <t>CAMA + COLCHON 120 MOUSAI AZUL</t>
  </si>
  <si>
    <t>EKMM002C25</t>
  </si>
  <si>
    <t>CAMA + COLCHON 120 MOUSAI CAFÉ</t>
  </si>
  <si>
    <t>EKMM002M25</t>
  </si>
  <si>
    <t>CAMA + COLCHON 120 MOUSAI MOSTAZA</t>
  </si>
  <si>
    <t>EKMM002S25</t>
  </si>
  <si>
    <t>CAMA + COLCHON 120 MOUSAI SALMON</t>
  </si>
  <si>
    <t>EKMM002V25</t>
  </si>
  <si>
    <t>CAMA + COLCHON 120 MOUSAI VERDE</t>
  </si>
  <si>
    <t>CAMA CON COLCHON 140 HAMPTON AZUL</t>
  </si>
  <si>
    <t>CAMA CON COLCHON 140 HAMPTON AZUL P</t>
  </si>
  <si>
    <t>CAMA CON COLCHON 140 HAMPTON CAFÉ</t>
  </si>
  <si>
    <t>CAMA CON COLCHON 140 HAMPTON MOSTAZ</t>
  </si>
  <si>
    <t>CAMA CON COLCHON 140 HAMPTON SALMON</t>
  </si>
  <si>
    <t>EKMC014GP</t>
  </si>
  <si>
    <t>CAMA DOBLE 140 GRIS P BASE CAMA + ESPALDAR PRETTY + COLCHON 1 PILLOW</t>
  </si>
  <si>
    <t>EKMC014GPL</t>
  </si>
  <si>
    <t>CAMA DOBLE 140 GRIS PL BASE CAMA + ESPALDAR PRETTY + COLCHON 1 PILLOW</t>
  </si>
  <si>
    <t>EKMC140GPC</t>
  </si>
  <si>
    <t>COMBO BASE CAMA+CABECERO+COLCHN DOBLE HAMPTON PC10GRIS TZARE</t>
  </si>
  <si>
    <t>EKMC140ZC</t>
  </si>
  <si>
    <t>COMBO BASE CAMA+CABECERO+COLCHN DOBLE HAMPTON PC22AZUL TZARE</t>
  </si>
  <si>
    <t>EKMC140TC</t>
  </si>
  <si>
    <t>COMBO BASE CAMA+CABECERO+COLCHN DOBLE HAMPTON PC47TAUPE TZAR</t>
  </si>
  <si>
    <t>EKMC140GPM</t>
  </si>
  <si>
    <t>COMBO BASE CAMA+CABECERO+COLCHN DOBLE HAMPTON PM10GRIS TZARE</t>
  </si>
  <si>
    <t>EKMC140ZM</t>
  </si>
  <si>
    <t>COMBO BASE CAMA+CABECERO+COLCHN DOBLE HAMPTON PM22AZUL TZARE</t>
  </si>
  <si>
    <t>EKMC140TM</t>
  </si>
  <si>
    <t>COMBO BASE CAMA+CABECERO+COLCHN DOBLE HAMPTON PM47TAUPE TZAR</t>
  </si>
  <si>
    <t>EKMD06TC</t>
  </si>
  <si>
    <t>COMBO BASE CAMA+CABECERO+COLCHN EXTRDOBL DELHI PC 47TAUPE TZ</t>
  </si>
  <si>
    <t>EKMD06TM</t>
  </si>
  <si>
    <t>COMBO BASE CAMA+CABECERO+COLCHN EXTRDOBL DELHI PM 47TAUPE TZ</t>
  </si>
  <si>
    <t>EKMC120TC</t>
  </si>
  <si>
    <t>COMBO BASE CAMA+CABECERO+COLCHN SEMIDOBL HAMPTON PC47TAUPETZ</t>
  </si>
  <si>
    <t>EKMC120TM</t>
  </si>
  <si>
    <t>COMBO BASE CAMA+CABECERO+COLCHN SEMIDOBL HAMPTON PM47TAUPETZ</t>
  </si>
  <si>
    <t>EKMM02TC</t>
  </si>
  <si>
    <t xml:space="preserve">COMBO BASE CAMA+CABECERO+COLCHN SEMIDOBL MOUSAI PC47TAUPETZ </t>
  </si>
  <si>
    <t>EKMM02TM</t>
  </si>
  <si>
    <t xml:space="preserve">COMBO BASE CAMA+CABECERO+COLCHN SEMIDOBL MOUSAI PM47TAUPETZ </t>
  </si>
  <si>
    <t>EKMD06GPC</t>
  </si>
  <si>
    <t>COMBO BASE CAMA+CABECERO+COLCHON EXTRDOBL DELHI PC 10GRIS TZ</t>
  </si>
  <si>
    <t>EKMD06ZC</t>
  </si>
  <si>
    <t>COMBO BASE CAMA+CABECERO+COLCHON EXTRDOBL DELHI PC 22AZUL TZ</t>
  </si>
  <si>
    <t>EKMD06GPM</t>
  </si>
  <si>
    <t>COMBO BASE CAMA+CABECERO+COLCHON EXTRDOBL DELHI PM 10GRIS TZ</t>
  </si>
  <si>
    <t>EKMD06ZM</t>
  </si>
  <si>
    <t>COMBO BASE CAMA+CABECERO+COLCHON EXTRDOBL DELHI PM 22AZUL TZ</t>
  </si>
  <si>
    <t>EKMC120GPC</t>
  </si>
  <si>
    <t>COMBO BASE CAMA+CABECERO+COLCHON SEMIDOBL HAMPTON PC10GRISTZ</t>
  </si>
  <si>
    <t>EKMC120ZC</t>
  </si>
  <si>
    <t>COMBO BASE CAMA+CABECERO+COLCHON SEMIDOBL HAMPTON PC22AZULTZ</t>
  </si>
  <si>
    <t>EKMC120GPM</t>
  </si>
  <si>
    <t>COMBO BASE CAMA+CABECERO+COLCHON SEMIDOBL HAMPTON PM10GRISTZ</t>
  </si>
  <si>
    <t>EKMC120ZM</t>
  </si>
  <si>
    <t>COMBO BASE CAMA+CABECERO+COLCHON SEMIDOBL HAMPTON PM22AZULTZ</t>
  </si>
  <si>
    <t>EKMM02GPC</t>
  </si>
  <si>
    <t xml:space="preserve">COMBO BASE CAMA+CABECERO+COLCHON SEMIDOBL MOUSAI PC10GRISTZ </t>
  </si>
  <si>
    <t xml:space="preserve">COMBO BASE CAMA+CABECERO+COLCHON SEMIDOBL MOUSAI PC22AZULTZ </t>
  </si>
  <si>
    <t>EKMM02GPM</t>
  </si>
  <si>
    <t xml:space="preserve">COMBO BASE CAMA+CABECERO+COLCHON SEMIDOBL MOUSAI PM10GRISTZ </t>
  </si>
  <si>
    <t>EKMM02ZM</t>
  </si>
  <si>
    <t xml:space="preserve">COMBO BASE CAMA+CABECERO+COLCHON SEMIDOBL MOUSAI PM22AZULTZ </t>
  </si>
  <si>
    <t>EKMCDC2ZC</t>
  </si>
  <si>
    <t xml:space="preserve">COMBO BASE CAMA+CABECERO+COLCHON SEMIDOBLE DUBLIN PC AZUL   </t>
  </si>
  <si>
    <t>EKMCDC2GC</t>
  </si>
  <si>
    <t xml:space="preserve">COMBO BASE CAMA+CABECERO+COLCHON SEMIDOBLE DUBLIN PC GRIS   </t>
  </si>
  <si>
    <t>EKMCDC2TC</t>
  </si>
  <si>
    <t xml:space="preserve">COMBO BASE CAMA+CABECERO+COLCHON SEMIDOBLE DUBLIN PC TAUPE  </t>
  </si>
  <si>
    <t>EKMCDC2ZM</t>
  </si>
  <si>
    <t xml:space="preserve">COMBO BASE CAMA+CABECERO+COLCHON SEMIDOBLE DUBLIN PM AZUL   </t>
  </si>
  <si>
    <t>EKMCDC2GM</t>
  </si>
  <si>
    <t xml:space="preserve">COMBO BASE CAMA+CABECERO+COLCHON SEMIDOBLE DUBLIN PM GRIS   </t>
  </si>
  <si>
    <t>EKMCDC2TM</t>
  </si>
  <si>
    <t xml:space="preserve">COMBO BASE CAMA+CABECERO+COLCHON SEMIDOBLE DUBLIN PM TAUPE  </t>
  </si>
  <si>
    <t>EKMCD2Z</t>
  </si>
  <si>
    <t>COMBO CAMA + COLCHON + CABECERO 120 DUBLIN AZUL INDIGO</t>
  </si>
  <si>
    <t>EKMCD2B</t>
  </si>
  <si>
    <t>COMBO CAMA + COLCHON + CABECERO 120 DUBLIN BLANCO</t>
  </si>
  <si>
    <t>EKMCD2C</t>
  </si>
  <si>
    <t>COMBO CAMA + COLCHON + CABECERO 120 DUBLIN CAFÉ</t>
  </si>
  <si>
    <t>EKMCD2GL</t>
  </si>
  <si>
    <t>COMBO CAMA + COLCHON + CABECERO 120 DUBLIN GRIS PLATA</t>
  </si>
  <si>
    <t>EKMCD2N</t>
  </si>
  <si>
    <t>COMBO CAMA + COLCHON + CABECERO 120 DUBLIN NEGRO</t>
  </si>
  <si>
    <t>EKMCD2T</t>
  </si>
  <si>
    <t>COMBO CAMA + COLCHON + CABECERO 120 DUBLIN TAUPE</t>
  </si>
  <si>
    <t>EKMCD2V</t>
  </si>
  <si>
    <t>COMBO CAMA + COLCHON + CABECERO 120 DUBLIN VERDE AZULADO</t>
  </si>
  <si>
    <t>EKMCH2Z</t>
  </si>
  <si>
    <t>COMBO CAMA + COLCHON + CABECERO 120 HORIZON AZUL INDIGO</t>
  </si>
  <si>
    <t>EKMCH2B</t>
  </si>
  <si>
    <t>COMBO CAMA + COLCHON + CABECERO 120 HORIZON BLANCO</t>
  </si>
  <si>
    <t>EKMCH2C</t>
  </si>
  <si>
    <t>COMBO CAMA + COLCHON + CABECERO 120 HORIZON CAFÉ</t>
  </si>
  <si>
    <t>EKMCH2GL</t>
  </si>
  <si>
    <t>COMBO CAMA + COLCHON + CABECERO 120 HORIZON GRIS PLATA</t>
  </si>
  <si>
    <t>EKMCH2N</t>
  </si>
  <si>
    <t>COMBO CAMA + COLCHON + CABECERO 120 HORIZON NEGRO</t>
  </si>
  <si>
    <t>EKMCH2T</t>
  </si>
  <si>
    <t>COMBO CAMA + COLCHON + CABECERO 120 HORIZON TAUPE</t>
  </si>
  <si>
    <t>EKMCH2V</t>
  </si>
  <si>
    <t>COMBO CAMA + COLCHON + CABECERO 120 HORIZON VERDE AZULADO</t>
  </si>
  <si>
    <t>EKMCV20Z</t>
  </si>
  <si>
    <t>COMBO CAMA + COLCHON + CABECERO 200 VENUS AZUL INDIGO</t>
  </si>
  <si>
    <t>EKMCV20B</t>
  </si>
  <si>
    <t>COMBO CAMA + COLCHON + CABECERO 200 VENUS BLANCO</t>
  </si>
  <si>
    <t>EKMCV20V</t>
  </si>
  <si>
    <t>COMBO CAMA + COLCHON + CABECERO 200 VENUS CAFÉ</t>
  </si>
  <si>
    <t>EKMCV20GL</t>
  </si>
  <si>
    <t>COMBO CAMA + COLCHON + CABECERO 200 VENUS GRIS PLATA</t>
  </si>
  <si>
    <t>EKMCV20N</t>
  </si>
  <si>
    <t>COMBO CAMA + COLCHON + CABECERO 200 VENUS NEGRO</t>
  </si>
  <si>
    <t>EKMCV20T</t>
  </si>
  <si>
    <t>COMBO CAMA + COLCHON + CABECERO 200 VENUS TAUPE</t>
  </si>
  <si>
    <t>EKMCV20VZ</t>
  </si>
  <si>
    <t>COMBO CAMA + COLCHON + CABECERO 200 VENUS VERDE AZULADO</t>
  </si>
  <si>
    <t>EKMC120BC</t>
  </si>
  <si>
    <t>COMBO CAMA + COLCHON 1 PILLOW 26 CM + CABECERO 120 HAMPTON BLANCO PATA CROMADA</t>
  </si>
  <si>
    <t>EKMC120GLC</t>
  </si>
  <si>
    <t>COMBO CAMA + COLCHON 1 PILLOW 26 CM + CABECERO 120 HAMPTON GRIS PLATA PATA CROMADA</t>
  </si>
  <si>
    <t>EKMC120MC</t>
  </si>
  <si>
    <t>COMBO CAMA + COLCHON 1 PILLOW 26 CM + CABECERO 120 HAMPTON MARFIL PATA CROMADA</t>
  </si>
  <si>
    <t>EKMC120VC</t>
  </si>
  <si>
    <t>COMBO CAMA + COLCHON 1 PILLOW 26 CM + CABECERO 120 HAMPTON VERDE  PATA CROMADA</t>
  </si>
  <si>
    <t>EKMM02BC</t>
  </si>
  <si>
    <t>COMBO CAMA + COLCHON 1 PILLOW 28 CM + CABECERO 120 MOUSAI BLANCO PATA CROMADA</t>
  </si>
  <si>
    <t>EKMM02GLC</t>
  </si>
  <si>
    <t>COMBO CAMA + COLCHON 1 PILLOW 28 CM + CABECERO 120 MOUSAI GRIS PLATA PATA CROMADA</t>
  </si>
  <si>
    <t>EKMM02VC</t>
  </si>
  <si>
    <t>COMBO CAMA + COLCHON 1 PILLOW 28 CM + CABECERO 120 MOUSAI VERDE  PATA CROMADA</t>
  </si>
  <si>
    <t>COMBO CAPITAL 160 AZUL PETROLEO - ESPALDAR + BASE CAMA + COLCHON</t>
  </si>
  <si>
    <t>COMBO CAPITAL 160 BLANCO - ESPALDAR + BASE CAMA + COLCHON</t>
  </si>
  <si>
    <t>COMBO CAPITAL 160 GRIS PERLA - ESPALDAR + BASE CAMA + COLCHON</t>
  </si>
  <si>
    <t>COMBO CAPITAL 160 GRIS PLOMO - ESPALDAR + BASE CAMA + COLCHON</t>
  </si>
  <si>
    <t>COMBO CAPITAL 160 NEGRO - ESPALDAR + BASE CAMA + COLCHON</t>
  </si>
  <si>
    <t>COMBO CAPITAL 160 TAUPE - ESPALDAR + BASE CAMA + COLCHON</t>
  </si>
  <si>
    <t>COMBO DE LUJO COLONIAL AZUL 160 - ESPALDAR + BASE CAMA + COLCHON</t>
  </si>
  <si>
    <t>COMBO DE LUJO COLONIAL AZUL 200 - ESPALDAR + BASE CAMA + COLCHON</t>
  </si>
  <si>
    <t>COMBO DE LUJO COLONIAL BLANCO 160 - ESPALDAR + BASE CAMA + COLCHON</t>
  </si>
  <si>
    <t>COMBO DE LUJO COLONIAL BLANCO 200 - ESPALDAR + BASE CAMA + COLCHON</t>
  </si>
  <si>
    <t>COMBO DE LUJO COLONIAL NEGRO 160 - ESPALDAR + BASE CAMA + COLCHON</t>
  </si>
  <si>
    <t>COMBO DE LUJO COLONIAL NEGRO 200 - ESPALDAR + BASE CAMA + COLCHON</t>
  </si>
  <si>
    <t>COMBO DE LUJO COLONIAL TAUPE 160 - ESPALDAR + BASE CAMA + COLCHON</t>
  </si>
  <si>
    <t>COMBO DE LUJO COLONIAL TAUPE 200 - ESPALDAR + BASE CAMA + COLCHON</t>
  </si>
  <si>
    <t>EKMEC14B</t>
  </si>
  <si>
    <t>COMBO DE LUJO ESMERALDA 140 BLANCO - ESPALDAR + BASE CAMA</t>
  </si>
  <si>
    <t>EKMEC14GR</t>
  </si>
  <si>
    <t>COMBO DE LUJO ESMERALDA 140 GRIS PERLA - ESPALDAR + BASE CAMA</t>
  </si>
  <si>
    <t>EKMEC14GL</t>
  </si>
  <si>
    <t>COMBO DE LUJO ESMERALDA 140 GRIS PLATA - ESPALDAR + BASE CAMA</t>
  </si>
  <si>
    <t>EKMEC14GP</t>
  </si>
  <si>
    <t>COMBO DE LUJO ESMERALDA 140 GRIS PLOMO - ESPALDAR + BASE CAMA</t>
  </si>
  <si>
    <t>EKMEC14N</t>
  </si>
  <si>
    <t>COMBO DE LUJO ESMERALDA 140 NEGRO - ESPALDAR + BASE CAMA</t>
  </si>
  <si>
    <t>EKMEC14T</t>
  </si>
  <si>
    <t>COMBO DE LUJO ESMERALDA 140 TAUPE - ESPALDAR + BASE CAMA</t>
  </si>
  <si>
    <t>COMBO DE LUJO ESMERALDA 160 AZUL - ESPALDAR + BASE CAMA</t>
  </si>
  <si>
    <t>COMBO DE LUJO ESMERALDA 160 BLANCO - ESPALDAR + BASE CAMA</t>
  </si>
  <si>
    <t>COMBO DE LUJO ESMERALDA 160 GRIS PERLA - ESPALDAR + BASE CAMA</t>
  </si>
  <si>
    <t>COMBO DE LUJO ESMERALDA 160 GRIS PLOMO - ESPALDAR + BASE CAMA</t>
  </si>
  <si>
    <t>COMBO DE LUJO ESMERALDA 160 NEGRO - ESPALDAR + BASE CAMA</t>
  </si>
  <si>
    <t>COMBO DE LUJO ESMERALDA 160 TAUPE - ESPALDAR + BASE CAMA</t>
  </si>
  <si>
    <t>COMBO ITALIA 140 AZUL- ESPALDAR + BASE CAMA + COLCHON</t>
  </si>
  <si>
    <t>COMBO ITALIA 140 BLANCO- ESPALDAR + BASE CAMA + COLCHON</t>
  </si>
  <si>
    <t>COMBO ITALIA 140 GRIS PERLA- ESPALDAR + BASE CAMA + COLCHON</t>
  </si>
  <si>
    <t>COMBO ITALIA 140 GRIS PLATA- ESPALDAR + BASE CAMA + COLCHON</t>
  </si>
  <si>
    <t>COMBO ITALIA 140 GRIS PLOMO- ESPALDAR + BASE CAMA + COLCHON</t>
  </si>
  <si>
    <t>COMBO ITALIA 140 NEGRO- ESPALDAR + BASE CAMA + COLCHON</t>
  </si>
  <si>
    <t>COMBO ITALIA 140 TAUPE - ESPALDAR + BASE CAMA + COLCHON</t>
  </si>
  <si>
    <t>MP COMBO CAMA MOUSAI CON COLCHON 1 PILLOW 26 CM +</t>
  </si>
  <si>
    <t xml:space="preserve"> COLCHON KING 1 PILOW CON POCKETS OPULENCE DREAM HOTEL 200X200 KING 34 CM ALTURA</t>
  </si>
  <si>
    <t>CAMA + COLCHON 140 VITALE AZUL</t>
  </si>
  <si>
    <t>CAMA + COLCHON 140 VITALE CAFÉ</t>
  </si>
  <si>
    <t>CAMA + COLCHON 140 VITALE MOSTAZA</t>
  </si>
  <si>
    <t>CAMA + COLCHON 140 VITALE SALMON</t>
  </si>
  <si>
    <t>CAMA + COLCHON 140 VITALE VERDE</t>
  </si>
  <si>
    <t>EKMV020M32</t>
  </si>
  <si>
    <t>Combo Cama King + Colchon 2 Pillow 32 Cm + Cabecero Vitale Mostaza Gratis Sabanas 300 Hilos</t>
  </si>
  <si>
    <t>EKMV020N32</t>
  </si>
  <si>
    <t>Combo Cama King + Colchon 2 Pillow 32 Cm + Cabecero Vitale Negro Gratis Sabanas 300 Hilos</t>
  </si>
  <si>
    <t>EKMG002C25</t>
  </si>
  <si>
    <t>CAMA CON COLCHON 120 GABOR CAFÉ</t>
  </si>
  <si>
    <t>EKMG002G25</t>
  </si>
  <si>
    <t>CAMA CON COLCHON 120 GABOR GRIS</t>
  </si>
  <si>
    <t>EKMG002M25</t>
  </si>
  <si>
    <t>CAMA CON COLCHON 120 GABOR MOSTAZA</t>
  </si>
  <si>
    <t>EKMG002N25</t>
  </si>
  <si>
    <t>CAMA CON COLCHON 120 GABOR NEGRO</t>
  </si>
  <si>
    <t>EKMG002S25</t>
  </si>
  <si>
    <t>CAMA CON COLCHON 120 GABOR SALMON</t>
  </si>
  <si>
    <t>EKMG002T25</t>
  </si>
  <si>
    <t>CAMA CON COLCHON 120 GABOR TAUPE</t>
  </si>
  <si>
    <t>EKMG002V25</t>
  </si>
  <si>
    <t>CAMA CON COLCHON 120 GABOR VERDE</t>
  </si>
  <si>
    <t>EKMG02TM</t>
  </si>
  <si>
    <t xml:space="preserve">COMBO BASE CAMA+CABECERO+COLCHN SEMIDOBL GABOR PM47TAUPETZ  </t>
  </si>
  <si>
    <t>EKMG02GPM</t>
  </si>
  <si>
    <t xml:space="preserve">COMBO BASE CAMA+CABECERO+COLCHON SEMIDOBL GABOR PM10GRISTZ  </t>
  </si>
  <si>
    <t>EKMG02ZM</t>
  </si>
  <si>
    <t xml:space="preserve">COMBO BASE CAMA+CABECERO+COLCHON SEMIDOBL GABOR PM22AZULTZ  </t>
  </si>
  <si>
    <t>EKMG02ZC</t>
  </si>
  <si>
    <t>COMBO CAMA + COLCHON 1 PILLOW 26 CM + CABECERO 120 GABOR AZUL PATA CROMADA</t>
  </si>
  <si>
    <t>EKMG02BC</t>
  </si>
  <si>
    <t>COMBO CAMA + COLCHON 1 PILLOW 26 CM + CABECERO 120 GABOR BLANCO PATA CROMADA</t>
  </si>
  <si>
    <t>EKMG02GLC</t>
  </si>
  <si>
    <t>COMBO CAMA + COLCHON 1 PILLOW 26 CM + CABECERO 120 GABOR GRIS PLATA PATA CROMADA</t>
  </si>
  <si>
    <t>EKMG02GPC</t>
  </si>
  <si>
    <t>COMBO CAMA + COLCHON 1 PILLOW 26 CM + CABECERO 120 GABOR GRIS PLOMO PATA CROMADA</t>
  </si>
  <si>
    <t>EKMG02MC</t>
  </si>
  <si>
    <t>COMBO CAMA + COLCHON 1 PILLOW 26 CM + CABECERO 120 GABOR MARFIL PATA CROMADA</t>
  </si>
  <si>
    <t>EKMG02TC</t>
  </si>
  <si>
    <t>COMBO CAMA + COLCHON 1 PILLOW 26 CM + CABECERO 120 GABOR TAUPE PATA CROMADA</t>
  </si>
  <si>
    <t>COMBO CAPITAL 200 AZUL PETROLEO - ESPALDAR + BASE CAMA + COLCHON</t>
  </si>
  <si>
    <t>COMBO CAPITAL 200 BLANCO - ESPALDAR + BASE CAMA + COLCHON</t>
  </si>
  <si>
    <t>COMBO CAPITAL 200 GRIS PERLA - ESPALDAR + BASE CAMA + COLCHON</t>
  </si>
  <si>
    <t>COMBO CAPITAL 200 GRIS PLOMO - ESPALDAR + BASE CAMA + COLCHON</t>
  </si>
  <si>
    <t>COMBO CAPITAL 200 NEGRO - ESPALDAR + BASE CAMA + COLCHON</t>
  </si>
  <si>
    <t>COMBO CAPITAL 200 TAUPE - ESPALDAR + BASE CAMA + COLCHON</t>
  </si>
  <si>
    <t xml:space="preserve">COMBO PARIS AZUL 140 - ESPALDAR + BASE + PUFF BAUL + COLCHON </t>
  </si>
  <si>
    <t xml:space="preserve">COMBO PARIS BLANCO 140 - ESPALDAR + BASE + PUFF BAUL + COLCHON </t>
  </si>
  <si>
    <t xml:space="preserve">COMBO PARIS GRIS PERLA 140 - ESPALDAR + BASE + PUFF BAUL + COLCHON </t>
  </si>
  <si>
    <t>COMBO PARIS GRIS PLATA 140 - ESPALDAR + BASE + PUF</t>
  </si>
  <si>
    <t xml:space="preserve">COMBO PARIS GRIS PLOMO 140 - ESPALDAR + BASE + PUFF BAUL + COLCHON </t>
  </si>
  <si>
    <t xml:space="preserve">COMBO PARIS NEGRO 140 - ESPALDAR + BASE + PUFF BAUL + COLCHON </t>
  </si>
  <si>
    <t>MP COMBO CAMA VITALE CON COLCHON 1 PILLOW 26 CM +</t>
  </si>
  <si>
    <t>MP GV SILLA ISOCELES 50.5X75.5 NEGRO SETX12 UND</t>
  </si>
  <si>
    <t>EKMCM06CO</t>
  </si>
  <si>
    <t>COMBO CAMA SENCILLA FUNCIONAL DOMPLI CON ESCRITORIO Y COLCHÓN</t>
  </si>
  <si>
    <t>EKM04CM91B</t>
  </si>
  <si>
    <t>CAMA + COLC 140 CASCAD BL + NOCHERO</t>
  </si>
  <si>
    <t>EKM06CM92T</t>
  </si>
  <si>
    <t>CAMA + COLC 140 CASCAD TA + NOCHERO</t>
  </si>
  <si>
    <t>CAMA + COLCHON 140 MOUSAI AZUL</t>
  </si>
  <si>
    <t>CAMA + COLCHON 140 MOUSAI CAFÉ</t>
  </si>
  <si>
    <t>CAMA + COLCHON 140 MOUSAI MOSTAZA</t>
  </si>
  <si>
    <t>CAMA + COLCHON 140 MOUSAI SALMON</t>
  </si>
  <si>
    <t>CAMA + COLCHON 140 MOUSAI VERDE</t>
  </si>
  <si>
    <t>CAMA CON COLCHON 160 HAMPTON AZUL</t>
  </si>
  <si>
    <t>CAMA CON COLCHON 160 HAMPTON AZUL P</t>
  </si>
  <si>
    <t>CAMA CON COLCHON 160 HAMPTON CAFÉ</t>
  </si>
  <si>
    <t>CAMA CON COLCHON 160 HAMPTON MOSTAZ</t>
  </si>
  <si>
    <t>CAMA CON COLCHON 160 HAMPTON SALMON</t>
  </si>
  <si>
    <t>EKMV020S32</t>
  </si>
  <si>
    <t>Combo Cama King + Colchon 2 Pillow 32 Cm + Cabecero Vitale Salmon Gratis Sabanas 300 Hilos</t>
  </si>
  <si>
    <t>EKMV020T32</t>
  </si>
  <si>
    <t>Combo Cama King + Colchon 2 Pillow 32 Cm + Cabecero Vitale Taupe Gratis Sabanas 300 Hilos</t>
  </si>
  <si>
    <t>EKMC200RM32</t>
  </si>
  <si>
    <t>COMBO CAMA MOSTAZA + COLCHON 2 PILLOW 32 CM + CABECERO HAMPTON MOSTAZA GRATIS SABANAS 300 HILOS</t>
  </si>
  <si>
    <t>EKMA020M32</t>
  </si>
  <si>
    <t>Cama King + Colchón 2 Pillow 32 + Cabecero Astoria Mostaza</t>
  </si>
  <si>
    <t>EKMA020C32</t>
  </si>
  <si>
    <t>Cama King + Colchón 2 Pillow 32 Cm + Cabecero Astoria Café</t>
  </si>
  <si>
    <t>EKMA020N32</t>
  </si>
  <si>
    <t>Cama King + Colchón 2 Pillow 32 Cm + Cabecero Astoria Negro</t>
  </si>
  <si>
    <t>EKMA020v32</t>
  </si>
  <si>
    <t>Cama King + Colchón 2 Pillow 32 Cm + Cabecero Astoria Verde</t>
  </si>
  <si>
    <t>EKMA020B32</t>
  </si>
  <si>
    <t>Cama King Astoria Blanco + Colchon 2 Pillow 32cm + Cabecero</t>
  </si>
  <si>
    <t>EKMA20BC</t>
  </si>
  <si>
    <t>COMBO CAMA + COLCHON 2 PILLOW 28 CM + CABECERO 200 ASTORIA BLANCO PATA CROMADA</t>
  </si>
  <si>
    <t>EKMA20GLC</t>
  </si>
  <si>
    <t>COMBO CAMA + COLCHON 2 PILLOW 28 CM + CABECERO 200 ASTORIA GRIS PLATA PATA CROMADA</t>
  </si>
  <si>
    <t>EKMA20MC</t>
  </si>
  <si>
    <t>COMBO CAMA + COLCHON 2 PILLOW 28 CM + CABECERO 200 ASTORIA MARFIL PATA CROMADA</t>
  </si>
  <si>
    <t>EKMA20VC</t>
  </si>
  <si>
    <t>COMBO CAMA + COLCHON 2 PILLOW 28 CM + CABECERO 200 ASTORIA VERDE PATA CROMADA</t>
  </si>
  <si>
    <t>EKMA06N32</t>
  </si>
  <si>
    <t>Cama Queen + Colchón 2 Pillow 32 Cm + Cabecero Astoria Negro</t>
  </si>
  <si>
    <t>EKMA06S32</t>
  </si>
  <si>
    <t>Cama Queen + Colchón 2 Pillow 32cm + Cabecero Astoria Salmon</t>
  </si>
  <si>
    <t>EKMA02Z25</t>
  </si>
  <si>
    <t>CAMA CON COLCHON 120 ASTORIA AZUL</t>
  </si>
  <si>
    <t>EKMA02C25</t>
  </si>
  <si>
    <t>CAMA CON COLCHON 120 ASTORIA CAFÉ</t>
  </si>
  <si>
    <t>EKMA02M25</t>
  </si>
  <si>
    <t>CAMA CON COLCHON 120 ASTORIA MOSTAZ</t>
  </si>
  <si>
    <t>EKMA02S25</t>
  </si>
  <si>
    <t>CAMA CON COLCHON 120 ASTORIA SALMON</t>
  </si>
  <si>
    <t>CAMA QUEEN + COLCHON + CABECERO ASTORIA +GRATIS SABANAS 300 HILOS</t>
  </si>
  <si>
    <t>EKMA02BC</t>
  </si>
  <si>
    <t>COMBO CAMA + COLCHON 1 PILLOW 26 CM + CABECERO 120 ASTORIA BLANCO PATA CROMADA</t>
  </si>
  <si>
    <t>EKMA02GLC</t>
  </si>
  <si>
    <t>COMBO CAMA + COLCHON 1 PILLOW 26 CM + CABECERO 120 ASTORIA GRIS PLATA PATA CROMADA</t>
  </si>
  <si>
    <t>EKMA02MC</t>
  </si>
  <si>
    <t>COMBO CAMA + COLCHON 1 PILLOW 26 CM + CABECERO 120 ASTORIA MARFIL PATA CROMADA</t>
  </si>
  <si>
    <t>EKMA02VC</t>
  </si>
  <si>
    <t>COMBO CAMA + COLCHON 1 PILLOW 26 CM + CABECERO 120 ASTORIA VERDE PATA CROMADA</t>
  </si>
  <si>
    <t>EKMA02V25</t>
  </si>
  <si>
    <t>COMBO CAMA SEMIDOBLE + COLCHON 1 PILLOW 26 CM + CABECERO ASTORIA VERDE AZULADO GRATIS SABANAS 300 HILOS</t>
  </si>
  <si>
    <t>EKMA02</t>
  </si>
  <si>
    <t>COMBO CAMA SEMIDOBLE ASTORIA + COLCHON 1 PILLOW 26 CM + CABECERO GRATIS SABANAS 300 HILOS</t>
  </si>
  <si>
    <t>MP COMBO CAMA ASTORIA CON COLCHO 1 PILLOW 26 CM</t>
  </si>
  <si>
    <t>MP COMBO CAMA ASTORIA CON COLCHON 1 PILLOW 26 CM</t>
  </si>
  <si>
    <t>EKMM04GPC</t>
  </si>
  <si>
    <t xml:space="preserve">COMBO BASE CAMA+CABECERO+COLCHN DOBLE MOUSAI PC10GRIS TZARE </t>
  </si>
  <si>
    <t>EKMM04ZC</t>
  </si>
  <si>
    <t xml:space="preserve">COMBO BASE CAMA+CABECERO+COLCHN DOBLE MOUSAI PC22AZUL TZARE </t>
  </si>
  <si>
    <t>EKMM04TC</t>
  </si>
  <si>
    <t xml:space="preserve">COMBO BASE CAMA+CABECERO+COLCHN DOBLE MOUSAI PC47TAUPE TZAR </t>
  </si>
  <si>
    <t>EKMM04GPM</t>
  </si>
  <si>
    <t xml:space="preserve">COMBO BASE CAMA+CABECERO+COLCHN DOBLE MOUSAI PM10GRIS TZARE </t>
  </si>
  <si>
    <t>EKMM04ZM</t>
  </si>
  <si>
    <t xml:space="preserve">COMBO BASE CAMA+CABECERO+COLCHN DOBLE MOUSAI PM22AZUL TZARE </t>
  </si>
  <si>
    <t>EKMM04TM</t>
  </si>
  <si>
    <t xml:space="preserve">COMBO BASE CAMA+CABECERO+COLCHN DOBLE MOUSAI PM47TAUPE TZAR </t>
  </si>
  <si>
    <t>EKMC160GPC</t>
  </si>
  <si>
    <t>COMBO BASE CAMA+CABECERO+COLCHN EXTRADOBL HAMPTON PC10GRISTZ</t>
  </si>
  <si>
    <t>EKMC160ZC</t>
  </si>
  <si>
    <t>COMBO BASE CAMA+CABECERO+COLCHN EXTRADOBL HAMPTON PC22AZULTZ</t>
  </si>
  <si>
    <t>EKMC160TC</t>
  </si>
  <si>
    <t>COMBO BASE CAMA+CABECERO+COLCHN EXTRADOBL HAMPTON PC47TAUPTZ</t>
  </si>
  <si>
    <t>EKMC160GPM</t>
  </si>
  <si>
    <t>COMBO BASE CAMA+CABECERO+COLCHN EXTRADOBL HAMPTON PM10GRISTZ</t>
  </si>
  <si>
    <t>EKMC160ZM</t>
  </si>
  <si>
    <t>COMBO BASE CAMA+CABECERO+COLCHN EXTRADOBL HAMPTON PM22AZULTZ</t>
  </si>
  <si>
    <t>EKMC160TM</t>
  </si>
  <si>
    <t>COMBO BASE CAMA+CABECERO+COLCHN EXTRADOBL HAMPTON PM47TAUPTZ</t>
  </si>
  <si>
    <t>EKMG02VC</t>
  </si>
  <si>
    <t>COMBO CAMA + COLCHON 1 PILLOW 26 CM + CABECERO 120 GABOR VERDE PATA CROMADA</t>
  </si>
  <si>
    <t>EKMGS06BC</t>
  </si>
  <si>
    <t>COMBO BASE CAMA + CABECERO 160 GABOR BLANCO PATA CROMADA</t>
  </si>
  <si>
    <t>EKMGS06GLC</t>
  </si>
  <si>
    <t>COMBO BASE CAMA + CABECERO 160 GABOR GRIS PLATA PATA CROMADA</t>
  </si>
  <si>
    <t>EKMA02TC</t>
  </si>
  <si>
    <t>COMBO BASE CAMA+CABECERO+COLCHN SEMIDOBL ASTER PC 47TAUPE TZ</t>
  </si>
  <si>
    <t>EKMA02TM</t>
  </si>
  <si>
    <t>COMBO BASE CAMA+CABECERO+COLCHN SEMIDOBL ASTER PM 47TAUPE TZ</t>
  </si>
  <si>
    <t>EKMGS06GPC</t>
  </si>
  <si>
    <t>COMBO BASE CAMA + CABECERO 160 GABOR GRIS PLOMO PATA CROMADA</t>
  </si>
  <si>
    <t>EKMCDC4ZC</t>
  </si>
  <si>
    <t>COMBO BASE CAMA+CABECERO+COLCHON DOBLE DUBLIN PC AZUL INDIGO</t>
  </si>
  <si>
    <t>EKMCDC4GC</t>
  </si>
  <si>
    <t xml:space="preserve">COMBO BASE CAMA+CABECERO+COLCHON DOBLE DUBLIN PC GRIS PLATA </t>
  </si>
  <si>
    <t>EKMCDC4TC</t>
  </si>
  <si>
    <t xml:space="preserve">COMBO BASE CAMA+CABECERO+COLCHON DOBLE DUBLIN PC TAUPE      </t>
  </si>
  <si>
    <t>EKMCDC4ZM</t>
  </si>
  <si>
    <t>COMBO BASE CAMA+CABECERO+COLCHON DOBLE DUBLIN PM AZUL INDIGO</t>
  </si>
  <si>
    <t>EKMCDC4GM</t>
  </si>
  <si>
    <t xml:space="preserve">COMBO BASE CAMA+CABECERO+COLCHON DOBLE DUBLIN PM GRIS PLATA </t>
  </si>
  <si>
    <t>EKMCDC4TM</t>
  </si>
  <si>
    <t xml:space="preserve">COMBO BASE CAMA+CABECERO+COLCHON DOBLE DUBLIN PM TAUPE      </t>
  </si>
  <si>
    <t>EKMA02GPC</t>
  </si>
  <si>
    <t>COMBO BASE CAMA+CABECERO+COLCHON SEMIDOBL ASTER PC 10GRIS TZ</t>
  </si>
  <si>
    <t>EKMA02ZC</t>
  </si>
  <si>
    <t>COMBO BASE CAMA+CABECERO+COLCHON SEMIDOBL ASTER PC 22AZUL TZ</t>
  </si>
  <si>
    <t>EKMA02GPM</t>
  </si>
  <si>
    <t>COMBO BASE CAMA+CABECERO+COLCHON SEMIDOBL ASTER PM 10GRIS TZ</t>
  </si>
  <si>
    <t>EKMA02ZM</t>
  </si>
  <si>
    <t>COMBO BASE CAMA+CABECERO+COLCHON SEMIDOBL ASTER PM 22AZUL TZ</t>
  </si>
  <si>
    <t>EKMCD4Z</t>
  </si>
  <si>
    <t>COMBO CAMA + COLCHON + CABECERO 140 DUBLIN AZUL INDIGO</t>
  </si>
  <si>
    <t>EKMCD4B</t>
  </si>
  <si>
    <t>COMBO CAMA + COLCHON + CABECERO 140 DUBLIN BLANCO</t>
  </si>
  <si>
    <t>EKMCD4C</t>
  </si>
  <si>
    <t>COMBO CAMA + COLCHON + CABECERO 140 DUBLIN CAFÉ</t>
  </si>
  <si>
    <t>EKMCD4GL</t>
  </si>
  <si>
    <t>COMBO CAMA + COLCHON + CABECERO 140 DUBLIN GRIS PLATA</t>
  </si>
  <si>
    <t>EKMCD4N</t>
  </si>
  <si>
    <t>COMBO CAMA + COLCHON + CABECERO 140 DUBLIN NEGRO</t>
  </si>
  <si>
    <t>EKMCD4T</t>
  </si>
  <si>
    <t>COMBO CAMA + COLCHON + CABECERO 140 DUBLIN TAUPE</t>
  </si>
  <si>
    <t>EKMCD4V</t>
  </si>
  <si>
    <t>COMBO CAMA + COLCHON + CABECERO 140 DUBLIN VERDE AZULADO</t>
  </si>
  <si>
    <t>EKMCH4Z</t>
  </si>
  <si>
    <t>COMBO CAMA + COLCHON + CABECERO 140 HORIZON AZUL INDIGO</t>
  </si>
  <si>
    <t>EKMCH4B</t>
  </si>
  <si>
    <t>COMBO CAMA + COLCHON + CABECERO 140 HORIZON BLANCO</t>
  </si>
  <si>
    <t>EKMCH4C</t>
  </si>
  <si>
    <t>COMBO CAMA + COLCHON + CABECERO 140 HORIZON CAFÉ</t>
  </si>
  <si>
    <t>EKMCH4GL</t>
  </si>
  <si>
    <t>COMBO CAMA + COLCHON + CABECERO 140 HORIZON GRIS PLATA</t>
  </si>
  <si>
    <t>EKMCH4N</t>
  </si>
  <si>
    <t>COMBO CAMA + COLCHON + CABECERO 140 HORIZON NEGRO</t>
  </si>
  <si>
    <t>EKMCH4T</t>
  </si>
  <si>
    <t>COMBO CAMA + COLCHON + CABECERO 140 HORIZON TAUPE</t>
  </si>
  <si>
    <t>EKMCH4V</t>
  </si>
  <si>
    <t>COMBO CAMA + COLCHON + CABECERO 140 HORIZON VERDE AZULADO</t>
  </si>
  <si>
    <t>EKMCM20Z</t>
  </si>
  <si>
    <t>COMBO CAMA + COLCHON + CABECERO 200 MONACO AZUL INDIGO</t>
  </si>
  <si>
    <t>EKMCM20B</t>
  </si>
  <si>
    <t>COMBO CAMA + COLCHON + CABECERO 200 MONACO BLANCO</t>
  </si>
  <si>
    <t>EKMCM20C</t>
  </si>
  <si>
    <t>COMBO CAMA + COLCHON + CABECERO 200 MONACO CAFÉ</t>
  </si>
  <si>
    <t>EKMCM20GL</t>
  </si>
  <si>
    <t>COMBO CAMA + COLCHON + CABECERO 200 MONACO GRIS PLATA</t>
  </si>
  <si>
    <t>EKMCM20N</t>
  </si>
  <si>
    <t>COMBO CAMA + COLCHON + CABECERO 200 MONACO NEGRO</t>
  </si>
  <si>
    <t>EKMCM20T</t>
  </si>
  <si>
    <t>COMBO CAMA + COLCHON + CABECERO 200 MONACO TAUPE</t>
  </si>
  <si>
    <t>EKMCM20V</t>
  </si>
  <si>
    <t>COMBO CAMA + COLCHON + CABECERO 200 MONACO VERDE AZULADO</t>
  </si>
  <si>
    <t>COMBO CAMA + COLCHON 1 PILLOW 26 CM + CABECERO 120 FIORA AZUL PATA CROMADA</t>
  </si>
  <si>
    <t>EKMF02BC</t>
  </si>
  <si>
    <t>COMBO CAMA + COLCHON 1 PILLOW 26 CM + CABECERO 120 FIORA BLANCO PATA CROMADA</t>
  </si>
  <si>
    <t>EKMF02GLC</t>
  </si>
  <si>
    <t>COMBO CAMA + COLCHON 1 PILLOW 26 CM + CABECERO 120 FIORA GRIS PLATA PATA CROMADA</t>
  </si>
  <si>
    <t>EKMF02GPC</t>
  </si>
  <si>
    <t>COMBO CAMA + COLCHON 1 PILLOW 26 CM + CABECERO 120 FIORA GRIS PLOMO PATA CROMADA</t>
  </si>
  <si>
    <t>EKMF02MC</t>
  </si>
  <si>
    <t>COMBO CAMA + COLCHON 1 PILLOW 26 CM + CABECERO 120 FIORA MARFIL PATA CROMADA</t>
  </si>
  <si>
    <t>EKMF02TC</t>
  </si>
  <si>
    <t>COMBO CAMA + COLCHON 1 PILLOW 26 CM + CABECERO 120 FIORA TAUPE PATA CROMADA</t>
  </si>
  <si>
    <t>EKMF02VC</t>
  </si>
  <si>
    <t>COMBO CAMA + COLCHON 1 PILLOW 26 CM + CABECERO 120 FIORA VERDE PATA CROMADA</t>
  </si>
  <si>
    <t>EKMV02ZC</t>
  </si>
  <si>
    <t>COMBO CAMA + COLCHON 1 PILLOW 26 CM + CABECERO 120 VITALE AZUL PATA CROMADA</t>
  </si>
  <si>
    <t>EKMV02BC</t>
  </si>
  <si>
    <t>COMBO CAMA + COLCHON 1 PILLOW 26 CM + CABECERO 120 VITALE BLANCO PATA CROMADA</t>
  </si>
  <si>
    <t>EKMV02GLC</t>
  </si>
  <si>
    <t>COMBO CAMA + COLCHON 1 PILLOW 26 CM + CABECERO 120 VITALE GRIS PLATA PATA CROMADA</t>
  </si>
  <si>
    <t>EKMV02GPC</t>
  </si>
  <si>
    <t>COMBO CAMA + COLCHON 1 PILLOW 26 CM + CABECERO 120 VITALE GRIS PLOMO PATA CROMADA</t>
  </si>
  <si>
    <t>EKMV02MC</t>
  </si>
  <si>
    <t>COMBO CAMA + COLCHON 1 PILLOW 26 CM + CABECERO 120 VITALE MARFIL PATA CROMADA</t>
  </si>
  <si>
    <t>EKMV02TC</t>
  </si>
  <si>
    <t>COMBO CAMA + COLCHON 1 PILLOW 26 CM + CABECERO 120 VITALE TAUPE PATA CROMADA</t>
  </si>
  <si>
    <t>EKMV02VC</t>
  </si>
  <si>
    <t>COMBO CAMA + COLCHON 1 PILLOW 26 CM + CABECERO 120 VITALE VERDE PATA CROMADA</t>
  </si>
  <si>
    <t>EKMC140BC</t>
  </si>
  <si>
    <t>COMBO CAMA + COLCHON 1 PILLOW 26 CM + CABECERO 140 HAMPTON BLANCO PATA CROMADA</t>
  </si>
  <si>
    <t>EKMC140GLC</t>
  </si>
  <si>
    <t>COMBO CAMA + COLCHON 1 PILLOW 26 CM + CABECERO 140 HAMPTON GRIS PLATA PATA CROMADA</t>
  </si>
  <si>
    <t>EKMC140MC</t>
  </si>
  <si>
    <t>COMBO CAMA + COLCHON 1 PILLOW 26 CM + CABECERO 140 HAMPTON MARFIL PATA CROMADA</t>
  </si>
  <si>
    <t>EKMC140VC</t>
  </si>
  <si>
    <t>COMBO CAMA + COLCHON 1 PILLOW 26 CM + CABECERO 140 HAMPTON VERDE  PATA CROMADA</t>
  </si>
  <si>
    <t>EKMD06BC</t>
  </si>
  <si>
    <t>COMBO CAMA + COLCHON 1 PILLOW 26 CM + CABECERO 160 DELHI BLANCO PATA CROMADA</t>
  </si>
  <si>
    <t>EKMD06GLC</t>
  </si>
  <si>
    <t>COMBO CAMA + COLCHON 1 PILLOW 26 CM + CABECERO 160 DELHI GRIS PLATA PATA CROMADA</t>
  </si>
  <si>
    <t>EKMD06MC</t>
  </si>
  <si>
    <t>COMBO CAMA + COLCHON 1 PILLOW 26 CM + CABECERO 160 DELHI MARFIL PATA CROMADA</t>
  </si>
  <si>
    <t>EKMD06VC</t>
  </si>
  <si>
    <t>COMBO CAMA + COLCHON 1 PILLOW 26 CM + CABECERO 160 DELHI VERDE PATA CROMADA</t>
  </si>
  <si>
    <t>EKMM04BC</t>
  </si>
  <si>
    <t>COMBO CAMA + COLCHON 1 PILLOW 28 CM + CABECERO 140 MOUSAI BLANCO PATA CROMADA</t>
  </si>
  <si>
    <t>EKMM04GLC</t>
  </si>
  <si>
    <t>COMBO CAMA + COLCHON 1 PILLOW 28 CM + CABECERO 140 MOUSAI GRIS PLATA PATA CROMADA</t>
  </si>
  <si>
    <t>EKMM04VC</t>
  </si>
  <si>
    <t>COMBO CAMA + COLCHON 1 PILLOW 28 CM + CABECERO 140 MOUSAI VERDE  PATA CROMADA</t>
  </si>
  <si>
    <t>EKMA06V32</t>
  </si>
  <si>
    <t>Cama Queen + Colchón 2 Pillow 32cm + Cabecero Astoria Verde</t>
  </si>
  <si>
    <t>EKMA06M32</t>
  </si>
  <si>
    <t>Cama Queen + Colchón 2 Pillow 32cm+ Cabecero Astoria Mostaza</t>
  </si>
  <si>
    <t>EKMA06B32</t>
  </si>
  <si>
    <t>Cama Queen Astoria + Colchón 2 Pillow 32 + Cabecero, Blanco</t>
  </si>
  <si>
    <t>EKMA06G32</t>
  </si>
  <si>
    <t>Cama Queen Astoria + Colchon 2 Pillow 32 Cm + Cabecero Gris</t>
  </si>
  <si>
    <t>EKMA06Z32</t>
  </si>
  <si>
    <t>Cama Queen Astoria Azul + Colchón 2 Pillow 32 Cm + Cabecero</t>
  </si>
  <si>
    <t>EKMG006Z32</t>
  </si>
  <si>
    <t>Cama Queen + Colchón 2 Pillow 32 Cm + Cabecero Gabor Azul</t>
  </si>
  <si>
    <t>EKMG006B32</t>
  </si>
  <si>
    <t>Cama Queen + Colchon 2 Pillow 32 Cm + Cabecero Gabor Blanco</t>
  </si>
  <si>
    <t>EKMG006G32</t>
  </si>
  <si>
    <t>Cama Queen + Colchón 2 Pillow 32 Cm + Cabecero Gabor Gris</t>
  </si>
  <si>
    <t>EKMG006M32</t>
  </si>
  <si>
    <t>Cama Queen + Colchón 2 Pillow 32 Cm + Cabecero Gabor Mostaza</t>
  </si>
  <si>
    <t>EKMG006N32</t>
  </si>
  <si>
    <t>Cama Queen + Colchón 2 Pillow 32 Cm + Cabecero Gabor Negro</t>
  </si>
  <si>
    <t>EKMMF140</t>
  </si>
  <si>
    <t>COMBO CAMA DOBLE MARFIL ESPALDAR + BASE CAMA + COLCHON</t>
  </si>
  <si>
    <t>EKMG006T32</t>
  </si>
  <si>
    <t>Cama Queen + Colchón 2 Pillow 32 Cm + Cabecero Gabor Taupe</t>
  </si>
  <si>
    <t>EKMV020B32</t>
  </si>
  <si>
    <t>Cama King + Colchon 2 Pillow 32 Cm + Cabecero Vitale Blanco</t>
  </si>
  <si>
    <t>EKMC200VC</t>
  </si>
  <si>
    <t>COMBO CAMA + COLCHON 2 PILLOW 26 CM + CABECERO 200 HAMPTON VERDE  PATA CROMADA</t>
  </si>
  <si>
    <t>EKMC200BC</t>
  </si>
  <si>
    <t>COMBO CAMA + COLCHON 2 PILLOW 28 CM + CABECERO 200 HAMPTON BLANCO PATA CROMADA</t>
  </si>
  <si>
    <t>EKMC200GLC</t>
  </si>
  <si>
    <t>COMBO CAMA + COLCHON 2 PILLOW 28 CM + CABECERO 200 HAMPTON GRIS PLATA PATA CROMADA</t>
  </si>
  <si>
    <t>EKMC200MC</t>
  </si>
  <si>
    <t>COMBO CAMA + COLCHON 2 PILLOW 28 CM + CABECERO 200 HAMPTON MARFIL PATA CROMADA</t>
  </si>
  <si>
    <t>EKMV20ZC</t>
  </si>
  <si>
    <t>COMBO CAMA + COLCHON 2 PILLOW 28 CM + CABECERO 200 VITALE AZUL PATA CROMADA</t>
  </si>
  <si>
    <t>EKMV20BC</t>
  </si>
  <si>
    <t>COMBO CAMA + COLCHON 2 PILLOW 28 CM + CABECERO 200 VITALE BLANCO PATA CROMADA</t>
  </si>
  <si>
    <t>EKMV20GLC</t>
  </si>
  <si>
    <t>COMBO CAMA + COLCHON 2 PILLOW 28 CM + CABECERO 200 VITALE GRIS PLATA PATA CROMADA</t>
  </si>
  <si>
    <t>EKMV20GPC</t>
  </si>
  <si>
    <t>COMBO CAMA + COLCHON 2 PILLOW 28 CM + CABECERO 200 VITALE GRIS PLOMO PATA CROMADA</t>
  </si>
  <si>
    <t>EKMC160Z32</t>
  </si>
  <si>
    <t>COMBO CAMA QUEEN + COLCHON 2 PILLOW 32 CM + CABECERO HAMPTON AZUL GRATIS SABANAS 300 HILOS</t>
  </si>
  <si>
    <t>EKMC160B32</t>
  </si>
  <si>
    <t>COMBO CAMA QUEEN + COLCHON 2 PILLOW 32 CM + CABECERO HAMPTON BLANCO GRATIS SABANAS 300 HILOS</t>
  </si>
  <si>
    <t>EKMC160G32</t>
  </si>
  <si>
    <t>COMBO CAMA QUEEN + COLCHON 2 PILLOW 32 CM + CABECERO HAMPTON GRIS PLATA GRATIS SABANAS 300 HILOS</t>
  </si>
  <si>
    <t>EKMC160RC32</t>
  </si>
  <si>
    <t>COMBO CAMA QUEEN + COLCHON 2 PILLOW 32 CM + CABECERO HAMPTON MARRON GRATIS SABANAS 300 HILOS</t>
  </si>
  <si>
    <t>EKMC160RM32</t>
  </si>
  <si>
    <t>COMBO CAMA QUEEN + COLCHON 2 PILLOW 32 CM + CABECERO HAMPTON MOSTAZA GRATIS SABANAS 300 HILOS</t>
  </si>
  <si>
    <t>EKMC160N32</t>
  </si>
  <si>
    <t>COMBO CAMA QUEEN + COLCHON 2 PILLOW 32 CM + CABECERO HAMPTON NEGRO GRATIS SABANAS 300 HILOS</t>
  </si>
  <si>
    <t>EKMC160RS32</t>
  </si>
  <si>
    <t>COMBO CAMA QUEEN + COLCHON 2 PILLOW 32 CM + CABECERO HAMPTON SALMON GRATIS SABANAS 300 HILOS</t>
  </si>
  <si>
    <t>EKMC160T32</t>
  </si>
  <si>
    <t>COMBO CAMA QUEEN + COLCHON 2 PILLOW 32 CM + CABECERO HAMPTON TAUPE GRATIS SABANAS 300 HILOS</t>
  </si>
  <si>
    <t>EKMF04GPM</t>
  </si>
  <si>
    <t xml:space="preserve">COMBO CAMA+COLCHON DOBLE FIORA PMADER 10GRIS TELA ZAREM     </t>
  </si>
  <si>
    <t>EKMF04ZM</t>
  </si>
  <si>
    <t xml:space="preserve">COMBO CAMA+COLCHON DOBLE FIORA PMADER 22AZUL TELA ZAREM     </t>
  </si>
  <si>
    <t>EKMF04TM</t>
  </si>
  <si>
    <t xml:space="preserve">COMBO CAMA+COLCHON DOBLE FIORA PMADER 47 TAUPE T ZAREM      </t>
  </si>
  <si>
    <t>EKMF02GPM</t>
  </si>
  <si>
    <t xml:space="preserve">COMBO CAMA+COLCHON SEMIDOBLE FIORA PMADER 10GRIS TELA ZAREM </t>
  </si>
  <si>
    <t>EKMF02ZM</t>
  </si>
  <si>
    <t xml:space="preserve">COMBO CAMA+COLCHON SEMIDOBLE FIORA PMADER 22AZUL TELA ZAREM </t>
  </si>
  <si>
    <t>EKMF02TM</t>
  </si>
  <si>
    <t xml:space="preserve">COMBO CAMA+COLCHON SEMIDOBLE FIORA PMADER 47 TAUPE T ZAREM  </t>
  </si>
  <si>
    <t>EKMV02GPM</t>
  </si>
  <si>
    <t>COMBO CAMA+COLCHON SEMIDOBLE VITALE PMADER 10GRIS TELA ZAREM</t>
  </si>
  <si>
    <t>EKMV02ZM</t>
  </si>
  <si>
    <t>COMBO CAMA+COLCHON SEMIDOBLE VITALE PMADER 22AZUL TELA ZAREM</t>
  </si>
  <si>
    <t>EKMV02TM</t>
  </si>
  <si>
    <t xml:space="preserve">COMBO CAMA+COLCHON SEMIDOBLE VITALE PMADER 47 TAUPE T ZAREM </t>
  </si>
  <si>
    <t>EKMEC200B</t>
  </si>
  <si>
    <t>COMBO DE LUJO ESMERALDA 200 BLANCO - ESPALDAR + BASE CAMA</t>
  </si>
  <si>
    <t>COMBO ITALIA 160 AZUL- ESPALDAR + BASE CAMA + COLCHON</t>
  </si>
  <si>
    <t>COMBO ITALIA 160 BLANCO- ESPALDAR + BASE CAMA + COLCHON</t>
  </si>
  <si>
    <t>COMBO ITALIA 160 GRIS PERLA- ESPALDAR + BASE CAMA + COLCHON</t>
  </si>
  <si>
    <t>COMBO ITALIA 160 GRIS PLATA- ESPALDAR + BASE CAMA + COLCHON</t>
  </si>
  <si>
    <t>COMBO ITALIA 160 GRIS PLOMO- ESPALDAR + BASE CAMA + COLCHON</t>
  </si>
  <si>
    <t>COMBO ITALIA 160 NEGRO- ESPALDAR + BASE CAMA + COLCHON</t>
  </si>
  <si>
    <t>COMBO ITALIA 160 TAUPE - ESPALDAR + BASE CAMA + COLCHON</t>
  </si>
  <si>
    <t>COMBO CAMA CABECERO PUFF BAÚL 140 JULIETA NEGRO</t>
  </si>
  <si>
    <t>COMBO CAMA CABECERO PUFF BAÚL 140 JULIETA TAUPE</t>
  </si>
  <si>
    <t>EKMESJ2Z</t>
  </si>
  <si>
    <t>CABECERO CAMA 200 JULIETA AZUL</t>
  </si>
  <si>
    <t>EKMESJ2B</t>
  </si>
  <si>
    <t>CABECERO CAMA 200 JULIETA BLANCO</t>
  </si>
  <si>
    <t>EKMESJ2GR</t>
  </si>
  <si>
    <t>CABECERO CAMA 200 JULIETA GRIS PERLA</t>
  </si>
  <si>
    <t>EKMESJ2GL</t>
  </si>
  <si>
    <t>CABECERO CAMA 200 JULIETA GRIS PLATA</t>
  </si>
  <si>
    <t>COMBO MARFIL 140 AZUL - ESPALDAR + BASE CAMA + COLCHON</t>
  </si>
  <si>
    <t>COMBO MARFIL 140 BLANCO - ESPALDAR + BASE CAMA + COLCHON</t>
  </si>
  <si>
    <t>COMBO MARFIL 140 GRIS PERLA - ESPALDAR + BASE CAMA + COLCHON</t>
  </si>
  <si>
    <t>COMBO MARFIL 140 GRIS PLOMO - ESPALDAR + BASE CAMA + COLCHON</t>
  </si>
  <si>
    <t>COMBO MARFIL 140 NEGRO - ESPALDAR + BASE CAMA + COLCHON</t>
  </si>
  <si>
    <t>EKM2274DZ</t>
  </si>
  <si>
    <t>JUEGO DE ALCOBA MADISON CON COLCHON DOBLE AZUL</t>
  </si>
  <si>
    <t>EKM2274DG</t>
  </si>
  <si>
    <t>JUEGO DE ALCOBA MADISON CON COLCHÓN DOBLE GRIS</t>
  </si>
  <si>
    <t>EKM2274DT</t>
  </si>
  <si>
    <t>JUEGO DE ALCOBA MADISON CON COLCHON DOBLE TAUPE</t>
  </si>
  <si>
    <t>EKMCN5C</t>
  </si>
  <si>
    <t>COMBO CAMA + CABECERO + MESAS DE NOCHE NEBRASKA</t>
  </si>
  <si>
    <t>EKMCM05CO</t>
  </si>
  <si>
    <t>COMBO CAMA + COLCHON 100 AXEL WENGUE</t>
  </si>
  <si>
    <t>EKMCM01CO</t>
  </si>
  <si>
    <t>COMBO CAMA + COLCHON 140 CELIA WENGUE  SIENA</t>
  </si>
  <si>
    <t>EKMCT32W</t>
  </si>
  <si>
    <t>CLOSET GAITA WENGUE</t>
  </si>
  <si>
    <t>CAMA + COLCHON 160 MOUSAI AZUL</t>
  </si>
  <si>
    <t>CAMA + COLCHON 160 MOUSAI CAFÉ</t>
  </si>
  <si>
    <t>CAMA + COLCHON 160 MOUSAI MOSTAZA</t>
  </si>
  <si>
    <t>CAMA + COLCHON 160 MOUSAI SALMON</t>
  </si>
  <si>
    <t>CAMA + COLCHON 160 MOUSAI VERDE</t>
  </si>
  <si>
    <t>CAMA CON COLCHON 200 HAMPTON AZUL</t>
  </si>
  <si>
    <t>CAMA CON COLCHON 200 HAMPTON AZUL P</t>
  </si>
  <si>
    <t>CAMA CON COLCHON 200 HAMPTON BLANCO</t>
  </si>
  <si>
    <t>CAMA CON COLCHON 200 HAMPTON CAFÉ</t>
  </si>
  <si>
    <t>CAMA CON COLCHON 200 HAMPTON GRIS</t>
  </si>
  <si>
    <t>CAMA CON COLCHON 200 HAMPTON MOSTAZ</t>
  </si>
  <si>
    <t>CAMA CON COLCHON 200 HAMPTON NEGRO</t>
  </si>
  <si>
    <t>CAMA CON COLCHON 200 HAMPTON SALMON</t>
  </si>
  <si>
    <t>CAMA CON COLCHON 200 HAMPTON TAUPE</t>
  </si>
  <si>
    <t>COLCHÓN CON BASE CAMA QUEEN + ESPALDAR MARFIL : COLOR - CAMEL</t>
  </si>
  <si>
    <t>CAMA DOBLE + COLCHON + CABECERO ASTORIA GRATIS SABANAS 300 HILOS</t>
  </si>
  <si>
    <t>EKMC160ZP32</t>
  </si>
  <si>
    <t>COMBO CAMA QUEEN + COLCHON 2 PILLOW 32 CM + CABECERO HAMPTON VERDE AZULADO GRATIS SABANAS 300 HILOS</t>
  </si>
  <si>
    <t>EKMV020V32</t>
  </si>
  <si>
    <t>Combo Cama Queen + Colchon 2 Pillow 32 Cm + Cabecero Vitale Azul Verdozo  Gratis Sabanas 300 Hilos</t>
  </si>
  <si>
    <t>EKMM020G32</t>
  </si>
  <si>
    <t>Cama King + Colchon 2 Pillow 32 Cm + Cabecero Mousai</t>
  </si>
  <si>
    <t>EKMM020Z32</t>
  </si>
  <si>
    <t>Cama King + Colchon 2 Pillow 32 Cm + Cabecero Mousai Azul</t>
  </si>
  <si>
    <t>EKMM020B32</t>
  </si>
  <si>
    <t>Cama King + Colchon 2 Pillow 32 Cm + Cabecero Mousai Blanco</t>
  </si>
  <si>
    <t>EKMM06GPC</t>
  </si>
  <si>
    <t>COMBO BASE CAMA+CABECERO+COLCHN EXTRADOBLE MOUSAI PC10GRISTZ</t>
  </si>
  <si>
    <t>EKMM06ZC</t>
  </si>
  <si>
    <t>COMBO BASE CAMA+CABECERO+COLCHN EXTRADOBLE MOUSAI PC22AZULTZ</t>
  </si>
  <si>
    <t>EKMM06TC</t>
  </si>
  <si>
    <t>COMBO BASE CAMA+CABECERO+COLCHN EXTRADOBLE MOUSAI PC47TAUPTZ</t>
  </si>
  <si>
    <t>EKMM06GPM</t>
  </si>
  <si>
    <t>COMBO BASE CAMA+CABECERO+COLCHN EXTRADOBLE MOUSAI PM10GRISTZ</t>
  </si>
  <si>
    <t>EKMM06ZM</t>
  </si>
  <si>
    <t>COMBO BASE CAMA+CABECERO+COLCHN EXTRADOBLE MOUSAI PM22AZULTZ</t>
  </si>
  <si>
    <t>EKMM06TM</t>
  </si>
  <si>
    <t>COMBO BASE CAMA+CABECERO+COLCHN EXTRADOBLE MOUSAI PM47TAUPTZ</t>
  </si>
  <si>
    <t>EKMA06TC</t>
  </si>
  <si>
    <t>COMBO BASE CAMA+CABECERO+COLCHN EXTRDOBL ASTER PC 47TAUPE TZ</t>
  </si>
  <si>
    <t>EKMA06TM</t>
  </si>
  <si>
    <t>COMBO BASE CAMA+CABECERO+COLCHN EXTRDOBL ASTER PM 47TAUPE TZ</t>
  </si>
  <si>
    <t>EKMA04GPC</t>
  </si>
  <si>
    <t>COMBO BASE CAMA+CABECERO+COLCHON DOBLE ASTER PC 10GRIS TZARE</t>
  </si>
  <si>
    <t>EKMA04ZC</t>
  </si>
  <si>
    <t>COMBO BASE CAMA+CABECERO+COLCHON DOBLE ASTER PC 22AZUL TZARE</t>
  </si>
  <si>
    <t>EKMA04TC</t>
  </si>
  <si>
    <t>COMBO BASE CAMA+CABECERO+COLCHON DOBLE ASTER PC 47TAUPE TZAR</t>
  </si>
  <si>
    <t>EKMA04GPM</t>
  </si>
  <si>
    <t>COMBO BASE CAMA+CABECERO+COLCHON DOBLE ASTER PM 10GRIS TZARE</t>
  </si>
  <si>
    <t>EKMA04ZM</t>
  </si>
  <si>
    <t>COMBO BASE CAMA+CABECERO+COLCHON DOBLE ASTER PM 22AZUL TZARE</t>
  </si>
  <si>
    <t>EKMA04TM</t>
  </si>
  <si>
    <t>COMBO BASE CAMA+CABECERO+COLCHON DOBLE ASTER PM 47TAUPE TZAR</t>
  </si>
  <si>
    <t>EKMCDC6ZC</t>
  </si>
  <si>
    <t xml:space="preserve">COMBO BASE CAMA+CABECERO+COLCHON EXTRADOBLE DUBLIN PC AZUL  </t>
  </si>
  <si>
    <t>EKMCDC6GC</t>
  </si>
  <si>
    <t xml:space="preserve">COMBO BASE CAMA+CABECERO+COLCHON EXTRADOBLE DUBLIN PC GRIS  </t>
  </si>
  <si>
    <t>EKMCDC6TC</t>
  </si>
  <si>
    <t xml:space="preserve">COMBO BASE CAMA+CABECERO+COLCHON EXTRADOBLE DUBLIN PC TAUPE </t>
  </si>
  <si>
    <t>EKMCDC6ZM</t>
  </si>
  <si>
    <t xml:space="preserve">COMBO BASE CAMA+CABECERO+COLCHON EXTRADOBLE DUBLIN PM AZUL  </t>
  </si>
  <si>
    <t>EKMCDC6GM</t>
  </si>
  <si>
    <t xml:space="preserve">COMBO BASE CAMA+CABECERO+COLCHON EXTRADOBLE DUBLIN PM GRIS  </t>
  </si>
  <si>
    <t>EKMCDC6TM</t>
  </si>
  <si>
    <t xml:space="preserve">COMBO BASE CAMA+CABECERO+COLCHON EXTRADOBLE DUBLIN PM TAUPE </t>
  </si>
  <si>
    <t>EKMGS06MC</t>
  </si>
  <si>
    <t>COMBO BASE CAMA + CABECERO 160 GABOR MARFIL PATA CROMADA</t>
  </si>
  <si>
    <t>EKMGS06TC</t>
  </si>
  <si>
    <t>COMBO BASE CAMA + CABECERO 160 GABOR TAUPE PATA CROMADA</t>
  </si>
  <si>
    <t>EKMCD6Z</t>
  </si>
  <si>
    <t>COMBO CAMA + COLCHON + CABECERO 160 DUBLIN AZUL INDIGO</t>
  </si>
  <si>
    <t>EKMCD6B</t>
  </si>
  <si>
    <t>COMBO CAMA + COLCHON + CABECERO 160 DUBLIN BLANCO</t>
  </si>
  <si>
    <t>EKMCD6C</t>
  </si>
  <si>
    <t>COMBO CAMA + COLCHON + CABECERO 160 DUBLIN CAFÉ</t>
  </si>
  <si>
    <t>EKMCD6GL</t>
  </si>
  <si>
    <t>COMBO CAMA + COLCHON + CABECERO 160 DUBLIN GRIS PLATA</t>
  </si>
  <si>
    <t>EKMCD6N</t>
  </si>
  <si>
    <t>COMBO CAMA + COLCHON + CABECERO 160 DUBLIN NEGRO</t>
  </si>
  <si>
    <t>EKMCD6T</t>
  </si>
  <si>
    <t>COMBO CAMA + COLCHON + CABECERO 160 DUBLIN TAUPE</t>
  </si>
  <si>
    <t>EKMCD6V</t>
  </si>
  <si>
    <t>COMBO CAMA + COLCHON + CABECERO 160 DUBLIN VERDE AZULADO</t>
  </si>
  <si>
    <t>EKMCH6Z</t>
  </si>
  <si>
    <t>COMBO CAMA + COLCHON + CABECERO 160 HORIZON AZUL INDIGO</t>
  </si>
  <si>
    <t>EKMCH6B</t>
  </si>
  <si>
    <t>COMBO CAMA + COLCHON + CABECERO 160 HORIZON BLANCO</t>
  </si>
  <si>
    <t>EKMCH6C</t>
  </si>
  <si>
    <t>COMBO CAMA + COLCHON + CABECERO 160 HORIZON CAFÉ</t>
  </si>
  <si>
    <t>EKMCH6GL</t>
  </si>
  <si>
    <t>COMBO CAMA + COLCHON + CABECERO 160 HORIZON GRIS PLATA</t>
  </si>
  <si>
    <t>EKMCH6N</t>
  </si>
  <si>
    <t>COMBO CAMA + COLCHON + CABECERO 160 HORIZON NEGRO</t>
  </si>
  <si>
    <t>EKMCH6T</t>
  </si>
  <si>
    <t>COMBO CAMA + COLCHON + CABECERO 160 HORIZON TAUPE</t>
  </si>
  <si>
    <t>EKMCH6V</t>
  </si>
  <si>
    <t>COMBO CAMA + COLCHON + CABECERO 160 HORIZON VERDE AZULADO</t>
  </si>
  <si>
    <t>EKMM020M32</t>
  </si>
  <si>
    <t>Cama King + Colchon 2 Pillow 32 Cm + Cabecero Mousai Mostaza</t>
  </si>
  <si>
    <t>EKMM020T32</t>
  </si>
  <si>
    <t>Cama King + Colchon 2 Pillow 32 Cm + Cabecero Mousai Taupe</t>
  </si>
  <si>
    <t>EKMM020C32</t>
  </si>
  <si>
    <t>Cama King + Colchon 2 Pillow 32Cm + Cabecero Mousai Café</t>
  </si>
  <si>
    <t>EKMGS06VC</t>
  </si>
  <si>
    <t>COMBO BASE CAMA + CABECERO 160 GABOR VERDE PATA CROMADA</t>
  </si>
  <si>
    <t>EKMGS06GPM</t>
  </si>
  <si>
    <t xml:space="preserve">COMBO BASE CAMA+CABECERO EXTRADOBLE GABOR PM10GRISTZ        </t>
  </si>
  <si>
    <t>EKMGS06ZM</t>
  </si>
  <si>
    <t xml:space="preserve">COMBO BASE CAMA+CABECERO EXTRADOBLE GABOR PM22AZULTZ        </t>
  </si>
  <si>
    <t>EKMM06BC</t>
  </si>
  <si>
    <t>COMBO CAMA + COLCHON 1 PILLOW 28 CM + CABECERO 160 MOUSAI BLANCO PATA CROMADA</t>
  </si>
  <si>
    <t>EKMM06GLC</t>
  </si>
  <si>
    <t>COMBO CAMA + COLCHON 1 PILLOW 28 CM + CABECERO 160 MOUSAI GRIS PLATA PATA CROMADA</t>
  </si>
  <si>
    <t>EKMM06VC</t>
  </si>
  <si>
    <t>COMBO CAMA + COLCHON 1 PILLOW 28 CM + CABECERO 160 MOUSAI VERDE  PATA CROMADA</t>
  </si>
  <si>
    <t>EKMM020N32</t>
  </si>
  <si>
    <t>Cama King + Colchon 2 Pillow 32Cm + Cabecero Mousai Negro</t>
  </si>
  <si>
    <t>EKMM020S32</t>
  </si>
  <si>
    <t>Cama King + Colchon 2 Pillow 32Cm + Cabecero Mousai Salmon</t>
  </si>
  <si>
    <t>EKMM020V32</t>
  </si>
  <si>
    <t>Cama King + Colchon 2 Pillow 32Cm + Cabecero Mousai Verde</t>
  </si>
  <si>
    <t>EKMV006Z32</t>
  </si>
  <si>
    <t>Cama Queen + Colchon 2 Pillow 32 Cm + Cabecero Vitale azul</t>
  </si>
  <si>
    <t>EKMV006B32</t>
  </si>
  <si>
    <t>Cama Queen + Colchon 2 Pillow 32 Cm + Cabecero Vitale Blanco</t>
  </si>
  <si>
    <t>EKMV006C32</t>
  </si>
  <si>
    <t>Cama Queen + Colchon 2 Pillow 32 Cm + Cabecero Vitale café</t>
  </si>
  <si>
    <t>EKMV006M32</t>
  </si>
  <si>
    <t>Cama Queen + Colchon 2 Pillow 32 Cm + Cabecero Vitale Mostaza</t>
  </si>
  <si>
    <t>EKMV006T32</t>
  </si>
  <si>
    <t>Cama Queen + Colchon 2 Pillow 32 Cm + Cabecero Vitale taupe</t>
  </si>
  <si>
    <t>EKMV006V32</t>
  </si>
  <si>
    <t>Cama Queen + Colchon 2 Pillow 32 Cm + Cabecero Vitale verde</t>
  </si>
  <si>
    <t>EKMECE200GR</t>
  </si>
  <si>
    <t>COMBO DE LUJO ESMERALDA 200 GRIS PERLA - ESPALDAR + BASE CAMA</t>
  </si>
  <si>
    <t>EKMEC200GL</t>
  </si>
  <si>
    <t>COMBO DE LUJO ESMERALDA 200 GRIS PLATA - ESPALDAR + BASE CAMA</t>
  </si>
  <si>
    <t>EKMECE200GP</t>
  </si>
  <si>
    <t>COMBO DE LUJO ESMERALDA 200 GRIS PLOMO - ESPALDAR + BASE CAMA</t>
  </si>
  <si>
    <t>EKMECE200N</t>
  </si>
  <si>
    <t>COMBO DE LUJO ESMERALDA 200 NEGRO - ESPALDAR + BASE CAMA</t>
  </si>
  <si>
    <t>EKMEC200T</t>
  </si>
  <si>
    <t>COMBO DE LUJO ESMERALDA 200 TAUPE - ESPALDAR + BASE CAMA</t>
  </si>
  <si>
    <t>EKM2274</t>
  </si>
  <si>
    <t>COMBO ESMERALDA ESPAL+BASE</t>
  </si>
  <si>
    <t>EKMR1686</t>
  </si>
  <si>
    <t>COMBO MARFIL 160 AZUL - ESPALDAR + BASE CAMA + COLCHON</t>
  </si>
  <si>
    <t>COMBO MARFIL 160 BLANCO - ESPALDAR + BASE CAMA + COLCHON</t>
  </si>
  <si>
    <t>COMBO MARFIL 160 GRIS PERLA - ESPALDAR + BASE CAMA + COLCHON</t>
  </si>
  <si>
    <t>COMBO MARFIL 160 GRIS PLOMO - ESPALDAR + BASE CAMA + COLCHON</t>
  </si>
  <si>
    <t>COMBO MARFIL 160 NEGRO - ESPALDAR + BASE CAMA + COLCHON</t>
  </si>
  <si>
    <t>MP GV SILLA LILLE GIRATOR GRIS 47X76X44 SETX12 UND</t>
  </si>
  <si>
    <t>MP GV SILLA LILLE NEGRO 47X76X44 NEGRO SETX12 UND</t>
  </si>
  <si>
    <t>EKMR31003</t>
  </si>
  <si>
    <t>COMBO ILUSION 200 AZUL PETROLEO - ESPALDAR + BASE CAMA + COLCHON</t>
  </si>
  <si>
    <t>COMBO ILUSION 200 BLANCO PERLADO - ESPALDAR + BASE CAMA + COLCHON</t>
  </si>
  <si>
    <t>COMBO ILUSION 200 CAMEL - ESPALDAR + BASE CAMA + COLCHON</t>
  </si>
  <si>
    <t>COMBO ILUSION 200 GRIS PERLA - ESPALDAR + BASE CAMA + COLCHON</t>
  </si>
  <si>
    <t>COMBO ILUSION 200 GRIS PLATA - ESPALDAR + BASE CAMA + COLCHON</t>
  </si>
  <si>
    <t>COMBO ILUSION 200 GRIS PLOMO - ESPALDAR + BASE CAMA + COLCHON</t>
  </si>
  <si>
    <t>COMBO ILUSION 200 NEGRO  - ESPALDAR + BASE CAMA + COLCHON</t>
  </si>
  <si>
    <t xml:space="preserve">COMBO NATURA 140 GRIS PERLA ESPALDAR 225 + BASE CAMA + COLCHON </t>
  </si>
  <si>
    <t>EKM2275QZ</t>
  </si>
  <si>
    <t>ALCOBA MADISON CON COLCHÓN 160 AZUL</t>
  </si>
  <si>
    <t>EKM2275QG</t>
  </si>
  <si>
    <t>ALCOBA MADISON CON COLCHÓN 160 GRIS</t>
  </si>
  <si>
    <t>EKMES2P165</t>
  </si>
  <si>
    <t>CABECERO CAMA ESMERALDA + PUFF 200 GRIS PLOMO</t>
  </si>
  <si>
    <t>EKM06CM96B</t>
  </si>
  <si>
    <t>CAMA + COLC 160 CASCAD BL + NOCHERO</t>
  </si>
  <si>
    <t>EKM04CM94C</t>
  </si>
  <si>
    <t>CAMA + COLC 160 CASCAD CF + NOCHERO</t>
  </si>
  <si>
    <t>EKM06CM99C</t>
  </si>
  <si>
    <t>EKM04CM92G</t>
  </si>
  <si>
    <t>CAMA + COLC 160 CASCAD GR + NOCHERO</t>
  </si>
  <si>
    <t>EKM06CM97G</t>
  </si>
  <si>
    <t>EKM04CM95N</t>
  </si>
  <si>
    <t>CAMA + COLC 160 CASCAD NE + NOCHERO</t>
  </si>
  <si>
    <t>EKM06CM100N</t>
  </si>
  <si>
    <t>CAMA + COLC 160 CASCAD NG + NOCHERO</t>
  </si>
  <si>
    <t>EKM04CM93T</t>
  </si>
  <si>
    <t>CAMA + COLC 160 CASCAD TA + NOCHERO</t>
  </si>
  <si>
    <t>EKM06CM98T</t>
  </si>
  <si>
    <t>EKM2071</t>
  </si>
  <si>
    <t>CAMA + COLCHON 200 NATURA NEGRO</t>
  </si>
  <si>
    <t>EKMESJ2GP</t>
  </si>
  <si>
    <t>CABECERO CAMA 200 JULIETA GRIS PLOMO</t>
  </si>
  <si>
    <t>EKMESJ2N</t>
  </si>
  <si>
    <t>CABECERO CAMA 200 JULIETA NEGRO</t>
  </si>
  <si>
    <t>EKMESJ2T</t>
  </si>
  <si>
    <t>CABECERO CAMA 200 JULIETA TAUPE</t>
  </si>
  <si>
    <t>CABECERO CAMA 160 JULIETA AZUL</t>
  </si>
  <si>
    <t>EKMV006G32</t>
  </si>
  <si>
    <t>Cama Queen + Colchon 2 Pillow 32Cm + Cabecero Vitale gris</t>
  </si>
  <si>
    <t>CABECERO CAMA 160 JULIETA BLANCO</t>
  </si>
  <si>
    <t>CABECERO CAMA 160 JULIETA GRIS PERLA</t>
  </si>
  <si>
    <t>EKMPC160T</t>
  </si>
  <si>
    <t>CAMA QUEEN EN COMBO COLCHÃ³N - ESPALDAR - BASE Y PUFF BAÃºL PARIS TAUPE.</t>
  </si>
  <si>
    <t>EKMC200GPC</t>
  </si>
  <si>
    <t>COMBO BASE CAMA+CABECERO+COLCHN KING HAMPTON PC 10GRIS TZARE</t>
  </si>
  <si>
    <t>EKMC200ZC</t>
  </si>
  <si>
    <t>COMBO BASE CAMA+CABECERO+COLCHN KING HAMPTON PC 22AZUL TZARE</t>
  </si>
  <si>
    <t>EKMC200TC</t>
  </si>
  <si>
    <t>COMBO BASE CAMA+CABECERO+COLCHN KING HAMPTON PC 47TAUPETZARE</t>
  </si>
  <si>
    <t>EKMC200GPM</t>
  </si>
  <si>
    <t>COMBO BASE CAMA+CABECERO+COLCHN KING HAMPTON PM 10GRIS TZARE</t>
  </si>
  <si>
    <t>EKMC200ZM</t>
  </si>
  <si>
    <t>COMBO BASE CAMA+CABECERO+COLCHN KING HAMPTON PM 22AZUL TZARE</t>
  </si>
  <si>
    <t>EKMC200TM</t>
  </si>
  <si>
    <t>COMBO BASE CAMA+CABECERO+COLCHN KING HAMPTON PM 47TAUPETZARE</t>
  </si>
  <si>
    <t>EKMD20GPC</t>
  </si>
  <si>
    <t>COMBO BASE CAMA+CABECERO+COLCHON KING DELHI PC 10GRIS TZAREM</t>
  </si>
  <si>
    <t>EKMD20ZC</t>
  </si>
  <si>
    <t>COMBO BASE CAMA+CABECERO+COLCHON KING DELHI PC 22AZUL TZAREM</t>
  </si>
  <si>
    <t>EKMD20TC</t>
  </si>
  <si>
    <t>COMBO BASE CAMA+CABECERO+COLCHON KING DELHI PC 47TAUPE TZARE</t>
  </si>
  <si>
    <t>EKMD20GPM</t>
  </si>
  <si>
    <t>COMBO BASE CAMA+CABECERO+COLCHON KING DELHI PM 10GRIS TZAREM</t>
  </si>
  <si>
    <t>EKMD20ZM</t>
  </si>
  <si>
    <t>COMBO BASE CAMA+CABECERO+COLCHON KING DELHI PM 22AZUL TZAREM</t>
  </si>
  <si>
    <t>EKMD20TM</t>
  </si>
  <si>
    <t>COMBO BASE CAMA+CABECERO+COLCHON KING DELHI PM 47TAUPE TZARE</t>
  </si>
  <si>
    <t>CAMA CON COLCHON 140 ASTORIA AZUL</t>
  </si>
  <si>
    <t>EKMGS06TM</t>
  </si>
  <si>
    <t xml:space="preserve">COMBO BASE CAMA+CABECERO EXTRADOBLE GABOR PM47TAUPTZ        </t>
  </si>
  <si>
    <t>EKMG06GPM</t>
  </si>
  <si>
    <t xml:space="preserve">COMBO BASE CAMA+CABECERO+COLCHN EXTRADOBLE GABOR PM10GRISTZ </t>
  </si>
  <si>
    <t>EKMG06ZM</t>
  </si>
  <si>
    <t xml:space="preserve">COMBO BASE CAMA+CABECERO+COLCHN EXTRADOBLE GABOR PM22AZULTZ </t>
  </si>
  <si>
    <t>EKMG06TM</t>
  </si>
  <si>
    <t xml:space="preserve">COMBO BASE CAMA+CABECERO+COLCHN EXTRADOBLE GABOR PM47TAUPTZ </t>
  </si>
  <si>
    <t>CAMA CON COLCHON 140 ASTORIA CAFÉ</t>
  </si>
  <si>
    <t>CAMA CON COLCHON 140 ASTORIA SALMON</t>
  </si>
  <si>
    <t>CAMA CON COLCHON 160 ASTORIA AZUL</t>
  </si>
  <si>
    <t>CAMA CON COLCHON 160 ASTORIA CAFÉ</t>
  </si>
  <si>
    <t>EKMF04ZC</t>
  </si>
  <si>
    <t>COMBO CAMA + COLCHON 1 PILLOW 26 CM + CABECERO 140 FIORA AZUL PATA CROMADA</t>
  </si>
  <si>
    <t>EKMF04BC</t>
  </si>
  <si>
    <t>COMBO CAMA + COLCHON 1 PILLOW 26 CM + CABECERO 140 FIORA BLANCO PATA CROMADA</t>
  </si>
  <si>
    <t>EKMF04GLC</t>
  </si>
  <si>
    <t>COMBO CAMA + COLCHON 1 PILLOW 26 CM + CABECERO 140 FIORA GRIS PLATA PATA CROMADA</t>
  </si>
  <si>
    <t>EKMF04GPC</t>
  </si>
  <si>
    <t>COMBO CAMA + COLCHON 1 PILLOW 26 CM + CABECERO 140 FIORA GRIS PLOMO PATA CROMADA</t>
  </si>
  <si>
    <t>EKMF04MC</t>
  </si>
  <si>
    <t>COMBO CAMA + COLCHON 1 PILLOW 26 CM + CABECERO 140 FIORA MARFIL PATA CROMADA</t>
  </si>
  <si>
    <t>EKMF04TC</t>
  </si>
  <si>
    <t>COMBO CAMA + COLCHON 1 PILLOW 26 CM + CABECERO 140 FIORA TAUPE PATA CROMADA</t>
  </si>
  <si>
    <t>EKMF04VC</t>
  </si>
  <si>
    <t>COMBO CAMA + COLCHON 1 PILLOW 26 CM + CABECERO 140 FIORA VERDE PATA CROMADA</t>
  </si>
  <si>
    <t>EKMGS04ZC</t>
  </si>
  <si>
    <t>COMBO BASE CAMA + CABECERO 140 GABOR AZUL PATA CROMADA</t>
  </si>
  <si>
    <t>EKMGS04BC</t>
  </si>
  <si>
    <t>COMBO BASE CAMA + CABECERO 140 GABOR BLANCO PATA CROMADA</t>
  </si>
  <si>
    <t>EKMGS04GLC</t>
  </si>
  <si>
    <t>COMBO BASE CAMA + CABECERO 140 GABOR GRIS PLATA PATA CROMADA</t>
  </si>
  <si>
    <t>EKMGS04GPC</t>
  </si>
  <si>
    <t>COMBO BASE CAMA + CABECERO 140 GABOR GRIS PLOMO PATA CROMADA</t>
  </si>
  <si>
    <t>EKMGS04MC</t>
  </si>
  <si>
    <t>COMBO BASE CAMA + CABECERO 140 GABOR MARFIL PATA CROMADA</t>
  </si>
  <si>
    <t>EKMGS04TC</t>
  </si>
  <si>
    <t>COMBO BASE CAMA + CABECERO 140 GABOR TAUPE PATA CROMADA</t>
  </si>
  <si>
    <t>EKMGS04VC</t>
  </si>
  <si>
    <t>COMBO BASE CAMA + CABECERO 140 GABOR VERDE PATA CROMADA</t>
  </si>
  <si>
    <t>EKMV04ZC</t>
  </si>
  <si>
    <t>COMBO CAMA + COLCHON 1 PILLOW 26 CM + CABECERO 140 VITALE AZUL PATA CROMADA</t>
  </si>
  <si>
    <t>EKMV04BC</t>
  </si>
  <si>
    <t>COMBO CAMA + COLCHON 1 PILLOW 26 CM + CABECERO 140 VITALE BLANCO PATA CROMADA</t>
  </si>
  <si>
    <t>EKMV04GLC</t>
  </si>
  <si>
    <t>COMBO CAMA + COLCHON 1 PILLOW 26 CM + CABECERO 140 VITALE GRIS PLATA PATA CROMADA</t>
  </si>
  <si>
    <t>EKMV04GPC</t>
  </si>
  <si>
    <t>COMBO CAMA + COLCHON 1 PILLOW 26 CM + CABECERO 140 VITALE GRIS PLOMO PATA CROMADA</t>
  </si>
  <si>
    <t>EKMV04MC</t>
  </si>
  <si>
    <t>COMBO CAMA + COLCHON 1 PILLOW 26 CM + CABECERO 140 VITALE MARFIL PATA CROMADA</t>
  </si>
  <si>
    <t>EKMV04TC</t>
  </si>
  <si>
    <t>COMBO CAMA + COLCHON 1 PILLOW 26 CM + CABECERO 140 VITALE TAUPE PATA CROMADA</t>
  </si>
  <si>
    <t>EKMV04VC</t>
  </si>
  <si>
    <t>COMBO CAMA + COLCHON 1 PILLOW 26 CM + CABECERO 140 VITALE VERDE PATA CROMADA</t>
  </si>
  <si>
    <t>CAMA CON COLCHON 160 ASTORIA MOSTAZ</t>
  </si>
  <si>
    <t>CAMA CON COLCHON 160 ASTORIA VERDE</t>
  </si>
  <si>
    <t>EKMA04BC</t>
  </si>
  <si>
    <t>COMBO CAMA + COLCHON 1 PILLOW 26 CM + CABECERO 140 ASTORIA BLANCO PATA CROMADA</t>
  </si>
  <si>
    <t>EKMA04GLC</t>
  </si>
  <si>
    <t>COMBO CAMA + COLCHON 1 PILLOW 26 CM + CABECERO 140 ASTORIA GRIS PLATA PATA CROMADA</t>
  </si>
  <si>
    <t>EKMGS06ZC</t>
  </si>
  <si>
    <t>COMBO BASE CAMA + CABECERO 160 GABOR AZUL PATA CROMADA</t>
  </si>
  <si>
    <t>EKMGS04GPM</t>
  </si>
  <si>
    <t xml:space="preserve">COMBO BASE CAMA+CABECERO DOBLE GABOR PM10GRIS TZARE         </t>
  </si>
  <si>
    <t>EKMGS04ZM</t>
  </si>
  <si>
    <t xml:space="preserve">COMBO BASE CAMA+CABECERO DOBLE GABOR PM22AZUL TZARE         </t>
  </si>
  <si>
    <t>EKMGS04TM</t>
  </si>
  <si>
    <t xml:space="preserve">COMBO BASE CAMA+CABECERO DOBLE GABOR PM47TAUPE TZAR         </t>
  </si>
  <si>
    <t>EKMG04GPM</t>
  </si>
  <si>
    <t xml:space="preserve">COMBO BASE CAMA+CABECERO+COLCHN DOBLE GABOR PM10GRIS TZARE  </t>
  </si>
  <si>
    <t>EKMC160BC</t>
  </si>
  <si>
    <t>COMBO CAMA + COLCHON 1 PILLOW 26 CM + CABECERO 160 HAMPTON BLANCO PATA CROMADA</t>
  </si>
  <si>
    <t>EKMC160GLC</t>
  </si>
  <si>
    <t>COMBO CAMA + COLCHON 1 PILLOW 26 CM + CABECERO 160 HAMPTON GRIS PLATA PATA CROMADA</t>
  </si>
  <si>
    <t>EKMC160MC</t>
  </si>
  <si>
    <t>COMBO CAMA + COLCHON 1 PILLOW 26 CM + CABECERO 160 HAMPTON MARFIL PATA CROMADA</t>
  </si>
  <si>
    <t>EKMC160VC</t>
  </si>
  <si>
    <t>COMBO CAMA + COLCHON 1 PILLOW 26 CM + CABECERO 160 HAMPTON VERDE  PATA CROMADA</t>
  </si>
  <si>
    <t>EKMA04MC</t>
  </si>
  <si>
    <t>COMBO CAMA + COLCHON 1 PILLOW 26 CM + CABECERO 140 ASTORIA MARFIL PATA CROMADA</t>
  </si>
  <si>
    <t>EKMA04VC</t>
  </si>
  <si>
    <t>COMBO CAMA + COLCHON 1 PILLOW 26 CM + CABECERO 140 ASTORIA VERDE PATA CROMADA</t>
  </si>
  <si>
    <t>COMBO CAMA DOBLE + COLCHON 1 PILLOW 26 CM + CABECERO ASTORIA MOSTAZA GRATIS SABANAS 300 HILOS</t>
  </si>
  <si>
    <t>EKMA04</t>
  </si>
  <si>
    <t>COMBO CAMA DOBLE ASTORIA + COLCHÃ³N 1 PILLOW 26 CM + CABECERO GRATIS SABANAS 300 HILOS</t>
  </si>
  <si>
    <t>EKMV006N32</t>
  </si>
  <si>
    <t>Cama Queen + Colchon 2 Pillow 32Cm + Cabecero Vitale negro</t>
  </si>
  <si>
    <t>EKMV006S32</t>
  </si>
  <si>
    <t>Cama Queen + Colchon 2 Pillow 32Cm + Cabecero Vitale salmon</t>
  </si>
  <si>
    <t>EKM2276KT</t>
  </si>
  <si>
    <t>JUEGO DE ALCOBA KING MADISON CON COLCHÓN 2 PILLOW TAUPE</t>
  </si>
  <si>
    <t>MP COMBO CAMA ASTORIA CON COLCH 1 PILLOW 26 CM</t>
  </si>
  <si>
    <t>EKMF06GPM</t>
  </si>
  <si>
    <t>COMBO CAMA+COLCHON EXTRADOBLE FIORA PMADER 10GRIS TELA ZAREM</t>
  </si>
  <si>
    <t>EKMF06ZM</t>
  </si>
  <si>
    <t>COMBO CAMA+COLCHON EXTRADOBLE FIORA PMADER 22AZUL TELA ZAREM</t>
  </si>
  <si>
    <t>EKMF06TM</t>
  </si>
  <si>
    <t xml:space="preserve">COMBO CAMA+COLCHON EXTRADOBLE FIORA PMADER 47 TAUPE T ZAREM </t>
  </si>
  <si>
    <t xml:space="preserve">COMBO NATURA 200 - ESPALDAR + BASE CAMA + COLCHON </t>
  </si>
  <si>
    <t xml:space="preserve">COMBO NATURA 200 AZUL PETROLEO - ESPALDAR + BASE CAMA + COLCHON </t>
  </si>
  <si>
    <t xml:space="preserve">COMBO NATURA 200 BLANCO PERLADO - ESPALDAR + BASE CAMA + COLCHON </t>
  </si>
  <si>
    <t xml:space="preserve">COMBO NATURA 200 GRIS PLATA - ESPALDAR + BASE CAMA + COLCHON </t>
  </si>
  <si>
    <t xml:space="preserve">COMBO NATURA 200 GRIS PLOMO - ESPALDAR + BASE CAMA + COLCHON </t>
  </si>
  <si>
    <t xml:space="preserve">COMBO NATURA 200 TAUPE - ESPALDAR + BASE CAMA + COLCHON </t>
  </si>
  <si>
    <t xml:space="preserve">COMBO NATURA NEGRO PERLADO - ESPALDAR + BASE CAMA + COLCHON </t>
  </si>
  <si>
    <t xml:space="preserve">COMBO PARIS AZUL 160 - ESPALDAR + BASE + PUFF BAUL + COLCHON </t>
  </si>
  <si>
    <t xml:space="preserve">COMBO PARIS BLANCO 160 - ESPALDAR + BASE + PUFF BAUL + COLCHON </t>
  </si>
  <si>
    <t>EKMPC160C</t>
  </si>
  <si>
    <t xml:space="preserve">COMBO PARIS GRIS PERLA 160 - ESPALDAR + BASE + PUFF BAUL + COLCHON </t>
  </si>
  <si>
    <t xml:space="preserve">COMBO PARIS GRIS PLATA 160 - ESPALDAR + BASE + PUFF BAUL + COLCHON </t>
  </si>
  <si>
    <t xml:space="preserve">COMBO PARIS GRIS PLOMO 160 - ESPALDAR + BASE + PUFF BAUL + COLCHON </t>
  </si>
  <si>
    <t xml:space="preserve">COMBO PARIS NEGRO 160 - ESPALDAR + BASE + PUFF BAUL + COLCHON </t>
  </si>
  <si>
    <t>EKM2275</t>
  </si>
  <si>
    <t>JUEGO DE ALCOBA MADISON CON COLCHON QUEEN</t>
  </si>
  <si>
    <t>EKM2275QT</t>
  </si>
  <si>
    <t>JUEGO DE ALCOBA MADISON CON COLCHON QUEEN TAUPE</t>
  </si>
  <si>
    <t>EKMRE10GN</t>
  </si>
  <si>
    <t>SILLA OFICINA ERGOHUMAN LUJO GRIS</t>
  </si>
  <si>
    <t>CAMA + COLCHON 160 VITALE AZUL</t>
  </si>
  <si>
    <t>CAMA + COLCHON 160 VITALE CAFÉ</t>
  </si>
  <si>
    <t>CAMA + COLCHON 160 VITALE MOSTAZA</t>
  </si>
  <si>
    <t>CAMA + COLCHON 160 VITALE SALMON</t>
  </si>
  <si>
    <t>CAMA + COLCHON 160 VITALE VERDE</t>
  </si>
  <si>
    <t>MP GV SILLA LILLE GIRATOR AZUL 47X76X44 SETX12 UND</t>
  </si>
  <si>
    <t>EKMT666N</t>
  </si>
  <si>
    <t>EKMR31252R</t>
  </si>
  <si>
    <t>MP SILLA KINGSTON PRESIDENTE 50X64.5X103 ROSADO</t>
  </si>
  <si>
    <t>EKMES160GL</t>
  </si>
  <si>
    <t>CABECERO CAMA 160 JULIETA GRIS PLATA</t>
  </si>
  <si>
    <t>CABECERO CAMA 160 JULIETA GRIS PLOMO</t>
  </si>
  <si>
    <t>CABECERO CAMA 160 JULIETA NEGRO</t>
  </si>
  <si>
    <t>CABECERO CAMA 160 JULIETA TAUPE</t>
  </si>
  <si>
    <t>EKMES163T</t>
  </si>
  <si>
    <t>EKMESJ4Z</t>
  </si>
  <si>
    <t>CABECERO CAMA 140 JULIETA AZUL</t>
  </si>
  <si>
    <t>EKM2276KZ</t>
  </si>
  <si>
    <t>ALCOBA MADISON CON COLCHÓN 200 AZUL</t>
  </si>
  <si>
    <t>EKM2276KG</t>
  </si>
  <si>
    <t>ALCOBA MADISON CON COLCHÓN 200 GRIS</t>
  </si>
  <si>
    <t>EKM20CM101B</t>
  </si>
  <si>
    <t>CAMA + COLC 200 CASCAD BG + NOCHERO</t>
  </si>
  <si>
    <t>EKM20CM104C</t>
  </si>
  <si>
    <t>CAMA + COLC 200 CASCAD CF + NOCHERO</t>
  </si>
  <si>
    <t>EKM20CM102G</t>
  </si>
  <si>
    <t>CAMA + COLC 200 CASCAD GR + NOCHERO</t>
  </si>
  <si>
    <t>EKM20CM105N</t>
  </si>
  <si>
    <t>CAMA + COLC 200 CASCAD NG + NOCHERO</t>
  </si>
  <si>
    <t>EKM20CM103T</t>
  </si>
  <si>
    <t>CAMA + COLC 200 CASCAD TA + NOCHERO</t>
  </si>
  <si>
    <t>EKMCCI160PLO</t>
  </si>
  <si>
    <t>Cama + Colchón 2 Pillow + Cabecero Queen Acacia, Gris plomo</t>
  </si>
  <si>
    <t>CAMA + COLCHON 200 MOUSAI AZUL</t>
  </si>
  <si>
    <t>CAMA + COLCHON 200 MOUSAI BLANCO</t>
  </si>
  <si>
    <t>CAMA + COLCHON 200 MOUSAI CAFÉ</t>
  </si>
  <si>
    <t>CAMA + COLCHON 200 MOUSAI GRIS</t>
  </si>
  <si>
    <t>CAMA + COLCHON 200 MOUSAI MOSTAZA</t>
  </si>
  <si>
    <t>CAMA + COLCHON 200 MOUSAI NEGRO</t>
  </si>
  <si>
    <t>CAMA + COLCHON 200 MOUSAI SALMON</t>
  </si>
  <si>
    <t>CAMA + COLCHON 200 MOUSAI TAUPE</t>
  </si>
  <si>
    <t>CAMA + COLCHON 200 MOUSAI VERDE</t>
  </si>
  <si>
    <t>CAMA + COLCHON 200 VITALE AZUL</t>
  </si>
  <si>
    <t>CAMA + COLCHON 200 VITALE BLANCO</t>
  </si>
  <si>
    <t>CAMA + COLCHON 200 VITALE CAFÉ</t>
  </si>
  <si>
    <t>CAMA + COLCHON 200 VITALE GRIS</t>
  </si>
  <si>
    <t>CAMA + COLCHON 200 VITALE MOSTAZA</t>
  </si>
  <si>
    <t>CAMA + COLCHON 200 VITALE NEGRO</t>
  </si>
  <si>
    <t>CAMA + COLCHON 200 VITALE SALMON</t>
  </si>
  <si>
    <t>CAMA + COLCHON 200 VITALE TAUPE</t>
  </si>
  <si>
    <t>CAMA + COLCHON 200 VITALE VERDE</t>
  </si>
  <si>
    <t>EKMCNT297</t>
  </si>
  <si>
    <t xml:space="preserve">CAMA ARNILLAS NUKI                                </t>
  </si>
  <si>
    <t>EKMM006Z32</t>
  </si>
  <si>
    <t>Cama Queen + Colchon 2 Pillow 32 Cm + Cabecero Mousai Azul</t>
  </si>
  <si>
    <t>EKMM006C32</t>
  </si>
  <si>
    <t>Cama Queen + Colchon 2 Pillow 32 Cm + Cabecero Mousai Café</t>
  </si>
  <si>
    <t>EKMM006G32</t>
  </si>
  <si>
    <t>Cama Queen + Colchon 2 Pillow 32 Cm + Cabecero Mousai Gris</t>
  </si>
  <si>
    <t>EKMM006N32</t>
  </si>
  <si>
    <t>Cama Queen + Colchon 2 Pillow 32 Cm + Cabecero Mousai Negro</t>
  </si>
  <si>
    <t>EKMM006S32</t>
  </si>
  <si>
    <t>Cama Queen + Colchon 2 Pillow 32 Cm + Cabecero Mousai Salmon</t>
  </si>
  <si>
    <t>EKMM006T32</t>
  </si>
  <si>
    <t>Cama Queen + Colchon 2 Pillow 32 Cm + Cabecero Mousai Taupe</t>
  </si>
  <si>
    <t>EKMM006V32</t>
  </si>
  <si>
    <t>Cama Queen + Colchon 2 Pillow 32 Cm + Cabecero Mousai Verde</t>
  </si>
  <si>
    <t>EKMM006M32</t>
  </si>
  <si>
    <t>Cama Queen + Colchon 2 Pillow 32Cm + Cabecero Mousai Mostaza</t>
  </si>
  <si>
    <t>EKMM20GPC</t>
  </si>
  <si>
    <t xml:space="preserve">COMBO BASE CAMA+CABECERO+COLCHN KING MOUSAI PC 10GRIS TZARE </t>
  </si>
  <si>
    <t>EKMM20ZC</t>
  </si>
  <si>
    <t xml:space="preserve">COMBO BASE CAMA+CABECERO+COLCHN KING MOUSAI PC 22AZUL TZARE </t>
  </si>
  <si>
    <t>EKMM20TC</t>
  </si>
  <si>
    <t xml:space="preserve">COMBO BASE CAMA+CABECERO+COLCHN KING MOUSAI PC 47TAUPETZARE </t>
  </si>
  <si>
    <t>EKMM20GPM</t>
  </si>
  <si>
    <t xml:space="preserve">COMBO BASE CAMA+CABECERO+COLCHN KING MOUSAI PM 10GRIS TZARE </t>
  </si>
  <si>
    <t>EKMM20ZM</t>
  </si>
  <si>
    <t xml:space="preserve">COMBO BASE CAMA+CABECERO+COLCHN KING MOUSAI PM 22AZUL TZARE </t>
  </si>
  <si>
    <t>EKMM20TM</t>
  </si>
  <si>
    <t xml:space="preserve">COMBO BASE CAMA+CABECERO+COLCHN KING MOUSAI PM 47TAUPETZARE </t>
  </si>
  <si>
    <t>EKMA06GPC</t>
  </si>
  <si>
    <t>COMBO BASE CAMA+CABECERO+COLCHON EXTRDOBL ASTER PC 10GRIS TZ</t>
  </si>
  <si>
    <t>EKMA06ZC</t>
  </si>
  <si>
    <t>COMBO BASE CAMA+CABECERO+COLCHON EXTRDOBL ASTER PC 22AZUL TZ</t>
  </si>
  <si>
    <t>EKMA06GPM</t>
  </si>
  <si>
    <t>COMBO BASE CAMA+CABECERO+COLCHON EXTRDOBL ASTER PM 10GRIS TZ</t>
  </si>
  <si>
    <t>EKMA06ZM</t>
  </si>
  <si>
    <t>COMBO BASE CAMA+CABECERO+COLCHON EXTRDOBL ASTER PM 22AZUL TZ</t>
  </si>
  <si>
    <t>EKMCH20Z</t>
  </si>
  <si>
    <t>COMBO CAMA + COLCHON + CABECERO 200 HORIZON AZUL INDIGO</t>
  </si>
  <si>
    <t>EKMCH20B</t>
  </si>
  <si>
    <t>COMBO CAMA + COLCHON + CABECERO 200 HORIZON BLANCO</t>
  </si>
  <si>
    <t>EKMCH20C</t>
  </si>
  <si>
    <t>COMBO CAMA + COLCHON + CABECERO 200 HORIZON CAFÉ</t>
  </si>
  <si>
    <t>EKMCH20GL</t>
  </si>
  <si>
    <t>COMBO CAMA + COLCHON + CABECERO 200 HORIZON GRIS PLATA</t>
  </si>
  <si>
    <t>EKMCH20N</t>
  </si>
  <si>
    <t>COMBO CAMA + COLCHON + CABECERO 200 HORIZON NEGRO</t>
  </si>
  <si>
    <t>EKMCH20T</t>
  </si>
  <si>
    <t>COMBO CAMA + COLCHON + CABECERO 200 HORIZON TAUPE</t>
  </si>
  <si>
    <t>EKMCH20V</t>
  </si>
  <si>
    <t>COMBO CAMA + COLCHON + CABECERO 200 HORIZON VERDE AZULADO</t>
  </si>
  <si>
    <t>EKMM20BC</t>
  </si>
  <si>
    <t>COMBO CAMA + COLCHON 2 PILLOW 28 CM + CABECERO 200 MOUSAI BLANCO PATA CROMADA</t>
  </si>
  <si>
    <t>EKMM20GLC</t>
  </si>
  <si>
    <t>COMBO CAMA + COLCHON 2 PILLOW 28 CM + CABECERO 200 MOUSAI GRIS PLATA PATA CROMADA</t>
  </si>
  <si>
    <t>EKMM20VC</t>
  </si>
  <si>
    <t>COMBO CAMA + COLCHON 2 PILLOW 28 CM + CABECERO 200 MOUSAI VERDE  PATA CROMADA</t>
  </si>
  <si>
    <t>EKMMF200</t>
  </si>
  <si>
    <t>COMBO CAMA KING MARFIL ESPALDAR + BASE CAMA + COLCHON</t>
  </si>
  <si>
    <t>EKMM006B32</t>
  </si>
  <si>
    <t>COMBO CAMA QUEEN + COLCHON 2 PILLOW 32 CM + CABECERO MOUSAI BLANCO GRATIS SABANAS 300 HILOS</t>
  </si>
  <si>
    <t>EKMF20GPM</t>
  </si>
  <si>
    <t xml:space="preserve">COMBO CAMA+COLCHON KING FIORA PMADER 10GRIS TELA ZAREM      </t>
  </si>
  <si>
    <t>EKMF20ZM</t>
  </si>
  <si>
    <t xml:space="preserve">COMBO CAMA+COLCHON KING FIORA PMADER 22AZUL TELA ZAREM      </t>
  </si>
  <si>
    <t>EKMF20TM</t>
  </si>
  <si>
    <t xml:space="preserve">COMBO CAMA+COLCHON KING FIORA PMADER 47 TAUPE T ZAREM       </t>
  </si>
  <si>
    <t>COMBO ITALIA KING AZUL- ESPALDAR + BASE CAMA + COLCHON</t>
  </si>
  <si>
    <t>COMBO ITALIA KING BLANCO- ESPALDAR + BASE CAMA + COLCHON</t>
  </si>
  <si>
    <t>COMBO ITALIA KING GRIS PERLA- ESPALDAR + BASE CAMA + COLCHON</t>
  </si>
  <si>
    <t>COMBO ITALIA KING GRIS PLATA- ESPALDAR + BASE CAMA + COLCHON</t>
  </si>
  <si>
    <t>COMBO ITALIA KING GRIS PLOMO- ESPALDAR + BASE CAMA</t>
  </si>
  <si>
    <t>COMBO ITALIA KING NEGRO- ESPALDAR + BASE CAMA + COLCHON</t>
  </si>
  <si>
    <t>COMBO ITALIA KING TAUPE - ESPALDAR + BASE CAMA + COLCHON</t>
  </si>
  <si>
    <t>COMBO MARFIL 200 AZUL - ESPALDAR + BASE CAMA + COLCHON</t>
  </si>
  <si>
    <t>COMBO MARFIL 200 BLANCO - ESPALDAR + BASE CAMA + COLCHON</t>
  </si>
  <si>
    <t>COMBO MARFIL 200 GRIS PERLA - ESPALDAR + BASE CAMA + COLCHON</t>
  </si>
  <si>
    <t>COMBO MARFIL 200 GRIS PLOMO - ESPALDAR + BASE CAMA + COLCHON</t>
  </si>
  <si>
    <t>COMBO MARFIL 200 NEGRO - ESPALDAR + BASE CAMA + COLCHON</t>
  </si>
  <si>
    <t xml:space="preserve">COMBO PARIS AZUL 200 - ESPALDAR + BASE + PUFF BAUL + COLCHON </t>
  </si>
  <si>
    <t xml:space="preserve">COMBO PARIS BLANCO 200 - ESPALDAR + BASE + PUFF BAUL + COLCHON </t>
  </si>
  <si>
    <t xml:space="preserve">COMBO PARIS GRIS PERLA 200 - ESPALDAR + BASE + PUFF BAUL + COLCHON </t>
  </si>
  <si>
    <t xml:space="preserve">COMBO PARIS GRIS PLATA 200 - ESPALDAR + BASE + PUFF BAUL + COLCHON </t>
  </si>
  <si>
    <t xml:space="preserve">COMBO PARIS GRIS PLOMO 200 - ESPALDAR + BASE + PUFF BAUL + COLCHON </t>
  </si>
  <si>
    <t xml:space="preserve">COMBO PARIS NEGRO 200 - ESPALDAR + BASE + PUFF BAUL + COLCHON </t>
  </si>
  <si>
    <t>EKM2276</t>
  </si>
  <si>
    <t>JUEGO DE ALCOBA MADISON CON COLCHON KING</t>
  </si>
  <si>
    <t>EKMCCN250GP</t>
  </si>
  <si>
    <t>EKMC140S32</t>
  </si>
  <si>
    <t>Cama Doble + Colchon 2 Pillow 32 + Cabecero Hampton Salmon</t>
  </si>
  <si>
    <t>EKMESJ4B</t>
  </si>
  <si>
    <t>CABECERO CAMA 140 JULIETA BLANCO</t>
  </si>
  <si>
    <t>EKMESJ4GR</t>
  </si>
  <si>
    <t>CABECERO CAMA 140 JULIETA GRIS PERLA</t>
  </si>
  <si>
    <t>EKMESJ4GL</t>
  </si>
  <si>
    <t>CABECERO CAMA 140 JULIETA GRIS PLATA</t>
  </si>
  <si>
    <t>EKMESJ4GP</t>
  </si>
  <si>
    <t>CABECERO CAMA 140 JULIETA GRIS PLOMO</t>
  </si>
  <si>
    <t>EKMESJ4N</t>
  </si>
  <si>
    <t>CABECERO CAMA 140 JULIETA NEGRO</t>
  </si>
  <si>
    <t>EKMESJ4T</t>
  </si>
  <si>
    <t>CABECERO CAMA 140 JULIETA TAUPE</t>
  </si>
  <si>
    <t>EKMC200NGR</t>
  </si>
  <si>
    <t>COMBO CAMA CABECERO COLCHON 2000 NAGORE GRIS PERLA</t>
  </si>
  <si>
    <t>EKMCARV160T</t>
  </si>
  <si>
    <t>EKMD20GLC</t>
  </si>
  <si>
    <t>COMBO CAMA + COLCHON 2 PILLOW 28 CM + CABECERO 200 DELHI GRIS PLATA PATA CROMADA</t>
  </si>
  <si>
    <t>EKMD20MC</t>
  </si>
  <si>
    <t>COMBO CAMA + COLCHON 2 PILLOW 28 CM + CABECERO 200 DELHI MARFIL PATA CROMADA</t>
  </si>
  <si>
    <t>EKMD20VC</t>
  </si>
  <si>
    <t>COMBO CAMA + COLCHON 2 PILLOW 28 CM + CABECERO 200 DELHI VERDE PATA CROMADA</t>
  </si>
  <si>
    <t>EKMG004G32</t>
  </si>
  <si>
    <t>Cama Doble + Colchón 2 Pillow 32 Cm + Cabecero Gabor Gris</t>
  </si>
  <si>
    <t>EKMG004M32</t>
  </si>
  <si>
    <t>Cama Doble + Colchón 2 Pillow 32 Cm + Cabecero Gabor Mostaza</t>
  </si>
  <si>
    <t>EKMG004N32</t>
  </si>
  <si>
    <t>Cama Doble + Colchon 2 Pillow 32 Cm + Cabecero Gabor Negro</t>
  </si>
  <si>
    <t>EKMG004S32</t>
  </si>
  <si>
    <t>Cama Doble + Colchón 2 Pillow 32 Cm + Cabecero Gabor Salmon</t>
  </si>
  <si>
    <t>EKMG004V32</t>
  </si>
  <si>
    <t>Cama Doble + Colchón 2 Pillow 32cm + Cabecero Gabor Verde</t>
  </si>
  <si>
    <t>EKMA04Z32</t>
  </si>
  <si>
    <t>Cama Doble + Colchon 2 Pillow 32 Cm + Cabecero Astoria Azul</t>
  </si>
  <si>
    <t>EKMA04G32</t>
  </si>
  <si>
    <t>Cama Doble + Colchón 2 Pillow 32 Cm + Cabecero Astoria Gris</t>
  </si>
  <si>
    <t>EKMA04N32</t>
  </si>
  <si>
    <t>Cama Doble + Colchón 2 Pillow 32 Cm + Cabecero Astoria Negro</t>
  </si>
  <si>
    <t>EKMA02M32</t>
  </si>
  <si>
    <t>Cama Semidoble + Colchón 2 Pillow + Cabecero Astoria Mostaza</t>
  </si>
  <si>
    <t>EKMA02S32</t>
  </si>
  <si>
    <t>Cama Semidoble + Colchón 2 Pillow + Cabecero Astoria, Salmon</t>
  </si>
  <si>
    <t>EKMA02Z32</t>
  </si>
  <si>
    <t>Cama Semidoble + Colchón 2 Pillow 32 + Cabecero Astoria Azul</t>
  </si>
  <si>
    <t>EKMA02T32</t>
  </si>
  <si>
    <t>Cama Semidoble + Colchón 2 Pillow 32+ Cabecero Astoria Taupe</t>
  </si>
  <si>
    <t>EKMA02G32</t>
  </si>
  <si>
    <t>Cama Semidoble Astoria + Colchón 2 Pillow + Cabecero Gris</t>
  </si>
  <si>
    <t>EKMM004Z32</t>
  </si>
  <si>
    <t>COMBO CAMA DOBLE + COLCHON 2 PILLOW 32 CM + CABECERO MOUSAI AZUL GRATIS SABANAS 300 HILOS</t>
  </si>
  <si>
    <t>EKMM004B32</t>
  </si>
  <si>
    <t>COMBO CAMA DOBLE + COLCHON 2 PILLOW 32 CM + CABECERO MOUSAI BLANCO GRATIS SABANAS 300 HILOS</t>
  </si>
  <si>
    <t>EKMCD20Z</t>
  </si>
  <si>
    <t>COMBO CAMA + COLCHON + CABECERO 200 DUBLIN AZUL INDIGO</t>
  </si>
  <si>
    <t>EKMCD20B</t>
  </si>
  <si>
    <t>COMBO CAMA + COLCHON + CABECERO 200 DUBLIN BLANCO</t>
  </si>
  <si>
    <t>EKMCD20C</t>
  </si>
  <si>
    <t>COMBO CAMA + COLCHON + CABECERO 200 DUBLIN CAFÉ</t>
  </si>
  <si>
    <t>EKMCD20GL</t>
  </si>
  <si>
    <t>COMBO CAMA + COLCHON + CABECERO 200 DUBLIN GRIS PLATA</t>
  </si>
  <si>
    <t>EKMCD20N</t>
  </si>
  <si>
    <t>COMBO CAMA + COLCHON + CABECERO 200 DUBLIN NEGRO</t>
  </si>
  <si>
    <t>EKMCD20T</t>
  </si>
  <si>
    <t>COMBO CAMA + COLCHON + CABECERO 200 DUBLIN TAUPE</t>
  </si>
  <si>
    <t>EKMCD20V</t>
  </si>
  <si>
    <t>COMBO CAMA + COLCHON + CABECERO 200 DUBLIN VERDE AZULADO</t>
  </si>
  <si>
    <t>EKMAARS16GP</t>
  </si>
  <si>
    <t xml:space="preserve">CAMA ARNILLAS ASTORIA 160 GRIS PLOMO              </t>
  </si>
  <si>
    <t>EKMAE06BC</t>
  </si>
  <si>
    <t xml:space="preserve">CAMA CON ARNILLAS ASTORIA 160 BLANCO              </t>
  </si>
  <si>
    <t>MP GV SILLA CHENNA GITARO NEGR 42X97X40 SETX12 UND</t>
  </si>
  <si>
    <t>EKMM004G32</t>
  </si>
  <si>
    <t>COMBO CAMA DOBLE + COLCHON 2 PILLOW 32 CM + CABECERO MOUSAI GRIS PLATA GRATIS SABANAS 300 HILOS</t>
  </si>
  <si>
    <t>EKMC016BE</t>
  </si>
  <si>
    <t>CAMA QUEEN 160 BEIGE BASE CAMA + ESPALDAR PRETTY + COLCHON 1 PILLOW</t>
  </si>
  <si>
    <t>EKMC016GP</t>
  </si>
  <si>
    <t>CAMA QUEEN 160 GRIS P BASE CAMA + ESPALDAR PRETTY + COLCHÓN 1 PILLOW</t>
  </si>
  <si>
    <t>EKMC016GPL</t>
  </si>
  <si>
    <t>CAMA QUEEN 160 GRIS PL BASE CAMA + ESPALDAR PRETTY + COLCHON 1 PILLOW</t>
  </si>
  <si>
    <t>EKMA20GPC</t>
  </si>
  <si>
    <t>COMBO BASE CAMA+CABECERO+COLCHON KING ASTER PC 10GRIS TZAREM</t>
  </si>
  <si>
    <t>EKMA20ZC</t>
  </si>
  <si>
    <t>COMBO BASE CAMA+CABECERO+COLCHON KING ASTER PC 22AZUL TZAREM</t>
  </si>
  <si>
    <t>EKMA20TC</t>
  </si>
  <si>
    <t>COMBO BASE CAMA+CABECERO+COLCHON KING ASTER PC 47TAUPE TZARE</t>
  </si>
  <si>
    <t>EKMA20GPM</t>
  </si>
  <si>
    <t>COMBO BASE CAMA+CABECERO+COLCHON KING ASTER PM 10GRIS TZAREM</t>
  </si>
  <si>
    <t>EKMA20ZM</t>
  </si>
  <si>
    <t>COMBO BASE CAMA+CABECERO+COLCHON KING ASTER PM 22AZUL TZAREM</t>
  </si>
  <si>
    <t>EKMA20TM</t>
  </si>
  <si>
    <t>COMBO BASE CAMA+CABECERO+COLCHON KING ASTER PM 47TAUPE TZARE</t>
  </si>
  <si>
    <t>EKMCDC20ZC</t>
  </si>
  <si>
    <t xml:space="preserve">COMBO BASE CAMA+CABECERO+COLCHON KING DUBLIN PC AZUL INDIGO </t>
  </si>
  <si>
    <t>EKMCDC20GC</t>
  </si>
  <si>
    <t xml:space="preserve">COMBO BASE CAMA+CABECERO+COLCHON KING DUBLIN PC GRIS PLATA  </t>
  </si>
  <si>
    <t>EKMCDC20TC</t>
  </si>
  <si>
    <t xml:space="preserve">COMBO BASE CAMA+CABECERO+COLCHON KING DUBLIN PC TAUPE       </t>
  </si>
  <si>
    <t>EKMCDC20ZM</t>
  </si>
  <si>
    <t xml:space="preserve">COMBO BASE CAMA+CABECERO+COLCHON KING DUBLIN PM AZUL INDIGO </t>
  </si>
  <si>
    <t>EKMCDC20GM</t>
  </si>
  <si>
    <t xml:space="preserve">COMBO BASE CAMA+CABECERO+COLCHON KING DUBLIN PM GRIS PLATA  </t>
  </si>
  <si>
    <t>EKMCDC20TM</t>
  </si>
  <si>
    <t xml:space="preserve">COMBO BASE CAMA+CABECERO+COLCHON KING DUBLIN PM TAUPE       </t>
  </si>
  <si>
    <t>EKMF06ZC</t>
  </si>
  <si>
    <t>COMBO CAMA + COLCHON 1 PILLOW 26 CM + CABECERO 160 FIORA AZUL PATA CROMADA</t>
  </si>
  <si>
    <t>EKMF06BC</t>
  </si>
  <si>
    <t>COMBO CAMA + COLCHON 1 PILLOW 26 CM + CABECERO 160 FIORA BLANCO PATA CROMADA</t>
  </si>
  <si>
    <t>EKMF06GLC</t>
  </si>
  <si>
    <t>COMBO CAMA + COLCHON 1 PILLOW 26 CM + CABECERO 160 FIORA GRIS PLATA PATA CROMADA</t>
  </si>
  <si>
    <t>EKMF06GPC</t>
  </si>
  <si>
    <t>COMBO CAMA + COLCHON 1 PILLOW 26 CM + CABECERO 160 FIORA GRIS PLOMO PATA CROMADA</t>
  </si>
  <si>
    <t>EKMF06MC</t>
  </si>
  <si>
    <t>COMBO CAMA + COLCHON 1 PILLOW 26 CM + CABECERO 160 FIORA MARFIL PATA CROMADA</t>
  </si>
  <si>
    <t>EKMF06TC</t>
  </si>
  <si>
    <t>COMBO CAMA + COLCHON 1 PILLOW 26 CM + CABECERO 160 FIORA TAUPE PATA CROMADA</t>
  </si>
  <si>
    <t>EKMF06VC</t>
  </si>
  <si>
    <t>COMBO CAMA + COLCHON 1 PILLOW 26 CM + CABECERO 160 FIORA VERDE PATA CROMADA</t>
  </si>
  <si>
    <t>EKMG04ZM</t>
  </si>
  <si>
    <t xml:space="preserve">COMBO BASE CAMA+CABECERO+COLCHN DOBLE GABOR PM22AZUL TZARE  </t>
  </si>
  <si>
    <t>EKMG04TM</t>
  </si>
  <si>
    <t xml:space="preserve">COMBO BASE CAMA+CABECERO+COLCHN DOBLE GABOR PM47TAUPE TZAR  </t>
  </si>
  <si>
    <t>EKMV06ZC</t>
  </si>
  <si>
    <t>COMBO CAMA + COLCHON 1 PILLOW 26 CM + CABECERO 160 VITALE AZUL PATA CROMADA</t>
  </si>
  <si>
    <t>EKMV06BC</t>
  </si>
  <si>
    <t>COMBO CAMA + COLCHON 1 PILLOW 26 CM + CABECERO 160 VITALE BLANCO PATA CROMADA</t>
  </si>
  <si>
    <t>EKMV06GLC</t>
  </si>
  <si>
    <t>COMBO CAMA + COLCHON 1 PILLOW 26 CM + CABECERO 160 VITALE GRIS PLATA PATA CROMADA</t>
  </si>
  <si>
    <t>EKMV06GPC</t>
  </si>
  <si>
    <t>COMBO CAMA + COLCHON 1 PILLOW 26 CM + CABECERO 160 VITALE GRIS PLOMO PATA CROMADA</t>
  </si>
  <si>
    <t>EKMV06MC</t>
  </si>
  <si>
    <t>COMBO CAMA + COLCHON 1 PILLOW 26 CM + CABECERO 160 VITALE MARFIL PATA CROMADA</t>
  </si>
  <si>
    <t>EKMV06TC</t>
  </si>
  <si>
    <t>COMBO CAMA + COLCHON 1 PILLOW 26 CM + CABECERO 160 VITALE TAUPE PATA CROMADA</t>
  </si>
  <si>
    <t>EKMV06VC</t>
  </si>
  <si>
    <t>COMBO CAMA + COLCHON 1 PILLOW 26 CM + CABECERO 160 VITALE VERDE PATA CROMADA</t>
  </si>
  <si>
    <t>EKMM004C32</t>
  </si>
  <si>
    <t>COMBO CAMA DOBLE + COLCHON 2 PILLOW 32 CM + CABECERO MOUSAI MARRON GRATIS SABANAS 300 HILOS</t>
  </si>
  <si>
    <t>EKMGS02ZC</t>
  </si>
  <si>
    <t>COMBO BASE CAMA + CABECERO 120 GABOR AZUL PATA CROMADA</t>
  </si>
  <si>
    <t>EKMGS02BC</t>
  </si>
  <si>
    <t>COMBO BASE CAMA + CABECERO 120 GABOR BLANCO PATA CROMADA</t>
  </si>
  <si>
    <t>EKMGS02GLC</t>
  </si>
  <si>
    <t>COMBO BASE CAMA + CABECERO 120 GABOR GRIS PLATA PATA CROMADA</t>
  </si>
  <si>
    <t>EKMGS02GPC</t>
  </si>
  <si>
    <t>COMBO BASE CAMA + CABECERO 120 GABOR GRIS PLOMO PATA CROMADA</t>
  </si>
  <si>
    <t>EKMGS02MC</t>
  </si>
  <si>
    <t>COMBO BASE CAMA + CABECERO 120 GABOR MARFIL PATA CROMADA</t>
  </si>
  <si>
    <t>EKMGS02TC</t>
  </si>
  <si>
    <t>COMBO BASE CAMA + CABECERO 120 GABOR TAUPE PATA CROMADA</t>
  </si>
  <si>
    <t>EKMGS02VC</t>
  </si>
  <si>
    <t>COMBO BASE CAMA + CABECERO 120 GABOR VERDE PATA CROMADA</t>
  </si>
  <si>
    <t>EKMM004M32</t>
  </si>
  <si>
    <t>COMBO CAMA DOBLE + COLCHON 2 PILLOW 32 CM + CABECERO MOUSAI MOSTAZA GRATIS SABANAS 300 HILOS</t>
  </si>
  <si>
    <t>EKMM004N32</t>
  </si>
  <si>
    <t>COMBO CAMA DOBLE + COLCHON 2 PILLOW 32 CM + CABECERO MOUSAI NEGRO GRATIS SABANAS 300 HILOS</t>
  </si>
  <si>
    <t>EKMM004S32</t>
  </si>
  <si>
    <t>COMBO CAMA DOBLE + COLCHON 2 PILLOW 32 CM + CABECERO MOUSAI SALMON GRATIS SABANAS 300 HILOS</t>
  </si>
  <si>
    <t>EKMM004T32</t>
  </si>
  <si>
    <t>COMBO CAMA DOBLE + COLCHON 2 PILLOW 32 CM + CABECERO MOUSAI TAUPE GRATIS SABANAS 300 HILOS</t>
  </si>
  <si>
    <t>EKMM004V32</t>
  </si>
  <si>
    <t>COMBO CAMA DOBLE + COLCHON 2 PILLOW 32 CM + CABECERO MOUSAI VERDE AZULADO GRATIS SABANAS 300 HILOS</t>
  </si>
  <si>
    <t>EKMG002T32</t>
  </si>
  <si>
    <t>Cama Semidoble + Colchón 2 Pillow 32 + Cabecero Gabor Taupe</t>
  </si>
  <si>
    <t>EKMG002M32</t>
  </si>
  <si>
    <t>Cama Semidoble + Colchón 2 Pillow 32+ Cabecero Gabor Mostaza</t>
  </si>
  <si>
    <t>EKMGS02GPM</t>
  </si>
  <si>
    <t xml:space="preserve">COMBO BASE CAMA+CABECERO SEMIDOBL GABOR PM10GRISTZ          </t>
  </si>
  <si>
    <t>EKMGS02ZM</t>
  </si>
  <si>
    <t xml:space="preserve">COMBO BASE CAMA+CABECERO SEMIDOBL GABOR PM22AZULTZ          </t>
  </si>
  <si>
    <t>EKMGS02TM</t>
  </si>
  <si>
    <t xml:space="preserve">COMBO BASE CAMA+CABECERO SEMIDOBL GABOR PM47TAUPETZ         </t>
  </si>
  <si>
    <t>EKM006Z25</t>
  </si>
  <si>
    <t>COMBO CAMA QUEEN + COLCHON 1 PILLOW 26 CM + CABECERO HAMPTON AZUL GRATIS SABANAS 300 HILOS</t>
  </si>
  <si>
    <t>EKM006B25</t>
  </si>
  <si>
    <t>COMBO CAMA QUEEN + COLCHON 1 PILLOW 26 CM + CABECERO HAMPTON BLANCO GRATIS SABANAS 300 HILOS</t>
  </si>
  <si>
    <t>EKMG002C32</t>
  </si>
  <si>
    <t>Cama Semidoble + Colchón 2 Pillow 32cm + Cabecero Gabor Café</t>
  </si>
  <si>
    <t>EKMG002G32</t>
  </si>
  <si>
    <t>Cama Semidoble + Colchón 2 Pillow 32cm + Cabecero Gabor Gris</t>
  </si>
  <si>
    <t>EKMV004Z32</t>
  </si>
  <si>
    <t>Cama Doble + Colchon 2 Pillow 32 Cm + Cabecero Vitale azul</t>
  </si>
  <si>
    <t>EKMV004B32</t>
  </si>
  <si>
    <t>Cama Doble + Colchon 2 Pillow 32 Cm + Cabecero Vitale Blanco</t>
  </si>
  <si>
    <t>EKMV004C32</t>
  </si>
  <si>
    <t>Cama Doble + Colchon 2 Pillow 32 Cm + Cabecero Vitale cafe</t>
  </si>
  <si>
    <t>EKMV004G32</t>
  </si>
  <si>
    <t>Cama Doble + Colchon 2 Pillow 32 Cm + Cabecero Vitale gris</t>
  </si>
  <si>
    <t>EKMV004N32</t>
  </si>
  <si>
    <t>Cama Doble + Colchon 2 Pillow 32 Cm + Cabecero Vitale negro</t>
  </si>
  <si>
    <t>EKMV004T32</t>
  </si>
  <si>
    <t>Cama Doble + Colchon 2 Pillow 32 Cm + Cabecero Vitale taupe</t>
  </si>
  <si>
    <t>EKMV004V32</t>
  </si>
  <si>
    <t>Cama Doble + Colchon 2 Pillow 32 Cm + Cabecero Vitale verde</t>
  </si>
  <si>
    <t>EKMV002Z32</t>
  </si>
  <si>
    <t>Cama Semidoble + Colchon 2 Pillow 32 Cm + Cabecero Vitale azul</t>
  </si>
  <si>
    <t>EKMV06GPM</t>
  </si>
  <si>
    <t>COMBO CAMA+COLCHON EXTRADOBLE VITALE PMADER 10GRIS TELA ZARE</t>
  </si>
  <si>
    <t>EKMV06ZM</t>
  </si>
  <si>
    <t>COMBO CAMA+COLCHON EXTRADOBLE VITALE PMADER 22AZUL TELA ZARE</t>
  </si>
  <si>
    <t>EKMV06TM</t>
  </si>
  <si>
    <t>COMBO CAMA+COLCHON EXTRADOBLE VITALE PMADER 47 TAUPE T ZAREM</t>
  </si>
  <si>
    <t>EKMCE140B</t>
  </si>
  <si>
    <t>COMBO DE LUJO ESMERALDA 140 BLANCO - ESPALDAR + BASE CAMA + COLCHON</t>
  </si>
  <si>
    <t>EKMCE140GR</t>
  </si>
  <si>
    <t>COMBO DE LUJO ESMERALDA 140 GRIS PERLA - ESPALDAR + BASE CAMA + COLCHON</t>
  </si>
  <si>
    <t>EKM20984GL</t>
  </si>
  <si>
    <t>COMBO DE LUJO ESMERALDA 140 GRIS PLATA - ESPALDAR + BASE CAMA + COLCHON</t>
  </si>
  <si>
    <t>EKMCE140GP</t>
  </si>
  <si>
    <t>COMBO DE LUJO ESMERALDA 140 GRIS PLOMO - ESPALDAR + BASE CAMA + COLCHON</t>
  </si>
  <si>
    <t>EKMCE140N</t>
  </si>
  <si>
    <t>COMBO DE LUJO ESMERALDA 140 NEGRO - ESPALDAR + BASE CAMA + COLCHON</t>
  </si>
  <si>
    <t>EKMCE140T</t>
  </si>
  <si>
    <t>COMBO DE LUJO ESMERALDA 140 TAUPE - ESPALDAR + BASE CAMA + COLCHON</t>
  </si>
  <si>
    <t>COMBO DE LUJO ESMERALDA 160 AZUL - ESPALDAR + BASE CAMA + COLCHON</t>
  </si>
  <si>
    <t>COMBO DE LUJO ESMERALDA 160 BLANCO - ESPALDAR + BASE CAMA + COLCHON</t>
  </si>
  <si>
    <t>COMBO DE LUJO ESMERALDA 160 GRIS PERLA - ESPALDAR + BASE CAMA + COLCHON</t>
  </si>
  <si>
    <t>EKM20986GP</t>
  </si>
  <si>
    <t>COMBO DE LUJO ESMERALDA 160 GRIS PLATA - ESPALDAR + BASE CAMA + COLCHON</t>
  </si>
  <si>
    <t>COMBO DE LUJO ESMERALDA 160 GRIS PLOMO - ESPALDAR + BASE CAMA + COLCHON</t>
  </si>
  <si>
    <t>COMBO DE LUJO ESMERALDA 160 NEGRO - ESPALDAR + BASE CAMA + COLCHON</t>
  </si>
  <si>
    <t>COMBO DE LUJO ESMERALDA 160 TAUPE - ESPALDAR + BASE CAMA + COLCHON</t>
  </si>
  <si>
    <t>EKMCE20ZI</t>
  </si>
  <si>
    <t>COMBO DE LUJO ESMERALDA 200 AZUL INDIGO - ESPALDAR + BASE CAMA + COLCHON</t>
  </si>
  <si>
    <t>EKMESJ02B</t>
  </si>
  <si>
    <t>CABECERO CAMA 120 JULIETA BLANCO</t>
  </si>
  <si>
    <t>CAMA CON COLCHON 200 ASTORIA AZUL</t>
  </si>
  <si>
    <t>CAMA CON COLCHON 200 ASTORIA BLANCO</t>
  </si>
  <si>
    <t>CAMA CON COLCHON 200 ASTORIA CAFÉ</t>
  </si>
  <si>
    <t>CAMA CON COLCHON 200 ASTORIA GRIS</t>
  </si>
  <si>
    <t>CAMA CON COLCHON 200 ASTORIA NEGRO</t>
  </si>
  <si>
    <t>CAMA CON COLCHON 200 ASTORIA SALMON</t>
  </si>
  <si>
    <t>EKMGE06TC</t>
  </si>
  <si>
    <t>ESPALDAR 160 GABOR TAUPE</t>
  </si>
  <si>
    <t>EKMGE20ZC</t>
  </si>
  <si>
    <t>ESPALDAR 200 GABOR AZUL</t>
  </si>
  <si>
    <t>EKMGE20BC</t>
  </si>
  <si>
    <t>ESPALDAR 200 GABOR BLANCO</t>
  </si>
  <si>
    <t>EKMGE20GLC</t>
  </si>
  <si>
    <t>ESPALDAR 200 GABOR GRIS PLATA</t>
  </si>
  <si>
    <t>EKMGE20GPC</t>
  </si>
  <si>
    <t>ESPALDAR 200 GABOR GRIS PLOMO</t>
  </si>
  <si>
    <t>EKMGE20MC</t>
  </si>
  <si>
    <t>ESPALDAR 200 GABOR MARFIL</t>
  </si>
  <si>
    <t>CAMA CON COLCHON 200 ASTORIA TAUPE</t>
  </si>
  <si>
    <t>CAMA CON COLCHON 200 ASTORIA VERDE</t>
  </si>
  <si>
    <t>EKMA06BC</t>
  </si>
  <si>
    <t>COMBO CAMA + COLCHON 1 PILLOW 26 CM + CABECERO 160 ASTORIA BLANCO PATA CROMADA</t>
  </si>
  <si>
    <t>EKMA06GLC</t>
  </si>
  <si>
    <t>COMBO CAMA + COLCHON 1 PILLOW 26 CM + CABECERO 160 ASTORIA GRIS PLATA PATA CROMADA</t>
  </si>
  <si>
    <t>EKMA06MC</t>
  </si>
  <si>
    <t>COMBO CAMA + COLCHON 1 PILLOW 26 CM + CABECERO 160 ASTORIA MARFIL PATA CROMADA</t>
  </si>
  <si>
    <t>EKMA06VC</t>
  </si>
  <si>
    <t>COMBO CAMA + COLCHON 1 PILLOW 26 CM + CABECERO 160 ASTORIA VERDE PATA CROMADA</t>
  </si>
  <si>
    <t>EKMGE20TC</t>
  </si>
  <si>
    <t>ESPALDAR 200 GABOR TAUPE</t>
  </si>
  <si>
    <t>EKMGE20C</t>
  </si>
  <si>
    <t xml:space="preserve">ESPALDAR GABOR 200 CAFE                           </t>
  </si>
  <si>
    <t>EKMGE06ZC</t>
  </si>
  <si>
    <t>ESPALDAR 160 GABOR AZUL</t>
  </si>
  <si>
    <t>EKMGE06BC</t>
  </si>
  <si>
    <t>ESPALDAR 160 GABOR BLANCO</t>
  </si>
  <si>
    <t>EKMA06G26</t>
  </si>
  <si>
    <t>COMBO CAMA QUEEN + BASE CAMA + CABECERO ASTORIA GR</t>
  </si>
  <si>
    <t>EKMA06</t>
  </si>
  <si>
    <t>COMBO CAMA QUEEN ASTORIA + COLCHON 1 PILLOW 26 CM + CABECERO  GRATIS SABANAS 300 HILOS</t>
  </si>
  <si>
    <t>EKMV002G32</t>
  </si>
  <si>
    <t>Cama Semidoble + Colchon 2 Pillow 32 Cm + Cabecero Vitale gris</t>
  </si>
  <si>
    <t>EKMV002M32</t>
  </si>
  <si>
    <t>Cama Semidoble + Colchon 2 Pillow 32 Cm + Cabecero Vitale mostaza</t>
  </si>
  <si>
    <t>EKMV002N32</t>
  </si>
  <si>
    <t>Cama Semidoble + Colchon 2 Pillow 32 Cm + Cabecero Vitale negro</t>
  </si>
  <si>
    <t>EKMV002V32</t>
  </si>
  <si>
    <t>Cama Semidoble + Colchon 2 Pillow 32 Cm + Cabecero Vitale verde</t>
  </si>
  <si>
    <t>EKMV002C32</t>
  </si>
  <si>
    <t>Cama Semidoble + Colchon 2 Pillow 32Cm + Cabecero Vitale café</t>
  </si>
  <si>
    <t>EKMV002S32</t>
  </si>
  <si>
    <t>Cama Semidoble + Colchon 2 Pillow 32Cm + Cabecero Vitale salmon</t>
  </si>
  <si>
    <t>EKMD20BC</t>
  </si>
  <si>
    <t>COMBO CAMA + COLCHON 2 PILLOW 28 CM + CABECERO 200 DELHI BLANCO PATA CROMADA</t>
  </si>
  <si>
    <t>EKMC020BE</t>
  </si>
  <si>
    <t>CAMA KING 200 BEIGE BASE CAMA + ESPALDAR PRETTY + COLCHÓN 1 PILLOW</t>
  </si>
  <si>
    <t>EKMC020GP</t>
  </si>
  <si>
    <t>CAMA KING 200 GRIS P BASE CAMA + ESPALDAR PRETTY + COLCHÓN 1 PILLOW</t>
  </si>
  <si>
    <t>EKMC020GPL</t>
  </si>
  <si>
    <t>CAMA KING 200 GRIS PL BASE CAMA + ESPALDAR PRETTY + COLCHON 1 PILLOW</t>
  </si>
  <si>
    <t>EKMC140Z32</t>
  </si>
  <si>
    <t>COMBO CAMA DOBLE + COLCHON 2 PILLOW 32 CM + CABECERO HAMPTON AZUL GRATIS SABANAS 300 HILOS COPY</t>
  </si>
  <si>
    <t>EKMC140B32</t>
  </si>
  <si>
    <t>COMBO CAMA DOBLE + COLCHON 2 PILLOW 32 CM + CABECERO HAMPTON BLANCO GRATIS SABANAS 300 HILOS</t>
  </si>
  <si>
    <t>EKMC140G32</t>
  </si>
  <si>
    <t>COMBO CAMA DOBLE + COLCHON 2 PILLOW 32 CM + CABECERO HAMPTON GRIS PLATA GRATIS SABANAS 300 HILOS</t>
  </si>
  <si>
    <t>EKMC140RC32</t>
  </si>
  <si>
    <t>COMBO CAMA DOBLE + COLCHON 2 PILLOW 32 CM + CABECERO HAMPTON MARRON GRATIS SABANAS 300 HILOS</t>
  </si>
  <si>
    <t>EKMC140RM32</t>
  </si>
  <si>
    <t>COMBO CAMA DOBLE + COLCHON 2 PILLOW 32 CM + CABECERO HAMPTON MOSTAZA GRATIS SABANAS 300 HILOS</t>
  </si>
  <si>
    <t>EKMC140N32</t>
  </si>
  <si>
    <t>COMBO CAMA DOBLE + COLCHON 2 PILLOW 32 CM + CABECERO HAMPTON NEGRO GRATIS SABANAS 300 HILOS</t>
  </si>
  <si>
    <t>EKMC140RS32</t>
  </si>
  <si>
    <t>COMBO CAMA DOBLE + COLCHON 2 PILLOW 32 CM + CABECERO HAMPTON SALMON GRATIS SABANAS 300 HILOS</t>
  </si>
  <si>
    <t>EKMC140T32</t>
  </si>
  <si>
    <t>COMBO CAMA DOBLE + COLCHON 2 PILLOW 32 CM + CABECERO HAMPTON TAUPE GRATIS SABANAS 300 HILOS</t>
  </si>
  <si>
    <t>EKMC140ZP32</t>
  </si>
  <si>
    <t>COMBO CAMA DOBLE + COLCHON 2 PILLOW 32 CM + CABECERO HAMPTON VERDE AZULADO GRATIS SABANAS 300 HILOS</t>
  </si>
  <si>
    <t>EKMC120Z32</t>
  </si>
  <si>
    <t>COMBO CAMA SEMIDOBLE + COLCHON 2 PILLOW 32 CM + CABECERO HAMPTON AZUL GRATIS SABANAS 300 HILOS</t>
  </si>
  <si>
    <t>EKMC120B32</t>
  </si>
  <si>
    <t>COMBO CAMA SEMIDOBLE + COLCHON 2 PILLOW 32 CM + CABECERO HAMPTON BLANCO GRATIS SABANAS 300 HILOS</t>
  </si>
  <si>
    <t>EKMC120G32</t>
  </si>
  <si>
    <t>COMBO CAMA SEMIDOBLE + COLCHON 2 PILLOW 32 CM + CABECERO HAMPTON GRIS PLATA GRATIS SABANAS 300 HILOS</t>
  </si>
  <si>
    <t>EKMC120RC32</t>
  </si>
  <si>
    <t>COMBO CAMA SEMIDOBLE + COLCHON 2 PILLOW 32 CM + CABECERO HAMPTON MARRON GRATIS SABANAS 300 HILOS</t>
  </si>
  <si>
    <t>EKMC120RM32</t>
  </si>
  <si>
    <t>COMBO CAMA SEMIDOBLE + COLCHON 2 PILLOW 32 CM + CABECERO HAMPTON MOSTAZA GRATIS SABANAS 300 HILOS</t>
  </si>
  <si>
    <t>EKMC120N32</t>
  </si>
  <si>
    <t>COMBO CAMA SEMIDOBLE + COLCHON 2 PILLOW 32 CM + CABECERO HAMPTON NEGRO GRATIS SABANAS 300 HILOS</t>
  </si>
  <si>
    <t>EKMC120RS32</t>
  </si>
  <si>
    <t>COMBO CAMA SEMIDOBLE + COLCHON 2 PILLOW 32 CM + CABECERO HAMPTON SALMON GRATIS SABANAS 300 HILOS</t>
  </si>
  <si>
    <t>EKMC120T32</t>
  </si>
  <si>
    <t>COMBO CAMA SEMIDOBLE + COLCHON 2 PILLOW 32 CM + CABECERO HAMPTON TAUPE GRATIS SABANAS 300 HILOS</t>
  </si>
  <si>
    <t>EKMC120ZP32</t>
  </si>
  <si>
    <t>COMBO CAMA SEMIDOBLE + COLCHON 2 PILLOW 32 CM + CABECERO HAMPTON VERDE AZULADO GRATIS SABANAS 300 HILOS</t>
  </si>
  <si>
    <t>EKMM002Z32</t>
  </si>
  <si>
    <t>COMBO CAMA SEMIDOBLE + COLCHON 2 PILLOW 32 CM + CABECERO MOUSAI AZUL GRATIS SABANAS 300 HILOS</t>
  </si>
  <si>
    <t>EKMM002B32</t>
  </si>
  <si>
    <t>COMBO CAMA SEMIDOBLE + COLCHON 2 PILLOW 32 CM + CABECERO MOUSAI BLANCO GRATIS SABANAS 300 HILOS</t>
  </si>
  <si>
    <t>EKMM002G32</t>
  </si>
  <si>
    <t>COMBO CAMA SEMIDOBLE + COLCHON 2 PILLOW 32 CM + CABECERO MOUSAI GRIS PLATA GRATIS SABANAS 300 HILOS</t>
  </si>
  <si>
    <t>EKMM002C32</t>
  </si>
  <si>
    <t>COMBO CAMA SEMIDOBLE + COLCHON 2 PILLOW 32 CM + CABECERO MOUSAI MARRON GRATIS SABANAS 300 HILOS</t>
  </si>
  <si>
    <t>EKMM002M32</t>
  </si>
  <si>
    <t>COMBO CAMA SEMIDOBLE + COLCHON 2 PILLOW 32 CM + CABECERO MOUSAI MOSTAZA GRATIS SABANAS 300 HILOS</t>
  </si>
  <si>
    <t>EKMM002N32</t>
  </si>
  <si>
    <t>COMBO CAMA SEMIDOBLE + COLCHON 2 PILLOW 32 CM + CABECERO MOUSAI NEGRO GRATIS SABANAS 300 HILOS</t>
  </si>
  <si>
    <t>EKMM002S32</t>
  </si>
  <si>
    <t>COMBO CAMA SEMIDOBLE + COLCHON 2 PILLOW 32 CM + CABECERO MOUSAI SALMON GRATIS SABANAS 300 HILOS</t>
  </si>
  <si>
    <t>EKMM002T32</t>
  </si>
  <si>
    <t>COMBO CAMA SEMIDOBLE + COLCHON 2 PILLOW 32 CM + CABECERO MOUSAI TAUPE GRATIS SABANAS 300 HILOS</t>
  </si>
  <si>
    <t>EKMM002V32</t>
  </si>
  <si>
    <t>COMBO CAMA SEMIDOBLE + COLCHON 2 PILLOW 32 CM + CABECERO MOUSAI VERDE AZULADO GRATIS SABANAS 300 HILOS</t>
  </si>
  <si>
    <t>EKMCE160TCB1P</t>
  </si>
  <si>
    <t>COMBO CAMA QUEEN ESTAMBUL BASE CAMA + CABECERO TAU</t>
  </si>
  <si>
    <t>EKMV20GPM</t>
  </si>
  <si>
    <t xml:space="preserve">COMBO CAMA+COLCHON KING VITALE PMADER 10GRIS TELA ZAREM     </t>
  </si>
  <si>
    <t>EKMV20ZM</t>
  </si>
  <si>
    <t xml:space="preserve">COMBO CAMA+COLCHON KING VITALE PMADER 22AZUL TELA ZAREM     </t>
  </si>
  <si>
    <t>EKMV20TM</t>
  </si>
  <si>
    <t xml:space="preserve">COMBO CAMA+COLCHON KING VITALE PMADER 47 TAUPE T ZAREM      </t>
  </si>
  <si>
    <t>EKMGE06GLC</t>
  </si>
  <si>
    <t>ESPALDAR 160 GABOR GRIS PLATA</t>
  </si>
  <si>
    <t>EKMGE06GPC</t>
  </si>
  <si>
    <t>ESPALDAR 160 GABOR GRIS PLOMO</t>
  </si>
  <si>
    <t>EKMGE06MC</t>
  </si>
  <si>
    <t>ESPALDAR 160 GABOR MARFIL</t>
  </si>
  <si>
    <t>EKMGE04ZC</t>
  </si>
  <si>
    <t>ESPALDAR 140 GABOR AZUL</t>
  </si>
  <si>
    <t>EKMGE04BC</t>
  </si>
  <si>
    <t>ESPALDAR 140 GABOR BLANCO</t>
  </si>
  <si>
    <t>EKMGE04GLC</t>
  </si>
  <si>
    <t>ESPALDAR 140 GABOR GRIS PLATA</t>
  </si>
  <si>
    <t>EKMGE04GPC</t>
  </si>
  <si>
    <t>ESPALDAR 140 GABOR GRIS PLOMO</t>
  </si>
  <si>
    <t>EKMGE04MC</t>
  </si>
  <si>
    <t>ESPALDAR 140 GABOR MARFIL</t>
  </si>
  <si>
    <t>EKMGE04TC</t>
  </si>
  <si>
    <t>ESPALDAR 140 GABOR TAUPE</t>
  </si>
  <si>
    <t>EKMGE02ZC</t>
  </si>
  <si>
    <t>ESPALDAR 120 GABOR AZUL</t>
  </si>
  <si>
    <t>EKMGE02BC</t>
  </si>
  <si>
    <t>ESPALDAR 120 GABOR BLANCO</t>
  </si>
  <si>
    <t>EKMGE02GLC</t>
  </si>
  <si>
    <t>ESPALDAR 120 GABOR GRIS PLATA</t>
  </si>
  <si>
    <t>EKMGE02GPC</t>
  </si>
  <si>
    <t>ESPALDAR 120 GABOR GRIS PLOMO</t>
  </si>
  <si>
    <t>EKMGE02MC</t>
  </si>
  <si>
    <t>ESPALDAR 120 GABOR MARFIL</t>
  </si>
  <si>
    <t>EKMGE02TC</t>
  </si>
  <si>
    <t>ESPALDAR 120 GABOR TAUPE</t>
  </si>
  <si>
    <t>CAMA + COLCHON 200 ASTORIA MOSTAZA</t>
  </si>
  <si>
    <t>EKMV002T32</t>
  </si>
  <si>
    <t>Cama 120 + Colchon 2 Pillow 32 Cm + Cabecero Vitale Taupe</t>
  </si>
  <si>
    <t>EKMV004S32</t>
  </si>
  <si>
    <t>Cama Doble + Colchón 2 Pillow 32 Cm + Cabecero Vítale Salmon</t>
  </si>
  <si>
    <t>COLCHON ELITE NATURE HOTELERO 2 PILLOW 200 X 200 X 32</t>
  </si>
  <si>
    <t>COLCHON ELITE NATURE HOTELERO 2 PILLOW 160 X 190 X 32</t>
  </si>
  <si>
    <t>COLCHON ELITE NATURE HOTELERO 2 PILLOW 140 X 190 X 32</t>
  </si>
  <si>
    <t>COLCHON ELITE NATURE HOTELERO 2 PILLOW 120 X190 X 32</t>
  </si>
  <si>
    <t>COLCHON ELITE NATURE HOTELERO 2 PILLOW 100 X 190 X 32</t>
  </si>
  <si>
    <t>EKMVR15</t>
  </si>
  <si>
    <t>ESPEJO DE PARED 2 PIEZAS COUVER</t>
  </si>
  <si>
    <t>EKMCT28W</t>
  </si>
  <si>
    <t>CLOSET PALLADIO 3 PUERTAS WENGUE</t>
  </si>
  <si>
    <t>MP GV ESCRITORIO INDUST 60X73X120 KHAKI SETX12 UND</t>
  </si>
  <si>
    <t>EKMCE20B</t>
  </si>
  <si>
    <t>COMBO DE LUJO ESMERALDA 200 BLANCO - ESPALDAR + BASE CAMA + COLCHON</t>
  </si>
  <si>
    <t>EKMCE20GR</t>
  </si>
  <si>
    <t>COMBO DE LUJO ESMERALDA 200 GRIS PERLA - ESPALDAR + BASE CAMA + COLCHON</t>
  </si>
  <si>
    <t>EKMCE20GP</t>
  </si>
  <si>
    <t>COMBO DE LUJO ESMERALDA 200 GRIS PLOMO - ESPALDAR + BASE CAMA + COLCHON</t>
  </si>
  <si>
    <t>EKMCE20N</t>
  </si>
  <si>
    <t>COMBO DE LUJO ESMERALDA 200 NEGRO - ESPALDAR + BASE CAMA + COLCHON</t>
  </si>
  <si>
    <t>EKMCE20T</t>
  </si>
  <si>
    <t>COMBO DE LUJO ESMERALDA 200 TAUPE - ESPALDAR + BASE CAMA + COLCHON</t>
  </si>
  <si>
    <t>EKMR31252</t>
  </si>
  <si>
    <t xml:space="preserve">COMBO NAPOLES GRIS PLOMO KING - ESPALDAR + BASE CAMA + MESAS DE NOCHE </t>
  </si>
  <si>
    <t>EKMCM03CCO</t>
  </si>
  <si>
    <t>COMBO CAMAROTE + 2 COLCHONES TETRA CARAMELO</t>
  </si>
  <si>
    <t>EKMCM03RCO</t>
  </si>
  <si>
    <t>COMBO CAMAROTE + 2 COLCHONES TETRA ROVERE  SIENA</t>
  </si>
  <si>
    <t>EKMCM03WCO</t>
  </si>
  <si>
    <t>COMBO CAMAROTE + 2 COLCHONES TETRA WENGUE</t>
  </si>
  <si>
    <t>EKMNMARS20C</t>
  </si>
  <si>
    <t xml:space="preserve">COMBO NAPOLES BLANCO KING - ESPALDAR + BASE CAMA + MESAS DE NOCHE </t>
  </si>
  <si>
    <t xml:space="preserve">COMBO NAPOLES GRIS PERLA KING - ESPALDAR + BASE CAMA + MESAS DE NOCHE </t>
  </si>
  <si>
    <t xml:space="preserve">COMBO NAPOLES NEGRO KING - ESPALDAR + BASE CAMA + MESAS DE NOCHE </t>
  </si>
  <si>
    <t xml:space="preserve">COMBO NEW YORK QUEEN BLANCO PERLADO - ESPALDAR + BASECAMA + MESAS DE NOCHE </t>
  </si>
  <si>
    <t xml:space="preserve">COMBO NEW YORK QUEEN GRIS PERLA - ESPALDAR + BASECAMA + MESAS DE NOCHE </t>
  </si>
  <si>
    <t xml:space="preserve">COMBO NEW YORK QUEEN GRIS PLOMO - ESPALDAR + BASECAMA + MESAS DE NOCHE </t>
  </si>
  <si>
    <t xml:space="preserve">COMBO NEW YORK QUEEN NEGRO - ESPALDAR + BASECAMA + MESAS DE NOCHE </t>
  </si>
  <si>
    <t>EKMC192G</t>
  </si>
  <si>
    <t xml:space="preserve">COMBO NEW YORK QUEEN GRIS PLATA - ESPALDAR + BASECAMA + MESAS DE NOCHE </t>
  </si>
  <si>
    <t>MERCADO LIBRE</t>
  </si>
  <si>
    <t>total</t>
  </si>
  <si>
    <t>No publicados</t>
  </si>
  <si>
    <t>publicados</t>
  </si>
  <si>
    <t>MELI COMISION</t>
  </si>
  <si>
    <t>Mandarina / MADERA</t>
  </si>
  <si>
    <t>MCO3103071126</t>
  </si>
  <si>
    <t>Silla Milano Ergonómica Moderna Tapizada Comedor / Oficina</t>
  </si>
  <si>
    <t>190464441319</t>
  </si>
  <si>
    <t>190464441321</t>
  </si>
  <si>
    <t>190464441323</t>
  </si>
  <si>
    <t>190464441325</t>
  </si>
  <si>
    <t>190464441327</t>
  </si>
  <si>
    <t>190464441329</t>
  </si>
  <si>
    <t>Green</t>
  </si>
  <si>
    <t>MCO1660720153</t>
  </si>
  <si>
    <t>185108111048</t>
  </si>
  <si>
    <t>EKMTPPE6X4A</t>
  </si>
  <si>
    <t>Tapa Plastica Pupitre Escolar 60x40</t>
  </si>
  <si>
    <t>MCO3178701950</t>
  </si>
  <si>
    <t>Silla Interlocutora Darwin 67x64x76 Negro Material Del Tapizado Polipropileno</t>
  </si>
  <si>
    <t>MCO1647022851</t>
  </si>
  <si>
    <t>Silla Giratoria Chenna Naranja 43x91x40 Color Negro Material Del Tapizado Polipropileno</t>
  </si>
  <si>
    <t>MCO1659136485</t>
  </si>
  <si>
    <t>Silla Para Oficina Colors Premiun Color Gris</t>
  </si>
  <si>
    <t>MCO1659697591</t>
  </si>
  <si>
    <t>Silla Premium Gamer Kab Negro/azul Color Azul</t>
  </si>
  <si>
    <t>MCO1663946237</t>
  </si>
  <si>
    <t>Combo Cama Lupe Queen+colchon Semiortopedico Rigidez Media</t>
  </si>
  <si>
    <t>190438874159</t>
  </si>
  <si>
    <t>190438874157</t>
  </si>
  <si>
    <t>190438874161</t>
  </si>
  <si>
    <t>190438874163</t>
  </si>
  <si>
    <t>EKMLC160C</t>
  </si>
  <si>
    <t>Café</t>
  </si>
  <si>
    <t>190438874165</t>
  </si>
  <si>
    <t>190438874167</t>
  </si>
  <si>
    <t>190438874169</t>
  </si>
  <si>
    <t>Gris Promo</t>
  </si>
  <si>
    <t>190438874171</t>
  </si>
  <si>
    <t>EKMLC160N</t>
  </si>
  <si>
    <t>190438874173</t>
  </si>
  <si>
    <t>MCO1670205071</t>
  </si>
  <si>
    <t>Silla Gamer Astro Basica Color Morado Material Del Tapizado Cuero Sintético</t>
  </si>
  <si>
    <t>MCO1676164941</t>
  </si>
  <si>
    <t>MCO1684819803</t>
  </si>
  <si>
    <t>Silla Giratoria Para Oficina Lille Negra Color Negro</t>
  </si>
  <si>
    <t>MCO1686371787</t>
  </si>
  <si>
    <t>Silla Giratoria Bangalo Negro 43x91x40</t>
  </si>
  <si>
    <t>MCO1686677219</t>
  </si>
  <si>
    <t>Silla Giratoria Bangalo Azul 43x91x40</t>
  </si>
  <si>
    <t>MCO1716558937</t>
  </si>
  <si>
    <t>Silla Moderna Triangulos, Moderna Para Exteriores Blanco Acabado De La Estructura Polipropileno</t>
  </si>
  <si>
    <t>MCO3034748140</t>
  </si>
  <si>
    <t>Silla De Oficina Ejecutiva Tapizada Giratoria Ergonomica Color Azul</t>
  </si>
  <si>
    <t>MCO3034767706</t>
  </si>
  <si>
    <t>Silla Para Oficina Gerencial Ejecutiva Negra Color Negro</t>
  </si>
  <si>
    <t>MCO3038454000</t>
  </si>
  <si>
    <t>Combo Escritorio White Con Silla Milano Tapizada Color Blanco</t>
  </si>
  <si>
    <t>MCO3085853086</t>
  </si>
  <si>
    <t>Silla De Oficina Ejecutiva Tapizada Giratoria Ergonomica Color Rosa</t>
  </si>
  <si>
    <t>MCO3086501586</t>
  </si>
  <si>
    <t>Silla Giratoria Chenna Azul 43x91x40</t>
  </si>
  <si>
    <t>MCO3136776596</t>
  </si>
  <si>
    <t>Silla Bar Alta Metálica True Moderna Roja Color Rojo</t>
  </si>
  <si>
    <t>MCO3142180600</t>
  </si>
  <si>
    <t>MCO3171153482</t>
  </si>
  <si>
    <t>Cama Paris Doble Con Puff Baúl 140x190x150 Color Gris</t>
  </si>
  <si>
    <t>MCO3173713546</t>
  </si>
  <si>
    <t>Silla Interlocutora Bangalo Azul 43x91x40</t>
  </si>
  <si>
    <t>MCO3173816430</t>
  </si>
  <si>
    <t>Silla Interlocutora Darwin 67x64x76 Verde Material Del Tapizado Polipropileno</t>
  </si>
  <si>
    <t>MCO3173849812</t>
  </si>
  <si>
    <t>MCO3173953644</t>
  </si>
  <si>
    <t>Tapa Plastica Pupitre Escolar 60x40 Color Azul</t>
  </si>
  <si>
    <t>MCO3178655772</t>
  </si>
  <si>
    <t>Silla Giratoria Bangalo Gris 43x91x40</t>
  </si>
  <si>
    <t>MCO3179767576</t>
  </si>
  <si>
    <t>MCO3152078120</t>
  </si>
  <si>
    <t>Silla Gamer Astro Pro - Sonido Y Luces Color Morado Material Del Tapizado Cuero Sintético</t>
  </si>
  <si>
    <t>MCO3152622088</t>
  </si>
  <si>
    <t>Silla Gamer Astro Basica Color Rosa Material Del Tapizado Cuero Sintético</t>
  </si>
  <si>
    <t>MCO3173842546</t>
  </si>
  <si>
    <t>Cama Paris Doble Con Puff Baúl 140x190x150 Color Azul</t>
  </si>
  <si>
    <t>129900</t>
  </si>
  <si>
    <t>889900</t>
  </si>
  <si>
    <t>529900</t>
  </si>
  <si>
    <t>2409900</t>
  </si>
  <si>
    <t>2619900</t>
  </si>
  <si>
    <t>1029900</t>
  </si>
  <si>
    <t>PVP LISTA 2</t>
  </si>
  <si>
    <t>MCO596459954</t>
  </si>
  <si>
    <t>Silla Auxiliar Para Sala O Comedor Eames</t>
  </si>
  <si>
    <t>92010025691</t>
  </si>
  <si>
    <t>92010025667</t>
  </si>
  <si>
    <t>69515248264</t>
  </si>
  <si>
    <t>92010025677</t>
  </si>
  <si>
    <t>92010025682</t>
  </si>
  <si>
    <t>92010025685</t>
  </si>
  <si>
    <t>92010025688</t>
  </si>
  <si>
    <t>173658818986</t>
  </si>
  <si>
    <t>Coral</t>
  </si>
  <si>
    <t>173658450160</t>
  </si>
  <si>
    <t>173656925524</t>
  </si>
  <si>
    <t>Verde claro</t>
  </si>
  <si>
    <t>173662706143</t>
  </si>
  <si>
    <t>Verde esmeralda</t>
  </si>
  <si>
    <t>174364080640</t>
  </si>
  <si>
    <t>Azul marino</t>
  </si>
  <si>
    <t>MCO579707120</t>
  </si>
  <si>
    <t xml:space="preserve">Silla Para Barra O Bar Milyi </t>
  </si>
  <si>
    <t>64087045032</t>
  </si>
  <si>
    <t>174008654313</t>
  </si>
  <si>
    <t>64086919304</t>
  </si>
  <si>
    <t>64087045030</t>
  </si>
  <si>
    <t>64087045034</t>
  </si>
  <si>
    <t>MCO579476646</t>
  </si>
  <si>
    <t>Silla Para Oficina Turmalina Presidente</t>
  </si>
  <si>
    <t>MCO579447706</t>
  </si>
  <si>
    <t>Silla Auxiliar Para Sala O Comedor Tapizada Milano</t>
  </si>
  <si>
    <t>62713719971</t>
  </si>
  <si>
    <t>89552669188</t>
  </si>
  <si>
    <t>89552669171</t>
  </si>
  <si>
    <t>173735720075</t>
  </si>
  <si>
    <t>173694498070</t>
  </si>
  <si>
    <t>89552669151</t>
  </si>
  <si>
    <t>173938533265</t>
  </si>
  <si>
    <t>MCO580934078</t>
  </si>
  <si>
    <t>63368071358</t>
  </si>
  <si>
    <t>MCO579464282</t>
  </si>
  <si>
    <t>Silla Auxiliar Para Sala O Comedor Nordic</t>
  </si>
  <si>
    <t>173689033828</t>
  </si>
  <si>
    <t>62727872165</t>
  </si>
  <si>
    <t>92001045778</t>
  </si>
  <si>
    <t>173689033829</t>
  </si>
  <si>
    <t>173689033830</t>
  </si>
  <si>
    <t>173689965264</t>
  </si>
  <si>
    <t>MCO580925853</t>
  </si>
  <si>
    <t>Silla Infantil Eames Kids Verde</t>
  </si>
  <si>
    <t>173690064960</t>
  </si>
  <si>
    <t>63357504707</t>
  </si>
  <si>
    <t>173690064959</t>
  </si>
  <si>
    <t>173690064961</t>
  </si>
  <si>
    <t>173690064962</t>
  </si>
  <si>
    <t>173690064963</t>
  </si>
  <si>
    <t>MCO579452160</t>
  </si>
  <si>
    <t>Silla Bar O Barra Espalda Media Eames</t>
  </si>
  <si>
    <t>92004410375</t>
  </si>
  <si>
    <t>62718563397</t>
  </si>
  <si>
    <t>92004410378</t>
  </si>
  <si>
    <t>92918104015</t>
  </si>
  <si>
    <t>173703422610</t>
  </si>
  <si>
    <t>Mandarina</t>
  </si>
  <si>
    <t>178661563625</t>
  </si>
  <si>
    <t>MCO581537795</t>
  </si>
  <si>
    <t>Silla Bar O Barra Espalda Media Eames Set X 2</t>
  </si>
  <si>
    <t>63609529755</t>
  </si>
  <si>
    <t>92019596104</t>
  </si>
  <si>
    <t>92019596107</t>
  </si>
  <si>
    <t>189919977917</t>
  </si>
  <si>
    <t>EKMS2235BBE</t>
  </si>
  <si>
    <t>MCO598139464</t>
  </si>
  <si>
    <t>Silla Auxiliar Para Sala O Comedor Eames X 2 Und</t>
  </si>
  <si>
    <t>173715081254</t>
  </si>
  <si>
    <t>173663855346</t>
  </si>
  <si>
    <t>70500487622</t>
  </si>
  <si>
    <t>173715081252</t>
  </si>
  <si>
    <t>173715081253</t>
  </si>
  <si>
    <t>EKMS2235VM</t>
  </si>
  <si>
    <t>Verde menta</t>
  </si>
  <si>
    <t>173715081251</t>
  </si>
  <si>
    <t>173715081255</t>
  </si>
  <si>
    <t>173715081256</t>
  </si>
  <si>
    <t>EKMS2235VE</t>
  </si>
  <si>
    <t>173715081257</t>
  </si>
  <si>
    <t>EKMS2235NR</t>
  </si>
  <si>
    <t>MCO579658384</t>
  </si>
  <si>
    <t>Silla Para Oficina Presidente Espalda Media</t>
  </si>
  <si>
    <t>173689089562</t>
  </si>
  <si>
    <t>173689089563</t>
  </si>
  <si>
    <t>173689089564</t>
  </si>
  <si>
    <t>62796649912</t>
  </si>
  <si>
    <t>MCO579664990</t>
  </si>
  <si>
    <t>62805569316</t>
  </si>
  <si>
    <t>173697190342</t>
  </si>
  <si>
    <t>173697190343</t>
  </si>
  <si>
    <t>173697190344</t>
  </si>
  <si>
    <t>173697190345</t>
  </si>
  <si>
    <t>Morado</t>
  </si>
  <si>
    <t>174507081971</t>
  </si>
  <si>
    <t>MCO636955466</t>
  </si>
  <si>
    <t>Silla Auxiliar Para Sala O Comedor Natura</t>
  </si>
  <si>
    <t>88294305926</t>
  </si>
  <si>
    <t>173923705548</t>
  </si>
  <si>
    <t>173923705547</t>
  </si>
  <si>
    <t>173922389759</t>
  </si>
  <si>
    <t>175069227369</t>
  </si>
  <si>
    <t>MCO603432138</t>
  </si>
  <si>
    <t>Silla Bar O Barra Espalda Media Leo X 2</t>
  </si>
  <si>
    <t>173685247110</t>
  </si>
  <si>
    <t>173685247108</t>
  </si>
  <si>
    <t>173685247109</t>
  </si>
  <si>
    <t>Amarillo y gris</t>
  </si>
  <si>
    <t>173685247107</t>
  </si>
  <si>
    <t>73865905690</t>
  </si>
  <si>
    <t>MCO579455075</t>
  </si>
  <si>
    <t>88403129233</t>
  </si>
  <si>
    <t>88776752540</t>
  </si>
  <si>
    <t>88403129227</t>
  </si>
  <si>
    <t>88403129245</t>
  </si>
  <si>
    <t>88409150861</t>
  </si>
  <si>
    <t>88403129239</t>
  </si>
  <si>
    <t>88403129249</t>
  </si>
  <si>
    <t>62721930593</t>
  </si>
  <si>
    <t>MCO636965198</t>
  </si>
  <si>
    <t>Silla Bar O Barra Milano Tapizada Blanco</t>
  </si>
  <si>
    <t>88299075320</t>
  </si>
  <si>
    <t>95036145442</t>
  </si>
  <si>
    <t>95036145445</t>
  </si>
  <si>
    <t>MCO580924635</t>
  </si>
  <si>
    <t>63356216559</t>
  </si>
  <si>
    <t>Silla Auxiliar Para Sala O Comedor Eames Verde</t>
  </si>
  <si>
    <t>MCO595839795</t>
  </si>
  <si>
    <t>Silla Auxiliar Para Sala O Comedor Tapizada Milano Negra X 2</t>
  </si>
  <si>
    <t>69142575402</t>
  </si>
  <si>
    <t>92000267731</t>
  </si>
  <si>
    <t>173728020044</t>
  </si>
  <si>
    <t>173728020045</t>
  </si>
  <si>
    <t>173728020046</t>
  </si>
  <si>
    <t>EKMS2259AM</t>
  </si>
  <si>
    <t>173728298185</t>
  </si>
  <si>
    <t>MCO652301154</t>
  </si>
  <si>
    <t>Mesa Infantil Andy + 4 Sillas Andy Multicolor</t>
  </si>
  <si>
    <t>92921502441</t>
  </si>
  <si>
    <t>92921502432</t>
  </si>
  <si>
    <t>verde</t>
  </si>
  <si>
    <t>177452903137</t>
  </si>
  <si>
    <t>roja</t>
  </si>
  <si>
    <t>177452903139</t>
  </si>
  <si>
    <t>negra</t>
  </si>
  <si>
    <t>MCO877126035</t>
  </si>
  <si>
    <t>MCO579450962</t>
  </si>
  <si>
    <t>Silla Auxiliar Para Sala O Comedor Con Brazos Eames Gris</t>
  </si>
  <si>
    <t>187332201665</t>
  </si>
  <si>
    <t>62717579745</t>
  </si>
  <si>
    <t>187332201667</t>
  </si>
  <si>
    <t>187332201669</t>
  </si>
  <si>
    <t>EKMS218GR</t>
  </si>
  <si>
    <t>187332201671</t>
  </si>
  <si>
    <t>Verde Menta</t>
  </si>
  <si>
    <t>MCO612625424</t>
  </si>
  <si>
    <t xml:space="preserve">Escritorio Acqua Wengue </t>
  </si>
  <si>
    <t>173701290106</t>
  </si>
  <si>
    <t>173701290105</t>
  </si>
  <si>
    <t>MCO579458726</t>
  </si>
  <si>
    <t>Silla Auxiliar Para Exteriores Curva Streem Negra</t>
  </si>
  <si>
    <t>173689287766</t>
  </si>
  <si>
    <t>62722956299</t>
  </si>
  <si>
    <t>173689287767</t>
  </si>
  <si>
    <t>174949944803</t>
  </si>
  <si>
    <t>174946554884</t>
  </si>
  <si>
    <t>176759590357</t>
  </si>
  <si>
    <t>MCO591755335</t>
  </si>
  <si>
    <t>Silla Auxiliar Para Sala O Comedor Natura Blanco X2</t>
  </si>
  <si>
    <t>66764946106</t>
  </si>
  <si>
    <t>173735947410</t>
  </si>
  <si>
    <t>EKMS203ZX2</t>
  </si>
  <si>
    <t>92020390771</t>
  </si>
  <si>
    <t>173735442811</t>
  </si>
  <si>
    <t>EKMS203AX2</t>
  </si>
  <si>
    <t>MCO579658209</t>
  </si>
  <si>
    <t>Silla Para Oficina Ejecutiva Lujo Blanco/negro</t>
  </si>
  <si>
    <t>173671375883</t>
  </si>
  <si>
    <t>62796144045</t>
  </si>
  <si>
    <t>MCO582736495</t>
  </si>
  <si>
    <t>88880977579</t>
  </si>
  <si>
    <t xml:space="preserve">Silla Para Oficina Ejecutiva Lujo Taupe </t>
  </si>
  <si>
    <t>MCO595845658</t>
  </si>
  <si>
    <t>Silla Auxiliar Para Sala O Comedor Tapizada Milano X2</t>
  </si>
  <si>
    <t>92356636799</t>
  </si>
  <si>
    <t>92355822177</t>
  </si>
  <si>
    <t>EKMS259AX2</t>
  </si>
  <si>
    <t>69143802938</t>
  </si>
  <si>
    <t>MCO818985977</t>
  </si>
  <si>
    <t>Combo Cama Cabecero 160 Natura</t>
  </si>
  <si>
    <t>173783183341</t>
  </si>
  <si>
    <t>173783497739</t>
  </si>
  <si>
    <t>173783497740</t>
  </si>
  <si>
    <t>173783497741</t>
  </si>
  <si>
    <t>173783497742</t>
  </si>
  <si>
    <t>173783497743</t>
  </si>
  <si>
    <t>MCO579448786</t>
  </si>
  <si>
    <t>Silla Auxiliar Para Sala O Comedor Tapizada Milano Set X4</t>
  </si>
  <si>
    <t>92587623488</t>
  </si>
  <si>
    <t>92587623491</t>
  </si>
  <si>
    <t>92587623494</t>
  </si>
  <si>
    <t>173727749519</t>
  </si>
  <si>
    <t>EKMS4259RS</t>
  </si>
  <si>
    <t>173727749520</t>
  </si>
  <si>
    <t>EKMS4259AM</t>
  </si>
  <si>
    <t>173728311166</t>
  </si>
  <si>
    <t>MCO580924902</t>
  </si>
  <si>
    <t>63356505438</t>
  </si>
  <si>
    <t>Silla Auxiliar Para Sala O Comedor Con Brazos Eames Amarilla</t>
  </si>
  <si>
    <t>MCO612792435</t>
  </si>
  <si>
    <t xml:space="preserve">Silla Auxiliar Para Sala O Comedor Rosa </t>
  </si>
  <si>
    <t>174294500792</t>
  </si>
  <si>
    <t>79262775472</t>
  </si>
  <si>
    <t>MCO636970396</t>
  </si>
  <si>
    <t xml:space="preserve">Comedor Madera Robledo+ Sila Eames </t>
  </si>
  <si>
    <t>88301256284</t>
  </si>
  <si>
    <t>173731674216</t>
  </si>
  <si>
    <t>173731674217</t>
  </si>
  <si>
    <t>173731674218</t>
  </si>
  <si>
    <t>MCO1289358845</t>
  </si>
  <si>
    <t>177927670053</t>
  </si>
  <si>
    <t>Closet Wellness Rovere</t>
  </si>
  <si>
    <t>MCO579151545</t>
  </si>
  <si>
    <t>62636658762</t>
  </si>
  <si>
    <t xml:space="preserve">Mesa Infantil O Escritorio Cuadrada Blanca </t>
  </si>
  <si>
    <t>MCO581379618</t>
  </si>
  <si>
    <t>63538917865</t>
  </si>
  <si>
    <t xml:space="preserve">Silla Auxiliar Para Sala O Comedor Set X 4 Eames </t>
  </si>
  <si>
    <t>MCO598139380</t>
  </si>
  <si>
    <t xml:space="preserve">Silla Auxiliar Para Sala O Comedor Eames X 6 Uni </t>
  </si>
  <si>
    <t>70500339691</t>
  </si>
  <si>
    <t>89670930999</t>
  </si>
  <si>
    <t>MCO876902441</t>
  </si>
  <si>
    <t>MCO1195349029</t>
  </si>
  <si>
    <t>Silla Barra Alta True Con Espaldar</t>
  </si>
  <si>
    <t>176371940872</t>
  </si>
  <si>
    <t>176371940873</t>
  </si>
  <si>
    <t>MCO1253142832</t>
  </si>
  <si>
    <t>176759838156</t>
  </si>
  <si>
    <t>Silla Eames Gris Patas Negra</t>
  </si>
  <si>
    <t>MCO1253184110</t>
  </si>
  <si>
    <t>176759786378</t>
  </si>
  <si>
    <t>Silla Bar Tantra Negra</t>
  </si>
  <si>
    <t>MCO1482362323</t>
  </si>
  <si>
    <t>184997925481</t>
  </si>
  <si>
    <t>Silla De Oficina Lujo Interlocutora Blanca</t>
  </si>
  <si>
    <t>MCO2752711560</t>
  </si>
  <si>
    <t>Silla Auxiliar Para Sala O Comedor Tapizada Milano Estructura De La Silla Blanco</t>
  </si>
  <si>
    <t>MCO2817908908</t>
  </si>
  <si>
    <t>Silla Auxiliar Para Sala O Comedor Eames Blanca Estructura De La Silla Blanco</t>
  </si>
  <si>
    <t>MCO579154287</t>
  </si>
  <si>
    <t>62638434485</t>
  </si>
  <si>
    <t>173694200140</t>
  </si>
  <si>
    <t>176740348776</t>
  </si>
  <si>
    <t>176740348777</t>
  </si>
  <si>
    <t>176740348778</t>
  </si>
  <si>
    <t>MCO579447350</t>
  </si>
  <si>
    <t>Silla Auxiliar Tapizada Milano Set X6</t>
  </si>
  <si>
    <t>92586874286</t>
  </si>
  <si>
    <t>62713447201</t>
  </si>
  <si>
    <t>92586874296</t>
  </si>
  <si>
    <t>173728324507</t>
  </si>
  <si>
    <t>173728324508</t>
  </si>
  <si>
    <t>EKMS6259AM</t>
  </si>
  <si>
    <t>173727968750</t>
  </si>
  <si>
    <t>MCO579706558</t>
  </si>
  <si>
    <t>62829063936</t>
  </si>
  <si>
    <t>Silla Auxiliar Para Sala O Comedor Micaela Azul</t>
  </si>
  <si>
    <t>MCO638075850</t>
  </si>
  <si>
    <t>88659941518</t>
  </si>
  <si>
    <t>Silla Para Oficina Giratoria Osak Premium</t>
  </si>
  <si>
    <t>MCO638493472</t>
  </si>
  <si>
    <t>88778172968</t>
  </si>
  <si>
    <t>Combo Cama 140 + 2 Nocheros + Mueble De Tv Atlantis Duna</t>
  </si>
  <si>
    <t>MCO638912071</t>
  </si>
  <si>
    <t>88902068265</t>
  </si>
  <si>
    <t>Escritorio Massana</t>
  </si>
  <si>
    <t>MCO1385931485</t>
  </si>
  <si>
    <t>Mesa De Centro Salem Alto 40 X Ancho 63 Rta Miel + Plomo Color Marrón Claro</t>
  </si>
  <si>
    <t>MCO1390232883</t>
  </si>
  <si>
    <t>179819434134</t>
  </si>
  <si>
    <t>Set X2 Silla De Diseño Trina Negra</t>
  </si>
  <si>
    <t>Marrón claro / Negro / Polipropileno</t>
  </si>
  <si>
    <t>MCO1454471813</t>
  </si>
  <si>
    <t>181121717700</t>
  </si>
  <si>
    <t>Cama Doble + Cabecero Luxury Blanco</t>
  </si>
  <si>
    <t>BLANCO PERLADO</t>
  </si>
  <si>
    <t>MCO1454484501</t>
  </si>
  <si>
    <t>Silla Eames Adulto Gris</t>
  </si>
  <si>
    <t>MCO1511214693</t>
  </si>
  <si>
    <t>Silla Auxiliar Ekonomodo Milano Tapizada Gris Para Comedor O Sala</t>
  </si>
  <si>
    <t>MCO1691105040</t>
  </si>
  <si>
    <t>Combo Cama Gabor Queen + Colchón 1 Pillow 28 Cm + Sabanas</t>
  </si>
  <si>
    <t>178129508066</t>
  </si>
  <si>
    <t>178129508052</t>
  </si>
  <si>
    <t>178129508054</t>
  </si>
  <si>
    <t>178129508056</t>
  </si>
  <si>
    <t>178129508058</t>
  </si>
  <si>
    <t>178129508060</t>
  </si>
  <si>
    <t>Salmón</t>
  </si>
  <si>
    <t>178129508062</t>
  </si>
  <si>
    <t>178129508064</t>
  </si>
  <si>
    <t>178129508068</t>
  </si>
  <si>
    <t>MCO1691106150</t>
  </si>
  <si>
    <t>178129618414</t>
  </si>
  <si>
    <t>EKMA04CN</t>
  </si>
  <si>
    <t>178129618416</t>
  </si>
  <si>
    <t>178129618418</t>
  </si>
  <si>
    <t>178129618420</t>
  </si>
  <si>
    <t>178129618422</t>
  </si>
  <si>
    <t>178129618424</t>
  </si>
  <si>
    <t>178129618426</t>
  </si>
  <si>
    <t>178129618428</t>
  </si>
  <si>
    <t>178129618430</t>
  </si>
  <si>
    <t>MCO2203066418</t>
  </si>
  <si>
    <t>181689394197</t>
  </si>
  <si>
    <t>Set X 2 Poltronas Piramid Gris</t>
  </si>
  <si>
    <t>Gris oscuro / Negro / Suave</t>
  </si>
  <si>
    <t>MCO580150162</t>
  </si>
  <si>
    <t>63012712233</t>
  </si>
  <si>
    <t>Silla Para Oficina Kristen Negra</t>
  </si>
  <si>
    <t>MCO580925212</t>
  </si>
  <si>
    <t>63356872299</t>
  </si>
  <si>
    <t>Silla Para Oficina Elegance Bice Negra</t>
  </si>
  <si>
    <t>MCO610693149</t>
  </si>
  <si>
    <t>78013412120</t>
  </si>
  <si>
    <t>MCO618459691</t>
  </si>
  <si>
    <t>82628925470</t>
  </si>
  <si>
    <t>Escritorio Acqua Wengué + Silla Color Negro + Gratis Rodachi</t>
  </si>
  <si>
    <t>MCO618462313</t>
  </si>
  <si>
    <t>82629694638</t>
  </si>
  <si>
    <t>Silla Auxiliar Para Exteriores Curva Streem Blanca X2</t>
  </si>
  <si>
    <t>MCO618464604</t>
  </si>
  <si>
    <t>82630759517</t>
  </si>
  <si>
    <t>EKME53HT</t>
  </si>
  <si>
    <t>Escritorio Industry + Silla De Oficina Hita Negra</t>
  </si>
  <si>
    <t>MCO636938081</t>
  </si>
  <si>
    <t>88281440042</t>
  </si>
  <si>
    <t>Escritorio Olmo</t>
  </si>
  <si>
    <t>MCO636957269</t>
  </si>
  <si>
    <t xml:space="preserve">Comedor Industry+ Sila Eames </t>
  </si>
  <si>
    <t>173701051567</t>
  </si>
  <si>
    <t>88295878181</t>
  </si>
  <si>
    <t>173701051568</t>
  </si>
  <si>
    <t>173701051569</t>
  </si>
  <si>
    <t>MCO636967522</t>
  </si>
  <si>
    <t>88300095041</t>
  </si>
  <si>
    <t>Silla Para Oficina Presidente Blanco</t>
  </si>
  <si>
    <t>MCO636969011</t>
  </si>
  <si>
    <t>88300769233</t>
  </si>
  <si>
    <t>Comedor Madera Robledo+ Sila Eames Amarilla</t>
  </si>
  <si>
    <t>MCO638086095</t>
  </si>
  <si>
    <t>Silla De Oficina Premium Presidente Colors</t>
  </si>
  <si>
    <t>88666127999</t>
  </si>
  <si>
    <t>173972152332</t>
  </si>
  <si>
    <t>MCO638532808</t>
  </si>
  <si>
    <t>88789337039</t>
  </si>
  <si>
    <t>Cama Sencilla Igneo Rovere</t>
  </si>
  <si>
    <t>MCO638874627</t>
  </si>
  <si>
    <t>88887369105</t>
  </si>
  <si>
    <t>Combo Cocina Integral Tolin Izquierdo</t>
  </si>
  <si>
    <t>MCO638890650</t>
  </si>
  <si>
    <t>88893196201</t>
  </si>
  <si>
    <t>Repisa Entrepaño Organizador 80 Cm Blanco X 6</t>
  </si>
  <si>
    <t>MCO638906602</t>
  </si>
  <si>
    <t>88899187487</t>
  </si>
  <si>
    <t>Mesa De Centro Mileik Miel + Plomo</t>
  </si>
  <si>
    <t>MCO638918284</t>
  </si>
  <si>
    <t>88904029563</t>
  </si>
  <si>
    <t>Centro De Entretenimiento Flotante Izalco</t>
  </si>
  <si>
    <t>MCO909435053</t>
  </si>
  <si>
    <t>174651572654</t>
  </si>
  <si>
    <t>Cama Corral Y Cambiador Mily</t>
  </si>
  <si>
    <t>MCO1195329129</t>
  </si>
  <si>
    <t>Silla Para Oficina Rey</t>
  </si>
  <si>
    <t>176371779555</t>
  </si>
  <si>
    <t>176371779554</t>
  </si>
  <si>
    <t>176371779556</t>
  </si>
  <si>
    <t>MCO1309816535</t>
  </si>
  <si>
    <t>Combo Cama Astoria Doble + Colchon 1 Pillow 26 Cm</t>
  </si>
  <si>
    <t>178093121950</t>
  </si>
  <si>
    <t>178093121952</t>
  </si>
  <si>
    <t>178093121954</t>
  </si>
  <si>
    <t>178093121956</t>
  </si>
  <si>
    <t>178093121958</t>
  </si>
  <si>
    <t>178093121960</t>
  </si>
  <si>
    <t>178093121962</t>
  </si>
  <si>
    <t>178093121964</t>
  </si>
  <si>
    <t>178093121966</t>
  </si>
  <si>
    <t>MCO1309868579</t>
  </si>
  <si>
    <t>Combo Cama Mousai Doble + Colchón 1 Pillow 28 Cm</t>
  </si>
  <si>
    <t>178093965768</t>
  </si>
  <si>
    <t>178093965764</t>
  </si>
  <si>
    <t>178093965766</t>
  </si>
  <si>
    <t>178093965770</t>
  </si>
  <si>
    <t>178093965772</t>
  </si>
  <si>
    <t>178093965774</t>
  </si>
  <si>
    <t>178093965776</t>
  </si>
  <si>
    <t>178093965778</t>
  </si>
  <si>
    <t>178093965780</t>
  </si>
  <si>
    <t>MCO1309874237</t>
  </si>
  <si>
    <t>Combo Cama Hampton Queen+ Colchón 1 Pillow 28 Cm</t>
  </si>
  <si>
    <t>178832106587</t>
  </si>
  <si>
    <t>178832106589</t>
  </si>
  <si>
    <t>178832106591</t>
  </si>
  <si>
    <t>178832106593</t>
  </si>
  <si>
    <t>178832106595</t>
  </si>
  <si>
    <t>178832106597</t>
  </si>
  <si>
    <t>178832106599</t>
  </si>
  <si>
    <t>178832106601</t>
  </si>
  <si>
    <t>178832106603</t>
  </si>
  <si>
    <t>MCO1309887515</t>
  </si>
  <si>
    <t>Combo Cama Hampton King + Colchón 1 Pillow 28 Cm</t>
  </si>
  <si>
    <t>178093897572</t>
  </si>
  <si>
    <t>178093897574</t>
  </si>
  <si>
    <t>178093897576</t>
  </si>
  <si>
    <t>178093897578</t>
  </si>
  <si>
    <t>178093897580</t>
  </si>
  <si>
    <t>178093897582</t>
  </si>
  <si>
    <t>178093897584</t>
  </si>
  <si>
    <t>178093897586</t>
  </si>
  <si>
    <t>178093897588</t>
  </si>
  <si>
    <t>MCO1309903709</t>
  </si>
  <si>
    <t>Combo Cama Mousai Queen + Colchón 1 Pillow 28 Cm</t>
  </si>
  <si>
    <t>178093996728</t>
  </si>
  <si>
    <t>178093996714</t>
  </si>
  <si>
    <t>178093996716</t>
  </si>
  <si>
    <t>178093996718</t>
  </si>
  <si>
    <t>178093996720</t>
  </si>
  <si>
    <t>178093996722</t>
  </si>
  <si>
    <t>178093996724</t>
  </si>
  <si>
    <t>178093996726</t>
  </si>
  <si>
    <t>178093996730</t>
  </si>
  <si>
    <t>MCO1310213801</t>
  </si>
  <si>
    <t>Combo Cama Mousai King + Colchón 1 Pillow 28 Cm</t>
  </si>
  <si>
    <t>178846453881</t>
  </si>
  <si>
    <t>178846453871</t>
  </si>
  <si>
    <t>178846453873</t>
  </si>
  <si>
    <t>178846453875</t>
  </si>
  <si>
    <t>178846453877</t>
  </si>
  <si>
    <t>178846453879</t>
  </si>
  <si>
    <t>178846453883</t>
  </si>
  <si>
    <t>178846453885</t>
  </si>
  <si>
    <t>178846453887</t>
  </si>
  <si>
    <t>MCO1311189999</t>
  </si>
  <si>
    <t>Combo Cama Vítale Doble + Colchón 1 Pillow 28 Cm</t>
  </si>
  <si>
    <t>178890021211</t>
  </si>
  <si>
    <t>178890021213</t>
  </si>
  <si>
    <t>178890021201</t>
  </si>
  <si>
    <t>178890021203</t>
  </si>
  <si>
    <t>178890021205</t>
  </si>
  <si>
    <t>178890021207</t>
  </si>
  <si>
    <t>178890021209</t>
  </si>
  <si>
    <t>178890021215</t>
  </si>
  <si>
    <t>178890021217</t>
  </si>
  <si>
    <t>MCO1311191383</t>
  </si>
  <si>
    <t>Combo Cama Vítale Queen + Colchón 1 Pillow 28 Cm</t>
  </si>
  <si>
    <t>178129224328</t>
  </si>
  <si>
    <t>178129224326</t>
  </si>
  <si>
    <t>178129224330</t>
  </si>
  <si>
    <t>178129224332</t>
  </si>
  <si>
    <t>178129224334</t>
  </si>
  <si>
    <t>178129224336</t>
  </si>
  <si>
    <t>178129224338</t>
  </si>
  <si>
    <t>178129224340</t>
  </si>
  <si>
    <t>178129224342</t>
  </si>
  <si>
    <t>MCO1311193109</t>
  </si>
  <si>
    <t>Combo Cama Gabor Doble + Colchón 1 Pillow 28 Cm</t>
  </si>
  <si>
    <t>178890493391</t>
  </si>
  <si>
    <t>178890493381</t>
  </si>
  <si>
    <t>178890493383</t>
  </si>
  <si>
    <t>178890493385</t>
  </si>
  <si>
    <t>178890493387</t>
  </si>
  <si>
    <t>178890493389</t>
  </si>
  <si>
    <t>178890493393</t>
  </si>
  <si>
    <t>178890493395</t>
  </si>
  <si>
    <t>178890493397</t>
  </si>
  <si>
    <t>MCO1311236175</t>
  </si>
  <si>
    <t>178129958034</t>
  </si>
  <si>
    <t>178129958036</t>
  </si>
  <si>
    <t>178129958038</t>
  </si>
  <si>
    <t>178129958040</t>
  </si>
  <si>
    <t>178129958042</t>
  </si>
  <si>
    <t>178129958044</t>
  </si>
  <si>
    <t>178129958046</t>
  </si>
  <si>
    <t>178129958048</t>
  </si>
  <si>
    <t>178129958050</t>
  </si>
  <si>
    <t>MCO1311415069</t>
  </si>
  <si>
    <t>178139072220</t>
  </si>
  <si>
    <t>178139072208</t>
  </si>
  <si>
    <t>178139072210</t>
  </si>
  <si>
    <t>178139072212</t>
  </si>
  <si>
    <t>178139072214</t>
  </si>
  <si>
    <t>178139072216</t>
  </si>
  <si>
    <t>178139072218</t>
  </si>
  <si>
    <t>178139072222</t>
  </si>
  <si>
    <t>178139072224</t>
  </si>
  <si>
    <t>MCO1311415145</t>
  </si>
  <si>
    <t>178903781279</t>
  </si>
  <si>
    <t>178903781277</t>
  </si>
  <si>
    <t>178903781281</t>
  </si>
  <si>
    <t>178903781283</t>
  </si>
  <si>
    <t>178903781285</t>
  </si>
  <si>
    <t>178903781287</t>
  </si>
  <si>
    <t>178903781289</t>
  </si>
  <si>
    <t>178903781291</t>
  </si>
  <si>
    <t>178903781293</t>
  </si>
  <si>
    <t>MCO1311435203</t>
  </si>
  <si>
    <t>178902445783</t>
  </si>
  <si>
    <t>178902445785</t>
  </si>
  <si>
    <t>178902445787</t>
  </si>
  <si>
    <t>178902445789</t>
  </si>
  <si>
    <t>178902445791</t>
  </si>
  <si>
    <t>178902445793</t>
  </si>
  <si>
    <t>178902445795</t>
  </si>
  <si>
    <t>178902445797</t>
  </si>
  <si>
    <t>178902445799</t>
  </si>
  <si>
    <t>MCO1311481591</t>
  </si>
  <si>
    <t>178139063768</t>
  </si>
  <si>
    <t>178139063770</t>
  </si>
  <si>
    <t>178139063772</t>
  </si>
  <si>
    <t>178139063774</t>
  </si>
  <si>
    <t>178139063776</t>
  </si>
  <si>
    <t>178139063778</t>
  </si>
  <si>
    <t>178139063780</t>
  </si>
  <si>
    <t>178139063782</t>
  </si>
  <si>
    <t>178139063784</t>
  </si>
  <si>
    <t>MCO1389845371</t>
  </si>
  <si>
    <t>179816241074</t>
  </si>
  <si>
    <t>Set X6 Sillas Tapizada Best Arena</t>
  </si>
  <si>
    <t>Suave / Negro / Beige</t>
  </si>
  <si>
    <t>MCO1389850923</t>
  </si>
  <si>
    <t>181690415233</t>
  </si>
  <si>
    <t>Set X6 Sillas Bella Negra</t>
  </si>
  <si>
    <t>Suave / Gris oscuro / Negro</t>
  </si>
  <si>
    <t>MCO1389934791</t>
  </si>
  <si>
    <t>179816251220</t>
  </si>
  <si>
    <t>Set X2 Sillas Tapizada Best Arena</t>
  </si>
  <si>
    <t>MCO1389948921</t>
  </si>
  <si>
    <t>179816264516</t>
  </si>
  <si>
    <t>Set X4 Sillas Tapizada Best Arena</t>
  </si>
  <si>
    <t>MCO1390175291</t>
  </si>
  <si>
    <t>181697982105</t>
  </si>
  <si>
    <t>Silla Tapizada Anix Arena</t>
  </si>
  <si>
    <t>Marrón claro / Suave / Beige</t>
  </si>
  <si>
    <t>MCO1390180509</t>
  </si>
  <si>
    <t>181698371993</t>
  </si>
  <si>
    <t>Set X6 Sillas Tapizadas Anix Arena</t>
  </si>
  <si>
    <t>MCO1390205573</t>
  </si>
  <si>
    <t>181698571235</t>
  </si>
  <si>
    <t>Set X4 Sillas Tapizadas Anix Arena</t>
  </si>
  <si>
    <t>Marrón claro / Tela / Beige</t>
  </si>
  <si>
    <t>MCO1390208093</t>
  </si>
  <si>
    <t>179819461594</t>
  </si>
  <si>
    <t>Set X6 Silla De Diseño Trina Negra</t>
  </si>
  <si>
    <t>MCO1390220777</t>
  </si>
  <si>
    <t>179819378364</t>
  </si>
  <si>
    <t>Set X4 Silla De Diseño Trina Negra</t>
  </si>
  <si>
    <t>MCO1390230327</t>
  </si>
  <si>
    <t>181698401789</t>
  </si>
  <si>
    <t>Set X2 Sillas Tapizadas Anix Arena</t>
  </si>
  <si>
    <t>MCO1448801261</t>
  </si>
  <si>
    <t>183558584669</t>
  </si>
  <si>
    <t>Mesa De Noche Antris Rovere</t>
  </si>
  <si>
    <t>Rovere</t>
  </si>
  <si>
    <t>MCO1454462845</t>
  </si>
  <si>
    <t>181121725626</t>
  </si>
  <si>
    <t>Escritorio Small Wengué + Silla Eames Tapizado Azul</t>
  </si>
  <si>
    <t>Wengue</t>
  </si>
  <si>
    <t>MCO1454462935</t>
  </si>
  <si>
    <t>Espejo Rene</t>
  </si>
  <si>
    <t>MCO1454463021</t>
  </si>
  <si>
    <t>181121728936</t>
  </si>
  <si>
    <t>Escritorio Moderno White + Silla Eames Gris Plata</t>
  </si>
  <si>
    <t>MCO1454463287</t>
  </si>
  <si>
    <t>Silla Eames Blanco Set X 4</t>
  </si>
  <si>
    <t>MCO1454463303</t>
  </si>
  <si>
    <t>181121730898</t>
  </si>
  <si>
    <t>Escritorio Nova Habano + Blanco</t>
  </si>
  <si>
    <t>MCO1454471361</t>
  </si>
  <si>
    <t>Espejo Rectangular De Baño Alous</t>
  </si>
  <si>
    <t>MCO1454471479</t>
  </si>
  <si>
    <t>Espejo Lyon Led</t>
  </si>
  <si>
    <t>MCO1454471575</t>
  </si>
  <si>
    <t>181121715696</t>
  </si>
  <si>
    <t>Mesa De Noche Souk Habano</t>
  </si>
  <si>
    <t>Habano</t>
  </si>
  <si>
    <t>MCO1454471641</t>
  </si>
  <si>
    <t>Silla Isoceles Set X 4</t>
  </si>
  <si>
    <t>MCO1454471663</t>
  </si>
  <si>
    <t>181121716962</t>
  </si>
  <si>
    <t>Cama Doble Cabecero Natura, Gris Plomo</t>
  </si>
  <si>
    <t>MCO1454471781</t>
  </si>
  <si>
    <t>181121717582</t>
  </si>
  <si>
    <t>MCO1454471797</t>
  </si>
  <si>
    <t>181121717668</t>
  </si>
  <si>
    <t>Escritorio Moderno White + Silla Milano Amarillo</t>
  </si>
  <si>
    <t>MCO1454471807</t>
  </si>
  <si>
    <t>181121717690</t>
  </si>
  <si>
    <t>Colchón Con Base Cama Queen + Espaldar Marfil, Negro</t>
  </si>
  <si>
    <t>MCO1454471823</t>
  </si>
  <si>
    <t>Silla Curva Streem Negro Set X 4</t>
  </si>
  <si>
    <t>MCO1454471847</t>
  </si>
  <si>
    <t>Espejo Surrey Led Touch</t>
  </si>
  <si>
    <t>MCO1454471849</t>
  </si>
  <si>
    <t>181121717956</t>
  </si>
  <si>
    <t>Baul De Lujo Moderno Capitoneado 160 Gris Plomo</t>
  </si>
  <si>
    <t>Gris Plomo</t>
  </si>
  <si>
    <t>MCO1454471861</t>
  </si>
  <si>
    <t>181121717974</t>
  </si>
  <si>
    <t>Set X 2 Silla De Bar Leo Blanco</t>
  </si>
  <si>
    <t>MCO1454471903</t>
  </si>
  <si>
    <t>Espejo Lyon</t>
  </si>
  <si>
    <t>MCO1454484415</t>
  </si>
  <si>
    <t>183764615401</t>
  </si>
  <si>
    <t>Escritorio Moderno White + Silla Eames Verde Menta</t>
  </si>
  <si>
    <t>MCO1454484467</t>
  </si>
  <si>
    <t>183764615777</t>
  </si>
  <si>
    <t>Silla De Bar Tapizada Milano Blanco, Set X 2</t>
  </si>
  <si>
    <t>MCO1454484591</t>
  </si>
  <si>
    <t>183764617789</t>
  </si>
  <si>
    <t>Cama Doble + Cabecero Natura, Azul Perlado</t>
  </si>
  <si>
    <t>MCO1454484631</t>
  </si>
  <si>
    <t>183764618991</t>
  </si>
  <si>
    <t>EKMCIPC140T</t>
  </si>
  <si>
    <t>Cama Doble + Colchón 1 Pillow + Cabecero Acacia, Taupe</t>
  </si>
  <si>
    <t>MCO1454484755</t>
  </si>
  <si>
    <t>183764619797</t>
  </si>
  <si>
    <t>Mesa De Centro Korea Rovere</t>
  </si>
  <si>
    <t>MCO1454484777</t>
  </si>
  <si>
    <t>183764619923</t>
  </si>
  <si>
    <t>Cama Doble  + Cabecero Italia Negro</t>
  </si>
  <si>
    <t>MCO1454484791</t>
  </si>
  <si>
    <t>Silla Eames Adulto Rosado</t>
  </si>
  <si>
    <t>MCO1454484799</t>
  </si>
  <si>
    <t>183764620021</t>
  </si>
  <si>
    <t>Cama Doble Cabecero Natura, Gris Perla</t>
  </si>
  <si>
    <t>MCO1454484825</t>
  </si>
  <si>
    <t>183764620375</t>
  </si>
  <si>
    <t>EKMCAR140A</t>
  </si>
  <si>
    <t>Cama + Colchón 2 Pillow Doble Aria Amarillo</t>
  </si>
  <si>
    <t>MCO1454484829</t>
  </si>
  <si>
    <t>Espejo Vasco</t>
  </si>
  <si>
    <t>MCO1454484865</t>
  </si>
  <si>
    <t>Silla Eames Adulto Naranja</t>
  </si>
  <si>
    <t>MCO1454484881</t>
  </si>
  <si>
    <t>183764620603</t>
  </si>
  <si>
    <t>Silla De Bar True Con Espaldar Negro Set X 6</t>
  </si>
  <si>
    <t>MCO1454484895</t>
  </si>
  <si>
    <t>183764620647</t>
  </si>
  <si>
    <t>EKMCIPC160B</t>
  </si>
  <si>
    <t>Cama Queen + Colchón 1 Pillow + Cabecero Acacia, Blanco</t>
  </si>
  <si>
    <t>MCO1454484917</t>
  </si>
  <si>
    <t>181121785684</t>
  </si>
  <si>
    <t>EKMCIPC140N</t>
  </si>
  <si>
    <t>Cama Doble + Colchón 1 Pillow + Cabecero Acacia, Negro</t>
  </si>
  <si>
    <t>MCO1454484971</t>
  </si>
  <si>
    <t>181121785876</t>
  </si>
  <si>
    <t>EKM1PCAR140N</t>
  </si>
  <si>
    <t>Cama + Colchón 1 Pillow Doble Aria</t>
  </si>
  <si>
    <t>MCO1454497075</t>
  </si>
  <si>
    <t>183764673697</t>
  </si>
  <si>
    <t>Multicolor</t>
  </si>
  <si>
    <t>MCO1454497103</t>
  </si>
  <si>
    <t>183764673843</t>
  </si>
  <si>
    <t>Escritorio Moderno White + Silla Eames Amarillo</t>
  </si>
  <si>
    <t>MCO1454497105</t>
  </si>
  <si>
    <t>183764673847</t>
  </si>
  <si>
    <t>EKMSCAR140GPLA</t>
  </si>
  <si>
    <t>Cama Doble + Cabecero  Aria Gris Plata</t>
  </si>
  <si>
    <t>MCO1454497121</t>
  </si>
  <si>
    <t>Silla Eames Adulto Verde Menta</t>
  </si>
  <si>
    <t>MCO1454497205</t>
  </si>
  <si>
    <t>183764674857</t>
  </si>
  <si>
    <t>EKM1PCAR200A</t>
  </si>
  <si>
    <t>Cama King + Colchón 1 Pillow Aria</t>
  </si>
  <si>
    <t>MCO1454497265</t>
  </si>
  <si>
    <t>Espejo Rectangular Alba</t>
  </si>
  <si>
    <t>MCO1454497377</t>
  </si>
  <si>
    <t>183764677363</t>
  </si>
  <si>
    <t>EKMCCI200T</t>
  </si>
  <si>
    <t>Cama King + Colchón 2 Pillow + Cabecero Acacia Taupe</t>
  </si>
  <si>
    <t>MCO1454497391</t>
  </si>
  <si>
    <t>183764677421</t>
  </si>
  <si>
    <t>EKMCAR200GPLO</t>
  </si>
  <si>
    <t>Cama King + Colchón 2 Pillow Aria Gris Plomo</t>
  </si>
  <si>
    <t>MCO1454497497</t>
  </si>
  <si>
    <t>183764678195</t>
  </si>
  <si>
    <t>Closet Wellness</t>
  </si>
  <si>
    <t>Madera</t>
  </si>
  <si>
    <t>MCO1454497543</t>
  </si>
  <si>
    <t>Espejo Niza</t>
  </si>
  <si>
    <t>MCO1454497593</t>
  </si>
  <si>
    <t>183764678717</t>
  </si>
  <si>
    <t>Silla De Bar Leo Amarillo Set X 2</t>
  </si>
  <si>
    <t>MCO1454509479</t>
  </si>
  <si>
    <t>181121748698</t>
  </si>
  <si>
    <t>EKMCAR160A</t>
  </si>
  <si>
    <t>Cama Queen + Colchón 2 Pillow Aria Amarillo</t>
  </si>
  <si>
    <t>MCO1454509485</t>
  </si>
  <si>
    <t>181121748710</t>
  </si>
  <si>
    <t>EKM002M</t>
  </si>
  <si>
    <t>Cama Delhi Semidoble + Colchón Hotelero Con 1 Pillow Mostaza</t>
  </si>
  <si>
    <t>MCO1454509499</t>
  </si>
  <si>
    <t>181121748764</t>
  </si>
  <si>
    <t>Silla Bar Eames Negro</t>
  </si>
  <si>
    <t>MCO1454509537</t>
  </si>
  <si>
    <t>181121749156</t>
  </si>
  <si>
    <t>Escritorio Moderno White+ Silla Milano Rosado,</t>
  </si>
  <si>
    <t>MCO1454509633</t>
  </si>
  <si>
    <t>Silla Tandem 4 Puestos Cromada Gris</t>
  </si>
  <si>
    <t>MCO1454509641</t>
  </si>
  <si>
    <t>181121751174</t>
  </si>
  <si>
    <t>EKM006N</t>
  </si>
  <si>
    <t>Cama Queen Delhi + Colchón Hotelero Con 1 Pillow Top, Negro</t>
  </si>
  <si>
    <t>MCO1454509733</t>
  </si>
  <si>
    <t>181121752142</t>
  </si>
  <si>
    <t>Silla De Bar True Blanco</t>
  </si>
  <si>
    <t>MCO1454509765</t>
  </si>
  <si>
    <t>181121752316</t>
  </si>
  <si>
    <t>Silla De Bar Eames Blanco Set X 2</t>
  </si>
  <si>
    <t>Laqueado / Blanco</t>
  </si>
  <si>
    <t>MCO1454509769</t>
  </si>
  <si>
    <t>181121752332</t>
  </si>
  <si>
    <t>EKM002V</t>
  </si>
  <si>
    <t>Cama Delhi Semidoble + Colchón Hotelero Con 1 Pillow Verde</t>
  </si>
  <si>
    <t>MCO1454509793</t>
  </si>
  <si>
    <t>Mueble De Aseo Clean</t>
  </si>
  <si>
    <t>MCO1454509835</t>
  </si>
  <si>
    <t>Cuadro Oso Selfie (40x40x5)</t>
  </si>
  <si>
    <t>MCO1454509847</t>
  </si>
  <si>
    <t>181121752708</t>
  </si>
  <si>
    <t>EKM006B</t>
  </si>
  <si>
    <t>Cama Delhi Queen + Colchón Hotelero Con 1 Pillow Top, Blanco</t>
  </si>
  <si>
    <t>MCO1454509903</t>
  </si>
  <si>
    <t>181121753178</t>
  </si>
  <si>
    <t>Colchón Con Base Cama King + Espaldar Italia Blanco</t>
  </si>
  <si>
    <t>MCO1454509943</t>
  </si>
  <si>
    <t>Espejo Lifax Led</t>
  </si>
  <si>
    <t>MCO1454509975</t>
  </si>
  <si>
    <t>181121753628</t>
  </si>
  <si>
    <t>EKMCCI160A</t>
  </si>
  <si>
    <t>Cama Queen + Colchón 2 Pillow + Cabecero Acacia, Amarillo</t>
  </si>
  <si>
    <t>MCO1454509995</t>
  </si>
  <si>
    <t>181121754042</t>
  </si>
  <si>
    <t>Cama Doble + Cabecero Italia Gris Plomo</t>
  </si>
  <si>
    <t>MCO1454510019</t>
  </si>
  <si>
    <t>Set X 4 Sillas Emile Beige</t>
  </si>
  <si>
    <t>MCO1454522379</t>
  </si>
  <si>
    <t>Silla Curva Streem Negro Set X 2</t>
  </si>
  <si>
    <t>MCO1454522425</t>
  </si>
  <si>
    <t>181121707564</t>
  </si>
  <si>
    <t>EKMCCI140T</t>
  </si>
  <si>
    <t>Cama Doble + Colchón 2 Pillow + Cabecero Acacia, Taupe</t>
  </si>
  <si>
    <t>MCO1454522465</t>
  </si>
  <si>
    <t>183764699097</t>
  </si>
  <si>
    <t>Closet Vicente Wengué</t>
  </si>
  <si>
    <t>MCO1454522519</t>
  </si>
  <si>
    <t>183764699721</t>
  </si>
  <si>
    <t>EKMSB103MB</t>
  </si>
  <si>
    <t>Silla Bar True Con Espaldar Blanca Y Asiento Madera</t>
  </si>
  <si>
    <t>MCO1454522547</t>
  </si>
  <si>
    <t>183764700453</t>
  </si>
  <si>
    <t>EKMC1PAL160B</t>
  </si>
  <si>
    <t>Cama Queen + Colchón 1 Pillow + Cabecero Aliss Blanco</t>
  </si>
  <si>
    <t>MCO1454522613</t>
  </si>
  <si>
    <t>183764701797</t>
  </si>
  <si>
    <t>EKMCIPC200N</t>
  </si>
  <si>
    <t>Cama + Colchón 1 Pillow + Cabecero King Acacia, Negro</t>
  </si>
  <si>
    <t>MCO1454522679</t>
  </si>
  <si>
    <t>183764702337</t>
  </si>
  <si>
    <t>Mesa De Noche Kobe Set X 2</t>
  </si>
  <si>
    <t>MCO1454522709</t>
  </si>
  <si>
    <t>183764702541</t>
  </si>
  <si>
    <t>Combo Cama Cabecero Doble Natura, Taupe</t>
  </si>
  <si>
    <t>MCO1454522777</t>
  </si>
  <si>
    <t>183764702757</t>
  </si>
  <si>
    <t>Combo Cama Cabecero Doble Natura, Negro</t>
  </si>
  <si>
    <t>MCO1454522785</t>
  </si>
  <si>
    <t>183764702769</t>
  </si>
  <si>
    <t>EKMSCAL140T</t>
  </si>
  <si>
    <t>Cama + Cabecero Doble Aliss Taupe</t>
  </si>
  <si>
    <t>MCO1454522873</t>
  </si>
  <si>
    <t>Set X4 Silla Dais Negra</t>
  </si>
  <si>
    <t>MCO1454522877</t>
  </si>
  <si>
    <t>183764703345</t>
  </si>
  <si>
    <t>EKMCAR160GPLA</t>
  </si>
  <si>
    <t>Cama Queen + Colchón 2 Pillow Aria Gris Plata</t>
  </si>
  <si>
    <t>MCO1454522887</t>
  </si>
  <si>
    <t>183764703351</t>
  </si>
  <si>
    <t>EKM002C</t>
  </si>
  <si>
    <t>Cama Delhi Semidoble + Colchón Hotelero Con 1 Pillow Café</t>
  </si>
  <si>
    <t>MCO1454522915</t>
  </si>
  <si>
    <t>183764703423</t>
  </si>
  <si>
    <t>Silla Bar Polo Blanco</t>
  </si>
  <si>
    <t>MCO1454522937</t>
  </si>
  <si>
    <t>183764703457</t>
  </si>
  <si>
    <t>Set X2 Silla Bar Polo Blanco</t>
  </si>
  <si>
    <t>MCO1454522945</t>
  </si>
  <si>
    <t>183764703463</t>
  </si>
  <si>
    <t>EKMCAR140GPLA</t>
  </si>
  <si>
    <t>Cama + Colchón 2 Pillow Doble Aria Gris Plata</t>
  </si>
  <si>
    <t>MCO1454522963</t>
  </si>
  <si>
    <t>Set X4 Silla Dais Gris</t>
  </si>
  <si>
    <t>MCO1454522985</t>
  </si>
  <si>
    <t>183764703545</t>
  </si>
  <si>
    <t>Escritorio Gales</t>
  </si>
  <si>
    <t>MCO1454534415</t>
  </si>
  <si>
    <t>Silla Eames Con Brazos Gris Set X 2</t>
  </si>
  <si>
    <t>MCO1454534421</t>
  </si>
  <si>
    <t>181121734844</t>
  </si>
  <si>
    <t>Cama Doble Igneo Wengue</t>
  </si>
  <si>
    <t>MCO1454534435</t>
  </si>
  <si>
    <t>181121734892</t>
  </si>
  <si>
    <t>MCO1454534459</t>
  </si>
  <si>
    <t>181121735100</t>
  </si>
  <si>
    <t>Escritorio Moderno White Redondo+ Silla Eames Rosado</t>
  </si>
  <si>
    <t>MCO1454534483</t>
  </si>
  <si>
    <t>Silla Auxiliar Eames Adulto Mostaza</t>
  </si>
  <si>
    <t>MCO1454534503</t>
  </si>
  <si>
    <t>181121735732</t>
  </si>
  <si>
    <t>EKMCCI160T</t>
  </si>
  <si>
    <t>Cama + Colchón 2 Pillow + Cabecero Queen Acacia, Taupe</t>
  </si>
  <si>
    <t>MCO1454534547</t>
  </si>
  <si>
    <t>181121736166</t>
  </si>
  <si>
    <t>EKMCIPC140PLO</t>
  </si>
  <si>
    <t>Cama Doble + Colchón 1 Pillow + Cabecero Acacia, Gris Plomo</t>
  </si>
  <si>
    <t>MCO1454534571</t>
  </si>
  <si>
    <t>Silla Eames Adulto Amarillo</t>
  </si>
  <si>
    <t>MCO1454534625</t>
  </si>
  <si>
    <t>Espejo Toronto Led</t>
  </si>
  <si>
    <t>MCO1454534787</t>
  </si>
  <si>
    <t>181121740396</t>
  </si>
  <si>
    <t>EKMSCAL140B</t>
  </si>
  <si>
    <t>Cama Doble + Cabecero Aliss, Blanco</t>
  </si>
  <si>
    <t>MCO1454534793</t>
  </si>
  <si>
    <t>184096667557</t>
  </si>
  <si>
    <t>EKMB103RT</t>
  </si>
  <si>
    <t>Silla De Bar Polo Rattan</t>
  </si>
  <si>
    <t>MCO1454534827</t>
  </si>
  <si>
    <t>181121740624</t>
  </si>
  <si>
    <t>EKMCCI200B</t>
  </si>
  <si>
    <t>Cama King + Colchón 2 Pillow + Cabecero  Acacia Blanco</t>
  </si>
  <si>
    <t>MCO1454534833</t>
  </si>
  <si>
    <t>181121740654</t>
  </si>
  <si>
    <t>EKMCIPC140A</t>
  </si>
  <si>
    <t>Cama + Colchón 1 Pillow + Cabecero Doble Acacia, Amarillo</t>
  </si>
  <si>
    <t>MCO1454534857</t>
  </si>
  <si>
    <t>181121741094</t>
  </si>
  <si>
    <t>Silla Bar Arkor Blanco Set X 2</t>
  </si>
  <si>
    <t>MCO1454534863</t>
  </si>
  <si>
    <t>181121741472</t>
  </si>
  <si>
    <t>Cama Doble Cabecero Luxury Gris Plomo</t>
  </si>
  <si>
    <t>MCO1454534873</t>
  </si>
  <si>
    <t>181121741526</t>
  </si>
  <si>
    <t>Cama Doble + Cabecero Luxury Taupe</t>
  </si>
  <si>
    <t>MCO1454534887</t>
  </si>
  <si>
    <t>Cuadro Oso Skate King (40x40x5)</t>
  </si>
  <si>
    <t>MCO1454534917</t>
  </si>
  <si>
    <t>181121741644</t>
  </si>
  <si>
    <t>Silla Barra Arkor Rojo</t>
  </si>
  <si>
    <t>MCO1454534941</t>
  </si>
  <si>
    <t>181121741734</t>
  </si>
  <si>
    <t>Silla De Bar True Con Espaldar Negro Net X 3</t>
  </si>
  <si>
    <t>MCO1454534973</t>
  </si>
  <si>
    <t>181121741800</t>
  </si>
  <si>
    <t>EKMSCAL140GPLA</t>
  </si>
  <si>
    <t>Cama Doble + Cabecero, Aliss Gris Plata</t>
  </si>
  <si>
    <t>MCO1454535005</t>
  </si>
  <si>
    <t>181121741934</t>
  </si>
  <si>
    <t>EKM1PCAR160B</t>
  </si>
  <si>
    <t>Cama Queen + Colchón 1 Pillow Aria</t>
  </si>
  <si>
    <t>MCO1454546549</t>
  </si>
  <si>
    <t>181121773398</t>
  </si>
  <si>
    <t>Escritorio Kenia Duna</t>
  </si>
  <si>
    <t>MCO1454546565</t>
  </si>
  <si>
    <t>181121773434</t>
  </si>
  <si>
    <t>Silla Bar Arkor Rojo Set X 2</t>
  </si>
  <si>
    <t>MCO1454546597</t>
  </si>
  <si>
    <t>181121773484</t>
  </si>
  <si>
    <t>Silla De Bar True Con Espaldar Blanco Set X 3</t>
  </si>
  <si>
    <t>MCO1454546599</t>
  </si>
  <si>
    <t>181121773486</t>
  </si>
  <si>
    <t>Cama Doble + Cabecero Zafiro Verde Esmeralda</t>
  </si>
  <si>
    <t>VERDE ESMERALDA</t>
  </si>
  <si>
    <t>MCO1456651923</t>
  </si>
  <si>
    <t>181163579864</t>
  </si>
  <si>
    <t>Base Cama Doble Roma Gris Plomo</t>
  </si>
  <si>
    <t>MCO1456652001</t>
  </si>
  <si>
    <t>181163580634</t>
  </si>
  <si>
    <t>EKM020N</t>
  </si>
  <si>
    <t>Cama Delhi King + Colchón Hotelero Con 2 Pillow Negro</t>
  </si>
  <si>
    <t>MCO1456652029</t>
  </si>
  <si>
    <t>183848483885</t>
  </si>
  <si>
    <t>EKM20TP102N</t>
  </si>
  <si>
    <t>Tapete Decorativo Isos 200x290 Cm</t>
  </si>
  <si>
    <t>2 m / Geométrica / Multicolor / 2.9 m</t>
  </si>
  <si>
    <t>MCO1456652099</t>
  </si>
  <si>
    <t>183848484371</t>
  </si>
  <si>
    <t>Mesa Eames Cuadrada Blanca 80 X 80 X 74</t>
  </si>
  <si>
    <t>MCO1456652219</t>
  </si>
  <si>
    <t>183848486155</t>
  </si>
  <si>
    <t>Escritorio Moderno White Redondo+ Silla Eames Negro</t>
  </si>
  <si>
    <t>MCO1457028595</t>
  </si>
  <si>
    <t>183866455045</t>
  </si>
  <si>
    <t>Espaldar Cascadia Graduable Miel - Plomo</t>
  </si>
  <si>
    <t>Miel</t>
  </si>
  <si>
    <t>MCO1457489803</t>
  </si>
  <si>
    <t>181185140476</t>
  </si>
  <si>
    <t>Mueble Comoda 6 Cajones Charlot Duna Blanca</t>
  </si>
  <si>
    <t>MCO1472947793</t>
  </si>
  <si>
    <t>Cama 1.00 + Espaldar Lupe Gr Plo + Colchón Flexia Quarzz</t>
  </si>
  <si>
    <t>MCO1473468187</t>
  </si>
  <si>
    <t>181521091042</t>
  </si>
  <si>
    <t>Cama Doble + Cabecero Ilusión, Blanco</t>
  </si>
  <si>
    <t>BLANCO PERLA</t>
  </si>
  <si>
    <t>MCO1484254957</t>
  </si>
  <si>
    <t>Silla Eames Blanco Adulto Set X 2</t>
  </si>
  <si>
    <t>MCO1609980982</t>
  </si>
  <si>
    <t>Cabecero Para Cama Doble 140 Natura</t>
  </si>
  <si>
    <t>178371415153</t>
  </si>
  <si>
    <t>178371415155</t>
  </si>
  <si>
    <t>Gris claro</t>
  </si>
  <si>
    <t>MCO1648104549</t>
  </si>
  <si>
    <t>MCO1648143437</t>
  </si>
  <si>
    <t>MCO1648221319</t>
  </si>
  <si>
    <t>MCO1680330170</t>
  </si>
  <si>
    <t>Combo Cama Hampton Doble + Colchón 1 Pillow 28 Cm + Sabanas</t>
  </si>
  <si>
    <t>178831764827</t>
  </si>
  <si>
    <t>178831764829</t>
  </si>
  <si>
    <t>178831764831</t>
  </si>
  <si>
    <t>178831764833</t>
  </si>
  <si>
    <t>178831764835</t>
  </si>
  <si>
    <t>178831764837</t>
  </si>
  <si>
    <t>178831764839</t>
  </si>
  <si>
    <t>178831764841</t>
  </si>
  <si>
    <t>178831764843</t>
  </si>
  <si>
    <t>MCO1680614190</t>
  </si>
  <si>
    <t>Combo Cama Astoria Queen + Colchon 1 Pillow 26 Cm + Sabanas</t>
  </si>
  <si>
    <t>178093328806</t>
  </si>
  <si>
    <t>178093328808</t>
  </si>
  <si>
    <t>178093328810</t>
  </si>
  <si>
    <t>178093328812</t>
  </si>
  <si>
    <t>178093328814</t>
  </si>
  <si>
    <t>178093328816</t>
  </si>
  <si>
    <t>178093328818</t>
  </si>
  <si>
    <t>178093328820</t>
  </si>
  <si>
    <t>178093328822</t>
  </si>
  <si>
    <t>MCO1680614610</t>
  </si>
  <si>
    <t>Combo Cama Astoria King+ Colchon 1 Pillow 26 Cm + Sabanas</t>
  </si>
  <si>
    <t>178830612577</t>
  </si>
  <si>
    <t>178830612579</t>
  </si>
  <si>
    <t>178830612581</t>
  </si>
  <si>
    <t>178830612583</t>
  </si>
  <si>
    <t>178830612585</t>
  </si>
  <si>
    <t>178830612587</t>
  </si>
  <si>
    <t>178830612589</t>
  </si>
  <si>
    <t>178830612591</t>
  </si>
  <si>
    <t>178830612593</t>
  </si>
  <si>
    <t>MCO1691196966</t>
  </si>
  <si>
    <t>178891198423</t>
  </si>
  <si>
    <t>178891198425</t>
  </si>
  <si>
    <t>178891198427</t>
  </si>
  <si>
    <t>178891198429</t>
  </si>
  <si>
    <t>178891198431</t>
  </si>
  <si>
    <t>178891198433</t>
  </si>
  <si>
    <t>178891198435</t>
  </si>
  <si>
    <t>178891198437</t>
  </si>
  <si>
    <t>178891198439</t>
  </si>
  <si>
    <t>MCO1691204120</t>
  </si>
  <si>
    <t>Combo Cama Vítale King + Colchón 1 Pillow 28 Cm + Sabanas</t>
  </si>
  <si>
    <t>178129264430</t>
  </si>
  <si>
    <t>178129264432</t>
  </si>
  <si>
    <t>178129264434</t>
  </si>
  <si>
    <t>178129264436</t>
  </si>
  <si>
    <t>178129264438</t>
  </si>
  <si>
    <t>178129264440</t>
  </si>
  <si>
    <t>178129264442</t>
  </si>
  <si>
    <t>178129264444</t>
  </si>
  <si>
    <t>178129264446</t>
  </si>
  <si>
    <t>MCO1691260426</t>
  </si>
  <si>
    <t>178129772198</t>
  </si>
  <si>
    <t>178129772200</t>
  </si>
  <si>
    <t>178129772202</t>
  </si>
  <si>
    <t>178129772204</t>
  </si>
  <si>
    <t>178129772206</t>
  </si>
  <si>
    <t>178129772208</t>
  </si>
  <si>
    <t>178129772210</t>
  </si>
  <si>
    <t>178129772212</t>
  </si>
  <si>
    <t>178129772214</t>
  </si>
  <si>
    <t>MCO1691277706</t>
  </si>
  <si>
    <t>Combo Cama Gabor King + Colchón 1 Pillow 28 Cm + Sabanas</t>
  </si>
  <si>
    <t>178890923835</t>
  </si>
  <si>
    <t>178890923837</t>
  </si>
  <si>
    <t>178890923839</t>
  </si>
  <si>
    <t>178890923841</t>
  </si>
  <si>
    <t>178890923843</t>
  </si>
  <si>
    <t>178890923845</t>
  </si>
  <si>
    <t>178890923847</t>
  </si>
  <si>
    <t>178890923849</t>
  </si>
  <si>
    <t>178890923851</t>
  </si>
  <si>
    <t>MCO1691858322</t>
  </si>
  <si>
    <t>178138668394</t>
  </si>
  <si>
    <t>178138668396</t>
  </si>
  <si>
    <t>178138668398</t>
  </si>
  <si>
    <t>178138668400</t>
  </si>
  <si>
    <t>178138668402</t>
  </si>
  <si>
    <t>178138668404</t>
  </si>
  <si>
    <t>178138668406</t>
  </si>
  <si>
    <t>178138668408</t>
  </si>
  <si>
    <t>178138668410</t>
  </si>
  <si>
    <t>MCO1692125356</t>
  </si>
  <si>
    <t>Combo Cama Queen + Cabecero Vitale Gratis Sabanas 300 Hilos</t>
  </si>
  <si>
    <t>178139504006</t>
  </si>
  <si>
    <t>EKMV006CM</t>
  </si>
  <si>
    <t>178139503994</t>
  </si>
  <si>
    <t>EKMV006CN</t>
  </si>
  <si>
    <t>178139503996</t>
  </si>
  <si>
    <t>EKMV006CZ</t>
  </si>
  <si>
    <t>178139503998</t>
  </si>
  <si>
    <t>EKMV006CC</t>
  </si>
  <si>
    <t>178139504000</t>
  </si>
  <si>
    <t>EKMV006CV</t>
  </si>
  <si>
    <t>178139504002</t>
  </si>
  <si>
    <t>EKMV006CS</t>
  </si>
  <si>
    <t>178139504004</t>
  </si>
  <si>
    <t>EKMV006CT</t>
  </si>
  <si>
    <t>178139504008</t>
  </si>
  <si>
    <t>EKMV006CG</t>
  </si>
  <si>
    <t>178139504010</t>
  </si>
  <si>
    <t>EKMV006CB</t>
  </si>
  <si>
    <t>MCO1692125460</t>
  </si>
  <si>
    <t>Combo Cama King + Cabecero Vitale Gratis Sabanas 300 Hilos</t>
  </si>
  <si>
    <t>178139505524</t>
  </si>
  <si>
    <t>EKMV020CB</t>
  </si>
  <si>
    <t>178139505508</t>
  </si>
  <si>
    <t>EKMV020CN</t>
  </si>
  <si>
    <t>178139505510</t>
  </si>
  <si>
    <t>EKMV020CZ</t>
  </si>
  <si>
    <t>178139505512</t>
  </si>
  <si>
    <t>EKMV020CC</t>
  </si>
  <si>
    <t>178139505514</t>
  </si>
  <si>
    <t>EKMV020CV</t>
  </si>
  <si>
    <t>178139505516</t>
  </si>
  <si>
    <t>EKMV020CS</t>
  </si>
  <si>
    <t>178139505518</t>
  </si>
  <si>
    <t>EKMV020CT</t>
  </si>
  <si>
    <t>178139505520</t>
  </si>
  <si>
    <t>EKMV020CM</t>
  </si>
  <si>
    <t>178139505522</t>
  </si>
  <si>
    <t>EKMV020CG</t>
  </si>
  <si>
    <t>MCO1692134658</t>
  </si>
  <si>
    <t>178904314231</t>
  </si>
  <si>
    <t>178904314227</t>
  </si>
  <si>
    <t>178904314229</t>
  </si>
  <si>
    <t>178904314233</t>
  </si>
  <si>
    <t>178904314235</t>
  </si>
  <si>
    <t>178904314237</t>
  </si>
  <si>
    <t>178904314239</t>
  </si>
  <si>
    <t>178904314241</t>
  </si>
  <si>
    <t>178904314243</t>
  </si>
  <si>
    <t>MCO2202365744</t>
  </si>
  <si>
    <t>181683380143</t>
  </si>
  <si>
    <t>Poltrona Piramid Gris</t>
  </si>
  <si>
    <t>MCO2203031680</t>
  </si>
  <si>
    <t>181689691791</t>
  </si>
  <si>
    <t>Silla Bella Gris</t>
  </si>
  <si>
    <t>MCO2203040790</t>
  </si>
  <si>
    <t>181689345311</t>
  </si>
  <si>
    <t>Set X 4 Poltronas Piramid Gris</t>
  </si>
  <si>
    <t>Gris oscuro / Negro / Liberty</t>
  </si>
  <si>
    <t>MCO2203041164</t>
  </si>
  <si>
    <t>181689346667</t>
  </si>
  <si>
    <t>Set X 6 Poltronas Piramid Gris</t>
  </si>
  <si>
    <t>MCO2318841206</t>
  </si>
  <si>
    <t>Silla De Oficina Colors Negro Material Del Tapizado Malla</t>
  </si>
  <si>
    <t>MCO2512161396</t>
  </si>
  <si>
    <t>Silla Eames Adulto Verde Esmeralda</t>
  </si>
  <si>
    <t>MCO2512366094</t>
  </si>
  <si>
    <t>Mueble Para Microondas Countal</t>
  </si>
  <si>
    <t>MCO2512378136</t>
  </si>
  <si>
    <t>Silla Turca Negro Set X 6</t>
  </si>
  <si>
    <t>MCO2512378388</t>
  </si>
  <si>
    <t>183558662435</t>
  </si>
  <si>
    <t>Mesa De Noche Flotante Con Cajón Blanco</t>
  </si>
  <si>
    <t>MCO2512423150</t>
  </si>
  <si>
    <t>Silla Eames Adulto Negro</t>
  </si>
  <si>
    <t>MCO2548717144</t>
  </si>
  <si>
    <t>183764642513</t>
  </si>
  <si>
    <t>Escritorio Kenia Wengue</t>
  </si>
  <si>
    <t>MCO2548717214</t>
  </si>
  <si>
    <t>183764643669</t>
  </si>
  <si>
    <t>Silla De Bar True Con Espaldar Negro Set X 4</t>
  </si>
  <si>
    <t>MCO2548717226</t>
  </si>
  <si>
    <t>183764643995</t>
  </si>
  <si>
    <t>Escritorio Moderno White + Silla Eames Blanco</t>
  </si>
  <si>
    <t>MCO2548717322</t>
  </si>
  <si>
    <t>183764645863</t>
  </si>
  <si>
    <t>EKM006S</t>
  </si>
  <si>
    <t>Cama Delhi Queen + Colchón Hotelero Con 1 Pillow Salmon</t>
  </si>
  <si>
    <t>MCO2548717338</t>
  </si>
  <si>
    <t>Silla Curva Streem Blanco Set X 4</t>
  </si>
  <si>
    <t>MCO2548717350</t>
  </si>
  <si>
    <t>183764646139</t>
  </si>
  <si>
    <t>EKMCIPC160T</t>
  </si>
  <si>
    <t>Cama Queen + Colchón 1 Pillow + Cabecero Acacia, Taupe</t>
  </si>
  <si>
    <t>MCO2548717424</t>
  </si>
  <si>
    <t>183764646453</t>
  </si>
  <si>
    <t>Set X2 Silla Bar Polo Rojo</t>
  </si>
  <si>
    <t>MCO2548717456</t>
  </si>
  <si>
    <t>183764646517</t>
  </si>
  <si>
    <t>EKMC1PAL160N</t>
  </si>
  <si>
    <t>Cama Queen + Colchón 1 Pillow + Cabecero Aliss Negro</t>
  </si>
  <si>
    <t>MCO2548717478</t>
  </si>
  <si>
    <t>181121772798</t>
  </si>
  <si>
    <t>EKM006T</t>
  </si>
  <si>
    <t>Cama Delhi Queen Taupe + Colchón Hotelero Con 1 Pillow Top</t>
  </si>
  <si>
    <t>MCO2548903474</t>
  </si>
  <si>
    <t>183764686099</t>
  </si>
  <si>
    <t>EKMCCI160B</t>
  </si>
  <si>
    <t>Cama + Colchón 2 Pillow + Cabecero Acacia Queen , Blanco</t>
  </si>
  <si>
    <t>MCO2548903488</t>
  </si>
  <si>
    <t>Mueble Bar Nero Plus Gales + Blanco</t>
  </si>
  <si>
    <t>MCO2548903550</t>
  </si>
  <si>
    <t>183764687203</t>
  </si>
  <si>
    <t>Mesa De Centro Annaba Miel Plomo</t>
  </si>
  <si>
    <t>MCO2548903554</t>
  </si>
  <si>
    <t>Silla Tandem 4 Puestos Cromada Negro</t>
  </si>
  <si>
    <t>MCO2548903578</t>
  </si>
  <si>
    <t>183764687407</t>
  </si>
  <si>
    <t>EKMSCAL140GPLO</t>
  </si>
  <si>
    <t>Cama Doble + Cabecero  Aliss, Gris Plomo</t>
  </si>
  <si>
    <t>MCO2548903624</t>
  </si>
  <si>
    <t>Silla Curva Streem Blanco Set X 2</t>
  </si>
  <si>
    <t>MCO2548903650</t>
  </si>
  <si>
    <t>183764689363</t>
  </si>
  <si>
    <t>EKM006V</t>
  </si>
  <si>
    <t>Cama Queen Delhi + Colchón Hotelero Con 1 Pillow, Verde</t>
  </si>
  <si>
    <t>MCO2548903808</t>
  </si>
  <si>
    <t>183764690661</t>
  </si>
  <si>
    <t>Colchón Con Base Cama Queen + Espaldar Rock, Blanco</t>
  </si>
  <si>
    <t>MCO2548903846</t>
  </si>
  <si>
    <t>183764690945</t>
  </si>
  <si>
    <t>EKMCCI160PLA</t>
  </si>
  <si>
    <t>Cama Queen + Colchón 2 Pillow + Cabecero Acacia, Gris Plata</t>
  </si>
  <si>
    <t>MCO2548903850</t>
  </si>
  <si>
    <t>Espejo Rectangular Vidal</t>
  </si>
  <si>
    <t>MCO2548903870</t>
  </si>
  <si>
    <t>183764691011</t>
  </si>
  <si>
    <t>Cama Doble + Cabecero Natura, Blanco</t>
  </si>
  <si>
    <t>MCO2548903910</t>
  </si>
  <si>
    <t>183764691153</t>
  </si>
  <si>
    <t>Mueble Comoda Ares 5 Cajones Wengue / Miel</t>
  </si>
  <si>
    <t>MCO2548903936</t>
  </si>
  <si>
    <t>183764691219</t>
  </si>
  <si>
    <t>EKMCCI140A</t>
  </si>
  <si>
    <t>Combo Cama + Cabecero Doble Acacia</t>
  </si>
  <si>
    <t>MCO2548903968</t>
  </si>
  <si>
    <t>183764691331</t>
  </si>
  <si>
    <t>Escritorio Moderno White + Silla Eames Azul</t>
  </si>
  <si>
    <t>MCO2548916328</t>
  </si>
  <si>
    <t>Silla Isoceles Negro</t>
  </si>
  <si>
    <t>MCO2548916382</t>
  </si>
  <si>
    <t>181121761342</t>
  </si>
  <si>
    <t>EKMC1PAL140T</t>
  </si>
  <si>
    <t>Cama Doble + Colchón 1 Pillow + Cabecero Aliss, Taupe</t>
  </si>
  <si>
    <t>MCO2548916400</t>
  </si>
  <si>
    <t>181121761634</t>
  </si>
  <si>
    <t>EKMCCI140N</t>
  </si>
  <si>
    <t>Cama Doble + Colchón 2 Pillow + Cabecero Acacia, Negro</t>
  </si>
  <si>
    <t>MCO2548916422</t>
  </si>
  <si>
    <t>181121761762</t>
  </si>
  <si>
    <t>EKMCAR160GPLO</t>
  </si>
  <si>
    <t>Cama Queen + Colchón 2 Pillow Aria Gris Plomo</t>
  </si>
  <si>
    <t>MCO2548916608</t>
  </si>
  <si>
    <t>181121764846</t>
  </si>
  <si>
    <t>EKM006G</t>
  </si>
  <si>
    <t>Cama Queen Delhi  + Colchón Hotelero Con 1 Pillow  Gris</t>
  </si>
  <si>
    <t>MCO2548916618</t>
  </si>
  <si>
    <t>181121764890</t>
  </si>
  <si>
    <t>Repisa Entrepaño Organizador 80 Cm Caramelo X 6</t>
  </si>
  <si>
    <t>Caramelo</t>
  </si>
  <si>
    <t>MCO2548916676</t>
  </si>
  <si>
    <t>181121765370</t>
  </si>
  <si>
    <t>Rack Para Tv Nuvic Coñac + Wengue</t>
  </si>
  <si>
    <t>MCO2548916706</t>
  </si>
  <si>
    <t>181121765424</t>
  </si>
  <si>
    <t>EKM002N</t>
  </si>
  <si>
    <t>Cama Delhi Semidoble + Colchón Hotelero Con 1 Pillow Negro</t>
  </si>
  <si>
    <t>MCO2548916732</t>
  </si>
  <si>
    <t>181121765554</t>
  </si>
  <si>
    <t>Escritorio Moderno White + Silla Eames Rojo</t>
  </si>
  <si>
    <t>MCO2548916766</t>
  </si>
  <si>
    <t>181121765826</t>
  </si>
  <si>
    <t>Repisa Entrepaño Organizador 120 Cm Blanco X 6</t>
  </si>
  <si>
    <t>MCO2548916776</t>
  </si>
  <si>
    <t>Set X2 Silla Dais Negra</t>
  </si>
  <si>
    <t>MCO2548916806</t>
  </si>
  <si>
    <t>181121766144</t>
  </si>
  <si>
    <t>Silla De Bar True Con Espaldar Blanco Set X 6</t>
  </si>
  <si>
    <t>MCO2548916818</t>
  </si>
  <si>
    <t>181121766334</t>
  </si>
  <si>
    <t>Set X 2 Silla De Bar Leo Negro</t>
  </si>
  <si>
    <t>MCO2548916842</t>
  </si>
  <si>
    <t>Espejo Quedec Led Touch</t>
  </si>
  <si>
    <t>MCO2548916850</t>
  </si>
  <si>
    <t>181121766492</t>
  </si>
  <si>
    <t>Mesa De Centro Tempo Rovere + Blanco</t>
  </si>
  <si>
    <t>MCO2548916854</t>
  </si>
  <si>
    <t>Silla Auxiliar Eames Adulto Beige</t>
  </si>
  <si>
    <t>MCO2548916856</t>
  </si>
  <si>
    <t>181121766498</t>
  </si>
  <si>
    <t>Escritorio Moderno White + Silla Eames Naranja</t>
  </si>
  <si>
    <t>MCO2559594752</t>
  </si>
  <si>
    <t>183825286155</t>
  </si>
  <si>
    <t>Mesa Infantil Andy Azul + 4 Si</t>
  </si>
  <si>
    <t>MCO2559651806</t>
  </si>
  <si>
    <t>183825072631</t>
  </si>
  <si>
    <t>Gabinete De Baño Ñuto Gris</t>
  </si>
  <si>
    <t>MCO2563661924</t>
  </si>
  <si>
    <t>183848478643</t>
  </si>
  <si>
    <t>EKM020G</t>
  </si>
  <si>
    <t>Cama Delhi King Gris + Colchón Hotelero Con 2 Pillow Top</t>
  </si>
  <si>
    <t>MCO2563661932</t>
  </si>
  <si>
    <t>183848478649</t>
  </si>
  <si>
    <t>Cama Doble + Cabecero Julieta Puff Baúl Taupe</t>
  </si>
  <si>
    <t>MCO2563661942</t>
  </si>
  <si>
    <t>183848478663</t>
  </si>
  <si>
    <t>Silla Bar Milyi Blanco Set X 2</t>
  </si>
  <si>
    <t>MCO2563661948</t>
  </si>
  <si>
    <t>183848478689</t>
  </si>
  <si>
    <t>Cama Doble + Cabecero Marfil Taupe</t>
  </si>
  <si>
    <t>MCO2563661968</t>
  </si>
  <si>
    <t>183848478769</t>
  </si>
  <si>
    <t>Cama Doble + Cabecero Ilusión, Gris Perla</t>
  </si>
  <si>
    <t>MCO2563662134</t>
  </si>
  <si>
    <t>183848480445</t>
  </si>
  <si>
    <t>Silla Bar Eames Gris</t>
  </si>
  <si>
    <t>MCO2563662158</t>
  </si>
  <si>
    <t>183848481037</t>
  </si>
  <si>
    <t>Cama Doble + Cabecero Marfil Gris Plomo</t>
  </si>
  <si>
    <t>MCO2563674746</t>
  </si>
  <si>
    <t>Silla Tandem 3 Puestos Cromado Negro</t>
  </si>
  <si>
    <t>MCO2563674752</t>
  </si>
  <si>
    <t>Espejo Toronto Led Touch</t>
  </si>
  <si>
    <t>MCO2563674760</t>
  </si>
  <si>
    <t>183848453009</t>
  </si>
  <si>
    <t>Cama Doble Cabecero Ilusión, Taupe</t>
  </si>
  <si>
    <t>MCO2563674816</t>
  </si>
  <si>
    <t>183848453407</t>
  </si>
  <si>
    <t>EKM16TPA317</t>
  </si>
  <si>
    <t>Tapete Decorativo Little 160 X 230</t>
  </si>
  <si>
    <t>1.6 m / 2.3 m / Multicolor</t>
  </si>
  <si>
    <t>MCO2563674860</t>
  </si>
  <si>
    <t>183848453865</t>
  </si>
  <si>
    <t>EKM20TP516</t>
  </si>
  <si>
    <t>Tapete Decorativo Brush 200 X 290</t>
  </si>
  <si>
    <t>2 m / Multicolor / 2.9 m</t>
  </si>
  <si>
    <t>MCO2563674920</t>
  </si>
  <si>
    <t>183848454543</t>
  </si>
  <si>
    <t>Cama Doble + Cabecero Julieta Puff Baúl Gris Perla</t>
  </si>
  <si>
    <t>MCO2563674986</t>
  </si>
  <si>
    <t>183848455979</t>
  </si>
  <si>
    <t>Cama Doble Cabecero Paris Puff Baul, Gris Plata</t>
  </si>
  <si>
    <t>MCO2563674988</t>
  </si>
  <si>
    <t>183848456073</t>
  </si>
  <si>
    <t>Cama Cascadia 120 Colchón 1 Pillow + Mesa De Noche, Café</t>
  </si>
  <si>
    <t>MCO2563687672</t>
  </si>
  <si>
    <t>181163592178</t>
  </si>
  <si>
    <t>Closet Faune Con Espejos Miel / Blanco</t>
  </si>
  <si>
    <t>MCO2563687678</t>
  </si>
  <si>
    <t>181163592184</t>
  </si>
  <si>
    <t>EKM16TP102N</t>
  </si>
  <si>
    <t>Tapete Decorativo Isos 160 X 230</t>
  </si>
  <si>
    <t>MCO2563687716</t>
  </si>
  <si>
    <t>181163592300</t>
  </si>
  <si>
    <t>Cama Doble  Cabecero Paris Puff Baul , Gril Plomo</t>
  </si>
  <si>
    <t>MCO2563687724</t>
  </si>
  <si>
    <t>181163592318</t>
  </si>
  <si>
    <t>Silla De Barra O Bara Leo</t>
  </si>
  <si>
    <t>MCO2563687894</t>
  </si>
  <si>
    <t>181163593138</t>
  </si>
  <si>
    <t>Silla Bar Milyi Negro Set X 2</t>
  </si>
  <si>
    <t>MCO2563700354</t>
  </si>
  <si>
    <t>183848444031</t>
  </si>
  <si>
    <t>Base Cama Roma Doble, Blanco</t>
  </si>
  <si>
    <t>MCO2563700398</t>
  </si>
  <si>
    <t>183848444571</t>
  </si>
  <si>
    <t>Escritorio Acqua Wengue</t>
  </si>
  <si>
    <t>MCO2563700568</t>
  </si>
  <si>
    <t>181163648164</t>
  </si>
  <si>
    <t>EKM20TPM203</t>
  </si>
  <si>
    <t>Tapete Decorativo Bloom 200 X 290</t>
  </si>
  <si>
    <t>2 m / 2.9 m / Multicolor</t>
  </si>
  <si>
    <t>MCO2563700578</t>
  </si>
  <si>
    <t>181163648382</t>
  </si>
  <si>
    <t>Silla De Bar Leo Amarillo</t>
  </si>
  <si>
    <t>MCO2563700602</t>
  </si>
  <si>
    <t>181163648562</t>
  </si>
  <si>
    <t>Silla Milano Tapizada Bar Blanco</t>
  </si>
  <si>
    <t>MCO2563713490</t>
  </si>
  <si>
    <t>181163624222</t>
  </si>
  <si>
    <t>EKM20TPM208G</t>
  </si>
  <si>
    <t>Tapete Decorativo Classic Gris 200 X 290</t>
  </si>
  <si>
    <t>2 m / Gris / 2.9 m</t>
  </si>
  <si>
    <t>MCO2563713552</t>
  </si>
  <si>
    <t>181163624542</t>
  </si>
  <si>
    <t>Base Cama Doble Roma Negro</t>
  </si>
  <si>
    <t>MCO2563713560</t>
  </si>
  <si>
    <t>181163624568</t>
  </si>
  <si>
    <t>Cama Doble Cabecero Marfil Azul</t>
  </si>
  <si>
    <t>MCO2563713580</t>
  </si>
  <si>
    <t>181163624784</t>
  </si>
  <si>
    <t>Base Cama Roma Doble Azul</t>
  </si>
  <si>
    <t>MCO2563713588</t>
  </si>
  <si>
    <t>181163624850</t>
  </si>
  <si>
    <t>Cama Doble + Cabecero Paris + Puff Baul ,camel</t>
  </si>
  <si>
    <t>Camel</t>
  </si>
  <si>
    <t>MCO2563726396</t>
  </si>
  <si>
    <t>Espejo Surrey</t>
  </si>
  <si>
    <t>MCO2563726518</t>
  </si>
  <si>
    <t>183848467981</t>
  </si>
  <si>
    <t>Silla De Bar Lerin Arena</t>
  </si>
  <si>
    <t>Laqueado / Arena</t>
  </si>
  <si>
    <t>MCO2563726562</t>
  </si>
  <si>
    <t>183848468207</t>
  </si>
  <si>
    <t>EKM020B</t>
  </si>
  <si>
    <t>Cama Delhi King + Colchón Hotelero Con 2 Pillow Top, Blanco</t>
  </si>
  <si>
    <t>MCO2563726566</t>
  </si>
  <si>
    <t>183848468211</t>
  </si>
  <si>
    <t>EKM20TPM201</t>
  </si>
  <si>
    <t>Tapete Decorativo Hip 200 X 290</t>
  </si>
  <si>
    <t>MCO2563726600</t>
  </si>
  <si>
    <t>183848468701</t>
  </si>
  <si>
    <t>Cama Doble + Cabecero Paris + Puff Baul , Blanco</t>
  </si>
  <si>
    <t>MCO2563739026</t>
  </si>
  <si>
    <t>Silla Isoceles Set X 2</t>
  </si>
  <si>
    <t>MCO2563739098</t>
  </si>
  <si>
    <t>181163616492</t>
  </si>
  <si>
    <t>Cama Cabecero Puff Baúl Azul Doble Julieta</t>
  </si>
  <si>
    <t>MCO2563739130</t>
  </si>
  <si>
    <t>Silla Multipropósito Abi Arena Set X4</t>
  </si>
  <si>
    <t>MCO2563739302</t>
  </si>
  <si>
    <t>183848523015</t>
  </si>
  <si>
    <t>Repisa Entrepaño Organizador 120 Cm Caramelo X6</t>
  </si>
  <si>
    <t>MCO2563739306</t>
  </si>
  <si>
    <t>183848523023</t>
  </si>
  <si>
    <t>EKM020T</t>
  </si>
  <si>
    <t>Cama Delhi King + Colchón Semiortopedico Con 2 Pillow Taupe</t>
  </si>
  <si>
    <t>MCO2563751868</t>
  </si>
  <si>
    <t>181163637358</t>
  </si>
  <si>
    <t>EKM16TPM203</t>
  </si>
  <si>
    <t>Tapete Decorativo Bloom 160 X 230</t>
  </si>
  <si>
    <t>MCO2563751950</t>
  </si>
  <si>
    <t>181163637682</t>
  </si>
  <si>
    <t>EKM004N</t>
  </si>
  <si>
    <t>Cama Doble Delhi Negro  + Colchón Hotelero Con 1 Pillow</t>
  </si>
  <si>
    <t>MCO2563751994</t>
  </si>
  <si>
    <t>181163638082</t>
  </si>
  <si>
    <t>Silla De Bar True Con Espaldar Blanco Set X 2</t>
  </si>
  <si>
    <t>MCO2563752018</t>
  </si>
  <si>
    <t>181163638320</t>
  </si>
  <si>
    <t>Cama Doble + Cabecero Julieta Puff Baúl, Blanco</t>
  </si>
  <si>
    <t>MCO2563752040</t>
  </si>
  <si>
    <t>181163638468</t>
  </si>
  <si>
    <t>Cama Doble Igneo Rovere</t>
  </si>
  <si>
    <t>MCO2563752088</t>
  </si>
  <si>
    <t>181163638818</t>
  </si>
  <si>
    <t>Silla Bar Arkor Blanco</t>
  </si>
  <si>
    <t>MCO2563752102</t>
  </si>
  <si>
    <t>Silla Multipropósito Abi Gris Set X2</t>
  </si>
  <si>
    <t>MCO2563752104</t>
  </si>
  <si>
    <t>181163638848</t>
  </si>
  <si>
    <t>EKM004M</t>
  </si>
  <si>
    <t>Cama Delhi Doble + Colchón Hotelero 1 Pillow Top, Mostaza</t>
  </si>
  <si>
    <t>MCO2563752152</t>
  </si>
  <si>
    <t>181163640104</t>
  </si>
  <si>
    <t>Silla Bar Milyi Gris Set X 2</t>
  </si>
  <si>
    <t>MCO2563752186</t>
  </si>
  <si>
    <t>181163640784</t>
  </si>
  <si>
    <t>Silla Infantil Andy Naranja</t>
  </si>
  <si>
    <t>MCO2563764784</t>
  </si>
  <si>
    <t>181163604070</t>
  </si>
  <si>
    <t>Silla De Bar True Con Espaldar Negro Set X 2</t>
  </si>
  <si>
    <t>MCO2563764828</t>
  </si>
  <si>
    <t>181163604322</t>
  </si>
  <si>
    <t>EKM020Z</t>
  </si>
  <si>
    <t>Cama Delhi King Azul + Colchón Hotelero Con 2 Pillow Top</t>
  </si>
  <si>
    <t>MCO2563764846</t>
  </si>
  <si>
    <t>181163604402</t>
  </si>
  <si>
    <t>Escritorio Kenia Coñac</t>
  </si>
  <si>
    <t>Coñac</t>
  </si>
  <si>
    <t>MCO2563764858</t>
  </si>
  <si>
    <t>Silla Tandem 3 Puestos Cromado Gris</t>
  </si>
  <si>
    <t>MCO2563764890</t>
  </si>
  <si>
    <t>181163605300</t>
  </si>
  <si>
    <t>EKM12TPL105</t>
  </si>
  <si>
    <t>Tapete Decorativo Rhomb 120 X 170</t>
  </si>
  <si>
    <t>Geométrica / 1.2 m / 1.7 m / Multicolor</t>
  </si>
  <si>
    <t>MCO2563764894</t>
  </si>
  <si>
    <t>181163605304</t>
  </si>
  <si>
    <t>Cama Doble + Cabecero Marfil Blanco</t>
  </si>
  <si>
    <t>MCO2563764898</t>
  </si>
  <si>
    <t>181163605318</t>
  </si>
  <si>
    <t>Silla Bar Milyi Rojo Set X 2</t>
  </si>
  <si>
    <t>MCO2563764948</t>
  </si>
  <si>
    <t>181163605452</t>
  </si>
  <si>
    <t>Cama Doble + Cabecero Julieta + Puff Baúl Negro</t>
  </si>
  <si>
    <t>MCO2563764970</t>
  </si>
  <si>
    <t>184096642031</t>
  </si>
  <si>
    <t>Mueble Bar Kendal Wg/miel</t>
  </si>
  <si>
    <t>MCO2563764972</t>
  </si>
  <si>
    <t>Espejo Louse</t>
  </si>
  <si>
    <t>MCO2563764984</t>
  </si>
  <si>
    <t>181163605590</t>
  </si>
  <si>
    <t>Silla Bar Arkor Rojo</t>
  </si>
  <si>
    <t>MCO2563764996</t>
  </si>
  <si>
    <t>181163605812</t>
  </si>
  <si>
    <t>EKM16TP41</t>
  </si>
  <si>
    <t>Tapete Decorativo Opus Azul 1,60x2,30</t>
  </si>
  <si>
    <t>1.6 m / 2.3 m / Azul</t>
  </si>
  <si>
    <t>MCO2563764998</t>
  </si>
  <si>
    <t>181163605862</t>
  </si>
  <si>
    <t>EKM20TP114</t>
  </si>
  <si>
    <t>Tapete Decorativo Vibes 200 X 290</t>
  </si>
  <si>
    <t>MCO2563765022</t>
  </si>
  <si>
    <t>183848510297</t>
  </si>
  <si>
    <t>EKM20TP511</t>
  </si>
  <si>
    <t>Tapete Decorativo Mergers 200 X 290</t>
  </si>
  <si>
    <t>MCO2563765050</t>
  </si>
  <si>
    <t>183848510375</t>
  </si>
  <si>
    <t>MCO2572628376</t>
  </si>
  <si>
    <t>183901182581</t>
  </si>
  <si>
    <t>Sabanas Hoteleras Luxury Gris Oscuro 300 Hilos King (2 X 2)</t>
  </si>
  <si>
    <t>MCO2573194662</t>
  </si>
  <si>
    <t>181194623692</t>
  </si>
  <si>
    <t>Cama Cascadia 140+ Colchón 1 Pillow + Mesa De Noche Blanco</t>
  </si>
  <si>
    <t>MCO2573194706</t>
  </si>
  <si>
    <t>181194623772</t>
  </si>
  <si>
    <t>Cama King Cabecero Ilusión Azul</t>
  </si>
  <si>
    <t>MCO2573194738</t>
  </si>
  <si>
    <t>181194623816</t>
  </si>
  <si>
    <t>Cama Queen + Cabecero Luxury Gris Plomo</t>
  </si>
  <si>
    <t>MCO2573194746</t>
  </si>
  <si>
    <t>181194623822</t>
  </si>
  <si>
    <t>Cama King + Cabecero Ilusión Blanco</t>
  </si>
  <si>
    <t>MCO2573194758</t>
  </si>
  <si>
    <t>181194623888</t>
  </si>
  <si>
    <t>Cama Queen + Cabecero Capital Azul</t>
  </si>
  <si>
    <t>MCO2573194776</t>
  </si>
  <si>
    <t>181194623906</t>
  </si>
  <si>
    <t>Cama King Cabecero Paris Azul Puff Baul</t>
  </si>
  <si>
    <t>MCO2573194848</t>
  </si>
  <si>
    <t>181194624082</t>
  </si>
  <si>
    <t>Cama King + Cabecero Julieta + Puff Baúl Blanco</t>
  </si>
  <si>
    <t>MCO2573194866</t>
  </si>
  <si>
    <t>181194624128</t>
  </si>
  <si>
    <t>Cama Cabecero Gris Plomo King Natura,</t>
  </si>
  <si>
    <t>MCO2573194880</t>
  </si>
  <si>
    <t>181194624140</t>
  </si>
  <si>
    <t>Cama Atlantis  140 + 2 Nocheros + Mueble De Tv</t>
  </si>
  <si>
    <t>MCO2573207522</t>
  </si>
  <si>
    <t>181194699092</t>
  </si>
  <si>
    <t>Cama Cascadia 200 + Colchon 1 Pillow + Mesa De Noche Café</t>
  </si>
  <si>
    <t>MCO2573207932</t>
  </si>
  <si>
    <t>Espejo London Led</t>
  </si>
  <si>
    <t>MCO2573208126</t>
  </si>
  <si>
    <t>181194700580</t>
  </si>
  <si>
    <t>Colchón Con Base Queen + Espaldar + Puff Baul Julieta, Taupe</t>
  </si>
  <si>
    <t>TAUPE</t>
  </si>
  <si>
    <t>MCO2573208200</t>
  </si>
  <si>
    <t>181194700736</t>
  </si>
  <si>
    <t>Cama King + Cabecero Ilusión Negro</t>
  </si>
  <si>
    <t>MCO2573208216</t>
  </si>
  <si>
    <t>181194700754</t>
  </si>
  <si>
    <t>Mesa De Centro Canton Wengue</t>
  </si>
  <si>
    <t>MCO2573208270</t>
  </si>
  <si>
    <t>181194700938</t>
  </si>
  <si>
    <t>Cama Queen + Cabecero Italia Azul</t>
  </si>
  <si>
    <t>MCO2573208278</t>
  </si>
  <si>
    <t>181194700964</t>
  </si>
  <si>
    <t>Cama King Cabecero Capital Blanco</t>
  </si>
  <si>
    <t>MCO2573208292</t>
  </si>
  <si>
    <t>181194701048</t>
  </si>
  <si>
    <t>Silla De Bar True Negro</t>
  </si>
  <si>
    <t>MCO2573208360</t>
  </si>
  <si>
    <t>181194701206</t>
  </si>
  <si>
    <t>Colchón Con Base Queen Espaldar Puff Baul Julieta Gris Perla</t>
  </si>
  <si>
    <t>GRIS PERLA</t>
  </si>
  <si>
    <t>MCO2573208436</t>
  </si>
  <si>
    <t>181194701360</t>
  </si>
  <si>
    <t>Cama Cascadia 200 + Colchón 1 Pillow + Mesa De Noche Blanco</t>
  </si>
  <si>
    <t>MCO2573220888</t>
  </si>
  <si>
    <t>181194726836</t>
  </si>
  <si>
    <t>Cama 200 Cascadia+ Cabecero + Mesa De Noche</t>
  </si>
  <si>
    <t>MCO2573220892</t>
  </si>
  <si>
    <t>181194726856</t>
  </si>
  <si>
    <t>Silla De Bar Leo Amarillo Y Gris Set X 2</t>
  </si>
  <si>
    <t>MCO2573220906</t>
  </si>
  <si>
    <t>181194726878</t>
  </si>
  <si>
    <t>Colchón Con Base King Espaldar Gris Perla Puff Baúl Julieta</t>
  </si>
  <si>
    <t>MCO2573220954</t>
  </si>
  <si>
    <t>181194726944</t>
  </si>
  <si>
    <t>Cama Queen  + Cabecero Italia Blanco</t>
  </si>
  <si>
    <t>MCO2573221008</t>
  </si>
  <si>
    <t>181194727056</t>
  </si>
  <si>
    <t>Colchón Con Base Queen + Espaldar Emperador, Gris Perla</t>
  </si>
  <si>
    <t>MCO2573221048</t>
  </si>
  <si>
    <t>181194727440</t>
  </si>
  <si>
    <t>Silla Bar Milyi Negro</t>
  </si>
  <si>
    <t>MCO2573221054</t>
  </si>
  <si>
    <t>181194727456</t>
  </si>
  <si>
    <t>Silla Bar Arkor Negro</t>
  </si>
  <si>
    <t>MCO2573221074</t>
  </si>
  <si>
    <t>181194727470</t>
  </si>
  <si>
    <t>Colchón Con Base Queen + Espaldar Esmeralda, Gris Perla</t>
  </si>
  <si>
    <t>MCO2573221118</t>
  </si>
  <si>
    <t>181194727542</t>
  </si>
  <si>
    <t>Cama King + Cabecero Capital, Gris Plomo</t>
  </si>
  <si>
    <t>MCO2573221128</t>
  </si>
  <si>
    <t>181194727548</t>
  </si>
  <si>
    <t>EKMSCAL200GPLA</t>
  </si>
  <si>
    <t>Cama King + Cabecero Aliss Gris Plata</t>
  </si>
  <si>
    <t>MCO2573221132</t>
  </si>
  <si>
    <t>181194727566</t>
  </si>
  <si>
    <t>Camarote Tetra Caramelo - Wengue</t>
  </si>
  <si>
    <t>MCO2573221208</t>
  </si>
  <si>
    <t>181194727700</t>
  </si>
  <si>
    <t>Colchón Con Base Queen + Espaldar Natura Gris Plomo</t>
  </si>
  <si>
    <t>MCO2573221214</t>
  </si>
  <si>
    <t>181194727706</t>
  </si>
  <si>
    <t>EKMSCCI160B</t>
  </si>
  <si>
    <t>Cama Queen + Cabecero Acacia Blanco</t>
  </si>
  <si>
    <t>MCO2573221218</t>
  </si>
  <si>
    <t>Espejo Ontario</t>
  </si>
  <si>
    <t>MCO2573221230</t>
  </si>
  <si>
    <t>181194727730</t>
  </si>
  <si>
    <t>Cama Queen + Cabecero Paris + Puff Baul, Gris Plomo</t>
  </si>
  <si>
    <t>MCO2573221242</t>
  </si>
  <si>
    <t>181194727746</t>
  </si>
  <si>
    <t>Colchón Con Base Doble + Espaldar Capital Azul</t>
  </si>
  <si>
    <t>MCO2573221244</t>
  </si>
  <si>
    <t>181194727750</t>
  </si>
  <si>
    <t>Colchón Con Base Queen + Espaldar Natura Negro</t>
  </si>
  <si>
    <t>MCO2573233566</t>
  </si>
  <si>
    <t>Silla Minimalista Itto Blanca</t>
  </si>
  <si>
    <t>MCO2573234218</t>
  </si>
  <si>
    <t>181194661986</t>
  </si>
  <si>
    <t>Colchón Con Base Queen + Espaldar Emperador, Blanco</t>
  </si>
  <si>
    <t>MCO2573234268</t>
  </si>
  <si>
    <t>181194662162</t>
  </si>
  <si>
    <t>Cama Queen + Cabecero Luxury Blanco</t>
  </si>
  <si>
    <t>MCO2573234276</t>
  </si>
  <si>
    <t>181194662172</t>
  </si>
  <si>
    <t>Colchón Con Base Doble + Espaldar Capital Negro</t>
  </si>
  <si>
    <t>MCO2573234280</t>
  </si>
  <si>
    <t>181194662176</t>
  </si>
  <si>
    <t>Silla Bar Arkor Negro Set X 2</t>
  </si>
  <si>
    <t>MCO2573234300</t>
  </si>
  <si>
    <t>181194662200</t>
  </si>
  <si>
    <t>Cama Queen + Cabecero Capital Gris Perla</t>
  </si>
  <si>
    <t>MCO2573234316</t>
  </si>
  <si>
    <t>181194662238</t>
  </si>
  <si>
    <t>Colchón Con Base Queen + Espaldar Esmeralda, Gria Plomo</t>
  </si>
  <si>
    <t>MCO2573234386</t>
  </si>
  <si>
    <t>181194662466</t>
  </si>
  <si>
    <t>EKMSCCI200A</t>
  </si>
  <si>
    <t>Cama King + Cabecero Acacia Blanco</t>
  </si>
  <si>
    <t>MCO2573234406</t>
  </si>
  <si>
    <t>181194662504</t>
  </si>
  <si>
    <t>Colchón Con Base Queen + Espaldar Emperador, Negro</t>
  </si>
  <si>
    <t>MCO2573234416</t>
  </si>
  <si>
    <t>181194662564</t>
  </si>
  <si>
    <t>Colchón Con Base Doble + Espaldar + Espejo Perfect Negro</t>
  </si>
  <si>
    <t>MCO2573234482</t>
  </si>
  <si>
    <t>181194662660</t>
  </si>
  <si>
    <t>Cama King  Cabecero Marfil Negro</t>
  </si>
  <si>
    <t>MCO2573245218</t>
  </si>
  <si>
    <t>181194669882</t>
  </si>
  <si>
    <t>Archivador 2 Cajones Lanus</t>
  </si>
  <si>
    <t>MCO2573246792</t>
  </si>
  <si>
    <t>181194673752</t>
  </si>
  <si>
    <t>Cama Queen + Cabecero Luxury Gris Plata</t>
  </si>
  <si>
    <t>MCO2573247286</t>
  </si>
  <si>
    <t>181194675072</t>
  </si>
  <si>
    <t>Colchón Con Base Doble + Espaldar Ilusión, Blanco Perlado</t>
  </si>
  <si>
    <t>MCO2573247336</t>
  </si>
  <si>
    <t>181194675154</t>
  </si>
  <si>
    <t>Cama Cabecero Blanco King Natura,</t>
  </si>
  <si>
    <t>MCO2573247344</t>
  </si>
  <si>
    <t>181194675204</t>
  </si>
  <si>
    <t>Cama King + Cabecero Italia Azul</t>
  </si>
  <si>
    <t>MCO2573247346</t>
  </si>
  <si>
    <t>181194675206</t>
  </si>
  <si>
    <t>Colchón Con Base Doble + Espaldar + Espejo Perfect, Azul</t>
  </si>
  <si>
    <t>MCO2573247358</t>
  </si>
  <si>
    <t>181194675226</t>
  </si>
  <si>
    <t>EKMSCCI160N</t>
  </si>
  <si>
    <t>Cama Queen + Cabecero Acacia Negro</t>
  </si>
  <si>
    <t>MCO2573247414</t>
  </si>
  <si>
    <t>181194675368</t>
  </si>
  <si>
    <t>Cama Cascadia 140+ Colchón 1 Pillow+ Cabecero+ Mesa De Noche</t>
  </si>
  <si>
    <t>MCO2573247440</t>
  </si>
  <si>
    <t>181194675444</t>
  </si>
  <si>
    <t>Cama King + Cabecero Italia, Blanco</t>
  </si>
  <si>
    <t>MCO2573247456</t>
  </si>
  <si>
    <t>181194675550</t>
  </si>
  <si>
    <t>Cama King Cabecero Julieta Puff Baúl Taupe</t>
  </si>
  <si>
    <t>MCO2573247458</t>
  </si>
  <si>
    <t>181194675552</t>
  </si>
  <si>
    <t>Cama King Cabecero Natura Taupe</t>
  </si>
  <si>
    <t>MCO2573247504</t>
  </si>
  <si>
    <t>181194675602</t>
  </si>
  <si>
    <t>Cama King Cabecero Capital Negro</t>
  </si>
  <si>
    <t>MCO2573247506</t>
  </si>
  <si>
    <t>181194675606</t>
  </si>
  <si>
    <t>Colchón Con Base Doble + Espaldar Natura, Gris Plomo</t>
  </si>
  <si>
    <t>MCO2573247562</t>
  </si>
  <si>
    <t>181194675784</t>
  </si>
  <si>
    <t>Cama King Cabecero Luxury Gris Perla</t>
  </si>
  <si>
    <t>MCO2573247578</t>
  </si>
  <si>
    <t>181194675826</t>
  </si>
  <si>
    <t>Colchón Con Base Queen + Espaldar Natura Azul</t>
  </si>
  <si>
    <t>MCO2573247602</t>
  </si>
  <si>
    <t>181194675848</t>
  </si>
  <si>
    <t>Cama King Cabecero Capital Azul</t>
  </si>
  <si>
    <t>MCO2573259446</t>
  </si>
  <si>
    <t>181194686342</t>
  </si>
  <si>
    <t>Cama Queen + Cabecero Marfil, Negro</t>
  </si>
  <si>
    <t>MCO2573259522</t>
  </si>
  <si>
    <t>181194686504</t>
  </si>
  <si>
    <t>Cama Queen + Cabecero Julieta + Puff Baúl Azul</t>
  </si>
  <si>
    <t>MCO2573259614</t>
  </si>
  <si>
    <t>181194686738</t>
  </si>
  <si>
    <t>Cama Nido Monaco Siena</t>
  </si>
  <si>
    <t>Siena</t>
  </si>
  <si>
    <t>MCO2573259796</t>
  </si>
  <si>
    <t>181194687318</t>
  </si>
  <si>
    <t>Cama Queen Cabecero Marfil, Gris Plomo</t>
  </si>
  <si>
    <t>MCO2573259850</t>
  </si>
  <si>
    <t>Espejo Circus</t>
  </si>
  <si>
    <t>MCO2573259898</t>
  </si>
  <si>
    <t>181194687484</t>
  </si>
  <si>
    <t>Colchón Con Base Queen + Espaldar Natura Blanco Perlado</t>
  </si>
  <si>
    <t>MCO2573259902</t>
  </si>
  <si>
    <t>181194687488</t>
  </si>
  <si>
    <t>EKMSCCI200N</t>
  </si>
  <si>
    <t>Cama King + Cabecero Acacia Negro</t>
  </si>
  <si>
    <t>MCO2573259946</t>
  </si>
  <si>
    <t>181194687622</t>
  </si>
  <si>
    <t>Cama 200 Cascadia + Mesa De Noche Gris</t>
  </si>
  <si>
    <t>MCO2573259958</t>
  </si>
  <si>
    <t>Espejo Yukon</t>
  </si>
  <si>
    <t>MCO2573259978</t>
  </si>
  <si>
    <t>181194687660</t>
  </si>
  <si>
    <t>Colchón Con Base King + Espaldar Julieta + Puff Baúl Blanco</t>
  </si>
  <si>
    <t>MCO2573272676</t>
  </si>
  <si>
    <t>181194648804</t>
  </si>
  <si>
    <t>Cama King + Cabecero Marfil Azul</t>
  </si>
  <si>
    <t>MCO2573272688</t>
  </si>
  <si>
    <t>181194648812</t>
  </si>
  <si>
    <t>Colchón Con Base Doble + Espaldar Colonial Blanco</t>
  </si>
  <si>
    <t>MCO2573272878</t>
  </si>
  <si>
    <t>Espejo Epiro</t>
  </si>
  <si>
    <t>MCO2573272890</t>
  </si>
  <si>
    <t>181194649404</t>
  </si>
  <si>
    <t>Colchón Con Base Doble + Espaldar Luxury, Gris Plomo</t>
  </si>
  <si>
    <t>MCO2573272918</t>
  </si>
  <si>
    <t>181194649442</t>
  </si>
  <si>
    <t>Cama Queen  + Cabecero Italia Gris Perla</t>
  </si>
  <si>
    <t>MCO2573272976</t>
  </si>
  <si>
    <t>181194649678</t>
  </si>
  <si>
    <t>Cama Cabecero Negro King Natura</t>
  </si>
  <si>
    <t>MCO2573272982</t>
  </si>
  <si>
    <t>181194649682</t>
  </si>
  <si>
    <t>EKMSCAL200GPLO</t>
  </si>
  <si>
    <t>Cama King + Cabecero Aliss Gris Plomo</t>
  </si>
  <si>
    <t>MCO2573273010</t>
  </si>
  <si>
    <t>181194649740</t>
  </si>
  <si>
    <t>MCO2573273024</t>
  </si>
  <si>
    <t>181194649786</t>
  </si>
  <si>
    <t>Base Cama Roma Semidoble Azul</t>
  </si>
  <si>
    <t>MCO2573273052</t>
  </si>
  <si>
    <t>181194649858</t>
  </si>
  <si>
    <t>Colchón Con Base Queen + Espaldar Julieta + Puff Baul Negro</t>
  </si>
  <si>
    <t>MCO2573273082</t>
  </si>
  <si>
    <t>181194649906</t>
  </si>
  <si>
    <t>Colchón Con Base King + Espaldar Taupe + Puff Baúl Julieta,</t>
  </si>
  <si>
    <t>MCO2573273154</t>
  </si>
  <si>
    <t>181194650092</t>
  </si>
  <si>
    <t>Colchón Con Base Doble + Espaldar Colonial Negro</t>
  </si>
  <si>
    <t>MCO2573273186</t>
  </si>
  <si>
    <t>181194650274</t>
  </si>
  <si>
    <t>Cama Funcional Dompli Con Escritorio</t>
  </si>
  <si>
    <t>MCO2573273192</t>
  </si>
  <si>
    <t>181194650280</t>
  </si>
  <si>
    <t>Colchón Con Base Queen + Espaldar + Puff Baul Julieta, Azul</t>
  </si>
  <si>
    <t>MCO2573273196</t>
  </si>
  <si>
    <t>181194650282</t>
  </si>
  <si>
    <t>Silla De Bar Moderna Blanco</t>
  </si>
  <si>
    <t>MCO2573285446</t>
  </si>
  <si>
    <t>181194713248</t>
  </si>
  <si>
    <t>Colchón Con Base King Julieta  + Puff Baúl ,gris Plomo</t>
  </si>
  <si>
    <t>MCO2573286082</t>
  </si>
  <si>
    <t>183903993937</t>
  </si>
  <si>
    <t>Colchón Con Base Queen + Espaldar Ilusión, Gris Perla</t>
  </si>
  <si>
    <t>MCO2573286128</t>
  </si>
  <si>
    <t>Espejo Alaska</t>
  </si>
  <si>
    <t>MCO2573286132</t>
  </si>
  <si>
    <t>183903994043</t>
  </si>
  <si>
    <t>EKMSCAR160N</t>
  </si>
  <si>
    <t>Cama Queen + Cabecero  Aria Negro</t>
  </si>
  <si>
    <t>MCO2573286140</t>
  </si>
  <si>
    <t>183903994051</t>
  </si>
  <si>
    <t>Cama King + Cabecero Ilusión Gris Plomo</t>
  </si>
  <si>
    <t>MCO2573286164</t>
  </si>
  <si>
    <t>183903994075</t>
  </si>
  <si>
    <t>Cama Cabecero Gris Plata King Ilusión,</t>
  </si>
  <si>
    <t>MCO2573286180</t>
  </si>
  <si>
    <t>183903994087</t>
  </si>
  <si>
    <t>Cama King + Cabecero Paris + Puff Baul, Camel</t>
  </si>
  <si>
    <t>MCO2573286214</t>
  </si>
  <si>
    <t>183903994157</t>
  </si>
  <si>
    <t>Colchón Con Base Doble + Espaldar Colonial Azul</t>
  </si>
  <si>
    <t>MCO2573286234</t>
  </si>
  <si>
    <t>183903994199</t>
  </si>
  <si>
    <t>Cama Queen + Cabecero Paris + Puff Baul Camel</t>
  </si>
  <si>
    <t>MCO2573286236</t>
  </si>
  <si>
    <t>183903994203</t>
  </si>
  <si>
    <t>Colchón Con Base King + Espaldar Julieta + Puff Baúl, Negro</t>
  </si>
  <si>
    <t>MCO2573286242</t>
  </si>
  <si>
    <t>183903994207</t>
  </si>
  <si>
    <t>EKMSCCI160PLO</t>
  </si>
  <si>
    <t>Cama Queen + Cabecero Acacia Gris Plomo</t>
  </si>
  <si>
    <t>MCO2573286290</t>
  </si>
  <si>
    <t>183903994279</t>
  </si>
  <si>
    <t>Cama Queen + Cabecero Capital Negro</t>
  </si>
  <si>
    <t>MCO2573286308</t>
  </si>
  <si>
    <t>183903994339</t>
  </si>
  <si>
    <t>Colchón Con Base Doble + Espaldar Luxury, Azul</t>
  </si>
  <si>
    <t>MCO2573286316</t>
  </si>
  <si>
    <t>183903994345</t>
  </si>
  <si>
    <t>Cama Queen + Cabecero Luxury Negro</t>
  </si>
  <si>
    <t>MCO2573286322</t>
  </si>
  <si>
    <t>183903994355</t>
  </si>
  <si>
    <t>EKMSCCI160T</t>
  </si>
  <si>
    <t>Cama Queen + Cabecero Acacia Taupe</t>
  </si>
  <si>
    <t>MCO2573298368</t>
  </si>
  <si>
    <t>181194635558</t>
  </si>
  <si>
    <t>Colchón Con Base Queen + Espaldar Esmeralda, Blanco</t>
  </si>
  <si>
    <t>MCO2573298570</t>
  </si>
  <si>
    <t>181194636402</t>
  </si>
  <si>
    <t>Colchón Con Base Doble + Espaldar Natura, Taupe</t>
  </si>
  <si>
    <t>MCO2573298636</t>
  </si>
  <si>
    <t>181194636520</t>
  </si>
  <si>
    <t>Colchón Con Base Doble + Espaldar Capital, Gris Plomo</t>
  </si>
  <si>
    <t>MCO2573298932</t>
  </si>
  <si>
    <t>181194637558</t>
  </si>
  <si>
    <t>MCO2573299054</t>
  </si>
  <si>
    <t>183904045789</t>
  </si>
  <si>
    <t>Silla Bar Polo Negro</t>
  </si>
  <si>
    <t>MCO2573299076</t>
  </si>
  <si>
    <t>183904045807</t>
  </si>
  <si>
    <t>Colchón Con Base Queen + Espaldar Ilusión, Camel</t>
  </si>
  <si>
    <t>MCO2573299092</t>
  </si>
  <si>
    <t>183904045833</t>
  </si>
  <si>
    <t>Colchón Con Base Queen + Espaldar Ilusión, Azul Petroleo</t>
  </si>
  <si>
    <t>MCO2573299094</t>
  </si>
  <si>
    <t>Espejo Laval Led</t>
  </si>
  <si>
    <t>MCO2573299132</t>
  </si>
  <si>
    <t>183904046019</t>
  </si>
  <si>
    <t>Cama Cabecero Azul Queen Luxury,</t>
  </si>
  <si>
    <t>MCO2573299170</t>
  </si>
  <si>
    <t>183904046085</t>
  </si>
  <si>
    <t>Colchón Con Base Doble + Espaldar Ilusión, Gris Perla</t>
  </si>
  <si>
    <t>MCO2573299206</t>
  </si>
  <si>
    <t>183904046141</t>
  </si>
  <si>
    <t>Colchón Con Base Doble + Espaldar + Espejo Perfect Blanco</t>
  </si>
  <si>
    <t>MCO2573299228</t>
  </si>
  <si>
    <t>183904046207</t>
  </si>
  <si>
    <t>Colchón Con Base Queen + Espaldar Emperador, Azul</t>
  </si>
  <si>
    <t>MCO2573299274</t>
  </si>
  <si>
    <t>183904046285</t>
  </si>
  <si>
    <t>Cama 160 Cascadia+ Cabecero + Mesa De Noche Gris</t>
  </si>
  <si>
    <t>MCO2573311240</t>
  </si>
  <si>
    <t>181194610000</t>
  </si>
  <si>
    <t>Colchón Con Base Queen + Espaldar Esmeralda, Negro</t>
  </si>
  <si>
    <t>MCO2573311302</t>
  </si>
  <si>
    <t>181194610184</t>
  </si>
  <si>
    <t>Colchón Con Base Doble + Espaldar Luxury, Negro</t>
  </si>
  <si>
    <t>MCO2573311754</t>
  </si>
  <si>
    <t>181194611586</t>
  </si>
  <si>
    <t>Silla Bar True Espalda Blanco</t>
  </si>
  <si>
    <t>MCO2573311824</t>
  </si>
  <si>
    <t>Espejo Lifax Led Touch</t>
  </si>
  <si>
    <t>MCO2573311866</t>
  </si>
  <si>
    <t>183903980961</t>
  </si>
  <si>
    <t>Colchón Con Base Doble + Espaldar Natura, Negro</t>
  </si>
  <si>
    <t>MCO2573311876</t>
  </si>
  <si>
    <t>183903980975</t>
  </si>
  <si>
    <t>Colchón Con Base Doble + Espaldar Natura, Blanco Perlado</t>
  </si>
  <si>
    <t>MCO2573311882</t>
  </si>
  <si>
    <t>183903980981</t>
  </si>
  <si>
    <t>Cama Cabecero Gris Perla Queen Luxury,</t>
  </si>
  <si>
    <t>MCO2573311898</t>
  </si>
  <si>
    <t>183903981021</t>
  </si>
  <si>
    <t>Colchón Con Base Doble + Espaldar Natura, Gris Perla</t>
  </si>
  <si>
    <t>MCO2573311902</t>
  </si>
  <si>
    <t>183903981041</t>
  </si>
  <si>
    <t>Colchón Con Base Queen + Espaldar Ilusión, Blanco Perlado</t>
  </si>
  <si>
    <t>MCO2573311936</t>
  </si>
  <si>
    <t>183903981103</t>
  </si>
  <si>
    <t>Cama King + Cabecero Luxury Blanco</t>
  </si>
  <si>
    <t>MCO2573311940</t>
  </si>
  <si>
    <t>183903981107</t>
  </si>
  <si>
    <t>Colchón Con Base Doble + Espaldar Natura, Azul</t>
  </si>
  <si>
    <t>MCO2573311974</t>
  </si>
  <si>
    <t>183903981207</t>
  </si>
  <si>
    <t>EKMSCCI200T</t>
  </si>
  <si>
    <t>Cama King + Cabecero Acacia Taupe</t>
  </si>
  <si>
    <t>MCO2573311982</t>
  </si>
  <si>
    <t>183903981259</t>
  </si>
  <si>
    <t>Colchón Con Base Doble + Espaldar + Espejo Perfect, Taupe</t>
  </si>
  <si>
    <t>MCO2573311984</t>
  </si>
  <si>
    <t>Espejo Rectangular Bonga</t>
  </si>
  <si>
    <t>MCO2573312032</t>
  </si>
  <si>
    <t>183903981351</t>
  </si>
  <si>
    <t>Cama King + Cabecero Luxury Gris Plomo</t>
  </si>
  <si>
    <t>MCO2573312040</t>
  </si>
  <si>
    <t>183903981357</t>
  </si>
  <si>
    <t>Colchón Con Base Doble + Espaldar Ilusión, Negro</t>
  </si>
  <si>
    <t>MCO2573312056</t>
  </si>
  <si>
    <t>183903981419</t>
  </si>
  <si>
    <t>Colchón Con Base Doble + Espaldar Ilusión, Azul Perlado</t>
  </si>
  <si>
    <t>MCO2573312072</t>
  </si>
  <si>
    <t>183903981449</t>
  </si>
  <si>
    <t>Cama King Cabecero Ilusión Gris Perla</t>
  </si>
  <si>
    <t>MCO2573312094</t>
  </si>
  <si>
    <t>183903981529</t>
  </si>
  <si>
    <t>Cama Sencilla Igneo Wengue</t>
  </si>
  <si>
    <t>MCO2573312096</t>
  </si>
  <si>
    <t>183903981531</t>
  </si>
  <si>
    <t>Baul Moderno Capitoneado 140 Azul Petroleo</t>
  </si>
  <si>
    <t>MCO2573312100</t>
  </si>
  <si>
    <t>183903981535</t>
  </si>
  <si>
    <t>Cama Queen Cabecero Capital Gris Plomo</t>
  </si>
  <si>
    <t>MCO2573312104</t>
  </si>
  <si>
    <t>183903981539</t>
  </si>
  <si>
    <t>EKMSCAR160B</t>
  </si>
  <si>
    <t>Cama Queen + Cabecero Aria, Blanco</t>
  </si>
  <si>
    <t>MCO2573312110</t>
  </si>
  <si>
    <t>183903981547</t>
  </si>
  <si>
    <t>Colchón 1 Pillow Con Base Doble + Espaldar Colonial, Taupe</t>
  </si>
  <si>
    <t>MCO2573312114</t>
  </si>
  <si>
    <t>183903981559</t>
  </si>
  <si>
    <t>Colchón Con Base Doble + Espaldar Capital, Taupe</t>
  </si>
  <si>
    <t>MCO2595703284</t>
  </si>
  <si>
    <t>181282763754</t>
  </si>
  <si>
    <t>Archivador 4 Cajones Riso + Repisa Wengue Coñac</t>
  </si>
  <si>
    <t>MCO2597968622</t>
  </si>
  <si>
    <t>181290065350</t>
  </si>
  <si>
    <t>EKMCAL140GPLA</t>
  </si>
  <si>
    <t>Cama + Colchón 2 Pillow + Cabecero Doble Aliss, Gris Plata</t>
  </si>
  <si>
    <t>MCO2597968686</t>
  </si>
  <si>
    <t>181290066508</t>
  </si>
  <si>
    <t>EKMCAL140A</t>
  </si>
  <si>
    <t>Cama + Colchón 2 Pillow + Cabecero Doble Aliss, Amarillo</t>
  </si>
  <si>
    <t>MCO2597981760</t>
  </si>
  <si>
    <t>181290016218</t>
  </si>
  <si>
    <t>Colchón + Base Queen + Espaldar Julieta + Puff Baul Gris Plo</t>
  </si>
  <si>
    <t>MCO2597981790</t>
  </si>
  <si>
    <t>181290016624</t>
  </si>
  <si>
    <t>Colchón Base Queen + Espaldar + Puff Baul Julieta, Blanco</t>
  </si>
  <si>
    <t>MCO2597994824</t>
  </si>
  <si>
    <t>181290041036</t>
  </si>
  <si>
    <t>Cama Cascadia 200+ Colchon 1 Pillow + Mesa De Noche Taupe</t>
  </si>
  <si>
    <t>MCO2597994838</t>
  </si>
  <si>
    <t>181290041404</t>
  </si>
  <si>
    <t>EKMCIPC160PLO</t>
  </si>
  <si>
    <t>Cama + Colchón 1 Pillow + Cabecero Queen Acacia, Gris Plomo</t>
  </si>
  <si>
    <t>MCO2597994858</t>
  </si>
  <si>
    <t>181290042278</t>
  </si>
  <si>
    <t>EKM002S</t>
  </si>
  <si>
    <t>Cama Delhi 120 + Colchón Hotelero Con 1 Pillow Top Salmon</t>
  </si>
  <si>
    <t>MCO2597994876</t>
  </si>
  <si>
    <t>181290042542</t>
  </si>
  <si>
    <t>EKM004T</t>
  </si>
  <si>
    <t>Cama Delhi Doble + Colchón Hotelero Con 1 Pillow Top, Taupe</t>
  </si>
  <si>
    <t>MCO2597994892</t>
  </si>
  <si>
    <t>181290042698</t>
  </si>
  <si>
    <t>EKM020V</t>
  </si>
  <si>
    <t>Cama Delhi King + Colchón Hotelero Con 2 Pillow Top, Verde</t>
  </si>
  <si>
    <t>MCO2598007632</t>
  </si>
  <si>
    <t>181290053334</t>
  </si>
  <si>
    <t>Cama Doble + Colchon 2 Pillow 32 Cm + Cabecero Blanco</t>
  </si>
  <si>
    <t>MCO2598007662</t>
  </si>
  <si>
    <t>181290054372</t>
  </si>
  <si>
    <t>EKMCCI200PLA</t>
  </si>
  <si>
    <t>Cama + Colchón 2 Pillow + Cabecero King Acacia Gris Plata</t>
  </si>
  <si>
    <t>MCO2598007704</t>
  </si>
  <si>
    <t>181290055552</t>
  </si>
  <si>
    <t>EKM004Z</t>
  </si>
  <si>
    <t>Cama Delhi Doble + Colchón Hotelero Con 1 Pillow Top, Azul</t>
  </si>
  <si>
    <t>MCO2598007716</t>
  </si>
  <si>
    <t>181290055694</t>
  </si>
  <si>
    <t>EKM006Z</t>
  </si>
  <si>
    <t>Cama Delhi Queen + Colchón Hotelero Con 1 Pillow Top, Azul</t>
  </si>
  <si>
    <t>MCO2598020790</t>
  </si>
  <si>
    <t>181290076604</t>
  </si>
  <si>
    <t>EKMCIPC200PLA</t>
  </si>
  <si>
    <t>Cama King + Colchón 1 Pillow + Cabecero Acacia, Gris Plata</t>
  </si>
  <si>
    <t>MCO2598020878</t>
  </si>
  <si>
    <t>181290078876</t>
  </si>
  <si>
    <t>EKMCCI140PLA</t>
  </si>
  <si>
    <t>Cama + Colchón 2 Pillow + Cabecero Doble Acacia, Gris Plata</t>
  </si>
  <si>
    <t>MCO2598033660</t>
  </si>
  <si>
    <t>181290103202</t>
  </si>
  <si>
    <t>Colchón Base Doble + Espaldar + Espejo Perfect Gris Plo</t>
  </si>
  <si>
    <t>MCO2598033668</t>
  </si>
  <si>
    <t>181290103338</t>
  </si>
  <si>
    <t>EKM002G</t>
  </si>
  <si>
    <t>Cama Delhi 120 + Colchón Hotelero Con 1 Pillow Top, Gris</t>
  </si>
  <si>
    <t>MCO2598046436</t>
  </si>
  <si>
    <t>181290089236</t>
  </si>
  <si>
    <t>EKMC1PAL140GPLA</t>
  </si>
  <si>
    <t>Cama + Colchón 1 Pillow + Cabecero Doble Aliss, Gris Plata</t>
  </si>
  <si>
    <t>MCO2598046516</t>
  </si>
  <si>
    <t>181290091340</t>
  </si>
  <si>
    <t>Cama + Colchón 2 Pillow + Cabecero Queen Acacia, Gris Plomo</t>
  </si>
  <si>
    <t>MCO2598072840</t>
  </si>
  <si>
    <t>181290030428</t>
  </si>
  <si>
    <t>EKM002T</t>
  </si>
  <si>
    <t>Cama Delhi 120 + Colchón Hotelero Con 1 Pillow Top, Taupe</t>
  </si>
  <si>
    <t>MCO2598085768</t>
  </si>
  <si>
    <t>181290112096</t>
  </si>
  <si>
    <t>EKMCAL160GPLA</t>
  </si>
  <si>
    <t>Cama Queen + Colchón 2 Pillow + Cabecero  Aliss, Gris Plata</t>
  </si>
  <si>
    <t>MCO2598085820</t>
  </si>
  <si>
    <t>181290113762</t>
  </si>
  <si>
    <t>EKMC1PAL160A</t>
  </si>
  <si>
    <t>Cama + Colchón 1 Pillow + Cabecero Queen Aliss Amarillo</t>
  </si>
  <si>
    <t>MCO2598085822</t>
  </si>
  <si>
    <t>181290113800</t>
  </si>
  <si>
    <t>EKMC1PAL160GPLA</t>
  </si>
  <si>
    <t>Cama + Colchón 1 Pillow + Cabecero Queen Aliss Gris Plata</t>
  </si>
  <si>
    <t>MCO2598111586</t>
  </si>
  <si>
    <t>181290124682</t>
  </si>
  <si>
    <t>EKMCCI200PLO</t>
  </si>
  <si>
    <t>Cama + Colchón 2 Pillow + Cabecero King Acacia Gris Plomo</t>
  </si>
  <si>
    <t>MCO2598111640</t>
  </si>
  <si>
    <t>181290125762</t>
  </si>
  <si>
    <t>Cama Cascadia 160+ Colchón 1 Pillow+ Mesa De Noche, Taupe</t>
  </si>
  <si>
    <t>MCO2598111644</t>
  </si>
  <si>
    <t>181290125956</t>
  </si>
  <si>
    <t>EKMCAL140GPLO</t>
  </si>
  <si>
    <t>Cama Doble + Colchón 2 Pillow + Cabecero  Aliss, Gris Plomo</t>
  </si>
  <si>
    <t>MCO2604055228</t>
  </si>
  <si>
    <t>184164466307</t>
  </si>
  <si>
    <t>Comedor Indika Macadamia 30mm Blanco + 6 Silla Milano</t>
  </si>
  <si>
    <t>MCO2616837344</t>
  </si>
  <si>
    <t>181391975472</t>
  </si>
  <si>
    <t>Closet Dumis Gales</t>
  </si>
  <si>
    <t>MCO2637661540</t>
  </si>
  <si>
    <t>184595631057</t>
  </si>
  <si>
    <t>Colchón Con Base Cama King + Espaldar Italia, Taupe</t>
  </si>
  <si>
    <t>MCO2650632522</t>
  </si>
  <si>
    <t>Silla De Bar Milyi Blanca 65x45x42</t>
  </si>
  <si>
    <t>MCO2752749336</t>
  </si>
  <si>
    <t>Silla Auxiliar Para Sala O Comedor Tapizada Milano Estructura De La Silla Negro</t>
  </si>
  <si>
    <t>MCO2762734592</t>
  </si>
  <si>
    <t>Silla Auxiliar Para Sala O Comedor Tapizada Milano Estructura De La Silla Amarillo</t>
  </si>
  <si>
    <t>MCO2946306232</t>
  </si>
  <si>
    <t>Silla De Escritorio Ekonomodo Polux Base Nylon Ergonómica</t>
  </si>
  <si>
    <t>MCO2946451710</t>
  </si>
  <si>
    <t>MCO3044009718</t>
  </si>
  <si>
    <t>MCO3044399508</t>
  </si>
  <si>
    <t>MCO579452992</t>
  </si>
  <si>
    <t>Silla Auxiliar Para Sala O Comedor Rock</t>
  </si>
  <si>
    <t>62719499657</t>
  </si>
  <si>
    <t>NN / Rojo</t>
  </si>
  <si>
    <t>173684859571</t>
  </si>
  <si>
    <t>NN / Gris</t>
  </si>
  <si>
    <t>173684859572</t>
  </si>
  <si>
    <t>NN / Blanco</t>
  </si>
  <si>
    <t>176759655281</t>
  </si>
  <si>
    <t>NN / Negro</t>
  </si>
  <si>
    <t>MCO580150504</t>
  </si>
  <si>
    <t>63013582021</t>
  </si>
  <si>
    <t>Silla Para Oficina Gerente Colors Negra</t>
  </si>
  <si>
    <t>MCO581034787</t>
  </si>
  <si>
    <t>63420789620</t>
  </si>
  <si>
    <t>Silla Para Oficina Dimona Gerente Negra</t>
  </si>
  <si>
    <t>MCO584202277</t>
  </si>
  <si>
    <t>64597542846</t>
  </si>
  <si>
    <t xml:space="preserve">Silla Para Oficina Beerseba Presidente Negro Cuerina </t>
  </si>
  <si>
    <t>MCO603001974</t>
  </si>
  <si>
    <t>73617539270</t>
  </si>
  <si>
    <t>Silla De Oficina Kuren Negra</t>
  </si>
  <si>
    <t>MCO603432317</t>
  </si>
  <si>
    <t>73865937373</t>
  </si>
  <si>
    <t xml:space="preserve">Silla Bar O Barra Espalda Media Leo Blanco X 2 </t>
  </si>
  <si>
    <t>MCO610685398</t>
  </si>
  <si>
    <t>78012275078</t>
  </si>
  <si>
    <t>MCO610689799</t>
  </si>
  <si>
    <t>78012844202</t>
  </si>
  <si>
    <t>Escritorio Moderno Minimalista + Silla De Oficina Ejecutiva</t>
  </si>
  <si>
    <t>MCO618455765</t>
  </si>
  <si>
    <t>82627234917</t>
  </si>
  <si>
    <t>EKMEB54SB</t>
  </si>
  <si>
    <t xml:space="preserve">Combo Escritorio Z Blanco + Silla Colors Negro </t>
  </si>
  <si>
    <t>MCO630260092</t>
  </si>
  <si>
    <t>86679808111</t>
  </si>
  <si>
    <t>EKME70RBJ11</t>
  </si>
  <si>
    <t>Escritorio Magna Rovere Blanco + Silla Ejecutiva De Lujo J11</t>
  </si>
  <si>
    <t>MCO636936395</t>
  </si>
  <si>
    <t>88278807116</t>
  </si>
  <si>
    <t>Comedor Industry+ Sila Eames Negro</t>
  </si>
  <si>
    <t>MCO636937368</t>
  </si>
  <si>
    <t>88279942020</t>
  </si>
  <si>
    <t xml:space="preserve">Closet Lean Rovere </t>
  </si>
  <si>
    <t>MCO636958261</t>
  </si>
  <si>
    <t>Comedor Industry+ Sila Milano</t>
  </si>
  <si>
    <t>88296329028</t>
  </si>
  <si>
    <t>174592789072</t>
  </si>
  <si>
    <t>174592789073</t>
  </si>
  <si>
    <t>174592789074</t>
  </si>
  <si>
    <t>MCO636959453</t>
  </si>
  <si>
    <t>88296737520</t>
  </si>
  <si>
    <t>Comedor Industry+ Sila Eames Blanco</t>
  </si>
  <si>
    <t>MCO636974733</t>
  </si>
  <si>
    <t>88303011588</t>
  </si>
  <si>
    <t>Comedor Madera Robledo+ Sila Eames Negro</t>
  </si>
  <si>
    <t>MCO636991907</t>
  </si>
  <si>
    <t>88309022189</t>
  </si>
  <si>
    <t>Silla De Oficina Presidente 4 Bloqueos Negro</t>
  </si>
  <si>
    <t>MCO637014721</t>
  </si>
  <si>
    <t>88314482153</t>
  </si>
  <si>
    <t>Base Cama Roma Doble 140 X 190 Blanco</t>
  </si>
  <si>
    <t>MCO637033224</t>
  </si>
  <si>
    <t>88318639571</t>
  </si>
  <si>
    <t>Base Cama Roma Doble 140 X 190 Gris Plomo</t>
  </si>
  <si>
    <t>MCO637034845</t>
  </si>
  <si>
    <t>88319226676</t>
  </si>
  <si>
    <t>Base Cama Roma Doble 140 X 190 Negro</t>
  </si>
  <si>
    <t>MCO637039025</t>
  </si>
  <si>
    <t>88320697274</t>
  </si>
  <si>
    <t>Base Cama Florencia Dividida King 200 X 200 Blanco</t>
  </si>
  <si>
    <t>MCO637041264</t>
  </si>
  <si>
    <t>88321210571</t>
  </si>
  <si>
    <t>Base Cama Florencia Dividida King 200 X 200 Azul</t>
  </si>
  <si>
    <t>MCO637238410</t>
  </si>
  <si>
    <t xml:space="preserve">Baul De Lujo Moderno Capitoneado 140 </t>
  </si>
  <si>
    <t>173703391320</t>
  </si>
  <si>
    <t>taupe</t>
  </si>
  <si>
    <t>173703391318</t>
  </si>
  <si>
    <t>blanco perlado</t>
  </si>
  <si>
    <t>173703391319</t>
  </si>
  <si>
    <t>gris plomo</t>
  </si>
  <si>
    <t>173703391317</t>
  </si>
  <si>
    <t>173703391321</t>
  </si>
  <si>
    <t>azul petroleo</t>
  </si>
  <si>
    <t>MCO637239093</t>
  </si>
  <si>
    <t>Baul De Lujo Moderno Capitoneado 140 Azul Petroleo</t>
  </si>
  <si>
    <t>MCO637239799</t>
  </si>
  <si>
    <t>Baul De Lujo Moderno Capitoneado 140 Taupe</t>
  </si>
  <si>
    <t>MCO637256115</t>
  </si>
  <si>
    <t>Silla Auxiliar Para Sala O Comedor Eames Botones Tapizada</t>
  </si>
  <si>
    <t>88409969232</t>
  </si>
  <si>
    <t>88409969223</t>
  </si>
  <si>
    <t>88409969226</t>
  </si>
  <si>
    <t>MCO637265759</t>
  </si>
  <si>
    <t>Cabecero Para Cama Ilusion Queen 160</t>
  </si>
  <si>
    <t>88411314094</t>
  </si>
  <si>
    <t>88411314103</t>
  </si>
  <si>
    <t>MCO637278232</t>
  </si>
  <si>
    <t>88415556079</t>
  </si>
  <si>
    <t>Cabecero Para Cama Ilusion Doble 140 Gris Plata</t>
  </si>
  <si>
    <t>MCO637284010</t>
  </si>
  <si>
    <t>88417635511</t>
  </si>
  <si>
    <t xml:space="preserve">Cabecero Para Cama Emperador Queen 160 </t>
  </si>
  <si>
    <t>MCO638085181</t>
  </si>
  <si>
    <t>88665474586</t>
  </si>
  <si>
    <t>Silla Para Oficina Line Revolution Negra Blanca</t>
  </si>
  <si>
    <t>MCO638139467</t>
  </si>
  <si>
    <t>88685441058</t>
  </si>
  <si>
    <t>Escritorio Geo</t>
  </si>
  <si>
    <t>MCO638144558</t>
  </si>
  <si>
    <t>88686965721</t>
  </si>
  <si>
    <t>MCO638151817</t>
  </si>
  <si>
    <t>88689120038</t>
  </si>
  <si>
    <t>Escritorio Boreal Ceniza</t>
  </si>
  <si>
    <t>MCO638152525</t>
  </si>
  <si>
    <t>88689470184</t>
  </si>
  <si>
    <t>Closet Blur 120</t>
  </si>
  <si>
    <t>MCO638153493</t>
  </si>
  <si>
    <t>88689861256</t>
  </si>
  <si>
    <t>Closet Yair</t>
  </si>
  <si>
    <t>MCO638154417</t>
  </si>
  <si>
    <t>88690146032</t>
  </si>
  <si>
    <t>Closet Faren</t>
  </si>
  <si>
    <t>MCO638156255</t>
  </si>
  <si>
    <t>88690927398</t>
  </si>
  <si>
    <t>Closet Artika</t>
  </si>
  <si>
    <t>MCO638157302</t>
  </si>
  <si>
    <t>88691269506</t>
  </si>
  <si>
    <t>Closet Intra Rovere</t>
  </si>
  <si>
    <t>MCO638497621</t>
  </si>
  <si>
    <t>88778963082</t>
  </si>
  <si>
    <t>Closet Intra Ceniza</t>
  </si>
  <si>
    <t>MCO638500857</t>
  </si>
  <si>
    <t>Escritorio Moderno Minimalista Plomo + Blanco</t>
  </si>
  <si>
    <t>173670974957</t>
  </si>
  <si>
    <t>88780136626</t>
  </si>
  <si>
    <t>MCO638506797</t>
  </si>
  <si>
    <t xml:space="preserve">Cabecero Para Cama Doble 140 Paris </t>
  </si>
  <si>
    <t>88782100339</t>
  </si>
  <si>
    <t>88782100348</t>
  </si>
  <si>
    <t>Caqui</t>
  </si>
  <si>
    <t>88782100362</t>
  </si>
  <si>
    <t>88782100375</t>
  </si>
  <si>
    <t>MCO638514009</t>
  </si>
  <si>
    <t>88784005108</t>
  </si>
  <si>
    <t xml:space="preserve">Cabecero Para Cama Doble 140 Luxury </t>
  </si>
  <si>
    <t>MCO638881702</t>
  </si>
  <si>
    <t>88889949162</t>
  </si>
  <si>
    <t>Biblioteca Y Divisor De Espacio Rovere</t>
  </si>
  <si>
    <t>MCO638884078</t>
  </si>
  <si>
    <t>88890861264</t>
  </si>
  <si>
    <t>Repisa Entrepaño Organizador 60 Cm Wengue X 6</t>
  </si>
  <si>
    <t>MCO638901508</t>
  </si>
  <si>
    <t>88897451241</t>
  </si>
  <si>
    <t>Silla De Oficina Turmanila Gerente Premium Brazos 3d 4 Bloqu</t>
  </si>
  <si>
    <t>MCO638905276</t>
  </si>
  <si>
    <t>88898725779</t>
  </si>
  <si>
    <t>MCO638907675</t>
  </si>
  <si>
    <t>88899693115</t>
  </si>
  <si>
    <t>MCO638948688</t>
  </si>
  <si>
    <t xml:space="preserve">Baul De Lujo Moderno Capitoneado 160 </t>
  </si>
  <si>
    <t>173702666109</t>
  </si>
  <si>
    <t>173702666110</t>
  </si>
  <si>
    <t>Azul petroleo</t>
  </si>
  <si>
    <t>MCO650629898</t>
  </si>
  <si>
    <t>Silla Para Oficina Maxi</t>
  </si>
  <si>
    <t>92359231852</t>
  </si>
  <si>
    <t>92359231856</t>
  </si>
  <si>
    <t>MCO814632489</t>
  </si>
  <si>
    <t>Combo Escritorio Z  + Eames</t>
  </si>
  <si>
    <t>173734727860</t>
  </si>
  <si>
    <t>EKMEN54EN</t>
  </si>
  <si>
    <t>173734727861</t>
  </si>
  <si>
    <t>EKMEB54EB</t>
  </si>
  <si>
    <t>MCO814637555</t>
  </si>
  <si>
    <t>173733546788</t>
  </si>
  <si>
    <t>Silla True Con Espaldar Blanco Set X 6</t>
  </si>
  <si>
    <t>MCO814638002</t>
  </si>
  <si>
    <t>173734161576</t>
  </si>
  <si>
    <t>Silla De Bar True Blanco Set X 3</t>
  </si>
  <si>
    <t>MCO814638047</t>
  </si>
  <si>
    <t>173734162531</t>
  </si>
  <si>
    <t>Silla De Bar True Blanco Set X 4</t>
  </si>
  <si>
    <t>MCO814644690</t>
  </si>
  <si>
    <t>173734445635</t>
  </si>
  <si>
    <t>Silla De Bar True Negro Set X 3</t>
  </si>
  <si>
    <t>Negro / Metálica</t>
  </si>
  <si>
    <t>MCO814657533</t>
  </si>
  <si>
    <t>173734125874</t>
  </si>
  <si>
    <t>Silla De Bar True Blanco Set X 6</t>
  </si>
  <si>
    <t>MCO814676211</t>
  </si>
  <si>
    <t>173733551533</t>
  </si>
  <si>
    <t>Silla True Con Espaldar Blanco Set X 2</t>
  </si>
  <si>
    <t>MCO814676349</t>
  </si>
  <si>
    <t>173733553604</t>
  </si>
  <si>
    <t>Silla True Con Espaldar Negro Set X 2</t>
  </si>
  <si>
    <t>MCO814676603</t>
  </si>
  <si>
    <t>173734062588</t>
  </si>
  <si>
    <t>Silla De Bar True Blanco Set X 2</t>
  </si>
  <si>
    <t>MCO814677050</t>
  </si>
  <si>
    <t>173734312942</t>
  </si>
  <si>
    <t>Silla De Bar True Negro Set X 6</t>
  </si>
  <si>
    <t>MCO814677434</t>
  </si>
  <si>
    <t>Silla Turca Blanco Set X 3</t>
  </si>
  <si>
    <t>173734512588</t>
  </si>
  <si>
    <t>173734512589</t>
  </si>
  <si>
    <t>MCO814677470</t>
  </si>
  <si>
    <t>Silla Turca  Set X 4</t>
  </si>
  <si>
    <t>173734513527</t>
  </si>
  <si>
    <t>173734513526</t>
  </si>
  <si>
    <t>MCO814682815</t>
  </si>
  <si>
    <t>173733635084</t>
  </si>
  <si>
    <t>Silla True Con Espaldar Negro Set X 3</t>
  </si>
  <si>
    <t>MCO814682828</t>
  </si>
  <si>
    <t>173733635823</t>
  </si>
  <si>
    <t>Silla True Con Espaldar Negro Set X 4</t>
  </si>
  <si>
    <t>MCO814683830</t>
  </si>
  <si>
    <t>Silla Turca  Set X 2</t>
  </si>
  <si>
    <t>173734499006</t>
  </si>
  <si>
    <t>173733530930</t>
  </si>
  <si>
    <t>MCO814695168</t>
  </si>
  <si>
    <t>173734394863</t>
  </si>
  <si>
    <t>Silla De Bar True Negro Set X 4</t>
  </si>
  <si>
    <t>MCO814695822</t>
  </si>
  <si>
    <t>Combo Escritorio Z  + Milano</t>
  </si>
  <si>
    <t>173734683760</t>
  </si>
  <si>
    <t>EKMEN54MN</t>
  </si>
  <si>
    <t>173734683761</t>
  </si>
  <si>
    <t>EKMEB54MB</t>
  </si>
  <si>
    <t>MCO815282251</t>
  </si>
  <si>
    <t>173742986297</t>
  </si>
  <si>
    <t>Espejo Calcidia</t>
  </si>
  <si>
    <t>MCO815451738</t>
  </si>
  <si>
    <t>173743374069</t>
  </si>
  <si>
    <t>MCO815531758</t>
  </si>
  <si>
    <t>173743315200</t>
  </si>
  <si>
    <t>Espejo Quedec</t>
  </si>
  <si>
    <t>MCO815538761</t>
  </si>
  <si>
    <t>173743493679</t>
  </si>
  <si>
    <t>Espejo Tesalia</t>
  </si>
  <si>
    <t>MCO815551352</t>
  </si>
  <si>
    <t>173743449078</t>
  </si>
  <si>
    <t>MCO815564786</t>
  </si>
  <si>
    <t>173743509349</t>
  </si>
  <si>
    <t>Espejo Lifax</t>
  </si>
  <si>
    <t>MCO815577112</t>
  </si>
  <si>
    <t>173743417154</t>
  </si>
  <si>
    <t>MCO815577374</t>
  </si>
  <si>
    <t>173743421165</t>
  </si>
  <si>
    <t>MCO865000696</t>
  </si>
  <si>
    <t>174257812931</t>
  </si>
  <si>
    <t>Silla Para Sala O Comedor Palma</t>
  </si>
  <si>
    <t>MCO909441931</t>
  </si>
  <si>
    <t>174651622831</t>
  </si>
  <si>
    <t>Marrón / CAMA FUNCIONAL DOMPLI CON ESCRITORIO</t>
  </si>
  <si>
    <t>MCO909468569</t>
  </si>
  <si>
    <t>174651816330</t>
  </si>
  <si>
    <t>MCO909497559</t>
  </si>
  <si>
    <t>174651789959</t>
  </si>
  <si>
    <t>Mesa De  Noche Antris Rovere</t>
  </si>
  <si>
    <t>Mate / Marrón claro</t>
  </si>
  <si>
    <t>MCO916949540</t>
  </si>
  <si>
    <t>Comedor Robledo+ Sila Milano</t>
  </si>
  <si>
    <t>174731493589</t>
  </si>
  <si>
    <t>174731493588</t>
  </si>
  <si>
    <t>MCO960149125</t>
  </si>
  <si>
    <t>Comedor Celeno Macadamia 15mm + 6 Silla Milano</t>
  </si>
  <si>
    <t>175236473510</t>
  </si>
  <si>
    <t>175236473511</t>
  </si>
  <si>
    <t>175236473512</t>
  </si>
  <si>
    <t>175236473513</t>
  </si>
  <si>
    <t>MCO630230604</t>
  </si>
  <si>
    <t>86674547021</t>
  </si>
  <si>
    <t>MCO579450392</t>
  </si>
  <si>
    <t>Silla Auxiliar Para Sala O Comedor Con Brazos Eames</t>
  </si>
  <si>
    <t>62717012177</t>
  </si>
  <si>
    <t>173669938819</t>
  </si>
  <si>
    <t>173663957453</t>
  </si>
  <si>
    <t>173663827832</t>
  </si>
  <si>
    <t>173664476519</t>
  </si>
  <si>
    <t>173668921206</t>
  </si>
  <si>
    <t>MCO603433542</t>
  </si>
  <si>
    <t>73866231766</t>
  </si>
  <si>
    <t xml:space="preserve">Silla Para Oficina Polux Presidente Negro </t>
  </si>
  <si>
    <t>MCO580149302</t>
  </si>
  <si>
    <t>63010558683</t>
  </si>
  <si>
    <t>Silla Para Oficina Ergonomica Argel Negra</t>
  </si>
  <si>
    <t>MCO580843257</t>
  </si>
  <si>
    <t>63293796707</t>
  </si>
  <si>
    <t>Silla Para Oficina Italiana Cuba Negra</t>
  </si>
  <si>
    <t>MCO597016827</t>
  </si>
  <si>
    <t>Silla Para Restaurante O Comedor Cloep</t>
  </si>
  <si>
    <t>173654532121</t>
  </si>
  <si>
    <t>69836537031</t>
  </si>
  <si>
    <t>EKMR1674N</t>
  </si>
  <si>
    <t>173654532120</t>
  </si>
  <si>
    <t>173654532122</t>
  </si>
  <si>
    <t>MCO909468801</t>
  </si>
  <si>
    <t>174651816925</t>
  </si>
  <si>
    <t xml:space="preserve">Mesa Para Tv Lade Wengue        </t>
  </si>
  <si>
    <t>MCO579450115</t>
  </si>
  <si>
    <t>62716751337</t>
  </si>
  <si>
    <t>Silla Auxiliar Para Sala O Comedor Con Brazos Eames Negra</t>
  </si>
  <si>
    <t>MCO584540504</t>
  </si>
  <si>
    <t xml:space="preserve">Escritorio Para Oficina White Con Silla Milano </t>
  </si>
  <si>
    <t>64687370581</t>
  </si>
  <si>
    <t>93065893275</t>
  </si>
  <si>
    <t>93065893279</t>
  </si>
  <si>
    <t>93192520409</t>
  </si>
  <si>
    <t>93192520413</t>
  </si>
  <si>
    <t>93192520417</t>
  </si>
  <si>
    <t>93192520421</t>
  </si>
  <si>
    <t>MCO641990993</t>
  </si>
  <si>
    <t>89703237127</t>
  </si>
  <si>
    <t>Centro De Entretenimiento Flotante Mykonos</t>
  </si>
  <si>
    <t>MCO1194456116</t>
  </si>
  <si>
    <t>Silla De Oficina Espina De Pescado</t>
  </si>
  <si>
    <t>176366052611</t>
  </si>
  <si>
    <t>176366052614</t>
  </si>
  <si>
    <t>176366052613</t>
  </si>
  <si>
    <t>176366052612</t>
  </si>
  <si>
    <t>176366052615</t>
  </si>
  <si>
    <t>MCO580923382</t>
  </si>
  <si>
    <t>173684033680</t>
  </si>
  <si>
    <t>Silla Para Oficina Shefa Gris</t>
  </si>
  <si>
    <t>MCO581505834</t>
  </si>
  <si>
    <t xml:space="preserve">Silla Infantil Eames Kids Con Brazos Azul </t>
  </si>
  <si>
    <t>173669698967</t>
  </si>
  <si>
    <t>63590867956</t>
  </si>
  <si>
    <t>EKMSK218AZ</t>
  </si>
  <si>
    <t>MCO579661494</t>
  </si>
  <si>
    <t>Silla Infantil Boy Gris</t>
  </si>
  <si>
    <t>62801730663</t>
  </si>
  <si>
    <t>EKMRK1666G</t>
  </si>
  <si>
    <t>173697551488</t>
  </si>
  <si>
    <t>EKMRK1666B</t>
  </si>
  <si>
    <t>MCO580983890</t>
  </si>
  <si>
    <t>63380428039</t>
  </si>
  <si>
    <t>EKMS235TC</t>
  </si>
  <si>
    <t>Silla Auxiliar Para Sala O Comedor Eames Tapizada Tipo Cuero</t>
  </si>
  <si>
    <t>MCO581039623</t>
  </si>
  <si>
    <t>63427373973</t>
  </si>
  <si>
    <t>EKMR1004P</t>
  </si>
  <si>
    <t>Silla Para Oficina Arad Presidente Negra</t>
  </si>
  <si>
    <t>MCO581394710</t>
  </si>
  <si>
    <t>63544341432</t>
  </si>
  <si>
    <t>Silla Auxiliar Para Sala O Comedor Set X 6 Eames Negro</t>
  </si>
  <si>
    <t>MCO615916816</t>
  </si>
  <si>
    <t>81397244677</t>
  </si>
  <si>
    <t xml:space="preserve">Escritorio Gales En L </t>
  </si>
  <si>
    <t>MCO615936826</t>
  </si>
  <si>
    <t>81401606314</t>
  </si>
  <si>
    <t xml:space="preserve">Silla Auxiliar Para Sala O Comedor Tapizada Dias Blanca </t>
  </si>
  <si>
    <t>MCO637280771</t>
  </si>
  <si>
    <t>88416674981</t>
  </si>
  <si>
    <t>Silla Auxiliar Para Sala O Comedor Natura Tapizada Gris</t>
  </si>
  <si>
    <t>Gris / Blanco</t>
  </si>
  <si>
    <t>MCO638523374</t>
  </si>
  <si>
    <t>88786650678</t>
  </si>
  <si>
    <t>Silla Auxiliar Sala O Comedor Con Brazos Eames Verde Menta</t>
  </si>
  <si>
    <t>MCO638910491</t>
  </si>
  <si>
    <t>88901324066</t>
  </si>
  <si>
    <t>Zapatero Recibidor Arica</t>
  </si>
  <si>
    <t>MCO638914244</t>
  </si>
  <si>
    <t>88902851782</t>
  </si>
  <si>
    <t>Escritorio Small Wengue</t>
  </si>
  <si>
    <t>MCO909509593</t>
  </si>
  <si>
    <t>174651613388</t>
  </si>
  <si>
    <t xml:space="preserve">Escritorio Nova Rovere / Blanco                 </t>
  </si>
  <si>
    <t>MCO1253237881</t>
  </si>
  <si>
    <t>176760632123</t>
  </si>
  <si>
    <t>Silla Para Oficina Gerente Line Gris</t>
  </si>
  <si>
    <t>MCO1390193803</t>
  </si>
  <si>
    <t>181698399133</t>
  </si>
  <si>
    <t>Silla De Diseño Trina Negra</t>
  </si>
  <si>
    <t>MCO579662481</t>
  </si>
  <si>
    <t>62802821008</t>
  </si>
  <si>
    <t>Silla Para Oficina Nuvoa Presidente Negra</t>
  </si>
  <si>
    <t>MCO580147961</t>
  </si>
  <si>
    <t>63008084899</t>
  </si>
  <si>
    <t>Silla Para Oficina Colors Premium Blanca</t>
  </si>
  <si>
    <t>MCO580922440</t>
  </si>
  <si>
    <t>63352545892</t>
  </si>
  <si>
    <t>Silla Para Oficina Monik Gerente Negra</t>
  </si>
  <si>
    <t>MCO580922811</t>
  </si>
  <si>
    <t>63353192084</t>
  </si>
  <si>
    <t>Silla Para Oficina Zarate Gerente Negra</t>
  </si>
  <si>
    <t>MCO580923146</t>
  </si>
  <si>
    <t>63353806805</t>
  </si>
  <si>
    <t>EKMR2037</t>
  </si>
  <si>
    <t>Silla Para Oficina Rowy Negra</t>
  </si>
  <si>
    <t>MCO581341648</t>
  </si>
  <si>
    <t>63531153704</t>
  </si>
  <si>
    <t>Mesa Auxiliar Para Comedor Bar Eiffel Negra</t>
  </si>
  <si>
    <t>MCO581342148</t>
  </si>
  <si>
    <t>63531438028</t>
  </si>
  <si>
    <t>Mesa Auxiliar Para Comedor Vidrio Gris</t>
  </si>
  <si>
    <t>Plateado</t>
  </si>
  <si>
    <t>MCO581363489</t>
  </si>
  <si>
    <t>63533617789</t>
  </si>
  <si>
    <t xml:space="preserve">Ruedas Para Silla De Oficina X 5 Desmopan Negro </t>
  </si>
  <si>
    <t>MCO581371986</t>
  </si>
  <si>
    <t>63535328769</t>
  </si>
  <si>
    <t>EKMM122N</t>
  </si>
  <si>
    <t>Mesa Auxiliar Para Comedor Torino Vidrio Negro</t>
  </si>
  <si>
    <t>MCO581549703</t>
  </si>
  <si>
    <t>Silla Auxiliar Para Sala O Comedor Set X 4 Eames</t>
  </si>
  <si>
    <t>173986457364</t>
  </si>
  <si>
    <t>63612982764</t>
  </si>
  <si>
    <t>173725204435</t>
  </si>
  <si>
    <t>173725204436</t>
  </si>
  <si>
    <t>173725204437</t>
  </si>
  <si>
    <t>EKMS4235VM</t>
  </si>
  <si>
    <t>173725204438</t>
  </si>
  <si>
    <t>173725204439</t>
  </si>
  <si>
    <t>173725204440</t>
  </si>
  <si>
    <t>EKMS4235VE</t>
  </si>
  <si>
    <t>Verde Esmeralda</t>
  </si>
  <si>
    <t>173725204441</t>
  </si>
  <si>
    <t>EKMS4235NR</t>
  </si>
  <si>
    <t>173725204434</t>
  </si>
  <si>
    <t>MCO581691734</t>
  </si>
  <si>
    <t>63661900218</t>
  </si>
  <si>
    <t>Silla Para Oficina Gerente Hud Negra</t>
  </si>
  <si>
    <t>MCO592651511</t>
  </si>
  <si>
    <t>67150297020</t>
  </si>
  <si>
    <t xml:space="preserve">Silla Para Oficina Ámsterdam Presidente Blanca Negra </t>
  </si>
  <si>
    <t>MCO592655240</t>
  </si>
  <si>
    <t>67155494987</t>
  </si>
  <si>
    <t xml:space="preserve">Silla Para Oficina Macog Eco Cuero Presidente Café </t>
  </si>
  <si>
    <t>MCO592655498</t>
  </si>
  <si>
    <t>67155721291</t>
  </si>
  <si>
    <t xml:space="preserve">Silla Para Oficina Topacio Eco Cuero Presidente Negro </t>
  </si>
  <si>
    <t>MCO603431977</t>
  </si>
  <si>
    <t>Silla Bar O Barra Espalda Media Leo</t>
  </si>
  <si>
    <t>73865862735</t>
  </si>
  <si>
    <t>88893651073</t>
  </si>
  <si>
    <t>88893651082</t>
  </si>
  <si>
    <t>Marrón / Cromado</t>
  </si>
  <si>
    <t>MCO610530530</t>
  </si>
  <si>
    <t>77874059451</t>
  </si>
  <si>
    <t>Escritorio Olmo Y Silla Para Oficina Presidente Turmanila</t>
  </si>
  <si>
    <t>MCO634009272</t>
  </si>
  <si>
    <t>87477732218</t>
  </si>
  <si>
    <t>Silla Para Oficina Gerente Line Negra</t>
  </si>
  <si>
    <t>MCO634013617</t>
  </si>
  <si>
    <t>87478697826</t>
  </si>
  <si>
    <t>MCO636936435</t>
  </si>
  <si>
    <t>88278961390</t>
  </si>
  <si>
    <t>Mesa Para Comedor Rectangular Blanca</t>
  </si>
  <si>
    <t>Blanco / Marrón claro</t>
  </si>
  <si>
    <t>MCO636961754</t>
  </si>
  <si>
    <t>Silla Bar Alta Moderna Blanco</t>
  </si>
  <si>
    <t>88297771931</t>
  </si>
  <si>
    <t>173684958837</t>
  </si>
  <si>
    <t>MCO637248958</t>
  </si>
  <si>
    <t>88408730425</t>
  </si>
  <si>
    <t>MCO638076375</t>
  </si>
  <si>
    <t>88660241170</t>
  </si>
  <si>
    <t>Silla Para Oficina Giratoria Osai Premium</t>
  </si>
  <si>
    <t>MCO638090048</t>
  </si>
  <si>
    <t>88668181094</t>
  </si>
  <si>
    <t>Silla Para Oficina Gerente Sook Negro</t>
  </si>
  <si>
    <t>MCO638128700</t>
  </si>
  <si>
    <t xml:space="preserve">Silla Auxiliar Para Sala O Comedor Tapizada Dais </t>
  </si>
  <si>
    <t>88682481599</t>
  </si>
  <si>
    <t>174362824969</t>
  </si>
  <si>
    <t>88912703245</t>
  </si>
  <si>
    <t>174362824970</t>
  </si>
  <si>
    <t>174362824971</t>
  </si>
  <si>
    <t>MCO638151381</t>
  </si>
  <si>
    <t>88688953858</t>
  </si>
  <si>
    <t>Escritorio Boreal Wengue</t>
  </si>
  <si>
    <t>MCO638495880</t>
  </si>
  <si>
    <t>88778658725</t>
  </si>
  <si>
    <t>Biblioteca Nerona Habano</t>
  </si>
  <si>
    <t>MCO638872968</t>
  </si>
  <si>
    <t>MCO638877424</t>
  </si>
  <si>
    <t>88888241542</t>
  </si>
  <si>
    <t>Mesa Para Tv Lutrux</t>
  </si>
  <si>
    <t>MCO638944597</t>
  </si>
  <si>
    <t>Silla Bar O Barra Arka Blanco Perlado</t>
  </si>
  <si>
    <t>174599530933</t>
  </si>
  <si>
    <t>Cromado / Rojo</t>
  </si>
  <si>
    <t>88911738384</t>
  </si>
  <si>
    <t>MCO638949042</t>
  </si>
  <si>
    <t>Baul De Lujo Moderno Capitoneado 160 Azul Petroleo</t>
  </si>
  <si>
    <t>MCO638949650</t>
  </si>
  <si>
    <t>88913230823</t>
  </si>
  <si>
    <t>Escritorio En L Gales Madera</t>
  </si>
  <si>
    <t>MCO647299106</t>
  </si>
  <si>
    <t xml:space="preserve">Silla Para Oficina Gerente Colors N </t>
  </si>
  <si>
    <t>91307043858</t>
  </si>
  <si>
    <t>174270848938</t>
  </si>
  <si>
    <t>Malla / Gris claro</t>
  </si>
  <si>
    <t>MCO877045161</t>
  </si>
  <si>
    <t>MCO1194506329</t>
  </si>
  <si>
    <t>176367249574</t>
  </si>
  <si>
    <t xml:space="preserve">Escritorio Moderno Black  + Silla De Oficina Maxi Negro </t>
  </si>
  <si>
    <t>MCO1194512895</t>
  </si>
  <si>
    <t>176367338405</t>
  </si>
  <si>
    <t>MCO1194513222</t>
  </si>
  <si>
    <t>176367339547</t>
  </si>
  <si>
    <t>MCO1194520154</t>
  </si>
  <si>
    <t>176367412302</t>
  </si>
  <si>
    <t>MCO1194523973</t>
  </si>
  <si>
    <t>176367235492</t>
  </si>
  <si>
    <t>Escritorio Acqua Negro + Silla Milano Rosa</t>
  </si>
  <si>
    <t>MCO1194526701</t>
  </si>
  <si>
    <t>176367429330</t>
  </si>
  <si>
    <t>176367429331</t>
  </si>
  <si>
    <t>176367429332</t>
  </si>
  <si>
    <t>MCO1194530236</t>
  </si>
  <si>
    <t>176367362988</t>
  </si>
  <si>
    <t>MCO1194532003</t>
  </si>
  <si>
    <t>176367365349</t>
  </si>
  <si>
    <t>MCO1194532260</t>
  </si>
  <si>
    <t>176367366461</t>
  </si>
  <si>
    <t>176367366462</t>
  </si>
  <si>
    <t>176367366463</t>
  </si>
  <si>
    <t>MCO1194532400</t>
  </si>
  <si>
    <t>176367366744</t>
  </si>
  <si>
    <t>MCO1194556918</t>
  </si>
  <si>
    <t>176367351212</t>
  </si>
  <si>
    <t>MCO1194560763</t>
  </si>
  <si>
    <t>176367240919</t>
  </si>
  <si>
    <t>176367240920</t>
  </si>
  <si>
    <t>MCO1194560908</t>
  </si>
  <si>
    <t>176367241404</t>
  </si>
  <si>
    <t>MCO1194562611</t>
  </si>
  <si>
    <t>176367243140</t>
  </si>
  <si>
    <t>MCO1194581189</t>
  </si>
  <si>
    <t>176367385268</t>
  </si>
  <si>
    <t>Escritorio Nova Rovere + Silla De Oficina Maxi Negro</t>
  </si>
  <si>
    <t>MCO1195315851</t>
  </si>
  <si>
    <t>176371769014</t>
  </si>
  <si>
    <t>MCO1253108730</t>
  </si>
  <si>
    <t>176759385941</t>
  </si>
  <si>
    <t>Malla</t>
  </si>
  <si>
    <t>MCO1253138787</t>
  </si>
  <si>
    <t xml:space="preserve">Silla Para Oficina Presidente Interlocutora Negra   </t>
  </si>
  <si>
    <t>176759485617</t>
  </si>
  <si>
    <t>Negro / Cuero</t>
  </si>
  <si>
    <t>176759485618</t>
  </si>
  <si>
    <t>Cuero / Blanco</t>
  </si>
  <si>
    <t>MCO1289434531</t>
  </si>
  <si>
    <t>Silla Infantil Toy</t>
  </si>
  <si>
    <t>177928396343</t>
  </si>
  <si>
    <t>177928396339</t>
  </si>
  <si>
    <t>177928396341</t>
  </si>
  <si>
    <t>177928396337</t>
  </si>
  <si>
    <t>177928396345</t>
  </si>
  <si>
    <t>177928396347</t>
  </si>
  <si>
    <t>MCO1384891137</t>
  </si>
  <si>
    <t>MCO1389841133</t>
  </si>
  <si>
    <t>179816235608</t>
  </si>
  <si>
    <t>Silla Tapizada Best Arena</t>
  </si>
  <si>
    <t>MCO1390131211</t>
  </si>
  <si>
    <t>179819367254</t>
  </si>
  <si>
    <t>Silla De Diseño Trina Gris</t>
  </si>
  <si>
    <t>MCO1412223229</t>
  </si>
  <si>
    <t>MCO1454462795</t>
  </si>
  <si>
    <t>Cambiador Brush Blanco Y Silla Andy Amarillo</t>
  </si>
  <si>
    <t>MCO1454462827</t>
  </si>
  <si>
    <t>Silla Natura Tapizada Gris</t>
  </si>
  <si>
    <t>MCO1454462835</t>
  </si>
  <si>
    <t>181121725542</t>
  </si>
  <si>
    <t>Baul De Lujo Moderno Capitoneado 160 Blanco</t>
  </si>
  <si>
    <t>MCO1454462839</t>
  </si>
  <si>
    <t>181121725550</t>
  </si>
  <si>
    <t>Escritorio Small Wengue + Silla Milano Rojo</t>
  </si>
  <si>
    <t>MCO1454462943</t>
  </si>
  <si>
    <t>181121726988</t>
  </si>
  <si>
    <t>EKMIN01ZV</t>
  </si>
  <si>
    <t>Sillas Infantil Toby Verde</t>
  </si>
  <si>
    <t>Azul verdoso</t>
  </si>
  <si>
    <t>MCO1454462945</t>
  </si>
  <si>
    <t>181121727014</t>
  </si>
  <si>
    <t>Colchón Con Base Cama Queen + Espaldar Marfil, Gris Perla</t>
  </si>
  <si>
    <t>MCO1454462957</t>
  </si>
  <si>
    <t>181121727510</t>
  </si>
  <si>
    <t>Mesa Eames Infantil Con Silla Eames Kids Rojo</t>
  </si>
  <si>
    <t>MCO1454463071</t>
  </si>
  <si>
    <t>181121729422</t>
  </si>
  <si>
    <t>EKMSCAL140N</t>
  </si>
  <si>
    <t>Cama Doble + Cabecero Aliss Negro</t>
  </si>
  <si>
    <t>MCO1454463099</t>
  </si>
  <si>
    <t>181121729764</t>
  </si>
  <si>
    <t>Mesa Para Tv Ladel</t>
  </si>
  <si>
    <t>MCO1454463107</t>
  </si>
  <si>
    <t>Silla Eames Adulto Azul Aguamarina</t>
  </si>
  <si>
    <t>MCO1454463145</t>
  </si>
  <si>
    <t>181121729956</t>
  </si>
  <si>
    <t>EKMCAR140N</t>
  </si>
  <si>
    <t>Cama + Colchón 2 Pillow Doble Aria Negro</t>
  </si>
  <si>
    <t>MCO1454463151</t>
  </si>
  <si>
    <t>181121729964</t>
  </si>
  <si>
    <t>EKMCCI140PLO</t>
  </si>
  <si>
    <t>Cama Doble + Cabecero Acacia Gris Plomo</t>
  </si>
  <si>
    <t>MCO1454463201</t>
  </si>
  <si>
    <t>181121730368</t>
  </si>
  <si>
    <t>Escritorio Small Wengue + Silla Milano Negro</t>
  </si>
  <si>
    <t>MCO1454463307</t>
  </si>
  <si>
    <t>181121730908</t>
  </si>
  <si>
    <t>EKMCCI160N</t>
  </si>
  <si>
    <t>Cama Queen + Colchón 2 Pillow + Cabecero Acacia, Negro</t>
  </si>
  <si>
    <t>MCO1454471411</t>
  </si>
  <si>
    <t>181121713338</t>
  </si>
  <si>
    <t>EKMCAR160N</t>
  </si>
  <si>
    <t>Cama Queen + Colchón 2 Pillow Aria Negro</t>
  </si>
  <si>
    <t>MCO1454471501</t>
  </si>
  <si>
    <t>181121713770</t>
  </si>
  <si>
    <t>EKMSCAR140A</t>
  </si>
  <si>
    <t>Cama Doble + Cabecero Aria Amarillo</t>
  </si>
  <si>
    <t>MCO1454471533</t>
  </si>
  <si>
    <t>181121713964</t>
  </si>
  <si>
    <t>Rack Para Tv 80  Dos Puertas Less Blanco</t>
  </si>
  <si>
    <t>MCO1454471551</t>
  </si>
  <si>
    <t>181121714240</t>
  </si>
  <si>
    <t>Mesa Eames Infantil Con Silla Eames Kids Blanco</t>
  </si>
  <si>
    <t>MCO1454471559</t>
  </si>
  <si>
    <t>181121715246</t>
  </si>
  <si>
    <t>EKM002Z</t>
  </si>
  <si>
    <t>Cama Delhi Semidoble + Colchón Hotelero Con 1 Pillow , Azul</t>
  </si>
  <si>
    <t>MCO1454471639</t>
  </si>
  <si>
    <t>181121716812</t>
  </si>
  <si>
    <t>Cama + Cabecero Gris Perla Doble Italia</t>
  </si>
  <si>
    <t>MCO1454471745</t>
  </si>
  <si>
    <t>181121717346</t>
  </si>
  <si>
    <t>EKMCAR200T</t>
  </si>
  <si>
    <t>Cama King + Colchón 2 Pillow Aria Taupe</t>
  </si>
  <si>
    <t>MCO1454471755</t>
  </si>
  <si>
    <t>EKMT1PN</t>
  </si>
  <si>
    <t>Tandem 1 Puesto Cromado Negro</t>
  </si>
  <si>
    <t>MCO1454471857</t>
  </si>
  <si>
    <t>181121717972</t>
  </si>
  <si>
    <t>Escritorio Small Wengue + Silla Eames Negro</t>
  </si>
  <si>
    <t>MCO1454471865</t>
  </si>
  <si>
    <t>EKMRST63B</t>
  </si>
  <si>
    <t>Silla Isósceles Plástica Blanco</t>
  </si>
  <si>
    <t>MCO1454471875</t>
  </si>
  <si>
    <t>181121718012</t>
  </si>
  <si>
    <t>Biblioteca Escaldes Wengue</t>
  </si>
  <si>
    <t>MCO1454484407</t>
  </si>
  <si>
    <t>183764615385</t>
  </si>
  <si>
    <t>Escritorio Small Wengue + Silla Eames Amarillo</t>
  </si>
  <si>
    <t>MCO1454484453</t>
  </si>
  <si>
    <t>Silla Eames Adulto Azul</t>
  </si>
  <si>
    <t>MCO1454484503</t>
  </si>
  <si>
    <t>183764616015</t>
  </si>
  <si>
    <t>Mesa Eames Infantil Con Silla Eames Kids Rosado</t>
  </si>
  <si>
    <t>MCO1454484579</t>
  </si>
  <si>
    <t>183764617341</t>
  </si>
  <si>
    <t>Baul De Lujo Moderno Capitoneado 160 Azul</t>
  </si>
  <si>
    <t>MCO1454484615</t>
  </si>
  <si>
    <t>183764618747</t>
  </si>
  <si>
    <t>Mesa Para Tv Morav Wengué</t>
  </si>
  <si>
    <t>MCO1454484793</t>
  </si>
  <si>
    <t>183764620009</t>
  </si>
  <si>
    <t>Rack Para Tv Lituana Coñac</t>
  </si>
  <si>
    <t>MCO1454484947</t>
  </si>
  <si>
    <t>181121785806</t>
  </si>
  <si>
    <t>Silla De Bar Leo Gris</t>
  </si>
  <si>
    <t>MCO1454497101</t>
  </si>
  <si>
    <t>183764673831</t>
  </si>
  <si>
    <t>Baul De Lujo Moderno Capitoneado 160 Gris Plata</t>
  </si>
  <si>
    <t>MCO1454497229</t>
  </si>
  <si>
    <t>Silla Isosceles Plastica Azul</t>
  </si>
  <si>
    <t>MCO1454497341</t>
  </si>
  <si>
    <t>183764677105</t>
  </si>
  <si>
    <t>Mesa Eames Infantil Con Silla Eames Kids Verde</t>
  </si>
  <si>
    <t>MCO1454497479</t>
  </si>
  <si>
    <t>Silla Isosceles Plastica Agua Marina</t>
  </si>
  <si>
    <t>MCO1454497613</t>
  </si>
  <si>
    <t>EKMT2PAZ</t>
  </si>
  <si>
    <t>Tandem 2 Puestos Cromado Azul</t>
  </si>
  <si>
    <t>MCO1454509411</t>
  </si>
  <si>
    <t>181121748260</t>
  </si>
  <si>
    <t>Mesa De Centro Ares</t>
  </si>
  <si>
    <t>MCO1454509493</t>
  </si>
  <si>
    <t>181121748732</t>
  </si>
  <si>
    <t>EKM80TPM201</t>
  </si>
  <si>
    <t>Tapete Decorativo Hip 80 X 150</t>
  </si>
  <si>
    <t>MCO1454509495</t>
  </si>
  <si>
    <t>181121748734</t>
  </si>
  <si>
    <t>Mesa De Centro Korea Wengue</t>
  </si>
  <si>
    <t>MCO1454509841</t>
  </si>
  <si>
    <t>181121752680</t>
  </si>
  <si>
    <t>Escritorio Nova Wengue</t>
  </si>
  <si>
    <t>MCO1454509873</t>
  </si>
  <si>
    <t>EKMST13AZ</t>
  </si>
  <si>
    <t>Silla Eventos  Azul</t>
  </si>
  <si>
    <t>MCO1454509895</t>
  </si>
  <si>
    <t>Tandem 1 Puesto Cromado Verde</t>
  </si>
  <si>
    <t>MCO1454509899</t>
  </si>
  <si>
    <t>Silla Tandem 4 Puestos Cromada Azul</t>
  </si>
  <si>
    <t>MCO1454509987</t>
  </si>
  <si>
    <t>181121754002</t>
  </si>
  <si>
    <t>Escritorio Escaldes Gales</t>
  </si>
  <si>
    <t>MCO1454522415</t>
  </si>
  <si>
    <t>181121707540</t>
  </si>
  <si>
    <t>Centro De Entretenimiento Cimas Amaretto</t>
  </si>
  <si>
    <t>Amaretto</t>
  </si>
  <si>
    <t>MCO1454522499</t>
  </si>
  <si>
    <t>183764699355</t>
  </si>
  <si>
    <t>EKM80TPM203</t>
  </si>
  <si>
    <t>Tapete Decorativo Bloom 80 X 150</t>
  </si>
  <si>
    <t>80 cm / 1.5 m / Multicolor</t>
  </si>
  <si>
    <t>MCO1454522513</t>
  </si>
  <si>
    <t>183764699633</t>
  </si>
  <si>
    <t>Escritorio Small Wengue + Silla Milano Blanca</t>
  </si>
  <si>
    <t>MCO1454522535</t>
  </si>
  <si>
    <t>EKMT2PV</t>
  </si>
  <si>
    <t>Tandem 2 Puestos Cromado Verde</t>
  </si>
  <si>
    <t>MCO1454522713</t>
  </si>
  <si>
    <t>183764702551</t>
  </si>
  <si>
    <t>Escritorio Small Wengué + Silla Milano Gris</t>
  </si>
  <si>
    <t>MCO1454534523</t>
  </si>
  <si>
    <t>MCO1454534525</t>
  </si>
  <si>
    <t>181121735846</t>
  </si>
  <si>
    <t>Escritorio Nova Blanco</t>
  </si>
  <si>
    <t>MCO1454534553</t>
  </si>
  <si>
    <t>Silla Isosceles Plastica Morada</t>
  </si>
  <si>
    <t>MCO1454534701</t>
  </si>
  <si>
    <t>181121739784</t>
  </si>
  <si>
    <t>Escritorio Olmo Y Silla Turmanila</t>
  </si>
  <si>
    <t>MCO1454534715</t>
  </si>
  <si>
    <t>181121739914</t>
  </si>
  <si>
    <t>Escritorio Small Wengue + Silla Eames Gris Plata</t>
  </si>
  <si>
    <t>MCO1454534777</t>
  </si>
  <si>
    <t>EKMT2PN</t>
  </si>
  <si>
    <t>Silla Tandem Cromado 2 Puestos, Negro</t>
  </si>
  <si>
    <t>MCO1454534809</t>
  </si>
  <si>
    <t>181121740492</t>
  </si>
  <si>
    <t>Mesa De Noche Angle</t>
  </si>
  <si>
    <t>MCO1454534961</t>
  </si>
  <si>
    <t>181121741770</t>
  </si>
  <si>
    <t>Centro De Entretenimiento Flotante Zion</t>
  </si>
  <si>
    <t>MCO1454546523</t>
  </si>
  <si>
    <t>EKMT1PAZ</t>
  </si>
  <si>
    <t>Silla Tandem 1 Puesto Cromado Azul</t>
  </si>
  <si>
    <t>MCO1454546605</t>
  </si>
  <si>
    <t>Tandem 2 Puestos Cromado Gris</t>
  </si>
  <si>
    <t>MCO1454546623</t>
  </si>
  <si>
    <t>181121773556</t>
  </si>
  <si>
    <t>Sillas Infantil Toby Azul Petroleo</t>
  </si>
  <si>
    <t>MCO1456029253</t>
  </si>
  <si>
    <t>181154143048</t>
  </si>
  <si>
    <t>Mesa Para Tv Ladel Wengué</t>
  </si>
  <si>
    <t>MCO1456651925</t>
  </si>
  <si>
    <t>181163579872</t>
  </si>
  <si>
    <t>Escritorio Sonora Rovere</t>
  </si>
  <si>
    <t>MCO1456651991</t>
  </si>
  <si>
    <t>181163580596</t>
  </si>
  <si>
    <t>Rack Para Tv 65  Ness Wengue Lenno</t>
  </si>
  <si>
    <t>MCO1456651995</t>
  </si>
  <si>
    <t>181163580626</t>
  </si>
  <si>
    <t>Mesa De Centro Korea Blanco</t>
  </si>
  <si>
    <t>MCO1456652003</t>
  </si>
  <si>
    <t>181163580644</t>
  </si>
  <si>
    <t>Mesa De Noche Bombay</t>
  </si>
  <si>
    <t>MCO1456652143</t>
  </si>
  <si>
    <t>Silla Isosceles Plastica Rojo</t>
  </si>
  <si>
    <t>MCO1456652181</t>
  </si>
  <si>
    <t>EKMT2221V</t>
  </si>
  <si>
    <t>Silla Tandem Tapizada 1 Puestos Verde</t>
  </si>
  <si>
    <t>MCO1467559993</t>
  </si>
  <si>
    <t>184315558257</t>
  </si>
  <si>
    <t>Gabinete De Baño Namur</t>
  </si>
  <si>
    <t>MCO1521572713</t>
  </si>
  <si>
    <t>186508706547</t>
  </si>
  <si>
    <t>Silla Milano Premium Tapizada Blanca</t>
  </si>
  <si>
    <t>Tela / Blanco / Blanco</t>
  </si>
  <si>
    <t>MCO1554799928</t>
  </si>
  <si>
    <t>Mesa De Comedor Artek + 6 Sillas Eames Gratis Cuadro 70x50</t>
  </si>
  <si>
    <t>178100382813</t>
  </si>
  <si>
    <t>178100382815</t>
  </si>
  <si>
    <t>178100382817</t>
  </si>
  <si>
    <t>MCO1554858098</t>
  </si>
  <si>
    <t>Mesa De Comedor Artek + 6 Silla Milano Gratis Cuadro 70x50</t>
  </si>
  <si>
    <t>178100282587</t>
  </si>
  <si>
    <t>178100282589</t>
  </si>
  <si>
    <t>178100282591</t>
  </si>
  <si>
    <t>MCO1554894016</t>
  </si>
  <si>
    <t>Mesa De Comedor Artek Miel + Set X 6 Silla Milano Gris</t>
  </si>
  <si>
    <t>178100403335</t>
  </si>
  <si>
    <t>178100403337</t>
  </si>
  <si>
    <t>178100403339</t>
  </si>
  <si>
    <t>MCO1554895142</t>
  </si>
  <si>
    <t>Mesa De Comedor Artek Miel+ Silla Eames</t>
  </si>
  <si>
    <t>177647019644</t>
  </si>
  <si>
    <t>177647019646</t>
  </si>
  <si>
    <t>177647019648</t>
  </si>
  <si>
    <t>MCO1741632938</t>
  </si>
  <si>
    <t>178311643246</t>
  </si>
  <si>
    <t>MCO2049175584</t>
  </si>
  <si>
    <t>Silla De Escritorio Indar Equipamientos Tokio Gamer Ergonómica Azul Con Tapizado De Malla</t>
  </si>
  <si>
    <t>MCO2203029116</t>
  </si>
  <si>
    <t>181689157023</t>
  </si>
  <si>
    <t>Set X 2 Sillas Emile Beige</t>
  </si>
  <si>
    <t>Beige / Polipropileno / Marrón claro</t>
  </si>
  <si>
    <t>MCO2203041718</t>
  </si>
  <si>
    <t>181689347979</t>
  </si>
  <si>
    <t>Silla Emile Beige</t>
  </si>
  <si>
    <t>MCO2203044214</t>
  </si>
  <si>
    <t>179815981376</t>
  </si>
  <si>
    <t>Set X 6 Sillas Emile Beige</t>
  </si>
  <si>
    <t>MCO2203071624</t>
  </si>
  <si>
    <t>181689992265</t>
  </si>
  <si>
    <t>Set X2 Sillas Bella Negra</t>
  </si>
  <si>
    <t>MCO2203081674</t>
  </si>
  <si>
    <t>179815962258</t>
  </si>
  <si>
    <t>MCO2203181092</t>
  </si>
  <si>
    <t>181690890869</t>
  </si>
  <si>
    <t>Set X6 Sillas Multiproposito Abi Arena</t>
  </si>
  <si>
    <t>Beige / Beige / Polipropileno</t>
  </si>
  <si>
    <t>MCO2203218814</t>
  </si>
  <si>
    <t>179816258626</t>
  </si>
  <si>
    <t>Set X2 Silla Multiproposito Abi Arena</t>
  </si>
  <si>
    <t>MCO2203219446</t>
  </si>
  <si>
    <t>179816259972</t>
  </si>
  <si>
    <t>Set X4 Sillas Multiproposito Abi Arena</t>
  </si>
  <si>
    <t>MCO2203269004</t>
  </si>
  <si>
    <t>179816218178</t>
  </si>
  <si>
    <t>Silla Multiproposito Abi Arena</t>
  </si>
  <si>
    <t>Beige / Polibropileno / Beige</t>
  </si>
  <si>
    <t>MCO2203992038</t>
  </si>
  <si>
    <t>179818565656</t>
  </si>
  <si>
    <t>Set X2 Sillas Multiproposito Abi Gris</t>
  </si>
  <si>
    <t>Polipropileno / Gris / Gris</t>
  </si>
  <si>
    <t>MCO2204005426</t>
  </si>
  <si>
    <t>179818555014</t>
  </si>
  <si>
    <t>Set X4 Sillas Multiproposito Abi Gris</t>
  </si>
  <si>
    <t>MCO2204106764</t>
  </si>
  <si>
    <t>181696553839</t>
  </si>
  <si>
    <t>Silla Multiproposito Abi Gris</t>
  </si>
  <si>
    <t>MCO2204108672</t>
  </si>
  <si>
    <t>179818602498</t>
  </si>
  <si>
    <t>Set X6 Sillas Multiproposito Abi Gris</t>
  </si>
  <si>
    <t>MCO2204153740</t>
  </si>
  <si>
    <t>181698739029</t>
  </si>
  <si>
    <t>Set X4 Silla De Diseño Trina Gris</t>
  </si>
  <si>
    <t>Marrón claro / Polipropileno / Gris</t>
  </si>
  <si>
    <t>MCO2204179120</t>
  </si>
  <si>
    <t>179819416984</t>
  </si>
  <si>
    <t>Set X2 Silla De Diseño Trina Gris</t>
  </si>
  <si>
    <t>MCO2204180454</t>
  </si>
  <si>
    <t>179819418796</t>
  </si>
  <si>
    <t>Set X6 Silla De Diseño Trina Gris</t>
  </si>
  <si>
    <t>MCO2318867436</t>
  </si>
  <si>
    <t>Silla Sillon Oficina Gerencial Smart Tech Ws6119 Color Negro Material Del Tapizado Cuero Sintético</t>
  </si>
  <si>
    <t>MCO2318868840</t>
  </si>
  <si>
    <t>Silla De Escritorio Silla 003 Yx-7165 Ergonómica Negra Con Tapizado De Vinipiel</t>
  </si>
  <si>
    <t>MCO2481229012</t>
  </si>
  <si>
    <t>183353326563</t>
  </si>
  <si>
    <t>Silla Bar Milyi Roja</t>
  </si>
  <si>
    <t>Rojo / Laqueado</t>
  </si>
  <si>
    <t>MCO2512327132</t>
  </si>
  <si>
    <t>Set X2 Silla Dais Gris</t>
  </si>
  <si>
    <t>MCO2541144022</t>
  </si>
  <si>
    <t>181096587492</t>
  </si>
  <si>
    <t>EKMIN01R</t>
  </si>
  <si>
    <t>Sillas Infantil Toby Rojo</t>
  </si>
  <si>
    <t>MCO2548717104</t>
  </si>
  <si>
    <t>183764642253</t>
  </si>
  <si>
    <t>Escritorio Magna Wengue</t>
  </si>
  <si>
    <t>MCO2548717212</t>
  </si>
  <si>
    <t>183764643567</t>
  </si>
  <si>
    <t>Escritorio Nova Blanco Y Silla Milano Gris</t>
  </si>
  <si>
    <t>MCO2548717254</t>
  </si>
  <si>
    <t>Silla Isosceles Plastica Verde Esmeralda</t>
  </si>
  <si>
    <t>MCO2548717410</t>
  </si>
  <si>
    <t>183764646413</t>
  </si>
  <si>
    <t>Escritorio Industry + Silla J11 Gerente</t>
  </si>
  <si>
    <t>Arena</t>
  </si>
  <si>
    <t>MCO2548717462</t>
  </si>
  <si>
    <t>181121772756</t>
  </si>
  <si>
    <t>Silla De Bar Eames Negro Set X 2</t>
  </si>
  <si>
    <t>MCO2548717470</t>
  </si>
  <si>
    <t>181121772778</t>
  </si>
  <si>
    <t>EKM80TPA317</t>
  </si>
  <si>
    <t>Tapete Decorativo Little 80 X 150</t>
  </si>
  <si>
    <t>MCO2548717472</t>
  </si>
  <si>
    <t>EKMT2242R</t>
  </si>
  <si>
    <t>Silla Tandem 4 Puestos Cromada Rojo</t>
  </si>
  <si>
    <t>MCO2548717476</t>
  </si>
  <si>
    <t>EKMSTR13R</t>
  </si>
  <si>
    <t>Silla Eventos Colores Rojo</t>
  </si>
  <si>
    <t>MCO2548903580</t>
  </si>
  <si>
    <t>183764687409</t>
  </si>
  <si>
    <t>Cama + Cabecero Azul Doble Italia</t>
  </si>
  <si>
    <t>MCO2548903586</t>
  </si>
  <si>
    <t>EKMSTR13V</t>
  </si>
  <si>
    <t>Silla Eventos Verde</t>
  </si>
  <si>
    <t>MCO2548903646</t>
  </si>
  <si>
    <t>Silla Isosceles Plastica Azul Marina</t>
  </si>
  <si>
    <t>MCO2548903706</t>
  </si>
  <si>
    <t>183764689937</t>
  </si>
  <si>
    <t>Escritorio Nova Blanco Y Silla Milano Negro</t>
  </si>
  <si>
    <t>MCO2548903738</t>
  </si>
  <si>
    <t>183764690239</t>
  </si>
  <si>
    <t>Escritorio Denis Duna</t>
  </si>
  <si>
    <t>Duna</t>
  </si>
  <si>
    <t>MCO2548903794</t>
  </si>
  <si>
    <t>183764690637</t>
  </si>
  <si>
    <t>Baul De Lujo Moderno Capitoneado 160 Gris Perla</t>
  </si>
  <si>
    <t>MCO2548903840</t>
  </si>
  <si>
    <t>183764690891</t>
  </si>
  <si>
    <t>Archivador 3 Cajones Aureos Wengue</t>
  </si>
  <si>
    <t>MCO2548903844</t>
  </si>
  <si>
    <t>183764690907</t>
  </si>
  <si>
    <t>Biblioteca Nerona Rovere</t>
  </si>
  <si>
    <t>MCO2548916374</t>
  </si>
  <si>
    <t>181121761246</t>
  </si>
  <si>
    <t>Escritorio Tabasco Ceniza</t>
  </si>
  <si>
    <t>MCO2548916408</t>
  </si>
  <si>
    <t>181121761702</t>
  </si>
  <si>
    <t>Baul De Lujo Moderno Capitoneado 160 Taupe</t>
  </si>
  <si>
    <t>MCO2548916460</t>
  </si>
  <si>
    <t>181121762950</t>
  </si>
  <si>
    <t>Baul De Lujo Moderno Capitoneado 160 Negro</t>
  </si>
  <si>
    <t>MCO2548916470</t>
  </si>
  <si>
    <t>181121763344</t>
  </si>
  <si>
    <t>Escritorio Small Wengue + Silla Eames Blanco</t>
  </si>
  <si>
    <t>MCO2548916604</t>
  </si>
  <si>
    <t>Silla Isosceles Plastica Gris</t>
  </si>
  <si>
    <t>MCO2548916668</t>
  </si>
  <si>
    <t>EKMT2PR</t>
  </si>
  <si>
    <t>Tandem 2 Puestos Cromado Rojo</t>
  </si>
  <si>
    <t>MCO2548916724</t>
  </si>
  <si>
    <t>181121765544</t>
  </si>
  <si>
    <t>Escritorio Acqua Ceniza</t>
  </si>
  <si>
    <t>MCO2548916758</t>
  </si>
  <si>
    <t>181121765784</t>
  </si>
  <si>
    <t>Escritorio Humus Duna Carbon</t>
  </si>
  <si>
    <t>MCO2548916840</t>
  </si>
  <si>
    <t>181121766470</t>
  </si>
  <si>
    <t>Silla Bar Eames Rojo</t>
  </si>
  <si>
    <t>MCO2559412116</t>
  </si>
  <si>
    <t>183825060895</t>
  </si>
  <si>
    <t>Rack Para Tv 55  Dos Puertas Less Blanco</t>
  </si>
  <si>
    <t>MCO2559638878</t>
  </si>
  <si>
    <t>183825050283</t>
  </si>
  <si>
    <t>Rack Para Tv Lutrux Miel</t>
  </si>
  <si>
    <t>MCO2559644780</t>
  </si>
  <si>
    <t>181153261418</t>
  </si>
  <si>
    <t>Mesa Eames Rectangular Negra 160x80x74</t>
  </si>
  <si>
    <t>MCO2559657982</t>
  </si>
  <si>
    <t>181153272034</t>
  </si>
  <si>
    <t>Mesa Rectangular Blanca</t>
  </si>
  <si>
    <t>MCO2563661996</t>
  </si>
  <si>
    <t>Silla Isosceles Plástica Negro</t>
  </si>
  <si>
    <t>MCO2563662112</t>
  </si>
  <si>
    <t>EKMTT4PV</t>
  </si>
  <si>
    <t>Silla Tandem Tapizada 4 Puestos Verde</t>
  </si>
  <si>
    <t>MCO2563674832</t>
  </si>
  <si>
    <t>EKMTT4PZ</t>
  </si>
  <si>
    <t>Silla Tandem Tapizada 4 Puestos Azul</t>
  </si>
  <si>
    <t>MCO2563674892</t>
  </si>
  <si>
    <t>MCO2563674956</t>
  </si>
  <si>
    <t>183848454661</t>
  </si>
  <si>
    <t>Mesa De Noche Flotante Con Cajón Wengué</t>
  </si>
  <si>
    <t>MCO2563674972</t>
  </si>
  <si>
    <t>183848455451</t>
  </si>
  <si>
    <t>Mesa De Noche Antris Wengue</t>
  </si>
  <si>
    <t>MCO2563687682</t>
  </si>
  <si>
    <t>181163592190</t>
  </si>
  <si>
    <t>EKM80TP516</t>
  </si>
  <si>
    <t>Tapete Decorativo Brush 80 X 150</t>
  </si>
  <si>
    <t>MCO2563687764</t>
  </si>
  <si>
    <t>EKMTT4PN</t>
  </si>
  <si>
    <t>Silla Tandem Tapizada 4 Puestos Negro</t>
  </si>
  <si>
    <t>MCO2563687782</t>
  </si>
  <si>
    <t>181163592724</t>
  </si>
  <si>
    <t>Cama Doble + Cabecero Paris +  Puff Baul, Azul</t>
  </si>
  <si>
    <t>MCO2563687996</t>
  </si>
  <si>
    <t>EKMTTM4V</t>
  </si>
  <si>
    <t>Silla Tandem Tapizada Verde 3x1 Mesa</t>
  </si>
  <si>
    <t>MCO2563700370</t>
  </si>
  <si>
    <t>183848444165</t>
  </si>
  <si>
    <t>Archivador 3 Cajones Riso Wengue Coñac</t>
  </si>
  <si>
    <t>MCO2563713518</t>
  </si>
  <si>
    <t>EKMR2221N</t>
  </si>
  <si>
    <t>Silla Tandem Tapizada 1 Puestos Negro</t>
  </si>
  <si>
    <t>MCO2563713568</t>
  </si>
  <si>
    <t>181163624662</t>
  </si>
  <si>
    <t>Escritorio Sonora Wengué</t>
  </si>
  <si>
    <t>MCO2563713592</t>
  </si>
  <si>
    <t>181163624860</t>
  </si>
  <si>
    <t>MCO2563713622</t>
  </si>
  <si>
    <t>Mueble Planchador Lice</t>
  </si>
  <si>
    <t>MCO2563713696</t>
  </si>
  <si>
    <t>EKMT2241V</t>
  </si>
  <si>
    <t>Silla Tandem 3 Puestos Cromado Verde</t>
  </si>
  <si>
    <t>MCO2563713714</t>
  </si>
  <si>
    <t>181163625812</t>
  </si>
  <si>
    <t>Mesa De Noche Flotante Con Cajon Ceniza</t>
  </si>
  <si>
    <t>Mate / Ceniza</t>
  </si>
  <si>
    <t>MCO2563713720</t>
  </si>
  <si>
    <t>181163626070</t>
  </si>
  <si>
    <t>EKM12TPA317</t>
  </si>
  <si>
    <t>Tapete Decorativo Little 120 X 170</t>
  </si>
  <si>
    <t>MCO2563713742</t>
  </si>
  <si>
    <t>181163627362</t>
  </si>
  <si>
    <t>Poltrona Ariza Gris</t>
  </si>
  <si>
    <t>MCO2563726440</t>
  </si>
  <si>
    <t>183848466983</t>
  </si>
  <si>
    <t>Mesa De Noche Flotante Con Cajón Bellota</t>
  </si>
  <si>
    <t>Mate / Bellota</t>
  </si>
  <si>
    <t>MCO2563726486</t>
  </si>
  <si>
    <t>183848467299</t>
  </si>
  <si>
    <t>MCO2563726526</t>
  </si>
  <si>
    <t>EKMTTM4AZ</t>
  </si>
  <si>
    <t>Silla Tandem Tapizada Azul 3 X 1 Mesa</t>
  </si>
  <si>
    <t>MCO2563739014</t>
  </si>
  <si>
    <t>181163615704</t>
  </si>
  <si>
    <t>Mesa De Centro Dos Puertas Ness Wengue Lenno</t>
  </si>
  <si>
    <t>MCO2563739084</t>
  </si>
  <si>
    <t>EKMTTM4N</t>
  </si>
  <si>
    <t>Silla Tandem Tapizada Negro 3x1 Mesa</t>
  </si>
  <si>
    <t>MCO2563739216</t>
  </si>
  <si>
    <t>181163617770</t>
  </si>
  <si>
    <t>Baul Moderno Capitoneado De 140 Negro</t>
  </si>
  <si>
    <t>MCO2563739250</t>
  </si>
  <si>
    <t>181163617900</t>
  </si>
  <si>
    <t>Mesa De Noche Coquei Wengue</t>
  </si>
  <si>
    <t>MCO2563739292</t>
  </si>
  <si>
    <t>183848523007</t>
  </si>
  <si>
    <t>EKM80TP102N</t>
  </si>
  <si>
    <t>Tapete Decorativo Isos 80x150</t>
  </si>
  <si>
    <t>80 cm / Geométrica / 1.5 m / Multicolor</t>
  </si>
  <si>
    <t>MCO2563752046</t>
  </si>
  <si>
    <t>181163638598</t>
  </si>
  <si>
    <t>EKM12TP41</t>
  </si>
  <si>
    <t>Tapete Decorativo Opus Azul 1,20x1,70</t>
  </si>
  <si>
    <t>1.2 m / 1.7 m / Azul</t>
  </si>
  <si>
    <t>MCO2563764798</t>
  </si>
  <si>
    <t>181163604104</t>
  </si>
  <si>
    <t>Rack Para Tv Volatil Miel Blanco</t>
  </si>
  <si>
    <t>MCO2563764842</t>
  </si>
  <si>
    <t>EKMT2225AZ</t>
  </si>
  <si>
    <t>Silla Tandem Tapizada 2 Puestos Azul</t>
  </si>
  <si>
    <t>MCO2563764856</t>
  </si>
  <si>
    <t>181163604594</t>
  </si>
  <si>
    <t>Gabinete 2 Cajones 3 Puertas Lino Wengue Coñac</t>
  </si>
  <si>
    <t>MCO2563764922</t>
  </si>
  <si>
    <t>181163605372</t>
  </si>
  <si>
    <t>Rack Para Tv Nero Plus</t>
  </si>
  <si>
    <t>MCO2572642320</t>
  </si>
  <si>
    <t>Mueble Superior Cocina Pekin</t>
  </si>
  <si>
    <t>MCO2573208234</t>
  </si>
  <si>
    <t>EKMR2225N</t>
  </si>
  <si>
    <t>Silla Tandem Tapizada 2 Puestos Negro</t>
  </si>
  <si>
    <t>MCO2573220476</t>
  </si>
  <si>
    <t>184097407701</t>
  </si>
  <si>
    <t>Mueble Bar Cloe Miel</t>
  </si>
  <si>
    <t>MCO2573234480</t>
  </si>
  <si>
    <t>181194662658</t>
  </si>
  <si>
    <t>Mesa De Centro Netan</t>
  </si>
  <si>
    <t>MCO2573245256</t>
  </si>
  <si>
    <t>181194670004</t>
  </si>
  <si>
    <t>Escritorio Cocle 120</t>
  </si>
  <si>
    <t>MCO2573247250</t>
  </si>
  <si>
    <t>EKMT2241R</t>
  </si>
  <si>
    <t>Silla Tandem 3 Puestos Cromado Rojo</t>
  </si>
  <si>
    <t>MCO2573247568</t>
  </si>
  <si>
    <t>181194675806</t>
  </si>
  <si>
    <t>Cama Cascadia 200 + Colchón 1 Pillow + Mesa De Noche Gris</t>
  </si>
  <si>
    <t>MCO2573247604</t>
  </si>
  <si>
    <t>181194675852</t>
  </si>
  <si>
    <t>Baul Moderno Capitoneado 140 Gris Plomo</t>
  </si>
  <si>
    <t>MCO2573259536</t>
  </si>
  <si>
    <t>EKMT2221AZ</t>
  </si>
  <si>
    <t>Silla Tandem De 1 Puestos Tapizada  Azul</t>
  </si>
  <si>
    <t>MCO2573259940</t>
  </si>
  <si>
    <t>181194687582</t>
  </si>
  <si>
    <t>Cama Cascadia 200 + Colchón 1 Pillow 28+ Mesa De Noche Negro</t>
  </si>
  <si>
    <t>MCO2573260108</t>
  </si>
  <si>
    <t>181194687948</t>
  </si>
  <si>
    <t>Cama 160 Cascadia + Mesa De Noche Café</t>
  </si>
  <si>
    <t>MCO2573270944</t>
  </si>
  <si>
    <t>181194643274</t>
  </si>
  <si>
    <t>Rack Para Tv Tempo Rovere Blanco</t>
  </si>
  <si>
    <t>MCO2573285770</t>
  </si>
  <si>
    <t>181194714352</t>
  </si>
  <si>
    <t>Cama 140 + Cabecero Cascadia + Mesa De Noche Negro</t>
  </si>
  <si>
    <t>MCO2573286052</t>
  </si>
  <si>
    <t>183903993875</t>
  </si>
  <si>
    <t>Colchón Con Base Doble + Espaldar Luxury Taupe</t>
  </si>
  <si>
    <t>MCO2573286070</t>
  </si>
  <si>
    <t>183903993919</t>
  </si>
  <si>
    <t>Cama 200 Cascadia+ Cabecero + Mesa De Noche Negro</t>
  </si>
  <si>
    <t>MCO2573286084</t>
  </si>
  <si>
    <t>183903993941</t>
  </si>
  <si>
    <t>Cama Cascadia 140+ Colchón 1 Pillow+ Mesa De Noche, Taupe</t>
  </si>
  <si>
    <t>MCO2573286194</t>
  </si>
  <si>
    <t>183903994135</t>
  </si>
  <si>
    <t>Mesa De Centro Montreal Miel</t>
  </si>
  <si>
    <t>MCO2573286256</t>
  </si>
  <si>
    <t>Espejo Montana</t>
  </si>
  <si>
    <t>MCO2573286302</t>
  </si>
  <si>
    <t>183903994309</t>
  </si>
  <si>
    <t>Cama Queen + Cabecero Julieta  Puff Baúl Taupe</t>
  </si>
  <si>
    <t>MCO2573298736</t>
  </si>
  <si>
    <t>181194636816</t>
  </si>
  <si>
    <t>Mueble De Bar Dos Puertas Ness Wengue Lenno</t>
  </si>
  <si>
    <t>MCO2573299182</t>
  </si>
  <si>
    <t>183904046089</t>
  </si>
  <si>
    <t>Colchón Con Base Doble + Espaldar Luxury, Gris Perla</t>
  </si>
  <si>
    <t>MCO2573299268</t>
  </si>
  <si>
    <t>183904046279</t>
  </si>
  <si>
    <t>Mesa De Centro Funcional Base Flotante Rovere Wengue</t>
  </si>
  <si>
    <t>MCO2573311880</t>
  </si>
  <si>
    <t>EKMT1PR</t>
  </si>
  <si>
    <t>Tandem 1 Puesto Cromado Rojo</t>
  </si>
  <si>
    <t>MCO2573312024</t>
  </si>
  <si>
    <t>183903981339</t>
  </si>
  <si>
    <t>Cama 160 Cascadia+ Cabecero + Mesa De Noche + Negro</t>
  </si>
  <si>
    <t>MCO2597968690</t>
  </si>
  <si>
    <t>181290066538</t>
  </si>
  <si>
    <t>Cama Cascadia 160+ Colchon 1 Pillow + Mesa De Noche, Café</t>
  </si>
  <si>
    <t>MCO2598111584</t>
  </si>
  <si>
    <t>181290124680</t>
  </si>
  <si>
    <t>Cama Cascadia 160+ Colchon 1 Pillow+ Cabecero+ Mesa De Noche</t>
  </si>
  <si>
    <t>MCO2752828410</t>
  </si>
  <si>
    <t>Closet Artika Wengue Color Marrón Oscuro</t>
  </si>
  <si>
    <t>MCO2987585400</t>
  </si>
  <si>
    <t>MCO579458396</t>
  </si>
  <si>
    <t>62722595647</t>
  </si>
  <si>
    <t>Silla Auxiliar Para Exteriores Curva Streem Blanca</t>
  </si>
  <si>
    <t>MCO579463867</t>
  </si>
  <si>
    <t>62727222282</t>
  </si>
  <si>
    <t>Silla Auxiliar Para Exteriores Curva Streem Roja</t>
  </si>
  <si>
    <t>MCO579469301</t>
  </si>
  <si>
    <t>Silla Auxiliar Para Exteriores Triangulo</t>
  </si>
  <si>
    <t>174133762926</t>
  </si>
  <si>
    <t>174133762925</t>
  </si>
  <si>
    <t>62731518362</t>
  </si>
  <si>
    <t>176380680799</t>
  </si>
  <si>
    <t>MCO579469631</t>
  </si>
  <si>
    <t>62731977727</t>
  </si>
  <si>
    <t>Silla Auxiliar Para Exteriores Triangulo Blanca</t>
  </si>
  <si>
    <t>MCO579659025</t>
  </si>
  <si>
    <t>62797995599</t>
  </si>
  <si>
    <t>Silla Para Oficina Fija Cromada Negra</t>
  </si>
  <si>
    <t>Negro / Algodón</t>
  </si>
  <si>
    <t>MCO579661226</t>
  </si>
  <si>
    <t>62801391008</t>
  </si>
  <si>
    <t>Silla Infantil Boy Blanca</t>
  </si>
  <si>
    <t>MCO579663311</t>
  </si>
  <si>
    <t>62803809488</t>
  </si>
  <si>
    <t>Silla Para Oficina Dik Presidente Negra</t>
  </si>
  <si>
    <t>MCO579663675</t>
  </si>
  <si>
    <t>62804146380</t>
  </si>
  <si>
    <t>Silla Para Oficina Monik Presidente Negra</t>
  </si>
  <si>
    <t>MCO579664146</t>
  </si>
  <si>
    <t>62804821943</t>
  </si>
  <si>
    <t>Silla Para Oficina Zarate Presidente Negra</t>
  </si>
  <si>
    <t>MCO580149558</t>
  </si>
  <si>
    <t>63011146290</t>
  </si>
  <si>
    <t>Silla Para Oficina Lian Gerente Negra</t>
  </si>
  <si>
    <t>MCO580149951</t>
  </si>
  <si>
    <t>63012115489</t>
  </si>
  <si>
    <t>Silla Para Oficina Afula Plus Negra</t>
  </si>
  <si>
    <t>MCO580152326</t>
  </si>
  <si>
    <t>63015880044</t>
  </si>
  <si>
    <t>Silla Para Oficina Nuvoa Gerente Negra</t>
  </si>
  <si>
    <t>MCO580152522</t>
  </si>
  <si>
    <t xml:space="preserve">Silla Para Oficina Nuvoa Gerente </t>
  </si>
  <si>
    <t>63016261549</t>
  </si>
  <si>
    <t>173676257482</t>
  </si>
  <si>
    <t>MCO580153034</t>
  </si>
  <si>
    <t>63017127495</t>
  </si>
  <si>
    <t>Silla Para Oficina Donaka Gerente Negra</t>
  </si>
  <si>
    <t>MCO580153992</t>
  </si>
  <si>
    <t>63017655220</t>
  </si>
  <si>
    <t>Silla Para Oficina Atticus Premium Negra</t>
  </si>
  <si>
    <t>MCO580155721</t>
  </si>
  <si>
    <t>63018733500</t>
  </si>
  <si>
    <t>Silla Para Oficina Line Revolution Negra</t>
  </si>
  <si>
    <t>MCO580645989</t>
  </si>
  <si>
    <t>63206592729</t>
  </si>
  <si>
    <t>EKMR2030</t>
  </si>
  <si>
    <t>Silla Para Oficina Italiana Montichelo Gerente Gris</t>
  </si>
  <si>
    <t>MCO580921351</t>
  </si>
  <si>
    <t>63350422219</t>
  </si>
  <si>
    <t>Silla Para Oficina King Negra</t>
  </si>
  <si>
    <t>MCO580921590</t>
  </si>
  <si>
    <t>63350878936</t>
  </si>
  <si>
    <t>Silla Para Oficina Presidente Espalda Media Gris</t>
  </si>
  <si>
    <t>MCO580921798</t>
  </si>
  <si>
    <t>63351380117</t>
  </si>
  <si>
    <t>Silla Para Oficina Elegance Bice Gris</t>
  </si>
  <si>
    <t>MCO580922170</t>
  </si>
  <si>
    <t>63352150371</t>
  </si>
  <si>
    <t>EKMR7710N</t>
  </si>
  <si>
    <t>Silla Para Oficina Donaka Presidente Negra</t>
  </si>
  <si>
    <t>MCO580923518</t>
  </si>
  <si>
    <t>63354394372</t>
  </si>
  <si>
    <t>EKMR1018N</t>
  </si>
  <si>
    <t>Silla Para Oficina Shefa Negra</t>
  </si>
  <si>
    <t>MCO580923839</t>
  </si>
  <si>
    <t>63355507695</t>
  </si>
  <si>
    <t>Silla Para Oficina Gerente Eilat Negra</t>
  </si>
  <si>
    <t>MCO580929711</t>
  </si>
  <si>
    <t>63362507856</t>
  </si>
  <si>
    <t>EKMR669</t>
  </si>
  <si>
    <t>Silla Para Oficina Bonet Presidente Negra</t>
  </si>
  <si>
    <t>MCO580932515</t>
  </si>
  <si>
    <t>79659254243</t>
  </si>
  <si>
    <t>Silla Bar Alta Moderna Roja</t>
  </si>
  <si>
    <t>Galvanizado / Rojo / Rojo</t>
  </si>
  <si>
    <t>MCO580983472</t>
  </si>
  <si>
    <t>63379966071</t>
  </si>
  <si>
    <t>Silla Para Oficina Nesher Negra</t>
  </si>
  <si>
    <t>MCO581035103</t>
  </si>
  <si>
    <t>63421438610</t>
  </si>
  <si>
    <t xml:space="preserve">Silla De Oficina Gerente Nuke Negro </t>
  </si>
  <si>
    <t>MCO581038665</t>
  </si>
  <si>
    <t>63425950683</t>
  </si>
  <si>
    <t>Silla Para Oficina Felix Negra</t>
  </si>
  <si>
    <t>MCO581042148</t>
  </si>
  <si>
    <t>63430136673</t>
  </si>
  <si>
    <t>EKMM01</t>
  </si>
  <si>
    <t xml:space="preserve">Mesa Auxiliar Clayr Blanca </t>
  </si>
  <si>
    <t>MCO581350426</t>
  </si>
  <si>
    <t>63532391467</t>
  </si>
  <si>
    <t>Escritorio Para Oficina Industry Con Silla Presidente</t>
  </si>
  <si>
    <t>MCO581370380</t>
  </si>
  <si>
    <t>63534418917</t>
  </si>
  <si>
    <t>Mesa Auxiliar Para Comedor Bar En Vidrio Shine Gris</t>
  </si>
  <si>
    <t>MCO581372597</t>
  </si>
  <si>
    <t>63535992660</t>
  </si>
  <si>
    <t>Silla Para Oficina Gerente Katia Negra</t>
  </si>
  <si>
    <t>MCO581392104</t>
  </si>
  <si>
    <t>63542440730</t>
  </si>
  <si>
    <t>Silla Auxiliar Para Sala O Comedor Con Brazos Eames Amarillo</t>
  </si>
  <si>
    <t>MCO581547487</t>
  </si>
  <si>
    <t>63612287180</t>
  </si>
  <si>
    <t>Silla Auxiliar Para Sala O Comedor Set X 2 Eames</t>
  </si>
  <si>
    <t>MCO581691174</t>
  </si>
  <si>
    <t>Silla Auxiliar Para Sala O Comedor Set X 6 Eames.</t>
  </si>
  <si>
    <t>173663835442</t>
  </si>
  <si>
    <t>173725903692</t>
  </si>
  <si>
    <t>63661382362</t>
  </si>
  <si>
    <t>173725903689</t>
  </si>
  <si>
    <t>173725903691</t>
  </si>
  <si>
    <t>EKMS235VMX6</t>
  </si>
  <si>
    <t>173725903690</t>
  </si>
  <si>
    <t>173725903693</t>
  </si>
  <si>
    <t>173725903694</t>
  </si>
  <si>
    <t>EKMS6235VE</t>
  </si>
  <si>
    <t>173725903695</t>
  </si>
  <si>
    <t>EKMS6235NR</t>
  </si>
  <si>
    <t>MCO582748152</t>
  </si>
  <si>
    <t>Escritorio Para Oficina White Con Silla Eames</t>
  </si>
  <si>
    <t>64099423839</t>
  </si>
  <si>
    <t>64099423856</t>
  </si>
  <si>
    <t>64099423869</t>
  </si>
  <si>
    <t>MCO584518184</t>
  </si>
  <si>
    <t>92222376654</t>
  </si>
  <si>
    <t>Beige / Azul acero</t>
  </si>
  <si>
    <t>64683882497</t>
  </si>
  <si>
    <t>Beige / Blanco</t>
  </si>
  <si>
    <t>92222376660</t>
  </si>
  <si>
    <t>Beige / Negro</t>
  </si>
  <si>
    <t>92222376666</t>
  </si>
  <si>
    <t>Beige / Amarillo</t>
  </si>
  <si>
    <t>175069343475</t>
  </si>
  <si>
    <t>EKMSJ66BG</t>
  </si>
  <si>
    <t>Beige / Beige</t>
  </si>
  <si>
    <t>MCO584540623</t>
  </si>
  <si>
    <t>64687396333</t>
  </si>
  <si>
    <t>MCO584540684</t>
  </si>
  <si>
    <t>64687472394</t>
  </si>
  <si>
    <t>173694628003</t>
  </si>
  <si>
    <t>MCO592652206</t>
  </si>
  <si>
    <t>67151152734</t>
  </si>
  <si>
    <t xml:space="preserve">Silla Para Oficina Antrax Presidente Negra </t>
  </si>
  <si>
    <t>MCO592652513</t>
  </si>
  <si>
    <t>67151618931</t>
  </si>
  <si>
    <t>174201441014</t>
  </si>
  <si>
    <t>174201441015</t>
  </si>
  <si>
    <t>174201441016</t>
  </si>
  <si>
    <t>MCO592652577</t>
  </si>
  <si>
    <t>67151670569</t>
  </si>
  <si>
    <t>EKMDX379N</t>
  </si>
  <si>
    <t>Silla Gamer Dxracer Gaming Formula P08</t>
  </si>
  <si>
    <t>MCO592653400</t>
  </si>
  <si>
    <t xml:space="preserve">Silla Ergonómica Gamer Quenna Negra Blanca </t>
  </si>
  <si>
    <t>67153073249</t>
  </si>
  <si>
    <t>176381777709</t>
  </si>
  <si>
    <t>EKMR3977NAZ</t>
  </si>
  <si>
    <t>176381777710</t>
  </si>
  <si>
    <t>MCO592654220</t>
  </si>
  <si>
    <t>67154267967</t>
  </si>
  <si>
    <t xml:space="preserve">Silla Ergonómica Gamer Esna Negra Rojo </t>
  </si>
  <si>
    <t>MCO592654500</t>
  </si>
  <si>
    <t xml:space="preserve">Silla Ergonómica Gamer Esna </t>
  </si>
  <si>
    <t>176378964911</t>
  </si>
  <si>
    <t>173684960270</t>
  </si>
  <si>
    <t>67154726618</t>
  </si>
  <si>
    <t>MCO597425577</t>
  </si>
  <si>
    <t xml:space="preserve">Silla Bar O Barra Espalda Baja Polo </t>
  </si>
  <si>
    <t>173675822548</t>
  </si>
  <si>
    <t>173675375344</t>
  </si>
  <si>
    <t>69998045165</t>
  </si>
  <si>
    <t>MCO597649237</t>
  </si>
  <si>
    <t>70104814887</t>
  </si>
  <si>
    <t>EKMR1679</t>
  </si>
  <si>
    <t>Silla Para Oficina Nixy Negra</t>
  </si>
  <si>
    <t>MCO598008282</t>
  </si>
  <si>
    <t xml:space="preserve">Silla Bar O Barra Espalda Baja Weis </t>
  </si>
  <si>
    <t>173703830946</t>
  </si>
  <si>
    <t>70424767801</t>
  </si>
  <si>
    <t>EKM-SB-183N</t>
  </si>
  <si>
    <t>MCO603008039</t>
  </si>
  <si>
    <t>73619324352</t>
  </si>
  <si>
    <t>EKMR359</t>
  </si>
  <si>
    <t xml:space="preserve">Silla De Oficina Laren Negro </t>
  </si>
  <si>
    <t>MCO603431674</t>
  </si>
  <si>
    <t>73865714637</t>
  </si>
  <si>
    <t>89696439814</t>
  </si>
  <si>
    <t>MCO607670061</t>
  </si>
  <si>
    <t>76257012823</t>
  </si>
  <si>
    <t xml:space="preserve">Silla De Oficina Jaspen Gerente Negra </t>
  </si>
  <si>
    <t>MCO607675171</t>
  </si>
  <si>
    <t>76258772502</t>
  </si>
  <si>
    <t>EKMR349</t>
  </si>
  <si>
    <t xml:space="preserve">Silla De Oficina Nerin Ejecutiva Negra </t>
  </si>
  <si>
    <t>MCO610536706</t>
  </si>
  <si>
    <t>77876948393</t>
  </si>
  <si>
    <t>Escritorio Geo Y Silla Para Oficina Presidente Turmanila</t>
  </si>
  <si>
    <t>MCO612621329</t>
  </si>
  <si>
    <t>79139784855</t>
  </si>
  <si>
    <t xml:space="preserve">Silla Para Oficina Seul Negro </t>
  </si>
  <si>
    <t>MCO612627127</t>
  </si>
  <si>
    <t>79142436859</t>
  </si>
  <si>
    <t>Silla Para Oficina Fija Isoceles Negra</t>
  </si>
  <si>
    <t>MCO612629683</t>
  </si>
  <si>
    <t>Silla Bar O Barra Arkor</t>
  </si>
  <si>
    <t>88668820645</t>
  </si>
  <si>
    <t>79143864572</t>
  </si>
  <si>
    <t>MCO612630692</t>
  </si>
  <si>
    <t>79144513418</t>
  </si>
  <si>
    <t xml:space="preserve">Escritorio Denis Arena </t>
  </si>
  <si>
    <t>MCO613629612</t>
  </si>
  <si>
    <t>79871562177</t>
  </si>
  <si>
    <t xml:space="preserve">Escritorio Nova Wengué Y Silla Turmanila Gerente </t>
  </si>
  <si>
    <t>MCO613629737</t>
  </si>
  <si>
    <t>79871852458</t>
  </si>
  <si>
    <t xml:space="preserve">Escritorio En L Delux Y Silla Colors Negra </t>
  </si>
  <si>
    <t>MCO613631172</t>
  </si>
  <si>
    <t>79872846982</t>
  </si>
  <si>
    <t>MCO613631435</t>
  </si>
  <si>
    <t>79872913189</t>
  </si>
  <si>
    <t>MCO613632272</t>
  </si>
  <si>
    <t>79873410950</t>
  </si>
  <si>
    <t>MCO613632521</t>
  </si>
  <si>
    <t>79873569327</t>
  </si>
  <si>
    <t>173690357460</t>
  </si>
  <si>
    <t>MCO615915739</t>
  </si>
  <si>
    <t xml:space="preserve">Escritorio Kenia </t>
  </si>
  <si>
    <t>81396561252</t>
  </si>
  <si>
    <t>88686344913</t>
  </si>
  <si>
    <t>88686344935</t>
  </si>
  <si>
    <t>MCO615921069</t>
  </si>
  <si>
    <t>81398969575</t>
  </si>
  <si>
    <t xml:space="preserve">Escritorio Humus + Silla Colors Negro + Gratis 5 Rodachinas </t>
  </si>
  <si>
    <t>MCO618401114</t>
  </si>
  <si>
    <t>Silla Para Oficina Elegance Bice Presidente</t>
  </si>
  <si>
    <t>173655681383</t>
  </si>
  <si>
    <t>173654344201</t>
  </si>
  <si>
    <t>MCO618401712</t>
  </si>
  <si>
    <t>82598487115</t>
  </si>
  <si>
    <t xml:space="preserve">Silla Bar O Barra Espalda Media Leo Amarillo Gris X 2 </t>
  </si>
  <si>
    <t>amarillo gris</t>
  </si>
  <si>
    <t>MCO618458778</t>
  </si>
  <si>
    <t>82628707360</t>
  </si>
  <si>
    <t>Escritorio Gales + Silla Color + Gratis 5 Rodachinas</t>
  </si>
  <si>
    <t>MCO618460716</t>
  </si>
  <si>
    <t>82629068320</t>
  </si>
  <si>
    <t>Escritorio Magna Rove + Silla Colors + Gratis 5 Ruedas</t>
  </si>
  <si>
    <t>MCO618461322</t>
  </si>
  <si>
    <t>82629231698</t>
  </si>
  <si>
    <t>Escritorio Denis + Silla Colors + Gratis 5 Ruedas</t>
  </si>
  <si>
    <t>MCO618462657</t>
  </si>
  <si>
    <t>82629740471</t>
  </si>
  <si>
    <t>Silla Auxiliar Para Exteriores Curva Streem Negra X2</t>
  </si>
  <si>
    <t>MCO618462944</t>
  </si>
  <si>
    <t>Silla Auxiliar Para Exteriores Curva Streem Blanca X4</t>
  </si>
  <si>
    <t>173690083318</t>
  </si>
  <si>
    <t>82630133673</t>
  </si>
  <si>
    <t>173689404746</t>
  </si>
  <si>
    <t>EKMS101RX4</t>
  </si>
  <si>
    <t>MCO618463176</t>
  </si>
  <si>
    <t>82630269731</t>
  </si>
  <si>
    <t>Silla Auxiliar Para Exteriores Curva Streem Negra X4</t>
  </si>
  <si>
    <t>MCO618464032</t>
  </si>
  <si>
    <t>82630449100</t>
  </si>
  <si>
    <t>EKMS101RX2</t>
  </si>
  <si>
    <t>Silla Auxiliar Para Exteriores Curva Streem Roja X2</t>
  </si>
  <si>
    <t>MCO618464305</t>
  </si>
  <si>
    <t>82630507657</t>
  </si>
  <si>
    <t>Silla Auxiliar Para Exteriores Curva Streem Roja Set X 4</t>
  </si>
  <si>
    <t>MCO625932849</t>
  </si>
  <si>
    <t>Silla Barra Alta True</t>
  </si>
  <si>
    <t>85531813204</t>
  </si>
  <si>
    <t>173654512113</t>
  </si>
  <si>
    <t>173654512114</t>
  </si>
  <si>
    <t>173654512115</t>
  </si>
  <si>
    <t>Amarillo / Metálica</t>
  </si>
  <si>
    <t>MCO634019027</t>
  </si>
  <si>
    <t>87479803736</t>
  </si>
  <si>
    <t>MCO636612730</t>
  </si>
  <si>
    <t>88187879636</t>
  </si>
  <si>
    <t>Silla Auxiliar Para Sala O Comedor Turca Amarilla</t>
  </si>
  <si>
    <t>MCO636616395</t>
  </si>
  <si>
    <t>88188600045</t>
  </si>
  <si>
    <t>Silla Infantil Eames Kids Con Brazos Rosado</t>
  </si>
  <si>
    <t>MCO636930905</t>
  </si>
  <si>
    <t>88273002804</t>
  </si>
  <si>
    <t>Silla De Barra O Bar Leo Blanco</t>
  </si>
  <si>
    <t>MCO636932182</t>
  </si>
  <si>
    <t>88275707632</t>
  </si>
  <si>
    <t>EKMCM02W</t>
  </si>
  <si>
    <t>Base Cama Haden 140 Wengue</t>
  </si>
  <si>
    <t>MCO636932649</t>
  </si>
  <si>
    <t>88276580981</t>
  </si>
  <si>
    <t>Mesa De Noche Ares Wengue Miel</t>
  </si>
  <si>
    <t>Marrón claro / Madera</t>
  </si>
  <si>
    <t>MCO636933627</t>
  </si>
  <si>
    <t>88277737240</t>
  </si>
  <si>
    <t>Mate / Marrón oscuro</t>
  </si>
  <si>
    <t>MCO636937167</t>
  </si>
  <si>
    <t>88279630742</t>
  </si>
  <si>
    <t>Closet Lean Wengue</t>
  </si>
  <si>
    <t>MCO636937670</t>
  </si>
  <si>
    <t>88280520173</t>
  </si>
  <si>
    <t>MCO636951437</t>
  </si>
  <si>
    <t>88291691447</t>
  </si>
  <si>
    <t>Silla Para Oficina Marsella Negro</t>
  </si>
  <si>
    <t>MCO636967767</t>
  </si>
  <si>
    <t>88300270462</t>
  </si>
  <si>
    <t>Comedor White+ Sila Eames Amarilla</t>
  </si>
  <si>
    <t>MCO636971271</t>
  </si>
  <si>
    <t>Comedor Madera Robledo+ Sila Eames Blanco</t>
  </si>
  <si>
    <t>174593586235</t>
  </si>
  <si>
    <t>88301606626</t>
  </si>
  <si>
    <t>174593586236</t>
  </si>
  <si>
    <t>174593586237</t>
  </si>
  <si>
    <t>MCO637237749</t>
  </si>
  <si>
    <t>Baul De Lujo Moderno Capitoneado 140 Negro</t>
  </si>
  <si>
    <t>MCO637238891</t>
  </si>
  <si>
    <t>Baul De Lujo Moderno Capitoneado 140 Blanco Perlado</t>
  </si>
  <si>
    <t>MCO637239283</t>
  </si>
  <si>
    <t>Baul De Lujo Moderno Capitoneado 140 Gris Plomo</t>
  </si>
  <si>
    <t>MCO637242822</t>
  </si>
  <si>
    <t>88405005608</t>
  </si>
  <si>
    <t>Silla Auxiliar Para Sala Cosmic Gris</t>
  </si>
  <si>
    <t>MCO637244011</t>
  </si>
  <si>
    <t xml:space="preserve">Silla Auxiliar Para Sala O Comedor Lizy Cromada </t>
  </si>
  <si>
    <t>88405769561</t>
  </si>
  <si>
    <t>88405769558</t>
  </si>
  <si>
    <t>MCO637295159</t>
  </si>
  <si>
    <t xml:space="preserve">Silla Gamer Premium Alamein </t>
  </si>
  <si>
    <t>88422347845</t>
  </si>
  <si>
    <t>88422347867</t>
  </si>
  <si>
    <t>88422347885</t>
  </si>
  <si>
    <t>MCO637308613</t>
  </si>
  <si>
    <t>88431254378</t>
  </si>
  <si>
    <t>Silla Para Oficina Ergonomica Svetlana</t>
  </si>
  <si>
    <t>MCO637317623</t>
  </si>
  <si>
    <t>88432875720</t>
  </si>
  <si>
    <t>Silla Para Oficina Ergonomica Oslo</t>
  </si>
  <si>
    <t>MCO638076999</t>
  </si>
  <si>
    <t>88660725081</t>
  </si>
  <si>
    <t>Silla Para Oficina Giratoria Auri</t>
  </si>
  <si>
    <t>MCO638080575</t>
  </si>
  <si>
    <t>88663154663</t>
  </si>
  <si>
    <t>Escritorio Industry + Silla De Oficina Presidente</t>
  </si>
  <si>
    <t>MCO638081754</t>
  </si>
  <si>
    <t>88663852311</t>
  </si>
  <si>
    <t>Silla Para Oficina Monik Gerente Blanco</t>
  </si>
  <si>
    <t>MCO638087649</t>
  </si>
  <si>
    <t>Silla Ergonómica Gamer Evolution</t>
  </si>
  <si>
    <t>88666685668</t>
  </si>
  <si>
    <t>EKMR3432</t>
  </si>
  <si>
    <t>88666685658</t>
  </si>
  <si>
    <t>88666685648</t>
  </si>
  <si>
    <t>EKMR3432R</t>
  </si>
  <si>
    <t>MCO638088885</t>
  </si>
  <si>
    <t>88667547222</t>
  </si>
  <si>
    <t>Silla Para Oficina Gerente Pike Negro</t>
  </si>
  <si>
    <t>MCO638097593</t>
  </si>
  <si>
    <t>88672597354</t>
  </si>
  <si>
    <t>EKMSB101N</t>
  </si>
  <si>
    <t>Silla Bar O Barra Azabache Negro</t>
  </si>
  <si>
    <t>MCO638137968</t>
  </si>
  <si>
    <t>88684932120</t>
  </si>
  <si>
    <t xml:space="preserve">Escritorio Humus </t>
  </si>
  <si>
    <t>MCO638158579</t>
  </si>
  <si>
    <t>88691642237</t>
  </si>
  <si>
    <t>EKMSB185</t>
  </si>
  <si>
    <t>Silla Bar O Barra Senda</t>
  </si>
  <si>
    <t>MCO638477231</t>
  </si>
  <si>
    <t>88774025668</t>
  </si>
  <si>
    <t>Silla Para Sala O Comedor Eames Botones Tapizada Blanco</t>
  </si>
  <si>
    <t>MCO638484849</t>
  </si>
  <si>
    <t>88776500105</t>
  </si>
  <si>
    <t>Silla Para Oficina Cass Gerente</t>
  </si>
  <si>
    <t>MCO638515904</t>
  </si>
  <si>
    <t>88784637224</t>
  </si>
  <si>
    <t>Cabecero Para Cama Queen 160 Julieta</t>
  </si>
  <si>
    <t>MCO638521451</t>
  </si>
  <si>
    <t>88786040414</t>
  </si>
  <si>
    <t>Cabecero Para Cama King 200 Italia</t>
  </si>
  <si>
    <t>MCO638525714</t>
  </si>
  <si>
    <t>88787296306</t>
  </si>
  <si>
    <t>Centro De Entretenimiento Dostin Habano / Miel</t>
  </si>
  <si>
    <t>MCO638527790</t>
  </si>
  <si>
    <t>88787976906</t>
  </si>
  <si>
    <t>Rack Para Tv Nero</t>
  </si>
  <si>
    <t>MCO638534136</t>
  </si>
  <si>
    <t>88790053761</t>
  </si>
  <si>
    <t>Mesa De Noche Ares X2</t>
  </si>
  <si>
    <t>Marrón claro / Mate</t>
  </si>
  <si>
    <t>MCO638856901</t>
  </si>
  <si>
    <t>88882146615</t>
  </si>
  <si>
    <t>MCO638862051</t>
  </si>
  <si>
    <t>88883578943</t>
  </si>
  <si>
    <t>Mueble Repisas Netan</t>
  </si>
  <si>
    <t>MCO638879415</t>
  </si>
  <si>
    <t>88888941289</t>
  </si>
  <si>
    <t>Closet Artika Wengue</t>
  </si>
  <si>
    <t>MCO638892924</t>
  </si>
  <si>
    <t>88894240470</t>
  </si>
  <si>
    <t>Silla Para Oficina Union Negro</t>
  </si>
  <si>
    <t>MCO638904153</t>
  </si>
  <si>
    <t>88898114546</t>
  </si>
  <si>
    <t>MCO638908891</t>
  </si>
  <si>
    <t>88900393997</t>
  </si>
  <si>
    <t>Escritorio Darien 150</t>
  </si>
  <si>
    <t>MCO638911353</t>
  </si>
  <si>
    <t>88901800686</t>
  </si>
  <si>
    <t>Escritorio Merlo</t>
  </si>
  <si>
    <t>MCO638913526</t>
  </si>
  <si>
    <t>88902586567</t>
  </si>
  <si>
    <t>MCO638916632</t>
  </si>
  <si>
    <t>88903560516</t>
  </si>
  <si>
    <t>Mueble Comoda Ares 3 Cajones Wengue / Miel</t>
  </si>
  <si>
    <t>MCO638921545</t>
  </si>
  <si>
    <t>Silla Gamer Dxracer O Series</t>
  </si>
  <si>
    <t>88905069043</t>
  </si>
  <si>
    <t>EKMR377Z</t>
  </si>
  <si>
    <t>88905069051</t>
  </si>
  <si>
    <t>EKMR377R</t>
  </si>
  <si>
    <t>MCO638922624</t>
  </si>
  <si>
    <t>Silla Gamer Dxracer P Series</t>
  </si>
  <si>
    <t>88905400424</t>
  </si>
  <si>
    <t>EKMR378N</t>
  </si>
  <si>
    <t>88905400433</t>
  </si>
  <si>
    <t>EKMR378B</t>
  </si>
  <si>
    <t>173656500065</t>
  </si>
  <si>
    <t>EKMR378R</t>
  </si>
  <si>
    <t>MCO640519413</t>
  </si>
  <si>
    <t>89329301004</t>
  </si>
  <si>
    <t>Comedor White+ Sila Eames Gris</t>
  </si>
  <si>
    <t>MCO814624555</t>
  </si>
  <si>
    <t>173733559740</t>
  </si>
  <si>
    <t>Silla True Con Espaldar Blanco Set X 4</t>
  </si>
  <si>
    <t>MCO814624693</t>
  </si>
  <si>
    <t>173733790728</t>
  </si>
  <si>
    <t>Silla True Con Espaldar Negro Set X 6</t>
  </si>
  <si>
    <t>MCO814630985</t>
  </si>
  <si>
    <t>173733602186</t>
  </si>
  <si>
    <t>Silla True Con Espaldar Blanco Set X 3</t>
  </si>
  <si>
    <t>MCO814631667</t>
  </si>
  <si>
    <t>173734260291</t>
  </si>
  <si>
    <t>Silla De Bar True Negro Set X 2</t>
  </si>
  <si>
    <t>MCO814695692</t>
  </si>
  <si>
    <t>Silla Turca  Set X 6</t>
  </si>
  <si>
    <t>173734680455</t>
  </si>
  <si>
    <t>173734680454</t>
  </si>
  <si>
    <t>MCO814793752</t>
  </si>
  <si>
    <t>173735583615</t>
  </si>
  <si>
    <t>Espejo Lyon Led.</t>
  </si>
  <si>
    <t>MCO815249931</t>
  </si>
  <si>
    <t>173743000777</t>
  </si>
  <si>
    <t>Espejo Tolon</t>
  </si>
  <si>
    <t>MCO815251890</t>
  </si>
  <si>
    <t>173743245120</t>
  </si>
  <si>
    <t>MCO815347415</t>
  </si>
  <si>
    <t>173742971742</t>
  </si>
  <si>
    <t>MCO815349122</t>
  </si>
  <si>
    <t>173743206129</t>
  </si>
  <si>
    <t>MCO815366524</t>
  </si>
  <si>
    <t>173742842177</t>
  </si>
  <si>
    <t>Espejo Calcidia Led Touch</t>
  </si>
  <si>
    <t>MCO815452312</t>
  </si>
  <si>
    <t>173743466467</t>
  </si>
  <si>
    <t>Espejo Palma</t>
  </si>
  <si>
    <t>MCO815455176</t>
  </si>
  <si>
    <t>173742957164</t>
  </si>
  <si>
    <t>Espejo Toronto</t>
  </si>
  <si>
    <t>MCO815525137</t>
  </si>
  <si>
    <t>173743351427</t>
  </si>
  <si>
    <t>Espejo Catabria</t>
  </si>
  <si>
    <t>MCO815532667</t>
  </si>
  <si>
    <t>173743504868</t>
  </si>
  <si>
    <t>Espejo Saska</t>
  </si>
  <si>
    <t>MCO815538108</t>
  </si>
  <si>
    <t>173743321493</t>
  </si>
  <si>
    <t>Espejos Malaga</t>
  </si>
  <si>
    <t>MCO815557951</t>
  </si>
  <si>
    <t>173743468918</t>
  </si>
  <si>
    <t>Espejo Larisa</t>
  </si>
  <si>
    <t>MCO815564161</t>
  </si>
  <si>
    <t>173743429113</t>
  </si>
  <si>
    <t>Espejo Grecia</t>
  </si>
  <si>
    <t>MCO815570530</t>
  </si>
  <si>
    <t>173743421981</t>
  </si>
  <si>
    <t>Espejo Ville</t>
  </si>
  <si>
    <t>MCO815571202</t>
  </si>
  <si>
    <t>173743483288</t>
  </si>
  <si>
    <t>MCO865010868</t>
  </si>
  <si>
    <t>Silla Para Sala O Comedor Viato</t>
  </si>
  <si>
    <t>174256991037</t>
  </si>
  <si>
    <t>EKMSE101R</t>
  </si>
  <si>
    <t>174256991038</t>
  </si>
  <si>
    <t>EKMSE101NR</t>
  </si>
  <si>
    <t>174256991039</t>
  </si>
  <si>
    <t>EKMSE101A</t>
  </si>
  <si>
    <t>MCO877044956</t>
  </si>
  <si>
    <t>Juego De Ruedas Para Sillas De Oficina X 5 Unidades</t>
  </si>
  <si>
    <t>MCO902358909</t>
  </si>
  <si>
    <t>Comedor White+ Sila Milano</t>
  </si>
  <si>
    <t>174594677288</t>
  </si>
  <si>
    <t>174594677289</t>
  </si>
  <si>
    <t>174594677290</t>
  </si>
  <si>
    <t>174594677291</t>
  </si>
  <si>
    <t>MCO909467549</t>
  </si>
  <si>
    <t>174651735194</t>
  </si>
  <si>
    <t xml:space="preserve">Escritorio Small Wengue                    </t>
  </si>
  <si>
    <t>MCO909473076</t>
  </si>
  <si>
    <t>174651696304</t>
  </si>
  <si>
    <t>Closet Faune Con Espejo Miel Blanco</t>
  </si>
  <si>
    <t>MCO909504228</t>
  </si>
  <si>
    <t>MCO909541381</t>
  </si>
  <si>
    <t>174651776605</t>
  </si>
  <si>
    <t>Silla Gamer Kab Blanca</t>
  </si>
  <si>
    <t>MCO960275794</t>
  </si>
  <si>
    <t>175236393631</t>
  </si>
  <si>
    <t>175236393632</t>
  </si>
  <si>
    <t>175236393633</t>
  </si>
  <si>
    <t>175236393634</t>
  </si>
  <si>
    <t>MCO960477186</t>
  </si>
  <si>
    <t xml:space="preserve">Comedor Indika Macadamia 15mm Blanco + Silla Milano </t>
  </si>
  <si>
    <t>175237317849</t>
  </si>
  <si>
    <t>175237317850</t>
  </si>
  <si>
    <t>175237317851</t>
  </si>
  <si>
    <t>175237317852</t>
  </si>
  <si>
    <t>MCO581378709</t>
  </si>
  <si>
    <t>63538122582</t>
  </si>
  <si>
    <t>Silla Bar O Barra Espalda Media Eames Set X 2 Negro</t>
  </si>
  <si>
    <t>MCO595763026</t>
  </si>
  <si>
    <t>93444330339</t>
  </si>
  <si>
    <t>EKMS3235BG</t>
  </si>
  <si>
    <t>Silla Bar O Barra Espalda Media Eames Set X 3 Gris</t>
  </si>
  <si>
    <t>MCO1277635405</t>
  </si>
  <si>
    <t>177270849800</t>
  </si>
  <si>
    <t>177270849802</t>
  </si>
  <si>
    <t>MCO1448801195</t>
  </si>
  <si>
    <t>183558583911</t>
  </si>
  <si>
    <t>EKM20TP407</t>
  </si>
  <si>
    <t>Tapete Decorativo Shapes 200 X 290</t>
  </si>
  <si>
    <t>MCO1451663209</t>
  </si>
  <si>
    <t>183644569125</t>
  </si>
  <si>
    <t>Repisa Entrepaño Organizador 60 Cm Caramelo X6</t>
  </si>
  <si>
    <t>MCO1453562109</t>
  </si>
  <si>
    <t>183720967661</t>
  </si>
  <si>
    <t>Mesa Eames Infantil Blanco</t>
  </si>
  <si>
    <t>MCO1454462959</t>
  </si>
  <si>
    <t>Silla Eames Adulto Verde</t>
  </si>
  <si>
    <t>MCO1454463113</t>
  </si>
  <si>
    <t>181121729798</t>
  </si>
  <si>
    <t>Repisa Entrepaño Organizador 80 Cm Ceniza X 6</t>
  </si>
  <si>
    <t>MCO1454463173</t>
  </si>
  <si>
    <t>181121730026</t>
  </si>
  <si>
    <t>Repisa Entrepaño Organizador 80 Cm Wengue X 6</t>
  </si>
  <si>
    <t>MCO1454463177</t>
  </si>
  <si>
    <t>181121730304</t>
  </si>
  <si>
    <t>Comoda Oliva Duna</t>
  </si>
  <si>
    <t>MCO1454463205</t>
  </si>
  <si>
    <t>181121730492</t>
  </si>
  <si>
    <t>Cabecero Cama King Zafiro Gris Plomo</t>
  </si>
  <si>
    <t>MCO1454463207</t>
  </si>
  <si>
    <t>181121730494</t>
  </si>
  <si>
    <t>Cabecero Cama Doble Zafiro Blanco</t>
  </si>
  <si>
    <t>MCO1454471477</t>
  </si>
  <si>
    <t>Silla Eames Con Brazos Blanco Set X 2</t>
  </si>
  <si>
    <t>MCO1454471497</t>
  </si>
  <si>
    <t>181121713724</t>
  </si>
  <si>
    <t>Sillas Infantil Toby Rosado</t>
  </si>
  <si>
    <t>MCO1454471525</t>
  </si>
  <si>
    <t>181121713960</t>
  </si>
  <si>
    <t>Base Cama Con Colchón 140 + Espaldar Paris + Baúl , Blanco</t>
  </si>
  <si>
    <t>MCO1454471541</t>
  </si>
  <si>
    <t>Espejo Y Zapatero Viacha</t>
  </si>
  <si>
    <t>MCO1454471689</t>
  </si>
  <si>
    <t>181121717126</t>
  </si>
  <si>
    <t>Combo Cama + Cabecero Taupe Doble Italia</t>
  </si>
  <si>
    <t>MCO1454471715</t>
  </si>
  <si>
    <t>Cuadro Infantil Jirafa Kids (40x40x5cm)</t>
  </si>
  <si>
    <t>MCO1454471805</t>
  </si>
  <si>
    <t>181121717688</t>
  </si>
  <si>
    <t>Sillas Bar Alice, Beige</t>
  </si>
  <si>
    <t>MCO1454471915</t>
  </si>
  <si>
    <t>181121718202</t>
  </si>
  <si>
    <t>Comoda Oliva Rovere Blanco</t>
  </si>
  <si>
    <t>MCO1454484725</t>
  </si>
  <si>
    <t>183764619651</t>
  </si>
  <si>
    <t>Cómoda Santana Wengué</t>
  </si>
  <si>
    <t>MCO1454484737</t>
  </si>
  <si>
    <t>Cuadro Moderno Abstract Colors (1,20x90x5cm)</t>
  </si>
  <si>
    <t>MCO1454484761</t>
  </si>
  <si>
    <t>183764619811</t>
  </si>
  <si>
    <t>Comoda Oliva Wengue</t>
  </si>
  <si>
    <t>MCO1454484765</t>
  </si>
  <si>
    <t>Cuadro Oso Robotic (40 X 40 X 5cm)</t>
  </si>
  <si>
    <t>MCO1454484861</t>
  </si>
  <si>
    <t>Cuadro Moderno Tipo Marmol Gold (1,20 X 90 X 5 Cm)</t>
  </si>
  <si>
    <t>MCO1454484875</t>
  </si>
  <si>
    <t>183764620517</t>
  </si>
  <si>
    <t>Silla De Bar True Con Espaldar Blanco Set X 4</t>
  </si>
  <si>
    <t>MCO1454484935</t>
  </si>
  <si>
    <t>181121785740</t>
  </si>
  <si>
    <t>Escritorio Denis + Biblioteca Rovere</t>
  </si>
  <si>
    <t>MCO1454497089</t>
  </si>
  <si>
    <t>183764673739</t>
  </si>
  <si>
    <t>Combo Cama Cabecero Gris Perla Doble Luxury,</t>
  </si>
  <si>
    <t>MCO1454497129</t>
  </si>
  <si>
    <t>Cuadro Infantil Osito Indio (40 X 40 X 5)</t>
  </si>
  <si>
    <t>MCO1454497263</t>
  </si>
  <si>
    <t>183764676657</t>
  </si>
  <si>
    <t>Silla De Bar True Amarillo</t>
  </si>
  <si>
    <t>MCO1454497337</t>
  </si>
  <si>
    <t>EKMT1PG</t>
  </si>
  <si>
    <t>Tandem 1 Puesto Cromado Gris</t>
  </si>
  <si>
    <t>MCO1454497353</t>
  </si>
  <si>
    <t>Silla Lock Gerente Rojo</t>
  </si>
  <si>
    <t>MCO1454497383</t>
  </si>
  <si>
    <t>Cuadro Moderno Abstract (1,20 X 90 X 5 Cm)</t>
  </si>
  <si>
    <t>MCO1454497603</t>
  </si>
  <si>
    <t>183764678747</t>
  </si>
  <si>
    <t>Colchón Con Base Cama Doble + Puff Baúl Paris, Gris Plomo</t>
  </si>
  <si>
    <t>MCO1454509535</t>
  </si>
  <si>
    <t>Cuadro Moderno Oso Skate King (1,20x90x5cm)</t>
  </si>
  <si>
    <t>MCO1454509585</t>
  </si>
  <si>
    <t>181121749374</t>
  </si>
  <si>
    <t>Cabecero Cama King Zafiro Verde Esmeralda</t>
  </si>
  <si>
    <t>MCO1454509677</t>
  </si>
  <si>
    <t>Set X 4 Silla Eames Arena</t>
  </si>
  <si>
    <t>MCO1454509745</t>
  </si>
  <si>
    <t>181121752254</t>
  </si>
  <si>
    <t>Mesa Infantil Redonda</t>
  </si>
  <si>
    <t>MCO1454509755</t>
  </si>
  <si>
    <t>181121752312</t>
  </si>
  <si>
    <t>Cabecero Cama Doble Zafiro Gris Plata</t>
  </si>
  <si>
    <t>GRIS PLATA</t>
  </si>
  <si>
    <t>MCO1454509831</t>
  </si>
  <si>
    <t>Set X4 Silla Milano Negro</t>
  </si>
  <si>
    <t>MCO1454509921</t>
  </si>
  <si>
    <t>Cuadro Moderno Tipo Marmol Pink (1,20x90x5cm)</t>
  </si>
  <si>
    <t>MCO1454522393</t>
  </si>
  <si>
    <t>Mueble Bar Nero Blanco Nevado + Gales</t>
  </si>
  <si>
    <t>MCO1454522449</t>
  </si>
  <si>
    <t>183764698713</t>
  </si>
  <si>
    <t>Colchón Con Base Cama Queen + Espaldar Marfil, Azul</t>
  </si>
  <si>
    <t>MCO1454522703</t>
  </si>
  <si>
    <t>183764702537</t>
  </si>
  <si>
    <t>Silla De Bar True Rojo</t>
  </si>
  <si>
    <t>MCO1454522755</t>
  </si>
  <si>
    <t>183764702647</t>
  </si>
  <si>
    <t>Cabecero Cama 140 Zafiro Negro</t>
  </si>
  <si>
    <t>MCO1454522759</t>
  </si>
  <si>
    <t>183764702675</t>
  </si>
  <si>
    <t>Combo Cama Cabecero Azul Doble Luxury,</t>
  </si>
  <si>
    <t>MCO1454522795</t>
  </si>
  <si>
    <t>183764702991</t>
  </si>
  <si>
    <t>Colchón Con Base Cama King + Espaldar Italia Azul</t>
  </si>
  <si>
    <t>MCO1454522801</t>
  </si>
  <si>
    <t>183764702997</t>
  </si>
  <si>
    <t>Mesa Infantil Andy Verde</t>
  </si>
  <si>
    <t>MCO1454522907</t>
  </si>
  <si>
    <t>183764703379</t>
  </si>
  <si>
    <t>Set X 2 Silla Eames Bar Gris</t>
  </si>
  <si>
    <t>MCO1454522927</t>
  </si>
  <si>
    <t>Cuadro Moderno Oso Selfie (1,20x90x5cm)</t>
  </si>
  <si>
    <t>MCO1454534405</t>
  </si>
  <si>
    <t>181121734788</t>
  </si>
  <si>
    <t>Colchón Con Base Cama Queen + Espaldar Marfil, Blanco</t>
  </si>
  <si>
    <t>MCO1454534515</t>
  </si>
  <si>
    <t>181121735788</t>
  </si>
  <si>
    <t>Colchón Con Base Cama King + Espaldar Italia, Negro</t>
  </si>
  <si>
    <t>MCO1454534849</t>
  </si>
  <si>
    <t>181121741076</t>
  </si>
  <si>
    <t>EKMCCI200N</t>
  </si>
  <si>
    <t>Cama King + Colchón 2 Pillow + Cabecero Acacia Negro</t>
  </si>
  <si>
    <t>MCO1454534855</t>
  </si>
  <si>
    <t>181121741092</t>
  </si>
  <si>
    <t>Colchón Con Base Cama Queen + Espaldar Marfil, Camel</t>
  </si>
  <si>
    <t>Marfil</t>
  </si>
  <si>
    <t>MCO1454534899</t>
  </si>
  <si>
    <t>181121741606</t>
  </si>
  <si>
    <t>EKMESZ4Z</t>
  </si>
  <si>
    <t>Cabecero Cama Doble Zafiro Azul</t>
  </si>
  <si>
    <t>MCO1454534925</t>
  </si>
  <si>
    <t>181121741684</t>
  </si>
  <si>
    <t>Set X 2 Silla Eames Bar Roja</t>
  </si>
  <si>
    <t>MCO1454546529</t>
  </si>
  <si>
    <t>181121773312</t>
  </si>
  <si>
    <t>Cabecero Cama King Zafiro Blanco</t>
  </si>
  <si>
    <t>MCO1456652023</t>
  </si>
  <si>
    <t>183848483827</t>
  </si>
  <si>
    <t>EKM16TP511</t>
  </si>
  <si>
    <t>Tapete Decorativo Mergers 160 X 230</t>
  </si>
  <si>
    <t>MCO1456652101</t>
  </si>
  <si>
    <t>Silla De Comedor Tapizada Best Arena Set X2</t>
  </si>
  <si>
    <t>MCO1456652105</t>
  </si>
  <si>
    <t>183848484399</t>
  </si>
  <si>
    <t>Combo Cama Cabecero Puff Baul Doble Paris, Gris Perla</t>
  </si>
  <si>
    <t>MCO1456652111</t>
  </si>
  <si>
    <t>183848484433</t>
  </si>
  <si>
    <t>EKM20TP104</t>
  </si>
  <si>
    <t>Tapete Decorativo Pyramid 200 X 290</t>
  </si>
  <si>
    <t>MCO1456652163</t>
  </si>
  <si>
    <t>183848485505</t>
  </si>
  <si>
    <t>MCO1456652215</t>
  </si>
  <si>
    <t>183848486145</t>
  </si>
  <si>
    <t>Mesa De Noche X 2 Cascadia Plomo Lenno</t>
  </si>
  <si>
    <t>Plomo</t>
  </si>
  <si>
    <t>MCO2481241590</t>
  </si>
  <si>
    <t>180850269552</t>
  </si>
  <si>
    <t>Silla Bar Milyi Blanco</t>
  </si>
  <si>
    <t>MCO2512288976</t>
  </si>
  <si>
    <t>180993348156</t>
  </si>
  <si>
    <t>Comoda Moscu Siena</t>
  </si>
  <si>
    <t>MCO2548717138</t>
  </si>
  <si>
    <t>MCO2548717238</t>
  </si>
  <si>
    <t>Mueble Bife Mileik Miel / Plomo</t>
  </si>
  <si>
    <t>MCO2548717356</t>
  </si>
  <si>
    <t>183764646145</t>
  </si>
  <si>
    <t>Colchón 1 Pillow + Base Cama Queen + Espaldar Rock Gris Plat</t>
  </si>
  <si>
    <t>MCO2548903932</t>
  </si>
  <si>
    <t>183764691217</t>
  </si>
  <si>
    <t>EKM16TP607</t>
  </si>
  <si>
    <t>Tapete Decorativo Llano 160x230</t>
  </si>
  <si>
    <t>MCO2548916620</t>
  </si>
  <si>
    <t>181121764892</t>
  </si>
  <si>
    <t>Silla De Bar Milano Tapizada Negro Set X 2</t>
  </si>
  <si>
    <t>MCO2548916648</t>
  </si>
  <si>
    <t>181121765024</t>
  </si>
  <si>
    <t>MCO2548916726</t>
  </si>
  <si>
    <t>Cuadro Infantil Conejito Kids (40x40x5cm)</t>
  </si>
  <si>
    <t>MCO2548916804</t>
  </si>
  <si>
    <t>Cuadro Moderno Oso Robotic (1,20x90x5cm)</t>
  </si>
  <si>
    <t>MCO2559619166</t>
  </si>
  <si>
    <t>183825296327</t>
  </si>
  <si>
    <t>Mesa Eames Rectangular Blanca 160 X 80 X 74</t>
  </si>
  <si>
    <t>MCO2563248150</t>
  </si>
  <si>
    <t>Mueble Bife Lutrux Miel Habano</t>
  </si>
  <si>
    <t>MCO2563661848</t>
  </si>
  <si>
    <t>183848477915</t>
  </si>
  <si>
    <t>EKM20TPL106</t>
  </si>
  <si>
    <t>Tapete Decorativo Shell 200 X 290</t>
  </si>
  <si>
    <t>MCO2563661870</t>
  </si>
  <si>
    <t>Mueble Cómoda Ares 3 Cajones</t>
  </si>
  <si>
    <t>MCO2563661914</t>
  </si>
  <si>
    <t>183848478577</t>
  </si>
  <si>
    <t>EKM12TPA306</t>
  </si>
  <si>
    <t>Tapete Decorativo Young 120 X 170</t>
  </si>
  <si>
    <t>MCO2563662088</t>
  </si>
  <si>
    <t>Silla Eames Con Brazos Amarillo Set X 4</t>
  </si>
  <si>
    <t>MCO2563662110</t>
  </si>
  <si>
    <t>183848479873</t>
  </si>
  <si>
    <t>EKM12TPM208G</t>
  </si>
  <si>
    <t>Tapete Decorativo Classic Gris 120 X 170</t>
  </si>
  <si>
    <t>MCO2563662180</t>
  </si>
  <si>
    <t>183848481199</t>
  </si>
  <si>
    <t>Cama Cabecero Paris Puff Baul Doble, Negro</t>
  </si>
  <si>
    <t>MCO2563674762</t>
  </si>
  <si>
    <t>183848453011</t>
  </si>
  <si>
    <t>EKM16TP104</t>
  </si>
  <si>
    <t>Tapete Decorativo Pyramid 160 X 230</t>
  </si>
  <si>
    <t>MCO2563674822</t>
  </si>
  <si>
    <t>Mueble Bife Tunex</t>
  </si>
  <si>
    <t>MCO2563687732</t>
  </si>
  <si>
    <t>Mueble Bife Decor Miel / Plomo</t>
  </si>
  <si>
    <t>MCO2563687912</t>
  </si>
  <si>
    <t>181163593274</t>
  </si>
  <si>
    <t>EKM16TP503</t>
  </si>
  <si>
    <t>Tapete Decorativo Core 160 X 230</t>
  </si>
  <si>
    <t>MCO2563687916</t>
  </si>
  <si>
    <t>Silla De Diseño Trina Gris Set X4</t>
  </si>
  <si>
    <t>MCO2563700324</t>
  </si>
  <si>
    <t>183848443885</t>
  </si>
  <si>
    <t>EKM20TPA317</t>
  </si>
  <si>
    <t>Tapete Decorativo Little 200 X 290</t>
  </si>
  <si>
    <t>MCO2563700418</t>
  </si>
  <si>
    <t>Silla De Comedor Tapizada Anix Arena Set X2</t>
  </si>
  <si>
    <t>MCO2563700428</t>
  </si>
  <si>
    <t>Silla De Comedor Tapizada Anix Arena Set X6</t>
  </si>
  <si>
    <t>MCO2563713502</t>
  </si>
  <si>
    <t>Silla De Comedor Tapizada Best Arena Set X4</t>
  </si>
  <si>
    <t>MCO2563713516</t>
  </si>
  <si>
    <t>MCO2563713612</t>
  </si>
  <si>
    <t>Silla De Diseño Trina Negra Set X4</t>
  </si>
  <si>
    <t>MCO2563713658</t>
  </si>
  <si>
    <t>Set X 4 Sillas De Comedor Milano Premium Tapizada Blanca</t>
  </si>
  <si>
    <t>MCO2563713780</t>
  </si>
  <si>
    <t>181163627746</t>
  </si>
  <si>
    <t>EKM20TP106N</t>
  </si>
  <si>
    <t>Tapete Decorativo Cube 200 X 290 Cm</t>
  </si>
  <si>
    <t>MCO2563726552</t>
  </si>
  <si>
    <t>Silla De Diseño Trina Negra Set X2</t>
  </si>
  <si>
    <t>MCO2563726572</t>
  </si>
  <si>
    <t>Set X2 Sillas Bella Gris</t>
  </si>
  <si>
    <t>MCO2563726574</t>
  </si>
  <si>
    <t>183848468253</t>
  </si>
  <si>
    <t>Mesa Infantil Cuadrada</t>
  </si>
  <si>
    <t>MCO2563726628</t>
  </si>
  <si>
    <t>Silla De Diseño Trina Negra Set X6</t>
  </si>
  <si>
    <t>MCO2563739012</t>
  </si>
  <si>
    <t>181163615702</t>
  </si>
  <si>
    <t>MCO2563739034</t>
  </si>
  <si>
    <t>Set X6 Sillas Bella Gris</t>
  </si>
  <si>
    <t>MCO2563739040</t>
  </si>
  <si>
    <t>Silla De Diseño Trina Gris Set X6</t>
  </si>
  <si>
    <t>MCO2563739298</t>
  </si>
  <si>
    <t>Set X 2 Sillas De Comedor Milano Premium Tapizada Blanca</t>
  </si>
  <si>
    <t>MCO2563752030</t>
  </si>
  <si>
    <t>Mueble Bife Ares</t>
  </si>
  <si>
    <t>MCO2563752190</t>
  </si>
  <si>
    <t>181163640864</t>
  </si>
  <si>
    <t>Cama Cabecero Puff Baúl Gris Plomo Doble Julieta</t>
  </si>
  <si>
    <t>MCO2563764814</t>
  </si>
  <si>
    <t>181163604130</t>
  </si>
  <si>
    <t>Repisa Entrepaño Organizador 120 Cm Wengué X 6</t>
  </si>
  <si>
    <t>MCO2563764872</t>
  </si>
  <si>
    <t>181163604862</t>
  </si>
  <si>
    <t>Comoda Oliva Coñac</t>
  </si>
  <si>
    <t>MCO2563764904</t>
  </si>
  <si>
    <t>Set X 6 Sillas De Comedor Milano Premium Tapizada Blanca</t>
  </si>
  <si>
    <t>MCO2563764964</t>
  </si>
  <si>
    <t>Set X4 Sillas Bella Gris</t>
  </si>
  <si>
    <t>MCO2563764978</t>
  </si>
  <si>
    <t>Silla Poole Azul</t>
  </si>
  <si>
    <t>MCO2563765036</t>
  </si>
  <si>
    <t>183848510349</t>
  </si>
  <si>
    <t>EKM16TP115M</t>
  </si>
  <si>
    <t>Tapete Decorativo Adamant Marron 160 X 230</t>
  </si>
  <si>
    <t>MCO2573194250</t>
  </si>
  <si>
    <t>181194622390</t>
  </si>
  <si>
    <t>Cama King +  Cabecero Paris Gris Plata + Puff Baul</t>
  </si>
  <si>
    <t>MCO2573194472</t>
  </si>
  <si>
    <t>181194623086</t>
  </si>
  <si>
    <t>Cama + Cabecero King Italia Gris Plomo</t>
  </si>
  <si>
    <t>MCO2573194768</t>
  </si>
  <si>
    <t>181194623898</t>
  </si>
  <si>
    <t>Combo Cama Cabecero Gris Perla Puff Baul Queen Paris,</t>
  </si>
  <si>
    <t>MCO2573194940</t>
  </si>
  <si>
    <t>181194624236</t>
  </si>
  <si>
    <t>Colchón Con Base Queen + Espaldar Natura Gris Plata</t>
  </si>
  <si>
    <t>MCO2573208112</t>
  </si>
  <si>
    <t>181194700566</t>
  </si>
  <si>
    <t>EKM2039GL</t>
  </si>
  <si>
    <t>Base Cama Florencia Dividida King Azul</t>
  </si>
  <si>
    <t>MCO2573208344</t>
  </si>
  <si>
    <t>181194701180</t>
  </si>
  <si>
    <t>Base Cama Roma Queen Azul</t>
  </si>
  <si>
    <t>MCO2573208364</t>
  </si>
  <si>
    <t>Cuadro Moderno Abstract Blue (1,20x90x5cm)</t>
  </si>
  <si>
    <t>MCO2573221032</t>
  </si>
  <si>
    <t>181194727140</t>
  </si>
  <si>
    <t>Base Cama Roma Semidoble Gris</t>
  </si>
  <si>
    <t>MCO2573221082</t>
  </si>
  <si>
    <t>181194727504</t>
  </si>
  <si>
    <t>Cama Cabecero Puff Baúl Gris Perla King Julieta</t>
  </si>
  <si>
    <t>MCO2573221104</t>
  </si>
  <si>
    <t>181194727528</t>
  </si>
  <si>
    <t>Colchón Con Base Cama Doble + Espaldar+ Puff Baúl Paris Azul</t>
  </si>
  <si>
    <t>MCO2573221144</t>
  </si>
  <si>
    <t>181194727610</t>
  </si>
  <si>
    <t>Cabecero Cama King Zafiro Azul</t>
  </si>
  <si>
    <t>MCO2573221238</t>
  </si>
  <si>
    <t>181194727736</t>
  </si>
  <si>
    <t>Cama 140 Cascadia+ Cabecero + Mesa De Noche, Café</t>
  </si>
  <si>
    <t>MCO2573234306</t>
  </si>
  <si>
    <t>181194662210</t>
  </si>
  <si>
    <t>Cama Cabecero Puff Baúl Queen Julieta Gris Plomo</t>
  </si>
  <si>
    <t>MCO2573234472</t>
  </si>
  <si>
    <t>181194662652</t>
  </si>
  <si>
    <t>Cama + Cabecero King Italia Gris Perla</t>
  </si>
  <si>
    <t>MCO2573246890</t>
  </si>
  <si>
    <t>181194673972</t>
  </si>
  <si>
    <t>Cama Cabecero Puff Baúl Negro King Julieta</t>
  </si>
  <si>
    <t>MCO2573247444</t>
  </si>
  <si>
    <t>181194675450</t>
  </si>
  <si>
    <t>Combo Cama Cabecero Negro King Luxury,</t>
  </si>
  <si>
    <t>MCO2573247448</t>
  </si>
  <si>
    <t>181194675456</t>
  </si>
  <si>
    <t>Base Cama Roma Semidoble Negro</t>
  </si>
  <si>
    <t>MCO2573247508</t>
  </si>
  <si>
    <t>181194675608</t>
  </si>
  <si>
    <t>Cama Queen + Cabecero Paris + Puff Baul Gris Plata</t>
  </si>
  <si>
    <t>MCO2573247592</t>
  </si>
  <si>
    <t>181194675840</t>
  </si>
  <si>
    <t>Cama Cabecero Puff Baúl Queen Julieta Gris Perla</t>
  </si>
  <si>
    <t>MCO2573259826</t>
  </si>
  <si>
    <t>181194687370</t>
  </si>
  <si>
    <t>Cama Cabecero Taupe King Ilusión,</t>
  </si>
  <si>
    <t>MCO2573259954</t>
  </si>
  <si>
    <t>181194687634</t>
  </si>
  <si>
    <t>Base Cama Roma Queen Gris Plata</t>
  </si>
  <si>
    <t>MCO2573259974</t>
  </si>
  <si>
    <t>181194687656</t>
  </si>
  <si>
    <t>Combo Cama Cabecero Taupe Queen Luxury,</t>
  </si>
  <si>
    <t>MCO2573260002</t>
  </si>
  <si>
    <t>181194687692</t>
  </si>
  <si>
    <t>Cama 120 Cascadia+ Cabecero + Mesa De Noche Blanco</t>
  </si>
  <si>
    <t>MCO2573260132</t>
  </si>
  <si>
    <t>181194687988</t>
  </si>
  <si>
    <t>Cama 200 Cascadia+ Cabecero + Mesa De Noche, Café</t>
  </si>
  <si>
    <t>café</t>
  </si>
  <si>
    <t>MCO2573272962</t>
  </si>
  <si>
    <t>Recibidor Con Espejo Y Cajon Nano Duna Plomo</t>
  </si>
  <si>
    <t>MCO2573273068</t>
  </si>
  <si>
    <t>181194649874</t>
  </si>
  <si>
    <t>Cama Queen + Cabecero Paris + Puff Baul Blanco</t>
  </si>
  <si>
    <t>MCO2573273088</t>
  </si>
  <si>
    <t>181194649938</t>
  </si>
  <si>
    <t>Combo Cama Cabecero Gris Perla Puff Baul King Paris,</t>
  </si>
  <si>
    <t>MCO2573273106</t>
  </si>
  <si>
    <t>181194649984</t>
  </si>
  <si>
    <t>Combo Cama Cabecero Gris Plomo Puff Baul King Paris,</t>
  </si>
  <si>
    <t>GRIS PLOMO</t>
  </si>
  <si>
    <t>MCO2573273206</t>
  </si>
  <si>
    <t>181194650292</t>
  </si>
  <si>
    <t>Base Cama Roma Queen Blanco</t>
  </si>
  <si>
    <t>MCO2573285636</t>
  </si>
  <si>
    <t>181194713748</t>
  </si>
  <si>
    <t>Cama Cabecero Queen Marfil, Blanco</t>
  </si>
  <si>
    <t>MCO2573286110</t>
  </si>
  <si>
    <t>183903993997</t>
  </si>
  <si>
    <t>Combo Cama + Cabecero Taupe Queen Italia</t>
  </si>
  <si>
    <t>MCO2573286162</t>
  </si>
  <si>
    <t>183903994073</t>
  </si>
  <si>
    <t>Combo Cama Cabecero Gris Plomo King Marfil,</t>
  </si>
  <si>
    <t>MCO2573286174</t>
  </si>
  <si>
    <t>183903994081</t>
  </si>
  <si>
    <t>Cama Cabecero Puff Baúl Gris Plomo King Julieta</t>
  </si>
  <si>
    <t>MCO2573286176</t>
  </si>
  <si>
    <t>183903994085</t>
  </si>
  <si>
    <t>Cabecero Cama King Zafiro Gris Plata</t>
  </si>
  <si>
    <t>MCO2573286282</t>
  </si>
  <si>
    <t>183903994255</t>
  </si>
  <si>
    <t>Combo Cama Cabecero Taupe King Marfil,</t>
  </si>
  <si>
    <t>MCO2573286358</t>
  </si>
  <si>
    <t>183903994435</t>
  </si>
  <si>
    <t>Base Cama Florencia Dividida Kin Gris</t>
  </si>
  <si>
    <t>MCO2573298422</t>
  </si>
  <si>
    <t>181194635724</t>
  </si>
  <si>
    <t>Base Cama Roma Semidoble Blanca</t>
  </si>
  <si>
    <t>MCO2573299124</t>
  </si>
  <si>
    <t>183904045975</t>
  </si>
  <si>
    <t>Combo Cama Cabecero Blanco King Marfil,</t>
  </si>
  <si>
    <t>MCO2573311388</t>
  </si>
  <si>
    <t>181194610462</t>
  </si>
  <si>
    <t>Combo Cama + Cabecero King Italia Taupe</t>
  </si>
  <si>
    <t>MCO2573311822</t>
  </si>
  <si>
    <t>183903980789</t>
  </si>
  <si>
    <t>Cama Cabecero Puff Baúl Queen Julieta Blanco</t>
  </si>
  <si>
    <t>MCO2573311826</t>
  </si>
  <si>
    <t>183903980799</t>
  </si>
  <si>
    <t>Cama Cabecero Puff Baúl Azul King Julieta</t>
  </si>
  <si>
    <t>MCO2573312016</t>
  </si>
  <si>
    <t>183903981335</t>
  </si>
  <si>
    <t>Combo Cama Cabecero Taupe King Luxury,</t>
  </si>
  <si>
    <t>MCO2573312042</t>
  </si>
  <si>
    <t>183903981361</t>
  </si>
  <si>
    <t>Base Cama Florencia Dividida King, Negro</t>
  </si>
  <si>
    <t>NEGRO SATINADO</t>
  </si>
  <si>
    <t>MCO2573312076</t>
  </si>
  <si>
    <t>183903981497</t>
  </si>
  <si>
    <t>Cabecero Cama Doble Zafiro Gris Plomo</t>
  </si>
  <si>
    <t>MCO2573312128</t>
  </si>
  <si>
    <t>183903981577</t>
  </si>
  <si>
    <t>Combo Cama + Cabecero King Italia Negro</t>
  </si>
  <si>
    <t>MCO2597981802</t>
  </si>
  <si>
    <t>181290016706</t>
  </si>
  <si>
    <t>Colchón, Base Cama Doble + Espaldar + Puff Baúl Paris, Negro</t>
  </si>
  <si>
    <t>MCO2597994812</t>
  </si>
  <si>
    <t>181290040662</t>
  </si>
  <si>
    <t>Cama 120 Cascadia+ Cabecero + Mesa De Noche, Café</t>
  </si>
  <si>
    <t>MCO2597994852</t>
  </si>
  <si>
    <t>181290042110</t>
  </si>
  <si>
    <t>Cama 120 Cascadia+ Cabecero + Mesa De Noches, Taupe</t>
  </si>
  <si>
    <t>MCO2598007656</t>
  </si>
  <si>
    <t>181290054240</t>
  </si>
  <si>
    <t>Cama Cascadia 140 + Colchón 1 Pillow + Mesa De Noche Negro</t>
  </si>
  <si>
    <t>MCO2598007730</t>
  </si>
  <si>
    <t>181290055858</t>
  </si>
  <si>
    <t>Colchón, Base Cama Doble Espaldar Paris + Puff Baul Gris Pla</t>
  </si>
  <si>
    <t>MCO2598033636</t>
  </si>
  <si>
    <t>181290102644</t>
  </si>
  <si>
    <t>Colchón, Cama Doble + Espaldar + Puff Baúl Paris Gris Per</t>
  </si>
  <si>
    <t>MCO2598046428</t>
  </si>
  <si>
    <t>181290088856</t>
  </si>
  <si>
    <t>Cama 140 Cascadia+ Cabecero + Mesa De Noche, Gris</t>
  </si>
  <si>
    <t>MCO2598046500</t>
  </si>
  <si>
    <t>181290091156</t>
  </si>
  <si>
    <t>Cama Cascadia 120 + Colchon 1 Pillow + Mesa De Noche Negro</t>
  </si>
  <si>
    <t>MCO2598046522</t>
  </si>
  <si>
    <t>181290091398</t>
  </si>
  <si>
    <t>Cama 140 Cascadia+ Cabecero + Mesa De Noche, Blanco</t>
  </si>
  <si>
    <t>MCO2598111598</t>
  </si>
  <si>
    <t>181290124808</t>
  </si>
  <si>
    <t>Cama Cascadia 160+ Colchón 1 Pillow + Mesa De Noche Negro</t>
  </si>
  <si>
    <t>MCO580932170</t>
  </si>
  <si>
    <t>63365477218</t>
  </si>
  <si>
    <t xml:space="preserve">Mesa Auxiliar Eames Cuadrada Blanca </t>
  </si>
  <si>
    <t>MCO581393837</t>
  </si>
  <si>
    <t>63543836776</t>
  </si>
  <si>
    <t>Silla Para Oficina Ejecutiva De Lujo Gris</t>
  </si>
  <si>
    <t>MCO638915774</t>
  </si>
  <si>
    <t>88903260727</t>
  </si>
  <si>
    <t>Mueble Comoda Ares 3 Cajones Miel / Blanco</t>
  </si>
  <si>
    <t>MCO814819298</t>
  </si>
  <si>
    <t>173735488978</t>
  </si>
  <si>
    <t>Espejo Vidal</t>
  </si>
  <si>
    <t>MCO909436109</t>
  </si>
  <si>
    <t>499900</t>
  </si>
  <si>
    <t>1039700</t>
  </si>
  <si>
    <t>279900</t>
  </si>
  <si>
    <t>2049750</t>
  </si>
  <si>
    <t>303671</t>
  </si>
  <si>
    <t>674750</t>
  </si>
  <si>
    <t>259799</t>
  </si>
  <si>
    <t>439800</t>
  </si>
  <si>
    <t>324189</t>
  </si>
  <si>
    <t>744902</t>
  </si>
  <si>
    <t>3819800</t>
  </si>
  <si>
    <t>2319800</t>
  </si>
  <si>
    <t>799800</t>
  </si>
  <si>
    <t>99800</t>
  </si>
  <si>
    <t>5379800</t>
  </si>
  <si>
    <t>611044</t>
  </si>
  <si>
    <t>3039800</t>
  </si>
  <si>
    <t>219800</t>
  </si>
  <si>
    <t>1315614</t>
  </si>
  <si>
    <t>666471</t>
  </si>
  <si>
    <t>882157</t>
  </si>
  <si>
    <t>699800</t>
  </si>
  <si>
    <t>1553918</t>
  </si>
  <si>
    <t>787683</t>
  </si>
  <si>
    <t>2139800</t>
  </si>
  <si>
    <t>459799</t>
  </si>
  <si>
    <t>1099800</t>
  </si>
  <si>
    <t>1599800</t>
  </si>
  <si>
    <t>5799800</t>
  </si>
  <si>
    <t>739800</t>
  </si>
  <si>
    <t>3219800</t>
  </si>
  <si>
    <t>1039800</t>
  </si>
  <si>
    <t>759800</t>
  </si>
  <si>
    <t>2059800</t>
  </si>
  <si>
    <t>1299800</t>
  </si>
  <si>
    <t>559799</t>
  </si>
  <si>
    <t>2679800</t>
  </si>
  <si>
    <t>7439800</t>
  </si>
  <si>
    <t>1219800</t>
  </si>
  <si>
    <t>5356964</t>
  </si>
  <si>
    <t>7179800</t>
  </si>
  <si>
    <t>7646961</t>
  </si>
  <si>
    <t>5919800</t>
  </si>
  <si>
    <t>1299750</t>
  </si>
  <si>
    <t>1456304</t>
  </si>
  <si>
    <t>3086034</t>
  </si>
  <si>
    <t>584717</t>
  </si>
  <si>
    <t>1624750</t>
  </si>
  <si>
    <t>422394</t>
  </si>
  <si>
    <t>943207</t>
  </si>
  <si>
    <t>304202</t>
  </si>
  <si>
    <t>1199800</t>
  </si>
  <si>
    <t>4479800</t>
  </si>
  <si>
    <t>1121707</t>
  </si>
  <si>
    <t>999852</t>
  </si>
  <si>
    <t>280786</t>
  </si>
  <si>
    <t>1799800</t>
  </si>
  <si>
    <t>939800</t>
  </si>
  <si>
    <t>1824750</t>
  </si>
  <si>
    <t>859800</t>
  </si>
  <si>
    <t>624750</t>
  </si>
  <si>
    <t>1652857</t>
  </si>
  <si>
    <t>924340</t>
  </si>
  <si>
    <t>952143</t>
  </si>
  <si>
    <t>1274750</t>
  </si>
  <si>
    <t>2630217</t>
  </si>
  <si>
    <t>4195435</t>
  </si>
  <si>
    <t>2825870</t>
  </si>
  <si>
    <t>3179230</t>
  </si>
  <si>
    <t>1749808</t>
  </si>
  <si>
    <t>1325870</t>
  </si>
  <si>
    <t>1499800</t>
  </si>
  <si>
    <t>678393</t>
  </si>
  <si>
    <t>3891087</t>
  </si>
  <si>
    <t>4199800</t>
  </si>
  <si>
    <t>4499800</t>
  </si>
  <si>
    <t>912826</t>
  </si>
  <si>
    <t>818030</t>
  </si>
  <si>
    <t>4999800</t>
  </si>
  <si>
    <t>660189</t>
  </si>
  <si>
    <t>613860</t>
  </si>
  <si>
    <t>2536852</t>
  </si>
  <si>
    <t>2899800</t>
  </si>
  <si>
    <t>344483</t>
  </si>
  <si>
    <t>3191382</t>
  </si>
  <si>
    <t>3862549</t>
  </si>
  <si>
    <t>4039020</t>
  </si>
  <si>
    <t>4489591</t>
  </si>
  <si>
    <t>1211969</t>
  </si>
  <si>
    <t>1271016</t>
  </si>
  <si>
    <t>686078</t>
  </si>
  <si>
    <t>940980</t>
  </si>
  <si>
    <t>6749750</t>
  </si>
  <si>
    <t>5686078</t>
  </si>
  <si>
    <t>3744902</t>
  </si>
  <si>
    <t>3399800</t>
  </si>
  <si>
    <t>6666388</t>
  </si>
  <si>
    <t>4871538</t>
  </si>
  <si>
    <t>3275689</t>
  </si>
  <si>
    <t>781093</t>
  </si>
  <si>
    <t>4444259</t>
  </si>
  <si>
    <t>4836976</t>
  </si>
  <si>
    <t>3285510</t>
  </si>
  <si>
    <t>2450784</t>
  </si>
  <si>
    <t>3599800</t>
  </si>
  <si>
    <t>3999800</t>
  </si>
  <si>
    <t>499833</t>
  </si>
  <si>
    <t>4744902</t>
  </si>
  <si>
    <t>1666471</t>
  </si>
  <si>
    <t>3509608</t>
  </si>
  <si>
    <t>2803725</t>
  </si>
  <si>
    <t>1568431</t>
  </si>
  <si>
    <t>3156667</t>
  </si>
  <si>
    <t>2274314</t>
  </si>
  <si>
    <t>5399800</t>
  </si>
  <si>
    <t>5499800</t>
  </si>
  <si>
    <t>6399800</t>
  </si>
  <si>
    <t>599900</t>
  </si>
  <si>
    <t>849900</t>
  </si>
  <si>
    <t>202900</t>
  </si>
  <si>
    <t>MELI</t>
  </si>
  <si>
    <r>
      <t>Título de la publicación</t>
    </r>
    <r>
      <rPr>
        <sz val="8"/>
        <rFont val="Arial"/>
        <family val="2"/>
      </rPr>
      <t xml:space="preserve"> </t>
    </r>
  </si>
  <si>
    <r>
      <t>Número de la publicación</t>
    </r>
    <r>
      <rPr>
        <sz val="8"/>
        <rFont val="Arial"/>
        <family val="2"/>
      </rPr>
      <t xml:space="preserve"> </t>
    </r>
  </si>
  <si>
    <r>
      <t>SKU</t>
    </r>
    <r>
      <rPr>
        <sz val="8"/>
        <rFont val="Arial"/>
        <family val="2"/>
      </rPr>
      <t xml:space="preserve"> </t>
    </r>
  </si>
  <si>
    <r>
      <t>Precio original</t>
    </r>
    <r>
      <rPr>
        <sz val="8"/>
        <rFont val="Arial"/>
        <family val="2"/>
      </rPr>
      <t xml:space="preserve"> </t>
    </r>
  </si>
  <si>
    <r>
      <t>Descuento</t>
    </r>
    <r>
      <rPr>
        <sz val="8"/>
        <rFont val="Arial"/>
        <family val="2"/>
      </rPr>
      <t xml:space="preserve"> </t>
    </r>
  </si>
  <si>
    <r>
      <t>Descuento exclusivo Meli+</t>
    </r>
    <r>
      <rPr>
        <sz val="8"/>
        <color rgb="FF000000"/>
        <rFont val="Arial"/>
        <family val="2"/>
      </rPr>
      <t xml:space="preserve"> 
Ofrece un descuento para suscriptores Meli+, compran un 55% más que el resto. Es opcional.</t>
    </r>
  </si>
  <si>
    <r>
      <t>Descuento exclusivo Meli+</t>
    </r>
    <r>
      <rPr>
        <sz val="8"/>
        <rFont val="Arial"/>
        <family val="2"/>
      </rPr>
      <t xml:space="preserve"> </t>
    </r>
  </si>
  <si>
    <r>
      <t>Estado de la promoción</t>
    </r>
    <r>
      <rPr>
        <sz val="8"/>
        <rFont val="Arial"/>
        <family val="2"/>
      </rPr>
      <t xml:space="preserve"> </t>
    </r>
  </si>
  <si>
    <r>
      <t>¿Qué quieres hacer con esta publicación?</t>
    </r>
    <r>
      <rPr>
        <sz val="8"/>
        <rFont val="Arial"/>
        <family val="2"/>
      </rPr>
      <t xml:space="preserve"> </t>
    </r>
  </si>
  <si>
    <t>Porcentaje</t>
  </si>
  <si>
    <t>Precio final</t>
  </si>
  <si>
    <t>Valoración del descuento</t>
  </si>
  <si>
    <r>
      <t>No modifiques esta columna</t>
    </r>
    <r>
      <rPr>
        <sz val="8"/>
        <rFont val="Arial"/>
        <family val="2"/>
      </rPr>
      <t xml:space="preserve"> </t>
    </r>
  </si>
  <si>
    <r>
      <t>No incluyas decimales ni porcentajes por debajo del 5% o por encima del 80%.</t>
    </r>
    <r>
      <rPr>
        <sz val="8"/>
        <rFont val="Arial"/>
        <family val="2"/>
      </rPr>
      <t xml:space="preserve"> </t>
    </r>
  </si>
  <si>
    <r>
      <t>No modifiques esta columna</t>
    </r>
    <r>
      <rPr>
        <sz val="8"/>
        <rFont val="Arial"/>
        <family val="2"/>
      </rPr>
      <t xml:space="preserve"> 
Un descuento atractivo maximiza tus posibilidades de destacarte y ser la primera opción de compra.</t>
    </r>
  </si>
  <si>
    <r>
      <t>Puedes modificar esta columna. Para que apliquemos este descuento, no incluyas porcentajes con decimales y asegúrate de que sea al menos 5% superior al descuento base.</t>
    </r>
    <r>
      <rPr>
        <sz val="8"/>
        <rFont val="Arial"/>
        <family val="2"/>
      </rPr>
      <t xml:space="preserve"> </t>
    </r>
  </si>
  <si>
    <r>
      <t>Puedes modificar esta columna. Ten en cuenta que el precio final debe coincidir con el descuento que agregues en la columna anterior.</t>
    </r>
    <r>
      <rPr>
        <sz val="8"/>
        <rFont val="Arial"/>
        <family val="2"/>
      </rPr>
      <t xml:space="preserve"> </t>
    </r>
  </si>
  <si>
    <t>Activo</t>
  </si>
  <si>
    <t>Participar</t>
  </si>
  <si>
    <t>Elegible</t>
  </si>
  <si>
    <t>249900 con ajuste automático</t>
  </si>
  <si>
    <t>487400 con ajuste automático</t>
  </si>
  <si>
    <t>399900 con ajuste automático</t>
  </si>
  <si>
    <t>383900 con ajuste automático</t>
  </si>
  <si>
    <t>759800 con ajuste automático</t>
  </si>
  <si>
    <t>839800 con ajuste automático</t>
  </si>
  <si>
    <t>PRECIO BLACK</t>
  </si>
  <si>
    <t>% de descuento aplicado</t>
  </si>
  <si>
    <t xml:space="preserve">PVP NORMAL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</si>
</sst>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[$$-240A]\ #,##0"/>
    <numFmt numFmtId="165" formatCode="_-&quot;$&quot;\ * #,##0_-;\-&quot;$&quot;\ * #,##0_-;_-&quot;$&quot;\ * &quot;-&quot;??_-;_-@_-"/>
  </numFmts>
  <fonts count="18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color rgb="FF781A13"/>
      <name val="Arial"/>
      <family val="2"/>
    </font>
    <font>
      <sz val="9"/>
      <color rgb="FF000000"/>
      <name val="Proxima Nova"/>
    </font>
    <font>
      <sz val="10"/>
      <color rgb="FF999999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0"/>
      <color theme="1"/>
      <name val="Verdana"/>
      <family val="2"/>
    </font>
    <font>
      <sz val="11"/>
      <name val="Calibri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Arial"/>
      <family val="2"/>
    </font>
    <font>
      <b/>
      <sz val="10"/>
      <color rgb="FFFFFFFF"/>
      <name val="Arial"/>
      <family val="2"/>
    </font>
    <font>
      <sz val="10"/>
      <color rgb="FF737373"/>
      <name val="Arial"/>
      <family val="2"/>
    </font>
    <font>
      <sz val="10"/>
      <color rgb="FF0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158"/>
      </patternFill>
    </fill>
    <fill>
      <patternFill patternType="solid">
        <fgColor rgb="FFF6B26B"/>
      </patternFill>
    </fill>
    <fill>
      <patternFill patternType="solid">
        <fgColor rgb="FFF3F3F3"/>
      </patternFill>
    </fill>
    <fill>
      <patternFill patternType="solid">
        <fgColor rgb="FFF9F9F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EAEA"/>
      </patternFill>
    </fill>
    <fill>
      <patternFill patternType="solid">
        <fgColor rgb="FFDDDDDD"/>
      </patternFill>
    </fill>
    <fill>
      <patternFill patternType="solid">
        <fgColor rgb="FF9EC284"/>
      </patternFill>
    </fill>
    <fill>
      <patternFill patternType="solid">
        <fgColor rgb="FFEAC3E4"/>
      </patternFill>
    </fill>
    <fill>
      <patternFill patternType="solid">
        <fgColor rgb="FF4683F2"/>
      </patternFill>
    </fill>
  </fills>
  <borders count="11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dotted">
        <color rgb="FF999999"/>
      </left>
      <right style="dotted">
        <color rgb="FF999999"/>
      </right>
      <top style="dotted">
        <color rgb="FF999999"/>
      </top>
      <bottom style="dotted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EDEDED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8">
    <xf numFmtId="0" fontId="0" fillId="0" borderId="0"/>
    <xf numFmtId="0" fontId="8" fillId="0" borderId="0"/>
    <xf numFmtId="9" fontId="8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0" fontId="17" fillId="0" borderId="0"/>
    <xf numFmtId="44" fontId="10" fillId="0" borderId="0" applyFont="0" applyFill="0" applyBorder="0" applyAlignment="0" applyProtection="0"/>
  </cellStyleXfs>
  <cellXfs count="98">
    <xf numFmtId="0" fontId="0" fillId="0" borderId="0" xfId="0"/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>
      <alignment horizontal="left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justify" vertical="center" wrapText="1"/>
    </xf>
    <xf numFmtId="0" fontId="4" fillId="4" borderId="3" xfId="0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left" vertical="center"/>
      <protection locked="0"/>
    </xf>
    <xf numFmtId="0" fontId="0" fillId="6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7" fillId="6" borderId="0" xfId="0" applyFont="1" applyFill="1"/>
    <xf numFmtId="0" fontId="7" fillId="0" borderId="0" xfId="0" applyFont="1"/>
    <xf numFmtId="164" fontId="0" fillId="0" borderId="0" xfId="0" applyNumberFormat="1"/>
    <xf numFmtId="3" fontId="0" fillId="0" borderId="0" xfId="0" applyNumberFormat="1"/>
    <xf numFmtId="0" fontId="0" fillId="6" borderId="0" xfId="0" applyFill="1"/>
    <xf numFmtId="9" fontId="0" fillId="0" borderId="0" xfId="0" applyNumberFormat="1"/>
    <xf numFmtId="0" fontId="8" fillId="0" borderId="4" xfId="1" applyBorder="1"/>
    <xf numFmtId="0" fontId="8" fillId="7" borderId="0" xfId="1" applyFill="1"/>
    <xf numFmtId="0" fontId="8" fillId="0" borderId="0" xfId="1"/>
    <xf numFmtId="9" fontId="8" fillId="8" borderId="0" xfId="2" applyFont="1" applyFill="1"/>
    <xf numFmtId="0" fontId="8" fillId="9" borderId="0" xfId="1" applyFill="1"/>
    <xf numFmtId="3" fontId="8" fillId="7" borderId="0" xfId="1" applyNumberFormat="1" applyFill="1"/>
    <xf numFmtId="3" fontId="8" fillId="0" borderId="0" xfId="1" applyNumberFormat="1"/>
    <xf numFmtId="2" fontId="8" fillId="0" borderId="0" xfId="1" applyNumberFormat="1"/>
    <xf numFmtId="9" fontId="0" fillId="8" borderId="0" xfId="2" applyFont="1" applyFill="1"/>
    <xf numFmtId="3" fontId="8" fillId="9" borderId="0" xfId="1" applyNumberFormat="1" applyFill="1"/>
    <xf numFmtId="9" fontId="0" fillId="0" borderId="0" xfId="2" applyFont="1"/>
    <xf numFmtId="0" fontId="8" fillId="0" borderId="5" xfId="1" applyBorder="1"/>
    <xf numFmtId="9" fontId="0" fillId="7" borderId="0" xfId="2" applyFont="1" applyFill="1"/>
    <xf numFmtId="0" fontId="8" fillId="8" borderId="0" xfId="1" applyFill="1"/>
    <xf numFmtId="9" fontId="8" fillId="0" borderId="0" xfId="1" applyNumberFormat="1"/>
    <xf numFmtId="10" fontId="8" fillId="0" borderId="0" xfId="1" applyNumberFormat="1"/>
    <xf numFmtId="3" fontId="5" fillId="10" borderId="6" xfId="1" applyNumberFormat="1" applyFont="1" applyFill="1" applyBorder="1" applyAlignment="1">
      <alignment horizontal="center" vertical="center" wrapText="1"/>
    </xf>
    <xf numFmtId="0" fontId="9" fillId="10" borderId="6" xfId="1" applyFont="1" applyFill="1" applyBorder="1" applyAlignment="1">
      <alignment horizontal="center" vertical="center" wrapText="1"/>
    </xf>
    <xf numFmtId="0" fontId="9" fillId="10" borderId="0" xfId="1" applyFont="1" applyFill="1" applyAlignment="1">
      <alignment horizontal="center" vertical="center" wrapText="1"/>
    </xf>
    <xf numFmtId="0" fontId="5" fillId="10" borderId="6" xfId="1" applyFont="1" applyFill="1" applyBorder="1" applyAlignment="1">
      <alignment horizontal="center" vertical="center" wrapText="1"/>
    </xf>
    <xf numFmtId="1" fontId="5" fillId="10" borderId="6" xfId="1" applyNumberFormat="1" applyFont="1" applyFill="1" applyBorder="1" applyAlignment="1">
      <alignment horizontal="center" vertical="center" wrapText="1"/>
    </xf>
    <xf numFmtId="0" fontId="11" fillId="12" borderId="0" xfId="0" applyFont="1" applyFill="1"/>
    <xf numFmtId="0" fontId="11" fillId="13" borderId="0" xfId="0" applyFont="1" applyFill="1"/>
    <xf numFmtId="165" fontId="0" fillId="0" borderId="0" xfId="4" applyNumberFormat="1" applyFont="1"/>
    <xf numFmtId="9" fontId="0" fillId="0" borderId="0" xfId="3" applyFont="1"/>
    <xf numFmtId="165" fontId="0" fillId="0" borderId="0" xfId="0" applyNumberFormat="1"/>
    <xf numFmtId="0" fontId="0" fillId="14" borderId="0" xfId="0" applyFill="1"/>
    <xf numFmtId="0" fontId="0" fillId="7" borderId="0" xfId="0" applyFill="1"/>
    <xf numFmtId="165" fontId="0" fillId="7" borderId="0" xfId="4" applyNumberFormat="1" applyFont="1" applyFill="1"/>
    <xf numFmtId="49" fontId="0" fillId="0" borderId="0" xfId="0" applyNumberFormat="1"/>
    <xf numFmtId="165" fontId="0" fillId="13" borderId="0" xfId="4" applyNumberFormat="1" applyFont="1" applyFill="1"/>
    <xf numFmtId="165" fontId="0" fillId="14" borderId="0" xfId="4" applyNumberFormat="1" applyFont="1" applyFill="1"/>
    <xf numFmtId="0" fontId="0" fillId="15" borderId="0" xfId="0" applyFill="1"/>
    <xf numFmtId="0" fontId="0" fillId="11" borderId="0" xfId="0" applyFill="1"/>
    <xf numFmtId="0" fontId="0" fillId="15" borderId="0" xfId="0" applyFill="1" applyAlignment="1">
      <alignment horizontal="center"/>
    </xf>
    <xf numFmtId="42" fontId="0" fillId="0" borderId="0" xfId="0" applyNumberFormat="1"/>
    <xf numFmtId="42" fontId="0" fillId="15" borderId="0" xfId="5" applyFont="1" applyFill="1" applyBorder="1" applyAlignment="1"/>
    <xf numFmtId="165" fontId="0" fillId="15" borderId="0" xfId="4" applyNumberFormat="1" applyFont="1" applyFill="1"/>
    <xf numFmtId="0" fontId="0" fillId="0" borderId="7" xfId="0" applyBorder="1"/>
    <xf numFmtId="165" fontId="0" fillId="0" borderId="8" xfId="4" applyNumberFormat="1" applyFont="1" applyBorder="1"/>
    <xf numFmtId="0" fontId="0" fillId="0" borderId="9" xfId="0" applyBorder="1"/>
    <xf numFmtId="0" fontId="0" fillId="13" borderId="0" xfId="0" applyFill="1"/>
    <xf numFmtId="10" fontId="8" fillId="0" borderId="0" xfId="3" applyNumberFormat="1" applyFont="1"/>
    <xf numFmtId="3" fontId="8" fillId="0" borderId="0" xfId="3" applyNumberFormat="1" applyFont="1"/>
    <xf numFmtId="0" fontId="1" fillId="2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justify" vertical="center"/>
    </xf>
    <xf numFmtId="0" fontId="4" fillId="16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justify" vertical="center" wrapText="1"/>
    </xf>
    <xf numFmtId="0" fontId="4" fillId="16" borderId="3" xfId="0" applyFont="1" applyFill="1" applyBorder="1" applyAlignment="1">
      <alignment horizontal="center" vertical="center"/>
    </xf>
    <xf numFmtId="0" fontId="1" fillId="18" borderId="10" xfId="0" applyFont="1" applyFill="1" applyBorder="1" applyAlignment="1" applyProtection="1">
      <alignment horizontal="center" vertical="center" wrapText="1"/>
      <protection locked="0"/>
    </xf>
    <xf numFmtId="0" fontId="1" fillId="19" borderId="10" xfId="0" applyFont="1" applyFill="1" applyBorder="1" applyAlignment="1" applyProtection="1">
      <alignment horizontal="center" vertical="center" wrapText="1"/>
      <protection locked="0"/>
    </xf>
    <xf numFmtId="0" fontId="4" fillId="4" borderId="10" xfId="0" applyFont="1" applyFill="1" applyBorder="1" applyAlignment="1">
      <alignment horizontal="left" vertical="center" wrapText="1"/>
    </xf>
    <xf numFmtId="0" fontId="4" fillId="4" borderId="10" xfId="0" applyFont="1" applyFill="1" applyBorder="1" applyAlignment="1">
      <alignment horizontal="right" vertical="center" wrapText="1"/>
    </xf>
    <xf numFmtId="0" fontId="5" fillId="0" borderId="10" xfId="0" applyFont="1" applyBorder="1" applyAlignment="1" applyProtection="1">
      <alignment horizontal="right" vertical="center"/>
      <protection locked="0"/>
    </xf>
    <xf numFmtId="0" fontId="4" fillId="4" borderId="10" xfId="0" applyFont="1" applyFill="1" applyBorder="1" applyAlignment="1">
      <alignment horizontal="center" vertical="center" wrapText="1"/>
    </xf>
    <xf numFmtId="0" fontId="5" fillId="0" borderId="10" xfId="0" applyFont="1" applyBorder="1" applyAlignment="1" applyProtection="1">
      <alignment horizontal="center" vertical="center"/>
      <protection locked="0"/>
    </xf>
    <xf numFmtId="0" fontId="16" fillId="4" borderId="10" xfId="0" applyFont="1" applyFill="1" applyBorder="1" applyAlignment="1">
      <alignment horizontal="left" vertical="center" wrapText="1"/>
    </xf>
    <xf numFmtId="0" fontId="0" fillId="0" borderId="0" xfId="3" applyNumberFormat="1" applyFont="1"/>
    <xf numFmtId="49" fontId="17" fillId="0" borderId="0" xfId="6" applyNumberFormat="1"/>
    <xf numFmtId="0" fontId="1" fillId="18" borderId="10" xfId="6" applyFont="1" applyFill="1" applyBorder="1" applyAlignment="1" applyProtection="1">
      <alignment horizontal="center" vertical="center" wrapText="1"/>
      <protection locked="0"/>
    </xf>
    <xf numFmtId="0" fontId="4" fillId="4" borderId="10" xfId="6" applyFont="1" applyFill="1" applyBorder="1" applyAlignment="1">
      <alignment horizontal="right" vertical="center" wrapText="1"/>
    </xf>
    <xf numFmtId="0" fontId="4" fillId="4" borderId="10" xfId="6" applyFont="1" applyFill="1" applyBorder="1" applyAlignment="1">
      <alignment horizontal="left" vertical="center" wrapText="1"/>
    </xf>
    <xf numFmtId="0" fontId="5" fillId="0" borderId="10" xfId="6" applyFont="1" applyBorder="1" applyAlignment="1" applyProtection="1">
      <alignment horizontal="right" vertical="center"/>
      <protection locked="0"/>
    </xf>
    <xf numFmtId="44" fontId="1" fillId="2" borderId="0" xfId="7" applyFont="1" applyFill="1" applyAlignment="1" applyProtection="1">
      <alignment horizontal="center" vertical="center" wrapText="1"/>
      <protection locked="0"/>
    </xf>
    <xf numFmtId="44" fontId="0" fillId="0" borderId="0" xfId="7" applyFont="1"/>
    <xf numFmtId="0" fontId="14" fillId="0" borderId="0" xfId="0" applyFont="1" applyAlignment="1" applyProtection="1">
      <alignment horizontal="center" vertical="center" wrapText="1"/>
      <protection locked="0"/>
    </xf>
    <xf numFmtId="49" fontId="0" fillId="0" borderId="0" xfId="0" applyNumberFormat="1"/>
    <xf numFmtId="0" fontId="9" fillId="4" borderId="10" xfId="0" applyFont="1" applyFill="1" applyBorder="1" applyAlignment="1" applyProtection="1">
      <alignment horizontal="center" vertical="center" wrapText="1"/>
      <protection locked="0"/>
    </xf>
    <xf numFmtId="0" fontId="1" fillId="17" borderId="10" xfId="0" applyFont="1" applyFill="1" applyBorder="1" applyAlignment="1" applyProtection="1">
      <alignment horizontal="center" vertical="center" wrapText="1"/>
      <protection locked="0"/>
    </xf>
    <xf numFmtId="0" fontId="15" fillId="20" borderId="10" xfId="0" applyFont="1" applyFill="1" applyBorder="1" applyAlignment="1" applyProtection="1">
      <alignment horizontal="center" vertical="center" wrapText="1"/>
      <protection locked="0"/>
    </xf>
    <xf numFmtId="0" fontId="1" fillId="18" borderId="10" xfId="0" applyFont="1" applyFill="1" applyBorder="1" applyAlignment="1" applyProtection="1">
      <alignment horizontal="center" vertical="center" wrapText="1"/>
      <protection locked="0"/>
    </xf>
    <xf numFmtId="0" fontId="1" fillId="19" borderId="10" xfId="0" applyFont="1" applyFill="1" applyBorder="1" applyAlignment="1" applyProtection="1">
      <alignment horizontal="center" vertical="center" wrapText="1"/>
      <protection locked="0"/>
    </xf>
    <xf numFmtId="0" fontId="1" fillId="17" borderId="10" xfId="6" applyFont="1" applyFill="1" applyBorder="1" applyAlignment="1" applyProtection="1">
      <alignment horizontal="center" vertical="center" wrapText="1"/>
      <protection locked="0"/>
    </xf>
    <xf numFmtId="0" fontId="9" fillId="4" borderId="10" xfId="6" applyFont="1" applyFill="1" applyBorder="1" applyAlignment="1" applyProtection="1">
      <alignment horizontal="center" vertical="center" wrapText="1"/>
      <protection locked="0"/>
    </xf>
    <xf numFmtId="49" fontId="17" fillId="0" borderId="0" xfId="6" applyNumberFormat="1"/>
    <xf numFmtId="0" fontId="1" fillId="18" borderId="10" xfId="6" applyFont="1" applyFill="1" applyBorder="1" applyAlignment="1" applyProtection="1">
      <alignment horizontal="center" vertical="center" wrapText="1"/>
      <protection locked="0"/>
    </xf>
  </cellXfs>
  <cellStyles count="8">
    <cellStyle name="Moneda" xfId="7" builtinId="4"/>
    <cellStyle name="Moneda [0] 2" xfId="5" xr:uid="{C400019D-5EE0-4DD2-8AB6-C5F510FDEA81}"/>
    <cellStyle name="Moneda 2" xfId="4" xr:uid="{C5683C1D-F744-4DE6-9E66-58C9D7725334}"/>
    <cellStyle name="Normal" xfId="0" builtinId="0"/>
    <cellStyle name="Normal 2" xfId="1" xr:uid="{099BDDCC-2225-476F-88EF-7F4581E93FF8}"/>
    <cellStyle name="Normal 3" xfId="6" xr:uid="{C67350D6-F4EE-4876-A388-C1A57C498496}"/>
    <cellStyle name="Porcentaje" xfId="3" builtinId="5"/>
    <cellStyle name="Porcentaje 2" xfId="2" xr:uid="{827C831A-9B7D-4AA5-8622-44D7BCD3855D}"/>
  </cellStyles>
  <dxfs count="23">
    <dxf>
      <font>
        <color indexed="55"/>
      </font>
    </dxf>
    <dxf>
      <font>
        <color rgb="FFFF7734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28A664"/>
      </font>
      <fill>
        <patternFill patternType="solid">
          <bgColor rgb="FFF3F3F3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numFmt numFmtId="164" formatCode="[$$-240A]\ #,##0"/>
    </dxf>
    <dxf>
      <numFmt numFmtId="164" formatCode="[$$-240A]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$&quot;\ * #,##0_-;\-&quot;$&quot;\ * #,##0_-;_-&quot;$&quot;\ * &quot;-&quot;??_-;_-@_-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$&quot;\ * #,##0_-;\-&quot;$&quot;\ * #,##0_-;_-&quot;$&quot;\ * &quot;-&quot;??_-;_-@_-"/>
    </dxf>
    <dxf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464820</xdr:colOff>
          <xdr:row>2</xdr:row>
          <xdr:rowOff>30480</xdr:rowOff>
        </xdr:from>
        <xdr:to>
          <xdr:col>10</xdr:col>
          <xdr:colOff>190500</xdr:colOff>
          <xdr:row>5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480060</xdr:colOff>
          <xdr:row>6</xdr:row>
          <xdr:rowOff>83820</xdr:rowOff>
        </xdr:from>
        <xdr:to>
          <xdr:col>10</xdr:col>
          <xdr:colOff>205740</xdr:colOff>
          <xdr:row>9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Pegar INV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762000</xdr:colOff>
          <xdr:row>6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precios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137160</xdr:rowOff>
        </xdr:from>
        <xdr:to>
          <xdr:col>12</xdr:col>
          <xdr:colOff>784860</xdr:colOff>
          <xdr:row>3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7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Incremento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53340</xdr:colOff>
          <xdr:row>0</xdr:row>
          <xdr:rowOff>251460</xdr:rowOff>
        </xdr:from>
        <xdr:to>
          <xdr:col>12</xdr:col>
          <xdr:colOff>304800</xdr:colOff>
          <xdr:row>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Inventario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auhu\OneDrive\Documents\Santi\All%20for%20One.xlsm" TargetMode="External"/><Relationship Id="rId1" Type="http://schemas.openxmlformats.org/officeDocument/2006/relationships/externalLinkPath" Target="/Users/pauhu/OneDrive/Documents/Santi/All%20for%20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Hoja4"/>
      <sheetName val="DATA VTS"/>
      <sheetName val="LISTA DE PRECIOS EKM "/>
      <sheetName val="IVA"/>
      <sheetName val="INVENTARIO"/>
      <sheetName val="RTA "/>
      <sheetName val="DESCONTINUAR "/>
      <sheetName val="Hoja2"/>
      <sheetName val="RAPPI"/>
      <sheetName val="RAPPI BOG"/>
      <sheetName val="RAPPI MED"/>
      <sheetName val="CONSOLIDADO VENTAS"/>
      <sheetName val="COMBOS CAMA"/>
      <sheetName val="REF COMBOS SIN COLCHON"/>
      <sheetName val="REF COMBOS CON COLCHON"/>
      <sheetName val="Plantilla CAMA"/>
      <sheetName val="Pendientes Camas"/>
      <sheetName val="DESCUENTOS"/>
      <sheetName val="SOLICITUD PEDIDOS"/>
      <sheetName val="Ventas Wh"/>
      <sheetName val="Hoja3"/>
      <sheetName val="Hoja1"/>
      <sheetName val="All for One"/>
    </sheetNames>
    <definedNames>
      <definedName name="Borrar_Inventario"/>
      <definedName name="Pegar_Inventario"/>
    </definedNames>
    <sheetDataSet>
      <sheetData sheetId="0" refreshError="1"/>
      <sheetData sheetId="1" refreshError="1"/>
      <sheetData sheetId="2" refreshError="1"/>
      <sheetData sheetId="3">
        <row r="1">
          <cell r="A1" t="str">
            <v>EKM</v>
          </cell>
        </row>
        <row r="2">
          <cell r="A2" t="str">
            <v>EKMPT08</v>
          </cell>
        </row>
        <row r="3">
          <cell r="A3" t="str">
            <v>EKMB01C</v>
          </cell>
        </row>
        <row r="4">
          <cell r="A4" t="str">
            <v>EKMB006</v>
          </cell>
        </row>
        <row r="5">
          <cell r="A5" t="str">
            <v>EKMALMBL02</v>
          </cell>
        </row>
        <row r="6">
          <cell r="A6" t="str">
            <v>EKMALMBL01</v>
          </cell>
        </row>
        <row r="7">
          <cell r="A7" t="str">
            <v>EKMPT52</v>
          </cell>
        </row>
        <row r="8">
          <cell r="A8" t="str">
            <v>EKMJR04BN</v>
          </cell>
        </row>
        <row r="9">
          <cell r="A9" t="str">
            <v>EKMJR02ND</v>
          </cell>
        </row>
        <row r="10">
          <cell r="A10" t="str">
            <v>EKMA364</v>
          </cell>
        </row>
        <row r="11">
          <cell r="A11" t="str">
            <v>EKMPT05</v>
          </cell>
        </row>
        <row r="12">
          <cell r="A12" t="str">
            <v>EKMRST64AZ</v>
          </cell>
        </row>
        <row r="13">
          <cell r="A13" t="str">
            <v>EKMRST64M</v>
          </cell>
        </row>
        <row r="14">
          <cell r="A14" t="str">
            <v>EKMRST66R</v>
          </cell>
        </row>
        <row r="15">
          <cell r="A15" t="str">
            <v>EKMRST66RS</v>
          </cell>
        </row>
        <row r="16">
          <cell r="A16" t="str">
            <v>EKMRST66V</v>
          </cell>
        </row>
        <row r="17">
          <cell r="A17" t="str">
            <v>EKMRST64AM</v>
          </cell>
        </row>
        <row r="18">
          <cell r="A18" t="str">
            <v>EKMIN01ZA</v>
          </cell>
        </row>
        <row r="19">
          <cell r="A19" t="str">
            <v>EKMIN01ZM</v>
          </cell>
        </row>
        <row r="20">
          <cell r="A20" t="str">
            <v>EKMIN01ZP</v>
          </cell>
        </row>
        <row r="21">
          <cell r="A21" t="str">
            <v>EKMIN01NR</v>
          </cell>
        </row>
        <row r="22">
          <cell r="A22" t="str">
            <v>EKMIN01VL</v>
          </cell>
        </row>
        <row r="23">
          <cell r="A23" t="str">
            <v>EKMIN01Z</v>
          </cell>
        </row>
        <row r="24">
          <cell r="A24" t="str">
            <v>EKMIN01M</v>
          </cell>
        </row>
        <row r="25">
          <cell r="A25" t="str">
            <v>EKMIN01RJ</v>
          </cell>
        </row>
        <row r="26">
          <cell r="A26" t="str">
            <v>EKMIN01RS</v>
          </cell>
        </row>
        <row r="27">
          <cell r="A27" t="str">
            <v>EKMIN01V</v>
          </cell>
        </row>
        <row r="28">
          <cell r="A28" t="str">
            <v>EKMSP01</v>
          </cell>
        </row>
        <row r="29">
          <cell r="A29" t="str">
            <v>EKMPT07</v>
          </cell>
        </row>
        <row r="30">
          <cell r="A30" t="str">
            <v>EKMCD10</v>
          </cell>
        </row>
        <row r="31">
          <cell r="A31" t="str">
            <v>EKMA042</v>
          </cell>
        </row>
        <row r="32">
          <cell r="A32" t="str">
            <v>EKMCD1</v>
          </cell>
        </row>
        <row r="33">
          <cell r="A33" t="str">
            <v>EKMCD01</v>
          </cell>
        </row>
        <row r="34">
          <cell r="A34" t="str">
            <v>EKMMCP5</v>
          </cell>
        </row>
        <row r="35">
          <cell r="A35" t="str">
            <v>EKMRST64N</v>
          </cell>
        </row>
        <row r="36">
          <cell r="A36" t="str">
            <v>EKMRST64R</v>
          </cell>
        </row>
        <row r="37">
          <cell r="A37" t="str">
            <v>EKMRST64V</v>
          </cell>
        </row>
        <row r="38">
          <cell r="A38" t="str">
            <v>EKMRST64A</v>
          </cell>
        </row>
        <row r="39">
          <cell r="A39" t="str">
            <v>EKMAR101N</v>
          </cell>
        </row>
        <row r="40">
          <cell r="A40" t="str">
            <v>EKMAR102</v>
          </cell>
        </row>
        <row r="41">
          <cell r="A41" t="str">
            <v>EKMPT30</v>
          </cell>
        </row>
        <row r="42">
          <cell r="A42" t="str">
            <v>EKMD32</v>
          </cell>
        </row>
        <row r="43">
          <cell r="A43" t="str">
            <v>EKMBR03</v>
          </cell>
        </row>
        <row r="44">
          <cell r="A44" t="str">
            <v>EKMMC2</v>
          </cell>
        </row>
        <row r="45">
          <cell r="A45" t="str">
            <v>EKMS400</v>
          </cell>
        </row>
        <row r="46">
          <cell r="A46" t="str">
            <v>EKMRST63AZ</v>
          </cell>
        </row>
        <row r="47">
          <cell r="A47" t="str">
            <v>EKMRST63NR</v>
          </cell>
        </row>
        <row r="48">
          <cell r="A48" t="str">
            <v>EKMRT53A</v>
          </cell>
        </row>
        <row r="49">
          <cell r="A49" t="str">
            <v>EKMPT06</v>
          </cell>
        </row>
        <row r="50">
          <cell r="A50" t="str">
            <v>EKMD12</v>
          </cell>
        </row>
        <row r="51">
          <cell r="A51" t="str">
            <v>EKMPINCM</v>
          </cell>
        </row>
        <row r="52">
          <cell r="A52" t="str">
            <v>EKMSK235A</v>
          </cell>
        </row>
        <row r="53">
          <cell r="A53" t="str">
            <v>EKMRE280AZ</v>
          </cell>
        </row>
        <row r="54">
          <cell r="A54" t="str">
            <v>EKMRE280NR</v>
          </cell>
        </row>
        <row r="55">
          <cell r="A55" t="str">
            <v>EKMRE280R</v>
          </cell>
        </row>
        <row r="56">
          <cell r="A56" t="str">
            <v>EKMRE280A</v>
          </cell>
        </row>
        <row r="57">
          <cell r="A57" t="str">
            <v>EKMRST64RS</v>
          </cell>
        </row>
        <row r="58">
          <cell r="A58" t="str">
            <v>EKMD14</v>
          </cell>
        </row>
        <row r="59">
          <cell r="A59" t="str">
            <v>EKMD10</v>
          </cell>
        </row>
        <row r="60">
          <cell r="A60" t="str">
            <v>EKMS235A</v>
          </cell>
        </row>
        <row r="61">
          <cell r="A61" t="str">
            <v>EKMS235G</v>
          </cell>
        </row>
        <row r="62">
          <cell r="A62" t="str">
            <v>EKMSK101R</v>
          </cell>
        </row>
        <row r="63">
          <cell r="A63" t="str">
            <v>EKMSK101V</v>
          </cell>
        </row>
        <row r="64">
          <cell r="A64" t="str">
            <v>EKMS1420</v>
          </cell>
        </row>
        <row r="65">
          <cell r="A65" t="str">
            <v>EKMSK235AZ</v>
          </cell>
        </row>
        <row r="66">
          <cell r="A66" t="str">
            <v>EKMSK235N</v>
          </cell>
        </row>
        <row r="67">
          <cell r="A67" t="str">
            <v>EKMSK235RJ</v>
          </cell>
        </row>
        <row r="68">
          <cell r="A68" t="str">
            <v>EKMSK235RS</v>
          </cell>
        </row>
        <row r="69">
          <cell r="A69" t="str">
            <v>EKMSK235AM</v>
          </cell>
        </row>
        <row r="70">
          <cell r="A70" t="str">
            <v>EKMSK235V</v>
          </cell>
        </row>
        <row r="71">
          <cell r="A71" t="str">
            <v>EKMBR04</v>
          </cell>
        </row>
        <row r="72">
          <cell r="A72" t="str">
            <v>EKMS2T64M</v>
          </cell>
        </row>
        <row r="73">
          <cell r="A73" t="str">
            <v>EKMS235B</v>
          </cell>
        </row>
        <row r="74">
          <cell r="A74" t="str">
            <v>FBEKMS235V</v>
          </cell>
        </row>
        <row r="75">
          <cell r="A75" t="str">
            <v>FBEKMS235V</v>
          </cell>
        </row>
        <row r="76">
          <cell r="A76" t="str">
            <v>EKMS235V</v>
          </cell>
        </row>
        <row r="77">
          <cell r="A77" t="str">
            <v>EKMS235CU</v>
          </cell>
        </row>
        <row r="78">
          <cell r="A78" t="str">
            <v>EKMS235MZ</v>
          </cell>
        </row>
        <row r="79">
          <cell r="A79" t="str">
            <v>EKMS235ZP</v>
          </cell>
        </row>
        <row r="80">
          <cell r="A80" t="str">
            <v>EKMS235VL</v>
          </cell>
        </row>
        <row r="81">
          <cell r="A81" t="str">
            <v>EKMS235C</v>
          </cell>
        </row>
        <row r="82">
          <cell r="A82" t="str">
            <v>EKMSK235B</v>
          </cell>
        </row>
        <row r="83">
          <cell r="A83" t="str">
            <v>EKMSK101BKIDS</v>
          </cell>
        </row>
        <row r="84">
          <cell r="A84" t="str">
            <v>EKMRST63AM</v>
          </cell>
        </row>
        <row r="85">
          <cell r="A85" t="str">
            <v>EKMSK218Z</v>
          </cell>
        </row>
        <row r="86">
          <cell r="A86" t="str">
            <v>EKMSK218B</v>
          </cell>
        </row>
        <row r="87">
          <cell r="A87" t="str">
            <v>EKMSK101B</v>
          </cell>
        </row>
        <row r="88">
          <cell r="A88" t="str">
            <v>EKMS235VE</v>
          </cell>
        </row>
        <row r="89">
          <cell r="A89" t="str">
            <v>EKMS235GPR</v>
          </cell>
        </row>
        <row r="90">
          <cell r="A90" t="str">
            <v>EKMS235N</v>
          </cell>
        </row>
        <row r="91">
          <cell r="A91" t="str">
            <v>EKMS235R</v>
          </cell>
        </row>
        <row r="92">
          <cell r="A92" t="str">
            <v>EKMSK235R</v>
          </cell>
        </row>
        <row r="93">
          <cell r="A93" t="str">
            <v>EKMSK101ZKIDS</v>
          </cell>
        </row>
        <row r="94">
          <cell r="A94" t="str">
            <v>EKMS218A</v>
          </cell>
        </row>
        <row r="95">
          <cell r="A95" t="str">
            <v>EKMBC06R</v>
          </cell>
        </row>
        <row r="96">
          <cell r="A96" t="str">
            <v>EKMSK101CV</v>
          </cell>
        </row>
        <row r="97">
          <cell r="A97" t="str">
            <v>EKMR1059R</v>
          </cell>
        </row>
        <row r="98">
          <cell r="A98" t="str">
            <v>EKMR1059V</v>
          </cell>
        </row>
        <row r="99">
          <cell r="A99" t="str">
            <v>EKMS235GP</v>
          </cell>
        </row>
        <row r="100">
          <cell r="A100" t="str">
            <v>EKMS235RS</v>
          </cell>
        </row>
        <row r="101">
          <cell r="A101" t="str">
            <v>EKMS235Z</v>
          </cell>
        </row>
        <row r="102">
          <cell r="A102" t="str">
            <v>EKMS235NR</v>
          </cell>
        </row>
        <row r="103">
          <cell r="A103" t="str">
            <v>EKMS235VM</v>
          </cell>
        </row>
        <row r="104">
          <cell r="A104" t="str">
            <v>EKMS235BE</v>
          </cell>
        </row>
        <row r="105">
          <cell r="A105" t="str">
            <v>EKMS235PI</v>
          </cell>
        </row>
        <row r="106">
          <cell r="A106" t="str">
            <v>EKMRST63A</v>
          </cell>
        </row>
        <row r="107">
          <cell r="A107" t="str">
            <v>EKMRST63V</v>
          </cell>
        </row>
        <row r="108">
          <cell r="A108" t="str">
            <v>EKMSK218R</v>
          </cell>
        </row>
        <row r="109">
          <cell r="A109" t="str">
            <v>EKMCPA28</v>
          </cell>
        </row>
        <row r="110">
          <cell r="A110" t="str">
            <v>EKMCIJ06</v>
          </cell>
        </row>
        <row r="111">
          <cell r="A111" t="str">
            <v>EKMCIJ01</v>
          </cell>
        </row>
        <row r="112">
          <cell r="A112" t="str">
            <v>EKMCPA16</v>
          </cell>
        </row>
        <row r="113">
          <cell r="A113" t="str">
            <v>EKMCPA04</v>
          </cell>
        </row>
        <row r="114">
          <cell r="A114" t="str">
            <v>EKMCIJ24</v>
          </cell>
        </row>
        <row r="115">
          <cell r="A115" t="str">
            <v>EKMCIJ12</v>
          </cell>
        </row>
        <row r="116">
          <cell r="A116" t="str">
            <v>EKMCIJ26</v>
          </cell>
        </row>
        <row r="117">
          <cell r="A117" t="str">
            <v>EKMCPA20</v>
          </cell>
        </row>
        <row r="118">
          <cell r="A118" t="str">
            <v>EKMCPA08</v>
          </cell>
        </row>
        <row r="119">
          <cell r="A119" t="str">
            <v>EKMCPA24</v>
          </cell>
        </row>
        <row r="120">
          <cell r="A120" t="str">
            <v>EKMCPL13</v>
          </cell>
        </row>
        <row r="121">
          <cell r="A121" t="str">
            <v>EKMCIJ04</v>
          </cell>
        </row>
        <row r="122">
          <cell r="A122" t="str">
            <v>EKMCIJ14</v>
          </cell>
        </row>
        <row r="123">
          <cell r="A123" t="str">
            <v>EKMCIJ22</v>
          </cell>
        </row>
        <row r="124">
          <cell r="A124" t="str">
            <v>EKMCIJ38</v>
          </cell>
        </row>
        <row r="125">
          <cell r="A125" t="str">
            <v>EKMCIJ34</v>
          </cell>
        </row>
        <row r="126">
          <cell r="A126" t="str">
            <v>EKMCIJ30</v>
          </cell>
        </row>
        <row r="127">
          <cell r="A127" t="str">
            <v>EKMCPL16</v>
          </cell>
        </row>
        <row r="128">
          <cell r="A128" t="str">
            <v>EKMCPL01</v>
          </cell>
        </row>
        <row r="129">
          <cell r="A129" t="str">
            <v>EKMCPL04</v>
          </cell>
        </row>
        <row r="130">
          <cell r="A130" t="str">
            <v>EKMCPL07</v>
          </cell>
        </row>
        <row r="131">
          <cell r="A131" t="str">
            <v>EKMCPA12</v>
          </cell>
        </row>
        <row r="132">
          <cell r="A132" t="str">
            <v>EKMCIJ18</v>
          </cell>
        </row>
        <row r="133">
          <cell r="A133" t="str">
            <v>EKMCIJ08</v>
          </cell>
        </row>
        <row r="134">
          <cell r="A134" t="str">
            <v>EKMCIJ16</v>
          </cell>
        </row>
        <row r="135">
          <cell r="A135" t="str">
            <v>EKMR1059AZ</v>
          </cell>
        </row>
        <row r="136">
          <cell r="A136" t="str">
            <v>EKMR1059N</v>
          </cell>
        </row>
        <row r="137">
          <cell r="A137" t="str">
            <v>EKMS235ZA</v>
          </cell>
        </row>
        <row r="138">
          <cell r="A138" t="str">
            <v>EKMRST63N</v>
          </cell>
        </row>
        <row r="139">
          <cell r="A139" t="str">
            <v>EKMRST63R</v>
          </cell>
        </row>
        <row r="140">
          <cell r="A140" t="str">
            <v>EKMSK101AZ</v>
          </cell>
        </row>
        <row r="141">
          <cell r="A141" t="str">
            <v>EKMSP235</v>
          </cell>
        </row>
        <row r="142">
          <cell r="A142" t="str">
            <v>EKMMK01Z</v>
          </cell>
        </row>
        <row r="143">
          <cell r="A143" t="str">
            <v>EKMMK01F</v>
          </cell>
        </row>
        <row r="144">
          <cell r="A144" t="str">
            <v>EKMS109B</v>
          </cell>
        </row>
        <row r="145">
          <cell r="A145" t="str">
            <v>EKMS109G</v>
          </cell>
        </row>
        <row r="146">
          <cell r="A146" t="str">
            <v>EKMS109N</v>
          </cell>
        </row>
        <row r="147">
          <cell r="A147" t="str">
            <v>EKMS109R</v>
          </cell>
        </row>
        <row r="148">
          <cell r="A148" t="str">
            <v>EKMS245</v>
          </cell>
        </row>
        <row r="149">
          <cell r="A149" t="str">
            <v>EKMRT63N</v>
          </cell>
        </row>
        <row r="150">
          <cell r="A150" t="str">
            <v>EKMSIB</v>
          </cell>
        </row>
        <row r="151">
          <cell r="A151" t="str">
            <v>EKMSK101A</v>
          </cell>
        </row>
        <row r="152">
          <cell r="A152" t="str">
            <v>EKMMR10W</v>
          </cell>
        </row>
        <row r="153">
          <cell r="A153" t="str">
            <v>EKMSAB</v>
          </cell>
        </row>
        <row r="154">
          <cell r="A154" t="str">
            <v>EKMMS20</v>
          </cell>
        </row>
        <row r="155">
          <cell r="A155" t="str">
            <v>EKMSP235G</v>
          </cell>
        </row>
        <row r="156">
          <cell r="A156" t="str">
            <v>EKMS109O</v>
          </cell>
        </row>
        <row r="157">
          <cell r="A157" t="str">
            <v>EKMRSP65R</v>
          </cell>
        </row>
        <row r="158">
          <cell r="A158" t="str">
            <v>EKMRST65</v>
          </cell>
        </row>
        <row r="159">
          <cell r="A159" t="str">
            <v>EKMS19C</v>
          </cell>
        </row>
        <row r="160">
          <cell r="A160" t="str">
            <v>EKMS19G</v>
          </cell>
        </row>
        <row r="161">
          <cell r="A161" t="str">
            <v>EKMRIT1007RN</v>
          </cell>
        </row>
        <row r="162">
          <cell r="A162" t="str">
            <v>EKMSACF</v>
          </cell>
        </row>
        <row r="163">
          <cell r="A163" t="str">
            <v>EKMBC043</v>
          </cell>
        </row>
        <row r="164">
          <cell r="A164" t="str">
            <v>EKMG020Z32</v>
          </cell>
        </row>
        <row r="165">
          <cell r="A165" t="str">
            <v>EKMVR01</v>
          </cell>
        </row>
        <row r="166">
          <cell r="A166" t="str">
            <v>EKMMC003C</v>
          </cell>
        </row>
        <row r="167">
          <cell r="A167" t="str">
            <v>EKMSI2A</v>
          </cell>
        </row>
        <row r="168">
          <cell r="A168" t="str">
            <v>EKMSRA</v>
          </cell>
        </row>
        <row r="169">
          <cell r="A169" t="str">
            <v>EKMS235BMZ</v>
          </cell>
        </row>
        <row r="170">
          <cell r="A170" t="str">
            <v>EKMR4021R</v>
          </cell>
        </row>
        <row r="171">
          <cell r="A171" t="str">
            <v>EKMSAA</v>
          </cell>
        </row>
        <row r="172">
          <cell r="A172" t="str">
            <v>EKMSAG</v>
          </cell>
        </row>
        <row r="173">
          <cell r="A173" t="str">
            <v>EKMRK1058A</v>
          </cell>
        </row>
        <row r="174">
          <cell r="A174" t="str">
            <v>EKMS109A</v>
          </cell>
        </row>
        <row r="175">
          <cell r="A175" t="str">
            <v>EKMRT53N</v>
          </cell>
        </row>
        <row r="176">
          <cell r="A176" t="str">
            <v>EKMRT53V</v>
          </cell>
        </row>
        <row r="177">
          <cell r="A177" t="str">
            <v>EKMRT52V</v>
          </cell>
        </row>
        <row r="178">
          <cell r="A178" t="str">
            <v>EKMRT52</v>
          </cell>
        </row>
        <row r="179">
          <cell r="A179" t="str">
            <v>EKMMB35</v>
          </cell>
        </row>
        <row r="180">
          <cell r="A180" t="str">
            <v>EKMMR01</v>
          </cell>
        </row>
        <row r="181">
          <cell r="A181" t="str">
            <v>EKMTS120Z</v>
          </cell>
        </row>
        <row r="182">
          <cell r="A182" t="str">
            <v>EKMTS120BG</v>
          </cell>
        </row>
        <row r="183">
          <cell r="A183" t="str">
            <v>EKMTS120GO</v>
          </cell>
        </row>
        <row r="184">
          <cell r="A184" t="str">
            <v>EKMTS120R</v>
          </cell>
        </row>
        <row r="185">
          <cell r="A185" t="str">
            <v>EKMTS120B</v>
          </cell>
        </row>
        <row r="186">
          <cell r="A186" t="str">
            <v>EKMTS120N</v>
          </cell>
        </row>
        <row r="187">
          <cell r="A187" t="str">
            <v>EKMTS100Z</v>
          </cell>
        </row>
        <row r="188">
          <cell r="A188" t="str">
            <v>EKMTS100BG</v>
          </cell>
        </row>
        <row r="189">
          <cell r="A189" t="str">
            <v>EKMTS100B</v>
          </cell>
        </row>
        <row r="190">
          <cell r="A190" t="str">
            <v>EKMTS100R</v>
          </cell>
        </row>
        <row r="191">
          <cell r="A191" t="str">
            <v>EKMCT13G</v>
          </cell>
        </row>
        <row r="192">
          <cell r="A192" t="str">
            <v>EKMVR04</v>
          </cell>
        </row>
        <row r="193">
          <cell r="A193" t="str">
            <v>EKMRSP64AM</v>
          </cell>
        </row>
        <row r="194">
          <cell r="A194" t="str">
            <v>EKMSI2G</v>
          </cell>
        </row>
        <row r="195">
          <cell r="A195" t="str">
            <v>EKMSRB</v>
          </cell>
        </row>
        <row r="196">
          <cell r="A196" t="str">
            <v>EKMSIN</v>
          </cell>
        </row>
        <row r="197">
          <cell r="A197" t="str">
            <v>EKMS245B</v>
          </cell>
        </row>
        <row r="198">
          <cell r="A198" t="str">
            <v>EKMS245N</v>
          </cell>
        </row>
        <row r="199">
          <cell r="A199" t="str">
            <v>EKMBC12W</v>
          </cell>
        </row>
        <row r="200">
          <cell r="A200" t="str">
            <v>EKMCT18</v>
          </cell>
        </row>
        <row r="201">
          <cell r="A201" t="str">
            <v>EKMMB03</v>
          </cell>
        </row>
        <row r="202">
          <cell r="A202" t="str">
            <v>EKMMS16</v>
          </cell>
        </row>
        <row r="203">
          <cell r="A203" t="str">
            <v>EKMS259RGV</v>
          </cell>
        </row>
        <row r="204">
          <cell r="A204" t="str">
            <v>EKMS259BBX2</v>
          </cell>
        </row>
        <row r="205">
          <cell r="A205" t="str">
            <v>EKMS259BNX2</v>
          </cell>
        </row>
        <row r="206">
          <cell r="A206" t="str">
            <v>EKMS101T</v>
          </cell>
        </row>
        <row r="207">
          <cell r="A207" t="str">
            <v>EKMS259A</v>
          </cell>
        </row>
        <row r="208">
          <cell r="A208" t="str">
            <v>EKMS259RS</v>
          </cell>
        </row>
        <row r="209">
          <cell r="A209" t="str">
            <v>EKMS218AM</v>
          </cell>
        </row>
        <row r="210">
          <cell r="A210" t="str">
            <v>EKMS235TR</v>
          </cell>
        </row>
        <row r="211">
          <cell r="A211" t="str">
            <v>FBEKMS235TR</v>
          </cell>
        </row>
        <row r="212">
          <cell r="A212" t="str">
            <v>FBEKMS235TR</v>
          </cell>
        </row>
        <row r="213">
          <cell r="A213" t="str">
            <v>EKMS235MB</v>
          </cell>
        </row>
        <row r="214">
          <cell r="A214" t="str">
            <v>EKMRT63AZ</v>
          </cell>
        </row>
        <row r="215">
          <cell r="A215" t="str">
            <v>EKMRT63R</v>
          </cell>
        </row>
        <row r="216">
          <cell r="A216" t="str">
            <v>EKMRT63V</v>
          </cell>
        </row>
        <row r="217">
          <cell r="A217" t="str">
            <v>EKMR4025AZ</v>
          </cell>
        </row>
        <row r="218">
          <cell r="A218" t="str">
            <v>EKMR4025R</v>
          </cell>
        </row>
        <row r="219">
          <cell r="A219" t="str">
            <v>EKMR1064B</v>
          </cell>
        </row>
        <row r="220">
          <cell r="A220" t="str">
            <v>EKMR1064N</v>
          </cell>
        </row>
        <row r="221">
          <cell r="A221" t="str">
            <v>EKMRK1058AM</v>
          </cell>
        </row>
        <row r="222">
          <cell r="A222" t="str">
            <v>EKMRT62R</v>
          </cell>
        </row>
        <row r="223">
          <cell r="A223" t="str">
            <v>EKMSI2AEKMSI2G</v>
          </cell>
        </row>
        <row r="224">
          <cell r="A224" t="str">
            <v>EKMCT03</v>
          </cell>
        </row>
        <row r="225">
          <cell r="A225" t="str">
            <v>EKMVR13</v>
          </cell>
        </row>
        <row r="226">
          <cell r="A226" t="str">
            <v>EKMVR23</v>
          </cell>
        </row>
        <row r="227">
          <cell r="A227" t="str">
            <v>EKMMS40</v>
          </cell>
        </row>
        <row r="228">
          <cell r="A228" t="str">
            <v>EKMMNFBL</v>
          </cell>
        </row>
        <row r="229">
          <cell r="A229" t="str">
            <v>EKMCE22</v>
          </cell>
        </row>
        <row r="230">
          <cell r="A230" t="str">
            <v>EKMS101V</v>
          </cell>
        </row>
        <row r="231">
          <cell r="A231" t="str">
            <v>EKMS218VM</v>
          </cell>
        </row>
        <row r="232">
          <cell r="A232" t="str">
            <v>EKMS218B</v>
          </cell>
        </row>
        <row r="233">
          <cell r="A233" t="str">
            <v>EKMS218G</v>
          </cell>
        </row>
        <row r="234">
          <cell r="A234" t="str">
            <v>EKMS218N</v>
          </cell>
        </row>
        <row r="235">
          <cell r="A235" t="str">
            <v>EKMS218R</v>
          </cell>
        </row>
        <row r="236">
          <cell r="A236" t="str">
            <v>EKMCE12DO</v>
          </cell>
        </row>
        <row r="237">
          <cell r="A237" t="str">
            <v>EKMTS140Z</v>
          </cell>
        </row>
        <row r="238">
          <cell r="A238" t="str">
            <v>EKMTS140BG</v>
          </cell>
        </row>
        <row r="239">
          <cell r="A239" t="str">
            <v>EKMTS140B</v>
          </cell>
        </row>
        <row r="240">
          <cell r="A240" t="str">
            <v>EKMTS140GO</v>
          </cell>
        </row>
        <row r="241">
          <cell r="A241" t="str">
            <v>EKMTS140R</v>
          </cell>
        </row>
        <row r="242">
          <cell r="A242" t="str">
            <v>EKMB102R</v>
          </cell>
        </row>
        <row r="243">
          <cell r="A243" t="str">
            <v>EKMR1689AZ</v>
          </cell>
        </row>
        <row r="244">
          <cell r="A244" t="str">
            <v>EKMBC12R</v>
          </cell>
        </row>
        <row r="245">
          <cell r="A245" t="str">
            <v>EKMBC06</v>
          </cell>
        </row>
        <row r="246">
          <cell r="A246" t="str">
            <v>EKME91</v>
          </cell>
        </row>
        <row r="247">
          <cell r="A247" t="str">
            <v>EKMCT14</v>
          </cell>
        </row>
        <row r="248">
          <cell r="A248" t="str">
            <v>EKME87</v>
          </cell>
        </row>
        <row r="249">
          <cell r="A249" t="str">
            <v>EKMVR21</v>
          </cell>
        </row>
        <row r="250">
          <cell r="A250" t="str">
            <v>EKMVR18</v>
          </cell>
        </row>
        <row r="251">
          <cell r="A251" t="str">
            <v>EKMMS18</v>
          </cell>
        </row>
        <row r="252">
          <cell r="A252" t="str">
            <v>EKMMS18D</v>
          </cell>
        </row>
        <row r="253">
          <cell r="A253" t="str">
            <v>EKMMN05R</v>
          </cell>
        </row>
        <row r="254">
          <cell r="A254" t="str">
            <v>EKMS101R</v>
          </cell>
        </row>
        <row r="255">
          <cell r="A255" t="str">
            <v>EKMS101B</v>
          </cell>
        </row>
        <row r="256">
          <cell r="A256" t="str">
            <v>EKMS2235A</v>
          </cell>
        </row>
        <row r="257">
          <cell r="A257" t="str">
            <v>EKMS259V</v>
          </cell>
        </row>
        <row r="258">
          <cell r="A258" t="str">
            <v>EKMS259BB</v>
          </cell>
        </row>
        <row r="259">
          <cell r="A259" t="str">
            <v>EKMR1032R</v>
          </cell>
        </row>
        <row r="260">
          <cell r="A260" t="str">
            <v>EKMS101N</v>
          </cell>
        </row>
        <row r="261">
          <cell r="A261" t="str">
            <v>EKMS235ARX2</v>
          </cell>
        </row>
        <row r="262">
          <cell r="A262" t="str">
            <v>EKMS235MN</v>
          </cell>
        </row>
        <row r="263">
          <cell r="A263" t="str">
            <v>EKMS235MR</v>
          </cell>
        </row>
        <row r="264">
          <cell r="A264" t="str">
            <v>EKMS178</v>
          </cell>
        </row>
        <row r="265">
          <cell r="A265" t="str">
            <v>EKMR1064G</v>
          </cell>
        </row>
        <row r="266">
          <cell r="A266" t="str">
            <v>EKMRT62N</v>
          </cell>
        </row>
        <row r="267">
          <cell r="A267" t="str">
            <v>EKMRT61A</v>
          </cell>
        </row>
        <row r="268">
          <cell r="A268" t="str">
            <v>EKMRT61N</v>
          </cell>
        </row>
        <row r="269">
          <cell r="A269" t="str">
            <v>EKMEO6W</v>
          </cell>
        </row>
        <row r="270">
          <cell r="A270" t="str">
            <v>EKMRI1002A</v>
          </cell>
        </row>
        <row r="271">
          <cell r="A271" t="str">
            <v>EKMSTR13AZ</v>
          </cell>
        </row>
        <row r="272">
          <cell r="A272" t="str">
            <v>EKMRI1000BC</v>
          </cell>
        </row>
        <row r="273">
          <cell r="A273" t="str">
            <v>EKMBC12D</v>
          </cell>
        </row>
        <row r="274">
          <cell r="A274" t="str">
            <v>EKMBC10M</v>
          </cell>
        </row>
        <row r="275">
          <cell r="A275" t="str">
            <v>EKMES08W</v>
          </cell>
        </row>
        <row r="276">
          <cell r="A276" t="str">
            <v>EKMMN05H</v>
          </cell>
        </row>
        <row r="277">
          <cell r="A277" t="str">
            <v>EKMCAB33</v>
          </cell>
        </row>
        <row r="278">
          <cell r="A278" t="str">
            <v>EKMCPA29</v>
          </cell>
        </row>
        <row r="279">
          <cell r="A279" t="str">
            <v>EKMCAN13</v>
          </cell>
        </row>
        <row r="280">
          <cell r="A280" t="str">
            <v>EKMCAN46</v>
          </cell>
        </row>
        <row r="281">
          <cell r="A281" t="str">
            <v>EKMCIJ07</v>
          </cell>
        </row>
        <row r="282">
          <cell r="A282" t="str">
            <v>EKMCAN03</v>
          </cell>
        </row>
        <row r="283">
          <cell r="A283" t="str">
            <v>EKMCAB06</v>
          </cell>
        </row>
        <row r="284">
          <cell r="A284" t="str">
            <v>EKMCIJ13</v>
          </cell>
        </row>
        <row r="285">
          <cell r="A285" t="str">
            <v>EKMCIJ27</v>
          </cell>
        </row>
        <row r="286">
          <cell r="A286" t="str">
            <v>EKMCAN25</v>
          </cell>
        </row>
        <row r="287">
          <cell r="A287" t="str">
            <v>EKMCIJ39</v>
          </cell>
        </row>
        <row r="288">
          <cell r="A288" t="str">
            <v>EKMCIJ31</v>
          </cell>
        </row>
        <row r="289">
          <cell r="A289" t="str">
            <v>EKMCPA13</v>
          </cell>
        </row>
        <row r="290">
          <cell r="A290" t="str">
            <v>EKMCAB24</v>
          </cell>
        </row>
        <row r="291">
          <cell r="A291" t="str">
            <v>EKMCAN37</v>
          </cell>
        </row>
        <row r="292">
          <cell r="A292" t="str">
            <v>EKMCIJ09</v>
          </cell>
        </row>
        <row r="293">
          <cell r="A293" t="str">
            <v>EKMCIJ17</v>
          </cell>
        </row>
        <row r="294">
          <cell r="A294" t="str">
            <v>EKMS400PN</v>
          </cell>
        </row>
        <row r="295">
          <cell r="A295" t="str">
            <v>EKMS400PR</v>
          </cell>
        </row>
        <row r="296">
          <cell r="A296" t="str">
            <v>EKMRSP68A</v>
          </cell>
        </row>
        <row r="297">
          <cell r="A297" t="str">
            <v>EKMRSP68AZ</v>
          </cell>
        </row>
        <row r="298">
          <cell r="A298" t="str">
            <v>EKMRP67V</v>
          </cell>
        </row>
        <row r="299">
          <cell r="A299" t="str">
            <v>EKMRP67A</v>
          </cell>
        </row>
        <row r="300">
          <cell r="A300" t="str">
            <v>EKMR269B</v>
          </cell>
        </row>
        <row r="301">
          <cell r="A301" t="str">
            <v>EKMR269G</v>
          </cell>
        </row>
        <row r="302">
          <cell r="A302" t="str">
            <v>EKMS259BG</v>
          </cell>
        </row>
        <row r="303">
          <cell r="A303" t="str">
            <v>EKMS259BN</v>
          </cell>
        </row>
        <row r="304">
          <cell r="A304" t="str">
            <v>EKMS101G</v>
          </cell>
        </row>
        <row r="305">
          <cell r="A305" t="str">
            <v>EKMSEB</v>
          </cell>
        </row>
        <row r="306">
          <cell r="A306" t="str">
            <v>EKMS239R</v>
          </cell>
        </row>
        <row r="307">
          <cell r="A307" t="str">
            <v>EKMS259B</v>
          </cell>
        </row>
        <row r="308">
          <cell r="A308" t="str">
            <v>FBEKMS259B</v>
          </cell>
        </row>
        <row r="309">
          <cell r="A309" t="str">
            <v>EKMR1038G</v>
          </cell>
        </row>
        <row r="310">
          <cell r="A310" t="str">
            <v>EKMMB15</v>
          </cell>
        </row>
        <row r="311">
          <cell r="A311" t="str">
            <v>EKMCE14</v>
          </cell>
        </row>
        <row r="312">
          <cell r="A312" t="str">
            <v>EKMEO6CZ</v>
          </cell>
        </row>
        <row r="313">
          <cell r="A313" t="str">
            <v>EKMEO6B</v>
          </cell>
        </row>
        <row r="314">
          <cell r="A314" t="str">
            <v>EKMB102N</v>
          </cell>
        </row>
        <row r="315">
          <cell r="A315" t="str">
            <v>EKMES09C</v>
          </cell>
        </row>
        <row r="316">
          <cell r="A316" t="str">
            <v>EKMVR31</v>
          </cell>
        </row>
        <row r="317">
          <cell r="A317" t="str">
            <v>EKMVR33</v>
          </cell>
        </row>
        <row r="318">
          <cell r="A318" t="str">
            <v>EKMVR24</v>
          </cell>
        </row>
        <row r="319">
          <cell r="A319" t="str">
            <v>EKMVR14</v>
          </cell>
        </row>
        <row r="320">
          <cell r="A320" t="str">
            <v>EKMVR16</v>
          </cell>
        </row>
        <row r="321">
          <cell r="A321" t="str">
            <v>EKMMS25</v>
          </cell>
        </row>
        <row r="322">
          <cell r="A322" t="str">
            <v>EKMMS09</v>
          </cell>
        </row>
        <row r="323">
          <cell r="A323" t="str">
            <v>EKMMS13</v>
          </cell>
        </row>
        <row r="324">
          <cell r="A324" t="str">
            <v>EKMMS07N</v>
          </cell>
        </row>
        <row r="325">
          <cell r="A325" t="str">
            <v>EKMMNSD1C</v>
          </cell>
        </row>
        <row r="326">
          <cell r="A326" t="str">
            <v>EKMMS17</v>
          </cell>
        </row>
        <row r="327">
          <cell r="A327" t="str">
            <v>EKMMNFBLL</v>
          </cell>
        </row>
        <row r="328">
          <cell r="A328" t="str">
            <v>EKMMNFM</v>
          </cell>
        </row>
        <row r="329">
          <cell r="A329" t="str">
            <v>EKMB2235R</v>
          </cell>
        </row>
        <row r="330">
          <cell r="A330" t="str">
            <v>EKMS2235ZA</v>
          </cell>
        </row>
        <row r="331">
          <cell r="A331" t="str">
            <v>EKMB2235N</v>
          </cell>
        </row>
        <row r="332">
          <cell r="A332" t="str">
            <v>EKMS308B</v>
          </cell>
        </row>
        <row r="333">
          <cell r="A333" t="str">
            <v>EKMS308G</v>
          </cell>
        </row>
        <row r="334">
          <cell r="A334" t="str">
            <v>EKMS308N</v>
          </cell>
        </row>
        <row r="335">
          <cell r="A335" t="str">
            <v>EKMS2235G</v>
          </cell>
        </row>
        <row r="336">
          <cell r="A336" t="str">
            <v>EKMS2235RS</v>
          </cell>
        </row>
        <row r="337">
          <cell r="A337" t="str">
            <v>EKMS2B235</v>
          </cell>
        </row>
        <row r="338">
          <cell r="A338" t="str">
            <v>EKMS2235V</v>
          </cell>
        </row>
        <row r="339">
          <cell r="A339" t="str">
            <v>EKMR1678C</v>
          </cell>
        </row>
        <row r="340">
          <cell r="A340" t="str">
            <v>EKMR1678B</v>
          </cell>
        </row>
        <row r="341">
          <cell r="A341" t="str">
            <v>EKMSNB</v>
          </cell>
        </row>
        <row r="342">
          <cell r="A342" t="str">
            <v>EKMR98N</v>
          </cell>
        </row>
        <row r="343">
          <cell r="A343" t="str">
            <v>EKMSJ66NN</v>
          </cell>
        </row>
        <row r="344">
          <cell r="A344" t="str">
            <v>EKMR1678N</v>
          </cell>
        </row>
        <row r="345">
          <cell r="A345" t="str">
            <v>EKMR1678CM</v>
          </cell>
        </row>
        <row r="346">
          <cell r="A346" t="str">
            <v>EKMS235BR</v>
          </cell>
        </row>
        <row r="347">
          <cell r="A347" t="str">
            <v>EKMS235BG</v>
          </cell>
        </row>
        <row r="348">
          <cell r="A348" t="str">
            <v>EKMMB33</v>
          </cell>
        </row>
        <row r="349">
          <cell r="A349" t="str">
            <v>EKMTS160Z</v>
          </cell>
        </row>
        <row r="350">
          <cell r="A350" t="str">
            <v>EKMTS160BG</v>
          </cell>
        </row>
        <row r="351">
          <cell r="A351" t="str">
            <v>EKMTS160B</v>
          </cell>
        </row>
        <row r="352">
          <cell r="A352" t="str">
            <v>EKMTS160GO</v>
          </cell>
        </row>
        <row r="353">
          <cell r="A353" t="str">
            <v>EKMTS160R</v>
          </cell>
        </row>
        <row r="354">
          <cell r="A354" t="str">
            <v>EKMS235BN</v>
          </cell>
        </row>
        <row r="355">
          <cell r="A355" t="str">
            <v>EKMS235TRH</v>
          </cell>
        </row>
        <row r="356">
          <cell r="A356" t="str">
            <v>EKMS235BCU</v>
          </cell>
        </row>
        <row r="357">
          <cell r="A357" t="str">
            <v>EKMS235BRJ</v>
          </cell>
        </row>
        <row r="358">
          <cell r="A358" t="str">
            <v>EKMR8006N</v>
          </cell>
        </row>
        <row r="359">
          <cell r="A359" t="str">
            <v>EKMSE107N</v>
          </cell>
        </row>
        <row r="360">
          <cell r="A360" t="str">
            <v>EKMRUN1061</v>
          </cell>
        </row>
        <row r="361">
          <cell r="A361" t="str">
            <v>EKMCE08</v>
          </cell>
        </row>
        <row r="362">
          <cell r="A362" t="str">
            <v>EKMCAN22</v>
          </cell>
        </row>
        <row r="363">
          <cell r="A363" t="str">
            <v>EKMVR19</v>
          </cell>
        </row>
        <row r="364">
          <cell r="A364" t="str">
            <v>EKMVR10</v>
          </cell>
        </row>
        <row r="365">
          <cell r="A365" t="str">
            <v>EKMMB19</v>
          </cell>
        </row>
        <row r="366">
          <cell r="A366" t="str">
            <v>EKMMS07B</v>
          </cell>
        </row>
        <row r="367">
          <cell r="A367" t="str">
            <v>EKMMN08</v>
          </cell>
        </row>
        <row r="368">
          <cell r="A368" t="str">
            <v>EKMMFC</v>
          </cell>
        </row>
        <row r="369">
          <cell r="A369" t="str">
            <v>EKMMFW</v>
          </cell>
        </row>
        <row r="370">
          <cell r="A370" t="str">
            <v>EKMCAB18</v>
          </cell>
        </row>
        <row r="371">
          <cell r="A371" t="str">
            <v>EKMCAB21</v>
          </cell>
        </row>
        <row r="372">
          <cell r="A372" t="str">
            <v>EKMCAB12</v>
          </cell>
        </row>
        <row r="373">
          <cell r="A373" t="str">
            <v>EKMCAB09</v>
          </cell>
        </row>
        <row r="374">
          <cell r="A374" t="str">
            <v>EKMCAB03</v>
          </cell>
        </row>
        <row r="375">
          <cell r="A375" t="str">
            <v>EKMCAN43</v>
          </cell>
        </row>
        <row r="376">
          <cell r="A376" t="str">
            <v>EKMCAN09</v>
          </cell>
        </row>
        <row r="377">
          <cell r="A377" t="str">
            <v>EKMCAN06</v>
          </cell>
        </row>
        <row r="378">
          <cell r="A378" t="str">
            <v>EKMCAN16</v>
          </cell>
        </row>
        <row r="379">
          <cell r="A379" t="str">
            <v>EKMCPA02</v>
          </cell>
        </row>
        <row r="380">
          <cell r="A380" t="str">
            <v>EKMCIJ02</v>
          </cell>
        </row>
        <row r="381">
          <cell r="A381" t="str">
            <v>EKMCPA17</v>
          </cell>
        </row>
        <row r="382">
          <cell r="A382" t="str">
            <v>EKMCAN40</v>
          </cell>
        </row>
        <row r="383">
          <cell r="A383" t="str">
            <v>EKMCPA05</v>
          </cell>
        </row>
        <row r="384">
          <cell r="A384" t="str">
            <v>EKMCAB15</v>
          </cell>
        </row>
        <row r="385">
          <cell r="A385" t="str">
            <v>EKMCAN19</v>
          </cell>
        </row>
        <row r="386">
          <cell r="A386" t="str">
            <v>EKMCIJ25</v>
          </cell>
        </row>
        <row r="387">
          <cell r="A387" t="str">
            <v>EKMCAN34</v>
          </cell>
        </row>
        <row r="388">
          <cell r="A388" t="str">
            <v>EKMCAN28</v>
          </cell>
        </row>
        <row r="389">
          <cell r="A389" t="str">
            <v>EKMCPA21</v>
          </cell>
        </row>
        <row r="390">
          <cell r="A390" t="str">
            <v>EKMCPA09</v>
          </cell>
        </row>
        <row r="391">
          <cell r="A391" t="str">
            <v>EKMCPA25</v>
          </cell>
        </row>
        <row r="392">
          <cell r="A392" t="str">
            <v>EKMCPL14</v>
          </cell>
        </row>
        <row r="393">
          <cell r="A393" t="str">
            <v>EKMCIJ05</v>
          </cell>
        </row>
        <row r="394">
          <cell r="A394" t="str">
            <v>EKMCIJ15</v>
          </cell>
        </row>
        <row r="395">
          <cell r="A395" t="str">
            <v>EKMCIJ23</v>
          </cell>
        </row>
        <row r="396">
          <cell r="A396" t="str">
            <v>EKMCIJ35</v>
          </cell>
        </row>
        <row r="397">
          <cell r="A397" t="str">
            <v>EKMCPL17</v>
          </cell>
        </row>
        <row r="398">
          <cell r="A398" t="str">
            <v>EKMCPL02</v>
          </cell>
        </row>
        <row r="399">
          <cell r="A399" t="str">
            <v>EKMCPL05</v>
          </cell>
        </row>
        <row r="400">
          <cell r="A400" t="str">
            <v>EKMCPL10</v>
          </cell>
        </row>
        <row r="401">
          <cell r="A401" t="str">
            <v>EKMCPL08</v>
          </cell>
        </row>
        <row r="402">
          <cell r="A402" t="str">
            <v>EKMCIJ19</v>
          </cell>
        </row>
        <row r="403">
          <cell r="A403" t="str">
            <v>EKMCAN31</v>
          </cell>
        </row>
        <row r="404">
          <cell r="A404" t="str">
            <v>EKMCAB36</v>
          </cell>
        </row>
        <row r="405">
          <cell r="A405" t="str">
            <v>EKMCAB27</v>
          </cell>
        </row>
        <row r="406">
          <cell r="A406" t="str">
            <v>EKMCAB30</v>
          </cell>
        </row>
        <row r="407">
          <cell r="A407" t="str">
            <v>EKMCAN49</v>
          </cell>
        </row>
        <row r="408">
          <cell r="A408" t="str">
            <v>EKMM26AZ</v>
          </cell>
        </row>
        <row r="409">
          <cell r="A409" t="str">
            <v>EKMM26R</v>
          </cell>
        </row>
        <row r="410">
          <cell r="A410" t="str">
            <v>EKMRSP64V</v>
          </cell>
        </row>
        <row r="411">
          <cell r="A411" t="str">
            <v>EKMS400PA</v>
          </cell>
        </row>
        <row r="412">
          <cell r="A412" t="str">
            <v>EKMS400PV</v>
          </cell>
        </row>
        <row r="413">
          <cell r="A413" t="str">
            <v>EKMRSP68R</v>
          </cell>
        </row>
        <row r="414">
          <cell r="A414" t="str">
            <v>EKMRSP68V</v>
          </cell>
        </row>
        <row r="415">
          <cell r="A415" t="str">
            <v>EKMRSP65A</v>
          </cell>
        </row>
        <row r="416">
          <cell r="A416" t="str">
            <v>EKMRSP65AZ</v>
          </cell>
        </row>
        <row r="417">
          <cell r="A417" t="str">
            <v>EKMRSP65V</v>
          </cell>
        </row>
        <row r="418">
          <cell r="A418" t="str">
            <v>EKMS401A</v>
          </cell>
        </row>
        <row r="419">
          <cell r="A419" t="str">
            <v>EKMS401N</v>
          </cell>
        </row>
        <row r="420">
          <cell r="A420" t="str">
            <v>EKMS401R</v>
          </cell>
        </row>
        <row r="421">
          <cell r="A421" t="str">
            <v>EKMS401V</v>
          </cell>
        </row>
        <row r="422">
          <cell r="A422" t="str">
            <v>EKMRP67AZ</v>
          </cell>
        </row>
        <row r="423">
          <cell r="A423" t="str">
            <v>EKMRP67R</v>
          </cell>
        </row>
        <row r="424">
          <cell r="A424" t="str">
            <v>EKMSNG</v>
          </cell>
        </row>
        <row r="425">
          <cell r="A425" t="str">
            <v>EKMSB12N</v>
          </cell>
        </row>
        <row r="426">
          <cell r="A426" t="str">
            <v>EKMSJ66AZ</v>
          </cell>
        </row>
        <row r="427">
          <cell r="A427" t="str">
            <v>EKMR879B</v>
          </cell>
        </row>
        <row r="428">
          <cell r="A428" t="str">
            <v>EKMS350</v>
          </cell>
        </row>
        <row r="429">
          <cell r="A429" t="str">
            <v>EKMR4025N</v>
          </cell>
        </row>
        <row r="430">
          <cell r="A430" t="str">
            <v>EKMR1689N</v>
          </cell>
        </row>
        <row r="431">
          <cell r="A431" t="str">
            <v>EKMS209B</v>
          </cell>
        </row>
        <row r="432">
          <cell r="A432" t="str">
            <v>EKMS209N</v>
          </cell>
        </row>
        <row r="433">
          <cell r="A433" t="str">
            <v>EKMSB102A</v>
          </cell>
        </row>
        <row r="434">
          <cell r="A434" t="str">
            <v>EKMSB102B</v>
          </cell>
        </row>
        <row r="435">
          <cell r="A435" t="str">
            <v>EKMSB102R</v>
          </cell>
        </row>
        <row r="436">
          <cell r="A436" t="str">
            <v>EKMSB102N</v>
          </cell>
        </row>
        <row r="437">
          <cell r="A437" t="str">
            <v>EKMMB32</v>
          </cell>
        </row>
        <row r="438">
          <cell r="A438" t="str">
            <v>EKMMB17B</v>
          </cell>
        </row>
        <row r="439">
          <cell r="A439" t="str">
            <v>EKMMAS1PB</v>
          </cell>
        </row>
        <row r="440">
          <cell r="A440" t="str">
            <v>EKMMC21</v>
          </cell>
        </row>
        <row r="441">
          <cell r="A441" t="str">
            <v>EKMMB34</v>
          </cell>
        </row>
        <row r="442">
          <cell r="A442" t="str">
            <v>EKMEO8B</v>
          </cell>
        </row>
        <row r="443">
          <cell r="A443" t="str">
            <v>EKMS2235B</v>
          </cell>
        </row>
        <row r="444">
          <cell r="A444" t="str">
            <v>EKMR3721N</v>
          </cell>
        </row>
        <row r="445">
          <cell r="A445" t="str">
            <v>EKMS235BB</v>
          </cell>
        </row>
        <row r="446">
          <cell r="A446" t="str">
            <v>EKMS235BVM</v>
          </cell>
        </row>
        <row r="447">
          <cell r="A447" t="str">
            <v>EKMS235BA</v>
          </cell>
        </row>
        <row r="448">
          <cell r="A448" t="str">
            <v>EKMR1678BE</v>
          </cell>
        </row>
        <row r="449">
          <cell r="A449" t="str">
            <v>EKMS235VMX2</v>
          </cell>
        </row>
        <row r="450">
          <cell r="A450" t="str">
            <v>EKMSTR13</v>
          </cell>
        </row>
        <row r="451">
          <cell r="A451" t="str">
            <v>EKMS300N</v>
          </cell>
        </row>
        <row r="452">
          <cell r="A452" t="str">
            <v>EKMS300PN</v>
          </cell>
        </row>
        <row r="453">
          <cell r="A453" t="str">
            <v>EKMS350PI</v>
          </cell>
        </row>
        <row r="454">
          <cell r="A454" t="str">
            <v>EKMS178R</v>
          </cell>
        </row>
        <row r="455">
          <cell r="A455" t="str">
            <v>EKMCF2PRW</v>
          </cell>
        </row>
        <row r="456">
          <cell r="A456" t="str">
            <v>EKMCE02</v>
          </cell>
        </row>
        <row r="457">
          <cell r="A457" t="str">
            <v>EKMMNGR</v>
          </cell>
        </row>
        <row r="458">
          <cell r="A458" t="str">
            <v>EKMS308ZM</v>
          </cell>
        </row>
        <row r="459">
          <cell r="A459" t="str">
            <v>EKMSB14N</v>
          </cell>
        </row>
        <row r="460">
          <cell r="A460" t="str">
            <v>EKMS101A</v>
          </cell>
        </row>
        <row r="461">
          <cell r="A461" t="str">
            <v>EKMR1060AZ</v>
          </cell>
        </row>
        <row r="462">
          <cell r="A462" t="str">
            <v>EKMR1060V</v>
          </cell>
        </row>
        <row r="463">
          <cell r="A463" t="str">
            <v>EKMR1678A</v>
          </cell>
        </row>
        <row r="464">
          <cell r="A464" t="str">
            <v>EKMSTR13NN</v>
          </cell>
        </row>
        <row r="465">
          <cell r="A465" t="str">
            <v>EKMSTBA01</v>
          </cell>
        </row>
        <row r="466">
          <cell r="A466" t="str">
            <v>EKMSB103B</v>
          </cell>
        </row>
        <row r="467">
          <cell r="A467" t="str">
            <v>EKMEO6CM</v>
          </cell>
        </row>
        <row r="468">
          <cell r="A468" t="str">
            <v>EKMEO8CM</v>
          </cell>
        </row>
        <row r="469">
          <cell r="A469" t="str">
            <v>EKMEO8CZ</v>
          </cell>
        </row>
        <row r="470">
          <cell r="A470" t="str">
            <v>EKMSB10N</v>
          </cell>
        </row>
        <row r="471">
          <cell r="A471" t="str">
            <v>EKMB103B</v>
          </cell>
        </row>
        <row r="472">
          <cell r="A472" t="str">
            <v>EKMB103N</v>
          </cell>
        </row>
        <row r="473">
          <cell r="A473" t="str">
            <v>EKMB103R</v>
          </cell>
        </row>
        <row r="474">
          <cell r="A474" t="str">
            <v>EKMBC13W</v>
          </cell>
        </row>
        <row r="475">
          <cell r="A475" t="str">
            <v>EKMES05C</v>
          </cell>
        </row>
        <row r="476">
          <cell r="A476" t="str">
            <v>EKMVR26</v>
          </cell>
        </row>
        <row r="477">
          <cell r="A477" t="str">
            <v>EKMVR50</v>
          </cell>
        </row>
        <row r="478">
          <cell r="A478" t="str">
            <v>EKMGABLD</v>
          </cell>
        </row>
        <row r="479">
          <cell r="A479" t="str">
            <v>EKMMN12B</v>
          </cell>
        </row>
        <row r="480">
          <cell r="A480" t="str">
            <v>EKMMS18RB</v>
          </cell>
        </row>
        <row r="481">
          <cell r="A481" t="str">
            <v>EKMSSA</v>
          </cell>
        </row>
        <row r="482">
          <cell r="A482" t="str">
            <v>EKMSLTG</v>
          </cell>
        </row>
        <row r="483">
          <cell r="A483" t="str">
            <v>EKMS178B</v>
          </cell>
        </row>
        <row r="484">
          <cell r="A484" t="str">
            <v>EKMS178N</v>
          </cell>
        </row>
        <row r="485">
          <cell r="A485" t="str">
            <v>EKMSB103N</v>
          </cell>
        </row>
        <row r="486">
          <cell r="A486" t="str">
            <v>EKMR1038N</v>
          </cell>
        </row>
        <row r="487">
          <cell r="A487" t="str">
            <v>EKMMFDDW</v>
          </cell>
        </row>
        <row r="488">
          <cell r="A488" t="str">
            <v>EKMMO3CD</v>
          </cell>
        </row>
        <row r="489">
          <cell r="A489" t="str">
            <v>EKMSTN01G</v>
          </cell>
        </row>
        <row r="490">
          <cell r="A490" t="str">
            <v>EKMBC09</v>
          </cell>
        </row>
        <row r="491">
          <cell r="A491" t="str">
            <v>EKMBC01</v>
          </cell>
        </row>
        <row r="492">
          <cell r="A492" t="str">
            <v>EKME63B</v>
          </cell>
        </row>
        <row r="493">
          <cell r="A493" t="str">
            <v>EKMES16</v>
          </cell>
        </row>
        <row r="494">
          <cell r="A494" t="str">
            <v>EKME87B</v>
          </cell>
        </row>
        <row r="495">
          <cell r="A495" t="str">
            <v>EKMVR25</v>
          </cell>
        </row>
        <row r="496">
          <cell r="A496" t="str">
            <v>EKMVR53</v>
          </cell>
        </row>
        <row r="497">
          <cell r="A497" t="str">
            <v>EKMVR08</v>
          </cell>
        </row>
        <row r="498">
          <cell r="A498" t="str">
            <v>EKMMB31B</v>
          </cell>
        </row>
        <row r="499">
          <cell r="A499" t="str">
            <v>EKMMS07R</v>
          </cell>
        </row>
        <row r="500">
          <cell r="A500" t="str">
            <v>EKMMN07B</v>
          </cell>
        </row>
        <row r="501">
          <cell r="A501" t="str">
            <v>EKMRSP64Z</v>
          </cell>
        </row>
        <row r="502">
          <cell r="A502" t="str">
            <v>EKMS308RS</v>
          </cell>
        </row>
        <row r="503">
          <cell r="A503" t="str">
            <v>EKMR10R</v>
          </cell>
        </row>
        <row r="504">
          <cell r="A504" t="str">
            <v>EKMSSG</v>
          </cell>
        </row>
        <row r="505">
          <cell r="A505" t="str">
            <v>EKMR1033N</v>
          </cell>
        </row>
        <row r="506">
          <cell r="A506" t="str">
            <v>EKMSB11N</v>
          </cell>
        </row>
        <row r="507">
          <cell r="A507" t="str">
            <v>EKMR1670A</v>
          </cell>
        </row>
        <row r="508">
          <cell r="A508" t="str">
            <v>EKMR1670G</v>
          </cell>
        </row>
        <row r="509">
          <cell r="A509" t="str">
            <v>EKMR1060N</v>
          </cell>
        </row>
        <row r="510">
          <cell r="A510" t="str">
            <v>EKMR1060NR</v>
          </cell>
        </row>
        <row r="511">
          <cell r="A511" t="str">
            <v>EKMR1670B</v>
          </cell>
        </row>
        <row r="512">
          <cell r="A512" t="str">
            <v>EKMSJ66PGN</v>
          </cell>
        </row>
        <row r="513">
          <cell r="A513" t="str">
            <v>EKMS100P</v>
          </cell>
        </row>
        <row r="514">
          <cell r="A514" t="str">
            <v>EKMS100B</v>
          </cell>
        </row>
        <row r="515">
          <cell r="A515" t="str">
            <v>EKMS100N</v>
          </cell>
        </row>
        <row r="516">
          <cell r="A516" t="str">
            <v>EKMS100R</v>
          </cell>
        </row>
        <row r="517">
          <cell r="A517" t="str">
            <v>EKMCE35</v>
          </cell>
        </row>
        <row r="518">
          <cell r="A518" t="str">
            <v>EKMB102B</v>
          </cell>
        </row>
        <row r="519">
          <cell r="A519" t="str">
            <v>EKMSB103</v>
          </cell>
        </row>
        <row r="520">
          <cell r="A520" t="str">
            <v>EKMSBFN</v>
          </cell>
        </row>
        <row r="521">
          <cell r="A521" t="str">
            <v>EKMR1664B</v>
          </cell>
        </row>
        <row r="522">
          <cell r="A522" t="str">
            <v>EKMS308A</v>
          </cell>
        </row>
        <row r="523">
          <cell r="A523" t="str">
            <v>EKMSJ66M</v>
          </cell>
        </row>
        <row r="524">
          <cell r="A524" t="str">
            <v>EKMR362</v>
          </cell>
        </row>
        <row r="525">
          <cell r="A525" t="str">
            <v>EKMS235BGR</v>
          </cell>
        </row>
        <row r="526">
          <cell r="A526" t="str">
            <v>EKMS235BBE</v>
          </cell>
        </row>
        <row r="527">
          <cell r="A527" t="str">
            <v>EKMSB102G</v>
          </cell>
        </row>
        <row r="528">
          <cell r="A528" t="str">
            <v>EKMBC05H</v>
          </cell>
        </row>
        <row r="529">
          <cell r="A529" t="str">
            <v>EKMCE07</v>
          </cell>
        </row>
        <row r="530">
          <cell r="A530" t="str">
            <v>EKMCE26</v>
          </cell>
        </row>
        <row r="531">
          <cell r="A531" t="str">
            <v>EKME12R</v>
          </cell>
        </row>
        <row r="532">
          <cell r="A532" t="str">
            <v>EKMVR02</v>
          </cell>
        </row>
        <row r="533">
          <cell r="A533" t="str">
            <v>EKMVR07</v>
          </cell>
        </row>
        <row r="534">
          <cell r="A534" t="str">
            <v>EKMVR12</v>
          </cell>
        </row>
        <row r="535">
          <cell r="A535" t="str">
            <v>EKMVR32</v>
          </cell>
        </row>
        <row r="536">
          <cell r="A536" t="str">
            <v>EKMMB09R</v>
          </cell>
        </row>
        <row r="537">
          <cell r="A537" t="str">
            <v>EKMMS30</v>
          </cell>
        </row>
        <row r="538">
          <cell r="A538" t="str">
            <v>EKMMS18WN</v>
          </cell>
        </row>
        <row r="539">
          <cell r="A539" t="str">
            <v>EKMMN01WM</v>
          </cell>
        </row>
        <row r="540">
          <cell r="A540" t="str">
            <v>EKMM1170</v>
          </cell>
        </row>
        <row r="541">
          <cell r="A541" t="str">
            <v>EKMRSP64</v>
          </cell>
        </row>
        <row r="542">
          <cell r="A542" t="str">
            <v>EKMRP65V</v>
          </cell>
        </row>
        <row r="543">
          <cell r="A543" t="str">
            <v>EKMRP65AZ</v>
          </cell>
        </row>
        <row r="544">
          <cell r="A544" t="str">
            <v>EKMS400A</v>
          </cell>
        </row>
        <row r="545">
          <cell r="A545" t="str">
            <v>EKMS400R</v>
          </cell>
        </row>
        <row r="546">
          <cell r="A546" t="str">
            <v>EKMRSR65A</v>
          </cell>
        </row>
        <row r="547">
          <cell r="A547" t="str">
            <v>EKMB102NR</v>
          </cell>
        </row>
        <row r="548">
          <cell r="A548" t="str">
            <v>EKMSTG02</v>
          </cell>
        </row>
        <row r="549">
          <cell r="A549" t="str">
            <v>EKMSTN01</v>
          </cell>
        </row>
        <row r="550">
          <cell r="A550" t="str">
            <v>EKMR879N</v>
          </cell>
        </row>
        <row r="551">
          <cell r="A551" t="str">
            <v>EKMSAXA</v>
          </cell>
        </row>
        <row r="552">
          <cell r="A552" t="str">
            <v>EKMR1669R</v>
          </cell>
        </row>
        <row r="553">
          <cell r="A553" t="str">
            <v>EKMB03B</v>
          </cell>
        </row>
        <row r="554">
          <cell r="A554" t="str">
            <v>EKMB102NB</v>
          </cell>
        </row>
        <row r="555">
          <cell r="A555" t="str">
            <v>EKMBC11W</v>
          </cell>
        </row>
        <row r="556">
          <cell r="A556" t="str">
            <v>EKMEETD</v>
          </cell>
        </row>
        <row r="557">
          <cell r="A557" t="str">
            <v>EKME63HB</v>
          </cell>
        </row>
        <row r="558">
          <cell r="A558" t="str">
            <v>EKMVR06</v>
          </cell>
        </row>
        <row r="559">
          <cell r="A559" t="str">
            <v>EKMMB10</v>
          </cell>
        </row>
        <row r="560">
          <cell r="A560" t="str">
            <v>EKMCE17W</v>
          </cell>
        </row>
        <row r="561">
          <cell r="A561" t="str">
            <v>EKMRSP68R+S</v>
          </cell>
        </row>
        <row r="562">
          <cell r="A562" t="str">
            <v>EKMRSP68V+S</v>
          </cell>
        </row>
        <row r="563">
          <cell r="A563" t="str">
            <v>EKMRSP65VS</v>
          </cell>
        </row>
        <row r="564">
          <cell r="A564" t="str">
            <v>EKMRSP65RS</v>
          </cell>
        </row>
        <row r="565">
          <cell r="A565" t="str">
            <v>EKMR1670N</v>
          </cell>
        </row>
        <row r="566">
          <cell r="A566" t="str">
            <v>EKMR1670C</v>
          </cell>
        </row>
        <row r="567">
          <cell r="A567" t="str">
            <v>EKMR1662N</v>
          </cell>
        </row>
        <row r="568">
          <cell r="A568" t="str">
            <v>EKMR1662BG</v>
          </cell>
        </row>
        <row r="569">
          <cell r="A569" t="str">
            <v>EKMR1662</v>
          </cell>
        </row>
        <row r="570">
          <cell r="A570" t="str">
            <v>EKMR1670</v>
          </cell>
        </row>
        <row r="571">
          <cell r="A571" t="str">
            <v>EKMS205R</v>
          </cell>
        </row>
        <row r="572">
          <cell r="A572" t="str">
            <v>EKMS205A</v>
          </cell>
        </row>
        <row r="573">
          <cell r="A573" t="str">
            <v>EKMS205Z</v>
          </cell>
        </row>
        <row r="574">
          <cell r="A574" t="str">
            <v>EKMS100A</v>
          </cell>
        </row>
        <row r="575">
          <cell r="A575" t="str">
            <v>EKMS100C</v>
          </cell>
        </row>
        <row r="576">
          <cell r="A576" t="str">
            <v>EKMOBLPD</v>
          </cell>
        </row>
        <row r="577">
          <cell r="A577" t="str">
            <v>EKMRT02</v>
          </cell>
        </row>
        <row r="578">
          <cell r="A578" t="str">
            <v>EKMCE12CW</v>
          </cell>
        </row>
        <row r="579">
          <cell r="A579" t="str">
            <v>EKMEO8W</v>
          </cell>
        </row>
        <row r="580">
          <cell r="A580" t="str">
            <v>EKMR1662AZ</v>
          </cell>
        </row>
        <row r="581">
          <cell r="A581" t="str">
            <v>EKMSB183N</v>
          </cell>
        </row>
        <row r="582">
          <cell r="A582" t="str">
            <v>EKMR879G</v>
          </cell>
        </row>
        <row r="583">
          <cell r="A583" t="str">
            <v>EKMS235BRS</v>
          </cell>
        </row>
        <row r="584">
          <cell r="A584" t="str">
            <v>EKMSZ02V/N</v>
          </cell>
        </row>
        <row r="585">
          <cell r="A585" t="str">
            <v>EKMR598</v>
          </cell>
        </row>
        <row r="586">
          <cell r="A586" t="str">
            <v>EKMSE102C</v>
          </cell>
        </row>
        <row r="587">
          <cell r="A587" t="str">
            <v>EKMCE25</v>
          </cell>
        </row>
        <row r="588">
          <cell r="A588" t="str">
            <v>EKME67W</v>
          </cell>
        </row>
        <row r="589">
          <cell r="A589" t="str">
            <v>EKME70W</v>
          </cell>
        </row>
        <row r="590">
          <cell r="A590" t="str">
            <v>EKMVR41</v>
          </cell>
        </row>
        <row r="591">
          <cell r="A591" t="str">
            <v>EKMVR11</v>
          </cell>
        </row>
        <row r="592">
          <cell r="A592" t="str">
            <v>EKMVR27</v>
          </cell>
        </row>
        <row r="593">
          <cell r="A593" t="str">
            <v>EKMMN11</v>
          </cell>
        </row>
        <row r="594">
          <cell r="A594" t="str">
            <v>EKMCE17</v>
          </cell>
        </row>
        <row r="595">
          <cell r="A595" t="str">
            <v>EKMCE17R</v>
          </cell>
        </row>
        <row r="596">
          <cell r="A596" t="str">
            <v>EKMSB14B</v>
          </cell>
        </row>
        <row r="597">
          <cell r="A597" t="str">
            <v>EKMSJ66VN</v>
          </cell>
        </row>
        <row r="598">
          <cell r="A598" t="str">
            <v>EKMR4021G</v>
          </cell>
        </row>
        <row r="599">
          <cell r="A599" t="str">
            <v>EKMR1026G</v>
          </cell>
        </row>
        <row r="600">
          <cell r="A600" t="str">
            <v>EKMRENB</v>
          </cell>
        </row>
        <row r="601">
          <cell r="A601" t="str">
            <v>EKMTS200Z</v>
          </cell>
        </row>
        <row r="602">
          <cell r="A602" t="str">
            <v>EKMTS200BG</v>
          </cell>
        </row>
        <row r="603">
          <cell r="A603" t="str">
            <v>EKMTS200B</v>
          </cell>
        </row>
        <row r="604">
          <cell r="A604" t="str">
            <v>EKMTS200GO</v>
          </cell>
        </row>
        <row r="605">
          <cell r="A605" t="str">
            <v>EKMTS200R</v>
          </cell>
        </row>
        <row r="606">
          <cell r="A606" t="str">
            <v>EKMRE4022R</v>
          </cell>
        </row>
        <row r="607">
          <cell r="A607" t="str">
            <v>EKMBC05R</v>
          </cell>
        </row>
        <row r="608">
          <cell r="A608" t="str">
            <v>EKMCT17RB</v>
          </cell>
        </row>
        <row r="609">
          <cell r="A609" t="str">
            <v>EKMES14</v>
          </cell>
        </row>
        <row r="610">
          <cell r="A610" t="str">
            <v>EKMVR03</v>
          </cell>
        </row>
        <row r="611">
          <cell r="A611" t="str">
            <v>EKMRP65AZ+S</v>
          </cell>
        </row>
        <row r="612">
          <cell r="A612" t="str">
            <v>EKMRP65R+S</v>
          </cell>
        </row>
        <row r="613">
          <cell r="A613" t="str">
            <v>EKMRP65V+S</v>
          </cell>
        </row>
        <row r="614">
          <cell r="A614" t="str">
            <v>EKMRP65A+S</v>
          </cell>
        </row>
        <row r="615">
          <cell r="A615" t="str">
            <v>EKMRSP68AZ+S</v>
          </cell>
        </row>
        <row r="616">
          <cell r="A616" t="str">
            <v>EKMRSP68A+S</v>
          </cell>
        </row>
        <row r="617">
          <cell r="A617" t="str">
            <v>EKMRSP65AZS</v>
          </cell>
        </row>
        <row r="618">
          <cell r="A618" t="str">
            <v>EKMRSP65AS</v>
          </cell>
        </row>
        <row r="619">
          <cell r="A619" t="str">
            <v>EKMRST65NS</v>
          </cell>
        </row>
        <row r="620">
          <cell r="A620" t="str">
            <v>EKMRST65RS</v>
          </cell>
        </row>
        <row r="621">
          <cell r="A621" t="str">
            <v>EKMR1662B</v>
          </cell>
        </row>
        <row r="622">
          <cell r="A622" t="str">
            <v>EKMSBG01</v>
          </cell>
        </row>
        <row r="623">
          <cell r="A623" t="str">
            <v>EKMR1034A</v>
          </cell>
        </row>
        <row r="624">
          <cell r="A624" t="str">
            <v>EKMR1034NR</v>
          </cell>
        </row>
        <row r="625">
          <cell r="A625" t="str">
            <v>EKMR1034R</v>
          </cell>
        </row>
        <row r="626">
          <cell r="A626" t="str">
            <v>EKME102TA</v>
          </cell>
        </row>
        <row r="627">
          <cell r="A627" t="str">
            <v>EKME102TV</v>
          </cell>
        </row>
        <row r="628">
          <cell r="A628" t="str">
            <v>EKMR4021N</v>
          </cell>
        </row>
        <row r="629">
          <cell r="A629" t="str">
            <v>EKMR1662G</v>
          </cell>
        </row>
        <row r="630">
          <cell r="A630" t="str">
            <v>EKMR1662R</v>
          </cell>
        </row>
        <row r="631">
          <cell r="A631" t="str">
            <v>EKMS205B</v>
          </cell>
        </row>
        <row r="632">
          <cell r="A632" t="str">
            <v>EKMS205N</v>
          </cell>
        </row>
        <row r="633">
          <cell r="A633" t="str">
            <v>EKMST259G</v>
          </cell>
        </row>
        <row r="634">
          <cell r="A634" t="str">
            <v>EKMR4022</v>
          </cell>
        </row>
        <row r="635">
          <cell r="A635" t="str">
            <v>EKMB04W</v>
          </cell>
        </row>
        <row r="636">
          <cell r="A636" t="str">
            <v>EKMMD50BAB</v>
          </cell>
        </row>
        <row r="637">
          <cell r="A637" t="str">
            <v>EKMRSP68VS</v>
          </cell>
        </row>
        <row r="638">
          <cell r="A638" t="str">
            <v>EKMCE13</v>
          </cell>
        </row>
        <row r="639">
          <cell r="A639" t="str">
            <v>EKMSB15N</v>
          </cell>
        </row>
        <row r="640">
          <cell r="A640" t="str">
            <v>EKMSB16B</v>
          </cell>
        </row>
        <row r="641">
          <cell r="A641" t="str">
            <v>EKMSB183B</v>
          </cell>
        </row>
        <row r="642">
          <cell r="A642" t="str">
            <v>EKMCE03GD</v>
          </cell>
        </row>
        <row r="643">
          <cell r="A643" t="str">
            <v>EKMM2965</v>
          </cell>
        </row>
        <row r="644">
          <cell r="A644" t="str">
            <v>EKMCT06C</v>
          </cell>
        </row>
        <row r="645">
          <cell r="A645" t="str">
            <v>EKME67C</v>
          </cell>
        </row>
        <row r="646">
          <cell r="A646" t="str">
            <v>EKME65DB</v>
          </cell>
        </row>
        <row r="647">
          <cell r="A647" t="str">
            <v>EKME65</v>
          </cell>
        </row>
        <row r="648">
          <cell r="A648" t="str">
            <v>EKMMB12</v>
          </cell>
        </row>
        <row r="649">
          <cell r="A649" t="str">
            <v>EKMMS10</v>
          </cell>
        </row>
        <row r="650">
          <cell r="A650" t="str">
            <v>EKMMS11</v>
          </cell>
        </row>
        <row r="651">
          <cell r="A651" t="str">
            <v>EKMMS36</v>
          </cell>
        </row>
        <row r="652">
          <cell r="A652" t="str">
            <v>EKMS400N</v>
          </cell>
        </row>
        <row r="653">
          <cell r="A653" t="str">
            <v>EKMR1034N</v>
          </cell>
        </row>
        <row r="654">
          <cell r="A654" t="str">
            <v>EKMSG04N</v>
          </cell>
        </row>
        <row r="655">
          <cell r="A655" t="str">
            <v>EKME102TN</v>
          </cell>
        </row>
        <row r="656">
          <cell r="A656" t="str">
            <v>EKME102TR</v>
          </cell>
        </row>
        <row r="657">
          <cell r="A657" t="str">
            <v>EKME103TA</v>
          </cell>
        </row>
        <row r="658">
          <cell r="A658" t="str">
            <v>EKME103TR</v>
          </cell>
        </row>
        <row r="659">
          <cell r="A659" t="str">
            <v>EKME103TV</v>
          </cell>
        </row>
        <row r="660">
          <cell r="A660" t="str">
            <v>EMKSZ02N</v>
          </cell>
        </row>
        <row r="661">
          <cell r="A661" t="str">
            <v>EMKSZ02N</v>
          </cell>
        </row>
        <row r="662">
          <cell r="A662" t="str">
            <v>EKMRT61R</v>
          </cell>
        </row>
        <row r="663">
          <cell r="A663" t="str">
            <v>EKMRAZ</v>
          </cell>
        </row>
        <row r="664">
          <cell r="A664" t="str">
            <v>EKMSB104</v>
          </cell>
        </row>
        <row r="665">
          <cell r="A665" t="str">
            <v>EKMMB16</v>
          </cell>
        </row>
        <row r="666">
          <cell r="A666" t="str">
            <v>EKMMD50BAC</v>
          </cell>
        </row>
        <row r="667">
          <cell r="A667" t="str">
            <v>EKMMD60BAN</v>
          </cell>
        </row>
        <row r="668">
          <cell r="A668" t="str">
            <v>EKMRT04</v>
          </cell>
        </row>
        <row r="669">
          <cell r="A669" t="str">
            <v>EKMRTVFB</v>
          </cell>
        </row>
        <row r="670">
          <cell r="A670" t="str">
            <v>EKMRENDP</v>
          </cell>
        </row>
        <row r="671">
          <cell r="A671" t="str">
            <v>EKMR2102N</v>
          </cell>
        </row>
        <row r="672">
          <cell r="A672" t="str">
            <v>EKMSJ66NG</v>
          </cell>
        </row>
        <row r="673">
          <cell r="A673" t="str">
            <v>EKMSB104MB</v>
          </cell>
        </row>
        <row r="674">
          <cell r="A674" t="str">
            <v>EKMMS27</v>
          </cell>
        </row>
        <row r="675">
          <cell r="A675" t="str">
            <v>EKMBC11R</v>
          </cell>
        </row>
        <row r="676">
          <cell r="A676" t="str">
            <v>EKMCO01</v>
          </cell>
        </row>
        <row r="677">
          <cell r="A677" t="str">
            <v>EKME73</v>
          </cell>
        </row>
        <row r="678">
          <cell r="A678" t="str">
            <v>EKMMC2PNWL</v>
          </cell>
        </row>
        <row r="679">
          <cell r="A679" t="str">
            <v>EKMT08</v>
          </cell>
        </row>
        <row r="680">
          <cell r="A680" t="str">
            <v>EKMSVD01</v>
          </cell>
        </row>
        <row r="681">
          <cell r="A681" t="str">
            <v>EKMRST65AZS</v>
          </cell>
        </row>
        <row r="682">
          <cell r="A682" t="str">
            <v>EKMR1034AZ</v>
          </cell>
        </row>
        <row r="683">
          <cell r="A683" t="str">
            <v>EKMRB1678N</v>
          </cell>
        </row>
        <row r="684">
          <cell r="A684" t="str">
            <v>EKMRB1678BE</v>
          </cell>
        </row>
        <row r="685">
          <cell r="A685" t="str">
            <v>EKMSZ02GN</v>
          </cell>
        </row>
        <row r="686">
          <cell r="A686" t="str">
            <v>EKME103TN</v>
          </cell>
        </row>
        <row r="687">
          <cell r="A687" t="str">
            <v>EKMRT62</v>
          </cell>
        </row>
        <row r="688">
          <cell r="A688" t="str">
            <v>EKMSJ66GC</v>
          </cell>
        </row>
        <row r="689">
          <cell r="A689" t="str">
            <v>EKMS100M</v>
          </cell>
        </row>
        <row r="690">
          <cell r="A690" t="str">
            <v>EKMMBETB</v>
          </cell>
        </row>
        <row r="691">
          <cell r="A691" t="str">
            <v>EKMMD60BAB</v>
          </cell>
        </row>
        <row r="692">
          <cell r="A692" t="str">
            <v>EKMMA14</v>
          </cell>
        </row>
        <row r="693">
          <cell r="A693" t="str">
            <v>EKMMS31RG</v>
          </cell>
        </row>
        <row r="694">
          <cell r="A694" t="str">
            <v>EKMEO2W</v>
          </cell>
        </row>
        <row r="695">
          <cell r="A695" t="str">
            <v>EKMSB13N</v>
          </cell>
        </row>
        <row r="696">
          <cell r="A696" t="str">
            <v>EKMSZ02NB</v>
          </cell>
        </row>
        <row r="697">
          <cell r="A697" t="str">
            <v>EKMS205O</v>
          </cell>
        </row>
        <row r="698">
          <cell r="A698" t="str">
            <v>EKMMS27SP</v>
          </cell>
        </row>
        <row r="699">
          <cell r="A699" t="str">
            <v>EKME65PB</v>
          </cell>
        </row>
        <row r="700">
          <cell r="A700" t="str">
            <v>EKMEPB</v>
          </cell>
        </row>
        <row r="701">
          <cell r="A701" t="str">
            <v>EKME84W</v>
          </cell>
        </row>
        <row r="702">
          <cell r="A702" t="str">
            <v>EKMVR17</v>
          </cell>
        </row>
        <row r="703">
          <cell r="A703" t="str">
            <v>EKMMS24</v>
          </cell>
        </row>
        <row r="704">
          <cell r="A704" t="str">
            <v>EKMMS12</v>
          </cell>
        </row>
        <row r="705">
          <cell r="A705" t="str">
            <v>EKMRP65R</v>
          </cell>
        </row>
        <row r="706">
          <cell r="A706" t="str">
            <v>EKMRP65A</v>
          </cell>
        </row>
        <row r="707">
          <cell r="A707" t="str">
            <v>EKMSB12B</v>
          </cell>
        </row>
        <row r="708">
          <cell r="A708" t="str">
            <v>EKMSB180N</v>
          </cell>
        </row>
        <row r="709">
          <cell r="A709" t="str">
            <v>EKMSB308N</v>
          </cell>
        </row>
        <row r="710">
          <cell r="A710" t="str">
            <v>EKMS203A</v>
          </cell>
        </row>
        <row r="711">
          <cell r="A711" t="str">
            <v>EKMSB103E</v>
          </cell>
        </row>
        <row r="712">
          <cell r="A712" t="str">
            <v>EKMR70FG</v>
          </cell>
        </row>
        <row r="713">
          <cell r="A713" t="str">
            <v>EKMR815N</v>
          </cell>
        </row>
        <row r="714">
          <cell r="A714" t="str">
            <v>EKMR387</v>
          </cell>
        </row>
        <row r="715">
          <cell r="A715" t="str">
            <v>EKMSS101N</v>
          </cell>
        </row>
        <row r="716">
          <cell r="A716" t="str">
            <v>EKMMO01</v>
          </cell>
        </row>
        <row r="717">
          <cell r="A717" t="str">
            <v>EKME82</v>
          </cell>
        </row>
        <row r="718">
          <cell r="A718" t="str">
            <v>EKME94</v>
          </cell>
        </row>
        <row r="719">
          <cell r="A719" t="str">
            <v>EKME63W</v>
          </cell>
        </row>
        <row r="720">
          <cell r="A720" t="str">
            <v>EKMVR20</v>
          </cell>
        </row>
        <row r="721">
          <cell r="A721" t="str">
            <v>EKME53</v>
          </cell>
        </row>
        <row r="722">
          <cell r="A722" t="str">
            <v>FBEKME53</v>
          </cell>
        </row>
        <row r="723">
          <cell r="A723" t="str">
            <v>FBEKME53</v>
          </cell>
        </row>
        <row r="724">
          <cell r="A724" t="str">
            <v>EKMCS103</v>
          </cell>
        </row>
        <row r="725">
          <cell r="A725" t="str">
            <v>EKMSAAX2</v>
          </cell>
        </row>
        <row r="726">
          <cell r="A726" t="str">
            <v>EKMSAGX2</v>
          </cell>
        </row>
        <row r="727">
          <cell r="A727" t="str">
            <v>EKMSB308B</v>
          </cell>
        </row>
        <row r="728">
          <cell r="A728" t="str">
            <v>EKMST01G</v>
          </cell>
        </row>
        <row r="729">
          <cell r="A729" t="str">
            <v>EKMSZ02NN</v>
          </cell>
        </row>
        <row r="730">
          <cell r="A730" t="str">
            <v>EKMR4021AZ</v>
          </cell>
        </row>
        <row r="731">
          <cell r="A731" t="str">
            <v>EKMS203N</v>
          </cell>
        </row>
        <row r="732">
          <cell r="A732" t="str">
            <v>EKMS203BG</v>
          </cell>
        </row>
        <row r="733">
          <cell r="A733" t="str">
            <v>EKMRJ66AZ</v>
          </cell>
        </row>
        <row r="734">
          <cell r="A734" t="str">
            <v>EKMRG11N</v>
          </cell>
        </row>
        <row r="735">
          <cell r="A735" t="str">
            <v>EKMB05W</v>
          </cell>
        </row>
        <row r="736">
          <cell r="A736" t="str">
            <v>EKMMCB01</v>
          </cell>
        </row>
        <row r="737">
          <cell r="A737" t="str">
            <v>EKMMD60BACZ</v>
          </cell>
        </row>
        <row r="738">
          <cell r="A738" t="str">
            <v>EKMMB04</v>
          </cell>
        </row>
        <row r="739">
          <cell r="A739" t="str">
            <v>EKMRT01</v>
          </cell>
        </row>
        <row r="740">
          <cell r="A740" t="str">
            <v>EKMRE4022</v>
          </cell>
        </row>
        <row r="741">
          <cell r="A741" t="str">
            <v>EKME101W</v>
          </cell>
        </row>
        <row r="742">
          <cell r="A742" t="str">
            <v>EKME70RB</v>
          </cell>
        </row>
        <row r="743">
          <cell r="A743" t="str">
            <v>EKMES10R</v>
          </cell>
        </row>
        <row r="744">
          <cell r="A744" t="str">
            <v>EKME84R</v>
          </cell>
        </row>
        <row r="745">
          <cell r="A745" t="str">
            <v>EKMVR09</v>
          </cell>
        </row>
        <row r="746">
          <cell r="A746" t="str">
            <v>EKMMB21</v>
          </cell>
        </row>
        <row r="747">
          <cell r="A747" t="str">
            <v>EKMCIJ20</v>
          </cell>
        </row>
        <row r="748">
          <cell r="A748" t="str">
            <v>EKMCIJ28</v>
          </cell>
        </row>
        <row r="749">
          <cell r="A749" t="str">
            <v>EKMCIJ10</v>
          </cell>
        </row>
        <row r="750">
          <cell r="A750" t="str">
            <v>EKMR1674R</v>
          </cell>
        </row>
        <row r="751">
          <cell r="A751" t="str">
            <v>EKMR1033G</v>
          </cell>
        </row>
        <row r="752">
          <cell r="A752" t="str">
            <v>EKMSJ66AN</v>
          </cell>
        </row>
        <row r="753">
          <cell r="A753" t="str">
            <v>EKMSJ66RN</v>
          </cell>
        </row>
        <row r="754">
          <cell r="A754" t="str">
            <v>EKMS203B</v>
          </cell>
        </row>
        <row r="755">
          <cell r="A755" t="str">
            <v>FBEKMS203B</v>
          </cell>
        </row>
        <row r="756">
          <cell r="A756" t="str">
            <v>EKMRJ66RS</v>
          </cell>
        </row>
        <row r="757">
          <cell r="A757" t="str">
            <v>EKMR1023</v>
          </cell>
        </row>
        <row r="758">
          <cell r="A758" t="str">
            <v>EKMRP11N</v>
          </cell>
        </row>
        <row r="759">
          <cell r="A759" t="str">
            <v>EKMB03C</v>
          </cell>
        </row>
        <row r="760">
          <cell r="A760" t="str">
            <v>EKMCM12</v>
          </cell>
        </row>
        <row r="761">
          <cell r="A761" t="str">
            <v>EKMMA12</v>
          </cell>
        </row>
        <row r="762">
          <cell r="A762" t="str">
            <v>EKMMC14</v>
          </cell>
        </row>
        <row r="763">
          <cell r="A763" t="str">
            <v>EKMMC02</v>
          </cell>
        </row>
        <row r="764">
          <cell r="A764" t="str">
            <v>EKMS2218B</v>
          </cell>
        </row>
        <row r="765">
          <cell r="A765" t="str">
            <v>EKMS2218N</v>
          </cell>
        </row>
        <row r="766">
          <cell r="A766" t="str">
            <v>EKMB101B</v>
          </cell>
        </row>
        <row r="767">
          <cell r="A767" t="str">
            <v>EKMB101N</v>
          </cell>
        </row>
        <row r="768">
          <cell r="A768" t="str">
            <v>EKMSJ66G</v>
          </cell>
        </row>
        <row r="769">
          <cell r="A769" t="str">
            <v>EKMSJ66B</v>
          </cell>
        </row>
        <row r="770">
          <cell r="A770" t="str">
            <v>EKMS218GX2</v>
          </cell>
        </row>
        <row r="771">
          <cell r="A771" t="str">
            <v>EKMR3751</v>
          </cell>
        </row>
        <row r="772">
          <cell r="A772" t="str">
            <v>EKMRP11</v>
          </cell>
        </row>
        <row r="773">
          <cell r="A773" t="str">
            <v>EKMS2259G</v>
          </cell>
        </row>
        <row r="774">
          <cell r="A774" t="str">
            <v>EKMBC03A</v>
          </cell>
        </row>
        <row r="775">
          <cell r="A775" t="str">
            <v>EKMCE04</v>
          </cell>
        </row>
        <row r="776">
          <cell r="A776" t="str">
            <v>EKMVR35</v>
          </cell>
        </row>
        <row r="777">
          <cell r="A777" t="str">
            <v>EKMVR37</v>
          </cell>
        </row>
        <row r="778">
          <cell r="A778" t="str">
            <v>EKMVR29LT</v>
          </cell>
        </row>
        <row r="779">
          <cell r="A779" t="str">
            <v>EKMR1033A</v>
          </cell>
        </row>
        <row r="780">
          <cell r="A780" t="str">
            <v>EKMRJ66PG</v>
          </cell>
        </row>
        <row r="781">
          <cell r="A781" t="str">
            <v>EKMPJ66NN</v>
          </cell>
        </row>
        <row r="782">
          <cell r="A782" t="str">
            <v>EKMMB30</v>
          </cell>
        </row>
        <row r="783">
          <cell r="A783" t="str">
            <v>EKMMS05</v>
          </cell>
        </row>
        <row r="784">
          <cell r="A784" t="str">
            <v>EKMMD60BAC</v>
          </cell>
        </row>
        <row r="785">
          <cell r="A785" t="str">
            <v>EKMCE11</v>
          </cell>
        </row>
        <row r="786">
          <cell r="A786" t="str">
            <v>EKMB101BG</v>
          </cell>
        </row>
        <row r="787">
          <cell r="A787" t="str">
            <v>EKME87EA</v>
          </cell>
        </row>
        <row r="788">
          <cell r="A788" t="str">
            <v>EKME87EZ</v>
          </cell>
        </row>
        <row r="789">
          <cell r="A789" t="str">
            <v>EKME87EB</v>
          </cell>
        </row>
        <row r="790">
          <cell r="A790" t="str">
            <v>EKME87EGPR</v>
          </cell>
        </row>
        <row r="791">
          <cell r="A791" t="str">
            <v>EKME87EN</v>
          </cell>
        </row>
        <row r="792">
          <cell r="A792" t="str">
            <v>EKME87ETZ</v>
          </cell>
        </row>
        <row r="793">
          <cell r="A793" t="str">
            <v>EKMMN13C</v>
          </cell>
        </row>
        <row r="794">
          <cell r="A794" t="str">
            <v>EKMSK210B</v>
          </cell>
        </row>
        <row r="795">
          <cell r="A795" t="str">
            <v>EKMSK211B</v>
          </cell>
        </row>
        <row r="796">
          <cell r="A796" t="str">
            <v>EKME101TN</v>
          </cell>
        </row>
        <row r="797">
          <cell r="A797" t="str">
            <v>EKMR1669B</v>
          </cell>
        </row>
        <row r="798">
          <cell r="A798" t="str">
            <v>EKMMA15</v>
          </cell>
        </row>
        <row r="799">
          <cell r="A799" t="str">
            <v>EKMMC01</v>
          </cell>
        </row>
        <row r="800">
          <cell r="A800" t="str">
            <v>EKMMC03</v>
          </cell>
        </row>
        <row r="801">
          <cell r="A801" t="str">
            <v>EKMRC310</v>
          </cell>
        </row>
        <row r="802">
          <cell r="A802" t="str">
            <v>EKMSJ66NB</v>
          </cell>
        </row>
        <row r="803">
          <cell r="A803" t="str">
            <v>EKMBC048</v>
          </cell>
        </row>
        <row r="804">
          <cell r="A804" t="str">
            <v>EKMCE16E</v>
          </cell>
        </row>
        <row r="805">
          <cell r="A805" t="str">
            <v>EKME63RB</v>
          </cell>
        </row>
        <row r="806">
          <cell r="A806" t="str">
            <v>EKMVR34</v>
          </cell>
        </row>
        <row r="807">
          <cell r="A807" t="str">
            <v>EKMMR1</v>
          </cell>
        </row>
        <row r="808">
          <cell r="A808" t="str">
            <v>EKMS2218AM</v>
          </cell>
        </row>
        <row r="809">
          <cell r="A809" t="str">
            <v>EKMSBLA</v>
          </cell>
        </row>
        <row r="810">
          <cell r="A810" t="str">
            <v>EKMS218</v>
          </cell>
        </row>
        <row r="811">
          <cell r="A811" t="str">
            <v>EKMR1014</v>
          </cell>
        </row>
        <row r="812">
          <cell r="A812" t="str">
            <v>EKMR2048</v>
          </cell>
        </row>
        <row r="813">
          <cell r="A813" t="str">
            <v>EKMS208</v>
          </cell>
        </row>
        <row r="814">
          <cell r="A814" t="str">
            <v>EKMS259G</v>
          </cell>
        </row>
        <row r="815">
          <cell r="A815" t="str">
            <v>FBEKMS259N</v>
          </cell>
        </row>
        <row r="816">
          <cell r="A816" t="str">
            <v>EKME101TA</v>
          </cell>
        </row>
        <row r="817">
          <cell r="A817" t="str">
            <v>EKMR1669</v>
          </cell>
        </row>
        <row r="818">
          <cell r="A818" t="str">
            <v>EKMEO2CZ</v>
          </cell>
        </row>
        <row r="819">
          <cell r="A819" t="str">
            <v>EKMSB100B</v>
          </cell>
        </row>
        <row r="820">
          <cell r="A820" t="str">
            <v>EKMMC12</v>
          </cell>
        </row>
        <row r="821">
          <cell r="A821" t="str">
            <v>EKMBC02</v>
          </cell>
        </row>
        <row r="822">
          <cell r="A822" t="str">
            <v>EKME92</v>
          </cell>
        </row>
        <row r="823">
          <cell r="A823" t="str">
            <v>EKMCR3PM</v>
          </cell>
        </row>
        <row r="824">
          <cell r="A824" t="str">
            <v>EKMMH02RB</v>
          </cell>
        </row>
        <row r="825">
          <cell r="A825" t="str">
            <v>EKME69C</v>
          </cell>
        </row>
        <row r="826">
          <cell r="A826" t="str">
            <v>EKME69W</v>
          </cell>
        </row>
        <row r="827">
          <cell r="A827" t="str">
            <v>EKMES11B</v>
          </cell>
        </row>
        <row r="828">
          <cell r="A828" t="str">
            <v>EKME85C</v>
          </cell>
        </row>
        <row r="829">
          <cell r="A829" t="str">
            <v>EKMCHB</v>
          </cell>
        </row>
        <row r="830">
          <cell r="A830" t="str">
            <v>EKMLS03</v>
          </cell>
        </row>
        <row r="831">
          <cell r="A831" t="str">
            <v>EKMCE23</v>
          </cell>
        </row>
        <row r="832">
          <cell r="A832" t="str">
            <v>EKMMK01</v>
          </cell>
        </row>
        <row r="833">
          <cell r="A833" t="str">
            <v>EKMCAB32</v>
          </cell>
        </row>
        <row r="834">
          <cell r="A834" t="str">
            <v>EKMCAB20</v>
          </cell>
        </row>
        <row r="835">
          <cell r="A835" t="str">
            <v>EKMCAB11</v>
          </cell>
        </row>
        <row r="836">
          <cell r="A836" t="str">
            <v>EKMCAB08</v>
          </cell>
        </row>
        <row r="837">
          <cell r="A837" t="str">
            <v>EKMCPA30</v>
          </cell>
        </row>
        <row r="838">
          <cell r="A838" t="str">
            <v>EKMCAN42</v>
          </cell>
        </row>
        <row r="839">
          <cell r="A839" t="str">
            <v>EKMCAN21</v>
          </cell>
        </row>
        <row r="840">
          <cell r="A840" t="str">
            <v>EKMCAN39</v>
          </cell>
        </row>
        <row r="841">
          <cell r="A841" t="str">
            <v>EKMCAN24</v>
          </cell>
        </row>
        <row r="842">
          <cell r="A842" t="str">
            <v>EKMCIJ32</v>
          </cell>
        </row>
        <row r="843">
          <cell r="A843" t="str">
            <v>EKMCPL03</v>
          </cell>
        </row>
        <row r="844">
          <cell r="A844" t="str">
            <v>EKMCPL06</v>
          </cell>
        </row>
        <row r="845">
          <cell r="A845" t="str">
            <v>EKMCPA14</v>
          </cell>
        </row>
        <row r="846">
          <cell r="A846" t="str">
            <v>EKMCAN30</v>
          </cell>
        </row>
        <row r="847">
          <cell r="A847" t="str">
            <v>EKMCAB26</v>
          </cell>
        </row>
        <row r="848">
          <cell r="A848" t="str">
            <v>EKMCAB29</v>
          </cell>
        </row>
        <row r="849">
          <cell r="A849" t="str">
            <v>EKMCAN48</v>
          </cell>
        </row>
        <row r="850">
          <cell r="A850" t="str">
            <v>EKMCAN36</v>
          </cell>
        </row>
        <row r="851">
          <cell r="A851" t="str">
            <v>EKMM222B</v>
          </cell>
        </row>
        <row r="852">
          <cell r="A852" t="str">
            <v>EKMR1013</v>
          </cell>
        </row>
        <row r="853">
          <cell r="A853" t="str">
            <v>EKMR2017GG</v>
          </cell>
        </row>
        <row r="854">
          <cell r="A854" t="str">
            <v>EKMPJ66B</v>
          </cell>
        </row>
        <row r="855">
          <cell r="A855" t="str">
            <v>FBEKMS259N</v>
          </cell>
        </row>
        <row r="856">
          <cell r="A856" t="str">
            <v>EKME104TA</v>
          </cell>
        </row>
        <row r="857">
          <cell r="A857" t="str">
            <v>EKME104TV</v>
          </cell>
        </row>
        <row r="858">
          <cell r="A858" t="str">
            <v>EKMMB29</v>
          </cell>
        </row>
        <row r="859">
          <cell r="A859" t="str">
            <v>EKMPPZ01</v>
          </cell>
        </row>
        <row r="860">
          <cell r="A860" t="str">
            <v>EKMMS31</v>
          </cell>
        </row>
        <row r="861">
          <cell r="A861" t="str">
            <v>EKMSJ66PG</v>
          </cell>
        </row>
        <row r="862">
          <cell r="A862" t="str">
            <v>EKMRS350BG</v>
          </cell>
        </row>
        <row r="863">
          <cell r="A863" t="str">
            <v>EKMCT20</v>
          </cell>
        </row>
        <row r="864">
          <cell r="A864" t="str">
            <v>EKMMH02D</v>
          </cell>
        </row>
        <row r="865">
          <cell r="A865" t="str">
            <v>EKMMH02W</v>
          </cell>
        </row>
        <row r="866">
          <cell r="A866" t="str">
            <v>EKME84C</v>
          </cell>
        </row>
        <row r="867">
          <cell r="A867" t="str">
            <v>EKME85W</v>
          </cell>
        </row>
        <row r="868">
          <cell r="A868" t="str">
            <v>EKMVR13L</v>
          </cell>
        </row>
        <row r="869">
          <cell r="A869" t="str">
            <v>EKMMB08A</v>
          </cell>
        </row>
        <row r="870">
          <cell r="A870" t="str">
            <v>EKMMRV8M</v>
          </cell>
        </row>
        <row r="871">
          <cell r="A871" t="str">
            <v>EKMCAB17</v>
          </cell>
        </row>
        <row r="872">
          <cell r="A872" t="str">
            <v>EKMCAB02</v>
          </cell>
        </row>
        <row r="873">
          <cell r="A873" t="str">
            <v>EKMCAN08</v>
          </cell>
        </row>
        <row r="874">
          <cell r="A874" t="str">
            <v>EKMCAN05</v>
          </cell>
        </row>
        <row r="875">
          <cell r="A875" t="str">
            <v>EKMCAN15</v>
          </cell>
        </row>
        <row r="876">
          <cell r="A876" t="str">
            <v>EKMCAN12</v>
          </cell>
        </row>
        <row r="877">
          <cell r="A877" t="str">
            <v>EKMCAN45</v>
          </cell>
        </row>
        <row r="878">
          <cell r="A878" t="str">
            <v>EKMCPA03</v>
          </cell>
        </row>
        <row r="879">
          <cell r="A879" t="str">
            <v>EKMCIJ03</v>
          </cell>
        </row>
        <row r="880">
          <cell r="A880" t="str">
            <v>EKMCPA18</v>
          </cell>
        </row>
        <row r="881">
          <cell r="A881" t="str">
            <v>EKMCAN02</v>
          </cell>
        </row>
        <row r="882">
          <cell r="A882" t="str">
            <v>EKMCPA06</v>
          </cell>
        </row>
        <row r="883">
          <cell r="A883" t="str">
            <v>EKMCAB14</v>
          </cell>
        </row>
        <row r="884">
          <cell r="A884" t="str">
            <v>EKMCAB05</v>
          </cell>
        </row>
        <row r="885">
          <cell r="A885" t="str">
            <v>EKMCAN17</v>
          </cell>
        </row>
        <row r="886">
          <cell r="A886" t="str">
            <v>EKMCAN33</v>
          </cell>
        </row>
        <row r="887">
          <cell r="A887" t="str">
            <v>EKMCAN27</v>
          </cell>
        </row>
        <row r="888">
          <cell r="A888" t="str">
            <v>EKMCPA22</v>
          </cell>
        </row>
        <row r="889">
          <cell r="A889" t="str">
            <v>EKMCPA10</v>
          </cell>
        </row>
        <row r="890">
          <cell r="A890" t="str">
            <v>EKMCPA26</v>
          </cell>
        </row>
        <row r="891">
          <cell r="A891" t="str">
            <v>EKMCPL15</v>
          </cell>
        </row>
        <row r="892">
          <cell r="A892" t="str">
            <v>EKMCIJ40</v>
          </cell>
        </row>
        <row r="893">
          <cell r="A893" t="str">
            <v>EKMCIJ36</v>
          </cell>
        </row>
        <row r="894">
          <cell r="A894" t="str">
            <v>EKMCPL18</v>
          </cell>
        </row>
        <row r="895">
          <cell r="A895" t="str">
            <v>EKMCPL09</v>
          </cell>
        </row>
        <row r="896">
          <cell r="A896" t="str">
            <v>EKMCAB35</v>
          </cell>
        </row>
        <row r="897">
          <cell r="A897" t="str">
            <v>EKMCAB23</v>
          </cell>
        </row>
        <row r="898">
          <cell r="A898" t="str">
            <v>EKMS2235BBL</v>
          </cell>
        </row>
        <row r="899">
          <cell r="A899" t="str">
            <v>EKMRI1010NG</v>
          </cell>
        </row>
        <row r="900">
          <cell r="A900" t="str">
            <v>EKMS101BX2</v>
          </cell>
        </row>
        <row r="901">
          <cell r="A901" t="str">
            <v>EKMR1026N</v>
          </cell>
        </row>
        <row r="902">
          <cell r="A902" t="str">
            <v>EKMCE30</v>
          </cell>
        </row>
        <row r="903">
          <cell r="A903" t="str">
            <v>EKMRI1003NV</v>
          </cell>
        </row>
        <row r="904">
          <cell r="A904" t="str">
            <v>EKMAABRG</v>
          </cell>
        </row>
        <row r="905">
          <cell r="A905" t="str">
            <v>EKMBC20</v>
          </cell>
        </row>
        <row r="906">
          <cell r="A906" t="str">
            <v>EKMMH02C</v>
          </cell>
        </row>
        <row r="907">
          <cell r="A907" t="str">
            <v>EKMES02B</v>
          </cell>
        </row>
        <row r="908">
          <cell r="A908" t="str">
            <v>EKME93</v>
          </cell>
        </row>
        <row r="909">
          <cell r="A909" t="str">
            <v>EKME64C</v>
          </cell>
        </row>
        <row r="910">
          <cell r="A910" t="str">
            <v>EKME64W</v>
          </cell>
        </row>
        <row r="911">
          <cell r="A911" t="str">
            <v>EKMVR32LT</v>
          </cell>
        </row>
        <row r="912">
          <cell r="A912" t="str">
            <v>EKMM222BX1R</v>
          </cell>
        </row>
        <row r="913">
          <cell r="A913" t="str">
            <v>EKMM222BX1RS</v>
          </cell>
        </row>
        <row r="914">
          <cell r="A914" t="str">
            <v>EKMM222BX1V</v>
          </cell>
        </row>
        <row r="915">
          <cell r="A915" t="str">
            <v>EKMCPL11</v>
          </cell>
        </row>
        <row r="916">
          <cell r="A916" t="str">
            <v>EKMM222BX1B</v>
          </cell>
        </row>
        <row r="917">
          <cell r="A917" t="str">
            <v>EKMSK210</v>
          </cell>
        </row>
        <row r="918">
          <cell r="A918" t="str">
            <v>EKMSK211</v>
          </cell>
        </row>
        <row r="919">
          <cell r="A919" t="str">
            <v>EKMS2235BG</v>
          </cell>
        </row>
        <row r="920">
          <cell r="A920" t="str">
            <v>EKMS2235BN</v>
          </cell>
        </row>
        <row r="921">
          <cell r="A921" t="str">
            <v>EKMS2235R</v>
          </cell>
        </row>
        <row r="922">
          <cell r="A922" t="str">
            <v>EKMR7002</v>
          </cell>
        </row>
        <row r="923">
          <cell r="A923" t="str">
            <v>EKMR6000</v>
          </cell>
        </row>
        <row r="924">
          <cell r="A924" t="str">
            <v>EKME101R</v>
          </cell>
        </row>
        <row r="925">
          <cell r="A925" t="str">
            <v>EKME101V</v>
          </cell>
        </row>
        <row r="926">
          <cell r="A926" t="str">
            <v>EKME104TN</v>
          </cell>
        </row>
        <row r="927">
          <cell r="A927" t="str">
            <v>EKME104TR</v>
          </cell>
        </row>
        <row r="928">
          <cell r="A928" t="str">
            <v>EKMMC17</v>
          </cell>
        </row>
        <row r="929">
          <cell r="A929" t="str">
            <v>EKMRT06</v>
          </cell>
        </row>
        <row r="930">
          <cell r="A930" t="str">
            <v>EKMB102RX2</v>
          </cell>
        </row>
        <row r="931">
          <cell r="A931" t="str">
            <v>EKMR817N</v>
          </cell>
        </row>
        <row r="932">
          <cell r="A932" t="str">
            <v>EKMSG02N</v>
          </cell>
        </row>
        <row r="933">
          <cell r="A933" t="str">
            <v>EKMSG03N</v>
          </cell>
        </row>
        <row r="934">
          <cell r="A934" t="str">
            <v>EKMS208N</v>
          </cell>
        </row>
        <row r="935">
          <cell r="A935" t="str">
            <v>EKMS218TR</v>
          </cell>
        </row>
        <row r="936">
          <cell r="A936" t="str">
            <v>EKMS218BW</v>
          </cell>
        </row>
        <row r="937">
          <cell r="A937" t="str">
            <v>EKMSY15Z</v>
          </cell>
        </row>
        <row r="938">
          <cell r="A938" t="str">
            <v>EKMR2006</v>
          </cell>
        </row>
        <row r="939">
          <cell r="A939" t="str">
            <v>EKMPOF6B</v>
          </cell>
        </row>
        <row r="940">
          <cell r="A940" t="str">
            <v>EKMBN180WL</v>
          </cell>
        </row>
        <row r="941">
          <cell r="A941" t="str">
            <v>EKMCK01</v>
          </cell>
        </row>
        <row r="942">
          <cell r="A942" t="str">
            <v>EKMMC19</v>
          </cell>
        </row>
        <row r="943">
          <cell r="A943" t="str">
            <v>EKME72</v>
          </cell>
        </row>
        <row r="944">
          <cell r="A944" t="str">
            <v>EKME12</v>
          </cell>
        </row>
        <row r="945">
          <cell r="A945" t="str">
            <v>EKME12N</v>
          </cell>
        </row>
        <row r="946">
          <cell r="A946" t="str">
            <v>EKMVR36</v>
          </cell>
        </row>
        <row r="947">
          <cell r="A947" t="str">
            <v>EKMMCCD2P</v>
          </cell>
        </row>
        <row r="948">
          <cell r="A948" t="str">
            <v>EKMMCCD</v>
          </cell>
        </row>
        <row r="949">
          <cell r="A949" t="str">
            <v>EKMT2228AZ</v>
          </cell>
        </row>
        <row r="950">
          <cell r="A950" t="str">
            <v>EKMMN02MB</v>
          </cell>
        </row>
        <row r="951">
          <cell r="A951" t="str">
            <v>EKMBC22</v>
          </cell>
        </row>
        <row r="952">
          <cell r="A952" t="str">
            <v>EKMC2PFCW</v>
          </cell>
        </row>
        <row r="953">
          <cell r="A953" t="str">
            <v>EKMCE24</v>
          </cell>
        </row>
        <row r="954">
          <cell r="A954" t="str">
            <v>EKMES06G</v>
          </cell>
        </row>
        <row r="955">
          <cell r="A955" t="str">
            <v>EKME64D</v>
          </cell>
        </row>
        <row r="956">
          <cell r="A956" t="str">
            <v>EKMVR25LT</v>
          </cell>
        </row>
        <row r="957">
          <cell r="A957" t="str">
            <v>EKMVR33L</v>
          </cell>
        </row>
        <row r="958">
          <cell r="A958" t="str">
            <v>EKMMS14</v>
          </cell>
        </row>
        <row r="959">
          <cell r="A959" t="str">
            <v>EKMS2235BB</v>
          </cell>
        </row>
        <row r="960">
          <cell r="A960" t="str">
            <v>EKMS2259A</v>
          </cell>
        </row>
        <row r="961">
          <cell r="A961" t="str">
            <v>EKMS2259R</v>
          </cell>
        </row>
        <row r="962">
          <cell r="A962" t="str">
            <v>EKMS2259V</v>
          </cell>
        </row>
        <row r="963">
          <cell r="A963" t="str">
            <v>EKMS435ZA</v>
          </cell>
        </row>
        <row r="964">
          <cell r="A964" t="str">
            <v>EKMS4235RS</v>
          </cell>
        </row>
        <row r="965">
          <cell r="A965" t="str">
            <v>EKMMS03</v>
          </cell>
        </row>
        <row r="966">
          <cell r="A966" t="str">
            <v>EKMR1015</v>
          </cell>
        </row>
        <row r="967">
          <cell r="A967" t="str">
            <v>EKMS235ARX4</v>
          </cell>
        </row>
        <row r="968">
          <cell r="A968" t="str">
            <v>EKMRI1002N</v>
          </cell>
        </row>
        <row r="969">
          <cell r="A969" t="str">
            <v>EKMMO02W</v>
          </cell>
        </row>
        <row r="970">
          <cell r="A970" t="str">
            <v>EKME66</v>
          </cell>
        </row>
        <row r="971">
          <cell r="A971" t="str">
            <v>EKME86</v>
          </cell>
        </row>
        <row r="972">
          <cell r="A972" t="str">
            <v>EKMVR31L</v>
          </cell>
        </row>
        <row r="973">
          <cell r="A973" t="str">
            <v>EKMVR16L</v>
          </cell>
        </row>
        <row r="974">
          <cell r="A974" t="str">
            <v>EKMMCA60</v>
          </cell>
        </row>
        <row r="975">
          <cell r="A975" t="str">
            <v>EKMCPA01</v>
          </cell>
        </row>
        <row r="976">
          <cell r="A976" t="str">
            <v>EKMCAN18</v>
          </cell>
        </row>
        <row r="977">
          <cell r="A977" t="str">
            <v>EKMCAN10</v>
          </cell>
        </row>
        <row r="978">
          <cell r="A978" t="str">
            <v>EKMS2R269B</v>
          </cell>
        </row>
        <row r="979">
          <cell r="A979" t="str">
            <v>EKMS2R269G</v>
          </cell>
        </row>
        <row r="980">
          <cell r="A980" t="str">
            <v>EKMS2235BM</v>
          </cell>
        </row>
        <row r="981">
          <cell r="A981" t="str">
            <v>EKMS2235BVM</v>
          </cell>
        </row>
        <row r="982">
          <cell r="A982" t="str">
            <v>EKMS2259B</v>
          </cell>
        </row>
        <row r="983">
          <cell r="A983" t="str">
            <v>EKMS4235A</v>
          </cell>
        </row>
        <row r="984">
          <cell r="A984" t="str">
            <v>EKMPR362</v>
          </cell>
        </row>
        <row r="985">
          <cell r="A985" t="str">
            <v>EKMR1656</v>
          </cell>
        </row>
        <row r="986">
          <cell r="A986" t="str">
            <v>EKMS259N</v>
          </cell>
        </row>
        <row r="987">
          <cell r="A987" t="str">
            <v>EKMR4023N</v>
          </cell>
        </row>
        <row r="988">
          <cell r="A988" t="str">
            <v>EKMT2228G</v>
          </cell>
        </row>
        <row r="989">
          <cell r="A989" t="str">
            <v>EKMT2229N</v>
          </cell>
        </row>
        <row r="990">
          <cell r="A990" t="str">
            <v>EKMT2229R</v>
          </cell>
        </row>
        <row r="991">
          <cell r="A991" t="str">
            <v>EKMT2229G</v>
          </cell>
        </row>
        <row r="992">
          <cell r="A992" t="str">
            <v>EKMCM11</v>
          </cell>
        </row>
        <row r="993">
          <cell r="A993" t="str">
            <v>EKMMB17C</v>
          </cell>
        </row>
        <row r="994">
          <cell r="A994" t="str">
            <v>EKMBM06B</v>
          </cell>
        </row>
        <row r="995">
          <cell r="A995" t="str">
            <v>EKMMN02WM</v>
          </cell>
        </row>
        <row r="996">
          <cell r="A996" t="str">
            <v>EKMCE29C</v>
          </cell>
        </row>
        <row r="997">
          <cell r="A997" t="str">
            <v>EKMSK01G</v>
          </cell>
        </row>
        <row r="998">
          <cell r="A998" t="str">
            <v>EKMS4235B</v>
          </cell>
        </row>
        <row r="999">
          <cell r="A999" t="str">
            <v>EKMBC14M</v>
          </cell>
        </row>
        <row r="1000">
          <cell r="A1000" t="str">
            <v>EKMMS34</v>
          </cell>
        </row>
        <row r="1001">
          <cell r="A1001" t="str">
            <v>EKMES15</v>
          </cell>
        </row>
        <row r="1002">
          <cell r="A1002" t="str">
            <v>EKME79</v>
          </cell>
        </row>
        <row r="1003">
          <cell r="A1003" t="str">
            <v>EKME87CN</v>
          </cell>
        </row>
        <row r="1004">
          <cell r="A1004" t="str">
            <v>EKMVR12L</v>
          </cell>
        </row>
        <row r="1005">
          <cell r="A1005" t="str">
            <v>EKMCK100MULZ</v>
          </cell>
        </row>
        <row r="1006">
          <cell r="A1006" t="str">
            <v>EKMCK100MULV</v>
          </cell>
        </row>
        <row r="1007">
          <cell r="A1007" t="str">
            <v>EKMS203ATB</v>
          </cell>
        </row>
        <row r="1008">
          <cell r="A1008" t="str">
            <v>EKMS203ATG</v>
          </cell>
        </row>
        <row r="1009">
          <cell r="A1009" t="str">
            <v>EKMS203ATN</v>
          </cell>
        </row>
        <row r="1010">
          <cell r="A1010" t="str">
            <v>EKMR3971</v>
          </cell>
        </row>
        <row r="1011">
          <cell r="A1011" t="str">
            <v>EKMR1669G</v>
          </cell>
        </row>
        <row r="1012">
          <cell r="A1012" t="str">
            <v>EKMMN02</v>
          </cell>
        </row>
        <row r="1013">
          <cell r="A1013" t="str">
            <v>EKMEO2B</v>
          </cell>
        </row>
        <row r="1014">
          <cell r="A1014" t="str">
            <v>EKMSB181</v>
          </cell>
        </row>
        <row r="1015">
          <cell r="A1015" t="str">
            <v>EKMST10G</v>
          </cell>
        </row>
        <row r="1016">
          <cell r="A1016" t="str">
            <v>EKMST10N</v>
          </cell>
        </row>
        <row r="1017">
          <cell r="A1017" t="str">
            <v>EKMA3CRW</v>
          </cell>
        </row>
        <row r="1018">
          <cell r="A1018" t="str">
            <v>EKMPT57</v>
          </cell>
        </row>
        <row r="1019">
          <cell r="A1019" t="str">
            <v>EKMBC14</v>
          </cell>
        </row>
        <row r="1020">
          <cell r="A1020" t="str">
            <v>EKMBC07</v>
          </cell>
        </row>
        <row r="1021">
          <cell r="A1021" t="str">
            <v>EKMBC10</v>
          </cell>
        </row>
        <row r="1022">
          <cell r="A1022" t="str">
            <v>EKMBC03R</v>
          </cell>
        </row>
        <row r="1023">
          <cell r="A1023" t="str">
            <v>EKMCCNB</v>
          </cell>
        </row>
        <row r="1024">
          <cell r="A1024" t="str">
            <v>EKMCT07</v>
          </cell>
        </row>
        <row r="1025">
          <cell r="A1025" t="str">
            <v>EKMMH03</v>
          </cell>
        </row>
        <row r="1026">
          <cell r="A1026" t="str">
            <v>EKME66BT</v>
          </cell>
        </row>
        <row r="1027">
          <cell r="A1027" t="str">
            <v>EKME1034</v>
          </cell>
        </row>
        <row r="1028">
          <cell r="A1028" t="str">
            <v>EKME78</v>
          </cell>
        </row>
        <row r="1029">
          <cell r="A1029" t="str">
            <v>EKMVR02L</v>
          </cell>
        </row>
        <row r="1030">
          <cell r="A1030" t="str">
            <v>EKMVR26L</v>
          </cell>
        </row>
        <row r="1031">
          <cell r="A1031" t="str">
            <v>EKMCKC</v>
          </cell>
        </row>
        <row r="1032">
          <cell r="A1032" t="str">
            <v>EKMM222BX1Z</v>
          </cell>
        </row>
        <row r="1033">
          <cell r="A1033" t="str">
            <v>EKMM211BX1Z</v>
          </cell>
        </row>
        <row r="1034">
          <cell r="A1034" t="str">
            <v>EKMM211BX1R</v>
          </cell>
        </row>
        <row r="1035">
          <cell r="A1035" t="str">
            <v>EKMM211BX1RS</v>
          </cell>
        </row>
        <row r="1036">
          <cell r="A1036" t="str">
            <v>EKMR1670AX2</v>
          </cell>
        </row>
        <row r="1037">
          <cell r="A1037" t="str">
            <v>EKMS4235G</v>
          </cell>
        </row>
        <row r="1038">
          <cell r="A1038" t="str">
            <v>EKMRJ10GG</v>
          </cell>
        </row>
        <row r="1039">
          <cell r="A1039" t="str">
            <v>EKMR1025</v>
          </cell>
        </row>
        <row r="1040">
          <cell r="A1040" t="str">
            <v>EKMR2031</v>
          </cell>
        </row>
        <row r="1041">
          <cell r="A1041" t="str">
            <v>EKMR4006</v>
          </cell>
        </row>
        <row r="1042">
          <cell r="A1042" t="str">
            <v>EKMR757</v>
          </cell>
        </row>
        <row r="1043">
          <cell r="A1043" t="str">
            <v>EKMCE21C</v>
          </cell>
        </row>
        <row r="1044">
          <cell r="A1044" t="str">
            <v>EKMMS32A</v>
          </cell>
        </row>
        <row r="1045">
          <cell r="A1045" t="str">
            <v>EKMMS32</v>
          </cell>
        </row>
        <row r="1046">
          <cell r="A1046" t="str">
            <v>EKMCE15</v>
          </cell>
        </row>
        <row r="1047">
          <cell r="A1047" t="str">
            <v>EKMEO2CM</v>
          </cell>
        </row>
        <row r="1048">
          <cell r="A1048" t="str">
            <v>EKMR1698</v>
          </cell>
        </row>
        <row r="1049">
          <cell r="A1049" t="str">
            <v>EKMS203ATGO</v>
          </cell>
        </row>
        <row r="1050">
          <cell r="A1050" t="str">
            <v>EKMBC08</v>
          </cell>
        </row>
        <row r="1051">
          <cell r="A1051" t="str">
            <v>EKMCM05</v>
          </cell>
        </row>
        <row r="1052">
          <cell r="A1052" t="str">
            <v>EKMC08B</v>
          </cell>
        </row>
        <row r="1053">
          <cell r="A1053" t="str">
            <v>EKMES01</v>
          </cell>
        </row>
        <row r="1054">
          <cell r="A1054" t="str">
            <v>EKME71</v>
          </cell>
        </row>
        <row r="1055">
          <cell r="A1055" t="str">
            <v>EKMVR32L</v>
          </cell>
        </row>
        <row r="1056">
          <cell r="A1056" t="str">
            <v>EKMMS45</v>
          </cell>
        </row>
        <row r="1057">
          <cell r="A1057" t="str">
            <v>EKME67S5A</v>
          </cell>
        </row>
        <row r="1058">
          <cell r="A1058" t="str">
            <v>EKMCK100MUL</v>
          </cell>
        </row>
        <row r="1059">
          <cell r="A1059" t="str">
            <v>EKMM210BX1R</v>
          </cell>
        </row>
        <row r="1060">
          <cell r="A1060" t="str">
            <v>EKMM210BX1Z</v>
          </cell>
        </row>
        <row r="1061">
          <cell r="A1061" t="str">
            <v>EKMM210BX1RS</v>
          </cell>
        </row>
        <row r="1062">
          <cell r="A1062" t="str">
            <v>EKMM210BX1V</v>
          </cell>
        </row>
        <row r="1063">
          <cell r="A1063" t="str">
            <v>EKMS2S308B</v>
          </cell>
        </row>
        <row r="1064">
          <cell r="A1064" t="str">
            <v>EKMS2S308G</v>
          </cell>
        </row>
        <row r="1065">
          <cell r="A1065" t="str">
            <v>EKMS2S308N</v>
          </cell>
        </row>
        <row r="1066">
          <cell r="A1066" t="str">
            <v>EKMSEBX2</v>
          </cell>
        </row>
        <row r="1067">
          <cell r="A1067" t="str">
            <v>EKMS2259N</v>
          </cell>
        </row>
        <row r="1068">
          <cell r="A1068" t="str">
            <v>EKMS4235R</v>
          </cell>
        </row>
        <row r="1069">
          <cell r="A1069" t="str">
            <v>EKMS4235N</v>
          </cell>
        </row>
        <row r="1070">
          <cell r="A1070" t="str">
            <v>EKMS4B235</v>
          </cell>
        </row>
        <row r="1071">
          <cell r="A1071" t="str">
            <v>EKMS4235V</v>
          </cell>
        </row>
        <row r="1072">
          <cell r="A1072" t="str">
            <v>EKMMC16</v>
          </cell>
        </row>
        <row r="1073">
          <cell r="A1073" t="str">
            <v>EKMMS29MH</v>
          </cell>
        </row>
        <row r="1074">
          <cell r="A1074" t="str">
            <v>EKMMN02DB</v>
          </cell>
        </row>
        <row r="1075">
          <cell r="A1075" t="str">
            <v>EKMCE20</v>
          </cell>
        </row>
        <row r="1076">
          <cell r="A1076" t="str">
            <v>EKMRI5350B</v>
          </cell>
        </row>
        <row r="1077">
          <cell r="A1077" t="str">
            <v>EKMRI5350N</v>
          </cell>
        </row>
        <row r="1078">
          <cell r="A1078" t="str">
            <v>EKMR1016NB</v>
          </cell>
        </row>
        <row r="1079">
          <cell r="A1079" t="str">
            <v>EKMR1016N</v>
          </cell>
        </row>
        <row r="1080">
          <cell r="A1080" t="str">
            <v>EKMB1Z</v>
          </cell>
        </row>
        <row r="1081">
          <cell r="A1081" t="str">
            <v>EKMB1B</v>
          </cell>
        </row>
        <row r="1082">
          <cell r="A1082" t="str">
            <v>EKMB1GR</v>
          </cell>
        </row>
        <row r="1083">
          <cell r="A1083" t="str">
            <v>EKMB1GL</v>
          </cell>
        </row>
        <row r="1084">
          <cell r="A1084" t="str">
            <v>EKMB1GP</v>
          </cell>
        </row>
        <row r="1085">
          <cell r="A1085" t="str">
            <v>EKMB1N</v>
          </cell>
        </row>
        <row r="1086">
          <cell r="A1086" t="str">
            <v>EKMB1RS</v>
          </cell>
        </row>
        <row r="1087">
          <cell r="A1087" t="str">
            <v>EKMB1T</v>
          </cell>
        </row>
        <row r="1088">
          <cell r="A1088" t="str">
            <v>EKMB12Z</v>
          </cell>
        </row>
        <row r="1089">
          <cell r="A1089" t="str">
            <v>EKMB12B</v>
          </cell>
        </row>
        <row r="1090">
          <cell r="A1090" t="str">
            <v>EKMB12GR</v>
          </cell>
        </row>
        <row r="1091">
          <cell r="A1091" t="str">
            <v>EKMB12GL</v>
          </cell>
        </row>
        <row r="1092">
          <cell r="A1092" t="str">
            <v>EKMBN12GL</v>
          </cell>
        </row>
        <row r="1093">
          <cell r="A1093" t="str">
            <v>EKMB12GP</v>
          </cell>
        </row>
        <row r="1094">
          <cell r="A1094" t="str">
            <v>EKMB12N</v>
          </cell>
        </row>
        <row r="1095">
          <cell r="A1095" t="str">
            <v>EKMB12RS</v>
          </cell>
        </row>
        <row r="1096">
          <cell r="A1096" t="str">
            <v>EKMB12T</v>
          </cell>
        </row>
        <row r="1097">
          <cell r="A1097" t="str">
            <v>EKMCK01T64A</v>
          </cell>
        </row>
        <row r="1098">
          <cell r="A1098" t="str">
            <v>EKME73D</v>
          </cell>
        </row>
        <row r="1099">
          <cell r="A1099" t="str">
            <v>EKME87MB</v>
          </cell>
        </row>
        <row r="1100">
          <cell r="A1100" t="str">
            <v>EKME87MG</v>
          </cell>
        </row>
        <row r="1101">
          <cell r="A1101" t="str">
            <v>EKME87MN</v>
          </cell>
        </row>
        <row r="1102">
          <cell r="A1102" t="str">
            <v>EKME87MR</v>
          </cell>
        </row>
        <row r="1103">
          <cell r="A1103" t="str">
            <v>EKMVR48</v>
          </cell>
        </row>
        <row r="1104">
          <cell r="A1104" t="str">
            <v>EKMMB06</v>
          </cell>
        </row>
        <row r="1105">
          <cell r="A1105" t="str">
            <v>EKMMS08M</v>
          </cell>
        </row>
        <row r="1106">
          <cell r="A1106" t="str">
            <v>EKMPPG01</v>
          </cell>
        </row>
        <row r="1107">
          <cell r="A1107" t="str">
            <v>EKMR1674AZ</v>
          </cell>
        </row>
        <row r="1108">
          <cell r="A1108" t="str">
            <v>EKMR1674MZ</v>
          </cell>
        </row>
        <row r="1109">
          <cell r="A1109" t="str">
            <v>EKMR745</v>
          </cell>
        </row>
        <row r="1110">
          <cell r="A1110" t="str">
            <v>EKMR745INT</v>
          </cell>
        </row>
        <row r="1111">
          <cell r="A1111" t="str">
            <v>EKMRIN1029</v>
          </cell>
        </row>
        <row r="1112">
          <cell r="A1112" t="str">
            <v>EKMMD120BANI</v>
          </cell>
        </row>
        <row r="1113">
          <cell r="A1113" t="str">
            <v>EKMR55LHB</v>
          </cell>
        </row>
        <row r="1114">
          <cell r="A1114" t="str">
            <v>EKMR55NWL</v>
          </cell>
        </row>
        <row r="1115">
          <cell r="A1115" t="str">
            <v>EKMR379NC</v>
          </cell>
        </row>
        <row r="1116">
          <cell r="A1116" t="str">
            <v>EKMR379NY</v>
          </cell>
        </row>
        <row r="1117">
          <cell r="A1117" t="str">
            <v>EKMBC21</v>
          </cell>
        </row>
        <row r="1118">
          <cell r="A1118" t="str">
            <v>EKMCT09R</v>
          </cell>
        </row>
        <row r="1119">
          <cell r="A1119" t="str">
            <v>EKME11</v>
          </cell>
        </row>
        <row r="1120">
          <cell r="A1120" t="str">
            <v>EKME63RBEB</v>
          </cell>
        </row>
        <row r="1121">
          <cell r="A1121" t="str">
            <v>EKME68</v>
          </cell>
        </row>
        <row r="1122">
          <cell r="A1122" t="str">
            <v>EKMVR07L</v>
          </cell>
        </row>
        <row r="1123">
          <cell r="A1123" t="str">
            <v>EKMT04</v>
          </cell>
        </row>
        <row r="1124">
          <cell r="A1124" t="str">
            <v>EKME63S2V</v>
          </cell>
        </row>
        <row r="1125">
          <cell r="A1125" t="str">
            <v>EKMR2020N</v>
          </cell>
        </row>
        <row r="1126">
          <cell r="A1126" t="str">
            <v>EKMR2020B</v>
          </cell>
        </row>
        <row r="1127">
          <cell r="A1127" t="str">
            <v>EKMR1016G</v>
          </cell>
        </row>
        <row r="1128">
          <cell r="A1128" t="str">
            <v>EKMRI5350</v>
          </cell>
        </row>
        <row r="1129">
          <cell r="A1129" t="str">
            <v>EKMCM16D</v>
          </cell>
        </row>
        <row r="1130">
          <cell r="A1130" t="str">
            <v>EKMMAS3G</v>
          </cell>
        </row>
        <row r="1131">
          <cell r="A1131" t="str">
            <v>EKMMS23</v>
          </cell>
        </row>
        <row r="1132">
          <cell r="A1132" t="str">
            <v>EKMMB02</v>
          </cell>
        </row>
        <row r="1133">
          <cell r="A1133" t="str">
            <v>EKMCE18</v>
          </cell>
        </row>
        <row r="1134">
          <cell r="A1134" t="str">
            <v>EKMCE18HM</v>
          </cell>
        </row>
        <row r="1135">
          <cell r="A1135" t="str">
            <v>EKMR870B</v>
          </cell>
        </row>
        <row r="1136">
          <cell r="A1136" t="str">
            <v>EKMR870V</v>
          </cell>
        </row>
        <row r="1137">
          <cell r="A1137" t="str">
            <v>EKMA4CW</v>
          </cell>
        </row>
        <row r="1138">
          <cell r="A1138" t="str">
            <v>EKMCFSH</v>
          </cell>
        </row>
        <row r="1139">
          <cell r="A1139" t="str">
            <v>EKMCT09</v>
          </cell>
        </row>
        <row r="1140">
          <cell r="A1140" t="str">
            <v>EKMCH10</v>
          </cell>
        </row>
        <row r="1141">
          <cell r="A1141" t="str">
            <v>EKMVR11L</v>
          </cell>
        </row>
        <row r="1142">
          <cell r="A1142" t="str">
            <v>EKMMS04</v>
          </cell>
        </row>
        <row r="1143">
          <cell r="A1143" t="str">
            <v>EKMM122B</v>
          </cell>
        </row>
        <row r="1144">
          <cell r="A1144" t="str">
            <v>EKMM122</v>
          </cell>
        </row>
        <row r="1145">
          <cell r="A1145" t="str">
            <v>EKMCAB19</v>
          </cell>
        </row>
        <row r="1146">
          <cell r="A1146" t="str">
            <v>EKMCAN41</v>
          </cell>
        </row>
        <row r="1147">
          <cell r="A1147" t="str">
            <v>EKME65S259B</v>
          </cell>
        </row>
        <row r="1148">
          <cell r="A1148" t="str">
            <v>EKME65S259N</v>
          </cell>
        </row>
        <row r="1149">
          <cell r="A1149" t="str">
            <v>EKMT03</v>
          </cell>
        </row>
        <row r="1150">
          <cell r="A1150" t="str">
            <v>EKMSTBA01X2</v>
          </cell>
        </row>
        <row r="1151">
          <cell r="A1151" t="str">
            <v>EKMMS05P</v>
          </cell>
        </row>
        <row r="1152">
          <cell r="A1152" t="str">
            <v>EKMMS35B</v>
          </cell>
        </row>
        <row r="1153">
          <cell r="A1153" t="str">
            <v>EKMMS29</v>
          </cell>
        </row>
        <row r="1154">
          <cell r="A1154" t="str">
            <v>EKMM2PNWL</v>
          </cell>
        </row>
        <row r="1155">
          <cell r="A1155" t="str">
            <v>EKMR1657</v>
          </cell>
        </row>
        <row r="1156">
          <cell r="A1156" t="str">
            <v>EKMBC10MB</v>
          </cell>
        </row>
        <row r="1157">
          <cell r="A1157" t="str">
            <v>EKMCT11</v>
          </cell>
        </row>
        <row r="1158">
          <cell r="A1158" t="str">
            <v>EKME73WBL</v>
          </cell>
        </row>
        <row r="1159">
          <cell r="A1159" t="str">
            <v>EKME66G</v>
          </cell>
        </row>
        <row r="1160">
          <cell r="A1160" t="str">
            <v>EKME1034V</v>
          </cell>
        </row>
        <row r="1161">
          <cell r="A1161" t="str">
            <v>EKME70RBEB</v>
          </cell>
        </row>
        <row r="1162">
          <cell r="A1162" t="str">
            <v>EKMVR40</v>
          </cell>
        </row>
        <row r="1163">
          <cell r="A1163" t="str">
            <v>EKMVR46</v>
          </cell>
        </row>
        <row r="1164">
          <cell r="A1164" t="str">
            <v>EKMVR39</v>
          </cell>
        </row>
        <row r="1165">
          <cell r="A1165" t="str">
            <v>EKME67S2V</v>
          </cell>
        </row>
        <row r="1166">
          <cell r="A1166" t="str">
            <v>EKMCS105</v>
          </cell>
        </row>
        <row r="1167">
          <cell r="A1167" t="str">
            <v>EKMSB102BX2</v>
          </cell>
        </row>
        <row r="1168">
          <cell r="A1168" t="str">
            <v>EKMSB102NX2</v>
          </cell>
        </row>
        <row r="1169">
          <cell r="A1169" t="str">
            <v>EKMRI1007RC</v>
          </cell>
        </row>
        <row r="1170">
          <cell r="A1170" t="str">
            <v>EKMT2230N</v>
          </cell>
        </row>
        <row r="1171">
          <cell r="A1171" t="str">
            <v>EKMMB46</v>
          </cell>
        </row>
        <row r="1172">
          <cell r="A1172" t="str">
            <v>EKMMA13</v>
          </cell>
        </row>
        <row r="1173">
          <cell r="A1173" t="str">
            <v>EKMCE10</v>
          </cell>
        </row>
        <row r="1174">
          <cell r="A1174" t="str">
            <v>EKMVR38</v>
          </cell>
        </row>
        <row r="1175">
          <cell r="A1175" t="str">
            <v>EKMVR49</v>
          </cell>
        </row>
        <row r="1176">
          <cell r="A1176" t="str">
            <v>EKMMN01</v>
          </cell>
        </row>
        <row r="1177">
          <cell r="A1177" t="str">
            <v>EKMCS104</v>
          </cell>
        </row>
        <row r="1178">
          <cell r="A1178" t="str">
            <v>EKMR1670AGX2</v>
          </cell>
        </row>
        <row r="1179">
          <cell r="A1179" t="str">
            <v>EKMSB103BX2</v>
          </cell>
        </row>
        <row r="1180">
          <cell r="A1180" t="str">
            <v>EKMR2701</v>
          </cell>
        </row>
        <row r="1181">
          <cell r="A1181" t="str">
            <v>EKMT2230AZ</v>
          </cell>
        </row>
        <row r="1182">
          <cell r="A1182" t="str">
            <v>EKMT2230B</v>
          </cell>
        </row>
        <row r="1183">
          <cell r="A1183" t="str">
            <v>EKMT2230R</v>
          </cell>
        </row>
        <row r="1184">
          <cell r="A1184" t="str">
            <v>EKMMS22</v>
          </cell>
        </row>
        <row r="1185">
          <cell r="A1185" t="str">
            <v>EKMM6CDB</v>
          </cell>
        </row>
        <row r="1186">
          <cell r="A1186" t="str">
            <v>EKMMN02WM5</v>
          </cell>
        </row>
        <row r="1187">
          <cell r="A1187" t="str">
            <v>EKMPJT140</v>
          </cell>
        </row>
        <row r="1188">
          <cell r="A1188" t="str">
            <v>EKMR1670BS2</v>
          </cell>
        </row>
        <row r="1189">
          <cell r="A1189" t="str">
            <v>EKMR1670NS2</v>
          </cell>
        </row>
        <row r="1190">
          <cell r="A1190" t="str">
            <v>EKMR2017T</v>
          </cell>
        </row>
        <row r="1191">
          <cell r="A1191" t="str">
            <v>EKMTOP140</v>
          </cell>
        </row>
        <row r="1192">
          <cell r="A1192" t="str">
            <v>EKMES100GR</v>
          </cell>
        </row>
        <row r="1193">
          <cell r="A1193" t="str">
            <v>EKME70RBSS</v>
          </cell>
        </row>
        <row r="1194">
          <cell r="A1194" t="str">
            <v>EKME70RBEBB</v>
          </cell>
        </row>
        <row r="1195">
          <cell r="A1195" t="str">
            <v>EKME70RBMB</v>
          </cell>
        </row>
        <row r="1196">
          <cell r="A1196" t="str">
            <v>EKMVR25L</v>
          </cell>
        </row>
        <row r="1197">
          <cell r="A1197" t="str">
            <v>EKMMS28</v>
          </cell>
        </row>
        <row r="1198">
          <cell r="A1198" t="str">
            <v>EKM68N</v>
          </cell>
        </row>
        <row r="1199">
          <cell r="A1199" t="str">
            <v>EKMM03B</v>
          </cell>
        </row>
        <row r="1200">
          <cell r="A1200" t="str">
            <v>EKMM03N</v>
          </cell>
        </row>
        <row r="1201">
          <cell r="A1201" t="str">
            <v>EKMM102B</v>
          </cell>
        </row>
        <row r="1202">
          <cell r="A1202" t="str">
            <v>EKME63BS259G</v>
          </cell>
        </row>
        <row r="1203">
          <cell r="A1203" t="str">
            <v>EKME63BS259N</v>
          </cell>
        </row>
        <row r="1204">
          <cell r="A1204" t="str">
            <v>EKMM05</v>
          </cell>
        </row>
        <row r="1205">
          <cell r="A1205" t="str">
            <v>EKMM211BX1V</v>
          </cell>
        </row>
        <row r="1206">
          <cell r="A1206" t="str">
            <v>EKMS2B103B</v>
          </cell>
        </row>
        <row r="1207">
          <cell r="A1207" t="str">
            <v>EKMS2B103N</v>
          </cell>
        </row>
        <row r="1208">
          <cell r="A1208" t="str">
            <v>EKMS2B103R</v>
          </cell>
        </row>
        <row r="1209">
          <cell r="A1209" t="str">
            <v>EKM68P</v>
          </cell>
        </row>
        <row r="1210">
          <cell r="A1210" t="str">
            <v>FBEKMRG3155B</v>
          </cell>
        </row>
        <row r="1211">
          <cell r="A1211" t="str">
            <v>EKMR1663R</v>
          </cell>
        </row>
        <row r="1212">
          <cell r="A1212" t="str">
            <v>EKMMAAPC</v>
          </cell>
        </row>
        <row r="1213">
          <cell r="A1213" t="str">
            <v>EKMMD1202CBAW</v>
          </cell>
        </row>
        <row r="1214">
          <cell r="A1214" t="str">
            <v>EKMR65NWL</v>
          </cell>
        </row>
        <row r="1215">
          <cell r="A1215" t="str">
            <v>EKM2046</v>
          </cell>
        </row>
        <row r="1216">
          <cell r="A1216" t="str">
            <v>EKM2044</v>
          </cell>
        </row>
        <row r="1217">
          <cell r="A1217" t="str">
            <v>EKM2047GR</v>
          </cell>
        </row>
        <row r="1218">
          <cell r="A1218" t="str">
            <v>EKM2047GL</v>
          </cell>
        </row>
        <row r="1219">
          <cell r="A1219" t="str">
            <v>EKM2047</v>
          </cell>
        </row>
        <row r="1220">
          <cell r="A1220" t="str">
            <v>EKM2047GT</v>
          </cell>
        </row>
        <row r="1221">
          <cell r="A1221" t="str">
            <v>EKM2045</v>
          </cell>
        </row>
        <row r="1222">
          <cell r="A1222" t="str">
            <v>EKM2047T</v>
          </cell>
        </row>
        <row r="1223">
          <cell r="A1223" t="str">
            <v>EKM2047V</v>
          </cell>
        </row>
        <row r="1224">
          <cell r="A1224" t="str">
            <v>EKMBC19</v>
          </cell>
        </row>
        <row r="1225">
          <cell r="A1225" t="str">
            <v>EKM3ES4Z</v>
          </cell>
        </row>
        <row r="1226">
          <cell r="A1226" t="str">
            <v>EKMMH01</v>
          </cell>
        </row>
        <row r="1227">
          <cell r="A1227" t="str">
            <v>EKMMB01</v>
          </cell>
        </row>
        <row r="1228">
          <cell r="A1228" t="str">
            <v>EKMMC13</v>
          </cell>
        </row>
        <row r="1229">
          <cell r="A1229" t="str">
            <v>EKME65J66N</v>
          </cell>
        </row>
        <row r="1230">
          <cell r="A1230" t="str">
            <v>EKMS100BX2</v>
          </cell>
        </row>
        <row r="1231">
          <cell r="A1231" t="str">
            <v>EKMR2017N</v>
          </cell>
        </row>
        <row r="1232">
          <cell r="A1232" t="str">
            <v>EKMRG12N</v>
          </cell>
        </row>
        <row r="1233">
          <cell r="A1233" t="str">
            <v>EKMBM3</v>
          </cell>
        </row>
        <row r="1234">
          <cell r="A1234" t="str">
            <v>EKMR816</v>
          </cell>
        </row>
        <row r="1235">
          <cell r="A1235" t="str">
            <v>EKMR815R</v>
          </cell>
        </row>
        <row r="1236">
          <cell r="A1236" t="str">
            <v>EKMR815AZ</v>
          </cell>
        </row>
        <row r="1237">
          <cell r="A1237" t="str">
            <v>EKMR814N</v>
          </cell>
        </row>
        <row r="1238">
          <cell r="A1238" t="str">
            <v>EKMR3107PZB</v>
          </cell>
        </row>
        <row r="1239">
          <cell r="A1239" t="str">
            <v>EKMR1020</v>
          </cell>
        </row>
        <row r="1240">
          <cell r="A1240" t="str">
            <v>EKMR2S350</v>
          </cell>
        </row>
        <row r="1241">
          <cell r="A1241" t="str">
            <v>EKMRI1000A</v>
          </cell>
        </row>
        <row r="1242">
          <cell r="A1242" t="str">
            <v>EKMRE4022B</v>
          </cell>
        </row>
        <row r="1243">
          <cell r="A1243" t="str">
            <v>EKMRE4022N</v>
          </cell>
        </row>
        <row r="1244">
          <cell r="A1244" t="str">
            <v>EKMTOPA140</v>
          </cell>
        </row>
        <row r="1245">
          <cell r="A1245" t="str">
            <v>EKME74</v>
          </cell>
        </row>
        <row r="1246">
          <cell r="A1246" t="str">
            <v>EKME61DC</v>
          </cell>
        </row>
        <row r="1247">
          <cell r="A1247" t="str">
            <v>EKME63BCN</v>
          </cell>
        </row>
        <row r="1248">
          <cell r="A1248" t="str">
            <v>EKME63RBMB</v>
          </cell>
        </row>
        <row r="1249">
          <cell r="A1249" t="str">
            <v>EKME63RBMR</v>
          </cell>
        </row>
        <row r="1250">
          <cell r="A1250" t="str">
            <v>EKME63RBMG</v>
          </cell>
        </row>
        <row r="1251">
          <cell r="A1251" t="str">
            <v>EKME63RBMA</v>
          </cell>
        </row>
        <row r="1252">
          <cell r="A1252" t="str">
            <v>EKMVR22</v>
          </cell>
        </row>
        <row r="1253">
          <cell r="A1253" t="str">
            <v>EKMVR44</v>
          </cell>
        </row>
        <row r="1254">
          <cell r="A1254" t="str">
            <v>EKMVR42</v>
          </cell>
        </row>
        <row r="1255">
          <cell r="A1255" t="str">
            <v>EKMVR16LT</v>
          </cell>
        </row>
        <row r="1256">
          <cell r="A1256" t="str">
            <v>EKMVR06L</v>
          </cell>
        </row>
        <row r="1257">
          <cell r="A1257" t="str">
            <v>EKMMC18</v>
          </cell>
        </row>
        <row r="1258">
          <cell r="A1258" t="str">
            <v>EKME63S3R</v>
          </cell>
        </row>
        <row r="1259">
          <cell r="A1259" t="str">
            <v>EKME31</v>
          </cell>
        </row>
        <row r="1260">
          <cell r="A1260" t="str">
            <v>EKME35</v>
          </cell>
        </row>
        <row r="1261">
          <cell r="A1261" t="str">
            <v>EKME11A</v>
          </cell>
        </row>
        <row r="1262">
          <cell r="A1262" t="str">
            <v>EKME11NR</v>
          </cell>
        </row>
        <row r="1263">
          <cell r="A1263" t="str">
            <v>EKME11Z</v>
          </cell>
        </row>
        <row r="1264">
          <cell r="A1264" t="str">
            <v>EKME11GP</v>
          </cell>
        </row>
        <row r="1265">
          <cell r="A1265" t="str">
            <v>EKMR1670GX2</v>
          </cell>
        </row>
        <row r="1266">
          <cell r="A1266" t="str">
            <v>EKMS100NX2</v>
          </cell>
        </row>
        <row r="1267">
          <cell r="A1267" t="str">
            <v>EKMR1674CF</v>
          </cell>
        </row>
        <row r="1268">
          <cell r="A1268" t="str">
            <v>EKMS101NX2</v>
          </cell>
        </row>
        <row r="1269">
          <cell r="A1269" t="str">
            <v>EKMRJ10GN</v>
          </cell>
        </row>
        <row r="1270">
          <cell r="A1270" t="str">
            <v>EKMR2017NB</v>
          </cell>
        </row>
        <row r="1271">
          <cell r="A1271" t="str">
            <v>EKMCE21D</v>
          </cell>
        </row>
        <row r="1272">
          <cell r="A1272" t="str">
            <v>EKMCE28</v>
          </cell>
        </row>
        <row r="1273">
          <cell r="A1273" t="str">
            <v>EKMSTN01X2G</v>
          </cell>
        </row>
        <row r="1274">
          <cell r="A1274" t="str">
            <v>EKMB102NBX2</v>
          </cell>
        </row>
        <row r="1275">
          <cell r="A1275" t="str">
            <v>EKMSB12NX2</v>
          </cell>
        </row>
        <row r="1276">
          <cell r="A1276" t="str">
            <v>EKMB102NNX2</v>
          </cell>
        </row>
        <row r="1277">
          <cell r="A1277" t="str">
            <v>EKMSBFNX2</v>
          </cell>
        </row>
        <row r="1278">
          <cell r="A1278" t="str">
            <v>EKMES120T</v>
          </cell>
        </row>
        <row r="1279">
          <cell r="A1279" t="str">
            <v>EKMVR20L</v>
          </cell>
        </row>
        <row r="1280">
          <cell r="A1280" t="str">
            <v>EKMCAB10</v>
          </cell>
        </row>
        <row r="1281">
          <cell r="A1281" t="str">
            <v>EKMCPA19</v>
          </cell>
        </row>
        <row r="1282">
          <cell r="A1282" t="str">
            <v>EKMCAB13</v>
          </cell>
        </row>
        <row r="1283">
          <cell r="A1283" t="str">
            <v>EKMCAB04</v>
          </cell>
        </row>
        <row r="1284">
          <cell r="A1284" t="str">
            <v>EKMCAN32</v>
          </cell>
        </row>
        <row r="1285">
          <cell r="A1285" t="str">
            <v>EKMCPA15</v>
          </cell>
        </row>
        <row r="1286">
          <cell r="A1286" t="str">
            <v>EKMCAB34</v>
          </cell>
        </row>
        <row r="1287">
          <cell r="A1287" t="str">
            <v>EKMCAN47</v>
          </cell>
        </row>
        <row r="1288">
          <cell r="A1288" t="str">
            <v>EKME67S3R</v>
          </cell>
        </row>
        <row r="1289">
          <cell r="A1289" t="str">
            <v>EKME67S4V</v>
          </cell>
        </row>
        <row r="1290">
          <cell r="A1290" t="str">
            <v>EKME30</v>
          </cell>
        </row>
        <row r="1291">
          <cell r="A1291" t="str">
            <v>EKME37</v>
          </cell>
        </row>
        <row r="1292">
          <cell r="A1292" t="str">
            <v>EKME38</v>
          </cell>
        </row>
        <row r="1293">
          <cell r="A1293" t="str">
            <v>EKME39</v>
          </cell>
        </row>
        <row r="1294">
          <cell r="A1294" t="str">
            <v>EKME36</v>
          </cell>
        </row>
        <row r="1295">
          <cell r="A1295" t="str">
            <v>EKME32</v>
          </cell>
        </row>
        <row r="1296">
          <cell r="A1296" t="str">
            <v>EKME33</v>
          </cell>
        </row>
        <row r="1297">
          <cell r="A1297" t="str">
            <v>EKME11VM</v>
          </cell>
        </row>
        <row r="1298">
          <cell r="A1298" t="str">
            <v>EKME11B</v>
          </cell>
        </row>
        <row r="1299">
          <cell r="A1299" t="str">
            <v>EKMSTN01X2</v>
          </cell>
        </row>
        <row r="1300">
          <cell r="A1300" t="str">
            <v>EKMR2017Z</v>
          </cell>
        </row>
        <row r="1301">
          <cell r="A1301" t="str">
            <v>EKMMB48</v>
          </cell>
        </row>
        <row r="1302">
          <cell r="A1302" t="str">
            <v>EKMS68P</v>
          </cell>
        </row>
        <row r="1303">
          <cell r="A1303" t="str">
            <v>EKMS68R</v>
          </cell>
        </row>
        <row r="1304">
          <cell r="A1304" t="str">
            <v>EKMRG11GB</v>
          </cell>
        </row>
        <row r="1305">
          <cell r="A1305" t="str">
            <v>EKMCE19</v>
          </cell>
        </row>
        <row r="1306">
          <cell r="A1306" t="str">
            <v>EKMCE05</v>
          </cell>
        </row>
        <row r="1307">
          <cell r="A1307" t="str">
            <v>EKME78EB</v>
          </cell>
        </row>
        <row r="1308">
          <cell r="A1308" t="str">
            <v>EKME63S5A</v>
          </cell>
        </row>
        <row r="1309">
          <cell r="A1309" t="str">
            <v>EKMMS01</v>
          </cell>
        </row>
        <row r="1310">
          <cell r="A1310" t="str">
            <v>EKMCAB31</v>
          </cell>
        </row>
        <row r="1311">
          <cell r="A1311" t="str">
            <v>EKMCAB16</v>
          </cell>
        </row>
        <row r="1312">
          <cell r="A1312" t="str">
            <v>EKMCAB07</v>
          </cell>
        </row>
        <row r="1313">
          <cell r="A1313" t="str">
            <v>EKMCAB01</v>
          </cell>
        </row>
        <row r="1314">
          <cell r="A1314" t="str">
            <v>EKMCPA31</v>
          </cell>
        </row>
        <row r="1315">
          <cell r="A1315" t="str">
            <v>EKMCAN20</v>
          </cell>
        </row>
        <row r="1316">
          <cell r="A1316" t="str">
            <v>EKMCAN07</v>
          </cell>
        </row>
        <row r="1317">
          <cell r="A1317" t="str">
            <v>EKMCAN04</v>
          </cell>
        </row>
        <row r="1318">
          <cell r="A1318" t="str">
            <v>EKMCAN14</v>
          </cell>
        </row>
        <row r="1319">
          <cell r="A1319" t="str">
            <v>EKMCAN11</v>
          </cell>
        </row>
        <row r="1320">
          <cell r="A1320" t="str">
            <v>EKMCAN44</v>
          </cell>
        </row>
        <row r="1321">
          <cell r="A1321" t="str">
            <v>EKMCAN01</v>
          </cell>
        </row>
        <row r="1322">
          <cell r="A1322" t="str">
            <v>EKMCAN38</v>
          </cell>
        </row>
        <row r="1323">
          <cell r="A1323" t="str">
            <v>EKMCPA07</v>
          </cell>
        </row>
        <row r="1324">
          <cell r="A1324" t="str">
            <v>EKMCAN26</v>
          </cell>
        </row>
        <row r="1325">
          <cell r="A1325" t="str">
            <v>EKMCAN23</v>
          </cell>
        </row>
        <row r="1326">
          <cell r="A1326" t="str">
            <v>EKMCPA23</v>
          </cell>
        </row>
        <row r="1327">
          <cell r="A1327" t="str">
            <v>EKMCPA11</v>
          </cell>
        </row>
        <row r="1328">
          <cell r="A1328" t="str">
            <v>EKMCPA27</v>
          </cell>
        </row>
        <row r="1329">
          <cell r="A1329" t="str">
            <v>EKMCIJ41</v>
          </cell>
        </row>
        <row r="1330">
          <cell r="A1330" t="str">
            <v>EKMCIJ37</v>
          </cell>
        </row>
        <row r="1331">
          <cell r="A1331" t="str">
            <v>EKMCIJ33</v>
          </cell>
        </row>
        <row r="1332">
          <cell r="A1332" t="str">
            <v>EKMCAN29</v>
          </cell>
        </row>
        <row r="1333">
          <cell r="A1333" t="str">
            <v>EKMCAB25</v>
          </cell>
        </row>
        <row r="1334">
          <cell r="A1334" t="str">
            <v>EKMCAB22</v>
          </cell>
        </row>
        <row r="1335">
          <cell r="A1335" t="str">
            <v>EKMCAB28</v>
          </cell>
        </row>
        <row r="1336">
          <cell r="A1336" t="str">
            <v>EKMCAN35</v>
          </cell>
        </row>
        <row r="1337">
          <cell r="A1337" t="str">
            <v>EKME63S4V</v>
          </cell>
        </row>
        <row r="1338">
          <cell r="A1338" t="str">
            <v>EKMSTG02X2</v>
          </cell>
        </row>
        <row r="1339">
          <cell r="A1339" t="str">
            <v>EKMRI1002G</v>
          </cell>
        </row>
        <row r="1340">
          <cell r="A1340" t="str">
            <v>EKMRI1004G</v>
          </cell>
        </row>
        <row r="1341">
          <cell r="A1341" t="str">
            <v>EKMRI1003A</v>
          </cell>
        </row>
        <row r="1342">
          <cell r="A1342" t="str">
            <v>EKMR2022</v>
          </cell>
        </row>
        <row r="1343">
          <cell r="A1343" t="str">
            <v>EKMRP12N</v>
          </cell>
        </row>
        <row r="1344">
          <cell r="A1344" t="str">
            <v>EKMS2S205R</v>
          </cell>
        </row>
        <row r="1345">
          <cell r="A1345" t="str">
            <v>EKMRP12M</v>
          </cell>
        </row>
        <row r="1346">
          <cell r="A1346" t="str">
            <v>EKMIN110</v>
          </cell>
        </row>
        <row r="1347">
          <cell r="A1347" t="str">
            <v>EKMB12S</v>
          </cell>
        </row>
        <row r="1348">
          <cell r="A1348" t="str">
            <v>EKM02ES90</v>
          </cell>
        </row>
        <row r="1349">
          <cell r="A1349" t="str">
            <v>EKMCM01</v>
          </cell>
        </row>
        <row r="1350">
          <cell r="A1350" t="str">
            <v>EKME76</v>
          </cell>
        </row>
        <row r="1351">
          <cell r="A1351" t="str">
            <v>EKMVR13LT</v>
          </cell>
        </row>
        <row r="1352">
          <cell r="A1352" t="str">
            <v>EKMMB20</v>
          </cell>
        </row>
        <row r="1353">
          <cell r="A1353" t="str">
            <v>EKMMS06P</v>
          </cell>
        </row>
        <row r="1354">
          <cell r="A1354" t="str">
            <v>EKMMN04</v>
          </cell>
        </row>
        <row r="1355">
          <cell r="A1355" t="str">
            <v>EKMSB103NX2</v>
          </cell>
        </row>
        <row r="1356">
          <cell r="A1356" t="str">
            <v>EKMRI1001B</v>
          </cell>
        </row>
        <row r="1357">
          <cell r="A1357" t="str">
            <v>EKMR1658</v>
          </cell>
        </row>
        <row r="1358">
          <cell r="A1358" t="str">
            <v>EKMRG17N</v>
          </cell>
        </row>
        <row r="1359">
          <cell r="A1359" t="str">
            <v>EKMRIN12N</v>
          </cell>
        </row>
        <row r="1360">
          <cell r="A1360" t="str">
            <v>EKMRI1044B</v>
          </cell>
        </row>
        <row r="1361">
          <cell r="A1361" t="str">
            <v>EKMR1016</v>
          </cell>
        </row>
        <row r="1362">
          <cell r="A1362" t="str">
            <v>EKMRI1000AT</v>
          </cell>
        </row>
        <row r="1363">
          <cell r="A1363" t="str">
            <v>EKMMC15W</v>
          </cell>
        </row>
        <row r="1364">
          <cell r="A1364" t="str">
            <v>EKMMB22</v>
          </cell>
        </row>
        <row r="1365">
          <cell r="A1365" t="str">
            <v>EKMVR10LT</v>
          </cell>
        </row>
        <row r="1366">
          <cell r="A1366" t="str">
            <v>EKMVR12LT</v>
          </cell>
        </row>
        <row r="1367">
          <cell r="A1367" t="str">
            <v>EKMSAXAX2</v>
          </cell>
        </row>
        <row r="1368">
          <cell r="A1368" t="str">
            <v>EKMMB49</v>
          </cell>
        </row>
        <row r="1369">
          <cell r="A1369" t="str">
            <v>EKMPJGP160</v>
          </cell>
        </row>
        <row r="1370">
          <cell r="A1370" t="str">
            <v>EKMCE11MP</v>
          </cell>
        </row>
        <row r="1371">
          <cell r="A1371" t="str">
            <v>EKME73RBL</v>
          </cell>
        </row>
        <row r="1372">
          <cell r="A1372" t="str">
            <v>EKMVR45</v>
          </cell>
        </row>
        <row r="1373">
          <cell r="A1373" t="str">
            <v>EKMMS28C</v>
          </cell>
        </row>
        <row r="1374">
          <cell r="A1374" t="str">
            <v>EKMMS26</v>
          </cell>
        </row>
        <row r="1375">
          <cell r="A1375" t="str">
            <v>EKMMC23C</v>
          </cell>
        </row>
        <row r="1376">
          <cell r="A1376" t="str">
            <v>EKME05</v>
          </cell>
        </row>
        <row r="1377">
          <cell r="A1377" t="str">
            <v>EKME04</v>
          </cell>
        </row>
        <row r="1378">
          <cell r="A1378" t="str">
            <v>EKME08</v>
          </cell>
        </row>
        <row r="1379">
          <cell r="A1379" t="str">
            <v>EKME07</v>
          </cell>
        </row>
        <row r="1380">
          <cell r="A1380" t="str">
            <v>EKME06</v>
          </cell>
        </row>
        <row r="1381">
          <cell r="A1381" t="str">
            <v>EKME11G</v>
          </cell>
        </row>
        <row r="1382">
          <cell r="A1382" t="str">
            <v>EKME11K</v>
          </cell>
        </row>
        <row r="1383">
          <cell r="A1383" t="str">
            <v>EKME11N</v>
          </cell>
        </row>
        <row r="1384">
          <cell r="A1384" t="str">
            <v>EKME11R</v>
          </cell>
        </row>
        <row r="1385">
          <cell r="A1385" t="str">
            <v>EKME11RS</v>
          </cell>
        </row>
        <row r="1386">
          <cell r="A1386" t="str">
            <v>EKMS205BX2</v>
          </cell>
        </row>
        <row r="1387">
          <cell r="A1387" t="str">
            <v>EKMS205NX2</v>
          </cell>
        </row>
        <row r="1388">
          <cell r="A1388" t="str">
            <v>EKMRG3155G</v>
          </cell>
        </row>
        <row r="1389">
          <cell r="A1389" t="str">
            <v>EKMMCDB</v>
          </cell>
        </row>
        <row r="1390">
          <cell r="A1390" t="str">
            <v>EKMT1PV</v>
          </cell>
        </row>
        <row r="1391">
          <cell r="A1391" t="str">
            <v>EKM7ES4T</v>
          </cell>
        </row>
        <row r="1392">
          <cell r="A1392" t="str">
            <v>EKME64WCN</v>
          </cell>
        </row>
        <row r="1393">
          <cell r="A1393" t="str">
            <v>EKME70WCN</v>
          </cell>
        </row>
        <row r="1394">
          <cell r="A1394" t="str">
            <v>EKMR1670CX2</v>
          </cell>
        </row>
        <row r="1395">
          <cell r="A1395" t="str">
            <v>EKMR1662BX2</v>
          </cell>
        </row>
        <row r="1396">
          <cell r="A1396" t="str">
            <v>EKMR1662GX2</v>
          </cell>
        </row>
        <row r="1397">
          <cell r="A1397" t="str">
            <v>EKMR1662NX2</v>
          </cell>
        </row>
        <row r="1398">
          <cell r="A1398" t="str">
            <v>EKMR1662X2</v>
          </cell>
        </row>
        <row r="1399">
          <cell r="A1399" t="str">
            <v>EKMR1662Z</v>
          </cell>
        </row>
        <row r="1400">
          <cell r="A1400" t="str">
            <v>EKMSJ10G</v>
          </cell>
        </row>
        <row r="1401">
          <cell r="A1401" t="str">
            <v>EKMR1017G</v>
          </cell>
        </row>
        <row r="1402">
          <cell r="A1402" t="str">
            <v>EKMRI1045B</v>
          </cell>
        </row>
        <row r="1403">
          <cell r="A1403" t="str">
            <v>EKMRI1045G</v>
          </cell>
        </row>
        <row r="1404">
          <cell r="A1404" t="str">
            <v>EKMRI1045N</v>
          </cell>
        </row>
        <row r="1405">
          <cell r="A1405" t="str">
            <v>EKMBM8D</v>
          </cell>
        </row>
        <row r="1406">
          <cell r="A1406" t="str">
            <v>EKMBS01D</v>
          </cell>
        </row>
        <row r="1407">
          <cell r="A1407" t="str">
            <v>EKMRG3155T</v>
          </cell>
        </row>
        <row r="1408">
          <cell r="A1408" t="str">
            <v>EKMSG01NG</v>
          </cell>
        </row>
        <row r="1409">
          <cell r="A1409" t="str">
            <v>EKMS100PX2</v>
          </cell>
        </row>
        <row r="1410">
          <cell r="A1410" t="str">
            <v>EKMCQZZ1</v>
          </cell>
        </row>
        <row r="1411">
          <cell r="A1411" t="str">
            <v>EKMES12</v>
          </cell>
        </row>
        <row r="1412">
          <cell r="A1412" t="str">
            <v>EKMMC23</v>
          </cell>
        </row>
        <row r="1413">
          <cell r="A1413" t="str">
            <v>EKMMN13CX2</v>
          </cell>
        </row>
        <row r="1414">
          <cell r="A1414" t="str">
            <v>EKMCIJ21</v>
          </cell>
        </row>
        <row r="1415">
          <cell r="A1415" t="str">
            <v>EKMCIJ29</v>
          </cell>
        </row>
        <row r="1416">
          <cell r="A1416" t="str">
            <v>EKMCIJ11</v>
          </cell>
        </row>
        <row r="1417">
          <cell r="A1417" t="str">
            <v>EKMSQ7N</v>
          </cell>
        </row>
        <row r="1418">
          <cell r="A1418" t="str">
            <v>EKMMB47B</v>
          </cell>
        </row>
        <row r="1419">
          <cell r="A1419" t="str">
            <v>EKMBM4</v>
          </cell>
        </row>
        <row r="1420">
          <cell r="A1420" t="str">
            <v>EKMR3813</v>
          </cell>
        </row>
        <row r="1421">
          <cell r="A1421" t="str">
            <v>EKMR3107NR</v>
          </cell>
        </row>
        <row r="1422">
          <cell r="A1422" t="str">
            <v>EKMBD140GR</v>
          </cell>
        </row>
        <row r="1423">
          <cell r="A1423" t="str">
            <v>EKMESV1B</v>
          </cell>
        </row>
        <row r="1424">
          <cell r="A1424" t="str">
            <v>EKMESV1RS</v>
          </cell>
        </row>
        <row r="1425">
          <cell r="A1425" t="str">
            <v>EKMCE03HM</v>
          </cell>
        </row>
        <row r="1426">
          <cell r="A1426" t="str">
            <v>EKMCT19</v>
          </cell>
        </row>
        <row r="1427">
          <cell r="A1427" t="str">
            <v>EKMCHF100</v>
          </cell>
        </row>
        <row r="1428">
          <cell r="A1428" t="str">
            <v>EKME73CN</v>
          </cell>
        </row>
        <row r="1429">
          <cell r="A1429" t="str">
            <v>EKME06S5A</v>
          </cell>
        </row>
        <row r="1430">
          <cell r="A1430" t="str">
            <v>EKMR31562</v>
          </cell>
        </row>
        <row r="1431">
          <cell r="A1431" t="str">
            <v>EKMM04</v>
          </cell>
        </row>
        <row r="1432">
          <cell r="A1432" t="str">
            <v>EKMMNWL</v>
          </cell>
        </row>
        <row r="1433">
          <cell r="A1433" t="str">
            <v>EKMT03N</v>
          </cell>
        </row>
        <row r="1434">
          <cell r="A1434" t="str">
            <v>EKME05S4V</v>
          </cell>
        </row>
        <row r="1435">
          <cell r="A1435" t="str">
            <v>EKMSBG01X2</v>
          </cell>
        </row>
        <row r="1436">
          <cell r="A1436" t="str">
            <v>EKMR1016B</v>
          </cell>
        </row>
        <row r="1437">
          <cell r="A1437" t="str">
            <v>EKMR31562P</v>
          </cell>
        </row>
        <row r="1438">
          <cell r="A1438" t="str">
            <v>EKMRG3155B</v>
          </cell>
        </row>
        <row r="1439">
          <cell r="A1439" t="str">
            <v>EKMRG3155N</v>
          </cell>
        </row>
        <row r="1440">
          <cell r="A1440" t="str">
            <v>EKMMB47</v>
          </cell>
        </row>
        <row r="1441">
          <cell r="A1441" t="str">
            <v>EKMC02D</v>
          </cell>
        </row>
        <row r="1442">
          <cell r="A1442" t="str">
            <v>EKMMS33</v>
          </cell>
        </row>
        <row r="1443">
          <cell r="A1443" t="str">
            <v>EKMSB12BX2</v>
          </cell>
        </row>
        <row r="1444">
          <cell r="A1444" t="str">
            <v>EKMSBIN</v>
          </cell>
        </row>
        <row r="1445">
          <cell r="A1445" t="str">
            <v>EKME83</v>
          </cell>
        </row>
        <row r="1446">
          <cell r="A1446" t="str">
            <v>EKME61</v>
          </cell>
        </row>
        <row r="1447">
          <cell r="A1447" t="str">
            <v>EKME78EBB</v>
          </cell>
        </row>
        <row r="1448">
          <cell r="A1448" t="str">
            <v>EKME78MB</v>
          </cell>
        </row>
        <row r="1449">
          <cell r="A1449" t="str">
            <v>EKME14</v>
          </cell>
        </row>
        <row r="1450">
          <cell r="A1450" t="str">
            <v>EKME13</v>
          </cell>
        </row>
        <row r="1451">
          <cell r="A1451" t="str">
            <v>EKME15</v>
          </cell>
        </row>
        <row r="1452">
          <cell r="A1452" t="str">
            <v>EKMM101</v>
          </cell>
        </row>
        <row r="1453">
          <cell r="A1453" t="str">
            <v>EKMCE27</v>
          </cell>
        </row>
        <row r="1454">
          <cell r="A1454" t="str">
            <v>EKMR3928</v>
          </cell>
        </row>
        <row r="1455">
          <cell r="A1455" t="str">
            <v>EKMR4020V</v>
          </cell>
        </row>
        <row r="1456">
          <cell r="A1456" t="str">
            <v>EKMCE06W</v>
          </cell>
        </row>
        <row r="1457">
          <cell r="A1457" t="str">
            <v>EKMCT01</v>
          </cell>
        </row>
        <row r="1458">
          <cell r="A1458" t="str">
            <v>EKME75</v>
          </cell>
        </row>
        <row r="1459">
          <cell r="A1459" t="str">
            <v>EKME63S5R</v>
          </cell>
        </row>
        <row r="1460">
          <cell r="A1460" t="str">
            <v>EKME03</v>
          </cell>
        </row>
        <row r="1461">
          <cell r="A1461" t="str">
            <v>EKME01</v>
          </cell>
        </row>
        <row r="1462">
          <cell r="A1462" t="str">
            <v>EKME02</v>
          </cell>
        </row>
        <row r="1463">
          <cell r="A1463" t="str">
            <v>EKMSAAX4</v>
          </cell>
        </row>
        <row r="1464">
          <cell r="A1464" t="str">
            <v>EKMS635ZA</v>
          </cell>
        </row>
        <row r="1465">
          <cell r="A1465" t="str">
            <v>EKMR345</v>
          </cell>
        </row>
        <row r="1466">
          <cell r="A1466" t="str">
            <v>EKMR346</v>
          </cell>
        </row>
        <row r="1467">
          <cell r="A1467" t="str">
            <v>EKMS6235RS</v>
          </cell>
        </row>
        <row r="1468">
          <cell r="A1468" t="str">
            <v>EKMS6235A</v>
          </cell>
        </row>
        <row r="1469">
          <cell r="A1469" t="str">
            <v>EKMS6235V</v>
          </cell>
        </row>
        <row r="1470">
          <cell r="A1470" t="str">
            <v>EKMR1675B</v>
          </cell>
        </row>
        <row r="1471">
          <cell r="A1471" t="str">
            <v>EKMMC15R</v>
          </cell>
        </row>
        <row r="1472">
          <cell r="A1472" t="str">
            <v>EKMB102BX2</v>
          </cell>
        </row>
        <row r="1473">
          <cell r="A1473" t="str">
            <v>EKMB102NX2</v>
          </cell>
        </row>
        <row r="1474">
          <cell r="A1474" t="str">
            <v>EKMCE31</v>
          </cell>
        </row>
        <row r="1475">
          <cell r="A1475" t="str">
            <v>EKMCT08</v>
          </cell>
        </row>
        <row r="1476">
          <cell r="A1476" t="str">
            <v>EKMCWRB</v>
          </cell>
        </row>
        <row r="1477">
          <cell r="A1477" t="str">
            <v>EKMC3CZBD</v>
          </cell>
        </row>
        <row r="1478">
          <cell r="A1478" t="str">
            <v>EKME70RBCN</v>
          </cell>
        </row>
        <row r="1479">
          <cell r="A1479" t="str">
            <v>EKME63WCN</v>
          </cell>
        </row>
        <row r="1480">
          <cell r="A1480" t="str">
            <v>EKM01ES</v>
          </cell>
        </row>
        <row r="1481">
          <cell r="A1481" t="str">
            <v>EKMESLU01Z</v>
          </cell>
        </row>
        <row r="1482">
          <cell r="A1482" t="str">
            <v>EKMESLU01BE</v>
          </cell>
        </row>
        <row r="1483">
          <cell r="A1483" t="str">
            <v>EKMESLU01B</v>
          </cell>
        </row>
        <row r="1484">
          <cell r="A1484" t="str">
            <v>EKMESLU01GR</v>
          </cell>
        </row>
        <row r="1485">
          <cell r="A1485" t="str">
            <v>EKMESLU01GL</v>
          </cell>
        </row>
        <row r="1486">
          <cell r="A1486" t="str">
            <v>EKMESLU01GP</v>
          </cell>
        </row>
        <row r="1487">
          <cell r="A1487" t="str">
            <v>EKMESLU01T</v>
          </cell>
        </row>
        <row r="1488">
          <cell r="A1488" t="str">
            <v>EKMMCM120</v>
          </cell>
        </row>
        <row r="1489">
          <cell r="A1489" t="str">
            <v>EKMMCM60</v>
          </cell>
        </row>
        <row r="1490">
          <cell r="A1490" t="str">
            <v>EKME53CG</v>
          </cell>
        </row>
        <row r="1491">
          <cell r="A1491" t="str">
            <v>EKMR2019G</v>
          </cell>
        </row>
        <row r="1492">
          <cell r="A1492" t="str">
            <v>EKMT2241C</v>
          </cell>
        </row>
        <row r="1493">
          <cell r="A1493" t="str">
            <v>EKMC05B</v>
          </cell>
        </row>
        <row r="1494">
          <cell r="A1494" t="str">
            <v>EKMML01</v>
          </cell>
        </row>
        <row r="1495">
          <cell r="A1495" t="str">
            <v>EKMS6235B</v>
          </cell>
        </row>
        <row r="1496">
          <cell r="A1496" t="str">
            <v>EKMBE105N</v>
          </cell>
        </row>
        <row r="1497">
          <cell r="A1497" t="str">
            <v>EKMBE105R</v>
          </cell>
        </row>
        <row r="1498">
          <cell r="A1498" t="str">
            <v>EKMBE105B</v>
          </cell>
        </row>
        <row r="1499">
          <cell r="A1499" t="str">
            <v>EKMMH04</v>
          </cell>
        </row>
        <row r="1500">
          <cell r="A1500" t="str">
            <v>EKMVR30LT</v>
          </cell>
        </row>
        <row r="1501">
          <cell r="A1501" t="str">
            <v>EKMVR20LT</v>
          </cell>
        </row>
        <row r="1502">
          <cell r="A1502" t="str">
            <v>EKMMB24</v>
          </cell>
        </row>
        <row r="1503">
          <cell r="A1503" t="str">
            <v>EKME06S5R</v>
          </cell>
        </row>
        <row r="1504">
          <cell r="A1504" t="str">
            <v>EKMBM2</v>
          </cell>
        </row>
        <row r="1505">
          <cell r="A1505" t="str">
            <v>EKMMS21B</v>
          </cell>
        </row>
        <row r="1506">
          <cell r="A1506" t="str">
            <v>EKMMS21</v>
          </cell>
        </row>
        <row r="1507">
          <cell r="A1507" t="str">
            <v>EKMCE01</v>
          </cell>
        </row>
        <row r="1508">
          <cell r="A1508" t="str">
            <v>EKMMH05</v>
          </cell>
        </row>
        <row r="1509">
          <cell r="A1509" t="str">
            <v>EKMVR51</v>
          </cell>
        </row>
        <row r="1510">
          <cell r="A1510" t="str">
            <v>EKMSJ10NN</v>
          </cell>
        </row>
        <row r="1511">
          <cell r="A1511" t="str">
            <v>EKMR1212NR</v>
          </cell>
        </row>
        <row r="1512">
          <cell r="A1512" t="str">
            <v>EKMRIN1028N</v>
          </cell>
        </row>
        <row r="1513">
          <cell r="A1513" t="str">
            <v>EKMS259R</v>
          </cell>
        </row>
        <row r="1514">
          <cell r="A1514" t="str">
            <v>EKMR31120</v>
          </cell>
        </row>
        <row r="1515">
          <cell r="A1515" t="str">
            <v>EKMR1013BF</v>
          </cell>
        </row>
        <row r="1516">
          <cell r="A1516" t="str">
            <v>EKMR31127</v>
          </cell>
        </row>
        <row r="1517">
          <cell r="A1517" t="str">
            <v>EKMT2PGR</v>
          </cell>
        </row>
        <row r="1518">
          <cell r="A1518" t="str">
            <v>EKMBC03C</v>
          </cell>
        </row>
        <row r="1519">
          <cell r="A1519" t="str">
            <v>EKMCT23</v>
          </cell>
        </row>
        <row r="1520">
          <cell r="A1520" t="str">
            <v>EKME67CCN</v>
          </cell>
        </row>
        <row r="1521">
          <cell r="A1521" t="str">
            <v>EKME64CCN</v>
          </cell>
        </row>
        <row r="1522">
          <cell r="A1522" t="str">
            <v>EKME64DCN</v>
          </cell>
        </row>
        <row r="1523">
          <cell r="A1523" t="str">
            <v>EKMES11A</v>
          </cell>
        </row>
        <row r="1524">
          <cell r="A1524" t="str">
            <v>EKMES11G</v>
          </cell>
        </row>
        <row r="1525">
          <cell r="A1525" t="str">
            <v>EKMES11R</v>
          </cell>
        </row>
        <row r="1526">
          <cell r="A1526" t="str">
            <v>EKMES11V</v>
          </cell>
        </row>
        <row r="1527">
          <cell r="A1527" t="str">
            <v>EKME65R60</v>
          </cell>
        </row>
        <row r="1528">
          <cell r="A1528" t="str">
            <v>EKMRIN1028B</v>
          </cell>
        </row>
        <row r="1529">
          <cell r="A1529" t="str">
            <v>EKMR3942</v>
          </cell>
        </row>
        <row r="1530">
          <cell r="A1530" t="str">
            <v>EKMCM15B</v>
          </cell>
        </row>
        <row r="1531">
          <cell r="A1531" t="str">
            <v>EKMR355</v>
          </cell>
        </row>
        <row r="1532">
          <cell r="A1532" t="str">
            <v>EKMSJ10ING</v>
          </cell>
        </row>
        <row r="1533">
          <cell r="A1533" t="str">
            <v>EKMRI1045A</v>
          </cell>
        </row>
        <row r="1534">
          <cell r="A1534" t="str">
            <v>EKMRI1045M</v>
          </cell>
        </row>
        <row r="1535">
          <cell r="A1535" t="str">
            <v>EKMRI1044M</v>
          </cell>
        </row>
        <row r="1536">
          <cell r="A1536" t="str">
            <v>EKMRI1044</v>
          </cell>
        </row>
        <row r="1537">
          <cell r="A1537" t="str">
            <v>EKMBE105BG</v>
          </cell>
        </row>
        <row r="1538">
          <cell r="A1538" t="str">
            <v>EKMES2K175</v>
          </cell>
        </row>
        <row r="1539">
          <cell r="A1539" t="str">
            <v>EKMCT08R</v>
          </cell>
        </row>
        <row r="1540">
          <cell r="A1540" t="str">
            <v>EKMCT13</v>
          </cell>
        </row>
        <row r="1541">
          <cell r="A1541" t="str">
            <v>EKME69CCN</v>
          </cell>
        </row>
        <row r="1542">
          <cell r="A1542" t="str">
            <v>EKME69WCN</v>
          </cell>
        </row>
        <row r="1543">
          <cell r="A1543" t="str">
            <v>EKME34</v>
          </cell>
        </row>
        <row r="1544">
          <cell r="A1544" t="str">
            <v>EKME63RBCG</v>
          </cell>
        </row>
        <row r="1545">
          <cell r="A1545" t="str">
            <v>EKMSAGX4</v>
          </cell>
        </row>
        <row r="1546">
          <cell r="A1546" t="str">
            <v>EKMR1022</v>
          </cell>
        </row>
        <row r="1547">
          <cell r="A1547" t="str">
            <v>EKMR1212N</v>
          </cell>
        </row>
        <row r="1548">
          <cell r="A1548" t="str">
            <v>EKMT2241</v>
          </cell>
        </row>
        <row r="1549">
          <cell r="A1549" t="str">
            <v>EKMT2225G</v>
          </cell>
        </row>
        <row r="1550">
          <cell r="A1550" t="str">
            <v>EKMRT60T</v>
          </cell>
        </row>
        <row r="1551">
          <cell r="A1551" t="str">
            <v>EKMS259PBX2</v>
          </cell>
        </row>
        <row r="1552">
          <cell r="A1552" t="str">
            <v>EKM7ES200Z</v>
          </cell>
        </row>
        <row r="1553">
          <cell r="A1553" t="str">
            <v>EKME63S68</v>
          </cell>
        </row>
        <row r="1554">
          <cell r="A1554" t="str">
            <v>EKMS6235N</v>
          </cell>
        </row>
        <row r="1555">
          <cell r="A1555" t="str">
            <v>EKMS6235R</v>
          </cell>
        </row>
        <row r="1556">
          <cell r="A1556" t="str">
            <v>EKMS6235G</v>
          </cell>
        </row>
        <row r="1557">
          <cell r="A1557" t="str">
            <v>EKMR2045</v>
          </cell>
        </row>
        <row r="1558">
          <cell r="A1558" t="str">
            <v>EKMMO02</v>
          </cell>
        </row>
        <row r="1559">
          <cell r="A1559" t="str">
            <v>EKMCE06</v>
          </cell>
        </row>
        <row r="1560">
          <cell r="A1560" t="str">
            <v>EKMES11W</v>
          </cell>
        </row>
        <row r="1561">
          <cell r="A1561" t="str">
            <v>EKME62</v>
          </cell>
        </row>
        <row r="1562">
          <cell r="A1562" t="str">
            <v>EKME70RBCP</v>
          </cell>
        </row>
        <row r="1563">
          <cell r="A1563" t="str">
            <v>FBEKMSJ11NN</v>
          </cell>
        </row>
        <row r="1564">
          <cell r="A1564" t="str">
            <v>FBEKMSJ11NN</v>
          </cell>
        </row>
        <row r="1565">
          <cell r="A1565" t="str">
            <v>EKMCPL12</v>
          </cell>
        </row>
        <row r="1566">
          <cell r="A1566" t="str">
            <v>EKMSJ11NN</v>
          </cell>
        </row>
        <row r="1567">
          <cell r="A1567" t="str">
            <v>EKMSJ11BN</v>
          </cell>
        </row>
        <row r="1568">
          <cell r="A1568" t="str">
            <v>EKMR2019</v>
          </cell>
        </row>
        <row r="1569">
          <cell r="A1569" t="str">
            <v>EKMR1019</v>
          </cell>
        </row>
        <row r="1570">
          <cell r="A1570" t="str">
            <v>EKMMC07</v>
          </cell>
        </row>
        <row r="1571">
          <cell r="A1571" t="str">
            <v>EKMCE16</v>
          </cell>
        </row>
        <row r="1572">
          <cell r="A1572" t="str">
            <v>EKMSQ73G</v>
          </cell>
        </row>
        <row r="1573">
          <cell r="A1573" t="str">
            <v>EKMSQ72PN</v>
          </cell>
        </row>
        <row r="1574">
          <cell r="A1574" t="str">
            <v>EKMSQ72PR</v>
          </cell>
        </row>
        <row r="1575">
          <cell r="A1575" t="str">
            <v>EKMR1000AT</v>
          </cell>
        </row>
        <row r="1576">
          <cell r="A1576" t="str">
            <v>EKMES182</v>
          </cell>
        </row>
        <row r="1577">
          <cell r="A1577" t="str">
            <v>EKMES185</v>
          </cell>
        </row>
        <row r="1578">
          <cell r="A1578" t="str">
            <v>EKMES184</v>
          </cell>
        </row>
        <row r="1579">
          <cell r="A1579" t="str">
            <v>EKMES184GL</v>
          </cell>
        </row>
        <row r="1580">
          <cell r="A1580" t="str">
            <v>EKMES181</v>
          </cell>
        </row>
        <row r="1581">
          <cell r="A1581" t="str">
            <v>EKMES186</v>
          </cell>
        </row>
        <row r="1582">
          <cell r="A1582" t="str">
            <v>EKMES183</v>
          </cell>
        </row>
        <row r="1583">
          <cell r="A1583" t="str">
            <v>EKMCHF120</v>
          </cell>
        </row>
        <row r="1584">
          <cell r="A1584" t="str">
            <v>EKME72CN</v>
          </cell>
        </row>
        <row r="1585">
          <cell r="A1585" t="str">
            <v>EKMMS06</v>
          </cell>
        </row>
        <row r="1586">
          <cell r="A1586" t="str">
            <v>EKMS203BX2</v>
          </cell>
        </row>
        <row r="1587">
          <cell r="A1587" t="str">
            <v>EKMS203NX2</v>
          </cell>
        </row>
        <row r="1588">
          <cell r="A1588" t="str">
            <v>EKMS2PAA</v>
          </cell>
        </row>
        <row r="1589">
          <cell r="A1589" t="str">
            <v>EKMBM9G</v>
          </cell>
        </row>
        <row r="1590">
          <cell r="A1590" t="str">
            <v>EKMBS02H</v>
          </cell>
        </row>
        <row r="1591">
          <cell r="A1591" t="str">
            <v>EKMCE23B</v>
          </cell>
        </row>
        <row r="1592">
          <cell r="A1592" t="str">
            <v>EKMR3992</v>
          </cell>
        </row>
        <row r="1593">
          <cell r="A1593" t="str">
            <v>EKMR815TP</v>
          </cell>
        </row>
        <row r="1594">
          <cell r="A1594" t="str">
            <v>EKMR31113</v>
          </cell>
        </row>
        <row r="1595">
          <cell r="A1595" t="str">
            <v>EKMT2241G</v>
          </cell>
        </row>
        <row r="1596">
          <cell r="A1596" t="str">
            <v>EKMCMDZP</v>
          </cell>
        </row>
        <row r="1597">
          <cell r="A1597" t="str">
            <v>EKMVR43</v>
          </cell>
        </row>
        <row r="1598">
          <cell r="A1598" t="str">
            <v>EKMS6B235</v>
          </cell>
        </row>
        <row r="1599">
          <cell r="A1599" t="str">
            <v>EKMA4CRW</v>
          </cell>
        </row>
        <row r="1600">
          <cell r="A1600" t="str">
            <v>EKMCM08</v>
          </cell>
        </row>
        <row r="1601">
          <cell r="A1601" t="str">
            <v>EKMCFNWM</v>
          </cell>
        </row>
        <row r="1602">
          <cell r="A1602" t="str">
            <v>EKMCDS140</v>
          </cell>
        </row>
        <row r="1603">
          <cell r="A1603" t="str">
            <v>EKME63WG11</v>
          </cell>
        </row>
        <row r="1604">
          <cell r="A1604" t="str">
            <v>EKMEP4GR</v>
          </cell>
        </row>
        <row r="1605">
          <cell r="A1605" t="str">
            <v>EKMT334N</v>
          </cell>
        </row>
        <row r="1606">
          <cell r="A1606" t="str">
            <v>EKMR1012</v>
          </cell>
        </row>
        <row r="1607">
          <cell r="A1607" t="str">
            <v>EKMSJ11T</v>
          </cell>
        </row>
        <row r="1608">
          <cell r="A1608" t="str">
            <v>EKMRI1044A</v>
          </cell>
        </row>
        <row r="1609">
          <cell r="A1609" t="str">
            <v>EKMRI1044G</v>
          </cell>
        </row>
        <row r="1610">
          <cell r="A1610" t="str">
            <v>EKMRI1044N</v>
          </cell>
        </row>
        <row r="1611">
          <cell r="A1611" t="str">
            <v>EKMR1212Z</v>
          </cell>
        </row>
        <row r="1612">
          <cell r="A1612" t="str">
            <v>EKMR1212R</v>
          </cell>
        </row>
        <row r="1613">
          <cell r="A1613" t="str">
            <v>EKMRG1676N</v>
          </cell>
        </row>
        <row r="1614">
          <cell r="A1614" t="str">
            <v>EKMBRZ</v>
          </cell>
        </row>
        <row r="1615">
          <cell r="A1615" t="str">
            <v>EKMBRB</v>
          </cell>
        </row>
        <row r="1616">
          <cell r="A1616" t="str">
            <v>EKMBRGR</v>
          </cell>
        </row>
        <row r="1617">
          <cell r="A1617" t="str">
            <v>EKMBRGL</v>
          </cell>
        </row>
        <row r="1618">
          <cell r="A1618" t="str">
            <v>EKMBRGP</v>
          </cell>
        </row>
        <row r="1619">
          <cell r="A1619" t="str">
            <v>EKMBRN</v>
          </cell>
        </row>
        <row r="1620">
          <cell r="A1620" t="str">
            <v>EKMBRT</v>
          </cell>
        </row>
        <row r="1621">
          <cell r="A1621" t="str">
            <v>EKM1ES6T</v>
          </cell>
        </row>
        <row r="1622">
          <cell r="A1622" t="str">
            <v>EKMCT10</v>
          </cell>
        </row>
        <row r="1623">
          <cell r="A1623" t="str">
            <v>EKMCS104PH</v>
          </cell>
        </row>
        <row r="1624">
          <cell r="A1624" t="str">
            <v>EKMESLU02Z</v>
          </cell>
        </row>
        <row r="1625">
          <cell r="A1625" t="str">
            <v>EKMESLU02BE</v>
          </cell>
        </row>
        <row r="1626">
          <cell r="A1626" t="str">
            <v>EKMESLU02B</v>
          </cell>
        </row>
        <row r="1627">
          <cell r="A1627" t="str">
            <v>EKMESLU02GR</v>
          </cell>
        </row>
        <row r="1628">
          <cell r="A1628" t="str">
            <v>EKMESLU02GL</v>
          </cell>
        </row>
        <row r="1629">
          <cell r="A1629" t="str">
            <v>EKMESLU02GP</v>
          </cell>
        </row>
        <row r="1630">
          <cell r="A1630" t="str">
            <v>EKMESLU02T</v>
          </cell>
        </row>
        <row r="1631">
          <cell r="A1631" t="str">
            <v>EKMMB23</v>
          </cell>
        </row>
        <row r="1632">
          <cell r="A1632" t="str">
            <v>EKMCL3PBE</v>
          </cell>
        </row>
        <row r="1633">
          <cell r="A1633" t="str">
            <v>EKMCL3PA</v>
          </cell>
        </row>
        <row r="1634">
          <cell r="A1634" t="str">
            <v>EKMCL3PB</v>
          </cell>
        </row>
        <row r="1635">
          <cell r="A1635" t="str">
            <v>EKMCL3PG</v>
          </cell>
        </row>
        <row r="1636">
          <cell r="A1636" t="str">
            <v>EKMCL3PN</v>
          </cell>
        </row>
        <row r="1637">
          <cell r="A1637" t="str">
            <v>EKME04S3R</v>
          </cell>
        </row>
        <row r="1638">
          <cell r="A1638" t="str">
            <v>EKMMDB</v>
          </cell>
        </row>
        <row r="1639">
          <cell r="A1639" t="str">
            <v>EKMR2000</v>
          </cell>
        </row>
        <row r="1640">
          <cell r="A1640" t="str">
            <v>EKMR1212B</v>
          </cell>
        </row>
        <row r="1641">
          <cell r="A1641" t="str">
            <v>EKMT2225N</v>
          </cell>
        </row>
        <row r="1642">
          <cell r="A1642" t="str">
            <v>EKMCM14B</v>
          </cell>
        </row>
        <row r="1643">
          <cell r="A1643" t="str">
            <v>EKMS101NX4</v>
          </cell>
        </row>
        <row r="1644">
          <cell r="A1644" t="str">
            <v>EKMR3980AZ</v>
          </cell>
        </row>
        <row r="1645">
          <cell r="A1645" t="str">
            <v>EKME61S259B</v>
          </cell>
        </row>
        <row r="1646">
          <cell r="A1646" t="str">
            <v>EKME61S259N</v>
          </cell>
        </row>
        <row r="1647">
          <cell r="A1647" t="str">
            <v>EKME66CN</v>
          </cell>
        </row>
        <row r="1648">
          <cell r="A1648" t="str">
            <v>EKMTR03</v>
          </cell>
        </row>
        <row r="1649">
          <cell r="A1649" t="str">
            <v>EKMTR03N</v>
          </cell>
        </row>
        <row r="1650">
          <cell r="A1650" t="str">
            <v>EKMSB102BX3</v>
          </cell>
        </row>
        <row r="1651">
          <cell r="A1651" t="str">
            <v>EKMSB102NX3</v>
          </cell>
        </row>
        <row r="1652">
          <cell r="A1652" t="str">
            <v>EKMSJ11BG</v>
          </cell>
        </row>
        <row r="1653">
          <cell r="A1653" t="str">
            <v>EKMS68VN</v>
          </cell>
        </row>
        <row r="1654">
          <cell r="A1654" t="str">
            <v>EKMR3980NA</v>
          </cell>
        </row>
        <row r="1655">
          <cell r="A1655" t="str">
            <v>EKMT2241N</v>
          </cell>
        </row>
        <row r="1656">
          <cell r="A1656" t="str">
            <v>EKMS4218AM</v>
          </cell>
        </row>
        <row r="1657">
          <cell r="A1657" t="str">
            <v>EKMS4218B</v>
          </cell>
        </row>
        <row r="1658">
          <cell r="A1658" t="str">
            <v>EKMS4218N</v>
          </cell>
        </row>
        <row r="1659">
          <cell r="A1659" t="str">
            <v>EKMS68AN</v>
          </cell>
        </row>
        <row r="1660">
          <cell r="A1660" t="str">
            <v>EKMR2047N</v>
          </cell>
        </row>
        <row r="1661">
          <cell r="A1661" t="str">
            <v>EKMS68NN</v>
          </cell>
        </row>
        <row r="1662">
          <cell r="A1662" t="str">
            <v>EKMT2242AZ</v>
          </cell>
        </row>
        <row r="1663">
          <cell r="A1663" t="str">
            <v>EKMT2242G</v>
          </cell>
        </row>
        <row r="1664">
          <cell r="A1664" t="str">
            <v>EKMES189</v>
          </cell>
        </row>
        <row r="1665">
          <cell r="A1665" t="str">
            <v>EKMMV05</v>
          </cell>
        </row>
        <row r="1666">
          <cell r="A1666" t="str">
            <v>EKMR3107NN</v>
          </cell>
        </row>
        <row r="1667">
          <cell r="A1667" t="str">
            <v>EKMR3107NV</v>
          </cell>
        </row>
        <row r="1668">
          <cell r="A1668" t="str">
            <v>EKMCE09</v>
          </cell>
        </row>
        <row r="1669">
          <cell r="A1669" t="str">
            <v>EKMCMD</v>
          </cell>
        </row>
        <row r="1670">
          <cell r="A1670" t="str">
            <v>EKME71J66N</v>
          </cell>
        </row>
        <row r="1671">
          <cell r="A1671" t="str">
            <v>EKME78SCN</v>
          </cell>
        </row>
        <row r="1672">
          <cell r="A1672" t="str">
            <v>EKMEP4N</v>
          </cell>
        </row>
        <row r="1673">
          <cell r="A1673" t="str">
            <v>EKMEP4T</v>
          </cell>
        </row>
        <row r="1674">
          <cell r="A1674" t="str">
            <v>EKMMS15</v>
          </cell>
        </row>
        <row r="1675">
          <cell r="A1675" t="str">
            <v>EKMSB103BX3</v>
          </cell>
        </row>
        <row r="1676">
          <cell r="A1676" t="str">
            <v>EKMSB103NX3</v>
          </cell>
        </row>
        <row r="1677">
          <cell r="A1677" t="str">
            <v>EKMT2242N</v>
          </cell>
        </row>
        <row r="1678">
          <cell r="A1678" t="str">
            <v>EKMMV12</v>
          </cell>
        </row>
        <row r="1679">
          <cell r="A1679" t="str">
            <v>EKMR370NC</v>
          </cell>
        </row>
        <row r="1680">
          <cell r="A1680" t="str">
            <v>EKMR370NY</v>
          </cell>
        </row>
        <row r="1681">
          <cell r="A1681" t="str">
            <v>EKMES188</v>
          </cell>
        </row>
        <row r="1682">
          <cell r="A1682" t="str">
            <v>EKMES190</v>
          </cell>
        </row>
        <row r="1683">
          <cell r="A1683" t="str">
            <v>EKMES191</v>
          </cell>
        </row>
        <row r="1684">
          <cell r="A1684" t="str">
            <v>EKMES191GL</v>
          </cell>
        </row>
        <row r="1685">
          <cell r="A1685" t="str">
            <v>EKMES192</v>
          </cell>
        </row>
        <row r="1686">
          <cell r="A1686" t="str">
            <v>EKMES116</v>
          </cell>
        </row>
        <row r="1687">
          <cell r="A1687" t="str">
            <v>EKMES117</v>
          </cell>
        </row>
        <row r="1688">
          <cell r="A1688" t="str">
            <v>EKMES112</v>
          </cell>
        </row>
        <row r="1689">
          <cell r="A1689" t="str">
            <v>EKMES111</v>
          </cell>
        </row>
        <row r="1690">
          <cell r="A1690" t="str">
            <v>EKMES114</v>
          </cell>
        </row>
        <row r="1691">
          <cell r="A1691" t="str">
            <v>EKMES115</v>
          </cell>
        </row>
        <row r="1692">
          <cell r="A1692" t="str">
            <v>EKMES113</v>
          </cell>
        </row>
        <row r="1693">
          <cell r="A1693" t="str">
            <v>EKMES203</v>
          </cell>
        </row>
        <row r="1694">
          <cell r="A1694" t="str">
            <v>EKMES204</v>
          </cell>
        </row>
        <row r="1695">
          <cell r="A1695" t="str">
            <v>EKMES156</v>
          </cell>
        </row>
        <row r="1696">
          <cell r="A1696" t="str">
            <v>EKMES154</v>
          </cell>
        </row>
        <row r="1697">
          <cell r="A1697" t="str">
            <v>EKMES153</v>
          </cell>
        </row>
        <row r="1698">
          <cell r="A1698" t="str">
            <v>EKMES157</v>
          </cell>
        </row>
        <row r="1699">
          <cell r="A1699" t="str">
            <v>EKMES201</v>
          </cell>
        </row>
        <row r="1700">
          <cell r="A1700" t="str">
            <v>EKMMB14</v>
          </cell>
        </row>
        <row r="1701">
          <cell r="A1701" t="str">
            <v>EKMCE105B</v>
          </cell>
        </row>
        <row r="1702">
          <cell r="A1702" t="str">
            <v>EKMT333N</v>
          </cell>
        </row>
        <row r="1703">
          <cell r="A1703" t="str">
            <v>EKME11CG</v>
          </cell>
        </row>
        <row r="1704">
          <cell r="A1704" t="str">
            <v>EKMR3974</v>
          </cell>
        </row>
        <row r="1705">
          <cell r="A1705" t="str">
            <v>EKMR3985</v>
          </cell>
        </row>
        <row r="1706">
          <cell r="A1706" t="str">
            <v>EKMR3980</v>
          </cell>
        </row>
        <row r="1707">
          <cell r="A1707" t="str">
            <v>EKMR31002</v>
          </cell>
        </row>
        <row r="1708">
          <cell r="A1708" t="str">
            <v>EKMCAM1C</v>
          </cell>
        </row>
        <row r="1709">
          <cell r="A1709" t="str">
            <v>EKME68CN</v>
          </cell>
        </row>
        <row r="1710">
          <cell r="A1710" t="str">
            <v>EKMT249N</v>
          </cell>
        </row>
        <row r="1711">
          <cell r="A1711" t="str">
            <v>EKMS101BX4</v>
          </cell>
        </row>
        <row r="1712">
          <cell r="A1712" t="str">
            <v>EKM68AN</v>
          </cell>
        </row>
        <row r="1713">
          <cell r="A1713" t="str">
            <v>EKM68G</v>
          </cell>
        </row>
        <row r="1714">
          <cell r="A1714" t="str">
            <v>EKM68V</v>
          </cell>
        </row>
        <row r="1715">
          <cell r="A1715" t="str">
            <v>EKMR31102</v>
          </cell>
        </row>
        <row r="1716">
          <cell r="A1716" t="str">
            <v>EKMR2000NC</v>
          </cell>
        </row>
        <row r="1717">
          <cell r="A1717" t="str">
            <v>EKMCT22</v>
          </cell>
        </row>
        <row r="1718">
          <cell r="A1718" t="str">
            <v>EKMCHF140</v>
          </cell>
        </row>
        <row r="1719">
          <cell r="A1719" t="str">
            <v>EKMEILA3C</v>
          </cell>
        </row>
        <row r="1720">
          <cell r="A1720" t="str">
            <v>EKME81</v>
          </cell>
        </row>
        <row r="1721">
          <cell r="A1721" t="str">
            <v>EKME78SCG</v>
          </cell>
        </row>
        <row r="1722">
          <cell r="A1722" t="str">
            <v>EKME65G11</v>
          </cell>
        </row>
        <row r="1723">
          <cell r="A1723" t="str">
            <v>EKMR1010P</v>
          </cell>
        </row>
        <row r="1724">
          <cell r="A1724" t="str">
            <v>EKMR1002I</v>
          </cell>
        </row>
        <row r="1725">
          <cell r="A1725" t="str">
            <v>EKMS19BC</v>
          </cell>
        </row>
        <row r="1726">
          <cell r="A1726" t="str">
            <v>EKMSJ12N</v>
          </cell>
        </row>
        <row r="1727">
          <cell r="A1727" t="str">
            <v>EKMR1018</v>
          </cell>
        </row>
        <row r="1728">
          <cell r="A1728" t="str">
            <v>EKMRT65SB</v>
          </cell>
        </row>
        <row r="1729">
          <cell r="A1729" t="str">
            <v>EKMR31566</v>
          </cell>
        </row>
        <row r="1730">
          <cell r="A1730" t="str">
            <v>EKMR3107PNN</v>
          </cell>
        </row>
        <row r="1731">
          <cell r="A1731" t="str">
            <v>EKMR3107PRB</v>
          </cell>
        </row>
        <row r="1732">
          <cell r="A1732" t="str">
            <v>EKMR3107PVB</v>
          </cell>
        </row>
        <row r="1733">
          <cell r="A1733" t="str">
            <v>EKMRP12G</v>
          </cell>
        </row>
        <row r="1734">
          <cell r="A1734" t="str">
            <v>EKMES133</v>
          </cell>
        </row>
        <row r="1735">
          <cell r="A1735" t="str">
            <v>EKMES131</v>
          </cell>
        </row>
        <row r="1736">
          <cell r="A1736" t="str">
            <v>EKMES129</v>
          </cell>
        </row>
        <row r="1737">
          <cell r="A1737" t="str">
            <v>EKMES134</v>
          </cell>
        </row>
        <row r="1738">
          <cell r="A1738" t="str">
            <v>EKMES130</v>
          </cell>
        </row>
        <row r="1739">
          <cell r="A1739" t="str">
            <v>EKMES135</v>
          </cell>
        </row>
        <row r="1740">
          <cell r="A1740" t="str">
            <v>EKMES132</v>
          </cell>
        </row>
        <row r="1741">
          <cell r="A1741" t="str">
            <v>EKMES107</v>
          </cell>
        </row>
        <row r="1742">
          <cell r="A1742" t="str">
            <v>EKMES108</v>
          </cell>
        </row>
        <row r="1743">
          <cell r="A1743" t="str">
            <v>EKMES105</v>
          </cell>
        </row>
        <row r="1744">
          <cell r="A1744" t="str">
            <v>EKMES109</v>
          </cell>
        </row>
        <row r="1745">
          <cell r="A1745" t="str">
            <v>EKMES106</v>
          </cell>
        </row>
        <row r="1746">
          <cell r="A1746" t="str">
            <v>EKMES104</v>
          </cell>
        </row>
        <row r="1747">
          <cell r="A1747" t="str">
            <v>EKMES110</v>
          </cell>
        </row>
        <row r="1748">
          <cell r="A1748" t="str">
            <v>EKMES195</v>
          </cell>
        </row>
        <row r="1749">
          <cell r="A1749" t="str">
            <v>EKMES198</v>
          </cell>
        </row>
        <row r="1750">
          <cell r="A1750" t="str">
            <v>EKMES196GR</v>
          </cell>
        </row>
        <row r="1751">
          <cell r="A1751" t="str">
            <v>EKMES196</v>
          </cell>
        </row>
        <row r="1752">
          <cell r="A1752" t="str">
            <v>EKMES194</v>
          </cell>
        </row>
        <row r="1753">
          <cell r="A1753" t="str">
            <v>EKMES197</v>
          </cell>
        </row>
        <row r="1754">
          <cell r="A1754" t="str">
            <v>EKMES193</v>
          </cell>
        </row>
        <row r="1755">
          <cell r="A1755" t="str">
            <v>EKMES205</v>
          </cell>
        </row>
        <row r="1756">
          <cell r="A1756" t="str">
            <v>EKMES207</v>
          </cell>
        </row>
        <row r="1757">
          <cell r="A1757" t="str">
            <v>EKMES103</v>
          </cell>
        </row>
        <row r="1758">
          <cell r="A1758" t="str">
            <v>EKMES102</v>
          </cell>
        </row>
        <row r="1759">
          <cell r="A1759" t="str">
            <v>EKMES101</v>
          </cell>
        </row>
        <row r="1760">
          <cell r="A1760" t="str">
            <v>EKMES100</v>
          </cell>
        </row>
        <row r="1761">
          <cell r="A1761" t="str">
            <v>EKMR3736</v>
          </cell>
        </row>
        <row r="1762">
          <cell r="A1762" t="str">
            <v>EKMR1011PC</v>
          </cell>
        </row>
        <row r="1763">
          <cell r="A1763" t="str">
            <v>EKMES04</v>
          </cell>
        </row>
        <row r="1764">
          <cell r="A1764" t="str">
            <v>EKMCW4PA</v>
          </cell>
        </row>
        <row r="1765">
          <cell r="A1765" t="str">
            <v>EKMCW4PB</v>
          </cell>
        </row>
        <row r="1766">
          <cell r="A1766" t="str">
            <v>EKMCW4PG</v>
          </cell>
        </row>
        <row r="1767">
          <cell r="A1767" t="str">
            <v>EKMCW4PN</v>
          </cell>
        </row>
        <row r="1768">
          <cell r="A1768" t="str">
            <v>EKMCW4PBE</v>
          </cell>
        </row>
        <row r="1769">
          <cell r="A1769" t="str">
            <v>EKME80</v>
          </cell>
        </row>
        <row r="1770">
          <cell r="A1770" t="str">
            <v>EKMRP1001G</v>
          </cell>
        </row>
        <row r="1771">
          <cell r="A1771" t="str">
            <v>EKMR3974AZ</v>
          </cell>
        </row>
        <row r="1772">
          <cell r="A1772" t="str">
            <v>EKMR3974RN</v>
          </cell>
        </row>
        <row r="1773">
          <cell r="A1773" t="str">
            <v>EKMR998</v>
          </cell>
        </row>
        <row r="1774">
          <cell r="A1774" t="str">
            <v>EKMR31092</v>
          </cell>
        </row>
        <row r="1775">
          <cell r="A1775" t="str">
            <v>EKMR3977NA</v>
          </cell>
        </row>
        <row r="1776">
          <cell r="A1776" t="str">
            <v>EKMR3977NB</v>
          </cell>
        </row>
        <row r="1777">
          <cell r="A1777" t="str">
            <v>EKMT2223</v>
          </cell>
        </row>
        <row r="1778">
          <cell r="A1778" t="str">
            <v>EKMR2038</v>
          </cell>
        </row>
        <row r="1779">
          <cell r="A1779" t="str">
            <v>EKMR3999</v>
          </cell>
        </row>
        <row r="1780">
          <cell r="A1780" t="str">
            <v>EKMR31103</v>
          </cell>
        </row>
        <row r="1781">
          <cell r="A1781" t="str">
            <v>EKMR2027</v>
          </cell>
        </row>
        <row r="1782">
          <cell r="A1782" t="str">
            <v>EKM04ES91</v>
          </cell>
        </row>
        <row r="1783">
          <cell r="A1783" t="str">
            <v>EKMES187</v>
          </cell>
        </row>
        <row r="1784">
          <cell r="A1784" t="str">
            <v>EKMCHB1001P</v>
          </cell>
        </row>
        <row r="1785">
          <cell r="A1785" t="str">
            <v>EKMCHB1201P</v>
          </cell>
        </row>
        <row r="1786">
          <cell r="A1786" t="str">
            <v>EKMS100BX3</v>
          </cell>
        </row>
        <row r="1787">
          <cell r="A1787" t="str">
            <v>EKMR1676</v>
          </cell>
        </row>
        <row r="1788">
          <cell r="A1788" t="str">
            <v>EKMSJ12B</v>
          </cell>
        </row>
        <row r="1789">
          <cell r="A1789" t="str">
            <v>EKMBC13P</v>
          </cell>
        </row>
        <row r="1790">
          <cell r="A1790" t="str">
            <v>EKM2039N</v>
          </cell>
        </row>
        <row r="1791">
          <cell r="A1791" t="str">
            <v>EKM2039GP</v>
          </cell>
        </row>
        <row r="1792">
          <cell r="A1792" t="str">
            <v>EKM2037C</v>
          </cell>
        </row>
        <row r="1793">
          <cell r="A1793" t="str">
            <v>EKM2039T</v>
          </cell>
        </row>
        <row r="1794">
          <cell r="A1794" t="str">
            <v>EKM2039GR</v>
          </cell>
        </row>
        <row r="1795">
          <cell r="A1795" t="str">
            <v>EKMSB2121</v>
          </cell>
        </row>
        <row r="1796">
          <cell r="A1796" t="str">
            <v>EKMESK173</v>
          </cell>
        </row>
        <row r="1797">
          <cell r="A1797" t="str">
            <v>EKMESK176</v>
          </cell>
        </row>
        <row r="1798">
          <cell r="A1798" t="str">
            <v>EKMESK172</v>
          </cell>
        </row>
        <row r="1799">
          <cell r="A1799" t="str">
            <v>EKMES171</v>
          </cell>
        </row>
        <row r="1800">
          <cell r="A1800" t="str">
            <v>EKMES170</v>
          </cell>
        </row>
        <row r="1801">
          <cell r="A1801" t="str">
            <v>EKMESK174</v>
          </cell>
        </row>
        <row r="1802">
          <cell r="A1802" t="str">
            <v>EKMESK175</v>
          </cell>
        </row>
        <row r="1803">
          <cell r="A1803" t="str">
            <v>EKMESC6Z</v>
          </cell>
        </row>
        <row r="1804">
          <cell r="A1804" t="str">
            <v>EKMESC6B</v>
          </cell>
        </row>
        <row r="1805">
          <cell r="A1805" t="str">
            <v>EKMESC6GR</v>
          </cell>
        </row>
        <row r="1806">
          <cell r="A1806" t="str">
            <v>EKMESC6GL</v>
          </cell>
        </row>
        <row r="1807">
          <cell r="A1807" t="str">
            <v>EKMESC6GP</v>
          </cell>
        </row>
        <row r="1808">
          <cell r="A1808" t="str">
            <v>EKMESC6N</v>
          </cell>
        </row>
        <row r="1809">
          <cell r="A1809" t="str">
            <v>EKMESC6T</v>
          </cell>
        </row>
        <row r="1810">
          <cell r="A1810" t="str">
            <v>EKMES140</v>
          </cell>
        </row>
        <row r="1811">
          <cell r="A1811" t="str">
            <v>EKMES138</v>
          </cell>
        </row>
        <row r="1812">
          <cell r="A1812" t="str">
            <v>EKMES136</v>
          </cell>
        </row>
        <row r="1813">
          <cell r="A1813" t="str">
            <v>EKMES141</v>
          </cell>
        </row>
        <row r="1814">
          <cell r="A1814" t="str">
            <v>EKMES137</v>
          </cell>
        </row>
        <row r="1815">
          <cell r="A1815" t="str">
            <v>EKMES142</v>
          </cell>
        </row>
        <row r="1816">
          <cell r="A1816" t="str">
            <v>EKMES139</v>
          </cell>
        </row>
        <row r="1817">
          <cell r="A1817" t="str">
            <v>EKMCS103A</v>
          </cell>
        </row>
        <row r="1818">
          <cell r="A1818" t="str">
            <v>EKMCS103B</v>
          </cell>
        </row>
        <row r="1819">
          <cell r="A1819" t="str">
            <v>EKMCS103G</v>
          </cell>
        </row>
        <row r="1820">
          <cell r="A1820" t="str">
            <v>EKMCS103N</v>
          </cell>
        </row>
        <row r="1821">
          <cell r="A1821" t="str">
            <v>EKME78SIC</v>
          </cell>
        </row>
        <row r="1822">
          <cell r="A1822" t="str">
            <v>EKME74CN</v>
          </cell>
        </row>
        <row r="1823">
          <cell r="A1823" t="str">
            <v>EKMESLU04Z</v>
          </cell>
        </row>
        <row r="1824">
          <cell r="A1824" t="str">
            <v>EKMESLU04BE</v>
          </cell>
        </row>
        <row r="1825">
          <cell r="A1825" t="str">
            <v>EKMESLU04B</v>
          </cell>
        </row>
        <row r="1826">
          <cell r="A1826" t="str">
            <v>EKMESLU04GR</v>
          </cell>
        </row>
        <row r="1827">
          <cell r="A1827" t="str">
            <v>EKMESLU04GL</v>
          </cell>
        </row>
        <row r="1828">
          <cell r="A1828" t="str">
            <v>EKMESLU04GP</v>
          </cell>
        </row>
        <row r="1829">
          <cell r="A1829" t="str">
            <v>EKMESLU04T</v>
          </cell>
        </row>
        <row r="1830">
          <cell r="A1830" t="str">
            <v>EKME50</v>
          </cell>
        </row>
        <row r="1831">
          <cell r="A1831" t="str">
            <v>EKMS2259RS</v>
          </cell>
        </row>
        <row r="1832">
          <cell r="A1832" t="str">
            <v>EKMS100NX3</v>
          </cell>
        </row>
        <row r="1833">
          <cell r="A1833" t="str">
            <v>EKMR3985NAZ</v>
          </cell>
        </row>
        <row r="1834">
          <cell r="A1834" t="str">
            <v>EKMR3985NB</v>
          </cell>
        </row>
        <row r="1835">
          <cell r="A1835" t="str">
            <v>EKMT2242C</v>
          </cell>
        </row>
        <row r="1836">
          <cell r="A1836" t="str">
            <v>EKMMS02</v>
          </cell>
        </row>
        <row r="1837">
          <cell r="A1837" t="str">
            <v>EKMR164B</v>
          </cell>
        </row>
        <row r="1838">
          <cell r="A1838" t="str">
            <v>EKMSPCCT</v>
          </cell>
        </row>
        <row r="1839">
          <cell r="A1839" t="str">
            <v>EKMT436</v>
          </cell>
        </row>
        <row r="1840">
          <cell r="A1840" t="str">
            <v>EKMB205</v>
          </cell>
        </row>
        <row r="1841">
          <cell r="A1841" t="str">
            <v>EKMB200</v>
          </cell>
        </row>
        <row r="1842">
          <cell r="A1842" t="str">
            <v>EKMB202</v>
          </cell>
        </row>
        <row r="1843">
          <cell r="A1843" t="str">
            <v>EKMB201</v>
          </cell>
        </row>
        <row r="1844">
          <cell r="A1844" t="str">
            <v>EKMCT21</v>
          </cell>
        </row>
        <row r="1845">
          <cell r="A1845" t="str">
            <v>EKMG2CWC</v>
          </cell>
        </row>
        <row r="1846">
          <cell r="A1846" t="str">
            <v>EKMRG1676B</v>
          </cell>
        </row>
        <row r="1847">
          <cell r="A1847" t="str">
            <v>EKMR200051</v>
          </cell>
        </row>
        <row r="1848">
          <cell r="A1848" t="str">
            <v>EKMR2007G</v>
          </cell>
        </row>
        <row r="1849">
          <cell r="A1849" t="str">
            <v>EKMT2223N</v>
          </cell>
        </row>
        <row r="1850">
          <cell r="A1850" t="str">
            <v>EKMBM12B</v>
          </cell>
        </row>
        <row r="1851">
          <cell r="A1851" t="str">
            <v>EKMB203</v>
          </cell>
        </row>
        <row r="1852">
          <cell r="A1852" t="str">
            <v>EKMB204</v>
          </cell>
        </row>
        <row r="1853">
          <cell r="A1853" t="str">
            <v>EKM2038</v>
          </cell>
        </row>
        <row r="1854">
          <cell r="A1854" t="str">
            <v>EKM2036</v>
          </cell>
        </row>
        <row r="1855">
          <cell r="A1855" t="str">
            <v>EKM2039</v>
          </cell>
        </row>
        <row r="1856">
          <cell r="A1856" t="str">
            <v>EKMSEBX4</v>
          </cell>
        </row>
        <row r="1857">
          <cell r="A1857" t="str">
            <v>EKMS4259N</v>
          </cell>
        </row>
        <row r="1858">
          <cell r="A1858" t="str">
            <v>EKMS4259B</v>
          </cell>
        </row>
        <row r="1859">
          <cell r="A1859" t="str">
            <v>EKMS4259G</v>
          </cell>
        </row>
        <row r="1860">
          <cell r="A1860" t="str">
            <v>EKMS4259A</v>
          </cell>
        </row>
        <row r="1861">
          <cell r="A1861" t="str">
            <v>EKMS4259R</v>
          </cell>
        </row>
        <row r="1862">
          <cell r="A1862" t="str">
            <v>EKMS4259V</v>
          </cell>
        </row>
        <row r="1863">
          <cell r="A1863" t="str">
            <v>EKMR3107Z</v>
          </cell>
        </row>
        <row r="1864">
          <cell r="A1864" t="str">
            <v>EKMR3107N</v>
          </cell>
        </row>
        <row r="1865">
          <cell r="A1865" t="str">
            <v>EKMR3107R</v>
          </cell>
        </row>
        <row r="1866">
          <cell r="A1866" t="str">
            <v>EKMR3107V</v>
          </cell>
        </row>
        <row r="1867">
          <cell r="A1867" t="str">
            <v>EKMCT40C</v>
          </cell>
        </row>
        <row r="1868">
          <cell r="A1868" t="str">
            <v>EKMS259PBX4</v>
          </cell>
        </row>
        <row r="1869">
          <cell r="A1869" t="str">
            <v>EKMR372GB</v>
          </cell>
        </row>
        <row r="1870">
          <cell r="A1870" t="str">
            <v>EKMR372GN</v>
          </cell>
        </row>
        <row r="1871">
          <cell r="A1871" t="str">
            <v>EKMR31038G</v>
          </cell>
        </row>
        <row r="1872">
          <cell r="A1872" t="str">
            <v>EKMR31040</v>
          </cell>
        </row>
        <row r="1873">
          <cell r="A1873" t="str">
            <v>EKMGM02B</v>
          </cell>
        </row>
        <row r="1874">
          <cell r="A1874" t="str">
            <v>EKMGM02N</v>
          </cell>
        </row>
        <row r="1875">
          <cell r="A1875" t="str">
            <v>EKMGM02R</v>
          </cell>
        </row>
        <row r="1876">
          <cell r="A1876" t="str">
            <v>EKMG020C32</v>
          </cell>
        </row>
        <row r="1877">
          <cell r="A1877" t="str">
            <v>EKMR3432Z</v>
          </cell>
        </row>
        <row r="1878">
          <cell r="A1878" t="str">
            <v>EKME62EB</v>
          </cell>
        </row>
        <row r="1879">
          <cell r="A1879" t="str">
            <v>EKME62EN</v>
          </cell>
        </row>
        <row r="1880">
          <cell r="A1880" t="str">
            <v>EKMMB07C</v>
          </cell>
        </row>
        <row r="1881">
          <cell r="A1881" t="str">
            <v>EKMR3985NR</v>
          </cell>
        </row>
        <row r="1882">
          <cell r="A1882" t="str">
            <v>FBEKMR3985NAZ</v>
          </cell>
        </row>
        <row r="1883">
          <cell r="A1883" t="str">
            <v>FBEKMR3985NB</v>
          </cell>
        </row>
        <row r="1884">
          <cell r="A1884" t="str">
            <v>EKMR3980NB</v>
          </cell>
        </row>
        <row r="1885">
          <cell r="A1885" t="str">
            <v>EKMR3980NR</v>
          </cell>
        </row>
        <row r="1886">
          <cell r="A1886" t="str">
            <v>EKMS68G</v>
          </cell>
        </row>
        <row r="1887">
          <cell r="A1887" t="str">
            <v>EKMBM08B</v>
          </cell>
        </row>
        <row r="1888">
          <cell r="A1888" t="str">
            <v>EKMR372PB</v>
          </cell>
        </row>
        <row r="1889">
          <cell r="A1889" t="str">
            <v>EKMR372PN</v>
          </cell>
        </row>
        <row r="1890">
          <cell r="A1890" t="str">
            <v>EKMR31564</v>
          </cell>
        </row>
        <row r="1891">
          <cell r="A1891" t="str">
            <v>EKMR31038</v>
          </cell>
        </row>
        <row r="1892">
          <cell r="A1892" t="str">
            <v>EKMR31287B</v>
          </cell>
        </row>
        <row r="1893">
          <cell r="A1893" t="str">
            <v>EKMR31287N</v>
          </cell>
        </row>
        <row r="1894">
          <cell r="A1894" t="str">
            <v>EKMSJ13GN</v>
          </cell>
        </row>
        <row r="1895">
          <cell r="A1895" t="str">
            <v>EKMS76G</v>
          </cell>
        </row>
        <row r="1896">
          <cell r="A1896" t="str">
            <v>EKMR2007PN</v>
          </cell>
        </row>
        <row r="1897">
          <cell r="A1897" t="str">
            <v>EKMR3737</v>
          </cell>
        </row>
        <row r="1898">
          <cell r="A1898" t="str">
            <v>EKMES180</v>
          </cell>
        </row>
        <row r="1899">
          <cell r="A1899" t="str">
            <v>EKMES179</v>
          </cell>
        </row>
        <row r="1900">
          <cell r="A1900" t="str">
            <v>EKMES176</v>
          </cell>
        </row>
        <row r="1901">
          <cell r="A1901" t="str">
            <v>EKMES177GP</v>
          </cell>
        </row>
        <row r="1902">
          <cell r="A1902" t="str">
            <v>EKMES177</v>
          </cell>
        </row>
        <row r="1903">
          <cell r="A1903" t="str">
            <v>EKMES178</v>
          </cell>
        </row>
        <row r="1904">
          <cell r="A1904" t="str">
            <v>EKMCHF160</v>
          </cell>
        </row>
        <row r="1905">
          <cell r="A1905" t="str">
            <v>EKMR1011PN</v>
          </cell>
        </row>
        <row r="1906">
          <cell r="A1906" t="str">
            <v>EKMT2242</v>
          </cell>
        </row>
        <row r="1907">
          <cell r="A1907" t="str">
            <v>EKMR31283N</v>
          </cell>
        </row>
        <row r="1908">
          <cell r="A1908" t="str">
            <v>EKMMC09D</v>
          </cell>
        </row>
        <row r="1909">
          <cell r="A1909" t="str">
            <v>EKMPAA</v>
          </cell>
        </row>
        <row r="1910">
          <cell r="A1910" t="str">
            <v>EKMR3990</v>
          </cell>
        </row>
        <row r="1911">
          <cell r="A1911" t="str">
            <v>EKMR3738</v>
          </cell>
        </row>
        <row r="1912">
          <cell r="A1912" t="str">
            <v>EKMR31283</v>
          </cell>
        </row>
        <row r="1913">
          <cell r="A1913" t="str">
            <v>EKMR2021</v>
          </cell>
        </row>
        <row r="1914">
          <cell r="A1914" t="str">
            <v>EKMSVTGG</v>
          </cell>
        </row>
        <row r="1915">
          <cell r="A1915" t="str">
            <v>EKMR3997</v>
          </cell>
        </row>
        <row r="1916">
          <cell r="A1916" t="str">
            <v>EKMCM07R2</v>
          </cell>
        </row>
        <row r="1917">
          <cell r="A1917" t="str">
            <v>EKME61CN</v>
          </cell>
        </row>
        <row r="1918">
          <cell r="A1918" t="str">
            <v>EKMR2007</v>
          </cell>
        </row>
        <row r="1919">
          <cell r="A1919" t="str">
            <v>EKMCM07120</v>
          </cell>
        </row>
        <row r="1920">
          <cell r="A1920" t="str">
            <v>EKMCT20B</v>
          </cell>
        </row>
        <row r="1921">
          <cell r="A1921" t="str">
            <v>EKME62CN</v>
          </cell>
        </row>
        <row r="1922">
          <cell r="A1922" t="str">
            <v>EKMT248</v>
          </cell>
        </row>
        <row r="1923">
          <cell r="A1923" t="str">
            <v>EKMCS101N</v>
          </cell>
        </row>
        <row r="1924">
          <cell r="A1924" t="str">
            <v>EKMS4S308B</v>
          </cell>
        </row>
        <row r="1925">
          <cell r="A1925" t="str">
            <v>EKMR80LHB</v>
          </cell>
        </row>
        <row r="1926">
          <cell r="A1926" t="str">
            <v>EKME78SK</v>
          </cell>
        </row>
        <row r="1927">
          <cell r="A1927" t="str">
            <v>EKMPAG</v>
          </cell>
        </row>
        <row r="1928">
          <cell r="A1928" t="str">
            <v>EKMPPG01X2</v>
          </cell>
        </row>
        <row r="1929">
          <cell r="A1929" t="str">
            <v>EKMR3977NR</v>
          </cell>
        </row>
        <row r="1930">
          <cell r="A1930" t="str">
            <v>EKMR31283B</v>
          </cell>
        </row>
        <row r="1931">
          <cell r="A1931" t="str">
            <v>EKMEST4B</v>
          </cell>
        </row>
        <row r="1932">
          <cell r="A1932" t="str">
            <v>EKMEST4GR</v>
          </cell>
        </row>
        <row r="1933">
          <cell r="A1933" t="str">
            <v>EKMEST4GL</v>
          </cell>
        </row>
        <row r="1934">
          <cell r="A1934" t="str">
            <v>EKMESLXZ</v>
          </cell>
        </row>
        <row r="1935">
          <cell r="A1935" t="str">
            <v>EKMESLXB</v>
          </cell>
        </row>
        <row r="1936">
          <cell r="A1936" t="str">
            <v>EKMESLXGR</v>
          </cell>
        </row>
        <row r="1937">
          <cell r="A1937" t="str">
            <v>EKMESLXGL</v>
          </cell>
        </row>
        <row r="1938">
          <cell r="A1938" t="str">
            <v>EKMESLXGP</v>
          </cell>
        </row>
        <row r="1939">
          <cell r="A1939" t="str">
            <v>EKMESLXN</v>
          </cell>
        </row>
        <row r="1940">
          <cell r="A1940" t="str">
            <v>EKMESLXT</v>
          </cell>
        </row>
        <row r="1941">
          <cell r="A1941" t="str">
            <v>EKMESP6Z</v>
          </cell>
        </row>
        <row r="1942">
          <cell r="A1942" t="str">
            <v>EKMESP6B</v>
          </cell>
        </row>
        <row r="1943">
          <cell r="A1943" t="str">
            <v>EKMESP6C</v>
          </cell>
        </row>
        <row r="1944">
          <cell r="A1944" t="str">
            <v>EKMESP6GR</v>
          </cell>
        </row>
        <row r="1945">
          <cell r="A1945" t="str">
            <v>EKMESP6GL</v>
          </cell>
        </row>
        <row r="1946">
          <cell r="A1946" t="str">
            <v>EKMESP6GP</v>
          </cell>
        </row>
        <row r="1947">
          <cell r="A1947" t="str">
            <v>EKMESP6N</v>
          </cell>
        </row>
        <row r="1948">
          <cell r="A1948" t="str">
            <v>EKMESP6T</v>
          </cell>
        </row>
        <row r="1949">
          <cell r="A1949" t="str">
            <v>EKMESR6Z</v>
          </cell>
        </row>
        <row r="1950">
          <cell r="A1950" t="str">
            <v>EKMESR6B</v>
          </cell>
        </row>
        <row r="1951">
          <cell r="A1951" t="str">
            <v>EKMESR6GR</v>
          </cell>
        </row>
        <row r="1952">
          <cell r="A1952" t="str">
            <v>EKMESR6GL</v>
          </cell>
        </row>
        <row r="1953">
          <cell r="A1953" t="str">
            <v>EKMESR6GP</v>
          </cell>
        </row>
        <row r="1954">
          <cell r="A1954" t="str">
            <v>EKMESR6N</v>
          </cell>
        </row>
        <row r="1955">
          <cell r="A1955" t="str">
            <v>EKMESR6T</v>
          </cell>
        </row>
        <row r="1956">
          <cell r="A1956" t="str">
            <v>EKMES118</v>
          </cell>
        </row>
        <row r="1957">
          <cell r="A1957" t="str">
            <v>EKMES119</v>
          </cell>
        </row>
        <row r="1958">
          <cell r="A1958" t="str">
            <v>EKMES121</v>
          </cell>
        </row>
        <row r="1959">
          <cell r="A1959" t="str">
            <v>EKMES120</v>
          </cell>
        </row>
        <row r="1960">
          <cell r="A1960" t="str">
            <v>EKMCP1201P</v>
          </cell>
        </row>
        <row r="1961">
          <cell r="A1961" t="str">
            <v>EKMCHB1401P</v>
          </cell>
        </row>
        <row r="1962">
          <cell r="A1962" t="str">
            <v>EKMMC09I</v>
          </cell>
        </row>
        <row r="1963">
          <cell r="A1963" t="str">
            <v>EKMMC10</v>
          </cell>
        </row>
        <row r="1964">
          <cell r="A1964" t="str">
            <v>EKMCO4PM</v>
          </cell>
        </row>
        <row r="1965">
          <cell r="A1965" t="str">
            <v>EKMCS101AR</v>
          </cell>
        </row>
        <row r="1966">
          <cell r="A1966" t="str">
            <v>EKMCS102AR</v>
          </cell>
        </row>
        <row r="1967">
          <cell r="A1967" t="str">
            <v>EKMES04P</v>
          </cell>
        </row>
        <row r="1968">
          <cell r="A1968" t="str">
            <v>EKME90</v>
          </cell>
        </row>
        <row r="1969">
          <cell r="A1969" t="str">
            <v>EKMESLU06Z</v>
          </cell>
        </row>
        <row r="1970">
          <cell r="A1970" t="str">
            <v>EKMESLU06BE</v>
          </cell>
        </row>
        <row r="1971">
          <cell r="A1971" t="str">
            <v>EKMESLU06B</v>
          </cell>
        </row>
        <row r="1972">
          <cell r="A1972" t="str">
            <v>EKMESLU06GR</v>
          </cell>
        </row>
        <row r="1973">
          <cell r="A1973" t="str">
            <v>EKMESLU06GL</v>
          </cell>
        </row>
        <row r="1974">
          <cell r="A1974" t="str">
            <v>EKMESLU06GP</v>
          </cell>
        </row>
        <row r="1975">
          <cell r="A1975" t="str">
            <v>EKMESLU06T</v>
          </cell>
        </row>
        <row r="1976">
          <cell r="A1976" t="str">
            <v>EKMESMD4T</v>
          </cell>
        </row>
        <row r="1977">
          <cell r="A1977" t="str">
            <v>EKMCS102A</v>
          </cell>
        </row>
        <row r="1978">
          <cell r="A1978" t="str">
            <v>EKMCS102G</v>
          </cell>
        </row>
        <row r="1979">
          <cell r="A1979" t="str">
            <v>EKMCS102N</v>
          </cell>
        </row>
        <row r="1980">
          <cell r="A1980" t="str">
            <v>EKME67Q7</v>
          </cell>
        </row>
        <row r="1981">
          <cell r="A1981" t="str">
            <v>EKMR096G</v>
          </cell>
        </row>
        <row r="1982">
          <cell r="A1982" t="str">
            <v>EKMR31460</v>
          </cell>
        </row>
        <row r="1983">
          <cell r="A1983" t="str">
            <v>EKMS259PBX6</v>
          </cell>
        </row>
        <row r="1984">
          <cell r="A1984" t="str">
            <v>EKME53SD</v>
          </cell>
        </row>
        <row r="1985">
          <cell r="A1985" t="str">
            <v>EKMEFDEM1C</v>
          </cell>
        </row>
        <row r="1986">
          <cell r="A1986" t="str">
            <v>EKMS4S308G</v>
          </cell>
        </row>
        <row r="1987">
          <cell r="A1987" t="str">
            <v>EKMS4S308N</v>
          </cell>
        </row>
        <row r="1988">
          <cell r="A1988" t="str">
            <v>EKMB2GRS</v>
          </cell>
        </row>
        <row r="1989">
          <cell r="A1989" t="str">
            <v>EKMCEPM160</v>
          </cell>
        </row>
        <row r="1990">
          <cell r="A1990" t="str">
            <v>EKME67WBL</v>
          </cell>
        </row>
        <row r="1991">
          <cell r="A1991" t="str">
            <v>EKME68P11</v>
          </cell>
        </row>
        <row r="1992">
          <cell r="A1992" t="str">
            <v>EKMS100BX4</v>
          </cell>
        </row>
        <row r="1993">
          <cell r="A1993" t="str">
            <v>EKMS100NX4</v>
          </cell>
        </row>
        <row r="1994">
          <cell r="A1994" t="str">
            <v>EKMR31456</v>
          </cell>
        </row>
        <row r="1995">
          <cell r="A1995" t="str">
            <v>EKMR3969</v>
          </cell>
        </row>
        <row r="1996">
          <cell r="A1996" t="str">
            <v>EKMRP04</v>
          </cell>
        </row>
        <row r="1997">
          <cell r="A1997" t="str">
            <v>EKMR2016NY</v>
          </cell>
        </row>
        <row r="1998">
          <cell r="A1998" t="str">
            <v>EKMR2017GB</v>
          </cell>
        </row>
        <row r="1999">
          <cell r="A1999" t="str">
            <v>EKMG020G32</v>
          </cell>
        </row>
        <row r="2000">
          <cell r="A2000" t="str">
            <v>EKME74P11</v>
          </cell>
        </row>
        <row r="2001">
          <cell r="A2001" t="str">
            <v>EKMR3968</v>
          </cell>
        </row>
        <row r="2002">
          <cell r="A2002" t="str">
            <v>EKMR31270</v>
          </cell>
        </row>
        <row r="2003">
          <cell r="A2003" t="str">
            <v>EKMMB40</v>
          </cell>
        </row>
        <row r="2004">
          <cell r="A2004" t="str">
            <v>EKMR364PG</v>
          </cell>
        </row>
        <row r="2005">
          <cell r="A2005" t="str">
            <v>EKMR1008P</v>
          </cell>
        </row>
        <row r="2006">
          <cell r="A2006" t="str">
            <v>EKMR31449</v>
          </cell>
        </row>
        <row r="2007">
          <cell r="A2007" t="str">
            <v>EKMSG01R</v>
          </cell>
        </row>
        <row r="2008">
          <cell r="A2008" t="str">
            <v>EKM2037</v>
          </cell>
        </row>
        <row r="2009">
          <cell r="A2009" t="str">
            <v>EKMCE22C</v>
          </cell>
        </row>
        <row r="2010">
          <cell r="A2010" t="str">
            <v>EKMCGYRG</v>
          </cell>
        </row>
        <row r="2011">
          <cell r="A2011" t="str">
            <v>EKMCP1401P</v>
          </cell>
        </row>
        <row r="2012">
          <cell r="A2012" t="str">
            <v>EKMT443</v>
          </cell>
        </row>
        <row r="2013">
          <cell r="A2013" t="str">
            <v>EKMCM07160</v>
          </cell>
        </row>
        <row r="2014">
          <cell r="A2014" t="str">
            <v>EKMRE280AZGV</v>
          </cell>
        </row>
        <row r="2015">
          <cell r="A2015" t="str">
            <v>EKMRE280RGV</v>
          </cell>
        </row>
        <row r="2016">
          <cell r="A2016" t="str">
            <v>EKMRE280AGV</v>
          </cell>
        </row>
        <row r="2017">
          <cell r="A2017" t="str">
            <v>EKMSTBA01X4</v>
          </cell>
        </row>
        <row r="2018">
          <cell r="A2018" t="str">
            <v>EKMRP1001</v>
          </cell>
        </row>
        <row r="2019">
          <cell r="A2019" t="str">
            <v>EKMR1024</v>
          </cell>
        </row>
        <row r="2020">
          <cell r="A2020" t="str">
            <v>EKMMC04</v>
          </cell>
        </row>
        <row r="2021">
          <cell r="A2021" t="str">
            <v>EKMT666G</v>
          </cell>
        </row>
        <row r="2022">
          <cell r="A2022" t="str">
            <v>EKMB206</v>
          </cell>
        </row>
        <row r="2023">
          <cell r="A2023" t="str">
            <v>EKMCT25</v>
          </cell>
        </row>
        <row r="2024">
          <cell r="A2024" t="str">
            <v>EKMT250</v>
          </cell>
        </row>
        <row r="2025">
          <cell r="A2025" t="str">
            <v>EKMT251</v>
          </cell>
        </row>
        <row r="2026">
          <cell r="A2026" t="str">
            <v>EKMSCKZ</v>
          </cell>
        </row>
        <row r="2027">
          <cell r="A2027" t="str">
            <v>EKMSCKBG</v>
          </cell>
        </row>
        <row r="2028">
          <cell r="A2028" t="str">
            <v>EKMSCKG</v>
          </cell>
        </row>
        <row r="2029">
          <cell r="A2029" t="str">
            <v>EKMSCKGP</v>
          </cell>
        </row>
        <row r="2030">
          <cell r="A2030" t="str">
            <v>EKMSCKR</v>
          </cell>
        </row>
        <row r="2031">
          <cell r="A2031" t="str">
            <v>EKMSCKT</v>
          </cell>
        </row>
        <row r="2032">
          <cell r="A2032" t="str">
            <v>EKMSCKTR</v>
          </cell>
        </row>
        <row r="2033">
          <cell r="A2033" t="str">
            <v>EKMSCKVM</v>
          </cell>
        </row>
        <row r="2034">
          <cell r="A2034" t="str">
            <v>EKMS18CKR</v>
          </cell>
        </row>
        <row r="2035">
          <cell r="A2035" t="str">
            <v>EKMSCYZ</v>
          </cell>
        </row>
        <row r="2036">
          <cell r="A2036" t="str">
            <v>EKMSCYBG</v>
          </cell>
        </row>
        <row r="2037">
          <cell r="A2037" t="str">
            <v>EKMSCYG</v>
          </cell>
        </row>
        <row r="2038">
          <cell r="A2038" t="str">
            <v>EKMSCYGP</v>
          </cell>
        </row>
        <row r="2039">
          <cell r="A2039" t="str">
            <v>EKMSCYR</v>
          </cell>
        </row>
        <row r="2040">
          <cell r="A2040" t="str">
            <v>EKMSCYT</v>
          </cell>
        </row>
        <row r="2041">
          <cell r="A2041" t="str">
            <v>EKMSCYTR</v>
          </cell>
        </row>
        <row r="2042">
          <cell r="A2042" t="str">
            <v>EKMSCYVM</v>
          </cell>
        </row>
        <row r="2043">
          <cell r="A2043" t="str">
            <v>EKMS18CYBG</v>
          </cell>
        </row>
        <row r="2044">
          <cell r="A2044" t="str">
            <v>EKMS18CYGP</v>
          </cell>
        </row>
        <row r="2045">
          <cell r="A2045" t="str">
            <v>EKMS18CYT</v>
          </cell>
        </row>
        <row r="2046">
          <cell r="A2046" t="str">
            <v>EKMS18CYTR</v>
          </cell>
        </row>
        <row r="2047">
          <cell r="A2047" t="str">
            <v>EKMS18CYVM</v>
          </cell>
        </row>
        <row r="2048">
          <cell r="A2048" t="str">
            <v>EKMSCZZ</v>
          </cell>
        </row>
        <row r="2049">
          <cell r="A2049" t="str">
            <v>EKMSCZBG</v>
          </cell>
        </row>
        <row r="2050">
          <cell r="A2050" t="str">
            <v>EKMSCZG</v>
          </cell>
        </row>
        <row r="2051">
          <cell r="A2051" t="str">
            <v>EKMSCZGP</v>
          </cell>
        </row>
        <row r="2052">
          <cell r="A2052" t="str">
            <v>EKMSCZR</v>
          </cell>
        </row>
        <row r="2053">
          <cell r="A2053" t="str">
            <v>EKMSCZT</v>
          </cell>
        </row>
        <row r="2054">
          <cell r="A2054" t="str">
            <v>EKMSCZTR</v>
          </cell>
        </row>
        <row r="2055">
          <cell r="A2055" t="str">
            <v>EKMSCZVM</v>
          </cell>
        </row>
        <row r="2056">
          <cell r="A2056" t="str">
            <v>EKMS18CZZ</v>
          </cell>
        </row>
        <row r="2057">
          <cell r="A2057" t="str">
            <v>EKMS18CZG</v>
          </cell>
        </row>
        <row r="2058">
          <cell r="A2058" t="str">
            <v>EKMS18CZT</v>
          </cell>
        </row>
        <row r="2059">
          <cell r="A2059" t="str">
            <v>EKMR31226NB</v>
          </cell>
        </row>
        <row r="2060">
          <cell r="A2060" t="str">
            <v>EKMR4S350</v>
          </cell>
        </row>
        <row r="2061">
          <cell r="A2061" t="str">
            <v>EKME62MB</v>
          </cell>
        </row>
        <row r="2062">
          <cell r="A2062" t="str">
            <v>EKME62MN</v>
          </cell>
        </row>
        <row r="2063">
          <cell r="A2063" t="str">
            <v>EKMT2223G</v>
          </cell>
        </row>
        <row r="2064">
          <cell r="A2064" t="str">
            <v>EKMB60GP</v>
          </cell>
        </row>
        <row r="2065">
          <cell r="A2065" t="str">
            <v>EKMB60T</v>
          </cell>
        </row>
        <row r="2066">
          <cell r="A2066" t="str">
            <v>EKMJL20Z</v>
          </cell>
        </row>
        <row r="2067">
          <cell r="A2067" t="str">
            <v>EKMJL20B</v>
          </cell>
        </row>
        <row r="2068">
          <cell r="A2068" t="str">
            <v>EKMJL20GR</v>
          </cell>
        </row>
        <row r="2069">
          <cell r="A2069" t="str">
            <v>EKM2121GP2</v>
          </cell>
        </row>
        <row r="2070">
          <cell r="A2070" t="str">
            <v>EKMJL20N</v>
          </cell>
        </row>
        <row r="2071">
          <cell r="A2071" t="str">
            <v>EKMJL20T</v>
          </cell>
        </row>
        <row r="2072">
          <cell r="A2072" t="str">
            <v>EKM2120</v>
          </cell>
        </row>
        <row r="2073">
          <cell r="A2073" t="str">
            <v>EKMCT06R</v>
          </cell>
        </row>
        <row r="2074">
          <cell r="A2074" t="str">
            <v>EKMSAGX6</v>
          </cell>
        </row>
        <row r="2075">
          <cell r="A2075" t="str">
            <v>EKMSAAX6</v>
          </cell>
        </row>
        <row r="2076">
          <cell r="A2076" t="str">
            <v>EKMR373G</v>
          </cell>
        </row>
        <row r="2077">
          <cell r="A2077" t="str">
            <v>EKMR373I</v>
          </cell>
        </row>
        <row r="2078">
          <cell r="A2078" t="str">
            <v>EKMT253</v>
          </cell>
        </row>
        <row r="2079">
          <cell r="A2079" t="str">
            <v>EKMR2016</v>
          </cell>
        </row>
        <row r="2080">
          <cell r="A2080" t="str">
            <v>EKMT2224G</v>
          </cell>
        </row>
        <row r="2081">
          <cell r="A2081" t="str">
            <v>EKMCCM15</v>
          </cell>
        </row>
        <row r="2082">
          <cell r="A2082" t="str">
            <v xml:space="preserve">CREAR </v>
          </cell>
        </row>
        <row r="2083">
          <cell r="A2083" t="str">
            <v xml:space="preserve">CREAR </v>
          </cell>
        </row>
        <row r="2084">
          <cell r="A2084" t="str">
            <v>EKMC2022M</v>
          </cell>
        </row>
        <row r="2085">
          <cell r="A2085" t="str">
            <v>EKMCCB30</v>
          </cell>
        </row>
        <row r="2086">
          <cell r="A2086" t="str">
            <v>EKMSTN01X4G</v>
          </cell>
        </row>
        <row r="2087">
          <cell r="A2087" t="str">
            <v>EKMR374</v>
          </cell>
        </row>
        <row r="2088">
          <cell r="A2088" t="str">
            <v>EKMR373P</v>
          </cell>
        </row>
        <row r="2089">
          <cell r="A2089" t="str">
            <v>EKMR31037G</v>
          </cell>
        </row>
        <row r="2090">
          <cell r="A2090" t="str">
            <v>EKMR31037</v>
          </cell>
        </row>
        <row r="2091">
          <cell r="A2091" t="str">
            <v>EKMB60GL</v>
          </cell>
        </row>
        <row r="2092">
          <cell r="A2092" t="str">
            <v>EKMB60N</v>
          </cell>
        </row>
        <row r="2093">
          <cell r="A2093" t="str">
            <v>EKMCHB1601P</v>
          </cell>
        </row>
        <row r="2094">
          <cell r="A2094" t="str">
            <v>EKMT2224N</v>
          </cell>
        </row>
        <row r="2095">
          <cell r="A2095" t="str">
            <v>EKMCT06W</v>
          </cell>
        </row>
        <row r="2096">
          <cell r="A2096" t="str">
            <v>EKMBM11H</v>
          </cell>
        </row>
        <row r="2097">
          <cell r="A2097" t="str">
            <v>EKMG020S32</v>
          </cell>
        </row>
        <row r="2098">
          <cell r="A2098" t="str">
            <v>EKMESE2GR</v>
          </cell>
        </row>
        <row r="2099">
          <cell r="A2099" t="str">
            <v>EKMESE2GP</v>
          </cell>
        </row>
        <row r="2100">
          <cell r="A2100" t="str">
            <v>EKMESE2RS</v>
          </cell>
        </row>
        <row r="2101">
          <cell r="A2101" t="str">
            <v>EKMCS101A</v>
          </cell>
        </row>
        <row r="2102">
          <cell r="A2102" t="str">
            <v>EKMCS101B</v>
          </cell>
        </row>
        <row r="2103">
          <cell r="A2103" t="str">
            <v>EKMCS101G</v>
          </cell>
        </row>
        <row r="2104">
          <cell r="A2104" t="str">
            <v>EKMEST4N</v>
          </cell>
        </row>
        <row r="2105">
          <cell r="A2105" t="str">
            <v>EKMEST4Z</v>
          </cell>
        </row>
        <row r="2106">
          <cell r="A2106" t="str">
            <v>EKMEST4GP</v>
          </cell>
        </row>
        <row r="2107">
          <cell r="A2107" t="str">
            <v>EKMEST4T</v>
          </cell>
        </row>
        <row r="2108">
          <cell r="A2108" t="str">
            <v>EKMR1002G</v>
          </cell>
        </row>
        <row r="2109">
          <cell r="A2109" t="str">
            <v>EKMCM07R6</v>
          </cell>
        </row>
        <row r="2110">
          <cell r="A2110" t="str">
            <v>EKMCHF200</v>
          </cell>
        </row>
        <row r="2111">
          <cell r="A2111" t="str">
            <v>EKME67S68</v>
          </cell>
        </row>
        <row r="2112">
          <cell r="A2112" t="str">
            <v>EKMRI1042A</v>
          </cell>
        </row>
        <row r="2113">
          <cell r="A2113" t="str">
            <v>EKMSH6NN</v>
          </cell>
        </row>
        <row r="2114">
          <cell r="A2114" t="str">
            <v>EKMR31037P</v>
          </cell>
        </row>
        <row r="2115">
          <cell r="A2115" t="str">
            <v>EKMB2GTX</v>
          </cell>
        </row>
        <row r="2116">
          <cell r="A2116" t="str">
            <v>EKMR31226</v>
          </cell>
        </row>
        <row r="2117">
          <cell r="A2117" t="str">
            <v>EKMCS105V</v>
          </cell>
        </row>
        <row r="2118">
          <cell r="A2118" t="str">
            <v>EKMCS105A</v>
          </cell>
        </row>
        <row r="2119">
          <cell r="A2119" t="str">
            <v>EKMSTN01X4</v>
          </cell>
        </row>
        <row r="2120">
          <cell r="A2120" t="str">
            <v>EKMESM4Z</v>
          </cell>
        </row>
        <row r="2121">
          <cell r="A2121" t="str">
            <v>EKMESM4B</v>
          </cell>
        </row>
        <row r="2122">
          <cell r="A2122" t="str">
            <v>EKMESM4GR</v>
          </cell>
        </row>
        <row r="2123">
          <cell r="A2123" t="str">
            <v>EKMESM4GL</v>
          </cell>
        </row>
        <row r="2124">
          <cell r="A2124" t="str">
            <v>EKMESM4GP</v>
          </cell>
        </row>
        <row r="2125">
          <cell r="A2125" t="str">
            <v>EKMESM4N</v>
          </cell>
        </row>
        <row r="2126">
          <cell r="A2126" t="str">
            <v>EKMESM4T</v>
          </cell>
        </row>
        <row r="2127">
          <cell r="A2127" t="str">
            <v>EKMESC2Z</v>
          </cell>
        </row>
        <row r="2128">
          <cell r="A2128" t="str">
            <v>EKMESC2B</v>
          </cell>
        </row>
        <row r="2129">
          <cell r="A2129" t="str">
            <v>EKMESC2GR</v>
          </cell>
        </row>
        <row r="2130">
          <cell r="A2130" t="str">
            <v>EKMESC2GL</v>
          </cell>
        </row>
        <row r="2131">
          <cell r="A2131" t="str">
            <v>EKMESC2GP</v>
          </cell>
        </row>
        <row r="2132">
          <cell r="A2132" t="str">
            <v>EKMESC2N</v>
          </cell>
        </row>
        <row r="2133">
          <cell r="A2133" t="str">
            <v>EKMESC2T</v>
          </cell>
        </row>
        <row r="2134">
          <cell r="A2134" t="str">
            <v>EKMESLX2Z</v>
          </cell>
        </row>
        <row r="2135">
          <cell r="A2135" t="str">
            <v>EKMESLX2B</v>
          </cell>
        </row>
        <row r="2136">
          <cell r="A2136" t="str">
            <v>EKMESLX2GR</v>
          </cell>
        </row>
        <row r="2137">
          <cell r="A2137" t="str">
            <v>EKMESLX2GL</v>
          </cell>
        </row>
        <row r="2138">
          <cell r="A2138" t="str">
            <v>EKMESLX2GP</v>
          </cell>
        </row>
        <row r="2139">
          <cell r="A2139" t="str">
            <v>EKMESLX2N</v>
          </cell>
        </row>
        <row r="2140">
          <cell r="A2140" t="str">
            <v>EKMESLX2T</v>
          </cell>
        </row>
        <row r="2141">
          <cell r="A2141" t="str">
            <v>EKMESN2Z</v>
          </cell>
        </row>
        <row r="2142">
          <cell r="A2142" t="str">
            <v>EKMESN2B</v>
          </cell>
        </row>
        <row r="2143">
          <cell r="A2143" t="str">
            <v>EKMESN2GL</v>
          </cell>
        </row>
        <row r="2144">
          <cell r="A2144" t="str">
            <v>EKMESN2GP</v>
          </cell>
        </row>
        <row r="2145">
          <cell r="A2145" t="str">
            <v>EKMESN2N</v>
          </cell>
        </row>
        <row r="2146">
          <cell r="A2146" t="str">
            <v>EKMESN2T</v>
          </cell>
        </row>
        <row r="2147">
          <cell r="A2147" t="str">
            <v>EKMESP2Z</v>
          </cell>
        </row>
        <row r="2148">
          <cell r="A2148" t="str">
            <v>EKMESP2B</v>
          </cell>
        </row>
        <row r="2149">
          <cell r="A2149" t="str">
            <v>EKMESP2C</v>
          </cell>
        </row>
        <row r="2150">
          <cell r="A2150" t="str">
            <v>EKMESP2GR</v>
          </cell>
        </row>
        <row r="2151">
          <cell r="A2151" t="str">
            <v>EKMESP2GL</v>
          </cell>
        </row>
        <row r="2152">
          <cell r="A2152" t="str">
            <v>EKMESP2GP</v>
          </cell>
        </row>
        <row r="2153">
          <cell r="A2153" t="str">
            <v>EKMESP2N</v>
          </cell>
        </row>
        <row r="2154">
          <cell r="A2154" t="str">
            <v>EKMESR2Z</v>
          </cell>
        </row>
        <row r="2155">
          <cell r="A2155" t="str">
            <v>EKMESR2B</v>
          </cell>
        </row>
        <row r="2156">
          <cell r="A2156" t="str">
            <v>EKMESR2GR</v>
          </cell>
        </row>
        <row r="2157">
          <cell r="A2157" t="str">
            <v>EKMESR2GL</v>
          </cell>
        </row>
        <row r="2158">
          <cell r="A2158" t="str">
            <v>EKMESR2GP</v>
          </cell>
        </row>
        <row r="2159">
          <cell r="A2159" t="str">
            <v>EKMESR2N</v>
          </cell>
        </row>
        <row r="2160">
          <cell r="A2160" t="str">
            <v>EKMESR2T</v>
          </cell>
        </row>
        <row r="2161">
          <cell r="A2161" t="str">
            <v>EKMC180</v>
          </cell>
        </row>
        <row r="2162">
          <cell r="A2162" t="str">
            <v>EKMC182</v>
          </cell>
        </row>
        <row r="2163">
          <cell r="A2163" t="str">
            <v>EKMC182BP</v>
          </cell>
        </row>
        <row r="2164">
          <cell r="A2164" t="str">
            <v>EKMC183</v>
          </cell>
        </row>
        <row r="2165">
          <cell r="A2165" t="str">
            <v>EKMC183GP</v>
          </cell>
        </row>
        <row r="2166">
          <cell r="A2166" t="str">
            <v>EKMC184</v>
          </cell>
        </row>
        <row r="2167">
          <cell r="A2167" t="str">
            <v>EKMC181</v>
          </cell>
        </row>
        <row r="2168">
          <cell r="A2168" t="str">
            <v>EKMC179</v>
          </cell>
        </row>
        <row r="2169">
          <cell r="A2169" t="str">
            <v>EKMESLU20Z</v>
          </cell>
        </row>
        <row r="2170">
          <cell r="A2170" t="str">
            <v>EKMESLU20BE</v>
          </cell>
        </row>
        <row r="2171">
          <cell r="A2171" t="str">
            <v>EKMESLU20B</v>
          </cell>
        </row>
        <row r="2172">
          <cell r="A2172" t="str">
            <v>EKMESLU20GR</v>
          </cell>
        </row>
        <row r="2173">
          <cell r="A2173" t="str">
            <v>EKMESLU20GL</v>
          </cell>
        </row>
        <row r="2174">
          <cell r="A2174" t="str">
            <v>EKMESLU20GP</v>
          </cell>
        </row>
        <row r="2175">
          <cell r="A2175" t="str">
            <v>EKMESLU20T</v>
          </cell>
        </row>
        <row r="2176">
          <cell r="A2176" t="str">
            <v>EKMESMD6Z</v>
          </cell>
        </row>
        <row r="2177">
          <cell r="A2177" t="str">
            <v>EKMESMD6T</v>
          </cell>
        </row>
        <row r="2178">
          <cell r="A2178" t="str">
            <v>EKMSTG02X4</v>
          </cell>
        </row>
        <row r="2179">
          <cell r="A2179" t="str">
            <v>EKMSB102BX4</v>
          </cell>
        </row>
        <row r="2180">
          <cell r="A2180" t="str">
            <v>EKMSB102NX4</v>
          </cell>
        </row>
        <row r="2181">
          <cell r="A2181" t="str">
            <v>EKMSB103BX4</v>
          </cell>
        </row>
        <row r="2182">
          <cell r="A2182" t="str">
            <v>EKMSB103NX4</v>
          </cell>
        </row>
        <row r="2183">
          <cell r="A2183" t="str">
            <v>EKMSCKM</v>
          </cell>
        </row>
        <row r="2184">
          <cell r="A2184" t="str">
            <v>EKMSCYM</v>
          </cell>
        </row>
        <row r="2185">
          <cell r="A2185" t="str">
            <v>EKMSCZM</v>
          </cell>
        </row>
        <row r="2186">
          <cell r="A2186" t="str">
            <v>EKMES360R</v>
          </cell>
        </row>
        <row r="2187">
          <cell r="A2187" t="str">
            <v>EKMCT05W</v>
          </cell>
        </row>
        <row r="2188">
          <cell r="A2188" t="str">
            <v>EKMBM07B</v>
          </cell>
        </row>
        <row r="2189">
          <cell r="A2189" t="str">
            <v>EKMC10B</v>
          </cell>
        </row>
        <row r="2190">
          <cell r="A2190" t="str">
            <v>EKMR2008G</v>
          </cell>
        </row>
        <row r="2191">
          <cell r="A2191" t="str">
            <v>EKMB60Z</v>
          </cell>
        </row>
        <row r="2192">
          <cell r="A2192" t="str">
            <v>EKMB2Z</v>
          </cell>
        </row>
        <row r="2193">
          <cell r="A2193" t="str">
            <v>EKMB60B</v>
          </cell>
        </row>
        <row r="2194">
          <cell r="A2194" t="str">
            <v>EKMB2B</v>
          </cell>
        </row>
        <row r="2195">
          <cell r="A2195" t="str">
            <v>EKMB60BGR</v>
          </cell>
        </row>
        <row r="2196">
          <cell r="A2196" t="str">
            <v>EKMB2BGR</v>
          </cell>
        </row>
        <row r="2197">
          <cell r="A2197" t="str">
            <v>EKMB2GL</v>
          </cell>
        </row>
        <row r="2198">
          <cell r="A2198" t="str">
            <v>EKMB2GP</v>
          </cell>
        </row>
        <row r="2199">
          <cell r="A2199" t="str">
            <v>EKMB2N</v>
          </cell>
        </row>
        <row r="2200">
          <cell r="A2200" t="str">
            <v>EKMB2T</v>
          </cell>
        </row>
        <row r="2201">
          <cell r="A2201" t="str">
            <v>EKMC174</v>
          </cell>
        </row>
        <row r="2202">
          <cell r="A2202" t="str">
            <v>EKMC177</v>
          </cell>
        </row>
        <row r="2203">
          <cell r="A2203" t="str">
            <v>EKMC176</v>
          </cell>
        </row>
        <row r="2204">
          <cell r="A2204" t="str">
            <v>EKMC173</v>
          </cell>
        </row>
        <row r="2205">
          <cell r="A2205" t="str">
            <v>EKMC178</v>
          </cell>
        </row>
        <row r="2206">
          <cell r="A2206" t="str">
            <v>EKMC175</v>
          </cell>
        </row>
        <row r="2207">
          <cell r="A2207" t="str">
            <v>EKMC125</v>
          </cell>
        </row>
        <row r="2208">
          <cell r="A2208" t="str">
            <v>EKMC123</v>
          </cell>
        </row>
        <row r="2209">
          <cell r="A2209" t="str">
            <v>EKMC126</v>
          </cell>
        </row>
        <row r="2210">
          <cell r="A2210" t="str">
            <v>EKMC122</v>
          </cell>
        </row>
        <row r="2211">
          <cell r="A2211" t="str">
            <v>EKMC127</v>
          </cell>
        </row>
        <row r="2212">
          <cell r="A2212" t="str">
            <v>EKMC124</v>
          </cell>
        </row>
        <row r="2213">
          <cell r="A2213" t="str">
            <v xml:space="preserve">CREAR </v>
          </cell>
        </row>
        <row r="2214">
          <cell r="A2214" t="str">
            <v xml:space="preserve">CREAR </v>
          </cell>
        </row>
        <row r="2215">
          <cell r="A2215" t="str">
            <v>EKMS18CKZ</v>
          </cell>
        </row>
        <row r="2216">
          <cell r="A2216" t="str">
            <v>EKMS18CKBG</v>
          </cell>
        </row>
        <row r="2217">
          <cell r="A2217" t="str">
            <v>EKMS18CKG</v>
          </cell>
        </row>
        <row r="2218">
          <cell r="A2218" t="str">
            <v>EKMS18CKGP</v>
          </cell>
        </row>
        <row r="2219">
          <cell r="A2219" t="str">
            <v>EKMS18CKM</v>
          </cell>
        </row>
        <row r="2220">
          <cell r="A2220" t="str">
            <v>EKMS18CKT</v>
          </cell>
        </row>
        <row r="2221">
          <cell r="A2221" t="str">
            <v>EKMS18CKTR</v>
          </cell>
        </row>
        <row r="2222">
          <cell r="A2222" t="str">
            <v>EKMS18CKVM</v>
          </cell>
        </row>
        <row r="2223">
          <cell r="A2223" t="str">
            <v>EKMS18CYZ</v>
          </cell>
        </row>
        <row r="2224">
          <cell r="A2224" t="str">
            <v>EKMS18CYG</v>
          </cell>
        </row>
        <row r="2225">
          <cell r="A2225" t="str">
            <v>EKMS18CYM</v>
          </cell>
        </row>
        <row r="2226">
          <cell r="A2226" t="str">
            <v>EKMS18CYR</v>
          </cell>
        </row>
        <row r="2227">
          <cell r="A2227" t="str">
            <v>EKMS18CZBG</v>
          </cell>
        </row>
        <row r="2228">
          <cell r="A2228" t="str">
            <v>EKMS18CZGP</v>
          </cell>
        </row>
        <row r="2229">
          <cell r="A2229" t="str">
            <v>EKMS18CZM</v>
          </cell>
        </row>
        <row r="2230">
          <cell r="A2230" t="str">
            <v>EKMS18CZR</v>
          </cell>
        </row>
        <row r="2231">
          <cell r="A2231" t="str">
            <v>EKMS18CZTR</v>
          </cell>
        </row>
        <row r="2232">
          <cell r="A2232" t="str">
            <v>EKMS18CZVM</v>
          </cell>
        </row>
        <row r="2233">
          <cell r="A2233" t="str">
            <v>EKMCSH2P100</v>
          </cell>
        </row>
        <row r="2234">
          <cell r="A2234" t="str">
            <v>EKMCT05</v>
          </cell>
        </row>
        <row r="2235">
          <cell r="A2235" t="str">
            <v>EKME67WEBN</v>
          </cell>
        </row>
        <row r="2236">
          <cell r="A2236" t="str">
            <v>EKMCT39B</v>
          </cell>
        </row>
        <row r="2237">
          <cell r="A2237" t="str">
            <v>EKMCP01N</v>
          </cell>
        </row>
        <row r="2238">
          <cell r="A2238" t="str">
            <v>EKMSAXAX4</v>
          </cell>
        </row>
        <row r="2239">
          <cell r="A2239" t="str">
            <v>EKMM3366B</v>
          </cell>
        </row>
        <row r="2240">
          <cell r="A2240" t="str">
            <v>EKME69S68N</v>
          </cell>
        </row>
        <row r="2241">
          <cell r="A2241" t="str">
            <v>EKMS100PX4</v>
          </cell>
        </row>
        <row r="2242">
          <cell r="A2242" t="str">
            <v>EKMC127T</v>
          </cell>
        </row>
        <row r="2243">
          <cell r="A2243" t="str">
            <v>EKMR1002P</v>
          </cell>
        </row>
        <row r="2244">
          <cell r="A2244" t="str">
            <v>EKMBM5</v>
          </cell>
        </row>
        <row r="2245">
          <cell r="A2245" t="str">
            <v>EKME62P11</v>
          </cell>
        </row>
        <row r="2246">
          <cell r="A2246" t="str">
            <v>EKMCT02160</v>
          </cell>
        </row>
        <row r="2247">
          <cell r="A2247" t="str">
            <v>EKMCZ4PBE</v>
          </cell>
        </row>
        <row r="2248">
          <cell r="A2248" t="str">
            <v>EKMCZ4PA</v>
          </cell>
        </row>
        <row r="2249">
          <cell r="A2249" t="str">
            <v>EKMCZ4PB</v>
          </cell>
        </row>
        <row r="2250">
          <cell r="A2250" t="str">
            <v>EKMCZ4PN</v>
          </cell>
        </row>
        <row r="2251">
          <cell r="A2251" t="str">
            <v>EKMCZ4PZ</v>
          </cell>
        </row>
        <row r="2252">
          <cell r="A2252" t="str">
            <v>EKMR2024N</v>
          </cell>
        </row>
        <row r="2253">
          <cell r="A2253" t="str">
            <v>EKMC2009</v>
          </cell>
        </row>
        <row r="2254">
          <cell r="A2254" t="str">
            <v>EKMCT04</v>
          </cell>
        </row>
        <row r="2255">
          <cell r="A2255" t="str">
            <v>EKMG020T32</v>
          </cell>
        </row>
        <row r="2256">
          <cell r="A2256" t="str">
            <v>EKMCS106G</v>
          </cell>
        </row>
        <row r="2257">
          <cell r="A2257" t="str">
            <v>EKMRI1042</v>
          </cell>
        </row>
        <row r="2258">
          <cell r="A2258" t="str">
            <v>EKMRI1042G</v>
          </cell>
        </row>
        <row r="2259">
          <cell r="A2259" t="str">
            <v>EKMEST6Z</v>
          </cell>
        </row>
        <row r="2260">
          <cell r="A2260" t="str">
            <v>EKMEST6B</v>
          </cell>
        </row>
        <row r="2261">
          <cell r="A2261" t="str">
            <v>EKMEST6GR</v>
          </cell>
        </row>
        <row r="2262">
          <cell r="A2262" t="str">
            <v>EKMEST6GL</v>
          </cell>
        </row>
        <row r="2263">
          <cell r="A2263" t="str">
            <v>EKMEST6GP</v>
          </cell>
        </row>
        <row r="2264">
          <cell r="A2264" t="str">
            <v>EKMEST6N</v>
          </cell>
        </row>
        <row r="2265">
          <cell r="A2265" t="str">
            <v>EKMEST6T</v>
          </cell>
        </row>
        <row r="2266">
          <cell r="A2266" t="str">
            <v>EKM2119</v>
          </cell>
        </row>
        <row r="2267">
          <cell r="A2267" t="str">
            <v>EKM2122</v>
          </cell>
        </row>
        <row r="2268">
          <cell r="A2268" t="str">
            <v>EKM2121</v>
          </cell>
        </row>
        <row r="2269">
          <cell r="A2269" t="str">
            <v>EKM2118</v>
          </cell>
        </row>
        <row r="2270">
          <cell r="A2270" t="str">
            <v>EKM2123</v>
          </cell>
        </row>
        <row r="2271">
          <cell r="A2271" t="str">
            <v>EKMD2120</v>
          </cell>
        </row>
        <row r="2272">
          <cell r="A2272" t="str">
            <v>EKMD2119</v>
          </cell>
        </row>
        <row r="2273">
          <cell r="A2273" t="str">
            <v>EKMD2118</v>
          </cell>
        </row>
        <row r="2274">
          <cell r="A2274" t="str">
            <v>EKMES126</v>
          </cell>
        </row>
        <row r="2275">
          <cell r="A2275" t="str">
            <v>EKMES127</v>
          </cell>
        </row>
        <row r="2276">
          <cell r="A2276" t="str">
            <v>EKMES123</v>
          </cell>
        </row>
        <row r="2277">
          <cell r="A2277" t="str">
            <v>EKMES123GL</v>
          </cell>
        </row>
        <row r="2278">
          <cell r="A2278" t="str">
            <v>EKMES124</v>
          </cell>
        </row>
        <row r="2279">
          <cell r="A2279" t="str">
            <v>EKMES128</v>
          </cell>
        </row>
        <row r="2280">
          <cell r="A2280" t="str">
            <v>EKMES125</v>
          </cell>
        </row>
        <row r="2281">
          <cell r="A2281" t="str">
            <v>EKMESI2Z</v>
          </cell>
        </row>
        <row r="2282">
          <cell r="A2282" t="str">
            <v>EKMESI2B</v>
          </cell>
        </row>
        <row r="2283">
          <cell r="A2283" t="str">
            <v>EKMESI2C</v>
          </cell>
        </row>
        <row r="2284">
          <cell r="A2284" t="str">
            <v>EKMESI2GR</v>
          </cell>
        </row>
        <row r="2285">
          <cell r="A2285" t="str">
            <v>EKMESI2GL</v>
          </cell>
        </row>
        <row r="2286">
          <cell r="A2286" t="str">
            <v>EKMESI2GP</v>
          </cell>
        </row>
        <row r="2287">
          <cell r="A2287" t="str">
            <v>EKMESI2N</v>
          </cell>
        </row>
        <row r="2288">
          <cell r="A2288" t="str">
            <v>EKMG20ZC</v>
          </cell>
        </row>
        <row r="2289">
          <cell r="A2289" t="str">
            <v>EKMCD2ZS</v>
          </cell>
        </row>
        <row r="2290">
          <cell r="A2290" t="str">
            <v>EKMCD2GLS</v>
          </cell>
        </row>
        <row r="2291">
          <cell r="A2291" t="str">
            <v>EKMCD2TS</v>
          </cell>
        </row>
        <row r="2292">
          <cell r="A2292" t="str">
            <v>EKMCD2ZSMR</v>
          </cell>
        </row>
        <row r="2293">
          <cell r="A2293" t="str">
            <v>EKMCD2GLSMR</v>
          </cell>
        </row>
        <row r="2294">
          <cell r="A2294" t="str">
            <v>EKMCD2TSMR</v>
          </cell>
        </row>
        <row r="2295">
          <cell r="A2295" t="str">
            <v>EKMCD2BS</v>
          </cell>
        </row>
        <row r="2296">
          <cell r="A2296" t="str">
            <v>EKMCD2CS</v>
          </cell>
        </row>
        <row r="2297">
          <cell r="A2297" t="str">
            <v>EKMCD2NS</v>
          </cell>
        </row>
        <row r="2298">
          <cell r="A2298" t="str">
            <v>EKMCD2VS</v>
          </cell>
        </row>
        <row r="2299">
          <cell r="A2299" t="str">
            <v>EKMJL4Z</v>
          </cell>
        </row>
        <row r="2300">
          <cell r="A2300" t="str">
            <v>EKMJL4B</v>
          </cell>
        </row>
        <row r="2301">
          <cell r="A2301" t="str">
            <v>EKMJL4GR</v>
          </cell>
        </row>
        <row r="2302">
          <cell r="A2302" t="str">
            <v>EKMJL4GL</v>
          </cell>
        </row>
        <row r="2303">
          <cell r="A2303" t="str">
            <v>EKMJL4GP</v>
          </cell>
        </row>
        <row r="2304">
          <cell r="A2304" t="str">
            <v>EKMJL4N</v>
          </cell>
        </row>
        <row r="2305">
          <cell r="A2305" t="str">
            <v>EKMJL4T</v>
          </cell>
        </row>
        <row r="2306">
          <cell r="A2306" t="str">
            <v>EKMDE02ZC</v>
          </cell>
        </row>
        <row r="2307">
          <cell r="A2307" t="str">
            <v>EKMDE02BC</v>
          </cell>
        </row>
        <row r="2308">
          <cell r="A2308" t="str">
            <v>EKMDE02GLC</v>
          </cell>
        </row>
        <row r="2309">
          <cell r="A2309" t="str">
            <v>EKMDE02GPC</v>
          </cell>
        </row>
        <row r="2310">
          <cell r="A2310" t="str">
            <v>EKMDE02MC</v>
          </cell>
        </row>
        <row r="2311">
          <cell r="A2311" t="str">
            <v>EKMDE02TC</v>
          </cell>
        </row>
        <row r="2312">
          <cell r="A2312" t="str">
            <v>EKMME02ZC</v>
          </cell>
        </row>
        <row r="2313">
          <cell r="A2313" t="str">
            <v>EKMME02BC</v>
          </cell>
        </row>
        <row r="2314">
          <cell r="A2314" t="str">
            <v>EKMME02GLC</v>
          </cell>
        </row>
        <row r="2315">
          <cell r="A2315" t="str">
            <v>EKMME02GPC</v>
          </cell>
        </row>
        <row r="2316">
          <cell r="A2316" t="str">
            <v>EKMME02TC</v>
          </cell>
        </row>
        <row r="2317">
          <cell r="A2317" t="str">
            <v>EKMCS105B</v>
          </cell>
        </row>
        <row r="2318">
          <cell r="A2318" t="str">
            <v>EKMCS105G</v>
          </cell>
        </row>
        <row r="2319">
          <cell r="A2319" t="str">
            <v>EKMCS105N</v>
          </cell>
        </row>
        <row r="2320">
          <cell r="A2320" t="str">
            <v>EKMCS105R</v>
          </cell>
        </row>
        <row r="2321">
          <cell r="A2321" t="str">
            <v>EKMCS104B</v>
          </cell>
        </row>
        <row r="2322">
          <cell r="A2322" t="str">
            <v>EKMCS104G</v>
          </cell>
        </row>
        <row r="2323">
          <cell r="A2323" t="str">
            <v>EKMCS104N</v>
          </cell>
        </row>
        <row r="2324">
          <cell r="A2324" t="str">
            <v>EKMCS104R</v>
          </cell>
        </row>
        <row r="2325">
          <cell r="A2325" t="str">
            <v>EKMRI1042R</v>
          </cell>
        </row>
        <row r="2326">
          <cell r="A2326" t="str">
            <v>EKMR2025</v>
          </cell>
        </row>
        <row r="2327">
          <cell r="A2327" t="str">
            <v>EKMMC05</v>
          </cell>
        </row>
        <row r="2328">
          <cell r="A2328" t="str">
            <v>EKMC105</v>
          </cell>
        </row>
        <row r="2329">
          <cell r="A2329" t="str">
            <v>EKMC104</v>
          </cell>
        </row>
        <row r="2330">
          <cell r="A2330" t="str">
            <v>EKMC107</v>
          </cell>
        </row>
        <row r="2331">
          <cell r="A2331" t="str">
            <v>EKMC108</v>
          </cell>
        </row>
        <row r="2332">
          <cell r="A2332" t="str">
            <v>EKMC106</v>
          </cell>
        </row>
        <row r="2333">
          <cell r="A2333" t="str">
            <v>EKMSBG01X4</v>
          </cell>
        </row>
        <row r="2334">
          <cell r="A2334" t="str">
            <v>EKMR096</v>
          </cell>
        </row>
        <row r="2335">
          <cell r="A2335" t="str">
            <v>EKMR31326</v>
          </cell>
        </row>
        <row r="2336">
          <cell r="A2336" t="str">
            <v>EKME67WSCB</v>
          </cell>
        </row>
        <row r="2337">
          <cell r="A2337" t="str">
            <v>EKMBM10M</v>
          </cell>
        </row>
        <row r="2338">
          <cell r="A2338" t="str">
            <v>EKMES155</v>
          </cell>
        </row>
        <row r="2339">
          <cell r="A2339" t="str">
            <v>EKMCS104A</v>
          </cell>
        </row>
        <row r="2340">
          <cell r="A2340" t="str">
            <v>EKMCHB78N</v>
          </cell>
        </row>
        <row r="2341">
          <cell r="A2341" t="str">
            <v>EKMCHB78B</v>
          </cell>
        </row>
        <row r="2342">
          <cell r="A2342" t="str">
            <v>EKMCHB78CM</v>
          </cell>
        </row>
        <row r="2343">
          <cell r="A2343" t="str">
            <v>EKMCHB78C</v>
          </cell>
        </row>
        <row r="2344">
          <cell r="A2344" t="str">
            <v>EKME68S68</v>
          </cell>
        </row>
        <row r="2345">
          <cell r="A2345" t="str">
            <v>EKMR2024B</v>
          </cell>
        </row>
        <row r="2346">
          <cell r="A2346" t="str">
            <v>EKMBM5B</v>
          </cell>
        </row>
        <row r="2347">
          <cell r="A2347" t="str">
            <v>EKMS259PB</v>
          </cell>
        </row>
        <row r="2348">
          <cell r="A2348" t="str">
            <v>EKMR2008</v>
          </cell>
        </row>
        <row r="2349">
          <cell r="A2349" t="str">
            <v>EKMMS19</v>
          </cell>
        </row>
        <row r="2350">
          <cell r="A2350" t="str">
            <v>EKMS6259B</v>
          </cell>
        </row>
        <row r="2351">
          <cell r="A2351" t="str">
            <v>EKMS6259N</v>
          </cell>
        </row>
        <row r="2352">
          <cell r="A2352" t="str">
            <v>EKMS6259A</v>
          </cell>
        </row>
        <row r="2353">
          <cell r="A2353" t="str">
            <v>EKMS6259R</v>
          </cell>
        </row>
        <row r="2354">
          <cell r="A2354" t="str">
            <v>EKMS6259RS</v>
          </cell>
        </row>
        <row r="2355">
          <cell r="A2355" t="str">
            <v>EKMS6259V</v>
          </cell>
        </row>
        <row r="2356">
          <cell r="A2356" t="str">
            <v>EKMSB103NX6</v>
          </cell>
        </row>
        <row r="2357">
          <cell r="A2357" t="str">
            <v>EKMR31303</v>
          </cell>
        </row>
        <row r="2358">
          <cell r="A2358" t="str">
            <v>EKMCT12</v>
          </cell>
        </row>
        <row r="2359">
          <cell r="A2359" t="str">
            <v>EKME63Q7</v>
          </cell>
        </row>
        <row r="2360">
          <cell r="A2360" t="str">
            <v>EKMCSH2P120</v>
          </cell>
        </row>
        <row r="2361">
          <cell r="A2361" t="str">
            <v>EKMCT02120</v>
          </cell>
        </row>
        <row r="2362">
          <cell r="A2362" t="str">
            <v>EKMSG100N</v>
          </cell>
        </row>
        <row r="2363">
          <cell r="A2363" t="str">
            <v>EKMD2123</v>
          </cell>
        </row>
        <row r="2364">
          <cell r="A2364" t="str">
            <v>EKMD2122</v>
          </cell>
        </row>
        <row r="2365">
          <cell r="A2365" t="str">
            <v>EKMD2121</v>
          </cell>
        </row>
        <row r="2366">
          <cell r="A2366" t="str">
            <v>EKM2122GL4</v>
          </cell>
        </row>
        <row r="2367">
          <cell r="A2367" t="str">
            <v>EKM2121Z4</v>
          </cell>
        </row>
        <row r="2368">
          <cell r="A2368" t="str">
            <v>EKM2121B4</v>
          </cell>
        </row>
        <row r="2369">
          <cell r="A2369" t="str">
            <v>EKM2121GP4</v>
          </cell>
        </row>
        <row r="2370">
          <cell r="A2370" t="str">
            <v>EKMAE02ZC</v>
          </cell>
        </row>
        <row r="2371">
          <cell r="A2371" t="str">
            <v>EKMAE02BC</v>
          </cell>
        </row>
        <row r="2372">
          <cell r="A2372" t="str">
            <v>EKMAE02GLC</v>
          </cell>
        </row>
        <row r="2373">
          <cell r="A2373" t="str">
            <v>EKMAE02GPC</v>
          </cell>
        </row>
        <row r="2374">
          <cell r="A2374" t="str">
            <v>EKMAE02MC</v>
          </cell>
        </row>
        <row r="2375">
          <cell r="A2375" t="str">
            <v>EKMAE02TC</v>
          </cell>
        </row>
        <row r="2376">
          <cell r="A2376" t="str">
            <v>EKMG20BC</v>
          </cell>
        </row>
        <row r="2377">
          <cell r="A2377" t="str">
            <v>EKMG20GLC</v>
          </cell>
        </row>
        <row r="2378">
          <cell r="A2378" t="str">
            <v>EKMG20GPC</v>
          </cell>
        </row>
        <row r="2379">
          <cell r="A2379" t="str">
            <v>EKMG20MC</v>
          </cell>
        </row>
        <row r="2380">
          <cell r="A2380" t="str">
            <v>EKMG20TC</v>
          </cell>
        </row>
        <row r="2381">
          <cell r="A2381" t="str">
            <v>EKMG20VC</v>
          </cell>
        </row>
        <row r="2382">
          <cell r="A2382" t="str">
            <v>EKMCM09</v>
          </cell>
        </row>
        <row r="2383">
          <cell r="A2383" t="str">
            <v>EKMCD4ZS</v>
          </cell>
        </row>
        <row r="2384">
          <cell r="A2384" t="str">
            <v>EKMCD4GLS</v>
          </cell>
        </row>
        <row r="2385">
          <cell r="A2385" t="str">
            <v>EKMCD4TS</v>
          </cell>
        </row>
        <row r="2386">
          <cell r="A2386" t="str">
            <v>EKMCD4ZSMR</v>
          </cell>
        </row>
        <row r="2387">
          <cell r="A2387" t="str">
            <v>EKMCD4GLSMR</v>
          </cell>
        </row>
        <row r="2388">
          <cell r="A2388" t="str">
            <v>EKMCD4TSMR</v>
          </cell>
        </row>
        <row r="2389">
          <cell r="A2389" t="str">
            <v>EKMCD4BS</v>
          </cell>
        </row>
        <row r="2390">
          <cell r="A2390" t="str">
            <v>EKMCD4CS</v>
          </cell>
        </row>
        <row r="2391">
          <cell r="A2391" t="str">
            <v>EKMCD4NS</v>
          </cell>
        </row>
        <row r="2392">
          <cell r="A2392" t="str">
            <v>EKMCD4VS</v>
          </cell>
        </row>
        <row r="2393">
          <cell r="A2393" t="str">
            <v>EKMC187</v>
          </cell>
        </row>
        <row r="2394">
          <cell r="A2394" t="str">
            <v>EKMC190</v>
          </cell>
        </row>
        <row r="2395">
          <cell r="A2395" t="str">
            <v>EKMC188</v>
          </cell>
        </row>
        <row r="2396">
          <cell r="A2396" t="str">
            <v>EKMC186</v>
          </cell>
        </row>
        <row r="2397">
          <cell r="A2397" t="str">
            <v>EKMC189</v>
          </cell>
        </row>
        <row r="2398">
          <cell r="A2398" t="str">
            <v>EKMC185</v>
          </cell>
        </row>
        <row r="2399">
          <cell r="A2399" t="str">
            <v>EKMCS106A</v>
          </cell>
        </row>
        <row r="2400">
          <cell r="A2400" t="str">
            <v>EKMCS106</v>
          </cell>
        </row>
        <row r="2401">
          <cell r="A2401" t="str">
            <v>EKMCS106V</v>
          </cell>
        </row>
        <row r="2402">
          <cell r="A2402" t="str">
            <v>EKMCS104V</v>
          </cell>
        </row>
        <row r="2403">
          <cell r="A2403" t="str">
            <v>EKMFE02ZC</v>
          </cell>
        </row>
        <row r="2404">
          <cell r="A2404" t="str">
            <v>EKMFE02BC</v>
          </cell>
        </row>
        <row r="2405">
          <cell r="A2405" t="str">
            <v>EKMFE02GLC</v>
          </cell>
        </row>
        <row r="2406">
          <cell r="A2406" t="str">
            <v>EKMFE02GPC</v>
          </cell>
        </row>
        <row r="2407">
          <cell r="A2407" t="str">
            <v>EKMFE02MC</v>
          </cell>
        </row>
        <row r="2408">
          <cell r="A2408" t="str">
            <v>EKMFE02TC</v>
          </cell>
        </row>
        <row r="2409">
          <cell r="A2409" t="str">
            <v>EKME120ZC</v>
          </cell>
        </row>
        <row r="2410">
          <cell r="A2410" t="str">
            <v>EKME120BC</v>
          </cell>
        </row>
        <row r="2411">
          <cell r="A2411" t="str">
            <v>EKME120GPC</v>
          </cell>
        </row>
        <row r="2412">
          <cell r="A2412" t="str">
            <v>EKME120MC</v>
          </cell>
        </row>
        <row r="2413">
          <cell r="A2413" t="str">
            <v>EKME120TC</v>
          </cell>
        </row>
        <row r="2414">
          <cell r="A2414" t="str">
            <v>EKMPE012GL</v>
          </cell>
        </row>
        <row r="2415">
          <cell r="A2415" t="str">
            <v>EKMPE012GP</v>
          </cell>
        </row>
        <row r="2416">
          <cell r="A2416" t="str">
            <v>EKMPE012T</v>
          </cell>
        </row>
        <row r="2417">
          <cell r="A2417" t="str">
            <v>EKMVE02ZC</v>
          </cell>
        </row>
        <row r="2418">
          <cell r="A2418" t="str">
            <v>EKMVE02BC</v>
          </cell>
        </row>
        <row r="2419">
          <cell r="A2419" t="str">
            <v>EKMVE02GLC</v>
          </cell>
        </row>
        <row r="2420">
          <cell r="A2420" t="str">
            <v>EKMVE02GPC</v>
          </cell>
        </row>
        <row r="2421">
          <cell r="A2421" t="str">
            <v>EKMVE02MC</v>
          </cell>
        </row>
        <row r="2422">
          <cell r="A2422" t="str">
            <v>EKMVE02TC</v>
          </cell>
        </row>
        <row r="2423">
          <cell r="A2423" t="str">
            <v>EKMDE04ZC</v>
          </cell>
        </row>
        <row r="2424">
          <cell r="A2424" t="str">
            <v>EKMDE04BC</v>
          </cell>
        </row>
        <row r="2425">
          <cell r="A2425" t="str">
            <v>EKMDE04GLC</v>
          </cell>
        </row>
        <row r="2426">
          <cell r="A2426" t="str">
            <v>EKMDE04GPC</v>
          </cell>
        </row>
        <row r="2427">
          <cell r="A2427" t="str">
            <v>EKMDE04MC</v>
          </cell>
        </row>
        <row r="2428">
          <cell r="A2428" t="str">
            <v>EKMDE04TC</v>
          </cell>
        </row>
        <row r="2429">
          <cell r="A2429" t="str">
            <v>EKMME04ZC</v>
          </cell>
        </row>
        <row r="2430">
          <cell r="A2430" t="str">
            <v>EKMME04BC</v>
          </cell>
        </row>
        <row r="2431">
          <cell r="A2431" t="str">
            <v>EKMME04GLC</v>
          </cell>
        </row>
        <row r="2432">
          <cell r="A2432" t="str">
            <v>EKMME04GPC</v>
          </cell>
        </row>
        <row r="2433">
          <cell r="A2433" t="str">
            <v>EKMME04TC</v>
          </cell>
        </row>
        <row r="2434">
          <cell r="A2434" t="str">
            <v>EKMME04V</v>
          </cell>
        </row>
        <row r="2435">
          <cell r="A2435" t="str">
            <v>EKMESMD2Z</v>
          </cell>
        </row>
        <row r="2436">
          <cell r="A2436" t="str">
            <v>EKMESMD2T</v>
          </cell>
        </row>
        <row r="2437">
          <cell r="A2437" t="str">
            <v>EKMMB05</v>
          </cell>
        </row>
        <row r="2438">
          <cell r="A2438" t="str">
            <v>EKMCKC78N</v>
          </cell>
        </row>
        <row r="2439">
          <cell r="A2439" t="str">
            <v>EKMCKC7C</v>
          </cell>
        </row>
        <row r="2440">
          <cell r="A2440" t="str">
            <v>EKMCKC78B</v>
          </cell>
        </row>
        <row r="2441">
          <cell r="A2441" t="str">
            <v>EKMCKC78CM</v>
          </cell>
        </row>
        <row r="2442">
          <cell r="A2442" t="str">
            <v>EKME02S68</v>
          </cell>
        </row>
        <row r="2443">
          <cell r="A2443" t="str">
            <v>EKME69Q7N</v>
          </cell>
        </row>
        <row r="2444">
          <cell r="A2444" t="str">
            <v>EKME03S2V</v>
          </cell>
        </row>
        <row r="2445">
          <cell r="A2445" t="str">
            <v>EKME01Q7</v>
          </cell>
        </row>
        <row r="2446">
          <cell r="A2446" t="str">
            <v>EKMS6259G</v>
          </cell>
        </row>
        <row r="2447">
          <cell r="A2447" t="str">
            <v>EKME67WCN</v>
          </cell>
        </row>
        <row r="2448">
          <cell r="A2448" t="str">
            <v>EKMMB18</v>
          </cell>
        </row>
        <row r="2449">
          <cell r="A2449" t="str">
            <v>EKMCE10P</v>
          </cell>
        </row>
        <row r="2450">
          <cell r="A2450" t="str">
            <v>EKMC128</v>
          </cell>
        </row>
        <row r="2451">
          <cell r="A2451" t="str">
            <v>EKMCS106B</v>
          </cell>
        </row>
        <row r="2452">
          <cell r="A2452" t="str">
            <v>EKMCS106N</v>
          </cell>
        </row>
        <row r="2453">
          <cell r="A2453" t="str">
            <v>EKMCS106R</v>
          </cell>
        </row>
        <row r="2454">
          <cell r="A2454" t="str">
            <v>EKMES144</v>
          </cell>
        </row>
        <row r="2455">
          <cell r="A2455" t="str">
            <v>EKMEST2B</v>
          </cell>
        </row>
        <row r="2456">
          <cell r="A2456" t="str">
            <v>EKMES143</v>
          </cell>
        </row>
        <row r="2457">
          <cell r="A2457" t="str">
            <v>EKMES143GL</v>
          </cell>
        </row>
        <row r="2458">
          <cell r="A2458" t="str">
            <v>EKMES145</v>
          </cell>
        </row>
        <row r="2459">
          <cell r="A2459" t="str">
            <v>EKMES146</v>
          </cell>
        </row>
        <row r="2460">
          <cell r="A2460" t="str">
            <v>EKMEST2T</v>
          </cell>
        </row>
        <row r="2461">
          <cell r="A2461" t="str">
            <v>EKMCT24</v>
          </cell>
        </row>
        <row r="2462">
          <cell r="A2462" t="str">
            <v>EKMCST004T</v>
          </cell>
        </row>
        <row r="2463">
          <cell r="A2463" t="str">
            <v>EMMCM17R</v>
          </cell>
        </row>
        <row r="2464">
          <cell r="A2464" t="str">
            <v>EKME68Q7</v>
          </cell>
        </row>
        <row r="2465">
          <cell r="A2465" t="str">
            <v>EKMC111</v>
          </cell>
        </row>
        <row r="2466">
          <cell r="A2466" t="str">
            <v>EKMC112</v>
          </cell>
        </row>
        <row r="2467">
          <cell r="A2467" t="str">
            <v>EKMC114</v>
          </cell>
        </row>
        <row r="2468">
          <cell r="A2468" t="str">
            <v>EKMC113</v>
          </cell>
        </row>
        <row r="2469">
          <cell r="A2469" t="str">
            <v>EKMC109</v>
          </cell>
        </row>
        <row r="2470">
          <cell r="A2470" t="str">
            <v>EKMC110</v>
          </cell>
        </row>
        <row r="2471">
          <cell r="A2471" t="str">
            <v>EKMCZLL160T</v>
          </cell>
        </row>
        <row r="2472">
          <cell r="A2472" t="str">
            <v>EKMR3719</v>
          </cell>
        </row>
        <row r="2473">
          <cell r="A2473" t="str">
            <v>EKMR3720</v>
          </cell>
        </row>
        <row r="2474">
          <cell r="A2474" t="str">
            <v>EKMCSB160</v>
          </cell>
        </row>
        <row r="2475">
          <cell r="A2475" t="str">
            <v>EKMES07C</v>
          </cell>
        </row>
        <row r="2476">
          <cell r="A2476" t="str">
            <v>EKMR3718</v>
          </cell>
        </row>
        <row r="2477">
          <cell r="A2477" t="str">
            <v>EKMST12PN</v>
          </cell>
        </row>
        <row r="2478">
          <cell r="A2478" t="str">
            <v>EKMR31300</v>
          </cell>
        </row>
        <row r="2479">
          <cell r="A2479" t="str">
            <v>EKMES360A</v>
          </cell>
        </row>
        <row r="2480">
          <cell r="A2480" t="str">
            <v>EKMES360AZ</v>
          </cell>
        </row>
        <row r="2481">
          <cell r="A2481" t="str">
            <v>EKMES360NR</v>
          </cell>
        </row>
        <row r="2482">
          <cell r="A2482" t="str">
            <v>EKMES360N</v>
          </cell>
        </row>
        <row r="2483">
          <cell r="A2483" t="str">
            <v>EKMES360V</v>
          </cell>
        </row>
        <row r="2484">
          <cell r="A2484" t="str">
            <v>EKMCT20W</v>
          </cell>
        </row>
        <row r="2485">
          <cell r="A2485" t="str">
            <v>EKMSEBX6</v>
          </cell>
        </row>
        <row r="2486">
          <cell r="A2486" t="str">
            <v>EKMR31424</v>
          </cell>
        </row>
        <row r="2487">
          <cell r="A2487" t="str">
            <v>EKMESM2Z</v>
          </cell>
        </row>
        <row r="2488">
          <cell r="A2488" t="str">
            <v>EKMESM2B</v>
          </cell>
        </row>
        <row r="2489">
          <cell r="A2489" t="str">
            <v>EKMESM2GR</v>
          </cell>
        </row>
        <row r="2490">
          <cell r="A2490" t="str">
            <v>EKMESM2GL</v>
          </cell>
        </row>
        <row r="2491">
          <cell r="A2491" t="str">
            <v>EKMESM2GP</v>
          </cell>
        </row>
        <row r="2492">
          <cell r="A2492" t="str">
            <v>EKMESM2N</v>
          </cell>
        </row>
        <row r="2493">
          <cell r="A2493" t="str">
            <v>EKMESM2T</v>
          </cell>
        </row>
        <row r="2494">
          <cell r="A2494" t="str">
            <v>EKM2ES165</v>
          </cell>
        </row>
        <row r="2495">
          <cell r="A2495" t="str">
            <v>EKMCT16</v>
          </cell>
        </row>
        <row r="2496">
          <cell r="A2496" t="str">
            <v>EKMCF01C</v>
          </cell>
        </row>
        <row r="2497">
          <cell r="A2497" t="str">
            <v>EKMK04101G</v>
          </cell>
        </row>
        <row r="2498">
          <cell r="A2498" t="str">
            <v>EKMDE06ZC</v>
          </cell>
        </row>
        <row r="2499">
          <cell r="A2499" t="str">
            <v>EKMDE06BC</v>
          </cell>
        </row>
        <row r="2500">
          <cell r="A2500" t="str">
            <v>EKMDE06GLC</v>
          </cell>
        </row>
        <row r="2501">
          <cell r="A2501" t="str">
            <v>EKMDE06GPC</v>
          </cell>
        </row>
        <row r="2502">
          <cell r="A2502" t="str">
            <v>EKMDE06MC</v>
          </cell>
        </row>
        <row r="2503">
          <cell r="A2503" t="str">
            <v>EKMDE06TC</v>
          </cell>
        </row>
        <row r="2504">
          <cell r="A2504" t="str">
            <v>EKMME06ZC</v>
          </cell>
        </row>
        <row r="2505">
          <cell r="A2505" t="str">
            <v>EKMME06BC</v>
          </cell>
        </row>
        <row r="2506">
          <cell r="A2506" t="str">
            <v>EKMME06GLC</v>
          </cell>
        </row>
        <row r="2507">
          <cell r="A2507" t="str">
            <v>EKMME06GPC</v>
          </cell>
        </row>
        <row r="2508">
          <cell r="A2508" t="str">
            <v>EKMME06TC</v>
          </cell>
        </row>
        <row r="2509">
          <cell r="A2509" t="str">
            <v>EKMC172</v>
          </cell>
        </row>
        <row r="2510">
          <cell r="A2510" t="str">
            <v>EKMC171</v>
          </cell>
        </row>
        <row r="2511">
          <cell r="A2511" t="str">
            <v>EKMC168</v>
          </cell>
        </row>
        <row r="2512">
          <cell r="A2512" t="str">
            <v>EKMC169</v>
          </cell>
        </row>
        <row r="2513">
          <cell r="A2513" t="str">
            <v>EKMC170</v>
          </cell>
        </row>
        <row r="2514">
          <cell r="A2514" t="str">
            <v>EKMCT17MB</v>
          </cell>
        </row>
        <row r="2515">
          <cell r="A2515" t="str">
            <v>EKMR31430</v>
          </cell>
        </row>
        <row r="2516">
          <cell r="A2516" t="str">
            <v>EKMCHB2001P</v>
          </cell>
        </row>
        <row r="2517">
          <cell r="A2517" t="str">
            <v>EKME67WSKB</v>
          </cell>
        </row>
        <row r="2518">
          <cell r="A2518" t="str">
            <v>EKME67WSK</v>
          </cell>
        </row>
        <row r="2519">
          <cell r="A2519" t="str">
            <v>EKME67WSICB</v>
          </cell>
        </row>
        <row r="2520">
          <cell r="A2520" t="str">
            <v>EKME77</v>
          </cell>
        </row>
        <row r="2521">
          <cell r="A2521" t="str">
            <v>EKMCLPK100</v>
          </cell>
        </row>
        <row r="2522">
          <cell r="A2522" t="str">
            <v>EKMCEWL</v>
          </cell>
        </row>
        <row r="2523">
          <cell r="A2523" t="str">
            <v>EKMC131</v>
          </cell>
        </row>
        <row r="2524">
          <cell r="A2524" t="str">
            <v>EKMR2023</v>
          </cell>
        </row>
        <row r="2525">
          <cell r="A2525" t="str">
            <v>EKMCM07120CO</v>
          </cell>
        </row>
        <row r="2526">
          <cell r="A2526" t="str">
            <v>EKMSG102N</v>
          </cell>
        </row>
        <row r="2527">
          <cell r="A2527" t="str">
            <v>EKMSG103NR</v>
          </cell>
        </row>
        <row r="2528">
          <cell r="A2528" t="str">
            <v>EKMCP1602P</v>
          </cell>
        </row>
        <row r="2529">
          <cell r="A2529" t="str">
            <v>EKMR31004</v>
          </cell>
        </row>
        <row r="2530">
          <cell r="A2530" t="str">
            <v>EKMR31445</v>
          </cell>
        </row>
        <row r="2531">
          <cell r="A2531" t="str">
            <v>EKMF20ZC</v>
          </cell>
        </row>
        <row r="2532">
          <cell r="A2532" t="str">
            <v>EKMC129</v>
          </cell>
        </row>
        <row r="2533">
          <cell r="A2533" t="str">
            <v>EKMC132</v>
          </cell>
        </row>
        <row r="2534">
          <cell r="A2534" t="str">
            <v>EKMC133</v>
          </cell>
        </row>
        <row r="2535">
          <cell r="A2535" t="str">
            <v>EKMC130</v>
          </cell>
        </row>
        <row r="2536">
          <cell r="A2536" t="str">
            <v>EKMC133T</v>
          </cell>
        </row>
        <row r="2537">
          <cell r="A2537" t="str">
            <v>EKML12P</v>
          </cell>
        </row>
        <row r="2538">
          <cell r="A2538" t="str">
            <v>EKMR4025AZGV</v>
          </cell>
        </row>
        <row r="2539">
          <cell r="A2539" t="str">
            <v>EKMR4025RGV</v>
          </cell>
        </row>
        <row r="2540">
          <cell r="A2540" t="str">
            <v>EKMES140GL</v>
          </cell>
        </row>
        <row r="2541">
          <cell r="A2541" t="str">
            <v>EKMES140G</v>
          </cell>
        </row>
        <row r="2542">
          <cell r="A2542" t="str">
            <v>EKMAE04ZC</v>
          </cell>
        </row>
        <row r="2543">
          <cell r="A2543" t="str">
            <v>EKMF20BC</v>
          </cell>
        </row>
        <row r="2544">
          <cell r="A2544" t="str">
            <v>EKMF20GLC</v>
          </cell>
        </row>
        <row r="2545">
          <cell r="A2545" t="str">
            <v>EKMF20GPC</v>
          </cell>
        </row>
        <row r="2546">
          <cell r="A2546" t="str">
            <v>EKMAE04BC</v>
          </cell>
        </row>
        <row r="2547">
          <cell r="A2547" t="str">
            <v>EKMAE04GLC</v>
          </cell>
        </row>
        <row r="2548">
          <cell r="A2548" t="str">
            <v>EKMAE04GPC</v>
          </cell>
        </row>
        <row r="2549">
          <cell r="A2549" t="str">
            <v>EKMF20MC</v>
          </cell>
        </row>
        <row r="2550">
          <cell r="A2550" t="str">
            <v>EKMF20TC</v>
          </cell>
        </row>
        <row r="2551">
          <cell r="A2551" t="str">
            <v>EKMF20VC</v>
          </cell>
        </row>
        <row r="2552">
          <cell r="A2552" t="str">
            <v>EKMAE04MC</v>
          </cell>
        </row>
        <row r="2553">
          <cell r="A2553" t="str">
            <v>EKMAE04TC</v>
          </cell>
        </row>
        <row r="2554">
          <cell r="A2554" t="str">
            <v>EKMJL6Z</v>
          </cell>
        </row>
        <row r="2555">
          <cell r="A2555" t="str">
            <v>EKMJL6B</v>
          </cell>
        </row>
        <row r="2556">
          <cell r="A2556" t="str">
            <v>EKMJL6GR</v>
          </cell>
        </row>
        <row r="2557">
          <cell r="A2557" t="str">
            <v>EKMJL6GL</v>
          </cell>
        </row>
        <row r="2558">
          <cell r="A2558" t="str">
            <v>EKMJL6GP</v>
          </cell>
        </row>
        <row r="2559">
          <cell r="A2559" t="str">
            <v>EKMJL6N</v>
          </cell>
        </row>
        <row r="2560">
          <cell r="A2560" t="str">
            <v>EKMJL6T</v>
          </cell>
        </row>
        <row r="2561">
          <cell r="A2561" t="str">
            <v>EKMFE04ZC</v>
          </cell>
        </row>
        <row r="2562">
          <cell r="A2562" t="str">
            <v>EKMFE04BC</v>
          </cell>
        </row>
        <row r="2563">
          <cell r="A2563" t="str">
            <v>EKMFE04GLC</v>
          </cell>
        </row>
        <row r="2564">
          <cell r="A2564" t="str">
            <v>EKMFE04GPC</v>
          </cell>
        </row>
        <row r="2565">
          <cell r="A2565" t="str">
            <v>EKMFE04MC</v>
          </cell>
        </row>
        <row r="2566">
          <cell r="A2566" t="str">
            <v>EKMFE04TC</v>
          </cell>
        </row>
        <row r="2567">
          <cell r="A2567" t="str">
            <v>EKME140ZC</v>
          </cell>
        </row>
        <row r="2568">
          <cell r="A2568" t="str">
            <v>EKME140BC</v>
          </cell>
        </row>
        <row r="2569">
          <cell r="A2569" t="str">
            <v>EKME140GLC</v>
          </cell>
        </row>
        <row r="2570">
          <cell r="A2570" t="str">
            <v>EKME140GPC</v>
          </cell>
        </row>
        <row r="2571">
          <cell r="A2571" t="str">
            <v>EKME140MC</v>
          </cell>
        </row>
        <row r="2572">
          <cell r="A2572" t="str">
            <v>EKME140TC</v>
          </cell>
        </row>
        <row r="2573">
          <cell r="A2573" t="str">
            <v>EKMPE014GL</v>
          </cell>
        </row>
        <row r="2574">
          <cell r="A2574" t="str">
            <v>EKMPE014GP</v>
          </cell>
        </row>
        <row r="2575">
          <cell r="A2575" t="str">
            <v>EKMPE014T</v>
          </cell>
        </row>
        <row r="2576">
          <cell r="A2576" t="str">
            <v>EKMVE04ZC</v>
          </cell>
        </row>
        <row r="2577">
          <cell r="A2577" t="str">
            <v>EKMVE04BC</v>
          </cell>
        </row>
        <row r="2578">
          <cell r="A2578" t="str">
            <v>EKMVE04GLC</v>
          </cell>
        </row>
        <row r="2579">
          <cell r="A2579" t="str">
            <v>EKMVE04GPC</v>
          </cell>
        </row>
        <row r="2580">
          <cell r="A2580" t="str">
            <v>EKMVE04MC</v>
          </cell>
        </row>
        <row r="2581">
          <cell r="A2581" t="str">
            <v>EKMVE04TC</v>
          </cell>
        </row>
        <row r="2582">
          <cell r="A2582" t="str">
            <v>EKMDE20ZC</v>
          </cell>
        </row>
        <row r="2583">
          <cell r="A2583" t="str">
            <v>EKMDE20BC</v>
          </cell>
        </row>
        <row r="2584">
          <cell r="A2584" t="str">
            <v>EKMDE20GLC</v>
          </cell>
        </row>
        <row r="2585">
          <cell r="A2585" t="str">
            <v>EKMDE20GPC</v>
          </cell>
        </row>
        <row r="2586">
          <cell r="A2586" t="str">
            <v>EKMDE20MC</v>
          </cell>
        </row>
        <row r="2587">
          <cell r="A2587" t="str">
            <v>EKMDE20TC</v>
          </cell>
        </row>
        <row r="2588">
          <cell r="A2588" t="str">
            <v>EKMME20ZC</v>
          </cell>
        </row>
        <row r="2589">
          <cell r="A2589" t="str">
            <v>EKMME20BC</v>
          </cell>
        </row>
        <row r="2590">
          <cell r="A2590" t="str">
            <v>EKMME20GLC</v>
          </cell>
        </row>
        <row r="2591">
          <cell r="A2591" t="str">
            <v>EKMME20GPC</v>
          </cell>
        </row>
        <row r="2592">
          <cell r="A2592" t="str">
            <v>EKMME20TC</v>
          </cell>
        </row>
        <row r="2593">
          <cell r="A2593" t="str">
            <v>EKMSTBA01X6</v>
          </cell>
        </row>
        <row r="2594">
          <cell r="A2594" t="str">
            <v>EKMMC06</v>
          </cell>
        </row>
        <row r="2595">
          <cell r="A2595" t="str">
            <v>EKMR3855</v>
          </cell>
        </row>
        <row r="2596">
          <cell r="A2596" t="str">
            <v>EKMCT16R</v>
          </cell>
        </row>
        <row r="2597">
          <cell r="A2597" t="str">
            <v>EKMR2003</v>
          </cell>
        </row>
        <row r="2598">
          <cell r="A2598" t="str">
            <v>EKMR31439</v>
          </cell>
        </row>
        <row r="2599">
          <cell r="A2599" t="str">
            <v>EKMSTN01X6G</v>
          </cell>
        </row>
        <row r="2600">
          <cell r="A2600" t="str">
            <v>EKMCL117</v>
          </cell>
        </row>
        <row r="2601">
          <cell r="A2601" t="str">
            <v>EKMCE21RB</v>
          </cell>
        </row>
        <row r="2602">
          <cell r="A2602" t="str">
            <v>EKMCM03C</v>
          </cell>
        </row>
        <row r="2603">
          <cell r="A2603" t="str">
            <v>EKMMB07M</v>
          </cell>
        </row>
        <row r="2604">
          <cell r="A2604" t="str">
            <v>EKMSB103BX6</v>
          </cell>
        </row>
        <row r="2605">
          <cell r="A2605" t="str">
            <v>EKMES206</v>
          </cell>
        </row>
        <row r="2606">
          <cell r="A2606" t="str">
            <v>EKMES166</v>
          </cell>
        </row>
        <row r="2607">
          <cell r="A2607" t="str">
            <v>EKMES168</v>
          </cell>
        </row>
        <row r="2608">
          <cell r="A2608" t="str">
            <v>EKMES167</v>
          </cell>
        </row>
        <row r="2609">
          <cell r="A2609" t="str">
            <v>EKMES165</v>
          </cell>
        </row>
        <row r="2610">
          <cell r="A2610" t="str">
            <v>EKMES169</v>
          </cell>
        </row>
        <row r="2611">
          <cell r="A2611" t="str">
            <v>EKMES164</v>
          </cell>
        </row>
        <row r="2612">
          <cell r="A2612" t="str">
            <v>EKMES200B</v>
          </cell>
        </row>
        <row r="2613">
          <cell r="A2613" t="str">
            <v>EKMES169GL</v>
          </cell>
        </row>
        <row r="2614">
          <cell r="A2614" t="str">
            <v>EKMES200T</v>
          </cell>
        </row>
        <row r="2615">
          <cell r="A2615" t="str">
            <v>EKMES20ZI</v>
          </cell>
        </row>
        <row r="2616">
          <cell r="A2616" t="str">
            <v>EKMES2165</v>
          </cell>
        </row>
        <row r="2617">
          <cell r="A2617" t="str">
            <v>EKMCM04W</v>
          </cell>
        </row>
        <row r="2618">
          <cell r="A2618" t="str">
            <v>EKMCD6ZS</v>
          </cell>
        </row>
        <row r="2619">
          <cell r="A2619" t="str">
            <v>EKMCD6GLS</v>
          </cell>
        </row>
        <row r="2620">
          <cell r="A2620" t="str">
            <v>EKMCD6TS</v>
          </cell>
        </row>
        <row r="2621">
          <cell r="A2621" t="str">
            <v>EKMCD6ZSMR</v>
          </cell>
        </row>
        <row r="2622">
          <cell r="A2622" t="str">
            <v>EKMCD6GLSMR</v>
          </cell>
        </row>
        <row r="2623">
          <cell r="A2623" t="str">
            <v>EKMCD6TSMR</v>
          </cell>
        </row>
        <row r="2624">
          <cell r="A2624" t="str">
            <v>EKMCH2ZS</v>
          </cell>
        </row>
        <row r="2625">
          <cell r="A2625" t="str">
            <v>EKMCH2GLS</v>
          </cell>
        </row>
        <row r="2626">
          <cell r="A2626" t="str">
            <v>EKMCH2TS</v>
          </cell>
        </row>
        <row r="2627">
          <cell r="A2627" t="str">
            <v>EKMCH2ZSMR</v>
          </cell>
        </row>
        <row r="2628">
          <cell r="A2628" t="str">
            <v>EKMCH2GLSMR</v>
          </cell>
        </row>
        <row r="2629">
          <cell r="A2629" t="str">
            <v>EKMCH2TSMR</v>
          </cell>
        </row>
        <row r="2630">
          <cell r="A2630" t="str">
            <v>EKMCM2ZS</v>
          </cell>
        </row>
        <row r="2631">
          <cell r="A2631" t="str">
            <v>EKMCM2GLS</v>
          </cell>
        </row>
        <row r="2632">
          <cell r="A2632" t="str">
            <v>EKMCM2TS</v>
          </cell>
        </row>
        <row r="2633">
          <cell r="A2633" t="str">
            <v>EKMCM2ZSMR</v>
          </cell>
        </row>
        <row r="2634">
          <cell r="A2634" t="str">
            <v>EKMCM2GLSMR</v>
          </cell>
        </row>
        <row r="2635">
          <cell r="A2635" t="str">
            <v>EKMCM2TSMR</v>
          </cell>
        </row>
        <row r="2636">
          <cell r="A2636" t="str">
            <v>EKMCV2ZS</v>
          </cell>
        </row>
        <row r="2637">
          <cell r="A2637" t="str">
            <v>EKMCV2GLS</v>
          </cell>
        </row>
        <row r="2638">
          <cell r="A2638" t="str">
            <v>EKMCV2TS</v>
          </cell>
        </row>
        <row r="2639">
          <cell r="A2639" t="str">
            <v>EKMCV2ZSMR</v>
          </cell>
        </row>
        <row r="2640">
          <cell r="A2640" t="str">
            <v>EKMCV2GLSMR</v>
          </cell>
        </row>
        <row r="2641">
          <cell r="A2641" t="str">
            <v>EKMCV2TSMR</v>
          </cell>
        </row>
        <row r="2642">
          <cell r="A2642" t="str">
            <v>EKMCH2BS</v>
          </cell>
        </row>
        <row r="2643">
          <cell r="A2643" t="str">
            <v>EKMCH2CS</v>
          </cell>
        </row>
        <row r="2644">
          <cell r="A2644" t="str">
            <v>EKMCH2NS</v>
          </cell>
        </row>
        <row r="2645">
          <cell r="A2645" t="str">
            <v>EKMCH2VS</v>
          </cell>
        </row>
        <row r="2646">
          <cell r="A2646" t="str">
            <v>EKMCM2BS</v>
          </cell>
        </row>
        <row r="2647">
          <cell r="A2647" t="str">
            <v>EKMCM2CS</v>
          </cell>
        </row>
        <row r="2648">
          <cell r="A2648" t="str">
            <v>EKMCM2NS</v>
          </cell>
        </row>
        <row r="2649">
          <cell r="A2649" t="str">
            <v>EKMCM2VS</v>
          </cell>
        </row>
        <row r="2650">
          <cell r="A2650" t="str">
            <v>EKMCV2BS</v>
          </cell>
        </row>
        <row r="2651">
          <cell r="A2651" t="str">
            <v>EKMCV2VS</v>
          </cell>
        </row>
        <row r="2652">
          <cell r="A2652" t="str">
            <v>EKMCV2NS</v>
          </cell>
        </row>
        <row r="2653">
          <cell r="A2653" t="str">
            <v>EKMCV2VZ</v>
          </cell>
        </row>
        <row r="2654">
          <cell r="A2654" t="str">
            <v>EKMCD6BS</v>
          </cell>
        </row>
        <row r="2655">
          <cell r="A2655" t="str">
            <v>EKMCD6CS</v>
          </cell>
        </row>
        <row r="2656">
          <cell r="A2656" t="str">
            <v>EKMCD6NS</v>
          </cell>
        </row>
        <row r="2657">
          <cell r="A2657" t="str">
            <v>EKMCD6VS</v>
          </cell>
        </row>
        <row r="2658">
          <cell r="A2658" t="str">
            <v>EKMCL115</v>
          </cell>
        </row>
        <row r="2659">
          <cell r="A2659" t="str">
            <v>EKMCS105RS</v>
          </cell>
        </row>
        <row r="2660">
          <cell r="A2660" t="str">
            <v>EKMCS104RS</v>
          </cell>
        </row>
        <row r="2661">
          <cell r="A2661" t="str">
            <v>EKMMB11</v>
          </cell>
        </row>
        <row r="2662">
          <cell r="A2662" t="str">
            <v>EKM2B201</v>
          </cell>
        </row>
        <row r="2663">
          <cell r="A2663" t="str">
            <v>EKM2121N4</v>
          </cell>
        </row>
        <row r="2664">
          <cell r="A2664" t="str">
            <v>EKMJL2Z</v>
          </cell>
        </row>
        <row r="2665">
          <cell r="A2665" t="str">
            <v>EKMJL2B</v>
          </cell>
        </row>
        <row r="2666">
          <cell r="A2666" t="str">
            <v>EKMJL2GR</v>
          </cell>
        </row>
        <row r="2667">
          <cell r="A2667" t="str">
            <v>EKMJL2GL</v>
          </cell>
        </row>
        <row r="2668">
          <cell r="A2668" t="str">
            <v>EKMJL2GP</v>
          </cell>
        </row>
        <row r="2669">
          <cell r="A2669" t="str">
            <v>EKMJL2N</v>
          </cell>
        </row>
        <row r="2670">
          <cell r="A2670" t="str">
            <v>EKMJL2T</v>
          </cell>
        </row>
        <row r="2671">
          <cell r="A2671" t="str">
            <v>EKM2122T4</v>
          </cell>
        </row>
        <row r="2672">
          <cell r="A2672" t="str">
            <v>EKMJJ2Z</v>
          </cell>
        </row>
        <row r="2673">
          <cell r="A2673" t="str">
            <v>EKMJJ2B</v>
          </cell>
        </row>
        <row r="2674">
          <cell r="A2674" t="str">
            <v>EKMJJ2GR</v>
          </cell>
        </row>
        <row r="2675">
          <cell r="A2675" t="str">
            <v>EKMJJ2GP</v>
          </cell>
        </row>
        <row r="2676">
          <cell r="A2676" t="str">
            <v>EKMJJ2N</v>
          </cell>
        </row>
        <row r="2677">
          <cell r="A2677" t="str">
            <v>EKMMC23EB</v>
          </cell>
        </row>
        <row r="2678">
          <cell r="A2678" t="str">
            <v>EKMMC23EG</v>
          </cell>
        </row>
        <row r="2679">
          <cell r="A2679" t="str">
            <v>EKMMC24EN</v>
          </cell>
        </row>
        <row r="2680">
          <cell r="A2680" t="str">
            <v>EKMSB102BX6</v>
          </cell>
        </row>
        <row r="2681">
          <cell r="A2681" t="str">
            <v>EKMSB102NX6</v>
          </cell>
        </row>
        <row r="2682">
          <cell r="A2682" t="str">
            <v>EKMSOFA03R</v>
          </cell>
        </row>
        <row r="2683">
          <cell r="A2683" t="str">
            <v>EKMCLPK120</v>
          </cell>
        </row>
        <row r="2684">
          <cell r="A2684" t="str">
            <v>EKMCM03R</v>
          </cell>
        </row>
        <row r="2685">
          <cell r="A2685" t="str">
            <v>EKMCM03W</v>
          </cell>
        </row>
        <row r="2686">
          <cell r="A2686" t="str">
            <v>EKMCM04D</v>
          </cell>
        </row>
        <row r="2687">
          <cell r="A2687" t="str">
            <v>EKMR3863</v>
          </cell>
        </row>
        <row r="2688">
          <cell r="A2688" t="str">
            <v>EKMR3863I</v>
          </cell>
        </row>
        <row r="2689">
          <cell r="A2689" t="str">
            <v>EKMR1059RGV</v>
          </cell>
        </row>
        <row r="2690">
          <cell r="A2690" t="str">
            <v>EKMS100BX6</v>
          </cell>
        </row>
        <row r="2691">
          <cell r="A2691" t="str">
            <v>EKMS100NX6</v>
          </cell>
        </row>
        <row r="2692">
          <cell r="A2692" t="str">
            <v>EKMEX12</v>
          </cell>
        </row>
        <row r="2693">
          <cell r="A2693" t="str">
            <v>EKMMC23MB</v>
          </cell>
        </row>
        <row r="2694">
          <cell r="A2694" t="str">
            <v>EKMMC23EN</v>
          </cell>
        </row>
        <row r="2695">
          <cell r="A2695" t="str">
            <v>EKMSOFA03G</v>
          </cell>
        </row>
        <row r="2696">
          <cell r="A2696" t="str">
            <v>EKMR3862</v>
          </cell>
        </row>
        <row r="2697">
          <cell r="A2697" t="str">
            <v>EKMJI4GP</v>
          </cell>
        </row>
        <row r="2698">
          <cell r="A2698" t="str">
            <v>EKMESNXGR</v>
          </cell>
        </row>
        <row r="2699">
          <cell r="A2699" t="str">
            <v>EKMG020N25</v>
          </cell>
        </row>
        <row r="2700">
          <cell r="A2700" t="str">
            <v>EKMG020S25</v>
          </cell>
        </row>
        <row r="2701">
          <cell r="A2701" t="str">
            <v>EKMG020V25</v>
          </cell>
        </row>
        <row r="2702">
          <cell r="A2702" t="str">
            <v>EKMG0020Z25</v>
          </cell>
        </row>
        <row r="2703">
          <cell r="A2703" t="str">
            <v>EKMG0020B25</v>
          </cell>
        </row>
        <row r="2704">
          <cell r="A2704" t="str">
            <v>EKMAE06ZC</v>
          </cell>
        </row>
        <row r="2705">
          <cell r="A2705" t="str">
            <v>EKMAE06GLC</v>
          </cell>
        </row>
        <row r="2706">
          <cell r="A2706" t="str">
            <v>EKMAE06GPC</v>
          </cell>
        </row>
        <row r="2707">
          <cell r="A2707" t="str">
            <v>EKMAE06MC</v>
          </cell>
        </row>
        <row r="2708">
          <cell r="A2708" t="str">
            <v>EKMAE06TC</v>
          </cell>
        </row>
        <row r="2709">
          <cell r="A2709" t="str">
            <v>EKMLC100Z</v>
          </cell>
        </row>
        <row r="2710">
          <cell r="A2710" t="str">
            <v>EKMLC100BG</v>
          </cell>
        </row>
        <row r="2711">
          <cell r="A2711" t="str">
            <v>EKMLC100B</v>
          </cell>
        </row>
        <row r="2712">
          <cell r="A2712" t="str">
            <v>EKMLC100GR</v>
          </cell>
        </row>
        <row r="2713">
          <cell r="A2713" t="str">
            <v>EKMLC100GL</v>
          </cell>
        </row>
        <row r="2714">
          <cell r="A2714" t="str">
            <v>EKMLC100GP</v>
          </cell>
        </row>
        <row r="2715">
          <cell r="A2715" t="str">
            <v>EKMLC100T</v>
          </cell>
        </row>
        <row r="2716">
          <cell r="A2716" t="str">
            <v>EKMCMC4GC</v>
          </cell>
        </row>
        <row r="2717">
          <cell r="A2717" t="str">
            <v>EKMCMC4TM</v>
          </cell>
        </row>
        <row r="2718">
          <cell r="A2718" t="str">
            <v>EKMCH4ZS</v>
          </cell>
        </row>
        <row r="2719">
          <cell r="A2719" t="str">
            <v>EKMCH4GLS</v>
          </cell>
        </row>
        <row r="2720">
          <cell r="A2720" t="str">
            <v>EKMCH4TS</v>
          </cell>
        </row>
        <row r="2721">
          <cell r="A2721" t="str">
            <v>EKMCH4ZSMR</v>
          </cell>
        </row>
        <row r="2722">
          <cell r="A2722" t="str">
            <v>EKMCH4GLSMR</v>
          </cell>
        </row>
        <row r="2723">
          <cell r="A2723" t="str">
            <v>EKMCH4TSMR</v>
          </cell>
        </row>
        <row r="2724">
          <cell r="A2724" t="str">
            <v>EKMCM4ZS</v>
          </cell>
        </row>
        <row r="2725">
          <cell r="A2725" t="str">
            <v>EKMCM4GLS</v>
          </cell>
        </row>
        <row r="2726">
          <cell r="A2726" t="str">
            <v>EKMCM4TS</v>
          </cell>
        </row>
        <row r="2727">
          <cell r="A2727" t="str">
            <v>EKMCM4ZSMR</v>
          </cell>
        </row>
        <row r="2728">
          <cell r="A2728" t="str">
            <v>EKMCM4GLSMR</v>
          </cell>
        </row>
        <row r="2729">
          <cell r="A2729" t="str">
            <v>EKMCM4TSMR</v>
          </cell>
        </row>
        <row r="2730">
          <cell r="A2730" t="str">
            <v>EKMCV4ZS</v>
          </cell>
        </row>
        <row r="2731">
          <cell r="A2731" t="str">
            <v>EKMCV4GLS</v>
          </cell>
        </row>
        <row r="2732">
          <cell r="A2732" t="str">
            <v>EKMCV4TS</v>
          </cell>
        </row>
        <row r="2733">
          <cell r="A2733" t="str">
            <v>EKMCV4ZSMR</v>
          </cell>
        </row>
        <row r="2734">
          <cell r="A2734" t="str">
            <v>EKMCV4GLSMR</v>
          </cell>
        </row>
        <row r="2735">
          <cell r="A2735" t="str">
            <v>EKMCV4TSMR</v>
          </cell>
        </row>
        <row r="2736">
          <cell r="A2736" t="str">
            <v>EKMCH4BS</v>
          </cell>
        </row>
        <row r="2737">
          <cell r="A2737" t="str">
            <v>EKMCH4CS</v>
          </cell>
        </row>
        <row r="2738">
          <cell r="A2738" t="str">
            <v>EKMCH4NS</v>
          </cell>
        </row>
        <row r="2739">
          <cell r="A2739" t="str">
            <v>EKMCH4VS</v>
          </cell>
        </row>
        <row r="2740">
          <cell r="A2740" t="str">
            <v>EKMCM4BS</v>
          </cell>
        </row>
        <row r="2741">
          <cell r="A2741" t="str">
            <v>EKMCM4CS</v>
          </cell>
        </row>
        <row r="2742">
          <cell r="A2742" t="str">
            <v>EKMCM4NS</v>
          </cell>
        </row>
        <row r="2743">
          <cell r="A2743" t="str">
            <v>EKMCM4VS</v>
          </cell>
        </row>
        <row r="2744">
          <cell r="A2744" t="str">
            <v>EKMCV4BS</v>
          </cell>
        </row>
        <row r="2745">
          <cell r="A2745" t="str">
            <v>EKMCV4VS</v>
          </cell>
        </row>
        <row r="2746">
          <cell r="A2746" t="str">
            <v>EKMCV4NS</v>
          </cell>
        </row>
        <row r="2747">
          <cell r="A2747" t="str">
            <v>EKMCV4VZ</v>
          </cell>
        </row>
        <row r="2748">
          <cell r="A2748" t="str">
            <v>EKMJI4Z</v>
          </cell>
        </row>
        <row r="2749">
          <cell r="A2749" t="str">
            <v>EKMJI4B</v>
          </cell>
        </row>
        <row r="2750">
          <cell r="A2750" t="str">
            <v>EKMJI4GR</v>
          </cell>
        </row>
        <row r="2751">
          <cell r="A2751" t="str">
            <v>EKMJI4N</v>
          </cell>
        </row>
        <row r="2752">
          <cell r="A2752" t="str">
            <v>EKMJI4T</v>
          </cell>
        </row>
        <row r="2753">
          <cell r="A2753" t="str">
            <v>EKMJI2Z</v>
          </cell>
        </row>
        <row r="2754">
          <cell r="A2754" t="str">
            <v>EKMJI2B</v>
          </cell>
        </row>
        <row r="2755">
          <cell r="A2755" t="str">
            <v>EKMJI2GR</v>
          </cell>
        </row>
        <row r="2756">
          <cell r="A2756" t="str">
            <v>EKMJI2GL</v>
          </cell>
        </row>
        <row r="2757">
          <cell r="A2757" t="str">
            <v>EKMJI2GP</v>
          </cell>
        </row>
        <row r="2758">
          <cell r="A2758" t="str">
            <v>EKMJI2N</v>
          </cell>
        </row>
        <row r="2759">
          <cell r="A2759" t="str">
            <v>EKMJI2T</v>
          </cell>
        </row>
        <row r="2760">
          <cell r="A2760" t="str">
            <v>EKMCS106RS</v>
          </cell>
        </row>
        <row r="2761">
          <cell r="A2761" t="str">
            <v>EKMFE06ZC</v>
          </cell>
        </row>
        <row r="2762">
          <cell r="A2762" t="str">
            <v>EKMFE06BC</v>
          </cell>
        </row>
        <row r="2763">
          <cell r="A2763" t="str">
            <v>EKMFE06GLC</v>
          </cell>
        </row>
        <row r="2764">
          <cell r="A2764" t="str">
            <v>EKMFE06GPC</v>
          </cell>
        </row>
        <row r="2765">
          <cell r="A2765" t="str">
            <v>EKMFE06MC</v>
          </cell>
        </row>
        <row r="2766">
          <cell r="A2766" t="str">
            <v>EKMFE06TC</v>
          </cell>
        </row>
        <row r="2767">
          <cell r="A2767" t="str">
            <v>EKME160ZC</v>
          </cell>
        </row>
        <row r="2768">
          <cell r="A2768" t="str">
            <v>EKME160BC</v>
          </cell>
        </row>
        <row r="2769">
          <cell r="A2769" t="str">
            <v>EKME160GPLC</v>
          </cell>
        </row>
        <row r="2770">
          <cell r="A2770" t="str">
            <v>EKME160GLC</v>
          </cell>
        </row>
        <row r="2771">
          <cell r="A2771" t="str">
            <v>EKME160GPC</v>
          </cell>
        </row>
        <row r="2772">
          <cell r="A2772" t="str">
            <v>EKME160MC</v>
          </cell>
        </row>
        <row r="2773">
          <cell r="A2773" t="str">
            <v>EKME160TC</v>
          </cell>
        </row>
        <row r="2774">
          <cell r="A2774" t="str">
            <v>EKMPE016GR</v>
          </cell>
        </row>
        <row r="2775">
          <cell r="A2775" t="str">
            <v>EKMPE016GL</v>
          </cell>
        </row>
        <row r="2776">
          <cell r="A2776" t="str">
            <v>EKMPE016T</v>
          </cell>
        </row>
        <row r="2777">
          <cell r="A2777" t="str">
            <v>EKMVE06ZC</v>
          </cell>
        </row>
        <row r="2778">
          <cell r="A2778" t="str">
            <v>EKMVE06BC</v>
          </cell>
        </row>
        <row r="2779">
          <cell r="A2779" t="str">
            <v>EKMVE06GLC</v>
          </cell>
        </row>
        <row r="2780">
          <cell r="A2780" t="str">
            <v>EKMVE06GPC</v>
          </cell>
        </row>
        <row r="2781">
          <cell r="A2781" t="str">
            <v>EKMVE06MC</v>
          </cell>
        </row>
        <row r="2782">
          <cell r="A2782" t="str">
            <v>EKMVE06TC</v>
          </cell>
        </row>
        <row r="2783">
          <cell r="A2783" t="str">
            <v>EKMSTG02X6</v>
          </cell>
        </row>
        <row r="2784">
          <cell r="A2784" t="str">
            <v>EKMSTN01X6</v>
          </cell>
        </row>
        <row r="2785">
          <cell r="A2785" t="str">
            <v>EKMCSH2P160</v>
          </cell>
        </row>
        <row r="2786">
          <cell r="A2786" t="str">
            <v>EKMJC6Z</v>
          </cell>
        </row>
        <row r="2787">
          <cell r="A2787" t="str">
            <v>EKMJC6B</v>
          </cell>
        </row>
        <row r="2788">
          <cell r="A2788" t="str">
            <v>EKMJC6GR</v>
          </cell>
        </row>
        <row r="2789">
          <cell r="A2789" t="str">
            <v>EKMJC6GP</v>
          </cell>
        </row>
        <row r="2790">
          <cell r="A2790" t="str">
            <v>EKMJC6N</v>
          </cell>
        </row>
        <row r="2791">
          <cell r="A2791" t="str">
            <v>EKMJC6T</v>
          </cell>
        </row>
        <row r="2792">
          <cell r="A2792" t="str">
            <v>EKMC197</v>
          </cell>
        </row>
        <row r="2793">
          <cell r="A2793" t="str">
            <v>EKMC198</v>
          </cell>
        </row>
        <row r="2794">
          <cell r="A2794" t="str">
            <v>EKMMB13</v>
          </cell>
        </row>
        <row r="2795">
          <cell r="A2795" t="str">
            <v>EKMSAXAX6</v>
          </cell>
        </row>
        <row r="2796">
          <cell r="A2796" t="str">
            <v>EKMS100PX6</v>
          </cell>
        </row>
        <row r="2797">
          <cell r="A2797" t="str">
            <v>EKMRI1041</v>
          </cell>
        </row>
        <row r="2798">
          <cell r="A2798" t="str">
            <v>EKMCM140BG</v>
          </cell>
        </row>
        <row r="2799">
          <cell r="A2799" t="str">
            <v>EKMSG101N</v>
          </cell>
        </row>
        <row r="2800">
          <cell r="A2800" t="str">
            <v>EKMJI6GP</v>
          </cell>
        </row>
        <row r="2801">
          <cell r="A2801" t="str">
            <v>EKMLC120Z</v>
          </cell>
        </row>
        <row r="2802">
          <cell r="A2802" t="str">
            <v>EKMLC120BG</v>
          </cell>
        </row>
        <row r="2803">
          <cell r="A2803" t="str">
            <v>EKMLC120B</v>
          </cell>
        </row>
        <row r="2804">
          <cell r="A2804" t="str">
            <v>EKMLC120GR</v>
          </cell>
        </row>
        <row r="2805">
          <cell r="A2805" t="str">
            <v>EKMLC120GL</v>
          </cell>
        </row>
        <row r="2806">
          <cell r="A2806" t="str">
            <v>EKMLC120GP</v>
          </cell>
        </row>
        <row r="2807">
          <cell r="A2807" t="str">
            <v>EKMLC120T</v>
          </cell>
        </row>
        <row r="2808">
          <cell r="A2808" t="str">
            <v>EKMCM6ZS</v>
          </cell>
        </row>
        <row r="2809">
          <cell r="A2809" t="str">
            <v>EKMCM6GLS</v>
          </cell>
        </row>
        <row r="2810">
          <cell r="A2810" t="str">
            <v>EKMCM6TS</v>
          </cell>
        </row>
        <row r="2811">
          <cell r="A2811" t="str">
            <v>EKMCM6ZSMR</v>
          </cell>
        </row>
        <row r="2812">
          <cell r="A2812" t="str">
            <v>EKMCM6GLSMR</v>
          </cell>
        </row>
        <row r="2813">
          <cell r="A2813" t="str">
            <v>EKMCM6TSMR</v>
          </cell>
        </row>
        <row r="2814">
          <cell r="A2814" t="str">
            <v>EKMCV6ZS</v>
          </cell>
        </row>
        <row r="2815">
          <cell r="A2815" t="str">
            <v>EKMCV6GLS</v>
          </cell>
        </row>
        <row r="2816">
          <cell r="A2816" t="str">
            <v>EKMCV6TS</v>
          </cell>
        </row>
        <row r="2817">
          <cell r="A2817" t="str">
            <v>EKMCV6ZSMR</v>
          </cell>
        </row>
        <row r="2818">
          <cell r="A2818" t="str">
            <v>EKMCV6GLSMR</v>
          </cell>
        </row>
        <row r="2819">
          <cell r="A2819" t="str">
            <v>EKMCV6TSMR</v>
          </cell>
        </row>
        <row r="2820">
          <cell r="A2820" t="str">
            <v>EKMCD22ZS</v>
          </cell>
        </row>
        <row r="2821">
          <cell r="A2821" t="str">
            <v>EKMCD22GLS</v>
          </cell>
        </row>
        <row r="2822">
          <cell r="A2822" t="str">
            <v>EKMCD22TS</v>
          </cell>
        </row>
        <row r="2823">
          <cell r="A2823" t="str">
            <v>EKMCD22ZSMR</v>
          </cell>
        </row>
        <row r="2824">
          <cell r="A2824" t="str">
            <v>EKMCD22GLSMR</v>
          </cell>
        </row>
        <row r="2825">
          <cell r="A2825" t="str">
            <v>EKMCD22TSMR</v>
          </cell>
        </row>
        <row r="2826">
          <cell r="A2826" t="str">
            <v>EKMAS02GPM</v>
          </cell>
        </row>
        <row r="2827">
          <cell r="A2827" t="str">
            <v>EKMAS02ZM</v>
          </cell>
        </row>
        <row r="2828">
          <cell r="A2828" t="str">
            <v>EKMAS02TM</v>
          </cell>
        </row>
        <row r="2829">
          <cell r="A2829" t="str">
            <v>EKMCM6CS</v>
          </cell>
        </row>
        <row r="2830">
          <cell r="A2830" t="str">
            <v>EKMCM6NS</v>
          </cell>
        </row>
        <row r="2831">
          <cell r="A2831" t="str">
            <v>EKMCM6VS</v>
          </cell>
        </row>
        <row r="2832">
          <cell r="A2832" t="str">
            <v>EKMCV6BS</v>
          </cell>
        </row>
        <row r="2833">
          <cell r="A2833" t="str">
            <v>EKMCV6VS</v>
          </cell>
        </row>
        <row r="2834">
          <cell r="A2834" t="str">
            <v>EKMCV6NS</v>
          </cell>
        </row>
        <row r="2835">
          <cell r="A2835" t="str">
            <v>EKMCV6VZ</v>
          </cell>
        </row>
        <row r="2836">
          <cell r="A2836" t="str">
            <v>EKMCD22BS</v>
          </cell>
        </row>
        <row r="2837">
          <cell r="A2837" t="str">
            <v>EKMCD22CS</v>
          </cell>
        </row>
        <row r="2838">
          <cell r="A2838" t="str">
            <v>EKMCD22NS</v>
          </cell>
        </row>
        <row r="2839">
          <cell r="A2839" t="str">
            <v>EKMCD22VS</v>
          </cell>
        </row>
        <row r="2840">
          <cell r="A2840" t="str">
            <v>EKMJM4Z</v>
          </cell>
        </row>
        <row r="2841">
          <cell r="A2841" t="str">
            <v>EKMJM4B</v>
          </cell>
        </row>
        <row r="2842">
          <cell r="A2842" t="str">
            <v>EKMJM4GR</v>
          </cell>
        </row>
        <row r="2843">
          <cell r="A2843" t="str">
            <v>EKMJM4GP</v>
          </cell>
        </row>
        <row r="2844">
          <cell r="A2844" t="str">
            <v>EKMJM4N</v>
          </cell>
        </row>
        <row r="2845">
          <cell r="A2845" t="str">
            <v>EKMJM4T</v>
          </cell>
        </row>
        <row r="2846">
          <cell r="A2846" t="str">
            <v>EKMJI6Z</v>
          </cell>
        </row>
        <row r="2847">
          <cell r="A2847" t="str">
            <v>EKMJI6B</v>
          </cell>
        </row>
        <row r="2848">
          <cell r="A2848" t="str">
            <v>EKMJI6GR</v>
          </cell>
        </row>
        <row r="2849">
          <cell r="A2849" t="str">
            <v>EKMJI6N</v>
          </cell>
        </row>
        <row r="2850">
          <cell r="A2850" t="str">
            <v>EKMJI6T</v>
          </cell>
        </row>
        <row r="2851">
          <cell r="A2851" t="str">
            <v>EKMC119</v>
          </cell>
        </row>
        <row r="2852">
          <cell r="A2852" t="str">
            <v>EKMC120</v>
          </cell>
        </row>
        <row r="2853">
          <cell r="A2853" t="str">
            <v>EKMC117</v>
          </cell>
        </row>
        <row r="2854">
          <cell r="A2854" t="str">
            <v>EKMC121</v>
          </cell>
        </row>
        <row r="2855">
          <cell r="A2855" t="str">
            <v>EKMC118</v>
          </cell>
        </row>
        <row r="2856">
          <cell r="A2856" t="str">
            <v>EKMCM6BS</v>
          </cell>
        </row>
        <row r="2857">
          <cell r="A2857" t="str">
            <v>EKMJC2Z</v>
          </cell>
        </row>
        <row r="2858">
          <cell r="A2858" t="str">
            <v>EKMJC2B</v>
          </cell>
        </row>
        <row r="2859">
          <cell r="A2859" t="str">
            <v>EKMJC2GR</v>
          </cell>
        </row>
        <row r="2860">
          <cell r="A2860" t="str">
            <v>EKMJC2GP</v>
          </cell>
        </row>
        <row r="2861">
          <cell r="A2861" t="str">
            <v>EKMJC2N</v>
          </cell>
        </row>
        <row r="2862">
          <cell r="A2862" t="str">
            <v>EKMJC2T</v>
          </cell>
        </row>
        <row r="2863">
          <cell r="A2863" t="str">
            <v>EKMJN2Z</v>
          </cell>
        </row>
        <row r="2864">
          <cell r="A2864" t="str">
            <v>EKMJN2B</v>
          </cell>
        </row>
        <row r="2865">
          <cell r="A2865" t="str">
            <v>EKMJN2GL</v>
          </cell>
        </row>
        <row r="2866">
          <cell r="A2866" t="str">
            <v>EKMJN2GP</v>
          </cell>
        </row>
        <row r="2867">
          <cell r="A2867" t="str">
            <v>EKMJN2N</v>
          </cell>
        </row>
        <row r="2868">
          <cell r="A2868" t="str">
            <v>EKMJN2T</v>
          </cell>
        </row>
        <row r="2869">
          <cell r="A2869" t="str">
            <v>EKMCL116</v>
          </cell>
        </row>
        <row r="2870">
          <cell r="A2870" t="str">
            <v>EKMCL120</v>
          </cell>
        </row>
        <row r="2871">
          <cell r="A2871" t="str">
            <v>EKMCL118</v>
          </cell>
        </row>
        <row r="2872">
          <cell r="A2872" t="str">
            <v>EKMCL122</v>
          </cell>
        </row>
        <row r="2873">
          <cell r="A2873" t="str">
            <v>EKMCL121</v>
          </cell>
        </row>
        <row r="2874">
          <cell r="A2874" t="str">
            <v>EKMCM07160CO</v>
          </cell>
        </row>
        <row r="2875">
          <cell r="A2875" t="str">
            <v>EKMC116</v>
          </cell>
        </row>
        <row r="2876">
          <cell r="A2876" t="str">
            <v>EKMCK101</v>
          </cell>
        </row>
        <row r="2877">
          <cell r="A2877" t="str">
            <v>EKMCK100</v>
          </cell>
        </row>
        <row r="2878">
          <cell r="A2878" t="str">
            <v>EKMCK103</v>
          </cell>
        </row>
        <row r="2879">
          <cell r="A2879" t="str">
            <v>EKMCK102</v>
          </cell>
        </row>
        <row r="2880">
          <cell r="A2880" t="str">
            <v>EKMCK102TU</v>
          </cell>
        </row>
        <row r="2881">
          <cell r="A2881" t="str">
            <v>EKMCK1003B</v>
          </cell>
        </row>
        <row r="2882">
          <cell r="A2882" t="str">
            <v>EKMESZ4B</v>
          </cell>
        </row>
        <row r="2883">
          <cell r="A2883" t="str">
            <v>EKMESZ4GL</v>
          </cell>
        </row>
        <row r="2884">
          <cell r="A2884" t="str">
            <v>EKMESZ4GP</v>
          </cell>
        </row>
        <row r="2885">
          <cell r="A2885" t="str">
            <v>EKMESZ4N</v>
          </cell>
        </row>
        <row r="2886">
          <cell r="A2886" t="str">
            <v>EKMESZ4V</v>
          </cell>
        </row>
        <row r="2887">
          <cell r="A2887" t="str">
            <v>EKMPPG01X4</v>
          </cell>
        </row>
        <row r="2888">
          <cell r="A2888" t="str">
            <v>EKMES212</v>
          </cell>
        </row>
        <row r="2889">
          <cell r="A2889" t="str">
            <v>EKMES211</v>
          </cell>
        </row>
        <row r="2890">
          <cell r="A2890" t="str">
            <v>EKMES210</v>
          </cell>
        </row>
        <row r="2891">
          <cell r="A2891" t="str">
            <v>EKMES209</v>
          </cell>
        </row>
        <row r="2892">
          <cell r="A2892" t="str">
            <v>EKMES122</v>
          </cell>
        </row>
        <row r="2893">
          <cell r="A2893" t="str">
            <v>EKMES208</v>
          </cell>
        </row>
        <row r="2894">
          <cell r="A2894" t="str">
            <v>EKMC199</v>
          </cell>
        </row>
        <row r="2895">
          <cell r="A2895" t="str">
            <v>EKMCS111B</v>
          </cell>
        </row>
        <row r="2896">
          <cell r="A2896" t="str">
            <v>EKMCS111G</v>
          </cell>
        </row>
        <row r="2897">
          <cell r="A2897" t="str">
            <v>EKMCS111R</v>
          </cell>
        </row>
        <row r="2898">
          <cell r="A2898" t="str">
            <v>EKMCS111N3</v>
          </cell>
        </row>
        <row r="2899">
          <cell r="A2899" t="str">
            <v>EKMCS108B3</v>
          </cell>
        </row>
        <row r="2900">
          <cell r="A2900" t="str">
            <v>EKMCS108G3</v>
          </cell>
        </row>
        <row r="2901">
          <cell r="A2901" t="str">
            <v>EKMCS108N3</v>
          </cell>
        </row>
        <row r="2902">
          <cell r="A2902" t="str">
            <v>EKMSBG01X6</v>
          </cell>
        </row>
        <row r="2903">
          <cell r="A2903" t="str">
            <v>EKMSOFA02</v>
          </cell>
        </row>
        <row r="2904">
          <cell r="A2904" t="str">
            <v>EKMCLPK140</v>
          </cell>
        </row>
        <row r="2905">
          <cell r="A2905" t="str">
            <v>EKMC136</v>
          </cell>
        </row>
        <row r="2906">
          <cell r="A2906" t="str">
            <v>EKM02SC90B</v>
          </cell>
        </row>
        <row r="2907">
          <cell r="A2907" t="str">
            <v>EKM02SC93C</v>
          </cell>
        </row>
        <row r="2908">
          <cell r="A2908" t="str">
            <v>EKM02SC91G</v>
          </cell>
        </row>
        <row r="2909">
          <cell r="A2909" t="str">
            <v>EKM02SC93N</v>
          </cell>
        </row>
        <row r="2910">
          <cell r="A2910" t="str">
            <v>EKM02SC92T</v>
          </cell>
        </row>
        <row r="2911">
          <cell r="A2911" t="str">
            <v>EKMG0020C25</v>
          </cell>
        </row>
        <row r="2912">
          <cell r="A2912" t="str">
            <v>EKMG0020G25</v>
          </cell>
        </row>
        <row r="2913">
          <cell r="A2913" t="str">
            <v>EKMG0020M25</v>
          </cell>
        </row>
        <row r="2914">
          <cell r="A2914" t="str">
            <v>EKMG0020N25</v>
          </cell>
        </row>
        <row r="2915">
          <cell r="A2915" t="str">
            <v>EKMG0020S25</v>
          </cell>
        </row>
        <row r="2916">
          <cell r="A2916" t="str">
            <v>EKMG0020T25</v>
          </cell>
        </row>
        <row r="2917">
          <cell r="A2917" t="str">
            <v>EKMG0020V25</v>
          </cell>
        </row>
        <row r="2918">
          <cell r="A2918" t="str">
            <v>EKMGARS20T</v>
          </cell>
        </row>
        <row r="2919">
          <cell r="A2919" t="str">
            <v>EKMG020Z25</v>
          </cell>
        </row>
        <row r="2920">
          <cell r="A2920" t="str">
            <v>EKMG020T25</v>
          </cell>
        </row>
        <row r="2921">
          <cell r="A2921" t="str">
            <v>EKMAS02ZC</v>
          </cell>
        </row>
        <row r="2922">
          <cell r="A2922" t="str">
            <v>EKMAS02BC</v>
          </cell>
        </row>
        <row r="2923">
          <cell r="A2923" t="str">
            <v>EKMAS02GLC</v>
          </cell>
        </row>
        <row r="2924">
          <cell r="A2924" t="str">
            <v>EKMAS02GPC</v>
          </cell>
        </row>
        <row r="2925">
          <cell r="A2925" t="str">
            <v>EKMAS02MC</v>
          </cell>
        </row>
        <row r="2926">
          <cell r="A2926" t="str">
            <v>EKMG020B25</v>
          </cell>
        </row>
        <row r="2927">
          <cell r="A2927" t="str">
            <v>EKMG020M25</v>
          </cell>
        </row>
        <row r="2928">
          <cell r="A2928" t="str">
            <v>EKMG020C25</v>
          </cell>
        </row>
        <row r="2929">
          <cell r="A2929" t="str">
            <v>EKMG020G25</v>
          </cell>
        </row>
        <row r="2930">
          <cell r="A2930" t="str">
            <v>EKMV20MC</v>
          </cell>
        </row>
        <row r="2931">
          <cell r="A2931" t="str">
            <v>EKMV20TC</v>
          </cell>
        </row>
        <row r="2932">
          <cell r="A2932" t="str">
            <v>EKMV20VC</v>
          </cell>
        </row>
        <row r="2933">
          <cell r="A2933" t="str">
            <v>EKMV004M32</v>
          </cell>
        </row>
        <row r="2934">
          <cell r="A2934" t="str">
            <v>EKMLC140Z</v>
          </cell>
        </row>
        <row r="2935">
          <cell r="A2935" t="str">
            <v>EKMLC140BG</v>
          </cell>
        </row>
        <row r="2936">
          <cell r="A2936" t="str">
            <v>EKMLC140B</v>
          </cell>
        </row>
        <row r="2937">
          <cell r="A2937" t="str">
            <v>EKMLC140GR</v>
          </cell>
        </row>
        <row r="2938">
          <cell r="A2938" t="str">
            <v>EKMLC140GL</v>
          </cell>
        </row>
        <row r="2939">
          <cell r="A2939" t="str">
            <v>EKMLC140GP</v>
          </cell>
        </row>
        <row r="2940">
          <cell r="A2940" t="str">
            <v>EKMLC140T</v>
          </cell>
        </row>
        <row r="2941">
          <cell r="A2941" t="str">
            <v>EKMAS02TC</v>
          </cell>
        </row>
        <row r="2942">
          <cell r="A2942" t="str">
            <v>EKMAS02VC</v>
          </cell>
        </row>
        <row r="2943">
          <cell r="A2943" t="str">
            <v>EKMAE20ZC</v>
          </cell>
        </row>
        <row r="2944">
          <cell r="A2944" t="str">
            <v>EKMAE20BC</v>
          </cell>
        </row>
        <row r="2945">
          <cell r="A2945" t="str">
            <v>EKMAE20GLC</v>
          </cell>
        </row>
        <row r="2946">
          <cell r="A2946" t="str">
            <v>EKMAE20GPC</v>
          </cell>
        </row>
        <row r="2947">
          <cell r="A2947" t="str">
            <v>EKMAE20MC</v>
          </cell>
        </row>
        <row r="2948">
          <cell r="A2948" t="str">
            <v>EKMAE20TC</v>
          </cell>
        </row>
        <row r="2949">
          <cell r="A2949" t="str">
            <v>EKMDS02ZC</v>
          </cell>
        </row>
        <row r="2950">
          <cell r="A2950" t="str">
            <v>EKMDS02BC</v>
          </cell>
        </row>
        <row r="2951">
          <cell r="A2951" t="str">
            <v>EKMDS02GLC</v>
          </cell>
        </row>
        <row r="2952">
          <cell r="A2952" t="str">
            <v>EKMDS02GPC</v>
          </cell>
        </row>
        <row r="2953">
          <cell r="A2953" t="str">
            <v>EKMDS02MC</v>
          </cell>
        </row>
        <row r="2954">
          <cell r="A2954" t="str">
            <v>EKMDS02TC</v>
          </cell>
        </row>
        <row r="2955">
          <cell r="A2955" t="str">
            <v>EKMDS02VC</v>
          </cell>
        </row>
        <row r="2956">
          <cell r="A2956" t="str">
            <v>EKMFS02ZC</v>
          </cell>
        </row>
        <row r="2957">
          <cell r="A2957" t="str">
            <v>EKMFS02BC</v>
          </cell>
        </row>
        <row r="2958">
          <cell r="A2958" t="str">
            <v>EKMFS02GLC</v>
          </cell>
        </row>
        <row r="2959">
          <cell r="A2959" t="str">
            <v>EKMFS02GPC</v>
          </cell>
        </row>
        <row r="2960">
          <cell r="A2960" t="str">
            <v>EKMFS02MC</v>
          </cell>
        </row>
        <row r="2961">
          <cell r="A2961" t="str">
            <v>EKMFS02TC</v>
          </cell>
        </row>
        <row r="2962">
          <cell r="A2962" t="str">
            <v>EKMFS02VC</v>
          </cell>
        </row>
        <row r="2963">
          <cell r="A2963" t="str">
            <v>EKMS120ZC</v>
          </cell>
        </row>
        <row r="2964">
          <cell r="A2964" t="str">
            <v>EKMS120BC</v>
          </cell>
        </row>
        <row r="2965">
          <cell r="A2965" t="str">
            <v>EKMH120GLC</v>
          </cell>
        </row>
        <row r="2966">
          <cell r="A2966" t="str">
            <v>EKMS120GPC</v>
          </cell>
        </row>
        <row r="2967">
          <cell r="A2967" t="str">
            <v>EKMS120MC</v>
          </cell>
        </row>
        <row r="2968">
          <cell r="A2968" t="str">
            <v>EKMS120TC</v>
          </cell>
        </row>
        <row r="2969">
          <cell r="A2969" t="str">
            <v>EKMS120VC</v>
          </cell>
        </row>
        <row r="2970">
          <cell r="A2970" t="str">
            <v>EKMMS02ZC</v>
          </cell>
        </row>
        <row r="2971">
          <cell r="A2971" t="str">
            <v>EKMMS02BC</v>
          </cell>
        </row>
        <row r="2972">
          <cell r="A2972" t="str">
            <v>EKMMS02GLC</v>
          </cell>
        </row>
        <row r="2973">
          <cell r="A2973" t="str">
            <v>EKMMS02GPC</v>
          </cell>
        </row>
        <row r="2974">
          <cell r="A2974" t="str">
            <v>EKMMS02TC</v>
          </cell>
        </row>
        <row r="2975">
          <cell r="A2975" t="str">
            <v>EKMMS02VC</v>
          </cell>
        </row>
        <row r="2976">
          <cell r="A2976" t="str">
            <v>EKMVS02ZC</v>
          </cell>
        </row>
        <row r="2977">
          <cell r="A2977" t="str">
            <v>EKMVS02BC</v>
          </cell>
        </row>
        <row r="2978">
          <cell r="A2978" t="str">
            <v>EKMVS02GLC</v>
          </cell>
        </row>
        <row r="2979">
          <cell r="A2979" t="str">
            <v>EKMVS02GPC</v>
          </cell>
        </row>
        <row r="2980">
          <cell r="A2980" t="str">
            <v>EKMVS02MC</v>
          </cell>
        </row>
        <row r="2981">
          <cell r="A2981" t="str">
            <v>EKMVS02TC</v>
          </cell>
        </row>
        <row r="2982">
          <cell r="A2982" t="str">
            <v>EKMVS02VC</v>
          </cell>
        </row>
        <row r="2983">
          <cell r="A2983" t="str">
            <v>EKMF002B</v>
          </cell>
        </row>
        <row r="2984">
          <cell r="A2984" t="str">
            <v>EKMAS04GPM</v>
          </cell>
        </row>
        <row r="2985">
          <cell r="A2985" t="str">
            <v>EKMAS04ZM</v>
          </cell>
        </row>
        <row r="2986">
          <cell r="A2986" t="str">
            <v>EKMAS04TM</v>
          </cell>
        </row>
        <row r="2987">
          <cell r="A2987" t="str">
            <v>EKMCH6ZS</v>
          </cell>
        </row>
        <row r="2988">
          <cell r="A2988" t="str">
            <v>EKMCH6GLS</v>
          </cell>
        </row>
        <row r="2989">
          <cell r="A2989" t="str">
            <v>EKMCH6TS</v>
          </cell>
        </row>
        <row r="2990">
          <cell r="A2990" t="str">
            <v>EKMCH6ZSMR</v>
          </cell>
        </row>
        <row r="2991">
          <cell r="A2991" t="str">
            <v>EKMCH6GLSMR</v>
          </cell>
        </row>
        <row r="2992">
          <cell r="A2992" t="str">
            <v>EKMCH6TSMR</v>
          </cell>
        </row>
        <row r="2993">
          <cell r="A2993" t="str">
            <v>EKMCM22ZS</v>
          </cell>
        </row>
        <row r="2994">
          <cell r="A2994" t="str">
            <v>EKMCM22GLS</v>
          </cell>
        </row>
        <row r="2995">
          <cell r="A2995" t="str">
            <v>EKMCM22TS</v>
          </cell>
        </row>
        <row r="2996">
          <cell r="A2996" t="str">
            <v>EKMCM22ZSMR</v>
          </cell>
        </row>
        <row r="2997">
          <cell r="A2997" t="str">
            <v>EKMCM22GLSMR</v>
          </cell>
        </row>
        <row r="2998">
          <cell r="A2998" t="str">
            <v>EKMCM22TSMR</v>
          </cell>
        </row>
        <row r="2999">
          <cell r="A2999" t="str">
            <v>EKMCV22ZS</v>
          </cell>
        </row>
        <row r="3000">
          <cell r="A3000" t="str">
            <v>EKMCV22GLS</v>
          </cell>
        </row>
        <row r="3001">
          <cell r="A3001" t="str">
            <v>EKMCV22TS</v>
          </cell>
        </row>
        <row r="3002">
          <cell r="A3002" t="str">
            <v>EKMCV22ZSMR</v>
          </cell>
        </row>
        <row r="3003">
          <cell r="A3003" t="str">
            <v>EKMCV22GLSMR</v>
          </cell>
        </row>
        <row r="3004">
          <cell r="A3004" t="str">
            <v>EKMCV22TSMR</v>
          </cell>
        </row>
        <row r="3005">
          <cell r="A3005" t="str">
            <v>EKMDS02GPM</v>
          </cell>
        </row>
        <row r="3006">
          <cell r="A3006" t="str">
            <v>EKMDS02ZM</v>
          </cell>
        </row>
        <row r="3007">
          <cell r="A3007" t="str">
            <v>EKMDS02TM</v>
          </cell>
        </row>
        <row r="3008">
          <cell r="A3008" t="str">
            <v>EKMS120GPM</v>
          </cell>
        </row>
        <row r="3009">
          <cell r="A3009" t="str">
            <v>EKMS120ZM</v>
          </cell>
        </row>
        <row r="3010">
          <cell r="A3010" t="str">
            <v>EKMS120TM</v>
          </cell>
        </row>
        <row r="3011">
          <cell r="A3011" t="str">
            <v>EKMMS02GPM</v>
          </cell>
        </row>
        <row r="3012">
          <cell r="A3012" t="str">
            <v>EKMMS02ZM</v>
          </cell>
        </row>
        <row r="3013">
          <cell r="A3013" t="str">
            <v>EKMMS02TM</v>
          </cell>
        </row>
        <row r="3014">
          <cell r="A3014" t="str">
            <v>EKMCH6BS</v>
          </cell>
        </row>
        <row r="3015">
          <cell r="A3015" t="str">
            <v>EKMCH6CS</v>
          </cell>
        </row>
        <row r="3016">
          <cell r="A3016" t="str">
            <v>EKMCH6NS</v>
          </cell>
        </row>
        <row r="3017">
          <cell r="A3017" t="str">
            <v>EKMCH6VS</v>
          </cell>
        </row>
        <row r="3018">
          <cell r="A3018" t="str">
            <v>EKMCM22BS</v>
          </cell>
        </row>
        <row r="3019">
          <cell r="A3019" t="str">
            <v>EKMCM22CS</v>
          </cell>
        </row>
        <row r="3020">
          <cell r="A3020" t="str">
            <v>EKMCM22NS</v>
          </cell>
        </row>
        <row r="3021">
          <cell r="A3021" t="str">
            <v>EKMCM22VS</v>
          </cell>
        </row>
        <row r="3022">
          <cell r="A3022" t="str">
            <v>EKMCV22BS</v>
          </cell>
        </row>
        <row r="3023">
          <cell r="A3023" t="str">
            <v>EKMCV22VS</v>
          </cell>
        </row>
        <row r="3024">
          <cell r="A3024" t="str">
            <v>EKMCV22NS</v>
          </cell>
        </row>
        <row r="3025">
          <cell r="A3025" t="str">
            <v>EKMCV22VZ</v>
          </cell>
        </row>
        <row r="3026">
          <cell r="A3026" t="str">
            <v>EKMC117GR</v>
          </cell>
        </row>
        <row r="3027">
          <cell r="A3027" t="str">
            <v>EKMC135</v>
          </cell>
        </row>
        <row r="3028">
          <cell r="A3028" t="str">
            <v>EKMC138</v>
          </cell>
        </row>
        <row r="3029">
          <cell r="A3029" t="str">
            <v>EKMC134</v>
          </cell>
        </row>
        <row r="3030">
          <cell r="A3030" t="str">
            <v>EKMC137</v>
          </cell>
        </row>
        <row r="3031">
          <cell r="A3031" t="str">
            <v>EKMC138T</v>
          </cell>
        </row>
        <row r="3032">
          <cell r="A3032" t="str">
            <v>EKMC165</v>
          </cell>
        </row>
        <row r="3033">
          <cell r="A3033" t="str">
            <v>EKMC164</v>
          </cell>
        </row>
        <row r="3034">
          <cell r="A3034" t="str">
            <v>EKMC163</v>
          </cell>
        </row>
        <row r="3035">
          <cell r="A3035" t="str">
            <v>EKMC162</v>
          </cell>
        </row>
        <row r="3036">
          <cell r="A3036" t="str">
            <v>EKMC166</v>
          </cell>
        </row>
        <row r="3037">
          <cell r="A3037" t="str">
            <v>EKMC167</v>
          </cell>
        </row>
        <row r="3038">
          <cell r="A3038" t="str">
            <v>EKMFS04GPM</v>
          </cell>
        </row>
        <row r="3039">
          <cell r="A3039" t="str">
            <v>EKMFS04ZM</v>
          </cell>
        </row>
        <row r="3040">
          <cell r="A3040" t="str">
            <v>EKMFS04TM</v>
          </cell>
        </row>
        <row r="3041">
          <cell r="A3041" t="str">
            <v>EKMFS02GPM</v>
          </cell>
        </row>
        <row r="3042">
          <cell r="A3042" t="str">
            <v>EKMFS02ZM</v>
          </cell>
        </row>
        <row r="3043">
          <cell r="A3043" t="str">
            <v>EKMFS02TM</v>
          </cell>
        </row>
        <row r="3044">
          <cell r="A3044" t="str">
            <v>EKMVS02GPM</v>
          </cell>
        </row>
        <row r="3045">
          <cell r="A3045" t="str">
            <v>EKMVS02ZM</v>
          </cell>
        </row>
        <row r="3046">
          <cell r="A3046" t="str">
            <v>EKMVS02TM</v>
          </cell>
        </row>
        <row r="3047">
          <cell r="A3047" t="str">
            <v>EKMCL119</v>
          </cell>
        </row>
        <row r="3048">
          <cell r="A3048" t="str">
            <v>EKMFE20ZC</v>
          </cell>
        </row>
        <row r="3049">
          <cell r="A3049" t="str">
            <v>EKMFE20BC</v>
          </cell>
        </row>
        <row r="3050">
          <cell r="A3050" t="str">
            <v>EKMFE20GLC</v>
          </cell>
        </row>
        <row r="3051">
          <cell r="A3051" t="str">
            <v>EKMFE20GPC</v>
          </cell>
        </row>
        <row r="3052">
          <cell r="A3052" t="str">
            <v>EKMFE20MC</v>
          </cell>
        </row>
        <row r="3053">
          <cell r="A3053" t="str">
            <v>EKMFE20TC</v>
          </cell>
        </row>
        <row r="3054">
          <cell r="A3054" t="str">
            <v>EKME200ZC</v>
          </cell>
        </row>
        <row r="3055">
          <cell r="A3055" t="str">
            <v>EKME200BC</v>
          </cell>
        </row>
        <row r="3056">
          <cell r="A3056" t="str">
            <v>EKME200GLC</v>
          </cell>
        </row>
        <row r="3057">
          <cell r="A3057" t="str">
            <v>EKME200GPC</v>
          </cell>
        </row>
        <row r="3058">
          <cell r="A3058" t="str">
            <v>EKME200MC</v>
          </cell>
        </row>
        <row r="3059">
          <cell r="A3059" t="str">
            <v>EKME200TC</v>
          </cell>
        </row>
        <row r="3060">
          <cell r="A3060" t="str">
            <v>EKMPE020GP</v>
          </cell>
        </row>
        <row r="3061">
          <cell r="A3061" t="str">
            <v>EKMPE020T</v>
          </cell>
        </row>
        <row r="3062">
          <cell r="A3062" t="str">
            <v>EKMVE20ZC</v>
          </cell>
        </row>
        <row r="3063">
          <cell r="A3063" t="str">
            <v>EKMVE20BC</v>
          </cell>
        </row>
        <row r="3064">
          <cell r="A3064" t="str">
            <v>EKMVE20GLC</v>
          </cell>
        </row>
        <row r="3065">
          <cell r="A3065" t="str">
            <v>EKMVE20GPC</v>
          </cell>
        </row>
        <row r="3066">
          <cell r="A3066" t="str">
            <v>EKMVE20MC</v>
          </cell>
        </row>
        <row r="3067">
          <cell r="A3067" t="str">
            <v>EKMVE20TC</v>
          </cell>
        </row>
        <row r="3068">
          <cell r="A3068" t="str">
            <v>EKMR3702G</v>
          </cell>
        </row>
        <row r="3069">
          <cell r="A3069" t="str">
            <v>EKMJP4B</v>
          </cell>
        </row>
        <row r="3070">
          <cell r="A3070" t="str">
            <v>EKMMC23MG</v>
          </cell>
        </row>
        <row r="3071">
          <cell r="A3071" t="str">
            <v>EKMR3702P</v>
          </cell>
        </row>
        <row r="3072">
          <cell r="A3072" t="str">
            <v>EKMR1800</v>
          </cell>
        </row>
        <row r="3073">
          <cell r="A3073" t="str">
            <v>EKMR1800N</v>
          </cell>
        </row>
        <row r="3074">
          <cell r="A3074" t="str">
            <v>EKMC148</v>
          </cell>
        </row>
        <row r="3075">
          <cell r="A3075" t="str">
            <v>EKMC147</v>
          </cell>
        </row>
        <row r="3076">
          <cell r="A3076" t="str">
            <v>EKMC146</v>
          </cell>
        </row>
        <row r="3077">
          <cell r="A3077" t="str">
            <v>EKMC145</v>
          </cell>
        </row>
        <row r="3078">
          <cell r="A3078" t="str">
            <v>EKMC149</v>
          </cell>
        </row>
        <row r="3079">
          <cell r="A3079" t="str">
            <v>EKM04SC91B</v>
          </cell>
        </row>
        <row r="3080">
          <cell r="A3080" t="str">
            <v>EKM04SC94C</v>
          </cell>
        </row>
        <row r="3081">
          <cell r="A3081" t="str">
            <v>EKM04SC92G</v>
          </cell>
        </row>
        <row r="3082">
          <cell r="A3082" t="str">
            <v>EKM04SC95N</v>
          </cell>
        </row>
        <row r="3083">
          <cell r="A3083" t="str">
            <v>EKM04SC93T</v>
          </cell>
        </row>
        <row r="3084">
          <cell r="A3084" t="str">
            <v>EKMSG104N</v>
          </cell>
        </row>
        <row r="3085">
          <cell r="A3085" t="str">
            <v>EKMSG104NB</v>
          </cell>
        </row>
        <row r="3086">
          <cell r="A3086" t="str">
            <v>EKMSG104NG</v>
          </cell>
        </row>
        <row r="3087">
          <cell r="A3087" t="str">
            <v>EKMCS107G3</v>
          </cell>
        </row>
        <row r="3088">
          <cell r="A3088" t="str">
            <v>EKMCS107R3</v>
          </cell>
        </row>
        <row r="3089">
          <cell r="A3089" t="str">
            <v>EKMMC24MB</v>
          </cell>
        </row>
        <row r="3090">
          <cell r="A3090" t="str">
            <v>EKMMC24EG</v>
          </cell>
        </row>
        <row r="3091">
          <cell r="A3091" t="str">
            <v>EKMT444G</v>
          </cell>
        </row>
        <row r="3092">
          <cell r="A3092" t="str">
            <v>EKMESZ2Z</v>
          </cell>
        </row>
        <row r="3093">
          <cell r="A3093" t="str">
            <v>EKMESZ2B</v>
          </cell>
        </row>
        <row r="3094">
          <cell r="A3094" t="str">
            <v>EKMESZ2GL</v>
          </cell>
        </row>
        <row r="3095">
          <cell r="A3095" t="str">
            <v>EKMESZ2GP</v>
          </cell>
        </row>
        <row r="3096">
          <cell r="A3096" t="str">
            <v>EKMESZ2N</v>
          </cell>
        </row>
        <row r="3097">
          <cell r="A3097" t="str">
            <v>EKMESZ2V</v>
          </cell>
        </row>
        <row r="3098">
          <cell r="A3098" t="str">
            <v>EKMC200Z32</v>
          </cell>
        </row>
        <row r="3099">
          <cell r="A3099" t="str">
            <v>EKMC200B32</v>
          </cell>
        </row>
        <row r="3100">
          <cell r="A3100" t="str">
            <v>EKMG006Z25</v>
          </cell>
        </row>
        <row r="3101">
          <cell r="A3101" t="str">
            <v>EKMG006B25</v>
          </cell>
        </row>
        <row r="3102">
          <cell r="A3102" t="str">
            <v>EKMG006C25</v>
          </cell>
        </row>
        <row r="3103">
          <cell r="A3103" t="str">
            <v>EKMG006G25</v>
          </cell>
        </row>
        <row r="3104">
          <cell r="A3104" t="str">
            <v>EKMCM06</v>
          </cell>
        </row>
        <row r="3105">
          <cell r="A3105" t="str">
            <v>EKMG006M25</v>
          </cell>
        </row>
        <row r="3106">
          <cell r="A3106" t="str">
            <v>EKMG006N25</v>
          </cell>
        </row>
        <row r="3107">
          <cell r="A3107" t="str">
            <v>EKMG006S25</v>
          </cell>
        </row>
        <row r="3108">
          <cell r="A3108" t="str">
            <v>EKMG006T25</v>
          </cell>
        </row>
        <row r="3109">
          <cell r="A3109" t="str">
            <v>EKMG006V25</v>
          </cell>
        </row>
        <row r="3110">
          <cell r="A3110" t="str">
            <v>EKMG06ZC</v>
          </cell>
        </row>
        <row r="3111">
          <cell r="A3111" t="str">
            <v>EKMG06BC</v>
          </cell>
        </row>
        <row r="3112">
          <cell r="A3112" t="str">
            <v>EKMG06GLC</v>
          </cell>
        </row>
        <row r="3113">
          <cell r="A3113" t="str">
            <v>EKMAS04ZC</v>
          </cell>
        </row>
        <row r="3114">
          <cell r="A3114" t="str">
            <v>EKMAS04BC</v>
          </cell>
        </row>
        <row r="3115">
          <cell r="A3115" t="str">
            <v>EKMAS04GLC</v>
          </cell>
        </row>
        <row r="3116">
          <cell r="A3116" t="str">
            <v>EKMAS04GPC</v>
          </cell>
        </row>
        <row r="3117">
          <cell r="A3117" t="str">
            <v>EKMAS04MC</v>
          </cell>
        </row>
        <row r="3118">
          <cell r="A3118" t="str">
            <v>EKMAS04TC</v>
          </cell>
        </row>
        <row r="3119">
          <cell r="A3119" t="str">
            <v>EKMAS04VC</v>
          </cell>
        </row>
        <row r="3120">
          <cell r="A3120" t="str">
            <v>EKMAS06ZC</v>
          </cell>
        </row>
        <row r="3121">
          <cell r="A3121" t="str">
            <v>EKMCHC20GM</v>
          </cell>
        </row>
        <row r="3122">
          <cell r="A3122" t="str">
            <v>EKMDS04ZC</v>
          </cell>
        </row>
        <row r="3123">
          <cell r="A3123" t="str">
            <v>EKMDS04BC</v>
          </cell>
        </row>
        <row r="3124">
          <cell r="A3124" t="str">
            <v>EKMDS04GLC</v>
          </cell>
        </row>
        <row r="3125">
          <cell r="A3125" t="str">
            <v>EKMDS04GPC</v>
          </cell>
        </row>
        <row r="3126">
          <cell r="A3126" t="str">
            <v>EKMDS04MC</v>
          </cell>
        </row>
        <row r="3127">
          <cell r="A3127" t="str">
            <v>EKMDS04TC</v>
          </cell>
        </row>
        <row r="3128">
          <cell r="A3128" t="str">
            <v>EKMDS04VC</v>
          </cell>
        </row>
        <row r="3129">
          <cell r="A3129" t="str">
            <v>EKMFS04ZC</v>
          </cell>
        </row>
        <row r="3130">
          <cell r="A3130" t="str">
            <v>EKMFS04BC</v>
          </cell>
        </row>
        <row r="3131">
          <cell r="A3131" t="str">
            <v>EKMFS04GLC</v>
          </cell>
        </row>
        <row r="3132">
          <cell r="A3132" t="str">
            <v>EKMFS04GPC</v>
          </cell>
        </row>
        <row r="3133">
          <cell r="A3133" t="str">
            <v>EKMFS04MC</v>
          </cell>
        </row>
        <row r="3134">
          <cell r="A3134" t="str">
            <v>EKMFS04TC</v>
          </cell>
        </row>
        <row r="3135">
          <cell r="A3135" t="str">
            <v>EKMFS04VC</v>
          </cell>
        </row>
        <row r="3136">
          <cell r="A3136" t="str">
            <v>EKMS140ZC</v>
          </cell>
        </row>
        <row r="3137">
          <cell r="A3137" t="str">
            <v>EKMS140BC</v>
          </cell>
        </row>
        <row r="3138">
          <cell r="A3138" t="str">
            <v>EKMS140GLC</v>
          </cell>
        </row>
        <row r="3139">
          <cell r="A3139" t="str">
            <v>EKMS140GPC</v>
          </cell>
        </row>
        <row r="3140">
          <cell r="A3140" t="str">
            <v>EKMS140MC</v>
          </cell>
        </row>
        <row r="3141">
          <cell r="A3141" t="str">
            <v>EKMS140TC</v>
          </cell>
        </row>
        <row r="3142">
          <cell r="A3142" t="str">
            <v>EKMS140VC</v>
          </cell>
        </row>
        <row r="3143">
          <cell r="A3143" t="str">
            <v>EKMMS04ZC</v>
          </cell>
        </row>
        <row r="3144">
          <cell r="A3144" t="str">
            <v>EKMMS04BC</v>
          </cell>
        </row>
        <row r="3145">
          <cell r="A3145" t="str">
            <v>EKMMS04GLC</v>
          </cell>
        </row>
        <row r="3146">
          <cell r="A3146" t="str">
            <v>EKMMS04GPC</v>
          </cell>
        </row>
        <row r="3147">
          <cell r="A3147" t="str">
            <v>EKMMS04TC</v>
          </cell>
        </row>
        <row r="3148">
          <cell r="A3148" t="str">
            <v>EKMMS04VC</v>
          </cell>
        </row>
        <row r="3149">
          <cell r="A3149" t="str">
            <v>EKMVS04ZC</v>
          </cell>
        </row>
        <row r="3150">
          <cell r="A3150" t="str">
            <v>EKMVS04BC</v>
          </cell>
        </row>
        <row r="3151">
          <cell r="A3151" t="str">
            <v>EKMVS04GLC</v>
          </cell>
        </row>
        <row r="3152">
          <cell r="A3152" t="str">
            <v>EKMVS04GPC</v>
          </cell>
        </row>
        <row r="3153">
          <cell r="A3153" t="str">
            <v>EKMVS04MC</v>
          </cell>
        </row>
        <row r="3154">
          <cell r="A3154" t="str">
            <v>EKMVS04TC</v>
          </cell>
        </row>
        <row r="3155">
          <cell r="A3155" t="str">
            <v>EKMVS04VC</v>
          </cell>
        </row>
        <row r="3156">
          <cell r="A3156" t="str">
            <v>EKMDS04GPM</v>
          </cell>
        </row>
        <row r="3157">
          <cell r="A3157" t="str">
            <v>EKMDS04ZM</v>
          </cell>
        </row>
        <row r="3158">
          <cell r="A3158" t="str">
            <v>EKMDS04TM</v>
          </cell>
        </row>
        <row r="3159">
          <cell r="A3159" t="str">
            <v>EKMS140GPM</v>
          </cell>
        </row>
        <row r="3160">
          <cell r="A3160" t="str">
            <v>EKMS140ZM</v>
          </cell>
        </row>
        <row r="3161">
          <cell r="A3161" t="str">
            <v>EKMS140TM</v>
          </cell>
        </row>
        <row r="3162">
          <cell r="A3162" t="str">
            <v>EKMMS04GPM</v>
          </cell>
        </row>
        <row r="3163">
          <cell r="A3163" t="str">
            <v>EKMMS04ZM</v>
          </cell>
        </row>
        <row r="3164">
          <cell r="A3164" t="str">
            <v>EKMMS04TM</v>
          </cell>
        </row>
        <row r="3165">
          <cell r="A3165" t="str">
            <v>EKMAS06GPM</v>
          </cell>
        </row>
        <row r="3166">
          <cell r="A3166" t="str">
            <v>EKMAS06ZM</v>
          </cell>
        </row>
        <row r="3167">
          <cell r="A3167" t="str">
            <v>EKMAS06TM</v>
          </cell>
        </row>
        <row r="3168">
          <cell r="A3168" t="str">
            <v>EKMCH22ZS</v>
          </cell>
        </row>
        <row r="3169">
          <cell r="A3169" t="str">
            <v>EKMCH22GLS</v>
          </cell>
        </row>
        <row r="3170">
          <cell r="A3170" t="str">
            <v>EKMCH22TS</v>
          </cell>
        </row>
        <row r="3171">
          <cell r="A3171" t="str">
            <v>EKMCH22ZSMR</v>
          </cell>
        </row>
        <row r="3172">
          <cell r="A3172" t="str">
            <v>EKMCH22GLSMR</v>
          </cell>
        </row>
        <row r="3173">
          <cell r="A3173" t="str">
            <v>EKMCH22TSMR</v>
          </cell>
        </row>
        <row r="3174">
          <cell r="A3174" t="str">
            <v>EKMCH22BS</v>
          </cell>
        </row>
        <row r="3175">
          <cell r="A3175" t="str">
            <v>EKMCH22CS</v>
          </cell>
        </row>
        <row r="3176">
          <cell r="A3176" t="str">
            <v>EKMCH22NS</v>
          </cell>
        </row>
        <row r="3177">
          <cell r="A3177" t="str">
            <v>EKMCH22VS</v>
          </cell>
        </row>
        <row r="3178">
          <cell r="A3178" t="str">
            <v>EKMVS04GPM</v>
          </cell>
        </row>
        <row r="3179">
          <cell r="A3179" t="str">
            <v>EKMVS04ZM</v>
          </cell>
        </row>
        <row r="3180">
          <cell r="A3180" t="str">
            <v>EKMVS04TM</v>
          </cell>
        </row>
        <row r="3181">
          <cell r="A3181" t="str">
            <v>EKMFS06GPM</v>
          </cell>
        </row>
        <row r="3182">
          <cell r="A3182" t="str">
            <v>EKMFS06ZM</v>
          </cell>
        </row>
        <row r="3183">
          <cell r="A3183" t="str">
            <v>EKMFS06TM</v>
          </cell>
        </row>
        <row r="3184">
          <cell r="A3184" t="str">
            <v>EKMV04GPM</v>
          </cell>
        </row>
        <row r="3185">
          <cell r="A3185" t="str">
            <v>EKMV04ZM</v>
          </cell>
        </row>
        <row r="3186">
          <cell r="A3186" t="str">
            <v>EKMV04TM</v>
          </cell>
        </row>
        <row r="3187">
          <cell r="A3187" t="str">
            <v>EKM2023</v>
          </cell>
        </row>
        <row r="3188">
          <cell r="A3188" t="str">
            <v>EKM2022</v>
          </cell>
        </row>
        <row r="3189">
          <cell r="A3189" t="str">
            <v>EKM2028</v>
          </cell>
        </row>
        <row r="3190">
          <cell r="A3190" t="str">
            <v>EKM2026</v>
          </cell>
        </row>
        <row r="3191">
          <cell r="A3191" t="str">
            <v>EKM2027</v>
          </cell>
        </row>
        <row r="3192">
          <cell r="A3192" t="str">
            <v>EKM2025</v>
          </cell>
        </row>
        <row r="3193">
          <cell r="A3193" t="str">
            <v>EKM2024</v>
          </cell>
        </row>
        <row r="3194">
          <cell r="A3194" t="str">
            <v>EKM2016</v>
          </cell>
        </row>
        <row r="3195">
          <cell r="A3195" t="str">
            <v>EKM2015</v>
          </cell>
        </row>
        <row r="3196">
          <cell r="A3196" t="str">
            <v>EKM2019</v>
          </cell>
        </row>
        <row r="3197">
          <cell r="A3197" t="str">
            <v>EKM2020</v>
          </cell>
        </row>
        <row r="3198">
          <cell r="A3198" t="str">
            <v>EKM2018</v>
          </cell>
        </row>
        <row r="3199">
          <cell r="A3199" t="str">
            <v>EKM2017</v>
          </cell>
        </row>
        <row r="3200">
          <cell r="A3200" t="str">
            <v>EKM2021</v>
          </cell>
        </row>
        <row r="3201">
          <cell r="A3201" t="str">
            <v>EKMCS108R3</v>
          </cell>
        </row>
        <row r="3202">
          <cell r="A3202" t="str">
            <v>EKMCS109R</v>
          </cell>
        </row>
        <row r="3203">
          <cell r="A3203" t="str">
            <v>EKMCS109G</v>
          </cell>
        </row>
        <row r="3204">
          <cell r="A3204" t="str">
            <v>EKMCS109B3</v>
          </cell>
        </row>
        <row r="3205">
          <cell r="A3205" t="str">
            <v>EKMCS109B</v>
          </cell>
        </row>
        <row r="3206">
          <cell r="A3206" t="str">
            <v>EKMCS108G</v>
          </cell>
        </row>
        <row r="3207">
          <cell r="A3207" t="str">
            <v>EKMCS109N3</v>
          </cell>
        </row>
        <row r="3208">
          <cell r="A3208" t="str">
            <v>EKMCS109R3</v>
          </cell>
        </row>
        <row r="3209">
          <cell r="A3209" t="str">
            <v>EKMCS108B</v>
          </cell>
        </row>
        <row r="3210">
          <cell r="A3210" t="str">
            <v>EKMCS109G3</v>
          </cell>
        </row>
        <row r="3211">
          <cell r="A3211" t="str">
            <v>EKM2132</v>
          </cell>
        </row>
        <row r="3212">
          <cell r="A3212" t="str">
            <v>EKM2131</v>
          </cell>
        </row>
        <row r="3213">
          <cell r="A3213" t="str">
            <v>EKM2134</v>
          </cell>
        </row>
        <row r="3214">
          <cell r="A3214" t="str">
            <v>EKM2133</v>
          </cell>
        </row>
        <row r="3215">
          <cell r="A3215" t="str">
            <v>EKM2130</v>
          </cell>
        </row>
        <row r="3216">
          <cell r="A3216" t="str">
            <v>EKM2135</v>
          </cell>
        </row>
        <row r="3217">
          <cell r="A3217" t="str">
            <v>EKM2061</v>
          </cell>
        </row>
        <row r="3218">
          <cell r="A3218" t="str">
            <v>EKM2057</v>
          </cell>
        </row>
        <row r="3219">
          <cell r="A3219" t="str">
            <v>EKM2060</v>
          </cell>
        </row>
        <row r="3220">
          <cell r="A3220" t="str">
            <v>EKM2059</v>
          </cell>
        </row>
        <row r="3221">
          <cell r="A3221" t="str">
            <v>EKM2058</v>
          </cell>
        </row>
        <row r="3222">
          <cell r="A3222" t="str">
            <v>EKM2062</v>
          </cell>
        </row>
        <row r="3223">
          <cell r="A3223" t="str">
            <v>EKM2028T</v>
          </cell>
        </row>
        <row r="3224">
          <cell r="A3224" t="str">
            <v>EKMSB104MN</v>
          </cell>
        </row>
        <row r="3225">
          <cell r="A3225" t="str">
            <v>EKMJJ2T</v>
          </cell>
        </row>
        <row r="3226">
          <cell r="A3226" t="str">
            <v>EKMC154</v>
          </cell>
        </row>
        <row r="3227">
          <cell r="A3227" t="str">
            <v>EKMC155</v>
          </cell>
        </row>
        <row r="3228">
          <cell r="A3228" t="str">
            <v>EKMC150</v>
          </cell>
        </row>
        <row r="3229">
          <cell r="A3229" t="str">
            <v>EKMC151</v>
          </cell>
        </row>
        <row r="3230">
          <cell r="A3230" t="str">
            <v>EKMC153</v>
          </cell>
        </row>
        <row r="3231">
          <cell r="A3231" t="str">
            <v>EKMCS110B3</v>
          </cell>
        </row>
        <row r="3232">
          <cell r="A3232" t="str">
            <v>EKMCS110G3</v>
          </cell>
        </row>
        <row r="3233">
          <cell r="A3233" t="str">
            <v>EKMCT30B</v>
          </cell>
        </row>
        <row r="3234">
          <cell r="A3234" t="str">
            <v>EKMR1800G</v>
          </cell>
        </row>
        <row r="3235">
          <cell r="A3235" t="str">
            <v>EKMCLPK160</v>
          </cell>
        </row>
        <row r="3236">
          <cell r="A3236" t="str">
            <v>EKMSG105GT</v>
          </cell>
        </row>
        <row r="3237">
          <cell r="A3237" t="str">
            <v>EKM06SC96B</v>
          </cell>
        </row>
        <row r="3238">
          <cell r="A3238" t="str">
            <v>EKM06SC99C</v>
          </cell>
        </row>
        <row r="3239">
          <cell r="A3239" t="str">
            <v>EKM06SC97G</v>
          </cell>
        </row>
        <row r="3240">
          <cell r="A3240" t="str">
            <v>EKM06SC100N</v>
          </cell>
        </row>
        <row r="3241">
          <cell r="A3241" t="str">
            <v>EKM06SC98T</v>
          </cell>
        </row>
        <row r="3242">
          <cell r="A3242" t="str">
            <v>EKMCARC140BG</v>
          </cell>
        </row>
        <row r="3243">
          <cell r="A3243" t="str">
            <v>EKMFARS16GL</v>
          </cell>
        </row>
        <row r="3244">
          <cell r="A3244" t="str">
            <v>EKMG06GPC</v>
          </cell>
        </row>
        <row r="3245">
          <cell r="A3245" t="str">
            <v>EKMG06MC</v>
          </cell>
        </row>
        <row r="3246">
          <cell r="A3246" t="str">
            <v>EKMG06TC</v>
          </cell>
        </row>
        <row r="3247">
          <cell r="A3247" t="str">
            <v>EKMG06VC</v>
          </cell>
        </row>
        <row r="3248">
          <cell r="A3248" t="str">
            <v>EKMLC160Z</v>
          </cell>
        </row>
        <row r="3249">
          <cell r="A3249" t="str">
            <v>EKMLC160BG</v>
          </cell>
        </row>
        <row r="3250">
          <cell r="A3250" t="str">
            <v>EKMLC160B</v>
          </cell>
        </row>
        <row r="3251">
          <cell r="A3251" t="str">
            <v>EKMLC160GR</v>
          </cell>
        </row>
        <row r="3252">
          <cell r="A3252" t="str">
            <v>EKMLC160GL</v>
          </cell>
        </row>
        <row r="3253">
          <cell r="A3253" t="str">
            <v>EKMLC160GP</v>
          </cell>
        </row>
        <row r="3254">
          <cell r="A3254" t="str">
            <v>EKMLC160T</v>
          </cell>
        </row>
        <row r="3255">
          <cell r="A3255" t="str">
            <v>EKMC200G32</v>
          </cell>
        </row>
        <row r="3256">
          <cell r="A3256" t="str">
            <v>EKMC200RC32</v>
          </cell>
        </row>
        <row r="3257">
          <cell r="A3257" t="str">
            <v>EKMC200N32</v>
          </cell>
        </row>
        <row r="3258">
          <cell r="A3258" t="str">
            <v>EKMC200RS32</v>
          </cell>
        </row>
        <row r="3259">
          <cell r="A3259" t="str">
            <v>EKMC200T32</v>
          </cell>
        </row>
        <row r="3260">
          <cell r="A3260" t="str">
            <v>EKMC200ZP32</v>
          </cell>
        </row>
        <row r="3261">
          <cell r="A3261" t="str">
            <v>EKMV020Z32</v>
          </cell>
        </row>
        <row r="3262">
          <cell r="A3262" t="str">
            <v>EKMV020G32</v>
          </cell>
        </row>
        <row r="3263">
          <cell r="A3263" t="str">
            <v>EKMDS06ZC</v>
          </cell>
        </row>
        <row r="3264">
          <cell r="A3264" t="str">
            <v>EKMDS06BC</v>
          </cell>
        </row>
        <row r="3265">
          <cell r="A3265" t="str">
            <v>EKMDS06GLC</v>
          </cell>
        </row>
        <row r="3266">
          <cell r="A3266" t="str">
            <v>EKMDS06GPC</v>
          </cell>
        </row>
        <row r="3267">
          <cell r="A3267" t="str">
            <v>EKMDS06MC</v>
          </cell>
        </row>
        <row r="3268">
          <cell r="A3268" t="str">
            <v>EKMDS06TC</v>
          </cell>
        </row>
        <row r="3269">
          <cell r="A3269" t="str">
            <v>EKMDS06VC</v>
          </cell>
        </row>
        <row r="3270">
          <cell r="A3270" t="str">
            <v>EKMFS06ZC</v>
          </cell>
        </row>
        <row r="3271">
          <cell r="A3271" t="str">
            <v>EKMFS06BC</v>
          </cell>
        </row>
        <row r="3272">
          <cell r="A3272" t="str">
            <v>EKMFS06GLC</v>
          </cell>
        </row>
        <row r="3273">
          <cell r="A3273" t="str">
            <v>EKMFS06GPC</v>
          </cell>
        </row>
        <row r="3274">
          <cell r="A3274" t="str">
            <v>EKMFS06MC</v>
          </cell>
        </row>
        <row r="3275">
          <cell r="A3275" t="str">
            <v>EKMFS06TC</v>
          </cell>
        </row>
        <row r="3276">
          <cell r="A3276" t="str">
            <v>EKMFS06VC</v>
          </cell>
        </row>
        <row r="3277">
          <cell r="A3277" t="str">
            <v>EKMS160ZC</v>
          </cell>
        </row>
        <row r="3278">
          <cell r="A3278" t="str">
            <v>EKMS160BC</v>
          </cell>
        </row>
        <row r="3279">
          <cell r="A3279" t="str">
            <v>EKMS160GLC</v>
          </cell>
        </row>
        <row r="3280">
          <cell r="A3280" t="str">
            <v>EKMS160GPC</v>
          </cell>
        </row>
        <row r="3281">
          <cell r="A3281" t="str">
            <v>EKMS160MC</v>
          </cell>
        </row>
        <row r="3282">
          <cell r="A3282" t="str">
            <v>EKMS160TC</v>
          </cell>
        </row>
        <row r="3283">
          <cell r="A3283" t="str">
            <v>EKMS160VC</v>
          </cell>
        </row>
        <row r="3284">
          <cell r="A3284" t="str">
            <v>EKMS160GPM</v>
          </cell>
        </row>
        <row r="3285">
          <cell r="A3285" t="str">
            <v>EKMS160ZM</v>
          </cell>
        </row>
        <row r="3286">
          <cell r="A3286" t="str">
            <v>EKMS160TM</v>
          </cell>
        </row>
        <row r="3287">
          <cell r="A3287" t="str">
            <v>EKMDS06GPM</v>
          </cell>
        </row>
        <row r="3288">
          <cell r="A3288" t="str">
            <v>EKMDS06ZM</v>
          </cell>
        </row>
        <row r="3289">
          <cell r="A3289" t="str">
            <v>EKMDS06TM</v>
          </cell>
        </row>
        <row r="3290">
          <cell r="A3290" t="str">
            <v>EKML257AZ</v>
          </cell>
        </row>
        <row r="3291">
          <cell r="A3291" t="str">
            <v>EKML257NR</v>
          </cell>
        </row>
        <row r="3292">
          <cell r="A3292" t="str">
            <v>EKMCSH2P200</v>
          </cell>
        </row>
        <row r="3293">
          <cell r="A3293" t="str">
            <v>EKMCT004T</v>
          </cell>
        </row>
        <row r="3294">
          <cell r="A3294" t="str">
            <v>EKMJP6Z</v>
          </cell>
        </row>
        <row r="3295">
          <cell r="A3295" t="str">
            <v>EKMJP6B</v>
          </cell>
        </row>
        <row r="3296">
          <cell r="A3296" t="str">
            <v>EKMJP6C</v>
          </cell>
        </row>
        <row r="3297">
          <cell r="A3297" t="str">
            <v>EKMJP6GR</v>
          </cell>
        </row>
        <row r="3298">
          <cell r="A3298" t="str">
            <v>EKMJP6GL</v>
          </cell>
        </row>
        <row r="3299">
          <cell r="A3299" t="str">
            <v>EKMJP6GP</v>
          </cell>
        </row>
        <row r="3300">
          <cell r="A3300" t="str">
            <v>EKMJP6N</v>
          </cell>
        </row>
        <row r="3301">
          <cell r="A3301" t="str">
            <v>EKMCT15</v>
          </cell>
        </row>
        <row r="3302">
          <cell r="A3302" t="str">
            <v>EKML257V</v>
          </cell>
        </row>
        <row r="3303">
          <cell r="A3303" t="str">
            <v>EKMSJ30N</v>
          </cell>
        </row>
        <row r="3304">
          <cell r="A3304" t="str">
            <v>EKMESN3G</v>
          </cell>
        </row>
        <row r="3305">
          <cell r="A3305" t="str">
            <v>EKMESN3T</v>
          </cell>
        </row>
        <row r="3306">
          <cell r="A3306" t="str">
            <v>EKMCA160</v>
          </cell>
        </row>
        <row r="3307">
          <cell r="A3307" t="str">
            <v>EKM20SC101B</v>
          </cell>
        </row>
        <row r="3308">
          <cell r="A3308" t="str">
            <v>EKM20SC104C</v>
          </cell>
        </row>
        <row r="3309">
          <cell r="A3309" t="str">
            <v>EKM20SC102G</v>
          </cell>
        </row>
        <row r="3310">
          <cell r="A3310" t="str">
            <v>EKM20SC105N</v>
          </cell>
        </row>
        <row r="3311">
          <cell r="A3311" t="str">
            <v>EKM20SC103T</v>
          </cell>
        </row>
        <row r="3312">
          <cell r="A3312" t="str">
            <v>EKMMS06ZC</v>
          </cell>
        </row>
        <row r="3313">
          <cell r="A3313" t="str">
            <v>EKMMS06BC</v>
          </cell>
        </row>
        <row r="3314">
          <cell r="A3314" t="str">
            <v>EKMMS06GLC</v>
          </cell>
        </row>
        <row r="3315">
          <cell r="A3315" t="str">
            <v>EKMMS06GPC</v>
          </cell>
        </row>
        <row r="3316">
          <cell r="A3316" t="str">
            <v>EKMMS06TC</v>
          </cell>
        </row>
        <row r="3317">
          <cell r="A3317" t="str">
            <v>EKMMS06VC</v>
          </cell>
        </row>
        <row r="3318">
          <cell r="A3318" t="str">
            <v>EKMVS06ZC</v>
          </cell>
        </row>
        <row r="3319">
          <cell r="A3319" t="str">
            <v>EKMVS06ZC</v>
          </cell>
        </row>
        <row r="3320">
          <cell r="A3320" t="str">
            <v>EKMVS06BC</v>
          </cell>
        </row>
        <row r="3321">
          <cell r="A3321" t="str">
            <v>EKMVS06GLC</v>
          </cell>
        </row>
        <row r="3322">
          <cell r="A3322" t="str">
            <v>EKMVS06GPC</v>
          </cell>
        </row>
        <row r="3323">
          <cell r="A3323" t="str">
            <v>EKMVS06MC</v>
          </cell>
        </row>
        <row r="3324">
          <cell r="A3324" t="str">
            <v>EKMVS06TC</v>
          </cell>
        </row>
        <row r="3325">
          <cell r="A3325" t="str">
            <v>EKMVS06VC</v>
          </cell>
        </row>
        <row r="3326">
          <cell r="A3326" t="str">
            <v>EKMMS06GPM</v>
          </cell>
        </row>
        <row r="3327">
          <cell r="A3327" t="str">
            <v>EKMMS06ZM</v>
          </cell>
        </row>
        <row r="3328">
          <cell r="A3328" t="str">
            <v>EKMMS06TM</v>
          </cell>
        </row>
        <row r="3329">
          <cell r="A3329" t="str">
            <v>EKMJM2Z</v>
          </cell>
        </row>
        <row r="3330">
          <cell r="A3330" t="str">
            <v>EKMJM2B</v>
          </cell>
        </row>
        <row r="3331">
          <cell r="A3331" t="str">
            <v>EKMJM2GR</v>
          </cell>
        </row>
        <row r="3332">
          <cell r="A3332" t="str">
            <v>EKMJM2GP</v>
          </cell>
        </row>
        <row r="3333">
          <cell r="A3333" t="str">
            <v>EKMJM2N</v>
          </cell>
        </row>
        <row r="3334">
          <cell r="A3334" t="str">
            <v>EKMJM2T</v>
          </cell>
        </row>
        <row r="3335">
          <cell r="A3335" t="str">
            <v>EKMVS06GPM</v>
          </cell>
        </row>
        <row r="3336">
          <cell r="A3336" t="str">
            <v>EKMVS06ZM</v>
          </cell>
        </row>
        <row r="3337">
          <cell r="A3337" t="str">
            <v>EKMVS06TM</v>
          </cell>
        </row>
        <row r="3338">
          <cell r="A3338" t="str">
            <v>EKMCS107N3</v>
          </cell>
        </row>
        <row r="3339">
          <cell r="A3339" t="str">
            <v>EKMMC23MN</v>
          </cell>
        </row>
        <row r="3340">
          <cell r="A3340" t="str">
            <v>EKMMC24EB</v>
          </cell>
        </row>
        <row r="3341">
          <cell r="A3341" t="str">
            <v>EKMMC24MN</v>
          </cell>
        </row>
        <row r="3342">
          <cell r="A3342" t="str">
            <v>EKMCS107B</v>
          </cell>
        </row>
        <row r="3343">
          <cell r="A3343" t="str">
            <v>EKMCS107N</v>
          </cell>
        </row>
        <row r="3344">
          <cell r="A3344" t="str">
            <v>EKMCS107R</v>
          </cell>
        </row>
        <row r="3345">
          <cell r="A3345" t="str">
            <v>EKMCS107G</v>
          </cell>
        </row>
        <row r="3346">
          <cell r="A3346" t="str">
            <v>EKMCS107B3</v>
          </cell>
        </row>
        <row r="3347">
          <cell r="A3347" t="str">
            <v>EKMC195</v>
          </cell>
        </row>
        <row r="3348">
          <cell r="A3348" t="str">
            <v>EKMC196</v>
          </cell>
        </row>
        <row r="3349">
          <cell r="A3349" t="str">
            <v>EKMCEH200</v>
          </cell>
        </row>
        <row r="3350">
          <cell r="A3350" t="str">
            <v>EKMES199</v>
          </cell>
        </row>
        <row r="3351">
          <cell r="A3351" t="str">
            <v>EKMCN4C</v>
          </cell>
        </row>
        <row r="3352">
          <cell r="A3352" t="str">
            <v>EKMS259BE</v>
          </cell>
        </row>
        <row r="3353">
          <cell r="A3353" t="str">
            <v>EKMMC24MG</v>
          </cell>
        </row>
        <row r="3354">
          <cell r="A3354" t="str">
            <v>EKMES200</v>
          </cell>
        </row>
        <row r="3355">
          <cell r="A3355" t="str">
            <v>EKMSG105NF</v>
          </cell>
        </row>
        <row r="3356">
          <cell r="A3356" t="str">
            <v>EKM20CM93N</v>
          </cell>
        </row>
        <row r="3357">
          <cell r="A3357" t="str">
            <v>EKMCK02</v>
          </cell>
        </row>
        <row r="3358">
          <cell r="A3358" t="str">
            <v>EKMC014BE</v>
          </cell>
        </row>
        <row r="3359">
          <cell r="A3359" t="str">
            <v>EKM2143V</v>
          </cell>
        </row>
        <row r="3360">
          <cell r="A3360" t="str">
            <v>EKMLC200Z</v>
          </cell>
        </row>
        <row r="3361">
          <cell r="A3361" t="str">
            <v>EKMLC200BG</v>
          </cell>
        </row>
        <row r="3362">
          <cell r="A3362" t="str">
            <v>EKMLC200B</v>
          </cell>
        </row>
        <row r="3363">
          <cell r="A3363" t="str">
            <v>EKMLC200GR</v>
          </cell>
        </row>
        <row r="3364">
          <cell r="A3364" t="str">
            <v>EKMLC200GL</v>
          </cell>
        </row>
        <row r="3365">
          <cell r="A3365" t="str">
            <v>EKMLC200GP</v>
          </cell>
        </row>
        <row r="3366">
          <cell r="A3366" t="str">
            <v>EKMLC200T</v>
          </cell>
        </row>
        <row r="3367">
          <cell r="A3367" t="str">
            <v>EKMAS06BC</v>
          </cell>
        </row>
        <row r="3368">
          <cell r="A3368" t="str">
            <v>EKMAS06GLC</v>
          </cell>
        </row>
        <row r="3369">
          <cell r="A3369" t="str">
            <v>EKMAS06GPC</v>
          </cell>
        </row>
        <row r="3370">
          <cell r="A3370" t="str">
            <v>EKMAS06MC</v>
          </cell>
        </row>
        <row r="3371">
          <cell r="A3371" t="str">
            <v>EKMAS06TC</v>
          </cell>
        </row>
        <row r="3372">
          <cell r="A3372" t="str">
            <v>EKMV020C32</v>
          </cell>
        </row>
        <row r="3373">
          <cell r="A3373" t="str">
            <v>EKMG004Z25</v>
          </cell>
        </row>
        <row r="3374">
          <cell r="A3374" t="str">
            <v>EKMAS06VC</v>
          </cell>
        </row>
        <row r="3375">
          <cell r="A3375" t="str">
            <v>EKM20CM93C</v>
          </cell>
        </row>
        <row r="3376">
          <cell r="A3376" t="str">
            <v>EKM04CM91G</v>
          </cell>
        </row>
        <row r="3377">
          <cell r="A3377" t="str">
            <v>EKMAS20ZC</v>
          </cell>
        </row>
        <row r="3378">
          <cell r="A3378" t="str">
            <v>EKMAS20BC</v>
          </cell>
        </row>
        <row r="3379">
          <cell r="A3379" t="str">
            <v>EKMAS20GLC</v>
          </cell>
        </row>
        <row r="3380">
          <cell r="A3380" t="str">
            <v>EKMAS20GPC</v>
          </cell>
        </row>
        <row r="3381">
          <cell r="A3381" t="str">
            <v>EKMG004B25</v>
          </cell>
        </row>
        <row r="3382">
          <cell r="A3382" t="str">
            <v>EKMG004C25</v>
          </cell>
        </row>
        <row r="3383">
          <cell r="A3383" t="str">
            <v>EKMG004G25</v>
          </cell>
        </row>
        <row r="3384">
          <cell r="A3384" t="str">
            <v>EKMG004M25</v>
          </cell>
        </row>
        <row r="3385">
          <cell r="A3385" t="str">
            <v>EKMG004N25</v>
          </cell>
        </row>
        <row r="3386">
          <cell r="A3386" t="str">
            <v>EKMG004S25</v>
          </cell>
        </row>
        <row r="3387">
          <cell r="A3387" t="str">
            <v>EKMG004T25</v>
          </cell>
        </row>
        <row r="3388">
          <cell r="A3388" t="str">
            <v>EKMG004V25</v>
          </cell>
        </row>
        <row r="3389">
          <cell r="A3389" t="str">
            <v>EKMG04ZC</v>
          </cell>
        </row>
        <row r="3390">
          <cell r="A3390" t="str">
            <v>EKMG04BC</v>
          </cell>
        </row>
        <row r="3391">
          <cell r="A3391" t="str">
            <v>EKMG04GLC</v>
          </cell>
        </row>
        <row r="3392">
          <cell r="A3392" t="str">
            <v>EKMG04GPC</v>
          </cell>
        </row>
        <row r="3393">
          <cell r="A3393" t="str">
            <v>EKMG04MC</v>
          </cell>
        </row>
        <row r="3394">
          <cell r="A3394" t="str">
            <v>EKMG04TC</v>
          </cell>
        </row>
        <row r="3395">
          <cell r="A3395" t="str">
            <v>EKMG04VC</v>
          </cell>
        </row>
        <row r="3396">
          <cell r="A3396" t="str">
            <v>EKMGS20ZC</v>
          </cell>
        </row>
        <row r="3397">
          <cell r="A3397" t="str">
            <v>EKMGS20BC</v>
          </cell>
        </row>
        <row r="3398">
          <cell r="A3398" t="str">
            <v>EKMD02TC</v>
          </cell>
        </row>
        <row r="3399">
          <cell r="A3399" t="str">
            <v>EKMD02TM</v>
          </cell>
        </row>
        <row r="3400">
          <cell r="A3400" t="str">
            <v>EKMD02GPC</v>
          </cell>
        </row>
        <row r="3401">
          <cell r="A3401" t="str">
            <v>EKMD02ZC</v>
          </cell>
        </row>
        <row r="3402">
          <cell r="A3402" t="str">
            <v>EKMD02GPM</v>
          </cell>
        </row>
        <row r="3403">
          <cell r="A3403" t="str">
            <v>EKMD02ZM</v>
          </cell>
        </row>
        <row r="3404">
          <cell r="A3404" t="str">
            <v>EKMCM2Z</v>
          </cell>
        </row>
        <row r="3405">
          <cell r="A3405" t="str">
            <v>EKMCM2B</v>
          </cell>
        </row>
        <row r="3406">
          <cell r="A3406" t="str">
            <v>EKMCM2C</v>
          </cell>
        </row>
        <row r="3407">
          <cell r="A3407" t="str">
            <v>EKMCM2GL</v>
          </cell>
        </row>
        <row r="3408">
          <cell r="A3408" t="str">
            <v>EKMCM2N</v>
          </cell>
        </row>
        <row r="3409">
          <cell r="A3409" t="str">
            <v>EKMCM2T</v>
          </cell>
        </row>
        <row r="3410">
          <cell r="A3410" t="str">
            <v>EKMCM2V</v>
          </cell>
        </row>
        <row r="3411">
          <cell r="A3411" t="str">
            <v>EKMCV2Z</v>
          </cell>
        </row>
        <row r="3412">
          <cell r="A3412" t="str">
            <v>EKMCV2B</v>
          </cell>
        </row>
        <row r="3413">
          <cell r="A3413" t="str">
            <v>EKMCV2V</v>
          </cell>
        </row>
        <row r="3414">
          <cell r="A3414" t="str">
            <v>EKMCV2GL</v>
          </cell>
        </row>
        <row r="3415">
          <cell r="A3415" t="str">
            <v>EKMCV2N</v>
          </cell>
        </row>
        <row r="3416">
          <cell r="A3416" t="str">
            <v>EKMCV2T</v>
          </cell>
        </row>
        <row r="3417">
          <cell r="A3417" t="str">
            <v>EKMD02BC</v>
          </cell>
        </row>
        <row r="3418">
          <cell r="A3418" t="str">
            <v>EKMD02GLC</v>
          </cell>
        </row>
        <row r="3419">
          <cell r="A3419" t="str">
            <v>EKMD02MC</v>
          </cell>
        </row>
        <row r="3420">
          <cell r="A3420" t="str">
            <v>EKMD02VC</v>
          </cell>
        </row>
        <row r="3421">
          <cell r="A3421" t="str">
            <v>EKM2144</v>
          </cell>
        </row>
        <row r="3422">
          <cell r="A3422" t="str">
            <v>EKM2143</v>
          </cell>
        </row>
        <row r="3423">
          <cell r="A3423" t="str">
            <v>EKM2142</v>
          </cell>
        </row>
        <row r="3424">
          <cell r="A3424" t="str">
            <v>EKM2145</v>
          </cell>
        </row>
        <row r="3425">
          <cell r="A3425" t="str">
            <v>EKM2030</v>
          </cell>
        </row>
        <row r="3426">
          <cell r="A3426" t="str">
            <v>EKM2029</v>
          </cell>
        </row>
        <row r="3427">
          <cell r="A3427" t="str">
            <v>EKM2035</v>
          </cell>
        </row>
        <row r="3428">
          <cell r="A3428" t="str">
            <v>EKM2033</v>
          </cell>
        </row>
        <row r="3429">
          <cell r="A3429" t="str">
            <v>EKM2034</v>
          </cell>
        </row>
        <row r="3430">
          <cell r="A3430" t="str">
            <v>EKM2032</v>
          </cell>
        </row>
        <row r="3431">
          <cell r="A3431" t="str">
            <v>EKM2031</v>
          </cell>
        </row>
        <row r="3432">
          <cell r="A3432" t="str">
            <v>EKM2069</v>
          </cell>
        </row>
        <row r="3433">
          <cell r="A3433" t="str">
            <v>EKM2067</v>
          </cell>
        </row>
        <row r="3434">
          <cell r="A3434" t="str">
            <v>EKM2063</v>
          </cell>
        </row>
        <row r="3435">
          <cell r="A3435" t="str">
            <v>EKM2066</v>
          </cell>
        </row>
        <row r="3436">
          <cell r="A3436" t="str">
            <v>EKM2065</v>
          </cell>
        </row>
        <row r="3437">
          <cell r="A3437" t="str">
            <v>EKM2068</v>
          </cell>
        </row>
        <row r="3438">
          <cell r="A3438" t="str">
            <v>EKMCS109N</v>
          </cell>
        </row>
        <row r="3439">
          <cell r="A3439" t="str">
            <v>EKMCS111B3</v>
          </cell>
        </row>
        <row r="3440">
          <cell r="A3440" t="str">
            <v>EKMCS110G</v>
          </cell>
        </row>
        <row r="3441">
          <cell r="A3441" t="str">
            <v>EKMCS110R</v>
          </cell>
        </row>
        <row r="3442">
          <cell r="A3442" t="str">
            <v>EKMCS110R3</v>
          </cell>
        </row>
        <row r="3443">
          <cell r="A3443" t="str">
            <v>EKMCS111N</v>
          </cell>
        </row>
        <row r="3444">
          <cell r="A3444" t="str">
            <v>EKMCS111R3</v>
          </cell>
        </row>
        <row r="3445">
          <cell r="A3445" t="str">
            <v>EKMCS110N3</v>
          </cell>
        </row>
        <row r="3446">
          <cell r="A3446" t="str">
            <v>EKMCS112G</v>
          </cell>
        </row>
        <row r="3447">
          <cell r="A3447" t="str">
            <v>EKMCS112R</v>
          </cell>
        </row>
        <row r="3448">
          <cell r="A3448" t="str">
            <v>EKMCS112N</v>
          </cell>
        </row>
        <row r="3449">
          <cell r="A3449" t="str">
            <v>EKMJP2Z</v>
          </cell>
        </row>
        <row r="3450">
          <cell r="A3450" t="str">
            <v>EKMJP2B</v>
          </cell>
        </row>
        <row r="3451">
          <cell r="A3451" t="str">
            <v>EKMJP2C</v>
          </cell>
        </row>
        <row r="3452">
          <cell r="A3452" t="str">
            <v>EKMJP2GR</v>
          </cell>
        </row>
        <row r="3453">
          <cell r="A3453" t="str">
            <v>EKMJP2GL</v>
          </cell>
        </row>
        <row r="3454">
          <cell r="A3454" t="str">
            <v>EKMJP2GP</v>
          </cell>
        </row>
        <row r="3455">
          <cell r="A3455" t="str">
            <v>EKMJP2N</v>
          </cell>
        </row>
        <row r="3456">
          <cell r="A3456" t="str">
            <v>EKMSTR13NNGV</v>
          </cell>
        </row>
        <row r="3457">
          <cell r="A3457" t="str">
            <v>EKM2169</v>
          </cell>
        </row>
        <row r="3458">
          <cell r="A3458" t="str">
            <v>EKM2168</v>
          </cell>
        </row>
        <row r="3459">
          <cell r="A3459" t="str">
            <v>EKM2171</v>
          </cell>
        </row>
        <row r="3460">
          <cell r="A3460" t="str">
            <v>EKM2170</v>
          </cell>
        </row>
        <row r="3461">
          <cell r="A3461" t="str">
            <v>EKM2167</v>
          </cell>
        </row>
        <row r="3462">
          <cell r="A3462" t="str">
            <v>EKMR2001E</v>
          </cell>
        </row>
        <row r="3463">
          <cell r="A3463" t="str">
            <v>EKMC012BE</v>
          </cell>
        </row>
        <row r="3464">
          <cell r="A3464" t="str">
            <v>EKMC012GP</v>
          </cell>
        </row>
        <row r="3465">
          <cell r="A3465" t="str">
            <v>EKMC012GPL</v>
          </cell>
        </row>
        <row r="3466">
          <cell r="A3466" t="str">
            <v>EKMD04GPC</v>
          </cell>
        </row>
        <row r="3467">
          <cell r="A3467" t="str">
            <v>EKMD04ZC</v>
          </cell>
        </row>
        <row r="3468">
          <cell r="A3468" t="str">
            <v>EKMD04TC</v>
          </cell>
        </row>
        <row r="3469">
          <cell r="A3469" t="str">
            <v>EKMD04GPM</v>
          </cell>
        </row>
        <row r="3470">
          <cell r="A3470" t="str">
            <v>EKMD04ZM</v>
          </cell>
        </row>
        <row r="3471">
          <cell r="A3471" t="str">
            <v>EKMD04TM</v>
          </cell>
        </row>
        <row r="3472">
          <cell r="A3472" t="str">
            <v>EKMCM4Z</v>
          </cell>
        </row>
        <row r="3473">
          <cell r="A3473" t="str">
            <v>EKMCM4B</v>
          </cell>
        </row>
        <row r="3474">
          <cell r="A3474" t="str">
            <v>EKMCM4C</v>
          </cell>
        </row>
        <row r="3475">
          <cell r="A3475" t="str">
            <v>EKMCM4GL</v>
          </cell>
        </row>
        <row r="3476">
          <cell r="A3476" t="str">
            <v>EKMCM4N</v>
          </cell>
        </row>
        <row r="3477">
          <cell r="A3477" t="str">
            <v>EKMCM4T</v>
          </cell>
        </row>
        <row r="3478">
          <cell r="A3478" t="str">
            <v>EKMCM4V</v>
          </cell>
        </row>
        <row r="3479">
          <cell r="A3479" t="str">
            <v>EKMCV4Z</v>
          </cell>
        </row>
        <row r="3480">
          <cell r="A3480" t="str">
            <v>EKMCV4B</v>
          </cell>
        </row>
        <row r="3481">
          <cell r="A3481" t="str">
            <v>EKMCV4V</v>
          </cell>
        </row>
        <row r="3482">
          <cell r="A3482" t="str">
            <v>EKMCV4GL</v>
          </cell>
        </row>
        <row r="3483">
          <cell r="A3483" t="str">
            <v>EKMCV4N</v>
          </cell>
        </row>
        <row r="3484">
          <cell r="A3484" t="str">
            <v>EKMCV4T</v>
          </cell>
        </row>
        <row r="3485">
          <cell r="A3485" t="str">
            <v>EKMD04BC</v>
          </cell>
        </row>
        <row r="3486">
          <cell r="A3486" t="str">
            <v>EKMD04GLC</v>
          </cell>
        </row>
        <row r="3487">
          <cell r="A3487" t="str">
            <v>EKMD04MC</v>
          </cell>
        </row>
        <row r="3488">
          <cell r="A3488" t="str">
            <v>EKMD04VC</v>
          </cell>
        </row>
        <row r="3489">
          <cell r="A3489" t="str">
            <v>EKMSK218</v>
          </cell>
        </row>
        <row r="3490">
          <cell r="A3490" t="str">
            <v>EKMLX160Z</v>
          </cell>
        </row>
        <row r="3491">
          <cell r="A3491" t="str">
            <v>EKMLX160B</v>
          </cell>
        </row>
        <row r="3492">
          <cell r="A3492" t="str">
            <v>EKMLX16GR</v>
          </cell>
        </row>
        <row r="3493">
          <cell r="A3493" t="str">
            <v>EKMLC16GL</v>
          </cell>
        </row>
        <row r="3494">
          <cell r="A3494" t="str">
            <v>EKMLX16GP</v>
          </cell>
        </row>
        <row r="3495">
          <cell r="A3495" t="str">
            <v>EKMLX160N</v>
          </cell>
        </row>
        <row r="3496">
          <cell r="A3496" t="str">
            <v>EKMLX160T</v>
          </cell>
        </row>
        <row r="3497">
          <cell r="A3497" t="str">
            <v>EKMMC08</v>
          </cell>
        </row>
        <row r="3498">
          <cell r="A3498" t="str">
            <v>EKMCS110N</v>
          </cell>
        </row>
        <row r="3499">
          <cell r="A3499" t="str">
            <v>EKMCS108R</v>
          </cell>
        </row>
        <row r="3500">
          <cell r="A3500" t="str">
            <v>EKMES213</v>
          </cell>
        </row>
        <row r="3501">
          <cell r="A3501" t="str">
            <v>EKMES215</v>
          </cell>
        </row>
        <row r="3502">
          <cell r="A3502" t="str">
            <v>EKMES214</v>
          </cell>
        </row>
        <row r="3503">
          <cell r="A3503" t="str">
            <v>EKMES202</v>
          </cell>
        </row>
        <row r="3504">
          <cell r="A3504" t="str">
            <v>EKMR31647</v>
          </cell>
        </row>
        <row r="3505">
          <cell r="A3505" t="str">
            <v>EKM02CM90B</v>
          </cell>
        </row>
        <row r="3506">
          <cell r="A3506" t="str">
            <v>EKMR1032RGV</v>
          </cell>
        </row>
        <row r="3507">
          <cell r="A3507" t="str">
            <v>EKMR31260</v>
          </cell>
        </row>
        <row r="3508">
          <cell r="A3508" t="str">
            <v>EKMES216</v>
          </cell>
        </row>
        <row r="3509">
          <cell r="A3509" t="str">
            <v>EKME66J11</v>
          </cell>
        </row>
        <row r="3510">
          <cell r="A3510" t="str">
            <v>EKMV002Z25</v>
          </cell>
        </row>
        <row r="3511">
          <cell r="A3511" t="str">
            <v>EKMV002B32</v>
          </cell>
        </row>
        <row r="3512">
          <cell r="A3512" t="str">
            <v>EKMV002C25</v>
          </cell>
        </row>
        <row r="3513">
          <cell r="A3513" t="str">
            <v>EKMV002M25</v>
          </cell>
        </row>
        <row r="3514">
          <cell r="A3514" t="str">
            <v>EKMV002S25</v>
          </cell>
        </row>
        <row r="3515">
          <cell r="A3515" t="str">
            <v>EKMV002V25</v>
          </cell>
        </row>
        <row r="3516">
          <cell r="A3516" t="str">
            <v>EKMC120Z25</v>
          </cell>
        </row>
        <row r="3517">
          <cell r="A3517" t="str">
            <v>EKMC120ZP25</v>
          </cell>
        </row>
        <row r="3518">
          <cell r="A3518" t="str">
            <v>EKMC120RC25</v>
          </cell>
        </row>
        <row r="3519">
          <cell r="A3519" t="str">
            <v>EKMC120RM25</v>
          </cell>
        </row>
        <row r="3520">
          <cell r="A3520" t="str">
            <v>EKMC120RS25</v>
          </cell>
        </row>
        <row r="3521">
          <cell r="A3521" t="str">
            <v>EKMAS20MC</v>
          </cell>
        </row>
        <row r="3522">
          <cell r="A3522" t="str">
            <v>EKMAS20TC</v>
          </cell>
        </row>
        <row r="3523">
          <cell r="A3523" t="str">
            <v>EKMAS20VC</v>
          </cell>
        </row>
        <row r="3524">
          <cell r="A3524" t="str">
            <v>EKMGS20GLC</v>
          </cell>
        </row>
        <row r="3525">
          <cell r="A3525" t="str">
            <v>EKMGS20GPC</v>
          </cell>
        </row>
        <row r="3526">
          <cell r="A3526" t="str">
            <v>EKMGS20MC</v>
          </cell>
        </row>
        <row r="3527">
          <cell r="A3527" t="str">
            <v>EKMGS20TC</v>
          </cell>
        </row>
        <row r="3528">
          <cell r="A3528" t="str">
            <v>EKMDS20ZC</v>
          </cell>
        </row>
        <row r="3529">
          <cell r="A3529" t="str">
            <v>EKMDS20BC</v>
          </cell>
        </row>
        <row r="3530">
          <cell r="A3530" t="str">
            <v>EKMDS20GLC</v>
          </cell>
        </row>
        <row r="3531">
          <cell r="A3531" t="str">
            <v>EKMDS20GPC</v>
          </cell>
        </row>
        <row r="3532">
          <cell r="A3532" t="str">
            <v>EKMDS20MC</v>
          </cell>
        </row>
        <row r="3533">
          <cell r="A3533" t="str">
            <v>EKMDS20TC</v>
          </cell>
        </row>
        <row r="3534">
          <cell r="A3534" t="str">
            <v>EKMDS20VC</v>
          </cell>
        </row>
        <row r="3535">
          <cell r="A3535" t="str">
            <v>EKMFS20ZC</v>
          </cell>
        </row>
        <row r="3536">
          <cell r="A3536" t="str">
            <v>EKMFS20BC</v>
          </cell>
        </row>
        <row r="3537">
          <cell r="A3537" t="str">
            <v>EKMFS20GLC</v>
          </cell>
        </row>
        <row r="3538">
          <cell r="A3538" t="str">
            <v>EKMFS20GPC</v>
          </cell>
        </row>
        <row r="3539">
          <cell r="A3539" t="str">
            <v>EKMFS20MC</v>
          </cell>
        </row>
        <row r="3540">
          <cell r="A3540" t="str">
            <v>EKMFS20TC</v>
          </cell>
        </row>
        <row r="3541">
          <cell r="A3541" t="str">
            <v>EKMFS20VC</v>
          </cell>
        </row>
        <row r="3542">
          <cell r="A3542" t="str">
            <v>EKMGS20VC</v>
          </cell>
        </row>
        <row r="3543">
          <cell r="A3543" t="str">
            <v>EKMGS20GPM</v>
          </cell>
        </row>
        <row r="3544">
          <cell r="A3544" t="str">
            <v>EKMGS20ZM</v>
          </cell>
        </row>
        <row r="3545">
          <cell r="A3545" t="str">
            <v>EKMGS20TM</v>
          </cell>
        </row>
        <row r="3546">
          <cell r="A3546" t="str">
            <v>EKMG20GPM</v>
          </cell>
        </row>
        <row r="3547">
          <cell r="A3547" t="str">
            <v>EKMG20ZM</v>
          </cell>
        </row>
        <row r="3548">
          <cell r="A3548" t="str">
            <v>EKMG20TM</v>
          </cell>
        </row>
        <row r="3549">
          <cell r="A3549" t="str">
            <v>EKMS200ZC</v>
          </cell>
        </row>
        <row r="3550">
          <cell r="A3550" t="str">
            <v>EKMS200BC</v>
          </cell>
        </row>
        <row r="3551">
          <cell r="A3551" t="str">
            <v>EKMS200GLC</v>
          </cell>
        </row>
        <row r="3552">
          <cell r="A3552" t="str">
            <v>EKMS200GPC</v>
          </cell>
        </row>
        <row r="3553">
          <cell r="A3553" t="str">
            <v>EKMS200MC</v>
          </cell>
        </row>
        <row r="3554">
          <cell r="A3554" t="str">
            <v>EKMS200TC</v>
          </cell>
        </row>
        <row r="3555">
          <cell r="A3555" t="str">
            <v>EKMS200VC</v>
          </cell>
        </row>
        <row r="3556">
          <cell r="A3556" t="str">
            <v>EKMMS20ZC</v>
          </cell>
        </row>
        <row r="3557">
          <cell r="A3557" t="str">
            <v>EKMMS20BC</v>
          </cell>
        </row>
        <row r="3558">
          <cell r="A3558" t="str">
            <v>EKMMS20GLC</v>
          </cell>
        </row>
        <row r="3559">
          <cell r="A3559" t="str">
            <v>EKMMS20GPC</v>
          </cell>
        </row>
        <row r="3560">
          <cell r="A3560" t="str">
            <v>EKMMS20TC</v>
          </cell>
        </row>
        <row r="3561">
          <cell r="A3561" t="str">
            <v>EKMMS20VC</v>
          </cell>
        </row>
        <row r="3562">
          <cell r="A3562" t="str">
            <v>EKMVS20ZC</v>
          </cell>
        </row>
        <row r="3563">
          <cell r="A3563" t="str">
            <v>EKMVS20ZC</v>
          </cell>
        </row>
        <row r="3564">
          <cell r="A3564" t="str">
            <v>EKMVS20BC</v>
          </cell>
        </row>
        <row r="3565">
          <cell r="A3565" t="str">
            <v>EKMVS20BC</v>
          </cell>
        </row>
        <row r="3566">
          <cell r="A3566" t="str">
            <v>EKMVS20GLC</v>
          </cell>
        </row>
        <row r="3567">
          <cell r="A3567" t="str">
            <v>EKMVS20GLC</v>
          </cell>
        </row>
        <row r="3568">
          <cell r="A3568" t="str">
            <v>EKMVS20GPC</v>
          </cell>
        </row>
        <row r="3569">
          <cell r="A3569" t="str">
            <v>EKMVS20GPC</v>
          </cell>
        </row>
        <row r="3570">
          <cell r="A3570" t="str">
            <v>EKMVS20MC</v>
          </cell>
        </row>
        <row r="3571">
          <cell r="A3571" t="str">
            <v>EKMVS20TC</v>
          </cell>
        </row>
        <row r="3572">
          <cell r="A3572" t="str">
            <v>EKMVS20TC</v>
          </cell>
        </row>
        <row r="3573">
          <cell r="A3573" t="str">
            <v>EKMVS20VC</v>
          </cell>
        </row>
        <row r="3574">
          <cell r="A3574" t="str">
            <v>EKMVS20VC</v>
          </cell>
        </row>
        <row r="3575">
          <cell r="A3575" t="str">
            <v>EKMG002Z25</v>
          </cell>
        </row>
        <row r="3576">
          <cell r="A3576" t="str">
            <v>EKMG002B25</v>
          </cell>
        </row>
        <row r="3577">
          <cell r="A3577" t="str">
            <v>EKMAS20GPM</v>
          </cell>
        </row>
        <row r="3578">
          <cell r="A3578" t="str">
            <v>EKMAS20ZM</v>
          </cell>
        </row>
        <row r="3579">
          <cell r="A3579" t="str">
            <v>EKMAS20TM</v>
          </cell>
        </row>
        <row r="3580">
          <cell r="A3580" t="str">
            <v>EKMDS20GPM</v>
          </cell>
        </row>
        <row r="3581">
          <cell r="A3581" t="str">
            <v>EKMDS20ZM</v>
          </cell>
        </row>
        <row r="3582">
          <cell r="A3582" t="str">
            <v>EKMDS20TM</v>
          </cell>
        </row>
        <row r="3583">
          <cell r="A3583" t="str">
            <v>EKMS200GPM</v>
          </cell>
        </row>
        <row r="3584">
          <cell r="A3584" t="str">
            <v>EKMS200ZM</v>
          </cell>
        </row>
        <row r="3585">
          <cell r="A3585" t="str">
            <v>EKMS200TM</v>
          </cell>
        </row>
        <row r="3586">
          <cell r="A3586" t="str">
            <v>EKMMS20GPM</v>
          </cell>
        </row>
        <row r="3587">
          <cell r="A3587" t="str">
            <v>EKMMS20ZM</v>
          </cell>
        </row>
        <row r="3588">
          <cell r="A3588" t="str">
            <v>EKMMS20TM</v>
          </cell>
        </row>
        <row r="3589">
          <cell r="A3589" t="str">
            <v>EKMCM6Z</v>
          </cell>
        </row>
        <row r="3590">
          <cell r="A3590" t="str">
            <v>EKMCM6B</v>
          </cell>
        </row>
        <row r="3591">
          <cell r="A3591" t="str">
            <v>EKMCM6C</v>
          </cell>
        </row>
        <row r="3592">
          <cell r="A3592" t="str">
            <v>EKMCM6GL</v>
          </cell>
        </row>
        <row r="3593">
          <cell r="A3593" t="str">
            <v>EKMCM6N</v>
          </cell>
        </row>
        <row r="3594">
          <cell r="A3594" t="str">
            <v>EKMCM6T</v>
          </cell>
        </row>
        <row r="3595">
          <cell r="A3595" t="str">
            <v>EKMCM6V</v>
          </cell>
        </row>
        <row r="3596">
          <cell r="A3596" t="str">
            <v>EKMCV6Z</v>
          </cell>
        </row>
        <row r="3597">
          <cell r="A3597" t="str">
            <v>EKMCV6B</v>
          </cell>
        </row>
        <row r="3598">
          <cell r="A3598" t="str">
            <v>EKMCV6V</v>
          </cell>
        </row>
        <row r="3599">
          <cell r="A3599" t="str">
            <v>EKMCV6GL</v>
          </cell>
        </row>
        <row r="3600">
          <cell r="A3600" t="str">
            <v>EKMCV6N</v>
          </cell>
        </row>
        <row r="3601">
          <cell r="A3601" t="str">
            <v>EKMCV6T</v>
          </cell>
        </row>
        <row r="3602">
          <cell r="A3602" t="str">
            <v>EKMC152</v>
          </cell>
        </row>
        <row r="3603">
          <cell r="A3603" t="str">
            <v>EKMJ4N</v>
          </cell>
        </row>
        <row r="3604">
          <cell r="A3604" t="str">
            <v>EKMJJ4Z</v>
          </cell>
        </row>
        <row r="3605">
          <cell r="A3605" t="str">
            <v>EKMJJ4B</v>
          </cell>
        </row>
        <row r="3606">
          <cell r="A3606" t="str">
            <v>EKMJJ4GR</v>
          </cell>
        </row>
        <row r="3607">
          <cell r="A3607" t="str">
            <v>EKMJJ4GP</v>
          </cell>
        </row>
        <row r="3608">
          <cell r="A3608" t="str">
            <v>EKMFS20GPM</v>
          </cell>
        </row>
        <row r="3609">
          <cell r="A3609" t="str">
            <v>EKMFS20ZM</v>
          </cell>
        </row>
        <row r="3610">
          <cell r="A3610" t="str">
            <v>EKMFS20TM</v>
          </cell>
        </row>
        <row r="3611">
          <cell r="A3611" t="str">
            <v>EKMVS20GPM</v>
          </cell>
        </row>
        <row r="3612">
          <cell r="A3612" t="str">
            <v>EKMVS20ZM</v>
          </cell>
        </row>
        <row r="3613">
          <cell r="A3613" t="str">
            <v>EKMVS20TM</v>
          </cell>
        </row>
        <row r="3614">
          <cell r="A3614" t="str">
            <v>EKMC120B25</v>
          </cell>
        </row>
        <row r="3615">
          <cell r="A3615" t="str">
            <v>EKMC120N25</v>
          </cell>
        </row>
        <row r="3616">
          <cell r="A3616" t="str">
            <v>EKMC120T25</v>
          </cell>
        </row>
        <row r="3617">
          <cell r="A3617" t="str">
            <v>EKMC120G25</v>
          </cell>
        </row>
        <row r="3618">
          <cell r="A3618" t="str">
            <v>EKMCS110B</v>
          </cell>
        </row>
        <row r="3619">
          <cell r="A3619" t="str">
            <v>EKMCS111G3</v>
          </cell>
        </row>
        <row r="3620">
          <cell r="A3620" t="str">
            <v>EKMCS108N</v>
          </cell>
        </row>
        <row r="3621">
          <cell r="A3621" t="str">
            <v>EKMCS112B</v>
          </cell>
        </row>
        <row r="3622">
          <cell r="A3622" t="str">
            <v>EKMS400PAGV</v>
          </cell>
        </row>
        <row r="3623">
          <cell r="A3623" t="str">
            <v>EKMS400PNGV</v>
          </cell>
        </row>
        <row r="3624">
          <cell r="A3624" t="str">
            <v>EKMSK213</v>
          </cell>
        </row>
        <row r="3625">
          <cell r="A3625" t="str">
            <v>EKMSK212</v>
          </cell>
        </row>
        <row r="3626">
          <cell r="A3626" t="str">
            <v>EKMSK214</v>
          </cell>
        </row>
        <row r="3627">
          <cell r="A3627" t="str">
            <v>EKMSK215</v>
          </cell>
        </row>
        <row r="3628">
          <cell r="A3628" t="str">
            <v>EKMC01V</v>
          </cell>
        </row>
        <row r="3629">
          <cell r="A3629" t="str">
            <v>EKMCM04DCO</v>
          </cell>
        </row>
        <row r="3630">
          <cell r="A3630" t="str">
            <v>EKMLX200Z</v>
          </cell>
        </row>
        <row r="3631">
          <cell r="A3631" t="str">
            <v>EKMLX200B</v>
          </cell>
        </row>
        <row r="3632">
          <cell r="A3632" t="str">
            <v>EKMLX20GR</v>
          </cell>
        </row>
        <row r="3633">
          <cell r="A3633" t="str">
            <v>EKMLX20GL</v>
          </cell>
        </row>
        <row r="3634">
          <cell r="A3634" t="str">
            <v>EKMLX20GP</v>
          </cell>
        </row>
        <row r="3635">
          <cell r="A3635" t="str">
            <v>EKMLX200N</v>
          </cell>
        </row>
        <row r="3636">
          <cell r="A3636" t="str">
            <v>EKMLX200T</v>
          </cell>
        </row>
        <row r="3637">
          <cell r="A3637" t="str">
            <v>EKMM002Z25</v>
          </cell>
        </row>
        <row r="3638">
          <cell r="A3638" t="str">
            <v>EKMM002C25</v>
          </cell>
        </row>
        <row r="3639">
          <cell r="A3639" t="str">
            <v>EKMM002M25</v>
          </cell>
        </row>
        <row r="3640">
          <cell r="A3640" t="str">
            <v>EKMM002S25</v>
          </cell>
        </row>
        <row r="3641">
          <cell r="A3641" t="str">
            <v>EKMM002V25</v>
          </cell>
        </row>
        <row r="3642">
          <cell r="A3642" t="str">
            <v>EKMC140Z25</v>
          </cell>
        </row>
        <row r="3643">
          <cell r="A3643" t="str">
            <v>EKMC140ZP25</v>
          </cell>
        </row>
        <row r="3644">
          <cell r="A3644" t="str">
            <v>EKMC140RC25</v>
          </cell>
        </row>
        <row r="3645">
          <cell r="A3645" t="str">
            <v>EKMC140RM25</v>
          </cell>
        </row>
        <row r="3646">
          <cell r="A3646" t="str">
            <v>EKMC140RS25</v>
          </cell>
        </row>
        <row r="3647">
          <cell r="A3647" t="str">
            <v>EKMC014GP</v>
          </cell>
        </row>
        <row r="3648">
          <cell r="A3648" t="str">
            <v>EKMC014GPL</v>
          </cell>
        </row>
        <row r="3649">
          <cell r="A3649" t="str">
            <v>EKMC140GPC</v>
          </cell>
        </row>
        <row r="3650">
          <cell r="A3650" t="str">
            <v>EKMC140ZC</v>
          </cell>
        </row>
        <row r="3651">
          <cell r="A3651" t="str">
            <v>EKMC140TC</v>
          </cell>
        </row>
        <row r="3652">
          <cell r="A3652" t="str">
            <v>EKMC140GPM</v>
          </cell>
        </row>
        <row r="3653">
          <cell r="A3653" t="str">
            <v>EKMC140ZM</v>
          </cell>
        </row>
        <row r="3654">
          <cell r="A3654" t="str">
            <v>EKMC140TM</v>
          </cell>
        </row>
        <row r="3655">
          <cell r="A3655" t="str">
            <v>EKMD06TC</v>
          </cell>
        </row>
        <row r="3656">
          <cell r="A3656" t="str">
            <v>EKMD06TM</v>
          </cell>
        </row>
        <row r="3657">
          <cell r="A3657" t="str">
            <v>EKMC120TC</v>
          </cell>
        </row>
        <row r="3658">
          <cell r="A3658" t="str">
            <v>EKMC120TM</v>
          </cell>
        </row>
        <row r="3659">
          <cell r="A3659" t="str">
            <v>EKMM02TC</v>
          </cell>
        </row>
        <row r="3660">
          <cell r="A3660" t="str">
            <v>EKMM02TM</v>
          </cell>
        </row>
        <row r="3661">
          <cell r="A3661" t="str">
            <v>EKMD06GPC</v>
          </cell>
        </row>
        <row r="3662">
          <cell r="A3662" t="str">
            <v>EKMD06ZC</v>
          </cell>
        </row>
        <row r="3663">
          <cell r="A3663" t="str">
            <v>EKMD06GPM</v>
          </cell>
        </row>
        <row r="3664">
          <cell r="A3664" t="str">
            <v>EKMD06ZM</v>
          </cell>
        </row>
        <row r="3665">
          <cell r="A3665" t="str">
            <v>EKMC120GPC</v>
          </cell>
        </row>
        <row r="3666">
          <cell r="A3666" t="str">
            <v>EKMC120ZC</v>
          </cell>
        </row>
        <row r="3667">
          <cell r="A3667" t="str">
            <v>EKMC120GPM</v>
          </cell>
        </row>
        <row r="3668">
          <cell r="A3668" t="str">
            <v>EKMC120ZM</v>
          </cell>
        </row>
        <row r="3669">
          <cell r="A3669" t="str">
            <v>EKMM02GPC</v>
          </cell>
        </row>
        <row r="3670">
          <cell r="A3670" t="str">
            <v>EKMM02ZC</v>
          </cell>
        </row>
        <row r="3671">
          <cell r="A3671" t="str">
            <v>EKMM02GPM</v>
          </cell>
        </row>
        <row r="3672">
          <cell r="A3672" t="str">
            <v>EKMM02ZM</v>
          </cell>
        </row>
        <row r="3673">
          <cell r="A3673" t="str">
            <v>EKMCDC2ZC</v>
          </cell>
        </row>
        <row r="3674">
          <cell r="A3674" t="str">
            <v>EKMCDC2GC</v>
          </cell>
        </row>
        <row r="3675">
          <cell r="A3675" t="str">
            <v>EKMCDC2TC</v>
          </cell>
        </row>
        <row r="3676">
          <cell r="A3676" t="str">
            <v>EKMCDC2ZM</v>
          </cell>
        </row>
        <row r="3677">
          <cell r="A3677" t="str">
            <v>EKMCDC2GM</v>
          </cell>
        </row>
        <row r="3678">
          <cell r="A3678" t="str">
            <v>EKMCDC2TM</v>
          </cell>
        </row>
        <row r="3679">
          <cell r="A3679" t="str">
            <v>EKMCD2Z</v>
          </cell>
        </row>
        <row r="3680">
          <cell r="A3680" t="str">
            <v>EKMCD2B</v>
          </cell>
        </row>
        <row r="3681">
          <cell r="A3681" t="str">
            <v>EKMCD2C</v>
          </cell>
        </row>
        <row r="3682">
          <cell r="A3682" t="str">
            <v>EKMCD2GL</v>
          </cell>
        </row>
        <row r="3683">
          <cell r="A3683" t="str">
            <v>EKMCD2N</v>
          </cell>
        </row>
        <row r="3684">
          <cell r="A3684" t="str">
            <v>EKMCD2T</v>
          </cell>
        </row>
        <row r="3685">
          <cell r="A3685" t="str">
            <v>EKMCD2V</v>
          </cell>
        </row>
        <row r="3686">
          <cell r="A3686" t="str">
            <v>EKMCH2Z</v>
          </cell>
        </row>
        <row r="3687">
          <cell r="A3687" t="str">
            <v>EKMCH2B</v>
          </cell>
        </row>
        <row r="3688">
          <cell r="A3688" t="str">
            <v>EKMCH2C</v>
          </cell>
        </row>
        <row r="3689">
          <cell r="A3689" t="str">
            <v>EKMCH2GL</v>
          </cell>
        </row>
        <row r="3690">
          <cell r="A3690" t="str">
            <v>EKMCH2N</v>
          </cell>
        </row>
        <row r="3691">
          <cell r="A3691" t="str">
            <v>EKMCH2T</v>
          </cell>
        </row>
        <row r="3692">
          <cell r="A3692" t="str">
            <v>EKMCH2V</v>
          </cell>
        </row>
        <row r="3693">
          <cell r="A3693" t="str">
            <v>EKMCV20Z</v>
          </cell>
        </row>
        <row r="3694">
          <cell r="A3694" t="str">
            <v>EKMCV20B</v>
          </cell>
        </row>
        <row r="3695">
          <cell r="A3695" t="str">
            <v>EKMCV20V</v>
          </cell>
        </row>
        <row r="3696">
          <cell r="A3696" t="str">
            <v>EKMCV20GL</v>
          </cell>
        </row>
        <row r="3697">
          <cell r="A3697" t="str">
            <v>EKMCV20N</v>
          </cell>
        </row>
        <row r="3698">
          <cell r="A3698" t="str">
            <v>EKMCV20T</v>
          </cell>
        </row>
        <row r="3699">
          <cell r="A3699" t="str">
            <v>EKMCV20VZ</v>
          </cell>
        </row>
        <row r="3700">
          <cell r="A3700" t="str">
            <v>EKMC120BC</v>
          </cell>
        </row>
        <row r="3701">
          <cell r="A3701" t="str">
            <v>EKMC120GLC</v>
          </cell>
        </row>
        <row r="3702">
          <cell r="A3702" t="str">
            <v>EKMC120MC</v>
          </cell>
        </row>
        <row r="3703">
          <cell r="A3703" t="str">
            <v>EKMC120VC</v>
          </cell>
        </row>
        <row r="3704">
          <cell r="A3704" t="str">
            <v>EKMM02BC</v>
          </cell>
        </row>
        <row r="3705">
          <cell r="A3705" t="str">
            <v>EKMM02GLC</v>
          </cell>
        </row>
        <row r="3706">
          <cell r="A3706" t="str">
            <v>EKMM02VC</v>
          </cell>
        </row>
        <row r="3707">
          <cell r="A3707" t="str">
            <v>EKMCA160Z</v>
          </cell>
        </row>
        <row r="3708">
          <cell r="A3708" t="str">
            <v>EKMCA160B</v>
          </cell>
        </row>
        <row r="3709">
          <cell r="A3709" t="str">
            <v>EKMCA160GR</v>
          </cell>
        </row>
        <row r="3710">
          <cell r="A3710" t="str">
            <v>EKMCA160GP</v>
          </cell>
        </row>
        <row r="3711">
          <cell r="A3711" t="str">
            <v>EKMCA160N</v>
          </cell>
        </row>
        <row r="3712">
          <cell r="A3712" t="str">
            <v>EKMCA160T</v>
          </cell>
        </row>
        <row r="3713">
          <cell r="A3713" t="str">
            <v>EKMCOL160Z</v>
          </cell>
        </row>
        <row r="3714">
          <cell r="A3714" t="str">
            <v>EKMCOL200Z</v>
          </cell>
        </row>
        <row r="3715">
          <cell r="A3715" t="str">
            <v>EKMCL160B</v>
          </cell>
        </row>
        <row r="3716">
          <cell r="A3716" t="str">
            <v>EKMCL200B</v>
          </cell>
        </row>
        <row r="3717">
          <cell r="A3717" t="str">
            <v>EKMCL160N</v>
          </cell>
        </row>
        <row r="3718">
          <cell r="A3718" t="str">
            <v>EKMCL200N</v>
          </cell>
        </row>
        <row r="3719">
          <cell r="A3719" t="str">
            <v>EKMCL160T</v>
          </cell>
        </row>
        <row r="3720">
          <cell r="A3720" t="str">
            <v>EKMCL200T</v>
          </cell>
        </row>
        <row r="3721">
          <cell r="A3721" t="str">
            <v>EKMEC14B</v>
          </cell>
        </row>
        <row r="3722">
          <cell r="A3722" t="str">
            <v>EKMEC14GR</v>
          </cell>
        </row>
        <row r="3723">
          <cell r="A3723" t="str">
            <v>EKMEC14GL</v>
          </cell>
        </row>
        <row r="3724">
          <cell r="A3724" t="str">
            <v>EKMEC14GP</v>
          </cell>
        </row>
        <row r="3725">
          <cell r="A3725" t="str">
            <v>EKMEC14N</v>
          </cell>
        </row>
        <row r="3726">
          <cell r="A3726" t="str">
            <v>EKMEC14T</v>
          </cell>
        </row>
        <row r="3727">
          <cell r="A3727" t="str">
            <v>EKMC158</v>
          </cell>
        </row>
        <row r="3728">
          <cell r="A3728" t="str">
            <v>EKMC160</v>
          </cell>
        </row>
        <row r="3729">
          <cell r="A3729" t="str">
            <v>EKMC159</v>
          </cell>
        </row>
        <row r="3730">
          <cell r="A3730" t="str">
            <v>EKMC157</v>
          </cell>
        </row>
        <row r="3731">
          <cell r="A3731" t="str">
            <v>EKMC161</v>
          </cell>
        </row>
        <row r="3732">
          <cell r="A3732" t="str">
            <v>EKMC156</v>
          </cell>
        </row>
        <row r="3733">
          <cell r="A3733" t="str">
            <v>EKMIT140Z</v>
          </cell>
        </row>
        <row r="3734">
          <cell r="A3734" t="str">
            <v>EKMIT140B</v>
          </cell>
        </row>
        <row r="3735">
          <cell r="A3735" t="str">
            <v>EKMIT140GR</v>
          </cell>
        </row>
        <row r="3736">
          <cell r="A3736" t="str">
            <v>EKMIT140GP</v>
          </cell>
        </row>
        <row r="3737">
          <cell r="A3737" t="str">
            <v>EKMIT140GL</v>
          </cell>
        </row>
        <row r="3738">
          <cell r="A3738" t="str">
            <v>EKMIT140N</v>
          </cell>
        </row>
        <row r="3739">
          <cell r="A3739" t="str">
            <v>EKMIT140T</v>
          </cell>
        </row>
        <row r="3740">
          <cell r="A3740" t="str">
            <v>EKMC140B25</v>
          </cell>
        </row>
        <row r="3741">
          <cell r="A3741" t="str">
            <v>EKMC140G25</v>
          </cell>
        </row>
        <row r="3742">
          <cell r="A3742" t="str">
            <v>EKMC140N25</v>
          </cell>
        </row>
        <row r="3743">
          <cell r="A3743" t="str">
            <v>EKMC140T25</v>
          </cell>
        </row>
        <row r="3744">
          <cell r="A3744" t="str">
            <v>EKMM002B25</v>
          </cell>
        </row>
        <row r="3745">
          <cell r="A3745" t="str">
            <v>EKMM002G25</v>
          </cell>
        </row>
        <row r="3746">
          <cell r="A3746" t="str">
            <v>EKMM002N25</v>
          </cell>
        </row>
        <row r="3747">
          <cell r="A3747" t="str">
            <v>EKMM002T25</v>
          </cell>
        </row>
        <row r="3748">
          <cell r="A3748" t="str">
            <v>EKMC01AZ</v>
          </cell>
        </row>
        <row r="3749">
          <cell r="A3749" t="str">
            <v>EKMC01ZC</v>
          </cell>
        </row>
        <row r="3750">
          <cell r="A3750" t="str">
            <v>EKMC01B</v>
          </cell>
        </row>
        <row r="3751">
          <cell r="A3751" t="str">
            <v>EKMC01G</v>
          </cell>
        </row>
        <row r="3752">
          <cell r="A3752" t="str">
            <v>EKMC01T</v>
          </cell>
        </row>
        <row r="3753">
          <cell r="A3753" t="str">
            <v>EKMC01Z</v>
          </cell>
        </row>
        <row r="3754">
          <cell r="A3754" t="str">
            <v>EKMCLPK200</v>
          </cell>
        </row>
        <row r="3755">
          <cell r="A3755" t="str">
            <v>EKMPPG01X6</v>
          </cell>
        </row>
        <row r="3756">
          <cell r="A3756" t="str">
            <v>EKMV004Z25</v>
          </cell>
        </row>
        <row r="3757">
          <cell r="A3757" t="str">
            <v>EKMV004C25</v>
          </cell>
        </row>
        <row r="3758">
          <cell r="A3758" t="str">
            <v>EKMV004M25</v>
          </cell>
        </row>
        <row r="3759">
          <cell r="A3759" t="str">
            <v>EKMV004S25</v>
          </cell>
        </row>
        <row r="3760">
          <cell r="A3760" t="str">
            <v>EKMV004V25</v>
          </cell>
        </row>
        <row r="3761">
          <cell r="A3761" t="str">
            <v>EKMV020M32</v>
          </cell>
        </row>
        <row r="3762">
          <cell r="A3762" t="str">
            <v>EKMV020N32</v>
          </cell>
        </row>
        <row r="3763">
          <cell r="A3763" t="str">
            <v>EKMG002C25</v>
          </cell>
        </row>
        <row r="3764">
          <cell r="A3764" t="str">
            <v>EKMG002G25</v>
          </cell>
        </row>
        <row r="3765">
          <cell r="A3765" t="str">
            <v>EKMG002M25</v>
          </cell>
        </row>
        <row r="3766">
          <cell r="A3766" t="str">
            <v>EKMG002N25</v>
          </cell>
        </row>
        <row r="3767">
          <cell r="A3767" t="str">
            <v>EKMG002S25</v>
          </cell>
        </row>
        <row r="3768">
          <cell r="A3768" t="str">
            <v>EKMG002T25</v>
          </cell>
        </row>
        <row r="3769">
          <cell r="A3769" t="str">
            <v>EKMG002V25</v>
          </cell>
        </row>
        <row r="3770">
          <cell r="A3770" t="str">
            <v>EKMG02TM</v>
          </cell>
        </row>
        <row r="3771">
          <cell r="A3771" t="str">
            <v>EKMG02GPM</v>
          </cell>
        </row>
        <row r="3772">
          <cell r="A3772" t="str">
            <v>EKMG02ZM</v>
          </cell>
        </row>
        <row r="3773">
          <cell r="A3773" t="str">
            <v>EKMG02ZC</v>
          </cell>
        </row>
        <row r="3774">
          <cell r="A3774" t="str">
            <v>EKMG02BC</v>
          </cell>
        </row>
        <row r="3775">
          <cell r="A3775" t="str">
            <v>EKMG02GLC</v>
          </cell>
        </row>
        <row r="3776">
          <cell r="A3776" t="str">
            <v>EKMG02GPC</v>
          </cell>
        </row>
        <row r="3777">
          <cell r="A3777" t="str">
            <v>EKMG02MC</v>
          </cell>
        </row>
        <row r="3778">
          <cell r="A3778" t="str">
            <v>EKMG02TC</v>
          </cell>
        </row>
        <row r="3779">
          <cell r="A3779" t="str">
            <v>EKMCA200Z</v>
          </cell>
        </row>
        <row r="3780">
          <cell r="A3780" t="str">
            <v>EKMCA200B</v>
          </cell>
        </row>
        <row r="3781">
          <cell r="A3781" t="str">
            <v>EKMCA200GR</v>
          </cell>
        </row>
        <row r="3782">
          <cell r="A3782" t="str">
            <v>EKMCA200GP</v>
          </cell>
        </row>
        <row r="3783">
          <cell r="A3783" t="str">
            <v>EKMCA200N</v>
          </cell>
        </row>
        <row r="3784">
          <cell r="A3784" t="str">
            <v>EKMCA200T</v>
          </cell>
        </row>
        <row r="3785">
          <cell r="A3785" t="str">
            <v>EKM2002</v>
          </cell>
        </row>
        <row r="3786">
          <cell r="A3786" t="str">
            <v>EKM2001</v>
          </cell>
        </row>
        <row r="3787">
          <cell r="A3787" t="str">
            <v>EKM2007</v>
          </cell>
        </row>
        <row r="3788">
          <cell r="A3788" t="str">
            <v>EKM2005</v>
          </cell>
        </row>
        <row r="3789">
          <cell r="A3789" t="str">
            <v>EKM2006</v>
          </cell>
        </row>
        <row r="3790">
          <cell r="A3790" t="str">
            <v>EKM2004</v>
          </cell>
        </row>
        <row r="3791">
          <cell r="A3791" t="str">
            <v>EKM2003</v>
          </cell>
        </row>
        <row r="3792">
          <cell r="A3792" t="str">
            <v>EKMV002B25</v>
          </cell>
        </row>
        <row r="3793">
          <cell r="A3793" t="str">
            <v>EKMV002G25</v>
          </cell>
        </row>
        <row r="3794">
          <cell r="A3794" t="str">
            <v>EKMV002N25</v>
          </cell>
        </row>
        <row r="3795">
          <cell r="A3795" t="str">
            <v>EKMV002T25</v>
          </cell>
        </row>
        <row r="3796">
          <cell r="A3796" t="str">
            <v>EKMC02AZ</v>
          </cell>
        </row>
        <row r="3797">
          <cell r="A3797" t="str">
            <v>EKMC02ZC</v>
          </cell>
        </row>
        <row r="3798">
          <cell r="A3798" t="str">
            <v>EKMC02G</v>
          </cell>
        </row>
        <row r="3799">
          <cell r="A3799" t="str">
            <v>EKMC02T</v>
          </cell>
        </row>
        <row r="3800">
          <cell r="A3800" t="str">
            <v>EKMC02V</v>
          </cell>
        </row>
        <row r="3801">
          <cell r="A3801" t="str">
            <v>EKMC02Z</v>
          </cell>
        </row>
        <row r="3802">
          <cell r="A3802" t="str">
            <v>EKM2152</v>
          </cell>
        </row>
        <row r="3803">
          <cell r="A3803" t="str">
            <v>EKMS350GV</v>
          </cell>
        </row>
        <row r="3804">
          <cell r="A3804" t="str">
            <v>EKMCM06CO</v>
          </cell>
        </row>
        <row r="3805">
          <cell r="A3805" t="str">
            <v>EKMT258</v>
          </cell>
        </row>
        <row r="3806">
          <cell r="A3806" t="str">
            <v>EKM2003B</v>
          </cell>
        </row>
        <row r="3807">
          <cell r="A3807" t="str">
            <v>EKM04CM91B</v>
          </cell>
        </row>
        <row r="3808">
          <cell r="A3808" t="str">
            <v>EKM06CM92T</v>
          </cell>
        </row>
        <row r="3809">
          <cell r="A3809" t="str">
            <v>EKMM004Z25</v>
          </cell>
        </row>
        <row r="3810">
          <cell r="A3810" t="str">
            <v>EKMM004C25</v>
          </cell>
        </row>
        <row r="3811">
          <cell r="A3811" t="str">
            <v>EKMM004M25</v>
          </cell>
        </row>
        <row r="3812">
          <cell r="A3812" t="str">
            <v>EKMM004S25</v>
          </cell>
        </row>
        <row r="3813">
          <cell r="A3813" t="str">
            <v>EKMM004V25</v>
          </cell>
        </row>
        <row r="3814">
          <cell r="A3814" t="str">
            <v>EKMC160Z25</v>
          </cell>
        </row>
        <row r="3815">
          <cell r="A3815" t="str">
            <v>EKMC160ZP25</v>
          </cell>
        </row>
        <row r="3816">
          <cell r="A3816" t="str">
            <v>EKMC160RC25</v>
          </cell>
        </row>
        <row r="3817">
          <cell r="A3817" t="str">
            <v>EKMC160RM25</v>
          </cell>
        </row>
        <row r="3818">
          <cell r="A3818" t="str">
            <v>EKMC160RS25</v>
          </cell>
        </row>
        <row r="3819">
          <cell r="A3819" t="str">
            <v>EKMV020S32</v>
          </cell>
        </row>
        <row r="3820">
          <cell r="A3820" t="str">
            <v>EKMV020T32</v>
          </cell>
        </row>
        <row r="3821">
          <cell r="A3821" t="str">
            <v>EKMC200RM32</v>
          </cell>
        </row>
        <row r="3822">
          <cell r="A3822" t="str">
            <v>EKMA020M32</v>
          </cell>
        </row>
        <row r="3823">
          <cell r="A3823" t="str">
            <v>EKMA020C32</v>
          </cell>
        </row>
        <row r="3824">
          <cell r="A3824" t="str">
            <v>EKMA020N32</v>
          </cell>
        </row>
        <row r="3825">
          <cell r="A3825" t="str">
            <v>EKMA020v32</v>
          </cell>
        </row>
        <row r="3826">
          <cell r="A3826" t="str">
            <v>EKMA020B32</v>
          </cell>
        </row>
        <row r="3827">
          <cell r="A3827" t="str">
            <v>EKMA20BC</v>
          </cell>
        </row>
        <row r="3828">
          <cell r="A3828" t="str">
            <v>EKMA20GLC</v>
          </cell>
        </row>
        <row r="3829">
          <cell r="A3829" t="str">
            <v>EKMA20MC</v>
          </cell>
        </row>
        <row r="3830">
          <cell r="A3830" t="str">
            <v>EKMA20VC</v>
          </cell>
        </row>
        <row r="3831">
          <cell r="A3831" t="str">
            <v>EKMA06N32</v>
          </cell>
        </row>
        <row r="3832">
          <cell r="A3832" t="str">
            <v>EKMA06S32</v>
          </cell>
        </row>
        <row r="3833">
          <cell r="A3833" t="str">
            <v>EKMA02Z25</v>
          </cell>
        </row>
        <row r="3834">
          <cell r="A3834" t="str">
            <v>EKMA02C25</v>
          </cell>
        </row>
        <row r="3835">
          <cell r="A3835" t="str">
            <v>EKMA02M25</v>
          </cell>
        </row>
        <row r="3836">
          <cell r="A3836" t="str">
            <v>EKMA02S25</v>
          </cell>
        </row>
        <row r="3837">
          <cell r="A3837" t="str">
            <v>EKMA06S25</v>
          </cell>
        </row>
        <row r="3838">
          <cell r="A3838" t="str">
            <v>EKMA02BC</v>
          </cell>
        </row>
        <row r="3839">
          <cell r="A3839" t="str">
            <v>EKMA02GLC</v>
          </cell>
        </row>
        <row r="3840">
          <cell r="A3840" t="str">
            <v>EKMA02MC</v>
          </cell>
        </row>
        <row r="3841">
          <cell r="A3841" t="str">
            <v>EKMA02VC</v>
          </cell>
        </row>
        <row r="3842">
          <cell r="A3842" t="str">
            <v>EKMA02V25</v>
          </cell>
        </row>
        <row r="3843">
          <cell r="A3843" t="str">
            <v>EKMA02</v>
          </cell>
        </row>
        <row r="3844">
          <cell r="A3844" t="str">
            <v>EKMA02T25</v>
          </cell>
        </row>
        <row r="3845">
          <cell r="A3845" t="str">
            <v>EKMA02B25</v>
          </cell>
        </row>
        <row r="3846">
          <cell r="A3846" t="str">
            <v>EKMA02G25</v>
          </cell>
        </row>
        <row r="3847">
          <cell r="A3847" t="str">
            <v>EKMA02N25</v>
          </cell>
        </row>
        <row r="3848">
          <cell r="A3848" t="str">
            <v>EKMM04GPC</v>
          </cell>
        </row>
        <row r="3849">
          <cell r="A3849" t="str">
            <v>EKMM04ZC</v>
          </cell>
        </row>
        <row r="3850">
          <cell r="A3850" t="str">
            <v>EKMM04TC</v>
          </cell>
        </row>
        <row r="3851">
          <cell r="A3851" t="str">
            <v>EKMM04GPM</v>
          </cell>
        </row>
        <row r="3852">
          <cell r="A3852" t="str">
            <v>EKMM04ZM</v>
          </cell>
        </row>
        <row r="3853">
          <cell r="A3853" t="str">
            <v>EKMM04TM</v>
          </cell>
        </row>
        <row r="3854">
          <cell r="A3854" t="str">
            <v>EKMC160GPC</v>
          </cell>
        </row>
        <row r="3855">
          <cell r="A3855" t="str">
            <v>EKMC160ZC</v>
          </cell>
        </row>
        <row r="3856">
          <cell r="A3856" t="str">
            <v>EKMC160TC</v>
          </cell>
        </row>
        <row r="3857">
          <cell r="A3857" t="str">
            <v>EKMC160GPM</v>
          </cell>
        </row>
        <row r="3858">
          <cell r="A3858" t="str">
            <v>EKMC160ZM</v>
          </cell>
        </row>
        <row r="3859">
          <cell r="A3859" t="str">
            <v>EKMC160TM</v>
          </cell>
        </row>
        <row r="3860">
          <cell r="A3860" t="str">
            <v>EKMG02VC</v>
          </cell>
        </row>
        <row r="3861">
          <cell r="A3861" t="str">
            <v>EKMGS06BC</v>
          </cell>
        </row>
        <row r="3862">
          <cell r="A3862" t="str">
            <v>EKMGS06GLC</v>
          </cell>
        </row>
        <row r="3863">
          <cell r="A3863" t="str">
            <v>EKMA02TC</v>
          </cell>
        </row>
        <row r="3864">
          <cell r="A3864" t="str">
            <v>EKMA02TM</v>
          </cell>
        </row>
        <row r="3865">
          <cell r="A3865" t="str">
            <v>EKMGS06GPC</v>
          </cell>
        </row>
        <row r="3866">
          <cell r="A3866" t="str">
            <v>EKMCDC4ZC</v>
          </cell>
        </row>
        <row r="3867">
          <cell r="A3867" t="str">
            <v>EKMCDC4GC</v>
          </cell>
        </row>
        <row r="3868">
          <cell r="A3868" t="str">
            <v>EKMCDC4TC</v>
          </cell>
        </row>
        <row r="3869">
          <cell r="A3869" t="str">
            <v>EKMCDC4ZM</v>
          </cell>
        </row>
        <row r="3870">
          <cell r="A3870" t="str">
            <v>EKMCDC4GM</v>
          </cell>
        </row>
        <row r="3871">
          <cell r="A3871" t="str">
            <v>EKMCDC4TM</v>
          </cell>
        </row>
        <row r="3872">
          <cell r="A3872" t="str">
            <v>EKMA02GPC</v>
          </cell>
        </row>
        <row r="3873">
          <cell r="A3873" t="str">
            <v>EKMA02ZC</v>
          </cell>
        </row>
        <row r="3874">
          <cell r="A3874" t="str">
            <v>EKMA02GPM</v>
          </cell>
        </row>
        <row r="3875">
          <cell r="A3875" t="str">
            <v>EKMA02ZM</v>
          </cell>
        </row>
        <row r="3876">
          <cell r="A3876" t="str">
            <v>EKMCD4Z</v>
          </cell>
        </row>
        <row r="3877">
          <cell r="A3877" t="str">
            <v>EKMCD4B</v>
          </cell>
        </row>
        <row r="3878">
          <cell r="A3878" t="str">
            <v>EKMCD4C</v>
          </cell>
        </row>
        <row r="3879">
          <cell r="A3879" t="str">
            <v>EKMCD4GL</v>
          </cell>
        </row>
        <row r="3880">
          <cell r="A3880" t="str">
            <v>EKMCD4N</v>
          </cell>
        </row>
        <row r="3881">
          <cell r="A3881" t="str">
            <v>EKMCD4T</v>
          </cell>
        </row>
        <row r="3882">
          <cell r="A3882" t="str">
            <v>EKMCD4V</v>
          </cell>
        </row>
        <row r="3883">
          <cell r="A3883" t="str">
            <v>EKMCH4Z</v>
          </cell>
        </row>
        <row r="3884">
          <cell r="A3884" t="str">
            <v>EKMCH4B</v>
          </cell>
        </row>
        <row r="3885">
          <cell r="A3885" t="str">
            <v>EKMCH4C</v>
          </cell>
        </row>
        <row r="3886">
          <cell r="A3886" t="str">
            <v>EKMCH4GL</v>
          </cell>
        </row>
        <row r="3887">
          <cell r="A3887" t="str">
            <v>EKMCH4N</v>
          </cell>
        </row>
        <row r="3888">
          <cell r="A3888" t="str">
            <v>EKMCH4T</v>
          </cell>
        </row>
        <row r="3889">
          <cell r="A3889" t="str">
            <v>EKMCH4V</v>
          </cell>
        </row>
        <row r="3890">
          <cell r="A3890" t="str">
            <v>EKMCM20Z</v>
          </cell>
        </row>
        <row r="3891">
          <cell r="A3891" t="str">
            <v>EKMCM20B</v>
          </cell>
        </row>
        <row r="3892">
          <cell r="A3892" t="str">
            <v>EKMCM20C</v>
          </cell>
        </row>
        <row r="3893">
          <cell r="A3893" t="str">
            <v>EKMCM20GL</v>
          </cell>
        </row>
        <row r="3894">
          <cell r="A3894" t="str">
            <v>EKMCM20N</v>
          </cell>
        </row>
        <row r="3895">
          <cell r="A3895" t="str">
            <v>EKMCM20T</v>
          </cell>
        </row>
        <row r="3896">
          <cell r="A3896" t="str">
            <v>EKMCM20V</v>
          </cell>
        </row>
        <row r="3897">
          <cell r="A3897" t="str">
            <v>EKMF02ZC</v>
          </cell>
        </row>
        <row r="3898">
          <cell r="A3898" t="str">
            <v>EKMF02BC</v>
          </cell>
        </row>
        <row r="3899">
          <cell r="A3899" t="str">
            <v>EKMF02GLC</v>
          </cell>
        </row>
        <row r="3900">
          <cell r="A3900" t="str">
            <v>EKMF02GPC</v>
          </cell>
        </row>
        <row r="3901">
          <cell r="A3901" t="str">
            <v>EKMF02MC</v>
          </cell>
        </row>
        <row r="3902">
          <cell r="A3902" t="str">
            <v>EKMF02TC</v>
          </cell>
        </row>
        <row r="3903">
          <cell r="A3903" t="str">
            <v>EKMF02VC</v>
          </cell>
        </row>
        <row r="3904">
          <cell r="A3904" t="str">
            <v>EKMV02ZC</v>
          </cell>
        </row>
        <row r="3905">
          <cell r="A3905" t="str">
            <v>EKMV02BC</v>
          </cell>
        </row>
        <row r="3906">
          <cell r="A3906" t="str">
            <v>EKMV02GLC</v>
          </cell>
        </row>
        <row r="3907">
          <cell r="A3907" t="str">
            <v>EKMV02GPC</v>
          </cell>
        </row>
        <row r="3908">
          <cell r="A3908" t="str">
            <v>EKMV02MC</v>
          </cell>
        </row>
        <row r="3909">
          <cell r="A3909" t="str">
            <v>EKMV02TC</v>
          </cell>
        </row>
        <row r="3910">
          <cell r="A3910" t="str">
            <v>EKMV02VC</v>
          </cell>
        </row>
        <row r="3911">
          <cell r="A3911" t="str">
            <v>EKMC140BC</v>
          </cell>
        </row>
        <row r="3912">
          <cell r="A3912" t="str">
            <v>EKMC140GLC</v>
          </cell>
        </row>
        <row r="3913">
          <cell r="A3913" t="str">
            <v>EKMC140MC</v>
          </cell>
        </row>
        <row r="3914">
          <cell r="A3914" t="str">
            <v>EKMC140VC</v>
          </cell>
        </row>
        <row r="3915">
          <cell r="A3915" t="str">
            <v>EKMD06BC</v>
          </cell>
        </row>
        <row r="3916">
          <cell r="A3916" t="str">
            <v>EKMD06GLC</v>
          </cell>
        </row>
        <row r="3917">
          <cell r="A3917" t="str">
            <v>EKMD06MC</v>
          </cell>
        </row>
        <row r="3918">
          <cell r="A3918" t="str">
            <v>EKMD06VC</v>
          </cell>
        </row>
        <row r="3919">
          <cell r="A3919" t="str">
            <v>EKMM04BC</v>
          </cell>
        </row>
        <row r="3920">
          <cell r="A3920" t="str">
            <v>EKMM04GLC</v>
          </cell>
        </row>
        <row r="3921">
          <cell r="A3921" t="str">
            <v>EKMM04VC</v>
          </cell>
        </row>
        <row r="3922">
          <cell r="A3922" t="str">
            <v>EKMA06V32</v>
          </cell>
        </row>
        <row r="3923">
          <cell r="A3923" t="str">
            <v>EKMA06M32</v>
          </cell>
        </row>
        <row r="3924">
          <cell r="A3924" t="str">
            <v>EKMA06B32</v>
          </cell>
        </row>
        <row r="3925">
          <cell r="A3925" t="str">
            <v>EKMA06G32</v>
          </cell>
        </row>
        <row r="3926">
          <cell r="A3926" t="str">
            <v>EKMA06Z32</v>
          </cell>
        </row>
        <row r="3927">
          <cell r="A3927" t="str">
            <v>EKMG006Z32</v>
          </cell>
        </row>
        <row r="3928">
          <cell r="A3928" t="str">
            <v>EKMG006B32</v>
          </cell>
        </row>
        <row r="3929">
          <cell r="A3929" t="str">
            <v>EKMG006G32</v>
          </cell>
        </row>
        <row r="3930">
          <cell r="A3930" t="str">
            <v>EKMG006M32</v>
          </cell>
        </row>
        <row r="3931">
          <cell r="A3931" t="str">
            <v>EKMG006N32</v>
          </cell>
        </row>
        <row r="3932">
          <cell r="A3932" t="str">
            <v>EKMMF140</v>
          </cell>
        </row>
        <row r="3933">
          <cell r="A3933" t="str">
            <v>EKMG006T32</v>
          </cell>
        </row>
        <row r="3934">
          <cell r="A3934" t="str">
            <v>EKMV020B32</v>
          </cell>
        </row>
        <row r="3935">
          <cell r="A3935" t="str">
            <v>EKMC200VC</v>
          </cell>
        </row>
        <row r="3936">
          <cell r="A3936" t="str">
            <v>EKMC200BC</v>
          </cell>
        </row>
        <row r="3937">
          <cell r="A3937" t="str">
            <v>EKMC200GLC</v>
          </cell>
        </row>
        <row r="3938">
          <cell r="A3938" t="str">
            <v>EKMC200MC</v>
          </cell>
        </row>
        <row r="3939">
          <cell r="A3939" t="str">
            <v>EKMV20ZC</v>
          </cell>
        </row>
        <row r="3940">
          <cell r="A3940" t="str">
            <v>EKMV20BC</v>
          </cell>
        </row>
        <row r="3941">
          <cell r="A3941" t="str">
            <v>EKMV20GLC</v>
          </cell>
        </row>
        <row r="3942">
          <cell r="A3942" t="str">
            <v>EKMV20GPC</v>
          </cell>
        </row>
        <row r="3943">
          <cell r="A3943" t="str">
            <v>EKMC160Z32</v>
          </cell>
        </row>
        <row r="3944">
          <cell r="A3944" t="str">
            <v>EKMC160B32</v>
          </cell>
        </row>
        <row r="3945">
          <cell r="A3945" t="str">
            <v>EKMC160G32</v>
          </cell>
        </row>
        <row r="3946">
          <cell r="A3946" t="str">
            <v>EKMC160RC32</v>
          </cell>
        </row>
        <row r="3947">
          <cell r="A3947" t="str">
            <v>EKMC160RM32</v>
          </cell>
        </row>
        <row r="3948">
          <cell r="A3948" t="str">
            <v>EKMC160N32</v>
          </cell>
        </row>
        <row r="3949">
          <cell r="A3949" t="str">
            <v>EKMC160RS32</v>
          </cell>
        </row>
        <row r="3950">
          <cell r="A3950" t="str">
            <v>EKMC160T32</v>
          </cell>
        </row>
        <row r="3951">
          <cell r="A3951" t="str">
            <v>EKMF04GPM</v>
          </cell>
        </row>
        <row r="3952">
          <cell r="A3952" t="str">
            <v>EKMF04ZM</v>
          </cell>
        </row>
        <row r="3953">
          <cell r="A3953" t="str">
            <v>EKMF04TM</v>
          </cell>
        </row>
        <row r="3954">
          <cell r="A3954" t="str">
            <v>EKMF02GPM</v>
          </cell>
        </row>
        <row r="3955">
          <cell r="A3955" t="str">
            <v>EKMF02ZM</v>
          </cell>
        </row>
        <row r="3956">
          <cell r="A3956" t="str">
            <v>EKMF02TM</v>
          </cell>
        </row>
        <row r="3957">
          <cell r="A3957" t="str">
            <v>EKMV02GPM</v>
          </cell>
        </row>
        <row r="3958">
          <cell r="A3958" t="str">
            <v>EKMV02ZM</v>
          </cell>
        </row>
        <row r="3959">
          <cell r="A3959" t="str">
            <v>EKMV02TM</v>
          </cell>
        </row>
        <row r="3960">
          <cell r="A3960" t="str">
            <v>EKMEC200B</v>
          </cell>
        </row>
        <row r="3961">
          <cell r="A3961" t="str">
            <v>EKMIT160Z</v>
          </cell>
        </row>
        <row r="3962">
          <cell r="A3962" t="str">
            <v>EKMIT160B</v>
          </cell>
        </row>
        <row r="3963">
          <cell r="A3963" t="str">
            <v>EKMIT160GR</v>
          </cell>
        </row>
        <row r="3964">
          <cell r="A3964" t="str">
            <v>EKMIT160GP</v>
          </cell>
        </row>
        <row r="3965">
          <cell r="A3965" t="str">
            <v>EKMIT160GL</v>
          </cell>
        </row>
        <row r="3966">
          <cell r="A3966" t="str">
            <v>EKMIT160N</v>
          </cell>
        </row>
        <row r="3967">
          <cell r="A3967" t="str">
            <v>EKMI160T</v>
          </cell>
        </row>
        <row r="3968">
          <cell r="A3968" t="str">
            <v>EKMJJ4N</v>
          </cell>
        </row>
        <row r="3969">
          <cell r="A3969" t="str">
            <v>EKMJJ4T</v>
          </cell>
        </row>
        <row r="3970">
          <cell r="A3970" t="str">
            <v>EKMESJ2Z</v>
          </cell>
        </row>
        <row r="3971">
          <cell r="A3971" t="str">
            <v>EKMESJ2B</v>
          </cell>
        </row>
        <row r="3972">
          <cell r="A3972" t="str">
            <v>EKMESJ2GR</v>
          </cell>
        </row>
        <row r="3973">
          <cell r="A3973" t="str">
            <v>EKMESJ2GL</v>
          </cell>
        </row>
        <row r="3974">
          <cell r="A3974" t="str">
            <v>EKMMF140Z</v>
          </cell>
        </row>
        <row r="3975">
          <cell r="A3975" t="str">
            <v>EKMMF140B</v>
          </cell>
        </row>
        <row r="3976">
          <cell r="A3976" t="str">
            <v>EKMMF140GR</v>
          </cell>
        </row>
        <row r="3977">
          <cell r="A3977" t="str">
            <v>EKMMF140GP</v>
          </cell>
        </row>
        <row r="3978">
          <cell r="A3978" t="str">
            <v>EKMMF140N</v>
          </cell>
        </row>
        <row r="3979">
          <cell r="A3979" t="str">
            <v>EKM2274DZ</v>
          </cell>
        </row>
        <row r="3980">
          <cell r="A3980" t="str">
            <v>EKM2274DG</v>
          </cell>
        </row>
        <row r="3981">
          <cell r="A3981" t="str">
            <v>EKM2274DT</v>
          </cell>
        </row>
        <row r="3982">
          <cell r="A3982" t="str">
            <v>EKMC160B25</v>
          </cell>
        </row>
        <row r="3983">
          <cell r="A3983" t="str">
            <v>EKMC160G25</v>
          </cell>
        </row>
        <row r="3984">
          <cell r="A3984" t="str">
            <v>EKMC160N25</v>
          </cell>
        </row>
        <row r="3985">
          <cell r="A3985" t="str">
            <v>EKMC160T25</v>
          </cell>
        </row>
        <row r="3986">
          <cell r="A3986" t="str">
            <v>EKMM004B25</v>
          </cell>
        </row>
        <row r="3987">
          <cell r="A3987" t="str">
            <v>EKMM004G25</v>
          </cell>
        </row>
        <row r="3988">
          <cell r="A3988" t="str">
            <v>EKMM004N25</v>
          </cell>
        </row>
        <row r="3989">
          <cell r="A3989" t="str">
            <v>EKMM004T25</v>
          </cell>
        </row>
        <row r="3990">
          <cell r="A3990" t="str">
            <v>EKMV004B25</v>
          </cell>
        </row>
        <row r="3991">
          <cell r="A3991" t="str">
            <v>EKMV004G25</v>
          </cell>
        </row>
        <row r="3992">
          <cell r="A3992" t="str">
            <v>EKMV004N25</v>
          </cell>
        </row>
        <row r="3993">
          <cell r="A3993" t="str">
            <v>EKMV004T25</v>
          </cell>
        </row>
        <row r="3994">
          <cell r="A3994" t="str">
            <v>EKMC202</v>
          </cell>
        </row>
        <row r="3995">
          <cell r="A3995" t="str">
            <v>EKMC200</v>
          </cell>
        </row>
        <row r="3996">
          <cell r="A3996" t="str">
            <v>EKMC204</v>
          </cell>
        </row>
        <row r="3997">
          <cell r="A3997" t="str">
            <v>EKMC203</v>
          </cell>
        </row>
        <row r="3998">
          <cell r="A3998" t="str">
            <v>EKMC201</v>
          </cell>
        </row>
        <row r="3999">
          <cell r="A3999" t="str">
            <v>EKMC115</v>
          </cell>
        </row>
        <row r="4000">
          <cell r="A4000" t="str">
            <v>EKMC04AZ</v>
          </cell>
        </row>
        <row r="4001">
          <cell r="A4001" t="str">
            <v>EKMC04ZC</v>
          </cell>
        </row>
        <row r="4002">
          <cell r="A4002" t="str">
            <v>EKMC04B</v>
          </cell>
        </row>
        <row r="4003">
          <cell r="A4003" t="str">
            <v>EKMC04G</v>
          </cell>
        </row>
        <row r="4004">
          <cell r="A4004" t="str">
            <v>EKMC04T</v>
          </cell>
        </row>
        <row r="4005">
          <cell r="A4005" t="str">
            <v>EKMC04V</v>
          </cell>
        </row>
        <row r="4006">
          <cell r="A4006" t="str">
            <v>EKMC04Z</v>
          </cell>
        </row>
        <row r="4007">
          <cell r="A4007" t="str">
            <v>EKM2153</v>
          </cell>
        </row>
        <row r="4008">
          <cell r="A4008" t="str">
            <v>EKM2155</v>
          </cell>
        </row>
        <row r="4009">
          <cell r="A4009" t="str">
            <v>EKM2154</v>
          </cell>
        </row>
        <row r="4010">
          <cell r="A4010" t="str">
            <v>EKM2156</v>
          </cell>
        </row>
        <row r="4011">
          <cell r="A4011" t="str">
            <v>EKMCN5C</v>
          </cell>
        </row>
        <row r="4012">
          <cell r="A4012" t="str">
            <v>EKMCM05CO</v>
          </cell>
        </row>
        <row r="4013">
          <cell r="A4013" t="str">
            <v>EKMCM01CO</v>
          </cell>
        </row>
        <row r="4014">
          <cell r="A4014" t="str">
            <v>EKMR31398</v>
          </cell>
        </row>
        <row r="4015">
          <cell r="A4015" t="str">
            <v>EKM2008</v>
          </cell>
        </row>
        <row r="4016">
          <cell r="A4016" t="str">
            <v>EKM2011</v>
          </cell>
        </row>
        <row r="4017">
          <cell r="A4017" t="str">
            <v>EKM2012</v>
          </cell>
        </row>
        <row r="4018">
          <cell r="A4018" t="str">
            <v>EKM2013</v>
          </cell>
        </row>
        <row r="4019">
          <cell r="A4019" t="str">
            <v>EKM2009</v>
          </cell>
        </row>
        <row r="4020">
          <cell r="A4020" t="str">
            <v>EKM2010</v>
          </cell>
        </row>
        <row r="4021">
          <cell r="A4021" t="str">
            <v>EKM2014</v>
          </cell>
        </row>
        <row r="4022">
          <cell r="A4022" t="str">
            <v>EKMCT32W</v>
          </cell>
        </row>
        <row r="4023">
          <cell r="A4023" t="str">
            <v>EKMC02B</v>
          </cell>
        </row>
        <row r="4024">
          <cell r="A4024" t="str">
            <v>EKMM006Z25</v>
          </cell>
        </row>
        <row r="4025">
          <cell r="A4025" t="str">
            <v>EKMM006C25</v>
          </cell>
        </row>
        <row r="4026">
          <cell r="A4026" t="str">
            <v>EKMM006M25</v>
          </cell>
        </row>
        <row r="4027">
          <cell r="A4027" t="str">
            <v>EKMM006S25</v>
          </cell>
        </row>
        <row r="4028">
          <cell r="A4028" t="str">
            <v>EKMM006V25</v>
          </cell>
        </row>
        <row r="4029">
          <cell r="A4029" t="str">
            <v>EKMC200Z25</v>
          </cell>
        </row>
        <row r="4030">
          <cell r="A4030" t="str">
            <v>EKMC200ZP25</v>
          </cell>
        </row>
        <row r="4031">
          <cell r="A4031" t="str">
            <v>EKMC200B25</v>
          </cell>
        </row>
        <row r="4032">
          <cell r="A4032" t="str">
            <v>EKMC200RC25</v>
          </cell>
        </row>
        <row r="4033">
          <cell r="A4033" t="str">
            <v>EKMC200G25</v>
          </cell>
        </row>
        <row r="4034">
          <cell r="A4034" t="str">
            <v>EKMC200RM25</v>
          </cell>
        </row>
        <row r="4035">
          <cell r="A4035" t="str">
            <v>EKMC200N25</v>
          </cell>
        </row>
        <row r="4036">
          <cell r="A4036" t="str">
            <v>EKMC200RS25</v>
          </cell>
        </row>
        <row r="4037">
          <cell r="A4037" t="str">
            <v>EKMC200T25</v>
          </cell>
        </row>
        <row r="4038">
          <cell r="A4038" t="str">
            <v>EKM2141</v>
          </cell>
        </row>
        <row r="4039">
          <cell r="A4039" t="str">
            <v>EKMA04V25</v>
          </cell>
        </row>
        <row r="4040">
          <cell r="A4040" t="str">
            <v>EKMC160ZP32</v>
          </cell>
        </row>
        <row r="4041">
          <cell r="A4041" t="str">
            <v>EKMV020V32</v>
          </cell>
        </row>
        <row r="4042">
          <cell r="A4042" t="str">
            <v>EKMM020G32</v>
          </cell>
        </row>
        <row r="4043">
          <cell r="A4043" t="str">
            <v>EKMM020Z32</v>
          </cell>
        </row>
        <row r="4044">
          <cell r="A4044" t="str">
            <v>EKMM020B32</v>
          </cell>
        </row>
        <row r="4045">
          <cell r="A4045" t="str">
            <v>EKMM06GPC</v>
          </cell>
        </row>
        <row r="4046">
          <cell r="A4046" t="str">
            <v>EKMM06ZC</v>
          </cell>
        </row>
        <row r="4047">
          <cell r="A4047" t="str">
            <v>EKMM06TC</v>
          </cell>
        </row>
        <row r="4048">
          <cell r="A4048" t="str">
            <v>EKMM06GPM</v>
          </cell>
        </row>
        <row r="4049">
          <cell r="A4049" t="str">
            <v>EKMM06ZM</v>
          </cell>
        </row>
        <row r="4050">
          <cell r="A4050" t="str">
            <v>EKMM06TM</v>
          </cell>
        </row>
        <row r="4051">
          <cell r="A4051" t="str">
            <v>EKMA06TC</v>
          </cell>
        </row>
        <row r="4052">
          <cell r="A4052" t="str">
            <v>EKMA06TM</v>
          </cell>
        </row>
        <row r="4053">
          <cell r="A4053" t="str">
            <v>EKMA04GPC</v>
          </cell>
        </row>
        <row r="4054">
          <cell r="A4054" t="str">
            <v>EKMA04ZC</v>
          </cell>
        </row>
        <row r="4055">
          <cell r="A4055" t="str">
            <v>EKMA04TC</v>
          </cell>
        </row>
        <row r="4056">
          <cell r="A4056" t="str">
            <v>EKMA04GPM</v>
          </cell>
        </row>
        <row r="4057">
          <cell r="A4057" t="str">
            <v>EKMA04ZM</v>
          </cell>
        </row>
        <row r="4058">
          <cell r="A4058" t="str">
            <v>EKMA04TM</v>
          </cell>
        </row>
        <row r="4059">
          <cell r="A4059" t="str">
            <v>EKMCDC6ZC</v>
          </cell>
        </row>
        <row r="4060">
          <cell r="A4060" t="str">
            <v>EKMCDC6GC</v>
          </cell>
        </row>
        <row r="4061">
          <cell r="A4061" t="str">
            <v>EKMCDC6TC</v>
          </cell>
        </row>
        <row r="4062">
          <cell r="A4062" t="str">
            <v>EKMCDC6ZM</v>
          </cell>
        </row>
        <row r="4063">
          <cell r="A4063" t="str">
            <v>EKMCDC6GM</v>
          </cell>
        </row>
        <row r="4064">
          <cell r="A4064" t="str">
            <v>EKMCDC6TM</v>
          </cell>
        </row>
        <row r="4065">
          <cell r="A4065" t="str">
            <v>EKMGS06MC</v>
          </cell>
        </row>
        <row r="4066">
          <cell r="A4066" t="str">
            <v>EKMGS06TC</v>
          </cell>
        </row>
        <row r="4067">
          <cell r="A4067" t="str">
            <v>EKMCD6Z</v>
          </cell>
        </row>
        <row r="4068">
          <cell r="A4068" t="str">
            <v>EKMCD6B</v>
          </cell>
        </row>
        <row r="4069">
          <cell r="A4069" t="str">
            <v>EKMCD6C</v>
          </cell>
        </row>
        <row r="4070">
          <cell r="A4070" t="str">
            <v>EKMCD6GL</v>
          </cell>
        </row>
        <row r="4071">
          <cell r="A4071" t="str">
            <v>EKMCD6N</v>
          </cell>
        </row>
        <row r="4072">
          <cell r="A4072" t="str">
            <v>EKMCD6T</v>
          </cell>
        </row>
        <row r="4073">
          <cell r="A4073" t="str">
            <v>EKMCD6V</v>
          </cell>
        </row>
        <row r="4074">
          <cell r="A4074" t="str">
            <v>EKMCH6Z</v>
          </cell>
        </row>
        <row r="4075">
          <cell r="A4075" t="str">
            <v>EKMCH6B</v>
          </cell>
        </row>
        <row r="4076">
          <cell r="A4076" t="str">
            <v>EKMCH6C</v>
          </cell>
        </row>
        <row r="4077">
          <cell r="A4077" t="str">
            <v>EKMCH6GL</v>
          </cell>
        </row>
        <row r="4078">
          <cell r="A4078" t="str">
            <v>EKMCH6N</v>
          </cell>
        </row>
        <row r="4079">
          <cell r="A4079" t="str">
            <v>EKMCH6T</v>
          </cell>
        </row>
        <row r="4080">
          <cell r="A4080" t="str">
            <v>EKMCH6V</v>
          </cell>
        </row>
        <row r="4081">
          <cell r="A4081" t="str">
            <v>EKMM020M32</v>
          </cell>
        </row>
        <row r="4082">
          <cell r="A4082" t="str">
            <v>EKMM020T32</v>
          </cell>
        </row>
        <row r="4083">
          <cell r="A4083" t="str">
            <v>EKMM020C32</v>
          </cell>
        </row>
        <row r="4084">
          <cell r="A4084" t="str">
            <v>EKMGS06VC</v>
          </cell>
        </row>
        <row r="4085">
          <cell r="A4085" t="str">
            <v>EKMGS06GPM</v>
          </cell>
        </row>
        <row r="4086">
          <cell r="A4086" t="str">
            <v>EKMGS06ZM</v>
          </cell>
        </row>
        <row r="4087">
          <cell r="A4087" t="str">
            <v>EKMM06BC</v>
          </cell>
        </row>
        <row r="4088">
          <cell r="A4088" t="str">
            <v>EKMM06GLC</v>
          </cell>
        </row>
        <row r="4089">
          <cell r="A4089" t="str">
            <v>EKMM06VC</v>
          </cell>
        </row>
        <row r="4090">
          <cell r="A4090" t="str">
            <v>EKMM020N32</v>
          </cell>
        </row>
        <row r="4091">
          <cell r="A4091" t="str">
            <v>EKMM020S32</v>
          </cell>
        </row>
        <row r="4092">
          <cell r="A4092" t="str">
            <v>EKMM020V32</v>
          </cell>
        </row>
        <row r="4093">
          <cell r="A4093" t="str">
            <v>EKMV006Z32</v>
          </cell>
        </row>
        <row r="4094">
          <cell r="A4094" t="str">
            <v>EKMV006B32</v>
          </cell>
        </row>
        <row r="4095">
          <cell r="A4095" t="str">
            <v>EKMV006C32</v>
          </cell>
        </row>
        <row r="4096">
          <cell r="A4096" t="str">
            <v>EKMV006M32</v>
          </cell>
        </row>
        <row r="4097">
          <cell r="A4097" t="str">
            <v>EKMV006T32</v>
          </cell>
        </row>
        <row r="4098">
          <cell r="A4098" t="str">
            <v>EKMV006V32</v>
          </cell>
        </row>
        <row r="4099">
          <cell r="A4099" t="str">
            <v>EKMECE200GR</v>
          </cell>
        </row>
        <row r="4100">
          <cell r="A4100" t="str">
            <v>EKMEC200GL</v>
          </cell>
        </row>
        <row r="4101">
          <cell r="A4101" t="str">
            <v>EKMECE200GP</v>
          </cell>
        </row>
        <row r="4102">
          <cell r="A4102" t="str">
            <v>EKMECE200N</v>
          </cell>
        </row>
        <row r="4103">
          <cell r="A4103" t="str">
            <v>EKMEC200T</v>
          </cell>
        </row>
        <row r="4104">
          <cell r="A4104" t="str">
            <v>EKM2274</v>
          </cell>
        </row>
        <row r="4105">
          <cell r="A4105" t="str">
            <v>EKMR1686</v>
          </cell>
        </row>
        <row r="4106">
          <cell r="A4106" t="str">
            <v>EKM2138</v>
          </cell>
        </row>
        <row r="4107">
          <cell r="A4107" t="str">
            <v>EKM2137</v>
          </cell>
        </row>
        <row r="4108">
          <cell r="A4108" t="str">
            <v>EKM2140</v>
          </cell>
        </row>
        <row r="4109">
          <cell r="A4109" t="str">
            <v>EKM2139</v>
          </cell>
        </row>
        <row r="4110">
          <cell r="A4110" t="str">
            <v>EKM2136</v>
          </cell>
        </row>
        <row r="4111">
          <cell r="A4111" t="str">
            <v>EKMM006B25</v>
          </cell>
        </row>
        <row r="4112">
          <cell r="A4112" t="str">
            <v>EKMM006G25</v>
          </cell>
        </row>
        <row r="4113">
          <cell r="A4113" t="str">
            <v>EKMM006N25</v>
          </cell>
        </row>
        <row r="4114">
          <cell r="A4114" t="str">
            <v>EKMM006T25</v>
          </cell>
        </row>
        <row r="4115">
          <cell r="A4115" t="str">
            <v>EKMR4021GGV</v>
          </cell>
        </row>
        <row r="4116">
          <cell r="A4116" t="str">
            <v>EKMR4025NGV</v>
          </cell>
        </row>
        <row r="4117">
          <cell r="A4117" t="str">
            <v>EKMR31003</v>
          </cell>
        </row>
        <row r="4118">
          <cell r="A4118" t="str">
            <v>EKM200Z</v>
          </cell>
        </row>
        <row r="4119">
          <cell r="A4119" t="str">
            <v>EKMIL200B</v>
          </cell>
        </row>
        <row r="4120">
          <cell r="A4120" t="str">
            <v>EKM200C</v>
          </cell>
        </row>
        <row r="4121">
          <cell r="A4121" t="str">
            <v>EKM200GR</v>
          </cell>
        </row>
        <row r="4122">
          <cell r="A4122" t="str">
            <v>EKM200GP</v>
          </cell>
        </row>
        <row r="4123">
          <cell r="A4123" t="str">
            <v>EKM200GL</v>
          </cell>
        </row>
        <row r="4124">
          <cell r="A4124" t="str">
            <v>EKM200N</v>
          </cell>
        </row>
        <row r="4125">
          <cell r="A4125" t="str">
            <v>EKM2060EX</v>
          </cell>
        </row>
        <row r="4126">
          <cell r="A4126" t="str">
            <v>EKM2275QZ</v>
          </cell>
        </row>
        <row r="4127">
          <cell r="A4127" t="str">
            <v>EKM2275QG</v>
          </cell>
        </row>
        <row r="4128">
          <cell r="A4128" t="str">
            <v>EKMES2P165</v>
          </cell>
        </row>
        <row r="4129">
          <cell r="A4129" t="str">
            <v>EKM06CM96B</v>
          </cell>
        </row>
        <row r="4130">
          <cell r="A4130" t="str">
            <v>EKM04CM94C</v>
          </cell>
        </row>
        <row r="4131">
          <cell r="A4131" t="str">
            <v>EKM06CM99C</v>
          </cell>
        </row>
        <row r="4132">
          <cell r="A4132" t="str">
            <v>EKM04CM92G</v>
          </cell>
        </row>
        <row r="4133">
          <cell r="A4133" t="str">
            <v>EKM06CM97G</v>
          </cell>
        </row>
        <row r="4134">
          <cell r="A4134" t="str">
            <v>EKM04CM95N</v>
          </cell>
        </row>
        <row r="4135">
          <cell r="A4135" t="str">
            <v>EKM06CM100N</v>
          </cell>
        </row>
        <row r="4136">
          <cell r="A4136" t="str">
            <v>EKM04CM93T</v>
          </cell>
        </row>
        <row r="4137">
          <cell r="A4137" t="str">
            <v>EKM06CM98T</v>
          </cell>
        </row>
        <row r="4138">
          <cell r="A4138" t="str">
            <v>EKM2071</v>
          </cell>
        </row>
        <row r="4139">
          <cell r="A4139" t="str">
            <v>EKMESJ2GP</v>
          </cell>
        </row>
        <row r="4140">
          <cell r="A4140" t="str">
            <v>EKMESJ2N</v>
          </cell>
        </row>
        <row r="4141">
          <cell r="A4141" t="str">
            <v>EKMESJ2T</v>
          </cell>
        </row>
        <row r="4142">
          <cell r="A4142" t="str">
            <v>EKMES162</v>
          </cell>
        </row>
        <row r="4143">
          <cell r="A4143" t="str">
            <v>EKMV006G32</v>
          </cell>
        </row>
        <row r="4144">
          <cell r="A4144" t="str">
            <v>EKMES163</v>
          </cell>
        </row>
        <row r="4145">
          <cell r="A4145" t="str">
            <v>EKMES158</v>
          </cell>
        </row>
        <row r="4146">
          <cell r="A4146" t="str">
            <v>EKMPC160T</v>
          </cell>
        </row>
        <row r="4147">
          <cell r="A4147" t="str">
            <v>EKMC200GPC</v>
          </cell>
        </row>
        <row r="4148">
          <cell r="A4148" t="str">
            <v>EKMC200ZC</v>
          </cell>
        </row>
        <row r="4149">
          <cell r="A4149" t="str">
            <v>EKMC200TC</v>
          </cell>
        </row>
        <row r="4150">
          <cell r="A4150" t="str">
            <v>EKMC200GPM</v>
          </cell>
        </row>
        <row r="4151">
          <cell r="A4151" t="str">
            <v>EKMC200ZM</v>
          </cell>
        </row>
        <row r="4152">
          <cell r="A4152" t="str">
            <v>EKMC200TM</v>
          </cell>
        </row>
        <row r="4153">
          <cell r="A4153" t="str">
            <v>EKMD20GPC</v>
          </cell>
        </row>
        <row r="4154">
          <cell r="A4154" t="str">
            <v>EKMD20ZC</v>
          </cell>
        </row>
        <row r="4155">
          <cell r="A4155" t="str">
            <v>EKMD20TC</v>
          </cell>
        </row>
        <row r="4156">
          <cell r="A4156" t="str">
            <v>EKMD20GPM</v>
          </cell>
        </row>
        <row r="4157">
          <cell r="A4157" t="str">
            <v>EKMD20ZM</v>
          </cell>
        </row>
        <row r="4158">
          <cell r="A4158" t="str">
            <v>EKMD20TM</v>
          </cell>
        </row>
        <row r="4159">
          <cell r="A4159" t="str">
            <v>EKMA04Z25</v>
          </cell>
        </row>
        <row r="4160">
          <cell r="A4160" t="str">
            <v>EKMGS06TM</v>
          </cell>
        </row>
        <row r="4161">
          <cell r="A4161" t="str">
            <v>EKMG06GPM</v>
          </cell>
        </row>
        <row r="4162">
          <cell r="A4162" t="str">
            <v>EKMG06ZM</v>
          </cell>
        </row>
        <row r="4163">
          <cell r="A4163" t="str">
            <v>EKMG06TM</v>
          </cell>
        </row>
        <row r="4164">
          <cell r="A4164" t="str">
            <v>EKMA04C25</v>
          </cell>
        </row>
        <row r="4165">
          <cell r="A4165" t="str">
            <v>EKMA04S25</v>
          </cell>
        </row>
        <row r="4166">
          <cell r="A4166" t="str">
            <v>EKMA06Z25</v>
          </cell>
        </row>
        <row r="4167">
          <cell r="A4167" t="str">
            <v>EKMA06C25</v>
          </cell>
        </row>
        <row r="4168">
          <cell r="A4168" t="str">
            <v>EKMF04ZC</v>
          </cell>
        </row>
        <row r="4169">
          <cell r="A4169" t="str">
            <v>EKMF04BC</v>
          </cell>
        </row>
        <row r="4170">
          <cell r="A4170" t="str">
            <v>EKMF04GLC</v>
          </cell>
        </row>
        <row r="4171">
          <cell r="A4171" t="str">
            <v>EKMF04GPC</v>
          </cell>
        </row>
        <row r="4172">
          <cell r="A4172" t="str">
            <v>EKMF04MC</v>
          </cell>
        </row>
        <row r="4173">
          <cell r="A4173" t="str">
            <v>EKMF04TC</v>
          </cell>
        </row>
        <row r="4174">
          <cell r="A4174" t="str">
            <v>EKMF04VC</v>
          </cell>
        </row>
        <row r="4175">
          <cell r="A4175" t="str">
            <v>EKMGS04ZC</v>
          </cell>
        </row>
        <row r="4176">
          <cell r="A4176" t="str">
            <v>EKMGS04BC</v>
          </cell>
        </row>
        <row r="4177">
          <cell r="A4177" t="str">
            <v>EKMGS04GLC</v>
          </cell>
        </row>
        <row r="4178">
          <cell r="A4178" t="str">
            <v>EKMGS04GPC</v>
          </cell>
        </row>
        <row r="4179">
          <cell r="A4179" t="str">
            <v>EKMGS04MC</v>
          </cell>
        </row>
        <row r="4180">
          <cell r="A4180" t="str">
            <v>EKMGS04TC</v>
          </cell>
        </row>
        <row r="4181">
          <cell r="A4181" t="str">
            <v>EKMGS04VC</v>
          </cell>
        </row>
        <row r="4182">
          <cell r="A4182" t="str">
            <v>EKMV04ZC</v>
          </cell>
        </row>
        <row r="4183">
          <cell r="A4183" t="str">
            <v>EKMV04BC</v>
          </cell>
        </row>
        <row r="4184">
          <cell r="A4184" t="str">
            <v>EKMV04GLC</v>
          </cell>
        </row>
        <row r="4185">
          <cell r="A4185" t="str">
            <v>EKMV04GPC</v>
          </cell>
        </row>
        <row r="4186">
          <cell r="A4186" t="str">
            <v>EKMV04MC</v>
          </cell>
        </row>
        <row r="4187">
          <cell r="A4187" t="str">
            <v>EKMV04TC</v>
          </cell>
        </row>
        <row r="4188">
          <cell r="A4188" t="str">
            <v>EKMV04VC</v>
          </cell>
        </row>
        <row r="4189">
          <cell r="A4189" t="str">
            <v>EKMA06M25</v>
          </cell>
        </row>
        <row r="4190">
          <cell r="A4190" t="str">
            <v>EKMA06V25</v>
          </cell>
        </row>
        <row r="4191">
          <cell r="A4191" t="str">
            <v>EKMA04BC</v>
          </cell>
        </row>
        <row r="4192">
          <cell r="A4192" t="str">
            <v>EKMA04GLC</v>
          </cell>
        </row>
        <row r="4193">
          <cell r="A4193" t="str">
            <v>EKMGS06ZC</v>
          </cell>
        </row>
        <row r="4194">
          <cell r="A4194" t="str">
            <v>EKMGS04GPM</v>
          </cell>
        </row>
        <row r="4195">
          <cell r="A4195" t="str">
            <v>EKMGS04ZM</v>
          </cell>
        </row>
        <row r="4196">
          <cell r="A4196" t="str">
            <v>EKMGS04TM</v>
          </cell>
        </row>
        <row r="4197">
          <cell r="A4197" t="str">
            <v>EKMG04GPM</v>
          </cell>
        </row>
        <row r="4198">
          <cell r="A4198" t="str">
            <v>EKMC160BC</v>
          </cell>
        </row>
        <row r="4199">
          <cell r="A4199" t="str">
            <v>EKMC160GLC</v>
          </cell>
        </row>
        <row r="4200">
          <cell r="A4200" t="str">
            <v>EKMC160MC</v>
          </cell>
        </row>
        <row r="4201">
          <cell r="A4201" t="str">
            <v>EKMC160VC</v>
          </cell>
        </row>
        <row r="4202">
          <cell r="A4202" t="str">
            <v>EKMA04MC</v>
          </cell>
        </row>
        <row r="4203">
          <cell r="A4203" t="str">
            <v>EKMA04VC</v>
          </cell>
        </row>
        <row r="4204">
          <cell r="A4204" t="str">
            <v>EKMA04M25</v>
          </cell>
        </row>
        <row r="4205">
          <cell r="A4205" t="str">
            <v>EKMA04</v>
          </cell>
        </row>
        <row r="4206">
          <cell r="A4206" t="str">
            <v>EKMV006N32</v>
          </cell>
        </row>
        <row r="4207">
          <cell r="A4207" t="str">
            <v>EKMV006S32</v>
          </cell>
        </row>
        <row r="4208">
          <cell r="A4208" t="str">
            <v>EKM2276KT</v>
          </cell>
        </row>
        <row r="4209">
          <cell r="A4209" t="str">
            <v>EKMA04B25</v>
          </cell>
        </row>
        <row r="4210">
          <cell r="A4210" t="str">
            <v>EKMA04G25</v>
          </cell>
        </row>
        <row r="4211">
          <cell r="A4211" t="str">
            <v>EKMA04N25</v>
          </cell>
        </row>
        <row r="4212">
          <cell r="A4212" t="str">
            <v>EKMA04T25</v>
          </cell>
        </row>
        <row r="4213">
          <cell r="A4213" t="str">
            <v>EKMF06GPM</v>
          </cell>
        </row>
        <row r="4214">
          <cell r="A4214" t="str">
            <v>EKMF06ZM</v>
          </cell>
        </row>
        <row r="4215">
          <cell r="A4215" t="str">
            <v>EKMF06TM</v>
          </cell>
        </row>
        <row r="4216">
          <cell r="A4216" t="str">
            <v>EKM2077</v>
          </cell>
        </row>
        <row r="4217">
          <cell r="A4217" t="str">
            <v>EKM2075</v>
          </cell>
        </row>
        <row r="4218">
          <cell r="A4218" t="str">
            <v>EKM2070</v>
          </cell>
        </row>
        <row r="4219">
          <cell r="A4219" t="str">
            <v>EKM2066GL</v>
          </cell>
        </row>
        <row r="4220">
          <cell r="A4220" t="str">
            <v>EKM2074GL</v>
          </cell>
        </row>
        <row r="4221">
          <cell r="A4221" t="str">
            <v>EKM2072</v>
          </cell>
        </row>
        <row r="4222">
          <cell r="A4222" t="str">
            <v>EKM2076</v>
          </cell>
        </row>
        <row r="4223">
          <cell r="A4223" t="str">
            <v>EKM2064</v>
          </cell>
        </row>
        <row r="4224">
          <cell r="A4224" t="str">
            <v>EKMPC160Z</v>
          </cell>
        </row>
        <row r="4225">
          <cell r="A4225" t="str">
            <v>EKMPC160B</v>
          </cell>
        </row>
        <row r="4226">
          <cell r="A4226" t="str">
            <v>EKMPC160C</v>
          </cell>
        </row>
        <row r="4227">
          <cell r="A4227" t="str">
            <v>EKMPC16GR</v>
          </cell>
        </row>
        <row r="4228">
          <cell r="A4228" t="str">
            <v>EKMPC16GP</v>
          </cell>
        </row>
        <row r="4229">
          <cell r="A4229" t="str">
            <v>EKMPC16GL</v>
          </cell>
        </row>
        <row r="4230">
          <cell r="A4230" t="str">
            <v>EKMPC160N</v>
          </cell>
        </row>
        <row r="4231">
          <cell r="A4231" t="str">
            <v>EKM2275</v>
          </cell>
        </row>
        <row r="4232">
          <cell r="A4232" t="str">
            <v>EKM2275QT</v>
          </cell>
        </row>
        <row r="4233">
          <cell r="A4233" t="str">
            <v>EKMRE10GN</v>
          </cell>
        </row>
        <row r="4234">
          <cell r="A4234" t="str">
            <v>EKMR3880N</v>
          </cell>
        </row>
        <row r="4235">
          <cell r="A4235" t="str">
            <v>EKMR3875</v>
          </cell>
        </row>
        <row r="4236">
          <cell r="A4236" t="str">
            <v>EKMV006Z25</v>
          </cell>
        </row>
        <row r="4237">
          <cell r="A4237" t="str">
            <v>EKMV006C25</v>
          </cell>
        </row>
        <row r="4238">
          <cell r="A4238" t="str">
            <v>EKMV006M25</v>
          </cell>
        </row>
        <row r="4239">
          <cell r="A4239" t="str">
            <v>EKMV006S25</v>
          </cell>
        </row>
        <row r="4240">
          <cell r="A4240" t="str">
            <v>EKMV006V25</v>
          </cell>
        </row>
        <row r="4241">
          <cell r="A4241" t="str">
            <v>EKMV006B25</v>
          </cell>
        </row>
        <row r="4242">
          <cell r="A4242" t="str">
            <v>EKMV006G25</v>
          </cell>
        </row>
        <row r="4243">
          <cell r="A4243" t="str">
            <v>EKMV006N25</v>
          </cell>
        </row>
        <row r="4244">
          <cell r="A4244" t="str">
            <v>EKMV006T25</v>
          </cell>
        </row>
        <row r="4245">
          <cell r="A4245" t="str">
            <v>EKMR4021AZGV</v>
          </cell>
        </row>
        <row r="4246">
          <cell r="A4246" t="str">
            <v>EKMT666N</v>
          </cell>
        </row>
        <row r="4247">
          <cell r="A4247" t="str">
            <v>EKMRE10G</v>
          </cell>
        </row>
        <row r="4248">
          <cell r="A4248" t="str">
            <v>EKMR31252R</v>
          </cell>
        </row>
        <row r="4249">
          <cell r="A4249" t="str">
            <v>EKMES160GL</v>
          </cell>
        </row>
        <row r="4250">
          <cell r="A4250" t="str">
            <v>EKMES159</v>
          </cell>
        </row>
        <row r="4251">
          <cell r="A4251" t="str">
            <v>EKMES161</v>
          </cell>
        </row>
        <row r="4252">
          <cell r="A4252" t="str">
            <v>EKMES160</v>
          </cell>
        </row>
        <row r="4253">
          <cell r="A4253" t="str">
            <v>EKMES163T</v>
          </cell>
        </row>
        <row r="4254">
          <cell r="A4254" t="str">
            <v>EKMESJ4Z</v>
          </cell>
        </row>
        <row r="4255">
          <cell r="A4255" t="str">
            <v>EKM2276KZ</v>
          </cell>
        </row>
        <row r="4256">
          <cell r="A4256" t="str">
            <v>EKM2276KG</v>
          </cell>
        </row>
        <row r="4257">
          <cell r="A4257" t="str">
            <v>EKM20CM101B</v>
          </cell>
        </row>
        <row r="4258">
          <cell r="A4258" t="str">
            <v>EKM20CM104C</v>
          </cell>
        </row>
        <row r="4259">
          <cell r="A4259" t="str">
            <v>EKM20CM102G</v>
          </cell>
        </row>
        <row r="4260">
          <cell r="A4260" t="str">
            <v>EKM20CM105N</v>
          </cell>
        </row>
        <row r="4261">
          <cell r="A4261" t="str">
            <v>EKM20CM103T</v>
          </cell>
        </row>
        <row r="4262">
          <cell r="A4262" t="str">
            <v>EKMCCI160PLO</v>
          </cell>
        </row>
        <row r="4263">
          <cell r="A4263" t="str">
            <v>EKMM020Z25</v>
          </cell>
        </row>
        <row r="4264">
          <cell r="A4264" t="str">
            <v>EKMM020B25</v>
          </cell>
        </row>
        <row r="4265">
          <cell r="A4265" t="str">
            <v>EKMM020C25</v>
          </cell>
        </row>
        <row r="4266">
          <cell r="A4266" t="str">
            <v>EKMM020G25</v>
          </cell>
        </row>
        <row r="4267">
          <cell r="A4267" t="str">
            <v>EKMM020M25</v>
          </cell>
        </row>
        <row r="4268">
          <cell r="A4268" t="str">
            <v>EKMM020N25</v>
          </cell>
        </row>
        <row r="4269">
          <cell r="A4269" t="str">
            <v>EKMM020S25</v>
          </cell>
        </row>
        <row r="4270">
          <cell r="A4270" t="str">
            <v>EKMM020T25</v>
          </cell>
        </row>
        <row r="4271">
          <cell r="A4271" t="str">
            <v>EKMM020V25</v>
          </cell>
        </row>
        <row r="4272">
          <cell r="A4272" t="str">
            <v>EKMV020Z25</v>
          </cell>
        </row>
        <row r="4273">
          <cell r="A4273" t="str">
            <v>EKMV020B25</v>
          </cell>
        </row>
        <row r="4274">
          <cell r="A4274" t="str">
            <v>EKMV020C25</v>
          </cell>
        </row>
        <row r="4275">
          <cell r="A4275" t="str">
            <v>EKMV020G25</v>
          </cell>
        </row>
        <row r="4276">
          <cell r="A4276" t="str">
            <v>EKMV020M25</v>
          </cell>
        </row>
        <row r="4277">
          <cell r="A4277" t="str">
            <v>EKMV020N25</v>
          </cell>
        </row>
        <row r="4278">
          <cell r="A4278" t="str">
            <v>EKMV020S25</v>
          </cell>
        </row>
        <row r="4279">
          <cell r="A4279" t="str">
            <v>EKMV020T25</v>
          </cell>
        </row>
        <row r="4280">
          <cell r="A4280" t="str">
            <v>EKMV020V25</v>
          </cell>
        </row>
        <row r="4281">
          <cell r="A4281" t="str">
            <v>EKMCNT297</v>
          </cell>
        </row>
        <row r="4282">
          <cell r="A4282" t="str">
            <v>EKMM006Z32</v>
          </cell>
        </row>
        <row r="4283">
          <cell r="A4283" t="str">
            <v>EKMM006C32</v>
          </cell>
        </row>
        <row r="4284">
          <cell r="A4284" t="str">
            <v>EKMM006G32</v>
          </cell>
        </row>
        <row r="4285">
          <cell r="A4285" t="str">
            <v>EKMM006N32</v>
          </cell>
        </row>
        <row r="4286">
          <cell r="A4286" t="str">
            <v>EKMM006S32</v>
          </cell>
        </row>
        <row r="4287">
          <cell r="A4287" t="str">
            <v>EKMM006T32</v>
          </cell>
        </row>
        <row r="4288">
          <cell r="A4288" t="str">
            <v>EKMM006V32</v>
          </cell>
        </row>
        <row r="4289">
          <cell r="A4289" t="str">
            <v>EKMM006M32</v>
          </cell>
        </row>
        <row r="4290">
          <cell r="A4290" t="str">
            <v>EKMM20GPC</v>
          </cell>
        </row>
        <row r="4291">
          <cell r="A4291" t="str">
            <v>EKMM20ZC</v>
          </cell>
        </row>
        <row r="4292">
          <cell r="A4292" t="str">
            <v>EKMM20TC</v>
          </cell>
        </row>
        <row r="4293">
          <cell r="A4293" t="str">
            <v>EKMM20GPM</v>
          </cell>
        </row>
        <row r="4294">
          <cell r="A4294" t="str">
            <v>EKMM20ZM</v>
          </cell>
        </row>
        <row r="4295">
          <cell r="A4295" t="str">
            <v>EKMM20TM</v>
          </cell>
        </row>
        <row r="4296">
          <cell r="A4296" t="str">
            <v>EKMA06GPC</v>
          </cell>
        </row>
        <row r="4297">
          <cell r="A4297" t="str">
            <v>EKMA06ZC</v>
          </cell>
        </row>
        <row r="4298">
          <cell r="A4298" t="str">
            <v>EKMA06GPM</v>
          </cell>
        </row>
        <row r="4299">
          <cell r="A4299" t="str">
            <v>EKMA06ZM</v>
          </cell>
        </row>
        <row r="4300">
          <cell r="A4300" t="str">
            <v>EKMCH20Z</v>
          </cell>
        </row>
        <row r="4301">
          <cell r="A4301" t="str">
            <v>EKMCH20B</v>
          </cell>
        </row>
        <row r="4302">
          <cell r="A4302" t="str">
            <v>EKMCH20C</v>
          </cell>
        </row>
        <row r="4303">
          <cell r="A4303" t="str">
            <v>EKMCH20GL</v>
          </cell>
        </row>
        <row r="4304">
          <cell r="A4304" t="str">
            <v>EKMCH20N</v>
          </cell>
        </row>
        <row r="4305">
          <cell r="A4305" t="str">
            <v>EKMCH20T</v>
          </cell>
        </row>
        <row r="4306">
          <cell r="A4306" t="str">
            <v>EKMCH20V</v>
          </cell>
        </row>
        <row r="4307">
          <cell r="A4307" t="str">
            <v>EKMM20BC</v>
          </cell>
        </row>
        <row r="4308">
          <cell r="A4308" t="str">
            <v>EKMM20GLC</v>
          </cell>
        </row>
        <row r="4309">
          <cell r="A4309" t="str">
            <v>EKMM20VC</v>
          </cell>
        </row>
        <row r="4310">
          <cell r="A4310" t="str">
            <v>EKMMF200</v>
          </cell>
        </row>
        <row r="4311">
          <cell r="A4311" t="str">
            <v>EKMM006B32</v>
          </cell>
        </row>
        <row r="4312">
          <cell r="A4312" t="str">
            <v>EKMF20GPM</v>
          </cell>
        </row>
        <row r="4313">
          <cell r="A4313" t="str">
            <v>EKMF20ZM</v>
          </cell>
        </row>
        <row r="4314">
          <cell r="A4314" t="str">
            <v>EKMF20TM</v>
          </cell>
        </row>
        <row r="4315">
          <cell r="A4315" t="str">
            <v>EKM2164</v>
          </cell>
        </row>
        <row r="4316">
          <cell r="A4316" t="str">
            <v>EKM2163</v>
          </cell>
        </row>
        <row r="4317">
          <cell r="A4317" t="str">
            <v>EKM2166</v>
          </cell>
        </row>
        <row r="4318">
          <cell r="A4318" t="str">
            <v>EKM2167GP</v>
          </cell>
        </row>
        <row r="4319">
          <cell r="A4319" t="str">
            <v>EKM2165</v>
          </cell>
        </row>
        <row r="4320">
          <cell r="A4320" t="str">
            <v>EKM2162</v>
          </cell>
        </row>
        <row r="4321">
          <cell r="A4321" t="str">
            <v>EKM2166T</v>
          </cell>
        </row>
        <row r="4322">
          <cell r="A4322" t="str">
            <v>EKMMF200Z</v>
          </cell>
        </row>
        <row r="4323">
          <cell r="A4323" t="str">
            <v>EKMMF200B</v>
          </cell>
        </row>
        <row r="4324">
          <cell r="A4324" t="str">
            <v>EKMMF200GR</v>
          </cell>
        </row>
        <row r="4325">
          <cell r="A4325" t="str">
            <v>EKMMF200GP</v>
          </cell>
        </row>
        <row r="4326">
          <cell r="A4326" t="str">
            <v>EKMMF200N</v>
          </cell>
        </row>
        <row r="4327">
          <cell r="A4327" t="str">
            <v>EKMPC200Z</v>
          </cell>
        </row>
        <row r="4328">
          <cell r="A4328" t="str">
            <v>EKMPC200B</v>
          </cell>
        </row>
        <row r="4329">
          <cell r="A4329" t="str">
            <v>EKMPC200C</v>
          </cell>
        </row>
        <row r="4330">
          <cell r="A4330" t="str">
            <v>EKMPC20GR</v>
          </cell>
        </row>
        <row r="4331">
          <cell r="A4331" t="str">
            <v>EKMPC20GP</v>
          </cell>
        </row>
        <row r="4332">
          <cell r="A4332" t="str">
            <v>EKMPC20GL</v>
          </cell>
        </row>
        <row r="4333">
          <cell r="A4333" t="str">
            <v>EKMPC200N</v>
          </cell>
        </row>
        <row r="4334">
          <cell r="A4334" t="str">
            <v>EKM2276</v>
          </cell>
        </row>
        <row r="4335">
          <cell r="A4335" t="str">
            <v>EKM2159</v>
          </cell>
        </row>
        <row r="4336">
          <cell r="A4336" t="str">
            <v>EKM2158</v>
          </cell>
        </row>
        <row r="4337">
          <cell r="A4337" t="str">
            <v>EKM2160</v>
          </cell>
        </row>
        <row r="4338">
          <cell r="A4338" t="str">
            <v>EKM2161</v>
          </cell>
        </row>
        <row r="4339">
          <cell r="A4339" t="str">
            <v>EKM2157</v>
          </cell>
        </row>
        <row r="4340">
          <cell r="A4340" t="str">
            <v>EKMRE10NN</v>
          </cell>
        </row>
        <row r="4341">
          <cell r="A4341" t="str">
            <v>EKMR3880G</v>
          </cell>
        </row>
        <row r="4342">
          <cell r="A4342" t="str">
            <v>EKMCCN250GP</v>
          </cell>
        </row>
        <row r="4343">
          <cell r="A4343" t="str">
            <v>EKMC140S32</v>
          </cell>
        </row>
        <row r="4344">
          <cell r="A4344" t="str">
            <v>EKMESJ4B</v>
          </cell>
        </row>
        <row r="4345">
          <cell r="A4345" t="str">
            <v>EKMESJ4GR</v>
          </cell>
        </row>
        <row r="4346">
          <cell r="A4346" t="str">
            <v>EKMESJ4GL</v>
          </cell>
        </row>
        <row r="4347">
          <cell r="A4347" t="str">
            <v>EKMESJ4GP</v>
          </cell>
        </row>
        <row r="4348">
          <cell r="A4348" t="str">
            <v>EKMESJ4N</v>
          </cell>
        </row>
        <row r="4349">
          <cell r="A4349" t="str">
            <v>EKMESJ4T</v>
          </cell>
        </row>
        <row r="4350">
          <cell r="A4350" t="str">
            <v>EKMC200NGR</v>
          </cell>
        </row>
        <row r="4351">
          <cell r="A4351" t="str">
            <v>EKMCARV160T</v>
          </cell>
        </row>
        <row r="4352">
          <cell r="A4352" t="str">
            <v>EKMD20GLC</v>
          </cell>
        </row>
        <row r="4353">
          <cell r="A4353" t="str">
            <v>EKMD20MC</v>
          </cell>
        </row>
        <row r="4354">
          <cell r="A4354" t="str">
            <v>EKMD20VC</v>
          </cell>
        </row>
        <row r="4355">
          <cell r="A4355" t="str">
            <v>EKMG004G32</v>
          </cell>
        </row>
        <row r="4356">
          <cell r="A4356" t="str">
            <v>EKMG004M32</v>
          </cell>
        </row>
        <row r="4357">
          <cell r="A4357" t="str">
            <v>EKMG004N32</v>
          </cell>
        </row>
        <row r="4358">
          <cell r="A4358" t="str">
            <v>EKMG004S32</v>
          </cell>
        </row>
        <row r="4359">
          <cell r="A4359" t="str">
            <v>EKMG004V32</v>
          </cell>
        </row>
        <row r="4360">
          <cell r="A4360" t="str">
            <v>EKMA04Z32</v>
          </cell>
        </row>
        <row r="4361">
          <cell r="A4361" t="str">
            <v>EKMA04G32</v>
          </cell>
        </row>
        <row r="4362">
          <cell r="A4362" t="str">
            <v>EKMA04N32</v>
          </cell>
        </row>
        <row r="4363">
          <cell r="A4363" t="str">
            <v>EKMA02M32</v>
          </cell>
        </row>
        <row r="4364">
          <cell r="A4364" t="str">
            <v>EKMA02S32</v>
          </cell>
        </row>
        <row r="4365">
          <cell r="A4365" t="str">
            <v>EKMA02Z32</v>
          </cell>
        </row>
        <row r="4366">
          <cell r="A4366" t="str">
            <v>EKMA02T32</v>
          </cell>
        </row>
        <row r="4367">
          <cell r="A4367" t="str">
            <v>EKMA02G32</v>
          </cell>
        </row>
        <row r="4368">
          <cell r="A4368" t="str">
            <v>EKMM004Z32</v>
          </cell>
        </row>
        <row r="4369">
          <cell r="A4369" t="str">
            <v>EKMM004B32</v>
          </cell>
        </row>
        <row r="4370">
          <cell r="A4370" t="str">
            <v>EKMCD20Z</v>
          </cell>
        </row>
        <row r="4371">
          <cell r="A4371" t="str">
            <v>EKMCD20B</v>
          </cell>
        </row>
        <row r="4372">
          <cell r="A4372" t="str">
            <v>EKMCD20C</v>
          </cell>
        </row>
        <row r="4373">
          <cell r="A4373" t="str">
            <v>EKMCD20GL</v>
          </cell>
        </row>
        <row r="4374">
          <cell r="A4374" t="str">
            <v>EKMCD20N</v>
          </cell>
        </row>
        <row r="4375">
          <cell r="A4375" t="str">
            <v>EKMCD20T</v>
          </cell>
        </row>
        <row r="4376">
          <cell r="A4376" t="str">
            <v>EKMCD20V</v>
          </cell>
        </row>
        <row r="4377">
          <cell r="A4377" t="str">
            <v>EKMAARS16GP</v>
          </cell>
        </row>
        <row r="4378">
          <cell r="A4378" t="str">
            <v>EKMAE06BC</v>
          </cell>
        </row>
        <row r="4379">
          <cell r="A4379" t="str">
            <v>EKMR3880</v>
          </cell>
        </row>
        <row r="4380">
          <cell r="A4380" t="str">
            <v>EKMR1034NGV</v>
          </cell>
        </row>
        <row r="4381">
          <cell r="A4381" t="str">
            <v>EKMM004G32</v>
          </cell>
        </row>
        <row r="4382">
          <cell r="A4382" t="str">
            <v>EKMC016BE</v>
          </cell>
        </row>
        <row r="4383">
          <cell r="A4383" t="str">
            <v>EKMC016GP</v>
          </cell>
        </row>
        <row r="4384">
          <cell r="A4384" t="str">
            <v>EKMC016GPL</v>
          </cell>
        </row>
        <row r="4385">
          <cell r="A4385" t="str">
            <v>EKMA20GPC</v>
          </cell>
        </row>
        <row r="4386">
          <cell r="A4386" t="str">
            <v>EKMA20ZC</v>
          </cell>
        </row>
        <row r="4387">
          <cell r="A4387" t="str">
            <v>EKMA20TC</v>
          </cell>
        </row>
        <row r="4388">
          <cell r="A4388" t="str">
            <v>EKMA20GPM</v>
          </cell>
        </row>
        <row r="4389">
          <cell r="A4389" t="str">
            <v>EKMA20ZM</v>
          </cell>
        </row>
        <row r="4390">
          <cell r="A4390" t="str">
            <v>EKMA20TM</v>
          </cell>
        </row>
        <row r="4391">
          <cell r="A4391" t="str">
            <v>EKMCDC20ZC</v>
          </cell>
        </row>
        <row r="4392">
          <cell r="A4392" t="str">
            <v>EKMCDC20GC</v>
          </cell>
        </row>
        <row r="4393">
          <cell r="A4393" t="str">
            <v>EKMCDC20TC</v>
          </cell>
        </row>
        <row r="4394">
          <cell r="A4394" t="str">
            <v>EKMCDC20ZM</v>
          </cell>
        </row>
        <row r="4395">
          <cell r="A4395" t="str">
            <v>EKMCDC20GM</v>
          </cell>
        </row>
        <row r="4396">
          <cell r="A4396" t="str">
            <v>EKMCDC20TM</v>
          </cell>
        </row>
        <row r="4397">
          <cell r="A4397" t="str">
            <v>EKMF06ZC</v>
          </cell>
        </row>
        <row r="4398">
          <cell r="A4398" t="str">
            <v>EKMF06BC</v>
          </cell>
        </row>
        <row r="4399">
          <cell r="A4399" t="str">
            <v>EKMF06GLC</v>
          </cell>
        </row>
        <row r="4400">
          <cell r="A4400" t="str">
            <v>EKMF06GPC</v>
          </cell>
        </row>
        <row r="4401">
          <cell r="A4401" t="str">
            <v>EKMF06MC</v>
          </cell>
        </row>
        <row r="4402">
          <cell r="A4402" t="str">
            <v>EKMF06TC</v>
          </cell>
        </row>
        <row r="4403">
          <cell r="A4403" t="str">
            <v>EKMF06VC</v>
          </cell>
        </row>
        <row r="4404">
          <cell r="A4404" t="str">
            <v>EKMG04ZM</v>
          </cell>
        </row>
        <row r="4405">
          <cell r="A4405" t="str">
            <v>EKMG04TM</v>
          </cell>
        </row>
        <row r="4406">
          <cell r="A4406" t="str">
            <v>EKMV06ZC</v>
          </cell>
        </row>
        <row r="4407">
          <cell r="A4407" t="str">
            <v>EKMV06BC</v>
          </cell>
        </row>
        <row r="4408">
          <cell r="A4408" t="str">
            <v>EKMV06GLC</v>
          </cell>
        </row>
        <row r="4409">
          <cell r="A4409" t="str">
            <v>EKMV06GPC</v>
          </cell>
        </row>
        <row r="4410">
          <cell r="A4410" t="str">
            <v>EKMV06MC</v>
          </cell>
        </row>
        <row r="4411">
          <cell r="A4411" t="str">
            <v>EKMV06TC</v>
          </cell>
        </row>
        <row r="4412">
          <cell r="A4412" t="str">
            <v>EKMV06VC</v>
          </cell>
        </row>
        <row r="4413">
          <cell r="A4413" t="str">
            <v>EKMM004C32</v>
          </cell>
        </row>
        <row r="4414">
          <cell r="A4414" t="str">
            <v>EKMGS02ZC</v>
          </cell>
        </row>
        <row r="4415">
          <cell r="A4415" t="str">
            <v>EKMGS02BC</v>
          </cell>
        </row>
        <row r="4416">
          <cell r="A4416" t="str">
            <v>EKMGS02GLC</v>
          </cell>
        </row>
        <row r="4417">
          <cell r="A4417" t="str">
            <v>EKMGS02GPC</v>
          </cell>
        </row>
        <row r="4418">
          <cell r="A4418" t="str">
            <v>EKMGS02MC</v>
          </cell>
        </row>
        <row r="4419">
          <cell r="A4419" t="str">
            <v>EKMGS02TC</v>
          </cell>
        </row>
        <row r="4420">
          <cell r="A4420" t="str">
            <v>EKMGS02VC</v>
          </cell>
        </row>
        <row r="4421">
          <cell r="A4421" t="str">
            <v>EKMM004M32</v>
          </cell>
        </row>
        <row r="4422">
          <cell r="A4422" t="str">
            <v>EKMM004N32</v>
          </cell>
        </row>
        <row r="4423">
          <cell r="A4423" t="str">
            <v>EKMM004S32</v>
          </cell>
        </row>
        <row r="4424">
          <cell r="A4424" t="str">
            <v>EKMM004T32</v>
          </cell>
        </row>
        <row r="4425">
          <cell r="A4425" t="str">
            <v>EKMM004V32</v>
          </cell>
        </row>
        <row r="4426">
          <cell r="A4426" t="str">
            <v>EKMG002T32</v>
          </cell>
        </row>
        <row r="4427">
          <cell r="A4427" t="str">
            <v>EKMG002M32</v>
          </cell>
        </row>
        <row r="4428">
          <cell r="A4428" t="str">
            <v>EKMGS02GPM</v>
          </cell>
        </row>
        <row r="4429">
          <cell r="A4429" t="str">
            <v>EKMGS02ZM</v>
          </cell>
        </row>
        <row r="4430">
          <cell r="A4430" t="str">
            <v>EKMGS02TM</v>
          </cell>
        </row>
        <row r="4431">
          <cell r="A4431" t="str">
            <v>EKM006Z25</v>
          </cell>
        </row>
        <row r="4432">
          <cell r="A4432" t="str">
            <v>EKM006B25</v>
          </cell>
        </row>
        <row r="4433">
          <cell r="A4433" t="str">
            <v>EKMG002C32</v>
          </cell>
        </row>
        <row r="4434">
          <cell r="A4434" t="str">
            <v>EKMG002G32</v>
          </cell>
        </row>
        <row r="4435">
          <cell r="A4435" t="str">
            <v>EKMV004Z32</v>
          </cell>
        </row>
        <row r="4436">
          <cell r="A4436" t="str">
            <v>EKMV004B32</v>
          </cell>
        </row>
        <row r="4437">
          <cell r="A4437" t="str">
            <v>EKMV004C32</v>
          </cell>
        </row>
        <row r="4438">
          <cell r="A4438" t="str">
            <v>EKMV004G32</v>
          </cell>
        </row>
        <row r="4439">
          <cell r="A4439" t="str">
            <v>EKMV004N32</v>
          </cell>
        </row>
        <row r="4440">
          <cell r="A4440" t="str">
            <v>EKMV004T32</v>
          </cell>
        </row>
        <row r="4441">
          <cell r="A4441" t="str">
            <v>EKMV004V32</v>
          </cell>
        </row>
        <row r="4442">
          <cell r="A4442" t="str">
            <v>EKMV002Z32</v>
          </cell>
        </row>
        <row r="4443">
          <cell r="A4443" t="str">
            <v>EKMV06GPM</v>
          </cell>
        </row>
        <row r="4444">
          <cell r="A4444" t="str">
            <v>EKMV06ZM</v>
          </cell>
        </row>
        <row r="4445">
          <cell r="A4445" t="str">
            <v>EKMV06TM</v>
          </cell>
        </row>
        <row r="4446">
          <cell r="A4446" t="str">
            <v>EKMCE140B</v>
          </cell>
        </row>
        <row r="4447">
          <cell r="A4447" t="str">
            <v>EKMCE140GR</v>
          </cell>
        </row>
        <row r="4448">
          <cell r="A4448" t="str">
            <v>EKM20984GL</v>
          </cell>
        </row>
        <row r="4449">
          <cell r="A4449" t="str">
            <v>EKMCE140GP</v>
          </cell>
        </row>
        <row r="4450">
          <cell r="A4450" t="str">
            <v>EKMCE140N</v>
          </cell>
        </row>
        <row r="4451">
          <cell r="A4451" t="str">
            <v>EKMCE140T</v>
          </cell>
        </row>
        <row r="4452">
          <cell r="A4452" t="str">
            <v>EKM2096</v>
          </cell>
        </row>
        <row r="4453">
          <cell r="A4453" t="str">
            <v>EKM2095</v>
          </cell>
        </row>
        <row r="4454">
          <cell r="A4454" t="str">
            <v>EKM2098</v>
          </cell>
        </row>
        <row r="4455">
          <cell r="A4455" t="str">
            <v>EKM20986GP</v>
          </cell>
        </row>
        <row r="4456">
          <cell r="A4456" t="str">
            <v>EKM2097</v>
          </cell>
        </row>
        <row r="4457">
          <cell r="A4457" t="str">
            <v>EKM2094</v>
          </cell>
        </row>
        <row r="4458">
          <cell r="A4458" t="str">
            <v>EKM2099</v>
          </cell>
        </row>
        <row r="4459">
          <cell r="A4459" t="str">
            <v>EKMCE20ZI</v>
          </cell>
        </row>
        <row r="4460">
          <cell r="A4460" t="str">
            <v>EKMESJ02B</v>
          </cell>
        </row>
        <row r="4461">
          <cell r="A4461" t="str">
            <v>EKMA020Z25</v>
          </cell>
        </row>
        <row r="4462">
          <cell r="A4462" t="str">
            <v>EKMA020B25</v>
          </cell>
        </row>
        <row r="4463">
          <cell r="A4463" t="str">
            <v>EKMA020C25</v>
          </cell>
        </row>
        <row r="4464">
          <cell r="A4464" t="str">
            <v>EKMA020G25</v>
          </cell>
        </row>
        <row r="4465">
          <cell r="A4465" t="str">
            <v>EKMA020N25</v>
          </cell>
        </row>
        <row r="4466">
          <cell r="A4466" t="str">
            <v>EKMA020S25</v>
          </cell>
        </row>
        <row r="4467">
          <cell r="A4467" t="str">
            <v>EKMGE06TC</v>
          </cell>
        </row>
        <row r="4468">
          <cell r="A4468" t="str">
            <v>EKMGE20ZC</v>
          </cell>
        </row>
        <row r="4469">
          <cell r="A4469" t="str">
            <v>EKMGE20BC</v>
          </cell>
        </row>
        <row r="4470">
          <cell r="A4470" t="str">
            <v>EKMGE20GLC</v>
          </cell>
        </row>
        <row r="4471">
          <cell r="A4471" t="str">
            <v>EKMGE20GPC</v>
          </cell>
        </row>
        <row r="4472">
          <cell r="A4472" t="str">
            <v>EKMGE20MC</v>
          </cell>
        </row>
        <row r="4473">
          <cell r="A4473" t="str">
            <v>EKMA020T25</v>
          </cell>
        </row>
        <row r="4474">
          <cell r="A4474" t="str">
            <v>EKMA020V25</v>
          </cell>
        </row>
        <row r="4475">
          <cell r="A4475" t="str">
            <v>EKMA06BC</v>
          </cell>
        </row>
        <row r="4476">
          <cell r="A4476" t="str">
            <v>EKMA06GLC</v>
          </cell>
        </row>
        <row r="4477">
          <cell r="A4477" t="str">
            <v>EKMA06MC</v>
          </cell>
        </row>
        <row r="4478">
          <cell r="A4478" t="str">
            <v>EKMA06VC</v>
          </cell>
        </row>
        <row r="4479">
          <cell r="A4479" t="str">
            <v>EKMGE20TC</v>
          </cell>
        </row>
        <row r="4480">
          <cell r="A4480" t="str">
            <v>EKMGE20C</v>
          </cell>
        </row>
        <row r="4481">
          <cell r="A4481" t="str">
            <v>EKMGE06ZC</v>
          </cell>
        </row>
        <row r="4482">
          <cell r="A4482" t="str">
            <v>EKMGE06BC</v>
          </cell>
        </row>
        <row r="4483">
          <cell r="A4483" t="str">
            <v>EKMA06G26</v>
          </cell>
        </row>
        <row r="4484">
          <cell r="A4484" t="str">
            <v>EKMA06</v>
          </cell>
        </row>
        <row r="4485">
          <cell r="A4485" t="str">
            <v>EKMA06B25</v>
          </cell>
        </row>
        <row r="4486">
          <cell r="A4486" t="str">
            <v>EKMA06G25</v>
          </cell>
        </row>
        <row r="4487">
          <cell r="A4487" t="str">
            <v>EKMA06N25</v>
          </cell>
        </row>
        <row r="4488">
          <cell r="A4488" t="str">
            <v>EKMA06T25</v>
          </cell>
        </row>
        <row r="4489">
          <cell r="A4489" t="str">
            <v>EKMR31252S</v>
          </cell>
        </row>
        <row r="4490">
          <cell r="A4490" t="str">
            <v>EKMR31252V</v>
          </cell>
        </row>
        <row r="4491">
          <cell r="A4491" t="str">
            <v>EKMV002G32</v>
          </cell>
        </row>
        <row r="4492">
          <cell r="A4492" t="str">
            <v>EKMV002M32</v>
          </cell>
        </row>
        <row r="4493">
          <cell r="A4493" t="str">
            <v>EKMV002N32</v>
          </cell>
        </row>
        <row r="4494">
          <cell r="A4494" t="str">
            <v>EKMV002V32</v>
          </cell>
        </row>
        <row r="4495">
          <cell r="A4495" t="str">
            <v>EKMV002C32</v>
          </cell>
        </row>
        <row r="4496">
          <cell r="A4496" t="str">
            <v>EKMV002S32</v>
          </cell>
        </row>
        <row r="4497">
          <cell r="A4497" t="str">
            <v>EKMD20BC</v>
          </cell>
        </row>
        <row r="4498">
          <cell r="A4498" t="str">
            <v>EKMREG0NNG</v>
          </cell>
        </row>
        <row r="4499">
          <cell r="A4499" t="str">
            <v>EKMPREIONN</v>
          </cell>
        </row>
        <row r="4500">
          <cell r="A4500" t="str">
            <v>EKMC020BE</v>
          </cell>
        </row>
        <row r="4501">
          <cell r="A4501" t="str">
            <v>EKMC020GP</v>
          </cell>
        </row>
        <row r="4502">
          <cell r="A4502" t="str">
            <v>EKMC020GPL</v>
          </cell>
        </row>
        <row r="4503">
          <cell r="A4503" t="str">
            <v>EKMC140Z32</v>
          </cell>
        </row>
        <row r="4504">
          <cell r="A4504" t="str">
            <v>EKMC140B32</v>
          </cell>
        </row>
        <row r="4505">
          <cell r="A4505" t="str">
            <v>EKMC140G32</v>
          </cell>
        </row>
        <row r="4506">
          <cell r="A4506" t="str">
            <v>EKMC140RC32</v>
          </cell>
        </row>
        <row r="4507">
          <cell r="A4507" t="str">
            <v>EKMC140RM32</v>
          </cell>
        </row>
        <row r="4508">
          <cell r="A4508" t="str">
            <v>EKMC140N32</v>
          </cell>
        </row>
        <row r="4509">
          <cell r="A4509" t="str">
            <v>EKMC140RS32</v>
          </cell>
        </row>
        <row r="4510">
          <cell r="A4510" t="str">
            <v>EKMC140T32</v>
          </cell>
        </row>
        <row r="4511">
          <cell r="A4511" t="str">
            <v>EKMC140ZP32</v>
          </cell>
        </row>
        <row r="4512">
          <cell r="A4512" t="str">
            <v>EKMC120Z32</v>
          </cell>
        </row>
        <row r="4513">
          <cell r="A4513" t="str">
            <v>EKMC120B32</v>
          </cell>
        </row>
        <row r="4514">
          <cell r="A4514" t="str">
            <v>EKMC120G32</v>
          </cell>
        </row>
        <row r="4515">
          <cell r="A4515" t="str">
            <v>EKMC120RC32</v>
          </cell>
        </row>
        <row r="4516">
          <cell r="A4516" t="str">
            <v>EKMC120RM32</v>
          </cell>
        </row>
        <row r="4517">
          <cell r="A4517" t="str">
            <v>EKMC120N32</v>
          </cell>
        </row>
        <row r="4518">
          <cell r="A4518" t="str">
            <v>EKMC120RS32</v>
          </cell>
        </row>
        <row r="4519">
          <cell r="A4519" t="str">
            <v>EKMC120T32</v>
          </cell>
        </row>
        <row r="4520">
          <cell r="A4520" t="str">
            <v>EKMC120ZP32</v>
          </cell>
        </row>
        <row r="4521">
          <cell r="A4521" t="str">
            <v>EKMM002Z32</v>
          </cell>
        </row>
        <row r="4522">
          <cell r="A4522" t="str">
            <v>EKMM002B32</v>
          </cell>
        </row>
        <row r="4523">
          <cell r="A4523" t="str">
            <v>EKMM002G32</v>
          </cell>
        </row>
        <row r="4524">
          <cell r="A4524" t="str">
            <v>EKMM002C32</v>
          </cell>
        </row>
        <row r="4525">
          <cell r="A4525" t="str">
            <v>EKMM002M32</v>
          </cell>
        </row>
        <row r="4526">
          <cell r="A4526" t="str">
            <v>EKMM002N32</v>
          </cell>
        </row>
        <row r="4527">
          <cell r="A4527" t="str">
            <v>EKMM002S32</v>
          </cell>
        </row>
        <row r="4528">
          <cell r="A4528" t="str">
            <v>EKMM002T32</v>
          </cell>
        </row>
        <row r="4529">
          <cell r="A4529" t="str">
            <v>EKMM002V32</v>
          </cell>
        </row>
        <row r="4530">
          <cell r="A4530" t="str">
            <v>EKMCE160TCB1P</v>
          </cell>
        </row>
        <row r="4531">
          <cell r="A4531" t="str">
            <v>EKMV20GPM</v>
          </cell>
        </row>
        <row r="4532">
          <cell r="A4532" t="str">
            <v>EKMV20ZM</v>
          </cell>
        </row>
        <row r="4533">
          <cell r="A4533" t="str">
            <v>EKMV20TM</v>
          </cell>
        </row>
        <row r="4534">
          <cell r="A4534" t="str">
            <v>EKMGE06GLC</v>
          </cell>
        </row>
        <row r="4535">
          <cell r="A4535" t="str">
            <v>EKMGE06GPC</v>
          </cell>
        </row>
        <row r="4536">
          <cell r="A4536" t="str">
            <v>EKMGE06MC</v>
          </cell>
        </row>
        <row r="4537">
          <cell r="A4537" t="str">
            <v>EKMGE04ZC</v>
          </cell>
        </row>
        <row r="4538">
          <cell r="A4538" t="str">
            <v>EKMGE04BC</v>
          </cell>
        </row>
        <row r="4539">
          <cell r="A4539" t="str">
            <v>EKMGE04GLC</v>
          </cell>
        </row>
        <row r="4540">
          <cell r="A4540" t="str">
            <v>EKMGE04GPC</v>
          </cell>
        </row>
        <row r="4541">
          <cell r="A4541" t="str">
            <v>EKMGE04MC</v>
          </cell>
        </row>
        <row r="4542">
          <cell r="A4542" t="str">
            <v>EKMGE04TC</v>
          </cell>
        </row>
        <row r="4543">
          <cell r="A4543" t="str">
            <v>EKMGE02ZC</v>
          </cell>
        </row>
        <row r="4544">
          <cell r="A4544" t="str">
            <v>EKMGE02BC</v>
          </cell>
        </row>
        <row r="4545">
          <cell r="A4545" t="str">
            <v>EKMGE02GLC</v>
          </cell>
        </row>
        <row r="4546">
          <cell r="A4546" t="str">
            <v>EKMGE02GPC</v>
          </cell>
        </row>
        <row r="4547">
          <cell r="A4547" t="str">
            <v>EKMGE02MC</v>
          </cell>
        </row>
        <row r="4548">
          <cell r="A4548" t="str">
            <v>EKMGE02TC</v>
          </cell>
        </row>
        <row r="4549">
          <cell r="A4549" t="str">
            <v>EKMA020M25</v>
          </cell>
        </row>
        <row r="4550">
          <cell r="A4550" t="str">
            <v>EKMV002T32</v>
          </cell>
        </row>
        <row r="4551">
          <cell r="A4551" t="str">
            <v>EKMV004S32</v>
          </cell>
        </row>
        <row r="4552">
          <cell r="A4552" t="str">
            <v>EKMCNH200</v>
          </cell>
        </row>
        <row r="4553">
          <cell r="A4553" t="str">
            <v>EKMCSH2P140</v>
          </cell>
        </row>
        <row r="4554">
          <cell r="A4554" t="str">
            <v>EKMCNH160</v>
          </cell>
        </row>
        <row r="4555">
          <cell r="A4555" t="str">
            <v>EKMCNH140</v>
          </cell>
        </row>
        <row r="4556">
          <cell r="A4556" t="str">
            <v>EKMCNH120</v>
          </cell>
        </row>
        <row r="4557">
          <cell r="A4557" t="str">
            <v>EKMCNH100</v>
          </cell>
        </row>
        <row r="4558">
          <cell r="A4558" t="str">
            <v>EKMVR15</v>
          </cell>
        </row>
        <row r="4559">
          <cell r="A4559" t="str">
            <v>EKMCT28W</v>
          </cell>
        </row>
        <row r="4560">
          <cell r="A4560" t="str">
            <v>EKME53GV</v>
          </cell>
        </row>
        <row r="4561">
          <cell r="A4561" t="str">
            <v>EKMCE20B</v>
          </cell>
        </row>
        <row r="4562">
          <cell r="A4562" t="str">
            <v>EKMCE20GR</v>
          </cell>
        </row>
        <row r="4563">
          <cell r="A4563" t="str">
            <v>EKMCE20GP</v>
          </cell>
        </row>
        <row r="4564">
          <cell r="A4564" t="str">
            <v>EKMCE20N</v>
          </cell>
        </row>
        <row r="4565">
          <cell r="A4565" t="str">
            <v>EKMCE20T</v>
          </cell>
        </row>
        <row r="4566">
          <cell r="A4566" t="str">
            <v>EKMR31252</v>
          </cell>
        </row>
        <row r="4567">
          <cell r="A4567" t="str">
            <v>EKMC207</v>
          </cell>
        </row>
        <row r="4568">
          <cell r="A4568" t="str">
            <v>EKMCM03CCO</v>
          </cell>
        </row>
        <row r="4569">
          <cell r="A4569" t="str">
            <v>EKMCM03RCO</v>
          </cell>
        </row>
        <row r="4570">
          <cell r="A4570" t="str">
            <v>EKMCM03WCO</v>
          </cell>
        </row>
        <row r="4571">
          <cell r="A4571" t="str">
            <v>EKMNMARS20C</v>
          </cell>
        </row>
        <row r="4572">
          <cell r="A4572" t="str">
            <v>EKM2150</v>
          </cell>
        </row>
        <row r="4573">
          <cell r="A4573" t="str">
            <v>EKM2151</v>
          </cell>
        </row>
        <row r="4574">
          <cell r="A4574" t="str">
            <v>EKM2149</v>
          </cell>
        </row>
        <row r="4575">
          <cell r="A4575" t="str">
            <v>EKM2148</v>
          </cell>
        </row>
        <row r="4576">
          <cell r="A4576" t="str">
            <v>EKM2147</v>
          </cell>
        </row>
        <row r="4577">
          <cell r="A4577" t="str">
            <v>EKM2146</v>
          </cell>
        </row>
        <row r="4578">
          <cell r="A4578" t="str">
            <v>EKMC208</v>
          </cell>
        </row>
        <row r="4579">
          <cell r="A4579" t="str">
            <v>EKMC205</v>
          </cell>
        </row>
        <row r="4580">
          <cell r="A4580" t="str">
            <v>EKMC206</v>
          </cell>
        </row>
        <row r="4581">
          <cell r="A4581" t="str">
            <v>EKMC194</v>
          </cell>
        </row>
        <row r="4582">
          <cell r="A4582" t="str">
            <v>EKMC192</v>
          </cell>
        </row>
        <row r="4583">
          <cell r="A4583" t="str">
            <v>EKMC191</v>
          </cell>
        </row>
        <row r="4584">
          <cell r="A4584" t="str">
            <v>EKMC193</v>
          </cell>
        </row>
        <row r="4585">
          <cell r="A4585" t="str">
            <v>EKM2051</v>
          </cell>
        </row>
        <row r="4586">
          <cell r="A4586" t="str">
            <v>EKM2049</v>
          </cell>
        </row>
        <row r="4587">
          <cell r="A4587" t="str">
            <v>EKM2048</v>
          </cell>
        </row>
        <row r="4588">
          <cell r="A4588" t="str">
            <v>EKM2050</v>
          </cell>
        </row>
        <row r="4589">
          <cell r="A4589" t="str">
            <v>EKM2042</v>
          </cell>
        </row>
        <row r="4590">
          <cell r="A4590" t="str">
            <v>EKM2043</v>
          </cell>
        </row>
        <row r="4591">
          <cell r="A4591" t="str">
            <v>EKM2040</v>
          </cell>
        </row>
        <row r="4592">
          <cell r="A4592" t="str">
            <v>EKM2041</v>
          </cell>
        </row>
        <row r="4593">
          <cell r="A4593" t="str">
            <v>EKMC192G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1795E4-CAF4-49B1-AAF9-DC313B28E1C4}" name="Tabla4" displayName="Tabla4" ref="A1:K4593" totalsRowShown="0" headerRowDxfId="20" dataDxfId="19" dataCellStyle="Porcentaje">
  <autoFilter ref="A1:K4593" xr:uid="{F8DAF9E9-578B-4386-B546-9DF1B8E021FC}"/>
  <sortState xmlns:xlrd2="http://schemas.microsoft.com/office/spreadsheetml/2017/richdata2" ref="A2:K4396">
    <sortCondition descending="1" ref="F1:F4593"/>
  </sortState>
  <tableColumns count="11">
    <tableColumn id="1" xr3:uid="{4EE8EE60-4D8D-4BE5-8D6A-E26DF6426F2D}" name="EKM"/>
    <tableColumn id="2" xr3:uid="{A5E51C53-4C15-406A-8C2E-130CC187B45E}" name="NOMBRE" dataDxfId="18"/>
    <tableColumn id="3" xr3:uid="{8ECFA7ED-8048-4860-B222-0AB4B6AB9F24}" name="VALOR FLETE" dataDxfId="17"/>
    <tableColumn id="4" xr3:uid="{B116B8DB-4AB0-4696-9A37-F40D687A79C3}" name="INV "/>
    <tableColumn id="5" xr3:uid="{E61F043F-EB02-47FD-BD29-B0251FC3EC57}" name="PVP NORMAL  Ojoooo REDONDEAR " dataDxfId="16"/>
    <tableColumn id="6" xr3:uid="{0ED6837F-B5BA-4628-9C91-FD2D7CE382B7}" name="LISTA 1 " dataDxfId="15"/>
    <tableColumn id="7" xr3:uid="{75A7ADC1-063B-45D4-8268-E6C78445A6BA}" name="% de Descuento " dataDxfId="14" dataCellStyle="Porcentaje">
      <calculatedColumnFormula>1-(F2/E2)</calculatedColumnFormula>
    </tableColumn>
    <tableColumn id="8" xr3:uid="{7375184D-6C85-4346-ADA4-0295C29D8CB6}" name="LISTA 2" dataDxfId="13"/>
    <tableColumn id="9" xr3:uid="{C980D32D-C2E4-43D4-AFFE-A1600B0F4038}" name="% de Descuento 2" dataDxfId="12" dataCellStyle="Porcentaje">
      <calculatedColumnFormula>1-(H2/E2)</calculatedColumnFormula>
    </tableColumn>
    <tableColumn id="10" xr3:uid="{0B00E365-9057-4B7A-9B55-D589C524B456}" name="LISTA 3 " dataDxfId="11"/>
    <tableColumn id="11" xr3:uid="{F67A0E33-1248-4192-AB8C-C2226B5D5163}" name="% de Descuento 3" dataDxfId="10" dataCellStyle="Porcentaje">
      <calculatedColumnFormula>1-(J2/E2)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B24D6A-C7CD-4389-9F75-3F90BA26A5D4}" name="Tabla3" displayName="Tabla3" ref="A1:H1208" totalsRowShown="0" headerRowDxfId="7">
  <autoFilter ref="A1:H1208" xr:uid="{760D62EB-F040-41D4-B702-069A409E9CF6}"/>
  <sortState xmlns:xlrd2="http://schemas.microsoft.com/office/spreadsheetml/2017/richdata2" ref="A2:H542">
    <sortCondition ref="D1:D1208"/>
  </sortState>
  <tableColumns count="8">
    <tableColumn id="1" xr3:uid="{335A6F12-627A-463A-B220-FE485FC07913}" name="EKM" dataDxfId="6">
      <calculatedColumnFormula>+TRIM(B2)</calculatedColumnFormula>
    </tableColumn>
    <tableColumn id="2" xr3:uid="{5CFCAB32-1CC2-4F5A-8566-4250694F5BE5}" name="EKM CON ESPACIOS"/>
    <tableColumn id="3" xr3:uid="{F30A279C-5C5A-47F7-BCF9-5F12934E8A06}" name="NOMBRE"/>
    <tableColumn id="4" xr3:uid="{DF5C14D3-DFE0-4617-9913-8B161733F754}" name="BOGOTA"/>
    <tableColumn id="5" xr3:uid="{433D8271-0047-4FD7-97FA-C8EE499D9925}" name="MEDELLIN"/>
    <tableColumn id="7" xr3:uid="{EF70CFDB-BDF4-4267-9109-EA673F17FA63}" name="TOTAL INV" dataDxfId="5">
      <calculatedColumnFormula>+SUM(Tabla3[[#This Row],[BOGOTA]:[MEDELLIN]])</calculatedColumnFormula>
    </tableColumn>
    <tableColumn id="8" xr3:uid="{546E4884-72D8-4E17-AFF5-966FBE396E2B}" name="PRECIOS LISTA 1" dataDxfId="4">
      <calculatedColumnFormula>IFERROR(+INDEX([1]!Tabla4[#All],MATCH(Tabla3[[#This Row],[EKM]],'[1]LISTA DE PRECIOS EKM '!A:A,0),6),0)</calculatedColumnFormula>
    </tableColumn>
    <tableColumn id="6" xr3:uid="{C4C38A59-4F1A-4E5D-993B-965A3E581E29}" name="del 18 al 31 de AGOSTO" dataDxfId="3">
      <calculatedColumnFormula>IFERROR(INDEX(#REF!,MATCH(Tabla3[[#This Row],[EKM]],#REF!,0),3),0)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C77D-3E06-445E-8294-D736F928F69A}">
  <sheetPr codeName="Hoja6" filterMode="1"/>
  <dimension ref="A1:J3883"/>
  <sheetViews>
    <sheetView showGridLines="0" tabSelected="1" workbookViewId="0">
      <pane ySplit="1" topLeftCell="A2" activePane="bottomLeft" state="frozen"/>
      <selection activeCell="C1" sqref="C1"/>
      <selection pane="bottomLeft" activeCell="G3893" sqref="G3893"/>
    </sheetView>
  </sheetViews>
  <sheetFormatPr baseColWidth="10" defaultColWidth="9.109375" defaultRowHeight="14.4"/>
  <cols>
    <col min="1" max="1" width="9.109375" style="22" customWidth="1"/>
    <col min="2" max="2" width="60.109375" style="22" customWidth="1"/>
    <col min="3" max="3" width="12.21875" style="22" customWidth="1"/>
    <col min="4" max="4" width="30.77734375" style="26" bestFit="1" customWidth="1"/>
    <col min="5" max="6" width="9.109375" style="22"/>
    <col min="7" max="7" width="16.88671875" style="22" bestFit="1" customWidth="1"/>
    <col min="8" max="8" width="12.5546875" style="22" bestFit="1" customWidth="1"/>
    <col min="9" max="16384" width="9.109375" style="22"/>
  </cols>
  <sheetData>
    <row r="1" spans="1:10">
      <c r="A1" s="20" t="s">
        <v>8421</v>
      </c>
      <c r="B1" s="22" t="s">
        <v>5062</v>
      </c>
      <c r="C1" s="22" t="s">
        <v>5063</v>
      </c>
      <c r="D1" s="26" t="s">
        <v>8585</v>
      </c>
      <c r="E1" s="22" t="s">
        <v>5083</v>
      </c>
      <c r="F1" s="22" t="s">
        <v>8588</v>
      </c>
      <c r="G1" s="22" t="s">
        <v>14550</v>
      </c>
    </row>
    <row r="2" spans="1:10" hidden="1">
      <c r="A2" s="20">
        <v>589108</v>
      </c>
      <c r="B2" s="22" t="s">
        <v>5093</v>
      </c>
      <c r="C2" s="22" t="s">
        <v>5094</v>
      </c>
      <c r="D2" s="63">
        <f>+INDEX('LISTA DE PRECIOS EKM '!A:K,MATCH(C2,'LISTA DE PRECIOS EKM '!A:A,0),MATCH($D$1,'LISTA DE PRECIOS EKM '!$1:$1,0))</f>
        <v>119900</v>
      </c>
      <c r="E2" s="22">
        <f>+INDEX('LISTA DE PRECIOS EKM '!B:K,MATCH(C2,'LISTA DE PRECIOS EKM '!A:A,0),7)</f>
        <v>119900</v>
      </c>
      <c r="F2" s="22">
        <f>+INDEX('LISTA DE PRECIOS EKM '!B:K,MATCH(C2,'LISTA DE PRECIOS EKM '!A:A,0),9)</f>
        <v>129900</v>
      </c>
      <c r="G2" s="22" t="str">
        <f>+IF(ISNUMBER(MATCH(C2,Precios!C:C,0)),"Sí está", "No está")</f>
        <v>No está</v>
      </c>
    </row>
    <row r="3" spans="1:10" hidden="1">
      <c r="A3" s="20">
        <v>635907</v>
      </c>
      <c r="B3" s="22" t="s">
        <v>5093</v>
      </c>
      <c r="C3" s="22" t="s">
        <v>5094</v>
      </c>
      <c r="D3" s="63">
        <f>+INDEX('LISTA DE PRECIOS EKM '!A:K,MATCH(C3,'LISTA DE PRECIOS EKM '!A:A,0),MATCH($D$1,'LISTA DE PRECIOS EKM '!$1:$1,0))</f>
        <v>119900</v>
      </c>
      <c r="E3" s="22">
        <f>+INDEX('LISTA DE PRECIOS EKM '!B:K,MATCH(C3,'LISTA DE PRECIOS EKM '!A:A,0),7)</f>
        <v>119900</v>
      </c>
      <c r="F3" s="22">
        <f>+INDEX('LISTA DE PRECIOS EKM '!B:K,MATCH(C3,'LISTA DE PRECIOS EKM '!A:A,0),9)</f>
        <v>129900</v>
      </c>
      <c r="G3" s="22" t="str">
        <f>+IF(ISNUMBER(MATCH(C3,Precios!C:C,0)),"Sí está", "No está")</f>
        <v>No está</v>
      </c>
      <c r="H3" s="22" t="s">
        <v>14552</v>
      </c>
      <c r="I3" s="22">
        <f>+COUNTIF(G:G,"No está")</f>
        <v>2998</v>
      </c>
      <c r="J3" s="62">
        <f>+I3/$I$5</f>
        <v>0.77228232869654823</v>
      </c>
    </row>
    <row r="4" spans="1:10" hidden="1">
      <c r="A4" s="20">
        <v>635910</v>
      </c>
      <c r="B4" s="22" t="s">
        <v>5095</v>
      </c>
      <c r="C4" s="22" t="s">
        <v>5096</v>
      </c>
      <c r="D4" s="63">
        <f>+INDEX('LISTA DE PRECIOS EKM '!A:K,MATCH(C4,'LISTA DE PRECIOS EKM '!A:A,0),MATCH($D$1,'LISTA DE PRECIOS EKM '!$1:$1,0))</f>
        <v>119900</v>
      </c>
      <c r="E4" s="22">
        <f>+INDEX('LISTA DE PRECIOS EKM '!B:K,MATCH(C4,'LISTA DE PRECIOS EKM '!A:A,0),7)</f>
        <v>119900</v>
      </c>
      <c r="F4" s="22">
        <f>+INDEX('LISTA DE PRECIOS EKM '!B:K,MATCH(C4,'LISTA DE PRECIOS EKM '!A:A,0),9)</f>
        <v>129900</v>
      </c>
      <c r="G4" s="22" t="str">
        <f>+IF(ISNUMBER(MATCH(C4,Precios!C:C,0)),"Sí está", "No está")</f>
        <v>No está</v>
      </c>
      <c r="H4" s="22" t="s">
        <v>14553</v>
      </c>
      <c r="I4" s="22">
        <f>+COUNTIF(G:G,"Sí está")</f>
        <v>884</v>
      </c>
      <c r="J4" s="62">
        <f>+I4/$I$5</f>
        <v>0.22771767130345183</v>
      </c>
    </row>
    <row r="5" spans="1:10" hidden="1">
      <c r="A5" s="20">
        <v>437236</v>
      </c>
      <c r="B5" s="22" t="s">
        <v>5095</v>
      </c>
      <c r="C5" s="22" t="s">
        <v>5096</v>
      </c>
      <c r="D5" s="63">
        <f>+INDEX('LISTA DE PRECIOS EKM '!A:K,MATCH(C5,'LISTA DE PRECIOS EKM '!A:A,0),MATCH($D$1,'LISTA DE PRECIOS EKM '!$1:$1,0))</f>
        <v>119900</v>
      </c>
      <c r="E5" s="22">
        <f>+INDEX('LISTA DE PRECIOS EKM '!B:K,MATCH(C5,'LISTA DE PRECIOS EKM '!A:A,0),7)</f>
        <v>119900</v>
      </c>
      <c r="F5" s="22">
        <f>+INDEX('LISTA DE PRECIOS EKM '!B:K,MATCH(C5,'LISTA DE PRECIOS EKM '!A:A,0),9)</f>
        <v>129900</v>
      </c>
      <c r="G5" s="22" t="str">
        <f>+IF(ISNUMBER(MATCH(C5,Precios!C:C,0)),"Sí está", "No está")</f>
        <v>No está</v>
      </c>
      <c r="H5" s="22" t="s">
        <v>14551</v>
      </c>
      <c r="I5" s="22">
        <f>+SUM(I3:I4)</f>
        <v>3882</v>
      </c>
    </row>
    <row r="6" spans="1:10" hidden="1">
      <c r="A6" s="20">
        <v>437204</v>
      </c>
      <c r="B6" s="22" t="s">
        <v>5097</v>
      </c>
      <c r="C6" s="22" t="s">
        <v>5098</v>
      </c>
      <c r="D6" s="63">
        <f>+INDEX('LISTA DE PRECIOS EKM '!A:K,MATCH(C6,'LISTA DE PRECIOS EKM '!A:A,0),MATCH($D$1,'LISTA DE PRECIOS EKM '!$1:$1,0))</f>
        <v>119900</v>
      </c>
      <c r="E6" s="22">
        <f>+INDEX('LISTA DE PRECIOS EKM '!B:K,MATCH(C6,'LISTA DE PRECIOS EKM '!A:A,0),7)</f>
        <v>119900</v>
      </c>
      <c r="F6" s="22">
        <f>+INDEX('LISTA DE PRECIOS EKM '!B:K,MATCH(C6,'LISTA DE PRECIOS EKM '!A:A,0),9)</f>
        <v>129900</v>
      </c>
      <c r="G6" s="22" t="str">
        <f>+IF(ISNUMBER(MATCH(C6,Precios!C:C,0)),"Sí está", "No está")</f>
        <v>No está</v>
      </c>
    </row>
    <row r="7" spans="1:10" hidden="1">
      <c r="A7" s="20">
        <v>437286</v>
      </c>
      <c r="B7" s="22" t="s">
        <v>5097</v>
      </c>
      <c r="C7" s="22" t="s">
        <v>5098</v>
      </c>
      <c r="D7" s="63">
        <f>+INDEX('LISTA DE PRECIOS EKM '!A:K,MATCH(C7,'LISTA DE PRECIOS EKM '!A:A,0),MATCH($D$1,'LISTA DE PRECIOS EKM '!$1:$1,0))</f>
        <v>119900</v>
      </c>
      <c r="E7" s="22">
        <f>+INDEX('LISTA DE PRECIOS EKM '!B:K,MATCH(C7,'LISTA DE PRECIOS EKM '!A:A,0),7)</f>
        <v>119900</v>
      </c>
      <c r="F7" s="22">
        <f>+INDEX('LISTA DE PRECIOS EKM '!B:K,MATCH(C7,'LISTA DE PRECIOS EKM '!A:A,0),9)</f>
        <v>129900</v>
      </c>
      <c r="G7" s="22" t="str">
        <f>+IF(ISNUMBER(MATCH(C7,Precios!C:C,0)),"Sí está", "No está")</f>
        <v>No está</v>
      </c>
    </row>
    <row r="8" spans="1:10" hidden="1">
      <c r="A8" s="20">
        <v>437278</v>
      </c>
      <c r="B8" s="22" t="s">
        <v>5099</v>
      </c>
      <c r="C8" s="22" t="s">
        <v>5100</v>
      </c>
      <c r="D8" s="63">
        <f>+INDEX('LISTA DE PRECIOS EKM '!A:K,MATCH(C8,'LISTA DE PRECIOS EKM '!A:A,0),MATCH($D$1,'LISTA DE PRECIOS EKM '!$1:$1,0))</f>
        <v>379900</v>
      </c>
      <c r="E8" s="22">
        <f>+INDEX('LISTA DE PRECIOS EKM '!B:K,MATCH(C8,'LISTA DE PRECIOS EKM '!A:A,0),7)</f>
        <v>389900</v>
      </c>
      <c r="F8" s="22">
        <f>+INDEX('LISTA DE PRECIOS EKM '!B:K,MATCH(C8,'LISTA DE PRECIOS EKM '!A:A,0),9)</f>
        <v>409900</v>
      </c>
      <c r="G8" s="22" t="str">
        <f>+IF(ISNUMBER(MATCH(C8,Precios!C:C,0)),"Sí está", "No está")</f>
        <v>No está</v>
      </c>
    </row>
    <row r="9" spans="1:10" hidden="1">
      <c r="A9" s="20">
        <v>437169</v>
      </c>
      <c r="B9" s="22" t="s">
        <v>5104</v>
      </c>
      <c r="C9" s="22" t="s">
        <v>5105</v>
      </c>
      <c r="D9" s="63">
        <f>+INDEX('LISTA DE PRECIOS EKM '!A:K,MATCH(C9,'LISTA DE PRECIOS EKM '!A:A,0),MATCH($D$1,'LISTA DE PRECIOS EKM '!$1:$1,0))</f>
        <v>2949900</v>
      </c>
      <c r="E9" s="22">
        <f>+INDEX('LISTA DE PRECIOS EKM '!B:K,MATCH(C9,'LISTA DE PRECIOS EKM '!A:A,0),7)</f>
        <v>3069900</v>
      </c>
      <c r="F9" s="22">
        <f>+INDEX('LISTA DE PRECIOS EKM '!B:K,MATCH(C9,'LISTA DE PRECIOS EKM '!A:A,0),9)</f>
        <v>3239900</v>
      </c>
      <c r="G9" s="22" t="str">
        <f>+IF(ISNUMBER(MATCH(C9,Precios!C:C,0)),"Sí está", "No está")</f>
        <v>No está</v>
      </c>
    </row>
    <row r="10" spans="1:10" hidden="1">
      <c r="A10" s="20">
        <v>437170</v>
      </c>
      <c r="B10" s="22" t="s">
        <v>5104</v>
      </c>
      <c r="C10" s="22" t="s">
        <v>5105</v>
      </c>
      <c r="D10" s="63">
        <f>+INDEX('LISTA DE PRECIOS EKM '!A:K,MATCH(C10,'LISTA DE PRECIOS EKM '!A:A,0),MATCH($D$1,'LISTA DE PRECIOS EKM '!$1:$1,0))</f>
        <v>2949900</v>
      </c>
      <c r="E10" s="22">
        <f>+INDEX('LISTA DE PRECIOS EKM '!B:K,MATCH(C10,'LISTA DE PRECIOS EKM '!A:A,0),7)</f>
        <v>3069900</v>
      </c>
      <c r="F10" s="22">
        <f>+INDEX('LISTA DE PRECIOS EKM '!B:K,MATCH(C10,'LISTA DE PRECIOS EKM '!A:A,0),9)</f>
        <v>3239900</v>
      </c>
      <c r="G10" s="22" t="str">
        <f>+IF(ISNUMBER(MATCH(C10,Precios!C:C,0)),"Sí está", "No está")</f>
        <v>No está</v>
      </c>
    </row>
    <row r="11" spans="1:10" hidden="1">
      <c r="A11" s="20">
        <v>437171</v>
      </c>
      <c r="B11" s="22" t="s">
        <v>5106</v>
      </c>
      <c r="C11" s="22" t="s">
        <v>5107</v>
      </c>
      <c r="D11" s="63">
        <f>+INDEX('LISTA DE PRECIOS EKM '!A:K,MATCH(C11,'LISTA DE PRECIOS EKM '!A:A,0),MATCH($D$1,'LISTA DE PRECIOS EKM '!$1:$1,0))</f>
        <v>4269900</v>
      </c>
      <c r="E11" s="22">
        <f>+INDEX('LISTA DE PRECIOS EKM '!B:K,MATCH(C11,'LISTA DE PRECIOS EKM '!A:A,0),7)</f>
        <v>4439900</v>
      </c>
      <c r="F11" s="22">
        <f>+INDEX('LISTA DE PRECIOS EKM '!B:K,MATCH(C11,'LISTA DE PRECIOS EKM '!A:A,0),9)</f>
        <v>4689900</v>
      </c>
      <c r="G11" s="22" t="str">
        <f>+IF(ISNUMBER(MATCH(C11,Precios!C:C,0)),"Sí está", "No está")</f>
        <v>No está</v>
      </c>
    </row>
    <row r="12" spans="1:10" hidden="1">
      <c r="A12" s="20">
        <v>437172</v>
      </c>
      <c r="B12" s="22" t="s">
        <v>5106</v>
      </c>
      <c r="C12" s="22" t="s">
        <v>5107</v>
      </c>
      <c r="D12" s="63">
        <f>+INDEX('LISTA DE PRECIOS EKM '!A:K,MATCH(C12,'LISTA DE PRECIOS EKM '!A:A,0),MATCH($D$1,'LISTA DE PRECIOS EKM '!$1:$1,0))</f>
        <v>4269900</v>
      </c>
      <c r="E12" s="22">
        <f>+INDEX('LISTA DE PRECIOS EKM '!B:K,MATCH(C12,'LISTA DE PRECIOS EKM '!A:A,0),7)</f>
        <v>4439900</v>
      </c>
      <c r="F12" s="22">
        <f>+INDEX('LISTA DE PRECIOS EKM '!B:K,MATCH(C12,'LISTA DE PRECIOS EKM '!A:A,0),9)</f>
        <v>4689900</v>
      </c>
      <c r="G12" s="22" t="str">
        <f>+IF(ISNUMBER(MATCH(C12,Precios!C:C,0)),"Sí está", "No está")</f>
        <v>No está</v>
      </c>
    </row>
    <row r="13" spans="1:10" hidden="1">
      <c r="A13" s="20">
        <v>437203</v>
      </c>
      <c r="B13" s="22" t="s">
        <v>5109</v>
      </c>
      <c r="C13" s="22" t="s">
        <v>5110</v>
      </c>
      <c r="D13" s="63">
        <f>+INDEX('LISTA DE PRECIOS EKM '!A:K,MATCH(C13,'LISTA DE PRECIOS EKM '!A:A,0),MATCH($D$1,'LISTA DE PRECIOS EKM '!$1:$1,0))</f>
        <v>379900</v>
      </c>
      <c r="E13" s="22">
        <f>+INDEX('LISTA DE PRECIOS EKM '!B:K,MATCH(C13,'LISTA DE PRECIOS EKM '!A:A,0),7)</f>
        <v>389900</v>
      </c>
      <c r="F13" s="22">
        <f>+INDEX('LISTA DE PRECIOS EKM '!B:K,MATCH(C13,'LISTA DE PRECIOS EKM '!A:A,0),9)</f>
        <v>409900</v>
      </c>
      <c r="G13" s="22" t="str">
        <f>+IF(ISNUMBER(MATCH(C13,Precios!C:C,0)),"Sí está", "No está")</f>
        <v>No está</v>
      </c>
    </row>
    <row r="14" spans="1:10" hidden="1">
      <c r="A14" s="20">
        <v>437300</v>
      </c>
      <c r="B14" s="22" t="s">
        <v>5099</v>
      </c>
      <c r="C14" s="22" t="s">
        <v>5100</v>
      </c>
      <c r="D14" s="63">
        <f>+INDEX('LISTA DE PRECIOS EKM '!A:K,MATCH(C14,'LISTA DE PRECIOS EKM '!A:A,0),MATCH($D$1,'LISTA DE PRECIOS EKM '!$1:$1,0))</f>
        <v>379900</v>
      </c>
      <c r="E14" s="22">
        <f>+INDEX('LISTA DE PRECIOS EKM '!B:K,MATCH(C14,'LISTA DE PRECIOS EKM '!A:A,0),7)</f>
        <v>389900</v>
      </c>
      <c r="F14" s="22">
        <f>+INDEX('LISTA DE PRECIOS EKM '!B:K,MATCH(C14,'LISTA DE PRECIOS EKM '!A:A,0),9)</f>
        <v>409900</v>
      </c>
      <c r="G14" s="22" t="str">
        <f>+IF(ISNUMBER(MATCH(C14,Precios!C:C,0)),"Sí está", "No está")</f>
        <v>No está</v>
      </c>
    </row>
    <row r="15" spans="1:10" hidden="1">
      <c r="A15" s="20">
        <v>437301</v>
      </c>
      <c r="B15" s="22" t="s">
        <v>5109</v>
      </c>
      <c r="C15" s="22" t="s">
        <v>5110</v>
      </c>
      <c r="D15" s="63">
        <f>+INDEX('LISTA DE PRECIOS EKM '!A:K,MATCH(C15,'LISTA DE PRECIOS EKM '!A:A,0),MATCH($D$1,'LISTA DE PRECIOS EKM '!$1:$1,0))</f>
        <v>379900</v>
      </c>
      <c r="E15" s="22">
        <f>+INDEX('LISTA DE PRECIOS EKM '!B:K,MATCH(C15,'LISTA DE PRECIOS EKM '!A:A,0),7)</f>
        <v>389900</v>
      </c>
      <c r="F15" s="22">
        <f>+INDEX('LISTA DE PRECIOS EKM '!B:K,MATCH(C15,'LISTA DE PRECIOS EKM '!A:A,0),9)</f>
        <v>409900</v>
      </c>
      <c r="G15" s="22" t="str">
        <f>+IF(ISNUMBER(MATCH(C15,Precios!C:C,0)),"Sí está", "No está")</f>
        <v>No está</v>
      </c>
    </row>
    <row r="16" spans="1:10" hidden="1">
      <c r="A16" s="20">
        <v>437304</v>
      </c>
      <c r="B16" s="22" t="s">
        <v>5113</v>
      </c>
      <c r="C16" s="22" t="s">
        <v>5114</v>
      </c>
      <c r="D16" s="63">
        <f>+INDEX('LISTA DE PRECIOS EKM '!A:K,MATCH(C16,'LISTA DE PRECIOS EKM '!A:A,0),MATCH($D$1,'LISTA DE PRECIOS EKM '!$1:$1,0))</f>
        <v>919900</v>
      </c>
      <c r="E16" s="22">
        <f>+INDEX('LISTA DE PRECIOS EKM '!B:K,MATCH(C16,'LISTA DE PRECIOS EKM '!A:A,0),7)</f>
        <v>949900</v>
      </c>
      <c r="F16" s="22">
        <f>+INDEX('LISTA DE PRECIOS EKM '!B:K,MATCH(C16,'LISTA DE PRECIOS EKM '!A:A,0),9)</f>
        <v>1009900</v>
      </c>
      <c r="G16" s="22" t="str">
        <f>+IF(ISNUMBER(MATCH(C16,Precios!C:C,0)),"Sí está", "No está")</f>
        <v>No está</v>
      </c>
    </row>
    <row r="17" spans="1:7" hidden="1">
      <c r="A17" s="20">
        <v>437305</v>
      </c>
      <c r="B17" s="22" t="s">
        <v>5113</v>
      </c>
      <c r="C17" s="22" t="s">
        <v>5114</v>
      </c>
      <c r="D17" s="63">
        <f>+INDEX('LISTA DE PRECIOS EKM '!A:K,MATCH(C17,'LISTA DE PRECIOS EKM '!A:A,0),MATCH($D$1,'LISTA DE PRECIOS EKM '!$1:$1,0))</f>
        <v>919900</v>
      </c>
      <c r="E17" s="22">
        <f>+INDEX('LISTA DE PRECIOS EKM '!B:K,MATCH(C17,'LISTA DE PRECIOS EKM '!A:A,0),7)</f>
        <v>949900</v>
      </c>
      <c r="F17" s="22">
        <f>+INDEX('LISTA DE PRECIOS EKM '!B:K,MATCH(C17,'LISTA DE PRECIOS EKM '!A:A,0),9)</f>
        <v>1009900</v>
      </c>
      <c r="G17" s="22" t="str">
        <f>+IF(ISNUMBER(MATCH(C17,Precios!C:C,0)),"Sí está", "No está")</f>
        <v>No está</v>
      </c>
    </row>
    <row r="18" spans="1:7" hidden="1">
      <c r="A18" s="20">
        <v>438028</v>
      </c>
      <c r="B18" s="22" t="s">
        <v>5117</v>
      </c>
      <c r="C18" s="22" t="s">
        <v>5118</v>
      </c>
      <c r="D18" s="63">
        <f>+INDEX('LISTA DE PRECIOS EKM '!A:K,MATCH(C18,'LISTA DE PRECIOS EKM '!A:A,0),MATCH($D$1,'LISTA DE PRECIOS EKM '!$1:$1,0))</f>
        <v>579900</v>
      </c>
      <c r="E18" s="22">
        <f>+INDEX('LISTA DE PRECIOS EKM '!B:K,MATCH(C18,'LISTA DE PRECIOS EKM '!A:A,0),7)</f>
        <v>599900</v>
      </c>
      <c r="F18" s="22">
        <f>+INDEX('LISTA DE PRECIOS EKM '!B:K,MATCH(C18,'LISTA DE PRECIOS EKM '!A:A,0),9)</f>
        <v>629900</v>
      </c>
      <c r="G18" s="22" t="str">
        <f>+IF(ISNUMBER(MATCH(C18,Precios!C:C,0)),"Sí está", "No está")</f>
        <v>No está</v>
      </c>
    </row>
    <row r="19" spans="1:7" hidden="1">
      <c r="A19" s="20">
        <v>438029</v>
      </c>
      <c r="B19" s="22" t="s">
        <v>5117</v>
      </c>
      <c r="C19" s="22" t="s">
        <v>5118</v>
      </c>
      <c r="D19" s="63">
        <f>+INDEX('LISTA DE PRECIOS EKM '!A:K,MATCH(C19,'LISTA DE PRECIOS EKM '!A:A,0),MATCH($D$1,'LISTA DE PRECIOS EKM '!$1:$1,0))</f>
        <v>579900</v>
      </c>
      <c r="E19" s="22">
        <f>+INDEX('LISTA DE PRECIOS EKM '!B:K,MATCH(C19,'LISTA DE PRECIOS EKM '!A:A,0),7)</f>
        <v>599900</v>
      </c>
      <c r="F19" s="22">
        <f>+INDEX('LISTA DE PRECIOS EKM '!B:K,MATCH(C19,'LISTA DE PRECIOS EKM '!A:A,0),9)</f>
        <v>629900</v>
      </c>
      <c r="G19" s="22" t="str">
        <f>+IF(ISNUMBER(MATCH(C19,Precios!C:C,0)),"Sí está", "No está")</f>
        <v>No está</v>
      </c>
    </row>
    <row r="20" spans="1:7" hidden="1">
      <c r="A20" s="20">
        <v>438030</v>
      </c>
      <c r="B20" s="22" t="s">
        <v>5119</v>
      </c>
      <c r="C20" s="22" t="s">
        <v>5120</v>
      </c>
      <c r="D20" s="63">
        <f>+INDEX('LISTA DE PRECIOS EKM '!A:K,MATCH(C20,'LISTA DE PRECIOS EKM '!A:A,0),MATCH($D$1,'LISTA DE PRECIOS EKM '!$1:$1,0))</f>
        <v>579900</v>
      </c>
      <c r="E20" s="22">
        <f>+INDEX('LISTA DE PRECIOS EKM '!B:K,MATCH(C20,'LISTA DE PRECIOS EKM '!A:A,0),7)</f>
        <v>599900</v>
      </c>
      <c r="F20" s="22">
        <f>+INDEX('LISTA DE PRECIOS EKM '!B:K,MATCH(C20,'LISTA DE PRECIOS EKM '!A:A,0),9)</f>
        <v>629900</v>
      </c>
      <c r="G20" s="22" t="str">
        <f>+IF(ISNUMBER(MATCH(C20,Precios!C:C,0)),"Sí está", "No está")</f>
        <v>No está</v>
      </c>
    </row>
    <row r="21" spans="1:7" hidden="1">
      <c r="A21" s="20">
        <v>438031</v>
      </c>
      <c r="B21" s="22" t="s">
        <v>5119</v>
      </c>
      <c r="C21" s="22" t="s">
        <v>5120</v>
      </c>
      <c r="D21" s="63">
        <f>+INDEX('LISTA DE PRECIOS EKM '!A:K,MATCH(C21,'LISTA DE PRECIOS EKM '!A:A,0),MATCH($D$1,'LISTA DE PRECIOS EKM '!$1:$1,0))</f>
        <v>579900</v>
      </c>
      <c r="E21" s="22">
        <f>+INDEX('LISTA DE PRECIOS EKM '!B:K,MATCH(C21,'LISTA DE PRECIOS EKM '!A:A,0),7)</f>
        <v>599900</v>
      </c>
      <c r="F21" s="22">
        <f>+INDEX('LISTA DE PRECIOS EKM '!B:K,MATCH(C21,'LISTA DE PRECIOS EKM '!A:A,0),9)</f>
        <v>629900</v>
      </c>
      <c r="G21" s="22" t="str">
        <f>+IF(ISNUMBER(MATCH(C21,Precios!C:C,0)),"Sí está", "No está")</f>
        <v>No está</v>
      </c>
    </row>
    <row r="22" spans="1:7" hidden="1">
      <c r="A22" s="20">
        <v>438032</v>
      </c>
      <c r="B22" s="22" t="s">
        <v>5121</v>
      </c>
      <c r="C22" s="22" t="s">
        <v>5122</v>
      </c>
      <c r="D22" s="63">
        <f>+INDEX('LISTA DE PRECIOS EKM '!A:K,MATCH(C22,'LISTA DE PRECIOS EKM '!A:A,0),MATCH($D$1,'LISTA DE PRECIOS EKM '!$1:$1,0))</f>
        <v>579900</v>
      </c>
      <c r="E22" s="22">
        <f>+INDEX('LISTA DE PRECIOS EKM '!B:K,MATCH(C22,'LISTA DE PRECIOS EKM '!A:A,0),7)</f>
        <v>599900</v>
      </c>
      <c r="F22" s="22">
        <f>+INDEX('LISTA DE PRECIOS EKM '!B:K,MATCH(C22,'LISTA DE PRECIOS EKM '!A:A,0),9)</f>
        <v>629900</v>
      </c>
      <c r="G22" s="22" t="str">
        <f>+IF(ISNUMBER(MATCH(C22,Precios!C:C,0)),"Sí está", "No está")</f>
        <v>No está</v>
      </c>
    </row>
    <row r="23" spans="1:7" hidden="1">
      <c r="A23" s="20">
        <v>438033</v>
      </c>
      <c r="B23" s="22" t="s">
        <v>5123</v>
      </c>
      <c r="C23" s="22" t="s">
        <v>5124</v>
      </c>
      <c r="D23" s="63">
        <f>+INDEX('LISTA DE PRECIOS EKM '!A:K,MATCH(C23,'LISTA DE PRECIOS EKM '!A:A,0),MATCH($D$1,'LISTA DE PRECIOS EKM '!$1:$1,0))</f>
        <v>579900</v>
      </c>
      <c r="E23" s="22">
        <f>+INDEX('LISTA DE PRECIOS EKM '!B:K,MATCH(C23,'LISTA DE PRECIOS EKM '!A:A,0),7)</f>
        <v>599900</v>
      </c>
      <c r="F23" s="22">
        <f>+INDEX('LISTA DE PRECIOS EKM '!B:K,MATCH(C23,'LISTA DE PRECIOS EKM '!A:A,0),9)</f>
        <v>629900</v>
      </c>
      <c r="G23" s="22" t="str">
        <f>+IF(ISNUMBER(MATCH(C23,Precios!C:C,0)),"Sí está", "No está")</f>
        <v>No está</v>
      </c>
    </row>
    <row r="24" spans="1:7" hidden="1">
      <c r="A24" s="20">
        <v>438034</v>
      </c>
      <c r="B24" s="22" t="s">
        <v>5123</v>
      </c>
      <c r="C24" s="22" t="s">
        <v>5124</v>
      </c>
      <c r="D24" s="63">
        <f>+INDEX('LISTA DE PRECIOS EKM '!A:K,MATCH(C24,'LISTA DE PRECIOS EKM '!A:A,0),MATCH($D$1,'LISTA DE PRECIOS EKM '!$1:$1,0))</f>
        <v>579900</v>
      </c>
      <c r="E24" s="22">
        <f>+INDEX('LISTA DE PRECIOS EKM '!B:K,MATCH(C24,'LISTA DE PRECIOS EKM '!A:A,0),7)</f>
        <v>599900</v>
      </c>
      <c r="F24" s="22">
        <f>+INDEX('LISTA DE PRECIOS EKM '!B:K,MATCH(C24,'LISTA DE PRECIOS EKM '!A:A,0),9)</f>
        <v>629900</v>
      </c>
      <c r="G24" s="22" t="str">
        <f>+IF(ISNUMBER(MATCH(C24,Precios!C:C,0)),"Sí está", "No está")</f>
        <v>No está</v>
      </c>
    </row>
    <row r="25" spans="1:7" hidden="1">
      <c r="A25" s="20">
        <v>438037</v>
      </c>
      <c r="B25" s="22" t="s">
        <v>5125</v>
      </c>
      <c r="C25" s="22" t="s">
        <v>5126</v>
      </c>
      <c r="D25" s="63">
        <f>+INDEX('LISTA DE PRECIOS EKM '!A:K,MATCH(C25,'LISTA DE PRECIOS EKM '!A:A,0),MATCH($D$1,'LISTA DE PRECIOS EKM '!$1:$1,0))</f>
        <v>419900</v>
      </c>
      <c r="E25" s="22">
        <f>+INDEX('LISTA DE PRECIOS EKM '!B:K,MATCH(C25,'LISTA DE PRECIOS EKM '!A:A,0),7)</f>
        <v>429900</v>
      </c>
      <c r="F25" s="22">
        <f>+INDEX('LISTA DE PRECIOS EKM '!B:K,MATCH(C25,'LISTA DE PRECIOS EKM '!A:A,0),9)</f>
        <v>459900</v>
      </c>
      <c r="G25" s="22" t="str">
        <f>+IF(ISNUMBER(MATCH(C25,Precios!C:C,0)),"Sí está", "No está")</f>
        <v>No está</v>
      </c>
    </row>
    <row r="26" spans="1:7" hidden="1">
      <c r="A26" s="20">
        <v>438045</v>
      </c>
      <c r="B26" s="22" t="s">
        <v>5125</v>
      </c>
      <c r="C26" s="22" t="s">
        <v>5126</v>
      </c>
      <c r="D26" s="63">
        <f>+INDEX('LISTA DE PRECIOS EKM '!A:K,MATCH(C26,'LISTA DE PRECIOS EKM '!A:A,0),MATCH($D$1,'LISTA DE PRECIOS EKM '!$1:$1,0))</f>
        <v>419900</v>
      </c>
      <c r="E26" s="22">
        <f>+INDEX('LISTA DE PRECIOS EKM '!B:K,MATCH(C26,'LISTA DE PRECIOS EKM '!A:A,0),7)</f>
        <v>429900</v>
      </c>
      <c r="F26" s="22">
        <f>+INDEX('LISTA DE PRECIOS EKM '!B:K,MATCH(C26,'LISTA DE PRECIOS EKM '!A:A,0),9)</f>
        <v>459900</v>
      </c>
      <c r="G26" s="22" t="str">
        <f>+IF(ISNUMBER(MATCH(C26,Precios!C:C,0)),"Sí está", "No está")</f>
        <v>No está</v>
      </c>
    </row>
    <row r="27" spans="1:7" hidden="1">
      <c r="A27" s="20">
        <v>438063</v>
      </c>
      <c r="B27" s="22" t="s">
        <v>5136</v>
      </c>
      <c r="C27" s="22" t="s">
        <v>5137</v>
      </c>
      <c r="D27" s="63">
        <f>+INDEX('LISTA DE PRECIOS EKM '!A:K,MATCH(C27,'LISTA DE PRECIOS EKM '!A:A,0),MATCH($D$1,'LISTA DE PRECIOS EKM '!$1:$1,0))</f>
        <v>949900</v>
      </c>
      <c r="E27" s="22">
        <f>+INDEX('LISTA DE PRECIOS EKM '!B:K,MATCH(C27,'LISTA DE PRECIOS EKM '!A:A,0),7)</f>
        <v>979900</v>
      </c>
      <c r="F27" s="22">
        <f>+INDEX('LISTA DE PRECIOS EKM '!B:K,MATCH(C27,'LISTA DE PRECIOS EKM '!A:A,0),9)</f>
        <v>1039900</v>
      </c>
      <c r="G27" s="22" t="str">
        <f>+IF(ISNUMBER(MATCH(C27,Precios!C:C,0)),"Sí está", "No está")</f>
        <v>No está</v>
      </c>
    </row>
    <row r="28" spans="1:7" hidden="1">
      <c r="A28" s="20">
        <v>438064</v>
      </c>
      <c r="B28" s="22" t="s">
        <v>5136</v>
      </c>
      <c r="C28" s="22" t="s">
        <v>5137</v>
      </c>
      <c r="D28" s="63">
        <f>+INDEX('LISTA DE PRECIOS EKM '!A:K,MATCH(C28,'LISTA DE PRECIOS EKM '!A:A,0),MATCH($D$1,'LISTA DE PRECIOS EKM '!$1:$1,0))</f>
        <v>949900</v>
      </c>
      <c r="E28" s="22">
        <f>+INDEX('LISTA DE PRECIOS EKM '!B:K,MATCH(C28,'LISTA DE PRECIOS EKM '!A:A,0),7)</f>
        <v>979900</v>
      </c>
      <c r="F28" s="22">
        <f>+INDEX('LISTA DE PRECIOS EKM '!B:K,MATCH(C28,'LISTA DE PRECIOS EKM '!A:A,0),9)</f>
        <v>1039900</v>
      </c>
      <c r="G28" s="22" t="str">
        <f>+IF(ISNUMBER(MATCH(C28,Precios!C:C,0)),"Sí está", "No está")</f>
        <v>No está</v>
      </c>
    </row>
    <row r="29" spans="1:7" hidden="1">
      <c r="A29" s="20">
        <v>438065</v>
      </c>
      <c r="B29" s="22" t="s">
        <v>5138</v>
      </c>
      <c r="C29" s="22" t="s">
        <v>5139</v>
      </c>
      <c r="D29" s="63">
        <f>+INDEX('LISTA DE PRECIOS EKM '!A:K,MATCH(C29,'LISTA DE PRECIOS EKM '!A:A,0),MATCH($D$1,'LISTA DE PRECIOS EKM '!$1:$1,0))</f>
        <v>879900</v>
      </c>
      <c r="E29" s="22">
        <f>+INDEX('LISTA DE PRECIOS EKM '!B:K,MATCH(C29,'LISTA DE PRECIOS EKM '!A:A,0),7)</f>
        <v>909900</v>
      </c>
      <c r="F29" s="22">
        <f>+INDEX('LISTA DE PRECIOS EKM '!B:K,MATCH(C29,'LISTA DE PRECIOS EKM '!A:A,0),9)</f>
        <v>959900</v>
      </c>
      <c r="G29" s="22" t="str">
        <f>+IF(ISNUMBER(MATCH(C29,Precios!C:C,0)),"Sí está", "No está")</f>
        <v>No está</v>
      </c>
    </row>
    <row r="30" spans="1:7" hidden="1">
      <c r="A30" s="20">
        <v>438067</v>
      </c>
      <c r="B30" s="22" t="s">
        <v>5138</v>
      </c>
      <c r="C30" s="22" t="s">
        <v>5139</v>
      </c>
      <c r="D30" s="63">
        <f>+INDEX('LISTA DE PRECIOS EKM '!A:K,MATCH(C30,'LISTA DE PRECIOS EKM '!A:A,0),MATCH($D$1,'LISTA DE PRECIOS EKM '!$1:$1,0))</f>
        <v>879900</v>
      </c>
      <c r="E30" s="22">
        <f>+INDEX('LISTA DE PRECIOS EKM '!B:K,MATCH(C30,'LISTA DE PRECIOS EKM '!A:A,0),7)</f>
        <v>909900</v>
      </c>
      <c r="F30" s="22">
        <f>+INDEX('LISTA DE PRECIOS EKM '!B:K,MATCH(C30,'LISTA DE PRECIOS EKM '!A:A,0),9)</f>
        <v>959900</v>
      </c>
      <c r="G30" s="22" t="str">
        <f>+IF(ISNUMBER(MATCH(C30,Precios!C:C,0)),"Sí está", "No está")</f>
        <v>No está</v>
      </c>
    </row>
    <row r="31" spans="1:7" hidden="1">
      <c r="A31" s="20">
        <v>438069</v>
      </c>
      <c r="B31" s="22" t="s">
        <v>5140</v>
      </c>
      <c r="C31" s="22" t="s">
        <v>5141</v>
      </c>
      <c r="D31" s="63">
        <f>+INDEX('LISTA DE PRECIOS EKM '!A:K,MATCH(C31,'LISTA DE PRECIOS EKM '!A:A,0),MATCH($D$1,'LISTA DE PRECIOS EKM '!$1:$1,0))</f>
        <v>739900</v>
      </c>
      <c r="E31" s="22">
        <f>+INDEX('LISTA DE PRECIOS EKM '!B:K,MATCH(C31,'LISTA DE PRECIOS EKM '!A:A,0),7)</f>
        <v>769900</v>
      </c>
      <c r="F31" s="22">
        <f>+INDEX('LISTA DE PRECIOS EKM '!B:K,MATCH(C31,'LISTA DE PRECIOS EKM '!A:A,0),9)</f>
        <v>809900</v>
      </c>
      <c r="G31" s="22" t="str">
        <f>+IF(ISNUMBER(MATCH(C31,Precios!C:C,0)),"Sí está", "No está")</f>
        <v>No está</v>
      </c>
    </row>
    <row r="32" spans="1:7" hidden="1">
      <c r="A32" s="20">
        <v>438070</v>
      </c>
      <c r="B32" s="22" t="s">
        <v>5140</v>
      </c>
      <c r="C32" s="22" t="s">
        <v>5141</v>
      </c>
      <c r="D32" s="63">
        <f>+INDEX('LISTA DE PRECIOS EKM '!A:K,MATCH(C32,'LISTA DE PRECIOS EKM '!A:A,0),MATCH($D$1,'LISTA DE PRECIOS EKM '!$1:$1,0))</f>
        <v>739900</v>
      </c>
      <c r="E32" s="22">
        <f>+INDEX('LISTA DE PRECIOS EKM '!B:K,MATCH(C32,'LISTA DE PRECIOS EKM '!A:A,0),7)</f>
        <v>769900</v>
      </c>
      <c r="F32" s="22">
        <f>+INDEX('LISTA DE PRECIOS EKM '!B:K,MATCH(C32,'LISTA DE PRECIOS EKM '!A:A,0),9)</f>
        <v>809900</v>
      </c>
      <c r="G32" s="22" t="str">
        <f>+IF(ISNUMBER(MATCH(C32,Precios!C:C,0)),"Sí está", "No está")</f>
        <v>No está</v>
      </c>
    </row>
    <row r="33" spans="1:7" hidden="1">
      <c r="A33" s="20">
        <v>438071</v>
      </c>
      <c r="B33" s="22" t="s">
        <v>5142</v>
      </c>
      <c r="C33" s="22" t="s">
        <v>5143</v>
      </c>
      <c r="D33" s="63">
        <f>+INDEX('LISTA DE PRECIOS EKM '!A:K,MATCH(C33,'LISTA DE PRECIOS EKM '!A:A,0),MATCH($D$1,'LISTA DE PRECIOS EKM '!$1:$1,0))</f>
        <v>909900</v>
      </c>
      <c r="E33" s="22">
        <f>+INDEX('LISTA DE PRECIOS EKM '!B:K,MATCH(C33,'LISTA DE PRECIOS EKM '!A:A,0),7)</f>
        <v>939900</v>
      </c>
      <c r="F33" s="22">
        <f>+INDEX('LISTA DE PRECIOS EKM '!B:K,MATCH(C33,'LISTA DE PRECIOS EKM '!A:A,0),9)</f>
        <v>999900</v>
      </c>
      <c r="G33" s="22" t="str">
        <f>+IF(ISNUMBER(MATCH(C33,Precios!C:C,0)),"Sí está", "No está")</f>
        <v>No está</v>
      </c>
    </row>
    <row r="34" spans="1:7" hidden="1">
      <c r="A34" s="20">
        <v>438072</v>
      </c>
      <c r="B34" s="22" t="s">
        <v>5142</v>
      </c>
      <c r="C34" s="22" t="s">
        <v>5143</v>
      </c>
      <c r="D34" s="63">
        <f>+INDEX('LISTA DE PRECIOS EKM '!A:K,MATCH(C34,'LISTA DE PRECIOS EKM '!A:A,0),MATCH($D$1,'LISTA DE PRECIOS EKM '!$1:$1,0))</f>
        <v>909900</v>
      </c>
      <c r="E34" s="22">
        <f>+INDEX('LISTA DE PRECIOS EKM '!B:K,MATCH(C34,'LISTA DE PRECIOS EKM '!A:A,0),7)</f>
        <v>939900</v>
      </c>
      <c r="F34" s="22">
        <f>+INDEX('LISTA DE PRECIOS EKM '!B:K,MATCH(C34,'LISTA DE PRECIOS EKM '!A:A,0),9)</f>
        <v>999900</v>
      </c>
      <c r="G34" s="22" t="str">
        <f>+IF(ISNUMBER(MATCH(C34,Precios!C:C,0)),"Sí está", "No está")</f>
        <v>No está</v>
      </c>
    </row>
    <row r="35" spans="1:7" hidden="1">
      <c r="A35" s="20">
        <v>438073</v>
      </c>
      <c r="B35" s="22" t="s">
        <v>5144</v>
      </c>
      <c r="C35" s="22" t="s">
        <v>5145</v>
      </c>
      <c r="D35" s="63">
        <f>+INDEX('LISTA DE PRECIOS EKM '!A:K,MATCH(C35,'LISTA DE PRECIOS EKM '!A:A,0),MATCH($D$1,'LISTA DE PRECIOS EKM '!$1:$1,0))</f>
        <v>909900</v>
      </c>
      <c r="E35" s="22">
        <f>+INDEX('LISTA DE PRECIOS EKM '!B:K,MATCH(C35,'LISTA DE PRECIOS EKM '!A:A,0),7)</f>
        <v>939900</v>
      </c>
      <c r="F35" s="22">
        <f>+INDEX('LISTA DE PRECIOS EKM '!B:K,MATCH(C35,'LISTA DE PRECIOS EKM '!A:A,0),9)</f>
        <v>999900</v>
      </c>
      <c r="G35" s="22" t="str">
        <f>+IF(ISNUMBER(MATCH(C35,Precios!C:C,0)),"Sí está", "No está")</f>
        <v>No está</v>
      </c>
    </row>
    <row r="36" spans="1:7" hidden="1">
      <c r="A36" s="20">
        <v>438074</v>
      </c>
      <c r="B36" s="22" t="s">
        <v>5144</v>
      </c>
      <c r="C36" s="22" t="s">
        <v>5145</v>
      </c>
      <c r="D36" s="63">
        <f>+INDEX('LISTA DE PRECIOS EKM '!A:K,MATCH(C36,'LISTA DE PRECIOS EKM '!A:A,0),MATCH($D$1,'LISTA DE PRECIOS EKM '!$1:$1,0))</f>
        <v>909900</v>
      </c>
      <c r="E36" s="22">
        <f>+INDEX('LISTA DE PRECIOS EKM '!B:K,MATCH(C36,'LISTA DE PRECIOS EKM '!A:A,0),7)</f>
        <v>939900</v>
      </c>
      <c r="F36" s="22">
        <f>+INDEX('LISTA DE PRECIOS EKM '!B:K,MATCH(C36,'LISTA DE PRECIOS EKM '!A:A,0),9)</f>
        <v>999900</v>
      </c>
      <c r="G36" s="22" t="str">
        <f>+IF(ISNUMBER(MATCH(C36,Precios!C:C,0)),"Sí está", "No está")</f>
        <v>No está</v>
      </c>
    </row>
    <row r="37" spans="1:7" hidden="1">
      <c r="A37" s="20">
        <v>438076</v>
      </c>
      <c r="B37" s="22" t="s">
        <v>5146</v>
      </c>
      <c r="C37" s="22" t="s">
        <v>5147</v>
      </c>
      <c r="D37" s="63">
        <f>+INDEX('LISTA DE PRECIOS EKM '!A:K,MATCH(C37,'LISTA DE PRECIOS EKM '!A:A,0),MATCH($D$1,'LISTA DE PRECIOS EKM '!$1:$1,0))</f>
        <v>909900</v>
      </c>
      <c r="E37" s="22">
        <f>+INDEX('LISTA DE PRECIOS EKM '!B:K,MATCH(C37,'LISTA DE PRECIOS EKM '!A:A,0),7)</f>
        <v>939900</v>
      </c>
      <c r="F37" s="22">
        <f>+INDEX('LISTA DE PRECIOS EKM '!B:K,MATCH(C37,'LISTA DE PRECIOS EKM '!A:A,0),9)</f>
        <v>999900</v>
      </c>
      <c r="G37" s="22" t="str">
        <f>+IF(ISNUMBER(MATCH(C37,Precios!C:C,0)),"Sí está", "No está")</f>
        <v>No está</v>
      </c>
    </row>
    <row r="38" spans="1:7" hidden="1">
      <c r="A38" s="20">
        <v>438077</v>
      </c>
      <c r="B38" s="22" t="s">
        <v>5146</v>
      </c>
      <c r="C38" s="22" t="s">
        <v>5147</v>
      </c>
      <c r="D38" s="63">
        <f>+INDEX('LISTA DE PRECIOS EKM '!A:K,MATCH(C38,'LISTA DE PRECIOS EKM '!A:A,0),MATCH($D$1,'LISTA DE PRECIOS EKM '!$1:$1,0))</f>
        <v>909900</v>
      </c>
      <c r="E38" s="22">
        <f>+INDEX('LISTA DE PRECIOS EKM '!B:K,MATCH(C38,'LISTA DE PRECIOS EKM '!A:A,0),7)</f>
        <v>939900</v>
      </c>
      <c r="F38" s="22">
        <f>+INDEX('LISTA DE PRECIOS EKM '!B:K,MATCH(C38,'LISTA DE PRECIOS EKM '!A:A,0),9)</f>
        <v>999900</v>
      </c>
      <c r="G38" s="22" t="str">
        <f>+IF(ISNUMBER(MATCH(C38,Precios!C:C,0)),"Sí está", "No está")</f>
        <v>No está</v>
      </c>
    </row>
    <row r="39" spans="1:7" hidden="1">
      <c r="A39" s="20">
        <v>438078</v>
      </c>
      <c r="B39" s="22" t="s">
        <v>5148</v>
      </c>
      <c r="C39" s="22" t="s">
        <v>5149</v>
      </c>
      <c r="D39" s="63">
        <f>+INDEX('LISTA DE PRECIOS EKM '!A:K,MATCH(C39,'LISTA DE PRECIOS EKM '!A:A,0),MATCH($D$1,'LISTA DE PRECIOS EKM '!$1:$1,0))</f>
        <v>909900</v>
      </c>
      <c r="E39" s="22">
        <f>+INDEX('LISTA DE PRECIOS EKM '!B:K,MATCH(C39,'LISTA DE PRECIOS EKM '!A:A,0),7)</f>
        <v>939900</v>
      </c>
      <c r="F39" s="22">
        <f>+INDEX('LISTA DE PRECIOS EKM '!B:K,MATCH(C39,'LISTA DE PRECIOS EKM '!A:A,0),9)</f>
        <v>999900</v>
      </c>
      <c r="G39" s="22" t="str">
        <f>+IF(ISNUMBER(MATCH(C39,Precios!C:C,0)),"Sí está", "No está")</f>
        <v>No está</v>
      </c>
    </row>
    <row r="40" spans="1:7" hidden="1">
      <c r="A40" s="20">
        <v>438079</v>
      </c>
      <c r="B40" s="22" t="s">
        <v>5148</v>
      </c>
      <c r="C40" s="22" t="s">
        <v>5149</v>
      </c>
      <c r="D40" s="63">
        <f>+INDEX('LISTA DE PRECIOS EKM '!A:K,MATCH(C40,'LISTA DE PRECIOS EKM '!A:A,0),MATCH($D$1,'LISTA DE PRECIOS EKM '!$1:$1,0))</f>
        <v>909900</v>
      </c>
      <c r="E40" s="22">
        <f>+INDEX('LISTA DE PRECIOS EKM '!B:K,MATCH(C40,'LISTA DE PRECIOS EKM '!A:A,0),7)</f>
        <v>939900</v>
      </c>
      <c r="F40" s="22">
        <f>+INDEX('LISTA DE PRECIOS EKM '!B:K,MATCH(C40,'LISTA DE PRECIOS EKM '!A:A,0),9)</f>
        <v>999900</v>
      </c>
      <c r="G40" s="22" t="str">
        <f>+IF(ISNUMBER(MATCH(C40,Precios!C:C,0)),"Sí está", "No está")</f>
        <v>No está</v>
      </c>
    </row>
    <row r="41" spans="1:7" hidden="1">
      <c r="A41" s="20">
        <v>438080</v>
      </c>
      <c r="B41" s="22" t="s">
        <v>5150</v>
      </c>
      <c r="C41" s="22" t="s">
        <v>5151</v>
      </c>
      <c r="D41" s="63">
        <f>+INDEX('LISTA DE PRECIOS EKM '!A:K,MATCH(C41,'LISTA DE PRECIOS EKM '!A:A,0),MATCH($D$1,'LISTA DE PRECIOS EKM '!$1:$1,0))</f>
        <v>919900</v>
      </c>
      <c r="E41" s="22">
        <f>+INDEX('LISTA DE PRECIOS EKM '!B:K,MATCH(C41,'LISTA DE PRECIOS EKM '!A:A,0),7)</f>
        <v>949900</v>
      </c>
      <c r="F41" s="22">
        <f>+INDEX('LISTA DE PRECIOS EKM '!B:K,MATCH(C41,'LISTA DE PRECIOS EKM '!A:A,0),9)</f>
        <v>1009900</v>
      </c>
      <c r="G41" s="22" t="str">
        <f>+IF(ISNUMBER(MATCH(C41,Precios!C:C,0)),"Sí está", "No está")</f>
        <v>No está</v>
      </c>
    </row>
    <row r="42" spans="1:7" hidden="1">
      <c r="A42" s="20">
        <v>438082</v>
      </c>
      <c r="B42" s="22" t="s">
        <v>5150</v>
      </c>
      <c r="C42" s="22" t="s">
        <v>5151</v>
      </c>
      <c r="D42" s="63">
        <f>+INDEX('LISTA DE PRECIOS EKM '!A:K,MATCH(C42,'LISTA DE PRECIOS EKM '!A:A,0),MATCH($D$1,'LISTA DE PRECIOS EKM '!$1:$1,0))</f>
        <v>919900</v>
      </c>
      <c r="E42" s="22">
        <f>+INDEX('LISTA DE PRECIOS EKM '!B:K,MATCH(C42,'LISTA DE PRECIOS EKM '!A:A,0),7)</f>
        <v>949900</v>
      </c>
      <c r="F42" s="22">
        <f>+INDEX('LISTA DE PRECIOS EKM '!B:K,MATCH(C42,'LISTA DE PRECIOS EKM '!A:A,0),9)</f>
        <v>1009900</v>
      </c>
      <c r="G42" s="22" t="str">
        <f>+IF(ISNUMBER(MATCH(C42,Precios!C:C,0)),"Sí está", "No está")</f>
        <v>No está</v>
      </c>
    </row>
    <row r="43" spans="1:7" hidden="1">
      <c r="A43" s="20">
        <v>438083</v>
      </c>
      <c r="B43" s="22" t="s">
        <v>5152</v>
      </c>
      <c r="C43" s="22" t="s">
        <v>5153</v>
      </c>
      <c r="D43" s="63">
        <f>+INDEX('LISTA DE PRECIOS EKM '!A:K,MATCH(C43,'LISTA DE PRECIOS EKM '!A:A,0),MATCH($D$1,'LISTA DE PRECIOS EKM '!$1:$1,0))</f>
        <v>919900</v>
      </c>
      <c r="E43" s="22">
        <f>+INDEX('LISTA DE PRECIOS EKM '!B:K,MATCH(C43,'LISTA DE PRECIOS EKM '!A:A,0),7)</f>
        <v>949900</v>
      </c>
      <c r="F43" s="22">
        <f>+INDEX('LISTA DE PRECIOS EKM '!B:K,MATCH(C43,'LISTA DE PRECIOS EKM '!A:A,0),9)</f>
        <v>1009900</v>
      </c>
      <c r="G43" s="22" t="str">
        <f>+IF(ISNUMBER(MATCH(C43,Precios!C:C,0)),"Sí está", "No está")</f>
        <v>No está</v>
      </c>
    </row>
    <row r="44" spans="1:7" hidden="1">
      <c r="A44" s="20">
        <v>438085</v>
      </c>
      <c r="B44" s="22" t="s">
        <v>5152</v>
      </c>
      <c r="C44" s="22" t="s">
        <v>5153</v>
      </c>
      <c r="D44" s="63">
        <f>+INDEX('LISTA DE PRECIOS EKM '!A:K,MATCH(C44,'LISTA DE PRECIOS EKM '!A:A,0),MATCH($D$1,'LISTA DE PRECIOS EKM '!$1:$1,0))</f>
        <v>919900</v>
      </c>
      <c r="E44" s="22">
        <f>+INDEX('LISTA DE PRECIOS EKM '!B:K,MATCH(C44,'LISTA DE PRECIOS EKM '!A:A,0),7)</f>
        <v>949900</v>
      </c>
      <c r="F44" s="22">
        <f>+INDEX('LISTA DE PRECIOS EKM '!B:K,MATCH(C44,'LISTA DE PRECIOS EKM '!A:A,0),9)</f>
        <v>1009900</v>
      </c>
      <c r="G44" s="22" t="str">
        <f>+IF(ISNUMBER(MATCH(C44,Precios!C:C,0)),"Sí está", "No está")</f>
        <v>No está</v>
      </c>
    </row>
    <row r="45" spans="1:7" hidden="1">
      <c r="A45" s="20">
        <v>438086</v>
      </c>
      <c r="B45" s="22" t="s">
        <v>5154</v>
      </c>
      <c r="C45" s="22" t="s">
        <v>5155</v>
      </c>
      <c r="D45" s="63">
        <f>+INDEX('LISTA DE PRECIOS EKM '!A:K,MATCH(C45,'LISTA DE PRECIOS EKM '!A:A,0),MATCH($D$1,'LISTA DE PRECIOS EKM '!$1:$1,0))</f>
        <v>2719900</v>
      </c>
      <c r="E45" s="22">
        <f>+INDEX('LISTA DE PRECIOS EKM '!B:K,MATCH(C45,'LISTA DE PRECIOS EKM '!A:A,0),7)</f>
        <v>2829900</v>
      </c>
      <c r="F45" s="22">
        <f>+INDEX('LISTA DE PRECIOS EKM '!B:K,MATCH(C45,'LISTA DE PRECIOS EKM '!A:A,0),9)</f>
        <v>2989900</v>
      </c>
      <c r="G45" s="22" t="str">
        <f>+IF(ISNUMBER(MATCH(C45,Precios!C:C,0)),"Sí está", "No está")</f>
        <v>No está</v>
      </c>
    </row>
    <row r="46" spans="1:7" hidden="1">
      <c r="A46" s="20">
        <v>438088</v>
      </c>
      <c r="B46" s="22" t="s">
        <v>5154</v>
      </c>
      <c r="C46" s="22" t="s">
        <v>5155</v>
      </c>
      <c r="D46" s="63">
        <f>+INDEX('LISTA DE PRECIOS EKM '!A:K,MATCH(C46,'LISTA DE PRECIOS EKM '!A:A,0),MATCH($D$1,'LISTA DE PRECIOS EKM '!$1:$1,0))</f>
        <v>2719900</v>
      </c>
      <c r="E46" s="22">
        <f>+INDEX('LISTA DE PRECIOS EKM '!B:K,MATCH(C46,'LISTA DE PRECIOS EKM '!A:A,0),7)</f>
        <v>2829900</v>
      </c>
      <c r="F46" s="22">
        <f>+INDEX('LISTA DE PRECIOS EKM '!B:K,MATCH(C46,'LISTA DE PRECIOS EKM '!A:A,0),9)</f>
        <v>2989900</v>
      </c>
      <c r="G46" s="22" t="str">
        <f>+IF(ISNUMBER(MATCH(C46,Precios!C:C,0)),"Sí está", "No está")</f>
        <v>No está</v>
      </c>
    </row>
    <row r="47" spans="1:7" hidden="1">
      <c r="A47" s="20">
        <v>438089</v>
      </c>
      <c r="B47" s="22" t="s">
        <v>5156</v>
      </c>
      <c r="C47" s="22" t="s">
        <v>5157</v>
      </c>
      <c r="D47" s="63">
        <f>+INDEX('LISTA DE PRECIOS EKM '!A:K,MATCH(C47,'LISTA DE PRECIOS EKM '!A:A,0),MATCH($D$1,'LISTA DE PRECIOS EKM '!$1:$1,0))</f>
        <v>2719900</v>
      </c>
      <c r="E47" s="22">
        <f>+INDEX('LISTA DE PRECIOS EKM '!B:K,MATCH(C47,'LISTA DE PRECIOS EKM '!A:A,0),7)</f>
        <v>2829900</v>
      </c>
      <c r="F47" s="22">
        <f>+INDEX('LISTA DE PRECIOS EKM '!B:K,MATCH(C47,'LISTA DE PRECIOS EKM '!A:A,0),9)</f>
        <v>2989900</v>
      </c>
      <c r="G47" s="22" t="str">
        <f>+IF(ISNUMBER(MATCH(C47,Precios!C:C,0)),"Sí está", "No está")</f>
        <v>No está</v>
      </c>
    </row>
    <row r="48" spans="1:7" hidden="1">
      <c r="A48" s="20">
        <v>438090</v>
      </c>
      <c r="B48" s="22" t="s">
        <v>5156</v>
      </c>
      <c r="C48" s="22" t="s">
        <v>5157</v>
      </c>
      <c r="D48" s="63">
        <f>+INDEX('LISTA DE PRECIOS EKM '!A:K,MATCH(C48,'LISTA DE PRECIOS EKM '!A:A,0),MATCH($D$1,'LISTA DE PRECIOS EKM '!$1:$1,0))</f>
        <v>2719900</v>
      </c>
      <c r="E48" s="22">
        <f>+INDEX('LISTA DE PRECIOS EKM '!B:K,MATCH(C48,'LISTA DE PRECIOS EKM '!A:A,0),7)</f>
        <v>2829900</v>
      </c>
      <c r="F48" s="22">
        <f>+INDEX('LISTA DE PRECIOS EKM '!B:K,MATCH(C48,'LISTA DE PRECIOS EKM '!A:A,0),9)</f>
        <v>2989900</v>
      </c>
      <c r="G48" s="22" t="str">
        <f>+IF(ISNUMBER(MATCH(C48,Precios!C:C,0)),"Sí está", "No está")</f>
        <v>No está</v>
      </c>
    </row>
    <row r="49" spans="1:7" hidden="1">
      <c r="A49" s="20">
        <v>438092</v>
      </c>
      <c r="B49" s="22" t="s">
        <v>5158</v>
      </c>
      <c r="C49" s="22" t="s">
        <v>5159</v>
      </c>
      <c r="D49" s="63">
        <f>+INDEX('LISTA DE PRECIOS EKM '!A:K,MATCH(C49,'LISTA DE PRECIOS EKM '!A:A,0),MATCH($D$1,'LISTA DE PRECIOS EKM '!$1:$1,0))</f>
        <v>2719900</v>
      </c>
      <c r="E49" s="22">
        <f>+INDEX('LISTA DE PRECIOS EKM '!B:K,MATCH(C49,'LISTA DE PRECIOS EKM '!A:A,0),7)</f>
        <v>2829900</v>
      </c>
      <c r="F49" s="22">
        <f>+INDEX('LISTA DE PRECIOS EKM '!B:K,MATCH(C49,'LISTA DE PRECIOS EKM '!A:A,0),9)</f>
        <v>2989900</v>
      </c>
      <c r="G49" s="22" t="str">
        <f>+IF(ISNUMBER(MATCH(C49,Precios!C:C,0)),"Sí está", "No está")</f>
        <v>No está</v>
      </c>
    </row>
    <row r="50" spans="1:7" hidden="1">
      <c r="A50" s="20">
        <v>438096</v>
      </c>
      <c r="B50" s="22" t="s">
        <v>5160</v>
      </c>
      <c r="C50" s="22" t="s">
        <v>5161</v>
      </c>
      <c r="D50" s="63">
        <f>+INDEX('LISTA DE PRECIOS EKM '!A:K,MATCH(C50,'LISTA DE PRECIOS EKM '!A:A,0),MATCH($D$1,'LISTA DE PRECIOS EKM '!$1:$1,0))</f>
        <v>2719900</v>
      </c>
      <c r="E50" s="22">
        <f>+INDEX('LISTA DE PRECIOS EKM '!B:K,MATCH(C50,'LISTA DE PRECIOS EKM '!A:A,0),7)</f>
        <v>2829900</v>
      </c>
      <c r="F50" s="22">
        <f>+INDEX('LISTA DE PRECIOS EKM '!B:K,MATCH(C50,'LISTA DE PRECIOS EKM '!A:A,0),9)</f>
        <v>2989900</v>
      </c>
      <c r="G50" s="22" t="str">
        <f>+IF(ISNUMBER(MATCH(C50,Precios!C:C,0)),"Sí está", "No está")</f>
        <v>No está</v>
      </c>
    </row>
    <row r="51" spans="1:7" hidden="1">
      <c r="A51" s="20">
        <v>438099</v>
      </c>
      <c r="B51" s="22" t="s">
        <v>5160</v>
      </c>
      <c r="C51" s="22" t="s">
        <v>5161</v>
      </c>
      <c r="D51" s="63">
        <f>+INDEX('LISTA DE PRECIOS EKM '!A:K,MATCH(C51,'LISTA DE PRECIOS EKM '!A:A,0),MATCH($D$1,'LISTA DE PRECIOS EKM '!$1:$1,0))</f>
        <v>2719900</v>
      </c>
      <c r="E51" s="22">
        <f>+INDEX('LISTA DE PRECIOS EKM '!B:K,MATCH(C51,'LISTA DE PRECIOS EKM '!A:A,0),7)</f>
        <v>2829900</v>
      </c>
      <c r="F51" s="22">
        <f>+INDEX('LISTA DE PRECIOS EKM '!B:K,MATCH(C51,'LISTA DE PRECIOS EKM '!A:A,0),9)</f>
        <v>2989900</v>
      </c>
      <c r="G51" s="22" t="str">
        <f>+IF(ISNUMBER(MATCH(C51,Precios!C:C,0)),"Sí está", "No está")</f>
        <v>No está</v>
      </c>
    </row>
    <row r="52" spans="1:7" hidden="1">
      <c r="A52" s="20">
        <v>438102</v>
      </c>
      <c r="B52" s="22" t="s">
        <v>5162</v>
      </c>
      <c r="C52" s="22" t="s">
        <v>5163</v>
      </c>
      <c r="D52" s="63">
        <f>+INDEX('LISTA DE PRECIOS EKM '!A:K,MATCH(C52,'LISTA DE PRECIOS EKM '!A:A,0),MATCH($D$1,'LISTA DE PRECIOS EKM '!$1:$1,0))</f>
        <v>2199900</v>
      </c>
      <c r="E52" s="22">
        <f>+INDEX('LISTA DE PRECIOS EKM '!B:K,MATCH(C52,'LISTA DE PRECIOS EKM '!A:A,0),7)</f>
        <v>2289900</v>
      </c>
      <c r="F52" s="22">
        <f>+INDEX('LISTA DE PRECIOS EKM '!B:K,MATCH(C52,'LISTA DE PRECIOS EKM '!A:A,0),9)</f>
        <v>2409900</v>
      </c>
      <c r="G52" s="22" t="str">
        <f>+IF(ISNUMBER(MATCH(C52,Precios!C:C,0)),"Sí está", "No está")</f>
        <v>No está</v>
      </c>
    </row>
    <row r="53" spans="1:7" hidden="1">
      <c r="A53" s="20">
        <v>438103</v>
      </c>
      <c r="B53" s="22" t="s">
        <v>5162</v>
      </c>
      <c r="C53" s="22" t="s">
        <v>5163</v>
      </c>
      <c r="D53" s="63">
        <f>+INDEX('LISTA DE PRECIOS EKM '!A:K,MATCH(C53,'LISTA DE PRECIOS EKM '!A:A,0),MATCH($D$1,'LISTA DE PRECIOS EKM '!$1:$1,0))</f>
        <v>2199900</v>
      </c>
      <c r="E53" s="22">
        <f>+INDEX('LISTA DE PRECIOS EKM '!B:K,MATCH(C53,'LISTA DE PRECIOS EKM '!A:A,0),7)</f>
        <v>2289900</v>
      </c>
      <c r="F53" s="22">
        <f>+INDEX('LISTA DE PRECIOS EKM '!B:K,MATCH(C53,'LISTA DE PRECIOS EKM '!A:A,0),9)</f>
        <v>2409900</v>
      </c>
      <c r="G53" s="22" t="str">
        <f>+IF(ISNUMBER(MATCH(C53,Precios!C:C,0)),"Sí está", "No está")</f>
        <v>No está</v>
      </c>
    </row>
    <row r="54" spans="1:7" hidden="1">
      <c r="A54" s="20">
        <v>438105</v>
      </c>
      <c r="B54" s="22" t="s">
        <v>5164</v>
      </c>
      <c r="C54" s="22" t="s">
        <v>5165</v>
      </c>
      <c r="D54" s="63">
        <f>+INDEX('LISTA DE PRECIOS EKM '!A:K,MATCH(C54,'LISTA DE PRECIOS EKM '!A:A,0),MATCH($D$1,'LISTA DE PRECIOS EKM '!$1:$1,0))</f>
        <v>2199900</v>
      </c>
      <c r="E54" s="22">
        <f>+INDEX('LISTA DE PRECIOS EKM '!B:K,MATCH(C54,'LISTA DE PRECIOS EKM '!A:A,0),7)</f>
        <v>2289900</v>
      </c>
      <c r="F54" s="22">
        <f>+INDEX('LISTA DE PRECIOS EKM '!B:K,MATCH(C54,'LISTA DE PRECIOS EKM '!A:A,0),9)</f>
        <v>2409900</v>
      </c>
      <c r="G54" s="22" t="str">
        <f>+IF(ISNUMBER(MATCH(C54,Precios!C:C,0)),"Sí está", "No está")</f>
        <v>No está</v>
      </c>
    </row>
    <row r="55" spans="1:7" hidden="1">
      <c r="A55" s="20">
        <v>438106</v>
      </c>
      <c r="B55" s="22" t="s">
        <v>5164</v>
      </c>
      <c r="C55" s="22" t="s">
        <v>5165</v>
      </c>
      <c r="D55" s="63">
        <f>+INDEX('LISTA DE PRECIOS EKM '!A:K,MATCH(C55,'LISTA DE PRECIOS EKM '!A:A,0),MATCH($D$1,'LISTA DE PRECIOS EKM '!$1:$1,0))</f>
        <v>2199900</v>
      </c>
      <c r="E55" s="22">
        <f>+INDEX('LISTA DE PRECIOS EKM '!B:K,MATCH(C55,'LISTA DE PRECIOS EKM '!A:A,0),7)</f>
        <v>2289900</v>
      </c>
      <c r="F55" s="22">
        <f>+INDEX('LISTA DE PRECIOS EKM '!B:K,MATCH(C55,'LISTA DE PRECIOS EKM '!A:A,0),9)</f>
        <v>2409900</v>
      </c>
      <c r="G55" s="22" t="str">
        <f>+IF(ISNUMBER(MATCH(C55,Precios!C:C,0)),"Sí está", "No está")</f>
        <v>No está</v>
      </c>
    </row>
    <row r="56" spans="1:7" hidden="1">
      <c r="A56" s="20">
        <v>438107</v>
      </c>
      <c r="B56" s="22" t="s">
        <v>5166</v>
      </c>
      <c r="C56" s="22" t="s">
        <v>5167</v>
      </c>
      <c r="D56" s="63">
        <f>+INDEX('LISTA DE PRECIOS EKM '!A:K,MATCH(C56,'LISTA DE PRECIOS EKM '!A:A,0),MATCH($D$1,'LISTA DE PRECIOS EKM '!$1:$1,0))</f>
        <v>2199900</v>
      </c>
      <c r="E56" s="22">
        <f>+INDEX('LISTA DE PRECIOS EKM '!B:K,MATCH(C56,'LISTA DE PRECIOS EKM '!A:A,0),7)</f>
        <v>2289900</v>
      </c>
      <c r="F56" s="22">
        <f>+INDEX('LISTA DE PRECIOS EKM '!B:K,MATCH(C56,'LISTA DE PRECIOS EKM '!A:A,0),9)</f>
        <v>2409900</v>
      </c>
      <c r="G56" s="22" t="str">
        <f>+IF(ISNUMBER(MATCH(C56,Precios!C:C,0)),"Sí está", "No está")</f>
        <v>No está</v>
      </c>
    </row>
    <row r="57" spans="1:7" hidden="1">
      <c r="A57" s="20">
        <v>438108</v>
      </c>
      <c r="B57" s="22" t="s">
        <v>5166</v>
      </c>
      <c r="C57" s="22" t="s">
        <v>5167</v>
      </c>
      <c r="D57" s="63">
        <f>+INDEX('LISTA DE PRECIOS EKM '!A:K,MATCH(C57,'LISTA DE PRECIOS EKM '!A:A,0),MATCH($D$1,'LISTA DE PRECIOS EKM '!$1:$1,0))</f>
        <v>2199900</v>
      </c>
      <c r="E57" s="22">
        <f>+INDEX('LISTA DE PRECIOS EKM '!B:K,MATCH(C57,'LISTA DE PRECIOS EKM '!A:A,0),7)</f>
        <v>2289900</v>
      </c>
      <c r="F57" s="22">
        <f>+INDEX('LISTA DE PRECIOS EKM '!B:K,MATCH(C57,'LISTA DE PRECIOS EKM '!A:A,0),9)</f>
        <v>2409900</v>
      </c>
      <c r="G57" s="22" t="str">
        <f>+IF(ISNUMBER(MATCH(C57,Precios!C:C,0)),"Sí está", "No está")</f>
        <v>No está</v>
      </c>
    </row>
    <row r="58" spans="1:7" hidden="1">
      <c r="A58" s="20">
        <v>438109</v>
      </c>
      <c r="B58" s="22" t="s">
        <v>5168</v>
      </c>
      <c r="C58" s="22" t="s">
        <v>5169</v>
      </c>
      <c r="D58" s="63">
        <f>+INDEX('LISTA DE PRECIOS EKM '!A:K,MATCH(C58,'LISTA DE PRECIOS EKM '!A:A,0),MATCH($D$1,'LISTA DE PRECIOS EKM '!$1:$1,0))</f>
        <v>2199900</v>
      </c>
      <c r="E58" s="22">
        <f>+INDEX('LISTA DE PRECIOS EKM '!B:K,MATCH(C58,'LISTA DE PRECIOS EKM '!A:A,0),7)</f>
        <v>2289900</v>
      </c>
      <c r="F58" s="22">
        <f>+INDEX('LISTA DE PRECIOS EKM '!B:K,MATCH(C58,'LISTA DE PRECIOS EKM '!A:A,0),9)</f>
        <v>2409900</v>
      </c>
      <c r="G58" s="22" t="str">
        <f>+IF(ISNUMBER(MATCH(C58,Precios!C:C,0)),"Sí está", "No está")</f>
        <v>No está</v>
      </c>
    </row>
    <row r="59" spans="1:7" hidden="1">
      <c r="A59" s="20">
        <v>438110</v>
      </c>
      <c r="B59" s="22" t="s">
        <v>5168</v>
      </c>
      <c r="C59" s="22" t="s">
        <v>5169</v>
      </c>
      <c r="D59" s="63">
        <f>+INDEX('LISTA DE PRECIOS EKM '!A:K,MATCH(C59,'LISTA DE PRECIOS EKM '!A:A,0),MATCH($D$1,'LISTA DE PRECIOS EKM '!$1:$1,0))</f>
        <v>2199900</v>
      </c>
      <c r="E59" s="22">
        <f>+INDEX('LISTA DE PRECIOS EKM '!B:K,MATCH(C59,'LISTA DE PRECIOS EKM '!A:A,0),7)</f>
        <v>2289900</v>
      </c>
      <c r="F59" s="22">
        <f>+INDEX('LISTA DE PRECIOS EKM '!B:K,MATCH(C59,'LISTA DE PRECIOS EKM '!A:A,0),9)</f>
        <v>2409900</v>
      </c>
      <c r="G59" s="22" t="str">
        <f>+IF(ISNUMBER(MATCH(C59,Precios!C:C,0)),"Sí está", "No está")</f>
        <v>No está</v>
      </c>
    </row>
    <row r="60" spans="1:7" hidden="1">
      <c r="A60" s="20">
        <v>438111</v>
      </c>
      <c r="B60" s="22" t="s">
        <v>5170</v>
      </c>
      <c r="C60" s="22" t="s">
        <v>5171</v>
      </c>
      <c r="D60" s="63">
        <f>+INDEX('LISTA DE PRECIOS EKM '!A:K,MATCH(C60,'LISTA DE PRECIOS EKM '!A:A,0),MATCH($D$1,'LISTA DE PRECIOS EKM '!$1:$1,0))</f>
        <v>2199900</v>
      </c>
      <c r="E60" s="22">
        <f>+INDEX('LISTA DE PRECIOS EKM '!B:K,MATCH(C60,'LISTA DE PRECIOS EKM '!A:A,0),7)</f>
        <v>2289900</v>
      </c>
      <c r="F60" s="22">
        <f>+INDEX('LISTA DE PRECIOS EKM '!B:K,MATCH(C60,'LISTA DE PRECIOS EKM '!A:A,0),9)</f>
        <v>2409900</v>
      </c>
      <c r="G60" s="22" t="str">
        <f>+IF(ISNUMBER(MATCH(C60,Precios!C:C,0)),"Sí está", "No está")</f>
        <v>No está</v>
      </c>
    </row>
    <row r="61" spans="1:7" hidden="1">
      <c r="A61" s="20">
        <v>438112</v>
      </c>
      <c r="B61" s="22" t="s">
        <v>5170</v>
      </c>
      <c r="C61" s="22" t="s">
        <v>5171</v>
      </c>
      <c r="D61" s="63">
        <f>+INDEX('LISTA DE PRECIOS EKM '!A:K,MATCH(C61,'LISTA DE PRECIOS EKM '!A:A,0),MATCH($D$1,'LISTA DE PRECIOS EKM '!$1:$1,0))</f>
        <v>2199900</v>
      </c>
      <c r="E61" s="22">
        <f>+INDEX('LISTA DE PRECIOS EKM '!B:K,MATCH(C61,'LISTA DE PRECIOS EKM '!A:A,0),7)</f>
        <v>2289900</v>
      </c>
      <c r="F61" s="22">
        <f>+INDEX('LISTA DE PRECIOS EKM '!B:K,MATCH(C61,'LISTA DE PRECIOS EKM '!A:A,0),9)</f>
        <v>2409900</v>
      </c>
      <c r="G61" s="22" t="str">
        <f>+IF(ISNUMBER(MATCH(C61,Precios!C:C,0)),"Sí está", "No está")</f>
        <v>No está</v>
      </c>
    </row>
    <row r="62" spans="1:7" hidden="1">
      <c r="A62" s="20">
        <v>438113</v>
      </c>
      <c r="B62" s="22" t="s">
        <v>5172</v>
      </c>
      <c r="C62" s="22" t="s">
        <v>5173</v>
      </c>
      <c r="D62" s="63">
        <f>+INDEX('LISTA DE PRECIOS EKM '!A:K,MATCH(C62,'LISTA DE PRECIOS EKM '!A:A,0),MATCH($D$1,'LISTA DE PRECIOS EKM '!$1:$1,0))</f>
        <v>3199900</v>
      </c>
      <c r="E62" s="22">
        <f>+INDEX('LISTA DE PRECIOS EKM '!B:K,MATCH(C62,'LISTA DE PRECIOS EKM '!A:A,0),7)</f>
        <v>3329900</v>
      </c>
      <c r="F62" s="22">
        <f>+INDEX('LISTA DE PRECIOS EKM '!B:K,MATCH(C62,'LISTA DE PRECIOS EKM '!A:A,0),9)</f>
        <v>3509900</v>
      </c>
      <c r="G62" s="22" t="str">
        <f>+IF(ISNUMBER(MATCH(C62,Precios!C:C,0)),"Sí está", "No está")</f>
        <v>No está</v>
      </c>
    </row>
    <row r="63" spans="1:7" hidden="1">
      <c r="A63" s="20">
        <v>438121</v>
      </c>
      <c r="B63" s="22" t="s">
        <v>5172</v>
      </c>
      <c r="C63" s="22" t="s">
        <v>5173</v>
      </c>
      <c r="D63" s="63">
        <f>+INDEX('LISTA DE PRECIOS EKM '!A:K,MATCH(C63,'LISTA DE PRECIOS EKM '!A:A,0),MATCH($D$1,'LISTA DE PRECIOS EKM '!$1:$1,0))</f>
        <v>3199900</v>
      </c>
      <c r="E63" s="22">
        <f>+INDEX('LISTA DE PRECIOS EKM '!B:K,MATCH(C63,'LISTA DE PRECIOS EKM '!A:A,0),7)</f>
        <v>3329900</v>
      </c>
      <c r="F63" s="22">
        <f>+INDEX('LISTA DE PRECIOS EKM '!B:K,MATCH(C63,'LISTA DE PRECIOS EKM '!A:A,0),9)</f>
        <v>3509900</v>
      </c>
      <c r="G63" s="22" t="str">
        <f>+IF(ISNUMBER(MATCH(C63,Precios!C:C,0)),"Sí está", "No está")</f>
        <v>No está</v>
      </c>
    </row>
    <row r="64" spans="1:7" hidden="1">
      <c r="A64" s="20">
        <v>438123</v>
      </c>
      <c r="B64" s="22" t="s">
        <v>5174</v>
      </c>
      <c r="C64" s="22" t="s">
        <v>5175</v>
      </c>
      <c r="D64" s="63">
        <f>+INDEX('LISTA DE PRECIOS EKM '!A:K,MATCH(C64,'LISTA DE PRECIOS EKM '!A:A,0),MATCH($D$1,'LISTA DE PRECIOS EKM '!$1:$1,0))</f>
        <v>3199900</v>
      </c>
      <c r="E64" s="22">
        <f>+INDEX('LISTA DE PRECIOS EKM '!B:K,MATCH(C64,'LISTA DE PRECIOS EKM '!A:A,0),7)</f>
        <v>3329900</v>
      </c>
      <c r="F64" s="22">
        <f>+INDEX('LISTA DE PRECIOS EKM '!B:K,MATCH(C64,'LISTA DE PRECIOS EKM '!A:A,0),9)</f>
        <v>3509900</v>
      </c>
      <c r="G64" s="22" t="str">
        <f>+IF(ISNUMBER(MATCH(C64,Precios!C:C,0)),"Sí está", "No está")</f>
        <v>No está</v>
      </c>
    </row>
    <row r="65" spans="1:7" hidden="1">
      <c r="A65" s="20">
        <v>438126</v>
      </c>
      <c r="B65" s="22" t="s">
        <v>5174</v>
      </c>
      <c r="C65" s="22" t="s">
        <v>5175</v>
      </c>
      <c r="D65" s="63">
        <f>+INDEX('LISTA DE PRECIOS EKM '!A:K,MATCH(C65,'LISTA DE PRECIOS EKM '!A:A,0),MATCH($D$1,'LISTA DE PRECIOS EKM '!$1:$1,0))</f>
        <v>3199900</v>
      </c>
      <c r="E65" s="22">
        <f>+INDEX('LISTA DE PRECIOS EKM '!B:K,MATCH(C65,'LISTA DE PRECIOS EKM '!A:A,0),7)</f>
        <v>3329900</v>
      </c>
      <c r="F65" s="22">
        <f>+INDEX('LISTA DE PRECIOS EKM '!B:K,MATCH(C65,'LISTA DE PRECIOS EKM '!A:A,0),9)</f>
        <v>3509900</v>
      </c>
      <c r="G65" s="22" t="str">
        <f>+IF(ISNUMBER(MATCH(C65,Precios!C:C,0)),"Sí está", "No está")</f>
        <v>No está</v>
      </c>
    </row>
    <row r="66" spans="1:7" hidden="1">
      <c r="A66" s="20">
        <v>438130</v>
      </c>
      <c r="B66" s="22" t="s">
        <v>5176</v>
      </c>
      <c r="C66" s="22" t="s">
        <v>5177</v>
      </c>
      <c r="D66" s="63">
        <f>+INDEX('LISTA DE PRECIOS EKM '!A:K,MATCH(C66,'LISTA DE PRECIOS EKM '!A:A,0),MATCH($D$1,'LISTA DE PRECIOS EKM '!$1:$1,0))</f>
        <v>2499900</v>
      </c>
      <c r="E66" s="22">
        <f>+INDEX('LISTA DE PRECIOS EKM '!B:K,MATCH(C66,'LISTA DE PRECIOS EKM '!A:A,0),7)</f>
        <v>2599900</v>
      </c>
      <c r="F66" s="22">
        <f>+INDEX('LISTA DE PRECIOS EKM '!B:K,MATCH(C66,'LISTA DE PRECIOS EKM '!A:A,0),9)</f>
        <v>2739900</v>
      </c>
      <c r="G66" s="22" t="str">
        <f>+IF(ISNUMBER(MATCH(C66,Precios!C:C,0)),"Sí está", "No está")</f>
        <v>No está</v>
      </c>
    </row>
    <row r="67" spans="1:7" hidden="1">
      <c r="A67" s="20">
        <v>438131</v>
      </c>
      <c r="B67" s="22" t="s">
        <v>5176</v>
      </c>
      <c r="C67" s="22" t="s">
        <v>5177</v>
      </c>
      <c r="D67" s="63">
        <f>+INDEX('LISTA DE PRECIOS EKM '!A:K,MATCH(C67,'LISTA DE PRECIOS EKM '!A:A,0),MATCH($D$1,'LISTA DE PRECIOS EKM '!$1:$1,0))</f>
        <v>2499900</v>
      </c>
      <c r="E67" s="22">
        <f>+INDEX('LISTA DE PRECIOS EKM '!B:K,MATCH(C67,'LISTA DE PRECIOS EKM '!A:A,0),7)</f>
        <v>2599900</v>
      </c>
      <c r="F67" s="22">
        <f>+INDEX('LISTA DE PRECIOS EKM '!B:K,MATCH(C67,'LISTA DE PRECIOS EKM '!A:A,0),9)</f>
        <v>2739900</v>
      </c>
      <c r="G67" s="22" t="str">
        <f>+IF(ISNUMBER(MATCH(C67,Precios!C:C,0)),"Sí está", "No está")</f>
        <v>No está</v>
      </c>
    </row>
    <row r="68" spans="1:7" hidden="1">
      <c r="A68" s="20">
        <v>438132</v>
      </c>
      <c r="B68" s="22" t="s">
        <v>5178</v>
      </c>
      <c r="C68" s="22" t="s">
        <v>5179</v>
      </c>
      <c r="D68" s="63">
        <f>+INDEX('LISTA DE PRECIOS EKM '!A:K,MATCH(C68,'LISTA DE PRECIOS EKM '!A:A,0),MATCH($D$1,'LISTA DE PRECIOS EKM '!$1:$1,0))</f>
        <v>3199900</v>
      </c>
      <c r="E68" s="22">
        <f>+INDEX('LISTA DE PRECIOS EKM '!B:K,MATCH(C68,'LISTA DE PRECIOS EKM '!A:A,0),7)</f>
        <v>3329900</v>
      </c>
      <c r="F68" s="22">
        <f>+INDEX('LISTA DE PRECIOS EKM '!B:K,MATCH(C68,'LISTA DE PRECIOS EKM '!A:A,0),9)</f>
        <v>3509900</v>
      </c>
      <c r="G68" s="22" t="str">
        <f>+IF(ISNUMBER(MATCH(C68,Precios!C:C,0)),"Sí está", "No está")</f>
        <v>No está</v>
      </c>
    </row>
    <row r="69" spans="1:7" hidden="1">
      <c r="A69" s="20">
        <v>438133</v>
      </c>
      <c r="B69" s="22" t="s">
        <v>5178</v>
      </c>
      <c r="C69" s="22" t="s">
        <v>5179</v>
      </c>
      <c r="D69" s="63">
        <f>+INDEX('LISTA DE PRECIOS EKM '!A:K,MATCH(C69,'LISTA DE PRECIOS EKM '!A:A,0),MATCH($D$1,'LISTA DE PRECIOS EKM '!$1:$1,0))</f>
        <v>3199900</v>
      </c>
      <c r="E69" s="22">
        <f>+INDEX('LISTA DE PRECIOS EKM '!B:K,MATCH(C69,'LISTA DE PRECIOS EKM '!A:A,0),7)</f>
        <v>3329900</v>
      </c>
      <c r="F69" s="22">
        <f>+INDEX('LISTA DE PRECIOS EKM '!B:K,MATCH(C69,'LISTA DE PRECIOS EKM '!A:A,0),9)</f>
        <v>3509900</v>
      </c>
      <c r="G69" s="22" t="str">
        <f>+IF(ISNUMBER(MATCH(C69,Precios!C:C,0)),"Sí está", "No está")</f>
        <v>No está</v>
      </c>
    </row>
    <row r="70" spans="1:7" hidden="1">
      <c r="A70" s="20">
        <v>438134</v>
      </c>
      <c r="B70" s="22" t="s">
        <v>5180</v>
      </c>
      <c r="C70" s="22" t="s">
        <v>5181</v>
      </c>
      <c r="D70" s="63">
        <f>+INDEX('LISTA DE PRECIOS EKM '!A:K,MATCH(C70,'LISTA DE PRECIOS EKM '!A:A,0),MATCH($D$1,'LISTA DE PRECIOS EKM '!$1:$1,0))</f>
        <v>3199900</v>
      </c>
      <c r="E70" s="22">
        <f>+INDEX('LISTA DE PRECIOS EKM '!B:K,MATCH(C70,'LISTA DE PRECIOS EKM '!A:A,0),7)</f>
        <v>3329900</v>
      </c>
      <c r="F70" s="22">
        <f>+INDEX('LISTA DE PRECIOS EKM '!B:K,MATCH(C70,'LISTA DE PRECIOS EKM '!A:A,0),9)</f>
        <v>3509900</v>
      </c>
      <c r="G70" s="22" t="str">
        <f>+IF(ISNUMBER(MATCH(C70,Precios!C:C,0)),"Sí está", "No está")</f>
        <v>No está</v>
      </c>
    </row>
    <row r="71" spans="1:7" hidden="1">
      <c r="A71" s="20">
        <v>438135</v>
      </c>
      <c r="B71" s="22" t="s">
        <v>5180</v>
      </c>
      <c r="C71" s="22" t="s">
        <v>5181</v>
      </c>
      <c r="D71" s="63">
        <f>+INDEX('LISTA DE PRECIOS EKM '!A:K,MATCH(C71,'LISTA DE PRECIOS EKM '!A:A,0),MATCH($D$1,'LISTA DE PRECIOS EKM '!$1:$1,0))</f>
        <v>3199900</v>
      </c>
      <c r="E71" s="22">
        <f>+INDEX('LISTA DE PRECIOS EKM '!B:K,MATCH(C71,'LISTA DE PRECIOS EKM '!A:A,0),7)</f>
        <v>3329900</v>
      </c>
      <c r="F71" s="22">
        <f>+INDEX('LISTA DE PRECIOS EKM '!B:K,MATCH(C71,'LISTA DE PRECIOS EKM '!A:A,0),9)</f>
        <v>3509900</v>
      </c>
      <c r="G71" s="22" t="str">
        <f>+IF(ISNUMBER(MATCH(C71,Precios!C:C,0)),"Sí está", "No está")</f>
        <v>No está</v>
      </c>
    </row>
    <row r="72" spans="1:7" hidden="1">
      <c r="A72" s="20">
        <v>438136</v>
      </c>
      <c r="B72" s="22" t="s">
        <v>5182</v>
      </c>
      <c r="C72" s="22" t="s">
        <v>5183</v>
      </c>
      <c r="D72" s="63">
        <f>+INDEX('LISTA DE PRECIOS EKM '!A:K,MATCH(C72,'LISTA DE PRECIOS EKM '!A:A,0),MATCH($D$1,'LISTA DE PRECIOS EKM '!$1:$1,0))</f>
        <v>3199900</v>
      </c>
      <c r="E72" s="22">
        <f>+INDEX('LISTA DE PRECIOS EKM '!B:K,MATCH(C72,'LISTA DE PRECIOS EKM '!A:A,0),7)</f>
        <v>3329900</v>
      </c>
      <c r="F72" s="22">
        <f>+INDEX('LISTA DE PRECIOS EKM '!B:K,MATCH(C72,'LISTA DE PRECIOS EKM '!A:A,0),9)</f>
        <v>3509900</v>
      </c>
      <c r="G72" s="22" t="str">
        <f>+IF(ISNUMBER(MATCH(C72,Precios!C:C,0)),"Sí está", "No está")</f>
        <v>No está</v>
      </c>
    </row>
    <row r="73" spans="1:7" hidden="1">
      <c r="A73" s="20">
        <v>438137</v>
      </c>
      <c r="B73" s="22" t="s">
        <v>5182</v>
      </c>
      <c r="C73" s="22" t="s">
        <v>5183</v>
      </c>
      <c r="D73" s="63">
        <f>+INDEX('LISTA DE PRECIOS EKM '!A:K,MATCH(C73,'LISTA DE PRECIOS EKM '!A:A,0),MATCH($D$1,'LISTA DE PRECIOS EKM '!$1:$1,0))</f>
        <v>3199900</v>
      </c>
      <c r="E73" s="22">
        <f>+INDEX('LISTA DE PRECIOS EKM '!B:K,MATCH(C73,'LISTA DE PRECIOS EKM '!A:A,0),7)</f>
        <v>3329900</v>
      </c>
      <c r="F73" s="22">
        <f>+INDEX('LISTA DE PRECIOS EKM '!B:K,MATCH(C73,'LISTA DE PRECIOS EKM '!A:A,0),9)</f>
        <v>3509900</v>
      </c>
      <c r="G73" s="22" t="str">
        <f>+IF(ISNUMBER(MATCH(C73,Precios!C:C,0)),"Sí está", "No está")</f>
        <v>No está</v>
      </c>
    </row>
    <row r="74" spans="1:7" hidden="1">
      <c r="A74" s="20">
        <v>438138</v>
      </c>
      <c r="B74" s="22" t="s">
        <v>5184</v>
      </c>
      <c r="C74" s="22" t="s">
        <v>5185</v>
      </c>
      <c r="D74" s="63">
        <f>+INDEX('LISTA DE PRECIOS EKM '!A:K,MATCH(C74,'LISTA DE PRECIOS EKM '!A:A,0),MATCH($D$1,'LISTA DE PRECIOS EKM '!$1:$1,0))</f>
        <v>2199900</v>
      </c>
      <c r="E74" s="22">
        <f>+INDEX('LISTA DE PRECIOS EKM '!B:K,MATCH(C74,'LISTA DE PRECIOS EKM '!A:A,0),7)</f>
        <v>2289900</v>
      </c>
      <c r="F74" s="22">
        <f>+INDEX('LISTA DE PRECIOS EKM '!B:K,MATCH(C74,'LISTA DE PRECIOS EKM '!A:A,0),9)</f>
        <v>2409900</v>
      </c>
      <c r="G74" s="22" t="str">
        <f>+IF(ISNUMBER(MATCH(C74,Precios!C:C,0)),"Sí está", "No está")</f>
        <v>No está</v>
      </c>
    </row>
    <row r="75" spans="1:7" hidden="1">
      <c r="A75" s="20">
        <v>438139</v>
      </c>
      <c r="B75" s="22" t="s">
        <v>5184</v>
      </c>
      <c r="C75" s="22" t="s">
        <v>5185</v>
      </c>
      <c r="D75" s="63">
        <f>+INDEX('LISTA DE PRECIOS EKM '!A:K,MATCH(C75,'LISTA DE PRECIOS EKM '!A:A,0),MATCH($D$1,'LISTA DE PRECIOS EKM '!$1:$1,0))</f>
        <v>2199900</v>
      </c>
      <c r="E75" s="22">
        <f>+INDEX('LISTA DE PRECIOS EKM '!B:K,MATCH(C75,'LISTA DE PRECIOS EKM '!A:A,0),7)</f>
        <v>2289900</v>
      </c>
      <c r="F75" s="22">
        <f>+INDEX('LISTA DE PRECIOS EKM '!B:K,MATCH(C75,'LISTA DE PRECIOS EKM '!A:A,0),9)</f>
        <v>2409900</v>
      </c>
      <c r="G75" s="22" t="str">
        <f>+IF(ISNUMBER(MATCH(C75,Precios!C:C,0)),"Sí está", "No está")</f>
        <v>No está</v>
      </c>
    </row>
    <row r="76" spans="1:7" hidden="1">
      <c r="A76" s="20">
        <v>438140</v>
      </c>
      <c r="B76" s="22" t="s">
        <v>5186</v>
      </c>
      <c r="C76" s="22" t="s">
        <v>5187</v>
      </c>
      <c r="D76" s="63">
        <f>+INDEX('LISTA DE PRECIOS EKM '!A:K,MATCH(C76,'LISTA DE PRECIOS EKM '!A:A,0),MATCH($D$1,'LISTA DE PRECIOS EKM '!$1:$1,0))</f>
        <v>2199900</v>
      </c>
      <c r="E76" s="22">
        <f>+INDEX('LISTA DE PRECIOS EKM '!B:K,MATCH(C76,'LISTA DE PRECIOS EKM '!A:A,0),7)</f>
        <v>2289900</v>
      </c>
      <c r="F76" s="22">
        <f>+INDEX('LISTA DE PRECIOS EKM '!B:K,MATCH(C76,'LISTA DE PRECIOS EKM '!A:A,0),9)</f>
        <v>2409900</v>
      </c>
      <c r="G76" s="22" t="str">
        <f>+IF(ISNUMBER(MATCH(C76,Precios!C:C,0)),"Sí está", "No está")</f>
        <v>No está</v>
      </c>
    </row>
    <row r="77" spans="1:7" hidden="1">
      <c r="A77" s="20">
        <v>438141</v>
      </c>
      <c r="B77" s="22" t="s">
        <v>5186</v>
      </c>
      <c r="C77" s="22" t="s">
        <v>5187</v>
      </c>
      <c r="D77" s="63">
        <f>+INDEX('LISTA DE PRECIOS EKM '!A:K,MATCH(C77,'LISTA DE PRECIOS EKM '!A:A,0),MATCH($D$1,'LISTA DE PRECIOS EKM '!$1:$1,0))</f>
        <v>2199900</v>
      </c>
      <c r="E77" s="22">
        <f>+INDEX('LISTA DE PRECIOS EKM '!B:K,MATCH(C77,'LISTA DE PRECIOS EKM '!A:A,0),7)</f>
        <v>2289900</v>
      </c>
      <c r="F77" s="22">
        <f>+INDEX('LISTA DE PRECIOS EKM '!B:K,MATCH(C77,'LISTA DE PRECIOS EKM '!A:A,0),9)</f>
        <v>2409900</v>
      </c>
      <c r="G77" s="22" t="str">
        <f>+IF(ISNUMBER(MATCH(C77,Precios!C:C,0)),"Sí está", "No está")</f>
        <v>No está</v>
      </c>
    </row>
    <row r="78" spans="1:7" hidden="1">
      <c r="A78" s="20">
        <v>438142</v>
      </c>
      <c r="B78" s="22" t="s">
        <v>5188</v>
      </c>
      <c r="C78" s="22" t="s">
        <v>5189</v>
      </c>
      <c r="D78" s="63">
        <f>+INDEX('LISTA DE PRECIOS EKM '!A:K,MATCH(C78,'LISTA DE PRECIOS EKM '!A:A,0),MATCH($D$1,'LISTA DE PRECIOS EKM '!$1:$1,0))</f>
        <v>2499900</v>
      </c>
      <c r="E78" s="22">
        <f>+INDEX('LISTA DE PRECIOS EKM '!B:K,MATCH(C78,'LISTA DE PRECIOS EKM '!A:A,0),7)</f>
        <v>2599900</v>
      </c>
      <c r="F78" s="22">
        <f>+INDEX('LISTA DE PRECIOS EKM '!B:K,MATCH(C78,'LISTA DE PRECIOS EKM '!A:A,0),9)</f>
        <v>2739900</v>
      </c>
      <c r="G78" s="22" t="str">
        <f>+IF(ISNUMBER(MATCH(C78,Precios!C:C,0)),"Sí está", "No está")</f>
        <v>No está</v>
      </c>
    </row>
    <row r="79" spans="1:7" hidden="1">
      <c r="A79" s="20">
        <v>438143</v>
      </c>
      <c r="B79" s="22" t="s">
        <v>5188</v>
      </c>
      <c r="C79" s="22" t="s">
        <v>5189</v>
      </c>
      <c r="D79" s="63">
        <f>+INDEX('LISTA DE PRECIOS EKM '!A:K,MATCH(C79,'LISTA DE PRECIOS EKM '!A:A,0),MATCH($D$1,'LISTA DE PRECIOS EKM '!$1:$1,0))</f>
        <v>2499900</v>
      </c>
      <c r="E79" s="22">
        <f>+INDEX('LISTA DE PRECIOS EKM '!B:K,MATCH(C79,'LISTA DE PRECIOS EKM '!A:A,0),7)</f>
        <v>2599900</v>
      </c>
      <c r="F79" s="22">
        <f>+INDEX('LISTA DE PRECIOS EKM '!B:K,MATCH(C79,'LISTA DE PRECIOS EKM '!A:A,0),9)</f>
        <v>2739900</v>
      </c>
      <c r="G79" s="22" t="str">
        <f>+IF(ISNUMBER(MATCH(C79,Precios!C:C,0)),"Sí está", "No está")</f>
        <v>No está</v>
      </c>
    </row>
    <row r="80" spans="1:7" hidden="1">
      <c r="A80" s="20">
        <v>438144</v>
      </c>
      <c r="B80" s="22" t="s">
        <v>5190</v>
      </c>
      <c r="C80" s="22" t="s">
        <v>5191</v>
      </c>
      <c r="D80" s="63">
        <f>+INDEX('LISTA DE PRECIOS EKM '!A:K,MATCH(C80,'LISTA DE PRECIOS EKM '!A:A,0),MATCH($D$1,'LISTA DE PRECIOS EKM '!$1:$1,0))</f>
        <v>2199900</v>
      </c>
      <c r="E80" s="22">
        <f>+INDEX('LISTA DE PRECIOS EKM '!B:K,MATCH(C80,'LISTA DE PRECIOS EKM '!A:A,0),7)</f>
        <v>2289900</v>
      </c>
      <c r="F80" s="22">
        <f>+INDEX('LISTA DE PRECIOS EKM '!B:K,MATCH(C80,'LISTA DE PRECIOS EKM '!A:A,0),9)</f>
        <v>2409900</v>
      </c>
      <c r="G80" s="22" t="str">
        <f>+IF(ISNUMBER(MATCH(C80,Precios!C:C,0)),"Sí está", "No está")</f>
        <v>No está</v>
      </c>
    </row>
    <row r="81" spans="1:7" hidden="1">
      <c r="A81" s="20">
        <v>438146</v>
      </c>
      <c r="B81" s="22" t="s">
        <v>5190</v>
      </c>
      <c r="C81" s="22" t="s">
        <v>5191</v>
      </c>
      <c r="D81" s="63">
        <f>+INDEX('LISTA DE PRECIOS EKM '!A:K,MATCH(C81,'LISTA DE PRECIOS EKM '!A:A,0),MATCH($D$1,'LISTA DE PRECIOS EKM '!$1:$1,0))</f>
        <v>2199900</v>
      </c>
      <c r="E81" s="22">
        <f>+INDEX('LISTA DE PRECIOS EKM '!B:K,MATCH(C81,'LISTA DE PRECIOS EKM '!A:A,0),7)</f>
        <v>2289900</v>
      </c>
      <c r="F81" s="22">
        <f>+INDEX('LISTA DE PRECIOS EKM '!B:K,MATCH(C81,'LISTA DE PRECIOS EKM '!A:A,0),9)</f>
        <v>2409900</v>
      </c>
      <c r="G81" s="22" t="str">
        <f>+IF(ISNUMBER(MATCH(C81,Precios!C:C,0)),"Sí está", "No está")</f>
        <v>No está</v>
      </c>
    </row>
    <row r="82" spans="1:7" hidden="1">
      <c r="A82" s="20">
        <v>450109</v>
      </c>
      <c r="B82" s="22" t="s">
        <v>5192</v>
      </c>
      <c r="C82" s="22" t="s">
        <v>5193</v>
      </c>
      <c r="D82" s="63">
        <f>+INDEX('LISTA DE PRECIOS EKM '!A:K,MATCH(C82,'LISTA DE PRECIOS EKM '!A:A,0),MATCH($D$1,'LISTA DE PRECIOS EKM '!$1:$1,0))</f>
        <v>2199900</v>
      </c>
      <c r="E82" s="22">
        <f>+INDEX('LISTA DE PRECIOS EKM '!B:K,MATCH(C82,'LISTA DE PRECIOS EKM '!A:A,0),7)</f>
        <v>2289900</v>
      </c>
      <c r="F82" s="22">
        <f>+INDEX('LISTA DE PRECIOS EKM '!B:K,MATCH(C82,'LISTA DE PRECIOS EKM '!A:A,0),9)</f>
        <v>2409900</v>
      </c>
      <c r="G82" s="22" t="str">
        <f>+IF(ISNUMBER(MATCH(C82,Precios!C:C,0)),"Sí está", "No está")</f>
        <v>No está</v>
      </c>
    </row>
    <row r="83" spans="1:7" hidden="1">
      <c r="A83" s="20">
        <v>450111</v>
      </c>
      <c r="B83" s="22" t="s">
        <v>5192</v>
      </c>
      <c r="C83" s="22" t="s">
        <v>5193</v>
      </c>
      <c r="D83" s="63">
        <f>+INDEX('LISTA DE PRECIOS EKM '!A:K,MATCH(C83,'LISTA DE PRECIOS EKM '!A:A,0),MATCH($D$1,'LISTA DE PRECIOS EKM '!$1:$1,0))</f>
        <v>2199900</v>
      </c>
      <c r="E83" s="22">
        <f>+INDEX('LISTA DE PRECIOS EKM '!B:K,MATCH(C83,'LISTA DE PRECIOS EKM '!A:A,0),7)</f>
        <v>2289900</v>
      </c>
      <c r="F83" s="22">
        <f>+INDEX('LISTA DE PRECIOS EKM '!B:K,MATCH(C83,'LISTA DE PRECIOS EKM '!A:A,0),9)</f>
        <v>2409900</v>
      </c>
      <c r="G83" s="22" t="str">
        <f>+IF(ISNUMBER(MATCH(C83,Precios!C:C,0)),"Sí está", "No está")</f>
        <v>No está</v>
      </c>
    </row>
    <row r="84" spans="1:7" hidden="1">
      <c r="A84" s="20">
        <v>450112</v>
      </c>
      <c r="B84" s="22" t="s">
        <v>5194</v>
      </c>
      <c r="C84" s="22" t="s">
        <v>5195</v>
      </c>
      <c r="D84" s="63">
        <f>+INDEX('LISTA DE PRECIOS EKM '!A:K,MATCH(C84,'LISTA DE PRECIOS EKM '!A:A,0),MATCH($D$1,'LISTA DE PRECIOS EKM '!$1:$1,0))</f>
        <v>2199900</v>
      </c>
      <c r="E84" s="22">
        <f>+INDEX('LISTA DE PRECIOS EKM '!B:K,MATCH(C84,'LISTA DE PRECIOS EKM '!A:A,0),7)</f>
        <v>2289900</v>
      </c>
      <c r="F84" s="22">
        <f>+INDEX('LISTA DE PRECIOS EKM '!B:K,MATCH(C84,'LISTA DE PRECIOS EKM '!A:A,0),9)</f>
        <v>2409900</v>
      </c>
      <c r="G84" s="22" t="str">
        <f>+IF(ISNUMBER(MATCH(C84,Precios!C:C,0)),"Sí está", "No está")</f>
        <v>No está</v>
      </c>
    </row>
    <row r="85" spans="1:7" hidden="1">
      <c r="A85" s="20">
        <v>450113</v>
      </c>
      <c r="B85" s="22" t="s">
        <v>5194</v>
      </c>
      <c r="C85" s="22" t="s">
        <v>5195</v>
      </c>
      <c r="D85" s="63">
        <f>+INDEX('LISTA DE PRECIOS EKM '!A:K,MATCH(C85,'LISTA DE PRECIOS EKM '!A:A,0),MATCH($D$1,'LISTA DE PRECIOS EKM '!$1:$1,0))</f>
        <v>2199900</v>
      </c>
      <c r="E85" s="22">
        <f>+INDEX('LISTA DE PRECIOS EKM '!B:K,MATCH(C85,'LISTA DE PRECIOS EKM '!A:A,0),7)</f>
        <v>2289900</v>
      </c>
      <c r="F85" s="22">
        <f>+INDEX('LISTA DE PRECIOS EKM '!B:K,MATCH(C85,'LISTA DE PRECIOS EKM '!A:A,0),9)</f>
        <v>2409900</v>
      </c>
      <c r="G85" s="22" t="str">
        <f>+IF(ISNUMBER(MATCH(C85,Precios!C:C,0)),"Sí está", "No está")</f>
        <v>No está</v>
      </c>
    </row>
    <row r="86" spans="1:7" hidden="1">
      <c r="A86" s="20">
        <v>450115</v>
      </c>
      <c r="B86" s="22" t="s">
        <v>5194</v>
      </c>
      <c r="C86" s="22" t="s">
        <v>5196</v>
      </c>
      <c r="D86" s="63">
        <f>+INDEX('LISTA DE PRECIOS EKM '!A:K,MATCH(C86,'LISTA DE PRECIOS EKM '!A:A,0),MATCH($D$1,'LISTA DE PRECIOS EKM '!$1:$1,0))</f>
        <v>2199900</v>
      </c>
      <c r="E86" s="22">
        <f>+INDEX('LISTA DE PRECIOS EKM '!B:K,MATCH(C86,'LISTA DE PRECIOS EKM '!A:A,0),7)</f>
        <v>2289900</v>
      </c>
      <c r="F86" s="22">
        <f>+INDEX('LISTA DE PRECIOS EKM '!B:K,MATCH(C86,'LISTA DE PRECIOS EKM '!A:A,0),9)</f>
        <v>2409900</v>
      </c>
      <c r="G86" s="22" t="str">
        <f>+IF(ISNUMBER(MATCH(C86,Precios!C:C,0)),"Sí está", "No está")</f>
        <v>No está</v>
      </c>
    </row>
    <row r="87" spans="1:7" hidden="1">
      <c r="A87" s="20">
        <v>450116</v>
      </c>
      <c r="B87" s="22" t="s">
        <v>5194</v>
      </c>
      <c r="C87" s="22" t="s">
        <v>5196</v>
      </c>
      <c r="D87" s="63">
        <f>+INDEX('LISTA DE PRECIOS EKM '!A:K,MATCH(C87,'LISTA DE PRECIOS EKM '!A:A,0),MATCH($D$1,'LISTA DE PRECIOS EKM '!$1:$1,0))</f>
        <v>2199900</v>
      </c>
      <c r="E87" s="22">
        <f>+INDEX('LISTA DE PRECIOS EKM '!B:K,MATCH(C87,'LISTA DE PRECIOS EKM '!A:A,0),7)</f>
        <v>2289900</v>
      </c>
      <c r="F87" s="22">
        <f>+INDEX('LISTA DE PRECIOS EKM '!B:K,MATCH(C87,'LISTA DE PRECIOS EKM '!A:A,0),9)</f>
        <v>2409900</v>
      </c>
      <c r="G87" s="22" t="str">
        <f>+IF(ISNUMBER(MATCH(C87,Precios!C:C,0)),"Sí está", "No está")</f>
        <v>No está</v>
      </c>
    </row>
    <row r="88" spans="1:7" hidden="1">
      <c r="A88" s="20">
        <v>450117</v>
      </c>
      <c r="B88" s="22" t="s">
        <v>5197</v>
      </c>
      <c r="C88" s="22" t="s">
        <v>5198</v>
      </c>
      <c r="D88" s="63">
        <f>+INDEX('LISTA DE PRECIOS EKM '!A:K,MATCH(C88,'LISTA DE PRECIOS EKM '!A:A,0),MATCH($D$1,'LISTA DE PRECIOS EKM '!$1:$1,0))</f>
        <v>2199900</v>
      </c>
      <c r="E88" s="22">
        <f>+INDEX('LISTA DE PRECIOS EKM '!B:K,MATCH(C88,'LISTA DE PRECIOS EKM '!A:A,0),7)</f>
        <v>2289900</v>
      </c>
      <c r="F88" s="22">
        <f>+INDEX('LISTA DE PRECIOS EKM '!B:K,MATCH(C88,'LISTA DE PRECIOS EKM '!A:A,0),9)</f>
        <v>2409900</v>
      </c>
      <c r="G88" s="22" t="str">
        <f>+IF(ISNUMBER(MATCH(C88,Precios!C:C,0)),"Sí está", "No está")</f>
        <v>No está</v>
      </c>
    </row>
    <row r="89" spans="1:7" hidden="1">
      <c r="A89" s="20">
        <v>450118</v>
      </c>
      <c r="B89" s="22" t="s">
        <v>5197</v>
      </c>
      <c r="C89" s="22" t="s">
        <v>5198</v>
      </c>
      <c r="D89" s="63">
        <f>+INDEX('LISTA DE PRECIOS EKM '!A:K,MATCH(C89,'LISTA DE PRECIOS EKM '!A:A,0),MATCH($D$1,'LISTA DE PRECIOS EKM '!$1:$1,0))</f>
        <v>2199900</v>
      </c>
      <c r="E89" s="22">
        <f>+INDEX('LISTA DE PRECIOS EKM '!B:K,MATCH(C89,'LISTA DE PRECIOS EKM '!A:A,0),7)</f>
        <v>2289900</v>
      </c>
      <c r="F89" s="22">
        <f>+INDEX('LISTA DE PRECIOS EKM '!B:K,MATCH(C89,'LISTA DE PRECIOS EKM '!A:A,0),9)</f>
        <v>2409900</v>
      </c>
      <c r="G89" s="22" t="str">
        <f>+IF(ISNUMBER(MATCH(C89,Precios!C:C,0)),"Sí está", "No está")</f>
        <v>No está</v>
      </c>
    </row>
    <row r="90" spans="1:7" hidden="1">
      <c r="A90" s="20">
        <v>450122</v>
      </c>
      <c r="B90" s="22" t="s">
        <v>5199</v>
      </c>
      <c r="C90" s="22" t="s">
        <v>5200</v>
      </c>
      <c r="D90" s="63">
        <f>+INDEX('LISTA DE PRECIOS EKM '!A:K,MATCH(C90,'LISTA DE PRECIOS EKM '!A:A,0),MATCH($D$1,'LISTA DE PRECIOS EKM '!$1:$1,0))</f>
        <v>3499900</v>
      </c>
      <c r="E90" s="22">
        <f>+INDEX('LISTA DE PRECIOS EKM '!B:K,MATCH(C90,'LISTA DE PRECIOS EKM '!A:A,0),7)</f>
        <v>3639900</v>
      </c>
      <c r="F90" s="22">
        <f>+INDEX('LISTA DE PRECIOS EKM '!B:K,MATCH(C90,'LISTA DE PRECIOS EKM '!A:A,0),9)</f>
        <v>3839900</v>
      </c>
      <c r="G90" s="22" t="str">
        <f>+IF(ISNUMBER(MATCH(C90,Precios!C:C,0)),"Sí está", "No está")</f>
        <v>No está</v>
      </c>
    </row>
    <row r="91" spans="1:7" hidden="1">
      <c r="A91" s="20">
        <v>450123</v>
      </c>
      <c r="B91" s="22" t="s">
        <v>5199</v>
      </c>
      <c r="C91" s="22" t="s">
        <v>5200</v>
      </c>
      <c r="D91" s="63">
        <f>+INDEX('LISTA DE PRECIOS EKM '!A:K,MATCH(C91,'LISTA DE PRECIOS EKM '!A:A,0),MATCH($D$1,'LISTA DE PRECIOS EKM '!$1:$1,0))</f>
        <v>3499900</v>
      </c>
      <c r="E91" s="22">
        <f>+INDEX('LISTA DE PRECIOS EKM '!B:K,MATCH(C91,'LISTA DE PRECIOS EKM '!A:A,0),7)</f>
        <v>3639900</v>
      </c>
      <c r="F91" s="22">
        <f>+INDEX('LISTA DE PRECIOS EKM '!B:K,MATCH(C91,'LISTA DE PRECIOS EKM '!A:A,0),9)</f>
        <v>3839900</v>
      </c>
      <c r="G91" s="22" t="str">
        <f>+IF(ISNUMBER(MATCH(C91,Precios!C:C,0)),"Sí está", "No está")</f>
        <v>No está</v>
      </c>
    </row>
    <row r="92" spans="1:7" hidden="1">
      <c r="A92" s="20">
        <v>450124</v>
      </c>
      <c r="B92" s="22" t="s">
        <v>5201</v>
      </c>
      <c r="C92" s="22" t="s">
        <v>5202</v>
      </c>
      <c r="D92" s="63">
        <f>+INDEX('LISTA DE PRECIOS EKM '!A:K,MATCH(C92,'LISTA DE PRECIOS EKM '!A:A,0),MATCH($D$1,'LISTA DE PRECIOS EKM '!$1:$1,0))</f>
        <v>3499900</v>
      </c>
      <c r="E92" s="22">
        <f>+INDEX('LISTA DE PRECIOS EKM '!B:K,MATCH(C92,'LISTA DE PRECIOS EKM '!A:A,0),7)</f>
        <v>3639900</v>
      </c>
      <c r="F92" s="22">
        <f>+INDEX('LISTA DE PRECIOS EKM '!B:K,MATCH(C92,'LISTA DE PRECIOS EKM '!A:A,0),9)</f>
        <v>3839900</v>
      </c>
      <c r="G92" s="22" t="str">
        <f>+IF(ISNUMBER(MATCH(C92,Precios!C:C,0)),"Sí está", "No está")</f>
        <v>No está</v>
      </c>
    </row>
    <row r="93" spans="1:7" hidden="1">
      <c r="A93" s="20">
        <v>450126</v>
      </c>
      <c r="B93" s="22" t="s">
        <v>5201</v>
      </c>
      <c r="C93" s="22" t="s">
        <v>5202</v>
      </c>
      <c r="D93" s="63">
        <f>+INDEX('LISTA DE PRECIOS EKM '!A:K,MATCH(C93,'LISTA DE PRECIOS EKM '!A:A,0),MATCH($D$1,'LISTA DE PRECIOS EKM '!$1:$1,0))</f>
        <v>3499900</v>
      </c>
      <c r="E93" s="22">
        <f>+INDEX('LISTA DE PRECIOS EKM '!B:K,MATCH(C93,'LISTA DE PRECIOS EKM '!A:A,0),7)</f>
        <v>3639900</v>
      </c>
      <c r="F93" s="22">
        <f>+INDEX('LISTA DE PRECIOS EKM '!B:K,MATCH(C93,'LISTA DE PRECIOS EKM '!A:A,0),9)</f>
        <v>3839900</v>
      </c>
      <c r="G93" s="22" t="str">
        <f>+IF(ISNUMBER(MATCH(C93,Precios!C:C,0)),"Sí está", "No está")</f>
        <v>No está</v>
      </c>
    </row>
    <row r="94" spans="1:7" hidden="1">
      <c r="A94" s="20">
        <v>450127</v>
      </c>
      <c r="B94" s="22" t="s">
        <v>5203</v>
      </c>
      <c r="C94" s="22" t="s">
        <v>5204</v>
      </c>
      <c r="D94" s="63">
        <f>+INDEX('LISTA DE PRECIOS EKM '!A:K,MATCH(C94,'LISTA DE PRECIOS EKM '!A:A,0),MATCH($D$1,'LISTA DE PRECIOS EKM '!$1:$1,0))</f>
        <v>3499900</v>
      </c>
      <c r="E94" s="22">
        <f>+INDEX('LISTA DE PRECIOS EKM '!B:K,MATCH(C94,'LISTA DE PRECIOS EKM '!A:A,0),7)</f>
        <v>3639900</v>
      </c>
      <c r="F94" s="22">
        <f>+INDEX('LISTA DE PRECIOS EKM '!B:K,MATCH(C94,'LISTA DE PRECIOS EKM '!A:A,0),9)</f>
        <v>3839900</v>
      </c>
      <c r="G94" s="22" t="str">
        <f>+IF(ISNUMBER(MATCH(C94,Precios!C:C,0)),"Sí está", "No está")</f>
        <v>No está</v>
      </c>
    </row>
    <row r="95" spans="1:7" hidden="1">
      <c r="A95" s="20">
        <v>450129</v>
      </c>
      <c r="B95" s="22" t="s">
        <v>5203</v>
      </c>
      <c r="C95" s="22" t="s">
        <v>5204</v>
      </c>
      <c r="D95" s="63">
        <f>+INDEX('LISTA DE PRECIOS EKM '!A:K,MATCH(C95,'LISTA DE PRECIOS EKM '!A:A,0),MATCH($D$1,'LISTA DE PRECIOS EKM '!$1:$1,0))</f>
        <v>3499900</v>
      </c>
      <c r="E95" s="22">
        <f>+INDEX('LISTA DE PRECIOS EKM '!B:K,MATCH(C95,'LISTA DE PRECIOS EKM '!A:A,0),7)</f>
        <v>3639900</v>
      </c>
      <c r="F95" s="22">
        <f>+INDEX('LISTA DE PRECIOS EKM '!B:K,MATCH(C95,'LISTA DE PRECIOS EKM '!A:A,0),9)</f>
        <v>3839900</v>
      </c>
      <c r="G95" s="22" t="str">
        <f>+IF(ISNUMBER(MATCH(C95,Precios!C:C,0)),"Sí está", "No está")</f>
        <v>No está</v>
      </c>
    </row>
    <row r="96" spans="1:7" hidden="1">
      <c r="A96" s="20">
        <v>450130</v>
      </c>
      <c r="B96" s="22" t="s">
        <v>5205</v>
      </c>
      <c r="C96" s="22" t="s">
        <v>5206</v>
      </c>
      <c r="D96" s="63">
        <f>+INDEX('LISTA DE PRECIOS EKM '!A:K,MATCH(C96,'LISTA DE PRECIOS EKM '!A:A,0),MATCH($D$1,'LISTA DE PRECIOS EKM '!$1:$1,0))</f>
        <v>3499900</v>
      </c>
      <c r="E96" s="22">
        <f>+INDEX('LISTA DE PRECIOS EKM '!B:K,MATCH(C96,'LISTA DE PRECIOS EKM '!A:A,0),7)</f>
        <v>3639900</v>
      </c>
      <c r="F96" s="22">
        <f>+INDEX('LISTA DE PRECIOS EKM '!B:K,MATCH(C96,'LISTA DE PRECIOS EKM '!A:A,0),9)</f>
        <v>3839900</v>
      </c>
      <c r="G96" s="22" t="str">
        <f>+IF(ISNUMBER(MATCH(C96,Precios!C:C,0)),"Sí está", "No está")</f>
        <v>No está</v>
      </c>
    </row>
    <row r="97" spans="1:7" hidden="1">
      <c r="A97" s="20">
        <v>450145</v>
      </c>
      <c r="B97" s="22" t="s">
        <v>5205</v>
      </c>
      <c r="C97" s="22" t="s">
        <v>5206</v>
      </c>
      <c r="D97" s="63">
        <f>+INDEX('LISTA DE PRECIOS EKM '!A:K,MATCH(C97,'LISTA DE PRECIOS EKM '!A:A,0),MATCH($D$1,'LISTA DE PRECIOS EKM '!$1:$1,0))</f>
        <v>3499900</v>
      </c>
      <c r="E97" s="22">
        <f>+INDEX('LISTA DE PRECIOS EKM '!B:K,MATCH(C97,'LISTA DE PRECIOS EKM '!A:A,0),7)</f>
        <v>3639900</v>
      </c>
      <c r="F97" s="22">
        <f>+INDEX('LISTA DE PRECIOS EKM '!B:K,MATCH(C97,'LISTA DE PRECIOS EKM '!A:A,0),9)</f>
        <v>3839900</v>
      </c>
      <c r="G97" s="22" t="str">
        <f>+IF(ISNUMBER(MATCH(C97,Precios!C:C,0)),"Sí está", "No está")</f>
        <v>No está</v>
      </c>
    </row>
    <row r="98" spans="1:7" hidden="1">
      <c r="A98" s="20">
        <v>450146</v>
      </c>
      <c r="B98" s="22" t="s">
        <v>5207</v>
      </c>
      <c r="C98" s="22" t="s">
        <v>5208</v>
      </c>
      <c r="D98" s="63">
        <f>+INDEX('LISTA DE PRECIOS EKM '!A:K,MATCH(C98,'LISTA DE PRECIOS EKM '!A:A,0),MATCH($D$1,'LISTA DE PRECIOS EKM '!$1:$1,0))</f>
        <v>3499900</v>
      </c>
      <c r="E98" s="22">
        <f>+INDEX('LISTA DE PRECIOS EKM '!B:K,MATCH(C98,'LISTA DE PRECIOS EKM '!A:A,0),7)</f>
        <v>3639900</v>
      </c>
      <c r="F98" s="22">
        <f>+INDEX('LISTA DE PRECIOS EKM '!B:K,MATCH(C98,'LISTA DE PRECIOS EKM '!A:A,0),9)</f>
        <v>3839900</v>
      </c>
      <c r="G98" s="22" t="str">
        <f>+IF(ISNUMBER(MATCH(C98,Precios!C:C,0)),"Sí está", "No está")</f>
        <v>No está</v>
      </c>
    </row>
    <row r="99" spans="1:7" hidden="1">
      <c r="A99" s="20">
        <v>450147</v>
      </c>
      <c r="B99" s="22" t="s">
        <v>5207</v>
      </c>
      <c r="C99" s="22" t="s">
        <v>5208</v>
      </c>
      <c r="D99" s="63">
        <f>+INDEX('LISTA DE PRECIOS EKM '!A:K,MATCH(C99,'LISTA DE PRECIOS EKM '!A:A,0),MATCH($D$1,'LISTA DE PRECIOS EKM '!$1:$1,0))</f>
        <v>3499900</v>
      </c>
      <c r="E99" s="22">
        <f>+INDEX('LISTA DE PRECIOS EKM '!B:K,MATCH(C99,'LISTA DE PRECIOS EKM '!A:A,0),7)</f>
        <v>3639900</v>
      </c>
      <c r="F99" s="22">
        <f>+INDEX('LISTA DE PRECIOS EKM '!B:K,MATCH(C99,'LISTA DE PRECIOS EKM '!A:A,0),9)</f>
        <v>3839900</v>
      </c>
      <c r="G99" s="22" t="str">
        <f>+IF(ISNUMBER(MATCH(C99,Precios!C:C,0)),"Sí está", "No está")</f>
        <v>No está</v>
      </c>
    </row>
    <row r="100" spans="1:7" hidden="1">
      <c r="A100" s="20">
        <v>450148</v>
      </c>
      <c r="B100" s="22" t="s">
        <v>5209</v>
      </c>
      <c r="C100" s="22" t="s">
        <v>5210</v>
      </c>
      <c r="D100" s="63">
        <f>+INDEX('LISTA DE PRECIOS EKM '!A:K,MATCH(C100,'LISTA DE PRECIOS EKM '!A:A,0),MATCH($D$1,'LISTA DE PRECIOS EKM '!$1:$1,0))</f>
        <v>3549900</v>
      </c>
      <c r="E100" s="22">
        <f>+INDEX('LISTA DE PRECIOS EKM '!B:K,MATCH(C100,'LISTA DE PRECIOS EKM '!A:A,0),7)</f>
        <v>3689900</v>
      </c>
      <c r="F100" s="22">
        <f>+INDEX('LISTA DE PRECIOS EKM '!B:K,MATCH(C100,'LISTA DE PRECIOS EKM '!A:A,0),9)</f>
        <v>3899900</v>
      </c>
      <c r="G100" s="22" t="str">
        <f>+IF(ISNUMBER(MATCH(C100,Precios!C:C,0)),"Sí está", "No está")</f>
        <v>No está</v>
      </c>
    </row>
    <row r="101" spans="1:7" hidden="1">
      <c r="A101" s="20">
        <v>450149</v>
      </c>
      <c r="B101" s="22" t="s">
        <v>5209</v>
      </c>
      <c r="C101" s="22" t="s">
        <v>5210</v>
      </c>
      <c r="D101" s="63">
        <f>+INDEX('LISTA DE PRECIOS EKM '!A:K,MATCH(C101,'LISTA DE PRECIOS EKM '!A:A,0),MATCH($D$1,'LISTA DE PRECIOS EKM '!$1:$1,0))</f>
        <v>3549900</v>
      </c>
      <c r="E101" s="22">
        <f>+INDEX('LISTA DE PRECIOS EKM '!B:K,MATCH(C101,'LISTA DE PRECIOS EKM '!A:A,0),7)</f>
        <v>3689900</v>
      </c>
      <c r="F101" s="22">
        <f>+INDEX('LISTA DE PRECIOS EKM '!B:K,MATCH(C101,'LISTA DE PRECIOS EKM '!A:A,0),9)</f>
        <v>3899900</v>
      </c>
      <c r="G101" s="22" t="str">
        <f>+IF(ISNUMBER(MATCH(C101,Precios!C:C,0)),"Sí está", "No está")</f>
        <v>No está</v>
      </c>
    </row>
    <row r="102" spans="1:7" hidden="1">
      <c r="A102" s="20">
        <v>450150</v>
      </c>
      <c r="B102" s="22" t="s">
        <v>5209</v>
      </c>
      <c r="C102" s="22" t="s">
        <v>5211</v>
      </c>
      <c r="D102" s="63">
        <f>+INDEX('LISTA DE PRECIOS EKM '!A:K,MATCH(C102,'LISTA DE PRECIOS EKM '!A:A,0),MATCH($D$1,'LISTA DE PRECIOS EKM '!$1:$1,0))</f>
        <v>3549900</v>
      </c>
      <c r="E102" s="22">
        <f>+INDEX('LISTA DE PRECIOS EKM '!B:K,MATCH(C102,'LISTA DE PRECIOS EKM '!A:A,0),7)</f>
        <v>3689900</v>
      </c>
      <c r="F102" s="22">
        <f>+INDEX('LISTA DE PRECIOS EKM '!B:K,MATCH(C102,'LISTA DE PRECIOS EKM '!A:A,0),9)</f>
        <v>3899900</v>
      </c>
      <c r="G102" s="22" t="str">
        <f>+IF(ISNUMBER(MATCH(C102,Precios!C:C,0)),"Sí está", "No está")</f>
        <v>No está</v>
      </c>
    </row>
    <row r="103" spans="1:7" hidden="1">
      <c r="A103" s="20">
        <v>450151</v>
      </c>
      <c r="B103" s="22" t="s">
        <v>5209</v>
      </c>
      <c r="C103" s="22" t="s">
        <v>5211</v>
      </c>
      <c r="D103" s="63">
        <f>+INDEX('LISTA DE PRECIOS EKM '!A:K,MATCH(C103,'LISTA DE PRECIOS EKM '!A:A,0),MATCH($D$1,'LISTA DE PRECIOS EKM '!$1:$1,0))</f>
        <v>3549900</v>
      </c>
      <c r="E103" s="22">
        <f>+INDEX('LISTA DE PRECIOS EKM '!B:K,MATCH(C103,'LISTA DE PRECIOS EKM '!A:A,0),7)</f>
        <v>3689900</v>
      </c>
      <c r="F103" s="22">
        <f>+INDEX('LISTA DE PRECIOS EKM '!B:K,MATCH(C103,'LISTA DE PRECIOS EKM '!A:A,0),9)</f>
        <v>3899900</v>
      </c>
      <c r="G103" s="22" t="str">
        <f>+IF(ISNUMBER(MATCH(C103,Precios!C:C,0)),"Sí está", "No está")</f>
        <v>No está</v>
      </c>
    </row>
    <row r="104" spans="1:7" hidden="1">
      <c r="A104" s="20">
        <v>450152</v>
      </c>
      <c r="B104" s="22" t="s">
        <v>5212</v>
      </c>
      <c r="C104" s="22" t="s">
        <v>5213</v>
      </c>
      <c r="D104" s="63">
        <f>+INDEX('LISTA DE PRECIOS EKM '!A:K,MATCH(C104,'LISTA DE PRECIOS EKM '!A:A,0),MATCH($D$1,'LISTA DE PRECIOS EKM '!$1:$1,0))</f>
        <v>3549900</v>
      </c>
      <c r="E104" s="22">
        <f>+INDEX('LISTA DE PRECIOS EKM '!B:K,MATCH(C104,'LISTA DE PRECIOS EKM '!A:A,0),7)</f>
        <v>3689900</v>
      </c>
      <c r="F104" s="22">
        <f>+INDEX('LISTA DE PRECIOS EKM '!B:K,MATCH(C104,'LISTA DE PRECIOS EKM '!A:A,0),9)</f>
        <v>3899900</v>
      </c>
      <c r="G104" s="22" t="str">
        <f>+IF(ISNUMBER(MATCH(C104,Precios!C:C,0)),"Sí está", "No está")</f>
        <v>No está</v>
      </c>
    </row>
    <row r="105" spans="1:7" hidden="1">
      <c r="A105" s="20">
        <v>450153</v>
      </c>
      <c r="B105" s="22" t="s">
        <v>5212</v>
      </c>
      <c r="C105" s="22" t="s">
        <v>5213</v>
      </c>
      <c r="D105" s="63">
        <f>+INDEX('LISTA DE PRECIOS EKM '!A:K,MATCH(C105,'LISTA DE PRECIOS EKM '!A:A,0),MATCH($D$1,'LISTA DE PRECIOS EKM '!$1:$1,0))</f>
        <v>3549900</v>
      </c>
      <c r="E105" s="22">
        <f>+INDEX('LISTA DE PRECIOS EKM '!B:K,MATCH(C105,'LISTA DE PRECIOS EKM '!A:A,0),7)</f>
        <v>3689900</v>
      </c>
      <c r="F105" s="22">
        <f>+INDEX('LISTA DE PRECIOS EKM '!B:K,MATCH(C105,'LISTA DE PRECIOS EKM '!A:A,0),9)</f>
        <v>3899900</v>
      </c>
      <c r="G105" s="22" t="str">
        <f>+IF(ISNUMBER(MATCH(C105,Precios!C:C,0)),"Sí está", "No está")</f>
        <v>No está</v>
      </c>
    </row>
    <row r="106" spans="1:7" hidden="1">
      <c r="A106" s="20">
        <v>450154</v>
      </c>
      <c r="B106" s="22" t="s">
        <v>5214</v>
      </c>
      <c r="C106" s="22" t="s">
        <v>5215</v>
      </c>
      <c r="D106" s="63">
        <f>+INDEX('LISTA DE PRECIOS EKM '!A:K,MATCH(C106,'LISTA DE PRECIOS EKM '!A:A,0),MATCH($D$1,'LISTA DE PRECIOS EKM '!$1:$1,0))</f>
        <v>3549900</v>
      </c>
      <c r="E106" s="22">
        <f>+INDEX('LISTA DE PRECIOS EKM '!B:K,MATCH(C106,'LISTA DE PRECIOS EKM '!A:A,0),7)</f>
        <v>3689900</v>
      </c>
      <c r="F106" s="22">
        <f>+INDEX('LISTA DE PRECIOS EKM '!B:K,MATCH(C106,'LISTA DE PRECIOS EKM '!A:A,0),9)</f>
        <v>3899900</v>
      </c>
      <c r="G106" s="22" t="str">
        <f>+IF(ISNUMBER(MATCH(C106,Precios!C:C,0)),"Sí está", "No está")</f>
        <v>No está</v>
      </c>
    </row>
    <row r="107" spans="1:7" hidden="1">
      <c r="A107" s="20">
        <v>450155</v>
      </c>
      <c r="B107" s="22" t="s">
        <v>5214</v>
      </c>
      <c r="C107" s="22" t="s">
        <v>5215</v>
      </c>
      <c r="D107" s="63">
        <f>+INDEX('LISTA DE PRECIOS EKM '!A:K,MATCH(C107,'LISTA DE PRECIOS EKM '!A:A,0),MATCH($D$1,'LISTA DE PRECIOS EKM '!$1:$1,0))</f>
        <v>3549900</v>
      </c>
      <c r="E107" s="22">
        <f>+INDEX('LISTA DE PRECIOS EKM '!B:K,MATCH(C107,'LISTA DE PRECIOS EKM '!A:A,0),7)</f>
        <v>3689900</v>
      </c>
      <c r="F107" s="22">
        <f>+INDEX('LISTA DE PRECIOS EKM '!B:K,MATCH(C107,'LISTA DE PRECIOS EKM '!A:A,0),9)</f>
        <v>3899900</v>
      </c>
      <c r="G107" s="22" t="str">
        <f>+IF(ISNUMBER(MATCH(C107,Precios!C:C,0)),"Sí está", "No está")</f>
        <v>No está</v>
      </c>
    </row>
    <row r="108" spans="1:7" hidden="1">
      <c r="A108" s="20">
        <v>450156</v>
      </c>
      <c r="B108" s="22" t="s">
        <v>5216</v>
      </c>
      <c r="C108" s="22" t="s">
        <v>5217</v>
      </c>
      <c r="D108" s="63">
        <f>+INDEX('LISTA DE PRECIOS EKM '!A:K,MATCH(C108,'LISTA DE PRECIOS EKM '!A:A,0),MATCH($D$1,'LISTA DE PRECIOS EKM '!$1:$1,0))</f>
        <v>3479900</v>
      </c>
      <c r="E108" s="22">
        <f>+INDEX('LISTA DE PRECIOS EKM '!B:K,MATCH(C108,'LISTA DE PRECIOS EKM '!A:A,0),7)</f>
        <v>3619900</v>
      </c>
      <c r="F108" s="22">
        <f>+INDEX('LISTA DE PRECIOS EKM '!B:K,MATCH(C108,'LISTA DE PRECIOS EKM '!A:A,0),9)</f>
        <v>3819900</v>
      </c>
      <c r="G108" s="22" t="str">
        <f>+IF(ISNUMBER(MATCH(C108,Precios!C:C,0)),"Sí está", "No está")</f>
        <v>No está</v>
      </c>
    </row>
    <row r="109" spans="1:7" hidden="1">
      <c r="A109" s="20">
        <v>450157</v>
      </c>
      <c r="B109" s="22" t="s">
        <v>5216</v>
      </c>
      <c r="C109" s="22" t="s">
        <v>5217</v>
      </c>
      <c r="D109" s="63">
        <f>+INDEX('LISTA DE PRECIOS EKM '!A:K,MATCH(C109,'LISTA DE PRECIOS EKM '!A:A,0),MATCH($D$1,'LISTA DE PRECIOS EKM '!$1:$1,0))</f>
        <v>3479900</v>
      </c>
      <c r="E109" s="22">
        <f>+INDEX('LISTA DE PRECIOS EKM '!B:K,MATCH(C109,'LISTA DE PRECIOS EKM '!A:A,0),7)</f>
        <v>3619900</v>
      </c>
      <c r="F109" s="22">
        <f>+INDEX('LISTA DE PRECIOS EKM '!B:K,MATCH(C109,'LISTA DE PRECIOS EKM '!A:A,0),9)</f>
        <v>3819900</v>
      </c>
      <c r="G109" s="22" t="str">
        <f>+IF(ISNUMBER(MATCH(C109,Precios!C:C,0)),"Sí está", "No está")</f>
        <v>No está</v>
      </c>
    </row>
    <row r="110" spans="1:7" hidden="1">
      <c r="A110" s="20">
        <v>450159</v>
      </c>
      <c r="B110" s="22" t="s">
        <v>5218</v>
      </c>
      <c r="C110" s="22" t="s">
        <v>5219</v>
      </c>
      <c r="D110" s="63">
        <f>+INDEX('LISTA DE PRECIOS EKM '!A:K,MATCH(C110,'LISTA DE PRECIOS EKM '!A:A,0),MATCH($D$1,'LISTA DE PRECIOS EKM '!$1:$1,0))</f>
        <v>3479900</v>
      </c>
      <c r="E110" s="22">
        <f>+INDEX('LISTA DE PRECIOS EKM '!B:K,MATCH(C110,'LISTA DE PRECIOS EKM '!A:A,0),7)</f>
        <v>3619900</v>
      </c>
      <c r="F110" s="22">
        <f>+INDEX('LISTA DE PRECIOS EKM '!B:K,MATCH(C110,'LISTA DE PRECIOS EKM '!A:A,0),9)</f>
        <v>3819900</v>
      </c>
      <c r="G110" s="22" t="str">
        <f>+IF(ISNUMBER(MATCH(C110,Precios!C:C,0)),"Sí está", "No está")</f>
        <v>No está</v>
      </c>
    </row>
    <row r="111" spans="1:7" hidden="1">
      <c r="A111" s="20">
        <v>450160</v>
      </c>
      <c r="B111" s="22" t="s">
        <v>5218</v>
      </c>
      <c r="C111" s="22" t="s">
        <v>5219</v>
      </c>
      <c r="D111" s="63">
        <f>+INDEX('LISTA DE PRECIOS EKM '!A:K,MATCH(C111,'LISTA DE PRECIOS EKM '!A:A,0),MATCH($D$1,'LISTA DE PRECIOS EKM '!$1:$1,0))</f>
        <v>3479900</v>
      </c>
      <c r="E111" s="22">
        <f>+INDEX('LISTA DE PRECIOS EKM '!B:K,MATCH(C111,'LISTA DE PRECIOS EKM '!A:A,0),7)</f>
        <v>3619900</v>
      </c>
      <c r="F111" s="22">
        <f>+INDEX('LISTA DE PRECIOS EKM '!B:K,MATCH(C111,'LISTA DE PRECIOS EKM '!A:A,0),9)</f>
        <v>3819900</v>
      </c>
      <c r="G111" s="22" t="str">
        <f>+IF(ISNUMBER(MATCH(C111,Precios!C:C,0)),"Sí está", "No está")</f>
        <v>No está</v>
      </c>
    </row>
    <row r="112" spans="1:7" hidden="1">
      <c r="A112" s="20">
        <v>450161</v>
      </c>
      <c r="B112" s="22" t="s">
        <v>5220</v>
      </c>
      <c r="C112" s="22" t="s">
        <v>5221</v>
      </c>
      <c r="D112" s="63">
        <f>+INDEX('LISTA DE PRECIOS EKM '!A:K,MATCH(C112,'LISTA DE PRECIOS EKM '!A:A,0),MATCH($D$1,'LISTA DE PRECIOS EKM '!$1:$1,0))</f>
        <v>3559900</v>
      </c>
      <c r="E112" s="22">
        <f>+INDEX('LISTA DE PRECIOS EKM '!B:K,MATCH(C112,'LISTA DE PRECIOS EKM '!A:A,0),7)</f>
        <v>3699900</v>
      </c>
      <c r="F112" s="22">
        <f>+INDEX('LISTA DE PRECIOS EKM '!B:K,MATCH(C112,'LISTA DE PRECIOS EKM '!A:A,0),9)</f>
        <v>3909900</v>
      </c>
      <c r="G112" s="22" t="str">
        <f>+IF(ISNUMBER(MATCH(C112,Precios!C:C,0)),"Sí está", "No está")</f>
        <v>No está</v>
      </c>
    </row>
    <row r="113" spans="1:7" hidden="1">
      <c r="A113" s="20">
        <v>450162</v>
      </c>
      <c r="B113" s="22" t="s">
        <v>5220</v>
      </c>
      <c r="C113" s="22" t="s">
        <v>5221</v>
      </c>
      <c r="D113" s="63">
        <f>+INDEX('LISTA DE PRECIOS EKM '!A:K,MATCH(C113,'LISTA DE PRECIOS EKM '!A:A,0),MATCH($D$1,'LISTA DE PRECIOS EKM '!$1:$1,0))</f>
        <v>3559900</v>
      </c>
      <c r="E113" s="22">
        <f>+INDEX('LISTA DE PRECIOS EKM '!B:K,MATCH(C113,'LISTA DE PRECIOS EKM '!A:A,0),7)</f>
        <v>3699900</v>
      </c>
      <c r="F113" s="22">
        <f>+INDEX('LISTA DE PRECIOS EKM '!B:K,MATCH(C113,'LISTA DE PRECIOS EKM '!A:A,0),9)</f>
        <v>3909900</v>
      </c>
      <c r="G113" s="22" t="str">
        <f>+IF(ISNUMBER(MATCH(C113,Precios!C:C,0)),"Sí está", "No está")</f>
        <v>No está</v>
      </c>
    </row>
    <row r="114" spans="1:7" hidden="1">
      <c r="A114" s="20">
        <v>450172</v>
      </c>
      <c r="B114" s="22" t="s">
        <v>5222</v>
      </c>
      <c r="C114" s="22" t="s">
        <v>5223</v>
      </c>
      <c r="D114" s="63">
        <f>+INDEX('LISTA DE PRECIOS EKM '!A:K,MATCH(C114,'LISTA DE PRECIOS EKM '!A:A,0),MATCH($D$1,'LISTA DE PRECIOS EKM '!$1:$1,0))</f>
        <v>3479900</v>
      </c>
      <c r="E114" s="22">
        <f>+INDEX('LISTA DE PRECIOS EKM '!B:K,MATCH(C114,'LISTA DE PRECIOS EKM '!A:A,0),7)</f>
        <v>3619900</v>
      </c>
      <c r="F114" s="22">
        <f>+INDEX('LISTA DE PRECIOS EKM '!B:K,MATCH(C114,'LISTA DE PRECIOS EKM '!A:A,0),9)</f>
        <v>3819900</v>
      </c>
      <c r="G114" s="22" t="str">
        <f>+IF(ISNUMBER(MATCH(C114,Precios!C:C,0)),"Sí está", "No está")</f>
        <v>No está</v>
      </c>
    </row>
    <row r="115" spans="1:7" hidden="1">
      <c r="A115" s="20">
        <v>450173</v>
      </c>
      <c r="B115" s="22" t="s">
        <v>5222</v>
      </c>
      <c r="C115" s="22" t="s">
        <v>5223</v>
      </c>
      <c r="D115" s="63">
        <f>+INDEX('LISTA DE PRECIOS EKM '!A:K,MATCH(C115,'LISTA DE PRECIOS EKM '!A:A,0),MATCH($D$1,'LISTA DE PRECIOS EKM '!$1:$1,0))</f>
        <v>3479900</v>
      </c>
      <c r="E115" s="22">
        <f>+INDEX('LISTA DE PRECIOS EKM '!B:K,MATCH(C115,'LISTA DE PRECIOS EKM '!A:A,0),7)</f>
        <v>3619900</v>
      </c>
      <c r="F115" s="22">
        <f>+INDEX('LISTA DE PRECIOS EKM '!B:K,MATCH(C115,'LISTA DE PRECIOS EKM '!A:A,0),9)</f>
        <v>3819900</v>
      </c>
      <c r="G115" s="22" t="str">
        <f>+IF(ISNUMBER(MATCH(C115,Precios!C:C,0)),"Sí está", "No está")</f>
        <v>No está</v>
      </c>
    </row>
    <row r="116" spans="1:7" hidden="1">
      <c r="A116" s="20">
        <v>450175</v>
      </c>
      <c r="B116" s="22" t="s">
        <v>5224</v>
      </c>
      <c r="C116" s="22" t="s">
        <v>5225</v>
      </c>
      <c r="D116" s="63">
        <f>+INDEX('LISTA DE PRECIOS EKM '!A:K,MATCH(C116,'LISTA DE PRECIOS EKM '!A:A,0),MATCH($D$1,'LISTA DE PRECIOS EKM '!$1:$1,0))</f>
        <v>3479900</v>
      </c>
      <c r="E116" s="22">
        <f>+INDEX('LISTA DE PRECIOS EKM '!B:K,MATCH(C116,'LISTA DE PRECIOS EKM '!A:A,0),7)</f>
        <v>3619900</v>
      </c>
      <c r="F116" s="22">
        <f>+INDEX('LISTA DE PRECIOS EKM '!B:K,MATCH(C116,'LISTA DE PRECIOS EKM '!A:A,0),9)</f>
        <v>3819900</v>
      </c>
      <c r="G116" s="22" t="str">
        <f>+IF(ISNUMBER(MATCH(C116,Precios!C:C,0)),"Sí está", "No está")</f>
        <v>No está</v>
      </c>
    </row>
    <row r="117" spans="1:7" hidden="1">
      <c r="A117" s="20">
        <v>450176</v>
      </c>
      <c r="B117" s="22" t="s">
        <v>5224</v>
      </c>
      <c r="C117" s="22" t="s">
        <v>5225</v>
      </c>
      <c r="D117" s="63">
        <f>+INDEX('LISTA DE PRECIOS EKM '!A:K,MATCH(C117,'LISTA DE PRECIOS EKM '!A:A,0),MATCH($D$1,'LISTA DE PRECIOS EKM '!$1:$1,0))</f>
        <v>3479900</v>
      </c>
      <c r="E117" s="22">
        <f>+INDEX('LISTA DE PRECIOS EKM '!B:K,MATCH(C117,'LISTA DE PRECIOS EKM '!A:A,0),7)</f>
        <v>3619900</v>
      </c>
      <c r="F117" s="22">
        <f>+INDEX('LISTA DE PRECIOS EKM '!B:K,MATCH(C117,'LISTA DE PRECIOS EKM '!A:A,0),9)</f>
        <v>3819900</v>
      </c>
      <c r="G117" s="22" t="str">
        <f>+IF(ISNUMBER(MATCH(C117,Precios!C:C,0)),"Sí está", "No está")</f>
        <v>No está</v>
      </c>
    </row>
    <row r="118" spans="1:7" hidden="1">
      <c r="A118" s="20">
        <v>450177</v>
      </c>
      <c r="B118" s="22" t="s">
        <v>5226</v>
      </c>
      <c r="C118" s="22" t="s">
        <v>5227</v>
      </c>
      <c r="D118" s="63">
        <f>+INDEX('LISTA DE PRECIOS EKM '!A:K,MATCH(C118,'LISTA DE PRECIOS EKM '!A:A,0),MATCH($D$1,'LISTA DE PRECIOS EKM '!$1:$1,0))</f>
        <v>3799900</v>
      </c>
      <c r="E118" s="22">
        <f>+INDEX('LISTA DE PRECIOS EKM '!B:K,MATCH(C118,'LISTA DE PRECIOS EKM '!A:A,0),7)</f>
        <v>3949900</v>
      </c>
      <c r="F118" s="22">
        <f>+INDEX('LISTA DE PRECIOS EKM '!B:K,MATCH(C118,'LISTA DE PRECIOS EKM '!A:A,0),9)</f>
        <v>4169900</v>
      </c>
      <c r="G118" s="22" t="str">
        <f>+IF(ISNUMBER(MATCH(C118,Precios!C:C,0)),"Sí está", "No está")</f>
        <v>No está</v>
      </c>
    </row>
    <row r="119" spans="1:7" hidden="1">
      <c r="A119" s="20">
        <v>450179</v>
      </c>
      <c r="B119" s="22" t="s">
        <v>5226</v>
      </c>
      <c r="C119" s="22" t="s">
        <v>5227</v>
      </c>
      <c r="D119" s="63">
        <f>+INDEX('LISTA DE PRECIOS EKM '!A:K,MATCH(C119,'LISTA DE PRECIOS EKM '!A:A,0),MATCH($D$1,'LISTA DE PRECIOS EKM '!$1:$1,0))</f>
        <v>3799900</v>
      </c>
      <c r="E119" s="22">
        <f>+INDEX('LISTA DE PRECIOS EKM '!B:K,MATCH(C119,'LISTA DE PRECIOS EKM '!A:A,0),7)</f>
        <v>3949900</v>
      </c>
      <c r="F119" s="22">
        <f>+INDEX('LISTA DE PRECIOS EKM '!B:K,MATCH(C119,'LISTA DE PRECIOS EKM '!A:A,0),9)</f>
        <v>4169900</v>
      </c>
      <c r="G119" s="22" t="str">
        <f>+IF(ISNUMBER(MATCH(C119,Precios!C:C,0)),"Sí está", "No está")</f>
        <v>No está</v>
      </c>
    </row>
    <row r="120" spans="1:7" hidden="1">
      <c r="A120" s="20">
        <v>450180</v>
      </c>
      <c r="B120" s="22" t="s">
        <v>5228</v>
      </c>
      <c r="C120" s="22" t="s">
        <v>5229</v>
      </c>
      <c r="D120" s="63">
        <f>+INDEX('LISTA DE PRECIOS EKM '!A:K,MATCH(C120,'LISTA DE PRECIOS EKM '!A:A,0),MATCH($D$1,'LISTA DE PRECIOS EKM '!$1:$1,0))</f>
        <v>3479900</v>
      </c>
      <c r="E120" s="22">
        <f>+INDEX('LISTA DE PRECIOS EKM '!B:K,MATCH(C120,'LISTA DE PRECIOS EKM '!A:A,0),7)</f>
        <v>3619900</v>
      </c>
      <c r="F120" s="22">
        <f>+INDEX('LISTA DE PRECIOS EKM '!B:K,MATCH(C120,'LISTA DE PRECIOS EKM '!A:A,0),9)</f>
        <v>3819900</v>
      </c>
      <c r="G120" s="22" t="str">
        <f>+IF(ISNUMBER(MATCH(C120,Precios!C:C,0)),"Sí está", "No está")</f>
        <v>No está</v>
      </c>
    </row>
    <row r="121" spans="1:7" hidden="1">
      <c r="A121" s="20">
        <v>450181</v>
      </c>
      <c r="B121" s="22" t="s">
        <v>5228</v>
      </c>
      <c r="C121" s="22" t="s">
        <v>5229</v>
      </c>
      <c r="D121" s="63">
        <f>+INDEX('LISTA DE PRECIOS EKM '!A:K,MATCH(C121,'LISTA DE PRECIOS EKM '!A:A,0),MATCH($D$1,'LISTA DE PRECIOS EKM '!$1:$1,0))</f>
        <v>3479900</v>
      </c>
      <c r="E121" s="22">
        <f>+INDEX('LISTA DE PRECIOS EKM '!B:K,MATCH(C121,'LISTA DE PRECIOS EKM '!A:A,0),7)</f>
        <v>3619900</v>
      </c>
      <c r="F121" s="22">
        <f>+INDEX('LISTA DE PRECIOS EKM '!B:K,MATCH(C121,'LISTA DE PRECIOS EKM '!A:A,0),9)</f>
        <v>3819900</v>
      </c>
      <c r="G121" s="22" t="str">
        <f>+IF(ISNUMBER(MATCH(C121,Precios!C:C,0)),"Sí está", "No está")</f>
        <v>No está</v>
      </c>
    </row>
    <row r="122" spans="1:7" hidden="1">
      <c r="A122" s="20">
        <v>450182</v>
      </c>
      <c r="B122" s="22" t="s">
        <v>5230</v>
      </c>
      <c r="C122" s="22" t="s">
        <v>5231</v>
      </c>
      <c r="D122" s="63">
        <f>+INDEX('LISTA DE PRECIOS EKM '!A:K,MATCH(C122,'LISTA DE PRECIOS EKM '!A:A,0),MATCH($D$1,'LISTA DE PRECIOS EKM '!$1:$1,0))</f>
        <v>3479900</v>
      </c>
      <c r="E122" s="22">
        <f>+INDEX('LISTA DE PRECIOS EKM '!B:K,MATCH(C122,'LISTA DE PRECIOS EKM '!A:A,0),7)</f>
        <v>3619900</v>
      </c>
      <c r="F122" s="22">
        <f>+INDEX('LISTA DE PRECIOS EKM '!B:K,MATCH(C122,'LISTA DE PRECIOS EKM '!A:A,0),9)</f>
        <v>3819900</v>
      </c>
      <c r="G122" s="22" t="str">
        <f>+IF(ISNUMBER(MATCH(C122,Precios!C:C,0)),"Sí está", "No está")</f>
        <v>No está</v>
      </c>
    </row>
    <row r="123" spans="1:7" hidden="1">
      <c r="A123" s="20">
        <v>450186</v>
      </c>
      <c r="B123" s="22" t="s">
        <v>5230</v>
      </c>
      <c r="C123" s="22" t="s">
        <v>5231</v>
      </c>
      <c r="D123" s="63">
        <f>+INDEX('LISTA DE PRECIOS EKM '!A:K,MATCH(C123,'LISTA DE PRECIOS EKM '!A:A,0),MATCH($D$1,'LISTA DE PRECIOS EKM '!$1:$1,0))</f>
        <v>3479900</v>
      </c>
      <c r="E123" s="22">
        <f>+INDEX('LISTA DE PRECIOS EKM '!B:K,MATCH(C123,'LISTA DE PRECIOS EKM '!A:A,0),7)</f>
        <v>3619900</v>
      </c>
      <c r="F123" s="22">
        <f>+INDEX('LISTA DE PRECIOS EKM '!B:K,MATCH(C123,'LISTA DE PRECIOS EKM '!A:A,0),9)</f>
        <v>3819900</v>
      </c>
      <c r="G123" s="22" t="str">
        <f>+IF(ISNUMBER(MATCH(C123,Precios!C:C,0)),"Sí está", "No está")</f>
        <v>No está</v>
      </c>
    </row>
    <row r="124" spans="1:7" hidden="1">
      <c r="A124" s="20">
        <v>450191</v>
      </c>
      <c r="B124" s="22" t="s">
        <v>5234</v>
      </c>
      <c r="C124" s="22" t="s">
        <v>5235</v>
      </c>
      <c r="D124" s="63">
        <f>+INDEX('LISTA DE PRECIOS EKM '!A:K,MATCH(C124,'LISTA DE PRECIOS EKM '!A:A,0),MATCH($D$1,'LISTA DE PRECIOS EKM '!$1:$1,0))</f>
        <v>2899900</v>
      </c>
      <c r="E124" s="22">
        <f>+INDEX('LISTA DE PRECIOS EKM '!B:K,MATCH(C124,'LISTA DE PRECIOS EKM '!A:A,0),7)</f>
        <v>3019900</v>
      </c>
      <c r="F124" s="22">
        <f>+INDEX('LISTA DE PRECIOS EKM '!B:K,MATCH(C124,'LISTA DE PRECIOS EKM '!A:A,0),9)</f>
        <v>3179900</v>
      </c>
      <c r="G124" s="22" t="str">
        <f>+IF(ISNUMBER(MATCH(C124,Precios!C:C,0)),"Sí está", "No está")</f>
        <v>No está</v>
      </c>
    </row>
    <row r="125" spans="1:7" hidden="1">
      <c r="A125" s="20">
        <v>450192</v>
      </c>
      <c r="B125" s="22" t="s">
        <v>5234</v>
      </c>
      <c r="C125" s="22" t="s">
        <v>5235</v>
      </c>
      <c r="D125" s="63">
        <f>+INDEX('LISTA DE PRECIOS EKM '!A:K,MATCH(C125,'LISTA DE PRECIOS EKM '!A:A,0),MATCH($D$1,'LISTA DE PRECIOS EKM '!$1:$1,0))</f>
        <v>2899900</v>
      </c>
      <c r="E125" s="22">
        <f>+INDEX('LISTA DE PRECIOS EKM '!B:K,MATCH(C125,'LISTA DE PRECIOS EKM '!A:A,0),7)</f>
        <v>3019900</v>
      </c>
      <c r="F125" s="22">
        <f>+INDEX('LISTA DE PRECIOS EKM '!B:K,MATCH(C125,'LISTA DE PRECIOS EKM '!A:A,0),9)</f>
        <v>3179900</v>
      </c>
      <c r="G125" s="22" t="str">
        <f>+IF(ISNUMBER(MATCH(C125,Precios!C:C,0)),"Sí está", "No está")</f>
        <v>No está</v>
      </c>
    </row>
    <row r="126" spans="1:7" hidden="1">
      <c r="A126" s="20">
        <v>450204</v>
      </c>
      <c r="B126" s="22" t="s">
        <v>5238</v>
      </c>
      <c r="C126" s="22" t="s">
        <v>5239</v>
      </c>
      <c r="D126" s="63">
        <f>+INDEX('LISTA DE PRECIOS EKM '!A:K,MATCH(C126,'LISTA DE PRECIOS EKM '!A:A,0),MATCH($D$1,'LISTA DE PRECIOS EKM '!$1:$1,0))</f>
        <v>3199900</v>
      </c>
      <c r="E126" s="22">
        <f>+INDEX('LISTA DE PRECIOS EKM '!B:K,MATCH(C126,'LISTA DE PRECIOS EKM '!A:A,0),7)</f>
        <v>3329900</v>
      </c>
      <c r="F126" s="22">
        <f>+INDEX('LISTA DE PRECIOS EKM '!B:K,MATCH(C126,'LISTA DE PRECIOS EKM '!A:A,0),9)</f>
        <v>3509900</v>
      </c>
      <c r="G126" s="22" t="str">
        <f>+IF(ISNUMBER(MATCH(C126,Precios!C:C,0)),"Sí está", "No está")</f>
        <v>No está</v>
      </c>
    </row>
    <row r="127" spans="1:7" hidden="1">
      <c r="A127" s="20">
        <v>450208</v>
      </c>
      <c r="B127" s="22" t="s">
        <v>5238</v>
      </c>
      <c r="C127" s="22" t="s">
        <v>5239</v>
      </c>
      <c r="D127" s="63">
        <f>+INDEX('LISTA DE PRECIOS EKM '!A:K,MATCH(C127,'LISTA DE PRECIOS EKM '!A:A,0),MATCH($D$1,'LISTA DE PRECIOS EKM '!$1:$1,0))</f>
        <v>3199900</v>
      </c>
      <c r="E127" s="22">
        <f>+INDEX('LISTA DE PRECIOS EKM '!B:K,MATCH(C127,'LISTA DE PRECIOS EKM '!A:A,0),7)</f>
        <v>3329900</v>
      </c>
      <c r="F127" s="22">
        <f>+INDEX('LISTA DE PRECIOS EKM '!B:K,MATCH(C127,'LISTA DE PRECIOS EKM '!A:A,0),9)</f>
        <v>3509900</v>
      </c>
      <c r="G127" s="22" t="str">
        <f>+IF(ISNUMBER(MATCH(C127,Precios!C:C,0)),"Sí está", "No está")</f>
        <v>No está</v>
      </c>
    </row>
    <row r="128" spans="1:7" hidden="1">
      <c r="A128" s="20">
        <v>450212</v>
      </c>
      <c r="B128" s="22" t="s">
        <v>5242</v>
      </c>
      <c r="C128" s="22" t="s">
        <v>5243</v>
      </c>
      <c r="D128" s="63">
        <f>+INDEX('LISTA DE PRECIOS EKM '!A:K,MATCH(C128,'LISTA DE PRECIOS EKM '!A:A,0),MATCH($D$1,'LISTA DE PRECIOS EKM '!$1:$1,0))</f>
        <v>2229900</v>
      </c>
      <c r="E128" s="22">
        <f>+INDEX('LISTA DE PRECIOS EKM '!B:K,MATCH(C128,'LISTA DE PRECIOS EKM '!A:A,0),7)</f>
        <v>2319900</v>
      </c>
      <c r="F128" s="22">
        <f>+INDEX('LISTA DE PRECIOS EKM '!B:K,MATCH(C128,'LISTA DE PRECIOS EKM '!A:A,0),9)</f>
        <v>2449900</v>
      </c>
      <c r="G128" s="22" t="str">
        <f>+IF(ISNUMBER(MATCH(C128,Precios!C:C,0)),"Sí está", "No está")</f>
        <v>No está</v>
      </c>
    </row>
    <row r="129" spans="1:7" hidden="1">
      <c r="A129" s="20">
        <v>450213</v>
      </c>
      <c r="B129" s="22" t="s">
        <v>5244</v>
      </c>
      <c r="C129" s="22" t="s">
        <v>5245</v>
      </c>
      <c r="D129" s="63">
        <f>+INDEX('LISTA DE PRECIOS EKM '!A:K,MATCH(C129,'LISTA DE PRECIOS EKM '!A:A,0),MATCH($D$1,'LISTA DE PRECIOS EKM '!$1:$1,0))</f>
        <v>2229900</v>
      </c>
      <c r="E129" s="22">
        <f>+INDEX('LISTA DE PRECIOS EKM '!B:K,MATCH(C129,'LISTA DE PRECIOS EKM '!A:A,0),7)</f>
        <v>2319900</v>
      </c>
      <c r="F129" s="22">
        <f>+INDEX('LISTA DE PRECIOS EKM '!B:K,MATCH(C129,'LISTA DE PRECIOS EKM '!A:A,0),9)</f>
        <v>2449900</v>
      </c>
      <c r="G129" s="22" t="str">
        <f>+IF(ISNUMBER(MATCH(C129,Precios!C:C,0)),"Sí está", "No está")</f>
        <v>No está</v>
      </c>
    </row>
    <row r="130" spans="1:7" hidden="1">
      <c r="A130" s="20">
        <v>450214</v>
      </c>
      <c r="B130" s="22" t="s">
        <v>5244</v>
      </c>
      <c r="C130" s="22" t="s">
        <v>5245</v>
      </c>
      <c r="D130" s="63">
        <f>+INDEX('LISTA DE PRECIOS EKM '!A:K,MATCH(C130,'LISTA DE PRECIOS EKM '!A:A,0),MATCH($D$1,'LISTA DE PRECIOS EKM '!$1:$1,0))</f>
        <v>2229900</v>
      </c>
      <c r="E130" s="22">
        <f>+INDEX('LISTA DE PRECIOS EKM '!B:K,MATCH(C130,'LISTA DE PRECIOS EKM '!A:A,0),7)</f>
        <v>2319900</v>
      </c>
      <c r="F130" s="22">
        <f>+INDEX('LISTA DE PRECIOS EKM '!B:K,MATCH(C130,'LISTA DE PRECIOS EKM '!A:A,0),9)</f>
        <v>2449900</v>
      </c>
      <c r="G130" s="22" t="str">
        <f>+IF(ISNUMBER(MATCH(C130,Precios!C:C,0)),"Sí está", "No está")</f>
        <v>No está</v>
      </c>
    </row>
    <row r="131" spans="1:7" hidden="1">
      <c r="A131" s="20">
        <v>450215</v>
      </c>
      <c r="B131" s="22" t="s">
        <v>5246</v>
      </c>
      <c r="C131" s="22" t="s">
        <v>5247</v>
      </c>
      <c r="D131" s="63">
        <f>+INDEX('LISTA DE PRECIOS EKM '!A:K,MATCH(C131,'LISTA DE PRECIOS EKM '!A:A,0),MATCH($D$1,'LISTA DE PRECIOS EKM '!$1:$1,0))</f>
        <v>2229900</v>
      </c>
      <c r="E131" s="22">
        <f>+INDEX('LISTA DE PRECIOS EKM '!B:K,MATCH(C131,'LISTA DE PRECIOS EKM '!A:A,0),7)</f>
        <v>2319900</v>
      </c>
      <c r="F131" s="22">
        <f>+INDEX('LISTA DE PRECIOS EKM '!B:K,MATCH(C131,'LISTA DE PRECIOS EKM '!A:A,0),9)</f>
        <v>2449900</v>
      </c>
      <c r="G131" s="22" t="str">
        <f>+IF(ISNUMBER(MATCH(C131,Precios!C:C,0)),"Sí está", "No está")</f>
        <v>No está</v>
      </c>
    </row>
    <row r="132" spans="1:7" hidden="1">
      <c r="A132" s="20">
        <v>450216</v>
      </c>
      <c r="B132" s="22" t="s">
        <v>5248</v>
      </c>
      <c r="C132" s="22" t="s">
        <v>5249</v>
      </c>
      <c r="D132" s="63">
        <f>+INDEX('LISTA DE PRECIOS EKM '!A:K,MATCH(C132,'LISTA DE PRECIOS EKM '!A:A,0),MATCH($D$1,'LISTA DE PRECIOS EKM '!$1:$1,0))</f>
        <v>2229900</v>
      </c>
      <c r="E132" s="22">
        <f>+INDEX('LISTA DE PRECIOS EKM '!B:K,MATCH(C132,'LISTA DE PRECIOS EKM '!A:A,0),7)</f>
        <v>2319900</v>
      </c>
      <c r="F132" s="22">
        <f>+INDEX('LISTA DE PRECIOS EKM '!B:K,MATCH(C132,'LISTA DE PRECIOS EKM '!A:A,0),9)</f>
        <v>2449900</v>
      </c>
      <c r="G132" s="22" t="str">
        <f>+IF(ISNUMBER(MATCH(C132,Precios!C:C,0)),"Sí está", "No está")</f>
        <v>No está</v>
      </c>
    </row>
    <row r="133" spans="1:7" hidden="1">
      <c r="A133" s="20">
        <v>450217</v>
      </c>
      <c r="B133" s="22" t="s">
        <v>5248</v>
      </c>
      <c r="C133" s="22" t="s">
        <v>5249</v>
      </c>
      <c r="D133" s="63">
        <f>+INDEX('LISTA DE PRECIOS EKM '!A:K,MATCH(C133,'LISTA DE PRECIOS EKM '!A:A,0),MATCH($D$1,'LISTA DE PRECIOS EKM '!$1:$1,0))</f>
        <v>2229900</v>
      </c>
      <c r="E133" s="22">
        <f>+INDEX('LISTA DE PRECIOS EKM '!B:K,MATCH(C133,'LISTA DE PRECIOS EKM '!A:A,0),7)</f>
        <v>2319900</v>
      </c>
      <c r="F133" s="22">
        <f>+INDEX('LISTA DE PRECIOS EKM '!B:K,MATCH(C133,'LISTA DE PRECIOS EKM '!A:A,0),9)</f>
        <v>2449900</v>
      </c>
      <c r="G133" s="22" t="str">
        <f>+IF(ISNUMBER(MATCH(C133,Precios!C:C,0)),"Sí está", "No está")</f>
        <v>No está</v>
      </c>
    </row>
    <row r="134" spans="1:7" hidden="1">
      <c r="A134" s="20">
        <v>450218</v>
      </c>
      <c r="B134" s="22" t="s">
        <v>5250</v>
      </c>
      <c r="C134" s="22" t="s">
        <v>5251</v>
      </c>
      <c r="D134" s="63">
        <f>+INDEX('LISTA DE PRECIOS EKM '!A:K,MATCH(C134,'LISTA DE PRECIOS EKM '!A:A,0),MATCH($D$1,'LISTA DE PRECIOS EKM '!$1:$1,0))</f>
        <v>2229900</v>
      </c>
      <c r="E134" s="22">
        <f>+INDEX('LISTA DE PRECIOS EKM '!B:K,MATCH(C134,'LISTA DE PRECIOS EKM '!A:A,0),7)</f>
        <v>2319900</v>
      </c>
      <c r="F134" s="22">
        <f>+INDEX('LISTA DE PRECIOS EKM '!B:K,MATCH(C134,'LISTA DE PRECIOS EKM '!A:A,0),9)</f>
        <v>2449900</v>
      </c>
      <c r="G134" s="22" t="str">
        <f>+IF(ISNUMBER(MATCH(C134,Precios!C:C,0)),"Sí está", "No está")</f>
        <v>No está</v>
      </c>
    </row>
    <row r="135" spans="1:7" hidden="1">
      <c r="A135" s="20">
        <v>450219</v>
      </c>
      <c r="B135" s="22" t="s">
        <v>5250</v>
      </c>
      <c r="C135" s="22" t="s">
        <v>5251</v>
      </c>
      <c r="D135" s="63">
        <f>+INDEX('LISTA DE PRECIOS EKM '!A:K,MATCH(C135,'LISTA DE PRECIOS EKM '!A:A,0),MATCH($D$1,'LISTA DE PRECIOS EKM '!$1:$1,0))</f>
        <v>2229900</v>
      </c>
      <c r="E135" s="22">
        <f>+INDEX('LISTA DE PRECIOS EKM '!B:K,MATCH(C135,'LISTA DE PRECIOS EKM '!A:A,0),7)</f>
        <v>2319900</v>
      </c>
      <c r="F135" s="22">
        <f>+INDEX('LISTA DE PRECIOS EKM '!B:K,MATCH(C135,'LISTA DE PRECIOS EKM '!A:A,0),9)</f>
        <v>2449900</v>
      </c>
      <c r="G135" s="22" t="str">
        <f>+IF(ISNUMBER(MATCH(C135,Precios!C:C,0)),"Sí está", "No está")</f>
        <v>No está</v>
      </c>
    </row>
    <row r="136" spans="1:7" hidden="1">
      <c r="A136" s="20">
        <v>450220</v>
      </c>
      <c r="B136" s="22" t="s">
        <v>5252</v>
      </c>
      <c r="C136" s="22" t="s">
        <v>5253</v>
      </c>
      <c r="D136" s="63">
        <f>+INDEX('LISTA DE PRECIOS EKM '!A:K,MATCH(C136,'LISTA DE PRECIOS EKM '!A:A,0),MATCH($D$1,'LISTA DE PRECIOS EKM '!$1:$1,0))</f>
        <v>2229900</v>
      </c>
      <c r="E136" s="22">
        <f>+INDEX('LISTA DE PRECIOS EKM '!B:K,MATCH(C136,'LISTA DE PRECIOS EKM '!A:A,0),7)</f>
        <v>2319900</v>
      </c>
      <c r="F136" s="22">
        <f>+INDEX('LISTA DE PRECIOS EKM '!B:K,MATCH(C136,'LISTA DE PRECIOS EKM '!A:A,0),9)</f>
        <v>2449900</v>
      </c>
      <c r="G136" s="22" t="str">
        <f>+IF(ISNUMBER(MATCH(C136,Precios!C:C,0)),"Sí está", "No está")</f>
        <v>No está</v>
      </c>
    </row>
    <row r="137" spans="1:7" hidden="1">
      <c r="A137" s="20">
        <v>450221</v>
      </c>
      <c r="B137" s="22" t="s">
        <v>5252</v>
      </c>
      <c r="C137" s="22" t="s">
        <v>5253</v>
      </c>
      <c r="D137" s="63">
        <f>+INDEX('LISTA DE PRECIOS EKM '!A:K,MATCH(C137,'LISTA DE PRECIOS EKM '!A:A,0),MATCH($D$1,'LISTA DE PRECIOS EKM '!$1:$1,0))</f>
        <v>2229900</v>
      </c>
      <c r="E137" s="22">
        <f>+INDEX('LISTA DE PRECIOS EKM '!B:K,MATCH(C137,'LISTA DE PRECIOS EKM '!A:A,0),7)</f>
        <v>2319900</v>
      </c>
      <c r="F137" s="22">
        <f>+INDEX('LISTA DE PRECIOS EKM '!B:K,MATCH(C137,'LISTA DE PRECIOS EKM '!A:A,0),9)</f>
        <v>2449900</v>
      </c>
      <c r="G137" s="22" t="str">
        <f>+IF(ISNUMBER(MATCH(C137,Precios!C:C,0)),"Sí está", "No está")</f>
        <v>No está</v>
      </c>
    </row>
    <row r="138" spans="1:7" hidden="1">
      <c r="A138" s="20">
        <v>450222</v>
      </c>
      <c r="B138" s="22" t="s">
        <v>5254</v>
      </c>
      <c r="C138" s="22" t="s">
        <v>5255</v>
      </c>
      <c r="D138" s="63">
        <f>+INDEX('LISTA DE PRECIOS EKM '!A:K,MATCH(C138,'LISTA DE PRECIOS EKM '!A:A,0),MATCH($D$1,'LISTA DE PRECIOS EKM '!$1:$1,0))</f>
        <v>2229900</v>
      </c>
      <c r="E138" s="22">
        <f>+INDEX('LISTA DE PRECIOS EKM '!B:K,MATCH(C138,'LISTA DE PRECIOS EKM '!A:A,0),7)</f>
        <v>2319900</v>
      </c>
      <c r="F138" s="22">
        <f>+INDEX('LISTA DE PRECIOS EKM '!B:K,MATCH(C138,'LISTA DE PRECIOS EKM '!A:A,0),9)</f>
        <v>2449900</v>
      </c>
      <c r="G138" s="22" t="str">
        <f>+IF(ISNUMBER(MATCH(C138,Precios!C:C,0)),"Sí está", "No está")</f>
        <v>No está</v>
      </c>
    </row>
    <row r="139" spans="1:7" hidden="1">
      <c r="A139" s="20">
        <v>450223</v>
      </c>
      <c r="B139" s="22" t="s">
        <v>5254</v>
      </c>
      <c r="C139" s="22" t="s">
        <v>5255</v>
      </c>
      <c r="D139" s="63">
        <f>+INDEX('LISTA DE PRECIOS EKM '!A:K,MATCH(C139,'LISTA DE PRECIOS EKM '!A:A,0),MATCH($D$1,'LISTA DE PRECIOS EKM '!$1:$1,0))</f>
        <v>2229900</v>
      </c>
      <c r="E139" s="22">
        <f>+INDEX('LISTA DE PRECIOS EKM '!B:K,MATCH(C139,'LISTA DE PRECIOS EKM '!A:A,0),7)</f>
        <v>2319900</v>
      </c>
      <c r="F139" s="22">
        <f>+INDEX('LISTA DE PRECIOS EKM '!B:K,MATCH(C139,'LISTA DE PRECIOS EKM '!A:A,0),9)</f>
        <v>2449900</v>
      </c>
      <c r="G139" s="22" t="str">
        <f>+IF(ISNUMBER(MATCH(C139,Precios!C:C,0)),"Sí está", "No está")</f>
        <v>No está</v>
      </c>
    </row>
    <row r="140" spans="1:7" hidden="1">
      <c r="A140" s="20">
        <v>450224</v>
      </c>
      <c r="B140" s="22" t="s">
        <v>5256</v>
      </c>
      <c r="C140" s="22" t="s">
        <v>5257</v>
      </c>
      <c r="D140" s="63">
        <f>+INDEX('LISTA DE PRECIOS EKM '!A:K,MATCH(C140,'LISTA DE PRECIOS EKM '!A:A,0),MATCH($D$1,'LISTA DE PRECIOS EKM '!$1:$1,0))</f>
        <v>2229900</v>
      </c>
      <c r="E140" s="22">
        <f>+INDEX('LISTA DE PRECIOS EKM '!B:K,MATCH(C140,'LISTA DE PRECIOS EKM '!A:A,0),7)</f>
        <v>2319900</v>
      </c>
      <c r="F140" s="22">
        <f>+INDEX('LISTA DE PRECIOS EKM '!B:K,MATCH(C140,'LISTA DE PRECIOS EKM '!A:A,0),9)</f>
        <v>2449900</v>
      </c>
      <c r="G140" s="22" t="str">
        <f>+IF(ISNUMBER(MATCH(C140,Precios!C:C,0)),"Sí está", "No está")</f>
        <v>No está</v>
      </c>
    </row>
    <row r="141" spans="1:7" hidden="1">
      <c r="A141" s="20">
        <v>450225</v>
      </c>
      <c r="B141" s="22" t="s">
        <v>5256</v>
      </c>
      <c r="C141" s="22" t="s">
        <v>5257</v>
      </c>
      <c r="D141" s="63">
        <f>+INDEX('LISTA DE PRECIOS EKM '!A:K,MATCH(C141,'LISTA DE PRECIOS EKM '!A:A,0),MATCH($D$1,'LISTA DE PRECIOS EKM '!$1:$1,0))</f>
        <v>2229900</v>
      </c>
      <c r="E141" s="22">
        <f>+INDEX('LISTA DE PRECIOS EKM '!B:K,MATCH(C141,'LISTA DE PRECIOS EKM '!A:A,0),7)</f>
        <v>2319900</v>
      </c>
      <c r="F141" s="22">
        <f>+INDEX('LISTA DE PRECIOS EKM '!B:K,MATCH(C141,'LISTA DE PRECIOS EKM '!A:A,0),9)</f>
        <v>2449900</v>
      </c>
      <c r="G141" s="22" t="str">
        <f>+IF(ISNUMBER(MATCH(C141,Precios!C:C,0)),"Sí está", "No está")</f>
        <v>No está</v>
      </c>
    </row>
    <row r="142" spans="1:7" hidden="1">
      <c r="A142" s="20">
        <v>450226</v>
      </c>
      <c r="B142" s="22" t="s">
        <v>5258</v>
      </c>
      <c r="C142" s="22" t="s">
        <v>5259</v>
      </c>
      <c r="D142" s="63">
        <f>+INDEX('LISTA DE PRECIOS EKM '!A:K,MATCH(C142,'LISTA DE PRECIOS EKM '!A:A,0),MATCH($D$1,'LISTA DE PRECIOS EKM '!$1:$1,0))</f>
        <v>3299900</v>
      </c>
      <c r="E142" s="22">
        <f>+INDEX('LISTA DE PRECIOS EKM '!B:K,MATCH(C142,'LISTA DE PRECIOS EKM '!A:A,0),7)</f>
        <v>3429900</v>
      </c>
      <c r="F142" s="22">
        <f>+INDEX('LISTA DE PRECIOS EKM '!B:K,MATCH(C142,'LISTA DE PRECIOS EKM '!A:A,0),9)</f>
        <v>3619900</v>
      </c>
      <c r="G142" s="22" t="str">
        <f>+IF(ISNUMBER(MATCH(C142,Precios!C:C,0)),"Sí está", "No está")</f>
        <v>No está</v>
      </c>
    </row>
    <row r="143" spans="1:7" hidden="1">
      <c r="A143" s="20">
        <v>450227</v>
      </c>
      <c r="B143" s="22" t="s">
        <v>5258</v>
      </c>
      <c r="C143" s="22" t="s">
        <v>5259</v>
      </c>
      <c r="D143" s="63">
        <f>+INDEX('LISTA DE PRECIOS EKM '!A:K,MATCH(C143,'LISTA DE PRECIOS EKM '!A:A,0),MATCH($D$1,'LISTA DE PRECIOS EKM '!$1:$1,0))</f>
        <v>3299900</v>
      </c>
      <c r="E143" s="22">
        <f>+INDEX('LISTA DE PRECIOS EKM '!B:K,MATCH(C143,'LISTA DE PRECIOS EKM '!A:A,0),7)</f>
        <v>3429900</v>
      </c>
      <c r="F143" s="22">
        <f>+INDEX('LISTA DE PRECIOS EKM '!B:K,MATCH(C143,'LISTA DE PRECIOS EKM '!A:A,0),9)</f>
        <v>3619900</v>
      </c>
      <c r="G143" s="22" t="str">
        <f>+IF(ISNUMBER(MATCH(C143,Precios!C:C,0)),"Sí está", "No está")</f>
        <v>No está</v>
      </c>
    </row>
    <row r="144" spans="1:7" hidden="1">
      <c r="A144" s="20">
        <v>450229</v>
      </c>
      <c r="B144" s="22" t="s">
        <v>5260</v>
      </c>
      <c r="C144" s="22" t="s">
        <v>5261</v>
      </c>
      <c r="D144" s="63">
        <f>+INDEX('LISTA DE PRECIOS EKM '!A:K,MATCH(C144,'LISTA DE PRECIOS EKM '!A:A,0),MATCH($D$1,'LISTA DE PRECIOS EKM '!$1:$1,0))</f>
        <v>2499900</v>
      </c>
      <c r="E144" s="22">
        <f>+INDEX('LISTA DE PRECIOS EKM '!B:K,MATCH(C144,'LISTA DE PRECIOS EKM '!A:A,0),7)</f>
        <v>2599900</v>
      </c>
      <c r="F144" s="22">
        <f>+INDEX('LISTA DE PRECIOS EKM '!B:K,MATCH(C144,'LISTA DE PRECIOS EKM '!A:A,0),9)</f>
        <v>2739900</v>
      </c>
      <c r="G144" s="22" t="str">
        <f>+IF(ISNUMBER(MATCH(C144,Precios!C:C,0)),"Sí está", "No está")</f>
        <v>No está</v>
      </c>
    </row>
    <row r="145" spans="1:7" hidden="1">
      <c r="A145" s="20">
        <v>450237</v>
      </c>
      <c r="B145" s="22" t="s">
        <v>5260</v>
      </c>
      <c r="C145" s="22" t="s">
        <v>5261</v>
      </c>
      <c r="D145" s="63">
        <f>+INDEX('LISTA DE PRECIOS EKM '!A:K,MATCH(C145,'LISTA DE PRECIOS EKM '!A:A,0),MATCH($D$1,'LISTA DE PRECIOS EKM '!$1:$1,0))</f>
        <v>2499900</v>
      </c>
      <c r="E145" s="22">
        <f>+INDEX('LISTA DE PRECIOS EKM '!B:K,MATCH(C145,'LISTA DE PRECIOS EKM '!A:A,0),7)</f>
        <v>2599900</v>
      </c>
      <c r="F145" s="22">
        <f>+INDEX('LISTA DE PRECIOS EKM '!B:K,MATCH(C145,'LISTA DE PRECIOS EKM '!A:A,0),9)</f>
        <v>2739900</v>
      </c>
      <c r="G145" s="22" t="str">
        <f>+IF(ISNUMBER(MATCH(C145,Precios!C:C,0)),"Sí está", "No está")</f>
        <v>No está</v>
      </c>
    </row>
    <row r="146" spans="1:7" hidden="1">
      <c r="A146" s="20">
        <v>450239</v>
      </c>
      <c r="B146" s="22" t="s">
        <v>5262</v>
      </c>
      <c r="C146" s="22" t="s">
        <v>5263</v>
      </c>
      <c r="D146" s="63">
        <f>+INDEX('LISTA DE PRECIOS EKM '!A:K,MATCH(C146,'LISTA DE PRECIOS EKM '!A:A,0),MATCH($D$1,'LISTA DE PRECIOS EKM '!$1:$1,0))</f>
        <v>2229900</v>
      </c>
      <c r="E146" s="22">
        <f>+INDEX('LISTA DE PRECIOS EKM '!B:K,MATCH(C146,'LISTA DE PRECIOS EKM '!A:A,0),7)</f>
        <v>2319900</v>
      </c>
      <c r="F146" s="22">
        <f>+INDEX('LISTA DE PRECIOS EKM '!B:K,MATCH(C146,'LISTA DE PRECIOS EKM '!A:A,0),9)</f>
        <v>2449900</v>
      </c>
      <c r="G146" s="22" t="str">
        <f>+IF(ISNUMBER(MATCH(C146,Precios!C:C,0)),"Sí está", "No está")</f>
        <v>No está</v>
      </c>
    </row>
    <row r="147" spans="1:7" hidden="1">
      <c r="A147" s="20">
        <v>450240</v>
      </c>
      <c r="B147" s="22" t="s">
        <v>5262</v>
      </c>
      <c r="C147" s="22" t="s">
        <v>5263</v>
      </c>
      <c r="D147" s="63">
        <f>+INDEX('LISTA DE PRECIOS EKM '!A:K,MATCH(C147,'LISTA DE PRECIOS EKM '!A:A,0),MATCH($D$1,'LISTA DE PRECIOS EKM '!$1:$1,0))</f>
        <v>2229900</v>
      </c>
      <c r="E147" s="22">
        <f>+INDEX('LISTA DE PRECIOS EKM '!B:K,MATCH(C147,'LISTA DE PRECIOS EKM '!A:A,0),7)</f>
        <v>2319900</v>
      </c>
      <c r="F147" s="22">
        <f>+INDEX('LISTA DE PRECIOS EKM '!B:K,MATCH(C147,'LISTA DE PRECIOS EKM '!A:A,0),9)</f>
        <v>2449900</v>
      </c>
      <c r="G147" s="22" t="str">
        <f>+IF(ISNUMBER(MATCH(C147,Precios!C:C,0)),"Sí está", "No está")</f>
        <v>No está</v>
      </c>
    </row>
    <row r="148" spans="1:7" hidden="1">
      <c r="A148" s="20">
        <v>450243</v>
      </c>
      <c r="B148" s="22" t="s">
        <v>5264</v>
      </c>
      <c r="C148" s="22" t="s">
        <v>5265</v>
      </c>
      <c r="D148" s="63">
        <f>+INDEX('LISTA DE PRECIOS EKM '!A:K,MATCH(C148,'LISTA DE PRECIOS EKM '!A:A,0),MATCH($D$1,'LISTA DE PRECIOS EKM '!$1:$1,0))</f>
        <v>2229900</v>
      </c>
      <c r="E148" s="22">
        <f>+INDEX('LISTA DE PRECIOS EKM '!B:K,MATCH(C148,'LISTA DE PRECIOS EKM '!A:A,0),7)</f>
        <v>2319900</v>
      </c>
      <c r="F148" s="22">
        <f>+INDEX('LISTA DE PRECIOS EKM '!B:K,MATCH(C148,'LISTA DE PRECIOS EKM '!A:A,0),9)</f>
        <v>2449900</v>
      </c>
      <c r="G148" s="22" t="str">
        <f>+IF(ISNUMBER(MATCH(C148,Precios!C:C,0)),"Sí está", "No está")</f>
        <v>No está</v>
      </c>
    </row>
    <row r="149" spans="1:7" hidden="1">
      <c r="A149" s="20">
        <v>450244</v>
      </c>
      <c r="B149" s="22" t="s">
        <v>5264</v>
      </c>
      <c r="C149" s="22" t="s">
        <v>5265</v>
      </c>
      <c r="D149" s="63">
        <f>+INDEX('LISTA DE PRECIOS EKM '!A:K,MATCH(C149,'LISTA DE PRECIOS EKM '!A:A,0),MATCH($D$1,'LISTA DE PRECIOS EKM '!$1:$1,0))</f>
        <v>2229900</v>
      </c>
      <c r="E149" s="22">
        <f>+INDEX('LISTA DE PRECIOS EKM '!B:K,MATCH(C149,'LISTA DE PRECIOS EKM '!A:A,0),7)</f>
        <v>2319900</v>
      </c>
      <c r="F149" s="22">
        <f>+INDEX('LISTA DE PRECIOS EKM '!B:K,MATCH(C149,'LISTA DE PRECIOS EKM '!A:A,0),9)</f>
        <v>2449900</v>
      </c>
      <c r="G149" s="22" t="str">
        <f>+IF(ISNUMBER(MATCH(C149,Precios!C:C,0)),"Sí está", "No está")</f>
        <v>No está</v>
      </c>
    </row>
    <row r="150" spans="1:7" hidden="1">
      <c r="A150" s="20">
        <v>450258</v>
      </c>
      <c r="B150" s="22" t="s">
        <v>5267</v>
      </c>
      <c r="C150" s="22" t="s">
        <v>5268</v>
      </c>
      <c r="D150" s="63">
        <f>+INDEX('LISTA DE PRECIOS EKM '!A:K,MATCH(C150,'LISTA DE PRECIOS EKM '!A:A,0),MATCH($D$1,'LISTA DE PRECIOS EKM '!$1:$1,0))</f>
        <v>2229900</v>
      </c>
      <c r="E150" s="22">
        <f>+INDEX('LISTA DE PRECIOS EKM '!B:K,MATCH(C150,'LISTA DE PRECIOS EKM '!A:A,0),7)</f>
        <v>2319900</v>
      </c>
      <c r="F150" s="22">
        <f>+INDEX('LISTA DE PRECIOS EKM '!B:K,MATCH(C150,'LISTA DE PRECIOS EKM '!A:A,0),9)</f>
        <v>2449900</v>
      </c>
      <c r="G150" s="22" t="str">
        <f>+IF(ISNUMBER(MATCH(C150,Precios!C:C,0)),"Sí está", "No está")</f>
        <v>No está</v>
      </c>
    </row>
    <row r="151" spans="1:7" hidden="1">
      <c r="A151" s="20">
        <v>450261</v>
      </c>
      <c r="B151" s="22" t="s">
        <v>5267</v>
      </c>
      <c r="C151" s="22" t="s">
        <v>5268</v>
      </c>
      <c r="D151" s="63">
        <f>+INDEX('LISTA DE PRECIOS EKM '!A:K,MATCH(C151,'LISTA DE PRECIOS EKM '!A:A,0),MATCH($D$1,'LISTA DE PRECIOS EKM '!$1:$1,0))</f>
        <v>2229900</v>
      </c>
      <c r="E151" s="22">
        <f>+INDEX('LISTA DE PRECIOS EKM '!B:K,MATCH(C151,'LISTA DE PRECIOS EKM '!A:A,0),7)</f>
        <v>2319900</v>
      </c>
      <c r="F151" s="22">
        <f>+INDEX('LISTA DE PRECIOS EKM '!B:K,MATCH(C151,'LISTA DE PRECIOS EKM '!A:A,0),9)</f>
        <v>2449900</v>
      </c>
      <c r="G151" s="22" t="str">
        <f>+IF(ISNUMBER(MATCH(C151,Precios!C:C,0)),"Sí está", "No está")</f>
        <v>No está</v>
      </c>
    </row>
    <row r="152" spans="1:7" hidden="1">
      <c r="A152" s="20">
        <v>450263</v>
      </c>
      <c r="B152" s="22" t="s">
        <v>5269</v>
      </c>
      <c r="C152" s="22" t="s">
        <v>5270</v>
      </c>
      <c r="D152" s="63">
        <f>+INDEX('LISTA DE PRECIOS EKM '!A:K,MATCH(C152,'LISTA DE PRECIOS EKM '!A:A,0),MATCH($D$1,'LISTA DE PRECIOS EKM '!$1:$1,0))</f>
        <v>6019900</v>
      </c>
      <c r="E152" s="22">
        <f>+INDEX('LISTA DE PRECIOS EKM '!B:K,MATCH(C152,'LISTA DE PRECIOS EKM '!A:A,0),7)</f>
        <v>6269900</v>
      </c>
      <c r="F152" s="22">
        <f>+INDEX('LISTA DE PRECIOS EKM '!B:K,MATCH(C152,'LISTA DE PRECIOS EKM '!A:A,0),9)</f>
        <v>6619900</v>
      </c>
      <c r="G152" s="22" t="str">
        <f>+IF(ISNUMBER(MATCH(C152,Precios!C:C,0)),"Sí está", "No está")</f>
        <v>No está</v>
      </c>
    </row>
    <row r="153" spans="1:7" hidden="1">
      <c r="A153" s="20">
        <v>450264</v>
      </c>
      <c r="B153" s="22" t="s">
        <v>5269</v>
      </c>
      <c r="C153" s="22" t="s">
        <v>5270</v>
      </c>
      <c r="D153" s="63">
        <f>+INDEX('LISTA DE PRECIOS EKM '!A:K,MATCH(C153,'LISTA DE PRECIOS EKM '!A:A,0),MATCH($D$1,'LISTA DE PRECIOS EKM '!$1:$1,0))</f>
        <v>6019900</v>
      </c>
      <c r="E153" s="22">
        <f>+INDEX('LISTA DE PRECIOS EKM '!B:K,MATCH(C153,'LISTA DE PRECIOS EKM '!A:A,0),7)</f>
        <v>6269900</v>
      </c>
      <c r="F153" s="22">
        <f>+INDEX('LISTA DE PRECIOS EKM '!B:K,MATCH(C153,'LISTA DE PRECIOS EKM '!A:A,0),9)</f>
        <v>6619900</v>
      </c>
      <c r="G153" s="22" t="str">
        <f>+IF(ISNUMBER(MATCH(C153,Precios!C:C,0)),"Sí está", "No está")</f>
        <v>No está</v>
      </c>
    </row>
    <row r="154" spans="1:7" hidden="1">
      <c r="A154" s="20">
        <v>450265</v>
      </c>
      <c r="B154" s="22" t="s">
        <v>5271</v>
      </c>
      <c r="C154" s="22" t="s">
        <v>5272</v>
      </c>
      <c r="D154" s="63">
        <f>+INDEX('LISTA DE PRECIOS EKM '!A:K,MATCH(C154,'LISTA DE PRECIOS EKM '!A:A,0),MATCH($D$1,'LISTA DE PRECIOS EKM '!$1:$1,0))</f>
        <v>3799900</v>
      </c>
      <c r="E154" s="22">
        <f>+INDEX('LISTA DE PRECIOS EKM '!B:K,MATCH(C154,'LISTA DE PRECIOS EKM '!A:A,0),7)</f>
        <v>3949900</v>
      </c>
      <c r="F154" s="22">
        <f>+INDEX('LISTA DE PRECIOS EKM '!B:K,MATCH(C154,'LISTA DE PRECIOS EKM '!A:A,0),9)</f>
        <v>4169900</v>
      </c>
      <c r="G154" s="22" t="str">
        <f>+IF(ISNUMBER(MATCH(C154,Precios!C:C,0)),"Sí está", "No está")</f>
        <v>No está</v>
      </c>
    </row>
    <row r="155" spans="1:7" hidden="1">
      <c r="A155" s="20">
        <v>450266</v>
      </c>
      <c r="B155" s="22" t="s">
        <v>5271</v>
      </c>
      <c r="C155" s="22" t="s">
        <v>5272</v>
      </c>
      <c r="D155" s="63">
        <f>+INDEX('LISTA DE PRECIOS EKM '!A:K,MATCH(C155,'LISTA DE PRECIOS EKM '!A:A,0),MATCH($D$1,'LISTA DE PRECIOS EKM '!$1:$1,0))</f>
        <v>3799900</v>
      </c>
      <c r="E155" s="22">
        <f>+INDEX('LISTA DE PRECIOS EKM '!B:K,MATCH(C155,'LISTA DE PRECIOS EKM '!A:A,0),7)</f>
        <v>3949900</v>
      </c>
      <c r="F155" s="22">
        <f>+INDEX('LISTA DE PRECIOS EKM '!B:K,MATCH(C155,'LISTA DE PRECIOS EKM '!A:A,0),9)</f>
        <v>4169900</v>
      </c>
      <c r="G155" s="22" t="str">
        <f>+IF(ISNUMBER(MATCH(C155,Precios!C:C,0)),"Sí está", "No está")</f>
        <v>No está</v>
      </c>
    </row>
    <row r="156" spans="1:7" hidden="1">
      <c r="A156" s="20">
        <v>450267</v>
      </c>
      <c r="B156" s="22" t="s">
        <v>5273</v>
      </c>
      <c r="C156" s="22" t="s">
        <v>5274</v>
      </c>
      <c r="D156" s="63">
        <f>+INDEX('LISTA DE PRECIOS EKM '!A:K,MATCH(C156,'LISTA DE PRECIOS EKM '!A:A,0),MATCH($D$1,'LISTA DE PRECIOS EKM '!$1:$1,0))</f>
        <v>3799900</v>
      </c>
      <c r="E156" s="22">
        <f>+INDEX('LISTA DE PRECIOS EKM '!B:K,MATCH(C156,'LISTA DE PRECIOS EKM '!A:A,0),7)</f>
        <v>3949900</v>
      </c>
      <c r="F156" s="22">
        <f>+INDEX('LISTA DE PRECIOS EKM '!B:K,MATCH(C156,'LISTA DE PRECIOS EKM '!A:A,0),9)</f>
        <v>4169900</v>
      </c>
      <c r="G156" s="22" t="str">
        <f>+IF(ISNUMBER(MATCH(C156,Precios!C:C,0)),"Sí está", "No está")</f>
        <v>No está</v>
      </c>
    </row>
    <row r="157" spans="1:7" hidden="1">
      <c r="A157" s="20">
        <v>450268</v>
      </c>
      <c r="B157" s="22" t="s">
        <v>5273</v>
      </c>
      <c r="C157" s="22" t="s">
        <v>5274</v>
      </c>
      <c r="D157" s="63">
        <f>+INDEX('LISTA DE PRECIOS EKM '!A:K,MATCH(C157,'LISTA DE PRECIOS EKM '!A:A,0),MATCH($D$1,'LISTA DE PRECIOS EKM '!$1:$1,0))</f>
        <v>3799900</v>
      </c>
      <c r="E157" s="22">
        <f>+INDEX('LISTA DE PRECIOS EKM '!B:K,MATCH(C157,'LISTA DE PRECIOS EKM '!A:A,0),7)</f>
        <v>3949900</v>
      </c>
      <c r="F157" s="22">
        <f>+INDEX('LISTA DE PRECIOS EKM '!B:K,MATCH(C157,'LISTA DE PRECIOS EKM '!A:A,0),9)</f>
        <v>4169900</v>
      </c>
      <c r="G157" s="22" t="str">
        <f>+IF(ISNUMBER(MATCH(C157,Precios!C:C,0)),"Sí está", "No está")</f>
        <v>No está</v>
      </c>
    </row>
    <row r="158" spans="1:7" hidden="1">
      <c r="A158" s="20">
        <v>450269</v>
      </c>
      <c r="B158" s="22" t="s">
        <v>5275</v>
      </c>
      <c r="C158" s="22" t="s">
        <v>5276</v>
      </c>
      <c r="D158" s="63">
        <f>+INDEX('LISTA DE PRECIOS EKM '!A:K,MATCH(C158,'LISTA DE PRECIOS EKM '!A:A,0),MATCH($D$1,'LISTA DE PRECIOS EKM '!$1:$1,0))</f>
        <v>3799900</v>
      </c>
      <c r="E158" s="22">
        <f>+INDEX('LISTA DE PRECIOS EKM '!B:K,MATCH(C158,'LISTA DE PRECIOS EKM '!A:A,0),7)</f>
        <v>3949900</v>
      </c>
      <c r="F158" s="22">
        <f>+INDEX('LISTA DE PRECIOS EKM '!B:K,MATCH(C158,'LISTA DE PRECIOS EKM '!A:A,0),9)</f>
        <v>4169900</v>
      </c>
      <c r="G158" s="22" t="str">
        <f>+IF(ISNUMBER(MATCH(C158,Precios!C:C,0)),"Sí está", "No está")</f>
        <v>No está</v>
      </c>
    </row>
    <row r="159" spans="1:7" hidden="1">
      <c r="A159" s="20">
        <v>450270</v>
      </c>
      <c r="B159" s="22" t="s">
        <v>5275</v>
      </c>
      <c r="C159" s="22" t="s">
        <v>5276</v>
      </c>
      <c r="D159" s="63">
        <f>+INDEX('LISTA DE PRECIOS EKM '!A:K,MATCH(C159,'LISTA DE PRECIOS EKM '!A:A,0),MATCH($D$1,'LISTA DE PRECIOS EKM '!$1:$1,0))</f>
        <v>3799900</v>
      </c>
      <c r="E159" s="22">
        <f>+INDEX('LISTA DE PRECIOS EKM '!B:K,MATCH(C159,'LISTA DE PRECIOS EKM '!A:A,0),7)</f>
        <v>3949900</v>
      </c>
      <c r="F159" s="22">
        <f>+INDEX('LISTA DE PRECIOS EKM '!B:K,MATCH(C159,'LISTA DE PRECIOS EKM '!A:A,0),9)</f>
        <v>4169900</v>
      </c>
      <c r="G159" s="22" t="str">
        <f>+IF(ISNUMBER(MATCH(C159,Precios!C:C,0)),"Sí está", "No está")</f>
        <v>No está</v>
      </c>
    </row>
    <row r="160" spans="1:7" hidden="1">
      <c r="A160" s="20">
        <v>450271</v>
      </c>
      <c r="B160" s="22" t="s">
        <v>5277</v>
      </c>
      <c r="C160" s="22" t="s">
        <v>5278</v>
      </c>
      <c r="D160" s="63">
        <f>+INDEX('LISTA DE PRECIOS EKM '!A:K,MATCH(C160,'LISTA DE PRECIOS EKM '!A:A,0),MATCH($D$1,'LISTA DE PRECIOS EKM '!$1:$1,0))</f>
        <v>2499900</v>
      </c>
      <c r="E160" s="22">
        <f>+INDEX('LISTA DE PRECIOS EKM '!B:K,MATCH(C160,'LISTA DE PRECIOS EKM '!A:A,0),7)</f>
        <v>2599900</v>
      </c>
      <c r="F160" s="22">
        <f>+INDEX('LISTA DE PRECIOS EKM '!B:K,MATCH(C160,'LISTA DE PRECIOS EKM '!A:A,0),9)</f>
        <v>2739900</v>
      </c>
      <c r="G160" s="22" t="str">
        <f>+IF(ISNUMBER(MATCH(C160,Precios!C:C,0)),"Sí está", "No está")</f>
        <v>No está</v>
      </c>
    </row>
    <row r="161" spans="1:7" hidden="1">
      <c r="A161" s="20">
        <v>450272</v>
      </c>
      <c r="B161" s="22" t="s">
        <v>5279</v>
      </c>
      <c r="C161" s="22" t="s">
        <v>5280</v>
      </c>
      <c r="D161" s="63">
        <f>+INDEX('LISTA DE PRECIOS EKM '!A:K,MATCH(C161,'LISTA DE PRECIOS EKM '!A:A,0),MATCH($D$1,'LISTA DE PRECIOS EKM '!$1:$1,0))</f>
        <v>2499900</v>
      </c>
      <c r="E161" s="22">
        <f>+INDEX('LISTA DE PRECIOS EKM '!B:K,MATCH(C161,'LISTA DE PRECIOS EKM '!A:A,0),7)</f>
        <v>2599900</v>
      </c>
      <c r="F161" s="22">
        <f>+INDEX('LISTA DE PRECIOS EKM '!B:K,MATCH(C161,'LISTA DE PRECIOS EKM '!A:A,0),9)</f>
        <v>2739900</v>
      </c>
      <c r="G161" s="22" t="str">
        <f>+IF(ISNUMBER(MATCH(C161,Precios!C:C,0)),"Sí está", "No está")</f>
        <v>No está</v>
      </c>
    </row>
    <row r="162" spans="1:7" hidden="1">
      <c r="A162" s="20">
        <v>450273</v>
      </c>
      <c r="B162" s="22" t="s">
        <v>5281</v>
      </c>
      <c r="C162" s="22" t="s">
        <v>5282</v>
      </c>
      <c r="D162" s="63">
        <f>+INDEX('LISTA DE PRECIOS EKM '!A:K,MATCH(C162,'LISTA DE PRECIOS EKM '!A:A,0),MATCH($D$1,'LISTA DE PRECIOS EKM '!$1:$1,0))</f>
        <v>3799900</v>
      </c>
      <c r="E162" s="22">
        <f>+INDEX('LISTA DE PRECIOS EKM '!B:K,MATCH(C162,'LISTA DE PRECIOS EKM '!A:A,0),7)</f>
        <v>3949900</v>
      </c>
      <c r="F162" s="22">
        <f>+INDEX('LISTA DE PRECIOS EKM '!B:K,MATCH(C162,'LISTA DE PRECIOS EKM '!A:A,0),9)</f>
        <v>4169900</v>
      </c>
      <c r="G162" s="22" t="str">
        <f>+IF(ISNUMBER(MATCH(C162,Precios!C:C,0)),"Sí está", "No está")</f>
        <v>No está</v>
      </c>
    </row>
    <row r="163" spans="1:7" hidden="1">
      <c r="A163" s="20">
        <v>450277</v>
      </c>
      <c r="B163" s="22" t="s">
        <v>5281</v>
      </c>
      <c r="C163" s="22" t="s">
        <v>5282</v>
      </c>
      <c r="D163" s="63">
        <f>+INDEX('LISTA DE PRECIOS EKM '!A:K,MATCH(C163,'LISTA DE PRECIOS EKM '!A:A,0),MATCH($D$1,'LISTA DE PRECIOS EKM '!$1:$1,0))</f>
        <v>3799900</v>
      </c>
      <c r="E163" s="22">
        <f>+INDEX('LISTA DE PRECIOS EKM '!B:K,MATCH(C163,'LISTA DE PRECIOS EKM '!A:A,0),7)</f>
        <v>3949900</v>
      </c>
      <c r="F163" s="22">
        <f>+INDEX('LISTA DE PRECIOS EKM '!B:K,MATCH(C163,'LISTA DE PRECIOS EKM '!A:A,0),9)</f>
        <v>4169900</v>
      </c>
      <c r="G163" s="22" t="str">
        <f>+IF(ISNUMBER(MATCH(C163,Precios!C:C,0)),"Sí está", "No está")</f>
        <v>No está</v>
      </c>
    </row>
    <row r="164" spans="1:7" hidden="1">
      <c r="A164" s="20">
        <v>450278</v>
      </c>
      <c r="B164" s="22" t="s">
        <v>5283</v>
      </c>
      <c r="C164" s="22" t="s">
        <v>5284</v>
      </c>
      <c r="D164" s="63">
        <f>+INDEX('LISTA DE PRECIOS EKM '!A:K,MATCH(C164,'LISTA DE PRECIOS EKM '!A:A,0),MATCH($D$1,'LISTA DE PRECIOS EKM '!$1:$1,0))</f>
        <v>3799900</v>
      </c>
      <c r="E164" s="22">
        <f>+INDEX('LISTA DE PRECIOS EKM '!B:K,MATCH(C164,'LISTA DE PRECIOS EKM '!A:A,0),7)</f>
        <v>3949900</v>
      </c>
      <c r="F164" s="22">
        <f>+INDEX('LISTA DE PRECIOS EKM '!B:K,MATCH(C164,'LISTA DE PRECIOS EKM '!A:A,0),9)</f>
        <v>4169900</v>
      </c>
      <c r="G164" s="22" t="str">
        <f>+IF(ISNUMBER(MATCH(C164,Precios!C:C,0)),"Sí está", "No está")</f>
        <v>No está</v>
      </c>
    </row>
    <row r="165" spans="1:7" hidden="1">
      <c r="A165" s="20">
        <v>450279</v>
      </c>
      <c r="B165" s="22" t="s">
        <v>5283</v>
      </c>
      <c r="C165" s="22" t="s">
        <v>5284</v>
      </c>
      <c r="D165" s="63">
        <f>+INDEX('LISTA DE PRECIOS EKM '!A:K,MATCH(C165,'LISTA DE PRECIOS EKM '!A:A,0),MATCH($D$1,'LISTA DE PRECIOS EKM '!$1:$1,0))</f>
        <v>3799900</v>
      </c>
      <c r="E165" s="22">
        <f>+INDEX('LISTA DE PRECIOS EKM '!B:K,MATCH(C165,'LISTA DE PRECIOS EKM '!A:A,0),7)</f>
        <v>3949900</v>
      </c>
      <c r="F165" s="22">
        <f>+INDEX('LISTA DE PRECIOS EKM '!B:K,MATCH(C165,'LISTA DE PRECIOS EKM '!A:A,0),9)</f>
        <v>4169900</v>
      </c>
      <c r="G165" s="22" t="str">
        <f>+IF(ISNUMBER(MATCH(C165,Precios!C:C,0)),"Sí está", "No está")</f>
        <v>No está</v>
      </c>
    </row>
    <row r="166" spans="1:7" hidden="1">
      <c r="A166" s="20">
        <v>450282</v>
      </c>
      <c r="B166" s="22" t="s">
        <v>5285</v>
      </c>
      <c r="C166" s="22" t="s">
        <v>5286</v>
      </c>
      <c r="D166" s="63">
        <f>+INDEX('LISTA DE PRECIOS EKM '!A:K,MATCH(C166,'LISTA DE PRECIOS EKM '!A:A,0),MATCH($D$1,'LISTA DE PRECIOS EKM '!$1:$1,0))</f>
        <v>2499900</v>
      </c>
      <c r="E166" s="22">
        <f>+INDEX('LISTA DE PRECIOS EKM '!B:K,MATCH(C166,'LISTA DE PRECIOS EKM '!A:A,0),7)</f>
        <v>2599900</v>
      </c>
      <c r="F166" s="22">
        <f>+INDEX('LISTA DE PRECIOS EKM '!B:K,MATCH(C166,'LISTA DE PRECIOS EKM '!A:A,0),9)</f>
        <v>2739900</v>
      </c>
      <c r="G166" s="22" t="str">
        <f>+IF(ISNUMBER(MATCH(C166,Precios!C:C,0)),"Sí está", "No está")</f>
        <v>No está</v>
      </c>
    </row>
    <row r="167" spans="1:7" hidden="1">
      <c r="A167" s="20">
        <v>450283</v>
      </c>
      <c r="B167" s="22" t="s">
        <v>5285</v>
      </c>
      <c r="C167" s="22" t="s">
        <v>5286</v>
      </c>
      <c r="D167" s="63">
        <f>+INDEX('LISTA DE PRECIOS EKM '!A:K,MATCH(C167,'LISTA DE PRECIOS EKM '!A:A,0),MATCH($D$1,'LISTA DE PRECIOS EKM '!$1:$1,0))</f>
        <v>2499900</v>
      </c>
      <c r="E167" s="22">
        <f>+INDEX('LISTA DE PRECIOS EKM '!B:K,MATCH(C167,'LISTA DE PRECIOS EKM '!A:A,0),7)</f>
        <v>2599900</v>
      </c>
      <c r="F167" s="22">
        <f>+INDEX('LISTA DE PRECIOS EKM '!B:K,MATCH(C167,'LISTA DE PRECIOS EKM '!A:A,0),9)</f>
        <v>2739900</v>
      </c>
      <c r="G167" s="22" t="str">
        <f>+IF(ISNUMBER(MATCH(C167,Precios!C:C,0)),"Sí está", "No está")</f>
        <v>No está</v>
      </c>
    </row>
    <row r="168" spans="1:7" hidden="1">
      <c r="A168" s="20">
        <v>450284</v>
      </c>
      <c r="B168" s="22" t="s">
        <v>5287</v>
      </c>
      <c r="C168" s="22" t="s">
        <v>5288</v>
      </c>
      <c r="D168" s="63">
        <f>+INDEX('LISTA DE PRECIOS EKM '!A:K,MATCH(C168,'LISTA DE PRECIOS EKM '!A:A,0),MATCH($D$1,'LISTA DE PRECIOS EKM '!$1:$1,0))</f>
        <v>2499900</v>
      </c>
      <c r="E168" s="22">
        <f>+INDEX('LISTA DE PRECIOS EKM '!B:K,MATCH(C168,'LISTA DE PRECIOS EKM '!A:A,0),7)</f>
        <v>2599900</v>
      </c>
      <c r="F168" s="22">
        <f>+INDEX('LISTA DE PRECIOS EKM '!B:K,MATCH(C168,'LISTA DE PRECIOS EKM '!A:A,0),9)</f>
        <v>2739900</v>
      </c>
      <c r="G168" s="22" t="str">
        <f>+IF(ISNUMBER(MATCH(C168,Precios!C:C,0)),"Sí está", "No está")</f>
        <v>No está</v>
      </c>
    </row>
    <row r="169" spans="1:7" hidden="1">
      <c r="A169" s="20">
        <v>450287</v>
      </c>
      <c r="B169" s="22" t="s">
        <v>5287</v>
      </c>
      <c r="C169" s="22" t="s">
        <v>5288</v>
      </c>
      <c r="D169" s="63">
        <f>+INDEX('LISTA DE PRECIOS EKM '!A:K,MATCH(C169,'LISTA DE PRECIOS EKM '!A:A,0),MATCH($D$1,'LISTA DE PRECIOS EKM '!$1:$1,0))</f>
        <v>2499900</v>
      </c>
      <c r="E169" s="22">
        <f>+INDEX('LISTA DE PRECIOS EKM '!B:K,MATCH(C169,'LISTA DE PRECIOS EKM '!A:A,0),7)</f>
        <v>2599900</v>
      </c>
      <c r="F169" s="22">
        <f>+INDEX('LISTA DE PRECIOS EKM '!B:K,MATCH(C169,'LISTA DE PRECIOS EKM '!A:A,0),9)</f>
        <v>2739900</v>
      </c>
      <c r="G169" s="22" t="str">
        <f>+IF(ISNUMBER(MATCH(C169,Precios!C:C,0)),"Sí está", "No está")</f>
        <v>No está</v>
      </c>
    </row>
    <row r="170" spans="1:7" hidden="1">
      <c r="A170" s="20">
        <v>450288</v>
      </c>
      <c r="B170" s="22" t="s">
        <v>5289</v>
      </c>
      <c r="C170" s="22" t="s">
        <v>5290</v>
      </c>
      <c r="D170" s="63">
        <f>+INDEX('LISTA DE PRECIOS EKM '!A:K,MATCH(C170,'LISTA DE PRECIOS EKM '!A:A,0),MATCH($D$1,'LISTA DE PRECIOS EKM '!$1:$1,0))</f>
        <v>2499900</v>
      </c>
      <c r="E170" s="22">
        <f>+INDEX('LISTA DE PRECIOS EKM '!B:K,MATCH(C170,'LISTA DE PRECIOS EKM '!A:A,0),7)</f>
        <v>2599900</v>
      </c>
      <c r="F170" s="22">
        <f>+INDEX('LISTA DE PRECIOS EKM '!B:K,MATCH(C170,'LISTA DE PRECIOS EKM '!A:A,0),9)</f>
        <v>2739900</v>
      </c>
      <c r="G170" s="22" t="str">
        <f>+IF(ISNUMBER(MATCH(C170,Precios!C:C,0)),"Sí está", "No está")</f>
        <v>No está</v>
      </c>
    </row>
    <row r="171" spans="1:7" hidden="1">
      <c r="A171" s="20">
        <v>450289</v>
      </c>
      <c r="B171" s="22" t="s">
        <v>5289</v>
      </c>
      <c r="C171" s="22" t="s">
        <v>5290</v>
      </c>
      <c r="D171" s="63">
        <f>+INDEX('LISTA DE PRECIOS EKM '!A:K,MATCH(C171,'LISTA DE PRECIOS EKM '!A:A,0),MATCH($D$1,'LISTA DE PRECIOS EKM '!$1:$1,0))</f>
        <v>2499900</v>
      </c>
      <c r="E171" s="22">
        <f>+INDEX('LISTA DE PRECIOS EKM '!B:K,MATCH(C171,'LISTA DE PRECIOS EKM '!A:A,0),7)</f>
        <v>2599900</v>
      </c>
      <c r="F171" s="22">
        <f>+INDEX('LISTA DE PRECIOS EKM '!B:K,MATCH(C171,'LISTA DE PRECIOS EKM '!A:A,0),9)</f>
        <v>2739900</v>
      </c>
      <c r="G171" s="22" t="str">
        <f>+IF(ISNUMBER(MATCH(C171,Precios!C:C,0)),"Sí está", "No está")</f>
        <v>No está</v>
      </c>
    </row>
    <row r="172" spans="1:7" hidden="1">
      <c r="A172" s="20">
        <v>450291</v>
      </c>
      <c r="B172" s="22" t="s">
        <v>5291</v>
      </c>
      <c r="C172" s="22" t="s">
        <v>5292</v>
      </c>
      <c r="D172" s="63">
        <f>+INDEX('LISTA DE PRECIOS EKM '!A:K,MATCH(C172,'LISTA DE PRECIOS EKM '!A:A,0),MATCH($D$1,'LISTA DE PRECIOS EKM '!$1:$1,0))</f>
        <v>2499900</v>
      </c>
      <c r="E172" s="22">
        <f>+INDEX('LISTA DE PRECIOS EKM '!B:K,MATCH(C172,'LISTA DE PRECIOS EKM '!A:A,0),7)</f>
        <v>2599900</v>
      </c>
      <c r="F172" s="22">
        <f>+INDEX('LISTA DE PRECIOS EKM '!B:K,MATCH(C172,'LISTA DE PRECIOS EKM '!A:A,0),9)</f>
        <v>2739900</v>
      </c>
      <c r="G172" s="22" t="str">
        <f>+IF(ISNUMBER(MATCH(C172,Precios!C:C,0)),"Sí está", "No está")</f>
        <v>No está</v>
      </c>
    </row>
    <row r="173" spans="1:7" hidden="1">
      <c r="A173" s="20">
        <v>450298</v>
      </c>
      <c r="B173" s="22" t="s">
        <v>5291</v>
      </c>
      <c r="C173" s="22" t="s">
        <v>5292</v>
      </c>
      <c r="D173" s="63">
        <f>+INDEX('LISTA DE PRECIOS EKM '!A:K,MATCH(C173,'LISTA DE PRECIOS EKM '!A:A,0),MATCH($D$1,'LISTA DE PRECIOS EKM '!$1:$1,0))</f>
        <v>2499900</v>
      </c>
      <c r="E173" s="22">
        <f>+INDEX('LISTA DE PRECIOS EKM '!B:K,MATCH(C173,'LISTA DE PRECIOS EKM '!A:A,0),7)</f>
        <v>2599900</v>
      </c>
      <c r="F173" s="22">
        <f>+INDEX('LISTA DE PRECIOS EKM '!B:K,MATCH(C173,'LISTA DE PRECIOS EKM '!A:A,0),9)</f>
        <v>2739900</v>
      </c>
      <c r="G173" s="22" t="str">
        <f>+IF(ISNUMBER(MATCH(C173,Precios!C:C,0)),"Sí está", "No está")</f>
        <v>No está</v>
      </c>
    </row>
    <row r="174" spans="1:7" hidden="1">
      <c r="A174" s="20">
        <v>450300</v>
      </c>
      <c r="B174" s="22" t="s">
        <v>5293</v>
      </c>
      <c r="C174" s="22" t="s">
        <v>5294</v>
      </c>
      <c r="D174" s="63">
        <f>+INDEX('LISTA DE PRECIOS EKM '!A:K,MATCH(C174,'LISTA DE PRECIOS EKM '!A:A,0),MATCH($D$1,'LISTA DE PRECIOS EKM '!$1:$1,0))</f>
        <v>2499900</v>
      </c>
      <c r="E174" s="22">
        <f>+INDEX('LISTA DE PRECIOS EKM '!B:K,MATCH(C174,'LISTA DE PRECIOS EKM '!A:A,0),7)</f>
        <v>2599900</v>
      </c>
      <c r="F174" s="22">
        <f>+INDEX('LISTA DE PRECIOS EKM '!B:K,MATCH(C174,'LISTA DE PRECIOS EKM '!A:A,0),9)</f>
        <v>2739900</v>
      </c>
      <c r="G174" s="22" t="str">
        <f>+IF(ISNUMBER(MATCH(C174,Precios!C:C,0)),"Sí está", "No está")</f>
        <v>No está</v>
      </c>
    </row>
    <row r="175" spans="1:7" hidden="1">
      <c r="A175" s="20">
        <v>450303</v>
      </c>
      <c r="B175" s="22" t="s">
        <v>5293</v>
      </c>
      <c r="C175" s="22" t="s">
        <v>5294</v>
      </c>
      <c r="D175" s="63">
        <f>+INDEX('LISTA DE PRECIOS EKM '!A:K,MATCH(C175,'LISTA DE PRECIOS EKM '!A:A,0),MATCH($D$1,'LISTA DE PRECIOS EKM '!$1:$1,0))</f>
        <v>2499900</v>
      </c>
      <c r="E175" s="22">
        <f>+INDEX('LISTA DE PRECIOS EKM '!B:K,MATCH(C175,'LISTA DE PRECIOS EKM '!A:A,0),7)</f>
        <v>2599900</v>
      </c>
      <c r="F175" s="22">
        <f>+INDEX('LISTA DE PRECIOS EKM '!B:K,MATCH(C175,'LISTA DE PRECIOS EKM '!A:A,0),9)</f>
        <v>2739900</v>
      </c>
      <c r="G175" s="22" t="str">
        <f>+IF(ISNUMBER(MATCH(C175,Precios!C:C,0)),"Sí está", "No está")</f>
        <v>No está</v>
      </c>
    </row>
    <row r="176" spans="1:7" hidden="1">
      <c r="A176" s="20">
        <v>450305</v>
      </c>
      <c r="B176" s="22" t="s">
        <v>5295</v>
      </c>
      <c r="C176" s="22" t="s">
        <v>5296</v>
      </c>
      <c r="D176" s="63">
        <f>+INDEX('LISTA DE PRECIOS EKM '!A:K,MATCH(C176,'LISTA DE PRECIOS EKM '!A:A,0),MATCH($D$1,'LISTA DE PRECIOS EKM '!$1:$1,0))</f>
        <v>2499900</v>
      </c>
      <c r="E176" s="22">
        <f>+INDEX('LISTA DE PRECIOS EKM '!B:K,MATCH(C176,'LISTA DE PRECIOS EKM '!A:A,0),7)</f>
        <v>2599900</v>
      </c>
      <c r="F176" s="22">
        <f>+INDEX('LISTA DE PRECIOS EKM '!B:K,MATCH(C176,'LISTA DE PRECIOS EKM '!A:A,0),9)</f>
        <v>2739900</v>
      </c>
      <c r="G176" s="22" t="str">
        <f>+IF(ISNUMBER(MATCH(C176,Precios!C:C,0)),"Sí está", "No está")</f>
        <v>No está</v>
      </c>
    </row>
    <row r="177" spans="1:7" hidden="1">
      <c r="A177" s="20">
        <v>450306</v>
      </c>
      <c r="B177" s="22" t="s">
        <v>5295</v>
      </c>
      <c r="C177" s="22" t="s">
        <v>5296</v>
      </c>
      <c r="D177" s="63">
        <f>+INDEX('LISTA DE PRECIOS EKM '!A:K,MATCH(C177,'LISTA DE PRECIOS EKM '!A:A,0),MATCH($D$1,'LISTA DE PRECIOS EKM '!$1:$1,0))</f>
        <v>2499900</v>
      </c>
      <c r="E177" s="22">
        <f>+INDEX('LISTA DE PRECIOS EKM '!B:K,MATCH(C177,'LISTA DE PRECIOS EKM '!A:A,0),7)</f>
        <v>2599900</v>
      </c>
      <c r="F177" s="22">
        <f>+INDEX('LISTA DE PRECIOS EKM '!B:K,MATCH(C177,'LISTA DE PRECIOS EKM '!A:A,0),9)</f>
        <v>2739900</v>
      </c>
      <c r="G177" s="22" t="str">
        <f>+IF(ISNUMBER(MATCH(C177,Precios!C:C,0)),"Sí está", "No está")</f>
        <v>No está</v>
      </c>
    </row>
    <row r="178" spans="1:7" hidden="1">
      <c r="A178" s="20">
        <v>450307</v>
      </c>
      <c r="B178" s="22" t="s">
        <v>5297</v>
      </c>
      <c r="C178" s="22" t="s">
        <v>5298</v>
      </c>
      <c r="D178" s="63">
        <f>+INDEX('LISTA DE PRECIOS EKM '!A:K,MATCH(C178,'LISTA DE PRECIOS EKM '!A:A,0),MATCH($D$1,'LISTA DE PRECIOS EKM '!$1:$1,0))</f>
        <v>2499900</v>
      </c>
      <c r="E178" s="22">
        <f>+INDEX('LISTA DE PRECIOS EKM '!B:K,MATCH(C178,'LISTA DE PRECIOS EKM '!A:A,0),7)</f>
        <v>2599900</v>
      </c>
      <c r="F178" s="22">
        <f>+INDEX('LISTA DE PRECIOS EKM '!B:K,MATCH(C178,'LISTA DE PRECIOS EKM '!A:A,0),9)</f>
        <v>2739900</v>
      </c>
      <c r="G178" s="22" t="str">
        <f>+IF(ISNUMBER(MATCH(C178,Precios!C:C,0)),"Sí está", "No está")</f>
        <v>No está</v>
      </c>
    </row>
    <row r="179" spans="1:7" hidden="1">
      <c r="A179" s="20">
        <v>450308</v>
      </c>
      <c r="B179" s="22" t="s">
        <v>5297</v>
      </c>
      <c r="C179" s="22" t="s">
        <v>5298</v>
      </c>
      <c r="D179" s="63">
        <f>+INDEX('LISTA DE PRECIOS EKM '!A:K,MATCH(C179,'LISTA DE PRECIOS EKM '!A:A,0),MATCH($D$1,'LISTA DE PRECIOS EKM '!$1:$1,0))</f>
        <v>2499900</v>
      </c>
      <c r="E179" s="22">
        <f>+INDEX('LISTA DE PRECIOS EKM '!B:K,MATCH(C179,'LISTA DE PRECIOS EKM '!A:A,0),7)</f>
        <v>2599900</v>
      </c>
      <c r="F179" s="22">
        <f>+INDEX('LISTA DE PRECIOS EKM '!B:K,MATCH(C179,'LISTA DE PRECIOS EKM '!A:A,0),9)</f>
        <v>2739900</v>
      </c>
      <c r="G179" s="22" t="str">
        <f>+IF(ISNUMBER(MATCH(C179,Precios!C:C,0)),"Sí está", "No está")</f>
        <v>No está</v>
      </c>
    </row>
    <row r="180" spans="1:7" hidden="1">
      <c r="A180" s="20">
        <v>450309</v>
      </c>
      <c r="B180" s="22" t="s">
        <v>5299</v>
      </c>
      <c r="C180" s="22" t="s">
        <v>5300</v>
      </c>
      <c r="D180" s="63">
        <f>+INDEX('LISTA DE PRECIOS EKM '!A:K,MATCH(C180,'LISTA DE PRECIOS EKM '!A:A,0),MATCH($D$1,'LISTA DE PRECIOS EKM '!$1:$1,0))</f>
        <v>2499900</v>
      </c>
      <c r="E180" s="22">
        <f>+INDEX('LISTA DE PRECIOS EKM '!B:K,MATCH(C180,'LISTA DE PRECIOS EKM '!A:A,0),7)</f>
        <v>2599900</v>
      </c>
      <c r="F180" s="22">
        <f>+INDEX('LISTA DE PRECIOS EKM '!B:K,MATCH(C180,'LISTA DE PRECIOS EKM '!A:A,0),9)</f>
        <v>2739900</v>
      </c>
      <c r="G180" s="22" t="str">
        <f>+IF(ISNUMBER(MATCH(C180,Precios!C:C,0)),"Sí está", "No está")</f>
        <v>No está</v>
      </c>
    </row>
    <row r="181" spans="1:7" hidden="1">
      <c r="A181" s="20">
        <v>450310</v>
      </c>
      <c r="B181" s="22" t="s">
        <v>5299</v>
      </c>
      <c r="C181" s="22" t="s">
        <v>5300</v>
      </c>
      <c r="D181" s="63">
        <f>+INDEX('LISTA DE PRECIOS EKM '!A:K,MATCH(C181,'LISTA DE PRECIOS EKM '!A:A,0),MATCH($D$1,'LISTA DE PRECIOS EKM '!$1:$1,0))</f>
        <v>2499900</v>
      </c>
      <c r="E181" s="22">
        <f>+INDEX('LISTA DE PRECIOS EKM '!B:K,MATCH(C181,'LISTA DE PRECIOS EKM '!A:A,0),7)</f>
        <v>2599900</v>
      </c>
      <c r="F181" s="22">
        <f>+INDEX('LISTA DE PRECIOS EKM '!B:K,MATCH(C181,'LISTA DE PRECIOS EKM '!A:A,0),9)</f>
        <v>2739900</v>
      </c>
      <c r="G181" s="22" t="str">
        <f>+IF(ISNUMBER(MATCH(C181,Precios!C:C,0)),"Sí está", "No está")</f>
        <v>No está</v>
      </c>
    </row>
    <row r="182" spans="1:7" hidden="1">
      <c r="A182" s="20">
        <v>450311</v>
      </c>
      <c r="B182" s="22" t="s">
        <v>5301</v>
      </c>
      <c r="C182" s="22" t="s">
        <v>5302</v>
      </c>
      <c r="D182" s="63">
        <f>+INDEX('LISTA DE PRECIOS EKM '!A:K,MATCH(C182,'LISTA DE PRECIOS EKM '!A:A,0),MATCH($D$1,'LISTA DE PRECIOS EKM '!$1:$1,0))</f>
        <v>2499900</v>
      </c>
      <c r="E182" s="22">
        <f>+INDEX('LISTA DE PRECIOS EKM '!B:K,MATCH(C182,'LISTA DE PRECIOS EKM '!A:A,0),7)</f>
        <v>2599900</v>
      </c>
      <c r="F182" s="22">
        <f>+INDEX('LISTA DE PRECIOS EKM '!B:K,MATCH(C182,'LISTA DE PRECIOS EKM '!A:A,0),9)</f>
        <v>2739900</v>
      </c>
      <c r="G182" s="22" t="str">
        <f>+IF(ISNUMBER(MATCH(C182,Precios!C:C,0)),"Sí está", "No está")</f>
        <v>No está</v>
      </c>
    </row>
    <row r="183" spans="1:7" hidden="1">
      <c r="A183" s="20">
        <v>450312</v>
      </c>
      <c r="B183" s="22" t="s">
        <v>5301</v>
      </c>
      <c r="C183" s="22" t="s">
        <v>5302</v>
      </c>
      <c r="D183" s="63">
        <f>+INDEX('LISTA DE PRECIOS EKM '!A:K,MATCH(C183,'LISTA DE PRECIOS EKM '!A:A,0),MATCH($D$1,'LISTA DE PRECIOS EKM '!$1:$1,0))</f>
        <v>2499900</v>
      </c>
      <c r="E183" s="22">
        <f>+INDEX('LISTA DE PRECIOS EKM '!B:K,MATCH(C183,'LISTA DE PRECIOS EKM '!A:A,0),7)</f>
        <v>2599900</v>
      </c>
      <c r="F183" s="22">
        <f>+INDEX('LISTA DE PRECIOS EKM '!B:K,MATCH(C183,'LISTA DE PRECIOS EKM '!A:A,0),9)</f>
        <v>2739900</v>
      </c>
      <c r="G183" s="22" t="str">
        <f>+IF(ISNUMBER(MATCH(C183,Precios!C:C,0)),"Sí está", "No está")</f>
        <v>No está</v>
      </c>
    </row>
    <row r="184" spans="1:7" hidden="1">
      <c r="A184" s="20">
        <v>450313</v>
      </c>
      <c r="B184" s="22" t="s">
        <v>5303</v>
      </c>
      <c r="C184" s="22" t="s">
        <v>5304</v>
      </c>
      <c r="D184" s="63">
        <f>+INDEX('LISTA DE PRECIOS EKM '!A:K,MATCH(C184,'LISTA DE PRECIOS EKM '!A:A,0),MATCH($D$1,'LISTA DE PRECIOS EKM '!$1:$1,0))</f>
        <v>6049900</v>
      </c>
      <c r="E184" s="22">
        <f>+INDEX('LISTA DE PRECIOS EKM '!B:K,MATCH(C184,'LISTA DE PRECIOS EKM '!A:A,0),7)</f>
        <v>6299900</v>
      </c>
      <c r="F184" s="22">
        <f>+INDEX('LISTA DE PRECIOS EKM '!B:K,MATCH(C184,'LISTA DE PRECIOS EKM '!A:A,0),9)</f>
        <v>6649900</v>
      </c>
      <c r="G184" s="22" t="str">
        <f>+IF(ISNUMBER(MATCH(C184,Precios!C:C,0)),"Sí está", "No está")</f>
        <v>No está</v>
      </c>
    </row>
    <row r="185" spans="1:7" hidden="1">
      <c r="A185" s="20">
        <v>450314</v>
      </c>
      <c r="B185" s="22" t="s">
        <v>5303</v>
      </c>
      <c r="C185" s="22" t="s">
        <v>5304</v>
      </c>
      <c r="D185" s="63">
        <f>+INDEX('LISTA DE PRECIOS EKM '!A:K,MATCH(C185,'LISTA DE PRECIOS EKM '!A:A,0),MATCH($D$1,'LISTA DE PRECIOS EKM '!$1:$1,0))</f>
        <v>6049900</v>
      </c>
      <c r="E185" s="22">
        <f>+INDEX('LISTA DE PRECIOS EKM '!B:K,MATCH(C185,'LISTA DE PRECIOS EKM '!A:A,0),7)</f>
        <v>6299900</v>
      </c>
      <c r="F185" s="22">
        <f>+INDEX('LISTA DE PRECIOS EKM '!B:K,MATCH(C185,'LISTA DE PRECIOS EKM '!A:A,0),9)</f>
        <v>6649900</v>
      </c>
      <c r="G185" s="22" t="str">
        <f>+IF(ISNUMBER(MATCH(C185,Precios!C:C,0)),"Sí está", "No está")</f>
        <v>No está</v>
      </c>
    </row>
    <row r="186" spans="1:7" hidden="1">
      <c r="A186" s="20">
        <v>450315</v>
      </c>
      <c r="B186" s="22" t="s">
        <v>5305</v>
      </c>
      <c r="C186" s="22" t="s">
        <v>5306</v>
      </c>
      <c r="D186" s="63">
        <f>+INDEX('LISTA DE PRECIOS EKM '!A:K,MATCH(C186,'LISTA DE PRECIOS EKM '!A:A,0),MATCH($D$1,'LISTA DE PRECIOS EKM '!$1:$1,0))</f>
        <v>6089900</v>
      </c>
      <c r="E186" s="22">
        <f>+INDEX('LISTA DE PRECIOS EKM '!B:K,MATCH(C186,'LISTA DE PRECIOS EKM '!A:A,0),7)</f>
        <v>6339900</v>
      </c>
      <c r="F186" s="22">
        <f>+INDEX('LISTA DE PRECIOS EKM '!B:K,MATCH(C186,'LISTA DE PRECIOS EKM '!A:A,0),9)</f>
        <v>6689900</v>
      </c>
      <c r="G186" s="22" t="str">
        <f>+IF(ISNUMBER(MATCH(C186,Precios!C:C,0)),"Sí está", "No está")</f>
        <v>No está</v>
      </c>
    </row>
    <row r="187" spans="1:7" hidden="1">
      <c r="A187" s="20">
        <v>450316</v>
      </c>
      <c r="B187" s="22" t="s">
        <v>5305</v>
      </c>
      <c r="C187" s="22" t="s">
        <v>5306</v>
      </c>
      <c r="D187" s="63">
        <f>+INDEX('LISTA DE PRECIOS EKM '!A:K,MATCH(C187,'LISTA DE PRECIOS EKM '!A:A,0),MATCH($D$1,'LISTA DE PRECIOS EKM '!$1:$1,0))</f>
        <v>6089900</v>
      </c>
      <c r="E187" s="22">
        <f>+INDEX('LISTA DE PRECIOS EKM '!B:K,MATCH(C187,'LISTA DE PRECIOS EKM '!A:A,0),7)</f>
        <v>6339900</v>
      </c>
      <c r="F187" s="22">
        <f>+INDEX('LISTA DE PRECIOS EKM '!B:K,MATCH(C187,'LISTA DE PRECIOS EKM '!A:A,0),9)</f>
        <v>6689900</v>
      </c>
      <c r="G187" s="22" t="str">
        <f>+IF(ISNUMBER(MATCH(C187,Precios!C:C,0)),"Sí está", "No está")</f>
        <v>No está</v>
      </c>
    </row>
    <row r="188" spans="1:7" hidden="1">
      <c r="A188" s="20">
        <v>450317</v>
      </c>
      <c r="B188" s="22" t="s">
        <v>5307</v>
      </c>
      <c r="C188" s="22" t="s">
        <v>5308</v>
      </c>
      <c r="D188" s="63">
        <f>+INDEX('LISTA DE PRECIOS EKM '!A:K,MATCH(C188,'LISTA DE PRECIOS EKM '!A:A,0),MATCH($D$1,'LISTA DE PRECIOS EKM '!$1:$1,0))</f>
        <v>6189900</v>
      </c>
      <c r="E188" s="22">
        <f>+INDEX('LISTA DE PRECIOS EKM '!B:K,MATCH(C188,'LISTA DE PRECIOS EKM '!A:A,0),7)</f>
        <v>6449900</v>
      </c>
      <c r="F188" s="22">
        <f>+INDEX('LISTA DE PRECIOS EKM '!B:K,MATCH(C188,'LISTA DE PRECIOS EKM '!A:A,0),9)</f>
        <v>6799900</v>
      </c>
      <c r="G188" s="22" t="str">
        <f>+IF(ISNUMBER(MATCH(C188,Precios!C:C,0)),"Sí está", "No está")</f>
        <v>No está</v>
      </c>
    </row>
    <row r="189" spans="1:7" hidden="1">
      <c r="A189" s="20">
        <v>450318</v>
      </c>
      <c r="B189" s="22" t="s">
        <v>5307</v>
      </c>
      <c r="C189" s="22" t="s">
        <v>5308</v>
      </c>
      <c r="D189" s="63">
        <f>+INDEX('LISTA DE PRECIOS EKM '!A:K,MATCH(C189,'LISTA DE PRECIOS EKM '!A:A,0),MATCH($D$1,'LISTA DE PRECIOS EKM '!$1:$1,0))</f>
        <v>6189900</v>
      </c>
      <c r="E189" s="22">
        <f>+INDEX('LISTA DE PRECIOS EKM '!B:K,MATCH(C189,'LISTA DE PRECIOS EKM '!A:A,0),7)</f>
        <v>6449900</v>
      </c>
      <c r="F189" s="22">
        <f>+INDEX('LISTA DE PRECIOS EKM '!B:K,MATCH(C189,'LISTA DE PRECIOS EKM '!A:A,0),9)</f>
        <v>6799900</v>
      </c>
      <c r="G189" s="22" t="str">
        <f>+IF(ISNUMBER(MATCH(C189,Precios!C:C,0)),"Sí está", "No está")</f>
        <v>No está</v>
      </c>
    </row>
    <row r="190" spans="1:7" hidden="1">
      <c r="A190" s="20">
        <v>450319</v>
      </c>
      <c r="B190" s="22" t="s">
        <v>5309</v>
      </c>
      <c r="C190" s="22" t="s">
        <v>5310</v>
      </c>
      <c r="D190" s="63">
        <f>+INDEX('LISTA DE PRECIOS EKM '!A:K,MATCH(C190,'LISTA DE PRECIOS EKM '!A:A,0),MATCH($D$1,'LISTA DE PRECIOS EKM '!$1:$1,0))</f>
        <v>6189900</v>
      </c>
      <c r="E190" s="22">
        <f>+INDEX('LISTA DE PRECIOS EKM '!B:K,MATCH(C190,'LISTA DE PRECIOS EKM '!A:A,0),7)</f>
        <v>6449900</v>
      </c>
      <c r="F190" s="22">
        <f>+INDEX('LISTA DE PRECIOS EKM '!B:K,MATCH(C190,'LISTA DE PRECIOS EKM '!A:A,0),9)</f>
        <v>6799900</v>
      </c>
      <c r="G190" s="22" t="str">
        <f>+IF(ISNUMBER(MATCH(C190,Precios!C:C,0)),"Sí está", "No está")</f>
        <v>No está</v>
      </c>
    </row>
    <row r="191" spans="1:7" hidden="1">
      <c r="A191" s="20">
        <v>450320</v>
      </c>
      <c r="B191" s="22" t="s">
        <v>5309</v>
      </c>
      <c r="C191" s="22" t="s">
        <v>5310</v>
      </c>
      <c r="D191" s="63">
        <f>+INDEX('LISTA DE PRECIOS EKM '!A:K,MATCH(C191,'LISTA DE PRECIOS EKM '!A:A,0),MATCH($D$1,'LISTA DE PRECIOS EKM '!$1:$1,0))</f>
        <v>6189900</v>
      </c>
      <c r="E191" s="22">
        <f>+INDEX('LISTA DE PRECIOS EKM '!B:K,MATCH(C191,'LISTA DE PRECIOS EKM '!A:A,0),7)</f>
        <v>6449900</v>
      </c>
      <c r="F191" s="22">
        <f>+INDEX('LISTA DE PRECIOS EKM '!B:K,MATCH(C191,'LISTA DE PRECIOS EKM '!A:A,0),9)</f>
        <v>6799900</v>
      </c>
      <c r="G191" s="22" t="str">
        <f>+IF(ISNUMBER(MATCH(C191,Precios!C:C,0)),"Sí está", "No está")</f>
        <v>No está</v>
      </c>
    </row>
    <row r="192" spans="1:7" hidden="1">
      <c r="A192" s="20">
        <v>450321</v>
      </c>
      <c r="B192" s="22" t="s">
        <v>5311</v>
      </c>
      <c r="C192" s="22" t="s">
        <v>5312</v>
      </c>
      <c r="D192" s="63">
        <f>+INDEX('LISTA DE PRECIOS EKM '!A:K,MATCH(C192,'LISTA DE PRECIOS EKM '!A:A,0),MATCH($D$1,'LISTA DE PRECIOS EKM '!$1:$1,0))</f>
        <v>6189900</v>
      </c>
      <c r="E192" s="22">
        <f>+INDEX('LISTA DE PRECIOS EKM '!B:K,MATCH(C192,'LISTA DE PRECIOS EKM '!A:A,0),7)</f>
        <v>6449900</v>
      </c>
      <c r="F192" s="22">
        <f>+INDEX('LISTA DE PRECIOS EKM '!B:K,MATCH(C192,'LISTA DE PRECIOS EKM '!A:A,0),9)</f>
        <v>6799900</v>
      </c>
      <c r="G192" s="22" t="str">
        <f>+IF(ISNUMBER(MATCH(C192,Precios!C:C,0)),"Sí está", "No está")</f>
        <v>No está</v>
      </c>
    </row>
    <row r="193" spans="1:7" hidden="1">
      <c r="A193" s="20">
        <v>450322</v>
      </c>
      <c r="B193" s="22" t="s">
        <v>5311</v>
      </c>
      <c r="C193" s="22" t="s">
        <v>5312</v>
      </c>
      <c r="D193" s="63">
        <f>+INDEX('LISTA DE PRECIOS EKM '!A:K,MATCH(C193,'LISTA DE PRECIOS EKM '!A:A,0),MATCH($D$1,'LISTA DE PRECIOS EKM '!$1:$1,0))</f>
        <v>6189900</v>
      </c>
      <c r="E193" s="22">
        <f>+INDEX('LISTA DE PRECIOS EKM '!B:K,MATCH(C193,'LISTA DE PRECIOS EKM '!A:A,0),7)</f>
        <v>6449900</v>
      </c>
      <c r="F193" s="22">
        <f>+INDEX('LISTA DE PRECIOS EKM '!B:K,MATCH(C193,'LISTA DE PRECIOS EKM '!A:A,0),9)</f>
        <v>6799900</v>
      </c>
      <c r="G193" s="22" t="str">
        <f>+IF(ISNUMBER(MATCH(C193,Precios!C:C,0)),"Sí está", "No está")</f>
        <v>No está</v>
      </c>
    </row>
    <row r="194" spans="1:7" hidden="1">
      <c r="A194" s="20">
        <v>450323</v>
      </c>
      <c r="B194" s="22" t="s">
        <v>5313</v>
      </c>
      <c r="C194" s="22" t="s">
        <v>5314</v>
      </c>
      <c r="D194" s="63">
        <f>+INDEX('LISTA DE PRECIOS EKM '!A:K,MATCH(C194,'LISTA DE PRECIOS EKM '!A:A,0),MATCH($D$1,'LISTA DE PRECIOS EKM '!$1:$1,0))</f>
        <v>899900</v>
      </c>
      <c r="E194" s="22">
        <f>+INDEX('LISTA DE PRECIOS EKM '!B:K,MATCH(C194,'LISTA DE PRECIOS EKM '!A:A,0),7)</f>
        <v>929900</v>
      </c>
      <c r="F194" s="22">
        <f>+INDEX('LISTA DE PRECIOS EKM '!B:K,MATCH(C194,'LISTA DE PRECIOS EKM '!A:A,0),9)</f>
        <v>979900</v>
      </c>
      <c r="G194" s="22" t="str">
        <f>+IF(ISNUMBER(MATCH(C194,Precios!C:C,0)),"Sí está", "No está")</f>
        <v>No está</v>
      </c>
    </row>
    <row r="195" spans="1:7" hidden="1">
      <c r="A195" s="20">
        <v>450324</v>
      </c>
      <c r="B195" s="22" t="s">
        <v>5313</v>
      </c>
      <c r="C195" s="22" t="s">
        <v>5314</v>
      </c>
      <c r="D195" s="63">
        <f>+INDEX('LISTA DE PRECIOS EKM '!A:K,MATCH(C195,'LISTA DE PRECIOS EKM '!A:A,0),MATCH($D$1,'LISTA DE PRECIOS EKM '!$1:$1,0))</f>
        <v>899900</v>
      </c>
      <c r="E195" s="22">
        <f>+INDEX('LISTA DE PRECIOS EKM '!B:K,MATCH(C195,'LISTA DE PRECIOS EKM '!A:A,0),7)</f>
        <v>929900</v>
      </c>
      <c r="F195" s="22">
        <f>+INDEX('LISTA DE PRECIOS EKM '!B:K,MATCH(C195,'LISTA DE PRECIOS EKM '!A:A,0),9)</f>
        <v>979900</v>
      </c>
      <c r="G195" s="22" t="str">
        <f>+IF(ISNUMBER(MATCH(C195,Precios!C:C,0)),"Sí está", "No está")</f>
        <v>No está</v>
      </c>
    </row>
    <row r="196" spans="1:7" hidden="1">
      <c r="A196" s="20">
        <v>450325</v>
      </c>
      <c r="B196" s="22" t="s">
        <v>5315</v>
      </c>
      <c r="C196" s="22" t="s">
        <v>5316</v>
      </c>
      <c r="D196" s="63">
        <f>+INDEX('LISTA DE PRECIOS EKM '!A:K,MATCH(C196,'LISTA DE PRECIOS EKM '!A:A,0),MATCH($D$1,'LISTA DE PRECIOS EKM '!$1:$1,0))</f>
        <v>1429900</v>
      </c>
      <c r="E196" s="22">
        <f>+INDEX('LISTA DE PRECIOS EKM '!B:K,MATCH(C196,'LISTA DE PRECIOS EKM '!A:A,0),7)</f>
        <v>1489900</v>
      </c>
      <c r="F196" s="22">
        <f>+INDEX('LISTA DE PRECIOS EKM '!B:K,MATCH(C196,'LISTA DE PRECIOS EKM '!A:A,0),9)</f>
        <v>1569900</v>
      </c>
      <c r="G196" s="22" t="str">
        <f>+IF(ISNUMBER(MATCH(C196,Precios!C:C,0)),"Sí está", "No está")</f>
        <v>No está</v>
      </c>
    </row>
    <row r="197" spans="1:7" hidden="1">
      <c r="A197" s="20">
        <v>450329</v>
      </c>
      <c r="B197" s="22" t="s">
        <v>5315</v>
      </c>
      <c r="C197" s="22" t="s">
        <v>5316</v>
      </c>
      <c r="D197" s="63">
        <f>+INDEX('LISTA DE PRECIOS EKM '!A:K,MATCH(C197,'LISTA DE PRECIOS EKM '!A:A,0),MATCH($D$1,'LISTA DE PRECIOS EKM '!$1:$1,0))</f>
        <v>1429900</v>
      </c>
      <c r="E197" s="22">
        <f>+INDEX('LISTA DE PRECIOS EKM '!B:K,MATCH(C197,'LISTA DE PRECIOS EKM '!A:A,0),7)</f>
        <v>1489900</v>
      </c>
      <c r="F197" s="22">
        <f>+INDEX('LISTA DE PRECIOS EKM '!B:K,MATCH(C197,'LISTA DE PRECIOS EKM '!A:A,0),9)</f>
        <v>1569900</v>
      </c>
      <c r="G197" s="22" t="str">
        <f>+IF(ISNUMBER(MATCH(C197,Precios!C:C,0)),"Sí está", "No está")</f>
        <v>No está</v>
      </c>
    </row>
    <row r="198" spans="1:7" hidden="1">
      <c r="A198" s="20">
        <v>450330</v>
      </c>
      <c r="B198" s="22" t="s">
        <v>5317</v>
      </c>
      <c r="C198" s="22" t="s">
        <v>5318</v>
      </c>
      <c r="D198" s="63">
        <f>+INDEX('LISTA DE PRECIOS EKM '!A:K,MATCH(C198,'LISTA DE PRECIOS EKM '!A:A,0),MATCH($D$1,'LISTA DE PRECIOS EKM '!$1:$1,0))</f>
        <v>1429900</v>
      </c>
      <c r="E198" s="22">
        <f>+INDEX('LISTA DE PRECIOS EKM '!B:K,MATCH(C198,'LISTA DE PRECIOS EKM '!A:A,0),7)</f>
        <v>1489900</v>
      </c>
      <c r="F198" s="22">
        <f>+INDEX('LISTA DE PRECIOS EKM '!B:K,MATCH(C198,'LISTA DE PRECIOS EKM '!A:A,0),9)</f>
        <v>1569900</v>
      </c>
      <c r="G198" s="22" t="str">
        <f>+IF(ISNUMBER(MATCH(C198,Precios!C:C,0)),"Sí está", "No está")</f>
        <v>No está</v>
      </c>
    </row>
    <row r="199" spans="1:7" hidden="1">
      <c r="A199" s="20">
        <v>450331</v>
      </c>
      <c r="B199" s="22" t="s">
        <v>5317</v>
      </c>
      <c r="C199" s="22" t="s">
        <v>5318</v>
      </c>
      <c r="D199" s="63">
        <f>+INDEX('LISTA DE PRECIOS EKM '!A:K,MATCH(C199,'LISTA DE PRECIOS EKM '!A:A,0),MATCH($D$1,'LISTA DE PRECIOS EKM '!$1:$1,0))</f>
        <v>1429900</v>
      </c>
      <c r="E199" s="22">
        <f>+INDEX('LISTA DE PRECIOS EKM '!B:K,MATCH(C199,'LISTA DE PRECIOS EKM '!A:A,0),7)</f>
        <v>1489900</v>
      </c>
      <c r="F199" s="22">
        <f>+INDEX('LISTA DE PRECIOS EKM '!B:K,MATCH(C199,'LISTA DE PRECIOS EKM '!A:A,0),9)</f>
        <v>1569900</v>
      </c>
      <c r="G199" s="22" t="str">
        <f>+IF(ISNUMBER(MATCH(C199,Precios!C:C,0)),"Sí está", "No está")</f>
        <v>No está</v>
      </c>
    </row>
    <row r="200" spans="1:7" hidden="1">
      <c r="A200" s="20">
        <v>450333</v>
      </c>
      <c r="B200" s="22" t="s">
        <v>5319</v>
      </c>
      <c r="C200" s="22" t="s">
        <v>5320</v>
      </c>
      <c r="D200" s="63">
        <f>+INDEX('LISTA DE PRECIOS EKM '!A:K,MATCH(C200,'LISTA DE PRECIOS EKM '!A:A,0),MATCH($D$1,'LISTA DE PRECIOS EKM '!$1:$1,0))</f>
        <v>1429900</v>
      </c>
      <c r="E200" s="22">
        <f>+INDEX('LISTA DE PRECIOS EKM '!B:K,MATCH(C200,'LISTA DE PRECIOS EKM '!A:A,0),7)</f>
        <v>1489900</v>
      </c>
      <c r="F200" s="22">
        <f>+INDEX('LISTA DE PRECIOS EKM '!B:K,MATCH(C200,'LISTA DE PRECIOS EKM '!A:A,0),9)</f>
        <v>1569900</v>
      </c>
      <c r="G200" s="22" t="str">
        <f>+IF(ISNUMBER(MATCH(C200,Precios!C:C,0)),"Sí está", "No está")</f>
        <v>No está</v>
      </c>
    </row>
    <row r="201" spans="1:7" hidden="1">
      <c r="A201" s="20">
        <v>450334</v>
      </c>
      <c r="B201" s="22" t="s">
        <v>5319</v>
      </c>
      <c r="C201" s="22" t="s">
        <v>5320</v>
      </c>
      <c r="D201" s="63">
        <f>+INDEX('LISTA DE PRECIOS EKM '!A:K,MATCH(C201,'LISTA DE PRECIOS EKM '!A:A,0),MATCH($D$1,'LISTA DE PRECIOS EKM '!$1:$1,0))</f>
        <v>1429900</v>
      </c>
      <c r="E201" s="22">
        <f>+INDEX('LISTA DE PRECIOS EKM '!B:K,MATCH(C201,'LISTA DE PRECIOS EKM '!A:A,0),7)</f>
        <v>1489900</v>
      </c>
      <c r="F201" s="22">
        <f>+INDEX('LISTA DE PRECIOS EKM '!B:K,MATCH(C201,'LISTA DE PRECIOS EKM '!A:A,0),9)</f>
        <v>1569900</v>
      </c>
      <c r="G201" s="22" t="str">
        <f>+IF(ISNUMBER(MATCH(C201,Precios!C:C,0)),"Sí está", "No está")</f>
        <v>No está</v>
      </c>
    </row>
    <row r="202" spans="1:7" hidden="1">
      <c r="A202" s="20">
        <v>450335</v>
      </c>
      <c r="B202" s="22" t="s">
        <v>5321</v>
      </c>
      <c r="C202" s="22" t="s">
        <v>5322</v>
      </c>
      <c r="D202" s="63">
        <f>+INDEX('LISTA DE PRECIOS EKM '!A:K,MATCH(C202,'LISTA DE PRECIOS EKM '!A:A,0),MATCH($D$1,'LISTA DE PRECIOS EKM '!$1:$1,0))</f>
        <v>899900</v>
      </c>
      <c r="E202" s="22">
        <f>+INDEX('LISTA DE PRECIOS EKM '!B:K,MATCH(C202,'LISTA DE PRECIOS EKM '!A:A,0),7)</f>
        <v>929900</v>
      </c>
      <c r="F202" s="22">
        <f>+INDEX('LISTA DE PRECIOS EKM '!B:K,MATCH(C202,'LISTA DE PRECIOS EKM '!A:A,0),9)</f>
        <v>979900</v>
      </c>
      <c r="G202" s="22" t="str">
        <f>+IF(ISNUMBER(MATCH(C202,Precios!C:C,0)),"Sí está", "No está")</f>
        <v>No está</v>
      </c>
    </row>
    <row r="203" spans="1:7" hidden="1">
      <c r="A203" s="20">
        <v>452008</v>
      </c>
      <c r="B203" s="22" t="s">
        <v>5321</v>
      </c>
      <c r="C203" s="22" t="s">
        <v>5322</v>
      </c>
      <c r="D203" s="63">
        <f>+INDEX('LISTA DE PRECIOS EKM '!A:K,MATCH(C203,'LISTA DE PRECIOS EKM '!A:A,0),MATCH($D$1,'LISTA DE PRECIOS EKM '!$1:$1,0))</f>
        <v>899900</v>
      </c>
      <c r="E203" s="22">
        <f>+INDEX('LISTA DE PRECIOS EKM '!B:K,MATCH(C203,'LISTA DE PRECIOS EKM '!A:A,0),7)</f>
        <v>929900</v>
      </c>
      <c r="F203" s="22">
        <f>+INDEX('LISTA DE PRECIOS EKM '!B:K,MATCH(C203,'LISTA DE PRECIOS EKM '!A:A,0),9)</f>
        <v>979900</v>
      </c>
      <c r="G203" s="22" t="str">
        <f>+IF(ISNUMBER(MATCH(C203,Precios!C:C,0)),"Sí está", "No está")</f>
        <v>No está</v>
      </c>
    </row>
    <row r="204" spans="1:7" hidden="1">
      <c r="A204" s="20">
        <v>452020</v>
      </c>
      <c r="B204" s="22" t="s">
        <v>5323</v>
      </c>
      <c r="C204" s="22" t="s">
        <v>5324</v>
      </c>
      <c r="D204" s="63">
        <f>+INDEX('LISTA DE PRECIOS EKM '!A:K,MATCH(C204,'LISTA DE PRECIOS EKM '!A:A,0),MATCH($D$1,'LISTA DE PRECIOS EKM '!$1:$1,0))</f>
        <v>899900</v>
      </c>
      <c r="E204" s="22">
        <f>+INDEX('LISTA DE PRECIOS EKM '!B:K,MATCH(C204,'LISTA DE PRECIOS EKM '!A:A,0),7)</f>
        <v>929900</v>
      </c>
      <c r="F204" s="22">
        <f>+INDEX('LISTA DE PRECIOS EKM '!B:K,MATCH(C204,'LISTA DE PRECIOS EKM '!A:A,0),9)</f>
        <v>979900</v>
      </c>
      <c r="G204" s="22" t="str">
        <f>+IF(ISNUMBER(MATCH(C204,Precios!C:C,0)),"Sí está", "No está")</f>
        <v>No está</v>
      </c>
    </row>
    <row r="205" spans="1:7" hidden="1">
      <c r="A205" s="20">
        <v>452021</v>
      </c>
      <c r="B205" s="22" t="s">
        <v>5323</v>
      </c>
      <c r="C205" s="22" t="s">
        <v>5324</v>
      </c>
      <c r="D205" s="63">
        <f>+INDEX('LISTA DE PRECIOS EKM '!A:K,MATCH(C205,'LISTA DE PRECIOS EKM '!A:A,0),MATCH($D$1,'LISTA DE PRECIOS EKM '!$1:$1,0))</f>
        <v>899900</v>
      </c>
      <c r="E205" s="22">
        <f>+INDEX('LISTA DE PRECIOS EKM '!B:K,MATCH(C205,'LISTA DE PRECIOS EKM '!A:A,0),7)</f>
        <v>929900</v>
      </c>
      <c r="F205" s="22">
        <f>+INDEX('LISTA DE PRECIOS EKM '!B:K,MATCH(C205,'LISTA DE PRECIOS EKM '!A:A,0),9)</f>
        <v>979900</v>
      </c>
      <c r="G205" s="22" t="str">
        <f>+IF(ISNUMBER(MATCH(C205,Precios!C:C,0)),"Sí está", "No está")</f>
        <v>No está</v>
      </c>
    </row>
    <row r="206" spans="1:7" hidden="1">
      <c r="A206" s="20">
        <v>452022</v>
      </c>
      <c r="B206" s="22" t="s">
        <v>5325</v>
      </c>
      <c r="C206" s="22" t="s">
        <v>5326</v>
      </c>
      <c r="D206" s="63">
        <f>+INDEX('LISTA DE PRECIOS EKM '!A:K,MATCH(C206,'LISTA DE PRECIOS EKM '!A:A,0),MATCH($D$1,'LISTA DE PRECIOS EKM '!$1:$1,0))</f>
        <v>899900</v>
      </c>
      <c r="E206" s="22">
        <f>+INDEX('LISTA DE PRECIOS EKM '!B:K,MATCH(C206,'LISTA DE PRECIOS EKM '!A:A,0),7)</f>
        <v>929900</v>
      </c>
      <c r="F206" s="22">
        <f>+INDEX('LISTA DE PRECIOS EKM '!B:K,MATCH(C206,'LISTA DE PRECIOS EKM '!A:A,0),9)</f>
        <v>979900</v>
      </c>
      <c r="G206" s="22" t="str">
        <f>+IF(ISNUMBER(MATCH(C206,Precios!C:C,0)),"Sí está", "No está")</f>
        <v>No está</v>
      </c>
    </row>
    <row r="207" spans="1:7" hidden="1">
      <c r="A207" s="20">
        <v>452026</v>
      </c>
      <c r="B207" s="22" t="s">
        <v>5325</v>
      </c>
      <c r="C207" s="22" t="s">
        <v>5326</v>
      </c>
      <c r="D207" s="63">
        <f>+INDEX('LISTA DE PRECIOS EKM '!A:K,MATCH(C207,'LISTA DE PRECIOS EKM '!A:A,0),MATCH($D$1,'LISTA DE PRECIOS EKM '!$1:$1,0))</f>
        <v>899900</v>
      </c>
      <c r="E207" s="22">
        <f>+INDEX('LISTA DE PRECIOS EKM '!B:K,MATCH(C207,'LISTA DE PRECIOS EKM '!A:A,0),7)</f>
        <v>929900</v>
      </c>
      <c r="F207" s="22">
        <f>+INDEX('LISTA DE PRECIOS EKM '!B:K,MATCH(C207,'LISTA DE PRECIOS EKM '!A:A,0),9)</f>
        <v>979900</v>
      </c>
      <c r="G207" s="22" t="str">
        <f>+IF(ISNUMBER(MATCH(C207,Precios!C:C,0)),"Sí está", "No está")</f>
        <v>No está</v>
      </c>
    </row>
    <row r="208" spans="1:7" hidden="1">
      <c r="A208" s="20">
        <v>452027</v>
      </c>
      <c r="B208" s="22" t="s">
        <v>5327</v>
      </c>
      <c r="C208" s="22" t="s">
        <v>5328</v>
      </c>
      <c r="D208" s="63">
        <f>+INDEX('LISTA DE PRECIOS EKM '!A:K,MATCH(C208,'LISTA DE PRECIOS EKM '!A:A,0),MATCH($D$1,'LISTA DE PRECIOS EKM '!$1:$1,0))</f>
        <v>1429900</v>
      </c>
      <c r="E208" s="22">
        <f>+INDEX('LISTA DE PRECIOS EKM '!B:K,MATCH(C208,'LISTA DE PRECIOS EKM '!A:A,0),7)</f>
        <v>1489900</v>
      </c>
      <c r="F208" s="22">
        <f>+INDEX('LISTA DE PRECIOS EKM '!B:K,MATCH(C208,'LISTA DE PRECIOS EKM '!A:A,0),9)</f>
        <v>1569900</v>
      </c>
      <c r="G208" s="22" t="str">
        <f>+IF(ISNUMBER(MATCH(C208,Precios!C:C,0)),"Sí está", "No está")</f>
        <v>No está</v>
      </c>
    </row>
    <row r="209" spans="1:7" hidden="1">
      <c r="A209" s="20">
        <v>452045</v>
      </c>
      <c r="B209" s="22" t="s">
        <v>5327</v>
      </c>
      <c r="C209" s="22" t="s">
        <v>5328</v>
      </c>
      <c r="D209" s="63">
        <f>+INDEX('LISTA DE PRECIOS EKM '!A:K,MATCH(C209,'LISTA DE PRECIOS EKM '!A:A,0),MATCH($D$1,'LISTA DE PRECIOS EKM '!$1:$1,0))</f>
        <v>1429900</v>
      </c>
      <c r="E209" s="22">
        <f>+INDEX('LISTA DE PRECIOS EKM '!B:K,MATCH(C209,'LISTA DE PRECIOS EKM '!A:A,0),7)</f>
        <v>1489900</v>
      </c>
      <c r="F209" s="22">
        <f>+INDEX('LISTA DE PRECIOS EKM '!B:K,MATCH(C209,'LISTA DE PRECIOS EKM '!A:A,0),9)</f>
        <v>1569900</v>
      </c>
      <c r="G209" s="22" t="str">
        <f>+IF(ISNUMBER(MATCH(C209,Precios!C:C,0)),"Sí está", "No está")</f>
        <v>No está</v>
      </c>
    </row>
    <row r="210" spans="1:7" hidden="1">
      <c r="A210" s="20">
        <v>452047</v>
      </c>
      <c r="B210" s="22" t="s">
        <v>5329</v>
      </c>
      <c r="C210" s="22" t="s">
        <v>5330</v>
      </c>
      <c r="D210" s="63">
        <f>+INDEX('LISTA DE PRECIOS EKM '!A:K,MATCH(C210,'LISTA DE PRECIOS EKM '!A:A,0),MATCH($D$1,'LISTA DE PRECIOS EKM '!$1:$1,0))</f>
        <v>769900</v>
      </c>
      <c r="E210" s="22">
        <f>+INDEX('LISTA DE PRECIOS EKM '!B:K,MATCH(C210,'LISTA DE PRECIOS EKM '!A:A,0),7)</f>
        <v>799900</v>
      </c>
      <c r="F210" s="22">
        <f>+INDEX('LISTA DE PRECIOS EKM '!B:K,MATCH(C210,'LISTA DE PRECIOS EKM '!A:A,0),9)</f>
        <v>839900</v>
      </c>
      <c r="G210" s="22" t="str">
        <f>+IF(ISNUMBER(MATCH(C210,Precios!C:C,0)),"Sí está", "No está")</f>
        <v>No está</v>
      </c>
    </row>
    <row r="211" spans="1:7" hidden="1">
      <c r="A211" s="20">
        <v>452049</v>
      </c>
      <c r="B211" s="22" t="s">
        <v>5329</v>
      </c>
      <c r="C211" s="22" t="s">
        <v>5330</v>
      </c>
      <c r="D211" s="63">
        <f>+INDEX('LISTA DE PRECIOS EKM '!A:K,MATCH(C211,'LISTA DE PRECIOS EKM '!A:A,0),MATCH($D$1,'LISTA DE PRECIOS EKM '!$1:$1,0))</f>
        <v>769900</v>
      </c>
      <c r="E211" s="22">
        <f>+INDEX('LISTA DE PRECIOS EKM '!B:K,MATCH(C211,'LISTA DE PRECIOS EKM '!A:A,0),7)</f>
        <v>799900</v>
      </c>
      <c r="F211" s="22">
        <f>+INDEX('LISTA DE PRECIOS EKM '!B:K,MATCH(C211,'LISTA DE PRECIOS EKM '!A:A,0),9)</f>
        <v>839900</v>
      </c>
      <c r="G211" s="22" t="str">
        <f>+IF(ISNUMBER(MATCH(C211,Precios!C:C,0)),"Sí está", "No está")</f>
        <v>No está</v>
      </c>
    </row>
    <row r="212" spans="1:7" hidden="1">
      <c r="A212" s="20">
        <v>452050</v>
      </c>
      <c r="B212" s="22" t="s">
        <v>5331</v>
      </c>
      <c r="C212" s="22" t="s">
        <v>5332</v>
      </c>
      <c r="D212" s="63">
        <f>+INDEX('LISTA DE PRECIOS EKM '!A:K,MATCH(C212,'LISTA DE PRECIOS EKM '!A:A,0),MATCH($D$1,'LISTA DE PRECIOS EKM '!$1:$1,0))</f>
        <v>769900</v>
      </c>
      <c r="E212" s="22">
        <f>+INDEX('LISTA DE PRECIOS EKM '!B:K,MATCH(C212,'LISTA DE PRECIOS EKM '!A:A,0),7)</f>
        <v>799900</v>
      </c>
      <c r="F212" s="22">
        <f>+INDEX('LISTA DE PRECIOS EKM '!B:K,MATCH(C212,'LISTA DE PRECIOS EKM '!A:A,0),9)</f>
        <v>839900</v>
      </c>
      <c r="G212" s="22" t="str">
        <f>+IF(ISNUMBER(MATCH(C212,Precios!C:C,0)),"Sí está", "No está")</f>
        <v>No está</v>
      </c>
    </row>
    <row r="213" spans="1:7" hidden="1">
      <c r="A213" s="20">
        <v>452051</v>
      </c>
      <c r="B213" s="22" t="s">
        <v>5331</v>
      </c>
      <c r="C213" s="22" t="s">
        <v>5332</v>
      </c>
      <c r="D213" s="63">
        <f>+INDEX('LISTA DE PRECIOS EKM '!A:K,MATCH(C213,'LISTA DE PRECIOS EKM '!A:A,0),MATCH($D$1,'LISTA DE PRECIOS EKM '!$1:$1,0))</f>
        <v>769900</v>
      </c>
      <c r="E213" s="22">
        <f>+INDEX('LISTA DE PRECIOS EKM '!B:K,MATCH(C213,'LISTA DE PRECIOS EKM '!A:A,0),7)</f>
        <v>799900</v>
      </c>
      <c r="F213" s="22">
        <f>+INDEX('LISTA DE PRECIOS EKM '!B:K,MATCH(C213,'LISTA DE PRECIOS EKM '!A:A,0),9)</f>
        <v>839900</v>
      </c>
      <c r="G213" s="22" t="str">
        <f>+IF(ISNUMBER(MATCH(C213,Precios!C:C,0)),"Sí está", "No está")</f>
        <v>No está</v>
      </c>
    </row>
    <row r="214" spans="1:7" hidden="1">
      <c r="A214" s="20">
        <v>452096</v>
      </c>
      <c r="B214" s="22" t="s">
        <v>5333</v>
      </c>
      <c r="C214" s="22" t="s">
        <v>5334</v>
      </c>
      <c r="D214" s="63">
        <f>+INDEX('LISTA DE PRECIOS EKM '!A:K,MATCH(C214,'LISTA DE PRECIOS EKM '!A:A,0),MATCH($D$1,'LISTA DE PRECIOS EKM '!$1:$1,0))</f>
        <v>769900</v>
      </c>
      <c r="E214" s="22">
        <f>+INDEX('LISTA DE PRECIOS EKM '!B:K,MATCH(C214,'LISTA DE PRECIOS EKM '!A:A,0),7)</f>
        <v>799900</v>
      </c>
      <c r="F214" s="22">
        <f>+INDEX('LISTA DE PRECIOS EKM '!B:K,MATCH(C214,'LISTA DE PRECIOS EKM '!A:A,0),9)</f>
        <v>839900</v>
      </c>
      <c r="G214" s="22" t="str">
        <f>+IF(ISNUMBER(MATCH(C214,Precios!C:C,0)),"Sí está", "No está")</f>
        <v>No está</v>
      </c>
    </row>
    <row r="215" spans="1:7" hidden="1">
      <c r="A215" s="20">
        <v>452097</v>
      </c>
      <c r="B215" s="22" t="s">
        <v>5333</v>
      </c>
      <c r="C215" s="22" t="s">
        <v>5334</v>
      </c>
      <c r="D215" s="63">
        <f>+INDEX('LISTA DE PRECIOS EKM '!A:K,MATCH(C215,'LISTA DE PRECIOS EKM '!A:A,0),MATCH($D$1,'LISTA DE PRECIOS EKM '!$1:$1,0))</f>
        <v>769900</v>
      </c>
      <c r="E215" s="22">
        <f>+INDEX('LISTA DE PRECIOS EKM '!B:K,MATCH(C215,'LISTA DE PRECIOS EKM '!A:A,0),7)</f>
        <v>799900</v>
      </c>
      <c r="F215" s="22">
        <f>+INDEX('LISTA DE PRECIOS EKM '!B:K,MATCH(C215,'LISTA DE PRECIOS EKM '!A:A,0),9)</f>
        <v>839900</v>
      </c>
      <c r="G215" s="22" t="str">
        <f>+IF(ISNUMBER(MATCH(C215,Precios!C:C,0)),"Sí está", "No está")</f>
        <v>No está</v>
      </c>
    </row>
    <row r="216" spans="1:7" hidden="1">
      <c r="A216" s="20">
        <v>452098</v>
      </c>
      <c r="B216" s="22" t="s">
        <v>5335</v>
      </c>
      <c r="C216" s="22" t="s">
        <v>5336</v>
      </c>
      <c r="D216" s="63">
        <f>+INDEX('LISTA DE PRECIOS EKM '!A:K,MATCH(C216,'LISTA DE PRECIOS EKM '!A:A,0),MATCH($D$1,'LISTA DE PRECIOS EKM '!$1:$1,0))</f>
        <v>889900</v>
      </c>
      <c r="E216" s="22">
        <f>+INDEX('LISTA DE PRECIOS EKM '!B:K,MATCH(C216,'LISTA DE PRECIOS EKM '!A:A,0),7)</f>
        <v>919900</v>
      </c>
      <c r="F216" s="22">
        <f>+INDEX('LISTA DE PRECIOS EKM '!B:K,MATCH(C216,'LISTA DE PRECIOS EKM '!A:A,0),9)</f>
        <v>969900</v>
      </c>
      <c r="G216" s="22" t="str">
        <f>+IF(ISNUMBER(MATCH(C216,Precios!C:C,0)),"Sí está", "No está")</f>
        <v>No está</v>
      </c>
    </row>
    <row r="217" spans="1:7" hidden="1">
      <c r="A217" s="20">
        <v>452099</v>
      </c>
      <c r="B217" s="22" t="s">
        <v>5335</v>
      </c>
      <c r="C217" s="22" t="s">
        <v>5336</v>
      </c>
      <c r="D217" s="63">
        <f>+INDEX('LISTA DE PRECIOS EKM '!A:K,MATCH(C217,'LISTA DE PRECIOS EKM '!A:A,0),MATCH($D$1,'LISTA DE PRECIOS EKM '!$1:$1,0))</f>
        <v>889900</v>
      </c>
      <c r="E217" s="22">
        <f>+INDEX('LISTA DE PRECIOS EKM '!B:K,MATCH(C217,'LISTA DE PRECIOS EKM '!A:A,0),7)</f>
        <v>919900</v>
      </c>
      <c r="F217" s="22">
        <f>+INDEX('LISTA DE PRECIOS EKM '!B:K,MATCH(C217,'LISTA DE PRECIOS EKM '!A:A,0),9)</f>
        <v>969900</v>
      </c>
      <c r="G217" s="22" t="str">
        <f>+IF(ISNUMBER(MATCH(C217,Precios!C:C,0)),"Sí está", "No está")</f>
        <v>No está</v>
      </c>
    </row>
    <row r="218" spans="1:7" hidden="1">
      <c r="A218" s="20">
        <v>452100</v>
      </c>
      <c r="B218" s="22" t="s">
        <v>5337</v>
      </c>
      <c r="C218" s="22" t="s">
        <v>5338</v>
      </c>
      <c r="D218" s="63">
        <f>+INDEX('LISTA DE PRECIOS EKM '!A:K,MATCH(C218,'LISTA DE PRECIOS EKM '!A:A,0),MATCH($D$1,'LISTA DE PRECIOS EKM '!$1:$1,0))</f>
        <v>1899900</v>
      </c>
      <c r="E218" s="22">
        <f>+INDEX('LISTA DE PRECIOS EKM '!B:K,MATCH(C218,'LISTA DE PRECIOS EKM '!A:A,0),7)</f>
        <v>1969900</v>
      </c>
      <c r="F218" s="22">
        <f>+INDEX('LISTA DE PRECIOS EKM '!B:K,MATCH(C218,'LISTA DE PRECIOS EKM '!A:A,0),9)</f>
        <v>2079900</v>
      </c>
      <c r="G218" s="22" t="str">
        <f>+IF(ISNUMBER(MATCH(C218,Precios!C:C,0)),"Sí está", "No está")</f>
        <v>No está</v>
      </c>
    </row>
    <row r="219" spans="1:7" hidden="1">
      <c r="A219" s="20">
        <v>452101</v>
      </c>
      <c r="B219" s="22" t="s">
        <v>5337</v>
      </c>
      <c r="C219" s="22" t="s">
        <v>5338</v>
      </c>
      <c r="D219" s="63">
        <f>+INDEX('LISTA DE PRECIOS EKM '!A:K,MATCH(C219,'LISTA DE PRECIOS EKM '!A:A,0),MATCH($D$1,'LISTA DE PRECIOS EKM '!$1:$1,0))</f>
        <v>1899900</v>
      </c>
      <c r="E219" s="22">
        <f>+INDEX('LISTA DE PRECIOS EKM '!B:K,MATCH(C219,'LISTA DE PRECIOS EKM '!A:A,0),7)</f>
        <v>1969900</v>
      </c>
      <c r="F219" s="22">
        <f>+INDEX('LISTA DE PRECIOS EKM '!B:K,MATCH(C219,'LISTA DE PRECIOS EKM '!A:A,0),9)</f>
        <v>2079900</v>
      </c>
      <c r="G219" s="22" t="str">
        <f>+IF(ISNUMBER(MATCH(C219,Precios!C:C,0)),"Sí está", "No está")</f>
        <v>No está</v>
      </c>
    </row>
    <row r="220" spans="1:7" hidden="1">
      <c r="A220" s="20">
        <v>452125</v>
      </c>
      <c r="B220" s="22" t="s">
        <v>5339</v>
      </c>
      <c r="C220" s="22" t="s">
        <v>5340</v>
      </c>
      <c r="D220" s="63">
        <f>+INDEX('LISTA DE PRECIOS EKM '!A:K,MATCH(C220,'LISTA DE PRECIOS EKM '!A:A,0),MATCH($D$1,'LISTA DE PRECIOS EKM '!$1:$1,0))</f>
        <v>1899900</v>
      </c>
      <c r="E220" s="22">
        <f>+INDEX('LISTA DE PRECIOS EKM '!B:K,MATCH(C220,'LISTA DE PRECIOS EKM '!A:A,0),7)</f>
        <v>1969900</v>
      </c>
      <c r="F220" s="22">
        <f>+INDEX('LISTA DE PRECIOS EKM '!B:K,MATCH(C220,'LISTA DE PRECIOS EKM '!A:A,0),9)</f>
        <v>2079900</v>
      </c>
      <c r="G220" s="22" t="str">
        <f>+IF(ISNUMBER(MATCH(C220,Precios!C:C,0)),"Sí está", "No está")</f>
        <v>No está</v>
      </c>
    </row>
    <row r="221" spans="1:7" hidden="1">
      <c r="A221" s="20">
        <v>452127</v>
      </c>
      <c r="B221" s="22" t="s">
        <v>5339</v>
      </c>
      <c r="C221" s="22" t="s">
        <v>5340</v>
      </c>
      <c r="D221" s="63">
        <f>+INDEX('LISTA DE PRECIOS EKM '!A:K,MATCH(C221,'LISTA DE PRECIOS EKM '!A:A,0),MATCH($D$1,'LISTA DE PRECIOS EKM '!$1:$1,0))</f>
        <v>1899900</v>
      </c>
      <c r="E221" s="22">
        <f>+INDEX('LISTA DE PRECIOS EKM '!B:K,MATCH(C221,'LISTA DE PRECIOS EKM '!A:A,0),7)</f>
        <v>1969900</v>
      </c>
      <c r="F221" s="22">
        <f>+INDEX('LISTA DE PRECIOS EKM '!B:K,MATCH(C221,'LISTA DE PRECIOS EKM '!A:A,0),9)</f>
        <v>2079900</v>
      </c>
      <c r="G221" s="22" t="str">
        <f>+IF(ISNUMBER(MATCH(C221,Precios!C:C,0)),"Sí está", "No está")</f>
        <v>No está</v>
      </c>
    </row>
    <row r="222" spans="1:7" hidden="1">
      <c r="A222" s="20">
        <v>452130</v>
      </c>
      <c r="B222" s="22" t="s">
        <v>5341</v>
      </c>
      <c r="C222" s="22" t="s">
        <v>5342</v>
      </c>
      <c r="D222" s="63">
        <f>+INDEX('LISTA DE PRECIOS EKM '!A:K,MATCH(C222,'LISTA DE PRECIOS EKM '!A:A,0),MATCH($D$1,'LISTA DE PRECIOS EKM '!$1:$1,0))</f>
        <v>1899900</v>
      </c>
      <c r="E222" s="22">
        <f>+INDEX('LISTA DE PRECIOS EKM '!B:K,MATCH(C222,'LISTA DE PRECIOS EKM '!A:A,0),7)</f>
        <v>1969900</v>
      </c>
      <c r="F222" s="22">
        <f>+INDEX('LISTA DE PRECIOS EKM '!B:K,MATCH(C222,'LISTA DE PRECIOS EKM '!A:A,0),9)</f>
        <v>2079900</v>
      </c>
      <c r="G222" s="22" t="str">
        <f>+IF(ISNUMBER(MATCH(C222,Precios!C:C,0)),"Sí está", "No está")</f>
        <v>No está</v>
      </c>
    </row>
    <row r="223" spans="1:7" hidden="1">
      <c r="A223" s="20">
        <v>452147</v>
      </c>
      <c r="B223" s="22" t="s">
        <v>5341</v>
      </c>
      <c r="C223" s="22" t="s">
        <v>5342</v>
      </c>
      <c r="D223" s="63">
        <f>+INDEX('LISTA DE PRECIOS EKM '!A:K,MATCH(C223,'LISTA DE PRECIOS EKM '!A:A,0),MATCH($D$1,'LISTA DE PRECIOS EKM '!$1:$1,0))</f>
        <v>1899900</v>
      </c>
      <c r="E223" s="22">
        <f>+INDEX('LISTA DE PRECIOS EKM '!B:K,MATCH(C223,'LISTA DE PRECIOS EKM '!A:A,0),7)</f>
        <v>1969900</v>
      </c>
      <c r="F223" s="22">
        <f>+INDEX('LISTA DE PRECIOS EKM '!B:K,MATCH(C223,'LISTA DE PRECIOS EKM '!A:A,0),9)</f>
        <v>2079900</v>
      </c>
      <c r="G223" s="22" t="str">
        <f>+IF(ISNUMBER(MATCH(C223,Precios!C:C,0)),"Sí está", "No está")</f>
        <v>No está</v>
      </c>
    </row>
    <row r="224" spans="1:7" hidden="1">
      <c r="A224" s="20">
        <v>452202</v>
      </c>
      <c r="B224" s="22" t="s">
        <v>5351</v>
      </c>
      <c r="C224" s="22" t="s">
        <v>5352</v>
      </c>
      <c r="D224" s="63">
        <f>+INDEX('LISTA DE PRECIOS EKM '!A:K,MATCH(C224,'LISTA DE PRECIOS EKM '!A:A,0),MATCH($D$1,'LISTA DE PRECIOS EKM '!$1:$1,0))</f>
        <v>1899900</v>
      </c>
      <c r="E224" s="22">
        <f>+INDEX('LISTA DE PRECIOS EKM '!B:K,MATCH(C224,'LISTA DE PRECIOS EKM '!A:A,0),7)</f>
        <v>1969900</v>
      </c>
      <c r="F224" s="22">
        <f>+INDEX('LISTA DE PRECIOS EKM '!B:K,MATCH(C224,'LISTA DE PRECIOS EKM '!A:A,0),9)</f>
        <v>2079900</v>
      </c>
      <c r="G224" s="22" t="str">
        <f>+IF(ISNUMBER(MATCH(C224,Precios!C:C,0)),"Sí está", "No está")</f>
        <v>No está</v>
      </c>
    </row>
    <row r="225" spans="1:7" hidden="1">
      <c r="A225" s="20">
        <v>452218</v>
      </c>
      <c r="B225" s="22" t="s">
        <v>5351</v>
      </c>
      <c r="C225" s="22" t="s">
        <v>5352</v>
      </c>
      <c r="D225" s="63">
        <f>+INDEX('LISTA DE PRECIOS EKM '!A:K,MATCH(C225,'LISTA DE PRECIOS EKM '!A:A,0),MATCH($D$1,'LISTA DE PRECIOS EKM '!$1:$1,0))</f>
        <v>1899900</v>
      </c>
      <c r="E225" s="22">
        <f>+INDEX('LISTA DE PRECIOS EKM '!B:K,MATCH(C225,'LISTA DE PRECIOS EKM '!A:A,0),7)</f>
        <v>1969900</v>
      </c>
      <c r="F225" s="22">
        <f>+INDEX('LISTA DE PRECIOS EKM '!B:K,MATCH(C225,'LISTA DE PRECIOS EKM '!A:A,0),9)</f>
        <v>2079900</v>
      </c>
      <c r="G225" s="22" t="str">
        <f>+IF(ISNUMBER(MATCH(C225,Precios!C:C,0)),"Sí está", "No está")</f>
        <v>No está</v>
      </c>
    </row>
    <row r="226" spans="1:7" hidden="1">
      <c r="A226" s="20">
        <v>452219</v>
      </c>
      <c r="B226" s="22" t="s">
        <v>5353</v>
      </c>
      <c r="C226" s="22" t="s">
        <v>5354</v>
      </c>
      <c r="D226" s="63">
        <f>+INDEX('LISTA DE PRECIOS EKM '!A:K,MATCH(C226,'LISTA DE PRECIOS EKM '!A:A,0),MATCH($D$1,'LISTA DE PRECIOS EKM '!$1:$1,0))</f>
        <v>1899900</v>
      </c>
      <c r="E226" s="22">
        <f>+INDEX('LISTA DE PRECIOS EKM '!B:K,MATCH(C226,'LISTA DE PRECIOS EKM '!A:A,0),7)</f>
        <v>1969900</v>
      </c>
      <c r="F226" s="22">
        <f>+INDEX('LISTA DE PRECIOS EKM '!B:K,MATCH(C226,'LISTA DE PRECIOS EKM '!A:A,0),9)</f>
        <v>2079900</v>
      </c>
      <c r="G226" s="22" t="str">
        <f>+IF(ISNUMBER(MATCH(C226,Precios!C:C,0)),"Sí está", "No está")</f>
        <v>No está</v>
      </c>
    </row>
    <row r="227" spans="1:7" hidden="1">
      <c r="A227" s="20">
        <v>452220</v>
      </c>
      <c r="B227" s="22" t="s">
        <v>5353</v>
      </c>
      <c r="C227" s="22" t="s">
        <v>5354</v>
      </c>
      <c r="D227" s="63">
        <f>+INDEX('LISTA DE PRECIOS EKM '!A:K,MATCH(C227,'LISTA DE PRECIOS EKM '!A:A,0),MATCH($D$1,'LISTA DE PRECIOS EKM '!$1:$1,0))</f>
        <v>1899900</v>
      </c>
      <c r="E227" s="22">
        <f>+INDEX('LISTA DE PRECIOS EKM '!B:K,MATCH(C227,'LISTA DE PRECIOS EKM '!A:A,0),7)</f>
        <v>1969900</v>
      </c>
      <c r="F227" s="22">
        <f>+INDEX('LISTA DE PRECIOS EKM '!B:K,MATCH(C227,'LISTA DE PRECIOS EKM '!A:A,0),9)</f>
        <v>2079900</v>
      </c>
      <c r="G227" s="22" t="str">
        <f>+IF(ISNUMBER(MATCH(C227,Precios!C:C,0)),"Sí está", "No está")</f>
        <v>No está</v>
      </c>
    </row>
    <row r="228" spans="1:7" hidden="1">
      <c r="A228" s="20">
        <v>452228</v>
      </c>
      <c r="B228" s="22" t="s">
        <v>5355</v>
      </c>
      <c r="C228" s="22" t="s">
        <v>5356</v>
      </c>
      <c r="D228" s="63">
        <f>+INDEX('LISTA DE PRECIOS EKM '!A:K,MATCH(C228,'LISTA DE PRECIOS EKM '!A:A,0),MATCH($D$1,'LISTA DE PRECIOS EKM '!$1:$1,0))</f>
        <v>1899900</v>
      </c>
      <c r="E228" s="22">
        <f>+INDEX('LISTA DE PRECIOS EKM '!B:K,MATCH(C228,'LISTA DE PRECIOS EKM '!A:A,0),7)</f>
        <v>1969900</v>
      </c>
      <c r="F228" s="22">
        <f>+INDEX('LISTA DE PRECIOS EKM '!B:K,MATCH(C228,'LISTA DE PRECIOS EKM '!A:A,0),9)</f>
        <v>2079900</v>
      </c>
      <c r="G228" s="22" t="str">
        <f>+IF(ISNUMBER(MATCH(C228,Precios!C:C,0)),"Sí está", "No está")</f>
        <v>No está</v>
      </c>
    </row>
    <row r="229" spans="1:7" hidden="1">
      <c r="A229" s="20">
        <v>452247</v>
      </c>
      <c r="B229" s="22" t="s">
        <v>5357</v>
      </c>
      <c r="C229" s="22" t="s">
        <v>5358</v>
      </c>
      <c r="D229" s="63">
        <f>+INDEX('LISTA DE PRECIOS EKM '!A:K,MATCH(C229,'LISTA DE PRECIOS EKM '!A:A,0),MATCH($D$1,'LISTA DE PRECIOS EKM '!$1:$1,0))</f>
        <v>1219900</v>
      </c>
      <c r="E229" s="22">
        <f>+INDEX('LISTA DE PRECIOS EKM '!B:K,MATCH(C229,'LISTA DE PRECIOS EKM '!A:A,0),7)</f>
        <v>1269900</v>
      </c>
      <c r="F229" s="22">
        <f>+INDEX('LISTA DE PRECIOS EKM '!B:K,MATCH(C229,'LISTA DE PRECIOS EKM '!A:A,0),9)</f>
        <v>1339900</v>
      </c>
      <c r="G229" s="22" t="str">
        <f>+IF(ISNUMBER(MATCH(C229,Precios!C:C,0)),"Sí está", "No está")</f>
        <v>No está</v>
      </c>
    </row>
    <row r="230" spans="1:7" hidden="1">
      <c r="A230" s="20">
        <v>452248</v>
      </c>
      <c r="B230" s="22" t="s">
        <v>5357</v>
      </c>
      <c r="C230" s="22" t="s">
        <v>5358</v>
      </c>
      <c r="D230" s="63">
        <f>+INDEX('LISTA DE PRECIOS EKM '!A:K,MATCH(C230,'LISTA DE PRECIOS EKM '!A:A,0),MATCH($D$1,'LISTA DE PRECIOS EKM '!$1:$1,0))</f>
        <v>1219900</v>
      </c>
      <c r="E230" s="22">
        <f>+INDEX('LISTA DE PRECIOS EKM '!B:K,MATCH(C230,'LISTA DE PRECIOS EKM '!A:A,0),7)</f>
        <v>1269900</v>
      </c>
      <c r="F230" s="22">
        <f>+INDEX('LISTA DE PRECIOS EKM '!B:K,MATCH(C230,'LISTA DE PRECIOS EKM '!A:A,0),9)</f>
        <v>1339900</v>
      </c>
      <c r="G230" s="22" t="str">
        <f>+IF(ISNUMBER(MATCH(C230,Precios!C:C,0)),"Sí está", "No está")</f>
        <v>No está</v>
      </c>
    </row>
    <row r="231" spans="1:7" hidden="1">
      <c r="A231" s="20">
        <v>452249</v>
      </c>
      <c r="B231" s="22" t="s">
        <v>5359</v>
      </c>
      <c r="C231" s="22" t="s">
        <v>5360</v>
      </c>
      <c r="D231" s="63">
        <f>+INDEX('LISTA DE PRECIOS EKM '!A:K,MATCH(C231,'LISTA DE PRECIOS EKM '!A:A,0),MATCH($D$1,'LISTA DE PRECIOS EKM '!$1:$1,0))</f>
        <v>1219900</v>
      </c>
      <c r="E231" s="22">
        <f>+INDEX('LISTA DE PRECIOS EKM '!B:K,MATCH(C231,'LISTA DE PRECIOS EKM '!A:A,0),7)</f>
        <v>1269900</v>
      </c>
      <c r="F231" s="22">
        <f>+INDEX('LISTA DE PRECIOS EKM '!B:K,MATCH(C231,'LISTA DE PRECIOS EKM '!A:A,0),9)</f>
        <v>1339900</v>
      </c>
      <c r="G231" s="22" t="str">
        <f>+IF(ISNUMBER(MATCH(C231,Precios!C:C,0)),"Sí está", "No está")</f>
        <v>No está</v>
      </c>
    </row>
    <row r="232" spans="1:7" hidden="1">
      <c r="A232" s="20">
        <v>452250</v>
      </c>
      <c r="B232" s="22" t="s">
        <v>5361</v>
      </c>
      <c r="C232" s="22" t="s">
        <v>5362</v>
      </c>
      <c r="D232" s="63">
        <f>+INDEX('LISTA DE PRECIOS EKM '!A:K,MATCH(C232,'LISTA DE PRECIOS EKM '!A:A,0),MATCH($D$1,'LISTA DE PRECIOS EKM '!$1:$1,0))</f>
        <v>1219900</v>
      </c>
      <c r="E232" s="22">
        <f>+INDEX('LISTA DE PRECIOS EKM '!B:K,MATCH(C232,'LISTA DE PRECIOS EKM '!A:A,0),7)</f>
        <v>1269900</v>
      </c>
      <c r="F232" s="22">
        <f>+INDEX('LISTA DE PRECIOS EKM '!B:K,MATCH(C232,'LISTA DE PRECIOS EKM '!A:A,0),9)</f>
        <v>1339900</v>
      </c>
      <c r="G232" s="22" t="str">
        <f>+IF(ISNUMBER(MATCH(C232,Precios!C:C,0)),"Sí está", "No está")</f>
        <v>No está</v>
      </c>
    </row>
    <row r="233" spans="1:7" hidden="1">
      <c r="A233" s="20">
        <v>452251</v>
      </c>
      <c r="B233" s="22" t="s">
        <v>5361</v>
      </c>
      <c r="C233" s="22" t="s">
        <v>5362</v>
      </c>
      <c r="D233" s="63">
        <f>+INDEX('LISTA DE PRECIOS EKM '!A:K,MATCH(C233,'LISTA DE PRECIOS EKM '!A:A,0),MATCH($D$1,'LISTA DE PRECIOS EKM '!$1:$1,0))</f>
        <v>1219900</v>
      </c>
      <c r="E233" s="22">
        <f>+INDEX('LISTA DE PRECIOS EKM '!B:K,MATCH(C233,'LISTA DE PRECIOS EKM '!A:A,0),7)</f>
        <v>1269900</v>
      </c>
      <c r="F233" s="22">
        <f>+INDEX('LISTA DE PRECIOS EKM '!B:K,MATCH(C233,'LISTA DE PRECIOS EKM '!A:A,0),9)</f>
        <v>1339900</v>
      </c>
      <c r="G233" s="22" t="str">
        <f>+IF(ISNUMBER(MATCH(C233,Precios!C:C,0)),"Sí está", "No está")</f>
        <v>No está</v>
      </c>
    </row>
    <row r="234" spans="1:7" hidden="1">
      <c r="A234" s="20">
        <v>452252</v>
      </c>
      <c r="B234" s="22" t="s">
        <v>5363</v>
      </c>
      <c r="C234" s="22" t="s">
        <v>5364</v>
      </c>
      <c r="D234" s="63">
        <f>+INDEX('LISTA DE PRECIOS EKM '!A:K,MATCH(C234,'LISTA DE PRECIOS EKM '!A:A,0),MATCH($D$1,'LISTA DE PRECIOS EKM '!$1:$1,0))</f>
        <v>1219900</v>
      </c>
      <c r="E234" s="22">
        <f>+INDEX('LISTA DE PRECIOS EKM '!B:K,MATCH(C234,'LISTA DE PRECIOS EKM '!A:A,0),7)</f>
        <v>1269900</v>
      </c>
      <c r="F234" s="22">
        <f>+INDEX('LISTA DE PRECIOS EKM '!B:K,MATCH(C234,'LISTA DE PRECIOS EKM '!A:A,0),9)</f>
        <v>1339900</v>
      </c>
      <c r="G234" s="22" t="str">
        <f>+IF(ISNUMBER(MATCH(C234,Precios!C:C,0)),"Sí está", "No está")</f>
        <v>No está</v>
      </c>
    </row>
    <row r="235" spans="1:7" hidden="1">
      <c r="A235" s="20">
        <v>452254</v>
      </c>
      <c r="B235" s="22" t="s">
        <v>5363</v>
      </c>
      <c r="C235" s="22" t="s">
        <v>5364</v>
      </c>
      <c r="D235" s="63">
        <f>+INDEX('LISTA DE PRECIOS EKM '!A:K,MATCH(C235,'LISTA DE PRECIOS EKM '!A:A,0),MATCH($D$1,'LISTA DE PRECIOS EKM '!$1:$1,0))</f>
        <v>1219900</v>
      </c>
      <c r="E235" s="22">
        <f>+INDEX('LISTA DE PRECIOS EKM '!B:K,MATCH(C235,'LISTA DE PRECIOS EKM '!A:A,0),7)</f>
        <v>1269900</v>
      </c>
      <c r="F235" s="22">
        <f>+INDEX('LISTA DE PRECIOS EKM '!B:K,MATCH(C235,'LISTA DE PRECIOS EKM '!A:A,0),9)</f>
        <v>1339900</v>
      </c>
      <c r="G235" s="22" t="str">
        <f>+IF(ISNUMBER(MATCH(C235,Precios!C:C,0)),"Sí está", "No está")</f>
        <v>No está</v>
      </c>
    </row>
    <row r="236" spans="1:7" hidden="1">
      <c r="A236" s="20">
        <v>452272</v>
      </c>
      <c r="B236" s="22" t="s">
        <v>5365</v>
      </c>
      <c r="C236" s="22" t="s">
        <v>5366</v>
      </c>
      <c r="D236" s="63">
        <f>+INDEX('LISTA DE PRECIOS EKM '!A:K,MATCH(C236,'LISTA DE PRECIOS EKM '!A:A,0),MATCH($D$1,'LISTA DE PRECIOS EKM '!$1:$1,0))</f>
        <v>1219900</v>
      </c>
      <c r="E236" s="22">
        <f>+INDEX('LISTA DE PRECIOS EKM '!B:K,MATCH(C236,'LISTA DE PRECIOS EKM '!A:A,0),7)</f>
        <v>1269900</v>
      </c>
      <c r="F236" s="22">
        <f>+INDEX('LISTA DE PRECIOS EKM '!B:K,MATCH(C236,'LISTA DE PRECIOS EKM '!A:A,0),9)</f>
        <v>1339900</v>
      </c>
      <c r="G236" s="22" t="str">
        <f>+IF(ISNUMBER(MATCH(C236,Precios!C:C,0)),"Sí está", "No está")</f>
        <v>No está</v>
      </c>
    </row>
    <row r="237" spans="1:7" hidden="1">
      <c r="A237" s="20">
        <v>452273</v>
      </c>
      <c r="B237" s="22" t="s">
        <v>5367</v>
      </c>
      <c r="C237" s="22" t="s">
        <v>5368</v>
      </c>
      <c r="D237" s="63">
        <f>+INDEX('LISTA DE PRECIOS EKM '!A:K,MATCH(C237,'LISTA DE PRECIOS EKM '!A:A,0),MATCH($D$1,'LISTA DE PRECIOS EKM '!$1:$1,0))</f>
        <v>1219900</v>
      </c>
      <c r="E237" s="22">
        <f>+INDEX('LISTA DE PRECIOS EKM '!B:K,MATCH(C237,'LISTA DE PRECIOS EKM '!A:A,0),7)</f>
        <v>1269900</v>
      </c>
      <c r="F237" s="22">
        <f>+INDEX('LISTA DE PRECIOS EKM '!B:K,MATCH(C237,'LISTA DE PRECIOS EKM '!A:A,0),9)</f>
        <v>1339900</v>
      </c>
      <c r="G237" s="22" t="str">
        <f>+IF(ISNUMBER(MATCH(C237,Precios!C:C,0)),"Sí está", "No está")</f>
        <v>No está</v>
      </c>
    </row>
    <row r="238" spans="1:7" hidden="1">
      <c r="A238" s="20">
        <v>452274</v>
      </c>
      <c r="B238" s="22" t="s">
        <v>5367</v>
      </c>
      <c r="C238" s="22" t="s">
        <v>5368</v>
      </c>
      <c r="D238" s="63">
        <f>+INDEX('LISTA DE PRECIOS EKM '!A:K,MATCH(C238,'LISTA DE PRECIOS EKM '!A:A,0),MATCH($D$1,'LISTA DE PRECIOS EKM '!$1:$1,0))</f>
        <v>1219900</v>
      </c>
      <c r="E238" s="22">
        <f>+INDEX('LISTA DE PRECIOS EKM '!B:K,MATCH(C238,'LISTA DE PRECIOS EKM '!A:A,0),7)</f>
        <v>1269900</v>
      </c>
      <c r="F238" s="22">
        <f>+INDEX('LISTA DE PRECIOS EKM '!B:K,MATCH(C238,'LISTA DE PRECIOS EKM '!A:A,0),9)</f>
        <v>1339900</v>
      </c>
      <c r="G238" s="22" t="str">
        <f>+IF(ISNUMBER(MATCH(C238,Precios!C:C,0)),"Sí está", "No está")</f>
        <v>No está</v>
      </c>
    </row>
    <row r="239" spans="1:7" hidden="1">
      <c r="A239" s="20">
        <v>452275</v>
      </c>
      <c r="B239" s="22" t="s">
        <v>5369</v>
      </c>
      <c r="C239" s="22" t="s">
        <v>5370</v>
      </c>
      <c r="D239" s="63">
        <f>+INDEX('LISTA DE PRECIOS EKM '!A:K,MATCH(C239,'LISTA DE PRECIOS EKM '!A:A,0),MATCH($D$1,'LISTA DE PRECIOS EKM '!$1:$1,0))</f>
        <v>1919900</v>
      </c>
      <c r="E239" s="22">
        <f>+INDEX('LISTA DE PRECIOS EKM '!B:K,MATCH(C239,'LISTA DE PRECIOS EKM '!A:A,0),7)</f>
        <v>1999900</v>
      </c>
      <c r="F239" s="22">
        <f>+INDEX('LISTA DE PRECIOS EKM '!B:K,MATCH(C239,'LISTA DE PRECIOS EKM '!A:A,0),9)</f>
        <v>2109900</v>
      </c>
      <c r="G239" s="22" t="str">
        <f>+IF(ISNUMBER(MATCH(C239,Precios!C:C,0)),"Sí está", "No está")</f>
        <v>No está</v>
      </c>
    </row>
    <row r="240" spans="1:7" hidden="1">
      <c r="A240" s="20">
        <v>452276</v>
      </c>
      <c r="B240" s="22" t="s">
        <v>5369</v>
      </c>
      <c r="C240" s="22" t="s">
        <v>5370</v>
      </c>
      <c r="D240" s="63">
        <f>+INDEX('LISTA DE PRECIOS EKM '!A:K,MATCH(C240,'LISTA DE PRECIOS EKM '!A:A,0),MATCH($D$1,'LISTA DE PRECIOS EKM '!$1:$1,0))</f>
        <v>1919900</v>
      </c>
      <c r="E240" s="22">
        <f>+INDEX('LISTA DE PRECIOS EKM '!B:K,MATCH(C240,'LISTA DE PRECIOS EKM '!A:A,0),7)</f>
        <v>1999900</v>
      </c>
      <c r="F240" s="22">
        <f>+INDEX('LISTA DE PRECIOS EKM '!B:K,MATCH(C240,'LISTA DE PRECIOS EKM '!A:A,0),9)</f>
        <v>2109900</v>
      </c>
      <c r="G240" s="22" t="str">
        <f>+IF(ISNUMBER(MATCH(C240,Precios!C:C,0)),"Sí está", "No está")</f>
        <v>No está</v>
      </c>
    </row>
    <row r="241" spans="1:7" hidden="1">
      <c r="A241" s="20">
        <v>452277</v>
      </c>
      <c r="B241" s="22" t="s">
        <v>5371</v>
      </c>
      <c r="C241" s="22" t="s">
        <v>5372</v>
      </c>
      <c r="D241" s="63">
        <f>+INDEX('LISTA DE PRECIOS EKM '!A:K,MATCH(C241,'LISTA DE PRECIOS EKM '!A:A,0),MATCH($D$1,'LISTA DE PRECIOS EKM '!$1:$1,0))</f>
        <v>1919900</v>
      </c>
      <c r="E241" s="22">
        <f>+INDEX('LISTA DE PRECIOS EKM '!B:K,MATCH(C241,'LISTA DE PRECIOS EKM '!A:A,0),7)</f>
        <v>1999900</v>
      </c>
      <c r="F241" s="22">
        <f>+INDEX('LISTA DE PRECIOS EKM '!B:K,MATCH(C241,'LISTA DE PRECIOS EKM '!A:A,0),9)</f>
        <v>2109900</v>
      </c>
      <c r="G241" s="22" t="str">
        <f>+IF(ISNUMBER(MATCH(C241,Precios!C:C,0)),"Sí está", "No está")</f>
        <v>No está</v>
      </c>
    </row>
    <row r="242" spans="1:7" hidden="1">
      <c r="A242" s="20">
        <v>452278</v>
      </c>
      <c r="B242" s="22" t="s">
        <v>5371</v>
      </c>
      <c r="C242" s="22" t="s">
        <v>5372</v>
      </c>
      <c r="D242" s="63">
        <f>+INDEX('LISTA DE PRECIOS EKM '!A:K,MATCH(C242,'LISTA DE PRECIOS EKM '!A:A,0),MATCH($D$1,'LISTA DE PRECIOS EKM '!$1:$1,0))</f>
        <v>1919900</v>
      </c>
      <c r="E242" s="22">
        <f>+INDEX('LISTA DE PRECIOS EKM '!B:K,MATCH(C242,'LISTA DE PRECIOS EKM '!A:A,0),7)</f>
        <v>1999900</v>
      </c>
      <c r="F242" s="22">
        <f>+INDEX('LISTA DE PRECIOS EKM '!B:K,MATCH(C242,'LISTA DE PRECIOS EKM '!A:A,0),9)</f>
        <v>2109900</v>
      </c>
      <c r="G242" s="22" t="str">
        <f>+IF(ISNUMBER(MATCH(C242,Precios!C:C,0)),"Sí está", "No está")</f>
        <v>No está</v>
      </c>
    </row>
    <row r="243" spans="1:7" hidden="1">
      <c r="A243" s="20">
        <v>452280</v>
      </c>
      <c r="B243" s="22" t="s">
        <v>5374</v>
      </c>
      <c r="C243" s="22" t="s">
        <v>5375</v>
      </c>
      <c r="D243" s="63">
        <f>+INDEX('LISTA DE PRECIOS EKM '!A:K,MATCH(C243,'LISTA DE PRECIOS EKM '!A:A,0),MATCH($D$1,'LISTA DE PRECIOS EKM '!$1:$1,0))</f>
        <v>1919900</v>
      </c>
      <c r="E243" s="22">
        <f>+INDEX('LISTA DE PRECIOS EKM '!B:K,MATCH(C243,'LISTA DE PRECIOS EKM '!A:A,0),7)</f>
        <v>1999900</v>
      </c>
      <c r="F243" s="22">
        <f>+INDEX('LISTA DE PRECIOS EKM '!B:K,MATCH(C243,'LISTA DE PRECIOS EKM '!A:A,0),9)</f>
        <v>2109900</v>
      </c>
      <c r="G243" s="22" t="str">
        <f>+IF(ISNUMBER(MATCH(C243,Precios!C:C,0)),"Sí está", "No está")</f>
        <v>No está</v>
      </c>
    </row>
    <row r="244" spans="1:7" hidden="1">
      <c r="A244" s="20">
        <v>452281</v>
      </c>
      <c r="B244" s="22" t="s">
        <v>5374</v>
      </c>
      <c r="C244" s="22" t="s">
        <v>5375</v>
      </c>
      <c r="D244" s="63">
        <f>+INDEX('LISTA DE PRECIOS EKM '!A:K,MATCH(C244,'LISTA DE PRECIOS EKM '!A:A,0),MATCH($D$1,'LISTA DE PRECIOS EKM '!$1:$1,0))</f>
        <v>1919900</v>
      </c>
      <c r="E244" s="22">
        <f>+INDEX('LISTA DE PRECIOS EKM '!B:K,MATCH(C244,'LISTA DE PRECIOS EKM '!A:A,0),7)</f>
        <v>1999900</v>
      </c>
      <c r="F244" s="22">
        <f>+INDEX('LISTA DE PRECIOS EKM '!B:K,MATCH(C244,'LISTA DE PRECIOS EKM '!A:A,0),9)</f>
        <v>2109900</v>
      </c>
      <c r="G244" s="22" t="str">
        <f>+IF(ISNUMBER(MATCH(C244,Precios!C:C,0)),"Sí está", "No está")</f>
        <v>No está</v>
      </c>
    </row>
    <row r="245" spans="1:7" hidden="1">
      <c r="A245" s="20">
        <v>452282</v>
      </c>
      <c r="B245" s="22" t="s">
        <v>5376</v>
      </c>
      <c r="C245" s="22" t="s">
        <v>5377</v>
      </c>
      <c r="D245" s="63">
        <f>+INDEX('LISTA DE PRECIOS EKM '!A:K,MATCH(C245,'LISTA DE PRECIOS EKM '!A:A,0),MATCH($D$1,'LISTA DE PRECIOS EKM '!$1:$1,0))</f>
        <v>1919900</v>
      </c>
      <c r="E245" s="22">
        <f>+INDEX('LISTA DE PRECIOS EKM '!B:K,MATCH(C245,'LISTA DE PRECIOS EKM '!A:A,0),7)</f>
        <v>1999900</v>
      </c>
      <c r="F245" s="22">
        <f>+INDEX('LISTA DE PRECIOS EKM '!B:K,MATCH(C245,'LISTA DE PRECIOS EKM '!A:A,0),9)</f>
        <v>2109900</v>
      </c>
      <c r="G245" s="22" t="str">
        <f>+IF(ISNUMBER(MATCH(C245,Precios!C:C,0)),"Sí está", "No está")</f>
        <v>No está</v>
      </c>
    </row>
    <row r="246" spans="1:7" hidden="1">
      <c r="A246" s="20">
        <v>452283</v>
      </c>
      <c r="B246" s="22" t="s">
        <v>5376</v>
      </c>
      <c r="C246" s="22" t="s">
        <v>5377</v>
      </c>
      <c r="D246" s="63">
        <f>+INDEX('LISTA DE PRECIOS EKM '!A:K,MATCH(C246,'LISTA DE PRECIOS EKM '!A:A,0),MATCH($D$1,'LISTA DE PRECIOS EKM '!$1:$1,0))</f>
        <v>1919900</v>
      </c>
      <c r="E246" s="22">
        <f>+INDEX('LISTA DE PRECIOS EKM '!B:K,MATCH(C246,'LISTA DE PRECIOS EKM '!A:A,0),7)</f>
        <v>1999900</v>
      </c>
      <c r="F246" s="22">
        <f>+INDEX('LISTA DE PRECIOS EKM '!B:K,MATCH(C246,'LISTA DE PRECIOS EKM '!A:A,0),9)</f>
        <v>2109900</v>
      </c>
      <c r="G246" s="22" t="str">
        <f>+IF(ISNUMBER(MATCH(C246,Precios!C:C,0)),"Sí está", "No está")</f>
        <v>No está</v>
      </c>
    </row>
    <row r="247" spans="1:7" hidden="1">
      <c r="A247" s="20">
        <v>452334</v>
      </c>
      <c r="B247" s="22" t="s">
        <v>5387</v>
      </c>
      <c r="C247" s="22" t="s">
        <v>5388</v>
      </c>
      <c r="D247" s="63">
        <f>+INDEX('LISTA DE PRECIOS EKM '!A:K,MATCH(C247,'LISTA DE PRECIOS EKM '!A:A,0),MATCH($D$1,'LISTA DE PRECIOS EKM '!$1:$1,0))</f>
        <v>2799900</v>
      </c>
      <c r="E247" s="22">
        <f>+INDEX('LISTA DE PRECIOS EKM '!B:K,MATCH(C247,'LISTA DE PRECIOS EKM '!A:A,0),7)</f>
        <v>2909900</v>
      </c>
      <c r="F247" s="22">
        <f>+INDEX('LISTA DE PRECIOS EKM '!B:K,MATCH(C247,'LISTA DE PRECIOS EKM '!A:A,0),9)</f>
        <v>3069900</v>
      </c>
      <c r="G247" s="22" t="str">
        <f>+IF(ISNUMBER(MATCH(C247,Precios!C:C,0)),"Sí está", "No está")</f>
        <v>No está</v>
      </c>
    </row>
    <row r="248" spans="1:7" hidden="1">
      <c r="A248" s="20">
        <v>452335</v>
      </c>
      <c r="B248" s="22" t="s">
        <v>5387</v>
      </c>
      <c r="C248" s="22" t="s">
        <v>5388</v>
      </c>
      <c r="D248" s="63">
        <f>+INDEX('LISTA DE PRECIOS EKM '!A:K,MATCH(C248,'LISTA DE PRECIOS EKM '!A:A,0),MATCH($D$1,'LISTA DE PRECIOS EKM '!$1:$1,0))</f>
        <v>2799900</v>
      </c>
      <c r="E248" s="22">
        <f>+INDEX('LISTA DE PRECIOS EKM '!B:K,MATCH(C248,'LISTA DE PRECIOS EKM '!A:A,0),7)</f>
        <v>2909900</v>
      </c>
      <c r="F248" s="22">
        <f>+INDEX('LISTA DE PRECIOS EKM '!B:K,MATCH(C248,'LISTA DE PRECIOS EKM '!A:A,0),9)</f>
        <v>3069900</v>
      </c>
      <c r="G248" s="22" t="str">
        <f>+IF(ISNUMBER(MATCH(C248,Precios!C:C,0)),"Sí está", "No está")</f>
        <v>No está</v>
      </c>
    </row>
    <row r="249" spans="1:7" hidden="1">
      <c r="A249" s="20">
        <v>452337</v>
      </c>
      <c r="B249" s="22" t="s">
        <v>5389</v>
      </c>
      <c r="C249" s="22" t="s">
        <v>5390</v>
      </c>
      <c r="D249" s="63">
        <f>+INDEX('LISTA DE PRECIOS EKM '!A:K,MATCH(C249,'LISTA DE PRECIOS EKM '!A:A,0),MATCH($D$1,'LISTA DE PRECIOS EKM '!$1:$1,0))</f>
        <v>2249900</v>
      </c>
      <c r="E249" s="22">
        <f>+INDEX('LISTA DE PRECIOS EKM '!B:K,MATCH(C249,'LISTA DE PRECIOS EKM '!A:A,0),7)</f>
        <v>2339900</v>
      </c>
      <c r="F249" s="22">
        <f>+INDEX('LISTA DE PRECIOS EKM '!B:K,MATCH(C249,'LISTA DE PRECIOS EKM '!A:A,0),9)</f>
        <v>2469900</v>
      </c>
      <c r="G249" s="22" t="str">
        <f>+IF(ISNUMBER(MATCH(C249,Precios!C:C,0)),"Sí está", "No está")</f>
        <v>No está</v>
      </c>
    </row>
    <row r="250" spans="1:7" hidden="1">
      <c r="A250" s="20">
        <v>452339</v>
      </c>
      <c r="B250" s="22" t="s">
        <v>5389</v>
      </c>
      <c r="C250" s="22" t="s">
        <v>5390</v>
      </c>
      <c r="D250" s="63">
        <f>+INDEX('LISTA DE PRECIOS EKM '!A:K,MATCH(C250,'LISTA DE PRECIOS EKM '!A:A,0),MATCH($D$1,'LISTA DE PRECIOS EKM '!$1:$1,0))</f>
        <v>2249900</v>
      </c>
      <c r="E250" s="22">
        <f>+INDEX('LISTA DE PRECIOS EKM '!B:K,MATCH(C250,'LISTA DE PRECIOS EKM '!A:A,0),7)</f>
        <v>2339900</v>
      </c>
      <c r="F250" s="22">
        <f>+INDEX('LISTA DE PRECIOS EKM '!B:K,MATCH(C250,'LISTA DE PRECIOS EKM '!A:A,0),9)</f>
        <v>2469900</v>
      </c>
      <c r="G250" s="22" t="str">
        <f>+IF(ISNUMBER(MATCH(C250,Precios!C:C,0)),"Sí está", "No está")</f>
        <v>No está</v>
      </c>
    </row>
    <row r="251" spans="1:7" hidden="1">
      <c r="A251" s="20">
        <v>452344</v>
      </c>
      <c r="B251" s="22" t="s">
        <v>5391</v>
      </c>
      <c r="C251" s="22" t="s">
        <v>5392</v>
      </c>
      <c r="D251" s="63">
        <f>+INDEX('LISTA DE PRECIOS EKM '!A:K,MATCH(C251,'LISTA DE PRECIOS EKM '!A:A,0),MATCH($D$1,'LISTA DE PRECIOS EKM '!$1:$1,0))</f>
        <v>2799900</v>
      </c>
      <c r="E251" s="22">
        <f>+INDEX('LISTA DE PRECIOS EKM '!B:K,MATCH(C251,'LISTA DE PRECIOS EKM '!A:A,0),7)</f>
        <v>2909900</v>
      </c>
      <c r="F251" s="22">
        <f>+INDEX('LISTA DE PRECIOS EKM '!B:K,MATCH(C251,'LISTA DE PRECIOS EKM '!A:A,0),9)</f>
        <v>3069900</v>
      </c>
      <c r="G251" s="22" t="str">
        <f>+IF(ISNUMBER(MATCH(C251,Precios!C:C,0)),"Sí está", "No está")</f>
        <v>No está</v>
      </c>
    </row>
    <row r="252" spans="1:7" hidden="1">
      <c r="A252" s="20">
        <v>452346</v>
      </c>
      <c r="B252" s="22" t="s">
        <v>5391</v>
      </c>
      <c r="C252" s="22" t="s">
        <v>5392</v>
      </c>
      <c r="D252" s="63">
        <f>+INDEX('LISTA DE PRECIOS EKM '!A:K,MATCH(C252,'LISTA DE PRECIOS EKM '!A:A,0),MATCH($D$1,'LISTA DE PRECIOS EKM '!$1:$1,0))</f>
        <v>2799900</v>
      </c>
      <c r="E252" s="22">
        <f>+INDEX('LISTA DE PRECIOS EKM '!B:K,MATCH(C252,'LISTA DE PRECIOS EKM '!A:A,0),7)</f>
        <v>2909900</v>
      </c>
      <c r="F252" s="22">
        <f>+INDEX('LISTA DE PRECIOS EKM '!B:K,MATCH(C252,'LISTA DE PRECIOS EKM '!A:A,0),9)</f>
        <v>3069900</v>
      </c>
      <c r="G252" s="22" t="str">
        <f>+IF(ISNUMBER(MATCH(C252,Precios!C:C,0)),"Sí está", "No está")</f>
        <v>No está</v>
      </c>
    </row>
    <row r="253" spans="1:7" hidden="1">
      <c r="A253" s="20">
        <v>452347</v>
      </c>
      <c r="B253" s="22" t="s">
        <v>5393</v>
      </c>
      <c r="C253" s="22" t="s">
        <v>5394</v>
      </c>
      <c r="D253" s="63">
        <f>+INDEX('LISTA DE PRECIOS EKM '!A:K,MATCH(C253,'LISTA DE PRECIOS EKM '!A:A,0),MATCH($D$1,'LISTA DE PRECIOS EKM '!$1:$1,0))</f>
        <v>2799900</v>
      </c>
      <c r="E253" s="22">
        <f>+INDEX('LISTA DE PRECIOS EKM '!B:K,MATCH(C253,'LISTA DE PRECIOS EKM '!A:A,0),7)</f>
        <v>2909900</v>
      </c>
      <c r="F253" s="22">
        <f>+INDEX('LISTA DE PRECIOS EKM '!B:K,MATCH(C253,'LISTA DE PRECIOS EKM '!A:A,0),9)</f>
        <v>3069900</v>
      </c>
      <c r="G253" s="22" t="str">
        <f>+IF(ISNUMBER(MATCH(C253,Precios!C:C,0)),"Sí está", "No está")</f>
        <v>No está</v>
      </c>
    </row>
    <row r="254" spans="1:7" hidden="1">
      <c r="A254" s="20">
        <v>452348</v>
      </c>
      <c r="B254" s="22" t="s">
        <v>5393</v>
      </c>
      <c r="C254" s="22" t="s">
        <v>5394</v>
      </c>
      <c r="D254" s="63">
        <f>+INDEX('LISTA DE PRECIOS EKM '!A:K,MATCH(C254,'LISTA DE PRECIOS EKM '!A:A,0),MATCH($D$1,'LISTA DE PRECIOS EKM '!$1:$1,0))</f>
        <v>2799900</v>
      </c>
      <c r="E254" s="22">
        <f>+INDEX('LISTA DE PRECIOS EKM '!B:K,MATCH(C254,'LISTA DE PRECIOS EKM '!A:A,0),7)</f>
        <v>2909900</v>
      </c>
      <c r="F254" s="22">
        <f>+INDEX('LISTA DE PRECIOS EKM '!B:K,MATCH(C254,'LISTA DE PRECIOS EKM '!A:A,0),9)</f>
        <v>3069900</v>
      </c>
      <c r="G254" s="22" t="str">
        <f>+IF(ISNUMBER(MATCH(C254,Precios!C:C,0)),"Sí está", "No está")</f>
        <v>No está</v>
      </c>
    </row>
    <row r="255" spans="1:7" hidden="1">
      <c r="A255" s="20">
        <v>452349</v>
      </c>
      <c r="B255" s="22" t="s">
        <v>5395</v>
      </c>
      <c r="C255" s="22" t="s">
        <v>5396</v>
      </c>
      <c r="D255" s="63">
        <f>+INDEX('LISTA DE PRECIOS EKM '!A:K,MATCH(C255,'LISTA DE PRECIOS EKM '!A:A,0),MATCH($D$1,'LISTA DE PRECIOS EKM '!$1:$1,0))</f>
        <v>2249900</v>
      </c>
      <c r="E255" s="22">
        <f>+INDEX('LISTA DE PRECIOS EKM '!B:K,MATCH(C255,'LISTA DE PRECIOS EKM '!A:A,0),7)</f>
        <v>2339900</v>
      </c>
      <c r="F255" s="22">
        <f>+INDEX('LISTA DE PRECIOS EKM '!B:K,MATCH(C255,'LISTA DE PRECIOS EKM '!A:A,0),9)</f>
        <v>2469900</v>
      </c>
      <c r="G255" s="22" t="str">
        <f>+IF(ISNUMBER(MATCH(C255,Precios!C:C,0)),"Sí está", "No está")</f>
        <v>No está</v>
      </c>
    </row>
    <row r="256" spans="1:7" hidden="1">
      <c r="A256" s="20">
        <v>452350</v>
      </c>
      <c r="B256" s="22" t="s">
        <v>5395</v>
      </c>
      <c r="C256" s="22" t="s">
        <v>5396</v>
      </c>
      <c r="D256" s="63">
        <f>+INDEX('LISTA DE PRECIOS EKM '!A:K,MATCH(C256,'LISTA DE PRECIOS EKM '!A:A,0),MATCH($D$1,'LISTA DE PRECIOS EKM '!$1:$1,0))</f>
        <v>2249900</v>
      </c>
      <c r="E256" s="22">
        <f>+INDEX('LISTA DE PRECIOS EKM '!B:K,MATCH(C256,'LISTA DE PRECIOS EKM '!A:A,0),7)</f>
        <v>2339900</v>
      </c>
      <c r="F256" s="22">
        <f>+INDEX('LISTA DE PRECIOS EKM '!B:K,MATCH(C256,'LISTA DE PRECIOS EKM '!A:A,0),9)</f>
        <v>2469900</v>
      </c>
      <c r="G256" s="22" t="str">
        <f>+IF(ISNUMBER(MATCH(C256,Precios!C:C,0)),"Sí está", "No está")</f>
        <v>No está</v>
      </c>
    </row>
    <row r="257" spans="1:7" hidden="1">
      <c r="A257" s="20">
        <v>452351</v>
      </c>
      <c r="B257" s="22" t="s">
        <v>5397</v>
      </c>
      <c r="C257" s="22" t="s">
        <v>5398</v>
      </c>
      <c r="D257" s="63">
        <f>+INDEX('LISTA DE PRECIOS EKM '!A:K,MATCH(C257,'LISTA DE PRECIOS EKM '!A:A,0),MATCH($D$1,'LISTA DE PRECIOS EKM '!$1:$1,0))</f>
        <v>2249900</v>
      </c>
      <c r="E257" s="22">
        <f>+INDEX('LISTA DE PRECIOS EKM '!B:K,MATCH(C257,'LISTA DE PRECIOS EKM '!A:A,0),7)</f>
        <v>2339900</v>
      </c>
      <c r="F257" s="22">
        <f>+INDEX('LISTA DE PRECIOS EKM '!B:K,MATCH(C257,'LISTA DE PRECIOS EKM '!A:A,0),9)</f>
        <v>2469900</v>
      </c>
      <c r="G257" s="22" t="str">
        <f>+IF(ISNUMBER(MATCH(C257,Precios!C:C,0)),"Sí está", "No está")</f>
        <v>No está</v>
      </c>
    </row>
    <row r="258" spans="1:7" hidden="1">
      <c r="A258" s="20">
        <v>452352</v>
      </c>
      <c r="B258" s="22" t="s">
        <v>5397</v>
      </c>
      <c r="C258" s="22" t="s">
        <v>5398</v>
      </c>
      <c r="D258" s="63">
        <f>+INDEX('LISTA DE PRECIOS EKM '!A:K,MATCH(C258,'LISTA DE PRECIOS EKM '!A:A,0),MATCH($D$1,'LISTA DE PRECIOS EKM '!$1:$1,0))</f>
        <v>2249900</v>
      </c>
      <c r="E258" s="22">
        <f>+INDEX('LISTA DE PRECIOS EKM '!B:K,MATCH(C258,'LISTA DE PRECIOS EKM '!A:A,0),7)</f>
        <v>2339900</v>
      </c>
      <c r="F258" s="22">
        <f>+INDEX('LISTA DE PRECIOS EKM '!B:K,MATCH(C258,'LISTA DE PRECIOS EKM '!A:A,0),9)</f>
        <v>2469900</v>
      </c>
      <c r="G258" s="22" t="str">
        <f>+IF(ISNUMBER(MATCH(C258,Precios!C:C,0)),"Sí está", "No está")</f>
        <v>No está</v>
      </c>
    </row>
    <row r="259" spans="1:7" hidden="1">
      <c r="A259" s="20">
        <v>452353</v>
      </c>
      <c r="B259" s="22" t="s">
        <v>5399</v>
      </c>
      <c r="C259" s="22" t="s">
        <v>5400</v>
      </c>
      <c r="D259" s="63">
        <f>+INDEX('LISTA DE PRECIOS EKM '!A:K,MATCH(C259,'LISTA DE PRECIOS EKM '!A:A,0),MATCH($D$1,'LISTA DE PRECIOS EKM '!$1:$1,0))</f>
        <v>2249900</v>
      </c>
      <c r="E259" s="22">
        <f>+INDEX('LISTA DE PRECIOS EKM '!B:K,MATCH(C259,'LISTA DE PRECIOS EKM '!A:A,0),7)</f>
        <v>2339900</v>
      </c>
      <c r="F259" s="22">
        <f>+INDEX('LISTA DE PRECIOS EKM '!B:K,MATCH(C259,'LISTA DE PRECIOS EKM '!A:A,0),9)</f>
        <v>2469900</v>
      </c>
      <c r="G259" s="22" t="str">
        <f>+IF(ISNUMBER(MATCH(C259,Precios!C:C,0)),"Sí está", "No está")</f>
        <v>No está</v>
      </c>
    </row>
    <row r="260" spans="1:7" hidden="1">
      <c r="A260" s="20">
        <v>452354</v>
      </c>
      <c r="B260" s="22" t="s">
        <v>5399</v>
      </c>
      <c r="C260" s="22" t="s">
        <v>5400</v>
      </c>
      <c r="D260" s="63">
        <f>+INDEX('LISTA DE PRECIOS EKM '!A:K,MATCH(C260,'LISTA DE PRECIOS EKM '!A:A,0),MATCH($D$1,'LISTA DE PRECIOS EKM '!$1:$1,0))</f>
        <v>2249900</v>
      </c>
      <c r="E260" s="22">
        <f>+INDEX('LISTA DE PRECIOS EKM '!B:K,MATCH(C260,'LISTA DE PRECIOS EKM '!A:A,0),7)</f>
        <v>2339900</v>
      </c>
      <c r="F260" s="22">
        <f>+INDEX('LISTA DE PRECIOS EKM '!B:K,MATCH(C260,'LISTA DE PRECIOS EKM '!A:A,0),9)</f>
        <v>2469900</v>
      </c>
      <c r="G260" s="22" t="str">
        <f>+IF(ISNUMBER(MATCH(C260,Precios!C:C,0)),"Sí está", "No está")</f>
        <v>No está</v>
      </c>
    </row>
    <row r="261" spans="1:7" hidden="1">
      <c r="A261" s="20">
        <v>452355</v>
      </c>
      <c r="B261" s="22" t="s">
        <v>5401</v>
      </c>
      <c r="C261" s="22" t="s">
        <v>5402</v>
      </c>
      <c r="D261" s="63">
        <f>+INDEX('LISTA DE PRECIOS EKM '!A:K,MATCH(C261,'LISTA DE PRECIOS EKM '!A:A,0),MATCH($D$1,'LISTA DE PRECIOS EKM '!$1:$1,0))</f>
        <v>2249900</v>
      </c>
      <c r="E261" s="22">
        <f>+INDEX('LISTA DE PRECIOS EKM '!B:K,MATCH(C261,'LISTA DE PRECIOS EKM '!A:A,0),7)</f>
        <v>2339900</v>
      </c>
      <c r="F261" s="22">
        <f>+INDEX('LISTA DE PRECIOS EKM '!B:K,MATCH(C261,'LISTA DE PRECIOS EKM '!A:A,0),9)</f>
        <v>2469900</v>
      </c>
      <c r="G261" s="22" t="str">
        <f>+IF(ISNUMBER(MATCH(C261,Precios!C:C,0)),"Sí está", "No está")</f>
        <v>No está</v>
      </c>
    </row>
    <row r="262" spans="1:7" hidden="1">
      <c r="A262" s="20">
        <v>452356</v>
      </c>
      <c r="B262" s="22" t="s">
        <v>5401</v>
      </c>
      <c r="C262" s="22" t="s">
        <v>5402</v>
      </c>
      <c r="D262" s="63">
        <f>+INDEX('LISTA DE PRECIOS EKM '!A:K,MATCH(C262,'LISTA DE PRECIOS EKM '!A:A,0),MATCH($D$1,'LISTA DE PRECIOS EKM '!$1:$1,0))</f>
        <v>2249900</v>
      </c>
      <c r="E262" s="22">
        <f>+INDEX('LISTA DE PRECIOS EKM '!B:K,MATCH(C262,'LISTA DE PRECIOS EKM '!A:A,0),7)</f>
        <v>2339900</v>
      </c>
      <c r="F262" s="22">
        <f>+INDEX('LISTA DE PRECIOS EKM '!B:K,MATCH(C262,'LISTA DE PRECIOS EKM '!A:A,0),9)</f>
        <v>2469900</v>
      </c>
      <c r="G262" s="22" t="str">
        <f>+IF(ISNUMBER(MATCH(C262,Precios!C:C,0)),"Sí está", "No está")</f>
        <v>No está</v>
      </c>
    </row>
    <row r="263" spans="1:7" hidden="1">
      <c r="A263" s="20">
        <v>452357</v>
      </c>
      <c r="B263" s="22" t="s">
        <v>5403</v>
      </c>
      <c r="C263" s="22" t="s">
        <v>5404</v>
      </c>
      <c r="D263" s="63">
        <f>+INDEX('LISTA DE PRECIOS EKM '!A:K,MATCH(C263,'LISTA DE PRECIOS EKM '!A:A,0),MATCH($D$1,'LISTA DE PRECIOS EKM '!$1:$1,0))</f>
        <v>2249900</v>
      </c>
      <c r="E263" s="22">
        <f>+INDEX('LISTA DE PRECIOS EKM '!B:K,MATCH(C263,'LISTA DE PRECIOS EKM '!A:A,0),7)</f>
        <v>2339900</v>
      </c>
      <c r="F263" s="22">
        <f>+INDEX('LISTA DE PRECIOS EKM '!B:K,MATCH(C263,'LISTA DE PRECIOS EKM '!A:A,0),9)</f>
        <v>2469900</v>
      </c>
      <c r="G263" s="22" t="str">
        <f>+IF(ISNUMBER(MATCH(C263,Precios!C:C,0)),"Sí está", "No está")</f>
        <v>No está</v>
      </c>
    </row>
    <row r="264" spans="1:7" hidden="1">
      <c r="A264" s="20">
        <v>452358</v>
      </c>
      <c r="B264" s="22" t="s">
        <v>5403</v>
      </c>
      <c r="C264" s="22" t="s">
        <v>5404</v>
      </c>
      <c r="D264" s="63">
        <f>+INDEX('LISTA DE PRECIOS EKM '!A:K,MATCH(C264,'LISTA DE PRECIOS EKM '!A:A,0),MATCH($D$1,'LISTA DE PRECIOS EKM '!$1:$1,0))</f>
        <v>2249900</v>
      </c>
      <c r="E264" s="22">
        <f>+INDEX('LISTA DE PRECIOS EKM '!B:K,MATCH(C264,'LISTA DE PRECIOS EKM '!A:A,0),7)</f>
        <v>2339900</v>
      </c>
      <c r="F264" s="22">
        <f>+INDEX('LISTA DE PRECIOS EKM '!B:K,MATCH(C264,'LISTA DE PRECIOS EKM '!A:A,0),9)</f>
        <v>2469900</v>
      </c>
      <c r="G264" s="22" t="str">
        <f>+IF(ISNUMBER(MATCH(C264,Precios!C:C,0)),"Sí está", "No está")</f>
        <v>No está</v>
      </c>
    </row>
    <row r="265" spans="1:7" hidden="1">
      <c r="A265" s="20">
        <v>452359</v>
      </c>
      <c r="B265" s="22" t="s">
        <v>5405</v>
      </c>
      <c r="C265" s="22" t="s">
        <v>5406</v>
      </c>
      <c r="D265" s="63">
        <f>+INDEX('LISTA DE PRECIOS EKM '!A:K,MATCH(C265,'LISTA DE PRECIOS EKM '!A:A,0),MATCH($D$1,'LISTA DE PRECIOS EKM '!$1:$1,0))</f>
        <v>2049900</v>
      </c>
      <c r="E265" s="22">
        <f>+INDEX('LISTA DE PRECIOS EKM '!B:K,MATCH(C265,'LISTA DE PRECIOS EKM '!A:A,0),7)</f>
        <v>2129900</v>
      </c>
      <c r="F265" s="22">
        <f>+INDEX('LISTA DE PRECIOS EKM '!B:K,MATCH(C265,'LISTA DE PRECIOS EKM '!A:A,0),9)</f>
        <v>2249900</v>
      </c>
      <c r="G265" s="22" t="str">
        <f>+IF(ISNUMBER(MATCH(C265,Precios!C:C,0)),"Sí está", "No está")</f>
        <v>No está</v>
      </c>
    </row>
    <row r="266" spans="1:7" hidden="1">
      <c r="A266" s="20">
        <v>452360</v>
      </c>
      <c r="B266" s="22" t="s">
        <v>5405</v>
      </c>
      <c r="C266" s="22" t="s">
        <v>5406</v>
      </c>
      <c r="D266" s="63">
        <f>+INDEX('LISTA DE PRECIOS EKM '!A:K,MATCH(C266,'LISTA DE PRECIOS EKM '!A:A,0),MATCH($D$1,'LISTA DE PRECIOS EKM '!$1:$1,0))</f>
        <v>2049900</v>
      </c>
      <c r="E266" s="22">
        <f>+INDEX('LISTA DE PRECIOS EKM '!B:K,MATCH(C266,'LISTA DE PRECIOS EKM '!A:A,0),7)</f>
        <v>2129900</v>
      </c>
      <c r="F266" s="22">
        <f>+INDEX('LISTA DE PRECIOS EKM '!B:K,MATCH(C266,'LISTA DE PRECIOS EKM '!A:A,0),9)</f>
        <v>2249900</v>
      </c>
      <c r="G266" s="22" t="str">
        <f>+IF(ISNUMBER(MATCH(C266,Precios!C:C,0)),"Sí está", "No está")</f>
        <v>No está</v>
      </c>
    </row>
    <row r="267" spans="1:7" hidden="1">
      <c r="A267" s="20">
        <v>452371</v>
      </c>
      <c r="B267" s="22" t="s">
        <v>5409</v>
      </c>
      <c r="C267" s="22" t="s">
        <v>5410</v>
      </c>
      <c r="D267" s="63">
        <f>+INDEX('LISTA DE PRECIOS EKM '!A:K,MATCH(C267,'LISTA DE PRECIOS EKM '!A:A,0),MATCH($D$1,'LISTA DE PRECIOS EKM '!$1:$1,0))</f>
        <v>2999900</v>
      </c>
      <c r="E267" s="22">
        <f>+INDEX('LISTA DE PRECIOS EKM '!B:K,MATCH(C267,'LISTA DE PRECIOS EKM '!A:A,0),7)</f>
        <v>3119900</v>
      </c>
      <c r="F267" s="22">
        <f>+INDEX('LISTA DE PRECIOS EKM '!B:K,MATCH(C267,'LISTA DE PRECIOS EKM '!A:A,0),9)</f>
        <v>3289900</v>
      </c>
      <c r="G267" s="22" t="str">
        <f>+IF(ISNUMBER(MATCH(C267,Precios!C:C,0)),"Sí está", "No está")</f>
        <v>No está</v>
      </c>
    </row>
    <row r="268" spans="1:7" hidden="1">
      <c r="A268" s="20">
        <v>452379</v>
      </c>
      <c r="B268" s="22" t="s">
        <v>5409</v>
      </c>
      <c r="C268" s="22" t="s">
        <v>5410</v>
      </c>
      <c r="D268" s="63">
        <f>+INDEX('LISTA DE PRECIOS EKM '!A:K,MATCH(C268,'LISTA DE PRECIOS EKM '!A:A,0),MATCH($D$1,'LISTA DE PRECIOS EKM '!$1:$1,0))</f>
        <v>2999900</v>
      </c>
      <c r="E268" s="22">
        <f>+INDEX('LISTA DE PRECIOS EKM '!B:K,MATCH(C268,'LISTA DE PRECIOS EKM '!A:A,0),7)</f>
        <v>3119900</v>
      </c>
      <c r="F268" s="22">
        <f>+INDEX('LISTA DE PRECIOS EKM '!B:K,MATCH(C268,'LISTA DE PRECIOS EKM '!A:A,0),9)</f>
        <v>3289900</v>
      </c>
      <c r="G268" s="22" t="str">
        <f>+IF(ISNUMBER(MATCH(C268,Precios!C:C,0)),"Sí está", "No está")</f>
        <v>No está</v>
      </c>
    </row>
    <row r="269" spans="1:7" hidden="1">
      <c r="A269" s="20">
        <v>461953</v>
      </c>
      <c r="B269" s="22" t="s">
        <v>5415</v>
      </c>
      <c r="C269" s="22" t="s">
        <v>5416</v>
      </c>
      <c r="D269" s="63">
        <f>+INDEX('LISTA DE PRECIOS EKM '!A:K,MATCH(C269,'LISTA DE PRECIOS EKM '!A:A,0),MATCH($D$1,'LISTA DE PRECIOS EKM '!$1:$1,0))</f>
        <v>2799900</v>
      </c>
      <c r="E269" s="22">
        <f>+INDEX('LISTA DE PRECIOS EKM '!B:K,MATCH(C269,'LISTA DE PRECIOS EKM '!A:A,0),7)</f>
        <v>2909900</v>
      </c>
      <c r="F269" s="22">
        <f>+INDEX('LISTA DE PRECIOS EKM '!B:K,MATCH(C269,'LISTA DE PRECIOS EKM '!A:A,0),9)</f>
        <v>3069900</v>
      </c>
      <c r="G269" s="22" t="str">
        <f>+IF(ISNUMBER(MATCH(C269,Precios!C:C,0)),"Sí está", "No está")</f>
        <v>No está</v>
      </c>
    </row>
    <row r="270" spans="1:7" hidden="1">
      <c r="A270" s="20">
        <v>461955</v>
      </c>
      <c r="B270" s="22" t="s">
        <v>5415</v>
      </c>
      <c r="C270" s="22" t="s">
        <v>5416</v>
      </c>
      <c r="D270" s="63">
        <f>+INDEX('LISTA DE PRECIOS EKM '!A:K,MATCH(C270,'LISTA DE PRECIOS EKM '!A:A,0),MATCH($D$1,'LISTA DE PRECIOS EKM '!$1:$1,0))</f>
        <v>2799900</v>
      </c>
      <c r="E270" s="22">
        <f>+INDEX('LISTA DE PRECIOS EKM '!B:K,MATCH(C270,'LISTA DE PRECIOS EKM '!A:A,0),7)</f>
        <v>2909900</v>
      </c>
      <c r="F270" s="22">
        <f>+INDEX('LISTA DE PRECIOS EKM '!B:K,MATCH(C270,'LISTA DE PRECIOS EKM '!A:A,0),9)</f>
        <v>3069900</v>
      </c>
      <c r="G270" s="22" t="str">
        <f>+IF(ISNUMBER(MATCH(C270,Precios!C:C,0)),"Sí está", "No está")</f>
        <v>No está</v>
      </c>
    </row>
    <row r="271" spans="1:7" hidden="1">
      <c r="A271" s="20">
        <v>469588</v>
      </c>
      <c r="B271" s="22" t="s">
        <v>5417</v>
      </c>
      <c r="C271" s="22" t="s">
        <v>5418</v>
      </c>
      <c r="D271" s="63">
        <f>+INDEX('LISTA DE PRECIOS EKM '!A:K,MATCH(C271,'LISTA DE PRECIOS EKM '!A:A,0),MATCH($D$1,'LISTA DE PRECIOS EKM '!$1:$1,0))</f>
        <v>2799900</v>
      </c>
      <c r="E271" s="22">
        <f>+INDEX('LISTA DE PRECIOS EKM '!B:K,MATCH(C271,'LISTA DE PRECIOS EKM '!A:A,0),7)</f>
        <v>2909900</v>
      </c>
      <c r="F271" s="22">
        <f>+INDEX('LISTA DE PRECIOS EKM '!B:K,MATCH(C271,'LISTA DE PRECIOS EKM '!A:A,0),9)</f>
        <v>3069900</v>
      </c>
      <c r="G271" s="22" t="str">
        <f>+IF(ISNUMBER(MATCH(C271,Precios!C:C,0)),"Sí está", "No está")</f>
        <v>No está</v>
      </c>
    </row>
    <row r="272" spans="1:7" hidden="1">
      <c r="A272" s="20">
        <v>469590</v>
      </c>
      <c r="B272" s="22" t="s">
        <v>5417</v>
      </c>
      <c r="C272" s="22" t="s">
        <v>5418</v>
      </c>
      <c r="D272" s="63">
        <f>+INDEX('LISTA DE PRECIOS EKM '!A:K,MATCH(C272,'LISTA DE PRECIOS EKM '!A:A,0),MATCH($D$1,'LISTA DE PRECIOS EKM '!$1:$1,0))</f>
        <v>2799900</v>
      </c>
      <c r="E272" s="22">
        <f>+INDEX('LISTA DE PRECIOS EKM '!B:K,MATCH(C272,'LISTA DE PRECIOS EKM '!A:A,0),7)</f>
        <v>2909900</v>
      </c>
      <c r="F272" s="22">
        <f>+INDEX('LISTA DE PRECIOS EKM '!B:K,MATCH(C272,'LISTA DE PRECIOS EKM '!A:A,0),9)</f>
        <v>3069900</v>
      </c>
      <c r="G272" s="22" t="str">
        <f>+IF(ISNUMBER(MATCH(C272,Precios!C:C,0)),"Sí está", "No está")</f>
        <v>No está</v>
      </c>
    </row>
    <row r="273" spans="1:7" hidden="1">
      <c r="A273" s="20">
        <v>469592</v>
      </c>
      <c r="B273" s="22" t="s">
        <v>5419</v>
      </c>
      <c r="C273" s="22" t="s">
        <v>5420</v>
      </c>
      <c r="D273" s="63">
        <f>+INDEX('LISTA DE PRECIOS EKM '!A:K,MATCH(C273,'LISTA DE PRECIOS EKM '!A:A,0),MATCH($D$1,'LISTA DE PRECIOS EKM '!$1:$1,0))</f>
        <v>2799900</v>
      </c>
      <c r="E273" s="22">
        <f>+INDEX('LISTA DE PRECIOS EKM '!B:K,MATCH(C273,'LISTA DE PRECIOS EKM '!A:A,0),7)</f>
        <v>2909900</v>
      </c>
      <c r="F273" s="22">
        <f>+INDEX('LISTA DE PRECIOS EKM '!B:K,MATCH(C273,'LISTA DE PRECIOS EKM '!A:A,0),9)</f>
        <v>3069900</v>
      </c>
      <c r="G273" s="22" t="str">
        <f>+IF(ISNUMBER(MATCH(C273,Precios!C:C,0)),"Sí está", "No está")</f>
        <v>No está</v>
      </c>
    </row>
    <row r="274" spans="1:7" hidden="1">
      <c r="A274" s="20">
        <v>469593</v>
      </c>
      <c r="B274" s="22" t="s">
        <v>5419</v>
      </c>
      <c r="C274" s="22" t="s">
        <v>5420</v>
      </c>
      <c r="D274" s="63">
        <f>+INDEX('LISTA DE PRECIOS EKM '!A:K,MATCH(C274,'LISTA DE PRECIOS EKM '!A:A,0),MATCH($D$1,'LISTA DE PRECIOS EKM '!$1:$1,0))</f>
        <v>2799900</v>
      </c>
      <c r="E274" s="22">
        <f>+INDEX('LISTA DE PRECIOS EKM '!B:K,MATCH(C274,'LISTA DE PRECIOS EKM '!A:A,0),7)</f>
        <v>2909900</v>
      </c>
      <c r="F274" s="22">
        <f>+INDEX('LISTA DE PRECIOS EKM '!B:K,MATCH(C274,'LISTA DE PRECIOS EKM '!A:A,0),9)</f>
        <v>3069900</v>
      </c>
      <c r="G274" s="22" t="str">
        <f>+IF(ISNUMBER(MATCH(C274,Precios!C:C,0)),"Sí está", "No está")</f>
        <v>No está</v>
      </c>
    </row>
    <row r="275" spans="1:7" hidden="1">
      <c r="A275" s="20">
        <v>505614</v>
      </c>
      <c r="B275" s="22" t="s">
        <v>5430</v>
      </c>
      <c r="C275" s="22" t="s">
        <v>5431</v>
      </c>
      <c r="D275" s="63">
        <f>+INDEX('LISTA DE PRECIOS EKM '!A:K,MATCH(C275,'LISTA DE PRECIOS EKM '!A:A,0),MATCH($D$1,'LISTA DE PRECIOS EKM '!$1:$1,0))</f>
        <v>2049900</v>
      </c>
      <c r="E275" s="22">
        <f>+INDEX('LISTA DE PRECIOS EKM '!B:K,MATCH(C275,'LISTA DE PRECIOS EKM '!A:A,0),7)</f>
        <v>2129900</v>
      </c>
      <c r="F275" s="22">
        <f>+INDEX('LISTA DE PRECIOS EKM '!B:K,MATCH(C275,'LISTA DE PRECIOS EKM '!A:A,0),9)</f>
        <v>2249900</v>
      </c>
      <c r="G275" s="22" t="str">
        <f>+IF(ISNUMBER(MATCH(C275,Precios!C:C,0)),"Sí está", "No está")</f>
        <v>No está</v>
      </c>
    </row>
    <row r="276" spans="1:7" hidden="1">
      <c r="A276" s="20">
        <v>505615</v>
      </c>
      <c r="B276" s="22" t="s">
        <v>5430</v>
      </c>
      <c r="C276" s="22" t="s">
        <v>5431</v>
      </c>
      <c r="D276" s="63">
        <f>+INDEX('LISTA DE PRECIOS EKM '!A:K,MATCH(C276,'LISTA DE PRECIOS EKM '!A:A,0),MATCH($D$1,'LISTA DE PRECIOS EKM '!$1:$1,0))</f>
        <v>2049900</v>
      </c>
      <c r="E276" s="22">
        <f>+INDEX('LISTA DE PRECIOS EKM '!B:K,MATCH(C276,'LISTA DE PRECIOS EKM '!A:A,0),7)</f>
        <v>2129900</v>
      </c>
      <c r="F276" s="22">
        <f>+INDEX('LISTA DE PRECIOS EKM '!B:K,MATCH(C276,'LISTA DE PRECIOS EKM '!A:A,0),9)</f>
        <v>2249900</v>
      </c>
      <c r="G276" s="22" t="str">
        <f>+IF(ISNUMBER(MATCH(C276,Precios!C:C,0)),"Sí está", "No está")</f>
        <v>No está</v>
      </c>
    </row>
    <row r="277" spans="1:7" hidden="1">
      <c r="A277" s="20">
        <v>505616</v>
      </c>
      <c r="B277" s="22" t="s">
        <v>5432</v>
      </c>
      <c r="C277" s="22" t="s">
        <v>5433</v>
      </c>
      <c r="D277" s="63">
        <f>+INDEX('LISTA DE PRECIOS EKM '!A:K,MATCH(C277,'LISTA DE PRECIOS EKM '!A:A,0),MATCH($D$1,'LISTA DE PRECIOS EKM '!$1:$1,0))</f>
        <v>2049900</v>
      </c>
      <c r="E277" s="22">
        <f>+INDEX('LISTA DE PRECIOS EKM '!B:K,MATCH(C277,'LISTA DE PRECIOS EKM '!A:A,0),7)</f>
        <v>2129900</v>
      </c>
      <c r="F277" s="22">
        <f>+INDEX('LISTA DE PRECIOS EKM '!B:K,MATCH(C277,'LISTA DE PRECIOS EKM '!A:A,0),9)</f>
        <v>2249900</v>
      </c>
      <c r="G277" s="22" t="str">
        <f>+IF(ISNUMBER(MATCH(C277,Precios!C:C,0)),"Sí está", "No está")</f>
        <v>No está</v>
      </c>
    </row>
    <row r="278" spans="1:7" hidden="1">
      <c r="A278" s="20">
        <v>505619</v>
      </c>
      <c r="B278" s="22" t="s">
        <v>5432</v>
      </c>
      <c r="C278" s="22" t="s">
        <v>5433</v>
      </c>
      <c r="D278" s="63">
        <f>+INDEX('LISTA DE PRECIOS EKM '!A:K,MATCH(C278,'LISTA DE PRECIOS EKM '!A:A,0),MATCH($D$1,'LISTA DE PRECIOS EKM '!$1:$1,0))</f>
        <v>2049900</v>
      </c>
      <c r="E278" s="22">
        <f>+INDEX('LISTA DE PRECIOS EKM '!B:K,MATCH(C278,'LISTA DE PRECIOS EKM '!A:A,0),7)</f>
        <v>2129900</v>
      </c>
      <c r="F278" s="22">
        <f>+INDEX('LISTA DE PRECIOS EKM '!B:K,MATCH(C278,'LISTA DE PRECIOS EKM '!A:A,0),9)</f>
        <v>2249900</v>
      </c>
      <c r="G278" s="22" t="str">
        <f>+IF(ISNUMBER(MATCH(C278,Precios!C:C,0)),"Sí está", "No está")</f>
        <v>No está</v>
      </c>
    </row>
    <row r="279" spans="1:7" hidden="1">
      <c r="A279" s="20">
        <v>505623</v>
      </c>
      <c r="B279" s="22" t="s">
        <v>5434</v>
      </c>
      <c r="C279" s="22" t="s">
        <v>5435</v>
      </c>
      <c r="D279" s="63">
        <f>+INDEX('LISTA DE PRECIOS EKM '!A:K,MATCH(C279,'LISTA DE PRECIOS EKM '!A:A,0),MATCH($D$1,'LISTA DE PRECIOS EKM '!$1:$1,0))</f>
        <v>2049900</v>
      </c>
      <c r="E279" s="22">
        <f>+INDEX('LISTA DE PRECIOS EKM '!B:K,MATCH(C279,'LISTA DE PRECIOS EKM '!A:A,0),7)</f>
        <v>2129900</v>
      </c>
      <c r="F279" s="22">
        <f>+INDEX('LISTA DE PRECIOS EKM '!B:K,MATCH(C279,'LISTA DE PRECIOS EKM '!A:A,0),9)</f>
        <v>2249900</v>
      </c>
      <c r="G279" s="22" t="str">
        <f>+IF(ISNUMBER(MATCH(C279,Precios!C:C,0)),"Sí está", "No está")</f>
        <v>No está</v>
      </c>
    </row>
    <row r="280" spans="1:7" hidden="1">
      <c r="A280" s="20">
        <v>505648</v>
      </c>
      <c r="B280" s="22" t="s">
        <v>5434</v>
      </c>
      <c r="C280" s="22" t="s">
        <v>5435</v>
      </c>
      <c r="D280" s="63">
        <f>+INDEX('LISTA DE PRECIOS EKM '!A:K,MATCH(C280,'LISTA DE PRECIOS EKM '!A:A,0),MATCH($D$1,'LISTA DE PRECIOS EKM '!$1:$1,0))</f>
        <v>2049900</v>
      </c>
      <c r="E280" s="22">
        <f>+INDEX('LISTA DE PRECIOS EKM '!B:K,MATCH(C280,'LISTA DE PRECIOS EKM '!A:A,0),7)</f>
        <v>2129900</v>
      </c>
      <c r="F280" s="22">
        <f>+INDEX('LISTA DE PRECIOS EKM '!B:K,MATCH(C280,'LISTA DE PRECIOS EKM '!A:A,0),9)</f>
        <v>2249900</v>
      </c>
      <c r="G280" s="22" t="str">
        <f>+IF(ISNUMBER(MATCH(C280,Precios!C:C,0)),"Sí está", "No está")</f>
        <v>No está</v>
      </c>
    </row>
    <row r="281" spans="1:7" hidden="1">
      <c r="A281" s="20">
        <v>505667</v>
      </c>
      <c r="B281" s="22" t="s">
        <v>5436</v>
      </c>
      <c r="C281" s="22" t="s">
        <v>5437</v>
      </c>
      <c r="D281" s="63">
        <f>+INDEX('LISTA DE PRECIOS EKM '!A:K,MATCH(C281,'LISTA DE PRECIOS EKM '!A:A,0),MATCH($D$1,'LISTA DE PRECIOS EKM '!$1:$1,0))</f>
        <v>839900</v>
      </c>
      <c r="E281" s="22">
        <f>+INDEX('LISTA DE PRECIOS EKM '!B:K,MATCH(C281,'LISTA DE PRECIOS EKM '!A:A,0),7)</f>
        <v>869900</v>
      </c>
      <c r="F281" s="22">
        <f>+INDEX('LISTA DE PRECIOS EKM '!B:K,MATCH(C281,'LISTA DE PRECIOS EKM '!A:A,0),9)</f>
        <v>919900</v>
      </c>
      <c r="G281" s="22" t="str">
        <f>+IF(ISNUMBER(MATCH(C281,Precios!C:C,0)),"Sí está", "No está")</f>
        <v>No está</v>
      </c>
    </row>
    <row r="282" spans="1:7" hidden="1">
      <c r="A282" s="20">
        <v>505669</v>
      </c>
      <c r="B282" s="22" t="s">
        <v>5436</v>
      </c>
      <c r="C282" s="22" t="s">
        <v>5437</v>
      </c>
      <c r="D282" s="63">
        <f>+INDEX('LISTA DE PRECIOS EKM '!A:K,MATCH(C282,'LISTA DE PRECIOS EKM '!A:A,0),MATCH($D$1,'LISTA DE PRECIOS EKM '!$1:$1,0))</f>
        <v>839900</v>
      </c>
      <c r="E282" s="22">
        <f>+INDEX('LISTA DE PRECIOS EKM '!B:K,MATCH(C282,'LISTA DE PRECIOS EKM '!A:A,0),7)</f>
        <v>869900</v>
      </c>
      <c r="F282" s="22">
        <f>+INDEX('LISTA DE PRECIOS EKM '!B:K,MATCH(C282,'LISTA DE PRECIOS EKM '!A:A,0),9)</f>
        <v>919900</v>
      </c>
      <c r="G282" s="22" t="str">
        <f>+IF(ISNUMBER(MATCH(C282,Precios!C:C,0)),"Sí está", "No está")</f>
        <v>No está</v>
      </c>
    </row>
    <row r="283" spans="1:7" hidden="1">
      <c r="A283" s="20">
        <v>505670</v>
      </c>
      <c r="B283" s="22" t="s">
        <v>5438</v>
      </c>
      <c r="C283" s="22" t="s">
        <v>5439</v>
      </c>
      <c r="D283" s="63">
        <f>+INDEX('LISTA DE PRECIOS EKM '!A:K,MATCH(C283,'LISTA DE PRECIOS EKM '!A:A,0),MATCH($D$1,'LISTA DE PRECIOS EKM '!$1:$1,0))</f>
        <v>839900</v>
      </c>
      <c r="E283" s="22">
        <f>+INDEX('LISTA DE PRECIOS EKM '!B:K,MATCH(C283,'LISTA DE PRECIOS EKM '!A:A,0),7)</f>
        <v>869900</v>
      </c>
      <c r="F283" s="22">
        <f>+INDEX('LISTA DE PRECIOS EKM '!B:K,MATCH(C283,'LISTA DE PRECIOS EKM '!A:A,0),9)</f>
        <v>919900</v>
      </c>
      <c r="G283" s="22" t="str">
        <f>+IF(ISNUMBER(MATCH(C283,Precios!C:C,0)),"Sí está", "No está")</f>
        <v>No está</v>
      </c>
    </row>
    <row r="284" spans="1:7" hidden="1">
      <c r="A284" s="20">
        <v>505674</v>
      </c>
      <c r="B284" s="22" t="s">
        <v>5440</v>
      </c>
      <c r="C284" s="22" t="s">
        <v>5441</v>
      </c>
      <c r="D284" s="63">
        <f>+INDEX('LISTA DE PRECIOS EKM '!A:K,MATCH(C284,'LISTA DE PRECIOS EKM '!A:A,0),MATCH($D$1,'LISTA DE PRECIOS EKM '!$1:$1,0))</f>
        <v>869900</v>
      </c>
      <c r="E284" s="22">
        <f>+INDEX('LISTA DE PRECIOS EKM '!B:K,MATCH(C284,'LISTA DE PRECIOS EKM '!A:A,0),7)</f>
        <v>899900</v>
      </c>
      <c r="F284" s="22">
        <f>+INDEX('LISTA DE PRECIOS EKM '!B:K,MATCH(C284,'LISTA DE PRECIOS EKM '!A:A,0),9)</f>
        <v>949900</v>
      </c>
      <c r="G284" s="22" t="str">
        <f>+IF(ISNUMBER(MATCH(C284,Precios!C:C,0)),"Sí está", "No está")</f>
        <v>No está</v>
      </c>
    </row>
    <row r="285" spans="1:7" hidden="1">
      <c r="A285" s="20">
        <v>505678</v>
      </c>
      <c r="B285" s="22" t="s">
        <v>5440</v>
      </c>
      <c r="C285" s="22" t="s">
        <v>5441</v>
      </c>
      <c r="D285" s="63">
        <f>+INDEX('LISTA DE PRECIOS EKM '!A:K,MATCH(C285,'LISTA DE PRECIOS EKM '!A:A,0),MATCH($D$1,'LISTA DE PRECIOS EKM '!$1:$1,0))</f>
        <v>869900</v>
      </c>
      <c r="E285" s="22">
        <f>+INDEX('LISTA DE PRECIOS EKM '!B:K,MATCH(C285,'LISTA DE PRECIOS EKM '!A:A,0),7)</f>
        <v>899900</v>
      </c>
      <c r="F285" s="22">
        <f>+INDEX('LISTA DE PRECIOS EKM '!B:K,MATCH(C285,'LISTA DE PRECIOS EKM '!A:A,0),9)</f>
        <v>949900</v>
      </c>
      <c r="G285" s="22" t="str">
        <f>+IF(ISNUMBER(MATCH(C285,Precios!C:C,0)),"Sí está", "No está")</f>
        <v>No está</v>
      </c>
    </row>
    <row r="286" spans="1:7" hidden="1">
      <c r="A286" s="20">
        <v>505688</v>
      </c>
      <c r="B286" s="22" t="s">
        <v>5442</v>
      </c>
      <c r="C286" s="22" t="s">
        <v>5443</v>
      </c>
      <c r="D286" s="63">
        <f>+INDEX('LISTA DE PRECIOS EKM '!A:K,MATCH(C286,'LISTA DE PRECIOS EKM '!A:A,0),MATCH($D$1,'LISTA DE PRECIOS EKM '!$1:$1,0))</f>
        <v>869900</v>
      </c>
      <c r="E286" s="22">
        <f>+INDEX('LISTA DE PRECIOS EKM '!B:K,MATCH(C286,'LISTA DE PRECIOS EKM '!A:A,0),7)</f>
        <v>899900</v>
      </c>
      <c r="F286" s="22">
        <f>+INDEX('LISTA DE PRECIOS EKM '!B:K,MATCH(C286,'LISTA DE PRECIOS EKM '!A:A,0),9)</f>
        <v>949900</v>
      </c>
      <c r="G286" s="22" t="str">
        <f>+IF(ISNUMBER(MATCH(C286,Precios!C:C,0)),"Sí está", "No está")</f>
        <v>No está</v>
      </c>
    </row>
    <row r="287" spans="1:7" hidden="1">
      <c r="A287" s="20">
        <v>518188</v>
      </c>
      <c r="B287" s="22" t="s">
        <v>5444</v>
      </c>
      <c r="C287" s="22" t="s">
        <v>5445</v>
      </c>
      <c r="D287" s="63">
        <f>+INDEX('LISTA DE PRECIOS EKM '!A:K,MATCH(C287,'LISTA DE PRECIOS EKM '!A:A,0),MATCH($D$1,'LISTA DE PRECIOS EKM '!$1:$1,0))</f>
        <v>819900</v>
      </c>
      <c r="E287" s="22">
        <f>+INDEX('LISTA DE PRECIOS EKM '!B:K,MATCH(C287,'LISTA DE PRECIOS EKM '!A:A,0),7)</f>
        <v>849900</v>
      </c>
      <c r="F287" s="22">
        <f>+INDEX('LISTA DE PRECIOS EKM '!B:K,MATCH(C287,'LISTA DE PRECIOS EKM '!A:A,0),9)</f>
        <v>899900</v>
      </c>
      <c r="G287" s="22" t="str">
        <f>+IF(ISNUMBER(MATCH(C287,Precios!C:C,0)),"Sí está", "No está")</f>
        <v>No está</v>
      </c>
    </row>
    <row r="288" spans="1:7" hidden="1">
      <c r="A288" s="20">
        <v>518231</v>
      </c>
      <c r="B288" s="22" t="s">
        <v>5444</v>
      </c>
      <c r="C288" s="22" t="s">
        <v>5445</v>
      </c>
      <c r="D288" s="63">
        <f>+INDEX('LISTA DE PRECIOS EKM '!A:K,MATCH(C288,'LISTA DE PRECIOS EKM '!A:A,0),MATCH($D$1,'LISTA DE PRECIOS EKM '!$1:$1,0))</f>
        <v>819900</v>
      </c>
      <c r="E288" s="22">
        <f>+INDEX('LISTA DE PRECIOS EKM '!B:K,MATCH(C288,'LISTA DE PRECIOS EKM '!A:A,0),7)</f>
        <v>849900</v>
      </c>
      <c r="F288" s="22">
        <f>+INDEX('LISTA DE PRECIOS EKM '!B:K,MATCH(C288,'LISTA DE PRECIOS EKM '!A:A,0),9)</f>
        <v>899900</v>
      </c>
      <c r="G288" s="22" t="str">
        <f>+IF(ISNUMBER(MATCH(C288,Precios!C:C,0)),"Sí está", "No está")</f>
        <v>No está</v>
      </c>
    </row>
    <row r="289" spans="1:7" hidden="1">
      <c r="A289" s="20">
        <v>518237</v>
      </c>
      <c r="B289" s="22" t="s">
        <v>5446</v>
      </c>
      <c r="C289" s="22" t="s">
        <v>5447</v>
      </c>
      <c r="D289" s="63">
        <f>+INDEX('LISTA DE PRECIOS EKM '!A:K,MATCH(C289,'LISTA DE PRECIOS EKM '!A:A,0),MATCH($D$1,'LISTA DE PRECIOS EKM '!$1:$1,0))</f>
        <v>839900</v>
      </c>
      <c r="E289" s="22">
        <f>+INDEX('LISTA DE PRECIOS EKM '!B:K,MATCH(C289,'LISTA DE PRECIOS EKM '!A:A,0),7)</f>
        <v>869900</v>
      </c>
      <c r="F289" s="22">
        <f>+INDEX('LISTA DE PRECIOS EKM '!B:K,MATCH(C289,'LISTA DE PRECIOS EKM '!A:A,0),9)</f>
        <v>919900</v>
      </c>
      <c r="G289" s="22" t="str">
        <f>+IF(ISNUMBER(MATCH(C289,Precios!C:C,0)),"Sí está", "No está")</f>
        <v>No está</v>
      </c>
    </row>
    <row r="290" spans="1:7" hidden="1">
      <c r="A290" s="20">
        <v>518238</v>
      </c>
      <c r="B290" s="22" t="s">
        <v>5446</v>
      </c>
      <c r="C290" s="22" t="s">
        <v>5447</v>
      </c>
      <c r="D290" s="63">
        <f>+INDEX('LISTA DE PRECIOS EKM '!A:K,MATCH(C290,'LISTA DE PRECIOS EKM '!A:A,0),MATCH($D$1,'LISTA DE PRECIOS EKM '!$1:$1,0))</f>
        <v>839900</v>
      </c>
      <c r="E290" s="22">
        <f>+INDEX('LISTA DE PRECIOS EKM '!B:K,MATCH(C290,'LISTA DE PRECIOS EKM '!A:A,0),7)</f>
        <v>869900</v>
      </c>
      <c r="F290" s="22">
        <f>+INDEX('LISTA DE PRECIOS EKM '!B:K,MATCH(C290,'LISTA DE PRECIOS EKM '!A:A,0),9)</f>
        <v>919900</v>
      </c>
      <c r="G290" s="22" t="str">
        <f>+IF(ISNUMBER(MATCH(C290,Precios!C:C,0)),"Sí está", "No está")</f>
        <v>No está</v>
      </c>
    </row>
    <row r="291" spans="1:7" hidden="1">
      <c r="A291" s="20">
        <v>518239</v>
      </c>
      <c r="B291" s="22" t="s">
        <v>5448</v>
      </c>
      <c r="C291" s="22" t="s">
        <v>5449</v>
      </c>
      <c r="D291" s="63">
        <f>+INDEX('LISTA DE PRECIOS EKM '!A:K,MATCH(C291,'LISTA DE PRECIOS EKM '!A:A,0),MATCH($D$1,'LISTA DE PRECIOS EKM '!$1:$1,0))</f>
        <v>839900</v>
      </c>
      <c r="E291" s="22">
        <f>+INDEX('LISTA DE PRECIOS EKM '!B:K,MATCH(C291,'LISTA DE PRECIOS EKM '!A:A,0),7)</f>
        <v>869900</v>
      </c>
      <c r="F291" s="22">
        <f>+INDEX('LISTA DE PRECIOS EKM '!B:K,MATCH(C291,'LISTA DE PRECIOS EKM '!A:A,0),9)</f>
        <v>919900</v>
      </c>
      <c r="G291" s="22" t="str">
        <f>+IF(ISNUMBER(MATCH(C291,Precios!C:C,0)),"Sí está", "No está")</f>
        <v>No está</v>
      </c>
    </row>
    <row r="292" spans="1:7" hidden="1">
      <c r="A292" s="20">
        <v>518241</v>
      </c>
      <c r="B292" s="22" t="s">
        <v>5448</v>
      </c>
      <c r="C292" s="22" t="s">
        <v>5449</v>
      </c>
      <c r="D292" s="63">
        <f>+INDEX('LISTA DE PRECIOS EKM '!A:K,MATCH(C292,'LISTA DE PRECIOS EKM '!A:A,0),MATCH($D$1,'LISTA DE PRECIOS EKM '!$1:$1,0))</f>
        <v>839900</v>
      </c>
      <c r="E292" s="22">
        <f>+INDEX('LISTA DE PRECIOS EKM '!B:K,MATCH(C292,'LISTA DE PRECIOS EKM '!A:A,0),7)</f>
        <v>869900</v>
      </c>
      <c r="F292" s="22">
        <f>+INDEX('LISTA DE PRECIOS EKM '!B:K,MATCH(C292,'LISTA DE PRECIOS EKM '!A:A,0),9)</f>
        <v>919900</v>
      </c>
      <c r="G292" s="22" t="str">
        <f>+IF(ISNUMBER(MATCH(C292,Precios!C:C,0)),"Sí está", "No está")</f>
        <v>No está</v>
      </c>
    </row>
    <row r="293" spans="1:7" hidden="1">
      <c r="A293" s="20">
        <v>518242</v>
      </c>
      <c r="B293" s="22" t="s">
        <v>5450</v>
      </c>
      <c r="C293" s="22" t="s">
        <v>5451</v>
      </c>
      <c r="D293" s="63">
        <f>+INDEX('LISTA DE PRECIOS EKM '!A:K,MATCH(C293,'LISTA DE PRECIOS EKM '!A:A,0),MATCH($D$1,'LISTA DE PRECIOS EKM '!$1:$1,0))</f>
        <v>839900</v>
      </c>
      <c r="E293" s="22">
        <f>+INDEX('LISTA DE PRECIOS EKM '!B:K,MATCH(C293,'LISTA DE PRECIOS EKM '!A:A,0),7)</f>
        <v>869900</v>
      </c>
      <c r="F293" s="22">
        <f>+INDEX('LISTA DE PRECIOS EKM '!B:K,MATCH(C293,'LISTA DE PRECIOS EKM '!A:A,0),9)</f>
        <v>919900</v>
      </c>
      <c r="G293" s="22" t="str">
        <f>+IF(ISNUMBER(MATCH(C293,Precios!C:C,0)),"Sí está", "No está")</f>
        <v>No está</v>
      </c>
    </row>
    <row r="294" spans="1:7" hidden="1">
      <c r="A294" s="20">
        <v>518244</v>
      </c>
      <c r="B294" s="22" t="s">
        <v>5450</v>
      </c>
      <c r="C294" s="22" t="s">
        <v>5451</v>
      </c>
      <c r="D294" s="63">
        <f>+INDEX('LISTA DE PRECIOS EKM '!A:K,MATCH(C294,'LISTA DE PRECIOS EKM '!A:A,0),MATCH($D$1,'LISTA DE PRECIOS EKM '!$1:$1,0))</f>
        <v>839900</v>
      </c>
      <c r="E294" s="22">
        <f>+INDEX('LISTA DE PRECIOS EKM '!B:K,MATCH(C294,'LISTA DE PRECIOS EKM '!A:A,0),7)</f>
        <v>869900</v>
      </c>
      <c r="F294" s="22">
        <f>+INDEX('LISTA DE PRECIOS EKM '!B:K,MATCH(C294,'LISTA DE PRECIOS EKM '!A:A,0),9)</f>
        <v>919900</v>
      </c>
      <c r="G294" s="22" t="str">
        <f>+IF(ISNUMBER(MATCH(C294,Precios!C:C,0)),"Sí está", "No está")</f>
        <v>No está</v>
      </c>
    </row>
    <row r="295" spans="1:7" hidden="1">
      <c r="A295" s="20">
        <v>518245</v>
      </c>
      <c r="B295" s="22" t="s">
        <v>5452</v>
      </c>
      <c r="C295" s="22" t="s">
        <v>5453</v>
      </c>
      <c r="D295" s="63">
        <f>+INDEX('LISTA DE PRECIOS EKM '!A:K,MATCH(C295,'LISTA DE PRECIOS EKM '!A:A,0),MATCH($D$1,'LISTA DE PRECIOS EKM '!$1:$1,0))</f>
        <v>1299900</v>
      </c>
      <c r="E295" s="22">
        <f>+INDEX('LISTA DE PRECIOS EKM '!B:K,MATCH(C295,'LISTA DE PRECIOS EKM '!A:A,0),7)</f>
        <v>1349900</v>
      </c>
      <c r="F295" s="22">
        <f>+INDEX('LISTA DE PRECIOS EKM '!B:K,MATCH(C295,'LISTA DE PRECIOS EKM '!A:A,0),9)</f>
        <v>1419900</v>
      </c>
      <c r="G295" s="22" t="str">
        <f>+IF(ISNUMBER(MATCH(C295,Precios!C:C,0)),"Sí está", "No está")</f>
        <v>No está</v>
      </c>
    </row>
    <row r="296" spans="1:7" hidden="1">
      <c r="A296" s="20">
        <v>518281</v>
      </c>
      <c r="B296" s="22" t="s">
        <v>5452</v>
      </c>
      <c r="C296" s="22" t="s">
        <v>5453</v>
      </c>
      <c r="D296" s="63">
        <f>+INDEX('LISTA DE PRECIOS EKM '!A:K,MATCH(C296,'LISTA DE PRECIOS EKM '!A:A,0),MATCH($D$1,'LISTA DE PRECIOS EKM '!$1:$1,0))</f>
        <v>1299900</v>
      </c>
      <c r="E296" s="22">
        <f>+INDEX('LISTA DE PRECIOS EKM '!B:K,MATCH(C296,'LISTA DE PRECIOS EKM '!A:A,0),7)</f>
        <v>1349900</v>
      </c>
      <c r="F296" s="22">
        <f>+INDEX('LISTA DE PRECIOS EKM '!B:K,MATCH(C296,'LISTA DE PRECIOS EKM '!A:A,0),9)</f>
        <v>1419900</v>
      </c>
      <c r="G296" s="22" t="str">
        <f>+IF(ISNUMBER(MATCH(C296,Precios!C:C,0)),"Sí está", "No está")</f>
        <v>No está</v>
      </c>
    </row>
    <row r="297" spans="1:7" hidden="1">
      <c r="A297" s="20">
        <v>544801</v>
      </c>
      <c r="B297" s="22" t="s">
        <v>5454</v>
      </c>
      <c r="C297" s="22" t="s">
        <v>5455</v>
      </c>
      <c r="D297" s="63">
        <f>+INDEX('LISTA DE PRECIOS EKM '!A:K,MATCH(C297,'LISTA DE PRECIOS EKM '!A:A,0),MATCH($D$1,'LISTA DE PRECIOS EKM '!$1:$1,0))</f>
        <v>839900</v>
      </c>
      <c r="E297" s="22">
        <f>+INDEX('LISTA DE PRECIOS EKM '!B:K,MATCH(C297,'LISTA DE PRECIOS EKM '!A:A,0),7)</f>
        <v>869900</v>
      </c>
      <c r="F297" s="22">
        <f>+INDEX('LISTA DE PRECIOS EKM '!B:K,MATCH(C297,'LISTA DE PRECIOS EKM '!A:A,0),9)</f>
        <v>919900</v>
      </c>
      <c r="G297" s="22" t="str">
        <f>+IF(ISNUMBER(MATCH(C297,Precios!C:C,0)),"Sí está", "No está")</f>
        <v>No está</v>
      </c>
    </row>
    <row r="298" spans="1:7" hidden="1">
      <c r="A298" s="20">
        <v>544804</v>
      </c>
      <c r="B298" s="22" t="s">
        <v>5454</v>
      </c>
      <c r="C298" s="22" t="s">
        <v>5455</v>
      </c>
      <c r="D298" s="63">
        <f>+INDEX('LISTA DE PRECIOS EKM '!A:K,MATCH(C298,'LISTA DE PRECIOS EKM '!A:A,0),MATCH($D$1,'LISTA DE PRECIOS EKM '!$1:$1,0))</f>
        <v>839900</v>
      </c>
      <c r="E298" s="22">
        <f>+INDEX('LISTA DE PRECIOS EKM '!B:K,MATCH(C298,'LISTA DE PRECIOS EKM '!A:A,0),7)</f>
        <v>869900</v>
      </c>
      <c r="F298" s="22">
        <f>+INDEX('LISTA DE PRECIOS EKM '!B:K,MATCH(C298,'LISTA DE PRECIOS EKM '!A:A,0),9)</f>
        <v>919900</v>
      </c>
      <c r="G298" s="22" t="str">
        <f>+IF(ISNUMBER(MATCH(C298,Precios!C:C,0)),"Sí está", "No está")</f>
        <v>No está</v>
      </c>
    </row>
    <row r="299" spans="1:7" hidden="1">
      <c r="A299" s="20">
        <v>544808</v>
      </c>
      <c r="B299" s="22" t="s">
        <v>5456</v>
      </c>
      <c r="C299" s="22" t="s">
        <v>5457</v>
      </c>
      <c r="D299" s="63">
        <f>+INDEX('LISTA DE PRECIOS EKM '!A:K,MATCH(C299,'LISTA DE PRECIOS EKM '!A:A,0),MATCH($D$1,'LISTA DE PRECIOS EKM '!$1:$1,0))</f>
        <v>1299900</v>
      </c>
      <c r="E299" s="22">
        <f>+INDEX('LISTA DE PRECIOS EKM '!B:K,MATCH(C299,'LISTA DE PRECIOS EKM '!A:A,0),7)</f>
        <v>1349900</v>
      </c>
      <c r="F299" s="22">
        <f>+INDEX('LISTA DE PRECIOS EKM '!B:K,MATCH(C299,'LISTA DE PRECIOS EKM '!A:A,0),9)</f>
        <v>1419900</v>
      </c>
      <c r="G299" s="22" t="str">
        <f>+IF(ISNUMBER(MATCH(C299,Precios!C:C,0)),"Sí está", "No está")</f>
        <v>No está</v>
      </c>
    </row>
    <row r="300" spans="1:7" hidden="1">
      <c r="A300" s="20">
        <v>544810</v>
      </c>
      <c r="B300" s="22" t="s">
        <v>5456</v>
      </c>
      <c r="C300" s="22" t="s">
        <v>5457</v>
      </c>
      <c r="D300" s="63">
        <f>+INDEX('LISTA DE PRECIOS EKM '!A:K,MATCH(C300,'LISTA DE PRECIOS EKM '!A:A,0),MATCH($D$1,'LISTA DE PRECIOS EKM '!$1:$1,0))</f>
        <v>1299900</v>
      </c>
      <c r="E300" s="22">
        <f>+INDEX('LISTA DE PRECIOS EKM '!B:K,MATCH(C300,'LISTA DE PRECIOS EKM '!A:A,0),7)</f>
        <v>1349900</v>
      </c>
      <c r="F300" s="22">
        <f>+INDEX('LISTA DE PRECIOS EKM '!B:K,MATCH(C300,'LISTA DE PRECIOS EKM '!A:A,0),9)</f>
        <v>1419900</v>
      </c>
      <c r="G300" s="22" t="str">
        <f>+IF(ISNUMBER(MATCH(C300,Precios!C:C,0)),"Sí está", "No está")</f>
        <v>No está</v>
      </c>
    </row>
    <row r="301" spans="1:7" hidden="1">
      <c r="A301" s="20">
        <v>544812</v>
      </c>
      <c r="B301" s="22" t="s">
        <v>5458</v>
      </c>
      <c r="C301" s="22" t="s">
        <v>5459</v>
      </c>
      <c r="D301" s="63">
        <f>+INDEX('LISTA DE PRECIOS EKM '!A:K,MATCH(C301,'LISTA DE PRECIOS EKM '!A:A,0),MATCH($D$1,'LISTA DE PRECIOS EKM '!$1:$1,0))</f>
        <v>1299900</v>
      </c>
      <c r="E301" s="22">
        <f>+INDEX('LISTA DE PRECIOS EKM '!B:K,MATCH(C301,'LISTA DE PRECIOS EKM '!A:A,0),7)</f>
        <v>1349900</v>
      </c>
      <c r="F301" s="22">
        <f>+INDEX('LISTA DE PRECIOS EKM '!B:K,MATCH(C301,'LISTA DE PRECIOS EKM '!A:A,0),9)</f>
        <v>1419900</v>
      </c>
      <c r="G301" s="22" t="str">
        <f>+IF(ISNUMBER(MATCH(C301,Precios!C:C,0)),"Sí está", "No está")</f>
        <v>No está</v>
      </c>
    </row>
    <row r="302" spans="1:7" hidden="1">
      <c r="A302" s="20">
        <v>544813</v>
      </c>
      <c r="B302" s="22" t="s">
        <v>5458</v>
      </c>
      <c r="C302" s="22" t="s">
        <v>5459</v>
      </c>
      <c r="D302" s="63">
        <f>+INDEX('LISTA DE PRECIOS EKM '!A:K,MATCH(C302,'LISTA DE PRECIOS EKM '!A:A,0),MATCH($D$1,'LISTA DE PRECIOS EKM '!$1:$1,0))</f>
        <v>1299900</v>
      </c>
      <c r="E302" s="22">
        <f>+INDEX('LISTA DE PRECIOS EKM '!B:K,MATCH(C302,'LISTA DE PRECIOS EKM '!A:A,0),7)</f>
        <v>1349900</v>
      </c>
      <c r="F302" s="22">
        <f>+INDEX('LISTA DE PRECIOS EKM '!B:K,MATCH(C302,'LISTA DE PRECIOS EKM '!A:A,0),9)</f>
        <v>1419900</v>
      </c>
      <c r="G302" s="22" t="str">
        <f>+IF(ISNUMBER(MATCH(C302,Precios!C:C,0)),"Sí está", "No está")</f>
        <v>No está</v>
      </c>
    </row>
    <row r="303" spans="1:7" hidden="1">
      <c r="A303" s="20">
        <v>544814</v>
      </c>
      <c r="B303" s="22" t="s">
        <v>5460</v>
      </c>
      <c r="C303" s="22" t="s">
        <v>5461</v>
      </c>
      <c r="D303" s="63">
        <f>+INDEX('LISTA DE PRECIOS EKM '!A:K,MATCH(C303,'LISTA DE PRECIOS EKM '!A:A,0),MATCH($D$1,'LISTA DE PRECIOS EKM '!$1:$1,0))</f>
        <v>1299900</v>
      </c>
      <c r="E303" s="22">
        <f>+INDEX('LISTA DE PRECIOS EKM '!B:K,MATCH(C303,'LISTA DE PRECIOS EKM '!A:A,0),7)</f>
        <v>1349900</v>
      </c>
      <c r="F303" s="22">
        <f>+INDEX('LISTA DE PRECIOS EKM '!B:K,MATCH(C303,'LISTA DE PRECIOS EKM '!A:A,0),9)</f>
        <v>1419900</v>
      </c>
      <c r="G303" s="22" t="str">
        <f>+IF(ISNUMBER(MATCH(C303,Precios!C:C,0)),"Sí está", "No está")</f>
        <v>No está</v>
      </c>
    </row>
    <row r="304" spans="1:7" hidden="1">
      <c r="A304" s="20">
        <v>544817</v>
      </c>
      <c r="B304" s="22" t="s">
        <v>5460</v>
      </c>
      <c r="C304" s="22" t="s">
        <v>5461</v>
      </c>
      <c r="D304" s="63">
        <f>+INDEX('LISTA DE PRECIOS EKM '!A:K,MATCH(C304,'LISTA DE PRECIOS EKM '!A:A,0),MATCH($D$1,'LISTA DE PRECIOS EKM '!$1:$1,0))</f>
        <v>1299900</v>
      </c>
      <c r="E304" s="22">
        <f>+INDEX('LISTA DE PRECIOS EKM '!B:K,MATCH(C304,'LISTA DE PRECIOS EKM '!A:A,0),7)</f>
        <v>1349900</v>
      </c>
      <c r="F304" s="22">
        <f>+INDEX('LISTA DE PRECIOS EKM '!B:K,MATCH(C304,'LISTA DE PRECIOS EKM '!A:A,0),9)</f>
        <v>1419900</v>
      </c>
      <c r="G304" s="22" t="str">
        <f>+IF(ISNUMBER(MATCH(C304,Precios!C:C,0)),"Sí está", "No está")</f>
        <v>No está</v>
      </c>
    </row>
    <row r="305" spans="1:7" hidden="1">
      <c r="A305" s="20">
        <v>544818</v>
      </c>
      <c r="B305" s="22" t="s">
        <v>5462</v>
      </c>
      <c r="C305" s="22" t="s">
        <v>5463</v>
      </c>
      <c r="D305" s="63">
        <f>+INDEX('LISTA DE PRECIOS EKM '!A:K,MATCH(C305,'LISTA DE PRECIOS EKM '!A:A,0),MATCH($D$1,'LISTA DE PRECIOS EKM '!$1:$1,0))</f>
        <v>1699900</v>
      </c>
      <c r="E305" s="22">
        <f>+INDEX('LISTA DE PRECIOS EKM '!B:K,MATCH(C305,'LISTA DE PRECIOS EKM '!A:A,0),7)</f>
        <v>1769900</v>
      </c>
      <c r="F305" s="22">
        <f>+INDEX('LISTA DE PRECIOS EKM '!B:K,MATCH(C305,'LISTA DE PRECIOS EKM '!A:A,0),9)</f>
        <v>1859900</v>
      </c>
      <c r="G305" s="22" t="str">
        <f>+IF(ISNUMBER(MATCH(C305,Precios!C:C,0)),"Sí está", "No está")</f>
        <v>No está</v>
      </c>
    </row>
    <row r="306" spans="1:7" hidden="1">
      <c r="A306" s="20">
        <v>544832</v>
      </c>
      <c r="B306" s="22" t="s">
        <v>5462</v>
      </c>
      <c r="C306" s="22" t="s">
        <v>5463</v>
      </c>
      <c r="D306" s="63">
        <f>+INDEX('LISTA DE PRECIOS EKM '!A:K,MATCH(C306,'LISTA DE PRECIOS EKM '!A:A,0),MATCH($D$1,'LISTA DE PRECIOS EKM '!$1:$1,0))</f>
        <v>1699900</v>
      </c>
      <c r="E306" s="22">
        <f>+INDEX('LISTA DE PRECIOS EKM '!B:K,MATCH(C306,'LISTA DE PRECIOS EKM '!A:A,0),7)</f>
        <v>1769900</v>
      </c>
      <c r="F306" s="22">
        <f>+INDEX('LISTA DE PRECIOS EKM '!B:K,MATCH(C306,'LISTA DE PRECIOS EKM '!A:A,0),9)</f>
        <v>1859900</v>
      </c>
      <c r="G306" s="22" t="str">
        <f>+IF(ISNUMBER(MATCH(C306,Precios!C:C,0)),"Sí está", "No está")</f>
        <v>No está</v>
      </c>
    </row>
    <row r="307" spans="1:7" hidden="1">
      <c r="A307" s="20">
        <v>544840</v>
      </c>
      <c r="B307" s="22" t="s">
        <v>5464</v>
      </c>
      <c r="C307" s="22" t="s">
        <v>5465</v>
      </c>
      <c r="D307" s="63">
        <f>+INDEX('LISTA DE PRECIOS EKM '!A:K,MATCH(C307,'LISTA DE PRECIOS EKM '!A:A,0),MATCH($D$1,'LISTA DE PRECIOS EKM '!$1:$1,0))</f>
        <v>1699900</v>
      </c>
      <c r="E307" s="22">
        <f>+INDEX('LISTA DE PRECIOS EKM '!B:K,MATCH(C307,'LISTA DE PRECIOS EKM '!A:A,0),7)</f>
        <v>1769900</v>
      </c>
      <c r="F307" s="22">
        <f>+INDEX('LISTA DE PRECIOS EKM '!B:K,MATCH(C307,'LISTA DE PRECIOS EKM '!A:A,0),9)</f>
        <v>1859900</v>
      </c>
      <c r="G307" s="22" t="str">
        <f>+IF(ISNUMBER(MATCH(C307,Precios!C:C,0)),"Sí está", "No está")</f>
        <v>No está</v>
      </c>
    </row>
    <row r="308" spans="1:7" hidden="1">
      <c r="A308" s="20">
        <v>544841</v>
      </c>
      <c r="B308" s="22" t="s">
        <v>5464</v>
      </c>
      <c r="C308" s="22" t="s">
        <v>5465</v>
      </c>
      <c r="D308" s="63">
        <f>+INDEX('LISTA DE PRECIOS EKM '!A:K,MATCH(C308,'LISTA DE PRECIOS EKM '!A:A,0),MATCH($D$1,'LISTA DE PRECIOS EKM '!$1:$1,0))</f>
        <v>1699900</v>
      </c>
      <c r="E308" s="22">
        <f>+INDEX('LISTA DE PRECIOS EKM '!B:K,MATCH(C308,'LISTA DE PRECIOS EKM '!A:A,0),7)</f>
        <v>1769900</v>
      </c>
      <c r="F308" s="22">
        <f>+INDEX('LISTA DE PRECIOS EKM '!B:K,MATCH(C308,'LISTA DE PRECIOS EKM '!A:A,0),9)</f>
        <v>1859900</v>
      </c>
      <c r="G308" s="22" t="str">
        <f>+IF(ISNUMBER(MATCH(C308,Precios!C:C,0)),"Sí está", "No está")</f>
        <v>No está</v>
      </c>
    </row>
    <row r="309" spans="1:7" hidden="1">
      <c r="A309" s="20">
        <v>544852</v>
      </c>
      <c r="B309" s="22" t="s">
        <v>5466</v>
      </c>
      <c r="C309" s="22" t="s">
        <v>5467</v>
      </c>
      <c r="D309" s="63">
        <f>+INDEX('LISTA DE PRECIOS EKM '!A:K,MATCH(C309,'LISTA DE PRECIOS EKM '!A:A,0),MATCH($D$1,'LISTA DE PRECIOS EKM '!$1:$1,0))</f>
        <v>1699900</v>
      </c>
      <c r="E309" s="22">
        <f>+INDEX('LISTA DE PRECIOS EKM '!B:K,MATCH(C309,'LISTA DE PRECIOS EKM '!A:A,0),7)</f>
        <v>1769900</v>
      </c>
      <c r="F309" s="22">
        <f>+INDEX('LISTA DE PRECIOS EKM '!B:K,MATCH(C309,'LISTA DE PRECIOS EKM '!A:A,0),9)</f>
        <v>1859900</v>
      </c>
      <c r="G309" s="22" t="str">
        <f>+IF(ISNUMBER(MATCH(C309,Precios!C:C,0)),"Sí está", "No está")</f>
        <v>No está</v>
      </c>
    </row>
    <row r="310" spans="1:7" hidden="1">
      <c r="A310" s="20">
        <v>544853</v>
      </c>
      <c r="B310" s="22" t="s">
        <v>5466</v>
      </c>
      <c r="C310" s="22" t="s">
        <v>5467</v>
      </c>
      <c r="D310" s="63">
        <f>+INDEX('LISTA DE PRECIOS EKM '!A:K,MATCH(C310,'LISTA DE PRECIOS EKM '!A:A,0),MATCH($D$1,'LISTA DE PRECIOS EKM '!$1:$1,0))</f>
        <v>1699900</v>
      </c>
      <c r="E310" s="22">
        <f>+INDEX('LISTA DE PRECIOS EKM '!B:K,MATCH(C310,'LISTA DE PRECIOS EKM '!A:A,0),7)</f>
        <v>1769900</v>
      </c>
      <c r="F310" s="22">
        <f>+INDEX('LISTA DE PRECIOS EKM '!B:K,MATCH(C310,'LISTA DE PRECIOS EKM '!A:A,0),9)</f>
        <v>1859900</v>
      </c>
      <c r="G310" s="22" t="str">
        <f>+IF(ISNUMBER(MATCH(C310,Precios!C:C,0)),"Sí está", "No está")</f>
        <v>No está</v>
      </c>
    </row>
    <row r="311" spans="1:7" hidden="1">
      <c r="A311" s="20">
        <v>544854</v>
      </c>
      <c r="B311" s="22" t="s">
        <v>5468</v>
      </c>
      <c r="C311" s="22" t="s">
        <v>5469</v>
      </c>
      <c r="D311" s="63">
        <f>+INDEX('LISTA DE PRECIOS EKM '!A:K,MATCH(C311,'LISTA DE PRECIOS EKM '!A:A,0),MATCH($D$1,'LISTA DE PRECIOS EKM '!$1:$1,0))</f>
        <v>1299900</v>
      </c>
      <c r="E311" s="22">
        <f>+INDEX('LISTA DE PRECIOS EKM '!B:K,MATCH(C311,'LISTA DE PRECIOS EKM '!A:A,0),7)</f>
        <v>1349900</v>
      </c>
      <c r="F311" s="22">
        <f>+INDEX('LISTA DE PRECIOS EKM '!B:K,MATCH(C311,'LISTA DE PRECIOS EKM '!A:A,0),9)</f>
        <v>1419900</v>
      </c>
      <c r="G311" s="22" t="str">
        <f>+IF(ISNUMBER(MATCH(C311,Precios!C:C,0)),"Sí está", "No está")</f>
        <v>No está</v>
      </c>
    </row>
    <row r="312" spans="1:7" hidden="1">
      <c r="A312" s="20">
        <v>544858</v>
      </c>
      <c r="B312" s="22" t="s">
        <v>5468</v>
      </c>
      <c r="C312" s="22" t="s">
        <v>5469</v>
      </c>
      <c r="D312" s="63">
        <f>+INDEX('LISTA DE PRECIOS EKM '!A:K,MATCH(C312,'LISTA DE PRECIOS EKM '!A:A,0),MATCH($D$1,'LISTA DE PRECIOS EKM '!$1:$1,0))</f>
        <v>1299900</v>
      </c>
      <c r="E312" s="22">
        <f>+INDEX('LISTA DE PRECIOS EKM '!B:K,MATCH(C312,'LISTA DE PRECIOS EKM '!A:A,0),7)</f>
        <v>1349900</v>
      </c>
      <c r="F312" s="22">
        <f>+INDEX('LISTA DE PRECIOS EKM '!B:K,MATCH(C312,'LISTA DE PRECIOS EKM '!A:A,0),9)</f>
        <v>1419900</v>
      </c>
      <c r="G312" s="22" t="str">
        <f>+IF(ISNUMBER(MATCH(C312,Precios!C:C,0)),"Sí está", "No está")</f>
        <v>No está</v>
      </c>
    </row>
    <row r="313" spans="1:7" hidden="1">
      <c r="A313" s="20">
        <v>544862</v>
      </c>
      <c r="B313" s="22" t="s">
        <v>5470</v>
      </c>
      <c r="C313" s="22" t="s">
        <v>5471</v>
      </c>
      <c r="D313" s="63">
        <f>+INDEX('LISTA DE PRECIOS EKM '!A:K,MATCH(C313,'LISTA DE PRECIOS EKM '!A:A,0),MATCH($D$1,'LISTA DE PRECIOS EKM '!$1:$1,0))</f>
        <v>1299900</v>
      </c>
      <c r="E313" s="22">
        <f>+INDEX('LISTA DE PRECIOS EKM '!B:K,MATCH(C313,'LISTA DE PRECIOS EKM '!A:A,0),7)</f>
        <v>1349900</v>
      </c>
      <c r="F313" s="22">
        <f>+INDEX('LISTA DE PRECIOS EKM '!B:K,MATCH(C313,'LISTA DE PRECIOS EKM '!A:A,0),9)</f>
        <v>1419900</v>
      </c>
      <c r="G313" s="22" t="str">
        <f>+IF(ISNUMBER(MATCH(C313,Precios!C:C,0)),"Sí está", "No está")</f>
        <v>No está</v>
      </c>
    </row>
    <row r="314" spans="1:7" hidden="1">
      <c r="A314" s="20">
        <v>544915</v>
      </c>
      <c r="B314" s="22" t="s">
        <v>5470</v>
      </c>
      <c r="C314" s="22" t="s">
        <v>5471</v>
      </c>
      <c r="D314" s="63">
        <f>+INDEX('LISTA DE PRECIOS EKM '!A:K,MATCH(C314,'LISTA DE PRECIOS EKM '!A:A,0),MATCH($D$1,'LISTA DE PRECIOS EKM '!$1:$1,0))</f>
        <v>1299900</v>
      </c>
      <c r="E314" s="22">
        <f>+INDEX('LISTA DE PRECIOS EKM '!B:K,MATCH(C314,'LISTA DE PRECIOS EKM '!A:A,0),7)</f>
        <v>1349900</v>
      </c>
      <c r="F314" s="22">
        <f>+INDEX('LISTA DE PRECIOS EKM '!B:K,MATCH(C314,'LISTA DE PRECIOS EKM '!A:A,0),9)</f>
        <v>1419900</v>
      </c>
      <c r="G314" s="22" t="str">
        <f>+IF(ISNUMBER(MATCH(C314,Precios!C:C,0)),"Sí está", "No está")</f>
        <v>No está</v>
      </c>
    </row>
    <row r="315" spans="1:7" hidden="1">
      <c r="A315" s="20">
        <v>544918</v>
      </c>
      <c r="B315" s="22" t="s">
        <v>5472</v>
      </c>
      <c r="C315" s="22" t="s">
        <v>5473</v>
      </c>
      <c r="D315" s="63">
        <f>+INDEX('LISTA DE PRECIOS EKM '!A:K,MATCH(C315,'LISTA DE PRECIOS EKM '!A:A,0),MATCH($D$1,'LISTA DE PRECIOS EKM '!$1:$1,0))</f>
        <v>1699900</v>
      </c>
      <c r="E315" s="22">
        <f>+INDEX('LISTA DE PRECIOS EKM '!B:K,MATCH(C315,'LISTA DE PRECIOS EKM '!A:A,0),7)</f>
        <v>1769900</v>
      </c>
      <c r="F315" s="22">
        <f>+INDEX('LISTA DE PRECIOS EKM '!B:K,MATCH(C315,'LISTA DE PRECIOS EKM '!A:A,0),9)</f>
        <v>1859900</v>
      </c>
      <c r="G315" s="22" t="str">
        <f>+IF(ISNUMBER(MATCH(C315,Precios!C:C,0)),"Sí está", "No está")</f>
        <v>No está</v>
      </c>
    </row>
    <row r="316" spans="1:7" hidden="1">
      <c r="A316" s="20">
        <v>544926</v>
      </c>
      <c r="B316" s="22" t="s">
        <v>5472</v>
      </c>
      <c r="C316" s="22" t="s">
        <v>5473</v>
      </c>
      <c r="D316" s="63">
        <f>+INDEX('LISTA DE PRECIOS EKM '!A:K,MATCH(C316,'LISTA DE PRECIOS EKM '!A:A,0),MATCH($D$1,'LISTA DE PRECIOS EKM '!$1:$1,0))</f>
        <v>1699900</v>
      </c>
      <c r="E316" s="22">
        <f>+INDEX('LISTA DE PRECIOS EKM '!B:K,MATCH(C316,'LISTA DE PRECIOS EKM '!A:A,0),7)</f>
        <v>1769900</v>
      </c>
      <c r="F316" s="22">
        <f>+INDEX('LISTA DE PRECIOS EKM '!B:K,MATCH(C316,'LISTA DE PRECIOS EKM '!A:A,0),9)</f>
        <v>1859900</v>
      </c>
      <c r="G316" s="22" t="str">
        <f>+IF(ISNUMBER(MATCH(C316,Precios!C:C,0)),"Sí está", "No está")</f>
        <v>No está</v>
      </c>
    </row>
    <row r="317" spans="1:7" hidden="1">
      <c r="A317" s="20">
        <v>549340</v>
      </c>
      <c r="B317" s="22" t="s">
        <v>5474</v>
      </c>
      <c r="C317" s="22" t="s">
        <v>5475</v>
      </c>
      <c r="D317" s="63">
        <f>+INDEX('LISTA DE PRECIOS EKM '!A:K,MATCH(C317,'LISTA DE PRECIOS EKM '!A:A,0),MATCH($D$1,'LISTA DE PRECIOS EKM '!$1:$1,0))</f>
        <v>1699900</v>
      </c>
      <c r="E317" s="22">
        <f>+INDEX('LISTA DE PRECIOS EKM '!B:K,MATCH(C317,'LISTA DE PRECIOS EKM '!A:A,0),7)</f>
        <v>1769900</v>
      </c>
      <c r="F317" s="22">
        <f>+INDEX('LISTA DE PRECIOS EKM '!B:K,MATCH(C317,'LISTA DE PRECIOS EKM '!A:A,0),9)</f>
        <v>1859900</v>
      </c>
      <c r="G317" s="22" t="str">
        <f>+IF(ISNUMBER(MATCH(C317,Precios!C:C,0)),"Sí está", "No está")</f>
        <v>No está</v>
      </c>
    </row>
    <row r="318" spans="1:7" hidden="1">
      <c r="A318" s="20">
        <v>549342</v>
      </c>
      <c r="B318" s="22" t="s">
        <v>5474</v>
      </c>
      <c r="C318" s="22" t="s">
        <v>5475</v>
      </c>
      <c r="D318" s="63">
        <f>+INDEX('LISTA DE PRECIOS EKM '!A:K,MATCH(C318,'LISTA DE PRECIOS EKM '!A:A,0),MATCH($D$1,'LISTA DE PRECIOS EKM '!$1:$1,0))</f>
        <v>1699900</v>
      </c>
      <c r="E318" s="22">
        <f>+INDEX('LISTA DE PRECIOS EKM '!B:K,MATCH(C318,'LISTA DE PRECIOS EKM '!A:A,0),7)</f>
        <v>1769900</v>
      </c>
      <c r="F318" s="22">
        <f>+INDEX('LISTA DE PRECIOS EKM '!B:K,MATCH(C318,'LISTA DE PRECIOS EKM '!A:A,0),9)</f>
        <v>1859900</v>
      </c>
      <c r="G318" s="22" t="str">
        <f>+IF(ISNUMBER(MATCH(C318,Precios!C:C,0)),"Sí está", "No está")</f>
        <v>No está</v>
      </c>
    </row>
    <row r="319" spans="1:7" hidden="1">
      <c r="A319" s="20">
        <v>549343</v>
      </c>
      <c r="B319" s="22" t="s">
        <v>5476</v>
      </c>
      <c r="C319" s="22" t="s">
        <v>5477</v>
      </c>
      <c r="D319" s="63">
        <f>+INDEX('LISTA DE PRECIOS EKM '!A:K,MATCH(C319,'LISTA DE PRECIOS EKM '!A:A,0),MATCH($D$1,'LISTA DE PRECIOS EKM '!$1:$1,0))</f>
        <v>1699900</v>
      </c>
      <c r="E319" s="22">
        <f>+INDEX('LISTA DE PRECIOS EKM '!B:K,MATCH(C319,'LISTA DE PRECIOS EKM '!A:A,0),7)</f>
        <v>1769900</v>
      </c>
      <c r="F319" s="22">
        <f>+INDEX('LISTA DE PRECIOS EKM '!B:K,MATCH(C319,'LISTA DE PRECIOS EKM '!A:A,0),9)</f>
        <v>1859900</v>
      </c>
      <c r="G319" s="22" t="str">
        <f>+IF(ISNUMBER(MATCH(C319,Precios!C:C,0)),"Sí está", "No está")</f>
        <v>No está</v>
      </c>
    </row>
    <row r="320" spans="1:7" hidden="1">
      <c r="A320" s="20">
        <v>549344</v>
      </c>
      <c r="B320" s="22" t="s">
        <v>5476</v>
      </c>
      <c r="C320" s="22" t="s">
        <v>5477</v>
      </c>
      <c r="D320" s="63">
        <f>+INDEX('LISTA DE PRECIOS EKM '!A:K,MATCH(C320,'LISTA DE PRECIOS EKM '!A:A,0),MATCH($D$1,'LISTA DE PRECIOS EKM '!$1:$1,0))</f>
        <v>1699900</v>
      </c>
      <c r="E320" s="22">
        <f>+INDEX('LISTA DE PRECIOS EKM '!B:K,MATCH(C320,'LISTA DE PRECIOS EKM '!A:A,0),7)</f>
        <v>1769900</v>
      </c>
      <c r="F320" s="22">
        <f>+INDEX('LISTA DE PRECIOS EKM '!B:K,MATCH(C320,'LISTA DE PRECIOS EKM '!A:A,0),9)</f>
        <v>1859900</v>
      </c>
      <c r="G320" s="22" t="str">
        <f>+IF(ISNUMBER(MATCH(C320,Precios!C:C,0)),"Sí está", "No está")</f>
        <v>No está</v>
      </c>
    </row>
    <row r="321" spans="1:7" hidden="1">
      <c r="A321" s="20">
        <v>549345</v>
      </c>
      <c r="B321" s="22" t="s">
        <v>5478</v>
      </c>
      <c r="C321" s="22" t="s">
        <v>5479</v>
      </c>
      <c r="D321" s="63">
        <f>+INDEX('LISTA DE PRECIOS EKM '!A:K,MATCH(C321,'LISTA DE PRECIOS EKM '!A:A,0),MATCH($D$1,'LISTA DE PRECIOS EKM '!$1:$1,0))</f>
        <v>899900</v>
      </c>
      <c r="E321" s="22">
        <f>+INDEX('LISTA DE PRECIOS EKM '!B:K,MATCH(C321,'LISTA DE PRECIOS EKM '!A:A,0),7)</f>
        <v>929900</v>
      </c>
      <c r="F321" s="22">
        <f>+INDEX('LISTA DE PRECIOS EKM '!B:K,MATCH(C321,'LISTA DE PRECIOS EKM '!A:A,0),9)</f>
        <v>979900</v>
      </c>
      <c r="G321" s="22" t="str">
        <f>+IF(ISNUMBER(MATCH(C321,Precios!C:C,0)),"Sí está", "No está")</f>
        <v>No está</v>
      </c>
    </row>
    <row r="322" spans="1:7" hidden="1">
      <c r="A322" s="20">
        <v>551915</v>
      </c>
      <c r="B322" s="22" t="s">
        <v>5478</v>
      </c>
      <c r="C322" s="22" t="s">
        <v>5479</v>
      </c>
      <c r="D322" s="63">
        <f>+INDEX('LISTA DE PRECIOS EKM '!A:K,MATCH(C322,'LISTA DE PRECIOS EKM '!A:A,0),MATCH($D$1,'LISTA DE PRECIOS EKM '!$1:$1,0))</f>
        <v>899900</v>
      </c>
      <c r="E322" s="22">
        <f>+INDEX('LISTA DE PRECIOS EKM '!B:K,MATCH(C322,'LISTA DE PRECIOS EKM '!A:A,0),7)</f>
        <v>929900</v>
      </c>
      <c r="F322" s="22">
        <f>+INDEX('LISTA DE PRECIOS EKM '!B:K,MATCH(C322,'LISTA DE PRECIOS EKM '!A:A,0),9)</f>
        <v>979900</v>
      </c>
      <c r="G322" s="22" t="str">
        <f>+IF(ISNUMBER(MATCH(C322,Precios!C:C,0)),"Sí está", "No está")</f>
        <v>No está</v>
      </c>
    </row>
    <row r="323" spans="1:7" hidden="1">
      <c r="A323" s="20">
        <v>551918</v>
      </c>
      <c r="B323" s="22" t="s">
        <v>5480</v>
      </c>
      <c r="C323" s="22" t="s">
        <v>5481</v>
      </c>
      <c r="D323" s="63">
        <f>+INDEX('LISTA DE PRECIOS EKM '!A:K,MATCH(C323,'LISTA DE PRECIOS EKM '!A:A,0),MATCH($D$1,'LISTA DE PRECIOS EKM '!$1:$1,0))</f>
        <v>899900</v>
      </c>
      <c r="E323" s="22">
        <f>+INDEX('LISTA DE PRECIOS EKM '!B:K,MATCH(C323,'LISTA DE PRECIOS EKM '!A:A,0),7)</f>
        <v>929900</v>
      </c>
      <c r="F323" s="22">
        <f>+INDEX('LISTA DE PRECIOS EKM '!B:K,MATCH(C323,'LISTA DE PRECIOS EKM '!A:A,0),9)</f>
        <v>979900</v>
      </c>
      <c r="G323" s="22" t="str">
        <f>+IF(ISNUMBER(MATCH(C323,Precios!C:C,0)),"Sí está", "No está")</f>
        <v>No está</v>
      </c>
    </row>
    <row r="324" spans="1:7" hidden="1">
      <c r="A324" s="20">
        <v>551924</v>
      </c>
      <c r="B324" s="22" t="s">
        <v>5480</v>
      </c>
      <c r="C324" s="22" t="s">
        <v>5481</v>
      </c>
      <c r="D324" s="63">
        <f>+INDEX('LISTA DE PRECIOS EKM '!A:K,MATCH(C324,'LISTA DE PRECIOS EKM '!A:A,0),MATCH($D$1,'LISTA DE PRECIOS EKM '!$1:$1,0))</f>
        <v>899900</v>
      </c>
      <c r="E324" s="22">
        <f>+INDEX('LISTA DE PRECIOS EKM '!B:K,MATCH(C324,'LISTA DE PRECIOS EKM '!A:A,0),7)</f>
        <v>929900</v>
      </c>
      <c r="F324" s="22">
        <f>+INDEX('LISTA DE PRECIOS EKM '!B:K,MATCH(C324,'LISTA DE PRECIOS EKM '!A:A,0),9)</f>
        <v>979900</v>
      </c>
      <c r="G324" s="22" t="str">
        <f>+IF(ISNUMBER(MATCH(C324,Precios!C:C,0)),"Sí está", "No está")</f>
        <v>No está</v>
      </c>
    </row>
    <row r="325" spans="1:7" hidden="1">
      <c r="A325" s="20">
        <v>557331</v>
      </c>
      <c r="B325" s="22" t="s">
        <v>5482</v>
      </c>
      <c r="C325" s="22" t="s">
        <v>5483</v>
      </c>
      <c r="D325" s="63">
        <f>+INDEX('LISTA DE PRECIOS EKM '!A:K,MATCH(C325,'LISTA DE PRECIOS EKM '!A:A,0),MATCH($D$1,'LISTA DE PRECIOS EKM '!$1:$1,0))</f>
        <v>899900</v>
      </c>
      <c r="E325" s="22">
        <f>+INDEX('LISTA DE PRECIOS EKM '!B:K,MATCH(C325,'LISTA DE PRECIOS EKM '!A:A,0),7)</f>
        <v>929900</v>
      </c>
      <c r="F325" s="22">
        <f>+INDEX('LISTA DE PRECIOS EKM '!B:K,MATCH(C325,'LISTA DE PRECIOS EKM '!A:A,0),9)</f>
        <v>979900</v>
      </c>
      <c r="G325" s="22" t="str">
        <f>+IF(ISNUMBER(MATCH(C325,Precios!C:C,0)),"Sí está", "No está")</f>
        <v>No está</v>
      </c>
    </row>
    <row r="326" spans="1:7" hidden="1">
      <c r="A326" s="20">
        <v>557332</v>
      </c>
      <c r="B326" s="22" t="s">
        <v>5482</v>
      </c>
      <c r="C326" s="22" t="s">
        <v>5483</v>
      </c>
      <c r="D326" s="63">
        <f>+INDEX('LISTA DE PRECIOS EKM '!A:K,MATCH(C326,'LISTA DE PRECIOS EKM '!A:A,0),MATCH($D$1,'LISTA DE PRECIOS EKM '!$1:$1,0))</f>
        <v>899900</v>
      </c>
      <c r="E326" s="22">
        <f>+INDEX('LISTA DE PRECIOS EKM '!B:K,MATCH(C326,'LISTA DE PRECIOS EKM '!A:A,0),7)</f>
        <v>929900</v>
      </c>
      <c r="F326" s="22">
        <f>+INDEX('LISTA DE PRECIOS EKM '!B:K,MATCH(C326,'LISTA DE PRECIOS EKM '!A:A,0),9)</f>
        <v>979900</v>
      </c>
      <c r="G326" s="22" t="str">
        <f>+IF(ISNUMBER(MATCH(C326,Precios!C:C,0)),"Sí está", "No está")</f>
        <v>No está</v>
      </c>
    </row>
    <row r="327" spans="1:7" hidden="1">
      <c r="A327" s="20">
        <v>557333</v>
      </c>
      <c r="B327" s="22" t="s">
        <v>5484</v>
      </c>
      <c r="C327" s="22" t="s">
        <v>5485</v>
      </c>
      <c r="D327" s="63">
        <f>+INDEX('LISTA DE PRECIOS EKM '!A:K,MATCH(C327,'LISTA DE PRECIOS EKM '!A:A,0),MATCH($D$1,'LISTA DE PRECIOS EKM '!$1:$1,0))</f>
        <v>899900</v>
      </c>
      <c r="E327" s="22">
        <f>+INDEX('LISTA DE PRECIOS EKM '!B:K,MATCH(C327,'LISTA DE PRECIOS EKM '!A:A,0),7)</f>
        <v>929900</v>
      </c>
      <c r="F327" s="22">
        <f>+INDEX('LISTA DE PRECIOS EKM '!B:K,MATCH(C327,'LISTA DE PRECIOS EKM '!A:A,0),9)</f>
        <v>979900</v>
      </c>
      <c r="G327" s="22" t="str">
        <f>+IF(ISNUMBER(MATCH(C327,Precios!C:C,0)),"Sí está", "No está")</f>
        <v>No está</v>
      </c>
    </row>
    <row r="328" spans="1:7" hidden="1">
      <c r="A328" s="20">
        <v>557334</v>
      </c>
      <c r="B328" s="22" t="s">
        <v>5484</v>
      </c>
      <c r="C328" s="22" t="s">
        <v>5485</v>
      </c>
      <c r="D328" s="63">
        <f>+INDEX('LISTA DE PRECIOS EKM '!A:K,MATCH(C328,'LISTA DE PRECIOS EKM '!A:A,0),MATCH($D$1,'LISTA DE PRECIOS EKM '!$1:$1,0))</f>
        <v>899900</v>
      </c>
      <c r="E328" s="22">
        <f>+INDEX('LISTA DE PRECIOS EKM '!B:K,MATCH(C328,'LISTA DE PRECIOS EKM '!A:A,0),7)</f>
        <v>929900</v>
      </c>
      <c r="F328" s="22">
        <f>+INDEX('LISTA DE PRECIOS EKM '!B:K,MATCH(C328,'LISTA DE PRECIOS EKM '!A:A,0),9)</f>
        <v>979900</v>
      </c>
      <c r="G328" s="22" t="str">
        <f>+IF(ISNUMBER(MATCH(C328,Precios!C:C,0)),"Sí está", "No está")</f>
        <v>No está</v>
      </c>
    </row>
    <row r="329" spans="1:7" hidden="1">
      <c r="A329" s="20">
        <v>557335</v>
      </c>
      <c r="B329" s="22" t="s">
        <v>5486</v>
      </c>
      <c r="C329" s="22" t="s">
        <v>5487</v>
      </c>
      <c r="D329" s="63">
        <f>+INDEX('LISTA DE PRECIOS EKM '!A:K,MATCH(C329,'LISTA DE PRECIOS EKM '!A:A,0),MATCH($D$1,'LISTA DE PRECIOS EKM '!$1:$1,0))</f>
        <v>899900</v>
      </c>
      <c r="E329" s="22">
        <f>+INDEX('LISTA DE PRECIOS EKM '!B:K,MATCH(C329,'LISTA DE PRECIOS EKM '!A:A,0),7)</f>
        <v>929900</v>
      </c>
      <c r="F329" s="22">
        <f>+INDEX('LISTA DE PRECIOS EKM '!B:K,MATCH(C329,'LISTA DE PRECIOS EKM '!A:A,0),9)</f>
        <v>979900</v>
      </c>
      <c r="G329" s="22" t="str">
        <f>+IF(ISNUMBER(MATCH(C329,Precios!C:C,0)),"Sí está", "No está")</f>
        <v>No está</v>
      </c>
    </row>
    <row r="330" spans="1:7" hidden="1">
      <c r="A330" s="20">
        <v>557455</v>
      </c>
      <c r="B330" s="22" t="s">
        <v>5486</v>
      </c>
      <c r="C330" s="22" t="s">
        <v>5487</v>
      </c>
      <c r="D330" s="63">
        <f>+INDEX('LISTA DE PRECIOS EKM '!A:K,MATCH(C330,'LISTA DE PRECIOS EKM '!A:A,0),MATCH($D$1,'LISTA DE PRECIOS EKM '!$1:$1,0))</f>
        <v>899900</v>
      </c>
      <c r="E330" s="22">
        <f>+INDEX('LISTA DE PRECIOS EKM '!B:K,MATCH(C330,'LISTA DE PRECIOS EKM '!A:A,0),7)</f>
        <v>929900</v>
      </c>
      <c r="F330" s="22">
        <f>+INDEX('LISTA DE PRECIOS EKM '!B:K,MATCH(C330,'LISTA DE PRECIOS EKM '!A:A,0),9)</f>
        <v>979900</v>
      </c>
      <c r="G330" s="22" t="str">
        <f>+IF(ISNUMBER(MATCH(C330,Precios!C:C,0)),"Sí está", "No está")</f>
        <v>No está</v>
      </c>
    </row>
    <row r="331" spans="1:7" hidden="1">
      <c r="A331" s="20">
        <v>557456</v>
      </c>
      <c r="B331" s="22" t="s">
        <v>5488</v>
      </c>
      <c r="C331" s="22" t="s">
        <v>5489</v>
      </c>
      <c r="D331" s="63">
        <f>+INDEX('LISTA DE PRECIOS EKM '!A:K,MATCH(C331,'LISTA DE PRECIOS EKM '!A:A,0),MATCH($D$1,'LISTA DE PRECIOS EKM '!$1:$1,0))</f>
        <v>899900</v>
      </c>
      <c r="E331" s="22">
        <f>+INDEX('LISTA DE PRECIOS EKM '!B:K,MATCH(C331,'LISTA DE PRECIOS EKM '!A:A,0),7)</f>
        <v>929900</v>
      </c>
      <c r="F331" s="22">
        <f>+INDEX('LISTA DE PRECIOS EKM '!B:K,MATCH(C331,'LISTA DE PRECIOS EKM '!A:A,0),9)</f>
        <v>979900</v>
      </c>
      <c r="G331" s="22" t="str">
        <f>+IF(ISNUMBER(MATCH(C331,Precios!C:C,0)),"Sí está", "No está")</f>
        <v>No está</v>
      </c>
    </row>
    <row r="332" spans="1:7" hidden="1">
      <c r="A332" s="20">
        <v>557457</v>
      </c>
      <c r="B332" s="22" t="s">
        <v>5488</v>
      </c>
      <c r="C332" s="22" t="s">
        <v>5489</v>
      </c>
      <c r="D332" s="63">
        <f>+INDEX('LISTA DE PRECIOS EKM '!A:K,MATCH(C332,'LISTA DE PRECIOS EKM '!A:A,0),MATCH($D$1,'LISTA DE PRECIOS EKM '!$1:$1,0))</f>
        <v>899900</v>
      </c>
      <c r="E332" s="22">
        <f>+INDEX('LISTA DE PRECIOS EKM '!B:K,MATCH(C332,'LISTA DE PRECIOS EKM '!A:A,0),7)</f>
        <v>929900</v>
      </c>
      <c r="F332" s="22">
        <f>+INDEX('LISTA DE PRECIOS EKM '!B:K,MATCH(C332,'LISTA DE PRECIOS EKM '!A:A,0),9)</f>
        <v>979900</v>
      </c>
      <c r="G332" s="22" t="str">
        <f>+IF(ISNUMBER(MATCH(C332,Precios!C:C,0)),"Sí está", "No está")</f>
        <v>No está</v>
      </c>
    </row>
    <row r="333" spans="1:7" hidden="1">
      <c r="A333" s="20">
        <v>557458</v>
      </c>
      <c r="B333" s="22" t="s">
        <v>5490</v>
      </c>
      <c r="C333" s="22" t="s">
        <v>5491</v>
      </c>
      <c r="D333" s="63">
        <f>+INDEX('LISTA DE PRECIOS EKM '!A:K,MATCH(C333,'LISTA DE PRECIOS EKM '!A:A,0),MATCH($D$1,'LISTA DE PRECIOS EKM '!$1:$1,0))</f>
        <v>769900</v>
      </c>
      <c r="E333" s="22">
        <f>+INDEX('LISTA DE PRECIOS EKM '!B:K,MATCH(C333,'LISTA DE PRECIOS EKM '!A:A,0),7)</f>
        <v>799900</v>
      </c>
      <c r="F333" s="22">
        <f>+INDEX('LISTA DE PRECIOS EKM '!B:K,MATCH(C333,'LISTA DE PRECIOS EKM '!A:A,0),9)</f>
        <v>839900</v>
      </c>
      <c r="G333" s="22" t="str">
        <f>+IF(ISNUMBER(MATCH(C333,Precios!C:C,0)),"Sí está", "No está")</f>
        <v>No está</v>
      </c>
    </row>
    <row r="334" spans="1:7" hidden="1">
      <c r="A334" s="20">
        <v>557459</v>
      </c>
      <c r="B334" s="22" t="s">
        <v>5490</v>
      </c>
      <c r="C334" s="22" t="s">
        <v>5491</v>
      </c>
      <c r="D334" s="63">
        <f>+INDEX('LISTA DE PRECIOS EKM '!A:K,MATCH(C334,'LISTA DE PRECIOS EKM '!A:A,0),MATCH($D$1,'LISTA DE PRECIOS EKM '!$1:$1,0))</f>
        <v>769900</v>
      </c>
      <c r="E334" s="22">
        <f>+INDEX('LISTA DE PRECIOS EKM '!B:K,MATCH(C334,'LISTA DE PRECIOS EKM '!A:A,0),7)</f>
        <v>799900</v>
      </c>
      <c r="F334" s="22">
        <f>+INDEX('LISTA DE PRECIOS EKM '!B:K,MATCH(C334,'LISTA DE PRECIOS EKM '!A:A,0),9)</f>
        <v>839900</v>
      </c>
      <c r="G334" s="22" t="str">
        <f>+IF(ISNUMBER(MATCH(C334,Precios!C:C,0)),"Sí está", "No está")</f>
        <v>No está</v>
      </c>
    </row>
    <row r="335" spans="1:7" hidden="1">
      <c r="A335" s="20">
        <v>557460</v>
      </c>
      <c r="B335" s="22" t="s">
        <v>5492</v>
      </c>
      <c r="C335" s="22" t="s">
        <v>5493</v>
      </c>
      <c r="D335" s="63">
        <f>+INDEX('LISTA DE PRECIOS EKM '!A:K,MATCH(C335,'LISTA DE PRECIOS EKM '!A:A,0),MATCH($D$1,'LISTA DE PRECIOS EKM '!$1:$1,0))</f>
        <v>769900</v>
      </c>
      <c r="E335" s="22">
        <f>+INDEX('LISTA DE PRECIOS EKM '!B:K,MATCH(C335,'LISTA DE PRECIOS EKM '!A:A,0),7)</f>
        <v>799900</v>
      </c>
      <c r="F335" s="22">
        <f>+INDEX('LISTA DE PRECIOS EKM '!B:K,MATCH(C335,'LISTA DE PRECIOS EKM '!A:A,0),9)</f>
        <v>839900</v>
      </c>
      <c r="G335" s="22" t="str">
        <f>+IF(ISNUMBER(MATCH(C335,Precios!C:C,0)),"Sí está", "No está")</f>
        <v>No está</v>
      </c>
    </row>
    <row r="336" spans="1:7" hidden="1">
      <c r="A336" s="20">
        <v>557461</v>
      </c>
      <c r="B336" s="22" t="s">
        <v>5492</v>
      </c>
      <c r="C336" s="22" t="s">
        <v>5493</v>
      </c>
      <c r="D336" s="63">
        <f>+INDEX('LISTA DE PRECIOS EKM '!A:K,MATCH(C336,'LISTA DE PRECIOS EKM '!A:A,0),MATCH($D$1,'LISTA DE PRECIOS EKM '!$1:$1,0))</f>
        <v>769900</v>
      </c>
      <c r="E336" s="22">
        <f>+INDEX('LISTA DE PRECIOS EKM '!B:K,MATCH(C336,'LISTA DE PRECIOS EKM '!A:A,0),7)</f>
        <v>799900</v>
      </c>
      <c r="F336" s="22">
        <f>+INDEX('LISTA DE PRECIOS EKM '!B:K,MATCH(C336,'LISTA DE PRECIOS EKM '!A:A,0),9)</f>
        <v>839900</v>
      </c>
      <c r="G336" s="22" t="str">
        <f>+IF(ISNUMBER(MATCH(C336,Precios!C:C,0)),"Sí está", "No está")</f>
        <v>No está</v>
      </c>
    </row>
    <row r="337" spans="1:7" hidden="1">
      <c r="A337" s="20">
        <v>557462</v>
      </c>
      <c r="B337" s="22" t="s">
        <v>5494</v>
      </c>
      <c r="C337" s="22" t="s">
        <v>5495</v>
      </c>
      <c r="D337" s="63">
        <f>+INDEX('LISTA DE PRECIOS EKM '!A:K,MATCH(C337,'LISTA DE PRECIOS EKM '!A:A,0),MATCH($D$1,'LISTA DE PRECIOS EKM '!$1:$1,0))</f>
        <v>769900</v>
      </c>
      <c r="E337" s="22">
        <f>+INDEX('LISTA DE PRECIOS EKM '!B:K,MATCH(C337,'LISTA DE PRECIOS EKM '!A:A,0),7)</f>
        <v>799900</v>
      </c>
      <c r="F337" s="22">
        <f>+INDEX('LISTA DE PRECIOS EKM '!B:K,MATCH(C337,'LISTA DE PRECIOS EKM '!A:A,0),9)</f>
        <v>839900</v>
      </c>
      <c r="G337" s="22" t="str">
        <f>+IF(ISNUMBER(MATCH(C337,Precios!C:C,0)),"Sí está", "No está")</f>
        <v>No está</v>
      </c>
    </row>
    <row r="338" spans="1:7" hidden="1">
      <c r="A338" s="20">
        <v>557469</v>
      </c>
      <c r="B338" s="22" t="s">
        <v>5494</v>
      </c>
      <c r="C338" s="22" t="s">
        <v>5495</v>
      </c>
      <c r="D338" s="63">
        <f>+INDEX('LISTA DE PRECIOS EKM '!A:K,MATCH(C338,'LISTA DE PRECIOS EKM '!A:A,0),MATCH($D$1,'LISTA DE PRECIOS EKM '!$1:$1,0))</f>
        <v>769900</v>
      </c>
      <c r="E338" s="22">
        <f>+INDEX('LISTA DE PRECIOS EKM '!B:K,MATCH(C338,'LISTA DE PRECIOS EKM '!A:A,0),7)</f>
        <v>799900</v>
      </c>
      <c r="F338" s="22">
        <f>+INDEX('LISTA DE PRECIOS EKM '!B:K,MATCH(C338,'LISTA DE PRECIOS EKM '!A:A,0),9)</f>
        <v>839900</v>
      </c>
      <c r="G338" s="22" t="str">
        <f>+IF(ISNUMBER(MATCH(C338,Precios!C:C,0)),"Sí está", "No está")</f>
        <v>No está</v>
      </c>
    </row>
    <row r="339" spans="1:7" hidden="1">
      <c r="A339" s="20">
        <v>557470</v>
      </c>
      <c r="B339" s="22" t="s">
        <v>5496</v>
      </c>
      <c r="C339" s="22" t="s">
        <v>5497</v>
      </c>
      <c r="D339" s="63">
        <f>+INDEX('LISTA DE PRECIOS EKM '!A:K,MATCH(C339,'LISTA DE PRECIOS EKM '!A:A,0),MATCH($D$1,'LISTA DE PRECIOS EKM '!$1:$1,0))</f>
        <v>839900</v>
      </c>
      <c r="E339" s="22">
        <f>+INDEX('LISTA DE PRECIOS EKM '!B:K,MATCH(C339,'LISTA DE PRECIOS EKM '!A:A,0),7)</f>
        <v>869900</v>
      </c>
      <c r="F339" s="22">
        <f>+INDEX('LISTA DE PRECIOS EKM '!B:K,MATCH(C339,'LISTA DE PRECIOS EKM '!A:A,0),9)</f>
        <v>919900</v>
      </c>
      <c r="G339" s="22" t="str">
        <f>+IF(ISNUMBER(MATCH(C339,Precios!C:C,0)),"Sí está", "No está")</f>
        <v>No está</v>
      </c>
    </row>
    <row r="340" spans="1:7" hidden="1">
      <c r="A340" s="20">
        <v>557471</v>
      </c>
      <c r="B340" s="22" t="s">
        <v>5496</v>
      </c>
      <c r="C340" s="22" t="s">
        <v>5497</v>
      </c>
      <c r="D340" s="63">
        <f>+INDEX('LISTA DE PRECIOS EKM '!A:K,MATCH(C340,'LISTA DE PRECIOS EKM '!A:A,0),MATCH($D$1,'LISTA DE PRECIOS EKM '!$1:$1,0))</f>
        <v>839900</v>
      </c>
      <c r="E340" s="22">
        <f>+INDEX('LISTA DE PRECIOS EKM '!B:K,MATCH(C340,'LISTA DE PRECIOS EKM '!A:A,0),7)</f>
        <v>869900</v>
      </c>
      <c r="F340" s="22">
        <f>+INDEX('LISTA DE PRECIOS EKM '!B:K,MATCH(C340,'LISTA DE PRECIOS EKM '!A:A,0),9)</f>
        <v>919900</v>
      </c>
      <c r="G340" s="22" t="str">
        <f>+IF(ISNUMBER(MATCH(C340,Precios!C:C,0)),"Sí está", "No está")</f>
        <v>No está</v>
      </c>
    </row>
    <row r="341" spans="1:7" hidden="1">
      <c r="A341" s="20">
        <v>557472</v>
      </c>
      <c r="B341" s="22" t="s">
        <v>5498</v>
      </c>
      <c r="C341" s="22" t="s">
        <v>5499</v>
      </c>
      <c r="D341" s="63">
        <f>+INDEX('LISTA DE PRECIOS EKM '!A:K,MATCH(C341,'LISTA DE PRECIOS EKM '!A:A,0),MATCH($D$1,'LISTA DE PRECIOS EKM '!$1:$1,0))</f>
        <v>869900</v>
      </c>
      <c r="E341" s="22">
        <f>+INDEX('LISTA DE PRECIOS EKM '!B:K,MATCH(C341,'LISTA DE PRECIOS EKM '!A:A,0),7)</f>
        <v>899900</v>
      </c>
      <c r="F341" s="22">
        <f>+INDEX('LISTA DE PRECIOS EKM '!B:K,MATCH(C341,'LISTA DE PRECIOS EKM '!A:A,0),9)</f>
        <v>949900</v>
      </c>
      <c r="G341" s="22" t="str">
        <f>+IF(ISNUMBER(MATCH(C341,Precios!C:C,0)),"Sí está", "No está")</f>
        <v>No está</v>
      </c>
    </row>
    <row r="342" spans="1:7" hidden="1">
      <c r="A342" s="20">
        <v>557473</v>
      </c>
      <c r="B342" s="22" t="s">
        <v>5498</v>
      </c>
      <c r="C342" s="22" t="s">
        <v>5499</v>
      </c>
      <c r="D342" s="63">
        <f>+INDEX('LISTA DE PRECIOS EKM '!A:K,MATCH(C342,'LISTA DE PRECIOS EKM '!A:A,0),MATCH($D$1,'LISTA DE PRECIOS EKM '!$1:$1,0))</f>
        <v>869900</v>
      </c>
      <c r="E342" s="22">
        <f>+INDEX('LISTA DE PRECIOS EKM '!B:K,MATCH(C342,'LISTA DE PRECIOS EKM '!A:A,0),7)</f>
        <v>899900</v>
      </c>
      <c r="F342" s="22">
        <f>+INDEX('LISTA DE PRECIOS EKM '!B:K,MATCH(C342,'LISTA DE PRECIOS EKM '!A:A,0),9)</f>
        <v>949900</v>
      </c>
      <c r="G342" s="22" t="str">
        <f>+IF(ISNUMBER(MATCH(C342,Precios!C:C,0)),"Sí está", "No está")</f>
        <v>No está</v>
      </c>
    </row>
    <row r="343" spans="1:7" hidden="1">
      <c r="A343" s="20">
        <v>557474</v>
      </c>
      <c r="B343" s="22" t="s">
        <v>5500</v>
      </c>
      <c r="C343" s="22" t="s">
        <v>5501</v>
      </c>
      <c r="D343" s="63">
        <f>+INDEX('LISTA DE PRECIOS EKM '!A:K,MATCH(C343,'LISTA DE PRECIOS EKM '!A:A,0),MATCH($D$1,'LISTA DE PRECIOS EKM '!$1:$1,0))</f>
        <v>869900</v>
      </c>
      <c r="E343" s="22">
        <f>+INDEX('LISTA DE PRECIOS EKM '!B:K,MATCH(C343,'LISTA DE PRECIOS EKM '!A:A,0),7)</f>
        <v>899900</v>
      </c>
      <c r="F343" s="22">
        <f>+INDEX('LISTA DE PRECIOS EKM '!B:K,MATCH(C343,'LISTA DE PRECIOS EKM '!A:A,0),9)</f>
        <v>949900</v>
      </c>
      <c r="G343" s="22" t="str">
        <f>+IF(ISNUMBER(MATCH(C343,Precios!C:C,0)),"Sí está", "No está")</f>
        <v>No está</v>
      </c>
    </row>
    <row r="344" spans="1:7" hidden="1">
      <c r="A344" s="20">
        <v>557475</v>
      </c>
      <c r="B344" s="22" t="s">
        <v>5500</v>
      </c>
      <c r="C344" s="22" t="s">
        <v>5501</v>
      </c>
      <c r="D344" s="63">
        <f>+INDEX('LISTA DE PRECIOS EKM '!A:K,MATCH(C344,'LISTA DE PRECIOS EKM '!A:A,0),MATCH($D$1,'LISTA DE PRECIOS EKM '!$1:$1,0))</f>
        <v>869900</v>
      </c>
      <c r="E344" s="22">
        <f>+INDEX('LISTA DE PRECIOS EKM '!B:K,MATCH(C344,'LISTA DE PRECIOS EKM '!A:A,0),7)</f>
        <v>899900</v>
      </c>
      <c r="F344" s="22">
        <f>+INDEX('LISTA DE PRECIOS EKM '!B:K,MATCH(C344,'LISTA DE PRECIOS EKM '!A:A,0),9)</f>
        <v>949900</v>
      </c>
      <c r="G344" s="22" t="str">
        <f>+IF(ISNUMBER(MATCH(C344,Precios!C:C,0)),"Sí está", "No está")</f>
        <v>No está</v>
      </c>
    </row>
    <row r="345" spans="1:7" hidden="1">
      <c r="A345" s="20">
        <v>557476</v>
      </c>
      <c r="B345" s="22" t="s">
        <v>5502</v>
      </c>
      <c r="C345" s="22" t="s">
        <v>5503</v>
      </c>
      <c r="D345" s="63">
        <f>+INDEX('LISTA DE PRECIOS EKM '!A:K,MATCH(C345,'LISTA DE PRECIOS EKM '!A:A,0),MATCH($D$1,'LISTA DE PRECIOS EKM '!$1:$1,0))</f>
        <v>869900</v>
      </c>
      <c r="E345" s="22">
        <f>+INDEX('LISTA DE PRECIOS EKM '!B:K,MATCH(C345,'LISTA DE PRECIOS EKM '!A:A,0),7)</f>
        <v>899900</v>
      </c>
      <c r="F345" s="22">
        <f>+INDEX('LISTA DE PRECIOS EKM '!B:K,MATCH(C345,'LISTA DE PRECIOS EKM '!A:A,0),9)</f>
        <v>949900</v>
      </c>
      <c r="G345" s="22" t="str">
        <f>+IF(ISNUMBER(MATCH(C345,Precios!C:C,0)),"Sí está", "No está")</f>
        <v>No está</v>
      </c>
    </row>
    <row r="346" spans="1:7" hidden="1">
      <c r="A346" s="20">
        <v>557477</v>
      </c>
      <c r="B346" s="22" t="s">
        <v>5504</v>
      </c>
      <c r="C346" s="22" t="s">
        <v>5505</v>
      </c>
      <c r="D346" s="63">
        <f>+INDEX('LISTA DE PRECIOS EKM '!A:K,MATCH(C346,'LISTA DE PRECIOS EKM '!A:A,0),MATCH($D$1,'LISTA DE PRECIOS EKM '!$1:$1,0))</f>
        <v>869900</v>
      </c>
      <c r="E346" s="22">
        <f>+INDEX('LISTA DE PRECIOS EKM '!B:K,MATCH(C346,'LISTA DE PRECIOS EKM '!A:A,0),7)</f>
        <v>899900</v>
      </c>
      <c r="F346" s="22">
        <f>+INDEX('LISTA DE PRECIOS EKM '!B:K,MATCH(C346,'LISTA DE PRECIOS EKM '!A:A,0),9)</f>
        <v>949900</v>
      </c>
      <c r="G346" s="22" t="str">
        <f>+IF(ISNUMBER(MATCH(C346,Precios!C:C,0)),"Sí está", "No está")</f>
        <v>No está</v>
      </c>
    </row>
    <row r="347" spans="1:7" hidden="1">
      <c r="A347" s="20">
        <v>557478</v>
      </c>
      <c r="B347" s="22" t="s">
        <v>5504</v>
      </c>
      <c r="C347" s="22" t="s">
        <v>5505</v>
      </c>
      <c r="D347" s="63">
        <f>+INDEX('LISTA DE PRECIOS EKM '!A:K,MATCH(C347,'LISTA DE PRECIOS EKM '!A:A,0),MATCH($D$1,'LISTA DE PRECIOS EKM '!$1:$1,0))</f>
        <v>869900</v>
      </c>
      <c r="E347" s="22">
        <f>+INDEX('LISTA DE PRECIOS EKM '!B:K,MATCH(C347,'LISTA DE PRECIOS EKM '!A:A,0),7)</f>
        <v>899900</v>
      </c>
      <c r="F347" s="22">
        <f>+INDEX('LISTA DE PRECIOS EKM '!B:K,MATCH(C347,'LISTA DE PRECIOS EKM '!A:A,0),9)</f>
        <v>949900</v>
      </c>
      <c r="G347" s="22" t="str">
        <f>+IF(ISNUMBER(MATCH(C347,Precios!C:C,0)),"Sí está", "No está")</f>
        <v>No está</v>
      </c>
    </row>
    <row r="348" spans="1:7" hidden="1">
      <c r="A348" s="20">
        <v>557479</v>
      </c>
      <c r="B348" s="22" t="s">
        <v>5506</v>
      </c>
      <c r="C348" s="22" t="s">
        <v>5507</v>
      </c>
      <c r="D348" s="63">
        <f>+INDEX('LISTA DE PRECIOS EKM '!A:K,MATCH(C348,'LISTA DE PRECIOS EKM '!A:A,0),MATCH($D$1,'LISTA DE PRECIOS EKM '!$1:$1,0))</f>
        <v>869900</v>
      </c>
      <c r="E348" s="22">
        <f>+INDEX('LISTA DE PRECIOS EKM '!B:K,MATCH(C348,'LISTA DE PRECIOS EKM '!A:A,0),7)</f>
        <v>899900</v>
      </c>
      <c r="F348" s="22">
        <f>+INDEX('LISTA DE PRECIOS EKM '!B:K,MATCH(C348,'LISTA DE PRECIOS EKM '!A:A,0),9)</f>
        <v>949900</v>
      </c>
      <c r="G348" s="22" t="str">
        <f>+IF(ISNUMBER(MATCH(C348,Precios!C:C,0)),"Sí está", "No está")</f>
        <v>No está</v>
      </c>
    </row>
    <row r="349" spans="1:7" hidden="1">
      <c r="A349" s="20">
        <v>557480</v>
      </c>
      <c r="B349" s="22" t="s">
        <v>5506</v>
      </c>
      <c r="C349" s="22" t="s">
        <v>5507</v>
      </c>
      <c r="D349" s="63">
        <f>+INDEX('LISTA DE PRECIOS EKM '!A:K,MATCH(C349,'LISTA DE PRECIOS EKM '!A:A,0),MATCH($D$1,'LISTA DE PRECIOS EKM '!$1:$1,0))</f>
        <v>869900</v>
      </c>
      <c r="E349" s="22">
        <f>+INDEX('LISTA DE PRECIOS EKM '!B:K,MATCH(C349,'LISTA DE PRECIOS EKM '!A:A,0),7)</f>
        <v>899900</v>
      </c>
      <c r="F349" s="22">
        <f>+INDEX('LISTA DE PRECIOS EKM '!B:K,MATCH(C349,'LISTA DE PRECIOS EKM '!A:A,0),9)</f>
        <v>949900</v>
      </c>
      <c r="G349" s="22" t="str">
        <f>+IF(ISNUMBER(MATCH(C349,Precios!C:C,0)),"Sí está", "No está")</f>
        <v>No está</v>
      </c>
    </row>
    <row r="350" spans="1:7" hidden="1">
      <c r="A350" s="20">
        <v>557481</v>
      </c>
      <c r="B350" s="22" t="s">
        <v>5508</v>
      </c>
      <c r="C350" s="22" t="s">
        <v>5509</v>
      </c>
      <c r="D350" s="63">
        <f>+INDEX('LISTA DE PRECIOS EKM '!A:K,MATCH(C350,'LISTA DE PRECIOS EKM '!A:A,0),MATCH($D$1,'LISTA DE PRECIOS EKM '!$1:$1,0))</f>
        <v>899900</v>
      </c>
      <c r="E350" s="22">
        <f>+INDEX('LISTA DE PRECIOS EKM '!B:K,MATCH(C350,'LISTA DE PRECIOS EKM '!A:A,0),7)</f>
        <v>929900</v>
      </c>
      <c r="F350" s="22">
        <f>+INDEX('LISTA DE PRECIOS EKM '!B:K,MATCH(C350,'LISTA DE PRECIOS EKM '!A:A,0),9)</f>
        <v>979900</v>
      </c>
      <c r="G350" s="22" t="str">
        <f>+IF(ISNUMBER(MATCH(C350,Precios!C:C,0)),"Sí está", "No está")</f>
        <v>No está</v>
      </c>
    </row>
    <row r="351" spans="1:7" hidden="1">
      <c r="A351" s="20">
        <v>557482</v>
      </c>
      <c r="B351" s="22" t="s">
        <v>5508</v>
      </c>
      <c r="C351" s="22" t="s">
        <v>5509</v>
      </c>
      <c r="D351" s="63">
        <f>+INDEX('LISTA DE PRECIOS EKM '!A:K,MATCH(C351,'LISTA DE PRECIOS EKM '!A:A,0),MATCH($D$1,'LISTA DE PRECIOS EKM '!$1:$1,0))</f>
        <v>899900</v>
      </c>
      <c r="E351" s="22">
        <f>+INDEX('LISTA DE PRECIOS EKM '!B:K,MATCH(C351,'LISTA DE PRECIOS EKM '!A:A,0),7)</f>
        <v>929900</v>
      </c>
      <c r="F351" s="22">
        <f>+INDEX('LISTA DE PRECIOS EKM '!B:K,MATCH(C351,'LISTA DE PRECIOS EKM '!A:A,0),9)</f>
        <v>979900</v>
      </c>
      <c r="G351" s="22" t="str">
        <f>+IF(ISNUMBER(MATCH(C351,Precios!C:C,0)),"Sí está", "No está")</f>
        <v>No está</v>
      </c>
    </row>
    <row r="352" spans="1:7" hidden="1">
      <c r="A352" s="20">
        <v>557483</v>
      </c>
      <c r="B352" s="22" t="s">
        <v>5510</v>
      </c>
      <c r="C352" s="22" t="s">
        <v>5511</v>
      </c>
      <c r="D352" s="63">
        <f>+INDEX('LISTA DE PRECIOS EKM '!A:K,MATCH(C352,'LISTA DE PRECIOS EKM '!A:A,0),MATCH($D$1,'LISTA DE PRECIOS EKM '!$1:$1,0))</f>
        <v>899900</v>
      </c>
      <c r="E352" s="22">
        <f>+INDEX('LISTA DE PRECIOS EKM '!B:K,MATCH(C352,'LISTA DE PRECIOS EKM '!A:A,0),7)</f>
        <v>929900</v>
      </c>
      <c r="F352" s="22">
        <f>+INDEX('LISTA DE PRECIOS EKM '!B:K,MATCH(C352,'LISTA DE PRECIOS EKM '!A:A,0),9)</f>
        <v>979900</v>
      </c>
      <c r="G352" s="22" t="str">
        <f>+IF(ISNUMBER(MATCH(C352,Precios!C:C,0)),"Sí está", "No está")</f>
        <v>No está</v>
      </c>
    </row>
    <row r="353" spans="1:7" hidden="1">
      <c r="A353" s="20">
        <v>557484</v>
      </c>
      <c r="B353" s="22" t="s">
        <v>5510</v>
      </c>
      <c r="C353" s="22" t="s">
        <v>5511</v>
      </c>
      <c r="D353" s="63">
        <f>+INDEX('LISTA DE PRECIOS EKM '!A:K,MATCH(C353,'LISTA DE PRECIOS EKM '!A:A,0),MATCH($D$1,'LISTA DE PRECIOS EKM '!$1:$1,0))</f>
        <v>899900</v>
      </c>
      <c r="E353" s="22">
        <f>+INDEX('LISTA DE PRECIOS EKM '!B:K,MATCH(C353,'LISTA DE PRECIOS EKM '!A:A,0),7)</f>
        <v>929900</v>
      </c>
      <c r="F353" s="22">
        <f>+INDEX('LISTA DE PRECIOS EKM '!B:K,MATCH(C353,'LISTA DE PRECIOS EKM '!A:A,0),9)</f>
        <v>979900</v>
      </c>
      <c r="G353" s="22" t="str">
        <f>+IF(ISNUMBER(MATCH(C353,Precios!C:C,0)),"Sí está", "No está")</f>
        <v>No está</v>
      </c>
    </row>
    <row r="354" spans="1:7" hidden="1">
      <c r="A354" s="20">
        <v>557485</v>
      </c>
      <c r="B354" s="22" t="s">
        <v>5512</v>
      </c>
      <c r="C354" s="22" t="s">
        <v>5513</v>
      </c>
      <c r="D354" s="63">
        <f>+INDEX('LISTA DE PRECIOS EKM '!A:K,MATCH(C354,'LISTA DE PRECIOS EKM '!A:A,0),MATCH($D$1,'LISTA DE PRECIOS EKM '!$1:$1,0))</f>
        <v>869900</v>
      </c>
      <c r="E354" s="22">
        <f>+INDEX('LISTA DE PRECIOS EKM '!B:K,MATCH(C354,'LISTA DE PRECIOS EKM '!A:A,0),7)</f>
        <v>899900</v>
      </c>
      <c r="F354" s="22">
        <f>+INDEX('LISTA DE PRECIOS EKM '!B:K,MATCH(C354,'LISTA DE PRECIOS EKM '!A:A,0),9)</f>
        <v>949900</v>
      </c>
      <c r="G354" s="22" t="str">
        <f>+IF(ISNUMBER(MATCH(C354,Precios!C:C,0)),"Sí está", "No está")</f>
        <v>No está</v>
      </c>
    </row>
    <row r="355" spans="1:7" hidden="1">
      <c r="A355" s="20">
        <v>557486</v>
      </c>
      <c r="B355" s="22" t="s">
        <v>5512</v>
      </c>
      <c r="C355" s="22" t="s">
        <v>5513</v>
      </c>
      <c r="D355" s="63">
        <f>+INDEX('LISTA DE PRECIOS EKM '!A:K,MATCH(C355,'LISTA DE PRECIOS EKM '!A:A,0),MATCH($D$1,'LISTA DE PRECIOS EKM '!$1:$1,0))</f>
        <v>869900</v>
      </c>
      <c r="E355" s="22">
        <f>+INDEX('LISTA DE PRECIOS EKM '!B:K,MATCH(C355,'LISTA DE PRECIOS EKM '!A:A,0),7)</f>
        <v>899900</v>
      </c>
      <c r="F355" s="22">
        <f>+INDEX('LISTA DE PRECIOS EKM '!B:K,MATCH(C355,'LISTA DE PRECIOS EKM '!A:A,0),9)</f>
        <v>949900</v>
      </c>
      <c r="G355" s="22" t="str">
        <f>+IF(ISNUMBER(MATCH(C355,Precios!C:C,0)),"Sí está", "No está")</f>
        <v>No está</v>
      </c>
    </row>
    <row r="356" spans="1:7" hidden="1">
      <c r="A356" s="20">
        <v>557487</v>
      </c>
      <c r="B356" s="22" t="s">
        <v>5514</v>
      </c>
      <c r="C356" s="22" t="s">
        <v>5515</v>
      </c>
      <c r="D356" s="63">
        <f>+INDEX('LISTA DE PRECIOS EKM '!A:K,MATCH(C356,'LISTA DE PRECIOS EKM '!A:A,0),MATCH($D$1,'LISTA DE PRECIOS EKM '!$1:$1,0))</f>
        <v>869900</v>
      </c>
      <c r="E356" s="22">
        <f>+INDEX('LISTA DE PRECIOS EKM '!B:K,MATCH(C356,'LISTA DE PRECIOS EKM '!A:A,0),7)</f>
        <v>899900</v>
      </c>
      <c r="F356" s="22">
        <f>+INDEX('LISTA DE PRECIOS EKM '!B:K,MATCH(C356,'LISTA DE PRECIOS EKM '!A:A,0),9)</f>
        <v>949900</v>
      </c>
      <c r="G356" s="22" t="str">
        <f>+IF(ISNUMBER(MATCH(C356,Precios!C:C,0)),"Sí está", "No está")</f>
        <v>No está</v>
      </c>
    </row>
    <row r="357" spans="1:7" hidden="1">
      <c r="A357" s="20">
        <v>557488</v>
      </c>
      <c r="B357" s="22" t="s">
        <v>5514</v>
      </c>
      <c r="C357" s="22" t="s">
        <v>5515</v>
      </c>
      <c r="D357" s="63">
        <f>+INDEX('LISTA DE PRECIOS EKM '!A:K,MATCH(C357,'LISTA DE PRECIOS EKM '!A:A,0),MATCH($D$1,'LISTA DE PRECIOS EKM '!$1:$1,0))</f>
        <v>869900</v>
      </c>
      <c r="E357" s="22">
        <f>+INDEX('LISTA DE PRECIOS EKM '!B:K,MATCH(C357,'LISTA DE PRECIOS EKM '!A:A,0),7)</f>
        <v>899900</v>
      </c>
      <c r="F357" s="22">
        <f>+INDEX('LISTA DE PRECIOS EKM '!B:K,MATCH(C357,'LISTA DE PRECIOS EKM '!A:A,0),9)</f>
        <v>949900</v>
      </c>
      <c r="G357" s="22" t="str">
        <f>+IF(ISNUMBER(MATCH(C357,Precios!C:C,0)),"Sí está", "No está")</f>
        <v>No está</v>
      </c>
    </row>
    <row r="358" spans="1:7" hidden="1">
      <c r="A358" s="20">
        <v>557489</v>
      </c>
      <c r="B358" s="22" t="s">
        <v>5516</v>
      </c>
      <c r="C358" s="22" t="s">
        <v>5517</v>
      </c>
      <c r="D358" s="63">
        <f>+INDEX('LISTA DE PRECIOS EKM '!A:K,MATCH(C358,'LISTA DE PRECIOS EKM '!A:A,0),MATCH($D$1,'LISTA DE PRECIOS EKM '!$1:$1,0))</f>
        <v>869900</v>
      </c>
      <c r="E358" s="22">
        <f>+INDEX('LISTA DE PRECIOS EKM '!B:K,MATCH(C358,'LISTA DE PRECIOS EKM '!A:A,0),7)</f>
        <v>899900</v>
      </c>
      <c r="F358" s="22">
        <f>+INDEX('LISTA DE PRECIOS EKM '!B:K,MATCH(C358,'LISTA DE PRECIOS EKM '!A:A,0),9)</f>
        <v>949900</v>
      </c>
      <c r="G358" s="22" t="str">
        <f>+IF(ISNUMBER(MATCH(C358,Precios!C:C,0)),"Sí está", "No está")</f>
        <v>No está</v>
      </c>
    </row>
    <row r="359" spans="1:7" hidden="1">
      <c r="A359" s="20">
        <v>557490</v>
      </c>
      <c r="B359" s="22" t="s">
        <v>5516</v>
      </c>
      <c r="C359" s="22" t="s">
        <v>5517</v>
      </c>
      <c r="D359" s="63">
        <f>+INDEX('LISTA DE PRECIOS EKM '!A:K,MATCH(C359,'LISTA DE PRECIOS EKM '!A:A,0),MATCH($D$1,'LISTA DE PRECIOS EKM '!$1:$1,0))</f>
        <v>869900</v>
      </c>
      <c r="E359" s="22">
        <f>+INDEX('LISTA DE PRECIOS EKM '!B:K,MATCH(C359,'LISTA DE PRECIOS EKM '!A:A,0),7)</f>
        <v>899900</v>
      </c>
      <c r="F359" s="22">
        <f>+INDEX('LISTA DE PRECIOS EKM '!B:K,MATCH(C359,'LISTA DE PRECIOS EKM '!A:A,0),9)</f>
        <v>949900</v>
      </c>
      <c r="G359" s="22" t="str">
        <f>+IF(ISNUMBER(MATCH(C359,Precios!C:C,0)),"Sí está", "No está")</f>
        <v>No está</v>
      </c>
    </row>
    <row r="360" spans="1:7" hidden="1">
      <c r="A360" s="20">
        <v>557491</v>
      </c>
      <c r="B360" s="22" t="s">
        <v>5518</v>
      </c>
      <c r="C360" s="22" t="s">
        <v>5519</v>
      </c>
      <c r="D360" s="63">
        <f>+INDEX('LISTA DE PRECIOS EKM '!A:K,MATCH(C360,'LISTA DE PRECIOS EKM '!A:A,0),MATCH($D$1,'LISTA DE PRECIOS EKM '!$1:$1,0))</f>
        <v>869900</v>
      </c>
      <c r="E360" s="22">
        <f>+INDEX('LISTA DE PRECIOS EKM '!B:K,MATCH(C360,'LISTA DE PRECIOS EKM '!A:A,0),7)</f>
        <v>899900</v>
      </c>
      <c r="F360" s="22">
        <f>+INDEX('LISTA DE PRECIOS EKM '!B:K,MATCH(C360,'LISTA DE PRECIOS EKM '!A:A,0),9)</f>
        <v>949900</v>
      </c>
      <c r="G360" s="22" t="str">
        <f>+IF(ISNUMBER(MATCH(C360,Precios!C:C,0)),"Sí está", "No está")</f>
        <v>No está</v>
      </c>
    </row>
    <row r="361" spans="1:7" hidden="1">
      <c r="A361" s="20">
        <v>557492</v>
      </c>
      <c r="B361" s="22" t="s">
        <v>5518</v>
      </c>
      <c r="C361" s="22" t="s">
        <v>5519</v>
      </c>
      <c r="D361" s="63">
        <f>+INDEX('LISTA DE PRECIOS EKM '!A:K,MATCH(C361,'LISTA DE PRECIOS EKM '!A:A,0),MATCH($D$1,'LISTA DE PRECIOS EKM '!$1:$1,0))</f>
        <v>869900</v>
      </c>
      <c r="E361" s="22">
        <f>+INDEX('LISTA DE PRECIOS EKM '!B:K,MATCH(C361,'LISTA DE PRECIOS EKM '!A:A,0),7)</f>
        <v>899900</v>
      </c>
      <c r="F361" s="22">
        <f>+INDEX('LISTA DE PRECIOS EKM '!B:K,MATCH(C361,'LISTA DE PRECIOS EKM '!A:A,0),9)</f>
        <v>949900</v>
      </c>
      <c r="G361" s="22" t="str">
        <f>+IF(ISNUMBER(MATCH(C361,Precios!C:C,0)),"Sí está", "No está")</f>
        <v>No está</v>
      </c>
    </row>
    <row r="362" spans="1:7" hidden="1">
      <c r="A362" s="20">
        <v>557493</v>
      </c>
      <c r="B362" s="22" t="s">
        <v>5520</v>
      </c>
      <c r="C362" s="22" t="s">
        <v>5521</v>
      </c>
      <c r="D362" s="63">
        <f>+INDEX('LISTA DE PRECIOS EKM '!A:K,MATCH(C362,'LISTA DE PRECIOS EKM '!A:A,0),MATCH($D$1,'LISTA DE PRECIOS EKM '!$1:$1,0))</f>
        <v>869900</v>
      </c>
      <c r="E362" s="22">
        <f>+INDEX('LISTA DE PRECIOS EKM '!B:K,MATCH(C362,'LISTA DE PRECIOS EKM '!A:A,0),7)</f>
        <v>899900</v>
      </c>
      <c r="F362" s="22">
        <f>+INDEX('LISTA DE PRECIOS EKM '!B:K,MATCH(C362,'LISTA DE PRECIOS EKM '!A:A,0),9)</f>
        <v>949900</v>
      </c>
      <c r="G362" s="22" t="str">
        <f>+IF(ISNUMBER(MATCH(C362,Precios!C:C,0)),"Sí está", "No está")</f>
        <v>No está</v>
      </c>
    </row>
    <row r="363" spans="1:7" hidden="1">
      <c r="A363" s="20">
        <v>557494</v>
      </c>
      <c r="B363" s="22" t="s">
        <v>5520</v>
      </c>
      <c r="C363" s="22" t="s">
        <v>5521</v>
      </c>
      <c r="D363" s="63">
        <f>+INDEX('LISTA DE PRECIOS EKM '!A:K,MATCH(C363,'LISTA DE PRECIOS EKM '!A:A,0),MATCH($D$1,'LISTA DE PRECIOS EKM '!$1:$1,0))</f>
        <v>869900</v>
      </c>
      <c r="E363" s="22">
        <f>+INDEX('LISTA DE PRECIOS EKM '!B:K,MATCH(C363,'LISTA DE PRECIOS EKM '!A:A,0),7)</f>
        <v>899900</v>
      </c>
      <c r="F363" s="22">
        <f>+INDEX('LISTA DE PRECIOS EKM '!B:K,MATCH(C363,'LISTA DE PRECIOS EKM '!A:A,0),9)</f>
        <v>949900</v>
      </c>
      <c r="G363" s="22" t="str">
        <f>+IF(ISNUMBER(MATCH(C363,Precios!C:C,0)),"Sí está", "No está")</f>
        <v>No está</v>
      </c>
    </row>
    <row r="364" spans="1:7" hidden="1">
      <c r="A364" s="20">
        <v>557495</v>
      </c>
      <c r="B364" s="22" t="s">
        <v>5522</v>
      </c>
      <c r="C364" s="22" t="s">
        <v>5523</v>
      </c>
      <c r="D364" s="63">
        <f>+INDEX('LISTA DE PRECIOS EKM '!A:K,MATCH(C364,'LISTA DE PRECIOS EKM '!A:A,0),MATCH($D$1,'LISTA DE PRECIOS EKM '!$1:$1,0))</f>
        <v>869900</v>
      </c>
      <c r="E364" s="22">
        <f>+INDEX('LISTA DE PRECIOS EKM '!B:K,MATCH(C364,'LISTA DE PRECIOS EKM '!A:A,0),7)</f>
        <v>899900</v>
      </c>
      <c r="F364" s="22">
        <f>+INDEX('LISTA DE PRECIOS EKM '!B:K,MATCH(C364,'LISTA DE PRECIOS EKM '!A:A,0),9)</f>
        <v>949900</v>
      </c>
      <c r="G364" s="22" t="str">
        <f>+IF(ISNUMBER(MATCH(C364,Precios!C:C,0)),"Sí está", "No está")</f>
        <v>No está</v>
      </c>
    </row>
    <row r="365" spans="1:7" hidden="1">
      <c r="A365" s="20">
        <v>557496</v>
      </c>
      <c r="B365" s="22" t="s">
        <v>5522</v>
      </c>
      <c r="C365" s="22" t="s">
        <v>5523</v>
      </c>
      <c r="D365" s="63">
        <f>+INDEX('LISTA DE PRECIOS EKM '!A:K,MATCH(C365,'LISTA DE PRECIOS EKM '!A:A,0),MATCH($D$1,'LISTA DE PRECIOS EKM '!$1:$1,0))</f>
        <v>869900</v>
      </c>
      <c r="E365" s="22">
        <f>+INDEX('LISTA DE PRECIOS EKM '!B:K,MATCH(C365,'LISTA DE PRECIOS EKM '!A:A,0),7)</f>
        <v>899900</v>
      </c>
      <c r="F365" s="22">
        <f>+INDEX('LISTA DE PRECIOS EKM '!B:K,MATCH(C365,'LISTA DE PRECIOS EKM '!A:A,0),9)</f>
        <v>949900</v>
      </c>
      <c r="G365" s="22" t="str">
        <f>+IF(ISNUMBER(MATCH(C365,Precios!C:C,0)),"Sí está", "No está")</f>
        <v>No está</v>
      </c>
    </row>
    <row r="366" spans="1:7" hidden="1">
      <c r="A366" s="20">
        <v>557497</v>
      </c>
      <c r="B366" s="22" t="s">
        <v>5524</v>
      </c>
      <c r="C366" s="22" t="s">
        <v>5525</v>
      </c>
      <c r="D366" s="63">
        <f>+INDEX('LISTA DE PRECIOS EKM '!A:K,MATCH(C366,'LISTA DE PRECIOS EKM '!A:A,0),MATCH($D$1,'LISTA DE PRECIOS EKM '!$1:$1,0))</f>
        <v>899900</v>
      </c>
      <c r="E366" s="22">
        <f>+INDEX('LISTA DE PRECIOS EKM '!B:K,MATCH(C366,'LISTA DE PRECIOS EKM '!A:A,0),7)</f>
        <v>929900</v>
      </c>
      <c r="F366" s="22">
        <f>+INDEX('LISTA DE PRECIOS EKM '!B:K,MATCH(C366,'LISTA DE PRECIOS EKM '!A:A,0),9)</f>
        <v>979900</v>
      </c>
      <c r="G366" s="22" t="str">
        <f>+IF(ISNUMBER(MATCH(C366,Precios!C:C,0)),"Sí está", "No está")</f>
        <v>No está</v>
      </c>
    </row>
    <row r="367" spans="1:7" hidden="1">
      <c r="A367" s="20">
        <v>557498</v>
      </c>
      <c r="B367" s="22" t="s">
        <v>5524</v>
      </c>
      <c r="C367" s="22" t="s">
        <v>5525</v>
      </c>
      <c r="D367" s="63">
        <f>+INDEX('LISTA DE PRECIOS EKM '!A:K,MATCH(C367,'LISTA DE PRECIOS EKM '!A:A,0),MATCH($D$1,'LISTA DE PRECIOS EKM '!$1:$1,0))</f>
        <v>899900</v>
      </c>
      <c r="E367" s="22">
        <f>+INDEX('LISTA DE PRECIOS EKM '!B:K,MATCH(C367,'LISTA DE PRECIOS EKM '!A:A,0),7)</f>
        <v>929900</v>
      </c>
      <c r="F367" s="22">
        <f>+INDEX('LISTA DE PRECIOS EKM '!B:K,MATCH(C367,'LISTA DE PRECIOS EKM '!A:A,0),9)</f>
        <v>979900</v>
      </c>
      <c r="G367" s="22" t="str">
        <f>+IF(ISNUMBER(MATCH(C367,Precios!C:C,0)),"Sí está", "No está")</f>
        <v>No está</v>
      </c>
    </row>
    <row r="368" spans="1:7" hidden="1">
      <c r="A368" s="20">
        <v>557499</v>
      </c>
      <c r="B368" s="22" t="s">
        <v>5526</v>
      </c>
      <c r="C368" s="22" t="s">
        <v>5527</v>
      </c>
      <c r="D368" s="63">
        <f>+INDEX('LISTA DE PRECIOS EKM '!A:K,MATCH(C368,'LISTA DE PRECIOS EKM '!A:A,0),MATCH($D$1,'LISTA DE PRECIOS EKM '!$1:$1,0))</f>
        <v>869900</v>
      </c>
      <c r="E368" s="22">
        <f>+INDEX('LISTA DE PRECIOS EKM '!B:K,MATCH(C368,'LISTA DE PRECIOS EKM '!A:A,0),7)</f>
        <v>899900</v>
      </c>
      <c r="F368" s="22">
        <f>+INDEX('LISTA DE PRECIOS EKM '!B:K,MATCH(C368,'LISTA DE PRECIOS EKM '!A:A,0),9)</f>
        <v>949900</v>
      </c>
      <c r="G368" s="22" t="str">
        <f>+IF(ISNUMBER(MATCH(C368,Precios!C:C,0)),"Sí está", "No está")</f>
        <v>No está</v>
      </c>
    </row>
    <row r="369" spans="1:7" hidden="1">
      <c r="A369" s="20">
        <v>557500</v>
      </c>
      <c r="B369" s="22" t="s">
        <v>5526</v>
      </c>
      <c r="C369" s="22" t="s">
        <v>5527</v>
      </c>
      <c r="D369" s="63">
        <f>+INDEX('LISTA DE PRECIOS EKM '!A:K,MATCH(C369,'LISTA DE PRECIOS EKM '!A:A,0),MATCH($D$1,'LISTA DE PRECIOS EKM '!$1:$1,0))</f>
        <v>869900</v>
      </c>
      <c r="E369" s="22">
        <f>+INDEX('LISTA DE PRECIOS EKM '!B:K,MATCH(C369,'LISTA DE PRECIOS EKM '!A:A,0),7)</f>
        <v>899900</v>
      </c>
      <c r="F369" s="22">
        <f>+INDEX('LISTA DE PRECIOS EKM '!B:K,MATCH(C369,'LISTA DE PRECIOS EKM '!A:A,0),9)</f>
        <v>949900</v>
      </c>
      <c r="G369" s="22" t="str">
        <f>+IF(ISNUMBER(MATCH(C369,Precios!C:C,0)),"Sí está", "No está")</f>
        <v>No está</v>
      </c>
    </row>
    <row r="370" spans="1:7" hidden="1">
      <c r="A370" s="20">
        <v>557501</v>
      </c>
      <c r="B370" s="22" t="s">
        <v>5528</v>
      </c>
      <c r="C370" s="22" t="s">
        <v>5529</v>
      </c>
      <c r="D370" s="63">
        <f>+INDEX('LISTA DE PRECIOS EKM '!A:K,MATCH(C370,'LISTA DE PRECIOS EKM '!A:A,0),MATCH($D$1,'LISTA DE PRECIOS EKM '!$1:$1,0))</f>
        <v>869900</v>
      </c>
      <c r="E370" s="22">
        <f>+INDEX('LISTA DE PRECIOS EKM '!B:K,MATCH(C370,'LISTA DE PRECIOS EKM '!A:A,0),7)</f>
        <v>899900</v>
      </c>
      <c r="F370" s="22">
        <f>+INDEX('LISTA DE PRECIOS EKM '!B:K,MATCH(C370,'LISTA DE PRECIOS EKM '!A:A,0),9)</f>
        <v>949900</v>
      </c>
      <c r="G370" s="22" t="str">
        <f>+IF(ISNUMBER(MATCH(C370,Precios!C:C,0)),"Sí está", "No está")</f>
        <v>No está</v>
      </c>
    </row>
    <row r="371" spans="1:7" hidden="1">
      <c r="A371" s="20">
        <v>557502</v>
      </c>
      <c r="B371" s="22" t="s">
        <v>5528</v>
      </c>
      <c r="C371" s="22" t="s">
        <v>5529</v>
      </c>
      <c r="D371" s="63">
        <f>+INDEX('LISTA DE PRECIOS EKM '!A:K,MATCH(C371,'LISTA DE PRECIOS EKM '!A:A,0),MATCH($D$1,'LISTA DE PRECIOS EKM '!$1:$1,0))</f>
        <v>869900</v>
      </c>
      <c r="E371" s="22">
        <f>+INDEX('LISTA DE PRECIOS EKM '!B:K,MATCH(C371,'LISTA DE PRECIOS EKM '!A:A,0),7)</f>
        <v>899900</v>
      </c>
      <c r="F371" s="22">
        <f>+INDEX('LISTA DE PRECIOS EKM '!B:K,MATCH(C371,'LISTA DE PRECIOS EKM '!A:A,0),9)</f>
        <v>949900</v>
      </c>
      <c r="G371" s="22" t="str">
        <f>+IF(ISNUMBER(MATCH(C371,Precios!C:C,0)),"Sí está", "No está")</f>
        <v>No está</v>
      </c>
    </row>
    <row r="372" spans="1:7" hidden="1">
      <c r="A372" s="20">
        <v>557503</v>
      </c>
      <c r="B372" s="22" t="s">
        <v>5530</v>
      </c>
      <c r="C372" s="22" t="s">
        <v>5531</v>
      </c>
      <c r="D372" s="63">
        <f>+INDEX('LISTA DE PRECIOS EKM '!A:K,MATCH(C372,'LISTA DE PRECIOS EKM '!A:A,0),MATCH($D$1,'LISTA DE PRECIOS EKM '!$1:$1,0))</f>
        <v>869900</v>
      </c>
      <c r="E372" s="22">
        <f>+INDEX('LISTA DE PRECIOS EKM '!B:K,MATCH(C372,'LISTA DE PRECIOS EKM '!A:A,0),7)</f>
        <v>899900</v>
      </c>
      <c r="F372" s="22">
        <f>+INDEX('LISTA DE PRECIOS EKM '!B:K,MATCH(C372,'LISTA DE PRECIOS EKM '!A:A,0),9)</f>
        <v>949900</v>
      </c>
      <c r="G372" s="22" t="str">
        <f>+IF(ISNUMBER(MATCH(C372,Precios!C:C,0)),"Sí está", "No está")</f>
        <v>No está</v>
      </c>
    </row>
    <row r="373" spans="1:7" hidden="1">
      <c r="A373" s="20">
        <v>557504</v>
      </c>
      <c r="B373" s="22" t="s">
        <v>5530</v>
      </c>
      <c r="C373" s="22" t="s">
        <v>5531</v>
      </c>
      <c r="D373" s="63">
        <f>+INDEX('LISTA DE PRECIOS EKM '!A:K,MATCH(C373,'LISTA DE PRECIOS EKM '!A:A,0),MATCH($D$1,'LISTA DE PRECIOS EKM '!$1:$1,0))</f>
        <v>869900</v>
      </c>
      <c r="E373" s="22">
        <f>+INDEX('LISTA DE PRECIOS EKM '!B:K,MATCH(C373,'LISTA DE PRECIOS EKM '!A:A,0),7)</f>
        <v>899900</v>
      </c>
      <c r="F373" s="22">
        <f>+INDEX('LISTA DE PRECIOS EKM '!B:K,MATCH(C373,'LISTA DE PRECIOS EKM '!A:A,0),9)</f>
        <v>949900</v>
      </c>
      <c r="G373" s="22" t="str">
        <f>+IF(ISNUMBER(MATCH(C373,Precios!C:C,0)),"Sí está", "No está")</f>
        <v>No está</v>
      </c>
    </row>
    <row r="374" spans="1:7" hidden="1">
      <c r="A374" s="20">
        <v>557505</v>
      </c>
      <c r="B374" s="22" t="s">
        <v>5532</v>
      </c>
      <c r="C374" s="22" t="s">
        <v>5533</v>
      </c>
      <c r="D374" s="63">
        <f>+INDEX('LISTA DE PRECIOS EKM '!A:K,MATCH(C374,'LISTA DE PRECIOS EKM '!A:A,0),MATCH($D$1,'LISTA DE PRECIOS EKM '!$1:$1,0))</f>
        <v>869900</v>
      </c>
      <c r="E374" s="22">
        <f>+INDEX('LISTA DE PRECIOS EKM '!B:K,MATCH(C374,'LISTA DE PRECIOS EKM '!A:A,0),7)</f>
        <v>899900</v>
      </c>
      <c r="F374" s="22">
        <f>+INDEX('LISTA DE PRECIOS EKM '!B:K,MATCH(C374,'LISTA DE PRECIOS EKM '!A:A,0),9)</f>
        <v>949900</v>
      </c>
      <c r="G374" s="22" t="str">
        <f>+IF(ISNUMBER(MATCH(C374,Precios!C:C,0)),"Sí está", "No está")</f>
        <v>No está</v>
      </c>
    </row>
    <row r="375" spans="1:7" hidden="1">
      <c r="A375" s="20">
        <v>557506</v>
      </c>
      <c r="B375" s="22" t="s">
        <v>5532</v>
      </c>
      <c r="C375" s="22" t="s">
        <v>5533</v>
      </c>
      <c r="D375" s="63">
        <f>+INDEX('LISTA DE PRECIOS EKM '!A:K,MATCH(C375,'LISTA DE PRECIOS EKM '!A:A,0),MATCH($D$1,'LISTA DE PRECIOS EKM '!$1:$1,0))</f>
        <v>869900</v>
      </c>
      <c r="E375" s="22">
        <f>+INDEX('LISTA DE PRECIOS EKM '!B:K,MATCH(C375,'LISTA DE PRECIOS EKM '!A:A,0),7)</f>
        <v>899900</v>
      </c>
      <c r="F375" s="22">
        <f>+INDEX('LISTA DE PRECIOS EKM '!B:K,MATCH(C375,'LISTA DE PRECIOS EKM '!A:A,0),9)</f>
        <v>949900</v>
      </c>
      <c r="G375" s="22" t="str">
        <f>+IF(ISNUMBER(MATCH(C375,Precios!C:C,0)),"Sí está", "No está")</f>
        <v>No está</v>
      </c>
    </row>
    <row r="376" spans="1:7" hidden="1">
      <c r="A376" s="20">
        <v>557507</v>
      </c>
      <c r="B376" s="22" t="s">
        <v>5534</v>
      </c>
      <c r="C376" s="22" t="s">
        <v>5535</v>
      </c>
      <c r="D376" s="63">
        <f>+INDEX('LISTA DE PRECIOS EKM '!A:K,MATCH(C376,'LISTA DE PRECIOS EKM '!A:A,0),MATCH($D$1,'LISTA DE PRECIOS EKM '!$1:$1,0))</f>
        <v>869900</v>
      </c>
      <c r="E376" s="22">
        <f>+INDEX('LISTA DE PRECIOS EKM '!B:K,MATCH(C376,'LISTA DE PRECIOS EKM '!A:A,0),7)</f>
        <v>899900</v>
      </c>
      <c r="F376" s="22">
        <f>+INDEX('LISTA DE PRECIOS EKM '!B:K,MATCH(C376,'LISTA DE PRECIOS EKM '!A:A,0),9)</f>
        <v>949900</v>
      </c>
      <c r="G376" s="22" t="str">
        <f>+IF(ISNUMBER(MATCH(C376,Precios!C:C,0)),"Sí está", "No está")</f>
        <v>No está</v>
      </c>
    </row>
    <row r="377" spans="1:7" hidden="1">
      <c r="A377" s="20">
        <v>557508</v>
      </c>
      <c r="B377" s="22" t="s">
        <v>5534</v>
      </c>
      <c r="C377" s="22" t="s">
        <v>5535</v>
      </c>
      <c r="D377" s="63">
        <f>+INDEX('LISTA DE PRECIOS EKM '!A:K,MATCH(C377,'LISTA DE PRECIOS EKM '!A:A,0),MATCH($D$1,'LISTA DE PRECIOS EKM '!$1:$1,0))</f>
        <v>869900</v>
      </c>
      <c r="E377" s="22">
        <f>+INDEX('LISTA DE PRECIOS EKM '!B:K,MATCH(C377,'LISTA DE PRECIOS EKM '!A:A,0),7)</f>
        <v>899900</v>
      </c>
      <c r="F377" s="22">
        <f>+INDEX('LISTA DE PRECIOS EKM '!B:K,MATCH(C377,'LISTA DE PRECIOS EKM '!A:A,0),9)</f>
        <v>949900</v>
      </c>
      <c r="G377" s="22" t="str">
        <f>+IF(ISNUMBER(MATCH(C377,Precios!C:C,0)),"Sí está", "No está")</f>
        <v>No está</v>
      </c>
    </row>
    <row r="378" spans="1:7" hidden="1">
      <c r="A378" s="20">
        <v>557509</v>
      </c>
      <c r="B378" s="22" t="s">
        <v>5536</v>
      </c>
      <c r="C378" s="22" t="s">
        <v>5537</v>
      </c>
      <c r="D378" s="63">
        <f>+INDEX('LISTA DE PRECIOS EKM '!A:K,MATCH(C378,'LISTA DE PRECIOS EKM '!A:A,0),MATCH($D$1,'LISTA DE PRECIOS EKM '!$1:$1,0))</f>
        <v>869900</v>
      </c>
      <c r="E378" s="22">
        <f>+INDEX('LISTA DE PRECIOS EKM '!B:K,MATCH(C378,'LISTA DE PRECIOS EKM '!A:A,0),7)</f>
        <v>899900</v>
      </c>
      <c r="F378" s="22">
        <f>+INDEX('LISTA DE PRECIOS EKM '!B:K,MATCH(C378,'LISTA DE PRECIOS EKM '!A:A,0),9)</f>
        <v>949900</v>
      </c>
      <c r="G378" s="22" t="str">
        <f>+IF(ISNUMBER(MATCH(C378,Precios!C:C,0)),"Sí está", "No está")</f>
        <v>No está</v>
      </c>
    </row>
    <row r="379" spans="1:7" hidden="1">
      <c r="A379" s="20">
        <v>557510</v>
      </c>
      <c r="B379" s="22" t="s">
        <v>5536</v>
      </c>
      <c r="C379" s="22" t="s">
        <v>5537</v>
      </c>
      <c r="D379" s="63">
        <f>+INDEX('LISTA DE PRECIOS EKM '!A:K,MATCH(C379,'LISTA DE PRECIOS EKM '!A:A,0),MATCH($D$1,'LISTA DE PRECIOS EKM '!$1:$1,0))</f>
        <v>869900</v>
      </c>
      <c r="E379" s="22">
        <f>+INDEX('LISTA DE PRECIOS EKM '!B:K,MATCH(C379,'LISTA DE PRECIOS EKM '!A:A,0),7)</f>
        <v>899900</v>
      </c>
      <c r="F379" s="22">
        <f>+INDEX('LISTA DE PRECIOS EKM '!B:K,MATCH(C379,'LISTA DE PRECIOS EKM '!A:A,0),9)</f>
        <v>949900</v>
      </c>
      <c r="G379" s="22" t="str">
        <f>+IF(ISNUMBER(MATCH(C379,Precios!C:C,0)),"Sí está", "No está")</f>
        <v>No está</v>
      </c>
    </row>
    <row r="380" spans="1:7" hidden="1">
      <c r="A380" s="20">
        <v>557511</v>
      </c>
      <c r="B380" s="22" t="s">
        <v>5538</v>
      </c>
      <c r="C380" s="22" t="s">
        <v>5539</v>
      </c>
      <c r="D380" s="63">
        <f>+INDEX('LISTA DE PRECIOS EKM '!A:K,MATCH(C380,'LISTA DE PRECIOS EKM '!A:A,0),MATCH($D$1,'LISTA DE PRECIOS EKM '!$1:$1,0))</f>
        <v>869900</v>
      </c>
      <c r="E380" s="22">
        <f>+INDEX('LISTA DE PRECIOS EKM '!B:K,MATCH(C380,'LISTA DE PRECIOS EKM '!A:A,0),7)</f>
        <v>899900</v>
      </c>
      <c r="F380" s="22">
        <f>+INDEX('LISTA DE PRECIOS EKM '!B:K,MATCH(C380,'LISTA DE PRECIOS EKM '!A:A,0),9)</f>
        <v>949900</v>
      </c>
      <c r="G380" s="22" t="str">
        <f>+IF(ISNUMBER(MATCH(C380,Precios!C:C,0)),"Sí está", "No está")</f>
        <v>No está</v>
      </c>
    </row>
    <row r="381" spans="1:7" hidden="1">
      <c r="A381" s="20">
        <v>557512</v>
      </c>
      <c r="B381" s="22" t="s">
        <v>5538</v>
      </c>
      <c r="C381" s="22" t="s">
        <v>5539</v>
      </c>
      <c r="D381" s="63">
        <f>+INDEX('LISTA DE PRECIOS EKM '!A:K,MATCH(C381,'LISTA DE PRECIOS EKM '!A:A,0),MATCH($D$1,'LISTA DE PRECIOS EKM '!$1:$1,0))</f>
        <v>869900</v>
      </c>
      <c r="E381" s="22">
        <f>+INDEX('LISTA DE PRECIOS EKM '!B:K,MATCH(C381,'LISTA DE PRECIOS EKM '!A:A,0),7)</f>
        <v>899900</v>
      </c>
      <c r="F381" s="22">
        <f>+INDEX('LISTA DE PRECIOS EKM '!B:K,MATCH(C381,'LISTA DE PRECIOS EKM '!A:A,0),9)</f>
        <v>949900</v>
      </c>
      <c r="G381" s="22" t="str">
        <f>+IF(ISNUMBER(MATCH(C381,Precios!C:C,0)),"Sí está", "No está")</f>
        <v>No está</v>
      </c>
    </row>
    <row r="382" spans="1:7" hidden="1">
      <c r="A382" s="20">
        <v>557513</v>
      </c>
      <c r="B382" s="22" t="s">
        <v>5540</v>
      </c>
      <c r="C382" s="22" t="s">
        <v>5541</v>
      </c>
      <c r="D382" s="63">
        <f>+INDEX('LISTA DE PRECIOS EKM '!A:K,MATCH(C382,'LISTA DE PRECIOS EKM '!A:A,0),MATCH($D$1,'LISTA DE PRECIOS EKM '!$1:$1,0))</f>
        <v>869900</v>
      </c>
      <c r="E382" s="22">
        <f>+INDEX('LISTA DE PRECIOS EKM '!B:K,MATCH(C382,'LISTA DE PRECIOS EKM '!A:A,0),7)</f>
        <v>899900</v>
      </c>
      <c r="F382" s="22">
        <f>+INDEX('LISTA DE PRECIOS EKM '!B:K,MATCH(C382,'LISTA DE PRECIOS EKM '!A:A,0),9)</f>
        <v>949900</v>
      </c>
      <c r="G382" s="22" t="str">
        <f>+IF(ISNUMBER(MATCH(C382,Precios!C:C,0)),"Sí está", "No está")</f>
        <v>No está</v>
      </c>
    </row>
    <row r="383" spans="1:7" hidden="1">
      <c r="A383" s="20">
        <v>557514</v>
      </c>
      <c r="B383" s="22" t="s">
        <v>5540</v>
      </c>
      <c r="C383" s="22" t="s">
        <v>5541</v>
      </c>
      <c r="D383" s="63">
        <f>+INDEX('LISTA DE PRECIOS EKM '!A:K,MATCH(C383,'LISTA DE PRECIOS EKM '!A:A,0),MATCH($D$1,'LISTA DE PRECIOS EKM '!$1:$1,0))</f>
        <v>869900</v>
      </c>
      <c r="E383" s="22">
        <f>+INDEX('LISTA DE PRECIOS EKM '!B:K,MATCH(C383,'LISTA DE PRECIOS EKM '!A:A,0),7)</f>
        <v>899900</v>
      </c>
      <c r="F383" s="22">
        <f>+INDEX('LISTA DE PRECIOS EKM '!B:K,MATCH(C383,'LISTA DE PRECIOS EKM '!A:A,0),9)</f>
        <v>949900</v>
      </c>
      <c r="G383" s="22" t="str">
        <f>+IF(ISNUMBER(MATCH(C383,Precios!C:C,0)),"Sí está", "No está")</f>
        <v>No está</v>
      </c>
    </row>
    <row r="384" spans="1:7" hidden="1">
      <c r="A384" s="20">
        <v>557516</v>
      </c>
      <c r="B384" s="22" t="s">
        <v>5542</v>
      </c>
      <c r="C384" s="22" t="s">
        <v>5543</v>
      </c>
      <c r="D384" s="63">
        <f>+INDEX('LISTA DE PRECIOS EKM '!A:K,MATCH(C384,'LISTA DE PRECIOS EKM '!A:A,0),MATCH($D$1,'LISTA DE PRECIOS EKM '!$1:$1,0))</f>
        <v>869900</v>
      </c>
      <c r="E384" s="22">
        <f>+INDEX('LISTA DE PRECIOS EKM '!B:K,MATCH(C384,'LISTA DE PRECIOS EKM '!A:A,0),7)</f>
        <v>899900</v>
      </c>
      <c r="F384" s="22">
        <f>+INDEX('LISTA DE PRECIOS EKM '!B:K,MATCH(C384,'LISTA DE PRECIOS EKM '!A:A,0),9)</f>
        <v>949900</v>
      </c>
      <c r="G384" s="22" t="str">
        <f>+IF(ISNUMBER(MATCH(C384,Precios!C:C,0)),"Sí está", "No está")</f>
        <v>No está</v>
      </c>
    </row>
    <row r="385" spans="1:7" hidden="1">
      <c r="A385" s="20">
        <v>557517</v>
      </c>
      <c r="B385" s="22" t="s">
        <v>5542</v>
      </c>
      <c r="C385" s="22" t="s">
        <v>5543</v>
      </c>
      <c r="D385" s="63">
        <f>+INDEX('LISTA DE PRECIOS EKM '!A:K,MATCH(C385,'LISTA DE PRECIOS EKM '!A:A,0),MATCH($D$1,'LISTA DE PRECIOS EKM '!$1:$1,0))</f>
        <v>869900</v>
      </c>
      <c r="E385" s="22">
        <f>+INDEX('LISTA DE PRECIOS EKM '!B:K,MATCH(C385,'LISTA DE PRECIOS EKM '!A:A,0),7)</f>
        <v>899900</v>
      </c>
      <c r="F385" s="22">
        <f>+INDEX('LISTA DE PRECIOS EKM '!B:K,MATCH(C385,'LISTA DE PRECIOS EKM '!A:A,0),9)</f>
        <v>949900</v>
      </c>
      <c r="G385" s="22" t="str">
        <f>+IF(ISNUMBER(MATCH(C385,Precios!C:C,0)),"Sí está", "No está")</f>
        <v>No está</v>
      </c>
    </row>
    <row r="386" spans="1:7" hidden="1">
      <c r="A386" s="20">
        <v>557518</v>
      </c>
      <c r="B386" s="22" t="s">
        <v>5544</v>
      </c>
      <c r="C386" s="22" t="s">
        <v>5545</v>
      </c>
      <c r="D386" s="63">
        <f>+INDEX('LISTA DE PRECIOS EKM '!A:K,MATCH(C386,'LISTA DE PRECIOS EKM '!A:A,0),MATCH($D$1,'LISTA DE PRECIOS EKM '!$1:$1,0))</f>
        <v>869900</v>
      </c>
      <c r="E386" s="22">
        <f>+INDEX('LISTA DE PRECIOS EKM '!B:K,MATCH(C386,'LISTA DE PRECIOS EKM '!A:A,0),7)</f>
        <v>899900</v>
      </c>
      <c r="F386" s="22">
        <f>+INDEX('LISTA DE PRECIOS EKM '!B:K,MATCH(C386,'LISTA DE PRECIOS EKM '!A:A,0),9)</f>
        <v>949900</v>
      </c>
      <c r="G386" s="22" t="str">
        <f>+IF(ISNUMBER(MATCH(C386,Precios!C:C,0)),"Sí está", "No está")</f>
        <v>No está</v>
      </c>
    </row>
    <row r="387" spans="1:7" hidden="1">
      <c r="A387" s="20">
        <v>557519</v>
      </c>
      <c r="B387" s="22" t="s">
        <v>5544</v>
      </c>
      <c r="C387" s="22" t="s">
        <v>5545</v>
      </c>
      <c r="D387" s="63">
        <f>+INDEX('LISTA DE PRECIOS EKM '!A:K,MATCH(C387,'LISTA DE PRECIOS EKM '!A:A,0),MATCH($D$1,'LISTA DE PRECIOS EKM '!$1:$1,0))</f>
        <v>869900</v>
      </c>
      <c r="E387" s="22">
        <f>+INDEX('LISTA DE PRECIOS EKM '!B:K,MATCH(C387,'LISTA DE PRECIOS EKM '!A:A,0),7)</f>
        <v>899900</v>
      </c>
      <c r="F387" s="22">
        <f>+INDEX('LISTA DE PRECIOS EKM '!B:K,MATCH(C387,'LISTA DE PRECIOS EKM '!A:A,0),9)</f>
        <v>949900</v>
      </c>
      <c r="G387" s="22" t="str">
        <f>+IF(ISNUMBER(MATCH(C387,Precios!C:C,0)),"Sí está", "No está")</f>
        <v>No está</v>
      </c>
    </row>
    <row r="388" spans="1:7" hidden="1">
      <c r="A388" s="20">
        <v>557520</v>
      </c>
      <c r="B388" s="22" t="s">
        <v>5546</v>
      </c>
      <c r="C388" s="22" t="s">
        <v>5547</v>
      </c>
      <c r="D388" s="63">
        <f>+INDEX('LISTA DE PRECIOS EKM '!A:K,MATCH(C388,'LISTA DE PRECIOS EKM '!A:A,0),MATCH($D$1,'LISTA DE PRECIOS EKM '!$1:$1,0))</f>
        <v>869900</v>
      </c>
      <c r="E388" s="22">
        <f>+INDEX('LISTA DE PRECIOS EKM '!B:K,MATCH(C388,'LISTA DE PRECIOS EKM '!A:A,0),7)</f>
        <v>899900</v>
      </c>
      <c r="F388" s="22">
        <f>+INDEX('LISTA DE PRECIOS EKM '!B:K,MATCH(C388,'LISTA DE PRECIOS EKM '!A:A,0),9)</f>
        <v>949900</v>
      </c>
      <c r="G388" s="22" t="str">
        <f>+IF(ISNUMBER(MATCH(C388,Precios!C:C,0)),"Sí está", "No está")</f>
        <v>No está</v>
      </c>
    </row>
    <row r="389" spans="1:7" hidden="1">
      <c r="A389" s="20">
        <v>557521</v>
      </c>
      <c r="B389" s="22" t="s">
        <v>5546</v>
      </c>
      <c r="C389" s="22" t="s">
        <v>5547</v>
      </c>
      <c r="D389" s="63">
        <f>+INDEX('LISTA DE PRECIOS EKM '!A:K,MATCH(C389,'LISTA DE PRECIOS EKM '!A:A,0),MATCH($D$1,'LISTA DE PRECIOS EKM '!$1:$1,0))</f>
        <v>869900</v>
      </c>
      <c r="E389" s="22">
        <f>+INDEX('LISTA DE PRECIOS EKM '!B:K,MATCH(C389,'LISTA DE PRECIOS EKM '!A:A,0),7)</f>
        <v>899900</v>
      </c>
      <c r="F389" s="22">
        <f>+INDEX('LISTA DE PRECIOS EKM '!B:K,MATCH(C389,'LISTA DE PRECIOS EKM '!A:A,0),9)</f>
        <v>949900</v>
      </c>
      <c r="G389" s="22" t="str">
        <f>+IF(ISNUMBER(MATCH(C389,Precios!C:C,0)),"Sí está", "No está")</f>
        <v>No está</v>
      </c>
    </row>
    <row r="390" spans="1:7" hidden="1">
      <c r="A390" s="20">
        <v>557522</v>
      </c>
      <c r="B390" s="22" t="s">
        <v>5548</v>
      </c>
      <c r="C390" s="22" t="s">
        <v>5549</v>
      </c>
      <c r="D390" s="63">
        <f>+INDEX('LISTA DE PRECIOS EKM '!A:K,MATCH(C390,'LISTA DE PRECIOS EKM '!A:A,0),MATCH($D$1,'LISTA DE PRECIOS EKM '!$1:$1,0))</f>
        <v>1299900</v>
      </c>
      <c r="E390" s="22">
        <f>+INDEX('LISTA DE PRECIOS EKM '!B:K,MATCH(C390,'LISTA DE PRECIOS EKM '!A:A,0),7)</f>
        <v>1349900</v>
      </c>
      <c r="F390" s="22">
        <f>+INDEX('LISTA DE PRECIOS EKM '!B:K,MATCH(C390,'LISTA DE PRECIOS EKM '!A:A,0),9)</f>
        <v>1419900</v>
      </c>
      <c r="G390" s="22" t="str">
        <f>+IF(ISNUMBER(MATCH(C390,Precios!C:C,0)),"Sí está", "No está")</f>
        <v>No está</v>
      </c>
    </row>
    <row r="391" spans="1:7" hidden="1">
      <c r="A391" s="20">
        <v>557523</v>
      </c>
      <c r="B391" s="22" t="s">
        <v>5548</v>
      </c>
      <c r="C391" s="22" t="s">
        <v>5549</v>
      </c>
      <c r="D391" s="63">
        <f>+INDEX('LISTA DE PRECIOS EKM '!A:K,MATCH(C391,'LISTA DE PRECIOS EKM '!A:A,0),MATCH($D$1,'LISTA DE PRECIOS EKM '!$1:$1,0))</f>
        <v>1299900</v>
      </c>
      <c r="E391" s="22">
        <f>+INDEX('LISTA DE PRECIOS EKM '!B:K,MATCH(C391,'LISTA DE PRECIOS EKM '!A:A,0),7)</f>
        <v>1349900</v>
      </c>
      <c r="F391" s="22">
        <f>+INDEX('LISTA DE PRECIOS EKM '!B:K,MATCH(C391,'LISTA DE PRECIOS EKM '!A:A,0),9)</f>
        <v>1419900</v>
      </c>
      <c r="G391" s="22" t="str">
        <f>+IF(ISNUMBER(MATCH(C391,Precios!C:C,0)),"Sí está", "No está")</f>
        <v>No está</v>
      </c>
    </row>
    <row r="392" spans="1:7" hidden="1">
      <c r="A392" s="20">
        <v>557524</v>
      </c>
      <c r="B392" s="22" t="s">
        <v>5550</v>
      </c>
      <c r="C392" s="22" t="s">
        <v>5551</v>
      </c>
      <c r="D392" s="63">
        <f>+INDEX('LISTA DE PRECIOS EKM '!A:K,MATCH(C392,'LISTA DE PRECIOS EKM '!A:A,0),MATCH($D$1,'LISTA DE PRECIOS EKM '!$1:$1,0))</f>
        <v>1299900</v>
      </c>
      <c r="E392" s="22">
        <f>+INDEX('LISTA DE PRECIOS EKM '!B:K,MATCH(C392,'LISTA DE PRECIOS EKM '!A:A,0),7)</f>
        <v>1349900</v>
      </c>
      <c r="F392" s="22">
        <f>+INDEX('LISTA DE PRECIOS EKM '!B:K,MATCH(C392,'LISTA DE PRECIOS EKM '!A:A,0),9)</f>
        <v>1419900</v>
      </c>
      <c r="G392" s="22" t="str">
        <f>+IF(ISNUMBER(MATCH(C392,Precios!C:C,0)),"Sí está", "No está")</f>
        <v>No está</v>
      </c>
    </row>
    <row r="393" spans="1:7" hidden="1">
      <c r="A393" s="20">
        <v>557525</v>
      </c>
      <c r="B393" s="22" t="s">
        <v>5552</v>
      </c>
      <c r="C393" s="22" t="s">
        <v>5553</v>
      </c>
      <c r="D393" s="63">
        <f>+INDEX('LISTA DE PRECIOS EKM '!A:K,MATCH(C393,'LISTA DE PRECIOS EKM '!A:A,0),MATCH($D$1,'LISTA DE PRECIOS EKM '!$1:$1,0))</f>
        <v>1299900</v>
      </c>
      <c r="E393" s="22">
        <f>+INDEX('LISTA DE PRECIOS EKM '!B:K,MATCH(C393,'LISTA DE PRECIOS EKM '!A:A,0),7)</f>
        <v>1349900</v>
      </c>
      <c r="F393" s="22">
        <f>+INDEX('LISTA DE PRECIOS EKM '!B:K,MATCH(C393,'LISTA DE PRECIOS EKM '!A:A,0),9)</f>
        <v>1419900</v>
      </c>
      <c r="G393" s="22" t="str">
        <f>+IF(ISNUMBER(MATCH(C393,Precios!C:C,0)),"Sí está", "No está")</f>
        <v>No está</v>
      </c>
    </row>
    <row r="394" spans="1:7" hidden="1">
      <c r="A394" s="20">
        <v>557526</v>
      </c>
      <c r="B394" s="22" t="s">
        <v>5552</v>
      </c>
      <c r="C394" s="22" t="s">
        <v>5553</v>
      </c>
      <c r="D394" s="63">
        <f>+INDEX('LISTA DE PRECIOS EKM '!A:K,MATCH(C394,'LISTA DE PRECIOS EKM '!A:A,0),MATCH($D$1,'LISTA DE PRECIOS EKM '!$1:$1,0))</f>
        <v>1299900</v>
      </c>
      <c r="E394" s="22">
        <f>+INDEX('LISTA DE PRECIOS EKM '!B:K,MATCH(C394,'LISTA DE PRECIOS EKM '!A:A,0),7)</f>
        <v>1349900</v>
      </c>
      <c r="F394" s="22">
        <f>+INDEX('LISTA DE PRECIOS EKM '!B:K,MATCH(C394,'LISTA DE PRECIOS EKM '!A:A,0),9)</f>
        <v>1419900</v>
      </c>
      <c r="G394" s="22" t="str">
        <f>+IF(ISNUMBER(MATCH(C394,Precios!C:C,0)),"Sí está", "No está")</f>
        <v>No está</v>
      </c>
    </row>
    <row r="395" spans="1:7" hidden="1">
      <c r="A395" s="20">
        <v>557527</v>
      </c>
      <c r="B395" s="22" t="s">
        <v>5554</v>
      </c>
      <c r="C395" s="22" t="s">
        <v>5555</v>
      </c>
      <c r="D395" s="63">
        <f>+INDEX('LISTA DE PRECIOS EKM '!A:K,MATCH(C395,'LISTA DE PRECIOS EKM '!A:A,0),MATCH($D$1,'LISTA DE PRECIOS EKM '!$1:$1,0))</f>
        <v>1299900</v>
      </c>
      <c r="E395" s="22">
        <f>+INDEX('LISTA DE PRECIOS EKM '!B:K,MATCH(C395,'LISTA DE PRECIOS EKM '!A:A,0),7)</f>
        <v>1349900</v>
      </c>
      <c r="F395" s="22">
        <f>+INDEX('LISTA DE PRECIOS EKM '!B:K,MATCH(C395,'LISTA DE PRECIOS EKM '!A:A,0),9)</f>
        <v>1419900</v>
      </c>
      <c r="G395" s="22" t="str">
        <f>+IF(ISNUMBER(MATCH(C395,Precios!C:C,0)),"Sí está", "No está")</f>
        <v>No está</v>
      </c>
    </row>
    <row r="396" spans="1:7" hidden="1">
      <c r="A396" s="20">
        <v>557528</v>
      </c>
      <c r="B396" s="22" t="s">
        <v>5554</v>
      </c>
      <c r="C396" s="22" t="s">
        <v>5555</v>
      </c>
      <c r="D396" s="63">
        <f>+INDEX('LISTA DE PRECIOS EKM '!A:K,MATCH(C396,'LISTA DE PRECIOS EKM '!A:A,0),MATCH($D$1,'LISTA DE PRECIOS EKM '!$1:$1,0))</f>
        <v>1299900</v>
      </c>
      <c r="E396" s="22">
        <f>+INDEX('LISTA DE PRECIOS EKM '!B:K,MATCH(C396,'LISTA DE PRECIOS EKM '!A:A,0),7)</f>
        <v>1349900</v>
      </c>
      <c r="F396" s="22">
        <f>+INDEX('LISTA DE PRECIOS EKM '!B:K,MATCH(C396,'LISTA DE PRECIOS EKM '!A:A,0),9)</f>
        <v>1419900</v>
      </c>
      <c r="G396" s="22" t="str">
        <f>+IF(ISNUMBER(MATCH(C396,Precios!C:C,0)),"Sí está", "No está")</f>
        <v>No está</v>
      </c>
    </row>
    <row r="397" spans="1:7" hidden="1">
      <c r="A397" s="20">
        <v>557529</v>
      </c>
      <c r="B397" s="22" t="s">
        <v>5556</v>
      </c>
      <c r="C397" s="22" t="s">
        <v>5557</v>
      </c>
      <c r="D397" s="63">
        <f>+INDEX('LISTA DE PRECIOS EKM '!A:K,MATCH(C397,'LISTA DE PRECIOS EKM '!A:A,0),MATCH($D$1,'LISTA DE PRECIOS EKM '!$1:$1,0))</f>
        <v>1299900</v>
      </c>
      <c r="E397" s="22">
        <f>+INDEX('LISTA DE PRECIOS EKM '!B:K,MATCH(C397,'LISTA DE PRECIOS EKM '!A:A,0),7)</f>
        <v>1349900</v>
      </c>
      <c r="F397" s="22">
        <f>+INDEX('LISTA DE PRECIOS EKM '!B:K,MATCH(C397,'LISTA DE PRECIOS EKM '!A:A,0),9)</f>
        <v>1419900</v>
      </c>
      <c r="G397" s="22" t="str">
        <f>+IF(ISNUMBER(MATCH(C397,Precios!C:C,0)),"Sí está", "No está")</f>
        <v>No está</v>
      </c>
    </row>
    <row r="398" spans="1:7" hidden="1">
      <c r="A398" s="20">
        <v>557530</v>
      </c>
      <c r="B398" s="22" t="s">
        <v>5556</v>
      </c>
      <c r="C398" s="22" t="s">
        <v>5557</v>
      </c>
      <c r="D398" s="63">
        <f>+INDEX('LISTA DE PRECIOS EKM '!A:K,MATCH(C398,'LISTA DE PRECIOS EKM '!A:A,0),MATCH($D$1,'LISTA DE PRECIOS EKM '!$1:$1,0))</f>
        <v>1299900</v>
      </c>
      <c r="E398" s="22">
        <f>+INDEX('LISTA DE PRECIOS EKM '!B:K,MATCH(C398,'LISTA DE PRECIOS EKM '!A:A,0),7)</f>
        <v>1349900</v>
      </c>
      <c r="F398" s="22">
        <f>+INDEX('LISTA DE PRECIOS EKM '!B:K,MATCH(C398,'LISTA DE PRECIOS EKM '!A:A,0),9)</f>
        <v>1419900</v>
      </c>
      <c r="G398" s="22" t="str">
        <f>+IF(ISNUMBER(MATCH(C398,Precios!C:C,0)),"Sí está", "No está")</f>
        <v>No está</v>
      </c>
    </row>
    <row r="399" spans="1:7" hidden="1">
      <c r="A399" s="20">
        <v>557531</v>
      </c>
      <c r="B399" s="22" t="s">
        <v>5558</v>
      </c>
      <c r="C399" s="22" t="s">
        <v>5559</v>
      </c>
      <c r="D399" s="63">
        <f>+INDEX('LISTA DE PRECIOS EKM '!A:K,MATCH(C399,'LISTA DE PRECIOS EKM '!A:A,0),MATCH($D$1,'LISTA DE PRECIOS EKM '!$1:$1,0))</f>
        <v>1299900</v>
      </c>
      <c r="E399" s="22">
        <f>+INDEX('LISTA DE PRECIOS EKM '!B:K,MATCH(C399,'LISTA DE PRECIOS EKM '!A:A,0),7)</f>
        <v>1349900</v>
      </c>
      <c r="F399" s="22">
        <f>+INDEX('LISTA DE PRECIOS EKM '!B:K,MATCH(C399,'LISTA DE PRECIOS EKM '!A:A,0),9)</f>
        <v>1419900</v>
      </c>
      <c r="G399" s="22" t="str">
        <f>+IF(ISNUMBER(MATCH(C399,Precios!C:C,0)),"Sí está", "No está")</f>
        <v>No está</v>
      </c>
    </row>
    <row r="400" spans="1:7" hidden="1">
      <c r="A400" s="20">
        <v>557532</v>
      </c>
      <c r="B400" s="22" t="s">
        <v>5558</v>
      </c>
      <c r="C400" s="22" t="s">
        <v>5559</v>
      </c>
      <c r="D400" s="63">
        <f>+INDEX('LISTA DE PRECIOS EKM '!A:K,MATCH(C400,'LISTA DE PRECIOS EKM '!A:A,0),MATCH($D$1,'LISTA DE PRECIOS EKM '!$1:$1,0))</f>
        <v>1299900</v>
      </c>
      <c r="E400" s="22">
        <f>+INDEX('LISTA DE PRECIOS EKM '!B:K,MATCH(C400,'LISTA DE PRECIOS EKM '!A:A,0),7)</f>
        <v>1349900</v>
      </c>
      <c r="F400" s="22">
        <f>+INDEX('LISTA DE PRECIOS EKM '!B:K,MATCH(C400,'LISTA DE PRECIOS EKM '!A:A,0),9)</f>
        <v>1419900</v>
      </c>
      <c r="G400" s="22" t="str">
        <f>+IF(ISNUMBER(MATCH(C400,Precios!C:C,0)),"Sí está", "No está")</f>
        <v>No está</v>
      </c>
    </row>
    <row r="401" spans="1:7" hidden="1">
      <c r="A401" s="20">
        <v>557533</v>
      </c>
      <c r="B401" s="22" t="s">
        <v>5560</v>
      </c>
      <c r="C401" s="22" t="s">
        <v>5561</v>
      </c>
      <c r="D401" s="63">
        <f>+INDEX('LISTA DE PRECIOS EKM '!A:K,MATCH(C401,'LISTA DE PRECIOS EKM '!A:A,0),MATCH($D$1,'LISTA DE PRECIOS EKM '!$1:$1,0))</f>
        <v>319900</v>
      </c>
      <c r="E401" s="22">
        <f>+INDEX('LISTA DE PRECIOS EKM '!B:K,MATCH(C401,'LISTA DE PRECIOS EKM '!A:A,0),7)</f>
        <v>329900</v>
      </c>
      <c r="F401" s="22">
        <f>+INDEX('LISTA DE PRECIOS EKM '!B:K,MATCH(C401,'LISTA DE PRECIOS EKM '!A:A,0),9)</f>
        <v>349900</v>
      </c>
      <c r="G401" s="22" t="str">
        <f>+IF(ISNUMBER(MATCH(C401,Precios!C:C,0)),"Sí está", "No está")</f>
        <v>No está</v>
      </c>
    </row>
    <row r="402" spans="1:7" hidden="1">
      <c r="A402" s="20">
        <v>557534</v>
      </c>
      <c r="B402" s="22" t="s">
        <v>5560</v>
      </c>
      <c r="C402" s="22" t="s">
        <v>5561</v>
      </c>
      <c r="D402" s="63">
        <f>+INDEX('LISTA DE PRECIOS EKM '!A:K,MATCH(C402,'LISTA DE PRECIOS EKM '!A:A,0),MATCH($D$1,'LISTA DE PRECIOS EKM '!$1:$1,0))</f>
        <v>319900</v>
      </c>
      <c r="E402" s="22">
        <f>+INDEX('LISTA DE PRECIOS EKM '!B:K,MATCH(C402,'LISTA DE PRECIOS EKM '!A:A,0),7)</f>
        <v>329900</v>
      </c>
      <c r="F402" s="22">
        <f>+INDEX('LISTA DE PRECIOS EKM '!B:K,MATCH(C402,'LISTA DE PRECIOS EKM '!A:A,0),9)</f>
        <v>349900</v>
      </c>
      <c r="G402" s="22" t="str">
        <f>+IF(ISNUMBER(MATCH(C402,Precios!C:C,0)),"Sí está", "No está")</f>
        <v>No está</v>
      </c>
    </row>
    <row r="403" spans="1:7" hidden="1">
      <c r="A403" s="20">
        <v>557537</v>
      </c>
      <c r="B403" s="22" t="s">
        <v>5563</v>
      </c>
      <c r="C403" s="22" t="s">
        <v>5564</v>
      </c>
      <c r="D403" s="63">
        <f>+INDEX('LISTA DE PRECIOS EKM '!A:K,MATCH(C403,'LISTA DE PRECIOS EKM '!A:A,0),MATCH($D$1,'LISTA DE PRECIOS EKM '!$1:$1,0))</f>
        <v>119900</v>
      </c>
      <c r="E403" s="22">
        <f>+INDEX('LISTA DE PRECIOS EKM '!B:K,MATCH(C403,'LISTA DE PRECIOS EKM '!A:A,0),7)</f>
        <v>119900</v>
      </c>
      <c r="F403" s="22">
        <f>+INDEX('LISTA DE PRECIOS EKM '!B:K,MATCH(C403,'LISTA DE PRECIOS EKM '!A:A,0),9)</f>
        <v>129900</v>
      </c>
      <c r="G403" s="22" t="str">
        <f>+IF(ISNUMBER(MATCH(C403,Precios!C:C,0)),"Sí está", "No está")</f>
        <v>No está</v>
      </c>
    </row>
    <row r="404" spans="1:7" hidden="1">
      <c r="A404" s="20">
        <v>557538</v>
      </c>
      <c r="B404" s="22" t="s">
        <v>5563</v>
      </c>
      <c r="C404" s="22" t="s">
        <v>5564</v>
      </c>
      <c r="D404" s="63">
        <f>+INDEX('LISTA DE PRECIOS EKM '!A:K,MATCH(C404,'LISTA DE PRECIOS EKM '!A:A,0),MATCH($D$1,'LISTA DE PRECIOS EKM '!$1:$1,0))</f>
        <v>119900</v>
      </c>
      <c r="E404" s="22">
        <f>+INDEX('LISTA DE PRECIOS EKM '!B:K,MATCH(C404,'LISTA DE PRECIOS EKM '!A:A,0),7)</f>
        <v>119900</v>
      </c>
      <c r="F404" s="22">
        <f>+INDEX('LISTA DE PRECIOS EKM '!B:K,MATCH(C404,'LISTA DE PRECIOS EKM '!A:A,0),9)</f>
        <v>129900</v>
      </c>
      <c r="G404" s="22" t="str">
        <f>+IF(ISNUMBER(MATCH(C404,Precios!C:C,0)),"Sí está", "No está")</f>
        <v>No está</v>
      </c>
    </row>
    <row r="405" spans="1:7" hidden="1">
      <c r="A405" s="20">
        <v>557543</v>
      </c>
      <c r="B405" s="22" t="s">
        <v>5567</v>
      </c>
      <c r="C405" s="22" t="s">
        <v>5568</v>
      </c>
      <c r="D405" s="63">
        <f>+INDEX('LISTA DE PRECIOS EKM '!A:K,MATCH(C405,'LISTA DE PRECIOS EKM '!A:A,0),MATCH($D$1,'LISTA DE PRECIOS EKM '!$1:$1,0))</f>
        <v>1329900</v>
      </c>
      <c r="E405" s="22">
        <f>+INDEX('LISTA DE PRECIOS EKM '!B:K,MATCH(C405,'LISTA DE PRECIOS EKM '!A:A,0),7)</f>
        <v>1379900</v>
      </c>
      <c r="F405" s="22">
        <f>+INDEX('LISTA DE PRECIOS EKM '!B:K,MATCH(C405,'LISTA DE PRECIOS EKM '!A:A,0),9)</f>
        <v>1459900</v>
      </c>
      <c r="G405" s="22" t="str">
        <f>+IF(ISNUMBER(MATCH(C405,Precios!C:C,0)),"Sí está", "No está")</f>
        <v>No está</v>
      </c>
    </row>
    <row r="406" spans="1:7" hidden="1">
      <c r="A406" s="20">
        <v>557544</v>
      </c>
      <c r="B406" s="22" t="s">
        <v>5567</v>
      </c>
      <c r="C406" s="22" t="s">
        <v>5568</v>
      </c>
      <c r="D406" s="63">
        <f>+INDEX('LISTA DE PRECIOS EKM '!A:K,MATCH(C406,'LISTA DE PRECIOS EKM '!A:A,0),MATCH($D$1,'LISTA DE PRECIOS EKM '!$1:$1,0))</f>
        <v>1329900</v>
      </c>
      <c r="E406" s="22">
        <f>+INDEX('LISTA DE PRECIOS EKM '!B:K,MATCH(C406,'LISTA DE PRECIOS EKM '!A:A,0),7)</f>
        <v>1379900</v>
      </c>
      <c r="F406" s="22">
        <f>+INDEX('LISTA DE PRECIOS EKM '!B:K,MATCH(C406,'LISTA DE PRECIOS EKM '!A:A,0),9)</f>
        <v>1459900</v>
      </c>
      <c r="G406" s="22" t="str">
        <f>+IF(ISNUMBER(MATCH(C406,Precios!C:C,0)),"Sí está", "No está")</f>
        <v>No está</v>
      </c>
    </row>
    <row r="407" spans="1:7" hidden="1">
      <c r="A407" s="20">
        <v>557545</v>
      </c>
      <c r="B407" s="22" t="s">
        <v>5569</v>
      </c>
      <c r="C407" s="22" t="s">
        <v>5570</v>
      </c>
      <c r="D407" s="63">
        <f>+INDEX('LISTA DE PRECIOS EKM '!A:K,MATCH(C407,'LISTA DE PRECIOS EKM '!A:A,0),MATCH($D$1,'LISTA DE PRECIOS EKM '!$1:$1,0))</f>
        <v>739900</v>
      </c>
      <c r="E407" s="22">
        <f>+INDEX('LISTA DE PRECIOS EKM '!B:K,MATCH(C407,'LISTA DE PRECIOS EKM '!A:A,0),7)</f>
        <v>769900</v>
      </c>
      <c r="F407" s="22">
        <f>+INDEX('LISTA DE PRECIOS EKM '!B:K,MATCH(C407,'LISTA DE PRECIOS EKM '!A:A,0),9)</f>
        <v>809900</v>
      </c>
      <c r="G407" s="22" t="str">
        <f>+IF(ISNUMBER(MATCH(C407,Precios!C:C,0)),"Sí está", "No está")</f>
        <v>No está</v>
      </c>
    </row>
    <row r="408" spans="1:7" hidden="1">
      <c r="A408" s="20">
        <v>557546</v>
      </c>
      <c r="B408" s="22" t="s">
        <v>5571</v>
      </c>
      <c r="C408" s="22" t="s">
        <v>5572</v>
      </c>
      <c r="D408" s="63">
        <f>+INDEX('LISTA DE PRECIOS EKM '!A:K,MATCH(C408,'LISTA DE PRECIOS EKM '!A:A,0),MATCH($D$1,'LISTA DE PRECIOS EKM '!$1:$1,0))</f>
        <v>899900</v>
      </c>
      <c r="E408" s="22">
        <f>+INDEX('LISTA DE PRECIOS EKM '!B:K,MATCH(C408,'LISTA DE PRECIOS EKM '!A:A,0),7)</f>
        <v>929900</v>
      </c>
      <c r="F408" s="22">
        <f>+INDEX('LISTA DE PRECIOS EKM '!B:K,MATCH(C408,'LISTA DE PRECIOS EKM '!A:A,0),9)</f>
        <v>979900</v>
      </c>
      <c r="G408" s="22" t="str">
        <f>+IF(ISNUMBER(MATCH(C408,Precios!C:C,0)),"Sí está", "No está")</f>
        <v>No está</v>
      </c>
    </row>
    <row r="409" spans="1:7" hidden="1">
      <c r="A409" s="20">
        <v>557547</v>
      </c>
      <c r="B409" s="22" t="s">
        <v>5571</v>
      </c>
      <c r="C409" s="22" t="s">
        <v>5572</v>
      </c>
      <c r="D409" s="63">
        <f>+INDEX('LISTA DE PRECIOS EKM '!A:K,MATCH(C409,'LISTA DE PRECIOS EKM '!A:A,0),MATCH($D$1,'LISTA DE PRECIOS EKM '!$1:$1,0))</f>
        <v>899900</v>
      </c>
      <c r="E409" s="22">
        <f>+INDEX('LISTA DE PRECIOS EKM '!B:K,MATCH(C409,'LISTA DE PRECIOS EKM '!A:A,0),7)</f>
        <v>929900</v>
      </c>
      <c r="F409" s="22">
        <f>+INDEX('LISTA DE PRECIOS EKM '!B:K,MATCH(C409,'LISTA DE PRECIOS EKM '!A:A,0),9)</f>
        <v>979900</v>
      </c>
      <c r="G409" s="22" t="str">
        <f>+IF(ISNUMBER(MATCH(C409,Precios!C:C,0)),"Sí está", "No está")</f>
        <v>No está</v>
      </c>
    </row>
    <row r="410" spans="1:7" hidden="1">
      <c r="A410" s="20">
        <v>557548</v>
      </c>
      <c r="B410" s="22" t="s">
        <v>5573</v>
      </c>
      <c r="C410" s="22" t="s">
        <v>5574</v>
      </c>
      <c r="D410" s="63">
        <f>+INDEX('LISTA DE PRECIOS EKM '!A:K,MATCH(C410,'LISTA DE PRECIOS EKM '!A:A,0),MATCH($D$1,'LISTA DE PRECIOS EKM '!$1:$1,0))</f>
        <v>909900</v>
      </c>
      <c r="E410" s="22">
        <f>+INDEX('LISTA DE PRECIOS EKM '!B:K,MATCH(C410,'LISTA DE PRECIOS EKM '!A:A,0),7)</f>
        <v>939900</v>
      </c>
      <c r="F410" s="22">
        <f>+INDEX('LISTA DE PRECIOS EKM '!B:K,MATCH(C410,'LISTA DE PRECIOS EKM '!A:A,0),9)</f>
        <v>999900</v>
      </c>
      <c r="G410" s="22" t="str">
        <f>+IF(ISNUMBER(MATCH(C410,Precios!C:C,0)),"Sí está", "No está")</f>
        <v>No está</v>
      </c>
    </row>
    <row r="411" spans="1:7" hidden="1">
      <c r="A411" s="20">
        <v>557549</v>
      </c>
      <c r="B411" s="22" t="s">
        <v>5573</v>
      </c>
      <c r="C411" s="22" t="s">
        <v>5574</v>
      </c>
      <c r="D411" s="63">
        <f>+INDEX('LISTA DE PRECIOS EKM '!A:K,MATCH(C411,'LISTA DE PRECIOS EKM '!A:A,0),MATCH($D$1,'LISTA DE PRECIOS EKM '!$1:$1,0))</f>
        <v>909900</v>
      </c>
      <c r="E411" s="22">
        <f>+INDEX('LISTA DE PRECIOS EKM '!B:K,MATCH(C411,'LISTA DE PRECIOS EKM '!A:A,0),7)</f>
        <v>939900</v>
      </c>
      <c r="F411" s="22">
        <f>+INDEX('LISTA DE PRECIOS EKM '!B:K,MATCH(C411,'LISTA DE PRECIOS EKM '!A:A,0),9)</f>
        <v>999900</v>
      </c>
      <c r="G411" s="22" t="str">
        <f>+IF(ISNUMBER(MATCH(C411,Precios!C:C,0)),"Sí está", "No está")</f>
        <v>No está</v>
      </c>
    </row>
    <row r="412" spans="1:7" hidden="1">
      <c r="A412" s="20">
        <v>557550</v>
      </c>
      <c r="B412" s="22" t="s">
        <v>5575</v>
      </c>
      <c r="C412" s="22" t="s">
        <v>5576</v>
      </c>
      <c r="D412" s="63">
        <f>+INDEX('LISTA DE PRECIOS EKM '!A:K,MATCH(C412,'LISTA DE PRECIOS EKM '!A:A,0),MATCH($D$1,'LISTA DE PRECIOS EKM '!$1:$1,0))</f>
        <v>809900</v>
      </c>
      <c r="E412" s="22">
        <f>+INDEX('LISTA DE PRECIOS EKM '!B:K,MATCH(C412,'LISTA DE PRECIOS EKM '!A:A,0),7)</f>
        <v>839900</v>
      </c>
      <c r="F412" s="22">
        <f>+INDEX('LISTA DE PRECIOS EKM '!B:K,MATCH(C412,'LISTA DE PRECIOS EKM '!A:A,0),9)</f>
        <v>889900</v>
      </c>
      <c r="G412" s="22" t="str">
        <f>+IF(ISNUMBER(MATCH(C412,Precios!C:C,0)),"Sí está", "No está")</f>
        <v>No está</v>
      </c>
    </row>
    <row r="413" spans="1:7" hidden="1">
      <c r="A413" s="20">
        <v>557551</v>
      </c>
      <c r="B413" s="22" t="s">
        <v>5575</v>
      </c>
      <c r="C413" s="22" t="s">
        <v>5576</v>
      </c>
      <c r="D413" s="63">
        <f>+INDEX('LISTA DE PRECIOS EKM '!A:K,MATCH(C413,'LISTA DE PRECIOS EKM '!A:A,0),MATCH($D$1,'LISTA DE PRECIOS EKM '!$1:$1,0))</f>
        <v>809900</v>
      </c>
      <c r="E413" s="22">
        <f>+INDEX('LISTA DE PRECIOS EKM '!B:K,MATCH(C413,'LISTA DE PRECIOS EKM '!A:A,0),7)</f>
        <v>839900</v>
      </c>
      <c r="F413" s="22">
        <f>+INDEX('LISTA DE PRECIOS EKM '!B:K,MATCH(C413,'LISTA DE PRECIOS EKM '!A:A,0),9)</f>
        <v>889900</v>
      </c>
      <c r="G413" s="22" t="str">
        <f>+IF(ISNUMBER(MATCH(C413,Precios!C:C,0)),"Sí está", "No está")</f>
        <v>No está</v>
      </c>
    </row>
    <row r="414" spans="1:7" hidden="1">
      <c r="A414" s="20">
        <v>557552</v>
      </c>
      <c r="B414" s="22" t="s">
        <v>5577</v>
      </c>
      <c r="C414" s="22" t="s">
        <v>5578</v>
      </c>
      <c r="D414" s="63">
        <f>+INDEX('LISTA DE PRECIOS EKM '!A:K,MATCH(C414,'LISTA DE PRECIOS EKM '!A:A,0),MATCH($D$1,'LISTA DE PRECIOS EKM '!$1:$1,0))</f>
        <v>479900</v>
      </c>
      <c r="E414" s="22">
        <f>+INDEX('LISTA DE PRECIOS EKM '!B:K,MATCH(C414,'LISTA DE PRECIOS EKM '!A:A,0),7)</f>
        <v>499900</v>
      </c>
      <c r="F414" s="22">
        <f>+INDEX('LISTA DE PRECIOS EKM '!B:K,MATCH(C414,'LISTA DE PRECIOS EKM '!A:A,0),9)</f>
        <v>519900</v>
      </c>
      <c r="G414" s="22" t="str">
        <f>+IF(ISNUMBER(MATCH(C414,Precios!C:C,0)),"Sí está", "No está")</f>
        <v>No está</v>
      </c>
    </row>
    <row r="415" spans="1:7" hidden="1">
      <c r="A415" s="20">
        <v>557553</v>
      </c>
      <c r="B415" s="22" t="s">
        <v>5577</v>
      </c>
      <c r="C415" s="22" t="s">
        <v>5578</v>
      </c>
      <c r="D415" s="63">
        <f>+INDEX('LISTA DE PRECIOS EKM '!A:K,MATCH(C415,'LISTA DE PRECIOS EKM '!A:A,0),MATCH($D$1,'LISTA DE PRECIOS EKM '!$1:$1,0))</f>
        <v>479900</v>
      </c>
      <c r="E415" s="22">
        <f>+INDEX('LISTA DE PRECIOS EKM '!B:K,MATCH(C415,'LISTA DE PRECIOS EKM '!A:A,0),7)</f>
        <v>499900</v>
      </c>
      <c r="F415" s="22">
        <f>+INDEX('LISTA DE PRECIOS EKM '!B:K,MATCH(C415,'LISTA DE PRECIOS EKM '!A:A,0),9)</f>
        <v>519900</v>
      </c>
      <c r="G415" s="22" t="str">
        <f>+IF(ISNUMBER(MATCH(C415,Precios!C:C,0)),"Sí está", "No está")</f>
        <v>No está</v>
      </c>
    </row>
    <row r="416" spans="1:7" hidden="1">
      <c r="A416" s="20">
        <v>557554</v>
      </c>
      <c r="B416" s="22" t="s">
        <v>5579</v>
      </c>
      <c r="C416" s="22" t="s">
        <v>5580</v>
      </c>
      <c r="D416" s="63">
        <f>+INDEX('LISTA DE PRECIOS EKM '!A:K,MATCH(C416,'LISTA DE PRECIOS EKM '!A:A,0),MATCH($D$1,'LISTA DE PRECIOS EKM '!$1:$1,0))</f>
        <v>829900</v>
      </c>
      <c r="E416" s="22">
        <f>+INDEX('LISTA DE PRECIOS EKM '!B:K,MATCH(C416,'LISTA DE PRECIOS EKM '!A:A,0),7)</f>
        <v>859900</v>
      </c>
      <c r="F416" s="22">
        <f>+INDEX('LISTA DE PRECIOS EKM '!B:K,MATCH(C416,'LISTA DE PRECIOS EKM '!A:A,0),9)</f>
        <v>909900</v>
      </c>
      <c r="G416" s="22" t="str">
        <f>+IF(ISNUMBER(MATCH(C416,Precios!C:C,0)),"Sí está", "No está")</f>
        <v>No está</v>
      </c>
    </row>
    <row r="417" spans="1:7" hidden="1">
      <c r="A417" s="20">
        <v>557555</v>
      </c>
      <c r="B417" s="22" t="s">
        <v>5579</v>
      </c>
      <c r="C417" s="22" t="s">
        <v>5580</v>
      </c>
      <c r="D417" s="63">
        <f>+INDEX('LISTA DE PRECIOS EKM '!A:K,MATCH(C417,'LISTA DE PRECIOS EKM '!A:A,0),MATCH($D$1,'LISTA DE PRECIOS EKM '!$1:$1,0))</f>
        <v>829900</v>
      </c>
      <c r="E417" s="22">
        <f>+INDEX('LISTA DE PRECIOS EKM '!B:K,MATCH(C417,'LISTA DE PRECIOS EKM '!A:A,0),7)</f>
        <v>859900</v>
      </c>
      <c r="F417" s="22">
        <f>+INDEX('LISTA DE PRECIOS EKM '!B:K,MATCH(C417,'LISTA DE PRECIOS EKM '!A:A,0),9)</f>
        <v>909900</v>
      </c>
      <c r="G417" s="22" t="str">
        <f>+IF(ISNUMBER(MATCH(C417,Precios!C:C,0)),"Sí está", "No está")</f>
        <v>No está</v>
      </c>
    </row>
    <row r="418" spans="1:7" hidden="1">
      <c r="A418" s="20">
        <v>557556</v>
      </c>
      <c r="B418" s="22" t="s">
        <v>5581</v>
      </c>
      <c r="C418" s="22" t="s">
        <v>5582</v>
      </c>
      <c r="D418" s="63">
        <f>+INDEX('LISTA DE PRECIOS EKM '!A:K,MATCH(C418,'LISTA DE PRECIOS EKM '!A:A,0),MATCH($D$1,'LISTA DE PRECIOS EKM '!$1:$1,0))</f>
        <v>1109900</v>
      </c>
      <c r="E418" s="22">
        <f>+INDEX('LISTA DE PRECIOS EKM '!B:K,MATCH(C418,'LISTA DE PRECIOS EKM '!A:A,0),7)</f>
        <v>1149900</v>
      </c>
      <c r="F418" s="22">
        <f>+INDEX('LISTA DE PRECIOS EKM '!B:K,MATCH(C418,'LISTA DE PRECIOS EKM '!A:A,0),9)</f>
        <v>1219900</v>
      </c>
      <c r="G418" s="22" t="str">
        <f>+IF(ISNUMBER(MATCH(C418,Precios!C:C,0)),"Sí está", "No está")</f>
        <v>No está</v>
      </c>
    </row>
    <row r="419" spans="1:7" hidden="1">
      <c r="A419" s="20">
        <v>557557</v>
      </c>
      <c r="B419" s="22" t="s">
        <v>5581</v>
      </c>
      <c r="C419" s="22" t="s">
        <v>5582</v>
      </c>
      <c r="D419" s="63">
        <f>+INDEX('LISTA DE PRECIOS EKM '!A:K,MATCH(C419,'LISTA DE PRECIOS EKM '!A:A,0),MATCH($D$1,'LISTA DE PRECIOS EKM '!$1:$1,0))</f>
        <v>1109900</v>
      </c>
      <c r="E419" s="22">
        <f>+INDEX('LISTA DE PRECIOS EKM '!B:K,MATCH(C419,'LISTA DE PRECIOS EKM '!A:A,0),7)</f>
        <v>1149900</v>
      </c>
      <c r="F419" s="22">
        <f>+INDEX('LISTA DE PRECIOS EKM '!B:K,MATCH(C419,'LISTA DE PRECIOS EKM '!A:A,0),9)</f>
        <v>1219900</v>
      </c>
      <c r="G419" s="22" t="str">
        <f>+IF(ISNUMBER(MATCH(C419,Precios!C:C,0)),"Sí está", "No está")</f>
        <v>No está</v>
      </c>
    </row>
    <row r="420" spans="1:7" hidden="1">
      <c r="A420" s="20">
        <v>557560</v>
      </c>
      <c r="B420" s="22" t="s">
        <v>5584</v>
      </c>
      <c r="C420" s="22" t="s">
        <v>5585</v>
      </c>
      <c r="D420" s="63">
        <f>+INDEX('LISTA DE PRECIOS EKM '!A:K,MATCH(C420,'LISTA DE PRECIOS EKM '!A:A,0),MATCH($D$1,'LISTA DE PRECIOS EKM '!$1:$1,0))</f>
        <v>309900</v>
      </c>
      <c r="E420" s="22">
        <f>+INDEX('LISTA DE PRECIOS EKM '!B:K,MATCH(C420,'LISTA DE PRECIOS EKM '!A:A,0),7)</f>
        <v>319900</v>
      </c>
      <c r="F420" s="22">
        <f>+INDEX('LISTA DE PRECIOS EKM '!B:K,MATCH(C420,'LISTA DE PRECIOS EKM '!A:A,0),9)</f>
        <v>339900</v>
      </c>
      <c r="G420" s="22" t="str">
        <f>+IF(ISNUMBER(MATCH(C420,Precios!C:C,0)),"Sí está", "No está")</f>
        <v>No está</v>
      </c>
    </row>
    <row r="421" spans="1:7" hidden="1">
      <c r="A421" s="20">
        <v>557561</v>
      </c>
      <c r="B421" s="22" t="s">
        <v>5584</v>
      </c>
      <c r="C421" s="22" t="s">
        <v>5585</v>
      </c>
      <c r="D421" s="63">
        <f>+INDEX('LISTA DE PRECIOS EKM '!A:K,MATCH(C421,'LISTA DE PRECIOS EKM '!A:A,0),MATCH($D$1,'LISTA DE PRECIOS EKM '!$1:$1,0))</f>
        <v>309900</v>
      </c>
      <c r="E421" s="22">
        <f>+INDEX('LISTA DE PRECIOS EKM '!B:K,MATCH(C421,'LISTA DE PRECIOS EKM '!A:A,0),7)</f>
        <v>319900</v>
      </c>
      <c r="F421" s="22">
        <f>+INDEX('LISTA DE PRECIOS EKM '!B:K,MATCH(C421,'LISTA DE PRECIOS EKM '!A:A,0),9)</f>
        <v>339900</v>
      </c>
      <c r="G421" s="22" t="str">
        <f>+IF(ISNUMBER(MATCH(C421,Precios!C:C,0)),"Sí está", "No está")</f>
        <v>No está</v>
      </c>
    </row>
    <row r="422" spans="1:7" hidden="1">
      <c r="A422" s="20">
        <v>557562</v>
      </c>
      <c r="B422" s="22" t="s">
        <v>5586</v>
      </c>
      <c r="C422" s="22" t="s">
        <v>5587</v>
      </c>
      <c r="D422" s="63">
        <f>+INDEX('LISTA DE PRECIOS EKM '!A:K,MATCH(C422,'LISTA DE PRECIOS EKM '!A:A,0),MATCH($D$1,'LISTA DE PRECIOS EKM '!$1:$1,0))</f>
        <v>419900</v>
      </c>
      <c r="E422" s="22">
        <f>+INDEX('LISTA DE PRECIOS EKM '!B:K,MATCH(C422,'LISTA DE PRECIOS EKM '!A:A,0),7)</f>
        <v>429900</v>
      </c>
      <c r="F422" s="22">
        <f>+INDEX('LISTA DE PRECIOS EKM '!B:K,MATCH(C422,'LISTA DE PRECIOS EKM '!A:A,0),9)</f>
        <v>459900</v>
      </c>
      <c r="G422" s="22" t="str">
        <f>+IF(ISNUMBER(MATCH(C422,Precios!C:C,0)),"Sí está", "No está")</f>
        <v>No está</v>
      </c>
    </row>
    <row r="423" spans="1:7" hidden="1">
      <c r="A423" s="20">
        <v>557563</v>
      </c>
      <c r="B423" s="22" t="s">
        <v>5586</v>
      </c>
      <c r="C423" s="22" t="s">
        <v>5587</v>
      </c>
      <c r="D423" s="63">
        <f>+INDEX('LISTA DE PRECIOS EKM '!A:K,MATCH(C423,'LISTA DE PRECIOS EKM '!A:A,0),MATCH($D$1,'LISTA DE PRECIOS EKM '!$1:$1,0))</f>
        <v>419900</v>
      </c>
      <c r="E423" s="22">
        <f>+INDEX('LISTA DE PRECIOS EKM '!B:K,MATCH(C423,'LISTA DE PRECIOS EKM '!A:A,0),7)</f>
        <v>429900</v>
      </c>
      <c r="F423" s="22">
        <f>+INDEX('LISTA DE PRECIOS EKM '!B:K,MATCH(C423,'LISTA DE PRECIOS EKM '!A:A,0),9)</f>
        <v>459900</v>
      </c>
      <c r="G423" s="22" t="str">
        <f>+IF(ISNUMBER(MATCH(C423,Precios!C:C,0)),"Sí está", "No está")</f>
        <v>No está</v>
      </c>
    </row>
    <row r="424" spans="1:7" hidden="1">
      <c r="A424" s="20">
        <v>557566</v>
      </c>
      <c r="B424" s="22" t="s">
        <v>5589</v>
      </c>
      <c r="C424" s="22" t="s">
        <v>5590</v>
      </c>
      <c r="D424" s="63">
        <f>+INDEX('LISTA DE PRECIOS EKM '!A:K,MATCH(C424,'LISTA DE PRECIOS EKM '!A:A,0),MATCH($D$1,'LISTA DE PRECIOS EKM '!$1:$1,0))</f>
        <v>339900</v>
      </c>
      <c r="E424" s="22">
        <f>+INDEX('LISTA DE PRECIOS EKM '!B:K,MATCH(C424,'LISTA DE PRECIOS EKM '!A:A,0),7)</f>
        <v>349900</v>
      </c>
      <c r="F424" s="22">
        <f>+INDEX('LISTA DE PRECIOS EKM '!B:K,MATCH(C424,'LISTA DE PRECIOS EKM '!A:A,0),9)</f>
        <v>369900</v>
      </c>
      <c r="G424" s="22" t="str">
        <f>+IF(ISNUMBER(MATCH(C424,Precios!C:C,0)),"Sí está", "No está")</f>
        <v>No está</v>
      </c>
    </row>
    <row r="425" spans="1:7" hidden="1">
      <c r="A425" s="20">
        <v>557567</v>
      </c>
      <c r="B425" s="22" t="s">
        <v>5589</v>
      </c>
      <c r="C425" s="22" t="s">
        <v>5590</v>
      </c>
      <c r="D425" s="63">
        <f>+INDEX('LISTA DE PRECIOS EKM '!A:K,MATCH(C425,'LISTA DE PRECIOS EKM '!A:A,0),MATCH($D$1,'LISTA DE PRECIOS EKM '!$1:$1,0))</f>
        <v>339900</v>
      </c>
      <c r="E425" s="22">
        <f>+INDEX('LISTA DE PRECIOS EKM '!B:K,MATCH(C425,'LISTA DE PRECIOS EKM '!A:A,0),7)</f>
        <v>349900</v>
      </c>
      <c r="F425" s="22">
        <f>+INDEX('LISTA DE PRECIOS EKM '!B:K,MATCH(C425,'LISTA DE PRECIOS EKM '!A:A,0),9)</f>
        <v>369900</v>
      </c>
      <c r="G425" s="22" t="str">
        <f>+IF(ISNUMBER(MATCH(C425,Precios!C:C,0)),"Sí está", "No está")</f>
        <v>No está</v>
      </c>
    </row>
    <row r="426" spans="1:7" hidden="1">
      <c r="A426" s="20">
        <v>557568</v>
      </c>
      <c r="B426" s="22" t="s">
        <v>5591</v>
      </c>
      <c r="C426" s="22" t="s">
        <v>5592</v>
      </c>
      <c r="D426" s="63">
        <f>+INDEX('LISTA DE PRECIOS EKM '!A:K,MATCH(C426,'LISTA DE PRECIOS EKM '!A:A,0),MATCH($D$1,'LISTA DE PRECIOS EKM '!$1:$1,0))</f>
        <v>339900</v>
      </c>
      <c r="E426" s="22">
        <f>+INDEX('LISTA DE PRECIOS EKM '!B:K,MATCH(C426,'LISTA DE PRECIOS EKM '!A:A,0),7)</f>
        <v>349900</v>
      </c>
      <c r="F426" s="22">
        <f>+INDEX('LISTA DE PRECIOS EKM '!B:K,MATCH(C426,'LISTA DE PRECIOS EKM '!A:A,0),9)</f>
        <v>369900</v>
      </c>
      <c r="G426" s="22" t="str">
        <f>+IF(ISNUMBER(MATCH(C426,Precios!C:C,0)),"Sí está", "No está")</f>
        <v>No está</v>
      </c>
    </row>
    <row r="427" spans="1:7" hidden="1">
      <c r="A427" s="20">
        <v>557569</v>
      </c>
      <c r="B427" s="22" t="s">
        <v>5593</v>
      </c>
      <c r="C427" s="22" t="s">
        <v>5594</v>
      </c>
      <c r="D427" s="63">
        <f>+INDEX('LISTA DE PRECIOS EKM '!A:K,MATCH(C427,'LISTA DE PRECIOS EKM '!A:A,0),MATCH($D$1,'LISTA DE PRECIOS EKM '!$1:$1,0))</f>
        <v>799900</v>
      </c>
      <c r="E427" s="22">
        <f>+INDEX('LISTA DE PRECIOS EKM '!B:K,MATCH(C427,'LISTA DE PRECIOS EKM '!A:A,0),7)</f>
        <v>829900</v>
      </c>
      <c r="F427" s="22">
        <f>+INDEX('LISTA DE PRECIOS EKM '!B:K,MATCH(C427,'LISTA DE PRECIOS EKM '!A:A,0),9)</f>
        <v>869900</v>
      </c>
      <c r="G427" s="22" t="str">
        <f>+IF(ISNUMBER(MATCH(C427,Precios!C:C,0)),"Sí está", "No está")</f>
        <v>No está</v>
      </c>
    </row>
    <row r="428" spans="1:7" hidden="1">
      <c r="A428" s="20">
        <v>557570</v>
      </c>
      <c r="B428" s="22" t="s">
        <v>5593</v>
      </c>
      <c r="C428" s="22" t="s">
        <v>5594</v>
      </c>
      <c r="D428" s="63">
        <f>+INDEX('LISTA DE PRECIOS EKM '!A:K,MATCH(C428,'LISTA DE PRECIOS EKM '!A:A,0),MATCH($D$1,'LISTA DE PRECIOS EKM '!$1:$1,0))</f>
        <v>799900</v>
      </c>
      <c r="E428" s="22">
        <f>+INDEX('LISTA DE PRECIOS EKM '!B:K,MATCH(C428,'LISTA DE PRECIOS EKM '!A:A,0),7)</f>
        <v>829900</v>
      </c>
      <c r="F428" s="22">
        <f>+INDEX('LISTA DE PRECIOS EKM '!B:K,MATCH(C428,'LISTA DE PRECIOS EKM '!A:A,0),9)</f>
        <v>869900</v>
      </c>
      <c r="G428" s="22" t="str">
        <f>+IF(ISNUMBER(MATCH(C428,Precios!C:C,0)),"Sí está", "No está")</f>
        <v>No está</v>
      </c>
    </row>
    <row r="429" spans="1:7" hidden="1">
      <c r="A429" s="20">
        <v>557571</v>
      </c>
      <c r="B429" s="22" t="s">
        <v>5595</v>
      </c>
      <c r="C429" s="22" t="s">
        <v>5596</v>
      </c>
      <c r="D429" s="63">
        <f>+INDEX('LISTA DE PRECIOS EKM '!A:K,MATCH(C429,'LISTA DE PRECIOS EKM '!A:A,0),MATCH($D$1,'LISTA DE PRECIOS EKM '!$1:$1,0))</f>
        <v>1089900</v>
      </c>
      <c r="E429" s="22">
        <f>+INDEX('LISTA DE PRECIOS EKM '!B:K,MATCH(C429,'LISTA DE PRECIOS EKM '!A:A,0),7)</f>
        <v>1129900</v>
      </c>
      <c r="F429" s="22">
        <f>+INDEX('LISTA DE PRECIOS EKM '!B:K,MATCH(C429,'LISTA DE PRECIOS EKM '!A:A,0),9)</f>
        <v>1189900</v>
      </c>
      <c r="G429" s="22" t="str">
        <f>+IF(ISNUMBER(MATCH(C429,Precios!C:C,0)),"Sí está", "No está")</f>
        <v>No está</v>
      </c>
    </row>
    <row r="430" spans="1:7" hidden="1">
      <c r="A430" s="20">
        <v>557572</v>
      </c>
      <c r="B430" s="22" t="s">
        <v>5595</v>
      </c>
      <c r="C430" s="22" t="s">
        <v>5596</v>
      </c>
      <c r="D430" s="63">
        <f>+INDEX('LISTA DE PRECIOS EKM '!A:K,MATCH(C430,'LISTA DE PRECIOS EKM '!A:A,0),MATCH($D$1,'LISTA DE PRECIOS EKM '!$1:$1,0))</f>
        <v>1089900</v>
      </c>
      <c r="E430" s="22">
        <f>+INDEX('LISTA DE PRECIOS EKM '!B:K,MATCH(C430,'LISTA DE PRECIOS EKM '!A:A,0),7)</f>
        <v>1129900</v>
      </c>
      <c r="F430" s="22">
        <f>+INDEX('LISTA DE PRECIOS EKM '!B:K,MATCH(C430,'LISTA DE PRECIOS EKM '!A:A,0),9)</f>
        <v>1189900</v>
      </c>
      <c r="G430" s="22" t="str">
        <f>+IF(ISNUMBER(MATCH(C430,Precios!C:C,0)),"Sí está", "No está")</f>
        <v>No está</v>
      </c>
    </row>
    <row r="431" spans="1:7" hidden="1">
      <c r="A431" s="20">
        <v>557573</v>
      </c>
      <c r="B431" s="22" t="s">
        <v>5597</v>
      </c>
      <c r="C431" s="22" t="s">
        <v>5598</v>
      </c>
      <c r="D431" s="63">
        <f>+INDEX('LISTA DE PRECIOS EKM '!A:K,MATCH(C431,'LISTA DE PRECIOS EKM '!A:A,0),MATCH($D$1,'LISTA DE PRECIOS EKM '!$1:$1,0))</f>
        <v>1129900</v>
      </c>
      <c r="E431" s="22">
        <f>+INDEX('LISTA DE PRECIOS EKM '!B:K,MATCH(C431,'LISTA DE PRECIOS EKM '!A:A,0),7)</f>
        <v>1169900</v>
      </c>
      <c r="F431" s="22">
        <f>+INDEX('LISTA DE PRECIOS EKM '!B:K,MATCH(C431,'LISTA DE PRECIOS EKM '!A:A,0),9)</f>
        <v>1239900</v>
      </c>
      <c r="G431" s="22" t="str">
        <f>+IF(ISNUMBER(MATCH(C431,Precios!C:C,0)),"Sí está", "No está")</f>
        <v>No está</v>
      </c>
    </row>
    <row r="432" spans="1:7" hidden="1">
      <c r="A432" s="20">
        <v>557574</v>
      </c>
      <c r="B432" s="22" t="s">
        <v>5597</v>
      </c>
      <c r="C432" s="22" t="s">
        <v>5598</v>
      </c>
      <c r="D432" s="63">
        <f>+INDEX('LISTA DE PRECIOS EKM '!A:K,MATCH(C432,'LISTA DE PRECIOS EKM '!A:A,0),MATCH($D$1,'LISTA DE PRECIOS EKM '!$1:$1,0))</f>
        <v>1129900</v>
      </c>
      <c r="E432" s="22">
        <f>+INDEX('LISTA DE PRECIOS EKM '!B:K,MATCH(C432,'LISTA DE PRECIOS EKM '!A:A,0),7)</f>
        <v>1169900</v>
      </c>
      <c r="F432" s="22">
        <f>+INDEX('LISTA DE PRECIOS EKM '!B:K,MATCH(C432,'LISTA DE PRECIOS EKM '!A:A,0),9)</f>
        <v>1239900</v>
      </c>
      <c r="G432" s="22" t="str">
        <f>+IF(ISNUMBER(MATCH(C432,Precios!C:C,0)),"Sí está", "No está")</f>
        <v>No está</v>
      </c>
    </row>
    <row r="433" spans="1:7" hidden="1">
      <c r="A433" s="20">
        <v>557575</v>
      </c>
      <c r="B433" s="22" t="s">
        <v>5599</v>
      </c>
      <c r="C433" s="22" t="s">
        <v>5600</v>
      </c>
      <c r="D433" s="63">
        <f>+INDEX('LISTA DE PRECIOS EKM '!A:K,MATCH(C433,'LISTA DE PRECIOS EKM '!A:A,0),MATCH($D$1,'LISTA DE PRECIOS EKM '!$1:$1,0))</f>
        <v>999900</v>
      </c>
      <c r="E433" s="22">
        <f>+INDEX('LISTA DE PRECIOS EKM '!B:K,MATCH(C433,'LISTA DE PRECIOS EKM '!A:A,0),7)</f>
        <v>1039900</v>
      </c>
      <c r="F433" s="22">
        <f>+INDEX('LISTA DE PRECIOS EKM '!B:K,MATCH(C433,'LISTA DE PRECIOS EKM '!A:A,0),9)</f>
        <v>1089900</v>
      </c>
      <c r="G433" s="22" t="str">
        <f>+IF(ISNUMBER(MATCH(C433,Precios!C:C,0)),"Sí está", "No está")</f>
        <v>No está</v>
      </c>
    </row>
    <row r="434" spans="1:7" hidden="1">
      <c r="A434" s="20">
        <v>557576</v>
      </c>
      <c r="B434" s="22" t="s">
        <v>5599</v>
      </c>
      <c r="C434" s="22" t="s">
        <v>5600</v>
      </c>
      <c r="D434" s="63">
        <f>+INDEX('LISTA DE PRECIOS EKM '!A:K,MATCH(C434,'LISTA DE PRECIOS EKM '!A:A,0),MATCH($D$1,'LISTA DE PRECIOS EKM '!$1:$1,0))</f>
        <v>999900</v>
      </c>
      <c r="E434" s="22">
        <f>+INDEX('LISTA DE PRECIOS EKM '!B:K,MATCH(C434,'LISTA DE PRECIOS EKM '!A:A,0),7)</f>
        <v>1039900</v>
      </c>
      <c r="F434" s="22">
        <f>+INDEX('LISTA DE PRECIOS EKM '!B:K,MATCH(C434,'LISTA DE PRECIOS EKM '!A:A,0),9)</f>
        <v>1089900</v>
      </c>
      <c r="G434" s="22" t="str">
        <f>+IF(ISNUMBER(MATCH(C434,Precios!C:C,0)),"Sí está", "No está")</f>
        <v>No está</v>
      </c>
    </row>
    <row r="435" spans="1:7" hidden="1">
      <c r="A435" s="20">
        <v>557581</v>
      </c>
      <c r="B435" s="22" t="s">
        <v>5603</v>
      </c>
      <c r="C435" s="22" t="s">
        <v>5604</v>
      </c>
      <c r="D435" s="63">
        <f>+INDEX('LISTA DE PRECIOS EKM '!A:K,MATCH(C435,'LISTA DE PRECIOS EKM '!A:A,0),MATCH($D$1,'LISTA DE PRECIOS EKM '!$1:$1,0))</f>
        <v>309900</v>
      </c>
      <c r="E435" s="22">
        <f>+INDEX('LISTA DE PRECIOS EKM '!B:K,MATCH(C435,'LISTA DE PRECIOS EKM '!A:A,0),7)</f>
        <v>319900</v>
      </c>
      <c r="F435" s="22">
        <f>+INDEX('LISTA DE PRECIOS EKM '!B:K,MATCH(C435,'LISTA DE PRECIOS EKM '!A:A,0),9)</f>
        <v>339900</v>
      </c>
      <c r="G435" s="22" t="str">
        <f>+IF(ISNUMBER(MATCH(C435,Precios!C:C,0)),"Sí está", "No está")</f>
        <v>No está</v>
      </c>
    </row>
    <row r="436" spans="1:7" hidden="1">
      <c r="A436" s="20">
        <v>557582</v>
      </c>
      <c r="B436" s="22" t="s">
        <v>5603</v>
      </c>
      <c r="C436" s="22" t="s">
        <v>5604</v>
      </c>
      <c r="D436" s="63">
        <f>+INDEX('LISTA DE PRECIOS EKM '!A:K,MATCH(C436,'LISTA DE PRECIOS EKM '!A:A,0),MATCH($D$1,'LISTA DE PRECIOS EKM '!$1:$1,0))</f>
        <v>309900</v>
      </c>
      <c r="E436" s="22">
        <f>+INDEX('LISTA DE PRECIOS EKM '!B:K,MATCH(C436,'LISTA DE PRECIOS EKM '!A:A,0),7)</f>
        <v>319900</v>
      </c>
      <c r="F436" s="22">
        <f>+INDEX('LISTA DE PRECIOS EKM '!B:K,MATCH(C436,'LISTA DE PRECIOS EKM '!A:A,0),9)</f>
        <v>339900</v>
      </c>
      <c r="G436" s="22" t="str">
        <f>+IF(ISNUMBER(MATCH(C436,Precios!C:C,0)),"Sí está", "No está")</f>
        <v>No está</v>
      </c>
    </row>
    <row r="437" spans="1:7" hidden="1">
      <c r="A437" s="20">
        <v>557583</v>
      </c>
      <c r="B437" s="22" t="s">
        <v>5605</v>
      </c>
      <c r="C437" s="22" t="s">
        <v>5606</v>
      </c>
      <c r="D437" s="63">
        <f>+INDEX('LISTA DE PRECIOS EKM '!A:K,MATCH(C437,'LISTA DE PRECIOS EKM '!A:A,0),MATCH($D$1,'LISTA DE PRECIOS EKM '!$1:$1,0))</f>
        <v>339900</v>
      </c>
      <c r="E437" s="22">
        <f>+INDEX('LISTA DE PRECIOS EKM '!B:K,MATCH(C437,'LISTA DE PRECIOS EKM '!A:A,0),7)</f>
        <v>349900</v>
      </c>
      <c r="F437" s="22">
        <f>+INDEX('LISTA DE PRECIOS EKM '!B:K,MATCH(C437,'LISTA DE PRECIOS EKM '!A:A,0),9)</f>
        <v>369900</v>
      </c>
      <c r="G437" s="22" t="str">
        <f>+IF(ISNUMBER(MATCH(C437,Precios!C:C,0)),"Sí está", "No está")</f>
        <v>No está</v>
      </c>
    </row>
    <row r="438" spans="1:7" hidden="1">
      <c r="A438" s="20">
        <v>557584</v>
      </c>
      <c r="B438" s="22" t="s">
        <v>5605</v>
      </c>
      <c r="C438" s="22" t="s">
        <v>5606</v>
      </c>
      <c r="D438" s="63">
        <f>+INDEX('LISTA DE PRECIOS EKM '!A:K,MATCH(C438,'LISTA DE PRECIOS EKM '!A:A,0),MATCH($D$1,'LISTA DE PRECIOS EKM '!$1:$1,0))</f>
        <v>339900</v>
      </c>
      <c r="E438" s="22">
        <f>+INDEX('LISTA DE PRECIOS EKM '!B:K,MATCH(C438,'LISTA DE PRECIOS EKM '!A:A,0),7)</f>
        <v>349900</v>
      </c>
      <c r="F438" s="22">
        <f>+INDEX('LISTA DE PRECIOS EKM '!B:K,MATCH(C438,'LISTA DE PRECIOS EKM '!A:A,0),9)</f>
        <v>369900</v>
      </c>
      <c r="G438" s="22" t="str">
        <f>+IF(ISNUMBER(MATCH(C438,Precios!C:C,0)),"Sí está", "No está")</f>
        <v>No está</v>
      </c>
    </row>
    <row r="439" spans="1:7" hidden="1">
      <c r="A439" s="20">
        <v>557589</v>
      </c>
      <c r="B439" s="22" t="s">
        <v>5609</v>
      </c>
      <c r="C439" s="22" t="s">
        <v>5610</v>
      </c>
      <c r="D439" s="63">
        <f>+INDEX('LISTA DE PRECIOS EKM '!A:K,MATCH(C439,'LISTA DE PRECIOS EKM '!A:A,0),MATCH($D$1,'LISTA DE PRECIOS EKM '!$1:$1,0))</f>
        <v>359900</v>
      </c>
      <c r="E439" s="22">
        <f>+INDEX('LISTA DE PRECIOS EKM '!B:K,MATCH(C439,'LISTA DE PRECIOS EKM '!A:A,0),7)</f>
        <v>369900</v>
      </c>
      <c r="F439" s="22">
        <f>+INDEX('LISTA DE PRECIOS EKM '!B:K,MATCH(C439,'LISTA DE PRECIOS EKM '!A:A,0),9)</f>
        <v>389900</v>
      </c>
      <c r="G439" s="22" t="str">
        <f>+IF(ISNUMBER(MATCH(C439,Precios!C:C,0)),"Sí está", "No está")</f>
        <v>No está</v>
      </c>
    </row>
    <row r="440" spans="1:7" hidden="1">
      <c r="A440" s="20">
        <v>557590</v>
      </c>
      <c r="B440" s="22" t="s">
        <v>5609</v>
      </c>
      <c r="C440" s="22" t="s">
        <v>5610</v>
      </c>
      <c r="D440" s="63">
        <f>+INDEX('LISTA DE PRECIOS EKM '!A:K,MATCH(C440,'LISTA DE PRECIOS EKM '!A:A,0),MATCH($D$1,'LISTA DE PRECIOS EKM '!$1:$1,0))</f>
        <v>359900</v>
      </c>
      <c r="E440" s="22">
        <f>+INDEX('LISTA DE PRECIOS EKM '!B:K,MATCH(C440,'LISTA DE PRECIOS EKM '!A:A,0),7)</f>
        <v>369900</v>
      </c>
      <c r="F440" s="22">
        <f>+INDEX('LISTA DE PRECIOS EKM '!B:K,MATCH(C440,'LISTA DE PRECIOS EKM '!A:A,0),9)</f>
        <v>389900</v>
      </c>
      <c r="G440" s="22" t="str">
        <f>+IF(ISNUMBER(MATCH(C440,Precios!C:C,0)),"Sí está", "No está")</f>
        <v>No está</v>
      </c>
    </row>
    <row r="441" spans="1:7" hidden="1">
      <c r="A441" s="20">
        <v>557591</v>
      </c>
      <c r="B441" s="22" t="s">
        <v>5611</v>
      </c>
      <c r="C441" s="22" t="s">
        <v>5612</v>
      </c>
      <c r="D441" s="63">
        <f>+INDEX('LISTA DE PRECIOS EKM '!A:K,MATCH(C441,'LISTA DE PRECIOS EKM '!A:A,0),MATCH($D$1,'LISTA DE PRECIOS EKM '!$1:$1,0))</f>
        <v>549900</v>
      </c>
      <c r="E441" s="22">
        <f>+INDEX('LISTA DE PRECIOS EKM '!B:K,MATCH(C441,'LISTA DE PRECIOS EKM '!A:A,0),7)</f>
        <v>569900</v>
      </c>
      <c r="F441" s="22">
        <f>+INDEX('LISTA DE PRECIOS EKM '!B:K,MATCH(C441,'LISTA DE PRECIOS EKM '!A:A,0),9)</f>
        <v>599900</v>
      </c>
      <c r="G441" s="22" t="str">
        <f>+IF(ISNUMBER(MATCH(C441,Precios!C:C,0)),"Sí está", "No está")</f>
        <v>No está</v>
      </c>
    </row>
    <row r="442" spans="1:7" hidden="1">
      <c r="A442" s="20">
        <v>557592</v>
      </c>
      <c r="B442" s="22" t="s">
        <v>5611</v>
      </c>
      <c r="C442" s="22" t="s">
        <v>5612</v>
      </c>
      <c r="D442" s="63">
        <f>+INDEX('LISTA DE PRECIOS EKM '!A:K,MATCH(C442,'LISTA DE PRECIOS EKM '!A:A,0),MATCH($D$1,'LISTA DE PRECIOS EKM '!$1:$1,0))</f>
        <v>549900</v>
      </c>
      <c r="E442" s="22">
        <f>+INDEX('LISTA DE PRECIOS EKM '!B:K,MATCH(C442,'LISTA DE PRECIOS EKM '!A:A,0),7)</f>
        <v>569900</v>
      </c>
      <c r="F442" s="22">
        <f>+INDEX('LISTA DE PRECIOS EKM '!B:K,MATCH(C442,'LISTA DE PRECIOS EKM '!A:A,0),9)</f>
        <v>599900</v>
      </c>
      <c r="G442" s="22" t="str">
        <f>+IF(ISNUMBER(MATCH(C442,Precios!C:C,0)),"Sí está", "No está")</f>
        <v>No está</v>
      </c>
    </row>
    <row r="443" spans="1:7" hidden="1">
      <c r="A443" s="20">
        <v>557593</v>
      </c>
      <c r="B443" s="22" t="s">
        <v>5613</v>
      </c>
      <c r="C443" s="22" t="s">
        <v>5614</v>
      </c>
      <c r="D443" s="63">
        <f>+INDEX('LISTA DE PRECIOS EKM '!A:K,MATCH(C443,'LISTA DE PRECIOS EKM '!A:A,0),MATCH($D$1,'LISTA DE PRECIOS EKM '!$1:$1,0))</f>
        <v>559900</v>
      </c>
      <c r="E443" s="22">
        <f>+INDEX('LISTA DE PRECIOS EKM '!B:K,MATCH(C443,'LISTA DE PRECIOS EKM '!A:A,0),7)</f>
        <v>579900</v>
      </c>
      <c r="F443" s="22">
        <f>+INDEX('LISTA DE PRECIOS EKM '!B:K,MATCH(C443,'LISTA DE PRECIOS EKM '!A:A,0),9)</f>
        <v>609900</v>
      </c>
      <c r="G443" s="22" t="str">
        <f>+IF(ISNUMBER(MATCH(C443,Precios!C:C,0)),"Sí está", "No está")</f>
        <v>No está</v>
      </c>
    </row>
    <row r="444" spans="1:7" hidden="1">
      <c r="A444" s="20">
        <v>557594</v>
      </c>
      <c r="B444" s="22" t="s">
        <v>5613</v>
      </c>
      <c r="C444" s="22" t="s">
        <v>5614</v>
      </c>
      <c r="D444" s="63">
        <f>+INDEX('LISTA DE PRECIOS EKM '!A:K,MATCH(C444,'LISTA DE PRECIOS EKM '!A:A,0),MATCH($D$1,'LISTA DE PRECIOS EKM '!$1:$1,0))</f>
        <v>559900</v>
      </c>
      <c r="E444" s="22">
        <f>+INDEX('LISTA DE PRECIOS EKM '!B:K,MATCH(C444,'LISTA DE PRECIOS EKM '!A:A,0),7)</f>
        <v>579900</v>
      </c>
      <c r="F444" s="22">
        <f>+INDEX('LISTA DE PRECIOS EKM '!B:K,MATCH(C444,'LISTA DE PRECIOS EKM '!A:A,0),9)</f>
        <v>609900</v>
      </c>
      <c r="G444" s="22" t="str">
        <f>+IF(ISNUMBER(MATCH(C444,Precios!C:C,0)),"Sí está", "No está")</f>
        <v>No está</v>
      </c>
    </row>
    <row r="445" spans="1:7" hidden="1">
      <c r="A445" s="20">
        <v>557595</v>
      </c>
      <c r="B445" s="22" t="s">
        <v>5615</v>
      </c>
      <c r="C445" s="22" t="s">
        <v>5616</v>
      </c>
      <c r="D445" s="63">
        <f>+INDEX('LISTA DE PRECIOS EKM '!A:K,MATCH(C445,'LISTA DE PRECIOS EKM '!A:A,0),MATCH($D$1,'LISTA DE PRECIOS EKM '!$1:$1,0))</f>
        <v>559900</v>
      </c>
      <c r="E445" s="22">
        <f>+INDEX('LISTA DE PRECIOS EKM '!B:K,MATCH(C445,'LISTA DE PRECIOS EKM '!A:A,0),7)</f>
        <v>579900</v>
      </c>
      <c r="F445" s="22">
        <f>+INDEX('LISTA DE PRECIOS EKM '!B:K,MATCH(C445,'LISTA DE PRECIOS EKM '!A:A,0),9)</f>
        <v>609900</v>
      </c>
      <c r="G445" s="22" t="str">
        <f>+IF(ISNUMBER(MATCH(C445,Precios!C:C,0)),"Sí está", "No está")</f>
        <v>No está</v>
      </c>
    </row>
    <row r="446" spans="1:7" hidden="1">
      <c r="A446" s="20">
        <v>557596</v>
      </c>
      <c r="B446" s="22" t="s">
        <v>5615</v>
      </c>
      <c r="C446" s="22" t="s">
        <v>5616</v>
      </c>
      <c r="D446" s="63">
        <f>+INDEX('LISTA DE PRECIOS EKM '!A:K,MATCH(C446,'LISTA DE PRECIOS EKM '!A:A,0),MATCH($D$1,'LISTA DE PRECIOS EKM '!$1:$1,0))</f>
        <v>559900</v>
      </c>
      <c r="E446" s="22">
        <f>+INDEX('LISTA DE PRECIOS EKM '!B:K,MATCH(C446,'LISTA DE PRECIOS EKM '!A:A,0),7)</f>
        <v>579900</v>
      </c>
      <c r="F446" s="22">
        <f>+INDEX('LISTA DE PRECIOS EKM '!B:K,MATCH(C446,'LISTA DE PRECIOS EKM '!A:A,0),9)</f>
        <v>609900</v>
      </c>
      <c r="G446" s="22" t="str">
        <f>+IF(ISNUMBER(MATCH(C446,Precios!C:C,0)),"Sí está", "No está")</f>
        <v>No está</v>
      </c>
    </row>
    <row r="447" spans="1:7" hidden="1">
      <c r="A447" s="20">
        <v>557597</v>
      </c>
      <c r="B447" s="22" t="s">
        <v>5617</v>
      </c>
      <c r="C447" s="22" t="s">
        <v>5618</v>
      </c>
      <c r="D447" s="63">
        <f>+INDEX('LISTA DE PRECIOS EKM '!A:K,MATCH(C447,'LISTA DE PRECIOS EKM '!A:A,0),MATCH($D$1,'LISTA DE PRECIOS EKM '!$1:$1,0))</f>
        <v>559900</v>
      </c>
      <c r="E447" s="22">
        <f>+INDEX('LISTA DE PRECIOS EKM '!B:K,MATCH(C447,'LISTA DE PRECIOS EKM '!A:A,0),7)</f>
        <v>579900</v>
      </c>
      <c r="F447" s="22">
        <f>+INDEX('LISTA DE PRECIOS EKM '!B:K,MATCH(C447,'LISTA DE PRECIOS EKM '!A:A,0),9)</f>
        <v>609900</v>
      </c>
      <c r="G447" s="22" t="str">
        <f>+IF(ISNUMBER(MATCH(C447,Precios!C:C,0)),"Sí está", "No está")</f>
        <v>No está</v>
      </c>
    </row>
    <row r="448" spans="1:7" hidden="1">
      <c r="A448" s="20">
        <v>557598</v>
      </c>
      <c r="B448" s="22" t="s">
        <v>5617</v>
      </c>
      <c r="C448" s="22" t="s">
        <v>5618</v>
      </c>
      <c r="D448" s="63">
        <f>+INDEX('LISTA DE PRECIOS EKM '!A:K,MATCH(C448,'LISTA DE PRECIOS EKM '!A:A,0),MATCH($D$1,'LISTA DE PRECIOS EKM '!$1:$1,0))</f>
        <v>559900</v>
      </c>
      <c r="E448" s="22">
        <f>+INDEX('LISTA DE PRECIOS EKM '!B:K,MATCH(C448,'LISTA DE PRECIOS EKM '!A:A,0),7)</f>
        <v>579900</v>
      </c>
      <c r="F448" s="22">
        <f>+INDEX('LISTA DE PRECIOS EKM '!B:K,MATCH(C448,'LISTA DE PRECIOS EKM '!A:A,0),9)</f>
        <v>609900</v>
      </c>
      <c r="G448" s="22" t="str">
        <f>+IF(ISNUMBER(MATCH(C448,Precios!C:C,0)),"Sí está", "No está")</f>
        <v>No está</v>
      </c>
    </row>
    <row r="449" spans="1:7" hidden="1">
      <c r="A449" s="20">
        <v>557599</v>
      </c>
      <c r="B449" s="22" t="s">
        <v>5619</v>
      </c>
      <c r="C449" s="22" t="s">
        <v>5620</v>
      </c>
      <c r="D449" s="63">
        <f>+INDEX('LISTA DE PRECIOS EKM '!A:K,MATCH(C449,'LISTA DE PRECIOS EKM '!A:A,0),MATCH($D$1,'LISTA DE PRECIOS EKM '!$1:$1,0))</f>
        <v>459900</v>
      </c>
      <c r="E449" s="22">
        <f>+INDEX('LISTA DE PRECIOS EKM '!B:K,MATCH(C449,'LISTA DE PRECIOS EKM '!A:A,0),7)</f>
        <v>469900</v>
      </c>
      <c r="F449" s="22">
        <f>+INDEX('LISTA DE PRECIOS EKM '!B:K,MATCH(C449,'LISTA DE PRECIOS EKM '!A:A,0),9)</f>
        <v>499900</v>
      </c>
      <c r="G449" s="22" t="str">
        <f>+IF(ISNUMBER(MATCH(C449,Precios!C:C,0)),"Sí está", "No está")</f>
        <v>No está</v>
      </c>
    </row>
    <row r="450" spans="1:7" hidden="1">
      <c r="A450" s="20">
        <v>557600</v>
      </c>
      <c r="B450" s="22" t="s">
        <v>5619</v>
      </c>
      <c r="C450" s="22" t="s">
        <v>5620</v>
      </c>
      <c r="D450" s="63">
        <f>+INDEX('LISTA DE PRECIOS EKM '!A:K,MATCH(C450,'LISTA DE PRECIOS EKM '!A:A,0),MATCH($D$1,'LISTA DE PRECIOS EKM '!$1:$1,0))</f>
        <v>459900</v>
      </c>
      <c r="E450" s="22">
        <f>+INDEX('LISTA DE PRECIOS EKM '!B:K,MATCH(C450,'LISTA DE PRECIOS EKM '!A:A,0),7)</f>
        <v>469900</v>
      </c>
      <c r="F450" s="22">
        <f>+INDEX('LISTA DE PRECIOS EKM '!B:K,MATCH(C450,'LISTA DE PRECIOS EKM '!A:A,0),9)</f>
        <v>499900</v>
      </c>
      <c r="G450" s="22" t="str">
        <f>+IF(ISNUMBER(MATCH(C450,Precios!C:C,0)),"Sí está", "No está")</f>
        <v>No está</v>
      </c>
    </row>
    <row r="451" spans="1:7" hidden="1">
      <c r="A451" s="20">
        <v>557601</v>
      </c>
      <c r="B451" s="22" t="s">
        <v>5621</v>
      </c>
      <c r="C451" s="22" t="s">
        <v>5622</v>
      </c>
      <c r="D451" s="63">
        <f>+INDEX('LISTA DE PRECIOS EKM '!A:K,MATCH(C451,'LISTA DE PRECIOS EKM '!A:A,0),MATCH($D$1,'LISTA DE PRECIOS EKM '!$1:$1,0))</f>
        <v>479900</v>
      </c>
      <c r="E451" s="22">
        <f>+INDEX('LISTA DE PRECIOS EKM '!B:K,MATCH(C451,'LISTA DE PRECIOS EKM '!A:A,0),7)</f>
        <v>499900</v>
      </c>
      <c r="F451" s="22">
        <f>+INDEX('LISTA DE PRECIOS EKM '!B:K,MATCH(C451,'LISTA DE PRECIOS EKM '!A:A,0),9)</f>
        <v>519900</v>
      </c>
      <c r="G451" s="22" t="str">
        <f>+IF(ISNUMBER(MATCH(C451,Precios!C:C,0)),"Sí está", "No está")</f>
        <v>No está</v>
      </c>
    </row>
    <row r="452" spans="1:7" hidden="1">
      <c r="A452" s="20">
        <v>557602</v>
      </c>
      <c r="B452" s="22" t="s">
        <v>5621</v>
      </c>
      <c r="C452" s="22" t="s">
        <v>5622</v>
      </c>
      <c r="D452" s="63">
        <f>+INDEX('LISTA DE PRECIOS EKM '!A:K,MATCH(C452,'LISTA DE PRECIOS EKM '!A:A,0),MATCH($D$1,'LISTA DE PRECIOS EKM '!$1:$1,0))</f>
        <v>479900</v>
      </c>
      <c r="E452" s="22">
        <f>+INDEX('LISTA DE PRECIOS EKM '!B:K,MATCH(C452,'LISTA DE PRECIOS EKM '!A:A,0),7)</f>
        <v>499900</v>
      </c>
      <c r="F452" s="22">
        <f>+INDEX('LISTA DE PRECIOS EKM '!B:K,MATCH(C452,'LISTA DE PRECIOS EKM '!A:A,0),9)</f>
        <v>519900</v>
      </c>
      <c r="G452" s="22" t="str">
        <f>+IF(ISNUMBER(MATCH(C452,Precios!C:C,0)),"Sí está", "No está")</f>
        <v>No está</v>
      </c>
    </row>
    <row r="453" spans="1:7" hidden="1">
      <c r="A453" s="20">
        <v>557603</v>
      </c>
      <c r="B453" s="22" t="s">
        <v>5623</v>
      </c>
      <c r="C453" s="22" t="s">
        <v>5624</v>
      </c>
      <c r="D453" s="63">
        <f>+INDEX('LISTA DE PRECIOS EKM '!A:K,MATCH(C453,'LISTA DE PRECIOS EKM '!A:A,0),MATCH($D$1,'LISTA DE PRECIOS EKM '!$1:$1,0))</f>
        <v>339900</v>
      </c>
      <c r="E453" s="22">
        <f>+INDEX('LISTA DE PRECIOS EKM '!B:K,MATCH(C453,'LISTA DE PRECIOS EKM '!A:A,0),7)</f>
        <v>349900</v>
      </c>
      <c r="F453" s="22">
        <f>+INDEX('LISTA DE PRECIOS EKM '!B:K,MATCH(C453,'LISTA DE PRECIOS EKM '!A:A,0),9)</f>
        <v>369900</v>
      </c>
      <c r="G453" s="22" t="str">
        <f>+IF(ISNUMBER(MATCH(C453,Precios!C:C,0)),"Sí está", "No está")</f>
        <v>No está</v>
      </c>
    </row>
    <row r="454" spans="1:7" hidden="1">
      <c r="A454" s="20">
        <v>557604</v>
      </c>
      <c r="B454" s="22" t="s">
        <v>5623</v>
      </c>
      <c r="C454" s="22" t="s">
        <v>5624</v>
      </c>
      <c r="D454" s="63">
        <f>+INDEX('LISTA DE PRECIOS EKM '!A:K,MATCH(C454,'LISTA DE PRECIOS EKM '!A:A,0),MATCH($D$1,'LISTA DE PRECIOS EKM '!$1:$1,0))</f>
        <v>339900</v>
      </c>
      <c r="E454" s="22">
        <f>+INDEX('LISTA DE PRECIOS EKM '!B:K,MATCH(C454,'LISTA DE PRECIOS EKM '!A:A,0),7)</f>
        <v>349900</v>
      </c>
      <c r="F454" s="22">
        <f>+INDEX('LISTA DE PRECIOS EKM '!B:K,MATCH(C454,'LISTA DE PRECIOS EKM '!A:A,0),9)</f>
        <v>369900</v>
      </c>
      <c r="G454" s="22" t="str">
        <f>+IF(ISNUMBER(MATCH(C454,Precios!C:C,0)),"Sí está", "No está")</f>
        <v>No está</v>
      </c>
    </row>
    <row r="455" spans="1:7" hidden="1">
      <c r="A455" s="20">
        <v>557607</v>
      </c>
      <c r="B455" s="22" t="s">
        <v>5626</v>
      </c>
      <c r="C455" s="22" t="s">
        <v>5627</v>
      </c>
      <c r="D455" s="63">
        <f>+INDEX('LISTA DE PRECIOS EKM '!A:K,MATCH(C455,'LISTA DE PRECIOS EKM '!A:A,0),MATCH($D$1,'LISTA DE PRECIOS EKM '!$1:$1,0))</f>
        <v>309900</v>
      </c>
      <c r="E455" s="22">
        <f>+INDEX('LISTA DE PRECIOS EKM '!B:K,MATCH(C455,'LISTA DE PRECIOS EKM '!A:A,0),7)</f>
        <v>319900</v>
      </c>
      <c r="F455" s="22">
        <f>+INDEX('LISTA DE PRECIOS EKM '!B:K,MATCH(C455,'LISTA DE PRECIOS EKM '!A:A,0),9)</f>
        <v>339900</v>
      </c>
      <c r="G455" s="22" t="str">
        <f>+IF(ISNUMBER(MATCH(C455,Precios!C:C,0)),"Sí está", "No está")</f>
        <v>No está</v>
      </c>
    </row>
    <row r="456" spans="1:7" hidden="1">
      <c r="A456" s="20">
        <v>557608</v>
      </c>
      <c r="B456" s="22" t="s">
        <v>5626</v>
      </c>
      <c r="C456" s="22" t="s">
        <v>5627</v>
      </c>
      <c r="D456" s="63">
        <f>+INDEX('LISTA DE PRECIOS EKM '!A:K,MATCH(C456,'LISTA DE PRECIOS EKM '!A:A,0),MATCH($D$1,'LISTA DE PRECIOS EKM '!$1:$1,0))</f>
        <v>309900</v>
      </c>
      <c r="E456" s="22">
        <f>+INDEX('LISTA DE PRECIOS EKM '!B:K,MATCH(C456,'LISTA DE PRECIOS EKM '!A:A,0),7)</f>
        <v>319900</v>
      </c>
      <c r="F456" s="22">
        <f>+INDEX('LISTA DE PRECIOS EKM '!B:K,MATCH(C456,'LISTA DE PRECIOS EKM '!A:A,0),9)</f>
        <v>339900</v>
      </c>
      <c r="G456" s="22" t="str">
        <f>+IF(ISNUMBER(MATCH(C456,Precios!C:C,0)),"Sí está", "No está")</f>
        <v>No está</v>
      </c>
    </row>
    <row r="457" spans="1:7" hidden="1">
      <c r="A457" s="20">
        <v>557609</v>
      </c>
      <c r="B457" s="22" t="s">
        <v>5628</v>
      </c>
      <c r="C457" s="22" t="s">
        <v>5629</v>
      </c>
      <c r="D457" s="63">
        <f>+INDEX('LISTA DE PRECIOS EKM '!A:K,MATCH(C457,'LISTA DE PRECIOS EKM '!A:A,0),MATCH($D$1,'LISTA DE PRECIOS EKM '!$1:$1,0))</f>
        <v>439900</v>
      </c>
      <c r="E457" s="22">
        <f>+INDEX('LISTA DE PRECIOS EKM '!B:K,MATCH(C457,'LISTA DE PRECIOS EKM '!A:A,0),7)</f>
        <v>449900</v>
      </c>
      <c r="F457" s="22">
        <f>+INDEX('LISTA DE PRECIOS EKM '!B:K,MATCH(C457,'LISTA DE PRECIOS EKM '!A:A,0),9)</f>
        <v>479900</v>
      </c>
      <c r="G457" s="22" t="str">
        <f>+IF(ISNUMBER(MATCH(C457,Precios!C:C,0)),"Sí está", "No está")</f>
        <v>No está</v>
      </c>
    </row>
    <row r="458" spans="1:7" hidden="1">
      <c r="A458" s="20">
        <v>557610</v>
      </c>
      <c r="B458" s="22" t="s">
        <v>5628</v>
      </c>
      <c r="C458" s="22" t="s">
        <v>5629</v>
      </c>
      <c r="D458" s="63">
        <f>+INDEX('LISTA DE PRECIOS EKM '!A:K,MATCH(C458,'LISTA DE PRECIOS EKM '!A:A,0),MATCH($D$1,'LISTA DE PRECIOS EKM '!$1:$1,0))</f>
        <v>439900</v>
      </c>
      <c r="E458" s="22">
        <f>+INDEX('LISTA DE PRECIOS EKM '!B:K,MATCH(C458,'LISTA DE PRECIOS EKM '!A:A,0),7)</f>
        <v>449900</v>
      </c>
      <c r="F458" s="22">
        <f>+INDEX('LISTA DE PRECIOS EKM '!B:K,MATCH(C458,'LISTA DE PRECIOS EKM '!A:A,0),9)</f>
        <v>479900</v>
      </c>
      <c r="G458" s="22" t="str">
        <f>+IF(ISNUMBER(MATCH(C458,Precios!C:C,0)),"Sí está", "No está")</f>
        <v>No está</v>
      </c>
    </row>
    <row r="459" spans="1:7" hidden="1">
      <c r="A459" s="20">
        <v>557613</v>
      </c>
      <c r="B459" s="22" t="s">
        <v>5631</v>
      </c>
      <c r="C459" s="22" t="s">
        <v>5632</v>
      </c>
      <c r="D459" s="63">
        <f>+INDEX('LISTA DE PRECIOS EKM '!A:K,MATCH(C459,'LISTA DE PRECIOS EKM '!A:A,0),MATCH($D$1,'LISTA DE PRECIOS EKM '!$1:$1,0))</f>
        <v>289900</v>
      </c>
      <c r="E459" s="22">
        <f>+INDEX('LISTA DE PRECIOS EKM '!B:K,MATCH(C459,'LISTA DE PRECIOS EKM '!A:A,0),7)</f>
        <v>299900</v>
      </c>
      <c r="F459" s="22">
        <f>+INDEX('LISTA DE PRECIOS EKM '!B:K,MATCH(C459,'LISTA DE PRECIOS EKM '!A:A,0),9)</f>
        <v>309900</v>
      </c>
      <c r="G459" s="22" t="str">
        <f>+IF(ISNUMBER(MATCH(C459,Precios!C:C,0)),"Sí está", "No está")</f>
        <v>No está</v>
      </c>
    </row>
    <row r="460" spans="1:7" hidden="1">
      <c r="A460" s="20">
        <v>557614</v>
      </c>
      <c r="B460" s="22" t="s">
        <v>5631</v>
      </c>
      <c r="C460" s="22" t="s">
        <v>5632</v>
      </c>
      <c r="D460" s="63">
        <f>+INDEX('LISTA DE PRECIOS EKM '!A:K,MATCH(C460,'LISTA DE PRECIOS EKM '!A:A,0),MATCH($D$1,'LISTA DE PRECIOS EKM '!$1:$1,0))</f>
        <v>289900</v>
      </c>
      <c r="E460" s="22">
        <f>+INDEX('LISTA DE PRECIOS EKM '!B:K,MATCH(C460,'LISTA DE PRECIOS EKM '!A:A,0),7)</f>
        <v>299900</v>
      </c>
      <c r="F460" s="22">
        <f>+INDEX('LISTA DE PRECIOS EKM '!B:K,MATCH(C460,'LISTA DE PRECIOS EKM '!A:A,0),9)</f>
        <v>309900</v>
      </c>
      <c r="G460" s="22" t="str">
        <f>+IF(ISNUMBER(MATCH(C460,Precios!C:C,0)),"Sí está", "No está")</f>
        <v>No está</v>
      </c>
    </row>
    <row r="461" spans="1:7" hidden="1">
      <c r="A461" s="20">
        <v>557615</v>
      </c>
      <c r="B461" s="22" t="s">
        <v>5633</v>
      </c>
      <c r="C461" s="22" t="s">
        <v>5634</v>
      </c>
      <c r="D461" s="63">
        <f>+INDEX('LISTA DE PRECIOS EKM '!A:K,MATCH(C461,'LISTA DE PRECIOS EKM '!A:A,0),MATCH($D$1,'LISTA DE PRECIOS EKM '!$1:$1,0))</f>
        <v>699900</v>
      </c>
      <c r="E461" s="22">
        <f>+INDEX('LISTA DE PRECIOS EKM '!B:K,MATCH(C461,'LISTA DE PRECIOS EKM '!A:A,0),7)</f>
        <v>719900</v>
      </c>
      <c r="F461" s="22">
        <f>+INDEX('LISTA DE PRECIOS EKM '!B:K,MATCH(C461,'LISTA DE PRECIOS EKM '!A:A,0),9)</f>
        <v>759900</v>
      </c>
      <c r="G461" s="22" t="str">
        <f>+IF(ISNUMBER(MATCH(C461,Precios!C:C,0)),"Sí está", "No está")</f>
        <v>No está</v>
      </c>
    </row>
    <row r="462" spans="1:7" hidden="1">
      <c r="A462" s="20">
        <v>557618</v>
      </c>
      <c r="B462" s="22" t="s">
        <v>5636</v>
      </c>
      <c r="C462" s="22" t="s">
        <v>5637</v>
      </c>
      <c r="D462" s="63">
        <f>+INDEX('LISTA DE PRECIOS EKM '!A:K,MATCH(C462,'LISTA DE PRECIOS EKM '!A:A,0),MATCH($D$1,'LISTA DE PRECIOS EKM '!$1:$1,0))</f>
        <v>219900</v>
      </c>
      <c r="E462" s="22">
        <f>+INDEX('LISTA DE PRECIOS EKM '!B:K,MATCH(C462,'LISTA DE PRECIOS EKM '!A:A,0),7)</f>
        <v>219900</v>
      </c>
      <c r="F462" s="22">
        <f>+INDEX('LISTA DE PRECIOS EKM '!B:K,MATCH(C462,'LISTA DE PRECIOS EKM '!A:A,0),9)</f>
        <v>239900</v>
      </c>
      <c r="G462" s="22" t="str">
        <f>+IF(ISNUMBER(MATCH(C462,Precios!C:C,0)),"Sí está", "No está")</f>
        <v>No está</v>
      </c>
    </row>
    <row r="463" spans="1:7" hidden="1">
      <c r="A463" s="20">
        <v>557619</v>
      </c>
      <c r="B463" s="22" t="s">
        <v>5636</v>
      </c>
      <c r="C463" s="22" t="s">
        <v>5637</v>
      </c>
      <c r="D463" s="63">
        <f>+INDEX('LISTA DE PRECIOS EKM '!A:K,MATCH(C463,'LISTA DE PRECIOS EKM '!A:A,0),MATCH($D$1,'LISTA DE PRECIOS EKM '!$1:$1,0))</f>
        <v>219900</v>
      </c>
      <c r="E463" s="22">
        <f>+INDEX('LISTA DE PRECIOS EKM '!B:K,MATCH(C463,'LISTA DE PRECIOS EKM '!A:A,0),7)</f>
        <v>219900</v>
      </c>
      <c r="F463" s="22">
        <f>+INDEX('LISTA DE PRECIOS EKM '!B:K,MATCH(C463,'LISTA DE PRECIOS EKM '!A:A,0),9)</f>
        <v>239900</v>
      </c>
      <c r="G463" s="22" t="str">
        <f>+IF(ISNUMBER(MATCH(C463,Precios!C:C,0)),"Sí está", "No está")</f>
        <v>No está</v>
      </c>
    </row>
    <row r="464" spans="1:7" hidden="1">
      <c r="A464" s="20">
        <v>557620</v>
      </c>
      <c r="B464" s="22" t="s">
        <v>5638</v>
      </c>
      <c r="C464" s="22" t="s">
        <v>5639</v>
      </c>
      <c r="D464" s="63">
        <f>+INDEX('LISTA DE PRECIOS EKM '!A:K,MATCH(C464,'LISTA DE PRECIOS EKM '!A:A,0),MATCH($D$1,'LISTA DE PRECIOS EKM '!$1:$1,0))</f>
        <v>219900</v>
      </c>
      <c r="E464" s="22">
        <f>+INDEX('LISTA DE PRECIOS EKM '!B:K,MATCH(C464,'LISTA DE PRECIOS EKM '!A:A,0),7)</f>
        <v>219900</v>
      </c>
      <c r="F464" s="22">
        <f>+INDEX('LISTA DE PRECIOS EKM '!B:K,MATCH(C464,'LISTA DE PRECIOS EKM '!A:A,0),9)</f>
        <v>239900</v>
      </c>
      <c r="G464" s="22" t="str">
        <f>+IF(ISNUMBER(MATCH(C464,Precios!C:C,0)),"Sí está", "No está")</f>
        <v>No está</v>
      </c>
    </row>
    <row r="465" spans="1:7" hidden="1">
      <c r="A465" s="20">
        <v>557621</v>
      </c>
      <c r="B465" s="22" t="s">
        <v>5638</v>
      </c>
      <c r="C465" s="22" t="s">
        <v>5639</v>
      </c>
      <c r="D465" s="63">
        <f>+INDEX('LISTA DE PRECIOS EKM '!A:K,MATCH(C465,'LISTA DE PRECIOS EKM '!A:A,0),MATCH($D$1,'LISTA DE PRECIOS EKM '!$1:$1,0))</f>
        <v>219900</v>
      </c>
      <c r="E465" s="22">
        <f>+INDEX('LISTA DE PRECIOS EKM '!B:K,MATCH(C465,'LISTA DE PRECIOS EKM '!A:A,0),7)</f>
        <v>219900</v>
      </c>
      <c r="F465" s="22">
        <f>+INDEX('LISTA DE PRECIOS EKM '!B:K,MATCH(C465,'LISTA DE PRECIOS EKM '!A:A,0),9)</f>
        <v>239900</v>
      </c>
      <c r="G465" s="22" t="str">
        <f>+IF(ISNUMBER(MATCH(C465,Precios!C:C,0)),"Sí está", "No está")</f>
        <v>No está</v>
      </c>
    </row>
    <row r="466" spans="1:7" hidden="1">
      <c r="A466" s="20">
        <v>557622</v>
      </c>
      <c r="B466" s="22" t="s">
        <v>5640</v>
      </c>
      <c r="C466" s="22" t="s">
        <v>5641</v>
      </c>
      <c r="D466" s="63">
        <f>+INDEX('LISTA DE PRECIOS EKM '!A:K,MATCH(C466,'LISTA DE PRECIOS EKM '!A:A,0),MATCH($D$1,'LISTA DE PRECIOS EKM '!$1:$1,0))</f>
        <v>479900</v>
      </c>
      <c r="E466" s="22">
        <f>+INDEX('LISTA DE PRECIOS EKM '!B:K,MATCH(C466,'LISTA DE PRECIOS EKM '!A:A,0),7)</f>
        <v>499900</v>
      </c>
      <c r="F466" s="22">
        <f>+INDEX('LISTA DE PRECIOS EKM '!B:K,MATCH(C466,'LISTA DE PRECIOS EKM '!A:A,0),9)</f>
        <v>519900</v>
      </c>
      <c r="G466" s="22" t="str">
        <f>+IF(ISNUMBER(MATCH(C466,Precios!C:C,0)),"Sí está", "No está")</f>
        <v>No está</v>
      </c>
    </row>
    <row r="467" spans="1:7" hidden="1">
      <c r="A467" s="20">
        <v>557623</v>
      </c>
      <c r="B467" s="22" t="s">
        <v>5640</v>
      </c>
      <c r="C467" s="22" t="s">
        <v>5641</v>
      </c>
      <c r="D467" s="63">
        <f>+INDEX('LISTA DE PRECIOS EKM '!A:K,MATCH(C467,'LISTA DE PRECIOS EKM '!A:A,0),MATCH($D$1,'LISTA DE PRECIOS EKM '!$1:$1,0))</f>
        <v>479900</v>
      </c>
      <c r="E467" s="22">
        <f>+INDEX('LISTA DE PRECIOS EKM '!B:K,MATCH(C467,'LISTA DE PRECIOS EKM '!A:A,0),7)</f>
        <v>499900</v>
      </c>
      <c r="F467" s="22">
        <f>+INDEX('LISTA DE PRECIOS EKM '!B:K,MATCH(C467,'LISTA DE PRECIOS EKM '!A:A,0),9)</f>
        <v>519900</v>
      </c>
      <c r="G467" s="22" t="str">
        <f>+IF(ISNUMBER(MATCH(C467,Precios!C:C,0)),"Sí está", "No está")</f>
        <v>No está</v>
      </c>
    </row>
    <row r="468" spans="1:7" hidden="1">
      <c r="A468" s="20">
        <v>557624</v>
      </c>
      <c r="B468" s="22" t="s">
        <v>5642</v>
      </c>
      <c r="C468" s="22" t="s">
        <v>5643</v>
      </c>
      <c r="D468" s="63">
        <f>+INDEX('LISTA DE PRECIOS EKM '!A:K,MATCH(C468,'LISTA DE PRECIOS EKM '!A:A,0),MATCH($D$1,'LISTA DE PRECIOS EKM '!$1:$1,0))</f>
        <v>359900</v>
      </c>
      <c r="E468" s="22">
        <f>+INDEX('LISTA DE PRECIOS EKM '!B:K,MATCH(C468,'LISTA DE PRECIOS EKM '!A:A,0),7)</f>
        <v>369900</v>
      </c>
      <c r="F468" s="22">
        <f>+INDEX('LISTA DE PRECIOS EKM '!B:K,MATCH(C468,'LISTA DE PRECIOS EKM '!A:A,0),9)</f>
        <v>389900</v>
      </c>
      <c r="G468" s="22" t="str">
        <f>+IF(ISNUMBER(MATCH(C468,Precios!C:C,0)),"Sí está", "No está")</f>
        <v>No está</v>
      </c>
    </row>
    <row r="469" spans="1:7" hidden="1">
      <c r="A469" s="20">
        <v>557625</v>
      </c>
      <c r="B469" s="22" t="s">
        <v>5642</v>
      </c>
      <c r="C469" s="22" t="s">
        <v>5643</v>
      </c>
      <c r="D469" s="63">
        <f>+INDEX('LISTA DE PRECIOS EKM '!A:K,MATCH(C469,'LISTA DE PRECIOS EKM '!A:A,0),MATCH($D$1,'LISTA DE PRECIOS EKM '!$1:$1,0))</f>
        <v>359900</v>
      </c>
      <c r="E469" s="22">
        <f>+INDEX('LISTA DE PRECIOS EKM '!B:K,MATCH(C469,'LISTA DE PRECIOS EKM '!A:A,0),7)</f>
        <v>369900</v>
      </c>
      <c r="F469" s="22">
        <f>+INDEX('LISTA DE PRECIOS EKM '!B:K,MATCH(C469,'LISTA DE PRECIOS EKM '!A:A,0),9)</f>
        <v>389900</v>
      </c>
      <c r="G469" s="22" t="str">
        <f>+IF(ISNUMBER(MATCH(C469,Precios!C:C,0)),"Sí está", "No está")</f>
        <v>No está</v>
      </c>
    </row>
    <row r="470" spans="1:7" hidden="1">
      <c r="A470" s="20">
        <v>557626</v>
      </c>
      <c r="B470" s="22" t="s">
        <v>5644</v>
      </c>
      <c r="C470" s="22" t="s">
        <v>5645</v>
      </c>
      <c r="D470" s="63">
        <f>+INDEX('LISTA DE PRECIOS EKM '!A:K,MATCH(C470,'LISTA DE PRECIOS EKM '!A:A,0),MATCH($D$1,'LISTA DE PRECIOS EKM '!$1:$1,0))</f>
        <v>349900</v>
      </c>
      <c r="E470" s="22">
        <f>+INDEX('LISTA DE PRECIOS EKM '!B:K,MATCH(C470,'LISTA DE PRECIOS EKM '!A:A,0),7)</f>
        <v>359900</v>
      </c>
      <c r="F470" s="22">
        <f>+INDEX('LISTA DE PRECIOS EKM '!B:K,MATCH(C470,'LISTA DE PRECIOS EKM '!A:A,0),9)</f>
        <v>379900</v>
      </c>
      <c r="G470" s="22" t="str">
        <f>+IF(ISNUMBER(MATCH(C470,Precios!C:C,0)),"Sí está", "No está")</f>
        <v>No está</v>
      </c>
    </row>
    <row r="471" spans="1:7" hidden="1">
      <c r="A471" s="20">
        <v>557627</v>
      </c>
      <c r="B471" s="22" t="s">
        <v>5644</v>
      </c>
      <c r="C471" s="22" t="s">
        <v>5645</v>
      </c>
      <c r="D471" s="63">
        <f>+INDEX('LISTA DE PRECIOS EKM '!A:K,MATCH(C471,'LISTA DE PRECIOS EKM '!A:A,0),MATCH($D$1,'LISTA DE PRECIOS EKM '!$1:$1,0))</f>
        <v>349900</v>
      </c>
      <c r="E471" s="22">
        <f>+INDEX('LISTA DE PRECIOS EKM '!B:K,MATCH(C471,'LISTA DE PRECIOS EKM '!A:A,0),7)</f>
        <v>359900</v>
      </c>
      <c r="F471" s="22">
        <f>+INDEX('LISTA DE PRECIOS EKM '!B:K,MATCH(C471,'LISTA DE PRECIOS EKM '!A:A,0),9)</f>
        <v>379900</v>
      </c>
      <c r="G471" s="22" t="str">
        <f>+IF(ISNUMBER(MATCH(C471,Precios!C:C,0)),"Sí está", "No está")</f>
        <v>No está</v>
      </c>
    </row>
    <row r="472" spans="1:7" hidden="1">
      <c r="A472" s="20">
        <v>557628</v>
      </c>
      <c r="B472" s="22" t="s">
        <v>5646</v>
      </c>
      <c r="C472" s="22" t="s">
        <v>5647</v>
      </c>
      <c r="D472" s="63">
        <f>+INDEX('LISTA DE PRECIOS EKM '!A:K,MATCH(C472,'LISTA DE PRECIOS EKM '!A:A,0),MATCH($D$1,'LISTA DE PRECIOS EKM '!$1:$1,0))</f>
        <v>349900</v>
      </c>
      <c r="E472" s="22">
        <f>+INDEX('LISTA DE PRECIOS EKM '!B:K,MATCH(C472,'LISTA DE PRECIOS EKM '!A:A,0),7)</f>
        <v>359900</v>
      </c>
      <c r="F472" s="22">
        <f>+INDEX('LISTA DE PRECIOS EKM '!B:K,MATCH(C472,'LISTA DE PRECIOS EKM '!A:A,0),9)</f>
        <v>379900</v>
      </c>
      <c r="G472" s="22" t="str">
        <f>+IF(ISNUMBER(MATCH(C472,Precios!C:C,0)),"Sí está", "No está")</f>
        <v>No está</v>
      </c>
    </row>
    <row r="473" spans="1:7" hidden="1">
      <c r="A473" s="20">
        <v>557629</v>
      </c>
      <c r="B473" s="22" t="s">
        <v>5646</v>
      </c>
      <c r="C473" s="22" t="s">
        <v>5647</v>
      </c>
      <c r="D473" s="63">
        <f>+INDEX('LISTA DE PRECIOS EKM '!A:K,MATCH(C473,'LISTA DE PRECIOS EKM '!A:A,0),MATCH($D$1,'LISTA DE PRECIOS EKM '!$1:$1,0))</f>
        <v>349900</v>
      </c>
      <c r="E473" s="22">
        <f>+INDEX('LISTA DE PRECIOS EKM '!B:K,MATCH(C473,'LISTA DE PRECIOS EKM '!A:A,0),7)</f>
        <v>359900</v>
      </c>
      <c r="F473" s="22">
        <f>+INDEX('LISTA DE PRECIOS EKM '!B:K,MATCH(C473,'LISTA DE PRECIOS EKM '!A:A,0),9)</f>
        <v>379900</v>
      </c>
      <c r="G473" s="22" t="str">
        <f>+IF(ISNUMBER(MATCH(C473,Precios!C:C,0)),"Sí está", "No está")</f>
        <v>No está</v>
      </c>
    </row>
    <row r="474" spans="1:7" hidden="1">
      <c r="A474" s="20">
        <v>557630</v>
      </c>
      <c r="B474" s="22" t="s">
        <v>5648</v>
      </c>
      <c r="C474" s="22" t="s">
        <v>5649</v>
      </c>
      <c r="D474" s="63">
        <f>+INDEX('LISTA DE PRECIOS EKM '!A:K,MATCH(C474,'LISTA DE PRECIOS EKM '!A:A,0),MATCH($D$1,'LISTA DE PRECIOS EKM '!$1:$1,0))</f>
        <v>349900</v>
      </c>
      <c r="E474" s="22">
        <f>+INDEX('LISTA DE PRECIOS EKM '!B:K,MATCH(C474,'LISTA DE PRECIOS EKM '!A:A,0),7)</f>
        <v>359900</v>
      </c>
      <c r="F474" s="22">
        <f>+INDEX('LISTA DE PRECIOS EKM '!B:K,MATCH(C474,'LISTA DE PRECIOS EKM '!A:A,0),9)</f>
        <v>379900</v>
      </c>
      <c r="G474" s="22" t="str">
        <f>+IF(ISNUMBER(MATCH(C474,Precios!C:C,0)),"Sí está", "No está")</f>
        <v>No está</v>
      </c>
    </row>
    <row r="475" spans="1:7" hidden="1">
      <c r="A475" s="20">
        <v>566375</v>
      </c>
      <c r="B475" s="22" t="s">
        <v>5648</v>
      </c>
      <c r="C475" s="22" t="s">
        <v>5649</v>
      </c>
      <c r="D475" s="63">
        <f>+INDEX('LISTA DE PRECIOS EKM '!A:K,MATCH(C475,'LISTA DE PRECIOS EKM '!A:A,0),MATCH($D$1,'LISTA DE PRECIOS EKM '!$1:$1,0))</f>
        <v>349900</v>
      </c>
      <c r="E475" s="22">
        <f>+INDEX('LISTA DE PRECIOS EKM '!B:K,MATCH(C475,'LISTA DE PRECIOS EKM '!A:A,0),7)</f>
        <v>359900</v>
      </c>
      <c r="F475" s="22">
        <f>+INDEX('LISTA DE PRECIOS EKM '!B:K,MATCH(C475,'LISTA DE PRECIOS EKM '!A:A,0),9)</f>
        <v>379900</v>
      </c>
      <c r="G475" s="22" t="str">
        <f>+IF(ISNUMBER(MATCH(C475,Precios!C:C,0)),"Sí está", "No está")</f>
        <v>No está</v>
      </c>
    </row>
    <row r="476" spans="1:7" hidden="1">
      <c r="A476" s="20">
        <v>566376</v>
      </c>
      <c r="B476" s="22" t="s">
        <v>5650</v>
      </c>
      <c r="C476" s="22" t="s">
        <v>5651</v>
      </c>
      <c r="D476" s="63">
        <f>+INDEX('LISTA DE PRECIOS EKM '!A:K,MATCH(C476,'LISTA DE PRECIOS EKM '!A:A,0),MATCH($D$1,'LISTA DE PRECIOS EKM '!$1:$1,0))</f>
        <v>349900</v>
      </c>
      <c r="E476" s="22">
        <f>+INDEX('LISTA DE PRECIOS EKM '!B:K,MATCH(C476,'LISTA DE PRECIOS EKM '!A:A,0),7)</f>
        <v>359900</v>
      </c>
      <c r="F476" s="22">
        <f>+INDEX('LISTA DE PRECIOS EKM '!B:K,MATCH(C476,'LISTA DE PRECIOS EKM '!A:A,0),9)</f>
        <v>379900</v>
      </c>
      <c r="G476" s="22" t="str">
        <f>+IF(ISNUMBER(MATCH(C476,Precios!C:C,0)),"Sí está", "No está")</f>
        <v>No está</v>
      </c>
    </row>
    <row r="477" spans="1:7" hidden="1">
      <c r="A477" s="20">
        <v>566380</v>
      </c>
      <c r="B477" s="22" t="s">
        <v>5650</v>
      </c>
      <c r="C477" s="22" t="s">
        <v>5651</v>
      </c>
      <c r="D477" s="63">
        <f>+INDEX('LISTA DE PRECIOS EKM '!A:K,MATCH(C477,'LISTA DE PRECIOS EKM '!A:A,0),MATCH($D$1,'LISTA DE PRECIOS EKM '!$1:$1,0))</f>
        <v>349900</v>
      </c>
      <c r="E477" s="22">
        <f>+INDEX('LISTA DE PRECIOS EKM '!B:K,MATCH(C477,'LISTA DE PRECIOS EKM '!A:A,0),7)</f>
        <v>359900</v>
      </c>
      <c r="F477" s="22">
        <f>+INDEX('LISTA DE PRECIOS EKM '!B:K,MATCH(C477,'LISTA DE PRECIOS EKM '!A:A,0),9)</f>
        <v>379900</v>
      </c>
      <c r="G477" s="22" t="str">
        <f>+IF(ISNUMBER(MATCH(C477,Precios!C:C,0)),"Sí está", "No está")</f>
        <v>No está</v>
      </c>
    </row>
    <row r="478" spans="1:7" hidden="1">
      <c r="A478" s="20">
        <v>566381</v>
      </c>
      <c r="B478" s="22" t="s">
        <v>5652</v>
      </c>
      <c r="C478" s="22" t="s">
        <v>5653</v>
      </c>
      <c r="D478" s="63">
        <f>+INDEX('LISTA DE PRECIOS EKM '!A:K,MATCH(C478,'LISTA DE PRECIOS EKM '!A:A,0),MATCH($D$1,'LISTA DE PRECIOS EKM '!$1:$1,0))</f>
        <v>349900</v>
      </c>
      <c r="E478" s="22">
        <f>+INDEX('LISTA DE PRECIOS EKM '!B:K,MATCH(C478,'LISTA DE PRECIOS EKM '!A:A,0),7)</f>
        <v>359900</v>
      </c>
      <c r="F478" s="22">
        <f>+INDEX('LISTA DE PRECIOS EKM '!B:K,MATCH(C478,'LISTA DE PRECIOS EKM '!A:A,0),9)</f>
        <v>379900</v>
      </c>
      <c r="G478" s="22" t="str">
        <f>+IF(ISNUMBER(MATCH(C478,Precios!C:C,0)),"Sí está", "No está")</f>
        <v>No está</v>
      </c>
    </row>
    <row r="479" spans="1:7" hidden="1">
      <c r="A479" s="20">
        <v>566384</v>
      </c>
      <c r="B479" s="22" t="s">
        <v>5652</v>
      </c>
      <c r="C479" s="22" t="s">
        <v>5653</v>
      </c>
      <c r="D479" s="63">
        <f>+INDEX('LISTA DE PRECIOS EKM '!A:K,MATCH(C479,'LISTA DE PRECIOS EKM '!A:A,0),MATCH($D$1,'LISTA DE PRECIOS EKM '!$1:$1,0))</f>
        <v>349900</v>
      </c>
      <c r="E479" s="22">
        <f>+INDEX('LISTA DE PRECIOS EKM '!B:K,MATCH(C479,'LISTA DE PRECIOS EKM '!A:A,0),7)</f>
        <v>359900</v>
      </c>
      <c r="F479" s="22">
        <f>+INDEX('LISTA DE PRECIOS EKM '!B:K,MATCH(C479,'LISTA DE PRECIOS EKM '!A:A,0),9)</f>
        <v>379900</v>
      </c>
      <c r="G479" s="22" t="str">
        <f>+IF(ISNUMBER(MATCH(C479,Precios!C:C,0)),"Sí está", "No está")</f>
        <v>No está</v>
      </c>
    </row>
    <row r="480" spans="1:7" hidden="1">
      <c r="A480" s="20">
        <v>566387</v>
      </c>
      <c r="B480" s="22" t="s">
        <v>5655</v>
      </c>
      <c r="C480" s="22" t="s">
        <v>5656</v>
      </c>
      <c r="D480" s="63">
        <f>+INDEX('LISTA DE PRECIOS EKM '!A:K,MATCH(C480,'LISTA DE PRECIOS EKM '!A:A,0),MATCH($D$1,'LISTA DE PRECIOS EKM '!$1:$1,0))</f>
        <v>269900</v>
      </c>
      <c r="E480" s="22">
        <f>+INDEX('LISTA DE PRECIOS EKM '!B:K,MATCH(C480,'LISTA DE PRECIOS EKM '!A:A,0),7)</f>
        <v>279900</v>
      </c>
      <c r="F480" s="22">
        <f>+INDEX('LISTA DE PRECIOS EKM '!B:K,MATCH(C480,'LISTA DE PRECIOS EKM '!A:A,0),9)</f>
        <v>289900</v>
      </c>
      <c r="G480" s="22" t="str">
        <f>+IF(ISNUMBER(MATCH(C480,Precios!C:C,0)),"Sí está", "No está")</f>
        <v>No está</v>
      </c>
    </row>
    <row r="481" spans="1:7" hidden="1">
      <c r="A481" s="20">
        <v>566388</v>
      </c>
      <c r="B481" s="22" t="s">
        <v>5655</v>
      </c>
      <c r="C481" s="22" t="s">
        <v>5656</v>
      </c>
      <c r="D481" s="63">
        <f>+INDEX('LISTA DE PRECIOS EKM '!A:K,MATCH(C481,'LISTA DE PRECIOS EKM '!A:A,0),MATCH($D$1,'LISTA DE PRECIOS EKM '!$1:$1,0))</f>
        <v>269900</v>
      </c>
      <c r="E481" s="22">
        <f>+INDEX('LISTA DE PRECIOS EKM '!B:K,MATCH(C481,'LISTA DE PRECIOS EKM '!A:A,0),7)</f>
        <v>279900</v>
      </c>
      <c r="F481" s="22">
        <f>+INDEX('LISTA DE PRECIOS EKM '!B:K,MATCH(C481,'LISTA DE PRECIOS EKM '!A:A,0),9)</f>
        <v>289900</v>
      </c>
      <c r="G481" s="22" t="str">
        <f>+IF(ISNUMBER(MATCH(C481,Precios!C:C,0)),"Sí está", "No está")</f>
        <v>No está</v>
      </c>
    </row>
    <row r="482" spans="1:7" hidden="1">
      <c r="A482" s="20">
        <v>566390</v>
      </c>
      <c r="B482" s="22" t="s">
        <v>5657</v>
      </c>
      <c r="C482" s="22" t="s">
        <v>5658</v>
      </c>
      <c r="D482" s="63">
        <f>+INDEX('LISTA DE PRECIOS EKM '!A:K,MATCH(C482,'LISTA DE PRECIOS EKM '!A:A,0),MATCH($D$1,'LISTA DE PRECIOS EKM '!$1:$1,0))</f>
        <v>319900</v>
      </c>
      <c r="E482" s="22">
        <f>+INDEX('LISTA DE PRECIOS EKM '!B:K,MATCH(C482,'LISTA DE PRECIOS EKM '!A:A,0),7)</f>
        <v>329900</v>
      </c>
      <c r="F482" s="22">
        <f>+INDEX('LISTA DE PRECIOS EKM '!B:K,MATCH(C482,'LISTA DE PRECIOS EKM '!A:A,0),9)</f>
        <v>349900</v>
      </c>
      <c r="G482" s="22" t="str">
        <f>+IF(ISNUMBER(MATCH(C482,Precios!C:C,0)),"Sí está", "No está")</f>
        <v>No está</v>
      </c>
    </row>
    <row r="483" spans="1:7" hidden="1">
      <c r="A483" s="20">
        <v>566391</v>
      </c>
      <c r="B483" s="22" t="s">
        <v>5657</v>
      </c>
      <c r="C483" s="22" t="s">
        <v>5658</v>
      </c>
      <c r="D483" s="63">
        <f>+INDEX('LISTA DE PRECIOS EKM '!A:K,MATCH(C483,'LISTA DE PRECIOS EKM '!A:A,0),MATCH($D$1,'LISTA DE PRECIOS EKM '!$1:$1,0))</f>
        <v>319900</v>
      </c>
      <c r="E483" s="22">
        <f>+INDEX('LISTA DE PRECIOS EKM '!B:K,MATCH(C483,'LISTA DE PRECIOS EKM '!A:A,0),7)</f>
        <v>329900</v>
      </c>
      <c r="F483" s="22">
        <f>+INDEX('LISTA DE PRECIOS EKM '!B:K,MATCH(C483,'LISTA DE PRECIOS EKM '!A:A,0),9)</f>
        <v>349900</v>
      </c>
      <c r="G483" s="22" t="str">
        <f>+IF(ISNUMBER(MATCH(C483,Precios!C:C,0)),"Sí está", "No está")</f>
        <v>No está</v>
      </c>
    </row>
    <row r="484" spans="1:7" hidden="1">
      <c r="A484" s="20">
        <v>566392</v>
      </c>
      <c r="B484" s="22" t="s">
        <v>5659</v>
      </c>
      <c r="C484" s="22" t="s">
        <v>5660</v>
      </c>
      <c r="D484" s="63">
        <f>+INDEX('LISTA DE PRECIOS EKM '!A:K,MATCH(C484,'LISTA DE PRECIOS EKM '!A:A,0),MATCH($D$1,'LISTA DE PRECIOS EKM '!$1:$1,0))</f>
        <v>319900</v>
      </c>
      <c r="E484" s="22">
        <f>+INDEX('LISTA DE PRECIOS EKM '!B:K,MATCH(C484,'LISTA DE PRECIOS EKM '!A:A,0),7)</f>
        <v>329900</v>
      </c>
      <c r="F484" s="22">
        <f>+INDEX('LISTA DE PRECIOS EKM '!B:K,MATCH(C484,'LISTA DE PRECIOS EKM '!A:A,0),9)</f>
        <v>349900</v>
      </c>
      <c r="G484" s="22" t="str">
        <f>+IF(ISNUMBER(MATCH(C484,Precios!C:C,0)),"Sí está", "No está")</f>
        <v>No está</v>
      </c>
    </row>
    <row r="485" spans="1:7" hidden="1">
      <c r="A485" s="20">
        <v>566394</v>
      </c>
      <c r="B485" s="22" t="s">
        <v>5659</v>
      </c>
      <c r="C485" s="22" t="s">
        <v>5660</v>
      </c>
      <c r="D485" s="63">
        <f>+INDEX('LISTA DE PRECIOS EKM '!A:K,MATCH(C485,'LISTA DE PRECIOS EKM '!A:A,0),MATCH($D$1,'LISTA DE PRECIOS EKM '!$1:$1,0))</f>
        <v>319900</v>
      </c>
      <c r="E485" s="22">
        <f>+INDEX('LISTA DE PRECIOS EKM '!B:K,MATCH(C485,'LISTA DE PRECIOS EKM '!A:A,0),7)</f>
        <v>329900</v>
      </c>
      <c r="F485" s="22">
        <f>+INDEX('LISTA DE PRECIOS EKM '!B:K,MATCH(C485,'LISTA DE PRECIOS EKM '!A:A,0),9)</f>
        <v>349900</v>
      </c>
      <c r="G485" s="22" t="str">
        <f>+IF(ISNUMBER(MATCH(C485,Precios!C:C,0)),"Sí está", "No está")</f>
        <v>No está</v>
      </c>
    </row>
    <row r="486" spans="1:7" hidden="1">
      <c r="A486" s="20">
        <v>566398</v>
      </c>
      <c r="B486" s="22" t="s">
        <v>5662</v>
      </c>
      <c r="C486" s="22" t="s">
        <v>5663</v>
      </c>
      <c r="D486" s="63">
        <f>+INDEX('LISTA DE PRECIOS EKM '!A:K,MATCH(C486,'LISTA DE PRECIOS EKM '!A:A,0),MATCH($D$1,'LISTA DE PRECIOS EKM '!$1:$1,0))</f>
        <v>339900</v>
      </c>
      <c r="E486" s="22">
        <f>+INDEX('LISTA DE PRECIOS EKM '!B:K,MATCH(C486,'LISTA DE PRECIOS EKM '!A:A,0),7)</f>
        <v>349900</v>
      </c>
      <c r="F486" s="22">
        <f>+INDEX('LISTA DE PRECIOS EKM '!B:K,MATCH(C486,'LISTA DE PRECIOS EKM '!A:A,0),9)</f>
        <v>369900</v>
      </c>
      <c r="G486" s="22" t="str">
        <f>+IF(ISNUMBER(MATCH(C486,Precios!C:C,0)),"Sí está", "No está")</f>
        <v>No está</v>
      </c>
    </row>
    <row r="487" spans="1:7" hidden="1">
      <c r="A487" s="20">
        <v>566400</v>
      </c>
      <c r="B487" s="22" t="s">
        <v>5662</v>
      </c>
      <c r="C487" s="22" t="s">
        <v>5663</v>
      </c>
      <c r="D487" s="63">
        <f>+INDEX('LISTA DE PRECIOS EKM '!A:K,MATCH(C487,'LISTA DE PRECIOS EKM '!A:A,0),MATCH($D$1,'LISTA DE PRECIOS EKM '!$1:$1,0))</f>
        <v>339900</v>
      </c>
      <c r="E487" s="22">
        <f>+INDEX('LISTA DE PRECIOS EKM '!B:K,MATCH(C487,'LISTA DE PRECIOS EKM '!A:A,0),7)</f>
        <v>349900</v>
      </c>
      <c r="F487" s="22">
        <f>+INDEX('LISTA DE PRECIOS EKM '!B:K,MATCH(C487,'LISTA DE PRECIOS EKM '!A:A,0),9)</f>
        <v>369900</v>
      </c>
      <c r="G487" s="22" t="str">
        <f>+IF(ISNUMBER(MATCH(C487,Precios!C:C,0)),"Sí está", "No está")</f>
        <v>No está</v>
      </c>
    </row>
    <row r="488" spans="1:7" hidden="1">
      <c r="A488" s="20">
        <v>566403</v>
      </c>
      <c r="B488" s="22" t="s">
        <v>5664</v>
      </c>
      <c r="C488" s="22" t="s">
        <v>5665</v>
      </c>
      <c r="D488" s="63">
        <f>+INDEX('LISTA DE PRECIOS EKM '!A:K,MATCH(C488,'LISTA DE PRECIOS EKM '!A:A,0),MATCH($D$1,'LISTA DE PRECIOS EKM '!$1:$1,0))</f>
        <v>269900</v>
      </c>
      <c r="E488" s="22">
        <f>+INDEX('LISTA DE PRECIOS EKM '!B:K,MATCH(C488,'LISTA DE PRECIOS EKM '!A:A,0),7)</f>
        <v>279900</v>
      </c>
      <c r="F488" s="22">
        <f>+INDEX('LISTA DE PRECIOS EKM '!B:K,MATCH(C488,'LISTA DE PRECIOS EKM '!A:A,0),9)</f>
        <v>289900</v>
      </c>
      <c r="G488" s="22" t="str">
        <f>+IF(ISNUMBER(MATCH(C488,Precios!C:C,0)),"Sí está", "No está")</f>
        <v>No está</v>
      </c>
    </row>
    <row r="489" spans="1:7" hidden="1">
      <c r="A489" s="20">
        <v>566405</v>
      </c>
      <c r="B489" s="22" t="s">
        <v>5664</v>
      </c>
      <c r="C489" s="22" t="s">
        <v>5665</v>
      </c>
      <c r="D489" s="63">
        <f>+INDEX('LISTA DE PRECIOS EKM '!A:K,MATCH(C489,'LISTA DE PRECIOS EKM '!A:A,0),MATCH($D$1,'LISTA DE PRECIOS EKM '!$1:$1,0))</f>
        <v>269900</v>
      </c>
      <c r="E489" s="22">
        <f>+INDEX('LISTA DE PRECIOS EKM '!B:K,MATCH(C489,'LISTA DE PRECIOS EKM '!A:A,0),7)</f>
        <v>279900</v>
      </c>
      <c r="F489" s="22">
        <f>+INDEX('LISTA DE PRECIOS EKM '!B:K,MATCH(C489,'LISTA DE PRECIOS EKM '!A:A,0),9)</f>
        <v>289900</v>
      </c>
      <c r="G489" s="22" t="str">
        <f>+IF(ISNUMBER(MATCH(C489,Precios!C:C,0)),"Sí está", "No está")</f>
        <v>No está</v>
      </c>
    </row>
    <row r="490" spans="1:7" hidden="1">
      <c r="A490" s="20">
        <v>566407</v>
      </c>
      <c r="B490" s="22" t="s">
        <v>5666</v>
      </c>
      <c r="C490" s="22" t="s">
        <v>5667</v>
      </c>
      <c r="D490" s="63">
        <f>+INDEX('LISTA DE PRECIOS EKM '!A:K,MATCH(C490,'LISTA DE PRECIOS EKM '!A:A,0),MATCH($D$1,'LISTA DE PRECIOS EKM '!$1:$1,0))</f>
        <v>269900</v>
      </c>
      <c r="E490" s="22">
        <f>+INDEX('LISTA DE PRECIOS EKM '!B:K,MATCH(C490,'LISTA DE PRECIOS EKM '!A:A,0),7)</f>
        <v>279900</v>
      </c>
      <c r="F490" s="22">
        <f>+INDEX('LISTA DE PRECIOS EKM '!B:K,MATCH(C490,'LISTA DE PRECIOS EKM '!A:A,0),9)</f>
        <v>289900</v>
      </c>
      <c r="G490" s="22" t="str">
        <f>+IF(ISNUMBER(MATCH(C490,Precios!C:C,0)),"Sí está", "No está")</f>
        <v>No está</v>
      </c>
    </row>
    <row r="491" spans="1:7" hidden="1">
      <c r="A491" s="20">
        <v>566409</v>
      </c>
      <c r="B491" s="22" t="s">
        <v>5666</v>
      </c>
      <c r="C491" s="22" t="s">
        <v>5667</v>
      </c>
      <c r="D491" s="63">
        <f>+INDEX('LISTA DE PRECIOS EKM '!A:K,MATCH(C491,'LISTA DE PRECIOS EKM '!A:A,0),MATCH($D$1,'LISTA DE PRECIOS EKM '!$1:$1,0))</f>
        <v>269900</v>
      </c>
      <c r="E491" s="22">
        <f>+INDEX('LISTA DE PRECIOS EKM '!B:K,MATCH(C491,'LISTA DE PRECIOS EKM '!A:A,0),7)</f>
        <v>279900</v>
      </c>
      <c r="F491" s="22">
        <f>+INDEX('LISTA DE PRECIOS EKM '!B:K,MATCH(C491,'LISTA DE PRECIOS EKM '!A:A,0),9)</f>
        <v>289900</v>
      </c>
      <c r="G491" s="22" t="str">
        <f>+IF(ISNUMBER(MATCH(C491,Precios!C:C,0)),"Sí está", "No está")</f>
        <v>No está</v>
      </c>
    </row>
    <row r="492" spans="1:7" hidden="1">
      <c r="A492" s="20">
        <v>566410</v>
      </c>
      <c r="B492" s="22" t="s">
        <v>5668</v>
      </c>
      <c r="C492" s="22" t="s">
        <v>5669</v>
      </c>
      <c r="D492" s="63">
        <f>+INDEX('LISTA DE PRECIOS EKM '!A:K,MATCH(C492,'LISTA DE PRECIOS EKM '!A:A,0),MATCH($D$1,'LISTA DE PRECIOS EKM '!$1:$1,0))</f>
        <v>339900</v>
      </c>
      <c r="E492" s="22">
        <f>+INDEX('LISTA DE PRECIOS EKM '!B:K,MATCH(C492,'LISTA DE PRECIOS EKM '!A:A,0),7)</f>
        <v>349900</v>
      </c>
      <c r="F492" s="22">
        <f>+INDEX('LISTA DE PRECIOS EKM '!B:K,MATCH(C492,'LISTA DE PRECIOS EKM '!A:A,0),9)</f>
        <v>369900</v>
      </c>
      <c r="G492" s="22" t="str">
        <f>+IF(ISNUMBER(MATCH(C492,Precios!C:C,0)),"Sí está", "No está")</f>
        <v>No está</v>
      </c>
    </row>
    <row r="493" spans="1:7" hidden="1">
      <c r="A493" s="20">
        <v>566411</v>
      </c>
      <c r="B493" s="22" t="s">
        <v>5668</v>
      </c>
      <c r="C493" s="22" t="s">
        <v>5669</v>
      </c>
      <c r="D493" s="63">
        <f>+INDEX('LISTA DE PRECIOS EKM '!A:K,MATCH(C493,'LISTA DE PRECIOS EKM '!A:A,0),MATCH($D$1,'LISTA DE PRECIOS EKM '!$1:$1,0))</f>
        <v>339900</v>
      </c>
      <c r="E493" s="22">
        <f>+INDEX('LISTA DE PRECIOS EKM '!B:K,MATCH(C493,'LISTA DE PRECIOS EKM '!A:A,0),7)</f>
        <v>349900</v>
      </c>
      <c r="F493" s="22">
        <f>+INDEX('LISTA DE PRECIOS EKM '!B:K,MATCH(C493,'LISTA DE PRECIOS EKM '!A:A,0),9)</f>
        <v>369900</v>
      </c>
      <c r="G493" s="22" t="str">
        <f>+IF(ISNUMBER(MATCH(C493,Precios!C:C,0)),"Sí está", "No está")</f>
        <v>No está</v>
      </c>
    </row>
    <row r="494" spans="1:7" hidden="1">
      <c r="A494" s="20">
        <v>566412</v>
      </c>
      <c r="B494" s="22" t="s">
        <v>5670</v>
      </c>
      <c r="C494" s="22" t="s">
        <v>5671</v>
      </c>
      <c r="D494" s="63">
        <f>+INDEX('LISTA DE PRECIOS EKM '!A:K,MATCH(C494,'LISTA DE PRECIOS EKM '!A:A,0),MATCH($D$1,'LISTA DE PRECIOS EKM '!$1:$1,0))</f>
        <v>249900</v>
      </c>
      <c r="E494" s="22">
        <f>+INDEX('LISTA DE PRECIOS EKM '!B:K,MATCH(C494,'LISTA DE PRECIOS EKM '!A:A,0),7)</f>
        <v>259900</v>
      </c>
      <c r="F494" s="22">
        <f>+INDEX('LISTA DE PRECIOS EKM '!B:K,MATCH(C494,'LISTA DE PRECIOS EKM '!A:A,0),9)</f>
        <v>269900</v>
      </c>
      <c r="G494" s="22" t="str">
        <f>+IF(ISNUMBER(MATCH(C494,Precios!C:C,0)),"Sí está", "No está")</f>
        <v>No está</v>
      </c>
    </row>
    <row r="495" spans="1:7" hidden="1">
      <c r="A495" s="20">
        <v>572801</v>
      </c>
      <c r="B495" s="22" t="s">
        <v>5670</v>
      </c>
      <c r="C495" s="22" t="s">
        <v>5671</v>
      </c>
      <c r="D495" s="63">
        <f>+INDEX('LISTA DE PRECIOS EKM '!A:K,MATCH(C495,'LISTA DE PRECIOS EKM '!A:A,0),MATCH($D$1,'LISTA DE PRECIOS EKM '!$1:$1,0))</f>
        <v>249900</v>
      </c>
      <c r="E495" s="22">
        <f>+INDEX('LISTA DE PRECIOS EKM '!B:K,MATCH(C495,'LISTA DE PRECIOS EKM '!A:A,0),7)</f>
        <v>259900</v>
      </c>
      <c r="F495" s="22">
        <f>+INDEX('LISTA DE PRECIOS EKM '!B:K,MATCH(C495,'LISTA DE PRECIOS EKM '!A:A,0),9)</f>
        <v>269900</v>
      </c>
      <c r="G495" s="22" t="str">
        <f>+IF(ISNUMBER(MATCH(C495,Precios!C:C,0)),"Sí está", "No está")</f>
        <v>No está</v>
      </c>
    </row>
    <row r="496" spans="1:7" hidden="1">
      <c r="A496" s="20">
        <v>572802</v>
      </c>
      <c r="B496" s="22" t="s">
        <v>5672</v>
      </c>
      <c r="C496" s="22" t="s">
        <v>5673</v>
      </c>
      <c r="D496" s="63">
        <f>+INDEX('LISTA DE PRECIOS EKM '!A:K,MATCH(C496,'LISTA DE PRECIOS EKM '!A:A,0),MATCH($D$1,'LISTA DE PRECIOS EKM '!$1:$1,0))</f>
        <v>249900</v>
      </c>
      <c r="E496" s="22">
        <f>+INDEX('LISTA DE PRECIOS EKM '!B:K,MATCH(C496,'LISTA DE PRECIOS EKM '!A:A,0),7)</f>
        <v>259900</v>
      </c>
      <c r="F496" s="22">
        <f>+INDEX('LISTA DE PRECIOS EKM '!B:K,MATCH(C496,'LISTA DE PRECIOS EKM '!A:A,0),9)</f>
        <v>269900</v>
      </c>
      <c r="G496" s="22" t="str">
        <f>+IF(ISNUMBER(MATCH(C496,Precios!C:C,0)),"Sí está", "No está")</f>
        <v>No está</v>
      </c>
    </row>
    <row r="497" spans="1:7" hidden="1">
      <c r="A497" s="20">
        <v>572803</v>
      </c>
      <c r="B497" s="22" t="s">
        <v>5672</v>
      </c>
      <c r="C497" s="22" t="s">
        <v>5673</v>
      </c>
      <c r="D497" s="63">
        <f>+INDEX('LISTA DE PRECIOS EKM '!A:K,MATCH(C497,'LISTA DE PRECIOS EKM '!A:A,0),MATCH($D$1,'LISTA DE PRECIOS EKM '!$1:$1,0))</f>
        <v>249900</v>
      </c>
      <c r="E497" s="22">
        <f>+INDEX('LISTA DE PRECIOS EKM '!B:K,MATCH(C497,'LISTA DE PRECIOS EKM '!A:A,0),7)</f>
        <v>259900</v>
      </c>
      <c r="F497" s="22">
        <f>+INDEX('LISTA DE PRECIOS EKM '!B:K,MATCH(C497,'LISTA DE PRECIOS EKM '!A:A,0),9)</f>
        <v>269900</v>
      </c>
      <c r="G497" s="22" t="str">
        <f>+IF(ISNUMBER(MATCH(C497,Precios!C:C,0)),"Sí está", "No está")</f>
        <v>No está</v>
      </c>
    </row>
    <row r="498" spans="1:7" hidden="1">
      <c r="A498" s="20">
        <v>572804</v>
      </c>
      <c r="B498" s="22" t="s">
        <v>5674</v>
      </c>
      <c r="C498" s="22" t="s">
        <v>5675</v>
      </c>
      <c r="D498" s="63">
        <f>+INDEX('LISTA DE PRECIOS EKM '!A:K,MATCH(C498,'LISTA DE PRECIOS EKM '!A:A,0),MATCH($D$1,'LISTA DE PRECIOS EKM '!$1:$1,0))</f>
        <v>339900</v>
      </c>
      <c r="E498" s="22">
        <f>+INDEX('LISTA DE PRECIOS EKM '!B:K,MATCH(C498,'LISTA DE PRECIOS EKM '!A:A,0),7)</f>
        <v>349900</v>
      </c>
      <c r="F498" s="22">
        <f>+INDEX('LISTA DE PRECIOS EKM '!B:K,MATCH(C498,'LISTA DE PRECIOS EKM '!A:A,0),9)</f>
        <v>369900</v>
      </c>
      <c r="G498" s="22" t="str">
        <f>+IF(ISNUMBER(MATCH(C498,Precios!C:C,0)),"Sí está", "No está")</f>
        <v>No está</v>
      </c>
    </row>
    <row r="499" spans="1:7" hidden="1">
      <c r="A499" s="20">
        <v>572805</v>
      </c>
      <c r="B499" s="22" t="s">
        <v>5674</v>
      </c>
      <c r="C499" s="22" t="s">
        <v>5675</v>
      </c>
      <c r="D499" s="63">
        <f>+INDEX('LISTA DE PRECIOS EKM '!A:K,MATCH(C499,'LISTA DE PRECIOS EKM '!A:A,0),MATCH($D$1,'LISTA DE PRECIOS EKM '!$1:$1,0))</f>
        <v>339900</v>
      </c>
      <c r="E499" s="22">
        <f>+INDEX('LISTA DE PRECIOS EKM '!B:K,MATCH(C499,'LISTA DE PRECIOS EKM '!A:A,0),7)</f>
        <v>349900</v>
      </c>
      <c r="F499" s="22">
        <f>+INDEX('LISTA DE PRECIOS EKM '!B:K,MATCH(C499,'LISTA DE PRECIOS EKM '!A:A,0),9)</f>
        <v>369900</v>
      </c>
      <c r="G499" s="22" t="str">
        <f>+IF(ISNUMBER(MATCH(C499,Precios!C:C,0)),"Sí está", "No está")</f>
        <v>No está</v>
      </c>
    </row>
    <row r="500" spans="1:7" hidden="1">
      <c r="A500" s="20">
        <v>572806</v>
      </c>
      <c r="B500" s="22" t="s">
        <v>5676</v>
      </c>
      <c r="C500" s="22" t="s">
        <v>5677</v>
      </c>
      <c r="D500" s="63">
        <f>+INDEX('LISTA DE PRECIOS EKM '!A:K,MATCH(C500,'LISTA DE PRECIOS EKM '!A:A,0),MATCH($D$1,'LISTA DE PRECIOS EKM '!$1:$1,0))</f>
        <v>269900</v>
      </c>
      <c r="E500" s="22">
        <f>+INDEX('LISTA DE PRECIOS EKM '!B:K,MATCH(C500,'LISTA DE PRECIOS EKM '!A:A,0),7)</f>
        <v>279900</v>
      </c>
      <c r="F500" s="22">
        <f>+INDEX('LISTA DE PRECIOS EKM '!B:K,MATCH(C500,'LISTA DE PRECIOS EKM '!A:A,0),9)</f>
        <v>289900</v>
      </c>
      <c r="G500" s="22" t="str">
        <f>+IF(ISNUMBER(MATCH(C500,Precios!C:C,0)),"Sí está", "No está")</f>
        <v>No está</v>
      </c>
    </row>
    <row r="501" spans="1:7" hidden="1">
      <c r="A501" s="20">
        <v>572807</v>
      </c>
      <c r="B501" s="22" t="s">
        <v>5676</v>
      </c>
      <c r="C501" s="22" t="s">
        <v>5677</v>
      </c>
      <c r="D501" s="63">
        <f>+INDEX('LISTA DE PRECIOS EKM '!A:K,MATCH(C501,'LISTA DE PRECIOS EKM '!A:A,0),MATCH($D$1,'LISTA DE PRECIOS EKM '!$1:$1,0))</f>
        <v>269900</v>
      </c>
      <c r="E501" s="22">
        <f>+INDEX('LISTA DE PRECIOS EKM '!B:K,MATCH(C501,'LISTA DE PRECIOS EKM '!A:A,0),7)</f>
        <v>279900</v>
      </c>
      <c r="F501" s="22">
        <f>+INDEX('LISTA DE PRECIOS EKM '!B:K,MATCH(C501,'LISTA DE PRECIOS EKM '!A:A,0),9)</f>
        <v>289900</v>
      </c>
      <c r="G501" s="22" t="str">
        <f>+IF(ISNUMBER(MATCH(C501,Precios!C:C,0)),"Sí está", "No está")</f>
        <v>No está</v>
      </c>
    </row>
    <row r="502" spans="1:7" hidden="1">
      <c r="A502" s="20">
        <v>572808</v>
      </c>
      <c r="B502" s="22" t="s">
        <v>5678</v>
      </c>
      <c r="C502" s="22" t="s">
        <v>5679</v>
      </c>
      <c r="D502" s="63">
        <f>+INDEX('LISTA DE PRECIOS EKM '!A:K,MATCH(C502,'LISTA DE PRECIOS EKM '!A:A,0),MATCH($D$1,'LISTA DE PRECIOS EKM '!$1:$1,0))</f>
        <v>269900</v>
      </c>
      <c r="E502" s="22">
        <f>+INDEX('LISTA DE PRECIOS EKM '!B:K,MATCH(C502,'LISTA DE PRECIOS EKM '!A:A,0),7)</f>
        <v>279900</v>
      </c>
      <c r="F502" s="22">
        <f>+INDEX('LISTA DE PRECIOS EKM '!B:K,MATCH(C502,'LISTA DE PRECIOS EKM '!A:A,0),9)</f>
        <v>289900</v>
      </c>
      <c r="G502" s="22" t="str">
        <f>+IF(ISNUMBER(MATCH(C502,Precios!C:C,0)),"Sí está", "No está")</f>
        <v>No está</v>
      </c>
    </row>
    <row r="503" spans="1:7" hidden="1">
      <c r="A503" s="20">
        <v>572809</v>
      </c>
      <c r="B503" s="22" t="s">
        <v>5678</v>
      </c>
      <c r="C503" s="22" t="s">
        <v>5679</v>
      </c>
      <c r="D503" s="63">
        <f>+INDEX('LISTA DE PRECIOS EKM '!A:K,MATCH(C503,'LISTA DE PRECIOS EKM '!A:A,0),MATCH($D$1,'LISTA DE PRECIOS EKM '!$1:$1,0))</f>
        <v>269900</v>
      </c>
      <c r="E503" s="22">
        <f>+INDEX('LISTA DE PRECIOS EKM '!B:K,MATCH(C503,'LISTA DE PRECIOS EKM '!A:A,0),7)</f>
        <v>279900</v>
      </c>
      <c r="F503" s="22">
        <f>+INDEX('LISTA DE PRECIOS EKM '!B:K,MATCH(C503,'LISTA DE PRECIOS EKM '!A:A,0),9)</f>
        <v>289900</v>
      </c>
      <c r="G503" s="22" t="str">
        <f>+IF(ISNUMBER(MATCH(C503,Precios!C:C,0)),"Sí está", "No está")</f>
        <v>No está</v>
      </c>
    </row>
    <row r="504" spans="1:7" hidden="1">
      <c r="A504" s="20">
        <v>572810</v>
      </c>
      <c r="B504" s="22" t="s">
        <v>5680</v>
      </c>
      <c r="C504" s="22" t="s">
        <v>5681</v>
      </c>
      <c r="D504" s="63">
        <f>+INDEX('LISTA DE PRECIOS EKM '!A:K,MATCH(C504,'LISTA DE PRECIOS EKM '!A:A,0),MATCH($D$1,'LISTA DE PRECIOS EKM '!$1:$1,0))</f>
        <v>249900</v>
      </c>
      <c r="E504" s="22">
        <f>+INDEX('LISTA DE PRECIOS EKM '!B:K,MATCH(C504,'LISTA DE PRECIOS EKM '!A:A,0),7)</f>
        <v>259900</v>
      </c>
      <c r="F504" s="22">
        <f>+INDEX('LISTA DE PRECIOS EKM '!B:K,MATCH(C504,'LISTA DE PRECIOS EKM '!A:A,0),9)</f>
        <v>269900</v>
      </c>
      <c r="G504" s="22" t="str">
        <f>+IF(ISNUMBER(MATCH(C504,Precios!C:C,0)),"Sí está", "No está")</f>
        <v>No está</v>
      </c>
    </row>
    <row r="505" spans="1:7" hidden="1">
      <c r="A505" s="20">
        <v>572812</v>
      </c>
      <c r="B505" s="22" t="s">
        <v>5680</v>
      </c>
      <c r="C505" s="22" t="s">
        <v>5681</v>
      </c>
      <c r="D505" s="63">
        <f>+INDEX('LISTA DE PRECIOS EKM '!A:K,MATCH(C505,'LISTA DE PRECIOS EKM '!A:A,0),MATCH($D$1,'LISTA DE PRECIOS EKM '!$1:$1,0))</f>
        <v>249900</v>
      </c>
      <c r="E505" s="22">
        <f>+INDEX('LISTA DE PRECIOS EKM '!B:K,MATCH(C505,'LISTA DE PRECIOS EKM '!A:A,0),7)</f>
        <v>259900</v>
      </c>
      <c r="F505" s="22">
        <f>+INDEX('LISTA DE PRECIOS EKM '!B:K,MATCH(C505,'LISTA DE PRECIOS EKM '!A:A,0),9)</f>
        <v>269900</v>
      </c>
      <c r="G505" s="22" t="str">
        <f>+IF(ISNUMBER(MATCH(C505,Precios!C:C,0)),"Sí está", "No está")</f>
        <v>No está</v>
      </c>
    </row>
    <row r="506" spans="1:7" hidden="1">
      <c r="A506" s="20">
        <v>613230</v>
      </c>
      <c r="B506" s="22" t="s">
        <v>5682</v>
      </c>
      <c r="C506" s="22" t="s">
        <v>5683</v>
      </c>
      <c r="D506" s="63">
        <f>+INDEX('LISTA DE PRECIOS EKM '!A:K,MATCH(C506,'LISTA DE PRECIOS EKM '!A:A,0),MATCH($D$1,'LISTA DE PRECIOS EKM '!$1:$1,0))</f>
        <v>269900</v>
      </c>
      <c r="E506" s="22">
        <f>+INDEX('LISTA DE PRECIOS EKM '!B:K,MATCH(C506,'LISTA DE PRECIOS EKM '!A:A,0),7)</f>
        <v>279900</v>
      </c>
      <c r="F506" s="22">
        <f>+INDEX('LISTA DE PRECIOS EKM '!B:K,MATCH(C506,'LISTA DE PRECIOS EKM '!A:A,0),9)</f>
        <v>289900</v>
      </c>
      <c r="G506" s="22" t="str">
        <f>+IF(ISNUMBER(MATCH(C506,Precios!C:C,0)),"Sí está", "No está")</f>
        <v>No está</v>
      </c>
    </row>
    <row r="507" spans="1:7" hidden="1">
      <c r="A507" s="20">
        <v>613231</v>
      </c>
      <c r="B507" s="22" t="s">
        <v>5682</v>
      </c>
      <c r="C507" s="22" t="s">
        <v>5683</v>
      </c>
      <c r="D507" s="63">
        <f>+INDEX('LISTA DE PRECIOS EKM '!A:K,MATCH(C507,'LISTA DE PRECIOS EKM '!A:A,0),MATCH($D$1,'LISTA DE PRECIOS EKM '!$1:$1,0))</f>
        <v>269900</v>
      </c>
      <c r="E507" s="22">
        <f>+INDEX('LISTA DE PRECIOS EKM '!B:K,MATCH(C507,'LISTA DE PRECIOS EKM '!A:A,0),7)</f>
        <v>279900</v>
      </c>
      <c r="F507" s="22">
        <f>+INDEX('LISTA DE PRECIOS EKM '!B:K,MATCH(C507,'LISTA DE PRECIOS EKM '!A:A,0),9)</f>
        <v>289900</v>
      </c>
      <c r="G507" s="22" t="str">
        <f>+IF(ISNUMBER(MATCH(C507,Precios!C:C,0)),"Sí está", "No está")</f>
        <v>No está</v>
      </c>
    </row>
    <row r="508" spans="1:7" hidden="1">
      <c r="A508" s="20">
        <v>630619</v>
      </c>
      <c r="B508" s="22" t="s">
        <v>5684</v>
      </c>
      <c r="C508" s="22" t="s">
        <v>5685</v>
      </c>
      <c r="D508" s="63">
        <f>+INDEX('LISTA DE PRECIOS EKM '!A:K,MATCH(C508,'LISTA DE PRECIOS EKM '!A:A,0),MATCH($D$1,'LISTA DE PRECIOS EKM '!$1:$1,0))</f>
        <v>269900</v>
      </c>
      <c r="E508" s="22">
        <f>+INDEX('LISTA DE PRECIOS EKM '!B:K,MATCH(C508,'LISTA DE PRECIOS EKM '!A:A,0),7)</f>
        <v>279900</v>
      </c>
      <c r="F508" s="22">
        <f>+INDEX('LISTA DE PRECIOS EKM '!B:K,MATCH(C508,'LISTA DE PRECIOS EKM '!A:A,0),9)</f>
        <v>289900</v>
      </c>
      <c r="G508" s="22" t="str">
        <f>+IF(ISNUMBER(MATCH(C508,Precios!C:C,0)),"Sí está", "No está")</f>
        <v>No está</v>
      </c>
    </row>
    <row r="509" spans="1:7" hidden="1">
      <c r="A509" s="20">
        <v>635908</v>
      </c>
      <c r="B509" s="22" t="s">
        <v>5684</v>
      </c>
      <c r="C509" s="22" t="s">
        <v>5685</v>
      </c>
      <c r="D509" s="63">
        <f>+INDEX('LISTA DE PRECIOS EKM '!A:K,MATCH(C509,'LISTA DE PRECIOS EKM '!A:A,0),MATCH($D$1,'LISTA DE PRECIOS EKM '!$1:$1,0))</f>
        <v>269900</v>
      </c>
      <c r="E509" s="22">
        <f>+INDEX('LISTA DE PRECIOS EKM '!B:K,MATCH(C509,'LISTA DE PRECIOS EKM '!A:A,0),7)</f>
        <v>279900</v>
      </c>
      <c r="F509" s="22">
        <f>+INDEX('LISTA DE PRECIOS EKM '!B:K,MATCH(C509,'LISTA DE PRECIOS EKM '!A:A,0),9)</f>
        <v>289900</v>
      </c>
      <c r="G509" s="22" t="str">
        <f>+IF(ISNUMBER(MATCH(C509,Precios!C:C,0)),"Sí está", "No está")</f>
        <v>No está</v>
      </c>
    </row>
    <row r="510" spans="1:7" hidden="1">
      <c r="A510" s="20">
        <v>635909</v>
      </c>
      <c r="B510" s="22" t="s">
        <v>5686</v>
      </c>
      <c r="C510" s="22" t="s">
        <v>5687</v>
      </c>
      <c r="D510" s="63">
        <f>+INDEX('LISTA DE PRECIOS EKM '!A:K,MATCH(C510,'LISTA DE PRECIOS EKM '!A:A,0),MATCH($D$1,'LISTA DE PRECIOS EKM '!$1:$1,0))</f>
        <v>249900</v>
      </c>
      <c r="E510" s="22">
        <f>+INDEX('LISTA DE PRECIOS EKM '!B:K,MATCH(C510,'LISTA DE PRECIOS EKM '!A:A,0),7)</f>
        <v>259900</v>
      </c>
      <c r="F510" s="22">
        <f>+INDEX('LISTA DE PRECIOS EKM '!B:K,MATCH(C510,'LISTA DE PRECIOS EKM '!A:A,0),9)</f>
        <v>269900</v>
      </c>
      <c r="G510" s="22" t="str">
        <f>+IF(ISNUMBER(MATCH(C510,Precios!C:C,0)),"Sí está", "No está")</f>
        <v>No está</v>
      </c>
    </row>
    <row r="511" spans="1:7" hidden="1">
      <c r="A511" s="20">
        <v>635911</v>
      </c>
      <c r="B511" s="22" t="s">
        <v>5686</v>
      </c>
      <c r="C511" s="22" t="s">
        <v>5687</v>
      </c>
      <c r="D511" s="63">
        <f>+INDEX('LISTA DE PRECIOS EKM '!A:K,MATCH(C511,'LISTA DE PRECIOS EKM '!A:A,0),MATCH($D$1,'LISTA DE PRECIOS EKM '!$1:$1,0))</f>
        <v>249900</v>
      </c>
      <c r="E511" s="22">
        <f>+INDEX('LISTA DE PRECIOS EKM '!B:K,MATCH(C511,'LISTA DE PRECIOS EKM '!A:A,0),7)</f>
        <v>259900</v>
      </c>
      <c r="F511" s="22">
        <f>+INDEX('LISTA DE PRECIOS EKM '!B:K,MATCH(C511,'LISTA DE PRECIOS EKM '!A:A,0),9)</f>
        <v>269900</v>
      </c>
      <c r="G511" s="22" t="str">
        <f>+IF(ISNUMBER(MATCH(C511,Precios!C:C,0)),"Sí está", "No está")</f>
        <v>No está</v>
      </c>
    </row>
    <row r="512" spans="1:7" hidden="1">
      <c r="A512" s="20">
        <v>635912</v>
      </c>
      <c r="B512" s="22" t="s">
        <v>5688</v>
      </c>
      <c r="C512" s="22" t="s">
        <v>5689</v>
      </c>
      <c r="D512" s="63">
        <f>+INDEX('LISTA DE PRECIOS EKM '!A:K,MATCH(C512,'LISTA DE PRECIOS EKM '!A:A,0),MATCH($D$1,'LISTA DE PRECIOS EKM '!$1:$1,0))</f>
        <v>279900</v>
      </c>
      <c r="E512" s="22">
        <f>+INDEX('LISTA DE PRECIOS EKM '!B:K,MATCH(C512,'LISTA DE PRECIOS EKM '!A:A,0),7)</f>
        <v>289900</v>
      </c>
      <c r="F512" s="22">
        <f>+INDEX('LISTA DE PRECIOS EKM '!B:K,MATCH(C512,'LISTA DE PRECIOS EKM '!A:A,0),9)</f>
        <v>299900</v>
      </c>
      <c r="G512" s="22" t="str">
        <f>+IF(ISNUMBER(MATCH(C512,Precios!C:C,0)),"Sí está", "No está")</f>
        <v>No está</v>
      </c>
    </row>
    <row r="513" spans="1:7" hidden="1">
      <c r="A513" s="20">
        <v>635913</v>
      </c>
      <c r="B513" s="22" t="s">
        <v>5688</v>
      </c>
      <c r="C513" s="22" t="s">
        <v>5689</v>
      </c>
      <c r="D513" s="63">
        <f>+INDEX('LISTA DE PRECIOS EKM '!A:K,MATCH(C513,'LISTA DE PRECIOS EKM '!A:A,0),MATCH($D$1,'LISTA DE PRECIOS EKM '!$1:$1,0))</f>
        <v>279900</v>
      </c>
      <c r="E513" s="22">
        <f>+INDEX('LISTA DE PRECIOS EKM '!B:K,MATCH(C513,'LISTA DE PRECIOS EKM '!A:A,0),7)</f>
        <v>289900</v>
      </c>
      <c r="F513" s="22">
        <f>+INDEX('LISTA DE PRECIOS EKM '!B:K,MATCH(C513,'LISTA DE PRECIOS EKM '!A:A,0),9)</f>
        <v>299900</v>
      </c>
      <c r="G513" s="22" t="str">
        <f>+IF(ISNUMBER(MATCH(C513,Precios!C:C,0)),"Sí está", "No está")</f>
        <v>No está</v>
      </c>
    </row>
    <row r="514" spans="1:7" hidden="1">
      <c r="A514" s="20">
        <v>635914</v>
      </c>
      <c r="B514" s="22" t="s">
        <v>5690</v>
      </c>
      <c r="C514" s="22" t="s">
        <v>5691</v>
      </c>
      <c r="D514" s="63">
        <f>+INDEX('LISTA DE PRECIOS EKM '!A:K,MATCH(C514,'LISTA DE PRECIOS EKM '!A:A,0),MATCH($D$1,'LISTA DE PRECIOS EKM '!$1:$1,0))</f>
        <v>279900</v>
      </c>
      <c r="E514" s="22">
        <f>+INDEX('LISTA DE PRECIOS EKM '!B:K,MATCH(C514,'LISTA DE PRECIOS EKM '!A:A,0),7)</f>
        <v>289900</v>
      </c>
      <c r="F514" s="22">
        <f>+INDEX('LISTA DE PRECIOS EKM '!B:K,MATCH(C514,'LISTA DE PRECIOS EKM '!A:A,0),9)</f>
        <v>299900</v>
      </c>
      <c r="G514" s="22" t="str">
        <f>+IF(ISNUMBER(MATCH(C514,Precios!C:C,0)),"Sí está", "No está")</f>
        <v>No está</v>
      </c>
    </row>
    <row r="515" spans="1:7" hidden="1">
      <c r="A515" s="20">
        <v>635915</v>
      </c>
      <c r="B515" s="22" t="s">
        <v>5692</v>
      </c>
      <c r="C515" s="22" t="s">
        <v>5693</v>
      </c>
      <c r="D515" s="63">
        <f>+INDEX('LISTA DE PRECIOS EKM '!A:K,MATCH(C515,'LISTA DE PRECIOS EKM '!A:A,0),MATCH($D$1,'LISTA DE PRECIOS EKM '!$1:$1,0))</f>
        <v>159900</v>
      </c>
      <c r="E515" s="22">
        <f>+INDEX('LISTA DE PRECIOS EKM '!B:K,MATCH(C515,'LISTA DE PRECIOS EKM '!A:A,0),7)</f>
        <v>159900</v>
      </c>
      <c r="F515" s="22">
        <f>+INDEX('LISTA DE PRECIOS EKM '!B:K,MATCH(C515,'LISTA DE PRECIOS EKM '!A:A,0),9)</f>
        <v>169900</v>
      </c>
      <c r="G515" s="22" t="str">
        <f>+IF(ISNUMBER(MATCH(C515,Precios!C:C,0)),"Sí está", "No está")</f>
        <v>No está</v>
      </c>
    </row>
    <row r="516" spans="1:7" hidden="1">
      <c r="A516" s="20">
        <v>635916</v>
      </c>
      <c r="B516" s="22" t="s">
        <v>5692</v>
      </c>
      <c r="C516" s="22" t="s">
        <v>5693</v>
      </c>
      <c r="D516" s="63">
        <f>+INDEX('LISTA DE PRECIOS EKM '!A:K,MATCH(C516,'LISTA DE PRECIOS EKM '!A:A,0),MATCH($D$1,'LISTA DE PRECIOS EKM '!$1:$1,0))</f>
        <v>159900</v>
      </c>
      <c r="E516" s="22">
        <f>+INDEX('LISTA DE PRECIOS EKM '!B:K,MATCH(C516,'LISTA DE PRECIOS EKM '!A:A,0),7)</f>
        <v>159900</v>
      </c>
      <c r="F516" s="22">
        <f>+INDEX('LISTA DE PRECIOS EKM '!B:K,MATCH(C516,'LISTA DE PRECIOS EKM '!A:A,0),9)</f>
        <v>169900</v>
      </c>
      <c r="G516" s="22" t="str">
        <f>+IF(ISNUMBER(MATCH(C516,Precios!C:C,0)),"Sí está", "No está")</f>
        <v>No está</v>
      </c>
    </row>
    <row r="517" spans="1:7" hidden="1">
      <c r="A517" s="20">
        <v>635917</v>
      </c>
      <c r="B517" s="22" t="s">
        <v>5694</v>
      </c>
      <c r="C517" s="22" t="s">
        <v>5695</v>
      </c>
      <c r="D517" s="63">
        <f>+INDEX('LISTA DE PRECIOS EKM '!A:K,MATCH(C517,'LISTA DE PRECIOS EKM '!A:A,0),MATCH($D$1,'LISTA DE PRECIOS EKM '!$1:$1,0))</f>
        <v>299900</v>
      </c>
      <c r="E517" s="22">
        <f>+INDEX('LISTA DE PRECIOS EKM '!B:K,MATCH(C517,'LISTA DE PRECIOS EKM '!A:A,0),7)</f>
        <v>309900</v>
      </c>
      <c r="F517" s="22">
        <f>+INDEX('LISTA DE PRECIOS EKM '!B:K,MATCH(C517,'LISTA DE PRECIOS EKM '!A:A,0),9)</f>
        <v>319900</v>
      </c>
      <c r="G517" s="22" t="str">
        <f>+IF(ISNUMBER(MATCH(C517,Precios!C:C,0)),"Sí está", "No está")</f>
        <v>No está</v>
      </c>
    </row>
    <row r="518" spans="1:7" hidden="1">
      <c r="A518" s="20">
        <v>635918</v>
      </c>
      <c r="B518" s="22" t="s">
        <v>5694</v>
      </c>
      <c r="C518" s="22" t="s">
        <v>5695</v>
      </c>
      <c r="D518" s="63">
        <f>+INDEX('LISTA DE PRECIOS EKM '!A:K,MATCH(C518,'LISTA DE PRECIOS EKM '!A:A,0),MATCH($D$1,'LISTA DE PRECIOS EKM '!$1:$1,0))</f>
        <v>299900</v>
      </c>
      <c r="E518" s="22">
        <f>+INDEX('LISTA DE PRECIOS EKM '!B:K,MATCH(C518,'LISTA DE PRECIOS EKM '!A:A,0),7)</f>
        <v>309900</v>
      </c>
      <c r="F518" s="22">
        <f>+INDEX('LISTA DE PRECIOS EKM '!B:K,MATCH(C518,'LISTA DE PRECIOS EKM '!A:A,0),9)</f>
        <v>319900</v>
      </c>
      <c r="G518" s="22" t="str">
        <f>+IF(ISNUMBER(MATCH(C518,Precios!C:C,0)),"Sí está", "No está")</f>
        <v>No está</v>
      </c>
    </row>
    <row r="519" spans="1:7" hidden="1">
      <c r="A519" s="20">
        <v>635923</v>
      </c>
      <c r="B519" s="22" t="s">
        <v>5698</v>
      </c>
      <c r="C519" s="22" t="s">
        <v>5699</v>
      </c>
      <c r="D519" s="63">
        <f>+INDEX('LISTA DE PRECIOS EKM '!A:K,MATCH(C519,'LISTA DE PRECIOS EKM '!A:A,0),MATCH($D$1,'LISTA DE PRECIOS EKM '!$1:$1,0))</f>
        <v>159900</v>
      </c>
      <c r="E519" s="22">
        <f>+INDEX('LISTA DE PRECIOS EKM '!B:K,MATCH(C519,'LISTA DE PRECIOS EKM '!A:A,0),7)</f>
        <v>159900</v>
      </c>
      <c r="F519" s="22">
        <f>+INDEX('LISTA DE PRECIOS EKM '!B:K,MATCH(C519,'LISTA DE PRECIOS EKM '!A:A,0),9)</f>
        <v>169900</v>
      </c>
      <c r="G519" s="22" t="str">
        <f>+IF(ISNUMBER(MATCH(C519,Precios!C:C,0)),"Sí está", "No está")</f>
        <v>No está</v>
      </c>
    </row>
    <row r="520" spans="1:7" hidden="1">
      <c r="A520" s="20">
        <v>654518</v>
      </c>
      <c r="B520" s="22" t="s">
        <v>5698</v>
      </c>
      <c r="C520" s="22" t="s">
        <v>5699</v>
      </c>
      <c r="D520" s="63">
        <f>+INDEX('LISTA DE PRECIOS EKM '!A:K,MATCH(C520,'LISTA DE PRECIOS EKM '!A:A,0),MATCH($D$1,'LISTA DE PRECIOS EKM '!$1:$1,0))</f>
        <v>159900</v>
      </c>
      <c r="E520" s="22">
        <f>+INDEX('LISTA DE PRECIOS EKM '!B:K,MATCH(C520,'LISTA DE PRECIOS EKM '!A:A,0),7)</f>
        <v>159900</v>
      </c>
      <c r="F520" s="22">
        <f>+INDEX('LISTA DE PRECIOS EKM '!B:K,MATCH(C520,'LISTA DE PRECIOS EKM '!A:A,0),9)</f>
        <v>169900</v>
      </c>
      <c r="G520" s="22" t="str">
        <f>+IF(ISNUMBER(MATCH(C520,Precios!C:C,0)),"Sí está", "No está")</f>
        <v>No está</v>
      </c>
    </row>
    <row r="521" spans="1:7" hidden="1">
      <c r="A521" s="20">
        <v>654519</v>
      </c>
      <c r="B521" s="22" t="s">
        <v>5700</v>
      </c>
      <c r="C521" s="22" t="s">
        <v>5701</v>
      </c>
      <c r="D521" s="63">
        <f>+INDEX('LISTA DE PRECIOS EKM '!A:K,MATCH(C521,'LISTA DE PRECIOS EKM '!A:A,0),MATCH($D$1,'LISTA DE PRECIOS EKM '!$1:$1,0))</f>
        <v>169900</v>
      </c>
      <c r="E521" s="22">
        <f>+INDEX('LISTA DE PRECIOS EKM '!B:K,MATCH(C521,'LISTA DE PRECIOS EKM '!A:A,0),7)</f>
        <v>169900</v>
      </c>
      <c r="F521" s="22">
        <f>+INDEX('LISTA DE PRECIOS EKM '!B:K,MATCH(C521,'LISTA DE PRECIOS EKM '!A:A,0),9)</f>
        <v>179900</v>
      </c>
      <c r="G521" s="22" t="str">
        <f>+IF(ISNUMBER(MATCH(C521,Precios!C:C,0)),"Sí está", "No está")</f>
        <v>No está</v>
      </c>
    </row>
    <row r="522" spans="1:7" hidden="1">
      <c r="A522" s="20">
        <v>654520</v>
      </c>
      <c r="B522" s="22" t="s">
        <v>5700</v>
      </c>
      <c r="C522" s="22" t="s">
        <v>5701</v>
      </c>
      <c r="D522" s="63">
        <f>+INDEX('LISTA DE PRECIOS EKM '!A:K,MATCH(C522,'LISTA DE PRECIOS EKM '!A:A,0),MATCH($D$1,'LISTA DE PRECIOS EKM '!$1:$1,0))</f>
        <v>169900</v>
      </c>
      <c r="E522" s="22">
        <f>+INDEX('LISTA DE PRECIOS EKM '!B:K,MATCH(C522,'LISTA DE PRECIOS EKM '!A:A,0),7)</f>
        <v>169900</v>
      </c>
      <c r="F522" s="22">
        <f>+INDEX('LISTA DE PRECIOS EKM '!B:K,MATCH(C522,'LISTA DE PRECIOS EKM '!A:A,0),9)</f>
        <v>179900</v>
      </c>
      <c r="G522" s="22" t="str">
        <f>+IF(ISNUMBER(MATCH(C522,Precios!C:C,0)),"Sí está", "No está")</f>
        <v>No está</v>
      </c>
    </row>
    <row r="523" spans="1:7" hidden="1">
      <c r="A523" s="20">
        <v>654523</v>
      </c>
      <c r="B523" s="22" t="s">
        <v>5703</v>
      </c>
      <c r="C523" s="22" t="s">
        <v>5704</v>
      </c>
      <c r="D523" s="63">
        <f>+INDEX('LISTA DE PRECIOS EKM '!A:K,MATCH(C523,'LISTA DE PRECIOS EKM '!A:A,0),MATCH($D$1,'LISTA DE PRECIOS EKM '!$1:$1,0))</f>
        <v>169900</v>
      </c>
      <c r="E523" s="22">
        <f>+INDEX('LISTA DE PRECIOS EKM '!B:K,MATCH(C523,'LISTA DE PRECIOS EKM '!A:A,0),7)</f>
        <v>169900</v>
      </c>
      <c r="F523" s="22">
        <f>+INDEX('LISTA DE PRECIOS EKM '!B:K,MATCH(C523,'LISTA DE PRECIOS EKM '!A:A,0),9)</f>
        <v>179900</v>
      </c>
      <c r="G523" s="22" t="str">
        <f>+IF(ISNUMBER(MATCH(C523,Precios!C:C,0)),"Sí está", "No está")</f>
        <v>No está</v>
      </c>
    </row>
    <row r="524" spans="1:7" hidden="1">
      <c r="A524" s="20">
        <v>654524</v>
      </c>
      <c r="B524" s="22" t="s">
        <v>5703</v>
      </c>
      <c r="C524" s="22" t="s">
        <v>5704</v>
      </c>
      <c r="D524" s="63">
        <f>+INDEX('LISTA DE PRECIOS EKM '!A:K,MATCH(C524,'LISTA DE PRECIOS EKM '!A:A,0),MATCH($D$1,'LISTA DE PRECIOS EKM '!$1:$1,0))</f>
        <v>169900</v>
      </c>
      <c r="E524" s="22">
        <f>+INDEX('LISTA DE PRECIOS EKM '!B:K,MATCH(C524,'LISTA DE PRECIOS EKM '!A:A,0),7)</f>
        <v>169900</v>
      </c>
      <c r="F524" s="22">
        <f>+INDEX('LISTA DE PRECIOS EKM '!B:K,MATCH(C524,'LISTA DE PRECIOS EKM '!A:A,0),9)</f>
        <v>179900</v>
      </c>
      <c r="G524" s="22" t="str">
        <f>+IF(ISNUMBER(MATCH(C524,Precios!C:C,0)),"Sí está", "No está")</f>
        <v>No está</v>
      </c>
    </row>
    <row r="525" spans="1:7" hidden="1">
      <c r="A525" s="20">
        <v>654527</v>
      </c>
      <c r="B525" s="22" t="s">
        <v>5706</v>
      </c>
      <c r="C525" s="22" t="s">
        <v>5707</v>
      </c>
      <c r="D525" s="63">
        <f>+INDEX('LISTA DE PRECIOS EKM '!A:K,MATCH(C525,'LISTA DE PRECIOS EKM '!A:A,0),MATCH($D$1,'LISTA DE PRECIOS EKM '!$1:$1,0))</f>
        <v>169900</v>
      </c>
      <c r="E525" s="22">
        <f>+INDEX('LISTA DE PRECIOS EKM '!B:K,MATCH(C525,'LISTA DE PRECIOS EKM '!A:A,0),7)</f>
        <v>169900</v>
      </c>
      <c r="F525" s="22">
        <f>+INDEX('LISTA DE PRECIOS EKM '!B:K,MATCH(C525,'LISTA DE PRECIOS EKM '!A:A,0),9)</f>
        <v>179900</v>
      </c>
      <c r="G525" s="22" t="str">
        <f>+IF(ISNUMBER(MATCH(C525,Precios!C:C,0)),"Sí está", "No está")</f>
        <v>No está</v>
      </c>
    </row>
    <row r="526" spans="1:7" hidden="1">
      <c r="A526" s="20">
        <v>654528</v>
      </c>
      <c r="B526" s="22" t="s">
        <v>5706</v>
      </c>
      <c r="C526" s="22" t="s">
        <v>5707</v>
      </c>
      <c r="D526" s="63">
        <f>+INDEX('LISTA DE PRECIOS EKM '!A:K,MATCH(C526,'LISTA DE PRECIOS EKM '!A:A,0),MATCH($D$1,'LISTA DE PRECIOS EKM '!$1:$1,0))</f>
        <v>169900</v>
      </c>
      <c r="E526" s="22">
        <f>+INDEX('LISTA DE PRECIOS EKM '!B:K,MATCH(C526,'LISTA DE PRECIOS EKM '!A:A,0),7)</f>
        <v>169900</v>
      </c>
      <c r="F526" s="22">
        <f>+INDEX('LISTA DE PRECIOS EKM '!B:K,MATCH(C526,'LISTA DE PRECIOS EKM '!A:A,0),9)</f>
        <v>179900</v>
      </c>
      <c r="G526" s="22" t="str">
        <f>+IF(ISNUMBER(MATCH(C526,Precios!C:C,0)),"Sí está", "No está")</f>
        <v>No está</v>
      </c>
    </row>
    <row r="527" spans="1:7" hidden="1">
      <c r="A527" s="20">
        <v>654529</v>
      </c>
      <c r="B527" s="22" t="s">
        <v>5708</v>
      </c>
      <c r="C527" s="22" t="s">
        <v>5709</v>
      </c>
      <c r="D527" s="63">
        <f>+INDEX('LISTA DE PRECIOS EKM '!A:K,MATCH(C527,'LISTA DE PRECIOS EKM '!A:A,0),MATCH($D$1,'LISTA DE PRECIOS EKM '!$1:$1,0))</f>
        <v>299900</v>
      </c>
      <c r="E527" s="22">
        <f>+INDEX('LISTA DE PRECIOS EKM '!B:K,MATCH(C527,'LISTA DE PRECIOS EKM '!A:A,0),7)</f>
        <v>309900</v>
      </c>
      <c r="F527" s="22">
        <f>+INDEX('LISTA DE PRECIOS EKM '!B:K,MATCH(C527,'LISTA DE PRECIOS EKM '!A:A,0),9)</f>
        <v>319900</v>
      </c>
      <c r="G527" s="22" t="str">
        <f>+IF(ISNUMBER(MATCH(C527,Precios!C:C,0)),"Sí está", "No está")</f>
        <v>No está</v>
      </c>
    </row>
    <row r="528" spans="1:7" hidden="1">
      <c r="A528" s="20">
        <v>654530</v>
      </c>
      <c r="B528" s="22" t="s">
        <v>5708</v>
      </c>
      <c r="C528" s="22" t="s">
        <v>5709</v>
      </c>
      <c r="D528" s="63">
        <f>+INDEX('LISTA DE PRECIOS EKM '!A:K,MATCH(C528,'LISTA DE PRECIOS EKM '!A:A,0),MATCH($D$1,'LISTA DE PRECIOS EKM '!$1:$1,0))</f>
        <v>299900</v>
      </c>
      <c r="E528" s="22">
        <f>+INDEX('LISTA DE PRECIOS EKM '!B:K,MATCH(C528,'LISTA DE PRECIOS EKM '!A:A,0),7)</f>
        <v>309900</v>
      </c>
      <c r="F528" s="22">
        <f>+INDEX('LISTA DE PRECIOS EKM '!B:K,MATCH(C528,'LISTA DE PRECIOS EKM '!A:A,0),9)</f>
        <v>319900</v>
      </c>
      <c r="G528" s="22" t="str">
        <f>+IF(ISNUMBER(MATCH(C528,Precios!C:C,0)),"Sí está", "No está")</f>
        <v>No está</v>
      </c>
    </row>
    <row r="529" spans="1:7" hidden="1">
      <c r="A529" s="20">
        <v>654531</v>
      </c>
      <c r="B529" s="22" t="s">
        <v>5710</v>
      </c>
      <c r="C529" s="22" t="s">
        <v>5711</v>
      </c>
      <c r="D529" s="63">
        <f>+INDEX('LISTA DE PRECIOS EKM '!A:K,MATCH(C529,'LISTA DE PRECIOS EKM '!A:A,0),MATCH($D$1,'LISTA DE PRECIOS EKM '!$1:$1,0))</f>
        <v>869900</v>
      </c>
      <c r="E529" s="22">
        <f>+INDEX('LISTA DE PRECIOS EKM '!B:K,MATCH(C529,'LISTA DE PRECIOS EKM '!A:A,0),7)</f>
        <v>899900</v>
      </c>
      <c r="F529" s="22">
        <f>+INDEX('LISTA DE PRECIOS EKM '!B:K,MATCH(C529,'LISTA DE PRECIOS EKM '!A:A,0),9)</f>
        <v>949900</v>
      </c>
      <c r="G529" s="22" t="str">
        <f>+IF(ISNUMBER(MATCH(C529,Precios!C:C,0)),"Sí está", "No está")</f>
        <v>No está</v>
      </c>
    </row>
    <row r="530" spans="1:7" hidden="1">
      <c r="A530" s="20">
        <v>654532</v>
      </c>
      <c r="B530" s="22" t="s">
        <v>5712</v>
      </c>
      <c r="C530" s="22" t="s">
        <v>5713</v>
      </c>
      <c r="D530" s="63">
        <f>+INDEX('LISTA DE PRECIOS EKM '!A:K,MATCH(C530,'LISTA DE PRECIOS EKM '!A:A,0),MATCH($D$1,'LISTA DE PRECIOS EKM '!$1:$1,0))</f>
        <v>339900</v>
      </c>
      <c r="E530" s="22">
        <f>+INDEX('LISTA DE PRECIOS EKM '!B:K,MATCH(C530,'LISTA DE PRECIOS EKM '!A:A,0),7)</f>
        <v>349900</v>
      </c>
      <c r="F530" s="22">
        <f>+INDEX('LISTA DE PRECIOS EKM '!B:K,MATCH(C530,'LISTA DE PRECIOS EKM '!A:A,0),9)</f>
        <v>369900</v>
      </c>
      <c r="G530" s="22" t="str">
        <f>+IF(ISNUMBER(MATCH(C530,Precios!C:C,0)),"Sí está", "No está")</f>
        <v>No está</v>
      </c>
    </row>
    <row r="531" spans="1:7" hidden="1">
      <c r="A531" s="20">
        <v>654533</v>
      </c>
      <c r="B531" s="22" t="s">
        <v>5712</v>
      </c>
      <c r="C531" s="22" t="s">
        <v>5713</v>
      </c>
      <c r="D531" s="63">
        <f>+INDEX('LISTA DE PRECIOS EKM '!A:K,MATCH(C531,'LISTA DE PRECIOS EKM '!A:A,0),MATCH($D$1,'LISTA DE PRECIOS EKM '!$1:$1,0))</f>
        <v>339900</v>
      </c>
      <c r="E531" s="22">
        <f>+INDEX('LISTA DE PRECIOS EKM '!B:K,MATCH(C531,'LISTA DE PRECIOS EKM '!A:A,0),7)</f>
        <v>349900</v>
      </c>
      <c r="F531" s="22">
        <f>+INDEX('LISTA DE PRECIOS EKM '!B:K,MATCH(C531,'LISTA DE PRECIOS EKM '!A:A,0),9)</f>
        <v>369900</v>
      </c>
      <c r="G531" s="22" t="str">
        <f>+IF(ISNUMBER(MATCH(C531,Precios!C:C,0)),"Sí está", "No está")</f>
        <v>No está</v>
      </c>
    </row>
    <row r="532" spans="1:7" hidden="1">
      <c r="A532" s="20">
        <v>654612</v>
      </c>
      <c r="B532" s="22" t="s">
        <v>5714</v>
      </c>
      <c r="C532" s="22" t="s">
        <v>5715</v>
      </c>
      <c r="D532" s="63">
        <f>+INDEX('LISTA DE PRECIOS EKM '!A:K,MATCH(C532,'LISTA DE PRECIOS EKM '!A:A,0),MATCH($D$1,'LISTA DE PRECIOS EKM '!$1:$1,0))</f>
        <v>339900</v>
      </c>
      <c r="E532" s="22">
        <f>+INDEX('LISTA DE PRECIOS EKM '!B:K,MATCH(C532,'LISTA DE PRECIOS EKM '!A:A,0),7)</f>
        <v>349900</v>
      </c>
      <c r="F532" s="22">
        <f>+INDEX('LISTA DE PRECIOS EKM '!B:K,MATCH(C532,'LISTA DE PRECIOS EKM '!A:A,0),9)</f>
        <v>369900</v>
      </c>
      <c r="G532" s="22" t="str">
        <f>+IF(ISNUMBER(MATCH(C532,Precios!C:C,0)),"Sí está", "No está")</f>
        <v>No está</v>
      </c>
    </row>
    <row r="533" spans="1:7" hidden="1">
      <c r="A533" s="20">
        <v>654613</v>
      </c>
      <c r="B533" s="22" t="s">
        <v>5714</v>
      </c>
      <c r="C533" s="22" t="s">
        <v>5715</v>
      </c>
      <c r="D533" s="63">
        <f>+INDEX('LISTA DE PRECIOS EKM '!A:K,MATCH(C533,'LISTA DE PRECIOS EKM '!A:A,0),MATCH($D$1,'LISTA DE PRECIOS EKM '!$1:$1,0))</f>
        <v>339900</v>
      </c>
      <c r="E533" s="22">
        <f>+INDEX('LISTA DE PRECIOS EKM '!B:K,MATCH(C533,'LISTA DE PRECIOS EKM '!A:A,0),7)</f>
        <v>349900</v>
      </c>
      <c r="F533" s="22">
        <f>+INDEX('LISTA DE PRECIOS EKM '!B:K,MATCH(C533,'LISTA DE PRECIOS EKM '!A:A,0),9)</f>
        <v>369900</v>
      </c>
      <c r="G533" s="22" t="str">
        <f>+IF(ISNUMBER(MATCH(C533,Precios!C:C,0)),"Sí está", "No está")</f>
        <v>No está</v>
      </c>
    </row>
    <row r="534" spans="1:7" hidden="1">
      <c r="A534" s="20">
        <v>654614</v>
      </c>
      <c r="B534" s="22" t="s">
        <v>5716</v>
      </c>
      <c r="C534" s="22" t="s">
        <v>5717</v>
      </c>
      <c r="D534" s="63">
        <f>+INDEX('LISTA DE PRECIOS EKM '!A:K,MATCH(C534,'LISTA DE PRECIOS EKM '!A:A,0),MATCH($D$1,'LISTA DE PRECIOS EKM '!$1:$1,0))</f>
        <v>429900</v>
      </c>
      <c r="E534" s="22">
        <f>+INDEX('LISTA DE PRECIOS EKM '!B:K,MATCH(C534,'LISTA DE PRECIOS EKM '!A:A,0),7)</f>
        <v>439900</v>
      </c>
      <c r="F534" s="22">
        <f>+INDEX('LISTA DE PRECIOS EKM '!B:K,MATCH(C534,'LISTA DE PRECIOS EKM '!A:A,0),9)</f>
        <v>469900</v>
      </c>
      <c r="G534" s="22" t="str">
        <f>+IF(ISNUMBER(MATCH(C534,Precios!C:C,0)),"Sí está", "No está")</f>
        <v>No está</v>
      </c>
    </row>
    <row r="535" spans="1:7" hidden="1">
      <c r="A535" s="20">
        <v>654615</v>
      </c>
      <c r="B535" s="22" t="s">
        <v>5716</v>
      </c>
      <c r="C535" s="22" t="s">
        <v>5717</v>
      </c>
      <c r="D535" s="63">
        <f>+INDEX('LISTA DE PRECIOS EKM '!A:K,MATCH(C535,'LISTA DE PRECIOS EKM '!A:A,0),MATCH($D$1,'LISTA DE PRECIOS EKM '!$1:$1,0))</f>
        <v>429900</v>
      </c>
      <c r="E535" s="22">
        <f>+INDEX('LISTA DE PRECIOS EKM '!B:K,MATCH(C535,'LISTA DE PRECIOS EKM '!A:A,0),7)</f>
        <v>439900</v>
      </c>
      <c r="F535" s="22">
        <f>+INDEX('LISTA DE PRECIOS EKM '!B:K,MATCH(C535,'LISTA DE PRECIOS EKM '!A:A,0),9)</f>
        <v>469900</v>
      </c>
      <c r="G535" s="22" t="str">
        <f>+IF(ISNUMBER(MATCH(C535,Precios!C:C,0)),"Sí está", "No está")</f>
        <v>No está</v>
      </c>
    </row>
    <row r="536" spans="1:7" hidden="1">
      <c r="A536" s="20">
        <v>654616</v>
      </c>
      <c r="B536" s="22" t="s">
        <v>5718</v>
      </c>
      <c r="C536" s="22" t="s">
        <v>5719</v>
      </c>
      <c r="D536" s="63">
        <f>+INDEX('LISTA DE PRECIOS EKM '!A:K,MATCH(C536,'LISTA DE PRECIOS EKM '!A:A,0),MATCH($D$1,'LISTA DE PRECIOS EKM '!$1:$1,0))</f>
        <v>429900</v>
      </c>
      <c r="E536" s="22">
        <f>+INDEX('LISTA DE PRECIOS EKM '!B:K,MATCH(C536,'LISTA DE PRECIOS EKM '!A:A,0),7)</f>
        <v>439900</v>
      </c>
      <c r="F536" s="22">
        <f>+INDEX('LISTA DE PRECIOS EKM '!B:K,MATCH(C536,'LISTA DE PRECIOS EKM '!A:A,0),9)</f>
        <v>469900</v>
      </c>
      <c r="G536" s="22" t="str">
        <f>+IF(ISNUMBER(MATCH(C536,Precios!C:C,0)),"Sí está", "No está")</f>
        <v>No está</v>
      </c>
    </row>
    <row r="537" spans="1:7" hidden="1">
      <c r="A537" s="20">
        <v>654617</v>
      </c>
      <c r="B537" s="22" t="s">
        <v>5718</v>
      </c>
      <c r="C537" s="22" t="s">
        <v>5719</v>
      </c>
      <c r="D537" s="63">
        <f>+INDEX('LISTA DE PRECIOS EKM '!A:K,MATCH(C537,'LISTA DE PRECIOS EKM '!A:A,0),MATCH($D$1,'LISTA DE PRECIOS EKM '!$1:$1,0))</f>
        <v>429900</v>
      </c>
      <c r="E537" s="22">
        <f>+INDEX('LISTA DE PRECIOS EKM '!B:K,MATCH(C537,'LISTA DE PRECIOS EKM '!A:A,0),7)</f>
        <v>439900</v>
      </c>
      <c r="F537" s="22">
        <f>+INDEX('LISTA DE PRECIOS EKM '!B:K,MATCH(C537,'LISTA DE PRECIOS EKM '!A:A,0),9)</f>
        <v>469900</v>
      </c>
      <c r="G537" s="22" t="str">
        <f>+IF(ISNUMBER(MATCH(C537,Precios!C:C,0)),"Sí está", "No está")</f>
        <v>No está</v>
      </c>
    </row>
    <row r="538" spans="1:7" hidden="1">
      <c r="A538" s="20">
        <v>654630</v>
      </c>
      <c r="B538" s="22" t="s">
        <v>5720</v>
      </c>
      <c r="C538" s="22" t="s">
        <v>5721</v>
      </c>
      <c r="D538" s="63">
        <f>+INDEX('LISTA DE PRECIOS EKM '!A:K,MATCH(C538,'LISTA DE PRECIOS EKM '!A:A,0),MATCH($D$1,'LISTA DE PRECIOS EKM '!$1:$1,0))</f>
        <v>319900</v>
      </c>
      <c r="E538" s="22">
        <f>+INDEX('LISTA DE PRECIOS EKM '!B:K,MATCH(C538,'LISTA DE PRECIOS EKM '!A:A,0),7)</f>
        <v>329900</v>
      </c>
      <c r="F538" s="22">
        <f>+INDEX('LISTA DE PRECIOS EKM '!B:K,MATCH(C538,'LISTA DE PRECIOS EKM '!A:A,0),9)</f>
        <v>349900</v>
      </c>
      <c r="G538" s="22" t="str">
        <f>+IF(ISNUMBER(MATCH(C538,Precios!C:C,0)),"Sí está", "No está")</f>
        <v>No está</v>
      </c>
    </row>
    <row r="539" spans="1:7" hidden="1">
      <c r="A539" s="20">
        <v>654631</v>
      </c>
      <c r="B539" s="22" t="s">
        <v>5720</v>
      </c>
      <c r="C539" s="22" t="s">
        <v>5721</v>
      </c>
      <c r="D539" s="63">
        <f>+INDEX('LISTA DE PRECIOS EKM '!A:K,MATCH(C539,'LISTA DE PRECIOS EKM '!A:A,0),MATCH($D$1,'LISTA DE PRECIOS EKM '!$1:$1,0))</f>
        <v>319900</v>
      </c>
      <c r="E539" s="22">
        <f>+INDEX('LISTA DE PRECIOS EKM '!B:K,MATCH(C539,'LISTA DE PRECIOS EKM '!A:A,0),7)</f>
        <v>329900</v>
      </c>
      <c r="F539" s="22">
        <f>+INDEX('LISTA DE PRECIOS EKM '!B:K,MATCH(C539,'LISTA DE PRECIOS EKM '!A:A,0),9)</f>
        <v>349900</v>
      </c>
      <c r="G539" s="22" t="str">
        <f>+IF(ISNUMBER(MATCH(C539,Precios!C:C,0)),"Sí está", "No está")</f>
        <v>No está</v>
      </c>
    </row>
    <row r="540" spans="1:7" hidden="1">
      <c r="A540" s="20">
        <v>654632</v>
      </c>
      <c r="B540" s="22" t="s">
        <v>5722</v>
      </c>
      <c r="C540" s="22" t="s">
        <v>5723</v>
      </c>
      <c r="D540" s="63">
        <f>+INDEX('LISTA DE PRECIOS EKM '!A:K,MATCH(C540,'LISTA DE PRECIOS EKM '!A:A,0),MATCH($D$1,'LISTA DE PRECIOS EKM '!$1:$1,0))</f>
        <v>269900</v>
      </c>
      <c r="E540" s="22">
        <f>+INDEX('LISTA DE PRECIOS EKM '!B:K,MATCH(C540,'LISTA DE PRECIOS EKM '!A:A,0),7)</f>
        <v>279900</v>
      </c>
      <c r="F540" s="22">
        <f>+INDEX('LISTA DE PRECIOS EKM '!B:K,MATCH(C540,'LISTA DE PRECIOS EKM '!A:A,0),9)</f>
        <v>289900</v>
      </c>
      <c r="G540" s="22" t="str">
        <f>+IF(ISNUMBER(MATCH(C540,Precios!C:C,0)),"Sí está", "No está")</f>
        <v>No está</v>
      </c>
    </row>
    <row r="541" spans="1:7" hidden="1">
      <c r="A541" s="20">
        <v>654633</v>
      </c>
      <c r="B541" s="22" t="s">
        <v>5722</v>
      </c>
      <c r="C541" s="22" t="s">
        <v>5723</v>
      </c>
      <c r="D541" s="63">
        <f>+INDEX('LISTA DE PRECIOS EKM '!A:K,MATCH(C541,'LISTA DE PRECIOS EKM '!A:A,0),MATCH($D$1,'LISTA DE PRECIOS EKM '!$1:$1,0))</f>
        <v>269900</v>
      </c>
      <c r="E541" s="22">
        <f>+INDEX('LISTA DE PRECIOS EKM '!B:K,MATCH(C541,'LISTA DE PRECIOS EKM '!A:A,0),7)</f>
        <v>279900</v>
      </c>
      <c r="F541" s="22">
        <f>+INDEX('LISTA DE PRECIOS EKM '!B:K,MATCH(C541,'LISTA DE PRECIOS EKM '!A:A,0),9)</f>
        <v>289900</v>
      </c>
      <c r="G541" s="22" t="str">
        <f>+IF(ISNUMBER(MATCH(C541,Precios!C:C,0)),"Sí está", "No está")</f>
        <v>No está</v>
      </c>
    </row>
    <row r="542" spans="1:7" hidden="1">
      <c r="A542" s="20">
        <v>654634</v>
      </c>
      <c r="B542" s="22" t="s">
        <v>5724</v>
      </c>
      <c r="C542" s="22" t="s">
        <v>5725</v>
      </c>
      <c r="D542" s="63">
        <f>+INDEX('LISTA DE PRECIOS EKM '!A:K,MATCH(C542,'LISTA DE PRECIOS EKM '!A:A,0),MATCH($D$1,'LISTA DE PRECIOS EKM '!$1:$1,0))</f>
        <v>319900</v>
      </c>
      <c r="E542" s="22">
        <f>+INDEX('LISTA DE PRECIOS EKM '!B:K,MATCH(C542,'LISTA DE PRECIOS EKM '!A:A,0),7)</f>
        <v>329900</v>
      </c>
      <c r="F542" s="22">
        <f>+INDEX('LISTA DE PRECIOS EKM '!B:K,MATCH(C542,'LISTA DE PRECIOS EKM '!A:A,0),9)</f>
        <v>349900</v>
      </c>
      <c r="G542" s="22" t="str">
        <f>+IF(ISNUMBER(MATCH(C542,Precios!C:C,0)),"Sí está", "No está")</f>
        <v>No está</v>
      </c>
    </row>
    <row r="543" spans="1:7" hidden="1">
      <c r="A543" s="20">
        <v>654635</v>
      </c>
      <c r="B543" s="22" t="s">
        <v>5724</v>
      </c>
      <c r="C543" s="22" t="s">
        <v>5725</v>
      </c>
      <c r="D543" s="63">
        <f>+INDEX('LISTA DE PRECIOS EKM '!A:K,MATCH(C543,'LISTA DE PRECIOS EKM '!A:A,0),MATCH($D$1,'LISTA DE PRECIOS EKM '!$1:$1,0))</f>
        <v>319900</v>
      </c>
      <c r="E543" s="22">
        <f>+INDEX('LISTA DE PRECIOS EKM '!B:K,MATCH(C543,'LISTA DE PRECIOS EKM '!A:A,0),7)</f>
        <v>329900</v>
      </c>
      <c r="F543" s="22">
        <f>+INDEX('LISTA DE PRECIOS EKM '!B:K,MATCH(C543,'LISTA DE PRECIOS EKM '!A:A,0),9)</f>
        <v>349900</v>
      </c>
      <c r="G543" s="22" t="str">
        <f>+IF(ISNUMBER(MATCH(C543,Precios!C:C,0)),"Sí está", "No está")</f>
        <v>No está</v>
      </c>
    </row>
    <row r="544" spans="1:7" hidden="1">
      <c r="A544" s="20">
        <v>654636</v>
      </c>
      <c r="B544" s="22" t="s">
        <v>5726</v>
      </c>
      <c r="C544" s="22" t="s">
        <v>5727</v>
      </c>
      <c r="D544" s="63">
        <f>+INDEX('LISTA DE PRECIOS EKM '!A:K,MATCH(C544,'LISTA DE PRECIOS EKM '!A:A,0),MATCH($D$1,'LISTA DE PRECIOS EKM '!$1:$1,0))</f>
        <v>269900</v>
      </c>
      <c r="E544" s="22">
        <f>+INDEX('LISTA DE PRECIOS EKM '!B:K,MATCH(C544,'LISTA DE PRECIOS EKM '!A:A,0),7)</f>
        <v>279900</v>
      </c>
      <c r="F544" s="22">
        <f>+INDEX('LISTA DE PRECIOS EKM '!B:K,MATCH(C544,'LISTA DE PRECIOS EKM '!A:A,0),9)</f>
        <v>289900</v>
      </c>
      <c r="G544" s="22" t="str">
        <f>+IF(ISNUMBER(MATCH(C544,Precios!C:C,0)),"Sí está", "No está")</f>
        <v>No está</v>
      </c>
    </row>
    <row r="545" spans="1:7" hidden="1">
      <c r="A545" s="20">
        <v>655175</v>
      </c>
      <c r="B545" s="22" t="s">
        <v>5726</v>
      </c>
      <c r="C545" s="22" t="s">
        <v>5727</v>
      </c>
      <c r="D545" s="63">
        <f>+INDEX('LISTA DE PRECIOS EKM '!A:K,MATCH(C545,'LISTA DE PRECIOS EKM '!A:A,0),MATCH($D$1,'LISTA DE PRECIOS EKM '!$1:$1,0))</f>
        <v>269900</v>
      </c>
      <c r="E545" s="22">
        <f>+INDEX('LISTA DE PRECIOS EKM '!B:K,MATCH(C545,'LISTA DE PRECIOS EKM '!A:A,0),7)</f>
        <v>279900</v>
      </c>
      <c r="F545" s="22">
        <f>+INDEX('LISTA DE PRECIOS EKM '!B:K,MATCH(C545,'LISTA DE PRECIOS EKM '!A:A,0),9)</f>
        <v>289900</v>
      </c>
      <c r="G545" s="22" t="str">
        <f>+IF(ISNUMBER(MATCH(C545,Precios!C:C,0)),"Sí está", "No está")</f>
        <v>No está</v>
      </c>
    </row>
    <row r="546" spans="1:7" hidden="1">
      <c r="A546" s="20">
        <v>660709</v>
      </c>
      <c r="B546" s="22" t="s">
        <v>5728</v>
      </c>
      <c r="C546" s="22" t="s">
        <v>5729</v>
      </c>
      <c r="D546" s="63">
        <f>+INDEX('LISTA DE PRECIOS EKM '!A:K,MATCH(C546,'LISTA DE PRECIOS EKM '!A:A,0),MATCH($D$1,'LISTA DE PRECIOS EKM '!$1:$1,0))</f>
        <v>269900</v>
      </c>
      <c r="E546" s="22">
        <f>+INDEX('LISTA DE PRECIOS EKM '!B:K,MATCH(C546,'LISTA DE PRECIOS EKM '!A:A,0),7)</f>
        <v>279900</v>
      </c>
      <c r="F546" s="22">
        <f>+INDEX('LISTA DE PRECIOS EKM '!B:K,MATCH(C546,'LISTA DE PRECIOS EKM '!A:A,0),9)</f>
        <v>289900</v>
      </c>
      <c r="G546" s="22" t="str">
        <f>+IF(ISNUMBER(MATCH(C546,Precios!C:C,0)),"Sí está", "No está")</f>
        <v>No está</v>
      </c>
    </row>
    <row r="547" spans="1:7" hidden="1">
      <c r="A547" s="20">
        <v>660710</v>
      </c>
      <c r="B547" s="22" t="s">
        <v>5728</v>
      </c>
      <c r="C547" s="22" t="s">
        <v>5729</v>
      </c>
      <c r="D547" s="63">
        <f>+INDEX('LISTA DE PRECIOS EKM '!A:K,MATCH(C547,'LISTA DE PRECIOS EKM '!A:A,0),MATCH($D$1,'LISTA DE PRECIOS EKM '!$1:$1,0))</f>
        <v>269900</v>
      </c>
      <c r="E547" s="22">
        <f>+INDEX('LISTA DE PRECIOS EKM '!B:K,MATCH(C547,'LISTA DE PRECIOS EKM '!A:A,0),7)</f>
        <v>279900</v>
      </c>
      <c r="F547" s="22">
        <f>+INDEX('LISTA DE PRECIOS EKM '!B:K,MATCH(C547,'LISTA DE PRECIOS EKM '!A:A,0),9)</f>
        <v>289900</v>
      </c>
      <c r="G547" s="22" t="str">
        <f>+IF(ISNUMBER(MATCH(C547,Precios!C:C,0)),"Sí está", "No está")</f>
        <v>No está</v>
      </c>
    </row>
    <row r="548" spans="1:7" hidden="1">
      <c r="A548" s="20">
        <v>660711</v>
      </c>
      <c r="B548" s="22" t="s">
        <v>5730</v>
      </c>
      <c r="C548" s="22" t="s">
        <v>5731</v>
      </c>
      <c r="D548" s="63">
        <f>+INDEX('LISTA DE PRECIOS EKM '!A:K,MATCH(C548,'LISTA DE PRECIOS EKM '!A:A,0),MATCH($D$1,'LISTA DE PRECIOS EKM '!$1:$1,0))</f>
        <v>269900</v>
      </c>
      <c r="E548" s="22">
        <f>+INDEX('LISTA DE PRECIOS EKM '!B:K,MATCH(C548,'LISTA DE PRECIOS EKM '!A:A,0),7)</f>
        <v>279900</v>
      </c>
      <c r="F548" s="22">
        <f>+INDEX('LISTA DE PRECIOS EKM '!B:K,MATCH(C548,'LISTA DE PRECIOS EKM '!A:A,0),9)</f>
        <v>289900</v>
      </c>
      <c r="G548" s="22" t="str">
        <f>+IF(ISNUMBER(MATCH(C548,Precios!C:C,0)),"Sí está", "No está")</f>
        <v>No está</v>
      </c>
    </row>
    <row r="549" spans="1:7" hidden="1">
      <c r="A549" s="20">
        <v>660712</v>
      </c>
      <c r="B549" s="22" t="s">
        <v>5730</v>
      </c>
      <c r="C549" s="22" t="s">
        <v>5731</v>
      </c>
      <c r="D549" s="63">
        <f>+INDEX('LISTA DE PRECIOS EKM '!A:K,MATCH(C549,'LISTA DE PRECIOS EKM '!A:A,0),MATCH($D$1,'LISTA DE PRECIOS EKM '!$1:$1,0))</f>
        <v>269900</v>
      </c>
      <c r="E549" s="22">
        <f>+INDEX('LISTA DE PRECIOS EKM '!B:K,MATCH(C549,'LISTA DE PRECIOS EKM '!A:A,0),7)</f>
        <v>279900</v>
      </c>
      <c r="F549" s="22">
        <f>+INDEX('LISTA DE PRECIOS EKM '!B:K,MATCH(C549,'LISTA DE PRECIOS EKM '!A:A,0),9)</f>
        <v>289900</v>
      </c>
      <c r="G549" s="22" t="str">
        <f>+IF(ISNUMBER(MATCH(C549,Precios!C:C,0)),"Sí está", "No está")</f>
        <v>No está</v>
      </c>
    </row>
    <row r="550" spans="1:7" hidden="1">
      <c r="A550" s="20">
        <v>660713</v>
      </c>
      <c r="B550" s="22" t="s">
        <v>5732</v>
      </c>
      <c r="C550" s="22" t="s">
        <v>5733</v>
      </c>
      <c r="D550" s="63">
        <f>+INDEX('LISTA DE PRECIOS EKM '!A:K,MATCH(C550,'LISTA DE PRECIOS EKM '!A:A,0),MATCH($D$1,'LISTA DE PRECIOS EKM '!$1:$1,0))</f>
        <v>269900</v>
      </c>
      <c r="E550" s="22">
        <f>+INDEX('LISTA DE PRECIOS EKM '!B:K,MATCH(C550,'LISTA DE PRECIOS EKM '!A:A,0),7)</f>
        <v>279900</v>
      </c>
      <c r="F550" s="22">
        <f>+INDEX('LISTA DE PRECIOS EKM '!B:K,MATCH(C550,'LISTA DE PRECIOS EKM '!A:A,0),9)</f>
        <v>289900</v>
      </c>
      <c r="G550" s="22" t="str">
        <f>+IF(ISNUMBER(MATCH(C550,Precios!C:C,0)),"Sí está", "No está")</f>
        <v>No está</v>
      </c>
    </row>
    <row r="551" spans="1:7" hidden="1">
      <c r="A551" s="20">
        <v>660714</v>
      </c>
      <c r="B551" s="22" t="s">
        <v>5732</v>
      </c>
      <c r="C551" s="22" t="s">
        <v>5733</v>
      </c>
      <c r="D551" s="63">
        <f>+INDEX('LISTA DE PRECIOS EKM '!A:K,MATCH(C551,'LISTA DE PRECIOS EKM '!A:A,0),MATCH($D$1,'LISTA DE PRECIOS EKM '!$1:$1,0))</f>
        <v>269900</v>
      </c>
      <c r="E551" s="22">
        <f>+INDEX('LISTA DE PRECIOS EKM '!B:K,MATCH(C551,'LISTA DE PRECIOS EKM '!A:A,0),7)</f>
        <v>279900</v>
      </c>
      <c r="F551" s="22">
        <f>+INDEX('LISTA DE PRECIOS EKM '!B:K,MATCH(C551,'LISTA DE PRECIOS EKM '!A:A,0),9)</f>
        <v>289900</v>
      </c>
      <c r="G551" s="22" t="str">
        <f>+IF(ISNUMBER(MATCH(C551,Precios!C:C,0)),"Sí está", "No está")</f>
        <v>No está</v>
      </c>
    </row>
    <row r="552" spans="1:7" hidden="1">
      <c r="A552" s="20">
        <v>660721</v>
      </c>
      <c r="B552" s="22" t="s">
        <v>5737</v>
      </c>
      <c r="C552" s="22" t="s">
        <v>5738</v>
      </c>
      <c r="D552" s="63">
        <f>+INDEX('LISTA DE PRECIOS EKM '!A:K,MATCH(C552,'LISTA DE PRECIOS EKM '!A:A,0),MATCH($D$1,'LISTA DE PRECIOS EKM '!$1:$1,0))</f>
        <v>449900</v>
      </c>
      <c r="E552" s="22">
        <f>+INDEX('LISTA DE PRECIOS EKM '!B:K,MATCH(C552,'LISTA DE PRECIOS EKM '!A:A,0),7)</f>
        <v>459900</v>
      </c>
      <c r="F552" s="22">
        <f>+INDEX('LISTA DE PRECIOS EKM '!B:K,MATCH(C552,'LISTA DE PRECIOS EKM '!A:A,0),9)</f>
        <v>489900</v>
      </c>
      <c r="G552" s="22" t="str">
        <f>+IF(ISNUMBER(MATCH(C552,Precios!C:C,0)),"Sí está", "No está")</f>
        <v>No está</v>
      </c>
    </row>
    <row r="553" spans="1:7" hidden="1">
      <c r="A553" s="20">
        <v>660722</v>
      </c>
      <c r="B553" s="22" t="s">
        <v>5737</v>
      </c>
      <c r="C553" s="22" t="s">
        <v>5738</v>
      </c>
      <c r="D553" s="63">
        <f>+INDEX('LISTA DE PRECIOS EKM '!A:K,MATCH(C553,'LISTA DE PRECIOS EKM '!A:A,0),MATCH($D$1,'LISTA DE PRECIOS EKM '!$1:$1,0))</f>
        <v>449900</v>
      </c>
      <c r="E553" s="22">
        <f>+INDEX('LISTA DE PRECIOS EKM '!B:K,MATCH(C553,'LISTA DE PRECIOS EKM '!A:A,0),7)</f>
        <v>459900</v>
      </c>
      <c r="F553" s="22">
        <f>+INDEX('LISTA DE PRECIOS EKM '!B:K,MATCH(C553,'LISTA DE PRECIOS EKM '!A:A,0),9)</f>
        <v>489900</v>
      </c>
      <c r="G553" s="22" t="str">
        <f>+IF(ISNUMBER(MATCH(C553,Precios!C:C,0)),"Sí está", "No está")</f>
        <v>No está</v>
      </c>
    </row>
    <row r="554" spans="1:7" hidden="1">
      <c r="A554" s="20">
        <v>660723</v>
      </c>
      <c r="B554" s="22" t="s">
        <v>5739</v>
      </c>
      <c r="C554" s="22" t="s">
        <v>5740</v>
      </c>
      <c r="D554" s="63">
        <f>+INDEX('LISTA DE PRECIOS EKM '!A:K,MATCH(C554,'LISTA DE PRECIOS EKM '!A:A,0),MATCH($D$1,'LISTA DE PRECIOS EKM '!$1:$1,0))</f>
        <v>449900</v>
      </c>
      <c r="E554" s="22">
        <f>+INDEX('LISTA DE PRECIOS EKM '!B:K,MATCH(C554,'LISTA DE PRECIOS EKM '!A:A,0),7)</f>
        <v>459900</v>
      </c>
      <c r="F554" s="22">
        <f>+INDEX('LISTA DE PRECIOS EKM '!B:K,MATCH(C554,'LISTA DE PRECIOS EKM '!A:A,0),9)</f>
        <v>489900</v>
      </c>
      <c r="G554" s="22" t="str">
        <f>+IF(ISNUMBER(MATCH(C554,Precios!C:C,0)),"Sí está", "No está")</f>
        <v>No está</v>
      </c>
    </row>
    <row r="555" spans="1:7" hidden="1">
      <c r="A555" s="20">
        <v>660746</v>
      </c>
      <c r="B555" s="22" t="s">
        <v>5739</v>
      </c>
      <c r="C555" s="22" t="s">
        <v>5740</v>
      </c>
      <c r="D555" s="63">
        <f>+INDEX('LISTA DE PRECIOS EKM '!A:K,MATCH(C555,'LISTA DE PRECIOS EKM '!A:A,0),MATCH($D$1,'LISTA DE PRECIOS EKM '!$1:$1,0))</f>
        <v>449900</v>
      </c>
      <c r="E555" s="22">
        <f>+INDEX('LISTA DE PRECIOS EKM '!B:K,MATCH(C555,'LISTA DE PRECIOS EKM '!A:A,0),7)</f>
        <v>459900</v>
      </c>
      <c r="F555" s="22">
        <f>+INDEX('LISTA DE PRECIOS EKM '!B:K,MATCH(C555,'LISTA DE PRECIOS EKM '!A:A,0),9)</f>
        <v>489900</v>
      </c>
      <c r="G555" s="22" t="str">
        <f>+IF(ISNUMBER(MATCH(C555,Precios!C:C,0)),"Sí está", "No está")</f>
        <v>No está</v>
      </c>
    </row>
    <row r="556" spans="1:7" hidden="1">
      <c r="A556" s="20">
        <v>660747</v>
      </c>
      <c r="B556" s="22" t="s">
        <v>5741</v>
      </c>
      <c r="C556" s="22" t="s">
        <v>5742</v>
      </c>
      <c r="D556" s="63">
        <f>+INDEX('LISTA DE PRECIOS EKM '!A:K,MATCH(C556,'LISTA DE PRECIOS EKM '!A:A,0),MATCH($D$1,'LISTA DE PRECIOS EKM '!$1:$1,0))</f>
        <v>409900</v>
      </c>
      <c r="E556" s="22">
        <f>+INDEX('LISTA DE PRECIOS EKM '!B:K,MATCH(C556,'LISTA DE PRECIOS EKM '!A:A,0),7)</f>
        <v>419900</v>
      </c>
      <c r="F556" s="22">
        <f>+INDEX('LISTA DE PRECIOS EKM '!B:K,MATCH(C556,'LISTA DE PRECIOS EKM '!A:A,0),9)</f>
        <v>449900</v>
      </c>
      <c r="G556" s="22" t="str">
        <f>+IF(ISNUMBER(MATCH(C556,Precios!C:C,0)),"Sí está", "No está")</f>
        <v>No está</v>
      </c>
    </row>
    <row r="557" spans="1:7" hidden="1">
      <c r="A557" s="20">
        <v>660748</v>
      </c>
      <c r="B557" s="22" t="s">
        <v>5741</v>
      </c>
      <c r="C557" s="22" t="s">
        <v>5742</v>
      </c>
      <c r="D557" s="63">
        <f>+INDEX('LISTA DE PRECIOS EKM '!A:K,MATCH(C557,'LISTA DE PRECIOS EKM '!A:A,0),MATCH($D$1,'LISTA DE PRECIOS EKM '!$1:$1,0))</f>
        <v>409900</v>
      </c>
      <c r="E557" s="22">
        <f>+INDEX('LISTA DE PRECIOS EKM '!B:K,MATCH(C557,'LISTA DE PRECIOS EKM '!A:A,0),7)</f>
        <v>419900</v>
      </c>
      <c r="F557" s="22">
        <f>+INDEX('LISTA DE PRECIOS EKM '!B:K,MATCH(C557,'LISTA DE PRECIOS EKM '!A:A,0),9)</f>
        <v>449900</v>
      </c>
      <c r="G557" s="22" t="str">
        <f>+IF(ISNUMBER(MATCH(C557,Precios!C:C,0)),"Sí está", "No está")</f>
        <v>No está</v>
      </c>
    </row>
    <row r="558" spans="1:7" hidden="1">
      <c r="A558" s="20">
        <v>660749</v>
      </c>
      <c r="B558" s="22" t="s">
        <v>5743</v>
      </c>
      <c r="C558" s="22" t="s">
        <v>5744</v>
      </c>
      <c r="D558" s="63">
        <f>+INDEX('LISTA DE PRECIOS EKM '!A:K,MATCH(C558,'LISTA DE PRECIOS EKM '!A:A,0),MATCH($D$1,'LISTA DE PRECIOS EKM '!$1:$1,0))</f>
        <v>449900</v>
      </c>
      <c r="E558" s="22">
        <f>+INDEX('LISTA DE PRECIOS EKM '!B:K,MATCH(C558,'LISTA DE PRECIOS EKM '!A:A,0),7)</f>
        <v>459900</v>
      </c>
      <c r="F558" s="22">
        <f>+INDEX('LISTA DE PRECIOS EKM '!B:K,MATCH(C558,'LISTA DE PRECIOS EKM '!A:A,0),9)</f>
        <v>489900</v>
      </c>
      <c r="G558" s="22" t="str">
        <f>+IF(ISNUMBER(MATCH(C558,Precios!C:C,0)),"Sí está", "No está")</f>
        <v>No está</v>
      </c>
    </row>
    <row r="559" spans="1:7" hidden="1">
      <c r="A559" s="20">
        <v>660750</v>
      </c>
      <c r="B559" s="22" t="s">
        <v>5743</v>
      </c>
      <c r="C559" s="22" t="s">
        <v>5744</v>
      </c>
      <c r="D559" s="63">
        <f>+INDEX('LISTA DE PRECIOS EKM '!A:K,MATCH(C559,'LISTA DE PRECIOS EKM '!A:A,0),MATCH($D$1,'LISTA DE PRECIOS EKM '!$1:$1,0))</f>
        <v>449900</v>
      </c>
      <c r="E559" s="22">
        <f>+INDEX('LISTA DE PRECIOS EKM '!B:K,MATCH(C559,'LISTA DE PRECIOS EKM '!A:A,0),7)</f>
        <v>459900</v>
      </c>
      <c r="F559" s="22">
        <f>+INDEX('LISTA DE PRECIOS EKM '!B:K,MATCH(C559,'LISTA DE PRECIOS EKM '!A:A,0),9)</f>
        <v>489900</v>
      </c>
      <c r="G559" s="22" t="str">
        <f>+IF(ISNUMBER(MATCH(C559,Precios!C:C,0)),"Sí está", "No está")</f>
        <v>No está</v>
      </c>
    </row>
    <row r="560" spans="1:7" hidden="1">
      <c r="A560" s="20">
        <v>660751</v>
      </c>
      <c r="B560" s="22" t="s">
        <v>5745</v>
      </c>
      <c r="C560" s="22" t="s">
        <v>5746</v>
      </c>
      <c r="D560" s="63">
        <f>+INDEX('LISTA DE PRECIOS EKM '!A:K,MATCH(C560,'LISTA DE PRECIOS EKM '!A:A,0),MATCH($D$1,'LISTA DE PRECIOS EKM '!$1:$1,0))</f>
        <v>449900</v>
      </c>
      <c r="E560" s="22">
        <f>+INDEX('LISTA DE PRECIOS EKM '!B:K,MATCH(C560,'LISTA DE PRECIOS EKM '!A:A,0),7)</f>
        <v>459900</v>
      </c>
      <c r="F560" s="22">
        <f>+INDEX('LISTA DE PRECIOS EKM '!B:K,MATCH(C560,'LISTA DE PRECIOS EKM '!A:A,0),9)</f>
        <v>489900</v>
      </c>
      <c r="G560" s="22" t="str">
        <f>+IF(ISNUMBER(MATCH(C560,Precios!C:C,0)),"Sí está", "No está")</f>
        <v>No está</v>
      </c>
    </row>
    <row r="561" spans="1:7" hidden="1">
      <c r="A561" s="20">
        <v>660752</v>
      </c>
      <c r="B561" s="22" t="s">
        <v>5745</v>
      </c>
      <c r="C561" s="22" t="s">
        <v>5746</v>
      </c>
      <c r="D561" s="63">
        <f>+INDEX('LISTA DE PRECIOS EKM '!A:K,MATCH(C561,'LISTA DE PRECIOS EKM '!A:A,0),MATCH($D$1,'LISTA DE PRECIOS EKM '!$1:$1,0))</f>
        <v>449900</v>
      </c>
      <c r="E561" s="22">
        <f>+INDEX('LISTA DE PRECIOS EKM '!B:K,MATCH(C561,'LISTA DE PRECIOS EKM '!A:A,0),7)</f>
        <v>459900</v>
      </c>
      <c r="F561" s="22">
        <f>+INDEX('LISTA DE PRECIOS EKM '!B:K,MATCH(C561,'LISTA DE PRECIOS EKM '!A:A,0),9)</f>
        <v>489900</v>
      </c>
      <c r="G561" s="22" t="str">
        <f>+IF(ISNUMBER(MATCH(C561,Precios!C:C,0)),"Sí está", "No está")</f>
        <v>No está</v>
      </c>
    </row>
    <row r="562" spans="1:7" hidden="1">
      <c r="A562" s="20">
        <v>660753</v>
      </c>
      <c r="B562" s="22" t="s">
        <v>5747</v>
      </c>
      <c r="C562" s="22" t="s">
        <v>5748</v>
      </c>
      <c r="D562" s="63">
        <f>+INDEX('LISTA DE PRECIOS EKM '!A:K,MATCH(C562,'LISTA DE PRECIOS EKM '!A:A,0),MATCH($D$1,'LISTA DE PRECIOS EKM '!$1:$1,0))</f>
        <v>1079900</v>
      </c>
      <c r="E562" s="22">
        <f>+INDEX('LISTA DE PRECIOS EKM '!B:K,MATCH(C562,'LISTA DE PRECIOS EKM '!A:A,0),7)</f>
        <v>1119900</v>
      </c>
      <c r="F562" s="22">
        <f>+INDEX('LISTA DE PRECIOS EKM '!B:K,MATCH(C562,'LISTA DE PRECIOS EKM '!A:A,0),9)</f>
        <v>1179900</v>
      </c>
      <c r="G562" s="22" t="str">
        <f>+IF(ISNUMBER(MATCH(C562,Precios!C:C,0)),"Sí está", "No está")</f>
        <v>No está</v>
      </c>
    </row>
    <row r="563" spans="1:7" hidden="1">
      <c r="A563" s="20">
        <v>660754</v>
      </c>
      <c r="B563" s="22" t="s">
        <v>5747</v>
      </c>
      <c r="C563" s="22" t="s">
        <v>5748</v>
      </c>
      <c r="D563" s="63">
        <f>+INDEX('LISTA DE PRECIOS EKM '!A:K,MATCH(C563,'LISTA DE PRECIOS EKM '!A:A,0),MATCH($D$1,'LISTA DE PRECIOS EKM '!$1:$1,0))</f>
        <v>1079900</v>
      </c>
      <c r="E563" s="22">
        <f>+INDEX('LISTA DE PRECIOS EKM '!B:K,MATCH(C563,'LISTA DE PRECIOS EKM '!A:A,0),7)</f>
        <v>1119900</v>
      </c>
      <c r="F563" s="22">
        <f>+INDEX('LISTA DE PRECIOS EKM '!B:K,MATCH(C563,'LISTA DE PRECIOS EKM '!A:A,0),9)</f>
        <v>1179900</v>
      </c>
      <c r="G563" s="22" t="str">
        <f>+IF(ISNUMBER(MATCH(C563,Precios!C:C,0)),"Sí está", "No está")</f>
        <v>No está</v>
      </c>
    </row>
    <row r="564" spans="1:7" hidden="1">
      <c r="A564" s="20">
        <v>660755</v>
      </c>
      <c r="B564" s="22" t="s">
        <v>5749</v>
      </c>
      <c r="C564" s="22" t="s">
        <v>5750</v>
      </c>
      <c r="D564" s="63">
        <f>+INDEX('LISTA DE PRECIOS EKM '!A:K,MATCH(C564,'LISTA DE PRECIOS EKM '!A:A,0),MATCH($D$1,'LISTA DE PRECIOS EKM '!$1:$1,0))</f>
        <v>2959900</v>
      </c>
      <c r="E564" s="22">
        <f>+INDEX('LISTA DE PRECIOS EKM '!B:K,MATCH(C564,'LISTA DE PRECIOS EKM '!A:A,0),7)</f>
        <v>3079900</v>
      </c>
      <c r="F564" s="22">
        <f>+INDEX('LISTA DE PRECIOS EKM '!B:K,MATCH(C564,'LISTA DE PRECIOS EKM '!A:A,0),9)</f>
        <v>3249900</v>
      </c>
      <c r="G564" s="22" t="str">
        <f>+IF(ISNUMBER(MATCH(C564,Precios!C:C,0)),"Sí está", "No está")</f>
        <v>No está</v>
      </c>
    </row>
    <row r="565" spans="1:7" hidden="1">
      <c r="A565" s="20">
        <v>660756</v>
      </c>
      <c r="B565" s="22" t="s">
        <v>5749</v>
      </c>
      <c r="C565" s="22" t="s">
        <v>5750</v>
      </c>
      <c r="D565" s="63">
        <f>+INDEX('LISTA DE PRECIOS EKM '!A:K,MATCH(C565,'LISTA DE PRECIOS EKM '!A:A,0),MATCH($D$1,'LISTA DE PRECIOS EKM '!$1:$1,0))</f>
        <v>2959900</v>
      </c>
      <c r="E565" s="22">
        <f>+INDEX('LISTA DE PRECIOS EKM '!B:K,MATCH(C565,'LISTA DE PRECIOS EKM '!A:A,0),7)</f>
        <v>3079900</v>
      </c>
      <c r="F565" s="22">
        <f>+INDEX('LISTA DE PRECIOS EKM '!B:K,MATCH(C565,'LISTA DE PRECIOS EKM '!A:A,0),9)</f>
        <v>3249900</v>
      </c>
      <c r="G565" s="22" t="str">
        <f>+IF(ISNUMBER(MATCH(C565,Precios!C:C,0)),"Sí está", "No está")</f>
        <v>No está</v>
      </c>
    </row>
    <row r="566" spans="1:7" hidden="1">
      <c r="A566" s="20">
        <v>660757</v>
      </c>
      <c r="B566" s="22" t="s">
        <v>5751</v>
      </c>
      <c r="C566" s="22" t="s">
        <v>5752</v>
      </c>
      <c r="D566" s="63">
        <f>+INDEX('LISTA DE PRECIOS EKM '!A:K,MATCH(C566,'LISTA DE PRECIOS EKM '!A:A,0),MATCH($D$1,'LISTA DE PRECIOS EKM '!$1:$1,0))</f>
        <v>269900</v>
      </c>
      <c r="E566" s="22">
        <f>+INDEX('LISTA DE PRECIOS EKM '!B:K,MATCH(C566,'LISTA DE PRECIOS EKM '!A:A,0),7)</f>
        <v>279900</v>
      </c>
      <c r="F566" s="22">
        <f>+INDEX('LISTA DE PRECIOS EKM '!B:K,MATCH(C566,'LISTA DE PRECIOS EKM '!A:A,0),9)</f>
        <v>289900</v>
      </c>
      <c r="G566" s="22" t="str">
        <f>+IF(ISNUMBER(MATCH(C566,Precios!C:C,0)),"Sí está", "No está")</f>
        <v>No está</v>
      </c>
    </row>
    <row r="567" spans="1:7" hidden="1">
      <c r="A567" s="20">
        <v>660758</v>
      </c>
      <c r="B567" s="22" t="s">
        <v>5751</v>
      </c>
      <c r="C567" s="22" t="s">
        <v>5752</v>
      </c>
      <c r="D567" s="63">
        <f>+INDEX('LISTA DE PRECIOS EKM '!A:K,MATCH(C567,'LISTA DE PRECIOS EKM '!A:A,0),MATCH($D$1,'LISTA DE PRECIOS EKM '!$1:$1,0))</f>
        <v>269900</v>
      </c>
      <c r="E567" s="22">
        <f>+INDEX('LISTA DE PRECIOS EKM '!B:K,MATCH(C567,'LISTA DE PRECIOS EKM '!A:A,0),7)</f>
        <v>279900</v>
      </c>
      <c r="F567" s="22">
        <f>+INDEX('LISTA DE PRECIOS EKM '!B:K,MATCH(C567,'LISTA DE PRECIOS EKM '!A:A,0),9)</f>
        <v>289900</v>
      </c>
      <c r="G567" s="22" t="str">
        <f>+IF(ISNUMBER(MATCH(C567,Precios!C:C,0)),"Sí está", "No está")</f>
        <v>No está</v>
      </c>
    </row>
    <row r="568" spans="1:7" hidden="1">
      <c r="A568" s="20">
        <v>660759</v>
      </c>
      <c r="B568" s="22" t="s">
        <v>5753</v>
      </c>
      <c r="C568" s="22" t="s">
        <v>5754</v>
      </c>
      <c r="D568" s="63">
        <f>+INDEX('LISTA DE PRECIOS EKM '!A:K,MATCH(C568,'LISTA DE PRECIOS EKM '!A:A,0),MATCH($D$1,'LISTA DE PRECIOS EKM '!$1:$1,0))</f>
        <v>269900</v>
      </c>
      <c r="E568" s="22">
        <f>+INDEX('LISTA DE PRECIOS EKM '!B:K,MATCH(C568,'LISTA DE PRECIOS EKM '!A:A,0),7)</f>
        <v>279900</v>
      </c>
      <c r="F568" s="22">
        <f>+INDEX('LISTA DE PRECIOS EKM '!B:K,MATCH(C568,'LISTA DE PRECIOS EKM '!A:A,0),9)</f>
        <v>289900</v>
      </c>
      <c r="G568" s="22" t="str">
        <f>+IF(ISNUMBER(MATCH(C568,Precios!C:C,0)),"Sí está", "No está")</f>
        <v>No está</v>
      </c>
    </row>
    <row r="569" spans="1:7" hidden="1">
      <c r="A569" s="20">
        <v>660760</v>
      </c>
      <c r="B569" s="22" t="s">
        <v>5753</v>
      </c>
      <c r="C569" s="22" t="s">
        <v>5754</v>
      </c>
      <c r="D569" s="63">
        <f>+INDEX('LISTA DE PRECIOS EKM '!A:K,MATCH(C569,'LISTA DE PRECIOS EKM '!A:A,0),MATCH($D$1,'LISTA DE PRECIOS EKM '!$1:$1,0))</f>
        <v>269900</v>
      </c>
      <c r="E569" s="22">
        <f>+INDEX('LISTA DE PRECIOS EKM '!B:K,MATCH(C569,'LISTA DE PRECIOS EKM '!A:A,0),7)</f>
        <v>279900</v>
      </c>
      <c r="F569" s="22">
        <f>+INDEX('LISTA DE PRECIOS EKM '!B:K,MATCH(C569,'LISTA DE PRECIOS EKM '!A:A,0),9)</f>
        <v>289900</v>
      </c>
      <c r="G569" s="22" t="str">
        <f>+IF(ISNUMBER(MATCH(C569,Precios!C:C,0)),"Sí está", "No está")</f>
        <v>No está</v>
      </c>
    </row>
    <row r="570" spans="1:7" hidden="1">
      <c r="A570" s="20">
        <v>660765</v>
      </c>
      <c r="B570" s="22" t="s">
        <v>5757</v>
      </c>
      <c r="C570" s="22" t="s">
        <v>5758</v>
      </c>
      <c r="D570" s="63">
        <f>+INDEX('LISTA DE PRECIOS EKM '!A:K,MATCH(C570,'LISTA DE PRECIOS EKM '!A:A,0),MATCH($D$1,'LISTA DE PRECIOS EKM '!$1:$1,0))</f>
        <v>639900</v>
      </c>
      <c r="E570" s="22">
        <f>+INDEX('LISTA DE PRECIOS EKM '!B:K,MATCH(C570,'LISTA DE PRECIOS EKM '!A:A,0),7)</f>
        <v>659900</v>
      </c>
      <c r="F570" s="22">
        <f>+INDEX('LISTA DE PRECIOS EKM '!B:K,MATCH(C570,'LISTA DE PRECIOS EKM '!A:A,0),9)</f>
        <v>699900</v>
      </c>
      <c r="G570" s="22" t="str">
        <f>+IF(ISNUMBER(MATCH(C570,Precios!C:C,0)),"Sí está", "No está")</f>
        <v>No está</v>
      </c>
    </row>
    <row r="571" spans="1:7" hidden="1">
      <c r="A571" s="20">
        <v>660766</v>
      </c>
      <c r="B571" s="22" t="s">
        <v>5757</v>
      </c>
      <c r="C571" s="22" t="s">
        <v>5758</v>
      </c>
      <c r="D571" s="63">
        <f>+INDEX('LISTA DE PRECIOS EKM '!A:K,MATCH(C571,'LISTA DE PRECIOS EKM '!A:A,0),MATCH($D$1,'LISTA DE PRECIOS EKM '!$1:$1,0))</f>
        <v>639900</v>
      </c>
      <c r="E571" s="22">
        <f>+INDEX('LISTA DE PRECIOS EKM '!B:K,MATCH(C571,'LISTA DE PRECIOS EKM '!A:A,0),7)</f>
        <v>659900</v>
      </c>
      <c r="F571" s="22">
        <f>+INDEX('LISTA DE PRECIOS EKM '!B:K,MATCH(C571,'LISTA DE PRECIOS EKM '!A:A,0),9)</f>
        <v>699900</v>
      </c>
      <c r="G571" s="22" t="str">
        <f>+IF(ISNUMBER(MATCH(C571,Precios!C:C,0)),"Sí está", "No está")</f>
        <v>No está</v>
      </c>
    </row>
    <row r="572" spans="1:7" hidden="1">
      <c r="A572" s="20">
        <v>660767</v>
      </c>
      <c r="B572" s="22" t="s">
        <v>5759</v>
      </c>
      <c r="C572" s="22" t="s">
        <v>5760</v>
      </c>
      <c r="D572" s="63">
        <f>+INDEX('LISTA DE PRECIOS EKM '!A:K,MATCH(C572,'LISTA DE PRECIOS EKM '!A:A,0),MATCH($D$1,'LISTA DE PRECIOS EKM '!$1:$1,0))</f>
        <v>639900</v>
      </c>
      <c r="E572" s="22">
        <f>+INDEX('LISTA DE PRECIOS EKM '!B:K,MATCH(C572,'LISTA DE PRECIOS EKM '!A:A,0),7)</f>
        <v>659900</v>
      </c>
      <c r="F572" s="22">
        <f>+INDEX('LISTA DE PRECIOS EKM '!B:K,MATCH(C572,'LISTA DE PRECIOS EKM '!A:A,0),9)</f>
        <v>699900</v>
      </c>
      <c r="G572" s="22" t="str">
        <f>+IF(ISNUMBER(MATCH(C572,Precios!C:C,0)),"Sí está", "No está")</f>
        <v>No está</v>
      </c>
    </row>
    <row r="573" spans="1:7" hidden="1">
      <c r="A573" s="20">
        <v>660768</v>
      </c>
      <c r="B573" s="22" t="s">
        <v>5759</v>
      </c>
      <c r="C573" s="22" t="s">
        <v>5760</v>
      </c>
      <c r="D573" s="63">
        <f>+INDEX('LISTA DE PRECIOS EKM '!A:K,MATCH(C573,'LISTA DE PRECIOS EKM '!A:A,0),MATCH($D$1,'LISTA DE PRECIOS EKM '!$1:$1,0))</f>
        <v>639900</v>
      </c>
      <c r="E573" s="22">
        <f>+INDEX('LISTA DE PRECIOS EKM '!B:K,MATCH(C573,'LISTA DE PRECIOS EKM '!A:A,0),7)</f>
        <v>659900</v>
      </c>
      <c r="F573" s="22">
        <f>+INDEX('LISTA DE PRECIOS EKM '!B:K,MATCH(C573,'LISTA DE PRECIOS EKM '!A:A,0),9)</f>
        <v>699900</v>
      </c>
      <c r="G573" s="22" t="str">
        <f>+IF(ISNUMBER(MATCH(C573,Precios!C:C,0)),"Sí está", "No está")</f>
        <v>No está</v>
      </c>
    </row>
    <row r="574" spans="1:7" hidden="1">
      <c r="A574" s="20">
        <v>660769</v>
      </c>
      <c r="B574" s="22" t="s">
        <v>5761</v>
      </c>
      <c r="C574" s="22" t="s">
        <v>5762</v>
      </c>
      <c r="D574" s="63">
        <f>+INDEX('LISTA DE PRECIOS EKM '!A:K,MATCH(C574,'LISTA DE PRECIOS EKM '!A:A,0),MATCH($D$1,'LISTA DE PRECIOS EKM '!$1:$1,0))</f>
        <v>639900</v>
      </c>
      <c r="E574" s="22">
        <f>+INDEX('LISTA DE PRECIOS EKM '!B:K,MATCH(C574,'LISTA DE PRECIOS EKM '!A:A,0),7)</f>
        <v>659900</v>
      </c>
      <c r="F574" s="22">
        <f>+INDEX('LISTA DE PRECIOS EKM '!B:K,MATCH(C574,'LISTA DE PRECIOS EKM '!A:A,0),9)</f>
        <v>699900</v>
      </c>
      <c r="G574" s="22" t="str">
        <f>+IF(ISNUMBER(MATCH(C574,Precios!C:C,0)),"Sí está", "No está")</f>
        <v>No está</v>
      </c>
    </row>
    <row r="575" spans="1:7" hidden="1">
      <c r="A575" s="20">
        <v>660770</v>
      </c>
      <c r="B575" s="22" t="s">
        <v>5761</v>
      </c>
      <c r="C575" s="22" t="s">
        <v>5762</v>
      </c>
      <c r="D575" s="63">
        <f>+INDEX('LISTA DE PRECIOS EKM '!A:K,MATCH(C575,'LISTA DE PRECIOS EKM '!A:A,0),MATCH($D$1,'LISTA DE PRECIOS EKM '!$1:$1,0))</f>
        <v>639900</v>
      </c>
      <c r="E575" s="22">
        <f>+INDEX('LISTA DE PRECIOS EKM '!B:K,MATCH(C575,'LISTA DE PRECIOS EKM '!A:A,0),7)</f>
        <v>659900</v>
      </c>
      <c r="F575" s="22">
        <f>+INDEX('LISTA DE PRECIOS EKM '!B:K,MATCH(C575,'LISTA DE PRECIOS EKM '!A:A,0),9)</f>
        <v>699900</v>
      </c>
      <c r="G575" s="22" t="str">
        <f>+IF(ISNUMBER(MATCH(C575,Precios!C:C,0)),"Sí está", "No está")</f>
        <v>No está</v>
      </c>
    </row>
    <row r="576" spans="1:7" hidden="1">
      <c r="A576" s="20">
        <v>660771</v>
      </c>
      <c r="B576" s="22" t="s">
        <v>5763</v>
      </c>
      <c r="C576" s="22" t="s">
        <v>5764</v>
      </c>
      <c r="D576" s="63">
        <f>+INDEX('LISTA DE PRECIOS EKM '!A:K,MATCH(C576,'LISTA DE PRECIOS EKM '!A:A,0),MATCH($D$1,'LISTA DE PRECIOS EKM '!$1:$1,0))</f>
        <v>639900</v>
      </c>
      <c r="E576" s="22">
        <f>+INDEX('LISTA DE PRECIOS EKM '!B:K,MATCH(C576,'LISTA DE PRECIOS EKM '!A:A,0),7)</f>
        <v>659900</v>
      </c>
      <c r="F576" s="22">
        <f>+INDEX('LISTA DE PRECIOS EKM '!B:K,MATCH(C576,'LISTA DE PRECIOS EKM '!A:A,0),9)</f>
        <v>699900</v>
      </c>
      <c r="G576" s="22" t="str">
        <f>+IF(ISNUMBER(MATCH(C576,Precios!C:C,0)),"Sí está", "No está")</f>
        <v>No está</v>
      </c>
    </row>
    <row r="577" spans="1:7" hidden="1">
      <c r="A577" s="20">
        <v>660772</v>
      </c>
      <c r="B577" s="22" t="s">
        <v>5763</v>
      </c>
      <c r="C577" s="22" t="s">
        <v>5764</v>
      </c>
      <c r="D577" s="63">
        <f>+INDEX('LISTA DE PRECIOS EKM '!A:K,MATCH(C577,'LISTA DE PRECIOS EKM '!A:A,0),MATCH($D$1,'LISTA DE PRECIOS EKM '!$1:$1,0))</f>
        <v>639900</v>
      </c>
      <c r="E577" s="22">
        <f>+INDEX('LISTA DE PRECIOS EKM '!B:K,MATCH(C577,'LISTA DE PRECIOS EKM '!A:A,0),7)</f>
        <v>659900</v>
      </c>
      <c r="F577" s="22">
        <f>+INDEX('LISTA DE PRECIOS EKM '!B:K,MATCH(C577,'LISTA DE PRECIOS EKM '!A:A,0),9)</f>
        <v>699900</v>
      </c>
      <c r="G577" s="22" t="str">
        <f>+IF(ISNUMBER(MATCH(C577,Precios!C:C,0)),"Sí está", "No está")</f>
        <v>No está</v>
      </c>
    </row>
    <row r="578" spans="1:7" hidden="1">
      <c r="A578" s="20">
        <v>660775</v>
      </c>
      <c r="B578" s="22" t="s">
        <v>5766</v>
      </c>
      <c r="C578" s="22" t="s">
        <v>5767</v>
      </c>
      <c r="D578" s="63">
        <f>+INDEX('LISTA DE PRECIOS EKM '!A:K,MATCH(C578,'LISTA DE PRECIOS EKM '!A:A,0),MATCH($D$1,'LISTA DE PRECIOS EKM '!$1:$1,0))</f>
        <v>639900</v>
      </c>
      <c r="E578" s="22">
        <f>+INDEX('LISTA DE PRECIOS EKM '!B:K,MATCH(C578,'LISTA DE PRECIOS EKM '!A:A,0),7)</f>
        <v>659900</v>
      </c>
      <c r="F578" s="22">
        <f>+INDEX('LISTA DE PRECIOS EKM '!B:K,MATCH(C578,'LISTA DE PRECIOS EKM '!A:A,0),9)</f>
        <v>699900</v>
      </c>
      <c r="G578" s="22" t="str">
        <f>+IF(ISNUMBER(MATCH(C578,Precios!C:C,0)),"Sí está", "No está")</f>
        <v>No está</v>
      </c>
    </row>
    <row r="579" spans="1:7" hidden="1">
      <c r="A579" s="20">
        <v>660776</v>
      </c>
      <c r="B579" s="22" t="s">
        <v>5766</v>
      </c>
      <c r="C579" s="22" t="s">
        <v>5767</v>
      </c>
      <c r="D579" s="63">
        <f>+INDEX('LISTA DE PRECIOS EKM '!A:K,MATCH(C579,'LISTA DE PRECIOS EKM '!A:A,0),MATCH($D$1,'LISTA DE PRECIOS EKM '!$1:$1,0))</f>
        <v>639900</v>
      </c>
      <c r="E579" s="22">
        <f>+INDEX('LISTA DE PRECIOS EKM '!B:K,MATCH(C579,'LISTA DE PRECIOS EKM '!A:A,0),7)</f>
        <v>659900</v>
      </c>
      <c r="F579" s="22">
        <f>+INDEX('LISTA DE PRECIOS EKM '!B:K,MATCH(C579,'LISTA DE PRECIOS EKM '!A:A,0),9)</f>
        <v>699900</v>
      </c>
      <c r="G579" s="22" t="str">
        <f>+IF(ISNUMBER(MATCH(C579,Precios!C:C,0)),"Sí está", "No está")</f>
        <v>No está</v>
      </c>
    </row>
    <row r="580" spans="1:7" hidden="1">
      <c r="A580" s="20">
        <v>660777</v>
      </c>
      <c r="B580" s="22" t="s">
        <v>5768</v>
      </c>
      <c r="C580" s="22" t="s">
        <v>5769</v>
      </c>
      <c r="D580" s="63">
        <f>+INDEX('LISTA DE PRECIOS EKM '!A:K,MATCH(C580,'LISTA DE PRECIOS EKM '!A:A,0),MATCH($D$1,'LISTA DE PRECIOS EKM '!$1:$1,0))</f>
        <v>599900</v>
      </c>
      <c r="E580" s="22">
        <f>+INDEX('LISTA DE PRECIOS EKM '!B:K,MATCH(C580,'LISTA DE PRECIOS EKM '!A:A,0),7)</f>
        <v>619900</v>
      </c>
      <c r="F580" s="22">
        <f>+INDEX('LISTA DE PRECIOS EKM '!B:K,MATCH(C580,'LISTA DE PRECIOS EKM '!A:A,0),9)</f>
        <v>649900</v>
      </c>
      <c r="G580" s="22" t="str">
        <f>+IF(ISNUMBER(MATCH(C580,Precios!C:C,0)),"Sí está", "No está")</f>
        <v>No está</v>
      </c>
    </row>
    <row r="581" spans="1:7" hidden="1">
      <c r="A581" s="20">
        <v>660778</v>
      </c>
      <c r="B581" s="22" t="s">
        <v>5768</v>
      </c>
      <c r="C581" s="22" t="s">
        <v>5769</v>
      </c>
      <c r="D581" s="63">
        <f>+INDEX('LISTA DE PRECIOS EKM '!A:K,MATCH(C581,'LISTA DE PRECIOS EKM '!A:A,0),MATCH($D$1,'LISTA DE PRECIOS EKM '!$1:$1,0))</f>
        <v>599900</v>
      </c>
      <c r="E581" s="22">
        <f>+INDEX('LISTA DE PRECIOS EKM '!B:K,MATCH(C581,'LISTA DE PRECIOS EKM '!A:A,0),7)</f>
        <v>619900</v>
      </c>
      <c r="F581" s="22">
        <f>+INDEX('LISTA DE PRECIOS EKM '!B:K,MATCH(C581,'LISTA DE PRECIOS EKM '!A:A,0),9)</f>
        <v>649900</v>
      </c>
      <c r="G581" s="22" t="str">
        <f>+IF(ISNUMBER(MATCH(C581,Precios!C:C,0)),"Sí está", "No está")</f>
        <v>No está</v>
      </c>
    </row>
    <row r="582" spans="1:7" hidden="1">
      <c r="A582" s="20">
        <v>660779</v>
      </c>
      <c r="B582" s="22" t="s">
        <v>5770</v>
      </c>
      <c r="C582" s="22" t="s">
        <v>5771</v>
      </c>
      <c r="D582" s="63">
        <f>+INDEX('LISTA DE PRECIOS EKM '!A:K,MATCH(C582,'LISTA DE PRECIOS EKM '!A:A,0),MATCH($D$1,'LISTA DE PRECIOS EKM '!$1:$1,0))</f>
        <v>599900</v>
      </c>
      <c r="E582" s="22">
        <f>+INDEX('LISTA DE PRECIOS EKM '!B:K,MATCH(C582,'LISTA DE PRECIOS EKM '!A:A,0),7)</f>
        <v>619900</v>
      </c>
      <c r="F582" s="22">
        <f>+INDEX('LISTA DE PRECIOS EKM '!B:K,MATCH(C582,'LISTA DE PRECIOS EKM '!A:A,0),9)</f>
        <v>649900</v>
      </c>
      <c r="G582" s="22" t="str">
        <f>+IF(ISNUMBER(MATCH(C582,Precios!C:C,0)),"Sí está", "No está")</f>
        <v>No está</v>
      </c>
    </row>
    <row r="583" spans="1:7" hidden="1">
      <c r="A583" s="20">
        <v>660780</v>
      </c>
      <c r="B583" s="22" t="s">
        <v>5770</v>
      </c>
      <c r="C583" s="22" t="s">
        <v>5771</v>
      </c>
      <c r="D583" s="63">
        <f>+INDEX('LISTA DE PRECIOS EKM '!A:K,MATCH(C583,'LISTA DE PRECIOS EKM '!A:A,0),MATCH($D$1,'LISTA DE PRECIOS EKM '!$1:$1,0))</f>
        <v>599900</v>
      </c>
      <c r="E583" s="22">
        <f>+INDEX('LISTA DE PRECIOS EKM '!B:K,MATCH(C583,'LISTA DE PRECIOS EKM '!A:A,0),7)</f>
        <v>619900</v>
      </c>
      <c r="F583" s="22">
        <f>+INDEX('LISTA DE PRECIOS EKM '!B:K,MATCH(C583,'LISTA DE PRECIOS EKM '!A:A,0),9)</f>
        <v>649900</v>
      </c>
      <c r="G583" s="22" t="str">
        <f>+IF(ISNUMBER(MATCH(C583,Precios!C:C,0)),"Sí está", "No está")</f>
        <v>No está</v>
      </c>
    </row>
    <row r="584" spans="1:7" hidden="1">
      <c r="A584" s="20">
        <v>660781</v>
      </c>
      <c r="B584" s="22" t="s">
        <v>5772</v>
      </c>
      <c r="C584" s="22" t="s">
        <v>5773</v>
      </c>
      <c r="D584" s="63">
        <f>+INDEX('LISTA DE PRECIOS EKM '!A:K,MATCH(C584,'LISTA DE PRECIOS EKM '!A:A,0),MATCH($D$1,'LISTA DE PRECIOS EKM '!$1:$1,0))</f>
        <v>599900</v>
      </c>
      <c r="E584" s="22">
        <f>+INDEX('LISTA DE PRECIOS EKM '!B:K,MATCH(C584,'LISTA DE PRECIOS EKM '!A:A,0),7)</f>
        <v>619900</v>
      </c>
      <c r="F584" s="22">
        <f>+INDEX('LISTA DE PRECIOS EKM '!B:K,MATCH(C584,'LISTA DE PRECIOS EKM '!A:A,0),9)</f>
        <v>649900</v>
      </c>
      <c r="G584" s="22" t="str">
        <f>+IF(ISNUMBER(MATCH(C584,Precios!C:C,0)),"Sí está", "No está")</f>
        <v>No está</v>
      </c>
    </row>
    <row r="585" spans="1:7" hidden="1">
      <c r="A585" s="20">
        <v>660782</v>
      </c>
      <c r="B585" s="22" t="s">
        <v>5772</v>
      </c>
      <c r="C585" s="22" t="s">
        <v>5773</v>
      </c>
      <c r="D585" s="63">
        <f>+INDEX('LISTA DE PRECIOS EKM '!A:K,MATCH(C585,'LISTA DE PRECIOS EKM '!A:A,0),MATCH($D$1,'LISTA DE PRECIOS EKM '!$1:$1,0))</f>
        <v>599900</v>
      </c>
      <c r="E585" s="22">
        <f>+INDEX('LISTA DE PRECIOS EKM '!B:K,MATCH(C585,'LISTA DE PRECIOS EKM '!A:A,0),7)</f>
        <v>619900</v>
      </c>
      <c r="F585" s="22">
        <f>+INDEX('LISTA DE PRECIOS EKM '!B:K,MATCH(C585,'LISTA DE PRECIOS EKM '!A:A,0),9)</f>
        <v>649900</v>
      </c>
      <c r="G585" s="22" t="str">
        <f>+IF(ISNUMBER(MATCH(C585,Precios!C:C,0)),"Sí está", "No está")</f>
        <v>No está</v>
      </c>
    </row>
    <row r="586" spans="1:7" hidden="1">
      <c r="A586" s="20">
        <v>660783</v>
      </c>
      <c r="B586" s="22" t="s">
        <v>5774</v>
      </c>
      <c r="C586" s="22" t="s">
        <v>5775</v>
      </c>
      <c r="D586" s="63">
        <f>+INDEX('LISTA DE PRECIOS EKM '!A:K,MATCH(C586,'LISTA DE PRECIOS EKM '!A:A,0),MATCH($D$1,'LISTA DE PRECIOS EKM '!$1:$1,0))</f>
        <v>679900</v>
      </c>
      <c r="E586" s="22">
        <f>+INDEX('LISTA DE PRECIOS EKM '!B:K,MATCH(C586,'LISTA DE PRECIOS EKM '!A:A,0),7)</f>
        <v>699900</v>
      </c>
      <c r="F586" s="22">
        <f>+INDEX('LISTA DE PRECIOS EKM '!B:K,MATCH(C586,'LISTA DE PRECIOS EKM '!A:A,0),9)</f>
        <v>739900</v>
      </c>
      <c r="G586" s="22" t="str">
        <f>+IF(ISNUMBER(MATCH(C586,Precios!C:C,0)),"Sí está", "No está")</f>
        <v>No está</v>
      </c>
    </row>
    <row r="587" spans="1:7" hidden="1">
      <c r="A587" s="20">
        <v>660784</v>
      </c>
      <c r="B587" s="22" t="s">
        <v>5774</v>
      </c>
      <c r="C587" s="22" t="s">
        <v>5775</v>
      </c>
      <c r="D587" s="63">
        <f>+INDEX('LISTA DE PRECIOS EKM '!A:K,MATCH(C587,'LISTA DE PRECIOS EKM '!A:A,0),MATCH($D$1,'LISTA DE PRECIOS EKM '!$1:$1,0))</f>
        <v>679900</v>
      </c>
      <c r="E587" s="22">
        <f>+INDEX('LISTA DE PRECIOS EKM '!B:K,MATCH(C587,'LISTA DE PRECIOS EKM '!A:A,0),7)</f>
        <v>699900</v>
      </c>
      <c r="F587" s="22">
        <f>+INDEX('LISTA DE PRECIOS EKM '!B:K,MATCH(C587,'LISTA DE PRECIOS EKM '!A:A,0),9)</f>
        <v>739900</v>
      </c>
      <c r="G587" s="22" t="str">
        <f>+IF(ISNUMBER(MATCH(C587,Precios!C:C,0)),"Sí está", "No está")</f>
        <v>No está</v>
      </c>
    </row>
    <row r="588" spans="1:7" hidden="1">
      <c r="A588" s="20">
        <v>660785</v>
      </c>
      <c r="B588" s="22" t="s">
        <v>5776</v>
      </c>
      <c r="C588" s="22" t="s">
        <v>5777</v>
      </c>
      <c r="D588" s="63">
        <f>+INDEX('LISTA DE PRECIOS EKM '!A:K,MATCH(C588,'LISTA DE PRECIOS EKM '!A:A,0),MATCH($D$1,'LISTA DE PRECIOS EKM '!$1:$1,0))</f>
        <v>679900</v>
      </c>
      <c r="E588" s="22">
        <f>+INDEX('LISTA DE PRECIOS EKM '!B:K,MATCH(C588,'LISTA DE PRECIOS EKM '!A:A,0),7)</f>
        <v>699900</v>
      </c>
      <c r="F588" s="22">
        <f>+INDEX('LISTA DE PRECIOS EKM '!B:K,MATCH(C588,'LISTA DE PRECIOS EKM '!A:A,0),9)</f>
        <v>739900</v>
      </c>
      <c r="G588" s="22" t="str">
        <f>+IF(ISNUMBER(MATCH(C588,Precios!C:C,0)),"Sí está", "No está")</f>
        <v>No está</v>
      </c>
    </row>
    <row r="589" spans="1:7" hidden="1">
      <c r="A589" s="20">
        <v>660786</v>
      </c>
      <c r="B589" s="22" t="s">
        <v>5776</v>
      </c>
      <c r="C589" s="22" t="s">
        <v>5777</v>
      </c>
      <c r="D589" s="63">
        <f>+INDEX('LISTA DE PRECIOS EKM '!A:K,MATCH(C589,'LISTA DE PRECIOS EKM '!A:A,0),MATCH($D$1,'LISTA DE PRECIOS EKM '!$1:$1,0))</f>
        <v>679900</v>
      </c>
      <c r="E589" s="22">
        <f>+INDEX('LISTA DE PRECIOS EKM '!B:K,MATCH(C589,'LISTA DE PRECIOS EKM '!A:A,0),7)</f>
        <v>699900</v>
      </c>
      <c r="F589" s="22">
        <f>+INDEX('LISTA DE PRECIOS EKM '!B:K,MATCH(C589,'LISTA DE PRECIOS EKM '!A:A,0),9)</f>
        <v>739900</v>
      </c>
      <c r="G589" s="22" t="str">
        <f>+IF(ISNUMBER(MATCH(C589,Precios!C:C,0)),"Sí está", "No está")</f>
        <v>No está</v>
      </c>
    </row>
    <row r="590" spans="1:7" hidden="1">
      <c r="A590" s="20">
        <v>660787</v>
      </c>
      <c r="B590" s="22" t="s">
        <v>5778</v>
      </c>
      <c r="C590" s="22" t="s">
        <v>5779</v>
      </c>
      <c r="D590" s="63">
        <f>+INDEX('LISTA DE PRECIOS EKM '!A:K,MATCH(C590,'LISTA DE PRECIOS EKM '!A:A,0),MATCH($D$1,'LISTA DE PRECIOS EKM '!$1:$1,0))</f>
        <v>599900</v>
      </c>
      <c r="E590" s="22">
        <f>+INDEX('LISTA DE PRECIOS EKM '!B:K,MATCH(C590,'LISTA DE PRECIOS EKM '!A:A,0),7)</f>
        <v>619900</v>
      </c>
      <c r="F590" s="22">
        <f>+INDEX('LISTA DE PRECIOS EKM '!B:K,MATCH(C590,'LISTA DE PRECIOS EKM '!A:A,0),9)</f>
        <v>649900</v>
      </c>
      <c r="G590" s="22" t="str">
        <f>+IF(ISNUMBER(MATCH(C590,Precios!C:C,0)),"Sí está", "No está")</f>
        <v>No está</v>
      </c>
    </row>
    <row r="591" spans="1:7" hidden="1">
      <c r="A591" s="20">
        <v>660788</v>
      </c>
      <c r="B591" s="22" t="s">
        <v>5778</v>
      </c>
      <c r="C591" s="22" t="s">
        <v>5779</v>
      </c>
      <c r="D591" s="63">
        <f>+INDEX('LISTA DE PRECIOS EKM '!A:K,MATCH(C591,'LISTA DE PRECIOS EKM '!A:A,0),MATCH($D$1,'LISTA DE PRECIOS EKM '!$1:$1,0))</f>
        <v>599900</v>
      </c>
      <c r="E591" s="22">
        <f>+INDEX('LISTA DE PRECIOS EKM '!B:K,MATCH(C591,'LISTA DE PRECIOS EKM '!A:A,0),7)</f>
        <v>619900</v>
      </c>
      <c r="F591" s="22">
        <f>+INDEX('LISTA DE PRECIOS EKM '!B:K,MATCH(C591,'LISTA DE PRECIOS EKM '!A:A,0),9)</f>
        <v>649900</v>
      </c>
      <c r="G591" s="22" t="str">
        <f>+IF(ISNUMBER(MATCH(C591,Precios!C:C,0)),"Sí está", "No está")</f>
        <v>No está</v>
      </c>
    </row>
    <row r="592" spans="1:7" hidden="1">
      <c r="A592" s="20">
        <v>660789</v>
      </c>
      <c r="B592" s="22" t="s">
        <v>5780</v>
      </c>
      <c r="C592" s="22" t="s">
        <v>5781</v>
      </c>
      <c r="D592" s="63">
        <f>+INDEX('LISTA DE PRECIOS EKM '!A:K,MATCH(C592,'LISTA DE PRECIOS EKM '!A:A,0),MATCH($D$1,'LISTA DE PRECIOS EKM '!$1:$1,0))</f>
        <v>599900</v>
      </c>
      <c r="E592" s="22">
        <f>+INDEX('LISTA DE PRECIOS EKM '!B:K,MATCH(C592,'LISTA DE PRECIOS EKM '!A:A,0),7)</f>
        <v>619900</v>
      </c>
      <c r="F592" s="22">
        <f>+INDEX('LISTA DE PRECIOS EKM '!B:K,MATCH(C592,'LISTA DE PRECIOS EKM '!A:A,0),9)</f>
        <v>649900</v>
      </c>
      <c r="G592" s="22" t="str">
        <f>+IF(ISNUMBER(MATCH(C592,Precios!C:C,0)),"Sí está", "No está")</f>
        <v>No está</v>
      </c>
    </row>
    <row r="593" spans="1:7" hidden="1">
      <c r="A593" s="20">
        <v>660790</v>
      </c>
      <c r="B593" s="22" t="s">
        <v>5780</v>
      </c>
      <c r="C593" s="22" t="s">
        <v>5781</v>
      </c>
      <c r="D593" s="63">
        <f>+INDEX('LISTA DE PRECIOS EKM '!A:K,MATCH(C593,'LISTA DE PRECIOS EKM '!A:A,0),MATCH($D$1,'LISTA DE PRECIOS EKM '!$1:$1,0))</f>
        <v>599900</v>
      </c>
      <c r="E593" s="22">
        <f>+INDEX('LISTA DE PRECIOS EKM '!B:K,MATCH(C593,'LISTA DE PRECIOS EKM '!A:A,0),7)</f>
        <v>619900</v>
      </c>
      <c r="F593" s="22">
        <f>+INDEX('LISTA DE PRECIOS EKM '!B:K,MATCH(C593,'LISTA DE PRECIOS EKM '!A:A,0),9)</f>
        <v>649900</v>
      </c>
      <c r="G593" s="22" t="str">
        <f>+IF(ISNUMBER(MATCH(C593,Precios!C:C,0)),"Sí está", "No está")</f>
        <v>No está</v>
      </c>
    </row>
    <row r="594" spans="1:7" hidden="1">
      <c r="A594" s="20">
        <v>660791</v>
      </c>
      <c r="B594" s="22" t="s">
        <v>5782</v>
      </c>
      <c r="C594" s="22" t="s">
        <v>5783</v>
      </c>
      <c r="D594" s="63">
        <f>+INDEX('LISTA DE PRECIOS EKM '!A:K,MATCH(C594,'LISTA DE PRECIOS EKM '!A:A,0),MATCH($D$1,'LISTA DE PRECIOS EKM '!$1:$1,0))</f>
        <v>679900</v>
      </c>
      <c r="E594" s="22">
        <f>+INDEX('LISTA DE PRECIOS EKM '!B:K,MATCH(C594,'LISTA DE PRECIOS EKM '!A:A,0),7)</f>
        <v>699900</v>
      </c>
      <c r="F594" s="22">
        <f>+INDEX('LISTA DE PRECIOS EKM '!B:K,MATCH(C594,'LISTA DE PRECIOS EKM '!A:A,0),9)</f>
        <v>739900</v>
      </c>
      <c r="G594" s="22" t="str">
        <f>+IF(ISNUMBER(MATCH(C594,Precios!C:C,0)),"Sí está", "No está")</f>
        <v>No está</v>
      </c>
    </row>
    <row r="595" spans="1:7" hidden="1">
      <c r="A595" s="20">
        <v>660792</v>
      </c>
      <c r="B595" s="22" t="s">
        <v>5782</v>
      </c>
      <c r="C595" s="22" t="s">
        <v>5783</v>
      </c>
      <c r="D595" s="63">
        <f>+INDEX('LISTA DE PRECIOS EKM '!A:K,MATCH(C595,'LISTA DE PRECIOS EKM '!A:A,0),MATCH($D$1,'LISTA DE PRECIOS EKM '!$1:$1,0))</f>
        <v>679900</v>
      </c>
      <c r="E595" s="22">
        <f>+INDEX('LISTA DE PRECIOS EKM '!B:K,MATCH(C595,'LISTA DE PRECIOS EKM '!A:A,0),7)</f>
        <v>699900</v>
      </c>
      <c r="F595" s="22">
        <f>+INDEX('LISTA DE PRECIOS EKM '!B:K,MATCH(C595,'LISTA DE PRECIOS EKM '!A:A,0),9)</f>
        <v>739900</v>
      </c>
      <c r="G595" s="22" t="str">
        <f>+IF(ISNUMBER(MATCH(C595,Precios!C:C,0)),"Sí está", "No está")</f>
        <v>No está</v>
      </c>
    </row>
    <row r="596" spans="1:7" hidden="1">
      <c r="A596" s="20">
        <v>690046</v>
      </c>
      <c r="B596" s="22" t="s">
        <v>5784</v>
      </c>
      <c r="C596" s="22" t="s">
        <v>5785</v>
      </c>
      <c r="D596" s="63">
        <f>+INDEX('LISTA DE PRECIOS EKM '!A:K,MATCH(C596,'LISTA DE PRECIOS EKM '!A:A,0),MATCH($D$1,'LISTA DE PRECIOS EKM '!$1:$1,0))</f>
        <v>589900</v>
      </c>
      <c r="E596" s="22">
        <f>+INDEX('LISTA DE PRECIOS EKM '!B:K,MATCH(C596,'LISTA DE PRECIOS EKM '!A:A,0),7)</f>
        <v>609900</v>
      </c>
      <c r="F596" s="22">
        <f>+INDEX('LISTA DE PRECIOS EKM '!B:K,MATCH(C596,'LISTA DE PRECIOS EKM '!A:A,0),9)</f>
        <v>639900</v>
      </c>
      <c r="G596" s="22" t="str">
        <f>+IF(ISNUMBER(MATCH(C596,Precios!C:C,0)),"Sí está", "No está")</f>
        <v>No está</v>
      </c>
    </row>
    <row r="597" spans="1:7" hidden="1">
      <c r="A597" s="20">
        <v>690048</v>
      </c>
      <c r="B597" s="22" t="s">
        <v>5784</v>
      </c>
      <c r="C597" s="22" t="s">
        <v>5785</v>
      </c>
      <c r="D597" s="63">
        <f>+INDEX('LISTA DE PRECIOS EKM '!A:K,MATCH(C597,'LISTA DE PRECIOS EKM '!A:A,0),MATCH($D$1,'LISTA DE PRECIOS EKM '!$1:$1,0))</f>
        <v>589900</v>
      </c>
      <c r="E597" s="22">
        <f>+INDEX('LISTA DE PRECIOS EKM '!B:K,MATCH(C597,'LISTA DE PRECIOS EKM '!A:A,0),7)</f>
        <v>609900</v>
      </c>
      <c r="F597" s="22">
        <f>+INDEX('LISTA DE PRECIOS EKM '!B:K,MATCH(C597,'LISTA DE PRECIOS EKM '!A:A,0),9)</f>
        <v>639900</v>
      </c>
      <c r="G597" s="22" t="str">
        <f>+IF(ISNUMBER(MATCH(C597,Precios!C:C,0)),"Sí está", "No está")</f>
        <v>No está</v>
      </c>
    </row>
    <row r="598" spans="1:7" hidden="1">
      <c r="A598" s="20">
        <v>690065</v>
      </c>
      <c r="B598" s="22" t="s">
        <v>5786</v>
      </c>
      <c r="C598" s="22" t="s">
        <v>5787</v>
      </c>
      <c r="D598" s="63">
        <f>+INDEX('LISTA DE PRECIOS EKM '!A:K,MATCH(C598,'LISTA DE PRECIOS EKM '!A:A,0),MATCH($D$1,'LISTA DE PRECIOS EKM '!$1:$1,0))</f>
        <v>599900</v>
      </c>
      <c r="E598" s="22">
        <f>+INDEX('LISTA DE PRECIOS EKM '!B:K,MATCH(C598,'LISTA DE PRECIOS EKM '!A:A,0),7)</f>
        <v>619900</v>
      </c>
      <c r="F598" s="22">
        <f>+INDEX('LISTA DE PRECIOS EKM '!B:K,MATCH(C598,'LISTA DE PRECIOS EKM '!A:A,0),9)</f>
        <v>649900</v>
      </c>
      <c r="G598" s="22" t="str">
        <f>+IF(ISNUMBER(MATCH(C598,Precios!C:C,0)),"Sí está", "No está")</f>
        <v>No está</v>
      </c>
    </row>
    <row r="599" spans="1:7" hidden="1">
      <c r="A599" s="20">
        <v>690070</v>
      </c>
      <c r="B599" s="22" t="s">
        <v>5786</v>
      </c>
      <c r="C599" s="22" t="s">
        <v>5787</v>
      </c>
      <c r="D599" s="63">
        <f>+INDEX('LISTA DE PRECIOS EKM '!A:K,MATCH(C599,'LISTA DE PRECIOS EKM '!A:A,0),MATCH($D$1,'LISTA DE PRECIOS EKM '!$1:$1,0))</f>
        <v>599900</v>
      </c>
      <c r="E599" s="22">
        <f>+INDEX('LISTA DE PRECIOS EKM '!B:K,MATCH(C599,'LISTA DE PRECIOS EKM '!A:A,0),7)</f>
        <v>619900</v>
      </c>
      <c r="F599" s="22">
        <f>+INDEX('LISTA DE PRECIOS EKM '!B:K,MATCH(C599,'LISTA DE PRECIOS EKM '!A:A,0),9)</f>
        <v>649900</v>
      </c>
      <c r="G599" s="22" t="str">
        <f>+IF(ISNUMBER(MATCH(C599,Precios!C:C,0)),"Sí está", "No está")</f>
        <v>No está</v>
      </c>
    </row>
    <row r="600" spans="1:7" hidden="1">
      <c r="A600" s="20">
        <v>690078</v>
      </c>
      <c r="B600" s="22" t="s">
        <v>5788</v>
      </c>
      <c r="C600" s="22" t="s">
        <v>5789</v>
      </c>
      <c r="D600" s="63">
        <f>+INDEX('LISTA DE PRECIOS EKM '!A:K,MATCH(C600,'LISTA DE PRECIOS EKM '!A:A,0),MATCH($D$1,'LISTA DE PRECIOS EKM '!$1:$1,0))</f>
        <v>589900</v>
      </c>
      <c r="E600" s="22">
        <f>+INDEX('LISTA DE PRECIOS EKM '!B:K,MATCH(C600,'LISTA DE PRECIOS EKM '!A:A,0),7)</f>
        <v>609900</v>
      </c>
      <c r="F600" s="22">
        <f>+INDEX('LISTA DE PRECIOS EKM '!B:K,MATCH(C600,'LISTA DE PRECIOS EKM '!A:A,0),9)</f>
        <v>639900</v>
      </c>
      <c r="G600" s="22" t="str">
        <f>+IF(ISNUMBER(MATCH(C600,Precios!C:C,0)),"Sí está", "No está")</f>
        <v>No está</v>
      </c>
    </row>
    <row r="601" spans="1:7" hidden="1">
      <c r="A601" s="20">
        <v>690080</v>
      </c>
      <c r="B601" s="22" t="s">
        <v>5788</v>
      </c>
      <c r="C601" s="22" t="s">
        <v>5789</v>
      </c>
      <c r="D601" s="63">
        <f>+INDEX('LISTA DE PRECIOS EKM '!A:K,MATCH(C601,'LISTA DE PRECIOS EKM '!A:A,0),MATCH($D$1,'LISTA DE PRECIOS EKM '!$1:$1,0))</f>
        <v>589900</v>
      </c>
      <c r="E601" s="22">
        <f>+INDEX('LISTA DE PRECIOS EKM '!B:K,MATCH(C601,'LISTA DE PRECIOS EKM '!A:A,0),7)</f>
        <v>609900</v>
      </c>
      <c r="F601" s="22">
        <f>+INDEX('LISTA DE PRECIOS EKM '!B:K,MATCH(C601,'LISTA DE PRECIOS EKM '!A:A,0),9)</f>
        <v>639900</v>
      </c>
      <c r="G601" s="22" t="str">
        <f>+IF(ISNUMBER(MATCH(C601,Precios!C:C,0)),"Sí está", "No está")</f>
        <v>No está</v>
      </c>
    </row>
    <row r="602" spans="1:7" hidden="1">
      <c r="A602" s="20">
        <v>690090</v>
      </c>
      <c r="B602" s="22" t="s">
        <v>5791</v>
      </c>
      <c r="C602" s="22" t="s">
        <v>5792</v>
      </c>
      <c r="D602" s="63">
        <f>+INDEX('LISTA DE PRECIOS EKM '!A:K,MATCH(C602,'LISTA DE PRECIOS EKM '!A:A,0),MATCH($D$1,'LISTA DE PRECIOS EKM '!$1:$1,0))</f>
        <v>159900</v>
      </c>
      <c r="E602" s="22">
        <f>+INDEX('LISTA DE PRECIOS EKM '!B:K,MATCH(C602,'LISTA DE PRECIOS EKM '!A:A,0),7)</f>
        <v>159900</v>
      </c>
      <c r="F602" s="22">
        <f>+INDEX('LISTA DE PRECIOS EKM '!B:K,MATCH(C602,'LISTA DE PRECIOS EKM '!A:A,0),9)</f>
        <v>169900</v>
      </c>
      <c r="G602" s="22" t="str">
        <f>+IF(ISNUMBER(MATCH(C602,Precios!C:C,0)),"Sí está", "No está")</f>
        <v>No está</v>
      </c>
    </row>
    <row r="603" spans="1:7" hidden="1">
      <c r="A603" s="20">
        <v>690757</v>
      </c>
      <c r="B603" s="22" t="s">
        <v>5791</v>
      </c>
      <c r="C603" s="22" t="s">
        <v>5792</v>
      </c>
      <c r="D603" s="63">
        <f>+INDEX('LISTA DE PRECIOS EKM '!A:K,MATCH(C603,'LISTA DE PRECIOS EKM '!A:A,0),MATCH($D$1,'LISTA DE PRECIOS EKM '!$1:$1,0))</f>
        <v>159900</v>
      </c>
      <c r="E603" s="22">
        <f>+INDEX('LISTA DE PRECIOS EKM '!B:K,MATCH(C603,'LISTA DE PRECIOS EKM '!A:A,0),7)</f>
        <v>159900</v>
      </c>
      <c r="F603" s="22">
        <f>+INDEX('LISTA DE PRECIOS EKM '!B:K,MATCH(C603,'LISTA DE PRECIOS EKM '!A:A,0),9)</f>
        <v>169900</v>
      </c>
      <c r="G603" s="22" t="str">
        <f>+IF(ISNUMBER(MATCH(C603,Precios!C:C,0)),"Sí está", "No está")</f>
        <v>No está</v>
      </c>
    </row>
    <row r="604" spans="1:7" hidden="1">
      <c r="A604" s="20">
        <v>690761</v>
      </c>
      <c r="B604" s="22" t="s">
        <v>5793</v>
      </c>
      <c r="C604" s="22" t="s">
        <v>5794</v>
      </c>
      <c r="D604" s="63">
        <f>+INDEX('LISTA DE PRECIOS EKM '!A:K,MATCH(C604,'LISTA DE PRECIOS EKM '!A:A,0),MATCH($D$1,'LISTA DE PRECIOS EKM '!$1:$1,0))</f>
        <v>2979900</v>
      </c>
      <c r="E604" s="22">
        <f>+INDEX('LISTA DE PRECIOS EKM '!B:K,MATCH(C604,'LISTA DE PRECIOS EKM '!A:A,0),7)</f>
        <v>3099900</v>
      </c>
      <c r="F604" s="22">
        <f>+INDEX('LISTA DE PRECIOS EKM '!B:K,MATCH(C604,'LISTA DE PRECIOS EKM '!A:A,0),9)</f>
        <v>3269900</v>
      </c>
      <c r="G604" s="22" t="str">
        <f>+IF(ISNUMBER(MATCH(C604,Precios!C:C,0)),"Sí está", "No está")</f>
        <v>No está</v>
      </c>
    </row>
    <row r="605" spans="1:7" hidden="1">
      <c r="A605" s="20">
        <v>690762</v>
      </c>
      <c r="B605" s="22" t="s">
        <v>5793</v>
      </c>
      <c r="C605" s="22" t="s">
        <v>5794</v>
      </c>
      <c r="D605" s="63">
        <f>+INDEX('LISTA DE PRECIOS EKM '!A:K,MATCH(C605,'LISTA DE PRECIOS EKM '!A:A,0),MATCH($D$1,'LISTA DE PRECIOS EKM '!$1:$1,0))</f>
        <v>2979900</v>
      </c>
      <c r="E605" s="22">
        <f>+INDEX('LISTA DE PRECIOS EKM '!B:K,MATCH(C605,'LISTA DE PRECIOS EKM '!A:A,0),7)</f>
        <v>3099900</v>
      </c>
      <c r="F605" s="22">
        <f>+INDEX('LISTA DE PRECIOS EKM '!B:K,MATCH(C605,'LISTA DE PRECIOS EKM '!A:A,0),9)</f>
        <v>3269900</v>
      </c>
      <c r="G605" s="22" t="str">
        <f>+IF(ISNUMBER(MATCH(C605,Precios!C:C,0)),"Sí está", "No está")</f>
        <v>No está</v>
      </c>
    </row>
    <row r="606" spans="1:7" hidden="1">
      <c r="A606" s="20">
        <v>690769</v>
      </c>
      <c r="B606" s="22" t="s">
        <v>5796</v>
      </c>
      <c r="C606" s="22" t="s">
        <v>5797</v>
      </c>
      <c r="D606" s="63">
        <f>+INDEX('LISTA DE PRECIOS EKM '!A:K,MATCH(C606,'LISTA DE PRECIOS EKM '!A:A,0),MATCH($D$1,'LISTA DE PRECIOS EKM '!$1:$1,0))</f>
        <v>449900</v>
      </c>
      <c r="E606" s="22">
        <f>+INDEX('LISTA DE PRECIOS EKM '!B:K,MATCH(C606,'LISTA DE PRECIOS EKM '!A:A,0),7)</f>
        <v>459900</v>
      </c>
      <c r="F606" s="22">
        <f>+INDEX('LISTA DE PRECIOS EKM '!B:K,MATCH(C606,'LISTA DE PRECIOS EKM '!A:A,0),9)</f>
        <v>489900</v>
      </c>
      <c r="G606" s="22" t="str">
        <f>+IF(ISNUMBER(MATCH(C606,Precios!C:C,0)),"Sí está", "No está")</f>
        <v>No está</v>
      </c>
    </row>
    <row r="607" spans="1:7" hidden="1">
      <c r="A607" s="20">
        <v>732128</v>
      </c>
      <c r="B607" s="22" t="s">
        <v>5796</v>
      </c>
      <c r="C607" s="22" t="s">
        <v>5797</v>
      </c>
      <c r="D607" s="63">
        <f>+INDEX('LISTA DE PRECIOS EKM '!A:K,MATCH(C607,'LISTA DE PRECIOS EKM '!A:A,0),MATCH($D$1,'LISTA DE PRECIOS EKM '!$1:$1,0))</f>
        <v>449900</v>
      </c>
      <c r="E607" s="22">
        <f>+INDEX('LISTA DE PRECIOS EKM '!B:K,MATCH(C607,'LISTA DE PRECIOS EKM '!A:A,0),7)</f>
        <v>459900</v>
      </c>
      <c r="F607" s="22">
        <f>+INDEX('LISTA DE PRECIOS EKM '!B:K,MATCH(C607,'LISTA DE PRECIOS EKM '!A:A,0),9)</f>
        <v>489900</v>
      </c>
      <c r="G607" s="22" t="str">
        <f>+IF(ISNUMBER(MATCH(C607,Precios!C:C,0)),"Sí está", "No está")</f>
        <v>No está</v>
      </c>
    </row>
    <row r="608" spans="1:7" hidden="1">
      <c r="A608" s="20">
        <v>732130</v>
      </c>
      <c r="B608" s="22" t="s">
        <v>5798</v>
      </c>
      <c r="C608" s="22" t="s">
        <v>5799</v>
      </c>
      <c r="D608" s="63">
        <f>+INDEX('LISTA DE PRECIOS EKM '!A:K,MATCH(C608,'LISTA DE PRECIOS EKM '!A:A,0),MATCH($D$1,'LISTA DE PRECIOS EKM '!$1:$1,0))</f>
        <v>239900</v>
      </c>
      <c r="E608" s="22">
        <f>+INDEX('LISTA DE PRECIOS EKM '!B:K,MATCH(C608,'LISTA DE PRECIOS EKM '!A:A,0),7)</f>
        <v>249900</v>
      </c>
      <c r="F608" s="22">
        <f>+INDEX('LISTA DE PRECIOS EKM '!B:K,MATCH(C608,'LISTA DE PRECIOS EKM '!A:A,0),9)</f>
        <v>259900</v>
      </c>
      <c r="G608" s="22" t="str">
        <f>+IF(ISNUMBER(MATCH(C608,Precios!C:C,0)),"Sí está", "No está")</f>
        <v>No está</v>
      </c>
    </row>
    <row r="609" spans="1:7" hidden="1">
      <c r="A609" s="20">
        <v>732131</v>
      </c>
      <c r="B609" s="22" t="s">
        <v>5798</v>
      </c>
      <c r="C609" s="22" t="s">
        <v>5799</v>
      </c>
      <c r="D609" s="63">
        <f>+INDEX('LISTA DE PRECIOS EKM '!A:K,MATCH(C609,'LISTA DE PRECIOS EKM '!A:A,0),MATCH($D$1,'LISTA DE PRECIOS EKM '!$1:$1,0))</f>
        <v>239900</v>
      </c>
      <c r="E609" s="22">
        <f>+INDEX('LISTA DE PRECIOS EKM '!B:K,MATCH(C609,'LISTA DE PRECIOS EKM '!A:A,0),7)</f>
        <v>249900</v>
      </c>
      <c r="F609" s="22">
        <f>+INDEX('LISTA DE PRECIOS EKM '!B:K,MATCH(C609,'LISTA DE PRECIOS EKM '!A:A,0),9)</f>
        <v>259900</v>
      </c>
      <c r="G609" s="22" t="str">
        <f>+IF(ISNUMBER(MATCH(C609,Precios!C:C,0)),"Sí está", "No está")</f>
        <v>No está</v>
      </c>
    </row>
    <row r="610" spans="1:7" hidden="1">
      <c r="A610" s="20">
        <v>732140</v>
      </c>
      <c r="B610" s="22" t="s">
        <v>5800</v>
      </c>
      <c r="C610" s="22" t="s">
        <v>5801</v>
      </c>
      <c r="D610" s="63">
        <f>+INDEX('LISTA DE PRECIOS EKM '!A:K,MATCH(C610,'LISTA DE PRECIOS EKM '!A:A,0),MATCH($D$1,'LISTA DE PRECIOS EKM '!$1:$1,0))</f>
        <v>469900</v>
      </c>
      <c r="E610" s="22">
        <f>+INDEX('LISTA DE PRECIOS EKM '!B:K,MATCH(C610,'LISTA DE PRECIOS EKM '!A:A,0),7)</f>
        <v>479900</v>
      </c>
      <c r="F610" s="22">
        <f>+INDEX('LISTA DE PRECIOS EKM '!B:K,MATCH(C610,'LISTA DE PRECIOS EKM '!A:A,0),9)</f>
        <v>509900</v>
      </c>
      <c r="G610" s="22" t="str">
        <f>+IF(ISNUMBER(MATCH(C610,Precios!C:C,0)),"Sí está", "No está")</f>
        <v>No está</v>
      </c>
    </row>
    <row r="611" spans="1:7" hidden="1">
      <c r="A611" s="20">
        <v>732141</v>
      </c>
      <c r="B611" s="22" t="s">
        <v>5800</v>
      </c>
      <c r="C611" s="22" t="s">
        <v>5801</v>
      </c>
      <c r="D611" s="63">
        <f>+INDEX('LISTA DE PRECIOS EKM '!A:K,MATCH(C611,'LISTA DE PRECIOS EKM '!A:A,0),MATCH($D$1,'LISTA DE PRECIOS EKM '!$1:$1,0))</f>
        <v>469900</v>
      </c>
      <c r="E611" s="22">
        <f>+INDEX('LISTA DE PRECIOS EKM '!B:K,MATCH(C611,'LISTA DE PRECIOS EKM '!A:A,0),7)</f>
        <v>479900</v>
      </c>
      <c r="F611" s="22">
        <f>+INDEX('LISTA DE PRECIOS EKM '!B:K,MATCH(C611,'LISTA DE PRECIOS EKM '!A:A,0),9)</f>
        <v>509900</v>
      </c>
      <c r="G611" s="22" t="str">
        <f>+IF(ISNUMBER(MATCH(C611,Precios!C:C,0)),"Sí está", "No está")</f>
        <v>No está</v>
      </c>
    </row>
    <row r="612" spans="1:7" hidden="1">
      <c r="A612" s="20">
        <v>732146</v>
      </c>
      <c r="B612" s="22" t="s">
        <v>5802</v>
      </c>
      <c r="C612" s="22" t="s">
        <v>5803</v>
      </c>
      <c r="D612" s="63">
        <f>+INDEX('LISTA DE PRECIOS EKM '!A:K,MATCH(C612,'LISTA DE PRECIOS EKM '!A:A,0),MATCH($D$1,'LISTA DE PRECIOS EKM '!$1:$1,0))</f>
        <v>269900</v>
      </c>
      <c r="E612" s="22">
        <f>+INDEX('LISTA DE PRECIOS EKM '!B:K,MATCH(C612,'LISTA DE PRECIOS EKM '!A:A,0),7)</f>
        <v>279900</v>
      </c>
      <c r="F612" s="22">
        <f>+INDEX('LISTA DE PRECIOS EKM '!B:K,MATCH(C612,'LISTA DE PRECIOS EKM '!A:A,0),9)</f>
        <v>289900</v>
      </c>
      <c r="G612" s="22" t="str">
        <f>+IF(ISNUMBER(MATCH(C612,Precios!C:C,0)),"Sí está", "No está")</f>
        <v>No está</v>
      </c>
    </row>
    <row r="613" spans="1:7" hidden="1">
      <c r="A613" s="20">
        <v>732148</v>
      </c>
      <c r="B613" s="22" t="s">
        <v>5802</v>
      </c>
      <c r="C613" s="22" t="s">
        <v>5803</v>
      </c>
      <c r="D613" s="63">
        <f>+INDEX('LISTA DE PRECIOS EKM '!A:K,MATCH(C613,'LISTA DE PRECIOS EKM '!A:A,0),MATCH($D$1,'LISTA DE PRECIOS EKM '!$1:$1,0))</f>
        <v>269900</v>
      </c>
      <c r="E613" s="22">
        <f>+INDEX('LISTA DE PRECIOS EKM '!B:K,MATCH(C613,'LISTA DE PRECIOS EKM '!A:A,0),7)</f>
        <v>279900</v>
      </c>
      <c r="F613" s="22">
        <f>+INDEX('LISTA DE PRECIOS EKM '!B:K,MATCH(C613,'LISTA DE PRECIOS EKM '!A:A,0),9)</f>
        <v>289900</v>
      </c>
      <c r="G613" s="22" t="str">
        <f>+IF(ISNUMBER(MATCH(C613,Precios!C:C,0)),"Sí está", "No está")</f>
        <v>No está</v>
      </c>
    </row>
    <row r="614" spans="1:7" hidden="1">
      <c r="A614" s="20">
        <v>739899</v>
      </c>
      <c r="B614" s="22" t="s">
        <v>5811</v>
      </c>
      <c r="C614" s="22" t="s">
        <v>5812</v>
      </c>
      <c r="D614" s="63">
        <f>+INDEX('LISTA DE PRECIOS EKM '!A:K,MATCH(C614,'LISTA DE PRECIOS EKM '!A:A,0),MATCH($D$1,'LISTA DE PRECIOS EKM '!$1:$1,0))</f>
        <v>919900</v>
      </c>
      <c r="E614" s="22">
        <f>+INDEX('LISTA DE PRECIOS EKM '!B:K,MATCH(C614,'LISTA DE PRECIOS EKM '!A:A,0),7)</f>
        <v>949900</v>
      </c>
      <c r="F614" s="22">
        <f>+INDEX('LISTA DE PRECIOS EKM '!B:K,MATCH(C614,'LISTA DE PRECIOS EKM '!A:A,0),9)</f>
        <v>1009900</v>
      </c>
      <c r="G614" s="22" t="str">
        <f>+IF(ISNUMBER(MATCH(C614,Precios!C:C,0)),"Sí está", "No está")</f>
        <v>No está</v>
      </c>
    </row>
    <row r="615" spans="1:7" hidden="1">
      <c r="A615" s="20">
        <v>739900</v>
      </c>
      <c r="B615" s="22" t="s">
        <v>5811</v>
      </c>
      <c r="C615" s="22" t="s">
        <v>5812</v>
      </c>
      <c r="D615" s="63">
        <f>+INDEX('LISTA DE PRECIOS EKM '!A:K,MATCH(C615,'LISTA DE PRECIOS EKM '!A:A,0),MATCH($D$1,'LISTA DE PRECIOS EKM '!$1:$1,0))</f>
        <v>919900</v>
      </c>
      <c r="E615" s="22">
        <f>+INDEX('LISTA DE PRECIOS EKM '!B:K,MATCH(C615,'LISTA DE PRECIOS EKM '!A:A,0),7)</f>
        <v>949900</v>
      </c>
      <c r="F615" s="22">
        <f>+INDEX('LISTA DE PRECIOS EKM '!B:K,MATCH(C615,'LISTA DE PRECIOS EKM '!A:A,0),9)</f>
        <v>1009900</v>
      </c>
      <c r="G615" s="22" t="str">
        <f>+IF(ISNUMBER(MATCH(C615,Precios!C:C,0)),"Sí está", "No está")</f>
        <v>No está</v>
      </c>
    </row>
    <row r="616" spans="1:7" hidden="1">
      <c r="A616" s="20">
        <v>739901</v>
      </c>
      <c r="B616" s="22" t="s">
        <v>5813</v>
      </c>
      <c r="C616" s="22" t="s">
        <v>5814</v>
      </c>
      <c r="D616" s="63">
        <f>+INDEX('LISTA DE PRECIOS EKM '!A:K,MATCH(C616,'LISTA DE PRECIOS EKM '!A:A,0),MATCH($D$1,'LISTA DE PRECIOS EKM '!$1:$1,0))</f>
        <v>509900</v>
      </c>
      <c r="E616" s="22">
        <f>+INDEX('LISTA DE PRECIOS EKM '!B:K,MATCH(C616,'LISTA DE PRECIOS EKM '!A:A,0),7)</f>
        <v>529900</v>
      </c>
      <c r="F616" s="22">
        <f>+INDEX('LISTA DE PRECIOS EKM '!B:K,MATCH(C616,'LISTA DE PRECIOS EKM '!A:A,0),9)</f>
        <v>559900</v>
      </c>
      <c r="G616" s="22" t="str">
        <f>+IF(ISNUMBER(MATCH(C616,Precios!C:C,0)),"Sí está", "No está")</f>
        <v>No está</v>
      </c>
    </row>
    <row r="617" spans="1:7" hidden="1">
      <c r="A617" s="20">
        <v>739902</v>
      </c>
      <c r="B617" s="22" t="s">
        <v>5813</v>
      </c>
      <c r="C617" s="22" t="s">
        <v>5814</v>
      </c>
      <c r="D617" s="63">
        <f>+INDEX('LISTA DE PRECIOS EKM '!A:K,MATCH(C617,'LISTA DE PRECIOS EKM '!A:A,0),MATCH($D$1,'LISTA DE PRECIOS EKM '!$1:$1,0))</f>
        <v>509900</v>
      </c>
      <c r="E617" s="22">
        <f>+INDEX('LISTA DE PRECIOS EKM '!B:K,MATCH(C617,'LISTA DE PRECIOS EKM '!A:A,0),7)</f>
        <v>529900</v>
      </c>
      <c r="F617" s="22">
        <f>+INDEX('LISTA DE PRECIOS EKM '!B:K,MATCH(C617,'LISTA DE PRECIOS EKM '!A:A,0),9)</f>
        <v>559900</v>
      </c>
      <c r="G617" s="22" t="str">
        <f>+IF(ISNUMBER(MATCH(C617,Precios!C:C,0)),"Sí está", "No está")</f>
        <v>No está</v>
      </c>
    </row>
    <row r="618" spans="1:7" hidden="1">
      <c r="A618" s="20">
        <v>739905</v>
      </c>
      <c r="B618" s="22" t="s">
        <v>5815</v>
      </c>
      <c r="C618" s="22" t="s">
        <v>5816</v>
      </c>
      <c r="D618" s="63">
        <f>+INDEX('LISTA DE PRECIOS EKM '!A:K,MATCH(C618,'LISTA DE PRECIOS EKM '!A:A,0),MATCH($D$1,'LISTA DE PRECIOS EKM '!$1:$1,0))</f>
        <v>449900</v>
      </c>
      <c r="E618" s="22">
        <f>+INDEX('LISTA DE PRECIOS EKM '!B:K,MATCH(C618,'LISTA DE PRECIOS EKM '!A:A,0),7)</f>
        <v>459900</v>
      </c>
      <c r="F618" s="22">
        <f>+INDEX('LISTA DE PRECIOS EKM '!B:K,MATCH(C618,'LISTA DE PRECIOS EKM '!A:A,0),9)</f>
        <v>489900</v>
      </c>
      <c r="G618" s="22" t="str">
        <f>+IF(ISNUMBER(MATCH(C618,Precios!C:C,0)),"Sí está", "No está")</f>
        <v>No está</v>
      </c>
    </row>
    <row r="619" spans="1:7" hidden="1">
      <c r="A619" s="20">
        <v>739907</v>
      </c>
      <c r="B619" s="22" t="s">
        <v>5815</v>
      </c>
      <c r="C619" s="22" t="s">
        <v>5816</v>
      </c>
      <c r="D619" s="63">
        <f>+INDEX('LISTA DE PRECIOS EKM '!A:K,MATCH(C619,'LISTA DE PRECIOS EKM '!A:A,0),MATCH($D$1,'LISTA DE PRECIOS EKM '!$1:$1,0))</f>
        <v>449900</v>
      </c>
      <c r="E619" s="22">
        <f>+INDEX('LISTA DE PRECIOS EKM '!B:K,MATCH(C619,'LISTA DE PRECIOS EKM '!A:A,0),7)</f>
        <v>459900</v>
      </c>
      <c r="F619" s="22">
        <f>+INDEX('LISTA DE PRECIOS EKM '!B:K,MATCH(C619,'LISTA DE PRECIOS EKM '!A:A,0),9)</f>
        <v>489900</v>
      </c>
      <c r="G619" s="22" t="str">
        <f>+IF(ISNUMBER(MATCH(C619,Precios!C:C,0)),"Sí está", "No está")</f>
        <v>No está</v>
      </c>
    </row>
    <row r="620" spans="1:7" hidden="1">
      <c r="A620" s="20">
        <v>739908</v>
      </c>
      <c r="B620" s="22" t="s">
        <v>5817</v>
      </c>
      <c r="C620" s="22" t="s">
        <v>5818</v>
      </c>
      <c r="D620" s="63">
        <f>+INDEX('LISTA DE PRECIOS EKM '!A:K,MATCH(C620,'LISTA DE PRECIOS EKM '!A:A,0),MATCH($D$1,'LISTA DE PRECIOS EKM '!$1:$1,0))</f>
        <v>509900</v>
      </c>
      <c r="E620" s="22">
        <f>+INDEX('LISTA DE PRECIOS EKM '!B:K,MATCH(C620,'LISTA DE PRECIOS EKM '!A:A,0),7)</f>
        <v>529900</v>
      </c>
      <c r="F620" s="22">
        <f>+INDEX('LISTA DE PRECIOS EKM '!B:K,MATCH(C620,'LISTA DE PRECIOS EKM '!A:A,0),9)</f>
        <v>559900</v>
      </c>
      <c r="G620" s="22" t="str">
        <f>+IF(ISNUMBER(MATCH(C620,Precios!C:C,0)),"Sí está", "No está")</f>
        <v>No está</v>
      </c>
    </row>
    <row r="621" spans="1:7" hidden="1">
      <c r="A621" s="20">
        <v>739909</v>
      </c>
      <c r="B621" s="22" t="s">
        <v>5817</v>
      </c>
      <c r="C621" s="22" t="s">
        <v>5818</v>
      </c>
      <c r="D621" s="63">
        <f>+INDEX('LISTA DE PRECIOS EKM '!A:K,MATCH(C621,'LISTA DE PRECIOS EKM '!A:A,0),MATCH($D$1,'LISTA DE PRECIOS EKM '!$1:$1,0))</f>
        <v>509900</v>
      </c>
      <c r="E621" s="22">
        <f>+INDEX('LISTA DE PRECIOS EKM '!B:K,MATCH(C621,'LISTA DE PRECIOS EKM '!A:A,0),7)</f>
        <v>529900</v>
      </c>
      <c r="F621" s="22">
        <f>+INDEX('LISTA DE PRECIOS EKM '!B:K,MATCH(C621,'LISTA DE PRECIOS EKM '!A:A,0),9)</f>
        <v>559900</v>
      </c>
      <c r="G621" s="22" t="str">
        <f>+IF(ISNUMBER(MATCH(C621,Precios!C:C,0)),"Sí está", "No está")</f>
        <v>No está</v>
      </c>
    </row>
    <row r="622" spans="1:7" hidden="1">
      <c r="A622" s="20">
        <v>739910</v>
      </c>
      <c r="B622" s="22" t="s">
        <v>5819</v>
      </c>
      <c r="C622" s="22" t="s">
        <v>5820</v>
      </c>
      <c r="D622" s="63">
        <f>+INDEX('LISTA DE PRECIOS EKM '!A:K,MATCH(C622,'LISTA DE PRECIOS EKM '!A:A,0),MATCH($D$1,'LISTA DE PRECIOS EKM '!$1:$1,0))</f>
        <v>879900</v>
      </c>
      <c r="E622" s="22">
        <f>+INDEX('LISTA DE PRECIOS EKM '!B:K,MATCH(C622,'LISTA DE PRECIOS EKM '!A:A,0),7)</f>
        <v>909900</v>
      </c>
      <c r="F622" s="22">
        <f>+INDEX('LISTA DE PRECIOS EKM '!B:K,MATCH(C622,'LISTA DE PRECIOS EKM '!A:A,0),9)</f>
        <v>959900</v>
      </c>
      <c r="G622" s="22" t="str">
        <f>+IF(ISNUMBER(MATCH(C622,Precios!C:C,0)),"Sí está", "No está")</f>
        <v>No está</v>
      </c>
    </row>
    <row r="623" spans="1:7" hidden="1">
      <c r="A623" s="20">
        <v>739911</v>
      </c>
      <c r="B623" s="22" t="s">
        <v>5821</v>
      </c>
      <c r="C623" s="22" t="s">
        <v>5822</v>
      </c>
      <c r="D623" s="63">
        <f>+INDEX('LISTA DE PRECIOS EKM '!A:K,MATCH(C623,'LISTA DE PRECIOS EKM '!A:A,0),MATCH($D$1,'LISTA DE PRECIOS EKM '!$1:$1,0))</f>
        <v>639900</v>
      </c>
      <c r="E623" s="22">
        <f>+INDEX('LISTA DE PRECIOS EKM '!B:K,MATCH(C623,'LISTA DE PRECIOS EKM '!A:A,0),7)</f>
        <v>659900</v>
      </c>
      <c r="F623" s="22">
        <f>+INDEX('LISTA DE PRECIOS EKM '!B:K,MATCH(C623,'LISTA DE PRECIOS EKM '!A:A,0),9)</f>
        <v>699900</v>
      </c>
      <c r="G623" s="22" t="str">
        <f>+IF(ISNUMBER(MATCH(C623,Precios!C:C,0)),"Sí está", "No está")</f>
        <v>No está</v>
      </c>
    </row>
    <row r="624" spans="1:7" hidden="1">
      <c r="A624" s="20">
        <v>739912</v>
      </c>
      <c r="B624" s="22" t="s">
        <v>5821</v>
      </c>
      <c r="C624" s="22" t="s">
        <v>5822</v>
      </c>
      <c r="D624" s="63">
        <f>+INDEX('LISTA DE PRECIOS EKM '!A:K,MATCH(C624,'LISTA DE PRECIOS EKM '!A:A,0),MATCH($D$1,'LISTA DE PRECIOS EKM '!$1:$1,0))</f>
        <v>639900</v>
      </c>
      <c r="E624" s="22">
        <f>+INDEX('LISTA DE PRECIOS EKM '!B:K,MATCH(C624,'LISTA DE PRECIOS EKM '!A:A,0),7)</f>
        <v>659900</v>
      </c>
      <c r="F624" s="22">
        <f>+INDEX('LISTA DE PRECIOS EKM '!B:K,MATCH(C624,'LISTA DE PRECIOS EKM '!A:A,0),9)</f>
        <v>699900</v>
      </c>
      <c r="G624" s="22" t="str">
        <f>+IF(ISNUMBER(MATCH(C624,Precios!C:C,0)),"Sí está", "No está")</f>
        <v>No está</v>
      </c>
    </row>
    <row r="625" spans="1:7" hidden="1">
      <c r="A625" s="20">
        <v>739913</v>
      </c>
      <c r="B625" s="22" t="s">
        <v>5823</v>
      </c>
      <c r="C625" s="22" t="s">
        <v>5824</v>
      </c>
      <c r="D625" s="63">
        <f>+INDEX('LISTA DE PRECIOS EKM '!A:K,MATCH(C625,'LISTA DE PRECIOS EKM '!A:A,0),MATCH($D$1,'LISTA DE PRECIOS EKM '!$1:$1,0))</f>
        <v>639900</v>
      </c>
      <c r="E625" s="22">
        <f>+INDEX('LISTA DE PRECIOS EKM '!B:K,MATCH(C625,'LISTA DE PRECIOS EKM '!A:A,0),7)</f>
        <v>659900</v>
      </c>
      <c r="F625" s="22">
        <f>+INDEX('LISTA DE PRECIOS EKM '!B:K,MATCH(C625,'LISTA DE PRECIOS EKM '!A:A,0),9)</f>
        <v>699900</v>
      </c>
      <c r="G625" s="22" t="str">
        <f>+IF(ISNUMBER(MATCH(C625,Precios!C:C,0)),"Sí está", "No está")</f>
        <v>No está</v>
      </c>
    </row>
    <row r="626" spans="1:7" hidden="1">
      <c r="A626" s="20">
        <v>739914</v>
      </c>
      <c r="B626" s="22" t="s">
        <v>5823</v>
      </c>
      <c r="C626" s="22" t="s">
        <v>5824</v>
      </c>
      <c r="D626" s="63">
        <f>+INDEX('LISTA DE PRECIOS EKM '!A:K,MATCH(C626,'LISTA DE PRECIOS EKM '!A:A,0),MATCH($D$1,'LISTA DE PRECIOS EKM '!$1:$1,0))</f>
        <v>639900</v>
      </c>
      <c r="E626" s="22">
        <f>+INDEX('LISTA DE PRECIOS EKM '!B:K,MATCH(C626,'LISTA DE PRECIOS EKM '!A:A,0),7)</f>
        <v>659900</v>
      </c>
      <c r="F626" s="22">
        <f>+INDEX('LISTA DE PRECIOS EKM '!B:K,MATCH(C626,'LISTA DE PRECIOS EKM '!A:A,0),9)</f>
        <v>699900</v>
      </c>
      <c r="G626" s="22" t="str">
        <f>+IF(ISNUMBER(MATCH(C626,Precios!C:C,0)),"Sí está", "No está")</f>
        <v>No está</v>
      </c>
    </row>
    <row r="627" spans="1:7" hidden="1">
      <c r="A627" s="20">
        <v>739915</v>
      </c>
      <c r="B627" s="22" t="s">
        <v>5825</v>
      </c>
      <c r="C627" s="22" t="s">
        <v>5826</v>
      </c>
      <c r="D627" s="63">
        <f>+INDEX('LISTA DE PRECIOS EKM '!A:K,MATCH(C627,'LISTA DE PRECIOS EKM '!A:A,0),MATCH($D$1,'LISTA DE PRECIOS EKM '!$1:$1,0))</f>
        <v>639900</v>
      </c>
      <c r="E627" s="22">
        <f>+INDEX('LISTA DE PRECIOS EKM '!B:K,MATCH(C627,'LISTA DE PRECIOS EKM '!A:A,0),7)</f>
        <v>659900</v>
      </c>
      <c r="F627" s="22">
        <f>+INDEX('LISTA DE PRECIOS EKM '!B:K,MATCH(C627,'LISTA DE PRECIOS EKM '!A:A,0),9)</f>
        <v>699900</v>
      </c>
      <c r="G627" s="22" t="str">
        <f>+IF(ISNUMBER(MATCH(C627,Precios!C:C,0)),"Sí está", "No está")</f>
        <v>No está</v>
      </c>
    </row>
    <row r="628" spans="1:7" hidden="1">
      <c r="A628" s="20">
        <v>739916</v>
      </c>
      <c r="B628" s="22" t="s">
        <v>5825</v>
      </c>
      <c r="C628" s="22" t="s">
        <v>5826</v>
      </c>
      <c r="D628" s="63">
        <f>+INDEX('LISTA DE PRECIOS EKM '!A:K,MATCH(C628,'LISTA DE PRECIOS EKM '!A:A,0),MATCH($D$1,'LISTA DE PRECIOS EKM '!$1:$1,0))</f>
        <v>639900</v>
      </c>
      <c r="E628" s="22">
        <f>+INDEX('LISTA DE PRECIOS EKM '!B:K,MATCH(C628,'LISTA DE PRECIOS EKM '!A:A,0),7)</f>
        <v>659900</v>
      </c>
      <c r="F628" s="22">
        <f>+INDEX('LISTA DE PRECIOS EKM '!B:K,MATCH(C628,'LISTA DE PRECIOS EKM '!A:A,0),9)</f>
        <v>699900</v>
      </c>
      <c r="G628" s="22" t="str">
        <f>+IF(ISNUMBER(MATCH(C628,Precios!C:C,0)),"Sí está", "No está")</f>
        <v>No está</v>
      </c>
    </row>
    <row r="629" spans="1:7" hidden="1">
      <c r="A629" s="20">
        <v>739917</v>
      </c>
      <c r="B629" s="22" t="s">
        <v>5827</v>
      </c>
      <c r="C629" s="22" t="s">
        <v>5828</v>
      </c>
      <c r="D629" s="63">
        <f>+INDEX('LISTA DE PRECIOS EKM '!A:K,MATCH(C629,'LISTA DE PRECIOS EKM '!A:A,0),MATCH($D$1,'LISTA DE PRECIOS EKM '!$1:$1,0))</f>
        <v>499900</v>
      </c>
      <c r="E629" s="22">
        <f>+INDEX('LISTA DE PRECIOS EKM '!B:K,MATCH(C629,'LISTA DE PRECIOS EKM '!A:A,0),7)</f>
        <v>519900</v>
      </c>
      <c r="F629" s="22">
        <f>+INDEX('LISTA DE PRECIOS EKM '!B:K,MATCH(C629,'LISTA DE PRECIOS EKM '!A:A,0),9)</f>
        <v>539900</v>
      </c>
      <c r="G629" s="22" t="str">
        <f>+IF(ISNUMBER(MATCH(C629,Precios!C:C,0)),"Sí está", "No está")</f>
        <v>No está</v>
      </c>
    </row>
    <row r="630" spans="1:7" hidden="1">
      <c r="A630" s="20">
        <v>739918</v>
      </c>
      <c r="B630" s="22" t="s">
        <v>5827</v>
      </c>
      <c r="C630" s="22" t="s">
        <v>5828</v>
      </c>
      <c r="D630" s="63">
        <f>+INDEX('LISTA DE PRECIOS EKM '!A:K,MATCH(C630,'LISTA DE PRECIOS EKM '!A:A,0),MATCH($D$1,'LISTA DE PRECIOS EKM '!$1:$1,0))</f>
        <v>499900</v>
      </c>
      <c r="E630" s="22">
        <f>+INDEX('LISTA DE PRECIOS EKM '!B:K,MATCH(C630,'LISTA DE PRECIOS EKM '!A:A,0),7)</f>
        <v>519900</v>
      </c>
      <c r="F630" s="22">
        <f>+INDEX('LISTA DE PRECIOS EKM '!B:K,MATCH(C630,'LISTA DE PRECIOS EKM '!A:A,0),9)</f>
        <v>539900</v>
      </c>
      <c r="G630" s="22" t="str">
        <f>+IF(ISNUMBER(MATCH(C630,Precios!C:C,0)),"Sí está", "No está")</f>
        <v>No está</v>
      </c>
    </row>
    <row r="631" spans="1:7" hidden="1">
      <c r="A631" s="20">
        <v>739919</v>
      </c>
      <c r="B631" s="22" t="s">
        <v>5829</v>
      </c>
      <c r="C631" s="22" t="s">
        <v>5830</v>
      </c>
      <c r="D631" s="63">
        <f>+INDEX('LISTA DE PRECIOS EKM '!A:K,MATCH(C631,'LISTA DE PRECIOS EKM '!A:A,0),MATCH($D$1,'LISTA DE PRECIOS EKM '!$1:$1,0))</f>
        <v>899900</v>
      </c>
      <c r="E631" s="22">
        <f>+INDEX('LISTA DE PRECIOS EKM '!B:K,MATCH(C631,'LISTA DE PRECIOS EKM '!A:A,0),7)</f>
        <v>929900</v>
      </c>
      <c r="F631" s="22">
        <f>+INDEX('LISTA DE PRECIOS EKM '!B:K,MATCH(C631,'LISTA DE PRECIOS EKM '!A:A,0),9)</f>
        <v>979900</v>
      </c>
      <c r="G631" s="22" t="str">
        <f>+IF(ISNUMBER(MATCH(C631,Precios!C:C,0)),"Sí está", "No está")</f>
        <v>No está</v>
      </c>
    </row>
    <row r="632" spans="1:7" hidden="1">
      <c r="A632" s="20">
        <v>739920</v>
      </c>
      <c r="B632" s="22" t="s">
        <v>5829</v>
      </c>
      <c r="C632" s="22" t="s">
        <v>5830</v>
      </c>
      <c r="D632" s="63">
        <f>+INDEX('LISTA DE PRECIOS EKM '!A:K,MATCH(C632,'LISTA DE PRECIOS EKM '!A:A,0),MATCH($D$1,'LISTA DE PRECIOS EKM '!$1:$1,0))</f>
        <v>899900</v>
      </c>
      <c r="E632" s="22">
        <f>+INDEX('LISTA DE PRECIOS EKM '!B:K,MATCH(C632,'LISTA DE PRECIOS EKM '!A:A,0),7)</f>
        <v>929900</v>
      </c>
      <c r="F632" s="22">
        <f>+INDEX('LISTA DE PRECIOS EKM '!B:K,MATCH(C632,'LISTA DE PRECIOS EKM '!A:A,0),9)</f>
        <v>979900</v>
      </c>
      <c r="G632" s="22" t="str">
        <f>+IF(ISNUMBER(MATCH(C632,Precios!C:C,0)),"Sí está", "No está")</f>
        <v>No está</v>
      </c>
    </row>
    <row r="633" spans="1:7" hidden="1">
      <c r="A633" s="20">
        <v>739921</v>
      </c>
      <c r="B633" s="22" t="s">
        <v>5831</v>
      </c>
      <c r="C633" s="22" t="s">
        <v>5832</v>
      </c>
      <c r="D633" s="63">
        <f>+INDEX('LISTA DE PRECIOS EKM '!A:K,MATCH(C633,'LISTA DE PRECIOS EKM '!A:A,0),MATCH($D$1,'LISTA DE PRECIOS EKM '!$1:$1,0))</f>
        <v>499900</v>
      </c>
      <c r="E633" s="22">
        <f>+INDEX('LISTA DE PRECIOS EKM '!B:K,MATCH(C633,'LISTA DE PRECIOS EKM '!A:A,0),7)</f>
        <v>519900</v>
      </c>
      <c r="F633" s="22">
        <f>+INDEX('LISTA DE PRECIOS EKM '!B:K,MATCH(C633,'LISTA DE PRECIOS EKM '!A:A,0),9)</f>
        <v>539900</v>
      </c>
      <c r="G633" s="22" t="str">
        <f>+IF(ISNUMBER(MATCH(C633,Precios!C:C,0)),"Sí está", "No está")</f>
        <v>No está</v>
      </c>
    </row>
    <row r="634" spans="1:7" hidden="1">
      <c r="A634" s="20">
        <v>739922</v>
      </c>
      <c r="B634" s="22" t="s">
        <v>5833</v>
      </c>
      <c r="C634" s="22" t="s">
        <v>5834</v>
      </c>
      <c r="D634" s="63">
        <f>+INDEX('LISTA DE PRECIOS EKM '!A:K,MATCH(C634,'LISTA DE PRECIOS EKM '!A:A,0),MATCH($D$1,'LISTA DE PRECIOS EKM '!$1:$1,0))</f>
        <v>509900</v>
      </c>
      <c r="E634" s="22">
        <f>+INDEX('LISTA DE PRECIOS EKM '!B:K,MATCH(C634,'LISTA DE PRECIOS EKM '!A:A,0),7)</f>
        <v>529900</v>
      </c>
      <c r="F634" s="22">
        <f>+INDEX('LISTA DE PRECIOS EKM '!B:K,MATCH(C634,'LISTA DE PRECIOS EKM '!A:A,0),9)</f>
        <v>559900</v>
      </c>
      <c r="G634" s="22" t="str">
        <f>+IF(ISNUMBER(MATCH(C634,Precios!C:C,0)),"Sí está", "No está")</f>
        <v>No está</v>
      </c>
    </row>
    <row r="635" spans="1:7" hidden="1">
      <c r="A635" s="20">
        <v>739923</v>
      </c>
      <c r="B635" s="22" t="s">
        <v>5833</v>
      </c>
      <c r="C635" s="22" t="s">
        <v>5834</v>
      </c>
      <c r="D635" s="63">
        <f>+INDEX('LISTA DE PRECIOS EKM '!A:K,MATCH(C635,'LISTA DE PRECIOS EKM '!A:A,0),MATCH($D$1,'LISTA DE PRECIOS EKM '!$1:$1,0))</f>
        <v>509900</v>
      </c>
      <c r="E635" s="22">
        <f>+INDEX('LISTA DE PRECIOS EKM '!B:K,MATCH(C635,'LISTA DE PRECIOS EKM '!A:A,0),7)</f>
        <v>529900</v>
      </c>
      <c r="F635" s="22">
        <f>+INDEX('LISTA DE PRECIOS EKM '!B:K,MATCH(C635,'LISTA DE PRECIOS EKM '!A:A,0),9)</f>
        <v>559900</v>
      </c>
      <c r="G635" s="22" t="str">
        <f>+IF(ISNUMBER(MATCH(C635,Precios!C:C,0)),"Sí está", "No está")</f>
        <v>No está</v>
      </c>
    </row>
    <row r="636" spans="1:7" hidden="1">
      <c r="A636" s="20">
        <v>739926</v>
      </c>
      <c r="B636" s="22" t="s">
        <v>5836</v>
      </c>
      <c r="C636" s="22" t="s">
        <v>5837</v>
      </c>
      <c r="D636" s="63">
        <f>+INDEX('LISTA DE PRECIOS EKM '!A:K,MATCH(C636,'LISTA DE PRECIOS EKM '!A:A,0),MATCH($D$1,'LISTA DE PRECIOS EKM '!$1:$1,0))</f>
        <v>1049900</v>
      </c>
      <c r="E636" s="22">
        <f>+INDEX('LISTA DE PRECIOS EKM '!B:K,MATCH(C636,'LISTA DE PRECIOS EKM '!A:A,0),7)</f>
        <v>1089900</v>
      </c>
      <c r="F636" s="22">
        <f>+INDEX('LISTA DE PRECIOS EKM '!B:K,MATCH(C636,'LISTA DE PRECIOS EKM '!A:A,0),9)</f>
        <v>1149900</v>
      </c>
      <c r="G636" s="22" t="str">
        <f>+IF(ISNUMBER(MATCH(C636,Precios!C:C,0)),"Sí está", "No está")</f>
        <v>No está</v>
      </c>
    </row>
    <row r="637" spans="1:7" hidden="1">
      <c r="A637" s="20">
        <v>739927</v>
      </c>
      <c r="B637" s="22" t="s">
        <v>5836</v>
      </c>
      <c r="C637" s="22" t="s">
        <v>5837</v>
      </c>
      <c r="D637" s="63">
        <f>+INDEX('LISTA DE PRECIOS EKM '!A:K,MATCH(C637,'LISTA DE PRECIOS EKM '!A:A,0),MATCH($D$1,'LISTA DE PRECIOS EKM '!$1:$1,0))</f>
        <v>1049900</v>
      </c>
      <c r="E637" s="22">
        <f>+INDEX('LISTA DE PRECIOS EKM '!B:K,MATCH(C637,'LISTA DE PRECIOS EKM '!A:A,0),7)</f>
        <v>1089900</v>
      </c>
      <c r="F637" s="22">
        <f>+INDEX('LISTA DE PRECIOS EKM '!B:K,MATCH(C637,'LISTA DE PRECIOS EKM '!A:A,0),9)</f>
        <v>1149900</v>
      </c>
      <c r="G637" s="22" t="str">
        <f>+IF(ISNUMBER(MATCH(C637,Precios!C:C,0)),"Sí está", "No está")</f>
        <v>No está</v>
      </c>
    </row>
    <row r="638" spans="1:7" hidden="1">
      <c r="A638" s="20">
        <v>739928</v>
      </c>
      <c r="B638" s="22" t="s">
        <v>5838</v>
      </c>
      <c r="C638" s="22" t="s">
        <v>5839</v>
      </c>
      <c r="D638" s="63">
        <f>+INDEX('LISTA DE PRECIOS EKM '!A:K,MATCH(C638,'LISTA DE PRECIOS EKM '!A:A,0),MATCH($D$1,'LISTA DE PRECIOS EKM '!$1:$1,0))</f>
        <v>1009900</v>
      </c>
      <c r="E638" s="22">
        <f>+INDEX('LISTA DE PRECIOS EKM '!B:K,MATCH(C638,'LISTA DE PRECIOS EKM '!A:A,0),7)</f>
        <v>1049900</v>
      </c>
      <c r="F638" s="22">
        <f>+INDEX('LISTA DE PRECIOS EKM '!B:K,MATCH(C638,'LISTA DE PRECIOS EKM '!A:A,0),9)</f>
        <v>1109900</v>
      </c>
      <c r="G638" s="22" t="str">
        <f>+IF(ISNUMBER(MATCH(C638,Precios!C:C,0)),"Sí está", "No está")</f>
        <v>No está</v>
      </c>
    </row>
    <row r="639" spans="1:7" hidden="1">
      <c r="A639" s="20">
        <v>739929</v>
      </c>
      <c r="B639" s="22" t="s">
        <v>5838</v>
      </c>
      <c r="C639" s="22" t="s">
        <v>5839</v>
      </c>
      <c r="D639" s="63">
        <f>+INDEX('LISTA DE PRECIOS EKM '!A:K,MATCH(C639,'LISTA DE PRECIOS EKM '!A:A,0),MATCH($D$1,'LISTA DE PRECIOS EKM '!$1:$1,0))</f>
        <v>1009900</v>
      </c>
      <c r="E639" s="22">
        <f>+INDEX('LISTA DE PRECIOS EKM '!B:K,MATCH(C639,'LISTA DE PRECIOS EKM '!A:A,0),7)</f>
        <v>1049900</v>
      </c>
      <c r="F639" s="22">
        <f>+INDEX('LISTA DE PRECIOS EKM '!B:K,MATCH(C639,'LISTA DE PRECIOS EKM '!A:A,0),9)</f>
        <v>1109900</v>
      </c>
      <c r="G639" s="22" t="str">
        <f>+IF(ISNUMBER(MATCH(C639,Precios!C:C,0)),"Sí está", "No está")</f>
        <v>No está</v>
      </c>
    </row>
    <row r="640" spans="1:7" hidden="1">
      <c r="A640" s="20">
        <v>739930</v>
      </c>
      <c r="B640" s="22" t="s">
        <v>5840</v>
      </c>
      <c r="C640" s="22" t="s">
        <v>5841</v>
      </c>
      <c r="D640" s="63">
        <f>+INDEX('LISTA DE PRECIOS EKM '!A:K,MATCH(C640,'LISTA DE PRECIOS EKM '!A:A,0),MATCH($D$1,'LISTA DE PRECIOS EKM '!$1:$1,0))</f>
        <v>979900</v>
      </c>
      <c r="E640" s="22">
        <f>+INDEX('LISTA DE PRECIOS EKM '!B:K,MATCH(C640,'LISTA DE PRECIOS EKM '!A:A,0),7)</f>
        <v>1049900</v>
      </c>
      <c r="F640" s="22">
        <f>+INDEX('LISTA DE PRECIOS EKM '!B:K,MATCH(C640,'LISTA DE PRECIOS EKM '!A:A,0),9)</f>
        <v>1109900</v>
      </c>
      <c r="G640" s="22" t="str">
        <f>+IF(ISNUMBER(MATCH(C640,Precios!C:C,0)),"Sí está", "No está")</f>
        <v>No está</v>
      </c>
    </row>
    <row r="641" spans="1:7" hidden="1">
      <c r="A641" s="20">
        <v>739931</v>
      </c>
      <c r="B641" s="22" t="s">
        <v>5840</v>
      </c>
      <c r="C641" s="22" t="s">
        <v>5841</v>
      </c>
      <c r="D641" s="63">
        <f>+INDEX('LISTA DE PRECIOS EKM '!A:K,MATCH(C641,'LISTA DE PRECIOS EKM '!A:A,0),MATCH($D$1,'LISTA DE PRECIOS EKM '!$1:$1,0))</f>
        <v>979900</v>
      </c>
      <c r="E641" s="22">
        <f>+INDEX('LISTA DE PRECIOS EKM '!B:K,MATCH(C641,'LISTA DE PRECIOS EKM '!A:A,0),7)</f>
        <v>1049900</v>
      </c>
      <c r="F641" s="22">
        <f>+INDEX('LISTA DE PRECIOS EKM '!B:K,MATCH(C641,'LISTA DE PRECIOS EKM '!A:A,0),9)</f>
        <v>1109900</v>
      </c>
      <c r="G641" s="22" t="str">
        <f>+IF(ISNUMBER(MATCH(C641,Precios!C:C,0)),"Sí está", "No está")</f>
        <v>No está</v>
      </c>
    </row>
    <row r="642" spans="1:7" hidden="1">
      <c r="A642" s="20">
        <v>739932</v>
      </c>
      <c r="B642" s="22" t="s">
        <v>5842</v>
      </c>
      <c r="C642" s="22" t="s">
        <v>5843</v>
      </c>
      <c r="D642" s="63">
        <f>+INDEX('LISTA DE PRECIOS EKM '!A:K,MATCH(C642,'LISTA DE PRECIOS EKM '!A:A,0),MATCH($D$1,'LISTA DE PRECIOS EKM '!$1:$1,0))</f>
        <v>319900</v>
      </c>
      <c r="E642" s="22">
        <f>+INDEX('LISTA DE PRECIOS EKM '!B:K,MATCH(C642,'LISTA DE PRECIOS EKM '!A:A,0),7)</f>
        <v>329900</v>
      </c>
      <c r="F642" s="22">
        <f>+INDEX('LISTA DE PRECIOS EKM '!B:K,MATCH(C642,'LISTA DE PRECIOS EKM '!A:A,0),9)</f>
        <v>349900</v>
      </c>
      <c r="G642" s="22" t="str">
        <f>+IF(ISNUMBER(MATCH(C642,Precios!C:C,0)),"Sí está", "No está")</f>
        <v>No está</v>
      </c>
    </row>
    <row r="643" spans="1:7" hidden="1">
      <c r="A643" s="20">
        <v>739933</v>
      </c>
      <c r="B643" s="22" t="s">
        <v>5842</v>
      </c>
      <c r="C643" s="22" t="s">
        <v>5843</v>
      </c>
      <c r="D643" s="63">
        <f>+INDEX('LISTA DE PRECIOS EKM '!A:K,MATCH(C643,'LISTA DE PRECIOS EKM '!A:A,0),MATCH($D$1,'LISTA DE PRECIOS EKM '!$1:$1,0))</f>
        <v>319900</v>
      </c>
      <c r="E643" s="22">
        <f>+INDEX('LISTA DE PRECIOS EKM '!B:K,MATCH(C643,'LISTA DE PRECIOS EKM '!A:A,0),7)</f>
        <v>329900</v>
      </c>
      <c r="F643" s="22">
        <f>+INDEX('LISTA DE PRECIOS EKM '!B:K,MATCH(C643,'LISTA DE PRECIOS EKM '!A:A,0),9)</f>
        <v>349900</v>
      </c>
      <c r="G643" s="22" t="str">
        <f>+IF(ISNUMBER(MATCH(C643,Precios!C:C,0)),"Sí está", "No está")</f>
        <v>No está</v>
      </c>
    </row>
    <row r="644" spans="1:7" hidden="1">
      <c r="A644" s="20">
        <v>739934</v>
      </c>
      <c r="B644" s="22" t="s">
        <v>5844</v>
      </c>
      <c r="C644" s="22" t="s">
        <v>5845</v>
      </c>
      <c r="D644" s="63">
        <f>+INDEX('LISTA DE PRECIOS EKM '!A:K,MATCH(C644,'LISTA DE PRECIOS EKM '!A:A,0),MATCH($D$1,'LISTA DE PRECIOS EKM '!$1:$1,0))</f>
        <v>1009900</v>
      </c>
      <c r="E644" s="22">
        <f>+INDEX('LISTA DE PRECIOS EKM '!B:K,MATCH(C644,'LISTA DE PRECIOS EKM '!A:A,0),7)</f>
        <v>1049900</v>
      </c>
      <c r="F644" s="22">
        <f>+INDEX('LISTA DE PRECIOS EKM '!B:K,MATCH(C644,'LISTA DE PRECIOS EKM '!A:A,0),9)</f>
        <v>1109900</v>
      </c>
      <c r="G644" s="22" t="str">
        <f>+IF(ISNUMBER(MATCH(C644,Precios!C:C,0)),"Sí está", "No está")</f>
        <v>No está</v>
      </c>
    </row>
    <row r="645" spans="1:7" hidden="1">
      <c r="A645" s="20">
        <v>739935</v>
      </c>
      <c r="B645" s="22" t="s">
        <v>5844</v>
      </c>
      <c r="C645" s="22" t="s">
        <v>5845</v>
      </c>
      <c r="D645" s="63">
        <f>+INDEX('LISTA DE PRECIOS EKM '!A:K,MATCH(C645,'LISTA DE PRECIOS EKM '!A:A,0),MATCH($D$1,'LISTA DE PRECIOS EKM '!$1:$1,0))</f>
        <v>1009900</v>
      </c>
      <c r="E645" s="22">
        <f>+INDEX('LISTA DE PRECIOS EKM '!B:K,MATCH(C645,'LISTA DE PRECIOS EKM '!A:A,0),7)</f>
        <v>1049900</v>
      </c>
      <c r="F645" s="22">
        <f>+INDEX('LISTA DE PRECIOS EKM '!B:K,MATCH(C645,'LISTA DE PRECIOS EKM '!A:A,0),9)</f>
        <v>1109900</v>
      </c>
      <c r="G645" s="22" t="str">
        <f>+IF(ISNUMBER(MATCH(C645,Precios!C:C,0)),"Sí está", "No está")</f>
        <v>No está</v>
      </c>
    </row>
    <row r="646" spans="1:7" hidden="1">
      <c r="A646" s="20">
        <v>739936</v>
      </c>
      <c r="B646" s="22" t="s">
        <v>5846</v>
      </c>
      <c r="C646" s="22" t="s">
        <v>5847</v>
      </c>
      <c r="D646" s="63">
        <f>+INDEX('LISTA DE PRECIOS EKM '!A:K,MATCH(C646,'LISTA DE PRECIOS EKM '!A:A,0),MATCH($D$1,'LISTA DE PRECIOS EKM '!$1:$1,0))</f>
        <v>509900</v>
      </c>
      <c r="E646" s="22">
        <f>+INDEX('LISTA DE PRECIOS EKM '!B:K,MATCH(C646,'LISTA DE PRECIOS EKM '!A:A,0),7)</f>
        <v>529900</v>
      </c>
      <c r="F646" s="22">
        <f>+INDEX('LISTA DE PRECIOS EKM '!B:K,MATCH(C646,'LISTA DE PRECIOS EKM '!A:A,0),9)</f>
        <v>559900</v>
      </c>
      <c r="G646" s="22" t="str">
        <f>+IF(ISNUMBER(MATCH(C646,Precios!C:C,0)),"Sí está", "No está")</f>
        <v>No está</v>
      </c>
    </row>
    <row r="647" spans="1:7" hidden="1">
      <c r="A647" s="20">
        <v>739937</v>
      </c>
      <c r="B647" s="22" t="s">
        <v>5846</v>
      </c>
      <c r="C647" s="22" t="s">
        <v>5847</v>
      </c>
      <c r="D647" s="63">
        <f>+INDEX('LISTA DE PRECIOS EKM '!A:K,MATCH(C647,'LISTA DE PRECIOS EKM '!A:A,0),MATCH($D$1,'LISTA DE PRECIOS EKM '!$1:$1,0))</f>
        <v>509900</v>
      </c>
      <c r="E647" s="22">
        <f>+INDEX('LISTA DE PRECIOS EKM '!B:K,MATCH(C647,'LISTA DE PRECIOS EKM '!A:A,0),7)</f>
        <v>529900</v>
      </c>
      <c r="F647" s="22">
        <f>+INDEX('LISTA DE PRECIOS EKM '!B:K,MATCH(C647,'LISTA DE PRECIOS EKM '!A:A,0),9)</f>
        <v>559900</v>
      </c>
      <c r="G647" s="22" t="str">
        <f>+IF(ISNUMBER(MATCH(C647,Precios!C:C,0)),"Sí está", "No está")</f>
        <v>No está</v>
      </c>
    </row>
    <row r="648" spans="1:7" hidden="1">
      <c r="A648" s="20">
        <v>739938</v>
      </c>
      <c r="B648" s="22" t="s">
        <v>5848</v>
      </c>
      <c r="C648" s="22" t="s">
        <v>5849</v>
      </c>
      <c r="D648" s="63">
        <f>+INDEX('LISTA DE PRECIOS EKM '!A:K,MATCH(C648,'LISTA DE PRECIOS EKM '!A:A,0),MATCH($D$1,'LISTA DE PRECIOS EKM '!$1:$1,0))</f>
        <v>509900</v>
      </c>
      <c r="E648" s="22">
        <f>+INDEX('LISTA DE PRECIOS EKM '!B:K,MATCH(C648,'LISTA DE PRECIOS EKM '!A:A,0),7)</f>
        <v>529900</v>
      </c>
      <c r="F648" s="22">
        <f>+INDEX('LISTA DE PRECIOS EKM '!B:K,MATCH(C648,'LISTA DE PRECIOS EKM '!A:A,0),9)</f>
        <v>559900</v>
      </c>
      <c r="G648" s="22" t="str">
        <f>+IF(ISNUMBER(MATCH(C648,Precios!C:C,0)),"Sí está", "No está")</f>
        <v>No está</v>
      </c>
    </row>
    <row r="649" spans="1:7" hidden="1">
      <c r="A649" s="20">
        <v>739939</v>
      </c>
      <c r="B649" s="22" t="s">
        <v>5848</v>
      </c>
      <c r="C649" s="22" t="s">
        <v>5849</v>
      </c>
      <c r="D649" s="63">
        <f>+INDEX('LISTA DE PRECIOS EKM '!A:K,MATCH(C649,'LISTA DE PRECIOS EKM '!A:A,0),MATCH($D$1,'LISTA DE PRECIOS EKM '!$1:$1,0))</f>
        <v>509900</v>
      </c>
      <c r="E649" s="22">
        <f>+INDEX('LISTA DE PRECIOS EKM '!B:K,MATCH(C649,'LISTA DE PRECIOS EKM '!A:A,0),7)</f>
        <v>529900</v>
      </c>
      <c r="F649" s="22">
        <f>+INDEX('LISTA DE PRECIOS EKM '!B:K,MATCH(C649,'LISTA DE PRECIOS EKM '!A:A,0),9)</f>
        <v>559900</v>
      </c>
      <c r="G649" s="22" t="str">
        <f>+IF(ISNUMBER(MATCH(C649,Precios!C:C,0)),"Sí está", "No está")</f>
        <v>No está</v>
      </c>
    </row>
    <row r="650" spans="1:7" hidden="1">
      <c r="A650" s="20">
        <v>739940</v>
      </c>
      <c r="B650" s="22" t="s">
        <v>5850</v>
      </c>
      <c r="C650" s="22" t="s">
        <v>5851</v>
      </c>
      <c r="D650" s="63">
        <f>+INDEX('LISTA DE PRECIOS EKM '!A:K,MATCH(C650,'LISTA DE PRECIOS EKM '!A:A,0),MATCH($D$1,'LISTA DE PRECIOS EKM '!$1:$1,0))</f>
        <v>509900</v>
      </c>
      <c r="E650" s="22">
        <f>+INDEX('LISTA DE PRECIOS EKM '!B:K,MATCH(C650,'LISTA DE PRECIOS EKM '!A:A,0),7)</f>
        <v>529900</v>
      </c>
      <c r="F650" s="22">
        <f>+INDEX('LISTA DE PRECIOS EKM '!B:K,MATCH(C650,'LISTA DE PRECIOS EKM '!A:A,0),9)</f>
        <v>559900</v>
      </c>
      <c r="G650" s="22" t="str">
        <f>+IF(ISNUMBER(MATCH(C650,Precios!C:C,0)),"Sí está", "No está")</f>
        <v>No está</v>
      </c>
    </row>
    <row r="651" spans="1:7" hidden="1">
      <c r="A651" s="20">
        <v>739941</v>
      </c>
      <c r="B651" s="22" t="s">
        <v>5850</v>
      </c>
      <c r="C651" s="22" t="s">
        <v>5851</v>
      </c>
      <c r="D651" s="63">
        <f>+INDEX('LISTA DE PRECIOS EKM '!A:K,MATCH(C651,'LISTA DE PRECIOS EKM '!A:A,0),MATCH($D$1,'LISTA DE PRECIOS EKM '!$1:$1,0))</f>
        <v>509900</v>
      </c>
      <c r="E651" s="22">
        <f>+INDEX('LISTA DE PRECIOS EKM '!B:K,MATCH(C651,'LISTA DE PRECIOS EKM '!A:A,0),7)</f>
        <v>529900</v>
      </c>
      <c r="F651" s="22">
        <f>+INDEX('LISTA DE PRECIOS EKM '!B:K,MATCH(C651,'LISTA DE PRECIOS EKM '!A:A,0),9)</f>
        <v>559900</v>
      </c>
      <c r="G651" s="22" t="str">
        <f>+IF(ISNUMBER(MATCH(C651,Precios!C:C,0)),"Sí está", "No está")</f>
        <v>No está</v>
      </c>
    </row>
    <row r="652" spans="1:7" hidden="1">
      <c r="A652" s="20">
        <v>739951</v>
      </c>
      <c r="B652" s="22" t="s">
        <v>5853</v>
      </c>
      <c r="C652" s="22" t="s">
        <v>5854</v>
      </c>
      <c r="D652" s="63">
        <f>+INDEX('LISTA DE PRECIOS EKM '!A:K,MATCH(C652,'LISTA DE PRECIOS EKM '!A:A,0),MATCH($D$1,'LISTA DE PRECIOS EKM '!$1:$1,0))</f>
        <v>479900</v>
      </c>
      <c r="E652" s="22">
        <f>+INDEX('LISTA DE PRECIOS EKM '!B:K,MATCH(C652,'LISTA DE PRECIOS EKM '!A:A,0),7)</f>
        <v>499900</v>
      </c>
      <c r="F652" s="22">
        <f>+INDEX('LISTA DE PRECIOS EKM '!B:K,MATCH(C652,'LISTA DE PRECIOS EKM '!A:A,0),9)</f>
        <v>519900</v>
      </c>
      <c r="G652" s="22" t="str">
        <f>+IF(ISNUMBER(MATCH(C652,Precios!C:C,0)),"Sí está", "No está")</f>
        <v>No está</v>
      </c>
    </row>
    <row r="653" spans="1:7" hidden="1">
      <c r="A653" s="20">
        <v>745685</v>
      </c>
      <c r="B653" s="22" t="s">
        <v>5856</v>
      </c>
      <c r="C653" s="22" t="s">
        <v>5857</v>
      </c>
      <c r="D653" s="63">
        <f>+INDEX('LISTA DE PRECIOS EKM '!A:K,MATCH(C653,'LISTA DE PRECIOS EKM '!A:A,0),MATCH($D$1,'LISTA DE PRECIOS EKM '!$1:$1,0))</f>
        <v>419900</v>
      </c>
      <c r="E653" s="22">
        <f>+INDEX('LISTA DE PRECIOS EKM '!B:K,MATCH(C653,'LISTA DE PRECIOS EKM '!A:A,0),7)</f>
        <v>429900</v>
      </c>
      <c r="F653" s="22">
        <f>+INDEX('LISTA DE PRECIOS EKM '!B:K,MATCH(C653,'LISTA DE PRECIOS EKM '!A:A,0),9)</f>
        <v>459900</v>
      </c>
      <c r="G653" s="22" t="str">
        <f>+IF(ISNUMBER(MATCH(C653,Precios!C:C,0)),"Sí está", "No está")</f>
        <v>No está</v>
      </c>
    </row>
    <row r="654" spans="1:7" hidden="1">
      <c r="A654" s="20">
        <v>745686</v>
      </c>
      <c r="B654" s="22" t="s">
        <v>5856</v>
      </c>
      <c r="C654" s="22" t="s">
        <v>5857</v>
      </c>
      <c r="D654" s="63">
        <f>+INDEX('LISTA DE PRECIOS EKM '!A:K,MATCH(C654,'LISTA DE PRECIOS EKM '!A:A,0),MATCH($D$1,'LISTA DE PRECIOS EKM '!$1:$1,0))</f>
        <v>419900</v>
      </c>
      <c r="E654" s="22">
        <f>+INDEX('LISTA DE PRECIOS EKM '!B:K,MATCH(C654,'LISTA DE PRECIOS EKM '!A:A,0),7)</f>
        <v>429900</v>
      </c>
      <c r="F654" s="22">
        <f>+INDEX('LISTA DE PRECIOS EKM '!B:K,MATCH(C654,'LISTA DE PRECIOS EKM '!A:A,0),9)</f>
        <v>459900</v>
      </c>
      <c r="G654" s="22" t="str">
        <f>+IF(ISNUMBER(MATCH(C654,Precios!C:C,0)),"Sí está", "No está")</f>
        <v>No está</v>
      </c>
    </row>
    <row r="655" spans="1:7" hidden="1">
      <c r="A655" s="20">
        <v>745687</v>
      </c>
      <c r="B655" s="22" t="s">
        <v>5858</v>
      </c>
      <c r="C655" s="22" t="s">
        <v>5859</v>
      </c>
      <c r="D655" s="63">
        <f>+INDEX('LISTA DE PRECIOS EKM '!A:K,MATCH(C655,'LISTA DE PRECIOS EKM '!A:A,0),MATCH($D$1,'LISTA DE PRECIOS EKM '!$1:$1,0))</f>
        <v>1199900</v>
      </c>
      <c r="E655" s="22">
        <f>+INDEX('LISTA DE PRECIOS EKM '!B:K,MATCH(C655,'LISTA DE PRECIOS EKM '!A:A,0),7)</f>
        <v>1249900</v>
      </c>
      <c r="F655" s="22">
        <f>+INDEX('LISTA DE PRECIOS EKM '!B:K,MATCH(C655,'LISTA DE PRECIOS EKM '!A:A,0),9)</f>
        <v>1309900</v>
      </c>
      <c r="G655" s="22" t="str">
        <f>+IF(ISNUMBER(MATCH(C655,Precios!C:C,0)),"Sí está", "No está")</f>
        <v>No está</v>
      </c>
    </row>
    <row r="656" spans="1:7" hidden="1">
      <c r="A656" s="20">
        <v>745688</v>
      </c>
      <c r="B656" s="22" t="s">
        <v>5858</v>
      </c>
      <c r="C656" s="22" t="s">
        <v>5859</v>
      </c>
      <c r="D656" s="63">
        <f>+INDEX('LISTA DE PRECIOS EKM '!A:K,MATCH(C656,'LISTA DE PRECIOS EKM '!A:A,0),MATCH($D$1,'LISTA DE PRECIOS EKM '!$1:$1,0))</f>
        <v>1199900</v>
      </c>
      <c r="E656" s="22">
        <f>+INDEX('LISTA DE PRECIOS EKM '!B:K,MATCH(C656,'LISTA DE PRECIOS EKM '!A:A,0),7)</f>
        <v>1249900</v>
      </c>
      <c r="F656" s="22">
        <f>+INDEX('LISTA DE PRECIOS EKM '!B:K,MATCH(C656,'LISTA DE PRECIOS EKM '!A:A,0),9)</f>
        <v>1309900</v>
      </c>
      <c r="G656" s="22" t="str">
        <f>+IF(ISNUMBER(MATCH(C656,Precios!C:C,0)),"Sí está", "No está")</f>
        <v>No está</v>
      </c>
    </row>
    <row r="657" spans="1:7" hidden="1">
      <c r="A657" s="20">
        <v>745689</v>
      </c>
      <c r="B657" s="22" t="s">
        <v>5860</v>
      </c>
      <c r="C657" s="22" t="s">
        <v>5861</v>
      </c>
      <c r="D657" s="63">
        <f>+INDEX('LISTA DE PRECIOS EKM '!A:K,MATCH(C657,'LISTA DE PRECIOS EKM '!A:A,0),MATCH($D$1,'LISTA DE PRECIOS EKM '!$1:$1,0))</f>
        <v>1689900</v>
      </c>
      <c r="E657" s="22">
        <f>+INDEX('LISTA DE PRECIOS EKM '!B:K,MATCH(C657,'LISTA DE PRECIOS EKM '!A:A,0),7)</f>
        <v>1759900</v>
      </c>
      <c r="F657" s="22">
        <f>+INDEX('LISTA DE PRECIOS EKM '!B:K,MATCH(C657,'LISTA DE PRECIOS EKM '!A:A,0),9)</f>
        <v>1849900</v>
      </c>
      <c r="G657" s="22" t="str">
        <f>+IF(ISNUMBER(MATCH(C657,Precios!C:C,0)),"Sí está", "No está")</f>
        <v>No está</v>
      </c>
    </row>
    <row r="658" spans="1:7" hidden="1">
      <c r="A658" s="20">
        <v>745690</v>
      </c>
      <c r="B658" s="22" t="s">
        <v>5860</v>
      </c>
      <c r="C658" s="22" t="s">
        <v>5861</v>
      </c>
      <c r="D658" s="63">
        <f>+INDEX('LISTA DE PRECIOS EKM '!A:K,MATCH(C658,'LISTA DE PRECIOS EKM '!A:A,0),MATCH($D$1,'LISTA DE PRECIOS EKM '!$1:$1,0))</f>
        <v>1689900</v>
      </c>
      <c r="E658" s="22">
        <f>+INDEX('LISTA DE PRECIOS EKM '!B:K,MATCH(C658,'LISTA DE PRECIOS EKM '!A:A,0),7)</f>
        <v>1759900</v>
      </c>
      <c r="F658" s="22">
        <f>+INDEX('LISTA DE PRECIOS EKM '!B:K,MATCH(C658,'LISTA DE PRECIOS EKM '!A:A,0),9)</f>
        <v>1849900</v>
      </c>
      <c r="G658" s="22" t="str">
        <f>+IF(ISNUMBER(MATCH(C658,Precios!C:C,0)),"Sí está", "No está")</f>
        <v>No está</v>
      </c>
    </row>
    <row r="659" spans="1:7" hidden="1">
      <c r="A659" s="20">
        <v>745692</v>
      </c>
      <c r="B659" s="22" t="s">
        <v>5862</v>
      </c>
      <c r="C659" s="22" t="s">
        <v>5863</v>
      </c>
      <c r="D659" s="63">
        <f>+INDEX('LISTA DE PRECIOS EKM '!A:K,MATCH(C659,'LISTA DE PRECIOS EKM '!A:A,0),MATCH($D$1,'LISTA DE PRECIOS EKM '!$1:$1,0))</f>
        <v>1199900</v>
      </c>
      <c r="E659" s="22">
        <f>+INDEX('LISTA DE PRECIOS EKM '!B:K,MATCH(C659,'LISTA DE PRECIOS EKM '!A:A,0),7)</f>
        <v>1249900</v>
      </c>
      <c r="F659" s="22">
        <f>+INDEX('LISTA DE PRECIOS EKM '!B:K,MATCH(C659,'LISTA DE PRECIOS EKM '!A:A,0),9)</f>
        <v>1309900</v>
      </c>
      <c r="G659" s="22" t="str">
        <f>+IF(ISNUMBER(MATCH(C659,Precios!C:C,0)),"Sí está", "No está")</f>
        <v>No está</v>
      </c>
    </row>
    <row r="660" spans="1:7" hidden="1">
      <c r="A660" s="20">
        <v>745693</v>
      </c>
      <c r="B660" s="22" t="s">
        <v>5862</v>
      </c>
      <c r="C660" s="22" t="s">
        <v>5863</v>
      </c>
      <c r="D660" s="63">
        <f>+INDEX('LISTA DE PRECIOS EKM '!A:K,MATCH(C660,'LISTA DE PRECIOS EKM '!A:A,0),MATCH($D$1,'LISTA DE PRECIOS EKM '!$1:$1,0))</f>
        <v>1199900</v>
      </c>
      <c r="E660" s="22">
        <f>+INDEX('LISTA DE PRECIOS EKM '!B:K,MATCH(C660,'LISTA DE PRECIOS EKM '!A:A,0),7)</f>
        <v>1249900</v>
      </c>
      <c r="F660" s="22">
        <f>+INDEX('LISTA DE PRECIOS EKM '!B:K,MATCH(C660,'LISTA DE PRECIOS EKM '!A:A,0),9)</f>
        <v>1309900</v>
      </c>
      <c r="G660" s="22" t="str">
        <f>+IF(ISNUMBER(MATCH(C660,Precios!C:C,0)),"Sí está", "No está")</f>
        <v>No está</v>
      </c>
    </row>
    <row r="661" spans="1:7" hidden="1">
      <c r="A661" s="20">
        <v>745694</v>
      </c>
      <c r="B661" s="22" t="s">
        <v>5864</v>
      </c>
      <c r="C661" s="22" t="s">
        <v>5865</v>
      </c>
      <c r="D661" s="63">
        <f>+INDEX('LISTA DE PRECIOS EKM '!A:K,MATCH(C661,'LISTA DE PRECIOS EKM '!A:A,0),MATCH($D$1,'LISTA DE PRECIOS EKM '!$1:$1,0))</f>
        <v>829900</v>
      </c>
      <c r="E661" s="22">
        <f>+INDEX('LISTA DE PRECIOS EKM '!B:K,MATCH(C661,'LISTA DE PRECIOS EKM '!A:A,0),7)</f>
        <v>859900</v>
      </c>
      <c r="F661" s="22">
        <f>+INDEX('LISTA DE PRECIOS EKM '!B:K,MATCH(C661,'LISTA DE PRECIOS EKM '!A:A,0),9)</f>
        <v>909900</v>
      </c>
      <c r="G661" s="22" t="str">
        <f>+IF(ISNUMBER(MATCH(C661,Precios!C:C,0)),"Sí está", "No está")</f>
        <v>No está</v>
      </c>
    </row>
    <row r="662" spans="1:7" hidden="1">
      <c r="A662" s="20">
        <v>745695</v>
      </c>
      <c r="B662" s="22" t="s">
        <v>5864</v>
      </c>
      <c r="C662" s="22" t="s">
        <v>5865</v>
      </c>
      <c r="D662" s="63">
        <f>+INDEX('LISTA DE PRECIOS EKM '!A:K,MATCH(C662,'LISTA DE PRECIOS EKM '!A:A,0),MATCH($D$1,'LISTA DE PRECIOS EKM '!$1:$1,0))</f>
        <v>829900</v>
      </c>
      <c r="E662" s="22">
        <f>+INDEX('LISTA DE PRECIOS EKM '!B:K,MATCH(C662,'LISTA DE PRECIOS EKM '!A:A,0),7)</f>
        <v>859900</v>
      </c>
      <c r="F662" s="22">
        <f>+INDEX('LISTA DE PRECIOS EKM '!B:K,MATCH(C662,'LISTA DE PRECIOS EKM '!A:A,0),9)</f>
        <v>909900</v>
      </c>
      <c r="G662" s="22" t="str">
        <f>+IF(ISNUMBER(MATCH(C662,Precios!C:C,0)),"Sí está", "No está")</f>
        <v>No está</v>
      </c>
    </row>
    <row r="663" spans="1:7" hidden="1">
      <c r="A663" s="20">
        <v>745696</v>
      </c>
      <c r="B663" s="22" t="s">
        <v>5866</v>
      </c>
      <c r="C663" s="22" t="s">
        <v>5867</v>
      </c>
      <c r="D663" s="63">
        <f>+INDEX('LISTA DE PRECIOS EKM '!A:K,MATCH(C663,'LISTA DE PRECIOS EKM '!A:A,0),MATCH($D$1,'LISTA DE PRECIOS EKM '!$1:$1,0))</f>
        <v>569900</v>
      </c>
      <c r="E663" s="22">
        <f>+INDEX('LISTA DE PRECIOS EKM '!B:K,MATCH(C663,'LISTA DE PRECIOS EKM '!A:A,0),7)</f>
        <v>589900</v>
      </c>
      <c r="F663" s="22">
        <f>+INDEX('LISTA DE PRECIOS EKM '!B:K,MATCH(C663,'LISTA DE PRECIOS EKM '!A:A,0),9)</f>
        <v>619900</v>
      </c>
      <c r="G663" s="22" t="str">
        <f>+IF(ISNUMBER(MATCH(C663,Precios!C:C,0)),"Sí está", "No está")</f>
        <v>No está</v>
      </c>
    </row>
    <row r="664" spans="1:7" hidden="1">
      <c r="A664" s="20">
        <v>745697</v>
      </c>
      <c r="B664" s="22" t="s">
        <v>5866</v>
      </c>
      <c r="C664" s="22" t="s">
        <v>5867</v>
      </c>
      <c r="D664" s="63">
        <f>+INDEX('LISTA DE PRECIOS EKM '!A:K,MATCH(C664,'LISTA DE PRECIOS EKM '!A:A,0),MATCH($D$1,'LISTA DE PRECIOS EKM '!$1:$1,0))</f>
        <v>569900</v>
      </c>
      <c r="E664" s="22">
        <f>+INDEX('LISTA DE PRECIOS EKM '!B:K,MATCH(C664,'LISTA DE PRECIOS EKM '!A:A,0),7)</f>
        <v>589900</v>
      </c>
      <c r="F664" s="22">
        <f>+INDEX('LISTA DE PRECIOS EKM '!B:K,MATCH(C664,'LISTA DE PRECIOS EKM '!A:A,0),9)</f>
        <v>619900</v>
      </c>
      <c r="G664" s="22" t="str">
        <f>+IF(ISNUMBER(MATCH(C664,Precios!C:C,0)),"Sí está", "No está")</f>
        <v>No está</v>
      </c>
    </row>
    <row r="665" spans="1:7" hidden="1">
      <c r="A665" s="20">
        <v>745698</v>
      </c>
      <c r="B665" s="22" t="s">
        <v>5868</v>
      </c>
      <c r="C665" s="22" t="s">
        <v>5869</v>
      </c>
      <c r="D665" s="63">
        <f>+INDEX('LISTA DE PRECIOS EKM '!A:K,MATCH(C665,'LISTA DE PRECIOS EKM '!A:A,0),MATCH($D$1,'LISTA DE PRECIOS EKM '!$1:$1,0))</f>
        <v>619900</v>
      </c>
      <c r="E665" s="22">
        <f>+INDEX('LISTA DE PRECIOS EKM '!B:K,MATCH(C665,'LISTA DE PRECIOS EKM '!A:A,0),7)</f>
        <v>639900</v>
      </c>
      <c r="F665" s="22">
        <f>+INDEX('LISTA DE PRECIOS EKM '!B:K,MATCH(C665,'LISTA DE PRECIOS EKM '!A:A,0),9)</f>
        <v>679900</v>
      </c>
      <c r="G665" s="22" t="str">
        <f>+IF(ISNUMBER(MATCH(C665,Precios!C:C,0)),"Sí está", "No está")</f>
        <v>No está</v>
      </c>
    </row>
    <row r="666" spans="1:7" hidden="1">
      <c r="A666" s="20">
        <v>745699</v>
      </c>
      <c r="B666" s="22" t="s">
        <v>5868</v>
      </c>
      <c r="C666" s="22" t="s">
        <v>5869</v>
      </c>
      <c r="D666" s="63">
        <f>+INDEX('LISTA DE PRECIOS EKM '!A:K,MATCH(C666,'LISTA DE PRECIOS EKM '!A:A,0),MATCH($D$1,'LISTA DE PRECIOS EKM '!$1:$1,0))</f>
        <v>619900</v>
      </c>
      <c r="E666" s="22">
        <f>+INDEX('LISTA DE PRECIOS EKM '!B:K,MATCH(C666,'LISTA DE PRECIOS EKM '!A:A,0),7)</f>
        <v>639900</v>
      </c>
      <c r="F666" s="22">
        <f>+INDEX('LISTA DE PRECIOS EKM '!B:K,MATCH(C666,'LISTA DE PRECIOS EKM '!A:A,0),9)</f>
        <v>679900</v>
      </c>
      <c r="G666" s="22" t="str">
        <f>+IF(ISNUMBER(MATCH(C666,Precios!C:C,0)),"Sí está", "No está")</f>
        <v>No está</v>
      </c>
    </row>
    <row r="667" spans="1:7" hidden="1">
      <c r="A667" s="20">
        <v>745700</v>
      </c>
      <c r="B667" s="22" t="s">
        <v>5870</v>
      </c>
      <c r="C667" s="22" t="s">
        <v>5871</v>
      </c>
      <c r="D667" s="63">
        <f>+INDEX('LISTA DE PRECIOS EKM '!A:K,MATCH(C667,'LISTA DE PRECIOS EKM '!A:A,0),MATCH($D$1,'LISTA DE PRECIOS EKM '!$1:$1,0))</f>
        <v>829900</v>
      </c>
      <c r="E667" s="22">
        <f>+INDEX('LISTA DE PRECIOS EKM '!B:K,MATCH(C667,'LISTA DE PRECIOS EKM '!A:A,0),7)</f>
        <v>859900</v>
      </c>
      <c r="F667" s="22">
        <f>+INDEX('LISTA DE PRECIOS EKM '!B:K,MATCH(C667,'LISTA DE PRECIOS EKM '!A:A,0),9)</f>
        <v>909900</v>
      </c>
      <c r="G667" s="22" t="str">
        <f>+IF(ISNUMBER(MATCH(C667,Precios!C:C,0)),"Sí está", "No está")</f>
        <v>No está</v>
      </c>
    </row>
    <row r="668" spans="1:7" hidden="1">
      <c r="A668" s="20">
        <v>745701</v>
      </c>
      <c r="B668" s="22" t="s">
        <v>5870</v>
      </c>
      <c r="C668" s="22" t="s">
        <v>5871</v>
      </c>
      <c r="D668" s="63">
        <f>+INDEX('LISTA DE PRECIOS EKM '!A:K,MATCH(C668,'LISTA DE PRECIOS EKM '!A:A,0),MATCH($D$1,'LISTA DE PRECIOS EKM '!$1:$1,0))</f>
        <v>829900</v>
      </c>
      <c r="E668" s="22">
        <f>+INDEX('LISTA DE PRECIOS EKM '!B:K,MATCH(C668,'LISTA DE PRECIOS EKM '!A:A,0),7)</f>
        <v>859900</v>
      </c>
      <c r="F668" s="22">
        <f>+INDEX('LISTA DE PRECIOS EKM '!B:K,MATCH(C668,'LISTA DE PRECIOS EKM '!A:A,0),9)</f>
        <v>909900</v>
      </c>
      <c r="G668" s="22" t="str">
        <f>+IF(ISNUMBER(MATCH(C668,Precios!C:C,0)),"Sí está", "No está")</f>
        <v>No está</v>
      </c>
    </row>
    <row r="669" spans="1:7" hidden="1">
      <c r="A669" s="20">
        <v>745702</v>
      </c>
      <c r="B669" s="22" t="s">
        <v>5872</v>
      </c>
      <c r="C669" s="22" t="s">
        <v>5873</v>
      </c>
      <c r="D669" s="63">
        <f>+INDEX('LISTA DE PRECIOS EKM '!A:K,MATCH(C669,'LISTA DE PRECIOS EKM '!A:A,0),MATCH($D$1,'LISTA DE PRECIOS EKM '!$1:$1,0))</f>
        <v>559900</v>
      </c>
      <c r="E669" s="22">
        <f>+INDEX('LISTA DE PRECIOS EKM '!B:K,MATCH(C669,'LISTA DE PRECIOS EKM '!A:A,0),7)</f>
        <v>579900</v>
      </c>
      <c r="F669" s="22">
        <f>+INDEX('LISTA DE PRECIOS EKM '!B:K,MATCH(C669,'LISTA DE PRECIOS EKM '!A:A,0),9)</f>
        <v>609900</v>
      </c>
      <c r="G669" s="22" t="str">
        <f>+IF(ISNUMBER(MATCH(C669,Precios!C:C,0)),"Sí está", "No está")</f>
        <v>No está</v>
      </c>
    </row>
    <row r="670" spans="1:7" hidden="1">
      <c r="A670" s="20">
        <v>745703</v>
      </c>
      <c r="B670" s="22" t="s">
        <v>5872</v>
      </c>
      <c r="C670" s="22" t="s">
        <v>5873</v>
      </c>
      <c r="D670" s="63">
        <f>+INDEX('LISTA DE PRECIOS EKM '!A:K,MATCH(C670,'LISTA DE PRECIOS EKM '!A:A,0),MATCH($D$1,'LISTA DE PRECIOS EKM '!$1:$1,0))</f>
        <v>559900</v>
      </c>
      <c r="E670" s="22">
        <f>+INDEX('LISTA DE PRECIOS EKM '!B:K,MATCH(C670,'LISTA DE PRECIOS EKM '!A:A,0),7)</f>
        <v>579900</v>
      </c>
      <c r="F670" s="22">
        <f>+INDEX('LISTA DE PRECIOS EKM '!B:K,MATCH(C670,'LISTA DE PRECIOS EKM '!A:A,0),9)</f>
        <v>609900</v>
      </c>
      <c r="G670" s="22" t="str">
        <f>+IF(ISNUMBER(MATCH(C670,Precios!C:C,0)),"Sí está", "No está")</f>
        <v>No está</v>
      </c>
    </row>
    <row r="671" spans="1:7" hidden="1">
      <c r="A671" s="20">
        <v>745704</v>
      </c>
      <c r="B671" s="22" t="s">
        <v>5874</v>
      </c>
      <c r="C671" s="22" t="s">
        <v>5875</v>
      </c>
      <c r="D671" s="63">
        <f>+INDEX('LISTA DE PRECIOS EKM '!A:K,MATCH(C671,'LISTA DE PRECIOS EKM '!A:A,0),MATCH($D$1,'LISTA DE PRECIOS EKM '!$1:$1,0))</f>
        <v>839900</v>
      </c>
      <c r="E671" s="22">
        <f>+INDEX('LISTA DE PRECIOS EKM '!B:K,MATCH(C671,'LISTA DE PRECIOS EKM '!A:A,0),7)</f>
        <v>869900</v>
      </c>
      <c r="F671" s="22">
        <f>+INDEX('LISTA DE PRECIOS EKM '!B:K,MATCH(C671,'LISTA DE PRECIOS EKM '!A:A,0),9)</f>
        <v>919900</v>
      </c>
      <c r="G671" s="22" t="str">
        <f>+IF(ISNUMBER(MATCH(C671,Precios!C:C,0)),"Sí está", "No está")</f>
        <v>No está</v>
      </c>
    </row>
    <row r="672" spans="1:7" hidden="1">
      <c r="A672" s="20">
        <v>745705</v>
      </c>
      <c r="B672" s="22" t="s">
        <v>5876</v>
      </c>
      <c r="C672" s="22" t="s">
        <v>5877</v>
      </c>
      <c r="D672" s="63">
        <f>+INDEX('LISTA DE PRECIOS EKM '!A:K,MATCH(C672,'LISTA DE PRECIOS EKM '!A:A,0),MATCH($D$1,'LISTA DE PRECIOS EKM '!$1:$1,0))</f>
        <v>699900</v>
      </c>
      <c r="E672" s="22">
        <f>+INDEX('LISTA DE PRECIOS EKM '!B:K,MATCH(C672,'LISTA DE PRECIOS EKM '!A:A,0),7)</f>
        <v>719900</v>
      </c>
      <c r="F672" s="22">
        <f>+INDEX('LISTA DE PRECIOS EKM '!B:K,MATCH(C672,'LISTA DE PRECIOS EKM '!A:A,0),9)</f>
        <v>759900</v>
      </c>
      <c r="G672" s="22" t="str">
        <f>+IF(ISNUMBER(MATCH(C672,Precios!C:C,0)),"Sí está", "No está")</f>
        <v>No está</v>
      </c>
    </row>
    <row r="673" spans="1:7" hidden="1">
      <c r="A673" s="20">
        <v>745706</v>
      </c>
      <c r="B673" s="22" t="s">
        <v>5876</v>
      </c>
      <c r="C673" s="22" t="s">
        <v>5877</v>
      </c>
      <c r="D673" s="63">
        <f>+INDEX('LISTA DE PRECIOS EKM '!A:K,MATCH(C673,'LISTA DE PRECIOS EKM '!A:A,0),MATCH($D$1,'LISTA DE PRECIOS EKM '!$1:$1,0))</f>
        <v>699900</v>
      </c>
      <c r="E673" s="22">
        <f>+INDEX('LISTA DE PRECIOS EKM '!B:K,MATCH(C673,'LISTA DE PRECIOS EKM '!A:A,0),7)</f>
        <v>719900</v>
      </c>
      <c r="F673" s="22">
        <f>+INDEX('LISTA DE PRECIOS EKM '!B:K,MATCH(C673,'LISTA DE PRECIOS EKM '!A:A,0),9)</f>
        <v>759900</v>
      </c>
      <c r="G673" s="22" t="str">
        <f>+IF(ISNUMBER(MATCH(C673,Precios!C:C,0)),"Sí está", "No está")</f>
        <v>No está</v>
      </c>
    </row>
    <row r="674" spans="1:7" hidden="1">
      <c r="A674" s="20">
        <v>745707</v>
      </c>
      <c r="B674" s="22" t="s">
        <v>5878</v>
      </c>
      <c r="C674" s="22" t="s">
        <v>5879</v>
      </c>
      <c r="D674" s="63">
        <f>+INDEX('LISTA DE PRECIOS EKM '!A:K,MATCH(C674,'LISTA DE PRECIOS EKM '!A:A,0),MATCH($D$1,'LISTA DE PRECIOS EKM '!$1:$1,0))</f>
        <v>589900</v>
      </c>
      <c r="E674" s="22">
        <f>+INDEX('LISTA DE PRECIOS EKM '!B:K,MATCH(C674,'LISTA DE PRECIOS EKM '!A:A,0),7)</f>
        <v>609900</v>
      </c>
      <c r="F674" s="22">
        <f>+INDEX('LISTA DE PRECIOS EKM '!B:K,MATCH(C674,'LISTA DE PRECIOS EKM '!A:A,0),9)</f>
        <v>639900</v>
      </c>
      <c r="G674" s="22" t="str">
        <f>+IF(ISNUMBER(MATCH(C674,Precios!C:C,0)),"Sí está", "No está")</f>
        <v>No está</v>
      </c>
    </row>
    <row r="675" spans="1:7" hidden="1">
      <c r="A675" s="20">
        <v>745708</v>
      </c>
      <c r="B675" s="22" t="s">
        <v>5880</v>
      </c>
      <c r="C675" s="22" t="s">
        <v>5881</v>
      </c>
      <c r="D675" s="63">
        <f>+INDEX('LISTA DE PRECIOS EKM '!A:K,MATCH(C675,'LISTA DE PRECIOS EKM '!A:A,0),MATCH($D$1,'LISTA DE PRECIOS EKM '!$1:$1,0))</f>
        <v>589900</v>
      </c>
      <c r="E675" s="22">
        <f>+INDEX('LISTA DE PRECIOS EKM '!B:K,MATCH(C675,'LISTA DE PRECIOS EKM '!A:A,0),7)</f>
        <v>609900</v>
      </c>
      <c r="F675" s="22">
        <f>+INDEX('LISTA DE PRECIOS EKM '!B:K,MATCH(C675,'LISTA DE PRECIOS EKM '!A:A,0),9)</f>
        <v>639900</v>
      </c>
      <c r="G675" s="22" t="str">
        <f>+IF(ISNUMBER(MATCH(C675,Precios!C:C,0)),"Sí está", "No está")</f>
        <v>No está</v>
      </c>
    </row>
    <row r="676" spans="1:7" hidden="1">
      <c r="A676" s="20">
        <v>745709</v>
      </c>
      <c r="B676" s="22" t="s">
        <v>5880</v>
      </c>
      <c r="C676" s="22" t="s">
        <v>5881</v>
      </c>
      <c r="D676" s="63">
        <f>+INDEX('LISTA DE PRECIOS EKM '!A:K,MATCH(C676,'LISTA DE PRECIOS EKM '!A:A,0),MATCH($D$1,'LISTA DE PRECIOS EKM '!$1:$1,0))</f>
        <v>589900</v>
      </c>
      <c r="E676" s="22">
        <f>+INDEX('LISTA DE PRECIOS EKM '!B:K,MATCH(C676,'LISTA DE PRECIOS EKM '!A:A,0),7)</f>
        <v>609900</v>
      </c>
      <c r="F676" s="22">
        <f>+INDEX('LISTA DE PRECIOS EKM '!B:K,MATCH(C676,'LISTA DE PRECIOS EKM '!A:A,0),9)</f>
        <v>639900</v>
      </c>
      <c r="G676" s="22" t="str">
        <f>+IF(ISNUMBER(MATCH(C676,Precios!C:C,0)),"Sí está", "No está")</f>
        <v>No está</v>
      </c>
    </row>
    <row r="677" spans="1:7" hidden="1">
      <c r="A677" s="20">
        <v>745712</v>
      </c>
      <c r="B677" s="22" t="s">
        <v>5883</v>
      </c>
      <c r="C677" s="22" t="s">
        <v>5884</v>
      </c>
      <c r="D677" s="63">
        <f>+INDEX('LISTA DE PRECIOS EKM '!A:K,MATCH(C677,'LISTA DE PRECIOS EKM '!A:A,0),MATCH($D$1,'LISTA DE PRECIOS EKM '!$1:$1,0))</f>
        <v>589900</v>
      </c>
      <c r="E677" s="22">
        <f>+INDEX('LISTA DE PRECIOS EKM '!B:K,MATCH(C677,'LISTA DE PRECIOS EKM '!A:A,0),7)</f>
        <v>609900</v>
      </c>
      <c r="F677" s="22">
        <f>+INDEX('LISTA DE PRECIOS EKM '!B:K,MATCH(C677,'LISTA DE PRECIOS EKM '!A:A,0),9)</f>
        <v>639900</v>
      </c>
      <c r="G677" s="22" t="str">
        <f>+IF(ISNUMBER(MATCH(C677,Precios!C:C,0)),"Sí está", "No está")</f>
        <v>No está</v>
      </c>
    </row>
    <row r="678" spans="1:7" hidden="1">
      <c r="A678" s="20">
        <v>745713</v>
      </c>
      <c r="B678" s="22" t="s">
        <v>5883</v>
      </c>
      <c r="C678" s="22" t="s">
        <v>5884</v>
      </c>
      <c r="D678" s="63">
        <f>+INDEX('LISTA DE PRECIOS EKM '!A:K,MATCH(C678,'LISTA DE PRECIOS EKM '!A:A,0),MATCH($D$1,'LISTA DE PRECIOS EKM '!$1:$1,0))</f>
        <v>589900</v>
      </c>
      <c r="E678" s="22">
        <f>+INDEX('LISTA DE PRECIOS EKM '!B:K,MATCH(C678,'LISTA DE PRECIOS EKM '!A:A,0),7)</f>
        <v>609900</v>
      </c>
      <c r="F678" s="22">
        <f>+INDEX('LISTA DE PRECIOS EKM '!B:K,MATCH(C678,'LISTA DE PRECIOS EKM '!A:A,0),9)</f>
        <v>639900</v>
      </c>
      <c r="G678" s="22" t="str">
        <f>+IF(ISNUMBER(MATCH(C678,Precios!C:C,0)),"Sí está", "No está")</f>
        <v>No está</v>
      </c>
    </row>
    <row r="679" spans="1:7" hidden="1">
      <c r="A679" s="20">
        <v>745715</v>
      </c>
      <c r="B679" s="22" t="s">
        <v>5885</v>
      </c>
      <c r="C679" s="22" t="s">
        <v>5886</v>
      </c>
      <c r="D679" s="63">
        <f>+INDEX('LISTA DE PRECIOS EKM '!A:K,MATCH(C679,'LISTA DE PRECIOS EKM '!A:A,0),MATCH($D$1,'LISTA DE PRECIOS EKM '!$1:$1,0))</f>
        <v>599900</v>
      </c>
      <c r="E679" s="22">
        <f>+INDEX('LISTA DE PRECIOS EKM '!B:K,MATCH(C679,'LISTA DE PRECIOS EKM '!A:A,0),7)</f>
        <v>619900</v>
      </c>
      <c r="F679" s="22">
        <f>+INDEX('LISTA DE PRECIOS EKM '!B:K,MATCH(C679,'LISTA DE PRECIOS EKM '!A:A,0),9)</f>
        <v>649900</v>
      </c>
      <c r="G679" s="22" t="str">
        <f>+IF(ISNUMBER(MATCH(C679,Precios!C:C,0)),"Sí está", "No está")</f>
        <v>No está</v>
      </c>
    </row>
    <row r="680" spans="1:7" hidden="1">
      <c r="A680" s="20">
        <v>745716</v>
      </c>
      <c r="B680" s="22" t="s">
        <v>5885</v>
      </c>
      <c r="C680" s="22" t="s">
        <v>5886</v>
      </c>
      <c r="D680" s="63">
        <f>+INDEX('LISTA DE PRECIOS EKM '!A:K,MATCH(C680,'LISTA DE PRECIOS EKM '!A:A,0),MATCH($D$1,'LISTA DE PRECIOS EKM '!$1:$1,0))</f>
        <v>599900</v>
      </c>
      <c r="E680" s="22">
        <f>+INDEX('LISTA DE PRECIOS EKM '!B:K,MATCH(C680,'LISTA DE PRECIOS EKM '!A:A,0),7)</f>
        <v>619900</v>
      </c>
      <c r="F680" s="22">
        <f>+INDEX('LISTA DE PRECIOS EKM '!B:K,MATCH(C680,'LISTA DE PRECIOS EKM '!A:A,0),9)</f>
        <v>649900</v>
      </c>
      <c r="G680" s="22" t="str">
        <f>+IF(ISNUMBER(MATCH(C680,Precios!C:C,0)),"Sí está", "No está")</f>
        <v>No está</v>
      </c>
    </row>
    <row r="681" spans="1:7" hidden="1">
      <c r="A681" s="20">
        <v>745717</v>
      </c>
      <c r="B681" s="22" t="s">
        <v>5887</v>
      </c>
      <c r="C681" s="22" t="s">
        <v>5888</v>
      </c>
      <c r="D681" s="63">
        <f>+INDEX('LISTA DE PRECIOS EKM '!A:K,MATCH(C681,'LISTA DE PRECIOS EKM '!A:A,0),MATCH($D$1,'LISTA DE PRECIOS EKM '!$1:$1,0))</f>
        <v>589900</v>
      </c>
      <c r="E681" s="22">
        <f>+INDEX('LISTA DE PRECIOS EKM '!B:K,MATCH(C681,'LISTA DE PRECIOS EKM '!A:A,0),7)</f>
        <v>609900</v>
      </c>
      <c r="F681" s="22">
        <f>+INDEX('LISTA DE PRECIOS EKM '!B:K,MATCH(C681,'LISTA DE PRECIOS EKM '!A:A,0),9)</f>
        <v>639900</v>
      </c>
      <c r="G681" s="22" t="str">
        <f>+IF(ISNUMBER(MATCH(C681,Precios!C:C,0)),"Sí está", "No está")</f>
        <v>No está</v>
      </c>
    </row>
    <row r="682" spans="1:7" hidden="1">
      <c r="A682" s="20">
        <v>745718</v>
      </c>
      <c r="B682" s="22" t="s">
        <v>5887</v>
      </c>
      <c r="C682" s="22" t="s">
        <v>5888</v>
      </c>
      <c r="D682" s="63">
        <f>+INDEX('LISTA DE PRECIOS EKM '!A:K,MATCH(C682,'LISTA DE PRECIOS EKM '!A:A,0),MATCH($D$1,'LISTA DE PRECIOS EKM '!$1:$1,0))</f>
        <v>589900</v>
      </c>
      <c r="E682" s="22">
        <f>+INDEX('LISTA DE PRECIOS EKM '!B:K,MATCH(C682,'LISTA DE PRECIOS EKM '!A:A,0),7)</f>
        <v>609900</v>
      </c>
      <c r="F682" s="22">
        <f>+INDEX('LISTA DE PRECIOS EKM '!B:K,MATCH(C682,'LISTA DE PRECIOS EKM '!A:A,0),9)</f>
        <v>639900</v>
      </c>
      <c r="G682" s="22" t="str">
        <f>+IF(ISNUMBER(MATCH(C682,Precios!C:C,0)),"Sí está", "No está")</f>
        <v>No está</v>
      </c>
    </row>
    <row r="683" spans="1:7" hidden="1">
      <c r="A683" s="20">
        <v>745720</v>
      </c>
      <c r="B683" s="22" t="s">
        <v>5890</v>
      </c>
      <c r="C683" s="22" t="s">
        <v>5891</v>
      </c>
      <c r="D683" s="63">
        <f>+INDEX('LISTA DE PRECIOS EKM '!A:K,MATCH(C683,'LISTA DE PRECIOS EKM '!A:A,0),MATCH($D$1,'LISTA DE PRECIOS EKM '!$1:$1,0))</f>
        <v>449900</v>
      </c>
      <c r="E683" s="22">
        <f>+INDEX('LISTA DE PRECIOS EKM '!B:K,MATCH(C683,'LISTA DE PRECIOS EKM '!A:A,0),7)</f>
        <v>459900</v>
      </c>
      <c r="F683" s="22">
        <f>+INDEX('LISTA DE PRECIOS EKM '!B:K,MATCH(C683,'LISTA DE PRECIOS EKM '!A:A,0),9)</f>
        <v>489900</v>
      </c>
      <c r="G683" s="22" t="str">
        <f>+IF(ISNUMBER(MATCH(C683,Precios!C:C,0)),"Sí está", "No está")</f>
        <v>No está</v>
      </c>
    </row>
    <row r="684" spans="1:7" hidden="1">
      <c r="A684" s="20">
        <v>745721</v>
      </c>
      <c r="B684" s="22" t="s">
        <v>5890</v>
      </c>
      <c r="C684" s="22" t="s">
        <v>5891</v>
      </c>
      <c r="D684" s="63">
        <f>+INDEX('LISTA DE PRECIOS EKM '!A:K,MATCH(C684,'LISTA DE PRECIOS EKM '!A:A,0),MATCH($D$1,'LISTA DE PRECIOS EKM '!$1:$1,0))</f>
        <v>449900</v>
      </c>
      <c r="E684" s="22">
        <f>+INDEX('LISTA DE PRECIOS EKM '!B:K,MATCH(C684,'LISTA DE PRECIOS EKM '!A:A,0),7)</f>
        <v>459900</v>
      </c>
      <c r="F684" s="22">
        <f>+INDEX('LISTA DE PRECIOS EKM '!B:K,MATCH(C684,'LISTA DE PRECIOS EKM '!A:A,0),9)</f>
        <v>489900</v>
      </c>
      <c r="G684" s="22" t="str">
        <f>+IF(ISNUMBER(MATCH(C684,Precios!C:C,0)),"Sí está", "No está")</f>
        <v>No está</v>
      </c>
    </row>
    <row r="685" spans="1:7" hidden="1">
      <c r="A685" s="20">
        <v>745723</v>
      </c>
      <c r="B685" s="22" t="s">
        <v>5892</v>
      </c>
      <c r="C685" s="22" t="s">
        <v>5893</v>
      </c>
      <c r="D685" s="63">
        <f>+INDEX('LISTA DE PRECIOS EKM '!A:K,MATCH(C685,'LISTA DE PRECIOS EKM '!A:A,0),MATCH($D$1,'LISTA DE PRECIOS EKM '!$1:$1,0))</f>
        <v>919900</v>
      </c>
      <c r="E685" s="22">
        <f>+INDEX('LISTA DE PRECIOS EKM '!B:K,MATCH(C685,'LISTA DE PRECIOS EKM '!A:A,0),7)</f>
        <v>949900</v>
      </c>
      <c r="F685" s="22">
        <f>+INDEX('LISTA DE PRECIOS EKM '!B:K,MATCH(C685,'LISTA DE PRECIOS EKM '!A:A,0),9)</f>
        <v>1009900</v>
      </c>
      <c r="G685" s="22" t="str">
        <f>+IF(ISNUMBER(MATCH(C685,Precios!C:C,0)),"Sí está", "No está")</f>
        <v>No está</v>
      </c>
    </row>
    <row r="686" spans="1:7" hidden="1">
      <c r="A686" s="20">
        <v>745724</v>
      </c>
      <c r="B686" s="22" t="s">
        <v>5892</v>
      </c>
      <c r="C686" s="22" t="s">
        <v>5893</v>
      </c>
      <c r="D686" s="63">
        <f>+INDEX('LISTA DE PRECIOS EKM '!A:K,MATCH(C686,'LISTA DE PRECIOS EKM '!A:A,0),MATCH($D$1,'LISTA DE PRECIOS EKM '!$1:$1,0))</f>
        <v>919900</v>
      </c>
      <c r="E686" s="22">
        <f>+INDEX('LISTA DE PRECIOS EKM '!B:K,MATCH(C686,'LISTA DE PRECIOS EKM '!A:A,0),7)</f>
        <v>949900</v>
      </c>
      <c r="F686" s="22">
        <f>+INDEX('LISTA DE PRECIOS EKM '!B:K,MATCH(C686,'LISTA DE PRECIOS EKM '!A:A,0),9)</f>
        <v>1009900</v>
      </c>
      <c r="G686" s="22" t="str">
        <f>+IF(ISNUMBER(MATCH(C686,Precios!C:C,0)),"Sí está", "No está")</f>
        <v>No está</v>
      </c>
    </row>
    <row r="687" spans="1:7" hidden="1">
      <c r="A687" s="20">
        <v>745726</v>
      </c>
      <c r="B687" s="22" t="s">
        <v>5894</v>
      </c>
      <c r="C687" s="22" t="s">
        <v>5895</v>
      </c>
      <c r="D687" s="63">
        <f>+INDEX('LISTA DE PRECIOS EKM '!A:K,MATCH(C687,'LISTA DE PRECIOS EKM '!A:A,0),MATCH($D$1,'LISTA DE PRECIOS EKM '!$1:$1,0))</f>
        <v>1369900</v>
      </c>
      <c r="E687" s="22">
        <f>+INDEX('LISTA DE PRECIOS EKM '!B:K,MATCH(C687,'LISTA DE PRECIOS EKM '!A:A,0),7)</f>
        <v>1419900</v>
      </c>
      <c r="F687" s="22">
        <f>+INDEX('LISTA DE PRECIOS EKM '!B:K,MATCH(C687,'LISTA DE PRECIOS EKM '!A:A,0),9)</f>
        <v>1499900</v>
      </c>
      <c r="G687" s="22" t="str">
        <f>+IF(ISNUMBER(MATCH(C687,Precios!C:C,0)),"Sí está", "No está")</f>
        <v>No está</v>
      </c>
    </row>
    <row r="688" spans="1:7" hidden="1">
      <c r="A688" s="20">
        <v>745728</v>
      </c>
      <c r="B688" s="22" t="s">
        <v>5894</v>
      </c>
      <c r="C688" s="22" t="s">
        <v>5895</v>
      </c>
      <c r="D688" s="63">
        <f>+INDEX('LISTA DE PRECIOS EKM '!A:K,MATCH(C688,'LISTA DE PRECIOS EKM '!A:A,0),MATCH($D$1,'LISTA DE PRECIOS EKM '!$1:$1,0))</f>
        <v>1369900</v>
      </c>
      <c r="E688" s="22">
        <f>+INDEX('LISTA DE PRECIOS EKM '!B:K,MATCH(C688,'LISTA DE PRECIOS EKM '!A:A,0),7)</f>
        <v>1419900</v>
      </c>
      <c r="F688" s="22">
        <f>+INDEX('LISTA DE PRECIOS EKM '!B:K,MATCH(C688,'LISTA DE PRECIOS EKM '!A:A,0),9)</f>
        <v>1499900</v>
      </c>
      <c r="G688" s="22" t="str">
        <f>+IF(ISNUMBER(MATCH(C688,Precios!C:C,0)),"Sí está", "No está")</f>
        <v>No está</v>
      </c>
    </row>
    <row r="689" spans="1:7" hidden="1">
      <c r="A689" s="20">
        <v>745733</v>
      </c>
      <c r="B689" s="22" t="s">
        <v>5897</v>
      </c>
      <c r="C689" s="22" t="s">
        <v>5898</v>
      </c>
      <c r="D689" s="63">
        <f>+INDEX('LISTA DE PRECIOS EKM '!A:K,MATCH(C689,'LISTA DE PRECIOS EKM '!A:A,0),MATCH($D$1,'LISTA DE PRECIOS EKM '!$1:$1,0))</f>
        <v>999900</v>
      </c>
      <c r="E689" s="22">
        <f>+INDEX('LISTA DE PRECIOS EKM '!B:K,MATCH(C689,'LISTA DE PRECIOS EKM '!A:A,0),7)</f>
        <v>1039900</v>
      </c>
      <c r="F689" s="22">
        <f>+INDEX('LISTA DE PRECIOS EKM '!B:K,MATCH(C689,'LISTA DE PRECIOS EKM '!A:A,0),9)</f>
        <v>1089900</v>
      </c>
      <c r="G689" s="22" t="str">
        <f>+IF(ISNUMBER(MATCH(C689,Precios!C:C,0)),"Sí está", "No está")</f>
        <v>No está</v>
      </c>
    </row>
    <row r="690" spans="1:7" hidden="1">
      <c r="A690" s="20">
        <v>745734</v>
      </c>
      <c r="B690" s="22" t="s">
        <v>5897</v>
      </c>
      <c r="C690" s="22" t="s">
        <v>5898</v>
      </c>
      <c r="D690" s="63">
        <f>+INDEX('LISTA DE PRECIOS EKM '!A:K,MATCH(C690,'LISTA DE PRECIOS EKM '!A:A,0),MATCH($D$1,'LISTA DE PRECIOS EKM '!$1:$1,0))</f>
        <v>999900</v>
      </c>
      <c r="E690" s="22">
        <f>+INDEX('LISTA DE PRECIOS EKM '!B:K,MATCH(C690,'LISTA DE PRECIOS EKM '!A:A,0),7)</f>
        <v>1039900</v>
      </c>
      <c r="F690" s="22">
        <f>+INDEX('LISTA DE PRECIOS EKM '!B:K,MATCH(C690,'LISTA DE PRECIOS EKM '!A:A,0),9)</f>
        <v>1089900</v>
      </c>
      <c r="G690" s="22" t="str">
        <f>+IF(ISNUMBER(MATCH(C690,Precios!C:C,0)),"Sí está", "No está")</f>
        <v>No está</v>
      </c>
    </row>
    <row r="691" spans="1:7" hidden="1">
      <c r="A691" s="20">
        <v>745735</v>
      </c>
      <c r="B691" s="22" t="s">
        <v>5899</v>
      </c>
      <c r="C691" s="22" t="s">
        <v>5900</v>
      </c>
      <c r="D691" s="63">
        <f>+INDEX('LISTA DE PRECIOS EKM '!A:K,MATCH(C691,'LISTA DE PRECIOS EKM '!A:A,0),MATCH($D$1,'LISTA DE PRECIOS EKM '!$1:$1,0))</f>
        <v>1149900</v>
      </c>
      <c r="E691" s="22">
        <f>+INDEX('LISTA DE PRECIOS EKM '!B:K,MATCH(C691,'LISTA DE PRECIOS EKM '!A:A,0),7)</f>
        <v>1189900</v>
      </c>
      <c r="F691" s="22">
        <f>+INDEX('LISTA DE PRECIOS EKM '!B:K,MATCH(C691,'LISTA DE PRECIOS EKM '!A:A,0),9)</f>
        <v>1259900</v>
      </c>
      <c r="G691" s="22" t="str">
        <f>+IF(ISNUMBER(MATCH(C691,Precios!C:C,0)),"Sí está", "No está")</f>
        <v>No está</v>
      </c>
    </row>
    <row r="692" spans="1:7" hidden="1">
      <c r="A692" s="20">
        <v>745736</v>
      </c>
      <c r="B692" s="22" t="s">
        <v>5899</v>
      </c>
      <c r="C692" s="22" t="s">
        <v>5900</v>
      </c>
      <c r="D692" s="63">
        <f>+INDEX('LISTA DE PRECIOS EKM '!A:K,MATCH(C692,'LISTA DE PRECIOS EKM '!A:A,0),MATCH($D$1,'LISTA DE PRECIOS EKM '!$1:$1,0))</f>
        <v>1149900</v>
      </c>
      <c r="E692" s="22">
        <f>+INDEX('LISTA DE PRECIOS EKM '!B:K,MATCH(C692,'LISTA DE PRECIOS EKM '!A:A,0),7)</f>
        <v>1189900</v>
      </c>
      <c r="F692" s="22">
        <f>+INDEX('LISTA DE PRECIOS EKM '!B:K,MATCH(C692,'LISTA DE PRECIOS EKM '!A:A,0),9)</f>
        <v>1259900</v>
      </c>
      <c r="G692" s="22" t="str">
        <f>+IF(ISNUMBER(MATCH(C692,Precios!C:C,0)),"Sí está", "No está")</f>
        <v>No está</v>
      </c>
    </row>
    <row r="693" spans="1:7" hidden="1">
      <c r="A693" s="20">
        <v>745737</v>
      </c>
      <c r="B693" s="22" t="s">
        <v>5901</v>
      </c>
      <c r="C693" s="22" t="s">
        <v>5902</v>
      </c>
      <c r="D693" s="63">
        <f>+INDEX('LISTA DE PRECIOS EKM '!A:K,MATCH(C693,'LISTA DE PRECIOS EKM '!A:A,0),MATCH($D$1,'LISTA DE PRECIOS EKM '!$1:$1,0))</f>
        <v>979900</v>
      </c>
      <c r="E693" s="22">
        <f>+INDEX('LISTA DE PRECIOS EKM '!B:K,MATCH(C693,'LISTA DE PRECIOS EKM '!A:A,0),7)</f>
        <v>1019900</v>
      </c>
      <c r="F693" s="22">
        <f>+INDEX('LISTA DE PRECIOS EKM '!B:K,MATCH(C693,'LISTA DE PRECIOS EKM '!A:A,0),9)</f>
        <v>1069900</v>
      </c>
      <c r="G693" s="22" t="str">
        <f>+IF(ISNUMBER(MATCH(C693,Precios!C:C,0)),"Sí está", "No está")</f>
        <v>No está</v>
      </c>
    </row>
    <row r="694" spans="1:7" hidden="1">
      <c r="A694" s="20">
        <v>745738</v>
      </c>
      <c r="B694" s="22" t="s">
        <v>5901</v>
      </c>
      <c r="C694" s="22" t="s">
        <v>5902</v>
      </c>
      <c r="D694" s="63">
        <f>+INDEX('LISTA DE PRECIOS EKM '!A:K,MATCH(C694,'LISTA DE PRECIOS EKM '!A:A,0),MATCH($D$1,'LISTA DE PRECIOS EKM '!$1:$1,0))</f>
        <v>979900</v>
      </c>
      <c r="E694" s="22">
        <f>+INDEX('LISTA DE PRECIOS EKM '!B:K,MATCH(C694,'LISTA DE PRECIOS EKM '!A:A,0),7)</f>
        <v>1019900</v>
      </c>
      <c r="F694" s="22">
        <f>+INDEX('LISTA DE PRECIOS EKM '!B:K,MATCH(C694,'LISTA DE PRECIOS EKM '!A:A,0),9)</f>
        <v>1069900</v>
      </c>
      <c r="G694" s="22" t="str">
        <f>+IF(ISNUMBER(MATCH(C694,Precios!C:C,0)),"Sí está", "No está")</f>
        <v>No está</v>
      </c>
    </row>
    <row r="695" spans="1:7" hidden="1">
      <c r="A695" s="20">
        <v>745739</v>
      </c>
      <c r="B695" s="22" t="s">
        <v>5903</v>
      </c>
      <c r="C695" s="22" t="s">
        <v>5904</v>
      </c>
      <c r="D695" s="63">
        <f>+INDEX('LISTA DE PRECIOS EKM '!A:K,MATCH(C695,'LISTA DE PRECIOS EKM '!A:A,0),MATCH($D$1,'LISTA DE PRECIOS EKM '!$1:$1,0))</f>
        <v>1149900</v>
      </c>
      <c r="E695" s="22">
        <f>+INDEX('LISTA DE PRECIOS EKM '!B:K,MATCH(C695,'LISTA DE PRECIOS EKM '!A:A,0),7)</f>
        <v>1189900</v>
      </c>
      <c r="F695" s="22">
        <f>+INDEX('LISTA DE PRECIOS EKM '!B:K,MATCH(C695,'LISTA DE PRECIOS EKM '!A:A,0),9)</f>
        <v>1259900</v>
      </c>
      <c r="G695" s="22" t="str">
        <f>+IF(ISNUMBER(MATCH(C695,Precios!C:C,0)),"Sí está", "No está")</f>
        <v>No está</v>
      </c>
    </row>
    <row r="696" spans="1:7" hidden="1">
      <c r="A696" s="20">
        <v>745740</v>
      </c>
      <c r="B696" s="22" t="s">
        <v>5903</v>
      </c>
      <c r="C696" s="22" t="s">
        <v>5904</v>
      </c>
      <c r="D696" s="63">
        <f>+INDEX('LISTA DE PRECIOS EKM '!A:K,MATCH(C696,'LISTA DE PRECIOS EKM '!A:A,0),MATCH($D$1,'LISTA DE PRECIOS EKM '!$1:$1,0))</f>
        <v>1149900</v>
      </c>
      <c r="E696" s="22">
        <f>+INDEX('LISTA DE PRECIOS EKM '!B:K,MATCH(C696,'LISTA DE PRECIOS EKM '!A:A,0),7)</f>
        <v>1189900</v>
      </c>
      <c r="F696" s="22">
        <f>+INDEX('LISTA DE PRECIOS EKM '!B:K,MATCH(C696,'LISTA DE PRECIOS EKM '!A:A,0),9)</f>
        <v>1259900</v>
      </c>
      <c r="G696" s="22" t="str">
        <f>+IF(ISNUMBER(MATCH(C696,Precios!C:C,0)),"Sí está", "No está")</f>
        <v>No está</v>
      </c>
    </row>
    <row r="697" spans="1:7" hidden="1">
      <c r="A697" s="20">
        <v>745741</v>
      </c>
      <c r="B697" s="22" t="s">
        <v>5905</v>
      </c>
      <c r="C697" s="22" t="s">
        <v>5906</v>
      </c>
      <c r="D697" s="63">
        <f>+INDEX('LISTA DE PRECIOS EKM '!A:K,MATCH(C697,'LISTA DE PRECIOS EKM '!A:A,0),MATCH($D$1,'LISTA DE PRECIOS EKM '!$1:$1,0))</f>
        <v>999900</v>
      </c>
      <c r="E697" s="22">
        <f>+INDEX('LISTA DE PRECIOS EKM '!B:K,MATCH(C697,'LISTA DE PRECIOS EKM '!A:A,0),7)</f>
        <v>1039900</v>
      </c>
      <c r="F697" s="22">
        <f>+INDEX('LISTA DE PRECIOS EKM '!B:K,MATCH(C697,'LISTA DE PRECIOS EKM '!A:A,0),9)</f>
        <v>1089900</v>
      </c>
      <c r="G697" s="22" t="str">
        <f>+IF(ISNUMBER(MATCH(C697,Precios!C:C,0)),"Sí está", "No está")</f>
        <v>No está</v>
      </c>
    </row>
    <row r="698" spans="1:7" hidden="1">
      <c r="A698" s="20">
        <v>745742</v>
      </c>
      <c r="B698" s="22" t="s">
        <v>5905</v>
      </c>
      <c r="C698" s="22" t="s">
        <v>5906</v>
      </c>
      <c r="D698" s="63">
        <f>+INDEX('LISTA DE PRECIOS EKM '!A:K,MATCH(C698,'LISTA DE PRECIOS EKM '!A:A,0),MATCH($D$1,'LISTA DE PRECIOS EKM '!$1:$1,0))</f>
        <v>999900</v>
      </c>
      <c r="E698" s="22">
        <f>+INDEX('LISTA DE PRECIOS EKM '!B:K,MATCH(C698,'LISTA DE PRECIOS EKM '!A:A,0),7)</f>
        <v>1039900</v>
      </c>
      <c r="F698" s="22">
        <f>+INDEX('LISTA DE PRECIOS EKM '!B:K,MATCH(C698,'LISTA DE PRECIOS EKM '!A:A,0),9)</f>
        <v>1089900</v>
      </c>
      <c r="G698" s="22" t="str">
        <f>+IF(ISNUMBER(MATCH(C698,Precios!C:C,0)),"Sí está", "No está")</f>
        <v>No está</v>
      </c>
    </row>
    <row r="699" spans="1:7" hidden="1">
      <c r="A699" s="20">
        <v>745743</v>
      </c>
      <c r="B699" s="22" t="s">
        <v>5907</v>
      </c>
      <c r="C699" s="22" t="s">
        <v>5908</v>
      </c>
      <c r="D699" s="63">
        <f>+INDEX('LISTA DE PRECIOS EKM '!A:K,MATCH(C699,'LISTA DE PRECIOS EKM '!A:A,0),MATCH($D$1,'LISTA DE PRECIOS EKM '!$1:$1,0))</f>
        <v>1149900</v>
      </c>
      <c r="E699" s="22">
        <f>+INDEX('LISTA DE PRECIOS EKM '!B:K,MATCH(C699,'LISTA DE PRECIOS EKM '!A:A,0),7)</f>
        <v>1189900</v>
      </c>
      <c r="F699" s="22">
        <f>+INDEX('LISTA DE PRECIOS EKM '!B:K,MATCH(C699,'LISTA DE PRECIOS EKM '!A:A,0),9)</f>
        <v>1259900</v>
      </c>
      <c r="G699" s="22" t="str">
        <f>+IF(ISNUMBER(MATCH(C699,Precios!C:C,0)),"Sí está", "No está")</f>
        <v>No está</v>
      </c>
    </row>
    <row r="700" spans="1:7" hidden="1">
      <c r="A700" s="20">
        <v>745744</v>
      </c>
      <c r="B700" s="22" t="s">
        <v>5909</v>
      </c>
      <c r="C700" s="22" t="s">
        <v>5910</v>
      </c>
      <c r="D700" s="63">
        <f>+INDEX('LISTA DE PRECIOS EKM '!A:K,MATCH(C700,'LISTA DE PRECIOS EKM '!A:A,0),MATCH($D$1,'LISTA DE PRECIOS EKM '!$1:$1,0))</f>
        <v>139900</v>
      </c>
      <c r="E700" s="22">
        <f>+INDEX('LISTA DE PRECIOS EKM '!B:K,MATCH(C700,'LISTA DE PRECIOS EKM '!A:A,0),7)</f>
        <v>139900</v>
      </c>
      <c r="F700" s="22">
        <f>+INDEX('LISTA DE PRECIOS EKM '!B:K,MATCH(C700,'LISTA DE PRECIOS EKM '!A:A,0),9)</f>
        <v>149900</v>
      </c>
      <c r="G700" s="22" t="str">
        <f>+IF(ISNUMBER(MATCH(C700,Precios!C:C,0)),"Sí está", "No está")</f>
        <v>No está</v>
      </c>
    </row>
    <row r="701" spans="1:7" hidden="1">
      <c r="A701" s="20">
        <v>745746</v>
      </c>
      <c r="B701" s="22" t="s">
        <v>5909</v>
      </c>
      <c r="C701" s="22" t="s">
        <v>5910</v>
      </c>
      <c r="D701" s="63">
        <f>+INDEX('LISTA DE PRECIOS EKM '!A:K,MATCH(C701,'LISTA DE PRECIOS EKM '!A:A,0),MATCH($D$1,'LISTA DE PRECIOS EKM '!$1:$1,0))</f>
        <v>139900</v>
      </c>
      <c r="E701" s="22">
        <f>+INDEX('LISTA DE PRECIOS EKM '!B:K,MATCH(C701,'LISTA DE PRECIOS EKM '!A:A,0),7)</f>
        <v>139900</v>
      </c>
      <c r="F701" s="22">
        <f>+INDEX('LISTA DE PRECIOS EKM '!B:K,MATCH(C701,'LISTA DE PRECIOS EKM '!A:A,0),9)</f>
        <v>149900</v>
      </c>
      <c r="G701" s="22" t="str">
        <f>+IF(ISNUMBER(MATCH(C701,Precios!C:C,0)),"Sí está", "No está")</f>
        <v>No está</v>
      </c>
    </row>
    <row r="702" spans="1:7" hidden="1">
      <c r="A702" s="20">
        <v>745747</v>
      </c>
      <c r="B702" s="22" t="s">
        <v>5911</v>
      </c>
      <c r="C702" s="22" t="s">
        <v>5912</v>
      </c>
      <c r="D702" s="63">
        <f>+INDEX('LISTA DE PRECIOS EKM '!A:K,MATCH(C702,'LISTA DE PRECIOS EKM '!A:A,0),MATCH($D$1,'LISTA DE PRECIOS EKM '!$1:$1,0))</f>
        <v>389900</v>
      </c>
      <c r="E702" s="22">
        <f>+INDEX('LISTA DE PRECIOS EKM '!B:K,MATCH(C702,'LISTA DE PRECIOS EKM '!A:A,0),7)</f>
        <v>399900</v>
      </c>
      <c r="F702" s="22">
        <f>+INDEX('LISTA DE PRECIOS EKM '!B:K,MATCH(C702,'LISTA DE PRECIOS EKM '!A:A,0),9)</f>
        <v>419900</v>
      </c>
      <c r="G702" s="22" t="str">
        <f>+IF(ISNUMBER(MATCH(C702,Precios!C:C,0)),"Sí está", "No está")</f>
        <v>No está</v>
      </c>
    </row>
    <row r="703" spans="1:7" hidden="1">
      <c r="A703" s="20">
        <v>745748</v>
      </c>
      <c r="B703" s="22" t="s">
        <v>5911</v>
      </c>
      <c r="C703" s="22" t="s">
        <v>5912</v>
      </c>
      <c r="D703" s="63">
        <f>+INDEX('LISTA DE PRECIOS EKM '!A:K,MATCH(C703,'LISTA DE PRECIOS EKM '!A:A,0),MATCH($D$1,'LISTA DE PRECIOS EKM '!$1:$1,0))</f>
        <v>389900</v>
      </c>
      <c r="E703" s="22">
        <f>+INDEX('LISTA DE PRECIOS EKM '!B:K,MATCH(C703,'LISTA DE PRECIOS EKM '!A:A,0),7)</f>
        <v>399900</v>
      </c>
      <c r="F703" s="22">
        <f>+INDEX('LISTA DE PRECIOS EKM '!B:K,MATCH(C703,'LISTA DE PRECIOS EKM '!A:A,0),9)</f>
        <v>419900</v>
      </c>
      <c r="G703" s="22" t="str">
        <f>+IF(ISNUMBER(MATCH(C703,Precios!C:C,0)),"Sí está", "No está")</f>
        <v>No está</v>
      </c>
    </row>
    <row r="704" spans="1:7" hidden="1">
      <c r="A704" s="20">
        <v>745749</v>
      </c>
      <c r="B704" s="22" t="s">
        <v>5913</v>
      </c>
      <c r="C704" s="22" t="s">
        <v>5914</v>
      </c>
      <c r="D704" s="63">
        <f>+INDEX('LISTA DE PRECIOS EKM '!A:K,MATCH(C704,'LISTA DE PRECIOS EKM '!A:A,0),MATCH($D$1,'LISTA DE PRECIOS EKM '!$1:$1,0))</f>
        <v>219900</v>
      </c>
      <c r="E704" s="22">
        <f>+INDEX('LISTA DE PRECIOS EKM '!B:K,MATCH(C704,'LISTA DE PRECIOS EKM '!A:A,0),7)</f>
        <v>259900</v>
      </c>
      <c r="F704" s="22">
        <f>+INDEX('LISTA DE PRECIOS EKM '!B:K,MATCH(C704,'LISTA DE PRECIOS EKM '!A:A,0),9)</f>
        <v>269900</v>
      </c>
      <c r="G704" s="22" t="str">
        <f>+IF(ISNUMBER(MATCH(C704,Precios!C:C,0)),"Sí está", "No está")</f>
        <v>No está</v>
      </c>
    </row>
    <row r="705" spans="1:7" hidden="1">
      <c r="A705" s="20">
        <v>745750</v>
      </c>
      <c r="B705" s="22" t="s">
        <v>5913</v>
      </c>
      <c r="C705" s="22" t="s">
        <v>5914</v>
      </c>
      <c r="D705" s="63">
        <f>+INDEX('LISTA DE PRECIOS EKM '!A:K,MATCH(C705,'LISTA DE PRECIOS EKM '!A:A,0),MATCH($D$1,'LISTA DE PRECIOS EKM '!$1:$1,0))</f>
        <v>219900</v>
      </c>
      <c r="E705" s="22">
        <f>+INDEX('LISTA DE PRECIOS EKM '!B:K,MATCH(C705,'LISTA DE PRECIOS EKM '!A:A,0),7)</f>
        <v>259900</v>
      </c>
      <c r="F705" s="22">
        <f>+INDEX('LISTA DE PRECIOS EKM '!B:K,MATCH(C705,'LISTA DE PRECIOS EKM '!A:A,0),9)</f>
        <v>269900</v>
      </c>
      <c r="G705" s="22" t="str">
        <f>+IF(ISNUMBER(MATCH(C705,Precios!C:C,0)),"Sí está", "No está")</f>
        <v>No está</v>
      </c>
    </row>
    <row r="706" spans="1:7" hidden="1">
      <c r="A706" s="20">
        <v>745751</v>
      </c>
      <c r="B706" s="22" t="s">
        <v>5915</v>
      </c>
      <c r="C706" s="22" t="s">
        <v>5916</v>
      </c>
      <c r="D706" s="63">
        <f>+INDEX('LISTA DE PRECIOS EKM '!A:K,MATCH(C706,'LISTA DE PRECIOS EKM '!A:A,0),MATCH($D$1,'LISTA DE PRECIOS EKM '!$1:$1,0))</f>
        <v>169900</v>
      </c>
      <c r="E706" s="22">
        <f>+INDEX('LISTA DE PRECIOS EKM '!B:K,MATCH(C706,'LISTA DE PRECIOS EKM '!A:A,0),7)</f>
        <v>169900</v>
      </c>
      <c r="F706" s="22">
        <f>+INDEX('LISTA DE PRECIOS EKM '!B:K,MATCH(C706,'LISTA DE PRECIOS EKM '!A:A,0),9)</f>
        <v>179900</v>
      </c>
      <c r="G706" s="22" t="str">
        <f>+IF(ISNUMBER(MATCH(C706,Precios!C:C,0)),"Sí está", "No está")</f>
        <v>No está</v>
      </c>
    </row>
    <row r="707" spans="1:7" hidden="1">
      <c r="A707" s="20">
        <v>745752</v>
      </c>
      <c r="B707" s="22" t="s">
        <v>5915</v>
      </c>
      <c r="C707" s="22" t="s">
        <v>5916</v>
      </c>
      <c r="D707" s="63">
        <f>+INDEX('LISTA DE PRECIOS EKM '!A:K,MATCH(C707,'LISTA DE PRECIOS EKM '!A:A,0),MATCH($D$1,'LISTA DE PRECIOS EKM '!$1:$1,0))</f>
        <v>169900</v>
      </c>
      <c r="E707" s="22">
        <f>+INDEX('LISTA DE PRECIOS EKM '!B:K,MATCH(C707,'LISTA DE PRECIOS EKM '!A:A,0),7)</f>
        <v>169900</v>
      </c>
      <c r="F707" s="22">
        <f>+INDEX('LISTA DE PRECIOS EKM '!B:K,MATCH(C707,'LISTA DE PRECIOS EKM '!A:A,0),9)</f>
        <v>179900</v>
      </c>
      <c r="G707" s="22" t="str">
        <f>+IF(ISNUMBER(MATCH(C707,Precios!C:C,0)),"Sí está", "No está")</f>
        <v>No está</v>
      </c>
    </row>
    <row r="708" spans="1:7" hidden="1">
      <c r="A708" s="20">
        <v>745753</v>
      </c>
      <c r="B708" s="22" t="s">
        <v>5917</v>
      </c>
      <c r="C708" s="22" t="s">
        <v>5918</v>
      </c>
      <c r="D708" s="63">
        <f>+INDEX('LISTA DE PRECIOS EKM '!A:K,MATCH(C708,'LISTA DE PRECIOS EKM '!A:A,0),MATCH($D$1,'LISTA DE PRECIOS EKM '!$1:$1,0))</f>
        <v>269900</v>
      </c>
      <c r="E708" s="22">
        <f>+INDEX('LISTA DE PRECIOS EKM '!B:K,MATCH(C708,'LISTA DE PRECIOS EKM '!A:A,0),7)</f>
        <v>279900</v>
      </c>
      <c r="F708" s="22">
        <f>+INDEX('LISTA DE PRECIOS EKM '!B:K,MATCH(C708,'LISTA DE PRECIOS EKM '!A:A,0),9)</f>
        <v>289900</v>
      </c>
      <c r="G708" s="22" t="str">
        <f>+IF(ISNUMBER(MATCH(C708,Precios!C:C,0)),"Sí está", "No está")</f>
        <v>No está</v>
      </c>
    </row>
    <row r="709" spans="1:7" hidden="1">
      <c r="A709" s="20">
        <v>745754</v>
      </c>
      <c r="B709" s="22" t="s">
        <v>5917</v>
      </c>
      <c r="C709" s="22" t="s">
        <v>5918</v>
      </c>
      <c r="D709" s="63">
        <f>+INDEX('LISTA DE PRECIOS EKM '!A:K,MATCH(C709,'LISTA DE PRECIOS EKM '!A:A,0),MATCH($D$1,'LISTA DE PRECIOS EKM '!$1:$1,0))</f>
        <v>269900</v>
      </c>
      <c r="E709" s="22">
        <f>+INDEX('LISTA DE PRECIOS EKM '!B:K,MATCH(C709,'LISTA DE PRECIOS EKM '!A:A,0),7)</f>
        <v>279900</v>
      </c>
      <c r="F709" s="22">
        <f>+INDEX('LISTA DE PRECIOS EKM '!B:K,MATCH(C709,'LISTA DE PRECIOS EKM '!A:A,0),9)</f>
        <v>289900</v>
      </c>
      <c r="G709" s="22" t="str">
        <f>+IF(ISNUMBER(MATCH(C709,Precios!C:C,0)),"Sí está", "No está")</f>
        <v>No está</v>
      </c>
    </row>
    <row r="710" spans="1:7" hidden="1">
      <c r="A710" s="20">
        <v>745755</v>
      </c>
      <c r="B710" s="22" t="s">
        <v>5919</v>
      </c>
      <c r="C710" s="22" t="s">
        <v>5920</v>
      </c>
      <c r="D710" s="63">
        <f>+INDEX('LISTA DE PRECIOS EKM '!A:K,MATCH(C710,'LISTA DE PRECIOS EKM '!A:A,0),MATCH($D$1,'LISTA DE PRECIOS EKM '!$1:$1,0))</f>
        <v>429900</v>
      </c>
      <c r="E710" s="22">
        <f>+INDEX('LISTA DE PRECIOS EKM '!B:K,MATCH(C710,'LISTA DE PRECIOS EKM '!A:A,0),7)</f>
        <v>439900</v>
      </c>
      <c r="F710" s="22">
        <f>+INDEX('LISTA DE PRECIOS EKM '!B:K,MATCH(C710,'LISTA DE PRECIOS EKM '!A:A,0),9)</f>
        <v>469900</v>
      </c>
      <c r="G710" s="22" t="str">
        <f>+IF(ISNUMBER(MATCH(C710,Precios!C:C,0)),"Sí está", "No está")</f>
        <v>No está</v>
      </c>
    </row>
    <row r="711" spans="1:7" hidden="1">
      <c r="A711" s="20">
        <v>745756</v>
      </c>
      <c r="B711" s="22" t="s">
        <v>5919</v>
      </c>
      <c r="C711" s="22" t="s">
        <v>5920</v>
      </c>
      <c r="D711" s="63">
        <f>+INDEX('LISTA DE PRECIOS EKM '!A:K,MATCH(C711,'LISTA DE PRECIOS EKM '!A:A,0),MATCH($D$1,'LISTA DE PRECIOS EKM '!$1:$1,0))</f>
        <v>429900</v>
      </c>
      <c r="E711" s="22">
        <f>+INDEX('LISTA DE PRECIOS EKM '!B:K,MATCH(C711,'LISTA DE PRECIOS EKM '!A:A,0),7)</f>
        <v>439900</v>
      </c>
      <c r="F711" s="22">
        <f>+INDEX('LISTA DE PRECIOS EKM '!B:K,MATCH(C711,'LISTA DE PRECIOS EKM '!A:A,0),9)</f>
        <v>469900</v>
      </c>
      <c r="G711" s="22" t="str">
        <f>+IF(ISNUMBER(MATCH(C711,Precios!C:C,0)),"Sí está", "No está")</f>
        <v>No está</v>
      </c>
    </row>
    <row r="712" spans="1:7" hidden="1">
      <c r="A712" s="20">
        <v>745757</v>
      </c>
      <c r="B712" s="22" t="s">
        <v>5921</v>
      </c>
      <c r="C712" s="22" t="s">
        <v>5922</v>
      </c>
      <c r="D712" s="63">
        <f>+INDEX('LISTA DE PRECIOS EKM '!A:K,MATCH(C712,'LISTA DE PRECIOS EKM '!A:A,0),MATCH($D$1,'LISTA DE PRECIOS EKM '!$1:$1,0))</f>
        <v>439900</v>
      </c>
      <c r="E712" s="22">
        <f>+INDEX('LISTA DE PRECIOS EKM '!B:K,MATCH(C712,'LISTA DE PRECIOS EKM '!A:A,0),7)</f>
        <v>449900</v>
      </c>
      <c r="F712" s="22">
        <f>+INDEX('LISTA DE PRECIOS EKM '!B:K,MATCH(C712,'LISTA DE PRECIOS EKM '!A:A,0),9)</f>
        <v>479900</v>
      </c>
      <c r="G712" s="22" t="str">
        <f>+IF(ISNUMBER(MATCH(C712,Precios!C:C,0)),"Sí está", "No está")</f>
        <v>No está</v>
      </c>
    </row>
    <row r="713" spans="1:7" hidden="1">
      <c r="A713" s="20">
        <v>745758</v>
      </c>
      <c r="B713" s="22" t="s">
        <v>5921</v>
      </c>
      <c r="C713" s="22" t="s">
        <v>5922</v>
      </c>
      <c r="D713" s="63">
        <f>+INDEX('LISTA DE PRECIOS EKM '!A:K,MATCH(C713,'LISTA DE PRECIOS EKM '!A:A,0),MATCH($D$1,'LISTA DE PRECIOS EKM '!$1:$1,0))</f>
        <v>439900</v>
      </c>
      <c r="E713" s="22">
        <f>+INDEX('LISTA DE PRECIOS EKM '!B:K,MATCH(C713,'LISTA DE PRECIOS EKM '!A:A,0),7)</f>
        <v>449900</v>
      </c>
      <c r="F713" s="22">
        <f>+INDEX('LISTA DE PRECIOS EKM '!B:K,MATCH(C713,'LISTA DE PRECIOS EKM '!A:A,0),9)</f>
        <v>479900</v>
      </c>
      <c r="G713" s="22" t="str">
        <f>+IF(ISNUMBER(MATCH(C713,Precios!C:C,0)),"Sí está", "No está")</f>
        <v>No está</v>
      </c>
    </row>
    <row r="714" spans="1:7" hidden="1">
      <c r="A714" s="20">
        <v>745759</v>
      </c>
      <c r="B714" s="22" t="s">
        <v>5923</v>
      </c>
      <c r="C714" s="22" t="s">
        <v>5924</v>
      </c>
      <c r="D714" s="63">
        <f>+INDEX('LISTA DE PRECIOS EKM '!A:K,MATCH(C714,'LISTA DE PRECIOS EKM '!A:A,0),MATCH($D$1,'LISTA DE PRECIOS EKM '!$1:$1,0))</f>
        <v>609900</v>
      </c>
      <c r="E714" s="22">
        <f>+INDEX('LISTA DE PRECIOS EKM '!B:K,MATCH(C714,'LISTA DE PRECIOS EKM '!A:A,0),7)</f>
        <v>629900</v>
      </c>
      <c r="F714" s="22">
        <f>+INDEX('LISTA DE PRECIOS EKM '!B:K,MATCH(C714,'LISTA DE PRECIOS EKM '!A:A,0),9)</f>
        <v>669900</v>
      </c>
      <c r="G714" s="22" t="str">
        <f>+IF(ISNUMBER(MATCH(C714,Precios!C:C,0)),"Sí está", "No está")</f>
        <v>No está</v>
      </c>
    </row>
    <row r="715" spans="1:7" hidden="1">
      <c r="A715" s="20">
        <v>745760</v>
      </c>
      <c r="B715" s="22" t="s">
        <v>5923</v>
      </c>
      <c r="C715" s="22" t="s">
        <v>5924</v>
      </c>
      <c r="D715" s="63">
        <f>+INDEX('LISTA DE PRECIOS EKM '!A:K,MATCH(C715,'LISTA DE PRECIOS EKM '!A:A,0),MATCH($D$1,'LISTA DE PRECIOS EKM '!$1:$1,0))</f>
        <v>609900</v>
      </c>
      <c r="E715" s="22">
        <f>+INDEX('LISTA DE PRECIOS EKM '!B:K,MATCH(C715,'LISTA DE PRECIOS EKM '!A:A,0),7)</f>
        <v>629900</v>
      </c>
      <c r="F715" s="22">
        <f>+INDEX('LISTA DE PRECIOS EKM '!B:K,MATCH(C715,'LISTA DE PRECIOS EKM '!A:A,0),9)</f>
        <v>669900</v>
      </c>
      <c r="G715" s="22" t="str">
        <f>+IF(ISNUMBER(MATCH(C715,Precios!C:C,0)),"Sí está", "No está")</f>
        <v>No está</v>
      </c>
    </row>
    <row r="716" spans="1:7" hidden="1">
      <c r="A716" s="20">
        <v>745761</v>
      </c>
      <c r="B716" s="22" t="s">
        <v>5925</v>
      </c>
      <c r="C716" s="22" t="s">
        <v>5926</v>
      </c>
      <c r="D716" s="63">
        <f>+INDEX('LISTA DE PRECIOS EKM '!A:K,MATCH(C716,'LISTA DE PRECIOS EKM '!A:A,0),MATCH($D$1,'LISTA DE PRECIOS EKM '!$1:$1,0))</f>
        <v>249900</v>
      </c>
      <c r="E716" s="22">
        <f>+INDEX('LISTA DE PRECIOS EKM '!B:K,MATCH(C716,'LISTA DE PRECIOS EKM '!A:A,0),7)</f>
        <v>259900</v>
      </c>
      <c r="F716" s="22">
        <f>+INDEX('LISTA DE PRECIOS EKM '!B:K,MATCH(C716,'LISTA DE PRECIOS EKM '!A:A,0),9)</f>
        <v>269900</v>
      </c>
      <c r="G716" s="22" t="str">
        <f>+IF(ISNUMBER(MATCH(C716,Precios!C:C,0)),"Sí está", "No está")</f>
        <v>No está</v>
      </c>
    </row>
    <row r="717" spans="1:7" hidden="1">
      <c r="A717" s="20">
        <v>745762</v>
      </c>
      <c r="B717" s="22" t="s">
        <v>5925</v>
      </c>
      <c r="C717" s="22" t="s">
        <v>5926</v>
      </c>
      <c r="D717" s="63">
        <f>+INDEX('LISTA DE PRECIOS EKM '!A:K,MATCH(C717,'LISTA DE PRECIOS EKM '!A:A,0),MATCH($D$1,'LISTA DE PRECIOS EKM '!$1:$1,0))</f>
        <v>249900</v>
      </c>
      <c r="E717" s="22">
        <f>+INDEX('LISTA DE PRECIOS EKM '!B:K,MATCH(C717,'LISTA DE PRECIOS EKM '!A:A,0),7)</f>
        <v>259900</v>
      </c>
      <c r="F717" s="22">
        <f>+INDEX('LISTA DE PRECIOS EKM '!B:K,MATCH(C717,'LISTA DE PRECIOS EKM '!A:A,0),9)</f>
        <v>269900</v>
      </c>
      <c r="G717" s="22" t="str">
        <f>+IF(ISNUMBER(MATCH(C717,Precios!C:C,0)),"Sí está", "No está")</f>
        <v>No está</v>
      </c>
    </row>
    <row r="718" spans="1:7" hidden="1">
      <c r="A718" s="20">
        <v>745763</v>
      </c>
      <c r="B718" s="22" t="s">
        <v>5927</v>
      </c>
      <c r="C718" s="22" t="s">
        <v>5928</v>
      </c>
      <c r="D718" s="63">
        <f>+INDEX('LISTA DE PRECIOS EKM '!A:K,MATCH(C718,'LISTA DE PRECIOS EKM '!A:A,0),MATCH($D$1,'LISTA DE PRECIOS EKM '!$1:$1,0))</f>
        <v>169900</v>
      </c>
      <c r="E718" s="22">
        <f>+INDEX('LISTA DE PRECIOS EKM '!B:K,MATCH(C718,'LISTA DE PRECIOS EKM '!A:A,0),7)</f>
        <v>169900</v>
      </c>
      <c r="F718" s="22">
        <f>+INDEX('LISTA DE PRECIOS EKM '!B:K,MATCH(C718,'LISTA DE PRECIOS EKM '!A:A,0),9)</f>
        <v>179900</v>
      </c>
      <c r="G718" s="22" t="str">
        <f>+IF(ISNUMBER(MATCH(C718,Precios!C:C,0)),"Sí está", "No está")</f>
        <v>No está</v>
      </c>
    </row>
    <row r="719" spans="1:7" hidden="1">
      <c r="A719" s="20">
        <v>745764</v>
      </c>
      <c r="B719" s="22" t="s">
        <v>5927</v>
      </c>
      <c r="C719" s="22" t="s">
        <v>5928</v>
      </c>
      <c r="D719" s="63">
        <f>+INDEX('LISTA DE PRECIOS EKM '!A:K,MATCH(C719,'LISTA DE PRECIOS EKM '!A:A,0),MATCH($D$1,'LISTA DE PRECIOS EKM '!$1:$1,0))</f>
        <v>169900</v>
      </c>
      <c r="E719" s="22">
        <f>+INDEX('LISTA DE PRECIOS EKM '!B:K,MATCH(C719,'LISTA DE PRECIOS EKM '!A:A,0),7)</f>
        <v>169900</v>
      </c>
      <c r="F719" s="22">
        <f>+INDEX('LISTA DE PRECIOS EKM '!B:K,MATCH(C719,'LISTA DE PRECIOS EKM '!A:A,0),9)</f>
        <v>179900</v>
      </c>
      <c r="G719" s="22" t="str">
        <f>+IF(ISNUMBER(MATCH(C719,Precios!C:C,0)),"Sí está", "No está")</f>
        <v>No está</v>
      </c>
    </row>
    <row r="720" spans="1:7" hidden="1">
      <c r="A720" s="20">
        <v>745765</v>
      </c>
      <c r="B720" s="22" t="s">
        <v>5929</v>
      </c>
      <c r="C720" s="22" t="s">
        <v>5930</v>
      </c>
      <c r="D720" s="63">
        <f>+INDEX('LISTA DE PRECIOS EKM '!A:K,MATCH(C720,'LISTA DE PRECIOS EKM '!A:A,0),MATCH($D$1,'LISTA DE PRECIOS EKM '!$1:$1,0))</f>
        <v>249900</v>
      </c>
      <c r="E720" s="22">
        <f>+INDEX('LISTA DE PRECIOS EKM '!B:K,MATCH(C720,'LISTA DE PRECIOS EKM '!A:A,0),7)</f>
        <v>259900</v>
      </c>
      <c r="F720" s="22">
        <f>+INDEX('LISTA DE PRECIOS EKM '!B:K,MATCH(C720,'LISTA DE PRECIOS EKM '!A:A,0),9)</f>
        <v>269900</v>
      </c>
      <c r="G720" s="22" t="str">
        <f>+IF(ISNUMBER(MATCH(C720,Precios!C:C,0)),"Sí está", "No está")</f>
        <v>No está</v>
      </c>
    </row>
    <row r="721" spans="1:7" hidden="1">
      <c r="A721" s="20">
        <v>745766</v>
      </c>
      <c r="B721" s="22" t="s">
        <v>5929</v>
      </c>
      <c r="C721" s="22" t="s">
        <v>5930</v>
      </c>
      <c r="D721" s="63">
        <f>+INDEX('LISTA DE PRECIOS EKM '!A:K,MATCH(C721,'LISTA DE PRECIOS EKM '!A:A,0),MATCH($D$1,'LISTA DE PRECIOS EKM '!$1:$1,0))</f>
        <v>249900</v>
      </c>
      <c r="E721" s="22">
        <f>+INDEX('LISTA DE PRECIOS EKM '!B:K,MATCH(C721,'LISTA DE PRECIOS EKM '!A:A,0),7)</f>
        <v>259900</v>
      </c>
      <c r="F721" s="22">
        <f>+INDEX('LISTA DE PRECIOS EKM '!B:K,MATCH(C721,'LISTA DE PRECIOS EKM '!A:A,0),9)</f>
        <v>269900</v>
      </c>
      <c r="G721" s="22" t="str">
        <f>+IF(ISNUMBER(MATCH(C721,Precios!C:C,0)),"Sí está", "No está")</f>
        <v>No está</v>
      </c>
    </row>
    <row r="722" spans="1:7" hidden="1">
      <c r="A722" s="20">
        <v>745767</v>
      </c>
      <c r="B722" s="22" t="s">
        <v>5931</v>
      </c>
      <c r="C722" s="22" t="s">
        <v>5932</v>
      </c>
      <c r="D722" s="63">
        <f>+INDEX('LISTA DE PRECIOS EKM '!A:K,MATCH(C722,'LISTA DE PRECIOS EKM '!A:A,0),MATCH($D$1,'LISTA DE PRECIOS EKM '!$1:$1,0))</f>
        <v>389900</v>
      </c>
      <c r="E722" s="22">
        <f>+INDEX('LISTA DE PRECIOS EKM '!B:K,MATCH(C722,'LISTA DE PRECIOS EKM '!A:A,0),7)</f>
        <v>399900</v>
      </c>
      <c r="F722" s="22">
        <f>+INDEX('LISTA DE PRECIOS EKM '!B:K,MATCH(C722,'LISTA DE PRECIOS EKM '!A:A,0),9)</f>
        <v>419900</v>
      </c>
      <c r="G722" s="22" t="str">
        <f>+IF(ISNUMBER(MATCH(C722,Precios!C:C,0)),"Sí está", "No está")</f>
        <v>No está</v>
      </c>
    </row>
    <row r="723" spans="1:7" hidden="1">
      <c r="A723" s="20">
        <v>745768</v>
      </c>
      <c r="B723" s="22" t="s">
        <v>5931</v>
      </c>
      <c r="C723" s="22" t="s">
        <v>5932</v>
      </c>
      <c r="D723" s="63">
        <f>+INDEX('LISTA DE PRECIOS EKM '!A:K,MATCH(C723,'LISTA DE PRECIOS EKM '!A:A,0),MATCH($D$1,'LISTA DE PRECIOS EKM '!$1:$1,0))</f>
        <v>389900</v>
      </c>
      <c r="E723" s="22">
        <f>+INDEX('LISTA DE PRECIOS EKM '!B:K,MATCH(C723,'LISTA DE PRECIOS EKM '!A:A,0),7)</f>
        <v>399900</v>
      </c>
      <c r="F723" s="22">
        <f>+INDEX('LISTA DE PRECIOS EKM '!B:K,MATCH(C723,'LISTA DE PRECIOS EKM '!A:A,0),9)</f>
        <v>419900</v>
      </c>
      <c r="G723" s="22" t="str">
        <f>+IF(ISNUMBER(MATCH(C723,Precios!C:C,0)),"Sí está", "No está")</f>
        <v>No está</v>
      </c>
    </row>
    <row r="724" spans="1:7" hidden="1">
      <c r="A724" s="20">
        <v>745769</v>
      </c>
      <c r="B724" s="22" t="s">
        <v>5933</v>
      </c>
      <c r="C724" s="22" t="s">
        <v>5934</v>
      </c>
      <c r="D724" s="63">
        <f>+INDEX('LISTA DE PRECIOS EKM '!A:K,MATCH(C724,'LISTA DE PRECIOS EKM '!A:A,0),MATCH($D$1,'LISTA DE PRECIOS EKM '!$1:$1,0))</f>
        <v>169900</v>
      </c>
      <c r="E724" s="22">
        <f>+INDEX('LISTA DE PRECIOS EKM '!B:K,MATCH(C724,'LISTA DE PRECIOS EKM '!A:A,0),7)</f>
        <v>169900</v>
      </c>
      <c r="F724" s="22">
        <f>+INDEX('LISTA DE PRECIOS EKM '!B:K,MATCH(C724,'LISTA DE PRECIOS EKM '!A:A,0),9)</f>
        <v>179900</v>
      </c>
      <c r="G724" s="22" t="str">
        <f>+IF(ISNUMBER(MATCH(C724,Precios!C:C,0)),"Sí está", "No está")</f>
        <v>No está</v>
      </c>
    </row>
    <row r="725" spans="1:7" hidden="1">
      <c r="A725" s="20">
        <v>745770</v>
      </c>
      <c r="B725" s="22" t="s">
        <v>5933</v>
      </c>
      <c r="C725" s="22" t="s">
        <v>5934</v>
      </c>
      <c r="D725" s="63">
        <f>+INDEX('LISTA DE PRECIOS EKM '!A:K,MATCH(C725,'LISTA DE PRECIOS EKM '!A:A,0),MATCH($D$1,'LISTA DE PRECIOS EKM '!$1:$1,0))</f>
        <v>169900</v>
      </c>
      <c r="E725" s="22">
        <f>+INDEX('LISTA DE PRECIOS EKM '!B:K,MATCH(C725,'LISTA DE PRECIOS EKM '!A:A,0),7)</f>
        <v>169900</v>
      </c>
      <c r="F725" s="22">
        <f>+INDEX('LISTA DE PRECIOS EKM '!B:K,MATCH(C725,'LISTA DE PRECIOS EKM '!A:A,0),9)</f>
        <v>179900</v>
      </c>
      <c r="G725" s="22" t="str">
        <f>+IF(ISNUMBER(MATCH(C725,Precios!C:C,0)),"Sí está", "No está")</f>
        <v>No está</v>
      </c>
    </row>
    <row r="726" spans="1:7" hidden="1">
      <c r="A726" s="20">
        <v>745771</v>
      </c>
      <c r="B726" s="22" t="s">
        <v>5935</v>
      </c>
      <c r="C726" s="22" t="s">
        <v>5936</v>
      </c>
      <c r="D726" s="63">
        <f>+INDEX('LISTA DE PRECIOS EKM '!A:K,MATCH(C726,'LISTA DE PRECIOS EKM '!A:A,0),MATCH($D$1,'LISTA DE PRECIOS EKM '!$1:$1,0))</f>
        <v>249900</v>
      </c>
      <c r="E726" s="22">
        <f>+INDEX('LISTA DE PRECIOS EKM '!B:K,MATCH(C726,'LISTA DE PRECIOS EKM '!A:A,0),7)</f>
        <v>259900</v>
      </c>
      <c r="F726" s="22">
        <f>+INDEX('LISTA DE PRECIOS EKM '!B:K,MATCH(C726,'LISTA DE PRECIOS EKM '!A:A,0),9)</f>
        <v>269900</v>
      </c>
      <c r="G726" s="22" t="str">
        <f>+IF(ISNUMBER(MATCH(C726,Precios!C:C,0)),"Sí está", "No está")</f>
        <v>No está</v>
      </c>
    </row>
    <row r="727" spans="1:7" hidden="1">
      <c r="A727" s="20">
        <v>745772</v>
      </c>
      <c r="B727" s="22" t="s">
        <v>5935</v>
      </c>
      <c r="C727" s="22" t="s">
        <v>5936</v>
      </c>
      <c r="D727" s="63">
        <f>+INDEX('LISTA DE PRECIOS EKM '!A:K,MATCH(C727,'LISTA DE PRECIOS EKM '!A:A,0),MATCH($D$1,'LISTA DE PRECIOS EKM '!$1:$1,0))</f>
        <v>249900</v>
      </c>
      <c r="E727" s="22">
        <f>+INDEX('LISTA DE PRECIOS EKM '!B:K,MATCH(C727,'LISTA DE PRECIOS EKM '!A:A,0),7)</f>
        <v>259900</v>
      </c>
      <c r="F727" s="22">
        <f>+INDEX('LISTA DE PRECIOS EKM '!B:K,MATCH(C727,'LISTA DE PRECIOS EKM '!A:A,0),9)</f>
        <v>269900</v>
      </c>
      <c r="G727" s="22" t="str">
        <f>+IF(ISNUMBER(MATCH(C727,Precios!C:C,0)),"Sí está", "No está")</f>
        <v>No está</v>
      </c>
    </row>
    <row r="728" spans="1:7" hidden="1">
      <c r="A728" s="20">
        <v>745773</v>
      </c>
      <c r="B728" s="22" t="s">
        <v>5937</v>
      </c>
      <c r="C728" s="22" t="s">
        <v>5938</v>
      </c>
      <c r="D728" s="63">
        <f>+INDEX('LISTA DE PRECIOS EKM '!A:K,MATCH(C728,'LISTA DE PRECIOS EKM '!A:A,0),MATCH($D$1,'LISTA DE PRECIOS EKM '!$1:$1,0))</f>
        <v>269900</v>
      </c>
      <c r="E728" s="22">
        <f>+INDEX('LISTA DE PRECIOS EKM '!B:K,MATCH(C728,'LISTA DE PRECIOS EKM '!A:A,0),7)</f>
        <v>279900</v>
      </c>
      <c r="F728" s="22">
        <f>+INDEX('LISTA DE PRECIOS EKM '!B:K,MATCH(C728,'LISTA DE PRECIOS EKM '!A:A,0),9)</f>
        <v>289900</v>
      </c>
      <c r="G728" s="22" t="str">
        <f>+IF(ISNUMBER(MATCH(C728,Precios!C:C,0)),"Sí está", "No está")</f>
        <v>No está</v>
      </c>
    </row>
    <row r="729" spans="1:7" hidden="1">
      <c r="A729" s="20">
        <v>745774</v>
      </c>
      <c r="B729" s="22" t="s">
        <v>5937</v>
      </c>
      <c r="C729" s="22" t="s">
        <v>5938</v>
      </c>
      <c r="D729" s="63">
        <f>+INDEX('LISTA DE PRECIOS EKM '!A:K,MATCH(C729,'LISTA DE PRECIOS EKM '!A:A,0),MATCH($D$1,'LISTA DE PRECIOS EKM '!$1:$1,0))</f>
        <v>269900</v>
      </c>
      <c r="E729" s="22">
        <f>+INDEX('LISTA DE PRECIOS EKM '!B:K,MATCH(C729,'LISTA DE PRECIOS EKM '!A:A,0),7)</f>
        <v>279900</v>
      </c>
      <c r="F729" s="22">
        <f>+INDEX('LISTA DE PRECIOS EKM '!B:K,MATCH(C729,'LISTA DE PRECIOS EKM '!A:A,0),9)</f>
        <v>289900</v>
      </c>
      <c r="G729" s="22" t="str">
        <f>+IF(ISNUMBER(MATCH(C729,Precios!C:C,0)),"Sí está", "No está")</f>
        <v>No está</v>
      </c>
    </row>
    <row r="730" spans="1:7" hidden="1">
      <c r="A730" s="20">
        <v>745775</v>
      </c>
      <c r="B730" s="22" t="s">
        <v>5939</v>
      </c>
      <c r="C730" s="22" t="s">
        <v>5940</v>
      </c>
      <c r="D730" s="63">
        <f>+INDEX('LISTA DE PRECIOS EKM '!A:K,MATCH(C730,'LISTA DE PRECIOS EKM '!A:A,0),MATCH($D$1,'LISTA DE PRECIOS EKM '!$1:$1,0))</f>
        <v>169900</v>
      </c>
      <c r="E730" s="22">
        <f>+INDEX('LISTA DE PRECIOS EKM '!B:K,MATCH(C730,'LISTA DE PRECIOS EKM '!A:A,0),7)</f>
        <v>169900</v>
      </c>
      <c r="F730" s="22">
        <f>+INDEX('LISTA DE PRECIOS EKM '!B:K,MATCH(C730,'LISTA DE PRECIOS EKM '!A:A,0),9)</f>
        <v>179900</v>
      </c>
      <c r="G730" s="22" t="str">
        <f>+IF(ISNUMBER(MATCH(C730,Precios!C:C,0)),"Sí está", "No está")</f>
        <v>No está</v>
      </c>
    </row>
    <row r="731" spans="1:7" hidden="1">
      <c r="A731" s="20">
        <v>745776</v>
      </c>
      <c r="B731" s="22" t="s">
        <v>5939</v>
      </c>
      <c r="C731" s="22" t="s">
        <v>5940</v>
      </c>
      <c r="D731" s="63">
        <f>+INDEX('LISTA DE PRECIOS EKM '!A:K,MATCH(C731,'LISTA DE PRECIOS EKM '!A:A,0),MATCH($D$1,'LISTA DE PRECIOS EKM '!$1:$1,0))</f>
        <v>169900</v>
      </c>
      <c r="E731" s="22">
        <f>+INDEX('LISTA DE PRECIOS EKM '!B:K,MATCH(C731,'LISTA DE PRECIOS EKM '!A:A,0),7)</f>
        <v>169900</v>
      </c>
      <c r="F731" s="22">
        <f>+INDEX('LISTA DE PRECIOS EKM '!B:K,MATCH(C731,'LISTA DE PRECIOS EKM '!A:A,0),9)</f>
        <v>179900</v>
      </c>
      <c r="G731" s="22" t="str">
        <f>+IF(ISNUMBER(MATCH(C731,Precios!C:C,0)),"Sí está", "No está")</f>
        <v>No está</v>
      </c>
    </row>
    <row r="732" spans="1:7" hidden="1">
      <c r="A732" s="20">
        <v>745777</v>
      </c>
      <c r="B732" s="22" t="s">
        <v>5941</v>
      </c>
      <c r="C732" s="22" t="s">
        <v>5942</v>
      </c>
      <c r="D732" s="63">
        <f>+INDEX('LISTA DE PRECIOS EKM '!A:K,MATCH(C732,'LISTA DE PRECIOS EKM '!A:A,0),MATCH($D$1,'LISTA DE PRECIOS EKM '!$1:$1,0))</f>
        <v>269900</v>
      </c>
      <c r="E732" s="22">
        <f>+INDEX('LISTA DE PRECIOS EKM '!B:K,MATCH(C732,'LISTA DE PRECIOS EKM '!A:A,0),7)</f>
        <v>279900</v>
      </c>
      <c r="F732" s="22">
        <f>+INDEX('LISTA DE PRECIOS EKM '!B:K,MATCH(C732,'LISTA DE PRECIOS EKM '!A:A,0),9)</f>
        <v>289900</v>
      </c>
      <c r="G732" s="22" t="str">
        <f>+IF(ISNUMBER(MATCH(C732,Precios!C:C,0)),"Sí está", "No está")</f>
        <v>No está</v>
      </c>
    </row>
    <row r="733" spans="1:7" hidden="1">
      <c r="A733" s="20">
        <v>745778</v>
      </c>
      <c r="B733" s="22" t="s">
        <v>5941</v>
      </c>
      <c r="C733" s="22" t="s">
        <v>5942</v>
      </c>
      <c r="D733" s="63">
        <f>+INDEX('LISTA DE PRECIOS EKM '!A:K,MATCH(C733,'LISTA DE PRECIOS EKM '!A:A,0),MATCH($D$1,'LISTA DE PRECIOS EKM '!$1:$1,0))</f>
        <v>269900</v>
      </c>
      <c r="E733" s="22">
        <f>+INDEX('LISTA DE PRECIOS EKM '!B:K,MATCH(C733,'LISTA DE PRECIOS EKM '!A:A,0),7)</f>
        <v>279900</v>
      </c>
      <c r="F733" s="22">
        <f>+INDEX('LISTA DE PRECIOS EKM '!B:K,MATCH(C733,'LISTA DE PRECIOS EKM '!A:A,0),9)</f>
        <v>289900</v>
      </c>
      <c r="G733" s="22" t="str">
        <f>+IF(ISNUMBER(MATCH(C733,Precios!C:C,0)),"Sí está", "No está")</f>
        <v>No está</v>
      </c>
    </row>
    <row r="734" spans="1:7" hidden="1">
      <c r="A734" s="20">
        <v>745790</v>
      </c>
      <c r="B734" s="22" t="s">
        <v>5948</v>
      </c>
      <c r="C734" s="22" t="s">
        <v>5949</v>
      </c>
      <c r="D734" s="63">
        <f>+INDEX('LISTA DE PRECIOS EKM '!A:K,MATCH(C734,'LISTA DE PRECIOS EKM '!A:A,0),MATCH($D$1,'LISTA DE PRECIOS EKM '!$1:$1,0))</f>
        <v>269900</v>
      </c>
      <c r="E734" s="22">
        <f>+INDEX('LISTA DE PRECIOS EKM '!B:K,MATCH(C734,'LISTA DE PRECIOS EKM '!A:A,0),7)</f>
        <v>279900</v>
      </c>
      <c r="F734" s="22">
        <f>+INDEX('LISTA DE PRECIOS EKM '!B:K,MATCH(C734,'LISTA DE PRECIOS EKM '!A:A,0),9)</f>
        <v>289900</v>
      </c>
      <c r="G734" s="22" t="str">
        <f>+IF(ISNUMBER(MATCH(C734,Precios!C:C,0)),"Sí está", "No está")</f>
        <v>No está</v>
      </c>
    </row>
    <row r="735" spans="1:7" hidden="1">
      <c r="A735" s="20">
        <v>745791</v>
      </c>
      <c r="B735" s="22" t="s">
        <v>5948</v>
      </c>
      <c r="C735" s="22" t="s">
        <v>5949</v>
      </c>
      <c r="D735" s="63">
        <f>+INDEX('LISTA DE PRECIOS EKM '!A:K,MATCH(C735,'LISTA DE PRECIOS EKM '!A:A,0),MATCH($D$1,'LISTA DE PRECIOS EKM '!$1:$1,0))</f>
        <v>269900</v>
      </c>
      <c r="E735" s="22">
        <f>+INDEX('LISTA DE PRECIOS EKM '!B:K,MATCH(C735,'LISTA DE PRECIOS EKM '!A:A,0),7)</f>
        <v>279900</v>
      </c>
      <c r="F735" s="22">
        <f>+INDEX('LISTA DE PRECIOS EKM '!B:K,MATCH(C735,'LISTA DE PRECIOS EKM '!A:A,0),9)</f>
        <v>289900</v>
      </c>
      <c r="G735" s="22" t="str">
        <f>+IF(ISNUMBER(MATCH(C735,Precios!C:C,0)),"Sí está", "No está")</f>
        <v>No está</v>
      </c>
    </row>
    <row r="736" spans="1:7" hidden="1">
      <c r="A736" s="20">
        <v>745794</v>
      </c>
      <c r="B736" s="22" t="s">
        <v>5951</v>
      </c>
      <c r="C736" s="22" t="s">
        <v>5952</v>
      </c>
      <c r="D736" s="63">
        <f>+INDEX('LISTA DE PRECIOS EKM '!A:K,MATCH(C736,'LISTA DE PRECIOS EKM '!A:A,0),MATCH($D$1,'LISTA DE PRECIOS EKM '!$1:$1,0))</f>
        <v>389900</v>
      </c>
      <c r="E736" s="22">
        <f>+INDEX('LISTA DE PRECIOS EKM '!B:K,MATCH(C736,'LISTA DE PRECIOS EKM '!A:A,0),7)</f>
        <v>399900</v>
      </c>
      <c r="F736" s="22">
        <f>+INDEX('LISTA DE PRECIOS EKM '!B:K,MATCH(C736,'LISTA DE PRECIOS EKM '!A:A,0),9)</f>
        <v>419900</v>
      </c>
      <c r="G736" s="22" t="str">
        <f>+IF(ISNUMBER(MATCH(C736,Precios!C:C,0)),"Sí está", "No está")</f>
        <v>No está</v>
      </c>
    </row>
    <row r="737" spans="1:7" hidden="1">
      <c r="A737" s="20">
        <v>745795</v>
      </c>
      <c r="B737" s="22" t="s">
        <v>5951</v>
      </c>
      <c r="C737" s="22" t="s">
        <v>5952</v>
      </c>
      <c r="D737" s="63">
        <f>+INDEX('LISTA DE PRECIOS EKM '!A:K,MATCH(C737,'LISTA DE PRECIOS EKM '!A:A,0),MATCH($D$1,'LISTA DE PRECIOS EKM '!$1:$1,0))</f>
        <v>389900</v>
      </c>
      <c r="E737" s="22">
        <f>+INDEX('LISTA DE PRECIOS EKM '!B:K,MATCH(C737,'LISTA DE PRECIOS EKM '!A:A,0),7)</f>
        <v>399900</v>
      </c>
      <c r="F737" s="22">
        <f>+INDEX('LISTA DE PRECIOS EKM '!B:K,MATCH(C737,'LISTA DE PRECIOS EKM '!A:A,0),9)</f>
        <v>419900</v>
      </c>
      <c r="G737" s="22" t="str">
        <f>+IF(ISNUMBER(MATCH(C737,Precios!C:C,0)),"Sí está", "No está")</f>
        <v>No está</v>
      </c>
    </row>
    <row r="738" spans="1:7" hidden="1">
      <c r="A738" s="20">
        <v>745798</v>
      </c>
      <c r="B738" s="22" t="s">
        <v>5954</v>
      </c>
      <c r="C738" s="22" t="s">
        <v>5955</v>
      </c>
      <c r="D738" s="63">
        <f>+INDEX('LISTA DE PRECIOS EKM '!A:K,MATCH(C738,'LISTA DE PRECIOS EKM '!A:A,0),MATCH($D$1,'LISTA DE PRECIOS EKM '!$1:$1,0))</f>
        <v>249900</v>
      </c>
      <c r="E738" s="22">
        <f>+INDEX('LISTA DE PRECIOS EKM '!B:K,MATCH(C738,'LISTA DE PRECIOS EKM '!A:A,0),7)</f>
        <v>259900</v>
      </c>
      <c r="F738" s="22">
        <f>+INDEX('LISTA DE PRECIOS EKM '!B:K,MATCH(C738,'LISTA DE PRECIOS EKM '!A:A,0),9)</f>
        <v>269900</v>
      </c>
      <c r="G738" s="22" t="str">
        <f>+IF(ISNUMBER(MATCH(C738,Precios!C:C,0)),"Sí está", "No está")</f>
        <v>No está</v>
      </c>
    </row>
    <row r="739" spans="1:7" hidden="1">
      <c r="A739" s="20">
        <v>745799</v>
      </c>
      <c r="B739" s="22" t="s">
        <v>5954</v>
      </c>
      <c r="C739" s="22" t="s">
        <v>5955</v>
      </c>
      <c r="D739" s="63">
        <f>+INDEX('LISTA DE PRECIOS EKM '!A:K,MATCH(C739,'LISTA DE PRECIOS EKM '!A:A,0),MATCH($D$1,'LISTA DE PRECIOS EKM '!$1:$1,0))</f>
        <v>249900</v>
      </c>
      <c r="E739" s="22">
        <f>+INDEX('LISTA DE PRECIOS EKM '!B:K,MATCH(C739,'LISTA DE PRECIOS EKM '!A:A,0),7)</f>
        <v>259900</v>
      </c>
      <c r="F739" s="22">
        <f>+INDEX('LISTA DE PRECIOS EKM '!B:K,MATCH(C739,'LISTA DE PRECIOS EKM '!A:A,0),9)</f>
        <v>269900</v>
      </c>
      <c r="G739" s="22" t="str">
        <f>+IF(ISNUMBER(MATCH(C739,Precios!C:C,0)),"Sí está", "No está")</f>
        <v>No está</v>
      </c>
    </row>
    <row r="740" spans="1:7" hidden="1">
      <c r="A740" s="20">
        <v>745802</v>
      </c>
      <c r="B740" s="22" t="s">
        <v>5957</v>
      </c>
      <c r="C740" s="22" t="s">
        <v>5958</v>
      </c>
      <c r="D740" s="63">
        <f>+INDEX('LISTA DE PRECIOS EKM '!A:K,MATCH(C740,'LISTA DE PRECIOS EKM '!A:A,0),MATCH($D$1,'LISTA DE PRECIOS EKM '!$1:$1,0))</f>
        <v>169900</v>
      </c>
      <c r="E740" s="22">
        <f>+INDEX('LISTA DE PRECIOS EKM '!B:K,MATCH(C740,'LISTA DE PRECIOS EKM '!A:A,0),7)</f>
        <v>169900</v>
      </c>
      <c r="F740" s="22">
        <f>+INDEX('LISTA DE PRECIOS EKM '!B:K,MATCH(C740,'LISTA DE PRECIOS EKM '!A:A,0),9)</f>
        <v>179900</v>
      </c>
      <c r="G740" s="22" t="str">
        <f>+IF(ISNUMBER(MATCH(C740,Precios!C:C,0)),"Sí está", "No está")</f>
        <v>No está</v>
      </c>
    </row>
    <row r="741" spans="1:7" hidden="1">
      <c r="A741" s="20">
        <v>745803</v>
      </c>
      <c r="B741" s="22" t="s">
        <v>5957</v>
      </c>
      <c r="C741" s="22" t="s">
        <v>5958</v>
      </c>
      <c r="D741" s="63">
        <f>+INDEX('LISTA DE PRECIOS EKM '!A:K,MATCH(C741,'LISTA DE PRECIOS EKM '!A:A,0),MATCH($D$1,'LISTA DE PRECIOS EKM '!$1:$1,0))</f>
        <v>169900</v>
      </c>
      <c r="E741" s="22">
        <f>+INDEX('LISTA DE PRECIOS EKM '!B:K,MATCH(C741,'LISTA DE PRECIOS EKM '!A:A,0),7)</f>
        <v>169900</v>
      </c>
      <c r="F741" s="22">
        <f>+INDEX('LISTA DE PRECIOS EKM '!B:K,MATCH(C741,'LISTA DE PRECIOS EKM '!A:A,0),9)</f>
        <v>179900</v>
      </c>
      <c r="G741" s="22" t="str">
        <f>+IF(ISNUMBER(MATCH(C741,Precios!C:C,0)),"Sí está", "No está")</f>
        <v>No está</v>
      </c>
    </row>
    <row r="742" spans="1:7" hidden="1">
      <c r="A742" s="20">
        <v>745804</v>
      </c>
      <c r="B742" s="22" t="s">
        <v>5959</v>
      </c>
      <c r="C742" s="22" t="s">
        <v>5960</v>
      </c>
      <c r="D742" s="63">
        <f>+INDEX('LISTA DE PRECIOS EKM '!A:K,MATCH(C742,'LISTA DE PRECIOS EKM '!A:A,0),MATCH($D$1,'LISTA DE PRECIOS EKM '!$1:$1,0))</f>
        <v>659900</v>
      </c>
      <c r="E742" s="22">
        <f>+INDEX('LISTA DE PRECIOS EKM '!B:K,MATCH(C742,'LISTA DE PRECIOS EKM '!A:A,0),7)</f>
        <v>679900</v>
      </c>
      <c r="F742" s="22">
        <f>+INDEX('LISTA DE PRECIOS EKM '!B:K,MATCH(C742,'LISTA DE PRECIOS EKM '!A:A,0),9)</f>
        <v>719900</v>
      </c>
      <c r="G742" s="22" t="str">
        <f>+IF(ISNUMBER(MATCH(C742,Precios!C:C,0)),"Sí está", "No está")</f>
        <v>No está</v>
      </c>
    </row>
    <row r="743" spans="1:7" hidden="1">
      <c r="A743" s="20">
        <v>745806</v>
      </c>
      <c r="B743" s="22" t="s">
        <v>5959</v>
      </c>
      <c r="C743" s="22" t="s">
        <v>5960</v>
      </c>
      <c r="D743" s="63">
        <f>+INDEX('LISTA DE PRECIOS EKM '!A:K,MATCH(C743,'LISTA DE PRECIOS EKM '!A:A,0),MATCH($D$1,'LISTA DE PRECIOS EKM '!$1:$1,0))</f>
        <v>659900</v>
      </c>
      <c r="E743" s="22">
        <f>+INDEX('LISTA DE PRECIOS EKM '!B:K,MATCH(C743,'LISTA DE PRECIOS EKM '!A:A,0),7)</f>
        <v>679900</v>
      </c>
      <c r="F743" s="22">
        <f>+INDEX('LISTA DE PRECIOS EKM '!B:K,MATCH(C743,'LISTA DE PRECIOS EKM '!A:A,0),9)</f>
        <v>719900</v>
      </c>
      <c r="G743" s="22" t="str">
        <f>+IF(ISNUMBER(MATCH(C743,Precios!C:C,0)),"Sí está", "No está")</f>
        <v>No está</v>
      </c>
    </row>
    <row r="744" spans="1:7" hidden="1">
      <c r="A744" s="20">
        <v>745807</v>
      </c>
      <c r="B744" s="22" t="s">
        <v>5961</v>
      </c>
      <c r="C744" s="22" t="s">
        <v>5962</v>
      </c>
      <c r="D744" s="63">
        <f>+INDEX('LISTA DE PRECIOS EKM '!A:K,MATCH(C744,'LISTA DE PRECIOS EKM '!A:A,0),MATCH($D$1,'LISTA DE PRECIOS EKM '!$1:$1,0))</f>
        <v>269900</v>
      </c>
      <c r="E744" s="22">
        <f>+INDEX('LISTA DE PRECIOS EKM '!B:K,MATCH(C744,'LISTA DE PRECIOS EKM '!A:A,0),7)</f>
        <v>279900</v>
      </c>
      <c r="F744" s="22">
        <f>+INDEX('LISTA DE PRECIOS EKM '!B:K,MATCH(C744,'LISTA DE PRECIOS EKM '!A:A,0),9)</f>
        <v>289900</v>
      </c>
      <c r="G744" s="22" t="str">
        <f>+IF(ISNUMBER(MATCH(C744,Precios!C:C,0)),"Sí está", "No está")</f>
        <v>No está</v>
      </c>
    </row>
    <row r="745" spans="1:7" hidden="1">
      <c r="A745" s="20">
        <v>745808</v>
      </c>
      <c r="B745" s="22" t="s">
        <v>5961</v>
      </c>
      <c r="C745" s="22" t="s">
        <v>5962</v>
      </c>
      <c r="D745" s="63">
        <f>+INDEX('LISTA DE PRECIOS EKM '!A:K,MATCH(C745,'LISTA DE PRECIOS EKM '!A:A,0),MATCH($D$1,'LISTA DE PRECIOS EKM '!$1:$1,0))</f>
        <v>269900</v>
      </c>
      <c r="E745" s="22">
        <f>+INDEX('LISTA DE PRECIOS EKM '!B:K,MATCH(C745,'LISTA DE PRECIOS EKM '!A:A,0),7)</f>
        <v>279900</v>
      </c>
      <c r="F745" s="22">
        <f>+INDEX('LISTA DE PRECIOS EKM '!B:K,MATCH(C745,'LISTA DE PRECIOS EKM '!A:A,0),9)</f>
        <v>289900</v>
      </c>
      <c r="G745" s="22" t="str">
        <f>+IF(ISNUMBER(MATCH(C745,Precios!C:C,0)),"Sí está", "No está")</f>
        <v>No está</v>
      </c>
    </row>
    <row r="746" spans="1:7" hidden="1">
      <c r="A746" s="20">
        <v>745809</v>
      </c>
      <c r="B746" s="22" t="s">
        <v>5963</v>
      </c>
      <c r="C746" s="22" t="s">
        <v>5964</v>
      </c>
      <c r="D746" s="63">
        <f>+INDEX('LISTA DE PRECIOS EKM '!A:K,MATCH(C746,'LISTA DE PRECIOS EKM '!A:A,0),MATCH($D$1,'LISTA DE PRECIOS EKM '!$1:$1,0))</f>
        <v>169900</v>
      </c>
      <c r="E746" s="22">
        <f>+INDEX('LISTA DE PRECIOS EKM '!B:K,MATCH(C746,'LISTA DE PRECIOS EKM '!A:A,0),7)</f>
        <v>169900</v>
      </c>
      <c r="F746" s="22">
        <f>+INDEX('LISTA DE PRECIOS EKM '!B:K,MATCH(C746,'LISTA DE PRECIOS EKM '!A:A,0),9)</f>
        <v>179900</v>
      </c>
      <c r="G746" s="22" t="str">
        <f>+IF(ISNUMBER(MATCH(C746,Precios!C:C,0)),"Sí está", "No está")</f>
        <v>No está</v>
      </c>
    </row>
    <row r="747" spans="1:7" hidden="1">
      <c r="A747" s="20">
        <v>745810</v>
      </c>
      <c r="B747" s="22" t="s">
        <v>5963</v>
      </c>
      <c r="C747" s="22" t="s">
        <v>5964</v>
      </c>
      <c r="D747" s="63">
        <f>+INDEX('LISTA DE PRECIOS EKM '!A:K,MATCH(C747,'LISTA DE PRECIOS EKM '!A:A,0),MATCH($D$1,'LISTA DE PRECIOS EKM '!$1:$1,0))</f>
        <v>169900</v>
      </c>
      <c r="E747" s="22">
        <f>+INDEX('LISTA DE PRECIOS EKM '!B:K,MATCH(C747,'LISTA DE PRECIOS EKM '!A:A,0),7)</f>
        <v>169900</v>
      </c>
      <c r="F747" s="22">
        <f>+INDEX('LISTA DE PRECIOS EKM '!B:K,MATCH(C747,'LISTA DE PRECIOS EKM '!A:A,0),9)</f>
        <v>179900</v>
      </c>
      <c r="G747" s="22" t="str">
        <f>+IF(ISNUMBER(MATCH(C747,Precios!C:C,0)),"Sí está", "No está")</f>
        <v>No está</v>
      </c>
    </row>
    <row r="748" spans="1:7" hidden="1">
      <c r="A748" s="20">
        <v>745811</v>
      </c>
      <c r="B748" s="22" t="s">
        <v>5965</v>
      </c>
      <c r="C748" s="22" t="s">
        <v>5966</v>
      </c>
      <c r="D748" s="63">
        <f>+INDEX('LISTA DE PRECIOS EKM '!A:K,MATCH(C748,'LISTA DE PRECIOS EKM '!A:A,0),MATCH($D$1,'LISTA DE PRECIOS EKM '!$1:$1,0))</f>
        <v>169900</v>
      </c>
      <c r="E748" s="22">
        <f>+INDEX('LISTA DE PRECIOS EKM '!B:K,MATCH(C748,'LISTA DE PRECIOS EKM '!A:A,0),7)</f>
        <v>169900</v>
      </c>
      <c r="F748" s="22">
        <f>+INDEX('LISTA DE PRECIOS EKM '!B:K,MATCH(C748,'LISTA DE PRECIOS EKM '!A:A,0),9)</f>
        <v>179900</v>
      </c>
      <c r="G748" s="22" t="str">
        <f>+IF(ISNUMBER(MATCH(C748,Precios!C:C,0)),"Sí está", "No está")</f>
        <v>No está</v>
      </c>
    </row>
    <row r="749" spans="1:7" hidden="1">
      <c r="A749" s="20">
        <v>745813</v>
      </c>
      <c r="B749" s="22" t="s">
        <v>5965</v>
      </c>
      <c r="C749" s="22" t="s">
        <v>5966</v>
      </c>
      <c r="D749" s="63">
        <f>+INDEX('LISTA DE PRECIOS EKM '!A:K,MATCH(C749,'LISTA DE PRECIOS EKM '!A:A,0),MATCH($D$1,'LISTA DE PRECIOS EKM '!$1:$1,0))</f>
        <v>169900</v>
      </c>
      <c r="E749" s="22">
        <f>+INDEX('LISTA DE PRECIOS EKM '!B:K,MATCH(C749,'LISTA DE PRECIOS EKM '!A:A,0),7)</f>
        <v>169900</v>
      </c>
      <c r="F749" s="22">
        <f>+INDEX('LISTA DE PRECIOS EKM '!B:K,MATCH(C749,'LISTA DE PRECIOS EKM '!A:A,0),9)</f>
        <v>179900</v>
      </c>
      <c r="G749" s="22" t="str">
        <f>+IF(ISNUMBER(MATCH(C749,Precios!C:C,0)),"Sí está", "No está")</f>
        <v>No está</v>
      </c>
    </row>
    <row r="750" spans="1:7" hidden="1">
      <c r="A750" s="20">
        <v>745818</v>
      </c>
      <c r="B750" s="22" t="s">
        <v>5968</v>
      </c>
      <c r="C750" s="22" t="s">
        <v>5969</v>
      </c>
      <c r="D750" s="63">
        <f>+INDEX('LISTA DE PRECIOS EKM '!A:K,MATCH(C750,'LISTA DE PRECIOS EKM '!A:A,0),MATCH($D$1,'LISTA DE PRECIOS EKM '!$1:$1,0))</f>
        <v>249900</v>
      </c>
      <c r="E750" s="22">
        <f>+INDEX('LISTA DE PRECIOS EKM '!B:K,MATCH(C750,'LISTA DE PRECIOS EKM '!A:A,0),7)</f>
        <v>259900</v>
      </c>
      <c r="F750" s="22">
        <f>+INDEX('LISTA DE PRECIOS EKM '!B:K,MATCH(C750,'LISTA DE PRECIOS EKM '!A:A,0),9)</f>
        <v>269900</v>
      </c>
      <c r="G750" s="22" t="str">
        <f>+IF(ISNUMBER(MATCH(C750,Precios!C:C,0)),"Sí está", "No está")</f>
        <v>No está</v>
      </c>
    </row>
    <row r="751" spans="1:7" hidden="1">
      <c r="A751" s="20">
        <v>745819</v>
      </c>
      <c r="B751" s="22" t="s">
        <v>5968</v>
      </c>
      <c r="C751" s="22" t="s">
        <v>5969</v>
      </c>
      <c r="D751" s="63">
        <f>+INDEX('LISTA DE PRECIOS EKM '!A:K,MATCH(C751,'LISTA DE PRECIOS EKM '!A:A,0),MATCH($D$1,'LISTA DE PRECIOS EKM '!$1:$1,0))</f>
        <v>249900</v>
      </c>
      <c r="E751" s="22">
        <f>+INDEX('LISTA DE PRECIOS EKM '!B:K,MATCH(C751,'LISTA DE PRECIOS EKM '!A:A,0),7)</f>
        <v>259900</v>
      </c>
      <c r="F751" s="22">
        <f>+INDEX('LISTA DE PRECIOS EKM '!B:K,MATCH(C751,'LISTA DE PRECIOS EKM '!A:A,0),9)</f>
        <v>269900</v>
      </c>
      <c r="G751" s="22" t="str">
        <f>+IF(ISNUMBER(MATCH(C751,Precios!C:C,0)),"Sí está", "No está")</f>
        <v>No está</v>
      </c>
    </row>
    <row r="752" spans="1:7" hidden="1">
      <c r="A752" s="20">
        <v>745820</v>
      </c>
      <c r="B752" s="22" t="s">
        <v>5970</v>
      </c>
      <c r="C752" s="22" t="s">
        <v>5971</v>
      </c>
      <c r="D752" s="63">
        <f>+INDEX('LISTA DE PRECIOS EKM '!A:K,MATCH(C752,'LISTA DE PRECIOS EKM '!A:A,0),MATCH($D$1,'LISTA DE PRECIOS EKM '!$1:$1,0))</f>
        <v>659900</v>
      </c>
      <c r="E752" s="22">
        <f>+INDEX('LISTA DE PRECIOS EKM '!B:K,MATCH(C752,'LISTA DE PRECIOS EKM '!A:A,0),7)</f>
        <v>679900</v>
      </c>
      <c r="F752" s="22">
        <f>+INDEX('LISTA DE PRECIOS EKM '!B:K,MATCH(C752,'LISTA DE PRECIOS EKM '!A:A,0),9)</f>
        <v>719900</v>
      </c>
      <c r="G752" s="22" t="str">
        <f>+IF(ISNUMBER(MATCH(C752,Precios!C:C,0)),"Sí está", "No está")</f>
        <v>No está</v>
      </c>
    </row>
    <row r="753" spans="1:7" hidden="1">
      <c r="A753" s="20">
        <v>745821</v>
      </c>
      <c r="B753" s="22" t="s">
        <v>5970</v>
      </c>
      <c r="C753" s="22" t="s">
        <v>5971</v>
      </c>
      <c r="D753" s="63">
        <f>+INDEX('LISTA DE PRECIOS EKM '!A:K,MATCH(C753,'LISTA DE PRECIOS EKM '!A:A,0),MATCH($D$1,'LISTA DE PRECIOS EKM '!$1:$1,0))</f>
        <v>659900</v>
      </c>
      <c r="E753" s="22">
        <f>+INDEX('LISTA DE PRECIOS EKM '!B:K,MATCH(C753,'LISTA DE PRECIOS EKM '!A:A,0),7)</f>
        <v>679900</v>
      </c>
      <c r="F753" s="22">
        <f>+INDEX('LISTA DE PRECIOS EKM '!B:K,MATCH(C753,'LISTA DE PRECIOS EKM '!A:A,0),9)</f>
        <v>719900</v>
      </c>
      <c r="G753" s="22" t="str">
        <f>+IF(ISNUMBER(MATCH(C753,Precios!C:C,0)),"Sí está", "No está")</f>
        <v>No está</v>
      </c>
    </row>
    <row r="754" spans="1:7" hidden="1">
      <c r="A754" s="20">
        <v>745824</v>
      </c>
      <c r="B754" s="22" t="s">
        <v>5973</v>
      </c>
      <c r="C754" s="22" t="s">
        <v>5974</v>
      </c>
      <c r="D754" s="63">
        <f>+INDEX('LISTA DE PRECIOS EKM '!A:K,MATCH(C754,'LISTA DE PRECIOS EKM '!A:A,0),MATCH($D$1,'LISTA DE PRECIOS EKM '!$1:$1,0))</f>
        <v>169900</v>
      </c>
      <c r="E754" s="22">
        <f>+INDEX('LISTA DE PRECIOS EKM '!B:K,MATCH(C754,'LISTA DE PRECIOS EKM '!A:A,0),7)</f>
        <v>169900</v>
      </c>
      <c r="F754" s="22">
        <f>+INDEX('LISTA DE PRECIOS EKM '!B:K,MATCH(C754,'LISTA DE PRECIOS EKM '!A:A,0),9)</f>
        <v>179900</v>
      </c>
      <c r="G754" s="22" t="str">
        <f>+IF(ISNUMBER(MATCH(C754,Precios!C:C,0)),"Sí está", "No está")</f>
        <v>No está</v>
      </c>
    </row>
    <row r="755" spans="1:7" hidden="1">
      <c r="A755" s="20">
        <v>745825</v>
      </c>
      <c r="B755" s="22" t="s">
        <v>5973</v>
      </c>
      <c r="C755" s="22" t="s">
        <v>5974</v>
      </c>
      <c r="D755" s="63">
        <f>+INDEX('LISTA DE PRECIOS EKM '!A:K,MATCH(C755,'LISTA DE PRECIOS EKM '!A:A,0),MATCH($D$1,'LISTA DE PRECIOS EKM '!$1:$1,0))</f>
        <v>169900</v>
      </c>
      <c r="E755" s="22">
        <f>+INDEX('LISTA DE PRECIOS EKM '!B:K,MATCH(C755,'LISTA DE PRECIOS EKM '!A:A,0),7)</f>
        <v>169900</v>
      </c>
      <c r="F755" s="22">
        <f>+INDEX('LISTA DE PRECIOS EKM '!B:K,MATCH(C755,'LISTA DE PRECIOS EKM '!A:A,0),9)</f>
        <v>179900</v>
      </c>
      <c r="G755" s="22" t="str">
        <f>+IF(ISNUMBER(MATCH(C755,Precios!C:C,0)),"Sí está", "No está")</f>
        <v>No está</v>
      </c>
    </row>
    <row r="756" spans="1:7" hidden="1">
      <c r="A756" s="20">
        <v>745826</v>
      </c>
      <c r="B756" s="22" t="s">
        <v>5975</v>
      </c>
      <c r="C756" s="22" t="s">
        <v>5976</v>
      </c>
      <c r="D756" s="63">
        <f>+INDEX('LISTA DE PRECIOS EKM '!A:K,MATCH(C756,'LISTA DE PRECIOS EKM '!A:A,0),MATCH($D$1,'LISTA DE PRECIOS EKM '!$1:$1,0))</f>
        <v>169900</v>
      </c>
      <c r="E756" s="22">
        <f>+INDEX('LISTA DE PRECIOS EKM '!B:K,MATCH(C756,'LISTA DE PRECIOS EKM '!A:A,0),7)</f>
        <v>169900</v>
      </c>
      <c r="F756" s="22">
        <f>+INDEX('LISTA DE PRECIOS EKM '!B:K,MATCH(C756,'LISTA DE PRECIOS EKM '!A:A,0),9)</f>
        <v>179900</v>
      </c>
      <c r="G756" s="22" t="str">
        <f>+IF(ISNUMBER(MATCH(C756,Precios!C:C,0)),"Sí está", "No está")</f>
        <v>No está</v>
      </c>
    </row>
    <row r="757" spans="1:7" hidden="1">
      <c r="A757" s="20">
        <v>745827</v>
      </c>
      <c r="B757" s="22" t="s">
        <v>5975</v>
      </c>
      <c r="C757" s="22" t="s">
        <v>5976</v>
      </c>
      <c r="D757" s="63">
        <f>+INDEX('LISTA DE PRECIOS EKM '!A:K,MATCH(C757,'LISTA DE PRECIOS EKM '!A:A,0),MATCH($D$1,'LISTA DE PRECIOS EKM '!$1:$1,0))</f>
        <v>169900</v>
      </c>
      <c r="E757" s="22">
        <f>+INDEX('LISTA DE PRECIOS EKM '!B:K,MATCH(C757,'LISTA DE PRECIOS EKM '!A:A,0),7)</f>
        <v>169900</v>
      </c>
      <c r="F757" s="22">
        <f>+INDEX('LISTA DE PRECIOS EKM '!B:K,MATCH(C757,'LISTA DE PRECIOS EKM '!A:A,0),9)</f>
        <v>179900</v>
      </c>
      <c r="G757" s="22" t="str">
        <f>+IF(ISNUMBER(MATCH(C757,Precios!C:C,0)),"Sí está", "No está")</f>
        <v>No está</v>
      </c>
    </row>
    <row r="758" spans="1:7" hidden="1">
      <c r="A758" s="20">
        <v>745828</v>
      </c>
      <c r="B758" s="22" t="s">
        <v>5977</v>
      </c>
      <c r="C758" s="22" t="s">
        <v>5978</v>
      </c>
      <c r="D758" s="63">
        <f>+INDEX('LISTA DE PRECIOS EKM '!A:K,MATCH(C758,'LISTA DE PRECIOS EKM '!A:A,0),MATCH($D$1,'LISTA DE PRECIOS EKM '!$1:$1,0))</f>
        <v>269900</v>
      </c>
      <c r="E758" s="22">
        <f>+INDEX('LISTA DE PRECIOS EKM '!B:K,MATCH(C758,'LISTA DE PRECIOS EKM '!A:A,0),7)</f>
        <v>279900</v>
      </c>
      <c r="F758" s="22">
        <f>+INDEX('LISTA DE PRECIOS EKM '!B:K,MATCH(C758,'LISTA DE PRECIOS EKM '!A:A,0),9)</f>
        <v>289900</v>
      </c>
      <c r="G758" s="22" t="str">
        <f>+IF(ISNUMBER(MATCH(C758,Precios!C:C,0)),"Sí está", "No está")</f>
        <v>No está</v>
      </c>
    </row>
    <row r="759" spans="1:7" hidden="1">
      <c r="A759" s="20">
        <v>745829</v>
      </c>
      <c r="B759" s="22" t="s">
        <v>5977</v>
      </c>
      <c r="C759" s="22" t="s">
        <v>5978</v>
      </c>
      <c r="D759" s="63">
        <f>+INDEX('LISTA DE PRECIOS EKM '!A:K,MATCH(C759,'LISTA DE PRECIOS EKM '!A:A,0),MATCH($D$1,'LISTA DE PRECIOS EKM '!$1:$1,0))</f>
        <v>269900</v>
      </c>
      <c r="E759" s="22">
        <f>+INDEX('LISTA DE PRECIOS EKM '!B:K,MATCH(C759,'LISTA DE PRECIOS EKM '!A:A,0),7)</f>
        <v>279900</v>
      </c>
      <c r="F759" s="22">
        <f>+INDEX('LISTA DE PRECIOS EKM '!B:K,MATCH(C759,'LISTA DE PRECIOS EKM '!A:A,0),9)</f>
        <v>289900</v>
      </c>
      <c r="G759" s="22" t="str">
        <f>+IF(ISNUMBER(MATCH(C759,Precios!C:C,0)),"Sí está", "No está")</f>
        <v>No está</v>
      </c>
    </row>
    <row r="760" spans="1:7" hidden="1">
      <c r="A760" s="20">
        <v>745830</v>
      </c>
      <c r="B760" s="22" t="s">
        <v>5979</v>
      </c>
      <c r="C760" s="22" t="s">
        <v>5980</v>
      </c>
      <c r="D760" s="63">
        <f>+INDEX('LISTA DE PRECIOS EKM '!A:K,MATCH(C760,'LISTA DE PRECIOS EKM '!A:A,0),MATCH($D$1,'LISTA DE PRECIOS EKM '!$1:$1,0))</f>
        <v>169900</v>
      </c>
      <c r="E760" s="22">
        <f>+INDEX('LISTA DE PRECIOS EKM '!B:K,MATCH(C760,'LISTA DE PRECIOS EKM '!A:A,0),7)</f>
        <v>169900</v>
      </c>
      <c r="F760" s="22">
        <f>+INDEX('LISTA DE PRECIOS EKM '!B:K,MATCH(C760,'LISTA DE PRECIOS EKM '!A:A,0),9)</f>
        <v>179900</v>
      </c>
      <c r="G760" s="22" t="str">
        <f>+IF(ISNUMBER(MATCH(C760,Precios!C:C,0)),"Sí está", "No está")</f>
        <v>No está</v>
      </c>
    </row>
    <row r="761" spans="1:7" hidden="1">
      <c r="A761" s="20">
        <v>745831</v>
      </c>
      <c r="B761" s="22" t="s">
        <v>5979</v>
      </c>
      <c r="C761" s="22" t="s">
        <v>5980</v>
      </c>
      <c r="D761" s="63">
        <f>+INDEX('LISTA DE PRECIOS EKM '!A:K,MATCH(C761,'LISTA DE PRECIOS EKM '!A:A,0),MATCH($D$1,'LISTA DE PRECIOS EKM '!$1:$1,0))</f>
        <v>169900</v>
      </c>
      <c r="E761" s="22">
        <f>+INDEX('LISTA DE PRECIOS EKM '!B:K,MATCH(C761,'LISTA DE PRECIOS EKM '!A:A,0),7)</f>
        <v>169900</v>
      </c>
      <c r="F761" s="22">
        <f>+INDEX('LISTA DE PRECIOS EKM '!B:K,MATCH(C761,'LISTA DE PRECIOS EKM '!A:A,0),9)</f>
        <v>179900</v>
      </c>
      <c r="G761" s="22" t="str">
        <f>+IF(ISNUMBER(MATCH(C761,Precios!C:C,0)),"Sí está", "No está")</f>
        <v>No está</v>
      </c>
    </row>
    <row r="762" spans="1:7" hidden="1">
      <c r="A762" s="20">
        <v>745852</v>
      </c>
      <c r="B762" s="22" t="s">
        <v>5991</v>
      </c>
      <c r="C762" s="22" t="s">
        <v>5992</v>
      </c>
      <c r="D762" s="63">
        <f>+INDEX('LISTA DE PRECIOS EKM '!A:K,MATCH(C762,'LISTA DE PRECIOS EKM '!A:A,0),MATCH($D$1,'LISTA DE PRECIOS EKM '!$1:$1,0))</f>
        <v>169900</v>
      </c>
      <c r="E762" s="22">
        <f>+INDEX('LISTA DE PRECIOS EKM '!B:K,MATCH(C762,'LISTA DE PRECIOS EKM '!A:A,0),7)</f>
        <v>169900</v>
      </c>
      <c r="F762" s="22">
        <f>+INDEX('LISTA DE PRECIOS EKM '!B:K,MATCH(C762,'LISTA DE PRECIOS EKM '!A:A,0),9)</f>
        <v>179900</v>
      </c>
      <c r="G762" s="22" t="str">
        <f>+IF(ISNUMBER(MATCH(C762,Precios!C:C,0)),"Sí está", "No está")</f>
        <v>No está</v>
      </c>
    </row>
    <row r="763" spans="1:7" hidden="1">
      <c r="A763" s="20">
        <v>745853</v>
      </c>
      <c r="B763" s="22" t="s">
        <v>5991</v>
      </c>
      <c r="C763" s="22" t="s">
        <v>5992</v>
      </c>
      <c r="D763" s="63">
        <f>+INDEX('LISTA DE PRECIOS EKM '!A:K,MATCH(C763,'LISTA DE PRECIOS EKM '!A:A,0),MATCH($D$1,'LISTA DE PRECIOS EKM '!$1:$1,0))</f>
        <v>169900</v>
      </c>
      <c r="E763" s="22">
        <f>+INDEX('LISTA DE PRECIOS EKM '!B:K,MATCH(C763,'LISTA DE PRECIOS EKM '!A:A,0),7)</f>
        <v>169900</v>
      </c>
      <c r="F763" s="22">
        <f>+INDEX('LISTA DE PRECIOS EKM '!B:K,MATCH(C763,'LISTA DE PRECIOS EKM '!A:A,0),9)</f>
        <v>179900</v>
      </c>
      <c r="G763" s="22" t="str">
        <f>+IF(ISNUMBER(MATCH(C763,Precios!C:C,0)),"Sí está", "No está")</f>
        <v>No está</v>
      </c>
    </row>
    <row r="764" spans="1:7" hidden="1">
      <c r="A764" s="20">
        <v>745854</v>
      </c>
      <c r="B764" s="22" t="s">
        <v>5993</v>
      </c>
      <c r="C764" s="22" t="s">
        <v>5994</v>
      </c>
      <c r="D764" s="63">
        <f>+INDEX('LISTA DE PRECIOS EKM '!A:K,MATCH(C764,'LISTA DE PRECIOS EKM '!A:A,0),MATCH($D$1,'LISTA DE PRECIOS EKM '!$1:$1,0))</f>
        <v>269900</v>
      </c>
      <c r="E764" s="22">
        <f>+INDEX('LISTA DE PRECIOS EKM '!B:K,MATCH(C764,'LISTA DE PRECIOS EKM '!A:A,0),7)</f>
        <v>279900</v>
      </c>
      <c r="F764" s="22">
        <f>+INDEX('LISTA DE PRECIOS EKM '!B:K,MATCH(C764,'LISTA DE PRECIOS EKM '!A:A,0),9)</f>
        <v>289900</v>
      </c>
      <c r="G764" s="22" t="str">
        <f>+IF(ISNUMBER(MATCH(C764,Precios!C:C,0)),"Sí está", "No está")</f>
        <v>No está</v>
      </c>
    </row>
    <row r="765" spans="1:7" hidden="1">
      <c r="A765" s="20">
        <v>745855</v>
      </c>
      <c r="B765" s="22" t="s">
        <v>5993</v>
      </c>
      <c r="C765" s="22" t="s">
        <v>5994</v>
      </c>
      <c r="D765" s="63">
        <f>+INDEX('LISTA DE PRECIOS EKM '!A:K,MATCH(C765,'LISTA DE PRECIOS EKM '!A:A,0),MATCH($D$1,'LISTA DE PRECIOS EKM '!$1:$1,0))</f>
        <v>269900</v>
      </c>
      <c r="E765" s="22">
        <f>+INDEX('LISTA DE PRECIOS EKM '!B:K,MATCH(C765,'LISTA DE PRECIOS EKM '!A:A,0),7)</f>
        <v>279900</v>
      </c>
      <c r="F765" s="22">
        <f>+INDEX('LISTA DE PRECIOS EKM '!B:K,MATCH(C765,'LISTA DE PRECIOS EKM '!A:A,0),9)</f>
        <v>289900</v>
      </c>
      <c r="G765" s="22" t="str">
        <f>+IF(ISNUMBER(MATCH(C765,Precios!C:C,0)),"Sí está", "No está")</f>
        <v>No está</v>
      </c>
    </row>
    <row r="766" spans="1:7" hidden="1">
      <c r="A766" s="20">
        <v>745856</v>
      </c>
      <c r="B766" s="22" t="s">
        <v>5995</v>
      </c>
      <c r="C766" s="22" t="s">
        <v>5996</v>
      </c>
      <c r="D766" s="63">
        <f>+INDEX('LISTA DE PRECIOS EKM '!A:K,MATCH(C766,'LISTA DE PRECIOS EKM '!A:A,0),MATCH($D$1,'LISTA DE PRECIOS EKM '!$1:$1,0))</f>
        <v>269900</v>
      </c>
      <c r="E766" s="22">
        <f>+INDEX('LISTA DE PRECIOS EKM '!B:K,MATCH(C766,'LISTA DE PRECIOS EKM '!A:A,0),7)</f>
        <v>279900</v>
      </c>
      <c r="F766" s="22">
        <f>+INDEX('LISTA DE PRECIOS EKM '!B:K,MATCH(C766,'LISTA DE PRECIOS EKM '!A:A,0),9)</f>
        <v>289900</v>
      </c>
      <c r="G766" s="22" t="str">
        <f>+IF(ISNUMBER(MATCH(C766,Precios!C:C,0)),"Sí está", "No está")</f>
        <v>No está</v>
      </c>
    </row>
    <row r="767" spans="1:7" hidden="1">
      <c r="A767" s="20">
        <v>745857</v>
      </c>
      <c r="B767" s="22" t="s">
        <v>5995</v>
      </c>
      <c r="C767" s="22" t="s">
        <v>5996</v>
      </c>
      <c r="D767" s="63">
        <f>+INDEX('LISTA DE PRECIOS EKM '!A:K,MATCH(C767,'LISTA DE PRECIOS EKM '!A:A,0),MATCH($D$1,'LISTA DE PRECIOS EKM '!$1:$1,0))</f>
        <v>269900</v>
      </c>
      <c r="E767" s="22">
        <f>+INDEX('LISTA DE PRECIOS EKM '!B:K,MATCH(C767,'LISTA DE PRECIOS EKM '!A:A,0),7)</f>
        <v>279900</v>
      </c>
      <c r="F767" s="22">
        <f>+INDEX('LISTA DE PRECIOS EKM '!B:K,MATCH(C767,'LISTA DE PRECIOS EKM '!A:A,0),9)</f>
        <v>289900</v>
      </c>
      <c r="G767" s="22" t="str">
        <f>+IF(ISNUMBER(MATCH(C767,Precios!C:C,0)),"Sí está", "No está")</f>
        <v>No está</v>
      </c>
    </row>
    <row r="768" spans="1:7" hidden="1">
      <c r="A768" s="20">
        <v>745858</v>
      </c>
      <c r="B768" s="22" t="s">
        <v>5997</v>
      </c>
      <c r="C768" s="22" t="s">
        <v>5998</v>
      </c>
      <c r="D768" s="63">
        <f>+INDEX('LISTA DE PRECIOS EKM '!A:K,MATCH(C768,'LISTA DE PRECIOS EKM '!A:A,0),MATCH($D$1,'LISTA DE PRECIOS EKM '!$1:$1,0))</f>
        <v>439900</v>
      </c>
      <c r="E768" s="22">
        <f>+INDEX('LISTA DE PRECIOS EKM '!B:K,MATCH(C768,'LISTA DE PRECIOS EKM '!A:A,0),7)</f>
        <v>449900</v>
      </c>
      <c r="F768" s="22">
        <f>+INDEX('LISTA DE PRECIOS EKM '!B:K,MATCH(C768,'LISTA DE PRECIOS EKM '!A:A,0),9)</f>
        <v>479900</v>
      </c>
      <c r="G768" s="22" t="str">
        <f>+IF(ISNUMBER(MATCH(C768,Precios!C:C,0)),"Sí está", "No está")</f>
        <v>No está</v>
      </c>
    </row>
    <row r="769" spans="1:7" hidden="1">
      <c r="A769" s="20">
        <v>745859</v>
      </c>
      <c r="B769" s="22" t="s">
        <v>5997</v>
      </c>
      <c r="C769" s="22" t="s">
        <v>5998</v>
      </c>
      <c r="D769" s="63">
        <f>+INDEX('LISTA DE PRECIOS EKM '!A:K,MATCH(C769,'LISTA DE PRECIOS EKM '!A:A,0),MATCH($D$1,'LISTA DE PRECIOS EKM '!$1:$1,0))</f>
        <v>439900</v>
      </c>
      <c r="E769" s="22">
        <f>+INDEX('LISTA DE PRECIOS EKM '!B:K,MATCH(C769,'LISTA DE PRECIOS EKM '!A:A,0),7)</f>
        <v>449900</v>
      </c>
      <c r="F769" s="22">
        <f>+INDEX('LISTA DE PRECIOS EKM '!B:K,MATCH(C769,'LISTA DE PRECIOS EKM '!A:A,0),9)</f>
        <v>479900</v>
      </c>
      <c r="G769" s="22" t="str">
        <f>+IF(ISNUMBER(MATCH(C769,Precios!C:C,0)),"Sí está", "No está")</f>
        <v>No está</v>
      </c>
    </row>
    <row r="770" spans="1:7" hidden="1">
      <c r="A770" s="20">
        <v>745860</v>
      </c>
      <c r="B770" s="22" t="s">
        <v>5999</v>
      </c>
      <c r="C770" s="22" t="s">
        <v>6000</v>
      </c>
      <c r="D770" s="63">
        <f>+INDEX('LISTA DE PRECIOS EKM '!A:K,MATCH(C770,'LISTA DE PRECIOS EKM '!A:A,0),MATCH($D$1,'LISTA DE PRECIOS EKM '!$1:$1,0))</f>
        <v>439900</v>
      </c>
      <c r="E770" s="22">
        <f>+INDEX('LISTA DE PRECIOS EKM '!B:K,MATCH(C770,'LISTA DE PRECIOS EKM '!A:A,0),7)</f>
        <v>449900</v>
      </c>
      <c r="F770" s="22">
        <f>+INDEX('LISTA DE PRECIOS EKM '!B:K,MATCH(C770,'LISTA DE PRECIOS EKM '!A:A,0),9)</f>
        <v>479900</v>
      </c>
      <c r="G770" s="22" t="str">
        <f>+IF(ISNUMBER(MATCH(C770,Precios!C:C,0)),"Sí está", "No está")</f>
        <v>No está</v>
      </c>
    </row>
    <row r="771" spans="1:7" hidden="1">
      <c r="A771" s="20">
        <v>745861</v>
      </c>
      <c r="B771" s="22" t="s">
        <v>5999</v>
      </c>
      <c r="C771" s="22" t="s">
        <v>6000</v>
      </c>
      <c r="D771" s="63">
        <f>+INDEX('LISTA DE PRECIOS EKM '!A:K,MATCH(C771,'LISTA DE PRECIOS EKM '!A:A,0),MATCH($D$1,'LISTA DE PRECIOS EKM '!$1:$1,0))</f>
        <v>439900</v>
      </c>
      <c r="E771" s="22">
        <f>+INDEX('LISTA DE PRECIOS EKM '!B:K,MATCH(C771,'LISTA DE PRECIOS EKM '!A:A,0),7)</f>
        <v>449900</v>
      </c>
      <c r="F771" s="22">
        <f>+INDEX('LISTA DE PRECIOS EKM '!B:K,MATCH(C771,'LISTA DE PRECIOS EKM '!A:A,0),9)</f>
        <v>479900</v>
      </c>
      <c r="G771" s="22" t="str">
        <f>+IF(ISNUMBER(MATCH(C771,Precios!C:C,0)),"Sí está", "No está")</f>
        <v>No está</v>
      </c>
    </row>
    <row r="772" spans="1:7" hidden="1">
      <c r="A772" s="20">
        <v>745862</v>
      </c>
      <c r="B772" s="22" t="s">
        <v>6001</v>
      </c>
      <c r="C772" s="22" t="s">
        <v>6002</v>
      </c>
      <c r="D772" s="63">
        <f>+INDEX('LISTA DE PRECIOS EKM '!A:K,MATCH(C772,'LISTA DE PRECIOS EKM '!A:A,0),MATCH($D$1,'LISTA DE PRECIOS EKM '!$1:$1,0))</f>
        <v>169900</v>
      </c>
      <c r="E772" s="22">
        <f>+INDEX('LISTA DE PRECIOS EKM '!B:K,MATCH(C772,'LISTA DE PRECIOS EKM '!A:A,0),7)</f>
        <v>169900</v>
      </c>
      <c r="F772" s="22">
        <f>+INDEX('LISTA DE PRECIOS EKM '!B:K,MATCH(C772,'LISTA DE PRECIOS EKM '!A:A,0),9)</f>
        <v>179900</v>
      </c>
      <c r="G772" s="22" t="str">
        <f>+IF(ISNUMBER(MATCH(C772,Precios!C:C,0)),"Sí está", "No está")</f>
        <v>No está</v>
      </c>
    </row>
    <row r="773" spans="1:7" hidden="1">
      <c r="A773" s="20">
        <v>745863</v>
      </c>
      <c r="B773" s="22" t="s">
        <v>6001</v>
      </c>
      <c r="C773" s="22" t="s">
        <v>6002</v>
      </c>
      <c r="D773" s="63">
        <f>+INDEX('LISTA DE PRECIOS EKM '!A:K,MATCH(C773,'LISTA DE PRECIOS EKM '!A:A,0),MATCH($D$1,'LISTA DE PRECIOS EKM '!$1:$1,0))</f>
        <v>169900</v>
      </c>
      <c r="E773" s="22">
        <f>+INDEX('LISTA DE PRECIOS EKM '!B:K,MATCH(C773,'LISTA DE PRECIOS EKM '!A:A,0),7)</f>
        <v>169900</v>
      </c>
      <c r="F773" s="22">
        <f>+INDEX('LISTA DE PRECIOS EKM '!B:K,MATCH(C773,'LISTA DE PRECIOS EKM '!A:A,0),9)</f>
        <v>179900</v>
      </c>
      <c r="G773" s="22" t="str">
        <f>+IF(ISNUMBER(MATCH(C773,Precios!C:C,0)),"Sí está", "No está")</f>
        <v>No está</v>
      </c>
    </row>
    <row r="774" spans="1:7" hidden="1">
      <c r="A774" s="20">
        <v>745884</v>
      </c>
      <c r="B774" s="22" t="s">
        <v>6010</v>
      </c>
      <c r="C774" s="22" t="s">
        <v>6011</v>
      </c>
      <c r="D774" s="63">
        <f>+INDEX('LISTA DE PRECIOS EKM '!A:K,MATCH(C774,'LISTA DE PRECIOS EKM '!A:A,0),MATCH($D$1,'LISTA DE PRECIOS EKM '!$1:$1,0))</f>
        <v>449900</v>
      </c>
      <c r="E774" s="22">
        <f>+INDEX('LISTA DE PRECIOS EKM '!B:K,MATCH(C774,'LISTA DE PRECIOS EKM '!A:A,0),7)</f>
        <v>459900</v>
      </c>
      <c r="F774" s="22">
        <f>+INDEX('LISTA DE PRECIOS EKM '!B:K,MATCH(C774,'LISTA DE PRECIOS EKM '!A:A,0),9)</f>
        <v>489900</v>
      </c>
      <c r="G774" s="22" t="str">
        <f>+IF(ISNUMBER(MATCH(C774,Precios!C:C,0)),"Sí está", "No está")</f>
        <v>No está</v>
      </c>
    </row>
    <row r="775" spans="1:7" hidden="1">
      <c r="A775" s="20">
        <v>745885</v>
      </c>
      <c r="B775" s="22" t="s">
        <v>6010</v>
      </c>
      <c r="C775" s="22" t="s">
        <v>6011</v>
      </c>
      <c r="D775" s="63">
        <f>+INDEX('LISTA DE PRECIOS EKM '!A:K,MATCH(C775,'LISTA DE PRECIOS EKM '!A:A,0),MATCH($D$1,'LISTA DE PRECIOS EKM '!$1:$1,0))</f>
        <v>449900</v>
      </c>
      <c r="E775" s="22">
        <f>+INDEX('LISTA DE PRECIOS EKM '!B:K,MATCH(C775,'LISTA DE PRECIOS EKM '!A:A,0),7)</f>
        <v>459900</v>
      </c>
      <c r="F775" s="22">
        <f>+INDEX('LISTA DE PRECIOS EKM '!B:K,MATCH(C775,'LISTA DE PRECIOS EKM '!A:A,0),9)</f>
        <v>489900</v>
      </c>
      <c r="G775" s="22" t="str">
        <f>+IF(ISNUMBER(MATCH(C775,Precios!C:C,0)),"Sí está", "No está")</f>
        <v>No está</v>
      </c>
    </row>
    <row r="776" spans="1:7" hidden="1">
      <c r="A776" s="20">
        <v>745890</v>
      </c>
      <c r="B776" s="22" t="s">
        <v>6014</v>
      </c>
      <c r="C776" s="22" t="s">
        <v>6015</v>
      </c>
      <c r="D776" s="63">
        <f>+INDEX('LISTA DE PRECIOS EKM '!A:K,MATCH(C776,'LISTA DE PRECIOS EKM '!A:A,0),MATCH($D$1,'LISTA DE PRECIOS EKM '!$1:$1,0))</f>
        <v>759900</v>
      </c>
      <c r="E776" s="22">
        <f>+INDEX('LISTA DE PRECIOS EKM '!B:K,MATCH(C776,'LISTA DE PRECIOS EKM '!A:A,0),7)</f>
        <v>789900</v>
      </c>
      <c r="F776" s="22">
        <f>+INDEX('LISTA DE PRECIOS EKM '!B:K,MATCH(C776,'LISTA DE PRECIOS EKM '!A:A,0),9)</f>
        <v>829900</v>
      </c>
      <c r="G776" s="22" t="str">
        <f>+IF(ISNUMBER(MATCH(C776,Precios!C:C,0)),"Sí está", "No está")</f>
        <v>No está</v>
      </c>
    </row>
    <row r="777" spans="1:7" hidden="1">
      <c r="A777" s="20">
        <v>745891</v>
      </c>
      <c r="B777" s="22" t="s">
        <v>6014</v>
      </c>
      <c r="C777" s="22" t="s">
        <v>6015</v>
      </c>
      <c r="D777" s="63">
        <f>+INDEX('LISTA DE PRECIOS EKM '!A:K,MATCH(C777,'LISTA DE PRECIOS EKM '!A:A,0),MATCH($D$1,'LISTA DE PRECIOS EKM '!$1:$1,0))</f>
        <v>759900</v>
      </c>
      <c r="E777" s="22">
        <f>+INDEX('LISTA DE PRECIOS EKM '!B:K,MATCH(C777,'LISTA DE PRECIOS EKM '!A:A,0),7)</f>
        <v>789900</v>
      </c>
      <c r="F777" s="22">
        <f>+INDEX('LISTA DE PRECIOS EKM '!B:K,MATCH(C777,'LISTA DE PRECIOS EKM '!A:A,0),9)</f>
        <v>829900</v>
      </c>
      <c r="G777" s="22" t="str">
        <f>+IF(ISNUMBER(MATCH(C777,Precios!C:C,0)),"Sí está", "No está")</f>
        <v>No está</v>
      </c>
    </row>
    <row r="778" spans="1:7" hidden="1">
      <c r="A778" s="20">
        <v>750429</v>
      </c>
      <c r="B778" s="22" t="s">
        <v>6025</v>
      </c>
      <c r="C778" s="22" t="s">
        <v>6026</v>
      </c>
      <c r="D778" s="63">
        <f>+INDEX('LISTA DE PRECIOS EKM '!A:K,MATCH(C778,'LISTA DE PRECIOS EKM '!A:A,0),MATCH($D$1,'LISTA DE PRECIOS EKM '!$1:$1,0))</f>
        <v>269900</v>
      </c>
      <c r="E778" s="22">
        <f>+INDEX('LISTA DE PRECIOS EKM '!B:K,MATCH(C778,'LISTA DE PRECIOS EKM '!A:A,0),7)</f>
        <v>279900</v>
      </c>
      <c r="F778" s="22">
        <f>+INDEX('LISTA DE PRECIOS EKM '!B:K,MATCH(C778,'LISTA DE PRECIOS EKM '!A:A,0),9)</f>
        <v>289900</v>
      </c>
      <c r="G778" s="22" t="str">
        <f>+IF(ISNUMBER(MATCH(C778,Precios!C:C,0)),"Sí está", "No está")</f>
        <v>No está</v>
      </c>
    </row>
    <row r="779" spans="1:7" hidden="1">
      <c r="A779" s="20">
        <v>750430</v>
      </c>
      <c r="B779" s="22" t="s">
        <v>6025</v>
      </c>
      <c r="C779" s="22" t="s">
        <v>6026</v>
      </c>
      <c r="D779" s="63">
        <f>+INDEX('LISTA DE PRECIOS EKM '!A:K,MATCH(C779,'LISTA DE PRECIOS EKM '!A:A,0),MATCH($D$1,'LISTA DE PRECIOS EKM '!$1:$1,0))</f>
        <v>269900</v>
      </c>
      <c r="E779" s="22">
        <f>+INDEX('LISTA DE PRECIOS EKM '!B:K,MATCH(C779,'LISTA DE PRECIOS EKM '!A:A,0),7)</f>
        <v>279900</v>
      </c>
      <c r="F779" s="22">
        <f>+INDEX('LISTA DE PRECIOS EKM '!B:K,MATCH(C779,'LISTA DE PRECIOS EKM '!A:A,0),9)</f>
        <v>289900</v>
      </c>
      <c r="G779" s="22" t="str">
        <f>+IF(ISNUMBER(MATCH(C779,Precios!C:C,0)),"Sí está", "No está")</f>
        <v>No está</v>
      </c>
    </row>
    <row r="780" spans="1:7" hidden="1">
      <c r="A780" s="20">
        <v>750433</v>
      </c>
      <c r="B780" s="22" t="s">
        <v>6028</v>
      </c>
      <c r="C780" s="22" t="s">
        <v>6029</v>
      </c>
      <c r="D780" s="63">
        <f>+INDEX('LISTA DE PRECIOS EKM '!A:K,MATCH(C780,'LISTA DE PRECIOS EKM '!A:A,0),MATCH($D$1,'LISTA DE PRECIOS EKM '!$1:$1,0))</f>
        <v>429900</v>
      </c>
      <c r="E780" s="22">
        <f>+INDEX('LISTA DE PRECIOS EKM '!B:K,MATCH(C780,'LISTA DE PRECIOS EKM '!A:A,0),7)</f>
        <v>439900</v>
      </c>
      <c r="F780" s="22">
        <f>+INDEX('LISTA DE PRECIOS EKM '!B:K,MATCH(C780,'LISTA DE PRECIOS EKM '!A:A,0),9)</f>
        <v>469900</v>
      </c>
      <c r="G780" s="22" t="str">
        <f>+IF(ISNUMBER(MATCH(C780,Precios!C:C,0)),"Sí está", "No está")</f>
        <v>No está</v>
      </c>
    </row>
    <row r="781" spans="1:7" hidden="1">
      <c r="A781" s="20">
        <v>750434</v>
      </c>
      <c r="B781" s="22" t="s">
        <v>6028</v>
      </c>
      <c r="C781" s="22" t="s">
        <v>6029</v>
      </c>
      <c r="D781" s="63">
        <f>+INDEX('LISTA DE PRECIOS EKM '!A:K,MATCH(C781,'LISTA DE PRECIOS EKM '!A:A,0),MATCH($D$1,'LISTA DE PRECIOS EKM '!$1:$1,0))</f>
        <v>429900</v>
      </c>
      <c r="E781" s="22">
        <f>+INDEX('LISTA DE PRECIOS EKM '!B:K,MATCH(C781,'LISTA DE PRECIOS EKM '!A:A,0),7)</f>
        <v>439900</v>
      </c>
      <c r="F781" s="22">
        <f>+INDEX('LISTA DE PRECIOS EKM '!B:K,MATCH(C781,'LISTA DE PRECIOS EKM '!A:A,0),9)</f>
        <v>469900</v>
      </c>
      <c r="G781" s="22" t="str">
        <f>+IF(ISNUMBER(MATCH(C781,Precios!C:C,0)),"Sí está", "No está")</f>
        <v>No está</v>
      </c>
    </row>
    <row r="782" spans="1:7" hidden="1">
      <c r="A782" s="20">
        <v>750435</v>
      </c>
      <c r="B782" s="22" t="s">
        <v>6030</v>
      </c>
      <c r="C782" s="22" t="s">
        <v>6031</v>
      </c>
      <c r="D782" s="63">
        <f>+INDEX('LISTA DE PRECIOS EKM '!A:K,MATCH(C782,'LISTA DE PRECIOS EKM '!A:A,0),MATCH($D$1,'LISTA DE PRECIOS EKM '!$1:$1,0))</f>
        <v>429900</v>
      </c>
      <c r="E782" s="22">
        <f>+INDEX('LISTA DE PRECIOS EKM '!B:K,MATCH(C782,'LISTA DE PRECIOS EKM '!A:A,0),7)</f>
        <v>439900</v>
      </c>
      <c r="F782" s="22">
        <f>+INDEX('LISTA DE PRECIOS EKM '!B:K,MATCH(C782,'LISTA DE PRECIOS EKM '!A:A,0),9)</f>
        <v>469900</v>
      </c>
      <c r="G782" s="22" t="str">
        <f>+IF(ISNUMBER(MATCH(C782,Precios!C:C,0)),"Sí está", "No está")</f>
        <v>No está</v>
      </c>
    </row>
    <row r="783" spans="1:7" hidden="1">
      <c r="A783" s="20">
        <v>764312</v>
      </c>
      <c r="B783" s="22" t="s">
        <v>6030</v>
      </c>
      <c r="C783" s="22" t="s">
        <v>6031</v>
      </c>
      <c r="D783" s="63">
        <f>+INDEX('LISTA DE PRECIOS EKM '!A:K,MATCH(C783,'LISTA DE PRECIOS EKM '!A:A,0),MATCH($D$1,'LISTA DE PRECIOS EKM '!$1:$1,0))</f>
        <v>429900</v>
      </c>
      <c r="E783" s="22">
        <f>+INDEX('LISTA DE PRECIOS EKM '!B:K,MATCH(C783,'LISTA DE PRECIOS EKM '!A:A,0),7)</f>
        <v>439900</v>
      </c>
      <c r="F783" s="22">
        <f>+INDEX('LISTA DE PRECIOS EKM '!B:K,MATCH(C783,'LISTA DE PRECIOS EKM '!A:A,0),9)</f>
        <v>469900</v>
      </c>
      <c r="G783" s="22" t="str">
        <f>+IF(ISNUMBER(MATCH(C783,Precios!C:C,0)),"Sí está", "No está")</f>
        <v>No está</v>
      </c>
    </row>
    <row r="784" spans="1:7" hidden="1">
      <c r="A784" s="20">
        <v>764315</v>
      </c>
      <c r="B784" s="22" t="s">
        <v>6033</v>
      </c>
      <c r="C784" s="22" t="s">
        <v>6034</v>
      </c>
      <c r="D784" s="63">
        <f>+INDEX('LISTA DE PRECIOS EKM '!A:K,MATCH(C784,'LISTA DE PRECIOS EKM '!A:A,0),MATCH($D$1,'LISTA DE PRECIOS EKM '!$1:$1,0))</f>
        <v>169900</v>
      </c>
      <c r="E784" s="22">
        <f>+INDEX('LISTA DE PRECIOS EKM '!B:K,MATCH(C784,'LISTA DE PRECIOS EKM '!A:A,0),7)</f>
        <v>169900</v>
      </c>
      <c r="F784" s="22">
        <f>+INDEX('LISTA DE PRECIOS EKM '!B:K,MATCH(C784,'LISTA DE PRECIOS EKM '!A:A,0),9)</f>
        <v>179900</v>
      </c>
      <c r="G784" s="22" t="str">
        <f>+IF(ISNUMBER(MATCH(C784,Precios!C:C,0)),"Sí está", "No está")</f>
        <v>No está</v>
      </c>
    </row>
    <row r="785" spans="1:7" hidden="1">
      <c r="A785" s="20">
        <v>764316</v>
      </c>
      <c r="B785" s="22" t="s">
        <v>6033</v>
      </c>
      <c r="C785" s="22" t="s">
        <v>6034</v>
      </c>
      <c r="D785" s="63">
        <f>+INDEX('LISTA DE PRECIOS EKM '!A:K,MATCH(C785,'LISTA DE PRECIOS EKM '!A:A,0),MATCH($D$1,'LISTA DE PRECIOS EKM '!$1:$1,0))</f>
        <v>169900</v>
      </c>
      <c r="E785" s="22">
        <f>+INDEX('LISTA DE PRECIOS EKM '!B:K,MATCH(C785,'LISTA DE PRECIOS EKM '!A:A,0),7)</f>
        <v>169900</v>
      </c>
      <c r="F785" s="22">
        <f>+INDEX('LISTA DE PRECIOS EKM '!B:K,MATCH(C785,'LISTA DE PRECIOS EKM '!A:A,0),9)</f>
        <v>179900</v>
      </c>
      <c r="G785" s="22" t="str">
        <f>+IF(ISNUMBER(MATCH(C785,Precios!C:C,0)),"Sí está", "No está")</f>
        <v>No está</v>
      </c>
    </row>
    <row r="786" spans="1:7" hidden="1">
      <c r="A786" s="20">
        <v>764317</v>
      </c>
      <c r="B786" s="22" t="s">
        <v>6035</v>
      </c>
      <c r="C786" s="22" t="s">
        <v>6036</v>
      </c>
      <c r="D786" s="63">
        <f>+INDEX('LISTA DE PRECIOS EKM '!A:K,MATCH(C786,'LISTA DE PRECIOS EKM '!A:A,0),MATCH($D$1,'LISTA DE PRECIOS EKM '!$1:$1,0))</f>
        <v>439900</v>
      </c>
      <c r="E786" s="22">
        <f>+INDEX('LISTA DE PRECIOS EKM '!B:K,MATCH(C786,'LISTA DE PRECIOS EKM '!A:A,0),7)</f>
        <v>449900</v>
      </c>
      <c r="F786" s="22">
        <f>+INDEX('LISTA DE PRECIOS EKM '!B:K,MATCH(C786,'LISTA DE PRECIOS EKM '!A:A,0),9)</f>
        <v>479900</v>
      </c>
      <c r="G786" s="22" t="str">
        <f>+IF(ISNUMBER(MATCH(C786,Precios!C:C,0)),"Sí está", "No está")</f>
        <v>No está</v>
      </c>
    </row>
    <row r="787" spans="1:7" hidden="1">
      <c r="A787" s="20">
        <v>764318</v>
      </c>
      <c r="B787" s="22" t="s">
        <v>6035</v>
      </c>
      <c r="C787" s="22" t="s">
        <v>6036</v>
      </c>
      <c r="D787" s="63">
        <f>+INDEX('LISTA DE PRECIOS EKM '!A:K,MATCH(C787,'LISTA DE PRECIOS EKM '!A:A,0),MATCH($D$1,'LISTA DE PRECIOS EKM '!$1:$1,0))</f>
        <v>439900</v>
      </c>
      <c r="E787" s="22">
        <f>+INDEX('LISTA DE PRECIOS EKM '!B:K,MATCH(C787,'LISTA DE PRECIOS EKM '!A:A,0),7)</f>
        <v>449900</v>
      </c>
      <c r="F787" s="22">
        <f>+INDEX('LISTA DE PRECIOS EKM '!B:K,MATCH(C787,'LISTA DE PRECIOS EKM '!A:A,0),9)</f>
        <v>479900</v>
      </c>
      <c r="G787" s="22" t="str">
        <f>+IF(ISNUMBER(MATCH(C787,Precios!C:C,0)),"Sí está", "No está")</f>
        <v>No está</v>
      </c>
    </row>
    <row r="788" spans="1:7" hidden="1">
      <c r="A788" s="20">
        <v>764319</v>
      </c>
      <c r="B788" s="22" t="s">
        <v>6037</v>
      </c>
      <c r="C788" s="22" t="s">
        <v>6038</v>
      </c>
      <c r="D788" s="63">
        <f>+INDEX('LISTA DE PRECIOS EKM '!A:K,MATCH(C788,'LISTA DE PRECIOS EKM '!A:A,0),MATCH($D$1,'LISTA DE PRECIOS EKM '!$1:$1,0))</f>
        <v>269900</v>
      </c>
      <c r="E788" s="22">
        <f>+INDEX('LISTA DE PRECIOS EKM '!B:K,MATCH(C788,'LISTA DE PRECIOS EKM '!A:A,0),7)</f>
        <v>279900</v>
      </c>
      <c r="F788" s="22">
        <f>+INDEX('LISTA DE PRECIOS EKM '!B:K,MATCH(C788,'LISTA DE PRECIOS EKM '!A:A,0),9)</f>
        <v>289900</v>
      </c>
      <c r="G788" s="22" t="str">
        <f>+IF(ISNUMBER(MATCH(C788,Precios!C:C,0)),"Sí está", "No está")</f>
        <v>No está</v>
      </c>
    </row>
    <row r="789" spans="1:7" hidden="1">
      <c r="A789" s="20">
        <v>764320</v>
      </c>
      <c r="B789" s="22" t="s">
        <v>6037</v>
      </c>
      <c r="C789" s="22" t="s">
        <v>6038</v>
      </c>
      <c r="D789" s="63">
        <f>+INDEX('LISTA DE PRECIOS EKM '!A:K,MATCH(C789,'LISTA DE PRECIOS EKM '!A:A,0),MATCH($D$1,'LISTA DE PRECIOS EKM '!$1:$1,0))</f>
        <v>269900</v>
      </c>
      <c r="E789" s="22">
        <f>+INDEX('LISTA DE PRECIOS EKM '!B:K,MATCH(C789,'LISTA DE PRECIOS EKM '!A:A,0),7)</f>
        <v>279900</v>
      </c>
      <c r="F789" s="22">
        <f>+INDEX('LISTA DE PRECIOS EKM '!B:K,MATCH(C789,'LISTA DE PRECIOS EKM '!A:A,0),9)</f>
        <v>289900</v>
      </c>
      <c r="G789" s="22" t="str">
        <f>+IF(ISNUMBER(MATCH(C789,Precios!C:C,0)),"Sí está", "No está")</f>
        <v>No está</v>
      </c>
    </row>
    <row r="790" spans="1:7" hidden="1">
      <c r="A790" s="20">
        <v>764321</v>
      </c>
      <c r="B790" s="22" t="s">
        <v>6039</v>
      </c>
      <c r="C790" s="22" t="s">
        <v>6040</v>
      </c>
      <c r="D790" s="63">
        <f>+INDEX('LISTA DE PRECIOS EKM '!A:K,MATCH(C790,'LISTA DE PRECIOS EKM '!A:A,0),MATCH($D$1,'LISTA DE PRECIOS EKM '!$1:$1,0))</f>
        <v>169900</v>
      </c>
      <c r="E790" s="22">
        <f>+INDEX('LISTA DE PRECIOS EKM '!B:K,MATCH(C790,'LISTA DE PRECIOS EKM '!A:A,0),7)</f>
        <v>169900</v>
      </c>
      <c r="F790" s="22">
        <f>+INDEX('LISTA DE PRECIOS EKM '!B:K,MATCH(C790,'LISTA DE PRECIOS EKM '!A:A,0),9)</f>
        <v>179900</v>
      </c>
      <c r="G790" s="22" t="str">
        <f>+IF(ISNUMBER(MATCH(C790,Precios!C:C,0)),"Sí está", "No está")</f>
        <v>No está</v>
      </c>
    </row>
    <row r="791" spans="1:7" hidden="1">
      <c r="A791" s="20">
        <v>764331</v>
      </c>
      <c r="B791" s="22" t="s">
        <v>6039</v>
      </c>
      <c r="C791" s="22" t="s">
        <v>6040</v>
      </c>
      <c r="D791" s="63">
        <f>+INDEX('LISTA DE PRECIOS EKM '!A:K,MATCH(C791,'LISTA DE PRECIOS EKM '!A:A,0),MATCH($D$1,'LISTA DE PRECIOS EKM '!$1:$1,0))</f>
        <v>169900</v>
      </c>
      <c r="E791" s="22">
        <f>+INDEX('LISTA DE PRECIOS EKM '!B:K,MATCH(C791,'LISTA DE PRECIOS EKM '!A:A,0),7)</f>
        <v>169900</v>
      </c>
      <c r="F791" s="22">
        <f>+INDEX('LISTA DE PRECIOS EKM '!B:K,MATCH(C791,'LISTA DE PRECIOS EKM '!A:A,0),9)</f>
        <v>179900</v>
      </c>
      <c r="G791" s="22" t="str">
        <f>+IF(ISNUMBER(MATCH(C791,Precios!C:C,0)),"Sí está", "No está")</f>
        <v>No está</v>
      </c>
    </row>
    <row r="792" spans="1:7" hidden="1">
      <c r="A792" s="20">
        <v>764332</v>
      </c>
      <c r="B792" s="22" t="s">
        <v>6041</v>
      </c>
      <c r="C792" s="22" t="s">
        <v>6042</v>
      </c>
      <c r="D792" s="63">
        <f>+INDEX('LISTA DE PRECIOS EKM '!A:K,MATCH(C792,'LISTA DE PRECIOS EKM '!A:A,0),MATCH($D$1,'LISTA DE PRECIOS EKM '!$1:$1,0))</f>
        <v>269900</v>
      </c>
      <c r="E792" s="22">
        <f>+INDEX('LISTA DE PRECIOS EKM '!B:K,MATCH(C792,'LISTA DE PRECIOS EKM '!A:A,0),7)</f>
        <v>279900</v>
      </c>
      <c r="F792" s="22">
        <f>+INDEX('LISTA DE PRECIOS EKM '!B:K,MATCH(C792,'LISTA DE PRECIOS EKM '!A:A,0),9)</f>
        <v>289900</v>
      </c>
      <c r="G792" s="22" t="str">
        <f>+IF(ISNUMBER(MATCH(C792,Precios!C:C,0)),"Sí está", "No está")</f>
        <v>No está</v>
      </c>
    </row>
    <row r="793" spans="1:7" hidden="1">
      <c r="A793" s="20">
        <v>764333</v>
      </c>
      <c r="B793" s="22" t="s">
        <v>6041</v>
      </c>
      <c r="C793" s="22" t="s">
        <v>6042</v>
      </c>
      <c r="D793" s="63">
        <f>+INDEX('LISTA DE PRECIOS EKM '!A:K,MATCH(C793,'LISTA DE PRECIOS EKM '!A:A,0),MATCH($D$1,'LISTA DE PRECIOS EKM '!$1:$1,0))</f>
        <v>269900</v>
      </c>
      <c r="E793" s="22">
        <f>+INDEX('LISTA DE PRECIOS EKM '!B:K,MATCH(C793,'LISTA DE PRECIOS EKM '!A:A,0),7)</f>
        <v>279900</v>
      </c>
      <c r="F793" s="22">
        <f>+INDEX('LISTA DE PRECIOS EKM '!B:K,MATCH(C793,'LISTA DE PRECIOS EKM '!A:A,0),9)</f>
        <v>289900</v>
      </c>
      <c r="G793" s="22" t="str">
        <f>+IF(ISNUMBER(MATCH(C793,Precios!C:C,0)),"Sí está", "No está")</f>
        <v>No está</v>
      </c>
    </row>
    <row r="794" spans="1:7" hidden="1">
      <c r="A794" s="20">
        <v>767133</v>
      </c>
      <c r="B794" s="22" t="s">
        <v>6045</v>
      </c>
      <c r="C794" s="22" t="s">
        <v>6046</v>
      </c>
      <c r="D794" s="63">
        <f>+INDEX('LISTA DE PRECIOS EKM '!A:K,MATCH(C794,'LISTA DE PRECIOS EKM '!A:A,0),MATCH($D$1,'LISTA DE PRECIOS EKM '!$1:$1,0))</f>
        <v>269900</v>
      </c>
      <c r="E794" s="22">
        <f>+INDEX('LISTA DE PRECIOS EKM '!B:K,MATCH(C794,'LISTA DE PRECIOS EKM '!A:A,0),7)</f>
        <v>279900</v>
      </c>
      <c r="F794" s="22">
        <f>+INDEX('LISTA DE PRECIOS EKM '!B:K,MATCH(C794,'LISTA DE PRECIOS EKM '!A:A,0),9)</f>
        <v>289900</v>
      </c>
      <c r="G794" s="22" t="str">
        <f>+IF(ISNUMBER(MATCH(C794,Precios!C:C,0)),"Sí está", "No está")</f>
        <v>No está</v>
      </c>
    </row>
    <row r="795" spans="1:7" hidden="1">
      <c r="A795" s="20">
        <v>767137</v>
      </c>
      <c r="B795" s="22" t="s">
        <v>6045</v>
      </c>
      <c r="C795" s="22" t="s">
        <v>6046</v>
      </c>
      <c r="D795" s="63">
        <f>+INDEX('LISTA DE PRECIOS EKM '!A:K,MATCH(C795,'LISTA DE PRECIOS EKM '!A:A,0),MATCH($D$1,'LISTA DE PRECIOS EKM '!$1:$1,0))</f>
        <v>269900</v>
      </c>
      <c r="E795" s="22">
        <f>+INDEX('LISTA DE PRECIOS EKM '!B:K,MATCH(C795,'LISTA DE PRECIOS EKM '!A:A,0),7)</f>
        <v>279900</v>
      </c>
      <c r="F795" s="22">
        <f>+INDEX('LISTA DE PRECIOS EKM '!B:K,MATCH(C795,'LISTA DE PRECIOS EKM '!A:A,0),9)</f>
        <v>289900</v>
      </c>
      <c r="G795" s="22" t="str">
        <f>+IF(ISNUMBER(MATCH(C795,Precios!C:C,0)),"Sí está", "No está")</f>
        <v>No está</v>
      </c>
    </row>
    <row r="796" spans="1:7" hidden="1">
      <c r="A796" s="20">
        <v>767148</v>
      </c>
      <c r="B796" s="22" t="s">
        <v>6049</v>
      </c>
      <c r="C796" s="22" t="s">
        <v>6050</v>
      </c>
      <c r="D796" s="63">
        <f>+INDEX('LISTA DE PRECIOS EKM '!A:K,MATCH(C796,'LISTA DE PRECIOS EKM '!A:A,0),MATCH($D$1,'LISTA DE PRECIOS EKM '!$1:$1,0))</f>
        <v>609900</v>
      </c>
      <c r="E796" s="22">
        <f>+INDEX('LISTA DE PRECIOS EKM '!B:K,MATCH(C796,'LISTA DE PRECIOS EKM '!A:A,0),7)</f>
        <v>629900</v>
      </c>
      <c r="F796" s="22">
        <f>+INDEX('LISTA DE PRECIOS EKM '!B:K,MATCH(C796,'LISTA DE PRECIOS EKM '!A:A,0),9)</f>
        <v>669900</v>
      </c>
      <c r="G796" s="22" t="str">
        <f>+IF(ISNUMBER(MATCH(C796,Precios!C:C,0)),"Sí está", "No está")</f>
        <v>No está</v>
      </c>
    </row>
    <row r="797" spans="1:7" hidden="1">
      <c r="A797" s="20">
        <v>767149</v>
      </c>
      <c r="B797" s="22" t="s">
        <v>6049</v>
      </c>
      <c r="C797" s="22" t="s">
        <v>6050</v>
      </c>
      <c r="D797" s="63">
        <f>+INDEX('LISTA DE PRECIOS EKM '!A:K,MATCH(C797,'LISTA DE PRECIOS EKM '!A:A,0),MATCH($D$1,'LISTA DE PRECIOS EKM '!$1:$1,0))</f>
        <v>609900</v>
      </c>
      <c r="E797" s="22">
        <f>+INDEX('LISTA DE PRECIOS EKM '!B:K,MATCH(C797,'LISTA DE PRECIOS EKM '!A:A,0),7)</f>
        <v>629900</v>
      </c>
      <c r="F797" s="22">
        <f>+INDEX('LISTA DE PRECIOS EKM '!B:K,MATCH(C797,'LISTA DE PRECIOS EKM '!A:A,0),9)</f>
        <v>669900</v>
      </c>
      <c r="G797" s="22" t="str">
        <f>+IF(ISNUMBER(MATCH(C797,Precios!C:C,0)),"Sí está", "No está")</f>
        <v>No está</v>
      </c>
    </row>
    <row r="798" spans="1:7" hidden="1">
      <c r="A798" s="20">
        <v>767152</v>
      </c>
      <c r="B798" s="22" t="s">
        <v>6052</v>
      </c>
      <c r="C798" s="22" t="s">
        <v>6053</v>
      </c>
      <c r="D798" s="63">
        <f>+INDEX('LISTA DE PRECIOS EKM '!A:K,MATCH(C798,'LISTA DE PRECIOS EKM '!A:A,0),MATCH($D$1,'LISTA DE PRECIOS EKM '!$1:$1,0))</f>
        <v>169900</v>
      </c>
      <c r="E798" s="22">
        <f>+INDEX('LISTA DE PRECIOS EKM '!B:K,MATCH(C798,'LISTA DE PRECIOS EKM '!A:A,0),7)</f>
        <v>169900</v>
      </c>
      <c r="F798" s="22">
        <f>+INDEX('LISTA DE PRECIOS EKM '!B:K,MATCH(C798,'LISTA DE PRECIOS EKM '!A:A,0),9)</f>
        <v>179900</v>
      </c>
      <c r="G798" s="22" t="str">
        <f>+IF(ISNUMBER(MATCH(C798,Precios!C:C,0)),"Sí está", "No está")</f>
        <v>No está</v>
      </c>
    </row>
    <row r="799" spans="1:7" hidden="1">
      <c r="A799" s="20">
        <v>767153</v>
      </c>
      <c r="B799" s="22" t="s">
        <v>6052</v>
      </c>
      <c r="C799" s="22" t="s">
        <v>6053</v>
      </c>
      <c r="D799" s="63">
        <f>+INDEX('LISTA DE PRECIOS EKM '!A:K,MATCH(C799,'LISTA DE PRECIOS EKM '!A:A,0),MATCH($D$1,'LISTA DE PRECIOS EKM '!$1:$1,0))</f>
        <v>169900</v>
      </c>
      <c r="E799" s="22">
        <f>+INDEX('LISTA DE PRECIOS EKM '!B:K,MATCH(C799,'LISTA DE PRECIOS EKM '!A:A,0),7)</f>
        <v>169900</v>
      </c>
      <c r="F799" s="22">
        <f>+INDEX('LISTA DE PRECIOS EKM '!B:K,MATCH(C799,'LISTA DE PRECIOS EKM '!A:A,0),9)</f>
        <v>179900</v>
      </c>
      <c r="G799" s="22" t="str">
        <f>+IF(ISNUMBER(MATCH(C799,Precios!C:C,0)),"Sí está", "No está")</f>
        <v>No está</v>
      </c>
    </row>
    <row r="800" spans="1:7" hidden="1">
      <c r="A800" s="20">
        <v>767162</v>
      </c>
      <c r="B800" s="22" t="s">
        <v>6058</v>
      </c>
      <c r="C800" s="22" t="s">
        <v>6059</v>
      </c>
      <c r="D800" s="63">
        <f>+INDEX('LISTA DE PRECIOS EKM '!A:K,MATCH(C800,'LISTA DE PRECIOS EKM '!A:A,0),MATCH($D$1,'LISTA DE PRECIOS EKM '!$1:$1,0))</f>
        <v>269900</v>
      </c>
      <c r="E800" s="22">
        <f>+INDEX('LISTA DE PRECIOS EKM '!B:K,MATCH(C800,'LISTA DE PRECIOS EKM '!A:A,0),7)</f>
        <v>279900</v>
      </c>
      <c r="F800" s="22">
        <f>+INDEX('LISTA DE PRECIOS EKM '!B:K,MATCH(C800,'LISTA DE PRECIOS EKM '!A:A,0),9)</f>
        <v>289900</v>
      </c>
      <c r="G800" s="22" t="str">
        <f>+IF(ISNUMBER(MATCH(C800,Precios!C:C,0)),"Sí está", "No está")</f>
        <v>No está</v>
      </c>
    </row>
    <row r="801" spans="1:7" hidden="1">
      <c r="A801" s="20">
        <v>767163</v>
      </c>
      <c r="B801" s="22" t="s">
        <v>6058</v>
      </c>
      <c r="C801" s="22" t="s">
        <v>6059</v>
      </c>
      <c r="D801" s="63">
        <f>+INDEX('LISTA DE PRECIOS EKM '!A:K,MATCH(C801,'LISTA DE PRECIOS EKM '!A:A,0),MATCH($D$1,'LISTA DE PRECIOS EKM '!$1:$1,0))</f>
        <v>269900</v>
      </c>
      <c r="E801" s="22">
        <f>+INDEX('LISTA DE PRECIOS EKM '!B:K,MATCH(C801,'LISTA DE PRECIOS EKM '!A:A,0),7)</f>
        <v>279900</v>
      </c>
      <c r="F801" s="22">
        <f>+INDEX('LISTA DE PRECIOS EKM '!B:K,MATCH(C801,'LISTA DE PRECIOS EKM '!A:A,0),9)</f>
        <v>289900</v>
      </c>
      <c r="G801" s="22" t="str">
        <f>+IF(ISNUMBER(MATCH(C801,Precios!C:C,0)),"Sí está", "No está")</f>
        <v>No está</v>
      </c>
    </row>
    <row r="802" spans="1:7" hidden="1">
      <c r="A802" s="20">
        <v>767164</v>
      </c>
      <c r="B802" s="22" t="s">
        <v>6060</v>
      </c>
      <c r="C802" s="22" t="s">
        <v>6061</v>
      </c>
      <c r="D802" s="63">
        <f>+INDEX('LISTA DE PRECIOS EKM '!A:K,MATCH(C802,'LISTA DE PRECIOS EKM '!A:A,0),MATCH($D$1,'LISTA DE PRECIOS EKM '!$1:$1,0))</f>
        <v>439900</v>
      </c>
      <c r="E802" s="22">
        <f>+INDEX('LISTA DE PRECIOS EKM '!B:K,MATCH(C802,'LISTA DE PRECIOS EKM '!A:A,0),7)</f>
        <v>449900</v>
      </c>
      <c r="F802" s="22">
        <f>+INDEX('LISTA DE PRECIOS EKM '!B:K,MATCH(C802,'LISTA DE PRECIOS EKM '!A:A,0),9)</f>
        <v>479900</v>
      </c>
      <c r="G802" s="22" t="str">
        <f>+IF(ISNUMBER(MATCH(C802,Precios!C:C,0)),"Sí está", "No está")</f>
        <v>No está</v>
      </c>
    </row>
    <row r="803" spans="1:7" hidden="1">
      <c r="A803" s="20">
        <v>788534</v>
      </c>
      <c r="B803" s="22" t="s">
        <v>6060</v>
      </c>
      <c r="C803" s="22" t="s">
        <v>6061</v>
      </c>
      <c r="D803" s="63">
        <f>+INDEX('LISTA DE PRECIOS EKM '!A:K,MATCH(C803,'LISTA DE PRECIOS EKM '!A:A,0),MATCH($D$1,'LISTA DE PRECIOS EKM '!$1:$1,0))</f>
        <v>439900</v>
      </c>
      <c r="E803" s="22">
        <f>+INDEX('LISTA DE PRECIOS EKM '!B:K,MATCH(C803,'LISTA DE PRECIOS EKM '!A:A,0),7)</f>
        <v>449900</v>
      </c>
      <c r="F803" s="22">
        <f>+INDEX('LISTA DE PRECIOS EKM '!B:K,MATCH(C803,'LISTA DE PRECIOS EKM '!A:A,0),9)</f>
        <v>479900</v>
      </c>
      <c r="G803" s="22" t="str">
        <f>+IF(ISNUMBER(MATCH(C803,Precios!C:C,0)),"Sí está", "No está")</f>
        <v>No está</v>
      </c>
    </row>
    <row r="804" spans="1:7" hidden="1">
      <c r="A804" s="20">
        <v>788535</v>
      </c>
      <c r="B804" s="22" t="s">
        <v>6062</v>
      </c>
      <c r="C804" s="22" t="s">
        <v>6063</v>
      </c>
      <c r="D804" s="63">
        <f>+INDEX('LISTA DE PRECIOS EKM '!A:K,MATCH(C804,'LISTA DE PRECIOS EKM '!A:A,0),MATCH($D$1,'LISTA DE PRECIOS EKM '!$1:$1,0))</f>
        <v>609900</v>
      </c>
      <c r="E804" s="22">
        <f>+INDEX('LISTA DE PRECIOS EKM '!B:K,MATCH(C804,'LISTA DE PRECIOS EKM '!A:A,0),7)</f>
        <v>629900</v>
      </c>
      <c r="F804" s="22">
        <f>+INDEX('LISTA DE PRECIOS EKM '!B:K,MATCH(C804,'LISTA DE PRECIOS EKM '!A:A,0),9)</f>
        <v>669900</v>
      </c>
      <c r="G804" s="22" t="str">
        <f>+IF(ISNUMBER(MATCH(C804,Precios!C:C,0)),"Sí está", "No está")</f>
        <v>No está</v>
      </c>
    </row>
    <row r="805" spans="1:7" hidden="1">
      <c r="A805" s="20">
        <v>788536</v>
      </c>
      <c r="B805" s="22" t="s">
        <v>6062</v>
      </c>
      <c r="C805" s="22" t="s">
        <v>6063</v>
      </c>
      <c r="D805" s="63">
        <f>+INDEX('LISTA DE PRECIOS EKM '!A:K,MATCH(C805,'LISTA DE PRECIOS EKM '!A:A,0),MATCH($D$1,'LISTA DE PRECIOS EKM '!$1:$1,0))</f>
        <v>609900</v>
      </c>
      <c r="E805" s="22">
        <f>+INDEX('LISTA DE PRECIOS EKM '!B:K,MATCH(C805,'LISTA DE PRECIOS EKM '!A:A,0),7)</f>
        <v>629900</v>
      </c>
      <c r="F805" s="22">
        <f>+INDEX('LISTA DE PRECIOS EKM '!B:K,MATCH(C805,'LISTA DE PRECIOS EKM '!A:A,0),9)</f>
        <v>669900</v>
      </c>
      <c r="G805" s="22" t="str">
        <f>+IF(ISNUMBER(MATCH(C805,Precios!C:C,0)),"Sí está", "No está")</f>
        <v>No está</v>
      </c>
    </row>
    <row r="806" spans="1:7" hidden="1">
      <c r="A806" s="20">
        <v>788562</v>
      </c>
      <c r="B806" s="22" t="s">
        <v>6064</v>
      </c>
      <c r="C806" s="22" t="s">
        <v>6065</v>
      </c>
      <c r="D806" s="63">
        <f>+INDEX('LISTA DE PRECIOS EKM '!A:K,MATCH(C806,'LISTA DE PRECIOS EKM '!A:A,0),MATCH($D$1,'LISTA DE PRECIOS EKM '!$1:$1,0))</f>
        <v>439900</v>
      </c>
      <c r="E806" s="22">
        <f>+INDEX('LISTA DE PRECIOS EKM '!B:K,MATCH(C806,'LISTA DE PRECIOS EKM '!A:A,0),7)</f>
        <v>449900</v>
      </c>
      <c r="F806" s="22">
        <f>+INDEX('LISTA DE PRECIOS EKM '!B:K,MATCH(C806,'LISTA DE PRECIOS EKM '!A:A,0),9)</f>
        <v>479900</v>
      </c>
      <c r="G806" s="22" t="str">
        <f>+IF(ISNUMBER(MATCH(C806,Precios!C:C,0)),"Sí está", "No está")</f>
        <v>No está</v>
      </c>
    </row>
    <row r="807" spans="1:7" hidden="1">
      <c r="A807" s="20">
        <v>788563</v>
      </c>
      <c r="B807" s="22" t="s">
        <v>6064</v>
      </c>
      <c r="C807" s="22" t="s">
        <v>6065</v>
      </c>
      <c r="D807" s="63">
        <f>+INDEX('LISTA DE PRECIOS EKM '!A:K,MATCH(C807,'LISTA DE PRECIOS EKM '!A:A,0),MATCH($D$1,'LISTA DE PRECIOS EKM '!$1:$1,0))</f>
        <v>439900</v>
      </c>
      <c r="E807" s="22">
        <f>+INDEX('LISTA DE PRECIOS EKM '!B:K,MATCH(C807,'LISTA DE PRECIOS EKM '!A:A,0),7)</f>
        <v>449900</v>
      </c>
      <c r="F807" s="22">
        <f>+INDEX('LISTA DE PRECIOS EKM '!B:K,MATCH(C807,'LISTA DE PRECIOS EKM '!A:A,0),9)</f>
        <v>479900</v>
      </c>
      <c r="G807" s="22" t="str">
        <f>+IF(ISNUMBER(MATCH(C807,Precios!C:C,0)),"Sí está", "No está")</f>
        <v>No está</v>
      </c>
    </row>
    <row r="808" spans="1:7" hidden="1">
      <c r="A808" s="20">
        <v>788564</v>
      </c>
      <c r="B808" s="22" t="s">
        <v>6066</v>
      </c>
      <c r="C808" s="22" t="s">
        <v>6067</v>
      </c>
      <c r="D808" s="63">
        <f>+INDEX('LISTA DE PRECIOS EKM '!A:K,MATCH(C808,'LISTA DE PRECIOS EKM '!A:A,0),MATCH($D$1,'LISTA DE PRECIOS EKM '!$1:$1,0))</f>
        <v>169900</v>
      </c>
      <c r="E808" s="22">
        <f>+INDEX('LISTA DE PRECIOS EKM '!B:K,MATCH(C808,'LISTA DE PRECIOS EKM '!A:A,0),7)</f>
        <v>169900</v>
      </c>
      <c r="F808" s="22">
        <f>+INDEX('LISTA DE PRECIOS EKM '!B:K,MATCH(C808,'LISTA DE PRECIOS EKM '!A:A,0),9)</f>
        <v>179900</v>
      </c>
      <c r="G808" s="22" t="str">
        <f>+IF(ISNUMBER(MATCH(C808,Precios!C:C,0)),"Sí está", "No está")</f>
        <v>No está</v>
      </c>
    </row>
    <row r="809" spans="1:7" hidden="1">
      <c r="A809" s="20">
        <v>788565</v>
      </c>
      <c r="B809" s="22" t="s">
        <v>6066</v>
      </c>
      <c r="C809" s="22" t="s">
        <v>6067</v>
      </c>
      <c r="D809" s="63">
        <f>+INDEX('LISTA DE PRECIOS EKM '!A:K,MATCH(C809,'LISTA DE PRECIOS EKM '!A:A,0),MATCH($D$1,'LISTA DE PRECIOS EKM '!$1:$1,0))</f>
        <v>169900</v>
      </c>
      <c r="E809" s="22">
        <f>+INDEX('LISTA DE PRECIOS EKM '!B:K,MATCH(C809,'LISTA DE PRECIOS EKM '!A:A,0),7)</f>
        <v>169900</v>
      </c>
      <c r="F809" s="22">
        <f>+INDEX('LISTA DE PRECIOS EKM '!B:K,MATCH(C809,'LISTA DE PRECIOS EKM '!A:A,0),9)</f>
        <v>179900</v>
      </c>
      <c r="G809" s="22" t="str">
        <f>+IF(ISNUMBER(MATCH(C809,Precios!C:C,0)),"Sí está", "No está")</f>
        <v>No está</v>
      </c>
    </row>
    <row r="810" spans="1:7" hidden="1">
      <c r="A810" s="20">
        <v>788566</v>
      </c>
      <c r="B810" s="22" t="s">
        <v>6068</v>
      </c>
      <c r="C810" s="22" t="s">
        <v>6069</v>
      </c>
      <c r="D810" s="63">
        <f>+INDEX('LISTA DE PRECIOS EKM '!A:K,MATCH(C810,'LISTA DE PRECIOS EKM '!A:A,0),MATCH($D$1,'LISTA DE PRECIOS EKM '!$1:$1,0))</f>
        <v>249900</v>
      </c>
      <c r="E810" s="22">
        <f>+INDEX('LISTA DE PRECIOS EKM '!B:K,MATCH(C810,'LISTA DE PRECIOS EKM '!A:A,0),7)</f>
        <v>259900</v>
      </c>
      <c r="F810" s="22">
        <f>+INDEX('LISTA DE PRECIOS EKM '!B:K,MATCH(C810,'LISTA DE PRECIOS EKM '!A:A,0),9)</f>
        <v>269900</v>
      </c>
      <c r="G810" s="22" t="str">
        <f>+IF(ISNUMBER(MATCH(C810,Precios!C:C,0)),"Sí está", "No está")</f>
        <v>No está</v>
      </c>
    </row>
    <row r="811" spans="1:7" hidden="1">
      <c r="A811" s="20">
        <v>788572</v>
      </c>
      <c r="B811" s="22" t="s">
        <v>6068</v>
      </c>
      <c r="C811" s="22" t="s">
        <v>6069</v>
      </c>
      <c r="D811" s="63">
        <f>+INDEX('LISTA DE PRECIOS EKM '!A:K,MATCH(C811,'LISTA DE PRECIOS EKM '!A:A,0),MATCH($D$1,'LISTA DE PRECIOS EKM '!$1:$1,0))</f>
        <v>249900</v>
      </c>
      <c r="E811" s="22">
        <f>+INDEX('LISTA DE PRECIOS EKM '!B:K,MATCH(C811,'LISTA DE PRECIOS EKM '!A:A,0),7)</f>
        <v>259900</v>
      </c>
      <c r="F811" s="22">
        <f>+INDEX('LISTA DE PRECIOS EKM '!B:K,MATCH(C811,'LISTA DE PRECIOS EKM '!A:A,0),9)</f>
        <v>269900</v>
      </c>
      <c r="G811" s="22" t="str">
        <f>+IF(ISNUMBER(MATCH(C811,Precios!C:C,0)),"Sí está", "No está")</f>
        <v>No está</v>
      </c>
    </row>
    <row r="812" spans="1:7" hidden="1">
      <c r="A812" s="20">
        <v>788573</v>
      </c>
      <c r="B812" s="22" t="s">
        <v>6070</v>
      </c>
      <c r="C812" s="22" t="s">
        <v>6071</v>
      </c>
      <c r="D812" s="63">
        <f>+INDEX('LISTA DE PRECIOS EKM '!A:K,MATCH(C812,'LISTA DE PRECIOS EKM '!A:A,0),MATCH($D$1,'LISTA DE PRECIOS EKM '!$1:$1,0))</f>
        <v>429900</v>
      </c>
      <c r="E812" s="22">
        <f>+INDEX('LISTA DE PRECIOS EKM '!B:K,MATCH(C812,'LISTA DE PRECIOS EKM '!A:A,0),7)</f>
        <v>439900</v>
      </c>
      <c r="F812" s="22">
        <f>+INDEX('LISTA DE PRECIOS EKM '!B:K,MATCH(C812,'LISTA DE PRECIOS EKM '!A:A,0),9)</f>
        <v>469900</v>
      </c>
      <c r="G812" s="22" t="str">
        <f>+IF(ISNUMBER(MATCH(C812,Precios!C:C,0)),"Sí está", "No está")</f>
        <v>No está</v>
      </c>
    </row>
    <row r="813" spans="1:7" hidden="1">
      <c r="A813" s="20">
        <v>788574</v>
      </c>
      <c r="B813" s="22" t="s">
        <v>6070</v>
      </c>
      <c r="C813" s="22" t="s">
        <v>6071</v>
      </c>
      <c r="D813" s="63">
        <f>+INDEX('LISTA DE PRECIOS EKM '!A:K,MATCH(C813,'LISTA DE PRECIOS EKM '!A:A,0),MATCH($D$1,'LISTA DE PRECIOS EKM '!$1:$1,0))</f>
        <v>429900</v>
      </c>
      <c r="E813" s="22">
        <f>+INDEX('LISTA DE PRECIOS EKM '!B:K,MATCH(C813,'LISTA DE PRECIOS EKM '!A:A,0),7)</f>
        <v>439900</v>
      </c>
      <c r="F813" s="22">
        <f>+INDEX('LISTA DE PRECIOS EKM '!B:K,MATCH(C813,'LISTA DE PRECIOS EKM '!A:A,0),9)</f>
        <v>469900</v>
      </c>
      <c r="G813" s="22" t="str">
        <f>+IF(ISNUMBER(MATCH(C813,Precios!C:C,0)),"Sí está", "No está")</f>
        <v>No está</v>
      </c>
    </row>
    <row r="814" spans="1:7" hidden="1">
      <c r="A814" s="20">
        <v>788575</v>
      </c>
      <c r="B814" s="22" t="s">
        <v>6072</v>
      </c>
      <c r="C814" s="22" t="s">
        <v>6073</v>
      </c>
      <c r="D814" s="63">
        <f>+INDEX('LISTA DE PRECIOS EKM '!A:K,MATCH(C814,'LISTA DE PRECIOS EKM '!A:A,0),MATCH($D$1,'LISTA DE PRECIOS EKM '!$1:$1,0))</f>
        <v>609900</v>
      </c>
      <c r="E814" s="22">
        <f>+INDEX('LISTA DE PRECIOS EKM '!B:K,MATCH(C814,'LISTA DE PRECIOS EKM '!A:A,0),7)</f>
        <v>629900</v>
      </c>
      <c r="F814" s="22">
        <f>+INDEX('LISTA DE PRECIOS EKM '!B:K,MATCH(C814,'LISTA DE PRECIOS EKM '!A:A,0),9)</f>
        <v>669900</v>
      </c>
      <c r="G814" s="22" t="str">
        <f>+IF(ISNUMBER(MATCH(C814,Precios!C:C,0)),"Sí está", "No está")</f>
        <v>No está</v>
      </c>
    </row>
    <row r="815" spans="1:7" hidden="1">
      <c r="A815" s="20">
        <v>788576</v>
      </c>
      <c r="B815" s="22" t="s">
        <v>6072</v>
      </c>
      <c r="C815" s="22" t="s">
        <v>6073</v>
      </c>
      <c r="D815" s="63">
        <f>+INDEX('LISTA DE PRECIOS EKM '!A:K,MATCH(C815,'LISTA DE PRECIOS EKM '!A:A,0),MATCH($D$1,'LISTA DE PRECIOS EKM '!$1:$1,0))</f>
        <v>609900</v>
      </c>
      <c r="E815" s="22">
        <f>+INDEX('LISTA DE PRECIOS EKM '!B:K,MATCH(C815,'LISTA DE PRECIOS EKM '!A:A,0),7)</f>
        <v>629900</v>
      </c>
      <c r="F815" s="22">
        <f>+INDEX('LISTA DE PRECIOS EKM '!B:K,MATCH(C815,'LISTA DE PRECIOS EKM '!A:A,0),9)</f>
        <v>669900</v>
      </c>
      <c r="G815" s="22" t="str">
        <f>+IF(ISNUMBER(MATCH(C815,Precios!C:C,0)),"Sí está", "No está")</f>
        <v>No está</v>
      </c>
    </row>
    <row r="816" spans="1:7" hidden="1">
      <c r="A816" s="20">
        <v>788577</v>
      </c>
      <c r="B816" s="22" t="s">
        <v>6074</v>
      </c>
      <c r="C816" s="22" t="s">
        <v>6075</v>
      </c>
      <c r="D816" s="63">
        <f>+INDEX('LISTA DE PRECIOS EKM '!A:K,MATCH(C816,'LISTA DE PRECIOS EKM '!A:A,0),MATCH($D$1,'LISTA DE PRECIOS EKM '!$1:$1,0))</f>
        <v>169900</v>
      </c>
      <c r="E816" s="22">
        <f>+INDEX('LISTA DE PRECIOS EKM '!B:K,MATCH(C816,'LISTA DE PRECIOS EKM '!A:A,0),7)</f>
        <v>169900</v>
      </c>
      <c r="F816" s="22">
        <f>+INDEX('LISTA DE PRECIOS EKM '!B:K,MATCH(C816,'LISTA DE PRECIOS EKM '!A:A,0),9)</f>
        <v>179900</v>
      </c>
      <c r="G816" s="22" t="str">
        <f>+IF(ISNUMBER(MATCH(C816,Precios!C:C,0)),"Sí está", "No está")</f>
        <v>No está</v>
      </c>
    </row>
    <row r="817" spans="1:7" hidden="1">
      <c r="A817" s="20">
        <v>788578</v>
      </c>
      <c r="B817" s="22" t="s">
        <v>6074</v>
      </c>
      <c r="C817" s="22" t="s">
        <v>6075</v>
      </c>
      <c r="D817" s="63">
        <f>+INDEX('LISTA DE PRECIOS EKM '!A:K,MATCH(C817,'LISTA DE PRECIOS EKM '!A:A,0),MATCH($D$1,'LISTA DE PRECIOS EKM '!$1:$1,0))</f>
        <v>169900</v>
      </c>
      <c r="E817" s="22">
        <f>+INDEX('LISTA DE PRECIOS EKM '!B:K,MATCH(C817,'LISTA DE PRECIOS EKM '!A:A,0),7)</f>
        <v>169900</v>
      </c>
      <c r="F817" s="22">
        <f>+INDEX('LISTA DE PRECIOS EKM '!B:K,MATCH(C817,'LISTA DE PRECIOS EKM '!A:A,0),9)</f>
        <v>179900</v>
      </c>
      <c r="G817" s="22" t="str">
        <f>+IF(ISNUMBER(MATCH(C817,Precios!C:C,0)),"Sí está", "No está")</f>
        <v>No está</v>
      </c>
    </row>
    <row r="818" spans="1:7" hidden="1">
      <c r="A818" s="20">
        <v>788579</v>
      </c>
      <c r="B818" s="22" t="s">
        <v>6076</v>
      </c>
      <c r="C818" s="22" t="s">
        <v>6077</v>
      </c>
      <c r="D818" s="63">
        <f>+INDEX('LISTA DE PRECIOS EKM '!A:K,MATCH(C818,'LISTA DE PRECIOS EKM '!A:A,0),MATCH($D$1,'LISTA DE PRECIOS EKM '!$1:$1,0))</f>
        <v>609900</v>
      </c>
      <c r="E818" s="22">
        <f>+INDEX('LISTA DE PRECIOS EKM '!B:K,MATCH(C818,'LISTA DE PRECIOS EKM '!A:A,0),7)</f>
        <v>629900</v>
      </c>
      <c r="F818" s="22">
        <f>+INDEX('LISTA DE PRECIOS EKM '!B:K,MATCH(C818,'LISTA DE PRECIOS EKM '!A:A,0),9)</f>
        <v>669900</v>
      </c>
      <c r="G818" s="22" t="str">
        <f>+IF(ISNUMBER(MATCH(C818,Precios!C:C,0)),"Sí está", "No está")</f>
        <v>No está</v>
      </c>
    </row>
    <row r="819" spans="1:7" hidden="1">
      <c r="A819" s="20">
        <v>788580</v>
      </c>
      <c r="B819" s="22" t="s">
        <v>6076</v>
      </c>
      <c r="C819" s="22" t="s">
        <v>6077</v>
      </c>
      <c r="D819" s="63">
        <f>+INDEX('LISTA DE PRECIOS EKM '!A:K,MATCH(C819,'LISTA DE PRECIOS EKM '!A:A,0),MATCH($D$1,'LISTA DE PRECIOS EKM '!$1:$1,0))</f>
        <v>609900</v>
      </c>
      <c r="E819" s="22">
        <f>+INDEX('LISTA DE PRECIOS EKM '!B:K,MATCH(C819,'LISTA DE PRECIOS EKM '!A:A,0),7)</f>
        <v>629900</v>
      </c>
      <c r="F819" s="22">
        <f>+INDEX('LISTA DE PRECIOS EKM '!B:K,MATCH(C819,'LISTA DE PRECIOS EKM '!A:A,0),9)</f>
        <v>669900</v>
      </c>
      <c r="G819" s="22" t="str">
        <f>+IF(ISNUMBER(MATCH(C819,Precios!C:C,0)),"Sí está", "No está")</f>
        <v>No está</v>
      </c>
    </row>
    <row r="820" spans="1:7" hidden="1">
      <c r="A820" s="20">
        <v>788581</v>
      </c>
      <c r="B820" s="22" t="s">
        <v>6078</v>
      </c>
      <c r="C820" s="22" t="s">
        <v>6079</v>
      </c>
      <c r="D820" s="63">
        <f>+INDEX('LISTA DE PRECIOS EKM '!A:K,MATCH(C820,'LISTA DE PRECIOS EKM '!A:A,0),MATCH($D$1,'LISTA DE PRECIOS EKM '!$1:$1,0))</f>
        <v>439900</v>
      </c>
      <c r="E820" s="22">
        <f>+INDEX('LISTA DE PRECIOS EKM '!B:K,MATCH(C820,'LISTA DE PRECIOS EKM '!A:A,0),7)</f>
        <v>449900</v>
      </c>
      <c r="F820" s="22">
        <f>+INDEX('LISTA DE PRECIOS EKM '!B:K,MATCH(C820,'LISTA DE PRECIOS EKM '!A:A,0),9)</f>
        <v>479900</v>
      </c>
      <c r="G820" s="22" t="str">
        <f>+IF(ISNUMBER(MATCH(C820,Precios!C:C,0)),"Sí está", "No está")</f>
        <v>No está</v>
      </c>
    </row>
    <row r="821" spans="1:7" hidden="1">
      <c r="A821" s="20">
        <v>788582</v>
      </c>
      <c r="B821" s="22" t="s">
        <v>6078</v>
      </c>
      <c r="C821" s="22" t="s">
        <v>6079</v>
      </c>
      <c r="D821" s="63">
        <f>+INDEX('LISTA DE PRECIOS EKM '!A:K,MATCH(C821,'LISTA DE PRECIOS EKM '!A:A,0),MATCH($D$1,'LISTA DE PRECIOS EKM '!$1:$1,0))</f>
        <v>439900</v>
      </c>
      <c r="E821" s="22">
        <f>+INDEX('LISTA DE PRECIOS EKM '!B:K,MATCH(C821,'LISTA DE PRECIOS EKM '!A:A,0),7)</f>
        <v>449900</v>
      </c>
      <c r="F821" s="22">
        <f>+INDEX('LISTA DE PRECIOS EKM '!B:K,MATCH(C821,'LISTA DE PRECIOS EKM '!A:A,0),9)</f>
        <v>479900</v>
      </c>
      <c r="G821" s="22" t="str">
        <f>+IF(ISNUMBER(MATCH(C821,Precios!C:C,0)),"Sí está", "No está")</f>
        <v>No está</v>
      </c>
    </row>
    <row r="822" spans="1:7" hidden="1">
      <c r="A822" s="20">
        <v>788583</v>
      </c>
      <c r="B822" s="22" t="s">
        <v>6080</v>
      </c>
      <c r="C822" s="22" t="s">
        <v>6081</v>
      </c>
      <c r="D822" s="63">
        <f>+INDEX('LISTA DE PRECIOS EKM '!A:K,MATCH(C822,'LISTA DE PRECIOS EKM '!A:A,0),MATCH($D$1,'LISTA DE PRECIOS EKM '!$1:$1,0))</f>
        <v>429900</v>
      </c>
      <c r="E822" s="22">
        <f>+INDEX('LISTA DE PRECIOS EKM '!B:K,MATCH(C822,'LISTA DE PRECIOS EKM '!A:A,0),7)</f>
        <v>439900</v>
      </c>
      <c r="F822" s="22">
        <f>+INDEX('LISTA DE PRECIOS EKM '!B:K,MATCH(C822,'LISTA DE PRECIOS EKM '!A:A,0),9)</f>
        <v>469900</v>
      </c>
      <c r="G822" s="22" t="str">
        <f>+IF(ISNUMBER(MATCH(C822,Precios!C:C,0)),"Sí está", "No está")</f>
        <v>No está</v>
      </c>
    </row>
    <row r="823" spans="1:7" hidden="1">
      <c r="A823" s="20">
        <v>788584</v>
      </c>
      <c r="B823" s="22" t="s">
        <v>6080</v>
      </c>
      <c r="C823" s="22" t="s">
        <v>6081</v>
      </c>
      <c r="D823" s="63">
        <f>+INDEX('LISTA DE PRECIOS EKM '!A:K,MATCH(C823,'LISTA DE PRECIOS EKM '!A:A,0),MATCH($D$1,'LISTA DE PRECIOS EKM '!$1:$1,0))</f>
        <v>429900</v>
      </c>
      <c r="E823" s="22">
        <f>+INDEX('LISTA DE PRECIOS EKM '!B:K,MATCH(C823,'LISTA DE PRECIOS EKM '!A:A,0),7)</f>
        <v>439900</v>
      </c>
      <c r="F823" s="22">
        <f>+INDEX('LISTA DE PRECIOS EKM '!B:K,MATCH(C823,'LISTA DE PRECIOS EKM '!A:A,0),9)</f>
        <v>469900</v>
      </c>
      <c r="G823" s="22" t="str">
        <f>+IF(ISNUMBER(MATCH(C823,Precios!C:C,0)),"Sí está", "No está")</f>
        <v>No está</v>
      </c>
    </row>
    <row r="824" spans="1:7" hidden="1">
      <c r="A824" s="20">
        <v>788585</v>
      </c>
      <c r="B824" s="22" t="s">
        <v>6082</v>
      </c>
      <c r="C824" s="22" t="s">
        <v>6083</v>
      </c>
      <c r="D824" s="63">
        <f>+INDEX('LISTA DE PRECIOS EKM '!A:K,MATCH(C824,'LISTA DE PRECIOS EKM '!A:A,0),MATCH($D$1,'LISTA DE PRECIOS EKM '!$1:$1,0))</f>
        <v>609900</v>
      </c>
      <c r="E824" s="22">
        <f>+INDEX('LISTA DE PRECIOS EKM '!B:K,MATCH(C824,'LISTA DE PRECIOS EKM '!A:A,0),7)</f>
        <v>629900</v>
      </c>
      <c r="F824" s="22">
        <f>+INDEX('LISTA DE PRECIOS EKM '!B:K,MATCH(C824,'LISTA DE PRECIOS EKM '!A:A,0),9)</f>
        <v>669900</v>
      </c>
      <c r="G824" s="22" t="str">
        <f>+IF(ISNUMBER(MATCH(C824,Precios!C:C,0)),"Sí está", "No está")</f>
        <v>No está</v>
      </c>
    </row>
    <row r="825" spans="1:7" hidden="1">
      <c r="A825" s="20">
        <v>788586</v>
      </c>
      <c r="B825" s="22" t="s">
        <v>6082</v>
      </c>
      <c r="C825" s="22" t="s">
        <v>6083</v>
      </c>
      <c r="D825" s="63">
        <f>+INDEX('LISTA DE PRECIOS EKM '!A:K,MATCH(C825,'LISTA DE PRECIOS EKM '!A:A,0),MATCH($D$1,'LISTA DE PRECIOS EKM '!$1:$1,0))</f>
        <v>609900</v>
      </c>
      <c r="E825" s="22">
        <f>+INDEX('LISTA DE PRECIOS EKM '!B:K,MATCH(C825,'LISTA DE PRECIOS EKM '!A:A,0),7)</f>
        <v>629900</v>
      </c>
      <c r="F825" s="22">
        <f>+INDEX('LISTA DE PRECIOS EKM '!B:K,MATCH(C825,'LISTA DE PRECIOS EKM '!A:A,0),9)</f>
        <v>669900</v>
      </c>
      <c r="G825" s="22" t="str">
        <f>+IF(ISNUMBER(MATCH(C825,Precios!C:C,0)),"Sí está", "No está")</f>
        <v>No está</v>
      </c>
    </row>
    <row r="826" spans="1:7" hidden="1">
      <c r="A826" s="20">
        <v>788587</v>
      </c>
      <c r="B826" s="22" t="s">
        <v>6084</v>
      </c>
      <c r="C826" s="22" t="s">
        <v>6085</v>
      </c>
      <c r="D826" s="63">
        <f>+INDEX('LISTA DE PRECIOS EKM '!A:K,MATCH(C826,'LISTA DE PRECIOS EKM '!A:A,0),MATCH($D$1,'LISTA DE PRECIOS EKM '!$1:$1,0))</f>
        <v>269900</v>
      </c>
      <c r="E826" s="22">
        <f>+INDEX('LISTA DE PRECIOS EKM '!B:K,MATCH(C826,'LISTA DE PRECIOS EKM '!A:A,0),7)</f>
        <v>279900</v>
      </c>
      <c r="F826" s="22">
        <f>+INDEX('LISTA DE PRECIOS EKM '!B:K,MATCH(C826,'LISTA DE PRECIOS EKM '!A:A,0),9)</f>
        <v>289900</v>
      </c>
      <c r="G826" s="22" t="str">
        <f>+IF(ISNUMBER(MATCH(C826,Precios!C:C,0)),"Sí está", "No está")</f>
        <v>No está</v>
      </c>
    </row>
    <row r="827" spans="1:7" hidden="1">
      <c r="A827" s="20">
        <v>788588</v>
      </c>
      <c r="B827" s="22" t="s">
        <v>6084</v>
      </c>
      <c r="C827" s="22" t="s">
        <v>6085</v>
      </c>
      <c r="D827" s="63">
        <f>+INDEX('LISTA DE PRECIOS EKM '!A:K,MATCH(C827,'LISTA DE PRECIOS EKM '!A:A,0),MATCH($D$1,'LISTA DE PRECIOS EKM '!$1:$1,0))</f>
        <v>269900</v>
      </c>
      <c r="E827" s="22">
        <f>+INDEX('LISTA DE PRECIOS EKM '!B:K,MATCH(C827,'LISTA DE PRECIOS EKM '!A:A,0),7)</f>
        <v>279900</v>
      </c>
      <c r="F827" s="22">
        <f>+INDEX('LISTA DE PRECIOS EKM '!B:K,MATCH(C827,'LISTA DE PRECIOS EKM '!A:A,0),9)</f>
        <v>289900</v>
      </c>
      <c r="G827" s="22" t="str">
        <f>+IF(ISNUMBER(MATCH(C827,Precios!C:C,0)),"Sí está", "No está")</f>
        <v>No está</v>
      </c>
    </row>
    <row r="828" spans="1:7" hidden="1">
      <c r="A828" s="20">
        <v>3004074</v>
      </c>
      <c r="B828" s="22" t="s">
        <v>6086</v>
      </c>
      <c r="C828" s="22" t="s">
        <v>6087</v>
      </c>
      <c r="D828" s="63">
        <f>+INDEX('LISTA DE PRECIOS EKM '!A:K,MATCH(C828,'LISTA DE PRECIOS EKM '!A:A,0),MATCH($D$1,'LISTA DE PRECIOS EKM '!$1:$1,0))</f>
        <v>169900</v>
      </c>
      <c r="E828" s="22">
        <f>+INDEX('LISTA DE PRECIOS EKM '!B:K,MATCH(C828,'LISTA DE PRECIOS EKM '!A:A,0),7)</f>
        <v>169900</v>
      </c>
      <c r="F828" s="22">
        <f>+INDEX('LISTA DE PRECIOS EKM '!B:K,MATCH(C828,'LISTA DE PRECIOS EKM '!A:A,0),9)</f>
        <v>179900</v>
      </c>
      <c r="G828" s="22" t="str">
        <f>+IF(ISNUMBER(MATCH(C828,Precios!C:C,0)),"Sí está", "No está")</f>
        <v>No está</v>
      </c>
    </row>
    <row r="829" spans="1:7" hidden="1">
      <c r="A829" s="20">
        <v>3005192</v>
      </c>
      <c r="B829" s="22" t="s">
        <v>6086</v>
      </c>
      <c r="C829" s="22" t="s">
        <v>6087</v>
      </c>
      <c r="D829" s="63">
        <f>+INDEX('LISTA DE PRECIOS EKM '!A:K,MATCH(C829,'LISTA DE PRECIOS EKM '!A:A,0),MATCH($D$1,'LISTA DE PRECIOS EKM '!$1:$1,0))</f>
        <v>169900</v>
      </c>
      <c r="E829" s="22">
        <f>+INDEX('LISTA DE PRECIOS EKM '!B:K,MATCH(C829,'LISTA DE PRECIOS EKM '!A:A,0),7)</f>
        <v>169900</v>
      </c>
      <c r="F829" s="22">
        <f>+INDEX('LISTA DE PRECIOS EKM '!B:K,MATCH(C829,'LISTA DE PRECIOS EKM '!A:A,0),9)</f>
        <v>179900</v>
      </c>
      <c r="G829" s="22" t="str">
        <f>+IF(ISNUMBER(MATCH(C829,Precios!C:C,0)),"Sí está", "No está")</f>
        <v>No está</v>
      </c>
    </row>
    <row r="830" spans="1:7" hidden="1">
      <c r="A830" s="20">
        <v>3005193</v>
      </c>
      <c r="B830" s="22" t="s">
        <v>6088</v>
      </c>
      <c r="C830" s="22" t="s">
        <v>6089</v>
      </c>
      <c r="D830" s="63">
        <f>+INDEX('LISTA DE PRECIOS EKM '!A:K,MATCH(C830,'LISTA DE PRECIOS EKM '!A:A,0),MATCH($D$1,'LISTA DE PRECIOS EKM '!$1:$1,0))</f>
        <v>599900</v>
      </c>
      <c r="E830" s="22">
        <f>+INDEX('LISTA DE PRECIOS EKM '!B:K,MATCH(C830,'LISTA DE PRECIOS EKM '!A:A,0),7)</f>
        <v>619900</v>
      </c>
      <c r="F830" s="22">
        <f>+INDEX('LISTA DE PRECIOS EKM '!B:K,MATCH(C830,'LISTA DE PRECIOS EKM '!A:A,0),9)</f>
        <v>649900</v>
      </c>
      <c r="G830" s="22" t="str">
        <f>+IF(ISNUMBER(MATCH(C830,Precios!C:C,0)),"Sí está", "No está")</f>
        <v>No está</v>
      </c>
    </row>
    <row r="831" spans="1:7" hidden="1">
      <c r="A831" s="20">
        <v>3005194</v>
      </c>
      <c r="B831" s="22" t="s">
        <v>6088</v>
      </c>
      <c r="C831" s="22" t="s">
        <v>6089</v>
      </c>
      <c r="D831" s="63">
        <f>+INDEX('LISTA DE PRECIOS EKM '!A:K,MATCH(C831,'LISTA DE PRECIOS EKM '!A:A,0),MATCH($D$1,'LISTA DE PRECIOS EKM '!$1:$1,0))</f>
        <v>599900</v>
      </c>
      <c r="E831" s="22">
        <f>+INDEX('LISTA DE PRECIOS EKM '!B:K,MATCH(C831,'LISTA DE PRECIOS EKM '!A:A,0),7)</f>
        <v>619900</v>
      </c>
      <c r="F831" s="22">
        <f>+INDEX('LISTA DE PRECIOS EKM '!B:K,MATCH(C831,'LISTA DE PRECIOS EKM '!A:A,0),9)</f>
        <v>649900</v>
      </c>
      <c r="G831" s="22" t="str">
        <f>+IF(ISNUMBER(MATCH(C831,Precios!C:C,0)),"Sí está", "No está")</f>
        <v>No está</v>
      </c>
    </row>
    <row r="832" spans="1:7" hidden="1">
      <c r="A832" s="20">
        <v>3005195</v>
      </c>
      <c r="B832" s="22" t="s">
        <v>6090</v>
      </c>
      <c r="C832" s="22" t="s">
        <v>6091</v>
      </c>
      <c r="D832" s="63">
        <f>+INDEX('LISTA DE PRECIOS EKM '!A:K,MATCH(C832,'LISTA DE PRECIOS EKM '!A:A,0),MATCH($D$1,'LISTA DE PRECIOS EKM '!$1:$1,0))</f>
        <v>269900</v>
      </c>
      <c r="E832" s="22">
        <f>+INDEX('LISTA DE PRECIOS EKM '!B:K,MATCH(C832,'LISTA DE PRECIOS EKM '!A:A,0),7)</f>
        <v>279900</v>
      </c>
      <c r="F832" s="22">
        <f>+INDEX('LISTA DE PRECIOS EKM '!B:K,MATCH(C832,'LISTA DE PRECIOS EKM '!A:A,0),9)</f>
        <v>289900</v>
      </c>
      <c r="G832" s="22" t="str">
        <f>+IF(ISNUMBER(MATCH(C832,Precios!C:C,0)),"Sí está", "No está")</f>
        <v>No está</v>
      </c>
    </row>
    <row r="833" spans="1:7" hidden="1">
      <c r="A833" s="20">
        <v>3005196</v>
      </c>
      <c r="B833" s="22" t="s">
        <v>6090</v>
      </c>
      <c r="C833" s="22" t="s">
        <v>6091</v>
      </c>
      <c r="D833" s="63">
        <f>+INDEX('LISTA DE PRECIOS EKM '!A:K,MATCH(C833,'LISTA DE PRECIOS EKM '!A:A,0),MATCH($D$1,'LISTA DE PRECIOS EKM '!$1:$1,0))</f>
        <v>269900</v>
      </c>
      <c r="E833" s="22">
        <f>+INDEX('LISTA DE PRECIOS EKM '!B:K,MATCH(C833,'LISTA DE PRECIOS EKM '!A:A,0),7)</f>
        <v>279900</v>
      </c>
      <c r="F833" s="22">
        <f>+INDEX('LISTA DE PRECIOS EKM '!B:K,MATCH(C833,'LISTA DE PRECIOS EKM '!A:A,0),9)</f>
        <v>289900</v>
      </c>
      <c r="G833" s="22" t="str">
        <f>+IF(ISNUMBER(MATCH(C833,Precios!C:C,0)),"Sí está", "No está")</f>
        <v>No está</v>
      </c>
    </row>
    <row r="834" spans="1:7" hidden="1">
      <c r="A834" s="20">
        <v>3005197</v>
      </c>
      <c r="B834" s="22" t="s">
        <v>6092</v>
      </c>
      <c r="C834" s="22" t="s">
        <v>6093</v>
      </c>
      <c r="D834" s="63">
        <f>+INDEX('LISTA DE PRECIOS EKM '!A:K,MATCH(C834,'LISTA DE PRECIOS EKM '!A:A,0),MATCH($D$1,'LISTA DE PRECIOS EKM '!$1:$1,0))</f>
        <v>269900</v>
      </c>
      <c r="E834" s="22">
        <f>+INDEX('LISTA DE PRECIOS EKM '!B:K,MATCH(C834,'LISTA DE PRECIOS EKM '!A:A,0),7)</f>
        <v>279900</v>
      </c>
      <c r="F834" s="22">
        <f>+INDEX('LISTA DE PRECIOS EKM '!B:K,MATCH(C834,'LISTA DE PRECIOS EKM '!A:A,0),9)</f>
        <v>289900</v>
      </c>
      <c r="G834" s="22" t="str">
        <f>+IF(ISNUMBER(MATCH(C834,Precios!C:C,0)),"Sí está", "No está")</f>
        <v>No está</v>
      </c>
    </row>
    <row r="835" spans="1:7" hidden="1">
      <c r="A835" s="20">
        <v>3005198</v>
      </c>
      <c r="B835" s="22" t="s">
        <v>6092</v>
      </c>
      <c r="C835" s="22" t="s">
        <v>6093</v>
      </c>
      <c r="D835" s="63">
        <f>+INDEX('LISTA DE PRECIOS EKM '!A:K,MATCH(C835,'LISTA DE PRECIOS EKM '!A:A,0),MATCH($D$1,'LISTA DE PRECIOS EKM '!$1:$1,0))</f>
        <v>269900</v>
      </c>
      <c r="E835" s="22">
        <f>+INDEX('LISTA DE PRECIOS EKM '!B:K,MATCH(C835,'LISTA DE PRECIOS EKM '!A:A,0),7)</f>
        <v>279900</v>
      </c>
      <c r="F835" s="22">
        <f>+INDEX('LISTA DE PRECIOS EKM '!B:K,MATCH(C835,'LISTA DE PRECIOS EKM '!A:A,0),9)</f>
        <v>289900</v>
      </c>
      <c r="G835" s="22" t="str">
        <f>+IF(ISNUMBER(MATCH(C835,Precios!C:C,0)),"Sí está", "No está")</f>
        <v>No está</v>
      </c>
    </row>
    <row r="836" spans="1:7" hidden="1">
      <c r="A836" s="20">
        <v>3005199</v>
      </c>
      <c r="B836" s="22" t="s">
        <v>6094</v>
      </c>
      <c r="C836" s="22" t="s">
        <v>6095</v>
      </c>
      <c r="D836" s="63">
        <f>+INDEX('LISTA DE PRECIOS EKM '!A:K,MATCH(C836,'LISTA DE PRECIOS EKM '!A:A,0),MATCH($D$1,'LISTA DE PRECIOS EKM '!$1:$1,0))</f>
        <v>599900</v>
      </c>
      <c r="E836" s="22">
        <f>+INDEX('LISTA DE PRECIOS EKM '!B:K,MATCH(C836,'LISTA DE PRECIOS EKM '!A:A,0),7)</f>
        <v>619900</v>
      </c>
      <c r="F836" s="22">
        <f>+INDEX('LISTA DE PRECIOS EKM '!B:K,MATCH(C836,'LISTA DE PRECIOS EKM '!A:A,0),9)</f>
        <v>649900</v>
      </c>
      <c r="G836" s="22" t="str">
        <f>+IF(ISNUMBER(MATCH(C836,Precios!C:C,0)),"Sí está", "No está")</f>
        <v>No está</v>
      </c>
    </row>
    <row r="837" spans="1:7" hidden="1">
      <c r="A837" s="20">
        <v>3005201</v>
      </c>
      <c r="B837" s="22" t="s">
        <v>6094</v>
      </c>
      <c r="C837" s="22" t="s">
        <v>6095</v>
      </c>
      <c r="D837" s="63">
        <f>+INDEX('LISTA DE PRECIOS EKM '!A:K,MATCH(C837,'LISTA DE PRECIOS EKM '!A:A,0),MATCH($D$1,'LISTA DE PRECIOS EKM '!$1:$1,0))</f>
        <v>599900</v>
      </c>
      <c r="E837" s="22">
        <f>+INDEX('LISTA DE PRECIOS EKM '!B:K,MATCH(C837,'LISTA DE PRECIOS EKM '!A:A,0),7)</f>
        <v>619900</v>
      </c>
      <c r="F837" s="22">
        <f>+INDEX('LISTA DE PRECIOS EKM '!B:K,MATCH(C837,'LISTA DE PRECIOS EKM '!A:A,0),9)</f>
        <v>649900</v>
      </c>
      <c r="G837" s="22" t="str">
        <f>+IF(ISNUMBER(MATCH(C837,Precios!C:C,0)),"Sí está", "No está")</f>
        <v>No está</v>
      </c>
    </row>
    <row r="838" spans="1:7" hidden="1">
      <c r="A838" s="20">
        <v>3005202</v>
      </c>
      <c r="B838" s="22" t="s">
        <v>6096</v>
      </c>
      <c r="C838" s="22" t="s">
        <v>6097</v>
      </c>
      <c r="D838" s="63">
        <f>+INDEX('LISTA DE PRECIOS EKM '!A:K,MATCH(C838,'LISTA DE PRECIOS EKM '!A:A,0),MATCH($D$1,'LISTA DE PRECIOS EKM '!$1:$1,0))</f>
        <v>439900</v>
      </c>
      <c r="E838" s="22">
        <f>+INDEX('LISTA DE PRECIOS EKM '!B:K,MATCH(C838,'LISTA DE PRECIOS EKM '!A:A,0),7)</f>
        <v>449900</v>
      </c>
      <c r="F838" s="22">
        <f>+INDEX('LISTA DE PRECIOS EKM '!B:K,MATCH(C838,'LISTA DE PRECIOS EKM '!A:A,0),9)</f>
        <v>479900</v>
      </c>
      <c r="G838" s="22" t="str">
        <f>+IF(ISNUMBER(MATCH(C838,Precios!C:C,0)),"Sí está", "No está")</f>
        <v>No está</v>
      </c>
    </row>
    <row r="839" spans="1:7" hidden="1">
      <c r="A839" s="20">
        <v>3005203</v>
      </c>
      <c r="B839" s="22" t="s">
        <v>6096</v>
      </c>
      <c r="C839" s="22" t="s">
        <v>6097</v>
      </c>
      <c r="D839" s="63">
        <f>+INDEX('LISTA DE PRECIOS EKM '!A:K,MATCH(C839,'LISTA DE PRECIOS EKM '!A:A,0),MATCH($D$1,'LISTA DE PRECIOS EKM '!$1:$1,0))</f>
        <v>439900</v>
      </c>
      <c r="E839" s="22">
        <f>+INDEX('LISTA DE PRECIOS EKM '!B:K,MATCH(C839,'LISTA DE PRECIOS EKM '!A:A,0),7)</f>
        <v>449900</v>
      </c>
      <c r="F839" s="22">
        <f>+INDEX('LISTA DE PRECIOS EKM '!B:K,MATCH(C839,'LISTA DE PRECIOS EKM '!A:A,0),9)</f>
        <v>479900</v>
      </c>
      <c r="G839" s="22" t="str">
        <f>+IF(ISNUMBER(MATCH(C839,Precios!C:C,0)),"Sí está", "No está")</f>
        <v>No está</v>
      </c>
    </row>
    <row r="840" spans="1:7" hidden="1">
      <c r="A840" s="20">
        <v>3005204</v>
      </c>
      <c r="B840" s="22" t="s">
        <v>6098</v>
      </c>
      <c r="C840" s="22" t="s">
        <v>6099</v>
      </c>
      <c r="D840" s="63">
        <f>+INDEX('LISTA DE PRECIOS EKM '!A:K,MATCH(C840,'LISTA DE PRECIOS EKM '!A:A,0),MATCH($D$1,'LISTA DE PRECIOS EKM '!$1:$1,0))</f>
        <v>249900</v>
      </c>
      <c r="E840" s="22">
        <f>+INDEX('LISTA DE PRECIOS EKM '!B:K,MATCH(C840,'LISTA DE PRECIOS EKM '!A:A,0),7)</f>
        <v>259900</v>
      </c>
      <c r="F840" s="22">
        <f>+INDEX('LISTA DE PRECIOS EKM '!B:K,MATCH(C840,'LISTA DE PRECIOS EKM '!A:A,0),9)</f>
        <v>269900</v>
      </c>
      <c r="G840" s="22" t="str">
        <f>+IF(ISNUMBER(MATCH(C840,Precios!C:C,0)),"Sí está", "No está")</f>
        <v>No está</v>
      </c>
    </row>
    <row r="841" spans="1:7" hidden="1">
      <c r="A841" s="20">
        <v>3005205</v>
      </c>
      <c r="B841" s="22" t="s">
        <v>6098</v>
      </c>
      <c r="C841" s="22" t="s">
        <v>6099</v>
      </c>
      <c r="D841" s="63">
        <f>+INDEX('LISTA DE PRECIOS EKM '!A:K,MATCH(C841,'LISTA DE PRECIOS EKM '!A:A,0),MATCH($D$1,'LISTA DE PRECIOS EKM '!$1:$1,0))</f>
        <v>249900</v>
      </c>
      <c r="E841" s="22">
        <f>+INDEX('LISTA DE PRECIOS EKM '!B:K,MATCH(C841,'LISTA DE PRECIOS EKM '!A:A,0),7)</f>
        <v>259900</v>
      </c>
      <c r="F841" s="22">
        <f>+INDEX('LISTA DE PRECIOS EKM '!B:K,MATCH(C841,'LISTA DE PRECIOS EKM '!A:A,0),9)</f>
        <v>269900</v>
      </c>
      <c r="G841" s="22" t="str">
        <f>+IF(ISNUMBER(MATCH(C841,Precios!C:C,0)),"Sí está", "No está")</f>
        <v>No está</v>
      </c>
    </row>
    <row r="842" spans="1:7" hidden="1">
      <c r="A842" s="20">
        <v>3005209</v>
      </c>
      <c r="B842" s="22" t="s">
        <v>6100</v>
      </c>
      <c r="C842" s="22" t="s">
        <v>6101</v>
      </c>
      <c r="D842" s="63">
        <f>+INDEX('LISTA DE PRECIOS EKM '!A:K,MATCH(C842,'LISTA DE PRECIOS EKM '!A:A,0),MATCH($D$1,'LISTA DE PRECIOS EKM '!$1:$1,0))</f>
        <v>429900</v>
      </c>
      <c r="E842" s="22">
        <f>+INDEX('LISTA DE PRECIOS EKM '!B:K,MATCH(C842,'LISTA DE PRECIOS EKM '!A:A,0),7)</f>
        <v>439900</v>
      </c>
      <c r="F842" s="22">
        <f>+INDEX('LISTA DE PRECIOS EKM '!B:K,MATCH(C842,'LISTA DE PRECIOS EKM '!A:A,0),9)</f>
        <v>469900</v>
      </c>
      <c r="G842" s="22" t="str">
        <f>+IF(ISNUMBER(MATCH(C842,Precios!C:C,0)),"Sí está", "No está")</f>
        <v>No está</v>
      </c>
    </row>
    <row r="843" spans="1:7" hidden="1">
      <c r="A843" s="20">
        <v>3005210</v>
      </c>
      <c r="B843" s="22" t="s">
        <v>6100</v>
      </c>
      <c r="C843" s="22" t="s">
        <v>6101</v>
      </c>
      <c r="D843" s="63">
        <f>+INDEX('LISTA DE PRECIOS EKM '!A:K,MATCH(C843,'LISTA DE PRECIOS EKM '!A:A,0),MATCH($D$1,'LISTA DE PRECIOS EKM '!$1:$1,0))</f>
        <v>429900</v>
      </c>
      <c r="E843" s="22">
        <f>+INDEX('LISTA DE PRECIOS EKM '!B:K,MATCH(C843,'LISTA DE PRECIOS EKM '!A:A,0),7)</f>
        <v>439900</v>
      </c>
      <c r="F843" s="22">
        <f>+INDEX('LISTA DE PRECIOS EKM '!B:K,MATCH(C843,'LISTA DE PRECIOS EKM '!A:A,0),9)</f>
        <v>469900</v>
      </c>
      <c r="G843" s="22" t="str">
        <f>+IF(ISNUMBER(MATCH(C843,Precios!C:C,0)),"Sí está", "No está")</f>
        <v>No está</v>
      </c>
    </row>
    <row r="844" spans="1:7" hidden="1">
      <c r="A844" s="20">
        <v>3005211</v>
      </c>
      <c r="B844" s="22" t="s">
        <v>6102</v>
      </c>
      <c r="C844" s="22" t="s">
        <v>6103</v>
      </c>
      <c r="D844" s="63">
        <f>+INDEX('LISTA DE PRECIOS EKM '!A:K,MATCH(C844,'LISTA DE PRECIOS EKM '!A:A,0),MATCH($D$1,'LISTA DE PRECIOS EKM '!$1:$1,0))</f>
        <v>429900</v>
      </c>
      <c r="E844" s="22">
        <f>+INDEX('LISTA DE PRECIOS EKM '!B:K,MATCH(C844,'LISTA DE PRECIOS EKM '!A:A,0),7)</f>
        <v>439900</v>
      </c>
      <c r="F844" s="22">
        <f>+INDEX('LISTA DE PRECIOS EKM '!B:K,MATCH(C844,'LISTA DE PRECIOS EKM '!A:A,0),9)</f>
        <v>469900</v>
      </c>
      <c r="G844" s="22" t="str">
        <f>+IF(ISNUMBER(MATCH(C844,Precios!C:C,0)),"Sí está", "No está")</f>
        <v>No está</v>
      </c>
    </row>
    <row r="845" spans="1:7" hidden="1">
      <c r="A845" s="20">
        <v>3005212</v>
      </c>
      <c r="B845" s="22" t="s">
        <v>6102</v>
      </c>
      <c r="C845" s="22" t="s">
        <v>6103</v>
      </c>
      <c r="D845" s="63">
        <f>+INDEX('LISTA DE PRECIOS EKM '!A:K,MATCH(C845,'LISTA DE PRECIOS EKM '!A:A,0),MATCH($D$1,'LISTA DE PRECIOS EKM '!$1:$1,0))</f>
        <v>429900</v>
      </c>
      <c r="E845" s="22">
        <f>+INDEX('LISTA DE PRECIOS EKM '!B:K,MATCH(C845,'LISTA DE PRECIOS EKM '!A:A,0),7)</f>
        <v>439900</v>
      </c>
      <c r="F845" s="22">
        <f>+INDEX('LISTA DE PRECIOS EKM '!B:K,MATCH(C845,'LISTA DE PRECIOS EKM '!A:A,0),9)</f>
        <v>469900</v>
      </c>
      <c r="G845" s="22" t="str">
        <f>+IF(ISNUMBER(MATCH(C845,Precios!C:C,0)),"Sí está", "No está")</f>
        <v>No está</v>
      </c>
    </row>
    <row r="846" spans="1:7" hidden="1">
      <c r="A846" s="20">
        <v>3005213</v>
      </c>
      <c r="B846" s="22" t="s">
        <v>6104</v>
      </c>
      <c r="C846" s="22" t="s">
        <v>6105</v>
      </c>
      <c r="D846" s="63">
        <f>+INDEX('LISTA DE PRECIOS EKM '!A:K,MATCH(C846,'LISTA DE PRECIOS EKM '!A:A,0),MATCH($D$1,'LISTA DE PRECIOS EKM '!$1:$1,0))</f>
        <v>599900</v>
      </c>
      <c r="E846" s="22">
        <f>+INDEX('LISTA DE PRECIOS EKM '!B:K,MATCH(C846,'LISTA DE PRECIOS EKM '!A:A,0),7)</f>
        <v>619900</v>
      </c>
      <c r="F846" s="22">
        <f>+INDEX('LISTA DE PRECIOS EKM '!B:K,MATCH(C846,'LISTA DE PRECIOS EKM '!A:A,0),9)</f>
        <v>649900</v>
      </c>
      <c r="G846" s="22" t="str">
        <f>+IF(ISNUMBER(MATCH(C846,Precios!C:C,0)),"Sí está", "No está")</f>
        <v>No está</v>
      </c>
    </row>
    <row r="847" spans="1:7" hidden="1">
      <c r="A847" s="20">
        <v>3005215</v>
      </c>
      <c r="B847" s="22" t="s">
        <v>6104</v>
      </c>
      <c r="C847" s="22" t="s">
        <v>6105</v>
      </c>
      <c r="D847" s="63">
        <f>+INDEX('LISTA DE PRECIOS EKM '!A:K,MATCH(C847,'LISTA DE PRECIOS EKM '!A:A,0),MATCH($D$1,'LISTA DE PRECIOS EKM '!$1:$1,0))</f>
        <v>599900</v>
      </c>
      <c r="E847" s="22">
        <f>+INDEX('LISTA DE PRECIOS EKM '!B:K,MATCH(C847,'LISTA DE PRECIOS EKM '!A:A,0),7)</f>
        <v>619900</v>
      </c>
      <c r="F847" s="22">
        <f>+INDEX('LISTA DE PRECIOS EKM '!B:K,MATCH(C847,'LISTA DE PRECIOS EKM '!A:A,0),9)</f>
        <v>649900</v>
      </c>
      <c r="G847" s="22" t="str">
        <f>+IF(ISNUMBER(MATCH(C847,Precios!C:C,0)),"Sí está", "No está")</f>
        <v>No está</v>
      </c>
    </row>
    <row r="848" spans="1:7" hidden="1">
      <c r="A848" s="20">
        <v>3005216</v>
      </c>
      <c r="B848" s="22" t="s">
        <v>6106</v>
      </c>
      <c r="C848" s="22" t="s">
        <v>6107</v>
      </c>
      <c r="D848" s="63">
        <f>+INDEX('LISTA DE PRECIOS EKM '!A:K,MATCH(C848,'LISTA DE PRECIOS EKM '!A:A,0),MATCH($D$1,'LISTA DE PRECIOS EKM '!$1:$1,0))</f>
        <v>269900</v>
      </c>
      <c r="E848" s="22">
        <f>+INDEX('LISTA DE PRECIOS EKM '!B:K,MATCH(C848,'LISTA DE PRECIOS EKM '!A:A,0),7)</f>
        <v>279900</v>
      </c>
      <c r="F848" s="22">
        <f>+INDEX('LISTA DE PRECIOS EKM '!B:K,MATCH(C848,'LISTA DE PRECIOS EKM '!A:A,0),9)</f>
        <v>289900</v>
      </c>
      <c r="G848" s="22" t="str">
        <f>+IF(ISNUMBER(MATCH(C848,Precios!C:C,0)),"Sí está", "No está")</f>
        <v>No está</v>
      </c>
    </row>
    <row r="849" spans="1:7" hidden="1">
      <c r="A849" s="20">
        <v>3005217</v>
      </c>
      <c r="B849" s="22" t="s">
        <v>6106</v>
      </c>
      <c r="C849" s="22" t="s">
        <v>6107</v>
      </c>
      <c r="D849" s="63">
        <f>+INDEX('LISTA DE PRECIOS EKM '!A:K,MATCH(C849,'LISTA DE PRECIOS EKM '!A:A,0),MATCH($D$1,'LISTA DE PRECIOS EKM '!$1:$1,0))</f>
        <v>269900</v>
      </c>
      <c r="E849" s="22">
        <f>+INDEX('LISTA DE PRECIOS EKM '!B:K,MATCH(C849,'LISTA DE PRECIOS EKM '!A:A,0),7)</f>
        <v>279900</v>
      </c>
      <c r="F849" s="22">
        <f>+INDEX('LISTA DE PRECIOS EKM '!B:K,MATCH(C849,'LISTA DE PRECIOS EKM '!A:A,0),9)</f>
        <v>289900</v>
      </c>
      <c r="G849" s="22" t="str">
        <f>+IF(ISNUMBER(MATCH(C849,Precios!C:C,0)),"Sí está", "No está")</f>
        <v>No está</v>
      </c>
    </row>
    <row r="850" spans="1:7" hidden="1">
      <c r="A850" s="20">
        <v>3005218</v>
      </c>
      <c r="B850" s="22" t="s">
        <v>6108</v>
      </c>
      <c r="C850" s="22" t="s">
        <v>6109</v>
      </c>
      <c r="D850" s="63">
        <f>+INDEX('LISTA DE PRECIOS EKM '!A:K,MATCH(C850,'LISTA DE PRECIOS EKM '!A:A,0),MATCH($D$1,'LISTA DE PRECIOS EKM '!$1:$1,0))</f>
        <v>599900</v>
      </c>
      <c r="E850" s="22">
        <f>+INDEX('LISTA DE PRECIOS EKM '!B:K,MATCH(C850,'LISTA DE PRECIOS EKM '!A:A,0),7)</f>
        <v>619900</v>
      </c>
      <c r="F850" s="22">
        <f>+INDEX('LISTA DE PRECIOS EKM '!B:K,MATCH(C850,'LISTA DE PRECIOS EKM '!A:A,0),9)</f>
        <v>649900</v>
      </c>
      <c r="G850" s="22" t="str">
        <f>+IF(ISNUMBER(MATCH(C850,Precios!C:C,0)),"Sí está", "No está")</f>
        <v>No está</v>
      </c>
    </row>
    <row r="851" spans="1:7" hidden="1">
      <c r="A851" s="20">
        <v>3005219</v>
      </c>
      <c r="B851" s="22" t="s">
        <v>6108</v>
      </c>
      <c r="C851" s="22" t="s">
        <v>6109</v>
      </c>
      <c r="D851" s="63">
        <f>+INDEX('LISTA DE PRECIOS EKM '!A:K,MATCH(C851,'LISTA DE PRECIOS EKM '!A:A,0),MATCH($D$1,'LISTA DE PRECIOS EKM '!$1:$1,0))</f>
        <v>599900</v>
      </c>
      <c r="E851" s="22">
        <f>+INDEX('LISTA DE PRECIOS EKM '!B:K,MATCH(C851,'LISTA DE PRECIOS EKM '!A:A,0),7)</f>
        <v>619900</v>
      </c>
      <c r="F851" s="22">
        <f>+INDEX('LISTA DE PRECIOS EKM '!B:K,MATCH(C851,'LISTA DE PRECIOS EKM '!A:A,0),9)</f>
        <v>649900</v>
      </c>
      <c r="G851" s="22" t="str">
        <f>+IF(ISNUMBER(MATCH(C851,Precios!C:C,0)),"Sí está", "No está")</f>
        <v>No está</v>
      </c>
    </row>
    <row r="852" spans="1:7" hidden="1">
      <c r="A852" s="20">
        <v>3005220</v>
      </c>
      <c r="B852" s="22" t="s">
        <v>6110</v>
      </c>
      <c r="C852" s="22" t="s">
        <v>6111</v>
      </c>
      <c r="D852" s="63">
        <f>+INDEX('LISTA DE PRECIOS EKM '!A:K,MATCH(C852,'LISTA DE PRECIOS EKM '!A:A,0),MATCH($D$1,'LISTA DE PRECIOS EKM '!$1:$1,0))</f>
        <v>439900</v>
      </c>
      <c r="E852" s="22">
        <f>+INDEX('LISTA DE PRECIOS EKM '!B:K,MATCH(C852,'LISTA DE PRECIOS EKM '!A:A,0),7)</f>
        <v>449900</v>
      </c>
      <c r="F852" s="22">
        <f>+INDEX('LISTA DE PRECIOS EKM '!B:K,MATCH(C852,'LISTA DE PRECIOS EKM '!A:A,0),9)</f>
        <v>479900</v>
      </c>
      <c r="G852" s="22" t="str">
        <f>+IF(ISNUMBER(MATCH(C852,Precios!C:C,0)),"Sí está", "No está")</f>
        <v>No está</v>
      </c>
    </row>
    <row r="853" spans="1:7" hidden="1">
      <c r="A853" s="20">
        <v>3005221</v>
      </c>
      <c r="B853" s="22" t="s">
        <v>6110</v>
      </c>
      <c r="C853" s="22" t="s">
        <v>6111</v>
      </c>
      <c r="D853" s="63">
        <f>+INDEX('LISTA DE PRECIOS EKM '!A:K,MATCH(C853,'LISTA DE PRECIOS EKM '!A:A,0),MATCH($D$1,'LISTA DE PRECIOS EKM '!$1:$1,0))</f>
        <v>439900</v>
      </c>
      <c r="E853" s="22">
        <f>+INDEX('LISTA DE PRECIOS EKM '!B:K,MATCH(C853,'LISTA DE PRECIOS EKM '!A:A,0),7)</f>
        <v>449900</v>
      </c>
      <c r="F853" s="22">
        <f>+INDEX('LISTA DE PRECIOS EKM '!B:K,MATCH(C853,'LISTA DE PRECIOS EKM '!A:A,0),9)</f>
        <v>479900</v>
      </c>
      <c r="G853" s="22" t="str">
        <f>+IF(ISNUMBER(MATCH(C853,Precios!C:C,0)),"Sí está", "No está")</f>
        <v>No está</v>
      </c>
    </row>
    <row r="854" spans="1:7" hidden="1">
      <c r="A854" s="20">
        <v>3005222</v>
      </c>
      <c r="B854" s="22" t="s">
        <v>6112</v>
      </c>
      <c r="C854" s="22" t="s">
        <v>6113</v>
      </c>
      <c r="D854" s="63">
        <f>+INDEX('LISTA DE PRECIOS EKM '!A:K,MATCH(C854,'LISTA DE PRECIOS EKM '!A:A,0),MATCH($D$1,'LISTA DE PRECIOS EKM '!$1:$1,0))</f>
        <v>599900</v>
      </c>
      <c r="E854" s="22">
        <f>+INDEX('LISTA DE PRECIOS EKM '!B:K,MATCH(C854,'LISTA DE PRECIOS EKM '!A:A,0),7)</f>
        <v>619900</v>
      </c>
      <c r="F854" s="22">
        <f>+INDEX('LISTA DE PRECIOS EKM '!B:K,MATCH(C854,'LISTA DE PRECIOS EKM '!A:A,0),9)</f>
        <v>649900</v>
      </c>
      <c r="G854" s="22" t="str">
        <f>+IF(ISNUMBER(MATCH(C854,Precios!C:C,0)),"Sí está", "No está")</f>
        <v>No está</v>
      </c>
    </row>
    <row r="855" spans="1:7" hidden="1">
      <c r="A855" s="20">
        <v>3005223</v>
      </c>
      <c r="B855" s="22" t="s">
        <v>6112</v>
      </c>
      <c r="C855" s="22" t="s">
        <v>6113</v>
      </c>
      <c r="D855" s="63">
        <f>+INDEX('LISTA DE PRECIOS EKM '!A:K,MATCH(C855,'LISTA DE PRECIOS EKM '!A:A,0),MATCH($D$1,'LISTA DE PRECIOS EKM '!$1:$1,0))</f>
        <v>599900</v>
      </c>
      <c r="E855" s="22">
        <f>+INDEX('LISTA DE PRECIOS EKM '!B:K,MATCH(C855,'LISTA DE PRECIOS EKM '!A:A,0),7)</f>
        <v>619900</v>
      </c>
      <c r="F855" s="22">
        <f>+INDEX('LISTA DE PRECIOS EKM '!B:K,MATCH(C855,'LISTA DE PRECIOS EKM '!A:A,0),9)</f>
        <v>649900</v>
      </c>
      <c r="G855" s="22" t="str">
        <f>+IF(ISNUMBER(MATCH(C855,Precios!C:C,0)),"Sí está", "No está")</f>
        <v>No está</v>
      </c>
    </row>
    <row r="856" spans="1:7" hidden="1">
      <c r="A856" s="20">
        <v>3005225</v>
      </c>
      <c r="B856" s="22" t="s">
        <v>6114</v>
      </c>
      <c r="C856" s="22" t="s">
        <v>6115</v>
      </c>
      <c r="D856" s="63">
        <f>+INDEX('LISTA DE PRECIOS EKM '!A:K,MATCH(C856,'LISTA DE PRECIOS EKM '!A:A,0),MATCH($D$1,'LISTA DE PRECIOS EKM '!$1:$1,0))</f>
        <v>169900</v>
      </c>
      <c r="E856" s="22">
        <f>+INDEX('LISTA DE PRECIOS EKM '!B:K,MATCH(C856,'LISTA DE PRECIOS EKM '!A:A,0),7)</f>
        <v>169900</v>
      </c>
      <c r="F856" s="22">
        <f>+INDEX('LISTA DE PRECIOS EKM '!B:K,MATCH(C856,'LISTA DE PRECIOS EKM '!A:A,0),9)</f>
        <v>179900</v>
      </c>
      <c r="G856" s="22" t="str">
        <f>+IF(ISNUMBER(MATCH(C856,Precios!C:C,0)),"Sí está", "No está")</f>
        <v>No está</v>
      </c>
    </row>
    <row r="857" spans="1:7" hidden="1">
      <c r="A857" s="20">
        <v>3005226</v>
      </c>
      <c r="B857" s="22" t="s">
        <v>6114</v>
      </c>
      <c r="C857" s="22" t="s">
        <v>6115</v>
      </c>
      <c r="D857" s="63">
        <f>+INDEX('LISTA DE PRECIOS EKM '!A:K,MATCH(C857,'LISTA DE PRECIOS EKM '!A:A,0),MATCH($D$1,'LISTA DE PRECIOS EKM '!$1:$1,0))</f>
        <v>169900</v>
      </c>
      <c r="E857" s="22">
        <f>+INDEX('LISTA DE PRECIOS EKM '!B:K,MATCH(C857,'LISTA DE PRECIOS EKM '!A:A,0),7)</f>
        <v>169900</v>
      </c>
      <c r="F857" s="22">
        <f>+INDEX('LISTA DE PRECIOS EKM '!B:K,MATCH(C857,'LISTA DE PRECIOS EKM '!A:A,0),9)</f>
        <v>179900</v>
      </c>
      <c r="G857" s="22" t="str">
        <f>+IF(ISNUMBER(MATCH(C857,Precios!C:C,0)),"Sí está", "No está")</f>
        <v>No está</v>
      </c>
    </row>
    <row r="858" spans="1:7" hidden="1">
      <c r="A858" s="20">
        <v>3005227</v>
      </c>
      <c r="B858" s="22" t="s">
        <v>6116</v>
      </c>
      <c r="C858" s="22" t="s">
        <v>6117</v>
      </c>
      <c r="D858" s="63">
        <f>+INDEX('LISTA DE PRECIOS EKM '!A:K,MATCH(C858,'LISTA DE PRECIOS EKM '!A:A,0),MATCH($D$1,'LISTA DE PRECIOS EKM '!$1:$1,0))</f>
        <v>269900</v>
      </c>
      <c r="E858" s="22">
        <f>+INDEX('LISTA DE PRECIOS EKM '!B:K,MATCH(C858,'LISTA DE PRECIOS EKM '!A:A,0),7)</f>
        <v>279900</v>
      </c>
      <c r="F858" s="22">
        <f>+INDEX('LISTA DE PRECIOS EKM '!B:K,MATCH(C858,'LISTA DE PRECIOS EKM '!A:A,0),9)</f>
        <v>289900</v>
      </c>
      <c r="G858" s="22" t="str">
        <f>+IF(ISNUMBER(MATCH(C858,Precios!C:C,0)),"Sí está", "No está")</f>
        <v>No está</v>
      </c>
    </row>
    <row r="859" spans="1:7" hidden="1">
      <c r="A859" s="20">
        <v>3005228</v>
      </c>
      <c r="B859" s="22" t="s">
        <v>6116</v>
      </c>
      <c r="C859" s="22" t="s">
        <v>6117</v>
      </c>
      <c r="D859" s="63">
        <f>+INDEX('LISTA DE PRECIOS EKM '!A:K,MATCH(C859,'LISTA DE PRECIOS EKM '!A:A,0),MATCH($D$1,'LISTA DE PRECIOS EKM '!$1:$1,0))</f>
        <v>269900</v>
      </c>
      <c r="E859" s="22">
        <f>+INDEX('LISTA DE PRECIOS EKM '!B:K,MATCH(C859,'LISTA DE PRECIOS EKM '!A:A,0),7)</f>
        <v>279900</v>
      </c>
      <c r="F859" s="22">
        <f>+INDEX('LISTA DE PRECIOS EKM '!B:K,MATCH(C859,'LISTA DE PRECIOS EKM '!A:A,0),9)</f>
        <v>289900</v>
      </c>
      <c r="G859" s="22" t="str">
        <f>+IF(ISNUMBER(MATCH(C859,Precios!C:C,0)),"Sí está", "No está")</f>
        <v>No está</v>
      </c>
    </row>
    <row r="860" spans="1:7" hidden="1">
      <c r="A860" s="20">
        <v>3005229</v>
      </c>
      <c r="B860" s="22" t="s">
        <v>6118</v>
      </c>
      <c r="C860" s="22" t="s">
        <v>6119</v>
      </c>
      <c r="D860" s="63">
        <f>+INDEX('LISTA DE PRECIOS EKM '!A:K,MATCH(C860,'LISTA DE PRECIOS EKM '!A:A,0),MATCH($D$1,'LISTA DE PRECIOS EKM '!$1:$1,0))</f>
        <v>269900</v>
      </c>
      <c r="E860" s="22">
        <f>+INDEX('LISTA DE PRECIOS EKM '!B:K,MATCH(C860,'LISTA DE PRECIOS EKM '!A:A,0),7)</f>
        <v>279900</v>
      </c>
      <c r="F860" s="22">
        <f>+INDEX('LISTA DE PRECIOS EKM '!B:K,MATCH(C860,'LISTA DE PRECIOS EKM '!A:A,0),9)</f>
        <v>289900</v>
      </c>
      <c r="G860" s="22" t="str">
        <f>+IF(ISNUMBER(MATCH(C860,Precios!C:C,0)),"Sí está", "No está")</f>
        <v>No está</v>
      </c>
    </row>
    <row r="861" spans="1:7" hidden="1">
      <c r="A861" s="20">
        <v>3005230</v>
      </c>
      <c r="B861" s="22" t="s">
        <v>6118</v>
      </c>
      <c r="C861" s="22" t="s">
        <v>6119</v>
      </c>
      <c r="D861" s="63">
        <f>+INDEX('LISTA DE PRECIOS EKM '!A:K,MATCH(C861,'LISTA DE PRECIOS EKM '!A:A,0),MATCH($D$1,'LISTA DE PRECIOS EKM '!$1:$1,0))</f>
        <v>269900</v>
      </c>
      <c r="E861" s="22">
        <f>+INDEX('LISTA DE PRECIOS EKM '!B:K,MATCH(C861,'LISTA DE PRECIOS EKM '!A:A,0),7)</f>
        <v>279900</v>
      </c>
      <c r="F861" s="22">
        <f>+INDEX('LISTA DE PRECIOS EKM '!B:K,MATCH(C861,'LISTA DE PRECIOS EKM '!A:A,0),9)</f>
        <v>289900</v>
      </c>
      <c r="G861" s="22" t="str">
        <f>+IF(ISNUMBER(MATCH(C861,Precios!C:C,0)),"Sí está", "No está")</f>
        <v>No está</v>
      </c>
    </row>
    <row r="862" spans="1:7" hidden="1">
      <c r="A862" s="20">
        <v>3005237</v>
      </c>
      <c r="B862" s="22" t="s">
        <v>6120</v>
      </c>
      <c r="C862" s="22" t="s">
        <v>6121</v>
      </c>
      <c r="D862" s="63">
        <f>+INDEX('LISTA DE PRECIOS EKM '!A:K,MATCH(C862,'LISTA DE PRECIOS EKM '!A:A,0),MATCH($D$1,'LISTA DE PRECIOS EKM '!$1:$1,0))</f>
        <v>609900</v>
      </c>
      <c r="E862" s="22">
        <f>+INDEX('LISTA DE PRECIOS EKM '!B:K,MATCH(C862,'LISTA DE PRECIOS EKM '!A:A,0),7)</f>
        <v>629900</v>
      </c>
      <c r="F862" s="22">
        <f>+INDEX('LISTA DE PRECIOS EKM '!B:K,MATCH(C862,'LISTA DE PRECIOS EKM '!A:A,0),9)</f>
        <v>669900</v>
      </c>
      <c r="G862" s="22" t="str">
        <f>+IF(ISNUMBER(MATCH(C862,Precios!C:C,0)),"Sí está", "No está")</f>
        <v>No está</v>
      </c>
    </row>
    <row r="863" spans="1:7" hidden="1">
      <c r="A863" s="20">
        <v>3005238</v>
      </c>
      <c r="B863" s="22" t="s">
        <v>6120</v>
      </c>
      <c r="C863" s="22" t="s">
        <v>6121</v>
      </c>
      <c r="D863" s="63">
        <f>+INDEX('LISTA DE PRECIOS EKM '!A:K,MATCH(C863,'LISTA DE PRECIOS EKM '!A:A,0),MATCH($D$1,'LISTA DE PRECIOS EKM '!$1:$1,0))</f>
        <v>609900</v>
      </c>
      <c r="E863" s="22">
        <f>+INDEX('LISTA DE PRECIOS EKM '!B:K,MATCH(C863,'LISTA DE PRECIOS EKM '!A:A,0),7)</f>
        <v>629900</v>
      </c>
      <c r="F863" s="22">
        <f>+INDEX('LISTA DE PRECIOS EKM '!B:K,MATCH(C863,'LISTA DE PRECIOS EKM '!A:A,0),9)</f>
        <v>669900</v>
      </c>
      <c r="G863" s="22" t="str">
        <f>+IF(ISNUMBER(MATCH(C863,Precios!C:C,0)),"Sí está", "No está")</f>
        <v>No está</v>
      </c>
    </row>
    <row r="864" spans="1:7" hidden="1">
      <c r="A864" s="20">
        <v>3005239</v>
      </c>
      <c r="B864" s="22" t="s">
        <v>6122</v>
      </c>
      <c r="C864" s="22" t="s">
        <v>6123</v>
      </c>
      <c r="D864" s="63">
        <f>+INDEX('LISTA DE PRECIOS EKM '!A:K,MATCH(C864,'LISTA DE PRECIOS EKM '!A:A,0),MATCH($D$1,'LISTA DE PRECIOS EKM '!$1:$1,0))</f>
        <v>539900</v>
      </c>
      <c r="E864" s="22">
        <f>+INDEX('LISTA DE PRECIOS EKM '!B:K,MATCH(C864,'LISTA DE PRECIOS EKM '!A:A,0),7)</f>
        <v>559900</v>
      </c>
      <c r="F864" s="22">
        <f>+INDEX('LISTA DE PRECIOS EKM '!B:K,MATCH(C864,'LISTA DE PRECIOS EKM '!A:A,0),9)</f>
        <v>589900</v>
      </c>
      <c r="G864" s="22" t="str">
        <f>+IF(ISNUMBER(MATCH(C864,Precios!C:C,0)),"Sí está", "No está")</f>
        <v>No está</v>
      </c>
    </row>
    <row r="865" spans="1:7" hidden="1">
      <c r="A865" s="20">
        <v>3005255</v>
      </c>
      <c r="B865" s="22" t="s">
        <v>6122</v>
      </c>
      <c r="C865" s="22" t="s">
        <v>6123</v>
      </c>
      <c r="D865" s="63">
        <f>+INDEX('LISTA DE PRECIOS EKM '!A:K,MATCH(C865,'LISTA DE PRECIOS EKM '!A:A,0),MATCH($D$1,'LISTA DE PRECIOS EKM '!$1:$1,0))</f>
        <v>539900</v>
      </c>
      <c r="E865" s="22">
        <f>+INDEX('LISTA DE PRECIOS EKM '!B:K,MATCH(C865,'LISTA DE PRECIOS EKM '!A:A,0),7)</f>
        <v>559900</v>
      </c>
      <c r="F865" s="22">
        <f>+INDEX('LISTA DE PRECIOS EKM '!B:K,MATCH(C865,'LISTA DE PRECIOS EKM '!A:A,0),9)</f>
        <v>589900</v>
      </c>
      <c r="G865" s="22" t="str">
        <f>+IF(ISNUMBER(MATCH(C865,Precios!C:C,0)),"Sí está", "No está")</f>
        <v>No está</v>
      </c>
    </row>
    <row r="866" spans="1:7" hidden="1">
      <c r="A866" s="20">
        <v>3008892</v>
      </c>
      <c r="B866" s="22" t="s">
        <v>6124</v>
      </c>
      <c r="C866" s="22" t="s">
        <v>6125</v>
      </c>
      <c r="D866" s="63">
        <f>+INDEX('LISTA DE PRECIOS EKM '!A:K,MATCH(C866,'LISTA DE PRECIOS EKM '!A:A,0),MATCH($D$1,'LISTA DE PRECIOS EKM '!$1:$1,0))</f>
        <v>169900</v>
      </c>
      <c r="E866" s="22">
        <f>+INDEX('LISTA DE PRECIOS EKM '!B:K,MATCH(C866,'LISTA DE PRECIOS EKM '!A:A,0),7)</f>
        <v>169900</v>
      </c>
      <c r="F866" s="22">
        <f>+INDEX('LISTA DE PRECIOS EKM '!B:K,MATCH(C866,'LISTA DE PRECIOS EKM '!A:A,0),9)</f>
        <v>179900</v>
      </c>
      <c r="G866" s="22" t="str">
        <f>+IF(ISNUMBER(MATCH(C866,Precios!C:C,0)),"Sí está", "No está")</f>
        <v>No está</v>
      </c>
    </row>
    <row r="867" spans="1:7" hidden="1">
      <c r="A867" s="20">
        <v>3008893</v>
      </c>
      <c r="B867" s="22" t="s">
        <v>6124</v>
      </c>
      <c r="C867" s="22" t="s">
        <v>6125</v>
      </c>
      <c r="D867" s="63">
        <f>+INDEX('LISTA DE PRECIOS EKM '!A:K,MATCH(C867,'LISTA DE PRECIOS EKM '!A:A,0),MATCH($D$1,'LISTA DE PRECIOS EKM '!$1:$1,0))</f>
        <v>169900</v>
      </c>
      <c r="E867" s="22">
        <f>+INDEX('LISTA DE PRECIOS EKM '!B:K,MATCH(C867,'LISTA DE PRECIOS EKM '!A:A,0),7)</f>
        <v>169900</v>
      </c>
      <c r="F867" s="22">
        <f>+INDEX('LISTA DE PRECIOS EKM '!B:K,MATCH(C867,'LISTA DE PRECIOS EKM '!A:A,0),9)</f>
        <v>179900</v>
      </c>
      <c r="G867" s="22" t="str">
        <f>+IF(ISNUMBER(MATCH(C867,Precios!C:C,0)),"Sí está", "No está")</f>
        <v>No está</v>
      </c>
    </row>
    <row r="868" spans="1:7" hidden="1">
      <c r="A868" s="20">
        <v>3008894</v>
      </c>
      <c r="B868" s="22" t="s">
        <v>6126</v>
      </c>
      <c r="C868" s="22" t="s">
        <v>6127</v>
      </c>
      <c r="D868" s="63">
        <f>+INDEX('LISTA DE PRECIOS EKM '!A:K,MATCH(C868,'LISTA DE PRECIOS EKM '!A:A,0),MATCH($D$1,'LISTA DE PRECIOS EKM '!$1:$1,0))</f>
        <v>429900</v>
      </c>
      <c r="E868" s="22">
        <f>+INDEX('LISTA DE PRECIOS EKM '!B:K,MATCH(C868,'LISTA DE PRECIOS EKM '!A:A,0),7)</f>
        <v>439900</v>
      </c>
      <c r="F868" s="22">
        <f>+INDEX('LISTA DE PRECIOS EKM '!B:K,MATCH(C868,'LISTA DE PRECIOS EKM '!A:A,0),9)</f>
        <v>469900</v>
      </c>
      <c r="G868" s="22" t="str">
        <f>+IF(ISNUMBER(MATCH(C868,Precios!C:C,0)),"Sí está", "No está")</f>
        <v>No está</v>
      </c>
    </row>
    <row r="869" spans="1:7" hidden="1">
      <c r="A869" s="20">
        <v>3008895</v>
      </c>
      <c r="B869" s="22" t="s">
        <v>6126</v>
      </c>
      <c r="C869" s="22" t="s">
        <v>6127</v>
      </c>
      <c r="D869" s="63">
        <f>+INDEX('LISTA DE PRECIOS EKM '!A:K,MATCH(C869,'LISTA DE PRECIOS EKM '!A:A,0),MATCH($D$1,'LISTA DE PRECIOS EKM '!$1:$1,0))</f>
        <v>429900</v>
      </c>
      <c r="E869" s="22">
        <f>+INDEX('LISTA DE PRECIOS EKM '!B:K,MATCH(C869,'LISTA DE PRECIOS EKM '!A:A,0),7)</f>
        <v>439900</v>
      </c>
      <c r="F869" s="22">
        <f>+INDEX('LISTA DE PRECIOS EKM '!B:K,MATCH(C869,'LISTA DE PRECIOS EKM '!A:A,0),9)</f>
        <v>469900</v>
      </c>
      <c r="G869" s="22" t="str">
        <f>+IF(ISNUMBER(MATCH(C869,Precios!C:C,0)),"Sí está", "No está")</f>
        <v>No está</v>
      </c>
    </row>
    <row r="870" spans="1:7" hidden="1">
      <c r="A870" s="20">
        <v>3008896</v>
      </c>
      <c r="B870" s="22" t="s">
        <v>6128</v>
      </c>
      <c r="C870" s="22" t="s">
        <v>6129</v>
      </c>
      <c r="D870" s="63">
        <f>+INDEX('LISTA DE PRECIOS EKM '!A:K,MATCH(C870,'LISTA DE PRECIOS EKM '!A:A,0),MATCH($D$1,'LISTA DE PRECIOS EKM '!$1:$1,0))</f>
        <v>269900</v>
      </c>
      <c r="E870" s="22">
        <f>+INDEX('LISTA DE PRECIOS EKM '!B:K,MATCH(C870,'LISTA DE PRECIOS EKM '!A:A,0),7)</f>
        <v>279900</v>
      </c>
      <c r="F870" s="22">
        <f>+INDEX('LISTA DE PRECIOS EKM '!B:K,MATCH(C870,'LISTA DE PRECIOS EKM '!A:A,0),9)</f>
        <v>289900</v>
      </c>
      <c r="G870" s="22" t="str">
        <f>+IF(ISNUMBER(MATCH(C870,Precios!C:C,0)),"Sí está", "No está")</f>
        <v>No está</v>
      </c>
    </row>
    <row r="871" spans="1:7" hidden="1">
      <c r="A871" s="20">
        <v>3008897</v>
      </c>
      <c r="B871" s="22" t="s">
        <v>6128</v>
      </c>
      <c r="C871" s="22" t="s">
        <v>6129</v>
      </c>
      <c r="D871" s="63">
        <f>+INDEX('LISTA DE PRECIOS EKM '!A:K,MATCH(C871,'LISTA DE PRECIOS EKM '!A:A,0),MATCH($D$1,'LISTA DE PRECIOS EKM '!$1:$1,0))</f>
        <v>269900</v>
      </c>
      <c r="E871" s="22">
        <f>+INDEX('LISTA DE PRECIOS EKM '!B:K,MATCH(C871,'LISTA DE PRECIOS EKM '!A:A,0),7)</f>
        <v>279900</v>
      </c>
      <c r="F871" s="22">
        <f>+INDEX('LISTA DE PRECIOS EKM '!B:K,MATCH(C871,'LISTA DE PRECIOS EKM '!A:A,0),9)</f>
        <v>289900</v>
      </c>
      <c r="G871" s="22" t="str">
        <f>+IF(ISNUMBER(MATCH(C871,Precios!C:C,0)),"Sí está", "No está")</f>
        <v>No está</v>
      </c>
    </row>
    <row r="872" spans="1:7" hidden="1">
      <c r="A872" s="20">
        <v>3008898</v>
      </c>
      <c r="B872" s="22" t="s">
        <v>6130</v>
      </c>
      <c r="C872" s="22" t="s">
        <v>6131</v>
      </c>
      <c r="D872" s="63">
        <f>+INDEX('LISTA DE PRECIOS EKM '!A:K,MATCH(C872,'LISTA DE PRECIOS EKM '!A:A,0),MATCH($D$1,'LISTA DE PRECIOS EKM '!$1:$1,0))</f>
        <v>439900</v>
      </c>
      <c r="E872" s="22">
        <f>+INDEX('LISTA DE PRECIOS EKM '!B:K,MATCH(C872,'LISTA DE PRECIOS EKM '!A:A,0),7)</f>
        <v>449900</v>
      </c>
      <c r="F872" s="22">
        <f>+INDEX('LISTA DE PRECIOS EKM '!B:K,MATCH(C872,'LISTA DE PRECIOS EKM '!A:A,0),9)</f>
        <v>479900</v>
      </c>
      <c r="G872" s="22" t="str">
        <f>+IF(ISNUMBER(MATCH(C872,Precios!C:C,0)),"Sí está", "No está")</f>
        <v>No está</v>
      </c>
    </row>
    <row r="873" spans="1:7" hidden="1">
      <c r="A873" s="20">
        <v>3008899</v>
      </c>
      <c r="B873" s="22" t="s">
        <v>6130</v>
      </c>
      <c r="C873" s="22" t="s">
        <v>6131</v>
      </c>
      <c r="D873" s="63">
        <f>+INDEX('LISTA DE PRECIOS EKM '!A:K,MATCH(C873,'LISTA DE PRECIOS EKM '!A:A,0),MATCH($D$1,'LISTA DE PRECIOS EKM '!$1:$1,0))</f>
        <v>439900</v>
      </c>
      <c r="E873" s="22">
        <f>+INDEX('LISTA DE PRECIOS EKM '!B:K,MATCH(C873,'LISTA DE PRECIOS EKM '!A:A,0),7)</f>
        <v>449900</v>
      </c>
      <c r="F873" s="22">
        <f>+INDEX('LISTA DE PRECIOS EKM '!B:K,MATCH(C873,'LISTA DE PRECIOS EKM '!A:A,0),9)</f>
        <v>479900</v>
      </c>
      <c r="G873" s="22" t="str">
        <f>+IF(ISNUMBER(MATCH(C873,Precios!C:C,0)),"Sí está", "No está")</f>
        <v>No está</v>
      </c>
    </row>
    <row r="874" spans="1:7" hidden="1">
      <c r="A874" s="20">
        <v>3008900</v>
      </c>
      <c r="B874" s="22" t="s">
        <v>6132</v>
      </c>
      <c r="C874" s="22" t="s">
        <v>6133</v>
      </c>
      <c r="D874" s="63">
        <f>+INDEX('LISTA DE PRECIOS EKM '!A:K,MATCH(C874,'LISTA DE PRECIOS EKM '!A:A,0),MATCH($D$1,'LISTA DE PRECIOS EKM '!$1:$1,0))</f>
        <v>439900</v>
      </c>
      <c r="E874" s="22">
        <f>+INDEX('LISTA DE PRECIOS EKM '!B:K,MATCH(C874,'LISTA DE PRECIOS EKM '!A:A,0),7)</f>
        <v>449900</v>
      </c>
      <c r="F874" s="22">
        <f>+INDEX('LISTA DE PRECIOS EKM '!B:K,MATCH(C874,'LISTA DE PRECIOS EKM '!A:A,0),9)</f>
        <v>479900</v>
      </c>
      <c r="G874" s="22" t="str">
        <f>+IF(ISNUMBER(MATCH(C874,Precios!C:C,0)),"Sí está", "No está")</f>
        <v>No está</v>
      </c>
    </row>
    <row r="875" spans="1:7" hidden="1">
      <c r="A875" s="20">
        <v>3008901</v>
      </c>
      <c r="B875" s="22" t="s">
        <v>6132</v>
      </c>
      <c r="C875" s="22" t="s">
        <v>6133</v>
      </c>
      <c r="D875" s="63">
        <f>+INDEX('LISTA DE PRECIOS EKM '!A:K,MATCH(C875,'LISTA DE PRECIOS EKM '!A:A,0),MATCH($D$1,'LISTA DE PRECIOS EKM '!$1:$1,0))</f>
        <v>439900</v>
      </c>
      <c r="E875" s="22">
        <f>+INDEX('LISTA DE PRECIOS EKM '!B:K,MATCH(C875,'LISTA DE PRECIOS EKM '!A:A,0),7)</f>
        <v>449900</v>
      </c>
      <c r="F875" s="22">
        <f>+INDEX('LISTA DE PRECIOS EKM '!B:K,MATCH(C875,'LISTA DE PRECIOS EKM '!A:A,0),9)</f>
        <v>479900</v>
      </c>
      <c r="G875" s="22" t="str">
        <f>+IF(ISNUMBER(MATCH(C875,Precios!C:C,0)),"Sí está", "No está")</f>
        <v>No está</v>
      </c>
    </row>
    <row r="876" spans="1:7" hidden="1">
      <c r="A876" s="20">
        <v>3008902</v>
      </c>
      <c r="B876" s="22" t="s">
        <v>6134</v>
      </c>
      <c r="C876" s="22" t="s">
        <v>6135</v>
      </c>
      <c r="D876" s="63">
        <f>+INDEX('LISTA DE PRECIOS EKM '!A:K,MATCH(C876,'LISTA DE PRECIOS EKM '!A:A,0),MATCH($D$1,'LISTA DE PRECIOS EKM '!$1:$1,0))</f>
        <v>269900</v>
      </c>
      <c r="E876" s="22">
        <f>+INDEX('LISTA DE PRECIOS EKM '!B:K,MATCH(C876,'LISTA DE PRECIOS EKM '!A:A,0),7)</f>
        <v>279900</v>
      </c>
      <c r="F876" s="22">
        <f>+INDEX('LISTA DE PRECIOS EKM '!B:K,MATCH(C876,'LISTA DE PRECIOS EKM '!A:A,0),9)</f>
        <v>289900</v>
      </c>
      <c r="G876" s="22" t="str">
        <f>+IF(ISNUMBER(MATCH(C876,Precios!C:C,0)),"Sí está", "No está")</f>
        <v>No está</v>
      </c>
    </row>
    <row r="877" spans="1:7" hidden="1">
      <c r="A877" s="20">
        <v>3008903</v>
      </c>
      <c r="B877" s="22" t="s">
        <v>6134</v>
      </c>
      <c r="C877" s="22" t="s">
        <v>6135</v>
      </c>
      <c r="D877" s="63">
        <f>+INDEX('LISTA DE PRECIOS EKM '!A:K,MATCH(C877,'LISTA DE PRECIOS EKM '!A:A,0),MATCH($D$1,'LISTA DE PRECIOS EKM '!$1:$1,0))</f>
        <v>269900</v>
      </c>
      <c r="E877" s="22">
        <f>+INDEX('LISTA DE PRECIOS EKM '!B:K,MATCH(C877,'LISTA DE PRECIOS EKM '!A:A,0),7)</f>
        <v>279900</v>
      </c>
      <c r="F877" s="22">
        <f>+INDEX('LISTA DE PRECIOS EKM '!B:K,MATCH(C877,'LISTA DE PRECIOS EKM '!A:A,0),9)</f>
        <v>289900</v>
      </c>
      <c r="G877" s="22" t="str">
        <f>+IF(ISNUMBER(MATCH(C877,Precios!C:C,0)),"Sí está", "No está")</f>
        <v>No está</v>
      </c>
    </row>
    <row r="878" spans="1:7" hidden="1">
      <c r="A878" s="20">
        <v>3008904</v>
      </c>
      <c r="B878" s="22" t="s">
        <v>6136</v>
      </c>
      <c r="C878" s="22" t="s">
        <v>6137</v>
      </c>
      <c r="D878" s="63">
        <f>+INDEX('LISTA DE PRECIOS EKM '!A:K,MATCH(C878,'LISTA DE PRECIOS EKM '!A:A,0),MATCH($D$1,'LISTA DE PRECIOS EKM '!$1:$1,0))</f>
        <v>609900</v>
      </c>
      <c r="E878" s="22">
        <f>+INDEX('LISTA DE PRECIOS EKM '!B:K,MATCH(C878,'LISTA DE PRECIOS EKM '!A:A,0),7)</f>
        <v>629900</v>
      </c>
      <c r="F878" s="22">
        <f>+INDEX('LISTA DE PRECIOS EKM '!B:K,MATCH(C878,'LISTA DE PRECIOS EKM '!A:A,0),9)</f>
        <v>669900</v>
      </c>
      <c r="G878" s="22" t="str">
        <f>+IF(ISNUMBER(MATCH(C878,Precios!C:C,0)),"Sí está", "No está")</f>
        <v>No está</v>
      </c>
    </row>
    <row r="879" spans="1:7" hidden="1">
      <c r="A879" s="20">
        <v>3008905</v>
      </c>
      <c r="B879" s="22" t="s">
        <v>6136</v>
      </c>
      <c r="C879" s="22" t="s">
        <v>6137</v>
      </c>
      <c r="D879" s="63">
        <f>+INDEX('LISTA DE PRECIOS EKM '!A:K,MATCH(C879,'LISTA DE PRECIOS EKM '!A:A,0),MATCH($D$1,'LISTA DE PRECIOS EKM '!$1:$1,0))</f>
        <v>609900</v>
      </c>
      <c r="E879" s="22">
        <f>+INDEX('LISTA DE PRECIOS EKM '!B:K,MATCH(C879,'LISTA DE PRECIOS EKM '!A:A,0),7)</f>
        <v>629900</v>
      </c>
      <c r="F879" s="22">
        <f>+INDEX('LISTA DE PRECIOS EKM '!B:K,MATCH(C879,'LISTA DE PRECIOS EKM '!A:A,0),9)</f>
        <v>669900</v>
      </c>
      <c r="G879" s="22" t="str">
        <f>+IF(ISNUMBER(MATCH(C879,Precios!C:C,0)),"Sí está", "No está")</f>
        <v>No está</v>
      </c>
    </row>
    <row r="880" spans="1:7" hidden="1">
      <c r="A880" s="20">
        <v>3008906</v>
      </c>
      <c r="B880" s="22" t="s">
        <v>6138</v>
      </c>
      <c r="C880" s="22" t="s">
        <v>6139</v>
      </c>
      <c r="D880" s="63">
        <f>+INDEX('LISTA DE PRECIOS EKM '!A:K,MATCH(C880,'LISTA DE PRECIOS EKM '!A:A,0),MATCH($D$1,'LISTA DE PRECIOS EKM '!$1:$1,0))</f>
        <v>249900</v>
      </c>
      <c r="E880" s="22">
        <f>+INDEX('LISTA DE PRECIOS EKM '!B:K,MATCH(C880,'LISTA DE PRECIOS EKM '!A:A,0),7)</f>
        <v>259900</v>
      </c>
      <c r="F880" s="22">
        <f>+INDEX('LISTA DE PRECIOS EKM '!B:K,MATCH(C880,'LISTA DE PRECIOS EKM '!A:A,0),9)</f>
        <v>269900</v>
      </c>
      <c r="G880" s="22" t="str">
        <f>+IF(ISNUMBER(MATCH(C880,Precios!C:C,0)),"Sí está", "No está")</f>
        <v>No está</v>
      </c>
    </row>
    <row r="881" spans="1:7" hidden="1">
      <c r="A881" s="20">
        <v>3008907</v>
      </c>
      <c r="B881" s="22" t="s">
        <v>6138</v>
      </c>
      <c r="C881" s="22" t="s">
        <v>6139</v>
      </c>
      <c r="D881" s="63">
        <f>+INDEX('LISTA DE PRECIOS EKM '!A:K,MATCH(C881,'LISTA DE PRECIOS EKM '!A:A,0),MATCH($D$1,'LISTA DE PRECIOS EKM '!$1:$1,0))</f>
        <v>249900</v>
      </c>
      <c r="E881" s="22">
        <f>+INDEX('LISTA DE PRECIOS EKM '!B:K,MATCH(C881,'LISTA DE PRECIOS EKM '!A:A,0),7)</f>
        <v>259900</v>
      </c>
      <c r="F881" s="22">
        <f>+INDEX('LISTA DE PRECIOS EKM '!B:K,MATCH(C881,'LISTA DE PRECIOS EKM '!A:A,0),9)</f>
        <v>269900</v>
      </c>
      <c r="G881" s="22" t="str">
        <f>+IF(ISNUMBER(MATCH(C881,Precios!C:C,0)),"Sí está", "No está")</f>
        <v>No está</v>
      </c>
    </row>
    <row r="882" spans="1:7" hidden="1">
      <c r="A882" s="20">
        <v>3008908</v>
      </c>
      <c r="B882" s="22" t="s">
        <v>6140</v>
      </c>
      <c r="C882" s="22" t="s">
        <v>6141</v>
      </c>
      <c r="D882" s="63">
        <f>+INDEX('LISTA DE PRECIOS EKM '!A:K,MATCH(C882,'LISTA DE PRECIOS EKM '!A:A,0),MATCH($D$1,'LISTA DE PRECIOS EKM '!$1:$1,0))</f>
        <v>439900</v>
      </c>
      <c r="E882" s="22">
        <f>+INDEX('LISTA DE PRECIOS EKM '!B:K,MATCH(C882,'LISTA DE PRECIOS EKM '!A:A,0),7)</f>
        <v>449900</v>
      </c>
      <c r="F882" s="22">
        <f>+INDEX('LISTA DE PRECIOS EKM '!B:K,MATCH(C882,'LISTA DE PRECIOS EKM '!A:A,0),9)</f>
        <v>479900</v>
      </c>
      <c r="G882" s="22" t="str">
        <f>+IF(ISNUMBER(MATCH(C882,Precios!C:C,0)),"Sí está", "No está")</f>
        <v>No está</v>
      </c>
    </row>
    <row r="883" spans="1:7" hidden="1">
      <c r="A883" s="20">
        <v>3008909</v>
      </c>
      <c r="B883" s="22" t="s">
        <v>6140</v>
      </c>
      <c r="C883" s="22" t="s">
        <v>6141</v>
      </c>
      <c r="D883" s="63">
        <f>+INDEX('LISTA DE PRECIOS EKM '!A:K,MATCH(C883,'LISTA DE PRECIOS EKM '!A:A,0),MATCH($D$1,'LISTA DE PRECIOS EKM '!$1:$1,0))</f>
        <v>439900</v>
      </c>
      <c r="E883" s="22">
        <f>+INDEX('LISTA DE PRECIOS EKM '!B:K,MATCH(C883,'LISTA DE PRECIOS EKM '!A:A,0),7)</f>
        <v>449900</v>
      </c>
      <c r="F883" s="22">
        <f>+INDEX('LISTA DE PRECIOS EKM '!B:K,MATCH(C883,'LISTA DE PRECIOS EKM '!A:A,0),9)</f>
        <v>479900</v>
      </c>
      <c r="G883" s="22" t="str">
        <f>+IF(ISNUMBER(MATCH(C883,Precios!C:C,0)),"Sí está", "No está")</f>
        <v>No está</v>
      </c>
    </row>
    <row r="884" spans="1:7" hidden="1">
      <c r="A884" s="20">
        <v>3008910</v>
      </c>
      <c r="B884" s="22" t="s">
        <v>6142</v>
      </c>
      <c r="C884" s="22" t="s">
        <v>6143</v>
      </c>
      <c r="D884" s="63">
        <f>+INDEX('LISTA DE PRECIOS EKM '!A:K,MATCH(C884,'LISTA DE PRECIOS EKM '!A:A,0),MATCH($D$1,'LISTA DE PRECIOS EKM '!$1:$1,0))</f>
        <v>269900</v>
      </c>
      <c r="E884" s="22">
        <f>+INDEX('LISTA DE PRECIOS EKM '!B:K,MATCH(C884,'LISTA DE PRECIOS EKM '!A:A,0),7)</f>
        <v>279900</v>
      </c>
      <c r="F884" s="22">
        <f>+INDEX('LISTA DE PRECIOS EKM '!B:K,MATCH(C884,'LISTA DE PRECIOS EKM '!A:A,0),9)</f>
        <v>289900</v>
      </c>
      <c r="G884" s="22" t="str">
        <f>+IF(ISNUMBER(MATCH(C884,Precios!C:C,0)),"Sí está", "No está")</f>
        <v>No está</v>
      </c>
    </row>
    <row r="885" spans="1:7" hidden="1">
      <c r="A885" s="20">
        <v>3009805</v>
      </c>
      <c r="B885" s="22" t="s">
        <v>6142</v>
      </c>
      <c r="C885" s="22" t="s">
        <v>6143</v>
      </c>
      <c r="D885" s="63">
        <f>+INDEX('LISTA DE PRECIOS EKM '!A:K,MATCH(C885,'LISTA DE PRECIOS EKM '!A:A,0),MATCH($D$1,'LISTA DE PRECIOS EKM '!$1:$1,0))</f>
        <v>269900</v>
      </c>
      <c r="E885" s="22">
        <f>+INDEX('LISTA DE PRECIOS EKM '!B:K,MATCH(C885,'LISTA DE PRECIOS EKM '!A:A,0),7)</f>
        <v>279900</v>
      </c>
      <c r="F885" s="22">
        <f>+INDEX('LISTA DE PRECIOS EKM '!B:K,MATCH(C885,'LISTA DE PRECIOS EKM '!A:A,0),9)</f>
        <v>289900</v>
      </c>
      <c r="G885" s="22" t="str">
        <f>+IF(ISNUMBER(MATCH(C885,Precios!C:C,0)),"Sí está", "No está")</f>
        <v>No está</v>
      </c>
    </row>
    <row r="886" spans="1:7" hidden="1">
      <c r="A886" s="20">
        <v>3009806</v>
      </c>
      <c r="B886" s="22" t="s">
        <v>6144</v>
      </c>
      <c r="C886" s="22" t="s">
        <v>6145</v>
      </c>
      <c r="D886" s="63">
        <f>+INDEX('LISTA DE PRECIOS EKM '!A:K,MATCH(C886,'LISTA DE PRECIOS EKM '!A:A,0),MATCH($D$1,'LISTA DE PRECIOS EKM '!$1:$1,0))</f>
        <v>609900</v>
      </c>
      <c r="E886" s="22">
        <f>+INDEX('LISTA DE PRECIOS EKM '!B:K,MATCH(C886,'LISTA DE PRECIOS EKM '!A:A,0),7)</f>
        <v>629900</v>
      </c>
      <c r="F886" s="22">
        <f>+INDEX('LISTA DE PRECIOS EKM '!B:K,MATCH(C886,'LISTA DE PRECIOS EKM '!A:A,0),9)</f>
        <v>669900</v>
      </c>
      <c r="G886" s="22" t="str">
        <f>+IF(ISNUMBER(MATCH(C886,Precios!C:C,0)),"Sí está", "No está")</f>
        <v>No está</v>
      </c>
    </row>
    <row r="887" spans="1:7" hidden="1">
      <c r="A887" s="20">
        <v>3009807</v>
      </c>
      <c r="B887" s="22" t="s">
        <v>6144</v>
      </c>
      <c r="C887" s="22" t="s">
        <v>6145</v>
      </c>
      <c r="D887" s="63">
        <f>+INDEX('LISTA DE PRECIOS EKM '!A:K,MATCH(C887,'LISTA DE PRECIOS EKM '!A:A,0),MATCH($D$1,'LISTA DE PRECIOS EKM '!$1:$1,0))</f>
        <v>609900</v>
      </c>
      <c r="E887" s="22">
        <f>+INDEX('LISTA DE PRECIOS EKM '!B:K,MATCH(C887,'LISTA DE PRECIOS EKM '!A:A,0),7)</f>
        <v>629900</v>
      </c>
      <c r="F887" s="22">
        <f>+INDEX('LISTA DE PRECIOS EKM '!B:K,MATCH(C887,'LISTA DE PRECIOS EKM '!A:A,0),9)</f>
        <v>669900</v>
      </c>
      <c r="G887" s="22" t="str">
        <f>+IF(ISNUMBER(MATCH(C887,Precios!C:C,0)),"Sí está", "No está")</f>
        <v>No está</v>
      </c>
    </row>
    <row r="888" spans="1:7" hidden="1">
      <c r="A888" s="20">
        <v>3009808</v>
      </c>
      <c r="B888" s="22" t="s">
        <v>6146</v>
      </c>
      <c r="C888" s="22" t="s">
        <v>6147</v>
      </c>
      <c r="D888" s="63">
        <f>+INDEX('LISTA DE PRECIOS EKM '!A:K,MATCH(C888,'LISTA DE PRECIOS EKM '!A:A,0),MATCH($D$1,'LISTA DE PRECIOS EKM '!$1:$1,0))</f>
        <v>169900</v>
      </c>
      <c r="E888" s="22">
        <f>+INDEX('LISTA DE PRECIOS EKM '!B:K,MATCH(C888,'LISTA DE PRECIOS EKM '!A:A,0),7)</f>
        <v>169900</v>
      </c>
      <c r="F888" s="22">
        <f>+INDEX('LISTA DE PRECIOS EKM '!B:K,MATCH(C888,'LISTA DE PRECIOS EKM '!A:A,0),9)</f>
        <v>179900</v>
      </c>
      <c r="G888" s="22" t="str">
        <f>+IF(ISNUMBER(MATCH(C888,Precios!C:C,0)),"Sí está", "No está")</f>
        <v>No está</v>
      </c>
    </row>
    <row r="889" spans="1:7" hidden="1">
      <c r="A889" s="20">
        <v>3009809</v>
      </c>
      <c r="B889" s="22" t="s">
        <v>6146</v>
      </c>
      <c r="C889" s="22" t="s">
        <v>6147</v>
      </c>
      <c r="D889" s="63">
        <f>+INDEX('LISTA DE PRECIOS EKM '!A:K,MATCH(C889,'LISTA DE PRECIOS EKM '!A:A,0),MATCH($D$1,'LISTA DE PRECIOS EKM '!$1:$1,0))</f>
        <v>169900</v>
      </c>
      <c r="E889" s="22">
        <f>+INDEX('LISTA DE PRECIOS EKM '!B:K,MATCH(C889,'LISTA DE PRECIOS EKM '!A:A,0),7)</f>
        <v>169900</v>
      </c>
      <c r="F889" s="22">
        <f>+INDEX('LISTA DE PRECIOS EKM '!B:K,MATCH(C889,'LISTA DE PRECIOS EKM '!A:A,0),9)</f>
        <v>179900</v>
      </c>
      <c r="G889" s="22" t="str">
        <f>+IF(ISNUMBER(MATCH(C889,Precios!C:C,0)),"Sí está", "No está")</f>
        <v>No está</v>
      </c>
    </row>
    <row r="890" spans="1:7" hidden="1">
      <c r="A890" s="20">
        <v>3009810</v>
      </c>
      <c r="B890" s="22" t="s">
        <v>6148</v>
      </c>
      <c r="C890" s="22" t="s">
        <v>6149</v>
      </c>
      <c r="D890" s="63">
        <f>+INDEX('LISTA DE PRECIOS EKM '!A:K,MATCH(C890,'LISTA DE PRECIOS EKM '!A:A,0),MATCH($D$1,'LISTA DE PRECIOS EKM '!$1:$1,0))</f>
        <v>439900</v>
      </c>
      <c r="E890" s="22">
        <f>+INDEX('LISTA DE PRECIOS EKM '!B:K,MATCH(C890,'LISTA DE PRECIOS EKM '!A:A,0),7)</f>
        <v>449900</v>
      </c>
      <c r="F890" s="22">
        <f>+INDEX('LISTA DE PRECIOS EKM '!B:K,MATCH(C890,'LISTA DE PRECIOS EKM '!A:A,0),9)</f>
        <v>479900</v>
      </c>
      <c r="G890" s="22" t="str">
        <f>+IF(ISNUMBER(MATCH(C890,Precios!C:C,0)),"Sí está", "No está")</f>
        <v>No está</v>
      </c>
    </row>
    <row r="891" spans="1:7" hidden="1">
      <c r="A891" s="20">
        <v>3009811</v>
      </c>
      <c r="B891" s="22" t="s">
        <v>6148</v>
      </c>
      <c r="C891" s="22" t="s">
        <v>6149</v>
      </c>
      <c r="D891" s="63">
        <f>+INDEX('LISTA DE PRECIOS EKM '!A:K,MATCH(C891,'LISTA DE PRECIOS EKM '!A:A,0),MATCH($D$1,'LISTA DE PRECIOS EKM '!$1:$1,0))</f>
        <v>439900</v>
      </c>
      <c r="E891" s="22">
        <f>+INDEX('LISTA DE PRECIOS EKM '!B:K,MATCH(C891,'LISTA DE PRECIOS EKM '!A:A,0),7)</f>
        <v>449900</v>
      </c>
      <c r="F891" s="22">
        <f>+INDEX('LISTA DE PRECIOS EKM '!B:K,MATCH(C891,'LISTA DE PRECIOS EKM '!A:A,0),9)</f>
        <v>479900</v>
      </c>
      <c r="G891" s="22" t="str">
        <f>+IF(ISNUMBER(MATCH(C891,Precios!C:C,0)),"Sí está", "No está")</f>
        <v>No está</v>
      </c>
    </row>
    <row r="892" spans="1:7" hidden="1">
      <c r="A892" s="20">
        <v>3009812</v>
      </c>
      <c r="B892" s="22" t="s">
        <v>6150</v>
      </c>
      <c r="C892" s="22" t="s">
        <v>6151</v>
      </c>
      <c r="D892" s="63">
        <f>+INDEX('LISTA DE PRECIOS EKM '!A:K,MATCH(C892,'LISTA DE PRECIOS EKM '!A:A,0),MATCH($D$1,'LISTA DE PRECIOS EKM '!$1:$1,0))</f>
        <v>249900</v>
      </c>
      <c r="E892" s="22">
        <f>+INDEX('LISTA DE PRECIOS EKM '!B:K,MATCH(C892,'LISTA DE PRECIOS EKM '!A:A,0),7)</f>
        <v>259900</v>
      </c>
      <c r="F892" s="22">
        <f>+INDEX('LISTA DE PRECIOS EKM '!B:K,MATCH(C892,'LISTA DE PRECIOS EKM '!A:A,0),9)</f>
        <v>269900</v>
      </c>
      <c r="G892" s="22" t="str">
        <f>+IF(ISNUMBER(MATCH(C892,Precios!C:C,0)),"Sí está", "No está")</f>
        <v>No está</v>
      </c>
    </row>
    <row r="893" spans="1:7" hidden="1">
      <c r="A893" s="20">
        <v>3009813</v>
      </c>
      <c r="B893" s="22" t="s">
        <v>6150</v>
      </c>
      <c r="C893" s="22" t="s">
        <v>6151</v>
      </c>
      <c r="D893" s="63">
        <f>+INDEX('LISTA DE PRECIOS EKM '!A:K,MATCH(C893,'LISTA DE PRECIOS EKM '!A:A,0),MATCH($D$1,'LISTA DE PRECIOS EKM '!$1:$1,0))</f>
        <v>249900</v>
      </c>
      <c r="E893" s="22">
        <f>+INDEX('LISTA DE PRECIOS EKM '!B:K,MATCH(C893,'LISTA DE PRECIOS EKM '!A:A,0),7)</f>
        <v>259900</v>
      </c>
      <c r="F893" s="22">
        <f>+INDEX('LISTA DE PRECIOS EKM '!B:K,MATCH(C893,'LISTA DE PRECIOS EKM '!A:A,0),9)</f>
        <v>269900</v>
      </c>
      <c r="G893" s="22" t="str">
        <f>+IF(ISNUMBER(MATCH(C893,Precios!C:C,0)),"Sí está", "No está")</f>
        <v>No está</v>
      </c>
    </row>
    <row r="894" spans="1:7" hidden="1">
      <c r="A894" s="20">
        <v>3009814</v>
      </c>
      <c r="B894" s="22" t="s">
        <v>6152</v>
      </c>
      <c r="C894" s="22" t="s">
        <v>6153</v>
      </c>
      <c r="D894" s="63">
        <f>+INDEX('LISTA DE PRECIOS EKM '!A:K,MATCH(C894,'LISTA DE PRECIOS EKM '!A:A,0),MATCH($D$1,'LISTA DE PRECIOS EKM '!$1:$1,0))</f>
        <v>609900</v>
      </c>
      <c r="E894" s="22">
        <f>+INDEX('LISTA DE PRECIOS EKM '!B:K,MATCH(C894,'LISTA DE PRECIOS EKM '!A:A,0),7)</f>
        <v>629900</v>
      </c>
      <c r="F894" s="22">
        <f>+INDEX('LISTA DE PRECIOS EKM '!B:K,MATCH(C894,'LISTA DE PRECIOS EKM '!A:A,0),9)</f>
        <v>669900</v>
      </c>
      <c r="G894" s="22" t="str">
        <f>+IF(ISNUMBER(MATCH(C894,Precios!C:C,0)),"Sí está", "No está")</f>
        <v>No está</v>
      </c>
    </row>
    <row r="895" spans="1:7" hidden="1">
      <c r="A895" s="20">
        <v>3009815</v>
      </c>
      <c r="B895" s="22" t="s">
        <v>6152</v>
      </c>
      <c r="C895" s="22" t="s">
        <v>6153</v>
      </c>
      <c r="D895" s="63">
        <f>+INDEX('LISTA DE PRECIOS EKM '!A:K,MATCH(C895,'LISTA DE PRECIOS EKM '!A:A,0),MATCH($D$1,'LISTA DE PRECIOS EKM '!$1:$1,0))</f>
        <v>609900</v>
      </c>
      <c r="E895" s="22">
        <f>+INDEX('LISTA DE PRECIOS EKM '!B:K,MATCH(C895,'LISTA DE PRECIOS EKM '!A:A,0),7)</f>
        <v>629900</v>
      </c>
      <c r="F895" s="22">
        <f>+INDEX('LISTA DE PRECIOS EKM '!B:K,MATCH(C895,'LISTA DE PRECIOS EKM '!A:A,0),9)</f>
        <v>669900</v>
      </c>
      <c r="G895" s="22" t="str">
        <f>+IF(ISNUMBER(MATCH(C895,Precios!C:C,0)),"Sí está", "No está")</f>
        <v>No está</v>
      </c>
    </row>
    <row r="896" spans="1:7" hidden="1">
      <c r="A896" s="20">
        <v>3009816</v>
      </c>
      <c r="B896" s="22" t="s">
        <v>6154</v>
      </c>
      <c r="C896" s="22" t="s">
        <v>6155</v>
      </c>
      <c r="D896" s="63">
        <f>+INDEX('LISTA DE PRECIOS EKM '!A:K,MATCH(C896,'LISTA DE PRECIOS EKM '!A:A,0),MATCH($D$1,'LISTA DE PRECIOS EKM '!$1:$1,0))</f>
        <v>169900</v>
      </c>
      <c r="E896" s="22">
        <f>+INDEX('LISTA DE PRECIOS EKM '!B:K,MATCH(C896,'LISTA DE PRECIOS EKM '!A:A,0),7)</f>
        <v>169900</v>
      </c>
      <c r="F896" s="22">
        <f>+INDEX('LISTA DE PRECIOS EKM '!B:K,MATCH(C896,'LISTA DE PRECIOS EKM '!A:A,0),9)</f>
        <v>179900</v>
      </c>
      <c r="G896" s="22" t="str">
        <f>+IF(ISNUMBER(MATCH(C896,Precios!C:C,0)),"Sí está", "No está")</f>
        <v>No está</v>
      </c>
    </row>
    <row r="897" spans="1:7" hidden="1">
      <c r="A897" s="20">
        <v>3009817</v>
      </c>
      <c r="B897" s="22" t="s">
        <v>6154</v>
      </c>
      <c r="C897" s="22" t="s">
        <v>6155</v>
      </c>
      <c r="D897" s="63">
        <f>+INDEX('LISTA DE PRECIOS EKM '!A:K,MATCH(C897,'LISTA DE PRECIOS EKM '!A:A,0),MATCH($D$1,'LISTA DE PRECIOS EKM '!$1:$1,0))</f>
        <v>169900</v>
      </c>
      <c r="E897" s="22">
        <f>+INDEX('LISTA DE PRECIOS EKM '!B:K,MATCH(C897,'LISTA DE PRECIOS EKM '!A:A,0),7)</f>
        <v>169900</v>
      </c>
      <c r="F897" s="22">
        <f>+INDEX('LISTA DE PRECIOS EKM '!B:K,MATCH(C897,'LISTA DE PRECIOS EKM '!A:A,0),9)</f>
        <v>179900</v>
      </c>
      <c r="G897" s="22" t="str">
        <f>+IF(ISNUMBER(MATCH(C897,Precios!C:C,0)),"Sí está", "No está")</f>
        <v>No está</v>
      </c>
    </row>
    <row r="898" spans="1:7" hidden="1">
      <c r="A898" s="20">
        <v>3009818</v>
      </c>
      <c r="B898" s="22" t="s">
        <v>6156</v>
      </c>
      <c r="C898" s="22" t="s">
        <v>6157</v>
      </c>
      <c r="D898" s="63">
        <f>+INDEX('LISTA DE PRECIOS EKM '!A:K,MATCH(C898,'LISTA DE PRECIOS EKM '!A:A,0),MATCH($D$1,'LISTA DE PRECIOS EKM '!$1:$1,0))</f>
        <v>269900</v>
      </c>
      <c r="E898" s="22">
        <f>+INDEX('LISTA DE PRECIOS EKM '!B:K,MATCH(C898,'LISTA DE PRECIOS EKM '!A:A,0),7)</f>
        <v>279900</v>
      </c>
      <c r="F898" s="22">
        <f>+INDEX('LISTA DE PRECIOS EKM '!B:K,MATCH(C898,'LISTA DE PRECIOS EKM '!A:A,0),9)</f>
        <v>289900</v>
      </c>
      <c r="G898" s="22" t="str">
        <f>+IF(ISNUMBER(MATCH(C898,Precios!C:C,0)),"Sí está", "No está")</f>
        <v>No está</v>
      </c>
    </row>
    <row r="899" spans="1:7" hidden="1">
      <c r="A899" s="20">
        <v>3009819</v>
      </c>
      <c r="B899" s="22" t="s">
        <v>6156</v>
      </c>
      <c r="C899" s="22" t="s">
        <v>6157</v>
      </c>
      <c r="D899" s="63">
        <f>+INDEX('LISTA DE PRECIOS EKM '!A:K,MATCH(C899,'LISTA DE PRECIOS EKM '!A:A,0),MATCH($D$1,'LISTA DE PRECIOS EKM '!$1:$1,0))</f>
        <v>269900</v>
      </c>
      <c r="E899" s="22">
        <f>+INDEX('LISTA DE PRECIOS EKM '!B:K,MATCH(C899,'LISTA DE PRECIOS EKM '!A:A,0),7)</f>
        <v>279900</v>
      </c>
      <c r="F899" s="22">
        <f>+INDEX('LISTA DE PRECIOS EKM '!B:K,MATCH(C899,'LISTA DE PRECIOS EKM '!A:A,0),9)</f>
        <v>289900</v>
      </c>
      <c r="G899" s="22" t="str">
        <f>+IF(ISNUMBER(MATCH(C899,Precios!C:C,0)),"Sí está", "No está")</f>
        <v>No está</v>
      </c>
    </row>
    <row r="900" spans="1:7" hidden="1">
      <c r="A900" s="20">
        <v>3009820</v>
      </c>
      <c r="B900" s="22" t="s">
        <v>6158</v>
      </c>
      <c r="C900" s="22" t="s">
        <v>6159</v>
      </c>
      <c r="D900" s="63">
        <f>+INDEX('LISTA DE PRECIOS EKM '!A:K,MATCH(C900,'LISTA DE PRECIOS EKM '!A:A,0),MATCH($D$1,'LISTA DE PRECIOS EKM '!$1:$1,0))</f>
        <v>439900</v>
      </c>
      <c r="E900" s="22">
        <f>+INDEX('LISTA DE PRECIOS EKM '!B:K,MATCH(C900,'LISTA DE PRECIOS EKM '!A:A,0),7)</f>
        <v>449900</v>
      </c>
      <c r="F900" s="22">
        <f>+INDEX('LISTA DE PRECIOS EKM '!B:K,MATCH(C900,'LISTA DE PRECIOS EKM '!A:A,0),9)</f>
        <v>479900</v>
      </c>
      <c r="G900" s="22" t="str">
        <f>+IF(ISNUMBER(MATCH(C900,Precios!C:C,0)),"Sí está", "No está")</f>
        <v>No está</v>
      </c>
    </row>
    <row r="901" spans="1:7" hidden="1">
      <c r="A901" s="20">
        <v>3009821</v>
      </c>
      <c r="B901" s="22" t="s">
        <v>6158</v>
      </c>
      <c r="C901" s="22" t="s">
        <v>6159</v>
      </c>
      <c r="D901" s="63">
        <f>+INDEX('LISTA DE PRECIOS EKM '!A:K,MATCH(C901,'LISTA DE PRECIOS EKM '!A:A,0),MATCH($D$1,'LISTA DE PRECIOS EKM '!$1:$1,0))</f>
        <v>439900</v>
      </c>
      <c r="E901" s="22">
        <f>+INDEX('LISTA DE PRECIOS EKM '!B:K,MATCH(C901,'LISTA DE PRECIOS EKM '!A:A,0),7)</f>
        <v>449900</v>
      </c>
      <c r="F901" s="22">
        <f>+INDEX('LISTA DE PRECIOS EKM '!B:K,MATCH(C901,'LISTA DE PRECIOS EKM '!A:A,0),9)</f>
        <v>479900</v>
      </c>
      <c r="G901" s="22" t="str">
        <f>+IF(ISNUMBER(MATCH(C901,Precios!C:C,0)),"Sí está", "No está")</f>
        <v>No está</v>
      </c>
    </row>
    <row r="902" spans="1:7" hidden="1">
      <c r="A902" s="20">
        <v>3009822</v>
      </c>
      <c r="B902" s="22" t="s">
        <v>6160</v>
      </c>
      <c r="C902" s="22" t="s">
        <v>6161</v>
      </c>
      <c r="D902" s="63">
        <f>+INDEX('LISTA DE PRECIOS EKM '!A:K,MATCH(C902,'LISTA DE PRECIOS EKM '!A:A,0),MATCH($D$1,'LISTA DE PRECIOS EKM '!$1:$1,0))</f>
        <v>429900</v>
      </c>
      <c r="E902" s="22">
        <f>+INDEX('LISTA DE PRECIOS EKM '!B:K,MATCH(C902,'LISTA DE PRECIOS EKM '!A:A,0),7)</f>
        <v>439900</v>
      </c>
      <c r="F902" s="22">
        <f>+INDEX('LISTA DE PRECIOS EKM '!B:K,MATCH(C902,'LISTA DE PRECIOS EKM '!A:A,0),9)</f>
        <v>469900</v>
      </c>
      <c r="G902" s="22" t="str">
        <f>+IF(ISNUMBER(MATCH(C902,Precios!C:C,0)),"Sí está", "No está")</f>
        <v>No está</v>
      </c>
    </row>
    <row r="903" spans="1:7" hidden="1">
      <c r="A903" s="20">
        <v>3009823</v>
      </c>
      <c r="B903" s="22" t="s">
        <v>6160</v>
      </c>
      <c r="C903" s="22" t="s">
        <v>6161</v>
      </c>
      <c r="D903" s="63">
        <f>+INDEX('LISTA DE PRECIOS EKM '!A:K,MATCH(C903,'LISTA DE PRECIOS EKM '!A:A,0),MATCH($D$1,'LISTA DE PRECIOS EKM '!$1:$1,0))</f>
        <v>429900</v>
      </c>
      <c r="E903" s="22">
        <f>+INDEX('LISTA DE PRECIOS EKM '!B:K,MATCH(C903,'LISTA DE PRECIOS EKM '!A:A,0),7)</f>
        <v>439900</v>
      </c>
      <c r="F903" s="22">
        <f>+INDEX('LISTA DE PRECIOS EKM '!B:K,MATCH(C903,'LISTA DE PRECIOS EKM '!A:A,0),9)</f>
        <v>469900</v>
      </c>
      <c r="G903" s="22" t="str">
        <f>+IF(ISNUMBER(MATCH(C903,Precios!C:C,0)),"Sí está", "No está")</f>
        <v>No está</v>
      </c>
    </row>
    <row r="904" spans="1:7" hidden="1">
      <c r="A904" s="20">
        <v>3009824</v>
      </c>
      <c r="B904" s="22" t="s">
        <v>6162</v>
      </c>
      <c r="C904" s="22" t="s">
        <v>6163</v>
      </c>
      <c r="D904" s="63">
        <f>+INDEX('LISTA DE PRECIOS EKM '!A:K,MATCH(C904,'LISTA DE PRECIOS EKM '!A:A,0),MATCH($D$1,'LISTA DE PRECIOS EKM '!$1:$1,0))</f>
        <v>609900</v>
      </c>
      <c r="E904" s="22">
        <f>+INDEX('LISTA DE PRECIOS EKM '!B:K,MATCH(C904,'LISTA DE PRECIOS EKM '!A:A,0),7)</f>
        <v>629900</v>
      </c>
      <c r="F904" s="22">
        <f>+INDEX('LISTA DE PRECIOS EKM '!B:K,MATCH(C904,'LISTA DE PRECIOS EKM '!A:A,0),9)</f>
        <v>669900</v>
      </c>
      <c r="G904" s="22" t="str">
        <f>+IF(ISNUMBER(MATCH(C904,Precios!C:C,0)),"Sí está", "No está")</f>
        <v>No está</v>
      </c>
    </row>
    <row r="905" spans="1:7" hidden="1">
      <c r="A905" s="20">
        <v>3009825</v>
      </c>
      <c r="B905" s="22" t="s">
        <v>6162</v>
      </c>
      <c r="C905" s="22" t="s">
        <v>6163</v>
      </c>
      <c r="D905" s="63">
        <f>+INDEX('LISTA DE PRECIOS EKM '!A:K,MATCH(C905,'LISTA DE PRECIOS EKM '!A:A,0),MATCH($D$1,'LISTA DE PRECIOS EKM '!$1:$1,0))</f>
        <v>609900</v>
      </c>
      <c r="E905" s="22">
        <f>+INDEX('LISTA DE PRECIOS EKM '!B:K,MATCH(C905,'LISTA DE PRECIOS EKM '!A:A,0),7)</f>
        <v>629900</v>
      </c>
      <c r="F905" s="22">
        <f>+INDEX('LISTA DE PRECIOS EKM '!B:K,MATCH(C905,'LISTA DE PRECIOS EKM '!A:A,0),9)</f>
        <v>669900</v>
      </c>
      <c r="G905" s="22" t="str">
        <f>+IF(ISNUMBER(MATCH(C905,Precios!C:C,0)),"Sí está", "No está")</f>
        <v>No está</v>
      </c>
    </row>
    <row r="906" spans="1:7" hidden="1">
      <c r="A906" s="20">
        <v>3009826</v>
      </c>
      <c r="B906" s="22" t="s">
        <v>6164</v>
      </c>
      <c r="C906" s="22" t="s">
        <v>6165</v>
      </c>
      <c r="D906" s="63">
        <f>+INDEX('LISTA DE PRECIOS EKM '!A:K,MATCH(C906,'LISTA DE PRECIOS EKM '!A:A,0),MATCH($D$1,'LISTA DE PRECIOS EKM '!$1:$1,0))</f>
        <v>269900</v>
      </c>
      <c r="E906" s="22">
        <f>+INDEX('LISTA DE PRECIOS EKM '!B:K,MATCH(C906,'LISTA DE PRECIOS EKM '!A:A,0),7)</f>
        <v>279900</v>
      </c>
      <c r="F906" s="22">
        <f>+INDEX('LISTA DE PRECIOS EKM '!B:K,MATCH(C906,'LISTA DE PRECIOS EKM '!A:A,0),9)</f>
        <v>289900</v>
      </c>
      <c r="G906" s="22" t="str">
        <f>+IF(ISNUMBER(MATCH(C906,Precios!C:C,0)),"Sí está", "No está")</f>
        <v>No está</v>
      </c>
    </row>
    <row r="907" spans="1:7" hidden="1">
      <c r="A907" s="20">
        <v>3009827</v>
      </c>
      <c r="B907" s="22" t="s">
        <v>6164</v>
      </c>
      <c r="C907" s="22" t="s">
        <v>6165</v>
      </c>
      <c r="D907" s="63">
        <f>+INDEX('LISTA DE PRECIOS EKM '!A:K,MATCH(C907,'LISTA DE PRECIOS EKM '!A:A,0),MATCH($D$1,'LISTA DE PRECIOS EKM '!$1:$1,0))</f>
        <v>269900</v>
      </c>
      <c r="E907" s="22">
        <f>+INDEX('LISTA DE PRECIOS EKM '!B:K,MATCH(C907,'LISTA DE PRECIOS EKM '!A:A,0),7)</f>
        <v>279900</v>
      </c>
      <c r="F907" s="22">
        <f>+INDEX('LISTA DE PRECIOS EKM '!B:K,MATCH(C907,'LISTA DE PRECIOS EKM '!A:A,0),9)</f>
        <v>289900</v>
      </c>
      <c r="G907" s="22" t="str">
        <f>+IF(ISNUMBER(MATCH(C907,Precios!C:C,0)),"Sí está", "No está")</f>
        <v>No está</v>
      </c>
    </row>
    <row r="908" spans="1:7" hidden="1">
      <c r="A908" s="20">
        <v>3009828</v>
      </c>
      <c r="B908" s="22" t="s">
        <v>6166</v>
      </c>
      <c r="C908" s="22" t="s">
        <v>6167</v>
      </c>
      <c r="D908" s="63">
        <f>+INDEX('LISTA DE PRECIOS EKM '!A:K,MATCH(C908,'LISTA DE PRECIOS EKM '!A:A,0),MATCH($D$1,'LISTA DE PRECIOS EKM '!$1:$1,0))</f>
        <v>479900</v>
      </c>
      <c r="E908" s="22">
        <f>+INDEX('LISTA DE PRECIOS EKM '!B:K,MATCH(C908,'LISTA DE PRECIOS EKM '!A:A,0),7)</f>
        <v>499900</v>
      </c>
      <c r="F908" s="22">
        <f>+INDEX('LISTA DE PRECIOS EKM '!B:K,MATCH(C908,'LISTA DE PRECIOS EKM '!A:A,0),9)</f>
        <v>519900</v>
      </c>
      <c r="G908" s="22" t="str">
        <f>+IF(ISNUMBER(MATCH(C908,Precios!C:C,0)),"Sí está", "No está")</f>
        <v>No está</v>
      </c>
    </row>
    <row r="909" spans="1:7" hidden="1">
      <c r="A909" s="20">
        <v>3009829</v>
      </c>
      <c r="B909" s="22" t="s">
        <v>6166</v>
      </c>
      <c r="C909" s="22" t="s">
        <v>6167</v>
      </c>
      <c r="D909" s="63">
        <f>+INDEX('LISTA DE PRECIOS EKM '!A:K,MATCH(C909,'LISTA DE PRECIOS EKM '!A:A,0),MATCH($D$1,'LISTA DE PRECIOS EKM '!$1:$1,0))</f>
        <v>479900</v>
      </c>
      <c r="E909" s="22">
        <f>+INDEX('LISTA DE PRECIOS EKM '!B:K,MATCH(C909,'LISTA DE PRECIOS EKM '!A:A,0),7)</f>
        <v>499900</v>
      </c>
      <c r="F909" s="22">
        <f>+INDEX('LISTA DE PRECIOS EKM '!B:K,MATCH(C909,'LISTA DE PRECIOS EKM '!A:A,0),9)</f>
        <v>519900</v>
      </c>
      <c r="G909" s="22" t="str">
        <f>+IF(ISNUMBER(MATCH(C909,Precios!C:C,0)),"Sí está", "No está")</f>
        <v>No está</v>
      </c>
    </row>
    <row r="910" spans="1:7" hidden="1">
      <c r="A910" s="20">
        <v>3009830</v>
      </c>
      <c r="B910" s="22" t="s">
        <v>6168</v>
      </c>
      <c r="C910" s="22" t="s">
        <v>6169</v>
      </c>
      <c r="D910" s="63">
        <f>+INDEX('LISTA DE PRECIOS EKM '!A:K,MATCH(C910,'LISTA DE PRECIOS EKM '!A:A,0),MATCH($D$1,'LISTA DE PRECIOS EKM '!$1:$1,0))</f>
        <v>249900</v>
      </c>
      <c r="E910" s="22">
        <f>+INDEX('LISTA DE PRECIOS EKM '!B:K,MATCH(C910,'LISTA DE PRECIOS EKM '!A:A,0),7)</f>
        <v>259900</v>
      </c>
      <c r="F910" s="22">
        <f>+INDEX('LISTA DE PRECIOS EKM '!B:K,MATCH(C910,'LISTA DE PRECIOS EKM '!A:A,0),9)</f>
        <v>269900</v>
      </c>
      <c r="G910" s="22" t="str">
        <f>+IF(ISNUMBER(MATCH(C910,Precios!C:C,0)),"Sí está", "No está")</f>
        <v>No está</v>
      </c>
    </row>
    <row r="911" spans="1:7" hidden="1">
      <c r="A911" s="20">
        <v>3009831</v>
      </c>
      <c r="B911" s="22" t="s">
        <v>6168</v>
      </c>
      <c r="C911" s="22" t="s">
        <v>6169</v>
      </c>
      <c r="D911" s="63">
        <f>+INDEX('LISTA DE PRECIOS EKM '!A:K,MATCH(C911,'LISTA DE PRECIOS EKM '!A:A,0),MATCH($D$1,'LISTA DE PRECIOS EKM '!$1:$1,0))</f>
        <v>249900</v>
      </c>
      <c r="E911" s="22">
        <f>+INDEX('LISTA DE PRECIOS EKM '!B:K,MATCH(C911,'LISTA DE PRECIOS EKM '!A:A,0),7)</f>
        <v>259900</v>
      </c>
      <c r="F911" s="22">
        <f>+INDEX('LISTA DE PRECIOS EKM '!B:K,MATCH(C911,'LISTA DE PRECIOS EKM '!A:A,0),9)</f>
        <v>269900</v>
      </c>
      <c r="G911" s="22" t="str">
        <f>+IF(ISNUMBER(MATCH(C911,Precios!C:C,0)),"Sí está", "No está")</f>
        <v>No está</v>
      </c>
    </row>
    <row r="912" spans="1:7" hidden="1">
      <c r="A912" s="20">
        <v>3009832</v>
      </c>
      <c r="B912" s="22" t="s">
        <v>6170</v>
      </c>
      <c r="C912" s="22" t="s">
        <v>6171</v>
      </c>
      <c r="D912" s="63">
        <f>+INDEX('LISTA DE PRECIOS EKM '!A:K,MATCH(C912,'LISTA DE PRECIOS EKM '!A:A,0),MATCH($D$1,'LISTA DE PRECIOS EKM '!$1:$1,0))</f>
        <v>439900</v>
      </c>
      <c r="E912" s="22">
        <f>+INDEX('LISTA DE PRECIOS EKM '!B:K,MATCH(C912,'LISTA DE PRECIOS EKM '!A:A,0),7)</f>
        <v>449900</v>
      </c>
      <c r="F912" s="22">
        <f>+INDEX('LISTA DE PRECIOS EKM '!B:K,MATCH(C912,'LISTA DE PRECIOS EKM '!A:A,0),9)</f>
        <v>479900</v>
      </c>
      <c r="G912" s="22" t="str">
        <f>+IF(ISNUMBER(MATCH(C912,Precios!C:C,0)),"Sí está", "No está")</f>
        <v>No está</v>
      </c>
    </row>
    <row r="913" spans="1:7" hidden="1">
      <c r="A913" s="20">
        <v>3009833</v>
      </c>
      <c r="B913" s="22" t="s">
        <v>6170</v>
      </c>
      <c r="C913" s="22" t="s">
        <v>6171</v>
      </c>
      <c r="D913" s="63">
        <f>+INDEX('LISTA DE PRECIOS EKM '!A:K,MATCH(C913,'LISTA DE PRECIOS EKM '!A:A,0),MATCH($D$1,'LISTA DE PRECIOS EKM '!$1:$1,0))</f>
        <v>439900</v>
      </c>
      <c r="E913" s="22">
        <f>+INDEX('LISTA DE PRECIOS EKM '!B:K,MATCH(C913,'LISTA DE PRECIOS EKM '!A:A,0),7)</f>
        <v>449900</v>
      </c>
      <c r="F913" s="22">
        <f>+INDEX('LISTA DE PRECIOS EKM '!B:K,MATCH(C913,'LISTA DE PRECIOS EKM '!A:A,0),9)</f>
        <v>479900</v>
      </c>
      <c r="G913" s="22" t="str">
        <f>+IF(ISNUMBER(MATCH(C913,Precios!C:C,0)),"Sí está", "No está")</f>
        <v>No está</v>
      </c>
    </row>
    <row r="914" spans="1:7" hidden="1">
      <c r="A914" s="20">
        <v>3009834</v>
      </c>
      <c r="B914" s="22" t="s">
        <v>6172</v>
      </c>
      <c r="C914" s="22" t="s">
        <v>6173</v>
      </c>
      <c r="D914" s="63">
        <f>+INDEX('LISTA DE PRECIOS EKM '!A:K,MATCH(C914,'LISTA DE PRECIOS EKM '!A:A,0),MATCH($D$1,'LISTA DE PRECIOS EKM '!$1:$1,0))</f>
        <v>609900</v>
      </c>
      <c r="E914" s="22">
        <f>+INDEX('LISTA DE PRECIOS EKM '!B:K,MATCH(C914,'LISTA DE PRECIOS EKM '!A:A,0),7)</f>
        <v>629900</v>
      </c>
      <c r="F914" s="22">
        <f>+INDEX('LISTA DE PRECIOS EKM '!B:K,MATCH(C914,'LISTA DE PRECIOS EKM '!A:A,0),9)</f>
        <v>669900</v>
      </c>
      <c r="G914" s="22" t="str">
        <f>+IF(ISNUMBER(MATCH(C914,Precios!C:C,0)),"Sí está", "No está")</f>
        <v>No está</v>
      </c>
    </row>
    <row r="915" spans="1:7" hidden="1">
      <c r="A915" s="20">
        <v>3009835</v>
      </c>
      <c r="B915" s="22" t="s">
        <v>6172</v>
      </c>
      <c r="C915" s="22" t="s">
        <v>6173</v>
      </c>
      <c r="D915" s="63">
        <f>+INDEX('LISTA DE PRECIOS EKM '!A:K,MATCH(C915,'LISTA DE PRECIOS EKM '!A:A,0),MATCH($D$1,'LISTA DE PRECIOS EKM '!$1:$1,0))</f>
        <v>609900</v>
      </c>
      <c r="E915" s="22">
        <f>+INDEX('LISTA DE PRECIOS EKM '!B:K,MATCH(C915,'LISTA DE PRECIOS EKM '!A:A,0),7)</f>
        <v>629900</v>
      </c>
      <c r="F915" s="22">
        <f>+INDEX('LISTA DE PRECIOS EKM '!B:K,MATCH(C915,'LISTA DE PRECIOS EKM '!A:A,0),9)</f>
        <v>669900</v>
      </c>
      <c r="G915" s="22" t="str">
        <f>+IF(ISNUMBER(MATCH(C915,Precios!C:C,0)),"Sí está", "No está")</f>
        <v>No está</v>
      </c>
    </row>
    <row r="916" spans="1:7" hidden="1">
      <c r="A916" s="20">
        <v>3009836</v>
      </c>
      <c r="B916" s="22" t="s">
        <v>6174</v>
      </c>
      <c r="C916" s="22" t="s">
        <v>6175</v>
      </c>
      <c r="D916" s="63">
        <f>+INDEX('LISTA DE PRECIOS EKM '!A:K,MATCH(C916,'LISTA DE PRECIOS EKM '!A:A,0),MATCH($D$1,'LISTA DE PRECIOS EKM '!$1:$1,0))</f>
        <v>429900</v>
      </c>
      <c r="E916" s="22">
        <f>+INDEX('LISTA DE PRECIOS EKM '!B:K,MATCH(C916,'LISTA DE PRECIOS EKM '!A:A,0),7)</f>
        <v>439900</v>
      </c>
      <c r="F916" s="22">
        <f>+INDEX('LISTA DE PRECIOS EKM '!B:K,MATCH(C916,'LISTA DE PRECIOS EKM '!A:A,0),9)</f>
        <v>469900</v>
      </c>
      <c r="G916" s="22" t="str">
        <f>+IF(ISNUMBER(MATCH(C916,Precios!C:C,0)),"Sí está", "No está")</f>
        <v>No está</v>
      </c>
    </row>
    <row r="917" spans="1:7" hidden="1">
      <c r="A917" s="20">
        <v>3009837</v>
      </c>
      <c r="B917" s="22" t="s">
        <v>6174</v>
      </c>
      <c r="C917" s="22" t="s">
        <v>6175</v>
      </c>
      <c r="D917" s="63">
        <f>+INDEX('LISTA DE PRECIOS EKM '!A:K,MATCH(C917,'LISTA DE PRECIOS EKM '!A:A,0),MATCH($D$1,'LISTA DE PRECIOS EKM '!$1:$1,0))</f>
        <v>429900</v>
      </c>
      <c r="E917" s="22">
        <f>+INDEX('LISTA DE PRECIOS EKM '!B:K,MATCH(C917,'LISTA DE PRECIOS EKM '!A:A,0),7)</f>
        <v>439900</v>
      </c>
      <c r="F917" s="22">
        <f>+INDEX('LISTA DE PRECIOS EKM '!B:K,MATCH(C917,'LISTA DE PRECIOS EKM '!A:A,0),9)</f>
        <v>469900</v>
      </c>
      <c r="G917" s="22" t="str">
        <f>+IF(ISNUMBER(MATCH(C917,Precios!C:C,0)),"Sí está", "No está")</f>
        <v>No está</v>
      </c>
    </row>
    <row r="918" spans="1:7" hidden="1">
      <c r="A918" s="20">
        <v>3009838</v>
      </c>
      <c r="B918" s="22" t="s">
        <v>6176</v>
      </c>
      <c r="C918" s="22" t="s">
        <v>6177</v>
      </c>
      <c r="D918" s="63">
        <f>+INDEX('LISTA DE PRECIOS EKM '!A:K,MATCH(C918,'LISTA DE PRECIOS EKM '!A:A,0),MATCH($D$1,'LISTA DE PRECIOS EKM '!$1:$1,0))</f>
        <v>269900</v>
      </c>
      <c r="E918" s="22">
        <f>+INDEX('LISTA DE PRECIOS EKM '!B:K,MATCH(C918,'LISTA DE PRECIOS EKM '!A:A,0),7)</f>
        <v>279900</v>
      </c>
      <c r="F918" s="22">
        <f>+INDEX('LISTA DE PRECIOS EKM '!B:K,MATCH(C918,'LISTA DE PRECIOS EKM '!A:A,0),9)</f>
        <v>289900</v>
      </c>
      <c r="G918" s="22" t="str">
        <f>+IF(ISNUMBER(MATCH(C918,Precios!C:C,0)),"Sí está", "No está")</f>
        <v>No está</v>
      </c>
    </row>
    <row r="919" spans="1:7" hidden="1">
      <c r="A919" s="20">
        <v>3009839</v>
      </c>
      <c r="B919" s="22" t="s">
        <v>6176</v>
      </c>
      <c r="C919" s="22" t="s">
        <v>6177</v>
      </c>
      <c r="D919" s="63">
        <f>+INDEX('LISTA DE PRECIOS EKM '!A:K,MATCH(C919,'LISTA DE PRECIOS EKM '!A:A,0),MATCH($D$1,'LISTA DE PRECIOS EKM '!$1:$1,0))</f>
        <v>269900</v>
      </c>
      <c r="E919" s="22">
        <f>+INDEX('LISTA DE PRECIOS EKM '!B:K,MATCH(C919,'LISTA DE PRECIOS EKM '!A:A,0),7)</f>
        <v>279900</v>
      </c>
      <c r="F919" s="22">
        <f>+INDEX('LISTA DE PRECIOS EKM '!B:K,MATCH(C919,'LISTA DE PRECIOS EKM '!A:A,0),9)</f>
        <v>289900</v>
      </c>
      <c r="G919" s="22" t="str">
        <f>+IF(ISNUMBER(MATCH(C919,Precios!C:C,0)),"Sí está", "No está")</f>
        <v>No está</v>
      </c>
    </row>
    <row r="920" spans="1:7" hidden="1">
      <c r="A920" s="20">
        <v>3009844</v>
      </c>
      <c r="B920" s="22" t="s">
        <v>6178</v>
      </c>
      <c r="C920" s="22" t="s">
        <v>6179</v>
      </c>
      <c r="D920" s="63">
        <f>+INDEX('LISTA DE PRECIOS EKM '!A:K,MATCH(C920,'LISTA DE PRECIOS EKM '!A:A,0),MATCH($D$1,'LISTA DE PRECIOS EKM '!$1:$1,0))</f>
        <v>269900</v>
      </c>
      <c r="E920" s="22">
        <f>+INDEX('LISTA DE PRECIOS EKM '!B:K,MATCH(C920,'LISTA DE PRECIOS EKM '!A:A,0),7)</f>
        <v>279900</v>
      </c>
      <c r="F920" s="22">
        <f>+INDEX('LISTA DE PRECIOS EKM '!B:K,MATCH(C920,'LISTA DE PRECIOS EKM '!A:A,0),9)</f>
        <v>289900</v>
      </c>
      <c r="G920" s="22" t="str">
        <f>+IF(ISNUMBER(MATCH(C920,Precios!C:C,0)),"Sí está", "No está")</f>
        <v>No está</v>
      </c>
    </row>
    <row r="921" spans="1:7" hidden="1">
      <c r="A921" s="20">
        <v>3009845</v>
      </c>
      <c r="B921" s="22" t="s">
        <v>6178</v>
      </c>
      <c r="C921" s="22" t="s">
        <v>6179</v>
      </c>
      <c r="D921" s="63">
        <f>+INDEX('LISTA DE PRECIOS EKM '!A:K,MATCH(C921,'LISTA DE PRECIOS EKM '!A:A,0),MATCH($D$1,'LISTA DE PRECIOS EKM '!$1:$1,0))</f>
        <v>269900</v>
      </c>
      <c r="E921" s="22">
        <f>+INDEX('LISTA DE PRECIOS EKM '!B:K,MATCH(C921,'LISTA DE PRECIOS EKM '!A:A,0),7)</f>
        <v>279900</v>
      </c>
      <c r="F921" s="22">
        <f>+INDEX('LISTA DE PRECIOS EKM '!B:K,MATCH(C921,'LISTA DE PRECIOS EKM '!A:A,0),9)</f>
        <v>289900</v>
      </c>
      <c r="G921" s="22" t="str">
        <f>+IF(ISNUMBER(MATCH(C921,Precios!C:C,0)),"Sí está", "No está")</f>
        <v>No está</v>
      </c>
    </row>
    <row r="922" spans="1:7" hidden="1">
      <c r="A922" s="20">
        <v>3009846</v>
      </c>
      <c r="B922" s="22" t="s">
        <v>6180</v>
      </c>
      <c r="C922" s="22" t="s">
        <v>6181</v>
      </c>
      <c r="D922" s="63">
        <f>+INDEX('LISTA DE PRECIOS EKM '!A:K,MATCH(C922,'LISTA DE PRECIOS EKM '!A:A,0),MATCH($D$1,'LISTA DE PRECIOS EKM '!$1:$1,0))</f>
        <v>609900</v>
      </c>
      <c r="E922" s="22">
        <f>+INDEX('LISTA DE PRECIOS EKM '!B:K,MATCH(C922,'LISTA DE PRECIOS EKM '!A:A,0),7)</f>
        <v>629900</v>
      </c>
      <c r="F922" s="22">
        <f>+INDEX('LISTA DE PRECIOS EKM '!B:K,MATCH(C922,'LISTA DE PRECIOS EKM '!A:A,0),9)</f>
        <v>669900</v>
      </c>
      <c r="G922" s="22" t="str">
        <f>+IF(ISNUMBER(MATCH(C922,Precios!C:C,0)),"Sí está", "No está")</f>
        <v>No está</v>
      </c>
    </row>
    <row r="923" spans="1:7" hidden="1">
      <c r="A923" s="20">
        <v>3009847</v>
      </c>
      <c r="B923" s="22" t="s">
        <v>6180</v>
      </c>
      <c r="C923" s="22" t="s">
        <v>6181</v>
      </c>
      <c r="D923" s="63">
        <f>+INDEX('LISTA DE PRECIOS EKM '!A:K,MATCH(C923,'LISTA DE PRECIOS EKM '!A:A,0),MATCH($D$1,'LISTA DE PRECIOS EKM '!$1:$1,0))</f>
        <v>609900</v>
      </c>
      <c r="E923" s="22">
        <f>+INDEX('LISTA DE PRECIOS EKM '!B:K,MATCH(C923,'LISTA DE PRECIOS EKM '!A:A,0),7)</f>
        <v>629900</v>
      </c>
      <c r="F923" s="22">
        <f>+INDEX('LISTA DE PRECIOS EKM '!B:K,MATCH(C923,'LISTA DE PRECIOS EKM '!A:A,0),9)</f>
        <v>669900</v>
      </c>
      <c r="G923" s="22" t="str">
        <f>+IF(ISNUMBER(MATCH(C923,Precios!C:C,0)),"Sí está", "No está")</f>
        <v>No está</v>
      </c>
    </row>
    <row r="924" spans="1:7" hidden="1">
      <c r="A924" s="20">
        <v>3009848</v>
      </c>
      <c r="B924" s="22" t="s">
        <v>6182</v>
      </c>
      <c r="C924" s="22" t="s">
        <v>6183</v>
      </c>
      <c r="D924" s="63">
        <f>+INDEX('LISTA DE PRECIOS EKM '!A:K,MATCH(C924,'LISTA DE PRECIOS EKM '!A:A,0),MATCH($D$1,'LISTA DE PRECIOS EKM '!$1:$1,0))</f>
        <v>439900</v>
      </c>
      <c r="E924" s="22">
        <f>+INDEX('LISTA DE PRECIOS EKM '!B:K,MATCH(C924,'LISTA DE PRECIOS EKM '!A:A,0),7)</f>
        <v>449900</v>
      </c>
      <c r="F924" s="22">
        <f>+INDEX('LISTA DE PRECIOS EKM '!B:K,MATCH(C924,'LISTA DE PRECIOS EKM '!A:A,0),9)</f>
        <v>479900</v>
      </c>
      <c r="G924" s="22" t="str">
        <f>+IF(ISNUMBER(MATCH(C924,Precios!C:C,0)),"Sí está", "No está")</f>
        <v>No está</v>
      </c>
    </row>
    <row r="925" spans="1:7" hidden="1">
      <c r="A925" s="20">
        <v>3009849</v>
      </c>
      <c r="B925" s="22" t="s">
        <v>6182</v>
      </c>
      <c r="C925" s="22" t="s">
        <v>6183</v>
      </c>
      <c r="D925" s="63">
        <f>+INDEX('LISTA DE PRECIOS EKM '!A:K,MATCH(C925,'LISTA DE PRECIOS EKM '!A:A,0),MATCH($D$1,'LISTA DE PRECIOS EKM '!$1:$1,0))</f>
        <v>439900</v>
      </c>
      <c r="E925" s="22">
        <f>+INDEX('LISTA DE PRECIOS EKM '!B:K,MATCH(C925,'LISTA DE PRECIOS EKM '!A:A,0),7)</f>
        <v>449900</v>
      </c>
      <c r="F925" s="22">
        <f>+INDEX('LISTA DE PRECIOS EKM '!B:K,MATCH(C925,'LISTA DE PRECIOS EKM '!A:A,0),9)</f>
        <v>479900</v>
      </c>
      <c r="G925" s="22" t="str">
        <f>+IF(ISNUMBER(MATCH(C925,Precios!C:C,0)),"Sí está", "No está")</f>
        <v>No está</v>
      </c>
    </row>
    <row r="926" spans="1:7" hidden="1">
      <c r="A926" s="20">
        <v>3009850</v>
      </c>
      <c r="B926" s="22" t="s">
        <v>6184</v>
      </c>
      <c r="C926" s="22" t="s">
        <v>6185</v>
      </c>
      <c r="D926" s="63">
        <f>+INDEX('LISTA DE PRECIOS EKM '!A:K,MATCH(C926,'LISTA DE PRECIOS EKM '!A:A,0),MATCH($D$1,'LISTA DE PRECIOS EKM '!$1:$1,0))</f>
        <v>429900</v>
      </c>
      <c r="E926" s="22">
        <f>+INDEX('LISTA DE PRECIOS EKM '!B:K,MATCH(C926,'LISTA DE PRECIOS EKM '!A:A,0),7)</f>
        <v>439900</v>
      </c>
      <c r="F926" s="22">
        <f>+INDEX('LISTA DE PRECIOS EKM '!B:K,MATCH(C926,'LISTA DE PRECIOS EKM '!A:A,0),9)</f>
        <v>469900</v>
      </c>
      <c r="G926" s="22" t="str">
        <f>+IF(ISNUMBER(MATCH(C926,Precios!C:C,0)),"Sí está", "No está")</f>
        <v>No está</v>
      </c>
    </row>
    <row r="927" spans="1:7" hidden="1">
      <c r="A927" s="20">
        <v>3009851</v>
      </c>
      <c r="B927" s="22" t="s">
        <v>6184</v>
      </c>
      <c r="C927" s="22" t="s">
        <v>6185</v>
      </c>
      <c r="D927" s="63">
        <f>+INDEX('LISTA DE PRECIOS EKM '!A:K,MATCH(C927,'LISTA DE PRECIOS EKM '!A:A,0),MATCH($D$1,'LISTA DE PRECIOS EKM '!$1:$1,0))</f>
        <v>429900</v>
      </c>
      <c r="E927" s="22">
        <f>+INDEX('LISTA DE PRECIOS EKM '!B:K,MATCH(C927,'LISTA DE PRECIOS EKM '!A:A,0),7)</f>
        <v>439900</v>
      </c>
      <c r="F927" s="22">
        <f>+INDEX('LISTA DE PRECIOS EKM '!B:K,MATCH(C927,'LISTA DE PRECIOS EKM '!A:A,0),9)</f>
        <v>469900</v>
      </c>
      <c r="G927" s="22" t="str">
        <f>+IF(ISNUMBER(MATCH(C927,Precios!C:C,0)),"Sí está", "No está")</f>
        <v>No está</v>
      </c>
    </row>
    <row r="928" spans="1:7" hidden="1">
      <c r="A928" s="20">
        <v>3009852</v>
      </c>
      <c r="B928" s="22" t="s">
        <v>6186</v>
      </c>
      <c r="C928" s="22" t="s">
        <v>6187</v>
      </c>
      <c r="D928" s="63">
        <f>+INDEX('LISTA DE PRECIOS EKM '!A:K,MATCH(C928,'LISTA DE PRECIOS EKM '!A:A,0),MATCH($D$1,'LISTA DE PRECIOS EKM '!$1:$1,0))</f>
        <v>249900</v>
      </c>
      <c r="E928" s="22">
        <f>+INDEX('LISTA DE PRECIOS EKM '!B:K,MATCH(C928,'LISTA DE PRECIOS EKM '!A:A,0),7)</f>
        <v>259900</v>
      </c>
      <c r="F928" s="22">
        <f>+INDEX('LISTA DE PRECIOS EKM '!B:K,MATCH(C928,'LISTA DE PRECIOS EKM '!A:A,0),9)</f>
        <v>269900</v>
      </c>
      <c r="G928" s="22" t="str">
        <f>+IF(ISNUMBER(MATCH(C928,Precios!C:C,0)),"Sí está", "No está")</f>
        <v>No está</v>
      </c>
    </row>
    <row r="929" spans="1:7" hidden="1">
      <c r="A929" s="20">
        <v>3009853</v>
      </c>
      <c r="B929" s="22" t="s">
        <v>6186</v>
      </c>
      <c r="C929" s="22" t="s">
        <v>6187</v>
      </c>
      <c r="D929" s="63">
        <f>+INDEX('LISTA DE PRECIOS EKM '!A:K,MATCH(C929,'LISTA DE PRECIOS EKM '!A:A,0),MATCH($D$1,'LISTA DE PRECIOS EKM '!$1:$1,0))</f>
        <v>249900</v>
      </c>
      <c r="E929" s="22">
        <f>+INDEX('LISTA DE PRECIOS EKM '!B:K,MATCH(C929,'LISTA DE PRECIOS EKM '!A:A,0),7)</f>
        <v>259900</v>
      </c>
      <c r="F929" s="22">
        <f>+INDEX('LISTA DE PRECIOS EKM '!B:K,MATCH(C929,'LISTA DE PRECIOS EKM '!A:A,0),9)</f>
        <v>269900</v>
      </c>
      <c r="G929" s="22" t="str">
        <f>+IF(ISNUMBER(MATCH(C929,Precios!C:C,0)),"Sí está", "No está")</f>
        <v>No está</v>
      </c>
    </row>
    <row r="930" spans="1:7" hidden="1">
      <c r="A930" s="20">
        <v>3009854</v>
      </c>
      <c r="B930" s="22" t="s">
        <v>6188</v>
      </c>
      <c r="C930" s="22" t="s">
        <v>6189</v>
      </c>
      <c r="D930" s="63">
        <f>+INDEX('LISTA DE PRECIOS EKM '!A:K,MATCH(C930,'LISTA DE PRECIOS EKM '!A:A,0),MATCH($D$1,'LISTA DE PRECIOS EKM '!$1:$1,0))</f>
        <v>599900</v>
      </c>
      <c r="E930" s="22">
        <f>+INDEX('LISTA DE PRECIOS EKM '!B:K,MATCH(C930,'LISTA DE PRECIOS EKM '!A:A,0),7)</f>
        <v>619900</v>
      </c>
      <c r="F930" s="22">
        <f>+INDEX('LISTA DE PRECIOS EKM '!B:K,MATCH(C930,'LISTA DE PRECIOS EKM '!A:A,0),9)</f>
        <v>649900</v>
      </c>
      <c r="G930" s="22" t="str">
        <f>+IF(ISNUMBER(MATCH(C930,Precios!C:C,0)),"Sí está", "No está")</f>
        <v>No está</v>
      </c>
    </row>
    <row r="931" spans="1:7" hidden="1">
      <c r="A931" s="20">
        <v>3009855</v>
      </c>
      <c r="B931" s="22" t="s">
        <v>6188</v>
      </c>
      <c r="C931" s="22" t="s">
        <v>6189</v>
      </c>
      <c r="D931" s="63">
        <f>+INDEX('LISTA DE PRECIOS EKM '!A:K,MATCH(C931,'LISTA DE PRECIOS EKM '!A:A,0),MATCH($D$1,'LISTA DE PRECIOS EKM '!$1:$1,0))</f>
        <v>599900</v>
      </c>
      <c r="E931" s="22">
        <f>+INDEX('LISTA DE PRECIOS EKM '!B:K,MATCH(C931,'LISTA DE PRECIOS EKM '!A:A,0),7)</f>
        <v>619900</v>
      </c>
      <c r="F931" s="22">
        <f>+INDEX('LISTA DE PRECIOS EKM '!B:K,MATCH(C931,'LISTA DE PRECIOS EKM '!A:A,0),9)</f>
        <v>649900</v>
      </c>
      <c r="G931" s="22" t="str">
        <f>+IF(ISNUMBER(MATCH(C931,Precios!C:C,0)),"Sí está", "No está")</f>
        <v>No está</v>
      </c>
    </row>
    <row r="932" spans="1:7" hidden="1">
      <c r="A932" s="20">
        <v>3009856</v>
      </c>
      <c r="B932" s="22" t="s">
        <v>6190</v>
      </c>
      <c r="C932" s="22" t="s">
        <v>6191</v>
      </c>
      <c r="D932" s="63">
        <f>+INDEX('LISTA DE PRECIOS EKM '!A:K,MATCH(C932,'LISTA DE PRECIOS EKM '!A:A,0),MATCH($D$1,'LISTA DE PRECIOS EKM '!$1:$1,0))</f>
        <v>439900</v>
      </c>
      <c r="E932" s="22">
        <f>+INDEX('LISTA DE PRECIOS EKM '!B:K,MATCH(C932,'LISTA DE PRECIOS EKM '!A:A,0),7)</f>
        <v>449900</v>
      </c>
      <c r="F932" s="22">
        <f>+INDEX('LISTA DE PRECIOS EKM '!B:K,MATCH(C932,'LISTA DE PRECIOS EKM '!A:A,0),9)</f>
        <v>479900</v>
      </c>
      <c r="G932" s="22" t="str">
        <f>+IF(ISNUMBER(MATCH(C932,Precios!C:C,0)),"Sí está", "No está")</f>
        <v>No está</v>
      </c>
    </row>
    <row r="933" spans="1:7" hidden="1">
      <c r="A933" s="20">
        <v>3009857</v>
      </c>
      <c r="B933" s="22" t="s">
        <v>6190</v>
      </c>
      <c r="C933" s="22" t="s">
        <v>6191</v>
      </c>
      <c r="D933" s="63">
        <f>+INDEX('LISTA DE PRECIOS EKM '!A:K,MATCH(C933,'LISTA DE PRECIOS EKM '!A:A,0),MATCH($D$1,'LISTA DE PRECIOS EKM '!$1:$1,0))</f>
        <v>439900</v>
      </c>
      <c r="E933" s="22">
        <f>+INDEX('LISTA DE PRECIOS EKM '!B:K,MATCH(C933,'LISTA DE PRECIOS EKM '!A:A,0),7)</f>
        <v>449900</v>
      </c>
      <c r="F933" s="22">
        <f>+INDEX('LISTA DE PRECIOS EKM '!B:K,MATCH(C933,'LISTA DE PRECIOS EKM '!A:A,0),9)</f>
        <v>479900</v>
      </c>
      <c r="G933" s="22" t="str">
        <f>+IF(ISNUMBER(MATCH(C933,Precios!C:C,0)),"Sí está", "No está")</f>
        <v>No está</v>
      </c>
    </row>
    <row r="934" spans="1:7" hidden="1">
      <c r="A934" s="20">
        <v>3009858</v>
      </c>
      <c r="B934" s="22" t="s">
        <v>6192</v>
      </c>
      <c r="C934" s="22" t="s">
        <v>6193</v>
      </c>
      <c r="D934" s="63">
        <f>+INDEX('LISTA DE PRECIOS EKM '!A:K,MATCH(C934,'LISTA DE PRECIOS EKM '!A:A,0),MATCH($D$1,'LISTA DE PRECIOS EKM '!$1:$1,0))</f>
        <v>609900</v>
      </c>
      <c r="E934" s="22">
        <f>+INDEX('LISTA DE PRECIOS EKM '!B:K,MATCH(C934,'LISTA DE PRECIOS EKM '!A:A,0),7)</f>
        <v>629900</v>
      </c>
      <c r="F934" s="22">
        <f>+INDEX('LISTA DE PRECIOS EKM '!B:K,MATCH(C934,'LISTA DE PRECIOS EKM '!A:A,0),9)</f>
        <v>669900</v>
      </c>
      <c r="G934" s="22" t="str">
        <f>+IF(ISNUMBER(MATCH(C934,Precios!C:C,0)),"Sí está", "No está")</f>
        <v>No está</v>
      </c>
    </row>
    <row r="935" spans="1:7" hidden="1">
      <c r="A935" s="20">
        <v>3010616</v>
      </c>
      <c r="B935" s="22" t="s">
        <v>6192</v>
      </c>
      <c r="C935" s="22" t="s">
        <v>6193</v>
      </c>
      <c r="D935" s="63">
        <f>+INDEX('LISTA DE PRECIOS EKM '!A:K,MATCH(C935,'LISTA DE PRECIOS EKM '!A:A,0),MATCH($D$1,'LISTA DE PRECIOS EKM '!$1:$1,0))</f>
        <v>609900</v>
      </c>
      <c r="E935" s="22">
        <f>+INDEX('LISTA DE PRECIOS EKM '!B:K,MATCH(C935,'LISTA DE PRECIOS EKM '!A:A,0),7)</f>
        <v>629900</v>
      </c>
      <c r="F935" s="22">
        <f>+INDEX('LISTA DE PRECIOS EKM '!B:K,MATCH(C935,'LISTA DE PRECIOS EKM '!A:A,0),9)</f>
        <v>669900</v>
      </c>
      <c r="G935" s="22" t="str">
        <f>+IF(ISNUMBER(MATCH(C935,Precios!C:C,0)),"Sí está", "No está")</f>
        <v>No está</v>
      </c>
    </row>
    <row r="936" spans="1:7" hidden="1">
      <c r="A936" s="20">
        <v>3010617</v>
      </c>
      <c r="B936" s="22" t="s">
        <v>6194</v>
      </c>
      <c r="C936" s="22" t="s">
        <v>6195</v>
      </c>
      <c r="D936" s="63">
        <f>+INDEX('LISTA DE PRECIOS EKM '!A:K,MATCH(C936,'LISTA DE PRECIOS EKM '!A:A,0),MATCH($D$1,'LISTA DE PRECIOS EKM '!$1:$1,0))</f>
        <v>169900</v>
      </c>
      <c r="E936" s="22">
        <f>+INDEX('LISTA DE PRECIOS EKM '!B:K,MATCH(C936,'LISTA DE PRECIOS EKM '!A:A,0),7)</f>
        <v>169900</v>
      </c>
      <c r="F936" s="22">
        <f>+INDEX('LISTA DE PRECIOS EKM '!B:K,MATCH(C936,'LISTA DE PRECIOS EKM '!A:A,0),9)</f>
        <v>179900</v>
      </c>
      <c r="G936" s="22" t="str">
        <f>+IF(ISNUMBER(MATCH(C936,Precios!C:C,0)),"Sí está", "No está")</f>
        <v>No está</v>
      </c>
    </row>
    <row r="937" spans="1:7" hidden="1">
      <c r="A937" s="20">
        <v>3010618</v>
      </c>
      <c r="B937" s="22" t="s">
        <v>6194</v>
      </c>
      <c r="C937" s="22" t="s">
        <v>6195</v>
      </c>
      <c r="D937" s="63">
        <f>+INDEX('LISTA DE PRECIOS EKM '!A:K,MATCH(C937,'LISTA DE PRECIOS EKM '!A:A,0),MATCH($D$1,'LISTA DE PRECIOS EKM '!$1:$1,0))</f>
        <v>169900</v>
      </c>
      <c r="E937" s="22">
        <f>+INDEX('LISTA DE PRECIOS EKM '!B:K,MATCH(C937,'LISTA DE PRECIOS EKM '!A:A,0),7)</f>
        <v>169900</v>
      </c>
      <c r="F937" s="22">
        <f>+INDEX('LISTA DE PRECIOS EKM '!B:K,MATCH(C937,'LISTA DE PRECIOS EKM '!A:A,0),9)</f>
        <v>179900</v>
      </c>
      <c r="G937" s="22" t="str">
        <f>+IF(ISNUMBER(MATCH(C937,Precios!C:C,0)),"Sí está", "No está")</f>
        <v>No está</v>
      </c>
    </row>
    <row r="938" spans="1:7" hidden="1">
      <c r="A938" s="20">
        <v>3010619</v>
      </c>
      <c r="B938" s="22" t="s">
        <v>6196</v>
      </c>
      <c r="C938" s="22" t="s">
        <v>6197</v>
      </c>
      <c r="D938" s="63">
        <f>+INDEX('LISTA DE PRECIOS EKM '!A:K,MATCH(C938,'LISTA DE PRECIOS EKM '!A:A,0),MATCH($D$1,'LISTA DE PRECIOS EKM '!$1:$1,0))</f>
        <v>269900</v>
      </c>
      <c r="E938" s="22">
        <f>+INDEX('LISTA DE PRECIOS EKM '!B:K,MATCH(C938,'LISTA DE PRECIOS EKM '!A:A,0),7)</f>
        <v>279900</v>
      </c>
      <c r="F938" s="22">
        <f>+INDEX('LISTA DE PRECIOS EKM '!B:K,MATCH(C938,'LISTA DE PRECIOS EKM '!A:A,0),9)</f>
        <v>289900</v>
      </c>
      <c r="G938" s="22" t="str">
        <f>+IF(ISNUMBER(MATCH(C938,Precios!C:C,0)),"Sí está", "No está")</f>
        <v>No está</v>
      </c>
    </row>
    <row r="939" spans="1:7" hidden="1">
      <c r="A939" s="20">
        <v>3010620</v>
      </c>
      <c r="B939" s="22" t="s">
        <v>6196</v>
      </c>
      <c r="C939" s="22" t="s">
        <v>6197</v>
      </c>
      <c r="D939" s="63">
        <f>+INDEX('LISTA DE PRECIOS EKM '!A:K,MATCH(C939,'LISTA DE PRECIOS EKM '!A:A,0),MATCH($D$1,'LISTA DE PRECIOS EKM '!$1:$1,0))</f>
        <v>269900</v>
      </c>
      <c r="E939" s="22">
        <f>+INDEX('LISTA DE PRECIOS EKM '!B:K,MATCH(C939,'LISTA DE PRECIOS EKM '!A:A,0),7)</f>
        <v>279900</v>
      </c>
      <c r="F939" s="22">
        <f>+INDEX('LISTA DE PRECIOS EKM '!B:K,MATCH(C939,'LISTA DE PRECIOS EKM '!A:A,0),9)</f>
        <v>289900</v>
      </c>
      <c r="G939" s="22" t="str">
        <f>+IF(ISNUMBER(MATCH(C939,Precios!C:C,0)),"Sí está", "No está")</f>
        <v>No está</v>
      </c>
    </row>
    <row r="940" spans="1:7" hidden="1">
      <c r="A940" s="20">
        <v>3010621</v>
      </c>
      <c r="B940" s="22" t="s">
        <v>6198</v>
      </c>
      <c r="C940" s="22" t="s">
        <v>6199</v>
      </c>
      <c r="D940" s="63">
        <f>+INDEX('LISTA DE PRECIOS EKM '!A:K,MATCH(C940,'LISTA DE PRECIOS EKM '!A:A,0),MATCH($D$1,'LISTA DE PRECIOS EKM '!$1:$1,0))</f>
        <v>609900</v>
      </c>
      <c r="E940" s="22">
        <f>+INDEX('LISTA DE PRECIOS EKM '!B:K,MATCH(C940,'LISTA DE PRECIOS EKM '!A:A,0),7)</f>
        <v>629900</v>
      </c>
      <c r="F940" s="22">
        <f>+INDEX('LISTA DE PRECIOS EKM '!B:K,MATCH(C940,'LISTA DE PRECIOS EKM '!A:A,0),9)</f>
        <v>669900</v>
      </c>
      <c r="G940" s="22" t="str">
        <f>+IF(ISNUMBER(MATCH(C940,Precios!C:C,0)),"Sí está", "No está")</f>
        <v>No está</v>
      </c>
    </row>
    <row r="941" spans="1:7" hidden="1">
      <c r="A941" s="20">
        <v>3010724</v>
      </c>
      <c r="B941" s="22" t="s">
        <v>6198</v>
      </c>
      <c r="C941" s="22" t="s">
        <v>6199</v>
      </c>
      <c r="D941" s="63">
        <f>+INDEX('LISTA DE PRECIOS EKM '!A:K,MATCH(C941,'LISTA DE PRECIOS EKM '!A:A,0),MATCH($D$1,'LISTA DE PRECIOS EKM '!$1:$1,0))</f>
        <v>609900</v>
      </c>
      <c r="E941" s="22">
        <f>+INDEX('LISTA DE PRECIOS EKM '!B:K,MATCH(C941,'LISTA DE PRECIOS EKM '!A:A,0),7)</f>
        <v>629900</v>
      </c>
      <c r="F941" s="22">
        <f>+INDEX('LISTA DE PRECIOS EKM '!B:K,MATCH(C941,'LISTA DE PRECIOS EKM '!A:A,0),9)</f>
        <v>669900</v>
      </c>
      <c r="G941" s="22" t="str">
        <f>+IF(ISNUMBER(MATCH(C941,Precios!C:C,0)),"Sí está", "No está")</f>
        <v>No está</v>
      </c>
    </row>
    <row r="942" spans="1:7" hidden="1">
      <c r="A942" s="20">
        <v>3010725</v>
      </c>
      <c r="B942" s="22" t="s">
        <v>6200</v>
      </c>
      <c r="C942" s="22" t="s">
        <v>6201</v>
      </c>
      <c r="D942" s="63">
        <f>+INDEX('LISTA DE PRECIOS EKM '!A:K,MATCH(C942,'LISTA DE PRECIOS EKM '!A:A,0),MATCH($D$1,'LISTA DE PRECIOS EKM '!$1:$1,0))</f>
        <v>439900</v>
      </c>
      <c r="E942" s="22">
        <f>+INDEX('LISTA DE PRECIOS EKM '!B:K,MATCH(C942,'LISTA DE PRECIOS EKM '!A:A,0),7)</f>
        <v>449900</v>
      </c>
      <c r="F942" s="22">
        <f>+INDEX('LISTA DE PRECIOS EKM '!B:K,MATCH(C942,'LISTA DE PRECIOS EKM '!A:A,0),9)</f>
        <v>479900</v>
      </c>
      <c r="G942" s="22" t="str">
        <f>+IF(ISNUMBER(MATCH(C942,Precios!C:C,0)),"Sí está", "No está")</f>
        <v>No está</v>
      </c>
    </row>
    <row r="943" spans="1:7" hidden="1">
      <c r="A943" s="20">
        <v>3010726</v>
      </c>
      <c r="B943" s="22" t="s">
        <v>6200</v>
      </c>
      <c r="C943" s="22" t="s">
        <v>6201</v>
      </c>
      <c r="D943" s="63">
        <f>+INDEX('LISTA DE PRECIOS EKM '!A:K,MATCH(C943,'LISTA DE PRECIOS EKM '!A:A,0),MATCH($D$1,'LISTA DE PRECIOS EKM '!$1:$1,0))</f>
        <v>439900</v>
      </c>
      <c r="E943" s="22">
        <f>+INDEX('LISTA DE PRECIOS EKM '!B:K,MATCH(C943,'LISTA DE PRECIOS EKM '!A:A,0),7)</f>
        <v>449900</v>
      </c>
      <c r="F943" s="22">
        <f>+INDEX('LISTA DE PRECIOS EKM '!B:K,MATCH(C943,'LISTA DE PRECIOS EKM '!A:A,0),9)</f>
        <v>479900</v>
      </c>
      <c r="G943" s="22" t="str">
        <f>+IF(ISNUMBER(MATCH(C943,Precios!C:C,0)),"Sí está", "No está")</f>
        <v>No está</v>
      </c>
    </row>
    <row r="944" spans="1:7" hidden="1">
      <c r="A944" s="20">
        <v>3010727</v>
      </c>
      <c r="B944" s="22" t="s">
        <v>6202</v>
      </c>
      <c r="C944" s="22" t="s">
        <v>6203</v>
      </c>
      <c r="D944" s="63">
        <f>+INDEX('LISTA DE PRECIOS EKM '!A:K,MATCH(C944,'LISTA DE PRECIOS EKM '!A:A,0),MATCH($D$1,'LISTA DE PRECIOS EKM '!$1:$1,0))</f>
        <v>169900</v>
      </c>
      <c r="E944" s="22">
        <f>+INDEX('LISTA DE PRECIOS EKM '!B:K,MATCH(C944,'LISTA DE PRECIOS EKM '!A:A,0),7)</f>
        <v>169900</v>
      </c>
      <c r="F944" s="22">
        <f>+INDEX('LISTA DE PRECIOS EKM '!B:K,MATCH(C944,'LISTA DE PRECIOS EKM '!A:A,0),9)</f>
        <v>179900</v>
      </c>
      <c r="G944" s="22" t="str">
        <f>+IF(ISNUMBER(MATCH(C944,Precios!C:C,0)),"Sí está", "No está")</f>
        <v>No está</v>
      </c>
    </row>
    <row r="945" spans="1:7" hidden="1">
      <c r="A945" s="20">
        <v>3010728</v>
      </c>
      <c r="B945" s="22" t="s">
        <v>6202</v>
      </c>
      <c r="C945" s="22" t="s">
        <v>6203</v>
      </c>
      <c r="D945" s="63">
        <f>+INDEX('LISTA DE PRECIOS EKM '!A:K,MATCH(C945,'LISTA DE PRECIOS EKM '!A:A,0),MATCH($D$1,'LISTA DE PRECIOS EKM '!$1:$1,0))</f>
        <v>169900</v>
      </c>
      <c r="E945" s="22">
        <f>+INDEX('LISTA DE PRECIOS EKM '!B:K,MATCH(C945,'LISTA DE PRECIOS EKM '!A:A,0),7)</f>
        <v>169900</v>
      </c>
      <c r="F945" s="22">
        <f>+INDEX('LISTA DE PRECIOS EKM '!B:K,MATCH(C945,'LISTA DE PRECIOS EKM '!A:A,0),9)</f>
        <v>179900</v>
      </c>
      <c r="G945" s="22" t="str">
        <f>+IF(ISNUMBER(MATCH(C945,Precios!C:C,0)),"Sí está", "No está")</f>
        <v>No está</v>
      </c>
    </row>
    <row r="946" spans="1:7" hidden="1">
      <c r="A946" s="20">
        <v>3010729</v>
      </c>
      <c r="B946" s="22" t="s">
        <v>6204</v>
      </c>
      <c r="C946" s="22" t="s">
        <v>6205</v>
      </c>
      <c r="D946" s="63">
        <f>+INDEX('LISTA DE PRECIOS EKM '!A:K,MATCH(C946,'LISTA DE PRECIOS EKM '!A:A,0),MATCH($D$1,'LISTA DE PRECIOS EKM '!$1:$1,0))</f>
        <v>169900</v>
      </c>
      <c r="E946" s="22">
        <f>+INDEX('LISTA DE PRECIOS EKM '!B:K,MATCH(C946,'LISTA DE PRECIOS EKM '!A:A,0),7)</f>
        <v>169900</v>
      </c>
      <c r="F946" s="22">
        <f>+INDEX('LISTA DE PRECIOS EKM '!B:K,MATCH(C946,'LISTA DE PRECIOS EKM '!A:A,0),9)</f>
        <v>179900</v>
      </c>
      <c r="G946" s="22" t="str">
        <f>+IF(ISNUMBER(MATCH(C946,Precios!C:C,0)),"Sí está", "No está")</f>
        <v>No está</v>
      </c>
    </row>
    <row r="947" spans="1:7" hidden="1">
      <c r="A947" s="20">
        <v>3010730</v>
      </c>
      <c r="B947" s="22" t="s">
        <v>6204</v>
      </c>
      <c r="C947" s="22" t="s">
        <v>6205</v>
      </c>
      <c r="D947" s="63">
        <f>+INDEX('LISTA DE PRECIOS EKM '!A:K,MATCH(C947,'LISTA DE PRECIOS EKM '!A:A,0),MATCH($D$1,'LISTA DE PRECIOS EKM '!$1:$1,0))</f>
        <v>169900</v>
      </c>
      <c r="E947" s="22">
        <f>+INDEX('LISTA DE PRECIOS EKM '!B:K,MATCH(C947,'LISTA DE PRECIOS EKM '!A:A,0),7)</f>
        <v>169900</v>
      </c>
      <c r="F947" s="22">
        <f>+INDEX('LISTA DE PRECIOS EKM '!B:K,MATCH(C947,'LISTA DE PRECIOS EKM '!A:A,0),9)</f>
        <v>179900</v>
      </c>
      <c r="G947" s="22" t="str">
        <f>+IF(ISNUMBER(MATCH(C947,Precios!C:C,0)),"Sí está", "No está")</f>
        <v>No está</v>
      </c>
    </row>
    <row r="948" spans="1:7" hidden="1">
      <c r="A948" s="20">
        <v>3010731</v>
      </c>
      <c r="B948" s="22" t="s">
        <v>6206</v>
      </c>
      <c r="C948" s="22" t="s">
        <v>6207</v>
      </c>
      <c r="D948" s="63">
        <f>+INDEX('LISTA DE PRECIOS EKM '!A:K,MATCH(C948,'LISTA DE PRECIOS EKM '!A:A,0),MATCH($D$1,'LISTA DE PRECIOS EKM '!$1:$1,0))</f>
        <v>249900</v>
      </c>
      <c r="E948" s="22">
        <f>+INDEX('LISTA DE PRECIOS EKM '!B:K,MATCH(C948,'LISTA DE PRECIOS EKM '!A:A,0),7)</f>
        <v>259900</v>
      </c>
      <c r="F948" s="22">
        <f>+INDEX('LISTA DE PRECIOS EKM '!B:K,MATCH(C948,'LISTA DE PRECIOS EKM '!A:A,0),9)</f>
        <v>269900</v>
      </c>
      <c r="G948" s="22" t="str">
        <f>+IF(ISNUMBER(MATCH(C948,Precios!C:C,0)),"Sí está", "No está")</f>
        <v>No está</v>
      </c>
    </row>
    <row r="949" spans="1:7" hidden="1">
      <c r="A949" s="20">
        <v>3010732</v>
      </c>
      <c r="B949" s="22" t="s">
        <v>6206</v>
      </c>
      <c r="C949" s="22" t="s">
        <v>6207</v>
      </c>
      <c r="D949" s="63">
        <f>+INDEX('LISTA DE PRECIOS EKM '!A:K,MATCH(C949,'LISTA DE PRECIOS EKM '!A:A,0),MATCH($D$1,'LISTA DE PRECIOS EKM '!$1:$1,0))</f>
        <v>249900</v>
      </c>
      <c r="E949" s="22">
        <f>+INDEX('LISTA DE PRECIOS EKM '!B:K,MATCH(C949,'LISTA DE PRECIOS EKM '!A:A,0),7)</f>
        <v>259900</v>
      </c>
      <c r="F949" s="22">
        <f>+INDEX('LISTA DE PRECIOS EKM '!B:K,MATCH(C949,'LISTA DE PRECIOS EKM '!A:A,0),9)</f>
        <v>269900</v>
      </c>
      <c r="G949" s="22" t="str">
        <f>+IF(ISNUMBER(MATCH(C949,Precios!C:C,0)),"Sí está", "No está")</f>
        <v>No está</v>
      </c>
    </row>
    <row r="950" spans="1:7" hidden="1">
      <c r="A950" s="20">
        <v>3010733</v>
      </c>
      <c r="B950" s="22" t="s">
        <v>6208</v>
      </c>
      <c r="C950" s="22" t="s">
        <v>6209</v>
      </c>
      <c r="D950" s="63">
        <f>+INDEX('LISTA DE PRECIOS EKM '!A:K,MATCH(C950,'LISTA DE PRECIOS EKM '!A:A,0),MATCH($D$1,'LISTA DE PRECIOS EKM '!$1:$1,0))</f>
        <v>389900</v>
      </c>
      <c r="E950" s="22">
        <f>+INDEX('LISTA DE PRECIOS EKM '!B:K,MATCH(C950,'LISTA DE PRECIOS EKM '!A:A,0),7)</f>
        <v>399900</v>
      </c>
      <c r="F950" s="22">
        <f>+INDEX('LISTA DE PRECIOS EKM '!B:K,MATCH(C950,'LISTA DE PRECIOS EKM '!A:A,0),9)</f>
        <v>419900</v>
      </c>
      <c r="G950" s="22" t="str">
        <f>+IF(ISNUMBER(MATCH(C950,Precios!C:C,0)),"Sí está", "No está")</f>
        <v>No está</v>
      </c>
    </row>
    <row r="951" spans="1:7" hidden="1">
      <c r="A951" s="20">
        <v>3010734</v>
      </c>
      <c r="B951" s="22" t="s">
        <v>6208</v>
      </c>
      <c r="C951" s="22" t="s">
        <v>6209</v>
      </c>
      <c r="D951" s="63">
        <f>+INDEX('LISTA DE PRECIOS EKM '!A:K,MATCH(C951,'LISTA DE PRECIOS EKM '!A:A,0),MATCH($D$1,'LISTA DE PRECIOS EKM '!$1:$1,0))</f>
        <v>389900</v>
      </c>
      <c r="E951" s="22">
        <f>+INDEX('LISTA DE PRECIOS EKM '!B:K,MATCH(C951,'LISTA DE PRECIOS EKM '!A:A,0),7)</f>
        <v>399900</v>
      </c>
      <c r="F951" s="22">
        <f>+INDEX('LISTA DE PRECIOS EKM '!B:K,MATCH(C951,'LISTA DE PRECIOS EKM '!A:A,0),9)</f>
        <v>419900</v>
      </c>
      <c r="G951" s="22" t="str">
        <f>+IF(ISNUMBER(MATCH(C951,Precios!C:C,0)),"Sí está", "No está")</f>
        <v>No está</v>
      </c>
    </row>
    <row r="952" spans="1:7" hidden="1">
      <c r="A952" s="20">
        <v>3010735</v>
      </c>
      <c r="B952" s="22" t="s">
        <v>6210</v>
      </c>
      <c r="C952" s="22" t="s">
        <v>6211</v>
      </c>
      <c r="D952" s="63">
        <f>+INDEX('LISTA DE PRECIOS EKM '!A:K,MATCH(C952,'LISTA DE PRECIOS EKM '!A:A,0),MATCH($D$1,'LISTA DE PRECIOS EKM '!$1:$1,0))</f>
        <v>659900</v>
      </c>
      <c r="E952" s="22">
        <f>+INDEX('LISTA DE PRECIOS EKM '!B:K,MATCH(C952,'LISTA DE PRECIOS EKM '!A:A,0),7)</f>
        <v>679900</v>
      </c>
      <c r="F952" s="22">
        <f>+INDEX('LISTA DE PRECIOS EKM '!B:K,MATCH(C952,'LISTA DE PRECIOS EKM '!A:A,0),9)</f>
        <v>719900</v>
      </c>
      <c r="G952" s="22" t="str">
        <f>+IF(ISNUMBER(MATCH(C952,Precios!C:C,0)),"Sí está", "No está")</f>
        <v>No está</v>
      </c>
    </row>
    <row r="953" spans="1:7" hidden="1">
      <c r="A953" s="20">
        <v>3010736</v>
      </c>
      <c r="B953" s="22" t="s">
        <v>6210</v>
      </c>
      <c r="C953" s="22" t="s">
        <v>6211</v>
      </c>
      <c r="D953" s="63">
        <f>+INDEX('LISTA DE PRECIOS EKM '!A:K,MATCH(C953,'LISTA DE PRECIOS EKM '!A:A,0),MATCH($D$1,'LISTA DE PRECIOS EKM '!$1:$1,0))</f>
        <v>659900</v>
      </c>
      <c r="E953" s="22">
        <f>+INDEX('LISTA DE PRECIOS EKM '!B:K,MATCH(C953,'LISTA DE PRECIOS EKM '!A:A,0),7)</f>
        <v>679900</v>
      </c>
      <c r="F953" s="22">
        <f>+INDEX('LISTA DE PRECIOS EKM '!B:K,MATCH(C953,'LISTA DE PRECIOS EKM '!A:A,0),9)</f>
        <v>719900</v>
      </c>
      <c r="G953" s="22" t="str">
        <f>+IF(ISNUMBER(MATCH(C953,Precios!C:C,0)),"Sí está", "No está")</f>
        <v>No está</v>
      </c>
    </row>
    <row r="954" spans="1:7" hidden="1">
      <c r="A954" s="20">
        <v>3010737</v>
      </c>
      <c r="B954" s="22" t="s">
        <v>6212</v>
      </c>
      <c r="C954" s="22" t="s">
        <v>6213</v>
      </c>
      <c r="D954" s="63">
        <f>+INDEX('LISTA DE PRECIOS EKM '!A:K,MATCH(C954,'LISTA DE PRECIOS EKM '!A:A,0),MATCH($D$1,'LISTA DE PRECIOS EKM '!$1:$1,0))</f>
        <v>269900</v>
      </c>
      <c r="E954" s="22">
        <f>+INDEX('LISTA DE PRECIOS EKM '!B:K,MATCH(C954,'LISTA DE PRECIOS EKM '!A:A,0),7)</f>
        <v>279900</v>
      </c>
      <c r="F954" s="22">
        <f>+INDEX('LISTA DE PRECIOS EKM '!B:K,MATCH(C954,'LISTA DE PRECIOS EKM '!A:A,0),9)</f>
        <v>289900</v>
      </c>
      <c r="G954" s="22" t="str">
        <f>+IF(ISNUMBER(MATCH(C954,Precios!C:C,0)),"Sí está", "No está")</f>
        <v>No está</v>
      </c>
    </row>
    <row r="955" spans="1:7" hidden="1">
      <c r="A955" s="20">
        <v>437292</v>
      </c>
      <c r="B955" s="22" t="s">
        <v>6212</v>
      </c>
      <c r="C955" s="22" t="s">
        <v>6213</v>
      </c>
      <c r="D955" s="63">
        <f>+INDEX('LISTA DE PRECIOS EKM '!A:K,MATCH(C955,'LISTA DE PRECIOS EKM '!A:A,0),MATCH($D$1,'LISTA DE PRECIOS EKM '!$1:$1,0))</f>
        <v>269900</v>
      </c>
      <c r="E955" s="22">
        <f>+INDEX('LISTA DE PRECIOS EKM '!B:K,MATCH(C955,'LISTA DE PRECIOS EKM '!A:A,0),7)</f>
        <v>279900</v>
      </c>
      <c r="F955" s="22">
        <f>+INDEX('LISTA DE PRECIOS EKM '!B:K,MATCH(C955,'LISTA DE PRECIOS EKM '!A:A,0),9)</f>
        <v>289900</v>
      </c>
      <c r="G955" s="22" t="str">
        <f>+IF(ISNUMBER(MATCH(C955,Precios!C:C,0)),"Sí está", "No está")</f>
        <v>No está</v>
      </c>
    </row>
    <row r="956" spans="1:7" hidden="1">
      <c r="A956" s="20">
        <v>438098</v>
      </c>
      <c r="B956" s="22" t="s">
        <v>6214</v>
      </c>
      <c r="C956" s="22" t="s">
        <v>6215</v>
      </c>
      <c r="D956" s="63">
        <f>+INDEX('LISTA DE PRECIOS EKM '!A:K,MATCH(C956,'LISTA DE PRECIOS EKM '!A:A,0),MATCH($D$1,'LISTA DE PRECIOS EKM '!$1:$1,0))</f>
        <v>169900</v>
      </c>
      <c r="E956" s="22">
        <f>+INDEX('LISTA DE PRECIOS EKM '!B:K,MATCH(C956,'LISTA DE PRECIOS EKM '!A:A,0),7)</f>
        <v>169900</v>
      </c>
      <c r="F956" s="22">
        <f>+INDEX('LISTA DE PRECIOS EKM '!B:K,MATCH(C956,'LISTA DE PRECIOS EKM '!A:A,0),9)</f>
        <v>179900</v>
      </c>
      <c r="G956" s="22" t="str">
        <f>+IF(ISNUMBER(MATCH(C956,Precios!C:C,0)),"Sí está", "No está")</f>
        <v>No está</v>
      </c>
    </row>
    <row r="957" spans="1:7" hidden="1">
      <c r="A957" s="20">
        <v>438129</v>
      </c>
      <c r="B957" s="22" t="s">
        <v>6214</v>
      </c>
      <c r="C957" s="22" t="s">
        <v>6215</v>
      </c>
      <c r="D957" s="63">
        <f>+INDEX('LISTA DE PRECIOS EKM '!A:K,MATCH(C957,'LISTA DE PRECIOS EKM '!A:A,0),MATCH($D$1,'LISTA DE PRECIOS EKM '!$1:$1,0))</f>
        <v>169900</v>
      </c>
      <c r="E957" s="22">
        <f>+INDEX('LISTA DE PRECIOS EKM '!B:K,MATCH(C957,'LISTA DE PRECIOS EKM '!A:A,0),7)</f>
        <v>169900</v>
      </c>
      <c r="F957" s="22">
        <f>+INDEX('LISTA DE PRECIOS EKM '!B:K,MATCH(C957,'LISTA DE PRECIOS EKM '!A:A,0),9)</f>
        <v>179900</v>
      </c>
      <c r="G957" s="22" t="str">
        <f>+IF(ISNUMBER(MATCH(C957,Precios!C:C,0)),"Sí está", "No está")</f>
        <v>No está</v>
      </c>
    </row>
    <row r="958" spans="1:7" hidden="1">
      <c r="A958" s="20">
        <v>450158</v>
      </c>
      <c r="B958" s="22" t="s">
        <v>6216</v>
      </c>
      <c r="C958" s="22" t="s">
        <v>6217</v>
      </c>
      <c r="D958" s="63">
        <f>+INDEX('LISTA DE PRECIOS EKM '!A:K,MATCH(C958,'LISTA DE PRECIOS EKM '!A:A,0),MATCH($D$1,'LISTA DE PRECIOS EKM '!$1:$1,0))</f>
        <v>259900</v>
      </c>
      <c r="E958" s="22">
        <f>+INDEX('LISTA DE PRECIOS EKM '!B:K,MATCH(C958,'LISTA DE PRECIOS EKM '!A:A,0),7)</f>
        <v>269900</v>
      </c>
      <c r="F958" s="22">
        <f>+INDEX('LISTA DE PRECIOS EKM '!B:K,MATCH(C958,'LISTA DE PRECIOS EKM '!A:A,0),9)</f>
        <v>279900</v>
      </c>
      <c r="G958" s="22" t="str">
        <f>+IF(ISNUMBER(MATCH(C958,Precios!C:C,0)),"Sí está", "No está")</f>
        <v>No está</v>
      </c>
    </row>
    <row r="959" spans="1:7" hidden="1">
      <c r="A959" s="20">
        <v>450178</v>
      </c>
      <c r="B959" s="22" t="s">
        <v>6216</v>
      </c>
      <c r="C959" s="22" t="s">
        <v>6217</v>
      </c>
      <c r="D959" s="63">
        <f>+INDEX('LISTA DE PRECIOS EKM '!A:K,MATCH(C959,'LISTA DE PRECIOS EKM '!A:A,0),MATCH($D$1,'LISTA DE PRECIOS EKM '!$1:$1,0))</f>
        <v>259900</v>
      </c>
      <c r="E959" s="22">
        <f>+INDEX('LISTA DE PRECIOS EKM '!B:K,MATCH(C959,'LISTA DE PRECIOS EKM '!A:A,0),7)</f>
        <v>269900</v>
      </c>
      <c r="F959" s="22">
        <f>+INDEX('LISTA DE PRECIOS EKM '!B:K,MATCH(C959,'LISTA DE PRECIOS EKM '!A:A,0),9)</f>
        <v>279900</v>
      </c>
      <c r="G959" s="22" t="str">
        <f>+IF(ISNUMBER(MATCH(C959,Precios!C:C,0)),"Sí está", "No está")</f>
        <v>No está</v>
      </c>
    </row>
    <row r="960" spans="1:7" hidden="1">
      <c r="A960" s="20">
        <v>450184</v>
      </c>
      <c r="B960" s="22" t="s">
        <v>6218</v>
      </c>
      <c r="C960" s="22" t="s">
        <v>6219</v>
      </c>
      <c r="D960" s="63">
        <f>+INDEX('LISTA DE PRECIOS EKM '!A:K,MATCH(C960,'LISTA DE PRECIOS EKM '!A:A,0),MATCH($D$1,'LISTA DE PRECIOS EKM '!$1:$1,0))</f>
        <v>499900</v>
      </c>
      <c r="E960" s="22">
        <f>+INDEX('LISTA DE PRECIOS EKM '!B:K,MATCH(C960,'LISTA DE PRECIOS EKM '!A:A,0),7)</f>
        <v>519900</v>
      </c>
      <c r="F960" s="22">
        <f>+INDEX('LISTA DE PRECIOS EKM '!B:K,MATCH(C960,'LISTA DE PRECIOS EKM '!A:A,0),9)</f>
        <v>539900</v>
      </c>
      <c r="G960" s="22" t="str">
        <f>+IF(ISNUMBER(MATCH(C960,Precios!C:C,0)),"Sí está", "No está")</f>
        <v>No está</v>
      </c>
    </row>
    <row r="961" spans="1:7" hidden="1">
      <c r="A961" s="20">
        <v>450238</v>
      </c>
      <c r="B961" s="22" t="s">
        <v>6218</v>
      </c>
      <c r="C961" s="22" t="s">
        <v>6219</v>
      </c>
      <c r="D961" s="63">
        <f>+INDEX('LISTA DE PRECIOS EKM '!A:K,MATCH(C961,'LISTA DE PRECIOS EKM '!A:A,0),MATCH($D$1,'LISTA DE PRECIOS EKM '!$1:$1,0))</f>
        <v>499900</v>
      </c>
      <c r="E961" s="22">
        <f>+INDEX('LISTA DE PRECIOS EKM '!B:K,MATCH(C961,'LISTA DE PRECIOS EKM '!A:A,0),7)</f>
        <v>519900</v>
      </c>
      <c r="F961" s="22">
        <f>+INDEX('LISTA DE PRECIOS EKM '!B:K,MATCH(C961,'LISTA DE PRECIOS EKM '!A:A,0),9)</f>
        <v>539900</v>
      </c>
      <c r="G961" s="22" t="str">
        <f>+IF(ISNUMBER(MATCH(C961,Precios!C:C,0)),"Sí está", "No está")</f>
        <v>No está</v>
      </c>
    </row>
    <row r="962" spans="1:7" hidden="1">
      <c r="A962" s="20">
        <v>518283</v>
      </c>
      <c r="B962" s="22" t="s">
        <v>6223</v>
      </c>
      <c r="C962" s="22" t="s">
        <v>6224</v>
      </c>
      <c r="D962" s="63">
        <f>+INDEX('LISTA DE PRECIOS EKM '!A:K,MATCH(C962,'LISTA DE PRECIOS EKM '!A:A,0),MATCH($D$1,'LISTA DE PRECIOS EKM '!$1:$1,0))</f>
        <v>689900</v>
      </c>
      <c r="E962" s="22">
        <f>+INDEX('LISTA DE PRECIOS EKM '!B:K,MATCH(C962,'LISTA DE PRECIOS EKM '!A:A,0),7)</f>
        <v>709900</v>
      </c>
      <c r="F962" s="22">
        <f>+INDEX('LISTA DE PRECIOS EKM '!B:K,MATCH(C962,'LISTA DE PRECIOS EKM '!A:A,0),9)</f>
        <v>749900</v>
      </c>
      <c r="G962" s="22" t="str">
        <f>+IF(ISNUMBER(MATCH(C962,Precios!C:C,0)),"Sí está", "No está")</f>
        <v>No está</v>
      </c>
    </row>
    <row r="963" spans="1:7" hidden="1">
      <c r="A963" s="20">
        <v>518286</v>
      </c>
      <c r="B963" s="22" t="s">
        <v>6223</v>
      </c>
      <c r="C963" s="22" t="s">
        <v>6224</v>
      </c>
      <c r="D963" s="63">
        <f>+INDEX('LISTA DE PRECIOS EKM '!A:K,MATCH(C963,'LISTA DE PRECIOS EKM '!A:A,0),MATCH($D$1,'LISTA DE PRECIOS EKM '!$1:$1,0))</f>
        <v>689900</v>
      </c>
      <c r="E963" s="22">
        <f>+INDEX('LISTA DE PRECIOS EKM '!B:K,MATCH(C963,'LISTA DE PRECIOS EKM '!A:A,0),7)</f>
        <v>709900</v>
      </c>
      <c r="F963" s="22">
        <f>+INDEX('LISTA DE PRECIOS EKM '!B:K,MATCH(C963,'LISTA DE PRECIOS EKM '!A:A,0),9)</f>
        <v>749900</v>
      </c>
      <c r="G963" s="22" t="str">
        <f>+IF(ISNUMBER(MATCH(C963,Precios!C:C,0)),"Sí está", "No está")</f>
        <v>No está</v>
      </c>
    </row>
    <row r="964" spans="1:7" hidden="1">
      <c r="A964" s="20">
        <v>544831</v>
      </c>
      <c r="B964" s="22" t="s">
        <v>6225</v>
      </c>
      <c r="C964" s="22" t="s">
        <v>6226</v>
      </c>
      <c r="D964" s="63">
        <f>+INDEX('LISTA DE PRECIOS EKM '!A:K,MATCH(C964,'LISTA DE PRECIOS EKM '!A:A,0),MATCH($D$1,'LISTA DE PRECIOS EKM '!$1:$1,0))</f>
        <v>259900</v>
      </c>
      <c r="E964" s="22">
        <f>+INDEX('LISTA DE PRECIOS EKM '!B:K,MATCH(C964,'LISTA DE PRECIOS EKM '!A:A,0),7)</f>
        <v>269900</v>
      </c>
      <c r="F964" s="22">
        <f>+INDEX('LISTA DE PRECIOS EKM '!B:K,MATCH(C964,'LISTA DE PRECIOS EKM '!A:A,0),9)</f>
        <v>279900</v>
      </c>
      <c r="G964" s="22" t="str">
        <f>+IF(ISNUMBER(MATCH(C964,Precios!C:C,0)),"Sí está", "No está")</f>
        <v>No está</v>
      </c>
    </row>
    <row r="965" spans="1:7" hidden="1">
      <c r="A965" s="20">
        <v>544839</v>
      </c>
      <c r="B965" s="22" t="s">
        <v>6225</v>
      </c>
      <c r="C965" s="22" t="s">
        <v>6226</v>
      </c>
      <c r="D965" s="63">
        <f>+INDEX('LISTA DE PRECIOS EKM '!A:K,MATCH(C965,'LISTA DE PRECIOS EKM '!A:A,0),MATCH($D$1,'LISTA DE PRECIOS EKM '!$1:$1,0))</f>
        <v>259900</v>
      </c>
      <c r="E965" s="22">
        <f>+INDEX('LISTA DE PRECIOS EKM '!B:K,MATCH(C965,'LISTA DE PRECIOS EKM '!A:A,0),7)</f>
        <v>269900</v>
      </c>
      <c r="F965" s="22">
        <f>+INDEX('LISTA DE PRECIOS EKM '!B:K,MATCH(C965,'LISTA DE PRECIOS EKM '!A:A,0),9)</f>
        <v>279900</v>
      </c>
      <c r="G965" s="22" t="str">
        <f>+IF(ISNUMBER(MATCH(C965,Precios!C:C,0)),"Sí está", "No está")</f>
        <v>No está</v>
      </c>
    </row>
    <row r="966" spans="1:7" hidden="1">
      <c r="A966" s="20">
        <v>572813</v>
      </c>
      <c r="B966" s="22" t="s">
        <v>6228</v>
      </c>
      <c r="C966" s="22" t="s">
        <v>6229</v>
      </c>
      <c r="D966" s="63">
        <f>+INDEX('LISTA DE PRECIOS EKM '!A:K,MATCH(C966,'LISTA DE PRECIOS EKM '!A:A,0),MATCH($D$1,'LISTA DE PRECIOS EKM '!$1:$1,0))</f>
        <v>509900</v>
      </c>
      <c r="E966" s="22">
        <f>+INDEX('LISTA DE PRECIOS EKM '!B:K,MATCH(C966,'LISTA DE PRECIOS EKM '!A:A,0),7)</f>
        <v>529900</v>
      </c>
      <c r="F966" s="22">
        <f>+INDEX('LISTA DE PRECIOS EKM '!B:K,MATCH(C966,'LISTA DE PRECIOS EKM '!A:A,0),9)</f>
        <v>559900</v>
      </c>
      <c r="G966" s="22" t="str">
        <f>+IF(ISNUMBER(MATCH(C966,Precios!C:C,0)),"Sí está", "No está")</f>
        <v>No está</v>
      </c>
    </row>
    <row r="967" spans="1:7" hidden="1">
      <c r="A967" s="20">
        <v>572814</v>
      </c>
      <c r="B967" s="22" t="s">
        <v>6228</v>
      </c>
      <c r="C967" s="22" t="s">
        <v>6229</v>
      </c>
      <c r="D967" s="63">
        <f>+INDEX('LISTA DE PRECIOS EKM '!A:K,MATCH(C967,'LISTA DE PRECIOS EKM '!A:A,0),MATCH($D$1,'LISTA DE PRECIOS EKM '!$1:$1,0))</f>
        <v>509900</v>
      </c>
      <c r="E967" s="22">
        <f>+INDEX('LISTA DE PRECIOS EKM '!B:K,MATCH(C967,'LISTA DE PRECIOS EKM '!A:A,0),7)</f>
        <v>529900</v>
      </c>
      <c r="F967" s="22">
        <f>+INDEX('LISTA DE PRECIOS EKM '!B:K,MATCH(C967,'LISTA DE PRECIOS EKM '!A:A,0),9)</f>
        <v>559900</v>
      </c>
      <c r="G967" s="22" t="str">
        <f>+IF(ISNUMBER(MATCH(C967,Precios!C:C,0)),"Sí está", "No está")</f>
        <v>No está</v>
      </c>
    </row>
    <row r="968" spans="1:7" hidden="1">
      <c r="A968" s="20">
        <v>690071</v>
      </c>
      <c r="B968" s="22" t="s">
        <v>6230</v>
      </c>
      <c r="C968" s="22" t="s">
        <v>6231</v>
      </c>
      <c r="D968" s="63">
        <f>+INDEX('LISTA DE PRECIOS EKM '!A:K,MATCH(C968,'LISTA DE PRECIOS EKM '!A:A,0),MATCH($D$1,'LISTA DE PRECIOS EKM '!$1:$1,0))</f>
        <v>779900</v>
      </c>
      <c r="E968" s="22">
        <f>+INDEX('LISTA DE PRECIOS EKM '!B:K,MATCH(C968,'LISTA DE PRECIOS EKM '!A:A,0),7)</f>
        <v>809900</v>
      </c>
      <c r="F968" s="22">
        <f>+INDEX('LISTA DE PRECIOS EKM '!B:K,MATCH(C968,'LISTA DE PRECIOS EKM '!A:A,0),9)</f>
        <v>849900</v>
      </c>
      <c r="G968" s="22" t="str">
        <f>+IF(ISNUMBER(MATCH(C968,Precios!C:C,0)),"Sí está", "No está")</f>
        <v>No está</v>
      </c>
    </row>
    <row r="969" spans="1:7" hidden="1">
      <c r="A969" s="20">
        <v>690081</v>
      </c>
      <c r="B969" s="22" t="s">
        <v>6230</v>
      </c>
      <c r="C969" s="22" t="s">
        <v>6231</v>
      </c>
      <c r="D969" s="63">
        <f>+INDEX('LISTA DE PRECIOS EKM '!A:K,MATCH(C969,'LISTA DE PRECIOS EKM '!A:A,0),MATCH($D$1,'LISTA DE PRECIOS EKM '!$1:$1,0))</f>
        <v>779900</v>
      </c>
      <c r="E969" s="22">
        <f>+INDEX('LISTA DE PRECIOS EKM '!B:K,MATCH(C969,'LISTA DE PRECIOS EKM '!A:A,0),7)</f>
        <v>809900</v>
      </c>
      <c r="F969" s="22">
        <f>+INDEX('LISTA DE PRECIOS EKM '!B:K,MATCH(C969,'LISTA DE PRECIOS EKM '!A:A,0),9)</f>
        <v>849900</v>
      </c>
      <c r="G969" s="22" t="str">
        <f>+IF(ISNUMBER(MATCH(C969,Precios!C:C,0)),"Sí está", "No está")</f>
        <v>No está</v>
      </c>
    </row>
    <row r="970" spans="1:7" hidden="1">
      <c r="A970" s="20">
        <v>739903</v>
      </c>
      <c r="B970" s="22" t="s">
        <v>6232</v>
      </c>
      <c r="C970" s="22" t="s">
        <v>6233</v>
      </c>
      <c r="D970" s="63">
        <f>+INDEX('LISTA DE PRECIOS EKM '!A:K,MATCH(C970,'LISTA DE PRECIOS EKM '!A:A,0),MATCH($D$1,'LISTA DE PRECIOS EKM '!$1:$1,0))</f>
        <v>239900</v>
      </c>
      <c r="E970" s="22">
        <f>+INDEX('LISTA DE PRECIOS EKM '!B:K,MATCH(C970,'LISTA DE PRECIOS EKM '!A:A,0),7)</f>
        <v>249900</v>
      </c>
      <c r="F970" s="22">
        <f>+INDEX('LISTA DE PRECIOS EKM '!B:K,MATCH(C970,'LISTA DE PRECIOS EKM '!A:A,0),9)</f>
        <v>259900</v>
      </c>
      <c r="G970" s="22" t="str">
        <f>+IF(ISNUMBER(MATCH(C970,Precios!C:C,0)),"Sí está", "No está")</f>
        <v>No está</v>
      </c>
    </row>
    <row r="971" spans="1:7" hidden="1">
      <c r="A971" s="20">
        <v>739904</v>
      </c>
      <c r="B971" s="22" t="s">
        <v>6232</v>
      </c>
      <c r="C971" s="22" t="s">
        <v>6233</v>
      </c>
      <c r="D971" s="63">
        <f>+INDEX('LISTA DE PRECIOS EKM '!A:K,MATCH(C971,'LISTA DE PRECIOS EKM '!A:A,0),MATCH($D$1,'LISTA DE PRECIOS EKM '!$1:$1,0))</f>
        <v>239900</v>
      </c>
      <c r="E971" s="22">
        <f>+INDEX('LISTA DE PRECIOS EKM '!B:K,MATCH(C971,'LISTA DE PRECIOS EKM '!A:A,0),7)</f>
        <v>249900</v>
      </c>
      <c r="F971" s="22">
        <f>+INDEX('LISTA DE PRECIOS EKM '!B:K,MATCH(C971,'LISTA DE PRECIOS EKM '!A:A,0),9)</f>
        <v>259900</v>
      </c>
      <c r="G971" s="22" t="str">
        <f>+IF(ISNUMBER(MATCH(C971,Precios!C:C,0)),"Sí está", "No está")</f>
        <v>No está</v>
      </c>
    </row>
    <row r="972" spans="1:7" hidden="1">
      <c r="A972" s="20">
        <v>745817</v>
      </c>
      <c r="B972" s="22" t="s">
        <v>6235</v>
      </c>
      <c r="C972" s="22" t="s">
        <v>6236</v>
      </c>
      <c r="D972" s="63">
        <f>+INDEX('LISTA DE PRECIOS EKM '!A:K,MATCH(C972,'LISTA DE PRECIOS EKM '!A:A,0),MATCH($D$1,'LISTA DE PRECIOS EKM '!$1:$1,0))</f>
        <v>479900</v>
      </c>
      <c r="E972" s="22">
        <f>+INDEX('LISTA DE PRECIOS EKM '!B:K,MATCH(C972,'LISTA DE PRECIOS EKM '!A:A,0),7)</f>
        <v>499900</v>
      </c>
      <c r="F972" s="22">
        <f>+INDEX('LISTA DE PRECIOS EKM '!B:K,MATCH(C972,'LISTA DE PRECIOS EKM '!A:A,0),9)</f>
        <v>519900</v>
      </c>
      <c r="G972" s="22" t="str">
        <f>+IF(ISNUMBER(MATCH(C972,Precios!C:C,0)),"Sí está", "No está")</f>
        <v>No está</v>
      </c>
    </row>
    <row r="973" spans="1:7" hidden="1">
      <c r="A973" s="20">
        <v>745874</v>
      </c>
      <c r="B973" s="22" t="s">
        <v>6235</v>
      </c>
      <c r="C973" s="22" t="s">
        <v>6236</v>
      </c>
      <c r="D973" s="63">
        <f>+INDEX('LISTA DE PRECIOS EKM '!A:K,MATCH(C973,'LISTA DE PRECIOS EKM '!A:A,0),MATCH($D$1,'LISTA DE PRECIOS EKM '!$1:$1,0))</f>
        <v>479900</v>
      </c>
      <c r="E973" s="22">
        <f>+INDEX('LISTA DE PRECIOS EKM '!B:K,MATCH(C973,'LISTA DE PRECIOS EKM '!A:A,0),7)</f>
        <v>499900</v>
      </c>
      <c r="F973" s="22">
        <f>+INDEX('LISTA DE PRECIOS EKM '!B:K,MATCH(C973,'LISTA DE PRECIOS EKM '!A:A,0),9)</f>
        <v>519900</v>
      </c>
      <c r="G973" s="22" t="str">
        <f>+IF(ISNUMBER(MATCH(C973,Precios!C:C,0)),"Sí está", "No está")</f>
        <v>No está</v>
      </c>
    </row>
    <row r="974" spans="1:7" hidden="1">
      <c r="A974" s="20">
        <v>3005200</v>
      </c>
      <c r="B974" s="22" t="s">
        <v>6237</v>
      </c>
      <c r="C974" s="22" t="s">
        <v>6238</v>
      </c>
      <c r="D974" s="63">
        <f>+INDEX('LISTA DE PRECIOS EKM '!A:K,MATCH(C974,'LISTA DE PRECIOS EKM '!A:A,0),MATCH($D$1,'LISTA DE PRECIOS EKM '!$1:$1,0))</f>
        <v>749900</v>
      </c>
      <c r="E974" s="22">
        <f>+INDEX('LISTA DE PRECIOS EKM '!B:K,MATCH(C974,'LISTA DE PRECIOS EKM '!A:A,0),7)</f>
        <v>779900</v>
      </c>
      <c r="F974" s="22">
        <f>+INDEX('LISTA DE PRECIOS EKM '!B:K,MATCH(C974,'LISTA DE PRECIOS EKM '!A:A,0),9)</f>
        <v>819900</v>
      </c>
      <c r="G974" s="22" t="str">
        <f>+IF(ISNUMBER(MATCH(C974,Precios!C:C,0)),"Sí está", "No está")</f>
        <v>No está</v>
      </c>
    </row>
    <row r="975" spans="1:7" hidden="1">
      <c r="A975" s="20">
        <v>3005214</v>
      </c>
      <c r="B975" s="22" t="s">
        <v>6237</v>
      </c>
      <c r="C975" s="22" t="s">
        <v>6238</v>
      </c>
      <c r="D975" s="63">
        <f>+INDEX('LISTA DE PRECIOS EKM '!A:K,MATCH(C975,'LISTA DE PRECIOS EKM '!A:A,0),MATCH($D$1,'LISTA DE PRECIOS EKM '!$1:$1,0))</f>
        <v>749900</v>
      </c>
      <c r="E975" s="22">
        <f>+INDEX('LISTA DE PRECIOS EKM '!B:K,MATCH(C975,'LISTA DE PRECIOS EKM '!A:A,0),7)</f>
        <v>779900</v>
      </c>
      <c r="F975" s="22">
        <f>+INDEX('LISTA DE PRECIOS EKM '!B:K,MATCH(C975,'LISTA DE PRECIOS EKM '!A:A,0),9)</f>
        <v>819900</v>
      </c>
      <c r="G975" s="22" t="str">
        <f>+IF(ISNUMBER(MATCH(C975,Precios!C:C,0)),"Sí está", "No está")</f>
        <v>No está</v>
      </c>
    </row>
    <row r="976" spans="1:7" hidden="1">
      <c r="A976" s="20">
        <v>686087</v>
      </c>
      <c r="B976" s="22" t="s">
        <v>6242</v>
      </c>
      <c r="C976" s="22" t="s">
        <v>6243</v>
      </c>
      <c r="D976" s="63">
        <f>+INDEX('LISTA DE PRECIOS EKM '!A:K,MATCH(C976,'LISTA DE PRECIOS EKM '!A:A,0),MATCH($D$1,'LISTA DE PRECIOS EKM '!$1:$1,0))</f>
        <v>259900</v>
      </c>
      <c r="E976" s="22">
        <f>+INDEX('LISTA DE PRECIOS EKM '!B:K,MATCH(C976,'LISTA DE PRECIOS EKM '!A:A,0),7)</f>
        <v>269900</v>
      </c>
      <c r="F976" s="22">
        <f>+INDEX('LISTA DE PRECIOS EKM '!B:K,MATCH(C976,'LISTA DE PRECIOS EKM '!A:A,0),9)</f>
        <v>279900</v>
      </c>
      <c r="G976" s="22" t="str">
        <f>+IF(ISNUMBER(MATCH(C976,Precios!C:C,0)),"Sí está", "No está")</f>
        <v>No está</v>
      </c>
    </row>
    <row r="977" spans="1:7" hidden="1">
      <c r="A977" s="20">
        <v>745812</v>
      </c>
      <c r="B977" s="22" t="s">
        <v>6242</v>
      </c>
      <c r="C977" s="22" t="s">
        <v>6243</v>
      </c>
      <c r="D977" s="63">
        <f>+INDEX('LISTA DE PRECIOS EKM '!A:K,MATCH(C977,'LISTA DE PRECIOS EKM '!A:A,0),MATCH($D$1,'LISTA DE PRECIOS EKM '!$1:$1,0))</f>
        <v>259900</v>
      </c>
      <c r="E977" s="22">
        <f>+INDEX('LISTA DE PRECIOS EKM '!B:K,MATCH(C977,'LISTA DE PRECIOS EKM '!A:A,0),7)</f>
        <v>269900</v>
      </c>
      <c r="F977" s="22">
        <f>+INDEX('LISTA DE PRECIOS EKM '!B:K,MATCH(C977,'LISTA DE PRECIOS EKM '!A:A,0),9)</f>
        <v>279900</v>
      </c>
      <c r="G977" s="22" t="str">
        <f>+IF(ISNUMBER(MATCH(C977,Precios!C:C,0)),"Sí está", "No está")</f>
        <v>No está</v>
      </c>
    </row>
    <row r="978" spans="1:7" hidden="1">
      <c r="A978" s="20">
        <v>3004073</v>
      </c>
      <c r="B978" s="22" t="s">
        <v>6244</v>
      </c>
      <c r="C978" s="22" t="s">
        <v>6245</v>
      </c>
      <c r="D978" s="63">
        <f>+INDEX('LISTA DE PRECIOS EKM '!A:K,MATCH(C978,'LISTA DE PRECIOS EKM '!A:A,0),MATCH($D$1,'LISTA DE PRECIOS EKM '!$1:$1,0))</f>
        <v>509900</v>
      </c>
      <c r="E978" s="22">
        <f>+INDEX('LISTA DE PRECIOS EKM '!B:K,MATCH(C978,'LISTA DE PRECIOS EKM '!A:A,0),7)</f>
        <v>529900</v>
      </c>
      <c r="F978" s="22">
        <f>+INDEX('LISTA DE PRECIOS EKM '!B:K,MATCH(C978,'LISTA DE PRECIOS EKM '!A:A,0),9)</f>
        <v>559900</v>
      </c>
      <c r="G978" s="22" t="str">
        <f>+IF(ISNUMBER(MATCH(C978,Precios!C:C,0)),"Sí está", "No está")</f>
        <v>No está</v>
      </c>
    </row>
    <row r="979" spans="1:7" hidden="1">
      <c r="A979" s="20">
        <v>3004076</v>
      </c>
      <c r="B979" s="22" t="s">
        <v>6244</v>
      </c>
      <c r="C979" s="22" t="s">
        <v>6245</v>
      </c>
      <c r="D979" s="63">
        <f>+INDEX('LISTA DE PRECIOS EKM '!A:K,MATCH(C979,'LISTA DE PRECIOS EKM '!A:A,0),MATCH($D$1,'LISTA DE PRECIOS EKM '!$1:$1,0))</f>
        <v>509900</v>
      </c>
      <c r="E979" s="22">
        <f>+INDEX('LISTA DE PRECIOS EKM '!B:K,MATCH(C979,'LISTA DE PRECIOS EKM '!A:A,0),7)</f>
        <v>529900</v>
      </c>
      <c r="F979" s="22">
        <f>+INDEX('LISTA DE PRECIOS EKM '!B:K,MATCH(C979,'LISTA DE PRECIOS EKM '!A:A,0),9)</f>
        <v>559900</v>
      </c>
      <c r="G979" s="22" t="str">
        <f>+IF(ISNUMBER(MATCH(C979,Precios!C:C,0)),"Sí está", "No está")</f>
        <v>No está</v>
      </c>
    </row>
    <row r="980" spans="1:7" hidden="1">
      <c r="A980" s="20">
        <v>3005208</v>
      </c>
      <c r="B980" s="22" t="s">
        <v>6246</v>
      </c>
      <c r="C980" s="22" t="s">
        <v>6247</v>
      </c>
      <c r="D980" s="63">
        <f>+INDEX('LISTA DE PRECIOS EKM '!A:K,MATCH(C980,'LISTA DE PRECIOS EKM '!A:A,0),MATCH($D$1,'LISTA DE PRECIOS EKM '!$1:$1,0))</f>
        <v>259900</v>
      </c>
      <c r="E980" s="22">
        <f>+INDEX('LISTA DE PRECIOS EKM '!B:K,MATCH(C980,'LISTA DE PRECIOS EKM '!A:A,0),7)</f>
        <v>269900</v>
      </c>
      <c r="F980" s="22">
        <f>+INDEX('LISTA DE PRECIOS EKM '!B:K,MATCH(C980,'LISTA DE PRECIOS EKM '!A:A,0),9)</f>
        <v>279900</v>
      </c>
      <c r="G980" s="22" t="str">
        <f>+IF(ISNUMBER(MATCH(C980,Precios!C:C,0)),"Sí está", "No está")</f>
        <v>No está</v>
      </c>
    </row>
    <row r="981" spans="1:7" hidden="1">
      <c r="A981" s="20">
        <v>437247</v>
      </c>
      <c r="B981" s="22" t="s">
        <v>6246</v>
      </c>
      <c r="C981" s="22" t="s">
        <v>6247</v>
      </c>
      <c r="D981" s="63">
        <f>+INDEX('LISTA DE PRECIOS EKM '!A:K,MATCH(C981,'LISTA DE PRECIOS EKM '!A:A,0),MATCH($D$1,'LISTA DE PRECIOS EKM '!$1:$1,0))</f>
        <v>259900</v>
      </c>
      <c r="E981" s="22">
        <f>+INDEX('LISTA DE PRECIOS EKM '!B:K,MATCH(C981,'LISTA DE PRECIOS EKM '!A:A,0),7)</f>
        <v>269900</v>
      </c>
      <c r="F981" s="22">
        <f>+INDEX('LISTA DE PRECIOS EKM '!B:K,MATCH(C981,'LISTA DE PRECIOS EKM '!A:A,0),9)</f>
        <v>279900</v>
      </c>
      <c r="G981" s="22" t="str">
        <f>+IF(ISNUMBER(MATCH(C981,Precios!C:C,0)),"Sí está", "No está")</f>
        <v>No está</v>
      </c>
    </row>
    <row r="982" spans="1:7" hidden="1">
      <c r="A982" s="20">
        <v>438094</v>
      </c>
      <c r="B982" s="22" t="s">
        <v>6248</v>
      </c>
      <c r="C982" s="22" t="s">
        <v>6249</v>
      </c>
      <c r="D982" s="63">
        <f>+INDEX('LISTA DE PRECIOS EKM '!A:K,MATCH(C982,'LISTA DE PRECIOS EKM '!A:A,0),MATCH($D$1,'LISTA DE PRECIOS EKM '!$1:$1,0))</f>
        <v>689900</v>
      </c>
      <c r="E982" s="22">
        <f>+INDEX('LISTA DE PRECIOS EKM '!B:K,MATCH(C982,'LISTA DE PRECIOS EKM '!A:A,0),7)</f>
        <v>709900</v>
      </c>
      <c r="F982" s="22">
        <f>+INDEX('LISTA DE PRECIOS EKM '!B:K,MATCH(C982,'LISTA DE PRECIOS EKM '!A:A,0),9)</f>
        <v>749900</v>
      </c>
      <c r="G982" s="22" t="str">
        <f>+IF(ISNUMBER(MATCH(C982,Precios!C:C,0)),"Sí está", "No está")</f>
        <v>No está</v>
      </c>
    </row>
    <row r="983" spans="1:7" hidden="1">
      <c r="A983" s="20">
        <v>438128</v>
      </c>
      <c r="B983" s="22" t="s">
        <v>6248</v>
      </c>
      <c r="C983" s="22" t="s">
        <v>6249</v>
      </c>
      <c r="D983" s="63">
        <f>+INDEX('LISTA DE PRECIOS EKM '!A:K,MATCH(C983,'LISTA DE PRECIOS EKM '!A:A,0),MATCH($D$1,'LISTA DE PRECIOS EKM '!$1:$1,0))</f>
        <v>689900</v>
      </c>
      <c r="E983" s="22">
        <f>+INDEX('LISTA DE PRECIOS EKM '!B:K,MATCH(C983,'LISTA DE PRECIOS EKM '!A:A,0),7)</f>
        <v>709900</v>
      </c>
      <c r="F983" s="22">
        <f>+INDEX('LISTA DE PRECIOS EKM '!B:K,MATCH(C983,'LISTA DE PRECIOS EKM '!A:A,0),9)</f>
        <v>749900</v>
      </c>
      <c r="G983" s="22" t="str">
        <f>+IF(ISNUMBER(MATCH(C983,Precios!C:C,0)),"Sí está", "No está")</f>
        <v>No está</v>
      </c>
    </row>
    <row r="984" spans="1:7" hidden="1">
      <c r="A984" s="20">
        <v>745814</v>
      </c>
      <c r="B984" s="22" t="s">
        <v>6250</v>
      </c>
      <c r="C984" s="22" t="s">
        <v>6251</v>
      </c>
      <c r="D984" s="63">
        <f>+INDEX('LISTA DE PRECIOS EKM '!A:K,MATCH(C984,'LISTA DE PRECIOS EKM '!A:A,0),MATCH($D$1,'LISTA DE PRECIOS EKM '!$1:$1,0))</f>
        <v>689900</v>
      </c>
      <c r="E984" s="22">
        <f>+INDEX('LISTA DE PRECIOS EKM '!B:K,MATCH(C984,'LISTA DE PRECIOS EKM '!A:A,0),7)</f>
        <v>709900</v>
      </c>
      <c r="F984" s="22">
        <f>+INDEX('LISTA DE PRECIOS EKM '!B:K,MATCH(C984,'LISTA DE PRECIOS EKM '!A:A,0),9)</f>
        <v>749900</v>
      </c>
      <c r="G984" s="22" t="str">
        <f>+IF(ISNUMBER(MATCH(C984,Precios!C:C,0)),"Sí está", "No está")</f>
        <v>No está</v>
      </c>
    </row>
    <row r="985" spans="1:7" hidden="1">
      <c r="A985" s="20">
        <v>437235</v>
      </c>
      <c r="B985" s="22" t="s">
        <v>6250</v>
      </c>
      <c r="C985" s="22" t="s">
        <v>6251</v>
      </c>
      <c r="D985" s="63">
        <f>+INDEX('LISTA DE PRECIOS EKM '!A:K,MATCH(C985,'LISTA DE PRECIOS EKM '!A:A,0),MATCH($D$1,'LISTA DE PRECIOS EKM '!$1:$1,0))</f>
        <v>689900</v>
      </c>
      <c r="E985" s="22">
        <f>+INDEX('LISTA DE PRECIOS EKM '!B:K,MATCH(C985,'LISTA DE PRECIOS EKM '!A:A,0),7)</f>
        <v>709900</v>
      </c>
      <c r="F985" s="22">
        <f>+INDEX('LISTA DE PRECIOS EKM '!B:K,MATCH(C985,'LISTA DE PRECIOS EKM '!A:A,0),9)</f>
        <v>749900</v>
      </c>
      <c r="G985" s="22" t="str">
        <f>+IF(ISNUMBER(MATCH(C985,Precios!C:C,0)),"Sí está", "No está")</f>
        <v>No está</v>
      </c>
    </row>
    <row r="986" spans="1:7" hidden="1">
      <c r="A986" s="20">
        <v>452102</v>
      </c>
      <c r="B986" s="22" t="s">
        <v>6252</v>
      </c>
      <c r="C986" s="22" t="s">
        <v>6253</v>
      </c>
      <c r="D986" s="63">
        <f>+INDEX('LISTA DE PRECIOS EKM '!A:K,MATCH(C986,'LISTA DE PRECIOS EKM '!A:A,0),MATCH($D$1,'LISTA DE PRECIOS EKM '!$1:$1,0))</f>
        <v>259900</v>
      </c>
      <c r="E986" s="22">
        <f>+INDEX('LISTA DE PRECIOS EKM '!B:K,MATCH(C986,'LISTA DE PRECIOS EKM '!A:A,0),7)</f>
        <v>269900</v>
      </c>
      <c r="F986" s="22">
        <f>+INDEX('LISTA DE PRECIOS EKM '!B:K,MATCH(C986,'LISTA DE PRECIOS EKM '!A:A,0),9)</f>
        <v>279900</v>
      </c>
      <c r="G986" s="22" t="str">
        <f>+IF(ISNUMBER(MATCH(C986,Precios!C:C,0)),"Sí está", "No está")</f>
        <v>No está</v>
      </c>
    </row>
    <row r="987" spans="1:7" hidden="1">
      <c r="A987" s="20">
        <v>437239</v>
      </c>
      <c r="B987" s="22" t="s">
        <v>6252</v>
      </c>
      <c r="C987" s="22" t="s">
        <v>6253</v>
      </c>
      <c r="D987" s="63">
        <f>+INDEX('LISTA DE PRECIOS EKM '!A:K,MATCH(C987,'LISTA DE PRECIOS EKM '!A:A,0),MATCH($D$1,'LISTA DE PRECIOS EKM '!$1:$1,0))</f>
        <v>259900</v>
      </c>
      <c r="E987" s="22">
        <f>+INDEX('LISTA DE PRECIOS EKM '!B:K,MATCH(C987,'LISTA DE PRECIOS EKM '!A:A,0),7)</f>
        <v>269900</v>
      </c>
      <c r="F987" s="22">
        <f>+INDEX('LISTA DE PRECIOS EKM '!B:K,MATCH(C987,'LISTA DE PRECIOS EKM '!A:A,0),9)</f>
        <v>279900</v>
      </c>
      <c r="G987" s="22" t="str">
        <f>+IF(ISNUMBER(MATCH(C987,Precios!C:C,0)),"Sí está", "No está")</f>
        <v>No está</v>
      </c>
    </row>
    <row r="988" spans="1:7" hidden="1">
      <c r="A988" s="20">
        <v>437248</v>
      </c>
      <c r="B988" s="22" t="s">
        <v>6254</v>
      </c>
      <c r="C988" s="22" t="s">
        <v>6255</v>
      </c>
      <c r="D988" s="63">
        <f>+INDEX('LISTA DE PRECIOS EKM '!A:K,MATCH(C988,'LISTA DE PRECIOS EKM '!A:A,0),MATCH($D$1,'LISTA DE PRECIOS EKM '!$1:$1,0))</f>
        <v>469900</v>
      </c>
      <c r="E988" s="22">
        <f>+INDEX('LISTA DE PRECIOS EKM '!B:K,MATCH(C988,'LISTA DE PRECIOS EKM '!A:A,0),7)</f>
        <v>479900</v>
      </c>
      <c r="F988" s="22">
        <f>+INDEX('LISTA DE PRECIOS EKM '!B:K,MATCH(C988,'LISTA DE PRECIOS EKM '!A:A,0),9)</f>
        <v>509900</v>
      </c>
      <c r="G988" s="22" t="str">
        <f>+IF(ISNUMBER(MATCH(C988,Precios!C:C,0)),"Sí está", "No está")</f>
        <v>No está</v>
      </c>
    </row>
    <row r="989" spans="1:7" hidden="1">
      <c r="A989" s="20">
        <v>437267</v>
      </c>
      <c r="B989" s="22" t="s">
        <v>6254</v>
      </c>
      <c r="C989" s="22" t="s">
        <v>6255</v>
      </c>
      <c r="D989" s="63">
        <f>+INDEX('LISTA DE PRECIOS EKM '!A:K,MATCH(C989,'LISTA DE PRECIOS EKM '!A:A,0),MATCH($D$1,'LISTA DE PRECIOS EKM '!$1:$1,0))</f>
        <v>469900</v>
      </c>
      <c r="E989" s="22">
        <f>+INDEX('LISTA DE PRECIOS EKM '!B:K,MATCH(C989,'LISTA DE PRECIOS EKM '!A:A,0),7)</f>
        <v>479900</v>
      </c>
      <c r="F989" s="22">
        <f>+INDEX('LISTA DE PRECIOS EKM '!B:K,MATCH(C989,'LISTA DE PRECIOS EKM '!A:A,0),9)</f>
        <v>509900</v>
      </c>
      <c r="G989" s="22" t="str">
        <f>+IF(ISNUMBER(MATCH(C989,Precios!C:C,0)),"Sí está", "No está")</f>
        <v>No está</v>
      </c>
    </row>
    <row r="990" spans="1:7" hidden="1">
      <c r="A990" s="20">
        <v>452343</v>
      </c>
      <c r="B990" s="22" t="s">
        <v>6256</v>
      </c>
      <c r="C990" s="22" t="s">
        <v>6257</v>
      </c>
      <c r="D990" s="63">
        <f>+INDEX('LISTA DE PRECIOS EKM '!A:K,MATCH(C990,'LISTA DE PRECIOS EKM '!A:A,0),MATCH($D$1,'LISTA DE PRECIOS EKM '!$1:$1,0))</f>
        <v>689900</v>
      </c>
      <c r="E990" s="22">
        <f>+INDEX('LISTA DE PRECIOS EKM '!B:K,MATCH(C990,'LISTA DE PRECIOS EKM '!A:A,0),7)</f>
        <v>709900</v>
      </c>
      <c r="F990" s="22">
        <f>+INDEX('LISTA DE PRECIOS EKM '!B:K,MATCH(C990,'LISTA DE PRECIOS EKM '!A:A,0),9)</f>
        <v>749900</v>
      </c>
      <c r="G990" s="22" t="str">
        <f>+IF(ISNUMBER(MATCH(C990,Precios!C:C,0)),"Sí está", "No está")</f>
        <v>No está</v>
      </c>
    </row>
    <row r="991" spans="1:7" hidden="1">
      <c r="A991" s="20">
        <v>686091</v>
      </c>
      <c r="B991" s="22" t="s">
        <v>6269</v>
      </c>
      <c r="C991" s="22" t="s">
        <v>6270</v>
      </c>
      <c r="D991" s="63">
        <f>+INDEX('LISTA DE PRECIOS EKM '!A:K,MATCH(C991,'LISTA DE PRECIOS EKM '!A:A,0),MATCH($D$1,'LISTA DE PRECIOS EKM '!$1:$1,0))</f>
        <v>559900</v>
      </c>
      <c r="E991" s="22">
        <f>+INDEX('LISTA DE PRECIOS EKM '!B:K,MATCH(C991,'LISTA DE PRECIOS EKM '!A:A,0),7)</f>
        <v>579900</v>
      </c>
      <c r="F991" s="22">
        <f>+INDEX('LISTA DE PRECIOS EKM '!B:K,MATCH(C991,'LISTA DE PRECIOS EKM '!A:A,0),9)</f>
        <v>609900</v>
      </c>
      <c r="G991" s="22" t="str">
        <f>+IF(ISNUMBER(MATCH(C991,Precios!C:C,0)),"Sí está", "No está")</f>
        <v>No está</v>
      </c>
    </row>
    <row r="992" spans="1:7" hidden="1">
      <c r="A992" s="20">
        <v>544878</v>
      </c>
      <c r="B992" s="22" t="s">
        <v>6273</v>
      </c>
      <c r="C992" s="22" t="s">
        <v>6274</v>
      </c>
      <c r="D992" s="63">
        <f>+INDEX('LISTA DE PRECIOS EKM '!A:K,MATCH(C992,'LISTA DE PRECIOS EKM '!A:A,0),MATCH($D$1,'LISTA DE PRECIOS EKM '!$1:$1,0))</f>
        <v>359900</v>
      </c>
      <c r="E992" s="22">
        <f>+INDEX('LISTA DE PRECIOS EKM '!B:K,MATCH(C992,'LISTA DE PRECIOS EKM '!A:A,0),7)</f>
        <v>369900</v>
      </c>
      <c r="F992" s="22">
        <f>+INDEX('LISTA DE PRECIOS EKM '!B:K,MATCH(C992,'LISTA DE PRECIOS EKM '!A:A,0),9)</f>
        <v>389900</v>
      </c>
      <c r="G992" s="22" t="str">
        <f>+IF(ISNUMBER(MATCH(C992,Precios!C:C,0)),"Sí está", "No está")</f>
        <v>No está</v>
      </c>
    </row>
    <row r="993" spans="1:7" hidden="1">
      <c r="A993" s="20">
        <v>690079</v>
      </c>
      <c r="B993" s="22" t="s">
        <v>6273</v>
      </c>
      <c r="C993" s="22" t="s">
        <v>6274</v>
      </c>
      <c r="D993" s="63">
        <f>+INDEX('LISTA DE PRECIOS EKM '!A:K,MATCH(C993,'LISTA DE PRECIOS EKM '!A:A,0),MATCH($D$1,'LISTA DE PRECIOS EKM '!$1:$1,0))</f>
        <v>359900</v>
      </c>
      <c r="E993" s="22">
        <f>+INDEX('LISTA DE PRECIOS EKM '!B:K,MATCH(C993,'LISTA DE PRECIOS EKM '!A:A,0),7)</f>
        <v>369900</v>
      </c>
      <c r="F993" s="22">
        <f>+INDEX('LISTA DE PRECIOS EKM '!B:K,MATCH(C993,'LISTA DE PRECIOS EKM '!A:A,0),9)</f>
        <v>389900</v>
      </c>
      <c r="G993" s="22" t="str">
        <f>+IF(ISNUMBER(MATCH(C993,Precios!C:C,0)),"Sí está", "No está")</f>
        <v>No está</v>
      </c>
    </row>
    <row r="994" spans="1:7" hidden="1">
      <c r="A994" s="20">
        <v>690758</v>
      </c>
      <c r="B994" s="22" t="s">
        <v>6275</v>
      </c>
      <c r="C994" s="22" t="s">
        <v>6276</v>
      </c>
      <c r="D994" s="63">
        <f>+INDEX('LISTA DE PRECIOS EKM '!A:K,MATCH(C994,'LISTA DE PRECIOS EKM '!A:A,0),MATCH($D$1,'LISTA DE PRECIOS EKM '!$1:$1,0))</f>
        <v>2579900</v>
      </c>
      <c r="E994" s="22">
        <f>+INDEX('LISTA DE PRECIOS EKM '!B:K,MATCH(C994,'LISTA DE PRECIOS EKM '!A:A,0),7)</f>
        <v>2679900</v>
      </c>
      <c r="F994" s="22">
        <f>+INDEX('LISTA DE PRECIOS EKM '!B:K,MATCH(C994,'LISTA DE PRECIOS EKM '!A:A,0),9)</f>
        <v>2829900</v>
      </c>
      <c r="G994" s="22" t="str">
        <f>+IF(ISNUMBER(MATCH(C994,Precios!C:C,0)),"Sí está", "No está")</f>
        <v>No está</v>
      </c>
    </row>
    <row r="995" spans="1:7" hidden="1">
      <c r="A995" s="20">
        <v>437266</v>
      </c>
      <c r="B995" s="22" t="s">
        <v>6275</v>
      </c>
      <c r="C995" s="22" t="s">
        <v>6276</v>
      </c>
      <c r="D995" s="63">
        <f>+INDEX('LISTA DE PRECIOS EKM '!A:K,MATCH(C995,'LISTA DE PRECIOS EKM '!A:A,0),MATCH($D$1,'LISTA DE PRECIOS EKM '!$1:$1,0))</f>
        <v>2579900</v>
      </c>
      <c r="E995" s="22">
        <f>+INDEX('LISTA DE PRECIOS EKM '!B:K,MATCH(C995,'LISTA DE PRECIOS EKM '!A:A,0),7)</f>
        <v>2679900</v>
      </c>
      <c r="F995" s="22">
        <f>+INDEX('LISTA DE PRECIOS EKM '!B:K,MATCH(C995,'LISTA DE PRECIOS EKM '!A:A,0),9)</f>
        <v>2829900</v>
      </c>
      <c r="G995" s="22" t="str">
        <f>+IF(ISNUMBER(MATCH(C995,Precios!C:C,0)),"Sí está", "No está")</f>
        <v>No está</v>
      </c>
    </row>
    <row r="996" spans="1:7" hidden="1">
      <c r="A996" s="20">
        <v>451996</v>
      </c>
      <c r="B996" s="22" t="s">
        <v>6277</v>
      </c>
      <c r="C996" s="22" t="s">
        <v>6278</v>
      </c>
      <c r="D996" s="63">
        <f>+INDEX('LISTA DE PRECIOS EKM '!A:K,MATCH(C996,'LISTA DE PRECIOS EKM '!A:A,0),MATCH($D$1,'LISTA DE PRECIOS EKM '!$1:$1,0))</f>
        <v>2709900</v>
      </c>
      <c r="E996" s="22">
        <f>+INDEX('LISTA DE PRECIOS EKM '!B:K,MATCH(C996,'LISTA DE PRECIOS EKM '!A:A,0),7)</f>
        <v>2819900</v>
      </c>
      <c r="F996" s="22">
        <f>+INDEX('LISTA DE PRECIOS EKM '!B:K,MATCH(C996,'LISTA DE PRECIOS EKM '!A:A,0),9)</f>
        <v>2979900</v>
      </c>
      <c r="G996" s="22" t="str">
        <f>+IF(ISNUMBER(MATCH(C996,Precios!C:C,0)),"Sí está", "No está")</f>
        <v>No está</v>
      </c>
    </row>
    <row r="997" spans="1:7" hidden="1">
      <c r="A997" s="20">
        <v>437273</v>
      </c>
      <c r="B997" s="22" t="s">
        <v>6277</v>
      </c>
      <c r="C997" s="22" t="s">
        <v>6278</v>
      </c>
      <c r="D997" s="63">
        <f>+INDEX('LISTA DE PRECIOS EKM '!A:K,MATCH(C997,'LISTA DE PRECIOS EKM '!A:A,0),MATCH($D$1,'LISTA DE PRECIOS EKM '!$1:$1,0))</f>
        <v>2709900</v>
      </c>
      <c r="E997" s="22">
        <f>+INDEX('LISTA DE PRECIOS EKM '!B:K,MATCH(C997,'LISTA DE PRECIOS EKM '!A:A,0),7)</f>
        <v>2819900</v>
      </c>
      <c r="F997" s="22">
        <f>+INDEX('LISTA DE PRECIOS EKM '!B:K,MATCH(C997,'LISTA DE PRECIOS EKM '!A:A,0),9)</f>
        <v>2979900</v>
      </c>
      <c r="G997" s="22" t="str">
        <f>+IF(ISNUMBER(MATCH(C997,Precios!C:C,0)),"Sí está", "No está")</f>
        <v>No está</v>
      </c>
    </row>
    <row r="998" spans="1:7" hidden="1">
      <c r="A998" s="20">
        <v>452336</v>
      </c>
      <c r="B998" s="22" t="s">
        <v>6279</v>
      </c>
      <c r="C998" s="22" t="s">
        <v>6280</v>
      </c>
      <c r="D998" s="63">
        <f>+INDEX('LISTA DE PRECIOS EKM '!A:K,MATCH(C998,'LISTA DE PRECIOS EKM '!A:A,0),MATCH($D$1,'LISTA DE PRECIOS EKM '!$1:$1,0))</f>
        <v>2679900</v>
      </c>
      <c r="E998" s="22">
        <f>+INDEX('LISTA DE PRECIOS EKM '!B:K,MATCH(C998,'LISTA DE PRECIOS EKM '!A:A,0),7)</f>
        <v>2789900</v>
      </c>
      <c r="F998" s="22">
        <f>+INDEX('LISTA DE PRECIOS EKM '!B:K,MATCH(C998,'LISTA DE PRECIOS EKM '!A:A,0),9)</f>
        <v>2939900</v>
      </c>
      <c r="G998" s="22" t="str">
        <f>+IF(ISNUMBER(MATCH(C998,Precios!C:C,0)),"Sí está", "No está")</f>
        <v>No está</v>
      </c>
    </row>
    <row r="999" spans="1:7" hidden="1">
      <c r="A999" s="20">
        <v>544885</v>
      </c>
      <c r="B999" s="22" t="s">
        <v>6279</v>
      </c>
      <c r="C999" s="22" t="s">
        <v>6280</v>
      </c>
      <c r="D999" s="63">
        <f>+INDEX('LISTA DE PRECIOS EKM '!A:K,MATCH(C999,'LISTA DE PRECIOS EKM '!A:A,0),MATCH($D$1,'LISTA DE PRECIOS EKM '!$1:$1,0))</f>
        <v>2679900</v>
      </c>
      <c r="E999" s="22">
        <f>+INDEX('LISTA DE PRECIOS EKM '!B:K,MATCH(C999,'LISTA DE PRECIOS EKM '!A:A,0),7)</f>
        <v>2789900</v>
      </c>
      <c r="F999" s="22">
        <f>+INDEX('LISTA DE PRECIOS EKM '!B:K,MATCH(C999,'LISTA DE PRECIOS EKM '!A:A,0),9)</f>
        <v>2939900</v>
      </c>
      <c r="G999" s="22" t="str">
        <f>+IF(ISNUMBER(MATCH(C999,Precios!C:C,0)),"Sí está", "No está")</f>
        <v>No está</v>
      </c>
    </row>
    <row r="1000" spans="1:7" hidden="1">
      <c r="A1000" s="20">
        <v>505540</v>
      </c>
      <c r="B1000" s="22" t="s">
        <v>6281</v>
      </c>
      <c r="C1000" s="22" t="s">
        <v>6282</v>
      </c>
      <c r="D1000" s="63">
        <f>+INDEX('LISTA DE PRECIOS EKM '!A:K,MATCH(C1000,'LISTA DE PRECIOS EKM '!A:A,0),MATCH($D$1,'LISTA DE PRECIOS EKM '!$1:$1,0))</f>
        <v>1759900</v>
      </c>
      <c r="E1000" s="22">
        <f>+INDEX('LISTA DE PRECIOS EKM '!B:K,MATCH(C1000,'LISTA DE PRECIOS EKM '!A:A,0),7)</f>
        <v>1829900</v>
      </c>
      <c r="F1000" s="22">
        <f>+INDEX('LISTA DE PRECIOS EKM '!B:K,MATCH(C1000,'LISTA DE PRECIOS EKM '!A:A,0),9)</f>
        <v>1929900</v>
      </c>
      <c r="G1000" s="22" t="str">
        <f>+IF(ISNUMBER(MATCH(C1000,Precios!C:C,0)),"Sí está", "No está")</f>
        <v>No está</v>
      </c>
    </row>
    <row r="1001" spans="1:7" hidden="1">
      <c r="A1001" s="20">
        <v>544806</v>
      </c>
      <c r="B1001" s="22" t="s">
        <v>6281</v>
      </c>
      <c r="C1001" s="22" t="s">
        <v>6282</v>
      </c>
      <c r="D1001" s="63">
        <f>+INDEX('LISTA DE PRECIOS EKM '!A:K,MATCH(C1001,'LISTA DE PRECIOS EKM '!A:A,0),MATCH($D$1,'LISTA DE PRECIOS EKM '!$1:$1,0))</f>
        <v>1759900</v>
      </c>
      <c r="E1001" s="22">
        <f>+INDEX('LISTA DE PRECIOS EKM '!B:K,MATCH(C1001,'LISTA DE PRECIOS EKM '!A:A,0),7)</f>
        <v>1829900</v>
      </c>
      <c r="F1001" s="22">
        <f>+INDEX('LISTA DE PRECIOS EKM '!B:K,MATCH(C1001,'LISTA DE PRECIOS EKM '!A:A,0),9)</f>
        <v>1929900</v>
      </c>
      <c r="G1001" s="22" t="str">
        <f>+IF(ISNUMBER(MATCH(C1001,Precios!C:C,0)),"Sí está", "No está")</f>
        <v>No está</v>
      </c>
    </row>
    <row r="1002" spans="1:7" hidden="1">
      <c r="A1002" s="20">
        <v>437173</v>
      </c>
      <c r="B1002" s="22" t="s">
        <v>6283</v>
      </c>
      <c r="C1002" s="22" t="s">
        <v>6284</v>
      </c>
      <c r="D1002" s="63">
        <f>+INDEX('LISTA DE PRECIOS EKM '!A:K,MATCH(C1002,'LISTA DE PRECIOS EKM '!A:A,0),MATCH($D$1,'LISTA DE PRECIOS EKM '!$1:$1,0))</f>
        <v>3399900</v>
      </c>
      <c r="E1002" s="22">
        <f>+INDEX('LISTA DE PRECIOS EKM '!B:K,MATCH(C1002,'LISTA DE PRECIOS EKM '!A:A,0),7)</f>
        <v>3539900</v>
      </c>
      <c r="F1002" s="22">
        <f>+INDEX('LISTA DE PRECIOS EKM '!B:K,MATCH(C1002,'LISTA DE PRECIOS EKM '!A:A,0),9)</f>
        <v>3729900</v>
      </c>
      <c r="G1002" s="22" t="str">
        <f>+IF(ISNUMBER(MATCH(C1002,Precios!C:C,0)),"Sí está", "No está")</f>
        <v>No está</v>
      </c>
    </row>
    <row r="1003" spans="1:7" hidden="1">
      <c r="A1003" s="20">
        <v>437297</v>
      </c>
      <c r="B1003" s="22" t="s">
        <v>6283</v>
      </c>
      <c r="C1003" s="22" t="s">
        <v>6284</v>
      </c>
      <c r="D1003" s="63">
        <f>+INDEX('LISTA DE PRECIOS EKM '!A:K,MATCH(C1003,'LISTA DE PRECIOS EKM '!A:A,0),MATCH($D$1,'LISTA DE PRECIOS EKM '!$1:$1,0))</f>
        <v>3399900</v>
      </c>
      <c r="E1003" s="22">
        <f>+INDEX('LISTA DE PRECIOS EKM '!B:K,MATCH(C1003,'LISTA DE PRECIOS EKM '!A:A,0),7)</f>
        <v>3539900</v>
      </c>
      <c r="F1003" s="22">
        <f>+INDEX('LISTA DE PRECIOS EKM '!B:K,MATCH(C1003,'LISTA DE PRECIOS EKM '!A:A,0),9)</f>
        <v>3729900</v>
      </c>
      <c r="G1003" s="22" t="str">
        <f>+IF(ISNUMBER(MATCH(C1003,Precios!C:C,0)),"Sí está", "No está")</f>
        <v>No está</v>
      </c>
    </row>
    <row r="1004" spans="1:7" hidden="1">
      <c r="A1004" s="20">
        <v>437298</v>
      </c>
      <c r="B1004" s="22" t="s">
        <v>6285</v>
      </c>
      <c r="C1004" s="22" t="s">
        <v>6286</v>
      </c>
      <c r="D1004" s="63">
        <f>+INDEX('LISTA DE PRECIOS EKM '!A:K,MATCH(C1004,'LISTA DE PRECIOS EKM '!A:A,0),MATCH($D$1,'LISTA DE PRECIOS EKM '!$1:$1,0))</f>
        <v>1069900</v>
      </c>
      <c r="E1004" s="22">
        <f>+INDEX('LISTA DE PRECIOS EKM '!B:K,MATCH(C1004,'LISTA DE PRECIOS EKM '!A:A,0),7)</f>
        <v>1109900</v>
      </c>
      <c r="F1004" s="22">
        <f>+INDEX('LISTA DE PRECIOS EKM '!B:K,MATCH(C1004,'LISTA DE PRECIOS EKM '!A:A,0),9)</f>
        <v>1169900</v>
      </c>
      <c r="G1004" s="22" t="str">
        <f>+IF(ISNUMBER(MATCH(C1004,Precios!C:C,0)),"Sí está", "No está")</f>
        <v>No está</v>
      </c>
    </row>
    <row r="1005" spans="1:7" hidden="1">
      <c r="A1005" s="20">
        <v>452192</v>
      </c>
      <c r="B1005" s="22" t="s">
        <v>6285</v>
      </c>
      <c r="C1005" s="22" t="s">
        <v>6286</v>
      </c>
      <c r="D1005" s="63">
        <f>+INDEX('LISTA DE PRECIOS EKM '!A:K,MATCH(C1005,'LISTA DE PRECIOS EKM '!A:A,0),MATCH($D$1,'LISTA DE PRECIOS EKM '!$1:$1,0))</f>
        <v>1069900</v>
      </c>
      <c r="E1005" s="22">
        <f>+INDEX('LISTA DE PRECIOS EKM '!B:K,MATCH(C1005,'LISTA DE PRECIOS EKM '!A:A,0),7)</f>
        <v>1109900</v>
      </c>
      <c r="F1005" s="22">
        <f>+INDEX('LISTA DE PRECIOS EKM '!B:K,MATCH(C1005,'LISTA DE PRECIOS EKM '!A:A,0),9)</f>
        <v>1169900</v>
      </c>
      <c r="G1005" s="22" t="str">
        <f>+IF(ISNUMBER(MATCH(C1005,Precios!C:C,0)),"Sí está", "No está")</f>
        <v>No está</v>
      </c>
    </row>
    <row r="1006" spans="1:7" hidden="1">
      <c r="A1006" s="20">
        <v>505510</v>
      </c>
      <c r="B1006" s="22" t="s">
        <v>6287</v>
      </c>
      <c r="C1006" s="22" t="s">
        <v>6288</v>
      </c>
      <c r="D1006" s="63">
        <f>+INDEX('LISTA DE PRECIOS EKM '!A:K,MATCH(C1006,'LISTA DE PRECIOS EKM '!A:A,0),MATCH($D$1,'LISTA DE PRECIOS EKM '!$1:$1,0))</f>
        <v>3749900</v>
      </c>
      <c r="E1006" s="22">
        <f>+INDEX('LISTA DE PRECIOS EKM '!B:K,MATCH(C1006,'LISTA DE PRECIOS EKM '!A:A,0),7)</f>
        <v>3899900</v>
      </c>
      <c r="F1006" s="22">
        <f>+INDEX('LISTA DE PRECIOS EKM '!B:K,MATCH(C1006,'LISTA DE PRECIOS EKM '!A:A,0),9)</f>
        <v>4119900</v>
      </c>
      <c r="G1006" s="22" t="str">
        <f>+IF(ISNUMBER(MATCH(C1006,Precios!C:C,0)),"Sí está", "No está")</f>
        <v>No está</v>
      </c>
    </row>
    <row r="1007" spans="1:7" hidden="1">
      <c r="A1007" s="20">
        <v>505563</v>
      </c>
      <c r="B1007" s="22" t="s">
        <v>6287</v>
      </c>
      <c r="C1007" s="22" t="s">
        <v>6288</v>
      </c>
      <c r="D1007" s="63">
        <f>+INDEX('LISTA DE PRECIOS EKM '!A:K,MATCH(C1007,'LISTA DE PRECIOS EKM '!A:A,0),MATCH($D$1,'LISTA DE PRECIOS EKM '!$1:$1,0))</f>
        <v>3749900</v>
      </c>
      <c r="E1007" s="22">
        <f>+INDEX('LISTA DE PRECIOS EKM '!B:K,MATCH(C1007,'LISTA DE PRECIOS EKM '!A:A,0),7)</f>
        <v>3899900</v>
      </c>
      <c r="F1007" s="22">
        <f>+INDEX('LISTA DE PRECIOS EKM '!B:K,MATCH(C1007,'LISTA DE PRECIOS EKM '!A:A,0),9)</f>
        <v>4119900</v>
      </c>
      <c r="G1007" s="22" t="str">
        <f>+IF(ISNUMBER(MATCH(C1007,Precios!C:C,0)),"Sí está", "No está")</f>
        <v>No está</v>
      </c>
    </row>
    <row r="1008" spans="1:7" hidden="1">
      <c r="A1008" s="20">
        <v>767083</v>
      </c>
      <c r="B1008" s="22" t="s">
        <v>6289</v>
      </c>
      <c r="C1008" s="22" t="s">
        <v>6290</v>
      </c>
      <c r="D1008" s="63">
        <f>+INDEX('LISTA DE PRECIOS EKM '!A:K,MATCH(C1008,'LISTA DE PRECIOS EKM '!A:A,0),MATCH($D$1,'LISTA DE PRECIOS EKM '!$1:$1,0))</f>
        <v>3209900</v>
      </c>
      <c r="E1008" s="22">
        <f>+INDEX('LISTA DE PRECIOS EKM '!B:K,MATCH(C1008,'LISTA DE PRECIOS EKM '!A:A,0),7)</f>
        <v>3339900</v>
      </c>
      <c r="F1008" s="22">
        <f>+INDEX('LISTA DE PRECIOS EKM '!B:K,MATCH(C1008,'LISTA DE PRECIOS EKM '!A:A,0),9)</f>
        <v>3529900</v>
      </c>
      <c r="G1008" s="22" t="str">
        <f>+IF(ISNUMBER(MATCH(C1008,Precios!C:C,0)),"Sí está", "No está")</f>
        <v>No está</v>
      </c>
    </row>
    <row r="1009" spans="1:7" hidden="1">
      <c r="A1009" s="20">
        <v>437190</v>
      </c>
      <c r="B1009" s="22" t="s">
        <v>6289</v>
      </c>
      <c r="C1009" s="22" t="s">
        <v>6290</v>
      </c>
      <c r="D1009" s="63">
        <f>+INDEX('LISTA DE PRECIOS EKM '!A:K,MATCH(C1009,'LISTA DE PRECIOS EKM '!A:A,0),MATCH($D$1,'LISTA DE PRECIOS EKM '!$1:$1,0))</f>
        <v>3209900</v>
      </c>
      <c r="E1009" s="22">
        <f>+INDEX('LISTA DE PRECIOS EKM '!B:K,MATCH(C1009,'LISTA DE PRECIOS EKM '!A:A,0),7)</f>
        <v>3339900</v>
      </c>
      <c r="F1009" s="22">
        <f>+INDEX('LISTA DE PRECIOS EKM '!B:K,MATCH(C1009,'LISTA DE PRECIOS EKM '!A:A,0),9)</f>
        <v>3529900</v>
      </c>
      <c r="G1009" s="22" t="str">
        <f>+IF(ISNUMBER(MATCH(C1009,Precios!C:C,0)),"Sí está", "No está")</f>
        <v>No está</v>
      </c>
    </row>
    <row r="1010" spans="1:7" hidden="1">
      <c r="A1010" s="20">
        <v>452340</v>
      </c>
      <c r="B1010" s="22" t="s">
        <v>6291</v>
      </c>
      <c r="C1010" s="22" t="s">
        <v>6292</v>
      </c>
      <c r="D1010" s="63">
        <f>+INDEX('LISTA DE PRECIOS EKM '!A:K,MATCH(C1010,'LISTA DE PRECIOS EKM '!A:A,0),MATCH($D$1,'LISTA DE PRECIOS EKM '!$1:$1,0))</f>
        <v>2709900</v>
      </c>
      <c r="E1010" s="22">
        <f>+INDEX('LISTA DE PRECIOS EKM '!B:K,MATCH(C1010,'LISTA DE PRECIOS EKM '!A:A,0),7)</f>
        <v>2819900</v>
      </c>
      <c r="F1010" s="22">
        <f>+INDEX('LISTA DE PRECIOS EKM '!B:K,MATCH(C1010,'LISTA DE PRECIOS EKM '!A:A,0),9)</f>
        <v>2979900</v>
      </c>
      <c r="G1010" s="22" t="str">
        <f>+IF(ISNUMBER(MATCH(C1010,Precios!C:C,0)),"Sí está", "No está")</f>
        <v>No está</v>
      </c>
    </row>
    <row r="1011" spans="1:7" hidden="1">
      <c r="A1011" s="20">
        <v>566379</v>
      </c>
      <c r="B1011" s="22" t="s">
        <v>6291</v>
      </c>
      <c r="C1011" s="22" t="s">
        <v>6292</v>
      </c>
      <c r="D1011" s="63">
        <f>+INDEX('LISTA DE PRECIOS EKM '!A:K,MATCH(C1011,'LISTA DE PRECIOS EKM '!A:A,0),MATCH($D$1,'LISTA DE PRECIOS EKM '!$1:$1,0))</f>
        <v>2709900</v>
      </c>
      <c r="E1011" s="22">
        <f>+INDEX('LISTA DE PRECIOS EKM '!B:K,MATCH(C1011,'LISTA DE PRECIOS EKM '!A:A,0),7)</f>
        <v>2819900</v>
      </c>
      <c r="F1011" s="22">
        <f>+INDEX('LISTA DE PRECIOS EKM '!B:K,MATCH(C1011,'LISTA DE PRECIOS EKM '!A:A,0),9)</f>
        <v>2979900</v>
      </c>
      <c r="G1011" s="22" t="str">
        <f>+IF(ISNUMBER(MATCH(C1011,Precios!C:C,0)),"Sí está", "No está")</f>
        <v>No está</v>
      </c>
    </row>
    <row r="1012" spans="1:7" hidden="1">
      <c r="A1012" s="20">
        <v>594606</v>
      </c>
      <c r="B1012" s="22" t="s">
        <v>6293</v>
      </c>
      <c r="C1012" s="22" t="s">
        <v>6294</v>
      </c>
      <c r="D1012" s="63">
        <f>+INDEX('LISTA DE PRECIOS EKM '!A:K,MATCH(C1012,'LISTA DE PRECIOS EKM '!A:A,0),MATCH($D$1,'LISTA DE PRECIOS EKM '!$1:$1,0))</f>
        <v>1589900</v>
      </c>
      <c r="E1012" s="22">
        <f>+INDEX('LISTA DE PRECIOS EKM '!B:K,MATCH(C1012,'LISTA DE PRECIOS EKM '!A:A,0),7)</f>
        <v>1649900</v>
      </c>
      <c r="F1012" s="22">
        <f>+INDEX('LISTA DE PRECIOS EKM '!B:K,MATCH(C1012,'LISTA DE PRECIOS EKM '!A:A,0),9)</f>
        <v>1739900</v>
      </c>
      <c r="G1012" s="22" t="str">
        <f>+IF(ISNUMBER(MATCH(C1012,Precios!C:C,0)),"Sí está", "No está")</f>
        <v>No está</v>
      </c>
    </row>
    <row r="1013" spans="1:7" hidden="1">
      <c r="A1013" s="20">
        <v>437179</v>
      </c>
      <c r="B1013" s="22" t="s">
        <v>6293</v>
      </c>
      <c r="C1013" s="22" t="s">
        <v>6294</v>
      </c>
      <c r="D1013" s="63">
        <f>+INDEX('LISTA DE PRECIOS EKM '!A:K,MATCH(C1013,'LISTA DE PRECIOS EKM '!A:A,0),MATCH($D$1,'LISTA DE PRECIOS EKM '!$1:$1,0))</f>
        <v>1589900</v>
      </c>
      <c r="E1013" s="22">
        <f>+INDEX('LISTA DE PRECIOS EKM '!B:K,MATCH(C1013,'LISTA DE PRECIOS EKM '!A:A,0),7)</f>
        <v>1649900</v>
      </c>
      <c r="F1013" s="22">
        <f>+INDEX('LISTA DE PRECIOS EKM '!B:K,MATCH(C1013,'LISTA DE PRECIOS EKM '!A:A,0),9)</f>
        <v>1739900</v>
      </c>
      <c r="G1013" s="22" t="str">
        <f>+IF(ISNUMBER(MATCH(C1013,Precios!C:C,0)),"Sí está", "No está")</f>
        <v>No está</v>
      </c>
    </row>
    <row r="1014" spans="1:7" hidden="1">
      <c r="A1014" s="20">
        <v>437229</v>
      </c>
      <c r="B1014" s="22" t="s">
        <v>6295</v>
      </c>
      <c r="C1014" s="22" t="s">
        <v>6296</v>
      </c>
      <c r="D1014" s="63">
        <f>+INDEX('LISTA DE PRECIOS EKM '!A:K,MATCH(C1014,'LISTA DE PRECIOS EKM '!A:A,0),MATCH($D$1,'LISTA DE PRECIOS EKM '!$1:$1,0))</f>
        <v>1069900</v>
      </c>
      <c r="E1014" s="22">
        <f>+INDEX('LISTA DE PRECIOS EKM '!B:K,MATCH(C1014,'LISTA DE PRECIOS EKM '!A:A,0),7)</f>
        <v>1109900</v>
      </c>
      <c r="F1014" s="22">
        <f>+INDEX('LISTA DE PRECIOS EKM '!B:K,MATCH(C1014,'LISTA DE PRECIOS EKM '!A:A,0),9)</f>
        <v>1169900</v>
      </c>
      <c r="G1014" s="22" t="str">
        <f>+IF(ISNUMBER(MATCH(C1014,Precios!C:C,0)),"Sí está", "No está")</f>
        <v>No está</v>
      </c>
    </row>
    <row r="1015" spans="1:7" hidden="1">
      <c r="A1015" s="20">
        <v>544788</v>
      </c>
      <c r="B1015" s="22" t="s">
        <v>6295</v>
      </c>
      <c r="C1015" s="22" t="s">
        <v>6296</v>
      </c>
      <c r="D1015" s="63">
        <f>+INDEX('LISTA DE PRECIOS EKM '!A:K,MATCH(C1015,'LISTA DE PRECIOS EKM '!A:A,0),MATCH($D$1,'LISTA DE PRECIOS EKM '!$1:$1,0))</f>
        <v>1069900</v>
      </c>
      <c r="E1015" s="22">
        <f>+INDEX('LISTA DE PRECIOS EKM '!B:K,MATCH(C1015,'LISTA DE PRECIOS EKM '!A:A,0),7)</f>
        <v>1109900</v>
      </c>
      <c r="F1015" s="22">
        <f>+INDEX('LISTA DE PRECIOS EKM '!B:K,MATCH(C1015,'LISTA DE PRECIOS EKM '!A:A,0),9)</f>
        <v>1169900</v>
      </c>
      <c r="G1015" s="22" t="str">
        <f>+IF(ISNUMBER(MATCH(C1015,Precios!C:C,0)),"Sí está", "No está")</f>
        <v>No está</v>
      </c>
    </row>
    <row r="1016" spans="1:7" hidden="1">
      <c r="A1016" s="20">
        <v>686089</v>
      </c>
      <c r="B1016" s="22" t="s">
        <v>6297</v>
      </c>
      <c r="C1016" s="22" t="s">
        <v>6298</v>
      </c>
      <c r="D1016" s="63">
        <f>+INDEX('LISTA DE PRECIOS EKM '!A:K,MATCH(C1016,'LISTA DE PRECIOS EKM '!A:A,0),MATCH($D$1,'LISTA DE PRECIOS EKM '!$1:$1,0))</f>
        <v>2469900</v>
      </c>
      <c r="E1016" s="22">
        <f>+INDEX('LISTA DE PRECIOS EKM '!B:K,MATCH(C1016,'LISTA DE PRECIOS EKM '!A:A,0),7)</f>
        <v>2569900</v>
      </c>
      <c r="F1016" s="22">
        <f>+INDEX('LISTA DE PRECIOS EKM '!B:K,MATCH(C1016,'LISTA DE PRECIOS EKM '!A:A,0),9)</f>
        <v>2709900</v>
      </c>
      <c r="G1016" s="22" t="str">
        <f>+IF(ISNUMBER(MATCH(C1016,Precios!C:C,0)),"Sí está", "No está")</f>
        <v>No está</v>
      </c>
    </row>
    <row r="1017" spans="1:7" hidden="1">
      <c r="A1017" s="20">
        <v>452338</v>
      </c>
      <c r="B1017" s="22" t="s">
        <v>6297</v>
      </c>
      <c r="C1017" s="22" t="s">
        <v>6298</v>
      </c>
      <c r="D1017" s="63">
        <f>+INDEX('LISTA DE PRECIOS EKM '!A:K,MATCH(C1017,'LISTA DE PRECIOS EKM '!A:A,0),MATCH($D$1,'LISTA DE PRECIOS EKM '!$1:$1,0))</f>
        <v>2469900</v>
      </c>
      <c r="E1017" s="22">
        <f>+INDEX('LISTA DE PRECIOS EKM '!B:K,MATCH(C1017,'LISTA DE PRECIOS EKM '!A:A,0),7)</f>
        <v>2569900</v>
      </c>
      <c r="F1017" s="22">
        <f>+INDEX('LISTA DE PRECIOS EKM '!B:K,MATCH(C1017,'LISTA DE PRECIOS EKM '!A:A,0),9)</f>
        <v>2709900</v>
      </c>
      <c r="G1017" s="22" t="str">
        <f>+IF(ISNUMBER(MATCH(C1017,Precios!C:C,0)),"Sí está", "No está")</f>
        <v>No está</v>
      </c>
    </row>
    <row r="1018" spans="1:7" hidden="1">
      <c r="A1018" s="20">
        <v>518263</v>
      </c>
      <c r="B1018" s="22" t="s">
        <v>6299</v>
      </c>
      <c r="C1018" s="22" t="s">
        <v>6300</v>
      </c>
      <c r="D1018" s="63">
        <f>+INDEX('LISTA DE PRECIOS EKM '!A:K,MATCH(C1018,'LISTA DE PRECIOS EKM '!A:A,0),MATCH($D$1,'LISTA DE PRECIOS EKM '!$1:$1,0))</f>
        <v>1069900</v>
      </c>
      <c r="E1018" s="22">
        <f>+INDEX('LISTA DE PRECIOS EKM '!B:K,MATCH(C1018,'LISTA DE PRECIOS EKM '!A:A,0),7)</f>
        <v>1109900</v>
      </c>
      <c r="F1018" s="22">
        <f>+INDEX('LISTA DE PRECIOS EKM '!B:K,MATCH(C1018,'LISTA DE PRECIOS EKM '!A:A,0),9)</f>
        <v>1169900</v>
      </c>
      <c r="G1018" s="22" t="str">
        <f>+IF(ISNUMBER(MATCH(C1018,Precios!C:C,0)),"Sí está", "No está")</f>
        <v>No está</v>
      </c>
    </row>
    <row r="1019" spans="1:7" hidden="1">
      <c r="A1019" s="20">
        <v>544945</v>
      </c>
      <c r="B1019" s="22" t="s">
        <v>6299</v>
      </c>
      <c r="C1019" s="22" t="s">
        <v>6300</v>
      </c>
      <c r="D1019" s="63">
        <f>+INDEX('LISTA DE PRECIOS EKM '!A:K,MATCH(C1019,'LISTA DE PRECIOS EKM '!A:A,0),MATCH($D$1,'LISTA DE PRECIOS EKM '!$1:$1,0))</f>
        <v>1069900</v>
      </c>
      <c r="E1019" s="22">
        <f>+INDEX('LISTA DE PRECIOS EKM '!B:K,MATCH(C1019,'LISTA DE PRECIOS EKM '!A:A,0),7)</f>
        <v>1109900</v>
      </c>
      <c r="F1019" s="22">
        <f>+INDEX('LISTA DE PRECIOS EKM '!B:K,MATCH(C1019,'LISTA DE PRECIOS EKM '!A:A,0),9)</f>
        <v>1169900</v>
      </c>
      <c r="G1019" s="22" t="str">
        <f>+IF(ISNUMBER(MATCH(C1019,Precios!C:C,0)),"Sí está", "No está")</f>
        <v>No está</v>
      </c>
    </row>
    <row r="1020" spans="1:7" hidden="1">
      <c r="A1020" s="20">
        <v>589107</v>
      </c>
      <c r="B1020" s="22" t="s">
        <v>6301</v>
      </c>
      <c r="C1020" s="22" t="s">
        <v>6302</v>
      </c>
      <c r="D1020" s="63">
        <f>+INDEX('LISTA DE PRECIOS EKM '!A:K,MATCH(C1020,'LISTA DE PRECIOS EKM '!A:A,0),MATCH($D$1,'LISTA DE PRECIOS EKM '!$1:$1,0))</f>
        <v>1589900</v>
      </c>
      <c r="E1020" s="22">
        <f>+INDEX('LISTA DE PRECIOS EKM '!B:K,MATCH(C1020,'LISTA DE PRECIOS EKM '!A:A,0),7)</f>
        <v>1649900</v>
      </c>
      <c r="F1020" s="22">
        <f>+INDEX('LISTA DE PRECIOS EKM '!B:K,MATCH(C1020,'LISTA DE PRECIOS EKM '!A:A,0),9)</f>
        <v>1739900</v>
      </c>
      <c r="G1020" s="22" t="str">
        <f>+IF(ISNUMBER(MATCH(C1020,Precios!C:C,0)),"Sí está", "No está")</f>
        <v>No está</v>
      </c>
    </row>
    <row r="1021" spans="1:7" hidden="1">
      <c r="A1021" s="20">
        <v>437180</v>
      </c>
      <c r="B1021" s="22" t="s">
        <v>6301</v>
      </c>
      <c r="C1021" s="22" t="s">
        <v>6302</v>
      </c>
      <c r="D1021" s="63">
        <f>+INDEX('LISTA DE PRECIOS EKM '!A:K,MATCH(C1021,'LISTA DE PRECIOS EKM '!A:A,0),MATCH($D$1,'LISTA DE PRECIOS EKM '!$1:$1,0))</f>
        <v>1589900</v>
      </c>
      <c r="E1021" s="22">
        <f>+INDEX('LISTA DE PRECIOS EKM '!B:K,MATCH(C1021,'LISTA DE PRECIOS EKM '!A:A,0),7)</f>
        <v>1649900</v>
      </c>
      <c r="F1021" s="22">
        <f>+INDEX('LISTA DE PRECIOS EKM '!B:K,MATCH(C1021,'LISTA DE PRECIOS EKM '!A:A,0),9)</f>
        <v>1739900</v>
      </c>
      <c r="G1021" s="22" t="str">
        <f>+IF(ISNUMBER(MATCH(C1021,Precios!C:C,0)),"Sí está", "No está")</f>
        <v>No está</v>
      </c>
    </row>
    <row r="1022" spans="1:7" hidden="1">
      <c r="A1022" s="20">
        <v>518213</v>
      </c>
      <c r="B1022" s="22" t="s">
        <v>6303</v>
      </c>
      <c r="C1022" s="22" t="s">
        <v>6304</v>
      </c>
      <c r="D1022" s="63">
        <f>+INDEX('LISTA DE PRECIOS EKM '!A:K,MATCH(C1022,'LISTA DE PRECIOS EKM '!A:A,0),MATCH($D$1,'LISTA DE PRECIOS EKM '!$1:$1,0))</f>
        <v>3209900</v>
      </c>
      <c r="E1022" s="22">
        <f>+INDEX('LISTA DE PRECIOS EKM '!B:K,MATCH(C1022,'LISTA DE PRECIOS EKM '!A:A,0),7)</f>
        <v>3339900</v>
      </c>
      <c r="F1022" s="22">
        <f>+INDEX('LISTA DE PRECIOS EKM '!B:K,MATCH(C1022,'LISTA DE PRECIOS EKM '!A:A,0),9)</f>
        <v>3529900</v>
      </c>
      <c r="G1022" s="22" t="str">
        <f>+IF(ISNUMBER(MATCH(C1022,Precios!C:C,0)),"Sí está", "No está")</f>
        <v>No está</v>
      </c>
    </row>
    <row r="1023" spans="1:7" hidden="1">
      <c r="A1023" s="20">
        <v>437240</v>
      </c>
      <c r="B1023" s="22" t="s">
        <v>6303</v>
      </c>
      <c r="C1023" s="22" t="s">
        <v>6304</v>
      </c>
      <c r="D1023" s="63">
        <f>+INDEX('LISTA DE PRECIOS EKM '!A:K,MATCH(C1023,'LISTA DE PRECIOS EKM '!A:A,0),MATCH($D$1,'LISTA DE PRECIOS EKM '!$1:$1,0))</f>
        <v>3209900</v>
      </c>
      <c r="E1023" s="22">
        <f>+INDEX('LISTA DE PRECIOS EKM '!B:K,MATCH(C1023,'LISTA DE PRECIOS EKM '!A:A,0),7)</f>
        <v>3339900</v>
      </c>
      <c r="F1023" s="22">
        <f>+INDEX('LISTA DE PRECIOS EKM '!B:K,MATCH(C1023,'LISTA DE PRECIOS EKM '!A:A,0),9)</f>
        <v>3529900</v>
      </c>
      <c r="G1023" s="22" t="str">
        <f>+IF(ISNUMBER(MATCH(C1023,Precios!C:C,0)),"Sí está", "No está")</f>
        <v>No está</v>
      </c>
    </row>
    <row r="1024" spans="1:7" hidden="1">
      <c r="A1024" s="20">
        <v>594600</v>
      </c>
      <c r="B1024" s="22" t="s">
        <v>6305</v>
      </c>
      <c r="C1024" s="22" t="s">
        <v>6306</v>
      </c>
      <c r="D1024" s="63">
        <f>+INDEX('LISTA DE PRECIOS EKM '!A:K,MATCH(C1024,'LISTA DE PRECIOS EKM '!A:A,0),MATCH($D$1,'LISTA DE PRECIOS EKM '!$1:$1,0))</f>
        <v>2499900</v>
      </c>
      <c r="E1024" s="22">
        <f>+INDEX('LISTA DE PRECIOS EKM '!B:K,MATCH(C1024,'LISTA DE PRECIOS EKM '!A:A,0),7)</f>
        <v>2599900</v>
      </c>
      <c r="F1024" s="22">
        <f>+INDEX('LISTA DE PRECIOS EKM '!B:K,MATCH(C1024,'LISTA DE PRECIOS EKM '!A:A,0),9)</f>
        <v>2739900</v>
      </c>
      <c r="G1024" s="22" t="str">
        <f>+IF(ISNUMBER(MATCH(C1024,Precios!C:C,0)),"Sí está", "No está")</f>
        <v>No está</v>
      </c>
    </row>
    <row r="1025" spans="1:7" hidden="1">
      <c r="A1025" s="20">
        <v>437213</v>
      </c>
      <c r="B1025" s="22" t="s">
        <v>6305</v>
      </c>
      <c r="C1025" s="22" t="s">
        <v>6306</v>
      </c>
      <c r="D1025" s="63">
        <f>+INDEX('LISTA DE PRECIOS EKM '!A:K,MATCH(C1025,'LISTA DE PRECIOS EKM '!A:A,0),MATCH($D$1,'LISTA DE PRECIOS EKM '!$1:$1,0))</f>
        <v>2499900</v>
      </c>
      <c r="E1025" s="22">
        <f>+INDEX('LISTA DE PRECIOS EKM '!B:K,MATCH(C1025,'LISTA DE PRECIOS EKM '!A:A,0),7)</f>
        <v>2599900</v>
      </c>
      <c r="F1025" s="22">
        <f>+INDEX('LISTA DE PRECIOS EKM '!B:K,MATCH(C1025,'LISTA DE PRECIOS EKM '!A:A,0),9)</f>
        <v>2739900</v>
      </c>
      <c r="G1025" s="22" t="str">
        <f>+IF(ISNUMBER(MATCH(C1025,Precios!C:C,0)),"Sí está", "No está")</f>
        <v>No está</v>
      </c>
    </row>
    <row r="1026" spans="1:7" hidden="1">
      <c r="A1026" s="20">
        <v>437225</v>
      </c>
      <c r="B1026" s="22" t="s">
        <v>6307</v>
      </c>
      <c r="C1026" s="22" t="s">
        <v>6308</v>
      </c>
      <c r="D1026" s="63">
        <f>+INDEX('LISTA DE PRECIOS EKM '!A:K,MATCH(C1026,'LISTA DE PRECIOS EKM '!A:A,0),MATCH($D$1,'LISTA DE PRECIOS EKM '!$1:$1,0))</f>
        <v>2709900</v>
      </c>
      <c r="E1026" s="22">
        <f>+INDEX('LISTA DE PRECIOS EKM '!B:K,MATCH(C1026,'LISTA DE PRECIOS EKM '!A:A,0),7)</f>
        <v>2819900</v>
      </c>
      <c r="F1026" s="22">
        <f>+INDEX('LISTA DE PRECIOS EKM '!B:K,MATCH(C1026,'LISTA DE PRECIOS EKM '!A:A,0),9)</f>
        <v>2979900</v>
      </c>
      <c r="G1026" s="22" t="str">
        <f>+IF(ISNUMBER(MATCH(C1026,Precios!C:C,0)),"Sí está", "No está")</f>
        <v>No está</v>
      </c>
    </row>
    <row r="1027" spans="1:7" hidden="1">
      <c r="A1027" s="20">
        <v>437242</v>
      </c>
      <c r="B1027" s="22" t="s">
        <v>6307</v>
      </c>
      <c r="C1027" s="22" t="s">
        <v>6308</v>
      </c>
      <c r="D1027" s="63">
        <f>+INDEX('LISTA DE PRECIOS EKM '!A:K,MATCH(C1027,'LISTA DE PRECIOS EKM '!A:A,0),MATCH($D$1,'LISTA DE PRECIOS EKM '!$1:$1,0))</f>
        <v>2709900</v>
      </c>
      <c r="E1027" s="22">
        <f>+INDEX('LISTA DE PRECIOS EKM '!B:K,MATCH(C1027,'LISTA DE PRECIOS EKM '!A:A,0),7)</f>
        <v>2819900</v>
      </c>
      <c r="F1027" s="22">
        <f>+INDEX('LISTA DE PRECIOS EKM '!B:K,MATCH(C1027,'LISTA DE PRECIOS EKM '!A:A,0),9)</f>
        <v>2979900</v>
      </c>
      <c r="G1027" s="22" t="str">
        <f>+IF(ISNUMBER(MATCH(C1027,Precios!C:C,0)),"Sí está", "No está")</f>
        <v>No está</v>
      </c>
    </row>
    <row r="1028" spans="1:7" hidden="1">
      <c r="A1028" s="20">
        <v>437184</v>
      </c>
      <c r="B1028" s="22" t="s">
        <v>6319</v>
      </c>
      <c r="C1028" s="22" t="s">
        <v>6320</v>
      </c>
      <c r="D1028" s="63">
        <f>+INDEX('LISTA DE PRECIOS EKM '!A:K,MATCH(C1028,'LISTA DE PRECIOS EKM '!A:A,0),MATCH($D$1,'LISTA DE PRECIOS EKM '!$1:$1,0))</f>
        <v>2499900</v>
      </c>
      <c r="E1028" s="22">
        <f>+INDEX('LISTA DE PRECIOS EKM '!B:K,MATCH(C1028,'LISTA DE PRECIOS EKM '!A:A,0),7)</f>
        <v>2599900</v>
      </c>
      <c r="F1028" s="22">
        <f>+INDEX('LISTA DE PRECIOS EKM '!B:K,MATCH(C1028,'LISTA DE PRECIOS EKM '!A:A,0),9)</f>
        <v>2739900</v>
      </c>
      <c r="G1028" s="22" t="str">
        <f>+IF(ISNUMBER(MATCH(C1028,Precios!C:C,0)),"Sí está", "No está")</f>
        <v>No está</v>
      </c>
    </row>
    <row r="1029" spans="1:7" hidden="1">
      <c r="A1029" s="20">
        <v>505529</v>
      </c>
      <c r="B1029" s="22" t="s">
        <v>6319</v>
      </c>
      <c r="C1029" s="22" t="s">
        <v>6320</v>
      </c>
      <c r="D1029" s="63">
        <f>+INDEX('LISTA DE PRECIOS EKM '!A:K,MATCH(C1029,'LISTA DE PRECIOS EKM '!A:A,0),MATCH($D$1,'LISTA DE PRECIOS EKM '!$1:$1,0))</f>
        <v>2499900</v>
      </c>
      <c r="E1029" s="22">
        <f>+INDEX('LISTA DE PRECIOS EKM '!B:K,MATCH(C1029,'LISTA DE PRECIOS EKM '!A:A,0),7)</f>
        <v>2599900</v>
      </c>
      <c r="F1029" s="22">
        <f>+INDEX('LISTA DE PRECIOS EKM '!B:K,MATCH(C1029,'LISTA DE PRECIOS EKM '!A:A,0),9)</f>
        <v>2739900</v>
      </c>
      <c r="G1029" s="22" t="str">
        <f>+IF(ISNUMBER(MATCH(C1029,Precios!C:C,0)),"Sí está", "No está")</f>
        <v>No está</v>
      </c>
    </row>
    <row r="1030" spans="1:7" hidden="1">
      <c r="A1030" s="20">
        <v>437232</v>
      </c>
      <c r="B1030" s="22" t="s">
        <v>6322</v>
      </c>
      <c r="C1030" s="22" t="s">
        <v>6323</v>
      </c>
      <c r="D1030" s="63">
        <f>+INDEX('LISTA DE PRECIOS EKM '!A:K,MATCH(C1030,'LISTA DE PRECIOS EKM '!A:A,0),MATCH($D$1,'LISTA DE PRECIOS EKM '!$1:$1,0))</f>
        <v>2199900</v>
      </c>
      <c r="E1030" s="22">
        <f>+INDEX('LISTA DE PRECIOS EKM '!B:K,MATCH(C1030,'LISTA DE PRECIOS EKM '!A:A,0),7)</f>
        <v>2289900</v>
      </c>
      <c r="F1030" s="22">
        <f>+INDEX('LISTA DE PRECIOS EKM '!B:K,MATCH(C1030,'LISTA DE PRECIOS EKM '!A:A,0),9)</f>
        <v>2409900</v>
      </c>
      <c r="G1030" s="22" t="str">
        <f>+IF(ISNUMBER(MATCH(C1030,Precios!C:C,0)),"Sí está", "No está")</f>
        <v>No está</v>
      </c>
    </row>
    <row r="1031" spans="1:7" hidden="1">
      <c r="A1031" s="20">
        <v>437262</v>
      </c>
      <c r="B1031" s="22" t="s">
        <v>6322</v>
      </c>
      <c r="C1031" s="22" t="s">
        <v>6323</v>
      </c>
      <c r="D1031" s="63">
        <f>+INDEX('LISTA DE PRECIOS EKM '!A:K,MATCH(C1031,'LISTA DE PRECIOS EKM '!A:A,0),MATCH($D$1,'LISTA DE PRECIOS EKM '!$1:$1,0))</f>
        <v>2199900</v>
      </c>
      <c r="E1031" s="22">
        <f>+INDEX('LISTA DE PRECIOS EKM '!B:K,MATCH(C1031,'LISTA DE PRECIOS EKM '!A:A,0),7)</f>
        <v>2289900</v>
      </c>
      <c r="F1031" s="22">
        <f>+INDEX('LISTA DE PRECIOS EKM '!B:K,MATCH(C1031,'LISTA DE PRECIOS EKM '!A:A,0),9)</f>
        <v>2409900</v>
      </c>
      <c r="G1031" s="22" t="str">
        <f>+IF(ISNUMBER(MATCH(C1031,Precios!C:C,0)),"Sí está", "No está")</f>
        <v>No está</v>
      </c>
    </row>
    <row r="1032" spans="1:7" hidden="1">
      <c r="A1032" s="20">
        <v>505485</v>
      </c>
      <c r="B1032" s="22" t="s">
        <v>6324</v>
      </c>
      <c r="C1032" s="22" t="s">
        <v>6325</v>
      </c>
      <c r="D1032" s="63">
        <f>+INDEX('LISTA DE PRECIOS EKM '!A:K,MATCH(C1032,'LISTA DE PRECIOS EKM '!A:A,0),MATCH($D$1,'LISTA DE PRECIOS EKM '!$1:$1,0))</f>
        <v>2499900</v>
      </c>
      <c r="E1032" s="22">
        <f>+INDEX('LISTA DE PRECIOS EKM '!B:K,MATCH(C1032,'LISTA DE PRECIOS EKM '!A:A,0),7)</f>
        <v>2599900</v>
      </c>
      <c r="F1032" s="22">
        <f>+INDEX('LISTA DE PRECIOS EKM '!B:K,MATCH(C1032,'LISTA DE PRECIOS EKM '!A:A,0),9)</f>
        <v>2739900</v>
      </c>
      <c r="G1032" s="22" t="str">
        <f>+IF(ISNUMBER(MATCH(C1032,Precios!C:C,0)),"Sí está", "No está")</f>
        <v>No está</v>
      </c>
    </row>
    <row r="1033" spans="1:7" hidden="1">
      <c r="A1033" s="20">
        <v>566402</v>
      </c>
      <c r="B1033" s="22" t="s">
        <v>6324</v>
      </c>
      <c r="C1033" s="22" t="s">
        <v>6325</v>
      </c>
      <c r="D1033" s="63">
        <f>+INDEX('LISTA DE PRECIOS EKM '!A:K,MATCH(C1033,'LISTA DE PRECIOS EKM '!A:A,0),MATCH($D$1,'LISTA DE PRECIOS EKM '!$1:$1,0))</f>
        <v>2499900</v>
      </c>
      <c r="E1033" s="22">
        <f>+INDEX('LISTA DE PRECIOS EKM '!B:K,MATCH(C1033,'LISTA DE PRECIOS EKM '!A:A,0),7)</f>
        <v>2599900</v>
      </c>
      <c r="F1033" s="22">
        <f>+INDEX('LISTA DE PRECIOS EKM '!B:K,MATCH(C1033,'LISTA DE PRECIOS EKM '!A:A,0),9)</f>
        <v>2739900</v>
      </c>
      <c r="G1033" s="22" t="str">
        <f>+IF(ISNUMBER(MATCH(C1033,Precios!C:C,0)),"Sí está", "No está")</f>
        <v>No está</v>
      </c>
    </row>
    <row r="1034" spans="1:7" hidden="1">
      <c r="A1034" s="20">
        <v>505524</v>
      </c>
      <c r="B1034" s="22" t="s">
        <v>6328</v>
      </c>
      <c r="C1034" s="22" t="s">
        <v>6329</v>
      </c>
      <c r="D1034" s="63">
        <f>+INDEX('LISTA DE PRECIOS EKM '!A:K,MATCH(C1034,'LISTA DE PRECIOS EKM '!A:A,0),MATCH($D$1,'LISTA DE PRECIOS EKM '!$1:$1,0))</f>
        <v>1769900</v>
      </c>
      <c r="E1034" s="22">
        <f>+INDEX('LISTA DE PRECIOS EKM '!B:K,MATCH(C1034,'LISTA DE PRECIOS EKM '!A:A,0),7)</f>
        <v>1839900</v>
      </c>
      <c r="F1034" s="22">
        <f>+INDEX('LISTA DE PRECIOS EKM '!B:K,MATCH(C1034,'LISTA DE PRECIOS EKM '!A:A,0),9)</f>
        <v>1939900</v>
      </c>
      <c r="G1034" s="22" t="str">
        <f>+IF(ISNUMBER(MATCH(C1034,Precios!C:C,0)),"Sí está", "No está")</f>
        <v>No está</v>
      </c>
    </row>
    <row r="1035" spans="1:7" hidden="1">
      <c r="A1035" s="20">
        <v>505554</v>
      </c>
      <c r="B1035" s="22" t="s">
        <v>6328</v>
      </c>
      <c r="C1035" s="22" t="s">
        <v>6329</v>
      </c>
      <c r="D1035" s="63">
        <f>+INDEX('LISTA DE PRECIOS EKM '!A:K,MATCH(C1035,'LISTA DE PRECIOS EKM '!A:A,0),MATCH($D$1,'LISTA DE PRECIOS EKM '!$1:$1,0))</f>
        <v>1769900</v>
      </c>
      <c r="E1035" s="22">
        <f>+INDEX('LISTA DE PRECIOS EKM '!B:K,MATCH(C1035,'LISTA DE PRECIOS EKM '!A:A,0),7)</f>
        <v>1839900</v>
      </c>
      <c r="F1035" s="22">
        <f>+INDEX('LISTA DE PRECIOS EKM '!B:K,MATCH(C1035,'LISTA DE PRECIOS EKM '!A:A,0),9)</f>
        <v>1939900</v>
      </c>
      <c r="G1035" s="22" t="str">
        <f>+IF(ISNUMBER(MATCH(C1035,Precios!C:C,0)),"Sí está", "No está")</f>
        <v>No está</v>
      </c>
    </row>
    <row r="1036" spans="1:7" hidden="1">
      <c r="A1036" s="20">
        <v>566372</v>
      </c>
      <c r="B1036" s="22" t="s">
        <v>6330</v>
      </c>
      <c r="C1036" s="22" t="s">
        <v>6331</v>
      </c>
      <c r="D1036" s="63">
        <f>+INDEX('LISTA DE PRECIOS EKM '!A:K,MATCH(C1036,'LISTA DE PRECIOS EKM '!A:A,0),MATCH($D$1,'LISTA DE PRECIOS EKM '!$1:$1,0))</f>
        <v>1719900</v>
      </c>
      <c r="E1036" s="22">
        <f>+INDEX('LISTA DE PRECIOS EKM '!B:K,MATCH(C1036,'LISTA DE PRECIOS EKM '!A:A,0),7)</f>
        <v>1789900</v>
      </c>
      <c r="F1036" s="22">
        <f>+INDEX('LISTA DE PRECIOS EKM '!B:K,MATCH(C1036,'LISTA DE PRECIOS EKM '!A:A,0),9)</f>
        <v>1889900</v>
      </c>
      <c r="G1036" s="22" t="str">
        <f>+IF(ISNUMBER(MATCH(C1036,Precios!C:C,0)),"Sí está", "No está")</f>
        <v>No está</v>
      </c>
    </row>
    <row r="1037" spans="1:7" hidden="1">
      <c r="A1037" s="20">
        <v>566389</v>
      </c>
      <c r="B1037" s="22" t="s">
        <v>6330</v>
      </c>
      <c r="C1037" s="22" t="s">
        <v>6331</v>
      </c>
      <c r="D1037" s="63">
        <f>+INDEX('LISTA DE PRECIOS EKM '!A:K,MATCH(C1037,'LISTA DE PRECIOS EKM '!A:A,0),MATCH($D$1,'LISTA DE PRECIOS EKM '!$1:$1,0))</f>
        <v>1719900</v>
      </c>
      <c r="E1037" s="22">
        <f>+INDEX('LISTA DE PRECIOS EKM '!B:K,MATCH(C1037,'LISTA DE PRECIOS EKM '!A:A,0),7)</f>
        <v>1789900</v>
      </c>
      <c r="F1037" s="22">
        <f>+INDEX('LISTA DE PRECIOS EKM '!B:K,MATCH(C1037,'LISTA DE PRECIOS EKM '!A:A,0),9)</f>
        <v>1889900</v>
      </c>
      <c r="G1037" s="22" t="str">
        <f>+IF(ISNUMBER(MATCH(C1037,Precios!C:C,0)),"Sí está", "No está")</f>
        <v>No está</v>
      </c>
    </row>
    <row r="1038" spans="1:7" hidden="1">
      <c r="A1038" s="20">
        <v>437183</v>
      </c>
      <c r="B1038" s="22" t="s">
        <v>6332</v>
      </c>
      <c r="C1038" s="22" t="s">
        <v>6333</v>
      </c>
      <c r="D1038" s="63">
        <f>+INDEX('LISTA DE PRECIOS EKM '!A:K,MATCH(C1038,'LISTA DE PRECIOS EKM '!A:A,0),MATCH($D$1,'LISTA DE PRECIOS EKM '!$1:$1,0))</f>
        <v>1719900</v>
      </c>
      <c r="E1038" s="22">
        <f>+INDEX('LISTA DE PRECIOS EKM '!B:K,MATCH(C1038,'LISTA DE PRECIOS EKM '!A:A,0),7)</f>
        <v>1789900</v>
      </c>
      <c r="F1038" s="22">
        <f>+INDEX('LISTA DE PRECIOS EKM '!B:K,MATCH(C1038,'LISTA DE PRECIOS EKM '!A:A,0),9)</f>
        <v>1889900</v>
      </c>
      <c r="G1038" s="22" t="str">
        <f>+IF(ISNUMBER(MATCH(C1038,Precios!C:C,0)),"Sí está", "No está")</f>
        <v>No está</v>
      </c>
    </row>
    <row r="1039" spans="1:7" hidden="1">
      <c r="A1039" s="20">
        <v>437214</v>
      </c>
      <c r="B1039" s="22" t="s">
        <v>6332</v>
      </c>
      <c r="C1039" s="22" t="s">
        <v>6333</v>
      </c>
      <c r="D1039" s="63">
        <f>+INDEX('LISTA DE PRECIOS EKM '!A:K,MATCH(C1039,'LISTA DE PRECIOS EKM '!A:A,0),MATCH($D$1,'LISTA DE PRECIOS EKM '!$1:$1,0))</f>
        <v>1719900</v>
      </c>
      <c r="E1039" s="22">
        <f>+INDEX('LISTA DE PRECIOS EKM '!B:K,MATCH(C1039,'LISTA DE PRECIOS EKM '!A:A,0),7)</f>
        <v>1789900</v>
      </c>
      <c r="F1039" s="22">
        <f>+INDEX('LISTA DE PRECIOS EKM '!B:K,MATCH(C1039,'LISTA DE PRECIOS EKM '!A:A,0),9)</f>
        <v>1889900</v>
      </c>
      <c r="G1039" s="22" t="str">
        <f>+IF(ISNUMBER(MATCH(C1039,Precios!C:C,0)),"Sí está", "No está")</f>
        <v>No está</v>
      </c>
    </row>
    <row r="1040" spans="1:7" hidden="1">
      <c r="A1040" s="20">
        <v>437228</v>
      </c>
      <c r="B1040" s="22" t="s">
        <v>6334</v>
      </c>
      <c r="C1040" s="22" t="s">
        <v>6335</v>
      </c>
      <c r="D1040" s="63">
        <f>+INDEX('LISTA DE PRECIOS EKM '!A:K,MATCH(C1040,'LISTA DE PRECIOS EKM '!A:A,0),MATCH($D$1,'LISTA DE PRECIOS EKM '!$1:$1,0))</f>
        <v>1719900</v>
      </c>
      <c r="E1040" s="22">
        <f>+INDEX('LISTA DE PRECIOS EKM '!B:K,MATCH(C1040,'LISTA DE PRECIOS EKM '!A:A,0),7)</f>
        <v>1789900</v>
      </c>
      <c r="F1040" s="22">
        <f>+INDEX('LISTA DE PRECIOS EKM '!B:K,MATCH(C1040,'LISTA DE PRECIOS EKM '!A:A,0),9)</f>
        <v>1889900</v>
      </c>
      <c r="G1040" s="22" t="str">
        <f>+IF(ISNUMBER(MATCH(C1040,Precios!C:C,0)),"Sí está", "No está")</f>
        <v>No está</v>
      </c>
    </row>
    <row r="1041" spans="1:7" hidden="1">
      <c r="A1041" s="20">
        <v>437265</v>
      </c>
      <c r="B1041" s="22" t="s">
        <v>6334</v>
      </c>
      <c r="C1041" s="22" t="s">
        <v>6335</v>
      </c>
      <c r="D1041" s="63">
        <f>+INDEX('LISTA DE PRECIOS EKM '!A:K,MATCH(C1041,'LISTA DE PRECIOS EKM '!A:A,0),MATCH($D$1,'LISTA DE PRECIOS EKM '!$1:$1,0))</f>
        <v>1719900</v>
      </c>
      <c r="E1041" s="22">
        <f>+INDEX('LISTA DE PRECIOS EKM '!B:K,MATCH(C1041,'LISTA DE PRECIOS EKM '!A:A,0),7)</f>
        <v>1789900</v>
      </c>
      <c r="F1041" s="22">
        <f>+INDEX('LISTA DE PRECIOS EKM '!B:K,MATCH(C1041,'LISTA DE PRECIOS EKM '!A:A,0),9)</f>
        <v>1889900</v>
      </c>
      <c r="G1041" s="22" t="str">
        <f>+IF(ISNUMBER(MATCH(C1041,Precios!C:C,0)),"Sí está", "No está")</f>
        <v>No está</v>
      </c>
    </row>
    <row r="1042" spans="1:7" hidden="1">
      <c r="A1042" s="20">
        <v>505473</v>
      </c>
      <c r="B1042" s="22" t="s">
        <v>6336</v>
      </c>
      <c r="C1042" s="22" t="s">
        <v>6337</v>
      </c>
      <c r="D1042" s="63">
        <f>+INDEX('LISTA DE PRECIOS EKM '!A:K,MATCH(C1042,'LISTA DE PRECIOS EKM '!A:A,0),MATCH($D$1,'LISTA DE PRECIOS EKM '!$1:$1,0))</f>
        <v>2149900</v>
      </c>
      <c r="E1042" s="22">
        <f>+INDEX('LISTA DE PRECIOS EKM '!B:K,MATCH(C1042,'LISTA DE PRECIOS EKM '!A:A,0),7)</f>
        <v>2239900</v>
      </c>
      <c r="F1042" s="22">
        <f>+INDEX('LISTA DE PRECIOS EKM '!B:K,MATCH(C1042,'LISTA DE PRECIOS EKM '!A:A,0),9)</f>
        <v>2359900</v>
      </c>
      <c r="G1042" s="22" t="str">
        <f>+IF(ISNUMBER(MATCH(C1042,Precios!C:C,0)),"Sí está", "No está")</f>
        <v>No está</v>
      </c>
    </row>
    <row r="1043" spans="1:7" hidden="1">
      <c r="A1043" s="20">
        <v>505662</v>
      </c>
      <c r="B1043" s="22" t="s">
        <v>6336</v>
      </c>
      <c r="C1043" s="22" t="s">
        <v>6337</v>
      </c>
      <c r="D1043" s="63">
        <f>+INDEX('LISTA DE PRECIOS EKM '!A:K,MATCH(C1043,'LISTA DE PRECIOS EKM '!A:A,0),MATCH($D$1,'LISTA DE PRECIOS EKM '!$1:$1,0))</f>
        <v>2149900</v>
      </c>
      <c r="E1043" s="22">
        <f>+INDEX('LISTA DE PRECIOS EKM '!B:K,MATCH(C1043,'LISTA DE PRECIOS EKM '!A:A,0),7)</f>
        <v>2239900</v>
      </c>
      <c r="F1043" s="22">
        <f>+INDEX('LISTA DE PRECIOS EKM '!B:K,MATCH(C1043,'LISTA DE PRECIOS EKM '!A:A,0),9)</f>
        <v>2359900</v>
      </c>
      <c r="G1043" s="22" t="str">
        <f>+IF(ISNUMBER(MATCH(C1043,Precios!C:C,0)),"Sí está", "No está")</f>
        <v>No está</v>
      </c>
    </row>
    <row r="1044" spans="1:7" hidden="1">
      <c r="A1044" s="20">
        <v>518196</v>
      </c>
      <c r="B1044" s="22" t="s">
        <v>6338</v>
      </c>
      <c r="C1044" s="22" t="s">
        <v>6339</v>
      </c>
      <c r="D1044" s="63">
        <f>+INDEX('LISTA DE PRECIOS EKM '!A:K,MATCH(C1044,'LISTA DE PRECIOS EKM '!A:A,0),MATCH($D$1,'LISTA DE PRECIOS EKM '!$1:$1,0))</f>
        <v>2399900</v>
      </c>
      <c r="E1044" s="22">
        <f>+INDEX('LISTA DE PRECIOS EKM '!B:K,MATCH(C1044,'LISTA DE PRECIOS EKM '!A:A,0),7)</f>
        <v>2499900</v>
      </c>
      <c r="F1044" s="22">
        <f>+INDEX('LISTA DE PRECIOS EKM '!B:K,MATCH(C1044,'LISTA DE PRECIOS EKM '!A:A,0),9)</f>
        <v>2629900</v>
      </c>
      <c r="G1044" s="22" t="str">
        <f>+IF(ISNUMBER(MATCH(C1044,Precios!C:C,0)),"Sí está", "No está")</f>
        <v>No está</v>
      </c>
    </row>
    <row r="1045" spans="1:7" hidden="1">
      <c r="A1045" s="20">
        <v>544791</v>
      </c>
      <c r="B1045" s="22" t="s">
        <v>6338</v>
      </c>
      <c r="C1045" s="22" t="s">
        <v>6339</v>
      </c>
      <c r="D1045" s="63">
        <f>+INDEX('LISTA DE PRECIOS EKM '!A:K,MATCH(C1045,'LISTA DE PRECIOS EKM '!A:A,0),MATCH($D$1,'LISTA DE PRECIOS EKM '!$1:$1,0))</f>
        <v>2399900</v>
      </c>
      <c r="E1045" s="22">
        <f>+INDEX('LISTA DE PRECIOS EKM '!B:K,MATCH(C1045,'LISTA DE PRECIOS EKM '!A:A,0),7)</f>
        <v>2499900</v>
      </c>
      <c r="F1045" s="22">
        <f>+INDEX('LISTA DE PRECIOS EKM '!B:K,MATCH(C1045,'LISTA DE PRECIOS EKM '!A:A,0),9)</f>
        <v>2629900</v>
      </c>
      <c r="G1045" s="22" t="str">
        <f>+IF(ISNUMBER(MATCH(C1045,Precios!C:C,0)),"Sí está", "No está")</f>
        <v>No está</v>
      </c>
    </row>
    <row r="1046" spans="1:7" hidden="1">
      <c r="A1046" s="20">
        <v>437226</v>
      </c>
      <c r="B1046" s="22" t="s">
        <v>6341</v>
      </c>
      <c r="C1046" s="22" t="s">
        <v>6342</v>
      </c>
      <c r="D1046" s="63">
        <f>+INDEX('LISTA DE PRECIOS EKM '!A:K,MATCH(C1046,'LISTA DE PRECIOS EKM '!A:A,0),MATCH($D$1,'LISTA DE PRECIOS EKM '!$1:$1,0))</f>
        <v>2149900</v>
      </c>
      <c r="E1046" s="22">
        <f>+INDEX('LISTA DE PRECIOS EKM '!B:K,MATCH(C1046,'LISTA DE PRECIOS EKM '!A:A,0),7)</f>
        <v>2239900</v>
      </c>
      <c r="F1046" s="22">
        <f>+INDEX('LISTA DE PRECIOS EKM '!B:K,MATCH(C1046,'LISTA DE PRECIOS EKM '!A:A,0),9)</f>
        <v>2359900</v>
      </c>
      <c r="G1046" s="22" t="str">
        <f>+IF(ISNUMBER(MATCH(C1046,Precios!C:C,0)),"Sí está", "No está")</f>
        <v>No está</v>
      </c>
    </row>
    <row r="1047" spans="1:7" hidden="1">
      <c r="A1047" s="20">
        <v>437311</v>
      </c>
      <c r="B1047" s="22" t="s">
        <v>6341</v>
      </c>
      <c r="C1047" s="22" t="s">
        <v>6342</v>
      </c>
      <c r="D1047" s="63">
        <f>+INDEX('LISTA DE PRECIOS EKM '!A:K,MATCH(C1047,'LISTA DE PRECIOS EKM '!A:A,0),MATCH($D$1,'LISTA DE PRECIOS EKM '!$1:$1,0))</f>
        <v>2149900</v>
      </c>
      <c r="E1047" s="22">
        <f>+INDEX('LISTA DE PRECIOS EKM '!B:K,MATCH(C1047,'LISTA DE PRECIOS EKM '!A:A,0),7)</f>
        <v>2239900</v>
      </c>
      <c r="F1047" s="22">
        <f>+INDEX('LISTA DE PRECIOS EKM '!B:K,MATCH(C1047,'LISTA DE PRECIOS EKM '!A:A,0),9)</f>
        <v>2359900</v>
      </c>
      <c r="G1047" s="22" t="str">
        <f>+IF(ISNUMBER(MATCH(C1047,Precios!C:C,0)),"Sí está", "No está")</f>
        <v>No está</v>
      </c>
    </row>
    <row r="1048" spans="1:7" hidden="1">
      <c r="A1048" s="20">
        <v>452263</v>
      </c>
      <c r="B1048" s="22" t="s">
        <v>6343</v>
      </c>
      <c r="C1048" s="22" t="s">
        <v>6344</v>
      </c>
      <c r="D1048" s="63">
        <f>+INDEX('LISTA DE PRECIOS EKM '!A:K,MATCH(C1048,'LISTA DE PRECIOS EKM '!A:A,0),MATCH($D$1,'LISTA DE PRECIOS EKM '!$1:$1,0))</f>
        <v>2479900</v>
      </c>
      <c r="E1048" s="22">
        <f>+INDEX('LISTA DE PRECIOS EKM '!B:K,MATCH(C1048,'LISTA DE PRECIOS EKM '!A:A,0),7)</f>
        <v>2579900</v>
      </c>
      <c r="F1048" s="22">
        <f>+INDEX('LISTA DE PRECIOS EKM '!B:K,MATCH(C1048,'LISTA DE PRECIOS EKM '!A:A,0),9)</f>
        <v>2719900</v>
      </c>
      <c r="G1048" s="22" t="str">
        <f>+IF(ISNUMBER(MATCH(C1048,Precios!C:C,0)),"Sí está", "No está")</f>
        <v>No está</v>
      </c>
    </row>
    <row r="1049" spans="1:7" hidden="1">
      <c r="A1049" s="20">
        <v>452376</v>
      </c>
      <c r="B1049" s="22" t="s">
        <v>6343</v>
      </c>
      <c r="C1049" s="22" t="s">
        <v>6344</v>
      </c>
      <c r="D1049" s="63">
        <f>+INDEX('LISTA DE PRECIOS EKM '!A:K,MATCH(C1049,'LISTA DE PRECIOS EKM '!A:A,0),MATCH($D$1,'LISTA DE PRECIOS EKM '!$1:$1,0))</f>
        <v>2479900</v>
      </c>
      <c r="E1049" s="22">
        <f>+INDEX('LISTA DE PRECIOS EKM '!B:K,MATCH(C1049,'LISTA DE PRECIOS EKM '!A:A,0),7)</f>
        <v>2579900</v>
      </c>
      <c r="F1049" s="22">
        <f>+INDEX('LISTA DE PRECIOS EKM '!B:K,MATCH(C1049,'LISTA DE PRECIOS EKM '!A:A,0),9)</f>
        <v>2719900</v>
      </c>
      <c r="G1049" s="22" t="str">
        <f>+IF(ISNUMBER(MATCH(C1049,Precios!C:C,0)),"Sí está", "No está")</f>
        <v>No está</v>
      </c>
    </row>
    <row r="1050" spans="1:7" hidden="1">
      <c r="A1050" s="20">
        <v>690067</v>
      </c>
      <c r="B1050" s="22" t="s">
        <v>6345</v>
      </c>
      <c r="C1050" s="22" t="s">
        <v>6346</v>
      </c>
      <c r="D1050" s="63">
        <f>+INDEX('LISTA DE PRECIOS EKM '!A:K,MATCH(C1050,'LISTA DE PRECIOS EKM '!A:A,0),MATCH($D$1,'LISTA DE PRECIOS EKM '!$1:$1,0))</f>
        <v>2399900</v>
      </c>
      <c r="E1050" s="22">
        <f>+INDEX('LISTA DE PRECIOS EKM '!B:K,MATCH(C1050,'LISTA DE PRECIOS EKM '!A:A,0),7)</f>
        <v>2499900</v>
      </c>
      <c r="F1050" s="22">
        <f>+INDEX('LISTA DE PRECIOS EKM '!B:K,MATCH(C1050,'LISTA DE PRECIOS EKM '!A:A,0),9)</f>
        <v>2629900</v>
      </c>
      <c r="G1050" s="22" t="str">
        <f>+IF(ISNUMBER(MATCH(C1050,Precios!C:C,0)),"Sí está", "No está")</f>
        <v>No está</v>
      </c>
    </row>
    <row r="1051" spans="1:7" hidden="1">
      <c r="A1051" s="20">
        <v>690072</v>
      </c>
      <c r="B1051" s="22" t="s">
        <v>6345</v>
      </c>
      <c r="C1051" s="22" t="s">
        <v>6346</v>
      </c>
      <c r="D1051" s="63">
        <f>+INDEX('LISTA DE PRECIOS EKM '!A:K,MATCH(C1051,'LISTA DE PRECIOS EKM '!A:A,0),MATCH($D$1,'LISTA DE PRECIOS EKM '!$1:$1,0))</f>
        <v>2399900</v>
      </c>
      <c r="E1051" s="22">
        <f>+INDEX('LISTA DE PRECIOS EKM '!B:K,MATCH(C1051,'LISTA DE PRECIOS EKM '!A:A,0),7)</f>
        <v>2499900</v>
      </c>
      <c r="F1051" s="22">
        <f>+INDEX('LISTA DE PRECIOS EKM '!B:K,MATCH(C1051,'LISTA DE PRECIOS EKM '!A:A,0),9)</f>
        <v>2629900</v>
      </c>
      <c r="G1051" s="22" t="str">
        <f>+IF(ISNUMBER(MATCH(C1051,Precios!C:C,0)),"Sí está", "No está")</f>
        <v>No está</v>
      </c>
    </row>
    <row r="1052" spans="1:7" hidden="1">
      <c r="A1052" s="20">
        <v>437185</v>
      </c>
      <c r="B1052" s="22" t="s">
        <v>6347</v>
      </c>
      <c r="C1052" s="22" t="s">
        <v>6348</v>
      </c>
      <c r="D1052" s="63">
        <f>+INDEX('LISTA DE PRECIOS EKM '!A:K,MATCH(C1052,'LISTA DE PRECIOS EKM '!A:A,0),MATCH($D$1,'LISTA DE PRECIOS EKM '!$1:$1,0))</f>
        <v>2199900</v>
      </c>
      <c r="E1052" s="22">
        <f>+INDEX('LISTA DE PRECIOS EKM '!B:K,MATCH(C1052,'LISTA DE PRECIOS EKM '!A:A,0),7)</f>
        <v>2289900</v>
      </c>
      <c r="F1052" s="22">
        <f>+INDEX('LISTA DE PRECIOS EKM '!B:K,MATCH(C1052,'LISTA DE PRECIOS EKM '!A:A,0),9)</f>
        <v>2409900</v>
      </c>
      <c r="G1052" s="22" t="str">
        <f>+IF(ISNUMBER(MATCH(C1052,Precios!C:C,0)),"Sí está", "No está")</f>
        <v>No está</v>
      </c>
    </row>
    <row r="1053" spans="1:7" hidden="1">
      <c r="A1053" s="20">
        <v>437188</v>
      </c>
      <c r="B1053" s="22" t="s">
        <v>6347</v>
      </c>
      <c r="C1053" s="22" t="s">
        <v>6348</v>
      </c>
      <c r="D1053" s="63">
        <f>+INDEX('LISTA DE PRECIOS EKM '!A:K,MATCH(C1053,'LISTA DE PRECIOS EKM '!A:A,0),MATCH($D$1,'LISTA DE PRECIOS EKM '!$1:$1,0))</f>
        <v>2199900</v>
      </c>
      <c r="E1053" s="22">
        <f>+INDEX('LISTA DE PRECIOS EKM '!B:K,MATCH(C1053,'LISTA DE PRECIOS EKM '!A:A,0),7)</f>
        <v>2289900</v>
      </c>
      <c r="F1053" s="22">
        <f>+INDEX('LISTA DE PRECIOS EKM '!B:K,MATCH(C1053,'LISTA DE PRECIOS EKM '!A:A,0),9)</f>
        <v>2409900</v>
      </c>
      <c r="G1053" s="22" t="str">
        <f>+IF(ISNUMBER(MATCH(C1053,Precios!C:C,0)),"Sí está", "No está")</f>
        <v>No está</v>
      </c>
    </row>
    <row r="1054" spans="1:7" hidden="1">
      <c r="A1054" s="20">
        <v>437224</v>
      </c>
      <c r="B1054" s="22" t="s">
        <v>6349</v>
      </c>
      <c r="C1054" s="22" t="s">
        <v>6350</v>
      </c>
      <c r="D1054" s="63">
        <f>+INDEX('LISTA DE PRECIOS EKM '!A:K,MATCH(C1054,'LISTA DE PRECIOS EKM '!A:A,0),MATCH($D$1,'LISTA DE PRECIOS EKM '!$1:$1,0))</f>
        <v>2499900</v>
      </c>
      <c r="E1054" s="22">
        <f>+INDEX('LISTA DE PRECIOS EKM '!B:K,MATCH(C1054,'LISTA DE PRECIOS EKM '!A:A,0),7)</f>
        <v>2599900</v>
      </c>
      <c r="F1054" s="22">
        <f>+INDEX('LISTA DE PRECIOS EKM '!B:K,MATCH(C1054,'LISTA DE PRECIOS EKM '!A:A,0),9)</f>
        <v>2739900</v>
      </c>
      <c r="G1054" s="22" t="str">
        <f>+IF(ISNUMBER(MATCH(C1054,Precios!C:C,0)),"Sí está", "No está")</f>
        <v>No está</v>
      </c>
    </row>
    <row r="1055" spans="1:7" hidden="1">
      <c r="A1055" s="20">
        <v>452208</v>
      </c>
      <c r="B1055" s="22" t="s">
        <v>6349</v>
      </c>
      <c r="C1055" s="22" t="s">
        <v>6350</v>
      </c>
      <c r="D1055" s="63">
        <f>+INDEX('LISTA DE PRECIOS EKM '!A:K,MATCH(C1055,'LISTA DE PRECIOS EKM '!A:A,0),MATCH($D$1,'LISTA DE PRECIOS EKM '!$1:$1,0))</f>
        <v>2499900</v>
      </c>
      <c r="E1055" s="22">
        <f>+INDEX('LISTA DE PRECIOS EKM '!B:K,MATCH(C1055,'LISTA DE PRECIOS EKM '!A:A,0),7)</f>
        <v>2599900</v>
      </c>
      <c r="F1055" s="22">
        <f>+INDEX('LISTA DE PRECIOS EKM '!B:K,MATCH(C1055,'LISTA DE PRECIOS EKM '!A:A,0),9)</f>
        <v>2739900</v>
      </c>
      <c r="G1055" s="22" t="str">
        <f>+IF(ISNUMBER(MATCH(C1055,Precios!C:C,0)),"Sí está", "No está")</f>
        <v>No está</v>
      </c>
    </row>
    <row r="1056" spans="1:7" hidden="1">
      <c r="A1056" s="20">
        <v>505586</v>
      </c>
      <c r="B1056" s="22" t="s">
        <v>6351</v>
      </c>
      <c r="C1056" s="22" t="s">
        <v>6352</v>
      </c>
      <c r="D1056" s="63">
        <f>+INDEX('LISTA DE PRECIOS EKM '!A:K,MATCH(C1056,'LISTA DE PRECIOS EKM '!A:A,0),MATCH($D$1,'LISTA DE PRECIOS EKM '!$1:$1,0))</f>
        <v>2999900</v>
      </c>
      <c r="E1056" s="22">
        <f>+INDEX('LISTA DE PRECIOS EKM '!B:K,MATCH(C1056,'LISTA DE PRECIOS EKM '!A:A,0),7)</f>
        <v>3119900</v>
      </c>
      <c r="F1056" s="22">
        <f>+INDEX('LISTA DE PRECIOS EKM '!B:K,MATCH(C1056,'LISTA DE PRECIOS EKM '!A:A,0),9)</f>
        <v>3289900</v>
      </c>
      <c r="G1056" s="22" t="str">
        <f>+IF(ISNUMBER(MATCH(C1056,Precios!C:C,0)),"Sí está", "No está")</f>
        <v>No está</v>
      </c>
    </row>
    <row r="1057" spans="1:7" hidden="1">
      <c r="A1057" s="20">
        <v>594611</v>
      </c>
      <c r="B1057" s="22" t="s">
        <v>6351</v>
      </c>
      <c r="C1057" s="22" t="s">
        <v>6352</v>
      </c>
      <c r="D1057" s="63">
        <f>+INDEX('LISTA DE PRECIOS EKM '!A:K,MATCH(C1057,'LISTA DE PRECIOS EKM '!A:A,0),MATCH($D$1,'LISTA DE PRECIOS EKM '!$1:$1,0))</f>
        <v>2999900</v>
      </c>
      <c r="E1057" s="22">
        <f>+INDEX('LISTA DE PRECIOS EKM '!B:K,MATCH(C1057,'LISTA DE PRECIOS EKM '!A:A,0),7)</f>
        <v>3119900</v>
      </c>
      <c r="F1057" s="22">
        <f>+INDEX('LISTA DE PRECIOS EKM '!B:K,MATCH(C1057,'LISTA DE PRECIOS EKM '!A:A,0),9)</f>
        <v>3289900</v>
      </c>
      <c r="G1057" s="22" t="str">
        <f>+IF(ISNUMBER(MATCH(C1057,Precios!C:C,0)),"Sí está", "No está")</f>
        <v>No está</v>
      </c>
    </row>
    <row r="1058" spans="1:7" hidden="1">
      <c r="A1058" s="20">
        <v>452256</v>
      </c>
      <c r="B1058" s="22" t="s">
        <v>6354</v>
      </c>
      <c r="C1058" s="22" t="s">
        <v>6355</v>
      </c>
      <c r="D1058" s="63">
        <f>+INDEX('LISTA DE PRECIOS EKM '!A:K,MATCH(C1058,'LISTA DE PRECIOS EKM '!A:A,0),MATCH($D$1,'LISTA DE PRECIOS EKM '!$1:$1,0))</f>
        <v>2999900</v>
      </c>
      <c r="E1058" s="22">
        <f>+INDEX('LISTA DE PRECIOS EKM '!B:K,MATCH(C1058,'LISTA DE PRECIOS EKM '!A:A,0),7)</f>
        <v>3119900</v>
      </c>
      <c r="F1058" s="22">
        <f>+INDEX('LISTA DE PRECIOS EKM '!B:K,MATCH(C1058,'LISTA DE PRECIOS EKM '!A:A,0),9)</f>
        <v>3289900</v>
      </c>
      <c r="G1058" s="22" t="str">
        <f>+IF(ISNUMBER(MATCH(C1058,Precios!C:C,0)),"Sí está", "No está")</f>
        <v>No está</v>
      </c>
    </row>
    <row r="1059" spans="1:7" hidden="1">
      <c r="A1059" s="20">
        <v>452267</v>
      </c>
      <c r="B1059" s="22" t="s">
        <v>6354</v>
      </c>
      <c r="C1059" s="22" t="s">
        <v>6355</v>
      </c>
      <c r="D1059" s="63">
        <f>+INDEX('LISTA DE PRECIOS EKM '!A:K,MATCH(C1059,'LISTA DE PRECIOS EKM '!A:A,0),MATCH($D$1,'LISTA DE PRECIOS EKM '!$1:$1,0))</f>
        <v>2999900</v>
      </c>
      <c r="E1059" s="22">
        <f>+INDEX('LISTA DE PRECIOS EKM '!B:K,MATCH(C1059,'LISTA DE PRECIOS EKM '!A:A,0),7)</f>
        <v>3119900</v>
      </c>
      <c r="F1059" s="22">
        <f>+INDEX('LISTA DE PRECIOS EKM '!B:K,MATCH(C1059,'LISTA DE PRECIOS EKM '!A:A,0),9)</f>
        <v>3289900</v>
      </c>
      <c r="G1059" s="22" t="str">
        <f>+IF(ISNUMBER(MATCH(C1059,Precios!C:C,0)),"Sí está", "No está")</f>
        <v>No está</v>
      </c>
    </row>
    <row r="1060" spans="1:7" hidden="1">
      <c r="A1060" s="20">
        <v>452310</v>
      </c>
      <c r="B1060" s="22" t="s">
        <v>6354</v>
      </c>
      <c r="C1060" s="22" t="s">
        <v>6356</v>
      </c>
      <c r="D1060" s="63">
        <f>+INDEX('LISTA DE PRECIOS EKM '!A:K,MATCH(C1060,'LISTA DE PRECIOS EKM '!A:A,0),MATCH($D$1,'LISTA DE PRECIOS EKM '!$1:$1,0))</f>
        <v>2999900</v>
      </c>
      <c r="E1060" s="22">
        <f>+INDEX('LISTA DE PRECIOS EKM '!B:K,MATCH(C1060,'LISTA DE PRECIOS EKM '!A:A,0),7)</f>
        <v>3119900</v>
      </c>
      <c r="F1060" s="22">
        <f>+INDEX('LISTA DE PRECIOS EKM '!B:K,MATCH(C1060,'LISTA DE PRECIOS EKM '!A:A,0),9)</f>
        <v>3289900</v>
      </c>
      <c r="G1060" s="22" t="str">
        <f>+IF(ISNUMBER(MATCH(C1060,Precios!C:C,0)),"Sí está", "No está")</f>
        <v>No está</v>
      </c>
    </row>
    <row r="1061" spans="1:7" hidden="1">
      <c r="A1061" s="20">
        <v>452311</v>
      </c>
      <c r="B1061" s="22" t="s">
        <v>6354</v>
      </c>
      <c r="C1061" s="22" t="s">
        <v>6356</v>
      </c>
      <c r="D1061" s="63">
        <f>+INDEX('LISTA DE PRECIOS EKM '!A:K,MATCH(C1061,'LISTA DE PRECIOS EKM '!A:A,0),MATCH($D$1,'LISTA DE PRECIOS EKM '!$1:$1,0))</f>
        <v>2999900</v>
      </c>
      <c r="E1061" s="22">
        <f>+INDEX('LISTA DE PRECIOS EKM '!B:K,MATCH(C1061,'LISTA DE PRECIOS EKM '!A:A,0),7)</f>
        <v>3119900</v>
      </c>
      <c r="F1061" s="22">
        <f>+INDEX('LISTA DE PRECIOS EKM '!B:K,MATCH(C1061,'LISTA DE PRECIOS EKM '!A:A,0),9)</f>
        <v>3289900</v>
      </c>
      <c r="G1061" s="22" t="str">
        <f>+IF(ISNUMBER(MATCH(C1061,Precios!C:C,0)),"Sí está", "No está")</f>
        <v>No está</v>
      </c>
    </row>
    <row r="1062" spans="1:7" hidden="1">
      <c r="A1062" s="20">
        <v>452318</v>
      </c>
      <c r="B1062" s="22" t="s">
        <v>6354</v>
      </c>
      <c r="C1062" s="22" t="s">
        <v>6357</v>
      </c>
      <c r="D1062" s="63">
        <f>+INDEX('LISTA DE PRECIOS EKM '!A:K,MATCH(C1062,'LISTA DE PRECIOS EKM '!A:A,0),MATCH($D$1,'LISTA DE PRECIOS EKM '!$1:$1,0))</f>
        <v>2999900</v>
      </c>
      <c r="E1062" s="22">
        <f>+INDEX('LISTA DE PRECIOS EKM '!B:K,MATCH(C1062,'LISTA DE PRECIOS EKM '!A:A,0),7)</f>
        <v>3119900</v>
      </c>
      <c r="F1062" s="22">
        <f>+INDEX('LISTA DE PRECIOS EKM '!B:K,MATCH(C1062,'LISTA DE PRECIOS EKM '!A:A,0),9)</f>
        <v>3289900</v>
      </c>
      <c r="G1062" s="22" t="str">
        <f>+IF(ISNUMBER(MATCH(C1062,Precios!C:C,0)),"Sí está", "No está")</f>
        <v>No está</v>
      </c>
    </row>
    <row r="1063" spans="1:7" hidden="1">
      <c r="A1063" s="20">
        <v>469567</v>
      </c>
      <c r="B1063" s="22" t="s">
        <v>6354</v>
      </c>
      <c r="C1063" s="22" t="s">
        <v>6357</v>
      </c>
      <c r="D1063" s="63">
        <f>+INDEX('LISTA DE PRECIOS EKM '!A:K,MATCH(C1063,'LISTA DE PRECIOS EKM '!A:A,0),MATCH($D$1,'LISTA DE PRECIOS EKM '!$1:$1,0))</f>
        <v>2999900</v>
      </c>
      <c r="E1063" s="22">
        <f>+INDEX('LISTA DE PRECIOS EKM '!B:K,MATCH(C1063,'LISTA DE PRECIOS EKM '!A:A,0),7)</f>
        <v>3119900</v>
      </c>
      <c r="F1063" s="22">
        <f>+INDEX('LISTA DE PRECIOS EKM '!B:K,MATCH(C1063,'LISTA DE PRECIOS EKM '!A:A,0),9)</f>
        <v>3289900</v>
      </c>
      <c r="G1063" s="22" t="str">
        <f>+IF(ISNUMBER(MATCH(C1063,Precios!C:C,0)),"Sí está", "No está")</f>
        <v>No está</v>
      </c>
    </row>
    <row r="1064" spans="1:7" hidden="1">
      <c r="A1064" s="20">
        <v>505582</v>
      </c>
      <c r="B1064" s="22" t="s">
        <v>6358</v>
      </c>
      <c r="C1064" s="22" t="s">
        <v>6359</v>
      </c>
      <c r="D1064" s="63">
        <f>+INDEX('LISTA DE PRECIOS EKM '!A:K,MATCH(C1064,'LISTA DE PRECIOS EKM '!A:A,0),MATCH($D$1,'LISTA DE PRECIOS EKM '!$1:$1,0))</f>
        <v>2699900</v>
      </c>
      <c r="E1064" s="22">
        <f>+INDEX('LISTA DE PRECIOS EKM '!B:K,MATCH(C1064,'LISTA DE PRECIOS EKM '!A:A,0),7)</f>
        <v>2809900</v>
      </c>
      <c r="F1064" s="22">
        <f>+INDEX('LISTA DE PRECIOS EKM '!B:K,MATCH(C1064,'LISTA DE PRECIOS EKM '!A:A,0),9)</f>
        <v>2959900</v>
      </c>
      <c r="G1064" s="22" t="str">
        <f>+IF(ISNUMBER(MATCH(C1064,Precios!C:C,0)),"Sí está", "No está")</f>
        <v>No está</v>
      </c>
    </row>
    <row r="1065" spans="1:7" hidden="1">
      <c r="A1065" s="20">
        <v>505604</v>
      </c>
      <c r="B1065" s="22" t="s">
        <v>6358</v>
      </c>
      <c r="C1065" s="22" t="s">
        <v>6359</v>
      </c>
      <c r="D1065" s="63">
        <f>+INDEX('LISTA DE PRECIOS EKM '!A:K,MATCH(C1065,'LISTA DE PRECIOS EKM '!A:A,0),MATCH($D$1,'LISTA DE PRECIOS EKM '!$1:$1,0))</f>
        <v>2699900</v>
      </c>
      <c r="E1065" s="22">
        <f>+INDEX('LISTA DE PRECIOS EKM '!B:K,MATCH(C1065,'LISTA DE PRECIOS EKM '!A:A,0),7)</f>
        <v>2809900</v>
      </c>
      <c r="F1065" s="22">
        <f>+INDEX('LISTA DE PRECIOS EKM '!B:K,MATCH(C1065,'LISTA DE PRECIOS EKM '!A:A,0),9)</f>
        <v>2959900</v>
      </c>
      <c r="G1065" s="22" t="str">
        <f>+IF(ISNUMBER(MATCH(C1065,Precios!C:C,0)),"Sí está", "No está")</f>
        <v>No está</v>
      </c>
    </row>
    <row r="1066" spans="1:7" hidden="1">
      <c r="A1066" s="20">
        <v>505632</v>
      </c>
      <c r="B1066" s="22" t="s">
        <v>6358</v>
      </c>
      <c r="C1066" s="22" t="s">
        <v>6360</v>
      </c>
      <c r="D1066" s="63">
        <f>+INDEX('LISTA DE PRECIOS EKM '!A:K,MATCH(C1066,'LISTA DE PRECIOS EKM '!A:A,0),MATCH($D$1,'LISTA DE PRECIOS EKM '!$1:$1,0))</f>
        <v>2699900</v>
      </c>
      <c r="E1066" s="22">
        <f>+INDEX('LISTA DE PRECIOS EKM '!B:K,MATCH(C1066,'LISTA DE PRECIOS EKM '!A:A,0),7)</f>
        <v>2809900</v>
      </c>
      <c r="F1066" s="22">
        <f>+INDEX('LISTA DE PRECIOS EKM '!B:K,MATCH(C1066,'LISTA DE PRECIOS EKM '!A:A,0),9)</f>
        <v>2959900</v>
      </c>
      <c r="G1066" s="22" t="str">
        <f>+IF(ISNUMBER(MATCH(C1066,Precios!C:C,0)),"Sí está", "No está")</f>
        <v>No está</v>
      </c>
    </row>
    <row r="1067" spans="1:7" hidden="1">
      <c r="A1067" s="20">
        <v>505633</v>
      </c>
      <c r="B1067" s="22" t="s">
        <v>6358</v>
      </c>
      <c r="C1067" s="22" t="s">
        <v>6360</v>
      </c>
      <c r="D1067" s="63">
        <f>+INDEX('LISTA DE PRECIOS EKM '!A:K,MATCH(C1067,'LISTA DE PRECIOS EKM '!A:A,0),MATCH($D$1,'LISTA DE PRECIOS EKM '!$1:$1,0))</f>
        <v>2699900</v>
      </c>
      <c r="E1067" s="22">
        <f>+INDEX('LISTA DE PRECIOS EKM '!B:K,MATCH(C1067,'LISTA DE PRECIOS EKM '!A:A,0),7)</f>
        <v>2809900</v>
      </c>
      <c r="F1067" s="22">
        <f>+INDEX('LISTA DE PRECIOS EKM '!B:K,MATCH(C1067,'LISTA DE PRECIOS EKM '!A:A,0),9)</f>
        <v>2959900</v>
      </c>
      <c r="G1067" s="22" t="str">
        <f>+IF(ISNUMBER(MATCH(C1067,Precios!C:C,0)),"Sí está", "No está")</f>
        <v>No está</v>
      </c>
    </row>
    <row r="1068" spans="1:7" hidden="1">
      <c r="A1068" s="20">
        <v>589102</v>
      </c>
      <c r="B1068" s="22" t="s">
        <v>6358</v>
      </c>
      <c r="C1068" s="22" t="s">
        <v>6361</v>
      </c>
      <c r="D1068" s="63">
        <f>+INDEX('LISTA DE PRECIOS EKM '!A:K,MATCH(C1068,'LISTA DE PRECIOS EKM '!A:A,0),MATCH($D$1,'LISTA DE PRECIOS EKM '!$1:$1,0))</f>
        <v>2699900</v>
      </c>
      <c r="E1068" s="22">
        <f>+INDEX('LISTA DE PRECIOS EKM '!B:K,MATCH(C1068,'LISTA DE PRECIOS EKM '!A:A,0),7)</f>
        <v>2809900</v>
      </c>
      <c r="F1068" s="22">
        <f>+INDEX('LISTA DE PRECIOS EKM '!B:K,MATCH(C1068,'LISTA DE PRECIOS EKM '!A:A,0),9)</f>
        <v>2959900</v>
      </c>
      <c r="G1068" s="22" t="str">
        <f>+IF(ISNUMBER(MATCH(C1068,Precios!C:C,0)),"Sí está", "No está")</f>
        <v>No está</v>
      </c>
    </row>
    <row r="1069" spans="1:7" hidden="1">
      <c r="A1069" s="20">
        <v>589106</v>
      </c>
      <c r="B1069" s="22" t="s">
        <v>6358</v>
      </c>
      <c r="C1069" s="22" t="s">
        <v>6361</v>
      </c>
      <c r="D1069" s="63">
        <f>+INDEX('LISTA DE PRECIOS EKM '!A:K,MATCH(C1069,'LISTA DE PRECIOS EKM '!A:A,0),MATCH($D$1,'LISTA DE PRECIOS EKM '!$1:$1,0))</f>
        <v>2699900</v>
      </c>
      <c r="E1069" s="22">
        <f>+INDEX('LISTA DE PRECIOS EKM '!B:K,MATCH(C1069,'LISTA DE PRECIOS EKM '!A:A,0),7)</f>
        <v>2809900</v>
      </c>
      <c r="F1069" s="22">
        <f>+INDEX('LISTA DE PRECIOS EKM '!B:K,MATCH(C1069,'LISTA DE PRECIOS EKM '!A:A,0),9)</f>
        <v>2959900</v>
      </c>
      <c r="G1069" s="22" t="str">
        <f>+IF(ISNUMBER(MATCH(C1069,Precios!C:C,0)),"Sí está", "No está")</f>
        <v>No está</v>
      </c>
    </row>
    <row r="1070" spans="1:7" hidden="1">
      <c r="A1070" s="20">
        <v>594603</v>
      </c>
      <c r="B1070" s="22" t="s">
        <v>6358</v>
      </c>
      <c r="C1070" s="22" t="s">
        <v>6362</v>
      </c>
      <c r="D1070" s="63">
        <f>+INDEX('LISTA DE PRECIOS EKM '!A:K,MATCH(C1070,'LISTA DE PRECIOS EKM '!A:A,0),MATCH($D$1,'LISTA DE PRECIOS EKM '!$1:$1,0))</f>
        <v>2699900</v>
      </c>
      <c r="E1070" s="22">
        <f>+INDEX('LISTA DE PRECIOS EKM '!B:K,MATCH(C1070,'LISTA DE PRECIOS EKM '!A:A,0),7)</f>
        <v>2809900</v>
      </c>
      <c r="F1070" s="22">
        <f>+INDEX('LISTA DE PRECIOS EKM '!B:K,MATCH(C1070,'LISTA DE PRECIOS EKM '!A:A,0),9)</f>
        <v>2959900</v>
      </c>
      <c r="G1070" s="22" t="str">
        <f>+IF(ISNUMBER(MATCH(C1070,Precios!C:C,0)),"Sí está", "No está")</f>
        <v>No está</v>
      </c>
    </row>
    <row r="1071" spans="1:7" hidden="1">
      <c r="A1071" s="20">
        <v>686094</v>
      </c>
      <c r="B1071" s="22" t="s">
        <v>6358</v>
      </c>
      <c r="C1071" s="22" t="s">
        <v>6362</v>
      </c>
      <c r="D1071" s="63">
        <f>+INDEX('LISTA DE PRECIOS EKM '!A:K,MATCH(C1071,'LISTA DE PRECIOS EKM '!A:A,0),MATCH($D$1,'LISTA DE PRECIOS EKM '!$1:$1,0))</f>
        <v>2699900</v>
      </c>
      <c r="E1071" s="22">
        <f>+INDEX('LISTA DE PRECIOS EKM '!B:K,MATCH(C1071,'LISTA DE PRECIOS EKM '!A:A,0),7)</f>
        <v>2809900</v>
      </c>
      <c r="F1071" s="22">
        <f>+INDEX('LISTA DE PRECIOS EKM '!B:K,MATCH(C1071,'LISTA DE PRECIOS EKM '!A:A,0),9)</f>
        <v>2959900</v>
      </c>
      <c r="G1071" s="22" t="str">
        <f>+IF(ISNUMBER(MATCH(C1071,Precios!C:C,0)),"Sí está", "No está")</f>
        <v>No está</v>
      </c>
    </row>
    <row r="1072" spans="1:7" hidden="1">
      <c r="A1072" s="20">
        <v>452180</v>
      </c>
      <c r="B1072" s="22" t="s">
        <v>6363</v>
      </c>
      <c r="C1072" s="22" t="s">
        <v>6364</v>
      </c>
      <c r="D1072" s="63">
        <f>+INDEX('LISTA DE PRECIOS EKM '!A:K,MATCH(C1072,'LISTA DE PRECIOS EKM '!A:A,0),MATCH($D$1,'LISTA DE PRECIOS EKM '!$1:$1,0))</f>
        <v>2799900</v>
      </c>
      <c r="E1072" s="22">
        <f>+INDEX('LISTA DE PRECIOS EKM '!B:K,MATCH(C1072,'LISTA DE PRECIOS EKM '!A:A,0),7)</f>
        <v>2909900</v>
      </c>
      <c r="F1072" s="22">
        <f>+INDEX('LISTA DE PRECIOS EKM '!B:K,MATCH(C1072,'LISTA DE PRECIOS EKM '!A:A,0),9)</f>
        <v>3069900</v>
      </c>
      <c r="G1072" s="22" t="str">
        <f>+IF(ISNUMBER(MATCH(C1072,Precios!C:C,0)),"Sí está", "No está")</f>
        <v>No está</v>
      </c>
    </row>
    <row r="1073" spans="1:7" hidden="1">
      <c r="A1073" s="20">
        <v>452289</v>
      </c>
      <c r="B1073" s="22" t="s">
        <v>6363</v>
      </c>
      <c r="C1073" s="22" t="s">
        <v>6364</v>
      </c>
      <c r="D1073" s="63">
        <f>+INDEX('LISTA DE PRECIOS EKM '!A:K,MATCH(C1073,'LISTA DE PRECIOS EKM '!A:A,0),MATCH($D$1,'LISTA DE PRECIOS EKM '!$1:$1,0))</f>
        <v>2799900</v>
      </c>
      <c r="E1073" s="22">
        <f>+INDEX('LISTA DE PRECIOS EKM '!B:K,MATCH(C1073,'LISTA DE PRECIOS EKM '!A:A,0),7)</f>
        <v>2909900</v>
      </c>
      <c r="F1073" s="22">
        <f>+INDEX('LISTA DE PRECIOS EKM '!B:K,MATCH(C1073,'LISTA DE PRECIOS EKM '!A:A,0),9)</f>
        <v>3069900</v>
      </c>
      <c r="G1073" s="22" t="str">
        <f>+IF(ISNUMBER(MATCH(C1073,Precios!C:C,0)),"Sí está", "No está")</f>
        <v>No está</v>
      </c>
    </row>
    <row r="1074" spans="1:7" hidden="1">
      <c r="A1074" s="20">
        <v>505506</v>
      </c>
      <c r="B1074" s="22" t="s">
        <v>6363</v>
      </c>
      <c r="C1074" s="22" t="s">
        <v>6365</v>
      </c>
      <c r="D1074" s="63">
        <f>+INDEX('LISTA DE PRECIOS EKM '!A:K,MATCH(C1074,'LISTA DE PRECIOS EKM '!A:A,0),MATCH($D$1,'LISTA DE PRECIOS EKM '!$1:$1,0))</f>
        <v>2799900</v>
      </c>
      <c r="E1074" s="22">
        <f>+INDEX('LISTA DE PRECIOS EKM '!B:K,MATCH(C1074,'LISTA DE PRECIOS EKM '!A:A,0),7)</f>
        <v>2909900</v>
      </c>
      <c r="F1074" s="22">
        <f>+INDEX('LISTA DE PRECIOS EKM '!B:K,MATCH(C1074,'LISTA DE PRECIOS EKM '!A:A,0),9)</f>
        <v>3069900</v>
      </c>
      <c r="G1074" s="22" t="str">
        <f>+IF(ISNUMBER(MATCH(C1074,Precios!C:C,0)),"Sí está", "No está")</f>
        <v>No está</v>
      </c>
    </row>
    <row r="1075" spans="1:7" hidden="1">
      <c r="A1075" s="20">
        <v>505518</v>
      </c>
      <c r="B1075" s="22" t="s">
        <v>6363</v>
      </c>
      <c r="C1075" s="22" t="s">
        <v>6365</v>
      </c>
      <c r="D1075" s="63">
        <f>+INDEX('LISTA DE PRECIOS EKM '!A:K,MATCH(C1075,'LISTA DE PRECIOS EKM '!A:A,0),MATCH($D$1,'LISTA DE PRECIOS EKM '!$1:$1,0))</f>
        <v>2799900</v>
      </c>
      <c r="E1075" s="22">
        <f>+INDEX('LISTA DE PRECIOS EKM '!B:K,MATCH(C1075,'LISTA DE PRECIOS EKM '!A:A,0),7)</f>
        <v>2909900</v>
      </c>
      <c r="F1075" s="22">
        <f>+INDEX('LISTA DE PRECIOS EKM '!B:K,MATCH(C1075,'LISTA DE PRECIOS EKM '!A:A,0),9)</f>
        <v>3069900</v>
      </c>
      <c r="G1075" s="22" t="str">
        <f>+IF(ISNUMBER(MATCH(C1075,Precios!C:C,0)),"Sí está", "No está")</f>
        <v>No está</v>
      </c>
    </row>
    <row r="1076" spans="1:7" hidden="1">
      <c r="A1076" s="20">
        <v>505591</v>
      </c>
      <c r="B1076" s="22" t="s">
        <v>6363</v>
      </c>
      <c r="C1076" s="22" t="s">
        <v>6366</v>
      </c>
      <c r="D1076" s="63">
        <f>+INDEX('LISTA DE PRECIOS EKM '!A:K,MATCH(C1076,'LISTA DE PRECIOS EKM '!A:A,0),MATCH($D$1,'LISTA DE PRECIOS EKM '!$1:$1,0))</f>
        <v>2799900</v>
      </c>
      <c r="E1076" s="22">
        <f>+INDEX('LISTA DE PRECIOS EKM '!B:K,MATCH(C1076,'LISTA DE PRECIOS EKM '!A:A,0),7)</f>
        <v>2909900</v>
      </c>
      <c r="F1076" s="22">
        <f>+INDEX('LISTA DE PRECIOS EKM '!B:K,MATCH(C1076,'LISTA DE PRECIOS EKM '!A:A,0),9)</f>
        <v>3069900</v>
      </c>
      <c r="G1076" s="22" t="str">
        <f>+IF(ISNUMBER(MATCH(C1076,Precios!C:C,0)),"Sí está", "No está")</f>
        <v>No está</v>
      </c>
    </row>
    <row r="1077" spans="1:7" hidden="1">
      <c r="A1077" s="20">
        <v>505628</v>
      </c>
      <c r="B1077" s="22" t="s">
        <v>6363</v>
      </c>
      <c r="C1077" s="22" t="s">
        <v>6366</v>
      </c>
      <c r="D1077" s="63">
        <f>+INDEX('LISTA DE PRECIOS EKM '!A:K,MATCH(C1077,'LISTA DE PRECIOS EKM '!A:A,0),MATCH($D$1,'LISTA DE PRECIOS EKM '!$1:$1,0))</f>
        <v>2799900</v>
      </c>
      <c r="E1077" s="22">
        <f>+INDEX('LISTA DE PRECIOS EKM '!B:K,MATCH(C1077,'LISTA DE PRECIOS EKM '!A:A,0),7)</f>
        <v>2909900</v>
      </c>
      <c r="F1077" s="22">
        <f>+INDEX('LISTA DE PRECIOS EKM '!B:K,MATCH(C1077,'LISTA DE PRECIOS EKM '!A:A,0),9)</f>
        <v>3069900</v>
      </c>
      <c r="G1077" s="22" t="str">
        <f>+IF(ISNUMBER(MATCH(C1077,Precios!C:C,0)),"Sí está", "No está")</f>
        <v>No está</v>
      </c>
    </row>
    <row r="1078" spans="1:7" hidden="1">
      <c r="A1078" s="20">
        <v>589105</v>
      </c>
      <c r="B1078" s="22" t="s">
        <v>6358</v>
      </c>
      <c r="C1078" s="22" t="s">
        <v>6367</v>
      </c>
      <c r="D1078" s="63">
        <f>+INDEX('LISTA DE PRECIOS EKM '!A:K,MATCH(C1078,'LISTA DE PRECIOS EKM '!A:A,0),MATCH($D$1,'LISTA DE PRECIOS EKM '!$1:$1,0))</f>
        <v>2799900</v>
      </c>
      <c r="E1078" s="22">
        <f>+INDEX('LISTA DE PRECIOS EKM '!B:K,MATCH(C1078,'LISTA DE PRECIOS EKM '!A:A,0),7)</f>
        <v>2909900</v>
      </c>
      <c r="F1078" s="22">
        <f>+INDEX('LISTA DE PRECIOS EKM '!B:K,MATCH(C1078,'LISTA DE PRECIOS EKM '!A:A,0),9)</f>
        <v>3069900</v>
      </c>
      <c r="G1078" s="22" t="str">
        <f>+IF(ISNUMBER(MATCH(C1078,Precios!C:C,0)),"Sí está", "No está")</f>
        <v>No está</v>
      </c>
    </row>
    <row r="1079" spans="1:7" hidden="1">
      <c r="A1079" s="20">
        <v>686099</v>
      </c>
      <c r="B1079" s="22" t="s">
        <v>6358</v>
      </c>
      <c r="C1079" s="22" t="s">
        <v>6367</v>
      </c>
      <c r="D1079" s="63">
        <f>+INDEX('LISTA DE PRECIOS EKM '!A:K,MATCH(C1079,'LISTA DE PRECIOS EKM '!A:A,0),MATCH($D$1,'LISTA DE PRECIOS EKM '!$1:$1,0))</f>
        <v>2799900</v>
      </c>
      <c r="E1079" s="22">
        <f>+INDEX('LISTA DE PRECIOS EKM '!B:K,MATCH(C1079,'LISTA DE PRECIOS EKM '!A:A,0),7)</f>
        <v>2909900</v>
      </c>
      <c r="F1079" s="22">
        <f>+INDEX('LISTA DE PRECIOS EKM '!B:K,MATCH(C1079,'LISTA DE PRECIOS EKM '!A:A,0),9)</f>
        <v>3069900</v>
      </c>
      <c r="G1079" s="22" t="str">
        <f>+IF(ISNUMBER(MATCH(C1079,Precios!C:C,0)),"Sí está", "No está")</f>
        <v>No está</v>
      </c>
    </row>
    <row r="1080" spans="1:7" hidden="1">
      <c r="A1080" s="20">
        <v>437192</v>
      </c>
      <c r="B1080" s="22" t="s">
        <v>6363</v>
      </c>
      <c r="C1080" s="22" t="s">
        <v>6368</v>
      </c>
      <c r="D1080" s="63">
        <f>+INDEX('LISTA DE PRECIOS EKM '!A:K,MATCH(C1080,'LISTA DE PRECIOS EKM '!A:A,0),MATCH($D$1,'LISTA DE PRECIOS EKM '!$1:$1,0))</f>
        <v>2799900</v>
      </c>
      <c r="E1080" s="22">
        <f>+INDEX('LISTA DE PRECIOS EKM '!B:K,MATCH(C1080,'LISTA DE PRECIOS EKM '!A:A,0),7)</f>
        <v>2909900</v>
      </c>
      <c r="F1080" s="22">
        <f>+INDEX('LISTA DE PRECIOS EKM '!B:K,MATCH(C1080,'LISTA DE PRECIOS EKM '!A:A,0),9)</f>
        <v>3069900</v>
      </c>
      <c r="G1080" s="22" t="str">
        <f>+IF(ISNUMBER(MATCH(C1080,Precios!C:C,0)),"Sí está", "No está")</f>
        <v>No está</v>
      </c>
    </row>
    <row r="1081" spans="1:7" hidden="1">
      <c r="A1081" s="20">
        <v>437193</v>
      </c>
      <c r="B1081" s="22" t="s">
        <v>6363</v>
      </c>
      <c r="C1081" s="22" t="s">
        <v>6368</v>
      </c>
      <c r="D1081" s="63">
        <f>+INDEX('LISTA DE PRECIOS EKM '!A:K,MATCH(C1081,'LISTA DE PRECIOS EKM '!A:A,0),MATCH($D$1,'LISTA DE PRECIOS EKM '!$1:$1,0))</f>
        <v>2799900</v>
      </c>
      <c r="E1081" s="22">
        <f>+INDEX('LISTA DE PRECIOS EKM '!B:K,MATCH(C1081,'LISTA DE PRECIOS EKM '!A:A,0),7)</f>
        <v>2909900</v>
      </c>
      <c r="F1081" s="22">
        <f>+INDEX('LISTA DE PRECIOS EKM '!B:K,MATCH(C1081,'LISTA DE PRECIOS EKM '!A:A,0),9)</f>
        <v>3069900</v>
      </c>
      <c r="G1081" s="22" t="str">
        <f>+IF(ISNUMBER(MATCH(C1081,Precios!C:C,0)),"Sí está", "No está")</f>
        <v>No está</v>
      </c>
    </row>
    <row r="1082" spans="1:7" hidden="1">
      <c r="A1082" s="20">
        <v>437194</v>
      </c>
      <c r="B1082" s="22" t="s">
        <v>6369</v>
      </c>
      <c r="C1082" s="22" t="s">
        <v>6370</v>
      </c>
      <c r="D1082" s="63">
        <f>+INDEX('LISTA DE PRECIOS EKM '!A:K,MATCH(C1082,'LISTA DE PRECIOS EKM '!A:A,0),MATCH($D$1,'LISTA DE PRECIOS EKM '!$1:$1,0))</f>
        <v>2899900</v>
      </c>
      <c r="E1082" s="22">
        <f>+INDEX('LISTA DE PRECIOS EKM '!B:K,MATCH(C1082,'LISTA DE PRECIOS EKM '!A:A,0),7)</f>
        <v>3019900</v>
      </c>
      <c r="F1082" s="22">
        <f>+INDEX('LISTA DE PRECIOS EKM '!B:K,MATCH(C1082,'LISTA DE PRECIOS EKM '!A:A,0),9)</f>
        <v>3179900</v>
      </c>
      <c r="G1082" s="22" t="str">
        <f>+IF(ISNUMBER(MATCH(C1082,Precios!C:C,0)),"Sí está", "No está")</f>
        <v>No está</v>
      </c>
    </row>
    <row r="1083" spans="1:7" hidden="1">
      <c r="A1083" s="20">
        <v>437195</v>
      </c>
      <c r="B1083" s="22" t="s">
        <v>6369</v>
      </c>
      <c r="C1083" s="22" t="s">
        <v>6370</v>
      </c>
      <c r="D1083" s="63">
        <f>+INDEX('LISTA DE PRECIOS EKM '!A:K,MATCH(C1083,'LISTA DE PRECIOS EKM '!A:A,0),MATCH($D$1,'LISTA DE PRECIOS EKM '!$1:$1,0))</f>
        <v>2899900</v>
      </c>
      <c r="E1083" s="22">
        <f>+INDEX('LISTA DE PRECIOS EKM '!B:K,MATCH(C1083,'LISTA DE PRECIOS EKM '!A:A,0),7)</f>
        <v>3019900</v>
      </c>
      <c r="F1083" s="22">
        <f>+INDEX('LISTA DE PRECIOS EKM '!B:K,MATCH(C1083,'LISTA DE PRECIOS EKM '!A:A,0),9)</f>
        <v>3179900</v>
      </c>
      <c r="G1083" s="22" t="str">
        <f>+IF(ISNUMBER(MATCH(C1083,Precios!C:C,0)),"Sí está", "No está")</f>
        <v>No está</v>
      </c>
    </row>
    <row r="1084" spans="1:7" hidden="1">
      <c r="A1084" s="20">
        <v>437271</v>
      </c>
      <c r="B1084" s="22" t="s">
        <v>6369</v>
      </c>
      <c r="C1084" s="22" t="s">
        <v>6371</v>
      </c>
      <c r="D1084" s="63">
        <f>+INDEX('LISTA DE PRECIOS EKM '!A:K,MATCH(C1084,'LISTA DE PRECIOS EKM '!A:A,0),MATCH($D$1,'LISTA DE PRECIOS EKM '!$1:$1,0))</f>
        <v>2899900</v>
      </c>
      <c r="E1084" s="22">
        <f>+INDEX('LISTA DE PRECIOS EKM '!B:K,MATCH(C1084,'LISTA DE PRECIOS EKM '!A:A,0),7)</f>
        <v>3019900</v>
      </c>
      <c r="F1084" s="22">
        <f>+INDEX('LISTA DE PRECIOS EKM '!B:K,MATCH(C1084,'LISTA DE PRECIOS EKM '!A:A,0),9)</f>
        <v>3179900</v>
      </c>
      <c r="G1084" s="22" t="str">
        <f>+IF(ISNUMBER(MATCH(C1084,Precios!C:C,0)),"Sí está", "No está")</f>
        <v>No está</v>
      </c>
    </row>
    <row r="1085" spans="1:7" hidden="1">
      <c r="A1085" s="20">
        <v>437277</v>
      </c>
      <c r="B1085" s="22" t="s">
        <v>6369</v>
      </c>
      <c r="C1085" s="22" t="s">
        <v>6371</v>
      </c>
      <c r="D1085" s="63">
        <f>+INDEX('LISTA DE PRECIOS EKM '!A:K,MATCH(C1085,'LISTA DE PRECIOS EKM '!A:A,0),MATCH($D$1,'LISTA DE PRECIOS EKM '!$1:$1,0))</f>
        <v>2899900</v>
      </c>
      <c r="E1085" s="22">
        <f>+INDEX('LISTA DE PRECIOS EKM '!B:K,MATCH(C1085,'LISTA DE PRECIOS EKM '!A:A,0),7)</f>
        <v>3019900</v>
      </c>
      <c r="F1085" s="22">
        <f>+INDEX('LISTA DE PRECIOS EKM '!B:K,MATCH(C1085,'LISTA DE PRECIOS EKM '!A:A,0),9)</f>
        <v>3179900</v>
      </c>
      <c r="G1085" s="22" t="str">
        <f>+IF(ISNUMBER(MATCH(C1085,Precios!C:C,0)),"Sí está", "No está")</f>
        <v>No está</v>
      </c>
    </row>
    <row r="1086" spans="1:7" hidden="1">
      <c r="A1086" s="20">
        <v>437279</v>
      </c>
      <c r="B1086" s="22" t="s">
        <v>6369</v>
      </c>
      <c r="C1086" s="22" t="s">
        <v>6372</v>
      </c>
      <c r="D1086" s="63">
        <f>+INDEX('LISTA DE PRECIOS EKM '!A:K,MATCH(C1086,'LISTA DE PRECIOS EKM '!A:A,0),MATCH($D$1,'LISTA DE PRECIOS EKM '!$1:$1,0))</f>
        <v>2899900</v>
      </c>
      <c r="E1086" s="22">
        <f>+INDEX('LISTA DE PRECIOS EKM '!B:K,MATCH(C1086,'LISTA DE PRECIOS EKM '!A:A,0),7)</f>
        <v>3019900</v>
      </c>
      <c r="F1086" s="22">
        <f>+INDEX('LISTA DE PRECIOS EKM '!B:K,MATCH(C1086,'LISTA DE PRECIOS EKM '!A:A,0),9)</f>
        <v>3179900</v>
      </c>
      <c r="G1086" s="22" t="str">
        <f>+IF(ISNUMBER(MATCH(C1086,Precios!C:C,0)),"Sí está", "No está")</f>
        <v>No está</v>
      </c>
    </row>
    <row r="1087" spans="1:7" hidden="1">
      <c r="A1087" s="20">
        <v>437281</v>
      </c>
      <c r="B1087" s="22" t="s">
        <v>6369</v>
      </c>
      <c r="C1087" s="22" t="s">
        <v>6372</v>
      </c>
      <c r="D1087" s="63">
        <f>+INDEX('LISTA DE PRECIOS EKM '!A:K,MATCH(C1087,'LISTA DE PRECIOS EKM '!A:A,0),MATCH($D$1,'LISTA DE PRECIOS EKM '!$1:$1,0))</f>
        <v>2899900</v>
      </c>
      <c r="E1087" s="22">
        <f>+INDEX('LISTA DE PRECIOS EKM '!B:K,MATCH(C1087,'LISTA DE PRECIOS EKM '!A:A,0),7)</f>
        <v>3019900</v>
      </c>
      <c r="F1087" s="22">
        <f>+INDEX('LISTA DE PRECIOS EKM '!B:K,MATCH(C1087,'LISTA DE PRECIOS EKM '!A:A,0),9)</f>
        <v>3179900</v>
      </c>
      <c r="G1087" s="22" t="str">
        <f>+IF(ISNUMBER(MATCH(C1087,Precios!C:C,0)),"Sí está", "No está")</f>
        <v>No está</v>
      </c>
    </row>
    <row r="1088" spans="1:7" hidden="1">
      <c r="A1088" s="20">
        <v>438041</v>
      </c>
      <c r="B1088" s="22" t="s">
        <v>6369</v>
      </c>
      <c r="C1088" s="22" t="s">
        <v>6373</v>
      </c>
      <c r="D1088" s="63">
        <f>+INDEX('LISTA DE PRECIOS EKM '!A:K,MATCH(C1088,'LISTA DE PRECIOS EKM '!A:A,0),MATCH($D$1,'LISTA DE PRECIOS EKM '!$1:$1,0))</f>
        <v>2899900</v>
      </c>
      <c r="E1088" s="22">
        <f>+INDEX('LISTA DE PRECIOS EKM '!B:K,MATCH(C1088,'LISTA DE PRECIOS EKM '!A:A,0),7)</f>
        <v>3019900</v>
      </c>
      <c r="F1088" s="22">
        <f>+INDEX('LISTA DE PRECIOS EKM '!B:K,MATCH(C1088,'LISTA DE PRECIOS EKM '!A:A,0),9)</f>
        <v>3179900</v>
      </c>
      <c r="G1088" s="22" t="str">
        <f>+IF(ISNUMBER(MATCH(C1088,Precios!C:C,0)),"Sí está", "No está")</f>
        <v>No está</v>
      </c>
    </row>
    <row r="1089" spans="1:7" hidden="1">
      <c r="A1089" s="20">
        <v>438042</v>
      </c>
      <c r="B1089" s="22" t="s">
        <v>6369</v>
      </c>
      <c r="C1089" s="22" t="s">
        <v>6373</v>
      </c>
      <c r="D1089" s="63">
        <f>+INDEX('LISTA DE PRECIOS EKM '!A:K,MATCH(C1089,'LISTA DE PRECIOS EKM '!A:A,0),MATCH($D$1,'LISTA DE PRECIOS EKM '!$1:$1,0))</f>
        <v>2899900</v>
      </c>
      <c r="E1089" s="22">
        <f>+INDEX('LISTA DE PRECIOS EKM '!B:K,MATCH(C1089,'LISTA DE PRECIOS EKM '!A:A,0),7)</f>
        <v>3019900</v>
      </c>
      <c r="F1089" s="22">
        <f>+INDEX('LISTA DE PRECIOS EKM '!B:K,MATCH(C1089,'LISTA DE PRECIOS EKM '!A:A,0),9)</f>
        <v>3179900</v>
      </c>
      <c r="G1089" s="22" t="str">
        <f>+IF(ISNUMBER(MATCH(C1089,Precios!C:C,0)),"Sí está", "No está")</f>
        <v>No está</v>
      </c>
    </row>
    <row r="1090" spans="1:7" hidden="1">
      <c r="A1090" s="20">
        <v>438091</v>
      </c>
      <c r="B1090" s="22" t="s">
        <v>6374</v>
      </c>
      <c r="C1090" s="22" t="s">
        <v>6375</v>
      </c>
      <c r="D1090" s="63">
        <f>+INDEX('LISTA DE PRECIOS EKM '!A:K,MATCH(C1090,'LISTA DE PRECIOS EKM '!A:A,0),MATCH($D$1,'LISTA DE PRECIOS EKM '!$1:$1,0))</f>
        <v>2399900</v>
      </c>
      <c r="E1090" s="22">
        <f>+INDEX('LISTA DE PRECIOS EKM '!B:K,MATCH(C1090,'LISTA DE PRECIOS EKM '!A:A,0),7)</f>
        <v>2499900</v>
      </c>
      <c r="F1090" s="22">
        <f>+INDEX('LISTA DE PRECIOS EKM '!B:K,MATCH(C1090,'LISTA DE PRECIOS EKM '!A:A,0),9)</f>
        <v>2629900</v>
      </c>
      <c r="G1090" s="22" t="str">
        <f>+IF(ISNUMBER(MATCH(C1090,Precios!C:C,0)),"Sí está", "No está")</f>
        <v>No está</v>
      </c>
    </row>
    <row r="1091" spans="1:7" hidden="1">
      <c r="A1091" s="20">
        <v>438093</v>
      </c>
      <c r="B1091" s="22" t="s">
        <v>6374</v>
      </c>
      <c r="C1091" s="22" t="s">
        <v>6375</v>
      </c>
      <c r="D1091" s="63">
        <f>+INDEX('LISTA DE PRECIOS EKM '!A:K,MATCH(C1091,'LISTA DE PRECIOS EKM '!A:A,0),MATCH($D$1,'LISTA DE PRECIOS EKM '!$1:$1,0))</f>
        <v>2399900</v>
      </c>
      <c r="E1091" s="22">
        <f>+INDEX('LISTA DE PRECIOS EKM '!B:K,MATCH(C1091,'LISTA DE PRECIOS EKM '!A:A,0),7)</f>
        <v>2499900</v>
      </c>
      <c r="F1091" s="22">
        <f>+INDEX('LISTA DE PRECIOS EKM '!B:K,MATCH(C1091,'LISTA DE PRECIOS EKM '!A:A,0),9)</f>
        <v>2629900</v>
      </c>
      <c r="G1091" s="22" t="str">
        <f>+IF(ISNUMBER(MATCH(C1091,Precios!C:C,0)),"Sí está", "No está")</f>
        <v>No está</v>
      </c>
    </row>
    <row r="1092" spans="1:7" hidden="1">
      <c r="A1092" s="20">
        <v>438095</v>
      </c>
      <c r="B1092" s="22" t="s">
        <v>6376</v>
      </c>
      <c r="C1092" s="22" t="s">
        <v>6377</v>
      </c>
      <c r="D1092" s="63">
        <f>+INDEX('LISTA DE PRECIOS EKM '!A:K,MATCH(C1092,'LISTA DE PRECIOS EKM '!A:A,0),MATCH($D$1,'LISTA DE PRECIOS EKM '!$1:$1,0))</f>
        <v>2399900</v>
      </c>
      <c r="E1092" s="22">
        <f>+INDEX('LISTA DE PRECIOS EKM '!B:K,MATCH(C1092,'LISTA DE PRECIOS EKM '!A:A,0),7)</f>
        <v>2499900</v>
      </c>
      <c r="F1092" s="22">
        <f>+INDEX('LISTA DE PRECIOS EKM '!B:K,MATCH(C1092,'LISTA DE PRECIOS EKM '!A:A,0),9)</f>
        <v>2629900</v>
      </c>
      <c r="G1092" s="22" t="str">
        <f>+IF(ISNUMBER(MATCH(C1092,Precios!C:C,0)),"Sí está", "No está")</f>
        <v>No está</v>
      </c>
    </row>
    <row r="1093" spans="1:7" hidden="1">
      <c r="A1093" s="20">
        <v>438097</v>
      </c>
      <c r="B1093" s="22" t="s">
        <v>6376</v>
      </c>
      <c r="C1093" s="22" t="s">
        <v>6377</v>
      </c>
      <c r="D1093" s="63">
        <f>+INDEX('LISTA DE PRECIOS EKM '!A:K,MATCH(C1093,'LISTA DE PRECIOS EKM '!A:A,0),MATCH($D$1,'LISTA DE PRECIOS EKM '!$1:$1,0))</f>
        <v>2399900</v>
      </c>
      <c r="E1093" s="22">
        <f>+INDEX('LISTA DE PRECIOS EKM '!B:K,MATCH(C1093,'LISTA DE PRECIOS EKM '!A:A,0),7)</f>
        <v>2499900</v>
      </c>
      <c r="F1093" s="22">
        <f>+INDEX('LISTA DE PRECIOS EKM '!B:K,MATCH(C1093,'LISTA DE PRECIOS EKM '!A:A,0),9)</f>
        <v>2629900</v>
      </c>
      <c r="G1093" s="22" t="str">
        <f>+IF(ISNUMBER(MATCH(C1093,Precios!C:C,0)),"Sí está", "No está")</f>
        <v>No está</v>
      </c>
    </row>
    <row r="1094" spans="1:7" hidden="1">
      <c r="A1094" s="20">
        <v>438100</v>
      </c>
      <c r="B1094" s="22" t="s">
        <v>6378</v>
      </c>
      <c r="C1094" s="22" t="s">
        <v>6379</v>
      </c>
      <c r="D1094" s="63">
        <f>+INDEX('LISTA DE PRECIOS EKM '!A:K,MATCH(C1094,'LISTA DE PRECIOS EKM '!A:A,0),MATCH($D$1,'LISTA DE PRECIOS EKM '!$1:$1,0))</f>
        <v>2499900</v>
      </c>
      <c r="E1094" s="22">
        <f>+INDEX('LISTA DE PRECIOS EKM '!B:K,MATCH(C1094,'LISTA DE PRECIOS EKM '!A:A,0),7)</f>
        <v>2599900</v>
      </c>
      <c r="F1094" s="22">
        <f>+INDEX('LISTA DE PRECIOS EKM '!B:K,MATCH(C1094,'LISTA DE PRECIOS EKM '!A:A,0),9)</f>
        <v>2739900</v>
      </c>
      <c r="G1094" s="22" t="str">
        <f>+IF(ISNUMBER(MATCH(C1094,Precios!C:C,0)),"Sí está", "No está")</f>
        <v>No está</v>
      </c>
    </row>
    <row r="1095" spans="1:7" hidden="1">
      <c r="A1095" s="20">
        <v>438101</v>
      </c>
      <c r="B1095" s="22" t="s">
        <v>6378</v>
      </c>
      <c r="C1095" s="22" t="s">
        <v>6379</v>
      </c>
      <c r="D1095" s="63">
        <f>+INDEX('LISTA DE PRECIOS EKM '!A:K,MATCH(C1095,'LISTA DE PRECIOS EKM '!A:A,0),MATCH($D$1,'LISTA DE PRECIOS EKM '!$1:$1,0))</f>
        <v>2499900</v>
      </c>
      <c r="E1095" s="22">
        <f>+INDEX('LISTA DE PRECIOS EKM '!B:K,MATCH(C1095,'LISTA DE PRECIOS EKM '!A:A,0),7)</f>
        <v>2599900</v>
      </c>
      <c r="F1095" s="22">
        <f>+INDEX('LISTA DE PRECIOS EKM '!B:K,MATCH(C1095,'LISTA DE PRECIOS EKM '!A:A,0),9)</f>
        <v>2739900</v>
      </c>
      <c r="G1095" s="22" t="str">
        <f>+IF(ISNUMBER(MATCH(C1095,Precios!C:C,0)),"Sí está", "No está")</f>
        <v>No está</v>
      </c>
    </row>
    <row r="1096" spans="1:7" hidden="1">
      <c r="A1096" s="20">
        <v>438104</v>
      </c>
      <c r="B1096" s="22" t="s">
        <v>6380</v>
      </c>
      <c r="C1096" s="22" t="s">
        <v>6381</v>
      </c>
      <c r="D1096" s="63">
        <f>+INDEX('LISTA DE PRECIOS EKM '!A:K,MATCH(C1096,'LISTA DE PRECIOS EKM '!A:A,0),MATCH($D$1,'LISTA DE PRECIOS EKM '!$1:$1,0))</f>
        <v>2499900</v>
      </c>
      <c r="E1096" s="22">
        <f>+INDEX('LISTA DE PRECIOS EKM '!B:K,MATCH(C1096,'LISTA DE PRECIOS EKM '!A:A,0),7)</f>
        <v>2599900</v>
      </c>
      <c r="F1096" s="22">
        <f>+INDEX('LISTA DE PRECIOS EKM '!B:K,MATCH(C1096,'LISTA DE PRECIOS EKM '!A:A,0),9)</f>
        <v>2739900</v>
      </c>
      <c r="G1096" s="22" t="str">
        <f>+IF(ISNUMBER(MATCH(C1096,Precios!C:C,0)),"Sí está", "No está")</f>
        <v>No está</v>
      </c>
    </row>
    <row r="1097" spans="1:7" hidden="1">
      <c r="A1097" s="20">
        <v>438114</v>
      </c>
      <c r="B1097" s="22" t="s">
        <v>6380</v>
      </c>
      <c r="C1097" s="22" t="s">
        <v>6381</v>
      </c>
      <c r="D1097" s="63">
        <f>+INDEX('LISTA DE PRECIOS EKM '!A:K,MATCH(C1097,'LISTA DE PRECIOS EKM '!A:A,0),MATCH($D$1,'LISTA DE PRECIOS EKM '!$1:$1,0))</f>
        <v>2499900</v>
      </c>
      <c r="E1097" s="22">
        <f>+INDEX('LISTA DE PRECIOS EKM '!B:K,MATCH(C1097,'LISTA DE PRECIOS EKM '!A:A,0),7)</f>
        <v>2599900</v>
      </c>
      <c r="F1097" s="22">
        <f>+INDEX('LISTA DE PRECIOS EKM '!B:K,MATCH(C1097,'LISTA DE PRECIOS EKM '!A:A,0),9)</f>
        <v>2739900</v>
      </c>
      <c r="G1097" s="22" t="str">
        <f>+IF(ISNUMBER(MATCH(C1097,Precios!C:C,0)),"Sí está", "No está")</f>
        <v>No está</v>
      </c>
    </row>
    <row r="1098" spans="1:7" hidden="1">
      <c r="A1098" s="20">
        <v>438115</v>
      </c>
      <c r="B1098" s="22" t="s">
        <v>6382</v>
      </c>
      <c r="C1098" s="22" t="s">
        <v>6383</v>
      </c>
      <c r="D1098" s="63">
        <f>+INDEX('LISTA DE PRECIOS EKM '!A:K,MATCH(C1098,'LISTA DE PRECIOS EKM '!A:A,0),MATCH($D$1,'LISTA DE PRECIOS EKM '!$1:$1,0))</f>
        <v>2499900</v>
      </c>
      <c r="E1098" s="22">
        <f>+INDEX('LISTA DE PRECIOS EKM '!B:K,MATCH(C1098,'LISTA DE PRECIOS EKM '!A:A,0),7)</f>
        <v>2599900</v>
      </c>
      <c r="F1098" s="22">
        <f>+INDEX('LISTA DE PRECIOS EKM '!B:K,MATCH(C1098,'LISTA DE PRECIOS EKM '!A:A,0),9)</f>
        <v>2739900</v>
      </c>
      <c r="G1098" s="22" t="str">
        <f>+IF(ISNUMBER(MATCH(C1098,Precios!C:C,0)),"Sí está", "No está")</f>
        <v>No está</v>
      </c>
    </row>
    <row r="1099" spans="1:7" hidden="1">
      <c r="A1099" s="20">
        <v>438116</v>
      </c>
      <c r="B1099" s="22" t="s">
        <v>6382</v>
      </c>
      <c r="C1099" s="22" t="s">
        <v>6383</v>
      </c>
      <c r="D1099" s="63">
        <f>+INDEX('LISTA DE PRECIOS EKM '!A:K,MATCH(C1099,'LISTA DE PRECIOS EKM '!A:A,0),MATCH($D$1,'LISTA DE PRECIOS EKM '!$1:$1,0))</f>
        <v>2499900</v>
      </c>
      <c r="E1099" s="22">
        <f>+INDEX('LISTA DE PRECIOS EKM '!B:K,MATCH(C1099,'LISTA DE PRECIOS EKM '!A:A,0),7)</f>
        <v>2599900</v>
      </c>
      <c r="F1099" s="22">
        <f>+INDEX('LISTA DE PRECIOS EKM '!B:K,MATCH(C1099,'LISTA DE PRECIOS EKM '!A:A,0),9)</f>
        <v>2739900</v>
      </c>
      <c r="G1099" s="22" t="str">
        <f>+IF(ISNUMBER(MATCH(C1099,Precios!C:C,0)),"Sí está", "No está")</f>
        <v>No está</v>
      </c>
    </row>
    <row r="1100" spans="1:7" hidden="1">
      <c r="A1100" s="20">
        <v>438117</v>
      </c>
      <c r="B1100" s="22" t="s">
        <v>6384</v>
      </c>
      <c r="C1100" s="22" t="s">
        <v>6385</v>
      </c>
      <c r="D1100" s="63">
        <f>+INDEX('LISTA DE PRECIOS EKM '!A:K,MATCH(C1100,'LISTA DE PRECIOS EKM '!A:A,0),MATCH($D$1,'LISTA DE PRECIOS EKM '!$1:$1,0))</f>
        <v>2499900</v>
      </c>
      <c r="E1100" s="22">
        <f>+INDEX('LISTA DE PRECIOS EKM '!B:K,MATCH(C1100,'LISTA DE PRECIOS EKM '!A:A,0),7)</f>
        <v>2599900</v>
      </c>
      <c r="F1100" s="22">
        <f>+INDEX('LISTA DE PRECIOS EKM '!B:K,MATCH(C1100,'LISTA DE PRECIOS EKM '!A:A,0),9)</f>
        <v>2739900</v>
      </c>
      <c r="G1100" s="22" t="str">
        <f>+IF(ISNUMBER(MATCH(C1100,Precios!C:C,0)),"Sí está", "No está")</f>
        <v>No está</v>
      </c>
    </row>
    <row r="1101" spans="1:7" hidden="1">
      <c r="A1101" s="20">
        <v>438118</v>
      </c>
      <c r="B1101" s="22" t="s">
        <v>6384</v>
      </c>
      <c r="C1101" s="22" t="s">
        <v>6385</v>
      </c>
      <c r="D1101" s="63">
        <f>+INDEX('LISTA DE PRECIOS EKM '!A:K,MATCH(C1101,'LISTA DE PRECIOS EKM '!A:A,0),MATCH($D$1,'LISTA DE PRECIOS EKM '!$1:$1,0))</f>
        <v>2499900</v>
      </c>
      <c r="E1101" s="22">
        <f>+INDEX('LISTA DE PRECIOS EKM '!B:K,MATCH(C1101,'LISTA DE PRECIOS EKM '!A:A,0),7)</f>
        <v>2599900</v>
      </c>
      <c r="F1101" s="22">
        <f>+INDEX('LISTA DE PRECIOS EKM '!B:K,MATCH(C1101,'LISTA DE PRECIOS EKM '!A:A,0),9)</f>
        <v>2739900</v>
      </c>
      <c r="G1101" s="22" t="str">
        <f>+IF(ISNUMBER(MATCH(C1101,Precios!C:C,0)),"Sí está", "No está")</f>
        <v>No está</v>
      </c>
    </row>
    <row r="1102" spans="1:7" hidden="1">
      <c r="A1102" s="20">
        <v>438119</v>
      </c>
      <c r="B1102" s="22" t="s">
        <v>6386</v>
      </c>
      <c r="C1102" s="22" t="s">
        <v>6387</v>
      </c>
      <c r="D1102" s="63">
        <f>+INDEX('LISTA DE PRECIOS EKM '!A:K,MATCH(C1102,'LISTA DE PRECIOS EKM '!A:A,0),MATCH($D$1,'LISTA DE PRECIOS EKM '!$1:$1,0))</f>
        <v>2499900</v>
      </c>
      <c r="E1102" s="22">
        <f>+INDEX('LISTA DE PRECIOS EKM '!B:K,MATCH(C1102,'LISTA DE PRECIOS EKM '!A:A,0),7)</f>
        <v>2599900</v>
      </c>
      <c r="F1102" s="22">
        <f>+INDEX('LISTA DE PRECIOS EKM '!B:K,MATCH(C1102,'LISTA DE PRECIOS EKM '!A:A,0),9)</f>
        <v>2739900</v>
      </c>
      <c r="G1102" s="22" t="str">
        <f>+IF(ISNUMBER(MATCH(C1102,Precios!C:C,0)),"Sí está", "No está")</f>
        <v>No está</v>
      </c>
    </row>
    <row r="1103" spans="1:7" hidden="1">
      <c r="A1103" s="20">
        <v>438120</v>
      </c>
      <c r="B1103" s="22" t="s">
        <v>6386</v>
      </c>
      <c r="C1103" s="22" t="s">
        <v>6387</v>
      </c>
      <c r="D1103" s="63">
        <f>+INDEX('LISTA DE PRECIOS EKM '!A:K,MATCH(C1103,'LISTA DE PRECIOS EKM '!A:A,0),MATCH($D$1,'LISTA DE PRECIOS EKM '!$1:$1,0))</f>
        <v>2499900</v>
      </c>
      <c r="E1103" s="22">
        <f>+INDEX('LISTA DE PRECIOS EKM '!B:K,MATCH(C1103,'LISTA DE PRECIOS EKM '!A:A,0),7)</f>
        <v>2599900</v>
      </c>
      <c r="F1103" s="22">
        <f>+INDEX('LISTA DE PRECIOS EKM '!B:K,MATCH(C1103,'LISTA DE PRECIOS EKM '!A:A,0),9)</f>
        <v>2739900</v>
      </c>
      <c r="G1103" s="22" t="str">
        <f>+IF(ISNUMBER(MATCH(C1103,Precios!C:C,0)),"Sí está", "No está")</f>
        <v>No está</v>
      </c>
    </row>
    <row r="1104" spans="1:7" hidden="1">
      <c r="A1104" s="20">
        <v>438122</v>
      </c>
      <c r="B1104" s="22" t="s">
        <v>6388</v>
      </c>
      <c r="C1104" s="22" t="s">
        <v>6389</v>
      </c>
      <c r="D1104" s="63">
        <f>+INDEX('LISTA DE PRECIOS EKM '!A:K,MATCH(C1104,'LISTA DE PRECIOS EKM '!A:A,0),MATCH($D$1,'LISTA DE PRECIOS EKM '!$1:$1,0))</f>
        <v>2499900</v>
      </c>
      <c r="E1104" s="22">
        <f>+INDEX('LISTA DE PRECIOS EKM '!B:K,MATCH(C1104,'LISTA DE PRECIOS EKM '!A:A,0),7)</f>
        <v>2599900</v>
      </c>
      <c r="F1104" s="22">
        <f>+INDEX('LISTA DE PRECIOS EKM '!B:K,MATCH(C1104,'LISTA DE PRECIOS EKM '!A:A,0),9)</f>
        <v>2739900</v>
      </c>
      <c r="G1104" s="22" t="str">
        <f>+IF(ISNUMBER(MATCH(C1104,Precios!C:C,0)),"Sí está", "No está")</f>
        <v>No está</v>
      </c>
    </row>
    <row r="1105" spans="1:7" hidden="1">
      <c r="A1105" s="20">
        <v>438124</v>
      </c>
      <c r="B1105" s="22" t="s">
        <v>6388</v>
      </c>
      <c r="C1105" s="22" t="s">
        <v>6389</v>
      </c>
      <c r="D1105" s="63">
        <f>+INDEX('LISTA DE PRECIOS EKM '!A:K,MATCH(C1105,'LISTA DE PRECIOS EKM '!A:A,0),MATCH($D$1,'LISTA DE PRECIOS EKM '!$1:$1,0))</f>
        <v>2499900</v>
      </c>
      <c r="E1105" s="22">
        <f>+INDEX('LISTA DE PRECIOS EKM '!B:K,MATCH(C1105,'LISTA DE PRECIOS EKM '!A:A,0),7)</f>
        <v>2599900</v>
      </c>
      <c r="F1105" s="22">
        <f>+INDEX('LISTA DE PRECIOS EKM '!B:K,MATCH(C1105,'LISTA DE PRECIOS EKM '!A:A,0),9)</f>
        <v>2739900</v>
      </c>
      <c r="G1105" s="22" t="str">
        <f>+IF(ISNUMBER(MATCH(C1105,Precios!C:C,0)),"Sí está", "No está")</f>
        <v>No está</v>
      </c>
    </row>
    <row r="1106" spans="1:7" hidden="1">
      <c r="A1106" s="20">
        <v>438125</v>
      </c>
      <c r="B1106" s="22" t="s">
        <v>6390</v>
      </c>
      <c r="C1106" s="22" t="s">
        <v>6391</v>
      </c>
      <c r="D1106" s="63">
        <f>+INDEX('LISTA DE PRECIOS EKM '!A:K,MATCH(C1106,'LISTA DE PRECIOS EKM '!A:A,0),MATCH($D$1,'LISTA DE PRECIOS EKM '!$1:$1,0))</f>
        <v>2199900</v>
      </c>
      <c r="E1106" s="22">
        <f>+INDEX('LISTA DE PRECIOS EKM '!B:K,MATCH(C1106,'LISTA DE PRECIOS EKM '!A:A,0),7)</f>
        <v>2289900</v>
      </c>
      <c r="F1106" s="22">
        <f>+INDEX('LISTA DE PRECIOS EKM '!B:K,MATCH(C1106,'LISTA DE PRECIOS EKM '!A:A,0),9)</f>
        <v>2409900</v>
      </c>
      <c r="G1106" s="22" t="str">
        <f>+IF(ISNUMBER(MATCH(C1106,Precios!C:C,0)),"Sí está", "No está")</f>
        <v>No está</v>
      </c>
    </row>
    <row r="1107" spans="1:7" hidden="1">
      <c r="A1107" s="20">
        <v>438127</v>
      </c>
      <c r="B1107" s="22" t="s">
        <v>6390</v>
      </c>
      <c r="C1107" s="22" t="s">
        <v>6391</v>
      </c>
      <c r="D1107" s="63">
        <f>+INDEX('LISTA DE PRECIOS EKM '!A:K,MATCH(C1107,'LISTA DE PRECIOS EKM '!A:A,0),MATCH($D$1,'LISTA DE PRECIOS EKM '!$1:$1,0))</f>
        <v>2199900</v>
      </c>
      <c r="E1107" s="22">
        <f>+INDEX('LISTA DE PRECIOS EKM '!B:K,MATCH(C1107,'LISTA DE PRECIOS EKM '!A:A,0),7)</f>
        <v>2289900</v>
      </c>
      <c r="F1107" s="22">
        <f>+INDEX('LISTA DE PRECIOS EKM '!B:K,MATCH(C1107,'LISTA DE PRECIOS EKM '!A:A,0),9)</f>
        <v>2409900</v>
      </c>
      <c r="G1107" s="22" t="str">
        <f>+IF(ISNUMBER(MATCH(C1107,Precios!C:C,0)),"Sí está", "No está")</f>
        <v>No está</v>
      </c>
    </row>
    <row r="1108" spans="1:7" hidden="1">
      <c r="A1108" s="20">
        <v>438145</v>
      </c>
      <c r="B1108" s="22" t="s">
        <v>6392</v>
      </c>
      <c r="C1108" s="22" t="s">
        <v>6393</v>
      </c>
      <c r="D1108" s="63">
        <f>+INDEX('LISTA DE PRECIOS EKM '!A:K,MATCH(C1108,'LISTA DE PRECIOS EKM '!A:A,0),MATCH($D$1,'LISTA DE PRECIOS EKM '!$1:$1,0))</f>
        <v>2199900</v>
      </c>
      <c r="E1108" s="22">
        <f>+INDEX('LISTA DE PRECIOS EKM '!B:K,MATCH(C1108,'LISTA DE PRECIOS EKM '!A:A,0),7)</f>
        <v>2289900</v>
      </c>
      <c r="F1108" s="22">
        <f>+INDEX('LISTA DE PRECIOS EKM '!B:K,MATCH(C1108,'LISTA DE PRECIOS EKM '!A:A,0),9)</f>
        <v>2409900</v>
      </c>
      <c r="G1108" s="22" t="str">
        <f>+IF(ISNUMBER(MATCH(C1108,Precios!C:C,0)),"Sí está", "No está")</f>
        <v>No está</v>
      </c>
    </row>
    <row r="1109" spans="1:7" hidden="1">
      <c r="A1109" s="20">
        <v>450121</v>
      </c>
      <c r="B1109" s="22" t="s">
        <v>6392</v>
      </c>
      <c r="C1109" s="22" t="s">
        <v>6393</v>
      </c>
      <c r="D1109" s="63">
        <f>+INDEX('LISTA DE PRECIOS EKM '!A:K,MATCH(C1109,'LISTA DE PRECIOS EKM '!A:A,0),MATCH($D$1,'LISTA DE PRECIOS EKM '!$1:$1,0))</f>
        <v>2199900</v>
      </c>
      <c r="E1109" s="22">
        <f>+INDEX('LISTA DE PRECIOS EKM '!B:K,MATCH(C1109,'LISTA DE PRECIOS EKM '!A:A,0),7)</f>
        <v>2289900</v>
      </c>
      <c r="F1109" s="22">
        <f>+INDEX('LISTA DE PRECIOS EKM '!B:K,MATCH(C1109,'LISTA DE PRECIOS EKM '!A:A,0),9)</f>
        <v>2409900</v>
      </c>
      <c r="G1109" s="22" t="str">
        <f>+IF(ISNUMBER(MATCH(C1109,Precios!C:C,0)),"Sí está", "No está")</f>
        <v>No está</v>
      </c>
    </row>
    <row r="1110" spans="1:7" hidden="1">
      <c r="A1110" s="20">
        <v>450125</v>
      </c>
      <c r="B1110" s="22" t="s">
        <v>6394</v>
      </c>
      <c r="C1110" s="22" t="s">
        <v>6395</v>
      </c>
      <c r="D1110" s="63">
        <f>+INDEX('LISTA DE PRECIOS EKM '!A:K,MATCH(C1110,'LISTA DE PRECIOS EKM '!A:A,0),MATCH($D$1,'LISTA DE PRECIOS EKM '!$1:$1,0))</f>
        <v>2629900</v>
      </c>
      <c r="E1110" s="22">
        <f>+INDEX('LISTA DE PRECIOS EKM '!B:K,MATCH(C1110,'LISTA DE PRECIOS EKM '!A:A,0),7)</f>
        <v>2739900</v>
      </c>
      <c r="F1110" s="22">
        <f>+INDEX('LISTA DE PRECIOS EKM '!B:K,MATCH(C1110,'LISTA DE PRECIOS EKM '!A:A,0),9)</f>
        <v>2889900</v>
      </c>
      <c r="G1110" s="22" t="str">
        <f>+IF(ISNUMBER(MATCH(C1110,Precios!C:C,0)),"Sí está", "No está")</f>
        <v>No está</v>
      </c>
    </row>
    <row r="1111" spans="1:7" hidden="1">
      <c r="A1111" s="20">
        <v>450128</v>
      </c>
      <c r="B1111" s="22" t="s">
        <v>6394</v>
      </c>
      <c r="C1111" s="22" t="s">
        <v>6395</v>
      </c>
      <c r="D1111" s="63">
        <f>+INDEX('LISTA DE PRECIOS EKM '!A:K,MATCH(C1111,'LISTA DE PRECIOS EKM '!A:A,0),MATCH($D$1,'LISTA DE PRECIOS EKM '!$1:$1,0))</f>
        <v>2629900</v>
      </c>
      <c r="E1111" s="22">
        <f>+INDEX('LISTA DE PRECIOS EKM '!B:K,MATCH(C1111,'LISTA DE PRECIOS EKM '!A:A,0),7)</f>
        <v>2739900</v>
      </c>
      <c r="F1111" s="22">
        <f>+INDEX('LISTA DE PRECIOS EKM '!B:K,MATCH(C1111,'LISTA DE PRECIOS EKM '!A:A,0),9)</f>
        <v>2889900</v>
      </c>
      <c r="G1111" s="22" t="str">
        <f>+IF(ISNUMBER(MATCH(C1111,Precios!C:C,0)),"Sí está", "No está")</f>
        <v>No está</v>
      </c>
    </row>
    <row r="1112" spans="1:7" hidden="1">
      <c r="A1112" s="20">
        <v>450131</v>
      </c>
      <c r="B1112" s="22" t="s">
        <v>6396</v>
      </c>
      <c r="C1112" s="22" t="s">
        <v>6397</v>
      </c>
      <c r="D1112" s="63">
        <f>+INDEX('LISTA DE PRECIOS EKM '!A:K,MATCH(C1112,'LISTA DE PRECIOS EKM '!A:A,0),MATCH($D$1,'LISTA DE PRECIOS EKM '!$1:$1,0))</f>
        <v>2709900</v>
      </c>
      <c r="E1112" s="22">
        <f>+INDEX('LISTA DE PRECIOS EKM '!B:K,MATCH(C1112,'LISTA DE PRECIOS EKM '!A:A,0),7)</f>
        <v>2819900</v>
      </c>
      <c r="F1112" s="22">
        <f>+INDEX('LISTA DE PRECIOS EKM '!B:K,MATCH(C1112,'LISTA DE PRECIOS EKM '!A:A,0),9)</f>
        <v>2979900</v>
      </c>
      <c r="G1112" s="22" t="str">
        <f>+IF(ISNUMBER(MATCH(C1112,Precios!C:C,0)),"Sí está", "No está")</f>
        <v>No está</v>
      </c>
    </row>
    <row r="1113" spans="1:7" hidden="1">
      <c r="A1113" s="20">
        <v>450132</v>
      </c>
      <c r="B1113" s="22" t="s">
        <v>6396</v>
      </c>
      <c r="C1113" s="22" t="s">
        <v>6397</v>
      </c>
      <c r="D1113" s="63">
        <f>+INDEX('LISTA DE PRECIOS EKM '!A:K,MATCH(C1113,'LISTA DE PRECIOS EKM '!A:A,0),MATCH($D$1,'LISTA DE PRECIOS EKM '!$1:$1,0))</f>
        <v>2709900</v>
      </c>
      <c r="E1113" s="22">
        <f>+INDEX('LISTA DE PRECIOS EKM '!B:K,MATCH(C1113,'LISTA DE PRECIOS EKM '!A:A,0),7)</f>
        <v>2819900</v>
      </c>
      <c r="F1113" s="22">
        <f>+INDEX('LISTA DE PRECIOS EKM '!B:K,MATCH(C1113,'LISTA DE PRECIOS EKM '!A:A,0),9)</f>
        <v>2979900</v>
      </c>
      <c r="G1113" s="22" t="str">
        <f>+IF(ISNUMBER(MATCH(C1113,Precios!C:C,0)),"Sí está", "No está")</f>
        <v>No está</v>
      </c>
    </row>
    <row r="1114" spans="1:7" hidden="1">
      <c r="A1114" s="20">
        <v>450133</v>
      </c>
      <c r="B1114" s="22" t="s">
        <v>6398</v>
      </c>
      <c r="C1114" s="22" t="s">
        <v>6399</v>
      </c>
      <c r="D1114" s="63">
        <f>+INDEX('LISTA DE PRECIOS EKM '!A:K,MATCH(C1114,'LISTA DE PRECIOS EKM '!A:A,0),MATCH($D$1,'LISTA DE PRECIOS EKM '!$1:$1,0))</f>
        <v>2709900</v>
      </c>
      <c r="E1114" s="22">
        <f>+INDEX('LISTA DE PRECIOS EKM '!B:K,MATCH(C1114,'LISTA DE PRECIOS EKM '!A:A,0),7)</f>
        <v>2819900</v>
      </c>
      <c r="F1114" s="22">
        <f>+INDEX('LISTA DE PRECIOS EKM '!B:K,MATCH(C1114,'LISTA DE PRECIOS EKM '!A:A,0),9)</f>
        <v>2979900</v>
      </c>
      <c r="G1114" s="22" t="str">
        <f>+IF(ISNUMBER(MATCH(C1114,Precios!C:C,0)),"Sí está", "No está")</f>
        <v>No está</v>
      </c>
    </row>
    <row r="1115" spans="1:7" hidden="1">
      <c r="A1115" s="20">
        <v>450134</v>
      </c>
      <c r="B1115" s="22" t="s">
        <v>6398</v>
      </c>
      <c r="C1115" s="22" t="s">
        <v>6399</v>
      </c>
      <c r="D1115" s="63">
        <f>+INDEX('LISTA DE PRECIOS EKM '!A:K,MATCH(C1115,'LISTA DE PRECIOS EKM '!A:A,0),MATCH($D$1,'LISTA DE PRECIOS EKM '!$1:$1,0))</f>
        <v>2709900</v>
      </c>
      <c r="E1115" s="22">
        <f>+INDEX('LISTA DE PRECIOS EKM '!B:K,MATCH(C1115,'LISTA DE PRECIOS EKM '!A:A,0),7)</f>
        <v>2819900</v>
      </c>
      <c r="F1115" s="22">
        <f>+INDEX('LISTA DE PRECIOS EKM '!B:K,MATCH(C1115,'LISTA DE PRECIOS EKM '!A:A,0),9)</f>
        <v>2979900</v>
      </c>
      <c r="G1115" s="22" t="str">
        <f>+IF(ISNUMBER(MATCH(C1115,Precios!C:C,0)),"Sí está", "No está")</f>
        <v>No está</v>
      </c>
    </row>
    <row r="1116" spans="1:7" hidden="1">
      <c r="A1116" s="20">
        <v>450135</v>
      </c>
      <c r="B1116" s="22" t="s">
        <v>6400</v>
      </c>
      <c r="C1116" s="22" t="s">
        <v>6401</v>
      </c>
      <c r="D1116" s="63">
        <f>+INDEX('LISTA DE PRECIOS EKM '!A:K,MATCH(C1116,'LISTA DE PRECIOS EKM '!A:A,0),MATCH($D$1,'LISTA DE PRECIOS EKM '!$1:$1,0))</f>
        <v>2199900</v>
      </c>
      <c r="E1116" s="22">
        <f>+INDEX('LISTA DE PRECIOS EKM '!B:K,MATCH(C1116,'LISTA DE PRECIOS EKM '!A:A,0),7)</f>
        <v>2289900</v>
      </c>
      <c r="F1116" s="22">
        <f>+INDEX('LISTA DE PRECIOS EKM '!B:K,MATCH(C1116,'LISTA DE PRECIOS EKM '!A:A,0),9)</f>
        <v>2409900</v>
      </c>
      <c r="G1116" s="22" t="str">
        <f>+IF(ISNUMBER(MATCH(C1116,Precios!C:C,0)),"Sí está", "No está")</f>
        <v>No está</v>
      </c>
    </row>
    <row r="1117" spans="1:7" hidden="1">
      <c r="A1117" s="20">
        <v>450136</v>
      </c>
      <c r="B1117" s="22" t="s">
        <v>6400</v>
      </c>
      <c r="C1117" s="22" t="s">
        <v>6401</v>
      </c>
      <c r="D1117" s="63">
        <f>+INDEX('LISTA DE PRECIOS EKM '!A:K,MATCH(C1117,'LISTA DE PRECIOS EKM '!A:A,0),MATCH($D$1,'LISTA DE PRECIOS EKM '!$1:$1,0))</f>
        <v>2199900</v>
      </c>
      <c r="E1117" s="22">
        <f>+INDEX('LISTA DE PRECIOS EKM '!B:K,MATCH(C1117,'LISTA DE PRECIOS EKM '!A:A,0),7)</f>
        <v>2289900</v>
      </c>
      <c r="F1117" s="22">
        <f>+INDEX('LISTA DE PRECIOS EKM '!B:K,MATCH(C1117,'LISTA DE PRECIOS EKM '!A:A,0),9)</f>
        <v>2409900</v>
      </c>
      <c r="G1117" s="22" t="str">
        <f>+IF(ISNUMBER(MATCH(C1117,Precios!C:C,0)),"Sí está", "No está")</f>
        <v>No está</v>
      </c>
    </row>
    <row r="1118" spans="1:7" hidden="1">
      <c r="A1118" s="20">
        <v>450137</v>
      </c>
      <c r="B1118" s="22" t="s">
        <v>6402</v>
      </c>
      <c r="C1118" s="22" t="s">
        <v>6403</v>
      </c>
      <c r="D1118" s="63">
        <f>+INDEX('LISTA DE PRECIOS EKM '!A:K,MATCH(C1118,'LISTA DE PRECIOS EKM '!A:A,0),MATCH($D$1,'LISTA DE PRECIOS EKM '!$1:$1,0))</f>
        <v>209900</v>
      </c>
      <c r="E1118" s="22">
        <f>+INDEX('LISTA DE PRECIOS EKM '!B:K,MATCH(C1118,'LISTA DE PRECIOS EKM '!A:A,0),7)</f>
        <v>209900</v>
      </c>
      <c r="F1118" s="22">
        <f>+INDEX('LISTA DE PRECIOS EKM '!B:K,MATCH(C1118,'LISTA DE PRECIOS EKM '!A:A,0),9)</f>
        <v>229900</v>
      </c>
      <c r="G1118" s="22" t="str">
        <f>+IF(ISNUMBER(MATCH(C1118,Precios!C:C,0)),"Sí está", "No está")</f>
        <v>No está</v>
      </c>
    </row>
    <row r="1119" spans="1:7" hidden="1">
      <c r="A1119" s="20">
        <v>450138</v>
      </c>
      <c r="B1119" s="22" t="s">
        <v>6404</v>
      </c>
      <c r="C1119" s="22" t="s">
        <v>6405</v>
      </c>
      <c r="D1119" s="63">
        <f>+INDEX('LISTA DE PRECIOS EKM '!A:K,MATCH(C1119,'LISTA DE PRECIOS EKM '!A:A,0),MATCH($D$1,'LISTA DE PRECIOS EKM '!$1:$1,0))</f>
        <v>1239900</v>
      </c>
      <c r="E1119" s="22">
        <f>+INDEX('LISTA DE PRECIOS EKM '!B:K,MATCH(C1119,'LISTA DE PRECIOS EKM '!A:A,0),7)</f>
        <v>1289900</v>
      </c>
      <c r="F1119" s="22">
        <f>+INDEX('LISTA DE PRECIOS EKM '!B:K,MATCH(C1119,'LISTA DE PRECIOS EKM '!A:A,0),9)</f>
        <v>1359900</v>
      </c>
      <c r="G1119" s="22" t="str">
        <f>+IF(ISNUMBER(MATCH(C1119,Precios!C:C,0)),"Sí está", "No está")</f>
        <v>No está</v>
      </c>
    </row>
    <row r="1120" spans="1:7" hidden="1">
      <c r="A1120" s="20">
        <v>450139</v>
      </c>
      <c r="B1120" s="22" t="s">
        <v>6404</v>
      </c>
      <c r="C1120" s="22" t="s">
        <v>6405</v>
      </c>
      <c r="D1120" s="63">
        <f>+INDEX('LISTA DE PRECIOS EKM '!A:K,MATCH(C1120,'LISTA DE PRECIOS EKM '!A:A,0),MATCH($D$1,'LISTA DE PRECIOS EKM '!$1:$1,0))</f>
        <v>1239900</v>
      </c>
      <c r="E1120" s="22">
        <f>+INDEX('LISTA DE PRECIOS EKM '!B:K,MATCH(C1120,'LISTA DE PRECIOS EKM '!A:A,0),7)</f>
        <v>1289900</v>
      </c>
      <c r="F1120" s="22">
        <f>+INDEX('LISTA DE PRECIOS EKM '!B:K,MATCH(C1120,'LISTA DE PRECIOS EKM '!A:A,0),9)</f>
        <v>1359900</v>
      </c>
      <c r="G1120" s="22" t="str">
        <f>+IF(ISNUMBER(MATCH(C1120,Precios!C:C,0)),"Sí está", "No está")</f>
        <v>No está</v>
      </c>
    </row>
    <row r="1121" spans="1:7" hidden="1">
      <c r="A1121" s="20">
        <v>450140</v>
      </c>
      <c r="B1121" s="22" t="s">
        <v>6406</v>
      </c>
      <c r="C1121" s="22" t="s">
        <v>6407</v>
      </c>
      <c r="D1121" s="63">
        <f>+INDEX('LISTA DE PRECIOS EKM '!A:K,MATCH(C1121,'LISTA DE PRECIOS EKM '!A:A,0),MATCH($D$1,'LISTA DE PRECIOS EKM '!$1:$1,0))</f>
        <v>1599900</v>
      </c>
      <c r="E1121" s="22">
        <f>+INDEX('LISTA DE PRECIOS EKM '!B:K,MATCH(C1121,'LISTA DE PRECIOS EKM '!A:A,0),7)</f>
        <v>1659900</v>
      </c>
      <c r="F1121" s="22">
        <f>+INDEX('LISTA DE PRECIOS EKM '!B:K,MATCH(C1121,'LISTA DE PRECIOS EKM '!A:A,0),9)</f>
        <v>1749900</v>
      </c>
      <c r="G1121" s="22" t="str">
        <f>+IF(ISNUMBER(MATCH(C1121,Precios!C:C,0)),"Sí está", "No está")</f>
        <v>No está</v>
      </c>
    </row>
    <row r="1122" spans="1:7" hidden="1">
      <c r="A1122" s="20">
        <v>450141</v>
      </c>
      <c r="B1122" s="22" t="s">
        <v>6406</v>
      </c>
      <c r="C1122" s="22" t="s">
        <v>6407</v>
      </c>
      <c r="D1122" s="63">
        <f>+INDEX('LISTA DE PRECIOS EKM '!A:K,MATCH(C1122,'LISTA DE PRECIOS EKM '!A:A,0),MATCH($D$1,'LISTA DE PRECIOS EKM '!$1:$1,0))</f>
        <v>1599900</v>
      </c>
      <c r="E1122" s="22">
        <f>+INDEX('LISTA DE PRECIOS EKM '!B:K,MATCH(C1122,'LISTA DE PRECIOS EKM '!A:A,0),7)</f>
        <v>1659900</v>
      </c>
      <c r="F1122" s="22">
        <f>+INDEX('LISTA DE PRECIOS EKM '!B:K,MATCH(C1122,'LISTA DE PRECIOS EKM '!A:A,0),9)</f>
        <v>1749900</v>
      </c>
      <c r="G1122" s="22" t="str">
        <f>+IF(ISNUMBER(MATCH(C1122,Precios!C:C,0)),"Sí está", "No está")</f>
        <v>No está</v>
      </c>
    </row>
    <row r="1123" spans="1:7" hidden="1">
      <c r="A1123" s="20">
        <v>450142</v>
      </c>
      <c r="B1123" s="22" t="s">
        <v>6408</v>
      </c>
      <c r="C1123" s="22" t="s">
        <v>6409</v>
      </c>
      <c r="D1123" s="63">
        <f>+INDEX('LISTA DE PRECIOS EKM '!A:K,MATCH(C1123,'LISTA DE PRECIOS EKM '!A:A,0),MATCH($D$1,'LISTA DE PRECIOS EKM '!$1:$1,0))</f>
        <v>629900</v>
      </c>
      <c r="E1123" s="22">
        <f>+INDEX('LISTA DE PRECIOS EKM '!B:K,MATCH(C1123,'LISTA DE PRECIOS EKM '!A:A,0),7)</f>
        <v>649900</v>
      </c>
      <c r="F1123" s="22">
        <f>+INDEX('LISTA DE PRECIOS EKM '!B:K,MATCH(C1123,'LISTA DE PRECIOS EKM '!A:A,0),9)</f>
        <v>689900</v>
      </c>
      <c r="G1123" s="22" t="str">
        <f>+IF(ISNUMBER(MATCH(C1123,Precios!C:C,0)),"Sí está", "No está")</f>
        <v>No está</v>
      </c>
    </row>
    <row r="1124" spans="1:7" hidden="1">
      <c r="A1124" s="20">
        <v>450143</v>
      </c>
      <c r="B1124" s="22" t="s">
        <v>6408</v>
      </c>
      <c r="C1124" s="22" t="s">
        <v>6409</v>
      </c>
      <c r="D1124" s="63">
        <f>+INDEX('LISTA DE PRECIOS EKM '!A:K,MATCH(C1124,'LISTA DE PRECIOS EKM '!A:A,0),MATCH($D$1,'LISTA DE PRECIOS EKM '!$1:$1,0))</f>
        <v>629900</v>
      </c>
      <c r="E1124" s="22">
        <f>+INDEX('LISTA DE PRECIOS EKM '!B:K,MATCH(C1124,'LISTA DE PRECIOS EKM '!A:A,0),7)</f>
        <v>649900</v>
      </c>
      <c r="F1124" s="22">
        <f>+INDEX('LISTA DE PRECIOS EKM '!B:K,MATCH(C1124,'LISTA DE PRECIOS EKM '!A:A,0),9)</f>
        <v>689900</v>
      </c>
      <c r="G1124" s="22" t="str">
        <f>+IF(ISNUMBER(MATCH(C1124,Precios!C:C,0)),"Sí está", "No está")</f>
        <v>No está</v>
      </c>
    </row>
    <row r="1125" spans="1:7" hidden="1">
      <c r="A1125" s="20">
        <v>450144</v>
      </c>
      <c r="B1125" s="22" t="s">
        <v>6410</v>
      </c>
      <c r="C1125" s="22" t="s">
        <v>6411</v>
      </c>
      <c r="D1125" s="63">
        <f>+INDEX('LISTA DE PRECIOS EKM '!A:K,MATCH(C1125,'LISTA DE PRECIOS EKM '!A:A,0),MATCH($D$1,'LISTA DE PRECIOS EKM '!$1:$1,0))</f>
        <v>1849900</v>
      </c>
      <c r="E1125" s="22">
        <f>+INDEX('LISTA DE PRECIOS EKM '!B:K,MATCH(C1125,'LISTA DE PRECIOS EKM '!A:A,0),7)</f>
        <v>1919900</v>
      </c>
      <c r="F1125" s="22">
        <f>+INDEX('LISTA DE PRECIOS EKM '!B:K,MATCH(C1125,'LISTA DE PRECIOS EKM '!A:A,0),9)</f>
        <v>2029900</v>
      </c>
      <c r="G1125" s="22" t="str">
        <f>+IF(ISNUMBER(MATCH(C1125,Precios!C:C,0)),"Sí está", "No está")</f>
        <v>No está</v>
      </c>
    </row>
    <row r="1126" spans="1:7" hidden="1">
      <c r="A1126" s="20">
        <v>450163</v>
      </c>
      <c r="B1126" s="22" t="s">
        <v>6410</v>
      </c>
      <c r="C1126" s="22" t="s">
        <v>6411</v>
      </c>
      <c r="D1126" s="63">
        <f>+INDEX('LISTA DE PRECIOS EKM '!A:K,MATCH(C1126,'LISTA DE PRECIOS EKM '!A:A,0),MATCH($D$1,'LISTA DE PRECIOS EKM '!$1:$1,0))</f>
        <v>1849900</v>
      </c>
      <c r="E1126" s="22">
        <f>+INDEX('LISTA DE PRECIOS EKM '!B:K,MATCH(C1126,'LISTA DE PRECIOS EKM '!A:A,0),7)</f>
        <v>1919900</v>
      </c>
      <c r="F1126" s="22">
        <f>+INDEX('LISTA DE PRECIOS EKM '!B:K,MATCH(C1126,'LISTA DE PRECIOS EKM '!A:A,0),9)</f>
        <v>2029900</v>
      </c>
      <c r="G1126" s="22" t="str">
        <f>+IF(ISNUMBER(MATCH(C1126,Precios!C:C,0)),"Sí está", "No está")</f>
        <v>No está</v>
      </c>
    </row>
    <row r="1127" spans="1:7" hidden="1">
      <c r="A1127" s="20">
        <v>450164</v>
      </c>
      <c r="B1127" s="22" t="s">
        <v>6412</v>
      </c>
      <c r="C1127" s="22" t="s">
        <v>6413</v>
      </c>
      <c r="D1127" s="63">
        <f>+INDEX('LISTA DE PRECIOS EKM '!A:K,MATCH(C1127,'LISTA DE PRECIOS EKM '!A:A,0),MATCH($D$1,'LISTA DE PRECIOS EKM '!$1:$1,0))</f>
        <v>309900</v>
      </c>
      <c r="E1127" s="22">
        <f>+INDEX('LISTA DE PRECIOS EKM '!B:K,MATCH(C1127,'LISTA DE PRECIOS EKM '!A:A,0),7)</f>
        <v>319900</v>
      </c>
      <c r="F1127" s="22">
        <f>+INDEX('LISTA DE PRECIOS EKM '!B:K,MATCH(C1127,'LISTA DE PRECIOS EKM '!A:A,0),9)</f>
        <v>339900</v>
      </c>
      <c r="G1127" s="22" t="str">
        <f>+IF(ISNUMBER(MATCH(C1127,Precios!C:C,0)),"Sí está", "No está")</f>
        <v>No está</v>
      </c>
    </row>
    <row r="1128" spans="1:7" hidden="1">
      <c r="A1128" s="20">
        <v>450165</v>
      </c>
      <c r="B1128" s="22" t="s">
        <v>6414</v>
      </c>
      <c r="C1128" s="22" t="s">
        <v>6415</v>
      </c>
      <c r="D1128" s="63">
        <f>+INDEX('LISTA DE PRECIOS EKM '!A:K,MATCH(C1128,'LISTA DE PRECIOS EKM '!A:A,0),MATCH($D$1,'LISTA DE PRECIOS EKM '!$1:$1,0))</f>
        <v>539900</v>
      </c>
      <c r="E1128" s="22">
        <f>+INDEX('LISTA DE PRECIOS EKM '!B:K,MATCH(C1128,'LISTA DE PRECIOS EKM '!A:A,0),7)</f>
        <v>559900</v>
      </c>
      <c r="F1128" s="22">
        <f>+INDEX('LISTA DE PRECIOS EKM '!B:K,MATCH(C1128,'LISTA DE PRECIOS EKM '!A:A,0),9)</f>
        <v>589900</v>
      </c>
      <c r="G1128" s="22" t="str">
        <f>+IF(ISNUMBER(MATCH(C1128,Precios!C:C,0)),"Sí está", "No está")</f>
        <v>No está</v>
      </c>
    </row>
    <row r="1129" spans="1:7" hidden="1">
      <c r="A1129" s="20">
        <v>450166</v>
      </c>
      <c r="B1129" s="22" t="s">
        <v>6414</v>
      </c>
      <c r="C1129" s="22" t="s">
        <v>6415</v>
      </c>
      <c r="D1129" s="63">
        <f>+INDEX('LISTA DE PRECIOS EKM '!A:K,MATCH(C1129,'LISTA DE PRECIOS EKM '!A:A,0),MATCH($D$1,'LISTA DE PRECIOS EKM '!$1:$1,0))</f>
        <v>539900</v>
      </c>
      <c r="E1129" s="22">
        <f>+INDEX('LISTA DE PRECIOS EKM '!B:K,MATCH(C1129,'LISTA DE PRECIOS EKM '!A:A,0),7)</f>
        <v>559900</v>
      </c>
      <c r="F1129" s="22">
        <f>+INDEX('LISTA DE PRECIOS EKM '!B:K,MATCH(C1129,'LISTA DE PRECIOS EKM '!A:A,0),9)</f>
        <v>589900</v>
      </c>
      <c r="G1129" s="22" t="str">
        <f>+IF(ISNUMBER(MATCH(C1129,Precios!C:C,0)),"Sí está", "No está")</f>
        <v>No está</v>
      </c>
    </row>
    <row r="1130" spans="1:7" hidden="1">
      <c r="A1130" s="20">
        <v>450167</v>
      </c>
      <c r="B1130" s="22" t="s">
        <v>6416</v>
      </c>
      <c r="C1130" s="22" t="s">
        <v>6417</v>
      </c>
      <c r="D1130" s="63">
        <f>+INDEX('LISTA DE PRECIOS EKM '!A:K,MATCH(C1130,'LISTA DE PRECIOS EKM '!A:A,0),MATCH($D$1,'LISTA DE PRECIOS EKM '!$1:$1,0))</f>
        <v>1979900</v>
      </c>
      <c r="E1130" s="22">
        <f>+INDEX('LISTA DE PRECIOS EKM '!B:K,MATCH(C1130,'LISTA DE PRECIOS EKM '!A:A,0),7)</f>
        <v>2059900</v>
      </c>
      <c r="F1130" s="22">
        <f>+INDEX('LISTA DE PRECIOS EKM '!B:K,MATCH(C1130,'LISTA DE PRECIOS EKM '!A:A,0),9)</f>
        <v>2169900</v>
      </c>
      <c r="G1130" s="22" t="str">
        <f>+IF(ISNUMBER(MATCH(C1130,Precios!C:C,0)),"Sí está", "No está")</f>
        <v>No está</v>
      </c>
    </row>
    <row r="1131" spans="1:7" hidden="1">
      <c r="A1131" s="20">
        <v>450168</v>
      </c>
      <c r="B1131" s="22" t="s">
        <v>6416</v>
      </c>
      <c r="C1131" s="22" t="s">
        <v>6417</v>
      </c>
      <c r="D1131" s="63">
        <f>+INDEX('LISTA DE PRECIOS EKM '!A:K,MATCH(C1131,'LISTA DE PRECIOS EKM '!A:A,0),MATCH($D$1,'LISTA DE PRECIOS EKM '!$1:$1,0))</f>
        <v>1979900</v>
      </c>
      <c r="E1131" s="22">
        <f>+INDEX('LISTA DE PRECIOS EKM '!B:K,MATCH(C1131,'LISTA DE PRECIOS EKM '!A:A,0),7)</f>
        <v>2059900</v>
      </c>
      <c r="F1131" s="22">
        <f>+INDEX('LISTA DE PRECIOS EKM '!B:K,MATCH(C1131,'LISTA DE PRECIOS EKM '!A:A,0),9)</f>
        <v>2169900</v>
      </c>
      <c r="G1131" s="22" t="str">
        <f>+IF(ISNUMBER(MATCH(C1131,Precios!C:C,0)),"Sí está", "No está")</f>
        <v>No está</v>
      </c>
    </row>
    <row r="1132" spans="1:7" hidden="1">
      <c r="A1132" s="20">
        <v>450169</v>
      </c>
      <c r="B1132" s="22" t="s">
        <v>6418</v>
      </c>
      <c r="C1132" s="22" t="s">
        <v>6419</v>
      </c>
      <c r="D1132" s="63">
        <f>+INDEX('LISTA DE PRECIOS EKM '!A:K,MATCH(C1132,'LISTA DE PRECIOS EKM '!A:A,0),MATCH($D$1,'LISTA DE PRECIOS EKM '!$1:$1,0))</f>
        <v>1329900</v>
      </c>
      <c r="E1132" s="22">
        <f>+INDEX('LISTA DE PRECIOS EKM '!B:K,MATCH(C1132,'LISTA DE PRECIOS EKM '!A:A,0),7)</f>
        <v>1379900</v>
      </c>
      <c r="F1132" s="22">
        <f>+INDEX('LISTA DE PRECIOS EKM '!B:K,MATCH(C1132,'LISTA DE PRECIOS EKM '!A:A,0),9)</f>
        <v>1459900</v>
      </c>
      <c r="G1132" s="22" t="str">
        <f>+IF(ISNUMBER(MATCH(C1132,Precios!C:C,0)),"Sí está", "No está")</f>
        <v>No está</v>
      </c>
    </row>
    <row r="1133" spans="1:7" hidden="1">
      <c r="A1133" s="20">
        <v>450170</v>
      </c>
      <c r="B1133" s="22" t="s">
        <v>6420</v>
      </c>
      <c r="C1133" s="22" t="s">
        <v>6421</v>
      </c>
      <c r="D1133" s="63">
        <f>+INDEX('LISTA DE PRECIOS EKM '!A:K,MATCH(C1133,'LISTA DE PRECIOS EKM '!A:A,0),MATCH($D$1,'LISTA DE PRECIOS EKM '!$1:$1,0))</f>
        <v>669900</v>
      </c>
      <c r="E1133" s="22">
        <f>+INDEX('LISTA DE PRECIOS EKM '!B:K,MATCH(C1133,'LISTA DE PRECIOS EKM '!A:A,0),7)</f>
        <v>689900</v>
      </c>
      <c r="F1133" s="22">
        <f>+INDEX('LISTA DE PRECIOS EKM '!B:K,MATCH(C1133,'LISTA DE PRECIOS EKM '!A:A,0),9)</f>
        <v>729900</v>
      </c>
      <c r="G1133" s="22" t="str">
        <f>+IF(ISNUMBER(MATCH(C1133,Precios!C:C,0)),"Sí está", "No está")</f>
        <v>No está</v>
      </c>
    </row>
    <row r="1134" spans="1:7" hidden="1">
      <c r="A1134" s="20">
        <v>450171</v>
      </c>
      <c r="B1134" s="22" t="s">
        <v>6420</v>
      </c>
      <c r="C1134" s="22" t="s">
        <v>6421</v>
      </c>
      <c r="D1134" s="63">
        <f>+INDEX('LISTA DE PRECIOS EKM '!A:K,MATCH(C1134,'LISTA DE PRECIOS EKM '!A:A,0),MATCH($D$1,'LISTA DE PRECIOS EKM '!$1:$1,0))</f>
        <v>669900</v>
      </c>
      <c r="E1134" s="22">
        <f>+INDEX('LISTA DE PRECIOS EKM '!B:K,MATCH(C1134,'LISTA DE PRECIOS EKM '!A:A,0),7)</f>
        <v>689900</v>
      </c>
      <c r="F1134" s="22">
        <f>+INDEX('LISTA DE PRECIOS EKM '!B:K,MATCH(C1134,'LISTA DE PRECIOS EKM '!A:A,0),9)</f>
        <v>729900</v>
      </c>
      <c r="G1134" s="22" t="str">
        <f>+IF(ISNUMBER(MATCH(C1134,Precios!C:C,0)),"Sí está", "No está")</f>
        <v>No está</v>
      </c>
    </row>
    <row r="1135" spans="1:7" hidden="1">
      <c r="A1135" s="20">
        <v>450196</v>
      </c>
      <c r="B1135" s="22" t="s">
        <v>6422</v>
      </c>
      <c r="C1135" s="22" t="s">
        <v>6423</v>
      </c>
      <c r="D1135" s="63">
        <f>+INDEX('LISTA DE PRECIOS EKM '!A:K,MATCH(C1135,'LISTA DE PRECIOS EKM '!A:A,0),MATCH($D$1,'LISTA DE PRECIOS EKM '!$1:$1,0))</f>
        <v>1069900</v>
      </c>
      <c r="E1135" s="22">
        <f>+INDEX('LISTA DE PRECIOS EKM '!B:K,MATCH(C1135,'LISTA DE PRECIOS EKM '!A:A,0),7)</f>
        <v>1109900</v>
      </c>
      <c r="F1135" s="22">
        <f>+INDEX('LISTA DE PRECIOS EKM '!B:K,MATCH(C1135,'LISTA DE PRECIOS EKM '!A:A,0),9)</f>
        <v>1169900</v>
      </c>
      <c r="G1135" s="22" t="str">
        <f>+IF(ISNUMBER(MATCH(C1135,Precios!C:C,0)),"Sí está", "No está")</f>
        <v>No está</v>
      </c>
    </row>
    <row r="1136" spans="1:7" hidden="1">
      <c r="A1136" s="20">
        <v>450197</v>
      </c>
      <c r="B1136" s="22" t="s">
        <v>6422</v>
      </c>
      <c r="C1136" s="22" t="s">
        <v>6423</v>
      </c>
      <c r="D1136" s="63">
        <f>+INDEX('LISTA DE PRECIOS EKM '!A:K,MATCH(C1136,'LISTA DE PRECIOS EKM '!A:A,0),MATCH($D$1,'LISTA DE PRECIOS EKM '!$1:$1,0))</f>
        <v>1069900</v>
      </c>
      <c r="E1136" s="22">
        <f>+INDEX('LISTA DE PRECIOS EKM '!B:K,MATCH(C1136,'LISTA DE PRECIOS EKM '!A:A,0),7)</f>
        <v>1109900</v>
      </c>
      <c r="F1136" s="22">
        <f>+INDEX('LISTA DE PRECIOS EKM '!B:K,MATCH(C1136,'LISTA DE PRECIOS EKM '!A:A,0),9)</f>
        <v>1169900</v>
      </c>
      <c r="G1136" s="22" t="str">
        <f>+IF(ISNUMBER(MATCH(C1136,Precios!C:C,0)),"Sí está", "No está")</f>
        <v>No está</v>
      </c>
    </row>
    <row r="1137" spans="1:7" hidden="1">
      <c r="A1137" s="20">
        <v>450198</v>
      </c>
      <c r="B1137" s="22" t="s">
        <v>6424</v>
      </c>
      <c r="C1137" s="22" t="s">
        <v>6425</v>
      </c>
      <c r="D1137" s="63">
        <f>+INDEX('LISTA DE PRECIOS EKM '!A:K,MATCH(C1137,'LISTA DE PRECIOS EKM '!A:A,0),MATCH($D$1,'LISTA DE PRECIOS EKM '!$1:$1,0))</f>
        <v>1489900</v>
      </c>
      <c r="E1137" s="22">
        <f>+INDEX('LISTA DE PRECIOS EKM '!B:K,MATCH(C1137,'LISTA DE PRECIOS EKM '!A:A,0),7)</f>
        <v>1549900</v>
      </c>
      <c r="F1137" s="22">
        <f>+INDEX('LISTA DE PRECIOS EKM '!B:K,MATCH(C1137,'LISTA DE PRECIOS EKM '!A:A,0),9)</f>
        <v>1629900</v>
      </c>
      <c r="G1137" s="22" t="str">
        <f>+IF(ISNUMBER(MATCH(C1137,Precios!C:C,0)),"Sí está", "No está")</f>
        <v>No está</v>
      </c>
    </row>
    <row r="1138" spans="1:7" hidden="1">
      <c r="A1138" s="20">
        <v>450199</v>
      </c>
      <c r="B1138" s="22" t="s">
        <v>6424</v>
      </c>
      <c r="C1138" s="22" t="s">
        <v>6425</v>
      </c>
      <c r="D1138" s="63">
        <f>+INDEX('LISTA DE PRECIOS EKM '!A:K,MATCH(C1138,'LISTA DE PRECIOS EKM '!A:A,0),MATCH($D$1,'LISTA DE PRECIOS EKM '!$1:$1,0))</f>
        <v>1489900</v>
      </c>
      <c r="E1138" s="22">
        <f>+INDEX('LISTA DE PRECIOS EKM '!B:K,MATCH(C1138,'LISTA DE PRECIOS EKM '!A:A,0),7)</f>
        <v>1549900</v>
      </c>
      <c r="F1138" s="22">
        <f>+INDEX('LISTA DE PRECIOS EKM '!B:K,MATCH(C1138,'LISTA DE PRECIOS EKM '!A:A,0),9)</f>
        <v>1629900</v>
      </c>
      <c r="G1138" s="22" t="str">
        <f>+IF(ISNUMBER(MATCH(C1138,Precios!C:C,0)),"Sí está", "No está")</f>
        <v>No está</v>
      </c>
    </row>
    <row r="1139" spans="1:7" hidden="1">
      <c r="A1139" s="20">
        <v>450230</v>
      </c>
      <c r="B1139" s="22" t="s">
        <v>6429</v>
      </c>
      <c r="C1139" s="22" t="s">
        <v>6430</v>
      </c>
      <c r="D1139" s="63">
        <f>+INDEX('LISTA DE PRECIOS EKM '!A:K,MATCH(C1139,'LISTA DE PRECIOS EKM '!A:A,0),MATCH($D$1,'LISTA DE PRECIOS EKM '!$1:$1,0))</f>
        <v>989900</v>
      </c>
      <c r="E1139" s="22">
        <f>+INDEX('LISTA DE PRECIOS EKM '!B:K,MATCH(C1139,'LISTA DE PRECIOS EKM '!A:A,0),7)</f>
        <v>1029900</v>
      </c>
      <c r="F1139" s="22">
        <f>+INDEX('LISTA DE PRECIOS EKM '!B:K,MATCH(C1139,'LISTA DE PRECIOS EKM '!A:A,0),9)</f>
        <v>1079900</v>
      </c>
      <c r="G1139" s="22" t="str">
        <f>+IF(ISNUMBER(MATCH(C1139,Precios!C:C,0)),"Sí está", "No está")</f>
        <v>No está</v>
      </c>
    </row>
    <row r="1140" spans="1:7" hidden="1">
      <c r="A1140" s="20">
        <v>450241</v>
      </c>
      <c r="B1140" s="22" t="s">
        <v>6429</v>
      </c>
      <c r="C1140" s="22" t="s">
        <v>6430</v>
      </c>
      <c r="D1140" s="63">
        <f>+INDEX('LISTA DE PRECIOS EKM '!A:K,MATCH(C1140,'LISTA DE PRECIOS EKM '!A:A,0),MATCH($D$1,'LISTA DE PRECIOS EKM '!$1:$1,0))</f>
        <v>989900</v>
      </c>
      <c r="E1140" s="22">
        <f>+INDEX('LISTA DE PRECIOS EKM '!B:K,MATCH(C1140,'LISTA DE PRECIOS EKM '!A:A,0),7)</f>
        <v>1029900</v>
      </c>
      <c r="F1140" s="22">
        <f>+INDEX('LISTA DE PRECIOS EKM '!B:K,MATCH(C1140,'LISTA DE PRECIOS EKM '!A:A,0),9)</f>
        <v>1079900</v>
      </c>
      <c r="G1140" s="22" t="str">
        <f>+IF(ISNUMBER(MATCH(C1140,Precios!C:C,0)),"Sí está", "No está")</f>
        <v>No está</v>
      </c>
    </row>
    <row r="1141" spans="1:7" hidden="1">
      <c r="A1141" s="20">
        <v>450242</v>
      </c>
      <c r="B1141" s="22" t="s">
        <v>6431</v>
      </c>
      <c r="C1141" s="22" t="s">
        <v>6432</v>
      </c>
      <c r="D1141" s="63">
        <f>+INDEX('LISTA DE PRECIOS EKM '!A:K,MATCH(C1141,'LISTA DE PRECIOS EKM '!A:A,0),MATCH($D$1,'LISTA DE PRECIOS EKM '!$1:$1,0))</f>
        <v>2869900</v>
      </c>
      <c r="E1141" s="22">
        <f>+INDEX('LISTA DE PRECIOS EKM '!B:K,MATCH(C1141,'LISTA DE PRECIOS EKM '!A:A,0),7)</f>
        <v>2989900</v>
      </c>
      <c r="F1141" s="22">
        <f>+INDEX('LISTA DE PRECIOS EKM '!B:K,MATCH(C1141,'LISTA DE PRECIOS EKM '!A:A,0),9)</f>
        <v>3149900</v>
      </c>
      <c r="G1141" s="22" t="str">
        <f>+IF(ISNUMBER(MATCH(C1141,Precios!C:C,0)),"Sí está", "No está")</f>
        <v>No está</v>
      </c>
    </row>
    <row r="1142" spans="1:7" hidden="1">
      <c r="A1142" s="20">
        <v>450245</v>
      </c>
      <c r="B1142" s="22" t="s">
        <v>6431</v>
      </c>
      <c r="C1142" s="22" t="s">
        <v>6432</v>
      </c>
      <c r="D1142" s="63">
        <f>+INDEX('LISTA DE PRECIOS EKM '!A:K,MATCH(C1142,'LISTA DE PRECIOS EKM '!A:A,0),MATCH($D$1,'LISTA DE PRECIOS EKM '!$1:$1,0))</f>
        <v>2869900</v>
      </c>
      <c r="E1142" s="22">
        <f>+INDEX('LISTA DE PRECIOS EKM '!B:K,MATCH(C1142,'LISTA DE PRECIOS EKM '!A:A,0),7)</f>
        <v>2989900</v>
      </c>
      <c r="F1142" s="22">
        <f>+INDEX('LISTA DE PRECIOS EKM '!B:K,MATCH(C1142,'LISTA DE PRECIOS EKM '!A:A,0),9)</f>
        <v>3149900</v>
      </c>
      <c r="G1142" s="22" t="str">
        <f>+IF(ISNUMBER(MATCH(C1142,Precios!C:C,0)),"Sí está", "No está")</f>
        <v>No está</v>
      </c>
    </row>
    <row r="1143" spans="1:7" hidden="1">
      <c r="A1143" s="20">
        <v>450246</v>
      </c>
      <c r="B1143" s="22" t="s">
        <v>6433</v>
      </c>
      <c r="C1143" s="22" t="s">
        <v>6434</v>
      </c>
      <c r="D1143" s="63">
        <f>+INDEX('LISTA DE PRECIOS EKM '!A:K,MATCH(C1143,'LISTA DE PRECIOS EKM '!A:A,0),MATCH($D$1,'LISTA DE PRECIOS EKM '!$1:$1,0))</f>
        <v>1929900</v>
      </c>
      <c r="E1143" s="22">
        <f>+INDEX('LISTA DE PRECIOS EKM '!B:K,MATCH(C1143,'LISTA DE PRECIOS EKM '!A:A,0),7)</f>
        <v>2009900</v>
      </c>
      <c r="F1143" s="22">
        <f>+INDEX('LISTA DE PRECIOS EKM '!B:K,MATCH(C1143,'LISTA DE PRECIOS EKM '!A:A,0),9)</f>
        <v>2119900</v>
      </c>
      <c r="G1143" s="22" t="str">
        <f>+IF(ISNUMBER(MATCH(C1143,Precios!C:C,0)),"Sí está", "No está")</f>
        <v>No está</v>
      </c>
    </row>
    <row r="1144" spans="1:7" hidden="1">
      <c r="A1144" s="20">
        <v>450247</v>
      </c>
      <c r="B1144" s="22" t="s">
        <v>6433</v>
      </c>
      <c r="C1144" s="22" t="s">
        <v>6434</v>
      </c>
      <c r="D1144" s="63">
        <f>+INDEX('LISTA DE PRECIOS EKM '!A:K,MATCH(C1144,'LISTA DE PRECIOS EKM '!A:A,0),MATCH($D$1,'LISTA DE PRECIOS EKM '!$1:$1,0))</f>
        <v>1929900</v>
      </c>
      <c r="E1144" s="22">
        <f>+INDEX('LISTA DE PRECIOS EKM '!B:K,MATCH(C1144,'LISTA DE PRECIOS EKM '!A:A,0),7)</f>
        <v>2009900</v>
      </c>
      <c r="F1144" s="22">
        <f>+INDEX('LISTA DE PRECIOS EKM '!B:K,MATCH(C1144,'LISTA DE PRECIOS EKM '!A:A,0),9)</f>
        <v>2119900</v>
      </c>
      <c r="G1144" s="22" t="str">
        <f>+IF(ISNUMBER(MATCH(C1144,Precios!C:C,0)),"Sí está", "No está")</f>
        <v>No está</v>
      </c>
    </row>
    <row r="1145" spans="1:7" hidden="1">
      <c r="A1145" s="20">
        <v>450248</v>
      </c>
      <c r="B1145" s="22" t="s">
        <v>6435</v>
      </c>
      <c r="C1145" s="22" t="s">
        <v>6436</v>
      </c>
      <c r="D1145" s="63">
        <f>+INDEX('LISTA DE PRECIOS EKM '!A:K,MATCH(C1145,'LISTA DE PRECIOS EKM '!A:A,0),MATCH($D$1,'LISTA DE PRECIOS EKM '!$1:$1,0))</f>
        <v>1219900</v>
      </c>
      <c r="E1145" s="22">
        <f>+INDEX('LISTA DE PRECIOS EKM '!B:K,MATCH(C1145,'LISTA DE PRECIOS EKM '!A:A,0),7)</f>
        <v>1269900</v>
      </c>
      <c r="F1145" s="22">
        <f>+INDEX('LISTA DE PRECIOS EKM '!B:K,MATCH(C1145,'LISTA DE PRECIOS EKM '!A:A,0),9)</f>
        <v>1339900</v>
      </c>
      <c r="G1145" s="22" t="str">
        <f>+IF(ISNUMBER(MATCH(C1145,Precios!C:C,0)),"Sí está", "No está")</f>
        <v>No está</v>
      </c>
    </row>
    <row r="1146" spans="1:7" hidden="1">
      <c r="A1146" s="20">
        <v>450249</v>
      </c>
      <c r="B1146" s="22" t="s">
        <v>6435</v>
      </c>
      <c r="C1146" s="22" t="s">
        <v>6436</v>
      </c>
      <c r="D1146" s="63">
        <f>+INDEX('LISTA DE PRECIOS EKM '!A:K,MATCH(C1146,'LISTA DE PRECIOS EKM '!A:A,0),MATCH($D$1,'LISTA DE PRECIOS EKM '!$1:$1,0))</f>
        <v>1219900</v>
      </c>
      <c r="E1146" s="22">
        <f>+INDEX('LISTA DE PRECIOS EKM '!B:K,MATCH(C1146,'LISTA DE PRECIOS EKM '!A:A,0),7)</f>
        <v>1269900</v>
      </c>
      <c r="F1146" s="22">
        <f>+INDEX('LISTA DE PRECIOS EKM '!B:K,MATCH(C1146,'LISTA DE PRECIOS EKM '!A:A,0),9)</f>
        <v>1339900</v>
      </c>
      <c r="G1146" s="22" t="str">
        <f>+IF(ISNUMBER(MATCH(C1146,Precios!C:C,0)),"Sí está", "No está")</f>
        <v>No está</v>
      </c>
    </row>
    <row r="1147" spans="1:7" hidden="1">
      <c r="A1147" s="20">
        <v>450250</v>
      </c>
      <c r="B1147" s="22" t="s">
        <v>6437</v>
      </c>
      <c r="C1147" s="22" t="s">
        <v>6438</v>
      </c>
      <c r="D1147" s="63">
        <f>+INDEX('LISTA DE PRECIOS EKM '!A:K,MATCH(C1147,'LISTA DE PRECIOS EKM '!A:A,0),MATCH($D$1,'LISTA DE PRECIOS EKM '!$1:$1,0))</f>
        <v>1219900</v>
      </c>
      <c r="E1147" s="22">
        <f>+INDEX('LISTA DE PRECIOS EKM '!B:K,MATCH(C1147,'LISTA DE PRECIOS EKM '!A:A,0),7)</f>
        <v>1269900</v>
      </c>
      <c r="F1147" s="22">
        <f>+INDEX('LISTA DE PRECIOS EKM '!B:K,MATCH(C1147,'LISTA DE PRECIOS EKM '!A:A,0),9)</f>
        <v>1339900</v>
      </c>
      <c r="G1147" s="22" t="str">
        <f>+IF(ISNUMBER(MATCH(C1147,Precios!C:C,0)),"Sí está", "No está")</f>
        <v>No está</v>
      </c>
    </row>
    <row r="1148" spans="1:7" hidden="1">
      <c r="A1148" s="20">
        <v>450251</v>
      </c>
      <c r="B1148" s="22" t="s">
        <v>6437</v>
      </c>
      <c r="C1148" s="22" t="s">
        <v>6438</v>
      </c>
      <c r="D1148" s="63">
        <f>+INDEX('LISTA DE PRECIOS EKM '!A:K,MATCH(C1148,'LISTA DE PRECIOS EKM '!A:A,0),MATCH($D$1,'LISTA DE PRECIOS EKM '!$1:$1,0))</f>
        <v>1219900</v>
      </c>
      <c r="E1148" s="22">
        <f>+INDEX('LISTA DE PRECIOS EKM '!B:K,MATCH(C1148,'LISTA DE PRECIOS EKM '!A:A,0),7)</f>
        <v>1269900</v>
      </c>
      <c r="F1148" s="22">
        <f>+INDEX('LISTA DE PRECIOS EKM '!B:K,MATCH(C1148,'LISTA DE PRECIOS EKM '!A:A,0),9)</f>
        <v>1339900</v>
      </c>
      <c r="G1148" s="22" t="str">
        <f>+IF(ISNUMBER(MATCH(C1148,Precios!C:C,0)),"Sí está", "No está")</f>
        <v>No está</v>
      </c>
    </row>
    <row r="1149" spans="1:7" hidden="1">
      <c r="A1149" s="20">
        <v>450252</v>
      </c>
      <c r="B1149" s="22" t="s">
        <v>6439</v>
      </c>
      <c r="C1149" s="22" t="s">
        <v>6440</v>
      </c>
      <c r="D1149" s="63">
        <f>+INDEX('LISTA DE PRECIOS EKM '!A:K,MATCH(C1149,'LISTA DE PRECIOS EKM '!A:A,0),MATCH($D$1,'LISTA DE PRECIOS EKM '!$1:$1,0))</f>
        <v>1219900</v>
      </c>
      <c r="E1149" s="22">
        <f>+INDEX('LISTA DE PRECIOS EKM '!B:K,MATCH(C1149,'LISTA DE PRECIOS EKM '!A:A,0),7)</f>
        <v>1269900</v>
      </c>
      <c r="F1149" s="22">
        <f>+INDEX('LISTA DE PRECIOS EKM '!B:K,MATCH(C1149,'LISTA DE PRECIOS EKM '!A:A,0),9)</f>
        <v>1339900</v>
      </c>
      <c r="G1149" s="22" t="str">
        <f>+IF(ISNUMBER(MATCH(C1149,Precios!C:C,0)),"Sí está", "No está")</f>
        <v>No está</v>
      </c>
    </row>
    <row r="1150" spans="1:7" hidden="1">
      <c r="A1150" s="20">
        <v>450253</v>
      </c>
      <c r="B1150" s="22" t="s">
        <v>6439</v>
      </c>
      <c r="C1150" s="22" t="s">
        <v>6440</v>
      </c>
      <c r="D1150" s="63">
        <f>+INDEX('LISTA DE PRECIOS EKM '!A:K,MATCH(C1150,'LISTA DE PRECIOS EKM '!A:A,0),MATCH($D$1,'LISTA DE PRECIOS EKM '!$1:$1,0))</f>
        <v>1219900</v>
      </c>
      <c r="E1150" s="22">
        <f>+INDEX('LISTA DE PRECIOS EKM '!B:K,MATCH(C1150,'LISTA DE PRECIOS EKM '!A:A,0),7)</f>
        <v>1269900</v>
      </c>
      <c r="F1150" s="22">
        <f>+INDEX('LISTA DE PRECIOS EKM '!B:K,MATCH(C1150,'LISTA DE PRECIOS EKM '!A:A,0),9)</f>
        <v>1339900</v>
      </c>
      <c r="G1150" s="22" t="str">
        <f>+IF(ISNUMBER(MATCH(C1150,Precios!C:C,0)),"Sí está", "No está")</f>
        <v>No está</v>
      </c>
    </row>
    <row r="1151" spans="1:7" hidden="1">
      <c r="A1151" s="20">
        <v>450254</v>
      </c>
      <c r="B1151" s="22" t="s">
        <v>6441</v>
      </c>
      <c r="C1151" s="22" t="s">
        <v>6442</v>
      </c>
      <c r="D1151" s="63">
        <f>+INDEX('LISTA DE PRECIOS EKM '!A:K,MATCH(C1151,'LISTA DE PRECIOS EKM '!A:A,0),MATCH($D$1,'LISTA DE PRECIOS EKM '!$1:$1,0))</f>
        <v>1079900</v>
      </c>
      <c r="E1151" s="22">
        <f>+INDEX('LISTA DE PRECIOS EKM '!B:K,MATCH(C1151,'LISTA DE PRECIOS EKM '!A:A,0),7)</f>
        <v>1119900</v>
      </c>
      <c r="F1151" s="22">
        <f>+INDEX('LISTA DE PRECIOS EKM '!B:K,MATCH(C1151,'LISTA DE PRECIOS EKM '!A:A,0),9)</f>
        <v>1179900</v>
      </c>
      <c r="G1151" s="22" t="str">
        <f>+IF(ISNUMBER(MATCH(C1151,Precios!C:C,0)),"Sí está", "No está")</f>
        <v>No está</v>
      </c>
    </row>
    <row r="1152" spans="1:7" hidden="1">
      <c r="A1152" s="20">
        <v>450255</v>
      </c>
      <c r="B1152" s="22" t="s">
        <v>6441</v>
      </c>
      <c r="C1152" s="22" t="s">
        <v>6442</v>
      </c>
      <c r="D1152" s="63">
        <f>+INDEX('LISTA DE PRECIOS EKM '!A:K,MATCH(C1152,'LISTA DE PRECIOS EKM '!A:A,0),MATCH($D$1,'LISTA DE PRECIOS EKM '!$1:$1,0))</f>
        <v>1079900</v>
      </c>
      <c r="E1152" s="22">
        <f>+INDEX('LISTA DE PRECIOS EKM '!B:K,MATCH(C1152,'LISTA DE PRECIOS EKM '!A:A,0),7)</f>
        <v>1119900</v>
      </c>
      <c r="F1152" s="22">
        <f>+INDEX('LISTA DE PRECIOS EKM '!B:K,MATCH(C1152,'LISTA DE PRECIOS EKM '!A:A,0),9)</f>
        <v>1179900</v>
      </c>
      <c r="G1152" s="22" t="str">
        <f>+IF(ISNUMBER(MATCH(C1152,Precios!C:C,0)),"Sí está", "No está")</f>
        <v>No está</v>
      </c>
    </row>
    <row r="1153" spans="1:7" hidden="1">
      <c r="A1153" s="20">
        <v>450262</v>
      </c>
      <c r="B1153" s="22" t="s">
        <v>6443</v>
      </c>
      <c r="C1153" s="22" t="s">
        <v>6444</v>
      </c>
      <c r="D1153" s="63">
        <f>+INDEX('LISTA DE PRECIOS EKM '!A:K,MATCH(C1153,'LISTA DE PRECIOS EKM '!A:A,0),MATCH($D$1,'LISTA DE PRECIOS EKM '!$1:$1,0))</f>
        <v>1079900</v>
      </c>
      <c r="E1153" s="22">
        <f>+INDEX('LISTA DE PRECIOS EKM '!B:K,MATCH(C1153,'LISTA DE PRECIOS EKM '!A:A,0),7)</f>
        <v>1119900</v>
      </c>
      <c r="F1153" s="22">
        <f>+INDEX('LISTA DE PRECIOS EKM '!B:K,MATCH(C1153,'LISTA DE PRECIOS EKM '!A:A,0),9)</f>
        <v>1179900</v>
      </c>
      <c r="G1153" s="22" t="str">
        <f>+IF(ISNUMBER(MATCH(C1153,Precios!C:C,0)),"Sí está", "No está")</f>
        <v>No está</v>
      </c>
    </row>
    <row r="1154" spans="1:7" hidden="1">
      <c r="A1154" s="20">
        <v>450274</v>
      </c>
      <c r="B1154" s="22" t="s">
        <v>6443</v>
      </c>
      <c r="C1154" s="22" t="s">
        <v>6444</v>
      </c>
      <c r="D1154" s="63">
        <f>+INDEX('LISTA DE PRECIOS EKM '!A:K,MATCH(C1154,'LISTA DE PRECIOS EKM '!A:A,0),MATCH($D$1,'LISTA DE PRECIOS EKM '!$1:$1,0))</f>
        <v>1079900</v>
      </c>
      <c r="E1154" s="22">
        <f>+INDEX('LISTA DE PRECIOS EKM '!B:K,MATCH(C1154,'LISTA DE PRECIOS EKM '!A:A,0),7)</f>
        <v>1119900</v>
      </c>
      <c r="F1154" s="22">
        <f>+INDEX('LISTA DE PRECIOS EKM '!B:K,MATCH(C1154,'LISTA DE PRECIOS EKM '!A:A,0),9)</f>
        <v>1179900</v>
      </c>
      <c r="G1154" s="22" t="str">
        <f>+IF(ISNUMBER(MATCH(C1154,Precios!C:C,0)),"Sí está", "No está")</f>
        <v>No está</v>
      </c>
    </row>
    <row r="1155" spans="1:7" hidden="1">
      <c r="A1155" s="20">
        <v>450275</v>
      </c>
      <c r="B1155" s="22" t="s">
        <v>6445</v>
      </c>
      <c r="C1155" s="22" t="s">
        <v>6446</v>
      </c>
      <c r="D1155" s="63">
        <f>+INDEX('LISTA DE PRECIOS EKM '!A:K,MATCH(C1155,'LISTA DE PRECIOS EKM '!A:A,0),MATCH($D$1,'LISTA DE PRECIOS EKM '!$1:$1,0))</f>
        <v>1079900</v>
      </c>
      <c r="E1155" s="22">
        <f>+INDEX('LISTA DE PRECIOS EKM '!B:K,MATCH(C1155,'LISTA DE PRECIOS EKM '!A:A,0),7)</f>
        <v>1119900</v>
      </c>
      <c r="F1155" s="22">
        <f>+INDEX('LISTA DE PRECIOS EKM '!B:K,MATCH(C1155,'LISTA DE PRECIOS EKM '!A:A,0),9)</f>
        <v>1179900</v>
      </c>
      <c r="G1155" s="22" t="str">
        <f>+IF(ISNUMBER(MATCH(C1155,Precios!C:C,0)),"Sí está", "No está")</f>
        <v>No está</v>
      </c>
    </row>
    <row r="1156" spans="1:7" hidden="1">
      <c r="A1156" s="20">
        <v>450276</v>
      </c>
      <c r="B1156" s="22" t="s">
        <v>6445</v>
      </c>
      <c r="C1156" s="22" t="s">
        <v>6446</v>
      </c>
      <c r="D1156" s="63">
        <f>+INDEX('LISTA DE PRECIOS EKM '!A:K,MATCH(C1156,'LISTA DE PRECIOS EKM '!A:A,0),MATCH($D$1,'LISTA DE PRECIOS EKM '!$1:$1,0))</f>
        <v>1079900</v>
      </c>
      <c r="E1156" s="22">
        <f>+INDEX('LISTA DE PRECIOS EKM '!B:K,MATCH(C1156,'LISTA DE PRECIOS EKM '!A:A,0),7)</f>
        <v>1119900</v>
      </c>
      <c r="F1156" s="22">
        <f>+INDEX('LISTA DE PRECIOS EKM '!B:K,MATCH(C1156,'LISTA DE PRECIOS EKM '!A:A,0),9)</f>
        <v>1179900</v>
      </c>
      <c r="G1156" s="22" t="str">
        <f>+IF(ISNUMBER(MATCH(C1156,Precios!C:C,0)),"Sí está", "No está")</f>
        <v>No está</v>
      </c>
    </row>
    <row r="1157" spans="1:7" hidden="1">
      <c r="A1157" s="20">
        <v>450280</v>
      </c>
      <c r="B1157" s="22" t="s">
        <v>6447</v>
      </c>
      <c r="C1157" s="22" t="s">
        <v>6448</v>
      </c>
      <c r="D1157" s="63">
        <f>+INDEX('LISTA DE PRECIOS EKM '!A:K,MATCH(C1157,'LISTA DE PRECIOS EKM '!A:A,0),MATCH($D$1,'LISTA DE PRECIOS EKM '!$1:$1,0))</f>
        <v>1079900</v>
      </c>
      <c r="E1157" s="22">
        <f>+INDEX('LISTA DE PRECIOS EKM '!B:K,MATCH(C1157,'LISTA DE PRECIOS EKM '!A:A,0),7)</f>
        <v>1119900</v>
      </c>
      <c r="F1157" s="22">
        <f>+INDEX('LISTA DE PRECIOS EKM '!B:K,MATCH(C1157,'LISTA DE PRECIOS EKM '!A:A,0),9)</f>
        <v>1179900</v>
      </c>
      <c r="G1157" s="22" t="str">
        <f>+IF(ISNUMBER(MATCH(C1157,Precios!C:C,0)),"Sí está", "No está")</f>
        <v>No está</v>
      </c>
    </row>
    <row r="1158" spans="1:7" hidden="1">
      <c r="A1158" s="20">
        <v>450281</v>
      </c>
      <c r="B1158" s="22" t="s">
        <v>6447</v>
      </c>
      <c r="C1158" s="22" t="s">
        <v>6448</v>
      </c>
      <c r="D1158" s="63">
        <f>+INDEX('LISTA DE PRECIOS EKM '!A:K,MATCH(C1158,'LISTA DE PRECIOS EKM '!A:A,0),MATCH($D$1,'LISTA DE PRECIOS EKM '!$1:$1,0))</f>
        <v>1079900</v>
      </c>
      <c r="E1158" s="22">
        <f>+INDEX('LISTA DE PRECIOS EKM '!B:K,MATCH(C1158,'LISTA DE PRECIOS EKM '!A:A,0),7)</f>
        <v>1119900</v>
      </c>
      <c r="F1158" s="22">
        <f>+INDEX('LISTA DE PRECIOS EKM '!B:K,MATCH(C1158,'LISTA DE PRECIOS EKM '!A:A,0),9)</f>
        <v>1179900</v>
      </c>
      <c r="G1158" s="22" t="str">
        <f>+IF(ISNUMBER(MATCH(C1158,Precios!C:C,0)),"Sí está", "No está")</f>
        <v>No está</v>
      </c>
    </row>
    <row r="1159" spans="1:7" hidden="1">
      <c r="A1159" s="20">
        <v>450295</v>
      </c>
      <c r="B1159" s="22" t="s">
        <v>6452</v>
      </c>
      <c r="C1159" s="22" t="s">
        <v>6453</v>
      </c>
      <c r="D1159" s="63">
        <f>+INDEX('LISTA DE PRECIOS EKM '!A:K,MATCH(C1159,'LISTA DE PRECIOS EKM '!A:A,0),MATCH($D$1,'LISTA DE PRECIOS EKM '!$1:$1,0))</f>
        <v>1219900</v>
      </c>
      <c r="E1159" s="22">
        <f>+INDEX('LISTA DE PRECIOS EKM '!B:K,MATCH(C1159,'LISTA DE PRECIOS EKM '!A:A,0),7)</f>
        <v>1269900</v>
      </c>
      <c r="F1159" s="22">
        <f>+INDEX('LISTA DE PRECIOS EKM '!B:K,MATCH(C1159,'LISTA DE PRECIOS EKM '!A:A,0),9)</f>
        <v>1339900</v>
      </c>
      <c r="G1159" s="22" t="str">
        <f>+IF(ISNUMBER(MATCH(C1159,Precios!C:C,0)),"Sí está", "No está")</f>
        <v>No está</v>
      </c>
    </row>
    <row r="1160" spans="1:7" hidden="1">
      <c r="A1160" s="20">
        <v>450296</v>
      </c>
      <c r="B1160" s="22" t="s">
        <v>6452</v>
      </c>
      <c r="C1160" s="22" t="s">
        <v>6453</v>
      </c>
      <c r="D1160" s="63">
        <f>+INDEX('LISTA DE PRECIOS EKM '!A:K,MATCH(C1160,'LISTA DE PRECIOS EKM '!A:A,0),MATCH($D$1,'LISTA DE PRECIOS EKM '!$1:$1,0))</f>
        <v>1219900</v>
      </c>
      <c r="E1160" s="22">
        <f>+INDEX('LISTA DE PRECIOS EKM '!B:K,MATCH(C1160,'LISTA DE PRECIOS EKM '!A:A,0),7)</f>
        <v>1269900</v>
      </c>
      <c r="F1160" s="22">
        <f>+INDEX('LISTA DE PRECIOS EKM '!B:K,MATCH(C1160,'LISTA DE PRECIOS EKM '!A:A,0),9)</f>
        <v>1339900</v>
      </c>
      <c r="G1160" s="22" t="str">
        <f>+IF(ISNUMBER(MATCH(C1160,Precios!C:C,0)),"Sí está", "No está")</f>
        <v>No está</v>
      </c>
    </row>
    <row r="1161" spans="1:7" hidden="1">
      <c r="A1161" s="20">
        <v>450297</v>
      </c>
      <c r="B1161" s="22" t="s">
        <v>6454</v>
      </c>
      <c r="C1161" s="22" t="s">
        <v>6455</v>
      </c>
      <c r="D1161" s="63">
        <f>+INDEX('LISTA DE PRECIOS EKM '!A:K,MATCH(C1161,'LISTA DE PRECIOS EKM '!A:A,0),MATCH($D$1,'LISTA DE PRECIOS EKM '!$1:$1,0))</f>
        <v>1219900</v>
      </c>
      <c r="E1161" s="22">
        <f>+INDEX('LISTA DE PRECIOS EKM '!B:K,MATCH(C1161,'LISTA DE PRECIOS EKM '!A:A,0),7)</f>
        <v>1269900</v>
      </c>
      <c r="F1161" s="22">
        <f>+INDEX('LISTA DE PRECIOS EKM '!B:K,MATCH(C1161,'LISTA DE PRECIOS EKM '!A:A,0),9)</f>
        <v>1339900</v>
      </c>
      <c r="G1161" s="22" t="str">
        <f>+IF(ISNUMBER(MATCH(C1161,Precios!C:C,0)),"Sí está", "No está")</f>
        <v>No está</v>
      </c>
    </row>
    <row r="1162" spans="1:7" hidden="1">
      <c r="A1162" s="20">
        <v>450299</v>
      </c>
      <c r="B1162" s="22" t="s">
        <v>6454</v>
      </c>
      <c r="C1162" s="22" t="s">
        <v>6455</v>
      </c>
      <c r="D1162" s="63">
        <f>+INDEX('LISTA DE PRECIOS EKM '!A:K,MATCH(C1162,'LISTA DE PRECIOS EKM '!A:A,0),MATCH($D$1,'LISTA DE PRECIOS EKM '!$1:$1,0))</f>
        <v>1219900</v>
      </c>
      <c r="E1162" s="22">
        <f>+INDEX('LISTA DE PRECIOS EKM '!B:K,MATCH(C1162,'LISTA DE PRECIOS EKM '!A:A,0),7)</f>
        <v>1269900</v>
      </c>
      <c r="F1162" s="22">
        <f>+INDEX('LISTA DE PRECIOS EKM '!B:K,MATCH(C1162,'LISTA DE PRECIOS EKM '!A:A,0),9)</f>
        <v>1339900</v>
      </c>
      <c r="G1162" s="22" t="str">
        <f>+IF(ISNUMBER(MATCH(C1162,Precios!C:C,0)),"Sí está", "No está")</f>
        <v>No está</v>
      </c>
    </row>
    <row r="1163" spans="1:7" hidden="1">
      <c r="A1163" s="20">
        <v>450301</v>
      </c>
      <c r="B1163" s="22" t="s">
        <v>6456</v>
      </c>
      <c r="C1163" s="22" t="s">
        <v>6457</v>
      </c>
      <c r="D1163" s="63">
        <f>+INDEX('LISTA DE PRECIOS EKM '!A:K,MATCH(C1163,'LISTA DE PRECIOS EKM '!A:A,0),MATCH($D$1,'LISTA DE PRECIOS EKM '!$1:$1,0))</f>
        <v>1219900</v>
      </c>
      <c r="E1163" s="22">
        <f>+INDEX('LISTA DE PRECIOS EKM '!B:K,MATCH(C1163,'LISTA DE PRECIOS EKM '!A:A,0),7)</f>
        <v>1269900</v>
      </c>
      <c r="F1163" s="22">
        <f>+INDEX('LISTA DE PRECIOS EKM '!B:K,MATCH(C1163,'LISTA DE PRECIOS EKM '!A:A,0),9)</f>
        <v>1339900</v>
      </c>
      <c r="G1163" s="22" t="str">
        <f>+IF(ISNUMBER(MATCH(C1163,Precios!C:C,0)),"Sí está", "No está")</f>
        <v>No está</v>
      </c>
    </row>
    <row r="1164" spans="1:7" hidden="1">
      <c r="A1164" s="20">
        <v>450304</v>
      </c>
      <c r="B1164" s="22" t="s">
        <v>6456</v>
      </c>
      <c r="C1164" s="22" t="s">
        <v>6457</v>
      </c>
      <c r="D1164" s="63">
        <f>+INDEX('LISTA DE PRECIOS EKM '!A:K,MATCH(C1164,'LISTA DE PRECIOS EKM '!A:A,0),MATCH($D$1,'LISTA DE PRECIOS EKM '!$1:$1,0))</f>
        <v>1219900</v>
      </c>
      <c r="E1164" s="22">
        <f>+INDEX('LISTA DE PRECIOS EKM '!B:K,MATCH(C1164,'LISTA DE PRECIOS EKM '!A:A,0),7)</f>
        <v>1269900</v>
      </c>
      <c r="F1164" s="22">
        <f>+INDEX('LISTA DE PRECIOS EKM '!B:K,MATCH(C1164,'LISTA DE PRECIOS EKM '!A:A,0),9)</f>
        <v>1339900</v>
      </c>
      <c r="G1164" s="22" t="str">
        <f>+IF(ISNUMBER(MATCH(C1164,Precios!C:C,0)),"Sí está", "No está")</f>
        <v>No está</v>
      </c>
    </row>
    <row r="1165" spans="1:7" hidden="1">
      <c r="A1165" s="20">
        <v>450326</v>
      </c>
      <c r="B1165" s="22" t="s">
        <v>6458</v>
      </c>
      <c r="C1165" s="22" t="s">
        <v>6459</v>
      </c>
      <c r="D1165" s="63">
        <f>+INDEX('LISTA DE PRECIOS EKM '!A:K,MATCH(C1165,'LISTA DE PRECIOS EKM '!A:A,0),MATCH($D$1,'LISTA DE PRECIOS EKM '!$1:$1,0))</f>
        <v>1079900</v>
      </c>
      <c r="E1165" s="22">
        <f>+INDEX('LISTA DE PRECIOS EKM '!B:K,MATCH(C1165,'LISTA DE PRECIOS EKM '!A:A,0),7)</f>
        <v>1119900</v>
      </c>
      <c r="F1165" s="22">
        <f>+INDEX('LISTA DE PRECIOS EKM '!B:K,MATCH(C1165,'LISTA DE PRECIOS EKM '!A:A,0),9)</f>
        <v>1179900</v>
      </c>
      <c r="G1165" s="22" t="str">
        <f>+IF(ISNUMBER(MATCH(C1165,Precios!C:C,0)),"Sí está", "No está")</f>
        <v>No está</v>
      </c>
    </row>
    <row r="1166" spans="1:7" hidden="1">
      <c r="A1166" s="20">
        <v>450327</v>
      </c>
      <c r="B1166" s="22" t="s">
        <v>6458</v>
      </c>
      <c r="C1166" s="22" t="s">
        <v>6459</v>
      </c>
      <c r="D1166" s="63">
        <f>+INDEX('LISTA DE PRECIOS EKM '!A:K,MATCH(C1166,'LISTA DE PRECIOS EKM '!A:A,0),MATCH($D$1,'LISTA DE PRECIOS EKM '!$1:$1,0))</f>
        <v>1079900</v>
      </c>
      <c r="E1166" s="22">
        <f>+INDEX('LISTA DE PRECIOS EKM '!B:K,MATCH(C1166,'LISTA DE PRECIOS EKM '!A:A,0),7)</f>
        <v>1119900</v>
      </c>
      <c r="F1166" s="22">
        <f>+INDEX('LISTA DE PRECIOS EKM '!B:K,MATCH(C1166,'LISTA DE PRECIOS EKM '!A:A,0),9)</f>
        <v>1179900</v>
      </c>
      <c r="G1166" s="22" t="str">
        <f>+IF(ISNUMBER(MATCH(C1166,Precios!C:C,0)),"Sí está", "No está")</f>
        <v>No está</v>
      </c>
    </row>
    <row r="1167" spans="1:7" hidden="1">
      <c r="A1167" s="20">
        <v>450328</v>
      </c>
      <c r="B1167" s="22" t="s">
        <v>6460</v>
      </c>
      <c r="C1167" s="22" t="s">
        <v>6461</v>
      </c>
      <c r="D1167" s="63">
        <f>+INDEX('LISTA DE PRECIOS EKM '!A:K,MATCH(C1167,'LISTA DE PRECIOS EKM '!A:A,0),MATCH($D$1,'LISTA DE PRECIOS EKM '!$1:$1,0))</f>
        <v>1079900</v>
      </c>
      <c r="E1167" s="22">
        <f>+INDEX('LISTA DE PRECIOS EKM '!B:K,MATCH(C1167,'LISTA DE PRECIOS EKM '!A:A,0),7)</f>
        <v>1119900</v>
      </c>
      <c r="F1167" s="22">
        <f>+INDEX('LISTA DE PRECIOS EKM '!B:K,MATCH(C1167,'LISTA DE PRECIOS EKM '!A:A,0),9)</f>
        <v>1179900</v>
      </c>
      <c r="G1167" s="22" t="str">
        <f>+IF(ISNUMBER(MATCH(C1167,Precios!C:C,0)),"Sí está", "No está")</f>
        <v>No está</v>
      </c>
    </row>
    <row r="1168" spans="1:7" hidden="1">
      <c r="A1168" s="20">
        <v>450332</v>
      </c>
      <c r="B1168" s="22" t="s">
        <v>6460</v>
      </c>
      <c r="C1168" s="22" t="s">
        <v>6461</v>
      </c>
      <c r="D1168" s="63">
        <f>+INDEX('LISTA DE PRECIOS EKM '!A:K,MATCH(C1168,'LISTA DE PRECIOS EKM '!A:A,0),MATCH($D$1,'LISTA DE PRECIOS EKM '!$1:$1,0))</f>
        <v>1079900</v>
      </c>
      <c r="E1168" s="22">
        <f>+INDEX('LISTA DE PRECIOS EKM '!B:K,MATCH(C1168,'LISTA DE PRECIOS EKM '!A:A,0),7)</f>
        <v>1119900</v>
      </c>
      <c r="F1168" s="22">
        <f>+INDEX('LISTA DE PRECIOS EKM '!B:K,MATCH(C1168,'LISTA DE PRECIOS EKM '!A:A,0),9)</f>
        <v>1179900</v>
      </c>
      <c r="G1168" s="22" t="str">
        <f>+IF(ISNUMBER(MATCH(C1168,Precios!C:C,0)),"Sí está", "No está")</f>
        <v>No está</v>
      </c>
    </row>
    <row r="1169" spans="1:7" hidden="1">
      <c r="A1169" s="20">
        <v>451999</v>
      </c>
      <c r="B1169" s="22" t="s">
        <v>6462</v>
      </c>
      <c r="C1169" s="22" t="s">
        <v>6463</v>
      </c>
      <c r="D1169" s="63">
        <f>+INDEX('LISTA DE PRECIOS EKM '!A:K,MATCH(C1169,'LISTA DE PRECIOS EKM '!A:A,0),MATCH($D$1,'LISTA DE PRECIOS EKM '!$1:$1,0))</f>
        <v>1079900</v>
      </c>
      <c r="E1169" s="22">
        <f>+INDEX('LISTA DE PRECIOS EKM '!B:K,MATCH(C1169,'LISTA DE PRECIOS EKM '!A:A,0),7)</f>
        <v>1119900</v>
      </c>
      <c r="F1169" s="22">
        <f>+INDEX('LISTA DE PRECIOS EKM '!B:K,MATCH(C1169,'LISTA DE PRECIOS EKM '!A:A,0),9)</f>
        <v>1179900</v>
      </c>
      <c r="G1169" s="22" t="str">
        <f>+IF(ISNUMBER(MATCH(C1169,Precios!C:C,0)),"Sí está", "No está")</f>
        <v>No está</v>
      </c>
    </row>
    <row r="1170" spans="1:7" hidden="1">
      <c r="A1170" s="20">
        <v>452001</v>
      </c>
      <c r="B1170" s="22" t="s">
        <v>6462</v>
      </c>
      <c r="C1170" s="22" t="s">
        <v>6463</v>
      </c>
      <c r="D1170" s="63">
        <f>+INDEX('LISTA DE PRECIOS EKM '!A:K,MATCH(C1170,'LISTA DE PRECIOS EKM '!A:A,0),MATCH($D$1,'LISTA DE PRECIOS EKM '!$1:$1,0))</f>
        <v>1079900</v>
      </c>
      <c r="E1170" s="22">
        <f>+INDEX('LISTA DE PRECIOS EKM '!B:K,MATCH(C1170,'LISTA DE PRECIOS EKM '!A:A,0),7)</f>
        <v>1119900</v>
      </c>
      <c r="F1170" s="22">
        <f>+INDEX('LISTA DE PRECIOS EKM '!B:K,MATCH(C1170,'LISTA DE PRECIOS EKM '!A:A,0),9)</f>
        <v>1179900</v>
      </c>
      <c r="G1170" s="22" t="str">
        <f>+IF(ISNUMBER(MATCH(C1170,Precios!C:C,0)),"Sí está", "No está")</f>
        <v>No está</v>
      </c>
    </row>
    <row r="1171" spans="1:7" hidden="1">
      <c r="A1171" s="20">
        <v>452006</v>
      </c>
      <c r="B1171" s="22" t="s">
        <v>6464</v>
      </c>
      <c r="C1171" s="22" t="s">
        <v>6465</v>
      </c>
      <c r="D1171" s="63">
        <f>+INDEX('LISTA DE PRECIOS EKM '!A:K,MATCH(C1171,'LISTA DE PRECIOS EKM '!A:A,0),MATCH($D$1,'LISTA DE PRECIOS EKM '!$1:$1,0))</f>
        <v>1079900</v>
      </c>
      <c r="E1171" s="22">
        <f>+INDEX('LISTA DE PRECIOS EKM '!B:K,MATCH(C1171,'LISTA DE PRECIOS EKM '!A:A,0),7)</f>
        <v>1119900</v>
      </c>
      <c r="F1171" s="22">
        <f>+INDEX('LISTA DE PRECIOS EKM '!B:K,MATCH(C1171,'LISTA DE PRECIOS EKM '!A:A,0),9)</f>
        <v>1179900</v>
      </c>
      <c r="G1171" s="22" t="str">
        <f>+IF(ISNUMBER(MATCH(C1171,Precios!C:C,0)),"Sí está", "No está")</f>
        <v>No está</v>
      </c>
    </row>
    <row r="1172" spans="1:7" hidden="1">
      <c r="A1172" s="20">
        <v>452007</v>
      </c>
      <c r="B1172" s="22" t="s">
        <v>6464</v>
      </c>
      <c r="C1172" s="22" t="s">
        <v>6465</v>
      </c>
      <c r="D1172" s="63">
        <f>+INDEX('LISTA DE PRECIOS EKM '!A:K,MATCH(C1172,'LISTA DE PRECIOS EKM '!A:A,0),MATCH($D$1,'LISTA DE PRECIOS EKM '!$1:$1,0))</f>
        <v>1079900</v>
      </c>
      <c r="E1172" s="22">
        <f>+INDEX('LISTA DE PRECIOS EKM '!B:K,MATCH(C1172,'LISTA DE PRECIOS EKM '!A:A,0),7)</f>
        <v>1119900</v>
      </c>
      <c r="F1172" s="22">
        <f>+INDEX('LISTA DE PRECIOS EKM '!B:K,MATCH(C1172,'LISTA DE PRECIOS EKM '!A:A,0),9)</f>
        <v>1179900</v>
      </c>
      <c r="G1172" s="22" t="str">
        <f>+IF(ISNUMBER(MATCH(C1172,Precios!C:C,0)),"Sí está", "No está")</f>
        <v>No está</v>
      </c>
    </row>
    <row r="1173" spans="1:7" hidden="1">
      <c r="A1173" s="20">
        <v>452028</v>
      </c>
      <c r="B1173" s="22" t="s">
        <v>6467</v>
      </c>
      <c r="C1173" s="22" t="s">
        <v>6468</v>
      </c>
      <c r="D1173" s="63">
        <f>+INDEX('LISTA DE PRECIOS EKM '!A:K,MATCH(C1173,'LISTA DE PRECIOS EKM '!A:A,0),MATCH($D$1,'LISTA DE PRECIOS EKM '!$1:$1,0))</f>
        <v>1399900</v>
      </c>
      <c r="E1173" s="22">
        <f>+INDEX('LISTA DE PRECIOS EKM '!B:K,MATCH(C1173,'LISTA DE PRECIOS EKM '!A:A,0),7)</f>
        <v>1449900</v>
      </c>
      <c r="F1173" s="22">
        <f>+INDEX('LISTA DE PRECIOS EKM '!B:K,MATCH(C1173,'LISTA DE PRECIOS EKM '!A:A,0),9)</f>
        <v>1529900</v>
      </c>
      <c r="G1173" s="22" t="str">
        <f>+IF(ISNUMBER(MATCH(C1173,Precios!C:C,0)),"Sí está", "No está")</f>
        <v>No está</v>
      </c>
    </row>
    <row r="1174" spans="1:7" hidden="1">
      <c r="A1174" s="20">
        <v>452030</v>
      </c>
      <c r="B1174" s="22" t="s">
        <v>6467</v>
      </c>
      <c r="C1174" s="22" t="s">
        <v>6468</v>
      </c>
      <c r="D1174" s="63">
        <f>+INDEX('LISTA DE PRECIOS EKM '!A:K,MATCH(C1174,'LISTA DE PRECIOS EKM '!A:A,0),MATCH($D$1,'LISTA DE PRECIOS EKM '!$1:$1,0))</f>
        <v>1399900</v>
      </c>
      <c r="E1174" s="22">
        <f>+INDEX('LISTA DE PRECIOS EKM '!B:K,MATCH(C1174,'LISTA DE PRECIOS EKM '!A:A,0),7)</f>
        <v>1449900</v>
      </c>
      <c r="F1174" s="22">
        <f>+INDEX('LISTA DE PRECIOS EKM '!B:K,MATCH(C1174,'LISTA DE PRECIOS EKM '!A:A,0),9)</f>
        <v>1529900</v>
      </c>
      <c r="G1174" s="22" t="str">
        <f>+IF(ISNUMBER(MATCH(C1174,Precios!C:C,0)),"Sí está", "No está")</f>
        <v>No está</v>
      </c>
    </row>
    <row r="1175" spans="1:7" hidden="1">
      <c r="A1175" s="20">
        <v>452044</v>
      </c>
      <c r="B1175" s="22" t="s">
        <v>6469</v>
      </c>
      <c r="C1175" s="22" t="s">
        <v>6470</v>
      </c>
      <c r="D1175" s="63">
        <f>+INDEX('LISTA DE PRECIOS EKM '!A:K,MATCH(C1175,'LISTA DE PRECIOS EKM '!A:A,0),MATCH($D$1,'LISTA DE PRECIOS EKM '!$1:$1,0))</f>
        <v>1349900</v>
      </c>
      <c r="E1175" s="22">
        <f>+INDEX('LISTA DE PRECIOS EKM '!B:K,MATCH(C1175,'LISTA DE PRECIOS EKM '!A:A,0),7)</f>
        <v>1399900</v>
      </c>
      <c r="F1175" s="22">
        <f>+INDEX('LISTA DE PRECIOS EKM '!B:K,MATCH(C1175,'LISTA DE PRECIOS EKM '!A:A,0),9)</f>
        <v>1479900</v>
      </c>
      <c r="G1175" s="22" t="str">
        <f>+IF(ISNUMBER(MATCH(C1175,Precios!C:C,0)),"Sí está", "No está")</f>
        <v>No está</v>
      </c>
    </row>
    <row r="1176" spans="1:7" hidden="1">
      <c r="A1176" s="20">
        <v>452046</v>
      </c>
      <c r="B1176" s="22" t="s">
        <v>6469</v>
      </c>
      <c r="C1176" s="22" t="s">
        <v>6470</v>
      </c>
      <c r="D1176" s="63">
        <f>+INDEX('LISTA DE PRECIOS EKM '!A:K,MATCH(C1176,'LISTA DE PRECIOS EKM '!A:A,0),MATCH($D$1,'LISTA DE PRECIOS EKM '!$1:$1,0))</f>
        <v>1349900</v>
      </c>
      <c r="E1176" s="22">
        <f>+INDEX('LISTA DE PRECIOS EKM '!B:K,MATCH(C1176,'LISTA DE PRECIOS EKM '!A:A,0),7)</f>
        <v>1399900</v>
      </c>
      <c r="F1176" s="22">
        <f>+INDEX('LISTA DE PRECIOS EKM '!B:K,MATCH(C1176,'LISTA DE PRECIOS EKM '!A:A,0),9)</f>
        <v>1479900</v>
      </c>
      <c r="G1176" s="22" t="str">
        <f>+IF(ISNUMBER(MATCH(C1176,Precios!C:C,0)),"Sí está", "No está")</f>
        <v>No está</v>
      </c>
    </row>
    <row r="1177" spans="1:7" hidden="1">
      <c r="A1177" s="20">
        <v>452065</v>
      </c>
      <c r="B1177" s="22" t="s">
        <v>6471</v>
      </c>
      <c r="C1177" s="22" t="s">
        <v>6472</v>
      </c>
      <c r="D1177" s="63">
        <f>+INDEX('LISTA DE PRECIOS EKM '!A:K,MATCH(C1177,'LISTA DE PRECIOS EKM '!A:A,0),MATCH($D$1,'LISTA DE PRECIOS EKM '!$1:$1,0))</f>
        <v>1399900</v>
      </c>
      <c r="E1177" s="22">
        <f>+INDEX('LISTA DE PRECIOS EKM '!B:K,MATCH(C1177,'LISTA DE PRECIOS EKM '!A:A,0),7)</f>
        <v>1449900</v>
      </c>
      <c r="F1177" s="22">
        <f>+INDEX('LISTA DE PRECIOS EKM '!B:K,MATCH(C1177,'LISTA DE PRECIOS EKM '!A:A,0),9)</f>
        <v>1529900</v>
      </c>
      <c r="G1177" s="22" t="str">
        <f>+IF(ISNUMBER(MATCH(C1177,Precios!C:C,0)),"Sí está", "No está")</f>
        <v>No está</v>
      </c>
    </row>
    <row r="1178" spans="1:7" hidden="1">
      <c r="A1178" s="20">
        <v>452067</v>
      </c>
      <c r="B1178" s="22" t="s">
        <v>6471</v>
      </c>
      <c r="C1178" s="22" t="s">
        <v>6472</v>
      </c>
      <c r="D1178" s="63">
        <f>+INDEX('LISTA DE PRECIOS EKM '!A:K,MATCH(C1178,'LISTA DE PRECIOS EKM '!A:A,0),MATCH($D$1,'LISTA DE PRECIOS EKM '!$1:$1,0))</f>
        <v>1399900</v>
      </c>
      <c r="E1178" s="22">
        <f>+INDEX('LISTA DE PRECIOS EKM '!B:K,MATCH(C1178,'LISTA DE PRECIOS EKM '!A:A,0),7)</f>
        <v>1449900</v>
      </c>
      <c r="F1178" s="22">
        <f>+INDEX('LISTA DE PRECIOS EKM '!B:K,MATCH(C1178,'LISTA DE PRECIOS EKM '!A:A,0),9)</f>
        <v>1529900</v>
      </c>
      <c r="G1178" s="22" t="str">
        <f>+IF(ISNUMBER(MATCH(C1178,Precios!C:C,0)),"Sí está", "No está")</f>
        <v>No está</v>
      </c>
    </row>
    <row r="1179" spans="1:7" hidden="1">
      <c r="A1179" s="20">
        <v>452069</v>
      </c>
      <c r="B1179" s="22" t="s">
        <v>6473</v>
      </c>
      <c r="C1179" s="22" t="s">
        <v>6474</v>
      </c>
      <c r="D1179" s="63">
        <f>+INDEX('LISTA DE PRECIOS EKM '!A:K,MATCH(C1179,'LISTA DE PRECIOS EKM '!A:A,0),MATCH($D$1,'LISTA DE PRECIOS EKM '!$1:$1,0))</f>
        <v>1399900</v>
      </c>
      <c r="E1179" s="22">
        <f>+INDEX('LISTA DE PRECIOS EKM '!B:K,MATCH(C1179,'LISTA DE PRECIOS EKM '!A:A,0),7)</f>
        <v>1449900</v>
      </c>
      <c r="F1179" s="22">
        <f>+INDEX('LISTA DE PRECIOS EKM '!B:K,MATCH(C1179,'LISTA DE PRECIOS EKM '!A:A,0),9)</f>
        <v>1529900</v>
      </c>
      <c r="G1179" s="22" t="str">
        <f>+IF(ISNUMBER(MATCH(C1179,Precios!C:C,0)),"Sí está", "No está")</f>
        <v>No está</v>
      </c>
    </row>
    <row r="1180" spans="1:7" hidden="1">
      <c r="A1180" s="20">
        <v>452071</v>
      </c>
      <c r="B1180" s="22" t="s">
        <v>6473</v>
      </c>
      <c r="C1180" s="22" t="s">
        <v>6474</v>
      </c>
      <c r="D1180" s="63">
        <f>+INDEX('LISTA DE PRECIOS EKM '!A:K,MATCH(C1180,'LISTA DE PRECIOS EKM '!A:A,0),MATCH($D$1,'LISTA DE PRECIOS EKM '!$1:$1,0))</f>
        <v>1399900</v>
      </c>
      <c r="E1180" s="22">
        <f>+INDEX('LISTA DE PRECIOS EKM '!B:K,MATCH(C1180,'LISTA DE PRECIOS EKM '!A:A,0),7)</f>
        <v>1449900</v>
      </c>
      <c r="F1180" s="22">
        <f>+INDEX('LISTA DE PRECIOS EKM '!B:K,MATCH(C1180,'LISTA DE PRECIOS EKM '!A:A,0),9)</f>
        <v>1529900</v>
      </c>
      <c r="G1180" s="22" t="str">
        <f>+IF(ISNUMBER(MATCH(C1180,Precios!C:C,0)),"Sí está", "No está")</f>
        <v>No está</v>
      </c>
    </row>
    <row r="1181" spans="1:7" hidden="1">
      <c r="A1181" s="20">
        <v>452073</v>
      </c>
      <c r="B1181" s="22" t="s">
        <v>6475</v>
      </c>
      <c r="C1181" s="22" t="s">
        <v>6476</v>
      </c>
      <c r="D1181" s="63">
        <f>+INDEX('LISTA DE PRECIOS EKM '!A:K,MATCH(C1181,'LISTA DE PRECIOS EKM '!A:A,0),MATCH($D$1,'LISTA DE PRECIOS EKM '!$1:$1,0))</f>
        <v>1399900</v>
      </c>
      <c r="E1181" s="22">
        <f>+INDEX('LISTA DE PRECIOS EKM '!B:K,MATCH(C1181,'LISTA DE PRECIOS EKM '!A:A,0),7)</f>
        <v>1449900</v>
      </c>
      <c r="F1181" s="22">
        <f>+INDEX('LISTA DE PRECIOS EKM '!B:K,MATCH(C1181,'LISTA DE PRECIOS EKM '!A:A,0),9)</f>
        <v>1529900</v>
      </c>
      <c r="G1181" s="22" t="str">
        <f>+IF(ISNUMBER(MATCH(C1181,Precios!C:C,0)),"Sí está", "No está")</f>
        <v>No está</v>
      </c>
    </row>
    <row r="1182" spans="1:7" hidden="1">
      <c r="A1182" s="20">
        <v>452080</v>
      </c>
      <c r="B1182" s="22" t="s">
        <v>6475</v>
      </c>
      <c r="C1182" s="22" t="s">
        <v>6476</v>
      </c>
      <c r="D1182" s="63">
        <f>+INDEX('LISTA DE PRECIOS EKM '!A:K,MATCH(C1182,'LISTA DE PRECIOS EKM '!A:A,0),MATCH($D$1,'LISTA DE PRECIOS EKM '!$1:$1,0))</f>
        <v>1399900</v>
      </c>
      <c r="E1182" s="22">
        <f>+INDEX('LISTA DE PRECIOS EKM '!B:K,MATCH(C1182,'LISTA DE PRECIOS EKM '!A:A,0),7)</f>
        <v>1449900</v>
      </c>
      <c r="F1182" s="22">
        <f>+INDEX('LISTA DE PRECIOS EKM '!B:K,MATCH(C1182,'LISTA DE PRECIOS EKM '!A:A,0),9)</f>
        <v>1529900</v>
      </c>
      <c r="G1182" s="22" t="str">
        <f>+IF(ISNUMBER(MATCH(C1182,Precios!C:C,0)),"Sí está", "No está")</f>
        <v>No está</v>
      </c>
    </row>
    <row r="1183" spans="1:7" hidden="1">
      <c r="A1183" s="20">
        <v>452081</v>
      </c>
      <c r="B1183" s="22" t="s">
        <v>6477</v>
      </c>
      <c r="C1183" s="22" t="s">
        <v>6478</v>
      </c>
      <c r="D1183" s="63">
        <f>+INDEX('LISTA DE PRECIOS EKM '!A:K,MATCH(C1183,'LISTA DE PRECIOS EKM '!A:A,0),MATCH($D$1,'LISTA DE PRECIOS EKM '!$1:$1,0))</f>
        <v>1349900</v>
      </c>
      <c r="E1183" s="22">
        <f>+INDEX('LISTA DE PRECIOS EKM '!B:K,MATCH(C1183,'LISTA DE PRECIOS EKM '!A:A,0),7)</f>
        <v>1399900</v>
      </c>
      <c r="F1183" s="22">
        <f>+INDEX('LISTA DE PRECIOS EKM '!B:K,MATCH(C1183,'LISTA DE PRECIOS EKM '!A:A,0),9)</f>
        <v>1479900</v>
      </c>
      <c r="G1183" s="22" t="str">
        <f>+IF(ISNUMBER(MATCH(C1183,Precios!C:C,0)),"Sí está", "No está")</f>
        <v>No está</v>
      </c>
    </row>
    <row r="1184" spans="1:7" hidden="1">
      <c r="A1184" s="20">
        <v>452082</v>
      </c>
      <c r="B1184" s="22" t="s">
        <v>6477</v>
      </c>
      <c r="C1184" s="22" t="s">
        <v>6478</v>
      </c>
      <c r="D1184" s="63">
        <f>+INDEX('LISTA DE PRECIOS EKM '!A:K,MATCH(C1184,'LISTA DE PRECIOS EKM '!A:A,0),MATCH($D$1,'LISTA DE PRECIOS EKM '!$1:$1,0))</f>
        <v>1349900</v>
      </c>
      <c r="E1184" s="22">
        <f>+INDEX('LISTA DE PRECIOS EKM '!B:K,MATCH(C1184,'LISTA DE PRECIOS EKM '!A:A,0),7)</f>
        <v>1399900</v>
      </c>
      <c r="F1184" s="22">
        <f>+INDEX('LISTA DE PRECIOS EKM '!B:K,MATCH(C1184,'LISTA DE PRECIOS EKM '!A:A,0),9)</f>
        <v>1479900</v>
      </c>
      <c r="G1184" s="22" t="str">
        <f>+IF(ISNUMBER(MATCH(C1184,Precios!C:C,0)),"Sí está", "No está")</f>
        <v>No está</v>
      </c>
    </row>
    <row r="1185" spans="1:7" hidden="1">
      <c r="A1185" s="20">
        <v>452085</v>
      </c>
      <c r="B1185" s="22" t="s">
        <v>6479</v>
      </c>
      <c r="C1185" s="22" t="s">
        <v>6480</v>
      </c>
      <c r="D1185" s="63">
        <f>+INDEX('LISTA DE PRECIOS EKM '!A:K,MATCH(C1185,'LISTA DE PRECIOS EKM '!A:A,0),MATCH($D$1,'LISTA DE PRECIOS EKM '!$1:$1,0))</f>
        <v>1349900</v>
      </c>
      <c r="E1185" s="22">
        <f>+INDEX('LISTA DE PRECIOS EKM '!B:K,MATCH(C1185,'LISTA DE PRECIOS EKM '!A:A,0),7)</f>
        <v>1399900</v>
      </c>
      <c r="F1185" s="22">
        <f>+INDEX('LISTA DE PRECIOS EKM '!B:K,MATCH(C1185,'LISTA DE PRECIOS EKM '!A:A,0),9)</f>
        <v>1479900</v>
      </c>
      <c r="G1185" s="22" t="str">
        <f>+IF(ISNUMBER(MATCH(C1185,Precios!C:C,0)),"Sí está", "No está")</f>
        <v>No está</v>
      </c>
    </row>
    <row r="1186" spans="1:7" hidden="1">
      <c r="A1186" s="20">
        <v>452087</v>
      </c>
      <c r="B1186" s="22" t="s">
        <v>6479</v>
      </c>
      <c r="C1186" s="22" t="s">
        <v>6480</v>
      </c>
      <c r="D1186" s="63">
        <f>+INDEX('LISTA DE PRECIOS EKM '!A:K,MATCH(C1186,'LISTA DE PRECIOS EKM '!A:A,0),MATCH($D$1,'LISTA DE PRECIOS EKM '!$1:$1,0))</f>
        <v>1349900</v>
      </c>
      <c r="E1186" s="22">
        <f>+INDEX('LISTA DE PRECIOS EKM '!B:K,MATCH(C1186,'LISTA DE PRECIOS EKM '!A:A,0),7)</f>
        <v>1399900</v>
      </c>
      <c r="F1186" s="22">
        <f>+INDEX('LISTA DE PRECIOS EKM '!B:K,MATCH(C1186,'LISTA DE PRECIOS EKM '!A:A,0),9)</f>
        <v>1479900</v>
      </c>
      <c r="G1186" s="22" t="str">
        <f>+IF(ISNUMBER(MATCH(C1186,Precios!C:C,0)),"Sí está", "No está")</f>
        <v>No está</v>
      </c>
    </row>
    <row r="1187" spans="1:7" hidden="1">
      <c r="A1187" s="20">
        <v>452088</v>
      </c>
      <c r="B1187" s="22" t="s">
        <v>6481</v>
      </c>
      <c r="C1187" s="22" t="s">
        <v>6482</v>
      </c>
      <c r="D1187" s="63">
        <f>+INDEX('LISTA DE PRECIOS EKM '!A:K,MATCH(C1187,'LISTA DE PRECIOS EKM '!A:A,0),MATCH($D$1,'LISTA DE PRECIOS EKM '!$1:$1,0))</f>
        <v>879900</v>
      </c>
      <c r="E1187" s="22">
        <f>+INDEX('LISTA DE PRECIOS EKM '!B:K,MATCH(C1187,'LISTA DE PRECIOS EKM '!A:A,0),7)</f>
        <v>909900</v>
      </c>
      <c r="F1187" s="22">
        <f>+INDEX('LISTA DE PRECIOS EKM '!B:K,MATCH(C1187,'LISTA DE PRECIOS EKM '!A:A,0),9)</f>
        <v>959900</v>
      </c>
      <c r="G1187" s="22" t="str">
        <f>+IF(ISNUMBER(MATCH(C1187,Precios!C:C,0)),"Sí está", "No está")</f>
        <v>No está</v>
      </c>
    </row>
    <row r="1188" spans="1:7" hidden="1">
      <c r="A1188" s="20">
        <v>452089</v>
      </c>
      <c r="B1188" s="22" t="s">
        <v>6483</v>
      </c>
      <c r="C1188" s="22" t="s">
        <v>6484</v>
      </c>
      <c r="D1188" s="63">
        <f>+INDEX('LISTA DE PRECIOS EKM '!A:K,MATCH(C1188,'LISTA DE PRECIOS EKM '!A:A,0),MATCH($D$1,'LISTA DE PRECIOS EKM '!$1:$1,0))</f>
        <v>879900</v>
      </c>
      <c r="E1188" s="22">
        <f>+INDEX('LISTA DE PRECIOS EKM '!B:K,MATCH(C1188,'LISTA DE PRECIOS EKM '!A:A,0),7)</f>
        <v>909900</v>
      </c>
      <c r="F1188" s="22">
        <f>+INDEX('LISTA DE PRECIOS EKM '!B:K,MATCH(C1188,'LISTA DE PRECIOS EKM '!A:A,0),9)</f>
        <v>959900</v>
      </c>
      <c r="G1188" s="22" t="str">
        <f>+IF(ISNUMBER(MATCH(C1188,Precios!C:C,0)),"Sí está", "No está")</f>
        <v>No está</v>
      </c>
    </row>
    <row r="1189" spans="1:7" hidden="1">
      <c r="A1189" s="20">
        <v>452091</v>
      </c>
      <c r="B1189" s="22" t="s">
        <v>6485</v>
      </c>
      <c r="C1189" s="22" t="s">
        <v>6486</v>
      </c>
      <c r="D1189" s="63">
        <f>+INDEX('LISTA DE PRECIOS EKM '!A:K,MATCH(C1189,'LISTA DE PRECIOS EKM '!A:A,0),MATCH($D$1,'LISTA DE PRECIOS EKM '!$1:$1,0))</f>
        <v>879900</v>
      </c>
      <c r="E1189" s="22">
        <f>+INDEX('LISTA DE PRECIOS EKM '!B:K,MATCH(C1189,'LISTA DE PRECIOS EKM '!A:A,0),7)</f>
        <v>909900</v>
      </c>
      <c r="F1189" s="22">
        <f>+INDEX('LISTA DE PRECIOS EKM '!B:K,MATCH(C1189,'LISTA DE PRECIOS EKM '!A:A,0),9)</f>
        <v>959900</v>
      </c>
      <c r="G1189" s="22" t="str">
        <f>+IF(ISNUMBER(MATCH(C1189,Precios!C:C,0)),"Sí está", "No está")</f>
        <v>No está</v>
      </c>
    </row>
    <row r="1190" spans="1:7" hidden="1">
      <c r="A1190" s="20">
        <v>452095</v>
      </c>
      <c r="B1190" s="22" t="s">
        <v>6485</v>
      </c>
      <c r="C1190" s="22" t="s">
        <v>6486</v>
      </c>
      <c r="D1190" s="63">
        <f>+INDEX('LISTA DE PRECIOS EKM '!A:K,MATCH(C1190,'LISTA DE PRECIOS EKM '!A:A,0),MATCH($D$1,'LISTA DE PRECIOS EKM '!$1:$1,0))</f>
        <v>879900</v>
      </c>
      <c r="E1190" s="22">
        <f>+INDEX('LISTA DE PRECIOS EKM '!B:K,MATCH(C1190,'LISTA DE PRECIOS EKM '!A:A,0),7)</f>
        <v>909900</v>
      </c>
      <c r="F1190" s="22">
        <f>+INDEX('LISTA DE PRECIOS EKM '!B:K,MATCH(C1190,'LISTA DE PRECIOS EKM '!A:A,0),9)</f>
        <v>959900</v>
      </c>
      <c r="G1190" s="22" t="str">
        <f>+IF(ISNUMBER(MATCH(C1190,Precios!C:C,0)),"Sí está", "No está")</f>
        <v>No está</v>
      </c>
    </row>
    <row r="1191" spans="1:7" hidden="1">
      <c r="A1191" s="20">
        <v>452105</v>
      </c>
      <c r="B1191" s="22" t="s">
        <v>6487</v>
      </c>
      <c r="C1191" s="22" t="s">
        <v>6488</v>
      </c>
      <c r="D1191" s="63">
        <f>+INDEX('LISTA DE PRECIOS EKM '!A:K,MATCH(C1191,'LISTA DE PRECIOS EKM '!A:A,0),MATCH($D$1,'LISTA DE PRECIOS EKM '!$1:$1,0))</f>
        <v>799900</v>
      </c>
      <c r="E1191" s="22">
        <f>+INDEX('LISTA DE PRECIOS EKM '!B:K,MATCH(C1191,'LISTA DE PRECIOS EKM '!A:A,0),7)</f>
        <v>829900</v>
      </c>
      <c r="F1191" s="22">
        <f>+INDEX('LISTA DE PRECIOS EKM '!B:K,MATCH(C1191,'LISTA DE PRECIOS EKM '!A:A,0),9)</f>
        <v>869900</v>
      </c>
      <c r="G1191" s="22" t="str">
        <f>+IF(ISNUMBER(MATCH(C1191,Precios!C:C,0)),"Sí está", "No está")</f>
        <v>No está</v>
      </c>
    </row>
    <row r="1192" spans="1:7" hidden="1">
      <c r="A1192" s="20">
        <v>452111</v>
      </c>
      <c r="B1192" s="22" t="s">
        <v>6487</v>
      </c>
      <c r="C1192" s="22" t="s">
        <v>6488</v>
      </c>
      <c r="D1192" s="63">
        <f>+INDEX('LISTA DE PRECIOS EKM '!A:K,MATCH(C1192,'LISTA DE PRECIOS EKM '!A:A,0),MATCH($D$1,'LISTA DE PRECIOS EKM '!$1:$1,0))</f>
        <v>799900</v>
      </c>
      <c r="E1192" s="22">
        <f>+INDEX('LISTA DE PRECIOS EKM '!B:K,MATCH(C1192,'LISTA DE PRECIOS EKM '!A:A,0),7)</f>
        <v>829900</v>
      </c>
      <c r="F1192" s="22">
        <f>+INDEX('LISTA DE PRECIOS EKM '!B:K,MATCH(C1192,'LISTA DE PRECIOS EKM '!A:A,0),9)</f>
        <v>869900</v>
      </c>
      <c r="G1192" s="22" t="str">
        <f>+IF(ISNUMBER(MATCH(C1192,Precios!C:C,0)),"Sí está", "No está")</f>
        <v>No está</v>
      </c>
    </row>
    <row r="1193" spans="1:7" hidden="1">
      <c r="A1193" s="20">
        <v>452115</v>
      </c>
      <c r="B1193" s="22" t="s">
        <v>6489</v>
      </c>
      <c r="C1193" s="22" t="s">
        <v>6490</v>
      </c>
      <c r="D1193" s="63">
        <f>+INDEX('LISTA DE PRECIOS EKM '!A:K,MATCH(C1193,'LISTA DE PRECIOS EKM '!A:A,0),MATCH($D$1,'LISTA DE PRECIOS EKM '!$1:$1,0))</f>
        <v>1349900</v>
      </c>
      <c r="E1193" s="22">
        <f>+INDEX('LISTA DE PRECIOS EKM '!B:K,MATCH(C1193,'LISTA DE PRECIOS EKM '!A:A,0),7)</f>
        <v>1399900</v>
      </c>
      <c r="F1193" s="22">
        <f>+INDEX('LISTA DE PRECIOS EKM '!B:K,MATCH(C1193,'LISTA DE PRECIOS EKM '!A:A,0),9)</f>
        <v>1479900</v>
      </c>
      <c r="G1193" s="22" t="str">
        <f>+IF(ISNUMBER(MATCH(C1193,Precios!C:C,0)),"Sí está", "No está")</f>
        <v>No está</v>
      </c>
    </row>
    <row r="1194" spans="1:7" hidden="1">
      <c r="A1194" s="20">
        <v>452119</v>
      </c>
      <c r="B1194" s="22" t="s">
        <v>6489</v>
      </c>
      <c r="C1194" s="22" t="s">
        <v>6490</v>
      </c>
      <c r="D1194" s="63">
        <f>+INDEX('LISTA DE PRECIOS EKM '!A:K,MATCH(C1194,'LISTA DE PRECIOS EKM '!A:A,0),MATCH($D$1,'LISTA DE PRECIOS EKM '!$1:$1,0))</f>
        <v>1349900</v>
      </c>
      <c r="E1194" s="22">
        <f>+INDEX('LISTA DE PRECIOS EKM '!B:K,MATCH(C1194,'LISTA DE PRECIOS EKM '!A:A,0),7)</f>
        <v>1399900</v>
      </c>
      <c r="F1194" s="22">
        <f>+INDEX('LISTA DE PRECIOS EKM '!B:K,MATCH(C1194,'LISTA DE PRECIOS EKM '!A:A,0),9)</f>
        <v>1479900</v>
      </c>
      <c r="G1194" s="22" t="str">
        <f>+IF(ISNUMBER(MATCH(C1194,Precios!C:C,0)),"Sí está", "No está")</f>
        <v>No está</v>
      </c>
    </row>
    <row r="1195" spans="1:7" hidden="1">
      <c r="A1195" s="20">
        <v>452135</v>
      </c>
      <c r="B1195" s="22" t="s">
        <v>6491</v>
      </c>
      <c r="C1195" s="22" t="s">
        <v>6492</v>
      </c>
      <c r="D1195" s="63">
        <f>+INDEX('LISTA DE PRECIOS EKM '!A:K,MATCH(C1195,'LISTA DE PRECIOS EKM '!A:A,0),MATCH($D$1,'LISTA DE PRECIOS EKM '!$1:$1,0))</f>
        <v>879900</v>
      </c>
      <c r="E1195" s="22">
        <f>+INDEX('LISTA DE PRECIOS EKM '!B:K,MATCH(C1195,'LISTA DE PRECIOS EKM '!A:A,0),7)</f>
        <v>909900</v>
      </c>
      <c r="F1195" s="22">
        <f>+INDEX('LISTA DE PRECIOS EKM '!B:K,MATCH(C1195,'LISTA DE PRECIOS EKM '!A:A,0),9)</f>
        <v>959900</v>
      </c>
      <c r="G1195" s="22" t="str">
        <f>+IF(ISNUMBER(MATCH(C1195,Precios!C:C,0)),"Sí está", "No está")</f>
        <v>No está</v>
      </c>
    </row>
    <row r="1196" spans="1:7" hidden="1">
      <c r="A1196" s="20">
        <v>452137</v>
      </c>
      <c r="B1196" s="22" t="s">
        <v>6491</v>
      </c>
      <c r="C1196" s="22" t="s">
        <v>6492</v>
      </c>
      <c r="D1196" s="63">
        <f>+INDEX('LISTA DE PRECIOS EKM '!A:K,MATCH(C1196,'LISTA DE PRECIOS EKM '!A:A,0),MATCH($D$1,'LISTA DE PRECIOS EKM '!$1:$1,0))</f>
        <v>879900</v>
      </c>
      <c r="E1196" s="22">
        <f>+INDEX('LISTA DE PRECIOS EKM '!B:K,MATCH(C1196,'LISTA DE PRECIOS EKM '!A:A,0),7)</f>
        <v>909900</v>
      </c>
      <c r="F1196" s="22">
        <f>+INDEX('LISTA DE PRECIOS EKM '!B:K,MATCH(C1196,'LISTA DE PRECIOS EKM '!A:A,0),9)</f>
        <v>959900</v>
      </c>
      <c r="G1196" s="22" t="str">
        <f>+IF(ISNUMBER(MATCH(C1196,Precios!C:C,0)),"Sí está", "No está")</f>
        <v>No está</v>
      </c>
    </row>
    <row r="1197" spans="1:7" hidden="1">
      <c r="A1197" s="20">
        <v>452139</v>
      </c>
      <c r="B1197" s="22" t="s">
        <v>6493</v>
      </c>
      <c r="C1197" s="22" t="s">
        <v>6494</v>
      </c>
      <c r="D1197" s="63">
        <f>+INDEX('LISTA DE PRECIOS EKM '!A:K,MATCH(C1197,'LISTA DE PRECIOS EKM '!A:A,0),MATCH($D$1,'LISTA DE PRECIOS EKM '!$1:$1,0))</f>
        <v>879900</v>
      </c>
      <c r="E1197" s="22">
        <f>+INDEX('LISTA DE PRECIOS EKM '!B:K,MATCH(C1197,'LISTA DE PRECIOS EKM '!A:A,0),7)</f>
        <v>909900</v>
      </c>
      <c r="F1197" s="22">
        <f>+INDEX('LISTA DE PRECIOS EKM '!B:K,MATCH(C1197,'LISTA DE PRECIOS EKM '!A:A,0),9)</f>
        <v>959900</v>
      </c>
      <c r="G1197" s="22" t="str">
        <f>+IF(ISNUMBER(MATCH(C1197,Precios!C:C,0)),"Sí está", "No está")</f>
        <v>No está</v>
      </c>
    </row>
    <row r="1198" spans="1:7" hidden="1">
      <c r="A1198" s="20">
        <v>452143</v>
      </c>
      <c r="B1198" s="22" t="s">
        <v>6493</v>
      </c>
      <c r="C1198" s="22" t="s">
        <v>6494</v>
      </c>
      <c r="D1198" s="63">
        <f>+INDEX('LISTA DE PRECIOS EKM '!A:K,MATCH(C1198,'LISTA DE PRECIOS EKM '!A:A,0),MATCH($D$1,'LISTA DE PRECIOS EKM '!$1:$1,0))</f>
        <v>879900</v>
      </c>
      <c r="E1198" s="22">
        <f>+INDEX('LISTA DE PRECIOS EKM '!B:K,MATCH(C1198,'LISTA DE PRECIOS EKM '!A:A,0),7)</f>
        <v>909900</v>
      </c>
      <c r="F1198" s="22">
        <f>+INDEX('LISTA DE PRECIOS EKM '!B:K,MATCH(C1198,'LISTA DE PRECIOS EKM '!A:A,0),9)</f>
        <v>959900</v>
      </c>
      <c r="G1198" s="22" t="str">
        <f>+IF(ISNUMBER(MATCH(C1198,Precios!C:C,0)),"Sí está", "No está")</f>
        <v>No está</v>
      </c>
    </row>
    <row r="1199" spans="1:7" hidden="1">
      <c r="A1199" s="20">
        <v>452145</v>
      </c>
      <c r="B1199" s="22" t="s">
        <v>6495</v>
      </c>
      <c r="C1199" s="22" t="s">
        <v>6496</v>
      </c>
      <c r="D1199" s="63">
        <f>+INDEX('LISTA DE PRECIOS EKM '!A:K,MATCH(C1199,'LISTA DE PRECIOS EKM '!A:A,0),MATCH($D$1,'LISTA DE PRECIOS EKM '!$1:$1,0))</f>
        <v>799900</v>
      </c>
      <c r="E1199" s="22">
        <f>+INDEX('LISTA DE PRECIOS EKM '!B:K,MATCH(C1199,'LISTA DE PRECIOS EKM '!A:A,0),7)</f>
        <v>829900</v>
      </c>
      <c r="F1199" s="22">
        <f>+INDEX('LISTA DE PRECIOS EKM '!B:K,MATCH(C1199,'LISTA DE PRECIOS EKM '!A:A,0),9)</f>
        <v>869900</v>
      </c>
      <c r="G1199" s="22" t="str">
        <f>+IF(ISNUMBER(MATCH(C1199,Precios!C:C,0)),"Sí está", "No está")</f>
        <v>No está</v>
      </c>
    </row>
    <row r="1200" spans="1:7" hidden="1">
      <c r="A1200" s="20">
        <v>452149</v>
      </c>
      <c r="B1200" s="22" t="s">
        <v>6495</v>
      </c>
      <c r="C1200" s="22" t="s">
        <v>6496</v>
      </c>
      <c r="D1200" s="63">
        <f>+INDEX('LISTA DE PRECIOS EKM '!A:K,MATCH(C1200,'LISTA DE PRECIOS EKM '!A:A,0),MATCH($D$1,'LISTA DE PRECIOS EKM '!$1:$1,0))</f>
        <v>799900</v>
      </c>
      <c r="E1200" s="22">
        <f>+INDEX('LISTA DE PRECIOS EKM '!B:K,MATCH(C1200,'LISTA DE PRECIOS EKM '!A:A,0),7)</f>
        <v>829900</v>
      </c>
      <c r="F1200" s="22">
        <f>+INDEX('LISTA DE PRECIOS EKM '!B:K,MATCH(C1200,'LISTA DE PRECIOS EKM '!A:A,0),9)</f>
        <v>869900</v>
      </c>
      <c r="G1200" s="22" t="str">
        <f>+IF(ISNUMBER(MATCH(C1200,Precios!C:C,0)),"Sí está", "No está")</f>
        <v>No está</v>
      </c>
    </row>
    <row r="1201" spans="1:7" hidden="1">
      <c r="A1201" s="20">
        <v>452167</v>
      </c>
      <c r="B1201" s="22" t="s">
        <v>6497</v>
      </c>
      <c r="C1201" s="22" t="s">
        <v>6498</v>
      </c>
      <c r="D1201" s="63">
        <f>+INDEX('LISTA DE PRECIOS EKM '!A:K,MATCH(C1201,'LISTA DE PRECIOS EKM '!A:A,0),MATCH($D$1,'LISTA DE PRECIOS EKM '!$1:$1,0))</f>
        <v>799900</v>
      </c>
      <c r="E1201" s="22">
        <f>+INDEX('LISTA DE PRECIOS EKM '!B:K,MATCH(C1201,'LISTA DE PRECIOS EKM '!A:A,0),7)</f>
        <v>829900</v>
      </c>
      <c r="F1201" s="22">
        <f>+INDEX('LISTA DE PRECIOS EKM '!B:K,MATCH(C1201,'LISTA DE PRECIOS EKM '!A:A,0),9)</f>
        <v>869900</v>
      </c>
      <c r="G1201" s="22" t="str">
        <f>+IF(ISNUMBER(MATCH(C1201,Precios!C:C,0)),"Sí está", "No está")</f>
        <v>No está</v>
      </c>
    </row>
    <row r="1202" spans="1:7" hidden="1">
      <c r="A1202" s="20">
        <v>452168</v>
      </c>
      <c r="B1202" s="22" t="s">
        <v>6497</v>
      </c>
      <c r="C1202" s="22" t="s">
        <v>6498</v>
      </c>
      <c r="D1202" s="63">
        <f>+INDEX('LISTA DE PRECIOS EKM '!A:K,MATCH(C1202,'LISTA DE PRECIOS EKM '!A:A,0),MATCH($D$1,'LISTA DE PRECIOS EKM '!$1:$1,0))</f>
        <v>799900</v>
      </c>
      <c r="E1202" s="22">
        <f>+INDEX('LISTA DE PRECIOS EKM '!B:K,MATCH(C1202,'LISTA DE PRECIOS EKM '!A:A,0),7)</f>
        <v>829900</v>
      </c>
      <c r="F1202" s="22">
        <f>+INDEX('LISTA DE PRECIOS EKM '!B:K,MATCH(C1202,'LISTA DE PRECIOS EKM '!A:A,0),9)</f>
        <v>869900</v>
      </c>
      <c r="G1202" s="22" t="str">
        <f>+IF(ISNUMBER(MATCH(C1202,Precios!C:C,0)),"Sí está", "No está")</f>
        <v>No está</v>
      </c>
    </row>
    <row r="1203" spans="1:7" hidden="1">
      <c r="A1203" s="20">
        <v>452169</v>
      </c>
      <c r="B1203" s="22" t="s">
        <v>6499</v>
      </c>
      <c r="C1203" s="22" t="s">
        <v>6500</v>
      </c>
      <c r="D1203" s="63">
        <f>+INDEX('LISTA DE PRECIOS EKM '!A:K,MATCH(C1203,'LISTA DE PRECIOS EKM '!A:A,0),MATCH($D$1,'LISTA DE PRECIOS EKM '!$1:$1,0))</f>
        <v>1279900</v>
      </c>
      <c r="E1203" s="22">
        <f>+INDEX('LISTA DE PRECIOS EKM '!B:K,MATCH(C1203,'LISTA DE PRECIOS EKM '!A:A,0),7)</f>
        <v>1329900</v>
      </c>
      <c r="F1203" s="22">
        <f>+INDEX('LISTA DE PRECIOS EKM '!B:K,MATCH(C1203,'LISTA DE PRECIOS EKM '!A:A,0),9)</f>
        <v>1399900</v>
      </c>
      <c r="G1203" s="22" t="str">
        <f>+IF(ISNUMBER(MATCH(C1203,Precios!C:C,0)),"Sí está", "No está")</f>
        <v>No está</v>
      </c>
    </row>
    <row r="1204" spans="1:7" hidden="1">
      <c r="A1204" s="20">
        <v>452170</v>
      </c>
      <c r="B1204" s="22" t="s">
        <v>6499</v>
      </c>
      <c r="C1204" s="22" t="s">
        <v>6500</v>
      </c>
      <c r="D1204" s="63">
        <f>+INDEX('LISTA DE PRECIOS EKM '!A:K,MATCH(C1204,'LISTA DE PRECIOS EKM '!A:A,0),MATCH($D$1,'LISTA DE PRECIOS EKM '!$1:$1,0))</f>
        <v>1279900</v>
      </c>
      <c r="E1204" s="22">
        <f>+INDEX('LISTA DE PRECIOS EKM '!B:K,MATCH(C1204,'LISTA DE PRECIOS EKM '!A:A,0),7)</f>
        <v>1329900</v>
      </c>
      <c r="F1204" s="22">
        <f>+INDEX('LISTA DE PRECIOS EKM '!B:K,MATCH(C1204,'LISTA DE PRECIOS EKM '!A:A,0),9)</f>
        <v>1399900</v>
      </c>
      <c r="G1204" s="22" t="str">
        <f>+IF(ISNUMBER(MATCH(C1204,Precios!C:C,0)),"Sí está", "No está")</f>
        <v>No está</v>
      </c>
    </row>
    <row r="1205" spans="1:7" hidden="1">
      <c r="A1205" s="20">
        <v>452181</v>
      </c>
      <c r="B1205" s="22" t="s">
        <v>6501</v>
      </c>
      <c r="C1205" s="22" t="s">
        <v>6502</v>
      </c>
      <c r="D1205" s="63">
        <f>+INDEX('LISTA DE PRECIOS EKM '!A:K,MATCH(C1205,'LISTA DE PRECIOS EKM '!A:A,0),MATCH($D$1,'LISTA DE PRECIOS EKM '!$1:$1,0))</f>
        <v>1279900</v>
      </c>
      <c r="E1205" s="22">
        <f>+INDEX('LISTA DE PRECIOS EKM '!B:K,MATCH(C1205,'LISTA DE PRECIOS EKM '!A:A,0),7)</f>
        <v>1329900</v>
      </c>
      <c r="F1205" s="22">
        <f>+INDEX('LISTA DE PRECIOS EKM '!B:K,MATCH(C1205,'LISTA DE PRECIOS EKM '!A:A,0),9)</f>
        <v>1399900</v>
      </c>
      <c r="G1205" s="22" t="str">
        <f>+IF(ISNUMBER(MATCH(C1205,Precios!C:C,0)),"Sí está", "No está")</f>
        <v>No está</v>
      </c>
    </row>
    <row r="1206" spans="1:7" hidden="1">
      <c r="A1206" s="20">
        <v>452185</v>
      </c>
      <c r="B1206" s="22" t="s">
        <v>6501</v>
      </c>
      <c r="C1206" s="22" t="s">
        <v>6502</v>
      </c>
      <c r="D1206" s="63">
        <f>+INDEX('LISTA DE PRECIOS EKM '!A:K,MATCH(C1206,'LISTA DE PRECIOS EKM '!A:A,0),MATCH($D$1,'LISTA DE PRECIOS EKM '!$1:$1,0))</f>
        <v>1279900</v>
      </c>
      <c r="E1206" s="22">
        <f>+INDEX('LISTA DE PRECIOS EKM '!B:K,MATCH(C1206,'LISTA DE PRECIOS EKM '!A:A,0),7)</f>
        <v>1329900</v>
      </c>
      <c r="F1206" s="22">
        <f>+INDEX('LISTA DE PRECIOS EKM '!B:K,MATCH(C1206,'LISTA DE PRECIOS EKM '!A:A,0),9)</f>
        <v>1399900</v>
      </c>
      <c r="G1206" s="22" t="str">
        <f>+IF(ISNUMBER(MATCH(C1206,Precios!C:C,0)),"Sí está", "No está")</f>
        <v>No está</v>
      </c>
    </row>
    <row r="1207" spans="1:7" hidden="1">
      <c r="A1207" s="20">
        <v>452191</v>
      </c>
      <c r="B1207" s="22" t="s">
        <v>6503</v>
      </c>
      <c r="C1207" s="22" t="s">
        <v>6504</v>
      </c>
      <c r="D1207" s="63">
        <f>+INDEX('LISTA DE PRECIOS EKM '!A:K,MATCH(C1207,'LISTA DE PRECIOS EKM '!A:A,0),MATCH($D$1,'LISTA DE PRECIOS EKM '!$1:$1,0))</f>
        <v>1279900</v>
      </c>
      <c r="E1207" s="22">
        <f>+INDEX('LISTA DE PRECIOS EKM '!B:K,MATCH(C1207,'LISTA DE PRECIOS EKM '!A:A,0),7)</f>
        <v>1329900</v>
      </c>
      <c r="F1207" s="22">
        <f>+INDEX('LISTA DE PRECIOS EKM '!B:K,MATCH(C1207,'LISTA DE PRECIOS EKM '!A:A,0),9)</f>
        <v>1399900</v>
      </c>
      <c r="G1207" s="22" t="str">
        <f>+IF(ISNUMBER(MATCH(C1207,Precios!C:C,0)),"Sí está", "No está")</f>
        <v>No está</v>
      </c>
    </row>
    <row r="1208" spans="1:7" hidden="1">
      <c r="A1208" s="20">
        <v>452194</v>
      </c>
      <c r="B1208" s="22" t="s">
        <v>6503</v>
      </c>
      <c r="C1208" s="22" t="s">
        <v>6504</v>
      </c>
      <c r="D1208" s="63">
        <f>+INDEX('LISTA DE PRECIOS EKM '!A:K,MATCH(C1208,'LISTA DE PRECIOS EKM '!A:A,0),MATCH($D$1,'LISTA DE PRECIOS EKM '!$1:$1,0))</f>
        <v>1279900</v>
      </c>
      <c r="E1208" s="22">
        <f>+INDEX('LISTA DE PRECIOS EKM '!B:K,MATCH(C1208,'LISTA DE PRECIOS EKM '!A:A,0),7)</f>
        <v>1329900</v>
      </c>
      <c r="F1208" s="22">
        <f>+INDEX('LISTA DE PRECIOS EKM '!B:K,MATCH(C1208,'LISTA DE PRECIOS EKM '!A:A,0),9)</f>
        <v>1399900</v>
      </c>
      <c r="G1208" s="22" t="str">
        <f>+IF(ISNUMBER(MATCH(C1208,Precios!C:C,0)),"Sí está", "No está")</f>
        <v>No está</v>
      </c>
    </row>
    <row r="1209" spans="1:7" hidden="1">
      <c r="A1209" s="20">
        <v>452195</v>
      </c>
      <c r="B1209" s="22" t="s">
        <v>6505</v>
      </c>
      <c r="C1209" s="22" t="s">
        <v>6506</v>
      </c>
      <c r="D1209" s="63">
        <f>+INDEX('LISTA DE PRECIOS EKM '!A:K,MATCH(C1209,'LISTA DE PRECIOS EKM '!A:A,0),MATCH($D$1,'LISTA DE PRECIOS EKM '!$1:$1,0))</f>
        <v>3019900</v>
      </c>
      <c r="E1209" s="22">
        <f>+INDEX('LISTA DE PRECIOS EKM '!B:K,MATCH(C1209,'LISTA DE PRECIOS EKM '!A:A,0),7)</f>
        <v>3139900</v>
      </c>
      <c r="F1209" s="22">
        <f>+INDEX('LISTA DE PRECIOS EKM '!B:K,MATCH(C1209,'LISTA DE PRECIOS EKM '!A:A,0),9)</f>
        <v>3319900</v>
      </c>
      <c r="G1209" s="22" t="str">
        <f>+IF(ISNUMBER(MATCH(C1209,Precios!C:C,0)),"Sí está", "No está")</f>
        <v>No está</v>
      </c>
    </row>
    <row r="1210" spans="1:7" hidden="1">
      <c r="A1210" s="20">
        <v>452196</v>
      </c>
      <c r="B1210" s="22" t="s">
        <v>6505</v>
      </c>
      <c r="C1210" s="22" t="s">
        <v>6506</v>
      </c>
      <c r="D1210" s="63">
        <f>+INDEX('LISTA DE PRECIOS EKM '!A:K,MATCH(C1210,'LISTA DE PRECIOS EKM '!A:A,0),MATCH($D$1,'LISTA DE PRECIOS EKM '!$1:$1,0))</f>
        <v>3019900</v>
      </c>
      <c r="E1210" s="22">
        <f>+INDEX('LISTA DE PRECIOS EKM '!B:K,MATCH(C1210,'LISTA DE PRECIOS EKM '!A:A,0),7)</f>
        <v>3139900</v>
      </c>
      <c r="F1210" s="22">
        <f>+INDEX('LISTA DE PRECIOS EKM '!B:K,MATCH(C1210,'LISTA DE PRECIOS EKM '!A:A,0),9)</f>
        <v>3319900</v>
      </c>
      <c r="G1210" s="22" t="str">
        <f>+IF(ISNUMBER(MATCH(C1210,Precios!C:C,0)),"Sí está", "No está")</f>
        <v>No está</v>
      </c>
    </row>
    <row r="1211" spans="1:7" hidden="1">
      <c r="A1211" s="20">
        <v>452197</v>
      </c>
      <c r="B1211" s="22" t="s">
        <v>6507</v>
      </c>
      <c r="C1211" s="22" t="s">
        <v>6508</v>
      </c>
      <c r="D1211" s="63">
        <f>+INDEX('LISTA DE PRECIOS EKM '!A:K,MATCH(C1211,'LISTA DE PRECIOS EKM '!A:A,0),MATCH($D$1,'LISTA DE PRECIOS EKM '!$1:$1,0))</f>
        <v>3019900</v>
      </c>
      <c r="E1211" s="22">
        <f>+INDEX('LISTA DE PRECIOS EKM '!B:K,MATCH(C1211,'LISTA DE PRECIOS EKM '!A:A,0),7)</f>
        <v>3139900</v>
      </c>
      <c r="F1211" s="22">
        <f>+INDEX('LISTA DE PRECIOS EKM '!B:K,MATCH(C1211,'LISTA DE PRECIOS EKM '!A:A,0),9)</f>
        <v>3319900</v>
      </c>
      <c r="G1211" s="22" t="str">
        <f>+IF(ISNUMBER(MATCH(C1211,Precios!C:C,0)),"Sí está", "No está")</f>
        <v>No está</v>
      </c>
    </row>
    <row r="1212" spans="1:7" hidden="1">
      <c r="A1212" s="20">
        <v>452199</v>
      </c>
      <c r="B1212" s="22" t="s">
        <v>6507</v>
      </c>
      <c r="C1212" s="22" t="s">
        <v>6508</v>
      </c>
      <c r="D1212" s="63">
        <f>+INDEX('LISTA DE PRECIOS EKM '!A:K,MATCH(C1212,'LISTA DE PRECIOS EKM '!A:A,0),MATCH($D$1,'LISTA DE PRECIOS EKM '!$1:$1,0))</f>
        <v>3019900</v>
      </c>
      <c r="E1212" s="22">
        <f>+INDEX('LISTA DE PRECIOS EKM '!B:K,MATCH(C1212,'LISTA DE PRECIOS EKM '!A:A,0),7)</f>
        <v>3139900</v>
      </c>
      <c r="F1212" s="22">
        <f>+INDEX('LISTA DE PRECIOS EKM '!B:K,MATCH(C1212,'LISTA DE PRECIOS EKM '!A:A,0),9)</f>
        <v>3319900</v>
      </c>
      <c r="G1212" s="22" t="str">
        <f>+IF(ISNUMBER(MATCH(C1212,Precios!C:C,0)),"Sí está", "No está")</f>
        <v>No está</v>
      </c>
    </row>
    <row r="1213" spans="1:7" hidden="1">
      <c r="A1213" s="20">
        <v>452201</v>
      </c>
      <c r="B1213" s="22" t="s">
        <v>6509</v>
      </c>
      <c r="C1213" s="22" t="s">
        <v>6510</v>
      </c>
      <c r="D1213" s="63">
        <f>+INDEX('LISTA DE PRECIOS EKM '!A:K,MATCH(C1213,'LISTA DE PRECIOS EKM '!A:A,0),MATCH($D$1,'LISTA DE PRECIOS EKM '!$1:$1,0))</f>
        <v>2919900</v>
      </c>
      <c r="E1213" s="22">
        <f>+INDEX('LISTA DE PRECIOS EKM '!B:K,MATCH(C1213,'LISTA DE PRECIOS EKM '!A:A,0),7)</f>
        <v>3039900</v>
      </c>
      <c r="F1213" s="22">
        <f>+INDEX('LISTA DE PRECIOS EKM '!B:K,MATCH(C1213,'LISTA DE PRECIOS EKM '!A:A,0),9)</f>
        <v>3209900</v>
      </c>
      <c r="G1213" s="22" t="str">
        <f>+IF(ISNUMBER(MATCH(C1213,Precios!C:C,0)),"Sí está", "No está")</f>
        <v>No está</v>
      </c>
    </row>
    <row r="1214" spans="1:7" hidden="1">
      <c r="A1214" s="20">
        <v>452204</v>
      </c>
      <c r="B1214" s="22" t="s">
        <v>6509</v>
      </c>
      <c r="C1214" s="22" t="s">
        <v>6510</v>
      </c>
      <c r="D1214" s="63">
        <f>+INDEX('LISTA DE PRECIOS EKM '!A:K,MATCH(C1214,'LISTA DE PRECIOS EKM '!A:A,0),MATCH($D$1,'LISTA DE PRECIOS EKM '!$1:$1,0))</f>
        <v>2919900</v>
      </c>
      <c r="E1214" s="22">
        <f>+INDEX('LISTA DE PRECIOS EKM '!B:K,MATCH(C1214,'LISTA DE PRECIOS EKM '!A:A,0),7)</f>
        <v>3039900</v>
      </c>
      <c r="F1214" s="22">
        <f>+INDEX('LISTA DE PRECIOS EKM '!B:K,MATCH(C1214,'LISTA DE PRECIOS EKM '!A:A,0),9)</f>
        <v>3209900</v>
      </c>
      <c r="G1214" s="22" t="str">
        <f>+IF(ISNUMBER(MATCH(C1214,Precios!C:C,0)),"Sí está", "No está")</f>
        <v>No está</v>
      </c>
    </row>
    <row r="1215" spans="1:7" hidden="1">
      <c r="A1215" s="20">
        <v>452214</v>
      </c>
      <c r="B1215" s="22" t="s">
        <v>6511</v>
      </c>
      <c r="C1215" s="22" t="s">
        <v>6512</v>
      </c>
      <c r="D1215" s="63">
        <f>+INDEX('LISTA DE PRECIOS EKM '!A:K,MATCH(C1215,'LISTA DE PRECIOS EKM '!A:A,0),MATCH($D$1,'LISTA DE PRECIOS EKM '!$1:$1,0))</f>
        <v>3189900</v>
      </c>
      <c r="E1215" s="22">
        <f>+INDEX('LISTA DE PRECIOS EKM '!B:K,MATCH(C1215,'LISTA DE PRECIOS EKM '!A:A,0),7)</f>
        <v>3319900</v>
      </c>
      <c r="F1215" s="22">
        <f>+INDEX('LISTA DE PRECIOS EKM '!B:K,MATCH(C1215,'LISTA DE PRECIOS EKM '!A:A,0),9)</f>
        <v>3499900</v>
      </c>
      <c r="G1215" s="22" t="str">
        <f>+IF(ISNUMBER(MATCH(C1215,Precios!C:C,0)),"Sí está", "No está")</f>
        <v>No está</v>
      </c>
    </row>
    <row r="1216" spans="1:7" hidden="1">
      <c r="A1216" s="20">
        <v>452221</v>
      </c>
      <c r="B1216" s="22" t="s">
        <v>6511</v>
      </c>
      <c r="C1216" s="22" t="s">
        <v>6512</v>
      </c>
      <c r="D1216" s="63">
        <f>+INDEX('LISTA DE PRECIOS EKM '!A:K,MATCH(C1216,'LISTA DE PRECIOS EKM '!A:A,0),MATCH($D$1,'LISTA DE PRECIOS EKM '!$1:$1,0))</f>
        <v>3189900</v>
      </c>
      <c r="E1216" s="22">
        <f>+INDEX('LISTA DE PRECIOS EKM '!B:K,MATCH(C1216,'LISTA DE PRECIOS EKM '!A:A,0),7)</f>
        <v>3319900</v>
      </c>
      <c r="F1216" s="22">
        <f>+INDEX('LISTA DE PRECIOS EKM '!B:K,MATCH(C1216,'LISTA DE PRECIOS EKM '!A:A,0),9)</f>
        <v>3499900</v>
      </c>
      <c r="G1216" s="22" t="str">
        <f>+IF(ISNUMBER(MATCH(C1216,Precios!C:C,0)),"Sí está", "No está")</f>
        <v>No está</v>
      </c>
    </row>
    <row r="1217" spans="1:7" hidden="1">
      <c r="A1217" s="20">
        <v>452222</v>
      </c>
      <c r="B1217" s="22" t="s">
        <v>6513</v>
      </c>
      <c r="C1217" s="22" t="s">
        <v>6514</v>
      </c>
      <c r="D1217" s="63">
        <f>+INDEX('LISTA DE PRECIOS EKM '!A:K,MATCH(C1217,'LISTA DE PRECIOS EKM '!A:A,0),MATCH($D$1,'LISTA DE PRECIOS EKM '!$1:$1,0))</f>
        <v>2919900</v>
      </c>
      <c r="E1217" s="22">
        <f>+INDEX('LISTA DE PRECIOS EKM '!B:K,MATCH(C1217,'LISTA DE PRECIOS EKM '!A:A,0),7)</f>
        <v>3039900</v>
      </c>
      <c r="F1217" s="22">
        <f>+INDEX('LISTA DE PRECIOS EKM '!B:K,MATCH(C1217,'LISTA DE PRECIOS EKM '!A:A,0),9)</f>
        <v>3209900</v>
      </c>
      <c r="G1217" s="22" t="str">
        <f>+IF(ISNUMBER(MATCH(C1217,Precios!C:C,0)),"Sí está", "No está")</f>
        <v>No está</v>
      </c>
    </row>
    <row r="1218" spans="1:7" hidden="1">
      <c r="A1218" s="20">
        <v>452224</v>
      </c>
      <c r="B1218" s="22" t="s">
        <v>6513</v>
      </c>
      <c r="C1218" s="22" t="s">
        <v>6514</v>
      </c>
      <c r="D1218" s="63">
        <f>+INDEX('LISTA DE PRECIOS EKM '!A:K,MATCH(C1218,'LISTA DE PRECIOS EKM '!A:A,0),MATCH($D$1,'LISTA DE PRECIOS EKM '!$1:$1,0))</f>
        <v>2919900</v>
      </c>
      <c r="E1218" s="22">
        <f>+INDEX('LISTA DE PRECIOS EKM '!B:K,MATCH(C1218,'LISTA DE PRECIOS EKM '!A:A,0),7)</f>
        <v>3039900</v>
      </c>
      <c r="F1218" s="22">
        <f>+INDEX('LISTA DE PRECIOS EKM '!B:K,MATCH(C1218,'LISTA DE PRECIOS EKM '!A:A,0),9)</f>
        <v>3209900</v>
      </c>
      <c r="G1218" s="22" t="str">
        <f>+IF(ISNUMBER(MATCH(C1218,Precios!C:C,0)),"Sí está", "No está")</f>
        <v>No está</v>
      </c>
    </row>
    <row r="1219" spans="1:7" hidden="1">
      <c r="A1219" s="20">
        <v>452225</v>
      </c>
      <c r="B1219" s="22" t="s">
        <v>6515</v>
      </c>
      <c r="C1219" s="22" t="s">
        <v>6516</v>
      </c>
      <c r="D1219" s="63">
        <f>+INDEX('LISTA DE PRECIOS EKM '!A:K,MATCH(C1219,'LISTA DE PRECIOS EKM '!A:A,0),MATCH($D$1,'LISTA DE PRECIOS EKM '!$1:$1,0))</f>
        <v>2819900</v>
      </c>
      <c r="E1219" s="22">
        <f>+INDEX('LISTA DE PRECIOS EKM '!B:K,MATCH(C1219,'LISTA DE PRECIOS EKM '!A:A,0),7)</f>
        <v>2929900</v>
      </c>
      <c r="F1219" s="22">
        <f>+INDEX('LISTA DE PRECIOS EKM '!B:K,MATCH(C1219,'LISTA DE PRECIOS EKM '!A:A,0),9)</f>
        <v>3099900</v>
      </c>
      <c r="G1219" s="22" t="str">
        <f>+IF(ISNUMBER(MATCH(C1219,Precios!C:C,0)),"Sí está", "No está")</f>
        <v>No está</v>
      </c>
    </row>
    <row r="1220" spans="1:7" hidden="1">
      <c r="A1220" s="20">
        <v>452226</v>
      </c>
      <c r="B1220" s="22" t="s">
        <v>6515</v>
      </c>
      <c r="C1220" s="22" t="s">
        <v>6516</v>
      </c>
      <c r="D1220" s="63">
        <f>+INDEX('LISTA DE PRECIOS EKM '!A:K,MATCH(C1220,'LISTA DE PRECIOS EKM '!A:A,0),MATCH($D$1,'LISTA DE PRECIOS EKM '!$1:$1,0))</f>
        <v>2819900</v>
      </c>
      <c r="E1220" s="22">
        <f>+INDEX('LISTA DE PRECIOS EKM '!B:K,MATCH(C1220,'LISTA DE PRECIOS EKM '!A:A,0),7)</f>
        <v>2929900</v>
      </c>
      <c r="F1220" s="22">
        <f>+INDEX('LISTA DE PRECIOS EKM '!B:K,MATCH(C1220,'LISTA DE PRECIOS EKM '!A:A,0),9)</f>
        <v>3099900</v>
      </c>
      <c r="G1220" s="22" t="str">
        <f>+IF(ISNUMBER(MATCH(C1220,Precios!C:C,0)),"Sí está", "No está")</f>
        <v>No está</v>
      </c>
    </row>
    <row r="1221" spans="1:7" hidden="1">
      <c r="A1221" s="20">
        <v>452231</v>
      </c>
      <c r="B1221" s="22" t="s">
        <v>6517</v>
      </c>
      <c r="C1221" s="22" t="s">
        <v>6518</v>
      </c>
      <c r="D1221" s="63">
        <f>+INDEX('LISTA DE PRECIOS EKM '!A:K,MATCH(C1221,'LISTA DE PRECIOS EKM '!A:A,0),MATCH($D$1,'LISTA DE PRECIOS EKM '!$1:$1,0))</f>
        <v>2819900</v>
      </c>
      <c r="E1221" s="22">
        <f>+INDEX('LISTA DE PRECIOS EKM '!B:K,MATCH(C1221,'LISTA DE PRECIOS EKM '!A:A,0),7)</f>
        <v>2929900</v>
      </c>
      <c r="F1221" s="22">
        <f>+INDEX('LISTA DE PRECIOS EKM '!B:K,MATCH(C1221,'LISTA DE PRECIOS EKM '!A:A,0),9)</f>
        <v>3099900</v>
      </c>
      <c r="G1221" s="22" t="str">
        <f>+IF(ISNUMBER(MATCH(C1221,Precios!C:C,0)),"Sí está", "No está")</f>
        <v>No está</v>
      </c>
    </row>
    <row r="1222" spans="1:7" hidden="1">
      <c r="A1222" s="20">
        <v>452258</v>
      </c>
      <c r="B1222" s="22" t="s">
        <v>6517</v>
      </c>
      <c r="C1222" s="22" t="s">
        <v>6518</v>
      </c>
      <c r="D1222" s="63">
        <f>+INDEX('LISTA DE PRECIOS EKM '!A:K,MATCH(C1222,'LISTA DE PRECIOS EKM '!A:A,0),MATCH($D$1,'LISTA DE PRECIOS EKM '!$1:$1,0))</f>
        <v>2819900</v>
      </c>
      <c r="E1222" s="22">
        <f>+INDEX('LISTA DE PRECIOS EKM '!B:K,MATCH(C1222,'LISTA DE PRECIOS EKM '!A:A,0),7)</f>
        <v>2929900</v>
      </c>
      <c r="F1222" s="22">
        <f>+INDEX('LISTA DE PRECIOS EKM '!B:K,MATCH(C1222,'LISTA DE PRECIOS EKM '!A:A,0),9)</f>
        <v>3099900</v>
      </c>
      <c r="G1222" s="22" t="str">
        <f>+IF(ISNUMBER(MATCH(C1222,Precios!C:C,0)),"Sí está", "No está")</f>
        <v>No está</v>
      </c>
    </row>
    <row r="1223" spans="1:7" hidden="1">
      <c r="A1223" s="20">
        <v>452266</v>
      </c>
      <c r="B1223" s="22" t="s">
        <v>6519</v>
      </c>
      <c r="C1223" s="22" t="s">
        <v>6520</v>
      </c>
      <c r="D1223" s="63">
        <f>+INDEX('LISTA DE PRECIOS EKM '!A:K,MATCH(C1223,'LISTA DE PRECIOS EKM '!A:A,0),MATCH($D$1,'LISTA DE PRECIOS EKM '!$1:$1,0))</f>
        <v>2819900</v>
      </c>
      <c r="E1223" s="22">
        <f>+INDEX('LISTA DE PRECIOS EKM '!B:K,MATCH(C1223,'LISTA DE PRECIOS EKM '!A:A,0),7)</f>
        <v>2929900</v>
      </c>
      <c r="F1223" s="22">
        <f>+INDEX('LISTA DE PRECIOS EKM '!B:K,MATCH(C1223,'LISTA DE PRECIOS EKM '!A:A,0),9)</f>
        <v>3099900</v>
      </c>
      <c r="G1223" s="22" t="str">
        <f>+IF(ISNUMBER(MATCH(C1223,Precios!C:C,0)),"Sí está", "No está")</f>
        <v>No está</v>
      </c>
    </row>
    <row r="1224" spans="1:7" hidden="1">
      <c r="A1224" s="20">
        <v>452268</v>
      </c>
      <c r="B1224" s="22" t="s">
        <v>6519</v>
      </c>
      <c r="C1224" s="22" t="s">
        <v>6520</v>
      </c>
      <c r="D1224" s="63">
        <f>+INDEX('LISTA DE PRECIOS EKM '!A:K,MATCH(C1224,'LISTA DE PRECIOS EKM '!A:A,0),MATCH($D$1,'LISTA DE PRECIOS EKM '!$1:$1,0))</f>
        <v>2819900</v>
      </c>
      <c r="E1224" s="22">
        <f>+INDEX('LISTA DE PRECIOS EKM '!B:K,MATCH(C1224,'LISTA DE PRECIOS EKM '!A:A,0),7)</f>
        <v>2929900</v>
      </c>
      <c r="F1224" s="22">
        <f>+INDEX('LISTA DE PRECIOS EKM '!B:K,MATCH(C1224,'LISTA DE PRECIOS EKM '!A:A,0),9)</f>
        <v>3099900</v>
      </c>
      <c r="G1224" s="22" t="str">
        <f>+IF(ISNUMBER(MATCH(C1224,Precios!C:C,0)),"Sí está", "No está")</f>
        <v>No está</v>
      </c>
    </row>
    <row r="1225" spans="1:7" hidden="1">
      <c r="A1225" s="20">
        <v>452269</v>
      </c>
      <c r="B1225" s="22" t="s">
        <v>6521</v>
      </c>
      <c r="C1225" s="22" t="s">
        <v>6522</v>
      </c>
      <c r="D1225" s="63">
        <f>+INDEX('LISTA DE PRECIOS EKM '!A:K,MATCH(C1225,'LISTA DE PRECIOS EKM '!A:A,0),MATCH($D$1,'LISTA DE PRECIOS EKM '!$1:$1,0))</f>
        <v>2819900</v>
      </c>
      <c r="E1225" s="22">
        <f>+INDEX('LISTA DE PRECIOS EKM '!B:K,MATCH(C1225,'LISTA DE PRECIOS EKM '!A:A,0),7)</f>
        <v>2929900</v>
      </c>
      <c r="F1225" s="22">
        <f>+INDEX('LISTA DE PRECIOS EKM '!B:K,MATCH(C1225,'LISTA DE PRECIOS EKM '!A:A,0),9)</f>
        <v>3099900</v>
      </c>
      <c r="G1225" s="22" t="str">
        <f>+IF(ISNUMBER(MATCH(C1225,Precios!C:C,0)),"Sí está", "No está")</f>
        <v>No está</v>
      </c>
    </row>
    <row r="1226" spans="1:7" hidden="1">
      <c r="A1226" s="20">
        <v>452270</v>
      </c>
      <c r="B1226" s="22" t="s">
        <v>6521</v>
      </c>
      <c r="C1226" s="22" t="s">
        <v>6522</v>
      </c>
      <c r="D1226" s="63">
        <f>+INDEX('LISTA DE PRECIOS EKM '!A:K,MATCH(C1226,'LISTA DE PRECIOS EKM '!A:A,0),MATCH($D$1,'LISTA DE PRECIOS EKM '!$1:$1,0))</f>
        <v>2819900</v>
      </c>
      <c r="E1226" s="22">
        <f>+INDEX('LISTA DE PRECIOS EKM '!B:K,MATCH(C1226,'LISTA DE PRECIOS EKM '!A:A,0),7)</f>
        <v>2929900</v>
      </c>
      <c r="F1226" s="22">
        <f>+INDEX('LISTA DE PRECIOS EKM '!B:K,MATCH(C1226,'LISTA DE PRECIOS EKM '!A:A,0),9)</f>
        <v>3099900</v>
      </c>
      <c r="G1226" s="22" t="str">
        <f>+IF(ISNUMBER(MATCH(C1226,Precios!C:C,0)),"Sí está", "No está")</f>
        <v>No está</v>
      </c>
    </row>
    <row r="1227" spans="1:7" hidden="1">
      <c r="A1227" s="20">
        <v>452290</v>
      </c>
      <c r="B1227" s="22" t="s">
        <v>6523</v>
      </c>
      <c r="C1227" s="22" t="s">
        <v>6524</v>
      </c>
      <c r="D1227" s="63">
        <f>+INDEX('LISTA DE PRECIOS EKM '!A:K,MATCH(C1227,'LISTA DE PRECIOS EKM '!A:A,0),MATCH($D$1,'LISTA DE PRECIOS EKM '!$1:$1,0))</f>
        <v>2819900</v>
      </c>
      <c r="E1227" s="22">
        <f>+INDEX('LISTA DE PRECIOS EKM '!B:K,MATCH(C1227,'LISTA DE PRECIOS EKM '!A:A,0),7)</f>
        <v>2929900</v>
      </c>
      <c r="F1227" s="22">
        <f>+INDEX('LISTA DE PRECIOS EKM '!B:K,MATCH(C1227,'LISTA DE PRECIOS EKM '!A:A,0),9)</f>
        <v>3099900</v>
      </c>
      <c r="G1227" s="22" t="str">
        <f>+IF(ISNUMBER(MATCH(C1227,Precios!C:C,0)),"Sí está", "No está")</f>
        <v>No está</v>
      </c>
    </row>
    <row r="1228" spans="1:7" hidden="1">
      <c r="A1228" s="20">
        <v>452299</v>
      </c>
      <c r="B1228" s="22" t="s">
        <v>6523</v>
      </c>
      <c r="C1228" s="22" t="s">
        <v>6524</v>
      </c>
      <c r="D1228" s="63">
        <f>+INDEX('LISTA DE PRECIOS EKM '!A:K,MATCH(C1228,'LISTA DE PRECIOS EKM '!A:A,0),MATCH($D$1,'LISTA DE PRECIOS EKM '!$1:$1,0))</f>
        <v>2819900</v>
      </c>
      <c r="E1228" s="22">
        <f>+INDEX('LISTA DE PRECIOS EKM '!B:K,MATCH(C1228,'LISTA DE PRECIOS EKM '!A:A,0),7)</f>
        <v>2929900</v>
      </c>
      <c r="F1228" s="22">
        <f>+INDEX('LISTA DE PRECIOS EKM '!B:K,MATCH(C1228,'LISTA DE PRECIOS EKM '!A:A,0),9)</f>
        <v>3099900</v>
      </c>
      <c r="G1228" s="22" t="str">
        <f>+IF(ISNUMBER(MATCH(C1228,Precios!C:C,0)),"Sí está", "No está")</f>
        <v>No está</v>
      </c>
    </row>
    <row r="1229" spans="1:7" hidden="1">
      <c r="A1229" s="20">
        <v>452312</v>
      </c>
      <c r="B1229" s="22" t="s">
        <v>6525</v>
      </c>
      <c r="C1229" s="22" t="s">
        <v>6526</v>
      </c>
      <c r="D1229" s="63">
        <f>+INDEX('LISTA DE PRECIOS EKM '!A:K,MATCH(C1229,'LISTA DE PRECIOS EKM '!A:A,0),MATCH($D$1,'LISTA DE PRECIOS EKM '!$1:$1,0))</f>
        <v>2819900</v>
      </c>
      <c r="E1229" s="22">
        <f>+INDEX('LISTA DE PRECIOS EKM '!B:K,MATCH(C1229,'LISTA DE PRECIOS EKM '!A:A,0),7)</f>
        <v>2929900</v>
      </c>
      <c r="F1229" s="22">
        <f>+INDEX('LISTA DE PRECIOS EKM '!B:K,MATCH(C1229,'LISTA DE PRECIOS EKM '!A:A,0),9)</f>
        <v>3099900</v>
      </c>
      <c r="G1229" s="22" t="str">
        <f>+IF(ISNUMBER(MATCH(C1229,Precios!C:C,0)),"Sí está", "No está")</f>
        <v>No está</v>
      </c>
    </row>
    <row r="1230" spans="1:7" hidden="1">
      <c r="A1230" s="20">
        <v>452313</v>
      </c>
      <c r="B1230" s="22" t="s">
        <v>6525</v>
      </c>
      <c r="C1230" s="22" t="s">
        <v>6526</v>
      </c>
      <c r="D1230" s="63">
        <f>+INDEX('LISTA DE PRECIOS EKM '!A:K,MATCH(C1230,'LISTA DE PRECIOS EKM '!A:A,0),MATCH($D$1,'LISTA DE PRECIOS EKM '!$1:$1,0))</f>
        <v>2819900</v>
      </c>
      <c r="E1230" s="22">
        <f>+INDEX('LISTA DE PRECIOS EKM '!B:K,MATCH(C1230,'LISTA DE PRECIOS EKM '!A:A,0),7)</f>
        <v>2929900</v>
      </c>
      <c r="F1230" s="22">
        <f>+INDEX('LISTA DE PRECIOS EKM '!B:K,MATCH(C1230,'LISTA DE PRECIOS EKM '!A:A,0),9)</f>
        <v>3099900</v>
      </c>
      <c r="G1230" s="22" t="str">
        <f>+IF(ISNUMBER(MATCH(C1230,Precios!C:C,0)),"Sí está", "No está")</f>
        <v>No está</v>
      </c>
    </row>
    <row r="1231" spans="1:7" hidden="1">
      <c r="A1231" s="20">
        <v>452317</v>
      </c>
      <c r="B1231" s="22" t="s">
        <v>6527</v>
      </c>
      <c r="C1231" s="22" t="s">
        <v>6528</v>
      </c>
      <c r="D1231" s="63">
        <f>+INDEX('LISTA DE PRECIOS EKM '!A:K,MATCH(C1231,'LISTA DE PRECIOS EKM '!A:A,0),MATCH($D$1,'LISTA DE PRECIOS EKM '!$1:$1,0))</f>
        <v>3019900</v>
      </c>
      <c r="E1231" s="22">
        <f>+INDEX('LISTA DE PRECIOS EKM '!B:K,MATCH(C1231,'LISTA DE PRECIOS EKM '!A:A,0),7)</f>
        <v>3139900</v>
      </c>
      <c r="F1231" s="22">
        <f>+INDEX('LISTA DE PRECIOS EKM '!B:K,MATCH(C1231,'LISTA DE PRECIOS EKM '!A:A,0),9)</f>
        <v>3319900</v>
      </c>
      <c r="G1231" s="22" t="str">
        <f>+IF(ISNUMBER(MATCH(C1231,Precios!C:C,0)),"Sí está", "No está")</f>
        <v>No está</v>
      </c>
    </row>
    <row r="1232" spans="1:7" hidden="1">
      <c r="A1232" s="20">
        <v>452322</v>
      </c>
      <c r="B1232" s="22" t="s">
        <v>6527</v>
      </c>
      <c r="C1232" s="22" t="s">
        <v>6528</v>
      </c>
      <c r="D1232" s="63">
        <f>+INDEX('LISTA DE PRECIOS EKM '!A:K,MATCH(C1232,'LISTA DE PRECIOS EKM '!A:A,0),MATCH($D$1,'LISTA DE PRECIOS EKM '!$1:$1,0))</f>
        <v>3019900</v>
      </c>
      <c r="E1232" s="22">
        <f>+INDEX('LISTA DE PRECIOS EKM '!B:K,MATCH(C1232,'LISTA DE PRECIOS EKM '!A:A,0),7)</f>
        <v>3139900</v>
      </c>
      <c r="F1232" s="22">
        <f>+INDEX('LISTA DE PRECIOS EKM '!B:K,MATCH(C1232,'LISTA DE PRECIOS EKM '!A:A,0),9)</f>
        <v>3319900</v>
      </c>
      <c r="G1232" s="22" t="str">
        <f>+IF(ISNUMBER(MATCH(C1232,Precios!C:C,0)),"Sí está", "No está")</f>
        <v>No está</v>
      </c>
    </row>
    <row r="1233" spans="1:7" hidden="1">
      <c r="A1233" s="20">
        <v>452323</v>
      </c>
      <c r="B1233" s="22" t="s">
        <v>6529</v>
      </c>
      <c r="C1233" s="22" t="s">
        <v>6530</v>
      </c>
      <c r="D1233" s="63">
        <f>+INDEX('LISTA DE PRECIOS EKM '!A:K,MATCH(C1233,'LISTA DE PRECIOS EKM '!A:A,0),MATCH($D$1,'LISTA DE PRECIOS EKM '!$1:$1,0))</f>
        <v>3019900</v>
      </c>
      <c r="E1233" s="22">
        <f>+INDEX('LISTA DE PRECIOS EKM '!B:K,MATCH(C1233,'LISTA DE PRECIOS EKM '!A:A,0),7)</f>
        <v>3139900</v>
      </c>
      <c r="F1233" s="22">
        <f>+INDEX('LISTA DE PRECIOS EKM '!B:K,MATCH(C1233,'LISTA DE PRECIOS EKM '!A:A,0),9)</f>
        <v>3319900</v>
      </c>
      <c r="G1233" s="22" t="str">
        <f>+IF(ISNUMBER(MATCH(C1233,Precios!C:C,0)),"Sí está", "No está")</f>
        <v>No está</v>
      </c>
    </row>
    <row r="1234" spans="1:7" hidden="1">
      <c r="A1234" s="20">
        <v>452324</v>
      </c>
      <c r="B1234" s="22" t="s">
        <v>6529</v>
      </c>
      <c r="C1234" s="22" t="s">
        <v>6530</v>
      </c>
      <c r="D1234" s="63">
        <f>+INDEX('LISTA DE PRECIOS EKM '!A:K,MATCH(C1234,'LISTA DE PRECIOS EKM '!A:A,0),MATCH($D$1,'LISTA DE PRECIOS EKM '!$1:$1,0))</f>
        <v>3019900</v>
      </c>
      <c r="E1234" s="22">
        <f>+INDEX('LISTA DE PRECIOS EKM '!B:K,MATCH(C1234,'LISTA DE PRECIOS EKM '!A:A,0),7)</f>
        <v>3139900</v>
      </c>
      <c r="F1234" s="22">
        <f>+INDEX('LISTA DE PRECIOS EKM '!B:K,MATCH(C1234,'LISTA DE PRECIOS EKM '!A:A,0),9)</f>
        <v>3319900</v>
      </c>
      <c r="G1234" s="22" t="str">
        <f>+IF(ISNUMBER(MATCH(C1234,Precios!C:C,0)),"Sí está", "No está")</f>
        <v>No está</v>
      </c>
    </row>
    <row r="1235" spans="1:7" hidden="1">
      <c r="A1235" s="20">
        <v>452331</v>
      </c>
      <c r="B1235" s="22" t="s">
        <v>6531</v>
      </c>
      <c r="C1235" s="22" t="s">
        <v>6532</v>
      </c>
      <c r="D1235" s="63">
        <f>+INDEX('LISTA DE PRECIOS EKM '!A:K,MATCH(C1235,'LISTA DE PRECIOS EKM '!A:A,0),MATCH($D$1,'LISTA DE PRECIOS EKM '!$1:$1,0))</f>
        <v>3019900</v>
      </c>
      <c r="E1235" s="22">
        <f>+INDEX('LISTA DE PRECIOS EKM '!B:K,MATCH(C1235,'LISTA DE PRECIOS EKM '!A:A,0),7)</f>
        <v>3139900</v>
      </c>
      <c r="F1235" s="22">
        <f>+INDEX('LISTA DE PRECIOS EKM '!B:K,MATCH(C1235,'LISTA DE PRECIOS EKM '!A:A,0),9)</f>
        <v>3319900</v>
      </c>
      <c r="G1235" s="22" t="str">
        <f>+IF(ISNUMBER(MATCH(C1235,Precios!C:C,0)),"Sí está", "No está")</f>
        <v>No está</v>
      </c>
    </row>
    <row r="1236" spans="1:7" hidden="1">
      <c r="A1236" s="20">
        <v>452373</v>
      </c>
      <c r="B1236" s="22" t="s">
        <v>6531</v>
      </c>
      <c r="C1236" s="22" t="s">
        <v>6532</v>
      </c>
      <c r="D1236" s="63">
        <f>+INDEX('LISTA DE PRECIOS EKM '!A:K,MATCH(C1236,'LISTA DE PRECIOS EKM '!A:A,0),MATCH($D$1,'LISTA DE PRECIOS EKM '!$1:$1,0))</f>
        <v>3019900</v>
      </c>
      <c r="E1236" s="22">
        <f>+INDEX('LISTA DE PRECIOS EKM '!B:K,MATCH(C1236,'LISTA DE PRECIOS EKM '!A:A,0),7)</f>
        <v>3139900</v>
      </c>
      <c r="F1236" s="22">
        <f>+INDEX('LISTA DE PRECIOS EKM '!B:K,MATCH(C1236,'LISTA DE PRECIOS EKM '!A:A,0),9)</f>
        <v>3319900</v>
      </c>
      <c r="G1236" s="22" t="str">
        <f>+IF(ISNUMBER(MATCH(C1236,Precios!C:C,0)),"Sí está", "No está")</f>
        <v>No está</v>
      </c>
    </row>
    <row r="1237" spans="1:7" hidden="1">
      <c r="A1237" s="20">
        <v>469568</v>
      </c>
      <c r="B1237" s="22" t="s">
        <v>6533</v>
      </c>
      <c r="C1237" s="22" t="s">
        <v>6534</v>
      </c>
      <c r="D1237" s="63">
        <f>+INDEX('LISTA DE PRECIOS EKM '!A:K,MATCH(C1237,'LISTA DE PRECIOS EKM '!A:A,0),MATCH($D$1,'LISTA DE PRECIOS EKM '!$1:$1,0))</f>
        <v>3019900</v>
      </c>
      <c r="E1237" s="22">
        <f>+INDEX('LISTA DE PRECIOS EKM '!B:K,MATCH(C1237,'LISTA DE PRECIOS EKM '!A:A,0),7)</f>
        <v>3139900</v>
      </c>
      <c r="F1237" s="22">
        <f>+INDEX('LISTA DE PRECIOS EKM '!B:K,MATCH(C1237,'LISTA DE PRECIOS EKM '!A:A,0),9)</f>
        <v>3319900</v>
      </c>
      <c r="G1237" s="22" t="str">
        <f>+IF(ISNUMBER(MATCH(C1237,Precios!C:C,0)),"Sí está", "No está")</f>
        <v>No está</v>
      </c>
    </row>
    <row r="1238" spans="1:7" hidden="1">
      <c r="A1238" s="20">
        <v>469569</v>
      </c>
      <c r="B1238" s="22" t="s">
        <v>6533</v>
      </c>
      <c r="C1238" s="22" t="s">
        <v>6534</v>
      </c>
      <c r="D1238" s="63">
        <f>+INDEX('LISTA DE PRECIOS EKM '!A:K,MATCH(C1238,'LISTA DE PRECIOS EKM '!A:A,0),MATCH($D$1,'LISTA DE PRECIOS EKM '!$1:$1,0))</f>
        <v>3019900</v>
      </c>
      <c r="E1238" s="22">
        <f>+INDEX('LISTA DE PRECIOS EKM '!B:K,MATCH(C1238,'LISTA DE PRECIOS EKM '!A:A,0),7)</f>
        <v>3139900</v>
      </c>
      <c r="F1238" s="22">
        <f>+INDEX('LISTA DE PRECIOS EKM '!B:K,MATCH(C1238,'LISTA DE PRECIOS EKM '!A:A,0),9)</f>
        <v>3319900</v>
      </c>
      <c r="G1238" s="22" t="str">
        <f>+IF(ISNUMBER(MATCH(C1238,Precios!C:C,0)),"Sí está", "No está")</f>
        <v>No está</v>
      </c>
    </row>
    <row r="1239" spans="1:7" hidden="1">
      <c r="A1239" s="20">
        <v>469572</v>
      </c>
      <c r="B1239" s="22" t="s">
        <v>6535</v>
      </c>
      <c r="C1239" s="22" t="s">
        <v>6536</v>
      </c>
      <c r="D1239" s="63">
        <f>+INDEX('LISTA DE PRECIOS EKM '!A:K,MATCH(C1239,'LISTA DE PRECIOS EKM '!A:A,0),MATCH($D$1,'LISTA DE PRECIOS EKM '!$1:$1,0))</f>
        <v>3019900</v>
      </c>
      <c r="E1239" s="22">
        <f>+INDEX('LISTA DE PRECIOS EKM '!B:K,MATCH(C1239,'LISTA DE PRECIOS EKM '!A:A,0),7)</f>
        <v>3139900</v>
      </c>
      <c r="F1239" s="22">
        <f>+INDEX('LISTA DE PRECIOS EKM '!B:K,MATCH(C1239,'LISTA DE PRECIOS EKM '!A:A,0),9)</f>
        <v>3319900</v>
      </c>
      <c r="G1239" s="22" t="str">
        <f>+IF(ISNUMBER(MATCH(C1239,Precios!C:C,0)),"Sí está", "No está")</f>
        <v>No está</v>
      </c>
    </row>
    <row r="1240" spans="1:7" hidden="1">
      <c r="A1240" s="20">
        <v>469575</v>
      </c>
      <c r="B1240" s="22" t="s">
        <v>6535</v>
      </c>
      <c r="C1240" s="22" t="s">
        <v>6536</v>
      </c>
      <c r="D1240" s="63">
        <f>+INDEX('LISTA DE PRECIOS EKM '!A:K,MATCH(C1240,'LISTA DE PRECIOS EKM '!A:A,0),MATCH($D$1,'LISTA DE PRECIOS EKM '!$1:$1,0))</f>
        <v>3019900</v>
      </c>
      <c r="E1240" s="22">
        <f>+INDEX('LISTA DE PRECIOS EKM '!B:K,MATCH(C1240,'LISTA DE PRECIOS EKM '!A:A,0),7)</f>
        <v>3139900</v>
      </c>
      <c r="F1240" s="22">
        <f>+INDEX('LISTA DE PRECIOS EKM '!B:K,MATCH(C1240,'LISTA DE PRECIOS EKM '!A:A,0),9)</f>
        <v>3319900</v>
      </c>
      <c r="G1240" s="22" t="str">
        <f>+IF(ISNUMBER(MATCH(C1240,Precios!C:C,0)),"Sí está", "No está")</f>
        <v>No está</v>
      </c>
    </row>
    <row r="1241" spans="1:7" hidden="1">
      <c r="A1241" s="20">
        <v>469582</v>
      </c>
      <c r="B1241" s="22" t="s">
        <v>6537</v>
      </c>
      <c r="C1241" s="22" t="s">
        <v>6538</v>
      </c>
      <c r="D1241" s="63">
        <f>+INDEX('LISTA DE PRECIOS EKM '!A:K,MATCH(C1241,'LISTA DE PRECIOS EKM '!A:A,0),MATCH($D$1,'LISTA DE PRECIOS EKM '!$1:$1,0))</f>
        <v>2919900</v>
      </c>
      <c r="E1241" s="22">
        <f>+INDEX('LISTA DE PRECIOS EKM '!B:K,MATCH(C1241,'LISTA DE PRECIOS EKM '!A:A,0),7)</f>
        <v>3039900</v>
      </c>
      <c r="F1241" s="22">
        <f>+INDEX('LISTA DE PRECIOS EKM '!B:K,MATCH(C1241,'LISTA DE PRECIOS EKM '!A:A,0),9)</f>
        <v>3209900</v>
      </c>
      <c r="G1241" s="22" t="str">
        <f>+IF(ISNUMBER(MATCH(C1241,Precios!C:C,0)),"Sí está", "No está")</f>
        <v>No está</v>
      </c>
    </row>
    <row r="1242" spans="1:7" hidden="1">
      <c r="A1242" s="20">
        <v>469583</v>
      </c>
      <c r="B1242" s="22" t="s">
        <v>6537</v>
      </c>
      <c r="C1242" s="22" t="s">
        <v>6538</v>
      </c>
      <c r="D1242" s="63">
        <f>+INDEX('LISTA DE PRECIOS EKM '!A:K,MATCH(C1242,'LISTA DE PRECIOS EKM '!A:A,0),MATCH($D$1,'LISTA DE PRECIOS EKM '!$1:$1,0))</f>
        <v>2919900</v>
      </c>
      <c r="E1242" s="22">
        <f>+INDEX('LISTA DE PRECIOS EKM '!B:K,MATCH(C1242,'LISTA DE PRECIOS EKM '!A:A,0),7)</f>
        <v>3039900</v>
      </c>
      <c r="F1242" s="22">
        <f>+INDEX('LISTA DE PRECIOS EKM '!B:K,MATCH(C1242,'LISTA DE PRECIOS EKM '!A:A,0),9)</f>
        <v>3209900</v>
      </c>
      <c r="G1242" s="22" t="str">
        <f>+IF(ISNUMBER(MATCH(C1242,Precios!C:C,0)),"Sí está", "No está")</f>
        <v>No está</v>
      </c>
    </row>
    <row r="1243" spans="1:7" hidden="1">
      <c r="A1243" s="20">
        <v>469585</v>
      </c>
      <c r="B1243" s="22" t="s">
        <v>6539</v>
      </c>
      <c r="C1243" s="22" t="s">
        <v>6540</v>
      </c>
      <c r="D1243" s="63">
        <f>+INDEX('LISTA DE PRECIOS EKM '!A:K,MATCH(C1243,'LISTA DE PRECIOS EKM '!A:A,0),MATCH($D$1,'LISTA DE PRECIOS EKM '!$1:$1,0))</f>
        <v>2919900</v>
      </c>
      <c r="E1243" s="22">
        <f>+INDEX('LISTA DE PRECIOS EKM '!B:K,MATCH(C1243,'LISTA DE PRECIOS EKM '!A:A,0),7)</f>
        <v>3039900</v>
      </c>
      <c r="F1243" s="22">
        <f>+INDEX('LISTA DE PRECIOS EKM '!B:K,MATCH(C1243,'LISTA DE PRECIOS EKM '!A:A,0),9)</f>
        <v>3209900</v>
      </c>
      <c r="G1243" s="22" t="str">
        <f>+IF(ISNUMBER(MATCH(C1243,Precios!C:C,0)),"Sí está", "No está")</f>
        <v>No está</v>
      </c>
    </row>
    <row r="1244" spans="1:7" hidden="1">
      <c r="A1244" s="20">
        <v>469586</v>
      </c>
      <c r="B1244" s="22" t="s">
        <v>6539</v>
      </c>
      <c r="C1244" s="22" t="s">
        <v>6540</v>
      </c>
      <c r="D1244" s="63">
        <f>+INDEX('LISTA DE PRECIOS EKM '!A:K,MATCH(C1244,'LISTA DE PRECIOS EKM '!A:A,0),MATCH($D$1,'LISTA DE PRECIOS EKM '!$1:$1,0))</f>
        <v>2919900</v>
      </c>
      <c r="E1244" s="22">
        <f>+INDEX('LISTA DE PRECIOS EKM '!B:K,MATCH(C1244,'LISTA DE PRECIOS EKM '!A:A,0),7)</f>
        <v>3039900</v>
      </c>
      <c r="F1244" s="22">
        <f>+INDEX('LISTA DE PRECIOS EKM '!B:K,MATCH(C1244,'LISTA DE PRECIOS EKM '!A:A,0),9)</f>
        <v>3209900</v>
      </c>
      <c r="G1244" s="22" t="str">
        <f>+IF(ISNUMBER(MATCH(C1244,Precios!C:C,0)),"Sí está", "No está")</f>
        <v>No está</v>
      </c>
    </row>
    <row r="1245" spans="1:7" hidden="1">
      <c r="A1245" s="20">
        <v>469595</v>
      </c>
      <c r="B1245" s="22" t="s">
        <v>6541</v>
      </c>
      <c r="C1245" s="22" t="s">
        <v>6542</v>
      </c>
      <c r="D1245" s="63">
        <f>+INDEX('LISTA DE PRECIOS EKM '!A:K,MATCH(C1245,'LISTA DE PRECIOS EKM '!A:A,0),MATCH($D$1,'LISTA DE PRECIOS EKM '!$1:$1,0))</f>
        <v>2919900</v>
      </c>
      <c r="E1245" s="22">
        <f>+INDEX('LISTA DE PRECIOS EKM '!B:K,MATCH(C1245,'LISTA DE PRECIOS EKM '!A:A,0),7)</f>
        <v>3039900</v>
      </c>
      <c r="F1245" s="22">
        <f>+INDEX('LISTA DE PRECIOS EKM '!B:K,MATCH(C1245,'LISTA DE PRECIOS EKM '!A:A,0),9)</f>
        <v>3209900</v>
      </c>
      <c r="G1245" s="22" t="str">
        <f>+IF(ISNUMBER(MATCH(C1245,Precios!C:C,0)),"Sí está", "No está")</f>
        <v>No está</v>
      </c>
    </row>
    <row r="1246" spans="1:7" hidden="1">
      <c r="A1246" s="20">
        <v>505467</v>
      </c>
      <c r="B1246" s="22" t="s">
        <v>6541</v>
      </c>
      <c r="C1246" s="22" t="s">
        <v>6542</v>
      </c>
      <c r="D1246" s="63">
        <f>+INDEX('LISTA DE PRECIOS EKM '!A:K,MATCH(C1246,'LISTA DE PRECIOS EKM '!A:A,0),MATCH($D$1,'LISTA DE PRECIOS EKM '!$1:$1,0))</f>
        <v>2919900</v>
      </c>
      <c r="E1246" s="22">
        <f>+INDEX('LISTA DE PRECIOS EKM '!B:K,MATCH(C1246,'LISTA DE PRECIOS EKM '!A:A,0),7)</f>
        <v>3039900</v>
      </c>
      <c r="F1246" s="22">
        <f>+INDEX('LISTA DE PRECIOS EKM '!B:K,MATCH(C1246,'LISTA DE PRECIOS EKM '!A:A,0),9)</f>
        <v>3209900</v>
      </c>
      <c r="G1246" s="22" t="str">
        <f>+IF(ISNUMBER(MATCH(C1246,Precios!C:C,0)),"Sí está", "No está")</f>
        <v>No está</v>
      </c>
    </row>
    <row r="1247" spans="1:7" hidden="1">
      <c r="A1247" s="20">
        <v>505468</v>
      </c>
      <c r="B1247" s="22" t="s">
        <v>6543</v>
      </c>
      <c r="C1247" s="22" t="s">
        <v>6544</v>
      </c>
      <c r="D1247" s="63">
        <f>+INDEX('LISTA DE PRECIOS EKM '!A:K,MATCH(C1247,'LISTA DE PRECIOS EKM '!A:A,0),MATCH($D$1,'LISTA DE PRECIOS EKM '!$1:$1,0))</f>
        <v>2919900</v>
      </c>
      <c r="E1247" s="22">
        <f>+INDEX('LISTA DE PRECIOS EKM '!B:K,MATCH(C1247,'LISTA DE PRECIOS EKM '!A:A,0),7)</f>
        <v>3039900</v>
      </c>
      <c r="F1247" s="22">
        <f>+INDEX('LISTA DE PRECIOS EKM '!B:K,MATCH(C1247,'LISTA DE PRECIOS EKM '!A:A,0),9)</f>
        <v>3209900</v>
      </c>
      <c r="G1247" s="22" t="str">
        <f>+IF(ISNUMBER(MATCH(C1247,Precios!C:C,0)),"Sí está", "No está")</f>
        <v>No está</v>
      </c>
    </row>
    <row r="1248" spans="1:7" hidden="1">
      <c r="A1248" s="20">
        <v>505470</v>
      </c>
      <c r="B1248" s="22" t="s">
        <v>6543</v>
      </c>
      <c r="C1248" s="22" t="s">
        <v>6544</v>
      </c>
      <c r="D1248" s="63">
        <f>+INDEX('LISTA DE PRECIOS EKM '!A:K,MATCH(C1248,'LISTA DE PRECIOS EKM '!A:A,0),MATCH($D$1,'LISTA DE PRECIOS EKM '!$1:$1,0))</f>
        <v>2919900</v>
      </c>
      <c r="E1248" s="22">
        <f>+INDEX('LISTA DE PRECIOS EKM '!B:K,MATCH(C1248,'LISTA DE PRECIOS EKM '!A:A,0),7)</f>
        <v>3039900</v>
      </c>
      <c r="F1248" s="22">
        <f>+INDEX('LISTA DE PRECIOS EKM '!B:K,MATCH(C1248,'LISTA DE PRECIOS EKM '!A:A,0),9)</f>
        <v>3209900</v>
      </c>
      <c r="G1248" s="22" t="str">
        <f>+IF(ISNUMBER(MATCH(C1248,Precios!C:C,0)),"Sí está", "No está")</f>
        <v>No está</v>
      </c>
    </row>
    <row r="1249" spans="1:7" hidden="1">
      <c r="A1249" s="20">
        <v>505479</v>
      </c>
      <c r="B1249" s="22" t="s">
        <v>6545</v>
      </c>
      <c r="C1249" s="22" t="s">
        <v>6546</v>
      </c>
      <c r="D1249" s="63">
        <f>+INDEX('LISTA DE PRECIOS EKM '!A:K,MATCH(C1249,'LISTA DE PRECIOS EKM '!A:A,0),MATCH($D$1,'LISTA DE PRECIOS EKM '!$1:$1,0))</f>
        <v>2719900</v>
      </c>
      <c r="E1249" s="22">
        <f>+INDEX('LISTA DE PRECIOS EKM '!B:K,MATCH(C1249,'LISTA DE PRECIOS EKM '!A:A,0),7)</f>
        <v>2829900</v>
      </c>
      <c r="F1249" s="22">
        <f>+INDEX('LISTA DE PRECIOS EKM '!B:K,MATCH(C1249,'LISTA DE PRECIOS EKM '!A:A,0),9)</f>
        <v>2989900</v>
      </c>
      <c r="G1249" s="22" t="str">
        <f>+IF(ISNUMBER(MATCH(C1249,Precios!C:C,0)),"Sí está", "No está")</f>
        <v>No está</v>
      </c>
    </row>
    <row r="1250" spans="1:7" hidden="1">
      <c r="A1250" s="20">
        <v>505480</v>
      </c>
      <c r="B1250" s="22" t="s">
        <v>6545</v>
      </c>
      <c r="C1250" s="22" t="s">
        <v>6546</v>
      </c>
      <c r="D1250" s="63">
        <f>+INDEX('LISTA DE PRECIOS EKM '!A:K,MATCH(C1250,'LISTA DE PRECIOS EKM '!A:A,0),MATCH($D$1,'LISTA DE PRECIOS EKM '!$1:$1,0))</f>
        <v>2719900</v>
      </c>
      <c r="E1250" s="22">
        <f>+INDEX('LISTA DE PRECIOS EKM '!B:K,MATCH(C1250,'LISTA DE PRECIOS EKM '!A:A,0),7)</f>
        <v>2829900</v>
      </c>
      <c r="F1250" s="22">
        <f>+INDEX('LISTA DE PRECIOS EKM '!B:K,MATCH(C1250,'LISTA DE PRECIOS EKM '!A:A,0),9)</f>
        <v>2989900</v>
      </c>
      <c r="G1250" s="22" t="str">
        <f>+IF(ISNUMBER(MATCH(C1250,Precios!C:C,0)),"Sí está", "No está")</f>
        <v>No está</v>
      </c>
    </row>
    <row r="1251" spans="1:7" hidden="1">
      <c r="A1251" s="20">
        <v>505499</v>
      </c>
      <c r="B1251" s="22" t="s">
        <v>6547</v>
      </c>
      <c r="C1251" s="22" t="s">
        <v>6548</v>
      </c>
      <c r="D1251" s="63">
        <f>+INDEX('LISTA DE PRECIOS EKM '!A:K,MATCH(C1251,'LISTA DE PRECIOS EKM '!A:A,0),MATCH($D$1,'LISTA DE PRECIOS EKM '!$1:$1,0))</f>
        <v>1279900</v>
      </c>
      <c r="E1251" s="22">
        <f>+INDEX('LISTA DE PRECIOS EKM '!B:K,MATCH(C1251,'LISTA DE PRECIOS EKM '!A:A,0),7)</f>
        <v>1329900</v>
      </c>
      <c r="F1251" s="22">
        <f>+INDEX('LISTA DE PRECIOS EKM '!B:K,MATCH(C1251,'LISTA DE PRECIOS EKM '!A:A,0),9)</f>
        <v>1399900</v>
      </c>
      <c r="G1251" s="22" t="str">
        <f>+IF(ISNUMBER(MATCH(C1251,Precios!C:C,0)),"Sí está", "No está")</f>
        <v>No está</v>
      </c>
    </row>
    <row r="1252" spans="1:7" hidden="1">
      <c r="A1252" s="20">
        <v>505501</v>
      </c>
      <c r="B1252" s="22" t="s">
        <v>6547</v>
      </c>
      <c r="C1252" s="22" t="s">
        <v>6548</v>
      </c>
      <c r="D1252" s="63">
        <f>+INDEX('LISTA DE PRECIOS EKM '!A:K,MATCH(C1252,'LISTA DE PRECIOS EKM '!A:A,0),MATCH($D$1,'LISTA DE PRECIOS EKM '!$1:$1,0))</f>
        <v>1279900</v>
      </c>
      <c r="E1252" s="22">
        <f>+INDEX('LISTA DE PRECIOS EKM '!B:K,MATCH(C1252,'LISTA DE PRECIOS EKM '!A:A,0),7)</f>
        <v>1329900</v>
      </c>
      <c r="F1252" s="22">
        <f>+INDEX('LISTA DE PRECIOS EKM '!B:K,MATCH(C1252,'LISTA DE PRECIOS EKM '!A:A,0),9)</f>
        <v>1399900</v>
      </c>
      <c r="G1252" s="22" t="str">
        <f>+IF(ISNUMBER(MATCH(C1252,Precios!C:C,0)),"Sí está", "No está")</f>
        <v>No está</v>
      </c>
    </row>
    <row r="1253" spans="1:7" hidden="1">
      <c r="A1253" s="20">
        <v>505502</v>
      </c>
      <c r="B1253" s="22" t="s">
        <v>6549</v>
      </c>
      <c r="C1253" s="22" t="s">
        <v>6550</v>
      </c>
      <c r="D1253" s="63">
        <f>+INDEX('LISTA DE PRECIOS EKM '!A:K,MATCH(C1253,'LISTA DE PRECIOS EKM '!A:A,0),MATCH($D$1,'LISTA DE PRECIOS EKM '!$1:$1,0))</f>
        <v>3679900</v>
      </c>
      <c r="E1253" s="22">
        <f>+INDEX('LISTA DE PRECIOS EKM '!B:K,MATCH(C1253,'LISTA DE PRECIOS EKM '!A:A,0),7)</f>
        <v>3829900</v>
      </c>
      <c r="F1253" s="22">
        <f>+INDEX('LISTA DE PRECIOS EKM '!B:K,MATCH(C1253,'LISTA DE PRECIOS EKM '!A:A,0),9)</f>
        <v>4039900</v>
      </c>
      <c r="G1253" s="22" t="str">
        <f>+IF(ISNUMBER(MATCH(C1253,Precios!C:C,0)),"Sí está", "No está")</f>
        <v>No está</v>
      </c>
    </row>
    <row r="1254" spans="1:7" hidden="1">
      <c r="A1254" s="20">
        <v>505504</v>
      </c>
      <c r="B1254" s="22" t="s">
        <v>6549</v>
      </c>
      <c r="C1254" s="22" t="s">
        <v>6550</v>
      </c>
      <c r="D1254" s="63">
        <f>+INDEX('LISTA DE PRECIOS EKM '!A:K,MATCH(C1254,'LISTA DE PRECIOS EKM '!A:A,0),MATCH($D$1,'LISTA DE PRECIOS EKM '!$1:$1,0))</f>
        <v>3679900</v>
      </c>
      <c r="E1254" s="22">
        <f>+INDEX('LISTA DE PRECIOS EKM '!B:K,MATCH(C1254,'LISTA DE PRECIOS EKM '!A:A,0),7)</f>
        <v>3829900</v>
      </c>
      <c r="F1254" s="22">
        <f>+INDEX('LISTA DE PRECIOS EKM '!B:K,MATCH(C1254,'LISTA DE PRECIOS EKM '!A:A,0),9)</f>
        <v>4039900</v>
      </c>
      <c r="G1254" s="22" t="str">
        <f>+IF(ISNUMBER(MATCH(C1254,Precios!C:C,0)),"Sí está", "No está")</f>
        <v>No está</v>
      </c>
    </row>
    <row r="1255" spans="1:7" hidden="1">
      <c r="A1255" s="20">
        <v>505505</v>
      </c>
      <c r="B1255" s="22" t="s">
        <v>6551</v>
      </c>
      <c r="C1255" s="22" t="s">
        <v>6552</v>
      </c>
      <c r="D1255" s="63">
        <f>+INDEX('LISTA DE PRECIOS EKM '!A:K,MATCH(C1255,'LISTA DE PRECIOS EKM '!A:A,0),MATCH($D$1,'LISTA DE PRECIOS EKM '!$1:$1,0))</f>
        <v>3679900</v>
      </c>
      <c r="E1255" s="22">
        <f>+INDEX('LISTA DE PRECIOS EKM '!B:K,MATCH(C1255,'LISTA DE PRECIOS EKM '!A:A,0),7)</f>
        <v>3829900</v>
      </c>
      <c r="F1255" s="22">
        <f>+INDEX('LISTA DE PRECIOS EKM '!B:K,MATCH(C1255,'LISTA DE PRECIOS EKM '!A:A,0),9)</f>
        <v>4039900</v>
      </c>
      <c r="G1255" s="22" t="str">
        <f>+IF(ISNUMBER(MATCH(C1255,Precios!C:C,0)),"Sí está", "No está")</f>
        <v>No está</v>
      </c>
    </row>
    <row r="1256" spans="1:7" hidden="1">
      <c r="A1256" s="20">
        <v>505509</v>
      </c>
      <c r="B1256" s="22" t="s">
        <v>6551</v>
      </c>
      <c r="C1256" s="22" t="s">
        <v>6552</v>
      </c>
      <c r="D1256" s="63">
        <f>+INDEX('LISTA DE PRECIOS EKM '!A:K,MATCH(C1256,'LISTA DE PRECIOS EKM '!A:A,0),MATCH($D$1,'LISTA DE PRECIOS EKM '!$1:$1,0))</f>
        <v>3679900</v>
      </c>
      <c r="E1256" s="22">
        <f>+INDEX('LISTA DE PRECIOS EKM '!B:K,MATCH(C1256,'LISTA DE PRECIOS EKM '!A:A,0),7)</f>
        <v>3829900</v>
      </c>
      <c r="F1256" s="22">
        <f>+INDEX('LISTA DE PRECIOS EKM '!B:K,MATCH(C1256,'LISTA DE PRECIOS EKM '!A:A,0),9)</f>
        <v>4039900</v>
      </c>
      <c r="G1256" s="22" t="str">
        <f>+IF(ISNUMBER(MATCH(C1256,Precios!C:C,0)),"Sí está", "No está")</f>
        <v>No está</v>
      </c>
    </row>
    <row r="1257" spans="1:7" hidden="1">
      <c r="A1257" s="20">
        <v>505512</v>
      </c>
      <c r="B1257" s="22" t="s">
        <v>6553</v>
      </c>
      <c r="C1257" s="22" t="s">
        <v>6554</v>
      </c>
      <c r="D1257" s="63">
        <f>+INDEX('LISTA DE PRECIOS EKM '!A:K,MATCH(C1257,'LISTA DE PRECIOS EKM '!A:A,0),MATCH($D$1,'LISTA DE PRECIOS EKM '!$1:$1,0))</f>
        <v>3679900</v>
      </c>
      <c r="E1257" s="22">
        <f>+INDEX('LISTA DE PRECIOS EKM '!B:K,MATCH(C1257,'LISTA DE PRECIOS EKM '!A:A,0),7)</f>
        <v>3829900</v>
      </c>
      <c r="F1257" s="22">
        <f>+INDEX('LISTA DE PRECIOS EKM '!B:K,MATCH(C1257,'LISTA DE PRECIOS EKM '!A:A,0),9)</f>
        <v>4039900</v>
      </c>
      <c r="G1257" s="22" t="str">
        <f>+IF(ISNUMBER(MATCH(C1257,Precios!C:C,0)),"Sí está", "No está")</f>
        <v>No está</v>
      </c>
    </row>
    <row r="1258" spans="1:7" hidden="1">
      <c r="A1258" s="20">
        <v>505513</v>
      </c>
      <c r="B1258" s="22" t="s">
        <v>6553</v>
      </c>
      <c r="C1258" s="22" t="s">
        <v>6554</v>
      </c>
      <c r="D1258" s="63">
        <f>+INDEX('LISTA DE PRECIOS EKM '!A:K,MATCH(C1258,'LISTA DE PRECIOS EKM '!A:A,0),MATCH($D$1,'LISTA DE PRECIOS EKM '!$1:$1,0))</f>
        <v>3679900</v>
      </c>
      <c r="E1258" s="22">
        <f>+INDEX('LISTA DE PRECIOS EKM '!B:K,MATCH(C1258,'LISTA DE PRECIOS EKM '!A:A,0),7)</f>
        <v>3829900</v>
      </c>
      <c r="F1258" s="22">
        <f>+INDEX('LISTA DE PRECIOS EKM '!B:K,MATCH(C1258,'LISTA DE PRECIOS EKM '!A:A,0),9)</f>
        <v>4039900</v>
      </c>
      <c r="G1258" s="22" t="str">
        <f>+IF(ISNUMBER(MATCH(C1258,Precios!C:C,0)),"Sí está", "No está")</f>
        <v>No está</v>
      </c>
    </row>
    <row r="1259" spans="1:7" hidden="1">
      <c r="A1259" s="20">
        <v>505514</v>
      </c>
      <c r="B1259" s="22" t="s">
        <v>6555</v>
      </c>
      <c r="C1259" s="22" t="s">
        <v>6556</v>
      </c>
      <c r="D1259" s="63">
        <f>+INDEX('LISTA DE PRECIOS EKM '!A:K,MATCH(C1259,'LISTA DE PRECIOS EKM '!A:A,0),MATCH($D$1,'LISTA DE PRECIOS EKM '!$1:$1,0))</f>
        <v>2999900</v>
      </c>
      <c r="E1259" s="22">
        <f>+INDEX('LISTA DE PRECIOS EKM '!B:K,MATCH(C1259,'LISTA DE PRECIOS EKM '!A:A,0),7)</f>
        <v>3119900</v>
      </c>
      <c r="F1259" s="22">
        <f>+INDEX('LISTA DE PRECIOS EKM '!B:K,MATCH(C1259,'LISTA DE PRECIOS EKM '!A:A,0),9)</f>
        <v>3289900</v>
      </c>
      <c r="G1259" s="22" t="str">
        <f>+IF(ISNUMBER(MATCH(C1259,Precios!C:C,0)),"Sí está", "No está")</f>
        <v>No está</v>
      </c>
    </row>
    <row r="1260" spans="1:7" hidden="1">
      <c r="A1260" s="20">
        <v>505517</v>
      </c>
      <c r="B1260" s="22" t="s">
        <v>6555</v>
      </c>
      <c r="C1260" s="22" t="s">
        <v>6556</v>
      </c>
      <c r="D1260" s="63">
        <f>+INDEX('LISTA DE PRECIOS EKM '!A:K,MATCH(C1260,'LISTA DE PRECIOS EKM '!A:A,0),MATCH($D$1,'LISTA DE PRECIOS EKM '!$1:$1,0))</f>
        <v>2999900</v>
      </c>
      <c r="E1260" s="22">
        <f>+INDEX('LISTA DE PRECIOS EKM '!B:K,MATCH(C1260,'LISTA DE PRECIOS EKM '!A:A,0),7)</f>
        <v>3119900</v>
      </c>
      <c r="F1260" s="22">
        <f>+INDEX('LISTA DE PRECIOS EKM '!B:K,MATCH(C1260,'LISTA DE PRECIOS EKM '!A:A,0),9)</f>
        <v>3289900</v>
      </c>
      <c r="G1260" s="22" t="str">
        <f>+IF(ISNUMBER(MATCH(C1260,Precios!C:C,0)),"Sí está", "No está")</f>
        <v>No está</v>
      </c>
    </row>
    <row r="1261" spans="1:7" hidden="1">
      <c r="A1261" s="20">
        <v>505519</v>
      </c>
      <c r="B1261" s="22" t="s">
        <v>6557</v>
      </c>
      <c r="C1261" s="22" t="s">
        <v>6558</v>
      </c>
      <c r="D1261" s="63">
        <f>+INDEX('LISTA DE PRECIOS EKM '!A:K,MATCH(C1261,'LISTA DE PRECIOS EKM '!A:A,0),MATCH($D$1,'LISTA DE PRECIOS EKM '!$1:$1,0))</f>
        <v>799900</v>
      </c>
      <c r="E1261" s="22">
        <f>+INDEX('LISTA DE PRECIOS EKM '!B:K,MATCH(C1261,'LISTA DE PRECIOS EKM '!A:A,0),7)</f>
        <v>829900</v>
      </c>
      <c r="F1261" s="22">
        <f>+INDEX('LISTA DE PRECIOS EKM '!B:K,MATCH(C1261,'LISTA DE PRECIOS EKM '!A:A,0),9)</f>
        <v>869900</v>
      </c>
      <c r="G1261" s="22" t="str">
        <f>+IF(ISNUMBER(MATCH(C1261,Precios!C:C,0)),"Sí está", "No está")</f>
        <v>No está</v>
      </c>
    </row>
    <row r="1262" spans="1:7" hidden="1">
      <c r="A1262" s="20">
        <v>505520</v>
      </c>
      <c r="B1262" s="22" t="s">
        <v>6557</v>
      </c>
      <c r="C1262" s="22" t="s">
        <v>6558</v>
      </c>
      <c r="D1262" s="63">
        <f>+INDEX('LISTA DE PRECIOS EKM '!A:K,MATCH(C1262,'LISTA DE PRECIOS EKM '!A:A,0),MATCH($D$1,'LISTA DE PRECIOS EKM '!$1:$1,0))</f>
        <v>799900</v>
      </c>
      <c r="E1262" s="22">
        <f>+INDEX('LISTA DE PRECIOS EKM '!B:K,MATCH(C1262,'LISTA DE PRECIOS EKM '!A:A,0),7)</f>
        <v>829900</v>
      </c>
      <c r="F1262" s="22">
        <f>+INDEX('LISTA DE PRECIOS EKM '!B:K,MATCH(C1262,'LISTA DE PRECIOS EKM '!A:A,0),9)</f>
        <v>869900</v>
      </c>
      <c r="G1262" s="22" t="str">
        <f>+IF(ISNUMBER(MATCH(C1262,Precios!C:C,0)),"Sí está", "No está")</f>
        <v>No está</v>
      </c>
    </row>
    <row r="1263" spans="1:7" hidden="1">
      <c r="A1263" s="20">
        <v>505521</v>
      </c>
      <c r="B1263" s="22" t="s">
        <v>6559</v>
      </c>
      <c r="C1263" s="22" t="s">
        <v>6560</v>
      </c>
      <c r="D1263" s="63">
        <f>+INDEX('LISTA DE PRECIOS EKM '!A:K,MATCH(C1263,'LISTA DE PRECIOS EKM '!A:A,0),MATCH($D$1,'LISTA DE PRECIOS EKM '!$1:$1,0))</f>
        <v>1279900</v>
      </c>
      <c r="E1263" s="22">
        <f>+INDEX('LISTA DE PRECIOS EKM '!B:K,MATCH(C1263,'LISTA DE PRECIOS EKM '!A:A,0),7)</f>
        <v>1329900</v>
      </c>
      <c r="F1263" s="22">
        <f>+INDEX('LISTA DE PRECIOS EKM '!B:K,MATCH(C1263,'LISTA DE PRECIOS EKM '!A:A,0),9)</f>
        <v>1399900</v>
      </c>
      <c r="G1263" s="22" t="str">
        <f>+IF(ISNUMBER(MATCH(C1263,Precios!C:C,0)),"Sí está", "No está")</f>
        <v>No está</v>
      </c>
    </row>
    <row r="1264" spans="1:7" hidden="1">
      <c r="A1264" s="20">
        <v>505522</v>
      </c>
      <c r="B1264" s="22" t="s">
        <v>6559</v>
      </c>
      <c r="C1264" s="22" t="s">
        <v>6560</v>
      </c>
      <c r="D1264" s="63">
        <f>+INDEX('LISTA DE PRECIOS EKM '!A:K,MATCH(C1264,'LISTA DE PRECIOS EKM '!A:A,0),MATCH($D$1,'LISTA DE PRECIOS EKM '!$1:$1,0))</f>
        <v>1279900</v>
      </c>
      <c r="E1264" s="22">
        <f>+INDEX('LISTA DE PRECIOS EKM '!B:K,MATCH(C1264,'LISTA DE PRECIOS EKM '!A:A,0),7)</f>
        <v>1329900</v>
      </c>
      <c r="F1264" s="22">
        <f>+INDEX('LISTA DE PRECIOS EKM '!B:K,MATCH(C1264,'LISTA DE PRECIOS EKM '!A:A,0),9)</f>
        <v>1399900</v>
      </c>
      <c r="G1264" s="22" t="str">
        <f>+IF(ISNUMBER(MATCH(C1264,Precios!C:C,0)),"Sí está", "No está")</f>
        <v>No está</v>
      </c>
    </row>
    <row r="1265" spans="1:7" hidden="1">
      <c r="A1265" s="20">
        <v>505525</v>
      </c>
      <c r="B1265" s="22" t="s">
        <v>6561</v>
      </c>
      <c r="C1265" s="22" t="s">
        <v>6562</v>
      </c>
      <c r="D1265" s="63">
        <f>+INDEX('LISTA DE PRECIOS EKM '!A:K,MATCH(C1265,'LISTA DE PRECIOS EKM '!A:A,0),MATCH($D$1,'LISTA DE PRECIOS EKM '!$1:$1,0))</f>
        <v>3679900</v>
      </c>
      <c r="E1265" s="22">
        <f>+INDEX('LISTA DE PRECIOS EKM '!B:K,MATCH(C1265,'LISTA DE PRECIOS EKM '!A:A,0),7)</f>
        <v>3829900</v>
      </c>
      <c r="F1265" s="22">
        <f>+INDEX('LISTA DE PRECIOS EKM '!B:K,MATCH(C1265,'LISTA DE PRECIOS EKM '!A:A,0),9)</f>
        <v>4039900</v>
      </c>
      <c r="G1265" s="22" t="str">
        <f>+IF(ISNUMBER(MATCH(C1265,Precios!C:C,0)),"Sí está", "No está")</f>
        <v>No está</v>
      </c>
    </row>
    <row r="1266" spans="1:7" hidden="1">
      <c r="A1266" s="20">
        <v>505528</v>
      </c>
      <c r="B1266" s="22" t="s">
        <v>6561</v>
      </c>
      <c r="C1266" s="22" t="s">
        <v>6562</v>
      </c>
      <c r="D1266" s="63">
        <f>+INDEX('LISTA DE PRECIOS EKM '!A:K,MATCH(C1266,'LISTA DE PRECIOS EKM '!A:A,0),MATCH($D$1,'LISTA DE PRECIOS EKM '!$1:$1,0))</f>
        <v>3679900</v>
      </c>
      <c r="E1266" s="22">
        <f>+INDEX('LISTA DE PRECIOS EKM '!B:K,MATCH(C1266,'LISTA DE PRECIOS EKM '!A:A,0),7)</f>
        <v>3829900</v>
      </c>
      <c r="F1266" s="22">
        <f>+INDEX('LISTA DE PRECIOS EKM '!B:K,MATCH(C1266,'LISTA DE PRECIOS EKM '!A:A,0),9)</f>
        <v>4039900</v>
      </c>
      <c r="G1266" s="22" t="str">
        <f>+IF(ISNUMBER(MATCH(C1266,Precios!C:C,0)),"Sí está", "No está")</f>
        <v>No está</v>
      </c>
    </row>
    <row r="1267" spans="1:7" hidden="1">
      <c r="A1267" s="20">
        <v>505536</v>
      </c>
      <c r="B1267" s="22" t="s">
        <v>6563</v>
      </c>
      <c r="C1267" s="22" t="s">
        <v>6564</v>
      </c>
      <c r="D1267" s="63">
        <f>+INDEX('LISTA DE PRECIOS EKM '!A:K,MATCH(C1267,'LISTA DE PRECIOS EKM '!A:A,0),MATCH($D$1,'LISTA DE PRECIOS EKM '!$1:$1,0))</f>
        <v>2999900</v>
      </c>
      <c r="E1267" s="22">
        <f>+INDEX('LISTA DE PRECIOS EKM '!B:K,MATCH(C1267,'LISTA DE PRECIOS EKM '!A:A,0),7)</f>
        <v>3119900</v>
      </c>
      <c r="F1267" s="22">
        <f>+INDEX('LISTA DE PRECIOS EKM '!B:K,MATCH(C1267,'LISTA DE PRECIOS EKM '!A:A,0),9)</f>
        <v>3289900</v>
      </c>
      <c r="G1267" s="22" t="str">
        <f>+IF(ISNUMBER(MATCH(C1267,Precios!C:C,0)),"Sí está", "No está")</f>
        <v>No está</v>
      </c>
    </row>
    <row r="1268" spans="1:7" hidden="1">
      <c r="A1268" s="20">
        <v>505551</v>
      </c>
      <c r="B1268" s="22" t="s">
        <v>6563</v>
      </c>
      <c r="C1268" s="22" t="s">
        <v>6564</v>
      </c>
      <c r="D1268" s="63">
        <f>+INDEX('LISTA DE PRECIOS EKM '!A:K,MATCH(C1268,'LISTA DE PRECIOS EKM '!A:A,0),MATCH($D$1,'LISTA DE PRECIOS EKM '!$1:$1,0))</f>
        <v>2999900</v>
      </c>
      <c r="E1268" s="22">
        <f>+INDEX('LISTA DE PRECIOS EKM '!B:K,MATCH(C1268,'LISTA DE PRECIOS EKM '!A:A,0),7)</f>
        <v>3119900</v>
      </c>
      <c r="F1268" s="22">
        <f>+INDEX('LISTA DE PRECIOS EKM '!B:K,MATCH(C1268,'LISTA DE PRECIOS EKM '!A:A,0),9)</f>
        <v>3289900</v>
      </c>
      <c r="G1268" s="22" t="str">
        <f>+IF(ISNUMBER(MATCH(C1268,Precios!C:C,0)),"Sí está", "No está")</f>
        <v>No está</v>
      </c>
    </row>
    <row r="1269" spans="1:7" hidden="1">
      <c r="A1269" s="20">
        <v>505553</v>
      </c>
      <c r="B1269" s="22" t="s">
        <v>6565</v>
      </c>
      <c r="C1269" s="22" t="s">
        <v>6566</v>
      </c>
      <c r="D1269" s="63">
        <f>+INDEX('LISTA DE PRECIOS EKM '!A:K,MATCH(C1269,'LISTA DE PRECIOS EKM '!A:A,0),MATCH($D$1,'LISTA DE PRECIOS EKM '!$1:$1,0))</f>
        <v>3219900</v>
      </c>
      <c r="E1269" s="22">
        <f>+INDEX('LISTA DE PRECIOS EKM '!B:K,MATCH(C1269,'LISTA DE PRECIOS EKM '!A:A,0),7)</f>
        <v>3349900</v>
      </c>
      <c r="F1269" s="22">
        <f>+INDEX('LISTA DE PRECIOS EKM '!B:K,MATCH(C1269,'LISTA DE PRECIOS EKM '!A:A,0),9)</f>
        <v>3539900</v>
      </c>
      <c r="G1269" s="22" t="str">
        <f>+IF(ISNUMBER(MATCH(C1269,Precios!C:C,0)),"Sí está", "No está")</f>
        <v>No está</v>
      </c>
    </row>
    <row r="1270" spans="1:7" hidden="1">
      <c r="A1270" s="20">
        <v>505555</v>
      </c>
      <c r="B1270" s="22" t="s">
        <v>6565</v>
      </c>
      <c r="C1270" s="22" t="s">
        <v>6566</v>
      </c>
      <c r="D1270" s="63">
        <f>+INDEX('LISTA DE PRECIOS EKM '!A:K,MATCH(C1270,'LISTA DE PRECIOS EKM '!A:A,0),MATCH($D$1,'LISTA DE PRECIOS EKM '!$1:$1,0))</f>
        <v>3219900</v>
      </c>
      <c r="E1270" s="22">
        <f>+INDEX('LISTA DE PRECIOS EKM '!B:K,MATCH(C1270,'LISTA DE PRECIOS EKM '!A:A,0),7)</f>
        <v>3349900</v>
      </c>
      <c r="F1270" s="22">
        <f>+INDEX('LISTA DE PRECIOS EKM '!B:K,MATCH(C1270,'LISTA DE PRECIOS EKM '!A:A,0),9)</f>
        <v>3539900</v>
      </c>
      <c r="G1270" s="22" t="str">
        <f>+IF(ISNUMBER(MATCH(C1270,Precios!C:C,0)),"Sí está", "No está")</f>
        <v>No está</v>
      </c>
    </row>
    <row r="1271" spans="1:7" hidden="1">
      <c r="A1271" s="20">
        <v>505558</v>
      </c>
      <c r="B1271" s="22" t="s">
        <v>6567</v>
      </c>
      <c r="C1271" s="22" t="s">
        <v>6568</v>
      </c>
      <c r="D1271" s="63">
        <f>+INDEX('LISTA DE PRECIOS EKM '!A:K,MATCH(C1271,'LISTA DE PRECIOS EKM '!A:A,0),MATCH($D$1,'LISTA DE PRECIOS EKM '!$1:$1,0))</f>
        <v>3499900</v>
      </c>
      <c r="E1271" s="22">
        <f>+INDEX('LISTA DE PRECIOS EKM '!B:K,MATCH(C1271,'LISTA DE PRECIOS EKM '!A:A,0),7)</f>
        <v>3639900</v>
      </c>
      <c r="F1271" s="22">
        <f>+INDEX('LISTA DE PRECIOS EKM '!B:K,MATCH(C1271,'LISTA DE PRECIOS EKM '!A:A,0),9)</f>
        <v>3839900</v>
      </c>
      <c r="G1271" s="22" t="str">
        <f>+IF(ISNUMBER(MATCH(C1271,Precios!C:C,0)),"Sí está", "No está")</f>
        <v>No está</v>
      </c>
    </row>
    <row r="1272" spans="1:7" hidden="1">
      <c r="A1272" s="20">
        <v>505560</v>
      </c>
      <c r="B1272" s="22" t="s">
        <v>6567</v>
      </c>
      <c r="C1272" s="22" t="s">
        <v>6568</v>
      </c>
      <c r="D1272" s="63">
        <f>+INDEX('LISTA DE PRECIOS EKM '!A:K,MATCH(C1272,'LISTA DE PRECIOS EKM '!A:A,0),MATCH($D$1,'LISTA DE PRECIOS EKM '!$1:$1,0))</f>
        <v>3499900</v>
      </c>
      <c r="E1272" s="22">
        <f>+INDEX('LISTA DE PRECIOS EKM '!B:K,MATCH(C1272,'LISTA DE PRECIOS EKM '!A:A,0),7)</f>
        <v>3639900</v>
      </c>
      <c r="F1272" s="22">
        <f>+INDEX('LISTA DE PRECIOS EKM '!B:K,MATCH(C1272,'LISTA DE PRECIOS EKM '!A:A,0),9)</f>
        <v>3839900</v>
      </c>
      <c r="G1272" s="22" t="str">
        <f>+IF(ISNUMBER(MATCH(C1272,Precios!C:C,0)),"Sí está", "No está")</f>
        <v>No está</v>
      </c>
    </row>
    <row r="1273" spans="1:7" hidden="1">
      <c r="A1273" s="20">
        <v>505561</v>
      </c>
      <c r="B1273" s="22" t="s">
        <v>6569</v>
      </c>
      <c r="C1273" s="22" t="s">
        <v>6570</v>
      </c>
      <c r="D1273" s="63">
        <f>+INDEX('LISTA DE PRECIOS EKM '!A:K,MATCH(C1273,'LISTA DE PRECIOS EKM '!A:A,0),MATCH($D$1,'LISTA DE PRECIOS EKM '!$1:$1,0))</f>
        <v>3499900</v>
      </c>
      <c r="E1273" s="22">
        <f>+INDEX('LISTA DE PRECIOS EKM '!B:K,MATCH(C1273,'LISTA DE PRECIOS EKM '!A:A,0),7)</f>
        <v>3639900</v>
      </c>
      <c r="F1273" s="22">
        <f>+INDEX('LISTA DE PRECIOS EKM '!B:K,MATCH(C1273,'LISTA DE PRECIOS EKM '!A:A,0),9)</f>
        <v>3839900</v>
      </c>
      <c r="G1273" s="22" t="str">
        <f>+IF(ISNUMBER(MATCH(C1273,Precios!C:C,0)),"Sí está", "No está")</f>
        <v>No está</v>
      </c>
    </row>
    <row r="1274" spans="1:7" hidden="1">
      <c r="A1274" s="20">
        <v>505564</v>
      </c>
      <c r="B1274" s="22" t="s">
        <v>6569</v>
      </c>
      <c r="C1274" s="22" t="s">
        <v>6570</v>
      </c>
      <c r="D1274" s="63">
        <f>+INDEX('LISTA DE PRECIOS EKM '!A:K,MATCH(C1274,'LISTA DE PRECIOS EKM '!A:A,0),MATCH($D$1,'LISTA DE PRECIOS EKM '!$1:$1,0))</f>
        <v>3499900</v>
      </c>
      <c r="E1274" s="22">
        <f>+INDEX('LISTA DE PRECIOS EKM '!B:K,MATCH(C1274,'LISTA DE PRECIOS EKM '!A:A,0),7)</f>
        <v>3639900</v>
      </c>
      <c r="F1274" s="22">
        <f>+INDEX('LISTA DE PRECIOS EKM '!B:K,MATCH(C1274,'LISTA DE PRECIOS EKM '!A:A,0),9)</f>
        <v>3839900</v>
      </c>
      <c r="G1274" s="22" t="str">
        <f>+IF(ISNUMBER(MATCH(C1274,Precios!C:C,0)),"Sí está", "No está")</f>
        <v>No está</v>
      </c>
    </row>
    <row r="1275" spans="1:7" hidden="1">
      <c r="A1275" s="20">
        <v>505567</v>
      </c>
      <c r="B1275" s="22" t="s">
        <v>6571</v>
      </c>
      <c r="C1275" s="22" t="s">
        <v>6572</v>
      </c>
      <c r="D1275" s="63">
        <f>+INDEX('LISTA DE PRECIOS EKM '!A:K,MATCH(C1275,'LISTA DE PRECIOS EKM '!A:A,0),MATCH($D$1,'LISTA DE PRECIOS EKM '!$1:$1,0))</f>
        <v>3499900</v>
      </c>
      <c r="E1275" s="22">
        <f>+INDEX('LISTA DE PRECIOS EKM '!B:K,MATCH(C1275,'LISTA DE PRECIOS EKM '!A:A,0),7)</f>
        <v>3639900</v>
      </c>
      <c r="F1275" s="22">
        <f>+INDEX('LISTA DE PRECIOS EKM '!B:K,MATCH(C1275,'LISTA DE PRECIOS EKM '!A:A,0),9)</f>
        <v>3839900</v>
      </c>
      <c r="G1275" s="22" t="str">
        <f>+IF(ISNUMBER(MATCH(C1275,Precios!C:C,0)),"Sí está", "No está")</f>
        <v>No está</v>
      </c>
    </row>
    <row r="1276" spans="1:7" hidden="1">
      <c r="A1276" s="20">
        <v>505569</v>
      </c>
      <c r="B1276" s="22" t="s">
        <v>6571</v>
      </c>
      <c r="C1276" s="22" t="s">
        <v>6572</v>
      </c>
      <c r="D1276" s="63">
        <f>+INDEX('LISTA DE PRECIOS EKM '!A:K,MATCH(C1276,'LISTA DE PRECIOS EKM '!A:A,0),MATCH($D$1,'LISTA DE PRECIOS EKM '!$1:$1,0))</f>
        <v>3499900</v>
      </c>
      <c r="E1276" s="22">
        <f>+INDEX('LISTA DE PRECIOS EKM '!B:K,MATCH(C1276,'LISTA DE PRECIOS EKM '!A:A,0),7)</f>
        <v>3639900</v>
      </c>
      <c r="F1276" s="22">
        <f>+INDEX('LISTA DE PRECIOS EKM '!B:K,MATCH(C1276,'LISTA DE PRECIOS EKM '!A:A,0),9)</f>
        <v>3839900</v>
      </c>
      <c r="G1276" s="22" t="str">
        <f>+IF(ISNUMBER(MATCH(C1276,Precios!C:C,0)),"Sí está", "No está")</f>
        <v>No está</v>
      </c>
    </row>
    <row r="1277" spans="1:7" hidden="1">
      <c r="A1277" s="20">
        <v>505574</v>
      </c>
      <c r="B1277" s="22" t="s">
        <v>6573</v>
      </c>
      <c r="C1277" s="22" t="s">
        <v>6574</v>
      </c>
      <c r="D1277" s="63">
        <f>+INDEX('LISTA DE PRECIOS EKM '!A:K,MATCH(C1277,'LISTA DE PRECIOS EKM '!A:A,0),MATCH($D$1,'LISTA DE PRECIOS EKM '!$1:$1,0))</f>
        <v>3499900</v>
      </c>
      <c r="E1277" s="22">
        <f>+INDEX('LISTA DE PRECIOS EKM '!B:K,MATCH(C1277,'LISTA DE PRECIOS EKM '!A:A,0),7)</f>
        <v>3639900</v>
      </c>
      <c r="F1277" s="22">
        <f>+INDEX('LISTA DE PRECIOS EKM '!B:K,MATCH(C1277,'LISTA DE PRECIOS EKM '!A:A,0),9)</f>
        <v>3839900</v>
      </c>
      <c r="G1277" s="22" t="str">
        <f>+IF(ISNUMBER(MATCH(C1277,Precios!C:C,0)),"Sí está", "No está")</f>
        <v>No está</v>
      </c>
    </row>
    <row r="1278" spans="1:7" hidden="1">
      <c r="A1278" s="20">
        <v>505587</v>
      </c>
      <c r="B1278" s="22" t="s">
        <v>6573</v>
      </c>
      <c r="C1278" s="22" t="s">
        <v>6574</v>
      </c>
      <c r="D1278" s="63">
        <f>+INDEX('LISTA DE PRECIOS EKM '!A:K,MATCH(C1278,'LISTA DE PRECIOS EKM '!A:A,0),MATCH($D$1,'LISTA DE PRECIOS EKM '!$1:$1,0))</f>
        <v>3499900</v>
      </c>
      <c r="E1278" s="22">
        <f>+INDEX('LISTA DE PRECIOS EKM '!B:K,MATCH(C1278,'LISTA DE PRECIOS EKM '!A:A,0),7)</f>
        <v>3639900</v>
      </c>
      <c r="F1278" s="22">
        <f>+INDEX('LISTA DE PRECIOS EKM '!B:K,MATCH(C1278,'LISTA DE PRECIOS EKM '!A:A,0),9)</f>
        <v>3839900</v>
      </c>
      <c r="G1278" s="22" t="str">
        <f>+IF(ISNUMBER(MATCH(C1278,Precios!C:C,0)),"Sí está", "No está")</f>
        <v>No está</v>
      </c>
    </row>
    <row r="1279" spans="1:7" hidden="1">
      <c r="A1279" s="20">
        <v>505588</v>
      </c>
      <c r="B1279" s="22" t="s">
        <v>6575</v>
      </c>
      <c r="C1279" s="22" t="s">
        <v>6576</v>
      </c>
      <c r="D1279" s="63">
        <f>+INDEX('LISTA DE PRECIOS EKM '!A:K,MATCH(C1279,'LISTA DE PRECIOS EKM '!A:A,0),MATCH($D$1,'LISTA DE PRECIOS EKM '!$1:$1,0))</f>
        <v>3499900</v>
      </c>
      <c r="E1279" s="22">
        <f>+INDEX('LISTA DE PRECIOS EKM '!B:K,MATCH(C1279,'LISTA DE PRECIOS EKM '!A:A,0),7)</f>
        <v>3639900</v>
      </c>
      <c r="F1279" s="22">
        <f>+INDEX('LISTA DE PRECIOS EKM '!B:K,MATCH(C1279,'LISTA DE PRECIOS EKM '!A:A,0),9)</f>
        <v>3839900</v>
      </c>
      <c r="G1279" s="22" t="str">
        <f>+IF(ISNUMBER(MATCH(C1279,Precios!C:C,0)),"Sí está", "No está")</f>
        <v>No está</v>
      </c>
    </row>
    <row r="1280" spans="1:7" hidden="1">
      <c r="A1280" s="20">
        <v>505589</v>
      </c>
      <c r="B1280" s="22" t="s">
        <v>6575</v>
      </c>
      <c r="C1280" s="22" t="s">
        <v>6576</v>
      </c>
      <c r="D1280" s="63">
        <f>+INDEX('LISTA DE PRECIOS EKM '!A:K,MATCH(C1280,'LISTA DE PRECIOS EKM '!A:A,0),MATCH($D$1,'LISTA DE PRECIOS EKM '!$1:$1,0))</f>
        <v>3499900</v>
      </c>
      <c r="E1280" s="22">
        <f>+INDEX('LISTA DE PRECIOS EKM '!B:K,MATCH(C1280,'LISTA DE PRECIOS EKM '!A:A,0),7)</f>
        <v>3639900</v>
      </c>
      <c r="F1280" s="22">
        <f>+INDEX('LISTA DE PRECIOS EKM '!B:K,MATCH(C1280,'LISTA DE PRECIOS EKM '!A:A,0),9)</f>
        <v>3839900</v>
      </c>
      <c r="G1280" s="22" t="str">
        <f>+IF(ISNUMBER(MATCH(C1280,Precios!C:C,0)),"Sí está", "No está")</f>
        <v>No está</v>
      </c>
    </row>
    <row r="1281" spans="1:7" hidden="1">
      <c r="A1281" s="20">
        <v>505592</v>
      </c>
      <c r="B1281" s="22" t="s">
        <v>6577</v>
      </c>
      <c r="C1281" s="22" t="s">
        <v>6578</v>
      </c>
      <c r="D1281" s="63">
        <f>+INDEX('LISTA DE PRECIOS EKM '!A:K,MATCH(C1281,'LISTA DE PRECIOS EKM '!A:A,0),MATCH($D$1,'LISTA DE PRECIOS EKM '!$1:$1,0))</f>
        <v>3299900</v>
      </c>
      <c r="E1281" s="22">
        <f>+INDEX('LISTA DE PRECIOS EKM '!B:K,MATCH(C1281,'LISTA DE PRECIOS EKM '!A:A,0),7)</f>
        <v>3429900</v>
      </c>
      <c r="F1281" s="22">
        <f>+INDEX('LISTA DE PRECIOS EKM '!B:K,MATCH(C1281,'LISTA DE PRECIOS EKM '!A:A,0),9)</f>
        <v>3619900</v>
      </c>
      <c r="G1281" s="22" t="str">
        <f>+IF(ISNUMBER(MATCH(C1281,Precios!C:C,0)),"Sí está", "No está")</f>
        <v>No está</v>
      </c>
    </row>
    <row r="1282" spans="1:7" hidden="1">
      <c r="A1282" s="20">
        <v>505594</v>
      </c>
      <c r="B1282" s="22" t="s">
        <v>6577</v>
      </c>
      <c r="C1282" s="22" t="s">
        <v>6578</v>
      </c>
      <c r="D1282" s="63">
        <f>+INDEX('LISTA DE PRECIOS EKM '!A:K,MATCH(C1282,'LISTA DE PRECIOS EKM '!A:A,0),MATCH($D$1,'LISTA DE PRECIOS EKM '!$1:$1,0))</f>
        <v>3299900</v>
      </c>
      <c r="E1282" s="22">
        <f>+INDEX('LISTA DE PRECIOS EKM '!B:K,MATCH(C1282,'LISTA DE PRECIOS EKM '!A:A,0),7)</f>
        <v>3429900</v>
      </c>
      <c r="F1282" s="22">
        <f>+INDEX('LISTA DE PRECIOS EKM '!B:K,MATCH(C1282,'LISTA DE PRECIOS EKM '!A:A,0),9)</f>
        <v>3619900</v>
      </c>
      <c r="G1282" s="22" t="str">
        <f>+IF(ISNUMBER(MATCH(C1282,Precios!C:C,0)),"Sí está", "No está")</f>
        <v>No está</v>
      </c>
    </row>
    <row r="1283" spans="1:7" hidden="1">
      <c r="A1283" s="20">
        <v>505595</v>
      </c>
      <c r="B1283" s="22" t="s">
        <v>6579</v>
      </c>
      <c r="C1283" s="22" t="s">
        <v>6580</v>
      </c>
      <c r="D1283" s="63">
        <f>+INDEX('LISTA DE PRECIOS EKM '!A:K,MATCH(C1283,'LISTA DE PRECIOS EKM '!A:A,0),MATCH($D$1,'LISTA DE PRECIOS EKM '!$1:$1,0))</f>
        <v>3299900</v>
      </c>
      <c r="E1283" s="22">
        <f>+INDEX('LISTA DE PRECIOS EKM '!B:K,MATCH(C1283,'LISTA DE PRECIOS EKM '!A:A,0),7)</f>
        <v>3429900</v>
      </c>
      <c r="F1283" s="22">
        <f>+INDEX('LISTA DE PRECIOS EKM '!B:K,MATCH(C1283,'LISTA DE PRECIOS EKM '!A:A,0),9)</f>
        <v>3619900</v>
      </c>
      <c r="G1283" s="22" t="str">
        <f>+IF(ISNUMBER(MATCH(C1283,Precios!C:C,0)),"Sí está", "No está")</f>
        <v>No está</v>
      </c>
    </row>
    <row r="1284" spans="1:7" hidden="1">
      <c r="A1284" s="20">
        <v>505597</v>
      </c>
      <c r="B1284" s="22" t="s">
        <v>6579</v>
      </c>
      <c r="C1284" s="22" t="s">
        <v>6580</v>
      </c>
      <c r="D1284" s="63">
        <f>+INDEX('LISTA DE PRECIOS EKM '!A:K,MATCH(C1284,'LISTA DE PRECIOS EKM '!A:A,0),MATCH($D$1,'LISTA DE PRECIOS EKM '!$1:$1,0))</f>
        <v>3299900</v>
      </c>
      <c r="E1284" s="22">
        <f>+INDEX('LISTA DE PRECIOS EKM '!B:K,MATCH(C1284,'LISTA DE PRECIOS EKM '!A:A,0),7)</f>
        <v>3429900</v>
      </c>
      <c r="F1284" s="22">
        <f>+INDEX('LISTA DE PRECIOS EKM '!B:K,MATCH(C1284,'LISTA DE PRECIOS EKM '!A:A,0),9)</f>
        <v>3619900</v>
      </c>
      <c r="G1284" s="22" t="str">
        <f>+IF(ISNUMBER(MATCH(C1284,Precios!C:C,0)),"Sí está", "No está")</f>
        <v>No está</v>
      </c>
    </row>
    <row r="1285" spans="1:7" hidden="1">
      <c r="A1285" s="20">
        <v>505599</v>
      </c>
      <c r="B1285" s="22" t="s">
        <v>6581</v>
      </c>
      <c r="C1285" s="22" t="s">
        <v>6582</v>
      </c>
      <c r="D1285" s="63">
        <f>+INDEX('LISTA DE PRECIOS EKM '!A:K,MATCH(C1285,'LISTA DE PRECIOS EKM '!A:A,0),MATCH($D$1,'LISTA DE PRECIOS EKM '!$1:$1,0))</f>
        <v>3299900</v>
      </c>
      <c r="E1285" s="22">
        <f>+INDEX('LISTA DE PRECIOS EKM '!B:K,MATCH(C1285,'LISTA DE PRECIOS EKM '!A:A,0),7)</f>
        <v>3429900</v>
      </c>
      <c r="F1285" s="22">
        <f>+INDEX('LISTA DE PRECIOS EKM '!B:K,MATCH(C1285,'LISTA DE PRECIOS EKM '!A:A,0),9)</f>
        <v>3619900</v>
      </c>
      <c r="G1285" s="22" t="str">
        <f>+IF(ISNUMBER(MATCH(C1285,Precios!C:C,0)),"Sí está", "No está")</f>
        <v>No está</v>
      </c>
    </row>
    <row r="1286" spans="1:7" hidden="1">
      <c r="A1286" s="20">
        <v>505606</v>
      </c>
      <c r="B1286" s="22" t="s">
        <v>6581</v>
      </c>
      <c r="C1286" s="22" t="s">
        <v>6582</v>
      </c>
      <c r="D1286" s="63">
        <f>+INDEX('LISTA DE PRECIOS EKM '!A:K,MATCH(C1286,'LISTA DE PRECIOS EKM '!A:A,0),MATCH($D$1,'LISTA DE PRECIOS EKM '!$1:$1,0))</f>
        <v>3299900</v>
      </c>
      <c r="E1286" s="22">
        <f>+INDEX('LISTA DE PRECIOS EKM '!B:K,MATCH(C1286,'LISTA DE PRECIOS EKM '!A:A,0),7)</f>
        <v>3429900</v>
      </c>
      <c r="F1286" s="22">
        <f>+INDEX('LISTA DE PRECIOS EKM '!B:K,MATCH(C1286,'LISTA DE PRECIOS EKM '!A:A,0),9)</f>
        <v>3619900</v>
      </c>
      <c r="G1286" s="22" t="str">
        <f>+IF(ISNUMBER(MATCH(C1286,Precios!C:C,0)),"Sí está", "No está")</f>
        <v>No está</v>
      </c>
    </row>
    <row r="1287" spans="1:7" hidden="1">
      <c r="A1287" s="20">
        <v>505609</v>
      </c>
      <c r="B1287" s="22" t="s">
        <v>6583</v>
      </c>
      <c r="C1287" s="22" t="s">
        <v>6584</v>
      </c>
      <c r="D1287" s="63">
        <f>+INDEX('LISTA DE PRECIOS EKM '!A:K,MATCH(C1287,'LISTA DE PRECIOS EKM '!A:A,0),MATCH($D$1,'LISTA DE PRECIOS EKM '!$1:$1,0))</f>
        <v>3299900</v>
      </c>
      <c r="E1287" s="22">
        <f>+INDEX('LISTA DE PRECIOS EKM '!B:K,MATCH(C1287,'LISTA DE PRECIOS EKM '!A:A,0),7)</f>
        <v>3429900</v>
      </c>
      <c r="F1287" s="22">
        <f>+INDEX('LISTA DE PRECIOS EKM '!B:K,MATCH(C1287,'LISTA DE PRECIOS EKM '!A:A,0),9)</f>
        <v>3619900</v>
      </c>
      <c r="G1287" s="22" t="str">
        <f>+IF(ISNUMBER(MATCH(C1287,Precios!C:C,0)),"Sí está", "No está")</f>
        <v>No está</v>
      </c>
    </row>
    <row r="1288" spans="1:7" hidden="1">
      <c r="A1288" s="20">
        <v>505617</v>
      </c>
      <c r="B1288" s="22" t="s">
        <v>6583</v>
      </c>
      <c r="C1288" s="22" t="s">
        <v>6584</v>
      </c>
      <c r="D1288" s="63">
        <f>+INDEX('LISTA DE PRECIOS EKM '!A:K,MATCH(C1288,'LISTA DE PRECIOS EKM '!A:A,0),MATCH($D$1,'LISTA DE PRECIOS EKM '!$1:$1,0))</f>
        <v>3299900</v>
      </c>
      <c r="E1288" s="22">
        <f>+INDEX('LISTA DE PRECIOS EKM '!B:K,MATCH(C1288,'LISTA DE PRECIOS EKM '!A:A,0),7)</f>
        <v>3429900</v>
      </c>
      <c r="F1288" s="22">
        <f>+INDEX('LISTA DE PRECIOS EKM '!B:K,MATCH(C1288,'LISTA DE PRECIOS EKM '!A:A,0),9)</f>
        <v>3619900</v>
      </c>
      <c r="G1288" s="22" t="str">
        <f>+IF(ISNUMBER(MATCH(C1288,Precios!C:C,0)),"Sí está", "No está")</f>
        <v>No está</v>
      </c>
    </row>
    <row r="1289" spans="1:7" hidden="1">
      <c r="A1289" s="20">
        <v>505618</v>
      </c>
      <c r="B1289" s="22" t="s">
        <v>6585</v>
      </c>
      <c r="C1289" s="22" t="s">
        <v>6586</v>
      </c>
      <c r="D1289" s="63">
        <f>+INDEX('LISTA DE PRECIOS EKM '!A:K,MATCH(C1289,'LISTA DE PRECIOS EKM '!A:A,0),MATCH($D$1,'LISTA DE PRECIOS EKM '!$1:$1,0))</f>
        <v>3299900</v>
      </c>
      <c r="E1289" s="22">
        <f>+INDEX('LISTA DE PRECIOS EKM '!B:K,MATCH(C1289,'LISTA DE PRECIOS EKM '!A:A,0),7)</f>
        <v>3429900</v>
      </c>
      <c r="F1289" s="22">
        <f>+INDEX('LISTA DE PRECIOS EKM '!B:K,MATCH(C1289,'LISTA DE PRECIOS EKM '!A:A,0),9)</f>
        <v>3619900</v>
      </c>
      <c r="G1289" s="22" t="str">
        <f>+IF(ISNUMBER(MATCH(C1289,Precios!C:C,0)),"Sí está", "No está")</f>
        <v>No está</v>
      </c>
    </row>
    <row r="1290" spans="1:7" hidden="1">
      <c r="A1290" s="20">
        <v>505622</v>
      </c>
      <c r="B1290" s="22" t="s">
        <v>6585</v>
      </c>
      <c r="C1290" s="22" t="s">
        <v>6586</v>
      </c>
      <c r="D1290" s="63">
        <f>+INDEX('LISTA DE PRECIOS EKM '!A:K,MATCH(C1290,'LISTA DE PRECIOS EKM '!A:A,0),MATCH($D$1,'LISTA DE PRECIOS EKM '!$1:$1,0))</f>
        <v>3299900</v>
      </c>
      <c r="E1290" s="22">
        <f>+INDEX('LISTA DE PRECIOS EKM '!B:K,MATCH(C1290,'LISTA DE PRECIOS EKM '!A:A,0),7)</f>
        <v>3429900</v>
      </c>
      <c r="F1290" s="22">
        <f>+INDEX('LISTA DE PRECIOS EKM '!B:K,MATCH(C1290,'LISTA DE PRECIOS EKM '!A:A,0),9)</f>
        <v>3619900</v>
      </c>
      <c r="G1290" s="22" t="str">
        <f>+IF(ISNUMBER(MATCH(C1290,Precios!C:C,0)),"Sí está", "No está")</f>
        <v>No está</v>
      </c>
    </row>
    <row r="1291" spans="1:7" hidden="1">
      <c r="A1291" s="20">
        <v>505627</v>
      </c>
      <c r="B1291" s="22" t="s">
        <v>6587</v>
      </c>
      <c r="C1291" s="22" t="s">
        <v>6588</v>
      </c>
      <c r="D1291" s="63">
        <f>+INDEX('LISTA DE PRECIOS EKM '!A:K,MATCH(C1291,'LISTA DE PRECIOS EKM '!A:A,0),MATCH($D$1,'LISTA DE PRECIOS EKM '!$1:$1,0))</f>
        <v>3499900</v>
      </c>
      <c r="E1291" s="22">
        <f>+INDEX('LISTA DE PRECIOS EKM '!B:K,MATCH(C1291,'LISTA DE PRECIOS EKM '!A:A,0),7)</f>
        <v>3639900</v>
      </c>
      <c r="F1291" s="22">
        <f>+INDEX('LISTA DE PRECIOS EKM '!B:K,MATCH(C1291,'LISTA DE PRECIOS EKM '!A:A,0),9)</f>
        <v>3839900</v>
      </c>
      <c r="G1291" s="22" t="str">
        <f>+IF(ISNUMBER(MATCH(C1291,Precios!C:C,0)),"Sí está", "No está")</f>
        <v>No está</v>
      </c>
    </row>
    <row r="1292" spans="1:7" hidden="1">
      <c r="A1292" s="20">
        <v>505629</v>
      </c>
      <c r="B1292" s="22" t="s">
        <v>6587</v>
      </c>
      <c r="C1292" s="22" t="s">
        <v>6588</v>
      </c>
      <c r="D1292" s="63">
        <f>+INDEX('LISTA DE PRECIOS EKM '!A:K,MATCH(C1292,'LISTA DE PRECIOS EKM '!A:A,0),MATCH($D$1,'LISTA DE PRECIOS EKM '!$1:$1,0))</f>
        <v>3499900</v>
      </c>
      <c r="E1292" s="22">
        <f>+INDEX('LISTA DE PRECIOS EKM '!B:K,MATCH(C1292,'LISTA DE PRECIOS EKM '!A:A,0),7)</f>
        <v>3639900</v>
      </c>
      <c r="F1292" s="22">
        <f>+INDEX('LISTA DE PRECIOS EKM '!B:K,MATCH(C1292,'LISTA DE PRECIOS EKM '!A:A,0),9)</f>
        <v>3839900</v>
      </c>
      <c r="G1292" s="22" t="str">
        <f>+IF(ISNUMBER(MATCH(C1292,Precios!C:C,0)),"Sí está", "No está")</f>
        <v>No está</v>
      </c>
    </row>
    <row r="1293" spans="1:7" hidden="1">
      <c r="A1293" s="20">
        <v>505634</v>
      </c>
      <c r="B1293" s="22" t="s">
        <v>6589</v>
      </c>
      <c r="C1293" s="22" t="s">
        <v>6590</v>
      </c>
      <c r="D1293" s="63">
        <f>+INDEX('LISTA DE PRECIOS EKM '!A:K,MATCH(C1293,'LISTA DE PRECIOS EKM '!A:A,0),MATCH($D$1,'LISTA DE PRECIOS EKM '!$1:$1,0))</f>
        <v>2999900</v>
      </c>
      <c r="E1293" s="22">
        <f>+INDEX('LISTA DE PRECIOS EKM '!B:K,MATCH(C1293,'LISTA DE PRECIOS EKM '!A:A,0),7)</f>
        <v>3119900</v>
      </c>
      <c r="F1293" s="22">
        <f>+INDEX('LISTA DE PRECIOS EKM '!B:K,MATCH(C1293,'LISTA DE PRECIOS EKM '!A:A,0),9)</f>
        <v>3289900</v>
      </c>
      <c r="G1293" s="22" t="str">
        <f>+IF(ISNUMBER(MATCH(C1293,Precios!C:C,0)),"Sí está", "No está")</f>
        <v>No está</v>
      </c>
    </row>
    <row r="1294" spans="1:7" hidden="1">
      <c r="A1294" s="20">
        <v>505635</v>
      </c>
      <c r="B1294" s="22" t="s">
        <v>6589</v>
      </c>
      <c r="C1294" s="22" t="s">
        <v>6590</v>
      </c>
      <c r="D1294" s="63">
        <f>+INDEX('LISTA DE PRECIOS EKM '!A:K,MATCH(C1294,'LISTA DE PRECIOS EKM '!A:A,0),MATCH($D$1,'LISTA DE PRECIOS EKM '!$1:$1,0))</f>
        <v>2999900</v>
      </c>
      <c r="E1294" s="22">
        <f>+INDEX('LISTA DE PRECIOS EKM '!B:K,MATCH(C1294,'LISTA DE PRECIOS EKM '!A:A,0),7)</f>
        <v>3119900</v>
      </c>
      <c r="F1294" s="22">
        <f>+INDEX('LISTA DE PRECIOS EKM '!B:K,MATCH(C1294,'LISTA DE PRECIOS EKM '!A:A,0),9)</f>
        <v>3289900</v>
      </c>
      <c r="G1294" s="22" t="str">
        <f>+IF(ISNUMBER(MATCH(C1294,Precios!C:C,0)),"Sí está", "No está")</f>
        <v>No está</v>
      </c>
    </row>
    <row r="1295" spans="1:7" hidden="1">
      <c r="A1295" s="20">
        <v>505639</v>
      </c>
      <c r="B1295" s="22" t="s">
        <v>6591</v>
      </c>
      <c r="C1295" s="22" t="s">
        <v>6592</v>
      </c>
      <c r="D1295" s="63">
        <f>+INDEX('LISTA DE PRECIOS EKM '!A:K,MATCH(C1295,'LISTA DE PRECIOS EKM '!A:A,0),MATCH($D$1,'LISTA DE PRECIOS EKM '!$1:$1,0))</f>
        <v>2999900</v>
      </c>
      <c r="E1295" s="22">
        <f>+INDEX('LISTA DE PRECIOS EKM '!B:K,MATCH(C1295,'LISTA DE PRECIOS EKM '!A:A,0),7)</f>
        <v>3119900</v>
      </c>
      <c r="F1295" s="22">
        <f>+INDEX('LISTA DE PRECIOS EKM '!B:K,MATCH(C1295,'LISTA DE PRECIOS EKM '!A:A,0),9)</f>
        <v>3289900</v>
      </c>
      <c r="G1295" s="22" t="str">
        <f>+IF(ISNUMBER(MATCH(C1295,Precios!C:C,0)),"Sí está", "No está")</f>
        <v>No está</v>
      </c>
    </row>
    <row r="1296" spans="1:7" hidden="1">
      <c r="A1296" s="20">
        <v>505642</v>
      </c>
      <c r="B1296" s="22" t="s">
        <v>6591</v>
      </c>
      <c r="C1296" s="22" t="s">
        <v>6592</v>
      </c>
      <c r="D1296" s="63">
        <f>+INDEX('LISTA DE PRECIOS EKM '!A:K,MATCH(C1296,'LISTA DE PRECIOS EKM '!A:A,0),MATCH($D$1,'LISTA DE PRECIOS EKM '!$1:$1,0))</f>
        <v>2999900</v>
      </c>
      <c r="E1296" s="22">
        <f>+INDEX('LISTA DE PRECIOS EKM '!B:K,MATCH(C1296,'LISTA DE PRECIOS EKM '!A:A,0),7)</f>
        <v>3119900</v>
      </c>
      <c r="F1296" s="22">
        <f>+INDEX('LISTA DE PRECIOS EKM '!B:K,MATCH(C1296,'LISTA DE PRECIOS EKM '!A:A,0),9)</f>
        <v>3289900</v>
      </c>
      <c r="G1296" s="22" t="str">
        <f>+IF(ISNUMBER(MATCH(C1296,Precios!C:C,0)),"Sí está", "No está")</f>
        <v>No está</v>
      </c>
    </row>
    <row r="1297" spans="1:7" hidden="1">
      <c r="A1297" s="20">
        <v>505644</v>
      </c>
      <c r="B1297" s="22" t="s">
        <v>6593</v>
      </c>
      <c r="C1297" s="22" t="s">
        <v>6594</v>
      </c>
      <c r="D1297" s="63">
        <f>+INDEX('LISTA DE PRECIOS EKM '!A:K,MATCH(C1297,'LISTA DE PRECIOS EKM '!A:A,0),MATCH($D$1,'LISTA DE PRECIOS EKM '!$1:$1,0))</f>
        <v>2999900</v>
      </c>
      <c r="E1297" s="22">
        <f>+INDEX('LISTA DE PRECIOS EKM '!B:K,MATCH(C1297,'LISTA DE PRECIOS EKM '!A:A,0),7)</f>
        <v>3119900</v>
      </c>
      <c r="F1297" s="22">
        <f>+INDEX('LISTA DE PRECIOS EKM '!B:K,MATCH(C1297,'LISTA DE PRECIOS EKM '!A:A,0),9)</f>
        <v>3289900</v>
      </c>
      <c r="G1297" s="22" t="str">
        <f>+IF(ISNUMBER(MATCH(C1297,Precios!C:C,0)),"Sí está", "No está")</f>
        <v>No está</v>
      </c>
    </row>
    <row r="1298" spans="1:7" hidden="1">
      <c r="A1298" s="20">
        <v>505646</v>
      </c>
      <c r="B1298" s="22" t="s">
        <v>6593</v>
      </c>
      <c r="C1298" s="22" t="s">
        <v>6594</v>
      </c>
      <c r="D1298" s="63">
        <f>+INDEX('LISTA DE PRECIOS EKM '!A:K,MATCH(C1298,'LISTA DE PRECIOS EKM '!A:A,0),MATCH($D$1,'LISTA DE PRECIOS EKM '!$1:$1,0))</f>
        <v>2999900</v>
      </c>
      <c r="E1298" s="22">
        <f>+INDEX('LISTA DE PRECIOS EKM '!B:K,MATCH(C1298,'LISTA DE PRECIOS EKM '!A:A,0),7)</f>
        <v>3119900</v>
      </c>
      <c r="F1298" s="22">
        <f>+INDEX('LISTA DE PRECIOS EKM '!B:K,MATCH(C1298,'LISTA DE PRECIOS EKM '!A:A,0),9)</f>
        <v>3289900</v>
      </c>
      <c r="G1298" s="22" t="str">
        <f>+IF(ISNUMBER(MATCH(C1298,Precios!C:C,0)),"Sí está", "No está")</f>
        <v>No está</v>
      </c>
    </row>
    <row r="1299" spans="1:7" hidden="1">
      <c r="A1299" s="20">
        <v>505647</v>
      </c>
      <c r="B1299" s="22" t="s">
        <v>6595</v>
      </c>
      <c r="C1299" s="22" t="s">
        <v>6596</v>
      </c>
      <c r="D1299" s="63">
        <f>+INDEX('LISTA DE PRECIOS EKM '!A:K,MATCH(C1299,'LISTA DE PRECIOS EKM '!A:A,0),MATCH($D$1,'LISTA DE PRECIOS EKM '!$1:$1,0))</f>
        <v>2999900</v>
      </c>
      <c r="E1299" s="22">
        <f>+INDEX('LISTA DE PRECIOS EKM '!B:K,MATCH(C1299,'LISTA DE PRECIOS EKM '!A:A,0),7)</f>
        <v>3119900</v>
      </c>
      <c r="F1299" s="22">
        <f>+INDEX('LISTA DE PRECIOS EKM '!B:K,MATCH(C1299,'LISTA DE PRECIOS EKM '!A:A,0),9)</f>
        <v>3289900</v>
      </c>
      <c r="G1299" s="22" t="str">
        <f>+IF(ISNUMBER(MATCH(C1299,Precios!C:C,0)),"Sí está", "No está")</f>
        <v>No está</v>
      </c>
    </row>
    <row r="1300" spans="1:7" hidden="1">
      <c r="A1300" s="20">
        <v>505668</v>
      </c>
      <c r="B1300" s="22" t="s">
        <v>6595</v>
      </c>
      <c r="C1300" s="22" t="s">
        <v>6596</v>
      </c>
      <c r="D1300" s="63">
        <f>+INDEX('LISTA DE PRECIOS EKM '!A:K,MATCH(C1300,'LISTA DE PRECIOS EKM '!A:A,0),MATCH($D$1,'LISTA DE PRECIOS EKM '!$1:$1,0))</f>
        <v>2999900</v>
      </c>
      <c r="E1300" s="22">
        <f>+INDEX('LISTA DE PRECIOS EKM '!B:K,MATCH(C1300,'LISTA DE PRECIOS EKM '!A:A,0),7)</f>
        <v>3119900</v>
      </c>
      <c r="F1300" s="22">
        <f>+INDEX('LISTA DE PRECIOS EKM '!B:K,MATCH(C1300,'LISTA DE PRECIOS EKM '!A:A,0),9)</f>
        <v>3289900</v>
      </c>
      <c r="G1300" s="22" t="str">
        <f>+IF(ISNUMBER(MATCH(C1300,Precios!C:C,0)),"Sí está", "No está")</f>
        <v>No está</v>
      </c>
    </row>
    <row r="1301" spans="1:7" hidden="1">
      <c r="A1301" s="20">
        <v>505671</v>
      </c>
      <c r="B1301" s="22" t="s">
        <v>6597</v>
      </c>
      <c r="C1301" s="22" t="s">
        <v>6598</v>
      </c>
      <c r="D1301" s="63">
        <f>+INDEX('LISTA DE PRECIOS EKM '!A:K,MATCH(C1301,'LISTA DE PRECIOS EKM '!A:A,0),MATCH($D$1,'LISTA DE PRECIOS EKM '!$1:$1,0))</f>
        <v>2999900</v>
      </c>
      <c r="E1301" s="22">
        <f>+INDEX('LISTA DE PRECIOS EKM '!B:K,MATCH(C1301,'LISTA DE PRECIOS EKM '!A:A,0),7)</f>
        <v>3119900</v>
      </c>
      <c r="F1301" s="22">
        <f>+INDEX('LISTA DE PRECIOS EKM '!B:K,MATCH(C1301,'LISTA DE PRECIOS EKM '!A:A,0),9)</f>
        <v>3289900</v>
      </c>
      <c r="G1301" s="22" t="str">
        <f>+IF(ISNUMBER(MATCH(C1301,Precios!C:C,0)),"Sí está", "No está")</f>
        <v>No está</v>
      </c>
    </row>
    <row r="1302" spans="1:7" hidden="1">
      <c r="A1302" s="20">
        <v>505673</v>
      </c>
      <c r="B1302" s="22" t="s">
        <v>6597</v>
      </c>
      <c r="C1302" s="22" t="s">
        <v>6598</v>
      </c>
      <c r="D1302" s="63">
        <f>+INDEX('LISTA DE PRECIOS EKM '!A:K,MATCH(C1302,'LISTA DE PRECIOS EKM '!A:A,0),MATCH($D$1,'LISTA DE PRECIOS EKM '!$1:$1,0))</f>
        <v>2999900</v>
      </c>
      <c r="E1302" s="22">
        <f>+INDEX('LISTA DE PRECIOS EKM '!B:K,MATCH(C1302,'LISTA DE PRECIOS EKM '!A:A,0),7)</f>
        <v>3119900</v>
      </c>
      <c r="F1302" s="22">
        <f>+INDEX('LISTA DE PRECIOS EKM '!B:K,MATCH(C1302,'LISTA DE PRECIOS EKM '!A:A,0),9)</f>
        <v>3289900</v>
      </c>
      <c r="G1302" s="22" t="str">
        <f>+IF(ISNUMBER(MATCH(C1302,Precios!C:C,0)),"Sí está", "No está")</f>
        <v>No está</v>
      </c>
    </row>
    <row r="1303" spans="1:7" hidden="1">
      <c r="A1303" s="20">
        <v>505677</v>
      </c>
      <c r="B1303" s="22" t="s">
        <v>6599</v>
      </c>
      <c r="C1303" s="22" t="s">
        <v>6600</v>
      </c>
      <c r="D1303" s="63">
        <f>+INDEX('LISTA DE PRECIOS EKM '!A:K,MATCH(C1303,'LISTA DE PRECIOS EKM '!A:A,0),MATCH($D$1,'LISTA DE PRECIOS EKM '!$1:$1,0))</f>
        <v>2799900</v>
      </c>
      <c r="E1303" s="22">
        <f>+INDEX('LISTA DE PRECIOS EKM '!B:K,MATCH(C1303,'LISTA DE PRECIOS EKM '!A:A,0),7)</f>
        <v>2909900</v>
      </c>
      <c r="F1303" s="22">
        <f>+INDEX('LISTA DE PRECIOS EKM '!B:K,MATCH(C1303,'LISTA DE PRECIOS EKM '!A:A,0),9)</f>
        <v>3069900</v>
      </c>
      <c r="G1303" s="22" t="str">
        <f>+IF(ISNUMBER(MATCH(C1303,Precios!C:C,0)),"Sí está", "No está")</f>
        <v>No está</v>
      </c>
    </row>
    <row r="1304" spans="1:7" hidden="1">
      <c r="A1304" s="20">
        <v>505679</v>
      </c>
      <c r="B1304" s="22" t="s">
        <v>6599</v>
      </c>
      <c r="C1304" s="22" t="s">
        <v>6600</v>
      </c>
      <c r="D1304" s="63">
        <f>+INDEX('LISTA DE PRECIOS EKM '!A:K,MATCH(C1304,'LISTA DE PRECIOS EKM '!A:A,0),MATCH($D$1,'LISTA DE PRECIOS EKM '!$1:$1,0))</f>
        <v>2799900</v>
      </c>
      <c r="E1304" s="22">
        <f>+INDEX('LISTA DE PRECIOS EKM '!B:K,MATCH(C1304,'LISTA DE PRECIOS EKM '!A:A,0),7)</f>
        <v>2909900</v>
      </c>
      <c r="F1304" s="22">
        <f>+INDEX('LISTA DE PRECIOS EKM '!B:K,MATCH(C1304,'LISTA DE PRECIOS EKM '!A:A,0),9)</f>
        <v>3069900</v>
      </c>
      <c r="G1304" s="22" t="str">
        <f>+IF(ISNUMBER(MATCH(C1304,Precios!C:C,0)),"Sí está", "No está")</f>
        <v>No está</v>
      </c>
    </row>
    <row r="1305" spans="1:7" hidden="1">
      <c r="A1305" s="20">
        <v>518182</v>
      </c>
      <c r="B1305" s="22" t="s">
        <v>6601</v>
      </c>
      <c r="C1305" s="22" t="s">
        <v>6602</v>
      </c>
      <c r="D1305" s="63">
        <f>+INDEX('LISTA DE PRECIOS EKM '!A:K,MATCH(C1305,'LISTA DE PRECIOS EKM '!A:A,0),MATCH($D$1,'LISTA DE PRECIOS EKM '!$1:$1,0))</f>
        <v>2799900</v>
      </c>
      <c r="E1305" s="22">
        <f>+INDEX('LISTA DE PRECIOS EKM '!B:K,MATCH(C1305,'LISTA DE PRECIOS EKM '!A:A,0),7)</f>
        <v>2909900</v>
      </c>
      <c r="F1305" s="22">
        <f>+INDEX('LISTA DE PRECIOS EKM '!B:K,MATCH(C1305,'LISTA DE PRECIOS EKM '!A:A,0),9)</f>
        <v>3069900</v>
      </c>
      <c r="G1305" s="22" t="str">
        <f>+IF(ISNUMBER(MATCH(C1305,Precios!C:C,0)),"Sí está", "No está")</f>
        <v>No está</v>
      </c>
    </row>
    <row r="1306" spans="1:7" hidden="1">
      <c r="A1306" s="20">
        <v>518184</v>
      </c>
      <c r="B1306" s="22" t="s">
        <v>6601</v>
      </c>
      <c r="C1306" s="22" t="s">
        <v>6602</v>
      </c>
      <c r="D1306" s="63">
        <f>+INDEX('LISTA DE PRECIOS EKM '!A:K,MATCH(C1306,'LISTA DE PRECIOS EKM '!A:A,0),MATCH($D$1,'LISTA DE PRECIOS EKM '!$1:$1,0))</f>
        <v>2799900</v>
      </c>
      <c r="E1306" s="22">
        <f>+INDEX('LISTA DE PRECIOS EKM '!B:K,MATCH(C1306,'LISTA DE PRECIOS EKM '!A:A,0),7)</f>
        <v>2909900</v>
      </c>
      <c r="F1306" s="22">
        <f>+INDEX('LISTA DE PRECIOS EKM '!B:K,MATCH(C1306,'LISTA DE PRECIOS EKM '!A:A,0),9)</f>
        <v>3069900</v>
      </c>
      <c r="G1306" s="22" t="str">
        <f>+IF(ISNUMBER(MATCH(C1306,Precios!C:C,0)),"Sí está", "No está")</f>
        <v>No está</v>
      </c>
    </row>
    <row r="1307" spans="1:7" hidden="1">
      <c r="A1307" s="20">
        <v>518190</v>
      </c>
      <c r="B1307" s="22" t="s">
        <v>6603</v>
      </c>
      <c r="C1307" s="22" t="s">
        <v>6604</v>
      </c>
      <c r="D1307" s="63">
        <f>+INDEX('LISTA DE PRECIOS EKM '!A:K,MATCH(C1307,'LISTA DE PRECIOS EKM '!A:A,0),MATCH($D$1,'LISTA DE PRECIOS EKM '!$1:$1,0))</f>
        <v>2799900</v>
      </c>
      <c r="E1307" s="22">
        <f>+INDEX('LISTA DE PRECIOS EKM '!B:K,MATCH(C1307,'LISTA DE PRECIOS EKM '!A:A,0),7)</f>
        <v>2909900</v>
      </c>
      <c r="F1307" s="22">
        <f>+INDEX('LISTA DE PRECIOS EKM '!B:K,MATCH(C1307,'LISTA DE PRECIOS EKM '!A:A,0),9)</f>
        <v>3069900</v>
      </c>
      <c r="G1307" s="22" t="str">
        <f>+IF(ISNUMBER(MATCH(C1307,Precios!C:C,0)),"Sí está", "No está")</f>
        <v>No está</v>
      </c>
    </row>
    <row r="1308" spans="1:7" hidden="1">
      <c r="A1308" s="20">
        <v>518191</v>
      </c>
      <c r="B1308" s="22" t="s">
        <v>6603</v>
      </c>
      <c r="C1308" s="22" t="s">
        <v>6604</v>
      </c>
      <c r="D1308" s="63">
        <f>+INDEX('LISTA DE PRECIOS EKM '!A:K,MATCH(C1308,'LISTA DE PRECIOS EKM '!A:A,0),MATCH($D$1,'LISTA DE PRECIOS EKM '!$1:$1,0))</f>
        <v>2799900</v>
      </c>
      <c r="E1308" s="22">
        <f>+INDEX('LISTA DE PRECIOS EKM '!B:K,MATCH(C1308,'LISTA DE PRECIOS EKM '!A:A,0),7)</f>
        <v>2909900</v>
      </c>
      <c r="F1308" s="22">
        <f>+INDEX('LISTA DE PRECIOS EKM '!B:K,MATCH(C1308,'LISTA DE PRECIOS EKM '!A:A,0),9)</f>
        <v>3069900</v>
      </c>
      <c r="G1308" s="22" t="str">
        <f>+IF(ISNUMBER(MATCH(C1308,Precios!C:C,0)),"Sí está", "No está")</f>
        <v>No está</v>
      </c>
    </row>
    <row r="1309" spans="1:7" hidden="1">
      <c r="A1309" s="20">
        <v>518192</v>
      </c>
      <c r="B1309" s="22" t="s">
        <v>6605</v>
      </c>
      <c r="C1309" s="22" t="s">
        <v>6606</v>
      </c>
      <c r="D1309" s="63">
        <f>+INDEX('LISTA DE PRECIOS EKM '!A:K,MATCH(C1309,'LISTA DE PRECIOS EKM '!A:A,0),MATCH($D$1,'LISTA DE PRECIOS EKM '!$1:$1,0))</f>
        <v>799900</v>
      </c>
      <c r="E1309" s="22">
        <f>+INDEX('LISTA DE PRECIOS EKM '!B:K,MATCH(C1309,'LISTA DE PRECIOS EKM '!A:A,0),7)</f>
        <v>829900</v>
      </c>
      <c r="F1309" s="22">
        <f>+INDEX('LISTA DE PRECIOS EKM '!B:K,MATCH(C1309,'LISTA DE PRECIOS EKM '!A:A,0),9)</f>
        <v>869900</v>
      </c>
      <c r="G1309" s="22" t="str">
        <f>+IF(ISNUMBER(MATCH(C1309,Precios!C:C,0)),"Sí está", "No está")</f>
        <v>No está</v>
      </c>
    </row>
    <row r="1310" spans="1:7" hidden="1">
      <c r="A1310" s="20">
        <v>518194</v>
      </c>
      <c r="B1310" s="22" t="s">
        <v>6605</v>
      </c>
      <c r="C1310" s="22" t="s">
        <v>6606</v>
      </c>
      <c r="D1310" s="63">
        <f>+INDEX('LISTA DE PRECIOS EKM '!A:K,MATCH(C1310,'LISTA DE PRECIOS EKM '!A:A,0),MATCH($D$1,'LISTA DE PRECIOS EKM '!$1:$1,0))</f>
        <v>799900</v>
      </c>
      <c r="E1310" s="22">
        <f>+INDEX('LISTA DE PRECIOS EKM '!B:K,MATCH(C1310,'LISTA DE PRECIOS EKM '!A:A,0),7)</f>
        <v>829900</v>
      </c>
      <c r="F1310" s="22">
        <f>+INDEX('LISTA DE PRECIOS EKM '!B:K,MATCH(C1310,'LISTA DE PRECIOS EKM '!A:A,0),9)</f>
        <v>869900</v>
      </c>
      <c r="G1310" s="22" t="str">
        <f>+IF(ISNUMBER(MATCH(C1310,Precios!C:C,0)),"Sí está", "No está")</f>
        <v>No está</v>
      </c>
    </row>
    <row r="1311" spans="1:7" hidden="1">
      <c r="A1311" s="20">
        <v>518195</v>
      </c>
      <c r="B1311" s="22" t="s">
        <v>6607</v>
      </c>
      <c r="C1311" s="22" t="s">
        <v>6608</v>
      </c>
      <c r="D1311" s="63">
        <f>+INDEX('LISTA DE PRECIOS EKM '!A:K,MATCH(C1311,'LISTA DE PRECIOS EKM '!A:A,0),MATCH($D$1,'LISTA DE PRECIOS EKM '!$1:$1,0))</f>
        <v>799900</v>
      </c>
      <c r="E1311" s="22">
        <f>+INDEX('LISTA DE PRECIOS EKM '!B:K,MATCH(C1311,'LISTA DE PRECIOS EKM '!A:A,0),7)</f>
        <v>829900</v>
      </c>
      <c r="F1311" s="22">
        <f>+INDEX('LISTA DE PRECIOS EKM '!B:K,MATCH(C1311,'LISTA DE PRECIOS EKM '!A:A,0),9)</f>
        <v>869900</v>
      </c>
      <c r="G1311" s="22" t="str">
        <f>+IF(ISNUMBER(MATCH(C1311,Precios!C:C,0)),"Sí está", "No está")</f>
        <v>No está</v>
      </c>
    </row>
    <row r="1312" spans="1:7" hidden="1">
      <c r="A1312" s="20">
        <v>518201</v>
      </c>
      <c r="B1312" s="22" t="s">
        <v>6607</v>
      </c>
      <c r="C1312" s="22" t="s">
        <v>6608</v>
      </c>
      <c r="D1312" s="63">
        <f>+INDEX('LISTA DE PRECIOS EKM '!A:K,MATCH(C1312,'LISTA DE PRECIOS EKM '!A:A,0),MATCH($D$1,'LISTA DE PRECIOS EKM '!$1:$1,0))</f>
        <v>799900</v>
      </c>
      <c r="E1312" s="22">
        <f>+INDEX('LISTA DE PRECIOS EKM '!B:K,MATCH(C1312,'LISTA DE PRECIOS EKM '!A:A,0),7)</f>
        <v>829900</v>
      </c>
      <c r="F1312" s="22">
        <f>+INDEX('LISTA DE PRECIOS EKM '!B:K,MATCH(C1312,'LISTA DE PRECIOS EKM '!A:A,0),9)</f>
        <v>869900</v>
      </c>
      <c r="G1312" s="22" t="str">
        <f>+IF(ISNUMBER(MATCH(C1312,Precios!C:C,0)),"Sí está", "No está")</f>
        <v>No está</v>
      </c>
    </row>
    <row r="1313" spans="1:7" hidden="1">
      <c r="A1313" s="20">
        <v>518202</v>
      </c>
      <c r="B1313" s="22" t="s">
        <v>6609</v>
      </c>
      <c r="C1313" s="22" t="s">
        <v>6610</v>
      </c>
      <c r="D1313" s="63">
        <f>+INDEX('LISTA DE PRECIOS EKM '!A:K,MATCH(C1313,'LISTA DE PRECIOS EKM '!A:A,0),MATCH($D$1,'LISTA DE PRECIOS EKM '!$1:$1,0))</f>
        <v>799900</v>
      </c>
      <c r="E1313" s="22">
        <f>+INDEX('LISTA DE PRECIOS EKM '!B:K,MATCH(C1313,'LISTA DE PRECIOS EKM '!A:A,0),7)</f>
        <v>829900</v>
      </c>
      <c r="F1313" s="22">
        <f>+INDEX('LISTA DE PRECIOS EKM '!B:K,MATCH(C1313,'LISTA DE PRECIOS EKM '!A:A,0),9)</f>
        <v>869900</v>
      </c>
      <c r="G1313" s="22" t="str">
        <f>+IF(ISNUMBER(MATCH(C1313,Precios!C:C,0)),"Sí está", "No está")</f>
        <v>No está</v>
      </c>
    </row>
    <row r="1314" spans="1:7" hidden="1">
      <c r="A1314" s="20">
        <v>518204</v>
      </c>
      <c r="B1314" s="22" t="s">
        <v>6609</v>
      </c>
      <c r="C1314" s="22" t="s">
        <v>6610</v>
      </c>
      <c r="D1314" s="63">
        <f>+INDEX('LISTA DE PRECIOS EKM '!A:K,MATCH(C1314,'LISTA DE PRECIOS EKM '!A:A,0),MATCH($D$1,'LISTA DE PRECIOS EKM '!$1:$1,0))</f>
        <v>799900</v>
      </c>
      <c r="E1314" s="22">
        <f>+INDEX('LISTA DE PRECIOS EKM '!B:K,MATCH(C1314,'LISTA DE PRECIOS EKM '!A:A,0),7)</f>
        <v>829900</v>
      </c>
      <c r="F1314" s="22">
        <f>+INDEX('LISTA DE PRECIOS EKM '!B:K,MATCH(C1314,'LISTA DE PRECIOS EKM '!A:A,0),9)</f>
        <v>869900</v>
      </c>
      <c r="G1314" s="22" t="str">
        <f>+IF(ISNUMBER(MATCH(C1314,Precios!C:C,0)),"Sí está", "No está")</f>
        <v>No está</v>
      </c>
    </row>
    <row r="1315" spans="1:7" hidden="1">
      <c r="A1315" s="20">
        <v>518208</v>
      </c>
      <c r="B1315" s="22" t="s">
        <v>6611</v>
      </c>
      <c r="C1315" s="22" t="s">
        <v>6612</v>
      </c>
      <c r="D1315" s="63">
        <f>+INDEX('LISTA DE PRECIOS EKM '!A:K,MATCH(C1315,'LISTA DE PRECIOS EKM '!A:A,0),MATCH($D$1,'LISTA DE PRECIOS EKM '!$1:$1,0))</f>
        <v>799900</v>
      </c>
      <c r="E1315" s="22">
        <f>+INDEX('LISTA DE PRECIOS EKM '!B:K,MATCH(C1315,'LISTA DE PRECIOS EKM '!A:A,0),7)</f>
        <v>829900</v>
      </c>
      <c r="F1315" s="22">
        <f>+INDEX('LISTA DE PRECIOS EKM '!B:K,MATCH(C1315,'LISTA DE PRECIOS EKM '!A:A,0),9)</f>
        <v>869900</v>
      </c>
      <c r="G1315" s="22" t="str">
        <f>+IF(ISNUMBER(MATCH(C1315,Precios!C:C,0)),"Sí está", "No está")</f>
        <v>No está</v>
      </c>
    </row>
    <row r="1316" spans="1:7" hidden="1">
      <c r="A1316" s="20">
        <v>518209</v>
      </c>
      <c r="B1316" s="22" t="s">
        <v>6611</v>
      </c>
      <c r="C1316" s="22" t="s">
        <v>6612</v>
      </c>
      <c r="D1316" s="63">
        <f>+INDEX('LISTA DE PRECIOS EKM '!A:K,MATCH(C1316,'LISTA DE PRECIOS EKM '!A:A,0),MATCH($D$1,'LISTA DE PRECIOS EKM '!$1:$1,0))</f>
        <v>799900</v>
      </c>
      <c r="E1316" s="22">
        <f>+INDEX('LISTA DE PRECIOS EKM '!B:K,MATCH(C1316,'LISTA DE PRECIOS EKM '!A:A,0),7)</f>
        <v>829900</v>
      </c>
      <c r="F1316" s="22">
        <f>+INDEX('LISTA DE PRECIOS EKM '!B:K,MATCH(C1316,'LISTA DE PRECIOS EKM '!A:A,0),9)</f>
        <v>869900</v>
      </c>
      <c r="G1316" s="22" t="str">
        <f>+IF(ISNUMBER(MATCH(C1316,Precios!C:C,0)),"Sí está", "No está")</f>
        <v>No está</v>
      </c>
    </row>
    <row r="1317" spans="1:7" hidden="1">
      <c r="A1317" s="20">
        <v>518218</v>
      </c>
      <c r="B1317" s="22" t="s">
        <v>6613</v>
      </c>
      <c r="C1317" s="22" t="s">
        <v>6614</v>
      </c>
      <c r="D1317" s="63">
        <f>+INDEX('LISTA DE PRECIOS EKM '!A:K,MATCH(C1317,'LISTA DE PRECIOS EKM '!A:A,0),MATCH($D$1,'LISTA DE PRECIOS EKM '!$1:$1,0))</f>
        <v>799900</v>
      </c>
      <c r="E1317" s="22">
        <f>+INDEX('LISTA DE PRECIOS EKM '!B:K,MATCH(C1317,'LISTA DE PRECIOS EKM '!A:A,0),7)</f>
        <v>829900</v>
      </c>
      <c r="F1317" s="22">
        <f>+INDEX('LISTA DE PRECIOS EKM '!B:K,MATCH(C1317,'LISTA DE PRECIOS EKM '!A:A,0),9)</f>
        <v>869900</v>
      </c>
      <c r="G1317" s="22" t="str">
        <f>+IF(ISNUMBER(MATCH(C1317,Precios!C:C,0)),"Sí está", "No está")</f>
        <v>No está</v>
      </c>
    </row>
    <row r="1318" spans="1:7" hidden="1">
      <c r="A1318" s="20">
        <v>518225</v>
      </c>
      <c r="B1318" s="22" t="s">
        <v>6613</v>
      </c>
      <c r="C1318" s="22" t="s">
        <v>6614</v>
      </c>
      <c r="D1318" s="63">
        <f>+INDEX('LISTA DE PRECIOS EKM '!A:K,MATCH(C1318,'LISTA DE PRECIOS EKM '!A:A,0),MATCH($D$1,'LISTA DE PRECIOS EKM '!$1:$1,0))</f>
        <v>799900</v>
      </c>
      <c r="E1318" s="22">
        <f>+INDEX('LISTA DE PRECIOS EKM '!B:K,MATCH(C1318,'LISTA DE PRECIOS EKM '!A:A,0),7)</f>
        <v>829900</v>
      </c>
      <c r="F1318" s="22">
        <f>+INDEX('LISTA DE PRECIOS EKM '!B:K,MATCH(C1318,'LISTA DE PRECIOS EKM '!A:A,0),9)</f>
        <v>869900</v>
      </c>
      <c r="G1318" s="22" t="str">
        <f>+IF(ISNUMBER(MATCH(C1318,Precios!C:C,0)),"Sí está", "No está")</f>
        <v>No está</v>
      </c>
    </row>
    <row r="1319" spans="1:7" hidden="1">
      <c r="A1319" s="20">
        <v>518228</v>
      </c>
      <c r="B1319" s="22" t="s">
        <v>6615</v>
      </c>
      <c r="C1319" s="22" t="s">
        <v>6616</v>
      </c>
      <c r="D1319" s="63">
        <f>+INDEX('LISTA DE PRECIOS EKM '!A:K,MATCH(C1319,'LISTA DE PRECIOS EKM '!A:A,0),MATCH($D$1,'LISTA DE PRECIOS EKM '!$1:$1,0))</f>
        <v>799900</v>
      </c>
      <c r="E1319" s="22">
        <f>+INDEX('LISTA DE PRECIOS EKM '!B:K,MATCH(C1319,'LISTA DE PRECIOS EKM '!A:A,0),7)</f>
        <v>829900</v>
      </c>
      <c r="F1319" s="22">
        <f>+INDEX('LISTA DE PRECIOS EKM '!B:K,MATCH(C1319,'LISTA DE PRECIOS EKM '!A:A,0),9)</f>
        <v>869900</v>
      </c>
      <c r="G1319" s="22" t="str">
        <f>+IF(ISNUMBER(MATCH(C1319,Precios!C:C,0)),"Sí está", "No está")</f>
        <v>No está</v>
      </c>
    </row>
    <row r="1320" spans="1:7" hidden="1">
      <c r="A1320" s="20">
        <v>518256</v>
      </c>
      <c r="B1320" s="22" t="s">
        <v>6615</v>
      </c>
      <c r="C1320" s="22" t="s">
        <v>6616</v>
      </c>
      <c r="D1320" s="63">
        <f>+INDEX('LISTA DE PRECIOS EKM '!A:K,MATCH(C1320,'LISTA DE PRECIOS EKM '!A:A,0),MATCH($D$1,'LISTA DE PRECIOS EKM '!$1:$1,0))</f>
        <v>799900</v>
      </c>
      <c r="E1320" s="22">
        <f>+INDEX('LISTA DE PRECIOS EKM '!B:K,MATCH(C1320,'LISTA DE PRECIOS EKM '!A:A,0),7)</f>
        <v>829900</v>
      </c>
      <c r="F1320" s="22">
        <f>+INDEX('LISTA DE PRECIOS EKM '!B:K,MATCH(C1320,'LISTA DE PRECIOS EKM '!A:A,0),9)</f>
        <v>869900</v>
      </c>
      <c r="G1320" s="22" t="str">
        <f>+IF(ISNUMBER(MATCH(C1320,Precios!C:C,0)),"Sí está", "No está")</f>
        <v>No está</v>
      </c>
    </row>
    <row r="1321" spans="1:7" hidden="1">
      <c r="A1321" s="20">
        <v>518265</v>
      </c>
      <c r="B1321" s="22" t="s">
        <v>6617</v>
      </c>
      <c r="C1321" s="22" t="s">
        <v>6618</v>
      </c>
      <c r="D1321" s="63">
        <f>+INDEX('LISTA DE PRECIOS EKM '!A:K,MATCH(C1321,'LISTA DE PRECIOS EKM '!A:A,0),MATCH($D$1,'LISTA DE PRECIOS EKM '!$1:$1,0))</f>
        <v>579900</v>
      </c>
      <c r="E1321" s="22">
        <f>+INDEX('LISTA DE PRECIOS EKM '!B:K,MATCH(C1321,'LISTA DE PRECIOS EKM '!A:A,0),7)</f>
        <v>599900</v>
      </c>
      <c r="F1321" s="22">
        <f>+INDEX('LISTA DE PRECIOS EKM '!B:K,MATCH(C1321,'LISTA DE PRECIOS EKM '!A:A,0),9)</f>
        <v>629900</v>
      </c>
      <c r="G1321" s="22" t="str">
        <f>+IF(ISNUMBER(MATCH(C1321,Precios!C:C,0)),"Sí está", "No está")</f>
        <v>No está</v>
      </c>
    </row>
    <row r="1322" spans="1:7" hidden="1">
      <c r="A1322" s="20">
        <v>518266</v>
      </c>
      <c r="B1322" s="22" t="s">
        <v>6617</v>
      </c>
      <c r="C1322" s="22" t="s">
        <v>6618</v>
      </c>
      <c r="D1322" s="63">
        <f>+INDEX('LISTA DE PRECIOS EKM '!A:K,MATCH(C1322,'LISTA DE PRECIOS EKM '!A:A,0),MATCH($D$1,'LISTA DE PRECIOS EKM '!$1:$1,0))</f>
        <v>579900</v>
      </c>
      <c r="E1322" s="22">
        <f>+INDEX('LISTA DE PRECIOS EKM '!B:K,MATCH(C1322,'LISTA DE PRECIOS EKM '!A:A,0),7)</f>
        <v>599900</v>
      </c>
      <c r="F1322" s="22">
        <f>+INDEX('LISTA DE PRECIOS EKM '!B:K,MATCH(C1322,'LISTA DE PRECIOS EKM '!A:A,0),9)</f>
        <v>629900</v>
      </c>
      <c r="G1322" s="22" t="str">
        <f>+IF(ISNUMBER(MATCH(C1322,Precios!C:C,0)),"Sí está", "No está")</f>
        <v>No está</v>
      </c>
    </row>
    <row r="1323" spans="1:7" hidden="1">
      <c r="A1323" s="20">
        <v>518267</v>
      </c>
      <c r="B1323" s="22" t="s">
        <v>6619</v>
      </c>
      <c r="C1323" s="22" t="s">
        <v>6620</v>
      </c>
      <c r="D1323" s="63">
        <f>+INDEX('LISTA DE PRECIOS EKM '!A:K,MATCH(C1323,'LISTA DE PRECIOS EKM '!A:A,0),MATCH($D$1,'LISTA DE PRECIOS EKM '!$1:$1,0))</f>
        <v>579900</v>
      </c>
      <c r="E1323" s="22">
        <f>+INDEX('LISTA DE PRECIOS EKM '!B:K,MATCH(C1323,'LISTA DE PRECIOS EKM '!A:A,0),7)</f>
        <v>599900</v>
      </c>
      <c r="F1323" s="22">
        <f>+INDEX('LISTA DE PRECIOS EKM '!B:K,MATCH(C1323,'LISTA DE PRECIOS EKM '!A:A,0),9)</f>
        <v>629900</v>
      </c>
      <c r="G1323" s="22" t="str">
        <f>+IF(ISNUMBER(MATCH(C1323,Precios!C:C,0)),"Sí está", "No está")</f>
        <v>No está</v>
      </c>
    </row>
    <row r="1324" spans="1:7" hidden="1">
      <c r="A1324" s="20">
        <v>518268</v>
      </c>
      <c r="B1324" s="22" t="s">
        <v>6619</v>
      </c>
      <c r="C1324" s="22" t="s">
        <v>6620</v>
      </c>
      <c r="D1324" s="63">
        <f>+INDEX('LISTA DE PRECIOS EKM '!A:K,MATCH(C1324,'LISTA DE PRECIOS EKM '!A:A,0),MATCH($D$1,'LISTA DE PRECIOS EKM '!$1:$1,0))</f>
        <v>579900</v>
      </c>
      <c r="E1324" s="22">
        <f>+INDEX('LISTA DE PRECIOS EKM '!B:K,MATCH(C1324,'LISTA DE PRECIOS EKM '!A:A,0),7)</f>
        <v>599900</v>
      </c>
      <c r="F1324" s="22">
        <f>+INDEX('LISTA DE PRECIOS EKM '!B:K,MATCH(C1324,'LISTA DE PRECIOS EKM '!A:A,0),9)</f>
        <v>629900</v>
      </c>
      <c r="G1324" s="22" t="str">
        <f>+IF(ISNUMBER(MATCH(C1324,Precios!C:C,0)),"Sí está", "No está")</f>
        <v>No está</v>
      </c>
    </row>
    <row r="1325" spans="1:7" hidden="1">
      <c r="A1325" s="20">
        <v>518271</v>
      </c>
      <c r="B1325" s="22" t="s">
        <v>6621</v>
      </c>
      <c r="C1325" s="22" t="s">
        <v>6622</v>
      </c>
      <c r="D1325" s="63">
        <f>+INDEX('LISTA DE PRECIOS EKM '!A:K,MATCH(C1325,'LISTA DE PRECIOS EKM '!A:A,0),MATCH($D$1,'LISTA DE PRECIOS EKM '!$1:$1,0))</f>
        <v>1219900</v>
      </c>
      <c r="E1325" s="22">
        <f>+INDEX('LISTA DE PRECIOS EKM '!B:K,MATCH(C1325,'LISTA DE PRECIOS EKM '!A:A,0),7)</f>
        <v>1269900</v>
      </c>
      <c r="F1325" s="22">
        <f>+INDEX('LISTA DE PRECIOS EKM '!B:K,MATCH(C1325,'LISTA DE PRECIOS EKM '!A:A,0),9)</f>
        <v>1339900</v>
      </c>
      <c r="G1325" s="22" t="str">
        <f>+IF(ISNUMBER(MATCH(C1325,Precios!C:C,0)),"Sí está", "No está")</f>
        <v>No está</v>
      </c>
    </row>
    <row r="1326" spans="1:7" hidden="1">
      <c r="A1326" s="20">
        <v>518272</v>
      </c>
      <c r="B1326" s="22" t="s">
        <v>6621</v>
      </c>
      <c r="C1326" s="22" t="s">
        <v>6622</v>
      </c>
      <c r="D1326" s="63">
        <f>+INDEX('LISTA DE PRECIOS EKM '!A:K,MATCH(C1326,'LISTA DE PRECIOS EKM '!A:A,0),MATCH($D$1,'LISTA DE PRECIOS EKM '!$1:$1,0))</f>
        <v>1219900</v>
      </c>
      <c r="E1326" s="22">
        <f>+INDEX('LISTA DE PRECIOS EKM '!B:K,MATCH(C1326,'LISTA DE PRECIOS EKM '!A:A,0),7)</f>
        <v>1269900</v>
      </c>
      <c r="F1326" s="22">
        <f>+INDEX('LISTA DE PRECIOS EKM '!B:K,MATCH(C1326,'LISTA DE PRECIOS EKM '!A:A,0),9)</f>
        <v>1339900</v>
      </c>
      <c r="G1326" s="22" t="str">
        <f>+IF(ISNUMBER(MATCH(C1326,Precios!C:C,0)),"Sí está", "No está")</f>
        <v>No está</v>
      </c>
    </row>
    <row r="1327" spans="1:7" hidden="1">
      <c r="A1327" s="20">
        <v>518275</v>
      </c>
      <c r="B1327" s="22" t="s">
        <v>6623</v>
      </c>
      <c r="C1327" s="22" t="s">
        <v>6624</v>
      </c>
      <c r="D1327" s="63">
        <f>+INDEX('LISTA DE PRECIOS EKM '!A:K,MATCH(C1327,'LISTA DE PRECIOS EKM '!A:A,0),MATCH($D$1,'LISTA DE PRECIOS EKM '!$1:$1,0))</f>
        <v>1219900</v>
      </c>
      <c r="E1327" s="22">
        <f>+INDEX('LISTA DE PRECIOS EKM '!B:K,MATCH(C1327,'LISTA DE PRECIOS EKM '!A:A,0),7)</f>
        <v>1269900</v>
      </c>
      <c r="F1327" s="22">
        <f>+INDEX('LISTA DE PRECIOS EKM '!B:K,MATCH(C1327,'LISTA DE PRECIOS EKM '!A:A,0),9)</f>
        <v>1339900</v>
      </c>
      <c r="G1327" s="22" t="str">
        <f>+IF(ISNUMBER(MATCH(C1327,Precios!C:C,0)),"Sí está", "No está")</f>
        <v>No está</v>
      </c>
    </row>
    <row r="1328" spans="1:7" hidden="1">
      <c r="A1328" s="20">
        <v>518282</v>
      </c>
      <c r="B1328" s="22" t="s">
        <v>6623</v>
      </c>
      <c r="C1328" s="22" t="s">
        <v>6624</v>
      </c>
      <c r="D1328" s="63">
        <f>+INDEX('LISTA DE PRECIOS EKM '!A:K,MATCH(C1328,'LISTA DE PRECIOS EKM '!A:A,0),MATCH($D$1,'LISTA DE PRECIOS EKM '!$1:$1,0))</f>
        <v>1219900</v>
      </c>
      <c r="E1328" s="22">
        <f>+INDEX('LISTA DE PRECIOS EKM '!B:K,MATCH(C1328,'LISTA DE PRECIOS EKM '!A:A,0),7)</f>
        <v>1269900</v>
      </c>
      <c r="F1328" s="22">
        <f>+INDEX('LISTA DE PRECIOS EKM '!B:K,MATCH(C1328,'LISTA DE PRECIOS EKM '!A:A,0),9)</f>
        <v>1339900</v>
      </c>
      <c r="G1328" s="22" t="str">
        <f>+IF(ISNUMBER(MATCH(C1328,Precios!C:C,0)),"Sí está", "No está")</f>
        <v>No está</v>
      </c>
    </row>
    <row r="1329" spans="1:7" hidden="1">
      <c r="A1329" s="20">
        <v>518285</v>
      </c>
      <c r="B1329" s="22" t="s">
        <v>6625</v>
      </c>
      <c r="C1329" s="22" t="s">
        <v>6626</v>
      </c>
      <c r="D1329" s="63">
        <f>+INDEX('LISTA DE PRECIOS EKM '!A:K,MATCH(C1329,'LISTA DE PRECIOS EKM '!A:A,0),MATCH($D$1,'LISTA DE PRECIOS EKM '!$1:$1,0))</f>
        <v>1219900</v>
      </c>
      <c r="E1329" s="22">
        <f>+INDEX('LISTA DE PRECIOS EKM '!B:K,MATCH(C1329,'LISTA DE PRECIOS EKM '!A:A,0),7)</f>
        <v>1269900</v>
      </c>
      <c r="F1329" s="22">
        <f>+INDEX('LISTA DE PRECIOS EKM '!B:K,MATCH(C1329,'LISTA DE PRECIOS EKM '!A:A,0),9)</f>
        <v>1339900</v>
      </c>
      <c r="G1329" s="22" t="str">
        <f>+IF(ISNUMBER(MATCH(C1329,Precios!C:C,0)),"Sí está", "No está")</f>
        <v>No está</v>
      </c>
    </row>
    <row r="1330" spans="1:7" hidden="1">
      <c r="A1330" s="20">
        <v>518287</v>
      </c>
      <c r="B1330" s="22" t="s">
        <v>6625</v>
      </c>
      <c r="C1330" s="22" t="s">
        <v>6626</v>
      </c>
      <c r="D1330" s="63">
        <f>+INDEX('LISTA DE PRECIOS EKM '!A:K,MATCH(C1330,'LISTA DE PRECIOS EKM '!A:A,0),MATCH($D$1,'LISTA DE PRECIOS EKM '!$1:$1,0))</f>
        <v>1219900</v>
      </c>
      <c r="E1330" s="22">
        <f>+INDEX('LISTA DE PRECIOS EKM '!B:K,MATCH(C1330,'LISTA DE PRECIOS EKM '!A:A,0),7)</f>
        <v>1269900</v>
      </c>
      <c r="F1330" s="22">
        <f>+INDEX('LISTA DE PRECIOS EKM '!B:K,MATCH(C1330,'LISTA DE PRECIOS EKM '!A:A,0),9)</f>
        <v>1339900</v>
      </c>
      <c r="G1330" s="22" t="str">
        <f>+IF(ISNUMBER(MATCH(C1330,Precios!C:C,0)),"Sí está", "No está")</f>
        <v>No está</v>
      </c>
    </row>
    <row r="1331" spans="1:7" hidden="1">
      <c r="A1331" s="20">
        <v>518289</v>
      </c>
      <c r="B1331" s="22" t="s">
        <v>6627</v>
      </c>
      <c r="C1331" s="22" t="s">
        <v>6628</v>
      </c>
      <c r="D1331" s="63">
        <f>+INDEX('LISTA DE PRECIOS EKM '!A:K,MATCH(C1331,'LISTA DE PRECIOS EKM '!A:A,0),MATCH($D$1,'LISTA DE PRECIOS EKM '!$1:$1,0))</f>
        <v>1219900</v>
      </c>
      <c r="E1331" s="22">
        <f>+INDEX('LISTA DE PRECIOS EKM '!B:K,MATCH(C1331,'LISTA DE PRECIOS EKM '!A:A,0),7)</f>
        <v>1269900</v>
      </c>
      <c r="F1331" s="22">
        <f>+INDEX('LISTA DE PRECIOS EKM '!B:K,MATCH(C1331,'LISTA DE PRECIOS EKM '!A:A,0),9)</f>
        <v>1339900</v>
      </c>
      <c r="G1331" s="22" t="str">
        <f>+IF(ISNUMBER(MATCH(C1331,Precios!C:C,0)),"Sí está", "No está")</f>
        <v>No está</v>
      </c>
    </row>
    <row r="1332" spans="1:7" hidden="1">
      <c r="A1332" s="20">
        <v>518292</v>
      </c>
      <c r="B1332" s="22" t="s">
        <v>6627</v>
      </c>
      <c r="C1332" s="22" t="s">
        <v>6628</v>
      </c>
      <c r="D1332" s="63">
        <f>+INDEX('LISTA DE PRECIOS EKM '!A:K,MATCH(C1332,'LISTA DE PRECIOS EKM '!A:A,0),MATCH($D$1,'LISTA DE PRECIOS EKM '!$1:$1,0))</f>
        <v>1219900</v>
      </c>
      <c r="E1332" s="22">
        <f>+INDEX('LISTA DE PRECIOS EKM '!B:K,MATCH(C1332,'LISTA DE PRECIOS EKM '!A:A,0),7)</f>
        <v>1269900</v>
      </c>
      <c r="F1332" s="22">
        <f>+INDEX('LISTA DE PRECIOS EKM '!B:K,MATCH(C1332,'LISTA DE PRECIOS EKM '!A:A,0),9)</f>
        <v>1339900</v>
      </c>
      <c r="G1332" s="22" t="str">
        <f>+IF(ISNUMBER(MATCH(C1332,Precios!C:C,0)),"Sí está", "No está")</f>
        <v>No está</v>
      </c>
    </row>
    <row r="1333" spans="1:7" hidden="1">
      <c r="A1333" s="20">
        <v>518354</v>
      </c>
      <c r="B1333" s="22" t="s">
        <v>6629</v>
      </c>
      <c r="C1333" s="22" t="s">
        <v>6630</v>
      </c>
      <c r="D1333" s="63">
        <f>+INDEX('LISTA DE PRECIOS EKM '!A:K,MATCH(C1333,'LISTA DE PRECIOS EKM '!A:A,0),MATCH($D$1,'LISTA DE PRECIOS EKM '!$1:$1,0))</f>
        <v>1219900</v>
      </c>
      <c r="E1333" s="22">
        <f>+INDEX('LISTA DE PRECIOS EKM '!B:K,MATCH(C1333,'LISTA DE PRECIOS EKM '!A:A,0),7)</f>
        <v>1269900</v>
      </c>
      <c r="F1333" s="22">
        <f>+INDEX('LISTA DE PRECIOS EKM '!B:K,MATCH(C1333,'LISTA DE PRECIOS EKM '!A:A,0),9)</f>
        <v>1339900</v>
      </c>
      <c r="G1333" s="22" t="str">
        <f>+IF(ISNUMBER(MATCH(C1333,Precios!C:C,0)),"Sí está", "No está")</f>
        <v>No está</v>
      </c>
    </row>
    <row r="1334" spans="1:7" hidden="1">
      <c r="A1334" s="20">
        <v>518355</v>
      </c>
      <c r="B1334" s="22" t="s">
        <v>6629</v>
      </c>
      <c r="C1334" s="22" t="s">
        <v>6630</v>
      </c>
      <c r="D1334" s="63">
        <f>+INDEX('LISTA DE PRECIOS EKM '!A:K,MATCH(C1334,'LISTA DE PRECIOS EKM '!A:A,0),MATCH($D$1,'LISTA DE PRECIOS EKM '!$1:$1,0))</f>
        <v>1219900</v>
      </c>
      <c r="E1334" s="22">
        <f>+INDEX('LISTA DE PRECIOS EKM '!B:K,MATCH(C1334,'LISTA DE PRECIOS EKM '!A:A,0),7)</f>
        <v>1269900</v>
      </c>
      <c r="F1334" s="22">
        <f>+INDEX('LISTA DE PRECIOS EKM '!B:K,MATCH(C1334,'LISTA DE PRECIOS EKM '!A:A,0),9)</f>
        <v>1339900</v>
      </c>
      <c r="G1334" s="22" t="str">
        <f>+IF(ISNUMBER(MATCH(C1334,Precios!C:C,0)),"Sí está", "No está")</f>
        <v>No está</v>
      </c>
    </row>
    <row r="1335" spans="1:7" hidden="1">
      <c r="A1335" s="20">
        <v>544789</v>
      </c>
      <c r="B1335" s="22" t="s">
        <v>6631</v>
      </c>
      <c r="C1335" s="22" t="s">
        <v>6632</v>
      </c>
      <c r="D1335" s="63">
        <f>+INDEX('LISTA DE PRECIOS EKM '!A:K,MATCH(C1335,'LISTA DE PRECIOS EKM '!A:A,0),MATCH($D$1,'LISTA DE PRECIOS EKM '!$1:$1,0))</f>
        <v>1099900</v>
      </c>
      <c r="E1335" s="22">
        <f>+INDEX('LISTA DE PRECIOS EKM '!B:K,MATCH(C1335,'LISTA DE PRECIOS EKM '!A:A,0),7)</f>
        <v>1139900</v>
      </c>
      <c r="F1335" s="22">
        <f>+INDEX('LISTA DE PRECIOS EKM '!B:K,MATCH(C1335,'LISTA DE PRECIOS EKM '!A:A,0),9)</f>
        <v>1199900</v>
      </c>
      <c r="G1335" s="22" t="str">
        <f>+IF(ISNUMBER(MATCH(C1335,Precios!C:C,0)),"Sí está", "No está")</f>
        <v>No está</v>
      </c>
    </row>
    <row r="1336" spans="1:7" hidden="1">
      <c r="A1336" s="20">
        <v>544790</v>
      </c>
      <c r="B1336" s="22" t="s">
        <v>6631</v>
      </c>
      <c r="C1336" s="22" t="s">
        <v>6632</v>
      </c>
      <c r="D1336" s="63">
        <f>+INDEX('LISTA DE PRECIOS EKM '!A:K,MATCH(C1336,'LISTA DE PRECIOS EKM '!A:A,0),MATCH($D$1,'LISTA DE PRECIOS EKM '!$1:$1,0))</f>
        <v>1099900</v>
      </c>
      <c r="E1336" s="22">
        <f>+INDEX('LISTA DE PRECIOS EKM '!B:K,MATCH(C1336,'LISTA DE PRECIOS EKM '!A:A,0),7)</f>
        <v>1139900</v>
      </c>
      <c r="F1336" s="22">
        <f>+INDEX('LISTA DE PRECIOS EKM '!B:K,MATCH(C1336,'LISTA DE PRECIOS EKM '!A:A,0),9)</f>
        <v>1199900</v>
      </c>
      <c r="G1336" s="22" t="str">
        <f>+IF(ISNUMBER(MATCH(C1336,Precios!C:C,0)),"Sí está", "No está")</f>
        <v>No está</v>
      </c>
    </row>
    <row r="1337" spans="1:7" hidden="1">
      <c r="A1337" s="20">
        <v>544793</v>
      </c>
      <c r="B1337" s="22" t="s">
        <v>6633</v>
      </c>
      <c r="C1337" s="22" t="s">
        <v>6634</v>
      </c>
      <c r="D1337" s="63">
        <f>+INDEX('LISTA DE PRECIOS EKM '!A:K,MATCH(C1337,'LISTA DE PRECIOS EKM '!A:A,0),MATCH($D$1,'LISTA DE PRECIOS EKM '!$1:$1,0))</f>
        <v>1099900</v>
      </c>
      <c r="E1337" s="22">
        <f>+INDEX('LISTA DE PRECIOS EKM '!B:K,MATCH(C1337,'LISTA DE PRECIOS EKM '!A:A,0),7)</f>
        <v>1139900</v>
      </c>
      <c r="F1337" s="22">
        <f>+INDEX('LISTA DE PRECIOS EKM '!B:K,MATCH(C1337,'LISTA DE PRECIOS EKM '!A:A,0),9)</f>
        <v>1199900</v>
      </c>
      <c r="G1337" s="22" t="str">
        <f>+IF(ISNUMBER(MATCH(C1337,Precios!C:C,0)),"Sí está", "No está")</f>
        <v>No está</v>
      </c>
    </row>
    <row r="1338" spans="1:7" hidden="1">
      <c r="A1338" s="20">
        <v>544795</v>
      </c>
      <c r="B1338" s="22" t="s">
        <v>6633</v>
      </c>
      <c r="C1338" s="22" t="s">
        <v>6634</v>
      </c>
      <c r="D1338" s="63">
        <f>+INDEX('LISTA DE PRECIOS EKM '!A:K,MATCH(C1338,'LISTA DE PRECIOS EKM '!A:A,0),MATCH($D$1,'LISTA DE PRECIOS EKM '!$1:$1,0))</f>
        <v>1099900</v>
      </c>
      <c r="E1338" s="22">
        <f>+INDEX('LISTA DE PRECIOS EKM '!B:K,MATCH(C1338,'LISTA DE PRECIOS EKM '!A:A,0),7)</f>
        <v>1139900</v>
      </c>
      <c r="F1338" s="22">
        <f>+INDEX('LISTA DE PRECIOS EKM '!B:K,MATCH(C1338,'LISTA DE PRECIOS EKM '!A:A,0),9)</f>
        <v>1199900</v>
      </c>
      <c r="G1338" s="22" t="str">
        <f>+IF(ISNUMBER(MATCH(C1338,Precios!C:C,0)),"Sí está", "No está")</f>
        <v>No está</v>
      </c>
    </row>
    <row r="1339" spans="1:7" hidden="1">
      <c r="A1339" s="20">
        <v>544802</v>
      </c>
      <c r="B1339" s="22" t="s">
        <v>6635</v>
      </c>
      <c r="C1339" s="22" t="s">
        <v>6636</v>
      </c>
      <c r="D1339" s="63">
        <f>+INDEX('LISTA DE PRECIOS EKM '!A:K,MATCH(C1339,'LISTA DE PRECIOS EKM '!A:A,0),MATCH($D$1,'LISTA DE PRECIOS EKM '!$1:$1,0))</f>
        <v>2099900</v>
      </c>
      <c r="E1339" s="22">
        <f>+INDEX('LISTA DE PRECIOS EKM '!B:K,MATCH(C1339,'LISTA DE PRECIOS EKM '!A:A,0),7)</f>
        <v>2179900</v>
      </c>
      <c r="F1339" s="22">
        <f>+INDEX('LISTA DE PRECIOS EKM '!B:K,MATCH(C1339,'LISTA DE PRECIOS EKM '!A:A,0),9)</f>
        <v>2299900</v>
      </c>
      <c r="G1339" s="22" t="str">
        <f>+IF(ISNUMBER(MATCH(C1339,Precios!C:C,0)),"Sí está", "No está")</f>
        <v>No está</v>
      </c>
    </row>
    <row r="1340" spans="1:7" hidden="1">
      <c r="A1340" s="20">
        <v>544809</v>
      </c>
      <c r="B1340" s="22" t="s">
        <v>6635</v>
      </c>
      <c r="C1340" s="22" t="s">
        <v>6636</v>
      </c>
      <c r="D1340" s="63">
        <f>+INDEX('LISTA DE PRECIOS EKM '!A:K,MATCH(C1340,'LISTA DE PRECIOS EKM '!A:A,0),MATCH($D$1,'LISTA DE PRECIOS EKM '!$1:$1,0))</f>
        <v>2099900</v>
      </c>
      <c r="E1340" s="22">
        <f>+INDEX('LISTA DE PRECIOS EKM '!B:K,MATCH(C1340,'LISTA DE PRECIOS EKM '!A:A,0),7)</f>
        <v>2179900</v>
      </c>
      <c r="F1340" s="22">
        <f>+INDEX('LISTA DE PRECIOS EKM '!B:K,MATCH(C1340,'LISTA DE PRECIOS EKM '!A:A,0),9)</f>
        <v>2299900</v>
      </c>
      <c r="G1340" s="22" t="str">
        <f>+IF(ISNUMBER(MATCH(C1340,Precios!C:C,0)),"Sí está", "No está")</f>
        <v>No está</v>
      </c>
    </row>
    <row r="1341" spans="1:7" hidden="1">
      <c r="A1341" s="20">
        <v>544816</v>
      </c>
      <c r="B1341" s="22" t="s">
        <v>6637</v>
      </c>
      <c r="C1341" s="22" t="s">
        <v>6638</v>
      </c>
      <c r="D1341" s="63">
        <f>+INDEX('LISTA DE PRECIOS EKM '!A:K,MATCH(C1341,'LISTA DE PRECIOS EKM '!A:A,0),MATCH($D$1,'LISTA DE PRECIOS EKM '!$1:$1,0))</f>
        <v>2099900</v>
      </c>
      <c r="E1341" s="22">
        <f>+INDEX('LISTA DE PRECIOS EKM '!B:K,MATCH(C1341,'LISTA DE PRECIOS EKM '!A:A,0),7)</f>
        <v>2179900</v>
      </c>
      <c r="F1341" s="22">
        <f>+INDEX('LISTA DE PRECIOS EKM '!B:K,MATCH(C1341,'LISTA DE PRECIOS EKM '!A:A,0),9)</f>
        <v>2299900</v>
      </c>
      <c r="G1341" s="22" t="str">
        <f>+IF(ISNUMBER(MATCH(C1341,Precios!C:C,0)),"Sí está", "No está")</f>
        <v>No está</v>
      </c>
    </row>
    <row r="1342" spans="1:7" hidden="1">
      <c r="A1342" s="20">
        <v>544856</v>
      </c>
      <c r="B1342" s="22" t="s">
        <v>6637</v>
      </c>
      <c r="C1342" s="22" t="s">
        <v>6638</v>
      </c>
      <c r="D1342" s="63">
        <f>+INDEX('LISTA DE PRECIOS EKM '!A:K,MATCH(C1342,'LISTA DE PRECIOS EKM '!A:A,0),MATCH($D$1,'LISTA DE PRECIOS EKM '!$1:$1,0))</f>
        <v>2099900</v>
      </c>
      <c r="E1342" s="22">
        <f>+INDEX('LISTA DE PRECIOS EKM '!B:K,MATCH(C1342,'LISTA DE PRECIOS EKM '!A:A,0),7)</f>
        <v>2179900</v>
      </c>
      <c r="F1342" s="22">
        <f>+INDEX('LISTA DE PRECIOS EKM '!B:K,MATCH(C1342,'LISTA DE PRECIOS EKM '!A:A,0),9)</f>
        <v>2299900</v>
      </c>
      <c r="G1342" s="22" t="str">
        <f>+IF(ISNUMBER(MATCH(C1342,Precios!C:C,0)),"Sí está", "No está")</f>
        <v>No está</v>
      </c>
    </row>
    <row r="1343" spans="1:7" hidden="1">
      <c r="A1343" s="20">
        <v>544863</v>
      </c>
      <c r="B1343" s="22" t="s">
        <v>6639</v>
      </c>
      <c r="C1343" s="22" t="s">
        <v>6640</v>
      </c>
      <c r="D1343" s="63">
        <f>+INDEX('LISTA DE PRECIOS EKM '!A:K,MATCH(C1343,'LISTA DE PRECIOS EKM '!A:A,0),MATCH($D$1,'LISTA DE PRECIOS EKM '!$1:$1,0))</f>
        <v>1559900</v>
      </c>
      <c r="E1343" s="22">
        <f>+INDEX('LISTA DE PRECIOS EKM '!B:K,MATCH(C1343,'LISTA DE PRECIOS EKM '!A:A,0),7)</f>
        <v>1619900</v>
      </c>
      <c r="F1343" s="22">
        <f>+INDEX('LISTA DE PRECIOS EKM '!B:K,MATCH(C1343,'LISTA DE PRECIOS EKM '!A:A,0),9)</f>
        <v>1709900</v>
      </c>
      <c r="G1343" s="22" t="str">
        <f>+IF(ISNUMBER(MATCH(C1343,Precios!C:C,0)),"Sí está", "No está")</f>
        <v>No está</v>
      </c>
    </row>
    <row r="1344" spans="1:7" hidden="1">
      <c r="A1344" s="20">
        <v>544879</v>
      </c>
      <c r="B1344" s="22" t="s">
        <v>6641</v>
      </c>
      <c r="C1344" s="22" t="s">
        <v>6642</v>
      </c>
      <c r="D1344" s="63">
        <f>+INDEX('LISTA DE PRECIOS EKM '!A:K,MATCH(C1344,'LISTA DE PRECIOS EKM '!A:A,0),MATCH($D$1,'LISTA DE PRECIOS EKM '!$1:$1,0))</f>
        <v>1889900</v>
      </c>
      <c r="E1344" s="22">
        <f>+INDEX('LISTA DE PRECIOS EKM '!B:K,MATCH(C1344,'LISTA DE PRECIOS EKM '!A:A,0),7)</f>
        <v>1959900</v>
      </c>
      <c r="F1344" s="22">
        <f>+INDEX('LISTA DE PRECIOS EKM '!B:K,MATCH(C1344,'LISTA DE PRECIOS EKM '!A:A,0),9)</f>
        <v>2069900</v>
      </c>
      <c r="G1344" s="22" t="str">
        <f>+IF(ISNUMBER(MATCH(C1344,Precios!C:C,0)),"Sí está", "No está")</f>
        <v>No está</v>
      </c>
    </row>
    <row r="1345" spans="1:7" hidden="1">
      <c r="A1345" s="20">
        <v>544880</v>
      </c>
      <c r="B1345" s="22" t="s">
        <v>6641</v>
      </c>
      <c r="C1345" s="22" t="s">
        <v>6642</v>
      </c>
      <c r="D1345" s="63">
        <f>+INDEX('LISTA DE PRECIOS EKM '!A:K,MATCH(C1345,'LISTA DE PRECIOS EKM '!A:A,0),MATCH($D$1,'LISTA DE PRECIOS EKM '!$1:$1,0))</f>
        <v>1889900</v>
      </c>
      <c r="E1345" s="22">
        <f>+INDEX('LISTA DE PRECIOS EKM '!B:K,MATCH(C1345,'LISTA DE PRECIOS EKM '!A:A,0),7)</f>
        <v>1959900</v>
      </c>
      <c r="F1345" s="22">
        <f>+INDEX('LISTA DE PRECIOS EKM '!B:K,MATCH(C1345,'LISTA DE PRECIOS EKM '!A:A,0),9)</f>
        <v>2069900</v>
      </c>
      <c r="G1345" s="22" t="str">
        <f>+IF(ISNUMBER(MATCH(C1345,Precios!C:C,0)),"Sí está", "No está")</f>
        <v>No está</v>
      </c>
    </row>
    <row r="1346" spans="1:7" hidden="1">
      <c r="A1346" s="20">
        <v>544882</v>
      </c>
      <c r="B1346" s="22" t="s">
        <v>6643</v>
      </c>
      <c r="C1346" s="22" t="s">
        <v>6644</v>
      </c>
      <c r="D1346" s="63">
        <f>+INDEX('LISTA DE PRECIOS EKM '!A:K,MATCH(C1346,'LISTA DE PRECIOS EKM '!A:A,0),MATCH($D$1,'LISTA DE PRECIOS EKM '!$1:$1,0))</f>
        <v>3219900</v>
      </c>
      <c r="E1346" s="22">
        <f>+INDEX('LISTA DE PRECIOS EKM '!B:K,MATCH(C1346,'LISTA DE PRECIOS EKM '!A:A,0),7)</f>
        <v>3349900</v>
      </c>
      <c r="F1346" s="22">
        <f>+INDEX('LISTA DE PRECIOS EKM '!B:K,MATCH(C1346,'LISTA DE PRECIOS EKM '!A:A,0),9)</f>
        <v>3539900</v>
      </c>
      <c r="G1346" s="22" t="str">
        <f>+IF(ISNUMBER(MATCH(C1346,Precios!C:C,0)),"Sí está", "No está")</f>
        <v>No está</v>
      </c>
    </row>
    <row r="1347" spans="1:7" hidden="1">
      <c r="A1347" s="20">
        <v>544884</v>
      </c>
      <c r="B1347" s="22" t="s">
        <v>6643</v>
      </c>
      <c r="C1347" s="22" t="s">
        <v>6644</v>
      </c>
      <c r="D1347" s="63">
        <f>+INDEX('LISTA DE PRECIOS EKM '!A:K,MATCH(C1347,'LISTA DE PRECIOS EKM '!A:A,0),MATCH($D$1,'LISTA DE PRECIOS EKM '!$1:$1,0))</f>
        <v>3219900</v>
      </c>
      <c r="E1347" s="22">
        <f>+INDEX('LISTA DE PRECIOS EKM '!B:K,MATCH(C1347,'LISTA DE PRECIOS EKM '!A:A,0),7)</f>
        <v>3349900</v>
      </c>
      <c r="F1347" s="22">
        <f>+INDEX('LISTA DE PRECIOS EKM '!B:K,MATCH(C1347,'LISTA DE PRECIOS EKM '!A:A,0),9)</f>
        <v>3539900</v>
      </c>
      <c r="G1347" s="22" t="str">
        <f>+IF(ISNUMBER(MATCH(C1347,Precios!C:C,0)),"Sí está", "No está")</f>
        <v>No está</v>
      </c>
    </row>
    <row r="1348" spans="1:7" hidden="1">
      <c r="A1348" s="20">
        <v>544908</v>
      </c>
      <c r="B1348" s="22" t="s">
        <v>6645</v>
      </c>
      <c r="C1348" s="22" t="s">
        <v>6646</v>
      </c>
      <c r="D1348" s="63">
        <f>+INDEX('LISTA DE PRECIOS EKM '!A:K,MATCH(C1348,'LISTA DE PRECIOS EKM '!A:A,0),MATCH($D$1,'LISTA DE PRECIOS EKM '!$1:$1,0))</f>
        <v>3499900</v>
      </c>
      <c r="E1348" s="22">
        <f>+INDEX('LISTA DE PRECIOS EKM '!B:K,MATCH(C1348,'LISTA DE PRECIOS EKM '!A:A,0),7)</f>
        <v>3639900</v>
      </c>
      <c r="F1348" s="22">
        <f>+INDEX('LISTA DE PRECIOS EKM '!B:K,MATCH(C1348,'LISTA DE PRECIOS EKM '!A:A,0),9)</f>
        <v>3839900</v>
      </c>
      <c r="G1348" s="22" t="str">
        <f>+IF(ISNUMBER(MATCH(C1348,Precios!C:C,0)),"Sí está", "No está")</f>
        <v>No está</v>
      </c>
    </row>
    <row r="1349" spans="1:7" hidden="1">
      <c r="A1349" s="20">
        <v>544910</v>
      </c>
      <c r="B1349" s="22" t="s">
        <v>6645</v>
      </c>
      <c r="C1349" s="22" t="s">
        <v>6646</v>
      </c>
      <c r="D1349" s="63">
        <f>+INDEX('LISTA DE PRECIOS EKM '!A:K,MATCH(C1349,'LISTA DE PRECIOS EKM '!A:A,0),MATCH($D$1,'LISTA DE PRECIOS EKM '!$1:$1,0))</f>
        <v>3499900</v>
      </c>
      <c r="E1349" s="22">
        <f>+INDEX('LISTA DE PRECIOS EKM '!B:K,MATCH(C1349,'LISTA DE PRECIOS EKM '!A:A,0),7)</f>
        <v>3639900</v>
      </c>
      <c r="F1349" s="22">
        <f>+INDEX('LISTA DE PRECIOS EKM '!B:K,MATCH(C1349,'LISTA DE PRECIOS EKM '!A:A,0),9)</f>
        <v>3839900</v>
      </c>
      <c r="G1349" s="22" t="str">
        <f>+IF(ISNUMBER(MATCH(C1349,Precios!C:C,0)),"Sí está", "No está")</f>
        <v>No está</v>
      </c>
    </row>
    <row r="1350" spans="1:7" hidden="1">
      <c r="A1350" s="20">
        <v>544911</v>
      </c>
      <c r="B1350" s="22" t="s">
        <v>6647</v>
      </c>
      <c r="C1350" s="22" t="s">
        <v>6648</v>
      </c>
      <c r="D1350" s="63">
        <f>+INDEX('LISTA DE PRECIOS EKM '!A:K,MATCH(C1350,'LISTA DE PRECIOS EKM '!A:A,0),MATCH($D$1,'LISTA DE PRECIOS EKM '!$1:$1,0))</f>
        <v>3499900</v>
      </c>
      <c r="E1350" s="22">
        <f>+INDEX('LISTA DE PRECIOS EKM '!B:K,MATCH(C1350,'LISTA DE PRECIOS EKM '!A:A,0),7)</f>
        <v>3639900</v>
      </c>
      <c r="F1350" s="22">
        <f>+INDEX('LISTA DE PRECIOS EKM '!B:K,MATCH(C1350,'LISTA DE PRECIOS EKM '!A:A,0),9)</f>
        <v>3839900</v>
      </c>
      <c r="G1350" s="22" t="str">
        <f>+IF(ISNUMBER(MATCH(C1350,Precios!C:C,0)),"Sí está", "No está")</f>
        <v>No está</v>
      </c>
    </row>
    <row r="1351" spans="1:7" hidden="1">
      <c r="A1351" s="20">
        <v>544912</v>
      </c>
      <c r="B1351" s="22" t="s">
        <v>6647</v>
      </c>
      <c r="C1351" s="22" t="s">
        <v>6648</v>
      </c>
      <c r="D1351" s="63">
        <f>+INDEX('LISTA DE PRECIOS EKM '!A:K,MATCH(C1351,'LISTA DE PRECIOS EKM '!A:A,0),MATCH($D$1,'LISTA DE PRECIOS EKM '!$1:$1,0))</f>
        <v>3499900</v>
      </c>
      <c r="E1351" s="22">
        <f>+INDEX('LISTA DE PRECIOS EKM '!B:K,MATCH(C1351,'LISTA DE PRECIOS EKM '!A:A,0),7)</f>
        <v>3639900</v>
      </c>
      <c r="F1351" s="22">
        <f>+INDEX('LISTA DE PRECIOS EKM '!B:K,MATCH(C1351,'LISTA DE PRECIOS EKM '!A:A,0),9)</f>
        <v>3839900</v>
      </c>
      <c r="G1351" s="22" t="str">
        <f>+IF(ISNUMBER(MATCH(C1351,Precios!C:C,0)),"Sí está", "No está")</f>
        <v>No está</v>
      </c>
    </row>
    <row r="1352" spans="1:7" hidden="1">
      <c r="A1352" s="20">
        <v>544914</v>
      </c>
      <c r="B1352" s="22" t="s">
        <v>6649</v>
      </c>
      <c r="C1352" s="22" t="s">
        <v>6650</v>
      </c>
      <c r="D1352" s="63">
        <f>+INDEX('LISTA DE PRECIOS EKM '!A:K,MATCH(C1352,'LISTA DE PRECIOS EKM '!A:A,0),MATCH($D$1,'LISTA DE PRECIOS EKM '!$1:$1,0))</f>
        <v>3299900</v>
      </c>
      <c r="E1352" s="22">
        <f>+INDEX('LISTA DE PRECIOS EKM '!B:K,MATCH(C1352,'LISTA DE PRECIOS EKM '!A:A,0),7)</f>
        <v>3429900</v>
      </c>
      <c r="F1352" s="22">
        <f>+INDEX('LISTA DE PRECIOS EKM '!B:K,MATCH(C1352,'LISTA DE PRECIOS EKM '!A:A,0),9)</f>
        <v>3619900</v>
      </c>
      <c r="G1352" s="22" t="str">
        <f>+IF(ISNUMBER(MATCH(C1352,Precios!C:C,0)),"Sí está", "No está")</f>
        <v>No está</v>
      </c>
    </row>
    <row r="1353" spans="1:7" hidden="1">
      <c r="A1353" s="20">
        <v>544916</v>
      </c>
      <c r="B1353" s="22" t="s">
        <v>6649</v>
      </c>
      <c r="C1353" s="22" t="s">
        <v>6650</v>
      </c>
      <c r="D1353" s="63">
        <f>+INDEX('LISTA DE PRECIOS EKM '!A:K,MATCH(C1353,'LISTA DE PRECIOS EKM '!A:A,0),MATCH($D$1,'LISTA DE PRECIOS EKM '!$1:$1,0))</f>
        <v>3299900</v>
      </c>
      <c r="E1353" s="22">
        <f>+INDEX('LISTA DE PRECIOS EKM '!B:K,MATCH(C1353,'LISTA DE PRECIOS EKM '!A:A,0),7)</f>
        <v>3429900</v>
      </c>
      <c r="F1353" s="22">
        <f>+INDEX('LISTA DE PRECIOS EKM '!B:K,MATCH(C1353,'LISTA DE PRECIOS EKM '!A:A,0),9)</f>
        <v>3619900</v>
      </c>
      <c r="G1353" s="22" t="str">
        <f>+IF(ISNUMBER(MATCH(C1353,Precios!C:C,0)),"Sí está", "No está")</f>
        <v>No está</v>
      </c>
    </row>
    <row r="1354" spans="1:7" hidden="1">
      <c r="A1354" s="20">
        <v>544917</v>
      </c>
      <c r="B1354" s="22" t="s">
        <v>6651</v>
      </c>
      <c r="C1354" s="22" t="s">
        <v>6652</v>
      </c>
      <c r="D1354" s="63">
        <f>+INDEX('LISTA DE PRECIOS EKM '!A:K,MATCH(C1354,'LISTA DE PRECIOS EKM '!A:A,0),MATCH($D$1,'LISTA DE PRECIOS EKM '!$1:$1,0))</f>
        <v>3499900</v>
      </c>
      <c r="E1354" s="22">
        <f>+INDEX('LISTA DE PRECIOS EKM '!B:K,MATCH(C1354,'LISTA DE PRECIOS EKM '!A:A,0),7)</f>
        <v>3639900</v>
      </c>
      <c r="F1354" s="22">
        <f>+INDEX('LISTA DE PRECIOS EKM '!B:K,MATCH(C1354,'LISTA DE PRECIOS EKM '!A:A,0),9)</f>
        <v>3839900</v>
      </c>
      <c r="G1354" s="22" t="str">
        <f>+IF(ISNUMBER(MATCH(C1354,Precios!C:C,0)),"Sí está", "No está")</f>
        <v>No está</v>
      </c>
    </row>
    <row r="1355" spans="1:7" hidden="1">
      <c r="A1355" s="20">
        <v>544919</v>
      </c>
      <c r="B1355" s="22" t="s">
        <v>6651</v>
      </c>
      <c r="C1355" s="22" t="s">
        <v>6652</v>
      </c>
      <c r="D1355" s="63">
        <f>+INDEX('LISTA DE PRECIOS EKM '!A:K,MATCH(C1355,'LISTA DE PRECIOS EKM '!A:A,0),MATCH($D$1,'LISTA DE PRECIOS EKM '!$1:$1,0))</f>
        <v>3499900</v>
      </c>
      <c r="E1355" s="22">
        <f>+INDEX('LISTA DE PRECIOS EKM '!B:K,MATCH(C1355,'LISTA DE PRECIOS EKM '!A:A,0),7)</f>
        <v>3639900</v>
      </c>
      <c r="F1355" s="22">
        <f>+INDEX('LISTA DE PRECIOS EKM '!B:K,MATCH(C1355,'LISTA DE PRECIOS EKM '!A:A,0),9)</f>
        <v>3839900</v>
      </c>
      <c r="G1355" s="22" t="str">
        <f>+IF(ISNUMBER(MATCH(C1355,Precios!C:C,0)),"Sí está", "No está")</f>
        <v>No está</v>
      </c>
    </row>
    <row r="1356" spans="1:7" hidden="1">
      <c r="A1356" s="20">
        <v>544920</v>
      </c>
      <c r="B1356" s="22" t="s">
        <v>6653</v>
      </c>
      <c r="C1356" s="22" t="s">
        <v>6654</v>
      </c>
      <c r="D1356" s="63">
        <f>+INDEX('LISTA DE PRECIOS EKM '!A:K,MATCH(C1356,'LISTA DE PRECIOS EKM '!A:A,0),MATCH($D$1,'LISTA DE PRECIOS EKM '!$1:$1,0))</f>
        <v>2999900</v>
      </c>
      <c r="E1356" s="22">
        <f>+INDEX('LISTA DE PRECIOS EKM '!B:K,MATCH(C1356,'LISTA DE PRECIOS EKM '!A:A,0),7)</f>
        <v>3119900</v>
      </c>
      <c r="F1356" s="22">
        <f>+INDEX('LISTA DE PRECIOS EKM '!B:K,MATCH(C1356,'LISTA DE PRECIOS EKM '!A:A,0),9)</f>
        <v>3289900</v>
      </c>
      <c r="G1356" s="22" t="str">
        <f>+IF(ISNUMBER(MATCH(C1356,Precios!C:C,0)),"Sí está", "No está")</f>
        <v>No está</v>
      </c>
    </row>
    <row r="1357" spans="1:7" hidden="1">
      <c r="A1357" s="20">
        <v>544921</v>
      </c>
      <c r="B1357" s="22" t="s">
        <v>6653</v>
      </c>
      <c r="C1357" s="22" t="s">
        <v>6654</v>
      </c>
      <c r="D1357" s="63">
        <f>+INDEX('LISTA DE PRECIOS EKM '!A:K,MATCH(C1357,'LISTA DE PRECIOS EKM '!A:A,0),MATCH($D$1,'LISTA DE PRECIOS EKM '!$1:$1,0))</f>
        <v>2999900</v>
      </c>
      <c r="E1357" s="22">
        <f>+INDEX('LISTA DE PRECIOS EKM '!B:K,MATCH(C1357,'LISTA DE PRECIOS EKM '!A:A,0),7)</f>
        <v>3119900</v>
      </c>
      <c r="F1357" s="22">
        <f>+INDEX('LISTA DE PRECIOS EKM '!B:K,MATCH(C1357,'LISTA DE PRECIOS EKM '!A:A,0),9)</f>
        <v>3289900</v>
      </c>
      <c r="G1357" s="22" t="str">
        <f>+IF(ISNUMBER(MATCH(C1357,Precios!C:C,0)),"Sí está", "No está")</f>
        <v>No está</v>
      </c>
    </row>
    <row r="1358" spans="1:7" hidden="1">
      <c r="A1358" s="20">
        <v>544929</v>
      </c>
      <c r="B1358" s="22" t="s">
        <v>6655</v>
      </c>
      <c r="C1358" s="22" t="s">
        <v>6656</v>
      </c>
      <c r="D1358" s="63">
        <f>+INDEX('LISTA DE PRECIOS EKM '!A:K,MATCH(C1358,'LISTA DE PRECIOS EKM '!A:A,0),MATCH($D$1,'LISTA DE PRECIOS EKM '!$1:$1,0))</f>
        <v>2999900</v>
      </c>
      <c r="E1358" s="22">
        <f>+INDEX('LISTA DE PRECIOS EKM '!B:K,MATCH(C1358,'LISTA DE PRECIOS EKM '!A:A,0),7)</f>
        <v>3119900</v>
      </c>
      <c r="F1358" s="22">
        <f>+INDEX('LISTA DE PRECIOS EKM '!B:K,MATCH(C1358,'LISTA DE PRECIOS EKM '!A:A,0),9)</f>
        <v>3289900</v>
      </c>
      <c r="G1358" s="22" t="str">
        <f>+IF(ISNUMBER(MATCH(C1358,Precios!C:C,0)),"Sí está", "No está")</f>
        <v>No está</v>
      </c>
    </row>
    <row r="1359" spans="1:7" hidden="1">
      <c r="A1359" s="20">
        <v>544930</v>
      </c>
      <c r="B1359" s="22" t="s">
        <v>6655</v>
      </c>
      <c r="C1359" s="22" t="s">
        <v>6656</v>
      </c>
      <c r="D1359" s="63">
        <f>+INDEX('LISTA DE PRECIOS EKM '!A:K,MATCH(C1359,'LISTA DE PRECIOS EKM '!A:A,0),MATCH($D$1,'LISTA DE PRECIOS EKM '!$1:$1,0))</f>
        <v>2999900</v>
      </c>
      <c r="E1359" s="22">
        <f>+INDEX('LISTA DE PRECIOS EKM '!B:K,MATCH(C1359,'LISTA DE PRECIOS EKM '!A:A,0),7)</f>
        <v>3119900</v>
      </c>
      <c r="F1359" s="22">
        <f>+INDEX('LISTA DE PRECIOS EKM '!B:K,MATCH(C1359,'LISTA DE PRECIOS EKM '!A:A,0),9)</f>
        <v>3289900</v>
      </c>
      <c r="G1359" s="22" t="str">
        <f>+IF(ISNUMBER(MATCH(C1359,Precios!C:C,0)),"Sí está", "No está")</f>
        <v>No está</v>
      </c>
    </row>
    <row r="1360" spans="1:7" hidden="1">
      <c r="A1360" s="20">
        <v>544931</v>
      </c>
      <c r="B1360" s="22" t="s">
        <v>6657</v>
      </c>
      <c r="C1360" s="22" t="s">
        <v>6658</v>
      </c>
      <c r="D1360" s="63">
        <f>+INDEX('LISTA DE PRECIOS EKM '!A:K,MATCH(C1360,'LISTA DE PRECIOS EKM '!A:A,0),MATCH($D$1,'LISTA DE PRECIOS EKM '!$1:$1,0))</f>
        <v>2799900</v>
      </c>
      <c r="E1360" s="22">
        <f>+INDEX('LISTA DE PRECIOS EKM '!B:K,MATCH(C1360,'LISTA DE PRECIOS EKM '!A:A,0),7)</f>
        <v>2909900</v>
      </c>
      <c r="F1360" s="22">
        <f>+INDEX('LISTA DE PRECIOS EKM '!B:K,MATCH(C1360,'LISTA DE PRECIOS EKM '!A:A,0),9)</f>
        <v>3069900</v>
      </c>
      <c r="G1360" s="22" t="str">
        <f>+IF(ISNUMBER(MATCH(C1360,Precios!C:C,0)),"Sí está", "No está")</f>
        <v>No está</v>
      </c>
    </row>
    <row r="1361" spans="1:7" hidden="1">
      <c r="A1361" s="20">
        <v>544933</v>
      </c>
      <c r="B1361" s="22" t="s">
        <v>6657</v>
      </c>
      <c r="C1361" s="22" t="s">
        <v>6658</v>
      </c>
      <c r="D1361" s="63">
        <f>+INDEX('LISTA DE PRECIOS EKM '!A:K,MATCH(C1361,'LISTA DE PRECIOS EKM '!A:A,0),MATCH($D$1,'LISTA DE PRECIOS EKM '!$1:$1,0))</f>
        <v>2799900</v>
      </c>
      <c r="E1361" s="22">
        <f>+INDEX('LISTA DE PRECIOS EKM '!B:K,MATCH(C1361,'LISTA DE PRECIOS EKM '!A:A,0),7)</f>
        <v>2909900</v>
      </c>
      <c r="F1361" s="22">
        <f>+INDEX('LISTA DE PRECIOS EKM '!B:K,MATCH(C1361,'LISTA DE PRECIOS EKM '!A:A,0),9)</f>
        <v>3069900</v>
      </c>
      <c r="G1361" s="22" t="str">
        <f>+IF(ISNUMBER(MATCH(C1361,Precios!C:C,0)),"Sí está", "No está")</f>
        <v>No está</v>
      </c>
    </row>
    <row r="1362" spans="1:7" hidden="1">
      <c r="A1362" s="20">
        <v>544935</v>
      </c>
      <c r="B1362" s="22" t="s">
        <v>6659</v>
      </c>
      <c r="C1362" s="22" t="s">
        <v>6660</v>
      </c>
      <c r="D1362" s="63">
        <f>+INDEX('LISTA DE PRECIOS EKM '!A:K,MATCH(C1362,'LISTA DE PRECIOS EKM '!A:A,0),MATCH($D$1,'LISTA DE PRECIOS EKM '!$1:$1,0))</f>
        <v>2799900</v>
      </c>
      <c r="E1362" s="22">
        <f>+INDEX('LISTA DE PRECIOS EKM '!B:K,MATCH(C1362,'LISTA DE PRECIOS EKM '!A:A,0),7)</f>
        <v>2909900</v>
      </c>
      <c r="F1362" s="22">
        <f>+INDEX('LISTA DE PRECIOS EKM '!B:K,MATCH(C1362,'LISTA DE PRECIOS EKM '!A:A,0),9)</f>
        <v>3069900</v>
      </c>
      <c r="G1362" s="22" t="str">
        <f>+IF(ISNUMBER(MATCH(C1362,Precios!C:C,0)),"Sí está", "No está")</f>
        <v>No está</v>
      </c>
    </row>
    <row r="1363" spans="1:7" hidden="1">
      <c r="A1363" s="20">
        <v>544936</v>
      </c>
      <c r="B1363" s="22" t="s">
        <v>6659</v>
      </c>
      <c r="C1363" s="22" t="s">
        <v>6660</v>
      </c>
      <c r="D1363" s="63">
        <f>+INDEX('LISTA DE PRECIOS EKM '!A:K,MATCH(C1363,'LISTA DE PRECIOS EKM '!A:A,0),MATCH($D$1,'LISTA DE PRECIOS EKM '!$1:$1,0))</f>
        <v>2799900</v>
      </c>
      <c r="E1363" s="22">
        <f>+INDEX('LISTA DE PRECIOS EKM '!B:K,MATCH(C1363,'LISTA DE PRECIOS EKM '!A:A,0),7)</f>
        <v>2909900</v>
      </c>
      <c r="F1363" s="22">
        <f>+INDEX('LISTA DE PRECIOS EKM '!B:K,MATCH(C1363,'LISTA DE PRECIOS EKM '!A:A,0),9)</f>
        <v>3069900</v>
      </c>
      <c r="G1363" s="22" t="str">
        <f>+IF(ISNUMBER(MATCH(C1363,Precios!C:C,0)),"Sí está", "No está")</f>
        <v>No está</v>
      </c>
    </row>
    <row r="1364" spans="1:7" hidden="1">
      <c r="A1364" s="20">
        <v>544937</v>
      </c>
      <c r="B1364" s="22" t="s">
        <v>6661</v>
      </c>
      <c r="C1364" s="22" t="s">
        <v>6662</v>
      </c>
      <c r="D1364" s="63">
        <f>+INDEX('LISTA DE PRECIOS EKM '!A:K,MATCH(C1364,'LISTA DE PRECIOS EKM '!A:A,0),MATCH($D$1,'LISTA DE PRECIOS EKM '!$1:$1,0))</f>
        <v>2799900</v>
      </c>
      <c r="E1364" s="22">
        <f>+INDEX('LISTA DE PRECIOS EKM '!B:K,MATCH(C1364,'LISTA DE PRECIOS EKM '!A:A,0),7)</f>
        <v>2909900</v>
      </c>
      <c r="F1364" s="22">
        <f>+INDEX('LISTA DE PRECIOS EKM '!B:K,MATCH(C1364,'LISTA DE PRECIOS EKM '!A:A,0),9)</f>
        <v>3069900</v>
      </c>
      <c r="G1364" s="22" t="str">
        <f>+IF(ISNUMBER(MATCH(C1364,Precios!C:C,0)),"Sí está", "No está")</f>
        <v>No está</v>
      </c>
    </row>
    <row r="1365" spans="1:7" hidden="1">
      <c r="A1365" s="20">
        <v>544938</v>
      </c>
      <c r="B1365" s="22" t="s">
        <v>6661</v>
      </c>
      <c r="C1365" s="22" t="s">
        <v>6662</v>
      </c>
      <c r="D1365" s="63">
        <f>+INDEX('LISTA DE PRECIOS EKM '!A:K,MATCH(C1365,'LISTA DE PRECIOS EKM '!A:A,0),MATCH($D$1,'LISTA DE PRECIOS EKM '!$1:$1,0))</f>
        <v>2799900</v>
      </c>
      <c r="E1365" s="22">
        <f>+INDEX('LISTA DE PRECIOS EKM '!B:K,MATCH(C1365,'LISTA DE PRECIOS EKM '!A:A,0),7)</f>
        <v>2909900</v>
      </c>
      <c r="F1365" s="22">
        <f>+INDEX('LISTA DE PRECIOS EKM '!B:K,MATCH(C1365,'LISTA DE PRECIOS EKM '!A:A,0),9)</f>
        <v>3069900</v>
      </c>
      <c r="G1365" s="22" t="str">
        <f>+IF(ISNUMBER(MATCH(C1365,Precios!C:C,0)),"Sí está", "No está")</f>
        <v>No está</v>
      </c>
    </row>
    <row r="1366" spans="1:7" hidden="1">
      <c r="A1366" s="20">
        <v>544943</v>
      </c>
      <c r="B1366" s="22" t="s">
        <v>6663</v>
      </c>
      <c r="C1366" s="22" t="s">
        <v>6664</v>
      </c>
      <c r="D1366" s="63">
        <f>+INDEX('LISTA DE PRECIOS EKM '!A:K,MATCH(C1366,'LISTA DE PRECIOS EKM '!A:A,0),MATCH($D$1,'LISTA DE PRECIOS EKM '!$1:$1,0))</f>
        <v>2799900</v>
      </c>
      <c r="E1366" s="22">
        <f>+INDEX('LISTA DE PRECIOS EKM '!B:K,MATCH(C1366,'LISTA DE PRECIOS EKM '!A:A,0),7)</f>
        <v>2909900</v>
      </c>
      <c r="F1366" s="22">
        <f>+INDEX('LISTA DE PRECIOS EKM '!B:K,MATCH(C1366,'LISTA DE PRECIOS EKM '!A:A,0),9)</f>
        <v>3069900</v>
      </c>
      <c r="G1366" s="22" t="str">
        <f>+IF(ISNUMBER(MATCH(C1366,Precios!C:C,0)),"Sí está", "No está")</f>
        <v>No está</v>
      </c>
    </row>
    <row r="1367" spans="1:7" hidden="1">
      <c r="A1367" s="20">
        <v>549341</v>
      </c>
      <c r="B1367" s="22" t="s">
        <v>6663</v>
      </c>
      <c r="C1367" s="22" t="s">
        <v>6664</v>
      </c>
      <c r="D1367" s="63">
        <f>+INDEX('LISTA DE PRECIOS EKM '!A:K,MATCH(C1367,'LISTA DE PRECIOS EKM '!A:A,0),MATCH($D$1,'LISTA DE PRECIOS EKM '!$1:$1,0))</f>
        <v>2799900</v>
      </c>
      <c r="E1367" s="22">
        <f>+INDEX('LISTA DE PRECIOS EKM '!B:K,MATCH(C1367,'LISTA DE PRECIOS EKM '!A:A,0),7)</f>
        <v>2909900</v>
      </c>
      <c r="F1367" s="22">
        <f>+INDEX('LISTA DE PRECIOS EKM '!B:K,MATCH(C1367,'LISTA DE PRECIOS EKM '!A:A,0),9)</f>
        <v>3069900</v>
      </c>
      <c r="G1367" s="22" t="str">
        <f>+IF(ISNUMBER(MATCH(C1367,Precios!C:C,0)),"Sí está", "No está")</f>
        <v>No está</v>
      </c>
    </row>
    <row r="1368" spans="1:7" hidden="1">
      <c r="A1368" s="20">
        <v>551917</v>
      </c>
      <c r="B1368" s="22" t="s">
        <v>6665</v>
      </c>
      <c r="C1368" s="22" t="s">
        <v>6666</v>
      </c>
      <c r="D1368" s="63">
        <f>+INDEX('LISTA DE PRECIOS EKM '!A:K,MATCH(C1368,'LISTA DE PRECIOS EKM '!A:A,0),MATCH($D$1,'LISTA DE PRECIOS EKM '!$1:$1,0))</f>
        <v>799900</v>
      </c>
      <c r="E1368" s="22">
        <f>+INDEX('LISTA DE PRECIOS EKM '!B:K,MATCH(C1368,'LISTA DE PRECIOS EKM '!A:A,0),7)</f>
        <v>829900</v>
      </c>
      <c r="F1368" s="22">
        <f>+INDEX('LISTA DE PRECIOS EKM '!B:K,MATCH(C1368,'LISTA DE PRECIOS EKM '!A:A,0),9)</f>
        <v>869900</v>
      </c>
      <c r="G1368" s="22" t="str">
        <f>+IF(ISNUMBER(MATCH(C1368,Precios!C:C,0)),"Sí está", "No está")</f>
        <v>No está</v>
      </c>
    </row>
    <row r="1369" spans="1:7" hidden="1">
      <c r="A1369" s="20">
        <v>566354</v>
      </c>
      <c r="B1369" s="22" t="s">
        <v>6665</v>
      </c>
      <c r="C1369" s="22" t="s">
        <v>6666</v>
      </c>
      <c r="D1369" s="63">
        <f>+INDEX('LISTA DE PRECIOS EKM '!A:K,MATCH(C1369,'LISTA DE PRECIOS EKM '!A:A,0),MATCH($D$1,'LISTA DE PRECIOS EKM '!$1:$1,0))</f>
        <v>799900</v>
      </c>
      <c r="E1369" s="22">
        <f>+INDEX('LISTA DE PRECIOS EKM '!B:K,MATCH(C1369,'LISTA DE PRECIOS EKM '!A:A,0),7)</f>
        <v>829900</v>
      </c>
      <c r="F1369" s="22">
        <f>+INDEX('LISTA DE PRECIOS EKM '!B:K,MATCH(C1369,'LISTA DE PRECIOS EKM '!A:A,0),9)</f>
        <v>869900</v>
      </c>
      <c r="G1369" s="22" t="str">
        <f>+IF(ISNUMBER(MATCH(C1369,Precios!C:C,0)),"Sí está", "No está")</f>
        <v>No está</v>
      </c>
    </row>
    <row r="1370" spans="1:7" hidden="1">
      <c r="A1370" s="20">
        <v>566355</v>
      </c>
      <c r="B1370" s="22" t="s">
        <v>6667</v>
      </c>
      <c r="C1370" s="22" t="s">
        <v>6668</v>
      </c>
      <c r="D1370" s="63">
        <f>+INDEX('LISTA DE PRECIOS EKM '!A:K,MATCH(C1370,'LISTA DE PRECIOS EKM '!A:A,0),MATCH($D$1,'LISTA DE PRECIOS EKM '!$1:$1,0))</f>
        <v>579900</v>
      </c>
      <c r="E1370" s="22">
        <f>+INDEX('LISTA DE PRECIOS EKM '!B:K,MATCH(C1370,'LISTA DE PRECIOS EKM '!A:A,0),7)</f>
        <v>599900</v>
      </c>
      <c r="F1370" s="22">
        <f>+INDEX('LISTA DE PRECIOS EKM '!B:K,MATCH(C1370,'LISTA DE PRECIOS EKM '!A:A,0),9)</f>
        <v>629900</v>
      </c>
      <c r="G1370" s="22" t="str">
        <f>+IF(ISNUMBER(MATCH(C1370,Precios!C:C,0)),"Sí está", "No está")</f>
        <v>No está</v>
      </c>
    </row>
    <row r="1371" spans="1:7" hidden="1">
      <c r="A1371" s="20">
        <v>566361</v>
      </c>
      <c r="B1371" s="22" t="s">
        <v>6667</v>
      </c>
      <c r="C1371" s="22" t="s">
        <v>6668</v>
      </c>
      <c r="D1371" s="63">
        <f>+INDEX('LISTA DE PRECIOS EKM '!A:K,MATCH(C1371,'LISTA DE PRECIOS EKM '!A:A,0),MATCH($D$1,'LISTA DE PRECIOS EKM '!$1:$1,0))</f>
        <v>579900</v>
      </c>
      <c r="E1371" s="22">
        <f>+INDEX('LISTA DE PRECIOS EKM '!B:K,MATCH(C1371,'LISTA DE PRECIOS EKM '!A:A,0),7)</f>
        <v>599900</v>
      </c>
      <c r="F1371" s="22">
        <f>+INDEX('LISTA DE PRECIOS EKM '!B:K,MATCH(C1371,'LISTA DE PRECIOS EKM '!A:A,0),9)</f>
        <v>629900</v>
      </c>
      <c r="G1371" s="22" t="str">
        <f>+IF(ISNUMBER(MATCH(C1371,Precios!C:C,0)),"Sí está", "No está")</f>
        <v>No está</v>
      </c>
    </row>
    <row r="1372" spans="1:7" hidden="1">
      <c r="A1372" s="20">
        <v>566363</v>
      </c>
      <c r="B1372" s="22" t="s">
        <v>6669</v>
      </c>
      <c r="C1372" s="22" t="s">
        <v>6670</v>
      </c>
      <c r="D1372" s="63">
        <f>+INDEX('LISTA DE PRECIOS EKM '!A:K,MATCH(C1372,'LISTA DE PRECIOS EKM '!A:A,0),MATCH($D$1,'LISTA DE PRECIOS EKM '!$1:$1,0))</f>
        <v>579900</v>
      </c>
      <c r="E1372" s="22">
        <f>+INDEX('LISTA DE PRECIOS EKM '!B:K,MATCH(C1372,'LISTA DE PRECIOS EKM '!A:A,0),7)</f>
        <v>599900</v>
      </c>
      <c r="F1372" s="22">
        <f>+INDEX('LISTA DE PRECIOS EKM '!B:K,MATCH(C1372,'LISTA DE PRECIOS EKM '!A:A,0),9)</f>
        <v>629900</v>
      </c>
      <c r="G1372" s="22" t="str">
        <f>+IF(ISNUMBER(MATCH(C1372,Precios!C:C,0)),"Sí está", "No está")</f>
        <v>No está</v>
      </c>
    </row>
    <row r="1373" spans="1:7" hidden="1">
      <c r="A1373" s="20">
        <v>566365</v>
      </c>
      <c r="B1373" s="22" t="s">
        <v>6669</v>
      </c>
      <c r="C1373" s="22" t="s">
        <v>6670</v>
      </c>
      <c r="D1373" s="63">
        <f>+INDEX('LISTA DE PRECIOS EKM '!A:K,MATCH(C1373,'LISTA DE PRECIOS EKM '!A:A,0),MATCH($D$1,'LISTA DE PRECIOS EKM '!$1:$1,0))</f>
        <v>579900</v>
      </c>
      <c r="E1373" s="22">
        <f>+INDEX('LISTA DE PRECIOS EKM '!B:K,MATCH(C1373,'LISTA DE PRECIOS EKM '!A:A,0),7)</f>
        <v>599900</v>
      </c>
      <c r="F1373" s="22">
        <f>+INDEX('LISTA DE PRECIOS EKM '!B:K,MATCH(C1373,'LISTA DE PRECIOS EKM '!A:A,0),9)</f>
        <v>629900</v>
      </c>
      <c r="G1373" s="22" t="str">
        <f>+IF(ISNUMBER(MATCH(C1373,Precios!C:C,0)),"Sí está", "No está")</f>
        <v>No está</v>
      </c>
    </row>
    <row r="1374" spans="1:7" hidden="1">
      <c r="A1374" s="20">
        <v>566367</v>
      </c>
      <c r="B1374" s="22" t="s">
        <v>6671</v>
      </c>
      <c r="C1374" s="22" t="s">
        <v>6672</v>
      </c>
      <c r="D1374" s="63">
        <f>+INDEX('LISTA DE PRECIOS EKM '!A:K,MATCH(C1374,'LISTA DE PRECIOS EKM '!A:A,0),MATCH($D$1,'LISTA DE PRECIOS EKM '!$1:$1,0))</f>
        <v>1219900</v>
      </c>
      <c r="E1374" s="22">
        <f>+INDEX('LISTA DE PRECIOS EKM '!B:K,MATCH(C1374,'LISTA DE PRECIOS EKM '!A:A,0),7)</f>
        <v>1269900</v>
      </c>
      <c r="F1374" s="22">
        <f>+INDEX('LISTA DE PRECIOS EKM '!B:K,MATCH(C1374,'LISTA DE PRECIOS EKM '!A:A,0),9)</f>
        <v>1339900</v>
      </c>
      <c r="G1374" s="22" t="str">
        <f>+IF(ISNUMBER(MATCH(C1374,Precios!C:C,0)),"Sí está", "No está")</f>
        <v>No está</v>
      </c>
    </row>
    <row r="1375" spans="1:7" hidden="1">
      <c r="A1375" s="20">
        <v>566368</v>
      </c>
      <c r="B1375" s="22" t="s">
        <v>6671</v>
      </c>
      <c r="C1375" s="22" t="s">
        <v>6672</v>
      </c>
      <c r="D1375" s="63">
        <f>+INDEX('LISTA DE PRECIOS EKM '!A:K,MATCH(C1375,'LISTA DE PRECIOS EKM '!A:A,0),MATCH($D$1,'LISTA DE PRECIOS EKM '!$1:$1,0))</f>
        <v>1219900</v>
      </c>
      <c r="E1375" s="22">
        <f>+INDEX('LISTA DE PRECIOS EKM '!B:K,MATCH(C1375,'LISTA DE PRECIOS EKM '!A:A,0),7)</f>
        <v>1269900</v>
      </c>
      <c r="F1375" s="22">
        <f>+INDEX('LISTA DE PRECIOS EKM '!B:K,MATCH(C1375,'LISTA DE PRECIOS EKM '!A:A,0),9)</f>
        <v>1339900</v>
      </c>
      <c r="G1375" s="22" t="str">
        <f>+IF(ISNUMBER(MATCH(C1375,Precios!C:C,0)),"Sí está", "No está")</f>
        <v>No está</v>
      </c>
    </row>
    <row r="1376" spans="1:7" hidden="1">
      <c r="A1376" s="20">
        <v>566369</v>
      </c>
      <c r="B1376" s="22" t="s">
        <v>6673</v>
      </c>
      <c r="C1376" s="22" t="s">
        <v>6674</v>
      </c>
      <c r="D1376" s="63">
        <f>+INDEX('LISTA DE PRECIOS EKM '!A:K,MATCH(C1376,'LISTA DE PRECIOS EKM '!A:A,0),MATCH($D$1,'LISTA DE PRECIOS EKM '!$1:$1,0))</f>
        <v>1219900</v>
      </c>
      <c r="E1376" s="22">
        <f>+INDEX('LISTA DE PRECIOS EKM '!B:K,MATCH(C1376,'LISTA DE PRECIOS EKM '!A:A,0),7)</f>
        <v>1269900</v>
      </c>
      <c r="F1376" s="22">
        <f>+INDEX('LISTA DE PRECIOS EKM '!B:K,MATCH(C1376,'LISTA DE PRECIOS EKM '!A:A,0),9)</f>
        <v>1339900</v>
      </c>
      <c r="G1376" s="22" t="str">
        <f>+IF(ISNUMBER(MATCH(C1376,Precios!C:C,0)),"Sí está", "No está")</f>
        <v>No está</v>
      </c>
    </row>
    <row r="1377" spans="1:7" hidden="1">
      <c r="A1377" s="20">
        <v>566371</v>
      </c>
      <c r="B1377" s="22" t="s">
        <v>6673</v>
      </c>
      <c r="C1377" s="22" t="s">
        <v>6674</v>
      </c>
      <c r="D1377" s="63">
        <f>+INDEX('LISTA DE PRECIOS EKM '!A:K,MATCH(C1377,'LISTA DE PRECIOS EKM '!A:A,0),MATCH($D$1,'LISTA DE PRECIOS EKM '!$1:$1,0))</f>
        <v>1219900</v>
      </c>
      <c r="E1377" s="22">
        <f>+INDEX('LISTA DE PRECIOS EKM '!B:K,MATCH(C1377,'LISTA DE PRECIOS EKM '!A:A,0),7)</f>
        <v>1269900</v>
      </c>
      <c r="F1377" s="22">
        <f>+INDEX('LISTA DE PRECIOS EKM '!B:K,MATCH(C1377,'LISTA DE PRECIOS EKM '!A:A,0),9)</f>
        <v>1339900</v>
      </c>
      <c r="G1377" s="22" t="str">
        <f>+IF(ISNUMBER(MATCH(C1377,Precios!C:C,0)),"Sí está", "No está")</f>
        <v>No está</v>
      </c>
    </row>
    <row r="1378" spans="1:7" hidden="1">
      <c r="A1378" s="20">
        <v>566373</v>
      </c>
      <c r="B1378" s="22" t="s">
        <v>6675</v>
      </c>
      <c r="C1378" s="22" t="s">
        <v>6676</v>
      </c>
      <c r="D1378" s="63">
        <f>+INDEX('LISTA DE PRECIOS EKM '!A:K,MATCH(C1378,'LISTA DE PRECIOS EKM '!A:A,0),MATCH($D$1,'LISTA DE PRECIOS EKM '!$1:$1,0))</f>
        <v>1219900</v>
      </c>
      <c r="E1378" s="22">
        <f>+INDEX('LISTA DE PRECIOS EKM '!B:K,MATCH(C1378,'LISTA DE PRECIOS EKM '!A:A,0),7)</f>
        <v>1269900</v>
      </c>
      <c r="F1378" s="22">
        <f>+INDEX('LISTA DE PRECIOS EKM '!B:K,MATCH(C1378,'LISTA DE PRECIOS EKM '!A:A,0),9)</f>
        <v>1339900</v>
      </c>
      <c r="G1378" s="22" t="str">
        <f>+IF(ISNUMBER(MATCH(C1378,Precios!C:C,0)),"Sí está", "No está")</f>
        <v>No está</v>
      </c>
    </row>
    <row r="1379" spans="1:7" hidden="1">
      <c r="A1379" s="20">
        <v>566397</v>
      </c>
      <c r="B1379" s="22" t="s">
        <v>6675</v>
      </c>
      <c r="C1379" s="22" t="s">
        <v>6676</v>
      </c>
      <c r="D1379" s="63">
        <f>+INDEX('LISTA DE PRECIOS EKM '!A:K,MATCH(C1379,'LISTA DE PRECIOS EKM '!A:A,0),MATCH($D$1,'LISTA DE PRECIOS EKM '!$1:$1,0))</f>
        <v>1219900</v>
      </c>
      <c r="E1379" s="22">
        <f>+INDEX('LISTA DE PRECIOS EKM '!B:K,MATCH(C1379,'LISTA DE PRECIOS EKM '!A:A,0),7)</f>
        <v>1269900</v>
      </c>
      <c r="F1379" s="22">
        <f>+INDEX('LISTA DE PRECIOS EKM '!B:K,MATCH(C1379,'LISTA DE PRECIOS EKM '!A:A,0),9)</f>
        <v>1339900</v>
      </c>
      <c r="G1379" s="22" t="str">
        <f>+IF(ISNUMBER(MATCH(C1379,Precios!C:C,0)),"Sí está", "No está")</f>
        <v>No está</v>
      </c>
    </row>
    <row r="1380" spans="1:7" hidden="1">
      <c r="A1380" s="20">
        <v>566406</v>
      </c>
      <c r="B1380" s="22" t="s">
        <v>6677</v>
      </c>
      <c r="C1380" s="22" t="s">
        <v>6678</v>
      </c>
      <c r="D1380" s="63">
        <f>+INDEX('LISTA DE PRECIOS EKM '!A:K,MATCH(C1380,'LISTA DE PRECIOS EKM '!A:A,0),MATCH($D$1,'LISTA DE PRECIOS EKM '!$1:$1,0))</f>
        <v>1219900</v>
      </c>
      <c r="E1380" s="22">
        <f>+INDEX('LISTA DE PRECIOS EKM '!B:K,MATCH(C1380,'LISTA DE PRECIOS EKM '!A:A,0),7)</f>
        <v>1269900</v>
      </c>
      <c r="F1380" s="22">
        <f>+INDEX('LISTA DE PRECIOS EKM '!B:K,MATCH(C1380,'LISTA DE PRECIOS EKM '!A:A,0),9)</f>
        <v>1339900</v>
      </c>
      <c r="G1380" s="22" t="str">
        <f>+IF(ISNUMBER(MATCH(C1380,Precios!C:C,0)),"Sí está", "No está")</f>
        <v>No está</v>
      </c>
    </row>
    <row r="1381" spans="1:7" hidden="1">
      <c r="A1381" s="20">
        <v>572811</v>
      </c>
      <c r="B1381" s="22" t="s">
        <v>6677</v>
      </c>
      <c r="C1381" s="22" t="s">
        <v>6678</v>
      </c>
      <c r="D1381" s="63">
        <f>+INDEX('LISTA DE PRECIOS EKM '!A:K,MATCH(C1381,'LISTA DE PRECIOS EKM '!A:A,0),MATCH($D$1,'LISTA DE PRECIOS EKM '!$1:$1,0))</f>
        <v>1219900</v>
      </c>
      <c r="E1381" s="22">
        <f>+INDEX('LISTA DE PRECIOS EKM '!B:K,MATCH(C1381,'LISTA DE PRECIOS EKM '!A:A,0),7)</f>
        <v>1269900</v>
      </c>
      <c r="F1381" s="22">
        <f>+INDEX('LISTA DE PRECIOS EKM '!B:K,MATCH(C1381,'LISTA DE PRECIOS EKM '!A:A,0),9)</f>
        <v>1339900</v>
      </c>
      <c r="G1381" s="22" t="str">
        <f>+IF(ISNUMBER(MATCH(C1381,Precios!C:C,0)),"Sí está", "No está")</f>
        <v>No está</v>
      </c>
    </row>
    <row r="1382" spans="1:7" hidden="1">
      <c r="A1382" s="20">
        <v>589099</v>
      </c>
      <c r="B1382" s="22" t="s">
        <v>6679</v>
      </c>
      <c r="C1382" s="22" t="s">
        <v>6680</v>
      </c>
      <c r="D1382" s="63">
        <f>+INDEX('LISTA DE PRECIOS EKM '!A:K,MATCH(C1382,'LISTA DE PRECIOS EKM '!A:A,0),MATCH($D$1,'LISTA DE PRECIOS EKM '!$1:$1,0))</f>
        <v>1219900</v>
      </c>
      <c r="E1382" s="22">
        <f>+INDEX('LISTA DE PRECIOS EKM '!B:K,MATCH(C1382,'LISTA DE PRECIOS EKM '!A:A,0),7)</f>
        <v>1269900</v>
      </c>
      <c r="F1382" s="22">
        <f>+INDEX('LISTA DE PRECIOS EKM '!B:K,MATCH(C1382,'LISTA DE PRECIOS EKM '!A:A,0),9)</f>
        <v>1339900</v>
      </c>
      <c r="G1382" s="22" t="str">
        <f>+IF(ISNUMBER(MATCH(C1382,Precios!C:C,0)),"Sí está", "No está")</f>
        <v>No está</v>
      </c>
    </row>
    <row r="1383" spans="1:7" hidden="1">
      <c r="A1383" s="20">
        <v>589104</v>
      </c>
      <c r="B1383" s="22" t="s">
        <v>6679</v>
      </c>
      <c r="C1383" s="22" t="s">
        <v>6680</v>
      </c>
      <c r="D1383" s="63">
        <f>+INDEX('LISTA DE PRECIOS EKM '!A:K,MATCH(C1383,'LISTA DE PRECIOS EKM '!A:A,0),MATCH($D$1,'LISTA DE PRECIOS EKM '!$1:$1,0))</f>
        <v>1219900</v>
      </c>
      <c r="E1383" s="22">
        <f>+INDEX('LISTA DE PRECIOS EKM '!B:K,MATCH(C1383,'LISTA DE PRECIOS EKM '!A:A,0),7)</f>
        <v>1269900</v>
      </c>
      <c r="F1383" s="22">
        <f>+INDEX('LISTA DE PRECIOS EKM '!B:K,MATCH(C1383,'LISTA DE PRECIOS EKM '!A:A,0),9)</f>
        <v>1339900</v>
      </c>
      <c r="G1383" s="22" t="str">
        <f>+IF(ISNUMBER(MATCH(C1383,Precios!C:C,0)),"Sí está", "No está")</f>
        <v>No está</v>
      </c>
    </row>
    <row r="1384" spans="1:7" hidden="1">
      <c r="A1384" s="20">
        <v>589109</v>
      </c>
      <c r="B1384" s="22" t="s">
        <v>6681</v>
      </c>
      <c r="C1384" s="22" t="s">
        <v>6682</v>
      </c>
      <c r="D1384" s="63">
        <f>+INDEX('LISTA DE PRECIOS EKM '!A:K,MATCH(C1384,'LISTA DE PRECIOS EKM '!A:A,0),MATCH($D$1,'LISTA DE PRECIOS EKM '!$1:$1,0))</f>
        <v>1079900</v>
      </c>
      <c r="E1384" s="22">
        <f>+INDEX('LISTA DE PRECIOS EKM '!B:K,MATCH(C1384,'LISTA DE PRECIOS EKM '!A:A,0),7)</f>
        <v>1119900</v>
      </c>
      <c r="F1384" s="22">
        <f>+INDEX('LISTA DE PRECIOS EKM '!B:K,MATCH(C1384,'LISTA DE PRECIOS EKM '!A:A,0),9)</f>
        <v>1179900</v>
      </c>
      <c r="G1384" s="22" t="str">
        <f>+IF(ISNUMBER(MATCH(C1384,Precios!C:C,0)),"Sí está", "No está")</f>
        <v>No está</v>
      </c>
    </row>
    <row r="1385" spans="1:7" hidden="1">
      <c r="A1385" s="20">
        <v>589110</v>
      </c>
      <c r="B1385" s="22" t="s">
        <v>6681</v>
      </c>
      <c r="C1385" s="22" t="s">
        <v>6682</v>
      </c>
      <c r="D1385" s="63">
        <f>+INDEX('LISTA DE PRECIOS EKM '!A:K,MATCH(C1385,'LISTA DE PRECIOS EKM '!A:A,0),MATCH($D$1,'LISTA DE PRECIOS EKM '!$1:$1,0))</f>
        <v>1079900</v>
      </c>
      <c r="E1385" s="22">
        <f>+INDEX('LISTA DE PRECIOS EKM '!B:K,MATCH(C1385,'LISTA DE PRECIOS EKM '!A:A,0),7)</f>
        <v>1119900</v>
      </c>
      <c r="F1385" s="22">
        <f>+INDEX('LISTA DE PRECIOS EKM '!B:K,MATCH(C1385,'LISTA DE PRECIOS EKM '!A:A,0),9)</f>
        <v>1179900</v>
      </c>
      <c r="G1385" s="22" t="str">
        <f>+IF(ISNUMBER(MATCH(C1385,Precios!C:C,0)),"Sí está", "No está")</f>
        <v>No está</v>
      </c>
    </row>
    <row r="1386" spans="1:7" hidden="1">
      <c r="A1386" s="20">
        <v>594601</v>
      </c>
      <c r="B1386" s="22" t="s">
        <v>6683</v>
      </c>
      <c r="C1386" s="22" t="s">
        <v>6684</v>
      </c>
      <c r="D1386" s="63">
        <f>+INDEX('LISTA DE PRECIOS EKM '!A:K,MATCH(C1386,'LISTA DE PRECIOS EKM '!A:A,0),MATCH($D$1,'LISTA DE PRECIOS EKM '!$1:$1,0))</f>
        <v>1129900</v>
      </c>
      <c r="E1386" s="22">
        <f>+INDEX('LISTA DE PRECIOS EKM '!B:K,MATCH(C1386,'LISTA DE PRECIOS EKM '!A:A,0),7)</f>
        <v>1169900</v>
      </c>
      <c r="F1386" s="22">
        <f>+INDEX('LISTA DE PRECIOS EKM '!B:K,MATCH(C1386,'LISTA DE PRECIOS EKM '!A:A,0),9)</f>
        <v>1239900</v>
      </c>
      <c r="G1386" s="22" t="str">
        <f>+IF(ISNUMBER(MATCH(C1386,Precios!C:C,0)),"Sí está", "No está")</f>
        <v>No está</v>
      </c>
    </row>
    <row r="1387" spans="1:7" hidden="1">
      <c r="A1387" s="20">
        <v>594610</v>
      </c>
      <c r="B1387" s="22" t="s">
        <v>6683</v>
      </c>
      <c r="C1387" s="22" t="s">
        <v>6684</v>
      </c>
      <c r="D1387" s="63">
        <f>+INDEX('LISTA DE PRECIOS EKM '!A:K,MATCH(C1387,'LISTA DE PRECIOS EKM '!A:A,0),MATCH($D$1,'LISTA DE PRECIOS EKM '!$1:$1,0))</f>
        <v>1129900</v>
      </c>
      <c r="E1387" s="22">
        <f>+INDEX('LISTA DE PRECIOS EKM '!B:K,MATCH(C1387,'LISTA DE PRECIOS EKM '!A:A,0),7)</f>
        <v>1169900</v>
      </c>
      <c r="F1387" s="22">
        <f>+INDEX('LISTA DE PRECIOS EKM '!B:K,MATCH(C1387,'LISTA DE PRECIOS EKM '!A:A,0),9)</f>
        <v>1239900</v>
      </c>
      <c r="G1387" s="22" t="str">
        <f>+IF(ISNUMBER(MATCH(C1387,Precios!C:C,0)),"Sí está", "No está")</f>
        <v>No está</v>
      </c>
    </row>
    <row r="1388" spans="1:7" hidden="1">
      <c r="A1388" s="20">
        <v>613228</v>
      </c>
      <c r="B1388" s="22" t="s">
        <v>6685</v>
      </c>
      <c r="C1388" s="22" t="s">
        <v>6686</v>
      </c>
      <c r="D1388" s="63">
        <f>+INDEX('LISTA DE PRECIOS EKM '!A:K,MATCH(C1388,'LISTA DE PRECIOS EKM '!A:A,0),MATCH($D$1,'LISTA DE PRECIOS EKM '!$1:$1,0))</f>
        <v>1129900</v>
      </c>
      <c r="E1388" s="22">
        <f>+INDEX('LISTA DE PRECIOS EKM '!B:K,MATCH(C1388,'LISTA DE PRECIOS EKM '!A:A,0),7)</f>
        <v>1169900</v>
      </c>
      <c r="F1388" s="22">
        <f>+INDEX('LISTA DE PRECIOS EKM '!B:K,MATCH(C1388,'LISTA DE PRECIOS EKM '!A:A,0),9)</f>
        <v>1239900</v>
      </c>
      <c r="G1388" s="22" t="str">
        <f>+IF(ISNUMBER(MATCH(C1388,Precios!C:C,0)),"Sí está", "No está")</f>
        <v>No está</v>
      </c>
    </row>
    <row r="1389" spans="1:7" hidden="1">
      <c r="A1389" s="20">
        <v>613229</v>
      </c>
      <c r="B1389" s="22" t="s">
        <v>6685</v>
      </c>
      <c r="C1389" s="22" t="s">
        <v>6686</v>
      </c>
      <c r="D1389" s="63">
        <f>+INDEX('LISTA DE PRECIOS EKM '!A:K,MATCH(C1389,'LISTA DE PRECIOS EKM '!A:A,0),MATCH($D$1,'LISTA DE PRECIOS EKM '!$1:$1,0))</f>
        <v>1129900</v>
      </c>
      <c r="E1389" s="22">
        <f>+INDEX('LISTA DE PRECIOS EKM '!B:K,MATCH(C1389,'LISTA DE PRECIOS EKM '!A:A,0),7)</f>
        <v>1169900</v>
      </c>
      <c r="F1389" s="22">
        <f>+INDEX('LISTA DE PRECIOS EKM '!B:K,MATCH(C1389,'LISTA DE PRECIOS EKM '!A:A,0),9)</f>
        <v>1239900</v>
      </c>
      <c r="G1389" s="22" t="str">
        <f>+IF(ISNUMBER(MATCH(C1389,Precios!C:C,0)),"Sí está", "No está")</f>
        <v>No está</v>
      </c>
    </row>
    <row r="1390" spans="1:7" hidden="1">
      <c r="A1390" s="20">
        <v>613232</v>
      </c>
      <c r="B1390" s="22" t="s">
        <v>6687</v>
      </c>
      <c r="C1390" s="22" t="s">
        <v>6688</v>
      </c>
      <c r="D1390" s="63">
        <f>+INDEX('LISTA DE PRECIOS EKM '!A:K,MATCH(C1390,'LISTA DE PRECIOS EKM '!A:A,0),MATCH($D$1,'LISTA DE PRECIOS EKM '!$1:$1,0))</f>
        <v>2699900</v>
      </c>
      <c r="E1390" s="22">
        <f>+INDEX('LISTA DE PRECIOS EKM '!B:K,MATCH(C1390,'LISTA DE PRECIOS EKM '!A:A,0),7)</f>
        <v>2809900</v>
      </c>
      <c r="F1390" s="22">
        <f>+INDEX('LISTA DE PRECIOS EKM '!B:K,MATCH(C1390,'LISTA DE PRECIOS EKM '!A:A,0),9)</f>
        <v>2959900</v>
      </c>
      <c r="G1390" s="22" t="str">
        <f>+IF(ISNUMBER(MATCH(C1390,Precios!C:C,0)),"Sí está", "No está")</f>
        <v>No está</v>
      </c>
    </row>
    <row r="1391" spans="1:7" hidden="1">
      <c r="A1391" s="20">
        <v>613234</v>
      </c>
      <c r="B1391" s="22" t="s">
        <v>6687</v>
      </c>
      <c r="C1391" s="22" t="s">
        <v>6688</v>
      </c>
      <c r="D1391" s="63">
        <f>+INDEX('LISTA DE PRECIOS EKM '!A:K,MATCH(C1391,'LISTA DE PRECIOS EKM '!A:A,0),MATCH($D$1,'LISTA DE PRECIOS EKM '!$1:$1,0))</f>
        <v>2699900</v>
      </c>
      <c r="E1391" s="22">
        <f>+INDEX('LISTA DE PRECIOS EKM '!B:K,MATCH(C1391,'LISTA DE PRECIOS EKM '!A:A,0),7)</f>
        <v>2809900</v>
      </c>
      <c r="F1391" s="22">
        <f>+INDEX('LISTA DE PRECIOS EKM '!B:K,MATCH(C1391,'LISTA DE PRECIOS EKM '!A:A,0),9)</f>
        <v>2959900</v>
      </c>
      <c r="G1391" s="22" t="str">
        <f>+IF(ISNUMBER(MATCH(C1391,Precios!C:C,0)),"Sí está", "No está")</f>
        <v>No está</v>
      </c>
    </row>
    <row r="1392" spans="1:7" hidden="1">
      <c r="A1392" s="20">
        <v>613240</v>
      </c>
      <c r="B1392" s="22" t="s">
        <v>6689</v>
      </c>
      <c r="C1392" s="22" t="s">
        <v>6690</v>
      </c>
      <c r="D1392" s="63">
        <f>+INDEX('LISTA DE PRECIOS EKM '!A:K,MATCH(C1392,'LISTA DE PRECIOS EKM '!A:A,0),MATCH($D$1,'LISTA DE PRECIOS EKM '!$1:$1,0))</f>
        <v>2699900</v>
      </c>
      <c r="E1392" s="22">
        <f>+INDEX('LISTA DE PRECIOS EKM '!B:K,MATCH(C1392,'LISTA DE PRECIOS EKM '!A:A,0),7)</f>
        <v>2809900</v>
      </c>
      <c r="F1392" s="22">
        <f>+INDEX('LISTA DE PRECIOS EKM '!B:K,MATCH(C1392,'LISTA DE PRECIOS EKM '!A:A,0),9)</f>
        <v>2959900</v>
      </c>
      <c r="G1392" s="22" t="str">
        <f>+IF(ISNUMBER(MATCH(C1392,Precios!C:C,0)),"Sí está", "No está")</f>
        <v>No está</v>
      </c>
    </row>
    <row r="1393" spans="1:7" hidden="1">
      <c r="A1393" s="20">
        <v>613241</v>
      </c>
      <c r="B1393" s="22" t="s">
        <v>6689</v>
      </c>
      <c r="C1393" s="22" t="s">
        <v>6690</v>
      </c>
      <c r="D1393" s="63">
        <f>+INDEX('LISTA DE PRECIOS EKM '!A:K,MATCH(C1393,'LISTA DE PRECIOS EKM '!A:A,0),MATCH($D$1,'LISTA DE PRECIOS EKM '!$1:$1,0))</f>
        <v>2699900</v>
      </c>
      <c r="E1393" s="22">
        <f>+INDEX('LISTA DE PRECIOS EKM '!B:K,MATCH(C1393,'LISTA DE PRECIOS EKM '!A:A,0),7)</f>
        <v>2809900</v>
      </c>
      <c r="F1393" s="22">
        <f>+INDEX('LISTA DE PRECIOS EKM '!B:K,MATCH(C1393,'LISTA DE PRECIOS EKM '!A:A,0),9)</f>
        <v>2959900</v>
      </c>
      <c r="G1393" s="22" t="str">
        <f>+IF(ISNUMBER(MATCH(C1393,Precios!C:C,0)),"Sí está", "No está")</f>
        <v>No está</v>
      </c>
    </row>
    <row r="1394" spans="1:7" hidden="1">
      <c r="A1394" s="20">
        <v>613242</v>
      </c>
      <c r="B1394" s="22" t="s">
        <v>6691</v>
      </c>
      <c r="C1394" s="22" t="s">
        <v>6692</v>
      </c>
      <c r="D1394" s="63">
        <f>+INDEX('LISTA DE PRECIOS EKM '!A:K,MATCH(C1394,'LISTA DE PRECIOS EKM '!A:A,0),MATCH($D$1,'LISTA DE PRECIOS EKM '!$1:$1,0))</f>
        <v>2699900</v>
      </c>
      <c r="E1394" s="22">
        <f>+INDEX('LISTA DE PRECIOS EKM '!B:K,MATCH(C1394,'LISTA DE PRECIOS EKM '!A:A,0),7)</f>
        <v>2809900</v>
      </c>
      <c r="F1394" s="22">
        <f>+INDEX('LISTA DE PRECIOS EKM '!B:K,MATCH(C1394,'LISTA DE PRECIOS EKM '!A:A,0),9)</f>
        <v>2959900</v>
      </c>
      <c r="G1394" s="22" t="str">
        <f>+IF(ISNUMBER(MATCH(C1394,Precios!C:C,0)),"Sí está", "No está")</f>
        <v>No está</v>
      </c>
    </row>
    <row r="1395" spans="1:7" hidden="1">
      <c r="A1395" s="20">
        <v>613243</v>
      </c>
      <c r="B1395" s="22" t="s">
        <v>6691</v>
      </c>
      <c r="C1395" s="22" t="s">
        <v>6692</v>
      </c>
      <c r="D1395" s="63">
        <f>+INDEX('LISTA DE PRECIOS EKM '!A:K,MATCH(C1395,'LISTA DE PRECIOS EKM '!A:A,0),MATCH($D$1,'LISTA DE PRECIOS EKM '!$1:$1,0))</f>
        <v>2699900</v>
      </c>
      <c r="E1395" s="22">
        <f>+INDEX('LISTA DE PRECIOS EKM '!B:K,MATCH(C1395,'LISTA DE PRECIOS EKM '!A:A,0),7)</f>
        <v>2809900</v>
      </c>
      <c r="F1395" s="22">
        <f>+INDEX('LISTA DE PRECIOS EKM '!B:K,MATCH(C1395,'LISTA DE PRECIOS EKM '!A:A,0),9)</f>
        <v>2959900</v>
      </c>
      <c r="G1395" s="22" t="str">
        <f>+IF(ISNUMBER(MATCH(C1395,Precios!C:C,0)),"Sí está", "No está")</f>
        <v>No está</v>
      </c>
    </row>
    <row r="1396" spans="1:7" hidden="1">
      <c r="A1396" s="20">
        <v>613245</v>
      </c>
      <c r="B1396" s="22" t="s">
        <v>6693</v>
      </c>
      <c r="C1396" s="22" t="s">
        <v>6694</v>
      </c>
      <c r="D1396" s="63">
        <f>+INDEX('LISTA DE PRECIOS EKM '!A:K,MATCH(C1396,'LISTA DE PRECIOS EKM '!A:A,0),MATCH($D$1,'LISTA DE PRECIOS EKM '!$1:$1,0))</f>
        <v>1719900</v>
      </c>
      <c r="E1396" s="22">
        <f>+INDEX('LISTA DE PRECIOS EKM '!B:K,MATCH(C1396,'LISTA DE PRECIOS EKM '!A:A,0),7)</f>
        <v>1789900</v>
      </c>
      <c r="F1396" s="22">
        <f>+INDEX('LISTA DE PRECIOS EKM '!B:K,MATCH(C1396,'LISTA DE PRECIOS EKM '!A:A,0),9)</f>
        <v>1889900</v>
      </c>
      <c r="G1396" s="22" t="str">
        <f>+IF(ISNUMBER(MATCH(C1396,Precios!C:C,0)),"Sí está", "No está")</f>
        <v>No está</v>
      </c>
    </row>
    <row r="1397" spans="1:7" hidden="1">
      <c r="A1397" s="20">
        <v>613246</v>
      </c>
      <c r="B1397" s="22" t="s">
        <v>6693</v>
      </c>
      <c r="C1397" s="22" t="s">
        <v>6694</v>
      </c>
      <c r="D1397" s="63">
        <f>+INDEX('LISTA DE PRECIOS EKM '!A:K,MATCH(C1397,'LISTA DE PRECIOS EKM '!A:A,0),MATCH($D$1,'LISTA DE PRECIOS EKM '!$1:$1,0))</f>
        <v>1719900</v>
      </c>
      <c r="E1397" s="22">
        <f>+INDEX('LISTA DE PRECIOS EKM '!B:K,MATCH(C1397,'LISTA DE PRECIOS EKM '!A:A,0),7)</f>
        <v>1789900</v>
      </c>
      <c r="F1397" s="22">
        <f>+INDEX('LISTA DE PRECIOS EKM '!B:K,MATCH(C1397,'LISTA DE PRECIOS EKM '!A:A,0),9)</f>
        <v>1889900</v>
      </c>
      <c r="G1397" s="22" t="str">
        <f>+IF(ISNUMBER(MATCH(C1397,Precios!C:C,0)),"Sí está", "No está")</f>
        <v>No está</v>
      </c>
    </row>
    <row r="1398" spans="1:7" hidden="1">
      <c r="A1398" s="20">
        <v>613247</v>
      </c>
      <c r="B1398" s="22" t="s">
        <v>6695</v>
      </c>
      <c r="C1398" s="22" t="s">
        <v>6696</v>
      </c>
      <c r="D1398" s="63">
        <f>+INDEX('LISTA DE PRECIOS EKM '!A:K,MATCH(C1398,'LISTA DE PRECIOS EKM '!A:A,0),MATCH($D$1,'LISTA DE PRECIOS EKM '!$1:$1,0))</f>
        <v>1719900</v>
      </c>
      <c r="E1398" s="22">
        <f>+INDEX('LISTA DE PRECIOS EKM '!B:K,MATCH(C1398,'LISTA DE PRECIOS EKM '!A:A,0),7)</f>
        <v>1789900</v>
      </c>
      <c r="F1398" s="22">
        <f>+INDEX('LISTA DE PRECIOS EKM '!B:K,MATCH(C1398,'LISTA DE PRECIOS EKM '!A:A,0),9)</f>
        <v>1889900</v>
      </c>
      <c r="G1398" s="22" t="str">
        <f>+IF(ISNUMBER(MATCH(C1398,Precios!C:C,0)),"Sí está", "No está")</f>
        <v>No está</v>
      </c>
    </row>
    <row r="1399" spans="1:7" hidden="1">
      <c r="A1399" s="20">
        <v>616122</v>
      </c>
      <c r="B1399" s="22" t="s">
        <v>6695</v>
      </c>
      <c r="C1399" s="22" t="s">
        <v>6696</v>
      </c>
      <c r="D1399" s="63">
        <f>+INDEX('LISTA DE PRECIOS EKM '!A:K,MATCH(C1399,'LISTA DE PRECIOS EKM '!A:A,0),MATCH($D$1,'LISTA DE PRECIOS EKM '!$1:$1,0))</f>
        <v>1719900</v>
      </c>
      <c r="E1399" s="22">
        <f>+INDEX('LISTA DE PRECIOS EKM '!B:K,MATCH(C1399,'LISTA DE PRECIOS EKM '!A:A,0),7)</f>
        <v>1789900</v>
      </c>
      <c r="F1399" s="22">
        <f>+INDEX('LISTA DE PRECIOS EKM '!B:K,MATCH(C1399,'LISTA DE PRECIOS EKM '!A:A,0),9)</f>
        <v>1889900</v>
      </c>
      <c r="G1399" s="22" t="str">
        <f>+IF(ISNUMBER(MATCH(C1399,Precios!C:C,0)),"Sí está", "No está")</f>
        <v>No está</v>
      </c>
    </row>
    <row r="1400" spans="1:7" hidden="1">
      <c r="A1400" s="20">
        <v>616123</v>
      </c>
      <c r="B1400" s="22" t="s">
        <v>6697</v>
      </c>
      <c r="C1400" s="22" t="s">
        <v>6698</v>
      </c>
      <c r="D1400" s="63">
        <f>+INDEX('LISTA DE PRECIOS EKM '!A:K,MATCH(C1400,'LISTA DE PRECIOS EKM '!A:A,0),MATCH($D$1,'LISTA DE PRECIOS EKM '!$1:$1,0))</f>
        <v>2399900</v>
      </c>
      <c r="E1400" s="22">
        <f>+INDEX('LISTA DE PRECIOS EKM '!B:K,MATCH(C1400,'LISTA DE PRECIOS EKM '!A:A,0),7)</f>
        <v>2499900</v>
      </c>
      <c r="F1400" s="22">
        <f>+INDEX('LISTA DE PRECIOS EKM '!B:K,MATCH(C1400,'LISTA DE PRECIOS EKM '!A:A,0),9)</f>
        <v>2629900</v>
      </c>
      <c r="G1400" s="22" t="str">
        <f>+IF(ISNUMBER(MATCH(C1400,Precios!C:C,0)),"Sí está", "No está")</f>
        <v>No está</v>
      </c>
    </row>
    <row r="1401" spans="1:7" hidden="1">
      <c r="A1401" s="20">
        <v>617052</v>
      </c>
      <c r="B1401" s="22" t="s">
        <v>6697</v>
      </c>
      <c r="C1401" s="22" t="s">
        <v>6698</v>
      </c>
      <c r="D1401" s="63">
        <f>+INDEX('LISTA DE PRECIOS EKM '!A:K,MATCH(C1401,'LISTA DE PRECIOS EKM '!A:A,0),MATCH($D$1,'LISTA DE PRECIOS EKM '!$1:$1,0))</f>
        <v>2399900</v>
      </c>
      <c r="E1401" s="22">
        <f>+INDEX('LISTA DE PRECIOS EKM '!B:K,MATCH(C1401,'LISTA DE PRECIOS EKM '!A:A,0),7)</f>
        <v>2499900</v>
      </c>
      <c r="F1401" s="22">
        <f>+INDEX('LISTA DE PRECIOS EKM '!B:K,MATCH(C1401,'LISTA DE PRECIOS EKM '!A:A,0),9)</f>
        <v>2629900</v>
      </c>
      <c r="G1401" s="22" t="str">
        <f>+IF(ISNUMBER(MATCH(C1401,Precios!C:C,0)),"Sí está", "No está")</f>
        <v>No está</v>
      </c>
    </row>
    <row r="1402" spans="1:7" hidden="1">
      <c r="A1402" s="20">
        <v>686086</v>
      </c>
      <c r="B1402" s="22" t="s">
        <v>6699</v>
      </c>
      <c r="C1402" s="22" t="s">
        <v>6700</v>
      </c>
      <c r="D1402" s="63">
        <f>+INDEX('LISTA DE PRECIOS EKM '!A:K,MATCH(C1402,'LISTA DE PRECIOS EKM '!A:A,0),MATCH($D$1,'LISTA DE PRECIOS EKM '!$1:$1,0))</f>
        <v>2399900</v>
      </c>
      <c r="E1402" s="22">
        <f>+INDEX('LISTA DE PRECIOS EKM '!B:K,MATCH(C1402,'LISTA DE PRECIOS EKM '!A:A,0),7)</f>
        <v>2499900</v>
      </c>
      <c r="F1402" s="22">
        <f>+INDEX('LISTA DE PRECIOS EKM '!B:K,MATCH(C1402,'LISTA DE PRECIOS EKM '!A:A,0),9)</f>
        <v>2629900</v>
      </c>
      <c r="G1402" s="22" t="str">
        <f>+IF(ISNUMBER(MATCH(C1402,Precios!C:C,0)),"Sí está", "No está")</f>
        <v>No está</v>
      </c>
    </row>
    <row r="1403" spans="1:7" hidden="1">
      <c r="A1403" s="20">
        <v>686088</v>
      </c>
      <c r="B1403" s="22" t="s">
        <v>6699</v>
      </c>
      <c r="C1403" s="22" t="s">
        <v>6700</v>
      </c>
      <c r="D1403" s="63">
        <f>+INDEX('LISTA DE PRECIOS EKM '!A:K,MATCH(C1403,'LISTA DE PRECIOS EKM '!A:A,0),MATCH($D$1,'LISTA DE PRECIOS EKM '!$1:$1,0))</f>
        <v>2399900</v>
      </c>
      <c r="E1403" s="22">
        <f>+INDEX('LISTA DE PRECIOS EKM '!B:K,MATCH(C1403,'LISTA DE PRECIOS EKM '!A:A,0),7)</f>
        <v>2499900</v>
      </c>
      <c r="F1403" s="22">
        <f>+INDEX('LISTA DE PRECIOS EKM '!B:K,MATCH(C1403,'LISTA DE PRECIOS EKM '!A:A,0),9)</f>
        <v>2629900</v>
      </c>
      <c r="G1403" s="22" t="str">
        <f>+IF(ISNUMBER(MATCH(C1403,Precios!C:C,0)),"Sí está", "No está")</f>
        <v>No está</v>
      </c>
    </row>
    <row r="1404" spans="1:7" hidden="1">
      <c r="A1404" s="20">
        <v>686096</v>
      </c>
      <c r="B1404" s="22" t="s">
        <v>6701</v>
      </c>
      <c r="C1404" s="22" t="s">
        <v>6702</v>
      </c>
      <c r="D1404" s="63">
        <f>+INDEX('LISTA DE PRECIOS EKM '!A:K,MATCH(C1404,'LISTA DE PRECIOS EKM '!A:A,0),MATCH($D$1,'LISTA DE PRECIOS EKM '!$1:$1,0))</f>
        <v>1999900</v>
      </c>
      <c r="E1404" s="22">
        <f>+INDEX('LISTA DE PRECIOS EKM '!B:K,MATCH(C1404,'LISTA DE PRECIOS EKM '!A:A,0),7)</f>
        <v>2079900</v>
      </c>
      <c r="F1404" s="22">
        <f>+INDEX('LISTA DE PRECIOS EKM '!B:K,MATCH(C1404,'LISTA DE PRECIOS EKM '!A:A,0),9)</f>
        <v>2189900</v>
      </c>
      <c r="G1404" s="22" t="str">
        <f>+IF(ISNUMBER(MATCH(C1404,Precios!C:C,0)),"Sí está", "No está")</f>
        <v>No está</v>
      </c>
    </row>
    <row r="1405" spans="1:7" hidden="1">
      <c r="A1405" s="20">
        <v>686098</v>
      </c>
      <c r="B1405" s="22" t="s">
        <v>6701</v>
      </c>
      <c r="C1405" s="22" t="s">
        <v>6702</v>
      </c>
      <c r="D1405" s="63">
        <f>+INDEX('LISTA DE PRECIOS EKM '!A:K,MATCH(C1405,'LISTA DE PRECIOS EKM '!A:A,0),MATCH($D$1,'LISTA DE PRECIOS EKM '!$1:$1,0))</f>
        <v>1999900</v>
      </c>
      <c r="E1405" s="22">
        <f>+INDEX('LISTA DE PRECIOS EKM '!B:K,MATCH(C1405,'LISTA DE PRECIOS EKM '!A:A,0),7)</f>
        <v>2079900</v>
      </c>
      <c r="F1405" s="22">
        <f>+INDEX('LISTA DE PRECIOS EKM '!B:K,MATCH(C1405,'LISTA DE PRECIOS EKM '!A:A,0),9)</f>
        <v>2189900</v>
      </c>
      <c r="G1405" s="22" t="str">
        <f>+IF(ISNUMBER(MATCH(C1405,Precios!C:C,0)),"Sí está", "No está")</f>
        <v>No está</v>
      </c>
    </row>
    <row r="1406" spans="1:7" hidden="1">
      <c r="A1406" s="20">
        <v>686124</v>
      </c>
      <c r="B1406" s="22" t="s">
        <v>6703</v>
      </c>
      <c r="C1406" s="22" t="s">
        <v>6704</v>
      </c>
      <c r="D1406" s="63">
        <f>+INDEX('LISTA DE PRECIOS EKM '!A:K,MATCH(C1406,'LISTA DE PRECIOS EKM '!A:A,0),MATCH($D$1,'LISTA DE PRECIOS EKM '!$1:$1,0))</f>
        <v>1899900</v>
      </c>
      <c r="E1406" s="22">
        <f>+INDEX('LISTA DE PRECIOS EKM '!B:K,MATCH(C1406,'LISTA DE PRECIOS EKM '!A:A,0),7)</f>
        <v>1969900</v>
      </c>
      <c r="F1406" s="22">
        <f>+INDEX('LISTA DE PRECIOS EKM '!B:K,MATCH(C1406,'LISTA DE PRECIOS EKM '!A:A,0),9)</f>
        <v>2079900</v>
      </c>
      <c r="G1406" s="22" t="str">
        <f>+IF(ISNUMBER(MATCH(C1406,Precios!C:C,0)),"Sí está", "No está")</f>
        <v>No está</v>
      </c>
    </row>
    <row r="1407" spans="1:7" hidden="1">
      <c r="A1407" s="20">
        <v>686151</v>
      </c>
      <c r="B1407" s="22" t="s">
        <v>6703</v>
      </c>
      <c r="C1407" s="22" t="s">
        <v>6704</v>
      </c>
      <c r="D1407" s="63">
        <f>+INDEX('LISTA DE PRECIOS EKM '!A:K,MATCH(C1407,'LISTA DE PRECIOS EKM '!A:A,0),MATCH($D$1,'LISTA DE PRECIOS EKM '!$1:$1,0))</f>
        <v>1899900</v>
      </c>
      <c r="E1407" s="22">
        <f>+INDEX('LISTA DE PRECIOS EKM '!B:K,MATCH(C1407,'LISTA DE PRECIOS EKM '!A:A,0),7)</f>
        <v>1969900</v>
      </c>
      <c r="F1407" s="22">
        <f>+INDEX('LISTA DE PRECIOS EKM '!B:K,MATCH(C1407,'LISTA DE PRECIOS EKM '!A:A,0),9)</f>
        <v>2079900</v>
      </c>
      <c r="G1407" s="22" t="str">
        <f>+IF(ISNUMBER(MATCH(C1407,Precios!C:C,0)),"Sí está", "No está")</f>
        <v>No está</v>
      </c>
    </row>
    <row r="1408" spans="1:7" hidden="1">
      <c r="A1408" s="20">
        <v>690047</v>
      </c>
      <c r="B1408" s="22" t="s">
        <v>6705</v>
      </c>
      <c r="C1408" s="22" t="s">
        <v>6706</v>
      </c>
      <c r="D1408" s="63">
        <f>+INDEX('LISTA DE PRECIOS EKM '!A:K,MATCH(C1408,'LISTA DE PRECIOS EKM '!A:A,0),MATCH($D$1,'LISTA DE PRECIOS EKM '!$1:$1,0))</f>
        <v>1899900</v>
      </c>
      <c r="E1408" s="22">
        <f>+INDEX('LISTA DE PRECIOS EKM '!B:K,MATCH(C1408,'LISTA DE PRECIOS EKM '!A:A,0),7)</f>
        <v>1969900</v>
      </c>
      <c r="F1408" s="22">
        <f>+INDEX('LISTA DE PRECIOS EKM '!B:K,MATCH(C1408,'LISTA DE PRECIOS EKM '!A:A,0),9)</f>
        <v>2079900</v>
      </c>
      <c r="G1408" s="22" t="str">
        <f>+IF(ISNUMBER(MATCH(C1408,Precios!C:C,0)),"Sí está", "No está")</f>
        <v>No está</v>
      </c>
    </row>
    <row r="1409" spans="1:7" hidden="1">
      <c r="A1409" s="20">
        <v>690058</v>
      </c>
      <c r="B1409" s="22" t="s">
        <v>6707</v>
      </c>
      <c r="C1409" s="22" t="s">
        <v>6708</v>
      </c>
      <c r="D1409" s="63">
        <f>+INDEX('LISTA DE PRECIOS EKM '!A:K,MATCH(C1409,'LISTA DE PRECIOS EKM '!A:A,0),MATCH($D$1,'LISTA DE PRECIOS EKM '!$1:$1,0))</f>
        <v>1899900</v>
      </c>
      <c r="E1409" s="22">
        <f>+INDEX('LISTA DE PRECIOS EKM '!B:K,MATCH(C1409,'LISTA DE PRECIOS EKM '!A:A,0),7)</f>
        <v>1969900</v>
      </c>
      <c r="F1409" s="22">
        <f>+INDEX('LISTA DE PRECIOS EKM '!B:K,MATCH(C1409,'LISTA DE PRECIOS EKM '!A:A,0),9)</f>
        <v>2079900</v>
      </c>
      <c r="G1409" s="22" t="str">
        <f>+IF(ISNUMBER(MATCH(C1409,Precios!C:C,0)),"Sí está", "No está")</f>
        <v>No está</v>
      </c>
    </row>
    <row r="1410" spans="1:7" hidden="1">
      <c r="A1410" s="20">
        <v>690059</v>
      </c>
      <c r="B1410" s="22" t="s">
        <v>6707</v>
      </c>
      <c r="C1410" s="22" t="s">
        <v>6708</v>
      </c>
      <c r="D1410" s="63">
        <f>+INDEX('LISTA DE PRECIOS EKM '!A:K,MATCH(C1410,'LISTA DE PRECIOS EKM '!A:A,0),MATCH($D$1,'LISTA DE PRECIOS EKM '!$1:$1,0))</f>
        <v>1899900</v>
      </c>
      <c r="E1410" s="22">
        <f>+INDEX('LISTA DE PRECIOS EKM '!B:K,MATCH(C1410,'LISTA DE PRECIOS EKM '!A:A,0),7)</f>
        <v>1969900</v>
      </c>
      <c r="F1410" s="22">
        <f>+INDEX('LISTA DE PRECIOS EKM '!B:K,MATCH(C1410,'LISTA DE PRECIOS EKM '!A:A,0),9)</f>
        <v>2079900</v>
      </c>
      <c r="G1410" s="22" t="str">
        <f>+IF(ISNUMBER(MATCH(C1410,Precios!C:C,0)),"Sí está", "No está")</f>
        <v>No está</v>
      </c>
    </row>
    <row r="1411" spans="1:7" hidden="1">
      <c r="A1411" s="20">
        <v>690061</v>
      </c>
      <c r="B1411" s="22" t="s">
        <v>6709</v>
      </c>
      <c r="C1411" s="22" t="s">
        <v>6710</v>
      </c>
      <c r="D1411" s="63">
        <f>+INDEX('LISTA DE PRECIOS EKM '!A:K,MATCH(C1411,'LISTA DE PRECIOS EKM '!A:A,0),MATCH($D$1,'LISTA DE PRECIOS EKM '!$1:$1,0))</f>
        <v>1899900</v>
      </c>
      <c r="E1411" s="22">
        <f>+INDEX('LISTA DE PRECIOS EKM '!B:K,MATCH(C1411,'LISTA DE PRECIOS EKM '!A:A,0),7)</f>
        <v>1969900</v>
      </c>
      <c r="F1411" s="22">
        <f>+INDEX('LISTA DE PRECIOS EKM '!B:K,MATCH(C1411,'LISTA DE PRECIOS EKM '!A:A,0),9)</f>
        <v>2079900</v>
      </c>
      <c r="G1411" s="22" t="str">
        <f>+IF(ISNUMBER(MATCH(C1411,Precios!C:C,0)),"Sí está", "No está")</f>
        <v>No está</v>
      </c>
    </row>
    <row r="1412" spans="1:7" hidden="1">
      <c r="A1412" s="20">
        <v>690062</v>
      </c>
      <c r="B1412" s="22" t="s">
        <v>6709</v>
      </c>
      <c r="C1412" s="22" t="s">
        <v>6710</v>
      </c>
      <c r="D1412" s="63">
        <f>+INDEX('LISTA DE PRECIOS EKM '!A:K,MATCH(C1412,'LISTA DE PRECIOS EKM '!A:A,0),MATCH($D$1,'LISTA DE PRECIOS EKM '!$1:$1,0))</f>
        <v>1899900</v>
      </c>
      <c r="E1412" s="22">
        <f>+INDEX('LISTA DE PRECIOS EKM '!B:K,MATCH(C1412,'LISTA DE PRECIOS EKM '!A:A,0),7)</f>
        <v>1969900</v>
      </c>
      <c r="F1412" s="22">
        <f>+INDEX('LISTA DE PRECIOS EKM '!B:K,MATCH(C1412,'LISTA DE PRECIOS EKM '!A:A,0),9)</f>
        <v>2079900</v>
      </c>
      <c r="G1412" s="22" t="str">
        <f>+IF(ISNUMBER(MATCH(C1412,Precios!C:C,0)),"Sí está", "No está")</f>
        <v>No está</v>
      </c>
    </row>
    <row r="1413" spans="1:7" hidden="1">
      <c r="A1413" s="20">
        <v>690063</v>
      </c>
      <c r="B1413" s="22" t="s">
        <v>6711</v>
      </c>
      <c r="C1413" s="22" t="s">
        <v>6712</v>
      </c>
      <c r="D1413" s="63">
        <f>+INDEX('LISTA DE PRECIOS EKM '!A:K,MATCH(C1413,'LISTA DE PRECIOS EKM '!A:A,0),MATCH($D$1,'LISTA DE PRECIOS EKM '!$1:$1,0))</f>
        <v>1899900</v>
      </c>
      <c r="E1413" s="22">
        <f>+INDEX('LISTA DE PRECIOS EKM '!B:K,MATCH(C1413,'LISTA DE PRECIOS EKM '!A:A,0),7)</f>
        <v>1969900</v>
      </c>
      <c r="F1413" s="22">
        <f>+INDEX('LISTA DE PRECIOS EKM '!B:K,MATCH(C1413,'LISTA DE PRECIOS EKM '!A:A,0),9)</f>
        <v>2079900</v>
      </c>
      <c r="G1413" s="22" t="str">
        <f>+IF(ISNUMBER(MATCH(C1413,Precios!C:C,0)),"Sí está", "No está")</f>
        <v>No está</v>
      </c>
    </row>
    <row r="1414" spans="1:7" hidden="1">
      <c r="A1414" s="20">
        <v>690064</v>
      </c>
      <c r="B1414" s="22" t="s">
        <v>6711</v>
      </c>
      <c r="C1414" s="22" t="s">
        <v>6712</v>
      </c>
      <c r="D1414" s="63">
        <f>+INDEX('LISTA DE PRECIOS EKM '!A:K,MATCH(C1414,'LISTA DE PRECIOS EKM '!A:A,0),MATCH($D$1,'LISTA DE PRECIOS EKM '!$1:$1,0))</f>
        <v>1899900</v>
      </c>
      <c r="E1414" s="22">
        <f>+INDEX('LISTA DE PRECIOS EKM '!B:K,MATCH(C1414,'LISTA DE PRECIOS EKM '!A:A,0),7)</f>
        <v>1969900</v>
      </c>
      <c r="F1414" s="22">
        <f>+INDEX('LISTA DE PRECIOS EKM '!B:K,MATCH(C1414,'LISTA DE PRECIOS EKM '!A:A,0),9)</f>
        <v>2079900</v>
      </c>
      <c r="G1414" s="22" t="str">
        <f>+IF(ISNUMBER(MATCH(C1414,Precios!C:C,0)),"Sí está", "No está")</f>
        <v>No está</v>
      </c>
    </row>
    <row r="1415" spans="1:7" hidden="1">
      <c r="A1415" s="20">
        <v>690073</v>
      </c>
      <c r="B1415" s="22" t="s">
        <v>6713</v>
      </c>
      <c r="C1415" s="22" t="s">
        <v>6714</v>
      </c>
      <c r="D1415" s="63">
        <f>+INDEX('LISTA DE PRECIOS EKM '!A:K,MATCH(C1415,'LISTA DE PRECIOS EKM '!A:A,0),MATCH($D$1,'LISTA DE PRECIOS EKM '!$1:$1,0))</f>
        <v>1819900</v>
      </c>
      <c r="E1415" s="22">
        <f>+INDEX('LISTA DE PRECIOS EKM '!B:K,MATCH(C1415,'LISTA DE PRECIOS EKM '!A:A,0),7)</f>
        <v>1889900</v>
      </c>
      <c r="F1415" s="22">
        <f>+INDEX('LISTA DE PRECIOS EKM '!B:K,MATCH(C1415,'LISTA DE PRECIOS EKM '!A:A,0),9)</f>
        <v>1999900</v>
      </c>
      <c r="G1415" s="22" t="str">
        <f>+IF(ISNUMBER(MATCH(C1415,Precios!C:C,0)),"Sí está", "No está")</f>
        <v>No está</v>
      </c>
    </row>
    <row r="1416" spans="1:7" hidden="1">
      <c r="A1416" s="20">
        <v>690074</v>
      </c>
      <c r="B1416" s="22" t="s">
        <v>6713</v>
      </c>
      <c r="C1416" s="22" t="s">
        <v>6714</v>
      </c>
      <c r="D1416" s="63">
        <f>+INDEX('LISTA DE PRECIOS EKM '!A:K,MATCH(C1416,'LISTA DE PRECIOS EKM '!A:A,0),MATCH($D$1,'LISTA DE PRECIOS EKM '!$1:$1,0))</f>
        <v>1819900</v>
      </c>
      <c r="E1416" s="22">
        <f>+INDEX('LISTA DE PRECIOS EKM '!B:K,MATCH(C1416,'LISTA DE PRECIOS EKM '!A:A,0),7)</f>
        <v>1889900</v>
      </c>
      <c r="F1416" s="22">
        <f>+INDEX('LISTA DE PRECIOS EKM '!B:K,MATCH(C1416,'LISTA DE PRECIOS EKM '!A:A,0),9)</f>
        <v>1999900</v>
      </c>
      <c r="G1416" s="22" t="str">
        <f>+IF(ISNUMBER(MATCH(C1416,Precios!C:C,0)),"Sí está", "No está")</f>
        <v>No está</v>
      </c>
    </row>
    <row r="1417" spans="1:7" hidden="1">
      <c r="A1417" s="20">
        <v>690075</v>
      </c>
      <c r="B1417" s="22" t="s">
        <v>6715</v>
      </c>
      <c r="C1417" s="22" t="s">
        <v>6716</v>
      </c>
      <c r="D1417" s="63">
        <f>+INDEX('LISTA DE PRECIOS EKM '!A:K,MATCH(C1417,'LISTA DE PRECIOS EKM '!A:A,0),MATCH($D$1,'LISTA DE PRECIOS EKM '!$1:$1,0))</f>
        <v>1819900</v>
      </c>
      <c r="E1417" s="22">
        <f>+INDEX('LISTA DE PRECIOS EKM '!B:K,MATCH(C1417,'LISTA DE PRECIOS EKM '!A:A,0),7)</f>
        <v>1889900</v>
      </c>
      <c r="F1417" s="22">
        <f>+INDEX('LISTA DE PRECIOS EKM '!B:K,MATCH(C1417,'LISTA DE PRECIOS EKM '!A:A,0),9)</f>
        <v>1999900</v>
      </c>
      <c r="G1417" s="22" t="str">
        <f>+IF(ISNUMBER(MATCH(C1417,Precios!C:C,0)),"Sí está", "No está")</f>
        <v>No está</v>
      </c>
    </row>
    <row r="1418" spans="1:7" hidden="1">
      <c r="A1418" s="20">
        <v>690076</v>
      </c>
      <c r="B1418" s="22" t="s">
        <v>6715</v>
      </c>
      <c r="C1418" s="22" t="s">
        <v>6716</v>
      </c>
      <c r="D1418" s="63">
        <f>+INDEX('LISTA DE PRECIOS EKM '!A:K,MATCH(C1418,'LISTA DE PRECIOS EKM '!A:A,0),MATCH($D$1,'LISTA DE PRECIOS EKM '!$1:$1,0))</f>
        <v>1819900</v>
      </c>
      <c r="E1418" s="22">
        <f>+INDEX('LISTA DE PRECIOS EKM '!B:K,MATCH(C1418,'LISTA DE PRECIOS EKM '!A:A,0),7)</f>
        <v>1889900</v>
      </c>
      <c r="F1418" s="22">
        <f>+INDEX('LISTA DE PRECIOS EKM '!B:K,MATCH(C1418,'LISTA DE PRECIOS EKM '!A:A,0),9)</f>
        <v>1999900</v>
      </c>
      <c r="G1418" s="22" t="str">
        <f>+IF(ISNUMBER(MATCH(C1418,Precios!C:C,0)),"Sí está", "No está")</f>
        <v>No está</v>
      </c>
    </row>
    <row r="1419" spans="1:7" hidden="1">
      <c r="A1419" s="20">
        <v>690077</v>
      </c>
      <c r="B1419" s="22" t="s">
        <v>6717</v>
      </c>
      <c r="C1419" s="22" t="s">
        <v>6718</v>
      </c>
      <c r="D1419" s="63">
        <f>+INDEX('LISTA DE PRECIOS EKM '!A:K,MATCH(C1419,'LISTA DE PRECIOS EKM '!A:A,0),MATCH($D$1,'LISTA DE PRECIOS EKM '!$1:$1,0))</f>
        <v>1819900</v>
      </c>
      <c r="E1419" s="22">
        <f>+INDEX('LISTA DE PRECIOS EKM '!B:K,MATCH(C1419,'LISTA DE PRECIOS EKM '!A:A,0),7)</f>
        <v>1889900</v>
      </c>
      <c r="F1419" s="22">
        <f>+INDEX('LISTA DE PRECIOS EKM '!B:K,MATCH(C1419,'LISTA DE PRECIOS EKM '!A:A,0),9)</f>
        <v>1999900</v>
      </c>
      <c r="G1419" s="22" t="str">
        <f>+IF(ISNUMBER(MATCH(C1419,Precios!C:C,0)),"Sí está", "No está")</f>
        <v>No está</v>
      </c>
    </row>
    <row r="1420" spans="1:7" hidden="1">
      <c r="A1420" s="20">
        <v>739906</v>
      </c>
      <c r="B1420" s="22" t="s">
        <v>6717</v>
      </c>
      <c r="C1420" s="22" t="s">
        <v>6718</v>
      </c>
      <c r="D1420" s="63">
        <f>+INDEX('LISTA DE PRECIOS EKM '!A:K,MATCH(C1420,'LISTA DE PRECIOS EKM '!A:A,0),MATCH($D$1,'LISTA DE PRECIOS EKM '!$1:$1,0))</f>
        <v>1819900</v>
      </c>
      <c r="E1420" s="22">
        <f>+INDEX('LISTA DE PRECIOS EKM '!B:K,MATCH(C1420,'LISTA DE PRECIOS EKM '!A:A,0),7)</f>
        <v>1889900</v>
      </c>
      <c r="F1420" s="22">
        <f>+INDEX('LISTA DE PRECIOS EKM '!B:K,MATCH(C1420,'LISTA DE PRECIOS EKM '!A:A,0),9)</f>
        <v>1999900</v>
      </c>
      <c r="G1420" s="22" t="str">
        <f>+IF(ISNUMBER(MATCH(C1420,Precios!C:C,0)),"Sí está", "No está")</f>
        <v>No está</v>
      </c>
    </row>
    <row r="1421" spans="1:7" hidden="1">
      <c r="A1421" s="20">
        <v>745714</v>
      </c>
      <c r="B1421" s="22" t="s">
        <v>6719</v>
      </c>
      <c r="C1421" s="22" t="s">
        <v>6720</v>
      </c>
      <c r="D1421" s="63">
        <f>+INDEX('LISTA DE PRECIOS EKM '!A:K,MATCH(C1421,'LISTA DE PRECIOS EKM '!A:A,0),MATCH($D$1,'LISTA DE PRECIOS EKM '!$1:$1,0))</f>
        <v>1719900</v>
      </c>
      <c r="E1421" s="22">
        <f>+INDEX('LISTA DE PRECIOS EKM '!B:K,MATCH(C1421,'LISTA DE PRECIOS EKM '!A:A,0),7)</f>
        <v>1789900</v>
      </c>
      <c r="F1421" s="22">
        <f>+INDEX('LISTA DE PRECIOS EKM '!B:K,MATCH(C1421,'LISTA DE PRECIOS EKM '!A:A,0),9)</f>
        <v>1889900</v>
      </c>
      <c r="G1421" s="22" t="str">
        <f>+IF(ISNUMBER(MATCH(C1421,Precios!C:C,0)),"Sí está", "No está")</f>
        <v>No está</v>
      </c>
    </row>
    <row r="1422" spans="1:7" hidden="1">
      <c r="A1422" s="20">
        <v>745722</v>
      </c>
      <c r="B1422" s="22" t="s">
        <v>6719</v>
      </c>
      <c r="C1422" s="22" t="s">
        <v>6720</v>
      </c>
      <c r="D1422" s="63">
        <f>+INDEX('LISTA DE PRECIOS EKM '!A:K,MATCH(C1422,'LISTA DE PRECIOS EKM '!A:A,0),MATCH($D$1,'LISTA DE PRECIOS EKM '!$1:$1,0))</f>
        <v>1719900</v>
      </c>
      <c r="E1422" s="22">
        <f>+INDEX('LISTA DE PRECIOS EKM '!B:K,MATCH(C1422,'LISTA DE PRECIOS EKM '!A:A,0),7)</f>
        <v>1789900</v>
      </c>
      <c r="F1422" s="22">
        <f>+INDEX('LISTA DE PRECIOS EKM '!B:K,MATCH(C1422,'LISTA DE PRECIOS EKM '!A:A,0),9)</f>
        <v>1889900</v>
      </c>
      <c r="G1422" s="22" t="str">
        <f>+IF(ISNUMBER(MATCH(C1422,Precios!C:C,0)),"Sí está", "No está")</f>
        <v>No está</v>
      </c>
    </row>
    <row r="1423" spans="1:7" hidden="1">
      <c r="A1423" s="20">
        <v>745725</v>
      </c>
      <c r="B1423" s="22" t="s">
        <v>6721</v>
      </c>
      <c r="C1423" s="22" t="s">
        <v>6722</v>
      </c>
      <c r="D1423" s="63">
        <f>+INDEX('LISTA DE PRECIOS EKM '!A:K,MATCH(C1423,'LISTA DE PRECIOS EKM '!A:A,0),MATCH($D$1,'LISTA DE PRECIOS EKM '!$1:$1,0))</f>
        <v>1719900</v>
      </c>
      <c r="E1423" s="22">
        <f>+INDEX('LISTA DE PRECIOS EKM '!B:K,MATCH(C1423,'LISTA DE PRECIOS EKM '!A:A,0),7)</f>
        <v>1789900</v>
      </c>
      <c r="F1423" s="22">
        <f>+INDEX('LISTA DE PRECIOS EKM '!B:K,MATCH(C1423,'LISTA DE PRECIOS EKM '!A:A,0),9)</f>
        <v>1889900</v>
      </c>
      <c r="G1423" s="22" t="str">
        <f>+IF(ISNUMBER(MATCH(C1423,Precios!C:C,0)),"Sí está", "No está")</f>
        <v>No está</v>
      </c>
    </row>
    <row r="1424" spans="1:7" hidden="1">
      <c r="A1424" s="20">
        <v>745727</v>
      </c>
      <c r="B1424" s="22" t="s">
        <v>6721</v>
      </c>
      <c r="C1424" s="22" t="s">
        <v>6722</v>
      </c>
      <c r="D1424" s="63">
        <f>+INDEX('LISTA DE PRECIOS EKM '!A:K,MATCH(C1424,'LISTA DE PRECIOS EKM '!A:A,0),MATCH($D$1,'LISTA DE PRECIOS EKM '!$1:$1,0))</f>
        <v>1719900</v>
      </c>
      <c r="E1424" s="22">
        <f>+INDEX('LISTA DE PRECIOS EKM '!B:K,MATCH(C1424,'LISTA DE PRECIOS EKM '!A:A,0),7)</f>
        <v>1789900</v>
      </c>
      <c r="F1424" s="22">
        <f>+INDEX('LISTA DE PRECIOS EKM '!B:K,MATCH(C1424,'LISTA DE PRECIOS EKM '!A:A,0),9)</f>
        <v>1889900</v>
      </c>
      <c r="G1424" s="22" t="str">
        <f>+IF(ISNUMBER(MATCH(C1424,Precios!C:C,0)),"Sí está", "No está")</f>
        <v>No está</v>
      </c>
    </row>
    <row r="1425" spans="1:7" hidden="1">
      <c r="A1425" s="20">
        <v>745729</v>
      </c>
      <c r="B1425" s="22" t="s">
        <v>6723</v>
      </c>
      <c r="C1425" s="22" t="s">
        <v>6724</v>
      </c>
      <c r="D1425" s="63">
        <f>+INDEX('LISTA DE PRECIOS EKM '!A:K,MATCH(C1425,'LISTA DE PRECIOS EKM '!A:A,0),MATCH($D$1,'LISTA DE PRECIOS EKM '!$1:$1,0))</f>
        <v>1719900</v>
      </c>
      <c r="E1425" s="22">
        <f>+INDEX('LISTA DE PRECIOS EKM '!B:K,MATCH(C1425,'LISTA DE PRECIOS EKM '!A:A,0),7)</f>
        <v>1789900</v>
      </c>
      <c r="F1425" s="22">
        <f>+INDEX('LISTA DE PRECIOS EKM '!B:K,MATCH(C1425,'LISTA DE PRECIOS EKM '!A:A,0),9)</f>
        <v>1889900</v>
      </c>
      <c r="G1425" s="22" t="str">
        <f>+IF(ISNUMBER(MATCH(C1425,Precios!C:C,0)),"Sí está", "No está")</f>
        <v>No está</v>
      </c>
    </row>
    <row r="1426" spans="1:7" hidden="1">
      <c r="A1426" s="20">
        <v>745730</v>
      </c>
      <c r="B1426" s="22" t="s">
        <v>6723</v>
      </c>
      <c r="C1426" s="22" t="s">
        <v>6724</v>
      </c>
      <c r="D1426" s="63">
        <f>+INDEX('LISTA DE PRECIOS EKM '!A:K,MATCH(C1426,'LISTA DE PRECIOS EKM '!A:A,0),MATCH($D$1,'LISTA DE PRECIOS EKM '!$1:$1,0))</f>
        <v>1719900</v>
      </c>
      <c r="E1426" s="22">
        <f>+INDEX('LISTA DE PRECIOS EKM '!B:K,MATCH(C1426,'LISTA DE PRECIOS EKM '!A:A,0),7)</f>
        <v>1789900</v>
      </c>
      <c r="F1426" s="22">
        <f>+INDEX('LISTA DE PRECIOS EKM '!B:K,MATCH(C1426,'LISTA DE PRECIOS EKM '!A:A,0),9)</f>
        <v>1889900</v>
      </c>
      <c r="G1426" s="22" t="str">
        <f>+IF(ISNUMBER(MATCH(C1426,Precios!C:C,0)),"Sí está", "No está")</f>
        <v>No está</v>
      </c>
    </row>
    <row r="1427" spans="1:7" hidden="1">
      <c r="A1427" s="20">
        <v>745745</v>
      </c>
      <c r="B1427" s="22" t="s">
        <v>6725</v>
      </c>
      <c r="C1427" s="22" t="s">
        <v>6726</v>
      </c>
      <c r="D1427" s="63">
        <f>+INDEX('LISTA DE PRECIOS EKM '!A:K,MATCH(C1427,'LISTA DE PRECIOS EKM '!A:A,0),MATCH($D$1,'LISTA DE PRECIOS EKM '!$1:$1,0))</f>
        <v>2699900</v>
      </c>
      <c r="E1427" s="22">
        <f>+INDEX('LISTA DE PRECIOS EKM '!B:K,MATCH(C1427,'LISTA DE PRECIOS EKM '!A:A,0),7)</f>
        <v>2809900</v>
      </c>
      <c r="F1427" s="22">
        <f>+INDEX('LISTA DE PRECIOS EKM '!B:K,MATCH(C1427,'LISTA DE PRECIOS EKM '!A:A,0),9)</f>
        <v>2959900</v>
      </c>
      <c r="G1427" s="22" t="str">
        <f>+IF(ISNUMBER(MATCH(C1427,Precios!C:C,0)),"Sí está", "No está")</f>
        <v>No está</v>
      </c>
    </row>
    <row r="1428" spans="1:7" hidden="1">
      <c r="A1428" s="20">
        <v>745873</v>
      </c>
      <c r="B1428" s="22" t="s">
        <v>6727</v>
      </c>
      <c r="C1428" s="22" t="s">
        <v>6728</v>
      </c>
      <c r="D1428" s="63">
        <f>+INDEX('LISTA DE PRECIOS EKM '!A:K,MATCH(C1428,'LISTA DE PRECIOS EKM '!A:A,0),MATCH($D$1,'LISTA DE PRECIOS EKM '!$1:$1,0))</f>
        <v>2699900</v>
      </c>
      <c r="E1428" s="22">
        <f>+INDEX('LISTA DE PRECIOS EKM '!B:K,MATCH(C1428,'LISTA DE PRECIOS EKM '!A:A,0),7)</f>
        <v>2809900</v>
      </c>
      <c r="F1428" s="22">
        <f>+INDEX('LISTA DE PRECIOS EKM '!B:K,MATCH(C1428,'LISTA DE PRECIOS EKM '!A:A,0),9)</f>
        <v>2959900</v>
      </c>
      <c r="G1428" s="22" t="str">
        <f>+IF(ISNUMBER(MATCH(C1428,Precios!C:C,0)),"Sí está", "No está")</f>
        <v>No está</v>
      </c>
    </row>
    <row r="1429" spans="1:7" hidden="1">
      <c r="A1429" s="20">
        <v>745877</v>
      </c>
      <c r="B1429" s="22" t="s">
        <v>6727</v>
      </c>
      <c r="C1429" s="22" t="s">
        <v>6728</v>
      </c>
      <c r="D1429" s="63">
        <f>+INDEX('LISTA DE PRECIOS EKM '!A:K,MATCH(C1429,'LISTA DE PRECIOS EKM '!A:A,0),MATCH($D$1,'LISTA DE PRECIOS EKM '!$1:$1,0))</f>
        <v>2699900</v>
      </c>
      <c r="E1429" s="22">
        <f>+INDEX('LISTA DE PRECIOS EKM '!B:K,MATCH(C1429,'LISTA DE PRECIOS EKM '!A:A,0),7)</f>
        <v>2809900</v>
      </c>
      <c r="F1429" s="22">
        <f>+INDEX('LISTA DE PRECIOS EKM '!B:K,MATCH(C1429,'LISTA DE PRECIOS EKM '!A:A,0),9)</f>
        <v>2959900</v>
      </c>
      <c r="G1429" s="22" t="str">
        <f>+IF(ISNUMBER(MATCH(C1429,Precios!C:C,0)),"Sí está", "No está")</f>
        <v>No está</v>
      </c>
    </row>
    <row r="1430" spans="1:7" hidden="1">
      <c r="A1430" s="20">
        <v>745878</v>
      </c>
      <c r="B1430" s="22" t="s">
        <v>6729</v>
      </c>
      <c r="C1430" s="22" t="s">
        <v>6730</v>
      </c>
      <c r="D1430" s="63">
        <f>+INDEX('LISTA DE PRECIOS EKM '!A:K,MATCH(C1430,'LISTA DE PRECIOS EKM '!A:A,0),MATCH($D$1,'LISTA DE PRECIOS EKM '!$1:$1,0))</f>
        <v>2699900</v>
      </c>
      <c r="E1430" s="22">
        <f>+INDEX('LISTA DE PRECIOS EKM '!B:K,MATCH(C1430,'LISTA DE PRECIOS EKM '!A:A,0),7)</f>
        <v>2809900</v>
      </c>
      <c r="F1430" s="22">
        <f>+INDEX('LISTA DE PRECIOS EKM '!B:K,MATCH(C1430,'LISTA DE PRECIOS EKM '!A:A,0),9)</f>
        <v>2959900</v>
      </c>
      <c r="G1430" s="22" t="str">
        <f>+IF(ISNUMBER(MATCH(C1430,Precios!C:C,0)),"Sí está", "No está")</f>
        <v>No está</v>
      </c>
    </row>
    <row r="1431" spans="1:7" hidden="1">
      <c r="A1431" s="20">
        <v>745880</v>
      </c>
      <c r="B1431" s="22" t="s">
        <v>6729</v>
      </c>
      <c r="C1431" s="22" t="s">
        <v>6730</v>
      </c>
      <c r="D1431" s="63">
        <f>+INDEX('LISTA DE PRECIOS EKM '!A:K,MATCH(C1431,'LISTA DE PRECIOS EKM '!A:A,0),MATCH($D$1,'LISTA DE PRECIOS EKM '!$1:$1,0))</f>
        <v>2699900</v>
      </c>
      <c r="E1431" s="22">
        <f>+INDEX('LISTA DE PRECIOS EKM '!B:K,MATCH(C1431,'LISTA DE PRECIOS EKM '!A:A,0),7)</f>
        <v>2809900</v>
      </c>
      <c r="F1431" s="22">
        <f>+INDEX('LISTA DE PRECIOS EKM '!B:K,MATCH(C1431,'LISTA DE PRECIOS EKM '!A:A,0),9)</f>
        <v>2959900</v>
      </c>
      <c r="G1431" s="22" t="str">
        <f>+IF(ISNUMBER(MATCH(C1431,Precios!C:C,0)),"Sí está", "No está")</f>
        <v>No está</v>
      </c>
    </row>
    <row r="1432" spans="1:7" hidden="1">
      <c r="A1432" s="20">
        <v>745881</v>
      </c>
      <c r="B1432" s="22" t="s">
        <v>6731</v>
      </c>
      <c r="C1432" s="22" t="s">
        <v>6732</v>
      </c>
      <c r="D1432" s="63">
        <f>+INDEX('LISTA DE PRECIOS EKM '!A:K,MATCH(C1432,'LISTA DE PRECIOS EKM '!A:A,0),MATCH($D$1,'LISTA DE PRECIOS EKM '!$1:$1,0))</f>
        <v>1719900</v>
      </c>
      <c r="E1432" s="22">
        <f>+INDEX('LISTA DE PRECIOS EKM '!B:K,MATCH(C1432,'LISTA DE PRECIOS EKM '!A:A,0),7)</f>
        <v>1789900</v>
      </c>
      <c r="F1432" s="22">
        <f>+INDEX('LISTA DE PRECIOS EKM '!B:K,MATCH(C1432,'LISTA DE PRECIOS EKM '!A:A,0),9)</f>
        <v>1889900</v>
      </c>
      <c r="G1432" s="22" t="str">
        <f>+IF(ISNUMBER(MATCH(C1432,Precios!C:C,0)),"Sí está", "No está")</f>
        <v>No está</v>
      </c>
    </row>
    <row r="1433" spans="1:7" hidden="1">
      <c r="A1433" s="20">
        <v>745883</v>
      </c>
      <c r="B1433" s="22" t="s">
        <v>6731</v>
      </c>
      <c r="C1433" s="22" t="s">
        <v>6732</v>
      </c>
      <c r="D1433" s="63">
        <f>+INDEX('LISTA DE PRECIOS EKM '!A:K,MATCH(C1433,'LISTA DE PRECIOS EKM '!A:A,0),MATCH($D$1,'LISTA DE PRECIOS EKM '!$1:$1,0))</f>
        <v>1719900</v>
      </c>
      <c r="E1433" s="22">
        <f>+INDEX('LISTA DE PRECIOS EKM '!B:K,MATCH(C1433,'LISTA DE PRECIOS EKM '!A:A,0),7)</f>
        <v>1789900</v>
      </c>
      <c r="F1433" s="22">
        <f>+INDEX('LISTA DE PRECIOS EKM '!B:K,MATCH(C1433,'LISTA DE PRECIOS EKM '!A:A,0),9)</f>
        <v>1889900</v>
      </c>
      <c r="G1433" s="22" t="str">
        <f>+IF(ISNUMBER(MATCH(C1433,Precios!C:C,0)),"Sí está", "No está")</f>
        <v>No está</v>
      </c>
    </row>
    <row r="1434" spans="1:7" hidden="1">
      <c r="A1434" s="20">
        <v>3012160</v>
      </c>
      <c r="B1434" s="22" t="s">
        <v>6733</v>
      </c>
      <c r="C1434" s="22" t="s">
        <v>6734</v>
      </c>
      <c r="D1434" s="63">
        <f>+INDEX('LISTA DE PRECIOS EKM '!A:K,MATCH(C1434,'LISTA DE PRECIOS EKM '!A:A,0),MATCH($D$1,'LISTA DE PRECIOS EKM '!$1:$1,0))</f>
        <v>1719900</v>
      </c>
      <c r="E1434" s="22">
        <f>+INDEX('LISTA DE PRECIOS EKM '!B:K,MATCH(C1434,'LISTA DE PRECIOS EKM '!A:A,0),7)</f>
        <v>1789900</v>
      </c>
      <c r="F1434" s="22">
        <f>+INDEX('LISTA DE PRECIOS EKM '!B:K,MATCH(C1434,'LISTA DE PRECIOS EKM '!A:A,0),9)</f>
        <v>1889900</v>
      </c>
      <c r="G1434" s="22" t="str">
        <f>+IF(ISNUMBER(MATCH(C1434,Precios!C:C,0)),"Sí está", "No está")</f>
        <v>No está</v>
      </c>
    </row>
    <row r="1435" spans="1:7" hidden="1">
      <c r="A1435" s="20">
        <v>3012161</v>
      </c>
      <c r="B1435" s="22" t="s">
        <v>6733</v>
      </c>
      <c r="C1435" s="22" t="s">
        <v>6734</v>
      </c>
      <c r="D1435" s="63">
        <f>+INDEX('LISTA DE PRECIOS EKM '!A:K,MATCH(C1435,'LISTA DE PRECIOS EKM '!A:A,0),MATCH($D$1,'LISTA DE PRECIOS EKM '!$1:$1,0))</f>
        <v>1719900</v>
      </c>
      <c r="E1435" s="22">
        <f>+INDEX('LISTA DE PRECIOS EKM '!B:K,MATCH(C1435,'LISTA DE PRECIOS EKM '!A:A,0),7)</f>
        <v>1789900</v>
      </c>
      <c r="F1435" s="22">
        <f>+INDEX('LISTA DE PRECIOS EKM '!B:K,MATCH(C1435,'LISTA DE PRECIOS EKM '!A:A,0),9)</f>
        <v>1889900</v>
      </c>
      <c r="G1435" s="22" t="str">
        <f>+IF(ISNUMBER(MATCH(C1435,Precios!C:C,0)),"Sí está", "No está")</f>
        <v>No está</v>
      </c>
    </row>
    <row r="1436" spans="1:7" hidden="1">
      <c r="A1436" s="20">
        <v>3012162</v>
      </c>
      <c r="B1436" s="22" t="s">
        <v>6735</v>
      </c>
      <c r="C1436" s="22" t="s">
        <v>6736</v>
      </c>
      <c r="D1436" s="63">
        <f>+INDEX('LISTA DE PRECIOS EKM '!A:K,MATCH(C1436,'LISTA DE PRECIOS EKM '!A:A,0),MATCH($D$1,'LISTA DE PRECIOS EKM '!$1:$1,0))</f>
        <v>1719900</v>
      </c>
      <c r="E1436" s="22">
        <f>+INDEX('LISTA DE PRECIOS EKM '!B:K,MATCH(C1436,'LISTA DE PRECIOS EKM '!A:A,0),7)</f>
        <v>1789900</v>
      </c>
      <c r="F1436" s="22">
        <f>+INDEX('LISTA DE PRECIOS EKM '!B:K,MATCH(C1436,'LISTA DE PRECIOS EKM '!A:A,0),9)</f>
        <v>1889900</v>
      </c>
      <c r="G1436" s="22" t="str">
        <f>+IF(ISNUMBER(MATCH(C1436,Precios!C:C,0)),"Sí está", "No está")</f>
        <v>No está</v>
      </c>
    </row>
    <row r="1437" spans="1:7" hidden="1">
      <c r="A1437" s="20">
        <v>3012163</v>
      </c>
      <c r="B1437" s="22" t="s">
        <v>6735</v>
      </c>
      <c r="C1437" s="22" t="s">
        <v>6736</v>
      </c>
      <c r="D1437" s="63">
        <f>+INDEX('LISTA DE PRECIOS EKM '!A:K,MATCH(C1437,'LISTA DE PRECIOS EKM '!A:A,0),MATCH($D$1,'LISTA DE PRECIOS EKM '!$1:$1,0))</f>
        <v>1719900</v>
      </c>
      <c r="E1437" s="22">
        <f>+INDEX('LISTA DE PRECIOS EKM '!B:K,MATCH(C1437,'LISTA DE PRECIOS EKM '!A:A,0),7)</f>
        <v>1789900</v>
      </c>
      <c r="F1437" s="22">
        <f>+INDEX('LISTA DE PRECIOS EKM '!B:K,MATCH(C1437,'LISTA DE PRECIOS EKM '!A:A,0),9)</f>
        <v>1889900</v>
      </c>
      <c r="G1437" s="22" t="str">
        <f>+IF(ISNUMBER(MATCH(C1437,Precios!C:C,0)),"Sí está", "No está")</f>
        <v>No está</v>
      </c>
    </row>
    <row r="1438" spans="1:7" hidden="1">
      <c r="A1438" s="20">
        <v>3012164</v>
      </c>
      <c r="B1438" s="22" t="s">
        <v>6737</v>
      </c>
      <c r="C1438" s="22" t="s">
        <v>6738</v>
      </c>
      <c r="D1438" s="63">
        <f>+INDEX('LISTA DE PRECIOS EKM '!A:K,MATCH(C1438,'LISTA DE PRECIOS EKM '!A:A,0),MATCH($D$1,'LISTA DE PRECIOS EKM '!$1:$1,0))</f>
        <v>1719900</v>
      </c>
      <c r="E1438" s="22">
        <f>+INDEX('LISTA DE PRECIOS EKM '!B:K,MATCH(C1438,'LISTA DE PRECIOS EKM '!A:A,0),7)</f>
        <v>1789900</v>
      </c>
      <c r="F1438" s="22">
        <f>+INDEX('LISTA DE PRECIOS EKM '!B:K,MATCH(C1438,'LISTA DE PRECIOS EKM '!A:A,0),9)</f>
        <v>1889900</v>
      </c>
      <c r="G1438" s="22" t="str">
        <f>+IF(ISNUMBER(MATCH(C1438,Precios!C:C,0)),"Sí está", "No está")</f>
        <v>No está</v>
      </c>
    </row>
    <row r="1439" spans="1:7" hidden="1">
      <c r="A1439" s="20">
        <v>3012165</v>
      </c>
      <c r="B1439" s="22" t="s">
        <v>6737</v>
      </c>
      <c r="C1439" s="22" t="s">
        <v>6738</v>
      </c>
      <c r="D1439" s="63">
        <f>+INDEX('LISTA DE PRECIOS EKM '!A:K,MATCH(C1439,'LISTA DE PRECIOS EKM '!A:A,0),MATCH($D$1,'LISTA DE PRECIOS EKM '!$1:$1,0))</f>
        <v>1719900</v>
      </c>
      <c r="E1439" s="22">
        <f>+INDEX('LISTA DE PRECIOS EKM '!B:K,MATCH(C1439,'LISTA DE PRECIOS EKM '!A:A,0),7)</f>
        <v>1789900</v>
      </c>
      <c r="F1439" s="22">
        <f>+INDEX('LISTA DE PRECIOS EKM '!B:K,MATCH(C1439,'LISTA DE PRECIOS EKM '!A:A,0),9)</f>
        <v>1889900</v>
      </c>
      <c r="G1439" s="22" t="str">
        <f>+IF(ISNUMBER(MATCH(C1439,Precios!C:C,0)),"Sí está", "No está")</f>
        <v>No está</v>
      </c>
    </row>
    <row r="1440" spans="1:7" hidden="1">
      <c r="A1440" s="20">
        <v>3012166</v>
      </c>
      <c r="B1440" s="22" t="s">
        <v>6739</v>
      </c>
      <c r="C1440" s="22" t="s">
        <v>6740</v>
      </c>
      <c r="D1440" s="63">
        <f>+INDEX('LISTA DE PRECIOS EKM '!A:K,MATCH(C1440,'LISTA DE PRECIOS EKM '!A:A,0),MATCH($D$1,'LISTA DE PRECIOS EKM '!$1:$1,0))</f>
        <v>1719900</v>
      </c>
      <c r="E1440" s="22">
        <f>+INDEX('LISTA DE PRECIOS EKM '!B:K,MATCH(C1440,'LISTA DE PRECIOS EKM '!A:A,0),7)</f>
        <v>1789900</v>
      </c>
      <c r="F1440" s="22">
        <f>+INDEX('LISTA DE PRECIOS EKM '!B:K,MATCH(C1440,'LISTA DE PRECIOS EKM '!A:A,0),9)</f>
        <v>1889900</v>
      </c>
      <c r="G1440" s="22" t="str">
        <f>+IF(ISNUMBER(MATCH(C1440,Precios!C:C,0)),"Sí está", "No está")</f>
        <v>No está</v>
      </c>
    </row>
    <row r="1441" spans="1:7" hidden="1">
      <c r="A1441" s="20">
        <v>3012167</v>
      </c>
      <c r="B1441" s="22" t="s">
        <v>6739</v>
      </c>
      <c r="C1441" s="22" t="s">
        <v>6740</v>
      </c>
      <c r="D1441" s="63">
        <f>+INDEX('LISTA DE PRECIOS EKM '!A:K,MATCH(C1441,'LISTA DE PRECIOS EKM '!A:A,0),MATCH($D$1,'LISTA DE PRECIOS EKM '!$1:$1,0))</f>
        <v>1719900</v>
      </c>
      <c r="E1441" s="22">
        <f>+INDEX('LISTA DE PRECIOS EKM '!B:K,MATCH(C1441,'LISTA DE PRECIOS EKM '!A:A,0),7)</f>
        <v>1789900</v>
      </c>
      <c r="F1441" s="22">
        <f>+INDEX('LISTA DE PRECIOS EKM '!B:K,MATCH(C1441,'LISTA DE PRECIOS EKM '!A:A,0),9)</f>
        <v>1889900</v>
      </c>
      <c r="G1441" s="22" t="str">
        <f>+IF(ISNUMBER(MATCH(C1441,Precios!C:C,0)),"Sí está", "No está")</f>
        <v>No está</v>
      </c>
    </row>
    <row r="1442" spans="1:7" hidden="1">
      <c r="A1442" s="20">
        <v>3012168</v>
      </c>
      <c r="B1442" s="22" t="s">
        <v>6741</v>
      </c>
      <c r="C1442" s="22" t="s">
        <v>6742</v>
      </c>
      <c r="D1442" s="63">
        <f>+INDEX('LISTA DE PRECIOS EKM '!A:K,MATCH(C1442,'LISTA DE PRECIOS EKM '!A:A,0),MATCH($D$1,'LISTA DE PRECIOS EKM '!$1:$1,0))</f>
        <v>2399900</v>
      </c>
      <c r="E1442" s="22">
        <f>+INDEX('LISTA DE PRECIOS EKM '!B:K,MATCH(C1442,'LISTA DE PRECIOS EKM '!A:A,0),7)</f>
        <v>2499900</v>
      </c>
      <c r="F1442" s="22">
        <f>+INDEX('LISTA DE PRECIOS EKM '!B:K,MATCH(C1442,'LISTA DE PRECIOS EKM '!A:A,0),9)</f>
        <v>2629900</v>
      </c>
      <c r="G1442" s="22" t="str">
        <f>+IF(ISNUMBER(MATCH(C1442,Precios!C:C,0)),"Sí está", "No está")</f>
        <v>No está</v>
      </c>
    </row>
    <row r="1443" spans="1:7" hidden="1">
      <c r="A1443" s="20">
        <v>3012169</v>
      </c>
      <c r="B1443" s="22" t="s">
        <v>6741</v>
      </c>
      <c r="C1443" s="22" t="s">
        <v>6742</v>
      </c>
      <c r="D1443" s="63">
        <f>+INDEX('LISTA DE PRECIOS EKM '!A:K,MATCH(C1443,'LISTA DE PRECIOS EKM '!A:A,0),MATCH($D$1,'LISTA DE PRECIOS EKM '!$1:$1,0))</f>
        <v>2399900</v>
      </c>
      <c r="E1443" s="22">
        <f>+INDEX('LISTA DE PRECIOS EKM '!B:K,MATCH(C1443,'LISTA DE PRECIOS EKM '!A:A,0),7)</f>
        <v>2499900</v>
      </c>
      <c r="F1443" s="22">
        <f>+INDEX('LISTA DE PRECIOS EKM '!B:K,MATCH(C1443,'LISTA DE PRECIOS EKM '!A:A,0),9)</f>
        <v>2629900</v>
      </c>
      <c r="G1443" s="22" t="str">
        <f>+IF(ISNUMBER(MATCH(C1443,Precios!C:C,0)),"Sí está", "No está")</f>
        <v>No está</v>
      </c>
    </row>
    <row r="1444" spans="1:7" hidden="1">
      <c r="A1444" s="20">
        <v>3012170</v>
      </c>
      <c r="B1444" s="22" t="s">
        <v>6743</v>
      </c>
      <c r="C1444" s="22" t="s">
        <v>6744</v>
      </c>
      <c r="D1444" s="63">
        <f>+INDEX('LISTA DE PRECIOS EKM '!A:K,MATCH(C1444,'LISTA DE PRECIOS EKM '!A:A,0),MATCH($D$1,'LISTA DE PRECIOS EKM '!$1:$1,0))</f>
        <v>2399900</v>
      </c>
      <c r="E1444" s="22">
        <f>+INDEX('LISTA DE PRECIOS EKM '!B:K,MATCH(C1444,'LISTA DE PRECIOS EKM '!A:A,0),7)</f>
        <v>2499900</v>
      </c>
      <c r="F1444" s="22">
        <f>+INDEX('LISTA DE PRECIOS EKM '!B:K,MATCH(C1444,'LISTA DE PRECIOS EKM '!A:A,0),9)</f>
        <v>2629900</v>
      </c>
      <c r="G1444" s="22" t="str">
        <f>+IF(ISNUMBER(MATCH(C1444,Precios!C:C,0)),"Sí está", "No está")</f>
        <v>No está</v>
      </c>
    </row>
    <row r="1445" spans="1:7" hidden="1">
      <c r="A1445" s="20">
        <v>3012171</v>
      </c>
      <c r="B1445" s="22" t="s">
        <v>6743</v>
      </c>
      <c r="C1445" s="22" t="s">
        <v>6744</v>
      </c>
      <c r="D1445" s="63">
        <f>+INDEX('LISTA DE PRECIOS EKM '!A:K,MATCH(C1445,'LISTA DE PRECIOS EKM '!A:A,0),MATCH($D$1,'LISTA DE PRECIOS EKM '!$1:$1,0))</f>
        <v>2399900</v>
      </c>
      <c r="E1445" s="22">
        <f>+INDEX('LISTA DE PRECIOS EKM '!B:K,MATCH(C1445,'LISTA DE PRECIOS EKM '!A:A,0),7)</f>
        <v>2499900</v>
      </c>
      <c r="F1445" s="22">
        <f>+INDEX('LISTA DE PRECIOS EKM '!B:K,MATCH(C1445,'LISTA DE PRECIOS EKM '!A:A,0),9)</f>
        <v>2629900</v>
      </c>
      <c r="G1445" s="22" t="str">
        <f>+IF(ISNUMBER(MATCH(C1445,Precios!C:C,0)),"Sí está", "No está")</f>
        <v>No está</v>
      </c>
    </row>
    <row r="1446" spans="1:7" hidden="1">
      <c r="A1446" s="20">
        <v>3012172</v>
      </c>
      <c r="B1446" s="22" t="s">
        <v>6745</v>
      </c>
      <c r="C1446" s="22" t="s">
        <v>6746</v>
      </c>
      <c r="D1446" s="63">
        <f>+INDEX('LISTA DE PRECIOS EKM '!A:K,MATCH(C1446,'LISTA DE PRECIOS EKM '!A:A,0),MATCH($D$1,'LISTA DE PRECIOS EKM '!$1:$1,0))</f>
        <v>2399900</v>
      </c>
      <c r="E1446" s="22">
        <f>+INDEX('LISTA DE PRECIOS EKM '!B:K,MATCH(C1446,'LISTA DE PRECIOS EKM '!A:A,0),7)</f>
        <v>2499900</v>
      </c>
      <c r="F1446" s="22">
        <f>+INDEX('LISTA DE PRECIOS EKM '!B:K,MATCH(C1446,'LISTA DE PRECIOS EKM '!A:A,0),9)</f>
        <v>2629900</v>
      </c>
      <c r="G1446" s="22" t="str">
        <f>+IF(ISNUMBER(MATCH(C1446,Precios!C:C,0)),"Sí está", "No está")</f>
        <v>No está</v>
      </c>
    </row>
    <row r="1447" spans="1:7" hidden="1">
      <c r="A1447" s="20">
        <v>3012173</v>
      </c>
      <c r="B1447" s="22" t="s">
        <v>6745</v>
      </c>
      <c r="C1447" s="22" t="s">
        <v>6746</v>
      </c>
      <c r="D1447" s="63">
        <f>+INDEX('LISTA DE PRECIOS EKM '!A:K,MATCH(C1447,'LISTA DE PRECIOS EKM '!A:A,0),MATCH($D$1,'LISTA DE PRECIOS EKM '!$1:$1,0))</f>
        <v>2399900</v>
      </c>
      <c r="E1447" s="22">
        <f>+INDEX('LISTA DE PRECIOS EKM '!B:K,MATCH(C1447,'LISTA DE PRECIOS EKM '!A:A,0),7)</f>
        <v>2499900</v>
      </c>
      <c r="F1447" s="22">
        <f>+INDEX('LISTA DE PRECIOS EKM '!B:K,MATCH(C1447,'LISTA DE PRECIOS EKM '!A:A,0),9)</f>
        <v>2629900</v>
      </c>
      <c r="G1447" s="22" t="str">
        <f>+IF(ISNUMBER(MATCH(C1447,Precios!C:C,0)),"Sí está", "No está")</f>
        <v>No está</v>
      </c>
    </row>
    <row r="1448" spans="1:7" hidden="1">
      <c r="A1448" s="20">
        <v>3012174</v>
      </c>
      <c r="B1448" s="22" t="s">
        <v>6747</v>
      </c>
      <c r="C1448" s="22" t="s">
        <v>6748</v>
      </c>
      <c r="D1448" s="63">
        <f>+INDEX('LISTA DE PRECIOS EKM '!A:K,MATCH(C1448,'LISTA DE PRECIOS EKM '!A:A,0),MATCH($D$1,'LISTA DE PRECIOS EKM '!$1:$1,0))</f>
        <v>2399900</v>
      </c>
      <c r="E1448" s="22">
        <f>+INDEX('LISTA DE PRECIOS EKM '!B:K,MATCH(C1448,'LISTA DE PRECIOS EKM '!A:A,0),7)</f>
        <v>2499900</v>
      </c>
      <c r="F1448" s="22">
        <f>+INDEX('LISTA DE PRECIOS EKM '!B:K,MATCH(C1448,'LISTA DE PRECIOS EKM '!A:A,0),9)</f>
        <v>2629900</v>
      </c>
      <c r="G1448" s="22" t="str">
        <f>+IF(ISNUMBER(MATCH(C1448,Precios!C:C,0)),"Sí está", "No está")</f>
        <v>No está</v>
      </c>
    </row>
    <row r="1449" spans="1:7" hidden="1">
      <c r="A1449" s="20">
        <v>3012175</v>
      </c>
      <c r="B1449" s="22" t="s">
        <v>6747</v>
      </c>
      <c r="C1449" s="22" t="s">
        <v>6748</v>
      </c>
      <c r="D1449" s="63">
        <f>+INDEX('LISTA DE PRECIOS EKM '!A:K,MATCH(C1449,'LISTA DE PRECIOS EKM '!A:A,0),MATCH($D$1,'LISTA DE PRECIOS EKM '!$1:$1,0))</f>
        <v>2399900</v>
      </c>
      <c r="E1449" s="22">
        <f>+INDEX('LISTA DE PRECIOS EKM '!B:K,MATCH(C1449,'LISTA DE PRECIOS EKM '!A:A,0),7)</f>
        <v>2499900</v>
      </c>
      <c r="F1449" s="22">
        <f>+INDEX('LISTA DE PRECIOS EKM '!B:K,MATCH(C1449,'LISTA DE PRECIOS EKM '!A:A,0),9)</f>
        <v>2629900</v>
      </c>
      <c r="G1449" s="22" t="str">
        <f>+IF(ISNUMBER(MATCH(C1449,Precios!C:C,0)),"Sí está", "No está")</f>
        <v>No está</v>
      </c>
    </row>
    <row r="1450" spans="1:7" hidden="1">
      <c r="A1450" s="20">
        <v>3012176</v>
      </c>
      <c r="B1450" s="22" t="s">
        <v>6749</v>
      </c>
      <c r="C1450" s="22" t="s">
        <v>6750</v>
      </c>
      <c r="D1450" s="63">
        <f>+INDEX('LISTA DE PRECIOS EKM '!A:K,MATCH(C1450,'LISTA DE PRECIOS EKM '!A:A,0),MATCH($D$1,'LISTA DE PRECIOS EKM '!$1:$1,0))</f>
        <v>1899900</v>
      </c>
      <c r="E1450" s="22">
        <f>+INDEX('LISTA DE PRECIOS EKM '!B:K,MATCH(C1450,'LISTA DE PRECIOS EKM '!A:A,0),7)</f>
        <v>1969900</v>
      </c>
      <c r="F1450" s="22">
        <f>+INDEX('LISTA DE PRECIOS EKM '!B:K,MATCH(C1450,'LISTA DE PRECIOS EKM '!A:A,0),9)</f>
        <v>2079900</v>
      </c>
      <c r="G1450" s="22" t="str">
        <f>+IF(ISNUMBER(MATCH(C1450,Precios!C:C,0)),"Sí está", "No está")</f>
        <v>No está</v>
      </c>
    </row>
    <row r="1451" spans="1:7" hidden="1">
      <c r="A1451" s="20">
        <v>3012177</v>
      </c>
      <c r="B1451" s="22" t="s">
        <v>6749</v>
      </c>
      <c r="C1451" s="22" t="s">
        <v>6750</v>
      </c>
      <c r="D1451" s="63">
        <f>+INDEX('LISTA DE PRECIOS EKM '!A:K,MATCH(C1451,'LISTA DE PRECIOS EKM '!A:A,0),MATCH($D$1,'LISTA DE PRECIOS EKM '!$1:$1,0))</f>
        <v>1899900</v>
      </c>
      <c r="E1451" s="22">
        <f>+INDEX('LISTA DE PRECIOS EKM '!B:K,MATCH(C1451,'LISTA DE PRECIOS EKM '!A:A,0),7)</f>
        <v>1969900</v>
      </c>
      <c r="F1451" s="22">
        <f>+INDEX('LISTA DE PRECIOS EKM '!B:K,MATCH(C1451,'LISTA DE PRECIOS EKM '!A:A,0),9)</f>
        <v>2079900</v>
      </c>
      <c r="G1451" s="22" t="str">
        <f>+IF(ISNUMBER(MATCH(C1451,Precios!C:C,0)),"Sí está", "No está")</f>
        <v>No está</v>
      </c>
    </row>
    <row r="1452" spans="1:7" hidden="1">
      <c r="A1452" s="20">
        <v>3012178</v>
      </c>
      <c r="B1452" s="22" t="s">
        <v>6751</v>
      </c>
      <c r="C1452" s="22" t="s">
        <v>6752</v>
      </c>
      <c r="D1452" s="63">
        <f>+INDEX('LISTA DE PRECIOS EKM '!A:K,MATCH(C1452,'LISTA DE PRECIOS EKM '!A:A,0),MATCH($D$1,'LISTA DE PRECIOS EKM '!$1:$1,0))</f>
        <v>1899900</v>
      </c>
      <c r="E1452" s="22">
        <f>+INDEX('LISTA DE PRECIOS EKM '!B:K,MATCH(C1452,'LISTA DE PRECIOS EKM '!A:A,0),7)</f>
        <v>1969900</v>
      </c>
      <c r="F1452" s="22">
        <f>+INDEX('LISTA DE PRECIOS EKM '!B:K,MATCH(C1452,'LISTA DE PRECIOS EKM '!A:A,0),9)</f>
        <v>2079900</v>
      </c>
      <c r="G1452" s="22" t="str">
        <f>+IF(ISNUMBER(MATCH(C1452,Precios!C:C,0)),"Sí está", "No está")</f>
        <v>No está</v>
      </c>
    </row>
    <row r="1453" spans="1:7" hidden="1">
      <c r="A1453" s="20">
        <v>3012179</v>
      </c>
      <c r="B1453" s="22" t="s">
        <v>6751</v>
      </c>
      <c r="C1453" s="22" t="s">
        <v>6752</v>
      </c>
      <c r="D1453" s="63">
        <f>+INDEX('LISTA DE PRECIOS EKM '!A:K,MATCH(C1453,'LISTA DE PRECIOS EKM '!A:A,0),MATCH($D$1,'LISTA DE PRECIOS EKM '!$1:$1,0))</f>
        <v>1899900</v>
      </c>
      <c r="E1453" s="22">
        <f>+INDEX('LISTA DE PRECIOS EKM '!B:K,MATCH(C1453,'LISTA DE PRECIOS EKM '!A:A,0),7)</f>
        <v>1969900</v>
      </c>
      <c r="F1453" s="22">
        <f>+INDEX('LISTA DE PRECIOS EKM '!B:K,MATCH(C1453,'LISTA DE PRECIOS EKM '!A:A,0),9)</f>
        <v>2079900</v>
      </c>
      <c r="G1453" s="22" t="str">
        <f>+IF(ISNUMBER(MATCH(C1453,Precios!C:C,0)),"Sí está", "No está")</f>
        <v>No está</v>
      </c>
    </row>
    <row r="1454" spans="1:7" hidden="1">
      <c r="A1454" s="20">
        <v>3012180</v>
      </c>
      <c r="B1454" s="22" t="s">
        <v>6753</v>
      </c>
      <c r="C1454" s="22" t="s">
        <v>6754</v>
      </c>
      <c r="D1454" s="63">
        <f>+INDEX('LISTA DE PRECIOS EKM '!A:K,MATCH(C1454,'LISTA DE PRECIOS EKM '!A:A,0),MATCH($D$1,'LISTA DE PRECIOS EKM '!$1:$1,0))</f>
        <v>1899900</v>
      </c>
      <c r="E1454" s="22">
        <f>+INDEX('LISTA DE PRECIOS EKM '!B:K,MATCH(C1454,'LISTA DE PRECIOS EKM '!A:A,0),7)</f>
        <v>1969900</v>
      </c>
      <c r="F1454" s="22">
        <f>+INDEX('LISTA DE PRECIOS EKM '!B:K,MATCH(C1454,'LISTA DE PRECIOS EKM '!A:A,0),9)</f>
        <v>2079900</v>
      </c>
      <c r="G1454" s="22" t="str">
        <f>+IF(ISNUMBER(MATCH(C1454,Precios!C:C,0)),"Sí está", "No está")</f>
        <v>No está</v>
      </c>
    </row>
    <row r="1455" spans="1:7" hidden="1">
      <c r="A1455" s="20">
        <v>3012181</v>
      </c>
      <c r="B1455" s="22" t="s">
        <v>6753</v>
      </c>
      <c r="C1455" s="22" t="s">
        <v>6754</v>
      </c>
      <c r="D1455" s="63">
        <f>+INDEX('LISTA DE PRECIOS EKM '!A:K,MATCH(C1455,'LISTA DE PRECIOS EKM '!A:A,0),MATCH($D$1,'LISTA DE PRECIOS EKM '!$1:$1,0))</f>
        <v>1899900</v>
      </c>
      <c r="E1455" s="22">
        <f>+INDEX('LISTA DE PRECIOS EKM '!B:K,MATCH(C1455,'LISTA DE PRECIOS EKM '!A:A,0),7)</f>
        <v>1969900</v>
      </c>
      <c r="F1455" s="22">
        <f>+INDEX('LISTA DE PRECIOS EKM '!B:K,MATCH(C1455,'LISTA DE PRECIOS EKM '!A:A,0),9)</f>
        <v>2079900</v>
      </c>
      <c r="G1455" s="22" t="str">
        <f>+IF(ISNUMBER(MATCH(C1455,Precios!C:C,0)),"Sí está", "No está")</f>
        <v>No está</v>
      </c>
    </row>
    <row r="1456" spans="1:7" hidden="1">
      <c r="A1456" s="20">
        <v>3012182</v>
      </c>
      <c r="B1456" s="22" t="s">
        <v>6755</v>
      </c>
      <c r="C1456" s="22" t="s">
        <v>6756</v>
      </c>
      <c r="D1456" s="63">
        <f>+INDEX('LISTA DE PRECIOS EKM '!A:K,MATCH(C1456,'LISTA DE PRECIOS EKM '!A:A,0),MATCH($D$1,'LISTA DE PRECIOS EKM '!$1:$1,0))</f>
        <v>1899900</v>
      </c>
      <c r="E1456" s="22">
        <f>+INDEX('LISTA DE PRECIOS EKM '!B:K,MATCH(C1456,'LISTA DE PRECIOS EKM '!A:A,0),7)</f>
        <v>1969900</v>
      </c>
      <c r="F1456" s="22">
        <f>+INDEX('LISTA DE PRECIOS EKM '!B:K,MATCH(C1456,'LISTA DE PRECIOS EKM '!A:A,0),9)</f>
        <v>2079900</v>
      </c>
      <c r="G1456" s="22" t="str">
        <f>+IF(ISNUMBER(MATCH(C1456,Precios!C:C,0)),"Sí está", "No está")</f>
        <v>No está</v>
      </c>
    </row>
    <row r="1457" spans="1:7" hidden="1">
      <c r="A1457" s="20">
        <v>3012183</v>
      </c>
      <c r="B1457" s="22" t="s">
        <v>6755</v>
      </c>
      <c r="C1457" s="22" t="s">
        <v>6756</v>
      </c>
      <c r="D1457" s="63">
        <f>+INDEX('LISTA DE PRECIOS EKM '!A:K,MATCH(C1457,'LISTA DE PRECIOS EKM '!A:A,0),MATCH($D$1,'LISTA DE PRECIOS EKM '!$1:$1,0))</f>
        <v>1899900</v>
      </c>
      <c r="E1457" s="22">
        <f>+INDEX('LISTA DE PRECIOS EKM '!B:K,MATCH(C1457,'LISTA DE PRECIOS EKM '!A:A,0),7)</f>
        <v>1969900</v>
      </c>
      <c r="F1457" s="22">
        <f>+INDEX('LISTA DE PRECIOS EKM '!B:K,MATCH(C1457,'LISTA DE PRECIOS EKM '!A:A,0),9)</f>
        <v>2079900</v>
      </c>
      <c r="G1457" s="22" t="str">
        <f>+IF(ISNUMBER(MATCH(C1457,Precios!C:C,0)),"Sí está", "No está")</f>
        <v>No está</v>
      </c>
    </row>
    <row r="1458" spans="1:7" hidden="1">
      <c r="A1458" s="20">
        <v>3012184</v>
      </c>
      <c r="B1458" s="22" t="s">
        <v>6757</v>
      </c>
      <c r="C1458" s="22" t="s">
        <v>6758</v>
      </c>
      <c r="D1458" s="63">
        <f>+INDEX('LISTA DE PRECIOS EKM '!A:K,MATCH(C1458,'LISTA DE PRECIOS EKM '!A:A,0),MATCH($D$1,'LISTA DE PRECIOS EKM '!$1:$1,0))</f>
        <v>1899900</v>
      </c>
      <c r="E1458" s="22">
        <f>+INDEX('LISTA DE PRECIOS EKM '!B:K,MATCH(C1458,'LISTA DE PRECIOS EKM '!A:A,0),7)</f>
        <v>1969900</v>
      </c>
      <c r="F1458" s="22">
        <f>+INDEX('LISTA DE PRECIOS EKM '!B:K,MATCH(C1458,'LISTA DE PRECIOS EKM '!A:A,0),9)</f>
        <v>2079900</v>
      </c>
      <c r="G1458" s="22" t="str">
        <f>+IF(ISNUMBER(MATCH(C1458,Precios!C:C,0)),"Sí está", "No está")</f>
        <v>No está</v>
      </c>
    </row>
    <row r="1459" spans="1:7" hidden="1">
      <c r="A1459" s="20">
        <v>3012185</v>
      </c>
      <c r="B1459" s="22" t="s">
        <v>6759</v>
      </c>
      <c r="C1459" s="22" t="s">
        <v>6760</v>
      </c>
      <c r="D1459" s="63">
        <f>+INDEX('LISTA DE PRECIOS EKM '!A:K,MATCH(C1459,'LISTA DE PRECIOS EKM '!A:A,0),MATCH($D$1,'LISTA DE PRECIOS EKM '!$1:$1,0))</f>
        <v>1899900</v>
      </c>
      <c r="E1459" s="22">
        <f>+INDEX('LISTA DE PRECIOS EKM '!B:K,MATCH(C1459,'LISTA DE PRECIOS EKM '!A:A,0),7)</f>
        <v>1969900</v>
      </c>
      <c r="F1459" s="22">
        <f>+INDEX('LISTA DE PRECIOS EKM '!B:K,MATCH(C1459,'LISTA DE PRECIOS EKM '!A:A,0),9)</f>
        <v>2079900</v>
      </c>
      <c r="G1459" s="22" t="str">
        <f>+IF(ISNUMBER(MATCH(C1459,Precios!C:C,0)),"Sí está", "No está")</f>
        <v>No está</v>
      </c>
    </row>
    <row r="1460" spans="1:7" hidden="1">
      <c r="A1460" s="20">
        <v>3012186</v>
      </c>
      <c r="B1460" s="22" t="s">
        <v>6759</v>
      </c>
      <c r="C1460" s="22" t="s">
        <v>6760</v>
      </c>
      <c r="D1460" s="63">
        <f>+INDEX('LISTA DE PRECIOS EKM '!A:K,MATCH(C1460,'LISTA DE PRECIOS EKM '!A:A,0),MATCH($D$1,'LISTA DE PRECIOS EKM '!$1:$1,0))</f>
        <v>1899900</v>
      </c>
      <c r="E1460" s="22">
        <f>+INDEX('LISTA DE PRECIOS EKM '!B:K,MATCH(C1460,'LISTA DE PRECIOS EKM '!A:A,0),7)</f>
        <v>1969900</v>
      </c>
      <c r="F1460" s="22">
        <f>+INDEX('LISTA DE PRECIOS EKM '!B:K,MATCH(C1460,'LISTA DE PRECIOS EKM '!A:A,0),9)</f>
        <v>2079900</v>
      </c>
      <c r="G1460" s="22" t="str">
        <f>+IF(ISNUMBER(MATCH(C1460,Precios!C:C,0)),"Sí está", "No está")</f>
        <v>No está</v>
      </c>
    </row>
    <row r="1461" spans="1:7" hidden="1">
      <c r="A1461" s="20">
        <v>3012187</v>
      </c>
      <c r="B1461" s="22" t="s">
        <v>6761</v>
      </c>
      <c r="C1461" s="22" t="s">
        <v>6762</v>
      </c>
      <c r="D1461" s="63">
        <f>+INDEX('LISTA DE PRECIOS EKM '!A:K,MATCH(C1461,'LISTA DE PRECIOS EKM '!A:A,0),MATCH($D$1,'LISTA DE PRECIOS EKM '!$1:$1,0))</f>
        <v>1899900</v>
      </c>
      <c r="E1461" s="22">
        <f>+INDEX('LISTA DE PRECIOS EKM '!B:K,MATCH(C1461,'LISTA DE PRECIOS EKM '!A:A,0),7)</f>
        <v>1969900</v>
      </c>
      <c r="F1461" s="22">
        <f>+INDEX('LISTA DE PRECIOS EKM '!B:K,MATCH(C1461,'LISTA DE PRECIOS EKM '!A:A,0),9)</f>
        <v>2079900</v>
      </c>
      <c r="G1461" s="22" t="str">
        <f>+IF(ISNUMBER(MATCH(C1461,Precios!C:C,0)),"Sí está", "No está")</f>
        <v>No está</v>
      </c>
    </row>
    <row r="1462" spans="1:7" hidden="1">
      <c r="A1462" s="20">
        <v>3012188</v>
      </c>
      <c r="B1462" s="22" t="s">
        <v>6761</v>
      </c>
      <c r="C1462" s="22" t="s">
        <v>6762</v>
      </c>
      <c r="D1462" s="63">
        <f>+INDEX('LISTA DE PRECIOS EKM '!A:K,MATCH(C1462,'LISTA DE PRECIOS EKM '!A:A,0),MATCH($D$1,'LISTA DE PRECIOS EKM '!$1:$1,0))</f>
        <v>1899900</v>
      </c>
      <c r="E1462" s="22">
        <f>+INDEX('LISTA DE PRECIOS EKM '!B:K,MATCH(C1462,'LISTA DE PRECIOS EKM '!A:A,0),7)</f>
        <v>1969900</v>
      </c>
      <c r="F1462" s="22">
        <f>+INDEX('LISTA DE PRECIOS EKM '!B:K,MATCH(C1462,'LISTA DE PRECIOS EKM '!A:A,0),9)</f>
        <v>2079900</v>
      </c>
      <c r="G1462" s="22" t="str">
        <f>+IF(ISNUMBER(MATCH(C1462,Precios!C:C,0)),"Sí está", "No está")</f>
        <v>No está</v>
      </c>
    </row>
    <row r="1463" spans="1:7" hidden="1">
      <c r="A1463" s="20">
        <v>3012189</v>
      </c>
      <c r="B1463" s="22" t="s">
        <v>6763</v>
      </c>
      <c r="C1463" s="22" t="s">
        <v>6764</v>
      </c>
      <c r="D1463" s="63">
        <f>+INDEX('LISTA DE PRECIOS EKM '!A:K,MATCH(C1463,'LISTA DE PRECIOS EKM '!A:A,0),MATCH($D$1,'LISTA DE PRECIOS EKM '!$1:$1,0))</f>
        <v>1819900</v>
      </c>
      <c r="E1463" s="22">
        <f>+INDEX('LISTA DE PRECIOS EKM '!B:K,MATCH(C1463,'LISTA DE PRECIOS EKM '!A:A,0),7)</f>
        <v>1889900</v>
      </c>
      <c r="F1463" s="22">
        <f>+INDEX('LISTA DE PRECIOS EKM '!B:K,MATCH(C1463,'LISTA DE PRECIOS EKM '!A:A,0),9)</f>
        <v>1999900</v>
      </c>
      <c r="G1463" s="22" t="str">
        <f>+IF(ISNUMBER(MATCH(C1463,Precios!C:C,0)),"Sí está", "No está")</f>
        <v>No está</v>
      </c>
    </row>
    <row r="1464" spans="1:7" hidden="1">
      <c r="A1464" s="20">
        <v>3012190</v>
      </c>
      <c r="B1464" s="22" t="s">
        <v>6763</v>
      </c>
      <c r="C1464" s="22" t="s">
        <v>6764</v>
      </c>
      <c r="D1464" s="63">
        <f>+INDEX('LISTA DE PRECIOS EKM '!A:K,MATCH(C1464,'LISTA DE PRECIOS EKM '!A:A,0),MATCH($D$1,'LISTA DE PRECIOS EKM '!$1:$1,0))</f>
        <v>1819900</v>
      </c>
      <c r="E1464" s="22">
        <f>+INDEX('LISTA DE PRECIOS EKM '!B:K,MATCH(C1464,'LISTA DE PRECIOS EKM '!A:A,0),7)</f>
        <v>1889900</v>
      </c>
      <c r="F1464" s="22">
        <f>+INDEX('LISTA DE PRECIOS EKM '!B:K,MATCH(C1464,'LISTA DE PRECIOS EKM '!A:A,0),9)</f>
        <v>1999900</v>
      </c>
      <c r="G1464" s="22" t="str">
        <f>+IF(ISNUMBER(MATCH(C1464,Precios!C:C,0)),"Sí está", "No está")</f>
        <v>No está</v>
      </c>
    </row>
    <row r="1465" spans="1:7" hidden="1">
      <c r="A1465" s="20">
        <v>3012191</v>
      </c>
      <c r="B1465" s="22" t="s">
        <v>6765</v>
      </c>
      <c r="C1465" s="22" t="s">
        <v>6766</v>
      </c>
      <c r="D1465" s="63">
        <f>+INDEX('LISTA DE PRECIOS EKM '!A:K,MATCH(C1465,'LISTA DE PRECIOS EKM '!A:A,0),MATCH($D$1,'LISTA DE PRECIOS EKM '!$1:$1,0))</f>
        <v>1819900</v>
      </c>
      <c r="E1465" s="22">
        <f>+INDEX('LISTA DE PRECIOS EKM '!B:K,MATCH(C1465,'LISTA DE PRECIOS EKM '!A:A,0),7)</f>
        <v>1889900</v>
      </c>
      <c r="F1465" s="22">
        <f>+INDEX('LISTA DE PRECIOS EKM '!B:K,MATCH(C1465,'LISTA DE PRECIOS EKM '!A:A,0),9)</f>
        <v>1999900</v>
      </c>
      <c r="G1465" s="22" t="str">
        <f>+IF(ISNUMBER(MATCH(C1465,Precios!C:C,0)),"Sí está", "No está")</f>
        <v>No está</v>
      </c>
    </row>
    <row r="1466" spans="1:7" hidden="1">
      <c r="A1466" s="20">
        <v>3012192</v>
      </c>
      <c r="B1466" s="22" t="s">
        <v>6765</v>
      </c>
      <c r="C1466" s="22" t="s">
        <v>6766</v>
      </c>
      <c r="D1466" s="63">
        <f>+INDEX('LISTA DE PRECIOS EKM '!A:K,MATCH(C1466,'LISTA DE PRECIOS EKM '!A:A,0),MATCH($D$1,'LISTA DE PRECIOS EKM '!$1:$1,0))</f>
        <v>1819900</v>
      </c>
      <c r="E1466" s="22">
        <f>+INDEX('LISTA DE PRECIOS EKM '!B:K,MATCH(C1466,'LISTA DE PRECIOS EKM '!A:A,0),7)</f>
        <v>1889900</v>
      </c>
      <c r="F1466" s="22">
        <f>+INDEX('LISTA DE PRECIOS EKM '!B:K,MATCH(C1466,'LISTA DE PRECIOS EKM '!A:A,0),9)</f>
        <v>1999900</v>
      </c>
      <c r="G1466" s="22" t="str">
        <f>+IF(ISNUMBER(MATCH(C1466,Precios!C:C,0)),"Sí está", "No está")</f>
        <v>No está</v>
      </c>
    </row>
    <row r="1467" spans="1:7" hidden="1">
      <c r="A1467" s="20">
        <v>3012193</v>
      </c>
      <c r="B1467" s="22" t="s">
        <v>6767</v>
      </c>
      <c r="C1467" s="22" t="s">
        <v>6768</v>
      </c>
      <c r="D1467" s="63">
        <f>+INDEX('LISTA DE PRECIOS EKM '!A:K,MATCH(C1467,'LISTA DE PRECIOS EKM '!A:A,0),MATCH($D$1,'LISTA DE PRECIOS EKM '!$1:$1,0))</f>
        <v>1819900</v>
      </c>
      <c r="E1467" s="22">
        <f>+INDEX('LISTA DE PRECIOS EKM '!B:K,MATCH(C1467,'LISTA DE PRECIOS EKM '!A:A,0),7)</f>
        <v>1889900</v>
      </c>
      <c r="F1467" s="22">
        <f>+INDEX('LISTA DE PRECIOS EKM '!B:K,MATCH(C1467,'LISTA DE PRECIOS EKM '!A:A,0),9)</f>
        <v>1999900</v>
      </c>
      <c r="G1467" s="22" t="str">
        <f>+IF(ISNUMBER(MATCH(C1467,Precios!C:C,0)),"Sí está", "No está")</f>
        <v>No está</v>
      </c>
    </row>
    <row r="1468" spans="1:7" hidden="1">
      <c r="A1468" s="20">
        <v>3012194</v>
      </c>
      <c r="B1468" s="22" t="s">
        <v>6767</v>
      </c>
      <c r="C1468" s="22" t="s">
        <v>6768</v>
      </c>
      <c r="D1468" s="63">
        <f>+INDEX('LISTA DE PRECIOS EKM '!A:K,MATCH(C1468,'LISTA DE PRECIOS EKM '!A:A,0),MATCH($D$1,'LISTA DE PRECIOS EKM '!$1:$1,0))</f>
        <v>1819900</v>
      </c>
      <c r="E1468" s="22">
        <f>+INDEX('LISTA DE PRECIOS EKM '!B:K,MATCH(C1468,'LISTA DE PRECIOS EKM '!A:A,0),7)</f>
        <v>1889900</v>
      </c>
      <c r="F1468" s="22">
        <f>+INDEX('LISTA DE PRECIOS EKM '!B:K,MATCH(C1468,'LISTA DE PRECIOS EKM '!A:A,0),9)</f>
        <v>1999900</v>
      </c>
      <c r="G1468" s="22" t="str">
        <f>+IF(ISNUMBER(MATCH(C1468,Precios!C:C,0)),"Sí está", "No está")</f>
        <v>No está</v>
      </c>
    </row>
    <row r="1469" spans="1:7" hidden="1">
      <c r="A1469" s="20">
        <v>3012195</v>
      </c>
      <c r="B1469" s="22" t="s">
        <v>6769</v>
      </c>
      <c r="C1469" s="22" t="s">
        <v>6770</v>
      </c>
      <c r="D1469" s="63">
        <f>+INDEX('LISTA DE PRECIOS EKM '!A:K,MATCH(C1469,'LISTA DE PRECIOS EKM '!A:A,0),MATCH($D$1,'LISTA DE PRECIOS EKM '!$1:$1,0))</f>
        <v>1719900</v>
      </c>
      <c r="E1469" s="22">
        <f>+INDEX('LISTA DE PRECIOS EKM '!B:K,MATCH(C1469,'LISTA DE PRECIOS EKM '!A:A,0),7)</f>
        <v>1789900</v>
      </c>
      <c r="F1469" s="22">
        <f>+INDEX('LISTA DE PRECIOS EKM '!B:K,MATCH(C1469,'LISTA DE PRECIOS EKM '!A:A,0),9)</f>
        <v>1889900</v>
      </c>
      <c r="G1469" s="22" t="str">
        <f>+IF(ISNUMBER(MATCH(C1469,Precios!C:C,0)),"Sí está", "No está")</f>
        <v>No está</v>
      </c>
    </row>
    <row r="1470" spans="1:7" hidden="1">
      <c r="A1470" s="20">
        <v>3012196</v>
      </c>
      <c r="B1470" s="22" t="s">
        <v>6769</v>
      </c>
      <c r="C1470" s="22" t="s">
        <v>6770</v>
      </c>
      <c r="D1470" s="63">
        <f>+INDEX('LISTA DE PRECIOS EKM '!A:K,MATCH(C1470,'LISTA DE PRECIOS EKM '!A:A,0),MATCH($D$1,'LISTA DE PRECIOS EKM '!$1:$1,0))</f>
        <v>1719900</v>
      </c>
      <c r="E1470" s="22">
        <f>+INDEX('LISTA DE PRECIOS EKM '!B:K,MATCH(C1470,'LISTA DE PRECIOS EKM '!A:A,0),7)</f>
        <v>1789900</v>
      </c>
      <c r="F1470" s="22">
        <f>+INDEX('LISTA DE PRECIOS EKM '!B:K,MATCH(C1470,'LISTA DE PRECIOS EKM '!A:A,0),9)</f>
        <v>1889900</v>
      </c>
      <c r="G1470" s="22" t="str">
        <f>+IF(ISNUMBER(MATCH(C1470,Precios!C:C,0)),"Sí está", "No está")</f>
        <v>No está</v>
      </c>
    </row>
    <row r="1471" spans="1:7" hidden="1">
      <c r="A1471" s="20">
        <v>3012197</v>
      </c>
      <c r="B1471" s="22" t="s">
        <v>6771</v>
      </c>
      <c r="C1471" s="22" t="s">
        <v>6772</v>
      </c>
      <c r="D1471" s="63">
        <f>+INDEX('LISTA DE PRECIOS EKM '!A:K,MATCH(C1471,'LISTA DE PRECIOS EKM '!A:A,0),MATCH($D$1,'LISTA DE PRECIOS EKM '!$1:$1,0))</f>
        <v>1719900</v>
      </c>
      <c r="E1471" s="22">
        <f>+INDEX('LISTA DE PRECIOS EKM '!B:K,MATCH(C1471,'LISTA DE PRECIOS EKM '!A:A,0),7)</f>
        <v>1789900</v>
      </c>
      <c r="F1471" s="22">
        <f>+INDEX('LISTA DE PRECIOS EKM '!B:K,MATCH(C1471,'LISTA DE PRECIOS EKM '!A:A,0),9)</f>
        <v>1889900</v>
      </c>
      <c r="G1471" s="22" t="str">
        <f>+IF(ISNUMBER(MATCH(C1471,Precios!C:C,0)),"Sí está", "No está")</f>
        <v>No está</v>
      </c>
    </row>
    <row r="1472" spans="1:7" hidden="1">
      <c r="A1472" s="20">
        <v>3012198</v>
      </c>
      <c r="B1472" s="22" t="s">
        <v>6771</v>
      </c>
      <c r="C1472" s="22" t="s">
        <v>6772</v>
      </c>
      <c r="D1472" s="63">
        <f>+INDEX('LISTA DE PRECIOS EKM '!A:K,MATCH(C1472,'LISTA DE PRECIOS EKM '!A:A,0),MATCH($D$1,'LISTA DE PRECIOS EKM '!$1:$1,0))</f>
        <v>1719900</v>
      </c>
      <c r="E1472" s="22">
        <f>+INDEX('LISTA DE PRECIOS EKM '!B:K,MATCH(C1472,'LISTA DE PRECIOS EKM '!A:A,0),7)</f>
        <v>1789900</v>
      </c>
      <c r="F1472" s="22">
        <f>+INDEX('LISTA DE PRECIOS EKM '!B:K,MATCH(C1472,'LISTA DE PRECIOS EKM '!A:A,0),9)</f>
        <v>1889900</v>
      </c>
      <c r="G1472" s="22" t="str">
        <f>+IF(ISNUMBER(MATCH(C1472,Precios!C:C,0)),"Sí está", "No está")</f>
        <v>No está</v>
      </c>
    </row>
    <row r="1473" spans="1:7" hidden="1">
      <c r="A1473" s="20">
        <v>3012199</v>
      </c>
      <c r="B1473" s="22" t="s">
        <v>6773</v>
      </c>
      <c r="C1473" s="22" t="s">
        <v>6774</v>
      </c>
      <c r="D1473" s="63">
        <f>+INDEX('LISTA DE PRECIOS EKM '!A:K,MATCH(C1473,'LISTA DE PRECIOS EKM '!A:A,0),MATCH($D$1,'LISTA DE PRECIOS EKM '!$1:$1,0))</f>
        <v>1719900</v>
      </c>
      <c r="E1473" s="22">
        <f>+INDEX('LISTA DE PRECIOS EKM '!B:K,MATCH(C1473,'LISTA DE PRECIOS EKM '!A:A,0),7)</f>
        <v>1789900</v>
      </c>
      <c r="F1473" s="22">
        <f>+INDEX('LISTA DE PRECIOS EKM '!B:K,MATCH(C1473,'LISTA DE PRECIOS EKM '!A:A,0),9)</f>
        <v>1889900</v>
      </c>
      <c r="G1473" s="22" t="str">
        <f>+IF(ISNUMBER(MATCH(C1473,Precios!C:C,0)),"Sí está", "No está")</f>
        <v>No está</v>
      </c>
    </row>
    <row r="1474" spans="1:7" hidden="1">
      <c r="A1474" s="20">
        <v>3012200</v>
      </c>
      <c r="B1474" s="22" t="s">
        <v>6773</v>
      </c>
      <c r="C1474" s="22" t="s">
        <v>6774</v>
      </c>
      <c r="D1474" s="63">
        <f>+INDEX('LISTA DE PRECIOS EKM '!A:K,MATCH(C1474,'LISTA DE PRECIOS EKM '!A:A,0),MATCH($D$1,'LISTA DE PRECIOS EKM '!$1:$1,0))</f>
        <v>1719900</v>
      </c>
      <c r="E1474" s="22">
        <f>+INDEX('LISTA DE PRECIOS EKM '!B:K,MATCH(C1474,'LISTA DE PRECIOS EKM '!A:A,0),7)</f>
        <v>1789900</v>
      </c>
      <c r="F1474" s="22">
        <f>+INDEX('LISTA DE PRECIOS EKM '!B:K,MATCH(C1474,'LISTA DE PRECIOS EKM '!A:A,0),9)</f>
        <v>1889900</v>
      </c>
      <c r="G1474" s="22" t="str">
        <f>+IF(ISNUMBER(MATCH(C1474,Precios!C:C,0)),"Sí está", "No está")</f>
        <v>No está</v>
      </c>
    </row>
    <row r="1475" spans="1:7" hidden="1">
      <c r="A1475" s="20">
        <v>3012201</v>
      </c>
      <c r="B1475" s="22" t="s">
        <v>6775</v>
      </c>
      <c r="C1475" s="22" t="s">
        <v>6776</v>
      </c>
      <c r="D1475" s="63">
        <f>+INDEX('LISTA DE PRECIOS EKM '!A:K,MATCH(C1475,'LISTA DE PRECIOS EKM '!A:A,0),MATCH($D$1,'LISTA DE PRECIOS EKM '!$1:$1,0))</f>
        <v>1719900</v>
      </c>
      <c r="E1475" s="22">
        <f>+INDEX('LISTA DE PRECIOS EKM '!B:K,MATCH(C1475,'LISTA DE PRECIOS EKM '!A:A,0),7)</f>
        <v>1789900</v>
      </c>
      <c r="F1475" s="22">
        <f>+INDEX('LISTA DE PRECIOS EKM '!B:K,MATCH(C1475,'LISTA DE PRECIOS EKM '!A:A,0),9)</f>
        <v>1889900</v>
      </c>
      <c r="G1475" s="22" t="str">
        <f>+IF(ISNUMBER(MATCH(C1475,Precios!C:C,0)),"Sí está", "No está")</f>
        <v>No está</v>
      </c>
    </row>
    <row r="1476" spans="1:7" hidden="1">
      <c r="A1476" s="20">
        <v>3012202</v>
      </c>
      <c r="B1476" s="22" t="s">
        <v>6775</v>
      </c>
      <c r="C1476" s="22" t="s">
        <v>6776</v>
      </c>
      <c r="D1476" s="63">
        <f>+INDEX('LISTA DE PRECIOS EKM '!A:K,MATCH(C1476,'LISTA DE PRECIOS EKM '!A:A,0),MATCH($D$1,'LISTA DE PRECIOS EKM '!$1:$1,0))</f>
        <v>1719900</v>
      </c>
      <c r="E1476" s="22">
        <f>+INDEX('LISTA DE PRECIOS EKM '!B:K,MATCH(C1476,'LISTA DE PRECIOS EKM '!A:A,0),7)</f>
        <v>1789900</v>
      </c>
      <c r="F1476" s="22">
        <f>+INDEX('LISTA DE PRECIOS EKM '!B:K,MATCH(C1476,'LISTA DE PRECIOS EKM '!A:A,0),9)</f>
        <v>1889900</v>
      </c>
      <c r="G1476" s="22" t="str">
        <f>+IF(ISNUMBER(MATCH(C1476,Precios!C:C,0)),"Sí está", "No está")</f>
        <v>No está</v>
      </c>
    </row>
    <row r="1477" spans="1:7" hidden="1">
      <c r="A1477" s="20">
        <v>3012203</v>
      </c>
      <c r="B1477" s="22" t="s">
        <v>6777</v>
      </c>
      <c r="C1477" s="22" t="s">
        <v>6778</v>
      </c>
      <c r="D1477" s="63">
        <f>+INDEX('LISTA DE PRECIOS EKM '!A:K,MATCH(C1477,'LISTA DE PRECIOS EKM '!A:A,0),MATCH($D$1,'LISTA DE PRECIOS EKM '!$1:$1,0))</f>
        <v>1719900</v>
      </c>
      <c r="E1477" s="22">
        <f>+INDEX('LISTA DE PRECIOS EKM '!B:K,MATCH(C1477,'LISTA DE PRECIOS EKM '!A:A,0),7)</f>
        <v>1789900</v>
      </c>
      <c r="F1477" s="22">
        <f>+INDEX('LISTA DE PRECIOS EKM '!B:K,MATCH(C1477,'LISTA DE PRECIOS EKM '!A:A,0),9)</f>
        <v>1889900</v>
      </c>
      <c r="G1477" s="22" t="str">
        <f>+IF(ISNUMBER(MATCH(C1477,Precios!C:C,0)),"Sí está", "No está")</f>
        <v>No está</v>
      </c>
    </row>
    <row r="1478" spans="1:7" hidden="1">
      <c r="A1478" s="20">
        <v>3012204</v>
      </c>
      <c r="B1478" s="22" t="s">
        <v>6777</v>
      </c>
      <c r="C1478" s="22" t="s">
        <v>6778</v>
      </c>
      <c r="D1478" s="63">
        <f>+INDEX('LISTA DE PRECIOS EKM '!A:K,MATCH(C1478,'LISTA DE PRECIOS EKM '!A:A,0),MATCH($D$1,'LISTA DE PRECIOS EKM '!$1:$1,0))</f>
        <v>1719900</v>
      </c>
      <c r="E1478" s="22">
        <f>+INDEX('LISTA DE PRECIOS EKM '!B:K,MATCH(C1478,'LISTA DE PRECIOS EKM '!A:A,0),7)</f>
        <v>1789900</v>
      </c>
      <c r="F1478" s="22">
        <f>+INDEX('LISTA DE PRECIOS EKM '!B:K,MATCH(C1478,'LISTA DE PRECIOS EKM '!A:A,0),9)</f>
        <v>1889900</v>
      </c>
      <c r="G1478" s="22" t="str">
        <f>+IF(ISNUMBER(MATCH(C1478,Precios!C:C,0)),"Sí está", "No está")</f>
        <v>No está</v>
      </c>
    </row>
    <row r="1479" spans="1:7" hidden="1">
      <c r="A1479" s="20">
        <v>3012205</v>
      </c>
      <c r="B1479" s="22" t="s">
        <v>6779</v>
      </c>
      <c r="C1479" s="22" t="s">
        <v>6780</v>
      </c>
      <c r="D1479" s="63">
        <f>+INDEX('LISTA DE PRECIOS EKM '!A:K,MATCH(C1479,'LISTA DE PRECIOS EKM '!A:A,0),MATCH($D$1,'LISTA DE PRECIOS EKM '!$1:$1,0))</f>
        <v>1599900</v>
      </c>
      <c r="E1479" s="22">
        <f>+INDEX('LISTA DE PRECIOS EKM '!B:K,MATCH(C1479,'LISTA DE PRECIOS EKM '!A:A,0),7)</f>
        <v>1659900</v>
      </c>
      <c r="F1479" s="22">
        <f>+INDEX('LISTA DE PRECIOS EKM '!B:K,MATCH(C1479,'LISTA DE PRECIOS EKM '!A:A,0),9)</f>
        <v>1749900</v>
      </c>
      <c r="G1479" s="22" t="str">
        <f>+IF(ISNUMBER(MATCH(C1479,Precios!C:C,0)),"Sí está", "No está")</f>
        <v>No está</v>
      </c>
    </row>
    <row r="1480" spans="1:7" hidden="1">
      <c r="A1480" s="20">
        <v>3012206</v>
      </c>
      <c r="B1480" s="22" t="s">
        <v>6779</v>
      </c>
      <c r="C1480" s="22" t="s">
        <v>6780</v>
      </c>
      <c r="D1480" s="63">
        <f>+INDEX('LISTA DE PRECIOS EKM '!A:K,MATCH(C1480,'LISTA DE PRECIOS EKM '!A:A,0),MATCH($D$1,'LISTA DE PRECIOS EKM '!$1:$1,0))</f>
        <v>1599900</v>
      </c>
      <c r="E1480" s="22">
        <f>+INDEX('LISTA DE PRECIOS EKM '!B:K,MATCH(C1480,'LISTA DE PRECIOS EKM '!A:A,0),7)</f>
        <v>1659900</v>
      </c>
      <c r="F1480" s="22">
        <f>+INDEX('LISTA DE PRECIOS EKM '!B:K,MATCH(C1480,'LISTA DE PRECIOS EKM '!A:A,0),9)</f>
        <v>1749900</v>
      </c>
      <c r="G1480" s="22" t="str">
        <f>+IF(ISNUMBER(MATCH(C1480,Precios!C:C,0)),"Sí está", "No está")</f>
        <v>No está</v>
      </c>
    </row>
    <row r="1481" spans="1:7" hidden="1">
      <c r="A1481" s="20">
        <v>3012207</v>
      </c>
      <c r="B1481" s="22" t="s">
        <v>6781</v>
      </c>
      <c r="C1481" s="22" t="s">
        <v>6782</v>
      </c>
      <c r="D1481" s="63">
        <f>+INDEX('LISTA DE PRECIOS EKM '!A:K,MATCH(C1481,'LISTA DE PRECIOS EKM '!A:A,0),MATCH($D$1,'LISTA DE PRECIOS EKM '!$1:$1,0))</f>
        <v>1599900</v>
      </c>
      <c r="E1481" s="22">
        <f>+INDEX('LISTA DE PRECIOS EKM '!B:K,MATCH(C1481,'LISTA DE PRECIOS EKM '!A:A,0),7)</f>
        <v>1659900</v>
      </c>
      <c r="F1481" s="22">
        <f>+INDEX('LISTA DE PRECIOS EKM '!B:K,MATCH(C1481,'LISTA DE PRECIOS EKM '!A:A,0),9)</f>
        <v>1749900</v>
      </c>
      <c r="G1481" s="22" t="str">
        <f>+IF(ISNUMBER(MATCH(C1481,Precios!C:C,0)),"Sí está", "No está")</f>
        <v>No está</v>
      </c>
    </row>
    <row r="1482" spans="1:7" hidden="1">
      <c r="A1482" s="20">
        <v>3012208</v>
      </c>
      <c r="B1482" s="22" t="s">
        <v>6781</v>
      </c>
      <c r="C1482" s="22" t="s">
        <v>6782</v>
      </c>
      <c r="D1482" s="63">
        <f>+INDEX('LISTA DE PRECIOS EKM '!A:K,MATCH(C1482,'LISTA DE PRECIOS EKM '!A:A,0),MATCH($D$1,'LISTA DE PRECIOS EKM '!$1:$1,0))</f>
        <v>1599900</v>
      </c>
      <c r="E1482" s="22">
        <f>+INDEX('LISTA DE PRECIOS EKM '!B:K,MATCH(C1482,'LISTA DE PRECIOS EKM '!A:A,0),7)</f>
        <v>1659900</v>
      </c>
      <c r="F1482" s="22">
        <f>+INDEX('LISTA DE PRECIOS EKM '!B:K,MATCH(C1482,'LISTA DE PRECIOS EKM '!A:A,0),9)</f>
        <v>1749900</v>
      </c>
      <c r="G1482" s="22" t="str">
        <f>+IF(ISNUMBER(MATCH(C1482,Precios!C:C,0)),"Sí está", "No está")</f>
        <v>No está</v>
      </c>
    </row>
    <row r="1483" spans="1:7" hidden="1">
      <c r="A1483" s="20">
        <v>3012209</v>
      </c>
      <c r="B1483" s="22" t="s">
        <v>6783</v>
      </c>
      <c r="C1483" s="22" t="s">
        <v>6784</v>
      </c>
      <c r="D1483" s="63">
        <f>+INDEX('LISTA DE PRECIOS EKM '!A:K,MATCH(C1483,'LISTA DE PRECIOS EKM '!A:A,0),MATCH($D$1,'LISTA DE PRECIOS EKM '!$1:$1,0))</f>
        <v>1599900</v>
      </c>
      <c r="E1483" s="22">
        <f>+INDEX('LISTA DE PRECIOS EKM '!B:K,MATCH(C1483,'LISTA DE PRECIOS EKM '!A:A,0),7)</f>
        <v>1659900</v>
      </c>
      <c r="F1483" s="22">
        <f>+INDEX('LISTA DE PRECIOS EKM '!B:K,MATCH(C1483,'LISTA DE PRECIOS EKM '!A:A,0),9)</f>
        <v>1749900</v>
      </c>
      <c r="G1483" s="22" t="str">
        <f>+IF(ISNUMBER(MATCH(C1483,Precios!C:C,0)),"Sí está", "No está")</f>
        <v>No está</v>
      </c>
    </row>
    <row r="1484" spans="1:7" hidden="1">
      <c r="A1484" s="20">
        <v>3012210</v>
      </c>
      <c r="B1484" s="22" t="s">
        <v>6783</v>
      </c>
      <c r="C1484" s="22" t="s">
        <v>6784</v>
      </c>
      <c r="D1484" s="63">
        <f>+INDEX('LISTA DE PRECIOS EKM '!A:K,MATCH(C1484,'LISTA DE PRECIOS EKM '!A:A,0),MATCH($D$1,'LISTA DE PRECIOS EKM '!$1:$1,0))</f>
        <v>1599900</v>
      </c>
      <c r="E1484" s="22">
        <f>+INDEX('LISTA DE PRECIOS EKM '!B:K,MATCH(C1484,'LISTA DE PRECIOS EKM '!A:A,0),7)</f>
        <v>1659900</v>
      </c>
      <c r="F1484" s="22">
        <f>+INDEX('LISTA DE PRECIOS EKM '!B:K,MATCH(C1484,'LISTA DE PRECIOS EKM '!A:A,0),9)</f>
        <v>1749900</v>
      </c>
      <c r="G1484" s="22" t="str">
        <f>+IF(ISNUMBER(MATCH(C1484,Precios!C:C,0)),"Sí está", "No está")</f>
        <v>No está</v>
      </c>
    </row>
    <row r="1485" spans="1:7" hidden="1">
      <c r="A1485" s="20">
        <v>3012211</v>
      </c>
      <c r="B1485" s="22" t="s">
        <v>6785</v>
      </c>
      <c r="C1485" s="22" t="s">
        <v>6786</v>
      </c>
      <c r="D1485" s="63">
        <f>+INDEX('LISTA DE PRECIOS EKM '!A:K,MATCH(C1485,'LISTA DE PRECIOS EKM '!A:A,0),MATCH($D$1,'LISTA DE PRECIOS EKM '!$1:$1,0))</f>
        <v>1599900</v>
      </c>
      <c r="E1485" s="22">
        <f>+INDEX('LISTA DE PRECIOS EKM '!B:K,MATCH(C1485,'LISTA DE PRECIOS EKM '!A:A,0),7)</f>
        <v>1659900</v>
      </c>
      <c r="F1485" s="22">
        <f>+INDEX('LISTA DE PRECIOS EKM '!B:K,MATCH(C1485,'LISTA DE PRECIOS EKM '!A:A,0),9)</f>
        <v>1749900</v>
      </c>
      <c r="G1485" s="22" t="str">
        <f>+IF(ISNUMBER(MATCH(C1485,Precios!C:C,0)),"Sí está", "No está")</f>
        <v>No está</v>
      </c>
    </row>
    <row r="1486" spans="1:7" hidden="1">
      <c r="A1486" s="20">
        <v>3012212</v>
      </c>
      <c r="B1486" s="22" t="s">
        <v>6785</v>
      </c>
      <c r="C1486" s="22" t="s">
        <v>6786</v>
      </c>
      <c r="D1486" s="63">
        <f>+INDEX('LISTA DE PRECIOS EKM '!A:K,MATCH(C1486,'LISTA DE PRECIOS EKM '!A:A,0),MATCH($D$1,'LISTA DE PRECIOS EKM '!$1:$1,0))</f>
        <v>1599900</v>
      </c>
      <c r="E1486" s="22">
        <f>+INDEX('LISTA DE PRECIOS EKM '!B:K,MATCH(C1486,'LISTA DE PRECIOS EKM '!A:A,0),7)</f>
        <v>1659900</v>
      </c>
      <c r="F1486" s="22">
        <f>+INDEX('LISTA DE PRECIOS EKM '!B:K,MATCH(C1486,'LISTA DE PRECIOS EKM '!A:A,0),9)</f>
        <v>1749900</v>
      </c>
      <c r="G1486" s="22" t="str">
        <f>+IF(ISNUMBER(MATCH(C1486,Precios!C:C,0)),"Sí está", "No está")</f>
        <v>No está</v>
      </c>
    </row>
    <row r="1487" spans="1:7" hidden="1">
      <c r="A1487" s="20">
        <v>3012213</v>
      </c>
      <c r="B1487" s="22" t="s">
        <v>6787</v>
      </c>
      <c r="C1487" s="22" t="s">
        <v>6788</v>
      </c>
      <c r="D1487" s="63">
        <f>+INDEX('LISTA DE PRECIOS EKM '!A:K,MATCH(C1487,'LISTA DE PRECIOS EKM '!A:A,0),MATCH($D$1,'LISTA DE PRECIOS EKM '!$1:$1,0))</f>
        <v>1599900</v>
      </c>
      <c r="E1487" s="22">
        <f>+INDEX('LISTA DE PRECIOS EKM '!B:K,MATCH(C1487,'LISTA DE PRECIOS EKM '!A:A,0),7)</f>
        <v>1659900</v>
      </c>
      <c r="F1487" s="22">
        <f>+INDEX('LISTA DE PRECIOS EKM '!B:K,MATCH(C1487,'LISTA DE PRECIOS EKM '!A:A,0),9)</f>
        <v>1749900</v>
      </c>
      <c r="G1487" s="22" t="str">
        <f>+IF(ISNUMBER(MATCH(C1487,Precios!C:C,0)),"Sí está", "No está")</f>
        <v>No está</v>
      </c>
    </row>
    <row r="1488" spans="1:7" hidden="1">
      <c r="A1488" s="20">
        <v>3012214</v>
      </c>
      <c r="B1488" s="22" t="s">
        <v>6787</v>
      </c>
      <c r="C1488" s="22" t="s">
        <v>6788</v>
      </c>
      <c r="D1488" s="63">
        <f>+INDEX('LISTA DE PRECIOS EKM '!A:K,MATCH(C1488,'LISTA DE PRECIOS EKM '!A:A,0),MATCH($D$1,'LISTA DE PRECIOS EKM '!$1:$1,0))</f>
        <v>1599900</v>
      </c>
      <c r="E1488" s="22">
        <f>+INDEX('LISTA DE PRECIOS EKM '!B:K,MATCH(C1488,'LISTA DE PRECIOS EKM '!A:A,0),7)</f>
        <v>1659900</v>
      </c>
      <c r="F1488" s="22">
        <f>+INDEX('LISTA DE PRECIOS EKM '!B:K,MATCH(C1488,'LISTA DE PRECIOS EKM '!A:A,0),9)</f>
        <v>1749900</v>
      </c>
      <c r="G1488" s="22" t="str">
        <f>+IF(ISNUMBER(MATCH(C1488,Precios!C:C,0)),"Sí está", "No está")</f>
        <v>No está</v>
      </c>
    </row>
    <row r="1489" spans="1:7" hidden="1">
      <c r="A1489" s="20">
        <v>3012215</v>
      </c>
      <c r="B1489" s="22" t="s">
        <v>6789</v>
      </c>
      <c r="C1489" s="22" t="s">
        <v>6790</v>
      </c>
      <c r="D1489" s="63">
        <f>+INDEX('LISTA DE PRECIOS EKM '!A:K,MATCH(C1489,'LISTA DE PRECIOS EKM '!A:A,0),MATCH($D$1,'LISTA DE PRECIOS EKM '!$1:$1,0))</f>
        <v>1299900</v>
      </c>
      <c r="E1489" s="22">
        <f>+INDEX('LISTA DE PRECIOS EKM '!B:K,MATCH(C1489,'LISTA DE PRECIOS EKM '!A:A,0),7)</f>
        <v>1349900</v>
      </c>
      <c r="F1489" s="22">
        <f>+INDEX('LISTA DE PRECIOS EKM '!B:K,MATCH(C1489,'LISTA DE PRECIOS EKM '!A:A,0),9)</f>
        <v>1419900</v>
      </c>
      <c r="G1489" s="22" t="str">
        <f>+IF(ISNUMBER(MATCH(C1489,Precios!C:C,0)),"Sí está", "No está")</f>
        <v>No está</v>
      </c>
    </row>
    <row r="1490" spans="1:7" hidden="1">
      <c r="A1490" s="20">
        <v>3012216</v>
      </c>
      <c r="B1490" s="22" t="s">
        <v>6791</v>
      </c>
      <c r="C1490" s="22" t="s">
        <v>6792</v>
      </c>
      <c r="D1490" s="63">
        <f>+INDEX('LISTA DE PRECIOS EKM '!A:K,MATCH(C1490,'LISTA DE PRECIOS EKM '!A:A,0),MATCH($D$1,'LISTA DE PRECIOS EKM '!$1:$1,0))</f>
        <v>1299900</v>
      </c>
      <c r="E1490" s="22">
        <f>+INDEX('LISTA DE PRECIOS EKM '!B:K,MATCH(C1490,'LISTA DE PRECIOS EKM '!A:A,0),7)</f>
        <v>1349900</v>
      </c>
      <c r="F1490" s="22">
        <f>+INDEX('LISTA DE PRECIOS EKM '!B:K,MATCH(C1490,'LISTA DE PRECIOS EKM '!A:A,0),9)</f>
        <v>1419900</v>
      </c>
      <c r="G1490" s="22" t="str">
        <f>+IF(ISNUMBER(MATCH(C1490,Precios!C:C,0)),"Sí está", "No está")</f>
        <v>No está</v>
      </c>
    </row>
    <row r="1491" spans="1:7" hidden="1">
      <c r="A1491" s="20">
        <v>3012217</v>
      </c>
      <c r="B1491" s="22" t="s">
        <v>6791</v>
      </c>
      <c r="C1491" s="22" t="s">
        <v>6792</v>
      </c>
      <c r="D1491" s="63">
        <f>+INDEX('LISTA DE PRECIOS EKM '!A:K,MATCH(C1491,'LISTA DE PRECIOS EKM '!A:A,0),MATCH($D$1,'LISTA DE PRECIOS EKM '!$1:$1,0))</f>
        <v>1299900</v>
      </c>
      <c r="E1491" s="22">
        <f>+INDEX('LISTA DE PRECIOS EKM '!B:K,MATCH(C1491,'LISTA DE PRECIOS EKM '!A:A,0),7)</f>
        <v>1349900</v>
      </c>
      <c r="F1491" s="22">
        <f>+INDEX('LISTA DE PRECIOS EKM '!B:K,MATCH(C1491,'LISTA DE PRECIOS EKM '!A:A,0),9)</f>
        <v>1419900</v>
      </c>
      <c r="G1491" s="22" t="str">
        <f>+IF(ISNUMBER(MATCH(C1491,Precios!C:C,0)),"Sí está", "No está")</f>
        <v>No está</v>
      </c>
    </row>
    <row r="1492" spans="1:7" hidden="1">
      <c r="A1492" s="20">
        <v>3012218</v>
      </c>
      <c r="B1492" s="22" t="s">
        <v>6793</v>
      </c>
      <c r="C1492" s="22" t="s">
        <v>6794</v>
      </c>
      <c r="D1492" s="63">
        <f>+INDEX('LISTA DE PRECIOS EKM '!A:K,MATCH(C1492,'LISTA DE PRECIOS EKM '!A:A,0),MATCH($D$1,'LISTA DE PRECIOS EKM '!$1:$1,0))</f>
        <v>1299900</v>
      </c>
      <c r="E1492" s="22">
        <f>+INDEX('LISTA DE PRECIOS EKM '!B:K,MATCH(C1492,'LISTA DE PRECIOS EKM '!A:A,0),7)</f>
        <v>1349900</v>
      </c>
      <c r="F1492" s="22">
        <f>+INDEX('LISTA DE PRECIOS EKM '!B:K,MATCH(C1492,'LISTA DE PRECIOS EKM '!A:A,0),9)</f>
        <v>1419900</v>
      </c>
      <c r="G1492" s="22" t="str">
        <f>+IF(ISNUMBER(MATCH(C1492,Precios!C:C,0)),"Sí está", "No está")</f>
        <v>No está</v>
      </c>
    </row>
    <row r="1493" spans="1:7" hidden="1">
      <c r="A1493" s="20">
        <v>3012219</v>
      </c>
      <c r="B1493" s="22" t="s">
        <v>6793</v>
      </c>
      <c r="C1493" s="22" t="s">
        <v>6794</v>
      </c>
      <c r="D1493" s="63">
        <f>+INDEX('LISTA DE PRECIOS EKM '!A:K,MATCH(C1493,'LISTA DE PRECIOS EKM '!A:A,0),MATCH($D$1,'LISTA DE PRECIOS EKM '!$1:$1,0))</f>
        <v>1299900</v>
      </c>
      <c r="E1493" s="22">
        <f>+INDEX('LISTA DE PRECIOS EKM '!B:K,MATCH(C1493,'LISTA DE PRECIOS EKM '!A:A,0),7)</f>
        <v>1349900</v>
      </c>
      <c r="F1493" s="22">
        <f>+INDEX('LISTA DE PRECIOS EKM '!B:K,MATCH(C1493,'LISTA DE PRECIOS EKM '!A:A,0),9)</f>
        <v>1419900</v>
      </c>
      <c r="G1493" s="22" t="str">
        <f>+IF(ISNUMBER(MATCH(C1493,Precios!C:C,0)),"Sí está", "No está")</f>
        <v>No está</v>
      </c>
    </row>
    <row r="1494" spans="1:7" hidden="1">
      <c r="A1494" s="20">
        <v>3012220</v>
      </c>
      <c r="B1494" s="22" t="s">
        <v>6795</v>
      </c>
      <c r="C1494" s="22" t="s">
        <v>6796</v>
      </c>
      <c r="D1494" s="63">
        <f>+INDEX('LISTA DE PRECIOS EKM '!A:K,MATCH(C1494,'LISTA DE PRECIOS EKM '!A:A,0),MATCH($D$1,'LISTA DE PRECIOS EKM '!$1:$1,0))</f>
        <v>1299900</v>
      </c>
      <c r="E1494" s="22">
        <f>+INDEX('LISTA DE PRECIOS EKM '!B:K,MATCH(C1494,'LISTA DE PRECIOS EKM '!A:A,0),7)</f>
        <v>1349900</v>
      </c>
      <c r="F1494" s="22">
        <f>+INDEX('LISTA DE PRECIOS EKM '!B:K,MATCH(C1494,'LISTA DE PRECIOS EKM '!A:A,0),9)</f>
        <v>1419900</v>
      </c>
      <c r="G1494" s="22" t="str">
        <f>+IF(ISNUMBER(MATCH(C1494,Precios!C:C,0)),"Sí está", "No está")</f>
        <v>No está</v>
      </c>
    </row>
    <row r="1495" spans="1:7" hidden="1">
      <c r="A1495" s="20">
        <v>3012221</v>
      </c>
      <c r="B1495" s="22" t="s">
        <v>6795</v>
      </c>
      <c r="C1495" s="22" t="s">
        <v>6796</v>
      </c>
      <c r="D1495" s="63">
        <f>+INDEX('LISTA DE PRECIOS EKM '!A:K,MATCH(C1495,'LISTA DE PRECIOS EKM '!A:A,0),MATCH($D$1,'LISTA DE PRECIOS EKM '!$1:$1,0))</f>
        <v>1299900</v>
      </c>
      <c r="E1495" s="22">
        <f>+INDEX('LISTA DE PRECIOS EKM '!B:K,MATCH(C1495,'LISTA DE PRECIOS EKM '!A:A,0),7)</f>
        <v>1349900</v>
      </c>
      <c r="F1495" s="22">
        <f>+INDEX('LISTA DE PRECIOS EKM '!B:K,MATCH(C1495,'LISTA DE PRECIOS EKM '!A:A,0),9)</f>
        <v>1419900</v>
      </c>
      <c r="G1495" s="22" t="str">
        <f>+IF(ISNUMBER(MATCH(C1495,Precios!C:C,0)),"Sí está", "No está")</f>
        <v>No está</v>
      </c>
    </row>
    <row r="1496" spans="1:7" hidden="1">
      <c r="A1496" s="20">
        <v>3012228</v>
      </c>
      <c r="B1496" s="22" t="s">
        <v>6800</v>
      </c>
      <c r="C1496" s="22" t="s">
        <v>6801</v>
      </c>
      <c r="D1496" s="63">
        <f>+INDEX('LISTA DE PRECIOS EKM '!A:K,MATCH(C1496,'LISTA DE PRECIOS EKM '!A:A,0),MATCH($D$1,'LISTA DE PRECIOS EKM '!$1:$1,0))</f>
        <v>1599900</v>
      </c>
      <c r="E1496" s="22">
        <f>+INDEX('LISTA DE PRECIOS EKM '!B:K,MATCH(C1496,'LISTA DE PRECIOS EKM '!A:A,0),7)</f>
        <v>1659900</v>
      </c>
      <c r="F1496" s="22">
        <f>+INDEX('LISTA DE PRECIOS EKM '!B:K,MATCH(C1496,'LISTA DE PRECIOS EKM '!A:A,0),9)</f>
        <v>1749900</v>
      </c>
      <c r="G1496" s="22" t="str">
        <f>+IF(ISNUMBER(MATCH(C1496,Precios!C:C,0)),"Sí está", "No está")</f>
        <v>No está</v>
      </c>
    </row>
    <row r="1497" spans="1:7" hidden="1">
      <c r="A1497" s="20">
        <v>3012229</v>
      </c>
      <c r="B1497" s="22" t="s">
        <v>6802</v>
      </c>
      <c r="C1497" s="22" t="s">
        <v>6803</v>
      </c>
      <c r="D1497" s="63">
        <f>+INDEX('LISTA DE PRECIOS EKM '!A:K,MATCH(C1497,'LISTA DE PRECIOS EKM '!A:A,0),MATCH($D$1,'LISTA DE PRECIOS EKM '!$1:$1,0))</f>
        <v>1599900</v>
      </c>
      <c r="E1497" s="22">
        <f>+INDEX('LISTA DE PRECIOS EKM '!B:K,MATCH(C1497,'LISTA DE PRECIOS EKM '!A:A,0),7)</f>
        <v>1659900</v>
      </c>
      <c r="F1497" s="22">
        <f>+INDEX('LISTA DE PRECIOS EKM '!B:K,MATCH(C1497,'LISTA DE PRECIOS EKM '!A:A,0),9)</f>
        <v>1749900</v>
      </c>
      <c r="G1497" s="22" t="str">
        <f>+IF(ISNUMBER(MATCH(C1497,Precios!C:C,0)),"Sí está", "No está")</f>
        <v>No está</v>
      </c>
    </row>
    <row r="1498" spans="1:7" hidden="1">
      <c r="A1498" s="20">
        <v>3012230</v>
      </c>
      <c r="B1498" s="22" t="s">
        <v>6802</v>
      </c>
      <c r="C1498" s="22" t="s">
        <v>6803</v>
      </c>
      <c r="D1498" s="63">
        <f>+INDEX('LISTA DE PRECIOS EKM '!A:K,MATCH(C1498,'LISTA DE PRECIOS EKM '!A:A,0),MATCH($D$1,'LISTA DE PRECIOS EKM '!$1:$1,0))</f>
        <v>1599900</v>
      </c>
      <c r="E1498" s="22">
        <f>+INDEX('LISTA DE PRECIOS EKM '!B:K,MATCH(C1498,'LISTA DE PRECIOS EKM '!A:A,0),7)</f>
        <v>1659900</v>
      </c>
      <c r="F1498" s="22">
        <f>+INDEX('LISTA DE PRECIOS EKM '!B:K,MATCH(C1498,'LISTA DE PRECIOS EKM '!A:A,0),9)</f>
        <v>1749900</v>
      </c>
      <c r="G1498" s="22" t="str">
        <f>+IF(ISNUMBER(MATCH(C1498,Precios!C:C,0)),"Sí está", "No está")</f>
        <v>No está</v>
      </c>
    </row>
    <row r="1499" spans="1:7" hidden="1">
      <c r="A1499" s="20">
        <v>3012231</v>
      </c>
      <c r="B1499" s="22" t="s">
        <v>6804</v>
      </c>
      <c r="C1499" s="22" t="s">
        <v>6805</v>
      </c>
      <c r="D1499" s="63">
        <f>+INDEX('LISTA DE PRECIOS EKM '!A:K,MATCH(C1499,'LISTA DE PRECIOS EKM '!A:A,0),MATCH($D$1,'LISTA DE PRECIOS EKM '!$1:$1,0))</f>
        <v>1299900</v>
      </c>
      <c r="E1499" s="22">
        <f>+INDEX('LISTA DE PRECIOS EKM '!B:K,MATCH(C1499,'LISTA DE PRECIOS EKM '!A:A,0),7)</f>
        <v>1349900</v>
      </c>
      <c r="F1499" s="22">
        <f>+INDEX('LISTA DE PRECIOS EKM '!B:K,MATCH(C1499,'LISTA DE PRECIOS EKM '!A:A,0),9)</f>
        <v>1419900</v>
      </c>
      <c r="G1499" s="22" t="str">
        <f>+IF(ISNUMBER(MATCH(C1499,Precios!C:C,0)),"Sí está", "No está")</f>
        <v>No está</v>
      </c>
    </row>
    <row r="1500" spans="1:7" hidden="1">
      <c r="A1500" s="20">
        <v>3012232</v>
      </c>
      <c r="B1500" s="22" t="s">
        <v>6806</v>
      </c>
      <c r="C1500" s="22" t="s">
        <v>6807</v>
      </c>
      <c r="D1500" s="63">
        <f>+INDEX('LISTA DE PRECIOS EKM '!A:K,MATCH(C1500,'LISTA DE PRECIOS EKM '!A:A,0),MATCH($D$1,'LISTA DE PRECIOS EKM '!$1:$1,0))</f>
        <v>1299900</v>
      </c>
      <c r="E1500" s="22">
        <f>+INDEX('LISTA DE PRECIOS EKM '!B:K,MATCH(C1500,'LISTA DE PRECIOS EKM '!A:A,0),7)</f>
        <v>1349900</v>
      </c>
      <c r="F1500" s="22">
        <f>+INDEX('LISTA DE PRECIOS EKM '!B:K,MATCH(C1500,'LISTA DE PRECIOS EKM '!A:A,0),9)</f>
        <v>1419900</v>
      </c>
      <c r="G1500" s="22" t="str">
        <f>+IF(ISNUMBER(MATCH(C1500,Precios!C:C,0)),"Sí está", "No está")</f>
        <v>No está</v>
      </c>
    </row>
    <row r="1501" spans="1:7" hidden="1">
      <c r="A1501" s="20">
        <v>3012233</v>
      </c>
      <c r="B1501" s="22" t="s">
        <v>6806</v>
      </c>
      <c r="C1501" s="22" t="s">
        <v>6807</v>
      </c>
      <c r="D1501" s="63">
        <f>+INDEX('LISTA DE PRECIOS EKM '!A:K,MATCH(C1501,'LISTA DE PRECIOS EKM '!A:A,0),MATCH($D$1,'LISTA DE PRECIOS EKM '!$1:$1,0))</f>
        <v>1299900</v>
      </c>
      <c r="E1501" s="22">
        <f>+INDEX('LISTA DE PRECIOS EKM '!B:K,MATCH(C1501,'LISTA DE PRECIOS EKM '!A:A,0),7)</f>
        <v>1349900</v>
      </c>
      <c r="F1501" s="22">
        <f>+INDEX('LISTA DE PRECIOS EKM '!B:K,MATCH(C1501,'LISTA DE PRECIOS EKM '!A:A,0),9)</f>
        <v>1419900</v>
      </c>
      <c r="G1501" s="22" t="str">
        <f>+IF(ISNUMBER(MATCH(C1501,Precios!C:C,0)),"Sí está", "No está")</f>
        <v>No está</v>
      </c>
    </row>
    <row r="1502" spans="1:7" hidden="1">
      <c r="A1502" s="20"/>
      <c r="B1502" s="22" t="s">
        <v>6808</v>
      </c>
      <c r="C1502" s="22" t="s">
        <v>6809</v>
      </c>
      <c r="D1502" s="63">
        <f>+INDEX('LISTA DE PRECIOS EKM '!A:K,MATCH(C1502,'LISTA DE PRECIOS EKM '!A:A,0),MATCH($D$1,'LISTA DE PRECIOS EKM '!$1:$1,0))</f>
        <v>1299900</v>
      </c>
      <c r="E1502" s="22">
        <f>+INDEX('LISTA DE PRECIOS EKM '!B:K,MATCH(C1502,'LISTA DE PRECIOS EKM '!A:A,0),7)</f>
        <v>1349900</v>
      </c>
      <c r="F1502" s="22">
        <f>+INDEX('LISTA DE PRECIOS EKM '!B:K,MATCH(C1502,'LISTA DE PRECIOS EKM '!A:A,0),9)</f>
        <v>1419900</v>
      </c>
      <c r="G1502" s="22" t="str">
        <f>+IF(ISNUMBER(MATCH(C1502,Precios!C:C,0)),"Sí está", "No está")</f>
        <v>No está</v>
      </c>
    </row>
    <row r="1503" spans="1:7" hidden="1">
      <c r="A1503" s="20"/>
      <c r="B1503" s="22" t="s">
        <v>6808</v>
      </c>
      <c r="C1503" s="22" t="s">
        <v>6809</v>
      </c>
      <c r="D1503" s="63">
        <f>+INDEX('LISTA DE PRECIOS EKM '!A:K,MATCH(C1503,'LISTA DE PRECIOS EKM '!A:A,0),MATCH($D$1,'LISTA DE PRECIOS EKM '!$1:$1,0))</f>
        <v>1299900</v>
      </c>
      <c r="E1503" s="22">
        <f>+INDEX('LISTA DE PRECIOS EKM '!B:K,MATCH(C1503,'LISTA DE PRECIOS EKM '!A:A,0),7)</f>
        <v>1349900</v>
      </c>
      <c r="F1503" s="22">
        <f>+INDEX('LISTA DE PRECIOS EKM '!B:K,MATCH(C1503,'LISTA DE PRECIOS EKM '!A:A,0),9)</f>
        <v>1419900</v>
      </c>
      <c r="G1503" s="22" t="str">
        <f>+IF(ISNUMBER(MATCH(C1503,Precios!C:C,0)),"Sí está", "No está")</f>
        <v>No está</v>
      </c>
    </row>
    <row r="1504" spans="1:7" hidden="1">
      <c r="A1504" s="20"/>
      <c r="B1504" s="22" t="s">
        <v>6828</v>
      </c>
      <c r="C1504" s="22" t="s">
        <v>6829</v>
      </c>
      <c r="D1504" s="63">
        <f>+INDEX('LISTA DE PRECIOS EKM '!A:K,MATCH(C1504,'LISTA DE PRECIOS EKM '!A:A,0),MATCH($D$1,'LISTA DE PRECIOS EKM '!$1:$1,0))</f>
        <v>1199900</v>
      </c>
      <c r="E1504" s="22">
        <f>+INDEX('LISTA DE PRECIOS EKM '!B:K,MATCH(C1504,'LISTA DE PRECIOS EKM '!A:A,0),7)</f>
        <v>1249900</v>
      </c>
      <c r="F1504" s="22">
        <f>+INDEX('LISTA DE PRECIOS EKM '!B:K,MATCH(C1504,'LISTA DE PRECIOS EKM '!A:A,0),9)</f>
        <v>1309900</v>
      </c>
      <c r="G1504" s="22" t="str">
        <f>+IF(ISNUMBER(MATCH(C1504,Precios!C:C,0)),"Sí está", "No está")</f>
        <v>No está</v>
      </c>
    </row>
    <row r="1505" spans="1:7" hidden="1">
      <c r="A1505" s="20"/>
      <c r="B1505" s="22" t="s">
        <v>6828</v>
      </c>
      <c r="C1505" s="22" t="s">
        <v>6829</v>
      </c>
      <c r="D1505" s="63">
        <f>+INDEX('LISTA DE PRECIOS EKM '!A:K,MATCH(C1505,'LISTA DE PRECIOS EKM '!A:A,0),MATCH($D$1,'LISTA DE PRECIOS EKM '!$1:$1,0))</f>
        <v>1199900</v>
      </c>
      <c r="E1505" s="22">
        <f>+INDEX('LISTA DE PRECIOS EKM '!B:K,MATCH(C1505,'LISTA DE PRECIOS EKM '!A:A,0),7)</f>
        <v>1249900</v>
      </c>
      <c r="F1505" s="22">
        <f>+INDEX('LISTA DE PRECIOS EKM '!B:K,MATCH(C1505,'LISTA DE PRECIOS EKM '!A:A,0),9)</f>
        <v>1309900</v>
      </c>
      <c r="G1505" s="22" t="str">
        <f>+IF(ISNUMBER(MATCH(C1505,Precios!C:C,0)),"Sí está", "No está")</f>
        <v>No está</v>
      </c>
    </row>
    <row r="1506" spans="1:7" hidden="1">
      <c r="A1506" s="20"/>
      <c r="B1506" s="22" t="s">
        <v>6882</v>
      </c>
      <c r="C1506" s="22" t="s">
        <v>6883</v>
      </c>
      <c r="D1506" s="63">
        <f>+INDEX('LISTA DE PRECIOS EKM '!A:K,MATCH(C1506,'LISTA DE PRECIOS EKM '!A:A,0),MATCH($D$1,'LISTA DE PRECIOS EKM '!$1:$1,0))</f>
        <v>3679900</v>
      </c>
      <c r="E1506" s="22">
        <f>+INDEX('LISTA DE PRECIOS EKM '!B:K,MATCH(C1506,'LISTA DE PRECIOS EKM '!A:A,0),7)</f>
        <v>3829900</v>
      </c>
      <c r="F1506" s="22">
        <f>+INDEX('LISTA DE PRECIOS EKM '!B:K,MATCH(C1506,'LISTA DE PRECIOS EKM '!A:A,0),9)</f>
        <v>4039900</v>
      </c>
      <c r="G1506" s="22" t="str">
        <f>+IF(ISNUMBER(MATCH(C1506,Precios!C:C,0)),"Sí está", "No está")</f>
        <v>No está</v>
      </c>
    </row>
    <row r="1507" spans="1:7" hidden="1">
      <c r="A1507" s="20"/>
      <c r="B1507" s="22" t="s">
        <v>6882</v>
      </c>
      <c r="C1507" s="22" t="s">
        <v>6883</v>
      </c>
      <c r="D1507" s="63">
        <f>+INDEX('LISTA DE PRECIOS EKM '!A:K,MATCH(C1507,'LISTA DE PRECIOS EKM '!A:A,0),MATCH($D$1,'LISTA DE PRECIOS EKM '!$1:$1,0))</f>
        <v>3679900</v>
      </c>
      <c r="E1507" s="22">
        <f>+INDEX('LISTA DE PRECIOS EKM '!B:K,MATCH(C1507,'LISTA DE PRECIOS EKM '!A:A,0),7)</f>
        <v>3829900</v>
      </c>
      <c r="F1507" s="22">
        <f>+INDEX('LISTA DE PRECIOS EKM '!B:K,MATCH(C1507,'LISTA DE PRECIOS EKM '!A:A,0),9)</f>
        <v>4039900</v>
      </c>
      <c r="G1507" s="22" t="str">
        <f>+IF(ISNUMBER(MATCH(C1507,Precios!C:C,0)),"Sí está", "No está")</f>
        <v>No está</v>
      </c>
    </row>
    <row r="1508" spans="1:7" hidden="1">
      <c r="A1508" s="20"/>
      <c r="B1508" s="22" t="s">
        <v>6884</v>
      </c>
      <c r="C1508" s="22" t="s">
        <v>6885</v>
      </c>
      <c r="D1508" s="63">
        <f>+INDEX('LISTA DE PRECIOS EKM '!A:K,MATCH(C1508,'LISTA DE PRECIOS EKM '!A:A,0),MATCH($D$1,'LISTA DE PRECIOS EKM '!$1:$1,0))</f>
        <v>3679900</v>
      </c>
      <c r="E1508" s="22">
        <f>+INDEX('LISTA DE PRECIOS EKM '!B:K,MATCH(C1508,'LISTA DE PRECIOS EKM '!A:A,0),7)</f>
        <v>3829900</v>
      </c>
      <c r="F1508" s="22">
        <f>+INDEX('LISTA DE PRECIOS EKM '!B:K,MATCH(C1508,'LISTA DE PRECIOS EKM '!A:A,0),9)</f>
        <v>4039900</v>
      </c>
      <c r="G1508" s="22" t="str">
        <f>+IF(ISNUMBER(MATCH(C1508,Precios!C:C,0)),"Sí está", "No está")</f>
        <v>No está</v>
      </c>
    </row>
    <row r="1509" spans="1:7" hidden="1">
      <c r="A1509" s="20"/>
      <c r="B1509" s="22" t="s">
        <v>6884</v>
      </c>
      <c r="C1509" s="22" t="s">
        <v>6885</v>
      </c>
      <c r="D1509" s="63">
        <f>+INDEX('LISTA DE PRECIOS EKM '!A:K,MATCH(C1509,'LISTA DE PRECIOS EKM '!A:A,0),MATCH($D$1,'LISTA DE PRECIOS EKM '!$1:$1,0))</f>
        <v>3679900</v>
      </c>
      <c r="E1509" s="22">
        <f>+INDEX('LISTA DE PRECIOS EKM '!B:K,MATCH(C1509,'LISTA DE PRECIOS EKM '!A:A,0),7)</f>
        <v>3829900</v>
      </c>
      <c r="F1509" s="22">
        <f>+INDEX('LISTA DE PRECIOS EKM '!B:K,MATCH(C1509,'LISTA DE PRECIOS EKM '!A:A,0),9)</f>
        <v>4039900</v>
      </c>
      <c r="G1509" s="22" t="str">
        <f>+IF(ISNUMBER(MATCH(C1509,Precios!C:C,0)),"Sí está", "No está")</f>
        <v>No está</v>
      </c>
    </row>
    <row r="1510" spans="1:7" hidden="1">
      <c r="A1510" s="20"/>
      <c r="B1510" s="22" t="s">
        <v>6886</v>
      </c>
      <c r="C1510" s="22" t="s">
        <v>6887</v>
      </c>
      <c r="D1510" s="63">
        <f>+INDEX('LISTA DE PRECIOS EKM '!A:K,MATCH(C1510,'LISTA DE PRECIOS EKM '!A:A,0),MATCH($D$1,'LISTA DE PRECIOS EKM '!$1:$1,0))</f>
        <v>2999900</v>
      </c>
      <c r="E1510" s="22">
        <f>+INDEX('LISTA DE PRECIOS EKM '!B:K,MATCH(C1510,'LISTA DE PRECIOS EKM '!A:A,0),7)</f>
        <v>3119900</v>
      </c>
      <c r="F1510" s="22">
        <f>+INDEX('LISTA DE PRECIOS EKM '!B:K,MATCH(C1510,'LISTA DE PRECIOS EKM '!A:A,0),9)</f>
        <v>3289900</v>
      </c>
      <c r="G1510" s="22" t="str">
        <f>+IF(ISNUMBER(MATCH(C1510,Precios!C:C,0)),"Sí está", "No está")</f>
        <v>No está</v>
      </c>
    </row>
    <row r="1511" spans="1:7" hidden="1">
      <c r="A1511" s="20"/>
      <c r="B1511" s="22" t="s">
        <v>6886</v>
      </c>
      <c r="C1511" s="22" t="s">
        <v>6887</v>
      </c>
      <c r="D1511" s="63">
        <f>+INDEX('LISTA DE PRECIOS EKM '!A:K,MATCH(C1511,'LISTA DE PRECIOS EKM '!A:A,0),MATCH($D$1,'LISTA DE PRECIOS EKM '!$1:$1,0))</f>
        <v>2999900</v>
      </c>
      <c r="E1511" s="22">
        <f>+INDEX('LISTA DE PRECIOS EKM '!B:K,MATCH(C1511,'LISTA DE PRECIOS EKM '!A:A,0),7)</f>
        <v>3119900</v>
      </c>
      <c r="F1511" s="22">
        <f>+INDEX('LISTA DE PRECIOS EKM '!B:K,MATCH(C1511,'LISTA DE PRECIOS EKM '!A:A,0),9)</f>
        <v>3289900</v>
      </c>
      <c r="G1511" s="22" t="str">
        <f>+IF(ISNUMBER(MATCH(C1511,Precios!C:C,0)),"Sí está", "No está")</f>
        <v>No está</v>
      </c>
    </row>
    <row r="1512" spans="1:7" hidden="1">
      <c r="A1512" s="20"/>
      <c r="B1512" s="22" t="s">
        <v>6888</v>
      </c>
      <c r="C1512" s="22" t="s">
        <v>6889</v>
      </c>
      <c r="D1512" s="63">
        <f>+INDEX('LISTA DE PRECIOS EKM '!A:K,MATCH(C1512,'LISTA DE PRECIOS EKM '!A:A,0),MATCH($D$1,'LISTA DE PRECIOS EKM '!$1:$1,0))</f>
        <v>2999900</v>
      </c>
      <c r="E1512" s="22">
        <f>+INDEX('LISTA DE PRECIOS EKM '!B:K,MATCH(C1512,'LISTA DE PRECIOS EKM '!A:A,0),7)</f>
        <v>3119900</v>
      </c>
      <c r="F1512" s="22">
        <f>+INDEX('LISTA DE PRECIOS EKM '!B:K,MATCH(C1512,'LISTA DE PRECIOS EKM '!A:A,0),9)</f>
        <v>3289900</v>
      </c>
      <c r="G1512" s="22" t="str">
        <f>+IF(ISNUMBER(MATCH(C1512,Precios!C:C,0)),"Sí está", "No está")</f>
        <v>No está</v>
      </c>
    </row>
    <row r="1513" spans="1:7" hidden="1">
      <c r="A1513" s="20"/>
      <c r="B1513" s="22" t="s">
        <v>6888</v>
      </c>
      <c r="C1513" s="22" t="s">
        <v>6889</v>
      </c>
      <c r="D1513" s="63">
        <f>+INDEX('LISTA DE PRECIOS EKM '!A:K,MATCH(C1513,'LISTA DE PRECIOS EKM '!A:A,0),MATCH($D$1,'LISTA DE PRECIOS EKM '!$1:$1,0))</f>
        <v>2999900</v>
      </c>
      <c r="E1513" s="22">
        <f>+INDEX('LISTA DE PRECIOS EKM '!B:K,MATCH(C1513,'LISTA DE PRECIOS EKM '!A:A,0),7)</f>
        <v>3119900</v>
      </c>
      <c r="F1513" s="22">
        <f>+INDEX('LISTA DE PRECIOS EKM '!B:K,MATCH(C1513,'LISTA DE PRECIOS EKM '!A:A,0),9)</f>
        <v>3289900</v>
      </c>
      <c r="G1513" s="22" t="str">
        <f>+IF(ISNUMBER(MATCH(C1513,Precios!C:C,0)),"Sí está", "No está")</f>
        <v>No está</v>
      </c>
    </row>
    <row r="1514" spans="1:7" hidden="1">
      <c r="A1514" s="20"/>
      <c r="B1514" s="22" t="s">
        <v>6890</v>
      </c>
      <c r="C1514" s="22" t="s">
        <v>6891</v>
      </c>
      <c r="D1514" s="63">
        <f>+INDEX('LISTA DE PRECIOS EKM '!A:K,MATCH(C1514,'LISTA DE PRECIOS EKM '!A:A,0),MATCH($D$1,'LISTA DE PRECIOS EKM '!$1:$1,0))</f>
        <v>2999900</v>
      </c>
      <c r="E1514" s="22">
        <f>+INDEX('LISTA DE PRECIOS EKM '!B:K,MATCH(C1514,'LISTA DE PRECIOS EKM '!A:A,0),7)</f>
        <v>3119900</v>
      </c>
      <c r="F1514" s="22">
        <f>+INDEX('LISTA DE PRECIOS EKM '!B:K,MATCH(C1514,'LISTA DE PRECIOS EKM '!A:A,0),9)</f>
        <v>3289900</v>
      </c>
      <c r="G1514" s="22" t="str">
        <f>+IF(ISNUMBER(MATCH(C1514,Precios!C:C,0)),"Sí está", "No está")</f>
        <v>No está</v>
      </c>
    </row>
    <row r="1515" spans="1:7" hidden="1">
      <c r="A1515" s="20"/>
      <c r="B1515" s="22" t="s">
        <v>6890</v>
      </c>
      <c r="C1515" s="22" t="s">
        <v>6891</v>
      </c>
      <c r="D1515" s="63">
        <f>+INDEX('LISTA DE PRECIOS EKM '!A:K,MATCH(C1515,'LISTA DE PRECIOS EKM '!A:A,0),MATCH($D$1,'LISTA DE PRECIOS EKM '!$1:$1,0))</f>
        <v>2999900</v>
      </c>
      <c r="E1515" s="22">
        <f>+INDEX('LISTA DE PRECIOS EKM '!B:K,MATCH(C1515,'LISTA DE PRECIOS EKM '!A:A,0),7)</f>
        <v>3119900</v>
      </c>
      <c r="F1515" s="22">
        <f>+INDEX('LISTA DE PRECIOS EKM '!B:K,MATCH(C1515,'LISTA DE PRECIOS EKM '!A:A,0),9)</f>
        <v>3289900</v>
      </c>
      <c r="G1515" s="22" t="str">
        <f>+IF(ISNUMBER(MATCH(C1515,Precios!C:C,0)),"Sí está", "No está")</f>
        <v>No está</v>
      </c>
    </row>
    <row r="1516" spans="1:7" hidden="1">
      <c r="A1516" s="20"/>
      <c r="B1516" s="22" t="s">
        <v>6892</v>
      </c>
      <c r="C1516" s="22" t="s">
        <v>6893</v>
      </c>
      <c r="D1516" s="63">
        <f>+INDEX('LISTA DE PRECIOS EKM '!A:K,MATCH(C1516,'LISTA DE PRECIOS EKM '!A:A,0),MATCH($D$1,'LISTA DE PRECIOS EKM '!$1:$1,0))</f>
        <v>2999900</v>
      </c>
      <c r="E1516" s="22">
        <f>+INDEX('LISTA DE PRECIOS EKM '!B:K,MATCH(C1516,'LISTA DE PRECIOS EKM '!A:A,0),7)</f>
        <v>3119900</v>
      </c>
      <c r="F1516" s="22">
        <f>+INDEX('LISTA DE PRECIOS EKM '!B:K,MATCH(C1516,'LISTA DE PRECIOS EKM '!A:A,0),9)</f>
        <v>3289900</v>
      </c>
      <c r="G1516" s="22" t="str">
        <f>+IF(ISNUMBER(MATCH(C1516,Precios!C:C,0)),"Sí está", "No está")</f>
        <v>No está</v>
      </c>
    </row>
    <row r="1517" spans="1:7" hidden="1">
      <c r="A1517" s="20"/>
      <c r="B1517" s="22" t="s">
        <v>6892</v>
      </c>
      <c r="C1517" s="22" t="s">
        <v>6893</v>
      </c>
      <c r="D1517" s="63">
        <f>+INDEX('LISTA DE PRECIOS EKM '!A:K,MATCH(C1517,'LISTA DE PRECIOS EKM '!A:A,0),MATCH($D$1,'LISTA DE PRECIOS EKM '!$1:$1,0))</f>
        <v>2999900</v>
      </c>
      <c r="E1517" s="22">
        <f>+INDEX('LISTA DE PRECIOS EKM '!B:K,MATCH(C1517,'LISTA DE PRECIOS EKM '!A:A,0),7)</f>
        <v>3119900</v>
      </c>
      <c r="F1517" s="22">
        <f>+INDEX('LISTA DE PRECIOS EKM '!B:K,MATCH(C1517,'LISTA DE PRECIOS EKM '!A:A,0),9)</f>
        <v>3289900</v>
      </c>
      <c r="G1517" s="22" t="str">
        <f>+IF(ISNUMBER(MATCH(C1517,Precios!C:C,0)),"Sí está", "No está")</f>
        <v>No está</v>
      </c>
    </row>
    <row r="1518" spans="1:7" hidden="1">
      <c r="A1518" s="20"/>
      <c r="B1518" s="22" t="s">
        <v>6894</v>
      </c>
      <c r="C1518" s="22" t="s">
        <v>6895</v>
      </c>
      <c r="D1518" s="63">
        <f>+INDEX('LISTA DE PRECIOS EKM '!A:K,MATCH(C1518,'LISTA DE PRECIOS EKM '!A:A,0),MATCH($D$1,'LISTA DE PRECIOS EKM '!$1:$1,0))</f>
        <v>2999900</v>
      </c>
      <c r="E1518" s="22">
        <f>+INDEX('LISTA DE PRECIOS EKM '!B:K,MATCH(C1518,'LISTA DE PRECIOS EKM '!A:A,0),7)</f>
        <v>3119900</v>
      </c>
      <c r="F1518" s="22">
        <f>+INDEX('LISTA DE PRECIOS EKM '!B:K,MATCH(C1518,'LISTA DE PRECIOS EKM '!A:A,0),9)</f>
        <v>3289900</v>
      </c>
      <c r="G1518" s="22" t="str">
        <f>+IF(ISNUMBER(MATCH(C1518,Precios!C:C,0)),"Sí está", "No está")</f>
        <v>No está</v>
      </c>
    </row>
    <row r="1519" spans="1:7" hidden="1">
      <c r="A1519" s="20"/>
      <c r="B1519" s="22" t="s">
        <v>6894</v>
      </c>
      <c r="C1519" s="22" t="s">
        <v>6895</v>
      </c>
      <c r="D1519" s="63">
        <f>+INDEX('LISTA DE PRECIOS EKM '!A:K,MATCH(C1519,'LISTA DE PRECIOS EKM '!A:A,0),MATCH($D$1,'LISTA DE PRECIOS EKM '!$1:$1,0))</f>
        <v>2999900</v>
      </c>
      <c r="E1519" s="22">
        <f>+INDEX('LISTA DE PRECIOS EKM '!B:K,MATCH(C1519,'LISTA DE PRECIOS EKM '!A:A,0),7)</f>
        <v>3119900</v>
      </c>
      <c r="F1519" s="22">
        <f>+INDEX('LISTA DE PRECIOS EKM '!B:K,MATCH(C1519,'LISTA DE PRECIOS EKM '!A:A,0),9)</f>
        <v>3289900</v>
      </c>
      <c r="G1519" s="22" t="str">
        <f>+IF(ISNUMBER(MATCH(C1519,Precios!C:C,0)),"Sí está", "No está")</f>
        <v>No está</v>
      </c>
    </row>
    <row r="1520" spans="1:7" hidden="1">
      <c r="A1520" s="20"/>
      <c r="B1520" s="22" t="s">
        <v>6896</v>
      </c>
      <c r="C1520" s="22" t="s">
        <v>6897</v>
      </c>
      <c r="D1520" s="63">
        <f>+INDEX('LISTA DE PRECIOS EKM '!A:K,MATCH(C1520,'LISTA DE PRECIOS EKM '!A:A,0),MATCH($D$1,'LISTA DE PRECIOS EKM '!$1:$1,0))</f>
        <v>2999900</v>
      </c>
      <c r="E1520" s="22">
        <f>+INDEX('LISTA DE PRECIOS EKM '!B:K,MATCH(C1520,'LISTA DE PRECIOS EKM '!A:A,0),7)</f>
        <v>3119900</v>
      </c>
      <c r="F1520" s="22">
        <f>+INDEX('LISTA DE PRECIOS EKM '!B:K,MATCH(C1520,'LISTA DE PRECIOS EKM '!A:A,0),9)</f>
        <v>3289900</v>
      </c>
      <c r="G1520" s="22" t="str">
        <f>+IF(ISNUMBER(MATCH(C1520,Precios!C:C,0)),"Sí está", "No está")</f>
        <v>No está</v>
      </c>
    </row>
    <row r="1521" spans="1:7" hidden="1">
      <c r="A1521" s="20"/>
      <c r="B1521" s="22" t="s">
        <v>6896</v>
      </c>
      <c r="C1521" s="22" t="s">
        <v>6897</v>
      </c>
      <c r="D1521" s="63">
        <f>+INDEX('LISTA DE PRECIOS EKM '!A:K,MATCH(C1521,'LISTA DE PRECIOS EKM '!A:A,0),MATCH($D$1,'LISTA DE PRECIOS EKM '!$1:$1,0))</f>
        <v>2999900</v>
      </c>
      <c r="E1521" s="22">
        <f>+INDEX('LISTA DE PRECIOS EKM '!B:K,MATCH(C1521,'LISTA DE PRECIOS EKM '!A:A,0),7)</f>
        <v>3119900</v>
      </c>
      <c r="F1521" s="22">
        <f>+INDEX('LISTA DE PRECIOS EKM '!B:K,MATCH(C1521,'LISTA DE PRECIOS EKM '!A:A,0),9)</f>
        <v>3289900</v>
      </c>
      <c r="G1521" s="22" t="str">
        <f>+IF(ISNUMBER(MATCH(C1521,Precios!C:C,0)),"Sí está", "No está")</f>
        <v>No está</v>
      </c>
    </row>
    <row r="1522" spans="1:7" hidden="1">
      <c r="A1522" s="20"/>
      <c r="B1522" s="22" t="s">
        <v>6898</v>
      </c>
      <c r="C1522" s="22" t="s">
        <v>6899</v>
      </c>
      <c r="D1522" s="63">
        <f>+INDEX('LISTA DE PRECIOS EKM '!A:K,MATCH(C1522,'LISTA DE PRECIOS EKM '!A:A,0),MATCH($D$1,'LISTA DE PRECIOS EKM '!$1:$1,0))</f>
        <v>2799900</v>
      </c>
      <c r="E1522" s="22">
        <f>+INDEX('LISTA DE PRECIOS EKM '!B:K,MATCH(C1522,'LISTA DE PRECIOS EKM '!A:A,0),7)</f>
        <v>2909900</v>
      </c>
      <c r="F1522" s="22">
        <f>+INDEX('LISTA DE PRECIOS EKM '!B:K,MATCH(C1522,'LISTA DE PRECIOS EKM '!A:A,0),9)</f>
        <v>3069900</v>
      </c>
      <c r="G1522" s="22" t="str">
        <f>+IF(ISNUMBER(MATCH(C1522,Precios!C:C,0)),"Sí está", "No está")</f>
        <v>No está</v>
      </c>
    </row>
    <row r="1523" spans="1:7" hidden="1">
      <c r="A1523" s="20"/>
      <c r="B1523" s="22" t="s">
        <v>6898</v>
      </c>
      <c r="C1523" s="22" t="s">
        <v>6899</v>
      </c>
      <c r="D1523" s="63">
        <f>+INDEX('LISTA DE PRECIOS EKM '!A:K,MATCH(C1523,'LISTA DE PRECIOS EKM '!A:A,0),MATCH($D$1,'LISTA DE PRECIOS EKM '!$1:$1,0))</f>
        <v>2799900</v>
      </c>
      <c r="E1523" s="22">
        <f>+INDEX('LISTA DE PRECIOS EKM '!B:K,MATCH(C1523,'LISTA DE PRECIOS EKM '!A:A,0),7)</f>
        <v>2909900</v>
      </c>
      <c r="F1523" s="22">
        <f>+INDEX('LISTA DE PRECIOS EKM '!B:K,MATCH(C1523,'LISTA DE PRECIOS EKM '!A:A,0),9)</f>
        <v>3069900</v>
      </c>
      <c r="G1523" s="22" t="str">
        <f>+IF(ISNUMBER(MATCH(C1523,Precios!C:C,0)),"Sí está", "No está")</f>
        <v>No está</v>
      </c>
    </row>
    <row r="1524" spans="1:7" hidden="1">
      <c r="A1524" s="20"/>
      <c r="B1524" s="22" t="s">
        <v>6900</v>
      </c>
      <c r="C1524" s="22" t="s">
        <v>6901</v>
      </c>
      <c r="D1524" s="63">
        <f>+INDEX('LISTA DE PRECIOS EKM '!A:K,MATCH(C1524,'LISTA DE PRECIOS EKM '!A:A,0),MATCH($D$1,'LISTA DE PRECIOS EKM '!$1:$1,0))</f>
        <v>2799900</v>
      </c>
      <c r="E1524" s="22">
        <f>+INDEX('LISTA DE PRECIOS EKM '!B:K,MATCH(C1524,'LISTA DE PRECIOS EKM '!A:A,0),7)</f>
        <v>2909900</v>
      </c>
      <c r="F1524" s="22">
        <f>+INDEX('LISTA DE PRECIOS EKM '!B:K,MATCH(C1524,'LISTA DE PRECIOS EKM '!A:A,0),9)</f>
        <v>3069900</v>
      </c>
      <c r="G1524" s="22" t="str">
        <f>+IF(ISNUMBER(MATCH(C1524,Precios!C:C,0)),"Sí está", "No está")</f>
        <v>No está</v>
      </c>
    </row>
    <row r="1525" spans="1:7" hidden="1">
      <c r="A1525" s="20"/>
      <c r="B1525" s="22" t="s">
        <v>6900</v>
      </c>
      <c r="C1525" s="22" t="s">
        <v>6901</v>
      </c>
      <c r="D1525" s="63">
        <f>+INDEX('LISTA DE PRECIOS EKM '!A:K,MATCH(C1525,'LISTA DE PRECIOS EKM '!A:A,0),MATCH($D$1,'LISTA DE PRECIOS EKM '!$1:$1,0))</f>
        <v>2799900</v>
      </c>
      <c r="E1525" s="22">
        <f>+INDEX('LISTA DE PRECIOS EKM '!B:K,MATCH(C1525,'LISTA DE PRECIOS EKM '!A:A,0),7)</f>
        <v>2909900</v>
      </c>
      <c r="F1525" s="22">
        <f>+INDEX('LISTA DE PRECIOS EKM '!B:K,MATCH(C1525,'LISTA DE PRECIOS EKM '!A:A,0),9)</f>
        <v>3069900</v>
      </c>
      <c r="G1525" s="22" t="str">
        <f>+IF(ISNUMBER(MATCH(C1525,Precios!C:C,0)),"Sí está", "No está")</f>
        <v>No está</v>
      </c>
    </row>
    <row r="1526" spans="1:7" hidden="1">
      <c r="A1526" s="20"/>
      <c r="B1526" s="22" t="s">
        <v>6902</v>
      </c>
      <c r="C1526" s="22" t="s">
        <v>6903</v>
      </c>
      <c r="D1526" s="63">
        <f>+INDEX('LISTA DE PRECIOS EKM '!A:K,MATCH(C1526,'LISTA DE PRECIOS EKM '!A:A,0),MATCH($D$1,'LISTA DE PRECIOS EKM '!$1:$1,0))</f>
        <v>2799900</v>
      </c>
      <c r="E1526" s="22">
        <f>+INDEX('LISTA DE PRECIOS EKM '!B:K,MATCH(C1526,'LISTA DE PRECIOS EKM '!A:A,0),7)</f>
        <v>2909900</v>
      </c>
      <c r="F1526" s="22">
        <f>+INDEX('LISTA DE PRECIOS EKM '!B:K,MATCH(C1526,'LISTA DE PRECIOS EKM '!A:A,0),9)</f>
        <v>3069900</v>
      </c>
      <c r="G1526" s="22" t="str">
        <f>+IF(ISNUMBER(MATCH(C1526,Precios!C:C,0)),"Sí está", "No está")</f>
        <v>No está</v>
      </c>
    </row>
    <row r="1527" spans="1:7" hidden="1">
      <c r="A1527" s="20"/>
      <c r="B1527" s="22" t="s">
        <v>6902</v>
      </c>
      <c r="C1527" s="22" t="s">
        <v>6903</v>
      </c>
      <c r="D1527" s="63">
        <f>+INDEX('LISTA DE PRECIOS EKM '!A:K,MATCH(C1527,'LISTA DE PRECIOS EKM '!A:A,0),MATCH($D$1,'LISTA DE PRECIOS EKM '!$1:$1,0))</f>
        <v>2799900</v>
      </c>
      <c r="E1527" s="22">
        <f>+INDEX('LISTA DE PRECIOS EKM '!B:K,MATCH(C1527,'LISTA DE PRECIOS EKM '!A:A,0),7)</f>
        <v>2909900</v>
      </c>
      <c r="F1527" s="22">
        <f>+INDEX('LISTA DE PRECIOS EKM '!B:K,MATCH(C1527,'LISTA DE PRECIOS EKM '!A:A,0),9)</f>
        <v>3069900</v>
      </c>
      <c r="G1527" s="22" t="str">
        <f>+IF(ISNUMBER(MATCH(C1527,Precios!C:C,0)),"Sí está", "No está")</f>
        <v>No está</v>
      </c>
    </row>
    <row r="1528" spans="1:7" hidden="1">
      <c r="A1528" s="20"/>
      <c r="B1528" s="22" t="s">
        <v>6904</v>
      </c>
      <c r="C1528" s="22" t="s">
        <v>6905</v>
      </c>
      <c r="D1528" s="63">
        <f>+INDEX('LISTA DE PRECIOS EKM '!A:K,MATCH(C1528,'LISTA DE PRECIOS EKM '!A:A,0),MATCH($D$1,'LISTA DE PRECIOS EKM '!$1:$1,0))</f>
        <v>2799900</v>
      </c>
      <c r="E1528" s="22">
        <f>+INDEX('LISTA DE PRECIOS EKM '!B:K,MATCH(C1528,'LISTA DE PRECIOS EKM '!A:A,0),7)</f>
        <v>2909900</v>
      </c>
      <c r="F1528" s="22">
        <f>+INDEX('LISTA DE PRECIOS EKM '!B:K,MATCH(C1528,'LISTA DE PRECIOS EKM '!A:A,0),9)</f>
        <v>3069900</v>
      </c>
      <c r="G1528" s="22" t="str">
        <f>+IF(ISNUMBER(MATCH(C1528,Precios!C:C,0)),"Sí está", "No está")</f>
        <v>No está</v>
      </c>
    </row>
    <row r="1529" spans="1:7" hidden="1">
      <c r="A1529" s="20"/>
      <c r="B1529" s="22" t="s">
        <v>6904</v>
      </c>
      <c r="C1529" s="22" t="s">
        <v>6905</v>
      </c>
      <c r="D1529" s="63">
        <f>+INDEX('LISTA DE PRECIOS EKM '!A:K,MATCH(C1529,'LISTA DE PRECIOS EKM '!A:A,0),MATCH($D$1,'LISTA DE PRECIOS EKM '!$1:$1,0))</f>
        <v>2799900</v>
      </c>
      <c r="E1529" s="22">
        <f>+INDEX('LISTA DE PRECIOS EKM '!B:K,MATCH(C1529,'LISTA DE PRECIOS EKM '!A:A,0),7)</f>
        <v>2909900</v>
      </c>
      <c r="F1529" s="22">
        <f>+INDEX('LISTA DE PRECIOS EKM '!B:K,MATCH(C1529,'LISTA DE PRECIOS EKM '!A:A,0),9)</f>
        <v>3069900</v>
      </c>
      <c r="G1529" s="22" t="str">
        <f>+IF(ISNUMBER(MATCH(C1529,Precios!C:C,0)),"Sí está", "No está")</f>
        <v>No está</v>
      </c>
    </row>
    <row r="1530" spans="1:7" hidden="1">
      <c r="A1530" s="20"/>
      <c r="B1530" s="22" t="s">
        <v>6906</v>
      </c>
      <c r="C1530" s="22" t="s">
        <v>6907</v>
      </c>
      <c r="D1530" s="63">
        <f>+INDEX('LISTA DE PRECIOS EKM '!A:K,MATCH(C1530,'LISTA DE PRECIOS EKM '!A:A,0),MATCH($D$1,'LISTA DE PRECIOS EKM '!$1:$1,0))</f>
        <v>2799900</v>
      </c>
      <c r="E1530" s="22">
        <f>+INDEX('LISTA DE PRECIOS EKM '!B:K,MATCH(C1530,'LISTA DE PRECIOS EKM '!A:A,0),7)</f>
        <v>2909900</v>
      </c>
      <c r="F1530" s="22">
        <f>+INDEX('LISTA DE PRECIOS EKM '!B:K,MATCH(C1530,'LISTA DE PRECIOS EKM '!A:A,0),9)</f>
        <v>3069900</v>
      </c>
      <c r="G1530" s="22" t="str">
        <f>+IF(ISNUMBER(MATCH(C1530,Precios!C:C,0)),"Sí está", "No está")</f>
        <v>No está</v>
      </c>
    </row>
    <row r="1531" spans="1:7" hidden="1">
      <c r="A1531" s="20"/>
      <c r="B1531" s="22" t="s">
        <v>6906</v>
      </c>
      <c r="C1531" s="22" t="s">
        <v>6907</v>
      </c>
      <c r="D1531" s="63">
        <f>+INDEX('LISTA DE PRECIOS EKM '!A:K,MATCH(C1531,'LISTA DE PRECIOS EKM '!A:A,0),MATCH($D$1,'LISTA DE PRECIOS EKM '!$1:$1,0))</f>
        <v>2799900</v>
      </c>
      <c r="E1531" s="22">
        <f>+INDEX('LISTA DE PRECIOS EKM '!B:K,MATCH(C1531,'LISTA DE PRECIOS EKM '!A:A,0),7)</f>
        <v>2909900</v>
      </c>
      <c r="F1531" s="22">
        <f>+INDEX('LISTA DE PRECIOS EKM '!B:K,MATCH(C1531,'LISTA DE PRECIOS EKM '!A:A,0),9)</f>
        <v>3069900</v>
      </c>
      <c r="G1531" s="22" t="str">
        <f>+IF(ISNUMBER(MATCH(C1531,Precios!C:C,0)),"Sí está", "No está")</f>
        <v>No está</v>
      </c>
    </row>
    <row r="1532" spans="1:7" hidden="1">
      <c r="A1532" s="20"/>
      <c r="B1532" s="22" t="s">
        <v>6908</v>
      </c>
      <c r="C1532" s="22" t="s">
        <v>6909</v>
      </c>
      <c r="D1532" s="63">
        <f>+INDEX('LISTA DE PRECIOS EKM '!A:K,MATCH(C1532,'LISTA DE PRECIOS EKM '!A:A,0),MATCH($D$1,'LISTA DE PRECIOS EKM '!$1:$1,0))</f>
        <v>2799900</v>
      </c>
      <c r="E1532" s="22">
        <f>+INDEX('LISTA DE PRECIOS EKM '!B:K,MATCH(C1532,'LISTA DE PRECIOS EKM '!A:A,0),7)</f>
        <v>2909900</v>
      </c>
      <c r="F1532" s="22">
        <f>+INDEX('LISTA DE PRECIOS EKM '!B:K,MATCH(C1532,'LISTA DE PRECIOS EKM '!A:A,0),9)</f>
        <v>3069900</v>
      </c>
      <c r="G1532" s="22" t="str">
        <f>+IF(ISNUMBER(MATCH(C1532,Precios!C:C,0)),"Sí está", "No está")</f>
        <v>No está</v>
      </c>
    </row>
    <row r="1533" spans="1:7" hidden="1">
      <c r="A1533" s="20"/>
      <c r="B1533" s="22" t="s">
        <v>6908</v>
      </c>
      <c r="C1533" s="22" t="s">
        <v>6909</v>
      </c>
      <c r="D1533" s="63">
        <f>+INDEX('LISTA DE PRECIOS EKM '!A:K,MATCH(C1533,'LISTA DE PRECIOS EKM '!A:A,0),MATCH($D$1,'LISTA DE PRECIOS EKM '!$1:$1,0))</f>
        <v>2799900</v>
      </c>
      <c r="E1533" s="22">
        <f>+INDEX('LISTA DE PRECIOS EKM '!B:K,MATCH(C1533,'LISTA DE PRECIOS EKM '!A:A,0),7)</f>
        <v>2909900</v>
      </c>
      <c r="F1533" s="22">
        <f>+INDEX('LISTA DE PRECIOS EKM '!B:K,MATCH(C1533,'LISTA DE PRECIOS EKM '!A:A,0),9)</f>
        <v>3069900</v>
      </c>
      <c r="G1533" s="22" t="str">
        <f>+IF(ISNUMBER(MATCH(C1533,Precios!C:C,0)),"Sí está", "No está")</f>
        <v>No está</v>
      </c>
    </row>
    <row r="1534" spans="1:7" hidden="1">
      <c r="A1534" s="20"/>
      <c r="B1534" s="22" t="s">
        <v>6910</v>
      </c>
      <c r="C1534" s="22" t="s">
        <v>6911</v>
      </c>
      <c r="D1534" s="63">
        <f>+INDEX('LISTA DE PRECIOS EKM '!A:K,MATCH(C1534,'LISTA DE PRECIOS EKM '!A:A,0),MATCH($D$1,'LISTA DE PRECIOS EKM '!$1:$1,0))</f>
        <v>2799900</v>
      </c>
      <c r="E1534" s="22">
        <f>+INDEX('LISTA DE PRECIOS EKM '!B:K,MATCH(C1534,'LISTA DE PRECIOS EKM '!A:A,0),7)</f>
        <v>2909900</v>
      </c>
      <c r="F1534" s="22">
        <f>+INDEX('LISTA DE PRECIOS EKM '!B:K,MATCH(C1534,'LISTA DE PRECIOS EKM '!A:A,0),9)</f>
        <v>3069900</v>
      </c>
      <c r="G1534" s="22" t="str">
        <f>+IF(ISNUMBER(MATCH(C1534,Precios!C:C,0)),"Sí está", "No está")</f>
        <v>No está</v>
      </c>
    </row>
    <row r="1535" spans="1:7" hidden="1">
      <c r="A1535" s="20"/>
      <c r="B1535" s="22" t="s">
        <v>6910</v>
      </c>
      <c r="C1535" s="22" t="s">
        <v>6911</v>
      </c>
      <c r="D1535" s="63">
        <f>+INDEX('LISTA DE PRECIOS EKM '!A:K,MATCH(C1535,'LISTA DE PRECIOS EKM '!A:A,0),MATCH($D$1,'LISTA DE PRECIOS EKM '!$1:$1,0))</f>
        <v>2799900</v>
      </c>
      <c r="E1535" s="22">
        <f>+INDEX('LISTA DE PRECIOS EKM '!B:K,MATCH(C1535,'LISTA DE PRECIOS EKM '!A:A,0),7)</f>
        <v>2909900</v>
      </c>
      <c r="F1535" s="22">
        <f>+INDEX('LISTA DE PRECIOS EKM '!B:K,MATCH(C1535,'LISTA DE PRECIOS EKM '!A:A,0),9)</f>
        <v>3069900</v>
      </c>
      <c r="G1535" s="22" t="str">
        <f>+IF(ISNUMBER(MATCH(C1535,Precios!C:C,0)),"Sí está", "No está")</f>
        <v>No está</v>
      </c>
    </row>
    <row r="1536" spans="1:7" hidden="1">
      <c r="A1536" s="20"/>
      <c r="B1536" s="22" t="s">
        <v>6912</v>
      </c>
      <c r="C1536" s="22" t="s">
        <v>6913</v>
      </c>
      <c r="D1536" s="63">
        <f>+INDEX('LISTA DE PRECIOS EKM '!A:K,MATCH(C1536,'LISTA DE PRECIOS EKM '!A:A,0),MATCH($D$1,'LISTA DE PRECIOS EKM '!$1:$1,0))</f>
        <v>2799900</v>
      </c>
      <c r="E1536" s="22">
        <f>+INDEX('LISTA DE PRECIOS EKM '!B:K,MATCH(C1536,'LISTA DE PRECIOS EKM '!A:A,0),7)</f>
        <v>2909900</v>
      </c>
      <c r="F1536" s="22">
        <f>+INDEX('LISTA DE PRECIOS EKM '!B:K,MATCH(C1536,'LISTA DE PRECIOS EKM '!A:A,0),9)</f>
        <v>3069900</v>
      </c>
      <c r="G1536" s="22" t="str">
        <f>+IF(ISNUMBER(MATCH(C1536,Precios!C:C,0)),"Sí está", "No está")</f>
        <v>No está</v>
      </c>
    </row>
    <row r="1537" spans="1:7" hidden="1">
      <c r="A1537" s="20"/>
      <c r="B1537" s="22" t="s">
        <v>6912</v>
      </c>
      <c r="C1537" s="22" t="s">
        <v>6913</v>
      </c>
      <c r="D1537" s="63">
        <f>+INDEX('LISTA DE PRECIOS EKM '!A:K,MATCH(C1537,'LISTA DE PRECIOS EKM '!A:A,0),MATCH($D$1,'LISTA DE PRECIOS EKM '!$1:$1,0))</f>
        <v>2799900</v>
      </c>
      <c r="E1537" s="22">
        <f>+INDEX('LISTA DE PRECIOS EKM '!B:K,MATCH(C1537,'LISTA DE PRECIOS EKM '!A:A,0),7)</f>
        <v>2909900</v>
      </c>
      <c r="F1537" s="22">
        <f>+INDEX('LISTA DE PRECIOS EKM '!B:K,MATCH(C1537,'LISTA DE PRECIOS EKM '!A:A,0),9)</f>
        <v>3069900</v>
      </c>
      <c r="G1537" s="22" t="str">
        <f>+IF(ISNUMBER(MATCH(C1537,Precios!C:C,0)),"Sí está", "No está")</f>
        <v>No está</v>
      </c>
    </row>
    <row r="1538" spans="1:7" hidden="1">
      <c r="A1538" s="20"/>
      <c r="B1538" s="22" t="s">
        <v>6914</v>
      </c>
      <c r="C1538" s="22" t="s">
        <v>6915</v>
      </c>
      <c r="D1538" s="63">
        <f>+INDEX('LISTA DE PRECIOS EKM '!A:K,MATCH(C1538,'LISTA DE PRECIOS EKM '!A:A,0),MATCH($D$1,'LISTA DE PRECIOS EKM '!$1:$1,0))</f>
        <v>3499900</v>
      </c>
      <c r="E1538" s="22">
        <f>+INDEX('LISTA DE PRECIOS EKM '!B:K,MATCH(C1538,'LISTA DE PRECIOS EKM '!A:A,0),7)</f>
        <v>3639900</v>
      </c>
      <c r="F1538" s="22">
        <f>+INDEX('LISTA DE PRECIOS EKM '!B:K,MATCH(C1538,'LISTA DE PRECIOS EKM '!A:A,0),9)</f>
        <v>3839900</v>
      </c>
      <c r="G1538" s="22" t="str">
        <f>+IF(ISNUMBER(MATCH(C1538,Precios!C:C,0)),"Sí está", "No está")</f>
        <v>No está</v>
      </c>
    </row>
    <row r="1539" spans="1:7" hidden="1">
      <c r="A1539" s="20"/>
      <c r="B1539" s="22" t="s">
        <v>6914</v>
      </c>
      <c r="C1539" s="22" t="s">
        <v>6915</v>
      </c>
      <c r="D1539" s="63">
        <f>+INDEX('LISTA DE PRECIOS EKM '!A:K,MATCH(C1539,'LISTA DE PRECIOS EKM '!A:A,0),MATCH($D$1,'LISTA DE PRECIOS EKM '!$1:$1,0))</f>
        <v>3499900</v>
      </c>
      <c r="E1539" s="22">
        <f>+INDEX('LISTA DE PRECIOS EKM '!B:K,MATCH(C1539,'LISTA DE PRECIOS EKM '!A:A,0),7)</f>
        <v>3639900</v>
      </c>
      <c r="F1539" s="22">
        <f>+INDEX('LISTA DE PRECIOS EKM '!B:K,MATCH(C1539,'LISTA DE PRECIOS EKM '!A:A,0),9)</f>
        <v>3839900</v>
      </c>
      <c r="G1539" s="22" t="str">
        <f>+IF(ISNUMBER(MATCH(C1539,Precios!C:C,0)),"Sí está", "No está")</f>
        <v>No está</v>
      </c>
    </row>
    <row r="1540" spans="1:7" hidden="1">
      <c r="A1540" s="20"/>
      <c r="B1540" s="22" t="s">
        <v>6916</v>
      </c>
      <c r="C1540" s="22" t="s">
        <v>6917</v>
      </c>
      <c r="D1540" s="63">
        <f>+INDEX('LISTA DE PRECIOS EKM '!A:K,MATCH(C1540,'LISTA DE PRECIOS EKM '!A:A,0),MATCH($D$1,'LISTA DE PRECIOS EKM '!$1:$1,0))</f>
        <v>3499900</v>
      </c>
      <c r="E1540" s="22">
        <f>+INDEX('LISTA DE PRECIOS EKM '!B:K,MATCH(C1540,'LISTA DE PRECIOS EKM '!A:A,0),7)</f>
        <v>3639900</v>
      </c>
      <c r="F1540" s="22">
        <f>+INDEX('LISTA DE PRECIOS EKM '!B:K,MATCH(C1540,'LISTA DE PRECIOS EKM '!A:A,0),9)</f>
        <v>3839900</v>
      </c>
      <c r="G1540" s="22" t="str">
        <f>+IF(ISNUMBER(MATCH(C1540,Precios!C:C,0)),"Sí está", "No está")</f>
        <v>No está</v>
      </c>
    </row>
    <row r="1541" spans="1:7" hidden="1">
      <c r="A1541" s="20"/>
      <c r="B1541" s="22" t="s">
        <v>6916</v>
      </c>
      <c r="C1541" s="22" t="s">
        <v>6917</v>
      </c>
      <c r="D1541" s="63">
        <f>+INDEX('LISTA DE PRECIOS EKM '!A:K,MATCH(C1541,'LISTA DE PRECIOS EKM '!A:A,0),MATCH($D$1,'LISTA DE PRECIOS EKM '!$1:$1,0))</f>
        <v>3499900</v>
      </c>
      <c r="E1541" s="22">
        <f>+INDEX('LISTA DE PRECIOS EKM '!B:K,MATCH(C1541,'LISTA DE PRECIOS EKM '!A:A,0),7)</f>
        <v>3639900</v>
      </c>
      <c r="F1541" s="22">
        <f>+INDEX('LISTA DE PRECIOS EKM '!B:K,MATCH(C1541,'LISTA DE PRECIOS EKM '!A:A,0),9)</f>
        <v>3839900</v>
      </c>
      <c r="G1541" s="22" t="str">
        <f>+IF(ISNUMBER(MATCH(C1541,Precios!C:C,0)),"Sí está", "No está")</f>
        <v>No está</v>
      </c>
    </row>
    <row r="1542" spans="1:7" hidden="1">
      <c r="A1542" s="20"/>
      <c r="B1542" s="22" t="s">
        <v>6918</v>
      </c>
      <c r="C1542" s="22" t="s">
        <v>6919</v>
      </c>
      <c r="D1542" s="63">
        <f>+INDEX('LISTA DE PRECIOS EKM '!A:K,MATCH(C1542,'LISTA DE PRECIOS EKM '!A:A,0),MATCH($D$1,'LISTA DE PRECIOS EKM '!$1:$1,0))</f>
        <v>3499900</v>
      </c>
      <c r="E1542" s="22">
        <f>+INDEX('LISTA DE PRECIOS EKM '!B:K,MATCH(C1542,'LISTA DE PRECIOS EKM '!A:A,0),7)</f>
        <v>3639900</v>
      </c>
      <c r="F1542" s="22">
        <f>+INDEX('LISTA DE PRECIOS EKM '!B:K,MATCH(C1542,'LISTA DE PRECIOS EKM '!A:A,0),9)</f>
        <v>3839900</v>
      </c>
      <c r="G1542" s="22" t="str">
        <f>+IF(ISNUMBER(MATCH(C1542,Precios!C:C,0)),"Sí está", "No está")</f>
        <v>No está</v>
      </c>
    </row>
    <row r="1543" spans="1:7" hidden="1">
      <c r="A1543" s="20"/>
      <c r="B1543" s="22" t="s">
        <v>6918</v>
      </c>
      <c r="C1543" s="22" t="s">
        <v>6919</v>
      </c>
      <c r="D1543" s="63">
        <f>+INDEX('LISTA DE PRECIOS EKM '!A:K,MATCH(C1543,'LISTA DE PRECIOS EKM '!A:A,0),MATCH($D$1,'LISTA DE PRECIOS EKM '!$1:$1,0))</f>
        <v>3499900</v>
      </c>
      <c r="E1543" s="22">
        <f>+INDEX('LISTA DE PRECIOS EKM '!B:K,MATCH(C1543,'LISTA DE PRECIOS EKM '!A:A,0),7)</f>
        <v>3639900</v>
      </c>
      <c r="F1543" s="22">
        <f>+INDEX('LISTA DE PRECIOS EKM '!B:K,MATCH(C1543,'LISTA DE PRECIOS EKM '!A:A,0),9)</f>
        <v>3839900</v>
      </c>
      <c r="G1543" s="22" t="str">
        <f>+IF(ISNUMBER(MATCH(C1543,Precios!C:C,0)),"Sí está", "No está")</f>
        <v>No está</v>
      </c>
    </row>
    <row r="1544" spans="1:7" hidden="1">
      <c r="A1544" s="20"/>
      <c r="B1544" s="22" t="s">
        <v>6920</v>
      </c>
      <c r="C1544" s="22" t="s">
        <v>6921</v>
      </c>
      <c r="D1544" s="63">
        <f>+INDEX('LISTA DE PRECIOS EKM '!A:K,MATCH(C1544,'LISTA DE PRECIOS EKM '!A:A,0),MATCH($D$1,'LISTA DE PRECIOS EKM '!$1:$1,0))</f>
        <v>3499900</v>
      </c>
      <c r="E1544" s="22">
        <f>+INDEX('LISTA DE PRECIOS EKM '!B:K,MATCH(C1544,'LISTA DE PRECIOS EKM '!A:A,0),7)</f>
        <v>3639900</v>
      </c>
      <c r="F1544" s="22">
        <f>+INDEX('LISTA DE PRECIOS EKM '!B:K,MATCH(C1544,'LISTA DE PRECIOS EKM '!A:A,0),9)</f>
        <v>3839900</v>
      </c>
      <c r="G1544" s="22" t="str">
        <f>+IF(ISNUMBER(MATCH(C1544,Precios!C:C,0)),"Sí está", "No está")</f>
        <v>No está</v>
      </c>
    </row>
    <row r="1545" spans="1:7" hidden="1">
      <c r="A1545" s="20"/>
      <c r="B1545" s="22" t="s">
        <v>6920</v>
      </c>
      <c r="C1545" s="22" t="s">
        <v>6921</v>
      </c>
      <c r="D1545" s="63">
        <f>+INDEX('LISTA DE PRECIOS EKM '!A:K,MATCH(C1545,'LISTA DE PRECIOS EKM '!A:A,0),MATCH($D$1,'LISTA DE PRECIOS EKM '!$1:$1,0))</f>
        <v>3499900</v>
      </c>
      <c r="E1545" s="22">
        <f>+INDEX('LISTA DE PRECIOS EKM '!B:K,MATCH(C1545,'LISTA DE PRECIOS EKM '!A:A,0),7)</f>
        <v>3639900</v>
      </c>
      <c r="F1545" s="22">
        <f>+INDEX('LISTA DE PRECIOS EKM '!B:K,MATCH(C1545,'LISTA DE PRECIOS EKM '!A:A,0),9)</f>
        <v>3839900</v>
      </c>
      <c r="G1545" s="22" t="str">
        <f>+IF(ISNUMBER(MATCH(C1545,Precios!C:C,0)),"Sí está", "No está")</f>
        <v>No está</v>
      </c>
    </row>
    <row r="1546" spans="1:7" hidden="1">
      <c r="A1546" s="20"/>
      <c r="B1546" s="22" t="s">
        <v>6922</v>
      </c>
      <c r="C1546" s="22" t="s">
        <v>6923</v>
      </c>
      <c r="D1546" s="63">
        <f>+INDEX('LISTA DE PRECIOS EKM '!A:K,MATCH(C1546,'LISTA DE PRECIOS EKM '!A:A,0),MATCH($D$1,'LISTA DE PRECIOS EKM '!$1:$1,0))</f>
        <v>3499900</v>
      </c>
      <c r="E1546" s="22">
        <f>+INDEX('LISTA DE PRECIOS EKM '!B:K,MATCH(C1546,'LISTA DE PRECIOS EKM '!A:A,0),7)</f>
        <v>3639900</v>
      </c>
      <c r="F1546" s="22">
        <f>+INDEX('LISTA DE PRECIOS EKM '!B:K,MATCH(C1546,'LISTA DE PRECIOS EKM '!A:A,0),9)</f>
        <v>3839900</v>
      </c>
      <c r="G1546" s="22" t="str">
        <f>+IF(ISNUMBER(MATCH(C1546,Precios!C:C,0)),"Sí está", "No está")</f>
        <v>No está</v>
      </c>
    </row>
    <row r="1547" spans="1:7" hidden="1">
      <c r="A1547" s="20"/>
      <c r="B1547" s="22" t="s">
        <v>6922</v>
      </c>
      <c r="C1547" s="22" t="s">
        <v>6923</v>
      </c>
      <c r="D1547" s="63">
        <f>+INDEX('LISTA DE PRECIOS EKM '!A:K,MATCH(C1547,'LISTA DE PRECIOS EKM '!A:A,0),MATCH($D$1,'LISTA DE PRECIOS EKM '!$1:$1,0))</f>
        <v>3499900</v>
      </c>
      <c r="E1547" s="22">
        <f>+INDEX('LISTA DE PRECIOS EKM '!B:K,MATCH(C1547,'LISTA DE PRECIOS EKM '!A:A,0),7)</f>
        <v>3639900</v>
      </c>
      <c r="F1547" s="22">
        <f>+INDEX('LISTA DE PRECIOS EKM '!B:K,MATCH(C1547,'LISTA DE PRECIOS EKM '!A:A,0),9)</f>
        <v>3839900</v>
      </c>
      <c r="G1547" s="22" t="str">
        <f>+IF(ISNUMBER(MATCH(C1547,Precios!C:C,0)),"Sí está", "No está")</f>
        <v>No está</v>
      </c>
    </row>
    <row r="1548" spans="1:7" hidden="1">
      <c r="A1548" s="20"/>
      <c r="B1548" s="22" t="s">
        <v>6924</v>
      </c>
      <c r="C1548" s="22" t="s">
        <v>6925</v>
      </c>
      <c r="D1548" s="63">
        <f>+INDEX('LISTA DE PRECIOS EKM '!A:K,MATCH(C1548,'LISTA DE PRECIOS EKM '!A:A,0),MATCH($D$1,'LISTA DE PRECIOS EKM '!$1:$1,0))</f>
        <v>2999900</v>
      </c>
      <c r="E1548" s="22">
        <f>+INDEX('LISTA DE PRECIOS EKM '!B:K,MATCH(C1548,'LISTA DE PRECIOS EKM '!A:A,0),7)</f>
        <v>3119900</v>
      </c>
      <c r="F1548" s="22">
        <f>+INDEX('LISTA DE PRECIOS EKM '!B:K,MATCH(C1548,'LISTA DE PRECIOS EKM '!A:A,0),9)</f>
        <v>3289900</v>
      </c>
      <c r="G1548" s="22" t="str">
        <f>+IF(ISNUMBER(MATCH(C1548,Precios!C:C,0)),"Sí está", "No está")</f>
        <v>No está</v>
      </c>
    </row>
    <row r="1549" spans="1:7" hidden="1">
      <c r="A1549" s="20"/>
      <c r="B1549" s="22" t="s">
        <v>6924</v>
      </c>
      <c r="C1549" s="22" t="s">
        <v>6925</v>
      </c>
      <c r="D1549" s="63">
        <f>+INDEX('LISTA DE PRECIOS EKM '!A:K,MATCH(C1549,'LISTA DE PRECIOS EKM '!A:A,0),MATCH($D$1,'LISTA DE PRECIOS EKM '!$1:$1,0))</f>
        <v>2999900</v>
      </c>
      <c r="E1549" s="22">
        <f>+INDEX('LISTA DE PRECIOS EKM '!B:K,MATCH(C1549,'LISTA DE PRECIOS EKM '!A:A,0),7)</f>
        <v>3119900</v>
      </c>
      <c r="F1549" s="22">
        <f>+INDEX('LISTA DE PRECIOS EKM '!B:K,MATCH(C1549,'LISTA DE PRECIOS EKM '!A:A,0),9)</f>
        <v>3289900</v>
      </c>
      <c r="G1549" s="22" t="str">
        <f>+IF(ISNUMBER(MATCH(C1549,Precios!C:C,0)),"Sí está", "No está")</f>
        <v>No está</v>
      </c>
    </row>
    <row r="1550" spans="1:7" hidden="1">
      <c r="A1550" s="20"/>
      <c r="B1550" s="22" t="s">
        <v>6926</v>
      </c>
      <c r="C1550" s="22" t="s">
        <v>6927</v>
      </c>
      <c r="D1550" s="63">
        <f>+INDEX('LISTA DE PRECIOS EKM '!A:K,MATCH(C1550,'LISTA DE PRECIOS EKM '!A:A,0),MATCH($D$1,'LISTA DE PRECIOS EKM '!$1:$1,0))</f>
        <v>2999900</v>
      </c>
      <c r="E1550" s="22">
        <f>+INDEX('LISTA DE PRECIOS EKM '!B:K,MATCH(C1550,'LISTA DE PRECIOS EKM '!A:A,0),7)</f>
        <v>3119900</v>
      </c>
      <c r="F1550" s="22">
        <f>+INDEX('LISTA DE PRECIOS EKM '!B:K,MATCH(C1550,'LISTA DE PRECIOS EKM '!A:A,0),9)</f>
        <v>3289900</v>
      </c>
      <c r="G1550" s="22" t="str">
        <f>+IF(ISNUMBER(MATCH(C1550,Precios!C:C,0)),"Sí está", "No está")</f>
        <v>No está</v>
      </c>
    </row>
    <row r="1551" spans="1:7" hidden="1">
      <c r="A1551" s="20"/>
      <c r="B1551" s="22" t="s">
        <v>6926</v>
      </c>
      <c r="C1551" s="22" t="s">
        <v>6927</v>
      </c>
      <c r="D1551" s="63">
        <f>+INDEX('LISTA DE PRECIOS EKM '!A:K,MATCH(C1551,'LISTA DE PRECIOS EKM '!A:A,0),MATCH($D$1,'LISTA DE PRECIOS EKM '!$1:$1,0))</f>
        <v>2999900</v>
      </c>
      <c r="E1551" s="22">
        <f>+INDEX('LISTA DE PRECIOS EKM '!B:K,MATCH(C1551,'LISTA DE PRECIOS EKM '!A:A,0),7)</f>
        <v>3119900</v>
      </c>
      <c r="F1551" s="22">
        <f>+INDEX('LISTA DE PRECIOS EKM '!B:K,MATCH(C1551,'LISTA DE PRECIOS EKM '!A:A,0),9)</f>
        <v>3289900</v>
      </c>
      <c r="G1551" s="22" t="str">
        <f>+IF(ISNUMBER(MATCH(C1551,Precios!C:C,0)),"Sí está", "No está")</f>
        <v>No está</v>
      </c>
    </row>
    <row r="1552" spans="1:7" hidden="1">
      <c r="A1552" s="20"/>
      <c r="B1552" s="22" t="s">
        <v>6928</v>
      </c>
      <c r="C1552" s="22" t="s">
        <v>6929</v>
      </c>
      <c r="D1552" s="63">
        <f>+INDEX('LISTA DE PRECIOS EKM '!A:K,MATCH(C1552,'LISTA DE PRECIOS EKM '!A:A,0),MATCH($D$1,'LISTA DE PRECIOS EKM '!$1:$1,0))</f>
        <v>2999900</v>
      </c>
      <c r="E1552" s="22">
        <f>+INDEX('LISTA DE PRECIOS EKM '!B:K,MATCH(C1552,'LISTA DE PRECIOS EKM '!A:A,0),7)</f>
        <v>3119900</v>
      </c>
      <c r="F1552" s="22">
        <f>+INDEX('LISTA DE PRECIOS EKM '!B:K,MATCH(C1552,'LISTA DE PRECIOS EKM '!A:A,0),9)</f>
        <v>3289900</v>
      </c>
      <c r="G1552" s="22" t="str">
        <f>+IF(ISNUMBER(MATCH(C1552,Precios!C:C,0)),"Sí está", "No está")</f>
        <v>No está</v>
      </c>
    </row>
    <row r="1553" spans="1:7" hidden="1">
      <c r="A1553" s="20"/>
      <c r="B1553" s="22" t="s">
        <v>6928</v>
      </c>
      <c r="C1553" s="22" t="s">
        <v>6929</v>
      </c>
      <c r="D1553" s="63">
        <f>+INDEX('LISTA DE PRECIOS EKM '!A:K,MATCH(C1553,'LISTA DE PRECIOS EKM '!A:A,0),MATCH($D$1,'LISTA DE PRECIOS EKM '!$1:$1,0))</f>
        <v>2999900</v>
      </c>
      <c r="E1553" s="22">
        <f>+INDEX('LISTA DE PRECIOS EKM '!B:K,MATCH(C1553,'LISTA DE PRECIOS EKM '!A:A,0),7)</f>
        <v>3119900</v>
      </c>
      <c r="F1553" s="22">
        <f>+INDEX('LISTA DE PRECIOS EKM '!B:K,MATCH(C1553,'LISTA DE PRECIOS EKM '!A:A,0),9)</f>
        <v>3289900</v>
      </c>
      <c r="G1553" s="22" t="str">
        <f>+IF(ISNUMBER(MATCH(C1553,Precios!C:C,0)),"Sí está", "No está")</f>
        <v>No está</v>
      </c>
    </row>
    <row r="1554" spans="1:7" hidden="1">
      <c r="A1554" s="20"/>
      <c r="B1554" s="22" t="s">
        <v>6930</v>
      </c>
      <c r="C1554" s="22" t="s">
        <v>6931</v>
      </c>
      <c r="D1554" s="63">
        <f>+INDEX('LISTA DE PRECIOS EKM '!A:K,MATCH(C1554,'LISTA DE PRECIOS EKM '!A:A,0),MATCH($D$1,'LISTA DE PRECIOS EKM '!$1:$1,0))</f>
        <v>2899900</v>
      </c>
      <c r="E1554" s="22">
        <f>+INDEX('LISTA DE PRECIOS EKM '!B:K,MATCH(C1554,'LISTA DE PRECIOS EKM '!A:A,0),7)</f>
        <v>3019900</v>
      </c>
      <c r="F1554" s="22">
        <f>+INDEX('LISTA DE PRECIOS EKM '!B:K,MATCH(C1554,'LISTA DE PRECIOS EKM '!A:A,0),9)</f>
        <v>3179900</v>
      </c>
      <c r="G1554" s="22" t="str">
        <f>+IF(ISNUMBER(MATCH(C1554,Precios!C:C,0)),"Sí está", "No está")</f>
        <v>No está</v>
      </c>
    </row>
    <row r="1555" spans="1:7" hidden="1">
      <c r="A1555" s="20"/>
      <c r="B1555" s="22" t="s">
        <v>6930</v>
      </c>
      <c r="C1555" s="22" t="s">
        <v>6931</v>
      </c>
      <c r="D1555" s="63">
        <f>+INDEX('LISTA DE PRECIOS EKM '!A:K,MATCH(C1555,'LISTA DE PRECIOS EKM '!A:A,0),MATCH($D$1,'LISTA DE PRECIOS EKM '!$1:$1,0))</f>
        <v>2899900</v>
      </c>
      <c r="E1555" s="22">
        <f>+INDEX('LISTA DE PRECIOS EKM '!B:K,MATCH(C1555,'LISTA DE PRECIOS EKM '!A:A,0),7)</f>
        <v>3019900</v>
      </c>
      <c r="F1555" s="22">
        <f>+INDEX('LISTA DE PRECIOS EKM '!B:K,MATCH(C1555,'LISTA DE PRECIOS EKM '!A:A,0),9)</f>
        <v>3179900</v>
      </c>
      <c r="G1555" s="22" t="str">
        <f>+IF(ISNUMBER(MATCH(C1555,Precios!C:C,0)),"Sí está", "No está")</f>
        <v>No está</v>
      </c>
    </row>
    <row r="1556" spans="1:7" hidden="1">
      <c r="A1556" s="20"/>
      <c r="B1556" s="22" t="s">
        <v>6932</v>
      </c>
      <c r="C1556" s="22" t="s">
        <v>6933</v>
      </c>
      <c r="D1556" s="63">
        <f>+INDEX('LISTA DE PRECIOS EKM '!A:K,MATCH(C1556,'LISTA DE PRECIOS EKM '!A:A,0),MATCH($D$1,'LISTA DE PRECIOS EKM '!$1:$1,0))</f>
        <v>2899900</v>
      </c>
      <c r="E1556" s="22">
        <f>+INDEX('LISTA DE PRECIOS EKM '!B:K,MATCH(C1556,'LISTA DE PRECIOS EKM '!A:A,0),7)</f>
        <v>3019900</v>
      </c>
      <c r="F1556" s="22">
        <f>+INDEX('LISTA DE PRECIOS EKM '!B:K,MATCH(C1556,'LISTA DE PRECIOS EKM '!A:A,0),9)</f>
        <v>3179900</v>
      </c>
      <c r="G1556" s="22" t="str">
        <f>+IF(ISNUMBER(MATCH(C1556,Precios!C:C,0)),"Sí está", "No está")</f>
        <v>No está</v>
      </c>
    </row>
    <row r="1557" spans="1:7" hidden="1">
      <c r="A1557" s="20"/>
      <c r="B1557" s="22" t="s">
        <v>6932</v>
      </c>
      <c r="C1557" s="22" t="s">
        <v>6933</v>
      </c>
      <c r="D1557" s="63">
        <f>+INDEX('LISTA DE PRECIOS EKM '!A:K,MATCH(C1557,'LISTA DE PRECIOS EKM '!A:A,0),MATCH($D$1,'LISTA DE PRECIOS EKM '!$1:$1,0))</f>
        <v>2899900</v>
      </c>
      <c r="E1557" s="22">
        <f>+INDEX('LISTA DE PRECIOS EKM '!B:K,MATCH(C1557,'LISTA DE PRECIOS EKM '!A:A,0),7)</f>
        <v>3019900</v>
      </c>
      <c r="F1557" s="22">
        <f>+INDEX('LISTA DE PRECIOS EKM '!B:K,MATCH(C1557,'LISTA DE PRECIOS EKM '!A:A,0),9)</f>
        <v>3179900</v>
      </c>
      <c r="G1557" s="22" t="str">
        <f>+IF(ISNUMBER(MATCH(C1557,Precios!C:C,0)),"Sí está", "No está")</f>
        <v>No está</v>
      </c>
    </row>
    <row r="1558" spans="1:7" hidden="1">
      <c r="A1558" s="20"/>
      <c r="B1558" s="22" t="s">
        <v>6934</v>
      </c>
      <c r="C1558" s="22" t="s">
        <v>6935</v>
      </c>
      <c r="D1558" s="63">
        <f>+INDEX('LISTA DE PRECIOS EKM '!A:K,MATCH(C1558,'LISTA DE PRECIOS EKM '!A:A,0),MATCH($D$1,'LISTA DE PRECIOS EKM '!$1:$1,0))</f>
        <v>2899900</v>
      </c>
      <c r="E1558" s="22">
        <f>+INDEX('LISTA DE PRECIOS EKM '!B:K,MATCH(C1558,'LISTA DE PRECIOS EKM '!A:A,0),7)</f>
        <v>3019900</v>
      </c>
      <c r="F1558" s="22">
        <f>+INDEX('LISTA DE PRECIOS EKM '!B:K,MATCH(C1558,'LISTA DE PRECIOS EKM '!A:A,0),9)</f>
        <v>3179900</v>
      </c>
      <c r="G1558" s="22" t="str">
        <f>+IF(ISNUMBER(MATCH(C1558,Precios!C:C,0)),"Sí está", "No está")</f>
        <v>No está</v>
      </c>
    </row>
    <row r="1559" spans="1:7" hidden="1">
      <c r="A1559" s="20"/>
      <c r="B1559" s="22" t="s">
        <v>6934</v>
      </c>
      <c r="C1559" s="22" t="s">
        <v>6935</v>
      </c>
      <c r="D1559" s="63">
        <f>+INDEX('LISTA DE PRECIOS EKM '!A:K,MATCH(C1559,'LISTA DE PRECIOS EKM '!A:A,0),MATCH($D$1,'LISTA DE PRECIOS EKM '!$1:$1,0))</f>
        <v>2899900</v>
      </c>
      <c r="E1559" s="22">
        <f>+INDEX('LISTA DE PRECIOS EKM '!B:K,MATCH(C1559,'LISTA DE PRECIOS EKM '!A:A,0),7)</f>
        <v>3019900</v>
      </c>
      <c r="F1559" s="22">
        <f>+INDEX('LISTA DE PRECIOS EKM '!B:K,MATCH(C1559,'LISTA DE PRECIOS EKM '!A:A,0),9)</f>
        <v>3179900</v>
      </c>
      <c r="G1559" s="22" t="str">
        <f>+IF(ISNUMBER(MATCH(C1559,Precios!C:C,0)),"Sí está", "No está")</f>
        <v>No está</v>
      </c>
    </row>
    <row r="1560" spans="1:7" hidden="1">
      <c r="A1560" s="20"/>
      <c r="B1560" s="22" t="s">
        <v>6936</v>
      </c>
      <c r="C1560" s="22" t="s">
        <v>6937</v>
      </c>
      <c r="D1560" s="63">
        <f>+INDEX('LISTA DE PRECIOS EKM '!A:K,MATCH(C1560,'LISTA DE PRECIOS EKM '!A:A,0),MATCH($D$1,'LISTA DE PRECIOS EKM '!$1:$1,0))</f>
        <v>2899900</v>
      </c>
      <c r="E1560" s="22">
        <f>+INDEX('LISTA DE PRECIOS EKM '!B:K,MATCH(C1560,'LISTA DE PRECIOS EKM '!A:A,0),7)</f>
        <v>3019900</v>
      </c>
      <c r="F1560" s="22">
        <f>+INDEX('LISTA DE PRECIOS EKM '!B:K,MATCH(C1560,'LISTA DE PRECIOS EKM '!A:A,0),9)</f>
        <v>3179900</v>
      </c>
      <c r="G1560" s="22" t="str">
        <f>+IF(ISNUMBER(MATCH(C1560,Precios!C:C,0)),"Sí está", "No está")</f>
        <v>No está</v>
      </c>
    </row>
    <row r="1561" spans="1:7" hidden="1">
      <c r="A1561" s="20"/>
      <c r="B1561" s="22" t="s">
        <v>6936</v>
      </c>
      <c r="C1561" s="22" t="s">
        <v>6937</v>
      </c>
      <c r="D1561" s="63">
        <f>+INDEX('LISTA DE PRECIOS EKM '!A:K,MATCH(C1561,'LISTA DE PRECIOS EKM '!A:A,0),MATCH($D$1,'LISTA DE PRECIOS EKM '!$1:$1,0))</f>
        <v>2899900</v>
      </c>
      <c r="E1561" s="22">
        <f>+INDEX('LISTA DE PRECIOS EKM '!B:K,MATCH(C1561,'LISTA DE PRECIOS EKM '!A:A,0),7)</f>
        <v>3019900</v>
      </c>
      <c r="F1561" s="22">
        <f>+INDEX('LISTA DE PRECIOS EKM '!B:K,MATCH(C1561,'LISTA DE PRECIOS EKM '!A:A,0),9)</f>
        <v>3179900</v>
      </c>
      <c r="G1561" s="22" t="str">
        <f>+IF(ISNUMBER(MATCH(C1561,Precios!C:C,0)),"Sí está", "No está")</f>
        <v>No está</v>
      </c>
    </row>
    <row r="1562" spans="1:7" hidden="1">
      <c r="A1562" s="20"/>
      <c r="B1562" s="22" t="s">
        <v>6938</v>
      </c>
      <c r="C1562" s="22" t="s">
        <v>6939</v>
      </c>
      <c r="D1562" s="63">
        <f>+INDEX('LISTA DE PRECIOS EKM '!A:K,MATCH(C1562,'LISTA DE PRECIOS EKM '!A:A,0),MATCH($D$1,'LISTA DE PRECIOS EKM '!$1:$1,0))</f>
        <v>2899900</v>
      </c>
      <c r="E1562" s="22">
        <f>+INDEX('LISTA DE PRECIOS EKM '!B:K,MATCH(C1562,'LISTA DE PRECIOS EKM '!A:A,0),7)</f>
        <v>3019900</v>
      </c>
      <c r="F1562" s="22">
        <f>+INDEX('LISTA DE PRECIOS EKM '!B:K,MATCH(C1562,'LISTA DE PRECIOS EKM '!A:A,0),9)</f>
        <v>3179900</v>
      </c>
      <c r="G1562" s="22" t="str">
        <f>+IF(ISNUMBER(MATCH(C1562,Precios!C:C,0)),"Sí está", "No está")</f>
        <v>No está</v>
      </c>
    </row>
    <row r="1563" spans="1:7" hidden="1">
      <c r="A1563" s="20"/>
      <c r="B1563" s="22" t="s">
        <v>6938</v>
      </c>
      <c r="C1563" s="22" t="s">
        <v>6939</v>
      </c>
      <c r="D1563" s="63">
        <f>+INDEX('LISTA DE PRECIOS EKM '!A:K,MATCH(C1563,'LISTA DE PRECIOS EKM '!A:A,0),MATCH($D$1,'LISTA DE PRECIOS EKM '!$1:$1,0))</f>
        <v>2899900</v>
      </c>
      <c r="E1563" s="22">
        <f>+INDEX('LISTA DE PRECIOS EKM '!B:K,MATCH(C1563,'LISTA DE PRECIOS EKM '!A:A,0),7)</f>
        <v>3019900</v>
      </c>
      <c r="F1563" s="22">
        <f>+INDEX('LISTA DE PRECIOS EKM '!B:K,MATCH(C1563,'LISTA DE PRECIOS EKM '!A:A,0),9)</f>
        <v>3179900</v>
      </c>
      <c r="G1563" s="22" t="str">
        <f>+IF(ISNUMBER(MATCH(C1563,Precios!C:C,0)),"Sí está", "No está")</f>
        <v>No está</v>
      </c>
    </row>
    <row r="1564" spans="1:7" hidden="1">
      <c r="A1564" s="20"/>
      <c r="B1564" s="22" t="s">
        <v>6940</v>
      </c>
      <c r="C1564" s="22" t="s">
        <v>6941</v>
      </c>
      <c r="D1564" s="63">
        <f>+INDEX('LISTA DE PRECIOS EKM '!A:K,MATCH(C1564,'LISTA DE PRECIOS EKM '!A:A,0),MATCH($D$1,'LISTA DE PRECIOS EKM '!$1:$1,0))</f>
        <v>2799900</v>
      </c>
      <c r="E1564" s="22">
        <f>+INDEX('LISTA DE PRECIOS EKM '!B:K,MATCH(C1564,'LISTA DE PRECIOS EKM '!A:A,0),7)</f>
        <v>2909900</v>
      </c>
      <c r="F1564" s="22">
        <f>+INDEX('LISTA DE PRECIOS EKM '!B:K,MATCH(C1564,'LISTA DE PRECIOS EKM '!A:A,0),9)</f>
        <v>3069900</v>
      </c>
      <c r="G1564" s="22" t="str">
        <f>+IF(ISNUMBER(MATCH(C1564,Precios!C:C,0)),"Sí está", "No está")</f>
        <v>No está</v>
      </c>
    </row>
    <row r="1565" spans="1:7" hidden="1">
      <c r="A1565" s="20"/>
      <c r="B1565" s="22" t="s">
        <v>6940</v>
      </c>
      <c r="C1565" s="22" t="s">
        <v>6941</v>
      </c>
      <c r="D1565" s="63">
        <f>+INDEX('LISTA DE PRECIOS EKM '!A:K,MATCH(C1565,'LISTA DE PRECIOS EKM '!A:A,0),MATCH($D$1,'LISTA DE PRECIOS EKM '!$1:$1,0))</f>
        <v>2799900</v>
      </c>
      <c r="E1565" s="22">
        <f>+INDEX('LISTA DE PRECIOS EKM '!B:K,MATCH(C1565,'LISTA DE PRECIOS EKM '!A:A,0),7)</f>
        <v>2909900</v>
      </c>
      <c r="F1565" s="22">
        <f>+INDEX('LISTA DE PRECIOS EKM '!B:K,MATCH(C1565,'LISTA DE PRECIOS EKM '!A:A,0),9)</f>
        <v>3069900</v>
      </c>
      <c r="G1565" s="22" t="str">
        <f>+IF(ISNUMBER(MATCH(C1565,Precios!C:C,0)),"Sí está", "No está")</f>
        <v>No está</v>
      </c>
    </row>
    <row r="1566" spans="1:7" hidden="1">
      <c r="A1566" s="20"/>
      <c r="B1566" s="22" t="s">
        <v>6942</v>
      </c>
      <c r="C1566" s="22" t="s">
        <v>6943</v>
      </c>
      <c r="D1566" s="63">
        <f>+INDEX('LISTA DE PRECIOS EKM '!A:K,MATCH(C1566,'LISTA DE PRECIOS EKM '!A:A,0),MATCH($D$1,'LISTA DE PRECIOS EKM '!$1:$1,0))</f>
        <v>2799900</v>
      </c>
      <c r="E1566" s="22">
        <f>+INDEX('LISTA DE PRECIOS EKM '!B:K,MATCH(C1566,'LISTA DE PRECIOS EKM '!A:A,0),7)</f>
        <v>2909900</v>
      </c>
      <c r="F1566" s="22">
        <f>+INDEX('LISTA DE PRECIOS EKM '!B:K,MATCH(C1566,'LISTA DE PRECIOS EKM '!A:A,0),9)</f>
        <v>3069900</v>
      </c>
      <c r="G1566" s="22" t="str">
        <f>+IF(ISNUMBER(MATCH(C1566,Precios!C:C,0)),"Sí está", "No está")</f>
        <v>No está</v>
      </c>
    </row>
    <row r="1567" spans="1:7" hidden="1">
      <c r="A1567" s="20"/>
      <c r="B1567" s="22" t="s">
        <v>6944</v>
      </c>
      <c r="C1567" s="22" t="s">
        <v>6945</v>
      </c>
      <c r="D1567" s="63">
        <f>+INDEX('LISTA DE PRECIOS EKM '!A:K,MATCH(C1567,'LISTA DE PRECIOS EKM '!A:A,0),MATCH($D$1,'LISTA DE PRECIOS EKM '!$1:$1,0))</f>
        <v>2799900</v>
      </c>
      <c r="E1567" s="22">
        <f>+INDEX('LISTA DE PRECIOS EKM '!B:K,MATCH(C1567,'LISTA DE PRECIOS EKM '!A:A,0),7)</f>
        <v>2909900</v>
      </c>
      <c r="F1567" s="22">
        <f>+INDEX('LISTA DE PRECIOS EKM '!B:K,MATCH(C1567,'LISTA DE PRECIOS EKM '!A:A,0),9)</f>
        <v>3069900</v>
      </c>
      <c r="G1567" s="22" t="str">
        <f>+IF(ISNUMBER(MATCH(C1567,Precios!C:C,0)),"Sí está", "No está")</f>
        <v>No está</v>
      </c>
    </row>
    <row r="1568" spans="1:7" hidden="1">
      <c r="A1568" s="20"/>
      <c r="B1568" s="22" t="s">
        <v>6944</v>
      </c>
      <c r="C1568" s="22" t="s">
        <v>6945</v>
      </c>
      <c r="D1568" s="63">
        <f>+INDEX('LISTA DE PRECIOS EKM '!A:K,MATCH(C1568,'LISTA DE PRECIOS EKM '!A:A,0),MATCH($D$1,'LISTA DE PRECIOS EKM '!$1:$1,0))</f>
        <v>2799900</v>
      </c>
      <c r="E1568" s="22">
        <f>+INDEX('LISTA DE PRECIOS EKM '!B:K,MATCH(C1568,'LISTA DE PRECIOS EKM '!A:A,0),7)</f>
        <v>2909900</v>
      </c>
      <c r="F1568" s="22">
        <f>+INDEX('LISTA DE PRECIOS EKM '!B:K,MATCH(C1568,'LISTA DE PRECIOS EKM '!A:A,0),9)</f>
        <v>3069900</v>
      </c>
      <c r="G1568" s="22" t="str">
        <f>+IF(ISNUMBER(MATCH(C1568,Precios!C:C,0)),"Sí está", "No está")</f>
        <v>No está</v>
      </c>
    </row>
    <row r="1569" spans="1:7" hidden="1">
      <c r="A1569" s="20"/>
      <c r="B1569" s="22" t="s">
        <v>6946</v>
      </c>
      <c r="C1569" s="22" t="s">
        <v>6947</v>
      </c>
      <c r="D1569" s="63">
        <f>+INDEX('LISTA DE PRECIOS EKM '!A:K,MATCH(C1569,'LISTA DE PRECIOS EKM '!A:A,0),MATCH($D$1,'LISTA DE PRECIOS EKM '!$1:$1,0))</f>
        <v>2799900</v>
      </c>
      <c r="E1569" s="22">
        <f>+INDEX('LISTA DE PRECIOS EKM '!B:K,MATCH(C1569,'LISTA DE PRECIOS EKM '!A:A,0),7)</f>
        <v>2909900</v>
      </c>
      <c r="F1569" s="22">
        <f>+INDEX('LISTA DE PRECIOS EKM '!B:K,MATCH(C1569,'LISTA DE PRECIOS EKM '!A:A,0),9)</f>
        <v>3069900</v>
      </c>
      <c r="G1569" s="22" t="str">
        <f>+IF(ISNUMBER(MATCH(C1569,Precios!C:C,0)),"Sí está", "No está")</f>
        <v>No está</v>
      </c>
    </row>
    <row r="1570" spans="1:7" hidden="1">
      <c r="A1570" s="20"/>
      <c r="B1570" s="22" t="s">
        <v>6946</v>
      </c>
      <c r="C1570" s="22" t="s">
        <v>6947</v>
      </c>
      <c r="D1570" s="63">
        <f>+INDEX('LISTA DE PRECIOS EKM '!A:K,MATCH(C1570,'LISTA DE PRECIOS EKM '!A:A,0),MATCH($D$1,'LISTA DE PRECIOS EKM '!$1:$1,0))</f>
        <v>2799900</v>
      </c>
      <c r="E1570" s="22">
        <f>+INDEX('LISTA DE PRECIOS EKM '!B:K,MATCH(C1570,'LISTA DE PRECIOS EKM '!A:A,0),7)</f>
        <v>2909900</v>
      </c>
      <c r="F1570" s="22">
        <f>+INDEX('LISTA DE PRECIOS EKM '!B:K,MATCH(C1570,'LISTA DE PRECIOS EKM '!A:A,0),9)</f>
        <v>3069900</v>
      </c>
      <c r="G1570" s="22" t="str">
        <f>+IF(ISNUMBER(MATCH(C1570,Precios!C:C,0)),"Sí está", "No está")</f>
        <v>No está</v>
      </c>
    </row>
    <row r="1571" spans="1:7" hidden="1">
      <c r="A1571" s="20"/>
      <c r="B1571" s="22" t="s">
        <v>6948</v>
      </c>
      <c r="C1571" s="22" t="s">
        <v>6949</v>
      </c>
      <c r="D1571" s="63">
        <f>+INDEX('LISTA DE PRECIOS EKM '!A:K,MATCH(C1571,'LISTA DE PRECIOS EKM '!A:A,0),MATCH($D$1,'LISTA DE PRECIOS EKM '!$1:$1,0))</f>
        <v>2899900</v>
      </c>
      <c r="E1571" s="22">
        <f>+INDEX('LISTA DE PRECIOS EKM '!B:K,MATCH(C1571,'LISTA DE PRECIOS EKM '!A:A,0),7)</f>
        <v>3019900</v>
      </c>
      <c r="F1571" s="22">
        <f>+INDEX('LISTA DE PRECIOS EKM '!B:K,MATCH(C1571,'LISTA DE PRECIOS EKM '!A:A,0),9)</f>
        <v>3179900</v>
      </c>
      <c r="G1571" s="22" t="str">
        <f>+IF(ISNUMBER(MATCH(C1571,Precios!C:C,0)),"Sí está", "No está")</f>
        <v>No está</v>
      </c>
    </row>
    <row r="1572" spans="1:7" hidden="1">
      <c r="A1572" s="20"/>
      <c r="B1572" s="22" t="s">
        <v>6948</v>
      </c>
      <c r="C1572" s="22" t="s">
        <v>6949</v>
      </c>
      <c r="D1572" s="63">
        <f>+INDEX('LISTA DE PRECIOS EKM '!A:K,MATCH(C1572,'LISTA DE PRECIOS EKM '!A:A,0),MATCH($D$1,'LISTA DE PRECIOS EKM '!$1:$1,0))</f>
        <v>2899900</v>
      </c>
      <c r="E1572" s="22">
        <f>+INDEX('LISTA DE PRECIOS EKM '!B:K,MATCH(C1572,'LISTA DE PRECIOS EKM '!A:A,0),7)</f>
        <v>3019900</v>
      </c>
      <c r="F1572" s="22">
        <f>+INDEX('LISTA DE PRECIOS EKM '!B:K,MATCH(C1572,'LISTA DE PRECIOS EKM '!A:A,0),9)</f>
        <v>3179900</v>
      </c>
      <c r="G1572" s="22" t="str">
        <f>+IF(ISNUMBER(MATCH(C1572,Precios!C:C,0)),"Sí está", "No está")</f>
        <v>No está</v>
      </c>
    </row>
    <row r="1573" spans="1:7" hidden="1">
      <c r="A1573" s="20"/>
      <c r="B1573" s="22" t="s">
        <v>6950</v>
      </c>
      <c r="C1573" s="22" t="s">
        <v>6951</v>
      </c>
      <c r="D1573" s="63">
        <f>+INDEX('LISTA DE PRECIOS EKM '!A:K,MATCH(C1573,'LISTA DE PRECIOS EKM '!A:A,0),MATCH($D$1,'LISTA DE PRECIOS EKM '!$1:$1,0))</f>
        <v>2799900</v>
      </c>
      <c r="E1573" s="22">
        <f>+INDEX('LISTA DE PRECIOS EKM '!B:K,MATCH(C1573,'LISTA DE PRECIOS EKM '!A:A,0),7)</f>
        <v>2909900</v>
      </c>
      <c r="F1573" s="22">
        <f>+INDEX('LISTA DE PRECIOS EKM '!B:K,MATCH(C1573,'LISTA DE PRECIOS EKM '!A:A,0),9)</f>
        <v>3069900</v>
      </c>
      <c r="G1573" s="22" t="str">
        <f>+IF(ISNUMBER(MATCH(C1573,Precios!C:C,0)),"Sí está", "No está")</f>
        <v>No está</v>
      </c>
    </row>
    <row r="1574" spans="1:7" hidden="1">
      <c r="A1574" s="20"/>
      <c r="B1574" s="22" t="s">
        <v>6950</v>
      </c>
      <c r="C1574" s="22" t="s">
        <v>6951</v>
      </c>
      <c r="D1574" s="63">
        <f>+INDEX('LISTA DE PRECIOS EKM '!A:K,MATCH(C1574,'LISTA DE PRECIOS EKM '!A:A,0),MATCH($D$1,'LISTA DE PRECIOS EKM '!$1:$1,0))</f>
        <v>2799900</v>
      </c>
      <c r="E1574" s="22">
        <f>+INDEX('LISTA DE PRECIOS EKM '!B:K,MATCH(C1574,'LISTA DE PRECIOS EKM '!A:A,0),7)</f>
        <v>2909900</v>
      </c>
      <c r="F1574" s="22">
        <f>+INDEX('LISTA DE PRECIOS EKM '!B:K,MATCH(C1574,'LISTA DE PRECIOS EKM '!A:A,0),9)</f>
        <v>3069900</v>
      </c>
      <c r="G1574" s="22" t="str">
        <f>+IF(ISNUMBER(MATCH(C1574,Precios!C:C,0)),"Sí está", "No está")</f>
        <v>No está</v>
      </c>
    </row>
    <row r="1575" spans="1:7" hidden="1">
      <c r="A1575" s="20"/>
      <c r="B1575" s="22" t="s">
        <v>6952</v>
      </c>
      <c r="C1575" s="22" t="s">
        <v>6953</v>
      </c>
      <c r="D1575" s="63">
        <f>+INDEX('LISTA DE PRECIOS EKM '!A:K,MATCH(C1575,'LISTA DE PRECIOS EKM '!A:A,0),MATCH($D$1,'LISTA DE PRECIOS EKM '!$1:$1,0))</f>
        <v>2799900</v>
      </c>
      <c r="E1575" s="22">
        <f>+INDEX('LISTA DE PRECIOS EKM '!B:K,MATCH(C1575,'LISTA DE PRECIOS EKM '!A:A,0),7)</f>
        <v>2909900</v>
      </c>
      <c r="F1575" s="22">
        <f>+INDEX('LISTA DE PRECIOS EKM '!B:K,MATCH(C1575,'LISTA DE PRECIOS EKM '!A:A,0),9)</f>
        <v>3069900</v>
      </c>
      <c r="G1575" s="22" t="str">
        <f>+IF(ISNUMBER(MATCH(C1575,Precios!C:C,0)),"Sí está", "No está")</f>
        <v>No está</v>
      </c>
    </row>
    <row r="1576" spans="1:7" hidden="1">
      <c r="A1576" s="20"/>
      <c r="B1576" s="22" t="s">
        <v>6952</v>
      </c>
      <c r="C1576" s="22" t="s">
        <v>6953</v>
      </c>
      <c r="D1576" s="63">
        <f>+INDEX('LISTA DE PRECIOS EKM '!A:K,MATCH(C1576,'LISTA DE PRECIOS EKM '!A:A,0),MATCH($D$1,'LISTA DE PRECIOS EKM '!$1:$1,0))</f>
        <v>2799900</v>
      </c>
      <c r="E1576" s="22">
        <f>+INDEX('LISTA DE PRECIOS EKM '!B:K,MATCH(C1576,'LISTA DE PRECIOS EKM '!A:A,0),7)</f>
        <v>2909900</v>
      </c>
      <c r="F1576" s="22">
        <f>+INDEX('LISTA DE PRECIOS EKM '!B:K,MATCH(C1576,'LISTA DE PRECIOS EKM '!A:A,0),9)</f>
        <v>3069900</v>
      </c>
      <c r="G1576" s="22" t="str">
        <f>+IF(ISNUMBER(MATCH(C1576,Precios!C:C,0)),"Sí está", "No está")</f>
        <v>No está</v>
      </c>
    </row>
    <row r="1577" spans="1:7" hidden="1">
      <c r="A1577" s="20"/>
      <c r="B1577" s="22" t="s">
        <v>6954</v>
      </c>
      <c r="C1577" s="22" t="s">
        <v>6955</v>
      </c>
      <c r="D1577" s="63">
        <f>+INDEX('LISTA DE PRECIOS EKM '!A:K,MATCH(C1577,'LISTA DE PRECIOS EKM '!A:A,0),MATCH($D$1,'LISTA DE PRECIOS EKM '!$1:$1,0))</f>
        <v>2759900</v>
      </c>
      <c r="E1577" s="22">
        <f>+INDEX('LISTA DE PRECIOS EKM '!B:K,MATCH(C1577,'LISTA DE PRECIOS EKM '!A:A,0),7)</f>
        <v>2869900</v>
      </c>
      <c r="F1577" s="22">
        <f>+INDEX('LISTA DE PRECIOS EKM '!B:K,MATCH(C1577,'LISTA DE PRECIOS EKM '!A:A,0),9)</f>
        <v>3029900</v>
      </c>
      <c r="G1577" s="22" t="str">
        <f>+IF(ISNUMBER(MATCH(C1577,Precios!C:C,0)),"Sí está", "No está")</f>
        <v>No está</v>
      </c>
    </row>
    <row r="1578" spans="1:7" hidden="1">
      <c r="A1578" s="20"/>
      <c r="B1578" s="22" t="s">
        <v>6954</v>
      </c>
      <c r="C1578" s="22" t="s">
        <v>6955</v>
      </c>
      <c r="D1578" s="63">
        <f>+INDEX('LISTA DE PRECIOS EKM '!A:K,MATCH(C1578,'LISTA DE PRECIOS EKM '!A:A,0),MATCH($D$1,'LISTA DE PRECIOS EKM '!$1:$1,0))</f>
        <v>2759900</v>
      </c>
      <c r="E1578" s="22">
        <f>+INDEX('LISTA DE PRECIOS EKM '!B:K,MATCH(C1578,'LISTA DE PRECIOS EKM '!A:A,0),7)</f>
        <v>2869900</v>
      </c>
      <c r="F1578" s="22">
        <f>+INDEX('LISTA DE PRECIOS EKM '!B:K,MATCH(C1578,'LISTA DE PRECIOS EKM '!A:A,0),9)</f>
        <v>3029900</v>
      </c>
      <c r="G1578" s="22" t="str">
        <f>+IF(ISNUMBER(MATCH(C1578,Precios!C:C,0)),"Sí está", "No está")</f>
        <v>No está</v>
      </c>
    </row>
    <row r="1579" spans="1:7" hidden="1">
      <c r="A1579" s="20"/>
      <c r="B1579" s="22" t="s">
        <v>6956</v>
      </c>
      <c r="C1579" s="22" t="s">
        <v>6957</v>
      </c>
      <c r="D1579" s="63">
        <f>+INDEX('LISTA DE PRECIOS EKM '!A:K,MATCH(C1579,'LISTA DE PRECIOS EKM '!A:A,0),MATCH($D$1,'LISTA DE PRECIOS EKM '!$1:$1,0))</f>
        <v>2759900</v>
      </c>
      <c r="E1579" s="22">
        <f>+INDEX('LISTA DE PRECIOS EKM '!B:K,MATCH(C1579,'LISTA DE PRECIOS EKM '!A:A,0),7)</f>
        <v>2869900</v>
      </c>
      <c r="F1579" s="22">
        <f>+INDEX('LISTA DE PRECIOS EKM '!B:K,MATCH(C1579,'LISTA DE PRECIOS EKM '!A:A,0),9)</f>
        <v>3029900</v>
      </c>
      <c r="G1579" s="22" t="str">
        <f>+IF(ISNUMBER(MATCH(C1579,Precios!C:C,0)),"Sí está", "No está")</f>
        <v>No está</v>
      </c>
    </row>
    <row r="1580" spans="1:7" hidden="1">
      <c r="A1580" s="20"/>
      <c r="B1580" s="22" t="s">
        <v>6956</v>
      </c>
      <c r="C1580" s="22" t="s">
        <v>6957</v>
      </c>
      <c r="D1580" s="63">
        <f>+INDEX('LISTA DE PRECIOS EKM '!A:K,MATCH(C1580,'LISTA DE PRECIOS EKM '!A:A,0),MATCH($D$1,'LISTA DE PRECIOS EKM '!$1:$1,0))</f>
        <v>2759900</v>
      </c>
      <c r="E1580" s="22">
        <f>+INDEX('LISTA DE PRECIOS EKM '!B:K,MATCH(C1580,'LISTA DE PRECIOS EKM '!A:A,0),7)</f>
        <v>2869900</v>
      </c>
      <c r="F1580" s="22">
        <f>+INDEX('LISTA DE PRECIOS EKM '!B:K,MATCH(C1580,'LISTA DE PRECIOS EKM '!A:A,0),9)</f>
        <v>3029900</v>
      </c>
      <c r="G1580" s="22" t="str">
        <f>+IF(ISNUMBER(MATCH(C1580,Precios!C:C,0)),"Sí está", "No está")</f>
        <v>No está</v>
      </c>
    </row>
    <row r="1581" spans="1:7" hidden="1">
      <c r="A1581" s="20"/>
      <c r="B1581" s="22" t="s">
        <v>6958</v>
      </c>
      <c r="C1581" s="22" t="s">
        <v>6959</v>
      </c>
      <c r="D1581" s="63">
        <f>+INDEX('LISTA DE PRECIOS EKM '!A:K,MATCH(C1581,'LISTA DE PRECIOS EKM '!A:A,0),MATCH($D$1,'LISTA DE PRECIOS EKM '!$1:$1,0))</f>
        <v>2759900</v>
      </c>
      <c r="E1581" s="22">
        <f>+INDEX('LISTA DE PRECIOS EKM '!B:K,MATCH(C1581,'LISTA DE PRECIOS EKM '!A:A,0),7)</f>
        <v>2869900</v>
      </c>
      <c r="F1581" s="22">
        <f>+INDEX('LISTA DE PRECIOS EKM '!B:K,MATCH(C1581,'LISTA DE PRECIOS EKM '!A:A,0),9)</f>
        <v>3029900</v>
      </c>
      <c r="G1581" s="22" t="str">
        <f>+IF(ISNUMBER(MATCH(C1581,Precios!C:C,0)),"Sí está", "No está")</f>
        <v>No está</v>
      </c>
    </row>
    <row r="1582" spans="1:7" hidden="1">
      <c r="A1582" s="20"/>
      <c r="B1582" s="22" t="s">
        <v>6958</v>
      </c>
      <c r="C1582" s="22" t="s">
        <v>6959</v>
      </c>
      <c r="D1582" s="63">
        <f>+INDEX('LISTA DE PRECIOS EKM '!A:K,MATCH(C1582,'LISTA DE PRECIOS EKM '!A:A,0),MATCH($D$1,'LISTA DE PRECIOS EKM '!$1:$1,0))</f>
        <v>2759900</v>
      </c>
      <c r="E1582" s="22">
        <f>+INDEX('LISTA DE PRECIOS EKM '!B:K,MATCH(C1582,'LISTA DE PRECIOS EKM '!A:A,0),7)</f>
        <v>2869900</v>
      </c>
      <c r="F1582" s="22">
        <f>+INDEX('LISTA DE PRECIOS EKM '!B:K,MATCH(C1582,'LISTA DE PRECIOS EKM '!A:A,0),9)</f>
        <v>3029900</v>
      </c>
      <c r="G1582" s="22" t="str">
        <f>+IF(ISNUMBER(MATCH(C1582,Precios!C:C,0)),"Sí está", "No está")</f>
        <v>No está</v>
      </c>
    </row>
    <row r="1583" spans="1:7" hidden="1">
      <c r="A1583" s="20"/>
      <c r="B1583" s="22" t="s">
        <v>6960</v>
      </c>
      <c r="C1583" s="22" t="s">
        <v>6961</v>
      </c>
      <c r="D1583" s="63">
        <f>+INDEX('LISTA DE PRECIOS EKM '!A:K,MATCH(C1583,'LISTA DE PRECIOS EKM '!A:A,0),MATCH($D$1,'LISTA DE PRECIOS EKM '!$1:$1,0))</f>
        <v>2759900</v>
      </c>
      <c r="E1583" s="22">
        <f>+INDEX('LISTA DE PRECIOS EKM '!B:K,MATCH(C1583,'LISTA DE PRECIOS EKM '!A:A,0),7)</f>
        <v>2869900</v>
      </c>
      <c r="F1583" s="22">
        <f>+INDEX('LISTA DE PRECIOS EKM '!B:K,MATCH(C1583,'LISTA DE PRECIOS EKM '!A:A,0),9)</f>
        <v>3029900</v>
      </c>
      <c r="G1583" s="22" t="str">
        <f>+IF(ISNUMBER(MATCH(C1583,Precios!C:C,0)),"Sí está", "No está")</f>
        <v>No está</v>
      </c>
    </row>
    <row r="1584" spans="1:7" hidden="1">
      <c r="A1584" s="20"/>
      <c r="B1584" s="22" t="s">
        <v>6960</v>
      </c>
      <c r="C1584" s="22" t="s">
        <v>6961</v>
      </c>
      <c r="D1584" s="63">
        <f>+INDEX('LISTA DE PRECIOS EKM '!A:K,MATCH(C1584,'LISTA DE PRECIOS EKM '!A:A,0),MATCH($D$1,'LISTA DE PRECIOS EKM '!$1:$1,0))</f>
        <v>2759900</v>
      </c>
      <c r="E1584" s="22">
        <f>+INDEX('LISTA DE PRECIOS EKM '!B:K,MATCH(C1584,'LISTA DE PRECIOS EKM '!A:A,0),7)</f>
        <v>2869900</v>
      </c>
      <c r="F1584" s="22">
        <f>+INDEX('LISTA DE PRECIOS EKM '!B:K,MATCH(C1584,'LISTA DE PRECIOS EKM '!A:A,0),9)</f>
        <v>3029900</v>
      </c>
      <c r="G1584" s="22" t="str">
        <f>+IF(ISNUMBER(MATCH(C1584,Precios!C:C,0)),"Sí está", "No está")</f>
        <v>No está</v>
      </c>
    </row>
    <row r="1585" spans="1:7" hidden="1">
      <c r="A1585" s="20"/>
      <c r="B1585" s="22" t="s">
        <v>6962</v>
      </c>
      <c r="C1585" s="22" t="s">
        <v>6963</v>
      </c>
      <c r="D1585" s="63">
        <f>+INDEX('LISTA DE PRECIOS EKM '!A:K,MATCH(C1585,'LISTA DE PRECIOS EKM '!A:A,0),MATCH($D$1,'LISTA DE PRECIOS EKM '!$1:$1,0))</f>
        <v>2759900</v>
      </c>
      <c r="E1585" s="22">
        <f>+INDEX('LISTA DE PRECIOS EKM '!B:K,MATCH(C1585,'LISTA DE PRECIOS EKM '!A:A,0),7)</f>
        <v>2869900</v>
      </c>
      <c r="F1585" s="22">
        <f>+INDEX('LISTA DE PRECIOS EKM '!B:K,MATCH(C1585,'LISTA DE PRECIOS EKM '!A:A,0),9)</f>
        <v>3029900</v>
      </c>
      <c r="G1585" s="22" t="str">
        <f>+IF(ISNUMBER(MATCH(C1585,Precios!C:C,0)),"Sí está", "No está")</f>
        <v>No está</v>
      </c>
    </row>
    <row r="1586" spans="1:7" hidden="1">
      <c r="A1586" s="20"/>
      <c r="B1586" s="22" t="s">
        <v>6962</v>
      </c>
      <c r="C1586" s="22" t="s">
        <v>6963</v>
      </c>
      <c r="D1586" s="63">
        <f>+INDEX('LISTA DE PRECIOS EKM '!A:K,MATCH(C1586,'LISTA DE PRECIOS EKM '!A:A,0),MATCH($D$1,'LISTA DE PRECIOS EKM '!$1:$1,0))</f>
        <v>2759900</v>
      </c>
      <c r="E1586" s="22">
        <f>+INDEX('LISTA DE PRECIOS EKM '!B:K,MATCH(C1586,'LISTA DE PRECIOS EKM '!A:A,0),7)</f>
        <v>2869900</v>
      </c>
      <c r="F1586" s="22">
        <f>+INDEX('LISTA DE PRECIOS EKM '!B:K,MATCH(C1586,'LISTA DE PRECIOS EKM '!A:A,0),9)</f>
        <v>3029900</v>
      </c>
      <c r="G1586" s="22" t="str">
        <f>+IF(ISNUMBER(MATCH(C1586,Precios!C:C,0)),"Sí está", "No está")</f>
        <v>No está</v>
      </c>
    </row>
    <row r="1587" spans="1:7" hidden="1">
      <c r="A1587" s="20"/>
      <c r="B1587" s="22" t="s">
        <v>6964</v>
      </c>
      <c r="C1587" s="22" t="s">
        <v>6965</v>
      </c>
      <c r="D1587" s="63">
        <f>+INDEX('LISTA DE PRECIOS EKM '!A:K,MATCH(C1587,'LISTA DE PRECIOS EKM '!A:A,0),MATCH($D$1,'LISTA DE PRECIOS EKM '!$1:$1,0))</f>
        <v>2619900</v>
      </c>
      <c r="E1587" s="22">
        <f>+INDEX('LISTA DE PRECIOS EKM '!B:K,MATCH(C1587,'LISTA DE PRECIOS EKM '!A:A,0),7)</f>
        <v>2729900</v>
      </c>
      <c r="F1587" s="22">
        <f>+INDEX('LISTA DE PRECIOS EKM '!B:K,MATCH(C1587,'LISTA DE PRECIOS EKM '!A:A,0),9)</f>
        <v>2879900</v>
      </c>
      <c r="G1587" s="22" t="str">
        <f>+IF(ISNUMBER(MATCH(C1587,Precios!C:C,0)),"Sí está", "No está")</f>
        <v>No está</v>
      </c>
    </row>
    <row r="1588" spans="1:7" hidden="1">
      <c r="A1588" s="20"/>
      <c r="B1588" s="22" t="s">
        <v>6964</v>
      </c>
      <c r="C1588" s="22" t="s">
        <v>6965</v>
      </c>
      <c r="D1588" s="63">
        <f>+INDEX('LISTA DE PRECIOS EKM '!A:K,MATCH(C1588,'LISTA DE PRECIOS EKM '!A:A,0),MATCH($D$1,'LISTA DE PRECIOS EKM '!$1:$1,0))</f>
        <v>2619900</v>
      </c>
      <c r="E1588" s="22">
        <f>+INDEX('LISTA DE PRECIOS EKM '!B:K,MATCH(C1588,'LISTA DE PRECIOS EKM '!A:A,0),7)</f>
        <v>2729900</v>
      </c>
      <c r="F1588" s="22">
        <f>+INDEX('LISTA DE PRECIOS EKM '!B:K,MATCH(C1588,'LISTA DE PRECIOS EKM '!A:A,0),9)</f>
        <v>2879900</v>
      </c>
      <c r="G1588" s="22" t="str">
        <f>+IF(ISNUMBER(MATCH(C1588,Precios!C:C,0)),"Sí está", "No está")</f>
        <v>No está</v>
      </c>
    </row>
    <row r="1589" spans="1:7" hidden="1">
      <c r="A1589" s="20"/>
      <c r="B1589" s="22" t="s">
        <v>6966</v>
      </c>
      <c r="C1589" s="22" t="s">
        <v>6967</v>
      </c>
      <c r="D1589" s="63">
        <f>+INDEX('LISTA DE PRECIOS EKM '!A:K,MATCH(C1589,'LISTA DE PRECIOS EKM '!A:A,0),MATCH($D$1,'LISTA DE PRECIOS EKM '!$1:$1,0))</f>
        <v>2619900</v>
      </c>
      <c r="E1589" s="22">
        <f>+INDEX('LISTA DE PRECIOS EKM '!B:K,MATCH(C1589,'LISTA DE PRECIOS EKM '!A:A,0),7)</f>
        <v>2729900</v>
      </c>
      <c r="F1589" s="22">
        <f>+INDEX('LISTA DE PRECIOS EKM '!B:K,MATCH(C1589,'LISTA DE PRECIOS EKM '!A:A,0),9)</f>
        <v>2879900</v>
      </c>
      <c r="G1589" s="22" t="str">
        <f>+IF(ISNUMBER(MATCH(C1589,Precios!C:C,0)),"Sí está", "No está")</f>
        <v>No está</v>
      </c>
    </row>
    <row r="1590" spans="1:7" hidden="1">
      <c r="A1590" s="20"/>
      <c r="B1590" s="22" t="s">
        <v>6966</v>
      </c>
      <c r="C1590" s="22" t="s">
        <v>6967</v>
      </c>
      <c r="D1590" s="63">
        <f>+INDEX('LISTA DE PRECIOS EKM '!A:K,MATCH(C1590,'LISTA DE PRECIOS EKM '!A:A,0),MATCH($D$1,'LISTA DE PRECIOS EKM '!$1:$1,0))</f>
        <v>2619900</v>
      </c>
      <c r="E1590" s="22">
        <f>+INDEX('LISTA DE PRECIOS EKM '!B:K,MATCH(C1590,'LISTA DE PRECIOS EKM '!A:A,0),7)</f>
        <v>2729900</v>
      </c>
      <c r="F1590" s="22">
        <f>+INDEX('LISTA DE PRECIOS EKM '!B:K,MATCH(C1590,'LISTA DE PRECIOS EKM '!A:A,0),9)</f>
        <v>2879900</v>
      </c>
      <c r="G1590" s="22" t="str">
        <f>+IF(ISNUMBER(MATCH(C1590,Precios!C:C,0)),"Sí está", "No está")</f>
        <v>No está</v>
      </c>
    </row>
    <row r="1591" spans="1:7" hidden="1">
      <c r="A1591" s="20"/>
      <c r="B1591" s="22" t="s">
        <v>6968</v>
      </c>
      <c r="C1591" s="22" t="s">
        <v>6969</v>
      </c>
      <c r="D1591" s="63">
        <f>+INDEX('LISTA DE PRECIOS EKM '!A:K,MATCH(C1591,'LISTA DE PRECIOS EKM '!A:A,0),MATCH($D$1,'LISTA DE PRECIOS EKM '!$1:$1,0))</f>
        <v>2619900</v>
      </c>
      <c r="E1591" s="22">
        <f>+INDEX('LISTA DE PRECIOS EKM '!B:K,MATCH(C1591,'LISTA DE PRECIOS EKM '!A:A,0),7)</f>
        <v>2729900</v>
      </c>
      <c r="F1591" s="22">
        <f>+INDEX('LISTA DE PRECIOS EKM '!B:K,MATCH(C1591,'LISTA DE PRECIOS EKM '!A:A,0),9)</f>
        <v>2879900</v>
      </c>
      <c r="G1591" s="22" t="str">
        <f>+IF(ISNUMBER(MATCH(C1591,Precios!C:C,0)),"Sí está", "No está")</f>
        <v>No está</v>
      </c>
    </row>
    <row r="1592" spans="1:7" hidden="1">
      <c r="A1592" s="20"/>
      <c r="B1592" s="22" t="s">
        <v>6968</v>
      </c>
      <c r="C1592" s="22" t="s">
        <v>6969</v>
      </c>
      <c r="D1592" s="63">
        <f>+INDEX('LISTA DE PRECIOS EKM '!A:K,MATCH(C1592,'LISTA DE PRECIOS EKM '!A:A,0),MATCH($D$1,'LISTA DE PRECIOS EKM '!$1:$1,0))</f>
        <v>2619900</v>
      </c>
      <c r="E1592" s="22">
        <f>+INDEX('LISTA DE PRECIOS EKM '!B:K,MATCH(C1592,'LISTA DE PRECIOS EKM '!A:A,0),7)</f>
        <v>2729900</v>
      </c>
      <c r="F1592" s="22">
        <f>+INDEX('LISTA DE PRECIOS EKM '!B:K,MATCH(C1592,'LISTA DE PRECIOS EKM '!A:A,0),9)</f>
        <v>2879900</v>
      </c>
      <c r="G1592" s="22" t="str">
        <f>+IF(ISNUMBER(MATCH(C1592,Precios!C:C,0)),"Sí está", "No está")</f>
        <v>No está</v>
      </c>
    </row>
    <row r="1593" spans="1:7" hidden="1">
      <c r="A1593" s="20"/>
      <c r="B1593" s="22" t="s">
        <v>6970</v>
      </c>
      <c r="C1593" s="22" t="s">
        <v>6971</v>
      </c>
      <c r="D1593" s="63">
        <f>+INDEX('LISTA DE PRECIOS EKM '!A:K,MATCH(C1593,'LISTA DE PRECIOS EKM '!A:A,0),MATCH($D$1,'LISTA DE PRECIOS EKM '!$1:$1,0))</f>
        <v>2619900</v>
      </c>
      <c r="E1593" s="22">
        <f>+INDEX('LISTA DE PRECIOS EKM '!B:K,MATCH(C1593,'LISTA DE PRECIOS EKM '!A:A,0),7)</f>
        <v>2729900</v>
      </c>
      <c r="F1593" s="22">
        <f>+INDEX('LISTA DE PRECIOS EKM '!B:K,MATCH(C1593,'LISTA DE PRECIOS EKM '!A:A,0),9)</f>
        <v>2879900</v>
      </c>
      <c r="G1593" s="22" t="str">
        <f>+IF(ISNUMBER(MATCH(C1593,Precios!C:C,0)),"Sí está", "No está")</f>
        <v>No está</v>
      </c>
    </row>
    <row r="1594" spans="1:7" hidden="1">
      <c r="A1594" s="20"/>
      <c r="B1594" s="22" t="s">
        <v>6970</v>
      </c>
      <c r="C1594" s="22" t="s">
        <v>6971</v>
      </c>
      <c r="D1594" s="63">
        <f>+INDEX('LISTA DE PRECIOS EKM '!A:K,MATCH(C1594,'LISTA DE PRECIOS EKM '!A:A,0),MATCH($D$1,'LISTA DE PRECIOS EKM '!$1:$1,0))</f>
        <v>2619900</v>
      </c>
      <c r="E1594" s="22">
        <f>+INDEX('LISTA DE PRECIOS EKM '!B:K,MATCH(C1594,'LISTA DE PRECIOS EKM '!A:A,0),7)</f>
        <v>2729900</v>
      </c>
      <c r="F1594" s="22">
        <f>+INDEX('LISTA DE PRECIOS EKM '!B:K,MATCH(C1594,'LISTA DE PRECIOS EKM '!A:A,0),9)</f>
        <v>2879900</v>
      </c>
      <c r="G1594" s="22" t="str">
        <f>+IF(ISNUMBER(MATCH(C1594,Precios!C:C,0)),"Sí está", "No está")</f>
        <v>No está</v>
      </c>
    </row>
    <row r="1595" spans="1:7" hidden="1">
      <c r="A1595" s="20"/>
      <c r="B1595" s="22" t="s">
        <v>6972</v>
      </c>
      <c r="C1595" s="22" t="s">
        <v>6973</v>
      </c>
      <c r="D1595" s="63">
        <f>+INDEX('LISTA DE PRECIOS EKM '!A:K,MATCH(C1595,'LISTA DE PRECIOS EKM '!A:A,0),MATCH($D$1,'LISTA DE PRECIOS EKM '!$1:$1,0))</f>
        <v>2759900</v>
      </c>
      <c r="E1595" s="22">
        <f>+INDEX('LISTA DE PRECIOS EKM '!B:K,MATCH(C1595,'LISTA DE PRECIOS EKM '!A:A,0),7)</f>
        <v>2869900</v>
      </c>
      <c r="F1595" s="22">
        <f>+INDEX('LISTA DE PRECIOS EKM '!B:K,MATCH(C1595,'LISTA DE PRECIOS EKM '!A:A,0),9)</f>
        <v>3029900</v>
      </c>
      <c r="G1595" s="22" t="str">
        <f>+IF(ISNUMBER(MATCH(C1595,Precios!C:C,0)),"Sí está", "No está")</f>
        <v>No está</v>
      </c>
    </row>
    <row r="1596" spans="1:7" hidden="1">
      <c r="A1596" s="20"/>
      <c r="B1596" s="22" t="s">
        <v>6974</v>
      </c>
      <c r="C1596" s="22" t="s">
        <v>6975</v>
      </c>
      <c r="D1596" s="63">
        <f>+INDEX('LISTA DE PRECIOS EKM '!A:K,MATCH(C1596,'LISTA DE PRECIOS EKM '!A:A,0),MATCH($D$1,'LISTA DE PRECIOS EKM '!$1:$1,0))</f>
        <v>2759900</v>
      </c>
      <c r="E1596" s="22">
        <f>+INDEX('LISTA DE PRECIOS EKM '!B:K,MATCH(C1596,'LISTA DE PRECIOS EKM '!A:A,0),7)</f>
        <v>2869900</v>
      </c>
      <c r="F1596" s="22">
        <f>+INDEX('LISTA DE PRECIOS EKM '!B:K,MATCH(C1596,'LISTA DE PRECIOS EKM '!A:A,0),9)</f>
        <v>3029900</v>
      </c>
      <c r="G1596" s="22" t="str">
        <f>+IF(ISNUMBER(MATCH(C1596,Precios!C:C,0)),"Sí está", "No está")</f>
        <v>No está</v>
      </c>
    </row>
    <row r="1597" spans="1:7" hidden="1">
      <c r="A1597" s="20"/>
      <c r="B1597" s="22" t="s">
        <v>6974</v>
      </c>
      <c r="C1597" s="22" t="s">
        <v>6975</v>
      </c>
      <c r="D1597" s="63">
        <f>+INDEX('LISTA DE PRECIOS EKM '!A:K,MATCH(C1597,'LISTA DE PRECIOS EKM '!A:A,0),MATCH($D$1,'LISTA DE PRECIOS EKM '!$1:$1,0))</f>
        <v>2759900</v>
      </c>
      <c r="E1597" s="22">
        <f>+INDEX('LISTA DE PRECIOS EKM '!B:K,MATCH(C1597,'LISTA DE PRECIOS EKM '!A:A,0),7)</f>
        <v>2869900</v>
      </c>
      <c r="F1597" s="22">
        <f>+INDEX('LISTA DE PRECIOS EKM '!B:K,MATCH(C1597,'LISTA DE PRECIOS EKM '!A:A,0),9)</f>
        <v>3029900</v>
      </c>
      <c r="G1597" s="22" t="str">
        <f>+IF(ISNUMBER(MATCH(C1597,Precios!C:C,0)),"Sí está", "No está")</f>
        <v>No está</v>
      </c>
    </row>
    <row r="1598" spans="1:7" hidden="1">
      <c r="A1598" s="20"/>
      <c r="B1598" s="22" t="s">
        <v>6976</v>
      </c>
      <c r="C1598" s="22" t="s">
        <v>6977</v>
      </c>
      <c r="D1598" s="63">
        <f>+INDEX('LISTA DE PRECIOS EKM '!A:K,MATCH(C1598,'LISTA DE PRECIOS EKM '!A:A,0),MATCH($D$1,'LISTA DE PRECIOS EKM '!$1:$1,0))</f>
        <v>2619900</v>
      </c>
      <c r="E1598" s="22">
        <f>+INDEX('LISTA DE PRECIOS EKM '!B:K,MATCH(C1598,'LISTA DE PRECIOS EKM '!A:A,0),7)</f>
        <v>2729900</v>
      </c>
      <c r="F1598" s="22">
        <f>+INDEX('LISTA DE PRECIOS EKM '!B:K,MATCH(C1598,'LISTA DE PRECIOS EKM '!A:A,0),9)</f>
        <v>2879900</v>
      </c>
      <c r="G1598" s="22" t="str">
        <f>+IF(ISNUMBER(MATCH(C1598,Precios!C:C,0)),"Sí está", "No está")</f>
        <v>No está</v>
      </c>
    </row>
    <row r="1599" spans="1:7" hidden="1">
      <c r="A1599" s="20"/>
      <c r="B1599" s="22" t="s">
        <v>6976</v>
      </c>
      <c r="C1599" s="22" t="s">
        <v>6977</v>
      </c>
      <c r="D1599" s="63">
        <f>+INDEX('LISTA DE PRECIOS EKM '!A:K,MATCH(C1599,'LISTA DE PRECIOS EKM '!A:A,0),MATCH($D$1,'LISTA DE PRECIOS EKM '!$1:$1,0))</f>
        <v>2619900</v>
      </c>
      <c r="E1599" s="22">
        <f>+INDEX('LISTA DE PRECIOS EKM '!B:K,MATCH(C1599,'LISTA DE PRECIOS EKM '!A:A,0),7)</f>
        <v>2729900</v>
      </c>
      <c r="F1599" s="22">
        <f>+INDEX('LISTA DE PRECIOS EKM '!B:K,MATCH(C1599,'LISTA DE PRECIOS EKM '!A:A,0),9)</f>
        <v>2879900</v>
      </c>
      <c r="G1599" s="22" t="str">
        <f>+IF(ISNUMBER(MATCH(C1599,Precios!C:C,0)),"Sí está", "No está")</f>
        <v>No está</v>
      </c>
    </row>
    <row r="1600" spans="1:7" hidden="1">
      <c r="A1600" s="20"/>
      <c r="B1600" s="22" t="s">
        <v>6978</v>
      </c>
      <c r="C1600" s="22" t="s">
        <v>6979</v>
      </c>
      <c r="D1600" s="63">
        <f>+INDEX('LISTA DE PRECIOS EKM '!A:K,MATCH(C1600,'LISTA DE PRECIOS EKM '!A:A,0),MATCH($D$1,'LISTA DE PRECIOS EKM '!$1:$1,0))</f>
        <v>2619900</v>
      </c>
      <c r="E1600" s="22">
        <f>+INDEX('LISTA DE PRECIOS EKM '!B:K,MATCH(C1600,'LISTA DE PRECIOS EKM '!A:A,0),7)</f>
        <v>2729900</v>
      </c>
      <c r="F1600" s="22">
        <f>+INDEX('LISTA DE PRECIOS EKM '!B:K,MATCH(C1600,'LISTA DE PRECIOS EKM '!A:A,0),9)</f>
        <v>2879900</v>
      </c>
      <c r="G1600" s="22" t="str">
        <f>+IF(ISNUMBER(MATCH(C1600,Precios!C:C,0)),"Sí está", "No está")</f>
        <v>No está</v>
      </c>
    </row>
    <row r="1601" spans="1:7" hidden="1">
      <c r="A1601" s="20"/>
      <c r="B1601" s="22" t="s">
        <v>6978</v>
      </c>
      <c r="C1601" s="22" t="s">
        <v>6979</v>
      </c>
      <c r="D1601" s="63">
        <f>+INDEX('LISTA DE PRECIOS EKM '!A:K,MATCH(C1601,'LISTA DE PRECIOS EKM '!A:A,0),MATCH($D$1,'LISTA DE PRECIOS EKM '!$1:$1,0))</f>
        <v>2619900</v>
      </c>
      <c r="E1601" s="22">
        <f>+INDEX('LISTA DE PRECIOS EKM '!B:K,MATCH(C1601,'LISTA DE PRECIOS EKM '!A:A,0),7)</f>
        <v>2729900</v>
      </c>
      <c r="F1601" s="22">
        <f>+INDEX('LISTA DE PRECIOS EKM '!B:K,MATCH(C1601,'LISTA DE PRECIOS EKM '!A:A,0),9)</f>
        <v>2879900</v>
      </c>
      <c r="G1601" s="22" t="str">
        <f>+IF(ISNUMBER(MATCH(C1601,Precios!C:C,0)),"Sí está", "No está")</f>
        <v>No está</v>
      </c>
    </row>
    <row r="1602" spans="1:7" hidden="1">
      <c r="A1602" s="20"/>
      <c r="B1602" s="22" t="s">
        <v>6980</v>
      </c>
      <c r="C1602" s="22" t="s">
        <v>6981</v>
      </c>
      <c r="D1602" s="63">
        <f>+INDEX('LISTA DE PRECIOS EKM '!A:K,MATCH(C1602,'LISTA DE PRECIOS EKM '!A:A,0),MATCH($D$1,'LISTA DE PRECIOS EKM '!$1:$1,0))</f>
        <v>2619900</v>
      </c>
      <c r="E1602" s="22">
        <f>+INDEX('LISTA DE PRECIOS EKM '!B:K,MATCH(C1602,'LISTA DE PRECIOS EKM '!A:A,0),7)</f>
        <v>2729900</v>
      </c>
      <c r="F1602" s="22">
        <f>+INDEX('LISTA DE PRECIOS EKM '!B:K,MATCH(C1602,'LISTA DE PRECIOS EKM '!A:A,0),9)</f>
        <v>2879900</v>
      </c>
      <c r="G1602" s="22" t="str">
        <f>+IF(ISNUMBER(MATCH(C1602,Precios!C:C,0)),"Sí está", "No está")</f>
        <v>No está</v>
      </c>
    </row>
    <row r="1603" spans="1:7" hidden="1">
      <c r="A1603" s="20"/>
      <c r="B1603" s="22" t="s">
        <v>6980</v>
      </c>
      <c r="C1603" s="22" t="s">
        <v>6981</v>
      </c>
      <c r="D1603" s="63">
        <f>+INDEX('LISTA DE PRECIOS EKM '!A:K,MATCH(C1603,'LISTA DE PRECIOS EKM '!A:A,0),MATCH($D$1,'LISTA DE PRECIOS EKM '!$1:$1,0))</f>
        <v>2619900</v>
      </c>
      <c r="E1603" s="22">
        <f>+INDEX('LISTA DE PRECIOS EKM '!B:K,MATCH(C1603,'LISTA DE PRECIOS EKM '!A:A,0),7)</f>
        <v>2729900</v>
      </c>
      <c r="F1603" s="22">
        <f>+INDEX('LISTA DE PRECIOS EKM '!B:K,MATCH(C1603,'LISTA DE PRECIOS EKM '!A:A,0),9)</f>
        <v>2879900</v>
      </c>
      <c r="G1603" s="22" t="str">
        <f>+IF(ISNUMBER(MATCH(C1603,Precios!C:C,0)),"Sí está", "No está")</f>
        <v>No está</v>
      </c>
    </row>
    <row r="1604" spans="1:7" hidden="1">
      <c r="A1604" s="20"/>
      <c r="B1604" s="22" t="s">
        <v>6982</v>
      </c>
      <c r="C1604" s="22" t="s">
        <v>6983</v>
      </c>
      <c r="D1604" s="63">
        <f>+INDEX('LISTA DE PRECIOS EKM '!A:K,MATCH(C1604,'LISTA DE PRECIOS EKM '!A:A,0),MATCH($D$1,'LISTA DE PRECIOS EKM '!$1:$1,0))</f>
        <v>3299900</v>
      </c>
      <c r="E1604" s="22">
        <f>+INDEX('LISTA DE PRECIOS EKM '!B:K,MATCH(C1604,'LISTA DE PRECIOS EKM '!A:A,0),7)</f>
        <v>3429900</v>
      </c>
      <c r="F1604" s="22">
        <f>+INDEX('LISTA DE PRECIOS EKM '!B:K,MATCH(C1604,'LISTA DE PRECIOS EKM '!A:A,0),9)</f>
        <v>3619900</v>
      </c>
      <c r="G1604" s="22" t="str">
        <f>+IF(ISNUMBER(MATCH(C1604,Precios!C:C,0)),"Sí está", "No está")</f>
        <v>No está</v>
      </c>
    </row>
    <row r="1605" spans="1:7" hidden="1">
      <c r="A1605" s="20"/>
      <c r="B1605" s="22" t="s">
        <v>6982</v>
      </c>
      <c r="C1605" s="22" t="s">
        <v>6983</v>
      </c>
      <c r="D1605" s="63">
        <f>+INDEX('LISTA DE PRECIOS EKM '!A:K,MATCH(C1605,'LISTA DE PRECIOS EKM '!A:A,0),MATCH($D$1,'LISTA DE PRECIOS EKM '!$1:$1,0))</f>
        <v>3299900</v>
      </c>
      <c r="E1605" s="22">
        <f>+INDEX('LISTA DE PRECIOS EKM '!B:K,MATCH(C1605,'LISTA DE PRECIOS EKM '!A:A,0),7)</f>
        <v>3429900</v>
      </c>
      <c r="F1605" s="22">
        <f>+INDEX('LISTA DE PRECIOS EKM '!B:K,MATCH(C1605,'LISTA DE PRECIOS EKM '!A:A,0),9)</f>
        <v>3619900</v>
      </c>
      <c r="G1605" s="22" t="str">
        <f>+IF(ISNUMBER(MATCH(C1605,Precios!C:C,0)),"Sí está", "No está")</f>
        <v>No está</v>
      </c>
    </row>
    <row r="1606" spans="1:7" hidden="1">
      <c r="A1606" s="20"/>
      <c r="B1606" s="22" t="s">
        <v>6984</v>
      </c>
      <c r="C1606" s="22" t="s">
        <v>6985</v>
      </c>
      <c r="D1606" s="63">
        <f>+INDEX('LISTA DE PRECIOS EKM '!A:K,MATCH(C1606,'LISTA DE PRECIOS EKM '!A:A,0),MATCH($D$1,'LISTA DE PRECIOS EKM '!$1:$1,0))</f>
        <v>3299900</v>
      </c>
      <c r="E1606" s="22">
        <f>+INDEX('LISTA DE PRECIOS EKM '!B:K,MATCH(C1606,'LISTA DE PRECIOS EKM '!A:A,0),7)</f>
        <v>3429900</v>
      </c>
      <c r="F1606" s="22">
        <f>+INDEX('LISTA DE PRECIOS EKM '!B:K,MATCH(C1606,'LISTA DE PRECIOS EKM '!A:A,0),9)</f>
        <v>3619900</v>
      </c>
      <c r="G1606" s="22" t="str">
        <f>+IF(ISNUMBER(MATCH(C1606,Precios!C:C,0)),"Sí está", "No está")</f>
        <v>No está</v>
      </c>
    </row>
    <row r="1607" spans="1:7" hidden="1">
      <c r="A1607" s="20"/>
      <c r="B1607" s="22" t="s">
        <v>6984</v>
      </c>
      <c r="C1607" s="22" t="s">
        <v>6985</v>
      </c>
      <c r="D1607" s="63">
        <f>+INDEX('LISTA DE PRECIOS EKM '!A:K,MATCH(C1607,'LISTA DE PRECIOS EKM '!A:A,0),MATCH($D$1,'LISTA DE PRECIOS EKM '!$1:$1,0))</f>
        <v>3299900</v>
      </c>
      <c r="E1607" s="22">
        <f>+INDEX('LISTA DE PRECIOS EKM '!B:K,MATCH(C1607,'LISTA DE PRECIOS EKM '!A:A,0),7)</f>
        <v>3429900</v>
      </c>
      <c r="F1607" s="22">
        <f>+INDEX('LISTA DE PRECIOS EKM '!B:K,MATCH(C1607,'LISTA DE PRECIOS EKM '!A:A,0),9)</f>
        <v>3619900</v>
      </c>
      <c r="G1607" s="22" t="str">
        <f>+IF(ISNUMBER(MATCH(C1607,Precios!C:C,0)),"Sí está", "No está")</f>
        <v>No está</v>
      </c>
    </row>
    <row r="1608" spans="1:7" hidden="1">
      <c r="A1608" s="20"/>
      <c r="B1608" s="22" t="s">
        <v>6986</v>
      </c>
      <c r="C1608" s="22" t="s">
        <v>6987</v>
      </c>
      <c r="D1608" s="63">
        <f>+INDEX('LISTA DE PRECIOS EKM '!A:K,MATCH(C1608,'LISTA DE PRECIOS EKM '!A:A,0),MATCH($D$1,'LISTA DE PRECIOS EKM '!$1:$1,0))</f>
        <v>3299900</v>
      </c>
      <c r="E1608" s="22">
        <f>+INDEX('LISTA DE PRECIOS EKM '!B:K,MATCH(C1608,'LISTA DE PRECIOS EKM '!A:A,0),7)</f>
        <v>3429900</v>
      </c>
      <c r="F1608" s="22">
        <f>+INDEX('LISTA DE PRECIOS EKM '!B:K,MATCH(C1608,'LISTA DE PRECIOS EKM '!A:A,0),9)</f>
        <v>3619900</v>
      </c>
      <c r="G1608" s="22" t="str">
        <f>+IF(ISNUMBER(MATCH(C1608,Precios!C:C,0)),"Sí está", "No está")</f>
        <v>No está</v>
      </c>
    </row>
    <row r="1609" spans="1:7" hidden="1">
      <c r="A1609" s="20"/>
      <c r="B1609" s="22" t="s">
        <v>6986</v>
      </c>
      <c r="C1609" s="22" t="s">
        <v>6987</v>
      </c>
      <c r="D1609" s="63">
        <f>+INDEX('LISTA DE PRECIOS EKM '!A:K,MATCH(C1609,'LISTA DE PRECIOS EKM '!A:A,0),MATCH($D$1,'LISTA DE PRECIOS EKM '!$1:$1,0))</f>
        <v>3299900</v>
      </c>
      <c r="E1609" s="22">
        <f>+INDEX('LISTA DE PRECIOS EKM '!B:K,MATCH(C1609,'LISTA DE PRECIOS EKM '!A:A,0),7)</f>
        <v>3429900</v>
      </c>
      <c r="F1609" s="22">
        <f>+INDEX('LISTA DE PRECIOS EKM '!B:K,MATCH(C1609,'LISTA DE PRECIOS EKM '!A:A,0),9)</f>
        <v>3619900</v>
      </c>
      <c r="G1609" s="22" t="str">
        <f>+IF(ISNUMBER(MATCH(C1609,Precios!C:C,0)),"Sí está", "No está")</f>
        <v>No está</v>
      </c>
    </row>
    <row r="1610" spans="1:7" hidden="1">
      <c r="A1610" s="20"/>
      <c r="B1610" s="22" t="s">
        <v>6988</v>
      </c>
      <c r="C1610" s="22" t="s">
        <v>6989</v>
      </c>
      <c r="D1610" s="63">
        <f>+INDEX('LISTA DE PRECIOS EKM '!A:K,MATCH(C1610,'LISTA DE PRECIOS EKM '!A:A,0),MATCH($D$1,'LISTA DE PRECIOS EKM '!$1:$1,0))</f>
        <v>3219900</v>
      </c>
      <c r="E1610" s="22">
        <f>+INDEX('LISTA DE PRECIOS EKM '!B:K,MATCH(C1610,'LISTA DE PRECIOS EKM '!A:A,0),7)</f>
        <v>3349900</v>
      </c>
      <c r="F1610" s="22">
        <f>+INDEX('LISTA DE PRECIOS EKM '!B:K,MATCH(C1610,'LISTA DE PRECIOS EKM '!A:A,0),9)</f>
        <v>3539900</v>
      </c>
      <c r="G1610" s="22" t="str">
        <f>+IF(ISNUMBER(MATCH(C1610,Precios!C:C,0)),"Sí está", "No está")</f>
        <v>No está</v>
      </c>
    </row>
    <row r="1611" spans="1:7" hidden="1">
      <c r="A1611" s="20"/>
      <c r="B1611" s="22" t="s">
        <v>6988</v>
      </c>
      <c r="C1611" s="22" t="s">
        <v>6989</v>
      </c>
      <c r="D1611" s="63">
        <f>+INDEX('LISTA DE PRECIOS EKM '!A:K,MATCH(C1611,'LISTA DE PRECIOS EKM '!A:A,0),MATCH($D$1,'LISTA DE PRECIOS EKM '!$1:$1,0))</f>
        <v>3219900</v>
      </c>
      <c r="E1611" s="22">
        <f>+INDEX('LISTA DE PRECIOS EKM '!B:K,MATCH(C1611,'LISTA DE PRECIOS EKM '!A:A,0),7)</f>
        <v>3349900</v>
      </c>
      <c r="F1611" s="22">
        <f>+INDEX('LISTA DE PRECIOS EKM '!B:K,MATCH(C1611,'LISTA DE PRECIOS EKM '!A:A,0),9)</f>
        <v>3539900</v>
      </c>
      <c r="G1611" s="22" t="str">
        <f>+IF(ISNUMBER(MATCH(C1611,Precios!C:C,0)),"Sí está", "No está")</f>
        <v>No está</v>
      </c>
    </row>
    <row r="1612" spans="1:7" hidden="1">
      <c r="A1612" s="20"/>
      <c r="B1612" s="22" t="s">
        <v>6990</v>
      </c>
      <c r="C1612" s="22" t="s">
        <v>6991</v>
      </c>
      <c r="D1612" s="63">
        <f>+INDEX('LISTA DE PRECIOS EKM '!A:K,MATCH(C1612,'LISTA DE PRECIOS EKM '!A:A,0),MATCH($D$1,'LISTA DE PRECIOS EKM '!$1:$1,0))</f>
        <v>3219900</v>
      </c>
      <c r="E1612" s="22">
        <f>+INDEX('LISTA DE PRECIOS EKM '!B:K,MATCH(C1612,'LISTA DE PRECIOS EKM '!A:A,0),7)</f>
        <v>3349900</v>
      </c>
      <c r="F1612" s="22">
        <f>+INDEX('LISTA DE PRECIOS EKM '!B:K,MATCH(C1612,'LISTA DE PRECIOS EKM '!A:A,0),9)</f>
        <v>3539900</v>
      </c>
      <c r="G1612" s="22" t="str">
        <f>+IF(ISNUMBER(MATCH(C1612,Precios!C:C,0)),"Sí está", "No está")</f>
        <v>No está</v>
      </c>
    </row>
    <row r="1613" spans="1:7" ht="13.95" hidden="1" customHeight="1">
      <c r="A1613" s="20"/>
      <c r="B1613" s="22" t="s">
        <v>6990</v>
      </c>
      <c r="C1613" s="22" t="s">
        <v>6991</v>
      </c>
      <c r="D1613" s="63">
        <f>+INDEX('LISTA DE PRECIOS EKM '!A:K,MATCH(C1613,'LISTA DE PRECIOS EKM '!A:A,0),MATCH($D$1,'LISTA DE PRECIOS EKM '!$1:$1,0))</f>
        <v>3219900</v>
      </c>
      <c r="E1613" s="22">
        <f>+INDEX('LISTA DE PRECIOS EKM '!B:K,MATCH(C1613,'LISTA DE PRECIOS EKM '!A:A,0),7)</f>
        <v>3349900</v>
      </c>
      <c r="F1613" s="22">
        <f>+INDEX('LISTA DE PRECIOS EKM '!B:K,MATCH(C1613,'LISTA DE PRECIOS EKM '!A:A,0),9)</f>
        <v>3539900</v>
      </c>
      <c r="G1613" s="22" t="str">
        <f>+IF(ISNUMBER(MATCH(C1613,Precios!C:C,0)),"Sí está", "No está")</f>
        <v>No está</v>
      </c>
    </row>
    <row r="1614" spans="1:7" hidden="1">
      <c r="A1614" s="20"/>
      <c r="B1614" s="22" t="s">
        <v>6992</v>
      </c>
      <c r="C1614" s="22" t="s">
        <v>6993</v>
      </c>
      <c r="D1614" s="63">
        <f>+INDEX('LISTA DE PRECIOS EKM '!A:K,MATCH(C1614,'LISTA DE PRECIOS EKM '!A:A,0),MATCH($D$1,'LISTA DE PRECIOS EKM '!$1:$1,0))</f>
        <v>3219900</v>
      </c>
      <c r="E1614" s="22">
        <f>+INDEX('LISTA DE PRECIOS EKM '!B:K,MATCH(C1614,'LISTA DE PRECIOS EKM '!A:A,0),7)</f>
        <v>3349900</v>
      </c>
      <c r="F1614" s="22">
        <f>+INDEX('LISTA DE PRECIOS EKM '!B:K,MATCH(C1614,'LISTA DE PRECIOS EKM '!A:A,0),9)</f>
        <v>3539900</v>
      </c>
      <c r="G1614" s="22" t="str">
        <f>+IF(ISNUMBER(MATCH(C1614,Precios!C:C,0)),"Sí está", "No está")</f>
        <v>No está</v>
      </c>
    </row>
    <row r="1615" spans="1:7" hidden="1">
      <c r="A1615" s="20"/>
      <c r="B1615" s="22" t="s">
        <v>6992</v>
      </c>
      <c r="C1615" s="22" t="s">
        <v>6993</v>
      </c>
      <c r="D1615" s="63">
        <f>+INDEX('LISTA DE PRECIOS EKM '!A:K,MATCH(C1615,'LISTA DE PRECIOS EKM '!A:A,0),MATCH($D$1,'LISTA DE PRECIOS EKM '!$1:$1,0))</f>
        <v>3219900</v>
      </c>
      <c r="E1615" s="22">
        <f>+INDEX('LISTA DE PRECIOS EKM '!B:K,MATCH(C1615,'LISTA DE PRECIOS EKM '!A:A,0),7)</f>
        <v>3349900</v>
      </c>
      <c r="F1615" s="22">
        <f>+INDEX('LISTA DE PRECIOS EKM '!B:K,MATCH(C1615,'LISTA DE PRECIOS EKM '!A:A,0),9)</f>
        <v>3539900</v>
      </c>
      <c r="G1615" s="22" t="str">
        <f>+IF(ISNUMBER(MATCH(C1615,Precios!C:C,0)),"Sí está", "No está")</f>
        <v>No está</v>
      </c>
    </row>
    <row r="1616" spans="1:7" hidden="1">
      <c r="A1616" s="20"/>
      <c r="B1616" s="22" t="s">
        <v>6994</v>
      </c>
      <c r="C1616" s="22" t="s">
        <v>6995</v>
      </c>
      <c r="D1616" s="63">
        <f>+INDEX('LISTA DE PRECIOS EKM '!A:K,MATCH(C1616,'LISTA DE PRECIOS EKM '!A:A,0),MATCH($D$1,'LISTA DE PRECIOS EKM '!$1:$1,0))</f>
        <v>3219900</v>
      </c>
      <c r="E1616" s="22">
        <f>+INDEX('LISTA DE PRECIOS EKM '!B:K,MATCH(C1616,'LISTA DE PRECIOS EKM '!A:A,0),7)</f>
        <v>3349900</v>
      </c>
      <c r="F1616" s="22">
        <f>+INDEX('LISTA DE PRECIOS EKM '!B:K,MATCH(C1616,'LISTA DE PRECIOS EKM '!A:A,0),9)</f>
        <v>3539900</v>
      </c>
      <c r="G1616" s="22" t="str">
        <f>+IF(ISNUMBER(MATCH(C1616,Precios!C:C,0)),"Sí está", "No está")</f>
        <v>No está</v>
      </c>
    </row>
    <row r="1617" spans="1:7" hidden="1">
      <c r="A1617" s="20"/>
      <c r="B1617" s="22" t="s">
        <v>6994</v>
      </c>
      <c r="C1617" s="22" t="s">
        <v>6995</v>
      </c>
      <c r="D1617" s="63">
        <f>+INDEX('LISTA DE PRECIOS EKM '!A:K,MATCH(C1617,'LISTA DE PRECIOS EKM '!A:A,0),MATCH($D$1,'LISTA DE PRECIOS EKM '!$1:$1,0))</f>
        <v>3219900</v>
      </c>
      <c r="E1617" s="22">
        <f>+INDEX('LISTA DE PRECIOS EKM '!B:K,MATCH(C1617,'LISTA DE PRECIOS EKM '!A:A,0),7)</f>
        <v>3349900</v>
      </c>
      <c r="F1617" s="22">
        <f>+INDEX('LISTA DE PRECIOS EKM '!B:K,MATCH(C1617,'LISTA DE PRECIOS EKM '!A:A,0),9)</f>
        <v>3539900</v>
      </c>
      <c r="G1617" s="22" t="str">
        <f>+IF(ISNUMBER(MATCH(C1617,Precios!C:C,0)),"Sí está", "No está")</f>
        <v>No está</v>
      </c>
    </row>
    <row r="1618" spans="1:7" hidden="1">
      <c r="A1618" s="20"/>
      <c r="B1618" s="22" t="s">
        <v>6996</v>
      </c>
      <c r="C1618" s="22" t="s">
        <v>6997</v>
      </c>
      <c r="D1618" s="63">
        <f>+INDEX('LISTA DE PRECIOS EKM '!A:K,MATCH(C1618,'LISTA DE PRECIOS EKM '!A:A,0),MATCH($D$1,'LISTA DE PRECIOS EKM '!$1:$1,0))</f>
        <v>3299900</v>
      </c>
      <c r="E1618" s="22">
        <f>+INDEX('LISTA DE PRECIOS EKM '!B:K,MATCH(C1618,'LISTA DE PRECIOS EKM '!A:A,0),7)</f>
        <v>3429900</v>
      </c>
      <c r="F1618" s="22">
        <f>+INDEX('LISTA DE PRECIOS EKM '!B:K,MATCH(C1618,'LISTA DE PRECIOS EKM '!A:A,0),9)</f>
        <v>3619900</v>
      </c>
      <c r="G1618" s="22" t="str">
        <f>+IF(ISNUMBER(MATCH(C1618,Precios!C:C,0)),"Sí está", "No está")</f>
        <v>No está</v>
      </c>
    </row>
    <row r="1619" spans="1:7" hidden="1">
      <c r="A1619" s="20"/>
      <c r="B1619" s="22" t="s">
        <v>6996</v>
      </c>
      <c r="C1619" s="22" t="s">
        <v>6997</v>
      </c>
      <c r="D1619" s="63">
        <f>+INDEX('LISTA DE PRECIOS EKM '!A:K,MATCH(C1619,'LISTA DE PRECIOS EKM '!A:A,0),MATCH($D$1,'LISTA DE PRECIOS EKM '!$1:$1,0))</f>
        <v>3299900</v>
      </c>
      <c r="E1619" s="22">
        <f>+INDEX('LISTA DE PRECIOS EKM '!B:K,MATCH(C1619,'LISTA DE PRECIOS EKM '!A:A,0),7)</f>
        <v>3429900</v>
      </c>
      <c r="F1619" s="22">
        <f>+INDEX('LISTA DE PRECIOS EKM '!B:K,MATCH(C1619,'LISTA DE PRECIOS EKM '!A:A,0),9)</f>
        <v>3619900</v>
      </c>
      <c r="G1619" s="22" t="str">
        <f>+IF(ISNUMBER(MATCH(C1619,Precios!C:C,0)),"Sí está", "No está")</f>
        <v>No está</v>
      </c>
    </row>
    <row r="1620" spans="1:7" hidden="1">
      <c r="A1620" s="20"/>
      <c r="B1620" s="22" t="s">
        <v>6998</v>
      </c>
      <c r="C1620" s="22" t="s">
        <v>6999</v>
      </c>
      <c r="D1620" s="63">
        <f>+INDEX('LISTA DE PRECIOS EKM '!A:K,MATCH(C1620,'LISTA DE PRECIOS EKM '!A:A,0),MATCH($D$1,'LISTA DE PRECIOS EKM '!$1:$1,0))</f>
        <v>3299900</v>
      </c>
      <c r="E1620" s="22">
        <f>+INDEX('LISTA DE PRECIOS EKM '!B:K,MATCH(C1620,'LISTA DE PRECIOS EKM '!A:A,0),7)</f>
        <v>3429900</v>
      </c>
      <c r="F1620" s="22">
        <f>+INDEX('LISTA DE PRECIOS EKM '!B:K,MATCH(C1620,'LISTA DE PRECIOS EKM '!A:A,0),9)</f>
        <v>3619900</v>
      </c>
      <c r="G1620" s="22" t="str">
        <f>+IF(ISNUMBER(MATCH(C1620,Precios!C:C,0)),"Sí está", "No está")</f>
        <v>No está</v>
      </c>
    </row>
    <row r="1621" spans="1:7" hidden="1">
      <c r="A1621" s="20"/>
      <c r="B1621" s="22" t="s">
        <v>6998</v>
      </c>
      <c r="C1621" s="22" t="s">
        <v>6999</v>
      </c>
      <c r="D1621" s="63">
        <f>+INDEX('LISTA DE PRECIOS EKM '!A:K,MATCH(C1621,'LISTA DE PRECIOS EKM '!A:A,0),MATCH($D$1,'LISTA DE PRECIOS EKM '!$1:$1,0))</f>
        <v>3299900</v>
      </c>
      <c r="E1621" s="22">
        <f>+INDEX('LISTA DE PRECIOS EKM '!B:K,MATCH(C1621,'LISTA DE PRECIOS EKM '!A:A,0),7)</f>
        <v>3429900</v>
      </c>
      <c r="F1621" s="22">
        <f>+INDEX('LISTA DE PRECIOS EKM '!B:K,MATCH(C1621,'LISTA DE PRECIOS EKM '!A:A,0),9)</f>
        <v>3619900</v>
      </c>
      <c r="G1621" s="22" t="str">
        <f>+IF(ISNUMBER(MATCH(C1621,Precios!C:C,0)),"Sí está", "No está")</f>
        <v>No está</v>
      </c>
    </row>
    <row r="1622" spans="1:7" hidden="1">
      <c r="A1622" s="20"/>
      <c r="B1622" s="22" t="s">
        <v>7000</v>
      </c>
      <c r="C1622" s="22" t="s">
        <v>7001</v>
      </c>
      <c r="D1622" s="63">
        <f>+INDEX('LISTA DE PRECIOS EKM '!A:K,MATCH(C1622,'LISTA DE PRECIOS EKM '!A:A,0),MATCH($D$1,'LISTA DE PRECIOS EKM '!$1:$1,0))</f>
        <v>3299900</v>
      </c>
      <c r="E1622" s="22">
        <f>+INDEX('LISTA DE PRECIOS EKM '!B:K,MATCH(C1622,'LISTA DE PRECIOS EKM '!A:A,0),7)</f>
        <v>3429900</v>
      </c>
      <c r="F1622" s="22">
        <f>+INDEX('LISTA DE PRECIOS EKM '!B:K,MATCH(C1622,'LISTA DE PRECIOS EKM '!A:A,0),9)</f>
        <v>3619900</v>
      </c>
      <c r="G1622" s="22" t="str">
        <f>+IF(ISNUMBER(MATCH(C1622,Precios!C:C,0)),"Sí está", "No está")</f>
        <v>No está</v>
      </c>
    </row>
    <row r="1623" spans="1:7" hidden="1">
      <c r="A1623" s="20"/>
      <c r="B1623" s="22" t="s">
        <v>7000</v>
      </c>
      <c r="C1623" s="22" t="s">
        <v>7001</v>
      </c>
      <c r="D1623" s="63">
        <f>+INDEX('LISTA DE PRECIOS EKM '!A:K,MATCH(C1623,'LISTA DE PRECIOS EKM '!A:A,0),MATCH($D$1,'LISTA DE PRECIOS EKM '!$1:$1,0))</f>
        <v>3299900</v>
      </c>
      <c r="E1623" s="22">
        <f>+INDEX('LISTA DE PRECIOS EKM '!B:K,MATCH(C1623,'LISTA DE PRECIOS EKM '!A:A,0),7)</f>
        <v>3429900</v>
      </c>
      <c r="F1623" s="22">
        <f>+INDEX('LISTA DE PRECIOS EKM '!B:K,MATCH(C1623,'LISTA DE PRECIOS EKM '!A:A,0),9)</f>
        <v>3619900</v>
      </c>
      <c r="G1623" s="22" t="str">
        <f>+IF(ISNUMBER(MATCH(C1623,Precios!C:C,0)),"Sí está", "No está")</f>
        <v>No está</v>
      </c>
    </row>
    <row r="1624" spans="1:7" hidden="1">
      <c r="A1624" s="20"/>
      <c r="B1624" s="22" t="s">
        <v>7002</v>
      </c>
      <c r="C1624" s="22" t="s">
        <v>7003</v>
      </c>
      <c r="D1624" s="63">
        <f>+INDEX('LISTA DE PRECIOS EKM '!A:K,MATCH(C1624,'LISTA DE PRECIOS EKM '!A:A,0),MATCH($D$1,'LISTA DE PRECIOS EKM '!$1:$1,0))</f>
        <v>3299900</v>
      </c>
      <c r="E1624" s="22">
        <f>+INDEX('LISTA DE PRECIOS EKM '!B:K,MATCH(C1624,'LISTA DE PRECIOS EKM '!A:A,0),7)</f>
        <v>3429900</v>
      </c>
      <c r="F1624" s="22">
        <f>+INDEX('LISTA DE PRECIOS EKM '!B:K,MATCH(C1624,'LISTA DE PRECIOS EKM '!A:A,0),9)</f>
        <v>3619900</v>
      </c>
      <c r="G1624" s="22" t="str">
        <f>+IF(ISNUMBER(MATCH(C1624,Precios!C:C,0)),"Sí está", "No está")</f>
        <v>No está</v>
      </c>
    </row>
    <row r="1625" spans="1:7" hidden="1">
      <c r="A1625" s="20"/>
      <c r="B1625" s="22" t="s">
        <v>7002</v>
      </c>
      <c r="C1625" s="22" t="s">
        <v>7003</v>
      </c>
      <c r="D1625" s="63">
        <f>+INDEX('LISTA DE PRECIOS EKM '!A:K,MATCH(C1625,'LISTA DE PRECIOS EKM '!A:A,0),MATCH($D$1,'LISTA DE PRECIOS EKM '!$1:$1,0))</f>
        <v>3299900</v>
      </c>
      <c r="E1625" s="22">
        <f>+INDEX('LISTA DE PRECIOS EKM '!B:K,MATCH(C1625,'LISTA DE PRECIOS EKM '!A:A,0),7)</f>
        <v>3429900</v>
      </c>
      <c r="F1625" s="22">
        <f>+INDEX('LISTA DE PRECIOS EKM '!B:K,MATCH(C1625,'LISTA DE PRECIOS EKM '!A:A,0),9)</f>
        <v>3619900</v>
      </c>
      <c r="G1625" s="22" t="str">
        <f>+IF(ISNUMBER(MATCH(C1625,Precios!C:C,0)),"Sí está", "No está")</f>
        <v>No está</v>
      </c>
    </row>
    <row r="1626" spans="1:7" hidden="1">
      <c r="A1626" s="20"/>
      <c r="B1626" s="22" t="s">
        <v>7004</v>
      </c>
      <c r="C1626" s="22" t="s">
        <v>7005</v>
      </c>
      <c r="D1626" s="63">
        <f>+INDEX('LISTA DE PRECIOS EKM '!A:K,MATCH(C1626,'LISTA DE PRECIOS EKM '!A:A,0),MATCH($D$1,'LISTA DE PRECIOS EKM '!$1:$1,0))</f>
        <v>3219900</v>
      </c>
      <c r="E1626" s="22">
        <f>+INDEX('LISTA DE PRECIOS EKM '!B:K,MATCH(C1626,'LISTA DE PRECIOS EKM '!A:A,0),7)</f>
        <v>3349900</v>
      </c>
      <c r="F1626" s="22">
        <f>+INDEX('LISTA DE PRECIOS EKM '!B:K,MATCH(C1626,'LISTA DE PRECIOS EKM '!A:A,0),9)</f>
        <v>3539900</v>
      </c>
      <c r="G1626" s="22" t="str">
        <f>+IF(ISNUMBER(MATCH(C1626,Precios!C:C,0)),"Sí está", "No está")</f>
        <v>No está</v>
      </c>
    </row>
    <row r="1627" spans="1:7" hidden="1">
      <c r="A1627" s="20"/>
      <c r="B1627" s="22" t="s">
        <v>7004</v>
      </c>
      <c r="C1627" s="22" t="s">
        <v>7005</v>
      </c>
      <c r="D1627" s="63">
        <f>+INDEX('LISTA DE PRECIOS EKM '!A:K,MATCH(C1627,'LISTA DE PRECIOS EKM '!A:A,0),MATCH($D$1,'LISTA DE PRECIOS EKM '!$1:$1,0))</f>
        <v>3219900</v>
      </c>
      <c r="E1627" s="22">
        <f>+INDEX('LISTA DE PRECIOS EKM '!B:K,MATCH(C1627,'LISTA DE PRECIOS EKM '!A:A,0),7)</f>
        <v>3349900</v>
      </c>
      <c r="F1627" s="22">
        <f>+INDEX('LISTA DE PRECIOS EKM '!B:K,MATCH(C1627,'LISTA DE PRECIOS EKM '!A:A,0),9)</f>
        <v>3539900</v>
      </c>
      <c r="G1627" s="22" t="str">
        <f>+IF(ISNUMBER(MATCH(C1627,Precios!C:C,0)),"Sí está", "No está")</f>
        <v>No está</v>
      </c>
    </row>
    <row r="1628" spans="1:7" hidden="1">
      <c r="A1628" s="20"/>
      <c r="B1628" s="22" t="s">
        <v>7006</v>
      </c>
      <c r="C1628" s="22" t="s">
        <v>7007</v>
      </c>
      <c r="D1628" s="63">
        <f>+INDEX('LISTA DE PRECIOS EKM '!A:K,MATCH(C1628,'LISTA DE PRECIOS EKM '!A:A,0),MATCH($D$1,'LISTA DE PRECIOS EKM '!$1:$1,0))</f>
        <v>3219900</v>
      </c>
      <c r="E1628" s="22">
        <f>+INDEX('LISTA DE PRECIOS EKM '!B:K,MATCH(C1628,'LISTA DE PRECIOS EKM '!A:A,0),7)</f>
        <v>3349900</v>
      </c>
      <c r="F1628" s="22">
        <f>+INDEX('LISTA DE PRECIOS EKM '!B:K,MATCH(C1628,'LISTA DE PRECIOS EKM '!A:A,0),9)</f>
        <v>3539900</v>
      </c>
      <c r="G1628" s="22" t="str">
        <f>+IF(ISNUMBER(MATCH(C1628,Precios!C:C,0)),"Sí está", "No está")</f>
        <v>No está</v>
      </c>
    </row>
    <row r="1629" spans="1:7" hidden="1">
      <c r="A1629" s="20"/>
      <c r="B1629" s="22" t="s">
        <v>7006</v>
      </c>
      <c r="C1629" s="22" t="s">
        <v>7007</v>
      </c>
      <c r="D1629" s="63">
        <f>+INDEX('LISTA DE PRECIOS EKM '!A:K,MATCH(C1629,'LISTA DE PRECIOS EKM '!A:A,0),MATCH($D$1,'LISTA DE PRECIOS EKM '!$1:$1,0))</f>
        <v>3219900</v>
      </c>
      <c r="E1629" s="22">
        <f>+INDEX('LISTA DE PRECIOS EKM '!B:K,MATCH(C1629,'LISTA DE PRECIOS EKM '!A:A,0),7)</f>
        <v>3349900</v>
      </c>
      <c r="F1629" s="22">
        <f>+INDEX('LISTA DE PRECIOS EKM '!B:K,MATCH(C1629,'LISTA DE PRECIOS EKM '!A:A,0),9)</f>
        <v>3539900</v>
      </c>
      <c r="G1629" s="22" t="str">
        <f>+IF(ISNUMBER(MATCH(C1629,Precios!C:C,0)),"Sí está", "No está")</f>
        <v>No está</v>
      </c>
    </row>
    <row r="1630" spans="1:7" hidden="1">
      <c r="A1630" s="20"/>
      <c r="B1630" s="22" t="s">
        <v>7008</v>
      </c>
      <c r="C1630" s="22" t="s">
        <v>7009</v>
      </c>
      <c r="D1630" s="63">
        <f>+INDEX('LISTA DE PRECIOS EKM '!A:K,MATCH(C1630,'LISTA DE PRECIOS EKM '!A:A,0),MATCH($D$1,'LISTA DE PRECIOS EKM '!$1:$1,0))</f>
        <v>999900</v>
      </c>
      <c r="E1630" s="22">
        <f>+INDEX('LISTA DE PRECIOS EKM '!B:K,MATCH(C1630,'LISTA DE PRECIOS EKM '!A:A,0),7)</f>
        <v>1039900</v>
      </c>
      <c r="F1630" s="22">
        <f>+INDEX('LISTA DE PRECIOS EKM '!B:K,MATCH(C1630,'LISTA DE PRECIOS EKM '!A:A,0),9)</f>
        <v>1089900</v>
      </c>
      <c r="G1630" s="22" t="str">
        <f>+IF(ISNUMBER(MATCH(C1630,Precios!C:C,0)),"Sí está", "No está")</f>
        <v>No está</v>
      </c>
    </row>
    <row r="1631" spans="1:7" hidden="1">
      <c r="A1631" s="20"/>
      <c r="B1631" s="22" t="s">
        <v>7008</v>
      </c>
      <c r="C1631" s="22" t="s">
        <v>7009</v>
      </c>
      <c r="D1631" s="63">
        <f>+INDEX('LISTA DE PRECIOS EKM '!A:K,MATCH(C1631,'LISTA DE PRECIOS EKM '!A:A,0),MATCH($D$1,'LISTA DE PRECIOS EKM '!$1:$1,0))</f>
        <v>999900</v>
      </c>
      <c r="E1631" s="22">
        <f>+INDEX('LISTA DE PRECIOS EKM '!B:K,MATCH(C1631,'LISTA DE PRECIOS EKM '!A:A,0),7)</f>
        <v>1039900</v>
      </c>
      <c r="F1631" s="22">
        <f>+INDEX('LISTA DE PRECIOS EKM '!B:K,MATCH(C1631,'LISTA DE PRECIOS EKM '!A:A,0),9)</f>
        <v>1089900</v>
      </c>
      <c r="G1631" s="22" t="str">
        <f>+IF(ISNUMBER(MATCH(C1631,Precios!C:C,0)),"Sí está", "No está")</f>
        <v>No está</v>
      </c>
    </row>
    <row r="1632" spans="1:7" hidden="1">
      <c r="A1632" s="20"/>
      <c r="B1632" s="22" t="s">
        <v>7012</v>
      </c>
      <c r="C1632" s="22" t="s">
        <v>7013</v>
      </c>
      <c r="D1632" s="63">
        <f>+INDEX('LISTA DE PRECIOS EKM '!A:K,MATCH(C1632,'LISTA DE PRECIOS EKM '!A:A,0),MATCH($D$1,'LISTA DE PRECIOS EKM '!$1:$1,0))</f>
        <v>2859900</v>
      </c>
      <c r="E1632" s="22">
        <f>+INDEX('LISTA DE PRECIOS EKM '!B:K,MATCH(C1632,'LISTA DE PRECIOS EKM '!A:A,0),7)</f>
        <v>2999900</v>
      </c>
      <c r="F1632" s="22">
        <f>+INDEX('LISTA DE PRECIOS EKM '!B:K,MATCH(C1632,'LISTA DE PRECIOS EKM '!A:A,0),9)</f>
        <v>3059900</v>
      </c>
      <c r="G1632" s="22" t="str">
        <f>+IF(ISNUMBER(MATCH(C1632,Precios!C:C,0)),"Sí está", "No está")</f>
        <v>No está</v>
      </c>
    </row>
    <row r="1633" spans="1:7" hidden="1">
      <c r="A1633" s="20"/>
      <c r="B1633" s="22" t="s">
        <v>7012</v>
      </c>
      <c r="C1633" s="22" t="s">
        <v>7013</v>
      </c>
      <c r="D1633" s="63">
        <f>+INDEX('LISTA DE PRECIOS EKM '!A:K,MATCH(C1633,'LISTA DE PRECIOS EKM '!A:A,0),MATCH($D$1,'LISTA DE PRECIOS EKM '!$1:$1,0))</f>
        <v>2859900</v>
      </c>
      <c r="E1633" s="22">
        <f>+INDEX('LISTA DE PRECIOS EKM '!B:K,MATCH(C1633,'LISTA DE PRECIOS EKM '!A:A,0),7)</f>
        <v>2999900</v>
      </c>
      <c r="F1633" s="22">
        <f>+INDEX('LISTA DE PRECIOS EKM '!B:K,MATCH(C1633,'LISTA DE PRECIOS EKM '!A:A,0),9)</f>
        <v>3059900</v>
      </c>
      <c r="G1633" s="22" t="str">
        <f>+IF(ISNUMBER(MATCH(C1633,Precios!C:C,0)),"Sí está", "No está")</f>
        <v>No está</v>
      </c>
    </row>
    <row r="1634" spans="1:7" hidden="1">
      <c r="A1634" s="20"/>
      <c r="B1634" s="22" t="s">
        <v>7014</v>
      </c>
      <c r="C1634" s="22" t="s">
        <v>7015</v>
      </c>
      <c r="D1634" s="63">
        <f>+INDEX('LISTA DE PRECIOS EKM '!A:K,MATCH(C1634,'LISTA DE PRECIOS EKM '!A:A,0),MATCH($D$1,'LISTA DE PRECIOS EKM '!$1:$1,0))</f>
        <v>1299900</v>
      </c>
      <c r="E1634" s="22">
        <f>+INDEX('LISTA DE PRECIOS EKM '!B:K,MATCH(C1634,'LISTA DE PRECIOS EKM '!A:A,0),7)</f>
        <v>1349900</v>
      </c>
      <c r="F1634" s="22">
        <f>+INDEX('LISTA DE PRECIOS EKM '!B:K,MATCH(C1634,'LISTA DE PRECIOS EKM '!A:A,0),9)</f>
        <v>1419900</v>
      </c>
      <c r="G1634" s="22" t="str">
        <f>+IF(ISNUMBER(MATCH(C1634,Precios!C:C,0)),"Sí está", "No está")</f>
        <v>No está</v>
      </c>
    </row>
    <row r="1635" spans="1:7" hidden="1">
      <c r="A1635" s="20"/>
      <c r="B1635" s="22" t="s">
        <v>7014</v>
      </c>
      <c r="C1635" s="22" t="s">
        <v>7015</v>
      </c>
      <c r="D1635" s="63">
        <f>+INDEX('LISTA DE PRECIOS EKM '!A:K,MATCH(C1635,'LISTA DE PRECIOS EKM '!A:A,0),MATCH($D$1,'LISTA DE PRECIOS EKM '!$1:$1,0))</f>
        <v>1299900</v>
      </c>
      <c r="E1635" s="22">
        <f>+INDEX('LISTA DE PRECIOS EKM '!B:K,MATCH(C1635,'LISTA DE PRECIOS EKM '!A:A,0),7)</f>
        <v>1349900</v>
      </c>
      <c r="F1635" s="22">
        <f>+INDEX('LISTA DE PRECIOS EKM '!B:K,MATCH(C1635,'LISTA DE PRECIOS EKM '!A:A,0),9)</f>
        <v>1419900</v>
      </c>
      <c r="G1635" s="22" t="str">
        <f>+IF(ISNUMBER(MATCH(C1635,Precios!C:C,0)),"Sí está", "No está")</f>
        <v>No está</v>
      </c>
    </row>
    <row r="1636" spans="1:7" hidden="1">
      <c r="A1636" s="20"/>
      <c r="B1636" s="22" t="s">
        <v>7016</v>
      </c>
      <c r="C1636" s="22" t="s">
        <v>7017</v>
      </c>
      <c r="D1636" s="63">
        <f>+INDEX('LISTA DE PRECIOS EKM '!A:K,MATCH(C1636,'LISTA DE PRECIOS EKM '!A:A,0),MATCH($D$1,'LISTA DE PRECIOS EKM '!$1:$1,0))</f>
        <v>1219900</v>
      </c>
      <c r="E1636" s="22">
        <f>+INDEX('LISTA DE PRECIOS EKM '!B:K,MATCH(C1636,'LISTA DE PRECIOS EKM '!A:A,0),7)</f>
        <v>1299900</v>
      </c>
      <c r="F1636" s="22">
        <f>+INDEX('LISTA DE PRECIOS EKM '!B:K,MATCH(C1636,'LISTA DE PRECIOS EKM '!A:A,0),9)</f>
        <v>1299900</v>
      </c>
      <c r="G1636" s="22" t="str">
        <f>+IF(ISNUMBER(MATCH(C1636,Precios!C:C,0)),"Sí está", "No está")</f>
        <v>No está</v>
      </c>
    </row>
    <row r="1637" spans="1:7" hidden="1">
      <c r="A1637" s="20"/>
      <c r="B1637" s="22" t="s">
        <v>7016</v>
      </c>
      <c r="C1637" s="22" t="s">
        <v>7017</v>
      </c>
      <c r="D1637" s="63">
        <f>+INDEX('LISTA DE PRECIOS EKM '!A:K,MATCH(C1637,'LISTA DE PRECIOS EKM '!A:A,0),MATCH($D$1,'LISTA DE PRECIOS EKM '!$1:$1,0))</f>
        <v>1219900</v>
      </c>
      <c r="E1637" s="22">
        <f>+INDEX('LISTA DE PRECIOS EKM '!B:K,MATCH(C1637,'LISTA DE PRECIOS EKM '!A:A,0),7)</f>
        <v>1299900</v>
      </c>
      <c r="F1637" s="22">
        <f>+INDEX('LISTA DE PRECIOS EKM '!B:K,MATCH(C1637,'LISTA DE PRECIOS EKM '!A:A,0),9)</f>
        <v>1299900</v>
      </c>
      <c r="G1637" s="22" t="str">
        <f>+IF(ISNUMBER(MATCH(C1637,Precios!C:C,0)),"Sí está", "No está")</f>
        <v>No está</v>
      </c>
    </row>
    <row r="1638" spans="1:7" hidden="1">
      <c r="A1638" s="20"/>
      <c r="B1638" s="22" t="s">
        <v>7018</v>
      </c>
      <c r="C1638" s="22" t="s">
        <v>7019</v>
      </c>
      <c r="D1638" s="63">
        <f>+INDEX('LISTA DE PRECIOS EKM '!A:K,MATCH(C1638,'LISTA DE PRECIOS EKM '!A:A,0),MATCH($D$1,'LISTA DE PRECIOS EKM '!$1:$1,0))</f>
        <v>1029900</v>
      </c>
      <c r="E1638" s="22">
        <f>+INDEX('LISTA DE PRECIOS EKM '!B:K,MATCH(C1638,'LISTA DE PRECIOS EKM '!A:A,0),7)</f>
        <v>1069900</v>
      </c>
      <c r="F1638" s="22">
        <f>+INDEX('LISTA DE PRECIOS EKM '!B:K,MATCH(C1638,'LISTA DE PRECIOS EKM '!A:A,0),9)</f>
        <v>1129900</v>
      </c>
      <c r="G1638" s="22" t="str">
        <f>+IF(ISNUMBER(MATCH(C1638,Precios!C:C,0)),"Sí está", "No está")</f>
        <v>No está</v>
      </c>
    </row>
    <row r="1639" spans="1:7" hidden="1">
      <c r="A1639" s="20"/>
      <c r="B1639" s="22" t="s">
        <v>7018</v>
      </c>
      <c r="C1639" s="22" t="s">
        <v>7019</v>
      </c>
      <c r="D1639" s="63">
        <f>+INDEX('LISTA DE PRECIOS EKM '!A:K,MATCH(C1639,'LISTA DE PRECIOS EKM '!A:A,0),MATCH($D$1,'LISTA DE PRECIOS EKM '!$1:$1,0))</f>
        <v>1029900</v>
      </c>
      <c r="E1639" s="22">
        <f>+INDEX('LISTA DE PRECIOS EKM '!B:K,MATCH(C1639,'LISTA DE PRECIOS EKM '!A:A,0),7)</f>
        <v>1069900</v>
      </c>
      <c r="F1639" s="22">
        <f>+INDEX('LISTA DE PRECIOS EKM '!B:K,MATCH(C1639,'LISTA DE PRECIOS EKM '!A:A,0),9)</f>
        <v>1129900</v>
      </c>
      <c r="G1639" s="22" t="str">
        <f>+IF(ISNUMBER(MATCH(C1639,Precios!C:C,0)),"Sí está", "No está")</f>
        <v>No está</v>
      </c>
    </row>
    <row r="1640" spans="1:7" hidden="1">
      <c r="A1640" s="20"/>
      <c r="B1640" s="22" t="s">
        <v>7020</v>
      </c>
      <c r="C1640" s="22" t="s">
        <v>7021</v>
      </c>
      <c r="D1640" s="63">
        <f>+INDEX('LISTA DE PRECIOS EKM '!A:K,MATCH(C1640,'LISTA DE PRECIOS EKM '!A:A,0),MATCH($D$1,'LISTA DE PRECIOS EKM '!$1:$1,0))</f>
        <v>1519900</v>
      </c>
      <c r="E1640" s="22">
        <f>+INDEX('LISTA DE PRECIOS EKM '!B:K,MATCH(C1640,'LISTA DE PRECIOS EKM '!A:A,0),7)</f>
        <v>1579900</v>
      </c>
      <c r="F1640" s="22">
        <f>+INDEX('LISTA DE PRECIOS EKM '!B:K,MATCH(C1640,'LISTA DE PRECIOS EKM '!A:A,0),9)</f>
        <v>1669900</v>
      </c>
      <c r="G1640" s="22" t="str">
        <f>+IF(ISNUMBER(MATCH(C1640,Precios!C:C,0)),"Sí está", "No está")</f>
        <v>No está</v>
      </c>
    </row>
    <row r="1641" spans="1:7" hidden="1">
      <c r="A1641" s="20"/>
      <c r="B1641" s="22" t="s">
        <v>7020</v>
      </c>
      <c r="C1641" s="22" t="s">
        <v>7021</v>
      </c>
      <c r="D1641" s="63">
        <f>+INDEX('LISTA DE PRECIOS EKM '!A:K,MATCH(C1641,'LISTA DE PRECIOS EKM '!A:A,0),MATCH($D$1,'LISTA DE PRECIOS EKM '!$1:$1,0))</f>
        <v>1519900</v>
      </c>
      <c r="E1641" s="22">
        <f>+INDEX('LISTA DE PRECIOS EKM '!B:K,MATCH(C1641,'LISTA DE PRECIOS EKM '!A:A,0),7)</f>
        <v>1579900</v>
      </c>
      <c r="F1641" s="22">
        <f>+INDEX('LISTA DE PRECIOS EKM '!B:K,MATCH(C1641,'LISTA DE PRECIOS EKM '!A:A,0),9)</f>
        <v>1669900</v>
      </c>
      <c r="G1641" s="22" t="str">
        <f>+IF(ISNUMBER(MATCH(C1641,Precios!C:C,0)),"Sí está", "No está")</f>
        <v>No está</v>
      </c>
    </row>
    <row r="1642" spans="1:7" hidden="1">
      <c r="A1642" s="20"/>
      <c r="B1642" s="22" t="s">
        <v>7022</v>
      </c>
      <c r="C1642" s="22" t="s">
        <v>7023</v>
      </c>
      <c r="D1642" s="63">
        <f>+INDEX('LISTA DE PRECIOS EKM '!A:K,MATCH(C1642,'LISTA DE PRECIOS EKM '!A:A,0),MATCH($D$1,'LISTA DE PRECIOS EKM '!$1:$1,0))</f>
        <v>2269900</v>
      </c>
      <c r="E1642" s="22">
        <f>+INDEX('LISTA DE PRECIOS EKM '!B:K,MATCH(C1642,'LISTA DE PRECIOS EKM '!A:A,0),7)</f>
        <v>2399900</v>
      </c>
      <c r="F1642" s="22">
        <f>+INDEX('LISTA DE PRECIOS EKM '!B:K,MATCH(C1642,'LISTA DE PRECIOS EKM '!A:A,0),9)</f>
        <v>2399900</v>
      </c>
      <c r="G1642" s="22" t="str">
        <f>+IF(ISNUMBER(MATCH(C1642,Precios!C:C,0)),"Sí está", "No está")</f>
        <v>No está</v>
      </c>
    </row>
    <row r="1643" spans="1:7" hidden="1">
      <c r="A1643" s="20"/>
      <c r="B1643" s="22" t="s">
        <v>7022</v>
      </c>
      <c r="C1643" s="22" t="s">
        <v>7023</v>
      </c>
      <c r="D1643" s="63">
        <f>+INDEX('LISTA DE PRECIOS EKM '!A:K,MATCH(C1643,'LISTA DE PRECIOS EKM '!A:A,0),MATCH($D$1,'LISTA DE PRECIOS EKM '!$1:$1,0))</f>
        <v>2269900</v>
      </c>
      <c r="E1643" s="22">
        <f>+INDEX('LISTA DE PRECIOS EKM '!B:K,MATCH(C1643,'LISTA DE PRECIOS EKM '!A:A,0),7)</f>
        <v>2399900</v>
      </c>
      <c r="F1643" s="22">
        <f>+INDEX('LISTA DE PRECIOS EKM '!B:K,MATCH(C1643,'LISTA DE PRECIOS EKM '!A:A,0),9)</f>
        <v>2399900</v>
      </c>
      <c r="G1643" s="22" t="str">
        <f>+IF(ISNUMBER(MATCH(C1643,Precios!C:C,0)),"Sí está", "No está")</f>
        <v>No está</v>
      </c>
    </row>
    <row r="1644" spans="1:7" hidden="1">
      <c r="A1644" s="20"/>
      <c r="B1644" s="22" t="s">
        <v>7024</v>
      </c>
      <c r="C1644" s="22" t="s">
        <v>7025</v>
      </c>
      <c r="D1644" s="63">
        <f>+INDEX('LISTA DE PRECIOS EKM '!A:K,MATCH(C1644,'LISTA DE PRECIOS EKM '!A:A,0),MATCH($D$1,'LISTA DE PRECIOS EKM '!$1:$1,0))</f>
        <v>1989900</v>
      </c>
      <c r="E1644" s="22">
        <f>+INDEX('LISTA DE PRECIOS EKM '!B:K,MATCH(C1644,'LISTA DE PRECIOS EKM '!A:A,0),7)</f>
        <v>2069900</v>
      </c>
      <c r="F1644" s="22">
        <f>+INDEX('LISTA DE PRECIOS EKM '!B:K,MATCH(C1644,'LISTA DE PRECIOS EKM '!A:A,0),9)</f>
        <v>2099900</v>
      </c>
      <c r="G1644" s="22" t="str">
        <f>+IF(ISNUMBER(MATCH(C1644,Precios!C:C,0)),"Sí está", "No está")</f>
        <v>No está</v>
      </c>
    </row>
    <row r="1645" spans="1:7" hidden="1">
      <c r="A1645" s="20"/>
      <c r="B1645" s="22" t="s">
        <v>7024</v>
      </c>
      <c r="C1645" s="22" t="s">
        <v>7025</v>
      </c>
      <c r="D1645" s="63">
        <f>+INDEX('LISTA DE PRECIOS EKM '!A:K,MATCH(C1645,'LISTA DE PRECIOS EKM '!A:A,0),MATCH($D$1,'LISTA DE PRECIOS EKM '!$1:$1,0))</f>
        <v>1989900</v>
      </c>
      <c r="E1645" s="22">
        <f>+INDEX('LISTA DE PRECIOS EKM '!B:K,MATCH(C1645,'LISTA DE PRECIOS EKM '!A:A,0),7)</f>
        <v>2069900</v>
      </c>
      <c r="F1645" s="22">
        <f>+INDEX('LISTA DE PRECIOS EKM '!B:K,MATCH(C1645,'LISTA DE PRECIOS EKM '!A:A,0),9)</f>
        <v>2099900</v>
      </c>
      <c r="G1645" s="22" t="str">
        <f>+IF(ISNUMBER(MATCH(C1645,Precios!C:C,0)),"Sí está", "No está")</f>
        <v>No está</v>
      </c>
    </row>
    <row r="1646" spans="1:7" hidden="1">
      <c r="A1646" s="20"/>
      <c r="B1646" s="22" t="s">
        <v>7026</v>
      </c>
      <c r="C1646" s="22" t="s">
        <v>7027</v>
      </c>
      <c r="D1646" s="63">
        <f>+INDEX('LISTA DE PRECIOS EKM '!A:K,MATCH(C1646,'LISTA DE PRECIOS EKM '!A:A,0),MATCH($D$1,'LISTA DE PRECIOS EKM '!$1:$1,0))</f>
        <v>1739900</v>
      </c>
      <c r="E1646" s="22">
        <f>+INDEX('LISTA DE PRECIOS EKM '!B:K,MATCH(C1646,'LISTA DE PRECIOS EKM '!A:A,0),7)</f>
        <v>1799900</v>
      </c>
      <c r="F1646" s="22">
        <f>+INDEX('LISTA DE PRECIOS EKM '!B:K,MATCH(C1646,'LISTA DE PRECIOS EKM '!A:A,0),9)</f>
        <v>1849900</v>
      </c>
      <c r="G1646" s="22" t="str">
        <f>+IF(ISNUMBER(MATCH(C1646,Precios!C:C,0)),"Sí está", "No está")</f>
        <v>No está</v>
      </c>
    </row>
    <row r="1647" spans="1:7" hidden="1">
      <c r="A1647" s="20"/>
      <c r="B1647" s="22" t="s">
        <v>7026</v>
      </c>
      <c r="C1647" s="22" t="s">
        <v>7027</v>
      </c>
      <c r="D1647" s="63">
        <f>+INDEX('LISTA DE PRECIOS EKM '!A:K,MATCH(C1647,'LISTA DE PRECIOS EKM '!A:A,0),MATCH($D$1,'LISTA DE PRECIOS EKM '!$1:$1,0))</f>
        <v>1739900</v>
      </c>
      <c r="E1647" s="22">
        <f>+INDEX('LISTA DE PRECIOS EKM '!B:K,MATCH(C1647,'LISTA DE PRECIOS EKM '!A:A,0),7)</f>
        <v>1799900</v>
      </c>
      <c r="F1647" s="22">
        <f>+INDEX('LISTA DE PRECIOS EKM '!B:K,MATCH(C1647,'LISTA DE PRECIOS EKM '!A:A,0),9)</f>
        <v>1849900</v>
      </c>
      <c r="G1647" s="22" t="str">
        <f>+IF(ISNUMBER(MATCH(C1647,Precios!C:C,0)),"Sí está", "No está")</f>
        <v>No está</v>
      </c>
    </row>
    <row r="1648" spans="1:7" hidden="1">
      <c r="A1648" s="20"/>
      <c r="B1648" s="22" t="s">
        <v>7028</v>
      </c>
      <c r="C1648" s="22" t="s">
        <v>7029</v>
      </c>
      <c r="D1648" s="63">
        <f>+INDEX('LISTA DE PRECIOS EKM '!A:K,MATCH(C1648,'LISTA DE PRECIOS EKM '!A:A,0),MATCH($D$1,'LISTA DE PRECIOS EKM '!$1:$1,0))</f>
        <v>1529900</v>
      </c>
      <c r="E1648" s="22">
        <f>+INDEX('LISTA DE PRECIOS EKM '!B:K,MATCH(C1648,'LISTA DE PRECIOS EKM '!A:A,0),7)</f>
        <v>1599900</v>
      </c>
      <c r="F1648" s="22">
        <f>+INDEX('LISTA DE PRECIOS EKM '!B:K,MATCH(C1648,'LISTA DE PRECIOS EKM '!A:A,0),9)</f>
        <v>1629900</v>
      </c>
      <c r="G1648" s="22" t="str">
        <f>+IF(ISNUMBER(MATCH(C1648,Precios!C:C,0)),"Sí está", "No está")</f>
        <v>No está</v>
      </c>
    </row>
    <row r="1649" spans="1:7" hidden="1">
      <c r="A1649" s="20"/>
      <c r="B1649" s="22" t="s">
        <v>7028</v>
      </c>
      <c r="C1649" s="22" t="s">
        <v>7029</v>
      </c>
      <c r="D1649" s="63">
        <f>+INDEX('LISTA DE PRECIOS EKM '!A:K,MATCH(C1649,'LISTA DE PRECIOS EKM '!A:A,0),MATCH($D$1,'LISTA DE PRECIOS EKM '!$1:$1,0))</f>
        <v>1529900</v>
      </c>
      <c r="E1649" s="22">
        <f>+INDEX('LISTA DE PRECIOS EKM '!B:K,MATCH(C1649,'LISTA DE PRECIOS EKM '!A:A,0),7)</f>
        <v>1599900</v>
      </c>
      <c r="F1649" s="22">
        <f>+INDEX('LISTA DE PRECIOS EKM '!B:K,MATCH(C1649,'LISTA DE PRECIOS EKM '!A:A,0),9)</f>
        <v>1629900</v>
      </c>
      <c r="G1649" s="22" t="str">
        <f>+IF(ISNUMBER(MATCH(C1649,Precios!C:C,0)),"Sí está", "No está")</f>
        <v>No está</v>
      </c>
    </row>
    <row r="1650" spans="1:7" hidden="1">
      <c r="A1650" s="20"/>
      <c r="B1650" s="22" t="s">
        <v>7030</v>
      </c>
      <c r="C1650" s="22" t="s">
        <v>7031</v>
      </c>
      <c r="D1650" s="63">
        <f>+INDEX('LISTA DE PRECIOS EKM '!A:K,MATCH(C1650,'LISTA DE PRECIOS EKM '!A:A,0),MATCH($D$1,'LISTA DE PRECIOS EKM '!$1:$1,0))</f>
        <v>2309900</v>
      </c>
      <c r="E1650" s="22">
        <f>+INDEX('LISTA DE PRECIOS EKM '!B:K,MATCH(C1650,'LISTA DE PRECIOS EKM '!A:A,0),7)</f>
        <v>2499900</v>
      </c>
      <c r="F1650" s="22">
        <f>+INDEX('LISTA DE PRECIOS EKM '!B:K,MATCH(C1650,'LISTA DE PRECIOS EKM '!A:A,0),9)</f>
        <v>2599900</v>
      </c>
      <c r="G1650" s="22" t="str">
        <f>+IF(ISNUMBER(MATCH(C1650,Precios!C:C,0)),"Sí está", "No está")</f>
        <v>No está</v>
      </c>
    </row>
    <row r="1651" spans="1:7" hidden="1">
      <c r="A1651" s="20"/>
      <c r="B1651" s="22" t="s">
        <v>7030</v>
      </c>
      <c r="C1651" s="22" t="s">
        <v>7031</v>
      </c>
      <c r="D1651" s="63">
        <f>+INDEX('LISTA DE PRECIOS EKM '!A:K,MATCH(C1651,'LISTA DE PRECIOS EKM '!A:A,0),MATCH($D$1,'LISTA DE PRECIOS EKM '!$1:$1,0))</f>
        <v>2309900</v>
      </c>
      <c r="E1651" s="22">
        <f>+INDEX('LISTA DE PRECIOS EKM '!B:K,MATCH(C1651,'LISTA DE PRECIOS EKM '!A:A,0),7)</f>
        <v>2499900</v>
      </c>
      <c r="F1651" s="22">
        <f>+INDEX('LISTA DE PRECIOS EKM '!B:K,MATCH(C1651,'LISTA DE PRECIOS EKM '!A:A,0),9)</f>
        <v>2599900</v>
      </c>
      <c r="G1651" s="22" t="str">
        <f>+IF(ISNUMBER(MATCH(C1651,Precios!C:C,0)),"Sí está", "No está")</f>
        <v>No está</v>
      </c>
    </row>
    <row r="1652" spans="1:7" hidden="1">
      <c r="A1652" s="20"/>
      <c r="B1652" s="22" t="s">
        <v>7032</v>
      </c>
      <c r="C1652" s="22" t="s">
        <v>7033</v>
      </c>
      <c r="D1652" s="63">
        <f>+INDEX('LISTA DE PRECIOS EKM '!A:K,MATCH(C1652,'LISTA DE PRECIOS EKM '!A:A,0),MATCH($D$1,'LISTA DE PRECIOS EKM '!$1:$1,0))</f>
        <v>1809900</v>
      </c>
      <c r="E1652" s="22">
        <f>+INDEX('LISTA DE PRECIOS EKM '!B:K,MATCH(C1652,'LISTA DE PRECIOS EKM '!A:A,0),7)</f>
        <v>1879900</v>
      </c>
      <c r="F1652" s="22">
        <f>+INDEX('LISTA DE PRECIOS EKM '!B:K,MATCH(C1652,'LISTA DE PRECIOS EKM '!A:A,0),9)</f>
        <v>1919900</v>
      </c>
      <c r="G1652" s="22" t="str">
        <f>+IF(ISNUMBER(MATCH(C1652,Precios!C:C,0)),"Sí está", "No está")</f>
        <v>No está</v>
      </c>
    </row>
    <row r="1653" spans="1:7" hidden="1">
      <c r="A1653" s="20"/>
      <c r="B1653" s="22" t="s">
        <v>7032</v>
      </c>
      <c r="C1653" s="22" t="s">
        <v>7033</v>
      </c>
      <c r="D1653" s="63">
        <f>+INDEX('LISTA DE PRECIOS EKM '!A:K,MATCH(C1653,'LISTA DE PRECIOS EKM '!A:A,0),MATCH($D$1,'LISTA DE PRECIOS EKM '!$1:$1,0))</f>
        <v>1809900</v>
      </c>
      <c r="E1653" s="22">
        <f>+INDEX('LISTA DE PRECIOS EKM '!B:K,MATCH(C1653,'LISTA DE PRECIOS EKM '!A:A,0),7)</f>
        <v>1879900</v>
      </c>
      <c r="F1653" s="22">
        <f>+INDEX('LISTA DE PRECIOS EKM '!B:K,MATCH(C1653,'LISTA DE PRECIOS EKM '!A:A,0),9)</f>
        <v>1919900</v>
      </c>
      <c r="G1653" s="22" t="str">
        <f>+IF(ISNUMBER(MATCH(C1653,Precios!C:C,0)),"Sí está", "No está")</f>
        <v>No está</v>
      </c>
    </row>
    <row r="1654" spans="1:7" hidden="1">
      <c r="A1654" s="20"/>
      <c r="B1654" s="22" t="s">
        <v>7034</v>
      </c>
      <c r="C1654" s="22" t="s">
        <v>7035</v>
      </c>
      <c r="D1654" s="63">
        <f>+INDEX('LISTA DE PRECIOS EKM '!A:K,MATCH(C1654,'LISTA DE PRECIOS EKM '!A:A,0),MATCH($D$1,'LISTA DE PRECIOS EKM '!$1:$1,0))</f>
        <v>1379900</v>
      </c>
      <c r="E1654" s="22">
        <f>+INDEX('LISTA DE PRECIOS EKM '!B:K,MATCH(C1654,'LISTA DE PRECIOS EKM '!A:A,0),7)</f>
        <v>1429900</v>
      </c>
      <c r="F1654" s="22">
        <f>+INDEX('LISTA DE PRECIOS EKM '!B:K,MATCH(C1654,'LISTA DE PRECIOS EKM '!A:A,0),9)</f>
        <v>1469900</v>
      </c>
      <c r="G1654" s="22" t="str">
        <f>+IF(ISNUMBER(MATCH(C1654,Precios!C:C,0)),"Sí está", "No está")</f>
        <v>No está</v>
      </c>
    </row>
    <row r="1655" spans="1:7" hidden="1">
      <c r="A1655" s="20"/>
      <c r="B1655" s="22" t="s">
        <v>7034</v>
      </c>
      <c r="C1655" s="22" t="s">
        <v>7035</v>
      </c>
      <c r="D1655" s="63">
        <f>+INDEX('LISTA DE PRECIOS EKM '!A:K,MATCH(C1655,'LISTA DE PRECIOS EKM '!A:A,0),MATCH($D$1,'LISTA DE PRECIOS EKM '!$1:$1,0))</f>
        <v>1379900</v>
      </c>
      <c r="E1655" s="22">
        <f>+INDEX('LISTA DE PRECIOS EKM '!B:K,MATCH(C1655,'LISTA DE PRECIOS EKM '!A:A,0),7)</f>
        <v>1429900</v>
      </c>
      <c r="F1655" s="22">
        <f>+INDEX('LISTA DE PRECIOS EKM '!B:K,MATCH(C1655,'LISTA DE PRECIOS EKM '!A:A,0),9)</f>
        <v>1469900</v>
      </c>
      <c r="G1655" s="22" t="str">
        <f>+IF(ISNUMBER(MATCH(C1655,Precios!C:C,0)),"Sí está", "No está")</f>
        <v>No está</v>
      </c>
    </row>
    <row r="1656" spans="1:7" hidden="1">
      <c r="A1656" s="20"/>
      <c r="B1656" s="22" t="s">
        <v>7036</v>
      </c>
      <c r="C1656" s="22" t="s">
        <v>7037</v>
      </c>
      <c r="D1656" s="63">
        <f>+INDEX('LISTA DE PRECIOS EKM '!A:K,MATCH(C1656,'LISTA DE PRECIOS EKM '!A:A,0),MATCH($D$1,'LISTA DE PRECIOS EKM '!$1:$1,0))</f>
        <v>1579900</v>
      </c>
      <c r="E1656" s="22">
        <f>+INDEX('LISTA DE PRECIOS EKM '!B:K,MATCH(C1656,'LISTA DE PRECIOS EKM '!A:A,0),7)</f>
        <v>1639900</v>
      </c>
      <c r="F1656" s="22">
        <f>+INDEX('LISTA DE PRECIOS EKM '!B:K,MATCH(C1656,'LISTA DE PRECIOS EKM '!A:A,0),9)</f>
        <v>1729900</v>
      </c>
      <c r="G1656" s="22" t="str">
        <f>+IF(ISNUMBER(MATCH(C1656,Precios!C:C,0)),"Sí está", "No está")</f>
        <v>No está</v>
      </c>
    </row>
    <row r="1657" spans="1:7" hidden="1">
      <c r="A1657" s="20"/>
      <c r="B1657" s="22" t="s">
        <v>7036</v>
      </c>
      <c r="C1657" s="22" t="s">
        <v>7037</v>
      </c>
      <c r="D1657" s="63">
        <f>+INDEX('LISTA DE PRECIOS EKM '!A:K,MATCH(C1657,'LISTA DE PRECIOS EKM '!A:A,0),MATCH($D$1,'LISTA DE PRECIOS EKM '!$1:$1,0))</f>
        <v>1579900</v>
      </c>
      <c r="E1657" s="22">
        <f>+INDEX('LISTA DE PRECIOS EKM '!B:K,MATCH(C1657,'LISTA DE PRECIOS EKM '!A:A,0),7)</f>
        <v>1639900</v>
      </c>
      <c r="F1657" s="22">
        <f>+INDEX('LISTA DE PRECIOS EKM '!B:K,MATCH(C1657,'LISTA DE PRECIOS EKM '!A:A,0),9)</f>
        <v>1729900</v>
      </c>
      <c r="G1657" s="22" t="str">
        <f>+IF(ISNUMBER(MATCH(C1657,Precios!C:C,0)),"Sí está", "No está")</f>
        <v>No está</v>
      </c>
    </row>
    <row r="1658" spans="1:7" hidden="1">
      <c r="A1658" s="20"/>
      <c r="B1658" s="22" t="s">
        <v>7038</v>
      </c>
      <c r="C1658" s="22" t="s">
        <v>7039</v>
      </c>
      <c r="D1658" s="63">
        <f>+INDEX('LISTA DE PRECIOS EKM '!A:K,MATCH(C1658,'LISTA DE PRECIOS EKM '!A:A,0),MATCH($D$1,'LISTA DE PRECIOS EKM '!$1:$1,0))</f>
        <v>1289900</v>
      </c>
      <c r="E1658" s="22">
        <f>+INDEX('LISTA DE PRECIOS EKM '!B:K,MATCH(C1658,'LISTA DE PRECIOS EKM '!A:A,0),7)</f>
        <v>1339900</v>
      </c>
      <c r="F1658" s="22">
        <f>+INDEX('LISTA DE PRECIOS EKM '!B:K,MATCH(C1658,'LISTA DE PRECIOS EKM '!A:A,0),9)</f>
        <v>1409900</v>
      </c>
      <c r="G1658" s="22" t="str">
        <f>+IF(ISNUMBER(MATCH(C1658,Precios!C:C,0)),"Sí está", "No está")</f>
        <v>No está</v>
      </c>
    </row>
    <row r="1659" spans="1:7" hidden="1">
      <c r="A1659" s="20"/>
      <c r="B1659" s="22" t="s">
        <v>7038</v>
      </c>
      <c r="C1659" s="22" t="s">
        <v>7039</v>
      </c>
      <c r="D1659" s="63">
        <f>+INDEX('LISTA DE PRECIOS EKM '!A:K,MATCH(C1659,'LISTA DE PRECIOS EKM '!A:A,0),MATCH($D$1,'LISTA DE PRECIOS EKM '!$1:$1,0))</f>
        <v>1289900</v>
      </c>
      <c r="E1659" s="22">
        <f>+INDEX('LISTA DE PRECIOS EKM '!B:K,MATCH(C1659,'LISTA DE PRECIOS EKM '!A:A,0),7)</f>
        <v>1339900</v>
      </c>
      <c r="F1659" s="22">
        <f>+INDEX('LISTA DE PRECIOS EKM '!B:K,MATCH(C1659,'LISTA DE PRECIOS EKM '!A:A,0),9)</f>
        <v>1409900</v>
      </c>
      <c r="G1659" s="22" t="str">
        <f>+IF(ISNUMBER(MATCH(C1659,Precios!C:C,0)),"Sí está", "No está")</f>
        <v>No está</v>
      </c>
    </row>
    <row r="1660" spans="1:7" hidden="1">
      <c r="A1660" s="20"/>
      <c r="B1660" s="22" t="s">
        <v>7040</v>
      </c>
      <c r="C1660" s="22" t="s">
        <v>7041</v>
      </c>
      <c r="D1660" s="63">
        <f>+INDEX('LISTA DE PRECIOS EKM '!A:K,MATCH(C1660,'LISTA DE PRECIOS EKM '!A:A,0),MATCH($D$1,'LISTA DE PRECIOS EKM '!$1:$1,0))</f>
        <v>1149900</v>
      </c>
      <c r="E1660" s="22">
        <f>+INDEX('LISTA DE PRECIOS EKM '!B:K,MATCH(C1660,'LISTA DE PRECIOS EKM '!A:A,0),7)</f>
        <v>1189900</v>
      </c>
      <c r="F1660" s="22">
        <f>+INDEX('LISTA DE PRECIOS EKM '!B:K,MATCH(C1660,'LISTA DE PRECIOS EKM '!A:A,0),9)</f>
        <v>1259900</v>
      </c>
      <c r="G1660" s="22" t="str">
        <f>+IF(ISNUMBER(MATCH(C1660,Precios!C:C,0)),"Sí está", "No está")</f>
        <v>No está</v>
      </c>
    </row>
    <row r="1661" spans="1:7" hidden="1">
      <c r="A1661" s="20"/>
      <c r="B1661" s="22" t="s">
        <v>7040</v>
      </c>
      <c r="C1661" s="22" t="s">
        <v>7041</v>
      </c>
      <c r="D1661" s="63">
        <f>+INDEX('LISTA DE PRECIOS EKM '!A:K,MATCH(C1661,'LISTA DE PRECIOS EKM '!A:A,0),MATCH($D$1,'LISTA DE PRECIOS EKM '!$1:$1,0))</f>
        <v>1149900</v>
      </c>
      <c r="E1661" s="22">
        <f>+INDEX('LISTA DE PRECIOS EKM '!B:K,MATCH(C1661,'LISTA DE PRECIOS EKM '!A:A,0),7)</f>
        <v>1189900</v>
      </c>
      <c r="F1661" s="22">
        <f>+INDEX('LISTA DE PRECIOS EKM '!B:K,MATCH(C1661,'LISTA DE PRECIOS EKM '!A:A,0),9)</f>
        <v>1259900</v>
      </c>
      <c r="G1661" s="22" t="str">
        <f>+IF(ISNUMBER(MATCH(C1661,Precios!C:C,0)),"Sí está", "No está")</f>
        <v>No está</v>
      </c>
    </row>
    <row r="1662" spans="1:7" hidden="1">
      <c r="A1662" s="20"/>
      <c r="B1662" s="22" t="s">
        <v>7042</v>
      </c>
      <c r="C1662" s="22" t="s">
        <v>7043</v>
      </c>
      <c r="D1662" s="63">
        <f>+INDEX('LISTA DE PRECIOS EKM '!A:K,MATCH(C1662,'LISTA DE PRECIOS EKM '!A:A,0),MATCH($D$1,'LISTA DE PRECIOS EKM '!$1:$1,0))</f>
        <v>929900</v>
      </c>
      <c r="E1662" s="22">
        <f>+INDEX('LISTA DE PRECIOS EKM '!B:K,MATCH(C1662,'LISTA DE PRECIOS EKM '!A:A,0),7)</f>
        <v>959900</v>
      </c>
      <c r="F1662" s="22">
        <f>+INDEX('LISTA DE PRECIOS EKM '!B:K,MATCH(C1662,'LISTA DE PRECIOS EKM '!A:A,0),9)</f>
        <v>1019900</v>
      </c>
      <c r="G1662" s="22" t="str">
        <f>+IF(ISNUMBER(MATCH(C1662,Precios!C:C,0)),"Sí está", "No está")</f>
        <v>No está</v>
      </c>
    </row>
    <row r="1663" spans="1:7" hidden="1">
      <c r="A1663" s="20"/>
      <c r="B1663" s="22" t="s">
        <v>7042</v>
      </c>
      <c r="C1663" s="22" t="s">
        <v>7043</v>
      </c>
      <c r="D1663" s="63">
        <f>+INDEX('LISTA DE PRECIOS EKM '!A:K,MATCH(C1663,'LISTA DE PRECIOS EKM '!A:A,0),MATCH($D$1,'LISTA DE PRECIOS EKM '!$1:$1,0))</f>
        <v>929900</v>
      </c>
      <c r="E1663" s="22">
        <f>+INDEX('LISTA DE PRECIOS EKM '!B:K,MATCH(C1663,'LISTA DE PRECIOS EKM '!A:A,0),7)</f>
        <v>959900</v>
      </c>
      <c r="F1663" s="22">
        <f>+INDEX('LISTA DE PRECIOS EKM '!B:K,MATCH(C1663,'LISTA DE PRECIOS EKM '!A:A,0),9)</f>
        <v>1019900</v>
      </c>
      <c r="G1663" s="22" t="str">
        <f>+IF(ISNUMBER(MATCH(C1663,Precios!C:C,0)),"Sí está", "No está")</f>
        <v>No está</v>
      </c>
    </row>
    <row r="1664" spans="1:7" hidden="1">
      <c r="A1664" s="20"/>
      <c r="B1664" s="22" t="s">
        <v>7044</v>
      </c>
      <c r="C1664" s="22" t="s">
        <v>7045</v>
      </c>
      <c r="D1664" s="63">
        <f>+INDEX('LISTA DE PRECIOS EKM '!A:K,MATCH(C1664,'LISTA DE PRECIOS EKM '!A:A,0),MATCH($D$1,'LISTA DE PRECIOS EKM '!$1:$1,0))</f>
        <v>1129900</v>
      </c>
      <c r="E1664" s="22">
        <f>+INDEX('LISTA DE PRECIOS EKM '!B:K,MATCH(C1664,'LISTA DE PRECIOS EKM '!A:A,0),7)</f>
        <v>1169900</v>
      </c>
      <c r="F1664" s="22">
        <f>+INDEX('LISTA DE PRECIOS EKM '!B:K,MATCH(C1664,'LISTA DE PRECIOS EKM '!A:A,0),9)</f>
        <v>1239900</v>
      </c>
      <c r="G1664" s="22" t="str">
        <f>+IF(ISNUMBER(MATCH(C1664,Precios!C:C,0)),"Sí está", "No está")</f>
        <v>No está</v>
      </c>
    </row>
    <row r="1665" spans="1:7" hidden="1">
      <c r="A1665" s="20"/>
      <c r="B1665" s="22" t="s">
        <v>7044</v>
      </c>
      <c r="C1665" s="22" t="s">
        <v>7045</v>
      </c>
      <c r="D1665" s="63">
        <f>+INDEX('LISTA DE PRECIOS EKM '!A:K,MATCH(C1665,'LISTA DE PRECIOS EKM '!A:A,0),MATCH($D$1,'LISTA DE PRECIOS EKM '!$1:$1,0))</f>
        <v>1129900</v>
      </c>
      <c r="E1665" s="22">
        <f>+INDEX('LISTA DE PRECIOS EKM '!B:K,MATCH(C1665,'LISTA DE PRECIOS EKM '!A:A,0),7)</f>
        <v>1169900</v>
      </c>
      <c r="F1665" s="22">
        <f>+INDEX('LISTA DE PRECIOS EKM '!B:K,MATCH(C1665,'LISTA DE PRECIOS EKM '!A:A,0),9)</f>
        <v>1239900</v>
      </c>
      <c r="G1665" s="22" t="str">
        <f>+IF(ISNUMBER(MATCH(C1665,Precios!C:C,0)),"Sí está", "No está")</f>
        <v>No está</v>
      </c>
    </row>
    <row r="1666" spans="1:7" hidden="1">
      <c r="A1666" s="20"/>
      <c r="B1666" s="22" t="s">
        <v>7046</v>
      </c>
      <c r="C1666" s="22" t="s">
        <v>7047</v>
      </c>
      <c r="D1666" s="63">
        <f>+INDEX('LISTA DE PRECIOS EKM '!A:K,MATCH(C1666,'LISTA DE PRECIOS EKM '!A:A,0),MATCH($D$1,'LISTA DE PRECIOS EKM '!$1:$1,0))</f>
        <v>889900</v>
      </c>
      <c r="E1666" s="22">
        <f>+INDEX('LISTA DE PRECIOS EKM '!B:K,MATCH(C1666,'LISTA DE PRECIOS EKM '!A:A,0),7)</f>
        <v>919900</v>
      </c>
      <c r="F1666" s="22">
        <f>+INDEX('LISTA DE PRECIOS EKM '!B:K,MATCH(C1666,'LISTA DE PRECIOS EKM '!A:A,0),9)</f>
        <v>969900</v>
      </c>
      <c r="G1666" s="22" t="str">
        <f>+IF(ISNUMBER(MATCH(C1666,Precios!C:C,0)),"Sí está", "No está")</f>
        <v>No está</v>
      </c>
    </row>
    <row r="1667" spans="1:7" hidden="1">
      <c r="A1667" s="20"/>
      <c r="B1667" s="22" t="s">
        <v>7046</v>
      </c>
      <c r="C1667" s="22" t="s">
        <v>7047</v>
      </c>
      <c r="D1667" s="63">
        <f>+INDEX('LISTA DE PRECIOS EKM '!A:K,MATCH(C1667,'LISTA DE PRECIOS EKM '!A:A,0),MATCH($D$1,'LISTA DE PRECIOS EKM '!$1:$1,0))</f>
        <v>889900</v>
      </c>
      <c r="E1667" s="22">
        <f>+INDEX('LISTA DE PRECIOS EKM '!B:K,MATCH(C1667,'LISTA DE PRECIOS EKM '!A:A,0),7)</f>
        <v>919900</v>
      </c>
      <c r="F1667" s="22">
        <f>+INDEX('LISTA DE PRECIOS EKM '!B:K,MATCH(C1667,'LISTA DE PRECIOS EKM '!A:A,0),9)</f>
        <v>969900</v>
      </c>
      <c r="G1667" s="22" t="str">
        <f>+IF(ISNUMBER(MATCH(C1667,Precios!C:C,0)),"Sí está", "No está")</f>
        <v>No está</v>
      </c>
    </row>
    <row r="1668" spans="1:7" hidden="1">
      <c r="A1668" s="20"/>
      <c r="B1668" s="22" t="s">
        <v>7048</v>
      </c>
      <c r="C1668" s="22" t="s">
        <v>7049</v>
      </c>
      <c r="D1668" s="63">
        <f>+INDEX('LISTA DE PRECIOS EKM '!A:K,MATCH(C1668,'LISTA DE PRECIOS EKM '!A:A,0),MATCH($D$1,'LISTA DE PRECIOS EKM '!$1:$1,0))</f>
        <v>889900</v>
      </c>
      <c r="E1668" s="22">
        <f>+INDEX('LISTA DE PRECIOS EKM '!B:K,MATCH(C1668,'LISTA DE PRECIOS EKM '!A:A,0),7)</f>
        <v>919900</v>
      </c>
      <c r="F1668" s="22">
        <f>+INDEX('LISTA DE PRECIOS EKM '!B:K,MATCH(C1668,'LISTA DE PRECIOS EKM '!A:A,0),9)</f>
        <v>969900</v>
      </c>
      <c r="G1668" s="22" t="str">
        <f>+IF(ISNUMBER(MATCH(C1668,Precios!C:C,0)),"Sí está", "No está")</f>
        <v>No está</v>
      </c>
    </row>
    <row r="1669" spans="1:7" hidden="1">
      <c r="A1669" s="20"/>
      <c r="B1669" s="22" t="s">
        <v>7048</v>
      </c>
      <c r="C1669" s="22" t="s">
        <v>7049</v>
      </c>
      <c r="D1669" s="63">
        <f>+INDEX('LISTA DE PRECIOS EKM '!A:K,MATCH(C1669,'LISTA DE PRECIOS EKM '!A:A,0),MATCH($D$1,'LISTA DE PRECIOS EKM '!$1:$1,0))</f>
        <v>889900</v>
      </c>
      <c r="E1669" s="22">
        <f>+INDEX('LISTA DE PRECIOS EKM '!B:K,MATCH(C1669,'LISTA DE PRECIOS EKM '!A:A,0),7)</f>
        <v>919900</v>
      </c>
      <c r="F1669" s="22">
        <f>+INDEX('LISTA DE PRECIOS EKM '!B:K,MATCH(C1669,'LISTA DE PRECIOS EKM '!A:A,0),9)</f>
        <v>969900</v>
      </c>
      <c r="G1669" s="22" t="str">
        <f>+IF(ISNUMBER(MATCH(C1669,Precios!C:C,0)),"Sí está", "No está")</f>
        <v>No está</v>
      </c>
    </row>
    <row r="1670" spans="1:7" hidden="1">
      <c r="A1670" s="20"/>
      <c r="B1670" s="22" t="s">
        <v>7056</v>
      </c>
      <c r="C1670" s="22" t="s">
        <v>7057</v>
      </c>
      <c r="D1670" s="63" t="e">
        <f>+INDEX('LISTA DE PRECIOS EKM '!A:K,MATCH(C1670,'LISTA DE PRECIOS EKM '!A:A,0),MATCH($D$1,'LISTA DE PRECIOS EKM '!$1:$1,0))</f>
        <v>#N/A</v>
      </c>
      <c r="E1670" s="22" t="e">
        <f>+INDEX('LISTA DE PRECIOS EKM '!B:K,MATCH(C1670,'LISTA DE PRECIOS EKM '!A:A,0),7)</f>
        <v>#N/A</v>
      </c>
      <c r="F1670" s="22" t="e">
        <f>+INDEX('LISTA DE PRECIOS EKM '!B:K,MATCH(C1670,'LISTA DE PRECIOS EKM '!A:A,0),9)</f>
        <v>#N/A</v>
      </c>
      <c r="G1670" s="22" t="str">
        <f>+IF(ISNUMBER(MATCH(C1670,Precios!C:C,0)),"Sí está", "No está")</f>
        <v>No está</v>
      </c>
    </row>
    <row r="1671" spans="1:7" hidden="1">
      <c r="A1671" s="20"/>
      <c r="B1671" s="22" t="s">
        <v>7056</v>
      </c>
      <c r="C1671" s="22" t="s">
        <v>7057</v>
      </c>
      <c r="D1671" s="63" t="e">
        <f>+INDEX('LISTA DE PRECIOS EKM '!A:K,MATCH(C1671,'LISTA DE PRECIOS EKM '!A:A,0),MATCH($D$1,'LISTA DE PRECIOS EKM '!$1:$1,0))</f>
        <v>#N/A</v>
      </c>
      <c r="E1671" s="22" t="e">
        <f>+INDEX('LISTA DE PRECIOS EKM '!B:K,MATCH(C1671,'LISTA DE PRECIOS EKM '!A:A,0),7)</f>
        <v>#N/A</v>
      </c>
      <c r="F1671" s="22" t="e">
        <f>+INDEX('LISTA DE PRECIOS EKM '!B:K,MATCH(C1671,'LISTA DE PRECIOS EKM '!A:A,0),9)</f>
        <v>#N/A</v>
      </c>
      <c r="G1671" s="22" t="str">
        <f>+IF(ISNUMBER(MATCH(C1671,Precios!C:C,0)),"Sí está", "No está")</f>
        <v>No está</v>
      </c>
    </row>
    <row r="1672" spans="1:7" hidden="1">
      <c r="A1672" s="20"/>
      <c r="B1672" s="22" t="s">
        <v>7058</v>
      </c>
      <c r="C1672" s="22" t="s">
        <v>7059</v>
      </c>
      <c r="D1672" s="63" t="e">
        <f>+INDEX('LISTA DE PRECIOS EKM '!A:K,MATCH(C1672,'LISTA DE PRECIOS EKM '!A:A,0),MATCH($D$1,'LISTA DE PRECIOS EKM '!$1:$1,0))</f>
        <v>#N/A</v>
      </c>
      <c r="E1672" s="22" t="e">
        <f>+INDEX('LISTA DE PRECIOS EKM '!B:K,MATCH(C1672,'LISTA DE PRECIOS EKM '!A:A,0),7)</f>
        <v>#N/A</v>
      </c>
      <c r="F1672" s="22" t="e">
        <f>+INDEX('LISTA DE PRECIOS EKM '!B:K,MATCH(C1672,'LISTA DE PRECIOS EKM '!A:A,0),9)</f>
        <v>#N/A</v>
      </c>
      <c r="G1672" s="22" t="str">
        <f>+IF(ISNUMBER(MATCH(C1672,Precios!C:C,0)),"Sí está", "No está")</f>
        <v>No está</v>
      </c>
    </row>
    <row r="1673" spans="1:7" hidden="1">
      <c r="A1673" s="20"/>
      <c r="B1673" s="22" t="s">
        <v>7058</v>
      </c>
      <c r="C1673" s="22" t="s">
        <v>7059</v>
      </c>
      <c r="D1673" s="63" t="e">
        <f>+INDEX('LISTA DE PRECIOS EKM '!A:K,MATCH(C1673,'LISTA DE PRECIOS EKM '!A:A,0),MATCH($D$1,'LISTA DE PRECIOS EKM '!$1:$1,0))</f>
        <v>#N/A</v>
      </c>
      <c r="E1673" s="22" t="e">
        <f>+INDEX('LISTA DE PRECIOS EKM '!B:K,MATCH(C1673,'LISTA DE PRECIOS EKM '!A:A,0),7)</f>
        <v>#N/A</v>
      </c>
      <c r="F1673" s="22" t="e">
        <f>+INDEX('LISTA DE PRECIOS EKM '!B:K,MATCH(C1673,'LISTA DE PRECIOS EKM '!A:A,0),9)</f>
        <v>#N/A</v>
      </c>
      <c r="G1673" s="22" t="str">
        <f>+IF(ISNUMBER(MATCH(C1673,Precios!C:C,0)),"Sí está", "No está")</f>
        <v>No está</v>
      </c>
    </row>
    <row r="1674" spans="1:7" hidden="1">
      <c r="A1674" s="20"/>
      <c r="B1674" s="22" t="s">
        <v>7060</v>
      </c>
      <c r="C1674" s="22" t="s">
        <v>7061</v>
      </c>
      <c r="D1674" s="63" t="e">
        <f>+INDEX('LISTA DE PRECIOS EKM '!A:K,MATCH(C1674,'LISTA DE PRECIOS EKM '!A:A,0),MATCH($D$1,'LISTA DE PRECIOS EKM '!$1:$1,0))</f>
        <v>#N/A</v>
      </c>
      <c r="E1674" s="22" t="e">
        <f>+INDEX('LISTA DE PRECIOS EKM '!B:K,MATCH(C1674,'LISTA DE PRECIOS EKM '!A:A,0),7)</f>
        <v>#N/A</v>
      </c>
      <c r="F1674" s="22" t="e">
        <f>+INDEX('LISTA DE PRECIOS EKM '!B:K,MATCH(C1674,'LISTA DE PRECIOS EKM '!A:A,0),9)</f>
        <v>#N/A</v>
      </c>
      <c r="G1674" s="22" t="str">
        <f>+IF(ISNUMBER(MATCH(C1674,Precios!C:C,0)),"Sí está", "No está")</f>
        <v>No está</v>
      </c>
    </row>
    <row r="1675" spans="1:7" hidden="1">
      <c r="A1675" s="20"/>
      <c r="B1675" s="22" t="s">
        <v>7060</v>
      </c>
      <c r="C1675" s="22" t="s">
        <v>7061</v>
      </c>
      <c r="D1675" s="63" t="e">
        <f>+INDEX('LISTA DE PRECIOS EKM '!A:K,MATCH(C1675,'LISTA DE PRECIOS EKM '!A:A,0),MATCH($D$1,'LISTA DE PRECIOS EKM '!$1:$1,0))</f>
        <v>#N/A</v>
      </c>
      <c r="E1675" s="22" t="e">
        <f>+INDEX('LISTA DE PRECIOS EKM '!B:K,MATCH(C1675,'LISTA DE PRECIOS EKM '!A:A,0),7)</f>
        <v>#N/A</v>
      </c>
      <c r="F1675" s="22" t="e">
        <f>+INDEX('LISTA DE PRECIOS EKM '!B:K,MATCH(C1675,'LISTA DE PRECIOS EKM '!A:A,0),9)</f>
        <v>#N/A</v>
      </c>
      <c r="G1675" s="22" t="str">
        <f>+IF(ISNUMBER(MATCH(C1675,Precios!C:C,0)),"Sí está", "No está")</f>
        <v>No está</v>
      </c>
    </row>
    <row r="1676" spans="1:7" hidden="1">
      <c r="A1676" s="20"/>
      <c r="B1676" s="22" t="s">
        <v>7062</v>
      </c>
      <c r="C1676" s="22" t="s">
        <v>7063</v>
      </c>
      <c r="D1676" s="63" t="e">
        <f>+INDEX('LISTA DE PRECIOS EKM '!A:K,MATCH(C1676,'LISTA DE PRECIOS EKM '!A:A,0),MATCH($D$1,'LISTA DE PRECIOS EKM '!$1:$1,0))</f>
        <v>#N/A</v>
      </c>
      <c r="E1676" s="22" t="e">
        <f>+INDEX('LISTA DE PRECIOS EKM '!B:K,MATCH(C1676,'LISTA DE PRECIOS EKM '!A:A,0),7)</f>
        <v>#N/A</v>
      </c>
      <c r="F1676" s="22" t="e">
        <f>+INDEX('LISTA DE PRECIOS EKM '!B:K,MATCH(C1676,'LISTA DE PRECIOS EKM '!A:A,0),9)</f>
        <v>#N/A</v>
      </c>
      <c r="G1676" s="22" t="str">
        <f>+IF(ISNUMBER(MATCH(C1676,Precios!C:C,0)),"Sí está", "No está")</f>
        <v>No está</v>
      </c>
    </row>
    <row r="1677" spans="1:7" hidden="1">
      <c r="A1677" s="20"/>
      <c r="B1677" s="22" t="s">
        <v>7062</v>
      </c>
      <c r="C1677" s="22" t="s">
        <v>7063</v>
      </c>
      <c r="D1677" s="63" t="e">
        <f>+INDEX('LISTA DE PRECIOS EKM '!A:K,MATCH(C1677,'LISTA DE PRECIOS EKM '!A:A,0),MATCH($D$1,'LISTA DE PRECIOS EKM '!$1:$1,0))</f>
        <v>#N/A</v>
      </c>
      <c r="E1677" s="22" t="e">
        <f>+INDEX('LISTA DE PRECIOS EKM '!B:K,MATCH(C1677,'LISTA DE PRECIOS EKM '!A:A,0),7)</f>
        <v>#N/A</v>
      </c>
      <c r="F1677" s="22" t="e">
        <f>+INDEX('LISTA DE PRECIOS EKM '!B:K,MATCH(C1677,'LISTA DE PRECIOS EKM '!A:A,0),9)</f>
        <v>#N/A</v>
      </c>
      <c r="G1677" s="22" t="str">
        <f>+IF(ISNUMBER(MATCH(C1677,Precios!C:C,0)),"Sí está", "No está")</f>
        <v>No está</v>
      </c>
    </row>
    <row r="1678" spans="1:7" hidden="1">
      <c r="A1678" s="20"/>
      <c r="B1678" s="22" t="s">
        <v>7064</v>
      </c>
      <c r="C1678" s="22" t="s">
        <v>7065</v>
      </c>
      <c r="D1678" s="63" t="e">
        <f>+INDEX('LISTA DE PRECIOS EKM '!A:K,MATCH(C1678,'LISTA DE PRECIOS EKM '!A:A,0),MATCH($D$1,'LISTA DE PRECIOS EKM '!$1:$1,0))</f>
        <v>#N/A</v>
      </c>
      <c r="E1678" s="22" t="e">
        <f>+INDEX('LISTA DE PRECIOS EKM '!B:K,MATCH(C1678,'LISTA DE PRECIOS EKM '!A:A,0),7)</f>
        <v>#N/A</v>
      </c>
      <c r="F1678" s="22" t="e">
        <f>+INDEX('LISTA DE PRECIOS EKM '!B:K,MATCH(C1678,'LISTA DE PRECIOS EKM '!A:A,0),9)</f>
        <v>#N/A</v>
      </c>
      <c r="G1678" s="22" t="str">
        <f>+IF(ISNUMBER(MATCH(C1678,Precios!C:C,0)),"Sí está", "No está")</f>
        <v>No está</v>
      </c>
    </row>
    <row r="1679" spans="1:7" hidden="1">
      <c r="A1679" s="20"/>
      <c r="B1679" s="22" t="s">
        <v>7064</v>
      </c>
      <c r="C1679" s="22" t="s">
        <v>7065</v>
      </c>
      <c r="D1679" s="63" t="e">
        <f>+INDEX('LISTA DE PRECIOS EKM '!A:K,MATCH(C1679,'LISTA DE PRECIOS EKM '!A:A,0),MATCH($D$1,'LISTA DE PRECIOS EKM '!$1:$1,0))</f>
        <v>#N/A</v>
      </c>
      <c r="E1679" s="22" t="e">
        <f>+INDEX('LISTA DE PRECIOS EKM '!B:K,MATCH(C1679,'LISTA DE PRECIOS EKM '!A:A,0),7)</f>
        <v>#N/A</v>
      </c>
      <c r="F1679" s="22" t="e">
        <f>+INDEX('LISTA DE PRECIOS EKM '!B:K,MATCH(C1679,'LISTA DE PRECIOS EKM '!A:A,0),9)</f>
        <v>#N/A</v>
      </c>
      <c r="G1679" s="22" t="str">
        <f>+IF(ISNUMBER(MATCH(C1679,Precios!C:C,0)),"Sí está", "No está")</f>
        <v>No está</v>
      </c>
    </row>
    <row r="1680" spans="1:7" hidden="1">
      <c r="A1680" s="20"/>
      <c r="B1680" s="22" t="s">
        <v>7066</v>
      </c>
      <c r="C1680" s="22" t="s">
        <v>7067</v>
      </c>
      <c r="D1680" s="63" t="e">
        <f>+INDEX('LISTA DE PRECIOS EKM '!A:K,MATCH(C1680,'LISTA DE PRECIOS EKM '!A:A,0),MATCH($D$1,'LISTA DE PRECIOS EKM '!$1:$1,0))</f>
        <v>#N/A</v>
      </c>
      <c r="E1680" s="22" t="e">
        <f>+INDEX('LISTA DE PRECIOS EKM '!B:K,MATCH(C1680,'LISTA DE PRECIOS EKM '!A:A,0),7)</f>
        <v>#N/A</v>
      </c>
      <c r="F1680" s="22" t="e">
        <f>+INDEX('LISTA DE PRECIOS EKM '!B:K,MATCH(C1680,'LISTA DE PRECIOS EKM '!A:A,0),9)</f>
        <v>#N/A</v>
      </c>
      <c r="G1680" s="22" t="str">
        <f>+IF(ISNUMBER(MATCH(C1680,Precios!C:C,0)),"Sí está", "No está")</f>
        <v>No está</v>
      </c>
    </row>
    <row r="1681" spans="1:7" hidden="1">
      <c r="A1681" s="20"/>
      <c r="B1681" s="22" t="s">
        <v>7066</v>
      </c>
      <c r="C1681" s="22" t="s">
        <v>7067</v>
      </c>
      <c r="D1681" s="63" t="e">
        <f>+INDEX('LISTA DE PRECIOS EKM '!A:K,MATCH(C1681,'LISTA DE PRECIOS EKM '!A:A,0),MATCH($D$1,'LISTA DE PRECIOS EKM '!$1:$1,0))</f>
        <v>#N/A</v>
      </c>
      <c r="E1681" s="22" t="e">
        <f>+INDEX('LISTA DE PRECIOS EKM '!B:K,MATCH(C1681,'LISTA DE PRECIOS EKM '!A:A,0),7)</f>
        <v>#N/A</v>
      </c>
      <c r="F1681" s="22" t="e">
        <f>+INDEX('LISTA DE PRECIOS EKM '!B:K,MATCH(C1681,'LISTA DE PRECIOS EKM '!A:A,0),9)</f>
        <v>#N/A</v>
      </c>
      <c r="G1681" s="22" t="str">
        <f>+IF(ISNUMBER(MATCH(C1681,Precios!C:C,0)),"Sí está", "No está")</f>
        <v>No está</v>
      </c>
    </row>
    <row r="1682" spans="1:7" hidden="1">
      <c r="A1682" s="20"/>
      <c r="B1682" s="22" t="s">
        <v>7068</v>
      </c>
      <c r="C1682" s="22" t="s">
        <v>7069</v>
      </c>
      <c r="D1682" s="63" t="e">
        <f>+INDEX('LISTA DE PRECIOS EKM '!A:K,MATCH(C1682,'LISTA DE PRECIOS EKM '!A:A,0),MATCH($D$1,'LISTA DE PRECIOS EKM '!$1:$1,0))</f>
        <v>#N/A</v>
      </c>
      <c r="E1682" s="22" t="e">
        <f>+INDEX('LISTA DE PRECIOS EKM '!B:K,MATCH(C1682,'LISTA DE PRECIOS EKM '!A:A,0),7)</f>
        <v>#N/A</v>
      </c>
      <c r="F1682" s="22" t="e">
        <f>+INDEX('LISTA DE PRECIOS EKM '!B:K,MATCH(C1682,'LISTA DE PRECIOS EKM '!A:A,0),9)</f>
        <v>#N/A</v>
      </c>
      <c r="G1682" s="22" t="str">
        <f>+IF(ISNUMBER(MATCH(C1682,Precios!C:C,0)),"Sí está", "No está")</f>
        <v>No está</v>
      </c>
    </row>
    <row r="1683" spans="1:7" hidden="1">
      <c r="A1683" s="20"/>
      <c r="B1683" s="22" t="s">
        <v>7068</v>
      </c>
      <c r="C1683" s="22" t="s">
        <v>7069</v>
      </c>
      <c r="D1683" s="63" t="e">
        <f>+INDEX('LISTA DE PRECIOS EKM '!A:K,MATCH(C1683,'LISTA DE PRECIOS EKM '!A:A,0),MATCH($D$1,'LISTA DE PRECIOS EKM '!$1:$1,0))</f>
        <v>#N/A</v>
      </c>
      <c r="E1683" s="22" t="e">
        <f>+INDEX('LISTA DE PRECIOS EKM '!B:K,MATCH(C1683,'LISTA DE PRECIOS EKM '!A:A,0),7)</f>
        <v>#N/A</v>
      </c>
      <c r="F1683" s="22" t="e">
        <f>+INDEX('LISTA DE PRECIOS EKM '!B:K,MATCH(C1683,'LISTA DE PRECIOS EKM '!A:A,0),9)</f>
        <v>#N/A</v>
      </c>
      <c r="G1683" s="22" t="str">
        <f>+IF(ISNUMBER(MATCH(C1683,Precios!C:C,0)),"Sí está", "No está")</f>
        <v>No está</v>
      </c>
    </row>
    <row r="1684" spans="1:7" hidden="1">
      <c r="A1684" s="20"/>
      <c r="B1684" s="22" t="s">
        <v>7070</v>
      </c>
      <c r="C1684" s="22" t="s">
        <v>7071</v>
      </c>
      <c r="D1684" s="63" t="e">
        <f>+INDEX('LISTA DE PRECIOS EKM '!A:K,MATCH(C1684,'LISTA DE PRECIOS EKM '!A:A,0),MATCH($D$1,'LISTA DE PRECIOS EKM '!$1:$1,0))</f>
        <v>#N/A</v>
      </c>
      <c r="E1684" s="22" t="e">
        <f>+INDEX('LISTA DE PRECIOS EKM '!B:K,MATCH(C1684,'LISTA DE PRECIOS EKM '!A:A,0),7)</f>
        <v>#N/A</v>
      </c>
      <c r="F1684" s="22" t="e">
        <f>+INDEX('LISTA DE PRECIOS EKM '!B:K,MATCH(C1684,'LISTA DE PRECIOS EKM '!A:A,0),9)</f>
        <v>#N/A</v>
      </c>
      <c r="G1684" s="22" t="str">
        <f>+IF(ISNUMBER(MATCH(C1684,Precios!C:C,0)),"Sí está", "No está")</f>
        <v>No está</v>
      </c>
    </row>
    <row r="1685" spans="1:7" hidden="1">
      <c r="A1685" s="20"/>
      <c r="B1685" s="22" t="s">
        <v>7070</v>
      </c>
      <c r="C1685" s="22" t="s">
        <v>7071</v>
      </c>
      <c r="D1685" s="63" t="e">
        <f>+INDEX('LISTA DE PRECIOS EKM '!A:K,MATCH(C1685,'LISTA DE PRECIOS EKM '!A:A,0),MATCH($D$1,'LISTA DE PRECIOS EKM '!$1:$1,0))</f>
        <v>#N/A</v>
      </c>
      <c r="E1685" s="22" t="e">
        <f>+INDEX('LISTA DE PRECIOS EKM '!B:K,MATCH(C1685,'LISTA DE PRECIOS EKM '!A:A,0),7)</f>
        <v>#N/A</v>
      </c>
      <c r="F1685" s="22" t="e">
        <f>+INDEX('LISTA DE PRECIOS EKM '!B:K,MATCH(C1685,'LISTA DE PRECIOS EKM '!A:A,0),9)</f>
        <v>#N/A</v>
      </c>
      <c r="G1685" s="22" t="str">
        <f>+IF(ISNUMBER(MATCH(C1685,Precios!C:C,0)),"Sí está", "No está")</f>
        <v>No está</v>
      </c>
    </row>
    <row r="1686" spans="1:7" hidden="1">
      <c r="A1686" s="20"/>
      <c r="B1686" s="22" t="s">
        <v>7072</v>
      </c>
      <c r="C1686" s="22" t="s">
        <v>7073</v>
      </c>
      <c r="D1686" s="63" t="e">
        <f>+INDEX('LISTA DE PRECIOS EKM '!A:K,MATCH(C1686,'LISTA DE PRECIOS EKM '!A:A,0),MATCH($D$1,'LISTA DE PRECIOS EKM '!$1:$1,0))</f>
        <v>#N/A</v>
      </c>
      <c r="E1686" s="22" t="e">
        <f>+INDEX('LISTA DE PRECIOS EKM '!B:K,MATCH(C1686,'LISTA DE PRECIOS EKM '!A:A,0),7)</f>
        <v>#N/A</v>
      </c>
      <c r="F1686" s="22" t="e">
        <f>+INDEX('LISTA DE PRECIOS EKM '!B:K,MATCH(C1686,'LISTA DE PRECIOS EKM '!A:A,0),9)</f>
        <v>#N/A</v>
      </c>
      <c r="G1686" s="22" t="str">
        <f>+IF(ISNUMBER(MATCH(C1686,Precios!C:C,0)),"Sí está", "No está")</f>
        <v>No está</v>
      </c>
    </row>
    <row r="1687" spans="1:7" hidden="1">
      <c r="A1687" s="20"/>
      <c r="B1687" s="22" t="s">
        <v>7074</v>
      </c>
      <c r="C1687" s="22" t="s">
        <v>7075</v>
      </c>
      <c r="D1687" s="63" t="e">
        <f>+INDEX('LISTA DE PRECIOS EKM '!A:K,MATCH(C1687,'LISTA DE PRECIOS EKM '!A:A,0),MATCH($D$1,'LISTA DE PRECIOS EKM '!$1:$1,0))</f>
        <v>#N/A</v>
      </c>
      <c r="E1687" s="22" t="e">
        <f>+INDEX('LISTA DE PRECIOS EKM '!B:K,MATCH(C1687,'LISTA DE PRECIOS EKM '!A:A,0),7)</f>
        <v>#N/A</v>
      </c>
      <c r="F1687" s="22" t="e">
        <f>+INDEX('LISTA DE PRECIOS EKM '!B:K,MATCH(C1687,'LISTA DE PRECIOS EKM '!A:A,0),9)</f>
        <v>#N/A</v>
      </c>
      <c r="G1687" s="22" t="str">
        <f>+IF(ISNUMBER(MATCH(C1687,Precios!C:C,0)),"Sí está", "No está")</f>
        <v>No está</v>
      </c>
    </row>
    <row r="1688" spans="1:7" hidden="1">
      <c r="A1688" s="20"/>
      <c r="B1688" s="22" t="s">
        <v>7074</v>
      </c>
      <c r="C1688" s="22" t="s">
        <v>7075</v>
      </c>
      <c r="D1688" s="63" t="e">
        <f>+INDEX('LISTA DE PRECIOS EKM '!A:K,MATCH(C1688,'LISTA DE PRECIOS EKM '!A:A,0),MATCH($D$1,'LISTA DE PRECIOS EKM '!$1:$1,0))</f>
        <v>#N/A</v>
      </c>
      <c r="E1688" s="22" t="e">
        <f>+INDEX('LISTA DE PRECIOS EKM '!B:K,MATCH(C1688,'LISTA DE PRECIOS EKM '!A:A,0),7)</f>
        <v>#N/A</v>
      </c>
      <c r="F1688" s="22" t="e">
        <f>+INDEX('LISTA DE PRECIOS EKM '!B:K,MATCH(C1688,'LISTA DE PRECIOS EKM '!A:A,0),9)</f>
        <v>#N/A</v>
      </c>
      <c r="G1688" s="22" t="str">
        <f>+IF(ISNUMBER(MATCH(C1688,Precios!C:C,0)),"Sí está", "No está")</f>
        <v>No está</v>
      </c>
    </row>
    <row r="1689" spans="1:7" hidden="1">
      <c r="A1689" s="20"/>
      <c r="B1689" s="22" t="s">
        <v>7076</v>
      </c>
      <c r="C1689" s="22" t="s">
        <v>7077</v>
      </c>
      <c r="D1689" s="63" t="e">
        <f>+INDEX('LISTA DE PRECIOS EKM '!A:K,MATCH(C1689,'LISTA DE PRECIOS EKM '!A:A,0),MATCH($D$1,'LISTA DE PRECIOS EKM '!$1:$1,0))</f>
        <v>#N/A</v>
      </c>
      <c r="E1689" s="22" t="e">
        <f>+INDEX('LISTA DE PRECIOS EKM '!B:K,MATCH(C1689,'LISTA DE PRECIOS EKM '!A:A,0),7)</f>
        <v>#N/A</v>
      </c>
      <c r="F1689" s="22" t="e">
        <f>+INDEX('LISTA DE PRECIOS EKM '!B:K,MATCH(C1689,'LISTA DE PRECIOS EKM '!A:A,0),9)</f>
        <v>#N/A</v>
      </c>
      <c r="G1689" s="22" t="str">
        <f>+IF(ISNUMBER(MATCH(C1689,Precios!C:C,0)),"Sí está", "No está")</f>
        <v>No está</v>
      </c>
    </row>
    <row r="1690" spans="1:7" hidden="1">
      <c r="A1690" s="20"/>
      <c r="B1690" s="22" t="s">
        <v>7076</v>
      </c>
      <c r="C1690" s="22" t="s">
        <v>7077</v>
      </c>
      <c r="D1690" s="63" t="e">
        <f>+INDEX('LISTA DE PRECIOS EKM '!A:K,MATCH(C1690,'LISTA DE PRECIOS EKM '!A:A,0),MATCH($D$1,'LISTA DE PRECIOS EKM '!$1:$1,0))</f>
        <v>#N/A</v>
      </c>
      <c r="E1690" s="22" t="e">
        <f>+INDEX('LISTA DE PRECIOS EKM '!B:K,MATCH(C1690,'LISTA DE PRECIOS EKM '!A:A,0),7)</f>
        <v>#N/A</v>
      </c>
      <c r="F1690" s="22" t="e">
        <f>+INDEX('LISTA DE PRECIOS EKM '!B:K,MATCH(C1690,'LISTA DE PRECIOS EKM '!A:A,0),9)</f>
        <v>#N/A</v>
      </c>
      <c r="G1690" s="22" t="str">
        <f>+IF(ISNUMBER(MATCH(C1690,Precios!C:C,0)),"Sí está", "No está")</f>
        <v>No está</v>
      </c>
    </row>
    <row r="1691" spans="1:7" hidden="1">
      <c r="A1691" s="20"/>
      <c r="B1691" s="22" t="s">
        <v>7078</v>
      </c>
      <c r="C1691" s="22" t="s">
        <v>7079</v>
      </c>
      <c r="D1691" s="63" t="e">
        <f>+INDEX('LISTA DE PRECIOS EKM '!A:K,MATCH(C1691,'LISTA DE PRECIOS EKM '!A:A,0),MATCH($D$1,'LISTA DE PRECIOS EKM '!$1:$1,0))</f>
        <v>#N/A</v>
      </c>
      <c r="E1691" s="22" t="e">
        <f>+INDEX('LISTA DE PRECIOS EKM '!B:K,MATCH(C1691,'LISTA DE PRECIOS EKM '!A:A,0),7)</f>
        <v>#N/A</v>
      </c>
      <c r="F1691" s="22" t="e">
        <f>+INDEX('LISTA DE PRECIOS EKM '!B:K,MATCH(C1691,'LISTA DE PRECIOS EKM '!A:A,0),9)</f>
        <v>#N/A</v>
      </c>
      <c r="G1691" s="22" t="str">
        <f>+IF(ISNUMBER(MATCH(C1691,Precios!C:C,0)),"Sí está", "No está")</f>
        <v>No está</v>
      </c>
    </row>
    <row r="1692" spans="1:7" hidden="1">
      <c r="A1692" s="20"/>
      <c r="B1692" s="22" t="s">
        <v>7078</v>
      </c>
      <c r="C1692" s="22" t="s">
        <v>7079</v>
      </c>
      <c r="D1692" s="63" t="e">
        <f>+INDEX('LISTA DE PRECIOS EKM '!A:K,MATCH(C1692,'LISTA DE PRECIOS EKM '!A:A,0),MATCH($D$1,'LISTA DE PRECIOS EKM '!$1:$1,0))</f>
        <v>#N/A</v>
      </c>
      <c r="E1692" s="22" t="e">
        <f>+INDEX('LISTA DE PRECIOS EKM '!B:K,MATCH(C1692,'LISTA DE PRECIOS EKM '!A:A,0),7)</f>
        <v>#N/A</v>
      </c>
      <c r="F1692" s="22" t="e">
        <f>+INDEX('LISTA DE PRECIOS EKM '!B:K,MATCH(C1692,'LISTA DE PRECIOS EKM '!A:A,0),9)</f>
        <v>#N/A</v>
      </c>
      <c r="G1692" s="22" t="str">
        <f>+IF(ISNUMBER(MATCH(C1692,Precios!C:C,0)),"Sí está", "No está")</f>
        <v>No está</v>
      </c>
    </row>
    <row r="1693" spans="1:7" hidden="1">
      <c r="A1693" s="20"/>
      <c r="B1693" s="22" t="s">
        <v>7080</v>
      </c>
      <c r="C1693" s="22" t="s">
        <v>7081</v>
      </c>
      <c r="D1693" s="63" t="e">
        <f>+INDEX('LISTA DE PRECIOS EKM '!A:K,MATCH(C1693,'LISTA DE PRECIOS EKM '!A:A,0),MATCH($D$1,'LISTA DE PRECIOS EKM '!$1:$1,0))</f>
        <v>#N/A</v>
      </c>
      <c r="E1693" s="22" t="e">
        <f>+INDEX('LISTA DE PRECIOS EKM '!B:K,MATCH(C1693,'LISTA DE PRECIOS EKM '!A:A,0),7)</f>
        <v>#N/A</v>
      </c>
      <c r="F1693" s="22" t="e">
        <f>+INDEX('LISTA DE PRECIOS EKM '!B:K,MATCH(C1693,'LISTA DE PRECIOS EKM '!A:A,0),9)</f>
        <v>#N/A</v>
      </c>
      <c r="G1693" s="22" t="str">
        <f>+IF(ISNUMBER(MATCH(C1693,Precios!C:C,0)),"Sí está", "No está")</f>
        <v>No está</v>
      </c>
    </row>
    <row r="1694" spans="1:7" hidden="1">
      <c r="A1694" s="20"/>
      <c r="B1694" s="22" t="s">
        <v>7080</v>
      </c>
      <c r="C1694" s="22" t="s">
        <v>7081</v>
      </c>
      <c r="D1694" s="63" t="e">
        <f>+INDEX('LISTA DE PRECIOS EKM '!A:K,MATCH(C1694,'LISTA DE PRECIOS EKM '!A:A,0),MATCH($D$1,'LISTA DE PRECIOS EKM '!$1:$1,0))</f>
        <v>#N/A</v>
      </c>
      <c r="E1694" s="22" t="e">
        <f>+INDEX('LISTA DE PRECIOS EKM '!B:K,MATCH(C1694,'LISTA DE PRECIOS EKM '!A:A,0),7)</f>
        <v>#N/A</v>
      </c>
      <c r="F1694" s="22" t="e">
        <f>+INDEX('LISTA DE PRECIOS EKM '!B:K,MATCH(C1694,'LISTA DE PRECIOS EKM '!A:A,0),9)</f>
        <v>#N/A</v>
      </c>
      <c r="G1694" s="22" t="str">
        <f>+IF(ISNUMBER(MATCH(C1694,Precios!C:C,0)),"Sí está", "No está")</f>
        <v>No está</v>
      </c>
    </row>
    <row r="1695" spans="1:7" hidden="1">
      <c r="A1695" s="20"/>
      <c r="B1695" s="22" t="s">
        <v>7082</v>
      </c>
      <c r="C1695" s="22" t="s">
        <v>7083</v>
      </c>
      <c r="D1695" s="63" t="e">
        <f>+INDEX('LISTA DE PRECIOS EKM '!A:K,MATCH(C1695,'LISTA DE PRECIOS EKM '!A:A,0),MATCH($D$1,'LISTA DE PRECIOS EKM '!$1:$1,0))</f>
        <v>#N/A</v>
      </c>
      <c r="E1695" s="22" t="e">
        <f>+INDEX('LISTA DE PRECIOS EKM '!B:K,MATCH(C1695,'LISTA DE PRECIOS EKM '!A:A,0),7)</f>
        <v>#N/A</v>
      </c>
      <c r="F1695" s="22" t="e">
        <f>+INDEX('LISTA DE PRECIOS EKM '!B:K,MATCH(C1695,'LISTA DE PRECIOS EKM '!A:A,0),9)</f>
        <v>#N/A</v>
      </c>
      <c r="G1695" s="22" t="str">
        <f>+IF(ISNUMBER(MATCH(C1695,Precios!C:C,0)),"Sí está", "No está")</f>
        <v>No está</v>
      </c>
    </row>
    <row r="1696" spans="1:7" hidden="1">
      <c r="A1696" s="20"/>
      <c r="B1696" s="22" t="s">
        <v>7082</v>
      </c>
      <c r="C1696" s="22" t="s">
        <v>7083</v>
      </c>
      <c r="D1696" s="63" t="e">
        <f>+INDEX('LISTA DE PRECIOS EKM '!A:K,MATCH(C1696,'LISTA DE PRECIOS EKM '!A:A,0),MATCH($D$1,'LISTA DE PRECIOS EKM '!$1:$1,0))</f>
        <v>#N/A</v>
      </c>
      <c r="E1696" s="22" t="e">
        <f>+INDEX('LISTA DE PRECIOS EKM '!B:K,MATCH(C1696,'LISTA DE PRECIOS EKM '!A:A,0),7)</f>
        <v>#N/A</v>
      </c>
      <c r="F1696" s="22" t="e">
        <f>+INDEX('LISTA DE PRECIOS EKM '!B:K,MATCH(C1696,'LISTA DE PRECIOS EKM '!A:A,0),9)</f>
        <v>#N/A</v>
      </c>
      <c r="G1696" s="22" t="str">
        <f>+IF(ISNUMBER(MATCH(C1696,Precios!C:C,0)),"Sí está", "No está")</f>
        <v>No está</v>
      </c>
    </row>
    <row r="1697" spans="1:7" hidden="1">
      <c r="A1697" s="20"/>
      <c r="B1697" s="22" t="s">
        <v>7084</v>
      </c>
      <c r="C1697" s="22" t="s">
        <v>7085</v>
      </c>
      <c r="D1697" s="63" t="e">
        <f>+INDEX('LISTA DE PRECIOS EKM '!A:K,MATCH(C1697,'LISTA DE PRECIOS EKM '!A:A,0),MATCH($D$1,'LISTA DE PRECIOS EKM '!$1:$1,0))</f>
        <v>#N/A</v>
      </c>
      <c r="E1697" s="22" t="e">
        <f>+INDEX('LISTA DE PRECIOS EKM '!B:K,MATCH(C1697,'LISTA DE PRECIOS EKM '!A:A,0),7)</f>
        <v>#N/A</v>
      </c>
      <c r="F1697" s="22" t="e">
        <f>+INDEX('LISTA DE PRECIOS EKM '!B:K,MATCH(C1697,'LISTA DE PRECIOS EKM '!A:A,0),9)</f>
        <v>#N/A</v>
      </c>
      <c r="G1697" s="22" t="str">
        <f>+IF(ISNUMBER(MATCH(C1697,Precios!C:C,0)),"Sí está", "No está")</f>
        <v>No está</v>
      </c>
    </row>
    <row r="1698" spans="1:7" hidden="1">
      <c r="A1698" s="20"/>
      <c r="B1698" s="22" t="s">
        <v>7086</v>
      </c>
      <c r="C1698" s="22" t="s">
        <v>7087</v>
      </c>
      <c r="D1698" s="63" t="e">
        <f>+INDEX('LISTA DE PRECIOS EKM '!A:K,MATCH(C1698,'LISTA DE PRECIOS EKM '!A:A,0),MATCH($D$1,'LISTA DE PRECIOS EKM '!$1:$1,0))</f>
        <v>#N/A</v>
      </c>
      <c r="E1698" s="22" t="e">
        <f>+INDEX('LISTA DE PRECIOS EKM '!B:K,MATCH(C1698,'LISTA DE PRECIOS EKM '!A:A,0),7)</f>
        <v>#N/A</v>
      </c>
      <c r="F1698" s="22" t="e">
        <f>+INDEX('LISTA DE PRECIOS EKM '!B:K,MATCH(C1698,'LISTA DE PRECIOS EKM '!A:A,0),9)</f>
        <v>#N/A</v>
      </c>
      <c r="G1698" s="22" t="str">
        <f>+IF(ISNUMBER(MATCH(C1698,Precios!C:C,0)),"Sí está", "No está")</f>
        <v>No está</v>
      </c>
    </row>
    <row r="1699" spans="1:7" hidden="1">
      <c r="A1699" s="20"/>
      <c r="B1699" s="22" t="s">
        <v>7086</v>
      </c>
      <c r="C1699" s="22" t="s">
        <v>7087</v>
      </c>
      <c r="D1699" s="63" t="e">
        <f>+INDEX('LISTA DE PRECIOS EKM '!A:K,MATCH(C1699,'LISTA DE PRECIOS EKM '!A:A,0),MATCH($D$1,'LISTA DE PRECIOS EKM '!$1:$1,0))</f>
        <v>#N/A</v>
      </c>
      <c r="E1699" s="22" t="e">
        <f>+INDEX('LISTA DE PRECIOS EKM '!B:K,MATCH(C1699,'LISTA DE PRECIOS EKM '!A:A,0),7)</f>
        <v>#N/A</v>
      </c>
      <c r="F1699" s="22" t="e">
        <f>+INDEX('LISTA DE PRECIOS EKM '!B:K,MATCH(C1699,'LISTA DE PRECIOS EKM '!A:A,0),9)</f>
        <v>#N/A</v>
      </c>
      <c r="G1699" s="22" t="str">
        <f>+IF(ISNUMBER(MATCH(C1699,Precios!C:C,0)),"Sí está", "No está")</f>
        <v>No está</v>
      </c>
    </row>
    <row r="1700" spans="1:7" hidden="1">
      <c r="A1700" s="20"/>
      <c r="B1700" s="22" t="s">
        <v>7088</v>
      </c>
      <c r="C1700" s="22" t="s">
        <v>7089</v>
      </c>
      <c r="D1700" s="63" t="e">
        <f>+INDEX('LISTA DE PRECIOS EKM '!A:K,MATCH(C1700,'LISTA DE PRECIOS EKM '!A:A,0),MATCH($D$1,'LISTA DE PRECIOS EKM '!$1:$1,0))</f>
        <v>#N/A</v>
      </c>
      <c r="E1700" s="22" t="e">
        <f>+INDEX('LISTA DE PRECIOS EKM '!B:K,MATCH(C1700,'LISTA DE PRECIOS EKM '!A:A,0),7)</f>
        <v>#N/A</v>
      </c>
      <c r="F1700" s="22" t="e">
        <f>+INDEX('LISTA DE PRECIOS EKM '!B:K,MATCH(C1700,'LISTA DE PRECIOS EKM '!A:A,0),9)</f>
        <v>#N/A</v>
      </c>
      <c r="G1700" s="22" t="str">
        <f>+IF(ISNUMBER(MATCH(C1700,Precios!C:C,0)),"Sí está", "No está")</f>
        <v>No está</v>
      </c>
    </row>
    <row r="1701" spans="1:7" hidden="1">
      <c r="A1701" s="20"/>
      <c r="B1701" s="22" t="s">
        <v>7088</v>
      </c>
      <c r="C1701" s="22" t="s">
        <v>7089</v>
      </c>
      <c r="D1701" s="63" t="e">
        <f>+INDEX('LISTA DE PRECIOS EKM '!A:K,MATCH(C1701,'LISTA DE PRECIOS EKM '!A:A,0),MATCH($D$1,'LISTA DE PRECIOS EKM '!$1:$1,0))</f>
        <v>#N/A</v>
      </c>
      <c r="E1701" s="22" t="e">
        <f>+INDEX('LISTA DE PRECIOS EKM '!B:K,MATCH(C1701,'LISTA DE PRECIOS EKM '!A:A,0),7)</f>
        <v>#N/A</v>
      </c>
      <c r="F1701" s="22" t="e">
        <f>+INDEX('LISTA DE PRECIOS EKM '!B:K,MATCH(C1701,'LISTA DE PRECIOS EKM '!A:A,0),9)</f>
        <v>#N/A</v>
      </c>
      <c r="G1701" s="22" t="str">
        <f>+IF(ISNUMBER(MATCH(C1701,Precios!C:C,0)),"Sí está", "No está")</f>
        <v>No está</v>
      </c>
    </row>
    <row r="1702" spans="1:7" hidden="1">
      <c r="A1702" s="20"/>
      <c r="B1702" s="22" t="s">
        <v>7090</v>
      </c>
      <c r="C1702" s="22" t="s">
        <v>7091</v>
      </c>
      <c r="D1702" s="63" t="e">
        <f>+INDEX('LISTA DE PRECIOS EKM '!A:K,MATCH(C1702,'LISTA DE PRECIOS EKM '!A:A,0),MATCH($D$1,'LISTA DE PRECIOS EKM '!$1:$1,0))</f>
        <v>#N/A</v>
      </c>
      <c r="E1702" s="22" t="e">
        <f>+INDEX('LISTA DE PRECIOS EKM '!B:K,MATCH(C1702,'LISTA DE PRECIOS EKM '!A:A,0),7)</f>
        <v>#N/A</v>
      </c>
      <c r="F1702" s="22" t="e">
        <f>+INDEX('LISTA DE PRECIOS EKM '!B:K,MATCH(C1702,'LISTA DE PRECIOS EKM '!A:A,0),9)</f>
        <v>#N/A</v>
      </c>
      <c r="G1702" s="22" t="str">
        <f>+IF(ISNUMBER(MATCH(C1702,Precios!C:C,0)),"Sí está", "No está")</f>
        <v>No está</v>
      </c>
    </row>
    <row r="1703" spans="1:7" hidden="1">
      <c r="A1703" s="20"/>
      <c r="B1703" s="22" t="s">
        <v>7090</v>
      </c>
      <c r="C1703" s="22" t="s">
        <v>7091</v>
      </c>
      <c r="D1703" s="63" t="e">
        <f>+INDEX('LISTA DE PRECIOS EKM '!A:K,MATCH(C1703,'LISTA DE PRECIOS EKM '!A:A,0),MATCH($D$1,'LISTA DE PRECIOS EKM '!$1:$1,0))</f>
        <v>#N/A</v>
      </c>
      <c r="E1703" s="22" t="e">
        <f>+INDEX('LISTA DE PRECIOS EKM '!B:K,MATCH(C1703,'LISTA DE PRECIOS EKM '!A:A,0),7)</f>
        <v>#N/A</v>
      </c>
      <c r="F1703" s="22" t="e">
        <f>+INDEX('LISTA DE PRECIOS EKM '!B:K,MATCH(C1703,'LISTA DE PRECIOS EKM '!A:A,0),9)</f>
        <v>#N/A</v>
      </c>
      <c r="G1703" s="22" t="str">
        <f>+IF(ISNUMBER(MATCH(C1703,Precios!C:C,0)),"Sí está", "No está")</f>
        <v>No está</v>
      </c>
    </row>
    <row r="1704" spans="1:7" hidden="1">
      <c r="A1704" s="20"/>
      <c r="B1704" s="22" t="s">
        <v>7092</v>
      </c>
      <c r="C1704" s="22" t="s">
        <v>7093</v>
      </c>
      <c r="D1704" s="63" t="e">
        <f>+INDEX('LISTA DE PRECIOS EKM '!A:K,MATCH(C1704,'LISTA DE PRECIOS EKM '!A:A,0),MATCH($D$1,'LISTA DE PRECIOS EKM '!$1:$1,0))</f>
        <v>#N/A</v>
      </c>
      <c r="E1704" s="22" t="e">
        <f>+INDEX('LISTA DE PRECIOS EKM '!B:K,MATCH(C1704,'LISTA DE PRECIOS EKM '!A:A,0),7)</f>
        <v>#N/A</v>
      </c>
      <c r="F1704" s="22" t="e">
        <f>+INDEX('LISTA DE PRECIOS EKM '!B:K,MATCH(C1704,'LISTA DE PRECIOS EKM '!A:A,0),9)</f>
        <v>#N/A</v>
      </c>
      <c r="G1704" s="22" t="str">
        <f>+IF(ISNUMBER(MATCH(C1704,Precios!C:C,0)),"Sí está", "No está")</f>
        <v>No está</v>
      </c>
    </row>
    <row r="1705" spans="1:7" hidden="1">
      <c r="A1705" s="20"/>
      <c r="B1705" s="22" t="s">
        <v>7092</v>
      </c>
      <c r="C1705" s="22" t="s">
        <v>7093</v>
      </c>
      <c r="D1705" s="63" t="e">
        <f>+INDEX('LISTA DE PRECIOS EKM '!A:K,MATCH(C1705,'LISTA DE PRECIOS EKM '!A:A,0),MATCH($D$1,'LISTA DE PRECIOS EKM '!$1:$1,0))</f>
        <v>#N/A</v>
      </c>
      <c r="E1705" s="22" t="e">
        <f>+INDEX('LISTA DE PRECIOS EKM '!B:K,MATCH(C1705,'LISTA DE PRECIOS EKM '!A:A,0),7)</f>
        <v>#N/A</v>
      </c>
      <c r="F1705" s="22" t="e">
        <f>+INDEX('LISTA DE PRECIOS EKM '!B:K,MATCH(C1705,'LISTA DE PRECIOS EKM '!A:A,0),9)</f>
        <v>#N/A</v>
      </c>
      <c r="G1705" s="22" t="str">
        <f>+IF(ISNUMBER(MATCH(C1705,Precios!C:C,0)),"Sí está", "No está")</f>
        <v>No está</v>
      </c>
    </row>
    <row r="1706" spans="1:7" hidden="1">
      <c r="A1706" s="20"/>
      <c r="B1706" s="22" t="s">
        <v>7094</v>
      </c>
      <c r="C1706" s="22" t="s">
        <v>7095</v>
      </c>
      <c r="D1706" s="63" t="e">
        <f>+INDEX('LISTA DE PRECIOS EKM '!A:K,MATCH(C1706,'LISTA DE PRECIOS EKM '!A:A,0),MATCH($D$1,'LISTA DE PRECIOS EKM '!$1:$1,0))</f>
        <v>#N/A</v>
      </c>
      <c r="E1706" s="22" t="e">
        <f>+INDEX('LISTA DE PRECIOS EKM '!B:K,MATCH(C1706,'LISTA DE PRECIOS EKM '!A:A,0),7)</f>
        <v>#N/A</v>
      </c>
      <c r="F1706" s="22" t="e">
        <f>+INDEX('LISTA DE PRECIOS EKM '!B:K,MATCH(C1706,'LISTA DE PRECIOS EKM '!A:A,0),9)</f>
        <v>#N/A</v>
      </c>
      <c r="G1706" s="22" t="str">
        <f>+IF(ISNUMBER(MATCH(C1706,Precios!C:C,0)),"Sí está", "No está")</f>
        <v>No está</v>
      </c>
    </row>
    <row r="1707" spans="1:7" hidden="1">
      <c r="A1707" s="20"/>
      <c r="B1707" s="22" t="s">
        <v>7094</v>
      </c>
      <c r="C1707" s="22" t="s">
        <v>7095</v>
      </c>
      <c r="D1707" s="63" t="e">
        <f>+INDEX('LISTA DE PRECIOS EKM '!A:K,MATCH(C1707,'LISTA DE PRECIOS EKM '!A:A,0),MATCH($D$1,'LISTA DE PRECIOS EKM '!$1:$1,0))</f>
        <v>#N/A</v>
      </c>
      <c r="E1707" s="22" t="e">
        <f>+INDEX('LISTA DE PRECIOS EKM '!B:K,MATCH(C1707,'LISTA DE PRECIOS EKM '!A:A,0),7)</f>
        <v>#N/A</v>
      </c>
      <c r="F1707" s="22" t="e">
        <f>+INDEX('LISTA DE PRECIOS EKM '!B:K,MATCH(C1707,'LISTA DE PRECIOS EKM '!A:A,0),9)</f>
        <v>#N/A</v>
      </c>
      <c r="G1707" s="22" t="str">
        <f>+IF(ISNUMBER(MATCH(C1707,Precios!C:C,0)),"Sí está", "No está")</f>
        <v>No está</v>
      </c>
    </row>
    <row r="1708" spans="1:7" hidden="1">
      <c r="A1708" s="20"/>
      <c r="B1708" s="22" t="s">
        <v>7096</v>
      </c>
      <c r="C1708" s="22" t="s">
        <v>7097</v>
      </c>
      <c r="D1708" s="63" t="e">
        <f>+INDEX('LISTA DE PRECIOS EKM '!A:K,MATCH(C1708,'LISTA DE PRECIOS EKM '!A:A,0),MATCH($D$1,'LISTA DE PRECIOS EKM '!$1:$1,0))</f>
        <v>#N/A</v>
      </c>
      <c r="E1708" s="22" t="e">
        <f>+INDEX('LISTA DE PRECIOS EKM '!B:K,MATCH(C1708,'LISTA DE PRECIOS EKM '!A:A,0),7)</f>
        <v>#N/A</v>
      </c>
      <c r="F1708" s="22" t="e">
        <f>+INDEX('LISTA DE PRECIOS EKM '!B:K,MATCH(C1708,'LISTA DE PRECIOS EKM '!A:A,0),9)</f>
        <v>#N/A</v>
      </c>
      <c r="G1708" s="22" t="str">
        <f>+IF(ISNUMBER(MATCH(C1708,Precios!C:C,0)),"Sí está", "No está")</f>
        <v>No está</v>
      </c>
    </row>
    <row r="1709" spans="1:7" hidden="1">
      <c r="A1709" s="20"/>
      <c r="B1709" s="22" t="s">
        <v>7098</v>
      </c>
      <c r="C1709" s="22" t="s">
        <v>7099</v>
      </c>
      <c r="D1709" s="63" t="e">
        <f>+INDEX('LISTA DE PRECIOS EKM '!A:K,MATCH(C1709,'LISTA DE PRECIOS EKM '!A:A,0),MATCH($D$1,'LISTA DE PRECIOS EKM '!$1:$1,0))</f>
        <v>#N/A</v>
      </c>
      <c r="E1709" s="22" t="e">
        <f>+INDEX('LISTA DE PRECIOS EKM '!B:K,MATCH(C1709,'LISTA DE PRECIOS EKM '!A:A,0),7)</f>
        <v>#N/A</v>
      </c>
      <c r="F1709" s="22" t="e">
        <f>+INDEX('LISTA DE PRECIOS EKM '!B:K,MATCH(C1709,'LISTA DE PRECIOS EKM '!A:A,0),9)</f>
        <v>#N/A</v>
      </c>
      <c r="G1709" s="22" t="str">
        <f>+IF(ISNUMBER(MATCH(C1709,Precios!C:C,0)),"Sí está", "No está")</f>
        <v>No está</v>
      </c>
    </row>
    <row r="1710" spans="1:7" hidden="1">
      <c r="A1710" s="20"/>
      <c r="B1710" s="22" t="s">
        <v>7098</v>
      </c>
      <c r="C1710" s="22" t="s">
        <v>7099</v>
      </c>
      <c r="D1710" s="63" t="e">
        <f>+INDEX('LISTA DE PRECIOS EKM '!A:K,MATCH(C1710,'LISTA DE PRECIOS EKM '!A:A,0),MATCH($D$1,'LISTA DE PRECIOS EKM '!$1:$1,0))</f>
        <v>#N/A</v>
      </c>
      <c r="E1710" s="22" t="e">
        <f>+INDEX('LISTA DE PRECIOS EKM '!B:K,MATCH(C1710,'LISTA DE PRECIOS EKM '!A:A,0),7)</f>
        <v>#N/A</v>
      </c>
      <c r="F1710" s="22" t="e">
        <f>+INDEX('LISTA DE PRECIOS EKM '!B:K,MATCH(C1710,'LISTA DE PRECIOS EKM '!A:A,0),9)</f>
        <v>#N/A</v>
      </c>
      <c r="G1710" s="22" t="str">
        <f>+IF(ISNUMBER(MATCH(C1710,Precios!C:C,0)),"Sí está", "No está")</f>
        <v>No está</v>
      </c>
    </row>
    <row r="1711" spans="1:7" hidden="1">
      <c r="A1711" s="20"/>
      <c r="B1711" s="22" t="s">
        <v>7100</v>
      </c>
      <c r="C1711" s="22" t="s">
        <v>7101</v>
      </c>
      <c r="D1711" s="63" t="e">
        <f>+INDEX('LISTA DE PRECIOS EKM '!A:K,MATCH(C1711,'LISTA DE PRECIOS EKM '!A:A,0),MATCH($D$1,'LISTA DE PRECIOS EKM '!$1:$1,0))</f>
        <v>#N/A</v>
      </c>
      <c r="E1711" s="22" t="e">
        <f>+INDEX('LISTA DE PRECIOS EKM '!B:K,MATCH(C1711,'LISTA DE PRECIOS EKM '!A:A,0),7)</f>
        <v>#N/A</v>
      </c>
      <c r="F1711" s="22" t="e">
        <f>+INDEX('LISTA DE PRECIOS EKM '!B:K,MATCH(C1711,'LISTA DE PRECIOS EKM '!A:A,0),9)</f>
        <v>#N/A</v>
      </c>
      <c r="G1711" s="22" t="str">
        <f>+IF(ISNUMBER(MATCH(C1711,Precios!C:C,0)),"Sí está", "No está")</f>
        <v>No está</v>
      </c>
    </row>
    <row r="1712" spans="1:7" hidden="1">
      <c r="A1712" s="20"/>
      <c r="B1712" s="22" t="s">
        <v>7100</v>
      </c>
      <c r="C1712" s="22" t="s">
        <v>7101</v>
      </c>
      <c r="D1712" s="63" t="e">
        <f>+INDEX('LISTA DE PRECIOS EKM '!A:K,MATCH(C1712,'LISTA DE PRECIOS EKM '!A:A,0),MATCH($D$1,'LISTA DE PRECIOS EKM '!$1:$1,0))</f>
        <v>#N/A</v>
      </c>
      <c r="E1712" s="22" t="e">
        <f>+INDEX('LISTA DE PRECIOS EKM '!B:K,MATCH(C1712,'LISTA DE PRECIOS EKM '!A:A,0),7)</f>
        <v>#N/A</v>
      </c>
      <c r="F1712" s="22" t="e">
        <f>+INDEX('LISTA DE PRECIOS EKM '!B:K,MATCH(C1712,'LISTA DE PRECIOS EKM '!A:A,0),9)</f>
        <v>#N/A</v>
      </c>
      <c r="G1712" s="22" t="str">
        <f>+IF(ISNUMBER(MATCH(C1712,Precios!C:C,0)),"Sí está", "No está")</f>
        <v>No está</v>
      </c>
    </row>
    <row r="1713" spans="1:7" hidden="1">
      <c r="A1713" s="20"/>
      <c r="B1713" s="22" t="s">
        <v>7102</v>
      </c>
      <c r="C1713" s="22" t="s">
        <v>7103</v>
      </c>
      <c r="D1713" s="63" t="e">
        <f>+INDEX('LISTA DE PRECIOS EKM '!A:K,MATCH(C1713,'LISTA DE PRECIOS EKM '!A:A,0),MATCH($D$1,'LISTA DE PRECIOS EKM '!$1:$1,0))</f>
        <v>#N/A</v>
      </c>
      <c r="E1713" s="22" t="e">
        <f>+INDEX('LISTA DE PRECIOS EKM '!B:K,MATCH(C1713,'LISTA DE PRECIOS EKM '!A:A,0),7)</f>
        <v>#N/A</v>
      </c>
      <c r="F1713" s="22" t="e">
        <f>+INDEX('LISTA DE PRECIOS EKM '!B:K,MATCH(C1713,'LISTA DE PRECIOS EKM '!A:A,0),9)</f>
        <v>#N/A</v>
      </c>
      <c r="G1713" s="22" t="str">
        <f>+IF(ISNUMBER(MATCH(C1713,Precios!C:C,0)),"Sí está", "No está")</f>
        <v>No está</v>
      </c>
    </row>
    <row r="1714" spans="1:7" hidden="1">
      <c r="A1714" s="20"/>
      <c r="B1714" s="22" t="s">
        <v>7102</v>
      </c>
      <c r="C1714" s="22" t="s">
        <v>7103</v>
      </c>
      <c r="D1714" s="63" t="e">
        <f>+INDEX('LISTA DE PRECIOS EKM '!A:K,MATCH(C1714,'LISTA DE PRECIOS EKM '!A:A,0),MATCH($D$1,'LISTA DE PRECIOS EKM '!$1:$1,0))</f>
        <v>#N/A</v>
      </c>
      <c r="E1714" s="22" t="e">
        <f>+INDEX('LISTA DE PRECIOS EKM '!B:K,MATCH(C1714,'LISTA DE PRECIOS EKM '!A:A,0),7)</f>
        <v>#N/A</v>
      </c>
      <c r="F1714" s="22" t="e">
        <f>+INDEX('LISTA DE PRECIOS EKM '!B:K,MATCH(C1714,'LISTA DE PRECIOS EKM '!A:A,0),9)</f>
        <v>#N/A</v>
      </c>
      <c r="G1714" s="22" t="str">
        <f>+IF(ISNUMBER(MATCH(C1714,Precios!C:C,0)),"Sí está", "No está")</f>
        <v>No está</v>
      </c>
    </row>
    <row r="1715" spans="1:7" hidden="1">
      <c r="A1715" s="20"/>
      <c r="B1715" s="22" t="s">
        <v>7104</v>
      </c>
      <c r="C1715" s="22" t="s">
        <v>7105</v>
      </c>
      <c r="D1715" s="63" t="e">
        <f>+INDEX('LISTA DE PRECIOS EKM '!A:K,MATCH(C1715,'LISTA DE PRECIOS EKM '!A:A,0),MATCH($D$1,'LISTA DE PRECIOS EKM '!$1:$1,0))</f>
        <v>#N/A</v>
      </c>
      <c r="E1715" s="22" t="e">
        <f>+INDEX('LISTA DE PRECIOS EKM '!B:K,MATCH(C1715,'LISTA DE PRECIOS EKM '!A:A,0),7)</f>
        <v>#N/A</v>
      </c>
      <c r="F1715" s="22" t="e">
        <f>+INDEX('LISTA DE PRECIOS EKM '!B:K,MATCH(C1715,'LISTA DE PRECIOS EKM '!A:A,0),9)</f>
        <v>#N/A</v>
      </c>
      <c r="G1715" s="22" t="str">
        <f>+IF(ISNUMBER(MATCH(C1715,Precios!C:C,0)),"Sí está", "No está")</f>
        <v>No está</v>
      </c>
    </row>
    <row r="1716" spans="1:7" hidden="1">
      <c r="A1716" s="20"/>
      <c r="B1716" s="22" t="s">
        <v>7104</v>
      </c>
      <c r="C1716" s="22" t="s">
        <v>7105</v>
      </c>
      <c r="D1716" s="63" t="e">
        <f>+INDEX('LISTA DE PRECIOS EKM '!A:K,MATCH(C1716,'LISTA DE PRECIOS EKM '!A:A,0),MATCH($D$1,'LISTA DE PRECIOS EKM '!$1:$1,0))</f>
        <v>#N/A</v>
      </c>
      <c r="E1716" s="22" t="e">
        <f>+INDEX('LISTA DE PRECIOS EKM '!B:K,MATCH(C1716,'LISTA DE PRECIOS EKM '!A:A,0),7)</f>
        <v>#N/A</v>
      </c>
      <c r="F1716" s="22" t="e">
        <f>+INDEX('LISTA DE PRECIOS EKM '!B:K,MATCH(C1716,'LISTA DE PRECIOS EKM '!A:A,0),9)</f>
        <v>#N/A</v>
      </c>
      <c r="G1716" s="22" t="str">
        <f>+IF(ISNUMBER(MATCH(C1716,Precios!C:C,0)),"Sí está", "No está")</f>
        <v>No está</v>
      </c>
    </row>
    <row r="1717" spans="1:7" hidden="1">
      <c r="A1717" s="20"/>
      <c r="B1717" s="22" t="s">
        <v>7106</v>
      </c>
      <c r="C1717" s="22" t="s">
        <v>7107</v>
      </c>
      <c r="D1717" s="63" t="e">
        <f>+INDEX('LISTA DE PRECIOS EKM '!A:K,MATCH(C1717,'LISTA DE PRECIOS EKM '!A:A,0),MATCH($D$1,'LISTA DE PRECIOS EKM '!$1:$1,0))</f>
        <v>#N/A</v>
      </c>
      <c r="E1717" s="22" t="e">
        <f>+INDEX('LISTA DE PRECIOS EKM '!B:K,MATCH(C1717,'LISTA DE PRECIOS EKM '!A:A,0),7)</f>
        <v>#N/A</v>
      </c>
      <c r="F1717" s="22" t="e">
        <f>+INDEX('LISTA DE PRECIOS EKM '!B:K,MATCH(C1717,'LISTA DE PRECIOS EKM '!A:A,0),9)</f>
        <v>#N/A</v>
      </c>
      <c r="G1717" s="22" t="str">
        <f>+IF(ISNUMBER(MATCH(C1717,Precios!C:C,0)),"Sí está", "No está")</f>
        <v>No está</v>
      </c>
    </row>
    <row r="1718" spans="1:7" hidden="1">
      <c r="A1718" s="20"/>
      <c r="B1718" s="22" t="s">
        <v>7106</v>
      </c>
      <c r="C1718" s="22" t="s">
        <v>7107</v>
      </c>
      <c r="D1718" s="63" t="e">
        <f>+INDEX('LISTA DE PRECIOS EKM '!A:K,MATCH(C1718,'LISTA DE PRECIOS EKM '!A:A,0),MATCH($D$1,'LISTA DE PRECIOS EKM '!$1:$1,0))</f>
        <v>#N/A</v>
      </c>
      <c r="E1718" s="22" t="e">
        <f>+INDEX('LISTA DE PRECIOS EKM '!B:K,MATCH(C1718,'LISTA DE PRECIOS EKM '!A:A,0),7)</f>
        <v>#N/A</v>
      </c>
      <c r="F1718" s="22" t="e">
        <f>+INDEX('LISTA DE PRECIOS EKM '!B:K,MATCH(C1718,'LISTA DE PRECIOS EKM '!A:A,0),9)</f>
        <v>#N/A</v>
      </c>
      <c r="G1718" s="22" t="str">
        <f>+IF(ISNUMBER(MATCH(C1718,Precios!C:C,0)),"Sí está", "No está")</f>
        <v>No está</v>
      </c>
    </row>
    <row r="1719" spans="1:7" hidden="1">
      <c r="A1719" s="20"/>
      <c r="B1719" s="22" t="s">
        <v>7108</v>
      </c>
      <c r="C1719" s="22" t="s">
        <v>7109</v>
      </c>
      <c r="D1719" s="63" t="e">
        <f>+INDEX('LISTA DE PRECIOS EKM '!A:K,MATCH(C1719,'LISTA DE PRECIOS EKM '!A:A,0),MATCH($D$1,'LISTA DE PRECIOS EKM '!$1:$1,0))</f>
        <v>#N/A</v>
      </c>
      <c r="E1719" s="22" t="e">
        <f>+INDEX('LISTA DE PRECIOS EKM '!B:K,MATCH(C1719,'LISTA DE PRECIOS EKM '!A:A,0),7)</f>
        <v>#N/A</v>
      </c>
      <c r="F1719" s="22" t="e">
        <f>+INDEX('LISTA DE PRECIOS EKM '!B:K,MATCH(C1719,'LISTA DE PRECIOS EKM '!A:A,0),9)</f>
        <v>#N/A</v>
      </c>
      <c r="G1719" s="22" t="str">
        <f>+IF(ISNUMBER(MATCH(C1719,Precios!C:C,0)),"Sí está", "No está")</f>
        <v>No está</v>
      </c>
    </row>
    <row r="1720" spans="1:7" hidden="1">
      <c r="A1720" s="20"/>
      <c r="B1720" s="22" t="s">
        <v>7108</v>
      </c>
      <c r="C1720" s="22" t="s">
        <v>7109</v>
      </c>
      <c r="D1720" s="63" t="e">
        <f>+INDEX('LISTA DE PRECIOS EKM '!A:K,MATCH(C1720,'LISTA DE PRECIOS EKM '!A:A,0),MATCH($D$1,'LISTA DE PRECIOS EKM '!$1:$1,0))</f>
        <v>#N/A</v>
      </c>
      <c r="E1720" s="22" t="e">
        <f>+INDEX('LISTA DE PRECIOS EKM '!B:K,MATCH(C1720,'LISTA DE PRECIOS EKM '!A:A,0),7)</f>
        <v>#N/A</v>
      </c>
      <c r="F1720" s="22" t="e">
        <f>+INDEX('LISTA DE PRECIOS EKM '!B:K,MATCH(C1720,'LISTA DE PRECIOS EKM '!A:A,0),9)</f>
        <v>#N/A</v>
      </c>
      <c r="G1720" s="22" t="str">
        <f>+IF(ISNUMBER(MATCH(C1720,Precios!C:C,0)),"Sí está", "No está")</f>
        <v>No está</v>
      </c>
    </row>
    <row r="1721" spans="1:7" hidden="1">
      <c r="A1721" s="20"/>
      <c r="B1721" s="22" t="s">
        <v>7110</v>
      </c>
      <c r="C1721" s="22" t="s">
        <v>7111</v>
      </c>
      <c r="D1721" s="63" t="e">
        <f>+INDEX('LISTA DE PRECIOS EKM '!A:K,MATCH(C1721,'LISTA DE PRECIOS EKM '!A:A,0),MATCH($D$1,'LISTA DE PRECIOS EKM '!$1:$1,0))</f>
        <v>#N/A</v>
      </c>
      <c r="E1721" s="22" t="e">
        <f>+INDEX('LISTA DE PRECIOS EKM '!B:K,MATCH(C1721,'LISTA DE PRECIOS EKM '!A:A,0),7)</f>
        <v>#N/A</v>
      </c>
      <c r="F1721" s="22" t="e">
        <f>+INDEX('LISTA DE PRECIOS EKM '!B:K,MATCH(C1721,'LISTA DE PRECIOS EKM '!A:A,0),9)</f>
        <v>#N/A</v>
      </c>
      <c r="G1721" s="22" t="str">
        <f>+IF(ISNUMBER(MATCH(C1721,Precios!C:C,0)),"Sí está", "No está")</f>
        <v>No está</v>
      </c>
    </row>
    <row r="1722" spans="1:7" hidden="1">
      <c r="A1722" s="20"/>
      <c r="B1722" s="22" t="s">
        <v>7110</v>
      </c>
      <c r="C1722" s="22" t="s">
        <v>7111</v>
      </c>
      <c r="D1722" s="63" t="e">
        <f>+INDEX('LISTA DE PRECIOS EKM '!A:K,MATCH(C1722,'LISTA DE PRECIOS EKM '!A:A,0),MATCH($D$1,'LISTA DE PRECIOS EKM '!$1:$1,0))</f>
        <v>#N/A</v>
      </c>
      <c r="E1722" s="22" t="e">
        <f>+INDEX('LISTA DE PRECIOS EKM '!B:K,MATCH(C1722,'LISTA DE PRECIOS EKM '!A:A,0),7)</f>
        <v>#N/A</v>
      </c>
      <c r="F1722" s="22" t="e">
        <f>+INDEX('LISTA DE PRECIOS EKM '!B:K,MATCH(C1722,'LISTA DE PRECIOS EKM '!A:A,0),9)</f>
        <v>#N/A</v>
      </c>
      <c r="G1722" s="22" t="str">
        <f>+IF(ISNUMBER(MATCH(C1722,Precios!C:C,0)),"Sí está", "No está")</f>
        <v>No está</v>
      </c>
    </row>
    <row r="1723" spans="1:7" hidden="1">
      <c r="A1723" s="20"/>
      <c r="B1723" s="22" t="s">
        <v>7112</v>
      </c>
      <c r="C1723" s="22" t="s">
        <v>7113</v>
      </c>
      <c r="D1723" s="63" t="e">
        <f>+INDEX('LISTA DE PRECIOS EKM '!A:K,MATCH(C1723,'LISTA DE PRECIOS EKM '!A:A,0),MATCH($D$1,'LISTA DE PRECIOS EKM '!$1:$1,0))</f>
        <v>#N/A</v>
      </c>
      <c r="E1723" s="22" t="e">
        <f>+INDEX('LISTA DE PRECIOS EKM '!B:K,MATCH(C1723,'LISTA DE PRECIOS EKM '!A:A,0),7)</f>
        <v>#N/A</v>
      </c>
      <c r="F1723" s="22" t="e">
        <f>+INDEX('LISTA DE PRECIOS EKM '!B:K,MATCH(C1723,'LISTA DE PRECIOS EKM '!A:A,0),9)</f>
        <v>#N/A</v>
      </c>
      <c r="G1723" s="22" t="str">
        <f>+IF(ISNUMBER(MATCH(C1723,Precios!C:C,0)),"Sí está", "No está")</f>
        <v>No está</v>
      </c>
    </row>
    <row r="1724" spans="1:7" hidden="1">
      <c r="A1724" s="20"/>
      <c r="B1724" s="22" t="s">
        <v>7112</v>
      </c>
      <c r="C1724" s="22" t="s">
        <v>7113</v>
      </c>
      <c r="D1724" s="63" t="e">
        <f>+INDEX('LISTA DE PRECIOS EKM '!A:K,MATCH(C1724,'LISTA DE PRECIOS EKM '!A:A,0),MATCH($D$1,'LISTA DE PRECIOS EKM '!$1:$1,0))</f>
        <v>#N/A</v>
      </c>
      <c r="E1724" s="22" t="e">
        <f>+INDEX('LISTA DE PRECIOS EKM '!B:K,MATCH(C1724,'LISTA DE PRECIOS EKM '!A:A,0),7)</f>
        <v>#N/A</v>
      </c>
      <c r="F1724" s="22" t="e">
        <f>+INDEX('LISTA DE PRECIOS EKM '!B:K,MATCH(C1724,'LISTA DE PRECIOS EKM '!A:A,0),9)</f>
        <v>#N/A</v>
      </c>
      <c r="G1724" s="22" t="str">
        <f>+IF(ISNUMBER(MATCH(C1724,Precios!C:C,0)),"Sí está", "No está")</f>
        <v>No está</v>
      </c>
    </row>
    <row r="1725" spans="1:7" hidden="1">
      <c r="A1725" s="20"/>
      <c r="B1725" s="22" t="s">
        <v>7114</v>
      </c>
      <c r="C1725" s="22" t="s">
        <v>7115</v>
      </c>
      <c r="D1725" s="63" t="e">
        <f>+INDEX('LISTA DE PRECIOS EKM '!A:K,MATCH(C1725,'LISTA DE PRECIOS EKM '!A:A,0),MATCH($D$1,'LISTA DE PRECIOS EKM '!$1:$1,0))</f>
        <v>#N/A</v>
      </c>
      <c r="E1725" s="22" t="e">
        <f>+INDEX('LISTA DE PRECIOS EKM '!B:K,MATCH(C1725,'LISTA DE PRECIOS EKM '!A:A,0),7)</f>
        <v>#N/A</v>
      </c>
      <c r="F1725" s="22" t="e">
        <f>+INDEX('LISTA DE PRECIOS EKM '!B:K,MATCH(C1725,'LISTA DE PRECIOS EKM '!A:A,0),9)</f>
        <v>#N/A</v>
      </c>
      <c r="G1725" s="22" t="str">
        <f>+IF(ISNUMBER(MATCH(C1725,Precios!C:C,0)),"Sí está", "No está")</f>
        <v>No está</v>
      </c>
    </row>
    <row r="1726" spans="1:7" hidden="1">
      <c r="A1726" s="20"/>
      <c r="B1726" s="22" t="s">
        <v>7114</v>
      </c>
      <c r="C1726" s="22" t="s">
        <v>7115</v>
      </c>
      <c r="D1726" s="63" t="e">
        <f>+INDEX('LISTA DE PRECIOS EKM '!A:K,MATCH(C1726,'LISTA DE PRECIOS EKM '!A:A,0),MATCH($D$1,'LISTA DE PRECIOS EKM '!$1:$1,0))</f>
        <v>#N/A</v>
      </c>
      <c r="E1726" s="22" t="e">
        <f>+INDEX('LISTA DE PRECIOS EKM '!B:K,MATCH(C1726,'LISTA DE PRECIOS EKM '!A:A,0),7)</f>
        <v>#N/A</v>
      </c>
      <c r="F1726" s="22" t="e">
        <f>+INDEX('LISTA DE PRECIOS EKM '!B:K,MATCH(C1726,'LISTA DE PRECIOS EKM '!A:A,0),9)</f>
        <v>#N/A</v>
      </c>
      <c r="G1726" s="22" t="str">
        <f>+IF(ISNUMBER(MATCH(C1726,Precios!C:C,0)),"Sí está", "No está")</f>
        <v>No está</v>
      </c>
    </row>
    <row r="1727" spans="1:7" hidden="1">
      <c r="A1727" s="20"/>
      <c r="B1727" s="22" t="s">
        <v>7116</v>
      </c>
      <c r="C1727" s="22" t="s">
        <v>7117</v>
      </c>
      <c r="D1727" s="63" t="e">
        <f>+INDEX('LISTA DE PRECIOS EKM '!A:K,MATCH(C1727,'LISTA DE PRECIOS EKM '!A:A,0),MATCH($D$1,'LISTA DE PRECIOS EKM '!$1:$1,0))</f>
        <v>#N/A</v>
      </c>
      <c r="E1727" s="22" t="e">
        <f>+INDEX('LISTA DE PRECIOS EKM '!B:K,MATCH(C1727,'LISTA DE PRECIOS EKM '!A:A,0),7)</f>
        <v>#N/A</v>
      </c>
      <c r="F1727" s="22" t="e">
        <f>+INDEX('LISTA DE PRECIOS EKM '!B:K,MATCH(C1727,'LISTA DE PRECIOS EKM '!A:A,0),9)</f>
        <v>#N/A</v>
      </c>
      <c r="G1727" s="22" t="str">
        <f>+IF(ISNUMBER(MATCH(C1727,Precios!C:C,0)),"Sí está", "No está")</f>
        <v>No está</v>
      </c>
    </row>
    <row r="1728" spans="1:7" hidden="1">
      <c r="A1728" s="20"/>
      <c r="B1728" s="22" t="s">
        <v>7118</v>
      </c>
      <c r="C1728" s="22" t="s">
        <v>7119</v>
      </c>
      <c r="D1728" s="63" t="e">
        <f>+INDEX('LISTA DE PRECIOS EKM '!A:K,MATCH(C1728,'LISTA DE PRECIOS EKM '!A:A,0),MATCH($D$1,'LISTA DE PRECIOS EKM '!$1:$1,0))</f>
        <v>#N/A</v>
      </c>
      <c r="E1728" s="22" t="e">
        <f>+INDEX('LISTA DE PRECIOS EKM '!B:K,MATCH(C1728,'LISTA DE PRECIOS EKM '!A:A,0),7)</f>
        <v>#N/A</v>
      </c>
      <c r="F1728" s="22" t="e">
        <f>+INDEX('LISTA DE PRECIOS EKM '!B:K,MATCH(C1728,'LISTA DE PRECIOS EKM '!A:A,0),9)</f>
        <v>#N/A</v>
      </c>
      <c r="G1728" s="22" t="str">
        <f>+IF(ISNUMBER(MATCH(C1728,Precios!C:C,0)),"Sí está", "No está")</f>
        <v>No está</v>
      </c>
    </row>
    <row r="1729" spans="1:7" hidden="1">
      <c r="A1729" s="20"/>
      <c r="B1729" s="22" t="s">
        <v>7118</v>
      </c>
      <c r="C1729" s="22" t="s">
        <v>7119</v>
      </c>
      <c r="D1729" s="63" t="e">
        <f>+INDEX('LISTA DE PRECIOS EKM '!A:K,MATCH(C1729,'LISTA DE PRECIOS EKM '!A:A,0),MATCH($D$1,'LISTA DE PRECIOS EKM '!$1:$1,0))</f>
        <v>#N/A</v>
      </c>
      <c r="E1729" s="22" t="e">
        <f>+INDEX('LISTA DE PRECIOS EKM '!B:K,MATCH(C1729,'LISTA DE PRECIOS EKM '!A:A,0),7)</f>
        <v>#N/A</v>
      </c>
      <c r="F1729" s="22" t="e">
        <f>+INDEX('LISTA DE PRECIOS EKM '!B:K,MATCH(C1729,'LISTA DE PRECIOS EKM '!A:A,0),9)</f>
        <v>#N/A</v>
      </c>
      <c r="G1729" s="22" t="str">
        <f>+IF(ISNUMBER(MATCH(C1729,Precios!C:C,0)),"Sí está", "No está")</f>
        <v>No está</v>
      </c>
    </row>
    <row r="1730" spans="1:7" hidden="1">
      <c r="A1730" s="20"/>
      <c r="B1730" s="22" t="s">
        <v>7120</v>
      </c>
      <c r="C1730" s="22" t="s">
        <v>7121</v>
      </c>
      <c r="D1730" s="63" t="e">
        <f>+INDEX('LISTA DE PRECIOS EKM '!A:K,MATCH(C1730,'LISTA DE PRECIOS EKM '!A:A,0),MATCH($D$1,'LISTA DE PRECIOS EKM '!$1:$1,0))</f>
        <v>#N/A</v>
      </c>
      <c r="E1730" s="22" t="e">
        <f>+INDEX('LISTA DE PRECIOS EKM '!B:K,MATCH(C1730,'LISTA DE PRECIOS EKM '!A:A,0),7)</f>
        <v>#N/A</v>
      </c>
      <c r="F1730" s="22" t="e">
        <f>+INDEX('LISTA DE PRECIOS EKM '!B:K,MATCH(C1730,'LISTA DE PRECIOS EKM '!A:A,0),9)</f>
        <v>#N/A</v>
      </c>
      <c r="G1730" s="22" t="str">
        <f>+IF(ISNUMBER(MATCH(C1730,Precios!C:C,0)),"Sí está", "No está")</f>
        <v>No está</v>
      </c>
    </row>
    <row r="1731" spans="1:7" hidden="1">
      <c r="A1731" s="20"/>
      <c r="B1731" s="22" t="s">
        <v>7120</v>
      </c>
      <c r="C1731" s="22" t="s">
        <v>7121</v>
      </c>
      <c r="D1731" s="63" t="e">
        <f>+INDEX('LISTA DE PRECIOS EKM '!A:K,MATCH(C1731,'LISTA DE PRECIOS EKM '!A:A,0),MATCH($D$1,'LISTA DE PRECIOS EKM '!$1:$1,0))</f>
        <v>#N/A</v>
      </c>
      <c r="E1731" s="22" t="e">
        <f>+INDEX('LISTA DE PRECIOS EKM '!B:K,MATCH(C1731,'LISTA DE PRECIOS EKM '!A:A,0),7)</f>
        <v>#N/A</v>
      </c>
      <c r="F1731" s="22" t="e">
        <f>+INDEX('LISTA DE PRECIOS EKM '!B:K,MATCH(C1731,'LISTA DE PRECIOS EKM '!A:A,0),9)</f>
        <v>#N/A</v>
      </c>
      <c r="G1731" s="22" t="str">
        <f>+IF(ISNUMBER(MATCH(C1731,Precios!C:C,0)),"Sí está", "No está")</f>
        <v>No está</v>
      </c>
    </row>
    <row r="1732" spans="1:7" hidden="1">
      <c r="A1732" s="20"/>
      <c r="B1732" s="22" t="s">
        <v>7122</v>
      </c>
      <c r="C1732" s="22" t="s">
        <v>7123</v>
      </c>
      <c r="D1732" s="63" t="e">
        <f>+INDEX('LISTA DE PRECIOS EKM '!A:K,MATCH(C1732,'LISTA DE PRECIOS EKM '!A:A,0),MATCH($D$1,'LISTA DE PRECIOS EKM '!$1:$1,0))</f>
        <v>#N/A</v>
      </c>
      <c r="E1732" s="22" t="e">
        <f>+INDEX('LISTA DE PRECIOS EKM '!B:K,MATCH(C1732,'LISTA DE PRECIOS EKM '!A:A,0),7)</f>
        <v>#N/A</v>
      </c>
      <c r="F1732" s="22" t="e">
        <f>+INDEX('LISTA DE PRECIOS EKM '!B:K,MATCH(C1732,'LISTA DE PRECIOS EKM '!A:A,0),9)</f>
        <v>#N/A</v>
      </c>
      <c r="G1732" s="22" t="str">
        <f>+IF(ISNUMBER(MATCH(C1732,Precios!C:C,0)),"Sí está", "No está")</f>
        <v>No está</v>
      </c>
    </row>
    <row r="1733" spans="1:7" hidden="1">
      <c r="A1733" s="20"/>
      <c r="B1733" s="22" t="s">
        <v>7122</v>
      </c>
      <c r="C1733" s="22" t="s">
        <v>7123</v>
      </c>
      <c r="D1733" s="63" t="e">
        <f>+INDEX('LISTA DE PRECIOS EKM '!A:K,MATCH(C1733,'LISTA DE PRECIOS EKM '!A:A,0),MATCH($D$1,'LISTA DE PRECIOS EKM '!$1:$1,0))</f>
        <v>#N/A</v>
      </c>
      <c r="E1733" s="22" t="e">
        <f>+INDEX('LISTA DE PRECIOS EKM '!B:K,MATCH(C1733,'LISTA DE PRECIOS EKM '!A:A,0),7)</f>
        <v>#N/A</v>
      </c>
      <c r="F1733" s="22" t="e">
        <f>+INDEX('LISTA DE PRECIOS EKM '!B:K,MATCH(C1733,'LISTA DE PRECIOS EKM '!A:A,0),9)</f>
        <v>#N/A</v>
      </c>
      <c r="G1733" s="22" t="str">
        <f>+IF(ISNUMBER(MATCH(C1733,Precios!C:C,0)),"Sí está", "No está")</f>
        <v>No está</v>
      </c>
    </row>
    <row r="1734" spans="1:7" hidden="1">
      <c r="A1734" s="20"/>
      <c r="B1734" s="22" t="s">
        <v>7124</v>
      </c>
      <c r="C1734" s="22" t="s">
        <v>7125</v>
      </c>
      <c r="D1734" s="63" t="e">
        <f>+INDEX('LISTA DE PRECIOS EKM '!A:K,MATCH(C1734,'LISTA DE PRECIOS EKM '!A:A,0),MATCH($D$1,'LISTA DE PRECIOS EKM '!$1:$1,0))</f>
        <v>#N/A</v>
      </c>
      <c r="E1734" s="22" t="e">
        <f>+INDEX('LISTA DE PRECIOS EKM '!B:K,MATCH(C1734,'LISTA DE PRECIOS EKM '!A:A,0),7)</f>
        <v>#N/A</v>
      </c>
      <c r="F1734" s="22" t="e">
        <f>+INDEX('LISTA DE PRECIOS EKM '!B:K,MATCH(C1734,'LISTA DE PRECIOS EKM '!A:A,0),9)</f>
        <v>#N/A</v>
      </c>
      <c r="G1734" s="22" t="str">
        <f>+IF(ISNUMBER(MATCH(C1734,Precios!C:C,0)),"Sí está", "No está")</f>
        <v>No está</v>
      </c>
    </row>
    <row r="1735" spans="1:7" hidden="1">
      <c r="A1735" s="20"/>
      <c r="B1735" s="22" t="s">
        <v>7124</v>
      </c>
      <c r="C1735" s="22" t="s">
        <v>7125</v>
      </c>
      <c r="D1735" s="63" t="e">
        <f>+INDEX('LISTA DE PRECIOS EKM '!A:K,MATCH(C1735,'LISTA DE PRECIOS EKM '!A:A,0),MATCH($D$1,'LISTA DE PRECIOS EKM '!$1:$1,0))</f>
        <v>#N/A</v>
      </c>
      <c r="E1735" s="22" t="e">
        <f>+INDEX('LISTA DE PRECIOS EKM '!B:K,MATCH(C1735,'LISTA DE PRECIOS EKM '!A:A,0),7)</f>
        <v>#N/A</v>
      </c>
      <c r="F1735" s="22" t="e">
        <f>+INDEX('LISTA DE PRECIOS EKM '!B:K,MATCH(C1735,'LISTA DE PRECIOS EKM '!A:A,0),9)</f>
        <v>#N/A</v>
      </c>
      <c r="G1735" s="22" t="str">
        <f>+IF(ISNUMBER(MATCH(C1735,Precios!C:C,0)),"Sí está", "No está")</f>
        <v>No está</v>
      </c>
    </row>
    <row r="1736" spans="1:7" hidden="1">
      <c r="A1736" s="20"/>
      <c r="B1736" s="22" t="s">
        <v>7126</v>
      </c>
      <c r="C1736" s="22" t="s">
        <v>7127</v>
      </c>
      <c r="D1736" s="63" t="e">
        <f>+INDEX('LISTA DE PRECIOS EKM '!A:K,MATCH(C1736,'LISTA DE PRECIOS EKM '!A:A,0),MATCH($D$1,'LISTA DE PRECIOS EKM '!$1:$1,0))</f>
        <v>#N/A</v>
      </c>
      <c r="E1736" s="22" t="e">
        <f>+INDEX('LISTA DE PRECIOS EKM '!B:K,MATCH(C1736,'LISTA DE PRECIOS EKM '!A:A,0),7)</f>
        <v>#N/A</v>
      </c>
      <c r="F1736" s="22" t="e">
        <f>+INDEX('LISTA DE PRECIOS EKM '!B:K,MATCH(C1736,'LISTA DE PRECIOS EKM '!A:A,0),9)</f>
        <v>#N/A</v>
      </c>
      <c r="G1736" s="22" t="str">
        <f>+IF(ISNUMBER(MATCH(C1736,Precios!C:C,0)),"Sí está", "No está")</f>
        <v>No está</v>
      </c>
    </row>
    <row r="1737" spans="1:7" hidden="1">
      <c r="A1737" s="20"/>
      <c r="B1737" s="22" t="s">
        <v>7126</v>
      </c>
      <c r="C1737" s="22" t="s">
        <v>7127</v>
      </c>
      <c r="D1737" s="63" t="e">
        <f>+INDEX('LISTA DE PRECIOS EKM '!A:K,MATCH(C1737,'LISTA DE PRECIOS EKM '!A:A,0),MATCH($D$1,'LISTA DE PRECIOS EKM '!$1:$1,0))</f>
        <v>#N/A</v>
      </c>
      <c r="E1737" s="22" t="e">
        <f>+INDEX('LISTA DE PRECIOS EKM '!B:K,MATCH(C1737,'LISTA DE PRECIOS EKM '!A:A,0),7)</f>
        <v>#N/A</v>
      </c>
      <c r="F1737" s="22" t="e">
        <f>+INDEX('LISTA DE PRECIOS EKM '!B:K,MATCH(C1737,'LISTA DE PRECIOS EKM '!A:A,0),9)</f>
        <v>#N/A</v>
      </c>
      <c r="G1737" s="22" t="str">
        <f>+IF(ISNUMBER(MATCH(C1737,Precios!C:C,0)),"Sí está", "No está")</f>
        <v>No está</v>
      </c>
    </row>
    <row r="1738" spans="1:7" hidden="1">
      <c r="A1738" s="20"/>
      <c r="B1738" s="22" t="s">
        <v>7128</v>
      </c>
      <c r="C1738" s="22" t="s">
        <v>7129</v>
      </c>
      <c r="D1738" s="63" t="e">
        <f>+INDEX('LISTA DE PRECIOS EKM '!A:K,MATCH(C1738,'LISTA DE PRECIOS EKM '!A:A,0),MATCH($D$1,'LISTA DE PRECIOS EKM '!$1:$1,0))</f>
        <v>#N/A</v>
      </c>
      <c r="E1738" s="22" t="e">
        <f>+INDEX('LISTA DE PRECIOS EKM '!B:K,MATCH(C1738,'LISTA DE PRECIOS EKM '!A:A,0),7)</f>
        <v>#N/A</v>
      </c>
      <c r="F1738" s="22" t="e">
        <f>+INDEX('LISTA DE PRECIOS EKM '!B:K,MATCH(C1738,'LISTA DE PRECIOS EKM '!A:A,0),9)</f>
        <v>#N/A</v>
      </c>
      <c r="G1738" s="22" t="str">
        <f>+IF(ISNUMBER(MATCH(C1738,Precios!C:C,0)),"Sí está", "No está")</f>
        <v>No está</v>
      </c>
    </row>
    <row r="1739" spans="1:7" hidden="1">
      <c r="A1739" s="20"/>
      <c r="B1739" s="22" t="s">
        <v>7128</v>
      </c>
      <c r="C1739" s="22" t="s">
        <v>7129</v>
      </c>
      <c r="D1739" s="63" t="e">
        <f>+INDEX('LISTA DE PRECIOS EKM '!A:K,MATCH(C1739,'LISTA DE PRECIOS EKM '!A:A,0),MATCH($D$1,'LISTA DE PRECIOS EKM '!$1:$1,0))</f>
        <v>#N/A</v>
      </c>
      <c r="E1739" s="22" t="e">
        <f>+INDEX('LISTA DE PRECIOS EKM '!B:K,MATCH(C1739,'LISTA DE PRECIOS EKM '!A:A,0),7)</f>
        <v>#N/A</v>
      </c>
      <c r="F1739" s="22" t="e">
        <f>+INDEX('LISTA DE PRECIOS EKM '!B:K,MATCH(C1739,'LISTA DE PRECIOS EKM '!A:A,0),9)</f>
        <v>#N/A</v>
      </c>
      <c r="G1739" s="22" t="str">
        <f>+IF(ISNUMBER(MATCH(C1739,Precios!C:C,0)),"Sí está", "No está")</f>
        <v>No está</v>
      </c>
    </row>
    <row r="1740" spans="1:7" hidden="1">
      <c r="A1740" s="20"/>
      <c r="B1740" s="22" t="s">
        <v>7130</v>
      </c>
      <c r="C1740" s="22" t="s">
        <v>7131</v>
      </c>
      <c r="D1740" s="63" t="e">
        <f>+INDEX('LISTA DE PRECIOS EKM '!A:K,MATCH(C1740,'LISTA DE PRECIOS EKM '!A:A,0),MATCH($D$1,'LISTA DE PRECIOS EKM '!$1:$1,0))</f>
        <v>#N/A</v>
      </c>
      <c r="E1740" s="22" t="e">
        <f>+INDEX('LISTA DE PRECIOS EKM '!B:K,MATCH(C1740,'LISTA DE PRECIOS EKM '!A:A,0),7)</f>
        <v>#N/A</v>
      </c>
      <c r="F1740" s="22" t="e">
        <f>+INDEX('LISTA DE PRECIOS EKM '!B:K,MATCH(C1740,'LISTA DE PRECIOS EKM '!A:A,0),9)</f>
        <v>#N/A</v>
      </c>
      <c r="G1740" s="22" t="str">
        <f>+IF(ISNUMBER(MATCH(C1740,Precios!C:C,0)),"Sí está", "No está")</f>
        <v>No está</v>
      </c>
    </row>
    <row r="1741" spans="1:7" hidden="1">
      <c r="A1741" s="20"/>
      <c r="B1741" s="22" t="s">
        <v>7130</v>
      </c>
      <c r="C1741" s="22" t="s">
        <v>7131</v>
      </c>
      <c r="D1741" s="63" t="e">
        <f>+INDEX('LISTA DE PRECIOS EKM '!A:K,MATCH(C1741,'LISTA DE PRECIOS EKM '!A:A,0),MATCH($D$1,'LISTA DE PRECIOS EKM '!$1:$1,0))</f>
        <v>#N/A</v>
      </c>
      <c r="E1741" s="22" t="e">
        <f>+INDEX('LISTA DE PRECIOS EKM '!B:K,MATCH(C1741,'LISTA DE PRECIOS EKM '!A:A,0),7)</f>
        <v>#N/A</v>
      </c>
      <c r="F1741" s="22" t="e">
        <f>+INDEX('LISTA DE PRECIOS EKM '!B:K,MATCH(C1741,'LISTA DE PRECIOS EKM '!A:A,0),9)</f>
        <v>#N/A</v>
      </c>
      <c r="G1741" s="22" t="str">
        <f>+IF(ISNUMBER(MATCH(C1741,Precios!C:C,0)),"Sí está", "No está")</f>
        <v>No está</v>
      </c>
    </row>
    <row r="1742" spans="1:7" hidden="1">
      <c r="A1742" s="20"/>
      <c r="B1742" s="22" t="s">
        <v>7133</v>
      </c>
      <c r="C1742" s="22" t="s">
        <v>7134</v>
      </c>
      <c r="D1742" s="63" t="e">
        <f>+INDEX('LISTA DE PRECIOS EKM '!A:K,MATCH(C1742,'LISTA DE PRECIOS EKM '!A:A,0),MATCH($D$1,'LISTA DE PRECIOS EKM '!$1:$1,0))</f>
        <v>#N/A</v>
      </c>
      <c r="E1742" s="22" t="e">
        <f>+INDEX('LISTA DE PRECIOS EKM '!B:K,MATCH(C1742,'LISTA DE PRECIOS EKM '!A:A,0),7)</f>
        <v>#N/A</v>
      </c>
      <c r="F1742" s="22" t="e">
        <f>+INDEX('LISTA DE PRECIOS EKM '!B:K,MATCH(C1742,'LISTA DE PRECIOS EKM '!A:A,0),9)</f>
        <v>#N/A</v>
      </c>
      <c r="G1742" s="22" t="str">
        <f>+IF(ISNUMBER(MATCH(C1742,Precios!C:C,0)),"Sí está", "No está")</f>
        <v>No está</v>
      </c>
    </row>
    <row r="1743" spans="1:7" hidden="1">
      <c r="A1743" s="20"/>
      <c r="B1743" s="22" t="s">
        <v>7133</v>
      </c>
      <c r="C1743" s="22" t="s">
        <v>7134</v>
      </c>
      <c r="D1743" s="63" t="e">
        <f>+INDEX('LISTA DE PRECIOS EKM '!A:K,MATCH(C1743,'LISTA DE PRECIOS EKM '!A:A,0),MATCH($D$1,'LISTA DE PRECIOS EKM '!$1:$1,0))</f>
        <v>#N/A</v>
      </c>
      <c r="E1743" s="22" t="e">
        <f>+INDEX('LISTA DE PRECIOS EKM '!B:K,MATCH(C1743,'LISTA DE PRECIOS EKM '!A:A,0),7)</f>
        <v>#N/A</v>
      </c>
      <c r="F1743" s="22" t="e">
        <f>+INDEX('LISTA DE PRECIOS EKM '!B:K,MATCH(C1743,'LISTA DE PRECIOS EKM '!A:A,0),9)</f>
        <v>#N/A</v>
      </c>
      <c r="G1743" s="22" t="str">
        <f>+IF(ISNUMBER(MATCH(C1743,Precios!C:C,0)),"Sí está", "No está")</f>
        <v>No está</v>
      </c>
    </row>
    <row r="1744" spans="1:7" hidden="1">
      <c r="A1744" s="20"/>
      <c r="B1744" s="22" t="s">
        <v>7135</v>
      </c>
      <c r="C1744" s="22" t="s">
        <v>7136</v>
      </c>
      <c r="D1744" s="63" t="e">
        <f>+INDEX('LISTA DE PRECIOS EKM '!A:K,MATCH(C1744,'LISTA DE PRECIOS EKM '!A:A,0),MATCH($D$1,'LISTA DE PRECIOS EKM '!$1:$1,0))</f>
        <v>#N/A</v>
      </c>
      <c r="E1744" s="22" t="e">
        <f>+INDEX('LISTA DE PRECIOS EKM '!B:K,MATCH(C1744,'LISTA DE PRECIOS EKM '!A:A,0),7)</f>
        <v>#N/A</v>
      </c>
      <c r="F1744" s="22" t="e">
        <f>+INDEX('LISTA DE PRECIOS EKM '!B:K,MATCH(C1744,'LISTA DE PRECIOS EKM '!A:A,0),9)</f>
        <v>#N/A</v>
      </c>
      <c r="G1744" s="22" t="str">
        <f>+IF(ISNUMBER(MATCH(C1744,Precios!C:C,0)),"Sí está", "No está")</f>
        <v>No está</v>
      </c>
    </row>
    <row r="1745" spans="1:7" hidden="1">
      <c r="A1745" s="20"/>
      <c r="B1745" s="22" t="s">
        <v>7135</v>
      </c>
      <c r="C1745" s="22" t="s">
        <v>7136</v>
      </c>
      <c r="D1745" s="63" t="e">
        <f>+INDEX('LISTA DE PRECIOS EKM '!A:K,MATCH(C1745,'LISTA DE PRECIOS EKM '!A:A,0),MATCH($D$1,'LISTA DE PRECIOS EKM '!$1:$1,0))</f>
        <v>#N/A</v>
      </c>
      <c r="E1745" s="22" t="e">
        <f>+INDEX('LISTA DE PRECIOS EKM '!B:K,MATCH(C1745,'LISTA DE PRECIOS EKM '!A:A,0),7)</f>
        <v>#N/A</v>
      </c>
      <c r="F1745" s="22" t="e">
        <f>+INDEX('LISTA DE PRECIOS EKM '!B:K,MATCH(C1745,'LISTA DE PRECIOS EKM '!A:A,0),9)</f>
        <v>#N/A</v>
      </c>
      <c r="G1745" s="22" t="str">
        <f>+IF(ISNUMBER(MATCH(C1745,Precios!C:C,0)),"Sí está", "No está")</f>
        <v>No está</v>
      </c>
    </row>
    <row r="1746" spans="1:7" hidden="1">
      <c r="A1746" s="20"/>
      <c r="B1746" s="22" t="s">
        <v>7137</v>
      </c>
      <c r="C1746" s="22" t="s">
        <v>7138</v>
      </c>
      <c r="D1746" s="63" t="e">
        <f>+INDEX('LISTA DE PRECIOS EKM '!A:K,MATCH(C1746,'LISTA DE PRECIOS EKM '!A:A,0),MATCH($D$1,'LISTA DE PRECIOS EKM '!$1:$1,0))</f>
        <v>#N/A</v>
      </c>
      <c r="E1746" s="22" t="e">
        <f>+INDEX('LISTA DE PRECIOS EKM '!B:K,MATCH(C1746,'LISTA DE PRECIOS EKM '!A:A,0),7)</f>
        <v>#N/A</v>
      </c>
      <c r="F1746" s="22" t="e">
        <f>+INDEX('LISTA DE PRECIOS EKM '!B:K,MATCH(C1746,'LISTA DE PRECIOS EKM '!A:A,0),9)</f>
        <v>#N/A</v>
      </c>
      <c r="G1746" s="22" t="str">
        <f>+IF(ISNUMBER(MATCH(C1746,Precios!C:C,0)),"Sí está", "No está")</f>
        <v>No está</v>
      </c>
    </row>
    <row r="1747" spans="1:7" hidden="1">
      <c r="A1747" s="20"/>
      <c r="B1747" s="22" t="s">
        <v>7137</v>
      </c>
      <c r="C1747" s="22" t="s">
        <v>7138</v>
      </c>
      <c r="D1747" s="63" t="e">
        <f>+INDEX('LISTA DE PRECIOS EKM '!A:K,MATCH(C1747,'LISTA DE PRECIOS EKM '!A:A,0),MATCH($D$1,'LISTA DE PRECIOS EKM '!$1:$1,0))</f>
        <v>#N/A</v>
      </c>
      <c r="E1747" s="22" t="e">
        <f>+INDEX('LISTA DE PRECIOS EKM '!B:K,MATCH(C1747,'LISTA DE PRECIOS EKM '!A:A,0),7)</f>
        <v>#N/A</v>
      </c>
      <c r="F1747" s="22" t="e">
        <f>+INDEX('LISTA DE PRECIOS EKM '!B:K,MATCH(C1747,'LISTA DE PRECIOS EKM '!A:A,0),9)</f>
        <v>#N/A</v>
      </c>
      <c r="G1747" s="22" t="str">
        <f>+IF(ISNUMBER(MATCH(C1747,Precios!C:C,0)),"Sí está", "No está")</f>
        <v>No está</v>
      </c>
    </row>
    <row r="1748" spans="1:7" hidden="1">
      <c r="A1748" s="20"/>
      <c r="B1748" s="22" t="s">
        <v>7139</v>
      </c>
      <c r="C1748" s="22" t="s">
        <v>7140</v>
      </c>
      <c r="D1748" s="63" t="e">
        <f>+INDEX('LISTA DE PRECIOS EKM '!A:K,MATCH(C1748,'LISTA DE PRECIOS EKM '!A:A,0),MATCH($D$1,'LISTA DE PRECIOS EKM '!$1:$1,0))</f>
        <v>#N/A</v>
      </c>
      <c r="E1748" s="22" t="e">
        <f>+INDEX('LISTA DE PRECIOS EKM '!B:K,MATCH(C1748,'LISTA DE PRECIOS EKM '!A:A,0),7)</f>
        <v>#N/A</v>
      </c>
      <c r="F1748" s="22" t="e">
        <f>+INDEX('LISTA DE PRECIOS EKM '!B:K,MATCH(C1748,'LISTA DE PRECIOS EKM '!A:A,0),9)</f>
        <v>#N/A</v>
      </c>
      <c r="G1748" s="22" t="str">
        <f>+IF(ISNUMBER(MATCH(C1748,Precios!C:C,0)),"Sí está", "No está")</f>
        <v>No está</v>
      </c>
    </row>
    <row r="1749" spans="1:7" hidden="1">
      <c r="A1749" s="20"/>
      <c r="B1749" s="22" t="s">
        <v>7139</v>
      </c>
      <c r="C1749" s="22" t="s">
        <v>7140</v>
      </c>
      <c r="D1749" s="63" t="e">
        <f>+INDEX('LISTA DE PRECIOS EKM '!A:K,MATCH(C1749,'LISTA DE PRECIOS EKM '!A:A,0),MATCH($D$1,'LISTA DE PRECIOS EKM '!$1:$1,0))</f>
        <v>#N/A</v>
      </c>
      <c r="E1749" s="22" t="e">
        <f>+INDEX('LISTA DE PRECIOS EKM '!B:K,MATCH(C1749,'LISTA DE PRECIOS EKM '!A:A,0),7)</f>
        <v>#N/A</v>
      </c>
      <c r="F1749" s="22" t="e">
        <f>+INDEX('LISTA DE PRECIOS EKM '!B:K,MATCH(C1749,'LISTA DE PRECIOS EKM '!A:A,0),9)</f>
        <v>#N/A</v>
      </c>
      <c r="G1749" s="22" t="str">
        <f>+IF(ISNUMBER(MATCH(C1749,Precios!C:C,0)),"Sí está", "No está")</f>
        <v>No está</v>
      </c>
    </row>
    <row r="1750" spans="1:7" hidden="1">
      <c r="A1750" s="20"/>
      <c r="B1750" s="22" t="s">
        <v>7141</v>
      </c>
      <c r="C1750" s="22" t="s">
        <v>7142</v>
      </c>
      <c r="D1750" s="63" t="e">
        <f>+INDEX('LISTA DE PRECIOS EKM '!A:K,MATCH(C1750,'LISTA DE PRECIOS EKM '!A:A,0),MATCH($D$1,'LISTA DE PRECIOS EKM '!$1:$1,0))</f>
        <v>#N/A</v>
      </c>
      <c r="E1750" s="22" t="e">
        <f>+INDEX('LISTA DE PRECIOS EKM '!B:K,MATCH(C1750,'LISTA DE PRECIOS EKM '!A:A,0),7)</f>
        <v>#N/A</v>
      </c>
      <c r="F1750" s="22" t="e">
        <f>+INDEX('LISTA DE PRECIOS EKM '!B:K,MATCH(C1750,'LISTA DE PRECIOS EKM '!A:A,0),9)</f>
        <v>#N/A</v>
      </c>
      <c r="G1750" s="22" t="str">
        <f>+IF(ISNUMBER(MATCH(C1750,Precios!C:C,0)),"Sí está", "No está")</f>
        <v>No está</v>
      </c>
    </row>
    <row r="1751" spans="1:7" hidden="1">
      <c r="A1751" s="20"/>
      <c r="B1751" s="22" t="s">
        <v>7141</v>
      </c>
      <c r="C1751" s="22" t="s">
        <v>7142</v>
      </c>
      <c r="D1751" s="63" t="e">
        <f>+INDEX('LISTA DE PRECIOS EKM '!A:K,MATCH(C1751,'LISTA DE PRECIOS EKM '!A:A,0),MATCH($D$1,'LISTA DE PRECIOS EKM '!$1:$1,0))</f>
        <v>#N/A</v>
      </c>
      <c r="E1751" s="22" t="e">
        <f>+INDEX('LISTA DE PRECIOS EKM '!B:K,MATCH(C1751,'LISTA DE PRECIOS EKM '!A:A,0),7)</f>
        <v>#N/A</v>
      </c>
      <c r="F1751" s="22" t="e">
        <f>+INDEX('LISTA DE PRECIOS EKM '!B:K,MATCH(C1751,'LISTA DE PRECIOS EKM '!A:A,0),9)</f>
        <v>#N/A</v>
      </c>
      <c r="G1751" s="22" t="str">
        <f>+IF(ISNUMBER(MATCH(C1751,Precios!C:C,0)),"Sí está", "No está")</f>
        <v>No está</v>
      </c>
    </row>
    <row r="1752" spans="1:7" hidden="1">
      <c r="A1752" s="20"/>
      <c r="B1752" s="22" t="s">
        <v>7143</v>
      </c>
      <c r="C1752" s="22" t="s">
        <v>7144</v>
      </c>
      <c r="D1752" s="63" t="e">
        <f>+INDEX('LISTA DE PRECIOS EKM '!A:K,MATCH(C1752,'LISTA DE PRECIOS EKM '!A:A,0),MATCH($D$1,'LISTA DE PRECIOS EKM '!$1:$1,0))</f>
        <v>#N/A</v>
      </c>
      <c r="E1752" s="22" t="e">
        <f>+INDEX('LISTA DE PRECIOS EKM '!B:K,MATCH(C1752,'LISTA DE PRECIOS EKM '!A:A,0),7)</f>
        <v>#N/A</v>
      </c>
      <c r="F1752" s="22" t="e">
        <f>+INDEX('LISTA DE PRECIOS EKM '!B:K,MATCH(C1752,'LISTA DE PRECIOS EKM '!A:A,0),9)</f>
        <v>#N/A</v>
      </c>
      <c r="G1752" s="22" t="str">
        <f>+IF(ISNUMBER(MATCH(C1752,Precios!C:C,0)),"Sí está", "No está")</f>
        <v>No está</v>
      </c>
    </row>
    <row r="1753" spans="1:7" hidden="1">
      <c r="A1753" s="20"/>
      <c r="B1753" s="22" t="s">
        <v>7143</v>
      </c>
      <c r="C1753" s="22" t="s">
        <v>7144</v>
      </c>
      <c r="D1753" s="63" t="e">
        <f>+INDEX('LISTA DE PRECIOS EKM '!A:K,MATCH(C1753,'LISTA DE PRECIOS EKM '!A:A,0),MATCH($D$1,'LISTA DE PRECIOS EKM '!$1:$1,0))</f>
        <v>#N/A</v>
      </c>
      <c r="E1753" s="22" t="e">
        <f>+INDEX('LISTA DE PRECIOS EKM '!B:K,MATCH(C1753,'LISTA DE PRECIOS EKM '!A:A,0),7)</f>
        <v>#N/A</v>
      </c>
      <c r="F1753" s="22" t="e">
        <f>+INDEX('LISTA DE PRECIOS EKM '!B:K,MATCH(C1753,'LISTA DE PRECIOS EKM '!A:A,0),9)</f>
        <v>#N/A</v>
      </c>
      <c r="G1753" s="22" t="str">
        <f>+IF(ISNUMBER(MATCH(C1753,Precios!C:C,0)),"Sí está", "No está")</f>
        <v>No está</v>
      </c>
    </row>
    <row r="1754" spans="1:7" hidden="1">
      <c r="A1754" s="20"/>
      <c r="B1754" s="22" t="s">
        <v>7145</v>
      </c>
      <c r="C1754" s="22" t="s">
        <v>7146</v>
      </c>
      <c r="D1754" s="63" t="e">
        <f>+INDEX('LISTA DE PRECIOS EKM '!A:K,MATCH(C1754,'LISTA DE PRECIOS EKM '!A:A,0),MATCH($D$1,'LISTA DE PRECIOS EKM '!$1:$1,0))</f>
        <v>#N/A</v>
      </c>
      <c r="E1754" s="22" t="e">
        <f>+INDEX('LISTA DE PRECIOS EKM '!B:K,MATCH(C1754,'LISTA DE PRECIOS EKM '!A:A,0),7)</f>
        <v>#N/A</v>
      </c>
      <c r="F1754" s="22" t="e">
        <f>+INDEX('LISTA DE PRECIOS EKM '!B:K,MATCH(C1754,'LISTA DE PRECIOS EKM '!A:A,0),9)</f>
        <v>#N/A</v>
      </c>
      <c r="G1754" s="22" t="str">
        <f>+IF(ISNUMBER(MATCH(C1754,Precios!C:C,0)),"Sí está", "No está")</f>
        <v>No está</v>
      </c>
    </row>
    <row r="1755" spans="1:7" hidden="1">
      <c r="A1755" s="20"/>
      <c r="B1755" s="22" t="s">
        <v>7145</v>
      </c>
      <c r="C1755" s="22" t="s">
        <v>7146</v>
      </c>
      <c r="D1755" s="63" t="e">
        <f>+INDEX('LISTA DE PRECIOS EKM '!A:K,MATCH(C1755,'LISTA DE PRECIOS EKM '!A:A,0),MATCH($D$1,'LISTA DE PRECIOS EKM '!$1:$1,0))</f>
        <v>#N/A</v>
      </c>
      <c r="E1755" s="22" t="e">
        <f>+INDEX('LISTA DE PRECIOS EKM '!B:K,MATCH(C1755,'LISTA DE PRECIOS EKM '!A:A,0),7)</f>
        <v>#N/A</v>
      </c>
      <c r="F1755" s="22" t="e">
        <f>+INDEX('LISTA DE PRECIOS EKM '!B:K,MATCH(C1755,'LISTA DE PRECIOS EKM '!A:A,0),9)</f>
        <v>#N/A</v>
      </c>
      <c r="G1755" s="22" t="str">
        <f>+IF(ISNUMBER(MATCH(C1755,Precios!C:C,0)),"Sí está", "No está")</f>
        <v>No está</v>
      </c>
    </row>
    <row r="1756" spans="1:7" hidden="1">
      <c r="A1756" s="20"/>
      <c r="B1756" s="22" t="s">
        <v>7147</v>
      </c>
      <c r="C1756" s="22" t="s">
        <v>7148</v>
      </c>
      <c r="D1756" s="63" t="e">
        <f>+INDEX('LISTA DE PRECIOS EKM '!A:K,MATCH(C1756,'LISTA DE PRECIOS EKM '!A:A,0),MATCH($D$1,'LISTA DE PRECIOS EKM '!$1:$1,0))</f>
        <v>#N/A</v>
      </c>
      <c r="E1756" s="22" t="e">
        <f>+INDEX('LISTA DE PRECIOS EKM '!B:K,MATCH(C1756,'LISTA DE PRECIOS EKM '!A:A,0),7)</f>
        <v>#N/A</v>
      </c>
      <c r="F1756" s="22" t="e">
        <f>+INDEX('LISTA DE PRECIOS EKM '!B:K,MATCH(C1756,'LISTA DE PRECIOS EKM '!A:A,0),9)</f>
        <v>#N/A</v>
      </c>
      <c r="G1756" s="22" t="str">
        <f>+IF(ISNUMBER(MATCH(C1756,Precios!C:C,0)),"Sí está", "No está")</f>
        <v>No está</v>
      </c>
    </row>
    <row r="1757" spans="1:7" hidden="1">
      <c r="A1757" s="20"/>
      <c r="B1757" s="22" t="s">
        <v>7147</v>
      </c>
      <c r="C1757" s="22" t="s">
        <v>7148</v>
      </c>
      <c r="D1757" s="63" t="e">
        <f>+INDEX('LISTA DE PRECIOS EKM '!A:K,MATCH(C1757,'LISTA DE PRECIOS EKM '!A:A,0),MATCH($D$1,'LISTA DE PRECIOS EKM '!$1:$1,0))</f>
        <v>#N/A</v>
      </c>
      <c r="E1757" s="22" t="e">
        <f>+INDEX('LISTA DE PRECIOS EKM '!B:K,MATCH(C1757,'LISTA DE PRECIOS EKM '!A:A,0),7)</f>
        <v>#N/A</v>
      </c>
      <c r="F1757" s="22" t="e">
        <f>+INDEX('LISTA DE PRECIOS EKM '!B:K,MATCH(C1757,'LISTA DE PRECIOS EKM '!A:A,0),9)</f>
        <v>#N/A</v>
      </c>
      <c r="G1757" s="22" t="str">
        <f>+IF(ISNUMBER(MATCH(C1757,Precios!C:C,0)),"Sí está", "No está")</f>
        <v>No está</v>
      </c>
    </row>
    <row r="1758" spans="1:7" hidden="1">
      <c r="A1758" s="20"/>
      <c r="B1758" s="22" t="s">
        <v>7149</v>
      </c>
      <c r="C1758" s="22" t="s">
        <v>7150</v>
      </c>
      <c r="D1758" s="63" t="e">
        <f>+INDEX('LISTA DE PRECIOS EKM '!A:K,MATCH(C1758,'LISTA DE PRECIOS EKM '!A:A,0),MATCH($D$1,'LISTA DE PRECIOS EKM '!$1:$1,0))</f>
        <v>#N/A</v>
      </c>
      <c r="E1758" s="22" t="e">
        <f>+INDEX('LISTA DE PRECIOS EKM '!B:K,MATCH(C1758,'LISTA DE PRECIOS EKM '!A:A,0),7)</f>
        <v>#N/A</v>
      </c>
      <c r="F1758" s="22" t="e">
        <f>+INDEX('LISTA DE PRECIOS EKM '!B:K,MATCH(C1758,'LISTA DE PRECIOS EKM '!A:A,0),9)</f>
        <v>#N/A</v>
      </c>
      <c r="G1758" s="22" t="str">
        <f>+IF(ISNUMBER(MATCH(C1758,Precios!C:C,0)),"Sí está", "No está")</f>
        <v>No está</v>
      </c>
    </row>
    <row r="1759" spans="1:7" hidden="1">
      <c r="A1759" s="20"/>
      <c r="B1759" s="22" t="s">
        <v>7149</v>
      </c>
      <c r="C1759" s="22" t="s">
        <v>7150</v>
      </c>
      <c r="D1759" s="63" t="e">
        <f>+INDEX('LISTA DE PRECIOS EKM '!A:K,MATCH(C1759,'LISTA DE PRECIOS EKM '!A:A,0),MATCH($D$1,'LISTA DE PRECIOS EKM '!$1:$1,0))</f>
        <v>#N/A</v>
      </c>
      <c r="E1759" s="22" t="e">
        <f>+INDEX('LISTA DE PRECIOS EKM '!B:K,MATCH(C1759,'LISTA DE PRECIOS EKM '!A:A,0),7)</f>
        <v>#N/A</v>
      </c>
      <c r="F1759" s="22" t="e">
        <f>+INDEX('LISTA DE PRECIOS EKM '!B:K,MATCH(C1759,'LISTA DE PRECIOS EKM '!A:A,0),9)</f>
        <v>#N/A</v>
      </c>
      <c r="G1759" s="22" t="str">
        <f>+IF(ISNUMBER(MATCH(C1759,Precios!C:C,0)),"Sí está", "No está")</f>
        <v>No está</v>
      </c>
    </row>
    <row r="1760" spans="1:7" hidden="1">
      <c r="A1760" s="20"/>
      <c r="B1760" s="22" t="s">
        <v>7151</v>
      </c>
      <c r="C1760" s="22" t="s">
        <v>7152</v>
      </c>
      <c r="D1760" s="63" t="e">
        <f>+INDEX('LISTA DE PRECIOS EKM '!A:K,MATCH(C1760,'LISTA DE PRECIOS EKM '!A:A,0),MATCH($D$1,'LISTA DE PRECIOS EKM '!$1:$1,0))</f>
        <v>#N/A</v>
      </c>
      <c r="E1760" s="22" t="e">
        <f>+INDEX('LISTA DE PRECIOS EKM '!B:K,MATCH(C1760,'LISTA DE PRECIOS EKM '!A:A,0),7)</f>
        <v>#N/A</v>
      </c>
      <c r="F1760" s="22" t="e">
        <f>+INDEX('LISTA DE PRECIOS EKM '!B:K,MATCH(C1760,'LISTA DE PRECIOS EKM '!A:A,0),9)</f>
        <v>#N/A</v>
      </c>
      <c r="G1760" s="22" t="str">
        <f>+IF(ISNUMBER(MATCH(C1760,Precios!C:C,0)),"Sí está", "No está")</f>
        <v>No está</v>
      </c>
    </row>
    <row r="1761" spans="1:7" hidden="1">
      <c r="A1761" s="20"/>
      <c r="B1761" s="22" t="s">
        <v>7151</v>
      </c>
      <c r="C1761" s="22" t="s">
        <v>7152</v>
      </c>
      <c r="D1761" s="63" t="e">
        <f>+INDEX('LISTA DE PRECIOS EKM '!A:K,MATCH(C1761,'LISTA DE PRECIOS EKM '!A:A,0),MATCH($D$1,'LISTA DE PRECIOS EKM '!$1:$1,0))</f>
        <v>#N/A</v>
      </c>
      <c r="E1761" s="22" t="e">
        <f>+INDEX('LISTA DE PRECIOS EKM '!B:K,MATCH(C1761,'LISTA DE PRECIOS EKM '!A:A,0),7)</f>
        <v>#N/A</v>
      </c>
      <c r="F1761" s="22" t="e">
        <f>+INDEX('LISTA DE PRECIOS EKM '!B:K,MATCH(C1761,'LISTA DE PRECIOS EKM '!A:A,0),9)</f>
        <v>#N/A</v>
      </c>
      <c r="G1761" s="22" t="str">
        <f>+IF(ISNUMBER(MATCH(C1761,Precios!C:C,0)),"Sí está", "No está")</f>
        <v>No está</v>
      </c>
    </row>
    <row r="1762" spans="1:7" hidden="1">
      <c r="A1762" s="20"/>
      <c r="B1762" s="22" t="s">
        <v>7153</v>
      </c>
      <c r="C1762" s="22" t="s">
        <v>7154</v>
      </c>
      <c r="D1762" s="63" t="e">
        <f>+INDEX('LISTA DE PRECIOS EKM '!A:K,MATCH(C1762,'LISTA DE PRECIOS EKM '!A:A,0),MATCH($D$1,'LISTA DE PRECIOS EKM '!$1:$1,0))</f>
        <v>#N/A</v>
      </c>
      <c r="E1762" s="22" t="e">
        <f>+INDEX('LISTA DE PRECIOS EKM '!B:K,MATCH(C1762,'LISTA DE PRECIOS EKM '!A:A,0),7)</f>
        <v>#N/A</v>
      </c>
      <c r="F1762" s="22" t="e">
        <f>+INDEX('LISTA DE PRECIOS EKM '!B:K,MATCH(C1762,'LISTA DE PRECIOS EKM '!A:A,0),9)</f>
        <v>#N/A</v>
      </c>
      <c r="G1762" s="22" t="str">
        <f>+IF(ISNUMBER(MATCH(C1762,Precios!C:C,0)),"Sí está", "No está")</f>
        <v>No está</v>
      </c>
    </row>
    <row r="1763" spans="1:7" hidden="1">
      <c r="A1763" s="20"/>
      <c r="B1763" s="22" t="s">
        <v>7153</v>
      </c>
      <c r="C1763" s="22" t="s">
        <v>7154</v>
      </c>
      <c r="D1763" s="63" t="e">
        <f>+INDEX('LISTA DE PRECIOS EKM '!A:K,MATCH(C1763,'LISTA DE PRECIOS EKM '!A:A,0),MATCH($D$1,'LISTA DE PRECIOS EKM '!$1:$1,0))</f>
        <v>#N/A</v>
      </c>
      <c r="E1763" s="22" t="e">
        <f>+INDEX('LISTA DE PRECIOS EKM '!B:K,MATCH(C1763,'LISTA DE PRECIOS EKM '!A:A,0),7)</f>
        <v>#N/A</v>
      </c>
      <c r="F1763" s="22" t="e">
        <f>+INDEX('LISTA DE PRECIOS EKM '!B:K,MATCH(C1763,'LISTA DE PRECIOS EKM '!A:A,0),9)</f>
        <v>#N/A</v>
      </c>
      <c r="G1763" s="22" t="str">
        <f>+IF(ISNUMBER(MATCH(C1763,Precios!C:C,0)),"Sí está", "No está")</f>
        <v>No está</v>
      </c>
    </row>
    <row r="1764" spans="1:7" hidden="1">
      <c r="A1764" s="20"/>
      <c r="B1764" s="22" t="s">
        <v>7155</v>
      </c>
      <c r="C1764" s="22" t="s">
        <v>7156</v>
      </c>
      <c r="D1764" s="63" t="e">
        <f>+INDEX('LISTA DE PRECIOS EKM '!A:K,MATCH(C1764,'LISTA DE PRECIOS EKM '!A:A,0),MATCH($D$1,'LISTA DE PRECIOS EKM '!$1:$1,0))</f>
        <v>#N/A</v>
      </c>
      <c r="E1764" s="22" t="e">
        <f>+INDEX('LISTA DE PRECIOS EKM '!B:K,MATCH(C1764,'LISTA DE PRECIOS EKM '!A:A,0),7)</f>
        <v>#N/A</v>
      </c>
      <c r="F1764" s="22" t="e">
        <f>+INDEX('LISTA DE PRECIOS EKM '!B:K,MATCH(C1764,'LISTA DE PRECIOS EKM '!A:A,0),9)</f>
        <v>#N/A</v>
      </c>
      <c r="G1764" s="22" t="str">
        <f>+IF(ISNUMBER(MATCH(C1764,Precios!C:C,0)),"Sí está", "No está")</f>
        <v>No está</v>
      </c>
    </row>
    <row r="1765" spans="1:7" hidden="1">
      <c r="A1765" s="20"/>
      <c r="B1765" s="22" t="s">
        <v>7155</v>
      </c>
      <c r="C1765" s="22" t="s">
        <v>7156</v>
      </c>
      <c r="D1765" s="63" t="e">
        <f>+INDEX('LISTA DE PRECIOS EKM '!A:K,MATCH(C1765,'LISTA DE PRECIOS EKM '!A:A,0),MATCH($D$1,'LISTA DE PRECIOS EKM '!$1:$1,0))</f>
        <v>#N/A</v>
      </c>
      <c r="E1765" s="22" t="e">
        <f>+INDEX('LISTA DE PRECIOS EKM '!B:K,MATCH(C1765,'LISTA DE PRECIOS EKM '!A:A,0),7)</f>
        <v>#N/A</v>
      </c>
      <c r="F1765" s="22" t="e">
        <f>+INDEX('LISTA DE PRECIOS EKM '!B:K,MATCH(C1765,'LISTA DE PRECIOS EKM '!A:A,0),9)</f>
        <v>#N/A</v>
      </c>
      <c r="G1765" s="22" t="str">
        <f>+IF(ISNUMBER(MATCH(C1765,Precios!C:C,0)),"Sí está", "No está")</f>
        <v>No está</v>
      </c>
    </row>
    <row r="1766" spans="1:7" hidden="1">
      <c r="A1766" s="20"/>
      <c r="B1766" s="22" t="s">
        <v>7157</v>
      </c>
      <c r="C1766" s="22" t="s">
        <v>7158</v>
      </c>
      <c r="D1766" s="63" t="e">
        <f>+INDEX('LISTA DE PRECIOS EKM '!A:K,MATCH(C1766,'LISTA DE PRECIOS EKM '!A:A,0),MATCH($D$1,'LISTA DE PRECIOS EKM '!$1:$1,0))</f>
        <v>#N/A</v>
      </c>
      <c r="E1766" s="22" t="e">
        <f>+INDEX('LISTA DE PRECIOS EKM '!B:K,MATCH(C1766,'LISTA DE PRECIOS EKM '!A:A,0),7)</f>
        <v>#N/A</v>
      </c>
      <c r="F1766" s="22" t="e">
        <f>+INDEX('LISTA DE PRECIOS EKM '!B:K,MATCH(C1766,'LISTA DE PRECIOS EKM '!A:A,0),9)</f>
        <v>#N/A</v>
      </c>
      <c r="G1766" s="22" t="str">
        <f>+IF(ISNUMBER(MATCH(C1766,Precios!C:C,0)),"Sí está", "No está")</f>
        <v>No está</v>
      </c>
    </row>
    <row r="1767" spans="1:7" hidden="1">
      <c r="A1767" s="20"/>
      <c r="B1767" s="22" t="s">
        <v>7157</v>
      </c>
      <c r="C1767" s="22" t="s">
        <v>7158</v>
      </c>
      <c r="D1767" s="63" t="e">
        <f>+INDEX('LISTA DE PRECIOS EKM '!A:K,MATCH(C1767,'LISTA DE PRECIOS EKM '!A:A,0),MATCH($D$1,'LISTA DE PRECIOS EKM '!$1:$1,0))</f>
        <v>#N/A</v>
      </c>
      <c r="E1767" s="22" t="e">
        <f>+INDEX('LISTA DE PRECIOS EKM '!B:K,MATCH(C1767,'LISTA DE PRECIOS EKM '!A:A,0),7)</f>
        <v>#N/A</v>
      </c>
      <c r="F1767" s="22" t="e">
        <f>+INDEX('LISTA DE PRECIOS EKM '!B:K,MATCH(C1767,'LISTA DE PRECIOS EKM '!A:A,0),9)</f>
        <v>#N/A</v>
      </c>
      <c r="G1767" s="22" t="str">
        <f>+IF(ISNUMBER(MATCH(C1767,Precios!C:C,0)),"Sí está", "No está")</f>
        <v>No está</v>
      </c>
    </row>
    <row r="1768" spans="1:7" hidden="1">
      <c r="A1768" s="20"/>
      <c r="B1768" s="22" t="s">
        <v>7159</v>
      </c>
      <c r="C1768" s="22" t="s">
        <v>7160</v>
      </c>
      <c r="D1768" s="63" t="e">
        <f>+INDEX('LISTA DE PRECIOS EKM '!A:K,MATCH(C1768,'LISTA DE PRECIOS EKM '!A:A,0),MATCH($D$1,'LISTA DE PRECIOS EKM '!$1:$1,0))</f>
        <v>#N/A</v>
      </c>
      <c r="E1768" s="22" t="e">
        <f>+INDEX('LISTA DE PRECIOS EKM '!B:K,MATCH(C1768,'LISTA DE PRECIOS EKM '!A:A,0),7)</f>
        <v>#N/A</v>
      </c>
      <c r="F1768" s="22" t="e">
        <f>+INDEX('LISTA DE PRECIOS EKM '!B:K,MATCH(C1768,'LISTA DE PRECIOS EKM '!A:A,0),9)</f>
        <v>#N/A</v>
      </c>
      <c r="G1768" s="22" t="str">
        <f>+IF(ISNUMBER(MATCH(C1768,Precios!C:C,0)),"Sí está", "No está")</f>
        <v>No está</v>
      </c>
    </row>
    <row r="1769" spans="1:7" hidden="1">
      <c r="A1769" s="20"/>
      <c r="B1769" s="22" t="s">
        <v>7159</v>
      </c>
      <c r="C1769" s="22" t="s">
        <v>7160</v>
      </c>
      <c r="D1769" s="63" t="e">
        <f>+INDEX('LISTA DE PRECIOS EKM '!A:K,MATCH(C1769,'LISTA DE PRECIOS EKM '!A:A,0),MATCH($D$1,'LISTA DE PRECIOS EKM '!$1:$1,0))</f>
        <v>#N/A</v>
      </c>
      <c r="E1769" s="22" t="e">
        <f>+INDEX('LISTA DE PRECIOS EKM '!B:K,MATCH(C1769,'LISTA DE PRECIOS EKM '!A:A,0),7)</f>
        <v>#N/A</v>
      </c>
      <c r="F1769" s="22" t="e">
        <f>+INDEX('LISTA DE PRECIOS EKM '!B:K,MATCH(C1769,'LISTA DE PRECIOS EKM '!A:A,0),9)</f>
        <v>#N/A</v>
      </c>
      <c r="G1769" s="22" t="str">
        <f>+IF(ISNUMBER(MATCH(C1769,Precios!C:C,0)),"Sí está", "No está")</f>
        <v>No está</v>
      </c>
    </row>
    <row r="1770" spans="1:7" hidden="1">
      <c r="A1770" s="20"/>
      <c r="B1770" s="22" t="s">
        <v>7161</v>
      </c>
      <c r="C1770" s="22" t="s">
        <v>7162</v>
      </c>
      <c r="D1770" s="63" t="e">
        <f>+INDEX('LISTA DE PRECIOS EKM '!A:K,MATCH(C1770,'LISTA DE PRECIOS EKM '!A:A,0),MATCH($D$1,'LISTA DE PRECIOS EKM '!$1:$1,0))</f>
        <v>#N/A</v>
      </c>
      <c r="E1770" s="22" t="e">
        <f>+INDEX('LISTA DE PRECIOS EKM '!B:K,MATCH(C1770,'LISTA DE PRECIOS EKM '!A:A,0),7)</f>
        <v>#N/A</v>
      </c>
      <c r="F1770" s="22" t="e">
        <f>+INDEX('LISTA DE PRECIOS EKM '!B:K,MATCH(C1770,'LISTA DE PRECIOS EKM '!A:A,0),9)</f>
        <v>#N/A</v>
      </c>
      <c r="G1770" s="22" t="str">
        <f>+IF(ISNUMBER(MATCH(C1770,Precios!C:C,0)),"Sí está", "No está")</f>
        <v>No está</v>
      </c>
    </row>
    <row r="1771" spans="1:7" hidden="1">
      <c r="A1771" s="20"/>
      <c r="B1771" s="22" t="s">
        <v>7161</v>
      </c>
      <c r="C1771" s="22" t="s">
        <v>7162</v>
      </c>
      <c r="D1771" s="63" t="e">
        <f>+INDEX('LISTA DE PRECIOS EKM '!A:K,MATCH(C1771,'LISTA DE PRECIOS EKM '!A:A,0),MATCH($D$1,'LISTA DE PRECIOS EKM '!$1:$1,0))</f>
        <v>#N/A</v>
      </c>
      <c r="E1771" s="22" t="e">
        <f>+INDEX('LISTA DE PRECIOS EKM '!B:K,MATCH(C1771,'LISTA DE PRECIOS EKM '!A:A,0),7)</f>
        <v>#N/A</v>
      </c>
      <c r="F1771" s="22" t="e">
        <f>+INDEX('LISTA DE PRECIOS EKM '!B:K,MATCH(C1771,'LISTA DE PRECIOS EKM '!A:A,0),9)</f>
        <v>#N/A</v>
      </c>
      <c r="G1771" s="22" t="str">
        <f>+IF(ISNUMBER(MATCH(C1771,Precios!C:C,0)),"Sí está", "No está")</f>
        <v>No está</v>
      </c>
    </row>
    <row r="1772" spans="1:7" hidden="1">
      <c r="A1772" s="20"/>
      <c r="B1772" s="22" t="s">
        <v>7163</v>
      </c>
      <c r="C1772" s="22" t="s">
        <v>7164</v>
      </c>
      <c r="D1772" s="63" t="e">
        <f>+INDEX('LISTA DE PRECIOS EKM '!A:K,MATCH(C1772,'LISTA DE PRECIOS EKM '!A:A,0),MATCH($D$1,'LISTA DE PRECIOS EKM '!$1:$1,0))</f>
        <v>#N/A</v>
      </c>
      <c r="E1772" s="22" t="e">
        <f>+INDEX('LISTA DE PRECIOS EKM '!B:K,MATCH(C1772,'LISTA DE PRECIOS EKM '!A:A,0),7)</f>
        <v>#N/A</v>
      </c>
      <c r="F1772" s="22" t="e">
        <f>+INDEX('LISTA DE PRECIOS EKM '!B:K,MATCH(C1772,'LISTA DE PRECIOS EKM '!A:A,0),9)</f>
        <v>#N/A</v>
      </c>
      <c r="G1772" s="22" t="str">
        <f>+IF(ISNUMBER(MATCH(C1772,Precios!C:C,0)),"Sí está", "No está")</f>
        <v>No está</v>
      </c>
    </row>
    <row r="1773" spans="1:7" hidden="1">
      <c r="A1773" s="20"/>
      <c r="B1773" s="22" t="s">
        <v>7163</v>
      </c>
      <c r="C1773" s="22" t="s">
        <v>7164</v>
      </c>
      <c r="D1773" s="63" t="e">
        <f>+INDEX('LISTA DE PRECIOS EKM '!A:K,MATCH(C1773,'LISTA DE PRECIOS EKM '!A:A,0),MATCH($D$1,'LISTA DE PRECIOS EKM '!$1:$1,0))</f>
        <v>#N/A</v>
      </c>
      <c r="E1773" s="22" t="e">
        <f>+INDEX('LISTA DE PRECIOS EKM '!B:K,MATCH(C1773,'LISTA DE PRECIOS EKM '!A:A,0),7)</f>
        <v>#N/A</v>
      </c>
      <c r="F1773" s="22" t="e">
        <f>+INDEX('LISTA DE PRECIOS EKM '!B:K,MATCH(C1773,'LISTA DE PRECIOS EKM '!A:A,0),9)</f>
        <v>#N/A</v>
      </c>
      <c r="G1773" s="22" t="str">
        <f>+IF(ISNUMBER(MATCH(C1773,Precios!C:C,0)),"Sí está", "No está")</f>
        <v>No está</v>
      </c>
    </row>
    <row r="1774" spans="1:7" hidden="1">
      <c r="A1774" s="20"/>
      <c r="B1774" s="22" t="s">
        <v>7165</v>
      </c>
      <c r="C1774" s="22" t="s">
        <v>7166</v>
      </c>
      <c r="D1774" s="63" t="e">
        <f>+INDEX('LISTA DE PRECIOS EKM '!A:K,MATCH(C1774,'LISTA DE PRECIOS EKM '!A:A,0),MATCH($D$1,'LISTA DE PRECIOS EKM '!$1:$1,0))</f>
        <v>#N/A</v>
      </c>
      <c r="E1774" s="22" t="e">
        <f>+INDEX('LISTA DE PRECIOS EKM '!B:K,MATCH(C1774,'LISTA DE PRECIOS EKM '!A:A,0),7)</f>
        <v>#N/A</v>
      </c>
      <c r="F1774" s="22" t="e">
        <f>+INDEX('LISTA DE PRECIOS EKM '!B:K,MATCH(C1774,'LISTA DE PRECIOS EKM '!A:A,0),9)</f>
        <v>#N/A</v>
      </c>
      <c r="G1774" s="22" t="str">
        <f>+IF(ISNUMBER(MATCH(C1774,Precios!C:C,0)),"Sí está", "No está")</f>
        <v>No está</v>
      </c>
    </row>
    <row r="1775" spans="1:7" hidden="1">
      <c r="A1775" s="20"/>
      <c r="B1775" s="22" t="s">
        <v>7165</v>
      </c>
      <c r="C1775" s="22" t="s">
        <v>7166</v>
      </c>
      <c r="D1775" s="63" t="e">
        <f>+INDEX('LISTA DE PRECIOS EKM '!A:K,MATCH(C1775,'LISTA DE PRECIOS EKM '!A:A,0),MATCH($D$1,'LISTA DE PRECIOS EKM '!$1:$1,0))</f>
        <v>#N/A</v>
      </c>
      <c r="E1775" s="22" t="e">
        <f>+INDEX('LISTA DE PRECIOS EKM '!B:K,MATCH(C1775,'LISTA DE PRECIOS EKM '!A:A,0),7)</f>
        <v>#N/A</v>
      </c>
      <c r="F1775" s="22" t="e">
        <f>+INDEX('LISTA DE PRECIOS EKM '!B:K,MATCH(C1775,'LISTA DE PRECIOS EKM '!A:A,0),9)</f>
        <v>#N/A</v>
      </c>
      <c r="G1775" s="22" t="str">
        <f>+IF(ISNUMBER(MATCH(C1775,Precios!C:C,0)),"Sí está", "No está")</f>
        <v>No está</v>
      </c>
    </row>
    <row r="1776" spans="1:7" hidden="1">
      <c r="A1776" s="20"/>
      <c r="B1776" s="22" t="s">
        <v>7167</v>
      </c>
      <c r="C1776" s="22" t="s">
        <v>7168</v>
      </c>
      <c r="D1776" s="63" t="e">
        <f>+INDEX('LISTA DE PRECIOS EKM '!A:K,MATCH(C1776,'LISTA DE PRECIOS EKM '!A:A,0),MATCH($D$1,'LISTA DE PRECIOS EKM '!$1:$1,0))</f>
        <v>#N/A</v>
      </c>
      <c r="E1776" s="22" t="e">
        <f>+INDEX('LISTA DE PRECIOS EKM '!B:K,MATCH(C1776,'LISTA DE PRECIOS EKM '!A:A,0),7)</f>
        <v>#N/A</v>
      </c>
      <c r="F1776" s="22" t="e">
        <f>+INDEX('LISTA DE PRECIOS EKM '!B:K,MATCH(C1776,'LISTA DE PRECIOS EKM '!A:A,0),9)</f>
        <v>#N/A</v>
      </c>
      <c r="G1776" s="22" t="str">
        <f>+IF(ISNUMBER(MATCH(C1776,Precios!C:C,0)),"Sí está", "No está")</f>
        <v>No está</v>
      </c>
    </row>
    <row r="1777" spans="1:7" hidden="1">
      <c r="A1777" s="20"/>
      <c r="B1777" s="22" t="s">
        <v>7167</v>
      </c>
      <c r="C1777" s="22" t="s">
        <v>7168</v>
      </c>
      <c r="D1777" s="63" t="e">
        <f>+INDEX('LISTA DE PRECIOS EKM '!A:K,MATCH(C1777,'LISTA DE PRECIOS EKM '!A:A,0),MATCH($D$1,'LISTA DE PRECIOS EKM '!$1:$1,0))</f>
        <v>#N/A</v>
      </c>
      <c r="E1777" s="22" t="e">
        <f>+INDEX('LISTA DE PRECIOS EKM '!B:K,MATCH(C1777,'LISTA DE PRECIOS EKM '!A:A,0),7)</f>
        <v>#N/A</v>
      </c>
      <c r="F1777" s="22" t="e">
        <f>+INDEX('LISTA DE PRECIOS EKM '!B:K,MATCH(C1777,'LISTA DE PRECIOS EKM '!A:A,0),9)</f>
        <v>#N/A</v>
      </c>
      <c r="G1777" s="22" t="str">
        <f>+IF(ISNUMBER(MATCH(C1777,Precios!C:C,0)),"Sí está", "No está")</f>
        <v>No está</v>
      </c>
    </row>
    <row r="1778" spans="1:7" hidden="1">
      <c r="A1778" s="20"/>
      <c r="B1778" s="22" t="s">
        <v>7169</v>
      </c>
      <c r="C1778" s="22" t="s">
        <v>7170</v>
      </c>
      <c r="D1778" s="63" t="e">
        <f>+INDEX('LISTA DE PRECIOS EKM '!A:K,MATCH(C1778,'LISTA DE PRECIOS EKM '!A:A,0),MATCH($D$1,'LISTA DE PRECIOS EKM '!$1:$1,0))</f>
        <v>#N/A</v>
      </c>
      <c r="E1778" s="22" t="e">
        <f>+INDEX('LISTA DE PRECIOS EKM '!B:K,MATCH(C1778,'LISTA DE PRECIOS EKM '!A:A,0),7)</f>
        <v>#N/A</v>
      </c>
      <c r="F1778" s="22" t="e">
        <f>+INDEX('LISTA DE PRECIOS EKM '!B:K,MATCH(C1778,'LISTA DE PRECIOS EKM '!A:A,0),9)</f>
        <v>#N/A</v>
      </c>
      <c r="G1778" s="22" t="str">
        <f>+IF(ISNUMBER(MATCH(C1778,Precios!C:C,0)),"Sí está", "No está")</f>
        <v>No está</v>
      </c>
    </row>
    <row r="1779" spans="1:7" hidden="1">
      <c r="A1779" s="20"/>
      <c r="B1779" s="22" t="s">
        <v>7169</v>
      </c>
      <c r="C1779" s="22" t="s">
        <v>7170</v>
      </c>
      <c r="D1779" s="63" t="e">
        <f>+INDEX('LISTA DE PRECIOS EKM '!A:K,MATCH(C1779,'LISTA DE PRECIOS EKM '!A:A,0),MATCH($D$1,'LISTA DE PRECIOS EKM '!$1:$1,0))</f>
        <v>#N/A</v>
      </c>
      <c r="E1779" s="22" t="e">
        <f>+INDEX('LISTA DE PRECIOS EKM '!B:K,MATCH(C1779,'LISTA DE PRECIOS EKM '!A:A,0),7)</f>
        <v>#N/A</v>
      </c>
      <c r="F1779" s="22" t="e">
        <f>+INDEX('LISTA DE PRECIOS EKM '!B:K,MATCH(C1779,'LISTA DE PRECIOS EKM '!A:A,0),9)</f>
        <v>#N/A</v>
      </c>
      <c r="G1779" s="22" t="str">
        <f>+IF(ISNUMBER(MATCH(C1779,Precios!C:C,0)),"Sí está", "No está")</f>
        <v>No está</v>
      </c>
    </row>
    <row r="1780" spans="1:7" hidden="1">
      <c r="A1780" s="20"/>
      <c r="B1780" s="22" t="s">
        <v>7171</v>
      </c>
      <c r="C1780" s="22" t="s">
        <v>7172</v>
      </c>
      <c r="D1780" s="63" t="e">
        <f>+INDEX('LISTA DE PRECIOS EKM '!A:K,MATCH(C1780,'LISTA DE PRECIOS EKM '!A:A,0),MATCH($D$1,'LISTA DE PRECIOS EKM '!$1:$1,0))</f>
        <v>#N/A</v>
      </c>
      <c r="E1780" s="22" t="e">
        <f>+INDEX('LISTA DE PRECIOS EKM '!B:K,MATCH(C1780,'LISTA DE PRECIOS EKM '!A:A,0),7)</f>
        <v>#N/A</v>
      </c>
      <c r="F1780" s="22" t="e">
        <f>+INDEX('LISTA DE PRECIOS EKM '!B:K,MATCH(C1780,'LISTA DE PRECIOS EKM '!A:A,0),9)</f>
        <v>#N/A</v>
      </c>
      <c r="G1780" s="22" t="str">
        <f>+IF(ISNUMBER(MATCH(C1780,Precios!C:C,0)),"Sí está", "No está")</f>
        <v>No está</v>
      </c>
    </row>
    <row r="1781" spans="1:7" hidden="1">
      <c r="A1781" s="20"/>
      <c r="B1781" s="22" t="s">
        <v>7171</v>
      </c>
      <c r="C1781" s="22" t="s">
        <v>7172</v>
      </c>
      <c r="D1781" s="63" t="e">
        <f>+INDEX('LISTA DE PRECIOS EKM '!A:K,MATCH(C1781,'LISTA DE PRECIOS EKM '!A:A,0),MATCH($D$1,'LISTA DE PRECIOS EKM '!$1:$1,0))</f>
        <v>#N/A</v>
      </c>
      <c r="E1781" s="22" t="e">
        <f>+INDEX('LISTA DE PRECIOS EKM '!B:K,MATCH(C1781,'LISTA DE PRECIOS EKM '!A:A,0),7)</f>
        <v>#N/A</v>
      </c>
      <c r="F1781" s="22" t="e">
        <f>+INDEX('LISTA DE PRECIOS EKM '!B:K,MATCH(C1781,'LISTA DE PRECIOS EKM '!A:A,0),9)</f>
        <v>#N/A</v>
      </c>
      <c r="G1781" s="22" t="str">
        <f>+IF(ISNUMBER(MATCH(C1781,Precios!C:C,0)),"Sí está", "No está")</f>
        <v>No está</v>
      </c>
    </row>
    <row r="1782" spans="1:7" hidden="1">
      <c r="A1782" s="20"/>
      <c r="B1782" s="22" t="s">
        <v>7173</v>
      </c>
      <c r="C1782" s="22" t="s">
        <v>7174</v>
      </c>
      <c r="D1782" s="63" t="e">
        <f>+INDEX('LISTA DE PRECIOS EKM '!A:K,MATCH(C1782,'LISTA DE PRECIOS EKM '!A:A,0),MATCH($D$1,'LISTA DE PRECIOS EKM '!$1:$1,0))</f>
        <v>#N/A</v>
      </c>
      <c r="E1782" s="22" t="e">
        <f>+INDEX('LISTA DE PRECIOS EKM '!B:K,MATCH(C1782,'LISTA DE PRECIOS EKM '!A:A,0),7)</f>
        <v>#N/A</v>
      </c>
      <c r="F1782" s="22" t="e">
        <f>+INDEX('LISTA DE PRECIOS EKM '!B:K,MATCH(C1782,'LISTA DE PRECIOS EKM '!A:A,0),9)</f>
        <v>#N/A</v>
      </c>
      <c r="G1782" s="22" t="str">
        <f>+IF(ISNUMBER(MATCH(C1782,Precios!C:C,0)),"Sí está", "No está")</f>
        <v>No está</v>
      </c>
    </row>
    <row r="1783" spans="1:7" hidden="1">
      <c r="A1783" s="20"/>
      <c r="B1783" s="22" t="s">
        <v>7173</v>
      </c>
      <c r="C1783" s="22" t="s">
        <v>7174</v>
      </c>
      <c r="D1783" s="63" t="e">
        <f>+INDEX('LISTA DE PRECIOS EKM '!A:K,MATCH(C1783,'LISTA DE PRECIOS EKM '!A:A,0),MATCH($D$1,'LISTA DE PRECIOS EKM '!$1:$1,0))</f>
        <v>#N/A</v>
      </c>
      <c r="E1783" s="22" t="e">
        <f>+INDEX('LISTA DE PRECIOS EKM '!B:K,MATCH(C1783,'LISTA DE PRECIOS EKM '!A:A,0),7)</f>
        <v>#N/A</v>
      </c>
      <c r="F1783" s="22" t="e">
        <f>+INDEX('LISTA DE PRECIOS EKM '!B:K,MATCH(C1783,'LISTA DE PRECIOS EKM '!A:A,0),9)</f>
        <v>#N/A</v>
      </c>
      <c r="G1783" s="22" t="str">
        <f>+IF(ISNUMBER(MATCH(C1783,Precios!C:C,0)),"Sí está", "No está")</f>
        <v>No está</v>
      </c>
    </row>
    <row r="1784" spans="1:7" hidden="1">
      <c r="A1784" s="20"/>
      <c r="B1784" s="22" t="s">
        <v>7175</v>
      </c>
      <c r="C1784" s="22" t="s">
        <v>7176</v>
      </c>
      <c r="D1784" s="63" t="e">
        <f>+INDEX('LISTA DE PRECIOS EKM '!A:K,MATCH(C1784,'LISTA DE PRECIOS EKM '!A:A,0),MATCH($D$1,'LISTA DE PRECIOS EKM '!$1:$1,0))</f>
        <v>#N/A</v>
      </c>
      <c r="E1784" s="22" t="e">
        <f>+INDEX('LISTA DE PRECIOS EKM '!B:K,MATCH(C1784,'LISTA DE PRECIOS EKM '!A:A,0),7)</f>
        <v>#N/A</v>
      </c>
      <c r="F1784" s="22" t="e">
        <f>+INDEX('LISTA DE PRECIOS EKM '!B:K,MATCH(C1784,'LISTA DE PRECIOS EKM '!A:A,0),9)</f>
        <v>#N/A</v>
      </c>
      <c r="G1784" s="22" t="str">
        <f>+IF(ISNUMBER(MATCH(C1784,Precios!C:C,0)),"Sí está", "No está")</f>
        <v>No está</v>
      </c>
    </row>
    <row r="1785" spans="1:7" hidden="1">
      <c r="A1785" s="20"/>
      <c r="B1785" s="22" t="s">
        <v>7175</v>
      </c>
      <c r="C1785" s="22" t="s">
        <v>7176</v>
      </c>
      <c r="D1785" s="63" t="e">
        <f>+INDEX('LISTA DE PRECIOS EKM '!A:K,MATCH(C1785,'LISTA DE PRECIOS EKM '!A:A,0),MATCH($D$1,'LISTA DE PRECIOS EKM '!$1:$1,0))</f>
        <v>#N/A</v>
      </c>
      <c r="E1785" s="22" t="e">
        <f>+INDEX('LISTA DE PRECIOS EKM '!B:K,MATCH(C1785,'LISTA DE PRECIOS EKM '!A:A,0),7)</f>
        <v>#N/A</v>
      </c>
      <c r="F1785" s="22" t="e">
        <f>+INDEX('LISTA DE PRECIOS EKM '!B:K,MATCH(C1785,'LISTA DE PRECIOS EKM '!A:A,0),9)</f>
        <v>#N/A</v>
      </c>
      <c r="G1785" s="22" t="str">
        <f>+IF(ISNUMBER(MATCH(C1785,Precios!C:C,0)),"Sí está", "No está")</f>
        <v>No está</v>
      </c>
    </row>
    <row r="1786" spans="1:7" hidden="1">
      <c r="A1786" s="20"/>
      <c r="B1786" s="22" t="s">
        <v>7177</v>
      </c>
      <c r="C1786" s="22" t="s">
        <v>7178</v>
      </c>
      <c r="D1786" s="63" t="e">
        <f>+INDEX('LISTA DE PRECIOS EKM '!A:K,MATCH(C1786,'LISTA DE PRECIOS EKM '!A:A,0),MATCH($D$1,'LISTA DE PRECIOS EKM '!$1:$1,0))</f>
        <v>#N/A</v>
      </c>
      <c r="E1786" s="22" t="e">
        <f>+INDEX('LISTA DE PRECIOS EKM '!B:K,MATCH(C1786,'LISTA DE PRECIOS EKM '!A:A,0),7)</f>
        <v>#N/A</v>
      </c>
      <c r="F1786" s="22" t="e">
        <f>+INDEX('LISTA DE PRECIOS EKM '!B:K,MATCH(C1786,'LISTA DE PRECIOS EKM '!A:A,0),9)</f>
        <v>#N/A</v>
      </c>
      <c r="G1786" s="22" t="str">
        <f>+IF(ISNUMBER(MATCH(C1786,Precios!C:C,0)),"Sí está", "No está")</f>
        <v>No está</v>
      </c>
    </row>
    <row r="1787" spans="1:7" hidden="1">
      <c r="A1787" s="20"/>
      <c r="B1787" s="22" t="s">
        <v>7177</v>
      </c>
      <c r="C1787" s="22" t="s">
        <v>7178</v>
      </c>
      <c r="D1787" s="63" t="e">
        <f>+INDEX('LISTA DE PRECIOS EKM '!A:K,MATCH(C1787,'LISTA DE PRECIOS EKM '!A:A,0),MATCH($D$1,'LISTA DE PRECIOS EKM '!$1:$1,0))</f>
        <v>#N/A</v>
      </c>
      <c r="E1787" s="22" t="e">
        <f>+INDEX('LISTA DE PRECIOS EKM '!B:K,MATCH(C1787,'LISTA DE PRECIOS EKM '!A:A,0),7)</f>
        <v>#N/A</v>
      </c>
      <c r="F1787" s="22" t="e">
        <f>+INDEX('LISTA DE PRECIOS EKM '!B:K,MATCH(C1787,'LISTA DE PRECIOS EKM '!A:A,0),9)</f>
        <v>#N/A</v>
      </c>
      <c r="G1787" s="22" t="str">
        <f>+IF(ISNUMBER(MATCH(C1787,Precios!C:C,0)),"Sí está", "No está")</f>
        <v>No está</v>
      </c>
    </row>
    <row r="1788" spans="1:7" hidden="1">
      <c r="A1788" s="20"/>
      <c r="B1788" s="22" t="s">
        <v>7179</v>
      </c>
      <c r="C1788" s="22" t="s">
        <v>7180</v>
      </c>
      <c r="D1788" s="63" t="e">
        <f>+INDEX('LISTA DE PRECIOS EKM '!A:K,MATCH(C1788,'LISTA DE PRECIOS EKM '!A:A,0),MATCH($D$1,'LISTA DE PRECIOS EKM '!$1:$1,0))</f>
        <v>#N/A</v>
      </c>
      <c r="E1788" s="22" t="e">
        <f>+INDEX('LISTA DE PRECIOS EKM '!B:K,MATCH(C1788,'LISTA DE PRECIOS EKM '!A:A,0),7)</f>
        <v>#N/A</v>
      </c>
      <c r="F1788" s="22" t="e">
        <f>+INDEX('LISTA DE PRECIOS EKM '!B:K,MATCH(C1788,'LISTA DE PRECIOS EKM '!A:A,0),9)</f>
        <v>#N/A</v>
      </c>
      <c r="G1788" s="22" t="str">
        <f>+IF(ISNUMBER(MATCH(C1788,Precios!C:C,0)),"Sí está", "No está")</f>
        <v>No está</v>
      </c>
    </row>
    <row r="1789" spans="1:7" hidden="1">
      <c r="A1789" s="20"/>
      <c r="B1789" s="22" t="s">
        <v>7179</v>
      </c>
      <c r="C1789" s="22" t="s">
        <v>7180</v>
      </c>
      <c r="D1789" s="63" t="e">
        <f>+INDEX('LISTA DE PRECIOS EKM '!A:K,MATCH(C1789,'LISTA DE PRECIOS EKM '!A:A,0),MATCH($D$1,'LISTA DE PRECIOS EKM '!$1:$1,0))</f>
        <v>#N/A</v>
      </c>
      <c r="E1789" s="22" t="e">
        <f>+INDEX('LISTA DE PRECIOS EKM '!B:K,MATCH(C1789,'LISTA DE PRECIOS EKM '!A:A,0),7)</f>
        <v>#N/A</v>
      </c>
      <c r="F1789" s="22" t="e">
        <f>+INDEX('LISTA DE PRECIOS EKM '!B:K,MATCH(C1789,'LISTA DE PRECIOS EKM '!A:A,0),9)</f>
        <v>#N/A</v>
      </c>
      <c r="G1789" s="22" t="str">
        <f>+IF(ISNUMBER(MATCH(C1789,Precios!C:C,0)),"Sí está", "No está")</f>
        <v>No está</v>
      </c>
    </row>
    <row r="1790" spans="1:7" hidden="1">
      <c r="A1790" s="20"/>
      <c r="B1790" s="22" t="s">
        <v>7181</v>
      </c>
      <c r="C1790" s="22" t="s">
        <v>7182</v>
      </c>
      <c r="D1790" s="63" t="e">
        <f>+INDEX('LISTA DE PRECIOS EKM '!A:K,MATCH(C1790,'LISTA DE PRECIOS EKM '!A:A,0),MATCH($D$1,'LISTA DE PRECIOS EKM '!$1:$1,0))</f>
        <v>#N/A</v>
      </c>
      <c r="E1790" s="22" t="e">
        <f>+INDEX('LISTA DE PRECIOS EKM '!B:K,MATCH(C1790,'LISTA DE PRECIOS EKM '!A:A,0),7)</f>
        <v>#N/A</v>
      </c>
      <c r="F1790" s="22" t="e">
        <f>+INDEX('LISTA DE PRECIOS EKM '!B:K,MATCH(C1790,'LISTA DE PRECIOS EKM '!A:A,0),9)</f>
        <v>#N/A</v>
      </c>
      <c r="G1790" s="22" t="str">
        <f>+IF(ISNUMBER(MATCH(C1790,Precios!C:C,0)),"Sí está", "No está")</f>
        <v>No está</v>
      </c>
    </row>
    <row r="1791" spans="1:7" hidden="1">
      <c r="A1791" s="20"/>
      <c r="B1791" s="22" t="s">
        <v>7181</v>
      </c>
      <c r="C1791" s="22" t="s">
        <v>7182</v>
      </c>
      <c r="D1791" s="63" t="e">
        <f>+INDEX('LISTA DE PRECIOS EKM '!A:K,MATCH(C1791,'LISTA DE PRECIOS EKM '!A:A,0),MATCH($D$1,'LISTA DE PRECIOS EKM '!$1:$1,0))</f>
        <v>#N/A</v>
      </c>
      <c r="E1791" s="22" t="e">
        <f>+INDEX('LISTA DE PRECIOS EKM '!B:K,MATCH(C1791,'LISTA DE PRECIOS EKM '!A:A,0),7)</f>
        <v>#N/A</v>
      </c>
      <c r="F1791" s="22" t="e">
        <f>+INDEX('LISTA DE PRECIOS EKM '!B:K,MATCH(C1791,'LISTA DE PRECIOS EKM '!A:A,0),9)</f>
        <v>#N/A</v>
      </c>
      <c r="G1791" s="22" t="str">
        <f>+IF(ISNUMBER(MATCH(C1791,Precios!C:C,0)),"Sí está", "No está")</f>
        <v>No está</v>
      </c>
    </row>
    <row r="1792" spans="1:7" hidden="1">
      <c r="A1792" s="20"/>
      <c r="B1792" s="22" t="s">
        <v>7183</v>
      </c>
      <c r="C1792" s="22" t="s">
        <v>7184</v>
      </c>
      <c r="D1792" s="63" t="e">
        <f>+INDEX('LISTA DE PRECIOS EKM '!A:K,MATCH(C1792,'LISTA DE PRECIOS EKM '!A:A,0),MATCH($D$1,'LISTA DE PRECIOS EKM '!$1:$1,0))</f>
        <v>#N/A</v>
      </c>
      <c r="E1792" s="22" t="e">
        <f>+INDEX('LISTA DE PRECIOS EKM '!B:K,MATCH(C1792,'LISTA DE PRECIOS EKM '!A:A,0),7)</f>
        <v>#N/A</v>
      </c>
      <c r="F1792" s="22" t="e">
        <f>+INDEX('LISTA DE PRECIOS EKM '!B:K,MATCH(C1792,'LISTA DE PRECIOS EKM '!A:A,0),9)</f>
        <v>#N/A</v>
      </c>
      <c r="G1792" s="22" t="str">
        <f>+IF(ISNUMBER(MATCH(C1792,Precios!C:C,0)),"Sí está", "No está")</f>
        <v>No está</v>
      </c>
    </row>
    <row r="1793" spans="1:7" hidden="1">
      <c r="A1793" s="20"/>
      <c r="B1793" s="22" t="s">
        <v>7183</v>
      </c>
      <c r="C1793" s="22" t="s">
        <v>7184</v>
      </c>
      <c r="D1793" s="63" t="e">
        <f>+INDEX('LISTA DE PRECIOS EKM '!A:K,MATCH(C1793,'LISTA DE PRECIOS EKM '!A:A,0),MATCH($D$1,'LISTA DE PRECIOS EKM '!$1:$1,0))</f>
        <v>#N/A</v>
      </c>
      <c r="E1793" s="22" t="e">
        <f>+INDEX('LISTA DE PRECIOS EKM '!B:K,MATCH(C1793,'LISTA DE PRECIOS EKM '!A:A,0),7)</f>
        <v>#N/A</v>
      </c>
      <c r="F1793" s="22" t="e">
        <f>+INDEX('LISTA DE PRECIOS EKM '!B:K,MATCH(C1793,'LISTA DE PRECIOS EKM '!A:A,0),9)</f>
        <v>#N/A</v>
      </c>
      <c r="G1793" s="22" t="str">
        <f>+IF(ISNUMBER(MATCH(C1793,Precios!C:C,0)),"Sí está", "No está")</f>
        <v>No está</v>
      </c>
    </row>
    <row r="1794" spans="1:7" hidden="1">
      <c r="A1794" s="20"/>
      <c r="B1794" s="22" t="s">
        <v>7185</v>
      </c>
      <c r="C1794" s="22" t="s">
        <v>7186</v>
      </c>
      <c r="D1794" s="63" t="e">
        <f>+INDEX('LISTA DE PRECIOS EKM '!A:K,MATCH(C1794,'LISTA DE PRECIOS EKM '!A:A,0),MATCH($D$1,'LISTA DE PRECIOS EKM '!$1:$1,0))</f>
        <v>#N/A</v>
      </c>
      <c r="E1794" s="22" t="e">
        <f>+INDEX('LISTA DE PRECIOS EKM '!B:K,MATCH(C1794,'LISTA DE PRECIOS EKM '!A:A,0),7)</f>
        <v>#N/A</v>
      </c>
      <c r="F1794" s="22" t="e">
        <f>+INDEX('LISTA DE PRECIOS EKM '!B:K,MATCH(C1794,'LISTA DE PRECIOS EKM '!A:A,0),9)</f>
        <v>#N/A</v>
      </c>
      <c r="G1794" s="22" t="str">
        <f>+IF(ISNUMBER(MATCH(C1794,Precios!C:C,0)),"Sí está", "No está")</f>
        <v>No está</v>
      </c>
    </row>
    <row r="1795" spans="1:7" hidden="1">
      <c r="A1795" s="20"/>
      <c r="B1795" s="22" t="s">
        <v>7185</v>
      </c>
      <c r="C1795" s="22" t="s">
        <v>7186</v>
      </c>
      <c r="D1795" s="63" t="e">
        <f>+INDEX('LISTA DE PRECIOS EKM '!A:K,MATCH(C1795,'LISTA DE PRECIOS EKM '!A:A,0),MATCH($D$1,'LISTA DE PRECIOS EKM '!$1:$1,0))</f>
        <v>#N/A</v>
      </c>
      <c r="E1795" s="22" t="e">
        <f>+INDEX('LISTA DE PRECIOS EKM '!B:K,MATCH(C1795,'LISTA DE PRECIOS EKM '!A:A,0),7)</f>
        <v>#N/A</v>
      </c>
      <c r="F1795" s="22" t="e">
        <f>+INDEX('LISTA DE PRECIOS EKM '!B:K,MATCH(C1795,'LISTA DE PRECIOS EKM '!A:A,0),9)</f>
        <v>#N/A</v>
      </c>
      <c r="G1795" s="22" t="str">
        <f>+IF(ISNUMBER(MATCH(C1795,Precios!C:C,0)),"Sí está", "No está")</f>
        <v>No está</v>
      </c>
    </row>
    <row r="1796" spans="1:7" hidden="1">
      <c r="A1796" s="20"/>
      <c r="B1796" s="22" t="s">
        <v>7187</v>
      </c>
      <c r="C1796" s="22" t="s">
        <v>7188</v>
      </c>
      <c r="D1796" s="63" t="e">
        <f>+INDEX('LISTA DE PRECIOS EKM '!A:K,MATCH(C1796,'LISTA DE PRECIOS EKM '!A:A,0),MATCH($D$1,'LISTA DE PRECIOS EKM '!$1:$1,0))</f>
        <v>#N/A</v>
      </c>
      <c r="E1796" s="22" t="e">
        <f>+INDEX('LISTA DE PRECIOS EKM '!B:K,MATCH(C1796,'LISTA DE PRECIOS EKM '!A:A,0),7)</f>
        <v>#N/A</v>
      </c>
      <c r="F1796" s="22" t="e">
        <f>+INDEX('LISTA DE PRECIOS EKM '!B:K,MATCH(C1796,'LISTA DE PRECIOS EKM '!A:A,0),9)</f>
        <v>#N/A</v>
      </c>
      <c r="G1796" s="22" t="str">
        <f>+IF(ISNUMBER(MATCH(C1796,Precios!C:C,0)),"Sí está", "No está")</f>
        <v>No está</v>
      </c>
    </row>
    <row r="1797" spans="1:7" hidden="1">
      <c r="A1797" s="20"/>
      <c r="B1797" s="22" t="s">
        <v>7187</v>
      </c>
      <c r="C1797" s="22" t="s">
        <v>7188</v>
      </c>
      <c r="D1797" s="63" t="e">
        <f>+INDEX('LISTA DE PRECIOS EKM '!A:K,MATCH(C1797,'LISTA DE PRECIOS EKM '!A:A,0),MATCH($D$1,'LISTA DE PRECIOS EKM '!$1:$1,0))</f>
        <v>#N/A</v>
      </c>
      <c r="E1797" s="22" t="e">
        <f>+INDEX('LISTA DE PRECIOS EKM '!B:K,MATCH(C1797,'LISTA DE PRECIOS EKM '!A:A,0),7)</f>
        <v>#N/A</v>
      </c>
      <c r="F1797" s="22" t="e">
        <f>+INDEX('LISTA DE PRECIOS EKM '!B:K,MATCH(C1797,'LISTA DE PRECIOS EKM '!A:A,0),9)</f>
        <v>#N/A</v>
      </c>
      <c r="G1797" s="22" t="str">
        <f>+IF(ISNUMBER(MATCH(C1797,Precios!C:C,0)),"Sí está", "No está")</f>
        <v>No está</v>
      </c>
    </row>
    <row r="1798" spans="1:7" hidden="1">
      <c r="A1798" s="20"/>
      <c r="B1798" s="22" t="s">
        <v>7189</v>
      </c>
      <c r="C1798" s="22" t="s">
        <v>7190</v>
      </c>
      <c r="D1798" s="63" t="e">
        <f>+INDEX('LISTA DE PRECIOS EKM '!A:K,MATCH(C1798,'LISTA DE PRECIOS EKM '!A:A,0),MATCH($D$1,'LISTA DE PRECIOS EKM '!$1:$1,0))</f>
        <v>#N/A</v>
      </c>
      <c r="E1798" s="22" t="e">
        <f>+INDEX('LISTA DE PRECIOS EKM '!B:K,MATCH(C1798,'LISTA DE PRECIOS EKM '!A:A,0),7)</f>
        <v>#N/A</v>
      </c>
      <c r="F1798" s="22" t="e">
        <f>+INDEX('LISTA DE PRECIOS EKM '!B:K,MATCH(C1798,'LISTA DE PRECIOS EKM '!A:A,0),9)</f>
        <v>#N/A</v>
      </c>
      <c r="G1798" s="22" t="str">
        <f>+IF(ISNUMBER(MATCH(C1798,Precios!C:C,0)),"Sí está", "No está")</f>
        <v>No está</v>
      </c>
    </row>
    <row r="1799" spans="1:7" hidden="1">
      <c r="A1799" s="20"/>
      <c r="B1799" s="22" t="s">
        <v>7189</v>
      </c>
      <c r="C1799" s="22" t="s">
        <v>7190</v>
      </c>
      <c r="D1799" s="63" t="e">
        <f>+INDEX('LISTA DE PRECIOS EKM '!A:K,MATCH(C1799,'LISTA DE PRECIOS EKM '!A:A,0),MATCH($D$1,'LISTA DE PRECIOS EKM '!$1:$1,0))</f>
        <v>#N/A</v>
      </c>
      <c r="E1799" s="22" t="e">
        <f>+INDEX('LISTA DE PRECIOS EKM '!B:K,MATCH(C1799,'LISTA DE PRECIOS EKM '!A:A,0),7)</f>
        <v>#N/A</v>
      </c>
      <c r="F1799" s="22" t="e">
        <f>+INDEX('LISTA DE PRECIOS EKM '!B:K,MATCH(C1799,'LISTA DE PRECIOS EKM '!A:A,0),9)</f>
        <v>#N/A</v>
      </c>
      <c r="G1799" s="22" t="str">
        <f>+IF(ISNUMBER(MATCH(C1799,Precios!C:C,0)),"Sí está", "No está")</f>
        <v>No está</v>
      </c>
    </row>
    <row r="1800" spans="1:7" hidden="1">
      <c r="A1800" s="20"/>
      <c r="B1800" s="22" t="s">
        <v>7191</v>
      </c>
      <c r="C1800" s="22" t="s">
        <v>7192</v>
      </c>
      <c r="D1800" s="63" t="e">
        <f>+INDEX('LISTA DE PRECIOS EKM '!A:K,MATCH(C1800,'LISTA DE PRECIOS EKM '!A:A,0),MATCH($D$1,'LISTA DE PRECIOS EKM '!$1:$1,0))</f>
        <v>#N/A</v>
      </c>
      <c r="E1800" s="22" t="e">
        <f>+INDEX('LISTA DE PRECIOS EKM '!B:K,MATCH(C1800,'LISTA DE PRECIOS EKM '!A:A,0),7)</f>
        <v>#N/A</v>
      </c>
      <c r="F1800" s="22" t="e">
        <f>+INDEX('LISTA DE PRECIOS EKM '!B:K,MATCH(C1800,'LISTA DE PRECIOS EKM '!A:A,0),9)</f>
        <v>#N/A</v>
      </c>
      <c r="G1800" s="22" t="str">
        <f>+IF(ISNUMBER(MATCH(C1800,Precios!C:C,0)),"Sí está", "No está")</f>
        <v>No está</v>
      </c>
    </row>
    <row r="1801" spans="1:7" hidden="1">
      <c r="A1801" s="20"/>
      <c r="B1801" s="22" t="s">
        <v>7191</v>
      </c>
      <c r="C1801" s="22" t="s">
        <v>7192</v>
      </c>
      <c r="D1801" s="63" t="e">
        <f>+INDEX('LISTA DE PRECIOS EKM '!A:K,MATCH(C1801,'LISTA DE PRECIOS EKM '!A:A,0),MATCH($D$1,'LISTA DE PRECIOS EKM '!$1:$1,0))</f>
        <v>#N/A</v>
      </c>
      <c r="E1801" s="22" t="e">
        <f>+INDEX('LISTA DE PRECIOS EKM '!B:K,MATCH(C1801,'LISTA DE PRECIOS EKM '!A:A,0),7)</f>
        <v>#N/A</v>
      </c>
      <c r="F1801" s="22" t="e">
        <f>+INDEX('LISTA DE PRECIOS EKM '!B:K,MATCH(C1801,'LISTA DE PRECIOS EKM '!A:A,0),9)</f>
        <v>#N/A</v>
      </c>
      <c r="G1801" s="22" t="str">
        <f>+IF(ISNUMBER(MATCH(C1801,Precios!C:C,0)),"Sí está", "No está")</f>
        <v>No está</v>
      </c>
    </row>
    <row r="1802" spans="1:7" hidden="1">
      <c r="A1802" s="20"/>
      <c r="B1802" s="22" t="s">
        <v>7193</v>
      </c>
      <c r="C1802" s="22" t="s">
        <v>7194</v>
      </c>
      <c r="D1802" s="63" t="e">
        <f>+INDEX('LISTA DE PRECIOS EKM '!A:K,MATCH(C1802,'LISTA DE PRECIOS EKM '!A:A,0),MATCH($D$1,'LISTA DE PRECIOS EKM '!$1:$1,0))</f>
        <v>#N/A</v>
      </c>
      <c r="E1802" s="22" t="e">
        <f>+INDEX('LISTA DE PRECIOS EKM '!B:K,MATCH(C1802,'LISTA DE PRECIOS EKM '!A:A,0),7)</f>
        <v>#N/A</v>
      </c>
      <c r="F1802" s="22" t="e">
        <f>+INDEX('LISTA DE PRECIOS EKM '!B:K,MATCH(C1802,'LISTA DE PRECIOS EKM '!A:A,0),9)</f>
        <v>#N/A</v>
      </c>
      <c r="G1802" s="22" t="str">
        <f>+IF(ISNUMBER(MATCH(C1802,Precios!C:C,0)),"Sí está", "No está")</f>
        <v>No está</v>
      </c>
    </row>
    <row r="1803" spans="1:7" hidden="1">
      <c r="A1803" s="20"/>
      <c r="B1803" s="22" t="s">
        <v>7193</v>
      </c>
      <c r="C1803" s="22" t="s">
        <v>7194</v>
      </c>
      <c r="D1803" s="63" t="e">
        <f>+INDEX('LISTA DE PRECIOS EKM '!A:K,MATCH(C1803,'LISTA DE PRECIOS EKM '!A:A,0),MATCH($D$1,'LISTA DE PRECIOS EKM '!$1:$1,0))</f>
        <v>#N/A</v>
      </c>
      <c r="E1803" s="22" t="e">
        <f>+INDEX('LISTA DE PRECIOS EKM '!B:K,MATCH(C1803,'LISTA DE PRECIOS EKM '!A:A,0),7)</f>
        <v>#N/A</v>
      </c>
      <c r="F1803" s="22" t="e">
        <f>+INDEX('LISTA DE PRECIOS EKM '!B:K,MATCH(C1803,'LISTA DE PRECIOS EKM '!A:A,0),9)</f>
        <v>#N/A</v>
      </c>
      <c r="G1803" s="22" t="str">
        <f>+IF(ISNUMBER(MATCH(C1803,Precios!C:C,0)),"Sí está", "No está")</f>
        <v>No está</v>
      </c>
    </row>
    <row r="1804" spans="1:7" hidden="1">
      <c r="A1804" s="20"/>
      <c r="B1804" s="22" t="s">
        <v>7195</v>
      </c>
      <c r="C1804" s="22" t="s">
        <v>7196</v>
      </c>
      <c r="D1804" s="63" t="e">
        <f>+INDEX('LISTA DE PRECIOS EKM '!A:K,MATCH(C1804,'LISTA DE PRECIOS EKM '!A:A,0),MATCH($D$1,'LISTA DE PRECIOS EKM '!$1:$1,0))</f>
        <v>#N/A</v>
      </c>
      <c r="E1804" s="22" t="e">
        <f>+INDEX('LISTA DE PRECIOS EKM '!B:K,MATCH(C1804,'LISTA DE PRECIOS EKM '!A:A,0),7)</f>
        <v>#N/A</v>
      </c>
      <c r="F1804" s="22" t="e">
        <f>+INDEX('LISTA DE PRECIOS EKM '!B:K,MATCH(C1804,'LISTA DE PRECIOS EKM '!A:A,0),9)</f>
        <v>#N/A</v>
      </c>
      <c r="G1804" s="22" t="str">
        <f>+IF(ISNUMBER(MATCH(C1804,Precios!C:C,0)),"Sí está", "No está")</f>
        <v>No está</v>
      </c>
    </row>
    <row r="1805" spans="1:7" hidden="1">
      <c r="A1805" s="20"/>
      <c r="B1805" s="22" t="s">
        <v>7195</v>
      </c>
      <c r="C1805" s="22" t="s">
        <v>7196</v>
      </c>
      <c r="D1805" s="63" t="e">
        <f>+INDEX('LISTA DE PRECIOS EKM '!A:K,MATCH(C1805,'LISTA DE PRECIOS EKM '!A:A,0),MATCH($D$1,'LISTA DE PRECIOS EKM '!$1:$1,0))</f>
        <v>#N/A</v>
      </c>
      <c r="E1805" s="22" t="e">
        <f>+INDEX('LISTA DE PRECIOS EKM '!B:K,MATCH(C1805,'LISTA DE PRECIOS EKM '!A:A,0),7)</f>
        <v>#N/A</v>
      </c>
      <c r="F1805" s="22" t="e">
        <f>+INDEX('LISTA DE PRECIOS EKM '!B:K,MATCH(C1805,'LISTA DE PRECIOS EKM '!A:A,0),9)</f>
        <v>#N/A</v>
      </c>
      <c r="G1805" s="22" t="str">
        <f>+IF(ISNUMBER(MATCH(C1805,Precios!C:C,0)),"Sí está", "No está")</f>
        <v>No está</v>
      </c>
    </row>
    <row r="1806" spans="1:7" hidden="1">
      <c r="A1806" s="20"/>
      <c r="B1806" s="22" t="s">
        <v>7197</v>
      </c>
      <c r="C1806" s="22" t="s">
        <v>7198</v>
      </c>
      <c r="D1806" s="63" t="e">
        <f>+INDEX('LISTA DE PRECIOS EKM '!A:K,MATCH(C1806,'LISTA DE PRECIOS EKM '!A:A,0),MATCH($D$1,'LISTA DE PRECIOS EKM '!$1:$1,0))</f>
        <v>#N/A</v>
      </c>
      <c r="E1806" s="22" t="e">
        <f>+INDEX('LISTA DE PRECIOS EKM '!B:K,MATCH(C1806,'LISTA DE PRECIOS EKM '!A:A,0),7)</f>
        <v>#N/A</v>
      </c>
      <c r="F1806" s="22" t="e">
        <f>+INDEX('LISTA DE PRECIOS EKM '!B:K,MATCH(C1806,'LISTA DE PRECIOS EKM '!A:A,0),9)</f>
        <v>#N/A</v>
      </c>
      <c r="G1806" s="22" t="str">
        <f>+IF(ISNUMBER(MATCH(C1806,Precios!C:C,0)),"Sí está", "No está")</f>
        <v>No está</v>
      </c>
    </row>
    <row r="1807" spans="1:7" hidden="1">
      <c r="A1807" s="20"/>
      <c r="B1807" s="22" t="s">
        <v>7197</v>
      </c>
      <c r="C1807" s="22" t="s">
        <v>7198</v>
      </c>
      <c r="D1807" s="63" t="e">
        <f>+INDEX('LISTA DE PRECIOS EKM '!A:K,MATCH(C1807,'LISTA DE PRECIOS EKM '!A:A,0),MATCH($D$1,'LISTA DE PRECIOS EKM '!$1:$1,0))</f>
        <v>#N/A</v>
      </c>
      <c r="E1807" s="22" t="e">
        <f>+INDEX('LISTA DE PRECIOS EKM '!B:K,MATCH(C1807,'LISTA DE PRECIOS EKM '!A:A,0),7)</f>
        <v>#N/A</v>
      </c>
      <c r="F1807" s="22" t="e">
        <f>+INDEX('LISTA DE PRECIOS EKM '!B:K,MATCH(C1807,'LISTA DE PRECIOS EKM '!A:A,0),9)</f>
        <v>#N/A</v>
      </c>
      <c r="G1807" s="22" t="str">
        <f>+IF(ISNUMBER(MATCH(C1807,Precios!C:C,0)),"Sí está", "No está")</f>
        <v>No está</v>
      </c>
    </row>
    <row r="1808" spans="1:7" hidden="1">
      <c r="A1808" s="20"/>
      <c r="B1808" s="22" t="s">
        <v>7199</v>
      </c>
      <c r="C1808" s="22" t="s">
        <v>7200</v>
      </c>
      <c r="D1808" s="63" t="e">
        <f>+INDEX('LISTA DE PRECIOS EKM '!A:K,MATCH(C1808,'LISTA DE PRECIOS EKM '!A:A,0),MATCH($D$1,'LISTA DE PRECIOS EKM '!$1:$1,0))</f>
        <v>#N/A</v>
      </c>
      <c r="E1808" s="22" t="e">
        <f>+INDEX('LISTA DE PRECIOS EKM '!B:K,MATCH(C1808,'LISTA DE PRECIOS EKM '!A:A,0),7)</f>
        <v>#N/A</v>
      </c>
      <c r="F1808" s="22" t="e">
        <f>+INDEX('LISTA DE PRECIOS EKM '!B:K,MATCH(C1808,'LISTA DE PRECIOS EKM '!A:A,0),9)</f>
        <v>#N/A</v>
      </c>
      <c r="G1808" s="22" t="str">
        <f>+IF(ISNUMBER(MATCH(C1808,Precios!C:C,0)),"Sí está", "No está")</f>
        <v>No está</v>
      </c>
    </row>
    <row r="1809" spans="1:7" hidden="1">
      <c r="A1809" s="20"/>
      <c r="B1809" s="22" t="s">
        <v>7199</v>
      </c>
      <c r="C1809" s="22" t="s">
        <v>7200</v>
      </c>
      <c r="D1809" s="63" t="e">
        <f>+INDEX('LISTA DE PRECIOS EKM '!A:K,MATCH(C1809,'LISTA DE PRECIOS EKM '!A:A,0),MATCH($D$1,'LISTA DE PRECIOS EKM '!$1:$1,0))</f>
        <v>#N/A</v>
      </c>
      <c r="E1809" s="22" t="e">
        <f>+INDEX('LISTA DE PRECIOS EKM '!B:K,MATCH(C1809,'LISTA DE PRECIOS EKM '!A:A,0),7)</f>
        <v>#N/A</v>
      </c>
      <c r="F1809" s="22" t="e">
        <f>+INDEX('LISTA DE PRECIOS EKM '!B:K,MATCH(C1809,'LISTA DE PRECIOS EKM '!A:A,0),9)</f>
        <v>#N/A</v>
      </c>
      <c r="G1809" s="22" t="str">
        <f>+IF(ISNUMBER(MATCH(C1809,Precios!C:C,0)),"Sí está", "No está")</f>
        <v>No está</v>
      </c>
    </row>
    <row r="1810" spans="1:7" hidden="1">
      <c r="A1810" s="20"/>
      <c r="B1810" s="22" t="s">
        <v>7201</v>
      </c>
      <c r="C1810" s="22" t="s">
        <v>7202</v>
      </c>
      <c r="D1810" s="63" t="e">
        <f>+INDEX('LISTA DE PRECIOS EKM '!A:K,MATCH(C1810,'LISTA DE PRECIOS EKM '!A:A,0),MATCH($D$1,'LISTA DE PRECIOS EKM '!$1:$1,0))</f>
        <v>#N/A</v>
      </c>
      <c r="E1810" s="22" t="e">
        <f>+INDEX('LISTA DE PRECIOS EKM '!B:K,MATCH(C1810,'LISTA DE PRECIOS EKM '!A:A,0),7)</f>
        <v>#N/A</v>
      </c>
      <c r="F1810" s="22" t="e">
        <f>+INDEX('LISTA DE PRECIOS EKM '!B:K,MATCH(C1810,'LISTA DE PRECIOS EKM '!A:A,0),9)</f>
        <v>#N/A</v>
      </c>
      <c r="G1810" s="22" t="str">
        <f>+IF(ISNUMBER(MATCH(C1810,Precios!C:C,0)),"Sí está", "No está")</f>
        <v>No está</v>
      </c>
    </row>
    <row r="1811" spans="1:7" hidden="1">
      <c r="A1811" s="20"/>
      <c r="B1811" s="22" t="s">
        <v>7201</v>
      </c>
      <c r="C1811" s="22" t="s">
        <v>7202</v>
      </c>
      <c r="D1811" s="63" t="e">
        <f>+INDEX('LISTA DE PRECIOS EKM '!A:K,MATCH(C1811,'LISTA DE PRECIOS EKM '!A:A,0),MATCH($D$1,'LISTA DE PRECIOS EKM '!$1:$1,0))</f>
        <v>#N/A</v>
      </c>
      <c r="E1811" s="22" t="e">
        <f>+INDEX('LISTA DE PRECIOS EKM '!B:K,MATCH(C1811,'LISTA DE PRECIOS EKM '!A:A,0),7)</f>
        <v>#N/A</v>
      </c>
      <c r="F1811" s="22" t="e">
        <f>+INDEX('LISTA DE PRECIOS EKM '!B:K,MATCH(C1811,'LISTA DE PRECIOS EKM '!A:A,0),9)</f>
        <v>#N/A</v>
      </c>
      <c r="G1811" s="22" t="str">
        <f>+IF(ISNUMBER(MATCH(C1811,Precios!C:C,0)),"Sí está", "No está")</f>
        <v>No está</v>
      </c>
    </row>
    <row r="1812" spans="1:7" hidden="1">
      <c r="A1812" s="20"/>
      <c r="B1812" s="22" t="s">
        <v>7203</v>
      </c>
      <c r="C1812" s="22" t="s">
        <v>7204</v>
      </c>
      <c r="D1812" s="63" t="e">
        <f>+INDEX('LISTA DE PRECIOS EKM '!A:K,MATCH(C1812,'LISTA DE PRECIOS EKM '!A:A,0),MATCH($D$1,'LISTA DE PRECIOS EKM '!$1:$1,0))</f>
        <v>#N/A</v>
      </c>
      <c r="E1812" s="22" t="e">
        <f>+INDEX('LISTA DE PRECIOS EKM '!B:K,MATCH(C1812,'LISTA DE PRECIOS EKM '!A:A,0),7)</f>
        <v>#N/A</v>
      </c>
      <c r="F1812" s="22" t="e">
        <f>+INDEX('LISTA DE PRECIOS EKM '!B:K,MATCH(C1812,'LISTA DE PRECIOS EKM '!A:A,0),9)</f>
        <v>#N/A</v>
      </c>
      <c r="G1812" s="22" t="str">
        <f>+IF(ISNUMBER(MATCH(C1812,Precios!C:C,0)),"Sí está", "No está")</f>
        <v>No está</v>
      </c>
    </row>
    <row r="1813" spans="1:7" hidden="1">
      <c r="A1813" s="20"/>
      <c r="B1813" s="22" t="s">
        <v>7203</v>
      </c>
      <c r="C1813" s="22" t="s">
        <v>7204</v>
      </c>
      <c r="D1813" s="63" t="e">
        <f>+INDEX('LISTA DE PRECIOS EKM '!A:K,MATCH(C1813,'LISTA DE PRECIOS EKM '!A:A,0),MATCH($D$1,'LISTA DE PRECIOS EKM '!$1:$1,0))</f>
        <v>#N/A</v>
      </c>
      <c r="E1813" s="22" t="e">
        <f>+INDEX('LISTA DE PRECIOS EKM '!B:K,MATCH(C1813,'LISTA DE PRECIOS EKM '!A:A,0),7)</f>
        <v>#N/A</v>
      </c>
      <c r="F1813" s="22" t="e">
        <f>+INDEX('LISTA DE PRECIOS EKM '!B:K,MATCH(C1813,'LISTA DE PRECIOS EKM '!A:A,0),9)</f>
        <v>#N/A</v>
      </c>
      <c r="G1813" s="22" t="str">
        <f>+IF(ISNUMBER(MATCH(C1813,Precios!C:C,0)),"Sí está", "No está")</f>
        <v>No está</v>
      </c>
    </row>
    <row r="1814" spans="1:7" hidden="1">
      <c r="A1814" s="20"/>
      <c r="B1814" s="22" t="s">
        <v>7205</v>
      </c>
      <c r="C1814" s="22" t="s">
        <v>7206</v>
      </c>
      <c r="D1814" s="63" t="e">
        <f>+INDEX('LISTA DE PRECIOS EKM '!A:K,MATCH(C1814,'LISTA DE PRECIOS EKM '!A:A,0),MATCH($D$1,'LISTA DE PRECIOS EKM '!$1:$1,0))</f>
        <v>#N/A</v>
      </c>
      <c r="E1814" s="22" t="e">
        <f>+INDEX('LISTA DE PRECIOS EKM '!B:K,MATCH(C1814,'LISTA DE PRECIOS EKM '!A:A,0),7)</f>
        <v>#N/A</v>
      </c>
      <c r="F1814" s="22" t="e">
        <f>+INDEX('LISTA DE PRECIOS EKM '!B:K,MATCH(C1814,'LISTA DE PRECIOS EKM '!A:A,0),9)</f>
        <v>#N/A</v>
      </c>
      <c r="G1814" s="22" t="str">
        <f>+IF(ISNUMBER(MATCH(C1814,Precios!C:C,0)),"Sí está", "No está")</f>
        <v>No está</v>
      </c>
    </row>
    <row r="1815" spans="1:7" hidden="1">
      <c r="A1815" s="20"/>
      <c r="B1815" s="22" t="s">
        <v>7205</v>
      </c>
      <c r="C1815" s="22" t="s">
        <v>7206</v>
      </c>
      <c r="D1815" s="63" t="e">
        <f>+INDEX('LISTA DE PRECIOS EKM '!A:K,MATCH(C1815,'LISTA DE PRECIOS EKM '!A:A,0),MATCH($D$1,'LISTA DE PRECIOS EKM '!$1:$1,0))</f>
        <v>#N/A</v>
      </c>
      <c r="E1815" s="22" t="e">
        <f>+INDEX('LISTA DE PRECIOS EKM '!B:K,MATCH(C1815,'LISTA DE PRECIOS EKM '!A:A,0),7)</f>
        <v>#N/A</v>
      </c>
      <c r="F1815" s="22" t="e">
        <f>+INDEX('LISTA DE PRECIOS EKM '!B:K,MATCH(C1815,'LISTA DE PRECIOS EKM '!A:A,0),9)</f>
        <v>#N/A</v>
      </c>
      <c r="G1815" s="22" t="str">
        <f>+IF(ISNUMBER(MATCH(C1815,Precios!C:C,0)),"Sí está", "No está")</f>
        <v>No está</v>
      </c>
    </row>
    <row r="1816" spans="1:7" hidden="1">
      <c r="A1816" s="20"/>
      <c r="B1816" s="22" t="s">
        <v>7207</v>
      </c>
      <c r="C1816" s="22" t="s">
        <v>7208</v>
      </c>
      <c r="D1816" s="63" t="e">
        <f>+INDEX('LISTA DE PRECIOS EKM '!A:K,MATCH(C1816,'LISTA DE PRECIOS EKM '!A:A,0),MATCH($D$1,'LISTA DE PRECIOS EKM '!$1:$1,0))</f>
        <v>#N/A</v>
      </c>
      <c r="E1816" s="22" t="e">
        <f>+INDEX('LISTA DE PRECIOS EKM '!B:K,MATCH(C1816,'LISTA DE PRECIOS EKM '!A:A,0),7)</f>
        <v>#N/A</v>
      </c>
      <c r="F1816" s="22" t="e">
        <f>+INDEX('LISTA DE PRECIOS EKM '!B:K,MATCH(C1816,'LISTA DE PRECIOS EKM '!A:A,0),9)</f>
        <v>#N/A</v>
      </c>
      <c r="G1816" s="22" t="str">
        <f>+IF(ISNUMBER(MATCH(C1816,Precios!C:C,0)),"Sí está", "No está")</f>
        <v>No está</v>
      </c>
    </row>
    <row r="1817" spans="1:7" hidden="1">
      <c r="A1817" s="20"/>
      <c r="B1817" s="22" t="s">
        <v>7207</v>
      </c>
      <c r="C1817" s="22" t="s">
        <v>7208</v>
      </c>
      <c r="D1817" s="63" t="e">
        <f>+INDEX('LISTA DE PRECIOS EKM '!A:K,MATCH(C1817,'LISTA DE PRECIOS EKM '!A:A,0),MATCH($D$1,'LISTA DE PRECIOS EKM '!$1:$1,0))</f>
        <v>#N/A</v>
      </c>
      <c r="E1817" s="22" t="e">
        <f>+INDEX('LISTA DE PRECIOS EKM '!B:K,MATCH(C1817,'LISTA DE PRECIOS EKM '!A:A,0),7)</f>
        <v>#N/A</v>
      </c>
      <c r="F1817" s="22" t="e">
        <f>+INDEX('LISTA DE PRECIOS EKM '!B:K,MATCH(C1817,'LISTA DE PRECIOS EKM '!A:A,0),9)</f>
        <v>#N/A</v>
      </c>
      <c r="G1817" s="22" t="str">
        <f>+IF(ISNUMBER(MATCH(C1817,Precios!C:C,0)),"Sí está", "No está")</f>
        <v>No está</v>
      </c>
    </row>
    <row r="1818" spans="1:7" hidden="1">
      <c r="A1818" s="20"/>
      <c r="B1818" s="22" t="s">
        <v>7209</v>
      </c>
      <c r="C1818" s="22" t="s">
        <v>7210</v>
      </c>
      <c r="D1818" s="63" t="e">
        <f>+INDEX('LISTA DE PRECIOS EKM '!A:K,MATCH(C1818,'LISTA DE PRECIOS EKM '!A:A,0),MATCH($D$1,'LISTA DE PRECIOS EKM '!$1:$1,0))</f>
        <v>#N/A</v>
      </c>
      <c r="E1818" s="22" t="e">
        <f>+INDEX('LISTA DE PRECIOS EKM '!B:K,MATCH(C1818,'LISTA DE PRECIOS EKM '!A:A,0),7)</f>
        <v>#N/A</v>
      </c>
      <c r="F1818" s="22" t="e">
        <f>+INDEX('LISTA DE PRECIOS EKM '!B:K,MATCH(C1818,'LISTA DE PRECIOS EKM '!A:A,0),9)</f>
        <v>#N/A</v>
      </c>
      <c r="G1818" s="22" t="str">
        <f>+IF(ISNUMBER(MATCH(C1818,Precios!C:C,0)),"Sí está", "No está")</f>
        <v>No está</v>
      </c>
    </row>
    <row r="1819" spans="1:7" hidden="1">
      <c r="A1819" s="20"/>
      <c r="B1819" s="22" t="s">
        <v>7209</v>
      </c>
      <c r="C1819" s="22" t="s">
        <v>7210</v>
      </c>
      <c r="D1819" s="63" t="e">
        <f>+INDEX('LISTA DE PRECIOS EKM '!A:K,MATCH(C1819,'LISTA DE PRECIOS EKM '!A:A,0),MATCH($D$1,'LISTA DE PRECIOS EKM '!$1:$1,0))</f>
        <v>#N/A</v>
      </c>
      <c r="E1819" s="22" t="e">
        <f>+INDEX('LISTA DE PRECIOS EKM '!B:K,MATCH(C1819,'LISTA DE PRECIOS EKM '!A:A,0),7)</f>
        <v>#N/A</v>
      </c>
      <c r="F1819" s="22" t="e">
        <f>+INDEX('LISTA DE PRECIOS EKM '!B:K,MATCH(C1819,'LISTA DE PRECIOS EKM '!A:A,0),9)</f>
        <v>#N/A</v>
      </c>
      <c r="G1819" s="22" t="str">
        <f>+IF(ISNUMBER(MATCH(C1819,Precios!C:C,0)),"Sí está", "No está")</f>
        <v>No está</v>
      </c>
    </row>
    <row r="1820" spans="1:7" hidden="1">
      <c r="A1820" s="20"/>
      <c r="B1820" s="22" t="s">
        <v>7211</v>
      </c>
      <c r="C1820" s="22" t="s">
        <v>7212</v>
      </c>
      <c r="D1820" s="63" t="e">
        <f>+INDEX('LISTA DE PRECIOS EKM '!A:K,MATCH(C1820,'LISTA DE PRECIOS EKM '!A:A,0),MATCH($D$1,'LISTA DE PRECIOS EKM '!$1:$1,0))</f>
        <v>#N/A</v>
      </c>
      <c r="E1820" s="22" t="e">
        <f>+INDEX('LISTA DE PRECIOS EKM '!B:K,MATCH(C1820,'LISTA DE PRECIOS EKM '!A:A,0),7)</f>
        <v>#N/A</v>
      </c>
      <c r="F1820" s="22" t="e">
        <f>+INDEX('LISTA DE PRECIOS EKM '!B:K,MATCH(C1820,'LISTA DE PRECIOS EKM '!A:A,0),9)</f>
        <v>#N/A</v>
      </c>
      <c r="G1820" s="22" t="str">
        <f>+IF(ISNUMBER(MATCH(C1820,Precios!C:C,0)),"Sí está", "No está")</f>
        <v>No está</v>
      </c>
    </row>
    <row r="1821" spans="1:7" hidden="1">
      <c r="A1821" s="20"/>
      <c r="B1821" s="22" t="s">
        <v>7211</v>
      </c>
      <c r="C1821" s="22" t="s">
        <v>7212</v>
      </c>
      <c r="D1821" s="63" t="e">
        <f>+INDEX('LISTA DE PRECIOS EKM '!A:K,MATCH(C1821,'LISTA DE PRECIOS EKM '!A:A,0),MATCH($D$1,'LISTA DE PRECIOS EKM '!$1:$1,0))</f>
        <v>#N/A</v>
      </c>
      <c r="E1821" s="22" t="e">
        <f>+INDEX('LISTA DE PRECIOS EKM '!B:K,MATCH(C1821,'LISTA DE PRECIOS EKM '!A:A,0),7)</f>
        <v>#N/A</v>
      </c>
      <c r="F1821" s="22" t="e">
        <f>+INDEX('LISTA DE PRECIOS EKM '!B:K,MATCH(C1821,'LISTA DE PRECIOS EKM '!A:A,0),9)</f>
        <v>#N/A</v>
      </c>
      <c r="G1821" s="22" t="str">
        <f>+IF(ISNUMBER(MATCH(C1821,Precios!C:C,0)),"Sí está", "No está")</f>
        <v>No está</v>
      </c>
    </row>
    <row r="1822" spans="1:7" hidden="1">
      <c r="A1822" s="20"/>
      <c r="B1822" s="22" t="s">
        <v>7213</v>
      </c>
      <c r="C1822" s="22" t="s">
        <v>7214</v>
      </c>
      <c r="D1822" s="63" t="e">
        <f>+INDEX('LISTA DE PRECIOS EKM '!A:K,MATCH(C1822,'LISTA DE PRECIOS EKM '!A:A,0),MATCH($D$1,'LISTA DE PRECIOS EKM '!$1:$1,0))</f>
        <v>#N/A</v>
      </c>
      <c r="E1822" s="22" t="e">
        <f>+INDEX('LISTA DE PRECIOS EKM '!B:K,MATCH(C1822,'LISTA DE PRECIOS EKM '!A:A,0),7)</f>
        <v>#N/A</v>
      </c>
      <c r="F1822" s="22" t="e">
        <f>+INDEX('LISTA DE PRECIOS EKM '!B:K,MATCH(C1822,'LISTA DE PRECIOS EKM '!A:A,0),9)</f>
        <v>#N/A</v>
      </c>
      <c r="G1822" s="22" t="str">
        <f>+IF(ISNUMBER(MATCH(C1822,Precios!C:C,0)),"Sí está", "No está")</f>
        <v>No está</v>
      </c>
    </row>
    <row r="1823" spans="1:7" hidden="1">
      <c r="A1823" s="20"/>
      <c r="B1823" s="22" t="s">
        <v>7213</v>
      </c>
      <c r="C1823" s="22" t="s">
        <v>7214</v>
      </c>
      <c r="D1823" s="63" t="e">
        <f>+INDEX('LISTA DE PRECIOS EKM '!A:K,MATCH(C1823,'LISTA DE PRECIOS EKM '!A:A,0),MATCH($D$1,'LISTA DE PRECIOS EKM '!$1:$1,0))</f>
        <v>#N/A</v>
      </c>
      <c r="E1823" s="22" t="e">
        <f>+INDEX('LISTA DE PRECIOS EKM '!B:K,MATCH(C1823,'LISTA DE PRECIOS EKM '!A:A,0),7)</f>
        <v>#N/A</v>
      </c>
      <c r="F1823" s="22" t="e">
        <f>+INDEX('LISTA DE PRECIOS EKM '!B:K,MATCH(C1823,'LISTA DE PRECIOS EKM '!A:A,0),9)</f>
        <v>#N/A</v>
      </c>
      <c r="G1823" s="22" t="str">
        <f>+IF(ISNUMBER(MATCH(C1823,Precios!C:C,0)),"Sí está", "No está")</f>
        <v>No está</v>
      </c>
    </row>
    <row r="1824" spans="1:7" hidden="1">
      <c r="A1824" s="20"/>
      <c r="B1824" s="22" t="s">
        <v>7215</v>
      </c>
      <c r="C1824" s="22" t="s">
        <v>7216</v>
      </c>
      <c r="D1824" s="63" t="e">
        <f>+INDEX('LISTA DE PRECIOS EKM '!A:K,MATCH(C1824,'LISTA DE PRECIOS EKM '!A:A,0),MATCH($D$1,'LISTA DE PRECIOS EKM '!$1:$1,0))</f>
        <v>#N/A</v>
      </c>
      <c r="E1824" s="22" t="e">
        <f>+INDEX('LISTA DE PRECIOS EKM '!B:K,MATCH(C1824,'LISTA DE PRECIOS EKM '!A:A,0),7)</f>
        <v>#N/A</v>
      </c>
      <c r="F1824" s="22" t="e">
        <f>+INDEX('LISTA DE PRECIOS EKM '!B:K,MATCH(C1824,'LISTA DE PRECIOS EKM '!A:A,0),9)</f>
        <v>#N/A</v>
      </c>
      <c r="G1824" s="22" t="str">
        <f>+IF(ISNUMBER(MATCH(C1824,Precios!C:C,0)),"Sí está", "No está")</f>
        <v>No está</v>
      </c>
    </row>
    <row r="1825" spans="1:7" hidden="1">
      <c r="A1825" s="20"/>
      <c r="B1825" s="22" t="s">
        <v>7215</v>
      </c>
      <c r="C1825" s="22" t="s">
        <v>7216</v>
      </c>
      <c r="D1825" s="63" t="e">
        <f>+INDEX('LISTA DE PRECIOS EKM '!A:K,MATCH(C1825,'LISTA DE PRECIOS EKM '!A:A,0),MATCH($D$1,'LISTA DE PRECIOS EKM '!$1:$1,0))</f>
        <v>#N/A</v>
      </c>
      <c r="E1825" s="22" t="e">
        <f>+INDEX('LISTA DE PRECIOS EKM '!B:K,MATCH(C1825,'LISTA DE PRECIOS EKM '!A:A,0),7)</f>
        <v>#N/A</v>
      </c>
      <c r="F1825" s="22" t="e">
        <f>+INDEX('LISTA DE PRECIOS EKM '!B:K,MATCH(C1825,'LISTA DE PRECIOS EKM '!A:A,0),9)</f>
        <v>#N/A</v>
      </c>
      <c r="G1825" s="22" t="str">
        <f>+IF(ISNUMBER(MATCH(C1825,Precios!C:C,0)),"Sí está", "No está")</f>
        <v>No está</v>
      </c>
    </row>
    <row r="1826" spans="1:7" hidden="1">
      <c r="A1826" s="20"/>
      <c r="B1826" s="22" t="s">
        <v>7217</v>
      </c>
      <c r="C1826" s="22" t="s">
        <v>7218</v>
      </c>
      <c r="D1826" s="63" t="e">
        <f>+INDEX('LISTA DE PRECIOS EKM '!A:K,MATCH(C1826,'LISTA DE PRECIOS EKM '!A:A,0),MATCH($D$1,'LISTA DE PRECIOS EKM '!$1:$1,0))</f>
        <v>#N/A</v>
      </c>
      <c r="E1826" s="22" t="e">
        <f>+INDEX('LISTA DE PRECIOS EKM '!B:K,MATCH(C1826,'LISTA DE PRECIOS EKM '!A:A,0),7)</f>
        <v>#N/A</v>
      </c>
      <c r="F1826" s="22" t="e">
        <f>+INDEX('LISTA DE PRECIOS EKM '!B:K,MATCH(C1826,'LISTA DE PRECIOS EKM '!A:A,0),9)</f>
        <v>#N/A</v>
      </c>
      <c r="G1826" s="22" t="str">
        <f>+IF(ISNUMBER(MATCH(C1826,Precios!C:C,0)),"Sí está", "No está")</f>
        <v>No está</v>
      </c>
    </row>
    <row r="1827" spans="1:7" hidden="1">
      <c r="A1827" s="20"/>
      <c r="B1827" s="22" t="s">
        <v>7217</v>
      </c>
      <c r="C1827" s="22" t="s">
        <v>7218</v>
      </c>
      <c r="D1827" s="63" t="e">
        <f>+INDEX('LISTA DE PRECIOS EKM '!A:K,MATCH(C1827,'LISTA DE PRECIOS EKM '!A:A,0),MATCH($D$1,'LISTA DE PRECIOS EKM '!$1:$1,0))</f>
        <v>#N/A</v>
      </c>
      <c r="E1827" s="22" t="e">
        <f>+INDEX('LISTA DE PRECIOS EKM '!B:K,MATCH(C1827,'LISTA DE PRECIOS EKM '!A:A,0),7)</f>
        <v>#N/A</v>
      </c>
      <c r="F1827" s="22" t="e">
        <f>+INDEX('LISTA DE PRECIOS EKM '!B:K,MATCH(C1827,'LISTA DE PRECIOS EKM '!A:A,0),9)</f>
        <v>#N/A</v>
      </c>
      <c r="G1827" s="22" t="str">
        <f>+IF(ISNUMBER(MATCH(C1827,Precios!C:C,0)),"Sí está", "No está")</f>
        <v>No está</v>
      </c>
    </row>
    <row r="1828" spans="1:7" hidden="1">
      <c r="A1828" s="20"/>
      <c r="B1828" s="22" t="s">
        <v>7219</v>
      </c>
      <c r="C1828" s="22" t="s">
        <v>7220</v>
      </c>
      <c r="D1828" s="63" t="e">
        <f>+INDEX('LISTA DE PRECIOS EKM '!A:K,MATCH(C1828,'LISTA DE PRECIOS EKM '!A:A,0),MATCH($D$1,'LISTA DE PRECIOS EKM '!$1:$1,0))</f>
        <v>#N/A</v>
      </c>
      <c r="E1828" s="22" t="e">
        <f>+INDEX('LISTA DE PRECIOS EKM '!B:K,MATCH(C1828,'LISTA DE PRECIOS EKM '!A:A,0),7)</f>
        <v>#N/A</v>
      </c>
      <c r="F1828" s="22" t="e">
        <f>+INDEX('LISTA DE PRECIOS EKM '!B:K,MATCH(C1828,'LISTA DE PRECIOS EKM '!A:A,0),9)</f>
        <v>#N/A</v>
      </c>
      <c r="G1828" s="22" t="str">
        <f>+IF(ISNUMBER(MATCH(C1828,Precios!C:C,0)),"Sí está", "No está")</f>
        <v>No está</v>
      </c>
    </row>
    <row r="1829" spans="1:7" hidden="1">
      <c r="A1829" s="20"/>
      <c r="B1829" s="22" t="s">
        <v>7219</v>
      </c>
      <c r="C1829" s="22" t="s">
        <v>7220</v>
      </c>
      <c r="D1829" s="63" t="e">
        <f>+INDEX('LISTA DE PRECIOS EKM '!A:K,MATCH(C1829,'LISTA DE PRECIOS EKM '!A:A,0),MATCH($D$1,'LISTA DE PRECIOS EKM '!$1:$1,0))</f>
        <v>#N/A</v>
      </c>
      <c r="E1829" s="22" t="e">
        <f>+INDEX('LISTA DE PRECIOS EKM '!B:K,MATCH(C1829,'LISTA DE PRECIOS EKM '!A:A,0),7)</f>
        <v>#N/A</v>
      </c>
      <c r="F1829" s="22" t="e">
        <f>+INDEX('LISTA DE PRECIOS EKM '!B:K,MATCH(C1829,'LISTA DE PRECIOS EKM '!A:A,0),9)</f>
        <v>#N/A</v>
      </c>
      <c r="G1829" s="22" t="str">
        <f>+IF(ISNUMBER(MATCH(C1829,Precios!C:C,0)),"Sí está", "No está")</f>
        <v>No está</v>
      </c>
    </row>
    <row r="1830" spans="1:7" hidden="1">
      <c r="A1830" s="20"/>
      <c r="B1830" s="22" t="s">
        <v>7221</v>
      </c>
      <c r="C1830" s="22" t="s">
        <v>7222</v>
      </c>
      <c r="D1830" s="63" t="e">
        <f>+INDEX('LISTA DE PRECIOS EKM '!A:K,MATCH(C1830,'LISTA DE PRECIOS EKM '!A:A,0),MATCH($D$1,'LISTA DE PRECIOS EKM '!$1:$1,0))</f>
        <v>#N/A</v>
      </c>
      <c r="E1830" s="22" t="e">
        <f>+INDEX('LISTA DE PRECIOS EKM '!B:K,MATCH(C1830,'LISTA DE PRECIOS EKM '!A:A,0),7)</f>
        <v>#N/A</v>
      </c>
      <c r="F1830" s="22" t="e">
        <f>+INDEX('LISTA DE PRECIOS EKM '!B:K,MATCH(C1830,'LISTA DE PRECIOS EKM '!A:A,0),9)</f>
        <v>#N/A</v>
      </c>
      <c r="G1830" s="22" t="str">
        <f>+IF(ISNUMBER(MATCH(C1830,Precios!C:C,0)),"Sí está", "No está")</f>
        <v>No está</v>
      </c>
    </row>
    <row r="1831" spans="1:7" hidden="1">
      <c r="A1831" s="20"/>
      <c r="B1831" s="22" t="s">
        <v>7221</v>
      </c>
      <c r="C1831" s="22" t="s">
        <v>7222</v>
      </c>
      <c r="D1831" s="63" t="e">
        <f>+INDEX('LISTA DE PRECIOS EKM '!A:K,MATCH(C1831,'LISTA DE PRECIOS EKM '!A:A,0),MATCH($D$1,'LISTA DE PRECIOS EKM '!$1:$1,0))</f>
        <v>#N/A</v>
      </c>
      <c r="E1831" s="22" t="e">
        <f>+INDEX('LISTA DE PRECIOS EKM '!B:K,MATCH(C1831,'LISTA DE PRECIOS EKM '!A:A,0),7)</f>
        <v>#N/A</v>
      </c>
      <c r="F1831" s="22" t="e">
        <f>+INDEX('LISTA DE PRECIOS EKM '!B:K,MATCH(C1831,'LISTA DE PRECIOS EKM '!A:A,0),9)</f>
        <v>#N/A</v>
      </c>
      <c r="G1831" s="22" t="str">
        <f>+IF(ISNUMBER(MATCH(C1831,Precios!C:C,0)),"Sí está", "No está")</f>
        <v>No está</v>
      </c>
    </row>
    <row r="1832" spans="1:7" hidden="1">
      <c r="A1832" s="20"/>
      <c r="B1832" s="22" t="s">
        <v>7223</v>
      </c>
      <c r="C1832" s="22" t="s">
        <v>7224</v>
      </c>
      <c r="D1832" s="63" t="e">
        <f>+INDEX('LISTA DE PRECIOS EKM '!A:K,MATCH(C1832,'LISTA DE PRECIOS EKM '!A:A,0),MATCH($D$1,'LISTA DE PRECIOS EKM '!$1:$1,0))</f>
        <v>#N/A</v>
      </c>
      <c r="E1832" s="22" t="e">
        <f>+INDEX('LISTA DE PRECIOS EKM '!B:K,MATCH(C1832,'LISTA DE PRECIOS EKM '!A:A,0),7)</f>
        <v>#N/A</v>
      </c>
      <c r="F1832" s="22" t="e">
        <f>+INDEX('LISTA DE PRECIOS EKM '!B:K,MATCH(C1832,'LISTA DE PRECIOS EKM '!A:A,0),9)</f>
        <v>#N/A</v>
      </c>
      <c r="G1832" s="22" t="str">
        <f>+IF(ISNUMBER(MATCH(C1832,Precios!C:C,0)),"Sí está", "No está")</f>
        <v>No está</v>
      </c>
    </row>
    <row r="1833" spans="1:7" hidden="1">
      <c r="A1833" s="20"/>
      <c r="B1833" s="22" t="s">
        <v>7223</v>
      </c>
      <c r="C1833" s="22" t="s">
        <v>7224</v>
      </c>
      <c r="D1833" s="63" t="e">
        <f>+INDEX('LISTA DE PRECIOS EKM '!A:K,MATCH(C1833,'LISTA DE PRECIOS EKM '!A:A,0),MATCH($D$1,'LISTA DE PRECIOS EKM '!$1:$1,0))</f>
        <v>#N/A</v>
      </c>
      <c r="E1833" s="22" t="e">
        <f>+INDEX('LISTA DE PRECIOS EKM '!B:K,MATCH(C1833,'LISTA DE PRECIOS EKM '!A:A,0),7)</f>
        <v>#N/A</v>
      </c>
      <c r="F1833" s="22" t="e">
        <f>+INDEX('LISTA DE PRECIOS EKM '!B:K,MATCH(C1833,'LISTA DE PRECIOS EKM '!A:A,0),9)</f>
        <v>#N/A</v>
      </c>
      <c r="G1833" s="22" t="str">
        <f>+IF(ISNUMBER(MATCH(C1833,Precios!C:C,0)),"Sí está", "No está")</f>
        <v>No está</v>
      </c>
    </row>
    <row r="1834" spans="1:7" hidden="1">
      <c r="A1834" s="20"/>
      <c r="B1834" s="22" t="s">
        <v>7225</v>
      </c>
      <c r="C1834" s="22" t="s">
        <v>7226</v>
      </c>
      <c r="D1834" s="63" t="e">
        <f>+INDEX('LISTA DE PRECIOS EKM '!A:K,MATCH(C1834,'LISTA DE PRECIOS EKM '!A:A,0),MATCH($D$1,'LISTA DE PRECIOS EKM '!$1:$1,0))</f>
        <v>#N/A</v>
      </c>
      <c r="E1834" s="22" t="e">
        <f>+INDEX('LISTA DE PRECIOS EKM '!B:K,MATCH(C1834,'LISTA DE PRECIOS EKM '!A:A,0),7)</f>
        <v>#N/A</v>
      </c>
      <c r="F1834" s="22" t="e">
        <f>+INDEX('LISTA DE PRECIOS EKM '!B:K,MATCH(C1834,'LISTA DE PRECIOS EKM '!A:A,0),9)</f>
        <v>#N/A</v>
      </c>
      <c r="G1834" s="22" t="str">
        <f>+IF(ISNUMBER(MATCH(C1834,Precios!C:C,0)),"Sí está", "No está")</f>
        <v>No está</v>
      </c>
    </row>
    <row r="1835" spans="1:7" hidden="1">
      <c r="A1835" s="20"/>
      <c r="B1835" s="22" t="s">
        <v>7225</v>
      </c>
      <c r="C1835" s="22" t="s">
        <v>7226</v>
      </c>
      <c r="D1835" s="63" t="e">
        <f>+INDEX('LISTA DE PRECIOS EKM '!A:K,MATCH(C1835,'LISTA DE PRECIOS EKM '!A:A,0),MATCH($D$1,'LISTA DE PRECIOS EKM '!$1:$1,0))</f>
        <v>#N/A</v>
      </c>
      <c r="E1835" s="22" t="e">
        <f>+INDEX('LISTA DE PRECIOS EKM '!B:K,MATCH(C1835,'LISTA DE PRECIOS EKM '!A:A,0),7)</f>
        <v>#N/A</v>
      </c>
      <c r="F1835" s="22" t="e">
        <f>+INDEX('LISTA DE PRECIOS EKM '!B:K,MATCH(C1835,'LISTA DE PRECIOS EKM '!A:A,0),9)</f>
        <v>#N/A</v>
      </c>
      <c r="G1835" s="22" t="str">
        <f>+IF(ISNUMBER(MATCH(C1835,Precios!C:C,0)),"Sí está", "No está")</f>
        <v>No está</v>
      </c>
    </row>
    <row r="1836" spans="1:7" hidden="1">
      <c r="A1836" s="20"/>
      <c r="B1836" s="22" t="s">
        <v>7227</v>
      </c>
      <c r="C1836" s="22" t="s">
        <v>7228</v>
      </c>
      <c r="D1836" s="63" t="e">
        <f>+INDEX('LISTA DE PRECIOS EKM '!A:K,MATCH(C1836,'LISTA DE PRECIOS EKM '!A:A,0),MATCH($D$1,'LISTA DE PRECIOS EKM '!$1:$1,0))</f>
        <v>#N/A</v>
      </c>
      <c r="E1836" s="22" t="e">
        <f>+INDEX('LISTA DE PRECIOS EKM '!B:K,MATCH(C1836,'LISTA DE PRECIOS EKM '!A:A,0),7)</f>
        <v>#N/A</v>
      </c>
      <c r="F1836" s="22" t="e">
        <f>+INDEX('LISTA DE PRECIOS EKM '!B:K,MATCH(C1836,'LISTA DE PRECIOS EKM '!A:A,0),9)</f>
        <v>#N/A</v>
      </c>
      <c r="G1836" s="22" t="str">
        <f>+IF(ISNUMBER(MATCH(C1836,Precios!C:C,0)),"Sí está", "No está")</f>
        <v>No está</v>
      </c>
    </row>
    <row r="1837" spans="1:7" hidden="1">
      <c r="A1837" s="20"/>
      <c r="B1837" s="22" t="s">
        <v>7227</v>
      </c>
      <c r="C1837" s="22" t="s">
        <v>7228</v>
      </c>
      <c r="D1837" s="63" t="e">
        <f>+INDEX('LISTA DE PRECIOS EKM '!A:K,MATCH(C1837,'LISTA DE PRECIOS EKM '!A:A,0),MATCH($D$1,'LISTA DE PRECIOS EKM '!$1:$1,0))</f>
        <v>#N/A</v>
      </c>
      <c r="E1837" s="22" t="e">
        <f>+INDEX('LISTA DE PRECIOS EKM '!B:K,MATCH(C1837,'LISTA DE PRECIOS EKM '!A:A,0),7)</f>
        <v>#N/A</v>
      </c>
      <c r="F1837" s="22" t="e">
        <f>+INDEX('LISTA DE PRECIOS EKM '!B:K,MATCH(C1837,'LISTA DE PRECIOS EKM '!A:A,0),9)</f>
        <v>#N/A</v>
      </c>
      <c r="G1837" s="22" t="str">
        <f>+IF(ISNUMBER(MATCH(C1837,Precios!C:C,0)),"Sí está", "No está")</f>
        <v>No está</v>
      </c>
    </row>
    <row r="1838" spans="1:7" hidden="1">
      <c r="A1838" s="20"/>
      <c r="B1838" s="22" t="s">
        <v>7229</v>
      </c>
      <c r="C1838" s="22" t="s">
        <v>7230</v>
      </c>
      <c r="D1838" s="63" t="e">
        <f>+INDEX('LISTA DE PRECIOS EKM '!A:K,MATCH(C1838,'LISTA DE PRECIOS EKM '!A:A,0),MATCH($D$1,'LISTA DE PRECIOS EKM '!$1:$1,0))</f>
        <v>#N/A</v>
      </c>
      <c r="E1838" s="22" t="e">
        <f>+INDEX('LISTA DE PRECIOS EKM '!B:K,MATCH(C1838,'LISTA DE PRECIOS EKM '!A:A,0),7)</f>
        <v>#N/A</v>
      </c>
      <c r="F1838" s="22" t="e">
        <f>+INDEX('LISTA DE PRECIOS EKM '!B:K,MATCH(C1838,'LISTA DE PRECIOS EKM '!A:A,0),9)</f>
        <v>#N/A</v>
      </c>
      <c r="G1838" s="22" t="str">
        <f>+IF(ISNUMBER(MATCH(C1838,Precios!C:C,0)),"Sí está", "No está")</f>
        <v>No está</v>
      </c>
    </row>
    <row r="1839" spans="1:7" hidden="1">
      <c r="A1839" s="20"/>
      <c r="B1839" s="22" t="s">
        <v>7229</v>
      </c>
      <c r="C1839" s="22" t="s">
        <v>7230</v>
      </c>
      <c r="D1839" s="63" t="e">
        <f>+INDEX('LISTA DE PRECIOS EKM '!A:K,MATCH(C1839,'LISTA DE PRECIOS EKM '!A:A,0),MATCH($D$1,'LISTA DE PRECIOS EKM '!$1:$1,0))</f>
        <v>#N/A</v>
      </c>
      <c r="E1839" s="22" t="e">
        <f>+INDEX('LISTA DE PRECIOS EKM '!B:K,MATCH(C1839,'LISTA DE PRECIOS EKM '!A:A,0),7)</f>
        <v>#N/A</v>
      </c>
      <c r="F1839" s="22" t="e">
        <f>+INDEX('LISTA DE PRECIOS EKM '!B:K,MATCH(C1839,'LISTA DE PRECIOS EKM '!A:A,0),9)</f>
        <v>#N/A</v>
      </c>
      <c r="G1839" s="22" t="str">
        <f>+IF(ISNUMBER(MATCH(C1839,Precios!C:C,0)),"Sí está", "No está")</f>
        <v>No está</v>
      </c>
    </row>
    <row r="1840" spans="1:7" hidden="1">
      <c r="A1840" s="20"/>
      <c r="B1840" s="22" t="s">
        <v>7231</v>
      </c>
      <c r="C1840" s="22" t="s">
        <v>7232</v>
      </c>
      <c r="D1840" s="63">
        <f>+INDEX('LISTA DE PRECIOS EKM '!A:K,MATCH(C1840,'LISTA DE PRECIOS EKM '!A:A,0),MATCH($D$1,'LISTA DE PRECIOS EKM '!$1:$1,0))</f>
        <v>2999900</v>
      </c>
      <c r="E1840" s="22">
        <f>+INDEX('LISTA DE PRECIOS EKM '!B:K,MATCH(C1840,'LISTA DE PRECIOS EKM '!A:A,0),7)</f>
        <v>3119900</v>
      </c>
      <c r="F1840" s="22">
        <f>+INDEX('LISTA DE PRECIOS EKM '!B:K,MATCH(C1840,'LISTA DE PRECIOS EKM '!A:A,0),9)</f>
        <v>3289900</v>
      </c>
      <c r="G1840" s="22" t="str">
        <f>+IF(ISNUMBER(MATCH(C1840,Precios!C:C,0)),"Sí está", "No está")</f>
        <v>No está</v>
      </c>
    </row>
    <row r="1841" spans="1:7" hidden="1">
      <c r="A1841" s="20"/>
      <c r="B1841" s="22" t="s">
        <v>7231</v>
      </c>
      <c r="C1841" s="22" t="s">
        <v>7232</v>
      </c>
      <c r="D1841" s="63">
        <f>+INDEX('LISTA DE PRECIOS EKM '!A:K,MATCH(C1841,'LISTA DE PRECIOS EKM '!A:A,0),MATCH($D$1,'LISTA DE PRECIOS EKM '!$1:$1,0))</f>
        <v>2999900</v>
      </c>
      <c r="E1841" s="22">
        <f>+INDEX('LISTA DE PRECIOS EKM '!B:K,MATCH(C1841,'LISTA DE PRECIOS EKM '!A:A,0),7)</f>
        <v>3119900</v>
      </c>
      <c r="F1841" s="22">
        <f>+INDEX('LISTA DE PRECIOS EKM '!B:K,MATCH(C1841,'LISTA DE PRECIOS EKM '!A:A,0),9)</f>
        <v>3289900</v>
      </c>
      <c r="G1841" s="22" t="str">
        <f>+IF(ISNUMBER(MATCH(C1841,Precios!C:C,0)),"Sí está", "No está")</f>
        <v>No está</v>
      </c>
    </row>
    <row r="1842" spans="1:7" hidden="1">
      <c r="A1842" s="20"/>
      <c r="B1842" s="22" t="s">
        <v>7233</v>
      </c>
      <c r="C1842" s="22" t="s">
        <v>7234</v>
      </c>
      <c r="D1842" s="63" t="e">
        <f>+INDEX('LISTA DE PRECIOS EKM '!A:K,MATCH(C1842,'LISTA DE PRECIOS EKM '!A:A,0),MATCH($D$1,'LISTA DE PRECIOS EKM '!$1:$1,0))</f>
        <v>#N/A</v>
      </c>
      <c r="E1842" s="22" t="e">
        <f>+INDEX('LISTA DE PRECIOS EKM '!B:K,MATCH(C1842,'LISTA DE PRECIOS EKM '!A:A,0),7)</f>
        <v>#N/A</v>
      </c>
      <c r="F1842" s="22" t="e">
        <f>+INDEX('LISTA DE PRECIOS EKM '!B:K,MATCH(C1842,'LISTA DE PRECIOS EKM '!A:A,0),9)</f>
        <v>#N/A</v>
      </c>
      <c r="G1842" s="22" t="str">
        <f>+IF(ISNUMBER(MATCH(C1842,Precios!C:C,0)),"Sí está", "No está")</f>
        <v>No está</v>
      </c>
    </row>
    <row r="1843" spans="1:7" hidden="1">
      <c r="A1843" s="20"/>
      <c r="B1843" s="22" t="s">
        <v>7233</v>
      </c>
      <c r="C1843" s="22" t="s">
        <v>7234</v>
      </c>
      <c r="D1843" s="63" t="e">
        <f>+INDEX('LISTA DE PRECIOS EKM '!A:K,MATCH(C1843,'LISTA DE PRECIOS EKM '!A:A,0),MATCH($D$1,'LISTA DE PRECIOS EKM '!$1:$1,0))</f>
        <v>#N/A</v>
      </c>
      <c r="E1843" s="22" t="e">
        <f>+INDEX('LISTA DE PRECIOS EKM '!B:K,MATCH(C1843,'LISTA DE PRECIOS EKM '!A:A,0),7)</f>
        <v>#N/A</v>
      </c>
      <c r="F1843" s="22" t="e">
        <f>+INDEX('LISTA DE PRECIOS EKM '!B:K,MATCH(C1843,'LISTA DE PRECIOS EKM '!A:A,0),9)</f>
        <v>#N/A</v>
      </c>
      <c r="G1843" s="22" t="str">
        <f>+IF(ISNUMBER(MATCH(C1843,Precios!C:C,0)),"Sí está", "No está")</f>
        <v>No está</v>
      </c>
    </row>
    <row r="1844" spans="1:7" hidden="1">
      <c r="A1844" s="20"/>
      <c r="B1844" s="22" t="s">
        <v>7235</v>
      </c>
      <c r="C1844" s="22" t="s">
        <v>7236</v>
      </c>
      <c r="D1844" s="63" t="e">
        <f>+INDEX('LISTA DE PRECIOS EKM '!A:K,MATCH(C1844,'LISTA DE PRECIOS EKM '!A:A,0),MATCH($D$1,'LISTA DE PRECIOS EKM '!$1:$1,0))</f>
        <v>#N/A</v>
      </c>
      <c r="E1844" s="22" t="e">
        <f>+INDEX('LISTA DE PRECIOS EKM '!B:K,MATCH(C1844,'LISTA DE PRECIOS EKM '!A:A,0),7)</f>
        <v>#N/A</v>
      </c>
      <c r="F1844" s="22" t="e">
        <f>+INDEX('LISTA DE PRECIOS EKM '!B:K,MATCH(C1844,'LISTA DE PRECIOS EKM '!A:A,0),9)</f>
        <v>#N/A</v>
      </c>
      <c r="G1844" s="22" t="str">
        <f>+IF(ISNUMBER(MATCH(C1844,Precios!C:C,0)),"Sí está", "No está")</f>
        <v>No está</v>
      </c>
    </row>
    <row r="1845" spans="1:7" hidden="1">
      <c r="A1845" s="20"/>
      <c r="B1845" s="22" t="s">
        <v>7235</v>
      </c>
      <c r="C1845" s="22" t="s">
        <v>7236</v>
      </c>
      <c r="D1845" s="63" t="e">
        <f>+INDEX('LISTA DE PRECIOS EKM '!A:K,MATCH(C1845,'LISTA DE PRECIOS EKM '!A:A,0),MATCH($D$1,'LISTA DE PRECIOS EKM '!$1:$1,0))</f>
        <v>#N/A</v>
      </c>
      <c r="E1845" s="22" t="e">
        <f>+INDEX('LISTA DE PRECIOS EKM '!B:K,MATCH(C1845,'LISTA DE PRECIOS EKM '!A:A,0),7)</f>
        <v>#N/A</v>
      </c>
      <c r="F1845" s="22" t="e">
        <f>+INDEX('LISTA DE PRECIOS EKM '!B:K,MATCH(C1845,'LISTA DE PRECIOS EKM '!A:A,0),9)</f>
        <v>#N/A</v>
      </c>
      <c r="G1845" s="22" t="str">
        <f>+IF(ISNUMBER(MATCH(C1845,Precios!C:C,0)),"Sí está", "No está")</f>
        <v>No está</v>
      </c>
    </row>
    <row r="1846" spans="1:7" hidden="1">
      <c r="A1846" s="20"/>
      <c r="B1846" s="22" t="s">
        <v>7237</v>
      </c>
      <c r="C1846" s="22" t="s">
        <v>7238</v>
      </c>
      <c r="D1846" s="63" t="e">
        <f>+INDEX('LISTA DE PRECIOS EKM '!A:K,MATCH(C1846,'LISTA DE PRECIOS EKM '!A:A,0),MATCH($D$1,'LISTA DE PRECIOS EKM '!$1:$1,0))</f>
        <v>#N/A</v>
      </c>
      <c r="E1846" s="22" t="e">
        <f>+INDEX('LISTA DE PRECIOS EKM '!B:K,MATCH(C1846,'LISTA DE PRECIOS EKM '!A:A,0),7)</f>
        <v>#N/A</v>
      </c>
      <c r="F1846" s="22" t="e">
        <f>+INDEX('LISTA DE PRECIOS EKM '!B:K,MATCH(C1846,'LISTA DE PRECIOS EKM '!A:A,0),9)</f>
        <v>#N/A</v>
      </c>
      <c r="G1846" s="22" t="str">
        <f>+IF(ISNUMBER(MATCH(C1846,Precios!C:C,0)),"Sí está", "No está")</f>
        <v>No está</v>
      </c>
    </row>
    <row r="1847" spans="1:7" hidden="1">
      <c r="A1847" s="20"/>
      <c r="B1847" s="22" t="s">
        <v>7237</v>
      </c>
      <c r="C1847" s="22" t="s">
        <v>7238</v>
      </c>
      <c r="D1847" s="63" t="e">
        <f>+INDEX('LISTA DE PRECIOS EKM '!A:K,MATCH(C1847,'LISTA DE PRECIOS EKM '!A:A,0),MATCH($D$1,'LISTA DE PRECIOS EKM '!$1:$1,0))</f>
        <v>#N/A</v>
      </c>
      <c r="E1847" s="22" t="e">
        <f>+INDEX('LISTA DE PRECIOS EKM '!B:K,MATCH(C1847,'LISTA DE PRECIOS EKM '!A:A,0),7)</f>
        <v>#N/A</v>
      </c>
      <c r="F1847" s="22" t="e">
        <f>+INDEX('LISTA DE PRECIOS EKM '!B:K,MATCH(C1847,'LISTA DE PRECIOS EKM '!A:A,0),9)</f>
        <v>#N/A</v>
      </c>
      <c r="G1847" s="22" t="str">
        <f>+IF(ISNUMBER(MATCH(C1847,Precios!C:C,0)),"Sí está", "No está")</f>
        <v>No está</v>
      </c>
    </row>
    <row r="1848" spans="1:7" hidden="1">
      <c r="A1848" s="20"/>
      <c r="B1848" s="22" t="s">
        <v>7239</v>
      </c>
      <c r="C1848" s="22" t="s">
        <v>7240</v>
      </c>
      <c r="D1848" s="63" t="e">
        <f>+INDEX('LISTA DE PRECIOS EKM '!A:K,MATCH(C1848,'LISTA DE PRECIOS EKM '!A:A,0),MATCH($D$1,'LISTA DE PRECIOS EKM '!$1:$1,0))</f>
        <v>#N/A</v>
      </c>
      <c r="E1848" s="22" t="e">
        <f>+INDEX('LISTA DE PRECIOS EKM '!B:K,MATCH(C1848,'LISTA DE PRECIOS EKM '!A:A,0),7)</f>
        <v>#N/A</v>
      </c>
      <c r="F1848" s="22" t="e">
        <f>+INDEX('LISTA DE PRECIOS EKM '!B:K,MATCH(C1848,'LISTA DE PRECIOS EKM '!A:A,0),9)</f>
        <v>#N/A</v>
      </c>
      <c r="G1848" s="22" t="str">
        <f>+IF(ISNUMBER(MATCH(C1848,Precios!C:C,0)),"Sí está", "No está")</f>
        <v>No está</v>
      </c>
    </row>
    <row r="1849" spans="1:7" hidden="1">
      <c r="A1849" s="20"/>
      <c r="B1849" s="22" t="s">
        <v>7239</v>
      </c>
      <c r="C1849" s="22" t="s">
        <v>7240</v>
      </c>
      <c r="D1849" s="63" t="e">
        <f>+INDEX('LISTA DE PRECIOS EKM '!A:K,MATCH(C1849,'LISTA DE PRECIOS EKM '!A:A,0),MATCH($D$1,'LISTA DE PRECIOS EKM '!$1:$1,0))</f>
        <v>#N/A</v>
      </c>
      <c r="E1849" s="22" t="e">
        <f>+INDEX('LISTA DE PRECIOS EKM '!B:K,MATCH(C1849,'LISTA DE PRECIOS EKM '!A:A,0),7)</f>
        <v>#N/A</v>
      </c>
      <c r="F1849" s="22" t="e">
        <f>+INDEX('LISTA DE PRECIOS EKM '!B:K,MATCH(C1849,'LISTA DE PRECIOS EKM '!A:A,0),9)</f>
        <v>#N/A</v>
      </c>
      <c r="G1849" s="22" t="str">
        <f>+IF(ISNUMBER(MATCH(C1849,Precios!C:C,0)),"Sí está", "No está")</f>
        <v>No está</v>
      </c>
    </row>
    <row r="1850" spans="1:7" hidden="1">
      <c r="A1850" s="20"/>
      <c r="B1850" s="22" t="s">
        <v>7241</v>
      </c>
      <c r="C1850" s="22" t="s">
        <v>7242</v>
      </c>
      <c r="D1850" s="63" t="e">
        <f>+INDEX('LISTA DE PRECIOS EKM '!A:K,MATCH(C1850,'LISTA DE PRECIOS EKM '!A:A,0),MATCH($D$1,'LISTA DE PRECIOS EKM '!$1:$1,0))</f>
        <v>#N/A</v>
      </c>
      <c r="E1850" s="22" t="e">
        <f>+INDEX('LISTA DE PRECIOS EKM '!B:K,MATCH(C1850,'LISTA DE PRECIOS EKM '!A:A,0),7)</f>
        <v>#N/A</v>
      </c>
      <c r="F1850" s="22" t="e">
        <f>+INDEX('LISTA DE PRECIOS EKM '!B:K,MATCH(C1850,'LISTA DE PRECIOS EKM '!A:A,0),9)</f>
        <v>#N/A</v>
      </c>
      <c r="G1850" s="22" t="str">
        <f>+IF(ISNUMBER(MATCH(C1850,Precios!C:C,0)),"Sí está", "No está")</f>
        <v>No está</v>
      </c>
    </row>
    <row r="1851" spans="1:7" hidden="1">
      <c r="A1851" s="20"/>
      <c r="B1851" s="22" t="s">
        <v>7241</v>
      </c>
      <c r="C1851" s="22" t="s">
        <v>7242</v>
      </c>
      <c r="D1851" s="63" t="e">
        <f>+INDEX('LISTA DE PRECIOS EKM '!A:K,MATCH(C1851,'LISTA DE PRECIOS EKM '!A:A,0),MATCH($D$1,'LISTA DE PRECIOS EKM '!$1:$1,0))</f>
        <v>#N/A</v>
      </c>
      <c r="E1851" s="22" t="e">
        <f>+INDEX('LISTA DE PRECIOS EKM '!B:K,MATCH(C1851,'LISTA DE PRECIOS EKM '!A:A,0),7)</f>
        <v>#N/A</v>
      </c>
      <c r="F1851" s="22" t="e">
        <f>+INDEX('LISTA DE PRECIOS EKM '!B:K,MATCH(C1851,'LISTA DE PRECIOS EKM '!A:A,0),9)</f>
        <v>#N/A</v>
      </c>
      <c r="G1851" s="22" t="str">
        <f>+IF(ISNUMBER(MATCH(C1851,Precios!C:C,0)),"Sí está", "No está")</f>
        <v>No está</v>
      </c>
    </row>
    <row r="1852" spans="1:7" hidden="1">
      <c r="A1852" s="20"/>
      <c r="B1852" s="22" t="s">
        <v>7243</v>
      </c>
      <c r="C1852" s="22" t="s">
        <v>7244</v>
      </c>
      <c r="D1852" s="63" t="e">
        <f>+INDEX('LISTA DE PRECIOS EKM '!A:K,MATCH(C1852,'LISTA DE PRECIOS EKM '!A:A,0),MATCH($D$1,'LISTA DE PRECIOS EKM '!$1:$1,0))</f>
        <v>#N/A</v>
      </c>
      <c r="E1852" s="22" t="e">
        <f>+INDEX('LISTA DE PRECIOS EKM '!B:K,MATCH(C1852,'LISTA DE PRECIOS EKM '!A:A,0),7)</f>
        <v>#N/A</v>
      </c>
      <c r="F1852" s="22" t="e">
        <f>+INDEX('LISTA DE PRECIOS EKM '!B:K,MATCH(C1852,'LISTA DE PRECIOS EKM '!A:A,0),9)</f>
        <v>#N/A</v>
      </c>
      <c r="G1852" s="22" t="str">
        <f>+IF(ISNUMBER(MATCH(C1852,Precios!C:C,0)),"Sí está", "No está")</f>
        <v>No está</v>
      </c>
    </row>
    <row r="1853" spans="1:7" hidden="1">
      <c r="A1853" s="20"/>
      <c r="B1853" s="22" t="s">
        <v>7243</v>
      </c>
      <c r="C1853" s="22" t="s">
        <v>7244</v>
      </c>
      <c r="D1853" s="63" t="e">
        <f>+INDEX('LISTA DE PRECIOS EKM '!A:K,MATCH(C1853,'LISTA DE PRECIOS EKM '!A:A,0),MATCH($D$1,'LISTA DE PRECIOS EKM '!$1:$1,0))</f>
        <v>#N/A</v>
      </c>
      <c r="E1853" s="22" t="e">
        <f>+INDEX('LISTA DE PRECIOS EKM '!B:K,MATCH(C1853,'LISTA DE PRECIOS EKM '!A:A,0),7)</f>
        <v>#N/A</v>
      </c>
      <c r="F1853" s="22" t="e">
        <f>+INDEX('LISTA DE PRECIOS EKM '!B:K,MATCH(C1853,'LISTA DE PRECIOS EKM '!A:A,0),9)</f>
        <v>#N/A</v>
      </c>
      <c r="G1853" s="22" t="str">
        <f>+IF(ISNUMBER(MATCH(C1853,Precios!C:C,0)),"Sí está", "No está")</f>
        <v>No está</v>
      </c>
    </row>
    <row r="1854" spans="1:7" hidden="1">
      <c r="A1854" s="20"/>
      <c r="B1854" s="22" t="s">
        <v>7245</v>
      </c>
      <c r="C1854" s="22" t="s">
        <v>7246</v>
      </c>
      <c r="D1854" s="63" t="e">
        <f>+INDEX('LISTA DE PRECIOS EKM '!A:K,MATCH(C1854,'LISTA DE PRECIOS EKM '!A:A,0),MATCH($D$1,'LISTA DE PRECIOS EKM '!$1:$1,0))</f>
        <v>#N/A</v>
      </c>
      <c r="E1854" s="22" t="e">
        <f>+INDEX('LISTA DE PRECIOS EKM '!B:K,MATCH(C1854,'LISTA DE PRECIOS EKM '!A:A,0),7)</f>
        <v>#N/A</v>
      </c>
      <c r="F1854" s="22" t="e">
        <f>+INDEX('LISTA DE PRECIOS EKM '!B:K,MATCH(C1854,'LISTA DE PRECIOS EKM '!A:A,0),9)</f>
        <v>#N/A</v>
      </c>
      <c r="G1854" s="22" t="str">
        <f>+IF(ISNUMBER(MATCH(C1854,Precios!C:C,0)),"Sí está", "No está")</f>
        <v>No está</v>
      </c>
    </row>
    <row r="1855" spans="1:7" hidden="1">
      <c r="A1855" s="20"/>
      <c r="B1855" s="22" t="s">
        <v>7245</v>
      </c>
      <c r="C1855" s="22" t="s">
        <v>7246</v>
      </c>
      <c r="D1855" s="63" t="e">
        <f>+INDEX('LISTA DE PRECIOS EKM '!A:K,MATCH(C1855,'LISTA DE PRECIOS EKM '!A:A,0),MATCH($D$1,'LISTA DE PRECIOS EKM '!$1:$1,0))</f>
        <v>#N/A</v>
      </c>
      <c r="E1855" s="22" t="e">
        <f>+INDEX('LISTA DE PRECIOS EKM '!B:K,MATCH(C1855,'LISTA DE PRECIOS EKM '!A:A,0),7)</f>
        <v>#N/A</v>
      </c>
      <c r="F1855" s="22" t="e">
        <f>+INDEX('LISTA DE PRECIOS EKM '!B:K,MATCH(C1855,'LISTA DE PRECIOS EKM '!A:A,0),9)</f>
        <v>#N/A</v>
      </c>
      <c r="G1855" s="22" t="str">
        <f>+IF(ISNUMBER(MATCH(C1855,Precios!C:C,0)),"Sí está", "No está")</f>
        <v>No está</v>
      </c>
    </row>
    <row r="1856" spans="1:7" hidden="1">
      <c r="A1856" s="20"/>
      <c r="B1856" s="22" t="s">
        <v>7247</v>
      </c>
      <c r="C1856" s="22" t="s">
        <v>7248</v>
      </c>
      <c r="D1856" s="63" t="e">
        <f>+INDEX('LISTA DE PRECIOS EKM '!A:K,MATCH(C1856,'LISTA DE PRECIOS EKM '!A:A,0),MATCH($D$1,'LISTA DE PRECIOS EKM '!$1:$1,0))</f>
        <v>#N/A</v>
      </c>
      <c r="E1856" s="22" t="e">
        <f>+INDEX('LISTA DE PRECIOS EKM '!B:K,MATCH(C1856,'LISTA DE PRECIOS EKM '!A:A,0),7)</f>
        <v>#N/A</v>
      </c>
      <c r="F1856" s="22" t="e">
        <f>+INDEX('LISTA DE PRECIOS EKM '!B:K,MATCH(C1856,'LISTA DE PRECIOS EKM '!A:A,0),9)</f>
        <v>#N/A</v>
      </c>
      <c r="G1856" s="22" t="str">
        <f>+IF(ISNUMBER(MATCH(C1856,Precios!C:C,0)),"Sí está", "No está")</f>
        <v>No está</v>
      </c>
    </row>
    <row r="1857" spans="1:7" hidden="1">
      <c r="A1857" s="20"/>
      <c r="B1857" s="22" t="s">
        <v>7247</v>
      </c>
      <c r="C1857" s="22" t="s">
        <v>7248</v>
      </c>
      <c r="D1857" s="63" t="e">
        <f>+INDEX('LISTA DE PRECIOS EKM '!A:K,MATCH(C1857,'LISTA DE PRECIOS EKM '!A:A,0),MATCH($D$1,'LISTA DE PRECIOS EKM '!$1:$1,0))</f>
        <v>#N/A</v>
      </c>
      <c r="E1857" s="22" t="e">
        <f>+INDEX('LISTA DE PRECIOS EKM '!B:K,MATCH(C1857,'LISTA DE PRECIOS EKM '!A:A,0),7)</f>
        <v>#N/A</v>
      </c>
      <c r="F1857" s="22" t="e">
        <f>+INDEX('LISTA DE PRECIOS EKM '!B:K,MATCH(C1857,'LISTA DE PRECIOS EKM '!A:A,0),9)</f>
        <v>#N/A</v>
      </c>
      <c r="G1857" s="22" t="str">
        <f>+IF(ISNUMBER(MATCH(C1857,Precios!C:C,0)),"Sí está", "No está")</f>
        <v>No está</v>
      </c>
    </row>
    <row r="1858" spans="1:7" hidden="1">
      <c r="A1858" s="20"/>
      <c r="B1858" s="22" t="s">
        <v>7249</v>
      </c>
      <c r="C1858" s="22" t="s">
        <v>7250</v>
      </c>
      <c r="D1858" s="63" t="e">
        <f>+INDEX('LISTA DE PRECIOS EKM '!A:K,MATCH(C1858,'LISTA DE PRECIOS EKM '!A:A,0),MATCH($D$1,'LISTA DE PRECIOS EKM '!$1:$1,0))</f>
        <v>#N/A</v>
      </c>
      <c r="E1858" s="22" t="e">
        <f>+INDEX('LISTA DE PRECIOS EKM '!B:K,MATCH(C1858,'LISTA DE PRECIOS EKM '!A:A,0),7)</f>
        <v>#N/A</v>
      </c>
      <c r="F1858" s="22" t="e">
        <f>+INDEX('LISTA DE PRECIOS EKM '!B:K,MATCH(C1858,'LISTA DE PRECIOS EKM '!A:A,0),9)</f>
        <v>#N/A</v>
      </c>
      <c r="G1858" s="22" t="str">
        <f>+IF(ISNUMBER(MATCH(C1858,Precios!C:C,0)),"Sí está", "No está")</f>
        <v>No está</v>
      </c>
    </row>
    <row r="1859" spans="1:7" hidden="1">
      <c r="A1859" s="20"/>
      <c r="B1859" s="22" t="s">
        <v>7249</v>
      </c>
      <c r="C1859" s="22" t="s">
        <v>7250</v>
      </c>
      <c r="D1859" s="63" t="e">
        <f>+INDEX('LISTA DE PRECIOS EKM '!A:K,MATCH(C1859,'LISTA DE PRECIOS EKM '!A:A,0),MATCH($D$1,'LISTA DE PRECIOS EKM '!$1:$1,0))</f>
        <v>#N/A</v>
      </c>
      <c r="E1859" s="22" t="e">
        <f>+INDEX('LISTA DE PRECIOS EKM '!B:K,MATCH(C1859,'LISTA DE PRECIOS EKM '!A:A,0),7)</f>
        <v>#N/A</v>
      </c>
      <c r="F1859" s="22" t="e">
        <f>+INDEX('LISTA DE PRECIOS EKM '!B:K,MATCH(C1859,'LISTA DE PRECIOS EKM '!A:A,0),9)</f>
        <v>#N/A</v>
      </c>
      <c r="G1859" s="22" t="str">
        <f>+IF(ISNUMBER(MATCH(C1859,Precios!C:C,0)),"Sí está", "No está")</f>
        <v>No está</v>
      </c>
    </row>
    <row r="1860" spans="1:7" hidden="1">
      <c r="A1860" s="20"/>
      <c r="B1860" s="22" t="s">
        <v>7251</v>
      </c>
      <c r="C1860" s="22" t="s">
        <v>7252</v>
      </c>
      <c r="D1860" s="63" t="e">
        <f>+INDEX('LISTA DE PRECIOS EKM '!A:K,MATCH(C1860,'LISTA DE PRECIOS EKM '!A:A,0),MATCH($D$1,'LISTA DE PRECIOS EKM '!$1:$1,0))</f>
        <v>#N/A</v>
      </c>
      <c r="E1860" s="22" t="e">
        <f>+INDEX('LISTA DE PRECIOS EKM '!B:K,MATCH(C1860,'LISTA DE PRECIOS EKM '!A:A,0),7)</f>
        <v>#N/A</v>
      </c>
      <c r="F1860" s="22" t="e">
        <f>+INDEX('LISTA DE PRECIOS EKM '!B:K,MATCH(C1860,'LISTA DE PRECIOS EKM '!A:A,0),9)</f>
        <v>#N/A</v>
      </c>
      <c r="G1860" s="22" t="str">
        <f>+IF(ISNUMBER(MATCH(C1860,Precios!C:C,0)),"Sí está", "No está")</f>
        <v>No está</v>
      </c>
    </row>
    <row r="1861" spans="1:7" hidden="1">
      <c r="A1861" s="20"/>
      <c r="B1861" s="22" t="s">
        <v>7251</v>
      </c>
      <c r="C1861" s="22" t="s">
        <v>7252</v>
      </c>
      <c r="D1861" s="63" t="e">
        <f>+INDEX('LISTA DE PRECIOS EKM '!A:K,MATCH(C1861,'LISTA DE PRECIOS EKM '!A:A,0),MATCH($D$1,'LISTA DE PRECIOS EKM '!$1:$1,0))</f>
        <v>#N/A</v>
      </c>
      <c r="E1861" s="22" t="e">
        <f>+INDEX('LISTA DE PRECIOS EKM '!B:K,MATCH(C1861,'LISTA DE PRECIOS EKM '!A:A,0),7)</f>
        <v>#N/A</v>
      </c>
      <c r="F1861" s="22" t="e">
        <f>+INDEX('LISTA DE PRECIOS EKM '!B:K,MATCH(C1861,'LISTA DE PRECIOS EKM '!A:A,0),9)</f>
        <v>#N/A</v>
      </c>
      <c r="G1861" s="22" t="str">
        <f>+IF(ISNUMBER(MATCH(C1861,Precios!C:C,0)),"Sí está", "No está")</f>
        <v>No está</v>
      </c>
    </row>
    <row r="1862" spans="1:7" hidden="1">
      <c r="A1862" s="20"/>
      <c r="B1862" s="22" t="s">
        <v>7253</v>
      </c>
      <c r="C1862" s="22" t="s">
        <v>7254</v>
      </c>
      <c r="D1862" s="63" t="e">
        <f>+INDEX('LISTA DE PRECIOS EKM '!A:K,MATCH(C1862,'LISTA DE PRECIOS EKM '!A:A,0),MATCH($D$1,'LISTA DE PRECIOS EKM '!$1:$1,0))</f>
        <v>#N/A</v>
      </c>
      <c r="E1862" s="22" t="e">
        <f>+INDEX('LISTA DE PRECIOS EKM '!B:K,MATCH(C1862,'LISTA DE PRECIOS EKM '!A:A,0),7)</f>
        <v>#N/A</v>
      </c>
      <c r="F1862" s="22" t="e">
        <f>+INDEX('LISTA DE PRECIOS EKM '!B:K,MATCH(C1862,'LISTA DE PRECIOS EKM '!A:A,0),9)</f>
        <v>#N/A</v>
      </c>
      <c r="G1862" s="22" t="str">
        <f>+IF(ISNUMBER(MATCH(C1862,Precios!C:C,0)),"Sí está", "No está")</f>
        <v>No está</v>
      </c>
    </row>
    <row r="1863" spans="1:7" hidden="1">
      <c r="A1863" s="20"/>
      <c r="B1863" s="22" t="s">
        <v>7253</v>
      </c>
      <c r="C1863" s="22" t="s">
        <v>7254</v>
      </c>
      <c r="D1863" s="63" t="e">
        <f>+INDEX('LISTA DE PRECIOS EKM '!A:K,MATCH(C1863,'LISTA DE PRECIOS EKM '!A:A,0),MATCH($D$1,'LISTA DE PRECIOS EKM '!$1:$1,0))</f>
        <v>#N/A</v>
      </c>
      <c r="E1863" s="22" t="e">
        <f>+INDEX('LISTA DE PRECIOS EKM '!B:K,MATCH(C1863,'LISTA DE PRECIOS EKM '!A:A,0),7)</f>
        <v>#N/A</v>
      </c>
      <c r="F1863" s="22" t="e">
        <f>+INDEX('LISTA DE PRECIOS EKM '!B:K,MATCH(C1863,'LISTA DE PRECIOS EKM '!A:A,0),9)</f>
        <v>#N/A</v>
      </c>
      <c r="G1863" s="22" t="str">
        <f>+IF(ISNUMBER(MATCH(C1863,Precios!C:C,0)),"Sí está", "No está")</f>
        <v>No está</v>
      </c>
    </row>
    <row r="1864" spans="1:7" hidden="1">
      <c r="A1864" s="20"/>
      <c r="B1864" s="22" t="s">
        <v>7255</v>
      </c>
      <c r="C1864" s="22" t="s">
        <v>7256</v>
      </c>
      <c r="D1864" s="63" t="e">
        <f>+INDEX('LISTA DE PRECIOS EKM '!A:K,MATCH(C1864,'LISTA DE PRECIOS EKM '!A:A,0),MATCH($D$1,'LISTA DE PRECIOS EKM '!$1:$1,0))</f>
        <v>#N/A</v>
      </c>
      <c r="E1864" s="22" t="e">
        <f>+INDEX('LISTA DE PRECIOS EKM '!B:K,MATCH(C1864,'LISTA DE PRECIOS EKM '!A:A,0),7)</f>
        <v>#N/A</v>
      </c>
      <c r="F1864" s="22" t="e">
        <f>+INDEX('LISTA DE PRECIOS EKM '!B:K,MATCH(C1864,'LISTA DE PRECIOS EKM '!A:A,0),9)</f>
        <v>#N/A</v>
      </c>
      <c r="G1864" s="22" t="str">
        <f>+IF(ISNUMBER(MATCH(C1864,Precios!C:C,0)),"Sí está", "No está")</f>
        <v>No está</v>
      </c>
    </row>
    <row r="1865" spans="1:7" hidden="1">
      <c r="A1865" s="20"/>
      <c r="B1865" s="22" t="s">
        <v>7255</v>
      </c>
      <c r="C1865" s="22" t="s">
        <v>7256</v>
      </c>
      <c r="D1865" s="63" t="e">
        <f>+INDEX('LISTA DE PRECIOS EKM '!A:K,MATCH(C1865,'LISTA DE PRECIOS EKM '!A:A,0),MATCH($D$1,'LISTA DE PRECIOS EKM '!$1:$1,0))</f>
        <v>#N/A</v>
      </c>
      <c r="E1865" s="22" t="e">
        <f>+INDEX('LISTA DE PRECIOS EKM '!B:K,MATCH(C1865,'LISTA DE PRECIOS EKM '!A:A,0),7)</f>
        <v>#N/A</v>
      </c>
      <c r="F1865" s="22" t="e">
        <f>+INDEX('LISTA DE PRECIOS EKM '!B:K,MATCH(C1865,'LISTA DE PRECIOS EKM '!A:A,0),9)</f>
        <v>#N/A</v>
      </c>
      <c r="G1865" s="22" t="str">
        <f>+IF(ISNUMBER(MATCH(C1865,Precios!C:C,0)),"Sí está", "No está")</f>
        <v>No está</v>
      </c>
    </row>
    <row r="1866" spans="1:7" hidden="1">
      <c r="A1866" s="20"/>
      <c r="B1866" s="22" t="s">
        <v>7257</v>
      </c>
      <c r="C1866" s="22" t="s">
        <v>7258</v>
      </c>
      <c r="D1866" s="63" t="e">
        <f>+INDEX('LISTA DE PRECIOS EKM '!A:K,MATCH(C1866,'LISTA DE PRECIOS EKM '!A:A,0),MATCH($D$1,'LISTA DE PRECIOS EKM '!$1:$1,0))</f>
        <v>#N/A</v>
      </c>
      <c r="E1866" s="22" t="e">
        <f>+INDEX('LISTA DE PRECIOS EKM '!B:K,MATCH(C1866,'LISTA DE PRECIOS EKM '!A:A,0),7)</f>
        <v>#N/A</v>
      </c>
      <c r="F1866" s="22" t="e">
        <f>+INDEX('LISTA DE PRECIOS EKM '!B:K,MATCH(C1866,'LISTA DE PRECIOS EKM '!A:A,0),9)</f>
        <v>#N/A</v>
      </c>
      <c r="G1866" s="22" t="str">
        <f>+IF(ISNUMBER(MATCH(C1866,Precios!C:C,0)),"Sí está", "No está")</f>
        <v>No está</v>
      </c>
    </row>
    <row r="1867" spans="1:7" hidden="1">
      <c r="A1867" s="20"/>
      <c r="B1867" s="22" t="s">
        <v>7257</v>
      </c>
      <c r="C1867" s="22" t="s">
        <v>7258</v>
      </c>
      <c r="D1867" s="63" t="e">
        <f>+INDEX('LISTA DE PRECIOS EKM '!A:K,MATCH(C1867,'LISTA DE PRECIOS EKM '!A:A,0),MATCH($D$1,'LISTA DE PRECIOS EKM '!$1:$1,0))</f>
        <v>#N/A</v>
      </c>
      <c r="E1867" s="22" t="e">
        <f>+INDEX('LISTA DE PRECIOS EKM '!B:K,MATCH(C1867,'LISTA DE PRECIOS EKM '!A:A,0),7)</f>
        <v>#N/A</v>
      </c>
      <c r="F1867" s="22" t="e">
        <f>+INDEX('LISTA DE PRECIOS EKM '!B:K,MATCH(C1867,'LISTA DE PRECIOS EKM '!A:A,0),9)</f>
        <v>#N/A</v>
      </c>
      <c r="G1867" s="22" t="str">
        <f>+IF(ISNUMBER(MATCH(C1867,Precios!C:C,0)),"Sí está", "No está")</f>
        <v>No está</v>
      </c>
    </row>
    <row r="1868" spans="1:7" hidden="1">
      <c r="A1868" s="20"/>
      <c r="B1868" s="22" t="s">
        <v>7259</v>
      </c>
      <c r="C1868" s="22" t="s">
        <v>7260</v>
      </c>
      <c r="D1868" s="63" t="e">
        <f>+INDEX('LISTA DE PRECIOS EKM '!A:K,MATCH(C1868,'LISTA DE PRECIOS EKM '!A:A,0),MATCH($D$1,'LISTA DE PRECIOS EKM '!$1:$1,0))</f>
        <v>#N/A</v>
      </c>
      <c r="E1868" s="22" t="e">
        <f>+INDEX('LISTA DE PRECIOS EKM '!B:K,MATCH(C1868,'LISTA DE PRECIOS EKM '!A:A,0),7)</f>
        <v>#N/A</v>
      </c>
      <c r="F1868" s="22" t="e">
        <f>+INDEX('LISTA DE PRECIOS EKM '!B:K,MATCH(C1868,'LISTA DE PRECIOS EKM '!A:A,0),9)</f>
        <v>#N/A</v>
      </c>
      <c r="G1868" s="22" t="str">
        <f>+IF(ISNUMBER(MATCH(C1868,Precios!C:C,0)),"Sí está", "No está")</f>
        <v>No está</v>
      </c>
    </row>
    <row r="1869" spans="1:7" hidden="1">
      <c r="A1869" s="20"/>
      <c r="B1869" s="22" t="s">
        <v>7259</v>
      </c>
      <c r="C1869" s="22" t="s">
        <v>7260</v>
      </c>
      <c r="D1869" s="63" t="e">
        <f>+INDEX('LISTA DE PRECIOS EKM '!A:K,MATCH(C1869,'LISTA DE PRECIOS EKM '!A:A,0),MATCH($D$1,'LISTA DE PRECIOS EKM '!$1:$1,0))</f>
        <v>#N/A</v>
      </c>
      <c r="E1869" s="22" t="e">
        <f>+INDEX('LISTA DE PRECIOS EKM '!B:K,MATCH(C1869,'LISTA DE PRECIOS EKM '!A:A,0),7)</f>
        <v>#N/A</v>
      </c>
      <c r="F1869" s="22" t="e">
        <f>+INDEX('LISTA DE PRECIOS EKM '!B:K,MATCH(C1869,'LISTA DE PRECIOS EKM '!A:A,0),9)</f>
        <v>#N/A</v>
      </c>
      <c r="G1869" s="22" t="str">
        <f>+IF(ISNUMBER(MATCH(C1869,Precios!C:C,0)),"Sí está", "No está")</f>
        <v>No está</v>
      </c>
    </row>
    <row r="1870" spans="1:7" hidden="1">
      <c r="A1870" s="20"/>
      <c r="B1870" s="22" t="s">
        <v>7261</v>
      </c>
      <c r="C1870" s="22" t="s">
        <v>7262</v>
      </c>
      <c r="D1870" s="63">
        <f>+INDEX('LISTA DE PRECIOS EKM '!A:K,MATCH(C1870,'LISTA DE PRECIOS EKM '!A:A,0),MATCH($D$1,'LISTA DE PRECIOS EKM '!$1:$1,0))</f>
        <v>2799900</v>
      </c>
      <c r="E1870" s="22">
        <f>+INDEX('LISTA DE PRECIOS EKM '!B:K,MATCH(C1870,'LISTA DE PRECIOS EKM '!A:A,0),7)</f>
        <v>2909900</v>
      </c>
      <c r="F1870" s="22">
        <f>+INDEX('LISTA DE PRECIOS EKM '!B:K,MATCH(C1870,'LISTA DE PRECIOS EKM '!A:A,0),9)</f>
        <v>3069900</v>
      </c>
      <c r="G1870" s="22" t="str">
        <f>+IF(ISNUMBER(MATCH(C1870,Precios!C:C,0)),"Sí está", "No está")</f>
        <v>No está</v>
      </c>
    </row>
    <row r="1871" spans="1:7" hidden="1">
      <c r="A1871" s="20"/>
      <c r="B1871" s="22" t="s">
        <v>7261</v>
      </c>
      <c r="C1871" s="22" t="s">
        <v>7262</v>
      </c>
      <c r="D1871" s="63">
        <f>+INDEX('LISTA DE PRECIOS EKM '!A:K,MATCH(C1871,'LISTA DE PRECIOS EKM '!A:A,0),MATCH($D$1,'LISTA DE PRECIOS EKM '!$1:$1,0))</f>
        <v>2799900</v>
      </c>
      <c r="E1871" s="22">
        <f>+INDEX('LISTA DE PRECIOS EKM '!B:K,MATCH(C1871,'LISTA DE PRECIOS EKM '!A:A,0),7)</f>
        <v>2909900</v>
      </c>
      <c r="F1871" s="22">
        <f>+INDEX('LISTA DE PRECIOS EKM '!B:K,MATCH(C1871,'LISTA DE PRECIOS EKM '!A:A,0),9)</f>
        <v>3069900</v>
      </c>
      <c r="G1871" s="22" t="str">
        <f>+IF(ISNUMBER(MATCH(C1871,Precios!C:C,0)),"Sí está", "No está")</f>
        <v>No está</v>
      </c>
    </row>
    <row r="1872" spans="1:7" hidden="1">
      <c r="A1872" s="20"/>
      <c r="B1872" s="22" t="s">
        <v>7263</v>
      </c>
      <c r="C1872" s="22" t="s">
        <v>7264</v>
      </c>
      <c r="D1872" s="63" t="e">
        <f>+INDEX('LISTA DE PRECIOS EKM '!A:K,MATCH(C1872,'LISTA DE PRECIOS EKM '!A:A,0),MATCH($D$1,'LISTA DE PRECIOS EKM '!$1:$1,0))</f>
        <v>#N/A</v>
      </c>
      <c r="E1872" s="22" t="e">
        <f>+INDEX('LISTA DE PRECIOS EKM '!B:K,MATCH(C1872,'LISTA DE PRECIOS EKM '!A:A,0),7)</f>
        <v>#N/A</v>
      </c>
      <c r="F1872" s="22" t="e">
        <f>+INDEX('LISTA DE PRECIOS EKM '!B:K,MATCH(C1872,'LISTA DE PRECIOS EKM '!A:A,0),9)</f>
        <v>#N/A</v>
      </c>
      <c r="G1872" s="22" t="str">
        <f>+IF(ISNUMBER(MATCH(C1872,Precios!C:C,0)),"Sí está", "No está")</f>
        <v>No está</v>
      </c>
    </row>
    <row r="1873" spans="1:7" hidden="1">
      <c r="A1873" s="20"/>
      <c r="B1873" s="22" t="s">
        <v>7263</v>
      </c>
      <c r="C1873" s="22" t="s">
        <v>7264</v>
      </c>
      <c r="D1873" s="63" t="e">
        <f>+INDEX('LISTA DE PRECIOS EKM '!A:K,MATCH(C1873,'LISTA DE PRECIOS EKM '!A:A,0),MATCH($D$1,'LISTA DE PRECIOS EKM '!$1:$1,0))</f>
        <v>#N/A</v>
      </c>
      <c r="E1873" s="22" t="e">
        <f>+INDEX('LISTA DE PRECIOS EKM '!B:K,MATCH(C1873,'LISTA DE PRECIOS EKM '!A:A,0),7)</f>
        <v>#N/A</v>
      </c>
      <c r="F1873" s="22" t="e">
        <f>+INDEX('LISTA DE PRECIOS EKM '!B:K,MATCH(C1873,'LISTA DE PRECIOS EKM '!A:A,0),9)</f>
        <v>#N/A</v>
      </c>
      <c r="G1873" s="22" t="str">
        <f>+IF(ISNUMBER(MATCH(C1873,Precios!C:C,0)),"Sí está", "No está")</f>
        <v>No está</v>
      </c>
    </row>
    <row r="1874" spans="1:7" hidden="1">
      <c r="A1874" s="20"/>
      <c r="B1874" s="22" t="s">
        <v>7265</v>
      </c>
      <c r="C1874" s="22" t="s">
        <v>7266</v>
      </c>
      <c r="D1874" s="63" t="e">
        <f>+INDEX('LISTA DE PRECIOS EKM '!A:K,MATCH(C1874,'LISTA DE PRECIOS EKM '!A:A,0),MATCH($D$1,'LISTA DE PRECIOS EKM '!$1:$1,0))</f>
        <v>#N/A</v>
      </c>
      <c r="E1874" s="22" t="e">
        <f>+INDEX('LISTA DE PRECIOS EKM '!B:K,MATCH(C1874,'LISTA DE PRECIOS EKM '!A:A,0),7)</f>
        <v>#N/A</v>
      </c>
      <c r="F1874" s="22" t="e">
        <f>+INDEX('LISTA DE PRECIOS EKM '!B:K,MATCH(C1874,'LISTA DE PRECIOS EKM '!A:A,0),9)</f>
        <v>#N/A</v>
      </c>
      <c r="G1874" s="22" t="str">
        <f>+IF(ISNUMBER(MATCH(C1874,Precios!C:C,0)),"Sí está", "No está")</f>
        <v>No está</v>
      </c>
    </row>
    <row r="1875" spans="1:7" hidden="1">
      <c r="A1875" s="20"/>
      <c r="B1875" s="22" t="s">
        <v>7265</v>
      </c>
      <c r="C1875" s="22" t="s">
        <v>7266</v>
      </c>
      <c r="D1875" s="63" t="e">
        <f>+INDEX('LISTA DE PRECIOS EKM '!A:K,MATCH(C1875,'LISTA DE PRECIOS EKM '!A:A,0),MATCH($D$1,'LISTA DE PRECIOS EKM '!$1:$1,0))</f>
        <v>#N/A</v>
      </c>
      <c r="E1875" s="22" t="e">
        <f>+INDEX('LISTA DE PRECIOS EKM '!B:K,MATCH(C1875,'LISTA DE PRECIOS EKM '!A:A,0),7)</f>
        <v>#N/A</v>
      </c>
      <c r="F1875" s="22" t="e">
        <f>+INDEX('LISTA DE PRECIOS EKM '!B:K,MATCH(C1875,'LISTA DE PRECIOS EKM '!A:A,0),9)</f>
        <v>#N/A</v>
      </c>
      <c r="G1875" s="22" t="str">
        <f>+IF(ISNUMBER(MATCH(C1875,Precios!C:C,0)),"Sí está", "No está")</f>
        <v>No está</v>
      </c>
    </row>
    <row r="1876" spans="1:7" hidden="1">
      <c r="A1876" s="20"/>
      <c r="B1876" s="22" t="s">
        <v>7267</v>
      </c>
      <c r="C1876" s="22" t="s">
        <v>7268</v>
      </c>
      <c r="D1876" s="63" t="e">
        <f>+INDEX('LISTA DE PRECIOS EKM '!A:K,MATCH(C1876,'LISTA DE PRECIOS EKM '!A:A,0),MATCH($D$1,'LISTA DE PRECIOS EKM '!$1:$1,0))</f>
        <v>#N/A</v>
      </c>
      <c r="E1876" s="22" t="e">
        <f>+INDEX('LISTA DE PRECIOS EKM '!B:K,MATCH(C1876,'LISTA DE PRECIOS EKM '!A:A,0),7)</f>
        <v>#N/A</v>
      </c>
      <c r="F1876" s="22" t="e">
        <f>+INDEX('LISTA DE PRECIOS EKM '!B:K,MATCH(C1876,'LISTA DE PRECIOS EKM '!A:A,0),9)</f>
        <v>#N/A</v>
      </c>
      <c r="G1876" s="22" t="str">
        <f>+IF(ISNUMBER(MATCH(C1876,Precios!C:C,0)),"Sí está", "No está")</f>
        <v>No está</v>
      </c>
    </row>
    <row r="1877" spans="1:7" hidden="1">
      <c r="A1877" s="20"/>
      <c r="B1877" s="22" t="s">
        <v>7267</v>
      </c>
      <c r="C1877" s="22" t="s">
        <v>7268</v>
      </c>
      <c r="D1877" s="63" t="e">
        <f>+INDEX('LISTA DE PRECIOS EKM '!A:K,MATCH(C1877,'LISTA DE PRECIOS EKM '!A:A,0),MATCH($D$1,'LISTA DE PRECIOS EKM '!$1:$1,0))</f>
        <v>#N/A</v>
      </c>
      <c r="E1877" s="22" t="e">
        <f>+INDEX('LISTA DE PRECIOS EKM '!B:K,MATCH(C1877,'LISTA DE PRECIOS EKM '!A:A,0),7)</f>
        <v>#N/A</v>
      </c>
      <c r="F1877" s="22" t="e">
        <f>+INDEX('LISTA DE PRECIOS EKM '!B:K,MATCH(C1877,'LISTA DE PRECIOS EKM '!A:A,0),9)</f>
        <v>#N/A</v>
      </c>
      <c r="G1877" s="22" t="str">
        <f>+IF(ISNUMBER(MATCH(C1877,Precios!C:C,0)),"Sí está", "No está")</f>
        <v>No está</v>
      </c>
    </row>
    <row r="1878" spans="1:7" hidden="1">
      <c r="A1878" s="20"/>
      <c r="B1878" s="22" t="s">
        <v>7269</v>
      </c>
      <c r="C1878" s="22" t="s">
        <v>7270</v>
      </c>
      <c r="D1878" s="63" t="e">
        <f>+INDEX('LISTA DE PRECIOS EKM '!A:K,MATCH(C1878,'LISTA DE PRECIOS EKM '!A:A,0),MATCH($D$1,'LISTA DE PRECIOS EKM '!$1:$1,0))</f>
        <v>#N/A</v>
      </c>
      <c r="E1878" s="22" t="e">
        <f>+INDEX('LISTA DE PRECIOS EKM '!B:K,MATCH(C1878,'LISTA DE PRECIOS EKM '!A:A,0),7)</f>
        <v>#N/A</v>
      </c>
      <c r="F1878" s="22" t="e">
        <f>+INDEX('LISTA DE PRECIOS EKM '!B:K,MATCH(C1878,'LISTA DE PRECIOS EKM '!A:A,0),9)</f>
        <v>#N/A</v>
      </c>
      <c r="G1878" s="22" t="str">
        <f>+IF(ISNUMBER(MATCH(C1878,Precios!C:C,0)),"Sí está", "No está")</f>
        <v>No está</v>
      </c>
    </row>
    <row r="1879" spans="1:7" hidden="1">
      <c r="A1879" s="20"/>
      <c r="B1879" s="22" t="s">
        <v>7269</v>
      </c>
      <c r="C1879" s="22" t="s">
        <v>7270</v>
      </c>
      <c r="D1879" s="63" t="e">
        <f>+INDEX('LISTA DE PRECIOS EKM '!A:K,MATCH(C1879,'LISTA DE PRECIOS EKM '!A:A,0),MATCH($D$1,'LISTA DE PRECIOS EKM '!$1:$1,0))</f>
        <v>#N/A</v>
      </c>
      <c r="E1879" s="22" t="e">
        <f>+INDEX('LISTA DE PRECIOS EKM '!B:K,MATCH(C1879,'LISTA DE PRECIOS EKM '!A:A,0),7)</f>
        <v>#N/A</v>
      </c>
      <c r="F1879" s="22" t="e">
        <f>+INDEX('LISTA DE PRECIOS EKM '!B:K,MATCH(C1879,'LISTA DE PRECIOS EKM '!A:A,0),9)</f>
        <v>#N/A</v>
      </c>
      <c r="G1879" s="22" t="str">
        <f>+IF(ISNUMBER(MATCH(C1879,Precios!C:C,0)),"Sí está", "No está")</f>
        <v>No está</v>
      </c>
    </row>
    <row r="1880" spans="1:7" hidden="1">
      <c r="A1880" s="20"/>
      <c r="B1880" s="22" t="s">
        <v>7271</v>
      </c>
      <c r="C1880" s="22" t="s">
        <v>7272</v>
      </c>
      <c r="D1880" s="63" t="e">
        <f>+INDEX('LISTA DE PRECIOS EKM '!A:K,MATCH(C1880,'LISTA DE PRECIOS EKM '!A:A,0),MATCH($D$1,'LISTA DE PRECIOS EKM '!$1:$1,0))</f>
        <v>#N/A</v>
      </c>
      <c r="E1880" s="22" t="e">
        <f>+INDEX('LISTA DE PRECIOS EKM '!B:K,MATCH(C1880,'LISTA DE PRECIOS EKM '!A:A,0),7)</f>
        <v>#N/A</v>
      </c>
      <c r="F1880" s="22" t="e">
        <f>+INDEX('LISTA DE PRECIOS EKM '!B:K,MATCH(C1880,'LISTA DE PRECIOS EKM '!A:A,0),9)</f>
        <v>#N/A</v>
      </c>
      <c r="G1880" s="22" t="str">
        <f>+IF(ISNUMBER(MATCH(C1880,Precios!C:C,0)),"Sí está", "No está")</f>
        <v>No está</v>
      </c>
    </row>
    <row r="1881" spans="1:7" hidden="1">
      <c r="A1881" s="20"/>
      <c r="B1881" s="22" t="s">
        <v>7271</v>
      </c>
      <c r="C1881" s="22" t="s">
        <v>7272</v>
      </c>
      <c r="D1881" s="63" t="e">
        <f>+INDEX('LISTA DE PRECIOS EKM '!A:K,MATCH(C1881,'LISTA DE PRECIOS EKM '!A:A,0),MATCH($D$1,'LISTA DE PRECIOS EKM '!$1:$1,0))</f>
        <v>#N/A</v>
      </c>
      <c r="E1881" s="22" t="e">
        <f>+INDEX('LISTA DE PRECIOS EKM '!B:K,MATCH(C1881,'LISTA DE PRECIOS EKM '!A:A,0),7)</f>
        <v>#N/A</v>
      </c>
      <c r="F1881" s="22" t="e">
        <f>+INDEX('LISTA DE PRECIOS EKM '!B:K,MATCH(C1881,'LISTA DE PRECIOS EKM '!A:A,0),9)</f>
        <v>#N/A</v>
      </c>
      <c r="G1881" s="22" t="str">
        <f>+IF(ISNUMBER(MATCH(C1881,Precios!C:C,0)),"Sí está", "No está")</f>
        <v>No está</v>
      </c>
    </row>
    <row r="1882" spans="1:7" hidden="1">
      <c r="A1882" s="20"/>
      <c r="B1882" s="22" t="s">
        <v>7273</v>
      </c>
      <c r="C1882" s="22" t="s">
        <v>7274</v>
      </c>
      <c r="D1882" s="63" t="e">
        <f>+INDEX('LISTA DE PRECIOS EKM '!A:K,MATCH(C1882,'LISTA DE PRECIOS EKM '!A:A,0),MATCH($D$1,'LISTA DE PRECIOS EKM '!$1:$1,0))</f>
        <v>#N/A</v>
      </c>
      <c r="E1882" s="22" t="e">
        <f>+INDEX('LISTA DE PRECIOS EKM '!B:K,MATCH(C1882,'LISTA DE PRECIOS EKM '!A:A,0),7)</f>
        <v>#N/A</v>
      </c>
      <c r="F1882" s="22" t="e">
        <f>+INDEX('LISTA DE PRECIOS EKM '!B:K,MATCH(C1882,'LISTA DE PRECIOS EKM '!A:A,0),9)</f>
        <v>#N/A</v>
      </c>
      <c r="G1882" s="22" t="str">
        <f>+IF(ISNUMBER(MATCH(C1882,Precios!C:C,0)),"Sí está", "No está")</f>
        <v>No está</v>
      </c>
    </row>
    <row r="1883" spans="1:7" hidden="1">
      <c r="A1883" s="20"/>
      <c r="B1883" s="22" t="s">
        <v>7273</v>
      </c>
      <c r="C1883" s="22" t="s">
        <v>7274</v>
      </c>
      <c r="D1883" s="63" t="e">
        <f>+INDEX('LISTA DE PRECIOS EKM '!A:K,MATCH(C1883,'LISTA DE PRECIOS EKM '!A:A,0),MATCH($D$1,'LISTA DE PRECIOS EKM '!$1:$1,0))</f>
        <v>#N/A</v>
      </c>
      <c r="E1883" s="22" t="e">
        <f>+INDEX('LISTA DE PRECIOS EKM '!B:K,MATCH(C1883,'LISTA DE PRECIOS EKM '!A:A,0),7)</f>
        <v>#N/A</v>
      </c>
      <c r="F1883" s="22" t="e">
        <f>+INDEX('LISTA DE PRECIOS EKM '!B:K,MATCH(C1883,'LISTA DE PRECIOS EKM '!A:A,0),9)</f>
        <v>#N/A</v>
      </c>
      <c r="G1883" s="22" t="str">
        <f>+IF(ISNUMBER(MATCH(C1883,Precios!C:C,0)),"Sí está", "No está")</f>
        <v>No está</v>
      </c>
    </row>
    <row r="1884" spans="1:7" hidden="1">
      <c r="A1884" s="20"/>
      <c r="B1884" s="22" t="s">
        <v>7275</v>
      </c>
      <c r="C1884" s="22" t="s">
        <v>7276</v>
      </c>
      <c r="D1884" s="63" t="e">
        <f>+INDEX('LISTA DE PRECIOS EKM '!A:K,MATCH(C1884,'LISTA DE PRECIOS EKM '!A:A,0),MATCH($D$1,'LISTA DE PRECIOS EKM '!$1:$1,0))</f>
        <v>#N/A</v>
      </c>
      <c r="E1884" s="22" t="e">
        <f>+INDEX('LISTA DE PRECIOS EKM '!B:K,MATCH(C1884,'LISTA DE PRECIOS EKM '!A:A,0),7)</f>
        <v>#N/A</v>
      </c>
      <c r="F1884" s="22" t="e">
        <f>+INDEX('LISTA DE PRECIOS EKM '!B:K,MATCH(C1884,'LISTA DE PRECIOS EKM '!A:A,0),9)</f>
        <v>#N/A</v>
      </c>
      <c r="G1884" s="22" t="str">
        <f>+IF(ISNUMBER(MATCH(C1884,Precios!C:C,0)),"Sí está", "No está")</f>
        <v>No está</v>
      </c>
    </row>
    <row r="1885" spans="1:7" hidden="1">
      <c r="A1885" s="20"/>
      <c r="B1885" s="22" t="s">
        <v>7275</v>
      </c>
      <c r="C1885" s="22" t="s">
        <v>7276</v>
      </c>
      <c r="D1885" s="63" t="e">
        <f>+INDEX('LISTA DE PRECIOS EKM '!A:K,MATCH(C1885,'LISTA DE PRECIOS EKM '!A:A,0),MATCH($D$1,'LISTA DE PRECIOS EKM '!$1:$1,0))</f>
        <v>#N/A</v>
      </c>
      <c r="E1885" s="22" t="e">
        <f>+INDEX('LISTA DE PRECIOS EKM '!B:K,MATCH(C1885,'LISTA DE PRECIOS EKM '!A:A,0),7)</f>
        <v>#N/A</v>
      </c>
      <c r="F1885" s="22" t="e">
        <f>+INDEX('LISTA DE PRECIOS EKM '!B:K,MATCH(C1885,'LISTA DE PRECIOS EKM '!A:A,0),9)</f>
        <v>#N/A</v>
      </c>
      <c r="G1885" s="22" t="str">
        <f>+IF(ISNUMBER(MATCH(C1885,Precios!C:C,0)),"Sí está", "No está")</f>
        <v>No está</v>
      </c>
    </row>
    <row r="1886" spans="1:7" hidden="1">
      <c r="A1886" s="20"/>
      <c r="B1886" s="22" t="s">
        <v>7275</v>
      </c>
      <c r="C1886" s="22" t="s">
        <v>7277</v>
      </c>
      <c r="D1886" s="63" t="e">
        <f>+INDEX('LISTA DE PRECIOS EKM '!A:K,MATCH(C1886,'LISTA DE PRECIOS EKM '!A:A,0),MATCH($D$1,'LISTA DE PRECIOS EKM '!$1:$1,0))</f>
        <v>#N/A</v>
      </c>
      <c r="E1886" s="22" t="e">
        <f>+INDEX('LISTA DE PRECIOS EKM '!B:K,MATCH(C1886,'LISTA DE PRECIOS EKM '!A:A,0),7)</f>
        <v>#N/A</v>
      </c>
      <c r="F1886" s="22" t="e">
        <f>+INDEX('LISTA DE PRECIOS EKM '!B:K,MATCH(C1886,'LISTA DE PRECIOS EKM '!A:A,0),9)</f>
        <v>#N/A</v>
      </c>
      <c r="G1886" s="22" t="str">
        <f>+IF(ISNUMBER(MATCH(C1886,Precios!C:C,0)),"Sí está", "No está")</f>
        <v>No está</v>
      </c>
    </row>
    <row r="1887" spans="1:7" hidden="1">
      <c r="A1887" s="20"/>
      <c r="B1887" s="22" t="s">
        <v>7275</v>
      </c>
      <c r="C1887" s="22" t="s">
        <v>7277</v>
      </c>
      <c r="D1887" s="63" t="e">
        <f>+INDEX('LISTA DE PRECIOS EKM '!A:K,MATCH(C1887,'LISTA DE PRECIOS EKM '!A:A,0),MATCH($D$1,'LISTA DE PRECIOS EKM '!$1:$1,0))</f>
        <v>#N/A</v>
      </c>
      <c r="E1887" s="22" t="e">
        <f>+INDEX('LISTA DE PRECIOS EKM '!B:K,MATCH(C1887,'LISTA DE PRECIOS EKM '!A:A,0),7)</f>
        <v>#N/A</v>
      </c>
      <c r="F1887" s="22" t="e">
        <f>+INDEX('LISTA DE PRECIOS EKM '!B:K,MATCH(C1887,'LISTA DE PRECIOS EKM '!A:A,0),9)</f>
        <v>#N/A</v>
      </c>
      <c r="G1887" s="22" t="str">
        <f>+IF(ISNUMBER(MATCH(C1887,Precios!C:C,0)),"Sí está", "No está")</f>
        <v>No está</v>
      </c>
    </row>
    <row r="1888" spans="1:7" hidden="1">
      <c r="A1888" s="20"/>
      <c r="B1888" s="22" t="s">
        <v>7275</v>
      </c>
      <c r="C1888" s="22" t="s">
        <v>7278</v>
      </c>
      <c r="D1888" s="63" t="e">
        <f>+INDEX('LISTA DE PRECIOS EKM '!A:K,MATCH(C1888,'LISTA DE PRECIOS EKM '!A:A,0),MATCH($D$1,'LISTA DE PRECIOS EKM '!$1:$1,0))</f>
        <v>#N/A</v>
      </c>
      <c r="E1888" s="22" t="e">
        <f>+INDEX('LISTA DE PRECIOS EKM '!B:K,MATCH(C1888,'LISTA DE PRECIOS EKM '!A:A,0),7)</f>
        <v>#N/A</v>
      </c>
      <c r="F1888" s="22" t="e">
        <f>+INDEX('LISTA DE PRECIOS EKM '!B:K,MATCH(C1888,'LISTA DE PRECIOS EKM '!A:A,0),9)</f>
        <v>#N/A</v>
      </c>
      <c r="G1888" s="22" t="str">
        <f>+IF(ISNUMBER(MATCH(C1888,Precios!C:C,0)),"Sí está", "No está")</f>
        <v>No está</v>
      </c>
    </row>
    <row r="1889" spans="1:7" hidden="1">
      <c r="A1889" s="20"/>
      <c r="B1889" s="22" t="s">
        <v>7275</v>
      </c>
      <c r="C1889" s="22" t="s">
        <v>7278</v>
      </c>
      <c r="D1889" s="63" t="e">
        <f>+INDEX('LISTA DE PRECIOS EKM '!A:K,MATCH(C1889,'LISTA DE PRECIOS EKM '!A:A,0),MATCH($D$1,'LISTA DE PRECIOS EKM '!$1:$1,0))</f>
        <v>#N/A</v>
      </c>
      <c r="E1889" s="22" t="e">
        <f>+INDEX('LISTA DE PRECIOS EKM '!B:K,MATCH(C1889,'LISTA DE PRECIOS EKM '!A:A,0),7)</f>
        <v>#N/A</v>
      </c>
      <c r="F1889" s="22" t="e">
        <f>+INDEX('LISTA DE PRECIOS EKM '!B:K,MATCH(C1889,'LISTA DE PRECIOS EKM '!A:A,0),9)</f>
        <v>#N/A</v>
      </c>
      <c r="G1889" s="22" t="str">
        <f>+IF(ISNUMBER(MATCH(C1889,Precios!C:C,0)),"Sí está", "No está")</f>
        <v>No está</v>
      </c>
    </row>
    <row r="1890" spans="1:7" hidden="1">
      <c r="A1890" s="20"/>
      <c r="B1890" s="22" t="s">
        <v>7275</v>
      </c>
      <c r="C1890" s="22" t="s">
        <v>7279</v>
      </c>
      <c r="D1890" s="63" t="e">
        <f>+INDEX('LISTA DE PRECIOS EKM '!A:K,MATCH(C1890,'LISTA DE PRECIOS EKM '!A:A,0),MATCH($D$1,'LISTA DE PRECIOS EKM '!$1:$1,0))</f>
        <v>#N/A</v>
      </c>
      <c r="E1890" s="22" t="e">
        <f>+INDEX('LISTA DE PRECIOS EKM '!B:K,MATCH(C1890,'LISTA DE PRECIOS EKM '!A:A,0),7)</f>
        <v>#N/A</v>
      </c>
      <c r="F1890" s="22" t="e">
        <f>+INDEX('LISTA DE PRECIOS EKM '!B:K,MATCH(C1890,'LISTA DE PRECIOS EKM '!A:A,0),9)</f>
        <v>#N/A</v>
      </c>
      <c r="G1890" s="22" t="str">
        <f>+IF(ISNUMBER(MATCH(C1890,Precios!C:C,0)),"Sí está", "No está")</f>
        <v>No está</v>
      </c>
    </row>
    <row r="1891" spans="1:7" hidden="1">
      <c r="A1891" s="20"/>
      <c r="B1891" s="22" t="s">
        <v>7275</v>
      </c>
      <c r="C1891" s="22" t="s">
        <v>7279</v>
      </c>
      <c r="D1891" s="63" t="e">
        <f>+INDEX('LISTA DE PRECIOS EKM '!A:K,MATCH(C1891,'LISTA DE PRECIOS EKM '!A:A,0),MATCH($D$1,'LISTA DE PRECIOS EKM '!$1:$1,0))</f>
        <v>#N/A</v>
      </c>
      <c r="E1891" s="22" t="e">
        <f>+INDEX('LISTA DE PRECIOS EKM '!B:K,MATCH(C1891,'LISTA DE PRECIOS EKM '!A:A,0),7)</f>
        <v>#N/A</v>
      </c>
      <c r="F1891" s="22" t="e">
        <f>+INDEX('LISTA DE PRECIOS EKM '!B:K,MATCH(C1891,'LISTA DE PRECIOS EKM '!A:A,0),9)</f>
        <v>#N/A</v>
      </c>
      <c r="G1891" s="22" t="str">
        <f>+IF(ISNUMBER(MATCH(C1891,Precios!C:C,0)),"Sí está", "No está")</f>
        <v>No está</v>
      </c>
    </row>
    <row r="1892" spans="1:7" hidden="1">
      <c r="A1892" s="20"/>
      <c r="B1892" s="22" t="s">
        <v>7280</v>
      </c>
      <c r="C1892" s="22" t="s">
        <v>7281</v>
      </c>
      <c r="D1892" s="63" t="e">
        <f>+INDEX('LISTA DE PRECIOS EKM '!A:K,MATCH(C1892,'LISTA DE PRECIOS EKM '!A:A,0),MATCH($D$1,'LISTA DE PRECIOS EKM '!$1:$1,0))</f>
        <v>#N/A</v>
      </c>
      <c r="E1892" s="22" t="e">
        <f>+INDEX('LISTA DE PRECIOS EKM '!B:K,MATCH(C1892,'LISTA DE PRECIOS EKM '!A:A,0),7)</f>
        <v>#N/A</v>
      </c>
      <c r="F1892" s="22" t="e">
        <f>+INDEX('LISTA DE PRECIOS EKM '!B:K,MATCH(C1892,'LISTA DE PRECIOS EKM '!A:A,0),9)</f>
        <v>#N/A</v>
      </c>
      <c r="G1892" s="22" t="str">
        <f>+IF(ISNUMBER(MATCH(C1892,Precios!C:C,0)),"Sí está", "No está")</f>
        <v>No está</v>
      </c>
    </row>
    <row r="1893" spans="1:7" hidden="1">
      <c r="A1893" s="20"/>
      <c r="B1893" s="22" t="s">
        <v>7280</v>
      </c>
      <c r="C1893" s="22" t="s">
        <v>7281</v>
      </c>
      <c r="D1893" s="63" t="e">
        <f>+INDEX('LISTA DE PRECIOS EKM '!A:K,MATCH(C1893,'LISTA DE PRECIOS EKM '!A:A,0),MATCH($D$1,'LISTA DE PRECIOS EKM '!$1:$1,0))</f>
        <v>#N/A</v>
      </c>
      <c r="E1893" s="22" t="e">
        <f>+INDEX('LISTA DE PRECIOS EKM '!B:K,MATCH(C1893,'LISTA DE PRECIOS EKM '!A:A,0),7)</f>
        <v>#N/A</v>
      </c>
      <c r="F1893" s="22" t="e">
        <f>+INDEX('LISTA DE PRECIOS EKM '!B:K,MATCH(C1893,'LISTA DE PRECIOS EKM '!A:A,0),9)</f>
        <v>#N/A</v>
      </c>
      <c r="G1893" s="22" t="str">
        <f>+IF(ISNUMBER(MATCH(C1893,Precios!C:C,0)),"Sí está", "No está")</f>
        <v>No está</v>
      </c>
    </row>
    <row r="1894" spans="1:7" hidden="1">
      <c r="A1894" s="20"/>
      <c r="B1894" s="22" t="s">
        <v>7280</v>
      </c>
      <c r="C1894" s="22" t="s">
        <v>7282</v>
      </c>
      <c r="D1894" s="63" t="e">
        <f>+INDEX('LISTA DE PRECIOS EKM '!A:K,MATCH(C1894,'LISTA DE PRECIOS EKM '!A:A,0),MATCH($D$1,'LISTA DE PRECIOS EKM '!$1:$1,0))</f>
        <v>#N/A</v>
      </c>
      <c r="E1894" s="22" t="e">
        <f>+INDEX('LISTA DE PRECIOS EKM '!B:K,MATCH(C1894,'LISTA DE PRECIOS EKM '!A:A,0),7)</f>
        <v>#N/A</v>
      </c>
      <c r="F1894" s="22" t="e">
        <f>+INDEX('LISTA DE PRECIOS EKM '!B:K,MATCH(C1894,'LISTA DE PRECIOS EKM '!A:A,0),9)</f>
        <v>#N/A</v>
      </c>
      <c r="G1894" s="22" t="str">
        <f>+IF(ISNUMBER(MATCH(C1894,Precios!C:C,0)),"Sí está", "No está")</f>
        <v>No está</v>
      </c>
    </row>
    <row r="1895" spans="1:7" hidden="1">
      <c r="A1895" s="20"/>
      <c r="B1895" s="22" t="s">
        <v>7280</v>
      </c>
      <c r="C1895" s="22" t="s">
        <v>7282</v>
      </c>
      <c r="D1895" s="63" t="e">
        <f>+INDEX('LISTA DE PRECIOS EKM '!A:K,MATCH(C1895,'LISTA DE PRECIOS EKM '!A:A,0),MATCH($D$1,'LISTA DE PRECIOS EKM '!$1:$1,0))</f>
        <v>#N/A</v>
      </c>
      <c r="E1895" s="22" t="e">
        <f>+INDEX('LISTA DE PRECIOS EKM '!B:K,MATCH(C1895,'LISTA DE PRECIOS EKM '!A:A,0),7)</f>
        <v>#N/A</v>
      </c>
      <c r="F1895" s="22" t="e">
        <f>+INDEX('LISTA DE PRECIOS EKM '!B:K,MATCH(C1895,'LISTA DE PRECIOS EKM '!A:A,0),9)</f>
        <v>#N/A</v>
      </c>
      <c r="G1895" s="22" t="str">
        <f>+IF(ISNUMBER(MATCH(C1895,Precios!C:C,0)),"Sí está", "No está")</f>
        <v>No está</v>
      </c>
    </row>
    <row r="1896" spans="1:7" hidden="1">
      <c r="A1896" s="20"/>
      <c r="B1896" s="22" t="s">
        <v>7280</v>
      </c>
      <c r="C1896" s="22" t="s">
        <v>7283</v>
      </c>
      <c r="D1896" s="63" t="e">
        <f>+INDEX('LISTA DE PRECIOS EKM '!A:K,MATCH(C1896,'LISTA DE PRECIOS EKM '!A:A,0),MATCH($D$1,'LISTA DE PRECIOS EKM '!$1:$1,0))</f>
        <v>#N/A</v>
      </c>
      <c r="E1896" s="22" t="e">
        <f>+INDEX('LISTA DE PRECIOS EKM '!B:K,MATCH(C1896,'LISTA DE PRECIOS EKM '!A:A,0),7)</f>
        <v>#N/A</v>
      </c>
      <c r="F1896" s="22" t="e">
        <f>+INDEX('LISTA DE PRECIOS EKM '!B:K,MATCH(C1896,'LISTA DE PRECIOS EKM '!A:A,0),9)</f>
        <v>#N/A</v>
      </c>
      <c r="G1896" s="22" t="str">
        <f>+IF(ISNUMBER(MATCH(C1896,Precios!C:C,0)),"Sí está", "No está")</f>
        <v>No está</v>
      </c>
    </row>
    <row r="1897" spans="1:7" hidden="1">
      <c r="A1897" s="20"/>
      <c r="B1897" s="22" t="s">
        <v>7280</v>
      </c>
      <c r="C1897" s="22" t="s">
        <v>7283</v>
      </c>
      <c r="D1897" s="63" t="e">
        <f>+INDEX('LISTA DE PRECIOS EKM '!A:K,MATCH(C1897,'LISTA DE PRECIOS EKM '!A:A,0),MATCH($D$1,'LISTA DE PRECIOS EKM '!$1:$1,0))</f>
        <v>#N/A</v>
      </c>
      <c r="E1897" s="22" t="e">
        <f>+INDEX('LISTA DE PRECIOS EKM '!B:K,MATCH(C1897,'LISTA DE PRECIOS EKM '!A:A,0),7)</f>
        <v>#N/A</v>
      </c>
      <c r="F1897" s="22" t="e">
        <f>+INDEX('LISTA DE PRECIOS EKM '!B:K,MATCH(C1897,'LISTA DE PRECIOS EKM '!A:A,0),9)</f>
        <v>#N/A</v>
      </c>
      <c r="G1897" s="22" t="str">
        <f>+IF(ISNUMBER(MATCH(C1897,Precios!C:C,0)),"Sí está", "No está")</f>
        <v>No está</v>
      </c>
    </row>
    <row r="1898" spans="1:7" hidden="1">
      <c r="A1898" s="20"/>
      <c r="B1898" s="22" t="s">
        <v>7280</v>
      </c>
      <c r="C1898" s="22" t="s">
        <v>7284</v>
      </c>
      <c r="D1898" s="63" t="e">
        <f>+INDEX('LISTA DE PRECIOS EKM '!A:K,MATCH(C1898,'LISTA DE PRECIOS EKM '!A:A,0),MATCH($D$1,'LISTA DE PRECIOS EKM '!$1:$1,0))</f>
        <v>#N/A</v>
      </c>
      <c r="E1898" s="22" t="e">
        <f>+INDEX('LISTA DE PRECIOS EKM '!B:K,MATCH(C1898,'LISTA DE PRECIOS EKM '!A:A,0),7)</f>
        <v>#N/A</v>
      </c>
      <c r="F1898" s="22" t="e">
        <f>+INDEX('LISTA DE PRECIOS EKM '!B:K,MATCH(C1898,'LISTA DE PRECIOS EKM '!A:A,0),9)</f>
        <v>#N/A</v>
      </c>
      <c r="G1898" s="22" t="str">
        <f>+IF(ISNUMBER(MATCH(C1898,Precios!C:C,0)),"Sí está", "No está")</f>
        <v>No está</v>
      </c>
    </row>
    <row r="1899" spans="1:7" hidden="1">
      <c r="A1899" s="20"/>
      <c r="B1899" s="22" t="s">
        <v>7280</v>
      </c>
      <c r="C1899" s="22" t="s">
        <v>7284</v>
      </c>
      <c r="D1899" s="63" t="e">
        <f>+INDEX('LISTA DE PRECIOS EKM '!A:K,MATCH(C1899,'LISTA DE PRECIOS EKM '!A:A,0),MATCH($D$1,'LISTA DE PRECIOS EKM '!$1:$1,0))</f>
        <v>#N/A</v>
      </c>
      <c r="E1899" s="22" t="e">
        <f>+INDEX('LISTA DE PRECIOS EKM '!B:K,MATCH(C1899,'LISTA DE PRECIOS EKM '!A:A,0),7)</f>
        <v>#N/A</v>
      </c>
      <c r="F1899" s="22" t="e">
        <f>+INDEX('LISTA DE PRECIOS EKM '!B:K,MATCH(C1899,'LISTA DE PRECIOS EKM '!A:A,0),9)</f>
        <v>#N/A</v>
      </c>
      <c r="G1899" s="22" t="str">
        <f>+IF(ISNUMBER(MATCH(C1899,Precios!C:C,0)),"Sí está", "No está")</f>
        <v>No está</v>
      </c>
    </row>
    <row r="1900" spans="1:7" hidden="1">
      <c r="A1900" s="20"/>
      <c r="B1900" s="22" t="s">
        <v>7280</v>
      </c>
      <c r="C1900" s="22" t="s">
        <v>7285</v>
      </c>
      <c r="D1900" s="63" t="e">
        <f>+INDEX('LISTA DE PRECIOS EKM '!A:K,MATCH(C1900,'LISTA DE PRECIOS EKM '!A:A,0),MATCH($D$1,'LISTA DE PRECIOS EKM '!$1:$1,0))</f>
        <v>#N/A</v>
      </c>
      <c r="E1900" s="22" t="e">
        <f>+INDEX('LISTA DE PRECIOS EKM '!B:K,MATCH(C1900,'LISTA DE PRECIOS EKM '!A:A,0),7)</f>
        <v>#N/A</v>
      </c>
      <c r="F1900" s="22" t="e">
        <f>+INDEX('LISTA DE PRECIOS EKM '!B:K,MATCH(C1900,'LISTA DE PRECIOS EKM '!A:A,0),9)</f>
        <v>#N/A</v>
      </c>
      <c r="G1900" s="22" t="str">
        <f>+IF(ISNUMBER(MATCH(C1900,Precios!C:C,0)),"Sí está", "No está")</f>
        <v>No está</v>
      </c>
    </row>
    <row r="1901" spans="1:7" hidden="1">
      <c r="A1901" s="20"/>
      <c r="B1901" s="22" t="s">
        <v>7280</v>
      </c>
      <c r="C1901" s="22" t="s">
        <v>7285</v>
      </c>
      <c r="D1901" s="63" t="e">
        <f>+INDEX('LISTA DE PRECIOS EKM '!A:K,MATCH(C1901,'LISTA DE PRECIOS EKM '!A:A,0),MATCH($D$1,'LISTA DE PRECIOS EKM '!$1:$1,0))</f>
        <v>#N/A</v>
      </c>
      <c r="E1901" s="22" t="e">
        <f>+INDEX('LISTA DE PRECIOS EKM '!B:K,MATCH(C1901,'LISTA DE PRECIOS EKM '!A:A,0),7)</f>
        <v>#N/A</v>
      </c>
      <c r="F1901" s="22" t="e">
        <f>+INDEX('LISTA DE PRECIOS EKM '!B:K,MATCH(C1901,'LISTA DE PRECIOS EKM '!A:A,0),9)</f>
        <v>#N/A</v>
      </c>
      <c r="G1901" s="22" t="str">
        <f>+IF(ISNUMBER(MATCH(C1901,Precios!C:C,0)),"Sí está", "No está")</f>
        <v>No está</v>
      </c>
    </row>
    <row r="1902" spans="1:7" hidden="1">
      <c r="A1902" s="20"/>
      <c r="B1902" s="22" t="s">
        <v>7280</v>
      </c>
      <c r="C1902" s="22" t="s">
        <v>7286</v>
      </c>
      <c r="D1902" s="63" t="e">
        <f>+INDEX('LISTA DE PRECIOS EKM '!A:K,MATCH(C1902,'LISTA DE PRECIOS EKM '!A:A,0),MATCH($D$1,'LISTA DE PRECIOS EKM '!$1:$1,0))</f>
        <v>#N/A</v>
      </c>
      <c r="E1902" s="22" t="e">
        <f>+INDEX('LISTA DE PRECIOS EKM '!B:K,MATCH(C1902,'LISTA DE PRECIOS EKM '!A:A,0),7)</f>
        <v>#N/A</v>
      </c>
      <c r="F1902" s="22" t="e">
        <f>+INDEX('LISTA DE PRECIOS EKM '!B:K,MATCH(C1902,'LISTA DE PRECIOS EKM '!A:A,0),9)</f>
        <v>#N/A</v>
      </c>
      <c r="G1902" s="22" t="str">
        <f>+IF(ISNUMBER(MATCH(C1902,Precios!C:C,0)),"Sí está", "No está")</f>
        <v>No está</v>
      </c>
    </row>
    <row r="1903" spans="1:7" hidden="1">
      <c r="A1903" s="20"/>
      <c r="B1903" s="22" t="s">
        <v>7280</v>
      </c>
      <c r="C1903" s="22" t="s">
        <v>7286</v>
      </c>
      <c r="D1903" s="63" t="e">
        <f>+INDEX('LISTA DE PRECIOS EKM '!A:K,MATCH(C1903,'LISTA DE PRECIOS EKM '!A:A,0),MATCH($D$1,'LISTA DE PRECIOS EKM '!$1:$1,0))</f>
        <v>#N/A</v>
      </c>
      <c r="E1903" s="22" t="e">
        <f>+INDEX('LISTA DE PRECIOS EKM '!B:K,MATCH(C1903,'LISTA DE PRECIOS EKM '!A:A,0),7)</f>
        <v>#N/A</v>
      </c>
      <c r="F1903" s="22" t="e">
        <f>+INDEX('LISTA DE PRECIOS EKM '!B:K,MATCH(C1903,'LISTA DE PRECIOS EKM '!A:A,0),9)</f>
        <v>#N/A</v>
      </c>
      <c r="G1903" s="22" t="str">
        <f>+IF(ISNUMBER(MATCH(C1903,Precios!C:C,0)),"Sí está", "No está")</f>
        <v>No está</v>
      </c>
    </row>
    <row r="1904" spans="1:7" hidden="1">
      <c r="A1904" s="20"/>
      <c r="B1904" s="22" t="s">
        <v>7280</v>
      </c>
      <c r="C1904" s="22" t="s">
        <v>7287</v>
      </c>
      <c r="D1904" s="63" t="e">
        <f>+INDEX('LISTA DE PRECIOS EKM '!A:K,MATCH(C1904,'LISTA DE PRECIOS EKM '!A:A,0),MATCH($D$1,'LISTA DE PRECIOS EKM '!$1:$1,0))</f>
        <v>#N/A</v>
      </c>
      <c r="E1904" s="22" t="e">
        <f>+INDEX('LISTA DE PRECIOS EKM '!B:K,MATCH(C1904,'LISTA DE PRECIOS EKM '!A:A,0),7)</f>
        <v>#N/A</v>
      </c>
      <c r="F1904" s="22" t="e">
        <f>+INDEX('LISTA DE PRECIOS EKM '!B:K,MATCH(C1904,'LISTA DE PRECIOS EKM '!A:A,0),9)</f>
        <v>#N/A</v>
      </c>
      <c r="G1904" s="22" t="str">
        <f>+IF(ISNUMBER(MATCH(C1904,Precios!C:C,0)),"Sí está", "No está")</f>
        <v>No está</v>
      </c>
    </row>
    <row r="1905" spans="1:7" hidden="1">
      <c r="A1905" s="20"/>
      <c r="B1905" s="22" t="s">
        <v>7280</v>
      </c>
      <c r="C1905" s="22" t="s">
        <v>7287</v>
      </c>
      <c r="D1905" s="63" t="e">
        <f>+INDEX('LISTA DE PRECIOS EKM '!A:K,MATCH(C1905,'LISTA DE PRECIOS EKM '!A:A,0),MATCH($D$1,'LISTA DE PRECIOS EKM '!$1:$1,0))</f>
        <v>#N/A</v>
      </c>
      <c r="E1905" s="22" t="e">
        <f>+INDEX('LISTA DE PRECIOS EKM '!B:K,MATCH(C1905,'LISTA DE PRECIOS EKM '!A:A,0),7)</f>
        <v>#N/A</v>
      </c>
      <c r="F1905" s="22" t="e">
        <f>+INDEX('LISTA DE PRECIOS EKM '!B:K,MATCH(C1905,'LISTA DE PRECIOS EKM '!A:A,0),9)</f>
        <v>#N/A</v>
      </c>
      <c r="G1905" s="22" t="str">
        <f>+IF(ISNUMBER(MATCH(C1905,Precios!C:C,0)),"Sí está", "No está")</f>
        <v>No está</v>
      </c>
    </row>
    <row r="1906" spans="1:7" hidden="1">
      <c r="A1906" s="20"/>
      <c r="B1906" s="22" t="s">
        <v>7280</v>
      </c>
      <c r="C1906" s="22" t="s">
        <v>7288</v>
      </c>
      <c r="D1906" s="63" t="e">
        <f>+INDEX('LISTA DE PRECIOS EKM '!A:K,MATCH(C1906,'LISTA DE PRECIOS EKM '!A:A,0),MATCH($D$1,'LISTA DE PRECIOS EKM '!$1:$1,0))</f>
        <v>#N/A</v>
      </c>
      <c r="E1906" s="22" t="e">
        <f>+INDEX('LISTA DE PRECIOS EKM '!B:K,MATCH(C1906,'LISTA DE PRECIOS EKM '!A:A,0),7)</f>
        <v>#N/A</v>
      </c>
      <c r="F1906" s="22" t="e">
        <f>+INDEX('LISTA DE PRECIOS EKM '!B:K,MATCH(C1906,'LISTA DE PRECIOS EKM '!A:A,0),9)</f>
        <v>#N/A</v>
      </c>
      <c r="G1906" s="22" t="str">
        <f>+IF(ISNUMBER(MATCH(C1906,Precios!C:C,0)),"Sí está", "No está")</f>
        <v>No está</v>
      </c>
    </row>
    <row r="1907" spans="1:7" hidden="1">
      <c r="A1907" s="20"/>
      <c r="B1907" s="22" t="s">
        <v>7280</v>
      </c>
      <c r="C1907" s="22" t="s">
        <v>7288</v>
      </c>
      <c r="D1907" s="63" t="e">
        <f>+INDEX('LISTA DE PRECIOS EKM '!A:K,MATCH(C1907,'LISTA DE PRECIOS EKM '!A:A,0),MATCH($D$1,'LISTA DE PRECIOS EKM '!$1:$1,0))</f>
        <v>#N/A</v>
      </c>
      <c r="E1907" s="22" t="e">
        <f>+INDEX('LISTA DE PRECIOS EKM '!B:K,MATCH(C1907,'LISTA DE PRECIOS EKM '!A:A,0),7)</f>
        <v>#N/A</v>
      </c>
      <c r="F1907" s="22" t="e">
        <f>+INDEX('LISTA DE PRECIOS EKM '!B:K,MATCH(C1907,'LISTA DE PRECIOS EKM '!A:A,0),9)</f>
        <v>#N/A</v>
      </c>
      <c r="G1907" s="22" t="str">
        <f>+IF(ISNUMBER(MATCH(C1907,Precios!C:C,0)),"Sí está", "No está")</f>
        <v>No está</v>
      </c>
    </row>
    <row r="1908" spans="1:7" hidden="1">
      <c r="A1908" s="20"/>
      <c r="B1908" s="22" t="s">
        <v>7280</v>
      </c>
      <c r="C1908" s="22" t="s">
        <v>7289</v>
      </c>
      <c r="D1908" s="63" t="e">
        <f>+INDEX('LISTA DE PRECIOS EKM '!A:K,MATCH(C1908,'LISTA DE PRECIOS EKM '!A:A,0),MATCH($D$1,'LISTA DE PRECIOS EKM '!$1:$1,0))</f>
        <v>#N/A</v>
      </c>
      <c r="E1908" s="22" t="e">
        <f>+INDEX('LISTA DE PRECIOS EKM '!B:K,MATCH(C1908,'LISTA DE PRECIOS EKM '!A:A,0),7)</f>
        <v>#N/A</v>
      </c>
      <c r="F1908" s="22" t="e">
        <f>+INDEX('LISTA DE PRECIOS EKM '!B:K,MATCH(C1908,'LISTA DE PRECIOS EKM '!A:A,0),9)</f>
        <v>#N/A</v>
      </c>
      <c r="G1908" s="22" t="str">
        <f>+IF(ISNUMBER(MATCH(C1908,Precios!C:C,0)),"Sí está", "No está")</f>
        <v>No está</v>
      </c>
    </row>
    <row r="1909" spans="1:7" hidden="1">
      <c r="A1909" s="20"/>
      <c r="B1909" s="22" t="s">
        <v>7280</v>
      </c>
      <c r="C1909" s="22" t="s">
        <v>7289</v>
      </c>
      <c r="D1909" s="63" t="e">
        <f>+INDEX('LISTA DE PRECIOS EKM '!A:K,MATCH(C1909,'LISTA DE PRECIOS EKM '!A:A,0),MATCH($D$1,'LISTA DE PRECIOS EKM '!$1:$1,0))</f>
        <v>#N/A</v>
      </c>
      <c r="E1909" s="22" t="e">
        <f>+INDEX('LISTA DE PRECIOS EKM '!B:K,MATCH(C1909,'LISTA DE PRECIOS EKM '!A:A,0),7)</f>
        <v>#N/A</v>
      </c>
      <c r="F1909" s="22" t="e">
        <f>+INDEX('LISTA DE PRECIOS EKM '!B:K,MATCH(C1909,'LISTA DE PRECIOS EKM '!A:A,0),9)</f>
        <v>#N/A</v>
      </c>
      <c r="G1909" s="22" t="str">
        <f>+IF(ISNUMBER(MATCH(C1909,Precios!C:C,0)),"Sí está", "No está")</f>
        <v>No está</v>
      </c>
    </row>
    <row r="1910" spans="1:7" hidden="1">
      <c r="A1910" s="20"/>
      <c r="B1910" s="22" t="s">
        <v>7290</v>
      </c>
      <c r="C1910" s="22" t="s">
        <v>7291</v>
      </c>
      <c r="D1910" s="63" t="e">
        <f>+INDEX('LISTA DE PRECIOS EKM '!A:K,MATCH(C1910,'LISTA DE PRECIOS EKM '!A:A,0),MATCH($D$1,'LISTA DE PRECIOS EKM '!$1:$1,0))</f>
        <v>#N/A</v>
      </c>
      <c r="E1910" s="22" t="e">
        <f>+INDEX('LISTA DE PRECIOS EKM '!B:K,MATCH(C1910,'LISTA DE PRECIOS EKM '!A:A,0),7)</f>
        <v>#N/A</v>
      </c>
      <c r="F1910" s="22" t="e">
        <f>+INDEX('LISTA DE PRECIOS EKM '!B:K,MATCH(C1910,'LISTA DE PRECIOS EKM '!A:A,0),9)</f>
        <v>#N/A</v>
      </c>
      <c r="G1910" s="22" t="str">
        <f>+IF(ISNUMBER(MATCH(C1910,Precios!C:C,0)),"Sí está", "No está")</f>
        <v>No está</v>
      </c>
    </row>
    <row r="1911" spans="1:7" hidden="1">
      <c r="A1911" s="20"/>
      <c r="B1911" s="22" t="s">
        <v>7290</v>
      </c>
      <c r="C1911" s="22" t="s">
        <v>7291</v>
      </c>
      <c r="D1911" s="63" t="e">
        <f>+INDEX('LISTA DE PRECIOS EKM '!A:K,MATCH(C1911,'LISTA DE PRECIOS EKM '!A:A,0),MATCH($D$1,'LISTA DE PRECIOS EKM '!$1:$1,0))</f>
        <v>#N/A</v>
      </c>
      <c r="E1911" s="22" t="e">
        <f>+INDEX('LISTA DE PRECIOS EKM '!B:K,MATCH(C1911,'LISTA DE PRECIOS EKM '!A:A,0),7)</f>
        <v>#N/A</v>
      </c>
      <c r="F1911" s="22" t="e">
        <f>+INDEX('LISTA DE PRECIOS EKM '!B:K,MATCH(C1911,'LISTA DE PRECIOS EKM '!A:A,0),9)</f>
        <v>#N/A</v>
      </c>
      <c r="G1911" s="22" t="str">
        <f>+IF(ISNUMBER(MATCH(C1911,Precios!C:C,0)),"Sí está", "No está")</f>
        <v>No está</v>
      </c>
    </row>
    <row r="1912" spans="1:7" hidden="1">
      <c r="A1912" s="20"/>
      <c r="B1912" s="22" t="s">
        <v>7290</v>
      </c>
      <c r="C1912" s="22" t="s">
        <v>7292</v>
      </c>
      <c r="D1912" s="63" t="e">
        <f>+INDEX('LISTA DE PRECIOS EKM '!A:K,MATCH(C1912,'LISTA DE PRECIOS EKM '!A:A,0),MATCH($D$1,'LISTA DE PRECIOS EKM '!$1:$1,0))</f>
        <v>#N/A</v>
      </c>
      <c r="E1912" s="22" t="e">
        <f>+INDEX('LISTA DE PRECIOS EKM '!B:K,MATCH(C1912,'LISTA DE PRECIOS EKM '!A:A,0),7)</f>
        <v>#N/A</v>
      </c>
      <c r="F1912" s="22" t="e">
        <f>+INDEX('LISTA DE PRECIOS EKM '!B:K,MATCH(C1912,'LISTA DE PRECIOS EKM '!A:A,0),9)</f>
        <v>#N/A</v>
      </c>
      <c r="G1912" s="22" t="str">
        <f>+IF(ISNUMBER(MATCH(C1912,Precios!C:C,0)),"Sí está", "No está")</f>
        <v>No está</v>
      </c>
    </row>
    <row r="1913" spans="1:7" hidden="1">
      <c r="A1913" s="20"/>
      <c r="B1913" s="22" t="s">
        <v>7290</v>
      </c>
      <c r="C1913" s="22" t="s">
        <v>7292</v>
      </c>
      <c r="D1913" s="63" t="e">
        <f>+INDEX('LISTA DE PRECIOS EKM '!A:K,MATCH(C1913,'LISTA DE PRECIOS EKM '!A:A,0),MATCH($D$1,'LISTA DE PRECIOS EKM '!$1:$1,0))</f>
        <v>#N/A</v>
      </c>
      <c r="E1913" s="22" t="e">
        <f>+INDEX('LISTA DE PRECIOS EKM '!B:K,MATCH(C1913,'LISTA DE PRECIOS EKM '!A:A,0),7)</f>
        <v>#N/A</v>
      </c>
      <c r="F1913" s="22" t="e">
        <f>+INDEX('LISTA DE PRECIOS EKM '!B:K,MATCH(C1913,'LISTA DE PRECIOS EKM '!A:A,0),9)</f>
        <v>#N/A</v>
      </c>
      <c r="G1913" s="22" t="str">
        <f>+IF(ISNUMBER(MATCH(C1913,Precios!C:C,0)),"Sí está", "No está")</f>
        <v>No está</v>
      </c>
    </row>
    <row r="1914" spans="1:7" hidden="1">
      <c r="A1914" s="20"/>
      <c r="B1914" s="22" t="s">
        <v>7290</v>
      </c>
      <c r="C1914" s="22" t="s">
        <v>7293</v>
      </c>
      <c r="D1914" s="63" t="e">
        <f>+INDEX('LISTA DE PRECIOS EKM '!A:K,MATCH(C1914,'LISTA DE PRECIOS EKM '!A:A,0),MATCH($D$1,'LISTA DE PRECIOS EKM '!$1:$1,0))</f>
        <v>#N/A</v>
      </c>
      <c r="E1914" s="22" t="e">
        <f>+INDEX('LISTA DE PRECIOS EKM '!B:K,MATCH(C1914,'LISTA DE PRECIOS EKM '!A:A,0),7)</f>
        <v>#N/A</v>
      </c>
      <c r="F1914" s="22" t="e">
        <f>+INDEX('LISTA DE PRECIOS EKM '!B:K,MATCH(C1914,'LISTA DE PRECIOS EKM '!A:A,0),9)</f>
        <v>#N/A</v>
      </c>
      <c r="G1914" s="22" t="str">
        <f>+IF(ISNUMBER(MATCH(C1914,Precios!C:C,0)),"Sí está", "No está")</f>
        <v>No está</v>
      </c>
    </row>
    <row r="1915" spans="1:7" hidden="1">
      <c r="A1915" s="20"/>
      <c r="B1915" s="22" t="s">
        <v>7290</v>
      </c>
      <c r="C1915" s="22" t="s">
        <v>7293</v>
      </c>
      <c r="D1915" s="63" t="e">
        <f>+INDEX('LISTA DE PRECIOS EKM '!A:K,MATCH(C1915,'LISTA DE PRECIOS EKM '!A:A,0),MATCH($D$1,'LISTA DE PRECIOS EKM '!$1:$1,0))</f>
        <v>#N/A</v>
      </c>
      <c r="E1915" s="22" t="e">
        <f>+INDEX('LISTA DE PRECIOS EKM '!B:K,MATCH(C1915,'LISTA DE PRECIOS EKM '!A:A,0),7)</f>
        <v>#N/A</v>
      </c>
      <c r="F1915" s="22" t="e">
        <f>+INDEX('LISTA DE PRECIOS EKM '!B:K,MATCH(C1915,'LISTA DE PRECIOS EKM '!A:A,0),9)</f>
        <v>#N/A</v>
      </c>
      <c r="G1915" s="22" t="str">
        <f>+IF(ISNUMBER(MATCH(C1915,Precios!C:C,0)),"Sí está", "No está")</f>
        <v>No está</v>
      </c>
    </row>
    <row r="1916" spans="1:7" hidden="1">
      <c r="A1916" s="20"/>
      <c r="B1916" s="22" t="s">
        <v>7290</v>
      </c>
      <c r="C1916" s="22" t="s">
        <v>7294</v>
      </c>
      <c r="D1916" s="63" t="e">
        <f>+INDEX('LISTA DE PRECIOS EKM '!A:K,MATCH(C1916,'LISTA DE PRECIOS EKM '!A:A,0),MATCH($D$1,'LISTA DE PRECIOS EKM '!$1:$1,0))</f>
        <v>#N/A</v>
      </c>
      <c r="E1916" s="22" t="e">
        <f>+INDEX('LISTA DE PRECIOS EKM '!B:K,MATCH(C1916,'LISTA DE PRECIOS EKM '!A:A,0),7)</f>
        <v>#N/A</v>
      </c>
      <c r="F1916" s="22" t="e">
        <f>+INDEX('LISTA DE PRECIOS EKM '!B:K,MATCH(C1916,'LISTA DE PRECIOS EKM '!A:A,0),9)</f>
        <v>#N/A</v>
      </c>
      <c r="G1916" s="22" t="str">
        <f>+IF(ISNUMBER(MATCH(C1916,Precios!C:C,0)),"Sí está", "No está")</f>
        <v>No está</v>
      </c>
    </row>
    <row r="1917" spans="1:7" hidden="1">
      <c r="A1917" s="20"/>
      <c r="B1917" s="22" t="s">
        <v>7290</v>
      </c>
      <c r="C1917" s="22" t="s">
        <v>7294</v>
      </c>
      <c r="D1917" s="63" t="e">
        <f>+INDEX('LISTA DE PRECIOS EKM '!A:K,MATCH(C1917,'LISTA DE PRECIOS EKM '!A:A,0),MATCH($D$1,'LISTA DE PRECIOS EKM '!$1:$1,0))</f>
        <v>#N/A</v>
      </c>
      <c r="E1917" s="22" t="e">
        <f>+INDEX('LISTA DE PRECIOS EKM '!B:K,MATCH(C1917,'LISTA DE PRECIOS EKM '!A:A,0),7)</f>
        <v>#N/A</v>
      </c>
      <c r="F1917" s="22" t="e">
        <f>+INDEX('LISTA DE PRECIOS EKM '!B:K,MATCH(C1917,'LISTA DE PRECIOS EKM '!A:A,0),9)</f>
        <v>#N/A</v>
      </c>
      <c r="G1917" s="22" t="str">
        <f>+IF(ISNUMBER(MATCH(C1917,Precios!C:C,0)),"Sí está", "No está")</f>
        <v>No está</v>
      </c>
    </row>
    <row r="1918" spans="1:7" hidden="1">
      <c r="A1918" s="20"/>
      <c r="B1918" s="22" t="s">
        <v>7290</v>
      </c>
      <c r="C1918" s="22" t="s">
        <v>7295</v>
      </c>
      <c r="D1918" s="63" t="e">
        <f>+INDEX('LISTA DE PRECIOS EKM '!A:K,MATCH(C1918,'LISTA DE PRECIOS EKM '!A:A,0),MATCH($D$1,'LISTA DE PRECIOS EKM '!$1:$1,0))</f>
        <v>#N/A</v>
      </c>
      <c r="E1918" s="22" t="e">
        <f>+INDEX('LISTA DE PRECIOS EKM '!B:K,MATCH(C1918,'LISTA DE PRECIOS EKM '!A:A,0),7)</f>
        <v>#N/A</v>
      </c>
      <c r="F1918" s="22" t="e">
        <f>+INDEX('LISTA DE PRECIOS EKM '!B:K,MATCH(C1918,'LISTA DE PRECIOS EKM '!A:A,0),9)</f>
        <v>#N/A</v>
      </c>
      <c r="G1918" s="22" t="str">
        <f>+IF(ISNUMBER(MATCH(C1918,Precios!C:C,0)),"Sí está", "No está")</f>
        <v>No está</v>
      </c>
    </row>
    <row r="1919" spans="1:7" hidden="1">
      <c r="A1919" s="20"/>
      <c r="B1919" s="22" t="s">
        <v>7290</v>
      </c>
      <c r="C1919" s="22" t="s">
        <v>7295</v>
      </c>
      <c r="D1919" s="63" t="e">
        <f>+INDEX('LISTA DE PRECIOS EKM '!A:K,MATCH(C1919,'LISTA DE PRECIOS EKM '!A:A,0),MATCH($D$1,'LISTA DE PRECIOS EKM '!$1:$1,0))</f>
        <v>#N/A</v>
      </c>
      <c r="E1919" s="22" t="e">
        <f>+INDEX('LISTA DE PRECIOS EKM '!B:K,MATCH(C1919,'LISTA DE PRECIOS EKM '!A:A,0),7)</f>
        <v>#N/A</v>
      </c>
      <c r="F1919" s="22" t="e">
        <f>+INDEX('LISTA DE PRECIOS EKM '!B:K,MATCH(C1919,'LISTA DE PRECIOS EKM '!A:A,0),9)</f>
        <v>#N/A</v>
      </c>
      <c r="G1919" s="22" t="str">
        <f>+IF(ISNUMBER(MATCH(C1919,Precios!C:C,0)),"Sí está", "No está")</f>
        <v>No está</v>
      </c>
    </row>
    <row r="1920" spans="1:7" hidden="1">
      <c r="A1920" s="20"/>
      <c r="B1920" s="22" t="s">
        <v>7290</v>
      </c>
      <c r="C1920" s="22" t="s">
        <v>7296</v>
      </c>
      <c r="D1920" s="63" t="e">
        <f>+INDEX('LISTA DE PRECIOS EKM '!A:K,MATCH(C1920,'LISTA DE PRECIOS EKM '!A:A,0),MATCH($D$1,'LISTA DE PRECIOS EKM '!$1:$1,0))</f>
        <v>#N/A</v>
      </c>
      <c r="E1920" s="22" t="e">
        <f>+INDEX('LISTA DE PRECIOS EKM '!B:K,MATCH(C1920,'LISTA DE PRECIOS EKM '!A:A,0),7)</f>
        <v>#N/A</v>
      </c>
      <c r="F1920" s="22" t="e">
        <f>+INDEX('LISTA DE PRECIOS EKM '!B:K,MATCH(C1920,'LISTA DE PRECIOS EKM '!A:A,0),9)</f>
        <v>#N/A</v>
      </c>
      <c r="G1920" s="22" t="str">
        <f>+IF(ISNUMBER(MATCH(C1920,Precios!C:C,0)),"Sí está", "No está")</f>
        <v>No está</v>
      </c>
    </row>
    <row r="1921" spans="1:7" hidden="1">
      <c r="A1921" s="20"/>
      <c r="B1921" s="22" t="s">
        <v>7290</v>
      </c>
      <c r="C1921" s="22" t="s">
        <v>7296</v>
      </c>
      <c r="D1921" s="63" t="e">
        <f>+INDEX('LISTA DE PRECIOS EKM '!A:K,MATCH(C1921,'LISTA DE PRECIOS EKM '!A:A,0),MATCH($D$1,'LISTA DE PRECIOS EKM '!$1:$1,0))</f>
        <v>#N/A</v>
      </c>
      <c r="E1921" s="22" t="e">
        <f>+INDEX('LISTA DE PRECIOS EKM '!B:K,MATCH(C1921,'LISTA DE PRECIOS EKM '!A:A,0),7)</f>
        <v>#N/A</v>
      </c>
      <c r="F1921" s="22" t="e">
        <f>+INDEX('LISTA DE PRECIOS EKM '!B:K,MATCH(C1921,'LISTA DE PRECIOS EKM '!A:A,0),9)</f>
        <v>#N/A</v>
      </c>
      <c r="G1921" s="22" t="str">
        <f>+IF(ISNUMBER(MATCH(C1921,Precios!C:C,0)),"Sí está", "No está")</f>
        <v>No está</v>
      </c>
    </row>
    <row r="1922" spans="1:7" hidden="1">
      <c r="A1922" s="20"/>
      <c r="B1922" s="22" t="s">
        <v>7290</v>
      </c>
      <c r="C1922" s="22" t="s">
        <v>7297</v>
      </c>
      <c r="D1922" s="63" t="e">
        <f>+INDEX('LISTA DE PRECIOS EKM '!A:K,MATCH(C1922,'LISTA DE PRECIOS EKM '!A:A,0),MATCH($D$1,'LISTA DE PRECIOS EKM '!$1:$1,0))</f>
        <v>#N/A</v>
      </c>
      <c r="E1922" s="22" t="e">
        <f>+INDEX('LISTA DE PRECIOS EKM '!B:K,MATCH(C1922,'LISTA DE PRECIOS EKM '!A:A,0),7)</f>
        <v>#N/A</v>
      </c>
      <c r="F1922" s="22" t="e">
        <f>+INDEX('LISTA DE PRECIOS EKM '!B:K,MATCH(C1922,'LISTA DE PRECIOS EKM '!A:A,0),9)</f>
        <v>#N/A</v>
      </c>
      <c r="G1922" s="22" t="str">
        <f>+IF(ISNUMBER(MATCH(C1922,Precios!C:C,0)),"Sí está", "No está")</f>
        <v>No está</v>
      </c>
    </row>
    <row r="1923" spans="1:7" hidden="1">
      <c r="A1923" s="20"/>
      <c r="B1923" s="22" t="s">
        <v>7290</v>
      </c>
      <c r="C1923" s="22" t="s">
        <v>7297</v>
      </c>
      <c r="D1923" s="63" t="e">
        <f>+INDEX('LISTA DE PRECIOS EKM '!A:K,MATCH(C1923,'LISTA DE PRECIOS EKM '!A:A,0),MATCH($D$1,'LISTA DE PRECIOS EKM '!$1:$1,0))</f>
        <v>#N/A</v>
      </c>
      <c r="E1923" s="22" t="e">
        <f>+INDEX('LISTA DE PRECIOS EKM '!B:K,MATCH(C1923,'LISTA DE PRECIOS EKM '!A:A,0),7)</f>
        <v>#N/A</v>
      </c>
      <c r="F1923" s="22" t="e">
        <f>+INDEX('LISTA DE PRECIOS EKM '!B:K,MATCH(C1923,'LISTA DE PRECIOS EKM '!A:A,0),9)</f>
        <v>#N/A</v>
      </c>
      <c r="G1923" s="22" t="str">
        <f>+IF(ISNUMBER(MATCH(C1923,Precios!C:C,0)),"Sí está", "No está")</f>
        <v>No está</v>
      </c>
    </row>
    <row r="1924" spans="1:7" hidden="1">
      <c r="A1924" s="20"/>
      <c r="B1924" s="22" t="s">
        <v>7298</v>
      </c>
      <c r="C1924" s="22" t="s">
        <v>7299</v>
      </c>
      <c r="D1924" s="63" t="e">
        <f>+INDEX('LISTA DE PRECIOS EKM '!A:K,MATCH(C1924,'LISTA DE PRECIOS EKM '!A:A,0),MATCH($D$1,'LISTA DE PRECIOS EKM '!$1:$1,0))</f>
        <v>#N/A</v>
      </c>
      <c r="E1924" s="22" t="e">
        <f>+INDEX('LISTA DE PRECIOS EKM '!B:K,MATCH(C1924,'LISTA DE PRECIOS EKM '!A:A,0),7)</f>
        <v>#N/A</v>
      </c>
      <c r="F1924" s="22" t="e">
        <f>+INDEX('LISTA DE PRECIOS EKM '!B:K,MATCH(C1924,'LISTA DE PRECIOS EKM '!A:A,0),9)</f>
        <v>#N/A</v>
      </c>
      <c r="G1924" s="22" t="str">
        <f>+IF(ISNUMBER(MATCH(C1924,Precios!C:C,0)),"Sí está", "No está")</f>
        <v>No está</v>
      </c>
    </row>
    <row r="1925" spans="1:7" hidden="1">
      <c r="A1925" s="20"/>
      <c r="B1925" s="22" t="s">
        <v>5121</v>
      </c>
      <c r="C1925" s="22" t="s">
        <v>5122</v>
      </c>
      <c r="D1925" s="63">
        <f>+INDEX('LISTA DE PRECIOS EKM '!A:K,MATCH(C1925,'LISTA DE PRECIOS EKM '!A:A,0),MATCH($D$1,'LISTA DE PRECIOS EKM '!$1:$1,0))</f>
        <v>579900</v>
      </c>
      <c r="E1925" s="22">
        <f>+INDEX('LISTA DE PRECIOS EKM '!B:K,MATCH(C1925,'LISTA DE PRECIOS EKM '!A:A,0),7)</f>
        <v>599900</v>
      </c>
      <c r="F1925" s="22">
        <f>+INDEX('LISTA DE PRECIOS EKM '!B:K,MATCH(C1925,'LISTA DE PRECIOS EKM '!A:A,0),9)</f>
        <v>629900</v>
      </c>
      <c r="G1925" s="22" t="str">
        <f>+IF(ISNUMBER(MATCH(C1925,Precios!C:C,0)),"Sí está", "No está")</f>
        <v>No está</v>
      </c>
    </row>
    <row r="1926" spans="1:7" hidden="1">
      <c r="A1926" s="20"/>
      <c r="B1926" s="22" t="s">
        <v>5158</v>
      </c>
      <c r="C1926" s="22" t="s">
        <v>5159</v>
      </c>
      <c r="D1926" s="63">
        <f>+INDEX('LISTA DE PRECIOS EKM '!A:K,MATCH(C1926,'LISTA DE PRECIOS EKM '!A:A,0),MATCH($D$1,'LISTA DE PRECIOS EKM '!$1:$1,0))</f>
        <v>2719900</v>
      </c>
      <c r="E1926" s="22">
        <f>+INDEX('LISTA DE PRECIOS EKM '!B:K,MATCH(C1926,'LISTA DE PRECIOS EKM '!A:A,0),7)</f>
        <v>2829900</v>
      </c>
      <c r="F1926" s="22">
        <f>+INDEX('LISTA DE PRECIOS EKM '!B:K,MATCH(C1926,'LISTA DE PRECIOS EKM '!A:A,0),9)</f>
        <v>2989900</v>
      </c>
      <c r="G1926" s="22" t="str">
        <f>+IF(ISNUMBER(MATCH(C1926,Precios!C:C,0)),"Sí está", "No está")</f>
        <v>No está</v>
      </c>
    </row>
    <row r="1927" spans="1:7" hidden="1">
      <c r="A1927" s="20"/>
      <c r="B1927" s="22" t="s">
        <v>5246</v>
      </c>
      <c r="C1927" s="22" t="s">
        <v>5247</v>
      </c>
      <c r="D1927" s="63">
        <f>+INDEX('LISTA DE PRECIOS EKM '!A:K,MATCH(C1927,'LISTA DE PRECIOS EKM '!A:A,0),MATCH($D$1,'LISTA DE PRECIOS EKM '!$1:$1,0))</f>
        <v>2229900</v>
      </c>
      <c r="E1927" s="22">
        <f>+INDEX('LISTA DE PRECIOS EKM '!B:K,MATCH(C1927,'LISTA DE PRECIOS EKM '!A:A,0),7)</f>
        <v>2319900</v>
      </c>
      <c r="F1927" s="22">
        <f>+INDEX('LISTA DE PRECIOS EKM '!B:K,MATCH(C1927,'LISTA DE PRECIOS EKM '!A:A,0),9)</f>
        <v>2449900</v>
      </c>
      <c r="G1927" s="22" t="str">
        <f>+IF(ISNUMBER(MATCH(C1927,Precios!C:C,0)),"Sí está", "No está")</f>
        <v>No está</v>
      </c>
    </row>
    <row r="1928" spans="1:7" hidden="1">
      <c r="A1928" s="20"/>
      <c r="B1928" s="22" t="s">
        <v>5279</v>
      </c>
      <c r="C1928" s="22" t="s">
        <v>5280</v>
      </c>
      <c r="D1928" s="63">
        <f>+INDEX('LISTA DE PRECIOS EKM '!A:K,MATCH(C1928,'LISTA DE PRECIOS EKM '!A:A,0),MATCH($D$1,'LISTA DE PRECIOS EKM '!$1:$1,0))</f>
        <v>2499900</v>
      </c>
      <c r="E1928" s="22">
        <f>+INDEX('LISTA DE PRECIOS EKM '!B:K,MATCH(C1928,'LISTA DE PRECIOS EKM '!A:A,0),7)</f>
        <v>2599900</v>
      </c>
      <c r="F1928" s="22">
        <f>+INDEX('LISTA DE PRECIOS EKM '!B:K,MATCH(C1928,'LISTA DE PRECIOS EKM '!A:A,0),9)</f>
        <v>2739900</v>
      </c>
      <c r="G1928" s="22" t="str">
        <f>+IF(ISNUMBER(MATCH(C1928,Precios!C:C,0)),"Sí está", "No está")</f>
        <v>No está</v>
      </c>
    </row>
    <row r="1929" spans="1:7" hidden="1">
      <c r="A1929" s="20"/>
      <c r="B1929" s="22" t="s">
        <v>5359</v>
      </c>
      <c r="C1929" s="22" t="s">
        <v>5360</v>
      </c>
      <c r="D1929" s="63">
        <f>+INDEX('LISTA DE PRECIOS EKM '!A:K,MATCH(C1929,'LISTA DE PRECIOS EKM '!A:A,0),MATCH($D$1,'LISTA DE PRECIOS EKM '!$1:$1,0))</f>
        <v>1219900</v>
      </c>
      <c r="E1929" s="22">
        <f>+INDEX('LISTA DE PRECIOS EKM '!B:K,MATCH(C1929,'LISTA DE PRECIOS EKM '!A:A,0),7)</f>
        <v>1269900</v>
      </c>
      <c r="F1929" s="22">
        <f>+INDEX('LISTA DE PRECIOS EKM '!B:K,MATCH(C1929,'LISTA DE PRECIOS EKM '!A:A,0),9)</f>
        <v>1339900</v>
      </c>
      <c r="G1929" s="22" t="str">
        <f>+IF(ISNUMBER(MATCH(C1929,Precios!C:C,0)),"Sí está", "No está")</f>
        <v>No está</v>
      </c>
    </row>
    <row r="1930" spans="1:7" hidden="1">
      <c r="A1930" s="20"/>
      <c r="B1930" s="22" t="s">
        <v>5365</v>
      </c>
      <c r="C1930" s="22" t="s">
        <v>5366</v>
      </c>
      <c r="D1930" s="63">
        <f>+INDEX('LISTA DE PRECIOS EKM '!A:K,MATCH(C1930,'LISTA DE PRECIOS EKM '!A:A,0),MATCH($D$1,'LISTA DE PRECIOS EKM '!$1:$1,0))</f>
        <v>1219900</v>
      </c>
      <c r="E1930" s="22">
        <f>+INDEX('LISTA DE PRECIOS EKM '!B:K,MATCH(C1930,'LISTA DE PRECIOS EKM '!A:A,0),7)</f>
        <v>1269900</v>
      </c>
      <c r="F1930" s="22">
        <f>+INDEX('LISTA DE PRECIOS EKM '!B:K,MATCH(C1930,'LISTA DE PRECIOS EKM '!A:A,0),9)</f>
        <v>1339900</v>
      </c>
      <c r="G1930" s="22" t="str">
        <f>+IF(ISNUMBER(MATCH(C1930,Precios!C:C,0)),"Sí está", "No está")</f>
        <v>No está</v>
      </c>
    </row>
    <row r="1931" spans="1:7" hidden="1">
      <c r="A1931" s="20"/>
      <c r="B1931" s="22" t="s">
        <v>5438</v>
      </c>
      <c r="C1931" s="22" t="s">
        <v>5439</v>
      </c>
      <c r="D1931" s="63">
        <f>+INDEX('LISTA DE PRECIOS EKM '!A:K,MATCH(C1931,'LISTA DE PRECIOS EKM '!A:A,0),MATCH($D$1,'LISTA DE PRECIOS EKM '!$1:$1,0))</f>
        <v>839900</v>
      </c>
      <c r="E1931" s="22">
        <f>+INDEX('LISTA DE PRECIOS EKM '!B:K,MATCH(C1931,'LISTA DE PRECIOS EKM '!A:A,0),7)</f>
        <v>869900</v>
      </c>
      <c r="F1931" s="22">
        <f>+INDEX('LISTA DE PRECIOS EKM '!B:K,MATCH(C1931,'LISTA DE PRECIOS EKM '!A:A,0),9)</f>
        <v>919900</v>
      </c>
      <c r="G1931" s="22" t="str">
        <f>+IF(ISNUMBER(MATCH(C1931,Precios!C:C,0)),"Sí está", "No está")</f>
        <v>No está</v>
      </c>
    </row>
    <row r="1932" spans="1:7" hidden="1">
      <c r="A1932" s="20"/>
      <c r="B1932" s="22" t="s">
        <v>5442</v>
      </c>
      <c r="C1932" s="22" t="s">
        <v>5443</v>
      </c>
      <c r="D1932" s="63">
        <f>+INDEX('LISTA DE PRECIOS EKM '!A:K,MATCH(C1932,'LISTA DE PRECIOS EKM '!A:A,0),MATCH($D$1,'LISTA DE PRECIOS EKM '!$1:$1,0))</f>
        <v>869900</v>
      </c>
      <c r="E1932" s="22">
        <f>+INDEX('LISTA DE PRECIOS EKM '!B:K,MATCH(C1932,'LISTA DE PRECIOS EKM '!A:A,0),7)</f>
        <v>899900</v>
      </c>
      <c r="F1932" s="22">
        <f>+INDEX('LISTA DE PRECIOS EKM '!B:K,MATCH(C1932,'LISTA DE PRECIOS EKM '!A:A,0),9)</f>
        <v>949900</v>
      </c>
      <c r="G1932" s="22" t="str">
        <f>+IF(ISNUMBER(MATCH(C1932,Precios!C:C,0)),"Sí está", "No está")</f>
        <v>No está</v>
      </c>
    </row>
    <row r="1933" spans="1:7" hidden="1">
      <c r="A1933" s="20"/>
      <c r="B1933" s="22" t="s">
        <v>5502</v>
      </c>
      <c r="C1933" s="22" t="s">
        <v>5503</v>
      </c>
      <c r="D1933" s="63">
        <f>+INDEX('LISTA DE PRECIOS EKM '!A:K,MATCH(C1933,'LISTA DE PRECIOS EKM '!A:A,0),MATCH($D$1,'LISTA DE PRECIOS EKM '!$1:$1,0))</f>
        <v>869900</v>
      </c>
      <c r="E1933" s="22">
        <f>+INDEX('LISTA DE PRECIOS EKM '!B:K,MATCH(C1933,'LISTA DE PRECIOS EKM '!A:A,0),7)</f>
        <v>899900</v>
      </c>
      <c r="F1933" s="22">
        <f>+INDEX('LISTA DE PRECIOS EKM '!B:K,MATCH(C1933,'LISTA DE PRECIOS EKM '!A:A,0),9)</f>
        <v>949900</v>
      </c>
      <c r="G1933" s="22" t="str">
        <f>+IF(ISNUMBER(MATCH(C1933,Precios!C:C,0)),"Sí está", "No está")</f>
        <v>No está</v>
      </c>
    </row>
    <row r="1934" spans="1:7" hidden="1">
      <c r="A1934" s="20"/>
      <c r="B1934" s="22" t="s">
        <v>5550</v>
      </c>
      <c r="C1934" s="22" t="s">
        <v>5551</v>
      </c>
      <c r="D1934" s="63">
        <f>+INDEX('LISTA DE PRECIOS EKM '!A:K,MATCH(C1934,'LISTA DE PRECIOS EKM '!A:A,0),MATCH($D$1,'LISTA DE PRECIOS EKM '!$1:$1,0))</f>
        <v>1299900</v>
      </c>
      <c r="E1934" s="22">
        <f>+INDEX('LISTA DE PRECIOS EKM '!B:K,MATCH(C1934,'LISTA DE PRECIOS EKM '!A:A,0),7)</f>
        <v>1349900</v>
      </c>
      <c r="F1934" s="22">
        <f>+INDEX('LISTA DE PRECIOS EKM '!B:K,MATCH(C1934,'LISTA DE PRECIOS EKM '!A:A,0),9)</f>
        <v>1419900</v>
      </c>
      <c r="G1934" s="22" t="str">
        <f>+IF(ISNUMBER(MATCH(C1934,Precios!C:C,0)),"Sí está", "No está")</f>
        <v>No está</v>
      </c>
    </row>
    <row r="1935" spans="1:7" hidden="1">
      <c r="A1935" s="20"/>
      <c r="B1935" s="22" t="s">
        <v>5569</v>
      </c>
      <c r="C1935" s="22" t="s">
        <v>5570</v>
      </c>
      <c r="D1935" s="63">
        <f>+INDEX('LISTA DE PRECIOS EKM '!A:K,MATCH(C1935,'LISTA DE PRECIOS EKM '!A:A,0),MATCH($D$1,'LISTA DE PRECIOS EKM '!$1:$1,0))</f>
        <v>739900</v>
      </c>
      <c r="E1935" s="22">
        <f>+INDEX('LISTA DE PRECIOS EKM '!B:K,MATCH(C1935,'LISTA DE PRECIOS EKM '!A:A,0),7)</f>
        <v>769900</v>
      </c>
      <c r="F1935" s="22">
        <f>+INDEX('LISTA DE PRECIOS EKM '!B:K,MATCH(C1935,'LISTA DE PRECIOS EKM '!A:A,0),9)</f>
        <v>809900</v>
      </c>
      <c r="G1935" s="22" t="str">
        <f>+IF(ISNUMBER(MATCH(C1935,Precios!C:C,0)),"Sí está", "No está")</f>
        <v>No está</v>
      </c>
    </row>
    <row r="1936" spans="1:7" hidden="1">
      <c r="A1936" s="20"/>
      <c r="B1936" s="22" t="s">
        <v>5633</v>
      </c>
      <c r="C1936" s="22" t="s">
        <v>5634</v>
      </c>
      <c r="D1936" s="63">
        <f>+INDEX('LISTA DE PRECIOS EKM '!A:K,MATCH(C1936,'LISTA DE PRECIOS EKM '!A:A,0),MATCH($D$1,'LISTA DE PRECIOS EKM '!$1:$1,0))</f>
        <v>699900</v>
      </c>
      <c r="E1936" s="22">
        <f>+INDEX('LISTA DE PRECIOS EKM '!B:K,MATCH(C1936,'LISTA DE PRECIOS EKM '!A:A,0),7)</f>
        <v>719900</v>
      </c>
      <c r="F1936" s="22">
        <f>+INDEX('LISTA DE PRECIOS EKM '!B:K,MATCH(C1936,'LISTA DE PRECIOS EKM '!A:A,0),9)</f>
        <v>759900</v>
      </c>
      <c r="G1936" s="22" t="str">
        <f>+IF(ISNUMBER(MATCH(C1936,Precios!C:C,0)),"Sí está", "No está")</f>
        <v>No está</v>
      </c>
    </row>
    <row r="1937" spans="1:7" hidden="1">
      <c r="A1937" s="20"/>
      <c r="B1937" s="22" t="s">
        <v>5819</v>
      </c>
      <c r="C1937" s="22" t="s">
        <v>5820</v>
      </c>
      <c r="D1937" s="63">
        <f>+INDEX('LISTA DE PRECIOS EKM '!A:K,MATCH(C1937,'LISTA DE PRECIOS EKM '!A:A,0),MATCH($D$1,'LISTA DE PRECIOS EKM '!$1:$1,0))</f>
        <v>879900</v>
      </c>
      <c r="E1937" s="22">
        <f>+INDEX('LISTA DE PRECIOS EKM '!B:K,MATCH(C1937,'LISTA DE PRECIOS EKM '!A:A,0),7)</f>
        <v>909900</v>
      </c>
      <c r="F1937" s="22">
        <f>+INDEX('LISTA DE PRECIOS EKM '!B:K,MATCH(C1937,'LISTA DE PRECIOS EKM '!A:A,0),9)</f>
        <v>959900</v>
      </c>
      <c r="G1937" s="22" t="str">
        <f>+IF(ISNUMBER(MATCH(C1937,Precios!C:C,0)),"Sí está", "No está")</f>
        <v>No está</v>
      </c>
    </row>
    <row r="1938" spans="1:7" hidden="1">
      <c r="A1938" s="20"/>
      <c r="B1938" s="22" t="s">
        <v>5831</v>
      </c>
      <c r="C1938" s="22" t="s">
        <v>5832</v>
      </c>
      <c r="D1938" s="63">
        <f>+INDEX('LISTA DE PRECIOS EKM '!A:K,MATCH(C1938,'LISTA DE PRECIOS EKM '!A:A,0),MATCH($D$1,'LISTA DE PRECIOS EKM '!$1:$1,0))</f>
        <v>499900</v>
      </c>
      <c r="E1938" s="22">
        <f>+INDEX('LISTA DE PRECIOS EKM '!B:K,MATCH(C1938,'LISTA DE PRECIOS EKM '!A:A,0),7)</f>
        <v>519900</v>
      </c>
      <c r="F1938" s="22">
        <f>+INDEX('LISTA DE PRECIOS EKM '!B:K,MATCH(C1938,'LISTA DE PRECIOS EKM '!A:A,0),9)</f>
        <v>539900</v>
      </c>
      <c r="G1938" s="22" t="str">
        <f>+IF(ISNUMBER(MATCH(C1938,Precios!C:C,0)),"Sí está", "No está")</f>
        <v>No está</v>
      </c>
    </row>
    <row r="1939" spans="1:7" hidden="1">
      <c r="A1939" s="20"/>
      <c r="B1939" s="22" t="s">
        <v>5853</v>
      </c>
      <c r="C1939" s="22" t="s">
        <v>5854</v>
      </c>
      <c r="D1939" s="63">
        <f>+INDEX('LISTA DE PRECIOS EKM '!A:K,MATCH(C1939,'LISTA DE PRECIOS EKM '!A:A,0),MATCH($D$1,'LISTA DE PRECIOS EKM '!$1:$1,0))</f>
        <v>479900</v>
      </c>
      <c r="E1939" s="22">
        <f>+INDEX('LISTA DE PRECIOS EKM '!B:K,MATCH(C1939,'LISTA DE PRECIOS EKM '!A:A,0),7)</f>
        <v>499900</v>
      </c>
      <c r="F1939" s="22">
        <f>+INDEX('LISTA DE PRECIOS EKM '!B:K,MATCH(C1939,'LISTA DE PRECIOS EKM '!A:A,0),9)</f>
        <v>519900</v>
      </c>
      <c r="G1939" s="22" t="str">
        <f>+IF(ISNUMBER(MATCH(C1939,Precios!C:C,0)),"Sí está", "No está")</f>
        <v>No está</v>
      </c>
    </row>
    <row r="1940" spans="1:7" hidden="1">
      <c r="A1940" s="20"/>
      <c r="B1940" s="22" t="s">
        <v>5874</v>
      </c>
      <c r="C1940" s="22" t="s">
        <v>5875</v>
      </c>
      <c r="D1940" s="63">
        <f>+INDEX('LISTA DE PRECIOS EKM '!A:K,MATCH(C1940,'LISTA DE PRECIOS EKM '!A:A,0),MATCH($D$1,'LISTA DE PRECIOS EKM '!$1:$1,0))</f>
        <v>839900</v>
      </c>
      <c r="E1940" s="22">
        <f>+INDEX('LISTA DE PRECIOS EKM '!B:K,MATCH(C1940,'LISTA DE PRECIOS EKM '!A:A,0),7)</f>
        <v>869900</v>
      </c>
      <c r="F1940" s="22">
        <f>+INDEX('LISTA DE PRECIOS EKM '!B:K,MATCH(C1940,'LISTA DE PRECIOS EKM '!A:A,0),9)</f>
        <v>919900</v>
      </c>
      <c r="G1940" s="22" t="str">
        <f>+IF(ISNUMBER(MATCH(C1940,Precios!C:C,0)),"Sí está", "No está")</f>
        <v>No está</v>
      </c>
    </row>
    <row r="1941" spans="1:7" hidden="1">
      <c r="A1941" s="20"/>
      <c r="B1941" s="22" t="s">
        <v>5878</v>
      </c>
      <c r="C1941" s="22" t="s">
        <v>5879</v>
      </c>
      <c r="D1941" s="63">
        <f>+INDEX('LISTA DE PRECIOS EKM '!A:K,MATCH(C1941,'LISTA DE PRECIOS EKM '!A:A,0),MATCH($D$1,'LISTA DE PRECIOS EKM '!$1:$1,0))</f>
        <v>589900</v>
      </c>
      <c r="E1941" s="22">
        <f>+INDEX('LISTA DE PRECIOS EKM '!B:K,MATCH(C1941,'LISTA DE PRECIOS EKM '!A:A,0),7)</f>
        <v>609900</v>
      </c>
      <c r="F1941" s="22">
        <f>+INDEX('LISTA DE PRECIOS EKM '!B:K,MATCH(C1941,'LISTA DE PRECIOS EKM '!A:A,0),9)</f>
        <v>639900</v>
      </c>
      <c r="G1941" s="22" t="str">
        <f>+IF(ISNUMBER(MATCH(C1941,Precios!C:C,0)),"Sí está", "No está")</f>
        <v>No está</v>
      </c>
    </row>
    <row r="1942" spans="1:7" hidden="1">
      <c r="A1942" s="20"/>
      <c r="B1942" s="22" t="s">
        <v>5907</v>
      </c>
      <c r="C1942" s="22" t="s">
        <v>5908</v>
      </c>
      <c r="D1942" s="63">
        <f>+INDEX('LISTA DE PRECIOS EKM '!A:K,MATCH(C1942,'LISTA DE PRECIOS EKM '!A:A,0),MATCH($D$1,'LISTA DE PRECIOS EKM '!$1:$1,0))</f>
        <v>1149900</v>
      </c>
      <c r="E1942" s="22">
        <f>+INDEX('LISTA DE PRECIOS EKM '!B:K,MATCH(C1942,'LISTA DE PRECIOS EKM '!A:A,0),7)</f>
        <v>1189900</v>
      </c>
      <c r="F1942" s="22">
        <f>+INDEX('LISTA DE PRECIOS EKM '!B:K,MATCH(C1942,'LISTA DE PRECIOS EKM '!A:A,0),9)</f>
        <v>1259900</v>
      </c>
      <c r="G1942" s="22" t="str">
        <f>+IF(ISNUMBER(MATCH(C1942,Precios!C:C,0)),"Sí está", "No está")</f>
        <v>No está</v>
      </c>
    </row>
    <row r="1943" spans="1:7" hidden="1">
      <c r="B1943" s="22" t="s">
        <v>6269</v>
      </c>
      <c r="C1943" s="22" t="s">
        <v>6270</v>
      </c>
      <c r="D1943" s="63">
        <f>+INDEX('LISTA DE PRECIOS EKM '!A:K,MATCH(C1943,'LISTA DE PRECIOS EKM '!A:A,0),MATCH($D$1,'LISTA DE PRECIOS EKM '!$1:$1,0))</f>
        <v>559900</v>
      </c>
      <c r="E1943" s="22">
        <f>+INDEX('LISTA DE PRECIOS EKM '!B:K,MATCH(C1943,'LISTA DE PRECIOS EKM '!A:A,0),7)</f>
        <v>579900</v>
      </c>
      <c r="F1943" s="22">
        <f>+INDEX('LISTA DE PRECIOS EKM '!B:K,MATCH(C1943,'LISTA DE PRECIOS EKM '!A:A,0),9)</f>
        <v>609900</v>
      </c>
      <c r="G1943" s="22" t="str">
        <f>+IF(ISNUMBER(MATCH(C1943,Precios!C:C,0)),"Sí está", "No está")</f>
        <v>No está</v>
      </c>
    </row>
    <row r="1944" spans="1:7" hidden="1">
      <c r="B1944" s="22" t="s">
        <v>7300</v>
      </c>
      <c r="C1944" s="22" t="s">
        <v>7301</v>
      </c>
      <c r="D1944" s="63">
        <f>+INDEX('LISTA DE PRECIOS EKM '!A:K,MATCH(C1944,'LISTA DE PRECIOS EKM '!A:A,0),MATCH($D$1,'LISTA DE PRECIOS EKM '!$1:$1,0))</f>
        <v>549900</v>
      </c>
      <c r="E1944" s="22">
        <f>+INDEX('LISTA DE PRECIOS EKM '!B:K,MATCH(C1944,'LISTA DE PRECIOS EKM '!A:A,0),7)</f>
        <v>569900</v>
      </c>
      <c r="F1944" s="22">
        <f>+INDEX('LISTA DE PRECIOS EKM '!B:K,MATCH(C1944,'LISTA DE PRECIOS EKM '!A:A,0),9)</f>
        <v>599900</v>
      </c>
      <c r="G1944" s="22" t="str">
        <f>+IF(ISNUMBER(MATCH(C1944,Precios!C:C,0)),"Sí está", "No está")</f>
        <v>No está</v>
      </c>
    </row>
    <row r="1945" spans="1:7" hidden="1">
      <c r="B1945" s="22" t="s">
        <v>7300</v>
      </c>
      <c r="C1945" s="22" t="s">
        <v>7301</v>
      </c>
      <c r="D1945" s="63">
        <f>+INDEX('LISTA DE PRECIOS EKM '!A:K,MATCH(C1945,'LISTA DE PRECIOS EKM '!A:A,0),MATCH($D$1,'LISTA DE PRECIOS EKM '!$1:$1,0))</f>
        <v>549900</v>
      </c>
      <c r="E1945" s="22">
        <f>+INDEX('LISTA DE PRECIOS EKM '!B:K,MATCH(C1945,'LISTA DE PRECIOS EKM '!A:A,0),7)</f>
        <v>569900</v>
      </c>
      <c r="F1945" s="22">
        <f>+INDEX('LISTA DE PRECIOS EKM '!B:K,MATCH(C1945,'LISTA DE PRECIOS EKM '!A:A,0),9)</f>
        <v>599900</v>
      </c>
      <c r="G1945" s="22" t="str">
        <f>+IF(ISNUMBER(MATCH(C1945,Precios!C:C,0)),"Sí está", "No está")</f>
        <v>No está</v>
      </c>
    </row>
    <row r="1946" spans="1:7" hidden="1">
      <c r="B1946" s="22" t="s">
        <v>6412</v>
      </c>
      <c r="C1946" s="22" t="s">
        <v>6413</v>
      </c>
      <c r="D1946" s="63">
        <f>+INDEX('LISTA DE PRECIOS EKM '!A:K,MATCH(C1946,'LISTA DE PRECIOS EKM '!A:A,0),MATCH($D$1,'LISTA DE PRECIOS EKM '!$1:$1,0))</f>
        <v>309900</v>
      </c>
      <c r="E1946" s="22">
        <f>+INDEX('LISTA DE PRECIOS EKM '!B:K,MATCH(C1946,'LISTA DE PRECIOS EKM '!A:A,0),7)</f>
        <v>319900</v>
      </c>
      <c r="F1946" s="22">
        <f>+INDEX('LISTA DE PRECIOS EKM '!B:K,MATCH(C1946,'LISTA DE PRECIOS EKM '!A:A,0),9)</f>
        <v>339900</v>
      </c>
      <c r="G1946" s="22" t="str">
        <f>+IF(ISNUMBER(MATCH(C1946,Precios!C:C,0)),"Sí está", "No está")</f>
        <v>No está</v>
      </c>
    </row>
    <row r="1947" spans="1:7" hidden="1">
      <c r="B1947" s="22" t="s">
        <v>6418</v>
      </c>
      <c r="C1947" s="22" t="s">
        <v>6419</v>
      </c>
      <c r="D1947" s="63">
        <f>+INDEX('LISTA DE PRECIOS EKM '!A:K,MATCH(C1947,'LISTA DE PRECIOS EKM '!A:A,0),MATCH($D$1,'LISTA DE PRECIOS EKM '!$1:$1,0))</f>
        <v>1329900</v>
      </c>
      <c r="E1947" s="22">
        <f>+INDEX('LISTA DE PRECIOS EKM '!B:K,MATCH(C1947,'LISTA DE PRECIOS EKM '!A:A,0),7)</f>
        <v>1379900</v>
      </c>
      <c r="F1947" s="22">
        <f>+INDEX('LISTA DE PRECIOS EKM '!B:K,MATCH(C1947,'LISTA DE PRECIOS EKM '!A:A,0),9)</f>
        <v>1459900</v>
      </c>
      <c r="G1947" s="22" t="str">
        <f>+IF(ISNUMBER(MATCH(C1947,Precios!C:C,0)),"Sí está", "No está")</f>
        <v>No está</v>
      </c>
    </row>
    <row r="1948" spans="1:7" hidden="1">
      <c r="B1948" s="22" t="s">
        <v>6481</v>
      </c>
      <c r="C1948" s="22" t="s">
        <v>6482</v>
      </c>
      <c r="D1948" s="63">
        <f>+INDEX('LISTA DE PRECIOS EKM '!A:K,MATCH(C1948,'LISTA DE PRECIOS EKM '!A:A,0),MATCH($D$1,'LISTA DE PRECIOS EKM '!$1:$1,0))</f>
        <v>879900</v>
      </c>
      <c r="E1948" s="22">
        <f>+INDEX('LISTA DE PRECIOS EKM '!B:K,MATCH(C1948,'LISTA DE PRECIOS EKM '!A:A,0),7)</f>
        <v>909900</v>
      </c>
      <c r="F1948" s="22">
        <f>+INDEX('LISTA DE PRECIOS EKM '!B:K,MATCH(C1948,'LISTA DE PRECIOS EKM '!A:A,0),9)</f>
        <v>959900</v>
      </c>
      <c r="G1948" s="22" t="str">
        <f>+IF(ISNUMBER(MATCH(C1948,Precios!C:C,0)),"Sí está", "No está")</f>
        <v>No está</v>
      </c>
    </row>
    <row r="1949" spans="1:7" hidden="1">
      <c r="B1949" s="22" t="s">
        <v>6483</v>
      </c>
      <c r="C1949" s="22" t="s">
        <v>6484</v>
      </c>
      <c r="D1949" s="63">
        <f>+INDEX('LISTA DE PRECIOS EKM '!A:K,MATCH(C1949,'LISTA DE PRECIOS EKM '!A:A,0),MATCH($D$1,'LISTA DE PRECIOS EKM '!$1:$1,0))</f>
        <v>879900</v>
      </c>
      <c r="E1949" s="22">
        <f>+INDEX('LISTA DE PRECIOS EKM '!B:K,MATCH(C1949,'LISTA DE PRECIOS EKM '!A:A,0),7)</f>
        <v>909900</v>
      </c>
      <c r="F1949" s="22">
        <f>+INDEX('LISTA DE PRECIOS EKM '!B:K,MATCH(C1949,'LISTA DE PRECIOS EKM '!A:A,0),9)</f>
        <v>959900</v>
      </c>
      <c r="G1949" s="22" t="str">
        <f>+IF(ISNUMBER(MATCH(C1949,Precios!C:C,0)),"Sí está", "No está")</f>
        <v>No está</v>
      </c>
    </row>
    <row r="1950" spans="1:7" hidden="1">
      <c r="B1950" s="22" t="s">
        <v>6705</v>
      </c>
      <c r="C1950" s="22" t="s">
        <v>6706</v>
      </c>
      <c r="D1950" s="63">
        <f>+INDEX('LISTA DE PRECIOS EKM '!A:K,MATCH(C1950,'LISTA DE PRECIOS EKM '!A:A,0),MATCH($D$1,'LISTA DE PRECIOS EKM '!$1:$1,0))</f>
        <v>1899900</v>
      </c>
      <c r="E1950" s="22">
        <f>+INDEX('LISTA DE PRECIOS EKM '!B:K,MATCH(C1950,'LISTA DE PRECIOS EKM '!A:A,0),7)</f>
        <v>1969900</v>
      </c>
      <c r="F1950" s="22">
        <f>+INDEX('LISTA DE PRECIOS EKM '!B:K,MATCH(C1950,'LISTA DE PRECIOS EKM '!A:A,0),9)</f>
        <v>2079900</v>
      </c>
      <c r="G1950" s="22" t="str">
        <f>+IF(ISNUMBER(MATCH(C1950,Precios!C:C,0)),"Sí está", "No está")</f>
        <v>No está</v>
      </c>
    </row>
    <row r="1951" spans="1:7" hidden="1">
      <c r="B1951" s="22" t="s">
        <v>6725</v>
      </c>
      <c r="C1951" s="22" t="s">
        <v>6726</v>
      </c>
      <c r="D1951" s="63">
        <f>+INDEX('LISTA DE PRECIOS EKM '!A:K,MATCH(C1951,'LISTA DE PRECIOS EKM '!A:A,0),MATCH($D$1,'LISTA DE PRECIOS EKM '!$1:$1,0))</f>
        <v>2699900</v>
      </c>
      <c r="E1951" s="22">
        <f>+INDEX('LISTA DE PRECIOS EKM '!B:K,MATCH(C1951,'LISTA DE PRECIOS EKM '!A:A,0),7)</f>
        <v>2809900</v>
      </c>
      <c r="F1951" s="22">
        <f>+INDEX('LISTA DE PRECIOS EKM '!B:K,MATCH(C1951,'LISTA DE PRECIOS EKM '!A:A,0),9)</f>
        <v>2959900</v>
      </c>
      <c r="G1951" s="22" t="str">
        <f>+IF(ISNUMBER(MATCH(C1951,Precios!C:C,0)),"Sí está", "No está")</f>
        <v>No está</v>
      </c>
    </row>
    <row r="1952" spans="1:7" hidden="1">
      <c r="B1952" s="22" t="s">
        <v>6757</v>
      </c>
      <c r="C1952" s="22" t="s">
        <v>6758</v>
      </c>
      <c r="D1952" s="63">
        <f>+INDEX('LISTA DE PRECIOS EKM '!A:K,MATCH(C1952,'LISTA DE PRECIOS EKM '!A:A,0),MATCH($D$1,'LISTA DE PRECIOS EKM '!$1:$1,0))</f>
        <v>1899900</v>
      </c>
      <c r="E1952" s="22">
        <f>+INDEX('LISTA DE PRECIOS EKM '!B:K,MATCH(C1952,'LISTA DE PRECIOS EKM '!A:A,0),7)</f>
        <v>1969900</v>
      </c>
      <c r="F1952" s="22">
        <f>+INDEX('LISTA DE PRECIOS EKM '!B:K,MATCH(C1952,'LISTA DE PRECIOS EKM '!A:A,0),9)</f>
        <v>2079900</v>
      </c>
      <c r="G1952" s="22" t="str">
        <f>+IF(ISNUMBER(MATCH(C1952,Precios!C:C,0)),"Sí está", "No está")</f>
        <v>No está</v>
      </c>
    </row>
    <row r="1953" spans="2:7" hidden="1">
      <c r="B1953" s="22" t="s">
        <v>6789</v>
      </c>
      <c r="C1953" s="22" t="s">
        <v>6790</v>
      </c>
      <c r="D1953" s="63">
        <f>+INDEX('LISTA DE PRECIOS EKM '!A:K,MATCH(C1953,'LISTA DE PRECIOS EKM '!A:A,0),MATCH($D$1,'LISTA DE PRECIOS EKM '!$1:$1,0))</f>
        <v>1299900</v>
      </c>
      <c r="E1953" s="22">
        <f>+INDEX('LISTA DE PRECIOS EKM '!B:K,MATCH(C1953,'LISTA DE PRECIOS EKM '!A:A,0),7)</f>
        <v>1349900</v>
      </c>
      <c r="F1953" s="22">
        <f>+INDEX('LISTA DE PRECIOS EKM '!B:K,MATCH(C1953,'LISTA DE PRECIOS EKM '!A:A,0),9)</f>
        <v>1419900</v>
      </c>
      <c r="G1953" s="22" t="str">
        <f>+IF(ISNUMBER(MATCH(C1953,Precios!C:C,0)),"Sí está", "No está")</f>
        <v>No está</v>
      </c>
    </row>
    <row r="1954" spans="2:7" hidden="1">
      <c r="B1954" s="22" t="s">
        <v>6942</v>
      </c>
      <c r="C1954" s="22" t="s">
        <v>6943</v>
      </c>
      <c r="D1954" s="63">
        <f>+INDEX('LISTA DE PRECIOS EKM '!A:K,MATCH(C1954,'LISTA DE PRECIOS EKM '!A:A,0),MATCH($D$1,'LISTA DE PRECIOS EKM '!$1:$1,0))</f>
        <v>2799900</v>
      </c>
      <c r="E1954" s="22">
        <f>+INDEX('LISTA DE PRECIOS EKM '!B:K,MATCH(C1954,'LISTA DE PRECIOS EKM '!A:A,0),7)</f>
        <v>2909900</v>
      </c>
      <c r="F1954" s="22">
        <f>+INDEX('LISTA DE PRECIOS EKM '!B:K,MATCH(C1954,'LISTA DE PRECIOS EKM '!A:A,0),9)</f>
        <v>3069900</v>
      </c>
      <c r="G1954" s="22" t="str">
        <f>+IF(ISNUMBER(MATCH(C1954,Precios!C:C,0)),"Sí está", "No está")</f>
        <v>No está</v>
      </c>
    </row>
    <row r="1955" spans="2:7" hidden="1">
      <c r="B1955" s="22" t="s">
        <v>6972</v>
      </c>
      <c r="C1955" s="22" t="s">
        <v>6973</v>
      </c>
      <c r="D1955" s="63">
        <f>+INDEX('LISTA DE PRECIOS EKM '!A:K,MATCH(C1955,'LISTA DE PRECIOS EKM '!A:A,0),MATCH($D$1,'LISTA DE PRECIOS EKM '!$1:$1,0))</f>
        <v>2759900</v>
      </c>
      <c r="E1955" s="22">
        <f>+INDEX('LISTA DE PRECIOS EKM '!B:K,MATCH(C1955,'LISTA DE PRECIOS EKM '!A:A,0),7)</f>
        <v>2869900</v>
      </c>
      <c r="F1955" s="22">
        <f>+INDEX('LISTA DE PRECIOS EKM '!B:K,MATCH(C1955,'LISTA DE PRECIOS EKM '!A:A,0),9)</f>
        <v>3029900</v>
      </c>
      <c r="G1955" s="22" t="str">
        <f>+IF(ISNUMBER(MATCH(C1955,Precios!C:C,0)),"Sí está", "No está")</f>
        <v>No está</v>
      </c>
    </row>
    <row r="1956" spans="2:7" hidden="1">
      <c r="B1956" s="22" t="s">
        <v>7072</v>
      </c>
      <c r="C1956" s="22" t="s">
        <v>7073</v>
      </c>
      <c r="D1956" s="63" t="e">
        <f>+INDEX('LISTA DE PRECIOS EKM '!A:K,MATCH(C1956,'LISTA DE PRECIOS EKM '!A:A,0),MATCH($D$1,'LISTA DE PRECIOS EKM '!$1:$1,0))</f>
        <v>#N/A</v>
      </c>
      <c r="E1956" s="22" t="e">
        <f>+INDEX('LISTA DE PRECIOS EKM '!B:K,MATCH(C1956,'LISTA DE PRECIOS EKM '!A:A,0),7)</f>
        <v>#N/A</v>
      </c>
      <c r="F1956" s="22" t="e">
        <f>+INDEX('LISTA DE PRECIOS EKM '!B:K,MATCH(C1956,'LISTA DE PRECIOS EKM '!A:A,0),9)</f>
        <v>#N/A</v>
      </c>
      <c r="G1956" s="22" t="str">
        <f>+IF(ISNUMBER(MATCH(C1956,Precios!C:C,0)),"Sí está", "No está")</f>
        <v>No está</v>
      </c>
    </row>
    <row r="1957" spans="2:7" hidden="1">
      <c r="B1957" s="22" t="s">
        <v>7096</v>
      </c>
      <c r="C1957" s="22" t="s">
        <v>7097</v>
      </c>
      <c r="D1957" s="63" t="e">
        <f>+INDEX('LISTA DE PRECIOS EKM '!A:K,MATCH(C1957,'LISTA DE PRECIOS EKM '!A:A,0),MATCH($D$1,'LISTA DE PRECIOS EKM '!$1:$1,0))</f>
        <v>#N/A</v>
      </c>
      <c r="E1957" s="22" t="e">
        <f>+INDEX('LISTA DE PRECIOS EKM '!B:K,MATCH(C1957,'LISTA DE PRECIOS EKM '!A:A,0),7)</f>
        <v>#N/A</v>
      </c>
      <c r="F1957" s="22" t="e">
        <f>+INDEX('LISTA DE PRECIOS EKM '!B:K,MATCH(C1957,'LISTA DE PRECIOS EKM '!A:A,0),9)</f>
        <v>#N/A</v>
      </c>
      <c r="G1957" s="22" t="str">
        <f>+IF(ISNUMBER(MATCH(C1957,Precios!C:C,0)),"Sí está", "No está")</f>
        <v>No está</v>
      </c>
    </row>
    <row r="1958" spans="2:7" hidden="1">
      <c r="B1958" s="22" t="s">
        <v>7116</v>
      </c>
      <c r="C1958" s="22" t="s">
        <v>7117</v>
      </c>
      <c r="D1958" s="63" t="e">
        <f>+INDEX('LISTA DE PRECIOS EKM '!A:K,MATCH(C1958,'LISTA DE PRECIOS EKM '!A:A,0),MATCH($D$1,'LISTA DE PRECIOS EKM '!$1:$1,0))</f>
        <v>#N/A</v>
      </c>
      <c r="E1958" s="22" t="e">
        <f>+INDEX('LISTA DE PRECIOS EKM '!B:K,MATCH(C1958,'LISTA DE PRECIOS EKM '!A:A,0),7)</f>
        <v>#N/A</v>
      </c>
      <c r="F1958" s="22" t="e">
        <f>+INDEX('LISTA DE PRECIOS EKM '!B:K,MATCH(C1958,'LISTA DE PRECIOS EKM '!A:A,0),9)</f>
        <v>#N/A</v>
      </c>
      <c r="G1958" s="22" t="str">
        <f>+IF(ISNUMBER(MATCH(C1958,Precios!C:C,0)),"Sí está", "No está")</f>
        <v>No está</v>
      </c>
    </row>
    <row r="1959" spans="2:7" hidden="1">
      <c r="B1959" s="22" t="s">
        <v>5690</v>
      </c>
      <c r="C1959" s="22" t="s">
        <v>5691</v>
      </c>
      <c r="D1959" s="63">
        <f>+INDEX('LISTA DE PRECIOS EKM '!A:K,MATCH(C1959,'LISTA DE PRECIOS EKM '!A:A,0),MATCH($D$1,'LISTA DE PRECIOS EKM '!$1:$1,0))</f>
        <v>279900</v>
      </c>
      <c r="E1959" s="22">
        <f>+INDEX('LISTA DE PRECIOS EKM '!B:K,MATCH(C1959,'LISTA DE PRECIOS EKM '!A:A,0),7)</f>
        <v>289900</v>
      </c>
      <c r="F1959" s="22">
        <f>+INDEX('LISTA DE PRECIOS EKM '!B:K,MATCH(C1959,'LISTA DE PRECIOS EKM '!A:A,0),9)</f>
        <v>299900</v>
      </c>
      <c r="G1959" s="22" t="str">
        <f>+IF(ISNUMBER(MATCH(C1959,Precios!C:C,0)),"Sí está", "No está")</f>
        <v>No está</v>
      </c>
    </row>
    <row r="1960" spans="2:7" hidden="1">
      <c r="B1960" s="22" t="s">
        <v>6256</v>
      </c>
      <c r="C1960" s="22" t="s">
        <v>6257</v>
      </c>
      <c r="D1960" s="63">
        <f>+INDEX('LISTA DE PRECIOS EKM '!A:K,MATCH(C1960,'LISTA DE PRECIOS EKM '!A:A,0),MATCH($D$1,'LISTA DE PRECIOS EKM '!$1:$1,0))</f>
        <v>689900</v>
      </c>
      <c r="E1960" s="22">
        <f>+INDEX('LISTA DE PRECIOS EKM '!B:K,MATCH(C1960,'LISTA DE PRECIOS EKM '!A:A,0),7)</f>
        <v>709900</v>
      </c>
      <c r="F1960" s="22">
        <f>+INDEX('LISTA DE PRECIOS EKM '!B:K,MATCH(C1960,'LISTA DE PRECIOS EKM '!A:A,0),9)</f>
        <v>749900</v>
      </c>
      <c r="G1960" s="22" t="str">
        <f>+IF(ISNUMBER(MATCH(C1960,Precios!C:C,0)),"Sí está", "No está")</f>
        <v>No está</v>
      </c>
    </row>
    <row r="1961" spans="2:7" hidden="1">
      <c r="B1961" s="22" t="s">
        <v>6402</v>
      </c>
      <c r="C1961" s="22" t="s">
        <v>6403</v>
      </c>
      <c r="D1961" s="63">
        <f>+INDEX('LISTA DE PRECIOS EKM '!A:K,MATCH(C1961,'LISTA DE PRECIOS EKM '!A:A,0),MATCH($D$1,'LISTA DE PRECIOS EKM '!$1:$1,0))</f>
        <v>209900</v>
      </c>
      <c r="E1961" s="22">
        <f>+INDEX('LISTA DE PRECIOS EKM '!B:K,MATCH(C1961,'LISTA DE PRECIOS EKM '!A:A,0),7)</f>
        <v>209900</v>
      </c>
      <c r="F1961" s="22">
        <f>+INDEX('LISTA DE PRECIOS EKM '!B:K,MATCH(C1961,'LISTA DE PRECIOS EKM '!A:A,0),9)</f>
        <v>229900</v>
      </c>
      <c r="G1961" s="22" t="str">
        <f>+IF(ISNUMBER(MATCH(C1961,Precios!C:C,0)),"Sí está", "No está")</f>
        <v>No está</v>
      </c>
    </row>
    <row r="1962" spans="2:7" hidden="1">
      <c r="B1962" s="22" t="s">
        <v>6800</v>
      </c>
      <c r="C1962" s="22" t="s">
        <v>6801</v>
      </c>
      <c r="D1962" s="63">
        <f>+INDEX('LISTA DE PRECIOS EKM '!A:K,MATCH(C1962,'LISTA DE PRECIOS EKM '!A:A,0),MATCH($D$1,'LISTA DE PRECIOS EKM '!$1:$1,0))</f>
        <v>1599900</v>
      </c>
      <c r="E1962" s="22">
        <f>+INDEX('LISTA DE PRECIOS EKM '!B:K,MATCH(C1962,'LISTA DE PRECIOS EKM '!A:A,0),7)</f>
        <v>1659900</v>
      </c>
      <c r="F1962" s="22">
        <f>+INDEX('LISTA DE PRECIOS EKM '!B:K,MATCH(C1962,'LISTA DE PRECIOS EKM '!A:A,0),9)</f>
        <v>1749900</v>
      </c>
      <c r="G1962" s="22" t="str">
        <f>+IF(ISNUMBER(MATCH(C1962,Precios!C:C,0)),"Sí está", "No está")</f>
        <v>No está</v>
      </c>
    </row>
    <row r="1963" spans="2:7" hidden="1">
      <c r="B1963" s="22" t="s">
        <v>7084</v>
      </c>
      <c r="C1963" s="22" t="s">
        <v>7085</v>
      </c>
      <c r="D1963" s="63" t="e">
        <f>+INDEX('LISTA DE PRECIOS EKM '!A:K,MATCH(C1963,'LISTA DE PRECIOS EKM '!A:A,0),MATCH($D$1,'LISTA DE PRECIOS EKM '!$1:$1,0))</f>
        <v>#N/A</v>
      </c>
      <c r="E1963" s="22" t="e">
        <f>+INDEX('LISTA DE PRECIOS EKM '!B:K,MATCH(C1963,'LISTA DE PRECIOS EKM '!A:A,0),7)</f>
        <v>#N/A</v>
      </c>
      <c r="F1963" s="22" t="e">
        <f>+INDEX('LISTA DE PRECIOS EKM '!B:K,MATCH(C1963,'LISTA DE PRECIOS EKM '!A:A,0),9)</f>
        <v>#N/A</v>
      </c>
      <c r="G1963" s="22" t="str">
        <f>+IF(ISNUMBER(MATCH(C1963,Precios!C:C,0)),"Sí está", "No está")</f>
        <v>No está</v>
      </c>
    </row>
    <row r="1964" spans="2:7" hidden="1">
      <c r="B1964" s="22" t="s">
        <v>5242</v>
      </c>
      <c r="C1964" s="22" t="s">
        <v>5243</v>
      </c>
      <c r="D1964" s="63">
        <f>+INDEX('LISTA DE PRECIOS EKM '!A:K,MATCH(C1964,'LISTA DE PRECIOS EKM '!A:A,0),MATCH($D$1,'LISTA DE PRECIOS EKM '!$1:$1,0))</f>
        <v>2229900</v>
      </c>
      <c r="E1964" s="22">
        <f>+INDEX('LISTA DE PRECIOS EKM '!B:K,MATCH(C1964,'LISTA DE PRECIOS EKM '!A:A,0),7)</f>
        <v>2319900</v>
      </c>
      <c r="F1964" s="22">
        <f>+INDEX('LISTA DE PRECIOS EKM '!B:K,MATCH(C1964,'LISTA DE PRECIOS EKM '!A:A,0),9)</f>
        <v>2449900</v>
      </c>
      <c r="G1964" s="22" t="str">
        <f>+IF(ISNUMBER(MATCH(C1964,Precios!C:C,0)),"Sí está", "No está")</f>
        <v>No está</v>
      </c>
    </row>
    <row r="1965" spans="2:7" hidden="1">
      <c r="B1965" s="22" t="s">
        <v>5355</v>
      </c>
      <c r="C1965" s="22" t="s">
        <v>5356</v>
      </c>
      <c r="D1965" s="63">
        <f>+INDEX('LISTA DE PRECIOS EKM '!A:K,MATCH(C1965,'LISTA DE PRECIOS EKM '!A:A,0),MATCH($D$1,'LISTA DE PRECIOS EKM '!$1:$1,0))</f>
        <v>1899900</v>
      </c>
      <c r="E1965" s="22">
        <f>+INDEX('LISTA DE PRECIOS EKM '!B:K,MATCH(C1965,'LISTA DE PRECIOS EKM '!A:A,0),7)</f>
        <v>1969900</v>
      </c>
      <c r="F1965" s="22">
        <f>+INDEX('LISTA DE PRECIOS EKM '!B:K,MATCH(C1965,'LISTA DE PRECIOS EKM '!A:A,0),9)</f>
        <v>2079900</v>
      </c>
      <c r="G1965" s="22" t="str">
        <f>+IF(ISNUMBER(MATCH(C1965,Precios!C:C,0)),"Sí está", "No está")</f>
        <v>No está</v>
      </c>
    </row>
    <row r="1966" spans="2:7" hidden="1">
      <c r="B1966" s="22" t="s">
        <v>5277</v>
      </c>
      <c r="C1966" s="22" t="s">
        <v>5278</v>
      </c>
      <c r="D1966" s="63">
        <f>+INDEX('LISTA DE PRECIOS EKM '!A:K,MATCH(C1966,'LISTA DE PRECIOS EKM '!A:A,0),MATCH($D$1,'LISTA DE PRECIOS EKM '!$1:$1,0))</f>
        <v>2499900</v>
      </c>
      <c r="E1966" s="22">
        <f>+INDEX('LISTA DE PRECIOS EKM '!B:K,MATCH(C1966,'LISTA DE PRECIOS EKM '!A:A,0),7)</f>
        <v>2599900</v>
      </c>
      <c r="F1966" s="22">
        <f>+INDEX('LISTA DE PRECIOS EKM '!B:K,MATCH(C1966,'LISTA DE PRECIOS EKM '!A:A,0),9)</f>
        <v>2739900</v>
      </c>
      <c r="G1966" s="22" t="str">
        <f>+IF(ISNUMBER(MATCH(C1966,Precios!C:C,0)),"Sí está", "No está")</f>
        <v>No está</v>
      </c>
    </row>
    <row r="1967" spans="2:7" hidden="1">
      <c r="B1967" s="22" t="s">
        <v>6804</v>
      </c>
      <c r="C1967" s="22" t="s">
        <v>6805</v>
      </c>
      <c r="D1967" s="63">
        <f>+INDEX('LISTA DE PRECIOS EKM '!A:K,MATCH(C1967,'LISTA DE PRECIOS EKM '!A:A,0),MATCH($D$1,'LISTA DE PRECIOS EKM '!$1:$1,0))</f>
        <v>1299900</v>
      </c>
      <c r="E1967" s="22">
        <f>+INDEX('LISTA DE PRECIOS EKM '!B:K,MATCH(C1967,'LISTA DE PRECIOS EKM '!A:A,0),7)</f>
        <v>1349900</v>
      </c>
      <c r="F1967" s="22">
        <f>+INDEX('LISTA DE PRECIOS EKM '!B:K,MATCH(C1967,'LISTA DE PRECIOS EKM '!A:A,0),9)</f>
        <v>1419900</v>
      </c>
      <c r="G1967" s="22" t="str">
        <f>+IF(ISNUMBER(MATCH(C1967,Precios!C:C,0)),"Sí está", "No está")</f>
        <v>No está</v>
      </c>
    </row>
    <row r="1968" spans="2:7" hidden="1">
      <c r="B1968" s="22" t="s">
        <v>5591</v>
      </c>
      <c r="C1968" s="22" t="s">
        <v>5592</v>
      </c>
      <c r="D1968" s="63">
        <f>+INDEX('LISTA DE PRECIOS EKM '!A:K,MATCH(C1968,'LISTA DE PRECIOS EKM '!A:A,0),MATCH($D$1,'LISTA DE PRECIOS EKM '!$1:$1,0))</f>
        <v>339900</v>
      </c>
      <c r="E1968" s="22">
        <f>+INDEX('LISTA DE PRECIOS EKM '!B:K,MATCH(C1968,'LISTA DE PRECIOS EKM '!A:A,0),7)</f>
        <v>349900</v>
      </c>
      <c r="F1968" s="22">
        <f>+INDEX('LISTA DE PRECIOS EKM '!B:K,MATCH(C1968,'LISTA DE PRECIOS EKM '!A:A,0),9)</f>
        <v>369900</v>
      </c>
      <c r="G1968" s="22" t="str">
        <f>+IF(ISNUMBER(MATCH(C1968,Precios!C:C,0)),"Sí está", "No está")</f>
        <v>No está</v>
      </c>
    </row>
    <row r="1969" spans="2:7" hidden="1">
      <c r="B1969" s="22" t="s">
        <v>7307</v>
      </c>
      <c r="C1969" s="22" t="s">
        <v>7308</v>
      </c>
      <c r="D1969" s="63">
        <f>+INDEX('LISTA DE PRECIOS EKM '!A:K,MATCH(C1969,'LISTA DE PRECIOS EKM '!A:A,0),MATCH($D$1,'LISTA DE PRECIOS EKM '!$1:$1,0))</f>
        <v>509900</v>
      </c>
      <c r="E1969" s="22">
        <f>+INDEX('LISTA DE PRECIOS EKM '!B:K,MATCH(C1969,'LISTA DE PRECIOS EKM '!A:A,0),7)</f>
        <v>529900</v>
      </c>
      <c r="F1969" s="22">
        <f>+INDEX('LISTA DE PRECIOS EKM '!B:K,MATCH(C1969,'LISTA DE PRECIOS EKM '!A:A,0),9)</f>
        <v>559900</v>
      </c>
      <c r="G1969" s="22" t="str">
        <f>+IF(ISNUMBER(MATCH(C1969,Precios!C:C,0)),"Sí está", "No está")</f>
        <v>No está</v>
      </c>
    </row>
    <row r="1970" spans="2:7" hidden="1">
      <c r="B1970" s="22" t="s">
        <v>7307</v>
      </c>
      <c r="C1970" s="22" t="s">
        <v>7308</v>
      </c>
      <c r="D1970" s="63">
        <f>+INDEX('LISTA DE PRECIOS EKM '!A:K,MATCH(C1970,'LISTA DE PRECIOS EKM '!A:A,0),MATCH($D$1,'LISTA DE PRECIOS EKM '!$1:$1,0))</f>
        <v>509900</v>
      </c>
      <c r="E1970" s="22">
        <f>+INDEX('LISTA DE PRECIOS EKM '!B:K,MATCH(C1970,'LISTA DE PRECIOS EKM '!A:A,0),7)</f>
        <v>529900</v>
      </c>
      <c r="F1970" s="22">
        <f>+INDEX('LISTA DE PRECIOS EKM '!B:K,MATCH(C1970,'LISTA DE PRECIOS EKM '!A:A,0),9)</f>
        <v>559900</v>
      </c>
      <c r="G1970" s="22" t="str">
        <f>+IF(ISNUMBER(MATCH(C1970,Precios!C:C,0)),"Sí está", "No está")</f>
        <v>No está</v>
      </c>
    </row>
    <row r="1971" spans="2:7" hidden="1">
      <c r="B1971" s="22" t="s">
        <v>7309</v>
      </c>
      <c r="C1971" s="22" t="s">
        <v>7310</v>
      </c>
      <c r="D1971" s="63">
        <f>+INDEX('LISTA DE PRECIOS EKM '!A:K,MATCH(C1971,'LISTA DE PRECIOS EKM '!A:A,0),MATCH($D$1,'LISTA DE PRECIOS EKM '!$1:$1,0))</f>
        <v>309900</v>
      </c>
      <c r="E1971" s="22">
        <f>+INDEX('LISTA DE PRECIOS EKM '!B:K,MATCH(C1971,'LISTA DE PRECIOS EKM '!A:A,0),7)</f>
        <v>319900</v>
      </c>
      <c r="F1971" s="22">
        <f>+INDEX('LISTA DE PRECIOS EKM '!B:K,MATCH(C1971,'LISTA DE PRECIOS EKM '!A:A,0),9)</f>
        <v>339900</v>
      </c>
      <c r="G1971" s="22" t="str">
        <f>+IF(ISNUMBER(MATCH(C1971,Precios!C:C,0)),"Sí está", "No está")</f>
        <v>No está</v>
      </c>
    </row>
    <row r="1972" spans="2:7" hidden="1">
      <c r="B1972" s="22" t="s">
        <v>7309</v>
      </c>
      <c r="C1972" s="22" t="s">
        <v>7310</v>
      </c>
      <c r="D1972" s="63">
        <f>+INDEX('LISTA DE PRECIOS EKM '!A:K,MATCH(C1972,'LISTA DE PRECIOS EKM '!A:A,0),MATCH($D$1,'LISTA DE PRECIOS EKM '!$1:$1,0))</f>
        <v>309900</v>
      </c>
      <c r="E1972" s="22">
        <f>+INDEX('LISTA DE PRECIOS EKM '!B:K,MATCH(C1972,'LISTA DE PRECIOS EKM '!A:A,0),7)</f>
        <v>319900</v>
      </c>
      <c r="F1972" s="22">
        <f>+INDEX('LISTA DE PRECIOS EKM '!B:K,MATCH(C1972,'LISTA DE PRECIOS EKM '!A:A,0),9)</f>
        <v>339900</v>
      </c>
      <c r="G1972" s="22" t="str">
        <f>+IF(ISNUMBER(MATCH(C1972,Precios!C:C,0)),"Sí está", "No está")</f>
        <v>No está</v>
      </c>
    </row>
    <row r="1973" spans="2:7" hidden="1">
      <c r="B1973" s="22" t="s">
        <v>7311</v>
      </c>
      <c r="C1973" s="22" t="s">
        <v>7312</v>
      </c>
      <c r="D1973" s="63">
        <f>+INDEX('LISTA DE PRECIOS EKM '!A:K,MATCH(C1973,'LISTA DE PRECIOS EKM '!A:A,0),MATCH($D$1,'LISTA DE PRECIOS EKM '!$1:$1,0))</f>
        <v>1899900</v>
      </c>
      <c r="E1973" s="22">
        <f>+INDEX('LISTA DE PRECIOS EKM '!B:K,MATCH(C1973,'LISTA DE PRECIOS EKM '!A:A,0),7)</f>
        <v>1969900</v>
      </c>
      <c r="F1973" s="22">
        <f>+INDEX('LISTA DE PRECIOS EKM '!B:K,MATCH(C1973,'LISTA DE PRECIOS EKM '!A:A,0),9)</f>
        <v>2079900</v>
      </c>
      <c r="G1973" s="22" t="str">
        <f>+IF(ISNUMBER(MATCH(C1973,Precios!C:C,0)),"Sí está", "No está")</f>
        <v>No está</v>
      </c>
    </row>
    <row r="1974" spans="2:7" hidden="1">
      <c r="B1974" s="22" t="s">
        <v>7321</v>
      </c>
      <c r="C1974" s="22" t="s">
        <v>7322</v>
      </c>
      <c r="D1974" s="63">
        <f>+INDEX('LISTA DE PRECIOS EKM '!A:K,MATCH(C1974,'LISTA DE PRECIOS EKM '!A:A,0),MATCH($D$1,'LISTA DE PRECIOS EKM '!$1:$1,0))</f>
        <v>379900</v>
      </c>
      <c r="E1974" s="22">
        <f>+INDEX('LISTA DE PRECIOS EKM '!B:K,MATCH(C1974,'LISTA DE PRECIOS EKM '!A:A,0),7)</f>
        <v>389900</v>
      </c>
      <c r="F1974" s="22">
        <f>+INDEX('LISTA DE PRECIOS EKM '!B:K,MATCH(C1974,'LISTA DE PRECIOS EKM '!A:A,0),9)</f>
        <v>409900</v>
      </c>
      <c r="G1974" s="22" t="str">
        <f>+IF(ISNUMBER(MATCH(C1974,Precios!C:C,0)),"Sí está", "No está")</f>
        <v>No está</v>
      </c>
    </row>
    <row r="1975" spans="2:7" hidden="1">
      <c r="B1975" s="22" t="s">
        <v>7321</v>
      </c>
      <c r="C1975" s="22" t="s">
        <v>7322</v>
      </c>
      <c r="D1975" s="63">
        <f>+INDEX('LISTA DE PRECIOS EKM '!A:K,MATCH(C1975,'LISTA DE PRECIOS EKM '!A:A,0),MATCH($D$1,'LISTA DE PRECIOS EKM '!$1:$1,0))</f>
        <v>379900</v>
      </c>
      <c r="E1975" s="22">
        <f>+INDEX('LISTA DE PRECIOS EKM '!B:K,MATCH(C1975,'LISTA DE PRECIOS EKM '!A:A,0),7)</f>
        <v>389900</v>
      </c>
      <c r="F1975" s="22">
        <f>+INDEX('LISTA DE PRECIOS EKM '!B:K,MATCH(C1975,'LISTA DE PRECIOS EKM '!A:A,0),9)</f>
        <v>409900</v>
      </c>
      <c r="G1975" s="22" t="str">
        <f>+IF(ISNUMBER(MATCH(C1975,Precios!C:C,0)),"Sí está", "No está")</f>
        <v>No está</v>
      </c>
    </row>
    <row r="1976" spans="2:7" hidden="1">
      <c r="B1976" s="22" t="s">
        <v>7323</v>
      </c>
      <c r="C1976" s="22" t="s">
        <v>7324</v>
      </c>
      <c r="D1976" s="63">
        <f>+INDEX('LISTA DE PRECIOS EKM '!A:K,MATCH(C1976,'LISTA DE PRECIOS EKM '!A:A,0),MATCH($D$1,'LISTA DE PRECIOS EKM '!$1:$1,0))</f>
        <v>649900</v>
      </c>
      <c r="E1976" s="22">
        <f>+INDEX('LISTA DE PRECIOS EKM '!B:K,MATCH(C1976,'LISTA DE PRECIOS EKM '!A:A,0),7)</f>
        <v>669900</v>
      </c>
      <c r="F1976" s="22">
        <f>+INDEX('LISTA DE PRECIOS EKM '!B:K,MATCH(C1976,'LISTA DE PRECIOS EKM '!A:A,0),9)</f>
        <v>709900</v>
      </c>
      <c r="G1976" s="22" t="str">
        <f>+IF(ISNUMBER(MATCH(C1976,Precios!C:C,0)),"Sí está", "No está")</f>
        <v>No está</v>
      </c>
    </row>
    <row r="1977" spans="2:7" hidden="1">
      <c r="B1977" s="22" t="s">
        <v>7323</v>
      </c>
      <c r="C1977" s="22" t="s">
        <v>7324</v>
      </c>
      <c r="D1977" s="63">
        <f>+INDEX('LISTA DE PRECIOS EKM '!A:K,MATCH(C1977,'LISTA DE PRECIOS EKM '!A:A,0),MATCH($D$1,'LISTA DE PRECIOS EKM '!$1:$1,0))</f>
        <v>649900</v>
      </c>
      <c r="E1977" s="22">
        <f>+INDEX('LISTA DE PRECIOS EKM '!B:K,MATCH(C1977,'LISTA DE PRECIOS EKM '!A:A,0),7)</f>
        <v>669900</v>
      </c>
      <c r="F1977" s="22">
        <f>+INDEX('LISTA DE PRECIOS EKM '!B:K,MATCH(C1977,'LISTA DE PRECIOS EKM '!A:A,0),9)</f>
        <v>709900</v>
      </c>
      <c r="G1977" s="22" t="str">
        <f>+IF(ISNUMBER(MATCH(C1977,Precios!C:C,0)),"Sí está", "No está")</f>
        <v>No está</v>
      </c>
    </row>
    <row r="1978" spans="2:7" hidden="1">
      <c r="B1978" s="22" t="s">
        <v>7331</v>
      </c>
      <c r="C1978" s="22" t="s">
        <v>7332</v>
      </c>
      <c r="D1978" s="63">
        <f>+INDEX('LISTA DE PRECIOS EKM '!A:K,MATCH(C1978,'LISTA DE PRECIOS EKM '!A:A,0),MATCH($D$1,'LISTA DE PRECIOS EKM '!$1:$1,0))</f>
        <v>259900</v>
      </c>
      <c r="E1978" s="22">
        <f>+INDEX('LISTA DE PRECIOS EKM '!B:K,MATCH(C1978,'LISTA DE PRECIOS EKM '!A:A,0),7)</f>
        <v>269900</v>
      </c>
      <c r="F1978" s="22">
        <f>+INDEX('LISTA DE PRECIOS EKM '!B:K,MATCH(C1978,'LISTA DE PRECIOS EKM '!A:A,0),9)</f>
        <v>279900</v>
      </c>
      <c r="G1978" s="22" t="str">
        <f>+IF(ISNUMBER(MATCH(C1978,Precios!C:C,0)),"Sí está", "No está")</f>
        <v>No está</v>
      </c>
    </row>
    <row r="1979" spans="2:7" hidden="1">
      <c r="B1979" s="22" t="s">
        <v>7334</v>
      </c>
      <c r="C1979" s="22" t="s">
        <v>7335</v>
      </c>
      <c r="D1979" s="63">
        <f>+INDEX('LISTA DE PRECIOS EKM '!A:K,MATCH(C1979,'LISTA DE PRECIOS EKM '!A:A,0),MATCH($D$1,'LISTA DE PRECIOS EKM '!$1:$1,0))</f>
        <v>319900</v>
      </c>
      <c r="E1979" s="22">
        <f>+INDEX('LISTA DE PRECIOS EKM '!B:K,MATCH(C1979,'LISTA DE PRECIOS EKM '!A:A,0),7)</f>
        <v>329900</v>
      </c>
      <c r="F1979" s="22">
        <f>+INDEX('LISTA DE PRECIOS EKM '!B:K,MATCH(C1979,'LISTA DE PRECIOS EKM '!A:A,0),9)</f>
        <v>349900</v>
      </c>
      <c r="G1979" s="22" t="str">
        <f>+IF(ISNUMBER(MATCH(C1979,Precios!C:C,0)),"Sí está", "No está")</f>
        <v>No está</v>
      </c>
    </row>
    <row r="1980" spans="2:7" hidden="1">
      <c r="B1980" s="22" t="s">
        <v>7336</v>
      </c>
      <c r="C1980" s="22" t="s">
        <v>7337</v>
      </c>
      <c r="D1980" s="63">
        <f>+INDEX('LISTA DE PRECIOS EKM '!A:K,MATCH(C1980,'LISTA DE PRECIOS EKM '!A:A,0),MATCH($D$1,'LISTA DE PRECIOS EKM '!$1:$1,0))</f>
        <v>649900</v>
      </c>
      <c r="E1980" s="22">
        <f>+INDEX('LISTA DE PRECIOS EKM '!B:K,MATCH(C1980,'LISTA DE PRECIOS EKM '!A:A,0),7)</f>
        <v>669900</v>
      </c>
      <c r="F1980" s="22">
        <f>+INDEX('LISTA DE PRECIOS EKM '!B:K,MATCH(C1980,'LISTA DE PRECIOS EKM '!A:A,0),9)</f>
        <v>709900</v>
      </c>
      <c r="G1980" s="22" t="str">
        <f>+IF(ISNUMBER(MATCH(C1980,Precios!C:C,0)),"Sí está", "No está")</f>
        <v>No está</v>
      </c>
    </row>
    <row r="1981" spans="2:7" hidden="1">
      <c r="B1981" s="22" t="s">
        <v>7338</v>
      </c>
      <c r="C1981" s="22" t="s">
        <v>7339</v>
      </c>
      <c r="D1981" s="63">
        <f>+INDEX('LISTA DE PRECIOS EKM '!A:K,MATCH(C1981,'LISTA DE PRECIOS EKM '!A:A,0),MATCH($D$1,'LISTA DE PRECIOS EKM '!$1:$1,0))</f>
        <v>429900</v>
      </c>
      <c r="E1981" s="22">
        <f>+INDEX('LISTA DE PRECIOS EKM '!B:K,MATCH(C1981,'LISTA DE PRECIOS EKM '!A:A,0),7)</f>
        <v>439900</v>
      </c>
      <c r="F1981" s="22">
        <f>+INDEX('LISTA DE PRECIOS EKM '!B:K,MATCH(C1981,'LISTA DE PRECIOS EKM '!A:A,0),9)</f>
        <v>469900</v>
      </c>
      <c r="G1981" s="22" t="str">
        <f>+IF(ISNUMBER(MATCH(C1981,Precios!C:C,0)),"Sí está", "No está")</f>
        <v>No está</v>
      </c>
    </row>
    <row r="1982" spans="2:7" hidden="1">
      <c r="B1982" s="22" t="s">
        <v>7341</v>
      </c>
      <c r="C1982" s="22" t="s">
        <v>7342</v>
      </c>
      <c r="D1982" s="63">
        <f>+INDEX('LISTA DE PRECIOS EKM '!A:K,MATCH(C1982,'LISTA DE PRECIOS EKM '!A:A,0),MATCH($D$1,'LISTA DE PRECIOS EKM '!$1:$1,0))</f>
        <v>199900</v>
      </c>
      <c r="E1982" s="22">
        <f>+INDEX('LISTA DE PRECIOS EKM '!B:K,MATCH(C1982,'LISTA DE PRECIOS EKM '!A:A,0),7)</f>
        <v>199900</v>
      </c>
      <c r="F1982" s="22">
        <f>+INDEX('LISTA DE PRECIOS EKM '!B:K,MATCH(C1982,'LISTA DE PRECIOS EKM '!A:A,0),9)</f>
        <v>209900</v>
      </c>
      <c r="G1982" s="22" t="str">
        <f>+IF(ISNUMBER(MATCH(C1982,Precios!C:C,0)),"Sí está", "No está")</f>
        <v>No está</v>
      </c>
    </row>
    <row r="1983" spans="2:7" hidden="1">
      <c r="B1983" s="22" t="s">
        <v>7341</v>
      </c>
      <c r="C1983" s="22" t="s">
        <v>7342</v>
      </c>
      <c r="D1983" s="63">
        <f>+INDEX('LISTA DE PRECIOS EKM '!A:K,MATCH(C1983,'LISTA DE PRECIOS EKM '!A:A,0),MATCH($D$1,'LISTA DE PRECIOS EKM '!$1:$1,0))</f>
        <v>199900</v>
      </c>
      <c r="E1983" s="22">
        <f>+INDEX('LISTA DE PRECIOS EKM '!B:K,MATCH(C1983,'LISTA DE PRECIOS EKM '!A:A,0),7)</f>
        <v>199900</v>
      </c>
      <c r="F1983" s="22">
        <f>+INDEX('LISTA DE PRECIOS EKM '!B:K,MATCH(C1983,'LISTA DE PRECIOS EKM '!A:A,0),9)</f>
        <v>209900</v>
      </c>
      <c r="G1983" s="22" t="str">
        <f>+IF(ISNUMBER(MATCH(C1983,Precios!C:C,0)),"Sí está", "No está")</f>
        <v>No está</v>
      </c>
    </row>
    <row r="1984" spans="2:7" hidden="1">
      <c r="B1984" s="22" t="s">
        <v>7343</v>
      </c>
      <c r="C1984" s="22" t="s">
        <v>7344</v>
      </c>
      <c r="D1984" s="63">
        <f>+INDEX('LISTA DE PRECIOS EKM '!A:K,MATCH(C1984,'LISTA DE PRECIOS EKM '!A:A,0),MATCH($D$1,'LISTA DE PRECIOS EKM '!$1:$1,0))</f>
        <v>209900</v>
      </c>
      <c r="E1984" s="22">
        <f>+INDEX('LISTA DE PRECIOS EKM '!B:K,MATCH(C1984,'LISTA DE PRECIOS EKM '!A:A,0),7)</f>
        <v>209900</v>
      </c>
      <c r="F1984" s="22">
        <f>+INDEX('LISTA DE PRECIOS EKM '!B:K,MATCH(C1984,'LISTA DE PRECIOS EKM '!A:A,0),9)</f>
        <v>229900</v>
      </c>
      <c r="G1984" s="22" t="str">
        <f>+IF(ISNUMBER(MATCH(C1984,Precios!C:C,0)),"Sí está", "No está")</f>
        <v>No está</v>
      </c>
    </row>
    <row r="1985" spans="2:7" hidden="1">
      <c r="B1985" s="22" t="s">
        <v>7343</v>
      </c>
      <c r="C1985" s="22" t="s">
        <v>7344</v>
      </c>
      <c r="D1985" s="63">
        <f>+INDEX('LISTA DE PRECIOS EKM '!A:K,MATCH(C1985,'LISTA DE PRECIOS EKM '!A:A,0),MATCH($D$1,'LISTA DE PRECIOS EKM '!$1:$1,0))</f>
        <v>209900</v>
      </c>
      <c r="E1985" s="22">
        <f>+INDEX('LISTA DE PRECIOS EKM '!B:K,MATCH(C1985,'LISTA DE PRECIOS EKM '!A:A,0),7)</f>
        <v>209900</v>
      </c>
      <c r="F1985" s="22">
        <f>+INDEX('LISTA DE PRECIOS EKM '!B:K,MATCH(C1985,'LISTA DE PRECIOS EKM '!A:A,0),9)</f>
        <v>229900</v>
      </c>
      <c r="G1985" s="22" t="str">
        <f>+IF(ISNUMBER(MATCH(C1985,Precios!C:C,0)),"Sí está", "No está")</f>
        <v>No está</v>
      </c>
    </row>
    <row r="1986" spans="2:7" hidden="1">
      <c r="B1986" s="22" t="s">
        <v>7345</v>
      </c>
      <c r="C1986" s="22" t="s">
        <v>7346</v>
      </c>
      <c r="D1986" s="63">
        <f>+INDEX('LISTA DE PRECIOS EKM '!A:K,MATCH(C1986,'LISTA DE PRECIOS EKM '!A:A,0),MATCH($D$1,'LISTA DE PRECIOS EKM '!$1:$1,0))</f>
        <v>279900</v>
      </c>
      <c r="E1986" s="22">
        <f>+INDEX('LISTA DE PRECIOS EKM '!B:K,MATCH(C1986,'LISTA DE PRECIOS EKM '!A:A,0),7)</f>
        <v>289900</v>
      </c>
      <c r="F1986" s="22">
        <f>+INDEX('LISTA DE PRECIOS EKM '!B:K,MATCH(C1986,'LISTA DE PRECIOS EKM '!A:A,0),9)</f>
        <v>299900</v>
      </c>
      <c r="G1986" s="22" t="str">
        <f>+IF(ISNUMBER(MATCH(C1986,Precios!C:C,0)),"Sí está", "No está")</f>
        <v>No está</v>
      </c>
    </row>
    <row r="1987" spans="2:7" hidden="1">
      <c r="B1987" s="22" t="s">
        <v>7347</v>
      </c>
      <c r="C1987" s="22" t="s">
        <v>7348</v>
      </c>
      <c r="D1987" s="63">
        <f>+INDEX('LISTA DE PRECIOS EKM '!A:K,MATCH(C1987,'LISTA DE PRECIOS EKM '!A:A,0),MATCH($D$1,'LISTA DE PRECIOS EKM '!$1:$1,0))</f>
        <v>339900</v>
      </c>
      <c r="E1987" s="22">
        <f>+INDEX('LISTA DE PRECIOS EKM '!B:K,MATCH(C1987,'LISTA DE PRECIOS EKM '!A:A,0),7)</f>
        <v>349900</v>
      </c>
      <c r="F1987" s="22">
        <f>+INDEX('LISTA DE PRECIOS EKM '!B:K,MATCH(C1987,'LISTA DE PRECIOS EKM '!A:A,0),9)</f>
        <v>369900</v>
      </c>
      <c r="G1987" s="22" t="str">
        <f>+IF(ISNUMBER(MATCH(C1987,Precios!C:C,0)),"Sí está", "No está")</f>
        <v>No está</v>
      </c>
    </row>
    <row r="1988" spans="2:7" hidden="1">
      <c r="B1988" s="22" t="s">
        <v>7347</v>
      </c>
      <c r="C1988" s="22" t="s">
        <v>7348</v>
      </c>
      <c r="D1988" s="63">
        <f>+INDEX('LISTA DE PRECIOS EKM '!A:K,MATCH(C1988,'LISTA DE PRECIOS EKM '!A:A,0),MATCH($D$1,'LISTA DE PRECIOS EKM '!$1:$1,0))</f>
        <v>339900</v>
      </c>
      <c r="E1988" s="22">
        <f>+INDEX('LISTA DE PRECIOS EKM '!B:K,MATCH(C1988,'LISTA DE PRECIOS EKM '!A:A,0),7)</f>
        <v>349900</v>
      </c>
      <c r="F1988" s="22">
        <f>+INDEX('LISTA DE PRECIOS EKM '!B:K,MATCH(C1988,'LISTA DE PRECIOS EKM '!A:A,0),9)</f>
        <v>369900</v>
      </c>
      <c r="G1988" s="22" t="str">
        <f>+IF(ISNUMBER(MATCH(C1988,Precios!C:C,0)),"Sí está", "No está")</f>
        <v>No está</v>
      </c>
    </row>
    <row r="1989" spans="2:7" hidden="1">
      <c r="B1989" s="22" t="s">
        <v>7349</v>
      </c>
      <c r="C1989" s="22" t="s">
        <v>7350</v>
      </c>
      <c r="D1989" s="63">
        <f>+INDEX('LISTA DE PRECIOS EKM '!A:K,MATCH(C1989,'LISTA DE PRECIOS EKM '!A:A,0),MATCH($D$1,'LISTA DE PRECIOS EKM '!$1:$1,0))</f>
        <v>519900</v>
      </c>
      <c r="E1989" s="22">
        <f>+INDEX('LISTA DE PRECIOS EKM '!B:K,MATCH(C1989,'LISTA DE PRECIOS EKM '!A:A,0),7)</f>
        <v>539900</v>
      </c>
      <c r="F1989" s="22">
        <f>+INDEX('LISTA DE PRECIOS EKM '!B:K,MATCH(C1989,'LISTA DE PRECIOS EKM '!A:A,0),9)</f>
        <v>569900</v>
      </c>
      <c r="G1989" s="22" t="str">
        <f>+IF(ISNUMBER(MATCH(C1989,Precios!C:C,0)),"Sí está", "No está")</f>
        <v>No está</v>
      </c>
    </row>
    <row r="1990" spans="2:7" hidden="1">
      <c r="B1990" s="22" t="s">
        <v>7351</v>
      </c>
      <c r="C1990" s="22" t="s">
        <v>7352</v>
      </c>
      <c r="D1990" s="63">
        <f>+INDEX('LISTA DE PRECIOS EKM '!A:K,MATCH(C1990,'LISTA DE PRECIOS EKM '!A:A,0),MATCH($D$1,'LISTA DE PRECIOS EKM '!$1:$1,0))</f>
        <v>219900</v>
      </c>
      <c r="E1990" s="22">
        <f>+INDEX('LISTA DE PRECIOS EKM '!B:K,MATCH(C1990,'LISTA DE PRECIOS EKM '!A:A,0),7)</f>
        <v>219900</v>
      </c>
      <c r="F1990" s="22">
        <f>+INDEX('LISTA DE PRECIOS EKM '!B:K,MATCH(C1990,'LISTA DE PRECIOS EKM '!A:A,0),9)</f>
        <v>239900</v>
      </c>
      <c r="G1990" s="22" t="str">
        <f>+IF(ISNUMBER(MATCH(C1990,Precios!C:C,0)),"Sí está", "No está")</f>
        <v>No está</v>
      </c>
    </row>
    <row r="1991" spans="2:7" hidden="1">
      <c r="B1991" s="22" t="s">
        <v>7334</v>
      </c>
      <c r="C1991" s="22" t="s">
        <v>7335</v>
      </c>
      <c r="D1991" s="63">
        <f>+INDEX('LISTA DE PRECIOS EKM '!A:K,MATCH(C1991,'LISTA DE PRECIOS EKM '!A:A,0),MATCH($D$1,'LISTA DE PRECIOS EKM '!$1:$1,0))</f>
        <v>319900</v>
      </c>
      <c r="E1991" s="22">
        <f>+INDEX('LISTA DE PRECIOS EKM '!B:K,MATCH(C1991,'LISTA DE PRECIOS EKM '!A:A,0),7)</f>
        <v>329900</v>
      </c>
      <c r="F1991" s="22">
        <f>+INDEX('LISTA DE PRECIOS EKM '!B:K,MATCH(C1991,'LISTA DE PRECIOS EKM '!A:A,0),9)</f>
        <v>349900</v>
      </c>
      <c r="G1991" s="22" t="str">
        <f>+IF(ISNUMBER(MATCH(C1991,Precios!C:C,0)),"Sí está", "No está")</f>
        <v>No está</v>
      </c>
    </row>
    <row r="1992" spans="2:7" hidden="1">
      <c r="B1992" s="22" t="s">
        <v>7338</v>
      </c>
      <c r="C1992" s="22" t="s">
        <v>7339</v>
      </c>
      <c r="D1992" s="63">
        <f>+INDEX('LISTA DE PRECIOS EKM '!A:K,MATCH(C1992,'LISTA DE PRECIOS EKM '!A:A,0),MATCH($D$1,'LISTA DE PRECIOS EKM '!$1:$1,0))</f>
        <v>429900</v>
      </c>
      <c r="E1992" s="22">
        <f>+INDEX('LISTA DE PRECIOS EKM '!B:K,MATCH(C1992,'LISTA DE PRECIOS EKM '!A:A,0),7)</f>
        <v>439900</v>
      </c>
      <c r="F1992" s="22">
        <f>+INDEX('LISTA DE PRECIOS EKM '!B:K,MATCH(C1992,'LISTA DE PRECIOS EKM '!A:A,0),9)</f>
        <v>469900</v>
      </c>
      <c r="G1992" s="22" t="str">
        <f>+IF(ISNUMBER(MATCH(C1992,Precios!C:C,0)),"Sí está", "No está")</f>
        <v>No está</v>
      </c>
    </row>
    <row r="1993" spans="2:7" hidden="1">
      <c r="B1993" s="22" t="s">
        <v>7331</v>
      </c>
      <c r="C1993" s="22" t="s">
        <v>7332</v>
      </c>
      <c r="D1993" s="63">
        <f>+INDEX('LISTA DE PRECIOS EKM '!A:K,MATCH(C1993,'LISTA DE PRECIOS EKM '!A:A,0),MATCH($D$1,'LISTA DE PRECIOS EKM '!$1:$1,0))</f>
        <v>259900</v>
      </c>
      <c r="E1993" s="22">
        <f>+INDEX('LISTA DE PRECIOS EKM '!B:K,MATCH(C1993,'LISTA DE PRECIOS EKM '!A:A,0),7)</f>
        <v>269900</v>
      </c>
      <c r="F1993" s="22">
        <f>+INDEX('LISTA DE PRECIOS EKM '!B:K,MATCH(C1993,'LISTA DE PRECIOS EKM '!A:A,0),9)</f>
        <v>279900</v>
      </c>
      <c r="G1993" s="22" t="str">
        <f>+IF(ISNUMBER(MATCH(C1993,Precios!C:C,0)),"Sí está", "No está")</f>
        <v>No está</v>
      </c>
    </row>
    <row r="1994" spans="2:7" hidden="1">
      <c r="B1994" s="22" t="s">
        <v>7336</v>
      </c>
      <c r="C1994" s="22" t="s">
        <v>7337</v>
      </c>
      <c r="D1994" s="63">
        <f>+INDEX('LISTA DE PRECIOS EKM '!A:K,MATCH(C1994,'LISTA DE PRECIOS EKM '!A:A,0),MATCH($D$1,'LISTA DE PRECIOS EKM '!$1:$1,0))</f>
        <v>649900</v>
      </c>
      <c r="E1994" s="22">
        <f>+INDEX('LISTA DE PRECIOS EKM '!B:K,MATCH(C1994,'LISTA DE PRECIOS EKM '!A:A,0),7)</f>
        <v>669900</v>
      </c>
      <c r="F1994" s="22">
        <f>+INDEX('LISTA DE PRECIOS EKM '!B:K,MATCH(C1994,'LISTA DE PRECIOS EKM '!A:A,0),9)</f>
        <v>709900</v>
      </c>
      <c r="G1994" s="22" t="str">
        <f>+IF(ISNUMBER(MATCH(C1994,Precios!C:C,0)),"Sí está", "No está")</f>
        <v>No está</v>
      </c>
    </row>
    <row r="1995" spans="2:7" hidden="1">
      <c r="B1995" s="22" t="s">
        <v>7345</v>
      </c>
      <c r="C1995" s="22" t="s">
        <v>7346</v>
      </c>
      <c r="D1995" s="63">
        <f>+INDEX('LISTA DE PRECIOS EKM '!A:K,MATCH(C1995,'LISTA DE PRECIOS EKM '!A:A,0),MATCH($D$1,'LISTA DE PRECIOS EKM '!$1:$1,0))</f>
        <v>279900</v>
      </c>
      <c r="E1995" s="22">
        <f>+INDEX('LISTA DE PRECIOS EKM '!B:K,MATCH(C1995,'LISTA DE PRECIOS EKM '!A:A,0),7)</f>
        <v>289900</v>
      </c>
      <c r="F1995" s="22">
        <f>+INDEX('LISTA DE PRECIOS EKM '!B:K,MATCH(C1995,'LISTA DE PRECIOS EKM '!A:A,0),9)</f>
        <v>299900</v>
      </c>
      <c r="G1995" s="22" t="str">
        <f>+IF(ISNUMBER(MATCH(C1995,Precios!C:C,0)),"Sí está", "No está")</f>
        <v>No está</v>
      </c>
    </row>
    <row r="1996" spans="2:7" hidden="1">
      <c r="B1996" s="22" t="s">
        <v>7353</v>
      </c>
      <c r="C1996" s="22" t="s">
        <v>7354</v>
      </c>
      <c r="D1996" s="63">
        <f>+INDEX('LISTA DE PRECIOS EKM '!A:K,MATCH(C1996,'LISTA DE PRECIOS EKM '!A:A,0),MATCH($D$1,'LISTA DE PRECIOS EKM '!$1:$1,0))</f>
        <v>419900</v>
      </c>
      <c r="E1996" s="22">
        <f>+INDEX('LISTA DE PRECIOS EKM '!B:K,MATCH(C1996,'LISTA DE PRECIOS EKM '!A:A,0),7)</f>
        <v>429900</v>
      </c>
      <c r="F1996" s="22">
        <f>+INDEX('LISTA DE PRECIOS EKM '!B:K,MATCH(C1996,'LISTA DE PRECIOS EKM '!A:A,0),9)</f>
        <v>459900</v>
      </c>
      <c r="G1996" s="22" t="str">
        <f>+IF(ISNUMBER(MATCH(C1996,Precios!C:C,0)),"Sí está", "No está")</f>
        <v>No está</v>
      </c>
    </row>
    <row r="1997" spans="2:7" hidden="1">
      <c r="B1997" s="22" t="s">
        <v>7349</v>
      </c>
      <c r="C1997" s="22" t="s">
        <v>7350</v>
      </c>
      <c r="D1997" s="63">
        <f>+INDEX('LISTA DE PRECIOS EKM '!A:K,MATCH(C1997,'LISTA DE PRECIOS EKM '!A:A,0),MATCH($D$1,'LISTA DE PRECIOS EKM '!$1:$1,0))</f>
        <v>519900</v>
      </c>
      <c r="E1997" s="22">
        <f>+INDEX('LISTA DE PRECIOS EKM '!B:K,MATCH(C1997,'LISTA DE PRECIOS EKM '!A:A,0),7)</f>
        <v>539900</v>
      </c>
      <c r="F1997" s="22">
        <f>+INDEX('LISTA DE PRECIOS EKM '!B:K,MATCH(C1997,'LISTA DE PRECIOS EKM '!A:A,0),9)</f>
        <v>569900</v>
      </c>
      <c r="G1997" s="22" t="str">
        <f>+IF(ISNUMBER(MATCH(C1997,Precios!C:C,0)),"Sí está", "No está")</f>
        <v>No está</v>
      </c>
    </row>
    <row r="1998" spans="2:7" hidden="1">
      <c r="B1998" s="22" t="s">
        <v>7356</v>
      </c>
      <c r="C1998" s="22" t="s">
        <v>7357</v>
      </c>
      <c r="D1998" s="63">
        <f>+INDEX('LISTA DE PRECIOS EKM '!A:K,MATCH(C1998,'LISTA DE PRECIOS EKM '!A:A,0),MATCH($D$1,'LISTA DE PRECIOS EKM '!$1:$1,0))</f>
        <v>239900</v>
      </c>
      <c r="E1998" s="22">
        <f>+INDEX('LISTA DE PRECIOS EKM '!B:K,MATCH(C1998,'LISTA DE PRECIOS EKM '!A:A,0),7)</f>
        <v>249900</v>
      </c>
      <c r="F1998" s="22">
        <f>+INDEX('LISTA DE PRECIOS EKM '!B:K,MATCH(C1998,'LISTA DE PRECIOS EKM '!A:A,0),9)</f>
        <v>259900</v>
      </c>
      <c r="G1998" s="22" t="str">
        <f>+IF(ISNUMBER(MATCH(C1998,Precios!C:C,0)),"Sí está", "No está")</f>
        <v>No está</v>
      </c>
    </row>
    <row r="1999" spans="2:7" hidden="1">
      <c r="B1999" s="22" t="s">
        <v>7356</v>
      </c>
      <c r="C1999" s="22" t="s">
        <v>7357</v>
      </c>
      <c r="D1999" s="63">
        <f>+INDEX('LISTA DE PRECIOS EKM '!A:K,MATCH(C1999,'LISTA DE PRECIOS EKM '!A:A,0),MATCH($D$1,'LISTA DE PRECIOS EKM '!$1:$1,0))</f>
        <v>239900</v>
      </c>
      <c r="E1999" s="22">
        <f>+INDEX('LISTA DE PRECIOS EKM '!B:K,MATCH(C1999,'LISTA DE PRECIOS EKM '!A:A,0),7)</f>
        <v>249900</v>
      </c>
      <c r="F1999" s="22">
        <f>+INDEX('LISTA DE PRECIOS EKM '!B:K,MATCH(C1999,'LISTA DE PRECIOS EKM '!A:A,0),9)</f>
        <v>259900</v>
      </c>
      <c r="G1999" s="22" t="str">
        <f>+IF(ISNUMBER(MATCH(C1999,Precios!C:C,0)),"Sí está", "No está")</f>
        <v>No está</v>
      </c>
    </row>
    <row r="2000" spans="2:7" hidden="1">
      <c r="B2000" s="22" t="s">
        <v>7362</v>
      </c>
      <c r="C2000" s="22" t="s">
        <v>7363</v>
      </c>
      <c r="D2000" s="63">
        <f>+INDEX('LISTA DE PRECIOS EKM '!A:K,MATCH(C2000,'LISTA DE PRECIOS EKM '!A:A,0),MATCH($D$1,'LISTA DE PRECIOS EKM '!$1:$1,0))</f>
        <v>649900</v>
      </c>
      <c r="E2000" s="22">
        <f>+INDEX('LISTA DE PRECIOS EKM '!B:K,MATCH(C2000,'LISTA DE PRECIOS EKM '!A:A,0),7)</f>
        <v>669900</v>
      </c>
      <c r="F2000" s="22">
        <f>+INDEX('LISTA DE PRECIOS EKM '!B:K,MATCH(C2000,'LISTA DE PRECIOS EKM '!A:A,0),9)</f>
        <v>709900</v>
      </c>
      <c r="G2000" s="22" t="str">
        <f>+IF(ISNUMBER(MATCH(C2000,Precios!C:C,0)),"Sí está", "No está")</f>
        <v>No está</v>
      </c>
    </row>
    <row r="2001" spans="2:7" hidden="1">
      <c r="B2001" s="22" t="s">
        <v>7364</v>
      </c>
      <c r="C2001" s="22" t="s">
        <v>7365</v>
      </c>
      <c r="D2001" s="63">
        <f>+INDEX('LISTA DE PRECIOS EKM '!A:K,MATCH(C2001,'LISTA DE PRECIOS EKM '!A:A,0),MATCH($D$1,'LISTA DE PRECIOS EKM '!$1:$1,0))</f>
        <v>379900</v>
      </c>
      <c r="E2001" s="22">
        <f>+INDEX('LISTA DE PRECIOS EKM '!B:K,MATCH(C2001,'LISTA DE PRECIOS EKM '!A:A,0),7)</f>
        <v>389900</v>
      </c>
      <c r="F2001" s="22">
        <f>+INDEX('LISTA DE PRECIOS EKM '!B:K,MATCH(C2001,'LISTA DE PRECIOS EKM '!A:A,0),9)</f>
        <v>409900</v>
      </c>
      <c r="G2001" s="22" t="str">
        <f>+IF(ISNUMBER(MATCH(C2001,Precios!C:C,0)),"Sí está", "No está")</f>
        <v>No está</v>
      </c>
    </row>
    <row r="2002" spans="2:7" hidden="1">
      <c r="B2002" s="22" t="s">
        <v>7362</v>
      </c>
      <c r="C2002" s="22" t="s">
        <v>7363</v>
      </c>
      <c r="D2002" s="63">
        <f>+INDEX('LISTA DE PRECIOS EKM '!A:K,MATCH(C2002,'LISTA DE PRECIOS EKM '!A:A,0),MATCH($D$1,'LISTA DE PRECIOS EKM '!$1:$1,0))</f>
        <v>649900</v>
      </c>
      <c r="E2002" s="22">
        <f>+INDEX('LISTA DE PRECIOS EKM '!B:K,MATCH(C2002,'LISTA DE PRECIOS EKM '!A:A,0),7)</f>
        <v>669900</v>
      </c>
      <c r="F2002" s="22">
        <f>+INDEX('LISTA DE PRECIOS EKM '!B:K,MATCH(C2002,'LISTA DE PRECIOS EKM '!A:A,0),9)</f>
        <v>709900</v>
      </c>
      <c r="G2002" s="22" t="str">
        <f>+IF(ISNUMBER(MATCH(C2002,Precios!C:C,0)),"Sí está", "No está")</f>
        <v>No está</v>
      </c>
    </row>
    <row r="2003" spans="2:7">
      <c r="B2003" s="22" t="s">
        <v>7366</v>
      </c>
      <c r="C2003" s="22" t="s">
        <v>7367</v>
      </c>
      <c r="D2003" s="63">
        <f>+INDEX('LISTA DE PRECIOS EKM '!A:K,MATCH(C2003,'LISTA DE PRECIOS EKM '!A:A,0),MATCH($D$1,'LISTA DE PRECIOS EKM '!$1:$1,0))</f>
        <v>219900</v>
      </c>
      <c r="E2003" s="22">
        <f>+INDEX('LISTA DE PRECIOS EKM '!B:K,MATCH(C2003,'LISTA DE PRECIOS EKM '!A:A,0),7)</f>
        <v>219900</v>
      </c>
      <c r="F2003" s="22">
        <f>+INDEX('LISTA DE PRECIOS EKM '!B:K,MATCH(C2003,'LISTA DE PRECIOS EKM '!A:A,0),9)</f>
        <v>239900</v>
      </c>
      <c r="G2003" s="22" t="str">
        <f>+IF(ISNUMBER(MATCH(C2003,Precios!C:C,0)),"Sí está", "No está")</f>
        <v>No está</v>
      </c>
    </row>
    <row r="2004" spans="2:7" hidden="1">
      <c r="B2004" s="22" t="s">
        <v>7353</v>
      </c>
      <c r="C2004" s="22" t="s">
        <v>7354</v>
      </c>
      <c r="D2004" s="63">
        <f>+INDEX('LISTA DE PRECIOS EKM '!A:K,MATCH(C2004,'LISTA DE PRECIOS EKM '!A:A,0),MATCH($D$1,'LISTA DE PRECIOS EKM '!$1:$1,0))</f>
        <v>419900</v>
      </c>
      <c r="E2004" s="22">
        <f>+INDEX('LISTA DE PRECIOS EKM '!B:K,MATCH(C2004,'LISTA DE PRECIOS EKM '!A:A,0),7)</f>
        <v>429900</v>
      </c>
      <c r="F2004" s="22">
        <f>+INDEX('LISTA DE PRECIOS EKM '!B:K,MATCH(C2004,'LISTA DE PRECIOS EKM '!A:A,0),9)</f>
        <v>459900</v>
      </c>
      <c r="G2004" s="22" t="str">
        <f>+IF(ISNUMBER(MATCH(C2004,Precios!C:C,0)),"Sí está", "No está")</f>
        <v>No está</v>
      </c>
    </row>
    <row r="2005" spans="2:7" hidden="1">
      <c r="B2005" s="22" t="s">
        <v>7371</v>
      </c>
      <c r="C2005" s="22" t="s">
        <v>7372</v>
      </c>
      <c r="D2005" s="63">
        <f>+INDEX('LISTA DE PRECIOS EKM '!A:K,MATCH(C2005,'LISTA DE PRECIOS EKM '!A:A,0),MATCH($D$1,'LISTA DE PRECIOS EKM '!$1:$1,0))</f>
        <v>329900</v>
      </c>
      <c r="E2005" s="22">
        <f>+INDEX('LISTA DE PRECIOS EKM '!B:K,MATCH(C2005,'LISTA DE PRECIOS EKM '!A:A,0),7)</f>
        <v>339900</v>
      </c>
      <c r="F2005" s="22">
        <f>+INDEX('LISTA DE PRECIOS EKM '!B:K,MATCH(C2005,'LISTA DE PRECIOS EKM '!A:A,0),9)</f>
        <v>359900</v>
      </c>
      <c r="G2005" s="22" t="str">
        <f>+IF(ISNUMBER(MATCH(C2005,Precios!C:C,0)),"Sí está", "No está")</f>
        <v>No está</v>
      </c>
    </row>
    <row r="2006" spans="2:7" hidden="1">
      <c r="B2006" s="22" t="s">
        <v>7371</v>
      </c>
      <c r="C2006" s="22" t="s">
        <v>7372</v>
      </c>
      <c r="D2006" s="63">
        <f>+INDEX('LISTA DE PRECIOS EKM '!A:K,MATCH(C2006,'LISTA DE PRECIOS EKM '!A:A,0),MATCH($D$1,'LISTA DE PRECIOS EKM '!$1:$1,0))</f>
        <v>329900</v>
      </c>
      <c r="E2006" s="22">
        <f>+INDEX('LISTA DE PRECIOS EKM '!B:K,MATCH(C2006,'LISTA DE PRECIOS EKM '!A:A,0),7)</f>
        <v>339900</v>
      </c>
      <c r="F2006" s="22">
        <f>+INDEX('LISTA DE PRECIOS EKM '!B:K,MATCH(C2006,'LISTA DE PRECIOS EKM '!A:A,0),9)</f>
        <v>359900</v>
      </c>
      <c r="G2006" s="22" t="str">
        <f>+IF(ISNUMBER(MATCH(C2006,Precios!C:C,0)),"Sí está", "No está")</f>
        <v>No está</v>
      </c>
    </row>
    <row r="2007" spans="2:7" hidden="1">
      <c r="B2007" s="22" t="s">
        <v>7376</v>
      </c>
      <c r="C2007" s="22" t="s">
        <v>7377</v>
      </c>
      <c r="D2007" s="63">
        <f>+INDEX('LISTA DE PRECIOS EKM '!A:K,MATCH(C2007,'LISTA DE PRECIOS EKM '!A:A,0),MATCH($D$1,'LISTA DE PRECIOS EKM '!$1:$1,0))</f>
        <v>499900</v>
      </c>
      <c r="E2007" s="22">
        <f>+INDEX('LISTA DE PRECIOS EKM '!B:K,MATCH(C2007,'LISTA DE PRECIOS EKM '!A:A,0),7)</f>
        <v>519900</v>
      </c>
      <c r="F2007" s="22">
        <f>+INDEX('LISTA DE PRECIOS EKM '!B:K,MATCH(C2007,'LISTA DE PRECIOS EKM '!A:A,0),9)</f>
        <v>539900</v>
      </c>
      <c r="G2007" s="22" t="str">
        <f>+IF(ISNUMBER(MATCH(C2007,Precios!C:C,0)),"Sí está", "No está")</f>
        <v>No está</v>
      </c>
    </row>
    <row r="2008" spans="2:7">
      <c r="B2008" s="22" t="s">
        <v>7366</v>
      </c>
      <c r="C2008" s="22" t="s">
        <v>7367</v>
      </c>
      <c r="D2008" s="63">
        <f>+INDEX('LISTA DE PRECIOS EKM '!A:K,MATCH(C2008,'LISTA DE PRECIOS EKM '!A:A,0),MATCH($D$1,'LISTA DE PRECIOS EKM '!$1:$1,0))</f>
        <v>219900</v>
      </c>
      <c r="E2008" s="22">
        <f>+INDEX('LISTA DE PRECIOS EKM '!B:K,MATCH(C2008,'LISTA DE PRECIOS EKM '!A:A,0),7)</f>
        <v>219900</v>
      </c>
      <c r="F2008" s="22">
        <f>+INDEX('LISTA DE PRECIOS EKM '!B:K,MATCH(C2008,'LISTA DE PRECIOS EKM '!A:A,0),9)</f>
        <v>239900</v>
      </c>
      <c r="G2008" s="22" t="str">
        <f>+IF(ISNUMBER(MATCH(C2008,Precios!C:C,0)),"Sí está", "No está")</f>
        <v>No está</v>
      </c>
    </row>
    <row r="2009" spans="2:7" hidden="1">
      <c r="B2009" s="22" t="s">
        <v>7379</v>
      </c>
      <c r="C2009" s="22" t="s">
        <v>7380</v>
      </c>
      <c r="D2009" s="63">
        <f>+INDEX('LISTA DE PRECIOS EKM '!A:K,MATCH(C2009,'LISTA DE PRECIOS EKM '!A:A,0),MATCH($D$1,'LISTA DE PRECIOS EKM '!$1:$1,0))</f>
        <v>599900</v>
      </c>
      <c r="E2009" s="22">
        <f>+INDEX('LISTA DE PRECIOS EKM '!B:K,MATCH(C2009,'LISTA DE PRECIOS EKM '!A:A,0),7)</f>
        <v>619900</v>
      </c>
      <c r="F2009" s="22">
        <f>+INDEX('LISTA DE PRECIOS EKM '!B:K,MATCH(C2009,'LISTA DE PRECIOS EKM '!A:A,0),9)</f>
        <v>649900</v>
      </c>
      <c r="G2009" s="22" t="str">
        <f>+IF(ISNUMBER(MATCH(C2009,Precios!C:C,0)),"Sí está", "No está")</f>
        <v>No está</v>
      </c>
    </row>
    <row r="2010" spans="2:7" hidden="1">
      <c r="B2010" s="22" t="s">
        <v>7382</v>
      </c>
      <c r="C2010" s="22" t="s">
        <v>7383</v>
      </c>
      <c r="D2010" s="63">
        <f>+INDEX('LISTA DE PRECIOS EKM '!A:K,MATCH(C2010,'LISTA DE PRECIOS EKM '!A:A,0),MATCH($D$1,'LISTA DE PRECIOS EKM '!$1:$1,0))</f>
        <v>289900</v>
      </c>
      <c r="E2010" s="22">
        <f>+INDEX('LISTA DE PRECIOS EKM '!B:K,MATCH(C2010,'LISTA DE PRECIOS EKM '!A:A,0),7)</f>
        <v>299900</v>
      </c>
      <c r="F2010" s="22">
        <f>+INDEX('LISTA DE PRECIOS EKM '!B:K,MATCH(C2010,'LISTA DE PRECIOS EKM '!A:A,0),9)</f>
        <v>309900</v>
      </c>
      <c r="G2010" s="22" t="str">
        <f>+IF(ISNUMBER(MATCH(C2010,Precios!C:C,0)),"Sí está", "No está")</f>
        <v>No está</v>
      </c>
    </row>
    <row r="2011" spans="2:7" hidden="1">
      <c r="B2011" s="22" t="s">
        <v>7384</v>
      </c>
      <c r="C2011" s="22" t="s">
        <v>7385</v>
      </c>
      <c r="D2011" s="63">
        <f>+INDEX('LISTA DE PRECIOS EKM '!A:K,MATCH(C2011,'LISTA DE PRECIOS EKM '!A:A,0),MATCH($D$1,'LISTA DE PRECIOS EKM '!$1:$1,0))</f>
        <v>289900</v>
      </c>
      <c r="E2011" s="22">
        <f>+INDEX('LISTA DE PRECIOS EKM '!B:K,MATCH(C2011,'LISTA DE PRECIOS EKM '!A:A,0),7)</f>
        <v>299900</v>
      </c>
      <c r="F2011" s="22">
        <f>+INDEX('LISTA DE PRECIOS EKM '!B:K,MATCH(C2011,'LISTA DE PRECIOS EKM '!A:A,0),9)</f>
        <v>309900</v>
      </c>
      <c r="G2011" s="22" t="str">
        <f>+IF(ISNUMBER(MATCH(C2011,Precios!C:C,0)),"Sí está", "No está")</f>
        <v>No está</v>
      </c>
    </row>
    <row r="2012" spans="2:7" hidden="1">
      <c r="B2012" s="22" t="s">
        <v>7384</v>
      </c>
      <c r="C2012" s="22" t="s">
        <v>7385</v>
      </c>
      <c r="D2012" s="63">
        <f>+INDEX('LISTA DE PRECIOS EKM '!A:K,MATCH(C2012,'LISTA DE PRECIOS EKM '!A:A,0),MATCH($D$1,'LISTA DE PRECIOS EKM '!$1:$1,0))</f>
        <v>289900</v>
      </c>
      <c r="E2012" s="22">
        <f>+INDEX('LISTA DE PRECIOS EKM '!B:K,MATCH(C2012,'LISTA DE PRECIOS EKM '!A:A,0),7)</f>
        <v>299900</v>
      </c>
      <c r="F2012" s="22">
        <f>+INDEX('LISTA DE PRECIOS EKM '!B:K,MATCH(C2012,'LISTA DE PRECIOS EKM '!A:A,0),9)</f>
        <v>309900</v>
      </c>
      <c r="G2012" s="22" t="str">
        <f>+IF(ISNUMBER(MATCH(C2012,Precios!C:C,0)),"Sí está", "No está")</f>
        <v>No está</v>
      </c>
    </row>
    <row r="2013" spans="2:7" hidden="1">
      <c r="B2013" s="22" t="s">
        <v>7351</v>
      </c>
      <c r="C2013" s="22" t="s">
        <v>7352</v>
      </c>
      <c r="D2013" s="63">
        <f>+INDEX('LISTA DE PRECIOS EKM '!A:K,MATCH(C2013,'LISTA DE PRECIOS EKM '!A:A,0),MATCH($D$1,'LISTA DE PRECIOS EKM '!$1:$1,0))</f>
        <v>219900</v>
      </c>
      <c r="E2013" s="22">
        <f>+INDEX('LISTA DE PRECIOS EKM '!B:K,MATCH(C2013,'LISTA DE PRECIOS EKM '!A:A,0),7)</f>
        <v>219900</v>
      </c>
      <c r="F2013" s="22">
        <f>+INDEX('LISTA DE PRECIOS EKM '!B:K,MATCH(C2013,'LISTA DE PRECIOS EKM '!A:A,0),9)</f>
        <v>239900</v>
      </c>
      <c r="G2013" s="22" t="str">
        <f>+IF(ISNUMBER(MATCH(C2013,Precios!C:C,0)),"Sí está", "No está")</f>
        <v>No está</v>
      </c>
    </row>
    <row r="2014" spans="2:7" hidden="1">
      <c r="B2014" s="22" t="s">
        <v>7386</v>
      </c>
      <c r="C2014" s="22" t="s">
        <v>7387</v>
      </c>
      <c r="D2014" s="63">
        <f>+INDEX('LISTA DE PRECIOS EKM '!A:K,MATCH(C2014,'LISTA DE PRECIOS EKM '!A:A,0),MATCH($D$1,'LISTA DE PRECIOS EKM '!$1:$1,0))</f>
        <v>189900</v>
      </c>
      <c r="E2014" s="22">
        <f>+INDEX('LISTA DE PRECIOS EKM '!B:K,MATCH(C2014,'LISTA DE PRECIOS EKM '!A:A,0),7)</f>
        <v>189900</v>
      </c>
      <c r="F2014" s="22">
        <f>+INDEX('LISTA DE PRECIOS EKM '!B:K,MATCH(C2014,'LISTA DE PRECIOS EKM '!A:A,0),9)</f>
        <v>199900</v>
      </c>
      <c r="G2014" s="22" t="str">
        <f>+IF(ISNUMBER(MATCH(C2014,Precios!C:C,0)),"Sí está", "No está")</f>
        <v>No está</v>
      </c>
    </row>
    <row r="2015" spans="2:7" hidden="1">
      <c r="B2015" s="22" t="s">
        <v>7386</v>
      </c>
      <c r="C2015" s="22" t="s">
        <v>7387</v>
      </c>
      <c r="D2015" s="63">
        <f>+INDEX('LISTA DE PRECIOS EKM '!A:K,MATCH(C2015,'LISTA DE PRECIOS EKM '!A:A,0),MATCH($D$1,'LISTA DE PRECIOS EKM '!$1:$1,0))</f>
        <v>189900</v>
      </c>
      <c r="E2015" s="22">
        <f>+INDEX('LISTA DE PRECIOS EKM '!B:K,MATCH(C2015,'LISTA DE PRECIOS EKM '!A:A,0),7)</f>
        <v>189900</v>
      </c>
      <c r="F2015" s="22">
        <f>+INDEX('LISTA DE PRECIOS EKM '!B:K,MATCH(C2015,'LISTA DE PRECIOS EKM '!A:A,0),9)</f>
        <v>199900</v>
      </c>
      <c r="G2015" s="22" t="str">
        <f>+IF(ISNUMBER(MATCH(C2015,Precios!C:C,0)),"Sí está", "No está")</f>
        <v>No está</v>
      </c>
    </row>
    <row r="2016" spans="2:7" hidden="1">
      <c r="B2016" s="22" t="s">
        <v>7376</v>
      </c>
      <c r="C2016" s="22" t="s">
        <v>7377</v>
      </c>
      <c r="D2016" s="63">
        <f>+INDEX('LISTA DE PRECIOS EKM '!A:K,MATCH(C2016,'LISTA DE PRECIOS EKM '!A:A,0),MATCH($D$1,'LISTA DE PRECIOS EKM '!$1:$1,0))</f>
        <v>499900</v>
      </c>
      <c r="E2016" s="22">
        <f>+INDEX('LISTA DE PRECIOS EKM '!B:K,MATCH(C2016,'LISTA DE PRECIOS EKM '!A:A,0),7)</f>
        <v>519900</v>
      </c>
      <c r="F2016" s="22">
        <f>+INDEX('LISTA DE PRECIOS EKM '!B:K,MATCH(C2016,'LISTA DE PRECIOS EKM '!A:A,0),9)</f>
        <v>539900</v>
      </c>
      <c r="G2016" s="22" t="str">
        <f>+IF(ISNUMBER(MATCH(C2016,Precios!C:C,0)),"Sí está", "No está")</f>
        <v>No está</v>
      </c>
    </row>
    <row r="2017" spans="2:7" hidden="1">
      <c r="B2017" s="22" t="s">
        <v>7382</v>
      </c>
      <c r="C2017" s="22" t="s">
        <v>7383</v>
      </c>
      <c r="D2017" s="63">
        <f>+INDEX('LISTA DE PRECIOS EKM '!A:K,MATCH(C2017,'LISTA DE PRECIOS EKM '!A:A,0),MATCH($D$1,'LISTA DE PRECIOS EKM '!$1:$1,0))</f>
        <v>289900</v>
      </c>
      <c r="E2017" s="22">
        <f>+INDEX('LISTA DE PRECIOS EKM '!B:K,MATCH(C2017,'LISTA DE PRECIOS EKM '!A:A,0),7)</f>
        <v>299900</v>
      </c>
      <c r="F2017" s="22">
        <f>+INDEX('LISTA DE PRECIOS EKM '!B:K,MATCH(C2017,'LISTA DE PRECIOS EKM '!A:A,0),9)</f>
        <v>309900</v>
      </c>
      <c r="G2017" s="22" t="str">
        <f>+IF(ISNUMBER(MATCH(C2017,Precios!C:C,0)),"Sí está", "No está")</f>
        <v>No está</v>
      </c>
    </row>
    <row r="2018" spans="2:7" hidden="1">
      <c r="B2018" s="22" t="s">
        <v>7389</v>
      </c>
      <c r="C2018" s="22" t="s">
        <v>7390</v>
      </c>
      <c r="D2018" s="63">
        <f>+INDEX('LISTA DE PRECIOS EKM '!A:K,MATCH(C2018,'LISTA DE PRECIOS EKM '!A:A,0),MATCH($D$1,'LISTA DE PRECIOS EKM '!$1:$1,0))</f>
        <v>199900</v>
      </c>
      <c r="E2018" s="22">
        <f>+INDEX('LISTA DE PRECIOS EKM '!B:K,MATCH(C2018,'LISTA DE PRECIOS EKM '!A:A,0),7)</f>
        <v>199900</v>
      </c>
      <c r="F2018" s="22">
        <f>+INDEX('LISTA DE PRECIOS EKM '!B:K,MATCH(C2018,'LISTA DE PRECIOS EKM '!A:A,0),9)</f>
        <v>209900</v>
      </c>
      <c r="G2018" s="22" t="str">
        <f>+IF(ISNUMBER(MATCH(C2018,Precios!C:C,0)),"Sí está", "No está")</f>
        <v>No está</v>
      </c>
    </row>
    <row r="2019" spans="2:7" hidden="1">
      <c r="B2019" s="22" t="s">
        <v>7391</v>
      </c>
      <c r="C2019" s="22" t="s">
        <v>7392</v>
      </c>
      <c r="D2019" s="63">
        <f>+INDEX('LISTA DE PRECIOS EKM '!A:K,MATCH(C2019,'LISTA DE PRECIOS EKM '!A:A,0),MATCH($D$1,'LISTA DE PRECIOS EKM '!$1:$1,0))</f>
        <v>259900</v>
      </c>
      <c r="E2019" s="22">
        <f>+INDEX('LISTA DE PRECIOS EKM '!B:K,MATCH(C2019,'LISTA DE PRECIOS EKM '!A:A,0),7)</f>
        <v>269900</v>
      </c>
      <c r="F2019" s="22">
        <f>+INDEX('LISTA DE PRECIOS EKM '!B:K,MATCH(C2019,'LISTA DE PRECIOS EKM '!A:A,0),9)</f>
        <v>279900</v>
      </c>
      <c r="G2019" s="22" t="str">
        <f>+IF(ISNUMBER(MATCH(C2019,Precios!C:C,0)),"Sí está", "No está")</f>
        <v>No está</v>
      </c>
    </row>
    <row r="2020" spans="2:7" hidden="1">
      <c r="B2020" s="22" t="s">
        <v>7379</v>
      </c>
      <c r="C2020" s="22" t="s">
        <v>7380</v>
      </c>
      <c r="D2020" s="63">
        <f>+INDEX('LISTA DE PRECIOS EKM '!A:K,MATCH(C2020,'LISTA DE PRECIOS EKM '!A:A,0),MATCH($D$1,'LISTA DE PRECIOS EKM '!$1:$1,0))</f>
        <v>599900</v>
      </c>
      <c r="E2020" s="22">
        <f>+INDEX('LISTA DE PRECIOS EKM '!B:K,MATCH(C2020,'LISTA DE PRECIOS EKM '!A:A,0),7)</f>
        <v>619900</v>
      </c>
      <c r="F2020" s="22">
        <f>+INDEX('LISTA DE PRECIOS EKM '!B:K,MATCH(C2020,'LISTA DE PRECIOS EKM '!A:A,0),9)</f>
        <v>649900</v>
      </c>
      <c r="G2020" s="22" t="str">
        <f>+IF(ISNUMBER(MATCH(C2020,Precios!C:C,0)),"Sí está", "No está")</f>
        <v>No está</v>
      </c>
    </row>
    <row r="2021" spans="2:7" hidden="1">
      <c r="B2021" s="22" t="s">
        <v>7391</v>
      </c>
      <c r="C2021" s="22" t="s">
        <v>7392</v>
      </c>
      <c r="D2021" s="63">
        <f>+INDEX('LISTA DE PRECIOS EKM '!A:K,MATCH(C2021,'LISTA DE PRECIOS EKM '!A:A,0),MATCH($D$1,'LISTA DE PRECIOS EKM '!$1:$1,0))</f>
        <v>259900</v>
      </c>
      <c r="E2021" s="22">
        <f>+INDEX('LISTA DE PRECIOS EKM '!B:K,MATCH(C2021,'LISTA DE PRECIOS EKM '!A:A,0),7)</f>
        <v>269900</v>
      </c>
      <c r="F2021" s="22">
        <f>+INDEX('LISTA DE PRECIOS EKM '!B:K,MATCH(C2021,'LISTA DE PRECIOS EKM '!A:A,0),9)</f>
        <v>279900</v>
      </c>
      <c r="G2021" s="22" t="str">
        <f>+IF(ISNUMBER(MATCH(C2021,Precios!C:C,0)),"Sí está", "No está")</f>
        <v>No está</v>
      </c>
    </row>
    <row r="2022" spans="2:7" hidden="1">
      <c r="B2022" s="22" t="s">
        <v>7399</v>
      </c>
      <c r="C2022" s="22" t="s">
        <v>7400</v>
      </c>
      <c r="D2022" s="63">
        <f>+INDEX('LISTA DE PRECIOS EKM '!A:K,MATCH(C2022,'LISTA DE PRECIOS EKM '!A:A,0),MATCH($D$1,'LISTA DE PRECIOS EKM '!$1:$1,0))</f>
        <v>269900</v>
      </c>
      <c r="E2022" s="22">
        <f>+INDEX('LISTA DE PRECIOS EKM '!B:K,MATCH(C2022,'LISTA DE PRECIOS EKM '!A:A,0),7)</f>
        <v>279900</v>
      </c>
      <c r="F2022" s="22">
        <f>+INDEX('LISTA DE PRECIOS EKM '!B:K,MATCH(C2022,'LISTA DE PRECIOS EKM '!A:A,0),9)</f>
        <v>289900</v>
      </c>
      <c r="G2022" s="22" t="str">
        <f>+IF(ISNUMBER(MATCH(C2022,Precios!C:C,0)),"Sí está", "No está")</f>
        <v>No está</v>
      </c>
    </row>
    <row r="2023" spans="2:7" hidden="1">
      <c r="B2023" s="22" t="s">
        <v>7403</v>
      </c>
      <c r="C2023" s="22" t="s">
        <v>7404</v>
      </c>
      <c r="D2023" s="63">
        <f>+INDEX('LISTA DE PRECIOS EKM '!A:K,MATCH(C2023,'LISTA DE PRECIOS EKM '!A:A,0),MATCH($D$1,'LISTA DE PRECIOS EKM '!$1:$1,0))</f>
        <v>289900</v>
      </c>
      <c r="E2023" s="22">
        <f>+INDEX('LISTA DE PRECIOS EKM '!B:K,MATCH(C2023,'LISTA DE PRECIOS EKM '!A:A,0),7)</f>
        <v>299900</v>
      </c>
      <c r="F2023" s="22">
        <f>+INDEX('LISTA DE PRECIOS EKM '!B:K,MATCH(C2023,'LISTA DE PRECIOS EKM '!A:A,0),9)</f>
        <v>309900</v>
      </c>
      <c r="G2023" s="22" t="str">
        <f>+IF(ISNUMBER(MATCH(C2023,Precios!C:C,0)),"Sí está", "No está")</f>
        <v>No está</v>
      </c>
    </row>
    <row r="2024" spans="2:7" hidden="1">
      <c r="B2024" s="22" t="s">
        <v>7403</v>
      </c>
      <c r="C2024" s="22" t="s">
        <v>7404</v>
      </c>
      <c r="D2024" s="63">
        <f>+INDEX('LISTA DE PRECIOS EKM '!A:K,MATCH(C2024,'LISTA DE PRECIOS EKM '!A:A,0),MATCH($D$1,'LISTA DE PRECIOS EKM '!$1:$1,0))</f>
        <v>289900</v>
      </c>
      <c r="E2024" s="22">
        <f>+INDEX('LISTA DE PRECIOS EKM '!B:K,MATCH(C2024,'LISTA DE PRECIOS EKM '!A:A,0),7)</f>
        <v>299900</v>
      </c>
      <c r="F2024" s="22">
        <f>+INDEX('LISTA DE PRECIOS EKM '!B:K,MATCH(C2024,'LISTA DE PRECIOS EKM '!A:A,0),9)</f>
        <v>309900</v>
      </c>
      <c r="G2024" s="22" t="str">
        <f>+IF(ISNUMBER(MATCH(C2024,Precios!C:C,0)),"Sí está", "No está")</f>
        <v>No está</v>
      </c>
    </row>
    <row r="2025" spans="2:7" hidden="1">
      <c r="B2025" s="22" t="s">
        <v>7405</v>
      </c>
      <c r="C2025" s="22" t="s">
        <v>7406</v>
      </c>
      <c r="D2025" s="63">
        <f>+INDEX('LISTA DE PRECIOS EKM '!A:K,MATCH(C2025,'LISTA DE PRECIOS EKM '!A:A,0),MATCH($D$1,'LISTA DE PRECIOS EKM '!$1:$1,0))</f>
        <v>279900</v>
      </c>
      <c r="E2025" s="22">
        <f>+INDEX('LISTA DE PRECIOS EKM '!B:K,MATCH(C2025,'LISTA DE PRECIOS EKM '!A:A,0),7)</f>
        <v>289900</v>
      </c>
      <c r="F2025" s="22">
        <f>+INDEX('LISTA DE PRECIOS EKM '!B:K,MATCH(C2025,'LISTA DE PRECIOS EKM '!A:A,0),9)</f>
        <v>299900</v>
      </c>
      <c r="G2025" s="22" t="str">
        <f>+IF(ISNUMBER(MATCH(C2025,Precios!C:C,0)),"Sí está", "No está")</f>
        <v>No está</v>
      </c>
    </row>
    <row r="2026" spans="2:7" hidden="1">
      <c r="B2026" s="22" t="s">
        <v>7411</v>
      </c>
      <c r="C2026" s="22" t="s">
        <v>7412</v>
      </c>
      <c r="D2026" s="63">
        <f>+INDEX('LISTA DE PRECIOS EKM '!A:K,MATCH(C2026,'LISTA DE PRECIOS EKM '!A:A,0),MATCH($D$1,'LISTA DE PRECIOS EKM '!$1:$1,0))</f>
        <v>539900</v>
      </c>
      <c r="E2026" s="22">
        <f>+INDEX('LISTA DE PRECIOS EKM '!B:K,MATCH(C2026,'LISTA DE PRECIOS EKM '!A:A,0),7)</f>
        <v>559900</v>
      </c>
      <c r="F2026" s="22">
        <f>+INDEX('LISTA DE PRECIOS EKM '!B:K,MATCH(C2026,'LISTA DE PRECIOS EKM '!A:A,0),9)</f>
        <v>589900</v>
      </c>
      <c r="G2026" s="22" t="str">
        <f>+IF(ISNUMBER(MATCH(C2026,Precios!C:C,0)),"Sí está", "No está")</f>
        <v>No está</v>
      </c>
    </row>
    <row r="2027" spans="2:7" hidden="1">
      <c r="B2027" s="22" t="s">
        <v>7413</v>
      </c>
      <c r="C2027" s="22" t="s">
        <v>7414</v>
      </c>
      <c r="D2027" s="63">
        <f>+INDEX('LISTA DE PRECIOS EKM '!A:K,MATCH(C2027,'LISTA DE PRECIOS EKM '!A:A,0),MATCH($D$1,'LISTA DE PRECIOS EKM '!$1:$1,0))</f>
        <v>529900</v>
      </c>
      <c r="E2027" s="22">
        <f>+INDEX('LISTA DE PRECIOS EKM '!B:K,MATCH(C2027,'LISTA DE PRECIOS EKM '!A:A,0),7)</f>
        <v>549900</v>
      </c>
      <c r="F2027" s="22">
        <f>+INDEX('LISTA DE PRECIOS EKM '!B:K,MATCH(C2027,'LISTA DE PRECIOS EKM '!A:A,0),9)</f>
        <v>579900</v>
      </c>
      <c r="G2027" s="22" t="str">
        <f>+IF(ISNUMBER(MATCH(C2027,Precios!C:C,0)),"Sí está", "No está")</f>
        <v>No está</v>
      </c>
    </row>
    <row r="2028" spans="2:7" hidden="1">
      <c r="B2028" s="22" t="s">
        <v>7416</v>
      </c>
      <c r="C2028" s="22" t="s">
        <v>7417</v>
      </c>
      <c r="D2028" s="63">
        <f>+INDEX('LISTA DE PRECIOS EKM '!A:K,MATCH(C2028,'LISTA DE PRECIOS EKM '!A:A,0),MATCH($D$1,'LISTA DE PRECIOS EKM '!$1:$1,0))</f>
        <v>719900</v>
      </c>
      <c r="E2028" s="22">
        <f>+INDEX('LISTA DE PRECIOS EKM '!B:K,MATCH(C2028,'LISTA DE PRECIOS EKM '!A:A,0),7)</f>
        <v>749900</v>
      </c>
      <c r="F2028" s="22">
        <f>+INDEX('LISTA DE PRECIOS EKM '!B:K,MATCH(C2028,'LISTA DE PRECIOS EKM '!A:A,0),9)</f>
        <v>789900</v>
      </c>
      <c r="G2028" s="22" t="str">
        <f>+IF(ISNUMBER(MATCH(C2028,Precios!C:C,0)),"Sí está", "No está")</f>
        <v>No está</v>
      </c>
    </row>
    <row r="2029" spans="2:7" hidden="1">
      <c r="B2029" s="22" t="s">
        <v>7416</v>
      </c>
      <c r="C2029" s="22" t="s">
        <v>7417</v>
      </c>
      <c r="D2029" s="63">
        <f>+INDEX('LISTA DE PRECIOS EKM '!A:K,MATCH(C2029,'LISTA DE PRECIOS EKM '!A:A,0),MATCH($D$1,'LISTA DE PRECIOS EKM '!$1:$1,0))</f>
        <v>719900</v>
      </c>
      <c r="E2029" s="22">
        <f>+INDEX('LISTA DE PRECIOS EKM '!B:K,MATCH(C2029,'LISTA DE PRECIOS EKM '!A:A,0),7)</f>
        <v>749900</v>
      </c>
      <c r="F2029" s="22">
        <f>+INDEX('LISTA DE PRECIOS EKM '!B:K,MATCH(C2029,'LISTA DE PRECIOS EKM '!A:A,0),9)</f>
        <v>789900</v>
      </c>
      <c r="G2029" s="22" t="str">
        <f>+IF(ISNUMBER(MATCH(C2029,Precios!C:C,0)),"Sí está", "No está")</f>
        <v>No está</v>
      </c>
    </row>
    <row r="2030" spans="2:7" hidden="1">
      <c r="B2030" s="22" t="s">
        <v>7418</v>
      </c>
      <c r="C2030" s="22" t="s">
        <v>7419</v>
      </c>
      <c r="D2030" s="63">
        <f>+INDEX('LISTA DE PRECIOS EKM '!A:K,MATCH(C2030,'LISTA DE PRECIOS EKM '!A:A,0),MATCH($D$1,'LISTA DE PRECIOS EKM '!$1:$1,0))</f>
        <v>789900</v>
      </c>
      <c r="E2030" s="22">
        <f>+INDEX('LISTA DE PRECIOS EKM '!B:K,MATCH(C2030,'LISTA DE PRECIOS EKM '!A:A,0),7)</f>
        <v>819900</v>
      </c>
      <c r="F2030" s="22">
        <f>+INDEX('LISTA DE PRECIOS EKM '!B:K,MATCH(C2030,'LISTA DE PRECIOS EKM '!A:A,0),9)</f>
        <v>859900</v>
      </c>
      <c r="G2030" s="22" t="str">
        <f>+IF(ISNUMBER(MATCH(C2030,Precios!C:C,0)),"Sí está", "No está")</f>
        <v>No está</v>
      </c>
    </row>
    <row r="2031" spans="2:7" hidden="1">
      <c r="B2031" s="22" t="s">
        <v>7418</v>
      </c>
      <c r="C2031" s="22" t="s">
        <v>7419</v>
      </c>
      <c r="D2031" s="63">
        <f>+INDEX('LISTA DE PRECIOS EKM '!A:K,MATCH(C2031,'LISTA DE PRECIOS EKM '!A:A,0),MATCH($D$1,'LISTA DE PRECIOS EKM '!$1:$1,0))</f>
        <v>789900</v>
      </c>
      <c r="E2031" s="22">
        <f>+INDEX('LISTA DE PRECIOS EKM '!B:K,MATCH(C2031,'LISTA DE PRECIOS EKM '!A:A,0),7)</f>
        <v>819900</v>
      </c>
      <c r="F2031" s="22">
        <f>+INDEX('LISTA DE PRECIOS EKM '!B:K,MATCH(C2031,'LISTA DE PRECIOS EKM '!A:A,0),9)</f>
        <v>859900</v>
      </c>
      <c r="G2031" s="22" t="str">
        <f>+IF(ISNUMBER(MATCH(C2031,Precios!C:C,0)),"Sí está", "No está")</f>
        <v>No está</v>
      </c>
    </row>
    <row r="2032" spans="2:7" hidden="1">
      <c r="B2032" s="22" t="s">
        <v>7420</v>
      </c>
      <c r="C2032" s="22" t="s">
        <v>7421</v>
      </c>
      <c r="D2032" s="63">
        <f>+INDEX('LISTA DE PRECIOS EKM '!A:K,MATCH(C2032,'LISTA DE PRECIOS EKM '!A:A,0),MATCH($D$1,'LISTA DE PRECIOS EKM '!$1:$1,0))</f>
        <v>789900</v>
      </c>
      <c r="E2032" s="22">
        <f>+INDEX('LISTA DE PRECIOS EKM '!B:K,MATCH(C2032,'LISTA DE PRECIOS EKM '!A:A,0),7)</f>
        <v>819900</v>
      </c>
      <c r="F2032" s="22">
        <f>+INDEX('LISTA DE PRECIOS EKM '!B:K,MATCH(C2032,'LISTA DE PRECIOS EKM '!A:A,0),9)</f>
        <v>859900</v>
      </c>
      <c r="G2032" s="22" t="str">
        <f>+IF(ISNUMBER(MATCH(C2032,Precios!C:C,0)),"Sí está", "No está")</f>
        <v>No está</v>
      </c>
    </row>
    <row r="2033" spans="2:7" hidden="1">
      <c r="B2033" s="22" t="s">
        <v>7422</v>
      </c>
      <c r="C2033" s="22" t="s">
        <v>7423</v>
      </c>
      <c r="D2033" s="63">
        <f>+INDEX('LISTA DE PRECIOS EKM '!A:K,MATCH(C2033,'LISTA DE PRECIOS EKM '!A:A,0),MATCH($D$1,'LISTA DE PRECIOS EKM '!$1:$1,0))</f>
        <v>299900</v>
      </c>
      <c r="E2033" s="22">
        <f>+INDEX('LISTA DE PRECIOS EKM '!B:K,MATCH(C2033,'LISTA DE PRECIOS EKM '!A:A,0),7)</f>
        <v>309900</v>
      </c>
      <c r="F2033" s="22">
        <f>+INDEX('LISTA DE PRECIOS EKM '!B:K,MATCH(C2033,'LISTA DE PRECIOS EKM '!A:A,0),9)</f>
        <v>319900</v>
      </c>
      <c r="G2033" s="22" t="str">
        <f>+IF(ISNUMBER(MATCH(C2033,Precios!C:C,0)),"Sí está", "No está")</f>
        <v>No está</v>
      </c>
    </row>
    <row r="2034" spans="2:7" hidden="1">
      <c r="B2034" s="22" t="s">
        <v>7422</v>
      </c>
      <c r="C2034" s="22" t="s">
        <v>7423</v>
      </c>
      <c r="D2034" s="63">
        <f>+INDEX('LISTA DE PRECIOS EKM '!A:K,MATCH(C2034,'LISTA DE PRECIOS EKM '!A:A,0),MATCH($D$1,'LISTA DE PRECIOS EKM '!$1:$1,0))</f>
        <v>299900</v>
      </c>
      <c r="E2034" s="22">
        <f>+INDEX('LISTA DE PRECIOS EKM '!B:K,MATCH(C2034,'LISTA DE PRECIOS EKM '!A:A,0),7)</f>
        <v>309900</v>
      </c>
      <c r="F2034" s="22">
        <f>+INDEX('LISTA DE PRECIOS EKM '!B:K,MATCH(C2034,'LISTA DE PRECIOS EKM '!A:A,0),9)</f>
        <v>319900</v>
      </c>
      <c r="G2034" s="22" t="str">
        <f>+IF(ISNUMBER(MATCH(C2034,Precios!C:C,0)),"Sí está", "No está")</f>
        <v>No está</v>
      </c>
    </row>
    <row r="2035" spans="2:7" hidden="1">
      <c r="B2035" s="22" t="s">
        <v>7424</v>
      </c>
      <c r="C2035" s="22" t="s">
        <v>7425</v>
      </c>
      <c r="D2035" s="63">
        <f>+INDEX('LISTA DE PRECIOS EKM '!A:K,MATCH(C2035,'LISTA DE PRECIOS EKM '!A:A,0),MATCH($D$1,'LISTA DE PRECIOS EKM '!$1:$1,0))</f>
        <v>239900</v>
      </c>
      <c r="E2035" s="22">
        <f>+INDEX('LISTA DE PRECIOS EKM '!B:K,MATCH(C2035,'LISTA DE PRECIOS EKM '!A:A,0),7)</f>
        <v>249900</v>
      </c>
      <c r="F2035" s="22">
        <f>+INDEX('LISTA DE PRECIOS EKM '!B:K,MATCH(C2035,'LISTA DE PRECIOS EKM '!A:A,0),9)</f>
        <v>259900</v>
      </c>
      <c r="G2035" s="22" t="str">
        <f>+IF(ISNUMBER(MATCH(C2035,Precios!C:C,0)),"Sí está", "No está")</f>
        <v>No está</v>
      </c>
    </row>
    <row r="2036" spans="2:7" hidden="1">
      <c r="B2036" s="22" t="s">
        <v>7424</v>
      </c>
      <c r="C2036" s="22" t="s">
        <v>7425</v>
      </c>
      <c r="D2036" s="63">
        <f>+INDEX('LISTA DE PRECIOS EKM '!A:K,MATCH(C2036,'LISTA DE PRECIOS EKM '!A:A,0),MATCH($D$1,'LISTA DE PRECIOS EKM '!$1:$1,0))</f>
        <v>239900</v>
      </c>
      <c r="E2036" s="22">
        <f>+INDEX('LISTA DE PRECIOS EKM '!B:K,MATCH(C2036,'LISTA DE PRECIOS EKM '!A:A,0),7)</f>
        <v>249900</v>
      </c>
      <c r="F2036" s="22">
        <f>+INDEX('LISTA DE PRECIOS EKM '!B:K,MATCH(C2036,'LISTA DE PRECIOS EKM '!A:A,0),9)</f>
        <v>259900</v>
      </c>
      <c r="G2036" s="22" t="str">
        <f>+IF(ISNUMBER(MATCH(C2036,Precios!C:C,0)),"Sí está", "No está")</f>
        <v>No está</v>
      </c>
    </row>
    <row r="2037" spans="2:7" hidden="1">
      <c r="B2037" s="22" t="s">
        <v>7426</v>
      </c>
      <c r="C2037" s="22" t="s">
        <v>7427</v>
      </c>
      <c r="D2037" s="63">
        <f>+INDEX('LISTA DE PRECIOS EKM '!A:K,MATCH(C2037,'LISTA DE PRECIOS EKM '!A:A,0),MATCH($D$1,'LISTA DE PRECIOS EKM '!$1:$1,0))</f>
        <v>239900</v>
      </c>
      <c r="E2037" s="22">
        <f>+INDEX('LISTA DE PRECIOS EKM '!B:K,MATCH(C2037,'LISTA DE PRECIOS EKM '!A:A,0),7)</f>
        <v>249900</v>
      </c>
      <c r="F2037" s="22">
        <f>+INDEX('LISTA DE PRECIOS EKM '!B:K,MATCH(C2037,'LISTA DE PRECIOS EKM '!A:A,0),9)</f>
        <v>259900</v>
      </c>
      <c r="G2037" s="22" t="str">
        <f>+IF(ISNUMBER(MATCH(C2037,Precios!C:C,0)),"Sí está", "No está")</f>
        <v>No está</v>
      </c>
    </row>
    <row r="2038" spans="2:7" hidden="1">
      <c r="B2038" s="22" t="s">
        <v>7426</v>
      </c>
      <c r="C2038" s="22" t="s">
        <v>7427</v>
      </c>
      <c r="D2038" s="63">
        <f>+INDEX('LISTA DE PRECIOS EKM '!A:K,MATCH(C2038,'LISTA DE PRECIOS EKM '!A:A,0),MATCH($D$1,'LISTA DE PRECIOS EKM '!$1:$1,0))</f>
        <v>239900</v>
      </c>
      <c r="E2038" s="22">
        <f>+INDEX('LISTA DE PRECIOS EKM '!B:K,MATCH(C2038,'LISTA DE PRECIOS EKM '!A:A,0),7)</f>
        <v>249900</v>
      </c>
      <c r="F2038" s="22">
        <f>+INDEX('LISTA DE PRECIOS EKM '!B:K,MATCH(C2038,'LISTA DE PRECIOS EKM '!A:A,0),9)</f>
        <v>259900</v>
      </c>
      <c r="G2038" s="22" t="str">
        <f>+IF(ISNUMBER(MATCH(C2038,Precios!C:C,0)),"Sí está", "No está")</f>
        <v>No está</v>
      </c>
    </row>
    <row r="2039" spans="2:7" hidden="1">
      <c r="B2039" s="22" t="s">
        <v>7405</v>
      </c>
      <c r="C2039" s="22" t="s">
        <v>7406</v>
      </c>
      <c r="D2039" s="63">
        <f>+INDEX('LISTA DE PRECIOS EKM '!A:K,MATCH(C2039,'LISTA DE PRECIOS EKM '!A:A,0),MATCH($D$1,'LISTA DE PRECIOS EKM '!$1:$1,0))</f>
        <v>279900</v>
      </c>
      <c r="E2039" s="22">
        <f>+INDEX('LISTA DE PRECIOS EKM '!B:K,MATCH(C2039,'LISTA DE PRECIOS EKM '!A:A,0),7)</f>
        <v>289900</v>
      </c>
      <c r="F2039" s="22">
        <f>+INDEX('LISTA DE PRECIOS EKM '!B:K,MATCH(C2039,'LISTA DE PRECIOS EKM '!A:A,0),9)</f>
        <v>299900</v>
      </c>
      <c r="G2039" s="22" t="str">
        <f>+IF(ISNUMBER(MATCH(C2039,Precios!C:C,0)),"Sí está", "No está")</f>
        <v>No está</v>
      </c>
    </row>
    <row r="2040" spans="2:7" hidden="1">
      <c r="B2040" s="22" t="s">
        <v>7429</v>
      </c>
      <c r="C2040" s="22" t="s">
        <v>7430</v>
      </c>
      <c r="D2040" s="63">
        <f>+INDEX('LISTA DE PRECIOS EKM '!A:K,MATCH(C2040,'LISTA DE PRECIOS EKM '!A:A,0),MATCH($D$1,'LISTA DE PRECIOS EKM '!$1:$1,0))</f>
        <v>689900</v>
      </c>
      <c r="E2040" s="22">
        <f>+INDEX('LISTA DE PRECIOS EKM '!B:K,MATCH(C2040,'LISTA DE PRECIOS EKM '!A:A,0),7)</f>
        <v>709900</v>
      </c>
      <c r="F2040" s="22">
        <f>+INDEX('LISTA DE PRECIOS EKM '!B:K,MATCH(C2040,'LISTA DE PRECIOS EKM '!A:A,0),9)</f>
        <v>749900</v>
      </c>
      <c r="G2040" s="22" t="str">
        <f>+IF(ISNUMBER(MATCH(C2040,Precios!C:C,0)),"Sí está", "No está")</f>
        <v>No está</v>
      </c>
    </row>
    <row r="2041" spans="2:7" hidden="1">
      <c r="B2041" s="22" t="s">
        <v>7429</v>
      </c>
      <c r="C2041" s="22" t="s">
        <v>7430</v>
      </c>
      <c r="D2041" s="63">
        <f>+INDEX('LISTA DE PRECIOS EKM '!A:K,MATCH(C2041,'LISTA DE PRECIOS EKM '!A:A,0),MATCH($D$1,'LISTA DE PRECIOS EKM '!$1:$1,0))</f>
        <v>689900</v>
      </c>
      <c r="E2041" s="22">
        <f>+INDEX('LISTA DE PRECIOS EKM '!B:K,MATCH(C2041,'LISTA DE PRECIOS EKM '!A:A,0),7)</f>
        <v>709900</v>
      </c>
      <c r="F2041" s="22">
        <f>+INDEX('LISTA DE PRECIOS EKM '!B:K,MATCH(C2041,'LISTA DE PRECIOS EKM '!A:A,0),9)</f>
        <v>749900</v>
      </c>
      <c r="G2041" s="22" t="str">
        <f>+IF(ISNUMBER(MATCH(C2041,Precios!C:C,0)),"Sí está", "No está")</f>
        <v>No está</v>
      </c>
    </row>
    <row r="2042" spans="2:7" hidden="1">
      <c r="B2042" s="22" t="s">
        <v>7431</v>
      </c>
      <c r="C2042" s="22" t="s">
        <v>7432</v>
      </c>
      <c r="D2042" s="63">
        <f>+INDEX('LISTA DE PRECIOS EKM '!A:K,MATCH(C2042,'LISTA DE PRECIOS EKM '!A:A,0),MATCH($D$1,'LISTA DE PRECIOS EKM '!$1:$1,0))</f>
        <v>569900</v>
      </c>
      <c r="E2042" s="22">
        <f>+INDEX('LISTA DE PRECIOS EKM '!B:K,MATCH(C2042,'LISTA DE PRECIOS EKM '!A:A,0),7)</f>
        <v>589900</v>
      </c>
      <c r="F2042" s="22">
        <f>+INDEX('LISTA DE PRECIOS EKM '!B:K,MATCH(C2042,'LISTA DE PRECIOS EKM '!A:A,0),9)</f>
        <v>619900</v>
      </c>
      <c r="G2042" s="22" t="str">
        <f>+IF(ISNUMBER(MATCH(C2042,Precios!C:C,0)),"Sí está", "No está")</f>
        <v>No está</v>
      </c>
    </row>
    <row r="2043" spans="2:7" hidden="1">
      <c r="B2043" s="22" t="s">
        <v>7411</v>
      </c>
      <c r="C2043" s="22" t="s">
        <v>7412</v>
      </c>
      <c r="D2043" s="63">
        <f>+INDEX('LISTA DE PRECIOS EKM '!A:K,MATCH(C2043,'LISTA DE PRECIOS EKM '!A:A,0),MATCH($D$1,'LISTA DE PRECIOS EKM '!$1:$1,0))</f>
        <v>539900</v>
      </c>
      <c r="E2043" s="22">
        <f>+INDEX('LISTA DE PRECIOS EKM '!B:K,MATCH(C2043,'LISTA DE PRECIOS EKM '!A:A,0),7)</f>
        <v>559900</v>
      </c>
      <c r="F2043" s="22">
        <f>+INDEX('LISTA DE PRECIOS EKM '!B:K,MATCH(C2043,'LISTA DE PRECIOS EKM '!A:A,0),9)</f>
        <v>589900</v>
      </c>
      <c r="G2043" s="22" t="str">
        <f>+IF(ISNUMBER(MATCH(C2043,Precios!C:C,0)),"Sí está", "No está")</f>
        <v>No está</v>
      </c>
    </row>
    <row r="2044" spans="2:7" hidden="1">
      <c r="B2044" s="22" t="s">
        <v>7433</v>
      </c>
      <c r="C2044" s="22" t="s">
        <v>7434</v>
      </c>
      <c r="D2044" s="63">
        <f>+INDEX('LISTA DE PRECIOS EKM '!A:K,MATCH(C2044,'LISTA DE PRECIOS EKM '!A:A,0),MATCH($D$1,'LISTA DE PRECIOS EKM '!$1:$1,0))</f>
        <v>309900</v>
      </c>
      <c r="E2044" s="22">
        <f>+INDEX('LISTA DE PRECIOS EKM '!B:K,MATCH(C2044,'LISTA DE PRECIOS EKM '!A:A,0),7)</f>
        <v>319900</v>
      </c>
      <c r="F2044" s="22">
        <f>+INDEX('LISTA DE PRECIOS EKM '!B:K,MATCH(C2044,'LISTA DE PRECIOS EKM '!A:A,0),9)</f>
        <v>339900</v>
      </c>
      <c r="G2044" s="22" t="str">
        <f>+IF(ISNUMBER(MATCH(C2044,Precios!C:C,0)),"Sí está", "No está")</f>
        <v>No está</v>
      </c>
    </row>
    <row r="2045" spans="2:7" hidden="1">
      <c r="B2045" s="22" t="s">
        <v>7433</v>
      </c>
      <c r="C2045" s="22" t="s">
        <v>7434</v>
      </c>
      <c r="D2045" s="63">
        <f>+INDEX('LISTA DE PRECIOS EKM '!A:K,MATCH(C2045,'LISTA DE PRECIOS EKM '!A:A,0),MATCH($D$1,'LISTA DE PRECIOS EKM '!$1:$1,0))</f>
        <v>309900</v>
      </c>
      <c r="E2045" s="22">
        <f>+INDEX('LISTA DE PRECIOS EKM '!B:K,MATCH(C2045,'LISTA DE PRECIOS EKM '!A:A,0),7)</f>
        <v>319900</v>
      </c>
      <c r="F2045" s="22">
        <f>+INDEX('LISTA DE PRECIOS EKM '!B:K,MATCH(C2045,'LISTA DE PRECIOS EKM '!A:A,0),9)</f>
        <v>339900</v>
      </c>
      <c r="G2045" s="22" t="str">
        <f>+IF(ISNUMBER(MATCH(C2045,Precios!C:C,0)),"Sí está", "No está")</f>
        <v>No está</v>
      </c>
    </row>
    <row r="2046" spans="2:7" hidden="1">
      <c r="B2046" s="22" t="s">
        <v>7436</v>
      </c>
      <c r="C2046" s="22" t="s">
        <v>7437</v>
      </c>
      <c r="D2046" s="63">
        <f>+INDEX('LISTA DE PRECIOS EKM '!A:K,MATCH(C2046,'LISTA DE PRECIOS EKM '!A:A,0),MATCH($D$1,'LISTA DE PRECIOS EKM '!$1:$1,0))</f>
        <v>269900</v>
      </c>
      <c r="E2046" s="22">
        <f>+INDEX('LISTA DE PRECIOS EKM '!B:K,MATCH(C2046,'LISTA DE PRECIOS EKM '!A:A,0),7)</f>
        <v>279900</v>
      </c>
      <c r="F2046" s="22">
        <f>+INDEX('LISTA DE PRECIOS EKM '!B:K,MATCH(C2046,'LISTA DE PRECIOS EKM '!A:A,0),9)</f>
        <v>289900</v>
      </c>
      <c r="G2046" s="22" t="str">
        <f>+IF(ISNUMBER(MATCH(C2046,Precios!C:C,0)),"Sí está", "No está")</f>
        <v>No está</v>
      </c>
    </row>
    <row r="2047" spans="2:7" hidden="1">
      <c r="B2047" s="22" t="s">
        <v>7436</v>
      </c>
      <c r="C2047" s="22" t="s">
        <v>7437</v>
      </c>
      <c r="D2047" s="63">
        <f>+INDEX('LISTA DE PRECIOS EKM '!A:K,MATCH(C2047,'LISTA DE PRECIOS EKM '!A:A,0),MATCH($D$1,'LISTA DE PRECIOS EKM '!$1:$1,0))</f>
        <v>269900</v>
      </c>
      <c r="E2047" s="22">
        <f>+INDEX('LISTA DE PRECIOS EKM '!B:K,MATCH(C2047,'LISTA DE PRECIOS EKM '!A:A,0),7)</f>
        <v>279900</v>
      </c>
      <c r="F2047" s="22">
        <f>+INDEX('LISTA DE PRECIOS EKM '!B:K,MATCH(C2047,'LISTA DE PRECIOS EKM '!A:A,0),9)</f>
        <v>289900</v>
      </c>
      <c r="G2047" s="22" t="str">
        <f>+IF(ISNUMBER(MATCH(C2047,Precios!C:C,0)),"Sí está", "No está")</f>
        <v>No está</v>
      </c>
    </row>
    <row r="2048" spans="2:7" hidden="1">
      <c r="B2048" s="22" t="s">
        <v>7438</v>
      </c>
      <c r="C2048" s="22" t="s">
        <v>7439</v>
      </c>
      <c r="D2048" s="63">
        <f>+INDEX('LISTA DE PRECIOS EKM '!A:K,MATCH(C2048,'LISTA DE PRECIOS EKM '!A:A,0),MATCH($D$1,'LISTA DE PRECIOS EKM '!$1:$1,0))</f>
        <v>299900</v>
      </c>
      <c r="E2048" s="22">
        <f>+INDEX('LISTA DE PRECIOS EKM '!B:K,MATCH(C2048,'LISTA DE PRECIOS EKM '!A:A,0),7)</f>
        <v>309900</v>
      </c>
      <c r="F2048" s="22">
        <f>+INDEX('LISTA DE PRECIOS EKM '!B:K,MATCH(C2048,'LISTA DE PRECIOS EKM '!A:A,0),9)</f>
        <v>319900</v>
      </c>
      <c r="G2048" s="22" t="str">
        <f>+IF(ISNUMBER(MATCH(C2048,Precios!C:C,0)),"Sí está", "No está")</f>
        <v>No está</v>
      </c>
    </row>
    <row r="2049" spans="2:7" hidden="1">
      <c r="B2049" s="22" t="s">
        <v>7438</v>
      </c>
      <c r="C2049" s="22" t="s">
        <v>7439</v>
      </c>
      <c r="D2049" s="63">
        <f>+INDEX('LISTA DE PRECIOS EKM '!A:K,MATCH(C2049,'LISTA DE PRECIOS EKM '!A:A,0),MATCH($D$1,'LISTA DE PRECIOS EKM '!$1:$1,0))</f>
        <v>299900</v>
      </c>
      <c r="E2049" s="22">
        <f>+INDEX('LISTA DE PRECIOS EKM '!B:K,MATCH(C2049,'LISTA DE PRECIOS EKM '!A:A,0),7)</f>
        <v>309900</v>
      </c>
      <c r="F2049" s="22">
        <f>+INDEX('LISTA DE PRECIOS EKM '!B:K,MATCH(C2049,'LISTA DE PRECIOS EKM '!A:A,0),9)</f>
        <v>319900</v>
      </c>
      <c r="G2049" s="22" t="str">
        <f>+IF(ISNUMBER(MATCH(C2049,Precios!C:C,0)),"Sí está", "No está")</f>
        <v>No está</v>
      </c>
    </row>
    <row r="2050" spans="2:7" hidden="1">
      <c r="B2050" s="22" t="s">
        <v>7413</v>
      </c>
      <c r="C2050" s="22" t="s">
        <v>7414</v>
      </c>
      <c r="D2050" s="63">
        <f>+INDEX('LISTA DE PRECIOS EKM '!A:K,MATCH(C2050,'LISTA DE PRECIOS EKM '!A:A,0),MATCH($D$1,'LISTA DE PRECIOS EKM '!$1:$1,0))</f>
        <v>529900</v>
      </c>
      <c r="E2050" s="22">
        <f>+INDEX('LISTA DE PRECIOS EKM '!B:K,MATCH(C2050,'LISTA DE PRECIOS EKM '!A:A,0),7)</f>
        <v>549900</v>
      </c>
      <c r="F2050" s="22">
        <f>+INDEX('LISTA DE PRECIOS EKM '!B:K,MATCH(C2050,'LISTA DE PRECIOS EKM '!A:A,0),9)</f>
        <v>579900</v>
      </c>
      <c r="G2050" s="22" t="str">
        <f>+IF(ISNUMBER(MATCH(C2050,Precios!C:C,0)),"Sí está", "No está")</f>
        <v>No está</v>
      </c>
    </row>
    <row r="2051" spans="2:7" hidden="1">
      <c r="B2051" s="22" t="s">
        <v>7441</v>
      </c>
      <c r="C2051" s="22" t="s">
        <v>7442</v>
      </c>
      <c r="D2051" s="63">
        <f>+INDEX('LISTA DE PRECIOS EKM '!A:K,MATCH(C2051,'LISTA DE PRECIOS EKM '!A:A,0),MATCH($D$1,'LISTA DE PRECIOS EKM '!$1:$1,0))</f>
        <v>129900</v>
      </c>
      <c r="E2051" s="22">
        <f>+INDEX('LISTA DE PRECIOS EKM '!B:K,MATCH(C2051,'LISTA DE PRECIOS EKM '!A:A,0),7)</f>
        <v>129900</v>
      </c>
      <c r="F2051" s="22">
        <f>+INDEX('LISTA DE PRECIOS EKM '!B:K,MATCH(C2051,'LISTA DE PRECIOS EKM '!A:A,0),9)</f>
        <v>139900</v>
      </c>
      <c r="G2051" s="22" t="str">
        <f>+IF(ISNUMBER(MATCH(C2051,Precios!C:C,0)),"Sí está", "No está")</f>
        <v>No está</v>
      </c>
    </row>
    <row r="2052" spans="2:7" hidden="1">
      <c r="B2052" s="22" t="s">
        <v>7443</v>
      </c>
      <c r="C2052" s="22" t="s">
        <v>7444</v>
      </c>
      <c r="D2052" s="63">
        <f>+INDEX('LISTA DE PRECIOS EKM '!A:K,MATCH(C2052,'LISTA DE PRECIOS EKM '!A:A,0),MATCH($D$1,'LISTA DE PRECIOS EKM '!$1:$1,0))</f>
        <v>969900</v>
      </c>
      <c r="E2052" s="22">
        <f>+INDEX('LISTA DE PRECIOS EKM '!B:K,MATCH(C2052,'LISTA DE PRECIOS EKM '!A:A,0),7)</f>
        <v>1009900</v>
      </c>
      <c r="F2052" s="22">
        <f>+INDEX('LISTA DE PRECIOS EKM '!B:K,MATCH(C2052,'LISTA DE PRECIOS EKM '!A:A,0),9)</f>
        <v>1059900</v>
      </c>
      <c r="G2052" s="22" t="str">
        <f>+IF(ISNUMBER(MATCH(C2052,Precios!C:C,0)),"Sí está", "No está")</f>
        <v>No está</v>
      </c>
    </row>
    <row r="2053" spans="2:7" hidden="1">
      <c r="B2053" s="22" t="s">
        <v>7431</v>
      </c>
      <c r="C2053" s="22" t="s">
        <v>7432</v>
      </c>
      <c r="D2053" s="63">
        <f>+INDEX('LISTA DE PRECIOS EKM '!A:K,MATCH(C2053,'LISTA DE PRECIOS EKM '!A:A,0),MATCH($D$1,'LISTA DE PRECIOS EKM '!$1:$1,0))</f>
        <v>569900</v>
      </c>
      <c r="E2053" s="22">
        <f>+INDEX('LISTA DE PRECIOS EKM '!B:K,MATCH(C2053,'LISTA DE PRECIOS EKM '!A:A,0),7)</f>
        <v>589900</v>
      </c>
      <c r="F2053" s="22">
        <f>+INDEX('LISTA DE PRECIOS EKM '!B:K,MATCH(C2053,'LISTA DE PRECIOS EKM '!A:A,0),9)</f>
        <v>619900</v>
      </c>
      <c r="G2053" s="22" t="str">
        <f>+IF(ISNUMBER(MATCH(C2053,Precios!C:C,0)),"Sí está", "No está")</f>
        <v>No está</v>
      </c>
    </row>
    <row r="2054" spans="2:7" hidden="1">
      <c r="B2054" s="22" t="s">
        <v>7445</v>
      </c>
      <c r="C2054" s="22" t="s">
        <v>7446</v>
      </c>
      <c r="D2054" s="63">
        <f>+INDEX('LISTA DE PRECIOS EKM '!A:K,MATCH(C2054,'LISTA DE PRECIOS EKM '!A:A,0),MATCH($D$1,'LISTA DE PRECIOS EKM '!$1:$1,0))</f>
        <v>289900</v>
      </c>
      <c r="E2054" s="22">
        <f>+INDEX('LISTA DE PRECIOS EKM '!B:K,MATCH(C2054,'LISTA DE PRECIOS EKM '!A:A,0),7)</f>
        <v>299900</v>
      </c>
      <c r="F2054" s="22">
        <f>+INDEX('LISTA DE PRECIOS EKM '!B:K,MATCH(C2054,'LISTA DE PRECIOS EKM '!A:A,0),9)</f>
        <v>309900</v>
      </c>
      <c r="G2054" s="22" t="str">
        <f>+IF(ISNUMBER(MATCH(C2054,Precios!C:C,0)),"Sí está", "No está")</f>
        <v>No está</v>
      </c>
    </row>
    <row r="2055" spans="2:7" hidden="1">
      <c r="B2055" s="22" t="s">
        <v>7445</v>
      </c>
      <c r="C2055" s="22" t="s">
        <v>7446</v>
      </c>
      <c r="D2055" s="63">
        <f>+INDEX('LISTA DE PRECIOS EKM '!A:K,MATCH(C2055,'LISTA DE PRECIOS EKM '!A:A,0),MATCH($D$1,'LISTA DE PRECIOS EKM '!$1:$1,0))</f>
        <v>289900</v>
      </c>
      <c r="E2055" s="22">
        <f>+INDEX('LISTA DE PRECIOS EKM '!B:K,MATCH(C2055,'LISTA DE PRECIOS EKM '!A:A,0),7)</f>
        <v>299900</v>
      </c>
      <c r="F2055" s="22">
        <f>+INDEX('LISTA DE PRECIOS EKM '!B:K,MATCH(C2055,'LISTA DE PRECIOS EKM '!A:A,0),9)</f>
        <v>309900</v>
      </c>
      <c r="G2055" s="22" t="str">
        <f>+IF(ISNUMBER(MATCH(C2055,Precios!C:C,0)),"Sí está", "No está")</f>
        <v>No está</v>
      </c>
    </row>
    <row r="2056" spans="2:7" hidden="1">
      <c r="B2056" s="22" t="s">
        <v>7447</v>
      </c>
      <c r="C2056" s="22" t="s">
        <v>7448</v>
      </c>
      <c r="D2056" s="63">
        <f>+INDEX('LISTA DE PRECIOS EKM '!A:K,MATCH(C2056,'LISTA DE PRECIOS EKM '!A:A,0),MATCH($D$1,'LISTA DE PRECIOS EKM '!$1:$1,0))</f>
        <v>319900</v>
      </c>
      <c r="E2056" s="22">
        <f>+INDEX('LISTA DE PRECIOS EKM '!B:K,MATCH(C2056,'LISTA DE PRECIOS EKM '!A:A,0),7)</f>
        <v>329900</v>
      </c>
      <c r="F2056" s="22">
        <f>+INDEX('LISTA DE PRECIOS EKM '!B:K,MATCH(C2056,'LISTA DE PRECIOS EKM '!A:A,0),9)</f>
        <v>349900</v>
      </c>
      <c r="G2056" s="22" t="str">
        <f>+IF(ISNUMBER(MATCH(C2056,Precios!C:C,0)),"Sí está", "No está")</f>
        <v>No está</v>
      </c>
    </row>
    <row r="2057" spans="2:7" hidden="1">
      <c r="B2057" s="22" t="s">
        <v>7447</v>
      </c>
      <c r="C2057" s="22" t="s">
        <v>7448</v>
      </c>
      <c r="D2057" s="63">
        <f>+INDEX('LISTA DE PRECIOS EKM '!A:K,MATCH(C2057,'LISTA DE PRECIOS EKM '!A:A,0),MATCH($D$1,'LISTA DE PRECIOS EKM '!$1:$1,0))</f>
        <v>319900</v>
      </c>
      <c r="E2057" s="22">
        <f>+INDEX('LISTA DE PRECIOS EKM '!B:K,MATCH(C2057,'LISTA DE PRECIOS EKM '!A:A,0),7)</f>
        <v>329900</v>
      </c>
      <c r="F2057" s="22">
        <f>+INDEX('LISTA DE PRECIOS EKM '!B:K,MATCH(C2057,'LISTA DE PRECIOS EKM '!A:A,0),9)</f>
        <v>349900</v>
      </c>
      <c r="G2057" s="22" t="str">
        <f>+IF(ISNUMBER(MATCH(C2057,Precios!C:C,0)),"Sí está", "No está")</f>
        <v>No está</v>
      </c>
    </row>
    <row r="2058" spans="2:7" hidden="1">
      <c r="B2058" s="22" t="s">
        <v>7441</v>
      </c>
      <c r="C2058" s="22" t="s">
        <v>7442</v>
      </c>
      <c r="D2058" s="63">
        <f>+INDEX('LISTA DE PRECIOS EKM '!A:K,MATCH(C2058,'LISTA DE PRECIOS EKM '!A:A,0),MATCH($D$1,'LISTA DE PRECIOS EKM '!$1:$1,0))</f>
        <v>129900</v>
      </c>
      <c r="E2058" s="22">
        <f>+INDEX('LISTA DE PRECIOS EKM '!B:K,MATCH(C2058,'LISTA DE PRECIOS EKM '!A:A,0),7)</f>
        <v>129900</v>
      </c>
      <c r="F2058" s="22">
        <f>+INDEX('LISTA DE PRECIOS EKM '!B:K,MATCH(C2058,'LISTA DE PRECIOS EKM '!A:A,0),9)</f>
        <v>139900</v>
      </c>
      <c r="G2058" s="22" t="str">
        <f>+IF(ISNUMBER(MATCH(C2058,Precios!C:C,0)),"Sí está", "No está")</f>
        <v>No está</v>
      </c>
    </row>
    <row r="2059" spans="2:7" hidden="1">
      <c r="B2059" s="22" t="s">
        <v>7450</v>
      </c>
      <c r="C2059" s="22" t="s">
        <v>7451</v>
      </c>
      <c r="D2059" s="63">
        <f>+INDEX('LISTA DE PRECIOS EKM '!A:K,MATCH(C2059,'LISTA DE PRECIOS EKM '!A:A,0),MATCH($D$1,'LISTA DE PRECIOS EKM '!$1:$1,0))</f>
        <v>369900</v>
      </c>
      <c r="E2059" s="22">
        <f>+INDEX('LISTA DE PRECIOS EKM '!B:K,MATCH(C2059,'LISTA DE PRECIOS EKM '!A:A,0),7)</f>
        <v>379900</v>
      </c>
      <c r="F2059" s="22">
        <f>+INDEX('LISTA DE PRECIOS EKM '!B:K,MATCH(C2059,'LISTA DE PRECIOS EKM '!A:A,0),9)</f>
        <v>399900</v>
      </c>
      <c r="G2059" s="22" t="str">
        <f>+IF(ISNUMBER(MATCH(C2059,Precios!C:C,0)),"Sí está", "No está")</f>
        <v>No está</v>
      </c>
    </row>
    <row r="2060" spans="2:7" hidden="1">
      <c r="B2060" s="22" t="s">
        <v>7453</v>
      </c>
      <c r="C2060" s="22" t="s">
        <v>7454</v>
      </c>
      <c r="D2060" s="63">
        <f>+INDEX('LISTA DE PRECIOS EKM '!A:K,MATCH(C2060,'LISTA DE PRECIOS EKM '!A:A,0),MATCH($D$1,'LISTA DE PRECIOS EKM '!$1:$1,0))</f>
        <v>449900</v>
      </c>
      <c r="E2060" s="22">
        <f>+INDEX('LISTA DE PRECIOS EKM '!B:K,MATCH(C2060,'LISTA DE PRECIOS EKM '!A:A,0),7)</f>
        <v>459900</v>
      </c>
      <c r="F2060" s="22">
        <f>+INDEX('LISTA DE PRECIOS EKM '!B:K,MATCH(C2060,'LISTA DE PRECIOS EKM '!A:A,0),9)</f>
        <v>489900</v>
      </c>
      <c r="G2060" s="22" t="str">
        <f>+IF(ISNUMBER(MATCH(C2060,Precios!C:C,0)),"Sí está", "No está")</f>
        <v>No está</v>
      </c>
    </row>
    <row r="2061" spans="2:7" hidden="1">
      <c r="B2061" s="22" t="s">
        <v>7453</v>
      </c>
      <c r="C2061" s="22" t="s">
        <v>7454</v>
      </c>
      <c r="D2061" s="63">
        <f>+INDEX('LISTA DE PRECIOS EKM '!A:K,MATCH(C2061,'LISTA DE PRECIOS EKM '!A:A,0),MATCH($D$1,'LISTA DE PRECIOS EKM '!$1:$1,0))</f>
        <v>449900</v>
      </c>
      <c r="E2061" s="22">
        <f>+INDEX('LISTA DE PRECIOS EKM '!B:K,MATCH(C2061,'LISTA DE PRECIOS EKM '!A:A,0),7)</f>
        <v>459900</v>
      </c>
      <c r="F2061" s="22">
        <f>+INDEX('LISTA DE PRECIOS EKM '!B:K,MATCH(C2061,'LISTA DE PRECIOS EKM '!A:A,0),9)</f>
        <v>489900</v>
      </c>
      <c r="G2061" s="22" t="str">
        <f>+IF(ISNUMBER(MATCH(C2061,Precios!C:C,0)),"Sí está", "No está")</f>
        <v>No está</v>
      </c>
    </row>
    <row r="2062" spans="2:7" hidden="1">
      <c r="B2062" s="22" t="s">
        <v>7458</v>
      </c>
      <c r="C2062" s="22" t="s">
        <v>7459</v>
      </c>
      <c r="D2062" s="63">
        <f>+INDEX('LISTA DE PRECIOS EKM '!A:K,MATCH(C2062,'LISTA DE PRECIOS EKM '!A:A,0),MATCH($D$1,'LISTA DE PRECIOS EKM '!$1:$1,0))</f>
        <v>619900</v>
      </c>
      <c r="E2062" s="22">
        <f>+INDEX('LISTA DE PRECIOS EKM '!B:K,MATCH(C2062,'LISTA DE PRECIOS EKM '!A:A,0),7)</f>
        <v>639900</v>
      </c>
      <c r="F2062" s="22">
        <f>+INDEX('LISTA DE PRECIOS EKM '!B:K,MATCH(C2062,'LISTA DE PRECIOS EKM '!A:A,0),9)</f>
        <v>679900</v>
      </c>
      <c r="G2062" s="22" t="str">
        <f>+IF(ISNUMBER(MATCH(C2062,Precios!C:C,0)),"Sí está", "No está")</f>
        <v>No está</v>
      </c>
    </row>
    <row r="2063" spans="2:7" hidden="1">
      <c r="B2063" s="22" t="s">
        <v>7458</v>
      </c>
      <c r="C2063" s="22" t="s">
        <v>7459</v>
      </c>
      <c r="D2063" s="63">
        <f>+INDEX('LISTA DE PRECIOS EKM '!A:K,MATCH(C2063,'LISTA DE PRECIOS EKM '!A:A,0),MATCH($D$1,'LISTA DE PRECIOS EKM '!$1:$1,0))</f>
        <v>619900</v>
      </c>
      <c r="E2063" s="22">
        <f>+INDEX('LISTA DE PRECIOS EKM '!B:K,MATCH(C2063,'LISTA DE PRECIOS EKM '!A:A,0),7)</f>
        <v>639900</v>
      </c>
      <c r="F2063" s="22">
        <f>+INDEX('LISTA DE PRECIOS EKM '!B:K,MATCH(C2063,'LISTA DE PRECIOS EKM '!A:A,0),9)</f>
        <v>679900</v>
      </c>
      <c r="G2063" s="22" t="str">
        <f>+IF(ISNUMBER(MATCH(C2063,Precios!C:C,0)),"Sí está", "No está")</f>
        <v>No está</v>
      </c>
    </row>
    <row r="2064" spans="2:7" hidden="1">
      <c r="B2064" s="22" t="s">
        <v>7443</v>
      </c>
      <c r="C2064" s="22" t="s">
        <v>7444</v>
      </c>
      <c r="D2064" s="63">
        <f>+INDEX('LISTA DE PRECIOS EKM '!A:K,MATCH(C2064,'LISTA DE PRECIOS EKM '!A:A,0),MATCH($D$1,'LISTA DE PRECIOS EKM '!$1:$1,0))</f>
        <v>969900</v>
      </c>
      <c r="E2064" s="22">
        <f>+INDEX('LISTA DE PRECIOS EKM '!B:K,MATCH(C2064,'LISTA DE PRECIOS EKM '!A:A,0),7)</f>
        <v>1009900</v>
      </c>
      <c r="F2064" s="22">
        <f>+INDEX('LISTA DE PRECIOS EKM '!B:K,MATCH(C2064,'LISTA DE PRECIOS EKM '!A:A,0),9)</f>
        <v>1059900</v>
      </c>
      <c r="G2064" s="22" t="str">
        <f>+IF(ISNUMBER(MATCH(C2064,Precios!C:C,0)),"Sí está", "No está")</f>
        <v>No está</v>
      </c>
    </row>
    <row r="2065" spans="2:7" hidden="1">
      <c r="B2065" s="22" t="s">
        <v>7462</v>
      </c>
      <c r="C2065" s="22" t="s">
        <v>7463</v>
      </c>
      <c r="D2065" s="63">
        <f>+INDEX('LISTA DE PRECIOS EKM '!A:K,MATCH(C2065,'LISTA DE PRECIOS EKM '!A:A,0),MATCH($D$1,'LISTA DE PRECIOS EKM '!$1:$1,0))</f>
        <v>159900</v>
      </c>
      <c r="E2065" s="22">
        <f>+INDEX('LISTA DE PRECIOS EKM '!B:K,MATCH(C2065,'LISTA DE PRECIOS EKM '!A:A,0),7)</f>
        <v>159900</v>
      </c>
      <c r="F2065" s="22">
        <f>+INDEX('LISTA DE PRECIOS EKM '!B:K,MATCH(C2065,'LISTA DE PRECIOS EKM '!A:A,0),9)</f>
        <v>169900</v>
      </c>
      <c r="G2065" s="22" t="str">
        <f>+IF(ISNUMBER(MATCH(C2065,Precios!C:C,0)),"Sí está", "No está")</f>
        <v>No está</v>
      </c>
    </row>
    <row r="2066" spans="2:7" hidden="1">
      <c r="B2066" s="22" t="s">
        <v>7462</v>
      </c>
      <c r="C2066" s="22" t="s">
        <v>7463</v>
      </c>
      <c r="D2066" s="63">
        <f>+INDEX('LISTA DE PRECIOS EKM '!A:K,MATCH(C2066,'LISTA DE PRECIOS EKM '!A:A,0),MATCH($D$1,'LISTA DE PRECIOS EKM '!$1:$1,0))</f>
        <v>159900</v>
      </c>
      <c r="E2066" s="22">
        <f>+INDEX('LISTA DE PRECIOS EKM '!B:K,MATCH(C2066,'LISTA DE PRECIOS EKM '!A:A,0),7)</f>
        <v>159900</v>
      </c>
      <c r="F2066" s="22">
        <f>+INDEX('LISTA DE PRECIOS EKM '!B:K,MATCH(C2066,'LISTA DE PRECIOS EKM '!A:A,0),9)</f>
        <v>169900</v>
      </c>
      <c r="G2066" s="22" t="str">
        <f>+IF(ISNUMBER(MATCH(C2066,Precios!C:C,0)),"Sí está", "No está")</f>
        <v>No está</v>
      </c>
    </row>
    <row r="2067" spans="2:7" hidden="1">
      <c r="B2067" s="22" t="s">
        <v>7465</v>
      </c>
      <c r="C2067" s="22" t="s">
        <v>7466</v>
      </c>
      <c r="D2067" s="63">
        <f>+INDEX('LISTA DE PRECIOS EKM '!A:K,MATCH(C2067,'LISTA DE PRECIOS EKM '!A:A,0),MATCH($D$1,'LISTA DE PRECIOS EKM '!$1:$1,0))</f>
        <v>739900</v>
      </c>
      <c r="E2067" s="22">
        <f>+INDEX('LISTA DE PRECIOS EKM '!B:K,MATCH(C2067,'LISTA DE PRECIOS EKM '!A:A,0),7)</f>
        <v>769900</v>
      </c>
      <c r="F2067" s="22">
        <f>+INDEX('LISTA DE PRECIOS EKM '!B:K,MATCH(C2067,'LISTA DE PRECIOS EKM '!A:A,0),9)</f>
        <v>809900</v>
      </c>
      <c r="G2067" s="22" t="str">
        <f>+IF(ISNUMBER(MATCH(C2067,Precios!C:C,0)),"Sí está", "No está")</f>
        <v>No está</v>
      </c>
    </row>
    <row r="2068" spans="2:7" hidden="1">
      <c r="B2068" s="22" t="s">
        <v>7465</v>
      </c>
      <c r="C2068" s="22" t="s">
        <v>7466</v>
      </c>
      <c r="D2068" s="63">
        <f>+INDEX('LISTA DE PRECIOS EKM '!A:K,MATCH(C2068,'LISTA DE PRECIOS EKM '!A:A,0),MATCH($D$1,'LISTA DE PRECIOS EKM '!$1:$1,0))</f>
        <v>739900</v>
      </c>
      <c r="E2068" s="22">
        <f>+INDEX('LISTA DE PRECIOS EKM '!B:K,MATCH(C2068,'LISTA DE PRECIOS EKM '!A:A,0),7)</f>
        <v>769900</v>
      </c>
      <c r="F2068" s="22">
        <f>+INDEX('LISTA DE PRECIOS EKM '!B:K,MATCH(C2068,'LISTA DE PRECIOS EKM '!A:A,0),9)</f>
        <v>809900</v>
      </c>
      <c r="G2068" s="22" t="str">
        <f>+IF(ISNUMBER(MATCH(C2068,Precios!C:C,0)),"Sí está", "No está")</f>
        <v>No está</v>
      </c>
    </row>
    <row r="2069" spans="2:7" hidden="1">
      <c r="B2069" s="22" t="s">
        <v>7467</v>
      </c>
      <c r="C2069" s="22" t="s">
        <v>7468</v>
      </c>
      <c r="D2069" s="63">
        <f>+INDEX('LISTA DE PRECIOS EKM '!A:K,MATCH(C2069,'LISTA DE PRECIOS EKM '!A:A,0),MATCH($D$1,'LISTA DE PRECIOS EKM '!$1:$1,0))</f>
        <v>719900</v>
      </c>
      <c r="E2069" s="22">
        <f>+INDEX('LISTA DE PRECIOS EKM '!B:K,MATCH(C2069,'LISTA DE PRECIOS EKM '!A:A,0),7)</f>
        <v>749900</v>
      </c>
      <c r="F2069" s="22">
        <f>+INDEX('LISTA DE PRECIOS EKM '!B:K,MATCH(C2069,'LISTA DE PRECIOS EKM '!A:A,0),9)</f>
        <v>789900</v>
      </c>
      <c r="G2069" s="22" t="str">
        <f>+IF(ISNUMBER(MATCH(C2069,Precios!C:C,0)),"Sí está", "No está")</f>
        <v>No está</v>
      </c>
    </row>
    <row r="2070" spans="2:7" hidden="1">
      <c r="B2070" s="22" t="s">
        <v>7467</v>
      </c>
      <c r="C2070" s="22" t="s">
        <v>7468</v>
      </c>
      <c r="D2070" s="63">
        <f>+INDEX('LISTA DE PRECIOS EKM '!A:K,MATCH(C2070,'LISTA DE PRECIOS EKM '!A:A,0),MATCH($D$1,'LISTA DE PRECIOS EKM '!$1:$1,0))</f>
        <v>719900</v>
      </c>
      <c r="E2070" s="22">
        <f>+INDEX('LISTA DE PRECIOS EKM '!B:K,MATCH(C2070,'LISTA DE PRECIOS EKM '!A:A,0),7)</f>
        <v>749900</v>
      </c>
      <c r="F2070" s="22">
        <f>+INDEX('LISTA DE PRECIOS EKM '!B:K,MATCH(C2070,'LISTA DE PRECIOS EKM '!A:A,0),9)</f>
        <v>789900</v>
      </c>
      <c r="G2070" s="22" t="str">
        <f>+IF(ISNUMBER(MATCH(C2070,Precios!C:C,0)),"Sí está", "No está")</f>
        <v>No está</v>
      </c>
    </row>
    <row r="2071" spans="2:7" hidden="1">
      <c r="B2071" s="22" t="s">
        <v>7420</v>
      </c>
      <c r="C2071" s="22" t="s">
        <v>7421</v>
      </c>
      <c r="D2071" s="63">
        <f>+INDEX('LISTA DE PRECIOS EKM '!A:K,MATCH(C2071,'LISTA DE PRECIOS EKM '!A:A,0),MATCH($D$1,'LISTA DE PRECIOS EKM '!$1:$1,0))</f>
        <v>789900</v>
      </c>
      <c r="E2071" s="22">
        <f>+INDEX('LISTA DE PRECIOS EKM '!B:K,MATCH(C2071,'LISTA DE PRECIOS EKM '!A:A,0),7)</f>
        <v>819900</v>
      </c>
      <c r="F2071" s="22">
        <f>+INDEX('LISTA DE PRECIOS EKM '!B:K,MATCH(C2071,'LISTA DE PRECIOS EKM '!A:A,0),9)</f>
        <v>859900</v>
      </c>
      <c r="G2071" s="22" t="str">
        <f>+IF(ISNUMBER(MATCH(C2071,Precios!C:C,0)),"Sí está", "No está")</f>
        <v>No está</v>
      </c>
    </row>
    <row r="2072" spans="2:7" hidden="1">
      <c r="B2072" s="22" t="s">
        <v>7470</v>
      </c>
      <c r="C2072" s="22" t="s">
        <v>7471</v>
      </c>
      <c r="D2072" s="63">
        <f>+INDEX('LISTA DE PRECIOS EKM '!A:K,MATCH(C2072,'LISTA DE PRECIOS EKM '!A:A,0),MATCH($D$1,'LISTA DE PRECIOS EKM '!$1:$1,0))</f>
        <v>569900</v>
      </c>
      <c r="E2072" s="22">
        <f>+INDEX('LISTA DE PRECIOS EKM '!B:K,MATCH(C2072,'LISTA DE PRECIOS EKM '!A:A,0),7)</f>
        <v>589900</v>
      </c>
      <c r="F2072" s="22">
        <f>+INDEX('LISTA DE PRECIOS EKM '!B:K,MATCH(C2072,'LISTA DE PRECIOS EKM '!A:A,0),9)</f>
        <v>619900</v>
      </c>
      <c r="G2072" s="22" t="str">
        <f>+IF(ISNUMBER(MATCH(C2072,Precios!C:C,0)),"Sí está", "No está")</f>
        <v>No está</v>
      </c>
    </row>
    <row r="2073" spans="2:7" hidden="1">
      <c r="B2073" s="22" t="s">
        <v>7470</v>
      </c>
      <c r="C2073" s="22" t="s">
        <v>7471</v>
      </c>
      <c r="D2073" s="63">
        <f>+INDEX('LISTA DE PRECIOS EKM '!A:K,MATCH(C2073,'LISTA DE PRECIOS EKM '!A:A,0),MATCH($D$1,'LISTA DE PRECIOS EKM '!$1:$1,0))</f>
        <v>569900</v>
      </c>
      <c r="E2073" s="22">
        <f>+INDEX('LISTA DE PRECIOS EKM '!B:K,MATCH(C2073,'LISTA DE PRECIOS EKM '!A:A,0),7)</f>
        <v>589900</v>
      </c>
      <c r="F2073" s="22">
        <f>+INDEX('LISTA DE PRECIOS EKM '!B:K,MATCH(C2073,'LISTA DE PRECIOS EKM '!A:A,0),9)</f>
        <v>619900</v>
      </c>
      <c r="G2073" s="22" t="str">
        <f>+IF(ISNUMBER(MATCH(C2073,Precios!C:C,0)),"Sí está", "No está")</f>
        <v>No está</v>
      </c>
    </row>
    <row r="2074" spans="2:7" hidden="1">
      <c r="B2074" s="22" t="s">
        <v>7472</v>
      </c>
      <c r="C2074" s="22" t="s">
        <v>7473</v>
      </c>
      <c r="D2074" s="63">
        <f>+INDEX('LISTA DE PRECIOS EKM '!A:K,MATCH(C2074,'LISTA DE PRECIOS EKM '!A:A,0),MATCH($D$1,'LISTA DE PRECIOS EKM '!$1:$1,0))</f>
        <v>699900</v>
      </c>
      <c r="E2074" s="22">
        <f>+INDEX('LISTA DE PRECIOS EKM '!B:K,MATCH(C2074,'LISTA DE PRECIOS EKM '!A:A,0),7)</f>
        <v>719900</v>
      </c>
      <c r="F2074" s="22">
        <f>+INDEX('LISTA DE PRECIOS EKM '!B:K,MATCH(C2074,'LISTA DE PRECIOS EKM '!A:A,0),9)</f>
        <v>759900</v>
      </c>
      <c r="G2074" s="22" t="str">
        <f>+IF(ISNUMBER(MATCH(C2074,Precios!C:C,0)),"Sí está", "No está")</f>
        <v>No está</v>
      </c>
    </row>
    <row r="2075" spans="2:7" hidden="1">
      <c r="B2075" s="22" t="s">
        <v>7472</v>
      </c>
      <c r="C2075" s="22" t="s">
        <v>7473</v>
      </c>
      <c r="D2075" s="63">
        <f>+INDEX('LISTA DE PRECIOS EKM '!A:K,MATCH(C2075,'LISTA DE PRECIOS EKM '!A:A,0),MATCH($D$1,'LISTA DE PRECIOS EKM '!$1:$1,0))</f>
        <v>699900</v>
      </c>
      <c r="E2075" s="22">
        <f>+INDEX('LISTA DE PRECIOS EKM '!B:K,MATCH(C2075,'LISTA DE PRECIOS EKM '!A:A,0),7)</f>
        <v>719900</v>
      </c>
      <c r="F2075" s="22">
        <f>+INDEX('LISTA DE PRECIOS EKM '!B:K,MATCH(C2075,'LISTA DE PRECIOS EKM '!A:A,0),9)</f>
        <v>759900</v>
      </c>
      <c r="G2075" s="22" t="str">
        <f>+IF(ISNUMBER(MATCH(C2075,Precios!C:C,0)),"Sí está", "No está")</f>
        <v>No está</v>
      </c>
    </row>
    <row r="2076" spans="2:7" hidden="1">
      <c r="B2076" s="22" t="s">
        <v>7450</v>
      </c>
      <c r="C2076" s="22" t="s">
        <v>7451</v>
      </c>
      <c r="D2076" s="63">
        <f>+INDEX('LISTA DE PRECIOS EKM '!A:K,MATCH(C2076,'LISTA DE PRECIOS EKM '!A:A,0),MATCH($D$1,'LISTA DE PRECIOS EKM '!$1:$1,0))</f>
        <v>369900</v>
      </c>
      <c r="E2076" s="22">
        <f>+INDEX('LISTA DE PRECIOS EKM '!B:K,MATCH(C2076,'LISTA DE PRECIOS EKM '!A:A,0),7)</f>
        <v>379900</v>
      </c>
      <c r="F2076" s="22">
        <f>+INDEX('LISTA DE PRECIOS EKM '!B:K,MATCH(C2076,'LISTA DE PRECIOS EKM '!A:A,0),9)</f>
        <v>399900</v>
      </c>
      <c r="G2076" s="22" t="str">
        <f>+IF(ISNUMBER(MATCH(C2076,Precios!C:C,0)),"Sí está", "No está")</f>
        <v>No está</v>
      </c>
    </row>
    <row r="2077" spans="2:7" hidden="1">
      <c r="B2077" s="22" t="s">
        <v>7474</v>
      </c>
      <c r="C2077" s="22" t="s">
        <v>7475</v>
      </c>
      <c r="D2077" s="63">
        <f>+INDEX('LISTA DE PRECIOS EKM '!A:K,MATCH(C2077,'LISTA DE PRECIOS EKM '!A:A,0),MATCH($D$1,'LISTA DE PRECIOS EKM '!$1:$1,0))</f>
        <v>309900</v>
      </c>
      <c r="E2077" s="22">
        <f>+INDEX('LISTA DE PRECIOS EKM '!B:K,MATCH(C2077,'LISTA DE PRECIOS EKM '!A:A,0),7)</f>
        <v>319900</v>
      </c>
      <c r="F2077" s="22">
        <f>+INDEX('LISTA DE PRECIOS EKM '!B:K,MATCH(C2077,'LISTA DE PRECIOS EKM '!A:A,0),9)</f>
        <v>339900</v>
      </c>
      <c r="G2077" s="22" t="str">
        <f>+IF(ISNUMBER(MATCH(C2077,Precios!C:C,0)),"Sí está", "No está")</f>
        <v>No está</v>
      </c>
    </row>
    <row r="2078" spans="2:7" hidden="1">
      <c r="B2078" s="22" t="s">
        <v>7478</v>
      </c>
      <c r="C2078" s="22" t="s">
        <v>7479</v>
      </c>
      <c r="D2078" s="63">
        <f>+INDEX('LISTA DE PRECIOS EKM '!A:K,MATCH(C2078,'LISTA DE PRECIOS EKM '!A:A,0),MATCH($D$1,'LISTA DE PRECIOS EKM '!$1:$1,0))</f>
        <v>449900</v>
      </c>
      <c r="E2078" s="22">
        <f>+INDEX('LISTA DE PRECIOS EKM '!B:K,MATCH(C2078,'LISTA DE PRECIOS EKM '!A:A,0),7)</f>
        <v>459900</v>
      </c>
      <c r="F2078" s="22">
        <f>+INDEX('LISTA DE PRECIOS EKM '!B:K,MATCH(C2078,'LISTA DE PRECIOS EKM '!A:A,0),9)</f>
        <v>489900</v>
      </c>
      <c r="G2078" s="22" t="str">
        <f>+IF(ISNUMBER(MATCH(C2078,Precios!C:C,0)),"Sí está", "No está")</f>
        <v>No está</v>
      </c>
    </row>
    <row r="2079" spans="2:7" hidden="1">
      <c r="B2079" s="22" t="s">
        <v>7478</v>
      </c>
      <c r="C2079" s="22" t="s">
        <v>7479</v>
      </c>
      <c r="D2079" s="63">
        <f>+INDEX('LISTA DE PRECIOS EKM '!A:K,MATCH(C2079,'LISTA DE PRECIOS EKM '!A:A,0),MATCH($D$1,'LISTA DE PRECIOS EKM '!$1:$1,0))</f>
        <v>449900</v>
      </c>
      <c r="E2079" s="22">
        <f>+INDEX('LISTA DE PRECIOS EKM '!B:K,MATCH(C2079,'LISTA DE PRECIOS EKM '!A:A,0),7)</f>
        <v>459900</v>
      </c>
      <c r="F2079" s="22">
        <f>+INDEX('LISTA DE PRECIOS EKM '!B:K,MATCH(C2079,'LISTA DE PRECIOS EKM '!A:A,0),9)</f>
        <v>489900</v>
      </c>
      <c r="G2079" s="22" t="str">
        <f>+IF(ISNUMBER(MATCH(C2079,Precios!C:C,0)),"Sí está", "No está")</f>
        <v>No está</v>
      </c>
    </row>
    <row r="2080" spans="2:7" hidden="1">
      <c r="B2080" s="22" t="s">
        <v>7480</v>
      </c>
      <c r="C2080" s="22" t="s">
        <v>7481</v>
      </c>
      <c r="D2080" s="63">
        <f>+INDEX('LISTA DE PRECIOS EKM '!A:K,MATCH(C2080,'LISTA DE PRECIOS EKM '!A:A,0),MATCH($D$1,'LISTA DE PRECIOS EKM '!$1:$1,0))</f>
        <v>1179900</v>
      </c>
      <c r="E2080" s="22">
        <f>+INDEX('LISTA DE PRECIOS EKM '!B:K,MATCH(C2080,'LISTA DE PRECIOS EKM '!A:A,0),7)</f>
        <v>1219900</v>
      </c>
      <c r="F2080" s="22">
        <f>+INDEX('LISTA DE PRECIOS EKM '!B:K,MATCH(C2080,'LISTA DE PRECIOS EKM '!A:A,0),9)</f>
        <v>1289900</v>
      </c>
      <c r="G2080" s="22" t="str">
        <f>+IF(ISNUMBER(MATCH(C2080,Precios!C:C,0)),"Sí está", "No está")</f>
        <v>No está</v>
      </c>
    </row>
    <row r="2081" spans="2:7" hidden="1">
      <c r="B2081" s="22" t="s">
        <v>7480</v>
      </c>
      <c r="C2081" s="22" t="s">
        <v>7481</v>
      </c>
      <c r="D2081" s="63">
        <f>+INDEX('LISTA DE PRECIOS EKM '!A:K,MATCH(C2081,'LISTA DE PRECIOS EKM '!A:A,0),MATCH($D$1,'LISTA DE PRECIOS EKM '!$1:$1,0))</f>
        <v>1179900</v>
      </c>
      <c r="E2081" s="22">
        <f>+INDEX('LISTA DE PRECIOS EKM '!B:K,MATCH(C2081,'LISTA DE PRECIOS EKM '!A:A,0),7)</f>
        <v>1219900</v>
      </c>
      <c r="F2081" s="22">
        <f>+INDEX('LISTA DE PRECIOS EKM '!B:K,MATCH(C2081,'LISTA DE PRECIOS EKM '!A:A,0),9)</f>
        <v>1289900</v>
      </c>
      <c r="G2081" s="22" t="str">
        <f>+IF(ISNUMBER(MATCH(C2081,Precios!C:C,0)),"Sí está", "No está")</f>
        <v>No está</v>
      </c>
    </row>
    <row r="2082" spans="2:7" hidden="1">
      <c r="B2082" s="22" t="s">
        <v>7482</v>
      </c>
      <c r="C2082" s="22" t="s">
        <v>7483</v>
      </c>
      <c r="D2082" s="63">
        <f>+INDEX('LISTA DE PRECIOS EKM '!A:K,MATCH(C2082,'LISTA DE PRECIOS EKM '!A:A,0),MATCH($D$1,'LISTA DE PRECIOS EKM '!$1:$1,0))</f>
        <v>979900</v>
      </c>
      <c r="E2082" s="22">
        <f>+INDEX('LISTA DE PRECIOS EKM '!B:K,MATCH(C2082,'LISTA DE PRECIOS EKM '!A:A,0),7)</f>
        <v>1019900</v>
      </c>
      <c r="F2082" s="22">
        <f>+INDEX('LISTA DE PRECIOS EKM '!B:K,MATCH(C2082,'LISTA DE PRECIOS EKM '!A:A,0),9)</f>
        <v>1069900</v>
      </c>
      <c r="G2082" s="22" t="str">
        <f>+IF(ISNUMBER(MATCH(C2082,Precios!C:C,0)),"Sí está", "No está")</f>
        <v>No está</v>
      </c>
    </row>
    <row r="2083" spans="2:7" hidden="1">
      <c r="B2083" s="22" t="s">
        <v>7482</v>
      </c>
      <c r="C2083" s="22" t="s">
        <v>7483</v>
      </c>
      <c r="D2083" s="63">
        <f>+INDEX('LISTA DE PRECIOS EKM '!A:K,MATCH(C2083,'LISTA DE PRECIOS EKM '!A:A,0),MATCH($D$1,'LISTA DE PRECIOS EKM '!$1:$1,0))</f>
        <v>979900</v>
      </c>
      <c r="E2083" s="22">
        <f>+INDEX('LISTA DE PRECIOS EKM '!B:K,MATCH(C2083,'LISTA DE PRECIOS EKM '!A:A,0),7)</f>
        <v>1019900</v>
      </c>
      <c r="F2083" s="22">
        <f>+INDEX('LISTA DE PRECIOS EKM '!B:K,MATCH(C2083,'LISTA DE PRECIOS EKM '!A:A,0),9)</f>
        <v>1069900</v>
      </c>
      <c r="G2083" s="22" t="str">
        <f>+IF(ISNUMBER(MATCH(C2083,Precios!C:C,0)),"Sí está", "No está")</f>
        <v>No está</v>
      </c>
    </row>
    <row r="2084" spans="2:7" hidden="1">
      <c r="B2084" s="22" t="s">
        <v>7389</v>
      </c>
      <c r="C2084" s="22" t="s">
        <v>7390</v>
      </c>
      <c r="D2084" s="63">
        <f>+INDEX('LISTA DE PRECIOS EKM '!A:K,MATCH(C2084,'LISTA DE PRECIOS EKM '!A:A,0),MATCH($D$1,'LISTA DE PRECIOS EKM '!$1:$1,0))</f>
        <v>199900</v>
      </c>
      <c r="E2084" s="22">
        <f>+INDEX('LISTA DE PRECIOS EKM '!B:K,MATCH(C2084,'LISTA DE PRECIOS EKM '!A:A,0),7)</f>
        <v>199900</v>
      </c>
      <c r="F2084" s="22">
        <f>+INDEX('LISTA DE PRECIOS EKM '!B:K,MATCH(C2084,'LISTA DE PRECIOS EKM '!A:A,0),9)</f>
        <v>209900</v>
      </c>
      <c r="G2084" s="22" t="str">
        <f>+IF(ISNUMBER(MATCH(C2084,Precios!C:C,0)),"Sí está", "No está")</f>
        <v>No está</v>
      </c>
    </row>
    <row r="2085" spans="2:7" hidden="1">
      <c r="B2085" s="22" t="s">
        <v>7484</v>
      </c>
      <c r="C2085" s="22" t="s">
        <v>7485</v>
      </c>
      <c r="D2085" s="63">
        <f>+INDEX('LISTA DE PRECIOS EKM '!A:K,MATCH(C2085,'LISTA DE PRECIOS EKM '!A:A,0),MATCH($D$1,'LISTA DE PRECIOS EKM '!$1:$1,0))</f>
        <v>799900</v>
      </c>
      <c r="E2085" s="22">
        <f>+INDEX('LISTA DE PRECIOS EKM '!B:K,MATCH(C2085,'LISTA DE PRECIOS EKM '!A:A,0),7)</f>
        <v>829900</v>
      </c>
      <c r="F2085" s="22">
        <f>+INDEX('LISTA DE PRECIOS EKM '!B:K,MATCH(C2085,'LISTA DE PRECIOS EKM '!A:A,0),9)</f>
        <v>869900</v>
      </c>
      <c r="G2085" s="22" t="str">
        <f>+IF(ISNUMBER(MATCH(C2085,Precios!C:C,0)),"Sí está", "No está")</f>
        <v>No está</v>
      </c>
    </row>
    <row r="2086" spans="2:7" hidden="1">
      <c r="B2086" s="22" t="s">
        <v>7484</v>
      </c>
      <c r="C2086" s="22" t="s">
        <v>7485</v>
      </c>
      <c r="D2086" s="63">
        <f>+INDEX('LISTA DE PRECIOS EKM '!A:K,MATCH(C2086,'LISTA DE PRECIOS EKM '!A:A,0),MATCH($D$1,'LISTA DE PRECIOS EKM '!$1:$1,0))</f>
        <v>799900</v>
      </c>
      <c r="E2086" s="22">
        <f>+INDEX('LISTA DE PRECIOS EKM '!B:K,MATCH(C2086,'LISTA DE PRECIOS EKM '!A:A,0),7)</f>
        <v>829900</v>
      </c>
      <c r="F2086" s="22">
        <f>+INDEX('LISTA DE PRECIOS EKM '!B:K,MATCH(C2086,'LISTA DE PRECIOS EKM '!A:A,0),9)</f>
        <v>869900</v>
      </c>
      <c r="G2086" s="22" t="str">
        <f>+IF(ISNUMBER(MATCH(C2086,Precios!C:C,0)),"Sí está", "No está")</f>
        <v>No está</v>
      </c>
    </row>
    <row r="2087" spans="2:7" hidden="1">
      <c r="B2087" s="22" t="s">
        <v>7489</v>
      </c>
      <c r="C2087" s="22" t="s">
        <v>7490</v>
      </c>
      <c r="D2087" s="63">
        <f>+INDEX('LISTA DE PRECIOS EKM '!A:K,MATCH(C2087,'LISTA DE PRECIOS EKM '!A:A,0),MATCH($D$1,'LISTA DE PRECIOS EKM '!$1:$1,0))</f>
        <v>339900</v>
      </c>
      <c r="E2087" s="22">
        <f>+INDEX('LISTA DE PRECIOS EKM '!B:K,MATCH(C2087,'LISTA DE PRECIOS EKM '!A:A,0),7)</f>
        <v>349900</v>
      </c>
      <c r="F2087" s="22">
        <f>+INDEX('LISTA DE PRECIOS EKM '!B:K,MATCH(C2087,'LISTA DE PRECIOS EKM '!A:A,0),9)</f>
        <v>369900</v>
      </c>
      <c r="G2087" s="22" t="str">
        <f>+IF(ISNUMBER(MATCH(C2087,Precios!C:C,0)),"Sí está", "No está")</f>
        <v>No está</v>
      </c>
    </row>
    <row r="2088" spans="2:7" hidden="1">
      <c r="B2088" s="22" t="s">
        <v>7491</v>
      </c>
      <c r="C2088" s="22" t="s">
        <v>7492</v>
      </c>
      <c r="D2088" s="63">
        <f>+INDEX('LISTA DE PRECIOS EKM '!A:K,MATCH(C2088,'LISTA DE PRECIOS EKM '!A:A,0),MATCH($D$1,'LISTA DE PRECIOS EKM '!$1:$1,0))</f>
        <v>649900</v>
      </c>
      <c r="E2088" s="22">
        <f>+INDEX('LISTA DE PRECIOS EKM '!B:K,MATCH(C2088,'LISTA DE PRECIOS EKM '!A:A,0),7)</f>
        <v>669900</v>
      </c>
      <c r="F2088" s="22">
        <f>+INDEX('LISTA DE PRECIOS EKM '!B:K,MATCH(C2088,'LISTA DE PRECIOS EKM '!A:A,0),9)</f>
        <v>709900</v>
      </c>
      <c r="G2088" s="22" t="str">
        <f>+IF(ISNUMBER(MATCH(C2088,Precios!C:C,0)),"Sí está", "No está")</f>
        <v>No está</v>
      </c>
    </row>
    <row r="2089" spans="2:7" hidden="1">
      <c r="B2089" s="22" t="s">
        <v>7491</v>
      </c>
      <c r="C2089" s="22" t="s">
        <v>7492</v>
      </c>
      <c r="D2089" s="63">
        <f>+INDEX('LISTA DE PRECIOS EKM '!A:K,MATCH(C2089,'LISTA DE PRECIOS EKM '!A:A,0),MATCH($D$1,'LISTA DE PRECIOS EKM '!$1:$1,0))</f>
        <v>649900</v>
      </c>
      <c r="E2089" s="22">
        <f>+INDEX('LISTA DE PRECIOS EKM '!B:K,MATCH(C2089,'LISTA DE PRECIOS EKM '!A:A,0),7)</f>
        <v>669900</v>
      </c>
      <c r="F2089" s="22">
        <f>+INDEX('LISTA DE PRECIOS EKM '!B:K,MATCH(C2089,'LISTA DE PRECIOS EKM '!A:A,0),9)</f>
        <v>709900</v>
      </c>
      <c r="G2089" s="22" t="str">
        <f>+IF(ISNUMBER(MATCH(C2089,Precios!C:C,0)),"Sí está", "No está")</f>
        <v>No está</v>
      </c>
    </row>
    <row r="2090" spans="2:7" hidden="1">
      <c r="B2090" s="22" t="s">
        <v>7399</v>
      </c>
      <c r="C2090" s="22" t="s">
        <v>7400</v>
      </c>
      <c r="D2090" s="63">
        <f>+INDEX('LISTA DE PRECIOS EKM '!A:K,MATCH(C2090,'LISTA DE PRECIOS EKM '!A:A,0),MATCH($D$1,'LISTA DE PRECIOS EKM '!$1:$1,0))</f>
        <v>269900</v>
      </c>
      <c r="E2090" s="22">
        <f>+INDEX('LISTA DE PRECIOS EKM '!B:K,MATCH(C2090,'LISTA DE PRECIOS EKM '!A:A,0),7)</f>
        <v>279900</v>
      </c>
      <c r="F2090" s="22">
        <f>+INDEX('LISTA DE PRECIOS EKM '!B:K,MATCH(C2090,'LISTA DE PRECIOS EKM '!A:A,0),9)</f>
        <v>289900</v>
      </c>
      <c r="G2090" s="22" t="str">
        <f>+IF(ISNUMBER(MATCH(C2090,Precios!C:C,0)),"Sí está", "No está")</f>
        <v>No está</v>
      </c>
    </row>
    <row r="2091" spans="2:7" hidden="1">
      <c r="B2091" s="22" t="s">
        <v>7474</v>
      </c>
      <c r="C2091" s="22" t="s">
        <v>7475</v>
      </c>
      <c r="D2091" s="63">
        <f>+INDEX('LISTA DE PRECIOS EKM '!A:K,MATCH(C2091,'LISTA DE PRECIOS EKM '!A:A,0),MATCH($D$1,'LISTA DE PRECIOS EKM '!$1:$1,0))</f>
        <v>309900</v>
      </c>
      <c r="E2091" s="22">
        <f>+INDEX('LISTA DE PRECIOS EKM '!B:K,MATCH(C2091,'LISTA DE PRECIOS EKM '!A:A,0),7)</f>
        <v>319900</v>
      </c>
      <c r="F2091" s="22">
        <f>+INDEX('LISTA DE PRECIOS EKM '!B:K,MATCH(C2091,'LISTA DE PRECIOS EKM '!A:A,0),9)</f>
        <v>339900</v>
      </c>
      <c r="G2091" s="22" t="str">
        <f>+IF(ISNUMBER(MATCH(C2091,Precios!C:C,0)),"Sí está", "No está")</f>
        <v>No está</v>
      </c>
    </row>
    <row r="2092" spans="2:7" hidden="1">
      <c r="B2092" s="22" t="s">
        <v>7498</v>
      </c>
      <c r="C2092" s="22" t="s">
        <v>7499</v>
      </c>
      <c r="D2092" s="63">
        <f>+INDEX('LISTA DE PRECIOS EKM '!A:K,MATCH(C2092,'LISTA DE PRECIOS EKM '!A:A,0),MATCH($D$1,'LISTA DE PRECIOS EKM '!$1:$1,0))</f>
        <v>239900</v>
      </c>
      <c r="E2092" s="22">
        <f>+INDEX('LISTA DE PRECIOS EKM '!B:K,MATCH(C2092,'LISTA DE PRECIOS EKM '!A:A,0),7)</f>
        <v>249900</v>
      </c>
      <c r="F2092" s="22">
        <f>+INDEX('LISTA DE PRECIOS EKM '!B:K,MATCH(C2092,'LISTA DE PRECIOS EKM '!A:A,0),9)</f>
        <v>259900</v>
      </c>
      <c r="G2092" s="22" t="str">
        <f>+IF(ISNUMBER(MATCH(C2092,Precios!C:C,0)),"Sí está", "No está")</f>
        <v>No está</v>
      </c>
    </row>
    <row r="2093" spans="2:7" hidden="1">
      <c r="B2093" s="22" t="s">
        <v>7498</v>
      </c>
      <c r="C2093" s="22" t="s">
        <v>7499</v>
      </c>
      <c r="D2093" s="63">
        <f>+INDEX('LISTA DE PRECIOS EKM '!A:K,MATCH(C2093,'LISTA DE PRECIOS EKM '!A:A,0),MATCH($D$1,'LISTA DE PRECIOS EKM '!$1:$1,0))</f>
        <v>239900</v>
      </c>
      <c r="E2093" s="22">
        <f>+INDEX('LISTA DE PRECIOS EKM '!B:K,MATCH(C2093,'LISTA DE PRECIOS EKM '!A:A,0),7)</f>
        <v>249900</v>
      </c>
      <c r="F2093" s="22">
        <f>+INDEX('LISTA DE PRECIOS EKM '!B:K,MATCH(C2093,'LISTA DE PRECIOS EKM '!A:A,0),9)</f>
        <v>259900</v>
      </c>
      <c r="G2093" s="22" t="str">
        <f>+IF(ISNUMBER(MATCH(C2093,Precios!C:C,0)),"Sí está", "No está")</f>
        <v>No está</v>
      </c>
    </row>
    <row r="2094" spans="2:7" hidden="1">
      <c r="B2094" s="22" t="s">
        <v>7500</v>
      </c>
      <c r="C2094" s="22" t="s">
        <v>7501</v>
      </c>
      <c r="D2094" s="63">
        <f>+INDEX('LISTA DE PRECIOS EKM '!A:K,MATCH(C2094,'LISTA DE PRECIOS EKM '!A:A,0),MATCH($D$1,'LISTA DE PRECIOS EKM '!$1:$1,0))</f>
        <v>959900</v>
      </c>
      <c r="E2094" s="22">
        <f>+INDEX('LISTA DE PRECIOS EKM '!B:K,MATCH(C2094,'LISTA DE PRECIOS EKM '!A:A,0),7)</f>
        <v>999900</v>
      </c>
      <c r="F2094" s="22">
        <f>+INDEX('LISTA DE PRECIOS EKM '!B:K,MATCH(C2094,'LISTA DE PRECIOS EKM '!A:A,0),9)</f>
        <v>1049900</v>
      </c>
      <c r="G2094" s="22" t="str">
        <f>+IF(ISNUMBER(MATCH(C2094,Precios!C:C,0)),"Sí está", "No está")</f>
        <v>No está</v>
      </c>
    </row>
    <row r="2095" spans="2:7" hidden="1">
      <c r="B2095" s="22" t="s">
        <v>7500</v>
      </c>
      <c r="C2095" s="22" t="s">
        <v>7501</v>
      </c>
      <c r="D2095" s="63">
        <f>+INDEX('LISTA DE PRECIOS EKM '!A:K,MATCH(C2095,'LISTA DE PRECIOS EKM '!A:A,0),MATCH($D$1,'LISTA DE PRECIOS EKM '!$1:$1,0))</f>
        <v>959900</v>
      </c>
      <c r="E2095" s="22">
        <f>+INDEX('LISTA DE PRECIOS EKM '!B:K,MATCH(C2095,'LISTA DE PRECIOS EKM '!A:A,0),7)</f>
        <v>999900</v>
      </c>
      <c r="F2095" s="22">
        <f>+INDEX('LISTA DE PRECIOS EKM '!B:K,MATCH(C2095,'LISTA DE PRECIOS EKM '!A:A,0),9)</f>
        <v>1049900</v>
      </c>
      <c r="G2095" s="22" t="str">
        <f>+IF(ISNUMBER(MATCH(C2095,Precios!C:C,0)),"Sí está", "No está")</f>
        <v>No está</v>
      </c>
    </row>
    <row r="2096" spans="2:7" hidden="1">
      <c r="B2096" s="22" t="s">
        <v>7502</v>
      </c>
      <c r="C2096" s="22" t="s">
        <v>7503</v>
      </c>
      <c r="D2096" s="63">
        <f>+INDEX('LISTA DE PRECIOS EKM '!A:K,MATCH(C2096,'LISTA DE PRECIOS EKM '!A:A,0),MATCH($D$1,'LISTA DE PRECIOS EKM '!$1:$1,0))</f>
        <v>349900</v>
      </c>
      <c r="E2096" s="22">
        <f>+INDEX('LISTA DE PRECIOS EKM '!B:K,MATCH(C2096,'LISTA DE PRECIOS EKM '!A:A,0),7)</f>
        <v>359900</v>
      </c>
      <c r="F2096" s="22">
        <f>+INDEX('LISTA DE PRECIOS EKM '!B:K,MATCH(C2096,'LISTA DE PRECIOS EKM '!A:A,0),9)</f>
        <v>379900</v>
      </c>
      <c r="G2096" s="22" t="str">
        <f>+IF(ISNUMBER(MATCH(C2096,Precios!C:C,0)),"Sí está", "No está")</f>
        <v>No está</v>
      </c>
    </row>
    <row r="2097" spans="2:7" hidden="1">
      <c r="B2097" s="22" t="s">
        <v>7504</v>
      </c>
      <c r="C2097" s="22" t="s">
        <v>7505</v>
      </c>
      <c r="D2097" s="63">
        <f>+INDEX('LISTA DE PRECIOS EKM '!A:K,MATCH(C2097,'LISTA DE PRECIOS EKM '!A:A,0),MATCH($D$1,'LISTA DE PRECIOS EKM '!$1:$1,0))</f>
        <v>339900</v>
      </c>
      <c r="E2097" s="22">
        <f>+INDEX('LISTA DE PRECIOS EKM '!B:K,MATCH(C2097,'LISTA DE PRECIOS EKM '!A:A,0),7)</f>
        <v>349900</v>
      </c>
      <c r="F2097" s="22">
        <f>+INDEX('LISTA DE PRECIOS EKM '!B:K,MATCH(C2097,'LISTA DE PRECIOS EKM '!A:A,0),9)</f>
        <v>369900</v>
      </c>
      <c r="G2097" s="22" t="str">
        <f>+IF(ISNUMBER(MATCH(C2097,Precios!C:C,0)),"Sí está", "No está")</f>
        <v>No está</v>
      </c>
    </row>
    <row r="2098" spans="2:7" hidden="1">
      <c r="B2098" s="22" t="s">
        <v>7504</v>
      </c>
      <c r="C2098" s="22" t="s">
        <v>7505</v>
      </c>
      <c r="D2098" s="63">
        <f>+INDEX('LISTA DE PRECIOS EKM '!A:K,MATCH(C2098,'LISTA DE PRECIOS EKM '!A:A,0),MATCH($D$1,'LISTA DE PRECIOS EKM '!$1:$1,0))</f>
        <v>339900</v>
      </c>
      <c r="E2098" s="22">
        <f>+INDEX('LISTA DE PRECIOS EKM '!B:K,MATCH(C2098,'LISTA DE PRECIOS EKM '!A:A,0),7)</f>
        <v>349900</v>
      </c>
      <c r="F2098" s="22">
        <f>+INDEX('LISTA DE PRECIOS EKM '!B:K,MATCH(C2098,'LISTA DE PRECIOS EKM '!A:A,0),9)</f>
        <v>369900</v>
      </c>
      <c r="G2098" s="22" t="str">
        <f>+IF(ISNUMBER(MATCH(C2098,Precios!C:C,0)),"Sí está", "No está")</f>
        <v>No está</v>
      </c>
    </row>
    <row r="2099" spans="2:7" hidden="1">
      <c r="B2099" s="22" t="s">
        <v>7506</v>
      </c>
      <c r="C2099" s="22" t="s">
        <v>7507</v>
      </c>
      <c r="D2099" s="63">
        <f>+INDEX('LISTA DE PRECIOS EKM '!A:K,MATCH(C2099,'LISTA DE PRECIOS EKM '!A:A,0),MATCH($D$1,'LISTA DE PRECIOS EKM '!$1:$1,0))</f>
        <v>679900</v>
      </c>
      <c r="E2099" s="22">
        <f>+INDEX('LISTA DE PRECIOS EKM '!B:K,MATCH(C2099,'LISTA DE PRECIOS EKM '!A:A,0),7)</f>
        <v>699900</v>
      </c>
      <c r="F2099" s="22">
        <f>+INDEX('LISTA DE PRECIOS EKM '!B:K,MATCH(C2099,'LISTA DE PRECIOS EKM '!A:A,0),9)</f>
        <v>739900</v>
      </c>
      <c r="G2099" s="22" t="str">
        <f>+IF(ISNUMBER(MATCH(C2099,Precios!C:C,0)),"Sí está", "No está")</f>
        <v>No está</v>
      </c>
    </row>
    <row r="2100" spans="2:7" hidden="1">
      <c r="B2100" s="22" t="s">
        <v>7506</v>
      </c>
      <c r="C2100" s="22" t="s">
        <v>7507</v>
      </c>
      <c r="D2100" s="63">
        <f>+INDEX('LISTA DE PRECIOS EKM '!A:K,MATCH(C2100,'LISTA DE PRECIOS EKM '!A:A,0),MATCH($D$1,'LISTA DE PRECIOS EKM '!$1:$1,0))</f>
        <v>679900</v>
      </c>
      <c r="E2100" s="22">
        <f>+INDEX('LISTA DE PRECIOS EKM '!B:K,MATCH(C2100,'LISTA DE PRECIOS EKM '!A:A,0),7)</f>
        <v>699900</v>
      </c>
      <c r="F2100" s="22">
        <f>+INDEX('LISTA DE PRECIOS EKM '!B:K,MATCH(C2100,'LISTA DE PRECIOS EKM '!A:A,0),9)</f>
        <v>739900</v>
      </c>
      <c r="G2100" s="22" t="str">
        <f>+IF(ISNUMBER(MATCH(C2100,Precios!C:C,0)),"Sí está", "No está")</f>
        <v>No está</v>
      </c>
    </row>
    <row r="2101" spans="2:7" hidden="1">
      <c r="B2101" s="22" t="s">
        <v>7508</v>
      </c>
      <c r="C2101" s="22" t="s">
        <v>7509</v>
      </c>
      <c r="D2101" s="63">
        <f>+INDEX('LISTA DE PRECIOS EKM '!A:K,MATCH(C2101,'LISTA DE PRECIOS EKM '!A:A,0),MATCH($D$1,'LISTA DE PRECIOS EKM '!$1:$1,0))</f>
        <v>389900</v>
      </c>
      <c r="E2101" s="22">
        <f>+INDEX('LISTA DE PRECIOS EKM '!B:K,MATCH(C2101,'LISTA DE PRECIOS EKM '!A:A,0),7)</f>
        <v>399900</v>
      </c>
      <c r="F2101" s="22">
        <f>+INDEX('LISTA DE PRECIOS EKM '!B:K,MATCH(C2101,'LISTA DE PRECIOS EKM '!A:A,0),9)</f>
        <v>419900</v>
      </c>
      <c r="G2101" s="22" t="str">
        <f>+IF(ISNUMBER(MATCH(C2101,Precios!C:C,0)),"Sí está", "No está")</f>
        <v>No está</v>
      </c>
    </row>
    <row r="2102" spans="2:7" hidden="1">
      <c r="B2102" s="22" t="s">
        <v>7508</v>
      </c>
      <c r="C2102" s="22" t="s">
        <v>7509</v>
      </c>
      <c r="D2102" s="63">
        <f>+INDEX('LISTA DE PRECIOS EKM '!A:K,MATCH(C2102,'LISTA DE PRECIOS EKM '!A:A,0),MATCH($D$1,'LISTA DE PRECIOS EKM '!$1:$1,0))</f>
        <v>389900</v>
      </c>
      <c r="E2102" s="22">
        <f>+INDEX('LISTA DE PRECIOS EKM '!B:K,MATCH(C2102,'LISTA DE PRECIOS EKM '!A:A,0),7)</f>
        <v>399900</v>
      </c>
      <c r="F2102" s="22">
        <f>+INDEX('LISTA DE PRECIOS EKM '!B:K,MATCH(C2102,'LISTA DE PRECIOS EKM '!A:A,0),9)</f>
        <v>419900</v>
      </c>
      <c r="G2102" s="22" t="str">
        <f>+IF(ISNUMBER(MATCH(C2102,Precios!C:C,0)),"Sí está", "No está")</f>
        <v>No está</v>
      </c>
    </row>
    <row r="2103" spans="2:7" hidden="1">
      <c r="B2103" s="22" t="s">
        <v>7510</v>
      </c>
      <c r="C2103" s="22" t="s">
        <v>7511</v>
      </c>
      <c r="D2103" s="63">
        <f>+INDEX('LISTA DE PRECIOS EKM '!A:K,MATCH(C2103,'LISTA DE PRECIOS EKM '!A:A,0),MATCH($D$1,'LISTA DE PRECIOS EKM '!$1:$1,0))</f>
        <v>799900</v>
      </c>
      <c r="E2103" s="22">
        <f>+INDEX('LISTA DE PRECIOS EKM '!B:K,MATCH(C2103,'LISTA DE PRECIOS EKM '!A:A,0),7)</f>
        <v>829900</v>
      </c>
      <c r="F2103" s="22">
        <f>+INDEX('LISTA DE PRECIOS EKM '!B:K,MATCH(C2103,'LISTA DE PRECIOS EKM '!A:A,0),9)</f>
        <v>869900</v>
      </c>
      <c r="G2103" s="22" t="str">
        <f>+IF(ISNUMBER(MATCH(C2103,Precios!C:C,0)),"Sí está", "No está")</f>
        <v>No está</v>
      </c>
    </row>
    <row r="2104" spans="2:7" hidden="1">
      <c r="B2104" s="22" t="s">
        <v>7510</v>
      </c>
      <c r="C2104" s="22" t="s">
        <v>7511</v>
      </c>
      <c r="D2104" s="63">
        <f>+INDEX('LISTA DE PRECIOS EKM '!A:K,MATCH(C2104,'LISTA DE PRECIOS EKM '!A:A,0),MATCH($D$1,'LISTA DE PRECIOS EKM '!$1:$1,0))</f>
        <v>799900</v>
      </c>
      <c r="E2104" s="22">
        <f>+INDEX('LISTA DE PRECIOS EKM '!B:K,MATCH(C2104,'LISTA DE PRECIOS EKM '!A:A,0),7)</f>
        <v>829900</v>
      </c>
      <c r="F2104" s="22">
        <f>+INDEX('LISTA DE PRECIOS EKM '!B:K,MATCH(C2104,'LISTA DE PRECIOS EKM '!A:A,0),9)</f>
        <v>869900</v>
      </c>
      <c r="G2104" s="22" t="str">
        <f>+IF(ISNUMBER(MATCH(C2104,Precios!C:C,0)),"Sí está", "No está")</f>
        <v>No está</v>
      </c>
    </row>
    <row r="2105" spans="2:7" hidden="1">
      <c r="B2105" s="22" t="s">
        <v>7512</v>
      </c>
      <c r="C2105" s="22" t="s">
        <v>7513</v>
      </c>
      <c r="D2105" s="63">
        <f>+INDEX('LISTA DE PRECIOS EKM '!A:K,MATCH(C2105,'LISTA DE PRECIOS EKM '!A:A,0),MATCH($D$1,'LISTA DE PRECIOS EKM '!$1:$1,0))</f>
        <v>1869900</v>
      </c>
      <c r="E2105" s="22">
        <f>+INDEX('LISTA DE PRECIOS EKM '!B:K,MATCH(C2105,'LISTA DE PRECIOS EKM '!A:A,0),7)</f>
        <v>1939900</v>
      </c>
      <c r="F2105" s="22">
        <f>+INDEX('LISTA DE PRECIOS EKM '!B:K,MATCH(C2105,'LISTA DE PRECIOS EKM '!A:A,0),9)</f>
        <v>2049900</v>
      </c>
      <c r="G2105" s="22" t="str">
        <f>+IF(ISNUMBER(MATCH(C2105,Precios!C:C,0)),"Sí está", "No está")</f>
        <v>No está</v>
      </c>
    </row>
    <row r="2106" spans="2:7" hidden="1">
      <c r="B2106" s="22" t="s">
        <v>7512</v>
      </c>
      <c r="C2106" s="22" t="s">
        <v>7513</v>
      </c>
      <c r="D2106" s="63">
        <f>+INDEX('LISTA DE PRECIOS EKM '!A:K,MATCH(C2106,'LISTA DE PRECIOS EKM '!A:A,0),MATCH($D$1,'LISTA DE PRECIOS EKM '!$1:$1,0))</f>
        <v>1869900</v>
      </c>
      <c r="E2106" s="22">
        <f>+INDEX('LISTA DE PRECIOS EKM '!B:K,MATCH(C2106,'LISTA DE PRECIOS EKM '!A:A,0),7)</f>
        <v>1939900</v>
      </c>
      <c r="F2106" s="22">
        <f>+INDEX('LISTA DE PRECIOS EKM '!B:K,MATCH(C2106,'LISTA DE PRECIOS EKM '!A:A,0),9)</f>
        <v>2049900</v>
      </c>
      <c r="G2106" s="22" t="str">
        <f>+IF(ISNUMBER(MATCH(C2106,Precios!C:C,0)),"Sí está", "No está")</f>
        <v>No está</v>
      </c>
    </row>
    <row r="2107" spans="2:7" hidden="1">
      <c r="B2107" s="22" t="s">
        <v>7515</v>
      </c>
      <c r="C2107" s="22" t="s">
        <v>7516</v>
      </c>
      <c r="D2107" s="63">
        <f>+INDEX('LISTA DE PRECIOS EKM '!A:K,MATCH(C2107,'LISTA DE PRECIOS EKM '!A:A,0),MATCH($D$1,'LISTA DE PRECIOS EKM '!$1:$1,0))</f>
        <v>1159900</v>
      </c>
      <c r="E2107" s="22">
        <f>+INDEX('LISTA DE PRECIOS EKM '!B:K,MATCH(C2107,'LISTA DE PRECIOS EKM '!A:A,0),7)</f>
        <v>1199900</v>
      </c>
      <c r="F2107" s="22">
        <f>+INDEX('LISTA DE PRECIOS EKM '!B:K,MATCH(C2107,'LISTA DE PRECIOS EKM '!A:A,0),9)</f>
        <v>1269900</v>
      </c>
      <c r="G2107" s="22" t="str">
        <f>+IF(ISNUMBER(MATCH(C2107,Precios!C:C,0)),"Sí está", "No está")</f>
        <v>No está</v>
      </c>
    </row>
    <row r="2108" spans="2:7" hidden="1">
      <c r="B2108" s="22" t="s">
        <v>7515</v>
      </c>
      <c r="C2108" s="22" t="s">
        <v>7516</v>
      </c>
      <c r="D2108" s="63">
        <f>+INDEX('LISTA DE PRECIOS EKM '!A:K,MATCH(C2108,'LISTA DE PRECIOS EKM '!A:A,0),MATCH($D$1,'LISTA DE PRECIOS EKM '!$1:$1,0))</f>
        <v>1159900</v>
      </c>
      <c r="E2108" s="22">
        <f>+INDEX('LISTA DE PRECIOS EKM '!B:K,MATCH(C2108,'LISTA DE PRECIOS EKM '!A:A,0),7)</f>
        <v>1199900</v>
      </c>
      <c r="F2108" s="22">
        <f>+INDEX('LISTA DE PRECIOS EKM '!B:K,MATCH(C2108,'LISTA DE PRECIOS EKM '!A:A,0),9)</f>
        <v>1269900</v>
      </c>
      <c r="G2108" s="22" t="str">
        <f>+IF(ISNUMBER(MATCH(C2108,Precios!C:C,0)),"Sí está", "No está")</f>
        <v>No está</v>
      </c>
    </row>
    <row r="2109" spans="2:7" hidden="1">
      <c r="B2109" s="22" t="s">
        <v>7518</v>
      </c>
      <c r="C2109" s="22" t="s">
        <v>7519</v>
      </c>
      <c r="D2109" s="63">
        <f>+INDEX('LISTA DE PRECIOS EKM '!A:K,MATCH(C2109,'LISTA DE PRECIOS EKM '!A:A,0),MATCH($D$1,'LISTA DE PRECIOS EKM '!$1:$1,0))</f>
        <v>739900</v>
      </c>
      <c r="E2109" s="22">
        <f>+INDEX('LISTA DE PRECIOS EKM '!B:K,MATCH(C2109,'LISTA DE PRECIOS EKM '!A:A,0),7)</f>
        <v>769900</v>
      </c>
      <c r="F2109" s="22">
        <f>+INDEX('LISTA DE PRECIOS EKM '!B:K,MATCH(C2109,'LISTA DE PRECIOS EKM '!A:A,0),9)</f>
        <v>809900</v>
      </c>
      <c r="G2109" s="22" t="str">
        <f>+IF(ISNUMBER(MATCH(C2109,Precios!C:C,0)),"Sí está", "No está")</f>
        <v>No está</v>
      </c>
    </row>
    <row r="2110" spans="2:7" hidden="1">
      <c r="B2110" s="22" t="s">
        <v>7520</v>
      </c>
      <c r="C2110" s="22" t="s">
        <v>7521</v>
      </c>
      <c r="D2110" s="63">
        <f>+INDEX('LISTA DE PRECIOS EKM '!A:K,MATCH(C2110,'LISTA DE PRECIOS EKM '!A:A,0),MATCH($D$1,'LISTA DE PRECIOS EKM '!$1:$1,0))</f>
        <v>949900</v>
      </c>
      <c r="E2110" s="22">
        <f>+INDEX('LISTA DE PRECIOS EKM '!B:K,MATCH(C2110,'LISTA DE PRECIOS EKM '!A:A,0),7)</f>
        <v>979900</v>
      </c>
      <c r="F2110" s="22">
        <f>+INDEX('LISTA DE PRECIOS EKM '!B:K,MATCH(C2110,'LISTA DE PRECIOS EKM '!A:A,0),9)</f>
        <v>1039900</v>
      </c>
      <c r="G2110" s="22" t="str">
        <f>+IF(ISNUMBER(MATCH(C2110,Precios!C:C,0)),"Sí está", "No está")</f>
        <v>No está</v>
      </c>
    </row>
    <row r="2111" spans="2:7" hidden="1">
      <c r="B2111" s="22" t="s">
        <v>7520</v>
      </c>
      <c r="C2111" s="22" t="s">
        <v>7521</v>
      </c>
      <c r="D2111" s="63">
        <f>+INDEX('LISTA DE PRECIOS EKM '!A:K,MATCH(C2111,'LISTA DE PRECIOS EKM '!A:A,0),MATCH($D$1,'LISTA DE PRECIOS EKM '!$1:$1,0))</f>
        <v>949900</v>
      </c>
      <c r="E2111" s="22">
        <f>+INDEX('LISTA DE PRECIOS EKM '!B:K,MATCH(C2111,'LISTA DE PRECIOS EKM '!A:A,0),7)</f>
        <v>979900</v>
      </c>
      <c r="F2111" s="22">
        <f>+INDEX('LISTA DE PRECIOS EKM '!B:K,MATCH(C2111,'LISTA DE PRECIOS EKM '!A:A,0),9)</f>
        <v>1039900</v>
      </c>
      <c r="G2111" s="22" t="str">
        <f>+IF(ISNUMBER(MATCH(C2111,Precios!C:C,0)),"Sí está", "No está")</f>
        <v>No está</v>
      </c>
    </row>
    <row r="2112" spans="2:7" hidden="1">
      <c r="B2112" s="22" t="s">
        <v>7522</v>
      </c>
      <c r="C2112" s="22" t="s">
        <v>7523</v>
      </c>
      <c r="D2112" s="63">
        <f>+INDEX('LISTA DE PRECIOS EKM '!A:K,MATCH(C2112,'LISTA DE PRECIOS EKM '!A:A,0),MATCH($D$1,'LISTA DE PRECIOS EKM '!$1:$1,0))</f>
        <v>909900</v>
      </c>
      <c r="E2112" s="22">
        <f>+INDEX('LISTA DE PRECIOS EKM '!B:K,MATCH(C2112,'LISTA DE PRECIOS EKM '!A:A,0),7)</f>
        <v>939900</v>
      </c>
      <c r="F2112" s="22">
        <f>+INDEX('LISTA DE PRECIOS EKM '!B:K,MATCH(C2112,'LISTA DE PRECIOS EKM '!A:A,0),9)</f>
        <v>999900</v>
      </c>
      <c r="G2112" s="22" t="str">
        <f>+IF(ISNUMBER(MATCH(C2112,Precios!C:C,0)),"Sí está", "No está")</f>
        <v>No está</v>
      </c>
    </row>
    <row r="2113" spans="2:7" hidden="1">
      <c r="B2113" s="22" t="s">
        <v>7522</v>
      </c>
      <c r="C2113" s="22" t="s">
        <v>7523</v>
      </c>
      <c r="D2113" s="63">
        <f>+INDEX('LISTA DE PRECIOS EKM '!A:K,MATCH(C2113,'LISTA DE PRECIOS EKM '!A:A,0),MATCH($D$1,'LISTA DE PRECIOS EKM '!$1:$1,0))</f>
        <v>909900</v>
      </c>
      <c r="E2113" s="22">
        <f>+INDEX('LISTA DE PRECIOS EKM '!B:K,MATCH(C2113,'LISTA DE PRECIOS EKM '!A:A,0),7)</f>
        <v>939900</v>
      </c>
      <c r="F2113" s="22">
        <f>+INDEX('LISTA DE PRECIOS EKM '!B:K,MATCH(C2113,'LISTA DE PRECIOS EKM '!A:A,0),9)</f>
        <v>999900</v>
      </c>
      <c r="G2113" s="22" t="str">
        <f>+IF(ISNUMBER(MATCH(C2113,Precios!C:C,0)),"Sí está", "No está")</f>
        <v>No está</v>
      </c>
    </row>
    <row r="2114" spans="2:7" hidden="1">
      <c r="B2114" s="22" t="s">
        <v>7524</v>
      </c>
      <c r="C2114" s="22" t="s">
        <v>7525</v>
      </c>
      <c r="D2114" s="63">
        <f>+INDEX('LISTA DE PRECIOS EKM '!A:K,MATCH(C2114,'LISTA DE PRECIOS EKM '!A:A,0),MATCH($D$1,'LISTA DE PRECIOS EKM '!$1:$1,0))</f>
        <v>719900</v>
      </c>
      <c r="E2114" s="22">
        <f>+INDEX('LISTA DE PRECIOS EKM '!B:K,MATCH(C2114,'LISTA DE PRECIOS EKM '!A:A,0),7)</f>
        <v>749900</v>
      </c>
      <c r="F2114" s="22">
        <f>+INDEX('LISTA DE PRECIOS EKM '!B:K,MATCH(C2114,'LISTA DE PRECIOS EKM '!A:A,0),9)</f>
        <v>789900</v>
      </c>
      <c r="G2114" s="22" t="str">
        <f>+IF(ISNUMBER(MATCH(C2114,Precios!C:C,0)),"Sí está", "No está")</f>
        <v>No está</v>
      </c>
    </row>
    <row r="2115" spans="2:7" hidden="1">
      <c r="B2115" s="22" t="s">
        <v>7524</v>
      </c>
      <c r="C2115" s="22" t="s">
        <v>7525</v>
      </c>
      <c r="D2115" s="63">
        <f>+INDEX('LISTA DE PRECIOS EKM '!A:K,MATCH(C2115,'LISTA DE PRECIOS EKM '!A:A,0),MATCH($D$1,'LISTA DE PRECIOS EKM '!$1:$1,0))</f>
        <v>719900</v>
      </c>
      <c r="E2115" s="22">
        <f>+INDEX('LISTA DE PRECIOS EKM '!B:K,MATCH(C2115,'LISTA DE PRECIOS EKM '!A:A,0),7)</f>
        <v>749900</v>
      </c>
      <c r="F2115" s="22">
        <f>+INDEX('LISTA DE PRECIOS EKM '!B:K,MATCH(C2115,'LISTA DE PRECIOS EKM '!A:A,0),9)</f>
        <v>789900</v>
      </c>
      <c r="G2115" s="22" t="str">
        <f>+IF(ISNUMBER(MATCH(C2115,Precios!C:C,0)),"Sí está", "No está")</f>
        <v>No está</v>
      </c>
    </row>
    <row r="2116" spans="2:7" hidden="1">
      <c r="B2116" s="22" t="s">
        <v>7527</v>
      </c>
      <c r="C2116" s="22" t="s">
        <v>7528</v>
      </c>
      <c r="D2116" s="63">
        <f>+INDEX('LISTA DE PRECIOS EKM '!A:K,MATCH(C2116,'LISTA DE PRECIOS EKM '!A:A,0),MATCH($D$1,'LISTA DE PRECIOS EKM '!$1:$1,0))</f>
        <v>359900</v>
      </c>
      <c r="E2116" s="22">
        <f>+INDEX('LISTA DE PRECIOS EKM '!B:K,MATCH(C2116,'LISTA DE PRECIOS EKM '!A:A,0),7)</f>
        <v>369900</v>
      </c>
      <c r="F2116" s="22">
        <f>+INDEX('LISTA DE PRECIOS EKM '!B:K,MATCH(C2116,'LISTA DE PRECIOS EKM '!A:A,0),9)</f>
        <v>389900</v>
      </c>
      <c r="G2116" s="22" t="str">
        <f>+IF(ISNUMBER(MATCH(C2116,Precios!C:C,0)),"Sí está", "No está")</f>
        <v>No está</v>
      </c>
    </row>
    <row r="2117" spans="2:7" hidden="1">
      <c r="B2117" s="22" t="s">
        <v>7527</v>
      </c>
      <c r="C2117" s="22" t="s">
        <v>7528</v>
      </c>
      <c r="D2117" s="63">
        <f>+INDEX('LISTA DE PRECIOS EKM '!A:K,MATCH(C2117,'LISTA DE PRECIOS EKM '!A:A,0),MATCH($D$1,'LISTA DE PRECIOS EKM '!$1:$1,0))</f>
        <v>359900</v>
      </c>
      <c r="E2117" s="22">
        <f>+INDEX('LISTA DE PRECIOS EKM '!B:K,MATCH(C2117,'LISTA DE PRECIOS EKM '!A:A,0),7)</f>
        <v>369900</v>
      </c>
      <c r="F2117" s="22">
        <f>+INDEX('LISTA DE PRECIOS EKM '!B:K,MATCH(C2117,'LISTA DE PRECIOS EKM '!A:A,0),9)</f>
        <v>389900</v>
      </c>
      <c r="G2117" s="22" t="str">
        <f>+IF(ISNUMBER(MATCH(C2117,Precios!C:C,0)),"Sí está", "No está")</f>
        <v>No está</v>
      </c>
    </row>
    <row r="2118" spans="2:7" hidden="1">
      <c r="B2118" s="22" t="s">
        <v>7529</v>
      </c>
      <c r="C2118" s="22" t="s">
        <v>7530</v>
      </c>
      <c r="D2118" s="63">
        <f>+INDEX('LISTA DE PRECIOS EKM '!A:K,MATCH(C2118,'LISTA DE PRECIOS EKM '!A:A,0),MATCH($D$1,'LISTA DE PRECIOS EKM '!$1:$1,0))</f>
        <v>369900</v>
      </c>
      <c r="E2118" s="22">
        <f>+INDEX('LISTA DE PRECIOS EKM '!B:K,MATCH(C2118,'LISTA DE PRECIOS EKM '!A:A,0),7)</f>
        <v>379900</v>
      </c>
      <c r="F2118" s="22">
        <f>+INDEX('LISTA DE PRECIOS EKM '!B:K,MATCH(C2118,'LISTA DE PRECIOS EKM '!A:A,0),9)</f>
        <v>399900</v>
      </c>
      <c r="G2118" s="22" t="str">
        <f>+IF(ISNUMBER(MATCH(C2118,Precios!C:C,0)),"Sí está", "No está")</f>
        <v>No está</v>
      </c>
    </row>
    <row r="2119" spans="2:7" hidden="1">
      <c r="B2119" s="22" t="s">
        <v>7529</v>
      </c>
      <c r="C2119" s="22" t="s">
        <v>7530</v>
      </c>
      <c r="D2119" s="63">
        <f>+INDEX('LISTA DE PRECIOS EKM '!A:K,MATCH(C2119,'LISTA DE PRECIOS EKM '!A:A,0),MATCH($D$1,'LISTA DE PRECIOS EKM '!$1:$1,0))</f>
        <v>369900</v>
      </c>
      <c r="E2119" s="22">
        <f>+INDEX('LISTA DE PRECIOS EKM '!B:K,MATCH(C2119,'LISTA DE PRECIOS EKM '!A:A,0),7)</f>
        <v>379900</v>
      </c>
      <c r="F2119" s="22">
        <f>+INDEX('LISTA DE PRECIOS EKM '!B:K,MATCH(C2119,'LISTA DE PRECIOS EKM '!A:A,0),9)</f>
        <v>399900</v>
      </c>
      <c r="G2119" s="22" t="str">
        <f>+IF(ISNUMBER(MATCH(C2119,Precios!C:C,0)),"Sí está", "No está")</f>
        <v>No está</v>
      </c>
    </row>
    <row r="2120" spans="2:7" hidden="1">
      <c r="B2120" s="22" t="s">
        <v>7364</v>
      </c>
      <c r="C2120" s="22" t="s">
        <v>7365</v>
      </c>
      <c r="D2120" s="63">
        <f>+INDEX('LISTA DE PRECIOS EKM '!A:K,MATCH(C2120,'LISTA DE PRECIOS EKM '!A:A,0),MATCH($D$1,'LISTA DE PRECIOS EKM '!$1:$1,0))</f>
        <v>379900</v>
      </c>
      <c r="E2120" s="22">
        <f>+INDEX('LISTA DE PRECIOS EKM '!B:K,MATCH(C2120,'LISTA DE PRECIOS EKM '!A:A,0),7)</f>
        <v>389900</v>
      </c>
      <c r="F2120" s="22">
        <f>+INDEX('LISTA DE PRECIOS EKM '!B:K,MATCH(C2120,'LISTA DE PRECIOS EKM '!A:A,0),9)</f>
        <v>409900</v>
      </c>
      <c r="G2120" s="22" t="str">
        <f>+IF(ISNUMBER(MATCH(C2120,Precios!C:C,0)),"Sí está", "No está")</f>
        <v>No está</v>
      </c>
    </row>
    <row r="2121" spans="2:7" hidden="1">
      <c r="B2121" s="22" t="s">
        <v>7531</v>
      </c>
      <c r="C2121" s="22" t="s">
        <v>7532</v>
      </c>
      <c r="D2121" s="63">
        <f>+INDEX('LISTA DE PRECIOS EKM '!A:K,MATCH(C2121,'LISTA DE PRECIOS EKM '!A:A,0),MATCH($D$1,'LISTA DE PRECIOS EKM '!$1:$1,0))</f>
        <v>419900</v>
      </c>
      <c r="E2121" s="22">
        <f>+INDEX('LISTA DE PRECIOS EKM '!B:K,MATCH(C2121,'LISTA DE PRECIOS EKM '!A:A,0),7)</f>
        <v>429900</v>
      </c>
      <c r="F2121" s="22">
        <f>+INDEX('LISTA DE PRECIOS EKM '!B:K,MATCH(C2121,'LISTA DE PRECIOS EKM '!A:A,0),9)</f>
        <v>459900</v>
      </c>
      <c r="G2121" s="22" t="str">
        <f>+IF(ISNUMBER(MATCH(C2121,Precios!C:C,0)),"Sí está", "No está")</f>
        <v>No está</v>
      </c>
    </row>
    <row r="2122" spans="2:7" hidden="1">
      <c r="B2122" s="22" t="s">
        <v>7531</v>
      </c>
      <c r="C2122" s="22" t="s">
        <v>7532</v>
      </c>
      <c r="D2122" s="63">
        <f>+INDEX('LISTA DE PRECIOS EKM '!A:K,MATCH(C2122,'LISTA DE PRECIOS EKM '!A:A,0),MATCH($D$1,'LISTA DE PRECIOS EKM '!$1:$1,0))</f>
        <v>419900</v>
      </c>
      <c r="E2122" s="22">
        <f>+INDEX('LISTA DE PRECIOS EKM '!B:K,MATCH(C2122,'LISTA DE PRECIOS EKM '!A:A,0),7)</f>
        <v>429900</v>
      </c>
      <c r="F2122" s="22">
        <f>+INDEX('LISTA DE PRECIOS EKM '!B:K,MATCH(C2122,'LISTA DE PRECIOS EKM '!A:A,0),9)</f>
        <v>459900</v>
      </c>
      <c r="G2122" s="22" t="str">
        <f>+IF(ISNUMBER(MATCH(C2122,Precios!C:C,0)),"Sí está", "No está")</f>
        <v>No está</v>
      </c>
    </row>
    <row r="2123" spans="2:7" hidden="1">
      <c r="B2123" s="22" t="s">
        <v>7533</v>
      </c>
      <c r="C2123" s="22" t="s">
        <v>7534</v>
      </c>
      <c r="D2123" s="63">
        <f>+INDEX('LISTA DE PRECIOS EKM '!A:K,MATCH(C2123,'LISTA DE PRECIOS EKM '!A:A,0),MATCH($D$1,'LISTA DE PRECIOS EKM '!$1:$1,0))</f>
        <v>179900</v>
      </c>
      <c r="E2123" s="22">
        <f>+INDEX('LISTA DE PRECIOS EKM '!B:K,MATCH(C2123,'LISTA DE PRECIOS EKM '!A:A,0),7)</f>
        <v>179900</v>
      </c>
      <c r="F2123" s="22">
        <f>+INDEX('LISTA DE PRECIOS EKM '!B:K,MATCH(C2123,'LISTA DE PRECIOS EKM '!A:A,0),9)</f>
        <v>189900</v>
      </c>
      <c r="G2123" s="22" t="str">
        <f>+IF(ISNUMBER(MATCH(C2123,Precios!C:C,0)),"Sí está", "No está")</f>
        <v>No está</v>
      </c>
    </row>
    <row r="2124" spans="2:7" hidden="1">
      <c r="B2124" s="22" t="s">
        <v>7535</v>
      </c>
      <c r="C2124" s="22" t="s">
        <v>7536</v>
      </c>
      <c r="D2124" s="63">
        <f>+INDEX('LISTA DE PRECIOS EKM '!A:K,MATCH(C2124,'LISTA DE PRECIOS EKM '!A:A,0),MATCH($D$1,'LISTA DE PRECIOS EKM '!$1:$1,0))</f>
        <v>739900</v>
      </c>
      <c r="E2124" s="22">
        <f>+INDEX('LISTA DE PRECIOS EKM '!B:K,MATCH(C2124,'LISTA DE PRECIOS EKM '!A:A,0),7)</f>
        <v>769900</v>
      </c>
      <c r="F2124" s="22">
        <f>+INDEX('LISTA DE PRECIOS EKM '!B:K,MATCH(C2124,'LISTA DE PRECIOS EKM '!A:A,0),9)</f>
        <v>809900</v>
      </c>
      <c r="G2124" s="22" t="str">
        <f>+IF(ISNUMBER(MATCH(C2124,Precios!C:C,0)),"Sí está", "No está")</f>
        <v>No está</v>
      </c>
    </row>
    <row r="2125" spans="2:7" hidden="1">
      <c r="B2125" s="22" t="s">
        <v>7537</v>
      </c>
      <c r="C2125" s="22" t="s">
        <v>7538</v>
      </c>
      <c r="D2125" s="63">
        <f>+INDEX('LISTA DE PRECIOS EKM '!A:K,MATCH(C2125,'LISTA DE PRECIOS EKM '!A:A,0),MATCH($D$1,'LISTA DE PRECIOS EKM '!$1:$1,0))</f>
        <v>919900</v>
      </c>
      <c r="E2125" s="22">
        <f>+INDEX('LISTA DE PRECIOS EKM '!B:K,MATCH(C2125,'LISTA DE PRECIOS EKM '!A:A,0),7)</f>
        <v>949900</v>
      </c>
      <c r="F2125" s="22">
        <f>+INDEX('LISTA DE PRECIOS EKM '!B:K,MATCH(C2125,'LISTA DE PRECIOS EKM '!A:A,0),9)</f>
        <v>1009900</v>
      </c>
      <c r="G2125" s="22" t="str">
        <f>+IF(ISNUMBER(MATCH(C2125,Precios!C:C,0)),"Sí está", "No está")</f>
        <v>No está</v>
      </c>
    </row>
    <row r="2126" spans="2:7" hidden="1">
      <c r="B2126" s="22" t="s">
        <v>7537</v>
      </c>
      <c r="C2126" s="22" t="s">
        <v>7538</v>
      </c>
      <c r="D2126" s="63">
        <f>+INDEX('LISTA DE PRECIOS EKM '!A:K,MATCH(C2126,'LISTA DE PRECIOS EKM '!A:A,0),MATCH($D$1,'LISTA DE PRECIOS EKM '!$1:$1,0))</f>
        <v>919900</v>
      </c>
      <c r="E2126" s="22">
        <f>+INDEX('LISTA DE PRECIOS EKM '!B:K,MATCH(C2126,'LISTA DE PRECIOS EKM '!A:A,0),7)</f>
        <v>949900</v>
      </c>
      <c r="F2126" s="22">
        <f>+INDEX('LISTA DE PRECIOS EKM '!B:K,MATCH(C2126,'LISTA DE PRECIOS EKM '!A:A,0),9)</f>
        <v>1009900</v>
      </c>
      <c r="G2126" s="22" t="str">
        <f>+IF(ISNUMBER(MATCH(C2126,Precios!C:C,0)),"Sí está", "No está")</f>
        <v>No está</v>
      </c>
    </row>
    <row r="2127" spans="2:7" hidden="1">
      <c r="B2127" s="22" t="s">
        <v>7539</v>
      </c>
      <c r="C2127" s="22" t="s">
        <v>7540</v>
      </c>
      <c r="D2127" s="63">
        <f>+INDEX('LISTA DE PRECIOS EKM '!A:K,MATCH(C2127,'LISTA DE PRECIOS EKM '!A:A,0),MATCH($D$1,'LISTA DE PRECIOS EKM '!$1:$1,0))</f>
        <v>489900</v>
      </c>
      <c r="E2127" s="22">
        <f>+INDEX('LISTA DE PRECIOS EKM '!B:K,MATCH(C2127,'LISTA DE PRECIOS EKM '!A:A,0),7)</f>
        <v>509900</v>
      </c>
      <c r="F2127" s="22">
        <f>+INDEX('LISTA DE PRECIOS EKM '!B:K,MATCH(C2127,'LISTA DE PRECIOS EKM '!A:A,0),9)</f>
        <v>529900</v>
      </c>
      <c r="G2127" s="22" t="str">
        <f>+IF(ISNUMBER(MATCH(C2127,Precios!C:C,0)),"Sí está", "No está")</f>
        <v>No está</v>
      </c>
    </row>
    <row r="2128" spans="2:7" hidden="1">
      <c r="B2128" s="22" t="s">
        <v>7539</v>
      </c>
      <c r="C2128" s="22" t="s">
        <v>7540</v>
      </c>
      <c r="D2128" s="63">
        <f>+INDEX('LISTA DE PRECIOS EKM '!A:K,MATCH(C2128,'LISTA DE PRECIOS EKM '!A:A,0),MATCH($D$1,'LISTA DE PRECIOS EKM '!$1:$1,0))</f>
        <v>489900</v>
      </c>
      <c r="E2128" s="22">
        <f>+INDEX('LISTA DE PRECIOS EKM '!B:K,MATCH(C2128,'LISTA DE PRECIOS EKM '!A:A,0),7)</f>
        <v>509900</v>
      </c>
      <c r="F2128" s="22">
        <f>+INDEX('LISTA DE PRECIOS EKM '!B:K,MATCH(C2128,'LISTA DE PRECIOS EKM '!A:A,0),9)</f>
        <v>529900</v>
      </c>
      <c r="G2128" s="22" t="str">
        <f>+IF(ISNUMBER(MATCH(C2128,Precios!C:C,0)),"Sí está", "No está")</f>
        <v>No está</v>
      </c>
    </row>
    <row r="2129" spans="2:7" hidden="1">
      <c r="B2129" s="22" t="s">
        <v>7542</v>
      </c>
      <c r="C2129" s="22" t="s">
        <v>7543</v>
      </c>
      <c r="D2129" s="63">
        <f>+INDEX('LISTA DE PRECIOS EKM '!A:K,MATCH(C2129,'LISTA DE PRECIOS EKM '!A:A,0),MATCH($D$1,'LISTA DE PRECIOS EKM '!$1:$1,0))</f>
        <v>1779900</v>
      </c>
      <c r="E2129" s="22">
        <f>+INDEX('LISTA DE PRECIOS EKM '!B:K,MATCH(C2129,'LISTA DE PRECIOS EKM '!A:A,0),7)</f>
        <v>1849900</v>
      </c>
      <c r="F2129" s="22">
        <f>+INDEX('LISTA DE PRECIOS EKM '!B:K,MATCH(C2129,'LISTA DE PRECIOS EKM '!A:A,0),9)</f>
        <v>1949900</v>
      </c>
      <c r="G2129" s="22" t="str">
        <f>+IF(ISNUMBER(MATCH(C2129,Precios!C:C,0)),"Sí está", "No está")</f>
        <v>No está</v>
      </c>
    </row>
    <row r="2130" spans="2:7" hidden="1">
      <c r="B2130" s="22" t="s">
        <v>7542</v>
      </c>
      <c r="C2130" s="22" t="s">
        <v>7543</v>
      </c>
      <c r="D2130" s="63">
        <f>+INDEX('LISTA DE PRECIOS EKM '!A:K,MATCH(C2130,'LISTA DE PRECIOS EKM '!A:A,0),MATCH($D$1,'LISTA DE PRECIOS EKM '!$1:$1,0))</f>
        <v>1779900</v>
      </c>
      <c r="E2130" s="22">
        <f>+INDEX('LISTA DE PRECIOS EKM '!B:K,MATCH(C2130,'LISTA DE PRECIOS EKM '!A:A,0),7)</f>
        <v>1849900</v>
      </c>
      <c r="F2130" s="22">
        <f>+INDEX('LISTA DE PRECIOS EKM '!B:K,MATCH(C2130,'LISTA DE PRECIOS EKM '!A:A,0),9)</f>
        <v>1949900</v>
      </c>
      <c r="G2130" s="22" t="str">
        <f>+IF(ISNUMBER(MATCH(C2130,Precios!C:C,0)),"Sí está", "No está")</f>
        <v>No está</v>
      </c>
    </row>
    <row r="2131" spans="2:7" hidden="1">
      <c r="B2131" s="22" t="s">
        <v>7544</v>
      </c>
      <c r="C2131" s="22" t="s">
        <v>7545</v>
      </c>
      <c r="D2131" s="63">
        <f>+INDEX('LISTA DE PRECIOS EKM '!A:K,MATCH(C2131,'LISTA DE PRECIOS EKM '!A:A,0),MATCH($D$1,'LISTA DE PRECIOS EKM '!$1:$1,0))</f>
        <v>429900</v>
      </c>
      <c r="E2131" s="22">
        <f>+INDEX('LISTA DE PRECIOS EKM '!B:K,MATCH(C2131,'LISTA DE PRECIOS EKM '!A:A,0),7)</f>
        <v>439900</v>
      </c>
      <c r="F2131" s="22">
        <f>+INDEX('LISTA DE PRECIOS EKM '!B:K,MATCH(C2131,'LISTA DE PRECIOS EKM '!A:A,0),9)</f>
        <v>469900</v>
      </c>
      <c r="G2131" s="22" t="str">
        <f>+IF(ISNUMBER(MATCH(C2131,Precios!C:C,0)),"Sí está", "No está")</f>
        <v>No está</v>
      </c>
    </row>
    <row r="2132" spans="2:7" hidden="1">
      <c r="B2132" s="22" t="s">
        <v>7544</v>
      </c>
      <c r="C2132" s="22" t="s">
        <v>7545</v>
      </c>
      <c r="D2132" s="63">
        <f>+INDEX('LISTA DE PRECIOS EKM '!A:K,MATCH(C2132,'LISTA DE PRECIOS EKM '!A:A,0),MATCH($D$1,'LISTA DE PRECIOS EKM '!$1:$1,0))</f>
        <v>429900</v>
      </c>
      <c r="E2132" s="22">
        <f>+INDEX('LISTA DE PRECIOS EKM '!B:K,MATCH(C2132,'LISTA DE PRECIOS EKM '!A:A,0),7)</f>
        <v>439900</v>
      </c>
      <c r="F2132" s="22">
        <f>+INDEX('LISTA DE PRECIOS EKM '!B:K,MATCH(C2132,'LISTA DE PRECIOS EKM '!A:A,0),9)</f>
        <v>469900</v>
      </c>
      <c r="G2132" s="22" t="str">
        <f>+IF(ISNUMBER(MATCH(C2132,Precios!C:C,0)),"Sí está", "No está")</f>
        <v>No está</v>
      </c>
    </row>
    <row r="2133" spans="2:7" hidden="1">
      <c r="B2133" s="22" t="s">
        <v>7546</v>
      </c>
      <c r="C2133" s="22" t="s">
        <v>7547</v>
      </c>
      <c r="D2133" s="63">
        <f>+INDEX('LISTA DE PRECIOS EKM '!A:K,MATCH(C2133,'LISTA DE PRECIOS EKM '!A:A,0),MATCH($D$1,'LISTA DE PRECIOS EKM '!$1:$1,0))</f>
        <v>479900</v>
      </c>
      <c r="E2133" s="22">
        <f>+INDEX('LISTA DE PRECIOS EKM '!B:K,MATCH(C2133,'LISTA DE PRECIOS EKM '!A:A,0),7)</f>
        <v>499900</v>
      </c>
      <c r="F2133" s="22">
        <f>+INDEX('LISTA DE PRECIOS EKM '!B:K,MATCH(C2133,'LISTA DE PRECIOS EKM '!A:A,0),9)</f>
        <v>519900</v>
      </c>
      <c r="G2133" s="22" t="str">
        <f>+IF(ISNUMBER(MATCH(C2133,Precios!C:C,0)),"Sí está", "No está")</f>
        <v>No está</v>
      </c>
    </row>
    <row r="2134" spans="2:7" hidden="1">
      <c r="B2134" s="22" t="s">
        <v>7546</v>
      </c>
      <c r="C2134" s="22" t="s">
        <v>7547</v>
      </c>
      <c r="D2134" s="63">
        <f>+INDEX('LISTA DE PRECIOS EKM '!A:K,MATCH(C2134,'LISTA DE PRECIOS EKM '!A:A,0),MATCH($D$1,'LISTA DE PRECIOS EKM '!$1:$1,0))</f>
        <v>479900</v>
      </c>
      <c r="E2134" s="22">
        <f>+INDEX('LISTA DE PRECIOS EKM '!B:K,MATCH(C2134,'LISTA DE PRECIOS EKM '!A:A,0),7)</f>
        <v>499900</v>
      </c>
      <c r="F2134" s="22">
        <f>+INDEX('LISTA DE PRECIOS EKM '!B:K,MATCH(C2134,'LISTA DE PRECIOS EKM '!A:A,0),9)</f>
        <v>519900</v>
      </c>
      <c r="G2134" s="22" t="str">
        <f>+IF(ISNUMBER(MATCH(C2134,Precios!C:C,0)),"Sí está", "No está")</f>
        <v>No está</v>
      </c>
    </row>
    <row r="2135" spans="2:7" hidden="1">
      <c r="B2135" s="22" t="s">
        <v>7489</v>
      </c>
      <c r="C2135" s="22" t="s">
        <v>7490</v>
      </c>
      <c r="D2135" s="63">
        <f>+INDEX('LISTA DE PRECIOS EKM '!A:K,MATCH(C2135,'LISTA DE PRECIOS EKM '!A:A,0),MATCH($D$1,'LISTA DE PRECIOS EKM '!$1:$1,0))</f>
        <v>339900</v>
      </c>
      <c r="E2135" s="22">
        <f>+INDEX('LISTA DE PRECIOS EKM '!B:K,MATCH(C2135,'LISTA DE PRECIOS EKM '!A:A,0),7)</f>
        <v>349900</v>
      </c>
      <c r="F2135" s="22">
        <f>+INDEX('LISTA DE PRECIOS EKM '!B:K,MATCH(C2135,'LISTA DE PRECIOS EKM '!A:A,0),9)</f>
        <v>369900</v>
      </c>
      <c r="G2135" s="22" t="str">
        <f>+IF(ISNUMBER(MATCH(C2135,Precios!C:C,0)),"Sí está", "No está")</f>
        <v>No está</v>
      </c>
    </row>
    <row r="2136" spans="2:7" hidden="1">
      <c r="B2136" s="22" t="s">
        <v>7548</v>
      </c>
      <c r="C2136" s="22" t="s">
        <v>7549</v>
      </c>
      <c r="D2136" s="63">
        <f>+INDEX('LISTA DE PRECIOS EKM '!A:K,MATCH(C2136,'LISTA DE PRECIOS EKM '!A:A,0),MATCH($D$1,'LISTA DE PRECIOS EKM '!$1:$1,0))</f>
        <v>1109900</v>
      </c>
      <c r="E2136" s="22">
        <f>+INDEX('LISTA DE PRECIOS EKM '!B:K,MATCH(C2136,'LISTA DE PRECIOS EKM '!A:A,0),7)</f>
        <v>1149900</v>
      </c>
      <c r="F2136" s="22">
        <f>+INDEX('LISTA DE PRECIOS EKM '!B:K,MATCH(C2136,'LISTA DE PRECIOS EKM '!A:A,0),9)</f>
        <v>1219900</v>
      </c>
      <c r="G2136" s="22" t="str">
        <f>+IF(ISNUMBER(MATCH(C2136,Precios!C:C,0)),"Sí está", "No está")</f>
        <v>No está</v>
      </c>
    </row>
    <row r="2137" spans="2:7" hidden="1">
      <c r="B2137" s="22" t="s">
        <v>7548</v>
      </c>
      <c r="C2137" s="22" t="s">
        <v>7549</v>
      </c>
      <c r="D2137" s="63">
        <f>+INDEX('LISTA DE PRECIOS EKM '!A:K,MATCH(C2137,'LISTA DE PRECIOS EKM '!A:A,0),MATCH($D$1,'LISTA DE PRECIOS EKM '!$1:$1,0))</f>
        <v>1109900</v>
      </c>
      <c r="E2137" s="22">
        <f>+INDEX('LISTA DE PRECIOS EKM '!B:K,MATCH(C2137,'LISTA DE PRECIOS EKM '!A:A,0),7)</f>
        <v>1149900</v>
      </c>
      <c r="F2137" s="22">
        <f>+INDEX('LISTA DE PRECIOS EKM '!B:K,MATCH(C2137,'LISTA DE PRECIOS EKM '!A:A,0),9)</f>
        <v>1219900</v>
      </c>
      <c r="G2137" s="22" t="str">
        <f>+IF(ISNUMBER(MATCH(C2137,Precios!C:C,0)),"Sí está", "No está")</f>
        <v>No está</v>
      </c>
    </row>
    <row r="2138" spans="2:7" hidden="1">
      <c r="B2138" s="22" t="s">
        <v>7502</v>
      </c>
      <c r="C2138" s="22" t="s">
        <v>7503</v>
      </c>
      <c r="D2138" s="63">
        <f>+INDEX('LISTA DE PRECIOS EKM '!A:K,MATCH(C2138,'LISTA DE PRECIOS EKM '!A:A,0),MATCH($D$1,'LISTA DE PRECIOS EKM '!$1:$1,0))</f>
        <v>349900</v>
      </c>
      <c r="E2138" s="22">
        <f>+INDEX('LISTA DE PRECIOS EKM '!B:K,MATCH(C2138,'LISTA DE PRECIOS EKM '!A:A,0),7)</f>
        <v>359900</v>
      </c>
      <c r="F2138" s="22">
        <f>+INDEX('LISTA DE PRECIOS EKM '!B:K,MATCH(C2138,'LISTA DE PRECIOS EKM '!A:A,0),9)</f>
        <v>379900</v>
      </c>
      <c r="G2138" s="22" t="str">
        <f>+IF(ISNUMBER(MATCH(C2138,Precios!C:C,0)),"Sí está", "No está")</f>
        <v>No está</v>
      </c>
    </row>
    <row r="2139" spans="2:7" hidden="1">
      <c r="B2139" s="22" t="s">
        <v>7550</v>
      </c>
      <c r="C2139" s="22" t="s">
        <v>7551</v>
      </c>
      <c r="D2139" s="63" t="e">
        <f>+INDEX('LISTA DE PRECIOS EKM '!A:K,MATCH(C2139,'LISTA DE PRECIOS EKM '!A:A,0),MATCH($D$1,'LISTA DE PRECIOS EKM '!$1:$1,0))</f>
        <v>#N/A</v>
      </c>
      <c r="E2139" s="22" t="e">
        <f>+INDEX('LISTA DE PRECIOS EKM '!B:K,MATCH(C2139,'LISTA DE PRECIOS EKM '!A:A,0),7)</f>
        <v>#N/A</v>
      </c>
      <c r="F2139" s="22" t="e">
        <f>+INDEX('LISTA DE PRECIOS EKM '!B:K,MATCH(C2139,'LISTA DE PRECIOS EKM '!A:A,0),9)</f>
        <v>#N/A</v>
      </c>
      <c r="G2139" s="22" t="str">
        <f>+IF(ISNUMBER(MATCH(C2139,Precios!C:C,0)),"Sí está", "No está")</f>
        <v>No está</v>
      </c>
    </row>
    <row r="2140" spans="2:7" hidden="1">
      <c r="B2140" s="22" t="s">
        <v>7550</v>
      </c>
      <c r="C2140" s="22" t="s">
        <v>7551</v>
      </c>
      <c r="D2140" s="63" t="e">
        <f>+INDEX('LISTA DE PRECIOS EKM '!A:K,MATCH(C2140,'LISTA DE PRECIOS EKM '!A:A,0),MATCH($D$1,'LISTA DE PRECIOS EKM '!$1:$1,0))</f>
        <v>#N/A</v>
      </c>
      <c r="E2140" s="22" t="e">
        <f>+INDEX('LISTA DE PRECIOS EKM '!B:K,MATCH(C2140,'LISTA DE PRECIOS EKM '!A:A,0),7)</f>
        <v>#N/A</v>
      </c>
      <c r="F2140" s="22" t="e">
        <f>+INDEX('LISTA DE PRECIOS EKM '!B:K,MATCH(C2140,'LISTA DE PRECIOS EKM '!A:A,0),9)</f>
        <v>#N/A</v>
      </c>
      <c r="G2140" s="22" t="str">
        <f>+IF(ISNUMBER(MATCH(C2140,Precios!C:C,0)),"Sí está", "No está")</f>
        <v>No está</v>
      </c>
    </row>
    <row r="2141" spans="2:7" hidden="1">
      <c r="B2141" s="22" t="s">
        <v>7552</v>
      </c>
      <c r="C2141" s="22" t="s">
        <v>7553</v>
      </c>
      <c r="D2141" s="63">
        <f>+INDEX('LISTA DE PRECIOS EKM '!A:K,MATCH(C2141,'LISTA DE PRECIOS EKM '!A:A,0),MATCH($D$1,'LISTA DE PRECIOS EKM '!$1:$1,0))</f>
        <v>409900</v>
      </c>
      <c r="E2141" s="22">
        <f>+INDEX('LISTA DE PRECIOS EKM '!B:K,MATCH(C2141,'LISTA DE PRECIOS EKM '!A:A,0),7)</f>
        <v>419900</v>
      </c>
      <c r="F2141" s="22">
        <f>+INDEX('LISTA DE PRECIOS EKM '!B:K,MATCH(C2141,'LISTA DE PRECIOS EKM '!A:A,0),9)</f>
        <v>449900</v>
      </c>
      <c r="G2141" s="22" t="str">
        <f>+IF(ISNUMBER(MATCH(C2141,Precios!C:C,0)),"Sí está", "No está")</f>
        <v>No está</v>
      </c>
    </row>
    <row r="2142" spans="2:7" hidden="1">
      <c r="B2142" s="22" t="s">
        <v>7552</v>
      </c>
      <c r="C2142" s="22" t="s">
        <v>7553</v>
      </c>
      <c r="D2142" s="63">
        <f>+INDEX('LISTA DE PRECIOS EKM '!A:K,MATCH(C2142,'LISTA DE PRECIOS EKM '!A:A,0),MATCH($D$1,'LISTA DE PRECIOS EKM '!$1:$1,0))</f>
        <v>409900</v>
      </c>
      <c r="E2142" s="22">
        <f>+INDEX('LISTA DE PRECIOS EKM '!B:K,MATCH(C2142,'LISTA DE PRECIOS EKM '!A:A,0),7)</f>
        <v>419900</v>
      </c>
      <c r="F2142" s="22">
        <f>+INDEX('LISTA DE PRECIOS EKM '!B:K,MATCH(C2142,'LISTA DE PRECIOS EKM '!A:A,0),9)</f>
        <v>449900</v>
      </c>
      <c r="G2142" s="22" t="str">
        <f>+IF(ISNUMBER(MATCH(C2142,Precios!C:C,0)),"Sí está", "No está")</f>
        <v>No está</v>
      </c>
    </row>
    <row r="2143" spans="2:7" hidden="1">
      <c r="B2143" s="22" t="s">
        <v>7554</v>
      </c>
      <c r="C2143" s="22" t="s">
        <v>7555</v>
      </c>
      <c r="D2143" s="63">
        <f>+INDEX('LISTA DE PRECIOS EKM '!A:K,MATCH(C2143,'LISTA DE PRECIOS EKM '!A:A,0),MATCH($D$1,'LISTA DE PRECIOS EKM '!$1:$1,0))</f>
        <v>759900</v>
      </c>
      <c r="E2143" s="22">
        <f>+INDEX('LISTA DE PRECIOS EKM '!B:K,MATCH(C2143,'LISTA DE PRECIOS EKM '!A:A,0),7)</f>
        <v>789900</v>
      </c>
      <c r="F2143" s="22">
        <f>+INDEX('LISTA DE PRECIOS EKM '!B:K,MATCH(C2143,'LISTA DE PRECIOS EKM '!A:A,0),9)</f>
        <v>829900</v>
      </c>
      <c r="G2143" s="22" t="str">
        <f>+IF(ISNUMBER(MATCH(C2143,Precios!C:C,0)),"Sí está", "No está")</f>
        <v>No está</v>
      </c>
    </row>
    <row r="2144" spans="2:7" hidden="1">
      <c r="B2144" s="22" t="s">
        <v>7554</v>
      </c>
      <c r="C2144" s="22" t="s">
        <v>7555</v>
      </c>
      <c r="D2144" s="63">
        <f>+INDEX('LISTA DE PRECIOS EKM '!A:K,MATCH(C2144,'LISTA DE PRECIOS EKM '!A:A,0),MATCH($D$1,'LISTA DE PRECIOS EKM '!$1:$1,0))</f>
        <v>759900</v>
      </c>
      <c r="E2144" s="22">
        <f>+INDEX('LISTA DE PRECIOS EKM '!B:K,MATCH(C2144,'LISTA DE PRECIOS EKM '!A:A,0),7)</f>
        <v>789900</v>
      </c>
      <c r="F2144" s="22">
        <f>+INDEX('LISTA DE PRECIOS EKM '!B:K,MATCH(C2144,'LISTA DE PRECIOS EKM '!A:A,0),9)</f>
        <v>829900</v>
      </c>
      <c r="G2144" s="22" t="str">
        <f>+IF(ISNUMBER(MATCH(C2144,Precios!C:C,0)),"Sí está", "No está")</f>
        <v>No está</v>
      </c>
    </row>
    <row r="2145" spans="2:7" hidden="1">
      <c r="B2145" s="22" t="s">
        <v>7556</v>
      </c>
      <c r="C2145" s="22" t="s">
        <v>7557</v>
      </c>
      <c r="D2145" s="63">
        <f>+INDEX('LISTA DE PRECIOS EKM '!A:K,MATCH(C2145,'LISTA DE PRECIOS EKM '!A:A,0),MATCH($D$1,'LISTA DE PRECIOS EKM '!$1:$1,0))</f>
        <v>609900</v>
      </c>
      <c r="E2145" s="22">
        <f>+INDEX('LISTA DE PRECIOS EKM '!B:K,MATCH(C2145,'LISTA DE PRECIOS EKM '!A:A,0),7)</f>
        <v>629900</v>
      </c>
      <c r="F2145" s="22">
        <f>+INDEX('LISTA DE PRECIOS EKM '!B:K,MATCH(C2145,'LISTA DE PRECIOS EKM '!A:A,0),9)</f>
        <v>669900</v>
      </c>
      <c r="G2145" s="22" t="str">
        <f>+IF(ISNUMBER(MATCH(C2145,Precios!C:C,0)),"Sí está", "No está")</f>
        <v>No está</v>
      </c>
    </row>
    <row r="2146" spans="2:7" hidden="1">
      <c r="B2146" s="22" t="s">
        <v>7556</v>
      </c>
      <c r="C2146" s="22" t="s">
        <v>7557</v>
      </c>
      <c r="D2146" s="63">
        <f>+INDEX('LISTA DE PRECIOS EKM '!A:K,MATCH(C2146,'LISTA DE PRECIOS EKM '!A:A,0),MATCH($D$1,'LISTA DE PRECIOS EKM '!$1:$1,0))</f>
        <v>609900</v>
      </c>
      <c r="E2146" s="22">
        <f>+INDEX('LISTA DE PRECIOS EKM '!B:K,MATCH(C2146,'LISTA DE PRECIOS EKM '!A:A,0),7)</f>
        <v>629900</v>
      </c>
      <c r="F2146" s="22">
        <f>+INDEX('LISTA DE PRECIOS EKM '!B:K,MATCH(C2146,'LISTA DE PRECIOS EKM '!A:A,0),9)</f>
        <v>669900</v>
      </c>
      <c r="G2146" s="22" t="str">
        <f>+IF(ISNUMBER(MATCH(C2146,Precios!C:C,0)),"Sí está", "No está")</f>
        <v>No está</v>
      </c>
    </row>
    <row r="2147" spans="2:7" hidden="1">
      <c r="B2147" s="22" t="s">
        <v>7559</v>
      </c>
      <c r="C2147" s="22" t="s">
        <v>7560</v>
      </c>
      <c r="D2147" s="63">
        <f>+INDEX('LISTA DE PRECIOS EKM '!A:K,MATCH(C2147,'LISTA DE PRECIOS EKM '!A:A,0),MATCH($D$1,'LISTA DE PRECIOS EKM '!$1:$1,0))</f>
        <v>1109900</v>
      </c>
      <c r="E2147" s="22">
        <f>+INDEX('LISTA DE PRECIOS EKM '!B:K,MATCH(C2147,'LISTA DE PRECIOS EKM '!A:A,0),7)</f>
        <v>1149900</v>
      </c>
      <c r="F2147" s="22">
        <f>+INDEX('LISTA DE PRECIOS EKM '!B:K,MATCH(C2147,'LISTA DE PRECIOS EKM '!A:A,0),9)</f>
        <v>1219900</v>
      </c>
      <c r="G2147" s="22" t="str">
        <f>+IF(ISNUMBER(MATCH(C2147,Precios!C:C,0)),"Sí está", "No está")</f>
        <v>No está</v>
      </c>
    </row>
    <row r="2148" spans="2:7" hidden="1">
      <c r="B2148" s="22" t="s">
        <v>7559</v>
      </c>
      <c r="C2148" s="22" t="s">
        <v>7560</v>
      </c>
      <c r="D2148" s="63">
        <f>+INDEX('LISTA DE PRECIOS EKM '!A:K,MATCH(C2148,'LISTA DE PRECIOS EKM '!A:A,0),MATCH($D$1,'LISTA DE PRECIOS EKM '!$1:$1,0))</f>
        <v>1109900</v>
      </c>
      <c r="E2148" s="22">
        <f>+INDEX('LISTA DE PRECIOS EKM '!B:K,MATCH(C2148,'LISTA DE PRECIOS EKM '!A:A,0),7)</f>
        <v>1149900</v>
      </c>
      <c r="F2148" s="22">
        <f>+INDEX('LISTA DE PRECIOS EKM '!B:K,MATCH(C2148,'LISTA DE PRECIOS EKM '!A:A,0),9)</f>
        <v>1219900</v>
      </c>
      <c r="G2148" s="22" t="str">
        <f>+IF(ISNUMBER(MATCH(C2148,Precios!C:C,0)),"Sí está", "No está")</f>
        <v>No está</v>
      </c>
    </row>
    <row r="2149" spans="2:7" hidden="1">
      <c r="B2149" s="22" t="s">
        <v>7562</v>
      </c>
      <c r="C2149" s="22" t="s">
        <v>7563</v>
      </c>
      <c r="D2149" s="63">
        <f>+INDEX('LISTA DE PRECIOS EKM '!A:K,MATCH(C2149,'LISTA DE PRECIOS EKM '!A:A,0),MATCH($D$1,'LISTA DE PRECIOS EKM '!$1:$1,0))</f>
        <v>649900</v>
      </c>
      <c r="E2149" s="22">
        <f>+INDEX('LISTA DE PRECIOS EKM '!B:K,MATCH(C2149,'LISTA DE PRECIOS EKM '!A:A,0),7)</f>
        <v>669900</v>
      </c>
      <c r="F2149" s="22">
        <f>+INDEX('LISTA DE PRECIOS EKM '!B:K,MATCH(C2149,'LISTA DE PRECIOS EKM '!A:A,0),9)</f>
        <v>709900</v>
      </c>
      <c r="G2149" s="22" t="str">
        <f>+IF(ISNUMBER(MATCH(C2149,Precios!C:C,0)),"Sí está", "No está")</f>
        <v>No está</v>
      </c>
    </row>
    <row r="2150" spans="2:7" hidden="1">
      <c r="B2150" s="22" t="s">
        <v>7562</v>
      </c>
      <c r="C2150" s="22" t="s">
        <v>7563</v>
      </c>
      <c r="D2150" s="63">
        <f>+INDEX('LISTA DE PRECIOS EKM '!A:K,MATCH(C2150,'LISTA DE PRECIOS EKM '!A:A,0),MATCH($D$1,'LISTA DE PRECIOS EKM '!$1:$1,0))</f>
        <v>649900</v>
      </c>
      <c r="E2150" s="22">
        <f>+INDEX('LISTA DE PRECIOS EKM '!B:K,MATCH(C2150,'LISTA DE PRECIOS EKM '!A:A,0),7)</f>
        <v>669900</v>
      </c>
      <c r="F2150" s="22">
        <f>+INDEX('LISTA DE PRECIOS EKM '!B:K,MATCH(C2150,'LISTA DE PRECIOS EKM '!A:A,0),9)</f>
        <v>709900</v>
      </c>
      <c r="G2150" s="22" t="str">
        <f>+IF(ISNUMBER(MATCH(C2150,Precios!C:C,0)),"Sí está", "No está")</f>
        <v>No está</v>
      </c>
    </row>
    <row r="2151" spans="2:7" hidden="1">
      <c r="B2151" s="22" t="s">
        <v>7564</v>
      </c>
      <c r="C2151" s="22" t="s">
        <v>7565</v>
      </c>
      <c r="D2151" s="63">
        <f>+INDEX('LISTA DE PRECIOS EKM '!A:K,MATCH(C2151,'LISTA DE PRECIOS EKM '!A:A,0),MATCH($D$1,'LISTA DE PRECIOS EKM '!$1:$1,0))</f>
        <v>619900</v>
      </c>
      <c r="E2151" s="22">
        <f>+INDEX('LISTA DE PRECIOS EKM '!B:K,MATCH(C2151,'LISTA DE PRECIOS EKM '!A:A,0),7)</f>
        <v>639900</v>
      </c>
      <c r="F2151" s="22">
        <f>+INDEX('LISTA DE PRECIOS EKM '!B:K,MATCH(C2151,'LISTA DE PRECIOS EKM '!A:A,0),9)</f>
        <v>679900</v>
      </c>
      <c r="G2151" s="22" t="str">
        <f>+IF(ISNUMBER(MATCH(C2151,Precios!C:C,0)),"Sí está", "No está")</f>
        <v>No está</v>
      </c>
    </row>
    <row r="2152" spans="2:7" hidden="1">
      <c r="B2152" s="22" t="s">
        <v>7564</v>
      </c>
      <c r="C2152" s="22" t="s">
        <v>7565</v>
      </c>
      <c r="D2152" s="63">
        <f>+INDEX('LISTA DE PRECIOS EKM '!A:K,MATCH(C2152,'LISTA DE PRECIOS EKM '!A:A,0),MATCH($D$1,'LISTA DE PRECIOS EKM '!$1:$1,0))</f>
        <v>619900</v>
      </c>
      <c r="E2152" s="22">
        <f>+INDEX('LISTA DE PRECIOS EKM '!B:K,MATCH(C2152,'LISTA DE PRECIOS EKM '!A:A,0),7)</f>
        <v>639900</v>
      </c>
      <c r="F2152" s="22">
        <f>+INDEX('LISTA DE PRECIOS EKM '!B:K,MATCH(C2152,'LISTA DE PRECIOS EKM '!A:A,0),9)</f>
        <v>679900</v>
      </c>
      <c r="G2152" s="22" t="str">
        <f>+IF(ISNUMBER(MATCH(C2152,Precios!C:C,0)),"Sí está", "No está")</f>
        <v>No está</v>
      </c>
    </row>
    <row r="2153" spans="2:7" hidden="1">
      <c r="B2153" s="22" t="s">
        <v>7567</v>
      </c>
      <c r="C2153" s="22" t="s">
        <v>7568</v>
      </c>
      <c r="D2153" s="63">
        <f>+INDEX('LISTA DE PRECIOS EKM '!A:K,MATCH(C2153,'LISTA DE PRECIOS EKM '!A:A,0),MATCH($D$1,'LISTA DE PRECIOS EKM '!$1:$1,0))</f>
        <v>879900</v>
      </c>
      <c r="E2153" s="22">
        <f>+INDEX('LISTA DE PRECIOS EKM '!B:K,MATCH(C2153,'LISTA DE PRECIOS EKM '!A:A,0),7)</f>
        <v>909900</v>
      </c>
      <c r="F2153" s="22">
        <f>+INDEX('LISTA DE PRECIOS EKM '!B:K,MATCH(C2153,'LISTA DE PRECIOS EKM '!A:A,0),9)</f>
        <v>959900</v>
      </c>
      <c r="G2153" s="22" t="str">
        <f>+IF(ISNUMBER(MATCH(C2153,Precios!C:C,0)),"Sí está", "No está")</f>
        <v>No está</v>
      </c>
    </row>
    <row r="2154" spans="2:7" hidden="1">
      <c r="B2154" s="22" t="s">
        <v>7567</v>
      </c>
      <c r="C2154" s="22" t="s">
        <v>7568</v>
      </c>
      <c r="D2154" s="63">
        <f>+INDEX('LISTA DE PRECIOS EKM '!A:K,MATCH(C2154,'LISTA DE PRECIOS EKM '!A:A,0),MATCH($D$1,'LISTA DE PRECIOS EKM '!$1:$1,0))</f>
        <v>879900</v>
      </c>
      <c r="E2154" s="22">
        <f>+INDEX('LISTA DE PRECIOS EKM '!B:K,MATCH(C2154,'LISTA DE PRECIOS EKM '!A:A,0),7)</f>
        <v>909900</v>
      </c>
      <c r="F2154" s="22">
        <f>+INDEX('LISTA DE PRECIOS EKM '!B:K,MATCH(C2154,'LISTA DE PRECIOS EKM '!A:A,0),9)</f>
        <v>959900</v>
      </c>
      <c r="G2154" s="22" t="str">
        <f>+IF(ISNUMBER(MATCH(C2154,Precios!C:C,0)),"Sí está", "No está")</f>
        <v>No está</v>
      </c>
    </row>
    <row r="2155" spans="2:7" hidden="1">
      <c r="B2155" s="22" t="s">
        <v>7569</v>
      </c>
      <c r="C2155" s="22" t="s">
        <v>7570</v>
      </c>
      <c r="D2155" s="63">
        <f>+INDEX('LISTA DE PRECIOS EKM '!A:K,MATCH(C2155,'LISTA DE PRECIOS EKM '!A:A,0),MATCH($D$1,'LISTA DE PRECIOS EKM '!$1:$1,0))</f>
        <v>79900</v>
      </c>
      <c r="E2155" s="22">
        <f>+INDEX('LISTA DE PRECIOS EKM '!B:K,MATCH(C2155,'LISTA DE PRECIOS EKM '!A:A,0),7)</f>
        <v>79900</v>
      </c>
      <c r="F2155" s="22">
        <f>+INDEX('LISTA DE PRECIOS EKM '!B:K,MATCH(C2155,'LISTA DE PRECIOS EKM '!A:A,0),9)</f>
        <v>79900</v>
      </c>
      <c r="G2155" s="22" t="str">
        <f>+IF(ISNUMBER(MATCH(C2155,Precios!C:C,0)),"Sí está", "No está")</f>
        <v>No está</v>
      </c>
    </row>
    <row r="2156" spans="2:7" hidden="1">
      <c r="B2156" s="22" t="s">
        <v>7518</v>
      </c>
      <c r="C2156" s="22" t="s">
        <v>7519</v>
      </c>
      <c r="D2156" s="63">
        <f>+INDEX('LISTA DE PRECIOS EKM '!A:K,MATCH(C2156,'LISTA DE PRECIOS EKM '!A:A,0),MATCH($D$1,'LISTA DE PRECIOS EKM '!$1:$1,0))</f>
        <v>739900</v>
      </c>
      <c r="E2156" s="22">
        <f>+INDEX('LISTA DE PRECIOS EKM '!B:K,MATCH(C2156,'LISTA DE PRECIOS EKM '!A:A,0),7)</f>
        <v>769900</v>
      </c>
      <c r="F2156" s="22">
        <f>+INDEX('LISTA DE PRECIOS EKM '!B:K,MATCH(C2156,'LISTA DE PRECIOS EKM '!A:A,0),9)</f>
        <v>809900</v>
      </c>
      <c r="G2156" s="22" t="str">
        <f>+IF(ISNUMBER(MATCH(C2156,Precios!C:C,0)),"Sí está", "No está")</f>
        <v>No está</v>
      </c>
    </row>
    <row r="2157" spans="2:7" hidden="1">
      <c r="B2157" s="22" t="s">
        <v>7571</v>
      </c>
      <c r="C2157" s="22" t="s">
        <v>7572</v>
      </c>
      <c r="D2157" s="63">
        <f>+INDEX('LISTA DE PRECIOS EKM '!A:K,MATCH(C2157,'LISTA DE PRECIOS EKM '!A:A,0),MATCH($D$1,'LISTA DE PRECIOS EKM '!$1:$1,0))</f>
        <v>859900</v>
      </c>
      <c r="E2157" s="22">
        <f>+INDEX('LISTA DE PRECIOS EKM '!B:K,MATCH(C2157,'LISTA DE PRECIOS EKM '!A:A,0),7)</f>
        <v>889900</v>
      </c>
      <c r="F2157" s="22">
        <f>+INDEX('LISTA DE PRECIOS EKM '!B:K,MATCH(C2157,'LISTA DE PRECIOS EKM '!A:A,0),9)</f>
        <v>939900</v>
      </c>
      <c r="G2157" s="22" t="str">
        <f>+IF(ISNUMBER(MATCH(C2157,Precios!C:C,0)),"Sí está", "No está")</f>
        <v>No está</v>
      </c>
    </row>
    <row r="2158" spans="2:7" hidden="1">
      <c r="B2158" s="22" t="s">
        <v>7571</v>
      </c>
      <c r="C2158" s="22" t="s">
        <v>7572</v>
      </c>
      <c r="D2158" s="63">
        <f>+INDEX('LISTA DE PRECIOS EKM '!A:K,MATCH(C2158,'LISTA DE PRECIOS EKM '!A:A,0),MATCH($D$1,'LISTA DE PRECIOS EKM '!$1:$1,0))</f>
        <v>859900</v>
      </c>
      <c r="E2158" s="22">
        <f>+INDEX('LISTA DE PRECIOS EKM '!B:K,MATCH(C2158,'LISTA DE PRECIOS EKM '!A:A,0),7)</f>
        <v>889900</v>
      </c>
      <c r="F2158" s="22">
        <f>+INDEX('LISTA DE PRECIOS EKM '!B:K,MATCH(C2158,'LISTA DE PRECIOS EKM '!A:A,0),9)</f>
        <v>939900</v>
      </c>
      <c r="G2158" s="22" t="str">
        <f>+IF(ISNUMBER(MATCH(C2158,Precios!C:C,0)),"Sí está", "No está")</f>
        <v>No está</v>
      </c>
    </row>
    <row r="2159" spans="2:7" hidden="1">
      <c r="B2159" s="22" t="s">
        <v>7533</v>
      </c>
      <c r="C2159" s="22" t="s">
        <v>7534</v>
      </c>
      <c r="D2159" s="63">
        <f>+INDEX('LISTA DE PRECIOS EKM '!A:K,MATCH(C2159,'LISTA DE PRECIOS EKM '!A:A,0),MATCH($D$1,'LISTA DE PRECIOS EKM '!$1:$1,0))</f>
        <v>179900</v>
      </c>
      <c r="E2159" s="22">
        <f>+INDEX('LISTA DE PRECIOS EKM '!B:K,MATCH(C2159,'LISTA DE PRECIOS EKM '!A:A,0),7)</f>
        <v>179900</v>
      </c>
      <c r="F2159" s="22">
        <f>+INDEX('LISTA DE PRECIOS EKM '!B:K,MATCH(C2159,'LISTA DE PRECIOS EKM '!A:A,0),9)</f>
        <v>189900</v>
      </c>
      <c r="G2159" s="22" t="str">
        <f>+IF(ISNUMBER(MATCH(C2159,Precios!C:C,0)),"Sí está", "No está")</f>
        <v>No está</v>
      </c>
    </row>
    <row r="2160" spans="2:7" hidden="1">
      <c r="B2160" s="22" t="s">
        <v>7574</v>
      </c>
      <c r="C2160" s="22" t="s">
        <v>7575</v>
      </c>
      <c r="D2160" s="63">
        <f>+INDEX('LISTA DE PRECIOS EKM '!A:K,MATCH(C2160,'LISTA DE PRECIOS EKM '!A:A,0),MATCH($D$1,'LISTA DE PRECIOS EKM '!$1:$1,0))</f>
        <v>609900</v>
      </c>
      <c r="E2160" s="22">
        <f>+INDEX('LISTA DE PRECIOS EKM '!B:K,MATCH(C2160,'LISTA DE PRECIOS EKM '!A:A,0),7)</f>
        <v>629900</v>
      </c>
      <c r="F2160" s="22">
        <f>+INDEX('LISTA DE PRECIOS EKM '!B:K,MATCH(C2160,'LISTA DE PRECIOS EKM '!A:A,0),9)</f>
        <v>669900</v>
      </c>
      <c r="G2160" s="22" t="str">
        <f>+IF(ISNUMBER(MATCH(C2160,Precios!C:C,0)),"Sí está", "No está")</f>
        <v>No está</v>
      </c>
    </row>
    <row r="2161" spans="2:7" hidden="1">
      <c r="B2161" s="22" t="s">
        <v>7574</v>
      </c>
      <c r="C2161" s="22" t="s">
        <v>7575</v>
      </c>
      <c r="D2161" s="63">
        <f>+INDEX('LISTA DE PRECIOS EKM '!A:K,MATCH(C2161,'LISTA DE PRECIOS EKM '!A:A,0),MATCH($D$1,'LISTA DE PRECIOS EKM '!$1:$1,0))</f>
        <v>609900</v>
      </c>
      <c r="E2161" s="22">
        <f>+INDEX('LISTA DE PRECIOS EKM '!B:K,MATCH(C2161,'LISTA DE PRECIOS EKM '!A:A,0),7)</f>
        <v>629900</v>
      </c>
      <c r="F2161" s="22">
        <f>+INDEX('LISTA DE PRECIOS EKM '!B:K,MATCH(C2161,'LISTA DE PRECIOS EKM '!A:A,0),9)</f>
        <v>669900</v>
      </c>
      <c r="G2161" s="22" t="str">
        <f>+IF(ISNUMBER(MATCH(C2161,Precios!C:C,0)),"Sí está", "No está")</f>
        <v>No está</v>
      </c>
    </row>
    <row r="2162" spans="2:7" hidden="1">
      <c r="B2162" s="22" t="s">
        <v>7576</v>
      </c>
      <c r="C2162" s="22" t="s">
        <v>7577</v>
      </c>
      <c r="D2162" s="63">
        <f>+INDEX('LISTA DE PRECIOS EKM '!A:K,MATCH(C2162,'LISTA DE PRECIOS EKM '!A:A,0),MATCH($D$1,'LISTA DE PRECIOS EKM '!$1:$1,0))</f>
        <v>889900</v>
      </c>
      <c r="E2162" s="22">
        <f>+INDEX('LISTA DE PRECIOS EKM '!B:K,MATCH(C2162,'LISTA DE PRECIOS EKM '!A:A,0),7)</f>
        <v>919900</v>
      </c>
      <c r="F2162" s="22">
        <f>+INDEX('LISTA DE PRECIOS EKM '!B:K,MATCH(C2162,'LISTA DE PRECIOS EKM '!A:A,0),9)</f>
        <v>969900</v>
      </c>
      <c r="G2162" s="22" t="str">
        <f>+IF(ISNUMBER(MATCH(C2162,Precios!C:C,0)),"Sí está", "No está")</f>
        <v>No está</v>
      </c>
    </row>
    <row r="2163" spans="2:7" hidden="1">
      <c r="B2163" s="22" t="s">
        <v>7576</v>
      </c>
      <c r="C2163" s="22" t="s">
        <v>7577</v>
      </c>
      <c r="D2163" s="63">
        <f>+INDEX('LISTA DE PRECIOS EKM '!A:K,MATCH(C2163,'LISTA DE PRECIOS EKM '!A:A,0),MATCH($D$1,'LISTA DE PRECIOS EKM '!$1:$1,0))</f>
        <v>889900</v>
      </c>
      <c r="E2163" s="22">
        <f>+INDEX('LISTA DE PRECIOS EKM '!B:K,MATCH(C2163,'LISTA DE PRECIOS EKM '!A:A,0),7)</f>
        <v>919900</v>
      </c>
      <c r="F2163" s="22">
        <f>+INDEX('LISTA DE PRECIOS EKM '!B:K,MATCH(C2163,'LISTA DE PRECIOS EKM '!A:A,0),9)</f>
        <v>969900</v>
      </c>
      <c r="G2163" s="22" t="str">
        <f>+IF(ISNUMBER(MATCH(C2163,Precios!C:C,0)),"Sí está", "No está")</f>
        <v>No está</v>
      </c>
    </row>
    <row r="2164" spans="2:7" hidden="1">
      <c r="B2164" s="22" t="s">
        <v>7578</v>
      </c>
      <c r="C2164" s="22" t="s">
        <v>7579</v>
      </c>
      <c r="D2164" s="63">
        <f>+INDEX('LISTA DE PRECIOS EKM '!A:K,MATCH(C2164,'LISTA DE PRECIOS EKM '!A:A,0),MATCH($D$1,'LISTA DE PRECIOS EKM '!$1:$1,0))</f>
        <v>269900</v>
      </c>
      <c r="E2164" s="22">
        <f>+INDEX('LISTA DE PRECIOS EKM '!B:K,MATCH(C2164,'LISTA DE PRECIOS EKM '!A:A,0),7)</f>
        <v>279900</v>
      </c>
      <c r="F2164" s="22">
        <f>+INDEX('LISTA DE PRECIOS EKM '!B:K,MATCH(C2164,'LISTA DE PRECIOS EKM '!A:A,0),9)</f>
        <v>289900</v>
      </c>
      <c r="G2164" s="22" t="str">
        <f>+IF(ISNUMBER(MATCH(C2164,Precios!C:C,0)),"Sí está", "No está")</f>
        <v>No está</v>
      </c>
    </row>
    <row r="2165" spans="2:7" hidden="1">
      <c r="B2165" s="22" t="s">
        <v>7578</v>
      </c>
      <c r="C2165" s="22" t="s">
        <v>7579</v>
      </c>
      <c r="D2165" s="63">
        <f>+INDEX('LISTA DE PRECIOS EKM '!A:K,MATCH(C2165,'LISTA DE PRECIOS EKM '!A:A,0),MATCH($D$1,'LISTA DE PRECIOS EKM '!$1:$1,0))</f>
        <v>269900</v>
      </c>
      <c r="E2165" s="22">
        <f>+INDEX('LISTA DE PRECIOS EKM '!B:K,MATCH(C2165,'LISTA DE PRECIOS EKM '!A:A,0),7)</f>
        <v>279900</v>
      </c>
      <c r="F2165" s="22">
        <f>+INDEX('LISTA DE PRECIOS EKM '!B:K,MATCH(C2165,'LISTA DE PRECIOS EKM '!A:A,0),9)</f>
        <v>289900</v>
      </c>
      <c r="G2165" s="22" t="str">
        <f>+IF(ISNUMBER(MATCH(C2165,Precios!C:C,0)),"Sí está", "No está")</f>
        <v>No está</v>
      </c>
    </row>
    <row r="2166" spans="2:7" hidden="1">
      <c r="B2166" s="22" t="s">
        <v>7580</v>
      </c>
      <c r="C2166" s="22" t="s">
        <v>7581</v>
      </c>
      <c r="D2166" s="63">
        <f>+INDEX('LISTA DE PRECIOS EKM '!A:K,MATCH(C2166,'LISTA DE PRECIOS EKM '!A:A,0),MATCH($D$1,'LISTA DE PRECIOS EKM '!$1:$1,0))</f>
        <v>419900</v>
      </c>
      <c r="E2166" s="22">
        <f>+INDEX('LISTA DE PRECIOS EKM '!B:K,MATCH(C2166,'LISTA DE PRECIOS EKM '!A:A,0),7)</f>
        <v>429900</v>
      </c>
      <c r="F2166" s="22">
        <f>+INDEX('LISTA DE PRECIOS EKM '!B:K,MATCH(C2166,'LISTA DE PRECIOS EKM '!A:A,0),9)</f>
        <v>459900</v>
      </c>
      <c r="G2166" s="22" t="str">
        <f>+IF(ISNUMBER(MATCH(C2166,Precios!C:C,0)),"Sí está", "No está")</f>
        <v>No está</v>
      </c>
    </row>
    <row r="2167" spans="2:7" hidden="1">
      <c r="B2167" s="22" t="s">
        <v>7580</v>
      </c>
      <c r="C2167" s="22" t="s">
        <v>7581</v>
      </c>
      <c r="D2167" s="63">
        <f>+INDEX('LISTA DE PRECIOS EKM '!A:K,MATCH(C2167,'LISTA DE PRECIOS EKM '!A:A,0),MATCH($D$1,'LISTA DE PRECIOS EKM '!$1:$1,0))</f>
        <v>419900</v>
      </c>
      <c r="E2167" s="22">
        <f>+INDEX('LISTA DE PRECIOS EKM '!B:K,MATCH(C2167,'LISTA DE PRECIOS EKM '!A:A,0),7)</f>
        <v>429900</v>
      </c>
      <c r="F2167" s="22">
        <f>+INDEX('LISTA DE PRECIOS EKM '!B:K,MATCH(C2167,'LISTA DE PRECIOS EKM '!A:A,0),9)</f>
        <v>459900</v>
      </c>
      <c r="G2167" s="22" t="str">
        <f>+IF(ISNUMBER(MATCH(C2167,Precios!C:C,0)),"Sí está", "No está")</f>
        <v>No está</v>
      </c>
    </row>
    <row r="2168" spans="2:7" hidden="1">
      <c r="B2168" s="22" t="s">
        <v>7582</v>
      </c>
      <c r="C2168" s="22" t="s">
        <v>7583</v>
      </c>
      <c r="D2168" s="63">
        <f>+INDEX('LISTA DE PRECIOS EKM '!A:K,MATCH(C2168,'LISTA DE PRECIOS EKM '!A:A,0),MATCH($D$1,'LISTA DE PRECIOS EKM '!$1:$1,0))</f>
        <v>219900</v>
      </c>
      <c r="E2168" s="22">
        <f>+INDEX('LISTA DE PRECIOS EKM '!B:K,MATCH(C2168,'LISTA DE PRECIOS EKM '!A:A,0),7)</f>
        <v>219900</v>
      </c>
      <c r="F2168" s="22">
        <f>+INDEX('LISTA DE PRECIOS EKM '!B:K,MATCH(C2168,'LISTA DE PRECIOS EKM '!A:A,0),9)</f>
        <v>239900</v>
      </c>
      <c r="G2168" s="22" t="str">
        <f>+IF(ISNUMBER(MATCH(C2168,Precios!C:C,0)),"Sí está", "No está")</f>
        <v>No está</v>
      </c>
    </row>
    <row r="2169" spans="2:7" hidden="1">
      <c r="B2169" s="22" t="s">
        <v>7582</v>
      </c>
      <c r="C2169" s="22" t="s">
        <v>7583</v>
      </c>
      <c r="D2169" s="63">
        <f>+INDEX('LISTA DE PRECIOS EKM '!A:K,MATCH(C2169,'LISTA DE PRECIOS EKM '!A:A,0),MATCH($D$1,'LISTA DE PRECIOS EKM '!$1:$1,0))</f>
        <v>219900</v>
      </c>
      <c r="E2169" s="22">
        <f>+INDEX('LISTA DE PRECIOS EKM '!B:K,MATCH(C2169,'LISTA DE PRECIOS EKM '!A:A,0),7)</f>
        <v>219900</v>
      </c>
      <c r="F2169" s="22">
        <f>+INDEX('LISTA DE PRECIOS EKM '!B:K,MATCH(C2169,'LISTA DE PRECIOS EKM '!A:A,0),9)</f>
        <v>239900</v>
      </c>
      <c r="G2169" s="22" t="str">
        <f>+IF(ISNUMBER(MATCH(C2169,Precios!C:C,0)),"Sí está", "No está")</f>
        <v>No está</v>
      </c>
    </row>
    <row r="2170" spans="2:7" hidden="1">
      <c r="B2170" s="22" t="s">
        <v>7584</v>
      </c>
      <c r="C2170" s="22" t="s">
        <v>7585</v>
      </c>
      <c r="D2170" s="63">
        <f>+INDEX('LISTA DE PRECIOS EKM '!A:K,MATCH(C2170,'LISTA DE PRECIOS EKM '!A:A,0),MATCH($D$1,'LISTA DE PRECIOS EKM '!$1:$1,0))</f>
        <v>499900</v>
      </c>
      <c r="E2170" s="22">
        <f>+INDEX('LISTA DE PRECIOS EKM '!B:K,MATCH(C2170,'LISTA DE PRECIOS EKM '!A:A,0),7)</f>
        <v>519900</v>
      </c>
      <c r="F2170" s="22">
        <f>+INDEX('LISTA DE PRECIOS EKM '!B:K,MATCH(C2170,'LISTA DE PRECIOS EKM '!A:A,0),9)</f>
        <v>539900</v>
      </c>
      <c r="G2170" s="22" t="str">
        <f>+IF(ISNUMBER(MATCH(C2170,Precios!C:C,0)),"Sí está", "No está")</f>
        <v>No está</v>
      </c>
    </row>
    <row r="2171" spans="2:7" hidden="1">
      <c r="B2171" s="22" t="s">
        <v>7584</v>
      </c>
      <c r="C2171" s="22" t="s">
        <v>7585</v>
      </c>
      <c r="D2171" s="63">
        <f>+INDEX('LISTA DE PRECIOS EKM '!A:K,MATCH(C2171,'LISTA DE PRECIOS EKM '!A:A,0),MATCH($D$1,'LISTA DE PRECIOS EKM '!$1:$1,0))</f>
        <v>499900</v>
      </c>
      <c r="E2171" s="22">
        <f>+INDEX('LISTA DE PRECIOS EKM '!B:K,MATCH(C2171,'LISTA DE PRECIOS EKM '!A:A,0),7)</f>
        <v>519900</v>
      </c>
      <c r="F2171" s="22">
        <f>+INDEX('LISTA DE PRECIOS EKM '!B:K,MATCH(C2171,'LISTA DE PRECIOS EKM '!A:A,0),9)</f>
        <v>539900</v>
      </c>
      <c r="G2171" s="22" t="str">
        <f>+IF(ISNUMBER(MATCH(C2171,Precios!C:C,0)),"Sí está", "No está")</f>
        <v>No está</v>
      </c>
    </row>
    <row r="2172" spans="2:7" hidden="1">
      <c r="B2172" s="22" t="s">
        <v>7586</v>
      </c>
      <c r="C2172" s="22" t="s">
        <v>7587</v>
      </c>
      <c r="D2172" s="63">
        <f>+INDEX('LISTA DE PRECIOS EKM '!A:K,MATCH(C2172,'LISTA DE PRECIOS EKM '!A:A,0),MATCH($D$1,'LISTA DE PRECIOS EKM '!$1:$1,0))</f>
        <v>239900</v>
      </c>
      <c r="E2172" s="22">
        <f>+INDEX('LISTA DE PRECIOS EKM '!B:K,MATCH(C2172,'LISTA DE PRECIOS EKM '!A:A,0),7)</f>
        <v>249900</v>
      </c>
      <c r="F2172" s="22">
        <f>+INDEX('LISTA DE PRECIOS EKM '!B:K,MATCH(C2172,'LISTA DE PRECIOS EKM '!A:A,0),9)</f>
        <v>259900</v>
      </c>
      <c r="G2172" s="22" t="str">
        <f>+IF(ISNUMBER(MATCH(C2172,Precios!C:C,0)),"Sí está", "No está")</f>
        <v>No está</v>
      </c>
    </row>
    <row r="2173" spans="2:7" hidden="1">
      <c r="B2173" s="22" t="s">
        <v>7586</v>
      </c>
      <c r="C2173" s="22" t="s">
        <v>7587</v>
      </c>
      <c r="D2173" s="63">
        <f>+INDEX('LISTA DE PRECIOS EKM '!A:K,MATCH(C2173,'LISTA DE PRECIOS EKM '!A:A,0),MATCH($D$1,'LISTA DE PRECIOS EKM '!$1:$1,0))</f>
        <v>239900</v>
      </c>
      <c r="E2173" s="22">
        <f>+INDEX('LISTA DE PRECIOS EKM '!B:K,MATCH(C2173,'LISTA DE PRECIOS EKM '!A:A,0),7)</f>
        <v>249900</v>
      </c>
      <c r="F2173" s="22">
        <f>+INDEX('LISTA DE PRECIOS EKM '!B:K,MATCH(C2173,'LISTA DE PRECIOS EKM '!A:A,0),9)</f>
        <v>259900</v>
      </c>
      <c r="G2173" s="22" t="str">
        <f>+IF(ISNUMBER(MATCH(C2173,Precios!C:C,0)),"Sí está", "No está")</f>
        <v>No está</v>
      </c>
    </row>
    <row r="2174" spans="2:7" hidden="1">
      <c r="B2174" s="22" t="s">
        <v>7588</v>
      </c>
      <c r="C2174" s="22" t="s">
        <v>7589</v>
      </c>
      <c r="D2174" s="63">
        <f>+INDEX('LISTA DE PRECIOS EKM '!A:K,MATCH(C2174,'LISTA DE PRECIOS EKM '!A:A,0),MATCH($D$1,'LISTA DE PRECIOS EKM '!$1:$1,0))</f>
        <v>449900</v>
      </c>
      <c r="E2174" s="22">
        <f>+INDEX('LISTA DE PRECIOS EKM '!B:K,MATCH(C2174,'LISTA DE PRECIOS EKM '!A:A,0),7)</f>
        <v>459900</v>
      </c>
      <c r="F2174" s="22">
        <f>+INDEX('LISTA DE PRECIOS EKM '!B:K,MATCH(C2174,'LISTA DE PRECIOS EKM '!A:A,0),9)</f>
        <v>489900</v>
      </c>
      <c r="G2174" s="22" t="str">
        <f>+IF(ISNUMBER(MATCH(C2174,Precios!C:C,0)),"Sí está", "No está")</f>
        <v>No está</v>
      </c>
    </row>
    <row r="2175" spans="2:7" hidden="1">
      <c r="B2175" s="22" t="s">
        <v>7588</v>
      </c>
      <c r="C2175" s="22" t="s">
        <v>7589</v>
      </c>
      <c r="D2175" s="63">
        <f>+INDEX('LISTA DE PRECIOS EKM '!A:K,MATCH(C2175,'LISTA DE PRECIOS EKM '!A:A,0),MATCH($D$1,'LISTA DE PRECIOS EKM '!$1:$1,0))</f>
        <v>449900</v>
      </c>
      <c r="E2175" s="22">
        <f>+INDEX('LISTA DE PRECIOS EKM '!B:K,MATCH(C2175,'LISTA DE PRECIOS EKM '!A:A,0),7)</f>
        <v>459900</v>
      </c>
      <c r="F2175" s="22">
        <f>+INDEX('LISTA DE PRECIOS EKM '!B:K,MATCH(C2175,'LISTA DE PRECIOS EKM '!A:A,0),9)</f>
        <v>489900</v>
      </c>
      <c r="G2175" s="22" t="str">
        <f>+IF(ISNUMBER(MATCH(C2175,Precios!C:C,0)),"Sí está", "No está")</f>
        <v>No está</v>
      </c>
    </row>
    <row r="2176" spans="2:7" hidden="1">
      <c r="B2176" s="22" t="s">
        <v>7590</v>
      </c>
      <c r="C2176" s="22" t="s">
        <v>7591</v>
      </c>
      <c r="D2176" s="63">
        <f>+INDEX('LISTA DE PRECIOS EKM '!A:K,MATCH(C2176,'LISTA DE PRECIOS EKM '!A:A,0),MATCH($D$1,'LISTA DE PRECIOS EKM '!$1:$1,0))</f>
        <v>239900</v>
      </c>
      <c r="E2176" s="22">
        <f>+INDEX('LISTA DE PRECIOS EKM '!B:K,MATCH(C2176,'LISTA DE PRECIOS EKM '!A:A,0),7)</f>
        <v>249900</v>
      </c>
      <c r="F2176" s="22">
        <f>+INDEX('LISTA DE PRECIOS EKM '!B:K,MATCH(C2176,'LISTA DE PRECIOS EKM '!A:A,0),9)</f>
        <v>259900</v>
      </c>
      <c r="G2176" s="22" t="str">
        <f>+IF(ISNUMBER(MATCH(C2176,Precios!C:C,0)),"Sí está", "No está")</f>
        <v>No está</v>
      </c>
    </row>
    <row r="2177" spans="2:7" hidden="1">
      <c r="B2177" s="22" t="s">
        <v>7590</v>
      </c>
      <c r="C2177" s="22" t="s">
        <v>7591</v>
      </c>
      <c r="D2177" s="63">
        <f>+INDEX('LISTA DE PRECIOS EKM '!A:K,MATCH(C2177,'LISTA DE PRECIOS EKM '!A:A,0),MATCH($D$1,'LISTA DE PRECIOS EKM '!$1:$1,0))</f>
        <v>239900</v>
      </c>
      <c r="E2177" s="22">
        <f>+INDEX('LISTA DE PRECIOS EKM '!B:K,MATCH(C2177,'LISTA DE PRECIOS EKM '!A:A,0),7)</f>
        <v>249900</v>
      </c>
      <c r="F2177" s="22">
        <f>+INDEX('LISTA DE PRECIOS EKM '!B:K,MATCH(C2177,'LISTA DE PRECIOS EKM '!A:A,0),9)</f>
        <v>259900</v>
      </c>
      <c r="G2177" s="22" t="str">
        <f>+IF(ISNUMBER(MATCH(C2177,Precios!C:C,0)),"Sí está", "No está")</f>
        <v>No está</v>
      </c>
    </row>
    <row r="2178" spans="2:7" hidden="1">
      <c r="B2178" s="22" t="s">
        <v>7596</v>
      </c>
      <c r="C2178" s="22" t="s">
        <v>7597</v>
      </c>
      <c r="D2178" s="63" t="e">
        <f>+INDEX('LISTA DE PRECIOS EKM '!A:K,MATCH(C2178,'LISTA DE PRECIOS EKM '!A:A,0),MATCH($D$1,'LISTA DE PRECIOS EKM '!$1:$1,0))</f>
        <v>#N/A</v>
      </c>
      <c r="E2178" s="22" t="e">
        <f>+INDEX('LISTA DE PRECIOS EKM '!B:K,MATCH(C2178,'LISTA DE PRECIOS EKM '!A:A,0),7)</f>
        <v>#N/A</v>
      </c>
      <c r="F2178" s="22" t="e">
        <f>+INDEX('LISTA DE PRECIOS EKM '!B:K,MATCH(C2178,'LISTA DE PRECIOS EKM '!A:A,0),9)</f>
        <v>#N/A</v>
      </c>
      <c r="G2178" s="22" t="str">
        <f>+IF(ISNUMBER(MATCH(C2178,Precios!C:C,0)),"Sí está", "No está")</f>
        <v>No está</v>
      </c>
    </row>
    <row r="2179" spans="2:7" hidden="1">
      <c r="B2179" s="22" t="s">
        <v>7596</v>
      </c>
      <c r="C2179" s="22" t="s">
        <v>7597</v>
      </c>
      <c r="D2179" s="63" t="e">
        <f>+INDEX('LISTA DE PRECIOS EKM '!A:K,MATCH(C2179,'LISTA DE PRECIOS EKM '!A:A,0),MATCH($D$1,'LISTA DE PRECIOS EKM '!$1:$1,0))</f>
        <v>#N/A</v>
      </c>
      <c r="E2179" s="22" t="e">
        <f>+INDEX('LISTA DE PRECIOS EKM '!B:K,MATCH(C2179,'LISTA DE PRECIOS EKM '!A:A,0),7)</f>
        <v>#N/A</v>
      </c>
      <c r="F2179" s="22" t="e">
        <f>+INDEX('LISTA DE PRECIOS EKM '!B:K,MATCH(C2179,'LISTA DE PRECIOS EKM '!A:A,0),9)</f>
        <v>#N/A</v>
      </c>
      <c r="G2179" s="22" t="str">
        <f>+IF(ISNUMBER(MATCH(C2179,Precios!C:C,0)),"Sí está", "No está")</f>
        <v>No está</v>
      </c>
    </row>
    <row r="2180" spans="2:7" hidden="1">
      <c r="B2180" s="22" t="s">
        <v>7599</v>
      </c>
      <c r="C2180" s="22" t="s">
        <v>7600</v>
      </c>
      <c r="D2180" s="63">
        <f>+INDEX('LISTA DE PRECIOS EKM '!A:K,MATCH(C2180,'LISTA DE PRECIOS EKM '!A:A,0),MATCH($D$1,'LISTA DE PRECIOS EKM '!$1:$1,0))</f>
        <v>369900</v>
      </c>
      <c r="E2180" s="22">
        <f>+INDEX('LISTA DE PRECIOS EKM '!B:K,MATCH(C2180,'LISTA DE PRECIOS EKM '!A:A,0),7)</f>
        <v>379900</v>
      </c>
      <c r="F2180" s="22">
        <f>+INDEX('LISTA DE PRECIOS EKM '!B:K,MATCH(C2180,'LISTA DE PRECIOS EKM '!A:A,0),9)</f>
        <v>399900</v>
      </c>
      <c r="G2180" s="22" t="str">
        <f>+IF(ISNUMBER(MATCH(C2180,Precios!C:C,0)),"Sí está", "No está")</f>
        <v>No está</v>
      </c>
    </row>
    <row r="2181" spans="2:7" hidden="1">
      <c r="B2181" s="22" t="s">
        <v>7599</v>
      </c>
      <c r="C2181" s="22" t="s">
        <v>7600</v>
      </c>
      <c r="D2181" s="63">
        <f>+INDEX('LISTA DE PRECIOS EKM '!A:K,MATCH(C2181,'LISTA DE PRECIOS EKM '!A:A,0),MATCH($D$1,'LISTA DE PRECIOS EKM '!$1:$1,0))</f>
        <v>369900</v>
      </c>
      <c r="E2181" s="22">
        <f>+INDEX('LISTA DE PRECIOS EKM '!B:K,MATCH(C2181,'LISTA DE PRECIOS EKM '!A:A,0),7)</f>
        <v>379900</v>
      </c>
      <c r="F2181" s="22">
        <f>+INDEX('LISTA DE PRECIOS EKM '!B:K,MATCH(C2181,'LISTA DE PRECIOS EKM '!A:A,0),9)</f>
        <v>399900</v>
      </c>
      <c r="G2181" s="22" t="str">
        <f>+IF(ISNUMBER(MATCH(C2181,Precios!C:C,0)),"Sí está", "No está")</f>
        <v>No está</v>
      </c>
    </row>
    <row r="2182" spans="2:7" hidden="1">
      <c r="B2182" s="22" t="s">
        <v>7601</v>
      </c>
      <c r="C2182" s="22" t="s">
        <v>7602</v>
      </c>
      <c r="D2182" s="63">
        <f>+INDEX('LISTA DE PRECIOS EKM '!A:K,MATCH(C2182,'LISTA DE PRECIOS EKM '!A:A,0),MATCH($D$1,'LISTA DE PRECIOS EKM '!$1:$1,0))</f>
        <v>419900</v>
      </c>
      <c r="E2182" s="22">
        <f>+INDEX('LISTA DE PRECIOS EKM '!B:K,MATCH(C2182,'LISTA DE PRECIOS EKM '!A:A,0),7)</f>
        <v>429900</v>
      </c>
      <c r="F2182" s="22">
        <f>+INDEX('LISTA DE PRECIOS EKM '!B:K,MATCH(C2182,'LISTA DE PRECIOS EKM '!A:A,0),9)</f>
        <v>459900</v>
      </c>
      <c r="G2182" s="22" t="str">
        <f>+IF(ISNUMBER(MATCH(C2182,Precios!C:C,0)),"Sí está", "No está")</f>
        <v>No está</v>
      </c>
    </row>
    <row r="2183" spans="2:7" hidden="1">
      <c r="B2183" s="22" t="s">
        <v>7601</v>
      </c>
      <c r="C2183" s="22" t="s">
        <v>7602</v>
      </c>
      <c r="D2183" s="63">
        <f>+INDEX('LISTA DE PRECIOS EKM '!A:K,MATCH(C2183,'LISTA DE PRECIOS EKM '!A:A,0),MATCH($D$1,'LISTA DE PRECIOS EKM '!$1:$1,0))</f>
        <v>419900</v>
      </c>
      <c r="E2183" s="22">
        <f>+INDEX('LISTA DE PRECIOS EKM '!B:K,MATCH(C2183,'LISTA DE PRECIOS EKM '!A:A,0),7)</f>
        <v>429900</v>
      </c>
      <c r="F2183" s="22">
        <f>+INDEX('LISTA DE PRECIOS EKM '!B:K,MATCH(C2183,'LISTA DE PRECIOS EKM '!A:A,0),9)</f>
        <v>459900</v>
      </c>
      <c r="G2183" s="22" t="str">
        <f>+IF(ISNUMBER(MATCH(C2183,Precios!C:C,0)),"Sí está", "No está")</f>
        <v>No está</v>
      </c>
    </row>
    <row r="2184" spans="2:7" hidden="1">
      <c r="B2184" s="22" t="s">
        <v>7603</v>
      </c>
      <c r="C2184" s="22" t="s">
        <v>7604</v>
      </c>
      <c r="D2184" s="63">
        <f>+INDEX('LISTA DE PRECIOS EKM '!A:K,MATCH(C2184,'LISTA DE PRECIOS EKM '!A:A,0),MATCH($D$1,'LISTA DE PRECIOS EKM '!$1:$1,0))</f>
        <v>119900</v>
      </c>
      <c r="E2184" s="22">
        <f>+INDEX('LISTA DE PRECIOS EKM '!B:K,MATCH(C2184,'LISTA DE PRECIOS EKM '!A:A,0),7)</f>
        <v>119900</v>
      </c>
      <c r="F2184" s="22">
        <f>+INDEX('LISTA DE PRECIOS EKM '!B:K,MATCH(C2184,'LISTA DE PRECIOS EKM '!A:A,0),9)</f>
        <v>129900</v>
      </c>
      <c r="G2184" s="22" t="str">
        <f>+IF(ISNUMBER(MATCH(C2184,Precios!C:C,0)),"Sí está", "No está")</f>
        <v>No está</v>
      </c>
    </row>
    <row r="2185" spans="2:7" hidden="1">
      <c r="B2185" s="22" t="s">
        <v>7603</v>
      </c>
      <c r="C2185" s="22" t="s">
        <v>7604</v>
      </c>
      <c r="D2185" s="63">
        <f>+INDEX('LISTA DE PRECIOS EKM '!A:K,MATCH(C2185,'LISTA DE PRECIOS EKM '!A:A,0),MATCH($D$1,'LISTA DE PRECIOS EKM '!$1:$1,0))</f>
        <v>119900</v>
      </c>
      <c r="E2185" s="22">
        <f>+INDEX('LISTA DE PRECIOS EKM '!B:K,MATCH(C2185,'LISTA DE PRECIOS EKM '!A:A,0),7)</f>
        <v>119900</v>
      </c>
      <c r="F2185" s="22">
        <f>+INDEX('LISTA DE PRECIOS EKM '!B:K,MATCH(C2185,'LISTA DE PRECIOS EKM '!A:A,0),9)</f>
        <v>129900</v>
      </c>
      <c r="G2185" s="22" t="str">
        <f>+IF(ISNUMBER(MATCH(C2185,Precios!C:C,0)),"Sí está", "No está")</f>
        <v>No está</v>
      </c>
    </row>
    <row r="2186" spans="2:7" hidden="1">
      <c r="B2186" s="22" t="s">
        <v>7605</v>
      </c>
      <c r="C2186" s="22" t="s">
        <v>7606</v>
      </c>
      <c r="D2186" s="63">
        <f>+INDEX('LISTA DE PRECIOS EKM '!A:K,MATCH(C2186,'LISTA DE PRECIOS EKM '!A:A,0),MATCH($D$1,'LISTA DE PRECIOS EKM '!$1:$1,0))</f>
        <v>919900</v>
      </c>
      <c r="E2186" s="22">
        <f>+INDEX('LISTA DE PRECIOS EKM '!B:K,MATCH(C2186,'LISTA DE PRECIOS EKM '!A:A,0),7)</f>
        <v>949900</v>
      </c>
      <c r="F2186" s="22">
        <f>+INDEX('LISTA DE PRECIOS EKM '!B:K,MATCH(C2186,'LISTA DE PRECIOS EKM '!A:A,0),9)</f>
        <v>1009900</v>
      </c>
      <c r="G2186" s="22" t="str">
        <f>+IF(ISNUMBER(MATCH(C2186,Precios!C:C,0)),"Sí está", "No está")</f>
        <v>No está</v>
      </c>
    </row>
    <row r="2187" spans="2:7" hidden="1">
      <c r="B2187" s="22" t="s">
        <v>7605</v>
      </c>
      <c r="C2187" s="22" t="s">
        <v>7606</v>
      </c>
      <c r="D2187" s="63">
        <f>+INDEX('LISTA DE PRECIOS EKM '!A:K,MATCH(C2187,'LISTA DE PRECIOS EKM '!A:A,0),MATCH($D$1,'LISTA DE PRECIOS EKM '!$1:$1,0))</f>
        <v>919900</v>
      </c>
      <c r="E2187" s="22">
        <f>+INDEX('LISTA DE PRECIOS EKM '!B:K,MATCH(C2187,'LISTA DE PRECIOS EKM '!A:A,0),7)</f>
        <v>949900</v>
      </c>
      <c r="F2187" s="22">
        <f>+INDEX('LISTA DE PRECIOS EKM '!B:K,MATCH(C2187,'LISTA DE PRECIOS EKM '!A:A,0),9)</f>
        <v>1009900</v>
      </c>
      <c r="G2187" s="22" t="str">
        <f>+IF(ISNUMBER(MATCH(C2187,Precios!C:C,0)),"Sí está", "No está")</f>
        <v>No está</v>
      </c>
    </row>
    <row r="2188" spans="2:7" hidden="1">
      <c r="B2188" s="22" t="s">
        <v>7607</v>
      </c>
      <c r="C2188" s="22" t="s">
        <v>7608</v>
      </c>
      <c r="D2188" s="63">
        <f>+INDEX('LISTA DE PRECIOS EKM '!A:K,MATCH(C2188,'LISTA DE PRECIOS EKM '!A:A,0),MATCH($D$1,'LISTA DE PRECIOS EKM '!$1:$1,0))</f>
        <v>919900</v>
      </c>
      <c r="E2188" s="22">
        <f>+INDEX('LISTA DE PRECIOS EKM '!B:K,MATCH(C2188,'LISTA DE PRECIOS EKM '!A:A,0),7)</f>
        <v>949900</v>
      </c>
      <c r="F2188" s="22">
        <f>+INDEX('LISTA DE PRECIOS EKM '!B:K,MATCH(C2188,'LISTA DE PRECIOS EKM '!A:A,0),9)</f>
        <v>1009900</v>
      </c>
      <c r="G2188" s="22" t="str">
        <f>+IF(ISNUMBER(MATCH(C2188,Precios!C:C,0)),"Sí está", "No está")</f>
        <v>No está</v>
      </c>
    </row>
    <row r="2189" spans="2:7" hidden="1">
      <c r="B2189" s="22" t="s">
        <v>7607</v>
      </c>
      <c r="C2189" s="22" t="s">
        <v>7608</v>
      </c>
      <c r="D2189" s="63">
        <f>+INDEX('LISTA DE PRECIOS EKM '!A:K,MATCH(C2189,'LISTA DE PRECIOS EKM '!A:A,0),MATCH($D$1,'LISTA DE PRECIOS EKM '!$1:$1,0))</f>
        <v>919900</v>
      </c>
      <c r="E2189" s="22">
        <f>+INDEX('LISTA DE PRECIOS EKM '!B:K,MATCH(C2189,'LISTA DE PRECIOS EKM '!A:A,0),7)</f>
        <v>949900</v>
      </c>
      <c r="F2189" s="22">
        <f>+INDEX('LISTA DE PRECIOS EKM '!B:K,MATCH(C2189,'LISTA DE PRECIOS EKM '!A:A,0),9)</f>
        <v>1009900</v>
      </c>
      <c r="G2189" s="22" t="str">
        <f>+IF(ISNUMBER(MATCH(C2189,Precios!C:C,0)),"Sí está", "No está")</f>
        <v>No está</v>
      </c>
    </row>
    <row r="2190" spans="2:7" hidden="1">
      <c r="B2190" s="22" t="s">
        <v>7609</v>
      </c>
      <c r="C2190" s="22" t="s">
        <v>7610</v>
      </c>
      <c r="D2190" s="63">
        <f>+INDEX('LISTA DE PRECIOS EKM '!A:K,MATCH(C2190,'LISTA DE PRECIOS EKM '!A:A,0),MATCH($D$1,'LISTA DE PRECIOS EKM '!$1:$1,0))</f>
        <v>919900</v>
      </c>
      <c r="E2190" s="22">
        <f>+INDEX('LISTA DE PRECIOS EKM '!B:K,MATCH(C2190,'LISTA DE PRECIOS EKM '!A:A,0),7)</f>
        <v>949900</v>
      </c>
      <c r="F2190" s="22">
        <f>+INDEX('LISTA DE PRECIOS EKM '!B:K,MATCH(C2190,'LISTA DE PRECIOS EKM '!A:A,0),9)</f>
        <v>1009900</v>
      </c>
      <c r="G2190" s="22" t="str">
        <f>+IF(ISNUMBER(MATCH(C2190,Precios!C:C,0)),"Sí está", "No está")</f>
        <v>No está</v>
      </c>
    </row>
    <row r="2191" spans="2:7" hidden="1">
      <c r="B2191" s="22" t="s">
        <v>7609</v>
      </c>
      <c r="C2191" s="22" t="s">
        <v>7610</v>
      </c>
      <c r="D2191" s="63">
        <f>+INDEX('LISTA DE PRECIOS EKM '!A:K,MATCH(C2191,'LISTA DE PRECIOS EKM '!A:A,0),MATCH($D$1,'LISTA DE PRECIOS EKM '!$1:$1,0))</f>
        <v>919900</v>
      </c>
      <c r="E2191" s="22">
        <f>+INDEX('LISTA DE PRECIOS EKM '!B:K,MATCH(C2191,'LISTA DE PRECIOS EKM '!A:A,0),7)</f>
        <v>949900</v>
      </c>
      <c r="F2191" s="22">
        <f>+INDEX('LISTA DE PRECIOS EKM '!B:K,MATCH(C2191,'LISTA DE PRECIOS EKM '!A:A,0),9)</f>
        <v>1009900</v>
      </c>
      <c r="G2191" s="22" t="str">
        <f>+IF(ISNUMBER(MATCH(C2191,Precios!C:C,0)),"Sí está", "No está")</f>
        <v>No está</v>
      </c>
    </row>
    <row r="2192" spans="2:7" hidden="1">
      <c r="B2192" s="22" t="s">
        <v>7611</v>
      </c>
      <c r="C2192" s="22" t="s">
        <v>7612</v>
      </c>
      <c r="D2192" s="63">
        <f>+INDEX('LISTA DE PRECIOS EKM '!A:K,MATCH(C2192,'LISTA DE PRECIOS EKM '!A:A,0),MATCH($D$1,'LISTA DE PRECIOS EKM '!$1:$1,0))</f>
        <v>319900</v>
      </c>
      <c r="E2192" s="22">
        <f>+INDEX('LISTA DE PRECIOS EKM '!B:K,MATCH(C2192,'LISTA DE PRECIOS EKM '!A:A,0),7)</f>
        <v>329900</v>
      </c>
      <c r="F2192" s="22">
        <f>+INDEX('LISTA DE PRECIOS EKM '!B:K,MATCH(C2192,'LISTA DE PRECIOS EKM '!A:A,0),9)</f>
        <v>349900</v>
      </c>
      <c r="G2192" s="22" t="str">
        <f>+IF(ISNUMBER(MATCH(C2192,Precios!C:C,0)),"Sí está", "No está")</f>
        <v>No está</v>
      </c>
    </row>
    <row r="2193" spans="2:7" hidden="1">
      <c r="B2193" s="22" t="s">
        <v>7611</v>
      </c>
      <c r="C2193" s="22" t="s">
        <v>7612</v>
      </c>
      <c r="D2193" s="63">
        <f>+INDEX('LISTA DE PRECIOS EKM '!A:K,MATCH(C2193,'LISTA DE PRECIOS EKM '!A:A,0),MATCH($D$1,'LISTA DE PRECIOS EKM '!$1:$1,0))</f>
        <v>319900</v>
      </c>
      <c r="E2193" s="22">
        <f>+INDEX('LISTA DE PRECIOS EKM '!B:K,MATCH(C2193,'LISTA DE PRECIOS EKM '!A:A,0),7)</f>
        <v>329900</v>
      </c>
      <c r="F2193" s="22">
        <f>+INDEX('LISTA DE PRECIOS EKM '!B:K,MATCH(C2193,'LISTA DE PRECIOS EKM '!A:A,0),9)</f>
        <v>349900</v>
      </c>
      <c r="G2193" s="22" t="str">
        <f>+IF(ISNUMBER(MATCH(C2193,Precios!C:C,0)),"Sí está", "No está")</f>
        <v>No está</v>
      </c>
    </row>
    <row r="2194" spans="2:7" hidden="1">
      <c r="B2194" s="22" t="s">
        <v>7613</v>
      </c>
      <c r="C2194" s="22" t="s">
        <v>7614</v>
      </c>
      <c r="D2194" s="63">
        <f>+INDEX('LISTA DE PRECIOS EKM '!A:K,MATCH(C2194,'LISTA DE PRECIOS EKM '!A:A,0),MATCH($D$1,'LISTA DE PRECIOS EKM '!$1:$1,0))</f>
        <v>179900</v>
      </c>
      <c r="E2194" s="22">
        <f>+INDEX('LISTA DE PRECIOS EKM '!B:K,MATCH(C2194,'LISTA DE PRECIOS EKM '!A:A,0),7)</f>
        <v>189900</v>
      </c>
      <c r="F2194" s="22">
        <f>+INDEX('LISTA DE PRECIOS EKM '!B:K,MATCH(C2194,'LISTA DE PRECIOS EKM '!A:A,0),9)</f>
        <v>199900</v>
      </c>
      <c r="G2194" s="22" t="str">
        <f>+IF(ISNUMBER(MATCH(C2194,Precios!C:C,0)),"Sí está", "No está")</f>
        <v>No está</v>
      </c>
    </row>
    <row r="2195" spans="2:7" hidden="1">
      <c r="B2195" s="22" t="s">
        <v>7613</v>
      </c>
      <c r="C2195" s="22" t="s">
        <v>7614</v>
      </c>
      <c r="D2195" s="63">
        <f>+INDEX('LISTA DE PRECIOS EKM '!A:K,MATCH(C2195,'LISTA DE PRECIOS EKM '!A:A,0),MATCH($D$1,'LISTA DE PRECIOS EKM '!$1:$1,0))</f>
        <v>179900</v>
      </c>
      <c r="E2195" s="22">
        <f>+INDEX('LISTA DE PRECIOS EKM '!B:K,MATCH(C2195,'LISTA DE PRECIOS EKM '!A:A,0),7)</f>
        <v>189900</v>
      </c>
      <c r="F2195" s="22">
        <f>+INDEX('LISTA DE PRECIOS EKM '!B:K,MATCH(C2195,'LISTA DE PRECIOS EKM '!A:A,0),9)</f>
        <v>199900</v>
      </c>
      <c r="G2195" s="22" t="str">
        <f>+IF(ISNUMBER(MATCH(C2195,Precios!C:C,0)),"Sí está", "No está")</f>
        <v>No está</v>
      </c>
    </row>
    <row r="2196" spans="2:7" hidden="1">
      <c r="B2196" s="22" t="s">
        <v>7615</v>
      </c>
      <c r="C2196" s="22" t="s">
        <v>7616</v>
      </c>
      <c r="D2196" s="63">
        <f>+INDEX('LISTA DE PRECIOS EKM '!A:K,MATCH(C2196,'LISTA DE PRECIOS EKM '!A:A,0),MATCH($D$1,'LISTA DE PRECIOS EKM '!$1:$1,0))</f>
        <v>489900</v>
      </c>
      <c r="E2196" s="22">
        <f>+INDEX('LISTA DE PRECIOS EKM '!B:K,MATCH(C2196,'LISTA DE PRECIOS EKM '!A:A,0),7)</f>
        <v>509900</v>
      </c>
      <c r="F2196" s="22">
        <f>+INDEX('LISTA DE PRECIOS EKM '!B:K,MATCH(C2196,'LISTA DE PRECIOS EKM '!A:A,0),9)</f>
        <v>529900</v>
      </c>
      <c r="G2196" s="22" t="str">
        <f>+IF(ISNUMBER(MATCH(C2196,Precios!C:C,0)),"Sí está", "No está")</f>
        <v>No está</v>
      </c>
    </row>
    <row r="2197" spans="2:7" hidden="1">
      <c r="B2197" s="22" t="s">
        <v>7615</v>
      </c>
      <c r="C2197" s="22" t="s">
        <v>7616</v>
      </c>
      <c r="D2197" s="63">
        <f>+INDEX('LISTA DE PRECIOS EKM '!A:K,MATCH(C2197,'LISTA DE PRECIOS EKM '!A:A,0),MATCH($D$1,'LISTA DE PRECIOS EKM '!$1:$1,0))</f>
        <v>489900</v>
      </c>
      <c r="E2197" s="22">
        <f>+INDEX('LISTA DE PRECIOS EKM '!B:K,MATCH(C2197,'LISTA DE PRECIOS EKM '!A:A,0),7)</f>
        <v>509900</v>
      </c>
      <c r="F2197" s="22">
        <f>+INDEX('LISTA DE PRECIOS EKM '!B:K,MATCH(C2197,'LISTA DE PRECIOS EKM '!A:A,0),9)</f>
        <v>529900</v>
      </c>
      <c r="G2197" s="22" t="str">
        <f>+IF(ISNUMBER(MATCH(C2197,Precios!C:C,0)),"Sí está", "No está")</f>
        <v>No está</v>
      </c>
    </row>
    <row r="2198" spans="2:7" hidden="1">
      <c r="B2198" s="22" t="s">
        <v>7617</v>
      </c>
      <c r="C2198" s="22" t="s">
        <v>7618</v>
      </c>
      <c r="D2198" s="63">
        <f>+INDEX('LISTA DE PRECIOS EKM '!A:K,MATCH(C2198,'LISTA DE PRECIOS EKM '!A:A,0),MATCH($D$1,'LISTA DE PRECIOS EKM '!$1:$1,0))</f>
        <v>489900</v>
      </c>
      <c r="E2198" s="22">
        <f>+INDEX('LISTA DE PRECIOS EKM '!B:K,MATCH(C2198,'LISTA DE PRECIOS EKM '!A:A,0),7)</f>
        <v>509900</v>
      </c>
      <c r="F2198" s="22">
        <f>+INDEX('LISTA DE PRECIOS EKM '!B:K,MATCH(C2198,'LISTA DE PRECIOS EKM '!A:A,0),9)</f>
        <v>529900</v>
      </c>
      <c r="G2198" s="22" t="str">
        <f>+IF(ISNUMBER(MATCH(C2198,Precios!C:C,0)),"Sí está", "No está")</f>
        <v>No está</v>
      </c>
    </row>
    <row r="2199" spans="2:7" hidden="1">
      <c r="B2199" s="22" t="s">
        <v>7617</v>
      </c>
      <c r="C2199" s="22" t="s">
        <v>7618</v>
      </c>
      <c r="D2199" s="63">
        <f>+INDEX('LISTA DE PRECIOS EKM '!A:K,MATCH(C2199,'LISTA DE PRECIOS EKM '!A:A,0),MATCH($D$1,'LISTA DE PRECIOS EKM '!$1:$1,0))</f>
        <v>489900</v>
      </c>
      <c r="E2199" s="22">
        <f>+INDEX('LISTA DE PRECIOS EKM '!B:K,MATCH(C2199,'LISTA DE PRECIOS EKM '!A:A,0),7)</f>
        <v>509900</v>
      </c>
      <c r="F2199" s="22">
        <f>+INDEX('LISTA DE PRECIOS EKM '!B:K,MATCH(C2199,'LISTA DE PRECIOS EKM '!A:A,0),9)</f>
        <v>529900</v>
      </c>
      <c r="G2199" s="22" t="str">
        <f>+IF(ISNUMBER(MATCH(C2199,Precios!C:C,0)),"Sí está", "No está")</f>
        <v>No está</v>
      </c>
    </row>
    <row r="2200" spans="2:7" hidden="1">
      <c r="B2200" s="22" t="s">
        <v>7619</v>
      </c>
      <c r="C2200" s="22" t="s">
        <v>7620</v>
      </c>
      <c r="D2200" s="63">
        <f>+INDEX('LISTA DE PRECIOS EKM '!A:K,MATCH(C2200,'LISTA DE PRECIOS EKM '!A:A,0),MATCH($D$1,'LISTA DE PRECIOS EKM '!$1:$1,0))</f>
        <v>179900</v>
      </c>
      <c r="E2200" s="22">
        <f>+INDEX('LISTA DE PRECIOS EKM '!B:K,MATCH(C2200,'LISTA DE PRECIOS EKM '!A:A,0),7)</f>
        <v>179900</v>
      </c>
      <c r="F2200" s="22">
        <f>+INDEX('LISTA DE PRECIOS EKM '!B:K,MATCH(C2200,'LISTA DE PRECIOS EKM '!A:A,0),9)</f>
        <v>189900</v>
      </c>
      <c r="G2200" s="22" t="str">
        <f>+IF(ISNUMBER(MATCH(C2200,Precios!C:C,0)),"Sí está", "No está")</f>
        <v>No está</v>
      </c>
    </row>
    <row r="2201" spans="2:7" hidden="1">
      <c r="B2201" s="22" t="s">
        <v>7619</v>
      </c>
      <c r="C2201" s="22" t="s">
        <v>7620</v>
      </c>
      <c r="D2201" s="63">
        <f>+INDEX('LISTA DE PRECIOS EKM '!A:K,MATCH(C2201,'LISTA DE PRECIOS EKM '!A:A,0),MATCH($D$1,'LISTA DE PRECIOS EKM '!$1:$1,0))</f>
        <v>179900</v>
      </c>
      <c r="E2201" s="22">
        <f>+INDEX('LISTA DE PRECIOS EKM '!B:K,MATCH(C2201,'LISTA DE PRECIOS EKM '!A:A,0),7)</f>
        <v>179900</v>
      </c>
      <c r="F2201" s="22">
        <f>+INDEX('LISTA DE PRECIOS EKM '!B:K,MATCH(C2201,'LISTA DE PRECIOS EKM '!A:A,0),9)</f>
        <v>189900</v>
      </c>
      <c r="G2201" s="22" t="str">
        <f>+IF(ISNUMBER(MATCH(C2201,Precios!C:C,0)),"Sí está", "No está")</f>
        <v>No está</v>
      </c>
    </row>
    <row r="2202" spans="2:7" hidden="1">
      <c r="B2202" s="22" t="s">
        <v>7621</v>
      </c>
      <c r="C2202" s="22" t="s">
        <v>7622</v>
      </c>
      <c r="D2202" s="63">
        <f>+INDEX('LISTA DE PRECIOS EKM '!A:K,MATCH(C2202,'LISTA DE PRECIOS EKM '!A:A,0),MATCH($D$1,'LISTA DE PRECIOS EKM '!$1:$1,0))</f>
        <v>149900</v>
      </c>
      <c r="E2202" s="22">
        <f>+INDEX('LISTA DE PRECIOS EKM '!B:K,MATCH(C2202,'LISTA DE PRECIOS EKM '!A:A,0),7)</f>
        <v>149900</v>
      </c>
      <c r="F2202" s="22">
        <f>+INDEX('LISTA DE PRECIOS EKM '!B:K,MATCH(C2202,'LISTA DE PRECIOS EKM '!A:A,0),9)</f>
        <v>159900</v>
      </c>
      <c r="G2202" s="22" t="str">
        <f>+IF(ISNUMBER(MATCH(C2202,Precios!C:C,0)),"Sí está", "No está")</f>
        <v>No está</v>
      </c>
    </row>
    <row r="2203" spans="2:7" hidden="1">
      <c r="B2203" s="22" t="s">
        <v>7621</v>
      </c>
      <c r="C2203" s="22" t="s">
        <v>7622</v>
      </c>
      <c r="D2203" s="63">
        <f>+INDEX('LISTA DE PRECIOS EKM '!A:K,MATCH(C2203,'LISTA DE PRECIOS EKM '!A:A,0),MATCH($D$1,'LISTA DE PRECIOS EKM '!$1:$1,0))</f>
        <v>149900</v>
      </c>
      <c r="E2203" s="22">
        <f>+INDEX('LISTA DE PRECIOS EKM '!B:K,MATCH(C2203,'LISTA DE PRECIOS EKM '!A:A,0),7)</f>
        <v>149900</v>
      </c>
      <c r="F2203" s="22">
        <f>+INDEX('LISTA DE PRECIOS EKM '!B:K,MATCH(C2203,'LISTA DE PRECIOS EKM '!A:A,0),9)</f>
        <v>159900</v>
      </c>
      <c r="G2203" s="22" t="str">
        <f>+IF(ISNUMBER(MATCH(C2203,Precios!C:C,0)),"Sí está", "No está")</f>
        <v>No está</v>
      </c>
    </row>
    <row r="2204" spans="2:7" hidden="1">
      <c r="B2204" s="22" t="s">
        <v>7623</v>
      </c>
      <c r="C2204" s="22" t="s">
        <v>7624</v>
      </c>
      <c r="D2204" s="63">
        <f>+INDEX('LISTA DE PRECIOS EKM '!A:K,MATCH(C2204,'LISTA DE PRECIOS EKM '!A:A,0),MATCH($D$1,'LISTA DE PRECIOS EKM '!$1:$1,0))</f>
        <v>139900</v>
      </c>
      <c r="E2204" s="22">
        <f>+INDEX('LISTA DE PRECIOS EKM '!B:K,MATCH(C2204,'LISTA DE PRECIOS EKM '!A:A,0),7)</f>
        <v>139900</v>
      </c>
      <c r="F2204" s="22">
        <f>+INDEX('LISTA DE PRECIOS EKM '!B:K,MATCH(C2204,'LISTA DE PRECIOS EKM '!A:A,0),9)</f>
        <v>149900</v>
      </c>
      <c r="G2204" s="22" t="str">
        <f>+IF(ISNUMBER(MATCH(C2204,Precios!C:C,0)),"Sí está", "No está")</f>
        <v>No está</v>
      </c>
    </row>
    <row r="2205" spans="2:7" hidden="1">
      <c r="B2205" s="22" t="s">
        <v>7623</v>
      </c>
      <c r="C2205" s="22" t="s">
        <v>7624</v>
      </c>
      <c r="D2205" s="63">
        <f>+INDEX('LISTA DE PRECIOS EKM '!A:K,MATCH(C2205,'LISTA DE PRECIOS EKM '!A:A,0),MATCH($D$1,'LISTA DE PRECIOS EKM '!$1:$1,0))</f>
        <v>139900</v>
      </c>
      <c r="E2205" s="22">
        <f>+INDEX('LISTA DE PRECIOS EKM '!B:K,MATCH(C2205,'LISTA DE PRECIOS EKM '!A:A,0),7)</f>
        <v>139900</v>
      </c>
      <c r="F2205" s="22">
        <f>+INDEX('LISTA DE PRECIOS EKM '!B:K,MATCH(C2205,'LISTA DE PRECIOS EKM '!A:A,0),9)</f>
        <v>149900</v>
      </c>
      <c r="G2205" s="22" t="str">
        <f>+IF(ISNUMBER(MATCH(C2205,Precios!C:C,0)),"Sí está", "No está")</f>
        <v>No está</v>
      </c>
    </row>
    <row r="2206" spans="2:7" hidden="1">
      <c r="B2206" s="22" t="s">
        <v>7627</v>
      </c>
      <c r="C2206" s="22" t="s">
        <v>7628</v>
      </c>
      <c r="D2206" s="63">
        <f>+INDEX('LISTA DE PRECIOS EKM '!A:K,MATCH(C2206,'LISTA DE PRECIOS EKM '!A:A,0),MATCH($D$1,'LISTA DE PRECIOS EKM '!$1:$1,0))</f>
        <v>349900</v>
      </c>
      <c r="E2206" s="22">
        <f>+INDEX('LISTA DE PRECIOS EKM '!B:K,MATCH(C2206,'LISTA DE PRECIOS EKM '!A:A,0),7)</f>
        <v>359900</v>
      </c>
      <c r="F2206" s="22">
        <f>+INDEX('LISTA DE PRECIOS EKM '!B:K,MATCH(C2206,'LISTA DE PRECIOS EKM '!A:A,0),9)</f>
        <v>379900</v>
      </c>
      <c r="G2206" s="22" t="str">
        <f>+IF(ISNUMBER(MATCH(C2206,Precios!C:C,0)),"Sí está", "No está")</f>
        <v>No está</v>
      </c>
    </row>
    <row r="2207" spans="2:7" hidden="1">
      <c r="B2207" s="22" t="s">
        <v>7627</v>
      </c>
      <c r="C2207" s="22" t="s">
        <v>7628</v>
      </c>
      <c r="D2207" s="63">
        <f>+INDEX('LISTA DE PRECIOS EKM '!A:K,MATCH(C2207,'LISTA DE PRECIOS EKM '!A:A,0),MATCH($D$1,'LISTA DE PRECIOS EKM '!$1:$1,0))</f>
        <v>349900</v>
      </c>
      <c r="E2207" s="22">
        <f>+INDEX('LISTA DE PRECIOS EKM '!B:K,MATCH(C2207,'LISTA DE PRECIOS EKM '!A:A,0),7)</f>
        <v>359900</v>
      </c>
      <c r="F2207" s="22">
        <f>+INDEX('LISTA DE PRECIOS EKM '!B:K,MATCH(C2207,'LISTA DE PRECIOS EKM '!A:A,0),9)</f>
        <v>379900</v>
      </c>
      <c r="G2207" s="22" t="str">
        <f>+IF(ISNUMBER(MATCH(C2207,Precios!C:C,0)),"Sí está", "No está")</f>
        <v>No está</v>
      </c>
    </row>
    <row r="2208" spans="2:7" hidden="1">
      <c r="B2208" s="22" t="s">
        <v>7629</v>
      </c>
      <c r="C2208" s="22" t="s">
        <v>7630</v>
      </c>
      <c r="D2208" s="63">
        <f>+INDEX('LISTA DE PRECIOS EKM '!A:K,MATCH(C2208,'LISTA DE PRECIOS EKM '!A:A,0),MATCH($D$1,'LISTA DE PRECIOS EKM '!$1:$1,0))</f>
        <v>3089900</v>
      </c>
      <c r="E2208" s="22">
        <f>+INDEX('LISTA DE PRECIOS EKM '!B:K,MATCH(C2208,'LISTA DE PRECIOS EKM '!A:A,0),7)</f>
        <v>3219900</v>
      </c>
      <c r="F2208" s="22">
        <f>+INDEX('LISTA DE PRECIOS EKM '!B:K,MATCH(C2208,'LISTA DE PRECIOS EKM '!A:A,0),9)</f>
        <v>3389900</v>
      </c>
      <c r="G2208" s="22" t="str">
        <f>+IF(ISNUMBER(MATCH(C2208,Precios!C:C,0)),"Sí está", "No está")</f>
        <v>No está</v>
      </c>
    </row>
    <row r="2209" spans="2:7" hidden="1">
      <c r="B2209" s="22" t="s">
        <v>7629</v>
      </c>
      <c r="C2209" s="22" t="s">
        <v>7630</v>
      </c>
      <c r="D2209" s="63">
        <f>+INDEX('LISTA DE PRECIOS EKM '!A:K,MATCH(C2209,'LISTA DE PRECIOS EKM '!A:A,0),MATCH($D$1,'LISTA DE PRECIOS EKM '!$1:$1,0))</f>
        <v>3089900</v>
      </c>
      <c r="E2209" s="22">
        <f>+INDEX('LISTA DE PRECIOS EKM '!B:K,MATCH(C2209,'LISTA DE PRECIOS EKM '!A:A,0),7)</f>
        <v>3219900</v>
      </c>
      <c r="F2209" s="22">
        <f>+INDEX('LISTA DE PRECIOS EKM '!B:K,MATCH(C2209,'LISTA DE PRECIOS EKM '!A:A,0),9)</f>
        <v>3389900</v>
      </c>
      <c r="G2209" s="22" t="str">
        <f>+IF(ISNUMBER(MATCH(C2209,Precios!C:C,0)),"Sí está", "No está")</f>
        <v>No está</v>
      </c>
    </row>
    <row r="2210" spans="2:7" hidden="1">
      <c r="B2210" s="22" t="s">
        <v>7629</v>
      </c>
      <c r="C2210" s="22" t="s">
        <v>7631</v>
      </c>
      <c r="D2210" s="63">
        <f>+INDEX('LISTA DE PRECIOS EKM '!A:K,MATCH(C2210,'LISTA DE PRECIOS EKM '!A:A,0),MATCH($D$1,'LISTA DE PRECIOS EKM '!$1:$1,0))</f>
        <v>3089900</v>
      </c>
      <c r="E2210" s="22">
        <f>+INDEX('LISTA DE PRECIOS EKM '!B:K,MATCH(C2210,'LISTA DE PRECIOS EKM '!A:A,0),7)</f>
        <v>3219900</v>
      </c>
      <c r="F2210" s="22">
        <f>+INDEX('LISTA DE PRECIOS EKM '!B:K,MATCH(C2210,'LISTA DE PRECIOS EKM '!A:A,0),9)</f>
        <v>3389900</v>
      </c>
      <c r="G2210" s="22" t="str">
        <f>+IF(ISNUMBER(MATCH(C2210,Precios!C:C,0)),"Sí está", "No está")</f>
        <v>No está</v>
      </c>
    </row>
    <row r="2211" spans="2:7" hidden="1">
      <c r="B2211" s="22" t="s">
        <v>7629</v>
      </c>
      <c r="C2211" s="22" t="s">
        <v>7631</v>
      </c>
      <c r="D2211" s="63">
        <f>+INDEX('LISTA DE PRECIOS EKM '!A:K,MATCH(C2211,'LISTA DE PRECIOS EKM '!A:A,0),MATCH($D$1,'LISTA DE PRECIOS EKM '!$1:$1,0))</f>
        <v>3089900</v>
      </c>
      <c r="E2211" s="22">
        <f>+INDEX('LISTA DE PRECIOS EKM '!B:K,MATCH(C2211,'LISTA DE PRECIOS EKM '!A:A,0),7)</f>
        <v>3219900</v>
      </c>
      <c r="F2211" s="22">
        <f>+INDEX('LISTA DE PRECIOS EKM '!B:K,MATCH(C2211,'LISTA DE PRECIOS EKM '!A:A,0),9)</f>
        <v>3389900</v>
      </c>
      <c r="G2211" s="22" t="str">
        <f>+IF(ISNUMBER(MATCH(C2211,Precios!C:C,0)),"Sí está", "No está")</f>
        <v>No está</v>
      </c>
    </row>
    <row r="2212" spans="2:7" hidden="1">
      <c r="B2212" s="22" t="s">
        <v>7632</v>
      </c>
      <c r="C2212" s="22" t="s">
        <v>7633</v>
      </c>
      <c r="D2212" s="63">
        <f>+INDEX('LISTA DE PRECIOS EKM '!A:K,MATCH(C2212,'LISTA DE PRECIOS EKM '!A:A,0),MATCH($D$1,'LISTA DE PRECIOS EKM '!$1:$1,0))</f>
        <v>3089900</v>
      </c>
      <c r="E2212" s="22">
        <f>+INDEX('LISTA DE PRECIOS EKM '!B:K,MATCH(C2212,'LISTA DE PRECIOS EKM '!A:A,0),7)</f>
        <v>3219900</v>
      </c>
      <c r="F2212" s="22">
        <f>+INDEX('LISTA DE PRECIOS EKM '!B:K,MATCH(C2212,'LISTA DE PRECIOS EKM '!A:A,0),9)</f>
        <v>3389900</v>
      </c>
      <c r="G2212" s="22" t="str">
        <f>+IF(ISNUMBER(MATCH(C2212,Precios!C:C,0)),"Sí está", "No está")</f>
        <v>No está</v>
      </c>
    </row>
    <row r="2213" spans="2:7" hidden="1">
      <c r="B2213" s="22" t="s">
        <v>7632</v>
      </c>
      <c r="C2213" s="22" t="s">
        <v>7633</v>
      </c>
      <c r="D2213" s="63">
        <f>+INDEX('LISTA DE PRECIOS EKM '!A:K,MATCH(C2213,'LISTA DE PRECIOS EKM '!A:A,0),MATCH($D$1,'LISTA DE PRECIOS EKM '!$1:$1,0))</f>
        <v>3089900</v>
      </c>
      <c r="E2213" s="22">
        <f>+INDEX('LISTA DE PRECIOS EKM '!B:K,MATCH(C2213,'LISTA DE PRECIOS EKM '!A:A,0),7)</f>
        <v>3219900</v>
      </c>
      <c r="F2213" s="22">
        <f>+INDEX('LISTA DE PRECIOS EKM '!B:K,MATCH(C2213,'LISTA DE PRECIOS EKM '!A:A,0),9)</f>
        <v>3389900</v>
      </c>
      <c r="G2213" s="22" t="str">
        <f>+IF(ISNUMBER(MATCH(C2213,Precios!C:C,0)),"Sí está", "No está")</f>
        <v>No está</v>
      </c>
    </row>
    <row r="2214" spans="2:7" hidden="1">
      <c r="B2214" s="22" t="s">
        <v>7634</v>
      </c>
      <c r="C2214" s="22" t="s">
        <v>7635</v>
      </c>
      <c r="D2214" s="63">
        <f>+INDEX('LISTA DE PRECIOS EKM '!A:K,MATCH(C2214,'LISTA DE PRECIOS EKM '!A:A,0),MATCH($D$1,'LISTA DE PRECIOS EKM '!$1:$1,0))</f>
        <v>2499900</v>
      </c>
      <c r="E2214" s="22">
        <f>+INDEX('LISTA DE PRECIOS EKM '!B:K,MATCH(C2214,'LISTA DE PRECIOS EKM '!A:A,0),7)</f>
        <v>2599900</v>
      </c>
      <c r="F2214" s="22">
        <f>+INDEX('LISTA DE PRECIOS EKM '!B:K,MATCH(C2214,'LISTA DE PRECIOS EKM '!A:A,0),9)</f>
        <v>2739900</v>
      </c>
      <c r="G2214" s="22" t="str">
        <f>+IF(ISNUMBER(MATCH(C2214,Precios!C:C,0)),"Sí está", "No está")</f>
        <v>No está</v>
      </c>
    </row>
    <row r="2215" spans="2:7" hidden="1">
      <c r="B2215" s="22" t="s">
        <v>7634</v>
      </c>
      <c r="C2215" s="22" t="s">
        <v>7635</v>
      </c>
      <c r="D2215" s="63">
        <f>+INDEX('LISTA DE PRECIOS EKM '!A:K,MATCH(C2215,'LISTA DE PRECIOS EKM '!A:A,0),MATCH($D$1,'LISTA DE PRECIOS EKM '!$1:$1,0))</f>
        <v>2499900</v>
      </c>
      <c r="E2215" s="22">
        <f>+INDEX('LISTA DE PRECIOS EKM '!B:K,MATCH(C2215,'LISTA DE PRECIOS EKM '!A:A,0),7)</f>
        <v>2599900</v>
      </c>
      <c r="F2215" s="22">
        <f>+INDEX('LISTA DE PRECIOS EKM '!B:K,MATCH(C2215,'LISTA DE PRECIOS EKM '!A:A,0),9)</f>
        <v>2739900</v>
      </c>
      <c r="G2215" s="22" t="str">
        <f>+IF(ISNUMBER(MATCH(C2215,Precios!C:C,0)),"Sí está", "No está")</f>
        <v>No está</v>
      </c>
    </row>
    <row r="2216" spans="2:7" hidden="1">
      <c r="B2216" s="22" t="s">
        <v>7636</v>
      </c>
      <c r="C2216" s="22" t="s">
        <v>7637</v>
      </c>
      <c r="D2216" s="63">
        <f>+INDEX('LISTA DE PRECIOS EKM '!A:K,MATCH(C2216,'LISTA DE PRECIOS EKM '!A:A,0),MATCH($D$1,'LISTA DE PRECIOS EKM '!$1:$1,0))</f>
        <v>2499900</v>
      </c>
      <c r="E2216" s="22">
        <f>+INDEX('LISTA DE PRECIOS EKM '!B:K,MATCH(C2216,'LISTA DE PRECIOS EKM '!A:A,0),7)</f>
        <v>2599900</v>
      </c>
      <c r="F2216" s="22">
        <f>+INDEX('LISTA DE PRECIOS EKM '!B:K,MATCH(C2216,'LISTA DE PRECIOS EKM '!A:A,0),9)</f>
        <v>2739900</v>
      </c>
      <c r="G2216" s="22" t="str">
        <f>+IF(ISNUMBER(MATCH(C2216,Precios!C:C,0)),"Sí está", "No está")</f>
        <v>No está</v>
      </c>
    </row>
    <row r="2217" spans="2:7" hidden="1">
      <c r="B2217" s="22" t="s">
        <v>7636</v>
      </c>
      <c r="C2217" s="22" t="s">
        <v>7637</v>
      </c>
      <c r="D2217" s="63">
        <f>+INDEX('LISTA DE PRECIOS EKM '!A:K,MATCH(C2217,'LISTA DE PRECIOS EKM '!A:A,0),MATCH($D$1,'LISTA DE PRECIOS EKM '!$1:$1,0))</f>
        <v>2499900</v>
      </c>
      <c r="E2217" s="22">
        <f>+INDEX('LISTA DE PRECIOS EKM '!B:K,MATCH(C2217,'LISTA DE PRECIOS EKM '!A:A,0),7)</f>
        <v>2599900</v>
      </c>
      <c r="F2217" s="22">
        <f>+INDEX('LISTA DE PRECIOS EKM '!B:K,MATCH(C2217,'LISTA DE PRECIOS EKM '!A:A,0),9)</f>
        <v>2739900</v>
      </c>
      <c r="G2217" s="22" t="str">
        <f>+IF(ISNUMBER(MATCH(C2217,Precios!C:C,0)),"Sí está", "No está")</f>
        <v>No está</v>
      </c>
    </row>
    <row r="2218" spans="2:7" hidden="1">
      <c r="B2218" s="22" t="s">
        <v>7629</v>
      </c>
      <c r="C2218" s="22" t="s">
        <v>7638</v>
      </c>
      <c r="D2218" s="63">
        <f>+INDEX('LISTA DE PRECIOS EKM '!A:K,MATCH(C2218,'LISTA DE PRECIOS EKM '!A:A,0),MATCH($D$1,'LISTA DE PRECIOS EKM '!$1:$1,0))</f>
        <v>3089900</v>
      </c>
      <c r="E2218" s="22">
        <f>+INDEX('LISTA DE PRECIOS EKM '!B:K,MATCH(C2218,'LISTA DE PRECIOS EKM '!A:A,0),7)</f>
        <v>3219900</v>
      </c>
      <c r="F2218" s="22">
        <f>+INDEX('LISTA DE PRECIOS EKM '!B:K,MATCH(C2218,'LISTA DE PRECIOS EKM '!A:A,0),9)</f>
        <v>3389900</v>
      </c>
      <c r="G2218" s="22" t="str">
        <f>+IF(ISNUMBER(MATCH(C2218,Precios!C:C,0)),"Sí está", "No está")</f>
        <v>No está</v>
      </c>
    </row>
    <row r="2219" spans="2:7" hidden="1">
      <c r="B2219" s="22" t="s">
        <v>7629</v>
      </c>
      <c r="C2219" s="22" t="s">
        <v>7638</v>
      </c>
      <c r="D2219" s="63">
        <f>+INDEX('LISTA DE PRECIOS EKM '!A:K,MATCH(C2219,'LISTA DE PRECIOS EKM '!A:A,0),MATCH($D$1,'LISTA DE PRECIOS EKM '!$1:$1,0))</f>
        <v>3089900</v>
      </c>
      <c r="E2219" s="22">
        <f>+INDEX('LISTA DE PRECIOS EKM '!B:K,MATCH(C2219,'LISTA DE PRECIOS EKM '!A:A,0),7)</f>
        <v>3219900</v>
      </c>
      <c r="F2219" s="22">
        <f>+INDEX('LISTA DE PRECIOS EKM '!B:K,MATCH(C2219,'LISTA DE PRECIOS EKM '!A:A,0),9)</f>
        <v>3389900</v>
      </c>
      <c r="G2219" s="22" t="str">
        <f>+IF(ISNUMBER(MATCH(C2219,Precios!C:C,0)),"Sí está", "No está")</f>
        <v>No está</v>
      </c>
    </row>
    <row r="2220" spans="2:7" hidden="1">
      <c r="B2220" s="22" t="s">
        <v>7639</v>
      </c>
      <c r="C2220" s="22" t="s">
        <v>7640</v>
      </c>
      <c r="D2220" s="63">
        <f>+INDEX('LISTA DE PRECIOS EKM '!A:K,MATCH(C2220,'LISTA DE PRECIOS EKM '!A:A,0),MATCH($D$1,'LISTA DE PRECIOS EKM '!$1:$1,0))</f>
        <v>4999900</v>
      </c>
      <c r="E2220" s="22">
        <f>+INDEX('LISTA DE PRECIOS EKM '!B:K,MATCH(C2220,'LISTA DE PRECIOS EKM '!A:A,0),7)</f>
        <v>5209900</v>
      </c>
      <c r="F2220" s="22">
        <f>+INDEX('LISTA DE PRECIOS EKM '!B:K,MATCH(C2220,'LISTA DE PRECIOS EKM '!A:A,0),9)</f>
        <v>5489900</v>
      </c>
      <c r="G2220" s="22" t="str">
        <f>+IF(ISNUMBER(MATCH(C2220,Precios!C:C,0)),"Sí está", "No está")</f>
        <v>No está</v>
      </c>
    </row>
    <row r="2221" spans="2:7" hidden="1">
      <c r="B2221" s="22" t="s">
        <v>7639</v>
      </c>
      <c r="C2221" s="22" t="s">
        <v>7640</v>
      </c>
      <c r="D2221" s="63">
        <f>+INDEX('LISTA DE PRECIOS EKM '!A:K,MATCH(C2221,'LISTA DE PRECIOS EKM '!A:A,0),MATCH($D$1,'LISTA DE PRECIOS EKM '!$1:$1,0))</f>
        <v>4999900</v>
      </c>
      <c r="E2221" s="22">
        <f>+INDEX('LISTA DE PRECIOS EKM '!B:K,MATCH(C2221,'LISTA DE PRECIOS EKM '!A:A,0),7)</f>
        <v>5209900</v>
      </c>
      <c r="F2221" s="22">
        <f>+INDEX('LISTA DE PRECIOS EKM '!B:K,MATCH(C2221,'LISTA DE PRECIOS EKM '!A:A,0),9)</f>
        <v>5489900</v>
      </c>
      <c r="G2221" s="22" t="str">
        <f>+IF(ISNUMBER(MATCH(C2221,Precios!C:C,0)),"Sí está", "No está")</f>
        <v>No está</v>
      </c>
    </row>
    <row r="2222" spans="2:7" hidden="1">
      <c r="B2222" s="22" t="s">
        <v>7641</v>
      </c>
      <c r="C2222" s="22" t="s">
        <v>7642</v>
      </c>
      <c r="D2222" s="63">
        <f>+INDEX('LISTA DE PRECIOS EKM '!A:K,MATCH(C2222,'LISTA DE PRECIOS EKM '!A:A,0),MATCH($D$1,'LISTA DE PRECIOS EKM '!$1:$1,0))</f>
        <v>3089900</v>
      </c>
      <c r="E2222" s="22">
        <f>+INDEX('LISTA DE PRECIOS EKM '!B:K,MATCH(C2222,'LISTA DE PRECIOS EKM '!A:A,0),7)</f>
        <v>3219900</v>
      </c>
      <c r="F2222" s="22">
        <f>+INDEX('LISTA DE PRECIOS EKM '!B:K,MATCH(C2222,'LISTA DE PRECIOS EKM '!A:A,0),9)</f>
        <v>3389900</v>
      </c>
      <c r="G2222" s="22" t="str">
        <f>+IF(ISNUMBER(MATCH(C2222,Precios!C:C,0)),"Sí está", "No está")</f>
        <v>No está</v>
      </c>
    </row>
    <row r="2223" spans="2:7" hidden="1">
      <c r="B2223" s="22" t="s">
        <v>7641</v>
      </c>
      <c r="C2223" s="22" t="s">
        <v>7642</v>
      </c>
      <c r="D2223" s="63">
        <f>+INDEX('LISTA DE PRECIOS EKM '!A:K,MATCH(C2223,'LISTA DE PRECIOS EKM '!A:A,0),MATCH($D$1,'LISTA DE PRECIOS EKM '!$1:$1,0))</f>
        <v>3089900</v>
      </c>
      <c r="E2223" s="22">
        <f>+INDEX('LISTA DE PRECIOS EKM '!B:K,MATCH(C2223,'LISTA DE PRECIOS EKM '!A:A,0),7)</f>
        <v>3219900</v>
      </c>
      <c r="F2223" s="22">
        <f>+INDEX('LISTA DE PRECIOS EKM '!B:K,MATCH(C2223,'LISTA DE PRECIOS EKM '!A:A,0),9)</f>
        <v>3389900</v>
      </c>
      <c r="G2223" s="22" t="str">
        <f>+IF(ISNUMBER(MATCH(C2223,Precios!C:C,0)),"Sí está", "No está")</f>
        <v>No está</v>
      </c>
    </row>
    <row r="2224" spans="2:7" hidden="1">
      <c r="B2224" s="22" t="s">
        <v>7643</v>
      </c>
      <c r="C2224" s="22" t="s">
        <v>7644</v>
      </c>
      <c r="D2224" s="63">
        <f>+INDEX('LISTA DE PRECIOS EKM '!A:K,MATCH(C2224,'LISTA DE PRECIOS EKM '!A:A,0),MATCH($D$1,'LISTA DE PRECIOS EKM '!$1:$1,0))</f>
        <v>2499900</v>
      </c>
      <c r="E2224" s="22">
        <f>+INDEX('LISTA DE PRECIOS EKM '!B:K,MATCH(C2224,'LISTA DE PRECIOS EKM '!A:A,0),7)</f>
        <v>2599900</v>
      </c>
      <c r="F2224" s="22">
        <f>+INDEX('LISTA DE PRECIOS EKM '!B:K,MATCH(C2224,'LISTA DE PRECIOS EKM '!A:A,0),9)</f>
        <v>2739900</v>
      </c>
      <c r="G2224" s="22" t="str">
        <f>+IF(ISNUMBER(MATCH(C2224,Precios!C:C,0)),"Sí está", "No está")</f>
        <v>No está</v>
      </c>
    </row>
    <row r="2225" spans="2:7" hidden="1">
      <c r="B2225" s="22" t="s">
        <v>7643</v>
      </c>
      <c r="C2225" s="22" t="s">
        <v>7644</v>
      </c>
      <c r="D2225" s="63">
        <f>+INDEX('LISTA DE PRECIOS EKM '!A:K,MATCH(C2225,'LISTA DE PRECIOS EKM '!A:A,0),MATCH($D$1,'LISTA DE PRECIOS EKM '!$1:$1,0))</f>
        <v>2499900</v>
      </c>
      <c r="E2225" s="22">
        <f>+INDEX('LISTA DE PRECIOS EKM '!B:K,MATCH(C2225,'LISTA DE PRECIOS EKM '!A:A,0),7)</f>
        <v>2599900</v>
      </c>
      <c r="F2225" s="22">
        <f>+INDEX('LISTA DE PRECIOS EKM '!B:K,MATCH(C2225,'LISTA DE PRECIOS EKM '!A:A,0),9)</f>
        <v>2739900</v>
      </c>
      <c r="G2225" s="22" t="str">
        <f>+IF(ISNUMBER(MATCH(C2225,Precios!C:C,0)),"Sí está", "No está")</f>
        <v>No está</v>
      </c>
    </row>
    <row r="2226" spans="2:7" hidden="1">
      <c r="B2226" s="22" t="s">
        <v>7645</v>
      </c>
      <c r="C2226" s="22" t="s">
        <v>7646</v>
      </c>
      <c r="D2226" s="63">
        <f>+INDEX('LISTA DE PRECIOS EKM '!A:K,MATCH(C2226,'LISTA DE PRECIOS EKM '!A:A,0),MATCH($D$1,'LISTA DE PRECIOS EKM '!$1:$1,0))</f>
        <v>2199900</v>
      </c>
      <c r="E2226" s="22">
        <f>+INDEX('LISTA DE PRECIOS EKM '!B:K,MATCH(C2226,'LISTA DE PRECIOS EKM '!A:A,0),7)</f>
        <v>2289900</v>
      </c>
      <c r="F2226" s="22">
        <f>+INDEX('LISTA DE PRECIOS EKM '!B:K,MATCH(C2226,'LISTA DE PRECIOS EKM '!A:A,0),9)</f>
        <v>2409900</v>
      </c>
      <c r="G2226" s="22" t="str">
        <f>+IF(ISNUMBER(MATCH(C2226,Precios!C:C,0)),"Sí está", "No está")</f>
        <v>No está</v>
      </c>
    </row>
    <row r="2227" spans="2:7" hidden="1">
      <c r="B2227" s="22" t="s">
        <v>7645</v>
      </c>
      <c r="C2227" s="22" t="s">
        <v>7646</v>
      </c>
      <c r="D2227" s="63">
        <f>+INDEX('LISTA DE PRECIOS EKM '!A:K,MATCH(C2227,'LISTA DE PRECIOS EKM '!A:A,0),MATCH($D$1,'LISTA DE PRECIOS EKM '!$1:$1,0))</f>
        <v>2199900</v>
      </c>
      <c r="E2227" s="22">
        <f>+INDEX('LISTA DE PRECIOS EKM '!B:K,MATCH(C2227,'LISTA DE PRECIOS EKM '!A:A,0),7)</f>
        <v>2289900</v>
      </c>
      <c r="F2227" s="22">
        <f>+INDEX('LISTA DE PRECIOS EKM '!B:K,MATCH(C2227,'LISTA DE PRECIOS EKM '!A:A,0),9)</f>
        <v>2409900</v>
      </c>
      <c r="G2227" s="22" t="str">
        <f>+IF(ISNUMBER(MATCH(C2227,Precios!C:C,0)),"Sí está", "No está")</f>
        <v>No está</v>
      </c>
    </row>
    <row r="2228" spans="2:7" hidden="1">
      <c r="B2228" s="22" t="s">
        <v>7647</v>
      </c>
      <c r="C2228" s="22" t="s">
        <v>7648</v>
      </c>
      <c r="D2228" s="63">
        <f>+INDEX('LISTA DE PRECIOS EKM '!A:K,MATCH(C2228,'LISTA DE PRECIOS EKM '!A:A,0),MATCH($D$1,'LISTA DE PRECIOS EKM '!$1:$1,0))</f>
        <v>2199900</v>
      </c>
      <c r="E2228" s="22">
        <f>+INDEX('LISTA DE PRECIOS EKM '!B:K,MATCH(C2228,'LISTA DE PRECIOS EKM '!A:A,0),7)</f>
        <v>2289900</v>
      </c>
      <c r="F2228" s="22">
        <f>+INDEX('LISTA DE PRECIOS EKM '!B:K,MATCH(C2228,'LISTA DE PRECIOS EKM '!A:A,0),9)</f>
        <v>2409900</v>
      </c>
      <c r="G2228" s="22" t="str">
        <f>+IF(ISNUMBER(MATCH(C2228,Precios!C:C,0)),"Sí está", "No está")</f>
        <v>No está</v>
      </c>
    </row>
    <row r="2229" spans="2:7" hidden="1">
      <c r="B2229" s="22" t="s">
        <v>7647</v>
      </c>
      <c r="C2229" s="22" t="s">
        <v>7648</v>
      </c>
      <c r="D2229" s="63">
        <f>+INDEX('LISTA DE PRECIOS EKM '!A:K,MATCH(C2229,'LISTA DE PRECIOS EKM '!A:A,0),MATCH($D$1,'LISTA DE PRECIOS EKM '!$1:$1,0))</f>
        <v>2199900</v>
      </c>
      <c r="E2229" s="22">
        <f>+INDEX('LISTA DE PRECIOS EKM '!B:K,MATCH(C2229,'LISTA DE PRECIOS EKM '!A:A,0),7)</f>
        <v>2289900</v>
      </c>
      <c r="F2229" s="22">
        <f>+INDEX('LISTA DE PRECIOS EKM '!B:K,MATCH(C2229,'LISTA DE PRECIOS EKM '!A:A,0),9)</f>
        <v>2409900</v>
      </c>
      <c r="G2229" s="22" t="str">
        <f>+IF(ISNUMBER(MATCH(C2229,Precios!C:C,0)),"Sí está", "No está")</f>
        <v>No está</v>
      </c>
    </row>
    <row r="2230" spans="2:7" hidden="1">
      <c r="B2230" s="22" t="s">
        <v>7649</v>
      </c>
      <c r="C2230" s="22" t="s">
        <v>7650</v>
      </c>
      <c r="D2230" s="63" t="e">
        <f>+INDEX('LISTA DE PRECIOS EKM '!A:K,MATCH(C2230,'LISTA DE PRECIOS EKM '!A:A,0),MATCH($D$1,'LISTA DE PRECIOS EKM '!$1:$1,0))</f>
        <v>#N/A</v>
      </c>
      <c r="E2230" s="22" t="e">
        <f>+INDEX('LISTA DE PRECIOS EKM '!B:K,MATCH(C2230,'LISTA DE PRECIOS EKM '!A:A,0),7)</f>
        <v>#N/A</v>
      </c>
      <c r="F2230" s="22" t="e">
        <f>+INDEX('LISTA DE PRECIOS EKM '!B:K,MATCH(C2230,'LISTA DE PRECIOS EKM '!A:A,0),9)</f>
        <v>#N/A</v>
      </c>
      <c r="G2230" s="22" t="str">
        <f>+IF(ISNUMBER(MATCH(C2230,Precios!C:C,0)),"Sí está", "No está")</f>
        <v>No está</v>
      </c>
    </row>
    <row r="2231" spans="2:7" hidden="1">
      <c r="B2231" s="22" t="s">
        <v>7649</v>
      </c>
      <c r="C2231" s="22" t="s">
        <v>7650</v>
      </c>
      <c r="D2231" s="63" t="e">
        <f>+INDEX('LISTA DE PRECIOS EKM '!A:K,MATCH(C2231,'LISTA DE PRECIOS EKM '!A:A,0),MATCH($D$1,'LISTA DE PRECIOS EKM '!$1:$1,0))</f>
        <v>#N/A</v>
      </c>
      <c r="E2231" s="22" t="e">
        <f>+INDEX('LISTA DE PRECIOS EKM '!B:K,MATCH(C2231,'LISTA DE PRECIOS EKM '!A:A,0),7)</f>
        <v>#N/A</v>
      </c>
      <c r="F2231" s="22" t="e">
        <f>+INDEX('LISTA DE PRECIOS EKM '!B:K,MATCH(C2231,'LISTA DE PRECIOS EKM '!A:A,0),9)</f>
        <v>#N/A</v>
      </c>
      <c r="G2231" s="22" t="str">
        <f>+IF(ISNUMBER(MATCH(C2231,Precios!C:C,0)),"Sí está", "No está")</f>
        <v>No está</v>
      </c>
    </row>
    <row r="2232" spans="2:7" hidden="1">
      <c r="B2232" s="22" t="s">
        <v>7641</v>
      </c>
      <c r="C2232" s="22" t="s">
        <v>7651</v>
      </c>
      <c r="D2232" s="63">
        <f>+INDEX('LISTA DE PRECIOS EKM '!A:K,MATCH(C2232,'LISTA DE PRECIOS EKM '!A:A,0),MATCH($D$1,'LISTA DE PRECIOS EKM '!$1:$1,0))</f>
        <v>3089900</v>
      </c>
      <c r="E2232" s="22">
        <f>+INDEX('LISTA DE PRECIOS EKM '!B:K,MATCH(C2232,'LISTA DE PRECIOS EKM '!A:A,0),7)</f>
        <v>3219900</v>
      </c>
      <c r="F2232" s="22">
        <f>+INDEX('LISTA DE PRECIOS EKM '!B:K,MATCH(C2232,'LISTA DE PRECIOS EKM '!A:A,0),9)</f>
        <v>3389900</v>
      </c>
      <c r="G2232" s="22" t="str">
        <f>+IF(ISNUMBER(MATCH(C2232,Precios!C:C,0)),"Sí está", "No está")</f>
        <v>No está</v>
      </c>
    </row>
    <row r="2233" spans="2:7" hidden="1">
      <c r="B2233" s="22" t="s">
        <v>7641</v>
      </c>
      <c r="C2233" s="22" t="s">
        <v>7651</v>
      </c>
      <c r="D2233" s="63">
        <f>+INDEX('LISTA DE PRECIOS EKM '!A:K,MATCH(C2233,'LISTA DE PRECIOS EKM '!A:A,0),MATCH($D$1,'LISTA DE PRECIOS EKM '!$1:$1,0))</f>
        <v>3089900</v>
      </c>
      <c r="E2233" s="22">
        <f>+INDEX('LISTA DE PRECIOS EKM '!B:K,MATCH(C2233,'LISTA DE PRECIOS EKM '!A:A,0),7)</f>
        <v>3219900</v>
      </c>
      <c r="F2233" s="22">
        <f>+INDEX('LISTA DE PRECIOS EKM '!B:K,MATCH(C2233,'LISTA DE PRECIOS EKM '!A:A,0),9)</f>
        <v>3389900</v>
      </c>
      <c r="G2233" s="22" t="str">
        <f>+IF(ISNUMBER(MATCH(C2233,Precios!C:C,0)),"Sí está", "No está")</f>
        <v>No está</v>
      </c>
    </row>
    <row r="2234" spans="2:7" hidden="1">
      <c r="B2234" s="22" t="s">
        <v>7652</v>
      </c>
      <c r="C2234" s="22" t="s">
        <v>7653</v>
      </c>
      <c r="D2234" s="63">
        <f>+INDEX('LISTA DE PRECIOS EKM '!A:K,MATCH(C2234,'LISTA DE PRECIOS EKM '!A:A,0),MATCH($D$1,'LISTA DE PRECIOS EKM '!$1:$1,0))</f>
        <v>3089900</v>
      </c>
      <c r="E2234" s="22">
        <f>+INDEX('LISTA DE PRECIOS EKM '!B:K,MATCH(C2234,'LISTA DE PRECIOS EKM '!A:A,0),7)</f>
        <v>3219900</v>
      </c>
      <c r="F2234" s="22">
        <f>+INDEX('LISTA DE PRECIOS EKM '!B:K,MATCH(C2234,'LISTA DE PRECIOS EKM '!A:A,0),9)</f>
        <v>3389900</v>
      </c>
      <c r="G2234" s="22" t="str">
        <f>+IF(ISNUMBER(MATCH(C2234,Precios!C:C,0)),"Sí está", "No está")</f>
        <v>No está</v>
      </c>
    </row>
    <row r="2235" spans="2:7" hidden="1">
      <c r="B2235" s="22" t="s">
        <v>7652</v>
      </c>
      <c r="C2235" s="22" t="s">
        <v>7653</v>
      </c>
      <c r="D2235" s="63">
        <f>+INDEX('LISTA DE PRECIOS EKM '!A:K,MATCH(C2235,'LISTA DE PRECIOS EKM '!A:A,0),MATCH($D$1,'LISTA DE PRECIOS EKM '!$1:$1,0))</f>
        <v>3089900</v>
      </c>
      <c r="E2235" s="22">
        <f>+INDEX('LISTA DE PRECIOS EKM '!B:K,MATCH(C2235,'LISTA DE PRECIOS EKM '!A:A,0),7)</f>
        <v>3219900</v>
      </c>
      <c r="F2235" s="22">
        <f>+INDEX('LISTA DE PRECIOS EKM '!B:K,MATCH(C2235,'LISTA DE PRECIOS EKM '!A:A,0),9)</f>
        <v>3389900</v>
      </c>
      <c r="G2235" s="22" t="str">
        <f>+IF(ISNUMBER(MATCH(C2235,Precios!C:C,0)),"Sí está", "No está")</f>
        <v>No está</v>
      </c>
    </row>
    <row r="2236" spans="2:7" hidden="1">
      <c r="B2236" s="22" t="s">
        <v>7654</v>
      </c>
      <c r="C2236" s="22" t="s">
        <v>7655</v>
      </c>
      <c r="D2236" s="63">
        <f>+INDEX('LISTA DE PRECIOS EKM '!A:K,MATCH(C2236,'LISTA DE PRECIOS EKM '!A:A,0),MATCH($D$1,'LISTA DE PRECIOS EKM '!$1:$1,0))</f>
        <v>2589900</v>
      </c>
      <c r="E2236" s="22">
        <f>+INDEX('LISTA DE PRECIOS EKM '!B:K,MATCH(C2236,'LISTA DE PRECIOS EKM '!A:A,0),7)</f>
        <v>2689900</v>
      </c>
      <c r="F2236" s="22">
        <f>+INDEX('LISTA DE PRECIOS EKM '!B:K,MATCH(C2236,'LISTA DE PRECIOS EKM '!A:A,0),9)</f>
        <v>2839900</v>
      </c>
      <c r="G2236" s="22" t="str">
        <f>+IF(ISNUMBER(MATCH(C2236,Precios!C:C,0)),"Sí está", "No está")</f>
        <v>No está</v>
      </c>
    </row>
    <row r="2237" spans="2:7" hidden="1">
      <c r="B2237" s="22" t="s">
        <v>7654</v>
      </c>
      <c r="C2237" s="22" t="s">
        <v>7655</v>
      </c>
      <c r="D2237" s="63">
        <f>+INDEX('LISTA DE PRECIOS EKM '!A:K,MATCH(C2237,'LISTA DE PRECIOS EKM '!A:A,0),MATCH($D$1,'LISTA DE PRECIOS EKM '!$1:$1,0))</f>
        <v>2589900</v>
      </c>
      <c r="E2237" s="22">
        <f>+INDEX('LISTA DE PRECIOS EKM '!B:K,MATCH(C2237,'LISTA DE PRECIOS EKM '!A:A,0),7)</f>
        <v>2689900</v>
      </c>
      <c r="F2237" s="22">
        <f>+INDEX('LISTA DE PRECIOS EKM '!B:K,MATCH(C2237,'LISTA DE PRECIOS EKM '!A:A,0),9)</f>
        <v>2839900</v>
      </c>
      <c r="G2237" s="22" t="str">
        <f>+IF(ISNUMBER(MATCH(C2237,Precios!C:C,0)),"Sí está", "No está")</f>
        <v>No está</v>
      </c>
    </row>
    <row r="2238" spans="2:7" hidden="1">
      <c r="B2238" s="22" t="s">
        <v>7656</v>
      </c>
      <c r="C2238" s="22" t="s">
        <v>7657</v>
      </c>
      <c r="D2238" s="63">
        <f>+INDEX('LISTA DE PRECIOS EKM '!A:K,MATCH(C2238,'LISTA DE PRECIOS EKM '!A:A,0),MATCH($D$1,'LISTA DE PRECIOS EKM '!$1:$1,0))</f>
        <v>2589900</v>
      </c>
      <c r="E2238" s="22">
        <f>+INDEX('LISTA DE PRECIOS EKM '!B:K,MATCH(C2238,'LISTA DE PRECIOS EKM '!A:A,0),7)</f>
        <v>2689900</v>
      </c>
      <c r="F2238" s="22">
        <f>+INDEX('LISTA DE PRECIOS EKM '!B:K,MATCH(C2238,'LISTA DE PRECIOS EKM '!A:A,0),9)</f>
        <v>2839900</v>
      </c>
      <c r="G2238" s="22" t="str">
        <f>+IF(ISNUMBER(MATCH(C2238,Precios!C:C,0)),"Sí está", "No está")</f>
        <v>No está</v>
      </c>
    </row>
    <row r="2239" spans="2:7" hidden="1">
      <c r="B2239" s="22" t="s">
        <v>7656</v>
      </c>
      <c r="C2239" s="22" t="s">
        <v>7657</v>
      </c>
      <c r="D2239" s="63">
        <f>+INDEX('LISTA DE PRECIOS EKM '!A:K,MATCH(C2239,'LISTA DE PRECIOS EKM '!A:A,0),MATCH($D$1,'LISTA DE PRECIOS EKM '!$1:$1,0))</f>
        <v>2589900</v>
      </c>
      <c r="E2239" s="22">
        <f>+INDEX('LISTA DE PRECIOS EKM '!B:K,MATCH(C2239,'LISTA DE PRECIOS EKM '!A:A,0),7)</f>
        <v>2689900</v>
      </c>
      <c r="F2239" s="22">
        <f>+INDEX('LISTA DE PRECIOS EKM '!B:K,MATCH(C2239,'LISTA DE PRECIOS EKM '!A:A,0),9)</f>
        <v>2839900</v>
      </c>
      <c r="G2239" s="22" t="str">
        <f>+IF(ISNUMBER(MATCH(C2239,Precios!C:C,0)),"Sí está", "No está")</f>
        <v>No está</v>
      </c>
    </row>
    <row r="2240" spans="2:7" hidden="1">
      <c r="B2240" s="22" t="s">
        <v>7658</v>
      </c>
      <c r="C2240" s="22" t="s">
        <v>7659</v>
      </c>
      <c r="D2240" s="63">
        <f>+INDEX('LISTA DE PRECIOS EKM '!A:K,MATCH(C2240,'LISTA DE PRECIOS EKM '!A:A,0),MATCH($D$1,'LISTA DE PRECIOS EKM '!$1:$1,0))</f>
        <v>2589900</v>
      </c>
      <c r="E2240" s="22">
        <f>+INDEX('LISTA DE PRECIOS EKM '!B:K,MATCH(C2240,'LISTA DE PRECIOS EKM '!A:A,0),7)</f>
        <v>2689900</v>
      </c>
      <c r="F2240" s="22">
        <f>+INDEX('LISTA DE PRECIOS EKM '!B:K,MATCH(C2240,'LISTA DE PRECIOS EKM '!A:A,0),9)</f>
        <v>2839900</v>
      </c>
      <c r="G2240" s="22" t="str">
        <f>+IF(ISNUMBER(MATCH(C2240,Precios!C:C,0)),"Sí está", "No está")</f>
        <v>No está</v>
      </c>
    </row>
    <row r="2241" spans="2:7" hidden="1">
      <c r="B2241" s="22" t="s">
        <v>7658</v>
      </c>
      <c r="C2241" s="22" t="s">
        <v>7659</v>
      </c>
      <c r="D2241" s="63">
        <f>+INDEX('LISTA DE PRECIOS EKM '!A:K,MATCH(C2241,'LISTA DE PRECIOS EKM '!A:A,0),MATCH($D$1,'LISTA DE PRECIOS EKM '!$1:$1,0))</f>
        <v>2589900</v>
      </c>
      <c r="E2241" s="22">
        <f>+INDEX('LISTA DE PRECIOS EKM '!B:K,MATCH(C2241,'LISTA DE PRECIOS EKM '!A:A,0),7)</f>
        <v>2689900</v>
      </c>
      <c r="F2241" s="22">
        <f>+INDEX('LISTA DE PRECIOS EKM '!B:K,MATCH(C2241,'LISTA DE PRECIOS EKM '!A:A,0),9)</f>
        <v>2839900</v>
      </c>
      <c r="G2241" s="22" t="str">
        <f>+IF(ISNUMBER(MATCH(C2241,Precios!C:C,0)),"Sí está", "No está")</f>
        <v>No está</v>
      </c>
    </row>
    <row r="2242" spans="2:7" hidden="1">
      <c r="B2242" s="22" t="s">
        <v>7660</v>
      </c>
      <c r="C2242" s="22" t="s">
        <v>7661</v>
      </c>
      <c r="D2242" s="63">
        <f>+INDEX('LISTA DE PRECIOS EKM '!A:K,MATCH(C2242,'LISTA DE PRECIOS EKM '!A:A,0),MATCH($D$1,'LISTA DE PRECIOS EKM '!$1:$1,0))</f>
        <v>2589900</v>
      </c>
      <c r="E2242" s="22">
        <f>+INDEX('LISTA DE PRECIOS EKM '!B:K,MATCH(C2242,'LISTA DE PRECIOS EKM '!A:A,0),7)</f>
        <v>2689900</v>
      </c>
      <c r="F2242" s="22">
        <f>+INDEX('LISTA DE PRECIOS EKM '!B:K,MATCH(C2242,'LISTA DE PRECIOS EKM '!A:A,0),9)</f>
        <v>2839900</v>
      </c>
      <c r="G2242" s="22" t="str">
        <f>+IF(ISNUMBER(MATCH(C2242,Precios!C:C,0)),"Sí está", "No está")</f>
        <v>No está</v>
      </c>
    </row>
    <row r="2243" spans="2:7" hidden="1">
      <c r="B2243" s="22" t="s">
        <v>7660</v>
      </c>
      <c r="C2243" s="22" t="s">
        <v>7661</v>
      </c>
      <c r="D2243" s="63">
        <f>+INDEX('LISTA DE PRECIOS EKM '!A:K,MATCH(C2243,'LISTA DE PRECIOS EKM '!A:A,0),MATCH($D$1,'LISTA DE PRECIOS EKM '!$1:$1,0))</f>
        <v>2589900</v>
      </c>
      <c r="E2243" s="22">
        <f>+INDEX('LISTA DE PRECIOS EKM '!B:K,MATCH(C2243,'LISTA DE PRECIOS EKM '!A:A,0),7)</f>
        <v>2689900</v>
      </c>
      <c r="F2243" s="22">
        <f>+INDEX('LISTA DE PRECIOS EKM '!B:K,MATCH(C2243,'LISTA DE PRECIOS EKM '!A:A,0),9)</f>
        <v>2839900</v>
      </c>
      <c r="G2243" s="22" t="str">
        <f>+IF(ISNUMBER(MATCH(C2243,Precios!C:C,0)),"Sí está", "No está")</f>
        <v>No está</v>
      </c>
    </row>
    <row r="2244" spans="2:7" hidden="1">
      <c r="B2244" s="22" t="s">
        <v>7662</v>
      </c>
      <c r="C2244" s="22" t="s">
        <v>7663</v>
      </c>
      <c r="D2244" s="63">
        <f>+INDEX('LISTA DE PRECIOS EKM '!A:K,MATCH(C2244,'LISTA DE PRECIOS EKM '!A:A,0),MATCH($D$1,'LISTA DE PRECIOS EKM '!$1:$1,0))</f>
        <v>2589900</v>
      </c>
      <c r="E2244" s="22">
        <f>+INDEX('LISTA DE PRECIOS EKM '!B:K,MATCH(C2244,'LISTA DE PRECIOS EKM '!A:A,0),7)</f>
        <v>2689900</v>
      </c>
      <c r="F2244" s="22">
        <f>+INDEX('LISTA DE PRECIOS EKM '!B:K,MATCH(C2244,'LISTA DE PRECIOS EKM '!A:A,0),9)</f>
        <v>2839900</v>
      </c>
      <c r="G2244" s="22" t="str">
        <f>+IF(ISNUMBER(MATCH(C2244,Precios!C:C,0)),"Sí está", "No está")</f>
        <v>No está</v>
      </c>
    </row>
    <row r="2245" spans="2:7" hidden="1">
      <c r="B2245" s="22" t="s">
        <v>7662</v>
      </c>
      <c r="C2245" s="22" t="s">
        <v>7663</v>
      </c>
      <c r="D2245" s="63">
        <f>+INDEX('LISTA DE PRECIOS EKM '!A:K,MATCH(C2245,'LISTA DE PRECIOS EKM '!A:A,0),MATCH($D$1,'LISTA DE PRECIOS EKM '!$1:$1,0))</f>
        <v>2589900</v>
      </c>
      <c r="E2245" s="22">
        <f>+INDEX('LISTA DE PRECIOS EKM '!B:K,MATCH(C2245,'LISTA DE PRECIOS EKM '!A:A,0),7)</f>
        <v>2689900</v>
      </c>
      <c r="F2245" s="22">
        <f>+INDEX('LISTA DE PRECIOS EKM '!B:K,MATCH(C2245,'LISTA DE PRECIOS EKM '!A:A,0),9)</f>
        <v>2839900</v>
      </c>
      <c r="G2245" s="22" t="str">
        <f>+IF(ISNUMBER(MATCH(C2245,Precios!C:C,0)),"Sí está", "No está")</f>
        <v>No está</v>
      </c>
    </row>
    <row r="2246" spans="2:7" hidden="1">
      <c r="B2246" s="22" t="s">
        <v>7664</v>
      </c>
      <c r="C2246" s="22" t="s">
        <v>7665</v>
      </c>
      <c r="D2246" s="63" t="e">
        <f>+INDEX('LISTA DE PRECIOS EKM '!A:K,MATCH(C2246,'LISTA DE PRECIOS EKM '!A:A,0),MATCH($D$1,'LISTA DE PRECIOS EKM '!$1:$1,0))</f>
        <v>#N/A</v>
      </c>
      <c r="E2246" s="22" t="e">
        <f>+INDEX('LISTA DE PRECIOS EKM '!B:K,MATCH(C2246,'LISTA DE PRECIOS EKM '!A:A,0),7)</f>
        <v>#N/A</v>
      </c>
      <c r="F2246" s="22" t="e">
        <f>+INDEX('LISTA DE PRECIOS EKM '!B:K,MATCH(C2246,'LISTA DE PRECIOS EKM '!A:A,0),9)</f>
        <v>#N/A</v>
      </c>
      <c r="G2246" s="22" t="str">
        <f>+IF(ISNUMBER(MATCH(C2246,Precios!C:C,0)),"Sí está", "No está")</f>
        <v>No está</v>
      </c>
    </row>
    <row r="2247" spans="2:7" hidden="1">
      <c r="B2247" s="22" t="s">
        <v>7664</v>
      </c>
      <c r="C2247" s="22" t="s">
        <v>7665</v>
      </c>
      <c r="D2247" s="63" t="e">
        <f>+INDEX('LISTA DE PRECIOS EKM '!A:K,MATCH(C2247,'LISTA DE PRECIOS EKM '!A:A,0),MATCH($D$1,'LISTA DE PRECIOS EKM '!$1:$1,0))</f>
        <v>#N/A</v>
      </c>
      <c r="E2247" s="22" t="e">
        <f>+INDEX('LISTA DE PRECIOS EKM '!B:K,MATCH(C2247,'LISTA DE PRECIOS EKM '!A:A,0),7)</f>
        <v>#N/A</v>
      </c>
      <c r="F2247" s="22" t="e">
        <f>+INDEX('LISTA DE PRECIOS EKM '!B:K,MATCH(C2247,'LISTA DE PRECIOS EKM '!A:A,0),9)</f>
        <v>#N/A</v>
      </c>
      <c r="G2247" s="22" t="str">
        <f>+IF(ISNUMBER(MATCH(C2247,Precios!C:C,0)),"Sí está", "No está")</f>
        <v>No está</v>
      </c>
    </row>
    <row r="2248" spans="2:7" hidden="1">
      <c r="B2248" s="22" t="s">
        <v>7666</v>
      </c>
      <c r="C2248" s="22" t="s">
        <v>7667</v>
      </c>
      <c r="D2248" s="63" t="e">
        <f>+INDEX('LISTA DE PRECIOS EKM '!A:K,MATCH(C2248,'LISTA DE PRECIOS EKM '!A:A,0),MATCH($D$1,'LISTA DE PRECIOS EKM '!$1:$1,0))</f>
        <v>#N/A</v>
      </c>
      <c r="E2248" s="22" t="e">
        <f>+INDEX('LISTA DE PRECIOS EKM '!B:K,MATCH(C2248,'LISTA DE PRECIOS EKM '!A:A,0),7)</f>
        <v>#N/A</v>
      </c>
      <c r="F2248" s="22" t="e">
        <f>+INDEX('LISTA DE PRECIOS EKM '!B:K,MATCH(C2248,'LISTA DE PRECIOS EKM '!A:A,0),9)</f>
        <v>#N/A</v>
      </c>
      <c r="G2248" s="22" t="str">
        <f>+IF(ISNUMBER(MATCH(C2248,Precios!C:C,0)),"Sí está", "No está")</f>
        <v>No está</v>
      </c>
    </row>
    <row r="2249" spans="2:7" hidden="1">
      <c r="B2249" s="22" t="s">
        <v>7666</v>
      </c>
      <c r="C2249" s="22" t="s">
        <v>7667</v>
      </c>
      <c r="D2249" s="63" t="e">
        <f>+INDEX('LISTA DE PRECIOS EKM '!A:K,MATCH(C2249,'LISTA DE PRECIOS EKM '!A:A,0),MATCH($D$1,'LISTA DE PRECIOS EKM '!$1:$1,0))</f>
        <v>#N/A</v>
      </c>
      <c r="E2249" s="22" t="e">
        <f>+INDEX('LISTA DE PRECIOS EKM '!B:K,MATCH(C2249,'LISTA DE PRECIOS EKM '!A:A,0),7)</f>
        <v>#N/A</v>
      </c>
      <c r="F2249" s="22" t="e">
        <f>+INDEX('LISTA DE PRECIOS EKM '!B:K,MATCH(C2249,'LISTA DE PRECIOS EKM '!A:A,0),9)</f>
        <v>#N/A</v>
      </c>
      <c r="G2249" s="22" t="str">
        <f>+IF(ISNUMBER(MATCH(C2249,Precios!C:C,0)),"Sí está", "No está")</f>
        <v>No está</v>
      </c>
    </row>
    <row r="2250" spans="2:7" hidden="1">
      <c r="B2250" s="22" t="s">
        <v>7668</v>
      </c>
      <c r="C2250" s="22" t="s">
        <v>7669</v>
      </c>
      <c r="D2250" s="63" t="e">
        <f>+INDEX('LISTA DE PRECIOS EKM '!A:K,MATCH(C2250,'LISTA DE PRECIOS EKM '!A:A,0),MATCH($D$1,'LISTA DE PRECIOS EKM '!$1:$1,0))</f>
        <v>#N/A</v>
      </c>
      <c r="E2250" s="22" t="e">
        <f>+INDEX('LISTA DE PRECIOS EKM '!B:K,MATCH(C2250,'LISTA DE PRECIOS EKM '!A:A,0),7)</f>
        <v>#N/A</v>
      </c>
      <c r="F2250" s="22" t="e">
        <f>+INDEX('LISTA DE PRECIOS EKM '!B:K,MATCH(C2250,'LISTA DE PRECIOS EKM '!A:A,0),9)</f>
        <v>#N/A</v>
      </c>
      <c r="G2250" s="22" t="str">
        <f>+IF(ISNUMBER(MATCH(C2250,Precios!C:C,0)),"Sí está", "No está")</f>
        <v>No está</v>
      </c>
    </row>
    <row r="2251" spans="2:7" hidden="1">
      <c r="B2251" s="22" t="s">
        <v>7668</v>
      </c>
      <c r="C2251" s="22" t="s">
        <v>7669</v>
      </c>
      <c r="D2251" s="63" t="e">
        <f>+INDEX('LISTA DE PRECIOS EKM '!A:K,MATCH(C2251,'LISTA DE PRECIOS EKM '!A:A,0),MATCH($D$1,'LISTA DE PRECIOS EKM '!$1:$1,0))</f>
        <v>#N/A</v>
      </c>
      <c r="E2251" s="22" t="e">
        <f>+INDEX('LISTA DE PRECIOS EKM '!B:K,MATCH(C2251,'LISTA DE PRECIOS EKM '!A:A,0),7)</f>
        <v>#N/A</v>
      </c>
      <c r="F2251" s="22" t="e">
        <f>+INDEX('LISTA DE PRECIOS EKM '!B:K,MATCH(C2251,'LISTA DE PRECIOS EKM '!A:A,0),9)</f>
        <v>#N/A</v>
      </c>
      <c r="G2251" s="22" t="str">
        <f>+IF(ISNUMBER(MATCH(C2251,Precios!C:C,0)),"Sí está", "No está")</f>
        <v>No está</v>
      </c>
    </row>
    <row r="2252" spans="2:7" hidden="1">
      <c r="B2252" s="22" t="s">
        <v>7670</v>
      </c>
      <c r="C2252" s="22" t="s">
        <v>7671</v>
      </c>
      <c r="D2252" s="63">
        <f>+INDEX('LISTA DE PRECIOS EKM '!A:K,MATCH(C2252,'LISTA DE PRECIOS EKM '!A:A,0),MATCH($D$1,'LISTA DE PRECIOS EKM '!$1:$1,0))</f>
        <v>6129900</v>
      </c>
      <c r="E2252" s="22">
        <f>+INDEX('LISTA DE PRECIOS EKM '!B:K,MATCH(C2252,'LISTA DE PRECIOS EKM '!A:A,0),7)</f>
        <v>6379900</v>
      </c>
      <c r="F2252" s="22">
        <f>+INDEX('LISTA DE PRECIOS EKM '!B:K,MATCH(C2252,'LISTA DE PRECIOS EKM '!A:A,0),9)</f>
        <v>6739900</v>
      </c>
      <c r="G2252" s="22" t="str">
        <f>+IF(ISNUMBER(MATCH(C2252,Precios!C:C,0)),"Sí está", "No está")</f>
        <v>No está</v>
      </c>
    </row>
    <row r="2253" spans="2:7" hidden="1">
      <c r="B2253" s="22" t="s">
        <v>7670</v>
      </c>
      <c r="C2253" s="22" t="s">
        <v>7671</v>
      </c>
      <c r="D2253" s="63">
        <f>+INDEX('LISTA DE PRECIOS EKM '!A:K,MATCH(C2253,'LISTA DE PRECIOS EKM '!A:A,0),MATCH($D$1,'LISTA DE PRECIOS EKM '!$1:$1,0))</f>
        <v>6129900</v>
      </c>
      <c r="E2253" s="22">
        <f>+INDEX('LISTA DE PRECIOS EKM '!B:K,MATCH(C2253,'LISTA DE PRECIOS EKM '!A:A,0),7)</f>
        <v>6379900</v>
      </c>
      <c r="F2253" s="22">
        <f>+INDEX('LISTA DE PRECIOS EKM '!B:K,MATCH(C2253,'LISTA DE PRECIOS EKM '!A:A,0),9)</f>
        <v>6739900</v>
      </c>
      <c r="G2253" s="22" t="str">
        <f>+IF(ISNUMBER(MATCH(C2253,Precios!C:C,0)),"Sí está", "No está")</f>
        <v>No está</v>
      </c>
    </row>
    <row r="2254" spans="2:7" hidden="1">
      <c r="B2254" s="22" t="s">
        <v>7675</v>
      </c>
      <c r="C2254" s="22" t="s">
        <v>7676</v>
      </c>
      <c r="D2254" s="63">
        <f>+INDEX('LISTA DE PRECIOS EKM '!A:K,MATCH(C2254,'LISTA DE PRECIOS EKM '!A:A,0),MATCH($D$1,'LISTA DE PRECIOS EKM '!$1:$1,0))</f>
        <v>4999900</v>
      </c>
      <c r="E2254" s="22">
        <f>+INDEX('LISTA DE PRECIOS EKM '!B:K,MATCH(C2254,'LISTA DE PRECIOS EKM '!A:A,0),7)</f>
        <v>5209900</v>
      </c>
      <c r="F2254" s="22">
        <f>+INDEX('LISTA DE PRECIOS EKM '!B:K,MATCH(C2254,'LISTA DE PRECIOS EKM '!A:A,0),9)</f>
        <v>5489900</v>
      </c>
      <c r="G2254" s="22" t="str">
        <f>+IF(ISNUMBER(MATCH(C2254,Precios!C:C,0)),"Sí está", "No está")</f>
        <v>No está</v>
      </c>
    </row>
    <row r="2255" spans="2:7" hidden="1">
      <c r="B2255" s="22" t="s">
        <v>7675</v>
      </c>
      <c r="C2255" s="22" t="s">
        <v>7676</v>
      </c>
      <c r="D2255" s="63">
        <f>+INDEX('LISTA DE PRECIOS EKM '!A:K,MATCH(C2255,'LISTA DE PRECIOS EKM '!A:A,0),MATCH($D$1,'LISTA DE PRECIOS EKM '!$1:$1,0))</f>
        <v>4999900</v>
      </c>
      <c r="E2255" s="22">
        <f>+INDEX('LISTA DE PRECIOS EKM '!B:K,MATCH(C2255,'LISTA DE PRECIOS EKM '!A:A,0),7)</f>
        <v>5209900</v>
      </c>
      <c r="F2255" s="22">
        <f>+INDEX('LISTA DE PRECIOS EKM '!B:K,MATCH(C2255,'LISTA DE PRECIOS EKM '!A:A,0),9)</f>
        <v>5489900</v>
      </c>
      <c r="G2255" s="22" t="str">
        <f>+IF(ISNUMBER(MATCH(C2255,Precios!C:C,0)),"Sí está", "No está")</f>
        <v>No está</v>
      </c>
    </row>
    <row r="2256" spans="2:7" hidden="1">
      <c r="B2256" s="22" t="s">
        <v>7677</v>
      </c>
      <c r="C2256" s="22" t="s">
        <v>7678</v>
      </c>
      <c r="D2256" s="63">
        <f>+INDEX('LISTA DE PRECIOS EKM '!A:K,MATCH(C2256,'LISTA DE PRECIOS EKM '!A:A,0),MATCH($D$1,'LISTA DE PRECIOS EKM '!$1:$1,0))</f>
        <v>2919900</v>
      </c>
      <c r="E2256" s="22">
        <f>+INDEX('LISTA DE PRECIOS EKM '!B:K,MATCH(C2256,'LISTA DE PRECIOS EKM '!A:A,0),7)</f>
        <v>3039900</v>
      </c>
      <c r="F2256" s="22">
        <f>+INDEX('LISTA DE PRECIOS EKM '!B:K,MATCH(C2256,'LISTA DE PRECIOS EKM '!A:A,0),9)</f>
        <v>3209900</v>
      </c>
      <c r="G2256" s="22" t="str">
        <f>+IF(ISNUMBER(MATCH(C2256,Precios!C:C,0)),"Sí está", "No está")</f>
        <v>No está</v>
      </c>
    </row>
    <row r="2257" spans="2:7" hidden="1">
      <c r="B2257" s="22" t="s">
        <v>7677</v>
      </c>
      <c r="C2257" s="22" t="s">
        <v>7678</v>
      </c>
      <c r="D2257" s="63">
        <f>+INDEX('LISTA DE PRECIOS EKM '!A:K,MATCH(C2257,'LISTA DE PRECIOS EKM '!A:A,0),MATCH($D$1,'LISTA DE PRECIOS EKM '!$1:$1,0))</f>
        <v>2919900</v>
      </c>
      <c r="E2257" s="22">
        <f>+INDEX('LISTA DE PRECIOS EKM '!B:K,MATCH(C2257,'LISTA DE PRECIOS EKM '!A:A,0),7)</f>
        <v>3039900</v>
      </c>
      <c r="F2257" s="22">
        <f>+INDEX('LISTA DE PRECIOS EKM '!B:K,MATCH(C2257,'LISTA DE PRECIOS EKM '!A:A,0),9)</f>
        <v>3209900</v>
      </c>
      <c r="G2257" s="22" t="str">
        <f>+IF(ISNUMBER(MATCH(C2257,Precios!C:C,0)),"Sí está", "No está")</f>
        <v>No está</v>
      </c>
    </row>
    <row r="2258" spans="2:7" hidden="1">
      <c r="B2258" s="22" t="s">
        <v>7679</v>
      </c>
      <c r="C2258" s="22" t="s">
        <v>7680</v>
      </c>
      <c r="D2258" s="63">
        <f>+INDEX('LISTA DE PRECIOS EKM '!A:K,MATCH(C2258,'LISTA DE PRECIOS EKM '!A:A,0),MATCH($D$1,'LISTA DE PRECIOS EKM '!$1:$1,0))</f>
        <v>4999900</v>
      </c>
      <c r="E2258" s="22">
        <f>+INDEX('LISTA DE PRECIOS EKM '!B:K,MATCH(C2258,'LISTA DE PRECIOS EKM '!A:A,0),7)</f>
        <v>5209900</v>
      </c>
      <c r="F2258" s="22">
        <f>+INDEX('LISTA DE PRECIOS EKM '!B:K,MATCH(C2258,'LISTA DE PRECIOS EKM '!A:A,0),9)</f>
        <v>5489900</v>
      </c>
      <c r="G2258" s="22" t="str">
        <f>+IF(ISNUMBER(MATCH(C2258,Precios!C:C,0)),"Sí está", "No está")</f>
        <v>No está</v>
      </c>
    </row>
    <row r="2259" spans="2:7" hidden="1">
      <c r="B2259" s="22" t="s">
        <v>7679</v>
      </c>
      <c r="C2259" s="22" t="s">
        <v>7680</v>
      </c>
      <c r="D2259" s="63">
        <f>+INDEX('LISTA DE PRECIOS EKM '!A:K,MATCH(C2259,'LISTA DE PRECIOS EKM '!A:A,0),MATCH($D$1,'LISTA DE PRECIOS EKM '!$1:$1,0))</f>
        <v>4999900</v>
      </c>
      <c r="E2259" s="22">
        <f>+INDEX('LISTA DE PRECIOS EKM '!B:K,MATCH(C2259,'LISTA DE PRECIOS EKM '!A:A,0),7)</f>
        <v>5209900</v>
      </c>
      <c r="F2259" s="22">
        <f>+INDEX('LISTA DE PRECIOS EKM '!B:K,MATCH(C2259,'LISTA DE PRECIOS EKM '!A:A,0),9)</f>
        <v>5489900</v>
      </c>
      <c r="G2259" s="22" t="str">
        <f>+IF(ISNUMBER(MATCH(C2259,Precios!C:C,0)),"Sí está", "No está")</f>
        <v>No está</v>
      </c>
    </row>
    <row r="2260" spans="2:7" hidden="1">
      <c r="B2260" s="22" t="s">
        <v>7681</v>
      </c>
      <c r="C2260" s="22" t="s">
        <v>7682</v>
      </c>
      <c r="D2260" s="63">
        <f>+INDEX('LISTA DE PRECIOS EKM '!A:K,MATCH(C2260,'LISTA DE PRECIOS EKM '!A:A,0),MATCH($D$1,'LISTA DE PRECIOS EKM '!$1:$1,0))</f>
        <v>4999900</v>
      </c>
      <c r="E2260" s="22">
        <f>+INDEX('LISTA DE PRECIOS EKM '!B:K,MATCH(C2260,'LISTA DE PRECIOS EKM '!A:A,0),7)</f>
        <v>5209900</v>
      </c>
      <c r="F2260" s="22">
        <f>+INDEX('LISTA DE PRECIOS EKM '!B:K,MATCH(C2260,'LISTA DE PRECIOS EKM '!A:A,0),9)</f>
        <v>5489900</v>
      </c>
      <c r="G2260" s="22" t="str">
        <f>+IF(ISNUMBER(MATCH(C2260,Precios!C:C,0)),"Sí está", "No está")</f>
        <v>No está</v>
      </c>
    </row>
    <row r="2261" spans="2:7" hidden="1">
      <c r="B2261" s="22" t="s">
        <v>7681</v>
      </c>
      <c r="C2261" s="22" t="s">
        <v>7682</v>
      </c>
      <c r="D2261" s="63">
        <f>+INDEX('LISTA DE PRECIOS EKM '!A:K,MATCH(C2261,'LISTA DE PRECIOS EKM '!A:A,0),MATCH($D$1,'LISTA DE PRECIOS EKM '!$1:$1,0))</f>
        <v>4999900</v>
      </c>
      <c r="E2261" s="22">
        <f>+INDEX('LISTA DE PRECIOS EKM '!B:K,MATCH(C2261,'LISTA DE PRECIOS EKM '!A:A,0),7)</f>
        <v>5209900</v>
      </c>
      <c r="F2261" s="22">
        <f>+INDEX('LISTA DE PRECIOS EKM '!B:K,MATCH(C2261,'LISTA DE PRECIOS EKM '!A:A,0),9)</f>
        <v>5489900</v>
      </c>
      <c r="G2261" s="22" t="str">
        <f>+IF(ISNUMBER(MATCH(C2261,Precios!C:C,0)),"Sí está", "No está")</f>
        <v>No está</v>
      </c>
    </row>
    <row r="2262" spans="2:7" hidden="1">
      <c r="B2262" s="22" t="s">
        <v>7683</v>
      </c>
      <c r="C2262" s="22" t="s">
        <v>7684</v>
      </c>
      <c r="D2262" s="63">
        <f>+INDEX('LISTA DE PRECIOS EKM '!A:K,MATCH(C2262,'LISTA DE PRECIOS EKM '!A:A,0),MATCH($D$1,'LISTA DE PRECIOS EKM '!$1:$1,0))</f>
        <v>4999900</v>
      </c>
      <c r="E2262" s="22">
        <f>+INDEX('LISTA DE PRECIOS EKM '!B:K,MATCH(C2262,'LISTA DE PRECIOS EKM '!A:A,0),7)</f>
        <v>5209900</v>
      </c>
      <c r="F2262" s="22">
        <f>+INDEX('LISTA DE PRECIOS EKM '!B:K,MATCH(C2262,'LISTA DE PRECIOS EKM '!A:A,0),9)</f>
        <v>5489900</v>
      </c>
      <c r="G2262" s="22" t="str">
        <f>+IF(ISNUMBER(MATCH(C2262,Precios!C:C,0)),"Sí está", "No está")</f>
        <v>No está</v>
      </c>
    </row>
    <row r="2263" spans="2:7" hidden="1">
      <c r="B2263" s="22" t="s">
        <v>7683</v>
      </c>
      <c r="C2263" s="22" t="s">
        <v>7684</v>
      </c>
      <c r="D2263" s="63">
        <f>+INDEX('LISTA DE PRECIOS EKM '!A:K,MATCH(C2263,'LISTA DE PRECIOS EKM '!A:A,0),MATCH($D$1,'LISTA DE PRECIOS EKM '!$1:$1,0))</f>
        <v>4999900</v>
      </c>
      <c r="E2263" s="22">
        <f>+INDEX('LISTA DE PRECIOS EKM '!B:K,MATCH(C2263,'LISTA DE PRECIOS EKM '!A:A,0),7)</f>
        <v>5209900</v>
      </c>
      <c r="F2263" s="22">
        <f>+INDEX('LISTA DE PRECIOS EKM '!B:K,MATCH(C2263,'LISTA DE PRECIOS EKM '!A:A,0),9)</f>
        <v>5489900</v>
      </c>
      <c r="G2263" s="22" t="str">
        <f>+IF(ISNUMBER(MATCH(C2263,Precios!C:C,0)),"Sí está", "No está")</f>
        <v>No está</v>
      </c>
    </row>
    <row r="2264" spans="2:7" hidden="1">
      <c r="B2264" s="22" t="s">
        <v>7685</v>
      </c>
      <c r="C2264" s="22" t="s">
        <v>7686</v>
      </c>
      <c r="D2264" s="63">
        <f>+INDEX('LISTA DE PRECIOS EKM '!A:K,MATCH(C2264,'LISTA DE PRECIOS EKM '!A:A,0),MATCH($D$1,'LISTA DE PRECIOS EKM '!$1:$1,0))</f>
        <v>4999900</v>
      </c>
      <c r="E2264" s="22">
        <f>+INDEX('LISTA DE PRECIOS EKM '!B:K,MATCH(C2264,'LISTA DE PRECIOS EKM '!A:A,0),7)</f>
        <v>5209900</v>
      </c>
      <c r="F2264" s="22">
        <f>+INDEX('LISTA DE PRECIOS EKM '!B:K,MATCH(C2264,'LISTA DE PRECIOS EKM '!A:A,0),9)</f>
        <v>5489900</v>
      </c>
      <c r="G2264" s="22" t="str">
        <f>+IF(ISNUMBER(MATCH(C2264,Precios!C:C,0)),"Sí está", "No está")</f>
        <v>No está</v>
      </c>
    </row>
    <row r="2265" spans="2:7" hidden="1">
      <c r="B2265" s="22" t="s">
        <v>7685</v>
      </c>
      <c r="C2265" s="22" t="s">
        <v>7686</v>
      </c>
      <c r="D2265" s="63">
        <f>+INDEX('LISTA DE PRECIOS EKM '!A:K,MATCH(C2265,'LISTA DE PRECIOS EKM '!A:A,0),MATCH($D$1,'LISTA DE PRECIOS EKM '!$1:$1,0))</f>
        <v>4999900</v>
      </c>
      <c r="E2265" s="22">
        <f>+INDEX('LISTA DE PRECIOS EKM '!B:K,MATCH(C2265,'LISTA DE PRECIOS EKM '!A:A,0),7)</f>
        <v>5209900</v>
      </c>
      <c r="F2265" s="22">
        <f>+INDEX('LISTA DE PRECIOS EKM '!B:K,MATCH(C2265,'LISTA DE PRECIOS EKM '!A:A,0),9)</f>
        <v>5489900</v>
      </c>
      <c r="G2265" s="22" t="str">
        <f>+IF(ISNUMBER(MATCH(C2265,Precios!C:C,0)),"Sí está", "No está")</f>
        <v>No está</v>
      </c>
    </row>
    <row r="2266" spans="2:7" hidden="1">
      <c r="B2266" s="22" t="s">
        <v>7687</v>
      </c>
      <c r="C2266" s="22" t="s">
        <v>7688</v>
      </c>
      <c r="D2266" s="63">
        <f>+INDEX('LISTA DE PRECIOS EKM '!A:K,MATCH(C2266,'LISTA DE PRECIOS EKM '!A:A,0),MATCH($D$1,'LISTA DE PRECIOS EKM '!$1:$1,0))</f>
        <v>6189900</v>
      </c>
      <c r="E2266" s="22">
        <f>+INDEX('LISTA DE PRECIOS EKM '!B:K,MATCH(C2266,'LISTA DE PRECIOS EKM '!A:A,0),7)</f>
        <v>6449900</v>
      </c>
      <c r="F2266" s="22">
        <f>+INDEX('LISTA DE PRECIOS EKM '!B:K,MATCH(C2266,'LISTA DE PRECIOS EKM '!A:A,0),9)</f>
        <v>6799900</v>
      </c>
      <c r="G2266" s="22" t="str">
        <f>+IF(ISNUMBER(MATCH(C2266,Precios!C:C,0)),"Sí está", "No está")</f>
        <v>No está</v>
      </c>
    </row>
    <row r="2267" spans="2:7" hidden="1">
      <c r="B2267" s="22" t="s">
        <v>7687</v>
      </c>
      <c r="C2267" s="22" t="s">
        <v>7688</v>
      </c>
      <c r="D2267" s="63">
        <f>+INDEX('LISTA DE PRECIOS EKM '!A:K,MATCH(C2267,'LISTA DE PRECIOS EKM '!A:A,0),MATCH($D$1,'LISTA DE PRECIOS EKM '!$1:$1,0))</f>
        <v>6189900</v>
      </c>
      <c r="E2267" s="22">
        <f>+INDEX('LISTA DE PRECIOS EKM '!B:K,MATCH(C2267,'LISTA DE PRECIOS EKM '!A:A,0),7)</f>
        <v>6449900</v>
      </c>
      <c r="F2267" s="22">
        <f>+INDEX('LISTA DE PRECIOS EKM '!B:K,MATCH(C2267,'LISTA DE PRECIOS EKM '!A:A,0),9)</f>
        <v>6799900</v>
      </c>
      <c r="G2267" s="22" t="str">
        <f>+IF(ISNUMBER(MATCH(C2267,Precios!C:C,0)),"Sí está", "No está")</f>
        <v>No está</v>
      </c>
    </row>
    <row r="2268" spans="2:7" hidden="1">
      <c r="B2268" s="22" t="s">
        <v>7689</v>
      </c>
      <c r="C2268" s="22" t="s">
        <v>7690</v>
      </c>
      <c r="D2268" s="63">
        <f>+INDEX('LISTA DE PRECIOS EKM '!A:K,MATCH(C2268,'LISTA DE PRECIOS EKM '!A:A,0),MATCH($D$1,'LISTA DE PRECIOS EKM '!$1:$1,0))</f>
        <v>1349900</v>
      </c>
      <c r="E2268" s="22">
        <f>+INDEX('LISTA DE PRECIOS EKM '!B:K,MATCH(C2268,'LISTA DE PRECIOS EKM '!A:A,0),7)</f>
        <v>1399900</v>
      </c>
      <c r="F2268" s="22">
        <f>+INDEX('LISTA DE PRECIOS EKM '!B:K,MATCH(C2268,'LISTA DE PRECIOS EKM '!A:A,0),9)</f>
        <v>1479900</v>
      </c>
      <c r="G2268" s="22" t="str">
        <f>+IF(ISNUMBER(MATCH(C2268,Precios!C:C,0)),"Sí está", "No está")</f>
        <v>No está</v>
      </c>
    </row>
    <row r="2269" spans="2:7" hidden="1">
      <c r="B2269" s="22" t="s">
        <v>7689</v>
      </c>
      <c r="C2269" s="22" t="s">
        <v>7690</v>
      </c>
      <c r="D2269" s="63">
        <f>+INDEX('LISTA DE PRECIOS EKM '!A:K,MATCH(C2269,'LISTA DE PRECIOS EKM '!A:A,0),MATCH($D$1,'LISTA DE PRECIOS EKM '!$1:$1,0))</f>
        <v>1349900</v>
      </c>
      <c r="E2269" s="22">
        <f>+INDEX('LISTA DE PRECIOS EKM '!B:K,MATCH(C2269,'LISTA DE PRECIOS EKM '!A:A,0),7)</f>
        <v>1399900</v>
      </c>
      <c r="F2269" s="22">
        <f>+INDEX('LISTA DE PRECIOS EKM '!B:K,MATCH(C2269,'LISTA DE PRECIOS EKM '!A:A,0),9)</f>
        <v>1479900</v>
      </c>
      <c r="G2269" s="22" t="str">
        <f>+IF(ISNUMBER(MATCH(C2269,Precios!C:C,0)),"Sí está", "No está")</f>
        <v>No está</v>
      </c>
    </row>
    <row r="2270" spans="2:7" hidden="1">
      <c r="B2270" s="22" t="s">
        <v>7691</v>
      </c>
      <c r="C2270" s="22" t="s">
        <v>7692</v>
      </c>
      <c r="D2270" s="63">
        <f>+INDEX('LISTA DE PRECIOS EKM '!A:K,MATCH(C2270,'LISTA DE PRECIOS EKM '!A:A,0),MATCH($D$1,'LISTA DE PRECIOS EKM '!$1:$1,0))</f>
        <v>2689900</v>
      </c>
      <c r="E2270" s="22">
        <f>+INDEX('LISTA DE PRECIOS EKM '!B:K,MATCH(C2270,'LISTA DE PRECIOS EKM '!A:A,0),7)</f>
        <v>2799900</v>
      </c>
      <c r="F2270" s="22">
        <f>+INDEX('LISTA DE PRECIOS EKM '!B:K,MATCH(C2270,'LISTA DE PRECIOS EKM '!A:A,0),9)</f>
        <v>2949900</v>
      </c>
      <c r="G2270" s="22" t="str">
        <f>+IF(ISNUMBER(MATCH(C2270,Precios!C:C,0)),"Sí está", "No está")</f>
        <v>No está</v>
      </c>
    </row>
    <row r="2271" spans="2:7" hidden="1">
      <c r="B2271" s="22" t="s">
        <v>7691</v>
      </c>
      <c r="C2271" s="22" t="s">
        <v>7692</v>
      </c>
      <c r="D2271" s="63">
        <f>+INDEX('LISTA DE PRECIOS EKM '!A:K,MATCH(C2271,'LISTA DE PRECIOS EKM '!A:A,0),MATCH($D$1,'LISTA DE PRECIOS EKM '!$1:$1,0))</f>
        <v>2689900</v>
      </c>
      <c r="E2271" s="22">
        <f>+INDEX('LISTA DE PRECIOS EKM '!B:K,MATCH(C2271,'LISTA DE PRECIOS EKM '!A:A,0),7)</f>
        <v>2799900</v>
      </c>
      <c r="F2271" s="22">
        <f>+INDEX('LISTA DE PRECIOS EKM '!B:K,MATCH(C2271,'LISTA DE PRECIOS EKM '!A:A,0),9)</f>
        <v>2949900</v>
      </c>
      <c r="G2271" s="22" t="str">
        <f>+IF(ISNUMBER(MATCH(C2271,Precios!C:C,0)),"Sí está", "No está")</f>
        <v>No está</v>
      </c>
    </row>
    <row r="2272" spans="2:7" hidden="1">
      <c r="B2272" s="22" t="s">
        <v>7693</v>
      </c>
      <c r="C2272" s="22" t="s">
        <v>7694</v>
      </c>
      <c r="D2272" s="63">
        <f>+INDEX('LISTA DE PRECIOS EKM '!A:K,MATCH(C2272,'LISTA DE PRECIOS EKM '!A:A,0),MATCH($D$1,'LISTA DE PRECIOS EKM '!$1:$1,0))</f>
        <v>2999900</v>
      </c>
      <c r="E2272" s="22">
        <f>+INDEX('LISTA DE PRECIOS EKM '!B:K,MATCH(C2272,'LISTA DE PRECIOS EKM '!A:A,0),7)</f>
        <v>3119900</v>
      </c>
      <c r="F2272" s="22">
        <f>+INDEX('LISTA DE PRECIOS EKM '!B:K,MATCH(C2272,'LISTA DE PRECIOS EKM '!A:A,0),9)</f>
        <v>3289900</v>
      </c>
      <c r="G2272" s="22" t="str">
        <f>+IF(ISNUMBER(MATCH(C2272,Precios!C:C,0)),"Sí está", "No está")</f>
        <v>No está</v>
      </c>
    </row>
    <row r="2273" spans="2:7" hidden="1">
      <c r="B2273" s="22" t="s">
        <v>7693</v>
      </c>
      <c r="C2273" s="22" t="s">
        <v>7694</v>
      </c>
      <c r="D2273" s="63">
        <f>+INDEX('LISTA DE PRECIOS EKM '!A:K,MATCH(C2273,'LISTA DE PRECIOS EKM '!A:A,0),MATCH($D$1,'LISTA DE PRECIOS EKM '!$1:$1,0))</f>
        <v>2999900</v>
      </c>
      <c r="E2273" s="22">
        <f>+INDEX('LISTA DE PRECIOS EKM '!B:K,MATCH(C2273,'LISTA DE PRECIOS EKM '!A:A,0),7)</f>
        <v>3119900</v>
      </c>
      <c r="F2273" s="22">
        <f>+INDEX('LISTA DE PRECIOS EKM '!B:K,MATCH(C2273,'LISTA DE PRECIOS EKM '!A:A,0),9)</f>
        <v>3289900</v>
      </c>
      <c r="G2273" s="22" t="str">
        <f>+IF(ISNUMBER(MATCH(C2273,Precios!C:C,0)),"Sí está", "No está")</f>
        <v>No está</v>
      </c>
    </row>
    <row r="2274" spans="2:7" hidden="1">
      <c r="B2274" s="22" t="s">
        <v>7695</v>
      </c>
      <c r="C2274" s="22" t="s">
        <v>7696</v>
      </c>
      <c r="D2274" s="63">
        <f>+INDEX('LISTA DE PRECIOS EKM '!A:K,MATCH(C2274,'LISTA DE PRECIOS EKM '!A:A,0),MATCH($D$1,'LISTA DE PRECIOS EKM '!$1:$1,0))</f>
        <v>1449900</v>
      </c>
      <c r="E2274" s="22">
        <f>+INDEX('LISTA DE PRECIOS EKM '!B:K,MATCH(C2274,'LISTA DE PRECIOS EKM '!A:A,0),7)</f>
        <v>1509900</v>
      </c>
      <c r="F2274" s="22">
        <f>+INDEX('LISTA DE PRECIOS EKM '!B:K,MATCH(C2274,'LISTA DE PRECIOS EKM '!A:A,0),9)</f>
        <v>1589900</v>
      </c>
      <c r="G2274" s="22" t="str">
        <f>+IF(ISNUMBER(MATCH(C2274,Precios!C:C,0)),"Sí está", "No está")</f>
        <v>No está</v>
      </c>
    </row>
    <row r="2275" spans="2:7" hidden="1">
      <c r="B2275" s="22" t="s">
        <v>7695</v>
      </c>
      <c r="C2275" s="22" t="s">
        <v>7696</v>
      </c>
      <c r="D2275" s="63">
        <f>+INDEX('LISTA DE PRECIOS EKM '!A:K,MATCH(C2275,'LISTA DE PRECIOS EKM '!A:A,0),MATCH($D$1,'LISTA DE PRECIOS EKM '!$1:$1,0))</f>
        <v>1449900</v>
      </c>
      <c r="E2275" s="22">
        <f>+INDEX('LISTA DE PRECIOS EKM '!B:K,MATCH(C2275,'LISTA DE PRECIOS EKM '!A:A,0),7)</f>
        <v>1509900</v>
      </c>
      <c r="F2275" s="22">
        <f>+INDEX('LISTA DE PRECIOS EKM '!B:K,MATCH(C2275,'LISTA DE PRECIOS EKM '!A:A,0),9)</f>
        <v>1589900</v>
      </c>
      <c r="G2275" s="22" t="str">
        <f>+IF(ISNUMBER(MATCH(C2275,Precios!C:C,0)),"Sí está", "No está")</f>
        <v>No está</v>
      </c>
    </row>
    <row r="2276" spans="2:7" hidden="1">
      <c r="B2276" s="22" t="s">
        <v>7697</v>
      </c>
      <c r="C2276" s="22" t="s">
        <v>7698</v>
      </c>
      <c r="D2276" s="63">
        <f>+INDEX('LISTA DE PRECIOS EKM '!A:K,MATCH(C2276,'LISTA DE PRECIOS EKM '!A:A,0),MATCH($D$1,'LISTA DE PRECIOS EKM '!$1:$1,0))</f>
        <v>1449900</v>
      </c>
      <c r="E2276" s="22">
        <f>+INDEX('LISTA DE PRECIOS EKM '!B:K,MATCH(C2276,'LISTA DE PRECIOS EKM '!A:A,0),7)</f>
        <v>1509900</v>
      </c>
      <c r="F2276" s="22">
        <f>+INDEX('LISTA DE PRECIOS EKM '!B:K,MATCH(C2276,'LISTA DE PRECIOS EKM '!A:A,0),9)</f>
        <v>1589900</v>
      </c>
      <c r="G2276" s="22" t="str">
        <f>+IF(ISNUMBER(MATCH(C2276,Precios!C:C,0)),"Sí está", "No está")</f>
        <v>No está</v>
      </c>
    </row>
    <row r="2277" spans="2:7" hidden="1">
      <c r="B2277" s="22" t="s">
        <v>7697</v>
      </c>
      <c r="C2277" s="22" t="s">
        <v>7698</v>
      </c>
      <c r="D2277" s="63">
        <f>+INDEX('LISTA DE PRECIOS EKM '!A:K,MATCH(C2277,'LISTA DE PRECIOS EKM '!A:A,0),MATCH($D$1,'LISTA DE PRECIOS EKM '!$1:$1,0))</f>
        <v>1449900</v>
      </c>
      <c r="E2277" s="22">
        <f>+INDEX('LISTA DE PRECIOS EKM '!B:K,MATCH(C2277,'LISTA DE PRECIOS EKM '!A:A,0),7)</f>
        <v>1509900</v>
      </c>
      <c r="F2277" s="22">
        <f>+INDEX('LISTA DE PRECIOS EKM '!B:K,MATCH(C2277,'LISTA DE PRECIOS EKM '!A:A,0),9)</f>
        <v>1589900</v>
      </c>
      <c r="G2277" s="22" t="str">
        <f>+IF(ISNUMBER(MATCH(C2277,Precios!C:C,0)),"Sí está", "No está")</f>
        <v>No está</v>
      </c>
    </row>
    <row r="2278" spans="2:7" hidden="1">
      <c r="B2278" s="22" t="s">
        <v>7699</v>
      </c>
      <c r="C2278" s="22" t="s">
        <v>7700</v>
      </c>
      <c r="D2278" s="63">
        <f>+INDEX('LISTA DE PRECIOS EKM '!A:K,MATCH(C2278,'LISTA DE PRECIOS EKM '!A:A,0),MATCH($D$1,'LISTA DE PRECIOS EKM '!$1:$1,0))</f>
        <v>1449900</v>
      </c>
      <c r="E2278" s="22">
        <f>+INDEX('LISTA DE PRECIOS EKM '!B:K,MATCH(C2278,'LISTA DE PRECIOS EKM '!A:A,0),7)</f>
        <v>1509900</v>
      </c>
      <c r="F2278" s="22">
        <f>+INDEX('LISTA DE PRECIOS EKM '!B:K,MATCH(C2278,'LISTA DE PRECIOS EKM '!A:A,0),9)</f>
        <v>1589900</v>
      </c>
      <c r="G2278" s="22" t="str">
        <f>+IF(ISNUMBER(MATCH(C2278,Precios!C:C,0)),"Sí está", "No está")</f>
        <v>No está</v>
      </c>
    </row>
    <row r="2279" spans="2:7" hidden="1">
      <c r="B2279" s="22" t="s">
        <v>7699</v>
      </c>
      <c r="C2279" s="22" t="s">
        <v>7700</v>
      </c>
      <c r="D2279" s="63">
        <f>+INDEX('LISTA DE PRECIOS EKM '!A:K,MATCH(C2279,'LISTA DE PRECIOS EKM '!A:A,0),MATCH($D$1,'LISTA DE PRECIOS EKM '!$1:$1,0))</f>
        <v>1449900</v>
      </c>
      <c r="E2279" s="22">
        <f>+INDEX('LISTA DE PRECIOS EKM '!B:K,MATCH(C2279,'LISTA DE PRECIOS EKM '!A:A,0),7)</f>
        <v>1509900</v>
      </c>
      <c r="F2279" s="22">
        <f>+INDEX('LISTA DE PRECIOS EKM '!B:K,MATCH(C2279,'LISTA DE PRECIOS EKM '!A:A,0),9)</f>
        <v>1589900</v>
      </c>
      <c r="G2279" s="22" t="str">
        <f>+IF(ISNUMBER(MATCH(C2279,Precios!C:C,0)),"Sí está", "No está")</f>
        <v>No está</v>
      </c>
    </row>
    <row r="2280" spans="2:7" hidden="1">
      <c r="B2280" s="22" t="s">
        <v>7701</v>
      </c>
      <c r="C2280" s="22" t="s">
        <v>7702</v>
      </c>
      <c r="D2280" s="63">
        <f>+INDEX('LISTA DE PRECIOS EKM '!A:K,MATCH(C2280,'LISTA DE PRECIOS EKM '!A:A,0),MATCH($D$1,'LISTA DE PRECIOS EKM '!$1:$1,0))</f>
        <v>1449900</v>
      </c>
      <c r="E2280" s="22">
        <f>+INDEX('LISTA DE PRECIOS EKM '!B:K,MATCH(C2280,'LISTA DE PRECIOS EKM '!A:A,0),7)</f>
        <v>1509900</v>
      </c>
      <c r="F2280" s="22">
        <f>+INDEX('LISTA DE PRECIOS EKM '!B:K,MATCH(C2280,'LISTA DE PRECIOS EKM '!A:A,0),9)</f>
        <v>1589900</v>
      </c>
      <c r="G2280" s="22" t="str">
        <f>+IF(ISNUMBER(MATCH(C2280,Precios!C:C,0)),"Sí está", "No está")</f>
        <v>No está</v>
      </c>
    </row>
    <row r="2281" spans="2:7" hidden="1">
      <c r="B2281" s="22" t="s">
        <v>7701</v>
      </c>
      <c r="C2281" s="22" t="s">
        <v>7702</v>
      </c>
      <c r="D2281" s="63">
        <f>+INDEX('LISTA DE PRECIOS EKM '!A:K,MATCH(C2281,'LISTA DE PRECIOS EKM '!A:A,0),MATCH($D$1,'LISTA DE PRECIOS EKM '!$1:$1,0))</f>
        <v>1449900</v>
      </c>
      <c r="E2281" s="22">
        <f>+INDEX('LISTA DE PRECIOS EKM '!B:K,MATCH(C2281,'LISTA DE PRECIOS EKM '!A:A,0),7)</f>
        <v>1509900</v>
      </c>
      <c r="F2281" s="22">
        <f>+INDEX('LISTA DE PRECIOS EKM '!B:K,MATCH(C2281,'LISTA DE PRECIOS EKM '!A:A,0),9)</f>
        <v>1589900</v>
      </c>
      <c r="G2281" s="22" t="str">
        <f>+IF(ISNUMBER(MATCH(C2281,Precios!C:C,0)),"Sí está", "No está")</f>
        <v>No está</v>
      </c>
    </row>
    <row r="2282" spans="2:7" hidden="1">
      <c r="B2282" s="22" t="s">
        <v>7703</v>
      </c>
      <c r="C2282" s="22" t="s">
        <v>7704</v>
      </c>
      <c r="D2282" s="63">
        <f>+INDEX('LISTA DE PRECIOS EKM '!A:K,MATCH(C2282,'LISTA DE PRECIOS EKM '!A:A,0),MATCH($D$1,'LISTA DE PRECIOS EKM '!$1:$1,0))</f>
        <v>2419900</v>
      </c>
      <c r="E2282" s="22">
        <f>+INDEX('LISTA DE PRECIOS EKM '!B:K,MATCH(C2282,'LISTA DE PRECIOS EKM '!A:A,0),7)</f>
        <v>2519900</v>
      </c>
      <c r="F2282" s="22">
        <f>+INDEX('LISTA DE PRECIOS EKM '!B:K,MATCH(C2282,'LISTA DE PRECIOS EKM '!A:A,0),9)</f>
        <v>2659900</v>
      </c>
      <c r="G2282" s="22" t="str">
        <f>+IF(ISNUMBER(MATCH(C2282,Precios!C:C,0)),"Sí está", "No está")</f>
        <v>No está</v>
      </c>
    </row>
    <row r="2283" spans="2:7" hidden="1">
      <c r="B2283" s="22" t="s">
        <v>7703</v>
      </c>
      <c r="C2283" s="22" t="s">
        <v>7704</v>
      </c>
      <c r="D2283" s="63">
        <f>+INDEX('LISTA DE PRECIOS EKM '!A:K,MATCH(C2283,'LISTA DE PRECIOS EKM '!A:A,0),MATCH($D$1,'LISTA DE PRECIOS EKM '!$1:$1,0))</f>
        <v>2419900</v>
      </c>
      <c r="E2283" s="22">
        <f>+INDEX('LISTA DE PRECIOS EKM '!B:K,MATCH(C2283,'LISTA DE PRECIOS EKM '!A:A,0),7)</f>
        <v>2519900</v>
      </c>
      <c r="F2283" s="22">
        <f>+INDEX('LISTA DE PRECIOS EKM '!B:K,MATCH(C2283,'LISTA DE PRECIOS EKM '!A:A,0),9)</f>
        <v>2659900</v>
      </c>
      <c r="G2283" s="22" t="str">
        <f>+IF(ISNUMBER(MATCH(C2283,Precios!C:C,0)),"Sí está", "No está")</f>
        <v>No está</v>
      </c>
    </row>
    <row r="2284" spans="2:7" hidden="1">
      <c r="B2284" s="22" t="s">
        <v>7705</v>
      </c>
      <c r="C2284" s="22" t="s">
        <v>7706</v>
      </c>
      <c r="D2284" s="63">
        <f>+INDEX('LISTA DE PRECIOS EKM '!A:K,MATCH(C2284,'LISTA DE PRECIOS EKM '!A:A,0),MATCH($D$1,'LISTA DE PRECIOS EKM '!$1:$1,0))</f>
        <v>2419900</v>
      </c>
      <c r="E2284" s="22">
        <f>+INDEX('LISTA DE PRECIOS EKM '!B:K,MATCH(C2284,'LISTA DE PRECIOS EKM '!A:A,0),7)</f>
        <v>2519900</v>
      </c>
      <c r="F2284" s="22">
        <f>+INDEX('LISTA DE PRECIOS EKM '!B:K,MATCH(C2284,'LISTA DE PRECIOS EKM '!A:A,0),9)</f>
        <v>2659900</v>
      </c>
      <c r="G2284" s="22" t="str">
        <f>+IF(ISNUMBER(MATCH(C2284,Precios!C:C,0)),"Sí está", "No está")</f>
        <v>No está</v>
      </c>
    </row>
    <row r="2285" spans="2:7" hidden="1">
      <c r="B2285" s="22" t="s">
        <v>7705</v>
      </c>
      <c r="C2285" s="22" t="s">
        <v>7706</v>
      </c>
      <c r="D2285" s="63">
        <f>+INDEX('LISTA DE PRECIOS EKM '!A:K,MATCH(C2285,'LISTA DE PRECIOS EKM '!A:A,0),MATCH($D$1,'LISTA DE PRECIOS EKM '!$1:$1,0))</f>
        <v>2419900</v>
      </c>
      <c r="E2285" s="22">
        <f>+INDEX('LISTA DE PRECIOS EKM '!B:K,MATCH(C2285,'LISTA DE PRECIOS EKM '!A:A,0),7)</f>
        <v>2519900</v>
      </c>
      <c r="F2285" s="22">
        <f>+INDEX('LISTA DE PRECIOS EKM '!B:K,MATCH(C2285,'LISTA DE PRECIOS EKM '!A:A,0),9)</f>
        <v>2659900</v>
      </c>
      <c r="G2285" s="22" t="str">
        <f>+IF(ISNUMBER(MATCH(C2285,Precios!C:C,0)),"Sí está", "No está")</f>
        <v>No está</v>
      </c>
    </row>
    <row r="2286" spans="2:7" hidden="1">
      <c r="B2286" s="22" t="s">
        <v>7707</v>
      </c>
      <c r="C2286" s="22" t="s">
        <v>7708</v>
      </c>
      <c r="D2286" s="63">
        <f>+INDEX('LISTA DE PRECIOS EKM '!A:K,MATCH(C2286,'LISTA DE PRECIOS EKM '!A:A,0),MATCH($D$1,'LISTA DE PRECIOS EKM '!$1:$1,0))</f>
        <v>1449900</v>
      </c>
      <c r="E2286" s="22">
        <f>+INDEX('LISTA DE PRECIOS EKM '!B:K,MATCH(C2286,'LISTA DE PRECIOS EKM '!A:A,0),7)</f>
        <v>1509900</v>
      </c>
      <c r="F2286" s="22">
        <f>+INDEX('LISTA DE PRECIOS EKM '!B:K,MATCH(C2286,'LISTA DE PRECIOS EKM '!A:A,0),9)</f>
        <v>1589900</v>
      </c>
      <c r="G2286" s="22" t="str">
        <f>+IF(ISNUMBER(MATCH(C2286,Precios!C:C,0)),"Sí está", "No está")</f>
        <v>No está</v>
      </c>
    </row>
    <row r="2287" spans="2:7" hidden="1">
      <c r="B2287" s="22" t="s">
        <v>7707</v>
      </c>
      <c r="C2287" s="22" t="s">
        <v>7708</v>
      </c>
      <c r="D2287" s="63">
        <f>+INDEX('LISTA DE PRECIOS EKM '!A:K,MATCH(C2287,'LISTA DE PRECIOS EKM '!A:A,0),MATCH($D$1,'LISTA DE PRECIOS EKM '!$1:$1,0))</f>
        <v>1449900</v>
      </c>
      <c r="E2287" s="22">
        <f>+INDEX('LISTA DE PRECIOS EKM '!B:K,MATCH(C2287,'LISTA DE PRECIOS EKM '!A:A,0),7)</f>
        <v>1509900</v>
      </c>
      <c r="F2287" s="22">
        <f>+INDEX('LISTA DE PRECIOS EKM '!B:K,MATCH(C2287,'LISTA DE PRECIOS EKM '!A:A,0),9)</f>
        <v>1589900</v>
      </c>
      <c r="G2287" s="22" t="str">
        <f>+IF(ISNUMBER(MATCH(C2287,Precios!C:C,0)),"Sí está", "No está")</f>
        <v>No está</v>
      </c>
    </row>
    <row r="2288" spans="2:7" hidden="1">
      <c r="B2288" s="22" t="s">
        <v>7709</v>
      </c>
      <c r="C2288" s="22" t="s">
        <v>7710</v>
      </c>
      <c r="D2288" s="63">
        <f>+INDEX('LISTA DE PRECIOS EKM '!A:K,MATCH(C2288,'LISTA DE PRECIOS EKM '!A:A,0),MATCH($D$1,'LISTA DE PRECIOS EKM '!$1:$1,0))</f>
        <v>1819900</v>
      </c>
      <c r="E2288" s="22">
        <f>+INDEX('LISTA DE PRECIOS EKM '!B:K,MATCH(C2288,'LISTA DE PRECIOS EKM '!A:A,0),7)</f>
        <v>1889900</v>
      </c>
      <c r="F2288" s="22">
        <f>+INDEX('LISTA DE PRECIOS EKM '!B:K,MATCH(C2288,'LISTA DE PRECIOS EKM '!A:A,0),9)</f>
        <v>1999900</v>
      </c>
      <c r="G2288" s="22" t="str">
        <f>+IF(ISNUMBER(MATCH(C2288,Precios!C:C,0)),"Sí está", "No está")</f>
        <v>No está</v>
      </c>
    </row>
    <row r="2289" spans="2:7" hidden="1">
      <c r="B2289" s="22" t="s">
        <v>7709</v>
      </c>
      <c r="C2289" s="22" t="s">
        <v>7710</v>
      </c>
      <c r="D2289" s="63">
        <f>+INDEX('LISTA DE PRECIOS EKM '!A:K,MATCH(C2289,'LISTA DE PRECIOS EKM '!A:A,0),MATCH($D$1,'LISTA DE PRECIOS EKM '!$1:$1,0))</f>
        <v>1819900</v>
      </c>
      <c r="E2289" s="22">
        <f>+INDEX('LISTA DE PRECIOS EKM '!B:K,MATCH(C2289,'LISTA DE PRECIOS EKM '!A:A,0),7)</f>
        <v>1889900</v>
      </c>
      <c r="F2289" s="22">
        <f>+INDEX('LISTA DE PRECIOS EKM '!B:K,MATCH(C2289,'LISTA DE PRECIOS EKM '!A:A,0),9)</f>
        <v>1999900</v>
      </c>
      <c r="G2289" s="22" t="str">
        <f>+IF(ISNUMBER(MATCH(C2289,Precios!C:C,0)),"Sí está", "No está")</f>
        <v>No está</v>
      </c>
    </row>
    <row r="2290" spans="2:7" hidden="1">
      <c r="B2290" s="22" t="s">
        <v>7711</v>
      </c>
      <c r="C2290" s="22" t="s">
        <v>7712</v>
      </c>
      <c r="D2290" s="63">
        <f>+INDEX('LISTA DE PRECIOS EKM '!A:K,MATCH(C2290,'LISTA DE PRECIOS EKM '!A:A,0),MATCH($D$1,'LISTA DE PRECIOS EKM '!$1:$1,0))</f>
        <v>1449900</v>
      </c>
      <c r="E2290" s="22">
        <f>+INDEX('LISTA DE PRECIOS EKM '!B:K,MATCH(C2290,'LISTA DE PRECIOS EKM '!A:A,0),7)</f>
        <v>1509900</v>
      </c>
      <c r="F2290" s="22">
        <f>+INDEX('LISTA DE PRECIOS EKM '!B:K,MATCH(C2290,'LISTA DE PRECIOS EKM '!A:A,0),9)</f>
        <v>1589900</v>
      </c>
      <c r="G2290" s="22" t="str">
        <f>+IF(ISNUMBER(MATCH(C2290,Precios!C:C,0)),"Sí está", "No está")</f>
        <v>No está</v>
      </c>
    </row>
    <row r="2291" spans="2:7" hidden="1">
      <c r="B2291" s="22" t="s">
        <v>7711</v>
      </c>
      <c r="C2291" s="22" t="s">
        <v>7712</v>
      </c>
      <c r="D2291" s="63">
        <f>+INDEX('LISTA DE PRECIOS EKM '!A:K,MATCH(C2291,'LISTA DE PRECIOS EKM '!A:A,0),MATCH($D$1,'LISTA DE PRECIOS EKM '!$1:$1,0))</f>
        <v>1449900</v>
      </c>
      <c r="E2291" s="22">
        <f>+INDEX('LISTA DE PRECIOS EKM '!B:K,MATCH(C2291,'LISTA DE PRECIOS EKM '!A:A,0),7)</f>
        <v>1509900</v>
      </c>
      <c r="F2291" s="22">
        <f>+INDEX('LISTA DE PRECIOS EKM '!B:K,MATCH(C2291,'LISTA DE PRECIOS EKM '!A:A,0),9)</f>
        <v>1589900</v>
      </c>
      <c r="G2291" s="22" t="str">
        <f>+IF(ISNUMBER(MATCH(C2291,Precios!C:C,0)),"Sí está", "No está")</f>
        <v>No está</v>
      </c>
    </row>
    <row r="2292" spans="2:7" hidden="1">
      <c r="B2292" s="22" t="s">
        <v>7713</v>
      </c>
      <c r="C2292" s="22" t="s">
        <v>7714</v>
      </c>
      <c r="D2292" s="63">
        <f>+INDEX('LISTA DE PRECIOS EKM '!A:K,MATCH(C2292,'LISTA DE PRECIOS EKM '!A:A,0),MATCH($D$1,'LISTA DE PRECIOS EKM '!$1:$1,0))</f>
        <v>1819900</v>
      </c>
      <c r="E2292" s="22">
        <f>+INDEX('LISTA DE PRECIOS EKM '!B:K,MATCH(C2292,'LISTA DE PRECIOS EKM '!A:A,0),7)</f>
        <v>1889900</v>
      </c>
      <c r="F2292" s="22">
        <f>+INDEX('LISTA DE PRECIOS EKM '!B:K,MATCH(C2292,'LISTA DE PRECIOS EKM '!A:A,0),9)</f>
        <v>1999900</v>
      </c>
      <c r="G2292" s="22" t="str">
        <f>+IF(ISNUMBER(MATCH(C2292,Precios!C:C,0)),"Sí está", "No está")</f>
        <v>No está</v>
      </c>
    </row>
    <row r="2293" spans="2:7" hidden="1">
      <c r="B2293" s="22" t="s">
        <v>7713</v>
      </c>
      <c r="C2293" s="22" t="s">
        <v>7714</v>
      </c>
      <c r="D2293" s="63">
        <f>+INDEX('LISTA DE PRECIOS EKM '!A:K,MATCH(C2293,'LISTA DE PRECIOS EKM '!A:A,0),MATCH($D$1,'LISTA DE PRECIOS EKM '!$1:$1,0))</f>
        <v>1819900</v>
      </c>
      <c r="E2293" s="22">
        <f>+INDEX('LISTA DE PRECIOS EKM '!B:K,MATCH(C2293,'LISTA DE PRECIOS EKM '!A:A,0),7)</f>
        <v>1889900</v>
      </c>
      <c r="F2293" s="22">
        <f>+INDEX('LISTA DE PRECIOS EKM '!B:K,MATCH(C2293,'LISTA DE PRECIOS EKM '!A:A,0),9)</f>
        <v>1999900</v>
      </c>
      <c r="G2293" s="22" t="str">
        <f>+IF(ISNUMBER(MATCH(C2293,Precios!C:C,0)),"Sí está", "No está")</f>
        <v>No está</v>
      </c>
    </row>
    <row r="2294" spans="2:7" hidden="1">
      <c r="B2294" s="22" t="s">
        <v>7715</v>
      </c>
      <c r="C2294" s="22" t="s">
        <v>7716</v>
      </c>
      <c r="D2294" s="63">
        <f>+INDEX('LISTA DE PRECIOS EKM '!A:K,MATCH(C2294,'LISTA DE PRECIOS EKM '!A:A,0),MATCH($D$1,'LISTA DE PRECIOS EKM '!$1:$1,0))</f>
        <v>5699900</v>
      </c>
      <c r="E2294" s="22">
        <f>+INDEX('LISTA DE PRECIOS EKM '!B:K,MATCH(C2294,'LISTA DE PRECIOS EKM '!A:A,0),7)</f>
        <v>5929900</v>
      </c>
      <c r="F2294" s="22">
        <f>+INDEX('LISTA DE PRECIOS EKM '!B:K,MATCH(C2294,'LISTA DE PRECIOS EKM '!A:A,0),9)</f>
        <v>6259900</v>
      </c>
      <c r="G2294" s="22" t="str">
        <f>+IF(ISNUMBER(MATCH(C2294,Precios!C:C,0)),"Sí está", "No está")</f>
        <v>No está</v>
      </c>
    </row>
    <row r="2295" spans="2:7" hidden="1">
      <c r="B2295" s="22" t="s">
        <v>7715</v>
      </c>
      <c r="C2295" s="22" t="s">
        <v>7716</v>
      </c>
      <c r="D2295" s="63">
        <f>+INDEX('LISTA DE PRECIOS EKM '!A:K,MATCH(C2295,'LISTA DE PRECIOS EKM '!A:A,0),MATCH($D$1,'LISTA DE PRECIOS EKM '!$1:$1,0))</f>
        <v>5699900</v>
      </c>
      <c r="E2295" s="22">
        <f>+INDEX('LISTA DE PRECIOS EKM '!B:K,MATCH(C2295,'LISTA DE PRECIOS EKM '!A:A,0),7)</f>
        <v>5929900</v>
      </c>
      <c r="F2295" s="22">
        <f>+INDEX('LISTA DE PRECIOS EKM '!B:K,MATCH(C2295,'LISTA DE PRECIOS EKM '!A:A,0),9)</f>
        <v>6259900</v>
      </c>
      <c r="G2295" s="22" t="str">
        <f>+IF(ISNUMBER(MATCH(C2295,Precios!C:C,0)),"Sí está", "No está")</f>
        <v>No está</v>
      </c>
    </row>
    <row r="2296" spans="2:7" hidden="1">
      <c r="B2296" s="22" t="s">
        <v>7717</v>
      </c>
      <c r="C2296" s="22" t="s">
        <v>7718</v>
      </c>
      <c r="D2296" s="63">
        <f>+INDEX('LISTA DE PRECIOS EKM '!A:K,MATCH(C2296,'LISTA DE PRECIOS EKM '!A:A,0),MATCH($D$1,'LISTA DE PRECIOS EKM '!$1:$1,0))</f>
        <v>5699900</v>
      </c>
      <c r="E2296" s="22">
        <f>+INDEX('LISTA DE PRECIOS EKM '!B:K,MATCH(C2296,'LISTA DE PRECIOS EKM '!A:A,0),7)</f>
        <v>5929900</v>
      </c>
      <c r="F2296" s="22">
        <f>+INDEX('LISTA DE PRECIOS EKM '!B:K,MATCH(C2296,'LISTA DE PRECIOS EKM '!A:A,0),9)</f>
        <v>6259900</v>
      </c>
      <c r="G2296" s="22" t="str">
        <f>+IF(ISNUMBER(MATCH(C2296,Precios!C:C,0)),"Sí está", "No está")</f>
        <v>No está</v>
      </c>
    </row>
    <row r="2297" spans="2:7" hidden="1">
      <c r="B2297" s="22" t="s">
        <v>7717</v>
      </c>
      <c r="C2297" s="22" t="s">
        <v>7718</v>
      </c>
      <c r="D2297" s="63">
        <f>+INDEX('LISTA DE PRECIOS EKM '!A:K,MATCH(C2297,'LISTA DE PRECIOS EKM '!A:A,0),MATCH($D$1,'LISTA DE PRECIOS EKM '!$1:$1,0))</f>
        <v>5699900</v>
      </c>
      <c r="E2297" s="22">
        <f>+INDEX('LISTA DE PRECIOS EKM '!B:K,MATCH(C2297,'LISTA DE PRECIOS EKM '!A:A,0),7)</f>
        <v>5929900</v>
      </c>
      <c r="F2297" s="22">
        <f>+INDEX('LISTA DE PRECIOS EKM '!B:K,MATCH(C2297,'LISTA DE PRECIOS EKM '!A:A,0),9)</f>
        <v>6259900</v>
      </c>
      <c r="G2297" s="22" t="str">
        <f>+IF(ISNUMBER(MATCH(C2297,Precios!C:C,0)),"Sí está", "No está")</f>
        <v>No está</v>
      </c>
    </row>
    <row r="2298" spans="2:7" hidden="1">
      <c r="B2298" s="22" t="s">
        <v>7719</v>
      </c>
      <c r="C2298" s="22" t="s">
        <v>7720</v>
      </c>
      <c r="D2298" s="63">
        <f>+INDEX('LISTA DE PRECIOS EKM '!A:K,MATCH(C2298,'LISTA DE PRECIOS EKM '!A:A,0),MATCH($D$1,'LISTA DE PRECIOS EKM '!$1:$1,0))</f>
        <v>5699900</v>
      </c>
      <c r="E2298" s="22">
        <f>+INDEX('LISTA DE PRECIOS EKM '!B:K,MATCH(C2298,'LISTA DE PRECIOS EKM '!A:A,0),7)</f>
        <v>5929900</v>
      </c>
      <c r="F2298" s="22">
        <f>+INDEX('LISTA DE PRECIOS EKM '!B:K,MATCH(C2298,'LISTA DE PRECIOS EKM '!A:A,0),9)</f>
        <v>6259900</v>
      </c>
      <c r="G2298" s="22" t="str">
        <f>+IF(ISNUMBER(MATCH(C2298,Precios!C:C,0)),"Sí está", "No está")</f>
        <v>No está</v>
      </c>
    </row>
    <row r="2299" spans="2:7" hidden="1">
      <c r="B2299" s="22" t="s">
        <v>7719</v>
      </c>
      <c r="C2299" s="22" t="s">
        <v>7720</v>
      </c>
      <c r="D2299" s="63">
        <f>+INDEX('LISTA DE PRECIOS EKM '!A:K,MATCH(C2299,'LISTA DE PRECIOS EKM '!A:A,0),MATCH($D$1,'LISTA DE PRECIOS EKM '!$1:$1,0))</f>
        <v>5699900</v>
      </c>
      <c r="E2299" s="22">
        <f>+INDEX('LISTA DE PRECIOS EKM '!B:K,MATCH(C2299,'LISTA DE PRECIOS EKM '!A:A,0),7)</f>
        <v>5929900</v>
      </c>
      <c r="F2299" s="22">
        <f>+INDEX('LISTA DE PRECIOS EKM '!B:K,MATCH(C2299,'LISTA DE PRECIOS EKM '!A:A,0),9)</f>
        <v>6259900</v>
      </c>
      <c r="G2299" s="22" t="str">
        <f>+IF(ISNUMBER(MATCH(C2299,Precios!C:C,0)),"Sí está", "No está")</f>
        <v>No está</v>
      </c>
    </row>
    <row r="2300" spans="2:7" hidden="1">
      <c r="B2300" s="22" t="s">
        <v>7721</v>
      </c>
      <c r="C2300" s="22" t="s">
        <v>7722</v>
      </c>
      <c r="D2300" s="63">
        <f>+INDEX('LISTA DE PRECIOS EKM '!A:K,MATCH(C2300,'LISTA DE PRECIOS EKM '!A:A,0),MATCH($D$1,'LISTA DE PRECIOS EKM '!$1:$1,0))</f>
        <v>5699900</v>
      </c>
      <c r="E2300" s="22">
        <f>+INDEX('LISTA DE PRECIOS EKM '!B:K,MATCH(C2300,'LISTA DE PRECIOS EKM '!A:A,0),7)</f>
        <v>5929900</v>
      </c>
      <c r="F2300" s="22">
        <f>+INDEX('LISTA DE PRECIOS EKM '!B:K,MATCH(C2300,'LISTA DE PRECIOS EKM '!A:A,0),9)</f>
        <v>6259900</v>
      </c>
      <c r="G2300" s="22" t="str">
        <f>+IF(ISNUMBER(MATCH(C2300,Precios!C:C,0)),"Sí está", "No está")</f>
        <v>No está</v>
      </c>
    </row>
    <row r="2301" spans="2:7" hidden="1">
      <c r="B2301" s="22" t="s">
        <v>7721</v>
      </c>
      <c r="C2301" s="22" t="s">
        <v>7722</v>
      </c>
      <c r="D2301" s="63">
        <f>+INDEX('LISTA DE PRECIOS EKM '!A:K,MATCH(C2301,'LISTA DE PRECIOS EKM '!A:A,0),MATCH($D$1,'LISTA DE PRECIOS EKM '!$1:$1,0))</f>
        <v>5699900</v>
      </c>
      <c r="E2301" s="22">
        <f>+INDEX('LISTA DE PRECIOS EKM '!B:K,MATCH(C2301,'LISTA DE PRECIOS EKM '!A:A,0),7)</f>
        <v>5929900</v>
      </c>
      <c r="F2301" s="22">
        <f>+INDEX('LISTA DE PRECIOS EKM '!B:K,MATCH(C2301,'LISTA DE PRECIOS EKM '!A:A,0),9)</f>
        <v>6259900</v>
      </c>
      <c r="G2301" s="22" t="str">
        <f>+IF(ISNUMBER(MATCH(C2301,Precios!C:C,0)),"Sí está", "No está")</f>
        <v>No está</v>
      </c>
    </row>
    <row r="2302" spans="2:7" hidden="1">
      <c r="B2302" s="22" t="s">
        <v>7723</v>
      </c>
      <c r="C2302" s="22" t="s">
        <v>7724</v>
      </c>
      <c r="D2302" s="63">
        <f>+INDEX('LISTA DE PRECIOS EKM '!A:K,MATCH(C2302,'LISTA DE PRECIOS EKM '!A:A,0),MATCH($D$1,'LISTA DE PRECIOS EKM '!$1:$1,0))</f>
        <v>1499900</v>
      </c>
      <c r="E2302" s="22">
        <f>+INDEX('LISTA DE PRECIOS EKM '!B:K,MATCH(C2302,'LISTA DE PRECIOS EKM '!A:A,0),7)</f>
        <v>1559900</v>
      </c>
      <c r="F2302" s="22">
        <f>+INDEX('LISTA DE PRECIOS EKM '!B:K,MATCH(C2302,'LISTA DE PRECIOS EKM '!A:A,0),9)</f>
        <v>1639900</v>
      </c>
      <c r="G2302" s="22" t="str">
        <f>+IF(ISNUMBER(MATCH(C2302,Precios!C:C,0)),"Sí está", "No está")</f>
        <v>No está</v>
      </c>
    </row>
    <row r="2303" spans="2:7" hidden="1">
      <c r="B2303" s="22" t="s">
        <v>7723</v>
      </c>
      <c r="C2303" s="22" t="s">
        <v>7724</v>
      </c>
      <c r="D2303" s="63">
        <f>+INDEX('LISTA DE PRECIOS EKM '!A:K,MATCH(C2303,'LISTA DE PRECIOS EKM '!A:A,0),MATCH($D$1,'LISTA DE PRECIOS EKM '!$1:$1,0))</f>
        <v>1499900</v>
      </c>
      <c r="E2303" s="22">
        <f>+INDEX('LISTA DE PRECIOS EKM '!B:K,MATCH(C2303,'LISTA DE PRECIOS EKM '!A:A,0),7)</f>
        <v>1559900</v>
      </c>
      <c r="F2303" s="22">
        <f>+INDEX('LISTA DE PRECIOS EKM '!B:K,MATCH(C2303,'LISTA DE PRECIOS EKM '!A:A,0),9)</f>
        <v>1639900</v>
      </c>
      <c r="G2303" s="22" t="str">
        <f>+IF(ISNUMBER(MATCH(C2303,Precios!C:C,0)),"Sí está", "No está")</f>
        <v>No está</v>
      </c>
    </row>
    <row r="2304" spans="2:7" hidden="1">
      <c r="B2304" s="22" t="s">
        <v>7725</v>
      </c>
      <c r="C2304" s="22" t="s">
        <v>7726</v>
      </c>
      <c r="D2304" s="63">
        <f>+INDEX('LISTA DE PRECIOS EKM '!A:K,MATCH(C2304,'LISTA DE PRECIOS EKM '!A:A,0),MATCH($D$1,'LISTA DE PRECIOS EKM '!$1:$1,0))</f>
        <v>1499900</v>
      </c>
      <c r="E2304" s="22">
        <f>+INDEX('LISTA DE PRECIOS EKM '!B:K,MATCH(C2304,'LISTA DE PRECIOS EKM '!A:A,0),7)</f>
        <v>1559900</v>
      </c>
      <c r="F2304" s="22">
        <f>+INDEX('LISTA DE PRECIOS EKM '!B:K,MATCH(C2304,'LISTA DE PRECIOS EKM '!A:A,0),9)</f>
        <v>1639900</v>
      </c>
      <c r="G2304" s="22" t="str">
        <f>+IF(ISNUMBER(MATCH(C2304,Precios!C:C,0)),"Sí está", "No está")</f>
        <v>No está</v>
      </c>
    </row>
    <row r="2305" spans="2:7" hidden="1">
      <c r="B2305" s="22" t="s">
        <v>7725</v>
      </c>
      <c r="C2305" s="22" t="s">
        <v>7726</v>
      </c>
      <c r="D2305" s="63">
        <f>+INDEX('LISTA DE PRECIOS EKM '!A:K,MATCH(C2305,'LISTA DE PRECIOS EKM '!A:A,0),MATCH($D$1,'LISTA DE PRECIOS EKM '!$1:$1,0))</f>
        <v>1499900</v>
      </c>
      <c r="E2305" s="22">
        <f>+INDEX('LISTA DE PRECIOS EKM '!B:K,MATCH(C2305,'LISTA DE PRECIOS EKM '!A:A,0),7)</f>
        <v>1559900</v>
      </c>
      <c r="F2305" s="22">
        <f>+INDEX('LISTA DE PRECIOS EKM '!B:K,MATCH(C2305,'LISTA DE PRECIOS EKM '!A:A,0),9)</f>
        <v>1639900</v>
      </c>
      <c r="G2305" s="22" t="str">
        <f>+IF(ISNUMBER(MATCH(C2305,Precios!C:C,0)),"Sí está", "No está")</f>
        <v>No está</v>
      </c>
    </row>
    <row r="2306" spans="2:7" hidden="1">
      <c r="B2306" s="22" t="s">
        <v>7727</v>
      </c>
      <c r="C2306" s="22" t="s">
        <v>7728</v>
      </c>
      <c r="D2306" s="63">
        <f>+INDEX('LISTA DE PRECIOS EKM '!A:K,MATCH(C2306,'LISTA DE PRECIOS EKM '!A:A,0),MATCH($D$1,'LISTA DE PRECIOS EKM '!$1:$1,0))</f>
        <v>1499900</v>
      </c>
      <c r="E2306" s="22">
        <f>+INDEX('LISTA DE PRECIOS EKM '!B:K,MATCH(C2306,'LISTA DE PRECIOS EKM '!A:A,0),7)</f>
        <v>1559900</v>
      </c>
      <c r="F2306" s="22">
        <f>+INDEX('LISTA DE PRECIOS EKM '!B:K,MATCH(C2306,'LISTA DE PRECIOS EKM '!A:A,0),9)</f>
        <v>1639900</v>
      </c>
      <c r="G2306" s="22" t="str">
        <f>+IF(ISNUMBER(MATCH(C2306,Precios!C:C,0)),"Sí está", "No está")</f>
        <v>No está</v>
      </c>
    </row>
    <row r="2307" spans="2:7" hidden="1">
      <c r="B2307" s="22" t="s">
        <v>7727</v>
      </c>
      <c r="C2307" s="22" t="s">
        <v>7728</v>
      </c>
      <c r="D2307" s="63">
        <f>+INDEX('LISTA DE PRECIOS EKM '!A:K,MATCH(C2307,'LISTA DE PRECIOS EKM '!A:A,0),MATCH($D$1,'LISTA DE PRECIOS EKM '!$1:$1,0))</f>
        <v>1499900</v>
      </c>
      <c r="E2307" s="22">
        <f>+INDEX('LISTA DE PRECIOS EKM '!B:K,MATCH(C2307,'LISTA DE PRECIOS EKM '!A:A,0),7)</f>
        <v>1559900</v>
      </c>
      <c r="F2307" s="22">
        <f>+INDEX('LISTA DE PRECIOS EKM '!B:K,MATCH(C2307,'LISTA DE PRECIOS EKM '!A:A,0),9)</f>
        <v>1639900</v>
      </c>
      <c r="G2307" s="22" t="str">
        <f>+IF(ISNUMBER(MATCH(C2307,Precios!C:C,0)),"Sí está", "No está")</f>
        <v>No está</v>
      </c>
    </row>
    <row r="2308" spans="2:7" hidden="1">
      <c r="B2308" s="22" t="s">
        <v>7729</v>
      </c>
      <c r="C2308" s="22" t="s">
        <v>7730</v>
      </c>
      <c r="D2308" s="63">
        <f>+INDEX('LISTA DE PRECIOS EKM '!A:K,MATCH(C2308,'LISTA DE PRECIOS EKM '!A:A,0),MATCH($D$1,'LISTA DE PRECIOS EKM '!$1:$1,0))</f>
        <v>1499900</v>
      </c>
      <c r="E2308" s="22">
        <f>+INDEX('LISTA DE PRECIOS EKM '!B:K,MATCH(C2308,'LISTA DE PRECIOS EKM '!A:A,0),7)</f>
        <v>1559900</v>
      </c>
      <c r="F2308" s="22">
        <f>+INDEX('LISTA DE PRECIOS EKM '!B:K,MATCH(C2308,'LISTA DE PRECIOS EKM '!A:A,0),9)</f>
        <v>1639900</v>
      </c>
      <c r="G2308" s="22" t="str">
        <f>+IF(ISNUMBER(MATCH(C2308,Precios!C:C,0)),"Sí está", "No está")</f>
        <v>No está</v>
      </c>
    </row>
    <row r="2309" spans="2:7" hidden="1">
      <c r="B2309" s="22" t="s">
        <v>7729</v>
      </c>
      <c r="C2309" s="22" t="s">
        <v>7730</v>
      </c>
      <c r="D2309" s="63">
        <f>+INDEX('LISTA DE PRECIOS EKM '!A:K,MATCH(C2309,'LISTA DE PRECIOS EKM '!A:A,0),MATCH($D$1,'LISTA DE PRECIOS EKM '!$1:$1,0))</f>
        <v>1499900</v>
      </c>
      <c r="E2309" s="22">
        <f>+INDEX('LISTA DE PRECIOS EKM '!B:K,MATCH(C2309,'LISTA DE PRECIOS EKM '!A:A,0),7)</f>
        <v>1559900</v>
      </c>
      <c r="F2309" s="22">
        <f>+INDEX('LISTA DE PRECIOS EKM '!B:K,MATCH(C2309,'LISTA DE PRECIOS EKM '!A:A,0),9)</f>
        <v>1639900</v>
      </c>
      <c r="G2309" s="22" t="str">
        <f>+IF(ISNUMBER(MATCH(C2309,Precios!C:C,0)),"Sí está", "No está")</f>
        <v>No está</v>
      </c>
    </row>
    <row r="2310" spans="2:7" hidden="1">
      <c r="B2310" s="22" t="s">
        <v>7731</v>
      </c>
      <c r="C2310" s="22" t="s">
        <v>7732</v>
      </c>
      <c r="D2310" s="63">
        <f>+INDEX('LISTA DE PRECIOS EKM '!A:K,MATCH(C2310,'LISTA DE PRECIOS EKM '!A:A,0),MATCH($D$1,'LISTA DE PRECIOS EKM '!$1:$1,0))</f>
        <v>1319900</v>
      </c>
      <c r="E2310" s="22">
        <f>+INDEX('LISTA DE PRECIOS EKM '!B:K,MATCH(C2310,'LISTA DE PRECIOS EKM '!A:A,0),7)</f>
        <v>1369900</v>
      </c>
      <c r="F2310" s="22">
        <f>+INDEX('LISTA DE PRECIOS EKM '!B:K,MATCH(C2310,'LISTA DE PRECIOS EKM '!A:A,0),9)</f>
        <v>1449900</v>
      </c>
      <c r="G2310" s="22" t="str">
        <f>+IF(ISNUMBER(MATCH(C2310,Precios!C:C,0)),"Sí está", "No está")</f>
        <v>No está</v>
      </c>
    </row>
    <row r="2311" spans="2:7" hidden="1">
      <c r="B2311" s="22" t="s">
        <v>7731</v>
      </c>
      <c r="C2311" s="22" t="s">
        <v>7732</v>
      </c>
      <c r="D2311" s="63">
        <f>+INDEX('LISTA DE PRECIOS EKM '!A:K,MATCH(C2311,'LISTA DE PRECIOS EKM '!A:A,0),MATCH($D$1,'LISTA DE PRECIOS EKM '!$1:$1,0))</f>
        <v>1319900</v>
      </c>
      <c r="E2311" s="22">
        <f>+INDEX('LISTA DE PRECIOS EKM '!B:K,MATCH(C2311,'LISTA DE PRECIOS EKM '!A:A,0),7)</f>
        <v>1369900</v>
      </c>
      <c r="F2311" s="22">
        <f>+INDEX('LISTA DE PRECIOS EKM '!B:K,MATCH(C2311,'LISTA DE PRECIOS EKM '!A:A,0),9)</f>
        <v>1449900</v>
      </c>
      <c r="G2311" s="22" t="str">
        <f>+IF(ISNUMBER(MATCH(C2311,Precios!C:C,0)),"Sí está", "No está")</f>
        <v>No está</v>
      </c>
    </row>
    <row r="2312" spans="2:7" hidden="1">
      <c r="B2312" s="22" t="s">
        <v>7733</v>
      </c>
      <c r="C2312" s="22" t="s">
        <v>7734</v>
      </c>
      <c r="D2312" s="63">
        <f>+INDEX('LISTA DE PRECIOS EKM '!A:K,MATCH(C2312,'LISTA DE PRECIOS EKM '!A:A,0),MATCH($D$1,'LISTA DE PRECIOS EKM '!$1:$1,0))</f>
        <v>1319900</v>
      </c>
      <c r="E2312" s="22">
        <f>+INDEX('LISTA DE PRECIOS EKM '!B:K,MATCH(C2312,'LISTA DE PRECIOS EKM '!A:A,0),7)</f>
        <v>1369900</v>
      </c>
      <c r="F2312" s="22">
        <f>+INDEX('LISTA DE PRECIOS EKM '!B:K,MATCH(C2312,'LISTA DE PRECIOS EKM '!A:A,0),9)</f>
        <v>1449900</v>
      </c>
      <c r="G2312" s="22" t="str">
        <f>+IF(ISNUMBER(MATCH(C2312,Precios!C:C,0)),"Sí está", "No está")</f>
        <v>No está</v>
      </c>
    </row>
    <row r="2313" spans="2:7" hidden="1">
      <c r="B2313" s="22" t="s">
        <v>7733</v>
      </c>
      <c r="C2313" s="22" t="s">
        <v>7734</v>
      </c>
      <c r="D2313" s="63">
        <f>+INDEX('LISTA DE PRECIOS EKM '!A:K,MATCH(C2313,'LISTA DE PRECIOS EKM '!A:A,0),MATCH($D$1,'LISTA DE PRECIOS EKM '!$1:$1,0))</f>
        <v>1319900</v>
      </c>
      <c r="E2313" s="22">
        <f>+INDEX('LISTA DE PRECIOS EKM '!B:K,MATCH(C2313,'LISTA DE PRECIOS EKM '!A:A,0),7)</f>
        <v>1369900</v>
      </c>
      <c r="F2313" s="22">
        <f>+INDEX('LISTA DE PRECIOS EKM '!B:K,MATCH(C2313,'LISTA DE PRECIOS EKM '!A:A,0),9)</f>
        <v>1449900</v>
      </c>
      <c r="G2313" s="22" t="str">
        <f>+IF(ISNUMBER(MATCH(C2313,Precios!C:C,0)),"Sí está", "No está")</f>
        <v>No está</v>
      </c>
    </row>
    <row r="2314" spans="2:7" hidden="1">
      <c r="B2314" s="22" t="s">
        <v>7735</v>
      </c>
      <c r="C2314" s="22" t="s">
        <v>7736</v>
      </c>
      <c r="D2314" s="63">
        <f>+INDEX('LISTA DE PRECIOS EKM '!A:K,MATCH(C2314,'LISTA DE PRECIOS EKM '!A:A,0),MATCH($D$1,'LISTA DE PRECIOS EKM '!$1:$1,0))</f>
        <v>1319900</v>
      </c>
      <c r="E2314" s="22">
        <f>+INDEX('LISTA DE PRECIOS EKM '!B:K,MATCH(C2314,'LISTA DE PRECIOS EKM '!A:A,0),7)</f>
        <v>1369900</v>
      </c>
      <c r="F2314" s="22">
        <f>+INDEX('LISTA DE PRECIOS EKM '!B:K,MATCH(C2314,'LISTA DE PRECIOS EKM '!A:A,0),9)</f>
        <v>1449900</v>
      </c>
      <c r="G2314" s="22" t="str">
        <f>+IF(ISNUMBER(MATCH(C2314,Precios!C:C,0)),"Sí está", "No está")</f>
        <v>No está</v>
      </c>
    </row>
    <row r="2315" spans="2:7" hidden="1">
      <c r="B2315" s="22" t="s">
        <v>7735</v>
      </c>
      <c r="C2315" s="22" t="s">
        <v>7736</v>
      </c>
      <c r="D2315" s="63">
        <f>+INDEX('LISTA DE PRECIOS EKM '!A:K,MATCH(C2315,'LISTA DE PRECIOS EKM '!A:A,0),MATCH($D$1,'LISTA DE PRECIOS EKM '!$1:$1,0))</f>
        <v>1319900</v>
      </c>
      <c r="E2315" s="22">
        <f>+INDEX('LISTA DE PRECIOS EKM '!B:K,MATCH(C2315,'LISTA DE PRECIOS EKM '!A:A,0),7)</f>
        <v>1369900</v>
      </c>
      <c r="F2315" s="22">
        <f>+INDEX('LISTA DE PRECIOS EKM '!B:K,MATCH(C2315,'LISTA DE PRECIOS EKM '!A:A,0),9)</f>
        <v>1449900</v>
      </c>
      <c r="G2315" s="22" t="str">
        <f>+IF(ISNUMBER(MATCH(C2315,Precios!C:C,0)),"Sí está", "No está")</f>
        <v>No está</v>
      </c>
    </row>
    <row r="2316" spans="2:7" hidden="1">
      <c r="B2316" s="22" t="s">
        <v>7737</v>
      </c>
      <c r="C2316" s="22" t="s">
        <v>7738</v>
      </c>
      <c r="D2316" s="63">
        <f>+INDEX('LISTA DE PRECIOS EKM '!A:K,MATCH(C2316,'LISTA DE PRECIOS EKM '!A:A,0),MATCH($D$1,'LISTA DE PRECIOS EKM '!$1:$1,0))</f>
        <v>1319900</v>
      </c>
      <c r="E2316" s="22">
        <f>+INDEX('LISTA DE PRECIOS EKM '!B:K,MATCH(C2316,'LISTA DE PRECIOS EKM '!A:A,0),7)</f>
        <v>1369900</v>
      </c>
      <c r="F2316" s="22">
        <f>+INDEX('LISTA DE PRECIOS EKM '!B:K,MATCH(C2316,'LISTA DE PRECIOS EKM '!A:A,0),9)</f>
        <v>1449900</v>
      </c>
      <c r="G2316" s="22" t="str">
        <f>+IF(ISNUMBER(MATCH(C2316,Precios!C:C,0)),"Sí está", "No está")</f>
        <v>No está</v>
      </c>
    </row>
    <row r="2317" spans="2:7" hidden="1">
      <c r="B2317" s="22" t="s">
        <v>7737</v>
      </c>
      <c r="C2317" s="22" t="s">
        <v>7738</v>
      </c>
      <c r="D2317" s="63">
        <f>+INDEX('LISTA DE PRECIOS EKM '!A:K,MATCH(C2317,'LISTA DE PRECIOS EKM '!A:A,0),MATCH($D$1,'LISTA DE PRECIOS EKM '!$1:$1,0))</f>
        <v>1319900</v>
      </c>
      <c r="E2317" s="22">
        <f>+INDEX('LISTA DE PRECIOS EKM '!B:K,MATCH(C2317,'LISTA DE PRECIOS EKM '!A:A,0),7)</f>
        <v>1369900</v>
      </c>
      <c r="F2317" s="22">
        <f>+INDEX('LISTA DE PRECIOS EKM '!B:K,MATCH(C2317,'LISTA DE PRECIOS EKM '!A:A,0),9)</f>
        <v>1449900</v>
      </c>
      <c r="G2317" s="22" t="str">
        <f>+IF(ISNUMBER(MATCH(C2317,Precios!C:C,0)),"Sí está", "No está")</f>
        <v>No está</v>
      </c>
    </row>
    <row r="2318" spans="2:7" hidden="1">
      <c r="B2318" s="22" t="s">
        <v>7739</v>
      </c>
      <c r="C2318" s="22" t="s">
        <v>7740</v>
      </c>
      <c r="D2318" s="63">
        <f>+INDEX('LISTA DE PRECIOS EKM '!A:K,MATCH(C2318,'LISTA DE PRECIOS EKM '!A:A,0),MATCH($D$1,'LISTA DE PRECIOS EKM '!$1:$1,0))</f>
        <v>1319900</v>
      </c>
      <c r="E2318" s="22">
        <f>+INDEX('LISTA DE PRECIOS EKM '!B:K,MATCH(C2318,'LISTA DE PRECIOS EKM '!A:A,0),7)</f>
        <v>1369900</v>
      </c>
      <c r="F2318" s="22">
        <f>+INDEX('LISTA DE PRECIOS EKM '!B:K,MATCH(C2318,'LISTA DE PRECIOS EKM '!A:A,0),9)</f>
        <v>1449900</v>
      </c>
      <c r="G2318" s="22" t="str">
        <f>+IF(ISNUMBER(MATCH(C2318,Precios!C:C,0)),"Sí está", "No está")</f>
        <v>No está</v>
      </c>
    </row>
    <row r="2319" spans="2:7" hidden="1">
      <c r="B2319" s="22" t="s">
        <v>7739</v>
      </c>
      <c r="C2319" s="22" t="s">
        <v>7740</v>
      </c>
      <c r="D2319" s="63">
        <f>+INDEX('LISTA DE PRECIOS EKM '!A:K,MATCH(C2319,'LISTA DE PRECIOS EKM '!A:A,0),MATCH($D$1,'LISTA DE PRECIOS EKM '!$1:$1,0))</f>
        <v>1319900</v>
      </c>
      <c r="E2319" s="22">
        <f>+INDEX('LISTA DE PRECIOS EKM '!B:K,MATCH(C2319,'LISTA DE PRECIOS EKM '!A:A,0),7)</f>
        <v>1369900</v>
      </c>
      <c r="F2319" s="22">
        <f>+INDEX('LISTA DE PRECIOS EKM '!B:K,MATCH(C2319,'LISTA DE PRECIOS EKM '!A:A,0),9)</f>
        <v>1449900</v>
      </c>
      <c r="G2319" s="22" t="str">
        <f>+IF(ISNUMBER(MATCH(C2319,Precios!C:C,0)),"Sí está", "No está")</f>
        <v>No está</v>
      </c>
    </row>
    <row r="2320" spans="2:7" hidden="1">
      <c r="B2320" s="22" t="s">
        <v>7741</v>
      </c>
      <c r="C2320" s="22" t="s">
        <v>7742</v>
      </c>
      <c r="D2320" s="63">
        <f>+INDEX('LISTA DE PRECIOS EKM '!A:K,MATCH(C2320,'LISTA DE PRECIOS EKM '!A:A,0),MATCH($D$1,'LISTA DE PRECIOS EKM '!$1:$1,0))</f>
        <v>4719900</v>
      </c>
      <c r="E2320" s="22">
        <f>+INDEX('LISTA DE PRECIOS EKM '!B:K,MATCH(C2320,'LISTA DE PRECIOS EKM '!A:A,0),7)</f>
        <v>4909900</v>
      </c>
      <c r="F2320" s="22">
        <f>+INDEX('LISTA DE PRECIOS EKM '!B:K,MATCH(C2320,'LISTA DE PRECIOS EKM '!A:A,0),9)</f>
        <v>5189900</v>
      </c>
      <c r="G2320" s="22" t="str">
        <f>+IF(ISNUMBER(MATCH(C2320,Precios!C:C,0)),"Sí está", "No está")</f>
        <v>No está</v>
      </c>
    </row>
    <row r="2321" spans="2:7" hidden="1">
      <c r="B2321" s="22" t="s">
        <v>7741</v>
      </c>
      <c r="C2321" s="22" t="s">
        <v>7742</v>
      </c>
      <c r="D2321" s="63">
        <f>+INDEX('LISTA DE PRECIOS EKM '!A:K,MATCH(C2321,'LISTA DE PRECIOS EKM '!A:A,0),MATCH($D$1,'LISTA DE PRECIOS EKM '!$1:$1,0))</f>
        <v>4719900</v>
      </c>
      <c r="E2321" s="22">
        <f>+INDEX('LISTA DE PRECIOS EKM '!B:K,MATCH(C2321,'LISTA DE PRECIOS EKM '!A:A,0),7)</f>
        <v>4909900</v>
      </c>
      <c r="F2321" s="22">
        <f>+INDEX('LISTA DE PRECIOS EKM '!B:K,MATCH(C2321,'LISTA DE PRECIOS EKM '!A:A,0),9)</f>
        <v>5189900</v>
      </c>
      <c r="G2321" s="22" t="str">
        <f>+IF(ISNUMBER(MATCH(C2321,Precios!C:C,0)),"Sí está", "No está")</f>
        <v>No está</v>
      </c>
    </row>
    <row r="2322" spans="2:7" hidden="1">
      <c r="B2322" s="22" t="s">
        <v>7743</v>
      </c>
      <c r="C2322" s="22" t="s">
        <v>7744</v>
      </c>
      <c r="D2322" s="63">
        <f>+INDEX('LISTA DE PRECIOS EKM '!A:K,MATCH(C2322,'LISTA DE PRECIOS EKM '!A:A,0),MATCH($D$1,'LISTA DE PRECIOS EKM '!$1:$1,0))</f>
        <v>5619900</v>
      </c>
      <c r="E2322" s="22">
        <f>+INDEX('LISTA DE PRECIOS EKM '!B:K,MATCH(C2322,'LISTA DE PRECIOS EKM '!A:A,0),7)</f>
        <v>5849900</v>
      </c>
      <c r="F2322" s="22">
        <f>+INDEX('LISTA DE PRECIOS EKM '!B:K,MATCH(C2322,'LISTA DE PRECIOS EKM '!A:A,0),9)</f>
        <v>6179900</v>
      </c>
      <c r="G2322" s="22" t="str">
        <f>+IF(ISNUMBER(MATCH(C2322,Precios!C:C,0)),"Sí está", "No está")</f>
        <v>No está</v>
      </c>
    </row>
    <row r="2323" spans="2:7" hidden="1">
      <c r="B2323" s="22" t="s">
        <v>7743</v>
      </c>
      <c r="C2323" s="22" t="s">
        <v>7744</v>
      </c>
      <c r="D2323" s="63">
        <f>+INDEX('LISTA DE PRECIOS EKM '!A:K,MATCH(C2323,'LISTA DE PRECIOS EKM '!A:A,0),MATCH($D$1,'LISTA DE PRECIOS EKM '!$1:$1,0))</f>
        <v>5619900</v>
      </c>
      <c r="E2323" s="22">
        <f>+INDEX('LISTA DE PRECIOS EKM '!B:K,MATCH(C2323,'LISTA DE PRECIOS EKM '!A:A,0),7)</f>
        <v>5849900</v>
      </c>
      <c r="F2323" s="22">
        <f>+INDEX('LISTA DE PRECIOS EKM '!B:K,MATCH(C2323,'LISTA DE PRECIOS EKM '!A:A,0),9)</f>
        <v>6179900</v>
      </c>
      <c r="G2323" s="22" t="str">
        <f>+IF(ISNUMBER(MATCH(C2323,Precios!C:C,0)),"Sí está", "No está")</f>
        <v>No está</v>
      </c>
    </row>
    <row r="2324" spans="2:7" hidden="1">
      <c r="B2324" s="22" t="s">
        <v>7745</v>
      </c>
      <c r="C2324" s="22" t="s">
        <v>7746</v>
      </c>
      <c r="D2324" s="63">
        <f>+INDEX('LISTA DE PRECIOS EKM '!A:K,MATCH(C2324,'LISTA DE PRECIOS EKM '!A:A,0),MATCH($D$1,'LISTA DE PRECIOS EKM '!$1:$1,0))</f>
        <v>5629900</v>
      </c>
      <c r="E2324" s="22">
        <f>+INDEX('LISTA DE PRECIOS EKM '!B:K,MATCH(C2324,'LISTA DE PRECIOS EKM '!A:A,0),7)</f>
        <v>5859900</v>
      </c>
      <c r="F2324" s="22">
        <f>+INDEX('LISTA DE PRECIOS EKM '!B:K,MATCH(C2324,'LISTA DE PRECIOS EKM '!A:A,0),9)</f>
        <v>6189900</v>
      </c>
      <c r="G2324" s="22" t="str">
        <f>+IF(ISNUMBER(MATCH(C2324,Precios!C:C,0)),"Sí está", "No está")</f>
        <v>No está</v>
      </c>
    </row>
    <row r="2325" spans="2:7" hidden="1">
      <c r="B2325" s="22" t="s">
        <v>7745</v>
      </c>
      <c r="C2325" s="22" t="s">
        <v>7746</v>
      </c>
      <c r="D2325" s="63">
        <f>+INDEX('LISTA DE PRECIOS EKM '!A:K,MATCH(C2325,'LISTA DE PRECIOS EKM '!A:A,0),MATCH($D$1,'LISTA DE PRECIOS EKM '!$1:$1,0))</f>
        <v>5629900</v>
      </c>
      <c r="E2325" s="22">
        <f>+INDEX('LISTA DE PRECIOS EKM '!B:K,MATCH(C2325,'LISTA DE PRECIOS EKM '!A:A,0),7)</f>
        <v>5859900</v>
      </c>
      <c r="F2325" s="22">
        <f>+INDEX('LISTA DE PRECIOS EKM '!B:K,MATCH(C2325,'LISTA DE PRECIOS EKM '!A:A,0),9)</f>
        <v>6189900</v>
      </c>
      <c r="G2325" s="22" t="str">
        <f>+IF(ISNUMBER(MATCH(C2325,Precios!C:C,0)),"Sí está", "No está")</f>
        <v>No está</v>
      </c>
    </row>
    <row r="2326" spans="2:7" hidden="1">
      <c r="B2326" s="22" t="s">
        <v>7747</v>
      </c>
      <c r="C2326" s="22" t="s">
        <v>7748</v>
      </c>
      <c r="D2326" s="63">
        <f>+INDEX('LISTA DE PRECIOS EKM '!A:K,MATCH(C2326,'LISTA DE PRECIOS EKM '!A:A,0),MATCH($D$1,'LISTA DE PRECIOS EKM '!$1:$1,0))</f>
        <v>5629900</v>
      </c>
      <c r="E2326" s="22">
        <f>+INDEX('LISTA DE PRECIOS EKM '!B:K,MATCH(C2326,'LISTA DE PRECIOS EKM '!A:A,0),7)</f>
        <v>5859900</v>
      </c>
      <c r="F2326" s="22">
        <f>+INDEX('LISTA DE PRECIOS EKM '!B:K,MATCH(C2326,'LISTA DE PRECIOS EKM '!A:A,0),9)</f>
        <v>6189900</v>
      </c>
      <c r="G2326" s="22" t="str">
        <f>+IF(ISNUMBER(MATCH(C2326,Precios!C:C,0)),"Sí está", "No está")</f>
        <v>No está</v>
      </c>
    </row>
    <row r="2327" spans="2:7" hidden="1">
      <c r="B2327" s="22" t="s">
        <v>7747</v>
      </c>
      <c r="C2327" s="22" t="s">
        <v>7748</v>
      </c>
      <c r="D2327" s="63">
        <f>+INDEX('LISTA DE PRECIOS EKM '!A:K,MATCH(C2327,'LISTA DE PRECIOS EKM '!A:A,0),MATCH($D$1,'LISTA DE PRECIOS EKM '!$1:$1,0))</f>
        <v>5629900</v>
      </c>
      <c r="E2327" s="22">
        <f>+INDEX('LISTA DE PRECIOS EKM '!B:K,MATCH(C2327,'LISTA DE PRECIOS EKM '!A:A,0),7)</f>
        <v>5859900</v>
      </c>
      <c r="F2327" s="22">
        <f>+INDEX('LISTA DE PRECIOS EKM '!B:K,MATCH(C2327,'LISTA DE PRECIOS EKM '!A:A,0),9)</f>
        <v>6189900</v>
      </c>
      <c r="G2327" s="22" t="str">
        <f>+IF(ISNUMBER(MATCH(C2327,Precios!C:C,0)),"Sí está", "No está")</f>
        <v>No está</v>
      </c>
    </row>
    <row r="2328" spans="2:7" hidden="1">
      <c r="B2328" s="22" t="s">
        <v>7749</v>
      </c>
      <c r="C2328" s="22" t="s">
        <v>7750</v>
      </c>
      <c r="D2328" s="63">
        <f>+INDEX('LISTA DE PRECIOS EKM '!A:K,MATCH(C2328,'LISTA DE PRECIOS EKM '!A:A,0),MATCH($D$1,'LISTA DE PRECIOS EKM '!$1:$1,0))</f>
        <v>2999900</v>
      </c>
      <c r="E2328" s="22">
        <f>+INDEX('LISTA DE PRECIOS EKM '!B:K,MATCH(C2328,'LISTA DE PRECIOS EKM '!A:A,0),7)</f>
        <v>3119900</v>
      </c>
      <c r="F2328" s="22">
        <f>+INDEX('LISTA DE PRECIOS EKM '!B:K,MATCH(C2328,'LISTA DE PRECIOS EKM '!A:A,0),9)</f>
        <v>3289900</v>
      </c>
      <c r="G2328" s="22" t="str">
        <f>+IF(ISNUMBER(MATCH(C2328,Precios!C:C,0)),"Sí está", "No está")</f>
        <v>No está</v>
      </c>
    </row>
    <row r="2329" spans="2:7" hidden="1">
      <c r="B2329" s="22" t="s">
        <v>7749</v>
      </c>
      <c r="C2329" s="22" t="s">
        <v>7750</v>
      </c>
      <c r="D2329" s="63">
        <f>+INDEX('LISTA DE PRECIOS EKM '!A:K,MATCH(C2329,'LISTA DE PRECIOS EKM '!A:A,0),MATCH($D$1,'LISTA DE PRECIOS EKM '!$1:$1,0))</f>
        <v>2999900</v>
      </c>
      <c r="E2329" s="22">
        <f>+INDEX('LISTA DE PRECIOS EKM '!B:K,MATCH(C2329,'LISTA DE PRECIOS EKM '!A:A,0),7)</f>
        <v>3119900</v>
      </c>
      <c r="F2329" s="22">
        <f>+INDEX('LISTA DE PRECIOS EKM '!B:K,MATCH(C2329,'LISTA DE PRECIOS EKM '!A:A,0),9)</f>
        <v>3289900</v>
      </c>
      <c r="G2329" s="22" t="str">
        <f>+IF(ISNUMBER(MATCH(C2329,Precios!C:C,0)),"Sí está", "No está")</f>
        <v>No está</v>
      </c>
    </row>
    <row r="2330" spans="2:7" hidden="1">
      <c r="B2330" s="22" t="s">
        <v>7751</v>
      </c>
      <c r="C2330" s="22" t="s">
        <v>7752</v>
      </c>
      <c r="D2330" s="63">
        <f>+INDEX('LISTA DE PRECIOS EKM '!A:K,MATCH(C2330,'LISTA DE PRECIOS EKM '!A:A,0),MATCH($D$1,'LISTA DE PRECIOS EKM '!$1:$1,0))</f>
        <v>2999900</v>
      </c>
      <c r="E2330" s="22">
        <f>+INDEX('LISTA DE PRECIOS EKM '!B:K,MATCH(C2330,'LISTA DE PRECIOS EKM '!A:A,0),7)</f>
        <v>3119900</v>
      </c>
      <c r="F2330" s="22">
        <f>+INDEX('LISTA DE PRECIOS EKM '!B:K,MATCH(C2330,'LISTA DE PRECIOS EKM '!A:A,0),9)</f>
        <v>3289900</v>
      </c>
      <c r="G2330" s="22" t="str">
        <f>+IF(ISNUMBER(MATCH(C2330,Precios!C:C,0)),"Sí está", "No está")</f>
        <v>No está</v>
      </c>
    </row>
    <row r="2331" spans="2:7" hidden="1">
      <c r="B2331" s="22" t="s">
        <v>7751</v>
      </c>
      <c r="C2331" s="22" t="s">
        <v>7752</v>
      </c>
      <c r="D2331" s="63">
        <f>+INDEX('LISTA DE PRECIOS EKM '!A:K,MATCH(C2331,'LISTA DE PRECIOS EKM '!A:A,0),MATCH($D$1,'LISTA DE PRECIOS EKM '!$1:$1,0))</f>
        <v>2999900</v>
      </c>
      <c r="E2331" s="22">
        <f>+INDEX('LISTA DE PRECIOS EKM '!B:K,MATCH(C2331,'LISTA DE PRECIOS EKM '!A:A,0),7)</f>
        <v>3119900</v>
      </c>
      <c r="F2331" s="22">
        <f>+INDEX('LISTA DE PRECIOS EKM '!B:K,MATCH(C2331,'LISTA DE PRECIOS EKM '!A:A,0),9)</f>
        <v>3289900</v>
      </c>
      <c r="G2331" s="22" t="str">
        <f>+IF(ISNUMBER(MATCH(C2331,Precios!C:C,0)),"Sí está", "No está")</f>
        <v>No está</v>
      </c>
    </row>
    <row r="2332" spans="2:7" hidden="1">
      <c r="B2332" s="22" t="s">
        <v>7753</v>
      </c>
      <c r="C2332" s="22" t="s">
        <v>7754</v>
      </c>
      <c r="D2332" s="63">
        <f>+INDEX('LISTA DE PRECIOS EKM '!A:K,MATCH(C2332,'LISTA DE PRECIOS EKM '!A:A,0),MATCH($D$1,'LISTA DE PRECIOS EKM '!$1:$1,0))</f>
        <v>2999900</v>
      </c>
      <c r="E2332" s="22">
        <f>+INDEX('LISTA DE PRECIOS EKM '!B:K,MATCH(C2332,'LISTA DE PRECIOS EKM '!A:A,0),7)</f>
        <v>3119900</v>
      </c>
      <c r="F2332" s="22">
        <f>+INDEX('LISTA DE PRECIOS EKM '!B:K,MATCH(C2332,'LISTA DE PRECIOS EKM '!A:A,0),9)</f>
        <v>3289900</v>
      </c>
      <c r="G2332" s="22" t="str">
        <f>+IF(ISNUMBER(MATCH(C2332,Precios!C:C,0)),"Sí está", "No está")</f>
        <v>No está</v>
      </c>
    </row>
    <row r="2333" spans="2:7" hidden="1">
      <c r="B2333" s="22" t="s">
        <v>7753</v>
      </c>
      <c r="C2333" s="22" t="s">
        <v>7754</v>
      </c>
      <c r="D2333" s="63">
        <f>+INDEX('LISTA DE PRECIOS EKM '!A:K,MATCH(C2333,'LISTA DE PRECIOS EKM '!A:A,0),MATCH($D$1,'LISTA DE PRECIOS EKM '!$1:$1,0))</f>
        <v>2999900</v>
      </c>
      <c r="E2333" s="22">
        <f>+INDEX('LISTA DE PRECIOS EKM '!B:K,MATCH(C2333,'LISTA DE PRECIOS EKM '!A:A,0),7)</f>
        <v>3119900</v>
      </c>
      <c r="F2333" s="22">
        <f>+INDEX('LISTA DE PRECIOS EKM '!B:K,MATCH(C2333,'LISTA DE PRECIOS EKM '!A:A,0),9)</f>
        <v>3289900</v>
      </c>
      <c r="G2333" s="22" t="str">
        <f>+IF(ISNUMBER(MATCH(C2333,Precios!C:C,0)),"Sí está", "No está")</f>
        <v>No está</v>
      </c>
    </row>
    <row r="2334" spans="2:7" hidden="1">
      <c r="B2334" s="22" t="s">
        <v>7755</v>
      </c>
      <c r="C2334" s="22" t="s">
        <v>7756</v>
      </c>
      <c r="D2334" s="63">
        <f>+INDEX('LISTA DE PRECIOS EKM '!A:K,MATCH(C2334,'LISTA DE PRECIOS EKM '!A:A,0),MATCH($D$1,'LISTA DE PRECIOS EKM '!$1:$1,0))</f>
        <v>2999900</v>
      </c>
      <c r="E2334" s="22">
        <f>+INDEX('LISTA DE PRECIOS EKM '!B:K,MATCH(C2334,'LISTA DE PRECIOS EKM '!A:A,0),7)</f>
        <v>3119900</v>
      </c>
      <c r="F2334" s="22">
        <f>+INDEX('LISTA DE PRECIOS EKM '!B:K,MATCH(C2334,'LISTA DE PRECIOS EKM '!A:A,0),9)</f>
        <v>3289900</v>
      </c>
      <c r="G2334" s="22" t="str">
        <f>+IF(ISNUMBER(MATCH(C2334,Precios!C:C,0)),"Sí está", "No está")</f>
        <v>No está</v>
      </c>
    </row>
    <row r="2335" spans="2:7" hidden="1">
      <c r="B2335" s="22" t="s">
        <v>7755</v>
      </c>
      <c r="C2335" s="22" t="s">
        <v>7756</v>
      </c>
      <c r="D2335" s="63">
        <f>+INDEX('LISTA DE PRECIOS EKM '!A:K,MATCH(C2335,'LISTA DE PRECIOS EKM '!A:A,0),MATCH($D$1,'LISTA DE PRECIOS EKM '!$1:$1,0))</f>
        <v>2999900</v>
      </c>
      <c r="E2335" s="22">
        <f>+INDEX('LISTA DE PRECIOS EKM '!B:K,MATCH(C2335,'LISTA DE PRECIOS EKM '!A:A,0),7)</f>
        <v>3119900</v>
      </c>
      <c r="F2335" s="22">
        <f>+INDEX('LISTA DE PRECIOS EKM '!B:K,MATCH(C2335,'LISTA DE PRECIOS EKM '!A:A,0),9)</f>
        <v>3289900</v>
      </c>
      <c r="G2335" s="22" t="str">
        <f>+IF(ISNUMBER(MATCH(C2335,Precios!C:C,0)),"Sí está", "No está")</f>
        <v>No está</v>
      </c>
    </row>
    <row r="2336" spans="2:7" hidden="1">
      <c r="B2336" s="22" t="s">
        <v>7757</v>
      </c>
      <c r="C2336" s="22" t="s">
        <v>7758</v>
      </c>
      <c r="D2336" s="63">
        <f>+INDEX('LISTA DE PRECIOS EKM '!A:K,MATCH(C2336,'LISTA DE PRECIOS EKM '!A:A,0),MATCH($D$1,'LISTA DE PRECIOS EKM '!$1:$1,0))</f>
        <v>1959900</v>
      </c>
      <c r="E2336" s="22">
        <f>+INDEX('LISTA DE PRECIOS EKM '!B:K,MATCH(C2336,'LISTA DE PRECIOS EKM '!A:A,0),7)</f>
        <v>2039900</v>
      </c>
      <c r="F2336" s="22">
        <f>+INDEX('LISTA DE PRECIOS EKM '!B:K,MATCH(C2336,'LISTA DE PRECIOS EKM '!A:A,0),9)</f>
        <v>2149900</v>
      </c>
      <c r="G2336" s="22" t="str">
        <f>+IF(ISNUMBER(MATCH(C2336,Precios!C:C,0)),"Sí está", "No está")</f>
        <v>No está</v>
      </c>
    </row>
    <row r="2337" spans="2:7" hidden="1">
      <c r="B2337" s="22" t="s">
        <v>7757</v>
      </c>
      <c r="C2337" s="22" t="s">
        <v>7758</v>
      </c>
      <c r="D2337" s="63">
        <f>+INDEX('LISTA DE PRECIOS EKM '!A:K,MATCH(C2337,'LISTA DE PRECIOS EKM '!A:A,0),MATCH($D$1,'LISTA DE PRECIOS EKM '!$1:$1,0))</f>
        <v>1959900</v>
      </c>
      <c r="E2337" s="22">
        <f>+INDEX('LISTA DE PRECIOS EKM '!B:K,MATCH(C2337,'LISTA DE PRECIOS EKM '!A:A,0),7)</f>
        <v>2039900</v>
      </c>
      <c r="F2337" s="22">
        <f>+INDEX('LISTA DE PRECIOS EKM '!B:K,MATCH(C2337,'LISTA DE PRECIOS EKM '!A:A,0),9)</f>
        <v>2149900</v>
      </c>
      <c r="G2337" s="22" t="str">
        <f>+IF(ISNUMBER(MATCH(C2337,Precios!C:C,0)),"Sí está", "No está")</f>
        <v>No está</v>
      </c>
    </row>
    <row r="2338" spans="2:7" hidden="1">
      <c r="B2338" s="22" t="s">
        <v>7759</v>
      </c>
      <c r="C2338" s="22" t="s">
        <v>7760</v>
      </c>
      <c r="D2338" s="63">
        <f>+INDEX('LISTA DE PRECIOS EKM '!A:K,MATCH(C2338,'LISTA DE PRECIOS EKM '!A:A,0),MATCH($D$1,'LISTA DE PRECIOS EKM '!$1:$1,0))</f>
        <v>1499900</v>
      </c>
      <c r="E2338" s="22">
        <f>+INDEX('LISTA DE PRECIOS EKM '!B:K,MATCH(C2338,'LISTA DE PRECIOS EKM '!A:A,0),7)</f>
        <v>1559900</v>
      </c>
      <c r="F2338" s="22">
        <f>+INDEX('LISTA DE PRECIOS EKM '!B:K,MATCH(C2338,'LISTA DE PRECIOS EKM '!A:A,0),9)</f>
        <v>1639900</v>
      </c>
      <c r="G2338" s="22" t="str">
        <f>+IF(ISNUMBER(MATCH(C2338,Precios!C:C,0)),"Sí está", "No está")</f>
        <v>No está</v>
      </c>
    </row>
    <row r="2339" spans="2:7" hidden="1">
      <c r="B2339" s="22" t="s">
        <v>7759</v>
      </c>
      <c r="C2339" s="22" t="s">
        <v>7760</v>
      </c>
      <c r="D2339" s="63">
        <f>+INDEX('LISTA DE PRECIOS EKM '!A:K,MATCH(C2339,'LISTA DE PRECIOS EKM '!A:A,0),MATCH($D$1,'LISTA DE PRECIOS EKM '!$1:$1,0))</f>
        <v>1499900</v>
      </c>
      <c r="E2339" s="22">
        <f>+INDEX('LISTA DE PRECIOS EKM '!B:K,MATCH(C2339,'LISTA DE PRECIOS EKM '!A:A,0),7)</f>
        <v>1559900</v>
      </c>
      <c r="F2339" s="22">
        <f>+INDEX('LISTA DE PRECIOS EKM '!B:K,MATCH(C2339,'LISTA DE PRECIOS EKM '!A:A,0),9)</f>
        <v>1639900</v>
      </c>
      <c r="G2339" s="22" t="str">
        <f>+IF(ISNUMBER(MATCH(C2339,Precios!C:C,0)),"Sí está", "No está")</f>
        <v>No está</v>
      </c>
    </row>
    <row r="2340" spans="2:7" hidden="1">
      <c r="B2340" s="22" t="s">
        <v>7761</v>
      </c>
      <c r="C2340" s="22" t="s">
        <v>7762</v>
      </c>
      <c r="D2340" s="63">
        <f>+INDEX('LISTA DE PRECIOS EKM '!A:K,MATCH(C2340,'LISTA DE PRECIOS EKM '!A:A,0),MATCH($D$1,'LISTA DE PRECIOS EKM '!$1:$1,0))</f>
        <v>2049900</v>
      </c>
      <c r="E2340" s="22">
        <f>+INDEX('LISTA DE PRECIOS EKM '!B:K,MATCH(C2340,'LISTA DE PRECIOS EKM '!A:A,0),7)</f>
        <v>2129900</v>
      </c>
      <c r="F2340" s="22">
        <f>+INDEX('LISTA DE PRECIOS EKM '!B:K,MATCH(C2340,'LISTA DE PRECIOS EKM '!A:A,0),9)</f>
        <v>2249900</v>
      </c>
      <c r="G2340" s="22" t="str">
        <f>+IF(ISNUMBER(MATCH(C2340,Precios!C:C,0)),"Sí está", "No está")</f>
        <v>No está</v>
      </c>
    </row>
    <row r="2341" spans="2:7" hidden="1">
      <c r="B2341" s="22" t="s">
        <v>7761</v>
      </c>
      <c r="C2341" s="22" t="s">
        <v>7762</v>
      </c>
      <c r="D2341" s="63">
        <f>+INDEX('LISTA DE PRECIOS EKM '!A:K,MATCH(C2341,'LISTA DE PRECIOS EKM '!A:A,0),MATCH($D$1,'LISTA DE PRECIOS EKM '!$1:$1,0))</f>
        <v>2049900</v>
      </c>
      <c r="E2341" s="22">
        <f>+INDEX('LISTA DE PRECIOS EKM '!B:K,MATCH(C2341,'LISTA DE PRECIOS EKM '!A:A,0),7)</f>
        <v>2129900</v>
      </c>
      <c r="F2341" s="22">
        <f>+INDEX('LISTA DE PRECIOS EKM '!B:K,MATCH(C2341,'LISTA DE PRECIOS EKM '!A:A,0),9)</f>
        <v>2249900</v>
      </c>
      <c r="G2341" s="22" t="str">
        <f>+IF(ISNUMBER(MATCH(C2341,Precios!C:C,0)),"Sí está", "No está")</f>
        <v>No está</v>
      </c>
    </row>
    <row r="2342" spans="2:7" hidden="1">
      <c r="B2342" s="22" t="s">
        <v>7763</v>
      </c>
      <c r="C2342" s="22" t="s">
        <v>7764</v>
      </c>
      <c r="D2342" s="63">
        <f>+INDEX('LISTA DE PRECIOS EKM '!A:K,MATCH(C2342,'LISTA DE PRECIOS EKM '!A:A,0),MATCH($D$1,'LISTA DE PRECIOS EKM '!$1:$1,0))</f>
        <v>1959900</v>
      </c>
      <c r="E2342" s="22">
        <f>+INDEX('LISTA DE PRECIOS EKM '!B:K,MATCH(C2342,'LISTA DE PRECIOS EKM '!A:A,0),7)</f>
        <v>2039900</v>
      </c>
      <c r="F2342" s="22">
        <f>+INDEX('LISTA DE PRECIOS EKM '!B:K,MATCH(C2342,'LISTA DE PRECIOS EKM '!A:A,0),9)</f>
        <v>2149900</v>
      </c>
      <c r="G2342" s="22" t="str">
        <f>+IF(ISNUMBER(MATCH(C2342,Precios!C:C,0)),"Sí está", "No está")</f>
        <v>No está</v>
      </c>
    </row>
    <row r="2343" spans="2:7" hidden="1">
      <c r="B2343" s="22" t="s">
        <v>7763</v>
      </c>
      <c r="C2343" s="22" t="s">
        <v>7764</v>
      </c>
      <c r="D2343" s="63">
        <f>+INDEX('LISTA DE PRECIOS EKM '!A:K,MATCH(C2343,'LISTA DE PRECIOS EKM '!A:A,0),MATCH($D$1,'LISTA DE PRECIOS EKM '!$1:$1,0))</f>
        <v>1959900</v>
      </c>
      <c r="E2343" s="22">
        <f>+INDEX('LISTA DE PRECIOS EKM '!B:K,MATCH(C2343,'LISTA DE PRECIOS EKM '!A:A,0),7)</f>
        <v>2039900</v>
      </c>
      <c r="F2343" s="22">
        <f>+INDEX('LISTA DE PRECIOS EKM '!B:K,MATCH(C2343,'LISTA DE PRECIOS EKM '!A:A,0),9)</f>
        <v>2149900</v>
      </c>
      <c r="G2343" s="22" t="str">
        <f>+IF(ISNUMBER(MATCH(C2343,Precios!C:C,0)),"Sí está", "No está")</f>
        <v>No está</v>
      </c>
    </row>
    <row r="2344" spans="2:7" hidden="1">
      <c r="B2344" s="22" t="s">
        <v>7765</v>
      </c>
      <c r="C2344" s="22" t="s">
        <v>7766</v>
      </c>
      <c r="D2344" s="63">
        <f>+INDEX('LISTA DE PRECIOS EKM '!A:K,MATCH(C2344,'LISTA DE PRECIOS EKM '!A:A,0),MATCH($D$1,'LISTA DE PRECIOS EKM '!$1:$1,0))</f>
        <v>1959900</v>
      </c>
      <c r="E2344" s="22">
        <f>+INDEX('LISTA DE PRECIOS EKM '!B:K,MATCH(C2344,'LISTA DE PRECIOS EKM '!A:A,0),7)</f>
        <v>2039900</v>
      </c>
      <c r="F2344" s="22">
        <f>+INDEX('LISTA DE PRECIOS EKM '!B:K,MATCH(C2344,'LISTA DE PRECIOS EKM '!A:A,0),9)</f>
        <v>2149900</v>
      </c>
      <c r="G2344" s="22" t="str">
        <f>+IF(ISNUMBER(MATCH(C2344,Precios!C:C,0)),"Sí está", "No está")</f>
        <v>No está</v>
      </c>
    </row>
    <row r="2345" spans="2:7" hidden="1">
      <c r="B2345" s="22" t="s">
        <v>7765</v>
      </c>
      <c r="C2345" s="22" t="s">
        <v>7766</v>
      </c>
      <c r="D2345" s="63">
        <f>+INDEX('LISTA DE PRECIOS EKM '!A:K,MATCH(C2345,'LISTA DE PRECIOS EKM '!A:A,0),MATCH($D$1,'LISTA DE PRECIOS EKM '!$1:$1,0))</f>
        <v>1959900</v>
      </c>
      <c r="E2345" s="22">
        <f>+INDEX('LISTA DE PRECIOS EKM '!B:K,MATCH(C2345,'LISTA DE PRECIOS EKM '!A:A,0),7)</f>
        <v>2039900</v>
      </c>
      <c r="F2345" s="22">
        <f>+INDEX('LISTA DE PRECIOS EKM '!B:K,MATCH(C2345,'LISTA DE PRECIOS EKM '!A:A,0),9)</f>
        <v>2149900</v>
      </c>
      <c r="G2345" s="22" t="str">
        <f>+IF(ISNUMBER(MATCH(C2345,Precios!C:C,0)),"Sí está", "No está")</f>
        <v>No está</v>
      </c>
    </row>
    <row r="2346" spans="2:7" hidden="1">
      <c r="B2346" s="22" t="s">
        <v>7767</v>
      </c>
      <c r="C2346" s="22" t="s">
        <v>7768</v>
      </c>
      <c r="D2346" s="63">
        <f>+INDEX('LISTA DE PRECIOS EKM '!A:K,MATCH(C2346,'LISTA DE PRECIOS EKM '!A:A,0),MATCH($D$1,'LISTA DE PRECIOS EKM '!$1:$1,0))</f>
        <v>1959900</v>
      </c>
      <c r="E2346" s="22">
        <f>+INDEX('LISTA DE PRECIOS EKM '!B:K,MATCH(C2346,'LISTA DE PRECIOS EKM '!A:A,0),7)</f>
        <v>2039900</v>
      </c>
      <c r="F2346" s="22">
        <f>+INDEX('LISTA DE PRECIOS EKM '!B:K,MATCH(C2346,'LISTA DE PRECIOS EKM '!A:A,0),9)</f>
        <v>2149900</v>
      </c>
      <c r="G2346" s="22" t="str">
        <f>+IF(ISNUMBER(MATCH(C2346,Precios!C:C,0)),"Sí está", "No está")</f>
        <v>No está</v>
      </c>
    </row>
    <row r="2347" spans="2:7" hidden="1">
      <c r="B2347" s="22" t="s">
        <v>7767</v>
      </c>
      <c r="C2347" s="22" t="s">
        <v>7768</v>
      </c>
      <c r="D2347" s="63">
        <f>+INDEX('LISTA DE PRECIOS EKM '!A:K,MATCH(C2347,'LISTA DE PRECIOS EKM '!A:A,0),MATCH($D$1,'LISTA DE PRECIOS EKM '!$1:$1,0))</f>
        <v>1959900</v>
      </c>
      <c r="E2347" s="22">
        <f>+INDEX('LISTA DE PRECIOS EKM '!B:K,MATCH(C2347,'LISTA DE PRECIOS EKM '!A:A,0),7)</f>
        <v>2039900</v>
      </c>
      <c r="F2347" s="22">
        <f>+INDEX('LISTA DE PRECIOS EKM '!B:K,MATCH(C2347,'LISTA DE PRECIOS EKM '!A:A,0),9)</f>
        <v>2149900</v>
      </c>
      <c r="G2347" s="22" t="str">
        <f>+IF(ISNUMBER(MATCH(C2347,Precios!C:C,0)),"Sí está", "No está")</f>
        <v>No está</v>
      </c>
    </row>
    <row r="2348" spans="2:7" hidden="1">
      <c r="B2348" s="22" t="s">
        <v>7769</v>
      </c>
      <c r="C2348" s="22" t="s">
        <v>7770</v>
      </c>
      <c r="D2348" s="63">
        <f>+INDEX('LISTA DE PRECIOS EKM '!A:K,MATCH(C2348,'LISTA DE PRECIOS EKM '!A:A,0),MATCH($D$1,'LISTA DE PRECIOS EKM '!$1:$1,0))</f>
        <v>839900</v>
      </c>
      <c r="E2348" s="22">
        <f>+INDEX('LISTA DE PRECIOS EKM '!B:K,MATCH(C2348,'LISTA DE PRECIOS EKM '!A:A,0),7)</f>
        <v>869900</v>
      </c>
      <c r="F2348" s="22">
        <f>+INDEX('LISTA DE PRECIOS EKM '!B:K,MATCH(C2348,'LISTA DE PRECIOS EKM '!A:A,0),9)</f>
        <v>919900</v>
      </c>
      <c r="G2348" s="22" t="str">
        <f>+IF(ISNUMBER(MATCH(C2348,Precios!C:C,0)),"Sí está", "No está")</f>
        <v>No está</v>
      </c>
    </row>
    <row r="2349" spans="2:7" hidden="1">
      <c r="B2349" s="22" t="s">
        <v>7769</v>
      </c>
      <c r="C2349" s="22" t="s">
        <v>7770</v>
      </c>
      <c r="D2349" s="63">
        <f>+INDEX('LISTA DE PRECIOS EKM '!A:K,MATCH(C2349,'LISTA DE PRECIOS EKM '!A:A,0),MATCH($D$1,'LISTA DE PRECIOS EKM '!$1:$1,0))</f>
        <v>839900</v>
      </c>
      <c r="E2349" s="22">
        <f>+INDEX('LISTA DE PRECIOS EKM '!B:K,MATCH(C2349,'LISTA DE PRECIOS EKM '!A:A,0),7)</f>
        <v>869900</v>
      </c>
      <c r="F2349" s="22">
        <f>+INDEX('LISTA DE PRECIOS EKM '!B:K,MATCH(C2349,'LISTA DE PRECIOS EKM '!A:A,0),9)</f>
        <v>919900</v>
      </c>
      <c r="G2349" s="22" t="str">
        <f>+IF(ISNUMBER(MATCH(C2349,Precios!C:C,0)),"Sí está", "No está")</f>
        <v>No está</v>
      </c>
    </row>
    <row r="2350" spans="2:7" hidden="1">
      <c r="B2350" s="22" t="s">
        <v>7771</v>
      </c>
      <c r="C2350" s="22" t="s">
        <v>7772</v>
      </c>
      <c r="D2350" s="63">
        <f>+INDEX('LISTA DE PRECIOS EKM '!A:K,MATCH(C2350,'LISTA DE PRECIOS EKM '!A:A,0),MATCH($D$1,'LISTA DE PRECIOS EKM '!$1:$1,0))</f>
        <v>839900</v>
      </c>
      <c r="E2350" s="22">
        <f>+INDEX('LISTA DE PRECIOS EKM '!B:K,MATCH(C2350,'LISTA DE PRECIOS EKM '!A:A,0),7)</f>
        <v>869900</v>
      </c>
      <c r="F2350" s="22">
        <f>+INDEX('LISTA DE PRECIOS EKM '!B:K,MATCH(C2350,'LISTA DE PRECIOS EKM '!A:A,0),9)</f>
        <v>919900</v>
      </c>
      <c r="G2350" s="22" t="str">
        <f>+IF(ISNUMBER(MATCH(C2350,Precios!C:C,0)),"Sí está", "No está")</f>
        <v>No está</v>
      </c>
    </row>
    <row r="2351" spans="2:7" hidden="1">
      <c r="B2351" s="22" t="s">
        <v>7771</v>
      </c>
      <c r="C2351" s="22" t="s">
        <v>7772</v>
      </c>
      <c r="D2351" s="63">
        <f>+INDEX('LISTA DE PRECIOS EKM '!A:K,MATCH(C2351,'LISTA DE PRECIOS EKM '!A:A,0),MATCH($D$1,'LISTA DE PRECIOS EKM '!$1:$1,0))</f>
        <v>839900</v>
      </c>
      <c r="E2351" s="22">
        <f>+INDEX('LISTA DE PRECIOS EKM '!B:K,MATCH(C2351,'LISTA DE PRECIOS EKM '!A:A,0),7)</f>
        <v>869900</v>
      </c>
      <c r="F2351" s="22">
        <f>+INDEX('LISTA DE PRECIOS EKM '!B:K,MATCH(C2351,'LISTA DE PRECIOS EKM '!A:A,0),9)</f>
        <v>919900</v>
      </c>
      <c r="G2351" s="22" t="str">
        <f>+IF(ISNUMBER(MATCH(C2351,Precios!C:C,0)),"Sí está", "No está")</f>
        <v>No está</v>
      </c>
    </row>
    <row r="2352" spans="2:7" hidden="1">
      <c r="B2352" s="22" t="s">
        <v>7773</v>
      </c>
      <c r="C2352" s="22" t="s">
        <v>7774</v>
      </c>
      <c r="D2352" s="63">
        <f>+INDEX('LISTA DE PRECIOS EKM '!A:K,MATCH(C2352,'LISTA DE PRECIOS EKM '!A:A,0),MATCH($D$1,'LISTA DE PRECIOS EKM '!$1:$1,0))</f>
        <v>839900</v>
      </c>
      <c r="E2352" s="22">
        <f>+INDEX('LISTA DE PRECIOS EKM '!B:K,MATCH(C2352,'LISTA DE PRECIOS EKM '!A:A,0),7)</f>
        <v>869900</v>
      </c>
      <c r="F2352" s="22">
        <f>+INDEX('LISTA DE PRECIOS EKM '!B:K,MATCH(C2352,'LISTA DE PRECIOS EKM '!A:A,0),9)</f>
        <v>919900</v>
      </c>
      <c r="G2352" s="22" t="str">
        <f>+IF(ISNUMBER(MATCH(C2352,Precios!C:C,0)),"Sí está", "No está")</f>
        <v>No está</v>
      </c>
    </row>
    <row r="2353" spans="2:7" hidden="1">
      <c r="B2353" s="22" t="s">
        <v>7773</v>
      </c>
      <c r="C2353" s="22" t="s">
        <v>7774</v>
      </c>
      <c r="D2353" s="63">
        <f>+INDEX('LISTA DE PRECIOS EKM '!A:K,MATCH(C2353,'LISTA DE PRECIOS EKM '!A:A,0),MATCH($D$1,'LISTA DE PRECIOS EKM '!$1:$1,0))</f>
        <v>839900</v>
      </c>
      <c r="E2353" s="22">
        <f>+INDEX('LISTA DE PRECIOS EKM '!B:K,MATCH(C2353,'LISTA DE PRECIOS EKM '!A:A,0),7)</f>
        <v>869900</v>
      </c>
      <c r="F2353" s="22">
        <f>+INDEX('LISTA DE PRECIOS EKM '!B:K,MATCH(C2353,'LISTA DE PRECIOS EKM '!A:A,0),9)</f>
        <v>919900</v>
      </c>
      <c r="G2353" s="22" t="str">
        <f>+IF(ISNUMBER(MATCH(C2353,Precios!C:C,0)),"Sí está", "No está")</f>
        <v>No está</v>
      </c>
    </row>
    <row r="2354" spans="2:7" hidden="1">
      <c r="B2354" s="22" t="s">
        <v>7775</v>
      </c>
      <c r="C2354" s="22" t="s">
        <v>7776</v>
      </c>
      <c r="D2354" s="63">
        <f>+INDEX('LISTA DE PRECIOS EKM '!A:K,MATCH(C2354,'LISTA DE PRECIOS EKM '!A:A,0),MATCH($D$1,'LISTA DE PRECIOS EKM '!$1:$1,0))</f>
        <v>999900</v>
      </c>
      <c r="E2354" s="22">
        <f>+INDEX('LISTA DE PRECIOS EKM '!B:K,MATCH(C2354,'LISTA DE PRECIOS EKM '!A:A,0),7)</f>
        <v>1039900</v>
      </c>
      <c r="F2354" s="22">
        <f>+INDEX('LISTA DE PRECIOS EKM '!B:K,MATCH(C2354,'LISTA DE PRECIOS EKM '!A:A,0),9)</f>
        <v>1089900</v>
      </c>
      <c r="G2354" s="22" t="str">
        <f>+IF(ISNUMBER(MATCH(C2354,Precios!C:C,0)),"Sí está", "No está")</f>
        <v>No está</v>
      </c>
    </row>
    <row r="2355" spans="2:7" hidden="1">
      <c r="B2355" s="22" t="s">
        <v>7775</v>
      </c>
      <c r="C2355" s="22" t="s">
        <v>7776</v>
      </c>
      <c r="D2355" s="63">
        <f>+INDEX('LISTA DE PRECIOS EKM '!A:K,MATCH(C2355,'LISTA DE PRECIOS EKM '!A:A,0),MATCH($D$1,'LISTA DE PRECIOS EKM '!$1:$1,0))</f>
        <v>999900</v>
      </c>
      <c r="E2355" s="22">
        <f>+INDEX('LISTA DE PRECIOS EKM '!B:K,MATCH(C2355,'LISTA DE PRECIOS EKM '!A:A,0),7)</f>
        <v>1039900</v>
      </c>
      <c r="F2355" s="22">
        <f>+INDEX('LISTA DE PRECIOS EKM '!B:K,MATCH(C2355,'LISTA DE PRECIOS EKM '!A:A,0),9)</f>
        <v>1089900</v>
      </c>
      <c r="G2355" s="22" t="str">
        <f>+IF(ISNUMBER(MATCH(C2355,Precios!C:C,0)),"Sí está", "No está")</f>
        <v>No está</v>
      </c>
    </row>
    <row r="2356" spans="2:7" hidden="1">
      <c r="B2356" s="22" t="s">
        <v>7777</v>
      </c>
      <c r="C2356" s="22" t="s">
        <v>7778</v>
      </c>
      <c r="D2356" s="63">
        <f>+INDEX('LISTA DE PRECIOS EKM '!A:K,MATCH(C2356,'LISTA DE PRECIOS EKM '!A:A,0),MATCH($D$1,'LISTA DE PRECIOS EKM '!$1:$1,0))</f>
        <v>839900</v>
      </c>
      <c r="E2356" s="22">
        <f>+INDEX('LISTA DE PRECIOS EKM '!B:K,MATCH(C2356,'LISTA DE PRECIOS EKM '!A:A,0),7)</f>
        <v>869900</v>
      </c>
      <c r="F2356" s="22">
        <f>+INDEX('LISTA DE PRECIOS EKM '!B:K,MATCH(C2356,'LISTA DE PRECIOS EKM '!A:A,0),9)</f>
        <v>919900</v>
      </c>
      <c r="G2356" s="22" t="str">
        <f>+IF(ISNUMBER(MATCH(C2356,Precios!C:C,0)),"Sí está", "No está")</f>
        <v>No está</v>
      </c>
    </row>
    <row r="2357" spans="2:7" hidden="1">
      <c r="B2357" s="22" t="s">
        <v>7777</v>
      </c>
      <c r="C2357" s="22" t="s">
        <v>7778</v>
      </c>
      <c r="D2357" s="63">
        <f>+INDEX('LISTA DE PRECIOS EKM '!A:K,MATCH(C2357,'LISTA DE PRECIOS EKM '!A:A,0),MATCH($D$1,'LISTA DE PRECIOS EKM '!$1:$1,0))</f>
        <v>839900</v>
      </c>
      <c r="E2357" s="22">
        <f>+INDEX('LISTA DE PRECIOS EKM '!B:K,MATCH(C2357,'LISTA DE PRECIOS EKM '!A:A,0),7)</f>
        <v>869900</v>
      </c>
      <c r="F2357" s="22">
        <f>+INDEX('LISTA DE PRECIOS EKM '!B:K,MATCH(C2357,'LISTA DE PRECIOS EKM '!A:A,0),9)</f>
        <v>919900</v>
      </c>
      <c r="G2357" s="22" t="str">
        <f>+IF(ISNUMBER(MATCH(C2357,Precios!C:C,0)),"Sí está", "No está")</f>
        <v>No está</v>
      </c>
    </row>
    <row r="2358" spans="2:7" hidden="1">
      <c r="B2358" s="22" t="s">
        <v>7779</v>
      </c>
      <c r="C2358" s="22" t="s">
        <v>7780</v>
      </c>
      <c r="D2358" s="63">
        <f>+INDEX('LISTA DE PRECIOS EKM '!A:K,MATCH(C2358,'LISTA DE PRECIOS EKM '!A:A,0),MATCH($D$1,'LISTA DE PRECIOS EKM '!$1:$1,0))</f>
        <v>839900</v>
      </c>
      <c r="E2358" s="22">
        <f>+INDEX('LISTA DE PRECIOS EKM '!B:K,MATCH(C2358,'LISTA DE PRECIOS EKM '!A:A,0),7)</f>
        <v>869900</v>
      </c>
      <c r="F2358" s="22">
        <f>+INDEX('LISTA DE PRECIOS EKM '!B:K,MATCH(C2358,'LISTA DE PRECIOS EKM '!A:A,0),9)</f>
        <v>919900</v>
      </c>
      <c r="G2358" s="22" t="str">
        <f>+IF(ISNUMBER(MATCH(C2358,Precios!C:C,0)),"Sí está", "No está")</f>
        <v>No está</v>
      </c>
    </row>
    <row r="2359" spans="2:7" hidden="1">
      <c r="B2359" s="22" t="s">
        <v>7779</v>
      </c>
      <c r="C2359" s="22" t="s">
        <v>7780</v>
      </c>
      <c r="D2359" s="63">
        <f>+INDEX('LISTA DE PRECIOS EKM '!A:K,MATCH(C2359,'LISTA DE PRECIOS EKM '!A:A,0),MATCH($D$1,'LISTA DE PRECIOS EKM '!$1:$1,0))</f>
        <v>839900</v>
      </c>
      <c r="E2359" s="22">
        <f>+INDEX('LISTA DE PRECIOS EKM '!B:K,MATCH(C2359,'LISTA DE PRECIOS EKM '!A:A,0),7)</f>
        <v>869900</v>
      </c>
      <c r="F2359" s="22">
        <f>+INDEX('LISTA DE PRECIOS EKM '!B:K,MATCH(C2359,'LISTA DE PRECIOS EKM '!A:A,0),9)</f>
        <v>919900</v>
      </c>
      <c r="G2359" s="22" t="str">
        <f>+IF(ISNUMBER(MATCH(C2359,Precios!C:C,0)),"Sí está", "No está")</f>
        <v>No está</v>
      </c>
    </row>
    <row r="2360" spans="2:7" hidden="1">
      <c r="B2360" s="22" t="s">
        <v>7781</v>
      </c>
      <c r="C2360" s="22" t="s">
        <v>7782</v>
      </c>
      <c r="D2360" s="63">
        <f>+INDEX('LISTA DE PRECIOS EKM '!A:K,MATCH(C2360,'LISTA DE PRECIOS EKM '!A:A,0),MATCH($D$1,'LISTA DE PRECIOS EKM '!$1:$1,0))</f>
        <v>839900</v>
      </c>
      <c r="E2360" s="22">
        <f>+INDEX('LISTA DE PRECIOS EKM '!B:K,MATCH(C2360,'LISTA DE PRECIOS EKM '!A:A,0),7)</f>
        <v>869900</v>
      </c>
      <c r="F2360" s="22">
        <f>+INDEX('LISTA DE PRECIOS EKM '!B:K,MATCH(C2360,'LISTA DE PRECIOS EKM '!A:A,0),9)</f>
        <v>919900</v>
      </c>
      <c r="G2360" s="22" t="str">
        <f>+IF(ISNUMBER(MATCH(C2360,Precios!C:C,0)),"Sí está", "No está")</f>
        <v>No está</v>
      </c>
    </row>
    <row r="2361" spans="2:7" hidden="1">
      <c r="B2361" s="22" t="s">
        <v>7781</v>
      </c>
      <c r="C2361" s="22" t="s">
        <v>7782</v>
      </c>
      <c r="D2361" s="63">
        <f>+INDEX('LISTA DE PRECIOS EKM '!A:K,MATCH(C2361,'LISTA DE PRECIOS EKM '!A:A,0),MATCH($D$1,'LISTA DE PRECIOS EKM '!$1:$1,0))</f>
        <v>839900</v>
      </c>
      <c r="E2361" s="22">
        <f>+INDEX('LISTA DE PRECIOS EKM '!B:K,MATCH(C2361,'LISTA DE PRECIOS EKM '!A:A,0),7)</f>
        <v>869900</v>
      </c>
      <c r="F2361" s="22">
        <f>+INDEX('LISTA DE PRECIOS EKM '!B:K,MATCH(C2361,'LISTA DE PRECIOS EKM '!A:A,0),9)</f>
        <v>919900</v>
      </c>
      <c r="G2361" s="22" t="str">
        <f>+IF(ISNUMBER(MATCH(C2361,Precios!C:C,0)),"Sí está", "No está")</f>
        <v>No está</v>
      </c>
    </row>
    <row r="2362" spans="2:7" hidden="1">
      <c r="B2362" s="22" t="s">
        <v>7783</v>
      </c>
      <c r="C2362" s="22" t="s">
        <v>7784</v>
      </c>
      <c r="D2362" s="63">
        <f>+INDEX('LISTA DE PRECIOS EKM '!A:K,MATCH(C2362,'LISTA DE PRECIOS EKM '!A:A,0),MATCH($D$1,'LISTA DE PRECIOS EKM '!$1:$1,0))</f>
        <v>839900</v>
      </c>
      <c r="E2362" s="22">
        <f>+INDEX('LISTA DE PRECIOS EKM '!B:K,MATCH(C2362,'LISTA DE PRECIOS EKM '!A:A,0),7)</f>
        <v>869900</v>
      </c>
      <c r="F2362" s="22">
        <f>+INDEX('LISTA DE PRECIOS EKM '!B:K,MATCH(C2362,'LISTA DE PRECIOS EKM '!A:A,0),9)</f>
        <v>919900</v>
      </c>
      <c r="G2362" s="22" t="str">
        <f>+IF(ISNUMBER(MATCH(C2362,Precios!C:C,0)),"Sí está", "No está")</f>
        <v>No está</v>
      </c>
    </row>
    <row r="2363" spans="2:7" hidden="1">
      <c r="B2363" s="22" t="s">
        <v>7783</v>
      </c>
      <c r="C2363" s="22" t="s">
        <v>7784</v>
      </c>
      <c r="D2363" s="63">
        <f>+INDEX('LISTA DE PRECIOS EKM '!A:K,MATCH(C2363,'LISTA DE PRECIOS EKM '!A:A,0),MATCH($D$1,'LISTA DE PRECIOS EKM '!$1:$1,0))</f>
        <v>839900</v>
      </c>
      <c r="E2363" s="22">
        <f>+INDEX('LISTA DE PRECIOS EKM '!B:K,MATCH(C2363,'LISTA DE PRECIOS EKM '!A:A,0),7)</f>
        <v>869900</v>
      </c>
      <c r="F2363" s="22">
        <f>+INDEX('LISTA DE PRECIOS EKM '!B:K,MATCH(C2363,'LISTA DE PRECIOS EKM '!A:A,0),9)</f>
        <v>919900</v>
      </c>
      <c r="G2363" s="22" t="str">
        <f>+IF(ISNUMBER(MATCH(C2363,Precios!C:C,0)),"Sí está", "No está")</f>
        <v>No está</v>
      </c>
    </row>
    <row r="2364" spans="2:7" hidden="1">
      <c r="B2364" s="22" t="s">
        <v>7785</v>
      </c>
      <c r="C2364" s="22" t="s">
        <v>7786</v>
      </c>
      <c r="D2364" s="63">
        <f>+INDEX('LISTA DE PRECIOS EKM '!A:K,MATCH(C2364,'LISTA DE PRECIOS EKM '!A:A,0),MATCH($D$1,'LISTA DE PRECIOS EKM '!$1:$1,0))</f>
        <v>839900</v>
      </c>
      <c r="E2364" s="22">
        <f>+INDEX('LISTA DE PRECIOS EKM '!B:K,MATCH(C2364,'LISTA DE PRECIOS EKM '!A:A,0),7)</f>
        <v>869900</v>
      </c>
      <c r="F2364" s="22">
        <f>+INDEX('LISTA DE PRECIOS EKM '!B:K,MATCH(C2364,'LISTA DE PRECIOS EKM '!A:A,0),9)</f>
        <v>919900</v>
      </c>
      <c r="G2364" s="22" t="str">
        <f>+IF(ISNUMBER(MATCH(C2364,Precios!C:C,0)),"Sí está", "No está")</f>
        <v>No está</v>
      </c>
    </row>
    <row r="2365" spans="2:7" hidden="1">
      <c r="B2365" s="22" t="s">
        <v>7785</v>
      </c>
      <c r="C2365" s="22" t="s">
        <v>7786</v>
      </c>
      <c r="D2365" s="63">
        <f>+INDEX('LISTA DE PRECIOS EKM '!A:K,MATCH(C2365,'LISTA DE PRECIOS EKM '!A:A,0),MATCH($D$1,'LISTA DE PRECIOS EKM '!$1:$1,0))</f>
        <v>839900</v>
      </c>
      <c r="E2365" s="22">
        <f>+INDEX('LISTA DE PRECIOS EKM '!B:K,MATCH(C2365,'LISTA DE PRECIOS EKM '!A:A,0),7)</f>
        <v>869900</v>
      </c>
      <c r="F2365" s="22">
        <f>+INDEX('LISTA DE PRECIOS EKM '!B:K,MATCH(C2365,'LISTA DE PRECIOS EKM '!A:A,0),9)</f>
        <v>919900</v>
      </c>
      <c r="G2365" s="22" t="str">
        <f>+IF(ISNUMBER(MATCH(C2365,Precios!C:C,0)),"Sí está", "No está")</f>
        <v>No está</v>
      </c>
    </row>
    <row r="2366" spans="2:7" hidden="1">
      <c r="B2366" s="22" t="s">
        <v>7787</v>
      </c>
      <c r="C2366" s="22" t="s">
        <v>7788</v>
      </c>
      <c r="D2366" s="63">
        <f>+INDEX('LISTA DE PRECIOS EKM '!A:K,MATCH(C2366,'LISTA DE PRECIOS EKM '!A:A,0),MATCH($D$1,'LISTA DE PRECIOS EKM '!$1:$1,0))</f>
        <v>839900</v>
      </c>
      <c r="E2366" s="22">
        <f>+INDEX('LISTA DE PRECIOS EKM '!B:K,MATCH(C2366,'LISTA DE PRECIOS EKM '!A:A,0),7)</f>
        <v>869900</v>
      </c>
      <c r="F2366" s="22">
        <f>+INDEX('LISTA DE PRECIOS EKM '!B:K,MATCH(C2366,'LISTA DE PRECIOS EKM '!A:A,0),9)</f>
        <v>919900</v>
      </c>
      <c r="G2366" s="22" t="str">
        <f>+IF(ISNUMBER(MATCH(C2366,Precios!C:C,0)),"Sí está", "No está")</f>
        <v>No está</v>
      </c>
    </row>
    <row r="2367" spans="2:7" hidden="1">
      <c r="B2367" s="22" t="s">
        <v>7787</v>
      </c>
      <c r="C2367" s="22" t="s">
        <v>7788</v>
      </c>
      <c r="D2367" s="63">
        <f>+INDEX('LISTA DE PRECIOS EKM '!A:K,MATCH(C2367,'LISTA DE PRECIOS EKM '!A:A,0),MATCH($D$1,'LISTA DE PRECIOS EKM '!$1:$1,0))</f>
        <v>839900</v>
      </c>
      <c r="E2367" s="22">
        <f>+INDEX('LISTA DE PRECIOS EKM '!B:K,MATCH(C2367,'LISTA DE PRECIOS EKM '!A:A,0),7)</f>
        <v>869900</v>
      </c>
      <c r="F2367" s="22">
        <f>+INDEX('LISTA DE PRECIOS EKM '!B:K,MATCH(C2367,'LISTA DE PRECIOS EKM '!A:A,0),9)</f>
        <v>919900</v>
      </c>
      <c r="G2367" s="22" t="str">
        <f>+IF(ISNUMBER(MATCH(C2367,Precios!C:C,0)),"Sí está", "No está")</f>
        <v>No está</v>
      </c>
    </row>
    <row r="2368" spans="2:7" hidden="1">
      <c r="B2368" s="22" t="s">
        <v>7789</v>
      </c>
      <c r="C2368" s="22" t="s">
        <v>7790</v>
      </c>
      <c r="D2368" s="63">
        <f>+INDEX('LISTA DE PRECIOS EKM '!A:K,MATCH(C2368,'LISTA DE PRECIOS EKM '!A:A,0),MATCH($D$1,'LISTA DE PRECIOS EKM '!$1:$1,0))</f>
        <v>839900</v>
      </c>
      <c r="E2368" s="22">
        <f>+INDEX('LISTA DE PRECIOS EKM '!B:K,MATCH(C2368,'LISTA DE PRECIOS EKM '!A:A,0),7)</f>
        <v>869900</v>
      </c>
      <c r="F2368" s="22">
        <f>+INDEX('LISTA DE PRECIOS EKM '!B:K,MATCH(C2368,'LISTA DE PRECIOS EKM '!A:A,0),9)</f>
        <v>919900</v>
      </c>
      <c r="G2368" s="22" t="str">
        <f>+IF(ISNUMBER(MATCH(C2368,Precios!C:C,0)),"Sí está", "No está")</f>
        <v>No está</v>
      </c>
    </row>
    <row r="2369" spans="2:7" hidden="1">
      <c r="B2369" s="22" t="s">
        <v>7789</v>
      </c>
      <c r="C2369" s="22" t="s">
        <v>7790</v>
      </c>
      <c r="D2369" s="63">
        <f>+INDEX('LISTA DE PRECIOS EKM '!A:K,MATCH(C2369,'LISTA DE PRECIOS EKM '!A:A,0),MATCH($D$1,'LISTA DE PRECIOS EKM '!$1:$1,0))</f>
        <v>839900</v>
      </c>
      <c r="E2369" s="22">
        <f>+INDEX('LISTA DE PRECIOS EKM '!B:K,MATCH(C2369,'LISTA DE PRECIOS EKM '!A:A,0),7)</f>
        <v>869900</v>
      </c>
      <c r="F2369" s="22">
        <f>+INDEX('LISTA DE PRECIOS EKM '!B:K,MATCH(C2369,'LISTA DE PRECIOS EKM '!A:A,0),9)</f>
        <v>919900</v>
      </c>
      <c r="G2369" s="22" t="str">
        <f>+IF(ISNUMBER(MATCH(C2369,Precios!C:C,0)),"Sí está", "No está")</f>
        <v>No está</v>
      </c>
    </row>
    <row r="2370" spans="2:7" hidden="1">
      <c r="B2370" s="22" t="s">
        <v>7791</v>
      </c>
      <c r="C2370" s="22" t="s">
        <v>7792</v>
      </c>
      <c r="D2370" s="63">
        <f>+INDEX('LISTA DE PRECIOS EKM '!A:K,MATCH(C2370,'LISTA DE PRECIOS EKM '!A:A,0),MATCH($D$1,'LISTA DE PRECIOS EKM '!$1:$1,0))</f>
        <v>999900</v>
      </c>
      <c r="E2370" s="22">
        <f>+INDEX('LISTA DE PRECIOS EKM '!B:K,MATCH(C2370,'LISTA DE PRECIOS EKM '!A:A,0),7)</f>
        <v>1039900</v>
      </c>
      <c r="F2370" s="22">
        <f>+INDEX('LISTA DE PRECIOS EKM '!B:K,MATCH(C2370,'LISTA DE PRECIOS EKM '!A:A,0),9)</f>
        <v>1089900</v>
      </c>
      <c r="G2370" s="22" t="str">
        <f>+IF(ISNUMBER(MATCH(C2370,Precios!C:C,0)),"Sí está", "No está")</f>
        <v>No está</v>
      </c>
    </row>
    <row r="2371" spans="2:7" hidden="1">
      <c r="B2371" s="22" t="s">
        <v>7791</v>
      </c>
      <c r="C2371" s="22" t="s">
        <v>7792</v>
      </c>
      <c r="D2371" s="63">
        <f>+INDEX('LISTA DE PRECIOS EKM '!A:K,MATCH(C2371,'LISTA DE PRECIOS EKM '!A:A,0),MATCH($D$1,'LISTA DE PRECIOS EKM '!$1:$1,0))</f>
        <v>999900</v>
      </c>
      <c r="E2371" s="22">
        <f>+INDEX('LISTA DE PRECIOS EKM '!B:K,MATCH(C2371,'LISTA DE PRECIOS EKM '!A:A,0),7)</f>
        <v>1039900</v>
      </c>
      <c r="F2371" s="22">
        <f>+INDEX('LISTA DE PRECIOS EKM '!B:K,MATCH(C2371,'LISTA DE PRECIOS EKM '!A:A,0),9)</f>
        <v>1089900</v>
      </c>
      <c r="G2371" s="22" t="str">
        <f>+IF(ISNUMBER(MATCH(C2371,Precios!C:C,0)),"Sí está", "No está")</f>
        <v>No está</v>
      </c>
    </row>
    <row r="2372" spans="2:7" hidden="1">
      <c r="B2372" s="22" t="s">
        <v>7793</v>
      </c>
      <c r="C2372" s="22" t="s">
        <v>7794</v>
      </c>
      <c r="D2372" s="63">
        <f>+INDEX('LISTA DE PRECIOS EKM '!A:K,MATCH(C2372,'LISTA DE PRECIOS EKM '!A:A,0),MATCH($D$1,'LISTA DE PRECIOS EKM '!$1:$1,0))</f>
        <v>999900</v>
      </c>
      <c r="E2372" s="22">
        <f>+INDEX('LISTA DE PRECIOS EKM '!B:K,MATCH(C2372,'LISTA DE PRECIOS EKM '!A:A,0),7)</f>
        <v>1039900</v>
      </c>
      <c r="F2372" s="22">
        <f>+INDEX('LISTA DE PRECIOS EKM '!B:K,MATCH(C2372,'LISTA DE PRECIOS EKM '!A:A,0),9)</f>
        <v>1089900</v>
      </c>
      <c r="G2372" s="22" t="str">
        <f>+IF(ISNUMBER(MATCH(C2372,Precios!C:C,0)),"Sí está", "No está")</f>
        <v>No está</v>
      </c>
    </row>
    <row r="2373" spans="2:7" hidden="1">
      <c r="B2373" s="22" t="s">
        <v>7793</v>
      </c>
      <c r="C2373" s="22" t="s">
        <v>7794</v>
      </c>
      <c r="D2373" s="63">
        <f>+INDEX('LISTA DE PRECIOS EKM '!A:K,MATCH(C2373,'LISTA DE PRECIOS EKM '!A:A,0),MATCH($D$1,'LISTA DE PRECIOS EKM '!$1:$1,0))</f>
        <v>999900</v>
      </c>
      <c r="E2373" s="22">
        <f>+INDEX('LISTA DE PRECIOS EKM '!B:K,MATCH(C2373,'LISTA DE PRECIOS EKM '!A:A,0),7)</f>
        <v>1039900</v>
      </c>
      <c r="F2373" s="22">
        <f>+INDEX('LISTA DE PRECIOS EKM '!B:K,MATCH(C2373,'LISTA DE PRECIOS EKM '!A:A,0),9)</f>
        <v>1089900</v>
      </c>
      <c r="G2373" s="22" t="str">
        <f>+IF(ISNUMBER(MATCH(C2373,Precios!C:C,0)),"Sí está", "No está")</f>
        <v>No está</v>
      </c>
    </row>
    <row r="2374" spans="2:7" hidden="1">
      <c r="B2374" s="22" t="s">
        <v>7795</v>
      </c>
      <c r="C2374" s="22" t="s">
        <v>7796</v>
      </c>
      <c r="D2374" s="63">
        <f>+INDEX('LISTA DE PRECIOS EKM '!A:K,MATCH(C2374,'LISTA DE PRECIOS EKM '!A:A,0),MATCH($D$1,'LISTA DE PRECIOS EKM '!$1:$1,0))</f>
        <v>999900</v>
      </c>
      <c r="E2374" s="22">
        <f>+INDEX('LISTA DE PRECIOS EKM '!B:K,MATCH(C2374,'LISTA DE PRECIOS EKM '!A:A,0),7)</f>
        <v>1039900</v>
      </c>
      <c r="F2374" s="22">
        <f>+INDEX('LISTA DE PRECIOS EKM '!B:K,MATCH(C2374,'LISTA DE PRECIOS EKM '!A:A,0),9)</f>
        <v>1089900</v>
      </c>
      <c r="G2374" s="22" t="str">
        <f>+IF(ISNUMBER(MATCH(C2374,Precios!C:C,0)),"Sí está", "No está")</f>
        <v>No está</v>
      </c>
    </row>
    <row r="2375" spans="2:7" hidden="1">
      <c r="B2375" s="22" t="s">
        <v>7795</v>
      </c>
      <c r="C2375" s="22" t="s">
        <v>7796</v>
      </c>
      <c r="D2375" s="63">
        <f>+INDEX('LISTA DE PRECIOS EKM '!A:K,MATCH(C2375,'LISTA DE PRECIOS EKM '!A:A,0),MATCH($D$1,'LISTA DE PRECIOS EKM '!$1:$1,0))</f>
        <v>999900</v>
      </c>
      <c r="E2375" s="22">
        <f>+INDEX('LISTA DE PRECIOS EKM '!B:K,MATCH(C2375,'LISTA DE PRECIOS EKM '!A:A,0),7)</f>
        <v>1039900</v>
      </c>
      <c r="F2375" s="22">
        <f>+INDEX('LISTA DE PRECIOS EKM '!B:K,MATCH(C2375,'LISTA DE PRECIOS EKM '!A:A,0),9)</f>
        <v>1089900</v>
      </c>
      <c r="G2375" s="22" t="str">
        <f>+IF(ISNUMBER(MATCH(C2375,Precios!C:C,0)),"Sí está", "No está")</f>
        <v>No está</v>
      </c>
    </row>
    <row r="2376" spans="2:7" hidden="1">
      <c r="B2376" s="22" t="s">
        <v>7797</v>
      </c>
      <c r="C2376" s="22" t="s">
        <v>7798</v>
      </c>
      <c r="D2376" s="63">
        <f>+INDEX('LISTA DE PRECIOS EKM '!A:K,MATCH(C2376,'LISTA DE PRECIOS EKM '!A:A,0),MATCH($D$1,'LISTA DE PRECIOS EKM '!$1:$1,0))</f>
        <v>949900</v>
      </c>
      <c r="E2376" s="22">
        <f>+INDEX('LISTA DE PRECIOS EKM '!B:K,MATCH(C2376,'LISTA DE PRECIOS EKM '!A:A,0),7)</f>
        <v>979900</v>
      </c>
      <c r="F2376" s="22">
        <f>+INDEX('LISTA DE PRECIOS EKM '!B:K,MATCH(C2376,'LISTA DE PRECIOS EKM '!A:A,0),9)</f>
        <v>1039900</v>
      </c>
      <c r="G2376" s="22" t="str">
        <f>+IF(ISNUMBER(MATCH(C2376,Precios!C:C,0)),"Sí está", "No está")</f>
        <v>No está</v>
      </c>
    </row>
    <row r="2377" spans="2:7" hidden="1">
      <c r="B2377" s="22" t="s">
        <v>7797</v>
      </c>
      <c r="C2377" s="22" t="s">
        <v>7798</v>
      </c>
      <c r="D2377" s="63">
        <f>+INDEX('LISTA DE PRECIOS EKM '!A:K,MATCH(C2377,'LISTA DE PRECIOS EKM '!A:A,0),MATCH($D$1,'LISTA DE PRECIOS EKM '!$1:$1,0))</f>
        <v>949900</v>
      </c>
      <c r="E2377" s="22">
        <f>+INDEX('LISTA DE PRECIOS EKM '!B:K,MATCH(C2377,'LISTA DE PRECIOS EKM '!A:A,0),7)</f>
        <v>979900</v>
      </c>
      <c r="F2377" s="22">
        <f>+INDEX('LISTA DE PRECIOS EKM '!B:K,MATCH(C2377,'LISTA DE PRECIOS EKM '!A:A,0),9)</f>
        <v>1039900</v>
      </c>
      <c r="G2377" s="22" t="str">
        <f>+IF(ISNUMBER(MATCH(C2377,Precios!C:C,0)),"Sí está", "No está")</f>
        <v>No está</v>
      </c>
    </row>
    <row r="2378" spans="2:7" hidden="1">
      <c r="B2378" s="22" t="s">
        <v>7799</v>
      </c>
      <c r="C2378" s="22" t="s">
        <v>7800</v>
      </c>
      <c r="D2378" s="63">
        <f>+INDEX('LISTA DE PRECIOS EKM '!A:K,MATCH(C2378,'LISTA DE PRECIOS EKM '!A:A,0),MATCH($D$1,'LISTA DE PRECIOS EKM '!$1:$1,0))</f>
        <v>949900</v>
      </c>
      <c r="E2378" s="22">
        <f>+INDEX('LISTA DE PRECIOS EKM '!B:K,MATCH(C2378,'LISTA DE PRECIOS EKM '!A:A,0),7)</f>
        <v>979900</v>
      </c>
      <c r="F2378" s="22">
        <f>+INDEX('LISTA DE PRECIOS EKM '!B:K,MATCH(C2378,'LISTA DE PRECIOS EKM '!A:A,0),9)</f>
        <v>1039900</v>
      </c>
      <c r="G2378" s="22" t="str">
        <f>+IF(ISNUMBER(MATCH(C2378,Precios!C:C,0)),"Sí está", "No está")</f>
        <v>No está</v>
      </c>
    </row>
    <row r="2379" spans="2:7" hidden="1">
      <c r="B2379" s="22" t="s">
        <v>7799</v>
      </c>
      <c r="C2379" s="22" t="s">
        <v>7800</v>
      </c>
      <c r="D2379" s="63">
        <f>+INDEX('LISTA DE PRECIOS EKM '!A:K,MATCH(C2379,'LISTA DE PRECIOS EKM '!A:A,0),MATCH($D$1,'LISTA DE PRECIOS EKM '!$1:$1,0))</f>
        <v>949900</v>
      </c>
      <c r="E2379" s="22">
        <f>+INDEX('LISTA DE PRECIOS EKM '!B:K,MATCH(C2379,'LISTA DE PRECIOS EKM '!A:A,0),7)</f>
        <v>979900</v>
      </c>
      <c r="F2379" s="22">
        <f>+INDEX('LISTA DE PRECIOS EKM '!B:K,MATCH(C2379,'LISTA DE PRECIOS EKM '!A:A,0),9)</f>
        <v>1039900</v>
      </c>
      <c r="G2379" s="22" t="str">
        <f>+IF(ISNUMBER(MATCH(C2379,Precios!C:C,0)),"Sí está", "No está")</f>
        <v>No está</v>
      </c>
    </row>
    <row r="2380" spans="2:7" hidden="1">
      <c r="B2380" s="22" t="s">
        <v>7801</v>
      </c>
      <c r="C2380" s="22" t="s">
        <v>7802</v>
      </c>
      <c r="D2380" s="63">
        <f>+INDEX('LISTA DE PRECIOS EKM '!A:K,MATCH(C2380,'LISTA DE PRECIOS EKM '!A:A,0),MATCH($D$1,'LISTA DE PRECIOS EKM '!$1:$1,0))</f>
        <v>949900</v>
      </c>
      <c r="E2380" s="22">
        <f>+INDEX('LISTA DE PRECIOS EKM '!B:K,MATCH(C2380,'LISTA DE PRECIOS EKM '!A:A,0),7)</f>
        <v>979900</v>
      </c>
      <c r="F2380" s="22">
        <f>+INDEX('LISTA DE PRECIOS EKM '!B:K,MATCH(C2380,'LISTA DE PRECIOS EKM '!A:A,0),9)</f>
        <v>1039900</v>
      </c>
      <c r="G2380" s="22" t="str">
        <f>+IF(ISNUMBER(MATCH(C2380,Precios!C:C,0)),"Sí está", "No está")</f>
        <v>No está</v>
      </c>
    </row>
    <row r="2381" spans="2:7" hidden="1">
      <c r="B2381" s="22" t="s">
        <v>7801</v>
      </c>
      <c r="C2381" s="22" t="s">
        <v>7802</v>
      </c>
      <c r="D2381" s="63">
        <f>+INDEX('LISTA DE PRECIOS EKM '!A:K,MATCH(C2381,'LISTA DE PRECIOS EKM '!A:A,0),MATCH($D$1,'LISTA DE PRECIOS EKM '!$1:$1,0))</f>
        <v>949900</v>
      </c>
      <c r="E2381" s="22">
        <f>+INDEX('LISTA DE PRECIOS EKM '!B:K,MATCH(C2381,'LISTA DE PRECIOS EKM '!A:A,0),7)</f>
        <v>979900</v>
      </c>
      <c r="F2381" s="22">
        <f>+INDEX('LISTA DE PRECIOS EKM '!B:K,MATCH(C2381,'LISTA DE PRECIOS EKM '!A:A,0),9)</f>
        <v>1039900</v>
      </c>
      <c r="G2381" s="22" t="str">
        <f>+IF(ISNUMBER(MATCH(C2381,Precios!C:C,0)),"Sí está", "No está")</f>
        <v>No está</v>
      </c>
    </row>
    <row r="2382" spans="2:7" hidden="1">
      <c r="B2382" s="22" t="s">
        <v>7803</v>
      </c>
      <c r="C2382" s="22" t="s">
        <v>7804</v>
      </c>
      <c r="D2382" s="63">
        <f>+INDEX('LISTA DE PRECIOS EKM '!A:K,MATCH(C2382,'LISTA DE PRECIOS EKM '!A:A,0),MATCH($D$1,'LISTA DE PRECIOS EKM '!$1:$1,0))</f>
        <v>949900</v>
      </c>
      <c r="E2382" s="22">
        <f>+INDEX('LISTA DE PRECIOS EKM '!B:K,MATCH(C2382,'LISTA DE PRECIOS EKM '!A:A,0),7)</f>
        <v>979900</v>
      </c>
      <c r="F2382" s="22">
        <f>+INDEX('LISTA DE PRECIOS EKM '!B:K,MATCH(C2382,'LISTA DE PRECIOS EKM '!A:A,0),9)</f>
        <v>1039900</v>
      </c>
      <c r="G2382" s="22" t="str">
        <f>+IF(ISNUMBER(MATCH(C2382,Precios!C:C,0)),"Sí está", "No está")</f>
        <v>No está</v>
      </c>
    </row>
    <row r="2383" spans="2:7" hidden="1">
      <c r="B2383" s="22" t="s">
        <v>7803</v>
      </c>
      <c r="C2383" s="22" t="s">
        <v>7804</v>
      </c>
      <c r="D2383" s="63">
        <f>+INDEX('LISTA DE PRECIOS EKM '!A:K,MATCH(C2383,'LISTA DE PRECIOS EKM '!A:A,0),MATCH($D$1,'LISTA DE PRECIOS EKM '!$1:$1,0))</f>
        <v>949900</v>
      </c>
      <c r="E2383" s="22">
        <f>+INDEX('LISTA DE PRECIOS EKM '!B:K,MATCH(C2383,'LISTA DE PRECIOS EKM '!A:A,0),7)</f>
        <v>979900</v>
      </c>
      <c r="F2383" s="22">
        <f>+INDEX('LISTA DE PRECIOS EKM '!B:K,MATCH(C2383,'LISTA DE PRECIOS EKM '!A:A,0),9)</f>
        <v>1039900</v>
      </c>
      <c r="G2383" s="22" t="str">
        <f>+IF(ISNUMBER(MATCH(C2383,Precios!C:C,0)),"Sí está", "No está")</f>
        <v>No está</v>
      </c>
    </row>
    <row r="2384" spans="2:7" hidden="1">
      <c r="B2384" s="22" t="s">
        <v>7805</v>
      </c>
      <c r="C2384" s="22" t="s">
        <v>7806</v>
      </c>
      <c r="D2384" s="63">
        <f>+INDEX('LISTA DE PRECIOS EKM '!A:K,MATCH(C2384,'LISTA DE PRECIOS EKM '!A:A,0),MATCH($D$1,'LISTA DE PRECIOS EKM '!$1:$1,0))</f>
        <v>949900</v>
      </c>
      <c r="E2384" s="22">
        <f>+INDEX('LISTA DE PRECIOS EKM '!B:K,MATCH(C2384,'LISTA DE PRECIOS EKM '!A:A,0),7)</f>
        <v>979900</v>
      </c>
      <c r="F2384" s="22">
        <f>+INDEX('LISTA DE PRECIOS EKM '!B:K,MATCH(C2384,'LISTA DE PRECIOS EKM '!A:A,0),9)</f>
        <v>1039900</v>
      </c>
      <c r="G2384" s="22" t="str">
        <f>+IF(ISNUMBER(MATCH(C2384,Precios!C:C,0)),"Sí está", "No está")</f>
        <v>No está</v>
      </c>
    </row>
    <row r="2385" spans="2:7" hidden="1">
      <c r="B2385" s="22" t="s">
        <v>7805</v>
      </c>
      <c r="C2385" s="22" t="s">
        <v>7806</v>
      </c>
      <c r="D2385" s="63">
        <f>+INDEX('LISTA DE PRECIOS EKM '!A:K,MATCH(C2385,'LISTA DE PRECIOS EKM '!A:A,0),MATCH($D$1,'LISTA DE PRECIOS EKM '!$1:$1,0))</f>
        <v>949900</v>
      </c>
      <c r="E2385" s="22">
        <f>+INDEX('LISTA DE PRECIOS EKM '!B:K,MATCH(C2385,'LISTA DE PRECIOS EKM '!A:A,0),7)</f>
        <v>979900</v>
      </c>
      <c r="F2385" s="22">
        <f>+INDEX('LISTA DE PRECIOS EKM '!B:K,MATCH(C2385,'LISTA DE PRECIOS EKM '!A:A,0),9)</f>
        <v>1039900</v>
      </c>
      <c r="G2385" s="22" t="str">
        <f>+IF(ISNUMBER(MATCH(C2385,Precios!C:C,0)),"Sí está", "No está")</f>
        <v>No está</v>
      </c>
    </row>
    <row r="2386" spans="2:7" hidden="1">
      <c r="B2386" s="22" t="s">
        <v>7807</v>
      </c>
      <c r="C2386" s="22" t="s">
        <v>7808</v>
      </c>
      <c r="D2386" s="63">
        <f>+INDEX('LISTA DE PRECIOS EKM '!A:K,MATCH(C2386,'LISTA DE PRECIOS EKM '!A:A,0),MATCH($D$1,'LISTA DE PRECIOS EKM '!$1:$1,0))</f>
        <v>2639900</v>
      </c>
      <c r="E2386" s="22">
        <f>+INDEX('LISTA DE PRECIOS EKM '!B:K,MATCH(C2386,'LISTA DE PRECIOS EKM '!A:A,0),7)</f>
        <v>2749900</v>
      </c>
      <c r="F2386" s="22">
        <f>+INDEX('LISTA DE PRECIOS EKM '!B:K,MATCH(C2386,'LISTA DE PRECIOS EKM '!A:A,0),9)</f>
        <v>2899900</v>
      </c>
      <c r="G2386" s="22" t="str">
        <f>+IF(ISNUMBER(MATCH(C2386,Precios!C:C,0)),"Sí está", "No está")</f>
        <v>No está</v>
      </c>
    </row>
    <row r="2387" spans="2:7" hidden="1">
      <c r="B2387" s="22" t="s">
        <v>7807</v>
      </c>
      <c r="C2387" s="22" t="s">
        <v>7808</v>
      </c>
      <c r="D2387" s="63">
        <f>+INDEX('LISTA DE PRECIOS EKM '!A:K,MATCH(C2387,'LISTA DE PRECIOS EKM '!A:A,0),MATCH($D$1,'LISTA DE PRECIOS EKM '!$1:$1,0))</f>
        <v>2639900</v>
      </c>
      <c r="E2387" s="22">
        <f>+INDEX('LISTA DE PRECIOS EKM '!B:K,MATCH(C2387,'LISTA DE PRECIOS EKM '!A:A,0),7)</f>
        <v>2749900</v>
      </c>
      <c r="F2387" s="22">
        <f>+INDEX('LISTA DE PRECIOS EKM '!B:K,MATCH(C2387,'LISTA DE PRECIOS EKM '!A:A,0),9)</f>
        <v>2899900</v>
      </c>
      <c r="G2387" s="22" t="str">
        <f>+IF(ISNUMBER(MATCH(C2387,Precios!C:C,0)),"Sí está", "No está")</f>
        <v>No está</v>
      </c>
    </row>
    <row r="2388" spans="2:7" hidden="1">
      <c r="B2388" s="22" t="s">
        <v>7809</v>
      </c>
      <c r="C2388" s="22" t="s">
        <v>7810</v>
      </c>
      <c r="D2388" s="63">
        <f>+INDEX('LISTA DE PRECIOS EKM '!A:K,MATCH(C2388,'LISTA DE PRECIOS EKM '!A:A,0),MATCH($D$1,'LISTA DE PRECIOS EKM '!$1:$1,0))</f>
        <v>2639900</v>
      </c>
      <c r="E2388" s="22">
        <f>+INDEX('LISTA DE PRECIOS EKM '!B:K,MATCH(C2388,'LISTA DE PRECIOS EKM '!A:A,0),7)</f>
        <v>2749900</v>
      </c>
      <c r="F2388" s="22">
        <f>+INDEX('LISTA DE PRECIOS EKM '!B:K,MATCH(C2388,'LISTA DE PRECIOS EKM '!A:A,0),9)</f>
        <v>2899900</v>
      </c>
      <c r="G2388" s="22" t="str">
        <f>+IF(ISNUMBER(MATCH(C2388,Precios!C:C,0)),"Sí está", "No está")</f>
        <v>No está</v>
      </c>
    </row>
    <row r="2389" spans="2:7" hidden="1">
      <c r="B2389" s="22" t="s">
        <v>7809</v>
      </c>
      <c r="C2389" s="22" t="s">
        <v>7810</v>
      </c>
      <c r="D2389" s="63">
        <f>+INDEX('LISTA DE PRECIOS EKM '!A:K,MATCH(C2389,'LISTA DE PRECIOS EKM '!A:A,0),MATCH($D$1,'LISTA DE PRECIOS EKM '!$1:$1,0))</f>
        <v>2639900</v>
      </c>
      <c r="E2389" s="22">
        <f>+INDEX('LISTA DE PRECIOS EKM '!B:K,MATCH(C2389,'LISTA DE PRECIOS EKM '!A:A,0),7)</f>
        <v>2749900</v>
      </c>
      <c r="F2389" s="22">
        <f>+INDEX('LISTA DE PRECIOS EKM '!B:K,MATCH(C2389,'LISTA DE PRECIOS EKM '!A:A,0),9)</f>
        <v>2899900</v>
      </c>
      <c r="G2389" s="22" t="str">
        <f>+IF(ISNUMBER(MATCH(C2389,Precios!C:C,0)),"Sí está", "No está")</f>
        <v>No está</v>
      </c>
    </row>
    <row r="2390" spans="2:7" hidden="1">
      <c r="B2390" s="22" t="s">
        <v>7811</v>
      </c>
      <c r="C2390" s="22" t="s">
        <v>7812</v>
      </c>
      <c r="D2390" s="63">
        <f>+INDEX('LISTA DE PRECIOS EKM '!A:K,MATCH(C2390,'LISTA DE PRECIOS EKM '!A:A,0),MATCH($D$1,'LISTA DE PRECIOS EKM '!$1:$1,0))</f>
        <v>1959900</v>
      </c>
      <c r="E2390" s="22">
        <f>+INDEX('LISTA DE PRECIOS EKM '!B:K,MATCH(C2390,'LISTA DE PRECIOS EKM '!A:A,0),7)</f>
        <v>2039900</v>
      </c>
      <c r="F2390" s="22">
        <f>+INDEX('LISTA DE PRECIOS EKM '!B:K,MATCH(C2390,'LISTA DE PRECIOS EKM '!A:A,0),9)</f>
        <v>2149900</v>
      </c>
      <c r="G2390" s="22" t="str">
        <f>+IF(ISNUMBER(MATCH(C2390,Precios!C:C,0)),"Sí está", "No está")</f>
        <v>No está</v>
      </c>
    </row>
    <row r="2391" spans="2:7" hidden="1">
      <c r="B2391" s="22" t="s">
        <v>7811</v>
      </c>
      <c r="C2391" s="22" t="s">
        <v>7812</v>
      </c>
      <c r="D2391" s="63">
        <f>+INDEX('LISTA DE PRECIOS EKM '!A:K,MATCH(C2391,'LISTA DE PRECIOS EKM '!A:A,0),MATCH($D$1,'LISTA DE PRECIOS EKM '!$1:$1,0))</f>
        <v>1959900</v>
      </c>
      <c r="E2391" s="22">
        <f>+INDEX('LISTA DE PRECIOS EKM '!B:K,MATCH(C2391,'LISTA DE PRECIOS EKM '!A:A,0),7)</f>
        <v>2039900</v>
      </c>
      <c r="F2391" s="22">
        <f>+INDEX('LISTA DE PRECIOS EKM '!B:K,MATCH(C2391,'LISTA DE PRECIOS EKM '!A:A,0),9)</f>
        <v>2149900</v>
      </c>
      <c r="G2391" s="22" t="str">
        <f>+IF(ISNUMBER(MATCH(C2391,Precios!C:C,0)),"Sí está", "No está")</f>
        <v>No está</v>
      </c>
    </row>
    <row r="2392" spans="2:7" hidden="1">
      <c r="B2392" s="22" t="s">
        <v>7813</v>
      </c>
      <c r="C2392" s="22" t="s">
        <v>7814</v>
      </c>
      <c r="D2392" s="63">
        <f>+INDEX('LISTA DE PRECIOS EKM '!A:K,MATCH(C2392,'LISTA DE PRECIOS EKM '!A:A,0),MATCH($D$1,'LISTA DE PRECIOS EKM '!$1:$1,0))</f>
        <v>2639900</v>
      </c>
      <c r="E2392" s="22">
        <f>+INDEX('LISTA DE PRECIOS EKM '!B:K,MATCH(C2392,'LISTA DE PRECIOS EKM '!A:A,0),7)</f>
        <v>2749900</v>
      </c>
      <c r="F2392" s="22">
        <f>+INDEX('LISTA DE PRECIOS EKM '!B:K,MATCH(C2392,'LISTA DE PRECIOS EKM '!A:A,0),9)</f>
        <v>2899900</v>
      </c>
      <c r="G2392" s="22" t="str">
        <f>+IF(ISNUMBER(MATCH(C2392,Precios!C:C,0)),"Sí está", "No está")</f>
        <v>No está</v>
      </c>
    </row>
    <row r="2393" spans="2:7" hidden="1">
      <c r="B2393" s="22" t="s">
        <v>7813</v>
      </c>
      <c r="C2393" s="22" t="s">
        <v>7814</v>
      </c>
      <c r="D2393" s="63">
        <f>+INDEX('LISTA DE PRECIOS EKM '!A:K,MATCH(C2393,'LISTA DE PRECIOS EKM '!A:A,0),MATCH($D$1,'LISTA DE PRECIOS EKM '!$1:$1,0))</f>
        <v>2639900</v>
      </c>
      <c r="E2393" s="22">
        <f>+INDEX('LISTA DE PRECIOS EKM '!B:K,MATCH(C2393,'LISTA DE PRECIOS EKM '!A:A,0),7)</f>
        <v>2749900</v>
      </c>
      <c r="F2393" s="22">
        <f>+INDEX('LISTA DE PRECIOS EKM '!B:K,MATCH(C2393,'LISTA DE PRECIOS EKM '!A:A,0),9)</f>
        <v>2899900</v>
      </c>
      <c r="G2393" s="22" t="str">
        <f>+IF(ISNUMBER(MATCH(C2393,Precios!C:C,0)),"Sí está", "No está")</f>
        <v>No está</v>
      </c>
    </row>
    <row r="2394" spans="2:7" hidden="1">
      <c r="B2394" s="22" t="s">
        <v>7815</v>
      </c>
      <c r="C2394" s="22" t="s">
        <v>7816</v>
      </c>
      <c r="D2394" s="63">
        <f>+INDEX('LISTA DE PRECIOS EKM '!A:K,MATCH(C2394,'LISTA DE PRECIOS EKM '!A:A,0),MATCH($D$1,'LISTA DE PRECIOS EKM '!$1:$1,0))</f>
        <v>839900</v>
      </c>
      <c r="E2394" s="22">
        <f>+INDEX('LISTA DE PRECIOS EKM '!B:K,MATCH(C2394,'LISTA DE PRECIOS EKM '!A:A,0),7)</f>
        <v>869900</v>
      </c>
      <c r="F2394" s="22">
        <f>+INDEX('LISTA DE PRECIOS EKM '!B:K,MATCH(C2394,'LISTA DE PRECIOS EKM '!A:A,0),9)</f>
        <v>919900</v>
      </c>
      <c r="G2394" s="22" t="str">
        <f>+IF(ISNUMBER(MATCH(C2394,Precios!C:C,0)),"Sí está", "No está")</f>
        <v>No está</v>
      </c>
    </row>
    <row r="2395" spans="2:7" hidden="1">
      <c r="B2395" s="22" t="s">
        <v>7815</v>
      </c>
      <c r="C2395" s="22" t="s">
        <v>7816</v>
      </c>
      <c r="D2395" s="63">
        <f>+INDEX('LISTA DE PRECIOS EKM '!A:K,MATCH(C2395,'LISTA DE PRECIOS EKM '!A:A,0),MATCH($D$1,'LISTA DE PRECIOS EKM '!$1:$1,0))</f>
        <v>839900</v>
      </c>
      <c r="E2395" s="22">
        <f>+INDEX('LISTA DE PRECIOS EKM '!B:K,MATCH(C2395,'LISTA DE PRECIOS EKM '!A:A,0),7)</f>
        <v>869900</v>
      </c>
      <c r="F2395" s="22">
        <f>+INDEX('LISTA DE PRECIOS EKM '!B:K,MATCH(C2395,'LISTA DE PRECIOS EKM '!A:A,0),9)</f>
        <v>919900</v>
      </c>
      <c r="G2395" s="22" t="str">
        <f>+IF(ISNUMBER(MATCH(C2395,Precios!C:C,0)),"Sí está", "No está")</f>
        <v>No está</v>
      </c>
    </row>
    <row r="2396" spans="2:7" hidden="1">
      <c r="B2396" s="22" t="s">
        <v>7817</v>
      </c>
      <c r="C2396" s="22" t="s">
        <v>7818</v>
      </c>
      <c r="D2396" s="63">
        <f>+INDEX('LISTA DE PRECIOS EKM '!A:K,MATCH(C2396,'LISTA DE PRECIOS EKM '!A:A,0),MATCH($D$1,'LISTA DE PRECIOS EKM '!$1:$1,0))</f>
        <v>2639900</v>
      </c>
      <c r="E2396" s="22">
        <f>+INDEX('LISTA DE PRECIOS EKM '!B:K,MATCH(C2396,'LISTA DE PRECIOS EKM '!A:A,0),7)</f>
        <v>2749900</v>
      </c>
      <c r="F2396" s="22">
        <f>+INDEX('LISTA DE PRECIOS EKM '!B:K,MATCH(C2396,'LISTA DE PRECIOS EKM '!A:A,0),9)</f>
        <v>2899900</v>
      </c>
      <c r="G2396" s="22" t="str">
        <f>+IF(ISNUMBER(MATCH(C2396,Precios!C:C,0)),"Sí está", "No está")</f>
        <v>No está</v>
      </c>
    </row>
    <row r="2397" spans="2:7" hidden="1">
      <c r="B2397" s="22" t="s">
        <v>7817</v>
      </c>
      <c r="C2397" s="22" t="s">
        <v>7818</v>
      </c>
      <c r="D2397" s="63">
        <f>+INDEX('LISTA DE PRECIOS EKM '!A:K,MATCH(C2397,'LISTA DE PRECIOS EKM '!A:A,0),MATCH($D$1,'LISTA DE PRECIOS EKM '!$1:$1,0))</f>
        <v>2639900</v>
      </c>
      <c r="E2397" s="22">
        <f>+INDEX('LISTA DE PRECIOS EKM '!B:K,MATCH(C2397,'LISTA DE PRECIOS EKM '!A:A,0),7)</f>
        <v>2749900</v>
      </c>
      <c r="F2397" s="22">
        <f>+INDEX('LISTA DE PRECIOS EKM '!B:K,MATCH(C2397,'LISTA DE PRECIOS EKM '!A:A,0),9)</f>
        <v>2899900</v>
      </c>
      <c r="G2397" s="22" t="str">
        <f>+IF(ISNUMBER(MATCH(C2397,Precios!C:C,0)),"Sí está", "No está")</f>
        <v>No está</v>
      </c>
    </row>
    <row r="2398" spans="2:7" hidden="1">
      <c r="B2398" s="22" t="s">
        <v>7819</v>
      </c>
      <c r="C2398" s="22" t="s">
        <v>7820</v>
      </c>
      <c r="D2398" s="63">
        <f>+INDEX('LISTA DE PRECIOS EKM '!A:K,MATCH(C2398,'LISTA DE PRECIOS EKM '!A:A,0),MATCH($D$1,'LISTA DE PRECIOS EKM '!$1:$1,0))</f>
        <v>869900</v>
      </c>
      <c r="E2398" s="22">
        <f>+INDEX('LISTA DE PRECIOS EKM '!B:K,MATCH(C2398,'LISTA DE PRECIOS EKM '!A:A,0),7)</f>
        <v>899900</v>
      </c>
      <c r="F2398" s="22">
        <f>+INDEX('LISTA DE PRECIOS EKM '!B:K,MATCH(C2398,'LISTA DE PRECIOS EKM '!A:A,0),9)</f>
        <v>949900</v>
      </c>
      <c r="G2398" s="22" t="str">
        <f>+IF(ISNUMBER(MATCH(C2398,Precios!C:C,0)),"Sí está", "No está")</f>
        <v>No está</v>
      </c>
    </row>
    <row r="2399" spans="2:7" hidden="1">
      <c r="B2399" s="22" t="s">
        <v>7819</v>
      </c>
      <c r="C2399" s="22" t="s">
        <v>7820</v>
      </c>
      <c r="D2399" s="63">
        <f>+INDEX('LISTA DE PRECIOS EKM '!A:K,MATCH(C2399,'LISTA DE PRECIOS EKM '!A:A,0),MATCH($D$1,'LISTA DE PRECIOS EKM '!$1:$1,0))</f>
        <v>869900</v>
      </c>
      <c r="E2399" s="22">
        <f>+INDEX('LISTA DE PRECIOS EKM '!B:K,MATCH(C2399,'LISTA DE PRECIOS EKM '!A:A,0),7)</f>
        <v>899900</v>
      </c>
      <c r="F2399" s="22">
        <f>+INDEX('LISTA DE PRECIOS EKM '!B:K,MATCH(C2399,'LISTA DE PRECIOS EKM '!A:A,0),9)</f>
        <v>949900</v>
      </c>
      <c r="G2399" s="22" t="str">
        <f>+IF(ISNUMBER(MATCH(C2399,Precios!C:C,0)),"Sí está", "No está")</f>
        <v>No está</v>
      </c>
    </row>
    <row r="2400" spans="2:7" hidden="1">
      <c r="B2400" s="22" t="s">
        <v>7821</v>
      </c>
      <c r="C2400" s="22" t="s">
        <v>7822</v>
      </c>
      <c r="D2400" s="63">
        <f>+INDEX('LISTA DE PRECIOS EKM '!A:K,MATCH(C2400,'LISTA DE PRECIOS EKM '!A:A,0),MATCH($D$1,'LISTA DE PRECIOS EKM '!$1:$1,0))</f>
        <v>1959900</v>
      </c>
      <c r="E2400" s="22">
        <f>+INDEX('LISTA DE PRECIOS EKM '!B:K,MATCH(C2400,'LISTA DE PRECIOS EKM '!A:A,0),7)</f>
        <v>2039900</v>
      </c>
      <c r="F2400" s="22">
        <f>+INDEX('LISTA DE PRECIOS EKM '!B:K,MATCH(C2400,'LISTA DE PRECIOS EKM '!A:A,0),9)</f>
        <v>2149900</v>
      </c>
      <c r="G2400" s="22" t="str">
        <f>+IF(ISNUMBER(MATCH(C2400,Precios!C:C,0)),"Sí está", "No está")</f>
        <v>No está</v>
      </c>
    </row>
    <row r="2401" spans="2:7" hidden="1">
      <c r="B2401" s="22" t="s">
        <v>7821</v>
      </c>
      <c r="C2401" s="22" t="s">
        <v>7822</v>
      </c>
      <c r="D2401" s="63">
        <f>+INDEX('LISTA DE PRECIOS EKM '!A:K,MATCH(C2401,'LISTA DE PRECIOS EKM '!A:A,0),MATCH($D$1,'LISTA DE PRECIOS EKM '!$1:$1,0))</f>
        <v>1959900</v>
      </c>
      <c r="E2401" s="22">
        <f>+INDEX('LISTA DE PRECIOS EKM '!B:K,MATCH(C2401,'LISTA DE PRECIOS EKM '!A:A,0),7)</f>
        <v>2039900</v>
      </c>
      <c r="F2401" s="22">
        <f>+INDEX('LISTA DE PRECIOS EKM '!B:K,MATCH(C2401,'LISTA DE PRECIOS EKM '!A:A,0),9)</f>
        <v>2149900</v>
      </c>
      <c r="G2401" s="22" t="str">
        <f>+IF(ISNUMBER(MATCH(C2401,Precios!C:C,0)),"Sí está", "No está")</f>
        <v>No está</v>
      </c>
    </row>
    <row r="2402" spans="2:7" hidden="1">
      <c r="B2402" s="22" t="s">
        <v>7823</v>
      </c>
      <c r="C2402" s="22" t="s">
        <v>7824</v>
      </c>
      <c r="D2402" s="63">
        <f>+INDEX('LISTA DE PRECIOS EKM '!A:K,MATCH(C2402,'LISTA DE PRECIOS EKM '!A:A,0),MATCH($D$1,'LISTA DE PRECIOS EKM '!$1:$1,0))</f>
        <v>869900</v>
      </c>
      <c r="E2402" s="22">
        <f>+INDEX('LISTA DE PRECIOS EKM '!B:K,MATCH(C2402,'LISTA DE PRECIOS EKM '!A:A,0),7)</f>
        <v>899900</v>
      </c>
      <c r="F2402" s="22">
        <f>+INDEX('LISTA DE PRECIOS EKM '!B:K,MATCH(C2402,'LISTA DE PRECIOS EKM '!A:A,0),9)</f>
        <v>949900</v>
      </c>
      <c r="G2402" s="22" t="str">
        <f>+IF(ISNUMBER(MATCH(C2402,Precios!C:C,0)),"Sí está", "No está")</f>
        <v>No está</v>
      </c>
    </row>
    <row r="2403" spans="2:7" hidden="1">
      <c r="B2403" s="22" t="s">
        <v>7823</v>
      </c>
      <c r="C2403" s="22" t="s">
        <v>7824</v>
      </c>
      <c r="D2403" s="63">
        <f>+INDEX('LISTA DE PRECIOS EKM '!A:K,MATCH(C2403,'LISTA DE PRECIOS EKM '!A:A,0),MATCH($D$1,'LISTA DE PRECIOS EKM '!$1:$1,0))</f>
        <v>869900</v>
      </c>
      <c r="E2403" s="22">
        <f>+INDEX('LISTA DE PRECIOS EKM '!B:K,MATCH(C2403,'LISTA DE PRECIOS EKM '!A:A,0),7)</f>
        <v>899900</v>
      </c>
      <c r="F2403" s="22">
        <f>+INDEX('LISTA DE PRECIOS EKM '!B:K,MATCH(C2403,'LISTA DE PRECIOS EKM '!A:A,0),9)</f>
        <v>949900</v>
      </c>
      <c r="G2403" s="22" t="str">
        <f>+IF(ISNUMBER(MATCH(C2403,Precios!C:C,0)),"Sí está", "No está")</f>
        <v>No está</v>
      </c>
    </row>
    <row r="2404" spans="2:7" hidden="1">
      <c r="B2404" s="22" t="s">
        <v>7825</v>
      </c>
      <c r="C2404" s="22" t="s">
        <v>7826</v>
      </c>
      <c r="D2404" s="63">
        <f>+INDEX('LISTA DE PRECIOS EKM '!A:K,MATCH(C2404,'LISTA DE PRECIOS EKM '!A:A,0),MATCH($D$1,'LISTA DE PRECIOS EKM '!$1:$1,0))</f>
        <v>1699900</v>
      </c>
      <c r="E2404" s="22">
        <f>+INDEX('LISTA DE PRECIOS EKM '!B:K,MATCH(C2404,'LISTA DE PRECIOS EKM '!A:A,0),7)</f>
        <v>1769900</v>
      </c>
      <c r="F2404" s="22">
        <f>+INDEX('LISTA DE PRECIOS EKM '!B:K,MATCH(C2404,'LISTA DE PRECIOS EKM '!A:A,0),9)</f>
        <v>1859900</v>
      </c>
      <c r="G2404" s="22" t="str">
        <f>+IF(ISNUMBER(MATCH(C2404,Precios!C:C,0)),"Sí está", "No está")</f>
        <v>No está</v>
      </c>
    </row>
    <row r="2405" spans="2:7" hidden="1">
      <c r="B2405" s="22" t="s">
        <v>7825</v>
      </c>
      <c r="C2405" s="22" t="s">
        <v>7826</v>
      </c>
      <c r="D2405" s="63">
        <f>+INDEX('LISTA DE PRECIOS EKM '!A:K,MATCH(C2405,'LISTA DE PRECIOS EKM '!A:A,0),MATCH($D$1,'LISTA DE PRECIOS EKM '!$1:$1,0))</f>
        <v>1699900</v>
      </c>
      <c r="E2405" s="22">
        <f>+INDEX('LISTA DE PRECIOS EKM '!B:K,MATCH(C2405,'LISTA DE PRECIOS EKM '!A:A,0),7)</f>
        <v>1769900</v>
      </c>
      <c r="F2405" s="22">
        <f>+INDEX('LISTA DE PRECIOS EKM '!B:K,MATCH(C2405,'LISTA DE PRECIOS EKM '!A:A,0),9)</f>
        <v>1859900</v>
      </c>
      <c r="G2405" s="22" t="str">
        <f>+IF(ISNUMBER(MATCH(C2405,Precios!C:C,0)),"Sí está", "No está")</f>
        <v>No está</v>
      </c>
    </row>
    <row r="2406" spans="2:7" hidden="1">
      <c r="B2406" s="22" t="s">
        <v>7827</v>
      </c>
      <c r="C2406" s="22" t="s">
        <v>7828</v>
      </c>
      <c r="D2406" s="63">
        <f>+INDEX('LISTA DE PRECIOS EKM '!A:K,MATCH(C2406,'LISTA DE PRECIOS EKM '!A:A,0),MATCH($D$1,'LISTA DE PRECIOS EKM '!$1:$1,0))</f>
        <v>2449900</v>
      </c>
      <c r="E2406" s="22">
        <f>+INDEX('LISTA DE PRECIOS EKM '!B:K,MATCH(C2406,'LISTA DE PRECIOS EKM '!A:A,0),7)</f>
        <v>2549900</v>
      </c>
      <c r="F2406" s="22">
        <f>+INDEX('LISTA DE PRECIOS EKM '!B:K,MATCH(C2406,'LISTA DE PRECIOS EKM '!A:A,0),9)</f>
        <v>2689900</v>
      </c>
      <c r="G2406" s="22" t="str">
        <f>+IF(ISNUMBER(MATCH(C2406,Precios!C:C,0)),"Sí está", "No está")</f>
        <v>No está</v>
      </c>
    </row>
    <row r="2407" spans="2:7" hidden="1">
      <c r="B2407" s="22" t="s">
        <v>7827</v>
      </c>
      <c r="C2407" s="22" t="s">
        <v>7828</v>
      </c>
      <c r="D2407" s="63">
        <f>+INDEX('LISTA DE PRECIOS EKM '!A:K,MATCH(C2407,'LISTA DE PRECIOS EKM '!A:A,0),MATCH($D$1,'LISTA DE PRECIOS EKM '!$1:$1,0))</f>
        <v>2449900</v>
      </c>
      <c r="E2407" s="22">
        <f>+INDEX('LISTA DE PRECIOS EKM '!B:K,MATCH(C2407,'LISTA DE PRECIOS EKM '!A:A,0),7)</f>
        <v>2549900</v>
      </c>
      <c r="F2407" s="22">
        <f>+INDEX('LISTA DE PRECIOS EKM '!B:K,MATCH(C2407,'LISTA DE PRECIOS EKM '!A:A,0),9)</f>
        <v>2689900</v>
      </c>
      <c r="G2407" s="22" t="str">
        <f>+IF(ISNUMBER(MATCH(C2407,Precios!C:C,0)),"Sí está", "No está")</f>
        <v>No está</v>
      </c>
    </row>
    <row r="2408" spans="2:7" hidden="1">
      <c r="B2408" s="22" t="s">
        <v>7829</v>
      </c>
      <c r="C2408" s="22" t="s">
        <v>7830</v>
      </c>
      <c r="D2408" s="63">
        <f>+INDEX('LISTA DE PRECIOS EKM '!A:K,MATCH(C2408,'LISTA DE PRECIOS EKM '!A:A,0),MATCH($D$1,'LISTA DE PRECIOS EKM '!$1:$1,0))</f>
        <v>2489900</v>
      </c>
      <c r="E2408" s="22">
        <f>+INDEX('LISTA DE PRECIOS EKM '!B:K,MATCH(C2408,'LISTA DE PRECIOS EKM '!A:A,0),7)</f>
        <v>2589900</v>
      </c>
      <c r="F2408" s="22">
        <f>+INDEX('LISTA DE PRECIOS EKM '!B:K,MATCH(C2408,'LISTA DE PRECIOS EKM '!A:A,0),9)</f>
        <v>2729900</v>
      </c>
      <c r="G2408" s="22" t="str">
        <f>+IF(ISNUMBER(MATCH(C2408,Precios!C:C,0)),"Sí está", "No está")</f>
        <v>No está</v>
      </c>
    </row>
    <row r="2409" spans="2:7" hidden="1">
      <c r="B2409" s="22" t="s">
        <v>7829</v>
      </c>
      <c r="C2409" s="22" t="s">
        <v>7830</v>
      </c>
      <c r="D2409" s="63">
        <f>+INDEX('LISTA DE PRECIOS EKM '!A:K,MATCH(C2409,'LISTA DE PRECIOS EKM '!A:A,0),MATCH($D$1,'LISTA DE PRECIOS EKM '!$1:$1,0))</f>
        <v>2489900</v>
      </c>
      <c r="E2409" s="22">
        <f>+INDEX('LISTA DE PRECIOS EKM '!B:K,MATCH(C2409,'LISTA DE PRECIOS EKM '!A:A,0),7)</f>
        <v>2589900</v>
      </c>
      <c r="F2409" s="22">
        <f>+INDEX('LISTA DE PRECIOS EKM '!B:K,MATCH(C2409,'LISTA DE PRECIOS EKM '!A:A,0),9)</f>
        <v>2729900</v>
      </c>
      <c r="G2409" s="22" t="str">
        <f>+IF(ISNUMBER(MATCH(C2409,Precios!C:C,0)),"Sí está", "No está")</f>
        <v>No está</v>
      </c>
    </row>
    <row r="2410" spans="2:7" hidden="1">
      <c r="B2410" s="22" t="s">
        <v>7831</v>
      </c>
      <c r="C2410" s="22" t="s">
        <v>7832</v>
      </c>
      <c r="D2410" s="63">
        <f>+INDEX('LISTA DE PRECIOS EKM '!A:K,MATCH(C2410,'LISTA DE PRECIOS EKM '!A:A,0),MATCH($D$1,'LISTA DE PRECIOS EKM '!$1:$1,0))</f>
        <v>1959900</v>
      </c>
      <c r="E2410" s="22">
        <f>+INDEX('LISTA DE PRECIOS EKM '!B:K,MATCH(C2410,'LISTA DE PRECIOS EKM '!A:A,0),7)</f>
        <v>2039900</v>
      </c>
      <c r="F2410" s="22">
        <f>+INDEX('LISTA DE PRECIOS EKM '!B:K,MATCH(C2410,'LISTA DE PRECIOS EKM '!A:A,0),9)</f>
        <v>2149900</v>
      </c>
      <c r="G2410" s="22" t="str">
        <f>+IF(ISNUMBER(MATCH(C2410,Precios!C:C,0)),"Sí está", "No está")</f>
        <v>No está</v>
      </c>
    </row>
    <row r="2411" spans="2:7" hidden="1">
      <c r="B2411" s="22" t="s">
        <v>7831</v>
      </c>
      <c r="C2411" s="22" t="s">
        <v>7832</v>
      </c>
      <c r="D2411" s="63">
        <f>+INDEX('LISTA DE PRECIOS EKM '!A:K,MATCH(C2411,'LISTA DE PRECIOS EKM '!A:A,0),MATCH($D$1,'LISTA DE PRECIOS EKM '!$1:$1,0))</f>
        <v>1959900</v>
      </c>
      <c r="E2411" s="22">
        <f>+INDEX('LISTA DE PRECIOS EKM '!B:K,MATCH(C2411,'LISTA DE PRECIOS EKM '!A:A,0),7)</f>
        <v>2039900</v>
      </c>
      <c r="F2411" s="22">
        <f>+INDEX('LISTA DE PRECIOS EKM '!B:K,MATCH(C2411,'LISTA DE PRECIOS EKM '!A:A,0),9)</f>
        <v>2149900</v>
      </c>
      <c r="G2411" s="22" t="str">
        <f>+IF(ISNUMBER(MATCH(C2411,Precios!C:C,0)),"Sí está", "No está")</f>
        <v>No está</v>
      </c>
    </row>
    <row r="2412" spans="2:7" hidden="1">
      <c r="B2412" s="22" t="s">
        <v>7833</v>
      </c>
      <c r="C2412" s="22" t="s">
        <v>7834</v>
      </c>
      <c r="D2412" s="63">
        <f>+INDEX('LISTA DE PRECIOS EKM '!A:K,MATCH(C2412,'LISTA DE PRECIOS EKM '!A:A,0),MATCH($D$1,'LISTA DE PRECIOS EKM '!$1:$1,0))</f>
        <v>1029900</v>
      </c>
      <c r="E2412" s="22">
        <f>+INDEX('LISTA DE PRECIOS EKM '!B:K,MATCH(C2412,'LISTA DE PRECIOS EKM '!A:A,0),7)</f>
        <v>1069900</v>
      </c>
      <c r="F2412" s="22">
        <f>+INDEX('LISTA DE PRECIOS EKM '!B:K,MATCH(C2412,'LISTA DE PRECIOS EKM '!A:A,0),9)</f>
        <v>1129900</v>
      </c>
      <c r="G2412" s="22" t="str">
        <f>+IF(ISNUMBER(MATCH(C2412,Precios!C:C,0)),"Sí está", "No está")</f>
        <v>No está</v>
      </c>
    </row>
    <row r="2413" spans="2:7" hidden="1">
      <c r="B2413" s="22" t="s">
        <v>7833</v>
      </c>
      <c r="C2413" s="22" t="s">
        <v>7834</v>
      </c>
      <c r="D2413" s="63">
        <f>+INDEX('LISTA DE PRECIOS EKM '!A:K,MATCH(C2413,'LISTA DE PRECIOS EKM '!A:A,0),MATCH($D$1,'LISTA DE PRECIOS EKM '!$1:$1,0))</f>
        <v>1029900</v>
      </c>
      <c r="E2413" s="22">
        <f>+INDEX('LISTA DE PRECIOS EKM '!B:K,MATCH(C2413,'LISTA DE PRECIOS EKM '!A:A,0),7)</f>
        <v>1069900</v>
      </c>
      <c r="F2413" s="22">
        <f>+INDEX('LISTA DE PRECIOS EKM '!B:K,MATCH(C2413,'LISTA DE PRECIOS EKM '!A:A,0),9)</f>
        <v>1129900</v>
      </c>
      <c r="G2413" s="22" t="str">
        <f>+IF(ISNUMBER(MATCH(C2413,Precios!C:C,0)),"Sí está", "No está")</f>
        <v>No está</v>
      </c>
    </row>
    <row r="2414" spans="2:7" hidden="1">
      <c r="B2414" s="22" t="s">
        <v>7835</v>
      </c>
      <c r="C2414" s="22" t="s">
        <v>7836</v>
      </c>
      <c r="D2414" s="63">
        <f>+INDEX('LISTA DE PRECIOS EKM '!A:K,MATCH(C2414,'LISTA DE PRECIOS EKM '!A:A,0),MATCH($D$1,'LISTA DE PRECIOS EKM '!$1:$1,0))</f>
        <v>1569900</v>
      </c>
      <c r="E2414" s="22">
        <f>+INDEX('LISTA DE PRECIOS EKM '!B:K,MATCH(C2414,'LISTA DE PRECIOS EKM '!A:A,0),7)</f>
        <v>1629900</v>
      </c>
      <c r="F2414" s="22">
        <f>+INDEX('LISTA DE PRECIOS EKM '!B:K,MATCH(C2414,'LISTA DE PRECIOS EKM '!A:A,0),9)</f>
        <v>1719900</v>
      </c>
      <c r="G2414" s="22" t="str">
        <f>+IF(ISNUMBER(MATCH(C2414,Precios!C:C,0)),"Sí está", "No está")</f>
        <v>No está</v>
      </c>
    </row>
    <row r="2415" spans="2:7" hidden="1">
      <c r="B2415" s="22" t="s">
        <v>7835</v>
      </c>
      <c r="C2415" s="22" t="s">
        <v>7836</v>
      </c>
      <c r="D2415" s="63">
        <f>+INDEX('LISTA DE PRECIOS EKM '!A:K,MATCH(C2415,'LISTA DE PRECIOS EKM '!A:A,0),MATCH($D$1,'LISTA DE PRECIOS EKM '!$1:$1,0))</f>
        <v>1569900</v>
      </c>
      <c r="E2415" s="22">
        <f>+INDEX('LISTA DE PRECIOS EKM '!B:K,MATCH(C2415,'LISTA DE PRECIOS EKM '!A:A,0),7)</f>
        <v>1629900</v>
      </c>
      <c r="F2415" s="22">
        <f>+INDEX('LISTA DE PRECIOS EKM '!B:K,MATCH(C2415,'LISTA DE PRECIOS EKM '!A:A,0),9)</f>
        <v>1719900</v>
      </c>
      <c r="G2415" s="22" t="str">
        <f>+IF(ISNUMBER(MATCH(C2415,Precios!C:C,0)),"Sí está", "No está")</f>
        <v>No está</v>
      </c>
    </row>
    <row r="2416" spans="2:7" hidden="1">
      <c r="B2416" s="22" t="s">
        <v>7837</v>
      </c>
      <c r="C2416" s="22" t="s">
        <v>7838</v>
      </c>
      <c r="D2416" s="63">
        <f>+INDEX('LISTA DE PRECIOS EKM '!A:K,MATCH(C2416,'LISTA DE PRECIOS EKM '!A:A,0),MATCH($D$1,'LISTA DE PRECIOS EKM '!$1:$1,0))</f>
        <v>419900</v>
      </c>
      <c r="E2416" s="22">
        <f>+INDEX('LISTA DE PRECIOS EKM '!B:K,MATCH(C2416,'LISTA DE PRECIOS EKM '!A:A,0),7)</f>
        <v>429900</v>
      </c>
      <c r="F2416" s="22">
        <f>+INDEX('LISTA DE PRECIOS EKM '!B:K,MATCH(C2416,'LISTA DE PRECIOS EKM '!A:A,0),9)</f>
        <v>459900</v>
      </c>
      <c r="G2416" s="22" t="str">
        <f>+IF(ISNUMBER(MATCH(C2416,Precios!C:C,0)),"Sí está", "No está")</f>
        <v>No está</v>
      </c>
    </row>
    <row r="2417" spans="2:7" hidden="1">
      <c r="B2417" s="22" t="s">
        <v>7837</v>
      </c>
      <c r="C2417" s="22" t="s">
        <v>7838</v>
      </c>
      <c r="D2417" s="63">
        <f>+INDEX('LISTA DE PRECIOS EKM '!A:K,MATCH(C2417,'LISTA DE PRECIOS EKM '!A:A,0),MATCH($D$1,'LISTA DE PRECIOS EKM '!$1:$1,0))</f>
        <v>419900</v>
      </c>
      <c r="E2417" s="22">
        <f>+INDEX('LISTA DE PRECIOS EKM '!B:K,MATCH(C2417,'LISTA DE PRECIOS EKM '!A:A,0),7)</f>
        <v>429900</v>
      </c>
      <c r="F2417" s="22">
        <f>+INDEX('LISTA DE PRECIOS EKM '!B:K,MATCH(C2417,'LISTA DE PRECIOS EKM '!A:A,0),9)</f>
        <v>459900</v>
      </c>
      <c r="G2417" s="22" t="str">
        <f>+IF(ISNUMBER(MATCH(C2417,Precios!C:C,0)),"Sí está", "No está")</f>
        <v>No está</v>
      </c>
    </row>
    <row r="2418" spans="2:7" hidden="1">
      <c r="B2418" s="22" t="s">
        <v>7839</v>
      </c>
      <c r="C2418" s="22" t="s">
        <v>7840</v>
      </c>
      <c r="D2418" s="63" t="e">
        <f>+INDEX('LISTA DE PRECIOS EKM '!A:K,MATCH(C2418,'LISTA DE PRECIOS EKM '!A:A,0),MATCH($D$1,'LISTA DE PRECIOS EKM '!$1:$1,0))</f>
        <v>#N/A</v>
      </c>
      <c r="E2418" s="22" t="e">
        <f>+INDEX('LISTA DE PRECIOS EKM '!B:K,MATCH(C2418,'LISTA DE PRECIOS EKM '!A:A,0),7)</f>
        <v>#N/A</v>
      </c>
      <c r="F2418" s="22" t="e">
        <f>+INDEX('LISTA DE PRECIOS EKM '!B:K,MATCH(C2418,'LISTA DE PRECIOS EKM '!A:A,0),9)</f>
        <v>#N/A</v>
      </c>
      <c r="G2418" s="22" t="str">
        <f>+IF(ISNUMBER(MATCH(C2418,Precios!C:C,0)),"Sí está", "No está")</f>
        <v>No está</v>
      </c>
    </row>
    <row r="2419" spans="2:7" hidden="1">
      <c r="B2419" s="22" t="s">
        <v>7839</v>
      </c>
      <c r="C2419" s="22" t="s">
        <v>7840</v>
      </c>
      <c r="D2419" s="63" t="e">
        <f>+INDEX('LISTA DE PRECIOS EKM '!A:K,MATCH(C2419,'LISTA DE PRECIOS EKM '!A:A,0),MATCH($D$1,'LISTA DE PRECIOS EKM '!$1:$1,0))</f>
        <v>#N/A</v>
      </c>
      <c r="E2419" s="22" t="e">
        <f>+INDEX('LISTA DE PRECIOS EKM '!B:K,MATCH(C2419,'LISTA DE PRECIOS EKM '!A:A,0),7)</f>
        <v>#N/A</v>
      </c>
      <c r="F2419" s="22" t="e">
        <f>+INDEX('LISTA DE PRECIOS EKM '!B:K,MATCH(C2419,'LISTA DE PRECIOS EKM '!A:A,0),9)</f>
        <v>#N/A</v>
      </c>
      <c r="G2419" s="22" t="str">
        <f>+IF(ISNUMBER(MATCH(C2419,Precios!C:C,0)),"Sí está", "No está")</f>
        <v>No está</v>
      </c>
    </row>
    <row r="2420" spans="2:7" hidden="1">
      <c r="B2420" s="22" t="s">
        <v>7841</v>
      </c>
      <c r="C2420" s="22" t="s">
        <v>7842</v>
      </c>
      <c r="D2420" s="63">
        <f>+INDEX('LISTA DE PRECIOS EKM '!A:K,MATCH(C2420,'LISTA DE PRECIOS EKM '!A:A,0),MATCH($D$1,'LISTA DE PRECIOS EKM '!$1:$1,0))</f>
        <v>839900</v>
      </c>
      <c r="E2420" s="22">
        <f>+INDEX('LISTA DE PRECIOS EKM '!B:K,MATCH(C2420,'LISTA DE PRECIOS EKM '!A:A,0),7)</f>
        <v>869900</v>
      </c>
      <c r="F2420" s="22">
        <f>+INDEX('LISTA DE PRECIOS EKM '!B:K,MATCH(C2420,'LISTA DE PRECIOS EKM '!A:A,0),9)</f>
        <v>919900</v>
      </c>
      <c r="G2420" s="22" t="str">
        <f>+IF(ISNUMBER(MATCH(C2420,Precios!C:C,0)),"Sí está", "No está")</f>
        <v>No está</v>
      </c>
    </row>
    <row r="2421" spans="2:7" hidden="1">
      <c r="B2421" s="22" t="s">
        <v>7841</v>
      </c>
      <c r="C2421" s="22" t="s">
        <v>7842</v>
      </c>
      <c r="D2421" s="63">
        <f>+INDEX('LISTA DE PRECIOS EKM '!A:K,MATCH(C2421,'LISTA DE PRECIOS EKM '!A:A,0),MATCH($D$1,'LISTA DE PRECIOS EKM '!$1:$1,0))</f>
        <v>839900</v>
      </c>
      <c r="E2421" s="22">
        <f>+INDEX('LISTA DE PRECIOS EKM '!B:K,MATCH(C2421,'LISTA DE PRECIOS EKM '!A:A,0),7)</f>
        <v>869900</v>
      </c>
      <c r="F2421" s="22">
        <f>+INDEX('LISTA DE PRECIOS EKM '!B:K,MATCH(C2421,'LISTA DE PRECIOS EKM '!A:A,0),9)</f>
        <v>919900</v>
      </c>
      <c r="G2421" s="22" t="str">
        <f>+IF(ISNUMBER(MATCH(C2421,Precios!C:C,0)),"Sí está", "No está")</f>
        <v>No está</v>
      </c>
    </row>
    <row r="2422" spans="2:7" hidden="1">
      <c r="B2422" s="22" t="s">
        <v>7843</v>
      </c>
      <c r="C2422" s="22" t="s">
        <v>7844</v>
      </c>
      <c r="D2422" s="63">
        <f>+INDEX('LISTA DE PRECIOS EKM '!A:K,MATCH(C2422,'LISTA DE PRECIOS EKM '!A:A,0),MATCH($D$1,'LISTA DE PRECIOS EKM '!$1:$1,0))</f>
        <v>839900</v>
      </c>
      <c r="E2422" s="22">
        <f>+INDEX('LISTA DE PRECIOS EKM '!B:K,MATCH(C2422,'LISTA DE PRECIOS EKM '!A:A,0),7)</f>
        <v>869900</v>
      </c>
      <c r="F2422" s="22">
        <f>+INDEX('LISTA DE PRECIOS EKM '!B:K,MATCH(C2422,'LISTA DE PRECIOS EKM '!A:A,0),9)</f>
        <v>919900</v>
      </c>
      <c r="G2422" s="22" t="str">
        <f>+IF(ISNUMBER(MATCH(C2422,Precios!C:C,0)),"Sí está", "No está")</f>
        <v>No está</v>
      </c>
    </row>
    <row r="2423" spans="2:7" hidden="1">
      <c r="B2423" s="22" t="s">
        <v>7843</v>
      </c>
      <c r="C2423" s="22" t="s">
        <v>7844</v>
      </c>
      <c r="D2423" s="63">
        <f>+INDEX('LISTA DE PRECIOS EKM '!A:K,MATCH(C2423,'LISTA DE PRECIOS EKM '!A:A,0),MATCH($D$1,'LISTA DE PRECIOS EKM '!$1:$1,0))</f>
        <v>839900</v>
      </c>
      <c r="E2423" s="22">
        <f>+INDEX('LISTA DE PRECIOS EKM '!B:K,MATCH(C2423,'LISTA DE PRECIOS EKM '!A:A,0),7)</f>
        <v>869900</v>
      </c>
      <c r="F2423" s="22">
        <f>+INDEX('LISTA DE PRECIOS EKM '!B:K,MATCH(C2423,'LISTA DE PRECIOS EKM '!A:A,0),9)</f>
        <v>919900</v>
      </c>
      <c r="G2423" s="22" t="str">
        <f>+IF(ISNUMBER(MATCH(C2423,Precios!C:C,0)),"Sí está", "No está")</f>
        <v>No está</v>
      </c>
    </row>
    <row r="2424" spans="2:7" hidden="1">
      <c r="B2424" s="22" t="s">
        <v>7845</v>
      </c>
      <c r="C2424" s="22" t="s">
        <v>7846</v>
      </c>
      <c r="D2424" s="63">
        <f>+INDEX('LISTA DE PRECIOS EKM '!A:K,MATCH(C2424,'LISTA DE PRECIOS EKM '!A:A,0),MATCH($D$1,'LISTA DE PRECIOS EKM '!$1:$1,0))</f>
        <v>3579900</v>
      </c>
      <c r="E2424" s="22">
        <f>+INDEX('LISTA DE PRECIOS EKM '!B:K,MATCH(C2424,'LISTA DE PRECIOS EKM '!A:A,0),7)</f>
        <v>3729900</v>
      </c>
      <c r="F2424" s="22">
        <f>+INDEX('LISTA DE PRECIOS EKM '!B:K,MATCH(C2424,'LISTA DE PRECIOS EKM '!A:A,0),9)</f>
        <v>3929900</v>
      </c>
      <c r="G2424" s="22" t="str">
        <f>+IF(ISNUMBER(MATCH(C2424,Precios!C:C,0)),"Sí está", "No está")</f>
        <v>No está</v>
      </c>
    </row>
    <row r="2425" spans="2:7" hidden="1">
      <c r="B2425" s="22" t="s">
        <v>7845</v>
      </c>
      <c r="C2425" s="22" t="s">
        <v>7846</v>
      </c>
      <c r="D2425" s="63">
        <f>+INDEX('LISTA DE PRECIOS EKM '!A:K,MATCH(C2425,'LISTA DE PRECIOS EKM '!A:A,0),MATCH($D$1,'LISTA DE PRECIOS EKM '!$1:$1,0))</f>
        <v>3579900</v>
      </c>
      <c r="E2425" s="22">
        <f>+INDEX('LISTA DE PRECIOS EKM '!B:K,MATCH(C2425,'LISTA DE PRECIOS EKM '!A:A,0),7)</f>
        <v>3729900</v>
      </c>
      <c r="F2425" s="22">
        <f>+INDEX('LISTA DE PRECIOS EKM '!B:K,MATCH(C2425,'LISTA DE PRECIOS EKM '!A:A,0),9)</f>
        <v>3929900</v>
      </c>
      <c r="G2425" s="22" t="str">
        <f>+IF(ISNUMBER(MATCH(C2425,Precios!C:C,0)),"Sí está", "No está")</f>
        <v>No está</v>
      </c>
    </row>
    <row r="2426" spans="2:7" hidden="1">
      <c r="B2426" s="22" t="s">
        <v>7847</v>
      </c>
      <c r="C2426" s="22" t="s">
        <v>7848</v>
      </c>
      <c r="D2426" s="63">
        <f>+INDEX('LISTA DE PRECIOS EKM '!A:K,MATCH(C2426,'LISTA DE PRECIOS EKM '!A:A,0),MATCH($D$1,'LISTA DE PRECIOS EKM '!$1:$1,0))</f>
        <v>3899900</v>
      </c>
      <c r="E2426" s="22">
        <f>+INDEX('LISTA DE PRECIOS EKM '!B:K,MATCH(C2426,'LISTA DE PRECIOS EKM '!A:A,0),7)</f>
        <v>4059900</v>
      </c>
      <c r="F2426" s="22">
        <f>+INDEX('LISTA DE PRECIOS EKM '!B:K,MATCH(C2426,'LISTA DE PRECIOS EKM '!A:A,0),9)</f>
        <v>4279900</v>
      </c>
      <c r="G2426" s="22" t="str">
        <f>+IF(ISNUMBER(MATCH(C2426,Precios!C:C,0)),"Sí está", "No está")</f>
        <v>No está</v>
      </c>
    </row>
    <row r="2427" spans="2:7" hidden="1">
      <c r="B2427" s="22" t="s">
        <v>7847</v>
      </c>
      <c r="C2427" s="22" t="s">
        <v>7848</v>
      </c>
      <c r="D2427" s="63">
        <f>+INDEX('LISTA DE PRECIOS EKM '!A:K,MATCH(C2427,'LISTA DE PRECIOS EKM '!A:A,0),MATCH($D$1,'LISTA DE PRECIOS EKM '!$1:$1,0))</f>
        <v>3899900</v>
      </c>
      <c r="E2427" s="22">
        <f>+INDEX('LISTA DE PRECIOS EKM '!B:K,MATCH(C2427,'LISTA DE PRECIOS EKM '!A:A,0),7)</f>
        <v>4059900</v>
      </c>
      <c r="F2427" s="22">
        <f>+INDEX('LISTA DE PRECIOS EKM '!B:K,MATCH(C2427,'LISTA DE PRECIOS EKM '!A:A,0),9)</f>
        <v>4279900</v>
      </c>
      <c r="G2427" s="22" t="str">
        <f>+IF(ISNUMBER(MATCH(C2427,Precios!C:C,0)),"Sí está", "No está")</f>
        <v>No está</v>
      </c>
    </row>
    <row r="2428" spans="2:7" hidden="1">
      <c r="B2428" s="22" t="s">
        <v>7850</v>
      </c>
      <c r="C2428" s="22" t="s">
        <v>7851</v>
      </c>
      <c r="D2428" s="63">
        <f>+INDEX('LISTA DE PRECIOS EKM '!A:K,MATCH(C2428,'LISTA DE PRECIOS EKM '!A:A,0),MATCH($D$1,'LISTA DE PRECIOS EKM '!$1:$1,0))</f>
        <v>259900</v>
      </c>
      <c r="E2428" s="22">
        <f>+INDEX('LISTA DE PRECIOS EKM '!B:K,MATCH(C2428,'LISTA DE PRECIOS EKM '!A:A,0),7)</f>
        <v>269900</v>
      </c>
      <c r="F2428" s="22">
        <f>+INDEX('LISTA DE PRECIOS EKM '!B:K,MATCH(C2428,'LISTA DE PRECIOS EKM '!A:A,0),9)</f>
        <v>279900</v>
      </c>
      <c r="G2428" s="22" t="str">
        <f>+IF(ISNUMBER(MATCH(C2428,Precios!C:C,0)),"Sí está", "No está")</f>
        <v>No está</v>
      </c>
    </row>
    <row r="2429" spans="2:7" hidden="1">
      <c r="B2429" s="22" t="s">
        <v>7850</v>
      </c>
      <c r="C2429" s="22" t="s">
        <v>7851</v>
      </c>
      <c r="D2429" s="63">
        <f>+INDEX('LISTA DE PRECIOS EKM '!A:K,MATCH(C2429,'LISTA DE PRECIOS EKM '!A:A,0),MATCH($D$1,'LISTA DE PRECIOS EKM '!$1:$1,0))</f>
        <v>259900</v>
      </c>
      <c r="E2429" s="22">
        <f>+INDEX('LISTA DE PRECIOS EKM '!B:K,MATCH(C2429,'LISTA DE PRECIOS EKM '!A:A,0),7)</f>
        <v>269900</v>
      </c>
      <c r="F2429" s="22">
        <f>+INDEX('LISTA DE PRECIOS EKM '!B:K,MATCH(C2429,'LISTA DE PRECIOS EKM '!A:A,0),9)</f>
        <v>279900</v>
      </c>
      <c r="G2429" s="22" t="str">
        <f>+IF(ISNUMBER(MATCH(C2429,Precios!C:C,0)),"Sí está", "No está")</f>
        <v>No está</v>
      </c>
    </row>
    <row r="2430" spans="2:7" hidden="1">
      <c r="B2430" s="22" t="s">
        <v>7852</v>
      </c>
      <c r="C2430" s="22" t="s">
        <v>7853</v>
      </c>
      <c r="D2430" s="63">
        <f>+INDEX('LISTA DE PRECIOS EKM '!A:K,MATCH(C2430,'LISTA DE PRECIOS EKM '!A:A,0),MATCH($D$1,'LISTA DE PRECIOS EKM '!$1:$1,0))</f>
        <v>3739900</v>
      </c>
      <c r="E2430" s="22">
        <f>+INDEX('LISTA DE PRECIOS EKM '!B:K,MATCH(C2430,'LISTA DE PRECIOS EKM '!A:A,0),7)</f>
        <v>3889900</v>
      </c>
      <c r="F2430" s="22">
        <f>+INDEX('LISTA DE PRECIOS EKM '!B:K,MATCH(C2430,'LISTA DE PRECIOS EKM '!A:A,0),9)</f>
        <v>4109900</v>
      </c>
      <c r="G2430" s="22" t="str">
        <f>+IF(ISNUMBER(MATCH(C2430,Precios!C:C,0)),"Sí está", "No está")</f>
        <v>No está</v>
      </c>
    </row>
    <row r="2431" spans="2:7" hidden="1">
      <c r="B2431" s="22" t="s">
        <v>7852</v>
      </c>
      <c r="C2431" s="22" t="s">
        <v>7853</v>
      </c>
      <c r="D2431" s="63">
        <f>+INDEX('LISTA DE PRECIOS EKM '!A:K,MATCH(C2431,'LISTA DE PRECIOS EKM '!A:A,0),MATCH($D$1,'LISTA DE PRECIOS EKM '!$1:$1,0))</f>
        <v>3739900</v>
      </c>
      <c r="E2431" s="22">
        <f>+INDEX('LISTA DE PRECIOS EKM '!B:K,MATCH(C2431,'LISTA DE PRECIOS EKM '!A:A,0),7)</f>
        <v>3889900</v>
      </c>
      <c r="F2431" s="22">
        <f>+INDEX('LISTA DE PRECIOS EKM '!B:K,MATCH(C2431,'LISTA DE PRECIOS EKM '!A:A,0),9)</f>
        <v>4109900</v>
      </c>
      <c r="G2431" s="22" t="str">
        <f>+IF(ISNUMBER(MATCH(C2431,Precios!C:C,0)),"Sí está", "No está")</f>
        <v>No está</v>
      </c>
    </row>
    <row r="2432" spans="2:7" hidden="1">
      <c r="B2432" s="22" t="s">
        <v>7854</v>
      </c>
      <c r="C2432" s="22" t="s">
        <v>7855</v>
      </c>
      <c r="D2432" s="63">
        <f>+INDEX('LISTA DE PRECIOS EKM '!A:K,MATCH(C2432,'LISTA DE PRECIOS EKM '!A:A,0),MATCH($D$1,'LISTA DE PRECIOS EKM '!$1:$1,0))</f>
        <v>839900</v>
      </c>
      <c r="E2432" s="22">
        <f>+INDEX('LISTA DE PRECIOS EKM '!B:K,MATCH(C2432,'LISTA DE PRECIOS EKM '!A:A,0),7)</f>
        <v>869900</v>
      </c>
      <c r="F2432" s="22">
        <f>+INDEX('LISTA DE PRECIOS EKM '!B:K,MATCH(C2432,'LISTA DE PRECIOS EKM '!A:A,0),9)</f>
        <v>919900</v>
      </c>
      <c r="G2432" s="22" t="str">
        <f>+IF(ISNUMBER(MATCH(C2432,Precios!C:C,0)),"Sí está", "No está")</f>
        <v>No está</v>
      </c>
    </row>
    <row r="2433" spans="2:7" hidden="1">
      <c r="B2433" s="22" t="s">
        <v>7854</v>
      </c>
      <c r="C2433" s="22" t="s">
        <v>7855</v>
      </c>
      <c r="D2433" s="63">
        <f>+INDEX('LISTA DE PRECIOS EKM '!A:K,MATCH(C2433,'LISTA DE PRECIOS EKM '!A:A,0),MATCH($D$1,'LISTA DE PRECIOS EKM '!$1:$1,0))</f>
        <v>839900</v>
      </c>
      <c r="E2433" s="22">
        <f>+INDEX('LISTA DE PRECIOS EKM '!B:K,MATCH(C2433,'LISTA DE PRECIOS EKM '!A:A,0),7)</f>
        <v>869900</v>
      </c>
      <c r="F2433" s="22">
        <f>+INDEX('LISTA DE PRECIOS EKM '!B:K,MATCH(C2433,'LISTA DE PRECIOS EKM '!A:A,0),9)</f>
        <v>919900</v>
      </c>
      <c r="G2433" s="22" t="str">
        <f>+IF(ISNUMBER(MATCH(C2433,Precios!C:C,0)),"Sí está", "No está")</f>
        <v>No está</v>
      </c>
    </row>
    <row r="2434" spans="2:7" hidden="1">
      <c r="B2434" s="22" t="s">
        <v>7856</v>
      </c>
      <c r="C2434" s="22" t="s">
        <v>7857</v>
      </c>
      <c r="D2434" s="63">
        <f>+INDEX('LISTA DE PRECIOS EKM '!A:K,MATCH(C2434,'LISTA DE PRECIOS EKM '!A:A,0),MATCH($D$1,'LISTA DE PRECIOS EKM '!$1:$1,0))</f>
        <v>1369900</v>
      </c>
      <c r="E2434" s="22">
        <f>+INDEX('LISTA DE PRECIOS EKM '!B:K,MATCH(C2434,'LISTA DE PRECIOS EKM '!A:A,0),7)</f>
        <v>1419900</v>
      </c>
      <c r="F2434" s="22">
        <f>+INDEX('LISTA DE PRECIOS EKM '!B:K,MATCH(C2434,'LISTA DE PRECIOS EKM '!A:A,0),9)</f>
        <v>1499900</v>
      </c>
      <c r="G2434" s="22" t="str">
        <f>+IF(ISNUMBER(MATCH(C2434,Precios!C:C,0)),"Sí está", "No está")</f>
        <v>No está</v>
      </c>
    </row>
    <row r="2435" spans="2:7" hidden="1">
      <c r="B2435" s="22" t="s">
        <v>7856</v>
      </c>
      <c r="C2435" s="22" t="s">
        <v>7857</v>
      </c>
      <c r="D2435" s="63">
        <f>+INDEX('LISTA DE PRECIOS EKM '!A:K,MATCH(C2435,'LISTA DE PRECIOS EKM '!A:A,0),MATCH($D$1,'LISTA DE PRECIOS EKM '!$1:$1,0))</f>
        <v>1369900</v>
      </c>
      <c r="E2435" s="22">
        <f>+INDEX('LISTA DE PRECIOS EKM '!B:K,MATCH(C2435,'LISTA DE PRECIOS EKM '!A:A,0),7)</f>
        <v>1419900</v>
      </c>
      <c r="F2435" s="22">
        <f>+INDEX('LISTA DE PRECIOS EKM '!B:K,MATCH(C2435,'LISTA DE PRECIOS EKM '!A:A,0),9)</f>
        <v>1499900</v>
      </c>
      <c r="G2435" s="22" t="str">
        <f>+IF(ISNUMBER(MATCH(C2435,Precios!C:C,0)),"Sí está", "No está")</f>
        <v>No está</v>
      </c>
    </row>
    <row r="2436" spans="2:7" hidden="1">
      <c r="B2436" s="22" t="s">
        <v>7858</v>
      </c>
      <c r="C2436" s="22" t="s">
        <v>7859</v>
      </c>
      <c r="D2436" s="63">
        <f>+INDEX('LISTA DE PRECIOS EKM '!A:K,MATCH(C2436,'LISTA DE PRECIOS EKM '!A:A,0),MATCH($D$1,'LISTA DE PRECIOS EKM '!$1:$1,0))</f>
        <v>3389900</v>
      </c>
      <c r="E2436" s="22">
        <f>+INDEX('LISTA DE PRECIOS EKM '!B:K,MATCH(C2436,'LISTA DE PRECIOS EKM '!A:A,0),7)</f>
        <v>3529900</v>
      </c>
      <c r="F2436" s="22">
        <f>+INDEX('LISTA DE PRECIOS EKM '!B:K,MATCH(C2436,'LISTA DE PRECIOS EKM '!A:A,0),9)</f>
        <v>3719900</v>
      </c>
      <c r="G2436" s="22" t="str">
        <f>+IF(ISNUMBER(MATCH(C2436,Precios!C:C,0)),"Sí está", "No está")</f>
        <v>No está</v>
      </c>
    </row>
    <row r="2437" spans="2:7" hidden="1">
      <c r="B2437" s="22" t="s">
        <v>7858</v>
      </c>
      <c r="C2437" s="22" t="s">
        <v>7859</v>
      </c>
      <c r="D2437" s="63">
        <f>+INDEX('LISTA DE PRECIOS EKM '!A:K,MATCH(C2437,'LISTA DE PRECIOS EKM '!A:A,0),MATCH($D$1,'LISTA DE PRECIOS EKM '!$1:$1,0))</f>
        <v>3389900</v>
      </c>
      <c r="E2437" s="22">
        <f>+INDEX('LISTA DE PRECIOS EKM '!B:K,MATCH(C2437,'LISTA DE PRECIOS EKM '!A:A,0),7)</f>
        <v>3529900</v>
      </c>
      <c r="F2437" s="22">
        <f>+INDEX('LISTA DE PRECIOS EKM '!B:K,MATCH(C2437,'LISTA DE PRECIOS EKM '!A:A,0),9)</f>
        <v>3719900</v>
      </c>
      <c r="G2437" s="22" t="str">
        <f>+IF(ISNUMBER(MATCH(C2437,Precios!C:C,0)),"Sí está", "No está")</f>
        <v>No está</v>
      </c>
    </row>
    <row r="2438" spans="2:7" hidden="1">
      <c r="B2438" s="22" t="s">
        <v>7860</v>
      </c>
      <c r="C2438" s="22" t="s">
        <v>7861</v>
      </c>
      <c r="D2438" s="63">
        <f>+INDEX('LISTA DE PRECIOS EKM '!A:K,MATCH(C2438,'LISTA DE PRECIOS EKM '!A:A,0),MATCH($D$1,'LISTA DE PRECIOS EKM '!$1:$1,0))</f>
        <v>3049900</v>
      </c>
      <c r="E2438" s="22">
        <f>+INDEX('LISTA DE PRECIOS EKM '!B:K,MATCH(C2438,'LISTA DE PRECIOS EKM '!A:A,0),7)</f>
        <v>3169900</v>
      </c>
      <c r="F2438" s="22">
        <f>+INDEX('LISTA DE PRECIOS EKM '!B:K,MATCH(C2438,'LISTA DE PRECIOS EKM '!A:A,0),9)</f>
        <v>3349900</v>
      </c>
      <c r="G2438" s="22" t="str">
        <f>+IF(ISNUMBER(MATCH(C2438,Precios!C:C,0)),"Sí está", "No está")</f>
        <v>No está</v>
      </c>
    </row>
    <row r="2439" spans="2:7" hidden="1">
      <c r="B2439" s="22" t="s">
        <v>7860</v>
      </c>
      <c r="C2439" s="22" t="s">
        <v>7861</v>
      </c>
      <c r="D2439" s="63">
        <f>+INDEX('LISTA DE PRECIOS EKM '!A:K,MATCH(C2439,'LISTA DE PRECIOS EKM '!A:A,0),MATCH($D$1,'LISTA DE PRECIOS EKM '!$1:$1,0))</f>
        <v>3049900</v>
      </c>
      <c r="E2439" s="22">
        <f>+INDEX('LISTA DE PRECIOS EKM '!B:K,MATCH(C2439,'LISTA DE PRECIOS EKM '!A:A,0),7)</f>
        <v>3169900</v>
      </c>
      <c r="F2439" s="22">
        <f>+INDEX('LISTA DE PRECIOS EKM '!B:K,MATCH(C2439,'LISTA DE PRECIOS EKM '!A:A,0),9)</f>
        <v>3349900</v>
      </c>
      <c r="G2439" s="22" t="str">
        <f>+IF(ISNUMBER(MATCH(C2439,Precios!C:C,0)),"Sí está", "No está")</f>
        <v>No está</v>
      </c>
    </row>
    <row r="2440" spans="2:7" hidden="1">
      <c r="B2440" s="22" t="s">
        <v>7862</v>
      </c>
      <c r="C2440" s="22" t="s">
        <v>7863</v>
      </c>
      <c r="D2440" s="63">
        <f>+INDEX('LISTA DE PRECIOS EKM '!A:K,MATCH(C2440,'LISTA DE PRECIOS EKM '!A:A,0),MATCH($D$1,'LISTA DE PRECIOS EKM '!$1:$1,0))</f>
        <v>1509900</v>
      </c>
      <c r="E2440" s="22">
        <f>+INDEX('LISTA DE PRECIOS EKM '!B:K,MATCH(C2440,'LISTA DE PRECIOS EKM '!A:A,0),7)</f>
        <v>1569900</v>
      </c>
      <c r="F2440" s="22">
        <f>+INDEX('LISTA DE PRECIOS EKM '!B:K,MATCH(C2440,'LISTA DE PRECIOS EKM '!A:A,0),9)</f>
        <v>1659900</v>
      </c>
      <c r="G2440" s="22" t="str">
        <f>+IF(ISNUMBER(MATCH(C2440,Precios!C:C,0)),"Sí está", "No está")</f>
        <v>No está</v>
      </c>
    </row>
    <row r="2441" spans="2:7" hidden="1">
      <c r="B2441" s="22" t="s">
        <v>7862</v>
      </c>
      <c r="C2441" s="22" t="s">
        <v>7863</v>
      </c>
      <c r="D2441" s="63">
        <f>+INDEX('LISTA DE PRECIOS EKM '!A:K,MATCH(C2441,'LISTA DE PRECIOS EKM '!A:A,0),MATCH($D$1,'LISTA DE PRECIOS EKM '!$1:$1,0))</f>
        <v>1509900</v>
      </c>
      <c r="E2441" s="22">
        <f>+INDEX('LISTA DE PRECIOS EKM '!B:K,MATCH(C2441,'LISTA DE PRECIOS EKM '!A:A,0),7)</f>
        <v>1569900</v>
      </c>
      <c r="F2441" s="22">
        <f>+INDEX('LISTA DE PRECIOS EKM '!B:K,MATCH(C2441,'LISTA DE PRECIOS EKM '!A:A,0),9)</f>
        <v>1659900</v>
      </c>
      <c r="G2441" s="22" t="str">
        <f>+IF(ISNUMBER(MATCH(C2441,Precios!C:C,0)),"Sí está", "No está")</f>
        <v>No está</v>
      </c>
    </row>
    <row r="2442" spans="2:7" hidden="1">
      <c r="B2442" s="22" t="s">
        <v>7864</v>
      </c>
      <c r="C2442" s="22" t="s">
        <v>7865</v>
      </c>
      <c r="D2442" s="63">
        <f>+INDEX('LISTA DE PRECIOS EKM '!A:K,MATCH(C2442,'LISTA DE PRECIOS EKM '!A:A,0),MATCH($D$1,'LISTA DE PRECIOS EKM '!$1:$1,0))</f>
        <v>1989900</v>
      </c>
      <c r="E2442" s="22">
        <f>+INDEX('LISTA DE PRECIOS EKM '!B:K,MATCH(C2442,'LISTA DE PRECIOS EKM '!A:A,0),7)</f>
        <v>2069900</v>
      </c>
      <c r="F2442" s="22">
        <f>+INDEX('LISTA DE PRECIOS EKM '!B:K,MATCH(C2442,'LISTA DE PRECIOS EKM '!A:A,0),9)</f>
        <v>2179900</v>
      </c>
      <c r="G2442" s="22" t="str">
        <f>+IF(ISNUMBER(MATCH(C2442,Precios!C:C,0)),"Sí está", "No está")</f>
        <v>No está</v>
      </c>
    </row>
    <row r="2443" spans="2:7" hidden="1">
      <c r="B2443" s="22" t="s">
        <v>7864</v>
      </c>
      <c r="C2443" s="22" t="s">
        <v>7865</v>
      </c>
      <c r="D2443" s="63">
        <f>+INDEX('LISTA DE PRECIOS EKM '!A:K,MATCH(C2443,'LISTA DE PRECIOS EKM '!A:A,0),MATCH($D$1,'LISTA DE PRECIOS EKM '!$1:$1,0))</f>
        <v>1989900</v>
      </c>
      <c r="E2443" s="22">
        <f>+INDEX('LISTA DE PRECIOS EKM '!B:K,MATCH(C2443,'LISTA DE PRECIOS EKM '!A:A,0),7)</f>
        <v>2069900</v>
      </c>
      <c r="F2443" s="22">
        <f>+INDEX('LISTA DE PRECIOS EKM '!B:K,MATCH(C2443,'LISTA DE PRECIOS EKM '!A:A,0),9)</f>
        <v>2179900</v>
      </c>
      <c r="G2443" s="22" t="str">
        <f>+IF(ISNUMBER(MATCH(C2443,Precios!C:C,0)),"Sí está", "No está")</f>
        <v>No está</v>
      </c>
    </row>
    <row r="2444" spans="2:7" hidden="1">
      <c r="B2444" s="22" t="s">
        <v>7866</v>
      </c>
      <c r="C2444" s="22" t="s">
        <v>7867</v>
      </c>
      <c r="D2444" s="63">
        <f>+INDEX('LISTA DE PRECIOS EKM '!A:K,MATCH(C2444,'LISTA DE PRECIOS EKM '!A:A,0),MATCH($D$1,'LISTA DE PRECIOS EKM '!$1:$1,0))</f>
        <v>1629900</v>
      </c>
      <c r="E2444" s="22">
        <f>+INDEX('LISTA DE PRECIOS EKM '!B:K,MATCH(C2444,'LISTA DE PRECIOS EKM '!A:A,0),7)</f>
        <v>1689900</v>
      </c>
      <c r="F2444" s="22">
        <f>+INDEX('LISTA DE PRECIOS EKM '!B:K,MATCH(C2444,'LISTA DE PRECIOS EKM '!A:A,0),9)</f>
        <v>1789900</v>
      </c>
      <c r="G2444" s="22" t="str">
        <f>+IF(ISNUMBER(MATCH(C2444,Precios!C:C,0)),"Sí está", "No está")</f>
        <v>No está</v>
      </c>
    </row>
    <row r="2445" spans="2:7" hidden="1">
      <c r="B2445" s="22" t="s">
        <v>7866</v>
      </c>
      <c r="C2445" s="22" t="s">
        <v>7867</v>
      </c>
      <c r="D2445" s="63">
        <f>+INDEX('LISTA DE PRECIOS EKM '!A:K,MATCH(C2445,'LISTA DE PRECIOS EKM '!A:A,0),MATCH($D$1,'LISTA DE PRECIOS EKM '!$1:$1,0))</f>
        <v>1629900</v>
      </c>
      <c r="E2445" s="22">
        <f>+INDEX('LISTA DE PRECIOS EKM '!B:K,MATCH(C2445,'LISTA DE PRECIOS EKM '!A:A,0),7)</f>
        <v>1689900</v>
      </c>
      <c r="F2445" s="22">
        <f>+INDEX('LISTA DE PRECIOS EKM '!B:K,MATCH(C2445,'LISTA DE PRECIOS EKM '!A:A,0),9)</f>
        <v>1789900</v>
      </c>
      <c r="G2445" s="22" t="str">
        <f>+IF(ISNUMBER(MATCH(C2445,Precios!C:C,0)),"Sí está", "No está")</f>
        <v>No está</v>
      </c>
    </row>
    <row r="2446" spans="2:7" hidden="1">
      <c r="B2446" s="22" t="s">
        <v>7868</v>
      </c>
      <c r="C2446" s="22" t="s">
        <v>7869</v>
      </c>
      <c r="D2446" s="63">
        <f>+INDEX('LISTA DE PRECIOS EKM '!A:K,MATCH(C2446,'LISTA DE PRECIOS EKM '!A:A,0),MATCH($D$1,'LISTA DE PRECIOS EKM '!$1:$1,0))</f>
        <v>1489900</v>
      </c>
      <c r="E2446" s="22">
        <f>+INDEX('LISTA DE PRECIOS EKM '!B:K,MATCH(C2446,'LISTA DE PRECIOS EKM '!A:A,0),7)</f>
        <v>1549900</v>
      </c>
      <c r="F2446" s="22">
        <f>+INDEX('LISTA DE PRECIOS EKM '!B:K,MATCH(C2446,'LISTA DE PRECIOS EKM '!A:A,0),9)</f>
        <v>1629900</v>
      </c>
      <c r="G2446" s="22" t="str">
        <f>+IF(ISNUMBER(MATCH(C2446,Precios!C:C,0)),"Sí está", "No está")</f>
        <v>No está</v>
      </c>
    </row>
    <row r="2447" spans="2:7" hidden="1">
      <c r="B2447" s="22" t="s">
        <v>7868</v>
      </c>
      <c r="C2447" s="22" t="s">
        <v>7869</v>
      </c>
      <c r="D2447" s="63">
        <f>+INDEX('LISTA DE PRECIOS EKM '!A:K,MATCH(C2447,'LISTA DE PRECIOS EKM '!A:A,0),MATCH($D$1,'LISTA DE PRECIOS EKM '!$1:$1,0))</f>
        <v>1489900</v>
      </c>
      <c r="E2447" s="22">
        <f>+INDEX('LISTA DE PRECIOS EKM '!B:K,MATCH(C2447,'LISTA DE PRECIOS EKM '!A:A,0),7)</f>
        <v>1549900</v>
      </c>
      <c r="F2447" s="22">
        <f>+INDEX('LISTA DE PRECIOS EKM '!B:K,MATCH(C2447,'LISTA DE PRECIOS EKM '!A:A,0),9)</f>
        <v>1629900</v>
      </c>
      <c r="G2447" s="22" t="str">
        <f>+IF(ISNUMBER(MATCH(C2447,Precios!C:C,0)),"Sí está", "No está")</f>
        <v>No está</v>
      </c>
    </row>
    <row r="2448" spans="2:7" hidden="1">
      <c r="B2448" s="22" t="s">
        <v>7870</v>
      </c>
      <c r="C2448" s="22" t="s">
        <v>7871</v>
      </c>
      <c r="D2448" s="63">
        <f>+INDEX('LISTA DE PRECIOS EKM '!A:K,MATCH(C2448,'LISTA DE PRECIOS EKM '!A:A,0),MATCH($D$1,'LISTA DE PRECIOS EKM '!$1:$1,0))</f>
        <v>1049900</v>
      </c>
      <c r="E2448" s="22">
        <f>+INDEX('LISTA DE PRECIOS EKM '!B:K,MATCH(C2448,'LISTA DE PRECIOS EKM '!A:A,0),7)</f>
        <v>1089900</v>
      </c>
      <c r="F2448" s="22">
        <f>+INDEX('LISTA DE PRECIOS EKM '!B:K,MATCH(C2448,'LISTA DE PRECIOS EKM '!A:A,0),9)</f>
        <v>1149900</v>
      </c>
      <c r="G2448" s="22" t="str">
        <f>+IF(ISNUMBER(MATCH(C2448,Precios!C:C,0)),"Sí está", "No está")</f>
        <v>No está</v>
      </c>
    </row>
    <row r="2449" spans="2:7" hidden="1">
      <c r="B2449" s="22" t="s">
        <v>7870</v>
      </c>
      <c r="C2449" s="22" t="s">
        <v>7871</v>
      </c>
      <c r="D2449" s="63">
        <f>+INDEX('LISTA DE PRECIOS EKM '!A:K,MATCH(C2449,'LISTA DE PRECIOS EKM '!A:A,0),MATCH($D$1,'LISTA DE PRECIOS EKM '!$1:$1,0))</f>
        <v>1049900</v>
      </c>
      <c r="E2449" s="22">
        <f>+INDEX('LISTA DE PRECIOS EKM '!B:K,MATCH(C2449,'LISTA DE PRECIOS EKM '!A:A,0),7)</f>
        <v>1089900</v>
      </c>
      <c r="F2449" s="22">
        <f>+INDEX('LISTA DE PRECIOS EKM '!B:K,MATCH(C2449,'LISTA DE PRECIOS EKM '!A:A,0),9)</f>
        <v>1149900</v>
      </c>
      <c r="G2449" s="22" t="str">
        <f>+IF(ISNUMBER(MATCH(C2449,Precios!C:C,0)),"Sí está", "No está")</f>
        <v>No está</v>
      </c>
    </row>
    <row r="2450" spans="2:7" hidden="1">
      <c r="B2450" s="22" t="s">
        <v>7872</v>
      </c>
      <c r="C2450" s="22" t="s">
        <v>7873</v>
      </c>
      <c r="D2450" s="63">
        <f>+INDEX('LISTA DE PRECIOS EKM '!A:K,MATCH(C2450,'LISTA DE PRECIOS EKM '!A:A,0),MATCH($D$1,'LISTA DE PRECIOS EKM '!$1:$1,0))</f>
        <v>569900</v>
      </c>
      <c r="E2450" s="22">
        <f>+INDEX('LISTA DE PRECIOS EKM '!B:K,MATCH(C2450,'LISTA DE PRECIOS EKM '!A:A,0),7)</f>
        <v>589900</v>
      </c>
      <c r="F2450" s="22">
        <f>+INDEX('LISTA DE PRECIOS EKM '!B:K,MATCH(C2450,'LISTA DE PRECIOS EKM '!A:A,0),9)</f>
        <v>619900</v>
      </c>
      <c r="G2450" s="22" t="str">
        <f>+IF(ISNUMBER(MATCH(C2450,Precios!C:C,0)),"Sí está", "No está")</f>
        <v>No está</v>
      </c>
    </row>
    <row r="2451" spans="2:7" hidden="1">
      <c r="B2451" s="22" t="s">
        <v>7872</v>
      </c>
      <c r="C2451" s="22" t="s">
        <v>7873</v>
      </c>
      <c r="D2451" s="63">
        <f>+INDEX('LISTA DE PRECIOS EKM '!A:K,MATCH(C2451,'LISTA DE PRECIOS EKM '!A:A,0),MATCH($D$1,'LISTA DE PRECIOS EKM '!$1:$1,0))</f>
        <v>569900</v>
      </c>
      <c r="E2451" s="22">
        <f>+INDEX('LISTA DE PRECIOS EKM '!B:K,MATCH(C2451,'LISTA DE PRECIOS EKM '!A:A,0),7)</f>
        <v>589900</v>
      </c>
      <c r="F2451" s="22">
        <f>+INDEX('LISTA DE PRECIOS EKM '!B:K,MATCH(C2451,'LISTA DE PRECIOS EKM '!A:A,0),9)</f>
        <v>619900</v>
      </c>
      <c r="G2451" s="22" t="str">
        <f>+IF(ISNUMBER(MATCH(C2451,Precios!C:C,0)),"Sí está", "No está")</f>
        <v>No está</v>
      </c>
    </row>
    <row r="2452" spans="2:7" hidden="1">
      <c r="B2452" s="22" t="s">
        <v>7874</v>
      </c>
      <c r="C2452" s="22" t="s">
        <v>7875</v>
      </c>
      <c r="D2452" s="63">
        <f>+INDEX('LISTA DE PRECIOS EKM '!A:K,MATCH(C2452,'LISTA DE PRECIOS EKM '!A:A,0),MATCH($D$1,'LISTA DE PRECIOS EKM '!$1:$1,0))</f>
        <v>1569900</v>
      </c>
      <c r="E2452" s="22">
        <f>+INDEX('LISTA DE PRECIOS EKM '!B:K,MATCH(C2452,'LISTA DE PRECIOS EKM '!A:A,0),7)</f>
        <v>1629900</v>
      </c>
      <c r="F2452" s="22">
        <f>+INDEX('LISTA DE PRECIOS EKM '!B:K,MATCH(C2452,'LISTA DE PRECIOS EKM '!A:A,0),9)</f>
        <v>1719900</v>
      </c>
      <c r="G2452" s="22" t="str">
        <f>+IF(ISNUMBER(MATCH(C2452,Precios!C:C,0)),"Sí está", "No está")</f>
        <v>No está</v>
      </c>
    </row>
    <row r="2453" spans="2:7" hidden="1">
      <c r="B2453" s="22" t="s">
        <v>7874</v>
      </c>
      <c r="C2453" s="22" t="s">
        <v>7875</v>
      </c>
      <c r="D2453" s="63">
        <f>+INDEX('LISTA DE PRECIOS EKM '!A:K,MATCH(C2453,'LISTA DE PRECIOS EKM '!A:A,0),MATCH($D$1,'LISTA DE PRECIOS EKM '!$1:$1,0))</f>
        <v>1569900</v>
      </c>
      <c r="E2453" s="22">
        <f>+INDEX('LISTA DE PRECIOS EKM '!B:K,MATCH(C2453,'LISTA DE PRECIOS EKM '!A:A,0),7)</f>
        <v>1629900</v>
      </c>
      <c r="F2453" s="22">
        <f>+INDEX('LISTA DE PRECIOS EKM '!B:K,MATCH(C2453,'LISTA DE PRECIOS EKM '!A:A,0),9)</f>
        <v>1719900</v>
      </c>
      <c r="G2453" s="22" t="str">
        <f>+IF(ISNUMBER(MATCH(C2453,Precios!C:C,0)),"Sí está", "No está")</f>
        <v>No está</v>
      </c>
    </row>
    <row r="2454" spans="2:7" hidden="1">
      <c r="B2454" s="22" t="s">
        <v>7876</v>
      </c>
      <c r="C2454" s="22" t="s">
        <v>7877</v>
      </c>
      <c r="D2454" s="63">
        <f>+INDEX('LISTA DE PRECIOS EKM '!A:K,MATCH(C2454,'LISTA DE PRECIOS EKM '!A:A,0),MATCH($D$1,'LISTA DE PRECIOS EKM '!$1:$1,0))</f>
        <v>999900</v>
      </c>
      <c r="E2454" s="22">
        <f>+INDEX('LISTA DE PRECIOS EKM '!B:K,MATCH(C2454,'LISTA DE PRECIOS EKM '!A:A,0),7)</f>
        <v>1039900</v>
      </c>
      <c r="F2454" s="22">
        <f>+INDEX('LISTA DE PRECIOS EKM '!B:K,MATCH(C2454,'LISTA DE PRECIOS EKM '!A:A,0),9)</f>
        <v>1089900</v>
      </c>
      <c r="G2454" s="22" t="str">
        <f>+IF(ISNUMBER(MATCH(C2454,Precios!C:C,0)),"Sí está", "No está")</f>
        <v>No está</v>
      </c>
    </row>
    <row r="2455" spans="2:7" hidden="1">
      <c r="B2455" s="22" t="s">
        <v>7876</v>
      </c>
      <c r="C2455" s="22" t="s">
        <v>7877</v>
      </c>
      <c r="D2455" s="63">
        <f>+INDEX('LISTA DE PRECIOS EKM '!A:K,MATCH(C2455,'LISTA DE PRECIOS EKM '!A:A,0),MATCH($D$1,'LISTA DE PRECIOS EKM '!$1:$1,0))</f>
        <v>999900</v>
      </c>
      <c r="E2455" s="22">
        <f>+INDEX('LISTA DE PRECIOS EKM '!B:K,MATCH(C2455,'LISTA DE PRECIOS EKM '!A:A,0),7)</f>
        <v>1039900</v>
      </c>
      <c r="F2455" s="22">
        <f>+INDEX('LISTA DE PRECIOS EKM '!B:K,MATCH(C2455,'LISTA DE PRECIOS EKM '!A:A,0),9)</f>
        <v>1089900</v>
      </c>
      <c r="G2455" s="22" t="str">
        <f>+IF(ISNUMBER(MATCH(C2455,Precios!C:C,0)),"Sí está", "No está")</f>
        <v>No está</v>
      </c>
    </row>
    <row r="2456" spans="2:7" hidden="1">
      <c r="B2456" s="22" t="s">
        <v>7878</v>
      </c>
      <c r="C2456" s="22" t="s">
        <v>7879</v>
      </c>
      <c r="D2456" s="63">
        <f>+INDEX('LISTA DE PRECIOS EKM '!A:K,MATCH(C2456,'LISTA DE PRECIOS EKM '!A:A,0),MATCH($D$1,'LISTA DE PRECIOS EKM '!$1:$1,0))</f>
        <v>1619900</v>
      </c>
      <c r="E2456" s="22">
        <f>+INDEX('LISTA DE PRECIOS EKM '!B:K,MATCH(C2456,'LISTA DE PRECIOS EKM '!A:A,0),7)</f>
        <v>1679900</v>
      </c>
      <c r="F2456" s="22">
        <f>+INDEX('LISTA DE PRECIOS EKM '!B:K,MATCH(C2456,'LISTA DE PRECIOS EKM '!A:A,0),9)</f>
        <v>1779900</v>
      </c>
      <c r="G2456" s="22" t="str">
        <f>+IF(ISNUMBER(MATCH(C2456,Precios!C:C,0)),"Sí está", "No está")</f>
        <v>No está</v>
      </c>
    </row>
    <row r="2457" spans="2:7" hidden="1">
      <c r="B2457" s="22" t="s">
        <v>7878</v>
      </c>
      <c r="C2457" s="22" t="s">
        <v>7879</v>
      </c>
      <c r="D2457" s="63">
        <f>+INDEX('LISTA DE PRECIOS EKM '!A:K,MATCH(C2457,'LISTA DE PRECIOS EKM '!A:A,0),MATCH($D$1,'LISTA DE PRECIOS EKM '!$1:$1,0))</f>
        <v>1619900</v>
      </c>
      <c r="E2457" s="22">
        <f>+INDEX('LISTA DE PRECIOS EKM '!B:K,MATCH(C2457,'LISTA DE PRECIOS EKM '!A:A,0),7)</f>
        <v>1679900</v>
      </c>
      <c r="F2457" s="22">
        <f>+INDEX('LISTA DE PRECIOS EKM '!B:K,MATCH(C2457,'LISTA DE PRECIOS EKM '!A:A,0),9)</f>
        <v>1779900</v>
      </c>
      <c r="G2457" s="22" t="str">
        <f>+IF(ISNUMBER(MATCH(C2457,Precios!C:C,0)),"Sí está", "No está")</f>
        <v>No está</v>
      </c>
    </row>
    <row r="2458" spans="2:7" hidden="1">
      <c r="B2458" s="22" t="s">
        <v>7880</v>
      </c>
      <c r="C2458" s="22" t="s">
        <v>7881</v>
      </c>
      <c r="D2458" s="63">
        <f>+INDEX('LISTA DE PRECIOS EKM '!A:K,MATCH(C2458,'LISTA DE PRECIOS EKM '!A:A,0),MATCH($D$1,'LISTA DE PRECIOS EKM '!$1:$1,0))</f>
        <v>1019900</v>
      </c>
      <c r="E2458" s="22">
        <f>+INDEX('LISTA DE PRECIOS EKM '!B:K,MATCH(C2458,'LISTA DE PRECIOS EKM '!A:A,0),7)</f>
        <v>1059900</v>
      </c>
      <c r="F2458" s="22">
        <f>+INDEX('LISTA DE PRECIOS EKM '!B:K,MATCH(C2458,'LISTA DE PRECIOS EKM '!A:A,0),9)</f>
        <v>1119900</v>
      </c>
      <c r="G2458" s="22" t="str">
        <f>+IF(ISNUMBER(MATCH(C2458,Precios!C:C,0)),"Sí está", "No está")</f>
        <v>No está</v>
      </c>
    </row>
    <row r="2459" spans="2:7" hidden="1">
      <c r="B2459" s="22" t="s">
        <v>7880</v>
      </c>
      <c r="C2459" s="22" t="s">
        <v>7881</v>
      </c>
      <c r="D2459" s="63">
        <f>+INDEX('LISTA DE PRECIOS EKM '!A:K,MATCH(C2459,'LISTA DE PRECIOS EKM '!A:A,0),MATCH($D$1,'LISTA DE PRECIOS EKM '!$1:$1,0))</f>
        <v>1019900</v>
      </c>
      <c r="E2459" s="22">
        <f>+INDEX('LISTA DE PRECIOS EKM '!B:K,MATCH(C2459,'LISTA DE PRECIOS EKM '!A:A,0),7)</f>
        <v>1059900</v>
      </c>
      <c r="F2459" s="22">
        <f>+INDEX('LISTA DE PRECIOS EKM '!B:K,MATCH(C2459,'LISTA DE PRECIOS EKM '!A:A,0),9)</f>
        <v>1119900</v>
      </c>
      <c r="G2459" s="22" t="str">
        <f>+IF(ISNUMBER(MATCH(C2459,Precios!C:C,0)),"Sí está", "No está")</f>
        <v>No está</v>
      </c>
    </row>
    <row r="2460" spans="2:7" hidden="1">
      <c r="B2460" s="22" t="s">
        <v>7882</v>
      </c>
      <c r="C2460" s="22" t="s">
        <v>7883</v>
      </c>
      <c r="D2460" s="63">
        <f>+INDEX('LISTA DE PRECIOS EKM '!A:K,MATCH(C2460,'LISTA DE PRECIOS EKM '!A:A,0),MATCH($D$1,'LISTA DE PRECIOS EKM '!$1:$1,0))</f>
        <v>419900</v>
      </c>
      <c r="E2460" s="22">
        <f>+INDEX('LISTA DE PRECIOS EKM '!B:K,MATCH(C2460,'LISTA DE PRECIOS EKM '!A:A,0),7)</f>
        <v>429900</v>
      </c>
      <c r="F2460" s="22">
        <f>+INDEX('LISTA DE PRECIOS EKM '!B:K,MATCH(C2460,'LISTA DE PRECIOS EKM '!A:A,0),9)</f>
        <v>459900</v>
      </c>
      <c r="G2460" s="22" t="str">
        <f>+IF(ISNUMBER(MATCH(C2460,Precios!C:C,0)),"Sí está", "No está")</f>
        <v>No está</v>
      </c>
    </row>
    <row r="2461" spans="2:7" hidden="1">
      <c r="B2461" s="22" t="s">
        <v>7882</v>
      </c>
      <c r="C2461" s="22" t="s">
        <v>7883</v>
      </c>
      <c r="D2461" s="63">
        <f>+INDEX('LISTA DE PRECIOS EKM '!A:K,MATCH(C2461,'LISTA DE PRECIOS EKM '!A:A,0),MATCH($D$1,'LISTA DE PRECIOS EKM '!$1:$1,0))</f>
        <v>419900</v>
      </c>
      <c r="E2461" s="22">
        <f>+INDEX('LISTA DE PRECIOS EKM '!B:K,MATCH(C2461,'LISTA DE PRECIOS EKM '!A:A,0),7)</f>
        <v>429900</v>
      </c>
      <c r="F2461" s="22">
        <f>+INDEX('LISTA DE PRECIOS EKM '!B:K,MATCH(C2461,'LISTA DE PRECIOS EKM '!A:A,0),9)</f>
        <v>459900</v>
      </c>
      <c r="G2461" s="22" t="str">
        <f>+IF(ISNUMBER(MATCH(C2461,Precios!C:C,0)),"Sí está", "No está")</f>
        <v>No está</v>
      </c>
    </row>
    <row r="2462" spans="2:7" hidden="1">
      <c r="B2462" s="22" t="s">
        <v>7884</v>
      </c>
      <c r="C2462" s="22" t="s">
        <v>7885</v>
      </c>
      <c r="D2462" s="63">
        <f>+INDEX('LISTA DE PRECIOS EKM '!A:K,MATCH(C2462,'LISTA DE PRECIOS EKM '!A:A,0),MATCH($D$1,'LISTA DE PRECIOS EKM '!$1:$1,0))</f>
        <v>1069900</v>
      </c>
      <c r="E2462" s="22">
        <f>+INDEX('LISTA DE PRECIOS EKM '!B:K,MATCH(C2462,'LISTA DE PRECIOS EKM '!A:A,0),7)</f>
        <v>1109900</v>
      </c>
      <c r="F2462" s="22">
        <f>+INDEX('LISTA DE PRECIOS EKM '!B:K,MATCH(C2462,'LISTA DE PRECIOS EKM '!A:A,0),9)</f>
        <v>1169900</v>
      </c>
      <c r="G2462" s="22" t="str">
        <f>+IF(ISNUMBER(MATCH(C2462,Precios!C:C,0)),"Sí está", "No está")</f>
        <v>No está</v>
      </c>
    </row>
    <row r="2463" spans="2:7" hidden="1">
      <c r="B2463" s="22" t="s">
        <v>7884</v>
      </c>
      <c r="C2463" s="22" t="s">
        <v>7885</v>
      </c>
      <c r="D2463" s="63">
        <f>+INDEX('LISTA DE PRECIOS EKM '!A:K,MATCH(C2463,'LISTA DE PRECIOS EKM '!A:A,0),MATCH($D$1,'LISTA DE PRECIOS EKM '!$1:$1,0))</f>
        <v>1069900</v>
      </c>
      <c r="E2463" s="22">
        <f>+INDEX('LISTA DE PRECIOS EKM '!B:K,MATCH(C2463,'LISTA DE PRECIOS EKM '!A:A,0),7)</f>
        <v>1109900</v>
      </c>
      <c r="F2463" s="22">
        <f>+INDEX('LISTA DE PRECIOS EKM '!B:K,MATCH(C2463,'LISTA DE PRECIOS EKM '!A:A,0),9)</f>
        <v>1169900</v>
      </c>
      <c r="G2463" s="22" t="str">
        <f>+IF(ISNUMBER(MATCH(C2463,Precios!C:C,0)),"Sí está", "No está")</f>
        <v>No está</v>
      </c>
    </row>
    <row r="2464" spans="2:7" hidden="1">
      <c r="B2464" s="22" t="s">
        <v>7886</v>
      </c>
      <c r="C2464" s="22" t="s">
        <v>7887</v>
      </c>
      <c r="D2464" s="63">
        <f>+INDEX('LISTA DE PRECIOS EKM '!A:K,MATCH(C2464,'LISTA DE PRECIOS EKM '!A:A,0),MATCH($D$1,'LISTA DE PRECIOS EKM '!$1:$1,0))</f>
        <v>619900</v>
      </c>
      <c r="E2464" s="22">
        <f>+INDEX('LISTA DE PRECIOS EKM '!B:K,MATCH(C2464,'LISTA DE PRECIOS EKM '!A:A,0),7)</f>
        <v>639900</v>
      </c>
      <c r="F2464" s="22">
        <f>+INDEX('LISTA DE PRECIOS EKM '!B:K,MATCH(C2464,'LISTA DE PRECIOS EKM '!A:A,0),9)</f>
        <v>679900</v>
      </c>
      <c r="G2464" s="22" t="str">
        <f>+IF(ISNUMBER(MATCH(C2464,Precios!C:C,0)),"Sí está", "No está")</f>
        <v>No está</v>
      </c>
    </row>
    <row r="2465" spans="2:7" hidden="1">
      <c r="B2465" s="22" t="s">
        <v>7886</v>
      </c>
      <c r="C2465" s="22" t="s">
        <v>7887</v>
      </c>
      <c r="D2465" s="63">
        <f>+INDEX('LISTA DE PRECIOS EKM '!A:K,MATCH(C2465,'LISTA DE PRECIOS EKM '!A:A,0),MATCH($D$1,'LISTA DE PRECIOS EKM '!$1:$1,0))</f>
        <v>619900</v>
      </c>
      <c r="E2465" s="22">
        <f>+INDEX('LISTA DE PRECIOS EKM '!B:K,MATCH(C2465,'LISTA DE PRECIOS EKM '!A:A,0),7)</f>
        <v>639900</v>
      </c>
      <c r="F2465" s="22">
        <f>+INDEX('LISTA DE PRECIOS EKM '!B:K,MATCH(C2465,'LISTA DE PRECIOS EKM '!A:A,0),9)</f>
        <v>679900</v>
      </c>
      <c r="G2465" s="22" t="str">
        <f>+IF(ISNUMBER(MATCH(C2465,Precios!C:C,0)),"Sí está", "No está")</f>
        <v>No está</v>
      </c>
    </row>
    <row r="2466" spans="2:7" hidden="1">
      <c r="B2466" s="22" t="s">
        <v>7888</v>
      </c>
      <c r="C2466" s="22" t="s">
        <v>7889</v>
      </c>
      <c r="D2466" s="63">
        <f>+INDEX('LISTA DE PRECIOS EKM '!A:K,MATCH(C2466,'LISTA DE PRECIOS EKM '!A:A,0),MATCH($D$1,'LISTA DE PRECIOS EKM '!$1:$1,0))</f>
        <v>609900</v>
      </c>
      <c r="E2466" s="22">
        <f>+INDEX('LISTA DE PRECIOS EKM '!B:K,MATCH(C2466,'LISTA DE PRECIOS EKM '!A:A,0),7)</f>
        <v>629900</v>
      </c>
      <c r="F2466" s="22">
        <f>+INDEX('LISTA DE PRECIOS EKM '!B:K,MATCH(C2466,'LISTA DE PRECIOS EKM '!A:A,0),9)</f>
        <v>669900</v>
      </c>
      <c r="G2466" s="22" t="str">
        <f>+IF(ISNUMBER(MATCH(C2466,Precios!C:C,0)),"Sí está", "No está")</f>
        <v>No está</v>
      </c>
    </row>
    <row r="2467" spans="2:7" hidden="1">
      <c r="B2467" s="22" t="s">
        <v>7888</v>
      </c>
      <c r="C2467" s="22" t="s">
        <v>7889</v>
      </c>
      <c r="D2467" s="63">
        <f>+INDEX('LISTA DE PRECIOS EKM '!A:K,MATCH(C2467,'LISTA DE PRECIOS EKM '!A:A,0),MATCH($D$1,'LISTA DE PRECIOS EKM '!$1:$1,0))</f>
        <v>609900</v>
      </c>
      <c r="E2467" s="22">
        <f>+INDEX('LISTA DE PRECIOS EKM '!B:K,MATCH(C2467,'LISTA DE PRECIOS EKM '!A:A,0),7)</f>
        <v>629900</v>
      </c>
      <c r="F2467" s="22">
        <f>+INDEX('LISTA DE PRECIOS EKM '!B:K,MATCH(C2467,'LISTA DE PRECIOS EKM '!A:A,0),9)</f>
        <v>669900</v>
      </c>
      <c r="G2467" s="22" t="str">
        <f>+IF(ISNUMBER(MATCH(C2467,Precios!C:C,0)),"Sí está", "No está")</f>
        <v>No está</v>
      </c>
    </row>
    <row r="2468" spans="2:7" hidden="1">
      <c r="B2468" s="22" t="s">
        <v>7890</v>
      </c>
      <c r="C2468" s="22" t="s">
        <v>7891</v>
      </c>
      <c r="D2468" s="63">
        <f>+INDEX('LISTA DE PRECIOS EKM '!A:K,MATCH(C2468,'LISTA DE PRECIOS EKM '!A:A,0),MATCH($D$1,'LISTA DE PRECIOS EKM '!$1:$1,0))</f>
        <v>579900</v>
      </c>
      <c r="E2468" s="22">
        <f>+INDEX('LISTA DE PRECIOS EKM '!B:K,MATCH(C2468,'LISTA DE PRECIOS EKM '!A:A,0),7)</f>
        <v>599900</v>
      </c>
      <c r="F2468" s="22">
        <f>+INDEX('LISTA DE PRECIOS EKM '!B:K,MATCH(C2468,'LISTA DE PRECIOS EKM '!A:A,0),9)</f>
        <v>629900</v>
      </c>
      <c r="G2468" s="22" t="str">
        <f>+IF(ISNUMBER(MATCH(C2468,Precios!C:C,0)),"Sí está", "No está")</f>
        <v>No está</v>
      </c>
    </row>
    <row r="2469" spans="2:7" hidden="1">
      <c r="B2469" s="22" t="s">
        <v>7890</v>
      </c>
      <c r="C2469" s="22" t="s">
        <v>7891</v>
      </c>
      <c r="D2469" s="63">
        <f>+INDEX('LISTA DE PRECIOS EKM '!A:K,MATCH(C2469,'LISTA DE PRECIOS EKM '!A:A,0),MATCH($D$1,'LISTA DE PRECIOS EKM '!$1:$1,0))</f>
        <v>579900</v>
      </c>
      <c r="E2469" s="22">
        <f>+INDEX('LISTA DE PRECIOS EKM '!B:K,MATCH(C2469,'LISTA DE PRECIOS EKM '!A:A,0),7)</f>
        <v>599900</v>
      </c>
      <c r="F2469" s="22">
        <f>+INDEX('LISTA DE PRECIOS EKM '!B:K,MATCH(C2469,'LISTA DE PRECIOS EKM '!A:A,0),9)</f>
        <v>629900</v>
      </c>
      <c r="G2469" s="22" t="str">
        <f>+IF(ISNUMBER(MATCH(C2469,Precios!C:C,0)),"Sí está", "No está")</f>
        <v>No está</v>
      </c>
    </row>
    <row r="2470" spans="2:7" hidden="1">
      <c r="B2470" s="22" t="s">
        <v>7892</v>
      </c>
      <c r="C2470" s="22" t="s">
        <v>7893</v>
      </c>
      <c r="D2470" s="63">
        <f>+INDEX('LISTA DE PRECIOS EKM '!A:K,MATCH(C2470,'LISTA DE PRECIOS EKM '!A:A,0),MATCH($D$1,'LISTA DE PRECIOS EKM '!$1:$1,0))</f>
        <v>789900</v>
      </c>
      <c r="E2470" s="22">
        <f>+INDEX('LISTA DE PRECIOS EKM '!B:K,MATCH(C2470,'LISTA DE PRECIOS EKM '!A:A,0),7)</f>
        <v>819900</v>
      </c>
      <c r="F2470" s="22">
        <f>+INDEX('LISTA DE PRECIOS EKM '!B:K,MATCH(C2470,'LISTA DE PRECIOS EKM '!A:A,0),9)</f>
        <v>859900</v>
      </c>
      <c r="G2470" s="22" t="str">
        <f>+IF(ISNUMBER(MATCH(C2470,Precios!C:C,0)),"Sí está", "No está")</f>
        <v>No está</v>
      </c>
    </row>
    <row r="2471" spans="2:7" hidden="1">
      <c r="B2471" s="22" t="s">
        <v>7892</v>
      </c>
      <c r="C2471" s="22" t="s">
        <v>7893</v>
      </c>
      <c r="D2471" s="63">
        <f>+INDEX('LISTA DE PRECIOS EKM '!A:K,MATCH(C2471,'LISTA DE PRECIOS EKM '!A:A,0),MATCH($D$1,'LISTA DE PRECIOS EKM '!$1:$1,0))</f>
        <v>789900</v>
      </c>
      <c r="E2471" s="22">
        <f>+INDEX('LISTA DE PRECIOS EKM '!B:K,MATCH(C2471,'LISTA DE PRECIOS EKM '!A:A,0),7)</f>
        <v>819900</v>
      </c>
      <c r="F2471" s="22">
        <f>+INDEX('LISTA DE PRECIOS EKM '!B:K,MATCH(C2471,'LISTA DE PRECIOS EKM '!A:A,0),9)</f>
        <v>859900</v>
      </c>
      <c r="G2471" s="22" t="str">
        <f>+IF(ISNUMBER(MATCH(C2471,Precios!C:C,0)),"Sí está", "No está")</f>
        <v>No está</v>
      </c>
    </row>
    <row r="2472" spans="2:7" hidden="1">
      <c r="B2472" s="22" t="s">
        <v>7894</v>
      </c>
      <c r="C2472" s="22" t="s">
        <v>7895</v>
      </c>
      <c r="D2472" s="63">
        <f>+INDEX('LISTA DE PRECIOS EKM '!A:K,MATCH(C2472,'LISTA DE PRECIOS EKM '!A:A,0),MATCH($D$1,'LISTA DE PRECIOS EKM '!$1:$1,0))</f>
        <v>1259900</v>
      </c>
      <c r="E2472" s="22">
        <f>+INDEX('LISTA DE PRECIOS EKM '!B:K,MATCH(C2472,'LISTA DE PRECIOS EKM '!A:A,0),7)</f>
        <v>1309900</v>
      </c>
      <c r="F2472" s="22">
        <f>+INDEX('LISTA DE PRECIOS EKM '!B:K,MATCH(C2472,'LISTA DE PRECIOS EKM '!A:A,0),9)</f>
        <v>1379900</v>
      </c>
      <c r="G2472" s="22" t="str">
        <f>+IF(ISNUMBER(MATCH(C2472,Precios!C:C,0)),"Sí está", "No está")</f>
        <v>No está</v>
      </c>
    </row>
    <row r="2473" spans="2:7" hidden="1">
      <c r="B2473" s="22" t="s">
        <v>7894</v>
      </c>
      <c r="C2473" s="22" t="s">
        <v>7895</v>
      </c>
      <c r="D2473" s="63">
        <f>+INDEX('LISTA DE PRECIOS EKM '!A:K,MATCH(C2473,'LISTA DE PRECIOS EKM '!A:A,0),MATCH($D$1,'LISTA DE PRECIOS EKM '!$1:$1,0))</f>
        <v>1259900</v>
      </c>
      <c r="E2473" s="22">
        <f>+INDEX('LISTA DE PRECIOS EKM '!B:K,MATCH(C2473,'LISTA DE PRECIOS EKM '!A:A,0),7)</f>
        <v>1309900</v>
      </c>
      <c r="F2473" s="22">
        <f>+INDEX('LISTA DE PRECIOS EKM '!B:K,MATCH(C2473,'LISTA DE PRECIOS EKM '!A:A,0),9)</f>
        <v>1379900</v>
      </c>
      <c r="G2473" s="22" t="str">
        <f>+IF(ISNUMBER(MATCH(C2473,Precios!C:C,0)),"Sí está", "No está")</f>
        <v>No está</v>
      </c>
    </row>
    <row r="2474" spans="2:7" hidden="1">
      <c r="B2474" s="22" t="s">
        <v>7896</v>
      </c>
      <c r="C2474" s="22" t="s">
        <v>7897</v>
      </c>
      <c r="D2474" s="63">
        <f>+INDEX('LISTA DE PRECIOS EKM '!A:K,MATCH(C2474,'LISTA DE PRECIOS EKM '!A:A,0),MATCH($D$1,'LISTA DE PRECIOS EKM '!$1:$1,0))</f>
        <v>859900</v>
      </c>
      <c r="E2474" s="22">
        <f>+INDEX('LISTA DE PRECIOS EKM '!B:K,MATCH(C2474,'LISTA DE PRECIOS EKM '!A:A,0),7)</f>
        <v>889900</v>
      </c>
      <c r="F2474" s="22">
        <f>+INDEX('LISTA DE PRECIOS EKM '!B:K,MATCH(C2474,'LISTA DE PRECIOS EKM '!A:A,0),9)</f>
        <v>939900</v>
      </c>
      <c r="G2474" s="22" t="str">
        <f>+IF(ISNUMBER(MATCH(C2474,Precios!C:C,0)),"Sí está", "No está")</f>
        <v>No está</v>
      </c>
    </row>
    <row r="2475" spans="2:7" hidden="1">
      <c r="B2475" s="22" t="s">
        <v>7896</v>
      </c>
      <c r="C2475" s="22" t="s">
        <v>7897</v>
      </c>
      <c r="D2475" s="63">
        <f>+INDEX('LISTA DE PRECIOS EKM '!A:K,MATCH(C2475,'LISTA DE PRECIOS EKM '!A:A,0),MATCH($D$1,'LISTA DE PRECIOS EKM '!$1:$1,0))</f>
        <v>859900</v>
      </c>
      <c r="E2475" s="22">
        <f>+INDEX('LISTA DE PRECIOS EKM '!B:K,MATCH(C2475,'LISTA DE PRECIOS EKM '!A:A,0),7)</f>
        <v>889900</v>
      </c>
      <c r="F2475" s="22">
        <f>+INDEX('LISTA DE PRECIOS EKM '!B:K,MATCH(C2475,'LISTA DE PRECIOS EKM '!A:A,0),9)</f>
        <v>939900</v>
      </c>
      <c r="G2475" s="22" t="str">
        <f>+IF(ISNUMBER(MATCH(C2475,Precios!C:C,0)),"Sí está", "No está")</f>
        <v>No está</v>
      </c>
    </row>
    <row r="2476" spans="2:7" hidden="1">
      <c r="B2476" s="22" t="s">
        <v>7898</v>
      </c>
      <c r="C2476" s="22" t="s">
        <v>7899</v>
      </c>
      <c r="D2476" s="63">
        <f>+INDEX('LISTA DE PRECIOS EKM '!A:K,MATCH(C2476,'LISTA DE PRECIOS EKM '!A:A,0),MATCH($D$1,'LISTA DE PRECIOS EKM '!$1:$1,0))</f>
        <v>1069900</v>
      </c>
      <c r="E2476" s="22">
        <f>+INDEX('LISTA DE PRECIOS EKM '!B:K,MATCH(C2476,'LISTA DE PRECIOS EKM '!A:A,0),7)</f>
        <v>1109900</v>
      </c>
      <c r="F2476" s="22">
        <f>+INDEX('LISTA DE PRECIOS EKM '!B:K,MATCH(C2476,'LISTA DE PRECIOS EKM '!A:A,0),9)</f>
        <v>1169900</v>
      </c>
      <c r="G2476" s="22" t="str">
        <f>+IF(ISNUMBER(MATCH(C2476,Precios!C:C,0)),"Sí está", "No está")</f>
        <v>No está</v>
      </c>
    </row>
    <row r="2477" spans="2:7" hidden="1">
      <c r="B2477" s="22" t="s">
        <v>7898</v>
      </c>
      <c r="C2477" s="22" t="s">
        <v>7899</v>
      </c>
      <c r="D2477" s="63">
        <f>+INDEX('LISTA DE PRECIOS EKM '!A:K,MATCH(C2477,'LISTA DE PRECIOS EKM '!A:A,0),MATCH($D$1,'LISTA DE PRECIOS EKM '!$1:$1,0))</f>
        <v>1069900</v>
      </c>
      <c r="E2477" s="22">
        <f>+INDEX('LISTA DE PRECIOS EKM '!B:K,MATCH(C2477,'LISTA DE PRECIOS EKM '!A:A,0),7)</f>
        <v>1109900</v>
      </c>
      <c r="F2477" s="22">
        <f>+INDEX('LISTA DE PRECIOS EKM '!B:K,MATCH(C2477,'LISTA DE PRECIOS EKM '!A:A,0),9)</f>
        <v>1169900</v>
      </c>
      <c r="G2477" s="22" t="str">
        <f>+IF(ISNUMBER(MATCH(C2477,Precios!C:C,0)),"Sí está", "No está")</f>
        <v>No está</v>
      </c>
    </row>
    <row r="2478" spans="2:7" hidden="1">
      <c r="B2478" s="22" t="s">
        <v>7900</v>
      </c>
      <c r="C2478" s="22" t="s">
        <v>7901</v>
      </c>
      <c r="D2478" s="63">
        <f>+INDEX('LISTA DE PRECIOS EKM '!A:K,MATCH(C2478,'LISTA DE PRECIOS EKM '!A:A,0),MATCH($D$1,'LISTA DE PRECIOS EKM '!$1:$1,0))</f>
        <v>199900</v>
      </c>
      <c r="E2478" s="22">
        <f>+INDEX('LISTA DE PRECIOS EKM '!B:K,MATCH(C2478,'LISTA DE PRECIOS EKM '!A:A,0),7)</f>
        <v>199900</v>
      </c>
      <c r="F2478" s="22">
        <f>+INDEX('LISTA DE PRECIOS EKM '!B:K,MATCH(C2478,'LISTA DE PRECIOS EKM '!A:A,0),9)</f>
        <v>209900</v>
      </c>
      <c r="G2478" s="22" t="str">
        <f>+IF(ISNUMBER(MATCH(C2478,Precios!C:C,0)),"Sí está", "No está")</f>
        <v>No está</v>
      </c>
    </row>
    <row r="2479" spans="2:7" hidden="1">
      <c r="B2479" s="22" t="s">
        <v>7900</v>
      </c>
      <c r="C2479" s="22" t="s">
        <v>7901</v>
      </c>
      <c r="D2479" s="63">
        <f>+INDEX('LISTA DE PRECIOS EKM '!A:K,MATCH(C2479,'LISTA DE PRECIOS EKM '!A:A,0),MATCH($D$1,'LISTA DE PRECIOS EKM '!$1:$1,0))</f>
        <v>199900</v>
      </c>
      <c r="E2479" s="22">
        <f>+INDEX('LISTA DE PRECIOS EKM '!B:K,MATCH(C2479,'LISTA DE PRECIOS EKM '!A:A,0),7)</f>
        <v>199900</v>
      </c>
      <c r="F2479" s="22">
        <f>+INDEX('LISTA DE PRECIOS EKM '!B:K,MATCH(C2479,'LISTA DE PRECIOS EKM '!A:A,0),9)</f>
        <v>209900</v>
      </c>
      <c r="G2479" s="22" t="str">
        <f>+IF(ISNUMBER(MATCH(C2479,Precios!C:C,0)),"Sí está", "No está")</f>
        <v>No está</v>
      </c>
    </row>
    <row r="2480" spans="2:7" hidden="1">
      <c r="B2480" s="22" t="s">
        <v>7902</v>
      </c>
      <c r="C2480" s="22" t="s">
        <v>7903</v>
      </c>
      <c r="D2480" s="63">
        <f>+INDEX('LISTA DE PRECIOS EKM '!A:K,MATCH(C2480,'LISTA DE PRECIOS EKM '!A:A,0),MATCH($D$1,'LISTA DE PRECIOS EKM '!$1:$1,0))</f>
        <v>199900</v>
      </c>
      <c r="E2480" s="22">
        <f>+INDEX('LISTA DE PRECIOS EKM '!B:K,MATCH(C2480,'LISTA DE PRECIOS EKM '!A:A,0),7)</f>
        <v>199900</v>
      </c>
      <c r="F2480" s="22">
        <f>+INDEX('LISTA DE PRECIOS EKM '!B:K,MATCH(C2480,'LISTA DE PRECIOS EKM '!A:A,0),9)</f>
        <v>209900</v>
      </c>
      <c r="G2480" s="22" t="str">
        <f>+IF(ISNUMBER(MATCH(C2480,Precios!C:C,0)),"Sí está", "No está")</f>
        <v>No está</v>
      </c>
    </row>
    <row r="2481" spans="2:7" hidden="1">
      <c r="B2481" s="22" t="s">
        <v>7902</v>
      </c>
      <c r="C2481" s="22" t="s">
        <v>7903</v>
      </c>
      <c r="D2481" s="63">
        <f>+INDEX('LISTA DE PRECIOS EKM '!A:K,MATCH(C2481,'LISTA DE PRECIOS EKM '!A:A,0),MATCH($D$1,'LISTA DE PRECIOS EKM '!$1:$1,0))</f>
        <v>199900</v>
      </c>
      <c r="E2481" s="22">
        <f>+INDEX('LISTA DE PRECIOS EKM '!B:K,MATCH(C2481,'LISTA DE PRECIOS EKM '!A:A,0),7)</f>
        <v>199900</v>
      </c>
      <c r="F2481" s="22">
        <f>+INDEX('LISTA DE PRECIOS EKM '!B:K,MATCH(C2481,'LISTA DE PRECIOS EKM '!A:A,0),9)</f>
        <v>209900</v>
      </c>
      <c r="G2481" s="22" t="str">
        <f>+IF(ISNUMBER(MATCH(C2481,Precios!C:C,0)),"Sí está", "No está")</f>
        <v>No está</v>
      </c>
    </row>
    <row r="2482" spans="2:7" hidden="1">
      <c r="B2482" s="22" t="s">
        <v>7904</v>
      </c>
      <c r="C2482" s="22" t="s">
        <v>7905</v>
      </c>
      <c r="D2482" s="63">
        <f>+INDEX('LISTA DE PRECIOS EKM '!A:K,MATCH(C2482,'LISTA DE PRECIOS EKM '!A:A,0),MATCH($D$1,'LISTA DE PRECIOS EKM '!$1:$1,0))</f>
        <v>199900</v>
      </c>
      <c r="E2482" s="22">
        <f>+INDEX('LISTA DE PRECIOS EKM '!B:K,MATCH(C2482,'LISTA DE PRECIOS EKM '!A:A,0),7)</f>
        <v>199900</v>
      </c>
      <c r="F2482" s="22">
        <f>+INDEX('LISTA DE PRECIOS EKM '!B:K,MATCH(C2482,'LISTA DE PRECIOS EKM '!A:A,0),9)</f>
        <v>209900</v>
      </c>
      <c r="G2482" s="22" t="str">
        <f>+IF(ISNUMBER(MATCH(C2482,Precios!C:C,0)),"Sí está", "No está")</f>
        <v>No está</v>
      </c>
    </row>
    <row r="2483" spans="2:7" hidden="1">
      <c r="B2483" s="22" t="s">
        <v>7904</v>
      </c>
      <c r="C2483" s="22" t="s">
        <v>7905</v>
      </c>
      <c r="D2483" s="63">
        <f>+INDEX('LISTA DE PRECIOS EKM '!A:K,MATCH(C2483,'LISTA DE PRECIOS EKM '!A:A,0),MATCH($D$1,'LISTA DE PRECIOS EKM '!$1:$1,0))</f>
        <v>199900</v>
      </c>
      <c r="E2483" s="22">
        <f>+INDEX('LISTA DE PRECIOS EKM '!B:K,MATCH(C2483,'LISTA DE PRECIOS EKM '!A:A,0),7)</f>
        <v>199900</v>
      </c>
      <c r="F2483" s="22">
        <f>+INDEX('LISTA DE PRECIOS EKM '!B:K,MATCH(C2483,'LISTA DE PRECIOS EKM '!A:A,0),9)</f>
        <v>209900</v>
      </c>
      <c r="G2483" s="22" t="str">
        <f>+IF(ISNUMBER(MATCH(C2483,Precios!C:C,0)),"Sí está", "No está")</f>
        <v>No está</v>
      </c>
    </row>
    <row r="2484" spans="2:7" hidden="1">
      <c r="B2484" s="22" t="s">
        <v>7906</v>
      </c>
      <c r="C2484" s="22" t="s">
        <v>7907</v>
      </c>
      <c r="D2484" s="63">
        <f>+INDEX('LISTA DE PRECIOS EKM '!A:K,MATCH(C2484,'LISTA DE PRECIOS EKM '!A:A,0),MATCH($D$1,'LISTA DE PRECIOS EKM '!$1:$1,0))</f>
        <v>199900</v>
      </c>
      <c r="E2484" s="22">
        <f>+INDEX('LISTA DE PRECIOS EKM '!B:K,MATCH(C2484,'LISTA DE PRECIOS EKM '!A:A,0),7)</f>
        <v>199900</v>
      </c>
      <c r="F2484" s="22">
        <f>+INDEX('LISTA DE PRECIOS EKM '!B:K,MATCH(C2484,'LISTA DE PRECIOS EKM '!A:A,0),9)</f>
        <v>209900</v>
      </c>
      <c r="G2484" s="22" t="str">
        <f>+IF(ISNUMBER(MATCH(C2484,Precios!C:C,0)),"Sí está", "No está")</f>
        <v>No está</v>
      </c>
    </row>
    <row r="2485" spans="2:7" hidden="1">
      <c r="B2485" s="22" t="s">
        <v>7906</v>
      </c>
      <c r="C2485" s="22" t="s">
        <v>7907</v>
      </c>
      <c r="D2485" s="63">
        <f>+INDEX('LISTA DE PRECIOS EKM '!A:K,MATCH(C2485,'LISTA DE PRECIOS EKM '!A:A,0),MATCH($D$1,'LISTA DE PRECIOS EKM '!$1:$1,0))</f>
        <v>199900</v>
      </c>
      <c r="E2485" s="22">
        <f>+INDEX('LISTA DE PRECIOS EKM '!B:K,MATCH(C2485,'LISTA DE PRECIOS EKM '!A:A,0),7)</f>
        <v>199900</v>
      </c>
      <c r="F2485" s="22">
        <f>+INDEX('LISTA DE PRECIOS EKM '!B:K,MATCH(C2485,'LISTA DE PRECIOS EKM '!A:A,0),9)</f>
        <v>209900</v>
      </c>
      <c r="G2485" s="22" t="str">
        <f>+IF(ISNUMBER(MATCH(C2485,Precios!C:C,0)),"Sí está", "No está")</f>
        <v>No está</v>
      </c>
    </row>
    <row r="2486" spans="2:7" hidden="1">
      <c r="B2486" s="22" t="s">
        <v>7908</v>
      </c>
      <c r="C2486" s="22" t="s">
        <v>7909</v>
      </c>
      <c r="D2486" s="63">
        <f>+INDEX('LISTA DE PRECIOS EKM '!A:K,MATCH(C2486,'LISTA DE PRECIOS EKM '!A:A,0),MATCH($D$1,'LISTA DE PRECIOS EKM '!$1:$1,0))</f>
        <v>479900</v>
      </c>
      <c r="E2486" s="22">
        <f>+INDEX('LISTA DE PRECIOS EKM '!B:K,MATCH(C2486,'LISTA DE PRECIOS EKM '!A:A,0),7)</f>
        <v>499900</v>
      </c>
      <c r="F2486" s="22">
        <f>+INDEX('LISTA DE PRECIOS EKM '!B:K,MATCH(C2486,'LISTA DE PRECIOS EKM '!A:A,0),9)</f>
        <v>519900</v>
      </c>
      <c r="G2486" s="22" t="str">
        <f>+IF(ISNUMBER(MATCH(C2486,Precios!C:C,0)),"Sí está", "No está")</f>
        <v>No está</v>
      </c>
    </row>
    <row r="2487" spans="2:7" hidden="1">
      <c r="B2487" s="22" t="s">
        <v>7908</v>
      </c>
      <c r="C2487" s="22" t="s">
        <v>7909</v>
      </c>
      <c r="D2487" s="63">
        <f>+INDEX('LISTA DE PRECIOS EKM '!A:K,MATCH(C2487,'LISTA DE PRECIOS EKM '!A:A,0),MATCH($D$1,'LISTA DE PRECIOS EKM '!$1:$1,0))</f>
        <v>479900</v>
      </c>
      <c r="E2487" s="22">
        <f>+INDEX('LISTA DE PRECIOS EKM '!B:K,MATCH(C2487,'LISTA DE PRECIOS EKM '!A:A,0),7)</f>
        <v>499900</v>
      </c>
      <c r="F2487" s="22">
        <f>+INDEX('LISTA DE PRECIOS EKM '!B:K,MATCH(C2487,'LISTA DE PRECIOS EKM '!A:A,0),9)</f>
        <v>519900</v>
      </c>
      <c r="G2487" s="22" t="str">
        <f>+IF(ISNUMBER(MATCH(C2487,Precios!C:C,0)),"Sí está", "No está")</f>
        <v>No está</v>
      </c>
    </row>
    <row r="2488" spans="2:7" hidden="1">
      <c r="B2488" s="22" t="s">
        <v>7910</v>
      </c>
      <c r="C2488" s="22" t="s">
        <v>7911</v>
      </c>
      <c r="D2488" s="63">
        <f>+INDEX('LISTA DE PRECIOS EKM '!A:K,MATCH(C2488,'LISTA DE PRECIOS EKM '!A:A,0),MATCH($D$1,'LISTA DE PRECIOS EKM '!$1:$1,0))</f>
        <v>479900</v>
      </c>
      <c r="E2488" s="22">
        <f>+INDEX('LISTA DE PRECIOS EKM '!B:K,MATCH(C2488,'LISTA DE PRECIOS EKM '!A:A,0),7)</f>
        <v>499900</v>
      </c>
      <c r="F2488" s="22">
        <f>+INDEX('LISTA DE PRECIOS EKM '!B:K,MATCH(C2488,'LISTA DE PRECIOS EKM '!A:A,0),9)</f>
        <v>519900</v>
      </c>
      <c r="G2488" s="22" t="str">
        <f>+IF(ISNUMBER(MATCH(C2488,Precios!C:C,0)),"Sí está", "No está")</f>
        <v>No está</v>
      </c>
    </row>
    <row r="2489" spans="2:7" hidden="1">
      <c r="B2489" s="22" t="s">
        <v>7910</v>
      </c>
      <c r="C2489" s="22" t="s">
        <v>7911</v>
      </c>
      <c r="D2489" s="63">
        <f>+INDEX('LISTA DE PRECIOS EKM '!A:K,MATCH(C2489,'LISTA DE PRECIOS EKM '!A:A,0),MATCH($D$1,'LISTA DE PRECIOS EKM '!$1:$1,0))</f>
        <v>479900</v>
      </c>
      <c r="E2489" s="22">
        <f>+INDEX('LISTA DE PRECIOS EKM '!B:K,MATCH(C2489,'LISTA DE PRECIOS EKM '!A:A,0),7)</f>
        <v>499900</v>
      </c>
      <c r="F2489" s="22">
        <f>+INDEX('LISTA DE PRECIOS EKM '!B:K,MATCH(C2489,'LISTA DE PRECIOS EKM '!A:A,0),9)</f>
        <v>519900</v>
      </c>
      <c r="G2489" s="22" t="str">
        <f>+IF(ISNUMBER(MATCH(C2489,Precios!C:C,0)),"Sí está", "No está")</f>
        <v>No está</v>
      </c>
    </row>
    <row r="2490" spans="2:7" hidden="1">
      <c r="B2490" s="22" t="s">
        <v>7913</v>
      </c>
      <c r="C2490" s="22" t="s">
        <v>7914</v>
      </c>
      <c r="D2490" s="63" t="e">
        <f>+INDEX('LISTA DE PRECIOS EKM '!A:K,MATCH(C2490,'LISTA DE PRECIOS EKM '!A:A,0),MATCH($D$1,'LISTA DE PRECIOS EKM '!$1:$1,0))</f>
        <v>#N/A</v>
      </c>
      <c r="E2490" s="22" t="e">
        <f>+INDEX('LISTA DE PRECIOS EKM '!B:K,MATCH(C2490,'LISTA DE PRECIOS EKM '!A:A,0),7)</f>
        <v>#N/A</v>
      </c>
      <c r="F2490" s="22" t="e">
        <f>+INDEX('LISTA DE PRECIOS EKM '!B:K,MATCH(C2490,'LISTA DE PRECIOS EKM '!A:A,0),9)</f>
        <v>#N/A</v>
      </c>
      <c r="G2490" s="22" t="str">
        <f>+IF(ISNUMBER(MATCH(C2490,Precios!C:C,0)),"Sí está", "No está")</f>
        <v>No está</v>
      </c>
    </row>
    <row r="2491" spans="2:7" hidden="1">
      <c r="B2491" s="22" t="s">
        <v>7913</v>
      </c>
      <c r="C2491" s="22" t="s">
        <v>7914</v>
      </c>
      <c r="D2491" s="63" t="e">
        <f>+INDEX('LISTA DE PRECIOS EKM '!A:K,MATCH(C2491,'LISTA DE PRECIOS EKM '!A:A,0),MATCH($D$1,'LISTA DE PRECIOS EKM '!$1:$1,0))</f>
        <v>#N/A</v>
      </c>
      <c r="E2491" s="22" t="e">
        <f>+INDEX('LISTA DE PRECIOS EKM '!B:K,MATCH(C2491,'LISTA DE PRECIOS EKM '!A:A,0),7)</f>
        <v>#N/A</v>
      </c>
      <c r="F2491" s="22" t="e">
        <f>+INDEX('LISTA DE PRECIOS EKM '!B:K,MATCH(C2491,'LISTA DE PRECIOS EKM '!A:A,0),9)</f>
        <v>#N/A</v>
      </c>
      <c r="G2491" s="22" t="str">
        <f>+IF(ISNUMBER(MATCH(C2491,Precios!C:C,0)),"Sí está", "No está")</f>
        <v>No está</v>
      </c>
    </row>
    <row r="2492" spans="2:7" hidden="1">
      <c r="B2492" s="22" t="s">
        <v>7916</v>
      </c>
      <c r="C2492" s="22" t="s">
        <v>7917</v>
      </c>
      <c r="D2492" s="63">
        <f>+INDEX('LISTA DE PRECIOS EKM '!A:K,MATCH(C2492,'LISTA DE PRECIOS EKM '!A:A,0),MATCH($D$1,'LISTA DE PRECIOS EKM '!$1:$1,0))</f>
        <v>299900</v>
      </c>
      <c r="E2492" s="22">
        <f>+INDEX('LISTA DE PRECIOS EKM '!B:K,MATCH(C2492,'LISTA DE PRECIOS EKM '!A:A,0),7)</f>
        <v>309900</v>
      </c>
      <c r="F2492" s="22">
        <f>+INDEX('LISTA DE PRECIOS EKM '!B:K,MATCH(C2492,'LISTA DE PRECIOS EKM '!A:A,0),9)</f>
        <v>319900</v>
      </c>
      <c r="G2492" s="22" t="str">
        <f>+IF(ISNUMBER(MATCH(C2492,Precios!C:C,0)),"Sí está", "No está")</f>
        <v>No está</v>
      </c>
    </row>
    <row r="2493" spans="2:7" hidden="1">
      <c r="B2493" s="22" t="s">
        <v>7916</v>
      </c>
      <c r="C2493" s="22" t="s">
        <v>7917</v>
      </c>
      <c r="D2493" s="63">
        <f>+INDEX('LISTA DE PRECIOS EKM '!A:K,MATCH(C2493,'LISTA DE PRECIOS EKM '!A:A,0),MATCH($D$1,'LISTA DE PRECIOS EKM '!$1:$1,0))</f>
        <v>299900</v>
      </c>
      <c r="E2493" s="22">
        <f>+INDEX('LISTA DE PRECIOS EKM '!B:K,MATCH(C2493,'LISTA DE PRECIOS EKM '!A:A,0),7)</f>
        <v>309900</v>
      </c>
      <c r="F2493" s="22">
        <f>+INDEX('LISTA DE PRECIOS EKM '!B:K,MATCH(C2493,'LISTA DE PRECIOS EKM '!A:A,0),9)</f>
        <v>319900</v>
      </c>
      <c r="G2493" s="22" t="str">
        <f>+IF(ISNUMBER(MATCH(C2493,Precios!C:C,0)),"Sí está", "No está")</f>
        <v>No está</v>
      </c>
    </row>
    <row r="2494" spans="2:7" hidden="1">
      <c r="B2494" s="22" t="s">
        <v>7918</v>
      </c>
      <c r="C2494" s="22" t="s">
        <v>7919</v>
      </c>
      <c r="D2494" s="63" t="e">
        <f>+INDEX('LISTA DE PRECIOS EKM '!A:K,MATCH(C2494,'LISTA DE PRECIOS EKM '!A:A,0),MATCH($D$1,'LISTA DE PRECIOS EKM '!$1:$1,0))</f>
        <v>#N/A</v>
      </c>
      <c r="E2494" s="22" t="e">
        <f>+INDEX('LISTA DE PRECIOS EKM '!B:K,MATCH(C2494,'LISTA DE PRECIOS EKM '!A:A,0),7)</f>
        <v>#N/A</v>
      </c>
      <c r="F2494" s="22" t="e">
        <f>+INDEX('LISTA DE PRECIOS EKM '!B:K,MATCH(C2494,'LISTA DE PRECIOS EKM '!A:A,0),9)</f>
        <v>#N/A</v>
      </c>
      <c r="G2494" s="22" t="str">
        <f>+IF(ISNUMBER(MATCH(C2494,Precios!C:C,0)),"Sí está", "No está")</f>
        <v>No está</v>
      </c>
    </row>
    <row r="2495" spans="2:7" hidden="1">
      <c r="B2495" s="22" t="s">
        <v>7918</v>
      </c>
      <c r="C2495" s="22" t="s">
        <v>7919</v>
      </c>
      <c r="D2495" s="63" t="e">
        <f>+INDEX('LISTA DE PRECIOS EKM '!A:K,MATCH(C2495,'LISTA DE PRECIOS EKM '!A:A,0),MATCH($D$1,'LISTA DE PRECIOS EKM '!$1:$1,0))</f>
        <v>#N/A</v>
      </c>
      <c r="E2495" s="22" t="e">
        <f>+INDEX('LISTA DE PRECIOS EKM '!B:K,MATCH(C2495,'LISTA DE PRECIOS EKM '!A:A,0),7)</f>
        <v>#N/A</v>
      </c>
      <c r="F2495" s="22" t="e">
        <f>+INDEX('LISTA DE PRECIOS EKM '!B:K,MATCH(C2495,'LISTA DE PRECIOS EKM '!A:A,0),9)</f>
        <v>#N/A</v>
      </c>
      <c r="G2495" s="22" t="str">
        <f>+IF(ISNUMBER(MATCH(C2495,Precios!C:C,0)),"Sí está", "No está")</f>
        <v>No está</v>
      </c>
    </row>
    <row r="2496" spans="2:7" hidden="1">
      <c r="B2496" s="22" t="s">
        <v>7920</v>
      </c>
      <c r="C2496" s="22" t="s">
        <v>7921</v>
      </c>
      <c r="D2496" s="63">
        <f>+INDEX('LISTA DE PRECIOS EKM '!A:K,MATCH(C2496,'LISTA DE PRECIOS EKM '!A:A,0),MATCH($D$1,'LISTA DE PRECIOS EKM '!$1:$1,0))</f>
        <v>619900</v>
      </c>
      <c r="E2496" s="22">
        <f>+INDEX('LISTA DE PRECIOS EKM '!B:K,MATCH(C2496,'LISTA DE PRECIOS EKM '!A:A,0),7)</f>
        <v>639900</v>
      </c>
      <c r="F2496" s="22">
        <f>+INDEX('LISTA DE PRECIOS EKM '!B:K,MATCH(C2496,'LISTA DE PRECIOS EKM '!A:A,0),9)</f>
        <v>679900</v>
      </c>
      <c r="G2496" s="22" t="str">
        <f>+IF(ISNUMBER(MATCH(C2496,Precios!C:C,0)),"Sí está", "No está")</f>
        <v>No está</v>
      </c>
    </row>
    <row r="2497" spans="2:7" hidden="1">
      <c r="B2497" s="22" t="s">
        <v>7920</v>
      </c>
      <c r="C2497" s="22" t="s">
        <v>7921</v>
      </c>
      <c r="D2497" s="63">
        <f>+INDEX('LISTA DE PRECIOS EKM '!A:K,MATCH(C2497,'LISTA DE PRECIOS EKM '!A:A,0),MATCH($D$1,'LISTA DE PRECIOS EKM '!$1:$1,0))</f>
        <v>619900</v>
      </c>
      <c r="E2497" s="22">
        <f>+INDEX('LISTA DE PRECIOS EKM '!B:K,MATCH(C2497,'LISTA DE PRECIOS EKM '!A:A,0),7)</f>
        <v>639900</v>
      </c>
      <c r="F2497" s="22">
        <f>+INDEX('LISTA DE PRECIOS EKM '!B:K,MATCH(C2497,'LISTA DE PRECIOS EKM '!A:A,0),9)</f>
        <v>679900</v>
      </c>
      <c r="G2497" s="22" t="str">
        <f>+IF(ISNUMBER(MATCH(C2497,Precios!C:C,0)),"Sí está", "No está")</f>
        <v>No está</v>
      </c>
    </row>
    <row r="2498" spans="2:7" hidden="1">
      <c r="B2498" s="22" t="s">
        <v>7922</v>
      </c>
      <c r="C2498" s="22" t="s">
        <v>7923</v>
      </c>
      <c r="D2498" s="63">
        <f>+INDEX('LISTA DE PRECIOS EKM '!A:K,MATCH(C2498,'LISTA DE PRECIOS EKM '!A:A,0),MATCH($D$1,'LISTA DE PRECIOS EKM '!$1:$1,0))</f>
        <v>219900</v>
      </c>
      <c r="E2498" s="22">
        <f>+INDEX('LISTA DE PRECIOS EKM '!B:K,MATCH(C2498,'LISTA DE PRECIOS EKM '!A:A,0),7)</f>
        <v>219900</v>
      </c>
      <c r="F2498" s="22">
        <f>+INDEX('LISTA DE PRECIOS EKM '!B:K,MATCH(C2498,'LISTA DE PRECIOS EKM '!A:A,0),9)</f>
        <v>239900</v>
      </c>
      <c r="G2498" s="22" t="str">
        <f>+IF(ISNUMBER(MATCH(C2498,Precios!C:C,0)),"Sí está", "No está")</f>
        <v>No está</v>
      </c>
    </row>
    <row r="2499" spans="2:7" hidden="1">
      <c r="B2499" s="22" t="s">
        <v>7922</v>
      </c>
      <c r="C2499" s="22" t="s">
        <v>7923</v>
      </c>
      <c r="D2499" s="63">
        <f>+INDEX('LISTA DE PRECIOS EKM '!A:K,MATCH(C2499,'LISTA DE PRECIOS EKM '!A:A,0),MATCH($D$1,'LISTA DE PRECIOS EKM '!$1:$1,0))</f>
        <v>219900</v>
      </c>
      <c r="E2499" s="22">
        <f>+INDEX('LISTA DE PRECIOS EKM '!B:K,MATCH(C2499,'LISTA DE PRECIOS EKM '!A:A,0),7)</f>
        <v>219900</v>
      </c>
      <c r="F2499" s="22">
        <f>+INDEX('LISTA DE PRECIOS EKM '!B:K,MATCH(C2499,'LISTA DE PRECIOS EKM '!A:A,0),9)</f>
        <v>239900</v>
      </c>
      <c r="G2499" s="22" t="str">
        <f>+IF(ISNUMBER(MATCH(C2499,Precios!C:C,0)),"Sí está", "No está")</f>
        <v>No está</v>
      </c>
    </row>
    <row r="2500" spans="2:7" hidden="1">
      <c r="B2500" s="22" t="s">
        <v>7924</v>
      </c>
      <c r="C2500" s="22" t="s">
        <v>7925</v>
      </c>
      <c r="D2500" s="63">
        <f>+INDEX('LISTA DE PRECIOS EKM '!A:K,MATCH(C2500,'LISTA DE PRECIOS EKM '!A:A,0),MATCH($D$1,'LISTA DE PRECIOS EKM '!$1:$1,0))</f>
        <v>249900</v>
      </c>
      <c r="E2500" s="22">
        <f>+INDEX('LISTA DE PRECIOS EKM '!B:K,MATCH(C2500,'LISTA DE PRECIOS EKM '!A:A,0),7)</f>
        <v>259900</v>
      </c>
      <c r="F2500" s="22">
        <f>+INDEX('LISTA DE PRECIOS EKM '!B:K,MATCH(C2500,'LISTA DE PRECIOS EKM '!A:A,0),9)</f>
        <v>269900</v>
      </c>
      <c r="G2500" s="22" t="str">
        <f>+IF(ISNUMBER(MATCH(C2500,Precios!C:C,0)),"Sí está", "No está")</f>
        <v>No está</v>
      </c>
    </row>
    <row r="2501" spans="2:7" hidden="1">
      <c r="B2501" s="22" t="s">
        <v>7924</v>
      </c>
      <c r="C2501" s="22" t="s">
        <v>7925</v>
      </c>
      <c r="D2501" s="63">
        <f>+INDEX('LISTA DE PRECIOS EKM '!A:K,MATCH(C2501,'LISTA DE PRECIOS EKM '!A:A,0),MATCH($D$1,'LISTA DE PRECIOS EKM '!$1:$1,0))</f>
        <v>249900</v>
      </c>
      <c r="E2501" s="22">
        <f>+INDEX('LISTA DE PRECIOS EKM '!B:K,MATCH(C2501,'LISTA DE PRECIOS EKM '!A:A,0),7)</f>
        <v>259900</v>
      </c>
      <c r="F2501" s="22">
        <f>+INDEX('LISTA DE PRECIOS EKM '!B:K,MATCH(C2501,'LISTA DE PRECIOS EKM '!A:A,0),9)</f>
        <v>269900</v>
      </c>
      <c r="G2501" s="22" t="str">
        <f>+IF(ISNUMBER(MATCH(C2501,Precios!C:C,0)),"Sí está", "No está")</f>
        <v>No está</v>
      </c>
    </row>
    <row r="2502" spans="2:7" hidden="1">
      <c r="B2502" s="22" t="s">
        <v>7926</v>
      </c>
      <c r="C2502" s="22" t="s">
        <v>7927</v>
      </c>
      <c r="D2502" s="63">
        <f>+INDEX('LISTA DE PRECIOS EKM '!A:K,MATCH(C2502,'LISTA DE PRECIOS EKM '!A:A,0),MATCH($D$1,'LISTA DE PRECIOS EKM '!$1:$1,0))</f>
        <v>329900</v>
      </c>
      <c r="E2502" s="22">
        <f>+INDEX('LISTA DE PRECIOS EKM '!B:K,MATCH(C2502,'LISTA DE PRECIOS EKM '!A:A,0),7)</f>
        <v>339900</v>
      </c>
      <c r="F2502" s="22">
        <f>+INDEX('LISTA DE PRECIOS EKM '!B:K,MATCH(C2502,'LISTA DE PRECIOS EKM '!A:A,0),9)</f>
        <v>359900</v>
      </c>
      <c r="G2502" s="22" t="str">
        <f>+IF(ISNUMBER(MATCH(C2502,Precios!C:C,0)),"Sí está", "No está")</f>
        <v>No está</v>
      </c>
    </row>
    <row r="2503" spans="2:7" hidden="1">
      <c r="B2503" s="22" t="s">
        <v>7926</v>
      </c>
      <c r="C2503" s="22" t="s">
        <v>7927</v>
      </c>
      <c r="D2503" s="63">
        <f>+INDEX('LISTA DE PRECIOS EKM '!A:K,MATCH(C2503,'LISTA DE PRECIOS EKM '!A:A,0),MATCH($D$1,'LISTA DE PRECIOS EKM '!$1:$1,0))</f>
        <v>329900</v>
      </c>
      <c r="E2503" s="22">
        <f>+INDEX('LISTA DE PRECIOS EKM '!B:K,MATCH(C2503,'LISTA DE PRECIOS EKM '!A:A,0),7)</f>
        <v>339900</v>
      </c>
      <c r="F2503" s="22">
        <f>+INDEX('LISTA DE PRECIOS EKM '!B:K,MATCH(C2503,'LISTA DE PRECIOS EKM '!A:A,0),9)</f>
        <v>359900</v>
      </c>
      <c r="G2503" s="22" t="str">
        <f>+IF(ISNUMBER(MATCH(C2503,Precios!C:C,0)),"Sí está", "No está")</f>
        <v>No está</v>
      </c>
    </row>
    <row r="2504" spans="2:7" hidden="1">
      <c r="B2504" s="22" t="s">
        <v>7928</v>
      </c>
      <c r="C2504" s="22" t="s">
        <v>7929</v>
      </c>
      <c r="D2504" s="63">
        <f>+INDEX('LISTA DE PRECIOS EKM '!A:K,MATCH(C2504,'LISTA DE PRECIOS EKM '!A:A,0),MATCH($D$1,'LISTA DE PRECIOS EKM '!$1:$1,0))</f>
        <v>219900</v>
      </c>
      <c r="E2504" s="22">
        <f>+INDEX('LISTA DE PRECIOS EKM '!B:K,MATCH(C2504,'LISTA DE PRECIOS EKM '!A:A,0),7)</f>
        <v>219900</v>
      </c>
      <c r="F2504" s="22">
        <f>+INDEX('LISTA DE PRECIOS EKM '!B:K,MATCH(C2504,'LISTA DE PRECIOS EKM '!A:A,0),9)</f>
        <v>239900</v>
      </c>
      <c r="G2504" s="22" t="str">
        <f>+IF(ISNUMBER(MATCH(C2504,Precios!C:C,0)),"Sí está", "No está")</f>
        <v>No está</v>
      </c>
    </row>
    <row r="2505" spans="2:7" hidden="1">
      <c r="B2505" s="22" t="s">
        <v>7928</v>
      </c>
      <c r="C2505" s="22" t="s">
        <v>7929</v>
      </c>
      <c r="D2505" s="63">
        <f>+INDEX('LISTA DE PRECIOS EKM '!A:K,MATCH(C2505,'LISTA DE PRECIOS EKM '!A:A,0),MATCH($D$1,'LISTA DE PRECIOS EKM '!$1:$1,0))</f>
        <v>219900</v>
      </c>
      <c r="E2505" s="22">
        <f>+INDEX('LISTA DE PRECIOS EKM '!B:K,MATCH(C2505,'LISTA DE PRECIOS EKM '!A:A,0),7)</f>
        <v>219900</v>
      </c>
      <c r="F2505" s="22">
        <f>+INDEX('LISTA DE PRECIOS EKM '!B:K,MATCH(C2505,'LISTA DE PRECIOS EKM '!A:A,0),9)</f>
        <v>239900</v>
      </c>
      <c r="G2505" s="22" t="str">
        <f>+IF(ISNUMBER(MATCH(C2505,Precios!C:C,0)),"Sí está", "No está")</f>
        <v>No está</v>
      </c>
    </row>
    <row r="2506" spans="2:7" hidden="1">
      <c r="B2506" s="22" t="s">
        <v>7930</v>
      </c>
      <c r="C2506" s="22" t="s">
        <v>7931</v>
      </c>
      <c r="D2506" s="63">
        <f>+INDEX('LISTA DE PRECIOS EKM '!A:K,MATCH(C2506,'LISTA DE PRECIOS EKM '!A:A,0),MATCH($D$1,'LISTA DE PRECIOS EKM '!$1:$1,0))</f>
        <v>199900</v>
      </c>
      <c r="E2506" s="22">
        <f>+INDEX('LISTA DE PRECIOS EKM '!B:K,MATCH(C2506,'LISTA DE PRECIOS EKM '!A:A,0),7)</f>
        <v>199900</v>
      </c>
      <c r="F2506" s="22">
        <f>+INDEX('LISTA DE PRECIOS EKM '!B:K,MATCH(C2506,'LISTA DE PRECIOS EKM '!A:A,0),9)</f>
        <v>209900</v>
      </c>
      <c r="G2506" s="22" t="str">
        <f>+IF(ISNUMBER(MATCH(C2506,Precios!C:C,0)),"Sí está", "No está")</f>
        <v>No está</v>
      </c>
    </row>
    <row r="2507" spans="2:7" hidden="1">
      <c r="B2507" s="22" t="s">
        <v>7930</v>
      </c>
      <c r="C2507" s="22" t="s">
        <v>7931</v>
      </c>
      <c r="D2507" s="63">
        <f>+INDEX('LISTA DE PRECIOS EKM '!A:K,MATCH(C2507,'LISTA DE PRECIOS EKM '!A:A,0),MATCH($D$1,'LISTA DE PRECIOS EKM '!$1:$1,0))</f>
        <v>199900</v>
      </c>
      <c r="E2507" s="22">
        <f>+INDEX('LISTA DE PRECIOS EKM '!B:K,MATCH(C2507,'LISTA DE PRECIOS EKM '!A:A,0),7)</f>
        <v>199900</v>
      </c>
      <c r="F2507" s="22">
        <f>+INDEX('LISTA DE PRECIOS EKM '!B:K,MATCH(C2507,'LISTA DE PRECIOS EKM '!A:A,0),9)</f>
        <v>209900</v>
      </c>
      <c r="G2507" s="22" t="str">
        <f>+IF(ISNUMBER(MATCH(C2507,Precios!C:C,0)),"Sí está", "No está")</f>
        <v>No está</v>
      </c>
    </row>
    <row r="2508" spans="2:7" hidden="1">
      <c r="B2508" s="22" t="s">
        <v>7932</v>
      </c>
      <c r="C2508" s="22" t="s">
        <v>7933</v>
      </c>
      <c r="D2508" s="63">
        <f>+INDEX('LISTA DE PRECIOS EKM '!A:K,MATCH(C2508,'LISTA DE PRECIOS EKM '!A:A,0),MATCH($D$1,'LISTA DE PRECIOS EKM '!$1:$1,0))</f>
        <v>729900</v>
      </c>
      <c r="E2508" s="22">
        <f>+INDEX('LISTA DE PRECIOS EKM '!B:K,MATCH(C2508,'LISTA DE PRECIOS EKM '!A:A,0),7)</f>
        <v>759900</v>
      </c>
      <c r="F2508" s="22">
        <f>+INDEX('LISTA DE PRECIOS EKM '!B:K,MATCH(C2508,'LISTA DE PRECIOS EKM '!A:A,0),9)</f>
        <v>799900</v>
      </c>
      <c r="G2508" s="22" t="str">
        <f>+IF(ISNUMBER(MATCH(C2508,Precios!C:C,0)),"Sí está", "No está")</f>
        <v>No está</v>
      </c>
    </row>
    <row r="2509" spans="2:7" hidden="1">
      <c r="B2509" s="22" t="s">
        <v>7932</v>
      </c>
      <c r="C2509" s="22" t="s">
        <v>7933</v>
      </c>
      <c r="D2509" s="63">
        <f>+INDEX('LISTA DE PRECIOS EKM '!A:K,MATCH(C2509,'LISTA DE PRECIOS EKM '!A:A,0),MATCH($D$1,'LISTA DE PRECIOS EKM '!$1:$1,0))</f>
        <v>729900</v>
      </c>
      <c r="E2509" s="22">
        <f>+INDEX('LISTA DE PRECIOS EKM '!B:K,MATCH(C2509,'LISTA DE PRECIOS EKM '!A:A,0),7)</f>
        <v>759900</v>
      </c>
      <c r="F2509" s="22">
        <f>+INDEX('LISTA DE PRECIOS EKM '!B:K,MATCH(C2509,'LISTA DE PRECIOS EKM '!A:A,0),9)</f>
        <v>799900</v>
      </c>
      <c r="G2509" s="22" t="str">
        <f>+IF(ISNUMBER(MATCH(C2509,Precios!C:C,0)),"Sí está", "No está")</f>
        <v>No está</v>
      </c>
    </row>
    <row r="2510" spans="2:7" hidden="1">
      <c r="B2510" s="22" t="s">
        <v>7934</v>
      </c>
      <c r="C2510" s="22" t="s">
        <v>7935</v>
      </c>
      <c r="D2510" s="63">
        <f>+INDEX('LISTA DE PRECIOS EKM '!A:K,MATCH(C2510,'LISTA DE PRECIOS EKM '!A:A,0),MATCH($D$1,'LISTA DE PRECIOS EKM '!$1:$1,0))</f>
        <v>1329900</v>
      </c>
      <c r="E2510" s="22">
        <f>+INDEX('LISTA DE PRECIOS EKM '!B:K,MATCH(C2510,'LISTA DE PRECIOS EKM '!A:A,0),7)</f>
        <v>1379900</v>
      </c>
      <c r="F2510" s="22">
        <f>+INDEX('LISTA DE PRECIOS EKM '!B:K,MATCH(C2510,'LISTA DE PRECIOS EKM '!A:A,0),9)</f>
        <v>1459900</v>
      </c>
      <c r="G2510" s="22" t="str">
        <f>+IF(ISNUMBER(MATCH(C2510,Precios!C:C,0)),"Sí está", "No está")</f>
        <v>No está</v>
      </c>
    </row>
    <row r="2511" spans="2:7" hidden="1">
      <c r="B2511" s="22" t="s">
        <v>7934</v>
      </c>
      <c r="C2511" s="22" t="s">
        <v>7935</v>
      </c>
      <c r="D2511" s="63">
        <f>+INDEX('LISTA DE PRECIOS EKM '!A:K,MATCH(C2511,'LISTA DE PRECIOS EKM '!A:A,0),MATCH($D$1,'LISTA DE PRECIOS EKM '!$1:$1,0))</f>
        <v>1329900</v>
      </c>
      <c r="E2511" s="22">
        <f>+INDEX('LISTA DE PRECIOS EKM '!B:K,MATCH(C2511,'LISTA DE PRECIOS EKM '!A:A,0),7)</f>
        <v>1379900</v>
      </c>
      <c r="F2511" s="22">
        <f>+INDEX('LISTA DE PRECIOS EKM '!B:K,MATCH(C2511,'LISTA DE PRECIOS EKM '!A:A,0),9)</f>
        <v>1459900</v>
      </c>
      <c r="G2511" s="22" t="str">
        <f>+IF(ISNUMBER(MATCH(C2511,Precios!C:C,0)),"Sí está", "No está")</f>
        <v>No está</v>
      </c>
    </row>
    <row r="2512" spans="2:7" hidden="1">
      <c r="B2512" s="22" t="s">
        <v>7936</v>
      </c>
      <c r="C2512" s="22" t="s">
        <v>7937</v>
      </c>
      <c r="D2512" s="63">
        <f>+INDEX('LISTA DE PRECIOS EKM '!A:K,MATCH(C2512,'LISTA DE PRECIOS EKM '!A:A,0),MATCH($D$1,'LISTA DE PRECIOS EKM '!$1:$1,0))</f>
        <v>1019900</v>
      </c>
      <c r="E2512" s="22">
        <f>+INDEX('LISTA DE PRECIOS EKM '!B:K,MATCH(C2512,'LISTA DE PRECIOS EKM '!A:A,0),7)</f>
        <v>1059900</v>
      </c>
      <c r="F2512" s="22">
        <f>+INDEX('LISTA DE PRECIOS EKM '!B:K,MATCH(C2512,'LISTA DE PRECIOS EKM '!A:A,0),9)</f>
        <v>1119900</v>
      </c>
      <c r="G2512" s="22" t="str">
        <f>+IF(ISNUMBER(MATCH(C2512,Precios!C:C,0)),"Sí está", "No está")</f>
        <v>No está</v>
      </c>
    </row>
    <row r="2513" spans="2:7" hidden="1">
      <c r="B2513" s="22" t="s">
        <v>7936</v>
      </c>
      <c r="C2513" s="22" t="s">
        <v>7937</v>
      </c>
      <c r="D2513" s="63">
        <f>+INDEX('LISTA DE PRECIOS EKM '!A:K,MATCH(C2513,'LISTA DE PRECIOS EKM '!A:A,0),MATCH($D$1,'LISTA DE PRECIOS EKM '!$1:$1,0))</f>
        <v>1019900</v>
      </c>
      <c r="E2513" s="22">
        <f>+INDEX('LISTA DE PRECIOS EKM '!B:K,MATCH(C2513,'LISTA DE PRECIOS EKM '!A:A,0),7)</f>
        <v>1059900</v>
      </c>
      <c r="F2513" s="22">
        <f>+INDEX('LISTA DE PRECIOS EKM '!B:K,MATCH(C2513,'LISTA DE PRECIOS EKM '!A:A,0),9)</f>
        <v>1119900</v>
      </c>
      <c r="G2513" s="22" t="str">
        <f>+IF(ISNUMBER(MATCH(C2513,Precios!C:C,0)),"Sí está", "No está")</f>
        <v>No está</v>
      </c>
    </row>
    <row r="2514" spans="2:7" hidden="1">
      <c r="B2514" s="22" t="s">
        <v>7938</v>
      </c>
      <c r="C2514" s="22" t="s">
        <v>7939</v>
      </c>
      <c r="D2514" s="63">
        <f>+INDEX('LISTA DE PRECIOS EKM '!A:K,MATCH(C2514,'LISTA DE PRECIOS EKM '!A:A,0),MATCH($D$1,'LISTA DE PRECIOS EKM '!$1:$1,0))</f>
        <v>619900</v>
      </c>
      <c r="E2514" s="22">
        <f>+INDEX('LISTA DE PRECIOS EKM '!B:K,MATCH(C2514,'LISTA DE PRECIOS EKM '!A:A,0),7)</f>
        <v>639900</v>
      </c>
      <c r="F2514" s="22">
        <f>+INDEX('LISTA DE PRECIOS EKM '!B:K,MATCH(C2514,'LISTA DE PRECIOS EKM '!A:A,0),9)</f>
        <v>679900</v>
      </c>
      <c r="G2514" s="22" t="str">
        <f>+IF(ISNUMBER(MATCH(C2514,Precios!C:C,0)),"Sí está", "No está")</f>
        <v>No está</v>
      </c>
    </row>
    <row r="2515" spans="2:7" hidden="1">
      <c r="B2515" s="22" t="s">
        <v>7938</v>
      </c>
      <c r="C2515" s="22" t="s">
        <v>7939</v>
      </c>
      <c r="D2515" s="63">
        <f>+INDEX('LISTA DE PRECIOS EKM '!A:K,MATCH(C2515,'LISTA DE PRECIOS EKM '!A:A,0),MATCH($D$1,'LISTA DE PRECIOS EKM '!$1:$1,0))</f>
        <v>619900</v>
      </c>
      <c r="E2515" s="22">
        <f>+INDEX('LISTA DE PRECIOS EKM '!B:K,MATCH(C2515,'LISTA DE PRECIOS EKM '!A:A,0),7)</f>
        <v>639900</v>
      </c>
      <c r="F2515" s="22">
        <f>+INDEX('LISTA DE PRECIOS EKM '!B:K,MATCH(C2515,'LISTA DE PRECIOS EKM '!A:A,0),9)</f>
        <v>679900</v>
      </c>
      <c r="G2515" s="22" t="str">
        <f>+IF(ISNUMBER(MATCH(C2515,Precios!C:C,0)),"Sí está", "No está")</f>
        <v>No está</v>
      </c>
    </row>
    <row r="2516" spans="2:7" hidden="1">
      <c r="B2516" s="22" t="s">
        <v>7940</v>
      </c>
      <c r="C2516" s="22" t="s">
        <v>7941</v>
      </c>
      <c r="D2516" s="63">
        <f>+INDEX('LISTA DE PRECIOS EKM '!A:K,MATCH(C2516,'LISTA DE PRECIOS EKM '!A:A,0),MATCH($D$1,'LISTA DE PRECIOS EKM '!$1:$1,0))</f>
        <v>2679900</v>
      </c>
      <c r="E2516" s="22">
        <f>+INDEX('LISTA DE PRECIOS EKM '!B:K,MATCH(C2516,'LISTA DE PRECIOS EKM '!A:A,0),7)</f>
        <v>2789900</v>
      </c>
      <c r="F2516" s="22">
        <f>+INDEX('LISTA DE PRECIOS EKM '!B:K,MATCH(C2516,'LISTA DE PRECIOS EKM '!A:A,0),9)</f>
        <v>2939900</v>
      </c>
      <c r="G2516" s="22" t="str">
        <f>+IF(ISNUMBER(MATCH(C2516,Precios!C:C,0)),"Sí está", "No está")</f>
        <v>No está</v>
      </c>
    </row>
    <row r="2517" spans="2:7" hidden="1">
      <c r="B2517" s="22" t="s">
        <v>7940</v>
      </c>
      <c r="C2517" s="22" t="s">
        <v>7941</v>
      </c>
      <c r="D2517" s="63">
        <f>+INDEX('LISTA DE PRECIOS EKM '!A:K,MATCH(C2517,'LISTA DE PRECIOS EKM '!A:A,0),MATCH($D$1,'LISTA DE PRECIOS EKM '!$1:$1,0))</f>
        <v>2679900</v>
      </c>
      <c r="E2517" s="22">
        <f>+INDEX('LISTA DE PRECIOS EKM '!B:K,MATCH(C2517,'LISTA DE PRECIOS EKM '!A:A,0),7)</f>
        <v>2789900</v>
      </c>
      <c r="F2517" s="22">
        <f>+INDEX('LISTA DE PRECIOS EKM '!B:K,MATCH(C2517,'LISTA DE PRECIOS EKM '!A:A,0),9)</f>
        <v>2939900</v>
      </c>
      <c r="G2517" s="22" t="str">
        <f>+IF(ISNUMBER(MATCH(C2517,Precios!C:C,0)),"Sí está", "No está")</f>
        <v>No está</v>
      </c>
    </row>
    <row r="2518" spans="2:7" hidden="1">
      <c r="B2518" s="22" t="s">
        <v>7942</v>
      </c>
      <c r="C2518" s="22" t="s">
        <v>7943</v>
      </c>
      <c r="D2518" s="63">
        <f>+INDEX('LISTA DE PRECIOS EKM '!A:K,MATCH(C2518,'LISTA DE PRECIOS EKM '!A:A,0),MATCH($D$1,'LISTA DE PRECIOS EKM '!$1:$1,0))</f>
        <v>519900</v>
      </c>
      <c r="E2518" s="22">
        <f>+INDEX('LISTA DE PRECIOS EKM '!B:K,MATCH(C2518,'LISTA DE PRECIOS EKM '!A:A,0),7)</f>
        <v>539900</v>
      </c>
      <c r="F2518" s="22">
        <f>+INDEX('LISTA DE PRECIOS EKM '!B:K,MATCH(C2518,'LISTA DE PRECIOS EKM '!A:A,0),9)</f>
        <v>569900</v>
      </c>
      <c r="G2518" s="22" t="str">
        <f>+IF(ISNUMBER(MATCH(C2518,Precios!C:C,0)),"Sí está", "No está")</f>
        <v>No está</v>
      </c>
    </row>
    <row r="2519" spans="2:7" hidden="1">
      <c r="B2519" s="22" t="s">
        <v>7942</v>
      </c>
      <c r="C2519" s="22" t="s">
        <v>7943</v>
      </c>
      <c r="D2519" s="63">
        <f>+INDEX('LISTA DE PRECIOS EKM '!A:K,MATCH(C2519,'LISTA DE PRECIOS EKM '!A:A,0),MATCH($D$1,'LISTA DE PRECIOS EKM '!$1:$1,0))</f>
        <v>519900</v>
      </c>
      <c r="E2519" s="22">
        <f>+INDEX('LISTA DE PRECIOS EKM '!B:K,MATCH(C2519,'LISTA DE PRECIOS EKM '!A:A,0),7)</f>
        <v>539900</v>
      </c>
      <c r="F2519" s="22">
        <f>+INDEX('LISTA DE PRECIOS EKM '!B:K,MATCH(C2519,'LISTA DE PRECIOS EKM '!A:A,0),9)</f>
        <v>569900</v>
      </c>
      <c r="G2519" s="22" t="str">
        <f>+IF(ISNUMBER(MATCH(C2519,Precios!C:C,0)),"Sí está", "No está")</f>
        <v>No está</v>
      </c>
    </row>
    <row r="2520" spans="2:7" hidden="1">
      <c r="B2520" s="22" t="s">
        <v>7944</v>
      </c>
      <c r="C2520" s="22" t="s">
        <v>7945</v>
      </c>
      <c r="D2520" s="63">
        <f>+INDEX('LISTA DE PRECIOS EKM '!A:K,MATCH(C2520,'LISTA DE PRECIOS EKM '!A:A,0),MATCH($D$1,'LISTA DE PRECIOS EKM '!$1:$1,0))</f>
        <v>519900</v>
      </c>
      <c r="E2520" s="22">
        <f>+INDEX('LISTA DE PRECIOS EKM '!B:K,MATCH(C2520,'LISTA DE PRECIOS EKM '!A:A,0),7)</f>
        <v>539900</v>
      </c>
      <c r="F2520" s="22">
        <f>+INDEX('LISTA DE PRECIOS EKM '!B:K,MATCH(C2520,'LISTA DE PRECIOS EKM '!A:A,0),9)</f>
        <v>569900</v>
      </c>
      <c r="G2520" s="22" t="str">
        <f>+IF(ISNUMBER(MATCH(C2520,Precios!C:C,0)),"Sí está", "No está")</f>
        <v>No está</v>
      </c>
    </row>
    <row r="2521" spans="2:7" hidden="1">
      <c r="B2521" s="22" t="s">
        <v>7944</v>
      </c>
      <c r="C2521" s="22" t="s">
        <v>7945</v>
      </c>
      <c r="D2521" s="63">
        <f>+INDEX('LISTA DE PRECIOS EKM '!A:K,MATCH(C2521,'LISTA DE PRECIOS EKM '!A:A,0),MATCH($D$1,'LISTA DE PRECIOS EKM '!$1:$1,0))</f>
        <v>519900</v>
      </c>
      <c r="E2521" s="22">
        <f>+INDEX('LISTA DE PRECIOS EKM '!B:K,MATCH(C2521,'LISTA DE PRECIOS EKM '!A:A,0),7)</f>
        <v>539900</v>
      </c>
      <c r="F2521" s="22">
        <f>+INDEX('LISTA DE PRECIOS EKM '!B:K,MATCH(C2521,'LISTA DE PRECIOS EKM '!A:A,0),9)</f>
        <v>569900</v>
      </c>
      <c r="G2521" s="22" t="str">
        <f>+IF(ISNUMBER(MATCH(C2521,Precios!C:C,0)),"Sí está", "No está")</f>
        <v>No está</v>
      </c>
    </row>
    <row r="2522" spans="2:7" hidden="1">
      <c r="B2522" s="22" t="s">
        <v>7946</v>
      </c>
      <c r="C2522" s="22" t="s">
        <v>7947</v>
      </c>
      <c r="D2522" s="63">
        <f>+INDEX('LISTA DE PRECIOS EKM '!A:K,MATCH(C2522,'LISTA DE PRECIOS EKM '!A:A,0),MATCH($D$1,'LISTA DE PRECIOS EKM '!$1:$1,0))</f>
        <v>729900</v>
      </c>
      <c r="E2522" s="22">
        <f>+INDEX('LISTA DE PRECIOS EKM '!B:K,MATCH(C2522,'LISTA DE PRECIOS EKM '!A:A,0),7)</f>
        <v>759900</v>
      </c>
      <c r="F2522" s="22">
        <f>+INDEX('LISTA DE PRECIOS EKM '!B:K,MATCH(C2522,'LISTA DE PRECIOS EKM '!A:A,0),9)</f>
        <v>799900</v>
      </c>
      <c r="G2522" s="22" t="str">
        <f>+IF(ISNUMBER(MATCH(C2522,Precios!C:C,0)),"Sí está", "No está")</f>
        <v>No está</v>
      </c>
    </row>
    <row r="2523" spans="2:7" hidden="1">
      <c r="B2523" s="22" t="s">
        <v>7946</v>
      </c>
      <c r="C2523" s="22" t="s">
        <v>7947</v>
      </c>
      <c r="D2523" s="63">
        <f>+INDEX('LISTA DE PRECIOS EKM '!A:K,MATCH(C2523,'LISTA DE PRECIOS EKM '!A:A,0),MATCH($D$1,'LISTA DE PRECIOS EKM '!$1:$1,0))</f>
        <v>729900</v>
      </c>
      <c r="E2523" s="22">
        <f>+INDEX('LISTA DE PRECIOS EKM '!B:K,MATCH(C2523,'LISTA DE PRECIOS EKM '!A:A,0),7)</f>
        <v>759900</v>
      </c>
      <c r="F2523" s="22">
        <f>+INDEX('LISTA DE PRECIOS EKM '!B:K,MATCH(C2523,'LISTA DE PRECIOS EKM '!A:A,0),9)</f>
        <v>799900</v>
      </c>
      <c r="G2523" s="22" t="str">
        <f>+IF(ISNUMBER(MATCH(C2523,Precios!C:C,0)),"Sí está", "No está")</f>
        <v>No está</v>
      </c>
    </row>
    <row r="2524" spans="2:7" hidden="1">
      <c r="B2524" s="22" t="s">
        <v>7948</v>
      </c>
      <c r="C2524" s="22" t="s">
        <v>7949</v>
      </c>
      <c r="D2524" s="63">
        <f>+INDEX('LISTA DE PRECIOS EKM '!A:K,MATCH(C2524,'LISTA DE PRECIOS EKM '!A:A,0),MATCH($D$1,'LISTA DE PRECIOS EKM '!$1:$1,0))</f>
        <v>589900</v>
      </c>
      <c r="E2524" s="22">
        <f>+INDEX('LISTA DE PRECIOS EKM '!B:K,MATCH(C2524,'LISTA DE PRECIOS EKM '!A:A,0),7)</f>
        <v>609900</v>
      </c>
      <c r="F2524" s="22">
        <f>+INDEX('LISTA DE PRECIOS EKM '!B:K,MATCH(C2524,'LISTA DE PRECIOS EKM '!A:A,0),9)</f>
        <v>639900</v>
      </c>
      <c r="G2524" s="22" t="str">
        <f>+IF(ISNUMBER(MATCH(C2524,Precios!C:C,0)),"Sí está", "No está")</f>
        <v>No está</v>
      </c>
    </row>
    <row r="2525" spans="2:7" hidden="1">
      <c r="B2525" s="22" t="s">
        <v>7948</v>
      </c>
      <c r="C2525" s="22" t="s">
        <v>7949</v>
      </c>
      <c r="D2525" s="63">
        <f>+INDEX('LISTA DE PRECIOS EKM '!A:K,MATCH(C2525,'LISTA DE PRECIOS EKM '!A:A,0),MATCH($D$1,'LISTA DE PRECIOS EKM '!$1:$1,0))</f>
        <v>589900</v>
      </c>
      <c r="E2525" s="22">
        <f>+INDEX('LISTA DE PRECIOS EKM '!B:K,MATCH(C2525,'LISTA DE PRECIOS EKM '!A:A,0),7)</f>
        <v>609900</v>
      </c>
      <c r="F2525" s="22">
        <f>+INDEX('LISTA DE PRECIOS EKM '!B:K,MATCH(C2525,'LISTA DE PRECIOS EKM '!A:A,0),9)</f>
        <v>639900</v>
      </c>
      <c r="G2525" s="22" t="str">
        <f>+IF(ISNUMBER(MATCH(C2525,Precios!C:C,0)),"Sí está", "No está")</f>
        <v>No está</v>
      </c>
    </row>
    <row r="2526" spans="2:7" hidden="1">
      <c r="B2526" s="22" t="s">
        <v>7950</v>
      </c>
      <c r="C2526" s="22" t="s">
        <v>7951</v>
      </c>
      <c r="D2526" s="63">
        <f>+INDEX('LISTA DE PRECIOS EKM '!A:K,MATCH(C2526,'LISTA DE PRECIOS EKM '!A:A,0),MATCH($D$1,'LISTA DE PRECIOS EKM '!$1:$1,0))</f>
        <v>1079900</v>
      </c>
      <c r="E2526" s="22">
        <f>+INDEX('LISTA DE PRECIOS EKM '!B:K,MATCH(C2526,'LISTA DE PRECIOS EKM '!A:A,0),7)</f>
        <v>1119900</v>
      </c>
      <c r="F2526" s="22">
        <f>+INDEX('LISTA DE PRECIOS EKM '!B:K,MATCH(C2526,'LISTA DE PRECIOS EKM '!A:A,0),9)</f>
        <v>1179900</v>
      </c>
      <c r="G2526" s="22" t="str">
        <f>+IF(ISNUMBER(MATCH(C2526,Precios!C:C,0)),"Sí está", "No está")</f>
        <v>No está</v>
      </c>
    </row>
    <row r="2527" spans="2:7" hidden="1">
      <c r="B2527" s="22" t="s">
        <v>7950</v>
      </c>
      <c r="C2527" s="22" t="s">
        <v>7951</v>
      </c>
      <c r="D2527" s="63">
        <f>+INDEX('LISTA DE PRECIOS EKM '!A:K,MATCH(C2527,'LISTA DE PRECIOS EKM '!A:A,0),MATCH($D$1,'LISTA DE PRECIOS EKM '!$1:$1,0))</f>
        <v>1079900</v>
      </c>
      <c r="E2527" s="22">
        <f>+INDEX('LISTA DE PRECIOS EKM '!B:K,MATCH(C2527,'LISTA DE PRECIOS EKM '!A:A,0),7)</f>
        <v>1119900</v>
      </c>
      <c r="F2527" s="22">
        <f>+INDEX('LISTA DE PRECIOS EKM '!B:K,MATCH(C2527,'LISTA DE PRECIOS EKM '!A:A,0),9)</f>
        <v>1179900</v>
      </c>
      <c r="G2527" s="22" t="str">
        <f>+IF(ISNUMBER(MATCH(C2527,Precios!C:C,0)),"Sí está", "No está")</f>
        <v>No está</v>
      </c>
    </row>
    <row r="2528" spans="2:7" hidden="1">
      <c r="B2528" s="22" t="s">
        <v>7952</v>
      </c>
      <c r="C2528" s="22" t="s">
        <v>7953</v>
      </c>
      <c r="D2528" s="63">
        <f>+INDEX('LISTA DE PRECIOS EKM '!A:K,MATCH(C2528,'LISTA DE PRECIOS EKM '!A:A,0),MATCH($D$1,'LISTA DE PRECIOS EKM '!$1:$1,0))</f>
        <v>1039900</v>
      </c>
      <c r="E2528" s="22">
        <f>+INDEX('LISTA DE PRECIOS EKM '!B:K,MATCH(C2528,'LISTA DE PRECIOS EKM '!A:A,0),7)</f>
        <v>1079900</v>
      </c>
      <c r="F2528" s="22">
        <f>+INDEX('LISTA DE PRECIOS EKM '!B:K,MATCH(C2528,'LISTA DE PRECIOS EKM '!A:A,0),9)</f>
        <v>1139900</v>
      </c>
      <c r="G2528" s="22" t="str">
        <f>+IF(ISNUMBER(MATCH(C2528,Precios!C:C,0)),"Sí está", "No está")</f>
        <v>No está</v>
      </c>
    </row>
    <row r="2529" spans="2:7" hidden="1">
      <c r="B2529" s="22" t="s">
        <v>7952</v>
      </c>
      <c r="C2529" s="22" t="s">
        <v>7953</v>
      </c>
      <c r="D2529" s="63">
        <f>+INDEX('LISTA DE PRECIOS EKM '!A:K,MATCH(C2529,'LISTA DE PRECIOS EKM '!A:A,0),MATCH($D$1,'LISTA DE PRECIOS EKM '!$1:$1,0))</f>
        <v>1039900</v>
      </c>
      <c r="E2529" s="22">
        <f>+INDEX('LISTA DE PRECIOS EKM '!B:K,MATCH(C2529,'LISTA DE PRECIOS EKM '!A:A,0),7)</f>
        <v>1079900</v>
      </c>
      <c r="F2529" s="22">
        <f>+INDEX('LISTA DE PRECIOS EKM '!B:K,MATCH(C2529,'LISTA DE PRECIOS EKM '!A:A,0),9)</f>
        <v>1139900</v>
      </c>
      <c r="G2529" s="22" t="str">
        <f>+IF(ISNUMBER(MATCH(C2529,Precios!C:C,0)),"Sí está", "No está")</f>
        <v>No está</v>
      </c>
    </row>
    <row r="2530" spans="2:7" hidden="1">
      <c r="B2530" s="22" t="s">
        <v>7954</v>
      </c>
      <c r="C2530" s="22" t="s">
        <v>7955</v>
      </c>
      <c r="D2530" s="63" t="e">
        <f>+INDEX('LISTA DE PRECIOS EKM '!A:K,MATCH(C2530,'LISTA DE PRECIOS EKM '!A:A,0),MATCH($D$1,'LISTA DE PRECIOS EKM '!$1:$1,0))</f>
        <v>#N/A</v>
      </c>
      <c r="E2530" s="22" t="e">
        <f>+INDEX('LISTA DE PRECIOS EKM '!B:K,MATCH(C2530,'LISTA DE PRECIOS EKM '!A:A,0),7)</f>
        <v>#N/A</v>
      </c>
      <c r="F2530" s="22" t="e">
        <f>+INDEX('LISTA DE PRECIOS EKM '!B:K,MATCH(C2530,'LISTA DE PRECIOS EKM '!A:A,0),9)</f>
        <v>#N/A</v>
      </c>
      <c r="G2530" s="22" t="str">
        <f>+IF(ISNUMBER(MATCH(C2530,Precios!C:C,0)),"Sí está", "No está")</f>
        <v>No está</v>
      </c>
    </row>
    <row r="2531" spans="2:7" hidden="1">
      <c r="B2531" s="22" t="s">
        <v>7954</v>
      </c>
      <c r="C2531" s="22" t="s">
        <v>7955</v>
      </c>
      <c r="D2531" s="63" t="e">
        <f>+INDEX('LISTA DE PRECIOS EKM '!A:K,MATCH(C2531,'LISTA DE PRECIOS EKM '!A:A,0),MATCH($D$1,'LISTA DE PRECIOS EKM '!$1:$1,0))</f>
        <v>#N/A</v>
      </c>
      <c r="E2531" s="22" t="e">
        <f>+INDEX('LISTA DE PRECIOS EKM '!B:K,MATCH(C2531,'LISTA DE PRECIOS EKM '!A:A,0),7)</f>
        <v>#N/A</v>
      </c>
      <c r="F2531" s="22" t="e">
        <f>+INDEX('LISTA DE PRECIOS EKM '!B:K,MATCH(C2531,'LISTA DE PRECIOS EKM '!A:A,0),9)</f>
        <v>#N/A</v>
      </c>
      <c r="G2531" s="22" t="str">
        <f>+IF(ISNUMBER(MATCH(C2531,Precios!C:C,0)),"Sí está", "No está")</f>
        <v>No está</v>
      </c>
    </row>
    <row r="2532" spans="2:7" hidden="1">
      <c r="B2532" s="22" t="s">
        <v>7956</v>
      </c>
      <c r="C2532" s="22" t="s">
        <v>7957</v>
      </c>
      <c r="D2532" s="63" t="e">
        <f>+INDEX('LISTA DE PRECIOS EKM '!A:K,MATCH(C2532,'LISTA DE PRECIOS EKM '!A:A,0),MATCH($D$1,'LISTA DE PRECIOS EKM '!$1:$1,0))</f>
        <v>#N/A</v>
      </c>
      <c r="E2532" s="22" t="e">
        <f>+INDEX('LISTA DE PRECIOS EKM '!B:K,MATCH(C2532,'LISTA DE PRECIOS EKM '!A:A,0),7)</f>
        <v>#N/A</v>
      </c>
      <c r="F2532" s="22" t="e">
        <f>+INDEX('LISTA DE PRECIOS EKM '!B:K,MATCH(C2532,'LISTA DE PRECIOS EKM '!A:A,0),9)</f>
        <v>#N/A</v>
      </c>
      <c r="G2532" s="22" t="str">
        <f>+IF(ISNUMBER(MATCH(C2532,Precios!C:C,0)),"Sí está", "No está")</f>
        <v>No está</v>
      </c>
    </row>
    <row r="2533" spans="2:7" hidden="1">
      <c r="B2533" s="22" t="s">
        <v>7956</v>
      </c>
      <c r="C2533" s="22" t="s">
        <v>7957</v>
      </c>
      <c r="D2533" s="63" t="e">
        <f>+INDEX('LISTA DE PRECIOS EKM '!A:K,MATCH(C2533,'LISTA DE PRECIOS EKM '!A:A,0),MATCH($D$1,'LISTA DE PRECIOS EKM '!$1:$1,0))</f>
        <v>#N/A</v>
      </c>
      <c r="E2533" s="22" t="e">
        <f>+INDEX('LISTA DE PRECIOS EKM '!B:K,MATCH(C2533,'LISTA DE PRECIOS EKM '!A:A,0),7)</f>
        <v>#N/A</v>
      </c>
      <c r="F2533" s="22" t="e">
        <f>+INDEX('LISTA DE PRECIOS EKM '!B:K,MATCH(C2533,'LISTA DE PRECIOS EKM '!A:A,0),9)</f>
        <v>#N/A</v>
      </c>
      <c r="G2533" s="22" t="str">
        <f>+IF(ISNUMBER(MATCH(C2533,Precios!C:C,0)),"Sí está", "No está")</f>
        <v>No está</v>
      </c>
    </row>
    <row r="2534" spans="2:7" hidden="1">
      <c r="B2534" s="22" t="s">
        <v>7958</v>
      </c>
      <c r="C2534" s="22" t="s">
        <v>7959</v>
      </c>
      <c r="D2534" s="63">
        <f>+INDEX('LISTA DE PRECIOS EKM '!A:K,MATCH(C2534,'LISTA DE PRECIOS EKM '!A:A,0),MATCH($D$1,'LISTA DE PRECIOS EKM '!$1:$1,0))</f>
        <v>339900</v>
      </c>
      <c r="E2534" s="22">
        <f>+INDEX('LISTA DE PRECIOS EKM '!B:K,MATCH(C2534,'LISTA DE PRECIOS EKM '!A:A,0),7)</f>
        <v>349900</v>
      </c>
      <c r="F2534" s="22">
        <f>+INDEX('LISTA DE PRECIOS EKM '!B:K,MATCH(C2534,'LISTA DE PRECIOS EKM '!A:A,0),9)</f>
        <v>369900</v>
      </c>
      <c r="G2534" s="22" t="str">
        <f>+IF(ISNUMBER(MATCH(C2534,Precios!C:C,0)),"Sí está", "No está")</f>
        <v>No está</v>
      </c>
    </row>
    <row r="2535" spans="2:7" hidden="1">
      <c r="B2535" s="22" t="s">
        <v>7958</v>
      </c>
      <c r="C2535" s="22" t="s">
        <v>7959</v>
      </c>
      <c r="D2535" s="63">
        <f>+INDEX('LISTA DE PRECIOS EKM '!A:K,MATCH(C2535,'LISTA DE PRECIOS EKM '!A:A,0),MATCH($D$1,'LISTA DE PRECIOS EKM '!$1:$1,0))</f>
        <v>339900</v>
      </c>
      <c r="E2535" s="22">
        <f>+INDEX('LISTA DE PRECIOS EKM '!B:K,MATCH(C2535,'LISTA DE PRECIOS EKM '!A:A,0),7)</f>
        <v>349900</v>
      </c>
      <c r="F2535" s="22">
        <f>+INDEX('LISTA DE PRECIOS EKM '!B:K,MATCH(C2535,'LISTA DE PRECIOS EKM '!A:A,0),9)</f>
        <v>369900</v>
      </c>
      <c r="G2535" s="22" t="str">
        <f>+IF(ISNUMBER(MATCH(C2535,Precios!C:C,0)),"Sí está", "No está")</f>
        <v>No está</v>
      </c>
    </row>
    <row r="2536" spans="2:7" hidden="1">
      <c r="B2536" s="22" t="s">
        <v>7960</v>
      </c>
      <c r="C2536" s="22" t="s">
        <v>7961</v>
      </c>
      <c r="D2536" s="63">
        <f>+INDEX('LISTA DE PRECIOS EKM '!A:K,MATCH(C2536,'LISTA DE PRECIOS EKM '!A:A,0),MATCH($D$1,'LISTA DE PRECIOS EKM '!$1:$1,0))</f>
        <v>219900</v>
      </c>
      <c r="E2536" s="22">
        <f>+INDEX('LISTA DE PRECIOS EKM '!B:K,MATCH(C2536,'LISTA DE PRECIOS EKM '!A:A,0),7)</f>
        <v>219900</v>
      </c>
      <c r="F2536" s="22">
        <f>+INDEX('LISTA DE PRECIOS EKM '!B:K,MATCH(C2536,'LISTA DE PRECIOS EKM '!A:A,0),9)</f>
        <v>239900</v>
      </c>
      <c r="G2536" s="22" t="str">
        <f>+IF(ISNUMBER(MATCH(C2536,Precios!C:C,0)),"Sí está", "No está")</f>
        <v>No está</v>
      </c>
    </row>
    <row r="2537" spans="2:7" hidden="1">
      <c r="B2537" s="22" t="s">
        <v>7960</v>
      </c>
      <c r="C2537" s="22" t="s">
        <v>7961</v>
      </c>
      <c r="D2537" s="63">
        <f>+INDEX('LISTA DE PRECIOS EKM '!A:K,MATCH(C2537,'LISTA DE PRECIOS EKM '!A:A,0),MATCH($D$1,'LISTA DE PRECIOS EKM '!$1:$1,0))</f>
        <v>219900</v>
      </c>
      <c r="E2537" s="22">
        <f>+INDEX('LISTA DE PRECIOS EKM '!B:K,MATCH(C2537,'LISTA DE PRECIOS EKM '!A:A,0),7)</f>
        <v>219900</v>
      </c>
      <c r="F2537" s="22">
        <f>+INDEX('LISTA DE PRECIOS EKM '!B:K,MATCH(C2537,'LISTA DE PRECIOS EKM '!A:A,0),9)</f>
        <v>239900</v>
      </c>
      <c r="G2537" s="22" t="str">
        <f>+IF(ISNUMBER(MATCH(C2537,Precios!C:C,0)),"Sí está", "No está")</f>
        <v>No está</v>
      </c>
    </row>
    <row r="2538" spans="2:7" hidden="1">
      <c r="B2538" s="22" t="s">
        <v>7962</v>
      </c>
      <c r="C2538" s="22" t="s">
        <v>7963</v>
      </c>
      <c r="D2538" s="63">
        <f>+INDEX('LISTA DE PRECIOS EKM '!A:K,MATCH(C2538,'LISTA DE PRECIOS EKM '!A:A,0),MATCH($D$1,'LISTA DE PRECIOS EKM '!$1:$1,0))</f>
        <v>219900</v>
      </c>
      <c r="E2538" s="22">
        <f>+INDEX('LISTA DE PRECIOS EKM '!B:K,MATCH(C2538,'LISTA DE PRECIOS EKM '!A:A,0),7)</f>
        <v>219900</v>
      </c>
      <c r="F2538" s="22">
        <f>+INDEX('LISTA DE PRECIOS EKM '!B:K,MATCH(C2538,'LISTA DE PRECIOS EKM '!A:A,0),9)</f>
        <v>239900</v>
      </c>
      <c r="G2538" s="22" t="str">
        <f>+IF(ISNUMBER(MATCH(C2538,Precios!C:C,0)),"Sí está", "No está")</f>
        <v>No está</v>
      </c>
    </row>
    <row r="2539" spans="2:7" hidden="1">
      <c r="B2539" s="22" t="s">
        <v>7962</v>
      </c>
      <c r="C2539" s="22" t="s">
        <v>7963</v>
      </c>
      <c r="D2539" s="63">
        <f>+INDEX('LISTA DE PRECIOS EKM '!A:K,MATCH(C2539,'LISTA DE PRECIOS EKM '!A:A,0),MATCH($D$1,'LISTA DE PRECIOS EKM '!$1:$1,0))</f>
        <v>219900</v>
      </c>
      <c r="E2539" s="22">
        <f>+INDEX('LISTA DE PRECIOS EKM '!B:K,MATCH(C2539,'LISTA DE PRECIOS EKM '!A:A,0),7)</f>
        <v>219900</v>
      </c>
      <c r="F2539" s="22">
        <f>+INDEX('LISTA DE PRECIOS EKM '!B:K,MATCH(C2539,'LISTA DE PRECIOS EKM '!A:A,0),9)</f>
        <v>239900</v>
      </c>
      <c r="G2539" s="22" t="str">
        <f>+IF(ISNUMBER(MATCH(C2539,Precios!C:C,0)),"Sí está", "No está")</f>
        <v>No está</v>
      </c>
    </row>
    <row r="2540" spans="2:7" hidden="1">
      <c r="B2540" s="22" t="s">
        <v>7964</v>
      </c>
      <c r="C2540" s="22" t="s">
        <v>7965</v>
      </c>
      <c r="D2540" s="63">
        <f>+INDEX('LISTA DE PRECIOS EKM '!A:K,MATCH(C2540,'LISTA DE PRECIOS EKM '!A:A,0),MATCH($D$1,'LISTA DE PRECIOS EKM '!$1:$1,0))</f>
        <v>239900</v>
      </c>
      <c r="E2540" s="22">
        <f>+INDEX('LISTA DE PRECIOS EKM '!B:K,MATCH(C2540,'LISTA DE PRECIOS EKM '!A:A,0),7)</f>
        <v>249900</v>
      </c>
      <c r="F2540" s="22">
        <f>+INDEX('LISTA DE PRECIOS EKM '!B:K,MATCH(C2540,'LISTA DE PRECIOS EKM '!A:A,0),9)</f>
        <v>259900</v>
      </c>
      <c r="G2540" s="22" t="str">
        <f>+IF(ISNUMBER(MATCH(C2540,Precios!C:C,0)),"Sí está", "No está")</f>
        <v>No está</v>
      </c>
    </row>
    <row r="2541" spans="2:7" hidden="1">
      <c r="B2541" s="22" t="s">
        <v>7964</v>
      </c>
      <c r="C2541" s="22" t="s">
        <v>7965</v>
      </c>
      <c r="D2541" s="63">
        <f>+INDEX('LISTA DE PRECIOS EKM '!A:K,MATCH(C2541,'LISTA DE PRECIOS EKM '!A:A,0),MATCH($D$1,'LISTA DE PRECIOS EKM '!$1:$1,0))</f>
        <v>239900</v>
      </c>
      <c r="E2541" s="22">
        <f>+INDEX('LISTA DE PRECIOS EKM '!B:K,MATCH(C2541,'LISTA DE PRECIOS EKM '!A:A,0),7)</f>
        <v>249900</v>
      </c>
      <c r="F2541" s="22">
        <f>+INDEX('LISTA DE PRECIOS EKM '!B:K,MATCH(C2541,'LISTA DE PRECIOS EKM '!A:A,0),9)</f>
        <v>259900</v>
      </c>
      <c r="G2541" s="22" t="str">
        <f>+IF(ISNUMBER(MATCH(C2541,Precios!C:C,0)),"Sí está", "No está")</f>
        <v>No está</v>
      </c>
    </row>
    <row r="2542" spans="2:7" hidden="1">
      <c r="B2542" s="22" t="s">
        <v>7966</v>
      </c>
      <c r="C2542" s="22" t="s">
        <v>7967</v>
      </c>
      <c r="D2542" s="63">
        <f>+INDEX('LISTA DE PRECIOS EKM '!A:K,MATCH(C2542,'LISTA DE PRECIOS EKM '!A:A,0),MATCH($D$1,'LISTA DE PRECIOS EKM '!$1:$1,0))</f>
        <v>879900</v>
      </c>
      <c r="E2542" s="22">
        <f>+INDEX('LISTA DE PRECIOS EKM '!B:K,MATCH(C2542,'LISTA DE PRECIOS EKM '!A:A,0),7)</f>
        <v>909900</v>
      </c>
      <c r="F2542" s="22">
        <f>+INDEX('LISTA DE PRECIOS EKM '!B:K,MATCH(C2542,'LISTA DE PRECIOS EKM '!A:A,0),9)</f>
        <v>959900</v>
      </c>
      <c r="G2542" s="22" t="str">
        <f>+IF(ISNUMBER(MATCH(C2542,Precios!C:C,0)),"Sí está", "No está")</f>
        <v>No está</v>
      </c>
    </row>
    <row r="2543" spans="2:7" hidden="1">
      <c r="B2543" s="22" t="s">
        <v>7966</v>
      </c>
      <c r="C2543" s="22" t="s">
        <v>7967</v>
      </c>
      <c r="D2543" s="63">
        <f>+INDEX('LISTA DE PRECIOS EKM '!A:K,MATCH(C2543,'LISTA DE PRECIOS EKM '!A:A,0),MATCH($D$1,'LISTA DE PRECIOS EKM '!$1:$1,0))</f>
        <v>879900</v>
      </c>
      <c r="E2543" s="22">
        <f>+INDEX('LISTA DE PRECIOS EKM '!B:K,MATCH(C2543,'LISTA DE PRECIOS EKM '!A:A,0),7)</f>
        <v>909900</v>
      </c>
      <c r="F2543" s="22">
        <f>+INDEX('LISTA DE PRECIOS EKM '!B:K,MATCH(C2543,'LISTA DE PRECIOS EKM '!A:A,0),9)</f>
        <v>959900</v>
      </c>
      <c r="G2543" s="22" t="str">
        <f>+IF(ISNUMBER(MATCH(C2543,Precios!C:C,0)),"Sí está", "No está")</f>
        <v>No está</v>
      </c>
    </row>
    <row r="2544" spans="2:7" hidden="1">
      <c r="B2544" s="22" t="s">
        <v>5710</v>
      </c>
      <c r="C2544" s="22" t="s">
        <v>5711</v>
      </c>
      <c r="D2544" s="63">
        <f>+INDEX('LISTA DE PRECIOS EKM '!A:K,MATCH(C2544,'LISTA DE PRECIOS EKM '!A:A,0),MATCH($D$1,'LISTA DE PRECIOS EKM '!$1:$1,0))</f>
        <v>869900</v>
      </c>
      <c r="E2544" s="22">
        <f>+INDEX('LISTA DE PRECIOS EKM '!B:K,MATCH(C2544,'LISTA DE PRECIOS EKM '!A:A,0),7)</f>
        <v>899900</v>
      </c>
      <c r="F2544" s="22">
        <f>+INDEX('LISTA DE PRECIOS EKM '!B:K,MATCH(C2544,'LISTA DE PRECIOS EKM '!A:A,0),9)</f>
        <v>949900</v>
      </c>
      <c r="G2544" s="22" t="str">
        <f>+IF(ISNUMBER(MATCH(C2544,Precios!C:C,0)),"Sí está", "No está")</f>
        <v>No está</v>
      </c>
    </row>
    <row r="2545" spans="2:7" hidden="1">
      <c r="B2545" s="22" t="s">
        <v>7968</v>
      </c>
      <c r="C2545" s="22" t="s">
        <v>7969</v>
      </c>
      <c r="D2545" s="63">
        <f>+INDEX('LISTA DE PRECIOS EKM '!A:K,MATCH(C2545,'LISTA DE PRECIOS EKM '!A:A,0),MATCH($D$1,'LISTA DE PRECIOS EKM '!$1:$1,0))</f>
        <v>849900</v>
      </c>
      <c r="E2545" s="22">
        <f>+INDEX('LISTA DE PRECIOS EKM '!B:K,MATCH(C2545,'LISTA DE PRECIOS EKM '!A:A,0),7)</f>
        <v>879900</v>
      </c>
      <c r="F2545" s="22">
        <f>+INDEX('LISTA DE PRECIOS EKM '!B:K,MATCH(C2545,'LISTA DE PRECIOS EKM '!A:A,0),9)</f>
        <v>929900</v>
      </c>
      <c r="G2545" s="22" t="str">
        <f>+IF(ISNUMBER(MATCH(C2545,Precios!C:C,0)),"Sí está", "No está")</f>
        <v>No está</v>
      </c>
    </row>
    <row r="2546" spans="2:7" hidden="1">
      <c r="B2546" s="22" t="s">
        <v>7968</v>
      </c>
      <c r="C2546" s="22" t="s">
        <v>7969</v>
      </c>
      <c r="D2546" s="63">
        <f>+INDEX('LISTA DE PRECIOS EKM '!A:K,MATCH(C2546,'LISTA DE PRECIOS EKM '!A:A,0),MATCH($D$1,'LISTA DE PRECIOS EKM '!$1:$1,0))</f>
        <v>849900</v>
      </c>
      <c r="E2546" s="22">
        <f>+INDEX('LISTA DE PRECIOS EKM '!B:K,MATCH(C2546,'LISTA DE PRECIOS EKM '!A:A,0),7)</f>
        <v>879900</v>
      </c>
      <c r="F2546" s="22">
        <f>+INDEX('LISTA DE PRECIOS EKM '!B:K,MATCH(C2546,'LISTA DE PRECIOS EKM '!A:A,0),9)</f>
        <v>929900</v>
      </c>
      <c r="G2546" s="22" t="str">
        <f>+IF(ISNUMBER(MATCH(C2546,Precios!C:C,0)),"Sí está", "No está")</f>
        <v>No está</v>
      </c>
    </row>
    <row r="2547" spans="2:7" hidden="1">
      <c r="B2547" s="22" t="s">
        <v>7970</v>
      </c>
      <c r="C2547" s="22" t="s">
        <v>7971</v>
      </c>
      <c r="D2547" s="63">
        <f>+INDEX('LISTA DE PRECIOS EKM '!A:K,MATCH(C2547,'LISTA DE PRECIOS EKM '!A:A,0),MATCH($D$1,'LISTA DE PRECIOS EKM '!$1:$1,0))</f>
        <v>349900</v>
      </c>
      <c r="E2547" s="22">
        <f>+INDEX('LISTA DE PRECIOS EKM '!B:K,MATCH(C2547,'LISTA DE PRECIOS EKM '!A:A,0),7)</f>
        <v>359900</v>
      </c>
      <c r="F2547" s="22">
        <f>+INDEX('LISTA DE PRECIOS EKM '!B:K,MATCH(C2547,'LISTA DE PRECIOS EKM '!A:A,0),9)</f>
        <v>379900</v>
      </c>
      <c r="G2547" s="22" t="str">
        <f>+IF(ISNUMBER(MATCH(C2547,Precios!C:C,0)),"Sí está", "No está")</f>
        <v>No está</v>
      </c>
    </row>
    <row r="2548" spans="2:7" hidden="1">
      <c r="B2548" s="22" t="s">
        <v>7970</v>
      </c>
      <c r="C2548" s="22" t="s">
        <v>7971</v>
      </c>
      <c r="D2548" s="63">
        <f>+INDEX('LISTA DE PRECIOS EKM '!A:K,MATCH(C2548,'LISTA DE PRECIOS EKM '!A:A,0),MATCH($D$1,'LISTA DE PRECIOS EKM '!$1:$1,0))</f>
        <v>349900</v>
      </c>
      <c r="E2548" s="22">
        <f>+INDEX('LISTA DE PRECIOS EKM '!B:K,MATCH(C2548,'LISTA DE PRECIOS EKM '!A:A,0),7)</f>
        <v>359900</v>
      </c>
      <c r="F2548" s="22">
        <f>+INDEX('LISTA DE PRECIOS EKM '!B:K,MATCH(C2548,'LISTA DE PRECIOS EKM '!A:A,0),9)</f>
        <v>379900</v>
      </c>
      <c r="G2548" s="22" t="str">
        <f>+IF(ISNUMBER(MATCH(C2548,Precios!C:C,0)),"Sí está", "No está")</f>
        <v>No está</v>
      </c>
    </row>
    <row r="2549" spans="2:7" hidden="1">
      <c r="B2549" s="22" t="s">
        <v>7972</v>
      </c>
      <c r="C2549" s="22" t="s">
        <v>7842</v>
      </c>
      <c r="D2549" s="63">
        <f>+INDEX('LISTA DE PRECIOS EKM '!A:K,MATCH(C2549,'LISTA DE PRECIOS EKM '!A:A,0),MATCH($D$1,'LISTA DE PRECIOS EKM '!$1:$1,0))</f>
        <v>839900</v>
      </c>
      <c r="E2549" s="22">
        <f>+INDEX('LISTA DE PRECIOS EKM '!B:K,MATCH(C2549,'LISTA DE PRECIOS EKM '!A:A,0),7)</f>
        <v>869900</v>
      </c>
      <c r="F2549" s="22">
        <f>+INDEX('LISTA DE PRECIOS EKM '!B:K,MATCH(C2549,'LISTA DE PRECIOS EKM '!A:A,0),9)</f>
        <v>919900</v>
      </c>
      <c r="G2549" s="22" t="str">
        <f>+IF(ISNUMBER(MATCH(C2549,Precios!C:C,0)),"Sí está", "No está")</f>
        <v>No está</v>
      </c>
    </row>
    <row r="2550" spans="2:7" hidden="1">
      <c r="B2550" s="22" t="s">
        <v>7972</v>
      </c>
      <c r="C2550" s="22" t="s">
        <v>7842</v>
      </c>
      <c r="D2550" s="63">
        <f>+INDEX('LISTA DE PRECIOS EKM '!A:K,MATCH(C2550,'LISTA DE PRECIOS EKM '!A:A,0),MATCH($D$1,'LISTA DE PRECIOS EKM '!$1:$1,0))</f>
        <v>839900</v>
      </c>
      <c r="E2550" s="22">
        <f>+INDEX('LISTA DE PRECIOS EKM '!B:K,MATCH(C2550,'LISTA DE PRECIOS EKM '!A:A,0),7)</f>
        <v>869900</v>
      </c>
      <c r="F2550" s="22">
        <f>+INDEX('LISTA DE PRECIOS EKM '!B:K,MATCH(C2550,'LISTA DE PRECIOS EKM '!A:A,0),9)</f>
        <v>919900</v>
      </c>
      <c r="G2550" s="22" t="str">
        <f>+IF(ISNUMBER(MATCH(C2550,Precios!C:C,0)),"Sí está", "No está")</f>
        <v>No está</v>
      </c>
    </row>
    <row r="2551" spans="2:7" hidden="1">
      <c r="B2551" s="22" t="s">
        <v>7973</v>
      </c>
      <c r="C2551" s="22" t="s">
        <v>7974</v>
      </c>
      <c r="D2551" s="63">
        <f>+INDEX('LISTA DE PRECIOS EKM '!A:K,MATCH(C2551,'LISTA DE PRECIOS EKM '!A:A,0),MATCH($D$1,'LISTA DE PRECIOS EKM '!$1:$1,0))</f>
        <v>1629900</v>
      </c>
      <c r="E2551" s="22">
        <f>+INDEX('LISTA DE PRECIOS EKM '!B:K,MATCH(C2551,'LISTA DE PRECIOS EKM '!A:A,0),7)</f>
        <v>1689900</v>
      </c>
      <c r="F2551" s="22">
        <f>+INDEX('LISTA DE PRECIOS EKM '!B:K,MATCH(C2551,'LISTA DE PRECIOS EKM '!A:A,0),9)</f>
        <v>1789900</v>
      </c>
      <c r="G2551" s="22" t="str">
        <f>+IF(ISNUMBER(MATCH(C2551,Precios!C:C,0)),"Sí está", "No está")</f>
        <v>No está</v>
      </c>
    </row>
    <row r="2552" spans="2:7" hidden="1">
      <c r="B2552" s="22" t="s">
        <v>7973</v>
      </c>
      <c r="C2552" s="22" t="s">
        <v>7974</v>
      </c>
      <c r="D2552" s="63">
        <f>+INDEX('LISTA DE PRECIOS EKM '!A:K,MATCH(C2552,'LISTA DE PRECIOS EKM '!A:A,0),MATCH($D$1,'LISTA DE PRECIOS EKM '!$1:$1,0))</f>
        <v>1629900</v>
      </c>
      <c r="E2552" s="22">
        <f>+INDEX('LISTA DE PRECIOS EKM '!B:K,MATCH(C2552,'LISTA DE PRECIOS EKM '!A:A,0),7)</f>
        <v>1689900</v>
      </c>
      <c r="F2552" s="22">
        <f>+INDEX('LISTA DE PRECIOS EKM '!B:K,MATCH(C2552,'LISTA DE PRECIOS EKM '!A:A,0),9)</f>
        <v>1789900</v>
      </c>
      <c r="G2552" s="22" t="str">
        <f>+IF(ISNUMBER(MATCH(C2552,Precios!C:C,0)),"Sí está", "No está")</f>
        <v>No está</v>
      </c>
    </row>
    <row r="2553" spans="2:7" hidden="1">
      <c r="B2553" s="22" t="s">
        <v>7976</v>
      </c>
      <c r="C2553" s="22" t="s">
        <v>7977</v>
      </c>
      <c r="D2553" s="63">
        <f>+INDEX('LISTA DE PRECIOS EKM '!A:K,MATCH(C2553,'LISTA DE PRECIOS EKM '!A:A,0),MATCH($D$1,'LISTA DE PRECIOS EKM '!$1:$1,0))</f>
        <v>3389900</v>
      </c>
      <c r="E2553" s="22">
        <f>+INDEX('LISTA DE PRECIOS EKM '!B:K,MATCH(C2553,'LISTA DE PRECIOS EKM '!A:A,0),7)</f>
        <v>3529900</v>
      </c>
      <c r="F2553" s="22">
        <f>+INDEX('LISTA DE PRECIOS EKM '!B:K,MATCH(C2553,'LISTA DE PRECIOS EKM '!A:A,0),9)</f>
        <v>3719900</v>
      </c>
      <c r="G2553" s="22" t="str">
        <f>+IF(ISNUMBER(MATCH(C2553,Precios!C:C,0)),"Sí está", "No está")</f>
        <v>No está</v>
      </c>
    </row>
    <row r="2554" spans="2:7" hidden="1">
      <c r="B2554" s="22" t="s">
        <v>7976</v>
      </c>
      <c r="C2554" s="22" t="s">
        <v>7977</v>
      </c>
      <c r="D2554" s="63">
        <f>+INDEX('LISTA DE PRECIOS EKM '!A:K,MATCH(C2554,'LISTA DE PRECIOS EKM '!A:A,0),MATCH($D$1,'LISTA DE PRECIOS EKM '!$1:$1,0))</f>
        <v>3389900</v>
      </c>
      <c r="E2554" s="22">
        <f>+INDEX('LISTA DE PRECIOS EKM '!B:K,MATCH(C2554,'LISTA DE PRECIOS EKM '!A:A,0),7)</f>
        <v>3529900</v>
      </c>
      <c r="F2554" s="22">
        <f>+INDEX('LISTA DE PRECIOS EKM '!B:K,MATCH(C2554,'LISTA DE PRECIOS EKM '!A:A,0),9)</f>
        <v>3719900</v>
      </c>
      <c r="G2554" s="22" t="str">
        <f>+IF(ISNUMBER(MATCH(C2554,Precios!C:C,0)),"Sí está", "No está")</f>
        <v>No está</v>
      </c>
    </row>
    <row r="2555" spans="2:7" hidden="1">
      <c r="B2555" s="22" t="s">
        <v>7979</v>
      </c>
      <c r="C2555" s="22" t="s">
        <v>7980</v>
      </c>
      <c r="D2555" s="63">
        <f>+INDEX('LISTA DE PRECIOS EKM '!A:K,MATCH(C2555,'LISTA DE PRECIOS EKM '!A:A,0),MATCH($D$1,'LISTA DE PRECIOS EKM '!$1:$1,0))</f>
        <v>3589900</v>
      </c>
      <c r="E2555" s="22">
        <f>+INDEX('LISTA DE PRECIOS EKM '!B:K,MATCH(C2555,'LISTA DE PRECIOS EKM '!A:A,0),7)</f>
        <v>3739900</v>
      </c>
      <c r="F2555" s="22">
        <f>+INDEX('LISTA DE PRECIOS EKM '!B:K,MATCH(C2555,'LISTA DE PRECIOS EKM '!A:A,0),9)</f>
        <v>3939900</v>
      </c>
      <c r="G2555" s="22" t="str">
        <f>+IF(ISNUMBER(MATCH(C2555,Precios!C:C,0)),"Sí está", "No está")</f>
        <v>No está</v>
      </c>
    </row>
    <row r="2556" spans="2:7" hidden="1">
      <c r="B2556" s="22" t="s">
        <v>7979</v>
      </c>
      <c r="C2556" s="22" t="s">
        <v>7980</v>
      </c>
      <c r="D2556" s="63">
        <f>+INDEX('LISTA DE PRECIOS EKM '!A:K,MATCH(C2556,'LISTA DE PRECIOS EKM '!A:A,0),MATCH($D$1,'LISTA DE PRECIOS EKM '!$1:$1,0))</f>
        <v>3589900</v>
      </c>
      <c r="E2556" s="22">
        <f>+INDEX('LISTA DE PRECIOS EKM '!B:K,MATCH(C2556,'LISTA DE PRECIOS EKM '!A:A,0),7)</f>
        <v>3739900</v>
      </c>
      <c r="F2556" s="22">
        <f>+INDEX('LISTA DE PRECIOS EKM '!B:K,MATCH(C2556,'LISTA DE PRECIOS EKM '!A:A,0),9)</f>
        <v>3939900</v>
      </c>
      <c r="G2556" s="22" t="str">
        <f>+IF(ISNUMBER(MATCH(C2556,Precios!C:C,0)),"Sí está", "No está")</f>
        <v>No está</v>
      </c>
    </row>
    <row r="2557" spans="2:7" hidden="1">
      <c r="B2557" s="22" t="s">
        <v>7981</v>
      </c>
      <c r="C2557" s="22" t="s">
        <v>7982</v>
      </c>
      <c r="D2557" s="63">
        <f>+INDEX('LISTA DE PRECIOS EKM '!A:K,MATCH(C2557,'LISTA DE PRECIOS EKM '!A:A,0),MATCH($D$1,'LISTA DE PRECIOS EKM '!$1:$1,0))</f>
        <v>269900</v>
      </c>
      <c r="E2557" s="22">
        <f>+INDEX('LISTA DE PRECIOS EKM '!B:K,MATCH(C2557,'LISTA DE PRECIOS EKM '!A:A,0),7)</f>
        <v>279900</v>
      </c>
      <c r="F2557" s="22">
        <f>+INDEX('LISTA DE PRECIOS EKM '!B:K,MATCH(C2557,'LISTA DE PRECIOS EKM '!A:A,0),9)</f>
        <v>289900</v>
      </c>
      <c r="G2557" s="22" t="str">
        <f>+IF(ISNUMBER(MATCH(C2557,Precios!C:C,0)),"Sí está", "No está")</f>
        <v>No está</v>
      </c>
    </row>
    <row r="2558" spans="2:7" hidden="1">
      <c r="B2558" s="22" t="s">
        <v>7981</v>
      </c>
      <c r="C2558" s="22" t="s">
        <v>7982</v>
      </c>
      <c r="D2558" s="63">
        <f>+INDEX('LISTA DE PRECIOS EKM '!A:K,MATCH(C2558,'LISTA DE PRECIOS EKM '!A:A,0),MATCH($D$1,'LISTA DE PRECIOS EKM '!$1:$1,0))</f>
        <v>269900</v>
      </c>
      <c r="E2558" s="22">
        <f>+INDEX('LISTA DE PRECIOS EKM '!B:K,MATCH(C2558,'LISTA DE PRECIOS EKM '!A:A,0),7)</f>
        <v>279900</v>
      </c>
      <c r="F2558" s="22">
        <f>+INDEX('LISTA DE PRECIOS EKM '!B:K,MATCH(C2558,'LISTA DE PRECIOS EKM '!A:A,0),9)</f>
        <v>289900</v>
      </c>
      <c r="G2558" s="22" t="str">
        <f>+IF(ISNUMBER(MATCH(C2558,Precios!C:C,0)),"Sí está", "No está")</f>
        <v>No está</v>
      </c>
    </row>
    <row r="2559" spans="2:7" hidden="1">
      <c r="B2559" s="22" t="s">
        <v>7983</v>
      </c>
      <c r="C2559" s="22" t="s">
        <v>7984</v>
      </c>
      <c r="D2559" s="63">
        <f>+INDEX('LISTA DE PRECIOS EKM '!A:K,MATCH(C2559,'LISTA DE PRECIOS EKM '!A:A,0),MATCH($D$1,'LISTA DE PRECIOS EKM '!$1:$1,0))</f>
        <v>599900</v>
      </c>
      <c r="E2559" s="22">
        <f>+INDEX('LISTA DE PRECIOS EKM '!B:K,MATCH(C2559,'LISTA DE PRECIOS EKM '!A:A,0),7)</f>
        <v>619900</v>
      </c>
      <c r="F2559" s="22">
        <f>+INDEX('LISTA DE PRECIOS EKM '!B:K,MATCH(C2559,'LISTA DE PRECIOS EKM '!A:A,0),9)</f>
        <v>649900</v>
      </c>
      <c r="G2559" s="22" t="str">
        <f>+IF(ISNUMBER(MATCH(C2559,Precios!C:C,0)),"Sí está", "No está")</f>
        <v>No está</v>
      </c>
    </row>
    <row r="2560" spans="2:7" hidden="1">
      <c r="B2560" s="22" t="s">
        <v>7983</v>
      </c>
      <c r="C2560" s="22" t="s">
        <v>7984</v>
      </c>
      <c r="D2560" s="63">
        <f>+INDEX('LISTA DE PRECIOS EKM '!A:K,MATCH(C2560,'LISTA DE PRECIOS EKM '!A:A,0),MATCH($D$1,'LISTA DE PRECIOS EKM '!$1:$1,0))</f>
        <v>599900</v>
      </c>
      <c r="E2560" s="22">
        <f>+INDEX('LISTA DE PRECIOS EKM '!B:K,MATCH(C2560,'LISTA DE PRECIOS EKM '!A:A,0),7)</f>
        <v>619900</v>
      </c>
      <c r="F2560" s="22">
        <f>+INDEX('LISTA DE PRECIOS EKM '!B:K,MATCH(C2560,'LISTA DE PRECIOS EKM '!A:A,0),9)</f>
        <v>649900</v>
      </c>
      <c r="G2560" s="22" t="str">
        <f>+IF(ISNUMBER(MATCH(C2560,Precios!C:C,0)),"Sí está", "No está")</f>
        <v>No está</v>
      </c>
    </row>
    <row r="2561" spans="2:7" hidden="1">
      <c r="B2561" s="22" t="s">
        <v>7985</v>
      </c>
      <c r="C2561" s="22" t="s">
        <v>7986</v>
      </c>
      <c r="D2561" s="63" t="e">
        <f>+INDEX('LISTA DE PRECIOS EKM '!A:K,MATCH(C2561,'LISTA DE PRECIOS EKM '!A:A,0),MATCH($D$1,'LISTA DE PRECIOS EKM '!$1:$1,0))</f>
        <v>#N/A</v>
      </c>
      <c r="E2561" s="22" t="e">
        <f>+INDEX('LISTA DE PRECIOS EKM '!B:K,MATCH(C2561,'LISTA DE PRECIOS EKM '!A:A,0),7)</f>
        <v>#N/A</v>
      </c>
      <c r="F2561" s="22" t="e">
        <f>+INDEX('LISTA DE PRECIOS EKM '!B:K,MATCH(C2561,'LISTA DE PRECIOS EKM '!A:A,0),9)</f>
        <v>#N/A</v>
      </c>
      <c r="G2561" s="22" t="str">
        <f>+IF(ISNUMBER(MATCH(C2561,Precios!C:C,0)),"Sí está", "No está")</f>
        <v>No está</v>
      </c>
    </row>
    <row r="2562" spans="2:7" hidden="1">
      <c r="B2562" s="22" t="s">
        <v>7985</v>
      </c>
      <c r="C2562" s="22" t="s">
        <v>7986</v>
      </c>
      <c r="D2562" s="63" t="e">
        <f>+INDEX('LISTA DE PRECIOS EKM '!A:K,MATCH(C2562,'LISTA DE PRECIOS EKM '!A:A,0),MATCH($D$1,'LISTA DE PRECIOS EKM '!$1:$1,0))</f>
        <v>#N/A</v>
      </c>
      <c r="E2562" s="22" t="e">
        <f>+INDEX('LISTA DE PRECIOS EKM '!B:K,MATCH(C2562,'LISTA DE PRECIOS EKM '!A:A,0),7)</f>
        <v>#N/A</v>
      </c>
      <c r="F2562" s="22" t="e">
        <f>+INDEX('LISTA DE PRECIOS EKM '!B:K,MATCH(C2562,'LISTA DE PRECIOS EKM '!A:A,0),9)</f>
        <v>#N/A</v>
      </c>
      <c r="G2562" s="22" t="str">
        <f>+IF(ISNUMBER(MATCH(C2562,Precios!C:C,0)),"Sí está", "No está")</f>
        <v>No está</v>
      </c>
    </row>
    <row r="2563" spans="2:7" hidden="1">
      <c r="B2563" s="22" t="s">
        <v>7987</v>
      </c>
      <c r="C2563" s="22" t="s">
        <v>7988</v>
      </c>
      <c r="D2563" s="63">
        <f>+INDEX('LISTA DE PRECIOS EKM '!A:K,MATCH(C2563,'LISTA DE PRECIOS EKM '!A:A,0),MATCH($D$1,'LISTA DE PRECIOS EKM '!$1:$1,0))</f>
        <v>3869900</v>
      </c>
      <c r="E2563" s="22">
        <f>+INDEX('LISTA DE PRECIOS EKM '!B:K,MATCH(C2563,'LISTA DE PRECIOS EKM '!A:A,0),7)</f>
        <v>4029900</v>
      </c>
      <c r="F2563" s="22">
        <f>+INDEX('LISTA DE PRECIOS EKM '!B:K,MATCH(C2563,'LISTA DE PRECIOS EKM '!A:A,0),9)</f>
        <v>4249900</v>
      </c>
      <c r="G2563" s="22" t="str">
        <f>+IF(ISNUMBER(MATCH(C2563,Precios!C:C,0)),"Sí está", "No está")</f>
        <v>No está</v>
      </c>
    </row>
    <row r="2564" spans="2:7" hidden="1">
      <c r="B2564" s="22" t="s">
        <v>7987</v>
      </c>
      <c r="C2564" s="22" t="s">
        <v>7988</v>
      </c>
      <c r="D2564" s="63">
        <f>+INDEX('LISTA DE PRECIOS EKM '!A:K,MATCH(C2564,'LISTA DE PRECIOS EKM '!A:A,0),MATCH($D$1,'LISTA DE PRECIOS EKM '!$1:$1,0))</f>
        <v>3869900</v>
      </c>
      <c r="E2564" s="22">
        <f>+INDEX('LISTA DE PRECIOS EKM '!B:K,MATCH(C2564,'LISTA DE PRECIOS EKM '!A:A,0),7)</f>
        <v>4029900</v>
      </c>
      <c r="F2564" s="22">
        <f>+INDEX('LISTA DE PRECIOS EKM '!B:K,MATCH(C2564,'LISTA DE PRECIOS EKM '!A:A,0),9)</f>
        <v>4249900</v>
      </c>
      <c r="G2564" s="22" t="str">
        <f>+IF(ISNUMBER(MATCH(C2564,Precios!C:C,0)),"Sí está", "No está")</f>
        <v>No está</v>
      </c>
    </row>
    <row r="2565" spans="2:7" hidden="1">
      <c r="B2565" s="22" t="s">
        <v>7989</v>
      </c>
      <c r="C2565" s="22" t="s">
        <v>7990</v>
      </c>
      <c r="D2565" s="63">
        <f>+INDEX('LISTA DE PRECIOS EKM '!A:K,MATCH(C2565,'LISTA DE PRECIOS EKM '!A:A,0),MATCH($D$1,'LISTA DE PRECIOS EKM '!$1:$1,0))</f>
        <v>3869900</v>
      </c>
      <c r="E2565" s="22">
        <f>+INDEX('LISTA DE PRECIOS EKM '!B:K,MATCH(C2565,'LISTA DE PRECIOS EKM '!A:A,0),7)</f>
        <v>4029900</v>
      </c>
      <c r="F2565" s="22">
        <f>+INDEX('LISTA DE PRECIOS EKM '!B:K,MATCH(C2565,'LISTA DE PRECIOS EKM '!A:A,0),9)</f>
        <v>4249900</v>
      </c>
      <c r="G2565" s="22" t="str">
        <f>+IF(ISNUMBER(MATCH(C2565,Precios!C:C,0)),"Sí está", "No está")</f>
        <v>No está</v>
      </c>
    </row>
    <row r="2566" spans="2:7" hidden="1">
      <c r="B2566" s="22" t="s">
        <v>7989</v>
      </c>
      <c r="C2566" s="22" t="s">
        <v>7990</v>
      </c>
      <c r="D2566" s="63">
        <f>+INDEX('LISTA DE PRECIOS EKM '!A:K,MATCH(C2566,'LISTA DE PRECIOS EKM '!A:A,0),MATCH($D$1,'LISTA DE PRECIOS EKM '!$1:$1,0))</f>
        <v>3869900</v>
      </c>
      <c r="E2566" s="22">
        <f>+INDEX('LISTA DE PRECIOS EKM '!B:K,MATCH(C2566,'LISTA DE PRECIOS EKM '!A:A,0),7)</f>
        <v>4029900</v>
      </c>
      <c r="F2566" s="22">
        <f>+INDEX('LISTA DE PRECIOS EKM '!B:K,MATCH(C2566,'LISTA DE PRECIOS EKM '!A:A,0),9)</f>
        <v>4249900</v>
      </c>
      <c r="G2566" s="22" t="str">
        <f>+IF(ISNUMBER(MATCH(C2566,Precios!C:C,0)),"Sí está", "No está")</f>
        <v>No está</v>
      </c>
    </row>
    <row r="2567" spans="2:7" hidden="1">
      <c r="B2567" s="22" t="s">
        <v>7991</v>
      </c>
      <c r="C2567" s="22" t="s">
        <v>7992</v>
      </c>
      <c r="D2567" s="63">
        <f>+INDEX('LISTA DE PRECIOS EKM '!A:K,MATCH(C2567,'LISTA DE PRECIOS EKM '!A:A,0),MATCH($D$1,'LISTA DE PRECIOS EKM '!$1:$1,0))</f>
        <v>529900</v>
      </c>
      <c r="E2567" s="22">
        <f>+INDEX('LISTA DE PRECIOS EKM '!B:K,MATCH(C2567,'LISTA DE PRECIOS EKM '!A:A,0),7)</f>
        <v>549900</v>
      </c>
      <c r="F2567" s="22">
        <f>+INDEX('LISTA DE PRECIOS EKM '!B:K,MATCH(C2567,'LISTA DE PRECIOS EKM '!A:A,0),9)</f>
        <v>579900</v>
      </c>
      <c r="G2567" s="22" t="str">
        <f>+IF(ISNUMBER(MATCH(C2567,Precios!C:C,0)),"Sí está", "No está")</f>
        <v>No está</v>
      </c>
    </row>
    <row r="2568" spans="2:7" hidden="1">
      <c r="B2568" s="22" t="s">
        <v>7991</v>
      </c>
      <c r="C2568" s="22" t="s">
        <v>7992</v>
      </c>
      <c r="D2568" s="63">
        <f>+INDEX('LISTA DE PRECIOS EKM '!A:K,MATCH(C2568,'LISTA DE PRECIOS EKM '!A:A,0),MATCH($D$1,'LISTA DE PRECIOS EKM '!$1:$1,0))</f>
        <v>529900</v>
      </c>
      <c r="E2568" s="22">
        <f>+INDEX('LISTA DE PRECIOS EKM '!B:K,MATCH(C2568,'LISTA DE PRECIOS EKM '!A:A,0),7)</f>
        <v>549900</v>
      </c>
      <c r="F2568" s="22">
        <f>+INDEX('LISTA DE PRECIOS EKM '!B:K,MATCH(C2568,'LISTA DE PRECIOS EKM '!A:A,0),9)</f>
        <v>579900</v>
      </c>
      <c r="G2568" s="22" t="str">
        <f>+IF(ISNUMBER(MATCH(C2568,Precios!C:C,0)),"Sí está", "No está")</f>
        <v>No está</v>
      </c>
    </row>
    <row r="2569" spans="2:7" hidden="1">
      <c r="B2569" s="22" t="s">
        <v>7993</v>
      </c>
      <c r="C2569" s="22" t="s">
        <v>7994</v>
      </c>
      <c r="D2569" s="63">
        <f>+INDEX('LISTA DE PRECIOS EKM '!A:K,MATCH(C2569,'LISTA DE PRECIOS EKM '!A:A,0),MATCH($D$1,'LISTA DE PRECIOS EKM '!$1:$1,0))</f>
        <v>129900</v>
      </c>
      <c r="E2569" s="22">
        <f>+INDEX('LISTA DE PRECIOS EKM '!B:K,MATCH(C2569,'LISTA DE PRECIOS EKM '!A:A,0),7)</f>
        <v>129900</v>
      </c>
      <c r="F2569" s="22">
        <f>+INDEX('LISTA DE PRECIOS EKM '!B:K,MATCH(C2569,'LISTA DE PRECIOS EKM '!A:A,0),9)</f>
        <v>139900</v>
      </c>
      <c r="G2569" s="22" t="str">
        <f>+IF(ISNUMBER(MATCH(C2569,Precios!C:C,0)),"Sí está", "No está")</f>
        <v>No está</v>
      </c>
    </row>
    <row r="2570" spans="2:7" hidden="1">
      <c r="B2570" s="22" t="s">
        <v>7993</v>
      </c>
      <c r="C2570" s="22" t="s">
        <v>7994</v>
      </c>
      <c r="D2570" s="63">
        <f>+INDEX('LISTA DE PRECIOS EKM '!A:K,MATCH(C2570,'LISTA DE PRECIOS EKM '!A:A,0),MATCH($D$1,'LISTA DE PRECIOS EKM '!$1:$1,0))</f>
        <v>129900</v>
      </c>
      <c r="E2570" s="22">
        <f>+INDEX('LISTA DE PRECIOS EKM '!B:K,MATCH(C2570,'LISTA DE PRECIOS EKM '!A:A,0),7)</f>
        <v>129900</v>
      </c>
      <c r="F2570" s="22">
        <f>+INDEX('LISTA DE PRECIOS EKM '!B:K,MATCH(C2570,'LISTA DE PRECIOS EKM '!A:A,0),9)</f>
        <v>139900</v>
      </c>
      <c r="G2570" s="22" t="str">
        <f>+IF(ISNUMBER(MATCH(C2570,Precios!C:C,0)),"Sí está", "No está")</f>
        <v>No está</v>
      </c>
    </row>
    <row r="2571" spans="2:7" hidden="1">
      <c r="B2571" s="22" t="s">
        <v>7995</v>
      </c>
      <c r="C2571" s="22" t="s">
        <v>7996</v>
      </c>
      <c r="D2571" s="63">
        <f>+INDEX('LISTA DE PRECIOS EKM '!A:K,MATCH(C2571,'LISTA DE PRECIOS EKM '!A:A,0),MATCH($D$1,'LISTA DE PRECIOS EKM '!$1:$1,0))</f>
        <v>479900</v>
      </c>
      <c r="E2571" s="22">
        <f>+INDEX('LISTA DE PRECIOS EKM '!B:K,MATCH(C2571,'LISTA DE PRECIOS EKM '!A:A,0),7)</f>
        <v>499900</v>
      </c>
      <c r="F2571" s="22">
        <f>+INDEX('LISTA DE PRECIOS EKM '!B:K,MATCH(C2571,'LISTA DE PRECIOS EKM '!A:A,0),9)</f>
        <v>519900</v>
      </c>
      <c r="G2571" s="22" t="str">
        <f>+IF(ISNUMBER(MATCH(C2571,Precios!C:C,0)),"Sí está", "No está")</f>
        <v>No está</v>
      </c>
    </row>
    <row r="2572" spans="2:7" hidden="1">
      <c r="B2572" s="22" t="s">
        <v>7995</v>
      </c>
      <c r="C2572" s="22" t="s">
        <v>7996</v>
      </c>
      <c r="D2572" s="63">
        <f>+INDEX('LISTA DE PRECIOS EKM '!A:K,MATCH(C2572,'LISTA DE PRECIOS EKM '!A:A,0),MATCH($D$1,'LISTA DE PRECIOS EKM '!$1:$1,0))</f>
        <v>479900</v>
      </c>
      <c r="E2572" s="22">
        <f>+INDEX('LISTA DE PRECIOS EKM '!B:K,MATCH(C2572,'LISTA DE PRECIOS EKM '!A:A,0),7)</f>
        <v>499900</v>
      </c>
      <c r="F2572" s="22">
        <f>+INDEX('LISTA DE PRECIOS EKM '!B:K,MATCH(C2572,'LISTA DE PRECIOS EKM '!A:A,0),9)</f>
        <v>519900</v>
      </c>
      <c r="G2572" s="22" t="str">
        <f>+IF(ISNUMBER(MATCH(C2572,Precios!C:C,0)),"Sí está", "No está")</f>
        <v>No está</v>
      </c>
    </row>
    <row r="2573" spans="2:7" hidden="1">
      <c r="B2573" s="22" t="s">
        <v>7997</v>
      </c>
      <c r="C2573" s="22" t="s">
        <v>7998</v>
      </c>
      <c r="D2573" s="63">
        <f>+INDEX('LISTA DE PRECIOS EKM '!A:K,MATCH(C2573,'LISTA DE PRECIOS EKM '!A:A,0),MATCH($D$1,'LISTA DE PRECIOS EKM '!$1:$1,0))</f>
        <v>479900</v>
      </c>
      <c r="E2573" s="22">
        <f>+INDEX('LISTA DE PRECIOS EKM '!B:K,MATCH(C2573,'LISTA DE PRECIOS EKM '!A:A,0),7)</f>
        <v>499900</v>
      </c>
      <c r="F2573" s="22">
        <f>+INDEX('LISTA DE PRECIOS EKM '!B:K,MATCH(C2573,'LISTA DE PRECIOS EKM '!A:A,0),9)</f>
        <v>519900</v>
      </c>
      <c r="G2573" s="22" t="str">
        <f>+IF(ISNUMBER(MATCH(C2573,Precios!C:C,0)),"Sí está", "No está")</f>
        <v>No está</v>
      </c>
    </row>
    <row r="2574" spans="2:7" hidden="1">
      <c r="B2574" s="22" t="s">
        <v>7997</v>
      </c>
      <c r="C2574" s="22" t="s">
        <v>7998</v>
      </c>
      <c r="D2574" s="63">
        <f>+INDEX('LISTA DE PRECIOS EKM '!A:K,MATCH(C2574,'LISTA DE PRECIOS EKM '!A:A,0),MATCH($D$1,'LISTA DE PRECIOS EKM '!$1:$1,0))</f>
        <v>479900</v>
      </c>
      <c r="E2574" s="22">
        <f>+INDEX('LISTA DE PRECIOS EKM '!B:K,MATCH(C2574,'LISTA DE PRECIOS EKM '!A:A,0),7)</f>
        <v>499900</v>
      </c>
      <c r="F2574" s="22">
        <f>+INDEX('LISTA DE PRECIOS EKM '!B:K,MATCH(C2574,'LISTA DE PRECIOS EKM '!A:A,0),9)</f>
        <v>519900</v>
      </c>
      <c r="G2574" s="22" t="str">
        <f>+IF(ISNUMBER(MATCH(C2574,Precios!C:C,0)),"Sí está", "No está")</f>
        <v>No está</v>
      </c>
    </row>
    <row r="2575" spans="2:7" hidden="1">
      <c r="B2575" s="22" t="s">
        <v>7999</v>
      </c>
      <c r="C2575" s="22" t="s">
        <v>8000</v>
      </c>
      <c r="D2575" s="63">
        <f>+INDEX('LISTA DE PRECIOS EKM '!A:K,MATCH(C2575,'LISTA DE PRECIOS EKM '!A:A,0),MATCH($D$1,'LISTA DE PRECIOS EKM '!$1:$1,0))</f>
        <v>689900</v>
      </c>
      <c r="E2575" s="22">
        <f>+INDEX('LISTA DE PRECIOS EKM '!B:K,MATCH(C2575,'LISTA DE PRECIOS EKM '!A:A,0),7)</f>
        <v>709900</v>
      </c>
      <c r="F2575" s="22">
        <f>+INDEX('LISTA DE PRECIOS EKM '!B:K,MATCH(C2575,'LISTA DE PRECIOS EKM '!A:A,0),9)</f>
        <v>749900</v>
      </c>
      <c r="G2575" s="22" t="str">
        <f>+IF(ISNUMBER(MATCH(C2575,Precios!C:C,0)),"Sí está", "No está")</f>
        <v>No está</v>
      </c>
    </row>
    <row r="2576" spans="2:7" hidden="1">
      <c r="B2576" s="22" t="s">
        <v>7999</v>
      </c>
      <c r="C2576" s="22" t="s">
        <v>8000</v>
      </c>
      <c r="D2576" s="63">
        <f>+INDEX('LISTA DE PRECIOS EKM '!A:K,MATCH(C2576,'LISTA DE PRECIOS EKM '!A:A,0),MATCH($D$1,'LISTA DE PRECIOS EKM '!$1:$1,0))</f>
        <v>689900</v>
      </c>
      <c r="E2576" s="22">
        <f>+INDEX('LISTA DE PRECIOS EKM '!B:K,MATCH(C2576,'LISTA DE PRECIOS EKM '!A:A,0),7)</f>
        <v>709900</v>
      </c>
      <c r="F2576" s="22">
        <f>+INDEX('LISTA DE PRECIOS EKM '!B:K,MATCH(C2576,'LISTA DE PRECIOS EKM '!A:A,0),9)</f>
        <v>749900</v>
      </c>
      <c r="G2576" s="22" t="str">
        <f>+IF(ISNUMBER(MATCH(C2576,Precios!C:C,0)),"Sí está", "No está")</f>
        <v>No está</v>
      </c>
    </row>
    <row r="2577" spans="2:7" hidden="1">
      <c r="B2577" s="22" t="s">
        <v>8001</v>
      </c>
      <c r="C2577" s="22" t="s">
        <v>8002</v>
      </c>
      <c r="D2577" s="63">
        <f>+INDEX('LISTA DE PRECIOS EKM '!A:K,MATCH(C2577,'LISTA DE PRECIOS EKM '!A:A,0),MATCH($D$1,'LISTA DE PRECIOS EKM '!$1:$1,0))</f>
        <v>689900</v>
      </c>
      <c r="E2577" s="22">
        <f>+INDEX('LISTA DE PRECIOS EKM '!B:K,MATCH(C2577,'LISTA DE PRECIOS EKM '!A:A,0),7)</f>
        <v>709900</v>
      </c>
      <c r="F2577" s="22">
        <f>+INDEX('LISTA DE PRECIOS EKM '!B:K,MATCH(C2577,'LISTA DE PRECIOS EKM '!A:A,0),9)</f>
        <v>749900</v>
      </c>
      <c r="G2577" s="22" t="str">
        <f>+IF(ISNUMBER(MATCH(C2577,Precios!C:C,0)),"Sí está", "No está")</f>
        <v>No está</v>
      </c>
    </row>
    <row r="2578" spans="2:7" hidden="1">
      <c r="B2578" s="22" t="s">
        <v>8001</v>
      </c>
      <c r="C2578" s="22" t="s">
        <v>8002</v>
      </c>
      <c r="D2578" s="63">
        <f>+INDEX('LISTA DE PRECIOS EKM '!A:K,MATCH(C2578,'LISTA DE PRECIOS EKM '!A:A,0),MATCH($D$1,'LISTA DE PRECIOS EKM '!$1:$1,0))</f>
        <v>689900</v>
      </c>
      <c r="E2578" s="22">
        <f>+INDEX('LISTA DE PRECIOS EKM '!B:K,MATCH(C2578,'LISTA DE PRECIOS EKM '!A:A,0),7)</f>
        <v>709900</v>
      </c>
      <c r="F2578" s="22">
        <f>+INDEX('LISTA DE PRECIOS EKM '!B:K,MATCH(C2578,'LISTA DE PRECIOS EKM '!A:A,0),9)</f>
        <v>749900</v>
      </c>
      <c r="G2578" s="22" t="str">
        <f>+IF(ISNUMBER(MATCH(C2578,Precios!C:C,0)),"Sí está", "No está")</f>
        <v>No está</v>
      </c>
    </row>
    <row r="2579" spans="2:7" hidden="1">
      <c r="B2579" s="22" t="s">
        <v>8003</v>
      </c>
      <c r="C2579" s="22" t="s">
        <v>8004</v>
      </c>
      <c r="D2579" s="63">
        <f>+INDEX('LISTA DE PRECIOS EKM '!A:K,MATCH(C2579,'LISTA DE PRECIOS EKM '!A:A,0),MATCH($D$1,'LISTA DE PRECIOS EKM '!$1:$1,0))</f>
        <v>469900</v>
      </c>
      <c r="E2579" s="22">
        <f>+INDEX('LISTA DE PRECIOS EKM '!B:K,MATCH(C2579,'LISTA DE PRECIOS EKM '!A:A,0),7)</f>
        <v>479900</v>
      </c>
      <c r="F2579" s="22">
        <f>+INDEX('LISTA DE PRECIOS EKM '!B:K,MATCH(C2579,'LISTA DE PRECIOS EKM '!A:A,0),9)</f>
        <v>509900</v>
      </c>
      <c r="G2579" s="22" t="str">
        <f>+IF(ISNUMBER(MATCH(C2579,Precios!C:C,0)),"Sí está", "No está")</f>
        <v>No está</v>
      </c>
    </row>
    <row r="2580" spans="2:7" hidden="1">
      <c r="B2580" s="22" t="s">
        <v>8003</v>
      </c>
      <c r="C2580" s="22" t="s">
        <v>8004</v>
      </c>
      <c r="D2580" s="63">
        <f>+INDEX('LISTA DE PRECIOS EKM '!A:K,MATCH(C2580,'LISTA DE PRECIOS EKM '!A:A,0),MATCH($D$1,'LISTA DE PRECIOS EKM '!$1:$1,0))</f>
        <v>469900</v>
      </c>
      <c r="E2580" s="22">
        <f>+INDEX('LISTA DE PRECIOS EKM '!B:K,MATCH(C2580,'LISTA DE PRECIOS EKM '!A:A,0),7)</f>
        <v>479900</v>
      </c>
      <c r="F2580" s="22">
        <f>+INDEX('LISTA DE PRECIOS EKM '!B:K,MATCH(C2580,'LISTA DE PRECIOS EKM '!A:A,0),9)</f>
        <v>509900</v>
      </c>
      <c r="G2580" s="22" t="str">
        <f>+IF(ISNUMBER(MATCH(C2580,Precios!C:C,0)),"Sí está", "No está")</f>
        <v>No está</v>
      </c>
    </row>
    <row r="2581" spans="2:7" hidden="1">
      <c r="B2581" s="22" t="s">
        <v>8006</v>
      </c>
      <c r="C2581" s="22" t="s">
        <v>8007</v>
      </c>
      <c r="D2581" s="63">
        <f>+INDEX('LISTA DE PRECIOS EKM '!A:K,MATCH(C2581,'LISTA DE PRECIOS EKM '!A:A,0),MATCH($D$1,'LISTA DE PRECIOS EKM '!$1:$1,0))</f>
        <v>809900</v>
      </c>
      <c r="E2581" s="22">
        <f>+INDEX('LISTA DE PRECIOS EKM '!B:K,MATCH(C2581,'LISTA DE PRECIOS EKM '!A:A,0),7)</f>
        <v>839900</v>
      </c>
      <c r="F2581" s="22">
        <f>+INDEX('LISTA DE PRECIOS EKM '!B:K,MATCH(C2581,'LISTA DE PRECIOS EKM '!A:A,0),9)</f>
        <v>889900</v>
      </c>
      <c r="G2581" s="22" t="str">
        <f>+IF(ISNUMBER(MATCH(C2581,Precios!C:C,0)),"Sí está", "No está")</f>
        <v>No está</v>
      </c>
    </row>
    <row r="2582" spans="2:7" hidden="1">
      <c r="B2582" s="22" t="s">
        <v>8006</v>
      </c>
      <c r="C2582" s="22" t="s">
        <v>8007</v>
      </c>
      <c r="D2582" s="63">
        <f>+INDEX('LISTA DE PRECIOS EKM '!A:K,MATCH(C2582,'LISTA DE PRECIOS EKM '!A:A,0),MATCH($D$1,'LISTA DE PRECIOS EKM '!$1:$1,0))</f>
        <v>809900</v>
      </c>
      <c r="E2582" s="22">
        <f>+INDEX('LISTA DE PRECIOS EKM '!B:K,MATCH(C2582,'LISTA DE PRECIOS EKM '!A:A,0),7)</f>
        <v>839900</v>
      </c>
      <c r="F2582" s="22">
        <f>+INDEX('LISTA DE PRECIOS EKM '!B:K,MATCH(C2582,'LISTA DE PRECIOS EKM '!A:A,0),9)</f>
        <v>889900</v>
      </c>
      <c r="G2582" s="22" t="str">
        <f>+IF(ISNUMBER(MATCH(C2582,Precios!C:C,0)),"Sí está", "No está")</f>
        <v>No está</v>
      </c>
    </row>
    <row r="2583" spans="2:7" hidden="1">
      <c r="B2583" s="22" t="s">
        <v>8008</v>
      </c>
      <c r="C2583" s="22" t="s">
        <v>8009</v>
      </c>
      <c r="D2583" s="63">
        <f>+INDEX('LISTA DE PRECIOS EKM '!A:K,MATCH(C2583,'LISTA DE PRECIOS EKM '!A:A,0),MATCH($D$1,'LISTA DE PRECIOS EKM '!$1:$1,0))</f>
        <v>449900</v>
      </c>
      <c r="E2583" s="22">
        <f>+INDEX('LISTA DE PRECIOS EKM '!B:K,MATCH(C2583,'LISTA DE PRECIOS EKM '!A:A,0),7)</f>
        <v>459900</v>
      </c>
      <c r="F2583" s="22">
        <f>+INDEX('LISTA DE PRECIOS EKM '!B:K,MATCH(C2583,'LISTA DE PRECIOS EKM '!A:A,0),9)</f>
        <v>489900</v>
      </c>
      <c r="G2583" s="22" t="str">
        <f>+IF(ISNUMBER(MATCH(C2583,Precios!C:C,0)),"Sí está", "No está")</f>
        <v>No está</v>
      </c>
    </row>
    <row r="2584" spans="2:7" hidden="1">
      <c r="B2584" s="22" t="s">
        <v>8008</v>
      </c>
      <c r="C2584" s="22" t="s">
        <v>8009</v>
      </c>
      <c r="D2584" s="63">
        <f>+INDEX('LISTA DE PRECIOS EKM '!A:K,MATCH(C2584,'LISTA DE PRECIOS EKM '!A:A,0),MATCH($D$1,'LISTA DE PRECIOS EKM '!$1:$1,0))</f>
        <v>449900</v>
      </c>
      <c r="E2584" s="22">
        <f>+INDEX('LISTA DE PRECIOS EKM '!B:K,MATCH(C2584,'LISTA DE PRECIOS EKM '!A:A,0),7)</f>
        <v>459900</v>
      </c>
      <c r="F2584" s="22">
        <f>+INDEX('LISTA DE PRECIOS EKM '!B:K,MATCH(C2584,'LISTA DE PRECIOS EKM '!A:A,0),9)</f>
        <v>489900</v>
      </c>
      <c r="G2584" s="22" t="str">
        <f>+IF(ISNUMBER(MATCH(C2584,Precios!C:C,0)),"Sí está", "No está")</f>
        <v>No está</v>
      </c>
    </row>
    <row r="2585" spans="2:7" hidden="1">
      <c r="B2585" s="22" t="s">
        <v>8010</v>
      </c>
      <c r="C2585" s="22" t="s">
        <v>8011</v>
      </c>
      <c r="D2585" s="63">
        <f>+INDEX('LISTA DE PRECIOS EKM '!A:K,MATCH(C2585,'LISTA DE PRECIOS EKM '!A:A,0),MATCH($D$1,'LISTA DE PRECIOS EKM '!$1:$1,0))</f>
        <v>839900</v>
      </c>
      <c r="E2585" s="22">
        <f>+INDEX('LISTA DE PRECIOS EKM '!B:K,MATCH(C2585,'LISTA DE PRECIOS EKM '!A:A,0),7)</f>
        <v>869900</v>
      </c>
      <c r="F2585" s="22">
        <f>+INDEX('LISTA DE PRECIOS EKM '!B:K,MATCH(C2585,'LISTA DE PRECIOS EKM '!A:A,0),9)</f>
        <v>919900</v>
      </c>
      <c r="G2585" s="22" t="str">
        <f>+IF(ISNUMBER(MATCH(C2585,Precios!C:C,0)),"Sí está", "No está")</f>
        <v>No está</v>
      </c>
    </row>
    <row r="2586" spans="2:7" hidden="1">
      <c r="B2586" s="22" t="s">
        <v>8010</v>
      </c>
      <c r="C2586" s="22" t="s">
        <v>8011</v>
      </c>
      <c r="D2586" s="63">
        <f>+INDEX('LISTA DE PRECIOS EKM '!A:K,MATCH(C2586,'LISTA DE PRECIOS EKM '!A:A,0),MATCH($D$1,'LISTA DE PRECIOS EKM '!$1:$1,0))</f>
        <v>839900</v>
      </c>
      <c r="E2586" s="22">
        <f>+INDEX('LISTA DE PRECIOS EKM '!B:K,MATCH(C2586,'LISTA DE PRECIOS EKM '!A:A,0),7)</f>
        <v>869900</v>
      </c>
      <c r="F2586" s="22">
        <f>+INDEX('LISTA DE PRECIOS EKM '!B:K,MATCH(C2586,'LISTA DE PRECIOS EKM '!A:A,0),9)</f>
        <v>919900</v>
      </c>
      <c r="G2586" s="22" t="str">
        <f>+IF(ISNUMBER(MATCH(C2586,Precios!C:C,0)),"Sí está", "No está")</f>
        <v>No está</v>
      </c>
    </row>
    <row r="2587" spans="2:7" hidden="1">
      <c r="B2587" s="22" t="s">
        <v>8012</v>
      </c>
      <c r="C2587" s="22" t="s">
        <v>8013</v>
      </c>
      <c r="D2587" s="63">
        <f>+INDEX('LISTA DE PRECIOS EKM '!A:K,MATCH(C2587,'LISTA DE PRECIOS EKM '!A:A,0),MATCH($D$1,'LISTA DE PRECIOS EKM '!$1:$1,0))</f>
        <v>489900</v>
      </c>
      <c r="E2587" s="22">
        <f>+INDEX('LISTA DE PRECIOS EKM '!B:K,MATCH(C2587,'LISTA DE PRECIOS EKM '!A:A,0),7)</f>
        <v>509900</v>
      </c>
      <c r="F2587" s="22">
        <f>+INDEX('LISTA DE PRECIOS EKM '!B:K,MATCH(C2587,'LISTA DE PRECIOS EKM '!A:A,0),9)</f>
        <v>529900</v>
      </c>
      <c r="G2587" s="22" t="str">
        <f>+IF(ISNUMBER(MATCH(C2587,Precios!C:C,0)),"Sí está", "No está")</f>
        <v>No está</v>
      </c>
    </row>
    <row r="2588" spans="2:7" hidden="1">
      <c r="B2588" s="22" t="s">
        <v>8012</v>
      </c>
      <c r="C2588" s="22" t="s">
        <v>8013</v>
      </c>
      <c r="D2588" s="63">
        <f>+INDEX('LISTA DE PRECIOS EKM '!A:K,MATCH(C2588,'LISTA DE PRECIOS EKM '!A:A,0),MATCH($D$1,'LISTA DE PRECIOS EKM '!$1:$1,0))</f>
        <v>489900</v>
      </c>
      <c r="E2588" s="22">
        <f>+INDEX('LISTA DE PRECIOS EKM '!B:K,MATCH(C2588,'LISTA DE PRECIOS EKM '!A:A,0),7)</f>
        <v>509900</v>
      </c>
      <c r="F2588" s="22">
        <f>+INDEX('LISTA DE PRECIOS EKM '!B:K,MATCH(C2588,'LISTA DE PRECIOS EKM '!A:A,0),9)</f>
        <v>529900</v>
      </c>
      <c r="G2588" s="22" t="str">
        <f>+IF(ISNUMBER(MATCH(C2588,Precios!C:C,0)),"Sí está", "No está")</f>
        <v>No está</v>
      </c>
    </row>
    <row r="2589" spans="2:7" hidden="1">
      <c r="B2589" s="22" t="s">
        <v>8014</v>
      </c>
      <c r="C2589" s="22" t="s">
        <v>8015</v>
      </c>
      <c r="D2589" s="63">
        <f>+INDEX('LISTA DE PRECIOS EKM '!A:K,MATCH(C2589,'LISTA DE PRECIOS EKM '!A:A,0),MATCH($D$1,'LISTA DE PRECIOS EKM '!$1:$1,0))</f>
        <v>1019900</v>
      </c>
      <c r="E2589" s="22">
        <f>+INDEX('LISTA DE PRECIOS EKM '!B:K,MATCH(C2589,'LISTA DE PRECIOS EKM '!A:A,0),7)</f>
        <v>1059900</v>
      </c>
      <c r="F2589" s="22">
        <f>+INDEX('LISTA DE PRECIOS EKM '!B:K,MATCH(C2589,'LISTA DE PRECIOS EKM '!A:A,0),9)</f>
        <v>1119900</v>
      </c>
      <c r="G2589" s="22" t="str">
        <f>+IF(ISNUMBER(MATCH(C2589,Precios!C:C,0)),"Sí está", "No está")</f>
        <v>No está</v>
      </c>
    </row>
    <row r="2590" spans="2:7" hidden="1">
      <c r="B2590" s="22" t="s">
        <v>8014</v>
      </c>
      <c r="C2590" s="22" t="s">
        <v>8015</v>
      </c>
      <c r="D2590" s="63">
        <f>+INDEX('LISTA DE PRECIOS EKM '!A:K,MATCH(C2590,'LISTA DE PRECIOS EKM '!A:A,0),MATCH($D$1,'LISTA DE PRECIOS EKM '!$1:$1,0))</f>
        <v>1019900</v>
      </c>
      <c r="E2590" s="22">
        <f>+INDEX('LISTA DE PRECIOS EKM '!B:K,MATCH(C2590,'LISTA DE PRECIOS EKM '!A:A,0),7)</f>
        <v>1059900</v>
      </c>
      <c r="F2590" s="22">
        <f>+INDEX('LISTA DE PRECIOS EKM '!B:K,MATCH(C2590,'LISTA DE PRECIOS EKM '!A:A,0),9)</f>
        <v>1119900</v>
      </c>
      <c r="G2590" s="22" t="str">
        <f>+IF(ISNUMBER(MATCH(C2590,Precios!C:C,0)),"Sí está", "No está")</f>
        <v>No está</v>
      </c>
    </row>
    <row r="2591" spans="2:7" hidden="1">
      <c r="B2591" s="22" t="s">
        <v>8016</v>
      </c>
      <c r="C2591" s="22" t="s">
        <v>8017</v>
      </c>
      <c r="D2591" s="63">
        <f>+INDEX('LISTA DE PRECIOS EKM '!A:K,MATCH(C2591,'LISTA DE PRECIOS EKM '!A:A,0),MATCH($D$1,'LISTA DE PRECIOS EKM '!$1:$1,0))</f>
        <v>309900</v>
      </c>
      <c r="E2591" s="22">
        <f>+INDEX('LISTA DE PRECIOS EKM '!B:K,MATCH(C2591,'LISTA DE PRECIOS EKM '!A:A,0),7)</f>
        <v>319900</v>
      </c>
      <c r="F2591" s="22">
        <f>+INDEX('LISTA DE PRECIOS EKM '!B:K,MATCH(C2591,'LISTA DE PRECIOS EKM '!A:A,0),9)</f>
        <v>339900</v>
      </c>
      <c r="G2591" s="22" t="str">
        <f>+IF(ISNUMBER(MATCH(C2591,Precios!C:C,0)),"Sí está", "No está")</f>
        <v>No está</v>
      </c>
    </row>
    <row r="2592" spans="2:7" hidden="1">
      <c r="B2592" s="22" t="s">
        <v>8016</v>
      </c>
      <c r="C2592" s="22" t="s">
        <v>8017</v>
      </c>
      <c r="D2592" s="63">
        <f>+INDEX('LISTA DE PRECIOS EKM '!A:K,MATCH(C2592,'LISTA DE PRECIOS EKM '!A:A,0),MATCH($D$1,'LISTA DE PRECIOS EKM '!$1:$1,0))</f>
        <v>309900</v>
      </c>
      <c r="E2592" s="22">
        <f>+INDEX('LISTA DE PRECIOS EKM '!B:K,MATCH(C2592,'LISTA DE PRECIOS EKM '!A:A,0),7)</f>
        <v>319900</v>
      </c>
      <c r="F2592" s="22">
        <f>+INDEX('LISTA DE PRECIOS EKM '!B:K,MATCH(C2592,'LISTA DE PRECIOS EKM '!A:A,0),9)</f>
        <v>339900</v>
      </c>
      <c r="G2592" s="22" t="str">
        <f>+IF(ISNUMBER(MATCH(C2592,Precios!C:C,0)),"Sí está", "No está")</f>
        <v>No está</v>
      </c>
    </row>
    <row r="2593" spans="2:7" hidden="1">
      <c r="B2593" s="22" t="s">
        <v>8019</v>
      </c>
      <c r="C2593" s="22" t="s">
        <v>8020</v>
      </c>
      <c r="D2593" s="63">
        <f>+INDEX('LISTA DE PRECIOS EKM '!A:K,MATCH(C2593,'LISTA DE PRECIOS EKM '!A:A,0),MATCH($D$1,'LISTA DE PRECIOS EKM '!$1:$1,0))</f>
        <v>509900</v>
      </c>
      <c r="E2593" s="22">
        <f>+INDEX('LISTA DE PRECIOS EKM '!B:K,MATCH(C2593,'LISTA DE PRECIOS EKM '!A:A,0),7)</f>
        <v>529900</v>
      </c>
      <c r="F2593" s="22">
        <f>+INDEX('LISTA DE PRECIOS EKM '!B:K,MATCH(C2593,'LISTA DE PRECIOS EKM '!A:A,0),9)</f>
        <v>559900</v>
      </c>
      <c r="G2593" s="22" t="str">
        <f>+IF(ISNUMBER(MATCH(C2593,Precios!C:C,0)),"Sí está", "No está")</f>
        <v>No está</v>
      </c>
    </row>
    <row r="2594" spans="2:7" hidden="1">
      <c r="B2594" s="22" t="s">
        <v>8019</v>
      </c>
      <c r="C2594" s="22" t="s">
        <v>8020</v>
      </c>
      <c r="D2594" s="63">
        <f>+INDEX('LISTA DE PRECIOS EKM '!A:K,MATCH(C2594,'LISTA DE PRECIOS EKM '!A:A,0),MATCH($D$1,'LISTA DE PRECIOS EKM '!$1:$1,0))</f>
        <v>509900</v>
      </c>
      <c r="E2594" s="22">
        <f>+INDEX('LISTA DE PRECIOS EKM '!B:K,MATCH(C2594,'LISTA DE PRECIOS EKM '!A:A,0),7)</f>
        <v>529900</v>
      </c>
      <c r="F2594" s="22">
        <f>+INDEX('LISTA DE PRECIOS EKM '!B:K,MATCH(C2594,'LISTA DE PRECIOS EKM '!A:A,0),9)</f>
        <v>559900</v>
      </c>
      <c r="G2594" s="22" t="str">
        <f>+IF(ISNUMBER(MATCH(C2594,Precios!C:C,0)),"Sí está", "No está")</f>
        <v>No está</v>
      </c>
    </row>
    <row r="2595" spans="2:7" hidden="1">
      <c r="B2595" s="22" t="s">
        <v>8021</v>
      </c>
      <c r="C2595" s="22" t="s">
        <v>8022</v>
      </c>
      <c r="D2595" s="63">
        <f>+INDEX('LISTA DE PRECIOS EKM '!A:K,MATCH(C2595,'LISTA DE PRECIOS EKM '!A:A,0),MATCH($D$1,'LISTA DE PRECIOS EKM '!$1:$1,0))</f>
        <v>259900</v>
      </c>
      <c r="E2595" s="22">
        <f>+INDEX('LISTA DE PRECIOS EKM '!B:K,MATCH(C2595,'LISTA DE PRECIOS EKM '!A:A,0),7)</f>
        <v>269900</v>
      </c>
      <c r="F2595" s="22">
        <f>+INDEX('LISTA DE PRECIOS EKM '!B:K,MATCH(C2595,'LISTA DE PRECIOS EKM '!A:A,0),9)</f>
        <v>279900</v>
      </c>
      <c r="G2595" s="22" t="str">
        <f>+IF(ISNUMBER(MATCH(C2595,Precios!C:C,0)),"Sí está", "No está")</f>
        <v>No está</v>
      </c>
    </row>
    <row r="2596" spans="2:7" hidden="1">
      <c r="B2596" s="22" t="s">
        <v>8021</v>
      </c>
      <c r="C2596" s="22" t="s">
        <v>8022</v>
      </c>
      <c r="D2596" s="63">
        <f>+INDEX('LISTA DE PRECIOS EKM '!A:K,MATCH(C2596,'LISTA DE PRECIOS EKM '!A:A,0),MATCH($D$1,'LISTA DE PRECIOS EKM '!$1:$1,0))</f>
        <v>259900</v>
      </c>
      <c r="E2596" s="22">
        <f>+INDEX('LISTA DE PRECIOS EKM '!B:K,MATCH(C2596,'LISTA DE PRECIOS EKM '!A:A,0),7)</f>
        <v>269900</v>
      </c>
      <c r="F2596" s="22">
        <f>+INDEX('LISTA DE PRECIOS EKM '!B:K,MATCH(C2596,'LISTA DE PRECIOS EKM '!A:A,0),9)</f>
        <v>279900</v>
      </c>
      <c r="G2596" s="22" t="str">
        <f>+IF(ISNUMBER(MATCH(C2596,Precios!C:C,0)),"Sí está", "No está")</f>
        <v>No está</v>
      </c>
    </row>
    <row r="2597" spans="2:7" hidden="1">
      <c r="B2597" s="22" t="s">
        <v>8023</v>
      </c>
      <c r="C2597" s="22" t="s">
        <v>8024</v>
      </c>
      <c r="D2597" s="63">
        <f>+INDEX('LISTA DE PRECIOS EKM '!A:K,MATCH(C2597,'LISTA DE PRECIOS EKM '!A:A,0),MATCH($D$1,'LISTA DE PRECIOS EKM '!$1:$1,0))</f>
        <v>639900</v>
      </c>
      <c r="E2597" s="22">
        <f>+INDEX('LISTA DE PRECIOS EKM '!B:K,MATCH(C2597,'LISTA DE PRECIOS EKM '!A:A,0),7)</f>
        <v>659900</v>
      </c>
      <c r="F2597" s="22">
        <f>+INDEX('LISTA DE PRECIOS EKM '!B:K,MATCH(C2597,'LISTA DE PRECIOS EKM '!A:A,0),9)</f>
        <v>699900</v>
      </c>
      <c r="G2597" s="22" t="str">
        <f>+IF(ISNUMBER(MATCH(C2597,Precios!C:C,0)),"Sí está", "No está")</f>
        <v>No está</v>
      </c>
    </row>
    <row r="2598" spans="2:7" hidden="1">
      <c r="B2598" s="22" t="s">
        <v>8023</v>
      </c>
      <c r="C2598" s="22" t="s">
        <v>8024</v>
      </c>
      <c r="D2598" s="63">
        <f>+INDEX('LISTA DE PRECIOS EKM '!A:K,MATCH(C2598,'LISTA DE PRECIOS EKM '!A:A,0),MATCH($D$1,'LISTA DE PRECIOS EKM '!$1:$1,0))</f>
        <v>639900</v>
      </c>
      <c r="E2598" s="22">
        <f>+INDEX('LISTA DE PRECIOS EKM '!B:K,MATCH(C2598,'LISTA DE PRECIOS EKM '!A:A,0),7)</f>
        <v>659900</v>
      </c>
      <c r="F2598" s="22">
        <f>+INDEX('LISTA DE PRECIOS EKM '!B:K,MATCH(C2598,'LISTA DE PRECIOS EKM '!A:A,0),9)</f>
        <v>699900</v>
      </c>
      <c r="G2598" s="22" t="str">
        <f>+IF(ISNUMBER(MATCH(C2598,Precios!C:C,0)),"Sí está", "No está")</f>
        <v>No está</v>
      </c>
    </row>
    <row r="2599" spans="2:7" hidden="1">
      <c r="B2599" s="22" t="s">
        <v>8025</v>
      </c>
      <c r="C2599" s="22" t="s">
        <v>8026</v>
      </c>
      <c r="D2599" s="63">
        <f>+INDEX('LISTA DE PRECIOS EKM '!A:K,MATCH(C2599,'LISTA DE PRECIOS EKM '!A:A,0),MATCH($D$1,'LISTA DE PRECIOS EKM '!$1:$1,0))</f>
        <v>649900</v>
      </c>
      <c r="E2599" s="22">
        <f>+INDEX('LISTA DE PRECIOS EKM '!B:K,MATCH(C2599,'LISTA DE PRECIOS EKM '!A:A,0),7)</f>
        <v>669900</v>
      </c>
      <c r="F2599" s="22">
        <f>+INDEX('LISTA DE PRECIOS EKM '!B:K,MATCH(C2599,'LISTA DE PRECIOS EKM '!A:A,0),9)</f>
        <v>709900</v>
      </c>
      <c r="G2599" s="22" t="str">
        <f>+IF(ISNUMBER(MATCH(C2599,Precios!C:C,0)),"Sí está", "No está")</f>
        <v>No está</v>
      </c>
    </row>
    <row r="2600" spans="2:7" hidden="1">
      <c r="B2600" s="22" t="s">
        <v>8025</v>
      </c>
      <c r="C2600" s="22" t="s">
        <v>8026</v>
      </c>
      <c r="D2600" s="63">
        <f>+INDEX('LISTA DE PRECIOS EKM '!A:K,MATCH(C2600,'LISTA DE PRECIOS EKM '!A:A,0),MATCH($D$1,'LISTA DE PRECIOS EKM '!$1:$1,0))</f>
        <v>649900</v>
      </c>
      <c r="E2600" s="22">
        <f>+INDEX('LISTA DE PRECIOS EKM '!B:K,MATCH(C2600,'LISTA DE PRECIOS EKM '!A:A,0),7)</f>
        <v>669900</v>
      </c>
      <c r="F2600" s="22">
        <f>+INDEX('LISTA DE PRECIOS EKM '!B:K,MATCH(C2600,'LISTA DE PRECIOS EKM '!A:A,0),9)</f>
        <v>709900</v>
      </c>
      <c r="G2600" s="22" t="str">
        <f>+IF(ISNUMBER(MATCH(C2600,Precios!C:C,0)),"Sí está", "No está")</f>
        <v>No está</v>
      </c>
    </row>
    <row r="2601" spans="2:7" hidden="1">
      <c r="B2601" s="22" t="s">
        <v>8027</v>
      </c>
      <c r="C2601" s="22" t="s">
        <v>8028</v>
      </c>
      <c r="D2601" s="63">
        <f>+INDEX('LISTA DE PRECIOS EKM '!A:K,MATCH(C2601,'LISTA DE PRECIOS EKM '!A:A,0),MATCH($D$1,'LISTA DE PRECIOS EKM '!$1:$1,0))</f>
        <v>609900</v>
      </c>
      <c r="E2601" s="22">
        <f>+INDEX('LISTA DE PRECIOS EKM '!B:K,MATCH(C2601,'LISTA DE PRECIOS EKM '!A:A,0),7)</f>
        <v>629900</v>
      </c>
      <c r="F2601" s="22">
        <f>+INDEX('LISTA DE PRECIOS EKM '!B:K,MATCH(C2601,'LISTA DE PRECIOS EKM '!A:A,0),9)</f>
        <v>669900</v>
      </c>
      <c r="G2601" s="22" t="str">
        <f>+IF(ISNUMBER(MATCH(C2601,Precios!C:C,0)),"Sí está", "No está")</f>
        <v>No está</v>
      </c>
    </row>
    <row r="2602" spans="2:7" hidden="1">
      <c r="B2602" s="22" t="s">
        <v>8027</v>
      </c>
      <c r="C2602" s="22" t="s">
        <v>8028</v>
      </c>
      <c r="D2602" s="63">
        <f>+INDEX('LISTA DE PRECIOS EKM '!A:K,MATCH(C2602,'LISTA DE PRECIOS EKM '!A:A,0),MATCH($D$1,'LISTA DE PRECIOS EKM '!$1:$1,0))</f>
        <v>609900</v>
      </c>
      <c r="E2602" s="22">
        <f>+INDEX('LISTA DE PRECIOS EKM '!B:K,MATCH(C2602,'LISTA DE PRECIOS EKM '!A:A,0),7)</f>
        <v>629900</v>
      </c>
      <c r="F2602" s="22">
        <f>+INDEX('LISTA DE PRECIOS EKM '!B:K,MATCH(C2602,'LISTA DE PRECIOS EKM '!A:A,0),9)</f>
        <v>669900</v>
      </c>
      <c r="G2602" s="22" t="str">
        <f>+IF(ISNUMBER(MATCH(C2602,Precios!C:C,0)),"Sí está", "No está")</f>
        <v>No está</v>
      </c>
    </row>
    <row r="2603" spans="2:7" hidden="1">
      <c r="B2603" s="22" t="s">
        <v>8029</v>
      </c>
      <c r="C2603" s="22" t="s">
        <v>8030</v>
      </c>
      <c r="D2603" s="63">
        <f>+INDEX('LISTA DE PRECIOS EKM '!A:K,MATCH(C2603,'LISTA DE PRECIOS EKM '!A:A,0),MATCH($D$1,'LISTA DE PRECIOS EKM '!$1:$1,0))</f>
        <v>159900</v>
      </c>
      <c r="E2603" s="22">
        <f>+INDEX('LISTA DE PRECIOS EKM '!B:K,MATCH(C2603,'LISTA DE PRECIOS EKM '!A:A,0),7)</f>
        <v>159900</v>
      </c>
      <c r="F2603" s="22">
        <f>+INDEX('LISTA DE PRECIOS EKM '!B:K,MATCH(C2603,'LISTA DE PRECIOS EKM '!A:A,0),9)</f>
        <v>169900</v>
      </c>
      <c r="G2603" s="22" t="str">
        <f>+IF(ISNUMBER(MATCH(C2603,Precios!C:C,0)),"Sí está", "No está")</f>
        <v>No está</v>
      </c>
    </row>
    <row r="2604" spans="2:7" hidden="1">
      <c r="B2604" s="22" t="s">
        <v>8029</v>
      </c>
      <c r="C2604" s="22" t="s">
        <v>8030</v>
      </c>
      <c r="D2604" s="63">
        <f>+INDEX('LISTA DE PRECIOS EKM '!A:K,MATCH(C2604,'LISTA DE PRECIOS EKM '!A:A,0),MATCH($D$1,'LISTA DE PRECIOS EKM '!$1:$1,0))</f>
        <v>159900</v>
      </c>
      <c r="E2604" s="22">
        <f>+INDEX('LISTA DE PRECIOS EKM '!B:K,MATCH(C2604,'LISTA DE PRECIOS EKM '!A:A,0),7)</f>
        <v>159900</v>
      </c>
      <c r="F2604" s="22">
        <f>+INDEX('LISTA DE PRECIOS EKM '!B:K,MATCH(C2604,'LISTA DE PRECIOS EKM '!A:A,0),9)</f>
        <v>169900</v>
      </c>
      <c r="G2604" s="22" t="str">
        <f>+IF(ISNUMBER(MATCH(C2604,Precios!C:C,0)),"Sí está", "No está")</f>
        <v>No está</v>
      </c>
    </row>
    <row r="2605" spans="2:7" hidden="1">
      <c r="B2605" s="22" t="s">
        <v>8031</v>
      </c>
      <c r="C2605" s="22" t="s">
        <v>8032</v>
      </c>
      <c r="D2605" s="63">
        <f>+INDEX('LISTA DE PRECIOS EKM '!A:K,MATCH(C2605,'LISTA DE PRECIOS EKM '!A:A,0),MATCH($D$1,'LISTA DE PRECIOS EKM '!$1:$1,0))</f>
        <v>609900</v>
      </c>
      <c r="E2605" s="22">
        <f>+INDEX('LISTA DE PRECIOS EKM '!B:K,MATCH(C2605,'LISTA DE PRECIOS EKM '!A:A,0),7)</f>
        <v>629900</v>
      </c>
      <c r="F2605" s="22">
        <f>+INDEX('LISTA DE PRECIOS EKM '!B:K,MATCH(C2605,'LISTA DE PRECIOS EKM '!A:A,0),9)</f>
        <v>669900</v>
      </c>
      <c r="G2605" s="22" t="str">
        <f>+IF(ISNUMBER(MATCH(C2605,Precios!C:C,0)),"Sí está", "No está")</f>
        <v>No está</v>
      </c>
    </row>
    <row r="2606" spans="2:7" hidden="1">
      <c r="B2606" s="22" t="s">
        <v>8031</v>
      </c>
      <c r="C2606" s="22" t="s">
        <v>8032</v>
      </c>
      <c r="D2606" s="63">
        <f>+INDEX('LISTA DE PRECIOS EKM '!A:K,MATCH(C2606,'LISTA DE PRECIOS EKM '!A:A,0),MATCH($D$1,'LISTA DE PRECIOS EKM '!$1:$1,0))</f>
        <v>609900</v>
      </c>
      <c r="E2606" s="22">
        <f>+INDEX('LISTA DE PRECIOS EKM '!B:K,MATCH(C2606,'LISTA DE PRECIOS EKM '!A:A,0),7)</f>
        <v>629900</v>
      </c>
      <c r="F2606" s="22">
        <f>+INDEX('LISTA DE PRECIOS EKM '!B:K,MATCH(C2606,'LISTA DE PRECIOS EKM '!A:A,0),9)</f>
        <v>669900</v>
      </c>
      <c r="G2606" s="22" t="str">
        <f>+IF(ISNUMBER(MATCH(C2606,Precios!C:C,0)),"Sí está", "No está")</f>
        <v>No está</v>
      </c>
    </row>
    <row r="2607" spans="2:7" hidden="1">
      <c r="B2607" s="22" t="s">
        <v>8033</v>
      </c>
      <c r="C2607" s="22" t="s">
        <v>8034</v>
      </c>
      <c r="D2607" s="63">
        <f>+INDEX('LISTA DE PRECIOS EKM '!A:K,MATCH(C2607,'LISTA DE PRECIOS EKM '!A:A,0),MATCH($D$1,'LISTA DE PRECIOS EKM '!$1:$1,0))</f>
        <v>319900</v>
      </c>
      <c r="E2607" s="22">
        <f>+INDEX('LISTA DE PRECIOS EKM '!B:K,MATCH(C2607,'LISTA DE PRECIOS EKM '!A:A,0),7)</f>
        <v>329900</v>
      </c>
      <c r="F2607" s="22">
        <f>+INDEX('LISTA DE PRECIOS EKM '!B:K,MATCH(C2607,'LISTA DE PRECIOS EKM '!A:A,0),9)</f>
        <v>349900</v>
      </c>
      <c r="G2607" s="22" t="str">
        <f>+IF(ISNUMBER(MATCH(C2607,Precios!C:C,0)),"Sí está", "No está")</f>
        <v>No está</v>
      </c>
    </row>
    <row r="2608" spans="2:7" hidden="1">
      <c r="B2608" s="22" t="s">
        <v>8033</v>
      </c>
      <c r="C2608" s="22" t="s">
        <v>8034</v>
      </c>
      <c r="D2608" s="63">
        <f>+INDEX('LISTA DE PRECIOS EKM '!A:K,MATCH(C2608,'LISTA DE PRECIOS EKM '!A:A,0),MATCH($D$1,'LISTA DE PRECIOS EKM '!$1:$1,0))</f>
        <v>319900</v>
      </c>
      <c r="E2608" s="22">
        <f>+INDEX('LISTA DE PRECIOS EKM '!B:K,MATCH(C2608,'LISTA DE PRECIOS EKM '!A:A,0),7)</f>
        <v>329900</v>
      </c>
      <c r="F2608" s="22">
        <f>+INDEX('LISTA DE PRECIOS EKM '!B:K,MATCH(C2608,'LISTA DE PRECIOS EKM '!A:A,0),9)</f>
        <v>349900</v>
      </c>
      <c r="G2608" s="22" t="str">
        <f>+IF(ISNUMBER(MATCH(C2608,Precios!C:C,0)),"Sí está", "No está")</f>
        <v>No está</v>
      </c>
    </row>
    <row r="2609" spans="2:7" hidden="1">
      <c r="B2609" s="22" t="s">
        <v>8037</v>
      </c>
      <c r="C2609" s="22" t="s">
        <v>8038</v>
      </c>
      <c r="D2609" s="63">
        <f>+INDEX('LISTA DE PRECIOS EKM '!A:K,MATCH(C2609,'LISTA DE PRECIOS EKM '!A:A,0),MATCH($D$1,'LISTA DE PRECIOS EKM '!$1:$1,0))</f>
        <v>649900</v>
      </c>
      <c r="E2609" s="22">
        <f>+INDEX('LISTA DE PRECIOS EKM '!B:K,MATCH(C2609,'LISTA DE PRECIOS EKM '!A:A,0),7)</f>
        <v>669900</v>
      </c>
      <c r="F2609" s="22">
        <f>+INDEX('LISTA DE PRECIOS EKM '!B:K,MATCH(C2609,'LISTA DE PRECIOS EKM '!A:A,0),9)</f>
        <v>709900</v>
      </c>
      <c r="G2609" s="22" t="str">
        <f>+IF(ISNUMBER(MATCH(C2609,Precios!C:C,0)),"Sí está", "No está")</f>
        <v>No está</v>
      </c>
    </row>
    <row r="2610" spans="2:7" hidden="1">
      <c r="B2610" s="22" t="s">
        <v>8037</v>
      </c>
      <c r="C2610" s="22" t="s">
        <v>8038</v>
      </c>
      <c r="D2610" s="63">
        <f>+INDEX('LISTA DE PRECIOS EKM '!A:K,MATCH(C2610,'LISTA DE PRECIOS EKM '!A:A,0),MATCH($D$1,'LISTA DE PRECIOS EKM '!$1:$1,0))</f>
        <v>649900</v>
      </c>
      <c r="E2610" s="22">
        <f>+INDEX('LISTA DE PRECIOS EKM '!B:K,MATCH(C2610,'LISTA DE PRECIOS EKM '!A:A,0),7)</f>
        <v>669900</v>
      </c>
      <c r="F2610" s="22">
        <f>+INDEX('LISTA DE PRECIOS EKM '!B:K,MATCH(C2610,'LISTA DE PRECIOS EKM '!A:A,0),9)</f>
        <v>709900</v>
      </c>
      <c r="G2610" s="22" t="str">
        <f>+IF(ISNUMBER(MATCH(C2610,Precios!C:C,0)),"Sí está", "No está")</f>
        <v>No está</v>
      </c>
    </row>
    <row r="2611" spans="2:7" hidden="1">
      <c r="B2611" s="22" t="s">
        <v>8039</v>
      </c>
      <c r="C2611" s="22" t="s">
        <v>8040</v>
      </c>
      <c r="D2611" s="63">
        <f>+INDEX('LISTA DE PRECIOS EKM '!A:K,MATCH(C2611,'LISTA DE PRECIOS EKM '!A:A,0),MATCH($D$1,'LISTA DE PRECIOS EKM '!$1:$1,0))</f>
        <v>609900</v>
      </c>
      <c r="E2611" s="22">
        <f>+INDEX('LISTA DE PRECIOS EKM '!B:K,MATCH(C2611,'LISTA DE PRECIOS EKM '!A:A,0),7)</f>
        <v>629900</v>
      </c>
      <c r="F2611" s="22">
        <f>+INDEX('LISTA DE PRECIOS EKM '!B:K,MATCH(C2611,'LISTA DE PRECIOS EKM '!A:A,0),9)</f>
        <v>669900</v>
      </c>
      <c r="G2611" s="22" t="str">
        <f>+IF(ISNUMBER(MATCH(C2611,Precios!C:C,0)),"Sí está", "No está")</f>
        <v>No está</v>
      </c>
    </row>
    <row r="2612" spans="2:7" hidden="1">
      <c r="B2612" s="22" t="s">
        <v>8039</v>
      </c>
      <c r="C2612" s="22" t="s">
        <v>8040</v>
      </c>
      <c r="D2612" s="63">
        <f>+INDEX('LISTA DE PRECIOS EKM '!A:K,MATCH(C2612,'LISTA DE PRECIOS EKM '!A:A,0),MATCH($D$1,'LISTA DE PRECIOS EKM '!$1:$1,0))</f>
        <v>609900</v>
      </c>
      <c r="E2612" s="22">
        <f>+INDEX('LISTA DE PRECIOS EKM '!B:K,MATCH(C2612,'LISTA DE PRECIOS EKM '!A:A,0),7)</f>
        <v>629900</v>
      </c>
      <c r="F2612" s="22">
        <f>+INDEX('LISTA DE PRECIOS EKM '!B:K,MATCH(C2612,'LISTA DE PRECIOS EKM '!A:A,0),9)</f>
        <v>669900</v>
      </c>
      <c r="G2612" s="22" t="str">
        <f>+IF(ISNUMBER(MATCH(C2612,Precios!C:C,0)),"Sí está", "No está")</f>
        <v>No está</v>
      </c>
    </row>
    <row r="2613" spans="2:7" hidden="1">
      <c r="B2613" s="22" t="s">
        <v>8043</v>
      </c>
      <c r="C2613" s="22" t="s">
        <v>8044</v>
      </c>
      <c r="D2613" s="63">
        <f>+INDEX('LISTA DE PRECIOS EKM '!A:K,MATCH(C2613,'LISTA DE PRECIOS EKM '!A:A,0),MATCH($D$1,'LISTA DE PRECIOS EKM '!$1:$1,0))</f>
        <v>649900</v>
      </c>
      <c r="E2613" s="22">
        <f>+INDEX('LISTA DE PRECIOS EKM '!B:K,MATCH(C2613,'LISTA DE PRECIOS EKM '!A:A,0),7)</f>
        <v>669900</v>
      </c>
      <c r="F2613" s="22">
        <f>+INDEX('LISTA DE PRECIOS EKM '!B:K,MATCH(C2613,'LISTA DE PRECIOS EKM '!A:A,0),9)</f>
        <v>709900</v>
      </c>
      <c r="G2613" s="22" t="str">
        <f>+IF(ISNUMBER(MATCH(C2613,Precios!C:C,0)),"Sí está", "No está")</f>
        <v>No está</v>
      </c>
    </row>
    <row r="2614" spans="2:7" hidden="1">
      <c r="B2614" s="22" t="s">
        <v>8043</v>
      </c>
      <c r="C2614" s="22" t="s">
        <v>8044</v>
      </c>
      <c r="D2614" s="63">
        <f>+INDEX('LISTA DE PRECIOS EKM '!A:K,MATCH(C2614,'LISTA DE PRECIOS EKM '!A:A,0),MATCH($D$1,'LISTA DE PRECIOS EKM '!$1:$1,0))</f>
        <v>649900</v>
      </c>
      <c r="E2614" s="22">
        <f>+INDEX('LISTA DE PRECIOS EKM '!B:K,MATCH(C2614,'LISTA DE PRECIOS EKM '!A:A,0),7)</f>
        <v>669900</v>
      </c>
      <c r="F2614" s="22">
        <f>+INDEX('LISTA DE PRECIOS EKM '!B:K,MATCH(C2614,'LISTA DE PRECIOS EKM '!A:A,0),9)</f>
        <v>709900</v>
      </c>
      <c r="G2614" s="22" t="str">
        <f>+IF(ISNUMBER(MATCH(C2614,Precios!C:C,0)),"Sí está", "No está")</f>
        <v>No está</v>
      </c>
    </row>
    <row r="2615" spans="2:7" hidden="1">
      <c r="B2615" s="22" t="s">
        <v>8045</v>
      </c>
      <c r="C2615" s="22" t="s">
        <v>8046</v>
      </c>
      <c r="D2615" s="63">
        <f>+INDEX('LISTA DE PRECIOS EKM '!A:K,MATCH(C2615,'LISTA DE PRECIOS EKM '!A:A,0),MATCH($D$1,'LISTA DE PRECIOS EKM '!$1:$1,0))</f>
        <v>889900</v>
      </c>
      <c r="E2615" s="22">
        <f>+INDEX('LISTA DE PRECIOS EKM '!B:K,MATCH(C2615,'LISTA DE PRECIOS EKM '!A:A,0),7)</f>
        <v>919900</v>
      </c>
      <c r="F2615" s="22">
        <f>+INDEX('LISTA DE PRECIOS EKM '!B:K,MATCH(C2615,'LISTA DE PRECIOS EKM '!A:A,0),9)</f>
        <v>969900</v>
      </c>
      <c r="G2615" s="22" t="str">
        <f>+IF(ISNUMBER(MATCH(C2615,Precios!C:C,0)),"Sí está", "No está")</f>
        <v>No está</v>
      </c>
    </row>
    <row r="2616" spans="2:7" hidden="1">
      <c r="B2616" s="22" t="s">
        <v>8045</v>
      </c>
      <c r="C2616" s="22" t="s">
        <v>8046</v>
      </c>
      <c r="D2616" s="63">
        <f>+INDEX('LISTA DE PRECIOS EKM '!A:K,MATCH(C2616,'LISTA DE PRECIOS EKM '!A:A,0),MATCH($D$1,'LISTA DE PRECIOS EKM '!$1:$1,0))</f>
        <v>889900</v>
      </c>
      <c r="E2616" s="22">
        <f>+INDEX('LISTA DE PRECIOS EKM '!B:K,MATCH(C2616,'LISTA DE PRECIOS EKM '!A:A,0),7)</f>
        <v>919900</v>
      </c>
      <c r="F2616" s="22">
        <f>+INDEX('LISTA DE PRECIOS EKM '!B:K,MATCH(C2616,'LISTA DE PRECIOS EKM '!A:A,0),9)</f>
        <v>969900</v>
      </c>
      <c r="G2616" s="22" t="str">
        <f>+IF(ISNUMBER(MATCH(C2616,Precios!C:C,0)),"Sí está", "No está")</f>
        <v>No está</v>
      </c>
    </row>
    <row r="2617" spans="2:7" hidden="1">
      <c r="B2617" s="22" t="s">
        <v>8047</v>
      </c>
      <c r="C2617" s="22" t="s">
        <v>8048</v>
      </c>
      <c r="D2617" s="63">
        <f>+INDEX('LISTA DE PRECIOS EKM '!A:K,MATCH(C2617,'LISTA DE PRECIOS EKM '!A:A,0),MATCH($D$1,'LISTA DE PRECIOS EKM '!$1:$1,0))</f>
        <v>789900</v>
      </c>
      <c r="E2617" s="22">
        <f>+INDEX('LISTA DE PRECIOS EKM '!B:K,MATCH(C2617,'LISTA DE PRECIOS EKM '!A:A,0),7)</f>
        <v>819900</v>
      </c>
      <c r="F2617" s="22">
        <f>+INDEX('LISTA DE PRECIOS EKM '!B:K,MATCH(C2617,'LISTA DE PRECIOS EKM '!A:A,0),9)</f>
        <v>859900</v>
      </c>
      <c r="G2617" s="22" t="str">
        <f>+IF(ISNUMBER(MATCH(C2617,Precios!C:C,0)),"Sí está", "No está")</f>
        <v>No está</v>
      </c>
    </row>
    <row r="2618" spans="2:7" hidden="1">
      <c r="B2618" s="22" t="s">
        <v>8047</v>
      </c>
      <c r="C2618" s="22" t="s">
        <v>8048</v>
      </c>
      <c r="D2618" s="63">
        <f>+INDEX('LISTA DE PRECIOS EKM '!A:K,MATCH(C2618,'LISTA DE PRECIOS EKM '!A:A,0),MATCH($D$1,'LISTA DE PRECIOS EKM '!$1:$1,0))</f>
        <v>789900</v>
      </c>
      <c r="E2618" s="22">
        <f>+INDEX('LISTA DE PRECIOS EKM '!B:K,MATCH(C2618,'LISTA DE PRECIOS EKM '!A:A,0),7)</f>
        <v>819900</v>
      </c>
      <c r="F2618" s="22">
        <f>+INDEX('LISTA DE PRECIOS EKM '!B:K,MATCH(C2618,'LISTA DE PRECIOS EKM '!A:A,0),9)</f>
        <v>859900</v>
      </c>
      <c r="G2618" s="22" t="str">
        <f>+IF(ISNUMBER(MATCH(C2618,Precios!C:C,0)),"Sí está", "No está")</f>
        <v>No está</v>
      </c>
    </row>
    <row r="2619" spans="2:7" hidden="1">
      <c r="B2619" s="22" t="s">
        <v>8049</v>
      </c>
      <c r="C2619" s="22" t="s">
        <v>8050</v>
      </c>
      <c r="D2619" s="63">
        <f>+INDEX('LISTA DE PRECIOS EKM '!A:K,MATCH(C2619,'LISTA DE PRECIOS EKM '!A:A,0),MATCH($D$1,'LISTA DE PRECIOS EKM '!$1:$1,0))</f>
        <v>1309900</v>
      </c>
      <c r="E2619" s="22">
        <f>+INDEX('LISTA DE PRECIOS EKM '!B:K,MATCH(C2619,'LISTA DE PRECIOS EKM '!A:A,0),7)</f>
        <v>1359900</v>
      </c>
      <c r="F2619" s="22">
        <f>+INDEX('LISTA DE PRECIOS EKM '!B:K,MATCH(C2619,'LISTA DE PRECIOS EKM '!A:A,0),9)</f>
        <v>1439900</v>
      </c>
      <c r="G2619" s="22" t="str">
        <f>+IF(ISNUMBER(MATCH(C2619,Precios!C:C,0)),"Sí está", "No está")</f>
        <v>No está</v>
      </c>
    </row>
    <row r="2620" spans="2:7" hidden="1">
      <c r="B2620" s="22" t="s">
        <v>8049</v>
      </c>
      <c r="C2620" s="22" t="s">
        <v>8050</v>
      </c>
      <c r="D2620" s="63">
        <f>+INDEX('LISTA DE PRECIOS EKM '!A:K,MATCH(C2620,'LISTA DE PRECIOS EKM '!A:A,0),MATCH($D$1,'LISTA DE PRECIOS EKM '!$1:$1,0))</f>
        <v>1309900</v>
      </c>
      <c r="E2620" s="22">
        <f>+INDEX('LISTA DE PRECIOS EKM '!B:K,MATCH(C2620,'LISTA DE PRECIOS EKM '!A:A,0),7)</f>
        <v>1359900</v>
      </c>
      <c r="F2620" s="22">
        <f>+INDEX('LISTA DE PRECIOS EKM '!B:K,MATCH(C2620,'LISTA DE PRECIOS EKM '!A:A,0),9)</f>
        <v>1439900</v>
      </c>
      <c r="G2620" s="22" t="str">
        <f>+IF(ISNUMBER(MATCH(C2620,Precios!C:C,0)),"Sí está", "No está")</f>
        <v>No está</v>
      </c>
    </row>
    <row r="2621" spans="2:7" hidden="1">
      <c r="B2621" s="22" t="s">
        <v>8051</v>
      </c>
      <c r="C2621" s="22" t="s">
        <v>8052</v>
      </c>
      <c r="D2621" s="63">
        <f>+INDEX('LISTA DE PRECIOS EKM '!A:K,MATCH(C2621,'LISTA DE PRECIOS EKM '!A:A,0),MATCH($D$1,'LISTA DE PRECIOS EKM '!$1:$1,0))</f>
        <v>1289900</v>
      </c>
      <c r="E2621" s="22">
        <f>+INDEX('LISTA DE PRECIOS EKM '!B:K,MATCH(C2621,'LISTA DE PRECIOS EKM '!A:A,0),7)</f>
        <v>1339900</v>
      </c>
      <c r="F2621" s="22">
        <f>+INDEX('LISTA DE PRECIOS EKM '!B:K,MATCH(C2621,'LISTA DE PRECIOS EKM '!A:A,0),9)</f>
        <v>1409900</v>
      </c>
      <c r="G2621" s="22" t="str">
        <f>+IF(ISNUMBER(MATCH(C2621,Precios!C:C,0)),"Sí está", "No está")</f>
        <v>No está</v>
      </c>
    </row>
    <row r="2622" spans="2:7" hidden="1">
      <c r="B2622" s="22" t="s">
        <v>8051</v>
      </c>
      <c r="C2622" s="22" t="s">
        <v>8052</v>
      </c>
      <c r="D2622" s="63">
        <f>+INDEX('LISTA DE PRECIOS EKM '!A:K,MATCH(C2622,'LISTA DE PRECIOS EKM '!A:A,0),MATCH($D$1,'LISTA DE PRECIOS EKM '!$1:$1,0))</f>
        <v>1289900</v>
      </c>
      <c r="E2622" s="22">
        <f>+INDEX('LISTA DE PRECIOS EKM '!B:K,MATCH(C2622,'LISTA DE PRECIOS EKM '!A:A,0),7)</f>
        <v>1339900</v>
      </c>
      <c r="F2622" s="22">
        <f>+INDEX('LISTA DE PRECIOS EKM '!B:K,MATCH(C2622,'LISTA DE PRECIOS EKM '!A:A,0),9)</f>
        <v>1409900</v>
      </c>
      <c r="G2622" s="22" t="str">
        <f>+IF(ISNUMBER(MATCH(C2622,Precios!C:C,0)),"Sí está", "No está")</f>
        <v>No está</v>
      </c>
    </row>
    <row r="2623" spans="2:7" hidden="1">
      <c r="B2623" s="22" t="s">
        <v>8053</v>
      </c>
      <c r="C2623" s="22" t="s">
        <v>8054</v>
      </c>
      <c r="D2623" s="63">
        <f>+INDEX('LISTA DE PRECIOS EKM '!A:K,MATCH(C2623,'LISTA DE PRECIOS EKM '!A:A,0),MATCH($D$1,'LISTA DE PRECIOS EKM '!$1:$1,0))</f>
        <v>789900</v>
      </c>
      <c r="E2623" s="22">
        <f>+INDEX('LISTA DE PRECIOS EKM '!B:K,MATCH(C2623,'LISTA DE PRECIOS EKM '!A:A,0),7)</f>
        <v>819900</v>
      </c>
      <c r="F2623" s="22">
        <f>+INDEX('LISTA DE PRECIOS EKM '!B:K,MATCH(C2623,'LISTA DE PRECIOS EKM '!A:A,0),9)</f>
        <v>859900</v>
      </c>
      <c r="G2623" s="22" t="str">
        <f>+IF(ISNUMBER(MATCH(C2623,Precios!C:C,0)),"Sí está", "No está")</f>
        <v>No está</v>
      </c>
    </row>
    <row r="2624" spans="2:7" hidden="1">
      <c r="B2624" s="22" t="s">
        <v>8053</v>
      </c>
      <c r="C2624" s="22" t="s">
        <v>8054</v>
      </c>
      <c r="D2624" s="63">
        <f>+INDEX('LISTA DE PRECIOS EKM '!A:K,MATCH(C2624,'LISTA DE PRECIOS EKM '!A:A,0),MATCH($D$1,'LISTA DE PRECIOS EKM '!$1:$1,0))</f>
        <v>789900</v>
      </c>
      <c r="E2624" s="22">
        <f>+INDEX('LISTA DE PRECIOS EKM '!B:K,MATCH(C2624,'LISTA DE PRECIOS EKM '!A:A,0),7)</f>
        <v>819900</v>
      </c>
      <c r="F2624" s="22">
        <f>+INDEX('LISTA DE PRECIOS EKM '!B:K,MATCH(C2624,'LISTA DE PRECIOS EKM '!A:A,0),9)</f>
        <v>859900</v>
      </c>
      <c r="G2624" s="22" t="str">
        <f>+IF(ISNUMBER(MATCH(C2624,Precios!C:C,0)),"Sí está", "No está")</f>
        <v>No está</v>
      </c>
    </row>
    <row r="2625" spans="2:7" hidden="1">
      <c r="B2625" s="22" t="s">
        <v>8055</v>
      </c>
      <c r="C2625" s="22" t="s">
        <v>8056</v>
      </c>
      <c r="D2625" s="63">
        <f>+INDEX('LISTA DE PRECIOS EKM '!A:K,MATCH(C2625,'LISTA DE PRECIOS EKM '!A:A,0),MATCH($D$1,'LISTA DE PRECIOS EKM '!$1:$1,0))</f>
        <v>1289900</v>
      </c>
      <c r="E2625" s="22">
        <f>+INDEX('LISTA DE PRECIOS EKM '!B:K,MATCH(C2625,'LISTA DE PRECIOS EKM '!A:A,0),7)</f>
        <v>1339900</v>
      </c>
      <c r="F2625" s="22">
        <f>+INDEX('LISTA DE PRECIOS EKM '!B:K,MATCH(C2625,'LISTA DE PRECIOS EKM '!A:A,0),9)</f>
        <v>1409900</v>
      </c>
      <c r="G2625" s="22" t="str">
        <f>+IF(ISNUMBER(MATCH(C2625,Precios!C:C,0)),"Sí está", "No está")</f>
        <v>No está</v>
      </c>
    </row>
    <row r="2626" spans="2:7" hidden="1">
      <c r="B2626" s="22" t="s">
        <v>8055</v>
      </c>
      <c r="C2626" s="22" t="s">
        <v>8056</v>
      </c>
      <c r="D2626" s="63">
        <f>+INDEX('LISTA DE PRECIOS EKM '!A:K,MATCH(C2626,'LISTA DE PRECIOS EKM '!A:A,0),MATCH($D$1,'LISTA DE PRECIOS EKM '!$1:$1,0))</f>
        <v>1289900</v>
      </c>
      <c r="E2626" s="22">
        <f>+INDEX('LISTA DE PRECIOS EKM '!B:K,MATCH(C2626,'LISTA DE PRECIOS EKM '!A:A,0),7)</f>
        <v>1339900</v>
      </c>
      <c r="F2626" s="22">
        <f>+INDEX('LISTA DE PRECIOS EKM '!B:K,MATCH(C2626,'LISTA DE PRECIOS EKM '!A:A,0),9)</f>
        <v>1409900</v>
      </c>
      <c r="G2626" s="22" t="str">
        <f>+IF(ISNUMBER(MATCH(C2626,Precios!C:C,0)),"Sí está", "No está")</f>
        <v>No está</v>
      </c>
    </row>
    <row r="2627" spans="2:7" hidden="1">
      <c r="B2627" s="22" t="s">
        <v>8057</v>
      </c>
      <c r="C2627" s="22" t="s">
        <v>8058</v>
      </c>
      <c r="D2627" s="63">
        <f>+INDEX('LISTA DE PRECIOS EKM '!A:K,MATCH(C2627,'LISTA DE PRECIOS EKM '!A:A,0),MATCH($D$1,'LISTA DE PRECIOS EKM '!$1:$1,0))</f>
        <v>519900</v>
      </c>
      <c r="E2627" s="22">
        <f>+INDEX('LISTA DE PRECIOS EKM '!B:K,MATCH(C2627,'LISTA DE PRECIOS EKM '!A:A,0),7)</f>
        <v>539900</v>
      </c>
      <c r="F2627" s="22">
        <f>+INDEX('LISTA DE PRECIOS EKM '!B:K,MATCH(C2627,'LISTA DE PRECIOS EKM '!A:A,0),9)</f>
        <v>569900</v>
      </c>
      <c r="G2627" s="22" t="str">
        <f>+IF(ISNUMBER(MATCH(C2627,Precios!C:C,0)),"Sí está", "No está")</f>
        <v>No está</v>
      </c>
    </row>
    <row r="2628" spans="2:7" hidden="1">
      <c r="B2628" s="22" t="s">
        <v>8057</v>
      </c>
      <c r="C2628" s="22" t="s">
        <v>8058</v>
      </c>
      <c r="D2628" s="63">
        <f>+INDEX('LISTA DE PRECIOS EKM '!A:K,MATCH(C2628,'LISTA DE PRECIOS EKM '!A:A,0),MATCH($D$1,'LISTA DE PRECIOS EKM '!$1:$1,0))</f>
        <v>519900</v>
      </c>
      <c r="E2628" s="22">
        <f>+INDEX('LISTA DE PRECIOS EKM '!B:K,MATCH(C2628,'LISTA DE PRECIOS EKM '!A:A,0),7)</f>
        <v>539900</v>
      </c>
      <c r="F2628" s="22">
        <f>+INDEX('LISTA DE PRECIOS EKM '!B:K,MATCH(C2628,'LISTA DE PRECIOS EKM '!A:A,0),9)</f>
        <v>569900</v>
      </c>
      <c r="G2628" s="22" t="str">
        <f>+IF(ISNUMBER(MATCH(C2628,Precios!C:C,0)),"Sí está", "No está")</f>
        <v>No está</v>
      </c>
    </row>
    <row r="2629" spans="2:7" hidden="1">
      <c r="B2629" s="22" t="s">
        <v>8059</v>
      </c>
      <c r="C2629" s="22" t="s">
        <v>8060</v>
      </c>
      <c r="D2629" s="63">
        <f>+INDEX('LISTA DE PRECIOS EKM '!A:K,MATCH(C2629,'LISTA DE PRECIOS EKM '!A:A,0),MATCH($D$1,'LISTA DE PRECIOS EKM '!$1:$1,0))</f>
        <v>789900</v>
      </c>
      <c r="E2629" s="22">
        <f>+INDEX('LISTA DE PRECIOS EKM '!B:K,MATCH(C2629,'LISTA DE PRECIOS EKM '!A:A,0),7)</f>
        <v>819900</v>
      </c>
      <c r="F2629" s="22">
        <f>+INDEX('LISTA DE PRECIOS EKM '!B:K,MATCH(C2629,'LISTA DE PRECIOS EKM '!A:A,0),9)</f>
        <v>859900</v>
      </c>
      <c r="G2629" s="22" t="str">
        <f>+IF(ISNUMBER(MATCH(C2629,Precios!C:C,0)),"Sí está", "No está")</f>
        <v>No está</v>
      </c>
    </row>
    <row r="2630" spans="2:7" hidden="1">
      <c r="B2630" s="22" t="s">
        <v>8059</v>
      </c>
      <c r="C2630" s="22" t="s">
        <v>8060</v>
      </c>
      <c r="D2630" s="63">
        <f>+INDEX('LISTA DE PRECIOS EKM '!A:K,MATCH(C2630,'LISTA DE PRECIOS EKM '!A:A,0),MATCH($D$1,'LISTA DE PRECIOS EKM '!$1:$1,0))</f>
        <v>789900</v>
      </c>
      <c r="E2630" s="22">
        <f>+INDEX('LISTA DE PRECIOS EKM '!B:K,MATCH(C2630,'LISTA DE PRECIOS EKM '!A:A,0),7)</f>
        <v>819900</v>
      </c>
      <c r="F2630" s="22">
        <f>+INDEX('LISTA DE PRECIOS EKM '!B:K,MATCH(C2630,'LISTA DE PRECIOS EKM '!A:A,0),9)</f>
        <v>859900</v>
      </c>
      <c r="G2630" s="22" t="str">
        <f>+IF(ISNUMBER(MATCH(C2630,Precios!C:C,0)),"Sí está", "No está")</f>
        <v>No está</v>
      </c>
    </row>
    <row r="2631" spans="2:7" hidden="1">
      <c r="B2631" s="22" t="s">
        <v>8061</v>
      </c>
      <c r="C2631" s="22" t="s">
        <v>8062</v>
      </c>
      <c r="D2631" s="63">
        <f>+INDEX('LISTA DE PRECIOS EKM '!A:K,MATCH(C2631,'LISTA DE PRECIOS EKM '!A:A,0),MATCH($D$1,'LISTA DE PRECIOS EKM '!$1:$1,0))</f>
        <v>249900</v>
      </c>
      <c r="E2631" s="22">
        <f>+INDEX('LISTA DE PRECIOS EKM '!B:K,MATCH(C2631,'LISTA DE PRECIOS EKM '!A:A,0),7)</f>
        <v>259900</v>
      </c>
      <c r="F2631" s="22">
        <f>+INDEX('LISTA DE PRECIOS EKM '!B:K,MATCH(C2631,'LISTA DE PRECIOS EKM '!A:A,0),9)</f>
        <v>269900</v>
      </c>
      <c r="G2631" s="22" t="str">
        <f>+IF(ISNUMBER(MATCH(C2631,Precios!C:C,0)),"Sí está", "No está")</f>
        <v>No está</v>
      </c>
    </row>
    <row r="2632" spans="2:7" hidden="1">
      <c r="B2632" s="22" t="s">
        <v>8061</v>
      </c>
      <c r="C2632" s="22" t="s">
        <v>8062</v>
      </c>
      <c r="D2632" s="63">
        <f>+INDEX('LISTA DE PRECIOS EKM '!A:K,MATCH(C2632,'LISTA DE PRECIOS EKM '!A:A,0),MATCH($D$1,'LISTA DE PRECIOS EKM '!$1:$1,0))</f>
        <v>249900</v>
      </c>
      <c r="E2632" s="22">
        <f>+INDEX('LISTA DE PRECIOS EKM '!B:K,MATCH(C2632,'LISTA DE PRECIOS EKM '!A:A,0),7)</f>
        <v>259900</v>
      </c>
      <c r="F2632" s="22">
        <f>+INDEX('LISTA DE PRECIOS EKM '!B:K,MATCH(C2632,'LISTA DE PRECIOS EKM '!A:A,0),9)</f>
        <v>269900</v>
      </c>
      <c r="G2632" s="22" t="str">
        <f>+IF(ISNUMBER(MATCH(C2632,Precios!C:C,0)),"Sí está", "No está")</f>
        <v>No está</v>
      </c>
    </row>
    <row r="2633" spans="2:7" hidden="1">
      <c r="B2633" s="22" t="s">
        <v>8064</v>
      </c>
      <c r="C2633" s="22" t="s">
        <v>8065</v>
      </c>
      <c r="D2633" s="63">
        <f>+INDEX('LISTA DE PRECIOS EKM '!A:K,MATCH(C2633,'LISTA DE PRECIOS EKM '!A:A,0),MATCH($D$1,'LISTA DE PRECIOS EKM '!$1:$1,0))</f>
        <v>269900</v>
      </c>
      <c r="E2633" s="22">
        <f>+INDEX('LISTA DE PRECIOS EKM '!B:K,MATCH(C2633,'LISTA DE PRECIOS EKM '!A:A,0),7)</f>
        <v>279900</v>
      </c>
      <c r="F2633" s="22">
        <f>+INDEX('LISTA DE PRECIOS EKM '!B:K,MATCH(C2633,'LISTA DE PRECIOS EKM '!A:A,0),9)</f>
        <v>289900</v>
      </c>
      <c r="G2633" s="22" t="str">
        <f>+IF(ISNUMBER(MATCH(C2633,Precios!C:C,0)),"Sí está", "No está")</f>
        <v>No está</v>
      </c>
    </row>
    <row r="2634" spans="2:7" hidden="1">
      <c r="B2634" s="22" t="s">
        <v>8064</v>
      </c>
      <c r="C2634" s="22" t="s">
        <v>8065</v>
      </c>
      <c r="D2634" s="63">
        <f>+INDEX('LISTA DE PRECIOS EKM '!A:K,MATCH(C2634,'LISTA DE PRECIOS EKM '!A:A,0),MATCH($D$1,'LISTA DE PRECIOS EKM '!$1:$1,0))</f>
        <v>269900</v>
      </c>
      <c r="E2634" s="22">
        <f>+INDEX('LISTA DE PRECIOS EKM '!B:K,MATCH(C2634,'LISTA DE PRECIOS EKM '!A:A,0),7)</f>
        <v>279900</v>
      </c>
      <c r="F2634" s="22">
        <f>+INDEX('LISTA DE PRECIOS EKM '!B:K,MATCH(C2634,'LISTA DE PRECIOS EKM '!A:A,0),9)</f>
        <v>289900</v>
      </c>
      <c r="G2634" s="22" t="str">
        <f>+IF(ISNUMBER(MATCH(C2634,Precios!C:C,0)),"Sí está", "No está")</f>
        <v>No está</v>
      </c>
    </row>
    <row r="2635" spans="2:7" hidden="1">
      <c r="B2635" s="22" t="s">
        <v>8067</v>
      </c>
      <c r="C2635" s="22" t="s">
        <v>8068</v>
      </c>
      <c r="D2635" s="63">
        <f>+INDEX('LISTA DE PRECIOS EKM '!A:K,MATCH(C2635,'LISTA DE PRECIOS EKM '!A:A,0),MATCH($D$1,'LISTA DE PRECIOS EKM '!$1:$1,0))</f>
        <v>1359900</v>
      </c>
      <c r="E2635" s="22">
        <f>+INDEX('LISTA DE PRECIOS EKM '!B:K,MATCH(C2635,'LISTA DE PRECIOS EKM '!A:A,0),7)</f>
        <v>1409900</v>
      </c>
      <c r="F2635" s="22">
        <f>+INDEX('LISTA DE PRECIOS EKM '!B:K,MATCH(C2635,'LISTA DE PRECIOS EKM '!A:A,0),9)</f>
        <v>1489900</v>
      </c>
      <c r="G2635" s="22" t="str">
        <f>+IF(ISNUMBER(MATCH(C2635,Precios!C:C,0)),"Sí está", "No está")</f>
        <v>No está</v>
      </c>
    </row>
    <row r="2636" spans="2:7" hidden="1">
      <c r="B2636" s="22" t="s">
        <v>8067</v>
      </c>
      <c r="C2636" s="22" t="s">
        <v>8068</v>
      </c>
      <c r="D2636" s="63">
        <f>+INDEX('LISTA DE PRECIOS EKM '!A:K,MATCH(C2636,'LISTA DE PRECIOS EKM '!A:A,0),MATCH($D$1,'LISTA DE PRECIOS EKM '!$1:$1,0))</f>
        <v>1359900</v>
      </c>
      <c r="E2636" s="22">
        <f>+INDEX('LISTA DE PRECIOS EKM '!B:K,MATCH(C2636,'LISTA DE PRECIOS EKM '!A:A,0),7)</f>
        <v>1409900</v>
      </c>
      <c r="F2636" s="22">
        <f>+INDEX('LISTA DE PRECIOS EKM '!B:K,MATCH(C2636,'LISTA DE PRECIOS EKM '!A:A,0),9)</f>
        <v>1489900</v>
      </c>
      <c r="G2636" s="22" t="str">
        <f>+IF(ISNUMBER(MATCH(C2636,Precios!C:C,0)),"Sí está", "No está")</f>
        <v>No está</v>
      </c>
    </row>
    <row r="2637" spans="2:7" hidden="1">
      <c r="B2637" s="22" t="s">
        <v>8069</v>
      </c>
      <c r="C2637" s="22" t="s">
        <v>8070</v>
      </c>
      <c r="D2637" s="63">
        <f>+INDEX('LISTA DE PRECIOS EKM '!A:K,MATCH(C2637,'LISTA DE PRECIOS EKM '!A:A,0),MATCH($D$1,'LISTA DE PRECIOS EKM '!$1:$1,0))</f>
        <v>929900</v>
      </c>
      <c r="E2637" s="22">
        <f>+INDEX('LISTA DE PRECIOS EKM '!B:K,MATCH(C2637,'LISTA DE PRECIOS EKM '!A:A,0),7)</f>
        <v>959900</v>
      </c>
      <c r="F2637" s="22">
        <f>+INDEX('LISTA DE PRECIOS EKM '!B:K,MATCH(C2637,'LISTA DE PRECIOS EKM '!A:A,0),9)</f>
        <v>1019900</v>
      </c>
      <c r="G2637" s="22" t="str">
        <f>+IF(ISNUMBER(MATCH(C2637,Precios!C:C,0)),"Sí está", "No está")</f>
        <v>No está</v>
      </c>
    </row>
    <row r="2638" spans="2:7" hidden="1">
      <c r="B2638" s="22" t="s">
        <v>8069</v>
      </c>
      <c r="C2638" s="22" t="s">
        <v>8070</v>
      </c>
      <c r="D2638" s="63">
        <f>+INDEX('LISTA DE PRECIOS EKM '!A:K,MATCH(C2638,'LISTA DE PRECIOS EKM '!A:A,0),MATCH($D$1,'LISTA DE PRECIOS EKM '!$1:$1,0))</f>
        <v>929900</v>
      </c>
      <c r="E2638" s="22">
        <f>+INDEX('LISTA DE PRECIOS EKM '!B:K,MATCH(C2638,'LISTA DE PRECIOS EKM '!A:A,0),7)</f>
        <v>959900</v>
      </c>
      <c r="F2638" s="22">
        <f>+INDEX('LISTA DE PRECIOS EKM '!B:K,MATCH(C2638,'LISTA DE PRECIOS EKM '!A:A,0),9)</f>
        <v>1019900</v>
      </c>
      <c r="G2638" s="22" t="str">
        <f>+IF(ISNUMBER(MATCH(C2638,Precios!C:C,0)),"Sí está", "No está")</f>
        <v>No está</v>
      </c>
    </row>
    <row r="2639" spans="2:7" hidden="1">
      <c r="B2639" s="22" t="s">
        <v>8071</v>
      </c>
      <c r="C2639" s="22" t="s">
        <v>8072</v>
      </c>
      <c r="D2639" s="63">
        <f>+INDEX('LISTA DE PRECIOS EKM '!A:K,MATCH(C2639,'LISTA DE PRECIOS EKM '!A:A,0),MATCH($D$1,'LISTA DE PRECIOS EKM '!$1:$1,0))</f>
        <v>879900</v>
      </c>
      <c r="E2639" s="22">
        <f>+INDEX('LISTA DE PRECIOS EKM '!B:K,MATCH(C2639,'LISTA DE PRECIOS EKM '!A:A,0),7)</f>
        <v>909900</v>
      </c>
      <c r="F2639" s="22">
        <f>+INDEX('LISTA DE PRECIOS EKM '!B:K,MATCH(C2639,'LISTA DE PRECIOS EKM '!A:A,0),9)</f>
        <v>959900</v>
      </c>
      <c r="G2639" s="22" t="str">
        <f>+IF(ISNUMBER(MATCH(C2639,Precios!C:C,0)),"Sí está", "No está")</f>
        <v>No está</v>
      </c>
    </row>
    <row r="2640" spans="2:7" hidden="1">
      <c r="B2640" s="22" t="s">
        <v>8071</v>
      </c>
      <c r="C2640" s="22" t="s">
        <v>8072</v>
      </c>
      <c r="D2640" s="63">
        <f>+INDEX('LISTA DE PRECIOS EKM '!A:K,MATCH(C2640,'LISTA DE PRECIOS EKM '!A:A,0),MATCH($D$1,'LISTA DE PRECIOS EKM '!$1:$1,0))</f>
        <v>879900</v>
      </c>
      <c r="E2640" s="22">
        <f>+INDEX('LISTA DE PRECIOS EKM '!B:K,MATCH(C2640,'LISTA DE PRECIOS EKM '!A:A,0),7)</f>
        <v>909900</v>
      </c>
      <c r="F2640" s="22">
        <f>+INDEX('LISTA DE PRECIOS EKM '!B:K,MATCH(C2640,'LISTA DE PRECIOS EKM '!A:A,0),9)</f>
        <v>959900</v>
      </c>
      <c r="G2640" s="22" t="str">
        <f>+IF(ISNUMBER(MATCH(C2640,Precios!C:C,0)),"Sí está", "No está")</f>
        <v>No está</v>
      </c>
    </row>
    <row r="2641" spans="2:7" hidden="1">
      <c r="B2641" s="22" t="s">
        <v>8074</v>
      </c>
      <c r="C2641" s="22" t="s">
        <v>8075</v>
      </c>
      <c r="D2641" s="63">
        <f>+INDEX('LISTA DE PRECIOS EKM '!A:K,MATCH(C2641,'LISTA DE PRECIOS EKM '!A:A,0),MATCH($D$1,'LISTA DE PRECIOS EKM '!$1:$1,0))</f>
        <v>879900</v>
      </c>
      <c r="E2641" s="22">
        <f>+INDEX('LISTA DE PRECIOS EKM '!B:K,MATCH(C2641,'LISTA DE PRECIOS EKM '!A:A,0),7)</f>
        <v>909900</v>
      </c>
      <c r="F2641" s="22">
        <f>+INDEX('LISTA DE PRECIOS EKM '!B:K,MATCH(C2641,'LISTA DE PRECIOS EKM '!A:A,0),9)</f>
        <v>959900</v>
      </c>
      <c r="G2641" s="22" t="str">
        <f>+IF(ISNUMBER(MATCH(C2641,Precios!C:C,0)),"Sí está", "No está")</f>
        <v>No está</v>
      </c>
    </row>
    <row r="2642" spans="2:7" hidden="1">
      <c r="B2642" s="22" t="s">
        <v>8074</v>
      </c>
      <c r="C2642" s="22" t="s">
        <v>8075</v>
      </c>
      <c r="D2642" s="63">
        <f>+INDEX('LISTA DE PRECIOS EKM '!A:K,MATCH(C2642,'LISTA DE PRECIOS EKM '!A:A,0),MATCH($D$1,'LISTA DE PRECIOS EKM '!$1:$1,0))</f>
        <v>879900</v>
      </c>
      <c r="E2642" s="22">
        <f>+INDEX('LISTA DE PRECIOS EKM '!B:K,MATCH(C2642,'LISTA DE PRECIOS EKM '!A:A,0),7)</f>
        <v>909900</v>
      </c>
      <c r="F2642" s="22">
        <f>+INDEX('LISTA DE PRECIOS EKM '!B:K,MATCH(C2642,'LISTA DE PRECIOS EKM '!A:A,0),9)</f>
        <v>959900</v>
      </c>
      <c r="G2642" s="22" t="str">
        <f>+IF(ISNUMBER(MATCH(C2642,Precios!C:C,0)),"Sí está", "No está")</f>
        <v>No está</v>
      </c>
    </row>
    <row r="2643" spans="2:7" hidden="1">
      <c r="B2643" s="22" t="s">
        <v>8076</v>
      </c>
      <c r="C2643" s="22" t="s">
        <v>8077</v>
      </c>
      <c r="D2643" s="63">
        <f>+INDEX('LISTA DE PRECIOS EKM '!A:K,MATCH(C2643,'LISTA DE PRECIOS EKM '!A:A,0),MATCH($D$1,'LISTA DE PRECIOS EKM '!$1:$1,0))</f>
        <v>139900</v>
      </c>
      <c r="E2643" s="22">
        <f>+INDEX('LISTA DE PRECIOS EKM '!B:K,MATCH(C2643,'LISTA DE PRECIOS EKM '!A:A,0),7)</f>
        <v>139900</v>
      </c>
      <c r="F2643" s="22">
        <f>+INDEX('LISTA DE PRECIOS EKM '!B:K,MATCH(C2643,'LISTA DE PRECIOS EKM '!A:A,0),9)</f>
        <v>149900</v>
      </c>
      <c r="G2643" s="22" t="str">
        <f>+IF(ISNUMBER(MATCH(C2643,Precios!C:C,0)),"Sí está", "No está")</f>
        <v>No está</v>
      </c>
    </row>
    <row r="2644" spans="2:7" hidden="1">
      <c r="B2644" s="22" t="s">
        <v>8076</v>
      </c>
      <c r="C2644" s="22" t="s">
        <v>8077</v>
      </c>
      <c r="D2644" s="63">
        <f>+INDEX('LISTA DE PRECIOS EKM '!A:K,MATCH(C2644,'LISTA DE PRECIOS EKM '!A:A,0),MATCH($D$1,'LISTA DE PRECIOS EKM '!$1:$1,0))</f>
        <v>139900</v>
      </c>
      <c r="E2644" s="22">
        <f>+INDEX('LISTA DE PRECIOS EKM '!B:K,MATCH(C2644,'LISTA DE PRECIOS EKM '!A:A,0),7)</f>
        <v>139900</v>
      </c>
      <c r="F2644" s="22">
        <f>+INDEX('LISTA DE PRECIOS EKM '!B:K,MATCH(C2644,'LISTA DE PRECIOS EKM '!A:A,0),9)</f>
        <v>149900</v>
      </c>
      <c r="G2644" s="22" t="str">
        <f>+IF(ISNUMBER(MATCH(C2644,Precios!C:C,0)),"Sí está", "No está")</f>
        <v>No está</v>
      </c>
    </row>
    <row r="2645" spans="2:7" hidden="1">
      <c r="B2645" s="22" t="s">
        <v>8078</v>
      </c>
      <c r="C2645" s="22" t="s">
        <v>8079</v>
      </c>
      <c r="D2645" s="63">
        <f>+INDEX('LISTA DE PRECIOS EKM '!A:K,MATCH(C2645,'LISTA DE PRECIOS EKM '!A:A,0),MATCH($D$1,'LISTA DE PRECIOS EKM '!$1:$1,0))</f>
        <v>789900</v>
      </c>
      <c r="E2645" s="22">
        <f>+INDEX('LISTA DE PRECIOS EKM '!B:K,MATCH(C2645,'LISTA DE PRECIOS EKM '!A:A,0),7)</f>
        <v>819900</v>
      </c>
      <c r="F2645" s="22">
        <f>+INDEX('LISTA DE PRECIOS EKM '!B:K,MATCH(C2645,'LISTA DE PRECIOS EKM '!A:A,0),9)</f>
        <v>859900</v>
      </c>
      <c r="G2645" s="22" t="str">
        <f>+IF(ISNUMBER(MATCH(C2645,Precios!C:C,0)),"Sí está", "No está")</f>
        <v>No está</v>
      </c>
    </row>
    <row r="2646" spans="2:7" hidden="1">
      <c r="B2646" s="22" t="s">
        <v>8078</v>
      </c>
      <c r="C2646" s="22" t="s">
        <v>8079</v>
      </c>
      <c r="D2646" s="63">
        <f>+INDEX('LISTA DE PRECIOS EKM '!A:K,MATCH(C2646,'LISTA DE PRECIOS EKM '!A:A,0),MATCH($D$1,'LISTA DE PRECIOS EKM '!$1:$1,0))</f>
        <v>789900</v>
      </c>
      <c r="E2646" s="22">
        <f>+INDEX('LISTA DE PRECIOS EKM '!B:K,MATCH(C2646,'LISTA DE PRECIOS EKM '!A:A,0),7)</f>
        <v>819900</v>
      </c>
      <c r="F2646" s="22">
        <f>+INDEX('LISTA DE PRECIOS EKM '!B:K,MATCH(C2646,'LISTA DE PRECIOS EKM '!A:A,0),9)</f>
        <v>859900</v>
      </c>
      <c r="G2646" s="22" t="str">
        <f>+IF(ISNUMBER(MATCH(C2646,Precios!C:C,0)),"Sí está", "No está")</f>
        <v>No está</v>
      </c>
    </row>
    <row r="2647" spans="2:7" hidden="1">
      <c r="B2647" s="22" t="s">
        <v>7569</v>
      </c>
      <c r="C2647" s="22" t="s">
        <v>7570</v>
      </c>
      <c r="D2647" s="63">
        <f>+INDEX('LISTA DE PRECIOS EKM '!A:K,MATCH(C2647,'LISTA DE PRECIOS EKM '!A:A,0),MATCH($D$1,'LISTA DE PRECIOS EKM '!$1:$1,0))</f>
        <v>79900</v>
      </c>
      <c r="E2647" s="22">
        <f>+INDEX('LISTA DE PRECIOS EKM '!B:K,MATCH(C2647,'LISTA DE PRECIOS EKM '!A:A,0),7)</f>
        <v>79900</v>
      </c>
      <c r="F2647" s="22">
        <f>+INDEX('LISTA DE PRECIOS EKM '!B:K,MATCH(C2647,'LISTA DE PRECIOS EKM '!A:A,0),9)</f>
        <v>79900</v>
      </c>
      <c r="G2647" s="22" t="str">
        <f>+IF(ISNUMBER(MATCH(C2647,Precios!C:C,0)),"Sí está", "No está")</f>
        <v>No está</v>
      </c>
    </row>
    <row r="2648" spans="2:7" hidden="1">
      <c r="B2648" s="22" t="s">
        <v>8080</v>
      </c>
      <c r="C2648" s="22" t="s">
        <v>8081</v>
      </c>
      <c r="D2648" s="63">
        <f>+INDEX('LISTA DE PRECIOS EKM '!A:K,MATCH(C2648,'LISTA DE PRECIOS EKM '!A:A,0),MATCH($D$1,'LISTA DE PRECIOS EKM '!$1:$1,0))</f>
        <v>509900</v>
      </c>
      <c r="E2648" s="22">
        <f>+INDEX('LISTA DE PRECIOS EKM '!B:K,MATCH(C2648,'LISTA DE PRECIOS EKM '!A:A,0),7)</f>
        <v>529900</v>
      </c>
      <c r="F2648" s="22">
        <f>+INDEX('LISTA DE PRECIOS EKM '!B:K,MATCH(C2648,'LISTA DE PRECIOS EKM '!A:A,0),9)</f>
        <v>559900</v>
      </c>
      <c r="G2648" s="22" t="str">
        <f>+IF(ISNUMBER(MATCH(C2648,Precios!C:C,0)),"Sí está", "No está")</f>
        <v>No está</v>
      </c>
    </row>
    <row r="2649" spans="2:7" hidden="1">
      <c r="B2649" s="22" t="s">
        <v>8080</v>
      </c>
      <c r="C2649" s="22" t="s">
        <v>8081</v>
      </c>
      <c r="D2649" s="63">
        <f>+INDEX('LISTA DE PRECIOS EKM '!A:K,MATCH(C2649,'LISTA DE PRECIOS EKM '!A:A,0),MATCH($D$1,'LISTA DE PRECIOS EKM '!$1:$1,0))</f>
        <v>509900</v>
      </c>
      <c r="E2649" s="22">
        <f>+INDEX('LISTA DE PRECIOS EKM '!B:K,MATCH(C2649,'LISTA DE PRECIOS EKM '!A:A,0),7)</f>
        <v>529900</v>
      </c>
      <c r="F2649" s="22">
        <f>+INDEX('LISTA DE PRECIOS EKM '!B:K,MATCH(C2649,'LISTA DE PRECIOS EKM '!A:A,0),9)</f>
        <v>559900</v>
      </c>
      <c r="G2649" s="22" t="str">
        <f>+IF(ISNUMBER(MATCH(C2649,Precios!C:C,0)),"Sí está", "No está")</f>
        <v>No está</v>
      </c>
    </row>
    <row r="2650" spans="2:7" hidden="1">
      <c r="B2650" s="22" t="s">
        <v>8083</v>
      </c>
      <c r="C2650" s="22" t="s">
        <v>8084</v>
      </c>
      <c r="D2650" s="63">
        <f>+INDEX('LISTA DE PRECIOS EKM '!A:K,MATCH(C2650,'LISTA DE PRECIOS EKM '!A:A,0),MATCH($D$1,'LISTA DE PRECIOS EKM '!$1:$1,0))</f>
        <v>509900</v>
      </c>
      <c r="E2650" s="22">
        <f>+INDEX('LISTA DE PRECIOS EKM '!B:K,MATCH(C2650,'LISTA DE PRECIOS EKM '!A:A,0),7)</f>
        <v>529900</v>
      </c>
      <c r="F2650" s="22">
        <f>+INDEX('LISTA DE PRECIOS EKM '!B:K,MATCH(C2650,'LISTA DE PRECIOS EKM '!A:A,0),9)</f>
        <v>559900</v>
      </c>
      <c r="G2650" s="22" t="str">
        <f>+IF(ISNUMBER(MATCH(C2650,Precios!C:C,0)),"Sí está", "No está")</f>
        <v>No está</v>
      </c>
    </row>
    <row r="2651" spans="2:7" hidden="1">
      <c r="B2651" s="22" t="s">
        <v>8083</v>
      </c>
      <c r="C2651" s="22" t="s">
        <v>8084</v>
      </c>
      <c r="D2651" s="63">
        <f>+INDEX('LISTA DE PRECIOS EKM '!A:K,MATCH(C2651,'LISTA DE PRECIOS EKM '!A:A,0),MATCH($D$1,'LISTA DE PRECIOS EKM '!$1:$1,0))</f>
        <v>509900</v>
      </c>
      <c r="E2651" s="22">
        <f>+INDEX('LISTA DE PRECIOS EKM '!B:K,MATCH(C2651,'LISTA DE PRECIOS EKM '!A:A,0),7)</f>
        <v>529900</v>
      </c>
      <c r="F2651" s="22">
        <f>+INDEX('LISTA DE PRECIOS EKM '!B:K,MATCH(C2651,'LISTA DE PRECIOS EKM '!A:A,0),9)</f>
        <v>559900</v>
      </c>
      <c r="G2651" s="22" t="str">
        <f>+IF(ISNUMBER(MATCH(C2651,Precios!C:C,0)),"Sí está", "No está")</f>
        <v>No está</v>
      </c>
    </row>
    <row r="2652" spans="2:7" hidden="1">
      <c r="B2652" s="22" t="s">
        <v>8085</v>
      </c>
      <c r="C2652" s="22" t="s">
        <v>8086</v>
      </c>
      <c r="D2652" s="63">
        <f>+INDEX('LISTA DE PRECIOS EKM '!A:K,MATCH(C2652,'LISTA DE PRECIOS EKM '!A:A,0),MATCH($D$1,'LISTA DE PRECIOS EKM '!$1:$1,0))</f>
        <v>499900</v>
      </c>
      <c r="E2652" s="22">
        <f>+INDEX('LISTA DE PRECIOS EKM '!B:K,MATCH(C2652,'LISTA DE PRECIOS EKM '!A:A,0),7)</f>
        <v>519900</v>
      </c>
      <c r="F2652" s="22">
        <f>+INDEX('LISTA DE PRECIOS EKM '!B:K,MATCH(C2652,'LISTA DE PRECIOS EKM '!A:A,0),9)</f>
        <v>539900</v>
      </c>
      <c r="G2652" s="22" t="str">
        <f>+IF(ISNUMBER(MATCH(C2652,Precios!C:C,0)),"Sí está", "No está")</f>
        <v>No está</v>
      </c>
    </row>
    <row r="2653" spans="2:7" hidden="1">
      <c r="B2653" s="22" t="s">
        <v>8085</v>
      </c>
      <c r="C2653" s="22" t="s">
        <v>8086</v>
      </c>
      <c r="D2653" s="63">
        <f>+INDEX('LISTA DE PRECIOS EKM '!A:K,MATCH(C2653,'LISTA DE PRECIOS EKM '!A:A,0),MATCH($D$1,'LISTA DE PRECIOS EKM '!$1:$1,0))</f>
        <v>499900</v>
      </c>
      <c r="E2653" s="22">
        <f>+INDEX('LISTA DE PRECIOS EKM '!B:K,MATCH(C2653,'LISTA DE PRECIOS EKM '!A:A,0),7)</f>
        <v>519900</v>
      </c>
      <c r="F2653" s="22">
        <f>+INDEX('LISTA DE PRECIOS EKM '!B:K,MATCH(C2653,'LISTA DE PRECIOS EKM '!A:A,0),9)</f>
        <v>539900</v>
      </c>
      <c r="G2653" s="22" t="str">
        <f>+IF(ISNUMBER(MATCH(C2653,Precios!C:C,0)),"Sí está", "No está")</f>
        <v>No está</v>
      </c>
    </row>
    <row r="2654" spans="2:7" hidden="1">
      <c r="B2654" s="22" t="s">
        <v>8088</v>
      </c>
      <c r="C2654" s="22" t="s">
        <v>8089</v>
      </c>
      <c r="D2654" s="63">
        <f>+INDEX('LISTA DE PRECIOS EKM '!A:K,MATCH(C2654,'LISTA DE PRECIOS EKM '!A:A,0),MATCH($D$1,'LISTA DE PRECIOS EKM '!$1:$1,0))</f>
        <v>379900</v>
      </c>
      <c r="E2654" s="22">
        <f>+INDEX('LISTA DE PRECIOS EKM '!B:K,MATCH(C2654,'LISTA DE PRECIOS EKM '!A:A,0),7)</f>
        <v>389900</v>
      </c>
      <c r="F2654" s="22">
        <f>+INDEX('LISTA DE PRECIOS EKM '!B:K,MATCH(C2654,'LISTA DE PRECIOS EKM '!A:A,0),9)</f>
        <v>409900</v>
      </c>
      <c r="G2654" s="22" t="str">
        <f>+IF(ISNUMBER(MATCH(C2654,Precios!C:C,0)),"Sí está", "No está")</f>
        <v>No está</v>
      </c>
    </row>
    <row r="2655" spans="2:7" hidden="1">
      <c r="B2655" s="22" t="s">
        <v>8088</v>
      </c>
      <c r="C2655" s="22" t="s">
        <v>8089</v>
      </c>
      <c r="D2655" s="63">
        <f>+INDEX('LISTA DE PRECIOS EKM '!A:K,MATCH(C2655,'LISTA DE PRECIOS EKM '!A:A,0),MATCH($D$1,'LISTA DE PRECIOS EKM '!$1:$1,0))</f>
        <v>379900</v>
      </c>
      <c r="E2655" s="22">
        <f>+INDEX('LISTA DE PRECIOS EKM '!B:K,MATCH(C2655,'LISTA DE PRECIOS EKM '!A:A,0),7)</f>
        <v>389900</v>
      </c>
      <c r="F2655" s="22">
        <f>+INDEX('LISTA DE PRECIOS EKM '!B:K,MATCH(C2655,'LISTA DE PRECIOS EKM '!A:A,0),9)</f>
        <v>409900</v>
      </c>
      <c r="G2655" s="22" t="str">
        <f>+IF(ISNUMBER(MATCH(C2655,Precios!C:C,0)),"Sí está", "No está")</f>
        <v>No está</v>
      </c>
    </row>
    <row r="2656" spans="2:7" hidden="1">
      <c r="B2656" s="22" t="s">
        <v>8090</v>
      </c>
      <c r="C2656" s="22" t="s">
        <v>8091</v>
      </c>
      <c r="D2656" s="63">
        <f>+INDEX('LISTA DE PRECIOS EKM '!A:K,MATCH(C2656,'LISTA DE PRECIOS EKM '!A:A,0),MATCH($D$1,'LISTA DE PRECIOS EKM '!$1:$1,0))</f>
        <v>299900</v>
      </c>
      <c r="E2656" s="22">
        <f>+INDEX('LISTA DE PRECIOS EKM '!B:K,MATCH(C2656,'LISTA DE PRECIOS EKM '!A:A,0),7)</f>
        <v>309900</v>
      </c>
      <c r="F2656" s="22">
        <f>+INDEX('LISTA DE PRECIOS EKM '!B:K,MATCH(C2656,'LISTA DE PRECIOS EKM '!A:A,0),9)</f>
        <v>319900</v>
      </c>
      <c r="G2656" s="22" t="str">
        <f>+IF(ISNUMBER(MATCH(C2656,Precios!C:C,0)),"Sí está", "No está")</f>
        <v>No está</v>
      </c>
    </row>
    <row r="2657" spans="2:7" hidden="1">
      <c r="B2657" s="22" t="s">
        <v>8090</v>
      </c>
      <c r="C2657" s="22" t="s">
        <v>8091</v>
      </c>
      <c r="D2657" s="63">
        <f>+INDEX('LISTA DE PRECIOS EKM '!A:K,MATCH(C2657,'LISTA DE PRECIOS EKM '!A:A,0),MATCH($D$1,'LISTA DE PRECIOS EKM '!$1:$1,0))</f>
        <v>299900</v>
      </c>
      <c r="E2657" s="22">
        <f>+INDEX('LISTA DE PRECIOS EKM '!B:K,MATCH(C2657,'LISTA DE PRECIOS EKM '!A:A,0),7)</f>
        <v>309900</v>
      </c>
      <c r="F2657" s="22">
        <f>+INDEX('LISTA DE PRECIOS EKM '!B:K,MATCH(C2657,'LISTA DE PRECIOS EKM '!A:A,0),9)</f>
        <v>319900</v>
      </c>
      <c r="G2657" s="22" t="str">
        <f>+IF(ISNUMBER(MATCH(C2657,Precios!C:C,0)),"Sí está", "No está")</f>
        <v>No está</v>
      </c>
    </row>
    <row r="2658" spans="2:7" hidden="1">
      <c r="B2658" s="22" t="s">
        <v>8092</v>
      </c>
      <c r="C2658" s="22" t="s">
        <v>8093</v>
      </c>
      <c r="D2658" s="63">
        <f>+INDEX('LISTA DE PRECIOS EKM '!A:K,MATCH(C2658,'LISTA DE PRECIOS EKM '!A:A,0),MATCH($D$1,'LISTA DE PRECIOS EKM '!$1:$1,0))</f>
        <v>569900</v>
      </c>
      <c r="E2658" s="22">
        <f>+INDEX('LISTA DE PRECIOS EKM '!B:K,MATCH(C2658,'LISTA DE PRECIOS EKM '!A:A,0),7)</f>
        <v>589900</v>
      </c>
      <c r="F2658" s="22">
        <f>+INDEX('LISTA DE PRECIOS EKM '!B:K,MATCH(C2658,'LISTA DE PRECIOS EKM '!A:A,0),9)</f>
        <v>619900</v>
      </c>
      <c r="G2658" s="22" t="str">
        <f>+IF(ISNUMBER(MATCH(C2658,Precios!C:C,0)),"Sí está", "No está")</f>
        <v>No está</v>
      </c>
    </row>
    <row r="2659" spans="2:7" hidden="1">
      <c r="B2659" s="22" t="s">
        <v>8092</v>
      </c>
      <c r="C2659" s="22" t="s">
        <v>8093</v>
      </c>
      <c r="D2659" s="63">
        <f>+INDEX('LISTA DE PRECIOS EKM '!A:K,MATCH(C2659,'LISTA DE PRECIOS EKM '!A:A,0),MATCH($D$1,'LISTA DE PRECIOS EKM '!$1:$1,0))</f>
        <v>569900</v>
      </c>
      <c r="E2659" s="22">
        <f>+INDEX('LISTA DE PRECIOS EKM '!B:K,MATCH(C2659,'LISTA DE PRECIOS EKM '!A:A,0),7)</f>
        <v>589900</v>
      </c>
      <c r="F2659" s="22">
        <f>+INDEX('LISTA DE PRECIOS EKM '!B:K,MATCH(C2659,'LISTA DE PRECIOS EKM '!A:A,0),9)</f>
        <v>619900</v>
      </c>
      <c r="G2659" s="22" t="str">
        <f>+IF(ISNUMBER(MATCH(C2659,Precios!C:C,0)),"Sí está", "No está")</f>
        <v>No está</v>
      </c>
    </row>
    <row r="2660" spans="2:7" hidden="1">
      <c r="B2660" s="22" t="s">
        <v>8096</v>
      </c>
      <c r="C2660" s="22" t="s">
        <v>8097</v>
      </c>
      <c r="D2660" s="63">
        <f>+INDEX('LISTA DE PRECIOS EKM '!A:K,MATCH(C2660,'LISTA DE PRECIOS EKM '!A:A,0),MATCH($D$1,'LISTA DE PRECIOS EKM '!$1:$1,0))</f>
        <v>569900</v>
      </c>
      <c r="E2660" s="22">
        <f>+INDEX('LISTA DE PRECIOS EKM '!B:K,MATCH(C2660,'LISTA DE PRECIOS EKM '!A:A,0),7)</f>
        <v>589900</v>
      </c>
      <c r="F2660" s="22">
        <f>+INDEX('LISTA DE PRECIOS EKM '!B:K,MATCH(C2660,'LISTA DE PRECIOS EKM '!A:A,0),9)</f>
        <v>619900</v>
      </c>
      <c r="G2660" s="22" t="str">
        <f>+IF(ISNUMBER(MATCH(C2660,Precios!C:C,0)),"Sí está", "No está")</f>
        <v>No está</v>
      </c>
    </row>
    <row r="2661" spans="2:7" hidden="1">
      <c r="B2661" s="22" t="s">
        <v>8096</v>
      </c>
      <c r="C2661" s="22" t="s">
        <v>8097</v>
      </c>
      <c r="D2661" s="63">
        <f>+INDEX('LISTA DE PRECIOS EKM '!A:K,MATCH(C2661,'LISTA DE PRECIOS EKM '!A:A,0),MATCH($D$1,'LISTA DE PRECIOS EKM '!$1:$1,0))</f>
        <v>569900</v>
      </c>
      <c r="E2661" s="22">
        <f>+INDEX('LISTA DE PRECIOS EKM '!B:K,MATCH(C2661,'LISTA DE PRECIOS EKM '!A:A,0),7)</f>
        <v>589900</v>
      </c>
      <c r="F2661" s="22">
        <f>+INDEX('LISTA DE PRECIOS EKM '!B:K,MATCH(C2661,'LISTA DE PRECIOS EKM '!A:A,0),9)</f>
        <v>619900</v>
      </c>
      <c r="G2661" s="22" t="str">
        <f>+IF(ISNUMBER(MATCH(C2661,Precios!C:C,0)),"Sí está", "No está")</f>
        <v>No está</v>
      </c>
    </row>
    <row r="2662" spans="2:7" hidden="1">
      <c r="B2662" s="22" t="s">
        <v>8100</v>
      </c>
      <c r="C2662" s="22" t="s">
        <v>8101</v>
      </c>
      <c r="D2662" s="63">
        <f>+INDEX('LISTA DE PRECIOS EKM '!A:K,MATCH(C2662,'LISTA DE PRECIOS EKM '!A:A,0),MATCH($D$1,'LISTA DE PRECIOS EKM '!$1:$1,0))</f>
        <v>1559900</v>
      </c>
      <c r="E2662" s="22">
        <f>+INDEX('LISTA DE PRECIOS EKM '!B:K,MATCH(C2662,'LISTA DE PRECIOS EKM '!A:A,0),7)</f>
        <v>1619900</v>
      </c>
      <c r="F2662" s="22">
        <f>+INDEX('LISTA DE PRECIOS EKM '!B:K,MATCH(C2662,'LISTA DE PRECIOS EKM '!A:A,0),9)</f>
        <v>1709900</v>
      </c>
      <c r="G2662" s="22" t="str">
        <f>+IF(ISNUMBER(MATCH(C2662,Precios!C:C,0)),"Sí está", "No está")</f>
        <v>No está</v>
      </c>
    </row>
    <row r="2663" spans="2:7" hidden="1">
      <c r="B2663" s="22" t="s">
        <v>8100</v>
      </c>
      <c r="C2663" s="22" t="s">
        <v>8101</v>
      </c>
      <c r="D2663" s="63">
        <f>+INDEX('LISTA DE PRECIOS EKM '!A:K,MATCH(C2663,'LISTA DE PRECIOS EKM '!A:A,0),MATCH($D$1,'LISTA DE PRECIOS EKM '!$1:$1,0))</f>
        <v>1559900</v>
      </c>
      <c r="E2663" s="22">
        <f>+INDEX('LISTA DE PRECIOS EKM '!B:K,MATCH(C2663,'LISTA DE PRECIOS EKM '!A:A,0),7)</f>
        <v>1619900</v>
      </c>
      <c r="F2663" s="22">
        <f>+INDEX('LISTA DE PRECIOS EKM '!B:K,MATCH(C2663,'LISTA DE PRECIOS EKM '!A:A,0),9)</f>
        <v>1709900</v>
      </c>
      <c r="G2663" s="22" t="str">
        <f>+IF(ISNUMBER(MATCH(C2663,Precios!C:C,0)),"Sí está", "No está")</f>
        <v>No está</v>
      </c>
    </row>
    <row r="2664" spans="2:7" hidden="1">
      <c r="B2664" s="22" t="s">
        <v>7311</v>
      </c>
      <c r="C2664" s="22" t="s">
        <v>7312</v>
      </c>
      <c r="D2664" s="63">
        <f>+INDEX('LISTA DE PRECIOS EKM '!A:K,MATCH(C2664,'LISTA DE PRECIOS EKM '!A:A,0),MATCH($D$1,'LISTA DE PRECIOS EKM '!$1:$1,0))</f>
        <v>1899900</v>
      </c>
      <c r="E2664" s="22">
        <f>+INDEX('LISTA DE PRECIOS EKM '!B:K,MATCH(C2664,'LISTA DE PRECIOS EKM '!A:A,0),7)</f>
        <v>1969900</v>
      </c>
      <c r="F2664" s="22">
        <f>+INDEX('LISTA DE PRECIOS EKM '!B:K,MATCH(C2664,'LISTA DE PRECIOS EKM '!A:A,0),9)</f>
        <v>2079900</v>
      </c>
      <c r="G2664" s="22" t="str">
        <f>+IF(ISNUMBER(MATCH(C2664,Precios!C:C,0)),"Sí está", "No está")</f>
        <v>No está</v>
      </c>
    </row>
    <row r="2665" spans="2:7" hidden="1">
      <c r="B2665" s="22" t="s">
        <v>8102</v>
      </c>
      <c r="C2665" s="22" t="s">
        <v>8103</v>
      </c>
      <c r="D2665" s="63">
        <f>+INDEX('LISTA DE PRECIOS EKM '!A:K,MATCH(C2665,'LISTA DE PRECIOS EKM '!A:A,0),MATCH($D$1,'LISTA DE PRECIOS EKM '!$1:$1,0))</f>
        <v>879900</v>
      </c>
      <c r="E2665" s="22">
        <f>+INDEX('LISTA DE PRECIOS EKM '!B:K,MATCH(C2665,'LISTA DE PRECIOS EKM '!A:A,0),7)</f>
        <v>909900</v>
      </c>
      <c r="F2665" s="22">
        <f>+INDEX('LISTA DE PRECIOS EKM '!B:K,MATCH(C2665,'LISTA DE PRECIOS EKM '!A:A,0),9)</f>
        <v>959900</v>
      </c>
      <c r="G2665" s="22" t="str">
        <f>+IF(ISNUMBER(MATCH(C2665,Precios!C:C,0)),"Sí está", "No está")</f>
        <v>No está</v>
      </c>
    </row>
    <row r="2666" spans="2:7" hidden="1">
      <c r="B2666" s="22" t="s">
        <v>8102</v>
      </c>
      <c r="C2666" s="22" t="s">
        <v>8103</v>
      </c>
      <c r="D2666" s="63">
        <f>+INDEX('LISTA DE PRECIOS EKM '!A:K,MATCH(C2666,'LISTA DE PRECIOS EKM '!A:A,0),MATCH($D$1,'LISTA DE PRECIOS EKM '!$1:$1,0))</f>
        <v>879900</v>
      </c>
      <c r="E2666" s="22">
        <f>+INDEX('LISTA DE PRECIOS EKM '!B:K,MATCH(C2666,'LISTA DE PRECIOS EKM '!A:A,0),7)</f>
        <v>909900</v>
      </c>
      <c r="F2666" s="22">
        <f>+INDEX('LISTA DE PRECIOS EKM '!B:K,MATCH(C2666,'LISTA DE PRECIOS EKM '!A:A,0),9)</f>
        <v>959900</v>
      </c>
      <c r="G2666" s="22" t="str">
        <f>+IF(ISNUMBER(MATCH(C2666,Precios!C:C,0)),"Sí está", "No está")</f>
        <v>No está</v>
      </c>
    </row>
    <row r="2667" spans="2:7" hidden="1">
      <c r="B2667" s="22" t="s">
        <v>8104</v>
      </c>
      <c r="C2667" s="22" t="s">
        <v>8105</v>
      </c>
      <c r="D2667" s="63">
        <f>+INDEX('LISTA DE PRECIOS EKM '!A:K,MATCH(C2667,'LISTA DE PRECIOS EKM '!A:A,0),MATCH($D$1,'LISTA DE PRECIOS EKM '!$1:$1,0))</f>
        <v>669900</v>
      </c>
      <c r="E2667" s="22">
        <f>+INDEX('LISTA DE PRECIOS EKM '!B:K,MATCH(C2667,'LISTA DE PRECIOS EKM '!A:A,0),7)</f>
        <v>689900</v>
      </c>
      <c r="F2667" s="22">
        <f>+INDEX('LISTA DE PRECIOS EKM '!B:K,MATCH(C2667,'LISTA DE PRECIOS EKM '!A:A,0),9)</f>
        <v>729900</v>
      </c>
      <c r="G2667" s="22" t="str">
        <f>+IF(ISNUMBER(MATCH(C2667,Precios!C:C,0)),"Sí está", "No está")</f>
        <v>No está</v>
      </c>
    </row>
    <row r="2668" spans="2:7" hidden="1">
      <c r="B2668" s="22" t="s">
        <v>8104</v>
      </c>
      <c r="C2668" s="22" t="s">
        <v>8105</v>
      </c>
      <c r="D2668" s="63">
        <f>+INDEX('LISTA DE PRECIOS EKM '!A:K,MATCH(C2668,'LISTA DE PRECIOS EKM '!A:A,0),MATCH($D$1,'LISTA DE PRECIOS EKM '!$1:$1,0))</f>
        <v>669900</v>
      </c>
      <c r="E2668" s="22">
        <f>+INDEX('LISTA DE PRECIOS EKM '!B:K,MATCH(C2668,'LISTA DE PRECIOS EKM '!A:A,0),7)</f>
        <v>689900</v>
      </c>
      <c r="F2668" s="22">
        <f>+INDEX('LISTA DE PRECIOS EKM '!B:K,MATCH(C2668,'LISTA DE PRECIOS EKM '!A:A,0),9)</f>
        <v>729900</v>
      </c>
      <c r="G2668" s="22" t="str">
        <f>+IF(ISNUMBER(MATCH(C2668,Precios!C:C,0)),"Sí está", "No está")</f>
        <v>No está</v>
      </c>
    </row>
    <row r="2669" spans="2:7" hidden="1">
      <c r="B2669" s="22" t="s">
        <v>8107</v>
      </c>
      <c r="C2669" s="22" t="s">
        <v>8108</v>
      </c>
      <c r="D2669" s="63">
        <f>+INDEX('LISTA DE PRECIOS EKM '!A:K,MATCH(C2669,'LISTA DE PRECIOS EKM '!A:A,0),MATCH($D$1,'LISTA DE PRECIOS EKM '!$1:$1,0))</f>
        <v>159900</v>
      </c>
      <c r="E2669" s="22">
        <f>+INDEX('LISTA DE PRECIOS EKM '!B:K,MATCH(C2669,'LISTA DE PRECIOS EKM '!A:A,0),7)</f>
        <v>159900</v>
      </c>
      <c r="F2669" s="22">
        <f>+INDEX('LISTA DE PRECIOS EKM '!B:K,MATCH(C2669,'LISTA DE PRECIOS EKM '!A:A,0),9)</f>
        <v>169900</v>
      </c>
      <c r="G2669" s="22" t="str">
        <f>+IF(ISNUMBER(MATCH(C2669,Precios!C:C,0)),"Sí está", "No está")</f>
        <v>No está</v>
      </c>
    </row>
    <row r="2670" spans="2:7" hidden="1">
      <c r="B2670" s="22" t="s">
        <v>8107</v>
      </c>
      <c r="C2670" s="22" t="s">
        <v>8108</v>
      </c>
      <c r="D2670" s="63">
        <f>+INDEX('LISTA DE PRECIOS EKM '!A:K,MATCH(C2670,'LISTA DE PRECIOS EKM '!A:A,0),MATCH($D$1,'LISTA DE PRECIOS EKM '!$1:$1,0))</f>
        <v>159900</v>
      </c>
      <c r="E2670" s="22">
        <f>+INDEX('LISTA DE PRECIOS EKM '!B:K,MATCH(C2670,'LISTA DE PRECIOS EKM '!A:A,0),7)</f>
        <v>159900</v>
      </c>
      <c r="F2670" s="22">
        <f>+INDEX('LISTA DE PRECIOS EKM '!B:K,MATCH(C2670,'LISTA DE PRECIOS EKM '!A:A,0),9)</f>
        <v>169900</v>
      </c>
      <c r="G2670" s="22" t="str">
        <f>+IF(ISNUMBER(MATCH(C2670,Precios!C:C,0)),"Sí está", "No está")</f>
        <v>No está</v>
      </c>
    </row>
    <row r="2671" spans="2:7" hidden="1">
      <c r="B2671" s="22" t="s">
        <v>8109</v>
      </c>
      <c r="C2671" s="22" t="s">
        <v>8110</v>
      </c>
      <c r="D2671" s="63">
        <f>+INDEX('LISTA DE PRECIOS EKM '!A:K,MATCH(C2671,'LISTA DE PRECIOS EKM '!A:A,0),MATCH($D$1,'LISTA DE PRECIOS EKM '!$1:$1,0))</f>
        <v>419900</v>
      </c>
      <c r="E2671" s="22">
        <f>+INDEX('LISTA DE PRECIOS EKM '!B:K,MATCH(C2671,'LISTA DE PRECIOS EKM '!A:A,0),7)</f>
        <v>429900</v>
      </c>
      <c r="F2671" s="22">
        <f>+INDEX('LISTA DE PRECIOS EKM '!B:K,MATCH(C2671,'LISTA DE PRECIOS EKM '!A:A,0),9)</f>
        <v>459900</v>
      </c>
      <c r="G2671" s="22" t="str">
        <f>+IF(ISNUMBER(MATCH(C2671,Precios!C:C,0)),"Sí está", "No está")</f>
        <v>No está</v>
      </c>
    </row>
    <row r="2672" spans="2:7" hidden="1">
      <c r="B2672" s="22" t="s">
        <v>8109</v>
      </c>
      <c r="C2672" s="22" t="s">
        <v>8110</v>
      </c>
      <c r="D2672" s="63">
        <f>+INDEX('LISTA DE PRECIOS EKM '!A:K,MATCH(C2672,'LISTA DE PRECIOS EKM '!A:A,0),MATCH($D$1,'LISTA DE PRECIOS EKM '!$1:$1,0))</f>
        <v>419900</v>
      </c>
      <c r="E2672" s="22">
        <f>+INDEX('LISTA DE PRECIOS EKM '!B:K,MATCH(C2672,'LISTA DE PRECIOS EKM '!A:A,0),7)</f>
        <v>429900</v>
      </c>
      <c r="F2672" s="22">
        <f>+INDEX('LISTA DE PRECIOS EKM '!B:K,MATCH(C2672,'LISTA DE PRECIOS EKM '!A:A,0),9)</f>
        <v>459900</v>
      </c>
      <c r="G2672" s="22" t="str">
        <f>+IF(ISNUMBER(MATCH(C2672,Precios!C:C,0)),"Sí está", "No está")</f>
        <v>No está</v>
      </c>
    </row>
    <row r="2673" spans="2:7" hidden="1">
      <c r="B2673" s="22" t="s">
        <v>8111</v>
      </c>
      <c r="C2673" s="22" t="s">
        <v>8112</v>
      </c>
      <c r="D2673" s="63">
        <f>+INDEX('LISTA DE PRECIOS EKM '!A:K,MATCH(C2673,'LISTA DE PRECIOS EKM '!A:A,0),MATCH($D$1,'LISTA DE PRECIOS EKM '!$1:$1,0))</f>
        <v>2269900</v>
      </c>
      <c r="E2673" s="22">
        <f>+INDEX('LISTA DE PRECIOS EKM '!B:K,MATCH(C2673,'LISTA DE PRECIOS EKM '!A:A,0),7)</f>
        <v>2359900</v>
      </c>
      <c r="F2673" s="22">
        <f>+INDEX('LISTA DE PRECIOS EKM '!B:K,MATCH(C2673,'LISTA DE PRECIOS EKM '!A:A,0),9)</f>
        <v>2489900</v>
      </c>
      <c r="G2673" s="22" t="str">
        <f>+IF(ISNUMBER(MATCH(C2673,Precios!C:C,0)),"Sí está", "No está")</f>
        <v>No está</v>
      </c>
    </row>
    <row r="2674" spans="2:7" hidden="1">
      <c r="B2674" s="22" t="s">
        <v>8111</v>
      </c>
      <c r="C2674" s="22" t="s">
        <v>8112</v>
      </c>
      <c r="D2674" s="63">
        <f>+INDEX('LISTA DE PRECIOS EKM '!A:K,MATCH(C2674,'LISTA DE PRECIOS EKM '!A:A,0),MATCH($D$1,'LISTA DE PRECIOS EKM '!$1:$1,0))</f>
        <v>2269900</v>
      </c>
      <c r="E2674" s="22">
        <f>+INDEX('LISTA DE PRECIOS EKM '!B:K,MATCH(C2674,'LISTA DE PRECIOS EKM '!A:A,0),7)</f>
        <v>2359900</v>
      </c>
      <c r="F2674" s="22">
        <f>+INDEX('LISTA DE PRECIOS EKM '!B:K,MATCH(C2674,'LISTA DE PRECIOS EKM '!A:A,0),9)</f>
        <v>2489900</v>
      </c>
      <c r="G2674" s="22" t="str">
        <f>+IF(ISNUMBER(MATCH(C2674,Precios!C:C,0)),"Sí está", "No está")</f>
        <v>No está</v>
      </c>
    </row>
    <row r="2675" spans="2:7" hidden="1">
      <c r="B2675" s="22" t="s">
        <v>8113</v>
      </c>
      <c r="C2675" s="22" t="s">
        <v>8114</v>
      </c>
      <c r="D2675" s="63">
        <f>+INDEX('LISTA DE PRECIOS EKM '!A:K,MATCH(C2675,'LISTA DE PRECIOS EKM '!A:A,0),MATCH($D$1,'LISTA DE PRECIOS EKM '!$1:$1,0))</f>
        <v>619900</v>
      </c>
      <c r="E2675" s="22">
        <f>+INDEX('LISTA DE PRECIOS EKM '!B:K,MATCH(C2675,'LISTA DE PRECIOS EKM '!A:A,0),7)</f>
        <v>639900</v>
      </c>
      <c r="F2675" s="22">
        <f>+INDEX('LISTA DE PRECIOS EKM '!B:K,MATCH(C2675,'LISTA DE PRECIOS EKM '!A:A,0),9)</f>
        <v>679900</v>
      </c>
      <c r="G2675" s="22" t="str">
        <f>+IF(ISNUMBER(MATCH(C2675,Precios!C:C,0)),"Sí está", "No está")</f>
        <v>No está</v>
      </c>
    </row>
    <row r="2676" spans="2:7" hidden="1">
      <c r="B2676" s="22" t="s">
        <v>8113</v>
      </c>
      <c r="C2676" s="22" t="s">
        <v>8114</v>
      </c>
      <c r="D2676" s="63">
        <f>+INDEX('LISTA DE PRECIOS EKM '!A:K,MATCH(C2676,'LISTA DE PRECIOS EKM '!A:A,0),MATCH($D$1,'LISTA DE PRECIOS EKM '!$1:$1,0))</f>
        <v>619900</v>
      </c>
      <c r="E2676" s="22">
        <f>+INDEX('LISTA DE PRECIOS EKM '!B:K,MATCH(C2676,'LISTA DE PRECIOS EKM '!A:A,0),7)</f>
        <v>639900</v>
      </c>
      <c r="F2676" s="22">
        <f>+INDEX('LISTA DE PRECIOS EKM '!B:K,MATCH(C2676,'LISTA DE PRECIOS EKM '!A:A,0),9)</f>
        <v>679900</v>
      </c>
      <c r="G2676" s="22" t="str">
        <f>+IF(ISNUMBER(MATCH(C2676,Precios!C:C,0)),"Sí está", "No está")</f>
        <v>No está</v>
      </c>
    </row>
    <row r="2677" spans="2:7" hidden="1">
      <c r="B2677" s="22" t="s">
        <v>8115</v>
      </c>
      <c r="C2677" s="22" t="s">
        <v>8116</v>
      </c>
      <c r="D2677" s="63">
        <f>+INDEX('LISTA DE PRECIOS EKM '!A:K,MATCH(C2677,'LISTA DE PRECIOS EKM '!A:A,0),MATCH($D$1,'LISTA DE PRECIOS EKM '!$1:$1,0))</f>
        <v>389900</v>
      </c>
      <c r="E2677" s="22">
        <f>+INDEX('LISTA DE PRECIOS EKM '!B:K,MATCH(C2677,'LISTA DE PRECIOS EKM '!A:A,0),7)</f>
        <v>399900</v>
      </c>
      <c r="F2677" s="22">
        <f>+INDEX('LISTA DE PRECIOS EKM '!B:K,MATCH(C2677,'LISTA DE PRECIOS EKM '!A:A,0),9)</f>
        <v>419900</v>
      </c>
      <c r="G2677" s="22" t="str">
        <f>+IF(ISNUMBER(MATCH(C2677,Precios!C:C,0)),"Sí está", "No está")</f>
        <v>No está</v>
      </c>
    </row>
    <row r="2678" spans="2:7" hidden="1">
      <c r="B2678" s="22" t="s">
        <v>8115</v>
      </c>
      <c r="C2678" s="22" t="s">
        <v>8116</v>
      </c>
      <c r="D2678" s="63">
        <f>+INDEX('LISTA DE PRECIOS EKM '!A:K,MATCH(C2678,'LISTA DE PRECIOS EKM '!A:A,0),MATCH($D$1,'LISTA DE PRECIOS EKM '!$1:$1,0))</f>
        <v>389900</v>
      </c>
      <c r="E2678" s="22">
        <f>+INDEX('LISTA DE PRECIOS EKM '!B:K,MATCH(C2678,'LISTA DE PRECIOS EKM '!A:A,0),7)</f>
        <v>399900</v>
      </c>
      <c r="F2678" s="22">
        <f>+INDEX('LISTA DE PRECIOS EKM '!B:K,MATCH(C2678,'LISTA DE PRECIOS EKM '!A:A,0),9)</f>
        <v>419900</v>
      </c>
      <c r="G2678" s="22" t="str">
        <f>+IF(ISNUMBER(MATCH(C2678,Precios!C:C,0)),"Sí está", "No está")</f>
        <v>No está</v>
      </c>
    </row>
    <row r="2679" spans="2:7" hidden="1">
      <c r="B2679" s="22" t="s">
        <v>8117</v>
      </c>
      <c r="C2679" s="22" t="s">
        <v>8118</v>
      </c>
      <c r="D2679" s="63">
        <f>+INDEX('LISTA DE PRECIOS EKM '!A:K,MATCH(C2679,'LISTA DE PRECIOS EKM '!A:A,0),MATCH($D$1,'LISTA DE PRECIOS EKM '!$1:$1,0))</f>
        <v>959900</v>
      </c>
      <c r="E2679" s="22">
        <f>+INDEX('LISTA DE PRECIOS EKM '!B:K,MATCH(C2679,'LISTA DE PRECIOS EKM '!A:A,0),7)</f>
        <v>999900</v>
      </c>
      <c r="F2679" s="22">
        <f>+INDEX('LISTA DE PRECIOS EKM '!B:K,MATCH(C2679,'LISTA DE PRECIOS EKM '!A:A,0),9)</f>
        <v>1049900</v>
      </c>
      <c r="G2679" s="22" t="str">
        <f>+IF(ISNUMBER(MATCH(C2679,Precios!C:C,0)),"Sí está", "No está")</f>
        <v>No está</v>
      </c>
    </row>
    <row r="2680" spans="2:7" hidden="1">
      <c r="B2680" s="22" t="s">
        <v>8117</v>
      </c>
      <c r="C2680" s="22" t="s">
        <v>8118</v>
      </c>
      <c r="D2680" s="63">
        <f>+INDEX('LISTA DE PRECIOS EKM '!A:K,MATCH(C2680,'LISTA DE PRECIOS EKM '!A:A,0),MATCH($D$1,'LISTA DE PRECIOS EKM '!$1:$1,0))</f>
        <v>959900</v>
      </c>
      <c r="E2680" s="22">
        <f>+INDEX('LISTA DE PRECIOS EKM '!B:K,MATCH(C2680,'LISTA DE PRECIOS EKM '!A:A,0),7)</f>
        <v>999900</v>
      </c>
      <c r="F2680" s="22">
        <f>+INDEX('LISTA DE PRECIOS EKM '!B:K,MATCH(C2680,'LISTA DE PRECIOS EKM '!A:A,0),9)</f>
        <v>1049900</v>
      </c>
      <c r="G2680" s="22" t="str">
        <f>+IF(ISNUMBER(MATCH(C2680,Precios!C:C,0)),"Sí está", "No está")</f>
        <v>No está</v>
      </c>
    </row>
    <row r="2681" spans="2:7" hidden="1">
      <c r="B2681" s="22" t="s">
        <v>8119</v>
      </c>
      <c r="C2681" s="22" t="s">
        <v>7945</v>
      </c>
      <c r="D2681" s="63">
        <f>+INDEX('LISTA DE PRECIOS EKM '!A:K,MATCH(C2681,'LISTA DE PRECIOS EKM '!A:A,0),MATCH($D$1,'LISTA DE PRECIOS EKM '!$1:$1,0))</f>
        <v>519900</v>
      </c>
      <c r="E2681" s="22">
        <f>+INDEX('LISTA DE PRECIOS EKM '!B:K,MATCH(C2681,'LISTA DE PRECIOS EKM '!A:A,0),7)</f>
        <v>539900</v>
      </c>
      <c r="F2681" s="22">
        <f>+INDEX('LISTA DE PRECIOS EKM '!B:K,MATCH(C2681,'LISTA DE PRECIOS EKM '!A:A,0),9)</f>
        <v>569900</v>
      </c>
      <c r="G2681" s="22" t="str">
        <f>+IF(ISNUMBER(MATCH(C2681,Precios!C:C,0)),"Sí está", "No está")</f>
        <v>No está</v>
      </c>
    </row>
    <row r="2682" spans="2:7" hidden="1">
      <c r="B2682" s="22" t="s">
        <v>8119</v>
      </c>
      <c r="C2682" s="22" t="s">
        <v>7945</v>
      </c>
      <c r="D2682" s="63">
        <f>+INDEX('LISTA DE PRECIOS EKM '!A:K,MATCH(C2682,'LISTA DE PRECIOS EKM '!A:A,0),MATCH($D$1,'LISTA DE PRECIOS EKM '!$1:$1,0))</f>
        <v>519900</v>
      </c>
      <c r="E2682" s="22">
        <f>+INDEX('LISTA DE PRECIOS EKM '!B:K,MATCH(C2682,'LISTA DE PRECIOS EKM '!A:A,0),7)</f>
        <v>539900</v>
      </c>
      <c r="F2682" s="22">
        <f>+INDEX('LISTA DE PRECIOS EKM '!B:K,MATCH(C2682,'LISTA DE PRECIOS EKM '!A:A,0),9)</f>
        <v>569900</v>
      </c>
      <c r="G2682" s="22" t="str">
        <f>+IF(ISNUMBER(MATCH(C2682,Precios!C:C,0)),"Sí está", "No está")</f>
        <v>No está</v>
      </c>
    </row>
    <row r="2683" spans="2:7" hidden="1">
      <c r="B2683" s="22" t="s">
        <v>8120</v>
      </c>
      <c r="C2683" s="22" t="s">
        <v>7943</v>
      </c>
      <c r="D2683" s="63">
        <f>+INDEX('LISTA DE PRECIOS EKM '!A:K,MATCH(C2683,'LISTA DE PRECIOS EKM '!A:A,0),MATCH($D$1,'LISTA DE PRECIOS EKM '!$1:$1,0))</f>
        <v>519900</v>
      </c>
      <c r="E2683" s="22">
        <f>+INDEX('LISTA DE PRECIOS EKM '!B:K,MATCH(C2683,'LISTA DE PRECIOS EKM '!A:A,0),7)</f>
        <v>539900</v>
      </c>
      <c r="F2683" s="22">
        <f>+INDEX('LISTA DE PRECIOS EKM '!B:K,MATCH(C2683,'LISTA DE PRECIOS EKM '!A:A,0),9)</f>
        <v>569900</v>
      </c>
      <c r="G2683" s="22" t="str">
        <f>+IF(ISNUMBER(MATCH(C2683,Precios!C:C,0)),"Sí está", "No está")</f>
        <v>No está</v>
      </c>
    </row>
    <row r="2684" spans="2:7" hidden="1">
      <c r="B2684" s="22" t="s">
        <v>8120</v>
      </c>
      <c r="C2684" s="22" t="s">
        <v>7943</v>
      </c>
      <c r="D2684" s="63">
        <f>+INDEX('LISTA DE PRECIOS EKM '!A:K,MATCH(C2684,'LISTA DE PRECIOS EKM '!A:A,0),MATCH($D$1,'LISTA DE PRECIOS EKM '!$1:$1,0))</f>
        <v>519900</v>
      </c>
      <c r="E2684" s="22">
        <f>+INDEX('LISTA DE PRECIOS EKM '!B:K,MATCH(C2684,'LISTA DE PRECIOS EKM '!A:A,0),7)</f>
        <v>539900</v>
      </c>
      <c r="F2684" s="22">
        <f>+INDEX('LISTA DE PRECIOS EKM '!B:K,MATCH(C2684,'LISTA DE PRECIOS EKM '!A:A,0),9)</f>
        <v>569900</v>
      </c>
      <c r="G2684" s="22" t="str">
        <f>+IF(ISNUMBER(MATCH(C2684,Precios!C:C,0)),"Sí está", "No está")</f>
        <v>No está</v>
      </c>
    </row>
    <row r="2685" spans="2:7" hidden="1">
      <c r="B2685" s="22" t="s">
        <v>8121</v>
      </c>
      <c r="C2685" s="22" t="s">
        <v>8122</v>
      </c>
      <c r="D2685" s="63">
        <f>+INDEX('LISTA DE PRECIOS EKM '!A:K,MATCH(C2685,'LISTA DE PRECIOS EKM '!A:A,0),MATCH($D$1,'LISTA DE PRECIOS EKM '!$1:$1,0))</f>
        <v>3419900</v>
      </c>
      <c r="E2685" s="22">
        <f>+INDEX('LISTA DE PRECIOS EKM '!B:K,MATCH(C2685,'LISTA DE PRECIOS EKM '!A:A,0),7)</f>
        <v>3559900</v>
      </c>
      <c r="F2685" s="22">
        <f>+INDEX('LISTA DE PRECIOS EKM '!B:K,MATCH(C2685,'LISTA DE PRECIOS EKM '!A:A,0),9)</f>
        <v>3759900</v>
      </c>
      <c r="G2685" s="22" t="str">
        <f>+IF(ISNUMBER(MATCH(C2685,Precios!C:C,0)),"Sí está", "No está")</f>
        <v>No está</v>
      </c>
    </row>
    <row r="2686" spans="2:7" hidden="1">
      <c r="B2686" s="22" t="s">
        <v>8121</v>
      </c>
      <c r="C2686" s="22" t="s">
        <v>8122</v>
      </c>
      <c r="D2686" s="63">
        <f>+INDEX('LISTA DE PRECIOS EKM '!A:K,MATCH(C2686,'LISTA DE PRECIOS EKM '!A:A,0),MATCH($D$1,'LISTA DE PRECIOS EKM '!$1:$1,0))</f>
        <v>3419900</v>
      </c>
      <c r="E2686" s="22">
        <f>+INDEX('LISTA DE PRECIOS EKM '!B:K,MATCH(C2686,'LISTA DE PRECIOS EKM '!A:A,0),7)</f>
        <v>3559900</v>
      </c>
      <c r="F2686" s="22">
        <f>+INDEX('LISTA DE PRECIOS EKM '!B:K,MATCH(C2686,'LISTA DE PRECIOS EKM '!A:A,0),9)</f>
        <v>3759900</v>
      </c>
      <c r="G2686" s="22" t="str">
        <f>+IF(ISNUMBER(MATCH(C2686,Precios!C:C,0)),"Sí está", "No está")</f>
        <v>No está</v>
      </c>
    </row>
    <row r="2687" spans="2:7" hidden="1">
      <c r="B2687" s="22" t="s">
        <v>8123</v>
      </c>
      <c r="C2687" s="22" t="s">
        <v>8124</v>
      </c>
      <c r="D2687" s="63">
        <f>+INDEX('LISTA DE PRECIOS EKM '!A:K,MATCH(C2687,'LISTA DE PRECIOS EKM '!A:A,0),MATCH($D$1,'LISTA DE PRECIOS EKM '!$1:$1,0))</f>
        <v>3989900</v>
      </c>
      <c r="E2687" s="22">
        <f>+INDEX('LISTA DE PRECIOS EKM '!B:K,MATCH(C2687,'LISTA DE PRECIOS EKM '!A:A,0),7)</f>
        <v>4149900</v>
      </c>
      <c r="F2687" s="22">
        <f>+INDEX('LISTA DE PRECIOS EKM '!B:K,MATCH(C2687,'LISTA DE PRECIOS EKM '!A:A,0),9)</f>
        <v>4379900</v>
      </c>
      <c r="G2687" s="22" t="str">
        <f>+IF(ISNUMBER(MATCH(C2687,Precios!C:C,0)),"Sí está", "No está")</f>
        <v>No está</v>
      </c>
    </row>
    <row r="2688" spans="2:7" hidden="1">
      <c r="B2688" s="22" t="s">
        <v>8123</v>
      </c>
      <c r="C2688" s="22" t="s">
        <v>8124</v>
      </c>
      <c r="D2688" s="63">
        <f>+INDEX('LISTA DE PRECIOS EKM '!A:K,MATCH(C2688,'LISTA DE PRECIOS EKM '!A:A,0),MATCH($D$1,'LISTA DE PRECIOS EKM '!$1:$1,0))</f>
        <v>3989900</v>
      </c>
      <c r="E2688" s="22">
        <f>+INDEX('LISTA DE PRECIOS EKM '!B:K,MATCH(C2688,'LISTA DE PRECIOS EKM '!A:A,0),7)</f>
        <v>4149900</v>
      </c>
      <c r="F2688" s="22">
        <f>+INDEX('LISTA DE PRECIOS EKM '!B:K,MATCH(C2688,'LISTA DE PRECIOS EKM '!A:A,0),9)</f>
        <v>4379900</v>
      </c>
      <c r="G2688" s="22" t="str">
        <f>+IF(ISNUMBER(MATCH(C2688,Precios!C:C,0)),"Sí está", "No está")</f>
        <v>No está</v>
      </c>
    </row>
    <row r="2689" spans="2:7" hidden="1">
      <c r="B2689" s="22" t="s">
        <v>8126</v>
      </c>
      <c r="C2689" s="22" t="s">
        <v>8127</v>
      </c>
      <c r="D2689" s="63">
        <f>+INDEX('LISTA DE PRECIOS EKM '!A:K,MATCH(C2689,'LISTA DE PRECIOS EKM '!A:A,0),MATCH($D$1,'LISTA DE PRECIOS EKM '!$1:$1,0))</f>
        <v>149900</v>
      </c>
      <c r="E2689" s="22">
        <f>+INDEX('LISTA DE PRECIOS EKM '!B:K,MATCH(C2689,'LISTA DE PRECIOS EKM '!A:A,0),7)</f>
        <v>149900</v>
      </c>
      <c r="F2689" s="22">
        <f>+INDEX('LISTA DE PRECIOS EKM '!B:K,MATCH(C2689,'LISTA DE PRECIOS EKM '!A:A,0),9)</f>
        <v>159900</v>
      </c>
      <c r="G2689" s="22" t="str">
        <f>+IF(ISNUMBER(MATCH(C2689,Precios!C:C,0)),"Sí está", "No está")</f>
        <v>No está</v>
      </c>
    </row>
    <row r="2690" spans="2:7" hidden="1">
      <c r="B2690" s="22" t="s">
        <v>8126</v>
      </c>
      <c r="C2690" s="22" t="s">
        <v>8127</v>
      </c>
      <c r="D2690" s="63">
        <f>+INDEX('LISTA DE PRECIOS EKM '!A:K,MATCH(C2690,'LISTA DE PRECIOS EKM '!A:A,0),MATCH($D$1,'LISTA DE PRECIOS EKM '!$1:$1,0))</f>
        <v>149900</v>
      </c>
      <c r="E2690" s="22">
        <f>+INDEX('LISTA DE PRECIOS EKM '!B:K,MATCH(C2690,'LISTA DE PRECIOS EKM '!A:A,0),7)</f>
        <v>149900</v>
      </c>
      <c r="F2690" s="22">
        <f>+INDEX('LISTA DE PRECIOS EKM '!B:K,MATCH(C2690,'LISTA DE PRECIOS EKM '!A:A,0),9)</f>
        <v>159900</v>
      </c>
      <c r="G2690" s="22" t="str">
        <f>+IF(ISNUMBER(MATCH(C2690,Precios!C:C,0)),"Sí está", "No está")</f>
        <v>No está</v>
      </c>
    </row>
    <row r="2691" spans="2:7" hidden="1">
      <c r="B2691" s="22" t="s">
        <v>8128</v>
      </c>
      <c r="C2691" s="22" t="s">
        <v>8129</v>
      </c>
      <c r="D2691" s="63">
        <f>+INDEX('LISTA DE PRECIOS EKM '!A:K,MATCH(C2691,'LISTA DE PRECIOS EKM '!A:A,0),MATCH($D$1,'LISTA DE PRECIOS EKM '!$1:$1,0))</f>
        <v>619900</v>
      </c>
      <c r="E2691" s="22">
        <f>+INDEX('LISTA DE PRECIOS EKM '!B:K,MATCH(C2691,'LISTA DE PRECIOS EKM '!A:A,0),7)</f>
        <v>639900</v>
      </c>
      <c r="F2691" s="22">
        <f>+INDEX('LISTA DE PRECIOS EKM '!B:K,MATCH(C2691,'LISTA DE PRECIOS EKM '!A:A,0),9)</f>
        <v>679900</v>
      </c>
      <c r="G2691" s="22" t="str">
        <f>+IF(ISNUMBER(MATCH(C2691,Precios!C:C,0)),"Sí está", "No está")</f>
        <v>No está</v>
      </c>
    </row>
    <row r="2692" spans="2:7" hidden="1">
      <c r="B2692" s="22" t="s">
        <v>8128</v>
      </c>
      <c r="C2692" s="22" t="s">
        <v>8129</v>
      </c>
      <c r="D2692" s="63">
        <f>+INDEX('LISTA DE PRECIOS EKM '!A:K,MATCH(C2692,'LISTA DE PRECIOS EKM '!A:A,0),MATCH($D$1,'LISTA DE PRECIOS EKM '!$1:$1,0))</f>
        <v>619900</v>
      </c>
      <c r="E2692" s="22">
        <f>+INDEX('LISTA DE PRECIOS EKM '!B:K,MATCH(C2692,'LISTA DE PRECIOS EKM '!A:A,0),7)</f>
        <v>639900</v>
      </c>
      <c r="F2692" s="22">
        <f>+INDEX('LISTA DE PRECIOS EKM '!B:K,MATCH(C2692,'LISTA DE PRECIOS EKM '!A:A,0),9)</f>
        <v>679900</v>
      </c>
      <c r="G2692" s="22" t="str">
        <f>+IF(ISNUMBER(MATCH(C2692,Precios!C:C,0)),"Sí está", "No está")</f>
        <v>No está</v>
      </c>
    </row>
    <row r="2693" spans="2:7" hidden="1">
      <c r="B2693" s="22" t="s">
        <v>8130</v>
      </c>
      <c r="C2693" s="22" t="s">
        <v>8131</v>
      </c>
      <c r="D2693" s="63">
        <f>+INDEX('LISTA DE PRECIOS EKM '!A:K,MATCH(C2693,'LISTA DE PRECIOS EKM '!A:A,0),MATCH($D$1,'LISTA DE PRECIOS EKM '!$1:$1,0))</f>
        <v>249900</v>
      </c>
      <c r="E2693" s="22">
        <f>+INDEX('LISTA DE PRECIOS EKM '!B:K,MATCH(C2693,'LISTA DE PRECIOS EKM '!A:A,0),7)</f>
        <v>259900</v>
      </c>
      <c r="F2693" s="22">
        <f>+INDEX('LISTA DE PRECIOS EKM '!B:K,MATCH(C2693,'LISTA DE PRECIOS EKM '!A:A,0),9)</f>
        <v>269900</v>
      </c>
      <c r="G2693" s="22" t="str">
        <f>+IF(ISNUMBER(MATCH(C2693,Precios!C:C,0)),"Sí está", "No está")</f>
        <v>No está</v>
      </c>
    </row>
    <row r="2694" spans="2:7" hidden="1">
      <c r="B2694" s="22" t="s">
        <v>8130</v>
      </c>
      <c r="C2694" s="22" t="s">
        <v>8131</v>
      </c>
      <c r="D2694" s="63">
        <f>+INDEX('LISTA DE PRECIOS EKM '!A:K,MATCH(C2694,'LISTA DE PRECIOS EKM '!A:A,0),MATCH($D$1,'LISTA DE PRECIOS EKM '!$1:$1,0))</f>
        <v>249900</v>
      </c>
      <c r="E2694" s="22">
        <f>+INDEX('LISTA DE PRECIOS EKM '!B:K,MATCH(C2694,'LISTA DE PRECIOS EKM '!A:A,0),7)</f>
        <v>259900</v>
      </c>
      <c r="F2694" s="22">
        <f>+INDEX('LISTA DE PRECIOS EKM '!B:K,MATCH(C2694,'LISTA DE PRECIOS EKM '!A:A,0),9)</f>
        <v>269900</v>
      </c>
      <c r="G2694" s="22" t="str">
        <f>+IF(ISNUMBER(MATCH(C2694,Precios!C:C,0)),"Sí está", "No está")</f>
        <v>No está</v>
      </c>
    </row>
    <row r="2695" spans="2:7" hidden="1">
      <c r="B2695" s="22" t="s">
        <v>8132</v>
      </c>
      <c r="C2695" s="22" t="s">
        <v>8133</v>
      </c>
      <c r="D2695" s="63">
        <f>+INDEX('LISTA DE PRECIOS EKM '!A:K,MATCH(C2695,'LISTA DE PRECIOS EKM '!A:A,0),MATCH($D$1,'LISTA DE PRECIOS EKM '!$1:$1,0))</f>
        <v>479900</v>
      </c>
      <c r="E2695" s="22">
        <f>+INDEX('LISTA DE PRECIOS EKM '!B:K,MATCH(C2695,'LISTA DE PRECIOS EKM '!A:A,0),7)</f>
        <v>499900</v>
      </c>
      <c r="F2695" s="22">
        <f>+INDEX('LISTA DE PRECIOS EKM '!B:K,MATCH(C2695,'LISTA DE PRECIOS EKM '!A:A,0),9)</f>
        <v>519900</v>
      </c>
      <c r="G2695" s="22" t="str">
        <f>+IF(ISNUMBER(MATCH(C2695,Precios!C:C,0)),"Sí está", "No está")</f>
        <v>No está</v>
      </c>
    </row>
    <row r="2696" spans="2:7" hidden="1">
      <c r="B2696" s="22" t="s">
        <v>8132</v>
      </c>
      <c r="C2696" s="22" t="s">
        <v>8133</v>
      </c>
      <c r="D2696" s="63">
        <f>+INDEX('LISTA DE PRECIOS EKM '!A:K,MATCH(C2696,'LISTA DE PRECIOS EKM '!A:A,0),MATCH($D$1,'LISTA DE PRECIOS EKM '!$1:$1,0))</f>
        <v>479900</v>
      </c>
      <c r="E2696" s="22">
        <f>+INDEX('LISTA DE PRECIOS EKM '!B:K,MATCH(C2696,'LISTA DE PRECIOS EKM '!A:A,0),7)</f>
        <v>499900</v>
      </c>
      <c r="F2696" s="22">
        <f>+INDEX('LISTA DE PRECIOS EKM '!B:K,MATCH(C2696,'LISTA DE PRECIOS EKM '!A:A,0),9)</f>
        <v>519900</v>
      </c>
      <c r="G2696" s="22" t="str">
        <f>+IF(ISNUMBER(MATCH(C2696,Precios!C:C,0)),"Sí está", "No está")</f>
        <v>No está</v>
      </c>
    </row>
    <row r="2697" spans="2:7" hidden="1">
      <c r="B2697" s="22" t="s">
        <v>8134</v>
      </c>
      <c r="C2697" s="22" t="s">
        <v>8135</v>
      </c>
      <c r="D2697" s="63" t="e">
        <f>+INDEX('LISTA DE PRECIOS EKM '!A:K,MATCH(C2697,'LISTA DE PRECIOS EKM '!A:A,0),MATCH($D$1,'LISTA DE PRECIOS EKM '!$1:$1,0))</f>
        <v>#N/A</v>
      </c>
      <c r="E2697" s="22" t="e">
        <f>+INDEX('LISTA DE PRECIOS EKM '!B:K,MATCH(C2697,'LISTA DE PRECIOS EKM '!A:A,0),7)</f>
        <v>#N/A</v>
      </c>
      <c r="F2697" s="22" t="e">
        <f>+INDEX('LISTA DE PRECIOS EKM '!B:K,MATCH(C2697,'LISTA DE PRECIOS EKM '!A:A,0),9)</f>
        <v>#N/A</v>
      </c>
      <c r="G2697" s="22" t="str">
        <f>+IF(ISNUMBER(MATCH(C2697,Precios!C:C,0)),"Sí está", "No está")</f>
        <v>No está</v>
      </c>
    </row>
    <row r="2698" spans="2:7" hidden="1">
      <c r="B2698" s="22" t="s">
        <v>8134</v>
      </c>
      <c r="C2698" s="22" t="s">
        <v>8135</v>
      </c>
      <c r="D2698" s="63" t="e">
        <f>+INDEX('LISTA DE PRECIOS EKM '!A:K,MATCH(C2698,'LISTA DE PRECIOS EKM '!A:A,0),MATCH($D$1,'LISTA DE PRECIOS EKM '!$1:$1,0))</f>
        <v>#N/A</v>
      </c>
      <c r="E2698" s="22" t="e">
        <f>+INDEX('LISTA DE PRECIOS EKM '!B:K,MATCH(C2698,'LISTA DE PRECIOS EKM '!A:A,0),7)</f>
        <v>#N/A</v>
      </c>
      <c r="F2698" s="22" t="e">
        <f>+INDEX('LISTA DE PRECIOS EKM '!B:K,MATCH(C2698,'LISTA DE PRECIOS EKM '!A:A,0),9)</f>
        <v>#N/A</v>
      </c>
      <c r="G2698" s="22" t="str">
        <f>+IF(ISNUMBER(MATCH(C2698,Precios!C:C,0)),"Sí está", "No está")</f>
        <v>No está</v>
      </c>
    </row>
    <row r="2699" spans="2:7" hidden="1">
      <c r="B2699" s="22" t="s">
        <v>8136</v>
      </c>
      <c r="C2699" s="22" t="s">
        <v>8137</v>
      </c>
      <c r="D2699" s="63">
        <f>+INDEX('LISTA DE PRECIOS EKM '!A:K,MATCH(C2699,'LISTA DE PRECIOS EKM '!A:A,0),MATCH($D$1,'LISTA DE PRECIOS EKM '!$1:$1,0))</f>
        <v>1279900</v>
      </c>
      <c r="E2699" s="22">
        <f>+INDEX('LISTA DE PRECIOS EKM '!B:K,MATCH(C2699,'LISTA DE PRECIOS EKM '!A:A,0),7)</f>
        <v>1329900</v>
      </c>
      <c r="F2699" s="22">
        <f>+INDEX('LISTA DE PRECIOS EKM '!B:K,MATCH(C2699,'LISTA DE PRECIOS EKM '!A:A,0),9)</f>
        <v>1399900</v>
      </c>
      <c r="G2699" s="22" t="str">
        <f>+IF(ISNUMBER(MATCH(C2699,Precios!C:C,0)),"Sí está", "No está")</f>
        <v>No está</v>
      </c>
    </row>
    <row r="2700" spans="2:7" hidden="1">
      <c r="B2700" s="22" t="s">
        <v>8136</v>
      </c>
      <c r="C2700" s="22" t="s">
        <v>8137</v>
      </c>
      <c r="D2700" s="63">
        <f>+INDEX('LISTA DE PRECIOS EKM '!A:K,MATCH(C2700,'LISTA DE PRECIOS EKM '!A:A,0),MATCH($D$1,'LISTA DE PRECIOS EKM '!$1:$1,0))</f>
        <v>1279900</v>
      </c>
      <c r="E2700" s="22">
        <f>+INDEX('LISTA DE PRECIOS EKM '!B:K,MATCH(C2700,'LISTA DE PRECIOS EKM '!A:A,0),7)</f>
        <v>1329900</v>
      </c>
      <c r="F2700" s="22">
        <f>+INDEX('LISTA DE PRECIOS EKM '!B:K,MATCH(C2700,'LISTA DE PRECIOS EKM '!A:A,0),9)</f>
        <v>1399900</v>
      </c>
      <c r="G2700" s="22" t="str">
        <f>+IF(ISNUMBER(MATCH(C2700,Precios!C:C,0)),"Sí está", "No está")</f>
        <v>No está</v>
      </c>
    </row>
    <row r="2701" spans="2:7" hidden="1">
      <c r="B2701" s="22" t="s">
        <v>8138</v>
      </c>
      <c r="C2701" s="22" t="s">
        <v>8139</v>
      </c>
      <c r="D2701" s="63">
        <f>+INDEX('LISTA DE PRECIOS EKM '!A:K,MATCH(C2701,'LISTA DE PRECIOS EKM '!A:A,0),MATCH($D$1,'LISTA DE PRECIOS EKM '!$1:$1,0))</f>
        <v>1389900</v>
      </c>
      <c r="E2701" s="22">
        <f>+INDEX('LISTA DE PRECIOS EKM '!B:K,MATCH(C2701,'LISTA DE PRECIOS EKM '!A:A,0),7)</f>
        <v>1439900</v>
      </c>
      <c r="F2701" s="22">
        <f>+INDEX('LISTA DE PRECIOS EKM '!B:K,MATCH(C2701,'LISTA DE PRECIOS EKM '!A:A,0),9)</f>
        <v>1519900</v>
      </c>
      <c r="G2701" s="22" t="str">
        <f>+IF(ISNUMBER(MATCH(C2701,Precios!C:C,0)),"Sí está", "No está")</f>
        <v>No está</v>
      </c>
    </row>
    <row r="2702" spans="2:7" hidden="1">
      <c r="B2702" s="22" t="s">
        <v>8138</v>
      </c>
      <c r="C2702" s="22" t="s">
        <v>8139</v>
      </c>
      <c r="D2702" s="63">
        <f>+INDEX('LISTA DE PRECIOS EKM '!A:K,MATCH(C2702,'LISTA DE PRECIOS EKM '!A:A,0),MATCH($D$1,'LISTA DE PRECIOS EKM '!$1:$1,0))</f>
        <v>1389900</v>
      </c>
      <c r="E2702" s="22">
        <f>+INDEX('LISTA DE PRECIOS EKM '!B:K,MATCH(C2702,'LISTA DE PRECIOS EKM '!A:A,0),7)</f>
        <v>1439900</v>
      </c>
      <c r="F2702" s="22">
        <f>+INDEX('LISTA DE PRECIOS EKM '!B:K,MATCH(C2702,'LISTA DE PRECIOS EKM '!A:A,0),9)</f>
        <v>1519900</v>
      </c>
      <c r="G2702" s="22" t="str">
        <f>+IF(ISNUMBER(MATCH(C2702,Precios!C:C,0)),"Sí está", "No está")</f>
        <v>No está</v>
      </c>
    </row>
    <row r="2703" spans="2:7" hidden="1">
      <c r="B2703" s="22" t="s">
        <v>8140</v>
      </c>
      <c r="C2703" s="22" t="s">
        <v>8141</v>
      </c>
      <c r="D2703" s="63">
        <f>+INDEX('LISTA DE PRECIOS EKM '!A:K,MATCH(C2703,'LISTA DE PRECIOS EKM '!A:A,0),MATCH($D$1,'LISTA DE PRECIOS EKM '!$1:$1,0))</f>
        <v>439900</v>
      </c>
      <c r="E2703" s="22">
        <f>+INDEX('LISTA DE PRECIOS EKM '!B:K,MATCH(C2703,'LISTA DE PRECIOS EKM '!A:A,0),7)</f>
        <v>449900</v>
      </c>
      <c r="F2703" s="22">
        <f>+INDEX('LISTA DE PRECIOS EKM '!B:K,MATCH(C2703,'LISTA DE PRECIOS EKM '!A:A,0),9)</f>
        <v>479900</v>
      </c>
      <c r="G2703" s="22" t="str">
        <f>+IF(ISNUMBER(MATCH(C2703,Precios!C:C,0)),"Sí está", "No está")</f>
        <v>No está</v>
      </c>
    </row>
    <row r="2704" spans="2:7" hidden="1">
      <c r="B2704" s="22" t="s">
        <v>8140</v>
      </c>
      <c r="C2704" s="22" t="s">
        <v>8141</v>
      </c>
      <c r="D2704" s="63">
        <f>+INDEX('LISTA DE PRECIOS EKM '!A:K,MATCH(C2704,'LISTA DE PRECIOS EKM '!A:A,0),MATCH($D$1,'LISTA DE PRECIOS EKM '!$1:$1,0))</f>
        <v>439900</v>
      </c>
      <c r="E2704" s="22">
        <f>+INDEX('LISTA DE PRECIOS EKM '!B:K,MATCH(C2704,'LISTA DE PRECIOS EKM '!A:A,0),7)</f>
        <v>449900</v>
      </c>
      <c r="F2704" s="22">
        <f>+INDEX('LISTA DE PRECIOS EKM '!B:K,MATCH(C2704,'LISTA DE PRECIOS EKM '!A:A,0),9)</f>
        <v>479900</v>
      </c>
      <c r="G2704" s="22" t="str">
        <f>+IF(ISNUMBER(MATCH(C2704,Precios!C:C,0)),"Sí está", "No está")</f>
        <v>No está</v>
      </c>
    </row>
    <row r="2705" spans="2:7" hidden="1">
      <c r="B2705" s="22" t="s">
        <v>8142</v>
      </c>
      <c r="C2705" s="22" t="s">
        <v>8143</v>
      </c>
      <c r="D2705" s="63">
        <f>+INDEX('LISTA DE PRECIOS EKM '!A:K,MATCH(C2705,'LISTA DE PRECIOS EKM '!A:A,0),MATCH($D$1,'LISTA DE PRECIOS EKM '!$1:$1,0))</f>
        <v>259900</v>
      </c>
      <c r="E2705" s="22">
        <f>+INDEX('LISTA DE PRECIOS EKM '!B:K,MATCH(C2705,'LISTA DE PRECIOS EKM '!A:A,0),7)</f>
        <v>269900</v>
      </c>
      <c r="F2705" s="22">
        <f>+INDEX('LISTA DE PRECIOS EKM '!B:K,MATCH(C2705,'LISTA DE PRECIOS EKM '!A:A,0),9)</f>
        <v>279900</v>
      </c>
      <c r="G2705" s="22" t="str">
        <f>+IF(ISNUMBER(MATCH(C2705,Precios!C:C,0)),"Sí está", "No está")</f>
        <v>No está</v>
      </c>
    </row>
    <row r="2706" spans="2:7" hidden="1">
      <c r="B2706" s="22" t="s">
        <v>8142</v>
      </c>
      <c r="C2706" s="22" t="s">
        <v>8143</v>
      </c>
      <c r="D2706" s="63">
        <f>+INDEX('LISTA DE PRECIOS EKM '!A:K,MATCH(C2706,'LISTA DE PRECIOS EKM '!A:A,0),MATCH($D$1,'LISTA DE PRECIOS EKM '!$1:$1,0))</f>
        <v>259900</v>
      </c>
      <c r="E2706" s="22">
        <f>+INDEX('LISTA DE PRECIOS EKM '!B:K,MATCH(C2706,'LISTA DE PRECIOS EKM '!A:A,0),7)</f>
        <v>269900</v>
      </c>
      <c r="F2706" s="22">
        <f>+INDEX('LISTA DE PRECIOS EKM '!B:K,MATCH(C2706,'LISTA DE PRECIOS EKM '!A:A,0),9)</f>
        <v>279900</v>
      </c>
      <c r="G2706" s="22" t="str">
        <f>+IF(ISNUMBER(MATCH(C2706,Precios!C:C,0)),"Sí está", "No está")</f>
        <v>No está</v>
      </c>
    </row>
    <row r="2707" spans="2:7" hidden="1">
      <c r="B2707" s="22" t="s">
        <v>8145</v>
      </c>
      <c r="C2707" s="22" t="s">
        <v>8146</v>
      </c>
      <c r="D2707" s="63">
        <f>+INDEX('LISTA DE PRECIOS EKM '!A:K,MATCH(C2707,'LISTA DE PRECIOS EKM '!A:A,0),MATCH($D$1,'LISTA DE PRECIOS EKM '!$1:$1,0))</f>
        <v>589900</v>
      </c>
      <c r="E2707" s="22">
        <f>+INDEX('LISTA DE PRECIOS EKM '!B:K,MATCH(C2707,'LISTA DE PRECIOS EKM '!A:A,0),7)</f>
        <v>609900</v>
      </c>
      <c r="F2707" s="22">
        <f>+INDEX('LISTA DE PRECIOS EKM '!B:K,MATCH(C2707,'LISTA DE PRECIOS EKM '!A:A,0),9)</f>
        <v>639900</v>
      </c>
      <c r="G2707" s="22" t="str">
        <f>+IF(ISNUMBER(MATCH(C2707,Precios!C:C,0)),"Sí está", "No está")</f>
        <v>No está</v>
      </c>
    </row>
    <row r="2708" spans="2:7" hidden="1">
      <c r="B2708" s="22" t="s">
        <v>8145</v>
      </c>
      <c r="C2708" s="22" t="s">
        <v>8146</v>
      </c>
      <c r="D2708" s="63">
        <f>+INDEX('LISTA DE PRECIOS EKM '!A:K,MATCH(C2708,'LISTA DE PRECIOS EKM '!A:A,0),MATCH($D$1,'LISTA DE PRECIOS EKM '!$1:$1,0))</f>
        <v>589900</v>
      </c>
      <c r="E2708" s="22">
        <f>+INDEX('LISTA DE PRECIOS EKM '!B:K,MATCH(C2708,'LISTA DE PRECIOS EKM '!A:A,0),7)</f>
        <v>609900</v>
      </c>
      <c r="F2708" s="22">
        <f>+INDEX('LISTA DE PRECIOS EKM '!B:K,MATCH(C2708,'LISTA DE PRECIOS EKM '!A:A,0),9)</f>
        <v>639900</v>
      </c>
      <c r="G2708" s="22" t="str">
        <f>+IF(ISNUMBER(MATCH(C2708,Precios!C:C,0)),"Sí está", "No está")</f>
        <v>No está</v>
      </c>
    </row>
    <row r="2709" spans="2:7" hidden="1">
      <c r="B2709" s="22" t="s">
        <v>8147</v>
      </c>
      <c r="C2709" s="22" t="s">
        <v>8148</v>
      </c>
      <c r="D2709" s="63">
        <f>+INDEX('LISTA DE PRECIOS EKM '!A:K,MATCH(C2709,'LISTA DE PRECIOS EKM '!A:A,0),MATCH($D$1,'LISTA DE PRECIOS EKM '!$1:$1,0))</f>
        <v>239900</v>
      </c>
      <c r="E2709" s="22">
        <f>+INDEX('LISTA DE PRECIOS EKM '!B:K,MATCH(C2709,'LISTA DE PRECIOS EKM '!A:A,0),7)</f>
        <v>249900</v>
      </c>
      <c r="F2709" s="22">
        <f>+INDEX('LISTA DE PRECIOS EKM '!B:K,MATCH(C2709,'LISTA DE PRECIOS EKM '!A:A,0),9)</f>
        <v>259900</v>
      </c>
      <c r="G2709" s="22" t="str">
        <f>+IF(ISNUMBER(MATCH(C2709,Precios!C:C,0)),"Sí está", "No está")</f>
        <v>No está</v>
      </c>
    </row>
    <row r="2710" spans="2:7" hidden="1">
      <c r="B2710" s="22" t="s">
        <v>8147</v>
      </c>
      <c r="C2710" s="22" t="s">
        <v>8148</v>
      </c>
      <c r="D2710" s="63">
        <f>+INDEX('LISTA DE PRECIOS EKM '!A:K,MATCH(C2710,'LISTA DE PRECIOS EKM '!A:A,0),MATCH($D$1,'LISTA DE PRECIOS EKM '!$1:$1,0))</f>
        <v>239900</v>
      </c>
      <c r="E2710" s="22">
        <f>+INDEX('LISTA DE PRECIOS EKM '!B:K,MATCH(C2710,'LISTA DE PRECIOS EKM '!A:A,0),7)</f>
        <v>249900</v>
      </c>
      <c r="F2710" s="22">
        <f>+INDEX('LISTA DE PRECIOS EKM '!B:K,MATCH(C2710,'LISTA DE PRECIOS EKM '!A:A,0),9)</f>
        <v>259900</v>
      </c>
      <c r="G2710" s="22" t="str">
        <f>+IF(ISNUMBER(MATCH(C2710,Precios!C:C,0)),"Sí está", "No está")</f>
        <v>No está</v>
      </c>
    </row>
    <row r="2711" spans="2:7" hidden="1">
      <c r="B2711" s="22" t="s">
        <v>8149</v>
      </c>
      <c r="C2711" s="22" t="s">
        <v>8150</v>
      </c>
      <c r="D2711" s="63">
        <f>+INDEX('LISTA DE PRECIOS EKM '!A:K,MATCH(C2711,'LISTA DE PRECIOS EKM '!A:A,0),MATCH($D$1,'LISTA DE PRECIOS EKM '!$1:$1,0))</f>
        <v>569900</v>
      </c>
      <c r="E2711" s="22">
        <f>+INDEX('LISTA DE PRECIOS EKM '!B:K,MATCH(C2711,'LISTA DE PRECIOS EKM '!A:A,0),7)</f>
        <v>589900</v>
      </c>
      <c r="F2711" s="22">
        <f>+INDEX('LISTA DE PRECIOS EKM '!B:K,MATCH(C2711,'LISTA DE PRECIOS EKM '!A:A,0),9)</f>
        <v>619900</v>
      </c>
      <c r="G2711" s="22" t="str">
        <f>+IF(ISNUMBER(MATCH(C2711,Precios!C:C,0)),"Sí está", "No está")</f>
        <v>No está</v>
      </c>
    </row>
    <row r="2712" spans="2:7" hidden="1">
      <c r="B2712" s="22" t="s">
        <v>8149</v>
      </c>
      <c r="C2712" s="22" t="s">
        <v>8150</v>
      </c>
      <c r="D2712" s="63">
        <f>+INDEX('LISTA DE PRECIOS EKM '!A:K,MATCH(C2712,'LISTA DE PRECIOS EKM '!A:A,0),MATCH($D$1,'LISTA DE PRECIOS EKM '!$1:$1,0))</f>
        <v>569900</v>
      </c>
      <c r="E2712" s="22">
        <f>+INDEX('LISTA DE PRECIOS EKM '!B:K,MATCH(C2712,'LISTA DE PRECIOS EKM '!A:A,0),7)</f>
        <v>589900</v>
      </c>
      <c r="F2712" s="22">
        <f>+INDEX('LISTA DE PRECIOS EKM '!B:K,MATCH(C2712,'LISTA DE PRECIOS EKM '!A:A,0),9)</f>
        <v>619900</v>
      </c>
      <c r="G2712" s="22" t="str">
        <f>+IF(ISNUMBER(MATCH(C2712,Precios!C:C,0)),"Sí está", "No está")</f>
        <v>No está</v>
      </c>
    </row>
    <row r="2713" spans="2:7" hidden="1">
      <c r="B2713" s="22" t="s">
        <v>8151</v>
      </c>
      <c r="C2713" s="22" t="s">
        <v>8152</v>
      </c>
      <c r="D2713" s="63">
        <f>+INDEX('LISTA DE PRECIOS EKM '!A:K,MATCH(C2713,'LISTA DE PRECIOS EKM '!A:A,0),MATCH($D$1,'LISTA DE PRECIOS EKM '!$1:$1,0))</f>
        <v>649900</v>
      </c>
      <c r="E2713" s="22">
        <f>+INDEX('LISTA DE PRECIOS EKM '!B:K,MATCH(C2713,'LISTA DE PRECIOS EKM '!A:A,0),7)</f>
        <v>669900</v>
      </c>
      <c r="F2713" s="22">
        <f>+INDEX('LISTA DE PRECIOS EKM '!B:K,MATCH(C2713,'LISTA DE PRECIOS EKM '!A:A,0),9)</f>
        <v>709900</v>
      </c>
      <c r="G2713" s="22" t="str">
        <f>+IF(ISNUMBER(MATCH(C2713,Precios!C:C,0)),"Sí está", "No está")</f>
        <v>No está</v>
      </c>
    </row>
    <row r="2714" spans="2:7" hidden="1">
      <c r="B2714" s="22" t="s">
        <v>8151</v>
      </c>
      <c r="C2714" s="22" t="s">
        <v>8152</v>
      </c>
      <c r="D2714" s="63">
        <f>+INDEX('LISTA DE PRECIOS EKM '!A:K,MATCH(C2714,'LISTA DE PRECIOS EKM '!A:A,0),MATCH($D$1,'LISTA DE PRECIOS EKM '!$1:$1,0))</f>
        <v>649900</v>
      </c>
      <c r="E2714" s="22">
        <f>+INDEX('LISTA DE PRECIOS EKM '!B:K,MATCH(C2714,'LISTA DE PRECIOS EKM '!A:A,0),7)</f>
        <v>669900</v>
      </c>
      <c r="F2714" s="22">
        <f>+INDEX('LISTA DE PRECIOS EKM '!B:K,MATCH(C2714,'LISTA DE PRECIOS EKM '!A:A,0),9)</f>
        <v>709900</v>
      </c>
      <c r="G2714" s="22" t="str">
        <f>+IF(ISNUMBER(MATCH(C2714,Precios!C:C,0)),"Sí está", "No está")</f>
        <v>No está</v>
      </c>
    </row>
    <row r="2715" spans="2:7" hidden="1">
      <c r="B2715" s="22" t="s">
        <v>8153</v>
      </c>
      <c r="C2715" s="22" t="s">
        <v>8154</v>
      </c>
      <c r="D2715" s="63">
        <f>+INDEX('LISTA DE PRECIOS EKM '!A:K,MATCH(C2715,'LISTA DE PRECIOS EKM '!A:A,0),MATCH($D$1,'LISTA DE PRECIOS EKM '!$1:$1,0))</f>
        <v>269900</v>
      </c>
      <c r="E2715" s="22">
        <f>+INDEX('LISTA DE PRECIOS EKM '!B:K,MATCH(C2715,'LISTA DE PRECIOS EKM '!A:A,0),7)</f>
        <v>279900</v>
      </c>
      <c r="F2715" s="22">
        <f>+INDEX('LISTA DE PRECIOS EKM '!B:K,MATCH(C2715,'LISTA DE PRECIOS EKM '!A:A,0),9)</f>
        <v>289900</v>
      </c>
      <c r="G2715" s="22" t="str">
        <f>+IF(ISNUMBER(MATCH(C2715,Precios!C:C,0)),"Sí está", "No está")</f>
        <v>No está</v>
      </c>
    </row>
    <row r="2716" spans="2:7" hidden="1">
      <c r="B2716" s="22" t="s">
        <v>8153</v>
      </c>
      <c r="C2716" s="22" t="s">
        <v>8154</v>
      </c>
      <c r="D2716" s="63">
        <f>+INDEX('LISTA DE PRECIOS EKM '!A:K,MATCH(C2716,'LISTA DE PRECIOS EKM '!A:A,0),MATCH($D$1,'LISTA DE PRECIOS EKM '!$1:$1,0))</f>
        <v>269900</v>
      </c>
      <c r="E2716" s="22">
        <f>+INDEX('LISTA DE PRECIOS EKM '!B:K,MATCH(C2716,'LISTA DE PRECIOS EKM '!A:A,0),7)</f>
        <v>279900</v>
      </c>
      <c r="F2716" s="22">
        <f>+INDEX('LISTA DE PRECIOS EKM '!B:K,MATCH(C2716,'LISTA DE PRECIOS EKM '!A:A,0),9)</f>
        <v>289900</v>
      </c>
      <c r="G2716" s="22" t="str">
        <f>+IF(ISNUMBER(MATCH(C2716,Precios!C:C,0)),"Sí está", "No está")</f>
        <v>No está</v>
      </c>
    </row>
    <row r="2717" spans="2:7" hidden="1">
      <c r="B2717" s="22" t="s">
        <v>8155</v>
      </c>
      <c r="C2717" s="22" t="s">
        <v>8156</v>
      </c>
      <c r="D2717" s="63">
        <f>+INDEX('LISTA DE PRECIOS EKM '!A:K,MATCH(C2717,'LISTA DE PRECIOS EKM '!A:A,0),MATCH($D$1,'LISTA DE PRECIOS EKM '!$1:$1,0))</f>
        <v>499900</v>
      </c>
      <c r="E2717" s="22">
        <f>+INDEX('LISTA DE PRECIOS EKM '!B:K,MATCH(C2717,'LISTA DE PRECIOS EKM '!A:A,0),7)</f>
        <v>519900</v>
      </c>
      <c r="F2717" s="22">
        <f>+INDEX('LISTA DE PRECIOS EKM '!B:K,MATCH(C2717,'LISTA DE PRECIOS EKM '!A:A,0),9)</f>
        <v>539900</v>
      </c>
      <c r="G2717" s="22" t="str">
        <f>+IF(ISNUMBER(MATCH(C2717,Precios!C:C,0)),"Sí está", "No está")</f>
        <v>No está</v>
      </c>
    </row>
    <row r="2718" spans="2:7" hidden="1">
      <c r="B2718" s="22" t="s">
        <v>8155</v>
      </c>
      <c r="C2718" s="22" t="s">
        <v>8156</v>
      </c>
      <c r="D2718" s="63">
        <f>+INDEX('LISTA DE PRECIOS EKM '!A:K,MATCH(C2718,'LISTA DE PRECIOS EKM '!A:A,0),MATCH($D$1,'LISTA DE PRECIOS EKM '!$1:$1,0))</f>
        <v>499900</v>
      </c>
      <c r="E2718" s="22">
        <f>+INDEX('LISTA DE PRECIOS EKM '!B:K,MATCH(C2718,'LISTA DE PRECIOS EKM '!A:A,0),7)</f>
        <v>519900</v>
      </c>
      <c r="F2718" s="22">
        <f>+INDEX('LISTA DE PRECIOS EKM '!B:K,MATCH(C2718,'LISTA DE PRECIOS EKM '!A:A,0),9)</f>
        <v>539900</v>
      </c>
      <c r="G2718" s="22" t="str">
        <f>+IF(ISNUMBER(MATCH(C2718,Precios!C:C,0)),"Sí está", "No está")</f>
        <v>No está</v>
      </c>
    </row>
    <row r="2719" spans="2:7" hidden="1">
      <c r="B2719" s="22" t="s">
        <v>8157</v>
      </c>
      <c r="C2719" s="22" t="s">
        <v>8158</v>
      </c>
      <c r="D2719" s="63">
        <f>+INDEX('LISTA DE PRECIOS EKM '!A:K,MATCH(C2719,'LISTA DE PRECIOS EKM '!A:A,0),MATCH($D$1,'LISTA DE PRECIOS EKM '!$1:$1,0))</f>
        <v>439900</v>
      </c>
      <c r="E2719" s="22">
        <f>+INDEX('LISTA DE PRECIOS EKM '!B:K,MATCH(C2719,'LISTA DE PRECIOS EKM '!A:A,0),7)</f>
        <v>449900</v>
      </c>
      <c r="F2719" s="22">
        <f>+INDEX('LISTA DE PRECIOS EKM '!B:K,MATCH(C2719,'LISTA DE PRECIOS EKM '!A:A,0),9)</f>
        <v>479900</v>
      </c>
      <c r="G2719" s="22" t="str">
        <f>+IF(ISNUMBER(MATCH(C2719,Precios!C:C,0)),"Sí está", "No está")</f>
        <v>No está</v>
      </c>
    </row>
    <row r="2720" spans="2:7" hidden="1">
      <c r="B2720" s="22" t="s">
        <v>8157</v>
      </c>
      <c r="C2720" s="22" t="s">
        <v>8158</v>
      </c>
      <c r="D2720" s="63">
        <f>+INDEX('LISTA DE PRECIOS EKM '!A:K,MATCH(C2720,'LISTA DE PRECIOS EKM '!A:A,0),MATCH($D$1,'LISTA DE PRECIOS EKM '!$1:$1,0))</f>
        <v>439900</v>
      </c>
      <c r="E2720" s="22">
        <f>+INDEX('LISTA DE PRECIOS EKM '!B:K,MATCH(C2720,'LISTA DE PRECIOS EKM '!A:A,0),7)</f>
        <v>449900</v>
      </c>
      <c r="F2720" s="22">
        <f>+INDEX('LISTA DE PRECIOS EKM '!B:K,MATCH(C2720,'LISTA DE PRECIOS EKM '!A:A,0),9)</f>
        <v>479900</v>
      </c>
      <c r="G2720" s="22" t="str">
        <f>+IF(ISNUMBER(MATCH(C2720,Precios!C:C,0)),"Sí está", "No está")</f>
        <v>No está</v>
      </c>
    </row>
    <row r="2721" spans="2:7" hidden="1">
      <c r="B2721" s="22" t="s">
        <v>8159</v>
      </c>
      <c r="C2721" s="22" t="s">
        <v>8160</v>
      </c>
      <c r="D2721" s="63">
        <f>+INDEX('LISTA DE PRECIOS EKM '!A:K,MATCH(C2721,'LISTA DE PRECIOS EKM '!A:A,0),MATCH($D$1,'LISTA DE PRECIOS EKM '!$1:$1,0))</f>
        <v>649900</v>
      </c>
      <c r="E2721" s="22">
        <f>+INDEX('LISTA DE PRECIOS EKM '!B:K,MATCH(C2721,'LISTA DE PRECIOS EKM '!A:A,0),7)</f>
        <v>669900</v>
      </c>
      <c r="F2721" s="22">
        <f>+INDEX('LISTA DE PRECIOS EKM '!B:K,MATCH(C2721,'LISTA DE PRECIOS EKM '!A:A,0),9)</f>
        <v>709900</v>
      </c>
      <c r="G2721" s="22" t="str">
        <f>+IF(ISNUMBER(MATCH(C2721,Precios!C:C,0)),"Sí está", "No está")</f>
        <v>No está</v>
      </c>
    </row>
    <row r="2722" spans="2:7" hidden="1">
      <c r="B2722" s="22" t="s">
        <v>8159</v>
      </c>
      <c r="C2722" s="22" t="s">
        <v>8160</v>
      </c>
      <c r="D2722" s="63">
        <f>+INDEX('LISTA DE PRECIOS EKM '!A:K,MATCH(C2722,'LISTA DE PRECIOS EKM '!A:A,0),MATCH($D$1,'LISTA DE PRECIOS EKM '!$1:$1,0))</f>
        <v>649900</v>
      </c>
      <c r="E2722" s="22">
        <f>+INDEX('LISTA DE PRECIOS EKM '!B:K,MATCH(C2722,'LISTA DE PRECIOS EKM '!A:A,0),7)</f>
        <v>669900</v>
      </c>
      <c r="F2722" s="22">
        <f>+INDEX('LISTA DE PRECIOS EKM '!B:K,MATCH(C2722,'LISTA DE PRECIOS EKM '!A:A,0),9)</f>
        <v>709900</v>
      </c>
      <c r="G2722" s="22" t="str">
        <f>+IF(ISNUMBER(MATCH(C2722,Precios!C:C,0)),"Sí está", "No está")</f>
        <v>No está</v>
      </c>
    </row>
    <row r="2723" spans="2:7" hidden="1">
      <c r="B2723" s="22" t="s">
        <v>8161</v>
      </c>
      <c r="C2723" s="22" t="s">
        <v>8162</v>
      </c>
      <c r="D2723" s="63">
        <f>+INDEX('LISTA DE PRECIOS EKM '!A:K,MATCH(C2723,'LISTA DE PRECIOS EKM '!A:A,0),MATCH($D$1,'LISTA DE PRECIOS EKM '!$1:$1,0))</f>
        <v>1199900</v>
      </c>
      <c r="E2723" s="22">
        <f>+INDEX('LISTA DE PRECIOS EKM '!B:K,MATCH(C2723,'LISTA DE PRECIOS EKM '!A:A,0),7)</f>
        <v>1249900</v>
      </c>
      <c r="F2723" s="22">
        <f>+INDEX('LISTA DE PRECIOS EKM '!B:K,MATCH(C2723,'LISTA DE PRECIOS EKM '!A:A,0),9)</f>
        <v>1309900</v>
      </c>
      <c r="G2723" s="22" t="str">
        <f>+IF(ISNUMBER(MATCH(C2723,Precios!C:C,0)),"Sí está", "No está")</f>
        <v>No está</v>
      </c>
    </row>
    <row r="2724" spans="2:7" hidden="1">
      <c r="B2724" s="22" t="s">
        <v>8161</v>
      </c>
      <c r="C2724" s="22" t="s">
        <v>8162</v>
      </c>
      <c r="D2724" s="63">
        <f>+INDEX('LISTA DE PRECIOS EKM '!A:K,MATCH(C2724,'LISTA DE PRECIOS EKM '!A:A,0),MATCH($D$1,'LISTA DE PRECIOS EKM '!$1:$1,0))</f>
        <v>1199900</v>
      </c>
      <c r="E2724" s="22">
        <f>+INDEX('LISTA DE PRECIOS EKM '!B:K,MATCH(C2724,'LISTA DE PRECIOS EKM '!A:A,0),7)</f>
        <v>1249900</v>
      </c>
      <c r="F2724" s="22">
        <f>+INDEX('LISTA DE PRECIOS EKM '!B:K,MATCH(C2724,'LISTA DE PRECIOS EKM '!A:A,0),9)</f>
        <v>1309900</v>
      </c>
      <c r="G2724" s="22" t="str">
        <f>+IF(ISNUMBER(MATCH(C2724,Precios!C:C,0)),"Sí está", "No está")</f>
        <v>No está</v>
      </c>
    </row>
    <row r="2725" spans="2:7" hidden="1">
      <c r="B2725" s="22" t="s">
        <v>8163</v>
      </c>
      <c r="C2725" s="22" t="s">
        <v>8164</v>
      </c>
      <c r="D2725" s="63">
        <f>+INDEX('LISTA DE PRECIOS EKM '!A:K,MATCH(C2725,'LISTA DE PRECIOS EKM '!A:A,0),MATCH($D$1,'LISTA DE PRECIOS EKM '!$1:$1,0))</f>
        <v>809900</v>
      </c>
      <c r="E2725" s="22">
        <f>+INDEX('LISTA DE PRECIOS EKM '!B:K,MATCH(C2725,'LISTA DE PRECIOS EKM '!A:A,0),7)</f>
        <v>839900</v>
      </c>
      <c r="F2725" s="22">
        <f>+INDEX('LISTA DE PRECIOS EKM '!B:K,MATCH(C2725,'LISTA DE PRECIOS EKM '!A:A,0),9)</f>
        <v>889900</v>
      </c>
      <c r="G2725" s="22" t="str">
        <f>+IF(ISNUMBER(MATCH(C2725,Precios!C:C,0)),"Sí está", "No está")</f>
        <v>No está</v>
      </c>
    </row>
    <row r="2726" spans="2:7" hidden="1">
      <c r="B2726" s="22" t="s">
        <v>8163</v>
      </c>
      <c r="C2726" s="22" t="s">
        <v>8164</v>
      </c>
      <c r="D2726" s="63">
        <f>+INDEX('LISTA DE PRECIOS EKM '!A:K,MATCH(C2726,'LISTA DE PRECIOS EKM '!A:A,0),MATCH($D$1,'LISTA DE PRECIOS EKM '!$1:$1,0))</f>
        <v>809900</v>
      </c>
      <c r="E2726" s="22">
        <f>+INDEX('LISTA DE PRECIOS EKM '!B:K,MATCH(C2726,'LISTA DE PRECIOS EKM '!A:A,0),7)</f>
        <v>839900</v>
      </c>
      <c r="F2726" s="22">
        <f>+INDEX('LISTA DE PRECIOS EKM '!B:K,MATCH(C2726,'LISTA DE PRECIOS EKM '!A:A,0),9)</f>
        <v>889900</v>
      </c>
      <c r="G2726" s="22" t="str">
        <f>+IF(ISNUMBER(MATCH(C2726,Precios!C:C,0)),"Sí está", "No está")</f>
        <v>No está</v>
      </c>
    </row>
    <row r="2727" spans="2:7" hidden="1">
      <c r="B2727" s="22" t="s">
        <v>8165</v>
      </c>
      <c r="C2727" s="22" t="s">
        <v>8166</v>
      </c>
      <c r="D2727" s="63">
        <f>+INDEX('LISTA DE PRECIOS EKM '!A:K,MATCH(C2727,'LISTA DE PRECIOS EKM '!A:A,0),MATCH($D$1,'LISTA DE PRECIOS EKM '!$1:$1,0))</f>
        <v>579900</v>
      </c>
      <c r="E2727" s="22">
        <f>+INDEX('LISTA DE PRECIOS EKM '!B:K,MATCH(C2727,'LISTA DE PRECIOS EKM '!A:A,0),7)</f>
        <v>599900</v>
      </c>
      <c r="F2727" s="22">
        <f>+INDEX('LISTA DE PRECIOS EKM '!B:K,MATCH(C2727,'LISTA DE PRECIOS EKM '!A:A,0),9)</f>
        <v>629900</v>
      </c>
      <c r="G2727" s="22" t="str">
        <f>+IF(ISNUMBER(MATCH(C2727,Precios!C:C,0)),"Sí está", "No está")</f>
        <v>No está</v>
      </c>
    </row>
    <row r="2728" spans="2:7" hidden="1">
      <c r="B2728" s="22" t="s">
        <v>8165</v>
      </c>
      <c r="C2728" s="22" t="s">
        <v>8166</v>
      </c>
      <c r="D2728" s="63">
        <f>+INDEX('LISTA DE PRECIOS EKM '!A:K,MATCH(C2728,'LISTA DE PRECIOS EKM '!A:A,0),MATCH($D$1,'LISTA DE PRECIOS EKM '!$1:$1,0))</f>
        <v>579900</v>
      </c>
      <c r="E2728" s="22">
        <f>+INDEX('LISTA DE PRECIOS EKM '!B:K,MATCH(C2728,'LISTA DE PRECIOS EKM '!A:A,0),7)</f>
        <v>599900</v>
      </c>
      <c r="F2728" s="22">
        <f>+INDEX('LISTA DE PRECIOS EKM '!B:K,MATCH(C2728,'LISTA DE PRECIOS EKM '!A:A,0),9)</f>
        <v>629900</v>
      </c>
      <c r="G2728" s="22" t="str">
        <f>+IF(ISNUMBER(MATCH(C2728,Precios!C:C,0)),"Sí está", "No está")</f>
        <v>No está</v>
      </c>
    </row>
    <row r="2729" spans="2:7" hidden="1">
      <c r="B2729" s="22" t="s">
        <v>8167</v>
      </c>
      <c r="C2729" s="22" t="s">
        <v>8168</v>
      </c>
      <c r="D2729" s="63">
        <f>+INDEX('LISTA DE PRECIOS EKM '!A:K,MATCH(C2729,'LISTA DE PRECIOS EKM '!A:A,0),MATCH($D$1,'LISTA DE PRECIOS EKM '!$1:$1,0))</f>
        <v>1719900</v>
      </c>
      <c r="E2729" s="22">
        <f>+INDEX('LISTA DE PRECIOS EKM '!B:K,MATCH(C2729,'LISTA DE PRECIOS EKM '!A:A,0),7)</f>
        <v>1789900</v>
      </c>
      <c r="F2729" s="22">
        <f>+INDEX('LISTA DE PRECIOS EKM '!B:K,MATCH(C2729,'LISTA DE PRECIOS EKM '!A:A,0),9)</f>
        <v>1889900</v>
      </c>
      <c r="G2729" s="22" t="str">
        <f>+IF(ISNUMBER(MATCH(C2729,Precios!C:C,0)),"Sí está", "No está")</f>
        <v>No está</v>
      </c>
    </row>
    <row r="2730" spans="2:7" hidden="1">
      <c r="B2730" s="22" t="s">
        <v>8167</v>
      </c>
      <c r="C2730" s="22" t="s">
        <v>8168</v>
      </c>
      <c r="D2730" s="63">
        <f>+INDEX('LISTA DE PRECIOS EKM '!A:K,MATCH(C2730,'LISTA DE PRECIOS EKM '!A:A,0),MATCH($D$1,'LISTA DE PRECIOS EKM '!$1:$1,0))</f>
        <v>1719900</v>
      </c>
      <c r="E2730" s="22">
        <f>+INDEX('LISTA DE PRECIOS EKM '!B:K,MATCH(C2730,'LISTA DE PRECIOS EKM '!A:A,0),7)</f>
        <v>1789900</v>
      </c>
      <c r="F2730" s="22">
        <f>+INDEX('LISTA DE PRECIOS EKM '!B:K,MATCH(C2730,'LISTA DE PRECIOS EKM '!A:A,0),9)</f>
        <v>1889900</v>
      </c>
      <c r="G2730" s="22" t="str">
        <f>+IF(ISNUMBER(MATCH(C2730,Precios!C:C,0)),"Sí está", "No está")</f>
        <v>No está</v>
      </c>
    </row>
    <row r="2731" spans="2:7" hidden="1">
      <c r="B2731" s="22" t="s">
        <v>8169</v>
      </c>
      <c r="C2731" s="22" t="s">
        <v>8170</v>
      </c>
      <c r="D2731" s="63">
        <f>+INDEX('LISTA DE PRECIOS EKM '!A:K,MATCH(C2731,'LISTA DE PRECIOS EKM '!A:A,0),MATCH($D$1,'LISTA DE PRECIOS EKM '!$1:$1,0))</f>
        <v>1199900</v>
      </c>
      <c r="E2731" s="22">
        <f>+INDEX('LISTA DE PRECIOS EKM '!B:K,MATCH(C2731,'LISTA DE PRECIOS EKM '!A:A,0),7)</f>
        <v>1249900</v>
      </c>
      <c r="F2731" s="22">
        <f>+INDEX('LISTA DE PRECIOS EKM '!B:K,MATCH(C2731,'LISTA DE PRECIOS EKM '!A:A,0),9)</f>
        <v>1309900</v>
      </c>
      <c r="G2731" s="22" t="str">
        <f>+IF(ISNUMBER(MATCH(C2731,Precios!C:C,0)),"Sí está", "No está")</f>
        <v>No está</v>
      </c>
    </row>
    <row r="2732" spans="2:7" hidden="1">
      <c r="B2732" s="22" t="s">
        <v>8169</v>
      </c>
      <c r="C2732" s="22" t="s">
        <v>8170</v>
      </c>
      <c r="D2732" s="63">
        <f>+INDEX('LISTA DE PRECIOS EKM '!A:K,MATCH(C2732,'LISTA DE PRECIOS EKM '!A:A,0),MATCH($D$1,'LISTA DE PRECIOS EKM '!$1:$1,0))</f>
        <v>1199900</v>
      </c>
      <c r="E2732" s="22">
        <f>+INDEX('LISTA DE PRECIOS EKM '!B:K,MATCH(C2732,'LISTA DE PRECIOS EKM '!A:A,0),7)</f>
        <v>1249900</v>
      </c>
      <c r="F2732" s="22">
        <f>+INDEX('LISTA DE PRECIOS EKM '!B:K,MATCH(C2732,'LISTA DE PRECIOS EKM '!A:A,0),9)</f>
        <v>1309900</v>
      </c>
      <c r="G2732" s="22" t="str">
        <f>+IF(ISNUMBER(MATCH(C2732,Precios!C:C,0)),"Sí está", "No está")</f>
        <v>No está</v>
      </c>
    </row>
    <row r="2733" spans="2:7" hidden="1">
      <c r="B2733" s="22" t="s">
        <v>8171</v>
      </c>
      <c r="C2733" s="22" t="s">
        <v>8172</v>
      </c>
      <c r="D2733" s="63">
        <f>+INDEX('LISTA DE PRECIOS EKM '!A:K,MATCH(C2733,'LISTA DE PRECIOS EKM '!A:A,0),MATCH($D$1,'LISTA DE PRECIOS EKM '!$1:$1,0))</f>
        <v>809900</v>
      </c>
      <c r="E2733" s="22">
        <f>+INDEX('LISTA DE PRECIOS EKM '!B:K,MATCH(C2733,'LISTA DE PRECIOS EKM '!A:A,0),7)</f>
        <v>839900</v>
      </c>
      <c r="F2733" s="22">
        <f>+INDEX('LISTA DE PRECIOS EKM '!B:K,MATCH(C2733,'LISTA DE PRECIOS EKM '!A:A,0),9)</f>
        <v>889900</v>
      </c>
      <c r="G2733" s="22" t="str">
        <f>+IF(ISNUMBER(MATCH(C2733,Precios!C:C,0)),"Sí está", "No está")</f>
        <v>No está</v>
      </c>
    </row>
    <row r="2734" spans="2:7" hidden="1">
      <c r="B2734" s="22" t="s">
        <v>8171</v>
      </c>
      <c r="C2734" s="22" t="s">
        <v>8172</v>
      </c>
      <c r="D2734" s="63">
        <f>+INDEX('LISTA DE PRECIOS EKM '!A:K,MATCH(C2734,'LISTA DE PRECIOS EKM '!A:A,0),MATCH($D$1,'LISTA DE PRECIOS EKM '!$1:$1,0))</f>
        <v>809900</v>
      </c>
      <c r="E2734" s="22">
        <f>+INDEX('LISTA DE PRECIOS EKM '!B:K,MATCH(C2734,'LISTA DE PRECIOS EKM '!A:A,0),7)</f>
        <v>839900</v>
      </c>
      <c r="F2734" s="22">
        <f>+INDEX('LISTA DE PRECIOS EKM '!B:K,MATCH(C2734,'LISTA DE PRECIOS EKM '!A:A,0),9)</f>
        <v>889900</v>
      </c>
      <c r="G2734" s="22" t="str">
        <f>+IF(ISNUMBER(MATCH(C2734,Precios!C:C,0)),"Sí está", "No está")</f>
        <v>No está</v>
      </c>
    </row>
    <row r="2735" spans="2:7" hidden="1">
      <c r="B2735" s="22" t="s">
        <v>8173</v>
      </c>
      <c r="C2735" s="22" t="s">
        <v>8174</v>
      </c>
      <c r="D2735" s="63">
        <f>+INDEX('LISTA DE PRECIOS EKM '!A:K,MATCH(C2735,'LISTA DE PRECIOS EKM '!A:A,0),MATCH($D$1,'LISTA DE PRECIOS EKM '!$1:$1,0))</f>
        <v>549900</v>
      </c>
      <c r="E2735" s="22">
        <f>+INDEX('LISTA DE PRECIOS EKM '!B:K,MATCH(C2735,'LISTA DE PRECIOS EKM '!A:A,0),7)</f>
        <v>569900</v>
      </c>
      <c r="F2735" s="22">
        <f>+INDEX('LISTA DE PRECIOS EKM '!B:K,MATCH(C2735,'LISTA DE PRECIOS EKM '!A:A,0),9)</f>
        <v>599900</v>
      </c>
      <c r="G2735" s="22" t="str">
        <f>+IF(ISNUMBER(MATCH(C2735,Precios!C:C,0)),"Sí está", "No está")</f>
        <v>No está</v>
      </c>
    </row>
    <row r="2736" spans="2:7" hidden="1">
      <c r="B2736" s="22" t="s">
        <v>8173</v>
      </c>
      <c r="C2736" s="22" t="s">
        <v>8174</v>
      </c>
      <c r="D2736" s="63">
        <f>+INDEX('LISTA DE PRECIOS EKM '!A:K,MATCH(C2736,'LISTA DE PRECIOS EKM '!A:A,0),MATCH($D$1,'LISTA DE PRECIOS EKM '!$1:$1,0))</f>
        <v>549900</v>
      </c>
      <c r="E2736" s="22">
        <f>+INDEX('LISTA DE PRECIOS EKM '!B:K,MATCH(C2736,'LISTA DE PRECIOS EKM '!A:A,0),7)</f>
        <v>569900</v>
      </c>
      <c r="F2736" s="22">
        <f>+INDEX('LISTA DE PRECIOS EKM '!B:K,MATCH(C2736,'LISTA DE PRECIOS EKM '!A:A,0),9)</f>
        <v>599900</v>
      </c>
      <c r="G2736" s="22" t="str">
        <f>+IF(ISNUMBER(MATCH(C2736,Precios!C:C,0)),"Sí está", "No está")</f>
        <v>No está</v>
      </c>
    </row>
    <row r="2737" spans="2:7" hidden="1">
      <c r="B2737" s="22" t="s">
        <v>8175</v>
      </c>
      <c r="C2737" s="22" t="s">
        <v>8176</v>
      </c>
      <c r="D2737" s="63">
        <f>+INDEX('LISTA DE PRECIOS EKM '!A:K,MATCH(C2737,'LISTA DE PRECIOS EKM '!A:A,0),MATCH($D$1,'LISTA DE PRECIOS EKM '!$1:$1,0))</f>
        <v>1719900</v>
      </c>
      <c r="E2737" s="22">
        <f>+INDEX('LISTA DE PRECIOS EKM '!B:K,MATCH(C2737,'LISTA DE PRECIOS EKM '!A:A,0),7)</f>
        <v>1789900</v>
      </c>
      <c r="F2737" s="22">
        <f>+INDEX('LISTA DE PRECIOS EKM '!B:K,MATCH(C2737,'LISTA DE PRECIOS EKM '!A:A,0),9)</f>
        <v>1889900</v>
      </c>
      <c r="G2737" s="22" t="str">
        <f>+IF(ISNUMBER(MATCH(C2737,Precios!C:C,0)),"Sí está", "No está")</f>
        <v>No está</v>
      </c>
    </row>
    <row r="2738" spans="2:7" hidden="1">
      <c r="B2738" s="22" t="s">
        <v>8175</v>
      </c>
      <c r="C2738" s="22" t="s">
        <v>8176</v>
      </c>
      <c r="D2738" s="63">
        <f>+INDEX('LISTA DE PRECIOS EKM '!A:K,MATCH(C2738,'LISTA DE PRECIOS EKM '!A:A,0),MATCH($D$1,'LISTA DE PRECIOS EKM '!$1:$1,0))</f>
        <v>1719900</v>
      </c>
      <c r="E2738" s="22">
        <f>+INDEX('LISTA DE PRECIOS EKM '!B:K,MATCH(C2738,'LISTA DE PRECIOS EKM '!A:A,0),7)</f>
        <v>1789900</v>
      </c>
      <c r="F2738" s="22">
        <f>+INDEX('LISTA DE PRECIOS EKM '!B:K,MATCH(C2738,'LISTA DE PRECIOS EKM '!A:A,0),9)</f>
        <v>1889900</v>
      </c>
      <c r="G2738" s="22" t="str">
        <f>+IF(ISNUMBER(MATCH(C2738,Precios!C:C,0)),"Sí está", "No está")</f>
        <v>No está</v>
      </c>
    </row>
    <row r="2739" spans="2:7" hidden="1">
      <c r="B2739" s="22" t="s">
        <v>8177</v>
      </c>
      <c r="C2739" s="22" t="s">
        <v>8178</v>
      </c>
      <c r="D2739" s="63">
        <f>+INDEX('LISTA DE PRECIOS EKM '!A:K,MATCH(C2739,'LISTA DE PRECIOS EKM '!A:A,0),MATCH($D$1,'LISTA DE PRECIOS EKM '!$1:$1,0))</f>
        <v>549900</v>
      </c>
      <c r="E2739" s="22">
        <f>+INDEX('LISTA DE PRECIOS EKM '!B:K,MATCH(C2739,'LISTA DE PRECIOS EKM '!A:A,0),7)</f>
        <v>569900</v>
      </c>
      <c r="F2739" s="22">
        <f>+INDEX('LISTA DE PRECIOS EKM '!B:K,MATCH(C2739,'LISTA DE PRECIOS EKM '!A:A,0),9)</f>
        <v>599900</v>
      </c>
      <c r="G2739" s="22" t="str">
        <f>+IF(ISNUMBER(MATCH(C2739,Precios!C:C,0)),"Sí está", "No está")</f>
        <v>No está</v>
      </c>
    </row>
    <row r="2740" spans="2:7" hidden="1">
      <c r="B2740" s="22" t="s">
        <v>8177</v>
      </c>
      <c r="C2740" s="22" t="s">
        <v>8178</v>
      </c>
      <c r="D2740" s="63">
        <f>+INDEX('LISTA DE PRECIOS EKM '!A:K,MATCH(C2740,'LISTA DE PRECIOS EKM '!A:A,0),MATCH($D$1,'LISTA DE PRECIOS EKM '!$1:$1,0))</f>
        <v>549900</v>
      </c>
      <c r="E2740" s="22">
        <f>+INDEX('LISTA DE PRECIOS EKM '!B:K,MATCH(C2740,'LISTA DE PRECIOS EKM '!A:A,0),7)</f>
        <v>569900</v>
      </c>
      <c r="F2740" s="22">
        <f>+INDEX('LISTA DE PRECIOS EKM '!B:K,MATCH(C2740,'LISTA DE PRECIOS EKM '!A:A,0),9)</f>
        <v>599900</v>
      </c>
      <c r="G2740" s="22" t="str">
        <f>+IF(ISNUMBER(MATCH(C2740,Precios!C:C,0)),"Sí está", "No está")</f>
        <v>No está</v>
      </c>
    </row>
    <row r="2741" spans="2:7" hidden="1">
      <c r="B2741" s="22" t="s">
        <v>8179</v>
      </c>
      <c r="C2741" s="22" t="s">
        <v>8180</v>
      </c>
      <c r="D2741" s="63">
        <f>+INDEX('LISTA DE PRECIOS EKM '!A:K,MATCH(C2741,'LISTA DE PRECIOS EKM '!A:A,0),MATCH($D$1,'LISTA DE PRECIOS EKM '!$1:$1,0))</f>
        <v>639900</v>
      </c>
      <c r="E2741" s="22">
        <f>+INDEX('LISTA DE PRECIOS EKM '!B:K,MATCH(C2741,'LISTA DE PRECIOS EKM '!A:A,0),7)</f>
        <v>659900</v>
      </c>
      <c r="F2741" s="22">
        <f>+INDEX('LISTA DE PRECIOS EKM '!B:K,MATCH(C2741,'LISTA DE PRECIOS EKM '!A:A,0),9)</f>
        <v>699900</v>
      </c>
      <c r="G2741" s="22" t="str">
        <f>+IF(ISNUMBER(MATCH(C2741,Precios!C:C,0)),"Sí está", "No está")</f>
        <v>No está</v>
      </c>
    </row>
    <row r="2742" spans="2:7" hidden="1">
      <c r="B2742" s="22" t="s">
        <v>8179</v>
      </c>
      <c r="C2742" s="22" t="s">
        <v>8180</v>
      </c>
      <c r="D2742" s="63">
        <f>+INDEX('LISTA DE PRECIOS EKM '!A:K,MATCH(C2742,'LISTA DE PRECIOS EKM '!A:A,0),MATCH($D$1,'LISTA DE PRECIOS EKM '!$1:$1,0))</f>
        <v>639900</v>
      </c>
      <c r="E2742" s="22">
        <f>+INDEX('LISTA DE PRECIOS EKM '!B:K,MATCH(C2742,'LISTA DE PRECIOS EKM '!A:A,0),7)</f>
        <v>659900</v>
      </c>
      <c r="F2742" s="22">
        <f>+INDEX('LISTA DE PRECIOS EKM '!B:K,MATCH(C2742,'LISTA DE PRECIOS EKM '!A:A,0),9)</f>
        <v>699900</v>
      </c>
      <c r="G2742" s="22" t="str">
        <f>+IF(ISNUMBER(MATCH(C2742,Precios!C:C,0)),"Sí está", "No está")</f>
        <v>No está</v>
      </c>
    </row>
    <row r="2743" spans="2:7" hidden="1">
      <c r="B2743" s="22" t="s">
        <v>8182</v>
      </c>
      <c r="C2743" s="22" t="s">
        <v>8183</v>
      </c>
      <c r="D2743" s="63">
        <f>+INDEX('LISTA DE PRECIOS EKM '!A:K,MATCH(C2743,'LISTA DE PRECIOS EKM '!A:A,0),MATCH($D$1,'LISTA DE PRECIOS EKM '!$1:$1,0))</f>
        <v>639900</v>
      </c>
      <c r="E2743" s="22">
        <f>+INDEX('LISTA DE PRECIOS EKM '!B:K,MATCH(C2743,'LISTA DE PRECIOS EKM '!A:A,0),7)</f>
        <v>659900</v>
      </c>
      <c r="F2743" s="22">
        <f>+INDEX('LISTA DE PRECIOS EKM '!B:K,MATCH(C2743,'LISTA DE PRECIOS EKM '!A:A,0),9)</f>
        <v>699900</v>
      </c>
      <c r="G2743" s="22" t="str">
        <f>+IF(ISNUMBER(MATCH(C2743,Precios!C:C,0)),"Sí está", "No está")</f>
        <v>No está</v>
      </c>
    </row>
    <row r="2744" spans="2:7" hidden="1">
      <c r="B2744" s="22" t="s">
        <v>8182</v>
      </c>
      <c r="C2744" s="22" t="s">
        <v>8183</v>
      </c>
      <c r="D2744" s="63">
        <f>+INDEX('LISTA DE PRECIOS EKM '!A:K,MATCH(C2744,'LISTA DE PRECIOS EKM '!A:A,0),MATCH($D$1,'LISTA DE PRECIOS EKM '!$1:$1,0))</f>
        <v>639900</v>
      </c>
      <c r="E2744" s="22">
        <f>+INDEX('LISTA DE PRECIOS EKM '!B:K,MATCH(C2744,'LISTA DE PRECIOS EKM '!A:A,0),7)</f>
        <v>659900</v>
      </c>
      <c r="F2744" s="22">
        <f>+INDEX('LISTA DE PRECIOS EKM '!B:K,MATCH(C2744,'LISTA DE PRECIOS EKM '!A:A,0),9)</f>
        <v>699900</v>
      </c>
      <c r="G2744" s="22" t="str">
        <f>+IF(ISNUMBER(MATCH(C2744,Precios!C:C,0)),"Sí está", "No está")</f>
        <v>No está</v>
      </c>
    </row>
    <row r="2745" spans="2:7" hidden="1">
      <c r="B2745" s="22" t="s">
        <v>8184</v>
      </c>
      <c r="C2745" s="22" t="s">
        <v>8185</v>
      </c>
      <c r="D2745" s="63">
        <f>+INDEX('LISTA DE PRECIOS EKM '!A:K,MATCH(C2745,'LISTA DE PRECIOS EKM '!A:A,0),MATCH($D$1,'LISTA DE PRECIOS EKM '!$1:$1,0))</f>
        <v>739900</v>
      </c>
      <c r="E2745" s="22">
        <f>+INDEX('LISTA DE PRECIOS EKM '!B:K,MATCH(C2745,'LISTA DE PRECIOS EKM '!A:A,0),7)</f>
        <v>769900</v>
      </c>
      <c r="F2745" s="22">
        <f>+INDEX('LISTA DE PRECIOS EKM '!B:K,MATCH(C2745,'LISTA DE PRECIOS EKM '!A:A,0),9)</f>
        <v>809900</v>
      </c>
      <c r="G2745" s="22" t="str">
        <f>+IF(ISNUMBER(MATCH(C2745,Precios!C:C,0)),"Sí está", "No está")</f>
        <v>No está</v>
      </c>
    </row>
    <row r="2746" spans="2:7" hidden="1">
      <c r="B2746" s="22" t="s">
        <v>8184</v>
      </c>
      <c r="C2746" s="22" t="s">
        <v>8185</v>
      </c>
      <c r="D2746" s="63">
        <f>+INDEX('LISTA DE PRECIOS EKM '!A:K,MATCH(C2746,'LISTA DE PRECIOS EKM '!A:A,0),MATCH($D$1,'LISTA DE PRECIOS EKM '!$1:$1,0))</f>
        <v>739900</v>
      </c>
      <c r="E2746" s="22">
        <f>+INDEX('LISTA DE PRECIOS EKM '!B:K,MATCH(C2746,'LISTA DE PRECIOS EKM '!A:A,0),7)</f>
        <v>769900</v>
      </c>
      <c r="F2746" s="22">
        <f>+INDEX('LISTA DE PRECIOS EKM '!B:K,MATCH(C2746,'LISTA DE PRECIOS EKM '!A:A,0),9)</f>
        <v>809900</v>
      </c>
      <c r="G2746" s="22" t="str">
        <f>+IF(ISNUMBER(MATCH(C2746,Precios!C:C,0)),"Sí está", "No está")</f>
        <v>No está</v>
      </c>
    </row>
    <row r="2747" spans="2:7" hidden="1">
      <c r="B2747" s="22" t="s">
        <v>8186</v>
      </c>
      <c r="C2747" s="22" t="s">
        <v>8187</v>
      </c>
      <c r="D2747" s="63">
        <f>+INDEX('LISTA DE PRECIOS EKM '!A:K,MATCH(C2747,'LISTA DE PRECIOS EKM '!A:A,0),MATCH($D$1,'LISTA DE PRECIOS EKM '!$1:$1,0))</f>
        <v>899900</v>
      </c>
      <c r="E2747" s="22">
        <f>+INDEX('LISTA DE PRECIOS EKM '!B:K,MATCH(C2747,'LISTA DE PRECIOS EKM '!A:A,0),7)</f>
        <v>929900</v>
      </c>
      <c r="F2747" s="22">
        <f>+INDEX('LISTA DE PRECIOS EKM '!B:K,MATCH(C2747,'LISTA DE PRECIOS EKM '!A:A,0),9)</f>
        <v>979900</v>
      </c>
      <c r="G2747" s="22" t="str">
        <f>+IF(ISNUMBER(MATCH(C2747,Precios!C:C,0)),"Sí está", "No está")</f>
        <v>No está</v>
      </c>
    </row>
    <row r="2748" spans="2:7" hidden="1">
      <c r="B2748" s="22" t="s">
        <v>8186</v>
      </c>
      <c r="C2748" s="22" t="s">
        <v>8187</v>
      </c>
      <c r="D2748" s="63">
        <f>+INDEX('LISTA DE PRECIOS EKM '!A:K,MATCH(C2748,'LISTA DE PRECIOS EKM '!A:A,0),MATCH($D$1,'LISTA DE PRECIOS EKM '!$1:$1,0))</f>
        <v>899900</v>
      </c>
      <c r="E2748" s="22">
        <f>+INDEX('LISTA DE PRECIOS EKM '!B:K,MATCH(C2748,'LISTA DE PRECIOS EKM '!A:A,0),7)</f>
        <v>929900</v>
      </c>
      <c r="F2748" s="22">
        <f>+INDEX('LISTA DE PRECIOS EKM '!B:K,MATCH(C2748,'LISTA DE PRECIOS EKM '!A:A,0),9)</f>
        <v>979900</v>
      </c>
      <c r="G2748" s="22" t="str">
        <f>+IF(ISNUMBER(MATCH(C2748,Precios!C:C,0)),"Sí está", "No está")</f>
        <v>No está</v>
      </c>
    </row>
    <row r="2749" spans="2:7" hidden="1">
      <c r="B2749" s="22" t="s">
        <v>8188</v>
      </c>
      <c r="C2749" s="22" t="s">
        <v>8189</v>
      </c>
      <c r="D2749" s="63">
        <f>+INDEX('LISTA DE PRECIOS EKM '!A:K,MATCH(C2749,'LISTA DE PRECIOS EKM '!A:A,0),MATCH($D$1,'LISTA DE PRECIOS EKM '!$1:$1,0))</f>
        <v>589900</v>
      </c>
      <c r="E2749" s="22">
        <f>+INDEX('LISTA DE PRECIOS EKM '!B:K,MATCH(C2749,'LISTA DE PRECIOS EKM '!A:A,0),7)</f>
        <v>609900</v>
      </c>
      <c r="F2749" s="22">
        <f>+INDEX('LISTA DE PRECIOS EKM '!B:K,MATCH(C2749,'LISTA DE PRECIOS EKM '!A:A,0),9)</f>
        <v>639900</v>
      </c>
      <c r="G2749" s="22" t="str">
        <f>+IF(ISNUMBER(MATCH(C2749,Precios!C:C,0)),"Sí está", "No está")</f>
        <v>No está</v>
      </c>
    </row>
    <row r="2750" spans="2:7" hidden="1">
      <c r="B2750" s="22" t="s">
        <v>8188</v>
      </c>
      <c r="C2750" s="22" t="s">
        <v>8189</v>
      </c>
      <c r="D2750" s="63">
        <f>+INDEX('LISTA DE PRECIOS EKM '!A:K,MATCH(C2750,'LISTA DE PRECIOS EKM '!A:A,0),MATCH($D$1,'LISTA DE PRECIOS EKM '!$1:$1,0))</f>
        <v>589900</v>
      </c>
      <c r="E2750" s="22">
        <f>+INDEX('LISTA DE PRECIOS EKM '!B:K,MATCH(C2750,'LISTA DE PRECIOS EKM '!A:A,0),7)</f>
        <v>609900</v>
      </c>
      <c r="F2750" s="22">
        <f>+INDEX('LISTA DE PRECIOS EKM '!B:K,MATCH(C2750,'LISTA DE PRECIOS EKM '!A:A,0),9)</f>
        <v>639900</v>
      </c>
      <c r="G2750" s="22" t="str">
        <f>+IF(ISNUMBER(MATCH(C2750,Precios!C:C,0)),"Sí está", "No está")</f>
        <v>No está</v>
      </c>
    </row>
    <row r="2751" spans="2:7" hidden="1">
      <c r="B2751" s="22" t="s">
        <v>8190</v>
      </c>
      <c r="C2751" s="22" t="s">
        <v>8191</v>
      </c>
      <c r="D2751" s="63">
        <f>+INDEX('LISTA DE PRECIOS EKM '!A:K,MATCH(C2751,'LISTA DE PRECIOS EKM '!A:A,0),MATCH($D$1,'LISTA DE PRECIOS EKM '!$1:$1,0))</f>
        <v>1759900</v>
      </c>
      <c r="E2751" s="22">
        <f>+INDEX('LISTA DE PRECIOS EKM '!B:K,MATCH(C2751,'LISTA DE PRECIOS EKM '!A:A,0),7)</f>
        <v>1829900</v>
      </c>
      <c r="F2751" s="22">
        <f>+INDEX('LISTA DE PRECIOS EKM '!B:K,MATCH(C2751,'LISTA DE PRECIOS EKM '!A:A,0),9)</f>
        <v>1929900</v>
      </c>
      <c r="G2751" s="22" t="str">
        <f>+IF(ISNUMBER(MATCH(C2751,Precios!C:C,0)),"Sí está", "No está")</f>
        <v>No está</v>
      </c>
    </row>
    <row r="2752" spans="2:7" hidden="1">
      <c r="B2752" s="22" t="s">
        <v>8190</v>
      </c>
      <c r="C2752" s="22" t="s">
        <v>8191</v>
      </c>
      <c r="D2752" s="63">
        <f>+INDEX('LISTA DE PRECIOS EKM '!A:K,MATCH(C2752,'LISTA DE PRECIOS EKM '!A:A,0),MATCH($D$1,'LISTA DE PRECIOS EKM '!$1:$1,0))</f>
        <v>1759900</v>
      </c>
      <c r="E2752" s="22">
        <f>+INDEX('LISTA DE PRECIOS EKM '!B:K,MATCH(C2752,'LISTA DE PRECIOS EKM '!A:A,0),7)</f>
        <v>1829900</v>
      </c>
      <c r="F2752" s="22">
        <f>+INDEX('LISTA DE PRECIOS EKM '!B:K,MATCH(C2752,'LISTA DE PRECIOS EKM '!A:A,0),9)</f>
        <v>1929900</v>
      </c>
      <c r="G2752" s="22" t="str">
        <f>+IF(ISNUMBER(MATCH(C2752,Precios!C:C,0)),"Sí está", "No está")</f>
        <v>No está</v>
      </c>
    </row>
    <row r="2753" spans="2:7" hidden="1">
      <c r="B2753" s="22" t="s">
        <v>8192</v>
      </c>
      <c r="C2753" s="22" t="s">
        <v>8193</v>
      </c>
      <c r="D2753" s="63">
        <f>+INDEX('LISTA DE PRECIOS EKM '!A:K,MATCH(C2753,'LISTA DE PRECIOS EKM '!A:A,0),MATCH($D$1,'LISTA DE PRECIOS EKM '!$1:$1,0))</f>
        <v>1019900</v>
      </c>
      <c r="E2753" s="22">
        <f>+INDEX('LISTA DE PRECIOS EKM '!B:K,MATCH(C2753,'LISTA DE PRECIOS EKM '!A:A,0),7)</f>
        <v>1059900</v>
      </c>
      <c r="F2753" s="22">
        <f>+INDEX('LISTA DE PRECIOS EKM '!B:K,MATCH(C2753,'LISTA DE PRECIOS EKM '!A:A,0),9)</f>
        <v>1119900</v>
      </c>
      <c r="G2753" s="22" t="str">
        <f>+IF(ISNUMBER(MATCH(C2753,Precios!C:C,0)),"Sí está", "No está")</f>
        <v>No está</v>
      </c>
    </row>
    <row r="2754" spans="2:7" hidden="1">
      <c r="B2754" s="22" t="s">
        <v>8192</v>
      </c>
      <c r="C2754" s="22" t="s">
        <v>8193</v>
      </c>
      <c r="D2754" s="63">
        <f>+INDEX('LISTA DE PRECIOS EKM '!A:K,MATCH(C2754,'LISTA DE PRECIOS EKM '!A:A,0),MATCH($D$1,'LISTA DE PRECIOS EKM '!$1:$1,0))</f>
        <v>1019900</v>
      </c>
      <c r="E2754" s="22">
        <f>+INDEX('LISTA DE PRECIOS EKM '!B:K,MATCH(C2754,'LISTA DE PRECIOS EKM '!A:A,0),7)</f>
        <v>1059900</v>
      </c>
      <c r="F2754" s="22">
        <f>+INDEX('LISTA DE PRECIOS EKM '!B:K,MATCH(C2754,'LISTA DE PRECIOS EKM '!A:A,0),9)</f>
        <v>1119900</v>
      </c>
      <c r="G2754" s="22" t="str">
        <f>+IF(ISNUMBER(MATCH(C2754,Precios!C:C,0)),"Sí está", "No está")</f>
        <v>No está</v>
      </c>
    </row>
    <row r="2755" spans="2:7" hidden="1">
      <c r="B2755" s="22" t="s">
        <v>8194</v>
      </c>
      <c r="C2755" s="22" t="s">
        <v>8195</v>
      </c>
      <c r="D2755" s="63">
        <f>+INDEX('LISTA DE PRECIOS EKM '!A:K,MATCH(C2755,'LISTA DE PRECIOS EKM '!A:A,0),MATCH($D$1,'LISTA DE PRECIOS EKM '!$1:$1,0))</f>
        <v>889900</v>
      </c>
      <c r="E2755" s="22">
        <f>+INDEX('LISTA DE PRECIOS EKM '!B:K,MATCH(C2755,'LISTA DE PRECIOS EKM '!A:A,0),7)</f>
        <v>919900</v>
      </c>
      <c r="F2755" s="22">
        <f>+INDEX('LISTA DE PRECIOS EKM '!B:K,MATCH(C2755,'LISTA DE PRECIOS EKM '!A:A,0),9)</f>
        <v>969900</v>
      </c>
      <c r="G2755" s="22" t="str">
        <f>+IF(ISNUMBER(MATCH(C2755,Precios!C:C,0)),"Sí está", "No está")</f>
        <v>No está</v>
      </c>
    </row>
    <row r="2756" spans="2:7" hidden="1">
      <c r="B2756" s="22" t="s">
        <v>8194</v>
      </c>
      <c r="C2756" s="22" t="s">
        <v>8195</v>
      </c>
      <c r="D2756" s="63">
        <f>+INDEX('LISTA DE PRECIOS EKM '!A:K,MATCH(C2756,'LISTA DE PRECIOS EKM '!A:A,0),MATCH($D$1,'LISTA DE PRECIOS EKM '!$1:$1,0))</f>
        <v>889900</v>
      </c>
      <c r="E2756" s="22">
        <f>+INDEX('LISTA DE PRECIOS EKM '!B:K,MATCH(C2756,'LISTA DE PRECIOS EKM '!A:A,0),7)</f>
        <v>919900</v>
      </c>
      <c r="F2756" s="22">
        <f>+INDEX('LISTA DE PRECIOS EKM '!B:K,MATCH(C2756,'LISTA DE PRECIOS EKM '!A:A,0),9)</f>
        <v>969900</v>
      </c>
      <c r="G2756" s="22" t="str">
        <f>+IF(ISNUMBER(MATCH(C2756,Precios!C:C,0)),"Sí está", "No está")</f>
        <v>No está</v>
      </c>
    </row>
    <row r="2757" spans="2:7" hidden="1">
      <c r="B2757" s="22" t="s">
        <v>8196</v>
      </c>
      <c r="C2757" s="22" t="s">
        <v>8197</v>
      </c>
      <c r="D2757" s="63">
        <f>+INDEX('LISTA DE PRECIOS EKM '!A:K,MATCH(C2757,'LISTA DE PRECIOS EKM '!A:A,0),MATCH($D$1,'LISTA DE PRECIOS EKM '!$1:$1,0))</f>
        <v>1759900</v>
      </c>
      <c r="E2757" s="22">
        <f>+INDEX('LISTA DE PRECIOS EKM '!B:K,MATCH(C2757,'LISTA DE PRECIOS EKM '!A:A,0),7)</f>
        <v>1829900</v>
      </c>
      <c r="F2757" s="22">
        <f>+INDEX('LISTA DE PRECIOS EKM '!B:K,MATCH(C2757,'LISTA DE PRECIOS EKM '!A:A,0),9)</f>
        <v>1929900</v>
      </c>
      <c r="G2757" s="22" t="str">
        <f>+IF(ISNUMBER(MATCH(C2757,Precios!C:C,0)),"Sí está", "No está")</f>
        <v>No está</v>
      </c>
    </row>
    <row r="2758" spans="2:7" hidden="1">
      <c r="B2758" s="22" t="s">
        <v>8196</v>
      </c>
      <c r="C2758" s="22" t="s">
        <v>8197</v>
      </c>
      <c r="D2758" s="63">
        <f>+INDEX('LISTA DE PRECIOS EKM '!A:K,MATCH(C2758,'LISTA DE PRECIOS EKM '!A:A,0),MATCH($D$1,'LISTA DE PRECIOS EKM '!$1:$1,0))</f>
        <v>1759900</v>
      </c>
      <c r="E2758" s="22">
        <f>+INDEX('LISTA DE PRECIOS EKM '!B:K,MATCH(C2758,'LISTA DE PRECIOS EKM '!A:A,0),7)</f>
        <v>1829900</v>
      </c>
      <c r="F2758" s="22">
        <f>+INDEX('LISTA DE PRECIOS EKM '!B:K,MATCH(C2758,'LISTA DE PRECIOS EKM '!A:A,0),9)</f>
        <v>1929900</v>
      </c>
      <c r="G2758" s="22" t="str">
        <f>+IF(ISNUMBER(MATCH(C2758,Precios!C:C,0)),"Sí está", "No está")</f>
        <v>No está</v>
      </c>
    </row>
    <row r="2759" spans="2:7" hidden="1">
      <c r="B2759" s="22" t="s">
        <v>8198</v>
      </c>
      <c r="C2759" s="22" t="s">
        <v>8199</v>
      </c>
      <c r="D2759" s="63">
        <f>+INDEX('LISTA DE PRECIOS EKM '!A:K,MATCH(C2759,'LISTA DE PRECIOS EKM '!A:A,0),MATCH($D$1,'LISTA DE PRECIOS EKM '!$1:$1,0))</f>
        <v>1019900</v>
      </c>
      <c r="E2759" s="22">
        <f>+INDEX('LISTA DE PRECIOS EKM '!B:K,MATCH(C2759,'LISTA DE PRECIOS EKM '!A:A,0),7)</f>
        <v>1059900</v>
      </c>
      <c r="F2759" s="22">
        <f>+INDEX('LISTA DE PRECIOS EKM '!B:K,MATCH(C2759,'LISTA DE PRECIOS EKM '!A:A,0),9)</f>
        <v>1119900</v>
      </c>
      <c r="G2759" s="22" t="str">
        <f>+IF(ISNUMBER(MATCH(C2759,Precios!C:C,0)),"Sí está", "No está")</f>
        <v>No está</v>
      </c>
    </row>
    <row r="2760" spans="2:7" hidden="1">
      <c r="B2760" s="22" t="s">
        <v>8198</v>
      </c>
      <c r="C2760" s="22" t="s">
        <v>8199</v>
      </c>
      <c r="D2760" s="63">
        <f>+INDEX('LISTA DE PRECIOS EKM '!A:K,MATCH(C2760,'LISTA DE PRECIOS EKM '!A:A,0),MATCH($D$1,'LISTA DE PRECIOS EKM '!$1:$1,0))</f>
        <v>1019900</v>
      </c>
      <c r="E2760" s="22">
        <f>+INDEX('LISTA DE PRECIOS EKM '!B:K,MATCH(C2760,'LISTA DE PRECIOS EKM '!A:A,0),7)</f>
        <v>1059900</v>
      </c>
      <c r="F2760" s="22">
        <f>+INDEX('LISTA DE PRECIOS EKM '!B:K,MATCH(C2760,'LISTA DE PRECIOS EKM '!A:A,0),9)</f>
        <v>1119900</v>
      </c>
      <c r="G2760" s="22" t="str">
        <f>+IF(ISNUMBER(MATCH(C2760,Precios!C:C,0)),"Sí está", "No está")</f>
        <v>No está</v>
      </c>
    </row>
    <row r="2761" spans="2:7" hidden="1">
      <c r="B2761" s="22" t="s">
        <v>8200</v>
      </c>
      <c r="C2761" s="22" t="s">
        <v>8201</v>
      </c>
      <c r="D2761" s="63">
        <f>+INDEX('LISTA DE PRECIOS EKM '!A:K,MATCH(C2761,'LISTA DE PRECIOS EKM '!A:A,0),MATCH($D$1,'LISTA DE PRECIOS EKM '!$1:$1,0))</f>
        <v>799900</v>
      </c>
      <c r="E2761" s="22">
        <f>+INDEX('LISTA DE PRECIOS EKM '!B:K,MATCH(C2761,'LISTA DE PRECIOS EKM '!A:A,0),7)</f>
        <v>829900</v>
      </c>
      <c r="F2761" s="22">
        <f>+INDEX('LISTA DE PRECIOS EKM '!B:K,MATCH(C2761,'LISTA DE PRECIOS EKM '!A:A,0),9)</f>
        <v>869900</v>
      </c>
      <c r="G2761" s="22" t="str">
        <f>+IF(ISNUMBER(MATCH(C2761,Precios!C:C,0)),"Sí está", "No está")</f>
        <v>No está</v>
      </c>
    </row>
    <row r="2762" spans="2:7" hidden="1">
      <c r="B2762" s="22" t="s">
        <v>8200</v>
      </c>
      <c r="C2762" s="22" t="s">
        <v>8201</v>
      </c>
      <c r="D2762" s="63">
        <f>+INDEX('LISTA DE PRECIOS EKM '!A:K,MATCH(C2762,'LISTA DE PRECIOS EKM '!A:A,0),MATCH($D$1,'LISTA DE PRECIOS EKM '!$1:$1,0))</f>
        <v>799900</v>
      </c>
      <c r="E2762" s="22">
        <f>+INDEX('LISTA DE PRECIOS EKM '!B:K,MATCH(C2762,'LISTA DE PRECIOS EKM '!A:A,0),7)</f>
        <v>829900</v>
      </c>
      <c r="F2762" s="22">
        <f>+INDEX('LISTA DE PRECIOS EKM '!B:K,MATCH(C2762,'LISTA DE PRECIOS EKM '!A:A,0),9)</f>
        <v>869900</v>
      </c>
      <c r="G2762" s="22" t="str">
        <f>+IF(ISNUMBER(MATCH(C2762,Precios!C:C,0)),"Sí está", "No está")</f>
        <v>No está</v>
      </c>
    </row>
    <row r="2763" spans="2:7" hidden="1">
      <c r="B2763" s="22" t="s">
        <v>8202</v>
      </c>
      <c r="C2763" s="22" t="s">
        <v>8203</v>
      </c>
      <c r="D2763" s="63">
        <f>+INDEX('LISTA DE PRECIOS EKM '!A:K,MATCH(C2763,'LISTA DE PRECIOS EKM '!A:A,0),MATCH($D$1,'LISTA DE PRECIOS EKM '!$1:$1,0))</f>
        <v>999900</v>
      </c>
      <c r="E2763" s="22">
        <f>+INDEX('LISTA DE PRECIOS EKM '!B:K,MATCH(C2763,'LISTA DE PRECIOS EKM '!A:A,0),7)</f>
        <v>1039900</v>
      </c>
      <c r="F2763" s="22">
        <f>+INDEX('LISTA DE PRECIOS EKM '!B:K,MATCH(C2763,'LISTA DE PRECIOS EKM '!A:A,0),9)</f>
        <v>1089900</v>
      </c>
      <c r="G2763" s="22" t="str">
        <f>+IF(ISNUMBER(MATCH(C2763,Precios!C:C,0)),"Sí está", "No está")</f>
        <v>No está</v>
      </c>
    </row>
    <row r="2764" spans="2:7" hidden="1">
      <c r="B2764" s="22" t="s">
        <v>8202</v>
      </c>
      <c r="C2764" s="22" t="s">
        <v>8203</v>
      </c>
      <c r="D2764" s="63">
        <f>+INDEX('LISTA DE PRECIOS EKM '!A:K,MATCH(C2764,'LISTA DE PRECIOS EKM '!A:A,0),MATCH($D$1,'LISTA DE PRECIOS EKM '!$1:$1,0))</f>
        <v>999900</v>
      </c>
      <c r="E2764" s="22">
        <f>+INDEX('LISTA DE PRECIOS EKM '!B:K,MATCH(C2764,'LISTA DE PRECIOS EKM '!A:A,0),7)</f>
        <v>1039900</v>
      </c>
      <c r="F2764" s="22">
        <f>+INDEX('LISTA DE PRECIOS EKM '!B:K,MATCH(C2764,'LISTA DE PRECIOS EKM '!A:A,0),9)</f>
        <v>1089900</v>
      </c>
      <c r="G2764" s="22" t="str">
        <f>+IF(ISNUMBER(MATCH(C2764,Precios!C:C,0)),"Sí está", "No está")</f>
        <v>No está</v>
      </c>
    </row>
    <row r="2765" spans="2:7" hidden="1">
      <c r="B2765" s="22" t="s">
        <v>8204</v>
      </c>
      <c r="C2765" s="22" t="s">
        <v>8205</v>
      </c>
      <c r="D2765" s="63">
        <f>+INDEX('LISTA DE PRECIOS EKM '!A:K,MATCH(C2765,'LISTA DE PRECIOS EKM '!A:A,0),MATCH($D$1,'LISTA DE PRECIOS EKM '!$1:$1,0))</f>
        <v>759900</v>
      </c>
      <c r="E2765" s="22">
        <f>+INDEX('LISTA DE PRECIOS EKM '!B:K,MATCH(C2765,'LISTA DE PRECIOS EKM '!A:A,0),7)</f>
        <v>789900</v>
      </c>
      <c r="F2765" s="22">
        <f>+INDEX('LISTA DE PRECIOS EKM '!B:K,MATCH(C2765,'LISTA DE PRECIOS EKM '!A:A,0),9)</f>
        <v>829900</v>
      </c>
      <c r="G2765" s="22" t="str">
        <f>+IF(ISNUMBER(MATCH(C2765,Precios!C:C,0)),"Sí está", "No está")</f>
        <v>No está</v>
      </c>
    </row>
    <row r="2766" spans="2:7" hidden="1">
      <c r="B2766" s="22" t="s">
        <v>8204</v>
      </c>
      <c r="C2766" s="22" t="s">
        <v>8205</v>
      </c>
      <c r="D2766" s="63">
        <f>+INDEX('LISTA DE PRECIOS EKM '!A:K,MATCH(C2766,'LISTA DE PRECIOS EKM '!A:A,0),MATCH($D$1,'LISTA DE PRECIOS EKM '!$1:$1,0))</f>
        <v>759900</v>
      </c>
      <c r="E2766" s="22">
        <f>+INDEX('LISTA DE PRECIOS EKM '!B:K,MATCH(C2766,'LISTA DE PRECIOS EKM '!A:A,0),7)</f>
        <v>789900</v>
      </c>
      <c r="F2766" s="22">
        <f>+INDEX('LISTA DE PRECIOS EKM '!B:K,MATCH(C2766,'LISTA DE PRECIOS EKM '!A:A,0),9)</f>
        <v>829900</v>
      </c>
      <c r="G2766" s="22" t="str">
        <f>+IF(ISNUMBER(MATCH(C2766,Precios!C:C,0)),"Sí está", "No está")</f>
        <v>No está</v>
      </c>
    </row>
    <row r="2767" spans="2:7" hidden="1">
      <c r="B2767" s="22" t="s">
        <v>8206</v>
      </c>
      <c r="C2767" s="22" t="s">
        <v>8207</v>
      </c>
      <c r="D2767" s="63">
        <f>+INDEX('LISTA DE PRECIOS EKM '!A:K,MATCH(C2767,'LISTA DE PRECIOS EKM '!A:A,0),MATCH($D$1,'LISTA DE PRECIOS EKM '!$1:$1,0))</f>
        <v>1369900</v>
      </c>
      <c r="E2767" s="22">
        <f>+INDEX('LISTA DE PRECIOS EKM '!B:K,MATCH(C2767,'LISTA DE PRECIOS EKM '!A:A,0),7)</f>
        <v>1419900</v>
      </c>
      <c r="F2767" s="22">
        <f>+INDEX('LISTA DE PRECIOS EKM '!B:K,MATCH(C2767,'LISTA DE PRECIOS EKM '!A:A,0),9)</f>
        <v>1499900</v>
      </c>
      <c r="G2767" s="22" t="str">
        <f>+IF(ISNUMBER(MATCH(C2767,Precios!C:C,0)),"Sí está", "No está")</f>
        <v>No está</v>
      </c>
    </row>
    <row r="2768" spans="2:7" hidden="1">
      <c r="B2768" s="22" t="s">
        <v>8206</v>
      </c>
      <c r="C2768" s="22" t="s">
        <v>8207</v>
      </c>
      <c r="D2768" s="63">
        <f>+INDEX('LISTA DE PRECIOS EKM '!A:K,MATCH(C2768,'LISTA DE PRECIOS EKM '!A:A,0),MATCH($D$1,'LISTA DE PRECIOS EKM '!$1:$1,0))</f>
        <v>1369900</v>
      </c>
      <c r="E2768" s="22">
        <f>+INDEX('LISTA DE PRECIOS EKM '!B:K,MATCH(C2768,'LISTA DE PRECIOS EKM '!A:A,0),7)</f>
        <v>1419900</v>
      </c>
      <c r="F2768" s="22">
        <f>+INDEX('LISTA DE PRECIOS EKM '!B:K,MATCH(C2768,'LISTA DE PRECIOS EKM '!A:A,0),9)</f>
        <v>1499900</v>
      </c>
      <c r="G2768" s="22" t="str">
        <f>+IF(ISNUMBER(MATCH(C2768,Precios!C:C,0)),"Sí está", "No está")</f>
        <v>No está</v>
      </c>
    </row>
    <row r="2769" spans="2:7" hidden="1">
      <c r="B2769" s="22" t="s">
        <v>8208</v>
      </c>
      <c r="C2769" s="22" t="s">
        <v>8209</v>
      </c>
      <c r="D2769" s="63">
        <f>+INDEX('LISTA DE PRECIOS EKM '!A:K,MATCH(C2769,'LISTA DE PRECIOS EKM '!A:A,0),MATCH($D$1,'LISTA DE PRECIOS EKM '!$1:$1,0))</f>
        <v>469900</v>
      </c>
      <c r="E2769" s="22">
        <f>+INDEX('LISTA DE PRECIOS EKM '!B:K,MATCH(C2769,'LISTA DE PRECIOS EKM '!A:A,0),7)</f>
        <v>479900</v>
      </c>
      <c r="F2769" s="22">
        <f>+INDEX('LISTA DE PRECIOS EKM '!B:K,MATCH(C2769,'LISTA DE PRECIOS EKM '!A:A,0),9)</f>
        <v>509900</v>
      </c>
      <c r="G2769" s="22" t="str">
        <f>+IF(ISNUMBER(MATCH(C2769,Precios!C:C,0)),"Sí está", "No está")</f>
        <v>No está</v>
      </c>
    </row>
    <row r="2770" spans="2:7" hidden="1">
      <c r="B2770" s="22" t="s">
        <v>8208</v>
      </c>
      <c r="C2770" s="22" t="s">
        <v>8209</v>
      </c>
      <c r="D2770" s="63">
        <f>+INDEX('LISTA DE PRECIOS EKM '!A:K,MATCH(C2770,'LISTA DE PRECIOS EKM '!A:A,0),MATCH($D$1,'LISTA DE PRECIOS EKM '!$1:$1,0))</f>
        <v>469900</v>
      </c>
      <c r="E2770" s="22">
        <f>+INDEX('LISTA DE PRECIOS EKM '!B:K,MATCH(C2770,'LISTA DE PRECIOS EKM '!A:A,0),7)</f>
        <v>479900</v>
      </c>
      <c r="F2770" s="22">
        <f>+INDEX('LISTA DE PRECIOS EKM '!B:K,MATCH(C2770,'LISTA DE PRECIOS EKM '!A:A,0),9)</f>
        <v>509900</v>
      </c>
      <c r="G2770" s="22" t="str">
        <f>+IF(ISNUMBER(MATCH(C2770,Precios!C:C,0)),"Sí está", "No está")</f>
        <v>No está</v>
      </c>
    </row>
    <row r="2771" spans="2:7" hidden="1">
      <c r="B2771" s="22" t="s">
        <v>8211</v>
      </c>
      <c r="C2771" s="22" t="s">
        <v>8212</v>
      </c>
      <c r="D2771" s="63">
        <f>+INDEX('LISTA DE PRECIOS EKM '!A:K,MATCH(C2771,'LISTA DE PRECIOS EKM '!A:A,0),MATCH($D$1,'LISTA DE PRECIOS EKM '!$1:$1,0))</f>
        <v>469900</v>
      </c>
      <c r="E2771" s="22">
        <f>+INDEX('LISTA DE PRECIOS EKM '!B:K,MATCH(C2771,'LISTA DE PRECIOS EKM '!A:A,0),7)</f>
        <v>479900</v>
      </c>
      <c r="F2771" s="22">
        <f>+INDEX('LISTA DE PRECIOS EKM '!B:K,MATCH(C2771,'LISTA DE PRECIOS EKM '!A:A,0),9)</f>
        <v>509900</v>
      </c>
      <c r="G2771" s="22" t="str">
        <f>+IF(ISNUMBER(MATCH(C2771,Precios!C:C,0)),"Sí está", "No está")</f>
        <v>No está</v>
      </c>
    </row>
    <row r="2772" spans="2:7" hidden="1">
      <c r="B2772" s="22" t="s">
        <v>8211</v>
      </c>
      <c r="C2772" s="22" t="s">
        <v>8212</v>
      </c>
      <c r="D2772" s="63">
        <f>+INDEX('LISTA DE PRECIOS EKM '!A:K,MATCH(C2772,'LISTA DE PRECIOS EKM '!A:A,0),MATCH($D$1,'LISTA DE PRECIOS EKM '!$1:$1,0))</f>
        <v>469900</v>
      </c>
      <c r="E2772" s="22">
        <f>+INDEX('LISTA DE PRECIOS EKM '!B:K,MATCH(C2772,'LISTA DE PRECIOS EKM '!A:A,0),7)</f>
        <v>479900</v>
      </c>
      <c r="F2772" s="22">
        <f>+INDEX('LISTA DE PRECIOS EKM '!B:K,MATCH(C2772,'LISTA DE PRECIOS EKM '!A:A,0),9)</f>
        <v>509900</v>
      </c>
      <c r="G2772" s="22" t="str">
        <f>+IF(ISNUMBER(MATCH(C2772,Precios!C:C,0)),"Sí está", "No está")</f>
        <v>No está</v>
      </c>
    </row>
    <row r="2773" spans="2:7" hidden="1">
      <c r="B2773" s="22" t="s">
        <v>8215</v>
      </c>
      <c r="C2773" s="22" t="s">
        <v>8216</v>
      </c>
      <c r="D2773" s="63">
        <f>+INDEX('LISTA DE PRECIOS EKM '!A:K,MATCH(C2773,'LISTA DE PRECIOS EKM '!A:A,0),MATCH($D$1,'LISTA DE PRECIOS EKM '!$1:$1,0))</f>
        <v>919900</v>
      </c>
      <c r="E2773" s="22">
        <f>+INDEX('LISTA DE PRECIOS EKM '!B:K,MATCH(C2773,'LISTA DE PRECIOS EKM '!A:A,0),7)</f>
        <v>949900</v>
      </c>
      <c r="F2773" s="22">
        <f>+INDEX('LISTA DE PRECIOS EKM '!B:K,MATCH(C2773,'LISTA DE PRECIOS EKM '!A:A,0),9)</f>
        <v>1009900</v>
      </c>
      <c r="G2773" s="22" t="str">
        <f>+IF(ISNUMBER(MATCH(C2773,Precios!C:C,0)),"Sí está", "No está")</f>
        <v>No está</v>
      </c>
    </row>
    <row r="2774" spans="2:7" hidden="1">
      <c r="B2774" s="22" t="s">
        <v>8215</v>
      </c>
      <c r="C2774" s="22" t="s">
        <v>8216</v>
      </c>
      <c r="D2774" s="63">
        <f>+INDEX('LISTA DE PRECIOS EKM '!A:K,MATCH(C2774,'LISTA DE PRECIOS EKM '!A:A,0),MATCH($D$1,'LISTA DE PRECIOS EKM '!$1:$1,0))</f>
        <v>919900</v>
      </c>
      <c r="E2774" s="22">
        <f>+INDEX('LISTA DE PRECIOS EKM '!B:K,MATCH(C2774,'LISTA DE PRECIOS EKM '!A:A,0),7)</f>
        <v>949900</v>
      </c>
      <c r="F2774" s="22">
        <f>+INDEX('LISTA DE PRECIOS EKM '!B:K,MATCH(C2774,'LISTA DE PRECIOS EKM '!A:A,0),9)</f>
        <v>1009900</v>
      </c>
      <c r="G2774" s="22" t="str">
        <f>+IF(ISNUMBER(MATCH(C2774,Precios!C:C,0)),"Sí está", "No está")</f>
        <v>No está</v>
      </c>
    </row>
    <row r="2775" spans="2:7" hidden="1">
      <c r="B2775" s="22" t="s">
        <v>8218</v>
      </c>
      <c r="C2775" s="22" t="s">
        <v>8219</v>
      </c>
      <c r="D2775" s="63">
        <f>+INDEX('LISTA DE PRECIOS EKM '!A:K,MATCH(C2775,'LISTA DE PRECIOS EKM '!A:A,0),MATCH($D$1,'LISTA DE PRECIOS EKM '!$1:$1,0))</f>
        <v>469900</v>
      </c>
      <c r="E2775" s="22">
        <f>+INDEX('LISTA DE PRECIOS EKM '!B:K,MATCH(C2775,'LISTA DE PRECIOS EKM '!A:A,0),7)</f>
        <v>479900</v>
      </c>
      <c r="F2775" s="22">
        <f>+INDEX('LISTA DE PRECIOS EKM '!B:K,MATCH(C2775,'LISTA DE PRECIOS EKM '!A:A,0),9)</f>
        <v>509900</v>
      </c>
      <c r="G2775" s="22" t="str">
        <f>+IF(ISNUMBER(MATCH(C2775,Precios!C:C,0)),"Sí está", "No está")</f>
        <v>No está</v>
      </c>
    </row>
    <row r="2776" spans="2:7" hidden="1">
      <c r="B2776" s="22" t="s">
        <v>8218</v>
      </c>
      <c r="C2776" s="22" t="s">
        <v>8219</v>
      </c>
      <c r="D2776" s="63">
        <f>+INDEX('LISTA DE PRECIOS EKM '!A:K,MATCH(C2776,'LISTA DE PRECIOS EKM '!A:A,0),MATCH($D$1,'LISTA DE PRECIOS EKM '!$1:$1,0))</f>
        <v>469900</v>
      </c>
      <c r="E2776" s="22">
        <f>+INDEX('LISTA DE PRECIOS EKM '!B:K,MATCH(C2776,'LISTA DE PRECIOS EKM '!A:A,0),7)</f>
        <v>479900</v>
      </c>
      <c r="F2776" s="22">
        <f>+INDEX('LISTA DE PRECIOS EKM '!B:K,MATCH(C2776,'LISTA DE PRECIOS EKM '!A:A,0),9)</f>
        <v>509900</v>
      </c>
      <c r="G2776" s="22" t="str">
        <f>+IF(ISNUMBER(MATCH(C2776,Precios!C:C,0)),"Sí está", "No está")</f>
        <v>No está</v>
      </c>
    </row>
    <row r="2777" spans="2:7" hidden="1">
      <c r="B2777" s="22" t="s">
        <v>8221</v>
      </c>
      <c r="C2777" s="22" t="s">
        <v>8222</v>
      </c>
      <c r="D2777" s="63">
        <f>+INDEX('LISTA DE PRECIOS EKM '!A:K,MATCH(C2777,'LISTA DE PRECIOS EKM '!A:A,0),MATCH($D$1,'LISTA DE PRECIOS EKM '!$1:$1,0))</f>
        <v>569900</v>
      </c>
      <c r="E2777" s="22">
        <f>+INDEX('LISTA DE PRECIOS EKM '!B:K,MATCH(C2777,'LISTA DE PRECIOS EKM '!A:A,0),7)</f>
        <v>589900</v>
      </c>
      <c r="F2777" s="22">
        <f>+INDEX('LISTA DE PRECIOS EKM '!B:K,MATCH(C2777,'LISTA DE PRECIOS EKM '!A:A,0),9)</f>
        <v>619900</v>
      </c>
      <c r="G2777" s="22" t="str">
        <f>+IF(ISNUMBER(MATCH(C2777,Precios!C:C,0)),"Sí está", "No está")</f>
        <v>No está</v>
      </c>
    </row>
    <row r="2778" spans="2:7" hidden="1">
      <c r="B2778" s="22" t="s">
        <v>8221</v>
      </c>
      <c r="C2778" s="22" t="s">
        <v>8222</v>
      </c>
      <c r="D2778" s="63">
        <f>+INDEX('LISTA DE PRECIOS EKM '!A:K,MATCH(C2778,'LISTA DE PRECIOS EKM '!A:A,0),MATCH($D$1,'LISTA DE PRECIOS EKM '!$1:$1,0))</f>
        <v>569900</v>
      </c>
      <c r="E2778" s="22">
        <f>+INDEX('LISTA DE PRECIOS EKM '!B:K,MATCH(C2778,'LISTA DE PRECIOS EKM '!A:A,0),7)</f>
        <v>589900</v>
      </c>
      <c r="F2778" s="22">
        <f>+INDEX('LISTA DE PRECIOS EKM '!B:K,MATCH(C2778,'LISTA DE PRECIOS EKM '!A:A,0),9)</f>
        <v>619900</v>
      </c>
      <c r="G2778" s="22" t="str">
        <f>+IF(ISNUMBER(MATCH(C2778,Precios!C:C,0)),"Sí está", "No está")</f>
        <v>No está</v>
      </c>
    </row>
    <row r="2779" spans="2:7" hidden="1">
      <c r="B2779" s="22" t="s">
        <v>8223</v>
      </c>
      <c r="C2779" s="22" t="s">
        <v>8224</v>
      </c>
      <c r="D2779" s="63">
        <f>+INDEX('LISTA DE PRECIOS EKM '!A:K,MATCH(C2779,'LISTA DE PRECIOS EKM '!A:A,0),MATCH($D$1,'LISTA DE PRECIOS EKM '!$1:$1,0))</f>
        <v>469900</v>
      </c>
      <c r="E2779" s="22">
        <f>+INDEX('LISTA DE PRECIOS EKM '!B:K,MATCH(C2779,'LISTA DE PRECIOS EKM '!A:A,0),7)</f>
        <v>479900</v>
      </c>
      <c r="F2779" s="22">
        <f>+INDEX('LISTA DE PRECIOS EKM '!B:K,MATCH(C2779,'LISTA DE PRECIOS EKM '!A:A,0),9)</f>
        <v>509900</v>
      </c>
      <c r="G2779" s="22" t="str">
        <f>+IF(ISNUMBER(MATCH(C2779,Precios!C:C,0)),"Sí está", "No está")</f>
        <v>No está</v>
      </c>
    </row>
    <row r="2780" spans="2:7" hidden="1">
      <c r="B2780" s="22" t="s">
        <v>8223</v>
      </c>
      <c r="C2780" s="22" t="s">
        <v>8224</v>
      </c>
      <c r="D2780" s="63">
        <f>+INDEX('LISTA DE PRECIOS EKM '!A:K,MATCH(C2780,'LISTA DE PRECIOS EKM '!A:A,0),MATCH($D$1,'LISTA DE PRECIOS EKM '!$1:$1,0))</f>
        <v>469900</v>
      </c>
      <c r="E2780" s="22">
        <f>+INDEX('LISTA DE PRECIOS EKM '!B:K,MATCH(C2780,'LISTA DE PRECIOS EKM '!A:A,0),7)</f>
        <v>479900</v>
      </c>
      <c r="F2780" s="22">
        <f>+INDEX('LISTA DE PRECIOS EKM '!B:K,MATCH(C2780,'LISTA DE PRECIOS EKM '!A:A,0),9)</f>
        <v>509900</v>
      </c>
      <c r="G2780" s="22" t="str">
        <f>+IF(ISNUMBER(MATCH(C2780,Precios!C:C,0)),"Sí está", "No está")</f>
        <v>No está</v>
      </c>
    </row>
    <row r="2781" spans="2:7" hidden="1">
      <c r="B2781" s="22" t="s">
        <v>8226</v>
      </c>
      <c r="C2781" s="22" t="s">
        <v>8227</v>
      </c>
      <c r="D2781" s="63">
        <f>+INDEX('LISTA DE PRECIOS EKM '!A:K,MATCH(C2781,'LISTA DE PRECIOS EKM '!A:A,0),MATCH($D$1,'LISTA DE PRECIOS EKM '!$1:$1,0))</f>
        <v>279900</v>
      </c>
      <c r="E2781" s="22">
        <f>+INDEX('LISTA DE PRECIOS EKM '!B:K,MATCH(C2781,'LISTA DE PRECIOS EKM '!A:A,0),7)</f>
        <v>289900</v>
      </c>
      <c r="F2781" s="22">
        <f>+INDEX('LISTA DE PRECIOS EKM '!B:K,MATCH(C2781,'LISTA DE PRECIOS EKM '!A:A,0),9)</f>
        <v>299900</v>
      </c>
      <c r="G2781" s="22" t="str">
        <f>+IF(ISNUMBER(MATCH(C2781,Precios!C:C,0)),"Sí está", "No está")</f>
        <v>No está</v>
      </c>
    </row>
    <row r="2782" spans="2:7" hidden="1">
      <c r="B2782" s="22" t="s">
        <v>8226</v>
      </c>
      <c r="C2782" s="22" t="s">
        <v>8227</v>
      </c>
      <c r="D2782" s="63">
        <f>+INDEX('LISTA DE PRECIOS EKM '!A:K,MATCH(C2782,'LISTA DE PRECIOS EKM '!A:A,0),MATCH($D$1,'LISTA DE PRECIOS EKM '!$1:$1,0))</f>
        <v>279900</v>
      </c>
      <c r="E2782" s="22">
        <f>+INDEX('LISTA DE PRECIOS EKM '!B:K,MATCH(C2782,'LISTA DE PRECIOS EKM '!A:A,0),7)</f>
        <v>289900</v>
      </c>
      <c r="F2782" s="22">
        <f>+INDEX('LISTA DE PRECIOS EKM '!B:K,MATCH(C2782,'LISTA DE PRECIOS EKM '!A:A,0),9)</f>
        <v>299900</v>
      </c>
      <c r="G2782" s="22" t="str">
        <f>+IF(ISNUMBER(MATCH(C2782,Precios!C:C,0)),"Sí está", "No está")</f>
        <v>No está</v>
      </c>
    </row>
    <row r="2783" spans="2:7" hidden="1">
      <c r="B2783" s="22" t="s">
        <v>8228</v>
      </c>
      <c r="C2783" s="22" t="s">
        <v>8229</v>
      </c>
      <c r="D2783" s="63">
        <f>+INDEX('LISTA DE PRECIOS EKM '!A:K,MATCH(C2783,'LISTA DE PRECIOS EKM '!A:A,0),MATCH($D$1,'LISTA DE PRECIOS EKM '!$1:$1,0))</f>
        <v>359900</v>
      </c>
      <c r="E2783" s="22">
        <f>+INDEX('LISTA DE PRECIOS EKM '!B:K,MATCH(C2783,'LISTA DE PRECIOS EKM '!A:A,0),7)</f>
        <v>369900</v>
      </c>
      <c r="F2783" s="22">
        <f>+INDEX('LISTA DE PRECIOS EKM '!B:K,MATCH(C2783,'LISTA DE PRECIOS EKM '!A:A,0),9)</f>
        <v>389900</v>
      </c>
      <c r="G2783" s="22" t="str">
        <f>+IF(ISNUMBER(MATCH(C2783,Precios!C:C,0)),"Sí está", "No está")</f>
        <v>No está</v>
      </c>
    </row>
    <row r="2784" spans="2:7" hidden="1">
      <c r="B2784" s="22" t="s">
        <v>8228</v>
      </c>
      <c r="C2784" s="22" t="s">
        <v>8229</v>
      </c>
      <c r="D2784" s="63">
        <f>+INDEX('LISTA DE PRECIOS EKM '!A:K,MATCH(C2784,'LISTA DE PRECIOS EKM '!A:A,0),MATCH($D$1,'LISTA DE PRECIOS EKM '!$1:$1,0))</f>
        <v>359900</v>
      </c>
      <c r="E2784" s="22">
        <f>+INDEX('LISTA DE PRECIOS EKM '!B:K,MATCH(C2784,'LISTA DE PRECIOS EKM '!A:A,0),7)</f>
        <v>369900</v>
      </c>
      <c r="F2784" s="22">
        <f>+INDEX('LISTA DE PRECIOS EKM '!B:K,MATCH(C2784,'LISTA DE PRECIOS EKM '!A:A,0),9)</f>
        <v>389900</v>
      </c>
      <c r="G2784" s="22" t="str">
        <f>+IF(ISNUMBER(MATCH(C2784,Precios!C:C,0)),"Sí está", "No está")</f>
        <v>No está</v>
      </c>
    </row>
    <row r="2785" spans="2:7" hidden="1">
      <c r="B2785" s="22" t="s">
        <v>8230</v>
      </c>
      <c r="C2785" s="22" t="s">
        <v>8231</v>
      </c>
      <c r="D2785" s="63">
        <f>+INDEX('LISTA DE PRECIOS EKM '!A:K,MATCH(C2785,'LISTA DE PRECIOS EKM '!A:A,0),MATCH($D$1,'LISTA DE PRECIOS EKM '!$1:$1,0))</f>
        <v>189900</v>
      </c>
      <c r="E2785" s="22">
        <f>+INDEX('LISTA DE PRECIOS EKM '!B:K,MATCH(C2785,'LISTA DE PRECIOS EKM '!A:A,0),7)</f>
        <v>189900</v>
      </c>
      <c r="F2785" s="22">
        <f>+INDEX('LISTA DE PRECIOS EKM '!B:K,MATCH(C2785,'LISTA DE PRECIOS EKM '!A:A,0),9)</f>
        <v>199900</v>
      </c>
      <c r="G2785" s="22" t="str">
        <f>+IF(ISNUMBER(MATCH(C2785,Precios!C:C,0)),"Sí está", "No está")</f>
        <v>No está</v>
      </c>
    </row>
    <row r="2786" spans="2:7" hidden="1">
      <c r="B2786" s="22" t="s">
        <v>8230</v>
      </c>
      <c r="C2786" s="22" t="s">
        <v>8231</v>
      </c>
      <c r="D2786" s="63">
        <f>+INDEX('LISTA DE PRECIOS EKM '!A:K,MATCH(C2786,'LISTA DE PRECIOS EKM '!A:A,0),MATCH($D$1,'LISTA DE PRECIOS EKM '!$1:$1,0))</f>
        <v>189900</v>
      </c>
      <c r="E2786" s="22">
        <f>+INDEX('LISTA DE PRECIOS EKM '!B:K,MATCH(C2786,'LISTA DE PRECIOS EKM '!A:A,0),7)</f>
        <v>189900</v>
      </c>
      <c r="F2786" s="22">
        <f>+INDEX('LISTA DE PRECIOS EKM '!B:K,MATCH(C2786,'LISTA DE PRECIOS EKM '!A:A,0),9)</f>
        <v>199900</v>
      </c>
      <c r="G2786" s="22" t="str">
        <f>+IF(ISNUMBER(MATCH(C2786,Precios!C:C,0)),"Sí está", "No está")</f>
        <v>No está</v>
      </c>
    </row>
    <row r="2787" spans="2:7" hidden="1">
      <c r="B2787" s="22" t="s">
        <v>8232</v>
      </c>
      <c r="C2787" s="22" t="s">
        <v>8233</v>
      </c>
      <c r="D2787" s="63">
        <f>+INDEX('LISTA DE PRECIOS EKM '!A:K,MATCH(C2787,'LISTA DE PRECIOS EKM '!A:A,0),MATCH($D$1,'LISTA DE PRECIOS EKM '!$1:$1,0))</f>
        <v>199900</v>
      </c>
      <c r="E2787" s="22">
        <f>+INDEX('LISTA DE PRECIOS EKM '!B:K,MATCH(C2787,'LISTA DE PRECIOS EKM '!A:A,0),7)</f>
        <v>199900</v>
      </c>
      <c r="F2787" s="22">
        <f>+INDEX('LISTA DE PRECIOS EKM '!B:K,MATCH(C2787,'LISTA DE PRECIOS EKM '!A:A,0),9)</f>
        <v>209900</v>
      </c>
      <c r="G2787" s="22" t="str">
        <f>+IF(ISNUMBER(MATCH(C2787,Precios!C:C,0)),"Sí está", "No está")</f>
        <v>No está</v>
      </c>
    </row>
    <row r="2788" spans="2:7" hidden="1">
      <c r="B2788" s="22" t="s">
        <v>8232</v>
      </c>
      <c r="C2788" s="22" t="s">
        <v>8233</v>
      </c>
      <c r="D2788" s="63">
        <f>+INDEX('LISTA DE PRECIOS EKM '!A:K,MATCH(C2788,'LISTA DE PRECIOS EKM '!A:A,0),MATCH($D$1,'LISTA DE PRECIOS EKM '!$1:$1,0))</f>
        <v>199900</v>
      </c>
      <c r="E2788" s="22">
        <f>+INDEX('LISTA DE PRECIOS EKM '!B:K,MATCH(C2788,'LISTA DE PRECIOS EKM '!A:A,0),7)</f>
        <v>199900</v>
      </c>
      <c r="F2788" s="22">
        <f>+INDEX('LISTA DE PRECIOS EKM '!B:K,MATCH(C2788,'LISTA DE PRECIOS EKM '!A:A,0),9)</f>
        <v>209900</v>
      </c>
      <c r="G2788" s="22" t="str">
        <f>+IF(ISNUMBER(MATCH(C2788,Precios!C:C,0)),"Sí está", "No está")</f>
        <v>No está</v>
      </c>
    </row>
    <row r="2789" spans="2:7" hidden="1">
      <c r="B2789" s="22" t="s">
        <v>8234</v>
      </c>
      <c r="C2789" s="22" t="s">
        <v>8235</v>
      </c>
      <c r="D2789" s="63">
        <f>+INDEX('LISTA DE PRECIOS EKM '!A:K,MATCH(C2789,'LISTA DE PRECIOS EKM '!A:A,0),MATCH($D$1,'LISTA DE PRECIOS EKM '!$1:$1,0))</f>
        <v>339900</v>
      </c>
      <c r="E2789" s="22">
        <f>+INDEX('LISTA DE PRECIOS EKM '!B:K,MATCH(C2789,'LISTA DE PRECIOS EKM '!A:A,0),7)</f>
        <v>349900</v>
      </c>
      <c r="F2789" s="22">
        <f>+INDEX('LISTA DE PRECIOS EKM '!B:K,MATCH(C2789,'LISTA DE PRECIOS EKM '!A:A,0),9)</f>
        <v>369900</v>
      </c>
      <c r="G2789" s="22" t="str">
        <f>+IF(ISNUMBER(MATCH(C2789,Precios!C:C,0)),"Sí está", "No está")</f>
        <v>No está</v>
      </c>
    </row>
    <row r="2790" spans="2:7" hidden="1">
      <c r="B2790" s="22" t="s">
        <v>8234</v>
      </c>
      <c r="C2790" s="22" t="s">
        <v>8235</v>
      </c>
      <c r="D2790" s="63">
        <f>+INDEX('LISTA DE PRECIOS EKM '!A:K,MATCH(C2790,'LISTA DE PRECIOS EKM '!A:A,0),MATCH($D$1,'LISTA DE PRECIOS EKM '!$1:$1,0))</f>
        <v>339900</v>
      </c>
      <c r="E2790" s="22">
        <f>+INDEX('LISTA DE PRECIOS EKM '!B:K,MATCH(C2790,'LISTA DE PRECIOS EKM '!A:A,0),7)</f>
        <v>349900</v>
      </c>
      <c r="F2790" s="22">
        <f>+INDEX('LISTA DE PRECIOS EKM '!B:K,MATCH(C2790,'LISTA DE PRECIOS EKM '!A:A,0),9)</f>
        <v>369900</v>
      </c>
      <c r="G2790" s="22" t="str">
        <f>+IF(ISNUMBER(MATCH(C2790,Precios!C:C,0)),"Sí está", "No está")</f>
        <v>No está</v>
      </c>
    </row>
    <row r="2791" spans="2:7" hidden="1">
      <c r="B2791" s="22" t="s">
        <v>8236</v>
      </c>
      <c r="C2791" s="22" t="s">
        <v>8237</v>
      </c>
      <c r="D2791" s="63">
        <f>+INDEX('LISTA DE PRECIOS EKM '!A:K,MATCH(C2791,'LISTA DE PRECIOS EKM '!A:A,0),MATCH($D$1,'LISTA DE PRECIOS EKM '!$1:$1,0))</f>
        <v>369900</v>
      </c>
      <c r="E2791" s="22">
        <f>+INDEX('LISTA DE PRECIOS EKM '!B:K,MATCH(C2791,'LISTA DE PRECIOS EKM '!A:A,0),7)</f>
        <v>379900</v>
      </c>
      <c r="F2791" s="22">
        <f>+INDEX('LISTA DE PRECIOS EKM '!B:K,MATCH(C2791,'LISTA DE PRECIOS EKM '!A:A,0),9)</f>
        <v>399900</v>
      </c>
      <c r="G2791" s="22" t="str">
        <f>+IF(ISNUMBER(MATCH(C2791,Precios!C:C,0)),"Sí está", "No está")</f>
        <v>No está</v>
      </c>
    </row>
    <row r="2792" spans="2:7" hidden="1">
      <c r="B2792" s="22" t="s">
        <v>8236</v>
      </c>
      <c r="C2792" s="22" t="s">
        <v>8237</v>
      </c>
      <c r="D2792" s="63">
        <f>+INDEX('LISTA DE PRECIOS EKM '!A:K,MATCH(C2792,'LISTA DE PRECIOS EKM '!A:A,0),MATCH($D$1,'LISTA DE PRECIOS EKM '!$1:$1,0))</f>
        <v>369900</v>
      </c>
      <c r="E2792" s="22">
        <f>+INDEX('LISTA DE PRECIOS EKM '!B:K,MATCH(C2792,'LISTA DE PRECIOS EKM '!A:A,0),7)</f>
        <v>379900</v>
      </c>
      <c r="F2792" s="22">
        <f>+INDEX('LISTA DE PRECIOS EKM '!B:K,MATCH(C2792,'LISTA DE PRECIOS EKM '!A:A,0),9)</f>
        <v>399900</v>
      </c>
      <c r="G2792" s="22" t="str">
        <f>+IF(ISNUMBER(MATCH(C2792,Precios!C:C,0)),"Sí está", "No está")</f>
        <v>No está</v>
      </c>
    </row>
    <row r="2793" spans="2:7" hidden="1">
      <c r="B2793" s="22" t="s">
        <v>8244</v>
      </c>
      <c r="C2793" s="22" t="s">
        <v>8245</v>
      </c>
      <c r="D2793" s="63">
        <f>+INDEX('LISTA DE PRECIOS EKM '!A:K,MATCH(C2793,'LISTA DE PRECIOS EKM '!A:A,0),MATCH($D$1,'LISTA DE PRECIOS EKM '!$1:$1,0))</f>
        <v>799900</v>
      </c>
      <c r="E2793" s="22">
        <f>+INDEX('LISTA DE PRECIOS EKM '!B:K,MATCH(C2793,'LISTA DE PRECIOS EKM '!A:A,0),7)</f>
        <v>829900</v>
      </c>
      <c r="F2793" s="22">
        <f>+INDEX('LISTA DE PRECIOS EKM '!B:K,MATCH(C2793,'LISTA DE PRECIOS EKM '!A:A,0),9)</f>
        <v>869900</v>
      </c>
      <c r="G2793" s="22" t="str">
        <f>+IF(ISNUMBER(MATCH(C2793,Precios!C:C,0)),"Sí está", "No está")</f>
        <v>No está</v>
      </c>
    </row>
    <row r="2794" spans="2:7" hidden="1">
      <c r="B2794" s="22" t="s">
        <v>8244</v>
      </c>
      <c r="C2794" s="22" t="s">
        <v>8245</v>
      </c>
      <c r="D2794" s="63">
        <f>+INDEX('LISTA DE PRECIOS EKM '!A:K,MATCH(C2794,'LISTA DE PRECIOS EKM '!A:A,0),MATCH($D$1,'LISTA DE PRECIOS EKM '!$1:$1,0))</f>
        <v>799900</v>
      </c>
      <c r="E2794" s="22">
        <f>+INDEX('LISTA DE PRECIOS EKM '!B:K,MATCH(C2794,'LISTA DE PRECIOS EKM '!A:A,0),7)</f>
        <v>829900</v>
      </c>
      <c r="F2794" s="22">
        <f>+INDEX('LISTA DE PRECIOS EKM '!B:K,MATCH(C2794,'LISTA DE PRECIOS EKM '!A:A,0),9)</f>
        <v>869900</v>
      </c>
      <c r="G2794" s="22" t="str">
        <f>+IF(ISNUMBER(MATCH(C2794,Precios!C:C,0)),"Sí está", "No está")</f>
        <v>No está</v>
      </c>
    </row>
    <row r="2795" spans="2:7" hidden="1">
      <c r="B2795" s="22" t="s">
        <v>8249</v>
      </c>
      <c r="C2795" s="22" t="s">
        <v>8250</v>
      </c>
      <c r="D2795" s="63">
        <f>+INDEX('LISTA DE PRECIOS EKM '!A:K,MATCH(C2795,'LISTA DE PRECIOS EKM '!A:A,0),MATCH($D$1,'LISTA DE PRECIOS EKM '!$1:$1,0))</f>
        <v>709900</v>
      </c>
      <c r="E2795" s="22">
        <f>+INDEX('LISTA DE PRECIOS EKM '!B:K,MATCH(C2795,'LISTA DE PRECIOS EKM '!A:A,0),7)</f>
        <v>729900</v>
      </c>
      <c r="F2795" s="22">
        <f>+INDEX('LISTA DE PRECIOS EKM '!B:K,MATCH(C2795,'LISTA DE PRECIOS EKM '!A:A,0),9)</f>
        <v>779900</v>
      </c>
      <c r="G2795" s="22" t="str">
        <f>+IF(ISNUMBER(MATCH(C2795,Precios!C:C,0)),"Sí está", "No está")</f>
        <v>No está</v>
      </c>
    </row>
    <row r="2796" spans="2:7" hidden="1">
      <c r="B2796" s="22" t="s">
        <v>8249</v>
      </c>
      <c r="C2796" s="22" t="s">
        <v>8250</v>
      </c>
      <c r="D2796" s="63">
        <f>+INDEX('LISTA DE PRECIOS EKM '!A:K,MATCH(C2796,'LISTA DE PRECIOS EKM '!A:A,0),MATCH($D$1,'LISTA DE PRECIOS EKM '!$1:$1,0))</f>
        <v>709900</v>
      </c>
      <c r="E2796" s="22">
        <f>+INDEX('LISTA DE PRECIOS EKM '!B:K,MATCH(C2796,'LISTA DE PRECIOS EKM '!A:A,0),7)</f>
        <v>729900</v>
      </c>
      <c r="F2796" s="22">
        <f>+INDEX('LISTA DE PRECIOS EKM '!B:K,MATCH(C2796,'LISTA DE PRECIOS EKM '!A:A,0),9)</f>
        <v>779900</v>
      </c>
      <c r="G2796" s="22" t="str">
        <f>+IF(ISNUMBER(MATCH(C2796,Precios!C:C,0)),"Sí está", "No está")</f>
        <v>No está</v>
      </c>
    </row>
    <row r="2797" spans="2:7" hidden="1">
      <c r="B2797" s="22" t="s">
        <v>8251</v>
      </c>
      <c r="C2797" s="22" t="s">
        <v>8252</v>
      </c>
      <c r="D2797" s="63">
        <f>+INDEX('LISTA DE PRECIOS EKM '!A:K,MATCH(C2797,'LISTA DE PRECIOS EKM '!A:A,0),MATCH($D$1,'LISTA DE PRECIOS EKM '!$1:$1,0))</f>
        <v>689900</v>
      </c>
      <c r="E2797" s="22">
        <f>+INDEX('LISTA DE PRECIOS EKM '!B:K,MATCH(C2797,'LISTA DE PRECIOS EKM '!A:A,0),7)</f>
        <v>709900</v>
      </c>
      <c r="F2797" s="22">
        <f>+INDEX('LISTA DE PRECIOS EKM '!B:K,MATCH(C2797,'LISTA DE PRECIOS EKM '!A:A,0),9)</f>
        <v>749900</v>
      </c>
      <c r="G2797" s="22" t="str">
        <f>+IF(ISNUMBER(MATCH(C2797,Precios!C:C,0)),"Sí está", "No está")</f>
        <v>No está</v>
      </c>
    </row>
    <row r="2798" spans="2:7" hidden="1">
      <c r="B2798" s="22" t="s">
        <v>8251</v>
      </c>
      <c r="C2798" s="22" t="s">
        <v>8252</v>
      </c>
      <c r="D2798" s="63">
        <f>+INDEX('LISTA DE PRECIOS EKM '!A:K,MATCH(C2798,'LISTA DE PRECIOS EKM '!A:A,0),MATCH($D$1,'LISTA DE PRECIOS EKM '!$1:$1,0))</f>
        <v>689900</v>
      </c>
      <c r="E2798" s="22">
        <f>+INDEX('LISTA DE PRECIOS EKM '!B:K,MATCH(C2798,'LISTA DE PRECIOS EKM '!A:A,0),7)</f>
        <v>709900</v>
      </c>
      <c r="F2798" s="22">
        <f>+INDEX('LISTA DE PRECIOS EKM '!B:K,MATCH(C2798,'LISTA DE PRECIOS EKM '!A:A,0),9)</f>
        <v>749900</v>
      </c>
      <c r="G2798" s="22" t="str">
        <f>+IF(ISNUMBER(MATCH(C2798,Precios!C:C,0)),"Sí está", "No está")</f>
        <v>No está</v>
      </c>
    </row>
    <row r="2799" spans="2:7" hidden="1">
      <c r="B2799" s="22" t="s">
        <v>8255</v>
      </c>
      <c r="C2799" s="22" t="s">
        <v>8256</v>
      </c>
      <c r="D2799" s="63">
        <f>+INDEX('LISTA DE PRECIOS EKM '!A:K,MATCH(C2799,'LISTA DE PRECIOS EKM '!A:A,0),MATCH($D$1,'LISTA DE PRECIOS EKM '!$1:$1,0))</f>
        <v>959900</v>
      </c>
      <c r="E2799" s="22">
        <f>+INDEX('LISTA DE PRECIOS EKM '!B:K,MATCH(C2799,'LISTA DE PRECIOS EKM '!A:A,0),7)</f>
        <v>999900</v>
      </c>
      <c r="F2799" s="22">
        <f>+INDEX('LISTA DE PRECIOS EKM '!B:K,MATCH(C2799,'LISTA DE PRECIOS EKM '!A:A,0),9)</f>
        <v>1049900</v>
      </c>
      <c r="G2799" s="22" t="str">
        <f>+IF(ISNUMBER(MATCH(C2799,Precios!C:C,0)),"Sí está", "No está")</f>
        <v>No está</v>
      </c>
    </row>
    <row r="2800" spans="2:7" hidden="1">
      <c r="B2800" s="22" t="s">
        <v>8255</v>
      </c>
      <c r="C2800" s="22" t="s">
        <v>8256</v>
      </c>
      <c r="D2800" s="63">
        <f>+INDEX('LISTA DE PRECIOS EKM '!A:K,MATCH(C2800,'LISTA DE PRECIOS EKM '!A:A,0),MATCH($D$1,'LISTA DE PRECIOS EKM '!$1:$1,0))</f>
        <v>959900</v>
      </c>
      <c r="E2800" s="22">
        <f>+INDEX('LISTA DE PRECIOS EKM '!B:K,MATCH(C2800,'LISTA DE PRECIOS EKM '!A:A,0),7)</f>
        <v>999900</v>
      </c>
      <c r="F2800" s="22">
        <f>+INDEX('LISTA DE PRECIOS EKM '!B:K,MATCH(C2800,'LISTA DE PRECIOS EKM '!A:A,0),9)</f>
        <v>1049900</v>
      </c>
      <c r="G2800" s="22" t="str">
        <f>+IF(ISNUMBER(MATCH(C2800,Precios!C:C,0)),"Sí está", "No está")</f>
        <v>No está</v>
      </c>
    </row>
    <row r="2801" spans="2:7" hidden="1">
      <c r="B2801" s="22" t="s">
        <v>8257</v>
      </c>
      <c r="C2801" s="22" t="s">
        <v>8258</v>
      </c>
      <c r="D2801" s="63">
        <f>+INDEX('LISTA DE PRECIOS EKM '!A:K,MATCH(C2801,'LISTA DE PRECIOS EKM '!A:A,0),MATCH($D$1,'LISTA DE PRECIOS EKM '!$1:$1,0))</f>
        <v>199900</v>
      </c>
      <c r="E2801" s="22">
        <f>+INDEX('LISTA DE PRECIOS EKM '!B:K,MATCH(C2801,'LISTA DE PRECIOS EKM '!A:A,0),7)</f>
        <v>199900</v>
      </c>
      <c r="F2801" s="22">
        <f>+INDEX('LISTA DE PRECIOS EKM '!B:K,MATCH(C2801,'LISTA DE PRECIOS EKM '!A:A,0),9)</f>
        <v>209900</v>
      </c>
      <c r="G2801" s="22" t="str">
        <f>+IF(ISNUMBER(MATCH(C2801,Precios!C:C,0)),"Sí está", "No está")</f>
        <v>No está</v>
      </c>
    </row>
    <row r="2802" spans="2:7" hidden="1">
      <c r="B2802" s="22" t="s">
        <v>8257</v>
      </c>
      <c r="C2802" s="22" t="s">
        <v>8258</v>
      </c>
      <c r="D2802" s="63">
        <f>+INDEX('LISTA DE PRECIOS EKM '!A:K,MATCH(C2802,'LISTA DE PRECIOS EKM '!A:A,0),MATCH($D$1,'LISTA DE PRECIOS EKM '!$1:$1,0))</f>
        <v>199900</v>
      </c>
      <c r="E2802" s="22">
        <f>+INDEX('LISTA DE PRECIOS EKM '!B:K,MATCH(C2802,'LISTA DE PRECIOS EKM '!A:A,0),7)</f>
        <v>199900</v>
      </c>
      <c r="F2802" s="22">
        <f>+INDEX('LISTA DE PRECIOS EKM '!B:K,MATCH(C2802,'LISTA DE PRECIOS EKM '!A:A,0),9)</f>
        <v>209900</v>
      </c>
      <c r="G2802" s="22" t="str">
        <f>+IF(ISNUMBER(MATCH(C2802,Precios!C:C,0)),"Sí está", "No está")</f>
        <v>No está</v>
      </c>
    </row>
    <row r="2803" spans="2:7" hidden="1">
      <c r="B2803" s="22" t="s">
        <v>8259</v>
      </c>
      <c r="C2803" s="22" t="s">
        <v>8260</v>
      </c>
      <c r="D2803" s="63">
        <f>+INDEX('LISTA DE PRECIOS EKM '!A:K,MATCH(C2803,'LISTA DE PRECIOS EKM '!A:A,0),MATCH($D$1,'LISTA DE PRECIOS EKM '!$1:$1,0))</f>
        <v>259900</v>
      </c>
      <c r="E2803" s="22">
        <f>+INDEX('LISTA DE PRECIOS EKM '!B:K,MATCH(C2803,'LISTA DE PRECIOS EKM '!A:A,0),7)</f>
        <v>269900</v>
      </c>
      <c r="F2803" s="22">
        <f>+INDEX('LISTA DE PRECIOS EKM '!B:K,MATCH(C2803,'LISTA DE PRECIOS EKM '!A:A,0),9)</f>
        <v>279900</v>
      </c>
      <c r="G2803" s="22" t="str">
        <f>+IF(ISNUMBER(MATCH(C2803,Precios!C:C,0)),"Sí está", "No está")</f>
        <v>No está</v>
      </c>
    </row>
    <row r="2804" spans="2:7" hidden="1">
      <c r="B2804" s="22" t="s">
        <v>8259</v>
      </c>
      <c r="C2804" s="22" t="s">
        <v>8260</v>
      </c>
      <c r="D2804" s="63">
        <f>+INDEX('LISTA DE PRECIOS EKM '!A:K,MATCH(C2804,'LISTA DE PRECIOS EKM '!A:A,0),MATCH($D$1,'LISTA DE PRECIOS EKM '!$1:$1,0))</f>
        <v>259900</v>
      </c>
      <c r="E2804" s="22">
        <f>+INDEX('LISTA DE PRECIOS EKM '!B:K,MATCH(C2804,'LISTA DE PRECIOS EKM '!A:A,0),7)</f>
        <v>269900</v>
      </c>
      <c r="F2804" s="22">
        <f>+INDEX('LISTA DE PRECIOS EKM '!B:K,MATCH(C2804,'LISTA DE PRECIOS EKM '!A:A,0),9)</f>
        <v>279900</v>
      </c>
      <c r="G2804" s="22" t="str">
        <f>+IF(ISNUMBER(MATCH(C2804,Precios!C:C,0)),"Sí está", "No está")</f>
        <v>No está</v>
      </c>
    </row>
    <row r="2805" spans="2:7" hidden="1">
      <c r="B2805" s="22" t="s">
        <v>8261</v>
      </c>
      <c r="C2805" s="22" t="s">
        <v>8262</v>
      </c>
      <c r="D2805" s="63">
        <f>+INDEX('LISTA DE PRECIOS EKM '!A:K,MATCH(C2805,'LISTA DE PRECIOS EKM '!A:A,0),MATCH($D$1,'LISTA DE PRECIOS EKM '!$1:$1,0))</f>
        <v>209900</v>
      </c>
      <c r="E2805" s="22">
        <f>+INDEX('LISTA DE PRECIOS EKM '!B:K,MATCH(C2805,'LISTA DE PRECIOS EKM '!A:A,0),7)</f>
        <v>209900</v>
      </c>
      <c r="F2805" s="22">
        <f>+INDEX('LISTA DE PRECIOS EKM '!B:K,MATCH(C2805,'LISTA DE PRECIOS EKM '!A:A,0),9)</f>
        <v>229900</v>
      </c>
      <c r="G2805" s="22" t="str">
        <f>+IF(ISNUMBER(MATCH(C2805,Precios!C:C,0)),"Sí está", "No está")</f>
        <v>No está</v>
      </c>
    </row>
    <row r="2806" spans="2:7" hidden="1">
      <c r="B2806" s="22" t="s">
        <v>8261</v>
      </c>
      <c r="C2806" s="22" t="s">
        <v>8262</v>
      </c>
      <c r="D2806" s="63">
        <f>+INDEX('LISTA DE PRECIOS EKM '!A:K,MATCH(C2806,'LISTA DE PRECIOS EKM '!A:A,0),MATCH($D$1,'LISTA DE PRECIOS EKM '!$1:$1,0))</f>
        <v>209900</v>
      </c>
      <c r="E2806" s="22">
        <f>+INDEX('LISTA DE PRECIOS EKM '!B:K,MATCH(C2806,'LISTA DE PRECIOS EKM '!A:A,0),7)</f>
        <v>209900</v>
      </c>
      <c r="F2806" s="22">
        <f>+INDEX('LISTA DE PRECIOS EKM '!B:K,MATCH(C2806,'LISTA DE PRECIOS EKM '!A:A,0),9)</f>
        <v>229900</v>
      </c>
      <c r="G2806" s="22" t="str">
        <f>+IF(ISNUMBER(MATCH(C2806,Precios!C:C,0)),"Sí está", "No está")</f>
        <v>No está</v>
      </c>
    </row>
    <row r="2807" spans="2:7" hidden="1">
      <c r="B2807" s="22" t="s">
        <v>8263</v>
      </c>
      <c r="C2807" s="22" t="s">
        <v>8264</v>
      </c>
      <c r="D2807" s="63">
        <f>+INDEX('LISTA DE PRECIOS EKM '!A:K,MATCH(C2807,'LISTA DE PRECIOS EKM '!A:A,0),MATCH($D$1,'LISTA DE PRECIOS EKM '!$1:$1,0))</f>
        <v>769900</v>
      </c>
      <c r="E2807" s="22">
        <f>+INDEX('LISTA DE PRECIOS EKM '!B:K,MATCH(C2807,'LISTA DE PRECIOS EKM '!A:A,0),7)</f>
        <v>799900</v>
      </c>
      <c r="F2807" s="22">
        <f>+INDEX('LISTA DE PRECIOS EKM '!B:K,MATCH(C2807,'LISTA DE PRECIOS EKM '!A:A,0),9)</f>
        <v>839900</v>
      </c>
      <c r="G2807" s="22" t="str">
        <f>+IF(ISNUMBER(MATCH(C2807,Precios!C:C,0)),"Sí está", "No está")</f>
        <v>No está</v>
      </c>
    </row>
    <row r="2808" spans="2:7" hidden="1">
      <c r="B2808" s="22" t="s">
        <v>8263</v>
      </c>
      <c r="C2808" s="22" t="s">
        <v>8264</v>
      </c>
      <c r="D2808" s="63">
        <f>+INDEX('LISTA DE PRECIOS EKM '!A:K,MATCH(C2808,'LISTA DE PRECIOS EKM '!A:A,0),MATCH($D$1,'LISTA DE PRECIOS EKM '!$1:$1,0))</f>
        <v>769900</v>
      </c>
      <c r="E2808" s="22">
        <f>+INDEX('LISTA DE PRECIOS EKM '!B:K,MATCH(C2808,'LISTA DE PRECIOS EKM '!A:A,0),7)</f>
        <v>799900</v>
      </c>
      <c r="F2808" s="22">
        <f>+INDEX('LISTA DE PRECIOS EKM '!B:K,MATCH(C2808,'LISTA DE PRECIOS EKM '!A:A,0),9)</f>
        <v>839900</v>
      </c>
      <c r="G2808" s="22" t="str">
        <f>+IF(ISNUMBER(MATCH(C2808,Precios!C:C,0)),"Sí está", "No está")</f>
        <v>No está</v>
      </c>
    </row>
    <row r="2809" spans="2:7" hidden="1">
      <c r="B2809" s="22" t="s">
        <v>8265</v>
      </c>
      <c r="C2809" s="22" t="s">
        <v>8266</v>
      </c>
      <c r="D2809" s="63">
        <f>+INDEX('LISTA DE PRECIOS EKM '!A:K,MATCH(C2809,'LISTA DE PRECIOS EKM '!A:A,0),MATCH($D$1,'LISTA DE PRECIOS EKM '!$1:$1,0))</f>
        <v>989900</v>
      </c>
      <c r="E2809" s="22">
        <f>+INDEX('LISTA DE PRECIOS EKM '!B:K,MATCH(C2809,'LISTA DE PRECIOS EKM '!A:A,0),7)</f>
        <v>1029900</v>
      </c>
      <c r="F2809" s="22">
        <f>+INDEX('LISTA DE PRECIOS EKM '!B:K,MATCH(C2809,'LISTA DE PRECIOS EKM '!A:A,0),9)</f>
        <v>1079900</v>
      </c>
      <c r="G2809" s="22" t="str">
        <f>+IF(ISNUMBER(MATCH(C2809,Precios!C:C,0)),"Sí está", "No está")</f>
        <v>No está</v>
      </c>
    </row>
    <row r="2810" spans="2:7" hidden="1">
      <c r="B2810" s="22" t="s">
        <v>8265</v>
      </c>
      <c r="C2810" s="22" t="s">
        <v>8266</v>
      </c>
      <c r="D2810" s="63">
        <f>+INDEX('LISTA DE PRECIOS EKM '!A:K,MATCH(C2810,'LISTA DE PRECIOS EKM '!A:A,0),MATCH($D$1,'LISTA DE PRECIOS EKM '!$1:$1,0))</f>
        <v>989900</v>
      </c>
      <c r="E2810" s="22">
        <f>+INDEX('LISTA DE PRECIOS EKM '!B:K,MATCH(C2810,'LISTA DE PRECIOS EKM '!A:A,0),7)</f>
        <v>1029900</v>
      </c>
      <c r="F2810" s="22">
        <f>+INDEX('LISTA DE PRECIOS EKM '!B:K,MATCH(C2810,'LISTA DE PRECIOS EKM '!A:A,0),9)</f>
        <v>1079900</v>
      </c>
      <c r="G2810" s="22" t="str">
        <f>+IF(ISNUMBER(MATCH(C2810,Precios!C:C,0)),"Sí está", "No está")</f>
        <v>No está</v>
      </c>
    </row>
    <row r="2811" spans="2:7" hidden="1">
      <c r="B2811" s="22" t="s">
        <v>8267</v>
      </c>
      <c r="C2811" s="22" t="s">
        <v>8268</v>
      </c>
      <c r="D2811" s="63">
        <f>+INDEX('LISTA DE PRECIOS EKM '!A:K,MATCH(C2811,'LISTA DE PRECIOS EKM '!A:A,0),MATCH($D$1,'LISTA DE PRECIOS EKM '!$1:$1,0))</f>
        <v>689900</v>
      </c>
      <c r="E2811" s="22">
        <f>+INDEX('LISTA DE PRECIOS EKM '!B:K,MATCH(C2811,'LISTA DE PRECIOS EKM '!A:A,0),7)</f>
        <v>709900</v>
      </c>
      <c r="F2811" s="22">
        <f>+INDEX('LISTA DE PRECIOS EKM '!B:K,MATCH(C2811,'LISTA DE PRECIOS EKM '!A:A,0),9)</f>
        <v>749900</v>
      </c>
      <c r="G2811" s="22" t="str">
        <f>+IF(ISNUMBER(MATCH(C2811,Precios!C:C,0)),"Sí está", "No está")</f>
        <v>No está</v>
      </c>
    </row>
    <row r="2812" spans="2:7" hidden="1">
      <c r="B2812" s="22" t="s">
        <v>8267</v>
      </c>
      <c r="C2812" s="22" t="s">
        <v>8268</v>
      </c>
      <c r="D2812" s="63">
        <f>+INDEX('LISTA DE PRECIOS EKM '!A:K,MATCH(C2812,'LISTA DE PRECIOS EKM '!A:A,0),MATCH($D$1,'LISTA DE PRECIOS EKM '!$1:$1,0))</f>
        <v>689900</v>
      </c>
      <c r="E2812" s="22">
        <f>+INDEX('LISTA DE PRECIOS EKM '!B:K,MATCH(C2812,'LISTA DE PRECIOS EKM '!A:A,0),7)</f>
        <v>709900</v>
      </c>
      <c r="F2812" s="22">
        <f>+INDEX('LISTA DE PRECIOS EKM '!B:K,MATCH(C2812,'LISTA DE PRECIOS EKM '!A:A,0),9)</f>
        <v>749900</v>
      </c>
      <c r="G2812" s="22" t="str">
        <f>+IF(ISNUMBER(MATCH(C2812,Precios!C:C,0)),"Sí está", "No está")</f>
        <v>No está</v>
      </c>
    </row>
    <row r="2813" spans="2:7" hidden="1">
      <c r="B2813" s="22" t="s">
        <v>8269</v>
      </c>
      <c r="C2813" s="22" t="s">
        <v>8270</v>
      </c>
      <c r="D2813" s="63">
        <f>+INDEX('LISTA DE PRECIOS EKM '!A:K,MATCH(C2813,'LISTA DE PRECIOS EKM '!A:A,0),MATCH($D$1,'LISTA DE PRECIOS EKM '!$1:$1,0))</f>
        <v>1799900</v>
      </c>
      <c r="E2813" s="22">
        <f>+INDEX('LISTA DE PRECIOS EKM '!B:K,MATCH(C2813,'LISTA DE PRECIOS EKM '!A:A,0),7)</f>
        <v>1869900</v>
      </c>
      <c r="F2813" s="22">
        <f>+INDEX('LISTA DE PRECIOS EKM '!B:K,MATCH(C2813,'LISTA DE PRECIOS EKM '!A:A,0),9)</f>
        <v>1969900</v>
      </c>
      <c r="G2813" s="22" t="str">
        <f>+IF(ISNUMBER(MATCH(C2813,Precios!C:C,0)),"Sí está", "No está")</f>
        <v>No está</v>
      </c>
    </row>
    <row r="2814" spans="2:7" hidden="1">
      <c r="B2814" s="22" t="s">
        <v>8269</v>
      </c>
      <c r="C2814" s="22" t="s">
        <v>8270</v>
      </c>
      <c r="D2814" s="63">
        <f>+INDEX('LISTA DE PRECIOS EKM '!A:K,MATCH(C2814,'LISTA DE PRECIOS EKM '!A:A,0),MATCH($D$1,'LISTA DE PRECIOS EKM '!$1:$1,0))</f>
        <v>1799900</v>
      </c>
      <c r="E2814" s="22">
        <f>+INDEX('LISTA DE PRECIOS EKM '!B:K,MATCH(C2814,'LISTA DE PRECIOS EKM '!A:A,0),7)</f>
        <v>1869900</v>
      </c>
      <c r="F2814" s="22">
        <f>+INDEX('LISTA DE PRECIOS EKM '!B:K,MATCH(C2814,'LISTA DE PRECIOS EKM '!A:A,0),9)</f>
        <v>1969900</v>
      </c>
      <c r="G2814" s="22" t="str">
        <f>+IF(ISNUMBER(MATCH(C2814,Precios!C:C,0)),"Sí está", "No está")</f>
        <v>No está</v>
      </c>
    </row>
    <row r="2815" spans="2:7" hidden="1">
      <c r="B2815" s="22" t="s">
        <v>8271</v>
      </c>
      <c r="C2815" s="22" t="s">
        <v>8272</v>
      </c>
      <c r="D2815" s="63">
        <f>+INDEX('LISTA DE PRECIOS EKM '!A:K,MATCH(C2815,'LISTA DE PRECIOS EKM '!A:A,0),MATCH($D$1,'LISTA DE PRECIOS EKM '!$1:$1,0))</f>
        <v>1199900</v>
      </c>
      <c r="E2815" s="22">
        <f>+INDEX('LISTA DE PRECIOS EKM '!B:K,MATCH(C2815,'LISTA DE PRECIOS EKM '!A:A,0),7)</f>
        <v>1249900</v>
      </c>
      <c r="F2815" s="22">
        <f>+INDEX('LISTA DE PRECIOS EKM '!B:K,MATCH(C2815,'LISTA DE PRECIOS EKM '!A:A,0),9)</f>
        <v>1309900</v>
      </c>
      <c r="G2815" s="22" t="str">
        <f>+IF(ISNUMBER(MATCH(C2815,Precios!C:C,0)),"Sí está", "No está")</f>
        <v>No está</v>
      </c>
    </row>
    <row r="2816" spans="2:7" hidden="1">
      <c r="B2816" s="22" t="s">
        <v>8271</v>
      </c>
      <c r="C2816" s="22" t="s">
        <v>8272</v>
      </c>
      <c r="D2816" s="63">
        <f>+INDEX('LISTA DE PRECIOS EKM '!A:K,MATCH(C2816,'LISTA DE PRECIOS EKM '!A:A,0),MATCH($D$1,'LISTA DE PRECIOS EKM '!$1:$1,0))</f>
        <v>1199900</v>
      </c>
      <c r="E2816" s="22">
        <f>+INDEX('LISTA DE PRECIOS EKM '!B:K,MATCH(C2816,'LISTA DE PRECIOS EKM '!A:A,0),7)</f>
        <v>1249900</v>
      </c>
      <c r="F2816" s="22">
        <f>+INDEX('LISTA DE PRECIOS EKM '!B:K,MATCH(C2816,'LISTA DE PRECIOS EKM '!A:A,0),9)</f>
        <v>1309900</v>
      </c>
      <c r="G2816" s="22" t="str">
        <f>+IF(ISNUMBER(MATCH(C2816,Precios!C:C,0)),"Sí está", "No está")</f>
        <v>No está</v>
      </c>
    </row>
    <row r="2817" spans="2:7" hidden="1">
      <c r="B2817" s="22" t="s">
        <v>8273</v>
      </c>
      <c r="C2817" s="22" t="s">
        <v>8274</v>
      </c>
      <c r="D2817" s="63">
        <f>+INDEX('LISTA DE PRECIOS EKM '!A:K,MATCH(C2817,'LISTA DE PRECIOS EKM '!A:A,0),MATCH($D$1,'LISTA DE PRECIOS EKM '!$1:$1,0))</f>
        <v>309900</v>
      </c>
      <c r="E2817" s="22">
        <f>+INDEX('LISTA DE PRECIOS EKM '!B:K,MATCH(C2817,'LISTA DE PRECIOS EKM '!A:A,0),7)</f>
        <v>319900</v>
      </c>
      <c r="F2817" s="22">
        <f>+INDEX('LISTA DE PRECIOS EKM '!B:K,MATCH(C2817,'LISTA DE PRECIOS EKM '!A:A,0),9)</f>
        <v>339900</v>
      </c>
      <c r="G2817" s="22" t="str">
        <f>+IF(ISNUMBER(MATCH(C2817,Precios!C:C,0)),"Sí está", "No está")</f>
        <v>No está</v>
      </c>
    </row>
    <row r="2818" spans="2:7" hidden="1">
      <c r="B2818" s="22" t="s">
        <v>8273</v>
      </c>
      <c r="C2818" s="22" t="s">
        <v>8274</v>
      </c>
      <c r="D2818" s="63">
        <f>+INDEX('LISTA DE PRECIOS EKM '!A:K,MATCH(C2818,'LISTA DE PRECIOS EKM '!A:A,0),MATCH($D$1,'LISTA DE PRECIOS EKM '!$1:$1,0))</f>
        <v>309900</v>
      </c>
      <c r="E2818" s="22">
        <f>+INDEX('LISTA DE PRECIOS EKM '!B:K,MATCH(C2818,'LISTA DE PRECIOS EKM '!A:A,0),7)</f>
        <v>319900</v>
      </c>
      <c r="F2818" s="22">
        <f>+INDEX('LISTA DE PRECIOS EKM '!B:K,MATCH(C2818,'LISTA DE PRECIOS EKM '!A:A,0),9)</f>
        <v>339900</v>
      </c>
      <c r="G2818" s="22" t="str">
        <f>+IF(ISNUMBER(MATCH(C2818,Precios!C:C,0)),"Sí está", "No está")</f>
        <v>No está</v>
      </c>
    </row>
    <row r="2819" spans="2:7" hidden="1">
      <c r="B2819" s="22" t="s">
        <v>8275</v>
      </c>
      <c r="C2819" s="22" t="s">
        <v>8276</v>
      </c>
      <c r="D2819" s="63">
        <f>+INDEX('LISTA DE PRECIOS EKM '!A:K,MATCH(C2819,'LISTA DE PRECIOS EKM '!A:A,0),MATCH($D$1,'LISTA DE PRECIOS EKM '!$1:$1,0))</f>
        <v>1799900</v>
      </c>
      <c r="E2819" s="22">
        <f>+INDEX('LISTA DE PRECIOS EKM '!B:K,MATCH(C2819,'LISTA DE PRECIOS EKM '!A:A,0),7)</f>
        <v>1869900</v>
      </c>
      <c r="F2819" s="22">
        <f>+INDEX('LISTA DE PRECIOS EKM '!B:K,MATCH(C2819,'LISTA DE PRECIOS EKM '!A:A,0),9)</f>
        <v>1969900</v>
      </c>
      <c r="G2819" s="22" t="str">
        <f>+IF(ISNUMBER(MATCH(C2819,Precios!C:C,0)),"Sí está", "No está")</f>
        <v>No está</v>
      </c>
    </row>
    <row r="2820" spans="2:7" hidden="1">
      <c r="B2820" s="22" t="s">
        <v>8275</v>
      </c>
      <c r="C2820" s="22" t="s">
        <v>8276</v>
      </c>
      <c r="D2820" s="63">
        <f>+INDEX('LISTA DE PRECIOS EKM '!A:K,MATCH(C2820,'LISTA DE PRECIOS EKM '!A:A,0),MATCH($D$1,'LISTA DE PRECIOS EKM '!$1:$1,0))</f>
        <v>1799900</v>
      </c>
      <c r="E2820" s="22">
        <f>+INDEX('LISTA DE PRECIOS EKM '!B:K,MATCH(C2820,'LISTA DE PRECIOS EKM '!A:A,0),7)</f>
        <v>1869900</v>
      </c>
      <c r="F2820" s="22">
        <f>+INDEX('LISTA DE PRECIOS EKM '!B:K,MATCH(C2820,'LISTA DE PRECIOS EKM '!A:A,0),9)</f>
        <v>1969900</v>
      </c>
      <c r="G2820" s="22" t="str">
        <f>+IF(ISNUMBER(MATCH(C2820,Precios!C:C,0)),"Sí está", "No está")</f>
        <v>No está</v>
      </c>
    </row>
    <row r="2821" spans="2:7" hidden="1">
      <c r="B2821" s="22" t="s">
        <v>8277</v>
      </c>
      <c r="C2821" s="22" t="s">
        <v>8278</v>
      </c>
      <c r="D2821" s="63">
        <f>+INDEX('LISTA DE PRECIOS EKM '!A:K,MATCH(C2821,'LISTA DE PRECIOS EKM '!A:A,0),MATCH($D$1,'LISTA DE PRECIOS EKM '!$1:$1,0))</f>
        <v>1189900</v>
      </c>
      <c r="E2821" s="22">
        <f>+INDEX('LISTA DE PRECIOS EKM '!B:K,MATCH(C2821,'LISTA DE PRECIOS EKM '!A:A,0),7)</f>
        <v>1239900</v>
      </c>
      <c r="F2821" s="22">
        <f>+INDEX('LISTA DE PRECIOS EKM '!B:K,MATCH(C2821,'LISTA DE PRECIOS EKM '!A:A,0),9)</f>
        <v>1299900</v>
      </c>
      <c r="G2821" s="22" t="str">
        <f>+IF(ISNUMBER(MATCH(C2821,Precios!C:C,0)),"Sí está", "No está")</f>
        <v>No está</v>
      </c>
    </row>
    <row r="2822" spans="2:7" hidden="1">
      <c r="B2822" s="22" t="s">
        <v>8277</v>
      </c>
      <c r="C2822" s="22" t="s">
        <v>8278</v>
      </c>
      <c r="D2822" s="63">
        <f>+INDEX('LISTA DE PRECIOS EKM '!A:K,MATCH(C2822,'LISTA DE PRECIOS EKM '!A:A,0),MATCH($D$1,'LISTA DE PRECIOS EKM '!$1:$1,0))</f>
        <v>1189900</v>
      </c>
      <c r="E2822" s="22">
        <f>+INDEX('LISTA DE PRECIOS EKM '!B:K,MATCH(C2822,'LISTA DE PRECIOS EKM '!A:A,0),7)</f>
        <v>1239900</v>
      </c>
      <c r="F2822" s="22">
        <f>+INDEX('LISTA DE PRECIOS EKM '!B:K,MATCH(C2822,'LISTA DE PRECIOS EKM '!A:A,0),9)</f>
        <v>1299900</v>
      </c>
      <c r="G2822" s="22" t="str">
        <f>+IF(ISNUMBER(MATCH(C2822,Precios!C:C,0)),"Sí está", "No está")</f>
        <v>No está</v>
      </c>
    </row>
    <row r="2823" spans="2:7" hidden="1">
      <c r="B2823" s="22" t="s">
        <v>8279</v>
      </c>
      <c r="C2823" s="22" t="s">
        <v>8280</v>
      </c>
      <c r="D2823" s="63">
        <f>+INDEX('LISTA DE PRECIOS EKM '!A:K,MATCH(C2823,'LISTA DE PRECIOS EKM '!A:A,0),MATCH($D$1,'LISTA DE PRECIOS EKM '!$1:$1,0))</f>
        <v>599900</v>
      </c>
      <c r="E2823" s="22">
        <f>+INDEX('LISTA DE PRECIOS EKM '!B:K,MATCH(C2823,'LISTA DE PRECIOS EKM '!A:A,0),7)</f>
        <v>619900</v>
      </c>
      <c r="F2823" s="22">
        <f>+INDEX('LISTA DE PRECIOS EKM '!B:K,MATCH(C2823,'LISTA DE PRECIOS EKM '!A:A,0),9)</f>
        <v>649900</v>
      </c>
      <c r="G2823" s="22" t="str">
        <f>+IF(ISNUMBER(MATCH(C2823,Precios!C:C,0)),"Sí está", "No está")</f>
        <v>No está</v>
      </c>
    </row>
    <row r="2824" spans="2:7" hidden="1">
      <c r="B2824" s="22" t="s">
        <v>8279</v>
      </c>
      <c r="C2824" s="22" t="s">
        <v>8280</v>
      </c>
      <c r="D2824" s="63">
        <f>+INDEX('LISTA DE PRECIOS EKM '!A:K,MATCH(C2824,'LISTA DE PRECIOS EKM '!A:A,0),MATCH($D$1,'LISTA DE PRECIOS EKM '!$1:$1,0))</f>
        <v>599900</v>
      </c>
      <c r="E2824" s="22">
        <f>+INDEX('LISTA DE PRECIOS EKM '!B:K,MATCH(C2824,'LISTA DE PRECIOS EKM '!A:A,0),7)</f>
        <v>619900</v>
      </c>
      <c r="F2824" s="22">
        <f>+INDEX('LISTA DE PRECIOS EKM '!B:K,MATCH(C2824,'LISTA DE PRECIOS EKM '!A:A,0),9)</f>
        <v>649900</v>
      </c>
      <c r="G2824" s="22" t="str">
        <f>+IF(ISNUMBER(MATCH(C2824,Precios!C:C,0)),"Sí está", "No está")</f>
        <v>No está</v>
      </c>
    </row>
    <row r="2825" spans="2:7" hidden="1">
      <c r="B2825" s="22" t="s">
        <v>7535</v>
      </c>
      <c r="C2825" s="22" t="s">
        <v>7536</v>
      </c>
      <c r="D2825" s="63">
        <f>+INDEX('LISTA DE PRECIOS EKM '!A:K,MATCH(C2825,'LISTA DE PRECIOS EKM '!A:A,0),MATCH($D$1,'LISTA DE PRECIOS EKM '!$1:$1,0))</f>
        <v>739900</v>
      </c>
      <c r="E2825" s="22">
        <f>+INDEX('LISTA DE PRECIOS EKM '!B:K,MATCH(C2825,'LISTA DE PRECIOS EKM '!A:A,0),7)</f>
        <v>769900</v>
      </c>
      <c r="F2825" s="22">
        <f>+INDEX('LISTA DE PRECIOS EKM '!B:K,MATCH(C2825,'LISTA DE PRECIOS EKM '!A:A,0),9)</f>
        <v>809900</v>
      </c>
      <c r="G2825" s="22" t="str">
        <f>+IF(ISNUMBER(MATCH(C2825,Precios!C:C,0)),"Sí está", "No está")</f>
        <v>No está</v>
      </c>
    </row>
    <row r="2826" spans="2:7" hidden="1">
      <c r="B2826" s="22" t="s">
        <v>8281</v>
      </c>
      <c r="C2826" s="22" t="s">
        <v>8282</v>
      </c>
      <c r="D2826" s="63">
        <f>+INDEX('LISTA DE PRECIOS EKM '!A:K,MATCH(C2826,'LISTA DE PRECIOS EKM '!A:A,0),MATCH($D$1,'LISTA DE PRECIOS EKM '!$1:$1,0))</f>
        <v>1099900</v>
      </c>
      <c r="E2826" s="22">
        <f>+INDEX('LISTA DE PRECIOS EKM '!B:K,MATCH(C2826,'LISTA DE PRECIOS EKM '!A:A,0),7)</f>
        <v>1139900</v>
      </c>
      <c r="F2826" s="22">
        <f>+INDEX('LISTA DE PRECIOS EKM '!B:K,MATCH(C2826,'LISTA DE PRECIOS EKM '!A:A,0),9)</f>
        <v>1199900</v>
      </c>
      <c r="G2826" s="22" t="str">
        <f>+IF(ISNUMBER(MATCH(C2826,Precios!C:C,0)),"Sí está", "No está")</f>
        <v>No está</v>
      </c>
    </row>
    <row r="2827" spans="2:7" hidden="1">
      <c r="B2827" s="22" t="s">
        <v>8281</v>
      </c>
      <c r="C2827" s="22" t="s">
        <v>8282</v>
      </c>
      <c r="D2827" s="63">
        <f>+INDEX('LISTA DE PRECIOS EKM '!A:K,MATCH(C2827,'LISTA DE PRECIOS EKM '!A:A,0),MATCH($D$1,'LISTA DE PRECIOS EKM '!$1:$1,0))</f>
        <v>1099900</v>
      </c>
      <c r="E2827" s="22">
        <f>+INDEX('LISTA DE PRECIOS EKM '!B:K,MATCH(C2827,'LISTA DE PRECIOS EKM '!A:A,0),7)</f>
        <v>1139900</v>
      </c>
      <c r="F2827" s="22">
        <f>+INDEX('LISTA DE PRECIOS EKM '!B:K,MATCH(C2827,'LISTA DE PRECIOS EKM '!A:A,0),9)</f>
        <v>1199900</v>
      </c>
      <c r="G2827" s="22" t="str">
        <f>+IF(ISNUMBER(MATCH(C2827,Precios!C:C,0)),"Sí está", "No está")</f>
        <v>No está</v>
      </c>
    </row>
    <row r="2828" spans="2:7" hidden="1">
      <c r="B2828" s="22" t="s">
        <v>8283</v>
      </c>
      <c r="C2828" s="22" t="s">
        <v>8284</v>
      </c>
      <c r="D2828" s="63">
        <f>+INDEX('LISTA DE PRECIOS EKM '!A:K,MATCH(C2828,'LISTA DE PRECIOS EKM '!A:A,0),MATCH($D$1,'LISTA DE PRECIOS EKM '!$1:$1,0))</f>
        <v>379900</v>
      </c>
      <c r="E2828" s="22">
        <f>+INDEX('LISTA DE PRECIOS EKM '!B:K,MATCH(C2828,'LISTA DE PRECIOS EKM '!A:A,0),7)</f>
        <v>389900</v>
      </c>
      <c r="F2828" s="22">
        <f>+INDEX('LISTA DE PRECIOS EKM '!B:K,MATCH(C2828,'LISTA DE PRECIOS EKM '!A:A,0),9)</f>
        <v>409900</v>
      </c>
      <c r="G2828" s="22" t="str">
        <f>+IF(ISNUMBER(MATCH(C2828,Precios!C:C,0)),"Sí está", "No está")</f>
        <v>No está</v>
      </c>
    </row>
    <row r="2829" spans="2:7" hidden="1">
      <c r="B2829" s="22" t="s">
        <v>8283</v>
      </c>
      <c r="C2829" s="22" t="s">
        <v>8284</v>
      </c>
      <c r="D2829" s="63">
        <f>+INDEX('LISTA DE PRECIOS EKM '!A:K,MATCH(C2829,'LISTA DE PRECIOS EKM '!A:A,0),MATCH($D$1,'LISTA DE PRECIOS EKM '!$1:$1,0))</f>
        <v>379900</v>
      </c>
      <c r="E2829" s="22">
        <f>+INDEX('LISTA DE PRECIOS EKM '!B:K,MATCH(C2829,'LISTA DE PRECIOS EKM '!A:A,0),7)</f>
        <v>389900</v>
      </c>
      <c r="F2829" s="22">
        <f>+INDEX('LISTA DE PRECIOS EKM '!B:K,MATCH(C2829,'LISTA DE PRECIOS EKM '!A:A,0),9)</f>
        <v>409900</v>
      </c>
      <c r="G2829" s="22" t="str">
        <f>+IF(ISNUMBER(MATCH(C2829,Precios!C:C,0)),"Sí está", "No está")</f>
        <v>No está</v>
      </c>
    </row>
    <row r="2830" spans="2:7" hidden="1">
      <c r="B2830" s="22" t="s">
        <v>8285</v>
      </c>
      <c r="C2830" s="22" t="s">
        <v>8286</v>
      </c>
      <c r="D2830" s="63">
        <f>+INDEX('LISTA DE PRECIOS EKM '!A:K,MATCH(C2830,'LISTA DE PRECIOS EKM '!A:A,0),MATCH($D$1,'LISTA DE PRECIOS EKM '!$1:$1,0))</f>
        <v>1099900</v>
      </c>
      <c r="E2830" s="22">
        <f>+INDEX('LISTA DE PRECIOS EKM '!B:K,MATCH(C2830,'LISTA DE PRECIOS EKM '!A:A,0),7)</f>
        <v>1139900</v>
      </c>
      <c r="F2830" s="22">
        <f>+INDEX('LISTA DE PRECIOS EKM '!B:K,MATCH(C2830,'LISTA DE PRECIOS EKM '!A:A,0),9)</f>
        <v>1199900</v>
      </c>
      <c r="G2830" s="22" t="str">
        <f>+IF(ISNUMBER(MATCH(C2830,Precios!C:C,0)),"Sí está", "No está")</f>
        <v>No está</v>
      </c>
    </row>
    <row r="2831" spans="2:7" hidden="1">
      <c r="B2831" s="22" t="s">
        <v>8285</v>
      </c>
      <c r="C2831" s="22" t="s">
        <v>8286</v>
      </c>
      <c r="D2831" s="63">
        <f>+INDEX('LISTA DE PRECIOS EKM '!A:K,MATCH(C2831,'LISTA DE PRECIOS EKM '!A:A,0),MATCH($D$1,'LISTA DE PRECIOS EKM '!$1:$1,0))</f>
        <v>1099900</v>
      </c>
      <c r="E2831" s="22">
        <f>+INDEX('LISTA DE PRECIOS EKM '!B:K,MATCH(C2831,'LISTA DE PRECIOS EKM '!A:A,0),7)</f>
        <v>1139900</v>
      </c>
      <c r="F2831" s="22">
        <f>+INDEX('LISTA DE PRECIOS EKM '!B:K,MATCH(C2831,'LISTA DE PRECIOS EKM '!A:A,0),9)</f>
        <v>1199900</v>
      </c>
      <c r="G2831" s="22" t="str">
        <f>+IF(ISNUMBER(MATCH(C2831,Precios!C:C,0)),"Sí está", "No está")</f>
        <v>No está</v>
      </c>
    </row>
    <row r="2832" spans="2:7" hidden="1">
      <c r="B2832" s="22" t="s">
        <v>8287</v>
      </c>
      <c r="C2832" s="22" t="s">
        <v>8288</v>
      </c>
      <c r="D2832" s="63">
        <f>+INDEX('LISTA DE PRECIOS EKM '!A:K,MATCH(C2832,'LISTA DE PRECIOS EKM '!A:A,0),MATCH($D$1,'LISTA DE PRECIOS EKM '!$1:$1,0))</f>
        <v>379900</v>
      </c>
      <c r="E2832" s="22">
        <f>+INDEX('LISTA DE PRECIOS EKM '!B:K,MATCH(C2832,'LISTA DE PRECIOS EKM '!A:A,0),7)</f>
        <v>389900</v>
      </c>
      <c r="F2832" s="22">
        <f>+INDEX('LISTA DE PRECIOS EKM '!B:K,MATCH(C2832,'LISTA DE PRECIOS EKM '!A:A,0),9)</f>
        <v>409900</v>
      </c>
      <c r="G2832" s="22" t="str">
        <f>+IF(ISNUMBER(MATCH(C2832,Precios!C:C,0)),"Sí está", "No está")</f>
        <v>No está</v>
      </c>
    </row>
    <row r="2833" spans="2:7" hidden="1">
      <c r="B2833" s="22" t="s">
        <v>8287</v>
      </c>
      <c r="C2833" s="22" t="s">
        <v>8288</v>
      </c>
      <c r="D2833" s="63">
        <f>+INDEX('LISTA DE PRECIOS EKM '!A:K,MATCH(C2833,'LISTA DE PRECIOS EKM '!A:A,0),MATCH($D$1,'LISTA DE PRECIOS EKM '!$1:$1,0))</f>
        <v>379900</v>
      </c>
      <c r="E2833" s="22">
        <f>+INDEX('LISTA DE PRECIOS EKM '!B:K,MATCH(C2833,'LISTA DE PRECIOS EKM '!A:A,0),7)</f>
        <v>389900</v>
      </c>
      <c r="F2833" s="22">
        <f>+INDEX('LISTA DE PRECIOS EKM '!B:K,MATCH(C2833,'LISTA DE PRECIOS EKM '!A:A,0),9)</f>
        <v>409900</v>
      </c>
      <c r="G2833" s="22" t="str">
        <f>+IF(ISNUMBER(MATCH(C2833,Precios!C:C,0)),"Sí está", "No está")</f>
        <v>No está</v>
      </c>
    </row>
    <row r="2834" spans="2:7" hidden="1">
      <c r="B2834" s="22" t="s">
        <v>8289</v>
      </c>
      <c r="C2834" s="22" t="s">
        <v>8290</v>
      </c>
      <c r="D2834" s="63">
        <f>+INDEX('LISTA DE PRECIOS EKM '!A:K,MATCH(C2834,'LISTA DE PRECIOS EKM '!A:A,0),MATCH($D$1,'LISTA DE PRECIOS EKM '!$1:$1,0))</f>
        <v>199900</v>
      </c>
      <c r="E2834" s="22">
        <f>+INDEX('LISTA DE PRECIOS EKM '!B:K,MATCH(C2834,'LISTA DE PRECIOS EKM '!A:A,0),7)</f>
        <v>199900</v>
      </c>
      <c r="F2834" s="22">
        <f>+INDEX('LISTA DE PRECIOS EKM '!B:K,MATCH(C2834,'LISTA DE PRECIOS EKM '!A:A,0),9)</f>
        <v>209900</v>
      </c>
      <c r="G2834" s="22" t="str">
        <f>+IF(ISNUMBER(MATCH(C2834,Precios!C:C,0)),"Sí está", "No está")</f>
        <v>No está</v>
      </c>
    </row>
    <row r="2835" spans="2:7" hidden="1">
      <c r="B2835" s="22" t="s">
        <v>8289</v>
      </c>
      <c r="C2835" s="22" t="s">
        <v>8290</v>
      </c>
      <c r="D2835" s="63">
        <f>+INDEX('LISTA DE PRECIOS EKM '!A:K,MATCH(C2835,'LISTA DE PRECIOS EKM '!A:A,0),MATCH($D$1,'LISTA DE PRECIOS EKM '!$1:$1,0))</f>
        <v>199900</v>
      </c>
      <c r="E2835" s="22">
        <f>+INDEX('LISTA DE PRECIOS EKM '!B:K,MATCH(C2835,'LISTA DE PRECIOS EKM '!A:A,0),7)</f>
        <v>199900</v>
      </c>
      <c r="F2835" s="22">
        <f>+INDEX('LISTA DE PRECIOS EKM '!B:K,MATCH(C2835,'LISTA DE PRECIOS EKM '!A:A,0),9)</f>
        <v>209900</v>
      </c>
      <c r="G2835" s="22" t="str">
        <f>+IF(ISNUMBER(MATCH(C2835,Precios!C:C,0)),"Sí está", "No está")</f>
        <v>No está</v>
      </c>
    </row>
    <row r="2836" spans="2:7" hidden="1">
      <c r="B2836" s="22" t="s">
        <v>8291</v>
      </c>
      <c r="C2836" s="22" t="s">
        <v>8292</v>
      </c>
      <c r="D2836" s="63">
        <f>+INDEX('LISTA DE PRECIOS EKM '!A:K,MATCH(C2836,'LISTA DE PRECIOS EKM '!A:A,0),MATCH($D$1,'LISTA DE PRECIOS EKM '!$1:$1,0))</f>
        <v>799900</v>
      </c>
      <c r="E2836" s="22">
        <f>+INDEX('LISTA DE PRECIOS EKM '!B:K,MATCH(C2836,'LISTA DE PRECIOS EKM '!A:A,0),7)</f>
        <v>829900</v>
      </c>
      <c r="F2836" s="22">
        <f>+INDEX('LISTA DE PRECIOS EKM '!B:K,MATCH(C2836,'LISTA DE PRECIOS EKM '!A:A,0),9)</f>
        <v>869900</v>
      </c>
      <c r="G2836" s="22" t="str">
        <f>+IF(ISNUMBER(MATCH(C2836,Precios!C:C,0)),"Sí está", "No está")</f>
        <v>No está</v>
      </c>
    </row>
    <row r="2837" spans="2:7" hidden="1">
      <c r="B2837" s="22" t="s">
        <v>8291</v>
      </c>
      <c r="C2837" s="22" t="s">
        <v>8292</v>
      </c>
      <c r="D2837" s="63">
        <f>+INDEX('LISTA DE PRECIOS EKM '!A:K,MATCH(C2837,'LISTA DE PRECIOS EKM '!A:A,0),MATCH($D$1,'LISTA DE PRECIOS EKM '!$1:$1,0))</f>
        <v>799900</v>
      </c>
      <c r="E2837" s="22">
        <f>+INDEX('LISTA DE PRECIOS EKM '!B:K,MATCH(C2837,'LISTA DE PRECIOS EKM '!A:A,0),7)</f>
        <v>829900</v>
      </c>
      <c r="F2837" s="22">
        <f>+INDEX('LISTA DE PRECIOS EKM '!B:K,MATCH(C2837,'LISTA DE PRECIOS EKM '!A:A,0),9)</f>
        <v>869900</v>
      </c>
      <c r="G2837" s="22" t="str">
        <f>+IF(ISNUMBER(MATCH(C2837,Precios!C:C,0)),"Sí está", "No está")</f>
        <v>No está</v>
      </c>
    </row>
    <row r="2838" spans="2:7" hidden="1">
      <c r="B2838" s="22" t="s">
        <v>8293</v>
      </c>
      <c r="C2838" s="22" t="s">
        <v>8294</v>
      </c>
      <c r="D2838" s="63">
        <f>+INDEX('LISTA DE PRECIOS EKM '!A:K,MATCH(C2838,'LISTA DE PRECIOS EKM '!A:A,0),MATCH($D$1,'LISTA DE PRECIOS EKM '!$1:$1,0))</f>
        <v>1019900</v>
      </c>
      <c r="E2838" s="22">
        <f>+INDEX('LISTA DE PRECIOS EKM '!B:K,MATCH(C2838,'LISTA DE PRECIOS EKM '!A:A,0),7)</f>
        <v>1059900</v>
      </c>
      <c r="F2838" s="22">
        <f>+INDEX('LISTA DE PRECIOS EKM '!B:K,MATCH(C2838,'LISTA DE PRECIOS EKM '!A:A,0),9)</f>
        <v>1119900</v>
      </c>
      <c r="G2838" s="22" t="str">
        <f>+IF(ISNUMBER(MATCH(C2838,Precios!C:C,0)),"Sí está", "No está")</f>
        <v>No está</v>
      </c>
    </row>
    <row r="2839" spans="2:7" hidden="1">
      <c r="B2839" s="22" t="s">
        <v>8293</v>
      </c>
      <c r="C2839" s="22" t="s">
        <v>8294</v>
      </c>
      <c r="D2839" s="63">
        <f>+INDEX('LISTA DE PRECIOS EKM '!A:K,MATCH(C2839,'LISTA DE PRECIOS EKM '!A:A,0),MATCH($D$1,'LISTA DE PRECIOS EKM '!$1:$1,0))</f>
        <v>1019900</v>
      </c>
      <c r="E2839" s="22">
        <f>+INDEX('LISTA DE PRECIOS EKM '!B:K,MATCH(C2839,'LISTA DE PRECIOS EKM '!A:A,0),7)</f>
        <v>1059900</v>
      </c>
      <c r="F2839" s="22">
        <f>+INDEX('LISTA DE PRECIOS EKM '!B:K,MATCH(C2839,'LISTA DE PRECIOS EKM '!A:A,0),9)</f>
        <v>1119900</v>
      </c>
      <c r="G2839" s="22" t="str">
        <f>+IF(ISNUMBER(MATCH(C2839,Precios!C:C,0)),"Sí está", "No está")</f>
        <v>No está</v>
      </c>
    </row>
    <row r="2840" spans="2:7" hidden="1">
      <c r="B2840" s="22" t="s">
        <v>8295</v>
      </c>
      <c r="C2840" s="22" t="s">
        <v>8296</v>
      </c>
      <c r="D2840" s="63">
        <f>+INDEX('LISTA DE PRECIOS EKM '!A:K,MATCH(C2840,'LISTA DE PRECIOS EKM '!A:A,0),MATCH($D$1,'LISTA DE PRECIOS EKM '!$1:$1,0))</f>
        <v>2279900</v>
      </c>
      <c r="E2840" s="22">
        <f>+INDEX('LISTA DE PRECIOS EKM '!B:K,MATCH(C2840,'LISTA DE PRECIOS EKM '!A:A,0),7)</f>
        <v>2369900</v>
      </c>
      <c r="F2840" s="22">
        <f>+INDEX('LISTA DE PRECIOS EKM '!B:K,MATCH(C2840,'LISTA DE PRECIOS EKM '!A:A,0),9)</f>
        <v>2499900</v>
      </c>
      <c r="G2840" s="22" t="str">
        <f>+IF(ISNUMBER(MATCH(C2840,Precios!C:C,0)),"Sí está", "No está")</f>
        <v>No está</v>
      </c>
    </row>
    <row r="2841" spans="2:7" hidden="1">
      <c r="B2841" s="22" t="s">
        <v>8295</v>
      </c>
      <c r="C2841" s="22" t="s">
        <v>8296</v>
      </c>
      <c r="D2841" s="63">
        <f>+INDEX('LISTA DE PRECIOS EKM '!A:K,MATCH(C2841,'LISTA DE PRECIOS EKM '!A:A,0),MATCH($D$1,'LISTA DE PRECIOS EKM '!$1:$1,0))</f>
        <v>2279900</v>
      </c>
      <c r="E2841" s="22">
        <f>+INDEX('LISTA DE PRECIOS EKM '!B:K,MATCH(C2841,'LISTA DE PRECIOS EKM '!A:A,0),7)</f>
        <v>2369900</v>
      </c>
      <c r="F2841" s="22">
        <f>+INDEX('LISTA DE PRECIOS EKM '!B:K,MATCH(C2841,'LISTA DE PRECIOS EKM '!A:A,0),9)</f>
        <v>2499900</v>
      </c>
      <c r="G2841" s="22" t="str">
        <f>+IF(ISNUMBER(MATCH(C2841,Precios!C:C,0)),"Sí está", "No está")</f>
        <v>No está</v>
      </c>
    </row>
    <row r="2842" spans="2:7" hidden="1">
      <c r="B2842" s="22" t="s">
        <v>8297</v>
      </c>
      <c r="C2842" s="22" t="s">
        <v>8298</v>
      </c>
      <c r="D2842" s="63">
        <f>+INDEX('LISTA DE PRECIOS EKM '!A:K,MATCH(C2842,'LISTA DE PRECIOS EKM '!A:A,0),MATCH($D$1,'LISTA DE PRECIOS EKM '!$1:$1,0))</f>
        <v>2099900</v>
      </c>
      <c r="E2842" s="22">
        <f>+INDEX('LISTA DE PRECIOS EKM '!B:K,MATCH(C2842,'LISTA DE PRECIOS EKM '!A:A,0),7)</f>
        <v>2179900</v>
      </c>
      <c r="F2842" s="22">
        <f>+INDEX('LISTA DE PRECIOS EKM '!B:K,MATCH(C2842,'LISTA DE PRECIOS EKM '!A:A,0),9)</f>
        <v>2299900</v>
      </c>
      <c r="G2842" s="22" t="str">
        <f>+IF(ISNUMBER(MATCH(C2842,Precios!C:C,0)),"Sí está", "No está")</f>
        <v>No está</v>
      </c>
    </row>
    <row r="2843" spans="2:7" hidden="1">
      <c r="B2843" s="22" t="s">
        <v>8297</v>
      </c>
      <c r="C2843" s="22" t="s">
        <v>8298</v>
      </c>
      <c r="D2843" s="63">
        <f>+INDEX('LISTA DE PRECIOS EKM '!A:K,MATCH(C2843,'LISTA DE PRECIOS EKM '!A:A,0),MATCH($D$1,'LISTA DE PRECIOS EKM '!$1:$1,0))</f>
        <v>2099900</v>
      </c>
      <c r="E2843" s="22">
        <f>+INDEX('LISTA DE PRECIOS EKM '!B:K,MATCH(C2843,'LISTA DE PRECIOS EKM '!A:A,0),7)</f>
        <v>2179900</v>
      </c>
      <c r="F2843" s="22">
        <f>+INDEX('LISTA DE PRECIOS EKM '!B:K,MATCH(C2843,'LISTA DE PRECIOS EKM '!A:A,0),9)</f>
        <v>2299900</v>
      </c>
      <c r="G2843" s="22" t="str">
        <f>+IF(ISNUMBER(MATCH(C2843,Precios!C:C,0)),"Sí está", "No está")</f>
        <v>No está</v>
      </c>
    </row>
    <row r="2844" spans="2:7" hidden="1">
      <c r="B2844" s="22" t="s">
        <v>6639</v>
      </c>
      <c r="C2844" s="22" t="s">
        <v>6640</v>
      </c>
      <c r="D2844" s="63">
        <f>+INDEX('LISTA DE PRECIOS EKM '!A:K,MATCH(C2844,'LISTA DE PRECIOS EKM '!A:A,0),MATCH($D$1,'LISTA DE PRECIOS EKM '!$1:$1,0))</f>
        <v>1559900</v>
      </c>
      <c r="E2844" s="22">
        <f>+INDEX('LISTA DE PRECIOS EKM '!B:K,MATCH(C2844,'LISTA DE PRECIOS EKM '!A:A,0),7)</f>
        <v>1619900</v>
      </c>
      <c r="F2844" s="22">
        <f>+INDEX('LISTA DE PRECIOS EKM '!B:K,MATCH(C2844,'LISTA DE PRECIOS EKM '!A:A,0),9)</f>
        <v>1709900</v>
      </c>
      <c r="G2844" s="22" t="str">
        <f>+IF(ISNUMBER(MATCH(C2844,Precios!C:C,0)),"Sí está", "No está")</f>
        <v>No está</v>
      </c>
    </row>
    <row r="2845" spans="2:7" hidden="1">
      <c r="B2845" s="22" t="s">
        <v>8299</v>
      </c>
      <c r="C2845" s="22" t="s">
        <v>8300</v>
      </c>
      <c r="D2845" s="63">
        <f>+INDEX('LISTA DE PRECIOS EKM '!A:K,MATCH(C2845,'LISTA DE PRECIOS EKM '!A:A,0),MATCH($D$1,'LISTA DE PRECIOS EKM '!$1:$1,0))</f>
        <v>1559900</v>
      </c>
      <c r="E2845" s="22">
        <f>+INDEX('LISTA DE PRECIOS EKM '!B:K,MATCH(C2845,'LISTA DE PRECIOS EKM '!A:A,0),7)</f>
        <v>1619900</v>
      </c>
      <c r="F2845" s="22">
        <f>+INDEX('LISTA DE PRECIOS EKM '!B:K,MATCH(C2845,'LISTA DE PRECIOS EKM '!A:A,0),9)</f>
        <v>1709900</v>
      </c>
      <c r="G2845" s="22" t="str">
        <f>+IF(ISNUMBER(MATCH(C2845,Precios!C:C,0)),"Sí está", "No está")</f>
        <v>No está</v>
      </c>
    </row>
    <row r="2846" spans="2:7" hidden="1">
      <c r="B2846" s="22" t="s">
        <v>8299</v>
      </c>
      <c r="C2846" s="22" t="s">
        <v>8300</v>
      </c>
      <c r="D2846" s="63">
        <f>+INDEX('LISTA DE PRECIOS EKM '!A:K,MATCH(C2846,'LISTA DE PRECIOS EKM '!A:A,0),MATCH($D$1,'LISTA DE PRECIOS EKM '!$1:$1,0))</f>
        <v>1559900</v>
      </c>
      <c r="E2846" s="22">
        <f>+INDEX('LISTA DE PRECIOS EKM '!B:K,MATCH(C2846,'LISTA DE PRECIOS EKM '!A:A,0),7)</f>
        <v>1619900</v>
      </c>
      <c r="F2846" s="22">
        <f>+INDEX('LISTA DE PRECIOS EKM '!B:K,MATCH(C2846,'LISTA DE PRECIOS EKM '!A:A,0),9)</f>
        <v>1709900</v>
      </c>
      <c r="G2846" s="22" t="str">
        <f>+IF(ISNUMBER(MATCH(C2846,Precios!C:C,0)),"Sí está", "No está")</f>
        <v>No está</v>
      </c>
    </row>
    <row r="2847" spans="2:7" hidden="1">
      <c r="B2847" s="22" t="s">
        <v>8301</v>
      </c>
      <c r="C2847" s="22" t="s">
        <v>8302</v>
      </c>
      <c r="D2847" s="63">
        <f>+INDEX('LISTA DE PRECIOS EKM '!A:K,MATCH(C2847,'LISTA DE PRECIOS EKM '!A:A,0),MATCH($D$1,'LISTA DE PRECIOS EKM '!$1:$1,0))</f>
        <v>2489900</v>
      </c>
      <c r="E2847" s="22">
        <f>+INDEX('LISTA DE PRECIOS EKM '!B:K,MATCH(C2847,'LISTA DE PRECIOS EKM '!A:A,0),7)</f>
        <v>2589900</v>
      </c>
      <c r="F2847" s="22">
        <f>+INDEX('LISTA DE PRECIOS EKM '!B:K,MATCH(C2847,'LISTA DE PRECIOS EKM '!A:A,0),9)</f>
        <v>2729900</v>
      </c>
      <c r="G2847" s="22" t="str">
        <f>+IF(ISNUMBER(MATCH(C2847,Precios!C:C,0)),"Sí está", "No está")</f>
        <v>No está</v>
      </c>
    </row>
    <row r="2848" spans="2:7" hidden="1">
      <c r="B2848" s="22" t="s">
        <v>8301</v>
      </c>
      <c r="C2848" s="22" t="s">
        <v>8302</v>
      </c>
      <c r="D2848" s="63">
        <f>+INDEX('LISTA DE PRECIOS EKM '!A:K,MATCH(C2848,'LISTA DE PRECIOS EKM '!A:A,0),MATCH($D$1,'LISTA DE PRECIOS EKM '!$1:$1,0))</f>
        <v>2489900</v>
      </c>
      <c r="E2848" s="22">
        <f>+INDEX('LISTA DE PRECIOS EKM '!B:K,MATCH(C2848,'LISTA DE PRECIOS EKM '!A:A,0),7)</f>
        <v>2589900</v>
      </c>
      <c r="F2848" s="22">
        <f>+INDEX('LISTA DE PRECIOS EKM '!B:K,MATCH(C2848,'LISTA DE PRECIOS EKM '!A:A,0),9)</f>
        <v>2729900</v>
      </c>
      <c r="G2848" s="22" t="str">
        <f>+IF(ISNUMBER(MATCH(C2848,Precios!C:C,0)),"Sí está", "No está")</f>
        <v>No está</v>
      </c>
    </row>
    <row r="2849" spans="2:7" hidden="1">
      <c r="B2849" s="22" t="s">
        <v>8303</v>
      </c>
      <c r="C2849" s="22" t="s">
        <v>8304</v>
      </c>
      <c r="D2849" s="63">
        <f>+INDEX('LISTA DE PRECIOS EKM '!A:K,MATCH(C2849,'LISTA DE PRECIOS EKM '!A:A,0),MATCH($D$1,'LISTA DE PRECIOS EKM '!$1:$1,0))</f>
        <v>1389900</v>
      </c>
      <c r="E2849" s="22">
        <f>+INDEX('LISTA DE PRECIOS EKM '!B:K,MATCH(C2849,'LISTA DE PRECIOS EKM '!A:A,0),7)</f>
        <v>1439900</v>
      </c>
      <c r="F2849" s="22">
        <f>+INDEX('LISTA DE PRECIOS EKM '!B:K,MATCH(C2849,'LISTA DE PRECIOS EKM '!A:A,0),9)</f>
        <v>1519900</v>
      </c>
      <c r="G2849" s="22" t="str">
        <f>+IF(ISNUMBER(MATCH(C2849,Precios!C:C,0)),"Sí está", "No está")</f>
        <v>No está</v>
      </c>
    </row>
    <row r="2850" spans="2:7" hidden="1">
      <c r="B2850" s="22" t="s">
        <v>8303</v>
      </c>
      <c r="C2850" s="22" t="s">
        <v>8304</v>
      </c>
      <c r="D2850" s="63">
        <f>+INDEX('LISTA DE PRECIOS EKM '!A:K,MATCH(C2850,'LISTA DE PRECIOS EKM '!A:A,0),MATCH($D$1,'LISTA DE PRECIOS EKM '!$1:$1,0))</f>
        <v>1389900</v>
      </c>
      <c r="E2850" s="22">
        <f>+INDEX('LISTA DE PRECIOS EKM '!B:K,MATCH(C2850,'LISTA DE PRECIOS EKM '!A:A,0),7)</f>
        <v>1439900</v>
      </c>
      <c r="F2850" s="22">
        <f>+INDEX('LISTA DE PRECIOS EKM '!B:K,MATCH(C2850,'LISTA DE PRECIOS EKM '!A:A,0),9)</f>
        <v>1519900</v>
      </c>
      <c r="G2850" s="22" t="str">
        <f>+IF(ISNUMBER(MATCH(C2850,Precios!C:C,0)),"Sí está", "No está")</f>
        <v>No está</v>
      </c>
    </row>
    <row r="2851" spans="2:7" hidden="1">
      <c r="B2851" s="22" t="s">
        <v>8305</v>
      </c>
      <c r="C2851" s="22" t="s">
        <v>8306</v>
      </c>
      <c r="D2851" s="63">
        <f>+INDEX('LISTA DE PRECIOS EKM '!A:K,MATCH(C2851,'LISTA DE PRECIOS EKM '!A:A,0),MATCH($D$1,'LISTA DE PRECIOS EKM '!$1:$1,0))</f>
        <v>1179900</v>
      </c>
      <c r="E2851" s="22">
        <f>+INDEX('LISTA DE PRECIOS EKM '!B:K,MATCH(C2851,'LISTA DE PRECIOS EKM '!A:A,0),7)</f>
        <v>1219900</v>
      </c>
      <c r="F2851" s="22">
        <f>+INDEX('LISTA DE PRECIOS EKM '!B:K,MATCH(C2851,'LISTA DE PRECIOS EKM '!A:A,0),9)</f>
        <v>1289900</v>
      </c>
      <c r="G2851" s="22" t="str">
        <f>+IF(ISNUMBER(MATCH(C2851,Precios!C:C,0)),"Sí está", "No está")</f>
        <v>No está</v>
      </c>
    </row>
    <row r="2852" spans="2:7" hidden="1">
      <c r="B2852" s="22" t="s">
        <v>8305</v>
      </c>
      <c r="C2852" s="22" t="s">
        <v>8306</v>
      </c>
      <c r="D2852" s="63">
        <f>+INDEX('LISTA DE PRECIOS EKM '!A:K,MATCH(C2852,'LISTA DE PRECIOS EKM '!A:A,0),MATCH($D$1,'LISTA DE PRECIOS EKM '!$1:$1,0))</f>
        <v>1179900</v>
      </c>
      <c r="E2852" s="22">
        <f>+INDEX('LISTA DE PRECIOS EKM '!B:K,MATCH(C2852,'LISTA DE PRECIOS EKM '!A:A,0),7)</f>
        <v>1219900</v>
      </c>
      <c r="F2852" s="22">
        <f>+INDEX('LISTA DE PRECIOS EKM '!B:K,MATCH(C2852,'LISTA DE PRECIOS EKM '!A:A,0),9)</f>
        <v>1289900</v>
      </c>
      <c r="G2852" s="22" t="str">
        <f>+IF(ISNUMBER(MATCH(C2852,Precios!C:C,0)),"Sí está", "No está")</f>
        <v>No está</v>
      </c>
    </row>
    <row r="2853" spans="2:7" hidden="1">
      <c r="B2853" s="22" t="s">
        <v>7298</v>
      </c>
      <c r="C2853" s="22" t="s">
        <v>7299</v>
      </c>
      <c r="D2853" s="63" t="e">
        <f>+INDEX('LISTA DE PRECIOS EKM '!A:K,MATCH(C2853,'LISTA DE PRECIOS EKM '!A:A,0),MATCH($D$1,'LISTA DE PRECIOS EKM '!$1:$1,0))</f>
        <v>#N/A</v>
      </c>
      <c r="E2853" s="22" t="e">
        <f>+INDEX('LISTA DE PRECIOS EKM '!B:K,MATCH(C2853,'LISTA DE PRECIOS EKM '!A:A,0),7)</f>
        <v>#N/A</v>
      </c>
      <c r="F2853" s="22" t="e">
        <f>+INDEX('LISTA DE PRECIOS EKM '!B:K,MATCH(C2853,'LISTA DE PRECIOS EKM '!A:A,0),9)</f>
        <v>#N/A</v>
      </c>
      <c r="G2853" s="22" t="str">
        <f>+IF(ISNUMBER(MATCH(C2853,Precios!C:C,0)),"Sí está", "No está")</f>
        <v>No está</v>
      </c>
    </row>
    <row r="2854" spans="2:7" hidden="1">
      <c r="B2854" s="22" t="s">
        <v>7298</v>
      </c>
      <c r="C2854" s="22" t="s">
        <v>8313</v>
      </c>
      <c r="D2854" s="63" t="e">
        <f>+INDEX('LISTA DE PRECIOS EKM '!A:K,MATCH(C2854,'LISTA DE PRECIOS EKM '!A:A,0),MATCH($D$1,'LISTA DE PRECIOS EKM '!$1:$1,0))</f>
        <v>#N/A</v>
      </c>
      <c r="E2854" s="22" t="e">
        <f>+INDEX('LISTA DE PRECIOS EKM '!B:K,MATCH(C2854,'LISTA DE PRECIOS EKM '!A:A,0),7)</f>
        <v>#N/A</v>
      </c>
      <c r="F2854" s="22" t="e">
        <f>+INDEX('LISTA DE PRECIOS EKM '!B:K,MATCH(C2854,'LISTA DE PRECIOS EKM '!A:A,0),9)</f>
        <v>#N/A</v>
      </c>
      <c r="G2854" s="22" t="str">
        <f>+IF(ISNUMBER(MATCH(C2854,Precios!C:C,0)),"Sí está", "No está")</f>
        <v>No está</v>
      </c>
    </row>
    <row r="2855" spans="2:7" hidden="1">
      <c r="B2855" s="22" t="s">
        <v>7298</v>
      </c>
      <c r="C2855" s="22" t="s">
        <v>8313</v>
      </c>
      <c r="D2855" s="63" t="e">
        <f>+INDEX('LISTA DE PRECIOS EKM '!A:K,MATCH(C2855,'LISTA DE PRECIOS EKM '!A:A,0),MATCH($D$1,'LISTA DE PRECIOS EKM '!$1:$1,0))</f>
        <v>#N/A</v>
      </c>
      <c r="E2855" s="22" t="e">
        <f>+INDEX('LISTA DE PRECIOS EKM '!B:K,MATCH(C2855,'LISTA DE PRECIOS EKM '!A:A,0),7)</f>
        <v>#N/A</v>
      </c>
      <c r="F2855" s="22" t="e">
        <f>+INDEX('LISTA DE PRECIOS EKM '!B:K,MATCH(C2855,'LISTA DE PRECIOS EKM '!A:A,0),9)</f>
        <v>#N/A</v>
      </c>
      <c r="G2855" s="22" t="str">
        <f>+IF(ISNUMBER(MATCH(C2855,Precios!C:C,0)),"Sí está", "No está")</f>
        <v>No está</v>
      </c>
    </row>
    <row r="2856" spans="2:7" hidden="1">
      <c r="B2856" s="22" t="s">
        <v>8314</v>
      </c>
      <c r="C2856" s="22" t="s">
        <v>8315</v>
      </c>
      <c r="D2856" s="63" t="e">
        <f>+INDEX('LISTA DE PRECIOS EKM '!A:K,MATCH(C2856,'LISTA DE PRECIOS EKM '!A:A,0),MATCH($D$1,'LISTA DE PRECIOS EKM '!$1:$1,0))</f>
        <v>#N/A</v>
      </c>
      <c r="E2856" s="22" t="e">
        <f>+INDEX('LISTA DE PRECIOS EKM '!B:K,MATCH(C2856,'LISTA DE PRECIOS EKM '!A:A,0),7)</f>
        <v>#N/A</v>
      </c>
      <c r="F2856" s="22" t="e">
        <f>+INDEX('LISTA DE PRECIOS EKM '!B:K,MATCH(C2856,'LISTA DE PRECIOS EKM '!A:A,0),9)</f>
        <v>#N/A</v>
      </c>
      <c r="G2856" s="22" t="str">
        <f>+IF(ISNUMBER(MATCH(C2856,Precios!C:C,0)),"Sí está", "No está")</f>
        <v>No está</v>
      </c>
    </row>
    <row r="2857" spans="2:7" hidden="1">
      <c r="B2857" s="22" t="s">
        <v>8314</v>
      </c>
      <c r="C2857" s="22" t="s">
        <v>8315</v>
      </c>
      <c r="D2857" s="63" t="e">
        <f>+INDEX('LISTA DE PRECIOS EKM '!A:K,MATCH(C2857,'LISTA DE PRECIOS EKM '!A:A,0),MATCH($D$1,'LISTA DE PRECIOS EKM '!$1:$1,0))</f>
        <v>#N/A</v>
      </c>
      <c r="E2857" s="22" t="e">
        <f>+INDEX('LISTA DE PRECIOS EKM '!B:K,MATCH(C2857,'LISTA DE PRECIOS EKM '!A:A,0),7)</f>
        <v>#N/A</v>
      </c>
      <c r="F2857" s="22" t="e">
        <f>+INDEX('LISTA DE PRECIOS EKM '!B:K,MATCH(C2857,'LISTA DE PRECIOS EKM '!A:A,0),9)</f>
        <v>#N/A</v>
      </c>
      <c r="G2857" s="22" t="str">
        <f>+IF(ISNUMBER(MATCH(C2857,Precios!C:C,0)),"Sí está", "No está")</f>
        <v>No está</v>
      </c>
    </row>
    <row r="2858" spans="2:7" hidden="1">
      <c r="B2858" s="22" t="s">
        <v>8314</v>
      </c>
      <c r="C2858" s="22" t="s">
        <v>8316</v>
      </c>
      <c r="D2858" s="63" t="e">
        <f>+INDEX('LISTA DE PRECIOS EKM '!A:K,MATCH(C2858,'LISTA DE PRECIOS EKM '!A:A,0),MATCH($D$1,'LISTA DE PRECIOS EKM '!$1:$1,0))</f>
        <v>#N/A</v>
      </c>
      <c r="E2858" s="22" t="e">
        <f>+INDEX('LISTA DE PRECIOS EKM '!B:K,MATCH(C2858,'LISTA DE PRECIOS EKM '!A:A,0),7)</f>
        <v>#N/A</v>
      </c>
      <c r="F2858" s="22" t="e">
        <f>+INDEX('LISTA DE PRECIOS EKM '!B:K,MATCH(C2858,'LISTA DE PRECIOS EKM '!A:A,0),9)</f>
        <v>#N/A</v>
      </c>
      <c r="G2858" s="22" t="str">
        <f>+IF(ISNUMBER(MATCH(C2858,Precios!C:C,0)),"Sí está", "No está")</f>
        <v>No está</v>
      </c>
    </row>
    <row r="2859" spans="2:7" hidden="1">
      <c r="B2859" s="22" t="s">
        <v>8314</v>
      </c>
      <c r="C2859" s="22" t="s">
        <v>8316</v>
      </c>
      <c r="D2859" s="63" t="e">
        <f>+INDEX('LISTA DE PRECIOS EKM '!A:K,MATCH(C2859,'LISTA DE PRECIOS EKM '!A:A,0),MATCH($D$1,'LISTA DE PRECIOS EKM '!$1:$1,0))</f>
        <v>#N/A</v>
      </c>
      <c r="E2859" s="22" t="e">
        <f>+INDEX('LISTA DE PRECIOS EKM '!B:K,MATCH(C2859,'LISTA DE PRECIOS EKM '!A:A,0),7)</f>
        <v>#N/A</v>
      </c>
      <c r="F2859" s="22" t="e">
        <f>+INDEX('LISTA DE PRECIOS EKM '!B:K,MATCH(C2859,'LISTA DE PRECIOS EKM '!A:A,0),9)</f>
        <v>#N/A</v>
      </c>
      <c r="G2859" s="22" t="str">
        <f>+IF(ISNUMBER(MATCH(C2859,Precios!C:C,0)),"Sí está", "No está")</f>
        <v>No está</v>
      </c>
    </row>
    <row r="2860" spans="2:7" hidden="1">
      <c r="B2860" s="22" t="s">
        <v>8314</v>
      </c>
      <c r="C2860" s="22" t="s">
        <v>8317</v>
      </c>
      <c r="D2860" s="63" t="e">
        <f>+INDEX('LISTA DE PRECIOS EKM '!A:K,MATCH(C2860,'LISTA DE PRECIOS EKM '!A:A,0),MATCH($D$1,'LISTA DE PRECIOS EKM '!$1:$1,0))</f>
        <v>#N/A</v>
      </c>
      <c r="E2860" s="22" t="e">
        <f>+INDEX('LISTA DE PRECIOS EKM '!B:K,MATCH(C2860,'LISTA DE PRECIOS EKM '!A:A,0),7)</f>
        <v>#N/A</v>
      </c>
      <c r="F2860" s="22" t="e">
        <f>+INDEX('LISTA DE PRECIOS EKM '!B:K,MATCH(C2860,'LISTA DE PRECIOS EKM '!A:A,0),9)</f>
        <v>#N/A</v>
      </c>
      <c r="G2860" s="22" t="str">
        <f>+IF(ISNUMBER(MATCH(C2860,Precios!C:C,0)),"Sí está", "No está")</f>
        <v>No está</v>
      </c>
    </row>
    <row r="2861" spans="2:7" hidden="1">
      <c r="B2861" s="22" t="s">
        <v>8314</v>
      </c>
      <c r="C2861" s="22" t="s">
        <v>8317</v>
      </c>
      <c r="D2861" s="63" t="e">
        <f>+INDEX('LISTA DE PRECIOS EKM '!A:K,MATCH(C2861,'LISTA DE PRECIOS EKM '!A:A,0),MATCH($D$1,'LISTA DE PRECIOS EKM '!$1:$1,0))</f>
        <v>#N/A</v>
      </c>
      <c r="E2861" s="22" t="e">
        <f>+INDEX('LISTA DE PRECIOS EKM '!B:K,MATCH(C2861,'LISTA DE PRECIOS EKM '!A:A,0),7)</f>
        <v>#N/A</v>
      </c>
      <c r="F2861" s="22" t="e">
        <f>+INDEX('LISTA DE PRECIOS EKM '!B:K,MATCH(C2861,'LISTA DE PRECIOS EKM '!A:A,0),9)</f>
        <v>#N/A</v>
      </c>
      <c r="G2861" s="22" t="str">
        <f>+IF(ISNUMBER(MATCH(C2861,Precios!C:C,0)),"Sí está", "No está")</f>
        <v>No está</v>
      </c>
    </row>
    <row r="2862" spans="2:7" hidden="1">
      <c r="B2862" s="22" t="s">
        <v>8314</v>
      </c>
      <c r="C2862" s="22" t="s">
        <v>8318</v>
      </c>
      <c r="D2862" s="63" t="e">
        <f>+INDEX('LISTA DE PRECIOS EKM '!A:K,MATCH(C2862,'LISTA DE PRECIOS EKM '!A:A,0),MATCH($D$1,'LISTA DE PRECIOS EKM '!$1:$1,0))</f>
        <v>#N/A</v>
      </c>
      <c r="E2862" s="22" t="e">
        <f>+INDEX('LISTA DE PRECIOS EKM '!B:K,MATCH(C2862,'LISTA DE PRECIOS EKM '!A:A,0),7)</f>
        <v>#N/A</v>
      </c>
      <c r="F2862" s="22" t="e">
        <f>+INDEX('LISTA DE PRECIOS EKM '!B:K,MATCH(C2862,'LISTA DE PRECIOS EKM '!A:A,0),9)</f>
        <v>#N/A</v>
      </c>
      <c r="G2862" s="22" t="str">
        <f>+IF(ISNUMBER(MATCH(C2862,Precios!C:C,0)),"Sí está", "No está")</f>
        <v>No está</v>
      </c>
    </row>
    <row r="2863" spans="2:7" hidden="1">
      <c r="B2863" s="22" t="s">
        <v>8314</v>
      </c>
      <c r="C2863" s="22" t="s">
        <v>8318</v>
      </c>
      <c r="D2863" s="63" t="e">
        <f>+INDEX('LISTA DE PRECIOS EKM '!A:K,MATCH(C2863,'LISTA DE PRECIOS EKM '!A:A,0),MATCH($D$1,'LISTA DE PRECIOS EKM '!$1:$1,0))</f>
        <v>#N/A</v>
      </c>
      <c r="E2863" s="22" t="e">
        <f>+INDEX('LISTA DE PRECIOS EKM '!B:K,MATCH(C2863,'LISTA DE PRECIOS EKM '!A:A,0),7)</f>
        <v>#N/A</v>
      </c>
      <c r="F2863" s="22" t="e">
        <f>+INDEX('LISTA DE PRECIOS EKM '!B:K,MATCH(C2863,'LISTA DE PRECIOS EKM '!A:A,0),9)</f>
        <v>#N/A</v>
      </c>
      <c r="G2863" s="22" t="str">
        <f>+IF(ISNUMBER(MATCH(C2863,Precios!C:C,0)),"Sí está", "No está")</f>
        <v>No está</v>
      </c>
    </row>
    <row r="2864" spans="2:7" hidden="1">
      <c r="B2864" s="22" t="s">
        <v>8314</v>
      </c>
      <c r="C2864" s="22" t="s">
        <v>8319</v>
      </c>
      <c r="D2864" s="63" t="e">
        <f>+INDEX('LISTA DE PRECIOS EKM '!A:K,MATCH(C2864,'LISTA DE PRECIOS EKM '!A:A,0),MATCH($D$1,'LISTA DE PRECIOS EKM '!$1:$1,0))</f>
        <v>#N/A</v>
      </c>
      <c r="E2864" s="22" t="e">
        <f>+INDEX('LISTA DE PRECIOS EKM '!B:K,MATCH(C2864,'LISTA DE PRECIOS EKM '!A:A,0),7)</f>
        <v>#N/A</v>
      </c>
      <c r="F2864" s="22" t="e">
        <f>+INDEX('LISTA DE PRECIOS EKM '!B:K,MATCH(C2864,'LISTA DE PRECIOS EKM '!A:A,0),9)</f>
        <v>#N/A</v>
      </c>
      <c r="G2864" s="22" t="str">
        <f>+IF(ISNUMBER(MATCH(C2864,Precios!C:C,0)),"Sí está", "No está")</f>
        <v>No está</v>
      </c>
    </row>
    <row r="2865" spans="2:7" hidden="1">
      <c r="B2865" s="22" t="s">
        <v>8314</v>
      </c>
      <c r="C2865" s="22" t="s">
        <v>8319</v>
      </c>
      <c r="D2865" s="63" t="e">
        <f>+INDEX('LISTA DE PRECIOS EKM '!A:K,MATCH(C2865,'LISTA DE PRECIOS EKM '!A:A,0),MATCH($D$1,'LISTA DE PRECIOS EKM '!$1:$1,0))</f>
        <v>#N/A</v>
      </c>
      <c r="E2865" s="22" t="e">
        <f>+INDEX('LISTA DE PRECIOS EKM '!B:K,MATCH(C2865,'LISTA DE PRECIOS EKM '!A:A,0),7)</f>
        <v>#N/A</v>
      </c>
      <c r="F2865" s="22" t="e">
        <f>+INDEX('LISTA DE PRECIOS EKM '!B:K,MATCH(C2865,'LISTA DE PRECIOS EKM '!A:A,0),9)</f>
        <v>#N/A</v>
      </c>
      <c r="G2865" s="22" t="str">
        <f>+IF(ISNUMBER(MATCH(C2865,Precios!C:C,0)),"Sí está", "No está")</f>
        <v>No está</v>
      </c>
    </row>
    <row r="2866" spans="2:7" hidden="1">
      <c r="B2866" s="22" t="s">
        <v>8314</v>
      </c>
      <c r="C2866" s="22" t="s">
        <v>8320</v>
      </c>
      <c r="D2866" s="63" t="e">
        <f>+INDEX('LISTA DE PRECIOS EKM '!A:K,MATCH(C2866,'LISTA DE PRECIOS EKM '!A:A,0),MATCH($D$1,'LISTA DE PRECIOS EKM '!$1:$1,0))</f>
        <v>#N/A</v>
      </c>
      <c r="E2866" s="22" t="e">
        <f>+INDEX('LISTA DE PRECIOS EKM '!B:K,MATCH(C2866,'LISTA DE PRECIOS EKM '!A:A,0),7)</f>
        <v>#N/A</v>
      </c>
      <c r="F2866" s="22" t="e">
        <f>+INDEX('LISTA DE PRECIOS EKM '!B:K,MATCH(C2866,'LISTA DE PRECIOS EKM '!A:A,0),9)</f>
        <v>#N/A</v>
      </c>
      <c r="G2866" s="22" t="str">
        <f>+IF(ISNUMBER(MATCH(C2866,Precios!C:C,0)),"Sí está", "No está")</f>
        <v>No está</v>
      </c>
    </row>
    <row r="2867" spans="2:7" hidden="1">
      <c r="B2867" s="22" t="s">
        <v>8314</v>
      </c>
      <c r="C2867" s="22" t="s">
        <v>8320</v>
      </c>
      <c r="D2867" s="63" t="e">
        <f>+INDEX('LISTA DE PRECIOS EKM '!A:K,MATCH(C2867,'LISTA DE PRECIOS EKM '!A:A,0),MATCH($D$1,'LISTA DE PRECIOS EKM '!$1:$1,0))</f>
        <v>#N/A</v>
      </c>
      <c r="E2867" s="22" t="e">
        <f>+INDEX('LISTA DE PRECIOS EKM '!B:K,MATCH(C2867,'LISTA DE PRECIOS EKM '!A:A,0),7)</f>
        <v>#N/A</v>
      </c>
      <c r="F2867" s="22" t="e">
        <f>+INDEX('LISTA DE PRECIOS EKM '!B:K,MATCH(C2867,'LISTA DE PRECIOS EKM '!A:A,0),9)</f>
        <v>#N/A</v>
      </c>
      <c r="G2867" s="22" t="str">
        <f>+IF(ISNUMBER(MATCH(C2867,Precios!C:C,0)),"Sí está", "No está")</f>
        <v>No está</v>
      </c>
    </row>
    <row r="2868" spans="2:7" hidden="1">
      <c r="B2868" s="22" t="s">
        <v>8314</v>
      </c>
      <c r="C2868" s="22" t="s">
        <v>8321</v>
      </c>
      <c r="D2868" s="63" t="e">
        <f>+INDEX('LISTA DE PRECIOS EKM '!A:K,MATCH(C2868,'LISTA DE PRECIOS EKM '!A:A,0),MATCH($D$1,'LISTA DE PRECIOS EKM '!$1:$1,0))</f>
        <v>#N/A</v>
      </c>
      <c r="E2868" s="22" t="e">
        <f>+INDEX('LISTA DE PRECIOS EKM '!B:K,MATCH(C2868,'LISTA DE PRECIOS EKM '!A:A,0),7)</f>
        <v>#N/A</v>
      </c>
      <c r="F2868" s="22" t="e">
        <f>+INDEX('LISTA DE PRECIOS EKM '!B:K,MATCH(C2868,'LISTA DE PRECIOS EKM '!A:A,0),9)</f>
        <v>#N/A</v>
      </c>
      <c r="G2868" s="22" t="str">
        <f>+IF(ISNUMBER(MATCH(C2868,Precios!C:C,0)),"Sí está", "No está")</f>
        <v>No está</v>
      </c>
    </row>
    <row r="2869" spans="2:7" hidden="1">
      <c r="B2869" s="22" t="s">
        <v>8314</v>
      </c>
      <c r="C2869" s="22" t="s">
        <v>8321</v>
      </c>
      <c r="D2869" s="63" t="e">
        <f>+INDEX('LISTA DE PRECIOS EKM '!A:K,MATCH(C2869,'LISTA DE PRECIOS EKM '!A:A,0),MATCH($D$1,'LISTA DE PRECIOS EKM '!$1:$1,0))</f>
        <v>#N/A</v>
      </c>
      <c r="E2869" s="22" t="e">
        <f>+INDEX('LISTA DE PRECIOS EKM '!B:K,MATCH(C2869,'LISTA DE PRECIOS EKM '!A:A,0),7)</f>
        <v>#N/A</v>
      </c>
      <c r="F2869" s="22" t="e">
        <f>+INDEX('LISTA DE PRECIOS EKM '!B:K,MATCH(C2869,'LISTA DE PRECIOS EKM '!A:A,0),9)</f>
        <v>#N/A</v>
      </c>
      <c r="G2869" s="22" t="str">
        <f>+IF(ISNUMBER(MATCH(C2869,Precios!C:C,0)),"Sí está", "No está")</f>
        <v>No está</v>
      </c>
    </row>
    <row r="2870" spans="2:7" hidden="1">
      <c r="B2870" s="22" t="s">
        <v>8314</v>
      </c>
      <c r="C2870" s="22" t="s">
        <v>8322</v>
      </c>
      <c r="D2870" s="63" t="e">
        <f>+INDEX('LISTA DE PRECIOS EKM '!A:K,MATCH(C2870,'LISTA DE PRECIOS EKM '!A:A,0),MATCH($D$1,'LISTA DE PRECIOS EKM '!$1:$1,0))</f>
        <v>#N/A</v>
      </c>
      <c r="E2870" s="22" t="e">
        <f>+INDEX('LISTA DE PRECIOS EKM '!B:K,MATCH(C2870,'LISTA DE PRECIOS EKM '!A:A,0),7)</f>
        <v>#N/A</v>
      </c>
      <c r="F2870" s="22" t="e">
        <f>+INDEX('LISTA DE PRECIOS EKM '!B:K,MATCH(C2870,'LISTA DE PRECIOS EKM '!A:A,0),9)</f>
        <v>#N/A</v>
      </c>
      <c r="G2870" s="22" t="str">
        <f>+IF(ISNUMBER(MATCH(C2870,Precios!C:C,0)),"Sí está", "No está")</f>
        <v>No está</v>
      </c>
    </row>
    <row r="2871" spans="2:7" hidden="1">
      <c r="B2871" s="22" t="s">
        <v>8314</v>
      </c>
      <c r="C2871" s="22" t="s">
        <v>8322</v>
      </c>
      <c r="D2871" s="63" t="e">
        <f>+INDEX('LISTA DE PRECIOS EKM '!A:K,MATCH(C2871,'LISTA DE PRECIOS EKM '!A:A,0),MATCH($D$1,'LISTA DE PRECIOS EKM '!$1:$1,0))</f>
        <v>#N/A</v>
      </c>
      <c r="E2871" s="22" t="e">
        <f>+INDEX('LISTA DE PRECIOS EKM '!B:K,MATCH(C2871,'LISTA DE PRECIOS EKM '!A:A,0),7)</f>
        <v>#N/A</v>
      </c>
      <c r="F2871" s="22" t="e">
        <f>+INDEX('LISTA DE PRECIOS EKM '!B:K,MATCH(C2871,'LISTA DE PRECIOS EKM '!A:A,0),9)</f>
        <v>#N/A</v>
      </c>
      <c r="G2871" s="22" t="str">
        <f>+IF(ISNUMBER(MATCH(C2871,Precios!C:C,0)),"Sí está", "No está")</f>
        <v>No está</v>
      </c>
    </row>
    <row r="2872" spans="2:7" hidden="1">
      <c r="B2872" s="22" t="s">
        <v>8314</v>
      </c>
      <c r="C2872" s="22" t="s">
        <v>8323</v>
      </c>
      <c r="D2872" s="63" t="e">
        <f>+INDEX('LISTA DE PRECIOS EKM '!A:K,MATCH(C2872,'LISTA DE PRECIOS EKM '!A:A,0),MATCH($D$1,'LISTA DE PRECIOS EKM '!$1:$1,0))</f>
        <v>#N/A</v>
      </c>
      <c r="E2872" s="22" t="e">
        <f>+INDEX('LISTA DE PRECIOS EKM '!B:K,MATCH(C2872,'LISTA DE PRECIOS EKM '!A:A,0),7)</f>
        <v>#N/A</v>
      </c>
      <c r="F2872" s="22" t="e">
        <f>+INDEX('LISTA DE PRECIOS EKM '!B:K,MATCH(C2872,'LISTA DE PRECIOS EKM '!A:A,0),9)</f>
        <v>#N/A</v>
      </c>
      <c r="G2872" s="22" t="str">
        <f>+IF(ISNUMBER(MATCH(C2872,Precios!C:C,0)),"Sí está", "No está")</f>
        <v>No está</v>
      </c>
    </row>
    <row r="2873" spans="2:7" hidden="1">
      <c r="B2873" s="22" t="s">
        <v>8314</v>
      </c>
      <c r="C2873" s="22" t="s">
        <v>8323</v>
      </c>
      <c r="D2873" s="63" t="e">
        <f>+INDEX('LISTA DE PRECIOS EKM '!A:K,MATCH(C2873,'LISTA DE PRECIOS EKM '!A:A,0),MATCH($D$1,'LISTA DE PRECIOS EKM '!$1:$1,0))</f>
        <v>#N/A</v>
      </c>
      <c r="E2873" s="22" t="e">
        <f>+INDEX('LISTA DE PRECIOS EKM '!B:K,MATCH(C2873,'LISTA DE PRECIOS EKM '!A:A,0),7)</f>
        <v>#N/A</v>
      </c>
      <c r="F2873" s="22" t="e">
        <f>+INDEX('LISTA DE PRECIOS EKM '!B:K,MATCH(C2873,'LISTA DE PRECIOS EKM '!A:A,0),9)</f>
        <v>#N/A</v>
      </c>
      <c r="G2873" s="22" t="str">
        <f>+IF(ISNUMBER(MATCH(C2873,Precios!C:C,0)),"Sí está", "No está")</f>
        <v>No está</v>
      </c>
    </row>
    <row r="2874" spans="2:7" hidden="1">
      <c r="B2874" s="22" t="s">
        <v>8324</v>
      </c>
      <c r="C2874" s="22" t="s">
        <v>8325</v>
      </c>
      <c r="D2874" s="63" t="e">
        <f>+INDEX('LISTA DE PRECIOS EKM '!A:K,MATCH(C2874,'LISTA DE PRECIOS EKM '!A:A,0),MATCH($D$1,'LISTA DE PRECIOS EKM '!$1:$1,0))</f>
        <v>#N/A</v>
      </c>
      <c r="E2874" s="22" t="e">
        <f>+INDEX('LISTA DE PRECIOS EKM '!B:K,MATCH(C2874,'LISTA DE PRECIOS EKM '!A:A,0),7)</f>
        <v>#N/A</v>
      </c>
      <c r="F2874" s="22" t="e">
        <f>+INDEX('LISTA DE PRECIOS EKM '!B:K,MATCH(C2874,'LISTA DE PRECIOS EKM '!A:A,0),9)</f>
        <v>#N/A</v>
      </c>
      <c r="G2874" s="22" t="str">
        <f>+IF(ISNUMBER(MATCH(C2874,Precios!C:C,0)),"Sí está", "No está")</f>
        <v>No está</v>
      </c>
    </row>
    <row r="2875" spans="2:7" hidden="1">
      <c r="B2875" s="22" t="s">
        <v>8324</v>
      </c>
      <c r="C2875" s="22" t="s">
        <v>8325</v>
      </c>
      <c r="D2875" s="63" t="e">
        <f>+INDEX('LISTA DE PRECIOS EKM '!A:K,MATCH(C2875,'LISTA DE PRECIOS EKM '!A:A,0),MATCH($D$1,'LISTA DE PRECIOS EKM '!$1:$1,0))</f>
        <v>#N/A</v>
      </c>
      <c r="E2875" s="22" t="e">
        <f>+INDEX('LISTA DE PRECIOS EKM '!B:K,MATCH(C2875,'LISTA DE PRECIOS EKM '!A:A,0),7)</f>
        <v>#N/A</v>
      </c>
      <c r="F2875" s="22" t="e">
        <f>+INDEX('LISTA DE PRECIOS EKM '!B:K,MATCH(C2875,'LISTA DE PRECIOS EKM '!A:A,0),9)</f>
        <v>#N/A</v>
      </c>
      <c r="G2875" s="22" t="str">
        <f>+IF(ISNUMBER(MATCH(C2875,Precios!C:C,0)),"Sí está", "No está")</f>
        <v>No está</v>
      </c>
    </row>
    <row r="2876" spans="2:7" hidden="1">
      <c r="B2876" s="22" t="s">
        <v>8324</v>
      </c>
      <c r="C2876" s="22" t="s">
        <v>8326</v>
      </c>
      <c r="D2876" s="63" t="e">
        <f>+INDEX('LISTA DE PRECIOS EKM '!A:K,MATCH(C2876,'LISTA DE PRECIOS EKM '!A:A,0),MATCH($D$1,'LISTA DE PRECIOS EKM '!$1:$1,0))</f>
        <v>#N/A</v>
      </c>
      <c r="E2876" s="22" t="e">
        <f>+INDEX('LISTA DE PRECIOS EKM '!B:K,MATCH(C2876,'LISTA DE PRECIOS EKM '!A:A,0),7)</f>
        <v>#N/A</v>
      </c>
      <c r="F2876" s="22" t="e">
        <f>+INDEX('LISTA DE PRECIOS EKM '!B:K,MATCH(C2876,'LISTA DE PRECIOS EKM '!A:A,0),9)</f>
        <v>#N/A</v>
      </c>
      <c r="G2876" s="22" t="str">
        <f>+IF(ISNUMBER(MATCH(C2876,Precios!C:C,0)),"Sí está", "No está")</f>
        <v>No está</v>
      </c>
    </row>
    <row r="2877" spans="2:7" hidden="1">
      <c r="B2877" s="22" t="s">
        <v>8324</v>
      </c>
      <c r="C2877" s="22" t="s">
        <v>8326</v>
      </c>
      <c r="D2877" s="63" t="e">
        <f>+INDEX('LISTA DE PRECIOS EKM '!A:K,MATCH(C2877,'LISTA DE PRECIOS EKM '!A:A,0),MATCH($D$1,'LISTA DE PRECIOS EKM '!$1:$1,0))</f>
        <v>#N/A</v>
      </c>
      <c r="E2877" s="22" t="e">
        <f>+INDEX('LISTA DE PRECIOS EKM '!B:K,MATCH(C2877,'LISTA DE PRECIOS EKM '!A:A,0),7)</f>
        <v>#N/A</v>
      </c>
      <c r="F2877" s="22" t="e">
        <f>+INDEX('LISTA DE PRECIOS EKM '!B:K,MATCH(C2877,'LISTA DE PRECIOS EKM '!A:A,0),9)</f>
        <v>#N/A</v>
      </c>
      <c r="G2877" s="22" t="str">
        <f>+IF(ISNUMBER(MATCH(C2877,Precios!C:C,0)),"Sí está", "No está")</f>
        <v>No está</v>
      </c>
    </row>
    <row r="2878" spans="2:7" hidden="1">
      <c r="B2878" s="22" t="s">
        <v>8324</v>
      </c>
      <c r="C2878" s="22" t="s">
        <v>8327</v>
      </c>
      <c r="D2878" s="63" t="e">
        <f>+INDEX('LISTA DE PRECIOS EKM '!A:K,MATCH(C2878,'LISTA DE PRECIOS EKM '!A:A,0),MATCH($D$1,'LISTA DE PRECIOS EKM '!$1:$1,0))</f>
        <v>#N/A</v>
      </c>
      <c r="E2878" s="22" t="e">
        <f>+INDEX('LISTA DE PRECIOS EKM '!B:K,MATCH(C2878,'LISTA DE PRECIOS EKM '!A:A,0),7)</f>
        <v>#N/A</v>
      </c>
      <c r="F2878" s="22" t="e">
        <f>+INDEX('LISTA DE PRECIOS EKM '!B:K,MATCH(C2878,'LISTA DE PRECIOS EKM '!A:A,0),9)</f>
        <v>#N/A</v>
      </c>
      <c r="G2878" s="22" t="str">
        <f>+IF(ISNUMBER(MATCH(C2878,Precios!C:C,0)),"Sí está", "No está")</f>
        <v>No está</v>
      </c>
    </row>
    <row r="2879" spans="2:7" hidden="1">
      <c r="B2879" s="22" t="s">
        <v>8324</v>
      </c>
      <c r="C2879" s="22" t="s">
        <v>8327</v>
      </c>
      <c r="D2879" s="63" t="e">
        <f>+INDEX('LISTA DE PRECIOS EKM '!A:K,MATCH(C2879,'LISTA DE PRECIOS EKM '!A:A,0),MATCH($D$1,'LISTA DE PRECIOS EKM '!$1:$1,0))</f>
        <v>#N/A</v>
      </c>
      <c r="E2879" s="22" t="e">
        <f>+INDEX('LISTA DE PRECIOS EKM '!B:K,MATCH(C2879,'LISTA DE PRECIOS EKM '!A:A,0),7)</f>
        <v>#N/A</v>
      </c>
      <c r="F2879" s="22" t="e">
        <f>+INDEX('LISTA DE PRECIOS EKM '!B:K,MATCH(C2879,'LISTA DE PRECIOS EKM '!A:A,0),9)</f>
        <v>#N/A</v>
      </c>
      <c r="G2879" s="22" t="str">
        <f>+IF(ISNUMBER(MATCH(C2879,Precios!C:C,0)),"Sí está", "No está")</f>
        <v>No está</v>
      </c>
    </row>
    <row r="2880" spans="2:7" hidden="1">
      <c r="B2880" s="22" t="s">
        <v>8324</v>
      </c>
      <c r="C2880" s="22" t="s">
        <v>8328</v>
      </c>
      <c r="D2880" s="63" t="e">
        <f>+INDEX('LISTA DE PRECIOS EKM '!A:K,MATCH(C2880,'LISTA DE PRECIOS EKM '!A:A,0),MATCH($D$1,'LISTA DE PRECIOS EKM '!$1:$1,0))</f>
        <v>#N/A</v>
      </c>
      <c r="E2880" s="22" t="e">
        <f>+INDEX('LISTA DE PRECIOS EKM '!B:K,MATCH(C2880,'LISTA DE PRECIOS EKM '!A:A,0),7)</f>
        <v>#N/A</v>
      </c>
      <c r="F2880" s="22" t="e">
        <f>+INDEX('LISTA DE PRECIOS EKM '!B:K,MATCH(C2880,'LISTA DE PRECIOS EKM '!A:A,0),9)</f>
        <v>#N/A</v>
      </c>
      <c r="G2880" s="22" t="str">
        <f>+IF(ISNUMBER(MATCH(C2880,Precios!C:C,0)),"Sí está", "No está")</f>
        <v>No está</v>
      </c>
    </row>
    <row r="2881" spans="2:7" hidden="1">
      <c r="B2881" s="22" t="s">
        <v>8324</v>
      </c>
      <c r="C2881" s="22" t="s">
        <v>8328</v>
      </c>
      <c r="D2881" s="63" t="e">
        <f>+INDEX('LISTA DE PRECIOS EKM '!A:K,MATCH(C2881,'LISTA DE PRECIOS EKM '!A:A,0),MATCH($D$1,'LISTA DE PRECIOS EKM '!$1:$1,0))</f>
        <v>#N/A</v>
      </c>
      <c r="E2881" s="22" t="e">
        <f>+INDEX('LISTA DE PRECIOS EKM '!B:K,MATCH(C2881,'LISTA DE PRECIOS EKM '!A:A,0),7)</f>
        <v>#N/A</v>
      </c>
      <c r="F2881" s="22" t="e">
        <f>+INDEX('LISTA DE PRECIOS EKM '!B:K,MATCH(C2881,'LISTA DE PRECIOS EKM '!A:A,0),9)</f>
        <v>#N/A</v>
      </c>
      <c r="G2881" s="22" t="str">
        <f>+IF(ISNUMBER(MATCH(C2881,Precios!C:C,0)),"Sí está", "No está")</f>
        <v>No está</v>
      </c>
    </row>
    <row r="2882" spans="2:7" hidden="1">
      <c r="B2882" s="22" t="s">
        <v>8324</v>
      </c>
      <c r="C2882" s="22" t="s">
        <v>8329</v>
      </c>
      <c r="D2882" s="63" t="e">
        <f>+INDEX('LISTA DE PRECIOS EKM '!A:K,MATCH(C2882,'LISTA DE PRECIOS EKM '!A:A,0),MATCH($D$1,'LISTA DE PRECIOS EKM '!$1:$1,0))</f>
        <v>#N/A</v>
      </c>
      <c r="E2882" s="22" t="e">
        <f>+INDEX('LISTA DE PRECIOS EKM '!B:K,MATCH(C2882,'LISTA DE PRECIOS EKM '!A:A,0),7)</f>
        <v>#N/A</v>
      </c>
      <c r="F2882" s="22" t="e">
        <f>+INDEX('LISTA DE PRECIOS EKM '!B:K,MATCH(C2882,'LISTA DE PRECIOS EKM '!A:A,0),9)</f>
        <v>#N/A</v>
      </c>
      <c r="G2882" s="22" t="str">
        <f>+IF(ISNUMBER(MATCH(C2882,Precios!C:C,0)),"Sí está", "No está")</f>
        <v>No está</v>
      </c>
    </row>
    <row r="2883" spans="2:7" hidden="1">
      <c r="B2883" s="22" t="s">
        <v>8324</v>
      </c>
      <c r="C2883" s="22" t="s">
        <v>8329</v>
      </c>
      <c r="D2883" s="63" t="e">
        <f>+INDEX('LISTA DE PRECIOS EKM '!A:K,MATCH(C2883,'LISTA DE PRECIOS EKM '!A:A,0),MATCH($D$1,'LISTA DE PRECIOS EKM '!$1:$1,0))</f>
        <v>#N/A</v>
      </c>
      <c r="E2883" s="22" t="e">
        <f>+INDEX('LISTA DE PRECIOS EKM '!B:K,MATCH(C2883,'LISTA DE PRECIOS EKM '!A:A,0),7)</f>
        <v>#N/A</v>
      </c>
      <c r="F2883" s="22" t="e">
        <f>+INDEX('LISTA DE PRECIOS EKM '!B:K,MATCH(C2883,'LISTA DE PRECIOS EKM '!A:A,0),9)</f>
        <v>#N/A</v>
      </c>
      <c r="G2883" s="22" t="str">
        <f>+IF(ISNUMBER(MATCH(C2883,Precios!C:C,0)),"Sí está", "No está")</f>
        <v>No está</v>
      </c>
    </row>
    <row r="2884" spans="2:7" hidden="1">
      <c r="B2884" s="22" t="s">
        <v>8324</v>
      </c>
      <c r="C2884" s="22" t="s">
        <v>8330</v>
      </c>
      <c r="D2884" s="63" t="e">
        <f>+INDEX('LISTA DE PRECIOS EKM '!A:K,MATCH(C2884,'LISTA DE PRECIOS EKM '!A:A,0),MATCH($D$1,'LISTA DE PRECIOS EKM '!$1:$1,0))</f>
        <v>#N/A</v>
      </c>
      <c r="E2884" s="22" t="e">
        <f>+INDEX('LISTA DE PRECIOS EKM '!B:K,MATCH(C2884,'LISTA DE PRECIOS EKM '!A:A,0),7)</f>
        <v>#N/A</v>
      </c>
      <c r="F2884" s="22" t="e">
        <f>+INDEX('LISTA DE PRECIOS EKM '!B:K,MATCH(C2884,'LISTA DE PRECIOS EKM '!A:A,0),9)</f>
        <v>#N/A</v>
      </c>
      <c r="G2884" s="22" t="str">
        <f>+IF(ISNUMBER(MATCH(C2884,Precios!C:C,0)),"Sí está", "No está")</f>
        <v>No está</v>
      </c>
    </row>
    <row r="2885" spans="2:7" hidden="1">
      <c r="B2885" s="22" t="s">
        <v>8324</v>
      </c>
      <c r="C2885" s="22" t="s">
        <v>8330</v>
      </c>
      <c r="D2885" s="63" t="e">
        <f>+INDEX('LISTA DE PRECIOS EKM '!A:K,MATCH(C2885,'LISTA DE PRECIOS EKM '!A:A,0),MATCH($D$1,'LISTA DE PRECIOS EKM '!$1:$1,0))</f>
        <v>#N/A</v>
      </c>
      <c r="E2885" s="22" t="e">
        <f>+INDEX('LISTA DE PRECIOS EKM '!B:K,MATCH(C2885,'LISTA DE PRECIOS EKM '!A:A,0),7)</f>
        <v>#N/A</v>
      </c>
      <c r="F2885" s="22" t="e">
        <f>+INDEX('LISTA DE PRECIOS EKM '!B:K,MATCH(C2885,'LISTA DE PRECIOS EKM '!A:A,0),9)</f>
        <v>#N/A</v>
      </c>
      <c r="G2885" s="22" t="str">
        <f>+IF(ISNUMBER(MATCH(C2885,Precios!C:C,0)),"Sí está", "No está")</f>
        <v>No está</v>
      </c>
    </row>
    <row r="2886" spans="2:7" hidden="1">
      <c r="B2886" s="22" t="s">
        <v>8324</v>
      </c>
      <c r="C2886" s="22" t="s">
        <v>8331</v>
      </c>
      <c r="D2886" s="63" t="e">
        <f>+INDEX('LISTA DE PRECIOS EKM '!A:K,MATCH(C2886,'LISTA DE PRECIOS EKM '!A:A,0),MATCH($D$1,'LISTA DE PRECIOS EKM '!$1:$1,0))</f>
        <v>#N/A</v>
      </c>
      <c r="E2886" s="22" t="e">
        <f>+INDEX('LISTA DE PRECIOS EKM '!B:K,MATCH(C2886,'LISTA DE PRECIOS EKM '!A:A,0),7)</f>
        <v>#N/A</v>
      </c>
      <c r="F2886" s="22" t="e">
        <f>+INDEX('LISTA DE PRECIOS EKM '!B:K,MATCH(C2886,'LISTA DE PRECIOS EKM '!A:A,0),9)</f>
        <v>#N/A</v>
      </c>
      <c r="G2886" s="22" t="str">
        <f>+IF(ISNUMBER(MATCH(C2886,Precios!C:C,0)),"Sí está", "No está")</f>
        <v>No está</v>
      </c>
    </row>
    <row r="2887" spans="2:7" hidden="1">
      <c r="B2887" s="22" t="s">
        <v>8324</v>
      </c>
      <c r="C2887" s="22" t="s">
        <v>8331</v>
      </c>
      <c r="D2887" s="63" t="e">
        <f>+INDEX('LISTA DE PRECIOS EKM '!A:K,MATCH(C2887,'LISTA DE PRECIOS EKM '!A:A,0),MATCH($D$1,'LISTA DE PRECIOS EKM '!$1:$1,0))</f>
        <v>#N/A</v>
      </c>
      <c r="E2887" s="22" t="e">
        <f>+INDEX('LISTA DE PRECIOS EKM '!B:K,MATCH(C2887,'LISTA DE PRECIOS EKM '!A:A,0),7)</f>
        <v>#N/A</v>
      </c>
      <c r="F2887" s="22" t="e">
        <f>+INDEX('LISTA DE PRECIOS EKM '!B:K,MATCH(C2887,'LISTA DE PRECIOS EKM '!A:A,0),9)</f>
        <v>#N/A</v>
      </c>
      <c r="G2887" s="22" t="str">
        <f>+IF(ISNUMBER(MATCH(C2887,Precios!C:C,0)),"Sí está", "No está")</f>
        <v>No está</v>
      </c>
    </row>
    <row r="2888" spans="2:7" hidden="1">
      <c r="B2888" s="22" t="s">
        <v>8324</v>
      </c>
      <c r="C2888" s="22" t="s">
        <v>8332</v>
      </c>
      <c r="D2888" s="63" t="e">
        <f>+INDEX('LISTA DE PRECIOS EKM '!A:K,MATCH(C2888,'LISTA DE PRECIOS EKM '!A:A,0),MATCH($D$1,'LISTA DE PRECIOS EKM '!$1:$1,0))</f>
        <v>#N/A</v>
      </c>
      <c r="E2888" s="22" t="e">
        <f>+INDEX('LISTA DE PRECIOS EKM '!B:K,MATCH(C2888,'LISTA DE PRECIOS EKM '!A:A,0),7)</f>
        <v>#N/A</v>
      </c>
      <c r="F2888" s="22" t="e">
        <f>+INDEX('LISTA DE PRECIOS EKM '!B:K,MATCH(C2888,'LISTA DE PRECIOS EKM '!A:A,0),9)</f>
        <v>#N/A</v>
      </c>
      <c r="G2888" s="22" t="str">
        <f>+IF(ISNUMBER(MATCH(C2888,Precios!C:C,0)),"Sí está", "No está")</f>
        <v>No está</v>
      </c>
    </row>
    <row r="2889" spans="2:7" hidden="1">
      <c r="B2889" s="22" t="s">
        <v>8324</v>
      </c>
      <c r="C2889" s="22" t="s">
        <v>8332</v>
      </c>
      <c r="D2889" s="63" t="e">
        <f>+INDEX('LISTA DE PRECIOS EKM '!A:K,MATCH(C2889,'LISTA DE PRECIOS EKM '!A:A,0),MATCH($D$1,'LISTA DE PRECIOS EKM '!$1:$1,0))</f>
        <v>#N/A</v>
      </c>
      <c r="E2889" s="22" t="e">
        <f>+INDEX('LISTA DE PRECIOS EKM '!B:K,MATCH(C2889,'LISTA DE PRECIOS EKM '!A:A,0),7)</f>
        <v>#N/A</v>
      </c>
      <c r="F2889" s="22" t="e">
        <f>+INDEX('LISTA DE PRECIOS EKM '!B:K,MATCH(C2889,'LISTA DE PRECIOS EKM '!A:A,0),9)</f>
        <v>#N/A</v>
      </c>
      <c r="G2889" s="22" t="str">
        <f>+IF(ISNUMBER(MATCH(C2889,Precios!C:C,0)),"Sí está", "No está")</f>
        <v>No está</v>
      </c>
    </row>
    <row r="2890" spans="2:7" hidden="1">
      <c r="B2890" s="22" t="s">
        <v>8324</v>
      </c>
      <c r="C2890" s="22" t="s">
        <v>8333</v>
      </c>
      <c r="D2890" s="63" t="e">
        <f>+INDEX('LISTA DE PRECIOS EKM '!A:K,MATCH(C2890,'LISTA DE PRECIOS EKM '!A:A,0),MATCH($D$1,'LISTA DE PRECIOS EKM '!$1:$1,0))</f>
        <v>#N/A</v>
      </c>
      <c r="E2890" s="22" t="e">
        <f>+INDEX('LISTA DE PRECIOS EKM '!B:K,MATCH(C2890,'LISTA DE PRECIOS EKM '!A:A,0),7)</f>
        <v>#N/A</v>
      </c>
      <c r="F2890" s="22" t="e">
        <f>+INDEX('LISTA DE PRECIOS EKM '!B:K,MATCH(C2890,'LISTA DE PRECIOS EKM '!A:A,0),9)</f>
        <v>#N/A</v>
      </c>
      <c r="G2890" s="22" t="str">
        <f>+IF(ISNUMBER(MATCH(C2890,Precios!C:C,0)),"Sí está", "No está")</f>
        <v>No está</v>
      </c>
    </row>
    <row r="2891" spans="2:7" hidden="1">
      <c r="B2891" s="22" t="s">
        <v>8324</v>
      </c>
      <c r="C2891" s="22" t="s">
        <v>8333</v>
      </c>
      <c r="D2891" s="63" t="e">
        <f>+INDEX('LISTA DE PRECIOS EKM '!A:K,MATCH(C2891,'LISTA DE PRECIOS EKM '!A:A,0),MATCH($D$1,'LISTA DE PRECIOS EKM '!$1:$1,0))</f>
        <v>#N/A</v>
      </c>
      <c r="E2891" s="22" t="e">
        <f>+INDEX('LISTA DE PRECIOS EKM '!B:K,MATCH(C2891,'LISTA DE PRECIOS EKM '!A:A,0),7)</f>
        <v>#N/A</v>
      </c>
      <c r="F2891" s="22" t="e">
        <f>+INDEX('LISTA DE PRECIOS EKM '!B:K,MATCH(C2891,'LISTA DE PRECIOS EKM '!A:A,0),9)</f>
        <v>#N/A</v>
      </c>
      <c r="G2891" s="22" t="str">
        <f>+IF(ISNUMBER(MATCH(C2891,Precios!C:C,0)),"Sí está", "No está")</f>
        <v>No está</v>
      </c>
    </row>
    <row r="2892" spans="2:7" hidden="1">
      <c r="B2892" s="22" t="s">
        <v>8334</v>
      </c>
      <c r="C2892" s="22" t="s">
        <v>8335</v>
      </c>
      <c r="D2892" s="63" t="e">
        <f>+INDEX('LISTA DE PRECIOS EKM '!A:K,MATCH(C2892,'LISTA DE PRECIOS EKM '!A:A,0),MATCH($D$1,'LISTA DE PRECIOS EKM '!$1:$1,0))</f>
        <v>#N/A</v>
      </c>
      <c r="E2892" s="22" t="e">
        <f>+INDEX('LISTA DE PRECIOS EKM '!B:K,MATCH(C2892,'LISTA DE PRECIOS EKM '!A:A,0),7)</f>
        <v>#N/A</v>
      </c>
      <c r="F2892" s="22" t="e">
        <f>+INDEX('LISTA DE PRECIOS EKM '!B:K,MATCH(C2892,'LISTA DE PRECIOS EKM '!A:A,0),9)</f>
        <v>#N/A</v>
      </c>
      <c r="G2892" s="22" t="str">
        <f>+IF(ISNUMBER(MATCH(C2892,Precios!C:C,0)),"Sí está", "No está")</f>
        <v>No está</v>
      </c>
    </row>
    <row r="2893" spans="2:7" hidden="1">
      <c r="B2893" s="22" t="s">
        <v>8334</v>
      </c>
      <c r="C2893" s="22" t="s">
        <v>8335</v>
      </c>
      <c r="D2893" s="63" t="e">
        <f>+INDEX('LISTA DE PRECIOS EKM '!A:K,MATCH(C2893,'LISTA DE PRECIOS EKM '!A:A,0),MATCH($D$1,'LISTA DE PRECIOS EKM '!$1:$1,0))</f>
        <v>#N/A</v>
      </c>
      <c r="E2893" s="22" t="e">
        <f>+INDEX('LISTA DE PRECIOS EKM '!B:K,MATCH(C2893,'LISTA DE PRECIOS EKM '!A:A,0),7)</f>
        <v>#N/A</v>
      </c>
      <c r="F2893" s="22" t="e">
        <f>+INDEX('LISTA DE PRECIOS EKM '!B:K,MATCH(C2893,'LISTA DE PRECIOS EKM '!A:A,0),9)</f>
        <v>#N/A</v>
      </c>
      <c r="G2893" s="22" t="str">
        <f>+IF(ISNUMBER(MATCH(C2893,Precios!C:C,0)),"Sí está", "No está")</f>
        <v>No está</v>
      </c>
    </row>
    <row r="2894" spans="2:7" hidden="1">
      <c r="B2894" s="22" t="s">
        <v>8334</v>
      </c>
      <c r="C2894" s="22" t="s">
        <v>8336</v>
      </c>
      <c r="D2894" s="63" t="e">
        <f>+INDEX('LISTA DE PRECIOS EKM '!A:K,MATCH(C2894,'LISTA DE PRECIOS EKM '!A:A,0),MATCH($D$1,'LISTA DE PRECIOS EKM '!$1:$1,0))</f>
        <v>#N/A</v>
      </c>
      <c r="E2894" s="22" t="e">
        <f>+INDEX('LISTA DE PRECIOS EKM '!B:K,MATCH(C2894,'LISTA DE PRECIOS EKM '!A:A,0),7)</f>
        <v>#N/A</v>
      </c>
      <c r="F2894" s="22" t="e">
        <f>+INDEX('LISTA DE PRECIOS EKM '!B:K,MATCH(C2894,'LISTA DE PRECIOS EKM '!A:A,0),9)</f>
        <v>#N/A</v>
      </c>
      <c r="G2894" s="22" t="str">
        <f>+IF(ISNUMBER(MATCH(C2894,Precios!C:C,0)),"Sí está", "No está")</f>
        <v>No está</v>
      </c>
    </row>
    <row r="2895" spans="2:7" hidden="1">
      <c r="B2895" s="22" t="s">
        <v>8334</v>
      </c>
      <c r="C2895" s="22" t="s">
        <v>8336</v>
      </c>
      <c r="D2895" s="63" t="e">
        <f>+INDEX('LISTA DE PRECIOS EKM '!A:K,MATCH(C2895,'LISTA DE PRECIOS EKM '!A:A,0),MATCH($D$1,'LISTA DE PRECIOS EKM '!$1:$1,0))</f>
        <v>#N/A</v>
      </c>
      <c r="E2895" s="22" t="e">
        <f>+INDEX('LISTA DE PRECIOS EKM '!B:K,MATCH(C2895,'LISTA DE PRECIOS EKM '!A:A,0),7)</f>
        <v>#N/A</v>
      </c>
      <c r="F2895" s="22" t="e">
        <f>+INDEX('LISTA DE PRECIOS EKM '!B:K,MATCH(C2895,'LISTA DE PRECIOS EKM '!A:A,0),9)</f>
        <v>#N/A</v>
      </c>
      <c r="G2895" s="22" t="str">
        <f>+IF(ISNUMBER(MATCH(C2895,Precios!C:C,0)),"Sí está", "No está")</f>
        <v>No está</v>
      </c>
    </row>
    <row r="2896" spans="2:7" hidden="1">
      <c r="B2896" s="22" t="s">
        <v>8334</v>
      </c>
      <c r="C2896" s="22" t="s">
        <v>8337</v>
      </c>
      <c r="D2896" s="63" t="e">
        <f>+INDEX('LISTA DE PRECIOS EKM '!A:K,MATCH(C2896,'LISTA DE PRECIOS EKM '!A:A,0),MATCH($D$1,'LISTA DE PRECIOS EKM '!$1:$1,0))</f>
        <v>#N/A</v>
      </c>
      <c r="E2896" s="22" t="e">
        <f>+INDEX('LISTA DE PRECIOS EKM '!B:K,MATCH(C2896,'LISTA DE PRECIOS EKM '!A:A,0),7)</f>
        <v>#N/A</v>
      </c>
      <c r="F2896" s="22" t="e">
        <f>+INDEX('LISTA DE PRECIOS EKM '!B:K,MATCH(C2896,'LISTA DE PRECIOS EKM '!A:A,0),9)</f>
        <v>#N/A</v>
      </c>
      <c r="G2896" s="22" t="str">
        <f>+IF(ISNUMBER(MATCH(C2896,Precios!C:C,0)),"Sí está", "No está")</f>
        <v>No está</v>
      </c>
    </row>
    <row r="2897" spans="2:7" hidden="1">
      <c r="B2897" s="22" t="s">
        <v>8334</v>
      </c>
      <c r="C2897" s="22" t="s">
        <v>8337</v>
      </c>
      <c r="D2897" s="63" t="e">
        <f>+INDEX('LISTA DE PRECIOS EKM '!A:K,MATCH(C2897,'LISTA DE PRECIOS EKM '!A:A,0),MATCH($D$1,'LISTA DE PRECIOS EKM '!$1:$1,0))</f>
        <v>#N/A</v>
      </c>
      <c r="E2897" s="22" t="e">
        <f>+INDEX('LISTA DE PRECIOS EKM '!B:K,MATCH(C2897,'LISTA DE PRECIOS EKM '!A:A,0),7)</f>
        <v>#N/A</v>
      </c>
      <c r="F2897" s="22" t="e">
        <f>+INDEX('LISTA DE PRECIOS EKM '!B:K,MATCH(C2897,'LISTA DE PRECIOS EKM '!A:A,0),9)</f>
        <v>#N/A</v>
      </c>
      <c r="G2897" s="22" t="str">
        <f>+IF(ISNUMBER(MATCH(C2897,Precios!C:C,0)),"Sí está", "No está")</f>
        <v>No está</v>
      </c>
    </row>
    <row r="2898" spans="2:7" hidden="1">
      <c r="B2898" s="22" t="s">
        <v>8334</v>
      </c>
      <c r="C2898" s="22" t="s">
        <v>8338</v>
      </c>
      <c r="D2898" s="63" t="e">
        <f>+INDEX('LISTA DE PRECIOS EKM '!A:K,MATCH(C2898,'LISTA DE PRECIOS EKM '!A:A,0),MATCH($D$1,'LISTA DE PRECIOS EKM '!$1:$1,0))</f>
        <v>#N/A</v>
      </c>
      <c r="E2898" s="22" t="e">
        <f>+INDEX('LISTA DE PRECIOS EKM '!B:K,MATCH(C2898,'LISTA DE PRECIOS EKM '!A:A,0),7)</f>
        <v>#N/A</v>
      </c>
      <c r="F2898" s="22" t="e">
        <f>+INDEX('LISTA DE PRECIOS EKM '!B:K,MATCH(C2898,'LISTA DE PRECIOS EKM '!A:A,0),9)</f>
        <v>#N/A</v>
      </c>
      <c r="G2898" s="22" t="str">
        <f>+IF(ISNUMBER(MATCH(C2898,Precios!C:C,0)),"Sí está", "No está")</f>
        <v>No está</v>
      </c>
    </row>
    <row r="2899" spans="2:7" hidden="1">
      <c r="B2899" s="22" t="s">
        <v>8334</v>
      </c>
      <c r="C2899" s="22" t="s">
        <v>8338</v>
      </c>
      <c r="D2899" s="63" t="e">
        <f>+INDEX('LISTA DE PRECIOS EKM '!A:K,MATCH(C2899,'LISTA DE PRECIOS EKM '!A:A,0),MATCH($D$1,'LISTA DE PRECIOS EKM '!$1:$1,0))</f>
        <v>#N/A</v>
      </c>
      <c r="E2899" s="22" t="e">
        <f>+INDEX('LISTA DE PRECIOS EKM '!B:K,MATCH(C2899,'LISTA DE PRECIOS EKM '!A:A,0),7)</f>
        <v>#N/A</v>
      </c>
      <c r="F2899" s="22" t="e">
        <f>+INDEX('LISTA DE PRECIOS EKM '!B:K,MATCH(C2899,'LISTA DE PRECIOS EKM '!A:A,0),9)</f>
        <v>#N/A</v>
      </c>
      <c r="G2899" s="22" t="str">
        <f>+IF(ISNUMBER(MATCH(C2899,Precios!C:C,0)),"Sí está", "No está")</f>
        <v>No está</v>
      </c>
    </row>
    <row r="2900" spans="2:7" hidden="1">
      <c r="B2900" s="22" t="s">
        <v>8334</v>
      </c>
      <c r="C2900" s="22" t="s">
        <v>8339</v>
      </c>
      <c r="D2900" s="63" t="e">
        <f>+INDEX('LISTA DE PRECIOS EKM '!A:K,MATCH(C2900,'LISTA DE PRECIOS EKM '!A:A,0),MATCH($D$1,'LISTA DE PRECIOS EKM '!$1:$1,0))</f>
        <v>#N/A</v>
      </c>
      <c r="E2900" s="22" t="e">
        <f>+INDEX('LISTA DE PRECIOS EKM '!B:K,MATCH(C2900,'LISTA DE PRECIOS EKM '!A:A,0),7)</f>
        <v>#N/A</v>
      </c>
      <c r="F2900" s="22" t="e">
        <f>+INDEX('LISTA DE PRECIOS EKM '!B:K,MATCH(C2900,'LISTA DE PRECIOS EKM '!A:A,0),9)</f>
        <v>#N/A</v>
      </c>
      <c r="G2900" s="22" t="str">
        <f>+IF(ISNUMBER(MATCH(C2900,Precios!C:C,0)),"Sí está", "No está")</f>
        <v>No está</v>
      </c>
    </row>
    <row r="2901" spans="2:7" hidden="1">
      <c r="B2901" s="22" t="s">
        <v>8334</v>
      </c>
      <c r="C2901" s="22" t="s">
        <v>8339</v>
      </c>
      <c r="D2901" s="63" t="e">
        <f>+INDEX('LISTA DE PRECIOS EKM '!A:K,MATCH(C2901,'LISTA DE PRECIOS EKM '!A:A,0),MATCH($D$1,'LISTA DE PRECIOS EKM '!$1:$1,0))</f>
        <v>#N/A</v>
      </c>
      <c r="E2901" s="22" t="e">
        <f>+INDEX('LISTA DE PRECIOS EKM '!B:K,MATCH(C2901,'LISTA DE PRECIOS EKM '!A:A,0),7)</f>
        <v>#N/A</v>
      </c>
      <c r="F2901" s="22" t="e">
        <f>+INDEX('LISTA DE PRECIOS EKM '!B:K,MATCH(C2901,'LISTA DE PRECIOS EKM '!A:A,0),9)</f>
        <v>#N/A</v>
      </c>
      <c r="G2901" s="22" t="str">
        <f>+IF(ISNUMBER(MATCH(C2901,Precios!C:C,0)),"Sí está", "No está")</f>
        <v>No está</v>
      </c>
    </row>
    <row r="2902" spans="2:7" hidden="1">
      <c r="B2902" s="22" t="s">
        <v>8334</v>
      </c>
      <c r="C2902" s="22" t="s">
        <v>8340</v>
      </c>
      <c r="D2902" s="63" t="e">
        <f>+INDEX('LISTA DE PRECIOS EKM '!A:K,MATCH(C2902,'LISTA DE PRECIOS EKM '!A:A,0),MATCH($D$1,'LISTA DE PRECIOS EKM '!$1:$1,0))</f>
        <v>#N/A</v>
      </c>
      <c r="E2902" s="22" t="e">
        <f>+INDEX('LISTA DE PRECIOS EKM '!B:K,MATCH(C2902,'LISTA DE PRECIOS EKM '!A:A,0),7)</f>
        <v>#N/A</v>
      </c>
      <c r="F2902" s="22" t="e">
        <f>+INDEX('LISTA DE PRECIOS EKM '!B:K,MATCH(C2902,'LISTA DE PRECIOS EKM '!A:A,0),9)</f>
        <v>#N/A</v>
      </c>
      <c r="G2902" s="22" t="str">
        <f>+IF(ISNUMBER(MATCH(C2902,Precios!C:C,0)),"Sí está", "No está")</f>
        <v>No está</v>
      </c>
    </row>
    <row r="2903" spans="2:7" hidden="1">
      <c r="B2903" s="22" t="s">
        <v>8334</v>
      </c>
      <c r="C2903" s="22" t="s">
        <v>8340</v>
      </c>
      <c r="D2903" s="63" t="e">
        <f>+INDEX('LISTA DE PRECIOS EKM '!A:K,MATCH(C2903,'LISTA DE PRECIOS EKM '!A:A,0),MATCH($D$1,'LISTA DE PRECIOS EKM '!$1:$1,0))</f>
        <v>#N/A</v>
      </c>
      <c r="E2903" s="22" t="e">
        <f>+INDEX('LISTA DE PRECIOS EKM '!B:K,MATCH(C2903,'LISTA DE PRECIOS EKM '!A:A,0),7)</f>
        <v>#N/A</v>
      </c>
      <c r="F2903" s="22" t="e">
        <f>+INDEX('LISTA DE PRECIOS EKM '!B:K,MATCH(C2903,'LISTA DE PRECIOS EKM '!A:A,0),9)</f>
        <v>#N/A</v>
      </c>
      <c r="G2903" s="22" t="str">
        <f>+IF(ISNUMBER(MATCH(C2903,Precios!C:C,0)),"Sí está", "No está")</f>
        <v>No está</v>
      </c>
    </row>
    <row r="2904" spans="2:7" hidden="1">
      <c r="B2904" s="22" t="s">
        <v>8334</v>
      </c>
      <c r="C2904" s="22" t="s">
        <v>8341</v>
      </c>
      <c r="D2904" s="63" t="e">
        <f>+INDEX('LISTA DE PRECIOS EKM '!A:K,MATCH(C2904,'LISTA DE PRECIOS EKM '!A:A,0),MATCH($D$1,'LISTA DE PRECIOS EKM '!$1:$1,0))</f>
        <v>#N/A</v>
      </c>
      <c r="E2904" s="22" t="e">
        <f>+INDEX('LISTA DE PRECIOS EKM '!B:K,MATCH(C2904,'LISTA DE PRECIOS EKM '!A:A,0),7)</f>
        <v>#N/A</v>
      </c>
      <c r="F2904" s="22" t="e">
        <f>+INDEX('LISTA DE PRECIOS EKM '!B:K,MATCH(C2904,'LISTA DE PRECIOS EKM '!A:A,0),9)</f>
        <v>#N/A</v>
      </c>
      <c r="G2904" s="22" t="str">
        <f>+IF(ISNUMBER(MATCH(C2904,Precios!C:C,0)),"Sí está", "No está")</f>
        <v>No está</v>
      </c>
    </row>
    <row r="2905" spans="2:7" hidden="1">
      <c r="B2905" s="22" t="s">
        <v>8334</v>
      </c>
      <c r="C2905" s="22" t="s">
        <v>8341</v>
      </c>
      <c r="D2905" s="63" t="e">
        <f>+INDEX('LISTA DE PRECIOS EKM '!A:K,MATCH(C2905,'LISTA DE PRECIOS EKM '!A:A,0),MATCH($D$1,'LISTA DE PRECIOS EKM '!$1:$1,0))</f>
        <v>#N/A</v>
      </c>
      <c r="E2905" s="22" t="e">
        <f>+INDEX('LISTA DE PRECIOS EKM '!B:K,MATCH(C2905,'LISTA DE PRECIOS EKM '!A:A,0),7)</f>
        <v>#N/A</v>
      </c>
      <c r="F2905" s="22" t="e">
        <f>+INDEX('LISTA DE PRECIOS EKM '!B:K,MATCH(C2905,'LISTA DE PRECIOS EKM '!A:A,0),9)</f>
        <v>#N/A</v>
      </c>
      <c r="G2905" s="22" t="str">
        <f>+IF(ISNUMBER(MATCH(C2905,Precios!C:C,0)),"Sí está", "No está")</f>
        <v>No está</v>
      </c>
    </row>
    <row r="2906" spans="2:7" hidden="1">
      <c r="B2906" s="22" t="s">
        <v>8334</v>
      </c>
      <c r="C2906" s="22" t="s">
        <v>8342</v>
      </c>
      <c r="D2906" s="63" t="e">
        <f>+INDEX('LISTA DE PRECIOS EKM '!A:K,MATCH(C2906,'LISTA DE PRECIOS EKM '!A:A,0),MATCH($D$1,'LISTA DE PRECIOS EKM '!$1:$1,0))</f>
        <v>#N/A</v>
      </c>
      <c r="E2906" s="22" t="e">
        <f>+INDEX('LISTA DE PRECIOS EKM '!B:K,MATCH(C2906,'LISTA DE PRECIOS EKM '!A:A,0),7)</f>
        <v>#N/A</v>
      </c>
      <c r="F2906" s="22" t="e">
        <f>+INDEX('LISTA DE PRECIOS EKM '!B:K,MATCH(C2906,'LISTA DE PRECIOS EKM '!A:A,0),9)</f>
        <v>#N/A</v>
      </c>
      <c r="G2906" s="22" t="str">
        <f>+IF(ISNUMBER(MATCH(C2906,Precios!C:C,0)),"Sí está", "No está")</f>
        <v>No está</v>
      </c>
    </row>
    <row r="2907" spans="2:7" hidden="1">
      <c r="B2907" s="22" t="s">
        <v>8334</v>
      </c>
      <c r="C2907" s="22" t="s">
        <v>8342</v>
      </c>
      <c r="D2907" s="63" t="e">
        <f>+INDEX('LISTA DE PRECIOS EKM '!A:K,MATCH(C2907,'LISTA DE PRECIOS EKM '!A:A,0),MATCH($D$1,'LISTA DE PRECIOS EKM '!$1:$1,0))</f>
        <v>#N/A</v>
      </c>
      <c r="E2907" s="22" t="e">
        <f>+INDEX('LISTA DE PRECIOS EKM '!B:K,MATCH(C2907,'LISTA DE PRECIOS EKM '!A:A,0),7)</f>
        <v>#N/A</v>
      </c>
      <c r="F2907" s="22" t="e">
        <f>+INDEX('LISTA DE PRECIOS EKM '!B:K,MATCH(C2907,'LISTA DE PRECIOS EKM '!A:A,0),9)</f>
        <v>#N/A</v>
      </c>
      <c r="G2907" s="22" t="str">
        <f>+IF(ISNUMBER(MATCH(C2907,Precios!C:C,0)),"Sí está", "No está")</f>
        <v>No está</v>
      </c>
    </row>
    <row r="2908" spans="2:7" hidden="1">
      <c r="B2908" s="22" t="s">
        <v>8334</v>
      </c>
      <c r="C2908" s="22" t="s">
        <v>8343</v>
      </c>
      <c r="D2908" s="63" t="e">
        <f>+INDEX('LISTA DE PRECIOS EKM '!A:K,MATCH(C2908,'LISTA DE PRECIOS EKM '!A:A,0),MATCH($D$1,'LISTA DE PRECIOS EKM '!$1:$1,0))</f>
        <v>#N/A</v>
      </c>
      <c r="E2908" s="22" t="e">
        <f>+INDEX('LISTA DE PRECIOS EKM '!B:K,MATCH(C2908,'LISTA DE PRECIOS EKM '!A:A,0),7)</f>
        <v>#N/A</v>
      </c>
      <c r="F2908" s="22" t="e">
        <f>+INDEX('LISTA DE PRECIOS EKM '!B:K,MATCH(C2908,'LISTA DE PRECIOS EKM '!A:A,0),9)</f>
        <v>#N/A</v>
      </c>
      <c r="G2908" s="22" t="str">
        <f>+IF(ISNUMBER(MATCH(C2908,Precios!C:C,0)),"Sí está", "No está")</f>
        <v>No está</v>
      </c>
    </row>
    <row r="2909" spans="2:7" hidden="1">
      <c r="B2909" s="22" t="s">
        <v>8334</v>
      </c>
      <c r="C2909" s="22" t="s">
        <v>8343</v>
      </c>
      <c r="D2909" s="63" t="e">
        <f>+INDEX('LISTA DE PRECIOS EKM '!A:K,MATCH(C2909,'LISTA DE PRECIOS EKM '!A:A,0),MATCH($D$1,'LISTA DE PRECIOS EKM '!$1:$1,0))</f>
        <v>#N/A</v>
      </c>
      <c r="E2909" s="22" t="e">
        <f>+INDEX('LISTA DE PRECIOS EKM '!B:K,MATCH(C2909,'LISTA DE PRECIOS EKM '!A:A,0),7)</f>
        <v>#N/A</v>
      </c>
      <c r="F2909" s="22" t="e">
        <f>+INDEX('LISTA DE PRECIOS EKM '!B:K,MATCH(C2909,'LISTA DE PRECIOS EKM '!A:A,0),9)</f>
        <v>#N/A</v>
      </c>
      <c r="G2909" s="22" t="str">
        <f>+IF(ISNUMBER(MATCH(C2909,Precios!C:C,0)),"Sí está", "No está")</f>
        <v>No está</v>
      </c>
    </row>
    <row r="2910" spans="2:7" hidden="1">
      <c r="B2910" s="22" t="s">
        <v>8344</v>
      </c>
      <c r="C2910" s="22" t="s">
        <v>8345</v>
      </c>
      <c r="D2910" s="63" t="e">
        <f>+INDEX('LISTA DE PRECIOS EKM '!A:K,MATCH(C2910,'LISTA DE PRECIOS EKM '!A:A,0),MATCH($D$1,'LISTA DE PRECIOS EKM '!$1:$1,0))</f>
        <v>#N/A</v>
      </c>
      <c r="E2910" s="22" t="e">
        <f>+INDEX('LISTA DE PRECIOS EKM '!B:K,MATCH(C2910,'LISTA DE PRECIOS EKM '!A:A,0),7)</f>
        <v>#N/A</v>
      </c>
      <c r="F2910" s="22" t="e">
        <f>+INDEX('LISTA DE PRECIOS EKM '!B:K,MATCH(C2910,'LISTA DE PRECIOS EKM '!A:A,0),9)</f>
        <v>#N/A</v>
      </c>
      <c r="G2910" s="22" t="str">
        <f>+IF(ISNUMBER(MATCH(C2910,Precios!C:C,0)),"Sí está", "No está")</f>
        <v>No está</v>
      </c>
    </row>
    <row r="2911" spans="2:7" hidden="1">
      <c r="B2911" s="22" t="s">
        <v>8344</v>
      </c>
      <c r="C2911" s="22" t="s">
        <v>8345</v>
      </c>
      <c r="D2911" s="63" t="e">
        <f>+INDEX('LISTA DE PRECIOS EKM '!A:K,MATCH(C2911,'LISTA DE PRECIOS EKM '!A:A,0),MATCH($D$1,'LISTA DE PRECIOS EKM '!$1:$1,0))</f>
        <v>#N/A</v>
      </c>
      <c r="E2911" s="22" t="e">
        <f>+INDEX('LISTA DE PRECIOS EKM '!B:K,MATCH(C2911,'LISTA DE PRECIOS EKM '!A:A,0),7)</f>
        <v>#N/A</v>
      </c>
      <c r="F2911" s="22" t="e">
        <f>+INDEX('LISTA DE PRECIOS EKM '!B:K,MATCH(C2911,'LISTA DE PRECIOS EKM '!A:A,0),9)</f>
        <v>#N/A</v>
      </c>
      <c r="G2911" s="22" t="str">
        <f>+IF(ISNUMBER(MATCH(C2911,Precios!C:C,0)),"Sí está", "No está")</f>
        <v>No está</v>
      </c>
    </row>
    <row r="2912" spans="2:7" hidden="1">
      <c r="B2912" s="22" t="s">
        <v>8344</v>
      </c>
      <c r="C2912" s="22" t="s">
        <v>8346</v>
      </c>
      <c r="D2912" s="63" t="e">
        <f>+INDEX('LISTA DE PRECIOS EKM '!A:K,MATCH(C2912,'LISTA DE PRECIOS EKM '!A:A,0),MATCH($D$1,'LISTA DE PRECIOS EKM '!$1:$1,0))</f>
        <v>#N/A</v>
      </c>
      <c r="E2912" s="22" t="e">
        <f>+INDEX('LISTA DE PRECIOS EKM '!B:K,MATCH(C2912,'LISTA DE PRECIOS EKM '!A:A,0),7)</f>
        <v>#N/A</v>
      </c>
      <c r="F2912" s="22" t="e">
        <f>+INDEX('LISTA DE PRECIOS EKM '!B:K,MATCH(C2912,'LISTA DE PRECIOS EKM '!A:A,0),9)</f>
        <v>#N/A</v>
      </c>
      <c r="G2912" s="22" t="str">
        <f>+IF(ISNUMBER(MATCH(C2912,Precios!C:C,0)),"Sí está", "No está")</f>
        <v>No está</v>
      </c>
    </row>
    <row r="2913" spans="2:7" hidden="1">
      <c r="B2913" s="22" t="s">
        <v>8344</v>
      </c>
      <c r="C2913" s="22" t="s">
        <v>8346</v>
      </c>
      <c r="D2913" s="63" t="e">
        <f>+INDEX('LISTA DE PRECIOS EKM '!A:K,MATCH(C2913,'LISTA DE PRECIOS EKM '!A:A,0),MATCH($D$1,'LISTA DE PRECIOS EKM '!$1:$1,0))</f>
        <v>#N/A</v>
      </c>
      <c r="E2913" s="22" t="e">
        <f>+INDEX('LISTA DE PRECIOS EKM '!B:K,MATCH(C2913,'LISTA DE PRECIOS EKM '!A:A,0),7)</f>
        <v>#N/A</v>
      </c>
      <c r="F2913" s="22" t="e">
        <f>+INDEX('LISTA DE PRECIOS EKM '!B:K,MATCH(C2913,'LISTA DE PRECIOS EKM '!A:A,0),9)</f>
        <v>#N/A</v>
      </c>
      <c r="G2913" s="22" t="str">
        <f>+IF(ISNUMBER(MATCH(C2913,Precios!C:C,0)),"Sí está", "No está")</f>
        <v>No está</v>
      </c>
    </row>
    <row r="2914" spans="2:7" hidden="1">
      <c r="B2914" s="22" t="s">
        <v>8344</v>
      </c>
      <c r="C2914" s="22" t="s">
        <v>8347</v>
      </c>
      <c r="D2914" s="63" t="e">
        <f>+INDEX('LISTA DE PRECIOS EKM '!A:K,MATCH(C2914,'LISTA DE PRECIOS EKM '!A:A,0),MATCH($D$1,'LISTA DE PRECIOS EKM '!$1:$1,0))</f>
        <v>#N/A</v>
      </c>
      <c r="E2914" s="22" t="e">
        <f>+INDEX('LISTA DE PRECIOS EKM '!B:K,MATCH(C2914,'LISTA DE PRECIOS EKM '!A:A,0),7)</f>
        <v>#N/A</v>
      </c>
      <c r="F2914" s="22" t="e">
        <f>+INDEX('LISTA DE PRECIOS EKM '!B:K,MATCH(C2914,'LISTA DE PRECIOS EKM '!A:A,0),9)</f>
        <v>#N/A</v>
      </c>
      <c r="G2914" s="22" t="str">
        <f>+IF(ISNUMBER(MATCH(C2914,Precios!C:C,0)),"Sí está", "No está")</f>
        <v>No está</v>
      </c>
    </row>
    <row r="2915" spans="2:7" hidden="1">
      <c r="B2915" s="22" t="s">
        <v>8344</v>
      </c>
      <c r="C2915" s="22" t="s">
        <v>8347</v>
      </c>
      <c r="D2915" s="63" t="e">
        <f>+INDEX('LISTA DE PRECIOS EKM '!A:K,MATCH(C2915,'LISTA DE PRECIOS EKM '!A:A,0),MATCH($D$1,'LISTA DE PRECIOS EKM '!$1:$1,0))</f>
        <v>#N/A</v>
      </c>
      <c r="E2915" s="22" t="e">
        <f>+INDEX('LISTA DE PRECIOS EKM '!B:K,MATCH(C2915,'LISTA DE PRECIOS EKM '!A:A,0),7)</f>
        <v>#N/A</v>
      </c>
      <c r="F2915" s="22" t="e">
        <f>+INDEX('LISTA DE PRECIOS EKM '!B:K,MATCH(C2915,'LISTA DE PRECIOS EKM '!A:A,0),9)</f>
        <v>#N/A</v>
      </c>
      <c r="G2915" s="22" t="str">
        <f>+IF(ISNUMBER(MATCH(C2915,Precios!C:C,0)),"Sí está", "No está")</f>
        <v>No está</v>
      </c>
    </row>
    <row r="2916" spans="2:7" hidden="1">
      <c r="B2916" s="22" t="s">
        <v>8348</v>
      </c>
      <c r="C2916" s="22" t="s">
        <v>8349</v>
      </c>
      <c r="D2916" s="63" t="e">
        <f>+INDEX('LISTA DE PRECIOS EKM '!A:K,MATCH(C2916,'LISTA DE PRECIOS EKM '!A:A,0),MATCH($D$1,'LISTA DE PRECIOS EKM '!$1:$1,0))</f>
        <v>#N/A</v>
      </c>
      <c r="E2916" s="22" t="e">
        <f>+INDEX('LISTA DE PRECIOS EKM '!B:K,MATCH(C2916,'LISTA DE PRECIOS EKM '!A:A,0),7)</f>
        <v>#N/A</v>
      </c>
      <c r="F2916" s="22" t="e">
        <f>+INDEX('LISTA DE PRECIOS EKM '!B:K,MATCH(C2916,'LISTA DE PRECIOS EKM '!A:A,0),9)</f>
        <v>#N/A</v>
      </c>
      <c r="G2916" s="22" t="str">
        <f>+IF(ISNUMBER(MATCH(C2916,Precios!C:C,0)),"Sí está", "No está")</f>
        <v>No está</v>
      </c>
    </row>
    <row r="2917" spans="2:7" hidden="1">
      <c r="B2917" s="22" t="s">
        <v>8348</v>
      </c>
      <c r="C2917" s="22" t="s">
        <v>8349</v>
      </c>
      <c r="D2917" s="63" t="e">
        <f>+INDEX('LISTA DE PRECIOS EKM '!A:K,MATCH(C2917,'LISTA DE PRECIOS EKM '!A:A,0),MATCH($D$1,'LISTA DE PRECIOS EKM '!$1:$1,0))</f>
        <v>#N/A</v>
      </c>
      <c r="E2917" s="22" t="e">
        <f>+INDEX('LISTA DE PRECIOS EKM '!B:K,MATCH(C2917,'LISTA DE PRECIOS EKM '!A:A,0),7)</f>
        <v>#N/A</v>
      </c>
      <c r="F2917" s="22" t="e">
        <f>+INDEX('LISTA DE PRECIOS EKM '!B:K,MATCH(C2917,'LISTA DE PRECIOS EKM '!A:A,0),9)</f>
        <v>#N/A</v>
      </c>
      <c r="G2917" s="22" t="str">
        <f>+IF(ISNUMBER(MATCH(C2917,Precios!C:C,0)),"Sí está", "No está")</f>
        <v>No está</v>
      </c>
    </row>
    <row r="2918" spans="2:7" hidden="1">
      <c r="B2918" s="22" t="s">
        <v>8348</v>
      </c>
      <c r="C2918" s="22" t="s">
        <v>8350</v>
      </c>
      <c r="D2918" s="63" t="e">
        <f>+INDEX('LISTA DE PRECIOS EKM '!A:K,MATCH(C2918,'LISTA DE PRECIOS EKM '!A:A,0),MATCH($D$1,'LISTA DE PRECIOS EKM '!$1:$1,0))</f>
        <v>#N/A</v>
      </c>
      <c r="E2918" s="22" t="e">
        <f>+INDEX('LISTA DE PRECIOS EKM '!B:K,MATCH(C2918,'LISTA DE PRECIOS EKM '!A:A,0),7)</f>
        <v>#N/A</v>
      </c>
      <c r="F2918" s="22" t="e">
        <f>+INDEX('LISTA DE PRECIOS EKM '!B:K,MATCH(C2918,'LISTA DE PRECIOS EKM '!A:A,0),9)</f>
        <v>#N/A</v>
      </c>
      <c r="G2918" s="22" t="str">
        <f>+IF(ISNUMBER(MATCH(C2918,Precios!C:C,0)),"Sí está", "No está")</f>
        <v>No está</v>
      </c>
    </row>
    <row r="2919" spans="2:7" hidden="1">
      <c r="B2919" s="22" t="s">
        <v>8348</v>
      </c>
      <c r="C2919" s="22" t="s">
        <v>8350</v>
      </c>
      <c r="D2919" s="63" t="e">
        <f>+INDEX('LISTA DE PRECIOS EKM '!A:K,MATCH(C2919,'LISTA DE PRECIOS EKM '!A:A,0),MATCH($D$1,'LISTA DE PRECIOS EKM '!$1:$1,0))</f>
        <v>#N/A</v>
      </c>
      <c r="E2919" s="22" t="e">
        <f>+INDEX('LISTA DE PRECIOS EKM '!B:K,MATCH(C2919,'LISTA DE PRECIOS EKM '!A:A,0),7)</f>
        <v>#N/A</v>
      </c>
      <c r="F2919" s="22" t="e">
        <f>+INDEX('LISTA DE PRECIOS EKM '!B:K,MATCH(C2919,'LISTA DE PRECIOS EKM '!A:A,0),9)</f>
        <v>#N/A</v>
      </c>
      <c r="G2919" s="22" t="str">
        <f>+IF(ISNUMBER(MATCH(C2919,Precios!C:C,0)),"Sí está", "No está")</f>
        <v>No está</v>
      </c>
    </row>
    <row r="2920" spans="2:7" hidden="1">
      <c r="B2920" s="22" t="s">
        <v>8348</v>
      </c>
      <c r="C2920" s="22" t="s">
        <v>8351</v>
      </c>
      <c r="D2920" s="63" t="e">
        <f>+INDEX('LISTA DE PRECIOS EKM '!A:K,MATCH(C2920,'LISTA DE PRECIOS EKM '!A:A,0),MATCH($D$1,'LISTA DE PRECIOS EKM '!$1:$1,0))</f>
        <v>#N/A</v>
      </c>
      <c r="E2920" s="22" t="e">
        <f>+INDEX('LISTA DE PRECIOS EKM '!B:K,MATCH(C2920,'LISTA DE PRECIOS EKM '!A:A,0),7)</f>
        <v>#N/A</v>
      </c>
      <c r="F2920" s="22" t="e">
        <f>+INDEX('LISTA DE PRECIOS EKM '!B:K,MATCH(C2920,'LISTA DE PRECIOS EKM '!A:A,0),9)</f>
        <v>#N/A</v>
      </c>
      <c r="G2920" s="22" t="str">
        <f>+IF(ISNUMBER(MATCH(C2920,Precios!C:C,0)),"Sí está", "No está")</f>
        <v>No está</v>
      </c>
    </row>
    <row r="2921" spans="2:7" hidden="1">
      <c r="B2921" s="22" t="s">
        <v>8348</v>
      </c>
      <c r="C2921" s="22" t="s">
        <v>8351</v>
      </c>
      <c r="D2921" s="63" t="e">
        <f>+INDEX('LISTA DE PRECIOS EKM '!A:K,MATCH(C2921,'LISTA DE PRECIOS EKM '!A:A,0),MATCH($D$1,'LISTA DE PRECIOS EKM '!$1:$1,0))</f>
        <v>#N/A</v>
      </c>
      <c r="E2921" s="22" t="e">
        <f>+INDEX('LISTA DE PRECIOS EKM '!B:K,MATCH(C2921,'LISTA DE PRECIOS EKM '!A:A,0),7)</f>
        <v>#N/A</v>
      </c>
      <c r="F2921" s="22" t="e">
        <f>+INDEX('LISTA DE PRECIOS EKM '!B:K,MATCH(C2921,'LISTA DE PRECIOS EKM '!A:A,0),9)</f>
        <v>#N/A</v>
      </c>
      <c r="G2921" s="22" t="str">
        <f>+IF(ISNUMBER(MATCH(C2921,Precios!C:C,0)),"Sí está", "No está")</f>
        <v>No está</v>
      </c>
    </row>
    <row r="2922" spans="2:7" hidden="1">
      <c r="B2922" s="22" t="s">
        <v>8344</v>
      </c>
      <c r="C2922" s="22" t="s">
        <v>8352</v>
      </c>
      <c r="D2922" s="63" t="e">
        <f>+INDEX('LISTA DE PRECIOS EKM '!A:K,MATCH(C2922,'LISTA DE PRECIOS EKM '!A:A,0),MATCH($D$1,'LISTA DE PRECIOS EKM '!$1:$1,0))</f>
        <v>#N/A</v>
      </c>
      <c r="E2922" s="22" t="e">
        <f>+INDEX('LISTA DE PRECIOS EKM '!B:K,MATCH(C2922,'LISTA DE PRECIOS EKM '!A:A,0),7)</f>
        <v>#N/A</v>
      </c>
      <c r="F2922" s="22" t="e">
        <f>+INDEX('LISTA DE PRECIOS EKM '!B:K,MATCH(C2922,'LISTA DE PRECIOS EKM '!A:A,0),9)</f>
        <v>#N/A</v>
      </c>
      <c r="G2922" s="22" t="str">
        <f>+IF(ISNUMBER(MATCH(C2922,Precios!C:C,0)),"Sí está", "No está")</f>
        <v>No está</v>
      </c>
    </row>
    <row r="2923" spans="2:7" hidden="1">
      <c r="B2923" s="22" t="s">
        <v>8344</v>
      </c>
      <c r="C2923" s="22" t="s">
        <v>8352</v>
      </c>
      <c r="D2923" s="63" t="e">
        <f>+INDEX('LISTA DE PRECIOS EKM '!A:K,MATCH(C2923,'LISTA DE PRECIOS EKM '!A:A,0),MATCH($D$1,'LISTA DE PRECIOS EKM '!$1:$1,0))</f>
        <v>#N/A</v>
      </c>
      <c r="E2923" s="22" t="e">
        <f>+INDEX('LISTA DE PRECIOS EKM '!B:K,MATCH(C2923,'LISTA DE PRECIOS EKM '!A:A,0),7)</f>
        <v>#N/A</v>
      </c>
      <c r="F2923" s="22" t="e">
        <f>+INDEX('LISTA DE PRECIOS EKM '!B:K,MATCH(C2923,'LISTA DE PRECIOS EKM '!A:A,0),9)</f>
        <v>#N/A</v>
      </c>
      <c r="G2923" s="22" t="str">
        <f>+IF(ISNUMBER(MATCH(C2923,Precios!C:C,0)),"Sí está", "No está")</f>
        <v>No está</v>
      </c>
    </row>
    <row r="2924" spans="2:7" hidden="1">
      <c r="B2924" s="22" t="s">
        <v>8344</v>
      </c>
      <c r="C2924" s="22" t="s">
        <v>8353</v>
      </c>
      <c r="D2924" s="63" t="e">
        <f>+INDEX('LISTA DE PRECIOS EKM '!A:K,MATCH(C2924,'LISTA DE PRECIOS EKM '!A:A,0),MATCH($D$1,'LISTA DE PRECIOS EKM '!$1:$1,0))</f>
        <v>#N/A</v>
      </c>
      <c r="E2924" s="22" t="e">
        <f>+INDEX('LISTA DE PRECIOS EKM '!B:K,MATCH(C2924,'LISTA DE PRECIOS EKM '!A:A,0),7)</f>
        <v>#N/A</v>
      </c>
      <c r="F2924" s="22" t="e">
        <f>+INDEX('LISTA DE PRECIOS EKM '!B:K,MATCH(C2924,'LISTA DE PRECIOS EKM '!A:A,0),9)</f>
        <v>#N/A</v>
      </c>
      <c r="G2924" s="22" t="str">
        <f>+IF(ISNUMBER(MATCH(C2924,Precios!C:C,0)),"Sí está", "No está")</f>
        <v>No está</v>
      </c>
    </row>
    <row r="2925" spans="2:7" hidden="1">
      <c r="B2925" s="22" t="s">
        <v>8344</v>
      </c>
      <c r="C2925" s="22" t="s">
        <v>8353</v>
      </c>
      <c r="D2925" s="63" t="e">
        <f>+INDEX('LISTA DE PRECIOS EKM '!A:K,MATCH(C2925,'LISTA DE PRECIOS EKM '!A:A,0),MATCH($D$1,'LISTA DE PRECIOS EKM '!$1:$1,0))</f>
        <v>#N/A</v>
      </c>
      <c r="E2925" s="22" t="e">
        <f>+INDEX('LISTA DE PRECIOS EKM '!B:K,MATCH(C2925,'LISTA DE PRECIOS EKM '!A:A,0),7)</f>
        <v>#N/A</v>
      </c>
      <c r="F2925" s="22" t="e">
        <f>+INDEX('LISTA DE PRECIOS EKM '!B:K,MATCH(C2925,'LISTA DE PRECIOS EKM '!A:A,0),9)</f>
        <v>#N/A</v>
      </c>
      <c r="G2925" s="22" t="str">
        <f>+IF(ISNUMBER(MATCH(C2925,Precios!C:C,0)),"Sí está", "No está")</f>
        <v>No está</v>
      </c>
    </row>
    <row r="2926" spans="2:7" hidden="1">
      <c r="B2926" s="22" t="s">
        <v>8344</v>
      </c>
      <c r="C2926" s="22" t="s">
        <v>8354</v>
      </c>
      <c r="D2926" s="63" t="e">
        <f>+INDEX('LISTA DE PRECIOS EKM '!A:K,MATCH(C2926,'LISTA DE PRECIOS EKM '!A:A,0),MATCH($D$1,'LISTA DE PRECIOS EKM '!$1:$1,0))</f>
        <v>#N/A</v>
      </c>
      <c r="E2926" s="22" t="e">
        <f>+INDEX('LISTA DE PRECIOS EKM '!B:K,MATCH(C2926,'LISTA DE PRECIOS EKM '!A:A,0),7)</f>
        <v>#N/A</v>
      </c>
      <c r="F2926" s="22" t="e">
        <f>+INDEX('LISTA DE PRECIOS EKM '!B:K,MATCH(C2926,'LISTA DE PRECIOS EKM '!A:A,0),9)</f>
        <v>#N/A</v>
      </c>
      <c r="G2926" s="22" t="str">
        <f>+IF(ISNUMBER(MATCH(C2926,Precios!C:C,0)),"Sí está", "No está")</f>
        <v>No está</v>
      </c>
    </row>
    <row r="2927" spans="2:7" hidden="1">
      <c r="B2927" s="22" t="s">
        <v>8344</v>
      </c>
      <c r="C2927" s="22" t="s">
        <v>8354</v>
      </c>
      <c r="D2927" s="63" t="e">
        <f>+INDEX('LISTA DE PRECIOS EKM '!A:K,MATCH(C2927,'LISTA DE PRECIOS EKM '!A:A,0),MATCH($D$1,'LISTA DE PRECIOS EKM '!$1:$1,0))</f>
        <v>#N/A</v>
      </c>
      <c r="E2927" s="22" t="e">
        <f>+INDEX('LISTA DE PRECIOS EKM '!B:K,MATCH(C2927,'LISTA DE PRECIOS EKM '!A:A,0),7)</f>
        <v>#N/A</v>
      </c>
      <c r="F2927" s="22" t="e">
        <f>+INDEX('LISTA DE PRECIOS EKM '!B:K,MATCH(C2927,'LISTA DE PRECIOS EKM '!A:A,0),9)</f>
        <v>#N/A</v>
      </c>
      <c r="G2927" s="22" t="str">
        <f>+IF(ISNUMBER(MATCH(C2927,Precios!C:C,0)),"Sí está", "No está")</f>
        <v>No está</v>
      </c>
    </row>
    <row r="2928" spans="2:7" hidden="1">
      <c r="B2928" s="22" t="s">
        <v>8344</v>
      </c>
      <c r="C2928" s="22" t="s">
        <v>8355</v>
      </c>
      <c r="D2928" s="63" t="e">
        <f>+INDEX('LISTA DE PRECIOS EKM '!A:K,MATCH(C2928,'LISTA DE PRECIOS EKM '!A:A,0),MATCH($D$1,'LISTA DE PRECIOS EKM '!$1:$1,0))</f>
        <v>#N/A</v>
      </c>
      <c r="E2928" s="22" t="e">
        <f>+INDEX('LISTA DE PRECIOS EKM '!B:K,MATCH(C2928,'LISTA DE PRECIOS EKM '!A:A,0),7)</f>
        <v>#N/A</v>
      </c>
      <c r="F2928" s="22" t="e">
        <f>+INDEX('LISTA DE PRECIOS EKM '!B:K,MATCH(C2928,'LISTA DE PRECIOS EKM '!A:A,0),9)</f>
        <v>#N/A</v>
      </c>
      <c r="G2928" s="22" t="str">
        <f>+IF(ISNUMBER(MATCH(C2928,Precios!C:C,0)),"Sí está", "No está")</f>
        <v>No está</v>
      </c>
    </row>
    <row r="2929" spans="2:7" hidden="1">
      <c r="B2929" s="22" t="s">
        <v>8344</v>
      </c>
      <c r="C2929" s="22" t="s">
        <v>8355</v>
      </c>
      <c r="D2929" s="63" t="e">
        <f>+INDEX('LISTA DE PRECIOS EKM '!A:K,MATCH(C2929,'LISTA DE PRECIOS EKM '!A:A,0),MATCH($D$1,'LISTA DE PRECIOS EKM '!$1:$1,0))</f>
        <v>#N/A</v>
      </c>
      <c r="E2929" s="22" t="e">
        <f>+INDEX('LISTA DE PRECIOS EKM '!B:K,MATCH(C2929,'LISTA DE PRECIOS EKM '!A:A,0),7)</f>
        <v>#N/A</v>
      </c>
      <c r="F2929" s="22" t="e">
        <f>+INDEX('LISTA DE PRECIOS EKM '!B:K,MATCH(C2929,'LISTA DE PRECIOS EKM '!A:A,0),9)</f>
        <v>#N/A</v>
      </c>
      <c r="G2929" s="22" t="str">
        <f>+IF(ISNUMBER(MATCH(C2929,Precios!C:C,0)),"Sí está", "No está")</f>
        <v>No está</v>
      </c>
    </row>
    <row r="2930" spans="2:7" hidden="1">
      <c r="B2930" s="22" t="s">
        <v>8344</v>
      </c>
      <c r="C2930" s="22" t="s">
        <v>8356</v>
      </c>
      <c r="D2930" s="63" t="e">
        <f>+INDEX('LISTA DE PRECIOS EKM '!A:K,MATCH(C2930,'LISTA DE PRECIOS EKM '!A:A,0),MATCH($D$1,'LISTA DE PRECIOS EKM '!$1:$1,0))</f>
        <v>#N/A</v>
      </c>
      <c r="E2930" s="22" t="e">
        <f>+INDEX('LISTA DE PRECIOS EKM '!B:K,MATCH(C2930,'LISTA DE PRECIOS EKM '!A:A,0),7)</f>
        <v>#N/A</v>
      </c>
      <c r="F2930" s="22" t="e">
        <f>+INDEX('LISTA DE PRECIOS EKM '!B:K,MATCH(C2930,'LISTA DE PRECIOS EKM '!A:A,0),9)</f>
        <v>#N/A</v>
      </c>
      <c r="G2930" s="22" t="str">
        <f>+IF(ISNUMBER(MATCH(C2930,Precios!C:C,0)),"Sí está", "No está")</f>
        <v>No está</v>
      </c>
    </row>
    <row r="2931" spans="2:7" hidden="1">
      <c r="B2931" s="22" t="s">
        <v>8344</v>
      </c>
      <c r="C2931" s="22" t="s">
        <v>8356</v>
      </c>
      <c r="D2931" s="63" t="e">
        <f>+INDEX('LISTA DE PRECIOS EKM '!A:K,MATCH(C2931,'LISTA DE PRECIOS EKM '!A:A,0),MATCH($D$1,'LISTA DE PRECIOS EKM '!$1:$1,0))</f>
        <v>#N/A</v>
      </c>
      <c r="E2931" s="22" t="e">
        <f>+INDEX('LISTA DE PRECIOS EKM '!B:K,MATCH(C2931,'LISTA DE PRECIOS EKM '!A:A,0),7)</f>
        <v>#N/A</v>
      </c>
      <c r="F2931" s="22" t="e">
        <f>+INDEX('LISTA DE PRECIOS EKM '!B:K,MATCH(C2931,'LISTA DE PRECIOS EKM '!A:A,0),9)</f>
        <v>#N/A</v>
      </c>
      <c r="G2931" s="22" t="str">
        <f>+IF(ISNUMBER(MATCH(C2931,Precios!C:C,0)),"Sí está", "No está")</f>
        <v>No está</v>
      </c>
    </row>
    <row r="2932" spans="2:7" hidden="1">
      <c r="B2932" s="22" t="s">
        <v>8344</v>
      </c>
      <c r="C2932" s="22" t="s">
        <v>8357</v>
      </c>
      <c r="D2932" s="63" t="e">
        <f>+INDEX('LISTA DE PRECIOS EKM '!A:K,MATCH(C2932,'LISTA DE PRECIOS EKM '!A:A,0),MATCH($D$1,'LISTA DE PRECIOS EKM '!$1:$1,0))</f>
        <v>#N/A</v>
      </c>
      <c r="E2932" s="22" t="e">
        <f>+INDEX('LISTA DE PRECIOS EKM '!B:K,MATCH(C2932,'LISTA DE PRECIOS EKM '!A:A,0),7)</f>
        <v>#N/A</v>
      </c>
      <c r="F2932" s="22" t="e">
        <f>+INDEX('LISTA DE PRECIOS EKM '!B:K,MATCH(C2932,'LISTA DE PRECIOS EKM '!A:A,0),9)</f>
        <v>#N/A</v>
      </c>
      <c r="G2932" s="22" t="str">
        <f>+IF(ISNUMBER(MATCH(C2932,Precios!C:C,0)),"Sí está", "No está")</f>
        <v>No está</v>
      </c>
    </row>
    <row r="2933" spans="2:7" hidden="1">
      <c r="B2933" s="22" t="s">
        <v>8344</v>
      </c>
      <c r="C2933" s="22" t="s">
        <v>8357</v>
      </c>
      <c r="D2933" s="63" t="e">
        <f>+INDEX('LISTA DE PRECIOS EKM '!A:K,MATCH(C2933,'LISTA DE PRECIOS EKM '!A:A,0),MATCH($D$1,'LISTA DE PRECIOS EKM '!$1:$1,0))</f>
        <v>#N/A</v>
      </c>
      <c r="E2933" s="22" t="e">
        <f>+INDEX('LISTA DE PRECIOS EKM '!B:K,MATCH(C2933,'LISTA DE PRECIOS EKM '!A:A,0),7)</f>
        <v>#N/A</v>
      </c>
      <c r="F2933" s="22" t="e">
        <f>+INDEX('LISTA DE PRECIOS EKM '!B:K,MATCH(C2933,'LISTA DE PRECIOS EKM '!A:A,0),9)</f>
        <v>#N/A</v>
      </c>
      <c r="G2933" s="22" t="str">
        <f>+IF(ISNUMBER(MATCH(C2933,Precios!C:C,0)),"Sí está", "No está")</f>
        <v>No está</v>
      </c>
    </row>
    <row r="2934" spans="2:7" hidden="1">
      <c r="B2934" s="22" t="s">
        <v>8348</v>
      </c>
      <c r="C2934" s="22" t="s">
        <v>8358</v>
      </c>
      <c r="D2934" s="63" t="e">
        <f>+INDEX('LISTA DE PRECIOS EKM '!A:K,MATCH(C2934,'LISTA DE PRECIOS EKM '!A:A,0),MATCH($D$1,'LISTA DE PRECIOS EKM '!$1:$1,0))</f>
        <v>#N/A</v>
      </c>
      <c r="E2934" s="22" t="e">
        <f>+INDEX('LISTA DE PRECIOS EKM '!B:K,MATCH(C2934,'LISTA DE PRECIOS EKM '!A:A,0),7)</f>
        <v>#N/A</v>
      </c>
      <c r="F2934" s="22" t="e">
        <f>+INDEX('LISTA DE PRECIOS EKM '!B:K,MATCH(C2934,'LISTA DE PRECIOS EKM '!A:A,0),9)</f>
        <v>#N/A</v>
      </c>
      <c r="G2934" s="22" t="str">
        <f>+IF(ISNUMBER(MATCH(C2934,Precios!C:C,0)),"Sí está", "No está")</f>
        <v>No está</v>
      </c>
    </row>
    <row r="2935" spans="2:7" hidden="1">
      <c r="B2935" s="22" t="s">
        <v>8348</v>
      </c>
      <c r="C2935" s="22" t="s">
        <v>8358</v>
      </c>
      <c r="D2935" s="63" t="e">
        <f>+INDEX('LISTA DE PRECIOS EKM '!A:K,MATCH(C2935,'LISTA DE PRECIOS EKM '!A:A,0),MATCH($D$1,'LISTA DE PRECIOS EKM '!$1:$1,0))</f>
        <v>#N/A</v>
      </c>
      <c r="E2935" s="22" t="e">
        <f>+INDEX('LISTA DE PRECIOS EKM '!B:K,MATCH(C2935,'LISTA DE PRECIOS EKM '!A:A,0),7)</f>
        <v>#N/A</v>
      </c>
      <c r="F2935" s="22" t="e">
        <f>+INDEX('LISTA DE PRECIOS EKM '!B:K,MATCH(C2935,'LISTA DE PRECIOS EKM '!A:A,0),9)</f>
        <v>#N/A</v>
      </c>
      <c r="G2935" s="22" t="str">
        <f>+IF(ISNUMBER(MATCH(C2935,Precios!C:C,0)),"Sí está", "No está")</f>
        <v>No está</v>
      </c>
    </row>
    <row r="2936" spans="2:7" hidden="1">
      <c r="B2936" s="22" t="s">
        <v>8348</v>
      </c>
      <c r="C2936" s="22" t="s">
        <v>8359</v>
      </c>
      <c r="D2936" s="63" t="e">
        <f>+INDEX('LISTA DE PRECIOS EKM '!A:K,MATCH(C2936,'LISTA DE PRECIOS EKM '!A:A,0),MATCH($D$1,'LISTA DE PRECIOS EKM '!$1:$1,0))</f>
        <v>#N/A</v>
      </c>
      <c r="E2936" s="22" t="e">
        <f>+INDEX('LISTA DE PRECIOS EKM '!B:K,MATCH(C2936,'LISTA DE PRECIOS EKM '!A:A,0),7)</f>
        <v>#N/A</v>
      </c>
      <c r="F2936" s="22" t="e">
        <f>+INDEX('LISTA DE PRECIOS EKM '!B:K,MATCH(C2936,'LISTA DE PRECIOS EKM '!A:A,0),9)</f>
        <v>#N/A</v>
      </c>
      <c r="G2936" s="22" t="str">
        <f>+IF(ISNUMBER(MATCH(C2936,Precios!C:C,0)),"Sí está", "No está")</f>
        <v>No está</v>
      </c>
    </row>
    <row r="2937" spans="2:7" hidden="1">
      <c r="B2937" s="22" t="s">
        <v>8348</v>
      </c>
      <c r="C2937" s="22" t="s">
        <v>8359</v>
      </c>
      <c r="D2937" s="63" t="e">
        <f>+INDEX('LISTA DE PRECIOS EKM '!A:K,MATCH(C2937,'LISTA DE PRECIOS EKM '!A:A,0),MATCH($D$1,'LISTA DE PRECIOS EKM '!$1:$1,0))</f>
        <v>#N/A</v>
      </c>
      <c r="E2937" s="22" t="e">
        <f>+INDEX('LISTA DE PRECIOS EKM '!B:K,MATCH(C2937,'LISTA DE PRECIOS EKM '!A:A,0),7)</f>
        <v>#N/A</v>
      </c>
      <c r="F2937" s="22" t="e">
        <f>+INDEX('LISTA DE PRECIOS EKM '!B:K,MATCH(C2937,'LISTA DE PRECIOS EKM '!A:A,0),9)</f>
        <v>#N/A</v>
      </c>
      <c r="G2937" s="22" t="str">
        <f>+IF(ISNUMBER(MATCH(C2937,Precios!C:C,0)),"Sí está", "No está")</f>
        <v>No está</v>
      </c>
    </row>
    <row r="2938" spans="2:7" hidden="1">
      <c r="B2938" s="22" t="s">
        <v>8348</v>
      </c>
      <c r="C2938" s="22" t="s">
        <v>8360</v>
      </c>
      <c r="D2938" s="63" t="e">
        <f>+INDEX('LISTA DE PRECIOS EKM '!A:K,MATCH(C2938,'LISTA DE PRECIOS EKM '!A:A,0),MATCH($D$1,'LISTA DE PRECIOS EKM '!$1:$1,0))</f>
        <v>#N/A</v>
      </c>
      <c r="E2938" s="22" t="e">
        <f>+INDEX('LISTA DE PRECIOS EKM '!B:K,MATCH(C2938,'LISTA DE PRECIOS EKM '!A:A,0),7)</f>
        <v>#N/A</v>
      </c>
      <c r="F2938" s="22" t="e">
        <f>+INDEX('LISTA DE PRECIOS EKM '!B:K,MATCH(C2938,'LISTA DE PRECIOS EKM '!A:A,0),9)</f>
        <v>#N/A</v>
      </c>
      <c r="G2938" s="22" t="str">
        <f>+IF(ISNUMBER(MATCH(C2938,Precios!C:C,0)),"Sí está", "No está")</f>
        <v>No está</v>
      </c>
    </row>
    <row r="2939" spans="2:7" hidden="1">
      <c r="B2939" s="22" t="s">
        <v>8348</v>
      </c>
      <c r="C2939" s="22" t="s">
        <v>8360</v>
      </c>
      <c r="D2939" s="63" t="e">
        <f>+INDEX('LISTA DE PRECIOS EKM '!A:K,MATCH(C2939,'LISTA DE PRECIOS EKM '!A:A,0),MATCH($D$1,'LISTA DE PRECIOS EKM '!$1:$1,0))</f>
        <v>#N/A</v>
      </c>
      <c r="E2939" s="22" t="e">
        <f>+INDEX('LISTA DE PRECIOS EKM '!B:K,MATCH(C2939,'LISTA DE PRECIOS EKM '!A:A,0),7)</f>
        <v>#N/A</v>
      </c>
      <c r="F2939" s="22" t="e">
        <f>+INDEX('LISTA DE PRECIOS EKM '!B:K,MATCH(C2939,'LISTA DE PRECIOS EKM '!A:A,0),9)</f>
        <v>#N/A</v>
      </c>
      <c r="G2939" s="22" t="str">
        <f>+IF(ISNUMBER(MATCH(C2939,Precios!C:C,0)),"Sí está", "No está")</f>
        <v>No está</v>
      </c>
    </row>
    <row r="2940" spans="2:7" hidden="1">
      <c r="B2940" s="22" t="s">
        <v>8348</v>
      </c>
      <c r="C2940" s="22" t="s">
        <v>8361</v>
      </c>
      <c r="D2940" s="63" t="e">
        <f>+INDEX('LISTA DE PRECIOS EKM '!A:K,MATCH(C2940,'LISTA DE PRECIOS EKM '!A:A,0),MATCH($D$1,'LISTA DE PRECIOS EKM '!$1:$1,0))</f>
        <v>#N/A</v>
      </c>
      <c r="E2940" s="22" t="e">
        <f>+INDEX('LISTA DE PRECIOS EKM '!B:K,MATCH(C2940,'LISTA DE PRECIOS EKM '!A:A,0),7)</f>
        <v>#N/A</v>
      </c>
      <c r="F2940" s="22" t="e">
        <f>+INDEX('LISTA DE PRECIOS EKM '!B:K,MATCH(C2940,'LISTA DE PRECIOS EKM '!A:A,0),9)</f>
        <v>#N/A</v>
      </c>
      <c r="G2940" s="22" t="str">
        <f>+IF(ISNUMBER(MATCH(C2940,Precios!C:C,0)),"Sí está", "No está")</f>
        <v>No está</v>
      </c>
    </row>
    <row r="2941" spans="2:7" hidden="1">
      <c r="B2941" s="22" t="s">
        <v>8348</v>
      </c>
      <c r="C2941" s="22" t="s">
        <v>8361</v>
      </c>
      <c r="D2941" s="63" t="e">
        <f>+INDEX('LISTA DE PRECIOS EKM '!A:K,MATCH(C2941,'LISTA DE PRECIOS EKM '!A:A,0),MATCH($D$1,'LISTA DE PRECIOS EKM '!$1:$1,0))</f>
        <v>#N/A</v>
      </c>
      <c r="E2941" s="22" t="e">
        <f>+INDEX('LISTA DE PRECIOS EKM '!B:K,MATCH(C2941,'LISTA DE PRECIOS EKM '!A:A,0),7)</f>
        <v>#N/A</v>
      </c>
      <c r="F2941" s="22" t="e">
        <f>+INDEX('LISTA DE PRECIOS EKM '!B:K,MATCH(C2941,'LISTA DE PRECIOS EKM '!A:A,0),9)</f>
        <v>#N/A</v>
      </c>
      <c r="G2941" s="22" t="str">
        <f>+IF(ISNUMBER(MATCH(C2941,Precios!C:C,0)),"Sí está", "No está")</f>
        <v>No está</v>
      </c>
    </row>
    <row r="2942" spans="2:7" hidden="1">
      <c r="B2942" s="22" t="s">
        <v>8348</v>
      </c>
      <c r="C2942" s="22" t="s">
        <v>8362</v>
      </c>
      <c r="D2942" s="63" t="e">
        <f>+INDEX('LISTA DE PRECIOS EKM '!A:K,MATCH(C2942,'LISTA DE PRECIOS EKM '!A:A,0),MATCH($D$1,'LISTA DE PRECIOS EKM '!$1:$1,0))</f>
        <v>#N/A</v>
      </c>
      <c r="E2942" s="22" t="e">
        <f>+INDEX('LISTA DE PRECIOS EKM '!B:K,MATCH(C2942,'LISTA DE PRECIOS EKM '!A:A,0),7)</f>
        <v>#N/A</v>
      </c>
      <c r="F2942" s="22" t="e">
        <f>+INDEX('LISTA DE PRECIOS EKM '!B:K,MATCH(C2942,'LISTA DE PRECIOS EKM '!A:A,0),9)</f>
        <v>#N/A</v>
      </c>
      <c r="G2942" s="22" t="str">
        <f>+IF(ISNUMBER(MATCH(C2942,Precios!C:C,0)),"Sí está", "No está")</f>
        <v>No está</v>
      </c>
    </row>
    <row r="2943" spans="2:7" hidden="1">
      <c r="B2943" s="22" t="s">
        <v>8348</v>
      </c>
      <c r="C2943" s="22" t="s">
        <v>8362</v>
      </c>
      <c r="D2943" s="63" t="e">
        <f>+INDEX('LISTA DE PRECIOS EKM '!A:K,MATCH(C2943,'LISTA DE PRECIOS EKM '!A:A,0),MATCH($D$1,'LISTA DE PRECIOS EKM '!$1:$1,0))</f>
        <v>#N/A</v>
      </c>
      <c r="E2943" s="22" t="e">
        <f>+INDEX('LISTA DE PRECIOS EKM '!B:K,MATCH(C2943,'LISTA DE PRECIOS EKM '!A:A,0),7)</f>
        <v>#N/A</v>
      </c>
      <c r="F2943" s="22" t="e">
        <f>+INDEX('LISTA DE PRECIOS EKM '!B:K,MATCH(C2943,'LISTA DE PRECIOS EKM '!A:A,0),9)</f>
        <v>#N/A</v>
      </c>
      <c r="G2943" s="22" t="str">
        <f>+IF(ISNUMBER(MATCH(C2943,Precios!C:C,0)),"Sí está", "No está")</f>
        <v>No está</v>
      </c>
    </row>
    <row r="2944" spans="2:7" hidden="1">
      <c r="B2944" s="22" t="s">
        <v>8348</v>
      </c>
      <c r="C2944" s="22" t="s">
        <v>8363</v>
      </c>
      <c r="D2944" s="63" t="e">
        <f>+INDEX('LISTA DE PRECIOS EKM '!A:K,MATCH(C2944,'LISTA DE PRECIOS EKM '!A:A,0),MATCH($D$1,'LISTA DE PRECIOS EKM '!$1:$1,0))</f>
        <v>#N/A</v>
      </c>
      <c r="E2944" s="22" t="e">
        <f>+INDEX('LISTA DE PRECIOS EKM '!B:K,MATCH(C2944,'LISTA DE PRECIOS EKM '!A:A,0),7)</f>
        <v>#N/A</v>
      </c>
      <c r="F2944" s="22" t="e">
        <f>+INDEX('LISTA DE PRECIOS EKM '!B:K,MATCH(C2944,'LISTA DE PRECIOS EKM '!A:A,0),9)</f>
        <v>#N/A</v>
      </c>
      <c r="G2944" s="22" t="str">
        <f>+IF(ISNUMBER(MATCH(C2944,Precios!C:C,0)),"Sí está", "No está")</f>
        <v>No está</v>
      </c>
    </row>
    <row r="2945" spans="2:7" hidden="1">
      <c r="B2945" s="22" t="s">
        <v>8348</v>
      </c>
      <c r="C2945" s="22" t="s">
        <v>8363</v>
      </c>
      <c r="D2945" s="63" t="e">
        <f>+INDEX('LISTA DE PRECIOS EKM '!A:K,MATCH(C2945,'LISTA DE PRECIOS EKM '!A:A,0),MATCH($D$1,'LISTA DE PRECIOS EKM '!$1:$1,0))</f>
        <v>#N/A</v>
      </c>
      <c r="E2945" s="22" t="e">
        <f>+INDEX('LISTA DE PRECIOS EKM '!B:K,MATCH(C2945,'LISTA DE PRECIOS EKM '!A:A,0),7)</f>
        <v>#N/A</v>
      </c>
      <c r="F2945" s="22" t="e">
        <f>+INDEX('LISTA DE PRECIOS EKM '!B:K,MATCH(C2945,'LISTA DE PRECIOS EKM '!A:A,0),9)</f>
        <v>#N/A</v>
      </c>
      <c r="G2945" s="22" t="str">
        <f>+IF(ISNUMBER(MATCH(C2945,Precios!C:C,0)),"Sí está", "No está")</f>
        <v>No está</v>
      </c>
    </row>
    <row r="2946" spans="2:7" hidden="1">
      <c r="B2946" s="22" t="s">
        <v>8324</v>
      </c>
      <c r="C2946" s="22" t="s">
        <v>8364</v>
      </c>
      <c r="D2946" s="63" t="e">
        <f>+INDEX('LISTA DE PRECIOS EKM '!A:K,MATCH(C2946,'LISTA DE PRECIOS EKM '!A:A,0),MATCH($D$1,'LISTA DE PRECIOS EKM '!$1:$1,0))</f>
        <v>#N/A</v>
      </c>
      <c r="E2946" s="22" t="e">
        <f>+INDEX('LISTA DE PRECIOS EKM '!B:K,MATCH(C2946,'LISTA DE PRECIOS EKM '!A:A,0),7)</f>
        <v>#N/A</v>
      </c>
      <c r="F2946" s="22" t="e">
        <f>+INDEX('LISTA DE PRECIOS EKM '!B:K,MATCH(C2946,'LISTA DE PRECIOS EKM '!A:A,0),9)</f>
        <v>#N/A</v>
      </c>
      <c r="G2946" s="22" t="str">
        <f>+IF(ISNUMBER(MATCH(C2946,Precios!C:C,0)),"Sí está", "No está")</f>
        <v>No está</v>
      </c>
    </row>
    <row r="2947" spans="2:7" hidden="1">
      <c r="B2947" s="22" t="s">
        <v>8324</v>
      </c>
      <c r="C2947" s="22" t="s">
        <v>8364</v>
      </c>
      <c r="D2947" s="63" t="e">
        <f>+INDEX('LISTA DE PRECIOS EKM '!A:K,MATCH(C2947,'LISTA DE PRECIOS EKM '!A:A,0),MATCH($D$1,'LISTA DE PRECIOS EKM '!$1:$1,0))</f>
        <v>#N/A</v>
      </c>
      <c r="E2947" s="22" t="e">
        <f>+INDEX('LISTA DE PRECIOS EKM '!B:K,MATCH(C2947,'LISTA DE PRECIOS EKM '!A:A,0),7)</f>
        <v>#N/A</v>
      </c>
      <c r="F2947" s="22" t="e">
        <f>+INDEX('LISTA DE PRECIOS EKM '!B:K,MATCH(C2947,'LISTA DE PRECIOS EKM '!A:A,0),9)</f>
        <v>#N/A</v>
      </c>
      <c r="G2947" s="22" t="str">
        <f>+IF(ISNUMBER(MATCH(C2947,Precios!C:C,0)),"Sí está", "No está")</f>
        <v>No está</v>
      </c>
    </row>
    <row r="2948" spans="2:7" hidden="1">
      <c r="B2948" s="22" t="s">
        <v>8324</v>
      </c>
      <c r="C2948" s="22" t="s">
        <v>8365</v>
      </c>
      <c r="D2948" s="63" t="e">
        <f>+INDEX('LISTA DE PRECIOS EKM '!A:K,MATCH(C2948,'LISTA DE PRECIOS EKM '!A:A,0),MATCH($D$1,'LISTA DE PRECIOS EKM '!$1:$1,0))</f>
        <v>#N/A</v>
      </c>
      <c r="E2948" s="22" t="e">
        <f>+INDEX('LISTA DE PRECIOS EKM '!B:K,MATCH(C2948,'LISTA DE PRECIOS EKM '!A:A,0),7)</f>
        <v>#N/A</v>
      </c>
      <c r="F2948" s="22" t="e">
        <f>+INDEX('LISTA DE PRECIOS EKM '!B:K,MATCH(C2948,'LISTA DE PRECIOS EKM '!A:A,0),9)</f>
        <v>#N/A</v>
      </c>
      <c r="G2948" s="22" t="str">
        <f>+IF(ISNUMBER(MATCH(C2948,Precios!C:C,0)),"Sí está", "No está")</f>
        <v>No está</v>
      </c>
    </row>
    <row r="2949" spans="2:7" hidden="1">
      <c r="B2949" s="22" t="s">
        <v>8324</v>
      </c>
      <c r="C2949" s="22" t="s">
        <v>8365</v>
      </c>
      <c r="D2949" s="63" t="e">
        <f>+INDEX('LISTA DE PRECIOS EKM '!A:K,MATCH(C2949,'LISTA DE PRECIOS EKM '!A:A,0),MATCH($D$1,'LISTA DE PRECIOS EKM '!$1:$1,0))</f>
        <v>#N/A</v>
      </c>
      <c r="E2949" s="22" t="e">
        <f>+INDEX('LISTA DE PRECIOS EKM '!B:K,MATCH(C2949,'LISTA DE PRECIOS EKM '!A:A,0),7)</f>
        <v>#N/A</v>
      </c>
      <c r="F2949" s="22" t="e">
        <f>+INDEX('LISTA DE PRECIOS EKM '!B:K,MATCH(C2949,'LISTA DE PRECIOS EKM '!A:A,0),9)</f>
        <v>#N/A</v>
      </c>
      <c r="G2949" s="22" t="str">
        <f>+IF(ISNUMBER(MATCH(C2949,Precios!C:C,0)),"Sí está", "No está")</f>
        <v>No está</v>
      </c>
    </row>
    <row r="2950" spans="2:7" hidden="1">
      <c r="B2950" s="22" t="s">
        <v>8324</v>
      </c>
      <c r="C2950" s="22" t="s">
        <v>8366</v>
      </c>
      <c r="D2950" s="63" t="e">
        <f>+INDEX('LISTA DE PRECIOS EKM '!A:K,MATCH(C2950,'LISTA DE PRECIOS EKM '!A:A,0),MATCH($D$1,'LISTA DE PRECIOS EKM '!$1:$1,0))</f>
        <v>#N/A</v>
      </c>
      <c r="E2950" s="22" t="e">
        <f>+INDEX('LISTA DE PRECIOS EKM '!B:K,MATCH(C2950,'LISTA DE PRECIOS EKM '!A:A,0),7)</f>
        <v>#N/A</v>
      </c>
      <c r="F2950" s="22" t="e">
        <f>+INDEX('LISTA DE PRECIOS EKM '!B:K,MATCH(C2950,'LISTA DE PRECIOS EKM '!A:A,0),9)</f>
        <v>#N/A</v>
      </c>
      <c r="G2950" s="22" t="str">
        <f>+IF(ISNUMBER(MATCH(C2950,Precios!C:C,0)),"Sí está", "No está")</f>
        <v>No está</v>
      </c>
    </row>
    <row r="2951" spans="2:7" hidden="1">
      <c r="B2951" s="22" t="s">
        <v>8324</v>
      </c>
      <c r="C2951" s="22" t="s">
        <v>8366</v>
      </c>
      <c r="D2951" s="63" t="e">
        <f>+INDEX('LISTA DE PRECIOS EKM '!A:K,MATCH(C2951,'LISTA DE PRECIOS EKM '!A:A,0),MATCH($D$1,'LISTA DE PRECIOS EKM '!$1:$1,0))</f>
        <v>#N/A</v>
      </c>
      <c r="E2951" s="22" t="e">
        <f>+INDEX('LISTA DE PRECIOS EKM '!B:K,MATCH(C2951,'LISTA DE PRECIOS EKM '!A:A,0),7)</f>
        <v>#N/A</v>
      </c>
      <c r="F2951" s="22" t="e">
        <f>+INDEX('LISTA DE PRECIOS EKM '!B:K,MATCH(C2951,'LISTA DE PRECIOS EKM '!A:A,0),9)</f>
        <v>#N/A</v>
      </c>
      <c r="G2951" s="22" t="str">
        <f>+IF(ISNUMBER(MATCH(C2951,Precios!C:C,0)),"Sí está", "No está")</f>
        <v>No está</v>
      </c>
    </row>
    <row r="2952" spans="2:7" hidden="1">
      <c r="B2952" s="22" t="s">
        <v>8324</v>
      </c>
      <c r="C2952" s="22" t="s">
        <v>8367</v>
      </c>
      <c r="D2952" s="63" t="e">
        <f>+INDEX('LISTA DE PRECIOS EKM '!A:K,MATCH(C2952,'LISTA DE PRECIOS EKM '!A:A,0),MATCH($D$1,'LISTA DE PRECIOS EKM '!$1:$1,0))</f>
        <v>#N/A</v>
      </c>
      <c r="E2952" s="22" t="e">
        <f>+INDEX('LISTA DE PRECIOS EKM '!B:K,MATCH(C2952,'LISTA DE PRECIOS EKM '!A:A,0),7)</f>
        <v>#N/A</v>
      </c>
      <c r="F2952" s="22" t="e">
        <f>+INDEX('LISTA DE PRECIOS EKM '!B:K,MATCH(C2952,'LISTA DE PRECIOS EKM '!A:A,0),9)</f>
        <v>#N/A</v>
      </c>
      <c r="G2952" s="22" t="str">
        <f>+IF(ISNUMBER(MATCH(C2952,Precios!C:C,0)),"Sí está", "No está")</f>
        <v>No está</v>
      </c>
    </row>
    <row r="2953" spans="2:7" hidden="1">
      <c r="B2953" s="22" t="s">
        <v>8324</v>
      </c>
      <c r="C2953" s="22" t="s">
        <v>8367</v>
      </c>
      <c r="D2953" s="63" t="e">
        <f>+INDEX('LISTA DE PRECIOS EKM '!A:K,MATCH(C2953,'LISTA DE PRECIOS EKM '!A:A,0),MATCH($D$1,'LISTA DE PRECIOS EKM '!$1:$1,0))</f>
        <v>#N/A</v>
      </c>
      <c r="E2953" s="22" t="e">
        <f>+INDEX('LISTA DE PRECIOS EKM '!B:K,MATCH(C2953,'LISTA DE PRECIOS EKM '!A:A,0),7)</f>
        <v>#N/A</v>
      </c>
      <c r="F2953" s="22" t="e">
        <f>+INDEX('LISTA DE PRECIOS EKM '!B:K,MATCH(C2953,'LISTA DE PRECIOS EKM '!A:A,0),9)</f>
        <v>#N/A</v>
      </c>
      <c r="G2953" s="22" t="str">
        <f>+IF(ISNUMBER(MATCH(C2953,Precios!C:C,0)),"Sí está", "No está")</f>
        <v>No está</v>
      </c>
    </row>
    <row r="2954" spans="2:7" hidden="1">
      <c r="B2954" s="22" t="s">
        <v>8324</v>
      </c>
      <c r="C2954" s="22" t="s">
        <v>8368</v>
      </c>
      <c r="D2954" s="63" t="e">
        <f>+INDEX('LISTA DE PRECIOS EKM '!A:K,MATCH(C2954,'LISTA DE PRECIOS EKM '!A:A,0),MATCH($D$1,'LISTA DE PRECIOS EKM '!$1:$1,0))</f>
        <v>#N/A</v>
      </c>
      <c r="E2954" s="22" t="e">
        <f>+INDEX('LISTA DE PRECIOS EKM '!B:K,MATCH(C2954,'LISTA DE PRECIOS EKM '!A:A,0),7)</f>
        <v>#N/A</v>
      </c>
      <c r="F2954" s="22" t="e">
        <f>+INDEX('LISTA DE PRECIOS EKM '!B:K,MATCH(C2954,'LISTA DE PRECIOS EKM '!A:A,0),9)</f>
        <v>#N/A</v>
      </c>
      <c r="G2954" s="22" t="str">
        <f>+IF(ISNUMBER(MATCH(C2954,Precios!C:C,0)),"Sí está", "No está")</f>
        <v>No está</v>
      </c>
    </row>
    <row r="2955" spans="2:7" hidden="1">
      <c r="B2955" s="22" t="s">
        <v>8324</v>
      </c>
      <c r="C2955" s="22" t="s">
        <v>8368</v>
      </c>
      <c r="D2955" s="63" t="e">
        <f>+INDEX('LISTA DE PRECIOS EKM '!A:K,MATCH(C2955,'LISTA DE PRECIOS EKM '!A:A,0),MATCH($D$1,'LISTA DE PRECIOS EKM '!$1:$1,0))</f>
        <v>#N/A</v>
      </c>
      <c r="E2955" s="22" t="e">
        <f>+INDEX('LISTA DE PRECIOS EKM '!B:K,MATCH(C2955,'LISTA DE PRECIOS EKM '!A:A,0),7)</f>
        <v>#N/A</v>
      </c>
      <c r="F2955" s="22" t="e">
        <f>+INDEX('LISTA DE PRECIOS EKM '!B:K,MATCH(C2955,'LISTA DE PRECIOS EKM '!A:A,0),9)</f>
        <v>#N/A</v>
      </c>
      <c r="G2955" s="22" t="str">
        <f>+IF(ISNUMBER(MATCH(C2955,Precios!C:C,0)),"Sí está", "No está")</f>
        <v>No está</v>
      </c>
    </row>
    <row r="2956" spans="2:7" hidden="1">
      <c r="B2956" s="22" t="s">
        <v>8334</v>
      </c>
      <c r="C2956" s="22" t="s">
        <v>8369</v>
      </c>
      <c r="D2956" s="63" t="e">
        <f>+INDEX('LISTA DE PRECIOS EKM '!A:K,MATCH(C2956,'LISTA DE PRECIOS EKM '!A:A,0),MATCH($D$1,'LISTA DE PRECIOS EKM '!$1:$1,0))</f>
        <v>#N/A</v>
      </c>
      <c r="E2956" s="22" t="e">
        <f>+INDEX('LISTA DE PRECIOS EKM '!B:K,MATCH(C2956,'LISTA DE PRECIOS EKM '!A:A,0),7)</f>
        <v>#N/A</v>
      </c>
      <c r="F2956" s="22" t="e">
        <f>+INDEX('LISTA DE PRECIOS EKM '!B:K,MATCH(C2956,'LISTA DE PRECIOS EKM '!A:A,0),9)</f>
        <v>#N/A</v>
      </c>
      <c r="G2956" s="22" t="str">
        <f>+IF(ISNUMBER(MATCH(C2956,Precios!C:C,0)),"Sí está", "No está")</f>
        <v>No está</v>
      </c>
    </row>
    <row r="2957" spans="2:7" hidden="1">
      <c r="B2957" s="22" t="s">
        <v>8334</v>
      </c>
      <c r="C2957" s="22" t="s">
        <v>8369</v>
      </c>
      <c r="D2957" s="63" t="e">
        <f>+INDEX('LISTA DE PRECIOS EKM '!A:K,MATCH(C2957,'LISTA DE PRECIOS EKM '!A:A,0),MATCH($D$1,'LISTA DE PRECIOS EKM '!$1:$1,0))</f>
        <v>#N/A</v>
      </c>
      <c r="E2957" s="22" t="e">
        <f>+INDEX('LISTA DE PRECIOS EKM '!B:K,MATCH(C2957,'LISTA DE PRECIOS EKM '!A:A,0),7)</f>
        <v>#N/A</v>
      </c>
      <c r="F2957" s="22" t="e">
        <f>+INDEX('LISTA DE PRECIOS EKM '!B:K,MATCH(C2957,'LISTA DE PRECIOS EKM '!A:A,0),9)</f>
        <v>#N/A</v>
      </c>
      <c r="G2957" s="22" t="str">
        <f>+IF(ISNUMBER(MATCH(C2957,Precios!C:C,0)),"Sí está", "No está")</f>
        <v>No está</v>
      </c>
    </row>
    <row r="2958" spans="2:7" hidden="1">
      <c r="B2958" s="22" t="s">
        <v>8334</v>
      </c>
      <c r="C2958" s="22" t="s">
        <v>8370</v>
      </c>
      <c r="D2958" s="63" t="e">
        <f>+INDEX('LISTA DE PRECIOS EKM '!A:K,MATCH(C2958,'LISTA DE PRECIOS EKM '!A:A,0),MATCH($D$1,'LISTA DE PRECIOS EKM '!$1:$1,0))</f>
        <v>#N/A</v>
      </c>
      <c r="E2958" s="22" t="e">
        <f>+INDEX('LISTA DE PRECIOS EKM '!B:K,MATCH(C2958,'LISTA DE PRECIOS EKM '!A:A,0),7)</f>
        <v>#N/A</v>
      </c>
      <c r="F2958" s="22" t="e">
        <f>+INDEX('LISTA DE PRECIOS EKM '!B:K,MATCH(C2958,'LISTA DE PRECIOS EKM '!A:A,0),9)</f>
        <v>#N/A</v>
      </c>
      <c r="G2958" s="22" t="str">
        <f>+IF(ISNUMBER(MATCH(C2958,Precios!C:C,0)),"Sí está", "No está")</f>
        <v>No está</v>
      </c>
    </row>
    <row r="2959" spans="2:7" hidden="1">
      <c r="B2959" s="22" t="s">
        <v>8334</v>
      </c>
      <c r="C2959" s="22" t="s">
        <v>8370</v>
      </c>
      <c r="D2959" s="63" t="e">
        <f>+INDEX('LISTA DE PRECIOS EKM '!A:K,MATCH(C2959,'LISTA DE PRECIOS EKM '!A:A,0),MATCH($D$1,'LISTA DE PRECIOS EKM '!$1:$1,0))</f>
        <v>#N/A</v>
      </c>
      <c r="E2959" s="22" t="e">
        <f>+INDEX('LISTA DE PRECIOS EKM '!B:K,MATCH(C2959,'LISTA DE PRECIOS EKM '!A:A,0),7)</f>
        <v>#N/A</v>
      </c>
      <c r="F2959" s="22" t="e">
        <f>+INDEX('LISTA DE PRECIOS EKM '!B:K,MATCH(C2959,'LISTA DE PRECIOS EKM '!A:A,0),9)</f>
        <v>#N/A</v>
      </c>
      <c r="G2959" s="22" t="str">
        <f>+IF(ISNUMBER(MATCH(C2959,Precios!C:C,0)),"Sí está", "No está")</f>
        <v>No está</v>
      </c>
    </row>
    <row r="2960" spans="2:7" hidden="1">
      <c r="B2960" s="22" t="s">
        <v>8334</v>
      </c>
      <c r="C2960" s="22" t="s">
        <v>8371</v>
      </c>
      <c r="D2960" s="63" t="e">
        <f>+INDEX('LISTA DE PRECIOS EKM '!A:K,MATCH(C2960,'LISTA DE PRECIOS EKM '!A:A,0),MATCH($D$1,'LISTA DE PRECIOS EKM '!$1:$1,0))</f>
        <v>#N/A</v>
      </c>
      <c r="E2960" s="22" t="e">
        <f>+INDEX('LISTA DE PRECIOS EKM '!B:K,MATCH(C2960,'LISTA DE PRECIOS EKM '!A:A,0),7)</f>
        <v>#N/A</v>
      </c>
      <c r="F2960" s="22" t="e">
        <f>+INDEX('LISTA DE PRECIOS EKM '!B:K,MATCH(C2960,'LISTA DE PRECIOS EKM '!A:A,0),9)</f>
        <v>#N/A</v>
      </c>
      <c r="G2960" s="22" t="str">
        <f>+IF(ISNUMBER(MATCH(C2960,Precios!C:C,0)),"Sí está", "No está")</f>
        <v>No está</v>
      </c>
    </row>
    <row r="2961" spans="2:7" hidden="1">
      <c r="B2961" s="22" t="s">
        <v>8334</v>
      </c>
      <c r="C2961" s="22" t="s">
        <v>8371</v>
      </c>
      <c r="D2961" s="63" t="e">
        <f>+INDEX('LISTA DE PRECIOS EKM '!A:K,MATCH(C2961,'LISTA DE PRECIOS EKM '!A:A,0),MATCH($D$1,'LISTA DE PRECIOS EKM '!$1:$1,0))</f>
        <v>#N/A</v>
      </c>
      <c r="E2961" s="22" t="e">
        <f>+INDEX('LISTA DE PRECIOS EKM '!B:K,MATCH(C2961,'LISTA DE PRECIOS EKM '!A:A,0),7)</f>
        <v>#N/A</v>
      </c>
      <c r="F2961" s="22" t="e">
        <f>+INDEX('LISTA DE PRECIOS EKM '!B:K,MATCH(C2961,'LISTA DE PRECIOS EKM '!A:A,0),9)</f>
        <v>#N/A</v>
      </c>
      <c r="G2961" s="22" t="str">
        <f>+IF(ISNUMBER(MATCH(C2961,Precios!C:C,0)),"Sí está", "No está")</f>
        <v>No está</v>
      </c>
    </row>
    <row r="2962" spans="2:7" hidden="1">
      <c r="B2962" s="22" t="s">
        <v>8334</v>
      </c>
      <c r="C2962" s="22" t="s">
        <v>8372</v>
      </c>
      <c r="D2962" s="63" t="e">
        <f>+INDEX('LISTA DE PRECIOS EKM '!A:K,MATCH(C2962,'LISTA DE PRECIOS EKM '!A:A,0),MATCH($D$1,'LISTA DE PRECIOS EKM '!$1:$1,0))</f>
        <v>#N/A</v>
      </c>
      <c r="E2962" s="22" t="e">
        <f>+INDEX('LISTA DE PRECIOS EKM '!B:K,MATCH(C2962,'LISTA DE PRECIOS EKM '!A:A,0),7)</f>
        <v>#N/A</v>
      </c>
      <c r="F2962" s="22" t="e">
        <f>+INDEX('LISTA DE PRECIOS EKM '!B:K,MATCH(C2962,'LISTA DE PRECIOS EKM '!A:A,0),9)</f>
        <v>#N/A</v>
      </c>
      <c r="G2962" s="22" t="str">
        <f>+IF(ISNUMBER(MATCH(C2962,Precios!C:C,0)),"Sí está", "No está")</f>
        <v>No está</v>
      </c>
    </row>
    <row r="2963" spans="2:7" hidden="1">
      <c r="B2963" s="22" t="s">
        <v>8334</v>
      </c>
      <c r="C2963" s="22" t="s">
        <v>8372</v>
      </c>
      <c r="D2963" s="63" t="e">
        <f>+INDEX('LISTA DE PRECIOS EKM '!A:K,MATCH(C2963,'LISTA DE PRECIOS EKM '!A:A,0),MATCH($D$1,'LISTA DE PRECIOS EKM '!$1:$1,0))</f>
        <v>#N/A</v>
      </c>
      <c r="E2963" s="22" t="e">
        <f>+INDEX('LISTA DE PRECIOS EKM '!B:K,MATCH(C2963,'LISTA DE PRECIOS EKM '!A:A,0),7)</f>
        <v>#N/A</v>
      </c>
      <c r="F2963" s="22" t="e">
        <f>+INDEX('LISTA DE PRECIOS EKM '!B:K,MATCH(C2963,'LISTA DE PRECIOS EKM '!A:A,0),9)</f>
        <v>#N/A</v>
      </c>
      <c r="G2963" s="22" t="str">
        <f>+IF(ISNUMBER(MATCH(C2963,Precios!C:C,0)),"Sí está", "No está")</f>
        <v>No está</v>
      </c>
    </row>
    <row r="2964" spans="2:7" hidden="1">
      <c r="B2964" s="22" t="s">
        <v>8334</v>
      </c>
      <c r="C2964" s="22" t="s">
        <v>8373</v>
      </c>
      <c r="D2964" s="63" t="e">
        <f>+INDEX('LISTA DE PRECIOS EKM '!A:K,MATCH(C2964,'LISTA DE PRECIOS EKM '!A:A,0),MATCH($D$1,'LISTA DE PRECIOS EKM '!$1:$1,0))</f>
        <v>#N/A</v>
      </c>
      <c r="E2964" s="22" t="e">
        <f>+INDEX('LISTA DE PRECIOS EKM '!B:K,MATCH(C2964,'LISTA DE PRECIOS EKM '!A:A,0),7)</f>
        <v>#N/A</v>
      </c>
      <c r="F2964" s="22" t="e">
        <f>+INDEX('LISTA DE PRECIOS EKM '!B:K,MATCH(C2964,'LISTA DE PRECIOS EKM '!A:A,0),9)</f>
        <v>#N/A</v>
      </c>
      <c r="G2964" s="22" t="str">
        <f>+IF(ISNUMBER(MATCH(C2964,Precios!C:C,0)),"Sí está", "No está")</f>
        <v>No está</v>
      </c>
    </row>
    <row r="2965" spans="2:7" hidden="1">
      <c r="B2965" s="22" t="s">
        <v>8334</v>
      </c>
      <c r="C2965" s="22" t="s">
        <v>8373</v>
      </c>
      <c r="D2965" s="63" t="e">
        <f>+INDEX('LISTA DE PRECIOS EKM '!A:K,MATCH(C2965,'LISTA DE PRECIOS EKM '!A:A,0),MATCH($D$1,'LISTA DE PRECIOS EKM '!$1:$1,0))</f>
        <v>#N/A</v>
      </c>
      <c r="E2965" s="22" t="e">
        <f>+INDEX('LISTA DE PRECIOS EKM '!B:K,MATCH(C2965,'LISTA DE PRECIOS EKM '!A:A,0),7)</f>
        <v>#N/A</v>
      </c>
      <c r="F2965" s="22" t="e">
        <f>+INDEX('LISTA DE PRECIOS EKM '!B:K,MATCH(C2965,'LISTA DE PRECIOS EKM '!A:A,0),9)</f>
        <v>#N/A</v>
      </c>
      <c r="G2965" s="22" t="str">
        <f>+IF(ISNUMBER(MATCH(C2965,Precios!C:C,0)),"Sí está", "No está")</f>
        <v>No está</v>
      </c>
    </row>
    <row r="2966" spans="2:7" hidden="1">
      <c r="B2966" s="22" t="s">
        <v>8324</v>
      </c>
      <c r="C2966" s="22" t="s">
        <v>8374</v>
      </c>
      <c r="D2966" s="63" t="e">
        <f>+INDEX('LISTA DE PRECIOS EKM '!A:K,MATCH(C2966,'LISTA DE PRECIOS EKM '!A:A,0),MATCH($D$1,'LISTA DE PRECIOS EKM '!$1:$1,0))</f>
        <v>#N/A</v>
      </c>
      <c r="E2966" s="22" t="e">
        <f>+INDEX('LISTA DE PRECIOS EKM '!B:K,MATCH(C2966,'LISTA DE PRECIOS EKM '!A:A,0),7)</f>
        <v>#N/A</v>
      </c>
      <c r="F2966" s="22" t="e">
        <f>+INDEX('LISTA DE PRECIOS EKM '!B:K,MATCH(C2966,'LISTA DE PRECIOS EKM '!A:A,0),9)</f>
        <v>#N/A</v>
      </c>
      <c r="G2966" s="22" t="str">
        <f>+IF(ISNUMBER(MATCH(C2966,Precios!C:C,0)),"Sí está", "No está")</f>
        <v>No está</v>
      </c>
    </row>
    <row r="2967" spans="2:7" hidden="1">
      <c r="B2967" s="22" t="s">
        <v>8324</v>
      </c>
      <c r="C2967" s="22" t="s">
        <v>8374</v>
      </c>
      <c r="D2967" s="63" t="e">
        <f>+INDEX('LISTA DE PRECIOS EKM '!A:K,MATCH(C2967,'LISTA DE PRECIOS EKM '!A:A,0),MATCH($D$1,'LISTA DE PRECIOS EKM '!$1:$1,0))</f>
        <v>#N/A</v>
      </c>
      <c r="E2967" s="22" t="e">
        <f>+INDEX('LISTA DE PRECIOS EKM '!B:K,MATCH(C2967,'LISTA DE PRECIOS EKM '!A:A,0),7)</f>
        <v>#N/A</v>
      </c>
      <c r="F2967" s="22" t="e">
        <f>+INDEX('LISTA DE PRECIOS EKM '!B:K,MATCH(C2967,'LISTA DE PRECIOS EKM '!A:A,0),9)</f>
        <v>#N/A</v>
      </c>
      <c r="G2967" s="22" t="str">
        <f>+IF(ISNUMBER(MATCH(C2967,Precios!C:C,0)),"Sí está", "No está")</f>
        <v>No está</v>
      </c>
    </row>
    <row r="2968" spans="2:7" hidden="1">
      <c r="B2968" s="22" t="s">
        <v>8324</v>
      </c>
      <c r="C2968" s="22" t="s">
        <v>8375</v>
      </c>
      <c r="D2968" s="63" t="e">
        <f>+INDEX('LISTA DE PRECIOS EKM '!A:K,MATCH(C2968,'LISTA DE PRECIOS EKM '!A:A,0),MATCH($D$1,'LISTA DE PRECIOS EKM '!$1:$1,0))</f>
        <v>#N/A</v>
      </c>
      <c r="E2968" s="22" t="e">
        <f>+INDEX('LISTA DE PRECIOS EKM '!B:K,MATCH(C2968,'LISTA DE PRECIOS EKM '!A:A,0),7)</f>
        <v>#N/A</v>
      </c>
      <c r="F2968" s="22" t="e">
        <f>+INDEX('LISTA DE PRECIOS EKM '!B:K,MATCH(C2968,'LISTA DE PRECIOS EKM '!A:A,0),9)</f>
        <v>#N/A</v>
      </c>
      <c r="G2968" s="22" t="str">
        <f>+IF(ISNUMBER(MATCH(C2968,Precios!C:C,0)),"Sí está", "No está")</f>
        <v>No está</v>
      </c>
    </row>
    <row r="2969" spans="2:7" hidden="1">
      <c r="B2969" s="22" t="s">
        <v>8324</v>
      </c>
      <c r="C2969" s="22" t="s">
        <v>8375</v>
      </c>
      <c r="D2969" s="63" t="e">
        <f>+INDEX('LISTA DE PRECIOS EKM '!A:K,MATCH(C2969,'LISTA DE PRECIOS EKM '!A:A,0),MATCH($D$1,'LISTA DE PRECIOS EKM '!$1:$1,0))</f>
        <v>#N/A</v>
      </c>
      <c r="E2969" s="22" t="e">
        <f>+INDEX('LISTA DE PRECIOS EKM '!B:K,MATCH(C2969,'LISTA DE PRECIOS EKM '!A:A,0),7)</f>
        <v>#N/A</v>
      </c>
      <c r="F2969" s="22" t="e">
        <f>+INDEX('LISTA DE PRECIOS EKM '!B:K,MATCH(C2969,'LISTA DE PRECIOS EKM '!A:A,0),9)</f>
        <v>#N/A</v>
      </c>
      <c r="G2969" s="22" t="str">
        <f>+IF(ISNUMBER(MATCH(C2969,Precios!C:C,0)),"Sí está", "No está")</f>
        <v>No está</v>
      </c>
    </row>
    <row r="2970" spans="2:7" hidden="1">
      <c r="B2970" s="22" t="s">
        <v>8324</v>
      </c>
      <c r="C2970" s="22" t="s">
        <v>8376</v>
      </c>
      <c r="D2970" s="63" t="e">
        <f>+INDEX('LISTA DE PRECIOS EKM '!A:K,MATCH(C2970,'LISTA DE PRECIOS EKM '!A:A,0),MATCH($D$1,'LISTA DE PRECIOS EKM '!$1:$1,0))</f>
        <v>#N/A</v>
      </c>
      <c r="E2970" s="22" t="e">
        <f>+INDEX('LISTA DE PRECIOS EKM '!B:K,MATCH(C2970,'LISTA DE PRECIOS EKM '!A:A,0),7)</f>
        <v>#N/A</v>
      </c>
      <c r="F2970" s="22" t="e">
        <f>+INDEX('LISTA DE PRECIOS EKM '!B:K,MATCH(C2970,'LISTA DE PRECIOS EKM '!A:A,0),9)</f>
        <v>#N/A</v>
      </c>
      <c r="G2970" s="22" t="str">
        <f>+IF(ISNUMBER(MATCH(C2970,Precios!C:C,0)),"Sí está", "No está")</f>
        <v>No está</v>
      </c>
    </row>
    <row r="2971" spans="2:7" hidden="1">
      <c r="B2971" s="22" t="s">
        <v>8324</v>
      </c>
      <c r="C2971" s="22" t="s">
        <v>8376</v>
      </c>
      <c r="D2971" s="63" t="e">
        <f>+INDEX('LISTA DE PRECIOS EKM '!A:K,MATCH(C2971,'LISTA DE PRECIOS EKM '!A:A,0),MATCH($D$1,'LISTA DE PRECIOS EKM '!$1:$1,0))</f>
        <v>#N/A</v>
      </c>
      <c r="E2971" s="22" t="e">
        <f>+INDEX('LISTA DE PRECIOS EKM '!B:K,MATCH(C2971,'LISTA DE PRECIOS EKM '!A:A,0),7)</f>
        <v>#N/A</v>
      </c>
      <c r="F2971" s="22" t="e">
        <f>+INDEX('LISTA DE PRECIOS EKM '!B:K,MATCH(C2971,'LISTA DE PRECIOS EKM '!A:A,0),9)</f>
        <v>#N/A</v>
      </c>
      <c r="G2971" s="22" t="str">
        <f>+IF(ISNUMBER(MATCH(C2971,Precios!C:C,0)),"Sí está", "No está")</f>
        <v>No está</v>
      </c>
    </row>
    <row r="2972" spans="2:7" hidden="1">
      <c r="B2972" s="22" t="s">
        <v>8324</v>
      </c>
      <c r="C2972" s="22" t="s">
        <v>8377</v>
      </c>
      <c r="D2972" s="63" t="e">
        <f>+INDEX('LISTA DE PRECIOS EKM '!A:K,MATCH(C2972,'LISTA DE PRECIOS EKM '!A:A,0),MATCH($D$1,'LISTA DE PRECIOS EKM '!$1:$1,0))</f>
        <v>#N/A</v>
      </c>
      <c r="E2972" s="22" t="e">
        <f>+INDEX('LISTA DE PRECIOS EKM '!B:K,MATCH(C2972,'LISTA DE PRECIOS EKM '!A:A,0),7)</f>
        <v>#N/A</v>
      </c>
      <c r="F2972" s="22" t="e">
        <f>+INDEX('LISTA DE PRECIOS EKM '!B:K,MATCH(C2972,'LISTA DE PRECIOS EKM '!A:A,0),9)</f>
        <v>#N/A</v>
      </c>
      <c r="G2972" s="22" t="str">
        <f>+IF(ISNUMBER(MATCH(C2972,Precios!C:C,0)),"Sí está", "No está")</f>
        <v>No está</v>
      </c>
    </row>
    <row r="2973" spans="2:7" hidden="1">
      <c r="B2973" s="22" t="s">
        <v>8324</v>
      </c>
      <c r="C2973" s="22" t="s">
        <v>8377</v>
      </c>
      <c r="D2973" s="63" t="e">
        <f>+INDEX('LISTA DE PRECIOS EKM '!A:K,MATCH(C2973,'LISTA DE PRECIOS EKM '!A:A,0),MATCH($D$1,'LISTA DE PRECIOS EKM '!$1:$1,0))</f>
        <v>#N/A</v>
      </c>
      <c r="E2973" s="22" t="e">
        <f>+INDEX('LISTA DE PRECIOS EKM '!B:K,MATCH(C2973,'LISTA DE PRECIOS EKM '!A:A,0),7)</f>
        <v>#N/A</v>
      </c>
      <c r="F2973" s="22" t="e">
        <f>+INDEX('LISTA DE PRECIOS EKM '!B:K,MATCH(C2973,'LISTA DE PRECIOS EKM '!A:A,0),9)</f>
        <v>#N/A</v>
      </c>
      <c r="G2973" s="22" t="str">
        <f>+IF(ISNUMBER(MATCH(C2973,Precios!C:C,0)),"Sí está", "No está")</f>
        <v>No está</v>
      </c>
    </row>
    <row r="2974" spans="2:7" hidden="1">
      <c r="B2974" s="22" t="s">
        <v>8324</v>
      </c>
      <c r="C2974" s="22" t="s">
        <v>8378</v>
      </c>
      <c r="D2974" s="63" t="e">
        <f>+INDEX('LISTA DE PRECIOS EKM '!A:K,MATCH(C2974,'LISTA DE PRECIOS EKM '!A:A,0),MATCH($D$1,'LISTA DE PRECIOS EKM '!$1:$1,0))</f>
        <v>#N/A</v>
      </c>
      <c r="E2974" s="22" t="e">
        <f>+INDEX('LISTA DE PRECIOS EKM '!B:K,MATCH(C2974,'LISTA DE PRECIOS EKM '!A:A,0),7)</f>
        <v>#N/A</v>
      </c>
      <c r="F2974" s="22" t="e">
        <f>+INDEX('LISTA DE PRECIOS EKM '!B:K,MATCH(C2974,'LISTA DE PRECIOS EKM '!A:A,0),9)</f>
        <v>#N/A</v>
      </c>
      <c r="G2974" s="22" t="str">
        <f>+IF(ISNUMBER(MATCH(C2974,Precios!C:C,0)),"Sí está", "No está")</f>
        <v>No está</v>
      </c>
    </row>
    <row r="2975" spans="2:7" hidden="1">
      <c r="B2975" s="22" t="s">
        <v>8324</v>
      </c>
      <c r="C2975" s="22" t="s">
        <v>8378</v>
      </c>
      <c r="D2975" s="63" t="e">
        <f>+INDEX('LISTA DE PRECIOS EKM '!A:K,MATCH(C2975,'LISTA DE PRECIOS EKM '!A:A,0),MATCH($D$1,'LISTA DE PRECIOS EKM '!$1:$1,0))</f>
        <v>#N/A</v>
      </c>
      <c r="E2975" s="22" t="e">
        <f>+INDEX('LISTA DE PRECIOS EKM '!B:K,MATCH(C2975,'LISTA DE PRECIOS EKM '!A:A,0),7)</f>
        <v>#N/A</v>
      </c>
      <c r="F2975" s="22" t="e">
        <f>+INDEX('LISTA DE PRECIOS EKM '!B:K,MATCH(C2975,'LISTA DE PRECIOS EKM '!A:A,0),9)</f>
        <v>#N/A</v>
      </c>
      <c r="G2975" s="22" t="str">
        <f>+IF(ISNUMBER(MATCH(C2975,Precios!C:C,0)),"Sí está", "No está")</f>
        <v>No está</v>
      </c>
    </row>
    <row r="2976" spans="2:7" hidden="1">
      <c r="B2976" s="22" t="s">
        <v>8324</v>
      </c>
      <c r="C2976" s="22" t="s">
        <v>8379</v>
      </c>
      <c r="D2976" s="63" t="e">
        <f>+INDEX('LISTA DE PRECIOS EKM '!A:K,MATCH(C2976,'LISTA DE PRECIOS EKM '!A:A,0),MATCH($D$1,'LISTA DE PRECIOS EKM '!$1:$1,0))</f>
        <v>#N/A</v>
      </c>
      <c r="E2976" s="22" t="e">
        <f>+INDEX('LISTA DE PRECIOS EKM '!B:K,MATCH(C2976,'LISTA DE PRECIOS EKM '!A:A,0),7)</f>
        <v>#N/A</v>
      </c>
      <c r="F2976" s="22" t="e">
        <f>+INDEX('LISTA DE PRECIOS EKM '!B:K,MATCH(C2976,'LISTA DE PRECIOS EKM '!A:A,0),9)</f>
        <v>#N/A</v>
      </c>
      <c r="G2976" s="22" t="str">
        <f>+IF(ISNUMBER(MATCH(C2976,Precios!C:C,0)),"Sí está", "No está")</f>
        <v>No está</v>
      </c>
    </row>
    <row r="2977" spans="2:7" hidden="1">
      <c r="B2977" s="22" t="s">
        <v>8324</v>
      </c>
      <c r="C2977" s="22" t="s">
        <v>8379</v>
      </c>
      <c r="D2977" s="63" t="e">
        <f>+INDEX('LISTA DE PRECIOS EKM '!A:K,MATCH(C2977,'LISTA DE PRECIOS EKM '!A:A,0),MATCH($D$1,'LISTA DE PRECIOS EKM '!$1:$1,0))</f>
        <v>#N/A</v>
      </c>
      <c r="E2977" s="22" t="e">
        <f>+INDEX('LISTA DE PRECIOS EKM '!B:K,MATCH(C2977,'LISTA DE PRECIOS EKM '!A:A,0),7)</f>
        <v>#N/A</v>
      </c>
      <c r="F2977" s="22" t="e">
        <f>+INDEX('LISTA DE PRECIOS EKM '!B:K,MATCH(C2977,'LISTA DE PRECIOS EKM '!A:A,0),9)</f>
        <v>#N/A</v>
      </c>
      <c r="G2977" s="22" t="str">
        <f>+IF(ISNUMBER(MATCH(C2977,Precios!C:C,0)),"Sí está", "No está")</f>
        <v>No está</v>
      </c>
    </row>
    <row r="2978" spans="2:7" hidden="1">
      <c r="B2978" s="22" t="s">
        <v>8324</v>
      </c>
      <c r="C2978" s="22" t="s">
        <v>8380</v>
      </c>
      <c r="D2978" s="63" t="e">
        <f>+INDEX('LISTA DE PRECIOS EKM '!A:K,MATCH(C2978,'LISTA DE PRECIOS EKM '!A:A,0),MATCH($D$1,'LISTA DE PRECIOS EKM '!$1:$1,0))</f>
        <v>#N/A</v>
      </c>
      <c r="E2978" s="22" t="e">
        <f>+INDEX('LISTA DE PRECIOS EKM '!B:K,MATCH(C2978,'LISTA DE PRECIOS EKM '!A:A,0),7)</f>
        <v>#N/A</v>
      </c>
      <c r="F2978" s="22" t="e">
        <f>+INDEX('LISTA DE PRECIOS EKM '!B:K,MATCH(C2978,'LISTA DE PRECIOS EKM '!A:A,0),9)</f>
        <v>#N/A</v>
      </c>
      <c r="G2978" s="22" t="str">
        <f>+IF(ISNUMBER(MATCH(C2978,Precios!C:C,0)),"Sí está", "No está")</f>
        <v>No está</v>
      </c>
    </row>
    <row r="2979" spans="2:7" hidden="1">
      <c r="B2979" s="22" t="s">
        <v>8324</v>
      </c>
      <c r="C2979" s="22" t="s">
        <v>8380</v>
      </c>
      <c r="D2979" s="63" t="e">
        <f>+INDEX('LISTA DE PRECIOS EKM '!A:K,MATCH(C2979,'LISTA DE PRECIOS EKM '!A:A,0),MATCH($D$1,'LISTA DE PRECIOS EKM '!$1:$1,0))</f>
        <v>#N/A</v>
      </c>
      <c r="E2979" s="22" t="e">
        <f>+INDEX('LISTA DE PRECIOS EKM '!B:K,MATCH(C2979,'LISTA DE PRECIOS EKM '!A:A,0),7)</f>
        <v>#N/A</v>
      </c>
      <c r="F2979" s="22" t="e">
        <f>+INDEX('LISTA DE PRECIOS EKM '!B:K,MATCH(C2979,'LISTA DE PRECIOS EKM '!A:A,0),9)</f>
        <v>#N/A</v>
      </c>
      <c r="G2979" s="22" t="str">
        <f>+IF(ISNUMBER(MATCH(C2979,Precios!C:C,0)),"Sí está", "No está")</f>
        <v>No está</v>
      </c>
    </row>
    <row r="2980" spans="2:7" hidden="1">
      <c r="B2980" s="22" t="s">
        <v>8324</v>
      </c>
      <c r="C2980" s="22" t="s">
        <v>8381</v>
      </c>
      <c r="D2980" s="63" t="e">
        <f>+INDEX('LISTA DE PRECIOS EKM '!A:K,MATCH(C2980,'LISTA DE PRECIOS EKM '!A:A,0),MATCH($D$1,'LISTA DE PRECIOS EKM '!$1:$1,0))</f>
        <v>#N/A</v>
      </c>
      <c r="E2980" s="22" t="e">
        <f>+INDEX('LISTA DE PRECIOS EKM '!B:K,MATCH(C2980,'LISTA DE PRECIOS EKM '!A:A,0),7)</f>
        <v>#N/A</v>
      </c>
      <c r="F2980" s="22" t="e">
        <f>+INDEX('LISTA DE PRECIOS EKM '!B:K,MATCH(C2980,'LISTA DE PRECIOS EKM '!A:A,0),9)</f>
        <v>#N/A</v>
      </c>
      <c r="G2980" s="22" t="str">
        <f>+IF(ISNUMBER(MATCH(C2980,Precios!C:C,0)),"Sí está", "No está")</f>
        <v>No está</v>
      </c>
    </row>
    <row r="2981" spans="2:7" hidden="1">
      <c r="B2981" s="22" t="s">
        <v>8324</v>
      </c>
      <c r="C2981" s="22" t="s">
        <v>8381</v>
      </c>
      <c r="D2981" s="63" t="e">
        <f>+INDEX('LISTA DE PRECIOS EKM '!A:K,MATCH(C2981,'LISTA DE PRECIOS EKM '!A:A,0),MATCH($D$1,'LISTA DE PRECIOS EKM '!$1:$1,0))</f>
        <v>#N/A</v>
      </c>
      <c r="E2981" s="22" t="e">
        <f>+INDEX('LISTA DE PRECIOS EKM '!B:K,MATCH(C2981,'LISTA DE PRECIOS EKM '!A:A,0),7)</f>
        <v>#N/A</v>
      </c>
      <c r="F2981" s="22" t="e">
        <f>+INDEX('LISTA DE PRECIOS EKM '!B:K,MATCH(C2981,'LISTA DE PRECIOS EKM '!A:A,0),9)</f>
        <v>#N/A</v>
      </c>
      <c r="G2981" s="22" t="str">
        <f>+IF(ISNUMBER(MATCH(C2981,Precios!C:C,0)),"Sí está", "No está")</f>
        <v>No está</v>
      </c>
    </row>
    <row r="2982" spans="2:7" hidden="1">
      <c r="B2982" s="22" t="s">
        <v>8324</v>
      </c>
      <c r="C2982" s="22" t="s">
        <v>8382</v>
      </c>
      <c r="D2982" s="63" t="e">
        <f>+INDEX('LISTA DE PRECIOS EKM '!A:K,MATCH(C2982,'LISTA DE PRECIOS EKM '!A:A,0),MATCH($D$1,'LISTA DE PRECIOS EKM '!$1:$1,0))</f>
        <v>#N/A</v>
      </c>
      <c r="E2982" s="22" t="e">
        <f>+INDEX('LISTA DE PRECIOS EKM '!B:K,MATCH(C2982,'LISTA DE PRECIOS EKM '!A:A,0),7)</f>
        <v>#N/A</v>
      </c>
      <c r="F2982" s="22" t="e">
        <f>+INDEX('LISTA DE PRECIOS EKM '!B:K,MATCH(C2982,'LISTA DE PRECIOS EKM '!A:A,0),9)</f>
        <v>#N/A</v>
      </c>
      <c r="G2982" s="22" t="str">
        <f>+IF(ISNUMBER(MATCH(C2982,Precios!C:C,0)),"Sí está", "No está")</f>
        <v>No está</v>
      </c>
    </row>
    <row r="2983" spans="2:7" hidden="1">
      <c r="B2983" s="22" t="s">
        <v>8324</v>
      </c>
      <c r="C2983" s="22" t="s">
        <v>8382</v>
      </c>
      <c r="D2983" s="63" t="e">
        <f>+INDEX('LISTA DE PRECIOS EKM '!A:K,MATCH(C2983,'LISTA DE PRECIOS EKM '!A:A,0),MATCH($D$1,'LISTA DE PRECIOS EKM '!$1:$1,0))</f>
        <v>#N/A</v>
      </c>
      <c r="E2983" s="22" t="e">
        <f>+INDEX('LISTA DE PRECIOS EKM '!B:K,MATCH(C2983,'LISTA DE PRECIOS EKM '!A:A,0),7)</f>
        <v>#N/A</v>
      </c>
      <c r="F2983" s="22" t="e">
        <f>+INDEX('LISTA DE PRECIOS EKM '!B:K,MATCH(C2983,'LISTA DE PRECIOS EKM '!A:A,0),9)</f>
        <v>#N/A</v>
      </c>
      <c r="G2983" s="22" t="str">
        <f>+IF(ISNUMBER(MATCH(C2983,Precios!C:C,0)),"Sí está", "No está")</f>
        <v>No está</v>
      </c>
    </row>
    <row r="2984" spans="2:7" hidden="1">
      <c r="B2984" s="22" t="s">
        <v>8334</v>
      </c>
      <c r="C2984" s="22" t="s">
        <v>8383</v>
      </c>
      <c r="D2984" s="63" t="e">
        <f>+INDEX('LISTA DE PRECIOS EKM '!A:K,MATCH(C2984,'LISTA DE PRECIOS EKM '!A:A,0),MATCH($D$1,'LISTA DE PRECIOS EKM '!$1:$1,0))</f>
        <v>#N/A</v>
      </c>
      <c r="E2984" s="22" t="e">
        <f>+INDEX('LISTA DE PRECIOS EKM '!B:K,MATCH(C2984,'LISTA DE PRECIOS EKM '!A:A,0),7)</f>
        <v>#N/A</v>
      </c>
      <c r="F2984" s="22" t="e">
        <f>+INDEX('LISTA DE PRECIOS EKM '!B:K,MATCH(C2984,'LISTA DE PRECIOS EKM '!A:A,0),9)</f>
        <v>#N/A</v>
      </c>
      <c r="G2984" s="22" t="str">
        <f>+IF(ISNUMBER(MATCH(C2984,Precios!C:C,0)),"Sí está", "No está")</f>
        <v>No está</v>
      </c>
    </row>
    <row r="2985" spans="2:7" hidden="1">
      <c r="B2985" s="22" t="s">
        <v>8334</v>
      </c>
      <c r="C2985" s="22" t="s">
        <v>8383</v>
      </c>
      <c r="D2985" s="63" t="e">
        <f>+INDEX('LISTA DE PRECIOS EKM '!A:K,MATCH(C2985,'LISTA DE PRECIOS EKM '!A:A,0),MATCH($D$1,'LISTA DE PRECIOS EKM '!$1:$1,0))</f>
        <v>#N/A</v>
      </c>
      <c r="E2985" s="22" t="e">
        <f>+INDEX('LISTA DE PRECIOS EKM '!B:K,MATCH(C2985,'LISTA DE PRECIOS EKM '!A:A,0),7)</f>
        <v>#N/A</v>
      </c>
      <c r="F2985" s="22" t="e">
        <f>+INDEX('LISTA DE PRECIOS EKM '!B:K,MATCH(C2985,'LISTA DE PRECIOS EKM '!A:A,0),9)</f>
        <v>#N/A</v>
      </c>
      <c r="G2985" s="22" t="str">
        <f>+IF(ISNUMBER(MATCH(C2985,Precios!C:C,0)),"Sí está", "No está")</f>
        <v>No está</v>
      </c>
    </row>
    <row r="2986" spans="2:7" hidden="1">
      <c r="B2986" s="22" t="s">
        <v>8334</v>
      </c>
      <c r="C2986" s="22" t="s">
        <v>8384</v>
      </c>
      <c r="D2986" s="63" t="e">
        <f>+INDEX('LISTA DE PRECIOS EKM '!A:K,MATCH(C2986,'LISTA DE PRECIOS EKM '!A:A,0),MATCH($D$1,'LISTA DE PRECIOS EKM '!$1:$1,0))</f>
        <v>#N/A</v>
      </c>
      <c r="E2986" s="22" t="e">
        <f>+INDEX('LISTA DE PRECIOS EKM '!B:K,MATCH(C2986,'LISTA DE PRECIOS EKM '!A:A,0),7)</f>
        <v>#N/A</v>
      </c>
      <c r="F2986" s="22" t="e">
        <f>+INDEX('LISTA DE PRECIOS EKM '!B:K,MATCH(C2986,'LISTA DE PRECIOS EKM '!A:A,0),9)</f>
        <v>#N/A</v>
      </c>
      <c r="G2986" s="22" t="str">
        <f>+IF(ISNUMBER(MATCH(C2986,Precios!C:C,0)),"Sí está", "No está")</f>
        <v>No está</v>
      </c>
    </row>
    <row r="2987" spans="2:7" hidden="1">
      <c r="B2987" s="22" t="s">
        <v>8334</v>
      </c>
      <c r="C2987" s="22" t="s">
        <v>8384</v>
      </c>
      <c r="D2987" s="63" t="e">
        <f>+INDEX('LISTA DE PRECIOS EKM '!A:K,MATCH(C2987,'LISTA DE PRECIOS EKM '!A:A,0),MATCH($D$1,'LISTA DE PRECIOS EKM '!$1:$1,0))</f>
        <v>#N/A</v>
      </c>
      <c r="E2987" s="22" t="e">
        <f>+INDEX('LISTA DE PRECIOS EKM '!B:K,MATCH(C2987,'LISTA DE PRECIOS EKM '!A:A,0),7)</f>
        <v>#N/A</v>
      </c>
      <c r="F2987" s="22" t="e">
        <f>+INDEX('LISTA DE PRECIOS EKM '!B:K,MATCH(C2987,'LISTA DE PRECIOS EKM '!A:A,0),9)</f>
        <v>#N/A</v>
      </c>
      <c r="G2987" s="22" t="str">
        <f>+IF(ISNUMBER(MATCH(C2987,Precios!C:C,0)),"Sí está", "No está")</f>
        <v>No está</v>
      </c>
    </row>
    <row r="2988" spans="2:7" hidden="1">
      <c r="B2988" s="22" t="s">
        <v>8334</v>
      </c>
      <c r="C2988" s="22" t="s">
        <v>8385</v>
      </c>
      <c r="D2988" s="63" t="e">
        <f>+INDEX('LISTA DE PRECIOS EKM '!A:K,MATCH(C2988,'LISTA DE PRECIOS EKM '!A:A,0),MATCH($D$1,'LISTA DE PRECIOS EKM '!$1:$1,0))</f>
        <v>#N/A</v>
      </c>
      <c r="E2988" s="22" t="e">
        <f>+INDEX('LISTA DE PRECIOS EKM '!B:K,MATCH(C2988,'LISTA DE PRECIOS EKM '!A:A,0),7)</f>
        <v>#N/A</v>
      </c>
      <c r="F2988" s="22" t="e">
        <f>+INDEX('LISTA DE PRECIOS EKM '!B:K,MATCH(C2988,'LISTA DE PRECIOS EKM '!A:A,0),9)</f>
        <v>#N/A</v>
      </c>
      <c r="G2988" s="22" t="str">
        <f>+IF(ISNUMBER(MATCH(C2988,Precios!C:C,0)),"Sí está", "No está")</f>
        <v>No está</v>
      </c>
    </row>
    <row r="2989" spans="2:7" hidden="1">
      <c r="B2989" s="22" t="s">
        <v>8334</v>
      </c>
      <c r="C2989" s="22" t="s">
        <v>8385</v>
      </c>
      <c r="D2989" s="63" t="e">
        <f>+INDEX('LISTA DE PRECIOS EKM '!A:K,MATCH(C2989,'LISTA DE PRECIOS EKM '!A:A,0),MATCH($D$1,'LISTA DE PRECIOS EKM '!$1:$1,0))</f>
        <v>#N/A</v>
      </c>
      <c r="E2989" s="22" t="e">
        <f>+INDEX('LISTA DE PRECIOS EKM '!B:K,MATCH(C2989,'LISTA DE PRECIOS EKM '!A:A,0),7)</f>
        <v>#N/A</v>
      </c>
      <c r="F2989" s="22" t="e">
        <f>+INDEX('LISTA DE PRECIOS EKM '!B:K,MATCH(C2989,'LISTA DE PRECIOS EKM '!A:A,0),9)</f>
        <v>#N/A</v>
      </c>
      <c r="G2989" s="22" t="str">
        <f>+IF(ISNUMBER(MATCH(C2989,Precios!C:C,0)),"Sí está", "No está")</f>
        <v>No está</v>
      </c>
    </row>
    <row r="2990" spans="2:7" hidden="1">
      <c r="B2990" s="22" t="s">
        <v>8334</v>
      </c>
      <c r="C2990" s="22" t="s">
        <v>8386</v>
      </c>
      <c r="D2990" s="63" t="e">
        <f>+INDEX('LISTA DE PRECIOS EKM '!A:K,MATCH(C2990,'LISTA DE PRECIOS EKM '!A:A,0),MATCH($D$1,'LISTA DE PRECIOS EKM '!$1:$1,0))</f>
        <v>#N/A</v>
      </c>
      <c r="E2990" s="22" t="e">
        <f>+INDEX('LISTA DE PRECIOS EKM '!B:K,MATCH(C2990,'LISTA DE PRECIOS EKM '!A:A,0),7)</f>
        <v>#N/A</v>
      </c>
      <c r="F2990" s="22" t="e">
        <f>+INDEX('LISTA DE PRECIOS EKM '!B:K,MATCH(C2990,'LISTA DE PRECIOS EKM '!A:A,0),9)</f>
        <v>#N/A</v>
      </c>
      <c r="G2990" s="22" t="str">
        <f>+IF(ISNUMBER(MATCH(C2990,Precios!C:C,0)),"Sí está", "No está")</f>
        <v>No está</v>
      </c>
    </row>
    <row r="2991" spans="2:7" hidden="1">
      <c r="B2991" s="22" t="s">
        <v>8334</v>
      </c>
      <c r="C2991" s="22" t="s">
        <v>8386</v>
      </c>
      <c r="D2991" s="63" t="e">
        <f>+INDEX('LISTA DE PRECIOS EKM '!A:K,MATCH(C2991,'LISTA DE PRECIOS EKM '!A:A,0),MATCH($D$1,'LISTA DE PRECIOS EKM '!$1:$1,0))</f>
        <v>#N/A</v>
      </c>
      <c r="E2991" s="22" t="e">
        <f>+INDEX('LISTA DE PRECIOS EKM '!B:K,MATCH(C2991,'LISTA DE PRECIOS EKM '!A:A,0),7)</f>
        <v>#N/A</v>
      </c>
      <c r="F2991" s="22" t="e">
        <f>+INDEX('LISTA DE PRECIOS EKM '!B:K,MATCH(C2991,'LISTA DE PRECIOS EKM '!A:A,0),9)</f>
        <v>#N/A</v>
      </c>
      <c r="G2991" s="22" t="str">
        <f>+IF(ISNUMBER(MATCH(C2991,Precios!C:C,0)),"Sí está", "No está")</f>
        <v>No está</v>
      </c>
    </row>
    <row r="2992" spans="2:7" hidden="1">
      <c r="B2992" s="22" t="s">
        <v>8334</v>
      </c>
      <c r="C2992" s="22" t="s">
        <v>8387</v>
      </c>
      <c r="D2992" s="63" t="e">
        <f>+INDEX('LISTA DE PRECIOS EKM '!A:K,MATCH(C2992,'LISTA DE PRECIOS EKM '!A:A,0),MATCH($D$1,'LISTA DE PRECIOS EKM '!$1:$1,0))</f>
        <v>#N/A</v>
      </c>
      <c r="E2992" s="22" t="e">
        <f>+INDEX('LISTA DE PRECIOS EKM '!B:K,MATCH(C2992,'LISTA DE PRECIOS EKM '!A:A,0),7)</f>
        <v>#N/A</v>
      </c>
      <c r="F2992" s="22" t="e">
        <f>+INDEX('LISTA DE PRECIOS EKM '!B:K,MATCH(C2992,'LISTA DE PRECIOS EKM '!A:A,0),9)</f>
        <v>#N/A</v>
      </c>
      <c r="G2992" s="22" t="str">
        <f>+IF(ISNUMBER(MATCH(C2992,Precios!C:C,0)),"Sí está", "No está")</f>
        <v>No está</v>
      </c>
    </row>
    <row r="2993" spans="1:7" hidden="1">
      <c r="B2993" s="22" t="s">
        <v>8334</v>
      </c>
      <c r="C2993" s="22" t="s">
        <v>8387</v>
      </c>
      <c r="D2993" s="63" t="e">
        <f>+INDEX('LISTA DE PRECIOS EKM '!A:K,MATCH(C2993,'LISTA DE PRECIOS EKM '!A:A,0),MATCH($D$1,'LISTA DE PRECIOS EKM '!$1:$1,0))</f>
        <v>#N/A</v>
      </c>
      <c r="E2993" s="22" t="e">
        <f>+INDEX('LISTA DE PRECIOS EKM '!B:K,MATCH(C2993,'LISTA DE PRECIOS EKM '!A:A,0),7)</f>
        <v>#N/A</v>
      </c>
      <c r="F2993" s="22" t="e">
        <f>+INDEX('LISTA DE PRECIOS EKM '!B:K,MATCH(C2993,'LISTA DE PRECIOS EKM '!A:A,0),9)</f>
        <v>#N/A</v>
      </c>
      <c r="G2993" s="22" t="str">
        <f>+IF(ISNUMBER(MATCH(C2993,Precios!C:C,0)),"Sí está", "No está")</f>
        <v>No está</v>
      </c>
    </row>
    <row r="2994" spans="1:7" hidden="1">
      <c r="B2994" s="22" t="s">
        <v>8334</v>
      </c>
      <c r="C2994" s="22" t="s">
        <v>8388</v>
      </c>
      <c r="D2994" s="63" t="e">
        <f>+INDEX('LISTA DE PRECIOS EKM '!A:K,MATCH(C2994,'LISTA DE PRECIOS EKM '!A:A,0),MATCH($D$1,'LISTA DE PRECIOS EKM '!$1:$1,0))</f>
        <v>#N/A</v>
      </c>
      <c r="E2994" s="22" t="e">
        <f>+INDEX('LISTA DE PRECIOS EKM '!B:K,MATCH(C2994,'LISTA DE PRECIOS EKM '!A:A,0),7)</f>
        <v>#N/A</v>
      </c>
      <c r="F2994" s="22" t="e">
        <f>+INDEX('LISTA DE PRECIOS EKM '!B:K,MATCH(C2994,'LISTA DE PRECIOS EKM '!A:A,0),9)</f>
        <v>#N/A</v>
      </c>
      <c r="G2994" s="22" t="str">
        <f>+IF(ISNUMBER(MATCH(C2994,Precios!C:C,0)),"Sí está", "No está")</f>
        <v>No está</v>
      </c>
    </row>
    <row r="2995" spans="1:7" hidden="1">
      <c r="B2995" s="22" t="s">
        <v>8334</v>
      </c>
      <c r="C2995" s="22" t="s">
        <v>8388</v>
      </c>
      <c r="D2995" s="63" t="e">
        <f>+INDEX('LISTA DE PRECIOS EKM '!A:K,MATCH(C2995,'LISTA DE PRECIOS EKM '!A:A,0),MATCH($D$1,'LISTA DE PRECIOS EKM '!$1:$1,0))</f>
        <v>#N/A</v>
      </c>
      <c r="E2995" s="22" t="e">
        <f>+INDEX('LISTA DE PRECIOS EKM '!B:K,MATCH(C2995,'LISTA DE PRECIOS EKM '!A:A,0),7)</f>
        <v>#N/A</v>
      </c>
      <c r="F2995" s="22" t="e">
        <f>+INDEX('LISTA DE PRECIOS EKM '!B:K,MATCH(C2995,'LISTA DE PRECIOS EKM '!A:A,0),9)</f>
        <v>#N/A</v>
      </c>
      <c r="G2995" s="22" t="str">
        <f>+IF(ISNUMBER(MATCH(C2995,Precios!C:C,0)),"Sí está", "No está")</f>
        <v>No está</v>
      </c>
    </row>
    <row r="2996" spans="1:7" hidden="1">
      <c r="B2996" s="22" t="s">
        <v>8334</v>
      </c>
      <c r="C2996" s="22" t="s">
        <v>8389</v>
      </c>
      <c r="D2996" s="63" t="e">
        <f>+INDEX('LISTA DE PRECIOS EKM '!A:K,MATCH(C2996,'LISTA DE PRECIOS EKM '!A:A,0),MATCH($D$1,'LISTA DE PRECIOS EKM '!$1:$1,0))</f>
        <v>#N/A</v>
      </c>
      <c r="E2996" s="22" t="e">
        <f>+INDEX('LISTA DE PRECIOS EKM '!B:K,MATCH(C2996,'LISTA DE PRECIOS EKM '!A:A,0),7)</f>
        <v>#N/A</v>
      </c>
      <c r="F2996" s="22" t="e">
        <f>+INDEX('LISTA DE PRECIOS EKM '!B:K,MATCH(C2996,'LISTA DE PRECIOS EKM '!A:A,0),9)</f>
        <v>#N/A</v>
      </c>
      <c r="G2996" s="22" t="str">
        <f>+IF(ISNUMBER(MATCH(C2996,Precios!C:C,0)),"Sí está", "No está")</f>
        <v>No está</v>
      </c>
    </row>
    <row r="2997" spans="1:7" hidden="1">
      <c r="B2997" s="22" t="s">
        <v>8334</v>
      </c>
      <c r="C2997" s="22" t="s">
        <v>8389</v>
      </c>
      <c r="D2997" s="63" t="e">
        <f>+INDEX('LISTA DE PRECIOS EKM '!A:K,MATCH(C2997,'LISTA DE PRECIOS EKM '!A:A,0),MATCH($D$1,'LISTA DE PRECIOS EKM '!$1:$1,0))</f>
        <v>#N/A</v>
      </c>
      <c r="E2997" s="22" t="e">
        <f>+INDEX('LISTA DE PRECIOS EKM '!B:K,MATCH(C2997,'LISTA DE PRECIOS EKM '!A:A,0),7)</f>
        <v>#N/A</v>
      </c>
      <c r="F2997" s="22" t="e">
        <f>+INDEX('LISTA DE PRECIOS EKM '!B:K,MATCH(C2997,'LISTA DE PRECIOS EKM '!A:A,0),9)</f>
        <v>#N/A</v>
      </c>
      <c r="G2997" s="22" t="str">
        <f>+IF(ISNUMBER(MATCH(C2997,Precios!C:C,0)),"Sí está", "No está")</f>
        <v>No está</v>
      </c>
    </row>
    <row r="2998" spans="1:7" hidden="1">
      <c r="B2998" s="22" t="s">
        <v>8324</v>
      </c>
      <c r="C2998" s="22" t="s">
        <v>8390</v>
      </c>
      <c r="D2998" s="63" t="e">
        <f>+INDEX('LISTA DE PRECIOS EKM '!A:K,MATCH(C2998,'LISTA DE PRECIOS EKM '!A:A,0),MATCH($D$1,'LISTA DE PRECIOS EKM '!$1:$1,0))</f>
        <v>#N/A</v>
      </c>
      <c r="E2998" s="22" t="e">
        <f>+INDEX('LISTA DE PRECIOS EKM '!B:K,MATCH(C2998,'LISTA DE PRECIOS EKM '!A:A,0),7)</f>
        <v>#N/A</v>
      </c>
      <c r="F2998" s="22" t="e">
        <f>+INDEX('LISTA DE PRECIOS EKM '!B:K,MATCH(C2998,'LISTA DE PRECIOS EKM '!A:A,0),9)</f>
        <v>#N/A</v>
      </c>
      <c r="G2998" s="22" t="str">
        <f>+IF(ISNUMBER(MATCH(C2998,Precios!C:C,0)),"Sí está", "No está")</f>
        <v>No está</v>
      </c>
    </row>
    <row r="2999" spans="1:7" hidden="1">
      <c r="B2999" s="22" t="s">
        <v>8324</v>
      </c>
      <c r="C2999" s="22" t="s">
        <v>8390</v>
      </c>
      <c r="D2999" s="63" t="e">
        <f>+INDEX('LISTA DE PRECIOS EKM '!A:K,MATCH(C2999,'LISTA DE PRECIOS EKM '!A:A,0),MATCH($D$1,'LISTA DE PRECIOS EKM '!$1:$1,0))</f>
        <v>#N/A</v>
      </c>
      <c r="E2999" s="22" t="e">
        <f>+INDEX('LISTA DE PRECIOS EKM '!B:K,MATCH(C2999,'LISTA DE PRECIOS EKM '!A:A,0),7)</f>
        <v>#N/A</v>
      </c>
      <c r="F2999" s="22" t="e">
        <f>+INDEX('LISTA DE PRECIOS EKM '!B:K,MATCH(C2999,'LISTA DE PRECIOS EKM '!A:A,0),9)</f>
        <v>#N/A</v>
      </c>
      <c r="G2999" s="22" t="str">
        <f>+IF(ISNUMBER(MATCH(C2999,Precios!C:C,0)),"Sí está", "No está")</f>
        <v>No está</v>
      </c>
    </row>
    <row r="3000" spans="1:7" hidden="1">
      <c r="A3000" s="22">
        <v>437215</v>
      </c>
      <c r="B3000" s="22" t="s">
        <v>5087</v>
      </c>
      <c r="C3000" s="22" t="s">
        <v>1687</v>
      </c>
      <c r="D3000" s="63">
        <f>+INDEX('LISTA DE PRECIOS EKM '!A:K,MATCH(C3000,'LISTA DE PRECIOS EKM '!A:A,0),MATCH($D$1,'LISTA DE PRECIOS EKM '!$1:$1,0))</f>
        <v>279900</v>
      </c>
      <c r="E3000" s="22">
        <f>+INDEX('LISTA DE PRECIOS EKM '!B:K,MATCH(C3000,'LISTA DE PRECIOS EKM '!A:A,0),7)</f>
        <v>289900</v>
      </c>
      <c r="F3000" s="22">
        <f>+INDEX('LISTA DE PRECIOS EKM '!B:K,MATCH(C3000,'LISTA DE PRECIOS EKM '!A:A,0),9)</f>
        <v>299900</v>
      </c>
      <c r="G3000" s="22" t="str">
        <f>+IF(ISNUMBER(MATCH(C3000,Precios!C:C,0)),"Sí está", "No está")</f>
        <v>Sí está</v>
      </c>
    </row>
    <row r="3001" spans="1:7" hidden="1">
      <c r="A3001" s="22">
        <v>437276</v>
      </c>
      <c r="B3001" s="22" t="s">
        <v>5087</v>
      </c>
      <c r="C3001" s="22" t="s">
        <v>1687</v>
      </c>
      <c r="D3001" s="63">
        <f>+INDEX('LISTA DE PRECIOS EKM '!A:K,MATCH(C3001,'LISTA DE PRECIOS EKM '!A:A,0),MATCH($D$1,'LISTA DE PRECIOS EKM '!$1:$1,0))</f>
        <v>279900</v>
      </c>
      <c r="E3001" s="22">
        <f>+INDEX('LISTA DE PRECIOS EKM '!B:K,MATCH(C3001,'LISTA DE PRECIOS EKM '!A:A,0),7)</f>
        <v>289900</v>
      </c>
      <c r="F3001" s="22">
        <f>+INDEX('LISTA DE PRECIOS EKM '!B:K,MATCH(C3001,'LISTA DE PRECIOS EKM '!A:A,0),9)</f>
        <v>299900</v>
      </c>
      <c r="G3001" s="22" t="str">
        <f>+IF(ISNUMBER(MATCH(C3001,Precios!C:C,0)),"Sí está", "No está")</f>
        <v>Sí está</v>
      </c>
    </row>
    <row r="3002" spans="1:7" hidden="1">
      <c r="A3002" s="22">
        <v>437284</v>
      </c>
      <c r="B3002" s="22" t="s">
        <v>5089</v>
      </c>
      <c r="C3002" s="22" t="s">
        <v>1694</v>
      </c>
      <c r="D3002" s="63">
        <f>+INDEX('LISTA DE PRECIOS EKM '!A:K,MATCH(C3002,'LISTA DE PRECIOS EKM '!A:A,0),MATCH($D$1,'LISTA DE PRECIOS EKM '!$1:$1,0))</f>
        <v>149900</v>
      </c>
      <c r="E3002" s="22">
        <f>+INDEX('LISTA DE PRECIOS EKM '!B:K,MATCH(C3002,'LISTA DE PRECIOS EKM '!A:A,0),7)</f>
        <v>149900</v>
      </c>
      <c r="F3002" s="22">
        <f>+INDEX('LISTA DE PRECIOS EKM '!B:K,MATCH(C3002,'LISTA DE PRECIOS EKM '!A:A,0),9)</f>
        <v>159900</v>
      </c>
      <c r="G3002" s="22" t="str">
        <f>+IF(ISNUMBER(MATCH(C3002,Precios!C:C,0)),"Sí está", "No está")</f>
        <v>Sí está</v>
      </c>
    </row>
    <row r="3003" spans="1:7" hidden="1">
      <c r="A3003" s="22">
        <v>452023</v>
      </c>
      <c r="B3003" s="22" t="s">
        <v>5089</v>
      </c>
      <c r="C3003" s="22" t="s">
        <v>1694</v>
      </c>
      <c r="D3003" s="63">
        <f>+INDEX('LISTA DE PRECIOS EKM '!A:K,MATCH(C3003,'LISTA DE PRECIOS EKM '!A:A,0),MATCH($D$1,'LISTA DE PRECIOS EKM '!$1:$1,0))</f>
        <v>149900</v>
      </c>
      <c r="E3003" s="22">
        <f>+INDEX('LISTA DE PRECIOS EKM '!B:K,MATCH(C3003,'LISTA DE PRECIOS EKM '!A:A,0),7)</f>
        <v>149900</v>
      </c>
      <c r="F3003" s="22">
        <f>+INDEX('LISTA DE PRECIOS EKM '!B:K,MATCH(C3003,'LISTA DE PRECIOS EKM '!A:A,0),9)</f>
        <v>159900</v>
      </c>
      <c r="G3003" s="22" t="str">
        <f>+IF(ISNUMBER(MATCH(C3003,Precios!C:C,0)),"Sí está", "No está")</f>
        <v>Sí está</v>
      </c>
    </row>
    <row r="3004" spans="1:7" hidden="1">
      <c r="A3004" s="22">
        <v>452025</v>
      </c>
      <c r="B3004" s="22" t="s">
        <v>5090</v>
      </c>
      <c r="C3004" s="22" t="s">
        <v>1698</v>
      </c>
      <c r="D3004" s="63">
        <f>+INDEX('LISTA DE PRECIOS EKM '!A:K,MATCH(C3004,'LISTA DE PRECIOS EKM '!A:A,0),MATCH($D$1,'LISTA DE PRECIOS EKM '!$1:$1,0))</f>
        <v>139900</v>
      </c>
      <c r="E3004" s="22">
        <f>+INDEX('LISTA DE PRECIOS EKM '!B:K,MATCH(C3004,'LISTA DE PRECIOS EKM '!A:A,0),7)</f>
        <v>139900</v>
      </c>
      <c r="F3004" s="22">
        <f>+INDEX('LISTA DE PRECIOS EKM '!B:K,MATCH(C3004,'LISTA DE PRECIOS EKM '!A:A,0),9)</f>
        <v>149900</v>
      </c>
      <c r="G3004" s="22" t="str">
        <f>+IF(ISNUMBER(MATCH(C3004,Precios!C:C,0)),"Sí está", "No está")</f>
        <v>Sí está</v>
      </c>
    </row>
    <row r="3005" spans="1:7" hidden="1">
      <c r="A3005" s="22">
        <v>452151</v>
      </c>
      <c r="B3005" s="22" t="s">
        <v>5091</v>
      </c>
      <c r="C3005" s="22" t="s">
        <v>1714</v>
      </c>
      <c r="D3005" s="63">
        <f>+INDEX('LISTA DE PRECIOS EKM '!A:K,MATCH(C3005,'LISTA DE PRECIOS EKM '!A:A,0),MATCH($D$1,'LISTA DE PRECIOS EKM '!$1:$1,0))</f>
        <v>219900</v>
      </c>
      <c r="E3005" s="22">
        <f>+INDEX('LISTA DE PRECIOS EKM '!B:K,MATCH(C3005,'LISTA DE PRECIOS EKM '!A:A,0),7)</f>
        <v>219900</v>
      </c>
      <c r="F3005" s="22">
        <f>+INDEX('LISTA DE PRECIOS EKM '!B:K,MATCH(C3005,'LISTA DE PRECIOS EKM '!A:A,0),9)</f>
        <v>239900</v>
      </c>
      <c r="G3005" s="22" t="str">
        <f>+IF(ISNUMBER(MATCH(C3005,Precios!C:C,0)),"Sí está", "No está")</f>
        <v>Sí está</v>
      </c>
    </row>
    <row r="3006" spans="1:7" hidden="1">
      <c r="A3006" s="22">
        <v>566364</v>
      </c>
      <c r="B3006" s="22" t="s">
        <v>5091</v>
      </c>
      <c r="C3006" s="22" t="s">
        <v>1714</v>
      </c>
      <c r="D3006" s="63">
        <f>+INDEX('LISTA DE PRECIOS EKM '!A:K,MATCH(C3006,'LISTA DE PRECIOS EKM '!A:A,0),MATCH($D$1,'LISTA DE PRECIOS EKM '!$1:$1,0))</f>
        <v>219900</v>
      </c>
      <c r="E3006" s="22">
        <f>+INDEX('LISTA DE PRECIOS EKM '!B:K,MATCH(C3006,'LISTA DE PRECIOS EKM '!A:A,0),7)</f>
        <v>219900</v>
      </c>
      <c r="F3006" s="22">
        <f>+INDEX('LISTA DE PRECIOS EKM '!B:K,MATCH(C3006,'LISTA DE PRECIOS EKM '!A:A,0),9)</f>
        <v>239900</v>
      </c>
      <c r="G3006" s="22" t="str">
        <f>+IF(ISNUMBER(MATCH(C3006,Precios!C:C,0)),"Sí está", "No está")</f>
        <v>Sí está</v>
      </c>
    </row>
    <row r="3007" spans="1:7" hidden="1">
      <c r="A3007" s="22">
        <v>566370</v>
      </c>
      <c r="B3007" s="22" t="s">
        <v>5092</v>
      </c>
      <c r="C3007" s="22" t="s">
        <v>1716</v>
      </c>
      <c r="D3007" s="63">
        <f>+INDEX('LISTA DE PRECIOS EKM '!A:K,MATCH(C3007,'LISTA DE PRECIOS EKM '!A:A,0),MATCH($D$1,'LISTA DE PRECIOS EKM '!$1:$1,0))</f>
        <v>219900</v>
      </c>
      <c r="E3007" s="22">
        <f>+INDEX('LISTA DE PRECIOS EKM '!B:K,MATCH(C3007,'LISTA DE PRECIOS EKM '!A:A,0),7)</f>
        <v>219900</v>
      </c>
      <c r="F3007" s="22">
        <f>+INDEX('LISTA DE PRECIOS EKM '!B:K,MATCH(C3007,'LISTA DE PRECIOS EKM '!A:A,0),9)</f>
        <v>239900</v>
      </c>
      <c r="G3007" s="22" t="str">
        <f>+IF(ISNUMBER(MATCH(C3007,Precios!C:C,0)),"Sí está", "No está")</f>
        <v>Sí está</v>
      </c>
    </row>
    <row r="3008" spans="1:7" hidden="1">
      <c r="A3008" s="22">
        <v>551925</v>
      </c>
      <c r="B3008" s="22" t="s">
        <v>5101</v>
      </c>
      <c r="C3008" s="22" t="s">
        <v>2299</v>
      </c>
      <c r="D3008" s="63">
        <f>+INDEX('LISTA DE PRECIOS EKM '!A:K,MATCH(C3008,'LISTA DE PRECIOS EKM '!A:A,0),MATCH($D$1,'LISTA DE PRECIOS EKM '!$1:$1,0))</f>
        <v>659900</v>
      </c>
      <c r="E3008" s="22">
        <f>+INDEX('LISTA DE PRECIOS EKM '!B:K,MATCH(C3008,'LISTA DE PRECIOS EKM '!A:A,0),7)</f>
        <v>679900</v>
      </c>
      <c r="F3008" s="22">
        <f>+INDEX('LISTA DE PRECIOS EKM '!B:K,MATCH(C3008,'LISTA DE PRECIOS EKM '!A:A,0),9)</f>
        <v>719900</v>
      </c>
      <c r="G3008" s="22" t="str">
        <f>+IF(ISNUMBER(MATCH(C3008,Precios!C:C,0)),"Sí está", "No está")</f>
        <v>Sí está</v>
      </c>
    </row>
    <row r="3009" spans="1:7" hidden="1">
      <c r="A3009" s="22">
        <v>572815</v>
      </c>
      <c r="B3009" s="22" t="s">
        <v>5101</v>
      </c>
      <c r="C3009" s="22" t="s">
        <v>2299</v>
      </c>
      <c r="D3009" s="63">
        <f>+INDEX('LISTA DE PRECIOS EKM '!A:K,MATCH(C3009,'LISTA DE PRECIOS EKM '!A:A,0),MATCH($D$1,'LISTA DE PRECIOS EKM '!$1:$1,0))</f>
        <v>659900</v>
      </c>
      <c r="E3009" s="22">
        <f>+INDEX('LISTA DE PRECIOS EKM '!B:K,MATCH(C3009,'LISTA DE PRECIOS EKM '!A:A,0),7)</f>
        <v>679900</v>
      </c>
      <c r="F3009" s="22">
        <f>+INDEX('LISTA DE PRECIOS EKM '!B:K,MATCH(C3009,'LISTA DE PRECIOS EKM '!A:A,0),9)</f>
        <v>719900</v>
      </c>
      <c r="G3009" s="22" t="str">
        <f>+IF(ISNUMBER(MATCH(C3009,Precios!C:C,0)),"Sí está", "No está")</f>
        <v>Sí está</v>
      </c>
    </row>
    <row r="3010" spans="1:7" hidden="1">
      <c r="A3010" s="22">
        <v>437165</v>
      </c>
      <c r="B3010" s="22" t="s">
        <v>5102</v>
      </c>
      <c r="C3010" s="22" t="s">
        <v>1784</v>
      </c>
      <c r="D3010" s="63">
        <f>+INDEX('LISTA DE PRECIOS EKM '!A:K,MATCH(C3010,'LISTA DE PRECIOS EKM '!A:A,0),MATCH($D$1,'LISTA DE PRECIOS EKM '!$1:$1,0))</f>
        <v>399900</v>
      </c>
      <c r="E3010" s="22">
        <f>+INDEX('LISTA DE PRECIOS EKM '!B:K,MATCH(C3010,'LISTA DE PRECIOS EKM '!A:A,0),7)</f>
        <v>409900</v>
      </c>
      <c r="F3010" s="22">
        <f>+INDEX('LISTA DE PRECIOS EKM '!B:K,MATCH(C3010,'LISTA DE PRECIOS EKM '!A:A,0),9)</f>
        <v>429900</v>
      </c>
      <c r="G3010" s="22" t="str">
        <f>+IF(ISNUMBER(MATCH(C3010,Precios!C:C,0)),"Sí está", "No está")</f>
        <v>Sí está</v>
      </c>
    </row>
    <row r="3011" spans="1:7" hidden="1">
      <c r="A3011" s="22">
        <v>437166</v>
      </c>
      <c r="B3011" s="22" t="s">
        <v>5102</v>
      </c>
      <c r="C3011" s="22" t="s">
        <v>1784</v>
      </c>
      <c r="D3011" s="63">
        <f>+INDEX('LISTA DE PRECIOS EKM '!A:K,MATCH(C3011,'LISTA DE PRECIOS EKM '!A:A,0),MATCH($D$1,'LISTA DE PRECIOS EKM '!$1:$1,0))</f>
        <v>399900</v>
      </c>
      <c r="E3011" s="22">
        <f>+INDEX('LISTA DE PRECIOS EKM '!B:K,MATCH(C3011,'LISTA DE PRECIOS EKM '!A:A,0),7)</f>
        <v>409900</v>
      </c>
      <c r="F3011" s="22">
        <f>+INDEX('LISTA DE PRECIOS EKM '!B:K,MATCH(C3011,'LISTA DE PRECIOS EKM '!A:A,0),9)</f>
        <v>429900</v>
      </c>
      <c r="G3011" s="22" t="str">
        <f>+IF(ISNUMBER(MATCH(C3011,Precios!C:C,0)),"Sí está", "No está")</f>
        <v>Sí está</v>
      </c>
    </row>
    <row r="3012" spans="1:7" hidden="1">
      <c r="A3012" s="22">
        <v>437167</v>
      </c>
      <c r="B3012" s="22" t="s">
        <v>5103</v>
      </c>
      <c r="C3012" s="22" t="s">
        <v>2230</v>
      </c>
      <c r="D3012" s="63">
        <f>+INDEX('LISTA DE PRECIOS EKM '!A:K,MATCH(C3012,'LISTA DE PRECIOS EKM '!A:A,0),MATCH($D$1,'LISTA DE PRECIOS EKM '!$1:$1,0))</f>
        <v>299900</v>
      </c>
      <c r="E3012" s="22">
        <f>+INDEX('LISTA DE PRECIOS EKM '!B:K,MATCH(C3012,'LISTA DE PRECIOS EKM '!A:A,0),7)</f>
        <v>309900</v>
      </c>
      <c r="F3012" s="22">
        <f>+INDEX('LISTA DE PRECIOS EKM '!B:K,MATCH(C3012,'LISTA DE PRECIOS EKM '!A:A,0),9)</f>
        <v>319900</v>
      </c>
      <c r="G3012" s="22" t="str">
        <f>+IF(ISNUMBER(MATCH(C3012,Precios!C:C,0)),"Sí está", "No está")</f>
        <v>Sí está</v>
      </c>
    </row>
    <row r="3013" spans="1:7" hidden="1">
      <c r="A3013" s="22">
        <v>437168</v>
      </c>
      <c r="B3013" s="22" t="s">
        <v>5103</v>
      </c>
      <c r="C3013" s="22" t="s">
        <v>2230</v>
      </c>
      <c r="D3013" s="63">
        <f>+INDEX('LISTA DE PRECIOS EKM '!A:K,MATCH(C3013,'LISTA DE PRECIOS EKM '!A:A,0),MATCH($D$1,'LISTA DE PRECIOS EKM '!$1:$1,0))</f>
        <v>299900</v>
      </c>
      <c r="E3013" s="22">
        <f>+INDEX('LISTA DE PRECIOS EKM '!B:K,MATCH(C3013,'LISTA DE PRECIOS EKM '!A:A,0),7)</f>
        <v>309900</v>
      </c>
      <c r="F3013" s="22">
        <f>+INDEX('LISTA DE PRECIOS EKM '!B:K,MATCH(C3013,'LISTA DE PRECIOS EKM '!A:A,0),9)</f>
        <v>319900</v>
      </c>
      <c r="G3013" s="22" t="str">
        <f>+IF(ISNUMBER(MATCH(C3013,Precios!C:C,0)),"Sí está", "No está")</f>
        <v>Sí está</v>
      </c>
    </row>
    <row r="3014" spans="1:7" hidden="1">
      <c r="A3014" s="22">
        <v>437174</v>
      </c>
      <c r="B3014" s="22" t="s">
        <v>5108</v>
      </c>
      <c r="C3014" s="22" t="s">
        <v>1683</v>
      </c>
      <c r="D3014" s="63">
        <f>+INDEX('LISTA DE PRECIOS EKM '!A:K,MATCH(C3014,'LISTA DE PRECIOS EKM '!A:A,0),MATCH($D$1,'LISTA DE PRECIOS EKM '!$1:$1,0))</f>
        <v>259900</v>
      </c>
      <c r="E3014" s="22">
        <f>+INDEX('LISTA DE PRECIOS EKM '!B:K,MATCH(C3014,'LISTA DE PRECIOS EKM '!A:A,0),7)</f>
        <v>269900</v>
      </c>
      <c r="F3014" s="22">
        <f>+INDEX('LISTA DE PRECIOS EKM '!B:K,MATCH(C3014,'LISTA DE PRECIOS EKM '!A:A,0),9)</f>
        <v>279900</v>
      </c>
      <c r="G3014" s="22" t="str">
        <f>+IF(ISNUMBER(MATCH(C3014,Precios!C:C,0)),"Sí está", "No está")</f>
        <v>Sí está</v>
      </c>
    </row>
    <row r="3015" spans="1:7" hidden="1">
      <c r="A3015" s="22">
        <v>437227</v>
      </c>
      <c r="B3015" s="22" t="s">
        <v>5111</v>
      </c>
      <c r="C3015" s="22" t="s">
        <v>1668</v>
      </c>
      <c r="D3015" s="63">
        <f>+INDEX('LISTA DE PRECIOS EKM '!A:K,MATCH(C3015,'LISTA DE PRECIOS EKM '!A:A,0),MATCH($D$1,'LISTA DE PRECIOS EKM '!$1:$1,0))</f>
        <v>389900</v>
      </c>
      <c r="E3015" s="22">
        <f>+INDEX('LISTA DE PRECIOS EKM '!B:K,MATCH(C3015,'LISTA DE PRECIOS EKM '!A:A,0),7)</f>
        <v>399900</v>
      </c>
      <c r="F3015" s="22">
        <f>+INDEX('LISTA DE PRECIOS EKM '!B:K,MATCH(C3015,'LISTA DE PRECIOS EKM '!A:A,0),9)</f>
        <v>419900</v>
      </c>
      <c r="G3015" s="22" t="str">
        <f>+IF(ISNUMBER(MATCH(C3015,Precios!C:C,0)),"Sí está", "No está")</f>
        <v>Sí está</v>
      </c>
    </row>
    <row r="3016" spans="1:7" hidden="1">
      <c r="A3016" s="22">
        <v>437274</v>
      </c>
      <c r="B3016" s="22" t="s">
        <v>5111</v>
      </c>
      <c r="C3016" s="22" t="s">
        <v>1668</v>
      </c>
      <c r="D3016" s="63">
        <f>+INDEX('LISTA DE PRECIOS EKM '!A:K,MATCH(C3016,'LISTA DE PRECIOS EKM '!A:A,0),MATCH($D$1,'LISTA DE PRECIOS EKM '!$1:$1,0))</f>
        <v>389900</v>
      </c>
      <c r="E3016" s="22">
        <f>+INDEX('LISTA DE PRECIOS EKM '!B:K,MATCH(C3016,'LISTA DE PRECIOS EKM '!A:A,0),7)</f>
        <v>399900</v>
      </c>
      <c r="F3016" s="22">
        <f>+INDEX('LISTA DE PRECIOS EKM '!B:K,MATCH(C3016,'LISTA DE PRECIOS EKM '!A:A,0),9)</f>
        <v>419900</v>
      </c>
      <c r="G3016" s="22" t="str">
        <f>+IF(ISNUMBER(MATCH(C3016,Precios!C:C,0)),"Sí está", "No está")</f>
        <v>Sí está</v>
      </c>
    </row>
    <row r="3017" spans="1:7" hidden="1">
      <c r="A3017" s="22">
        <v>437275</v>
      </c>
      <c r="B3017" s="22" t="s">
        <v>5108</v>
      </c>
      <c r="C3017" s="22" t="s">
        <v>1683</v>
      </c>
      <c r="D3017" s="63">
        <f>+INDEX('LISTA DE PRECIOS EKM '!A:K,MATCH(C3017,'LISTA DE PRECIOS EKM '!A:A,0),MATCH($D$1,'LISTA DE PRECIOS EKM '!$1:$1,0))</f>
        <v>259900</v>
      </c>
      <c r="E3017" s="22">
        <f>+INDEX('LISTA DE PRECIOS EKM '!B:K,MATCH(C3017,'LISTA DE PRECIOS EKM '!A:A,0),7)</f>
        <v>269900</v>
      </c>
      <c r="F3017" s="22">
        <f>+INDEX('LISTA DE PRECIOS EKM '!B:K,MATCH(C3017,'LISTA DE PRECIOS EKM '!A:A,0),9)</f>
        <v>279900</v>
      </c>
      <c r="G3017" s="22" t="str">
        <f>+IF(ISNUMBER(MATCH(C3017,Precios!C:C,0)),"Sí está", "No está")</f>
        <v>Sí está</v>
      </c>
    </row>
    <row r="3018" spans="1:7" hidden="1">
      <c r="A3018" s="22">
        <v>437282</v>
      </c>
      <c r="B3018" s="22" t="s">
        <v>5092</v>
      </c>
      <c r="C3018" s="22" t="s">
        <v>1716</v>
      </c>
      <c r="D3018" s="63">
        <f>+INDEX('LISTA DE PRECIOS EKM '!A:K,MATCH(C3018,'LISTA DE PRECIOS EKM '!A:A,0),MATCH($D$1,'LISTA DE PRECIOS EKM '!$1:$1,0))</f>
        <v>219900</v>
      </c>
      <c r="E3018" s="22">
        <f>+INDEX('LISTA DE PRECIOS EKM '!B:K,MATCH(C3018,'LISTA DE PRECIOS EKM '!A:A,0),7)</f>
        <v>219900</v>
      </c>
      <c r="F3018" s="22">
        <f>+INDEX('LISTA DE PRECIOS EKM '!B:K,MATCH(C3018,'LISTA DE PRECIOS EKM '!A:A,0),9)</f>
        <v>239900</v>
      </c>
      <c r="G3018" s="22" t="str">
        <f>+IF(ISNUMBER(MATCH(C3018,Precios!C:C,0)),"Sí está", "No está")</f>
        <v>Sí está</v>
      </c>
    </row>
    <row r="3019" spans="1:7" hidden="1">
      <c r="A3019" s="22">
        <v>437294</v>
      </c>
      <c r="B3019" s="22" t="s">
        <v>5090</v>
      </c>
      <c r="C3019" s="22" t="s">
        <v>1698</v>
      </c>
      <c r="D3019" s="63">
        <f>+INDEX('LISTA DE PRECIOS EKM '!A:K,MATCH(C3019,'LISTA DE PRECIOS EKM '!A:A,0),MATCH($D$1,'LISTA DE PRECIOS EKM '!$1:$1,0))</f>
        <v>139900</v>
      </c>
      <c r="E3019" s="22">
        <f>+INDEX('LISTA DE PRECIOS EKM '!B:K,MATCH(C3019,'LISTA DE PRECIOS EKM '!A:A,0),7)</f>
        <v>139900</v>
      </c>
      <c r="F3019" s="22">
        <f>+INDEX('LISTA DE PRECIOS EKM '!B:K,MATCH(C3019,'LISTA DE PRECIOS EKM '!A:A,0),9)</f>
        <v>149900</v>
      </c>
      <c r="G3019" s="22" t="str">
        <f>+IF(ISNUMBER(MATCH(C3019,Precios!C:C,0)),"Sí está", "No está")</f>
        <v>Sí está</v>
      </c>
    </row>
    <row r="3020" spans="1:7" hidden="1">
      <c r="A3020" s="22">
        <v>437302</v>
      </c>
      <c r="B3020" s="22" t="s">
        <v>5112</v>
      </c>
      <c r="C3020" s="22" t="s">
        <v>2237</v>
      </c>
      <c r="D3020" s="63">
        <f>+INDEX('LISTA DE PRECIOS EKM '!A:K,MATCH(C3020,'LISTA DE PRECIOS EKM '!A:A,0),MATCH($D$1,'LISTA DE PRECIOS EKM '!$1:$1,0))</f>
        <v>919900</v>
      </c>
      <c r="E3020" s="22">
        <f>+INDEX('LISTA DE PRECIOS EKM '!B:K,MATCH(C3020,'LISTA DE PRECIOS EKM '!A:A,0),7)</f>
        <v>949900</v>
      </c>
      <c r="F3020" s="22">
        <f>+INDEX('LISTA DE PRECIOS EKM '!B:K,MATCH(C3020,'LISTA DE PRECIOS EKM '!A:A,0),9)</f>
        <v>1009900</v>
      </c>
      <c r="G3020" s="22" t="str">
        <f>+IF(ISNUMBER(MATCH(C3020,Precios!C:C,0)),"Sí está", "No está")</f>
        <v>Sí está</v>
      </c>
    </row>
    <row r="3021" spans="1:7" hidden="1">
      <c r="A3021" s="22">
        <v>437303</v>
      </c>
      <c r="B3021" s="22" t="s">
        <v>5112</v>
      </c>
      <c r="C3021" s="22" t="s">
        <v>2237</v>
      </c>
      <c r="D3021" s="63">
        <f>+INDEX('LISTA DE PRECIOS EKM '!A:K,MATCH(C3021,'LISTA DE PRECIOS EKM '!A:A,0),MATCH($D$1,'LISTA DE PRECIOS EKM '!$1:$1,0))</f>
        <v>919900</v>
      </c>
      <c r="E3021" s="22">
        <f>+INDEX('LISTA DE PRECIOS EKM '!B:K,MATCH(C3021,'LISTA DE PRECIOS EKM '!A:A,0),7)</f>
        <v>949900</v>
      </c>
      <c r="F3021" s="22">
        <f>+INDEX('LISTA DE PRECIOS EKM '!B:K,MATCH(C3021,'LISTA DE PRECIOS EKM '!A:A,0),9)</f>
        <v>1009900</v>
      </c>
      <c r="G3021" s="22" t="str">
        <f>+IF(ISNUMBER(MATCH(C3021,Precios!C:C,0)),"Sí está", "No está")</f>
        <v>Sí está</v>
      </c>
    </row>
    <row r="3022" spans="1:7" hidden="1">
      <c r="A3022" s="22">
        <v>437306</v>
      </c>
      <c r="B3022" s="22" t="s">
        <v>5115</v>
      </c>
      <c r="C3022" s="22" t="s">
        <v>2222</v>
      </c>
      <c r="D3022" s="63">
        <f>+INDEX('LISTA DE PRECIOS EKM '!A:K,MATCH(C3022,'LISTA DE PRECIOS EKM '!A:A,0),MATCH($D$1,'LISTA DE PRECIOS EKM '!$1:$1,0))</f>
        <v>1059900</v>
      </c>
      <c r="E3022" s="22">
        <f>+INDEX('LISTA DE PRECIOS EKM '!B:K,MATCH(C3022,'LISTA DE PRECIOS EKM '!A:A,0),7)</f>
        <v>1099900</v>
      </c>
      <c r="F3022" s="22">
        <f>+INDEX('LISTA DE PRECIOS EKM '!B:K,MATCH(C3022,'LISTA DE PRECIOS EKM '!A:A,0),9)</f>
        <v>1159900</v>
      </c>
      <c r="G3022" s="22" t="str">
        <f>+IF(ISNUMBER(MATCH(C3022,Precios!C:C,0)),"Sí está", "No está")</f>
        <v>Sí está</v>
      </c>
    </row>
    <row r="3023" spans="1:7" hidden="1">
      <c r="A3023" s="22">
        <v>437307</v>
      </c>
      <c r="B3023" s="22" t="s">
        <v>5115</v>
      </c>
      <c r="C3023" s="22" t="s">
        <v>2222</v>
      </c>
      <c r="D3023" s="63">
        <f>+INDEX('LISTA DE PRECIOS EKM '!A:K,MATCH(C3023,'LISTA DE PRECIOS EKM '!A:A,0),MATCH($D$1,'LISTA DE PRECIOS EKM '!$1:$1,0))</f>
        <v>1059900</v>
      </c>
      <c r="E3023" s="22">
        <f>+INDEX('LISTA DE PRECIOS EKM '!B:K,MATCH(C3023,'LISTA DE PRECIOS EKM '!A:A,0),7)</f>
        <v>1099900</v>
      </c>
      <c r="F3023" s="22">
        <f>+INDEX('LISTA DE PRECIOS EKM '!B:K,MATCH(C3023,'LISTA DE PRECIOS EKM '!A:A,0),9)</f>
        <v>1159900</v>
      </c>
      <c r="G3023" s="22" t="str">
        <f>+IF(ISNUMBER(MATCH(C3023,Precios!C:C,0)),"Sí está", "No está")</f>
        <v>Sí está</v>
      </c>
    </row>
    <row r="3024" spans="1:7" hidden="1">
      <c r="A3024" s="22">
        <v>437308</v>
      </c>
      <c r="B3024" s="22" t="s">
        <v>5116</v>
      </c>
      <c r="C3024" s="22" t="s">
        <v>2663</v>
      </c>
      <c r="D3024" s="63">
        <f>+INDEX('LISTA DE PRECIOS EKM '!A:K,MATCH(C3024,'LISTA DE PRECIOS EKM '!A:A,0),MATCH($D$1,'LISTA DE PRECIOS EKM '!$1:$1,0))</f>
        <v>919900</v>
      </c>
      <c r="E3024" s="22">
        <f>+INDEX('LISTA DE PRECIOS EKM '!B:K,MATCH(C3024,'LISTA DE PRECIOS EKM '!A:A,0),7)</f>
        <v>949900</v>
      </c>
      <c r="F3024" s="22">
        <f>+INDEX('LISTA DE PRECIOS EKM '!B:K,MATCH(C3024,'LISTA DE PRECIOS EKM '!A:A,0),9)</f>
        <v>1009900</v>
      </c>
      <c r="G3024" s="22" t="str">
        <f>+IF(ISNUMBER(MATCH(C3024,Precios!C:C,0)),"Sí está", "No está")</f>
        <v>Sí está</v>
      </c>
    </row>
    <row r="3025" spans="1:7" hidden="1">
      <c r="A3025" s="22">
        <v>438027</v>
      </c>
      <c r="B3025" s="22" t="s">
        <v>5116</v>
      </c>
      <c r="C3025" s="22" t="s">
        <v>2663</v>
      </c>
      <c r="D3025" s="63">
        <f>+INDEX('LISTA DE PRECIOS EKM '!A:K,MATCH(C3025,'LISTA DE PRECIOS EKM '!A:A,0),MATCH($D$1,'LISTA DE PRECIOS EKM '!$1:$1,0))</f>
        <v>919900</v>
      </c>
      <c r="E3025" s="22">
        <f>+INDEX('LISTA DE PRECIOS EKM '!B:K,MATCH(C3025,'LISTA DE PRECIOS EKM '!A:A,0),7)</f>
        <v>949900</v>
      </c>
      <c r="F3025" s="22">
        <f>+INDEX('LISTA DE PRECIOS EKM '!B:K,MATCH(C3025,'LISTA DE PRECIOS EKM '!A:A,0),9)</f>
        <v>1009900</v>
      </c>
      <c r="G3025" s="22" t="str">
        <f>+IF(ISNUMBER(MATCH(C3025,Precios!C:C,0)),"Sí está", "No está")</f>
        <v>Sí está</v>
      </c>
    </row>
    <row r="3026" spans="1:7" hidden="1">
      <c r="A3026" s="22">
        <v>438046</v>
      </c>
      <c r="B3026" s="22" t="s">
        <v>5127</v>
      </c>
      <c r="C3026" s="22" t="s">
        <v>1756</v>
      </c>
      <c r="D3026" s="63">
        <f>+INDEX('LISTA DE PRECIOS EKM '!A:K,MATCH(C3026,'LISTA DE PRECIOS EKM '!A:A,0),MATCH($D$1,'LISTA DE PRECIOS EKM '!$1:$1,0))</f>
        <v>329900</v>
      </c>
      <c r="E3026" s="22">
        <f>+INDEX('LISTA DE PRECIOS EKM '!B:K,MATCH(C3026,'LISTA DE PRECIOS EKM '!A:A,0),7)</f>
        <v>339900</v>
      </c>
      <c r="F3026" s="22">
        <f>+INDEX('LISTA DE PRECIOS EKM '!B:K,MATCH(C3026,'LISTA DE PRECIOS EKM '!A:A,0),9)</f>
        <v>359900</v>
      </c>
      <c r="G3026" s="22" t="str">
        <f>+IF(ISNUMBER(MATCH(C3026,Precios!C:C,0)),"Sí está", "No está")</f>
        <v>Sí está</v>
      </c>
    </row>
    <row r="3027" spans="1:7" hidden="1">
      <c r="A3027" s="22">
        <v>438047</v>
      </c>
      <c r="B3027" s="22" t="s">
        <v>5127</v>
      </c>
      <c r="C3027" s="22" t="s">
        <v>1756</v>
      </c>
      <c r="D3027" s="63">
        <f>+INDEX('LISTA DE PRECIOS EKM '!A:K,MATCH(C3027,'LISTA DE PRECIOS EKM '!A:A,0),MATCH($D$1,'LISTA DE PRECIOS EKM '!$1:$1,0))</f>
        <v>329900</v>
      </c>
      <c r="E3027" s="22">
        <f>+INDEX('LISTA DE PRECIOS EKM '!B:K,MATCH(C3027,'LISTA DE PRECIOS EKM '!A:A,0),7)</f>
        <v>339900</v>
      </c>
      <c r="F3027" s="22">
        <f>+INDEX('LISTA DE PRECIOS EKM '!B:K,MATCH(C3027,'LISTA DE PRECIOS EKM '!A:A,0),9)</f>
        <v>359900</v>
      </c>
      <c r="G3027" s="22" t="str">
        <f>+IF(ISNUMBER(MATCH(C3027,Precios!C:C,0)),"Sí está", "No está")</f>
        <v>Sí está</v>
      </c>
    </row>
    <row r="3028" spans="1:7" hidden="1">
      <c r="A3028" s="22">
        <v>438048</v>
      </c>
      <c r="B3028" s="22" t="s">
        <v>5128</v>
      </c>
      <c r="C3028" s="22" t="s">
        <v>1671</v>
      </c>
      <c r="D3028" s="63">
        <f>+INDEX('LISTA DE PRECIOS EKM '!A:K,MATCH(C3028,'LISTA DE PRECIOS EKM '!A:A,0),MATCH($D$1,'LISTA DE PRECIOS EKM '!$1:$1,0))</f>
        <v>229900</v>
      </c>
      <c r="E3028" s="22">
        <f>+INDEX('LISTA DE PRECIOS EKM '!B:K,MATCH(C3028,'LISTA DE PRECIOS EKM '!A:A,0),7)</f>
        <v>229900</v>
      </c>
      <c r="F3028" s="22">
        <f>+INDEX('LISTA DE PRECIOS EKM '!B:K,MATCH(C3028,'LISTA DE PRECIOS EKM '!A:A,0),9)</f>
        <v>249900</v>
      </c>
      <c r="G3028" s="22" t="str">
        <f>+IF(ISNUMBER(MATCH(C3028,Precios!C:C,0)),"Sí está", "No está")</f>
        <v>Sí está</v>
      </c>
    </row>
    <row r="3029" spans="1:7" hidden="1">
      <c r="A3029" s="22">
        <v>438049</v>
      </c>
      <c r="B3029" s="22" t="s">
        <v>5128</v>
      </c>
      <c r="C3029" s="22" t="s">
        <v>1671</v>
      </c>
      <c r="D3029" s="63">
        <f>+INDEX('LISTA DE PRECIOS EKM '!A:K,MATCH(C3029,'LISTA DE PRECIOS EKM '!A:A,0),MATCH($D$1,'LISTA DE PRECIOS EKM '!$1:$1,0))</f>
        <v>229900</v>
      </c>
      <c r="E3029" s="22">
        <f>+INDEX('LISTA DE PRECIOS EKM '!B:K,MATCH(C3029,'LISTA DE PRECIOS EKM '!A:A,0),7)</f>
        <v>229900</v>
      </c>
      <c r="F3029" s="22">
        <f>+INDEX('LISTA DE PRECIOS EKM '!B:K,MATCH(C3029,'LISTA DE PRECIOS EKM '!A:A,0),9)</f>
        <v>249900</v>
      </c>
      <c r="G3029" s="22" t="str">
        <f>+IF(ISNUMBER(MATCH(C3029,Precios!C:C,0)),"Sí está", "No está")</f>
        <v>Sí está</v>
      </c>
    </row>
    <row r="3030" spans="1:7" hidden="1">
      <c r="A3030" s="22">
        <v>438050</v>
      </c>
      <c r="B3030" s="22" t="s">
        <v>5129</v>
      </c>
      <c r="C3030" s="22" t="s">
        <v>1741</v>
      </c>
      <c r="D3030" s="63">
        <f>+INDEX('LISTA DE PRECIOS EKM '!A:K,MATCH(C3030,'LISTA DE PRECIOS EKM '!A:A,0),MATCH($D$1,'LISTA DE PRECIOS EKM '!$1:$1,0))</f>
        <v>379900</v>
      </c>
      <c r="E3030" s="22">
        <f>+INDEX('LISTA DE PRECIOS EKM '!B:K,MATCH(C3030,'LISTA DE PRECIOS EKM '!A:A,0),7)</f>
        <v>399900</v>
      </c>
      <c r="F3030" s="22">
        <f>+INDEX('LISTA DE PRECIOS EKM '!B:K,MATCH(C3030,'LISTA DE PRECIOS EKM '!A:A,0),9)</f>
        <v>419900</v>
      </c>
      <c r="G3030" s="22" t="str">
        <f>+IF(ISNUMBER(MATCH(C3030,Precios!C:C,0)),"Sí está", "No está")</f>
        <v>Sí está</v>
      </c>
    </row>
    <row r="3031" spans="1:7" hidden="1">
      <c r="A3031" s="22">
        <v>438051</v>
      </c>
      <c r="B3031" s="22" t="s">
        <v>5130</v>
      </c>
      <c r="C3031" s="22" t="s">
        <v>2582</v>
      </c>
      <c r="D3031" s="63">
        <f>+INDEX('LISTA DE PRECIOS EKM '!A:K,MATCH(C3031,'LISTA DE PRECIOS EKM '!A:A,0),MATCH($D$1,'LISTA DE PRECIOS EKM '!$1:$1,0))</f>
        <v>389900</v>
      </c>
      <c r="E3031" s="22">
        <f>+INDEX('LISTA DE PRECIOS EKM '!B:K,MATCH(C3031,'LISTA DE PRECIOS EKM '!A:A,0),7)</f>
        <v>399900</v>
      </c>
      <c r="F3031" s="22">
        <f>+INDEX('LISTA DE PRECIOS EKM '!B:K,MATCH(C3031,'LISTA DE PRECIOS EKM '!A:A,0),9)</f>
        <v>419900</v>
      </c>
      <c r="G3031" s="22" t="str">
        <f>+IF(ISNUMBER(MATCH(C3031,Precios!C:C,0)),"Sí está", "No está")</f>
        <v>Sí está</v>
      </c>
    </row>
    <row r="3032" spans="1:7" hidden="1">
      <c r="A3032" s="22">
        <v>438052</v>
      </c>
      <c r="B3032" s="22" t="s">
        <v>5131</v>
      </c>
      <c r="C3032" s="22" t="s">
        <v>1700</v>
      </c>
      <c r="D3032" s="63">
        <f>+INDEX('LISTA DE PRECIOS EKM '!A:K,MATCH(C3032,'LISTA DE PRECIOS EKM '!A:A,0),MATCH($D$1,'LISTA DE PRECIOS EKM '!$1:$1,0))</f>
        <v>129900</v>
      </c>
      <c r="E3032" s="22">
        <f>+INDEX('LISTA DE PRECIOS EKM '!B:K,MATCH(C3032,'LISTA DE PRECIOS EKM '!A:A,0),7)</f>
        <v>129900</v>
      </c>
      <c r="F3032" s="22">
        <f>+INDEX('LISTA DE PRECIOS EKM '!B:K,MATCH(C3032,'LISTA DE PRECIOS EKM '!A:A,0),9)</f>
        <v>139900</v>
      </c>
      <c r="G3032" s="22" t="str">
        <f>+IF(ISNUMBER(MATCH(C3032,Precios!C:C,0)),"Sí está", "No está")</f>
        <v>Sí está</v>
      </c>
    </row>
    <row r="3033" spans="1:7" hidden="1">
      <c r="A3033" s="22">
        <v>438053</v>
      </c>
      <c r="B3033" s="22" t="s">
        <v>5131</v>
      </c>
      <c r="C3033" s="22" t="s">
        <v>1700</v>
      </c>
      <c r="D3033" s="63">
        <f>+INDEX('LISTA DE PRECIOS EKM '!A:K,MATCH(C3033,'LISTA DE PRECIOS EKM '!A:A,0),MATCH($D$1,'LISTA DE PRECIOS EKM '!$1:$1,0))</f>
        <v>129900</v>
      </c>
      <c r="E3033" s="22">
        <f>+INDEX('LISTA DE PRECIOS EKM '!B:K,MATCH(C3033,'LISTA DE PRECIOS EKM '!A:A,0),7)</f>
        <v>129900</v>
      </c>
      <c r="F3033" s="22">
        <f>+INDEX('LISTA DE PRECIOS EKM '!B:K,MATCH(C3033,'LISTA DE PRECIOS EKM '!A:A,0),9)</f>
        <v>139900</v>
      </c>
      <c r="G3033" s="22" t="str">
        <f>+IF(ISNUMBER(MATCH(C3033,Precios!C:C,0)),"Sí está", "No está")</f>
        <v>Sí está</v>
      </c>
    </row>
    <row r="3034" spans="1:7" hidden="1">
      <c r="A3034" s="22">
        <v>438054</v>
      </c>
      <c r="B3034" s="22" t="s">
        <v>5132</v>
      </c>
      <c r="C3034" s="22" t="s">
        <v>1703</v>
      </c>
      <c r="D3034" s="63">
        <f>+INDEX('LISTA DE PRECIOS EKM '!A:K,MATCH(C3034,'LISTA DE PRECIOS EKM '!A:A,0),MATCH($D$1,'LISTA DE PRECIOS EKM '!$1:$1,0))</f>
        <v>149900</v>
      </c>
      <c r="E3034" s="22">
        <f>+INDEX('LISTA DE PRECIOS EKM '!B:K,MATCH(C3034,'LISTA DE PRECIOS EKM '!A:A,0),7)</f>
        <v>149900</v>
      </c>
      <c r="F3034" s="22">
        <f>+INDEX('LISTA DE PRECIOS EKM '!B:K,MATCH(C3034,'LISTA DE PRECIOS EKM '!A:A,0),9)</f>
        <v>159900</v>
      </c>
      <c r="G3034" s="22" t="str">
        <f>+IF(ISNUMBER(MATCH(C3034,Precios!C:C,0)),"Sí está", "No está")</f>
        <v>Sí está</v>
      </c>
    </row>
    <row r="3035" spans="1:7" hidden="1">
      <c r="A3035" s="22">
        <v>438055</v>
      </c>
      <c r="B3035" s="22" t="s">
        <v>5132</v>
      </c>
      <c r="C3035" s="22" t="s">
        <v>1703</v>
      </c>
      <c r="D3035" s="63">
        <f>+INDEX('LISTA DE PRECIOS EKM '!A:K,MATCH(C3035,'LISTA DE PRECIOS EKM '!A:A,0),MATCH($D$1,'LISTA DE PRECIOS EKM '!$1:$1,0))</f>
        <v>149900</v>
      </c>
      <c r="E3035" s="22">
        <f>+INDEX('LISTA DE PRECIOS EKM '!B:K,MATCH(C3035,'LISTA DE PRECIOS EKM '!A:A,0),7)</f>
        <v>149900</v>
      </c>
      <c r="F3035" s="22">
        <f>+INDEX('LISTA DE PRECIOS EKM '!B:K,MATCH(C3035,'LISTA DE PRECIOS EKM '!A:A,0),9)</f>
        <v>159900</v>
      </c>
      <c r="G3035" s="22" t="str">
        <f>+IF(ISNUMBER(MATCH(C3035,Precios!C:C,0)),"Sí está", "No está")</f>
        <v>Sí está</v>
      </c>
    </row>
    <row r="3036" spans="1:7" hidden="1">
      <c r="A3036" s="22">
        <v>438056</v>
      </c>
      <c r="B3036" s="22" t="s">
        <v>5133</v>
      </c>
      <c r="C3036" s="22" t="s">
        <v>1719</v>
      </c>
      <c r="D3036" s="63">
        <f>+INDEX('LISTA DE PRECIOS EKM '!A:K,MATCH(C3036,'LISTA DE PRECIOS EKM '!A:A,0),MATCH($D$1,'LISTA DE PRECIOS EKM '!$1:$1,0))</f>
        <v>219900</v>
      </c>
      <c r="E3036" s="22">
        <f>+INDEX('LISTA DE PRECIOS EKM '!B:K,MATCH(C3036,'LISTA DE PRECIOS EKM '!A:A,0),7)</f>
        <v>249900</v>
      </c>
      <c r="F3036" s="22">
        <f>+INDEX('LISTA DE PRECIOS EKM '!B:K,MATCH(C3036,'LISTA DE PRECIOS EKM '!A:A,0),9)</f>
        <v>259900</v>
      </c>
      <c r="G3036" s="22" t="str">
        <f>+IF(ISNUMBER(MATCH(C3036,Precios!C:C,0)),"Sí está", "No está")</f>
        <v>Sí está</v>
      </c>
    </row>
    <row r="3037" spans="1:7" hidden="1">
      <c r="A3037" s="22">
        <v>438057</v>
      </c>
      <c r="B3037" s="22" t="s">
        <v>5133</v>
      </c>
      <c r="C3037" s="22" t="s">
        <v>1719</v>
      </c>
      <c r="D3037" s="63">
        <f>+INDEX('LISTA DE PRECIOS EKM '!A:K,MATCH(C3037,'LISTA DE PRECIOS EKM '!A:A,0),MATCH($D$1,'LISTA DE PRECIOS EKM '!$1:$1,0))</f>
        <v>219900</v>
      </c>
      <c r="E3037" s="22">
        <f>+INDEX('LISTA DE PRECIOS EKM '!B:K,MATCH(C3037,'LISTA DE PRECIOS EKM '!A:A,0),7)</f>
        <v>249900</v>
      </c>
      <c r="F3037" s="22">
        <f>+INDEX('LISTA DE PRECIOS EKM '!B:K,MATCH(C3037,'LISTA DE PRECIOS EKM '!A:A,0),9)</f>
        <v>259900</v>
      </c>
      <c r="G3037" s="22" t="str">
        <f>+IF(ISNUMBER(MATCH(C3037,Precios!C:C,0)),"Sí está", "No está")</f>
        <v>Sí está</v>
      </c>
    </row>
    <row r="3038" spans="1:7" hidden="1">
      <c r="A3038" s="22">
        <v>438059</v>
      </c>
      <c r="B3038" s="22" t="s">
        <v>5134</v>
      </c>
      <c r="C3038" s="22" t="s">
        <v>1678</v>
      </c>
      <c r="D3038" s="63">
        <f>+INDEX('LISTA DE PRECIOS EKM '!A:K,MATCH(C3038,'LISTA DE PRECIOS EKM '!A:A,0),MATCH($D$1,'LISTA DE PRECIOS EKM '!$1:$1,0))</f>
        <v>149900</v>
      </c>
      <c r="E3038" s="22">
        <f>+INDEX('LISTA DE PRECIOS EKM '!B:K,MATCH(C3038,'LISTA DE PRECIOS EKM '!A:A,0),7)</f>
        <v>149900</v>
      </c>
      <c r="F3038" s="22">
        <f>+INDEX('LISTA DE PRECIOS EKM '!B:K,MATCH(C3038,'LISTA DE PRECIOS EKM '!A:A,0),9)</f>
        <v>159900</v>
      </c>
      <c r="G3038" s="22" t="str">
        <f>+IF(ISNUMBER(MATCH(C3038,Precios!C:C,0)),"Sí está", "No está")</f>
        <v>Sí está</v>
      </c>
    </row>
    <row r="3039" spans="1:7" hidden="1">
      <c r="A3039" s="22">
        <v>438061</v>
      </c>
      <c r="B3039" s="22" t="s">
        <v>5135</v>
      </c>
      <c r="C3039" s="22" t="s">
        <v>1744</v>
      </c>
      <c r="D3039" s="63">
        <f>+INDEX('LISTA DE PRECIOS EKM '!A:K,MATCH(C3039,'LISTA DE PRECIOS EKM '!A:A,0),MATCH($D$1,'LISTA DE PRECIOS EKM '!$1:$1,0))</f>
        <v>179900</v>
      </c>
      <c r="E3039" s="22">
        <f>+INDEX('LISTA DE PRECIOS EKM '!B:K,MATCH(C3039,'LISTA DE PRECIOS EKM '!A:A,0),7)</f>
        <v>179900</v>
      </c>
      <c r="F3039" s="22">
        <f>+INDEX('LISTA DE PRECIOS EKM '!B:K,MATCH(C3039,'LISTA DE PRECIOS EKM '!A:A,0),9)</f>
        <v>189900</v>
      </c>
      <c r="G3039" s="22" t="str">
        <f>+IF(ISNUMBER(MATCH(C3039,Precios!C:C,0)),"Sí está", "No está")</f>
        <v>Sí está</v>
      </c>
    </row>
    <row r="3040" spans="1:7" hidden="1">
      <c r="A3040" s="22">
        <v>438062</v>
      </c>
      <c r="B3040" s="22" t="s">
        <v>5135</v>
      </c>
      <c r="C3040" s="22" t="s">
        <v>1744</v>
      </c>
      <c r="D3040" s="63">
        <f>+INDEX('LISTA DE PRECIOS EKM '!A:K,MATCH(C3040,'LISTA DE PRECIOS EKM '!A:A,0),MATCH($D$1,'LISTA DE PRECIOS EKM '!$1:$1,0))</f>
        <v>179900</v>
      </c>
      <c r="E3040" s="22">
        <f>+INDEX('LISTA DE PRECIOS EKM '!B:K,MATCH(C3040,'LISTA DE PRECIOS EKM '!A:A,0),7)</f>
        <v>179900</v>
      </c>
      <c r="F3040" s="22">
        <f>+INDEX('LISTA DE PRECIOS EKM '!B:K,MATCH(C3040,'LISTA DE PRECIOS EKM '!A:A,0),9)</f>
        <v>189900</v>
      </c>
      <c r="G3040" s="22" t="str">
        <f>+IF(ISNUMBER(MATCH(C3040,Precios!C:C,0)),"Sí está", "No está")</f>
        <v>Sí está</v>
      </c>
    </row>
    <row r="3041" spans="1:7" hidden="1">
      <c r="A3041" s="22">
        <v>450187</v>
      </c>
      <c r="B3041" s="22" t="s">
        <v>5232</v>
      </c>
      <c r="C3041" s="22" t="s">
        <v>1830</v>
      </c>
      <c r="D3041" s="63">
        <f>+INDEX('LISTA DE PRECIOS EKM '!A:K,MATCH(C3041,'LISTA DE PRECIOS EKM '!A:A,0),MATCH($D$1,'LISTA DE PRECIOS EKM '!$1:$1,0))</f>
        <v>2899900</v>
      </c>
      <c r="E3041" s="22">
        <f>+INDEX('LISTA DE PRECIOS EKM '!B:K,MATCH(C3041,'LISTA DE PRECIOS EKM '!A:A,0),7)</f>
        <v>3019900</v>
      </c>
      <c r="F3041" s="22">
        <f>+INDEX('LISTA DE PRECIOS EKM '!B:K,MATCH(C3041,'LISTA DE PRECIOS EKM '!A:A,0),9)</f>
        <v>3179900</v>
      </c>
      <c r="G3041" s="22" t="str">
        <f>+IF(ISNUMBER(MATCH(C3041,Precios!C:C,0)),"Sí está", "No está")</f>
        <v>Sí está</v>
      </c>
    </row>
    <row r="3042" spans="1:7" hidden="1">
      <c r="A3042" s="22">
        <v>450188</v>
      </c>
      <c r="B3042" s="22" t="s">
        <v>5232</v>
      </c>
      <c r="C3042" s="22" t="s">
        <v>1830</v>
      </c>
      <c r="D3042" s="63">
        <f>+INDEX('LISTA DE PRECIOS EKM '!A:K,MATCH(C3042,'LISTA DE PRECIOS EKM '!A:A,0),MATCH($D$1,'LISTA DE PRECIOS EKM '!$1:$1,0))</f>
        <v>2899900</v>
      </c>
      <c r="E3042" s="22">
        <f>+INDEX('LISTA DE PRECIOS EKM '!B:K,MATCH(C3042,'LISTA DE PRECIOS EKM '!A:A,0),7)</f>
        <v>3019900</v>
      </c>
      <c r="F3042" s="22">
        <f>+INDEX('LISTA DE PRECIOS EKM '!B:K,MATCH(C3042,'LISTA DE PRECIOS EKM '!A:A,0),9)</f>
        <v>3179900</v>
      </c>
      <c r="G3042" s="22" t="str">
        <f>+IF(ISNUMBER(MATCH(C3042,Precios!C:C,0)),"Sí está", "No está")</f>
        <v>Sí está</v>
      </c>
    </row>
    <row r="3043" spans="1:7" hidden="1">
      <c r="A3043" s="22">
        <v>450189</v>
      </c>
      <c r="B3043" s="22" t="s">
        <v>5233</v>
      </c>
      <c r="C3043" s="22" t="s">
        <v>1831</v>
      </c>
      <c r="D3043" s="63">
        <f>+INDEX('LISTA DE PRECIOS EKM '!A:K,MATCH(C3043,'LISTA DE PRECIOS EKM '!A:A,0),MATCH($D$1,'LISTA DE PRECIOS EKM '!$1:$1,0))</f>
        <v>2899900</v>
      </c>
      <c r="E3043" s="22">
        <f>+INDEX('LISTA DE PRECIOS EKM '!B:K,MATCH(C3043,'LISTA DE PRECIOS EKM '!A:A,0),7)</f>
        <v>3019900</v>
      </c>
      <c r="F3043" s="22">
        <f>+INDEX('LISTA DE PRECIOS EKM '!B:K,MATCH(C3043,'LISTA DE PRECIOS EKM '!A:A,0),9)</f>
        <v>3179900</v>
      </c>
      <c r="G3043" s="22" t="str">
        <f>+IF(ISNUMBER(MATCH(C3043,Precios!C:C,0)),"Sí está", "No está")</f>
        <v>Sí está</v>
      </c>
    </row>
    <row r="3044" spans="1:7" hidden="1">
      <c r="A3044" s="22">
        <v>450190</v>
      </c>
      <c r="B3044" s="22" t="s">
        <v>5233</v>
      </c>
      <c r="C3044" s="22" t="s">
        <v>1831</v>
      </c>
      <c r="D3044" s="63">
        <f>+INDEX('LISTA DE PRECIOS EKM '!A:K,MATCH(C3044,'LISTA DE PRECIOS EKM '!A:A,0),MATCH($D$1,'LISTA DE PRECIOS EKM '!$1:$1,0))</f>
        <v>2899900</v>
      </c>
      <c r="E3044" s="22">
        <f>+INDEX('LISTA DE PRECIOS EKM '!B:K,MATCH(C3044,'LISTA DE PRECIOS EKM '!A:A,0),7)</f>
        <v>3019900</v>
      </c>
      <c r="F3044" s="22">
        <f>+INDEX('LISTA DE PRECIOS EKM '!B:K,MATCH(C3044,'LISTA DE PRECIOS EKM '!A:A,0),9)</f>
        <v>3179900</v>
      </c>
      <c r="G3044" s="22" t="str">
        <f>+IF(ISNUMBER(MATCH(C3044,Precios!C:C,0)),"Sí está", "No está")</f>
        <v>Sí está</v>
      </c>
    </row>
    <row r="3045" spans="1:7" hidden="1">
      <c r="A3045" s="22">
        <v>450193</v>
      </c>
      <c r="B3045" s="22" t="s">
        <v>5236</v>
      </c>
      <c r="C3045" s="22" t="s">
        <v>1828</v>
      </c>
      <c r="D3045" s="63">
        <f>+INDEX('LISTA DE PRECIOS EKM '!A:K,MATCH(C3045,'LISTA DE PRECIOS EKM '!A:A,0),MATCH($D$1,'LISTA DE PRECIOS EKM '!$1:$1,0))</f>
        <v>2899900</v>
      </c>
      <c r="E3045" s="22">
        <f>+INDEX('LISTA DE PRECIOS EKM '!B:K,MATCH(C3045,'LISTA DE PRECIOS EKM '!A:A,0),7)</f>
        <v>3019900</v>
      </c>
      <c r="F3045" s="22">
        <f>+INDEX('LISTA DE PRECIOS EKM '!B:K,MATCH(C3045,'LISTA DE PRECIOS EKM '!A:A,0),9)</f>
        <v>3179900</v>
      </c>
      <c r="G3045" s="22" t="str">
        <f>+IF(ISNUMBER(MATCH(C3045,Precios!C:C,0)),"Sí está", "No está")</f>
        <v>Sí está</v>
      </c>
    </row>
    <row r="3046" spans="1:7" hidden="1">
      <c r="A3046" s="22">
        <v>450194</v>
      </c>
      <c r="B3046" s="22" t="s">
        <v>5236</v>
      </c>
      <c r="C3046" s="22" t="s">
        <v>1828</v>
      </c>
      <c r="D3046" s="63">
        <f>+INDEX('LISTA DE PRECIOS EKM '!A:K,MATCH(C3046,'LISTA DE PRECIOS EKM '!A:A,0),MATCH($D$1,'LISTA DE PRECIOS EKM '!$1:$1,0))</f>
        <v>2899900</v>
      </c>
      <c r="E3046" s="22">
        <f>+INDEX('LISTA DE PRECIOS EKM '!B:K,MATCH(C3046,'LISTA DE PRECIOS EKM '!A:A,0),7)</f>
        <v>3019900</v>
      </c>
      <c r="F3046" s="22">
        <f>+INDEX('LISTA DE PRECIOS EKM '!B:K,MATCH(C3046,'LISTA DE PRECIOS EKM '!A:A,0),9)</f>
        <v>3179900</v>
      </c>
      <c r="G3046" s="22" t="str">
        <f>+IF(ISNUMBER(MATCH(C3046,Precios!C:C,0)),"Sí está", "No está")</f>
        <v>Sí está</v>
      </c>
    </row>
    <row r="3047" spans="1:7" hidden="1">
      <c r="A3047" s="22">
        <v>450195</v>
      </c>
      <c r="B3047" s="22" t="s">
        <v>5237</v>
      </c>
      <c r="C3047" s="22" t="s">
        <v>1765</v>
      </c>
      <c r="D3047" s="63">
        <f>+INDEX('LISTA DE PRECIOS EKM '!A:K,MATCH(C3047,'LISTA DE PRECIOS EKM '!A:A,0),MATCH($D$1,'LISTA DE PRECIOS EKM '!$1:$1,0))</f>
        <v>2899900</v>
      </c>
      <c r="E3047" s="22">
        <f>+INDEX('LISTA DE PRECIOS EKM '!B:K,MATCH(C3047,'LISTA DE PRECIOS EKM '!A:A,0),7)</f>
        <v>3019900</v>
      </c>
      <c r="F3047" s="22">
        <f>+INDEX('LISTA DE PRECIOS EKM '!B:K,MATCH(C3047,'LISTA DE PRECIOS EKM '!A:A,0),9)</f>
        <v>3179900</v>
      </c>
      <c r="G3047" s="22" t="str">
        <f>+IF(ISNUMBER(MATCH(C3047,Precios!C:C,0)),"Sí está", "No está")</f>
        <v>Sí está</v>
      </c>
    </row>
    <row r="3048" spans="1:7" hidden="1">
      <c r="A3048" s="22">
        <v>450202</v>
      </c>
      <c r="B3048" s="22" t="s">
        <v>5237</v>
      </c>
      <c r="C3048" s="22" t="s">
        <v>1765</v>
      </c>
      <c r="D3048" s="63">
        <f>+INDEX('LISTA DE PRECIOS EKM '!A:K,MATCH(C3048,'LISTA DE PRECIOS EKM '!A:A,0),MATCH($D$1,'LISTA DE PRECIOS EKM '!$1:$1,0))</f>
        <v>2899900</v>
      </c>
      <c r="E3048" s="22">
        <f>+INDEX('LISTA DE PRECIOS EKM '!B:K,MATCH(C3048,'LISTA DE PRECIOS EKM '!A:A,0),7)</f>
        <v>3019900</v>
      </c>
      <c r="F3048" s="22">
        <f>+INDEX('LISTA DE PRECIOS EKM '!B:K,MATCH(C3048,'LISTA DE PRECIOS EKM '!A:A,0),9)</f>
        <v>3179900</v>
      </c>
      <c r="G3048" s="22" t="str">
        <f>+IF(ISNUMBER(MATCH(C3048,Precios!C:C,0)),"Sí está", "No está")</f>
        <v>Sí está</v>
      </c>
    </row>
    <row r="3049" spans="1:7" hidden="1">
      <c r="A3049" s="22">
        <v>450209</v>
      </c>
      <c r="B3049" s="22" t="s">
        <v>5240</v>
      </c>
      <c r="C3049" s="22" t="s">
        <v>1829</v>
      </c>
      <c r="D3049" s="63">
        <f>+INDEX('LISTA DE PRECIOS EKM '!A:K,MATCH(C3049,'LISTA DE PRECIOS EKM '!A:A,0),MATCH($D$1,'LISTA DE PRECIOS EKM '!$1:$1,0))</f>
        <v>2899900</v>
      </c>
      <c r="E3049" s="22">
        <f>+INDEX('LISTA DE PRECIOS EKM '!B:K,MATCH(C3049,'LISTA DE PRECIOS EKM '!A:A,0),7)</f>
        <v>3019900</v>
      </c>
      <c r="F3049" s="22">
        <f>+INDEX('LISTA DE PRECIOS EKM '!B:K,MATCH(C3049,'LISTA DE PRECIOS EKM '!A:A,0),9)</f>
        <v>3179900</v>
      </c>
      <c r="G3049" s="22" t="str">
        <f>+IF(ISNUMBER(MATCH(C3049,Precios!C:C,0)),"Sí está", "No está")</f>
        <v>Sí está</v>
      </c>
    </row>
    <row r="3050" spans="1:7" hidden="1">
      <c r="A3050" s="22">
        <v>450210</v>
      </c>
      <c r="B3050" s="22" t="s">
        <v>5241</v>
      </c>
      <c r="C3050" s="22" t="s">
        <v>1832</v>
      </c>
      <c r="D3050" s="63">
        <f>+INDEX('LISTA DE PRECIOS EKM '!A:K,MATCH(C3050,'LISTA DE PRECIOS EKM '!A:A,0),MATCH($D$1,'LISTA DE PRECIOS EKM '!$1:$1,0))</f>
        <v>2899900</v>
      </c>
      <c r="E3050" s="22">
        <f>+INDEX('LISTA DE PRECIOS EKM '!B:K,MATCH(C3050,'LISTA DE PRECIOS EKM '!A:A,0),7)</f>
        <v>3019900</v>
      </c>
      <c r="F3050" s="22">
        <f>+INDEX('LISTA DE PRECIOS EKM '!B:K,MATCH(C3050,'LISTA DE PRECIOS EKM '!A:A,0),9)</f>
        <v>3179900</v>
      </c>
      <c r="G3050" s="22" t="str">
        <f>+IF(ISNUMBER(MATCH(C3050,Precios!C:C,0)),"Sí está", "No está")</f>
        <v>Sí está</v>
      </c>
    </row>
    <row r="3051" spans="1:7" hidden="1">
      <c r="A3051" s="22">
        <v>450211</v>
      </c>
      <c r="B3051" s="22" t="s">
        <v>5241</v>
      </c>
      <c r="C3051" s="22" t="s">
        <v>1832</v>
      </c>
      <c r="D3051" s="63">
        <f>+INDEX('LISTA DE PRECIOS EKM '!A:K,MATCH(C3051,'LISTA DE PRECIOS EKM '!A:A,0),MATCH($D$1,'LISTA DE PRECIOS EKM '!$1:$1,0))</f>
        <v>2899900</v>
      </c>
      <c r="E3051" s="22">
        <f>+INDEX('LISTA DE PRECIOS EKM '!B:K,MATCH(C3051,'LISTA DE PRECIOS EKM '!A:A,0),7)</f>
        <v>3019900</v>
      </c>
      <c r="F3051" s="22">
        <f>+INDEX('LISTA DE PRECIOS EKM '!B:K,MATCH(C3051,'LISTA DE PRECIOS EKM '!A:A,0),9)</f>
        <v>3179900</v>
      </c>
      <c r="G3051" s="22" t="str">
        <f>+IF(ISNUMBER(MATCH(C3051,Precios!C:C,0)),"Sí está", "No está")</f>
        <v>Sí está</v>
      </c>
    </row>
    <row r="3052" spans="1:7" hidden="1">
      <c r="A3052" s="22">
        <v>450256</v>
      </c>
      <c r="B3052" s="22" t="s">
        <v>5266</v>
      </c>
      <c r="C3052" s="22" t="s">
        <v>1800</v>
      </c>
      <c r="D3052" s="63">
        <f>+INDEX('LISTA DE PRECIOS EKM '!A:K,MATCH(C3052,'LISTA DE PRECIOS EKM '!A:A,0),MATCH($D$1,'LISTA DE PRECIOS EKM '!$1:$1,0))</f>
        <v>2229900</v>
      </c>
      <c r="E3052" s="22">
        <f>+INDEX('LISTA DE PRECIOS EKM '!B:K,MATCH(C3052,'LISTA DE PRECIOS EKM '!A:A,0),7)</f>
        <v>2319900</v>
      </c>
      <c r="F3052" s="22">
        <f>+INDEX('LISTA DE PRECIOS EKM '!B:K,MATCH(C3052,'LISTA DE PRECIOS EKM '!A:A,0),9)</f>
        <v>2449900</v>
      </c>
      <c r="G3052" s="22" t="str">
        <f>+IF(ISNUMBER(MATCH(C3052,Precios!C:C,0)),"Sí está", "No está")</f>
        <v>Sí está</v>
      </c>
    </row>
    <row r="3053" spans="1:7" hidden="1">
      <c r="A3053" s="22">
        <v>450257</v>
      </c>
      <c r="B3053" s="22" t="s">
        <v>5266</v>
      </c>
      <c r="C3053" s="22" t="s">
        <v>1800</v>
      </c>
      <c r="D3053" s="63">
        <f>+INDEX('LISTA DE PRECIOS EKM '!A:K,MATCH(C3053,'LISTA DE PRECIOS EKM '!A:A,0),MATCH($D$1,'LISTA DE PRECIOS EKM '!$1:$1,0))</f>
        <v>2229900</v>
      </c>
      <c r="E3053" s="22">
        <f>+INDEX('LISTA DE PRECIOS EKM '!B:K,MATCH(C3053,'LISTA DE PRECIOS EKM '!A:A,0),7)</f>
        <v>2319900</v>
      </c>
      <c r="F3053" s="22">
        <f>+INDEX('LISTA DE PRECIOS EKM '!B:K,MATCH(C3053,'LISTA DE PRECIOS EKM '!A:A,0),9)</f>
        <v>2449900</v>
      </c>
      <c r="G3053" s="22" t="str">
        <f>+IF(ISNUMBER(MATCH(C3053,Precios!C:C,0)),"Sí está", "No está")</f>
        <v>Sí está</v>
      </c>
    </row>
    <row r="3054" spans="1:7" hidden="1">
      <c r="A3054" s="22">
        <v>452171</v>
      </c>
      <c r="B3054" s="22" t="s">
        <v>5343</v>
      </c>
      <c r="C3054" s="22" t="s">
        <v>2214</v>
      </c>
      <c r="D3054" s="63">
        <f>+INDEX('LISTA DE PRECIOS EKM '!A:K,MATCH(C3054,'LISTA DE PRECIOS EKM '!A:A,0),MATCH($D$1,'LISTA DE PRECIOS EKM '!$1:$1,0))</f>
        <v>1399900</v>
      </c>
      <c r="E3054" s="22">
        <f>+INDEX('LISTA DE PRECIOS EKM '!B:K,MATCH(C3054,'LISTA DE PRECIOS EKM '!A:A,0),7)</f>
        <v>1449900</v>
      </c>
      <c r="F3054" s="22">
        <f>+INDEX('LISTA DE PRECIOS EKM '!B:K,MATCH(C3054,'LISTA DE PRECIOS EKM '!A:A,0),9)</f>
        <v>1529900</v>
      </c>
      <c r="G3054" s="22" t="str">
        <f>+IF(ISNUMBER(MATCH(C3054,Precios!C:C,0)),"Sí está", "No está")</f>
        <v>Sí está</v>
      </c>
    </row>
    <row r="3055" spans="1:7" hidden="1">
      <c r="A3055" s="22">
        <v>452172</v>
      </c>
      <c r="B3055" s="22" t="s">
        <v>5343</v>
      </c>
      <c r="C3055" s="22" t="s">
        <v>2214</v>
      </c>
      <c r="D3055" s="63">
        <f>+INDEX('LISTA DE PRECIOS EKM '!A:K,MATCH(C3055,'LISTA DE PRECIOS EKM '!A:A,0),MATCH($D$1,'LISTA DE PRECIOS EKM '!$1:$1,0))</f>
        <v>1399900</v>
      </c>
      <c r="E3055" s="22">
        <f>+INDEX('LISTA DE PRECIOS EKM '!B:K,MATCH(C3055,'LISTA DE PRECIOS EKM '!A:A,0),7)</f>
        <v>1449900</v>
      </c>
      <c r="F3055" s="22">
        <f>+INDEX('LISTA DE PRECIOS EKM '!B:K,MATCH(C3055,'LISTA DE PRECIOS EKM '!A:A,0),9)</f>
        <v>1529900</v>
      </c>
      <c r="G3055" s="22" t="str">
        <f>+IF(ISNUMBER(MATCH(C3055,Precios!C:C,0)),"Sí está", "No está")</f>
        <v>Sí está</v>
      </c>
    </row>
    <row r="3056" spans="1:7" hidden="1">
      <c r="A3056" s="22">
        <v>452173</v>
      </c>
      <c r="B3056" s="22" t="s">
        <v>5344</v>
      </c>
      <c r="C3056" s="22" t="s">
        <v>2059</v>
      </c>
      <c r="D3056" s="63">
        <f>+INDEX('LISTA DE PRECIOS EKM '!A:K,MATCH(C3056,'LISTA DE PRECIOS EKM '!A:A,0),MATCH($D$1,'LISTA DE PRECIOS EKM '!$1:$1,0))</f>
        <v>1399900</v>
      </c>
      <c r="E3056" s="22">
        <f>+INDEX('LISTA DE PRECIOS EKM '!B:K,MATCH(C3056,'LISTA DE PRECIOS EKM '!A:A,0),7)</f>
        <v>1449900</v>
      </c>
      <c r="F3056" s="22">
        <f>+INDEX('LISTA DE PRECIOS EKM '!B:K,MATCH(C3056,'LISTA DE PRECIOS EKM '!A:A,0),9)</f>
        <v>1529900</v>
      </c>
      <c r="G3056" s="22" t="str">
        <f>+IF(ISNUMBER(MATCH(C3056,Precios!C:C,0)),"Sí está", "No está")</f>
        <v>Sí está</v>
      </c>
    </row>
    <row r="3057" spans="1:7" hidden="1">
      <c r="A3057" s="22">
        <v>452174</v>
      </c>
      <c r="B3057" s="22" t="s">
        <v>5344</v>
      </c>
      <c r="C3057" s="22" t="s">
        <v>2059</v>
      </c>
      <c r="D3057" s="63">
        <f>+INDEX('LISTA DE PRECIOS EKM '!A:K,MATCH(C3057,'LISTA DE PRECIOS EKM '!A:A,0),MATCH($D$1,'LISTA DE PRECIOS EKM '!$1:$1,0))</f>
        <v>1399900</v>
      </c>
      <c r="E3057" s="22">
        <f>+INDEX('LISTA DE PRECIOS EKM '!B:K,MATCH(C3057,'LISTA DE PRECIOS EKM '!A:A,0),7)</f>
        <v>1449900</v>
      </c>
      <c r="F3057" s="22">
        <f>+INDEX('LISTA DE PRECIOS EKM '!B:K,MATCH(C3057,'LISTA DE PRECIOS EKM '!A:A,0),9)</f>
        <v>1529900</v>
      </c>
      <c r="G3057" s="22" t="str">
        <f>+IF(ISNUMBER(MATCH(C3057,Precios!C:C,0)),"Sí está", "No está")</f>
        <v>Sí está</v>
      </c>
    </row>
    <row r="3058" spans="1:7" hidden="1">
      <c r="A3058" s="22">
        <v>452175</v>
      </c>
      <c r="B3058" s="22" t="s">
        <v>5345</v>
      </c>
      <c r="C3058" s="22" t="s">
        <v>2178</v>
      </c>
      <c r="D3058" s="63">
        <f>+INDEX('LISTA DE PRECIOS EKM '!A:K,MATCH(C3058,'LISTA DE PRECIOS EKM '!A:A,0),MATCH($D$1,'LISTA DE PRECIOS EKM '!$1:$1,0))</f>
        <v>1219900</v>
      </c>
      <c r="E3058" s="22">
        <f>+INDEX('LISTA DE PRECIOS EKM '!B:K,MATCH(C3058,'LISTA DE PRECIOS EKM '!A:A,0),7)</f>
        <v>1269900</v>
      </c>
      <c r="F3058" s="22">
        <f>+INDEX('LISTA DE PRECIOS EKM '!B:K,MATCH(C3058,'LISTA DE PRECIOS EKM '!A:A,0),9)</f>
        <v>1339900</v>
      </c>
      <c r="G3058" s="22" t="str">
        <f>+IF(ISNUMBER(MATCH(C3058,Precios!C:C,0)),"Sí está", "No está")</f>
        <v>Sí está</v>
      </c>
    </row>
    <row r="3059" spans="1:7" hidden="1">
      <c r="A3059" s="22">
        <v>452176</v>
      </c>
      <c r="B3059" s="22" t="s">
        <v>5345</v>
      </c>
      <c r="C3059" s="22" t="s">
        <v>2178</v>
      </c>
      <c r="D3059" s="63">
        <f>+INDEX('LISTA DE PRECIOS EKM '!A:K,MATCH(C3059,'LISTA DE PRECIOS EKM '!A:A,0),MATCH($D$1,'LISTA DE PRECIOS EKM '!$1:$1,0))</f>
        <v>1219900</v>
      </c>
      <c r="E3059" s="22">
        <f>+INDEX('LISTA DE PRECIOS EKM '!B:K,MATCH(C3059,'LISTA DE PRECIOS EKM '!A:A,0),7)</f>
        <v>1269900</v>
      </c>
      <c r="F3059" s="22">
        <f>+INDEX('LISTA DE PRECIOS EKM '!B:K,MATCH(C3059,'LISTA DE PRECIOS EKM '!A:A,0),9)</f>
        <v>1339900</v>
      </c>
      <c r="G3059" s="22" t="str">
        <f>+IF(ISNUMBER(MATCH(C3059,Precios!C:C,0)),"Sí está", "No está")</f>
        <v>Sí está</v>
      </c>
    </row>
    <row r="3060" spans="1:7" hidden="1">
      <c r="A3060" s="22">
        <v>452177</v>
      </c>
      <c r="B3060" s="22" t="s">
        <v>5346</v>
      </c>
      <c r="C3060" s="22" t="s">
        <v>2057</v>
      </c>
      <c r="D3060" s="63">
        <f>+INDEX('LISTA DE PRECIOS EKM '!A:K,MATCH(C3060,'LISTA DE PRECIOS EKM '!A:A,0),MATCH($D$1,'LISTA DE PRECIOS EKM '!$1:$1,0))</f>
        <v>1219900</v>
      </c>
      <c r="E3060" s="22">
        <f>+INDEX('LISTA DE PRECIOS EKM '!B:K,MATCH(C3060,'LISTA DE PRECIOS EKM '!A:A,0),7)</f>
        <v>1269900</v>
      </c>
      <c r="F3060" s="22">
        <f>+INDEX('LISTA DE PRECIOS EKM '!B:K,MATCH(C3060,'LISTA DE PRECIOS EKM '!A:A,0),9)</f>
        <v>1339900</v>
      </c>
      <c r="G3060" s="22" t="str">
        <f>+IF(ISNUMBER(MATCH(C3060,Precios!C:C,0)),"Sí está", "No está")</f>
        <v>Sí está</v>
      </c>
    </row>
    <row r="3061" spans="1:7" hidden="1">
      <c r="A3061" s="22">
        <v>452178</v>
      </c>
      <c r="B3061" s="22" t="s">
        <v>5346</v>
      </c>
      <c r="C3061" s="22" t="s">
        <v>2057</v>
      </c>
      <c r="D3061" s="63">
        <f>+INDEX('LISTA DE PRECIOS EKM '!A:K,MATCH(C3061,'LISTA DE PRECIOS EKM '!A:A,0),MATCH($D$1,'LISTA DE PRECIOS EKM '!$1:$1,0))</f>
        <v>1219900</v>
      </c>
      <c r="E3061" s="22">
        <f>+INDEX('LISTA DE PRECIOS EKM '!B:K,MATCH(C3061,'LISTA DE PRECIOS EKM '!A:A,0),7)</f>
        <v>1269900</v>
      </c>
      <c r="F3061" s="22">
        <f>+INDEX('LISTA DE PRECIOS EKM '!B:K,MATCH(C3061,'LISTA DE PRECIOS EKM '!A:A,0),9)</f>
        <v>1339900</v>
      </c>
      <c r="G3061" s="22" t="str">
        <f>+IF(ISNUMBER(MATCH(C3061,Precios!C:C,0)),"Sí está", "No está")</f>
        <v>Sí está</v>
      </c>
    </row>
    <row r="3062" spans="1:7" hidden="1">
      <c r="A3062" s="22">
        <v>452179</v>
      </c>
      <c r="B3062" s="22" t="s">
        <v>5347</v>
      </c>
      <c r="C3062" s="22" t="s">
        <v>2205</v>
      </c>
      <c r="D3062" s="63">
        <f>+INDEX('LISTA DE PRECIOS EKM '!A:K,MATCH(C3062,'LISTA DE PRECIOS EKM '!A:A,0),MATCH($D$1,'LISTA DE PRECIOS EKM '!$1:$1,0))</f>
        <v>1419900</v>
      </c>
      <c r="E3062" s="22">
        <f>+INDEX('LISTA DE PRECIOS EKM '!B:K,MATCH(C3062,'LISTA DE PRECIOS EKM '!A:A,0),7)</f>
        <v>1469900</v>
      </c>
      <c r="F3062" s="22">
        <f>+INDEX('LISTA DE PRECIOS EKM '!B:K,MATCH(C3062,'LISTA DE PRECIOS EKM '!A:A,0),9)</f>
        <v>1559900</v>
      </c>
      <c r="G3062" s="22" t="str">
        <f>+IF(ISNUMBER(MATCH(C3062,Precios!C:C,0)),"Sí está", "No está")</f>
        <v>Sí está</v>
      </c>
    </row>
    <row r="3063" spans="1:7" hidden="1">
      <c r="A3063" s="22">
        <v>452182</v>
      </c>
      <c r="B3063" s="22" t="s">
        <v>5347</v>
      </c>
      <c r="C3063" s="22" t="s">
        <v>2205</v>
      </c>
      <c r="D3063" s="63">
        <f>+INDEX('LISTA DE PRECIOS EKM '!A:K,MATCH(C3063,'LISTA DE PRECIOS EKM '!A:A,0),MATCH($D$1,'LISTA DE PRECIOS EKM '!$1:$1,0))</f>
        <v>1419900</v>
      </c>
      <c r="E3063" s="22">
        <f>+INDEX('LISTA DE PRECIOS EKM '!B:K,MATCH(C3063,'LISTA DE PRECIOS EKM '!A:A,0),7)</f>
        <v>1469900</v>
      </c>
      <c r="F3063" s="22">
        <f>+INDEX('LISTA DE PRECIOS EKM '!B:K,MATCH(C3063,'LISTA DE PRECIOS EKM '!A:A,0),9)</f>
        <v>1559900</v>
      </c>
      <c r="G3063" s="22" t="str">
        <f>+IF(ISNUMBER(MATCH(C3063,Precios!C:C,0)),"Sí está", "No está")</f>
        <v>Sí está</v>
      </c>
    </row>
    <row r="3064" spans="1:7" hidden="1">
      <c r="A3064" s="22">
        <v>452183</v>
      </c>
      <c r="B3064" s="22" t="s">
        <v>5348</v>
      </c>
      <c r="C3064" s="22" t="s">
        <v>2177</v>
      </c>
      <c r="D3064" s="63">
        <f>+INDEX('LISTA DE PRECIOS EKM '!A:K,MATCH(C3064,'LISTA DE PRECIOS EKM '!A:A,0),MATCH($D$1,'LISTA DE PRECIOS EKM '!$1:$1,0))</f>
        <v>1219900</v>
      </c>
      <c r="E3064" s="22">
        <f>+INDEX('LISTA DE PRECIOS EKM '!B:K,MATCH(C3064,'LISTA DE PRECIOS EKM '!A:A,0),7)</f>
        <v>1269900</v>
      </c>
      <c r="F3064" s="22">
        <f>+INDEX('LISTA DE PRECIOS EKM '!B:K,MATCH(C3064,'LISTA DE PRECIOS EKM '!A:A,0),9)</f>
        <v>1339900</v>
      </c>
      <c r="G3064" s="22" t="str">
        <f>+IF(ISNUMBER(MATCH(C3064,Precios!C:C,0)),"Sí está", "No está")</f>
        <v>Sí está</v>
      </c>
    </row>
    <row r="3065" spans="1:7" hidden="1">
      <c r="A3065" s="22">
        <v>452184</v>
      </c>
      <c r="B3065" s="22" t="s">
        <v>5348</v>
      </c>
      <c r="C3065" s="22" t="s">
        <v>2177</v>
      </c>
      <c r="D3065" s="63">
        <f>+INDEX('LISTA DE PRECIOS EKM '!A:K,MATCH(C3065,'LISTA DE PRECIOS EKM '!A:A,0),MATCH($D$1,'LISTA DE PRECIOS EKM '!$1:$1,0))</f>
        <v>1219900</v>
      </c>
      <c r="E3065" s="22">
        <f>+INDEX('LISTA DE PRECIOS EKM '!B:K,MATCH(C3065,'LISTA DE PRECIOS EKM '!A:A,0),7)</f>
        <v>1269900</v>
      </c>
      <c r="F3065" s="22">
        <f>+INDEX('LISTA DE PRECIOS EKM '!B:K,MATCH(C3065,'LISTA DE PRECIOS EKM '!A:A,0),9)</f>
        <v>1339900</v>
      </c>
      <c r="G3065" s="22" t="str">
        <f>+IF(ISNUMBER(MATCH(C3065,Precios!C:C,0)),"Sí está", "No está")</f>
        <v>Sí está</v>
      </c>
    </row>
    <row r="3066" spans="1:7" hidden="1">
      <c r="A3066" s="22">
        <v>452186</v>
      </c>
      <c r="B3066" s="22" t="s">
        <v>5345</v>
      </c>
      <c r="C3066" s="22" t="s">
        <v>2061</v>
      </c>
      <c r="D3066" s="63">
        <f>+INDEX('LISTA DE PRECIOS EKM '!A:K,MATCH(C3066,'LISTA DE PRECIOS EKM '!A:A,0),MATCH($D$1,'LISTA DE PRECIOS EKM '!$1:$1,0))</f>
        <v>1219900</v>
      </c>
      <c r="E3066" s="22">
        <f>+INDEX('LISTA DE PRECIOS EKM '!B:K,MATCH(C3066,'LISTA DE PRECIOS EKM '!A:A,0),7)</f>
        <v>1269900</v>
      </c>
      <c r="F3066" s="22">
        <f>+INDEX('LISTA DE PRECIOS EKM '!B:K,MATCH(C3066,'LISTA DE PRECIOS EKM '!A:A,0),9)</f>
        <v>1339900</v>
      </c>
      <c r="G3066" s="22" t="str">
        <f>+IF(ISNUMBER(MATCH(C3066,Precios!C:C,0)),"Sí está", "No está")</f>
        <v>Sí está</v>
      </c>
    </row>
    <row r="3067" spans="1:7" hidden="1">
      <c r="A3067" s="22">
        <v>452187</v>
      </c>
      <c r="B3067" s="22" t="s">
        <v>5345</v>
      </c>
      <c r="C3067" s="22" t="s">
        <v>2061</v>
      </c>
      <c r="D3067" s="63">
        <f>+INDEX('LISTA DE PRECIOS EKM '!A:K,MATCH(C3067,'LISTA DE PRECIOS EKM '!A:A,0),MATCH($D$1,'LISTA DE PRECIOS EKM '!$1:$1,0))</f>
        <v>1219900</v>
      </c>
      <c r="E3067" s="22">
        <f>+INDEX('LISTA DE PRECIOS EKM '!B:K,MATCH(C3067,'LISTA DE PRECIOS EKM '!A:A,0),7)</f>
        <v>1269900</v>
      </c>
      <c r="F3067" s="22">
        <f>+INDEX('LISTA DE PRECIOS EKM '!B:K,MATCH(C3067,'LISTA DE PRECIOS EKM '!A:A,0),9)</f>
        <v>1339900</v>
      </c>
      <c r="G3067" s="22" t="str">
        <f>+IF(ISNUMBER(MATCH(C3067,Precios!C:C,0)),"Sí está", "No está")</f>
        <v>Sí está</v>
      </c>
    </row>
    <row r="3068" spans="1:7" hidden="1">
      <c r="A3068" s="22">
        <v>452188</v>
      </c>
      <c r="B3068" s="22" t="s">
        <v>5349</v>
      </c>
      <c r="C3068" s="22" t="s">
        <v>2176</v>
      </c>
      <c r="D3068" s="63">
        <f>+INDEX('LISTA DE PRECIOS EKM '!A:K,MATCH(C3068,'LISTA DE PRECIOS EKM '!A:A,0),MATCH($D$1,'LISTA DE PRECIOS EKM '!$1:$1,0))</f>
        <v>1219900</v>
      </c>
      <c r="E3068" s="22">
        <f>+INDEX('LISTA DE PRECIOS EKM '!B:K,MATCH(C3068,'LISTA DE PRECIOS EKM '!A:A,0),7)</f>
        <v>1269900</v>
      </c>
      <c r="F3068" s="22">
        <f>+INDEX('LISTA DE PRECIOS EKM '!B:K,MATCH(C3068,'LISTA DE PRECIOS EKM '!A:A,0),9)</f>
        <v>1339900</v>
      </c>
      <c r="G3068" s="22" t="str">
        <f>+IF(ISNUMBER(MATCH(C3068,Precios!C:C,0)),"Sí está", "No está")</f>
        <v>Sí está</v>
      </c>
    </row>
    <row r="3069" spans="1:7" hidden="1">
      <c r="A3069" s="22">
        <v>452189</v>
      </c>
      <c r="B3069" s="22" t="s">
        <v>5349</v>
      </c>
      <c r="C3069" s="22" t="s">
        <v>2176</v>
      </c>
      <c r="D3069" s="63">
        <f>+INDEX('LISTA DE PRECIOS EKM '!A:K,MATCH(C3069,'LISTA DE PRECIOS EKM '!A:A,0),MATCH($D$1,'LISTA DE PRECIOS EKM '!$1:$1,0))</f>
        <v>1219900</v>
      </c>
      <c r="E3069" s="22">
        <f>+INDEX('LISTA DE PRECIOS EKM '!B:K,MATCH(C3069,'LISTA DE PRECIOS EKM '!A:A,0),7)</f>
        <v>1269900</v>
      </c>
      <c r="F3069" s="22">
        <f>+INDEX('LISTA DE PRECIOS EKM '!B:K,MATCH(C3069,'LISTA DE PRECIOS EKM '!A:A,0),9)</f>
        <v>1339900</v>
      </c>
      <c r="G3069" s="22" t="str">
        <f>+IF(ISNUMBER(MATCH(C3069,Precios!C:C,0)),"Sí está", "No está")</f>
        <v>Sí está</v>
      </c>
    </row>
    <row r="3070" spans="1:7" hidden="1">
      <c r="A3070" s="22">
        <v>452190</v>
      </c>
      <c r="B3070" s="22" t="s">
        <v>5350</v>
      </c>
      <c r="C3070" s="22" t="s">
        <v>2060</v>
      </c>
      <c r="D3070" s="63">
        <f>+INDEX('LISTA DE PRECIOS EKM '!A:K,MATCH(C3070,'LISTA DE PRECIOS EKM '!A:A,0),MATCH($D$1,'LISTA DE PRECIOS EKM '!$1:$1,0))</f>
        <v>1219900</v>
      </c>
      <c r="E3070" s="22">
        <f>+INDEX('LISTA DE PRECIOS EKM '!B:K,MATCH(C3070,'LISTA DE PRECIOS EKM '!A:A,0),7)</f>
        <v>1269900</v>
      </c>
      <c r="F3070" s="22">
        <f>+INDEX('LISTA DE PRECIOS EKM '!B:K,MATCH(C3070,'LISTA DE PRECIOS EKM '!A:A,0),9)</f>
        <v>1339900</v>
      </c>
      <c r="G3070" s="22" t="str">
        <f>+IF(ISNUMBER(MATCH(C3070,Precios!C:C,0)),"Sí está", "No está")</f>
        <v>Sí está</v>
      </c>
    </row>
    <row r="3071" spans="1:7" hidden="1">
      <c r="A3071" s="22">
        <v>452200</v>
      </c>
      <c r="B3071" s="22" t="s">
        <v>5350</v>
      </c>
      <c r="C3071" s="22" t="s">
        <v>2060</v>
      </c>
      <c r="D3071" s="63">
        <f>+INDEX('LISTA DE PRECIOS EKM '!A:K,MATCH(C3071,'LISTA DE PRECIOS EKM '!A:A,0),MATCH($D$1,'LISTA DE PRECIOS EKM '!$1:$1,0))</f>
        <v>1219900</v>
      </c>
      <c r="E3071" s="22">
        <f>+INDEX('LISTA DE PRECIOS EKM '!B:K,MATCH(C3071,'LISTA DE PRECIOS EKM '!A:A,0),7)</f>
        <v>1269900</v>
      </c>
      <c r="F3071" s="22">
        <f>+INDEX('LISTA DE PRECIOS EKM '!B:K,MATCH(C3071,'LISTA DE PRECIOS EKM '!A:A,0),9)</f>
        <v>1339900</v>
      </c>
      <c r="G3071" s="22" t="str">
        <f>+IF(ISNUMBER(MATCH(C3071,Precios!C:C,0)),"Sí está", "No está")</f>
        <v>Sí está</v>
      </c>
    </row>
    <row r="3072" spans="1:7" hidden="1">
      <c r="A3072" s="22">
        <v>452279</v>
      </c>
      <c r="B3072" s="22" t="s">
        <v>5373</v>
      </c>
      <c r="C3072" s="22" t="s">
        <v>2213</v>
      </c>
      <c r="D3072" s="63">
        <f>+INDEX('LISTA DE PRECIOS EKM '!A:K,MATCH(C3072,'LISTA DE PRECIOS EKM '!A:A,0),MATCH($D$1,'LISTA DE PRECIOS EKM '!$1:$1,0))</f>
        <v>1399900</v>
      </c>
      <c r="E3072" s="22">
        <f>+INDEX('LISTA DE PRECIOS EKM '!B:K,MATCH(C3072,'LISTA DE PRECIOS EKM '!A:A,0),7)</f>
        <v>1449900</v>
      </c>
      <c r="F3072" s="22">
        <f>+INDEX('LISTA DE PRECIOS EKM '!B:K,MATCH(C3072,'LISTA DE PRECIOS EKM '!A:A,0),9)</f>
        <v>1529900</v>
      </c>
      <c r="G3072" s="22" t="str">
        <f>+IF(ISNUMBER(MATCH(C3072,Precios!C:C,0)),"Sí está", "No está")</f>
        <v>Sí está</v>
      </c>
    </row>
    <row r="3073" spans="1:7" hidden="1">
      <c r="A3073" s="22">
        <v>452284</v>
      </c>
      <c r="B3073" s="22" t="s">
        <v>5378</v>
      </c>
      <c r="C3073" s="22" t="s">
        <v>2067</v>
      </c>
      <c r="D3073" s="63">
        <f>+INDEX('LISTA DE PRECIOS EKM '!A:K,MATCH(C3073,'LISTA DE PRECIOS EKM '!A:A,0),MATCH($D$1,'LISTA DE PRECIOS EKM '!$1:$1,0))</f>
        <v>1399900</v>
      </c>
      <c r="E3073" s="22">
        <f>+INDEX('LISTA DE PRECIOS EKM '!B:K,MATCH(C3073,'LISTA DE PRECIOS EKM '!A:A,0),7)</f>
        <v>1449900</v>
      </c>
      <c r="F3073" s="22">
        <f>+INDEX('LISTA DE PRECIOS EKM '!B:K,MATCH(C3073,'LISTA DE PRECIOS EKM '!A:A,0),9)</f>
        <v>1529900</v>
      </c>
      <c r="G3073" s="22" t="str">
        <f>+IF(ISNUMBER(MATCH(C3073,Precios!C:C,0)),"Sí está", "No está")</f>
        <v>Sí está</v>
      </c>
    </row>
    <row r="3074" spans="1:7" hidden="1">
      <c r="A3074" s="22">
        <v>452285</v>
      </c>
      <c r="B3074" s="22" t="s">
        <v>5378</v>
      </c>
      <c r="C3074" s="22" t="s">
        <v>2067</v>
      </c>
      <c r="D3074" s="63">
        <f>+INDEX('LISTA DE PRECIOS EKM '!A:K,MATCH(C3074,'LISTA DE PRECIOS EKM '!A:A,0),MATCH($D$1,'LISTA DE PRECIOS EKM '!$1:$1,0))</f>
        <v>1399900</v>
      </c>
      <c r="E3074" s="22">
        <f>+INDEX('LISTA DE PRECIOS EKM '!B:K,MATCH(C3074,'LISTA DE PRECIOS EKM '!A:A,0),7)</f>
        <v>1449900</v>
      </c>
      <c r="F3074" s="22">
        <f>+INDEX('LISTA DE PRECIOS EKM '!B:K,MATCH(C3074,'LISTA DE PRECIOS EKM '!A:A,0),9)</f>
        <v>1529900</v>
      </c>
      <c r="G3074" s="22" t="str">
        <f>+IF(ISNUMBER(MATCH(C3074,Precios!C:C,0)),"Sí está", "No está")</f>
        <v>Sí está</v>
      </c>
    </row>
    <row r="3075" spans="1:7" hidden="1">
      <c r="A3075" s="22">
        <v>452286</v>
      </c>
      <c r="B3075" s="22" t="s">
        <v>5379</v>
      </c>
      <c r="C3075" s="22" t="s">
        <v>2211</v>
      </c>
      <c r="D3075" s="63">
        <f>+INDEX('LISTA DE PRECIOS EKM '!A:K,MATCH(C3075,'LISTA DE PRECIOS EKM '!A:A,0),MATCH($D$1,'LISTA DE PRECIOS EKM '!$1:$1,0))</f>
        <v>1199900</v>
      </c>
      <c r="E3075" s="22">
        <f>+INDEX('LISTA DE PRECIOS EKM '!B:K,MATCH(C3075,'LISTA DE PRECIOS EKM '!A:A,0),7)</f>
        <v>1249900</v>
      </c>
      <c r="F3075" s="22">
        <f>+INDEX('LISTA DE PRECIOS EKM '!B:K,MATCH(C3075,'LISTA DE PRECIOS EKM '!A:A,0),9)</f>
        <v>1309900</v>
      </c>
      <c r="G3075" s="22" t="str">
        <f>+IF(ISNUMBER(MATCH(C3075,Precios!C:C,0)),"Sí está", "No está")</f>
        <v>Sí está</v>
      </c>
    </row>
    <row r="3076" spans="1:7" hidden="1">
      <c r="A3076" s="22">
        <v>452287</v>
      </c>
      <c r="B3076" s="22" t="s">
        <v>5380</v>
      </c>
      <c r="C3076" s="22" t="s">
        <v>2212</v>
      </c>
      <c r="D3076" s="63">
        <f>+INDEX('LISTA DE PRECIOS EKM '!A:K,MATCH(C3076,'LISTA DE PRECIOS EKM '!A:A,0),MATCH($D$1,'LISTA DE PRECIOS EKM '!$1:$1,0))</f>
        <v>1399900</v>
      </c>
      <c r="E3076" s="22">
        <f>+INDEX('LISTA DE PRECIOS EKM '!B:K,MATCH(C3076,'LISTA DE PRECIOS EKM '!A:A,0),7)</f>
        <v>1449900</v>
      </c>
      <c r="F3076" s="22">
        <f>+INDEX('LISTA DE PRECIOS EKM '!B:K,MATCH(C3076,'LISTA DE PRECIOS EKM '!A:A,0),9)</f>
        <v>1529900</v>
      </c>
      <c r="G3076" s="22" t="str">
        <f>+IF(ISNUMBER(MATCH(C3076,Precios!C:C,0)),"Sí está", "No está")</f>
        <v>Sí está</v>
      </c>
    </row>
    <row r="3077" spans="1:7" hidden="1">
      <c r="A3077" s="22">
        <v>452288</v>
      </c>
      <c r="B3077" s="22" t="s">
        <v>5380</v>
      </c>
      <c r="C3077" s="22" t="s">
        <v>2212</v>
      </c>
      <c r="D3077" s="63">
        <f>+INDEX('LISTA DE PRECIOS EKM '!A:K,MATCH(C3077,'LISTA DE PRECIOS EKM '!A:A,0),MATCH($D$1,'LISTA DE PRECIOS EKM '!$1:$1,0))</f>
        <v>1399900</v>
      </c>
      <c r="E3077" s="22">
        <f>+INDEX('LISTA DE PRECIOS EKM '!B:K,MATCH(C3077,'LISTA DE PRECIOS EKM '!A:A,0),7)</f>
        <v>1449900</v>
      </c>
      <c r="F3077" s="22">
        <f>+INDEX('LISTA DE PRECIOS EKM '!B:K,MATCH(C3077,'LISTA DE PRECIOS EKM '!A:A,0),9)</f>
        <v>1529900</v>
      </c>
      <c r="G3077" s="22" t="str">
        <f>+IF(ISNUMBER(MATCH(C3077,Precios!C:C,0)),"Sí está", "No está")</f>
        <v>Sí está</v>
      </c>
    </row>
    <row r="3078" spans="1:7" hidden="1">
      <c r="A3078" s="22">
        <v>452304</v>
      </c>
      <c r="B3078" s="22" t="s">
        <v>5381</v>
      </c>
      <c r="C3078" s="22" t="s">
        <v>2063</v>
      </c>
      <c r="D3078" s="63">
        <f>+INDEX('LISTA DE PRECIOS EKM '!A:K,MATCH(C3078,'LISTA DE PRECIOS EKM '!A:A,0),MATCH($D$1,'LISTA DE PRECIOS EKM '!$1:$1,0))</f>
        <v>1399900</v>
      </c>
      <c r="E3078" s="22">
        <f>+INDEX('LISTA DE PRECIOS EKM '!B:K,MATCH(C3078,'LISTA DE PRECIOS EKM '!A:A,0),7)</f>
        <v>1449900</v>
      </c>
      <c r="F3078" s="22">
        <f>+INDEX('LISTA DE PRECIOS EKM '!B:K,MATCH(C3078,'LISTA DE PRECIOS EKM '!A:A,0),9)</f>
        <v>1529900</v>
      </c>
      <c r="G3078" s="22" t="str">
        <f>+IF(ISNUMBER(MATCH(C3078,Precios!C:C,0)),"Sí está", "No está")</f>
        <v>Sí está</v>
      </c>
    </row>
    <row r="3079" spans="1:7" hidden="1">
      <c r="A3079" s="22">
        <v>452305</v>
      </c>
      <c r="B3079" s="22" t="s">
        <v>5381</v>
      </c>
      <c r="C3079" s="22" t="s">
        <v>2063</v>
      </c>
      <c r="D3079" s="63">
        <f>+INDEX('LISTA DE PRECIOS EKM '!A:K,MATCH(C3079,'LISTA DE PRECIOS EKM '!A:A,0),MATCH($D$1,'LISTA DE PRECIOS EKM '!$1:$1,0))</f>
        <v>1399900</v>
      </c>
      <c r="E3079" s="22">
        <f>+INDEX('LISTA DE PRECIOS EKM '!B:K,MATCH(C3079,'LISTA DE PRECIOS EKM '!A:A,0),7)</f>
        <v>1449900</v>
      </c>
      <c r="F3079" s="22">
        <f>+INDEX('LISTA DE PRECIOS EKM '!B:K,MATCH(C3079,'LISTA DE PRECIOS EKM '!A:A,0),9)</f>
        <v>1529900</v>
      </c>
      <c r="G3079" s="22" t="str">
        <f>+IF(ISNUMBER(MATCH(C3079,Precios!C:C,0)),"Sí está", "No está")</f>
        <v>Sí está</v>
      </c>
    </row>
    <row r="3080" spans="1:7" hidden="1">
      <c r="A3080" s="22">
        <v>452306</v>
      </c>
      <c r="B3080" s="22" t="s">
        <v>5382</v>
      </c>
      <c r="C3080" s="22" t="s">
        <v>2210</v>
      </c>
      <c r="D3080" s="63">
        <f>+INDEX('LISTA DE PRECIOS EKM '!A:K,MATCH(C3080,'LISTA DE PRECIOS EKM '!A:A,0),MATCH($D$1,'LISTA DE PRECIOS EKM '!$1:$1,0))</f>
        <v>1199900</v>
      </c>
      <c r="E3080" s="22">
        <f>+INDEX('LISTA DE PRECIOS EKM '!B:K,MATCH(C3080,'LISTA DE PRECIOS EKM '!A:A,0),7)</f>
        <v>1249900</v>
      </c>
      <c r="F3080" s="22">
        <f>+INDEX('LISTA DE PRECIOS EKM '!B:K,MATCH(C3080,'LISTA DE PRECIOS EKM '!A:A,0),9)</f>
        <v>1309900</v>
      </c>
      <c r="G3080" s="22" t="str">
        <f>+IF(ISNUMBER(MATCH(C3080,Precios!C:C,0)),"Sí está", "No está")</f>
        <v>Sí está</v>
      </c>
    </row>
    <row r="3081" spans="1:7" hidden="1">
      <c r="A3081" s="22">
        <v>452307</v>
      </c>
      <c r="B3081" s="22" t="s">
        <v>5382</v>
      </c>
      <c r="C3081" s="22" t="s">
        <v>2210</v>
      </c>
      <c r="D3081" s="63">
        <f>+INDEX('LISTA DE PRECIOS EKM '!A:K,MATCH(C3081,'LISTA DE PRECIOS EKM '!A:A,0),MATCH($D$1,'LISTA DE PRECIOS EKM '!$1:$1,0))</f>
        <v>1199900</v>
      </c>
      <c r="E3081" s="22">
        <f>+INDEX('LISTA DE PRECIOS EKM '!B:K,MATCH(C3081,'LISTA DE PRECIOS EKM '!A:A,0),7)</f>
        <v>1249900</v>
      </c>
      <c r="F3081" s="22">
        <f>+INDEX('LISTA DE PRECIOS EKM '!B:K,MATCH(C3081,'LISTA DE PRECIOS EKM '!A:A,0),9)</f>
        <v>1309900</v>
      </c>
      <c r="G3081" s="22" t="str">
        <f>+IF(ISNUMBER(MATCH(C3081,Precios!C:C,0)),"Sí está", "No está")</f>
        <v>Sí está</v>
      </c>
    </row>
    <row r="3082" spans="1:7" hidden="1">
      <c r="A3082" s="22">
        <v>452308</v>
      </c>
      <c r="B3082" s="22" t="s">
        <v>5383</v>
      </c>
      <c r="C3082" s="22" t="s">
        <v>2068</v>
      </c>
      <c r="D3082" s="63">
        <f>+INDEX('LISTA DE PRECIOS EKM '!A:K,MATCH(C3082,'LISTA DE PRECIOS EKM '!A:A,0),MATCH($D$1,'LISTA DE PRECIOS EKM '!$1:$1,0))</f>
        <v>1199900</v>
      </c>
      <c r="E3082" s="22">
        <f>+INDEX('LISTA DE PRECIOS EKM '!B:K,MATCH(C3082,'LISTA DE PRECIOS EKM '!A:A,0),7)</f>
        <v>1249900</v>
      </c>
      <c r="F3082" s="22">
        <f>+INDEX('LISTA DE PRECIOS EKM '!B:K,MATCH(C3082,'LISTA DE PRECIOS EKM '!A:A,0),9)</f>
        <v>1309900</v>
      </c>
      <c r="G3082" s="22" t="str">
        <f>+IF(ISNUMBER(MATCH(C3082,Precios!C:C,0)),"Sí está", "No está")</f>
        <v>Sí está</v>
      </c>
    </row>
    <row r="3083" spans="1:7" hidden="1">
      <c r="A3083" s="22">
        <v>452309</v>
      </c>
      <c r="B3083" s="22" t="s">
        <v>5383</v>
      </c>
      <c r="C3083" s="22" t="s">
        <v>2068</v>
      </c>
      <c r="D3083" s="63">
        <f>+INDEX('LISTA DE PRECIOS EKM '!A:K,MATCH(C3083,'LISTA DE PRECIOS EKM '!A:A,0),MATCH($D$1,'LISTA DE PRECIOS EKM '!$1:$1,0))</f>
        <v>1199900</v>
      </c>
      <c r="E3083" s="22">
        <f>+INDEX('LISTA DE PRECIOS EKM '!B:K,MATCH(C3083,'LISTA DE PRECIOS EKM '!A:A,0),7)</f>
        <v>1249900</v>
      </c>
      <c r="F3083" s="22">
        <f>+INDEX('LISTA DE PRECIOS EKM '!B:K,MATCH(C3083,'LISTA DE PRECIOS EKM '!A:A,0),9)</f>
        <v>1309900</v>
      </c>
      <c r="G3083" s="22" t="str">
        <f>+IF(ISNUMBER(MATCH(C3083,Precios!C:C,0)),"Sí está", "No está")</f>
        <v>Sí está</v>
      </c>
    </row>
    <row r="3084" spans="1:7" hidden="1">
      <c r="A3084" s="22">
        <v>452329</v>
      </c>
      <c r="B3084" s="22" t="s">
        <v>5384</v>
      </c>
      <c r="C3084" s="22" t="s">
        <v>2206</v>
      </c>
      <c r="D3084" s="63">
        <f>+INDEX('LISTA DE PRECIOS EKM '!A:K,MATCH(C3084,'LISTA DE PRECIOS EKM '!A:A,0),MATCH($D$1,'LISTA DE PRECIOS EKM '!$1:$1,0))</f>
        <v>1199900</v>
      </c>
      <c r="E3084" s="22">
        <f>+INDEX('LISTA DE PRECIOS EKM '!B:K,MATCH(C3084,'LISTA DE PRECIOS EKM '!A:A,0),7)</f>
        <v>1249900</v>
      </c>
      <c r="F3084" s="22">
        <f>+INDEX('LISTA DE PRECIOS EKM '!B:K,MATCH(C3084,'LISTA DE PRECIOS EKM '!A:A,0),9)</f>
        <v>1309900</v>
      </c>
      <c r="G3084" s="22" t="str">
        <f>+IF(ISNUMBER(MATCH(C3084,Precios!C:C,0)),"Sí está", "No está")</f>
        <v>Sí está</v>
      </c>
    </row>
    <row r="3085" spans="1:7" hidden="1">
      <c r="A3085" s="22">
        <v>452332</v>
      </c>
      <c r="B3085" s="22" t="s">
        <v>5385</v>
      </c>
      <c r="C3085" s="22" t="s">
        <v>2209</v>
      </c>
      <c r="D3085" s="63">
        <f>+INDEX('LISTA DE PRECIOS EKM '!A:K,MATCH(C3085,'LISTA DE PRECIOS EKM '!A:A,0),MATCH($D$1,'LISTA DE PRECIOS EKM '!$1:$1,0))</f>
        <v>1199900</v>
      </c>
      <c r="E3085" s="22">
        <f>+INDEX('LISTA DE PRECIOS EKM '!B:K,MATCH(C3085,'LISTA DE PRECIOS EKM '!A:A,0),7)</f>
        <v>1249900</v>
      </c>
      <c r="F3085" s="22">
        <f>+INDEX('LISTA DE PRECIOS EKM '!B:K,MATCH(C3085,'LISTA DE PRECIOS EKM '!A:A,0),9)</f>
        <v>1309900</v>
      </c>
      <c r="G3085" s="22" t="str">
        <f>+IF(ISNUMBER(MATCH(C3085,Precios!C:C,0)),"Sí está", "No está")</f>
        <v>Sí está</v>
      </c>
    </row>
    <row r="3086" spans="1:7" hidden="1">
      <c r="A3086" s="22">
        <v>452333</v>
      </c>
      <c r="B3086" s="22" t="s">
        <v>5386</v>
      </c>
      <c r="C3086" s="22" t="s">
        <v>2208</v>
      </c>
      <c r="D3086" s="63">
        <f>+INDEX('LISTA DE PRECIOS EKM '!A:K,MATCH(C3086,'LISTA DE PRECIOS EKM '!A:A,0),MATCH($D$1,'LISTA DE PRECIOS EKM '!$1:$1,0))</f>
        <v>1199900</v>
      </c>
      <c r="E3086" s="22">
        <f>+INDEX('LISTA DE PRECIOS EKM '!B:K,MATCH(C3086,'LISTA DE PRECIOS EKM '!A:A,0),7)</f>
        <v>1249900</v>
      </c>
      <c r="F3086" s="22">
        <f>+INDEX('LISTA DE PRECIOS EKM '!B:K,MATCH(C3086,'LISTA DE PRECIOS EKM '!A:A,0),9)</f>
        <v>1309900</v>
      </c>
      <c r="G3086" s="22" t="str">
        <f>+IF(ISNUMBER(MATCH(C3086,Precios!C:C,0)),"Sí está", "No está")</f>
        <v>Sí está</v>
      </c>
    </row>
    <row r="3087" spans="1:7" hidden="1">
      <c r="A3087" s="22">
        <v>452361</v>
      </c>
      <c r="B3087" s="22" t="s">
        <v>5407</v>
      </c>
      <c r="C3087" s="22" t="s">
        <v>2019</v>
      </c>
      <c r="D3087" s="63">
        <f>+INDEX('LISTA DE PRECIOS EKM '!A:K,MATCH(C3087,'LISTA DE PRECIOS EKM '!A:A,0),MATCH($D$1,'LISTA DE PRECIOS EKM '!$1:$1,0))</f>
        <v>1999900</v>
      </c>
      <c r="E3087" s="22">
        <f>+INDEX('LISTA DE PRECIOS EKM '!B:K,MATCH(C3087,'LISTA DE PRECIOS EKM '!A:A,0),7)</f>
        <v>2079900</v>
      </c>
      <c r="F3087" s="22">
        <f>+INDEX('LISTA DE PRECIOS EKM '!B:K,MATCH(C3087,'LISTA DE PRECIOS EKM '!A:A,0),9)</f>
        <v>2189900</v>
      </c>
      <c r="G3087" s="22" t="str">
        <f>+IF(ISNUMBER(MATCH(C3087,Precios!C:C,0)),"Sí está", "No está")</f>
        <v>Sí está</v>
      </c>
    </row>
    <row r="3088" spans="1:7" hidden="1">
      <c r="A3088" s="22">
        <v>452362</v>
      </c>
      <c r="B3088" s="22" t="s">
        <v>5407</v>
      </c>
      <c r="C3088" s="22" t="s">
        <v>2019</v>
      </c>
      <c r="D3088" s="63">
        <f>+INDEX('LISTA DE PRECIOS EKM '!A:K,MATCH(C3088,'LISTA DE PRECIOS EKM '!A:A,0),MATCH($D$1,'LISTA DE PRECIOS EKM '!$1:$1,0))</f>
        <v>1999900</v>
      </c>
      <c r="E3088" s="22">
        <f>+INDEX('LISTA DE PRECIOS EKM '!B:K,MATCH(C3088,'LISTA DE PRECIOS EKM '!A:A,0),7)</f>
        <v>2079900</v>
      </c>
      <c r="F3088" s="22">
        <f>+INDEX('LISTA DE PRECIOS EKM '!B:K,MATCH(C3088,'LISTA DE PRECIOS EKM '!A:A,0),9)</f>
        <v>2189900</v>
      </c>
      <c r="G3088" s="22" t="str">
        <f>+IF(ISNUMBER(MATCH(C3088,Precios!C:C,0)),"Sí está", "No está")</f>
        <v>Sí está</v>
      </c>
    </row>
    <row r="3089" spans="1:7" hidden="1">
      <c r="A3089" s="22">
        <v>452363</v>
      </c>
      <c r="B3089" s="22" t="s">
        <v>5408</v>
      </c>
      <c r="C3089" s="22" t="s">
        <v>2018</v>
      </c>
      <c r="D3089" s="63">
        <f>+INDEX('LISTA DE PRECIOS EKM '!A:K,MATCH(C3089,'LISTA DE PRECIOS EKM '!A:A,0),MATCH($D$1,'LISTA DE PRECIOS EKM '!$1:$1,0))</f>
        <v>1999900</v>
      </c>
      <c r="E3089" s="22">
        <f>+INDEX('LISTA DE PRECIOS EKM '!B:K,MATCH(C3089,'LISTA DE PRECIOS EKM '!A:A,0),7)</f>
        <v>2079900</v>
      </c>
      <c r="F3089" s="22">
        <f>+INDEX('LISTA DE PRECIOS EKM '!B:K,MATCH(C3089,'LISTA DE PRECIOS EKM '!A:A,0),9)</f>
        <v>2189900</v>
      </c>
      <c r="G3089" s="22" t="str">
        <f>+IF(ISNUMBER(MATCH(C3089,Precios!C:C,0)),"Sí está", "No está")</f>
        <v>Sí está</v>
      </c>
    </row>
    <row r="3090" spans="1:7" hidden="1">
      <c r="A3090" s="22">
        <v>452364</v>
      </c>
      <c r="B3090" s="22" t="s">
        <v>5408</v>
      </c>
      <c r="C3090" s="22" t="s">
        <v>2018</v>
      </c>
      <c r="D3090" s="63">
        <f>+INDEX('LISTA DE PRECIOS EKM '!A:K,MATCH(C3090,'LISTA DE PRECIOS EKM '!A:A,0),MATCH($D$1,'LISTA DE PRECIOS EKM '!$1:$1,0))</f>
        <v>1999900</v>
      </c>
      <c r="E3090" s="22">
        <f>+INDEX('LISTA DE PRECIOS EKM '!B:K,MATCH(C3090,'LISTA DE PRECIOS EKM '!A:A,0),7)</f>
        <v>2079900</v>
      </c>
      <c r="F3090" s="22">
        <f>+INDEX('LISTA DE PRECIOS EKM '!B:K,MATCH(C3090,'LISTA DE PRECIOS EKM '!A:A,0),9)</f>
        <v>2189900</v>
      </c>
      <c r="G3090" s="22" t="str">
        <f>+IF(ISNUMBER(MATCH(C3090,Precios!C:C,0)),"Sí está", "No está")</f>
        <v>Sí está</v>
      </c>
    </row>
    <row r="3091" spans="1:7" hidden="1">
      <c r="A3091" s="22">
        <v>452383</v>
      </c>
      <c r="B3091" s="22" t="s">
        <v>5411</v>
      </c>
      <c r="C3091" s="22" t="s">
        <v>2016</v>
      </c>
      <c r="D3091" s="63">
        <f>+INDEX('LISTA DE PRECIOS EKM '!A:K,MATCH(C3091,'LISTA DE PRECIOS EKM '!A:A,0),MATCH($D$1,'LISTA DE PRECIOS EKM '!$1:$1,0))</f>
        <v>1999900</v>
      </c>
      <c r="E3091" s="22">
        <f>+INDEX('LISTA DE PRECIOS EKM '!B:K,MATCH(C3091,'LISTA DE PRECIOS EKM '!A:A,0),7)</f>
        <v>2079900</v>
      </c>
      <c r="F3091" s="22">
        <f>+INDEX('LISTA DE PRECIOS EKM '!B:K,MATCH(C3091,'LISTA DE PRECIOS EKM '!A:A,0),9)</f>
        <v>2189900</v>
      </c>
      <c r="G3091" s="22" t="str">
        <f>+IF(ISNUMBER(MATCH(C3091,Precios!C:C,0)),"Sí está", "No está")</f>
        <v>Sí está</v>
      </c>
    </row>
    <row r="3092" spans="1:7" hidden="1">
      <c r="A3092" s="22">
        <v>452384</v>
      </c>
      <c r="B3092" s="22" t="s">
        <v>5411</v>
      </c>
      <c r="C3092" s="22" t="s">
        <v>2016</v>
      </c>
      <c r="D3092" s="63">
        <f>+INDEX('LISTA DE PRECIOS EKM '!A:K,MATCH(C3092,'LISTA DE PRECIOS EKM '!A:A,0),MATCH($D$1,'LISTA DE PRECIOS EKM '!$1:$1,0))</f>
        <v>1999900</v>
      </c>
      <c r="E3092" s="22">
        <f>+INDEX('LISTA DE PRECIOS EKM '!B:K,MATCH(C3092,'LISTA DE PRECIOS EKM '!A:A,0),7)</f>
        <v>2079900</v>
      </c>
      <c r="F3092" s="22">
        <f>+INDEX('LISTA DE PRECIOS EKM '!B:K,MATCH(C3092,'LISTA DE PRECIOS EKM '!A:A,0),9)</f>
        <v>2189900</v>
      </c>
      <c r="G3092" s="22" t="str">
        <f>+IF(ISNUMBER(MATCH(C3092,Precios!C:C,0)),"Sí está", "No está")</f>
        <v>Sí está</v>
      </c>
    </row>
    <row r="3093" spans="1:7" hidden="1">
      <c r="A3093" s="22">
        <v>461946</v>
      </c>
      <c r="B3093" s="22" t="s">
        <v>5412</v>
      </c>
      <c r="C3093" s="22" t="s">
        <v>2015</v>
      </c>
      <c r="D3093" s="63">
        <f>+INDEX('LISTA DE PRECIOS EKM '!A:K,MATCH(C3093,'LISTA DE PRECIOS EKM '!A:A,0),MATCH($D$1,'LISTA DE PRECIOS EKM '!$1:$1,0))</f>
        <v>1999900</v>
      </c>
      <c r="E3093" s="22">
        <f>+INDEX('LISTA DE PRECIOS EKM '!B:K,MATCH(C3093,'LISTA DE PRECIOS EKM '!A:A,0),7)</f>
        <v>2079900</v>
      </c>
      <c r="F3093" s="22">
        <f>+INDEX('LISTA DE PRECIOS EKM '!B:K,MATCH(C3093,'LISTA DE PRECIOS EKM '!A:A,0),9)</f>
        <v>2189900</v>
      </c>
      <c r="G3093" s="22" t="str">
        <f>+IF(ISNUMBER(MATCH(C3093,Precios!C:C,0)),"Sí está", "No está")</f>
        <v>Sí está</v>
      </c>
    </row>
    <row r="3094" spans="1:7" hidden="1">
      <c r="A3094" s="22">
        <v>461947</v>
      </c>
      <c r="B3094" s="22" t="s">
        <v>5412</v>
      </c>
      <c r="C3094" s="22" t="s">
        <v>2015</v>
      </c>
      <c r="D3094" s="63">
        <f>+INDEX('LISTA DE PRECIOS EKM '!A:K,MATCH(C3094,'LISTA DE PRECIOS EKM '!A:A,0),MATCH($D$1,'LISTA DE PRECIOS EKM '!$1:$1,0))</f>
        <v>1999900</v>
      </c>
      <c r="E3094" s="22">
        <f>+INDEX('LISTA DE PRECIOS EKM '!B:K,MATCH(C3094,'LISTA DE PRECIOS EKM '!A:A,0),7)</f>
        <v>2079900</v>
      </c>
      <c r="F3094" s="22">
        <f>+INDEX('LISTA DE PRECIOS EKM '!B:K,MATCH(C3094,'LISTA DE PRECIOS EKM '!A:A,0),9)</f>
        <v>2189900</v>
      </c>
      <c r="G3094" s="22" t="str">
        <f>+IF(ISNUMBER(MATCH(C3094,Precios!C:C,0)),"Sí está", "No está")</f>
        <v>Sí está</v>
      </c>
    </row>
    <row r="3095" spans="1:7" hidden="1">
      <c r="A3095" s="22">
        <v>461949</v>
      </c>
      <c r="B3095" s="22" t="s">
        <v>5413</v>
      </c>
      <c r="C3095" s="22" t="s">
        <v>2014</v>
      </c>
      <c r="D3095" s="63">
        <f>+INDEX('LISTA DE PRECIOS EKM '!A:K,MATCH(C3095,'LISTA DE PRECIOS EKM '!A:A,0),MATCH($D$1,'LISTA DE PRECIOS EKM '!$1:$1,0))</f>
        <v>1999900</v>
      </c>
      <c r="E3095" s="22">
        <f>+INDEX('LISTA DE PRECIOS EKM '!B:K,MATCH(C3095,'LISTA DE PRECIOS EKM '!A:A,0),7)</f>
        <v>2079900</v>
      </c>
      <c r="F3095" s="22">
        <f>+INDEX('LISTA DE PRECIOS EKM '!B:K,MATCH(C3095,'LISTA DE PRECIOS EKM '!A:A,0),9)</f>
        <v>2189900</v>
      </c>
      <c r="G3095" s="22" t="str">
        <f>+IF(ISNUMBER(MATCH(C3095,Precios!C:C,0)),"Sí está", "No está")</f>
        <v>Sí está</v>
      </c>
    </row>
    <row r="3096" spans="1:7" hidden="1">
      <c r="A3096" s="22">
        <v>461950</v>
      </c>
      <c r="B3096" s="22" t="s">
        <v>5413</v>
      </c>
      <c r="C3096" s="22" t="s">
        <v>2014</v>
      </c>
      <c r="D3096" s="63">
        <f>+INDEX('LISTA DE PRECIOS EKM '!A:K,MATCH(C3096,'LISTA DE PRECIOS EKM '!A:A,0),MATCH($D$1,'LISTA DE PRECIOS EKM '!$1:$1,0))</f>
        <v>1999900</v>
      </c>
      <c r="E3096" s="22">
        <f>+INDEX('LISTA DE PRECIOS EKM '!B:K,MATCH(C3096,'LISTA DE PRECIOS EKM '!A:A,0),7)</f>
        <v>2079900</v>
      </c>
      <c r="F3096" s="22">
        <f>+INDEX('LISTA DE PRECIOS EKM '!B:K,MATCH(C3096,'LISTA DE PRECIOS EKM '!A:A,0),9)</f>
        <v>2189900</v>
      </c>
      <c r="G3096" s="22" t="str">
        <f>+IF(ISNUMBER(MATCH(C3096,Precios!C:C,0)),"Sí está", "No está")</f>
        <v>Sí está</v>
      </c>
    </row>
    <row r="3097" spans="1:7" hidden="1">
      <c r="A3097" s="22">
        <v>461951</v>
      </c>
      <c r="B3097" s="22" t="s">
        <v>5414</v>
      </c>
      <c r="C3097" s="22" t="s">
        <v>2017</v>
      </c>
      <c r="D3097" s="63">
        <f>+INDEX('LISTA DE PRECIOS EKM '!A:K,MATCH(C3097,'LISTA DE PRECIOS EKM '!A:A,0),MATCH($D$1,'LISTA DE PRECIOS EKM '!$1:$1,0))</f>
        <v>1999900</v>
      </c>
      <c r="E3097" s="22">
        <f>+INDEX('LISTA DE PRECIOS EKM '!B:K,MATCH(C3097,'LISTA DE PRECIOS EKM '!A:A,0),7)</f>
        <v>2079900</v>
      </c>
      <c r="F3097" s="22">
        <f>+INDEX('LISTA DE PRECIOS EKM '!B:K,MATCH(C3097,'LISTA DE PRECIOS EKM '!A:A,0),9)</f>
        <v>2189900</v>
      </c>
      <c r="G3097" s="22" t="str">
        <f>+IF(ISNUMBER(MATCH(C3097,Precios!C:C,0)),"Sí está", "No está")</f>
        <v>Sí está</v>
      </c>
    </row>
    <row r="3098" spans="1:7" hidden="1">
      <c r="A3098" s="22">
        <v>461952</v>
      </c>
      <c r="B3098" s="22" t="s">
        <v>5414</v>
      </c>
      <c r="C3098" s="22" t="s">
        <v>2017</v>
      </c>
      <c r="D3098" s="63">
        <f>+INDEX('LISTA DE PRECIOS EKM '!A:K,MATCH(C3098,'LISTA DE PRECIOS EKM '!A:A,0),MATCH($D$1,'LISTA DE PRECIOS EKM '!$1:$1,0))</f>
        <v>1999900</v>
      </c>
      <c r="E3098" s="22">
        <f>+INDEX('LISTA DE PRECIOS EKM '!B:K,MATCH(C3098,'LISTA DE PRECIOS EKM '!A:A,0),7)</f>
        <v>2079900</v>
      </c>
      <c r="F3098" s="22">
        <f>+INDEX('LISTA DE PRECIOS EKM '!B:K,MATCH(C3098,'LISTA DE PRECIOS EKM '!A:A,0),9)</f>
        <v>2189900</v>
      </c>
      <c r="G3098" s="22" t="str">
        <f>+IF(ISNUMBER(MATCH(C3098,Precios!C:C,0)),"Sí está", "No está")</f>
        <v>Sí está</v>
      </c>
    </row>
    <row r="3099" spans="1:7" hidden="1">
      <c r="A3099" s="22">
        <v>469594</v>
      </c>
      <c r="B3099" s="22" t="s">
        <v>5421</v>
      </c>
      <c r="C3099" s="22" t="s">
        <v>2012</v>
      </c>
      <c r="D3099" s="63">
        <f>+INDEX('LISTA DE PRECIOS EKM '!A:K,MATCH(C3099,'LISTA DE PRECIOS EKM '!A:A,0),MATCH($D$1,'LISTA DE PRECIOS EKM '!$1:$1,0))</f>
        <v>1999900</v>
      </c>
      <c r="E3099" s="22">
        <f>+INDEX('LISTA DE PRECIOS EKM '!B:K,MATCH(C3099,'LISTA DE PRECIOS EKM '!A:A,0),7)</f>
        <v>2079900</v>
      </c>
      <c r="F3099" s="22">
        <f>+INDEX('LISTA DE PRECIOS EKM '!B:K,MATCH(C3099,'LISTA DE PRECIOS EKM '!A:A,0),9)</f>
        <v>2189900</v>
      </c>
      <c r="G3099" s="22" t="str">
        <f>+IF(ISNUMBER(MATCH(C3099,Precios!C:C,0)),"Sí está", "No está")</f>
        <v>Sí está</v>
      </c>
    </row>
    <row r="3100" spans="1:7" hidden="1">
      <c r="A3100" s="22">
        <v>469599</v>
      </c>
      <c r="B3100" s="22" t="s">
        <v>5421</v>
      </c>
      <c r="C3100" s="22" t="s">
        <v>2012</v>
      </c>
      <c r="D3100" s="63">
        <f>+INDEX('LISTA DE PRECIOS EKM '!A:K,MATCH(C3100,'LISTA DE PRECIOS EKM '!A:A,0),MATCH($D$1,'LISTA DE PRECIOS EKM '!$1:$1,0))</f>
        <v>1999900</v>
      </c>
      <c r="E3100" s="22">
        <f>+INDEX('LISTA DE PRECIOS EKM '!B:K,MATCH(C3100,'LISTA DE PRECIOS EKM '!A:A,0),7)</f>
        <v>2079900</v>
      </c>
      <c r="F3100" s="22">
        <f>+INDEX('LISTA DE PRECIOS EKM '!B:K,MATCH(C3100,'LISTA DE PRECIOS EKM '!A:A,0),9)</f>
        <v>2189900</v>
      </c>
      <c r="G3100" s="22" t="str">
        <f>+IF(ISNUMBER(MATCH(C3100,Precios!C:C,0)),"Sí está", "No está")</f>
        <v>Sí está</v>
      </c>
    </row>
    <row r="3101" spans="1:7" hidden="1">
      <c r="A3101" s="22">
        <v>469601</v>
      </c>
      <c r="B3101" s="22" t="s">
        <v>5422</v>
      </c>
      <c r="C3101" s="22" t="s">
        <v>2011</v>
      </c>
      <c r="D3101" s="63">
        <f>+INDEX('LISTA DE PRECIOS EKM '!A:K,MATCH(C3101,'LISTA DE PRECIOS EKM '!A:A,0),MATCH($D$1,'LISTA DE PRECIOS EKM '!$1:$1,0))</f>
        <v>1999900</v>
      </c>
      <c r="E3101" s="22">
        <f>+INDEX('LISTA DE PRECIOS EKM '!B:K,MATCH(C3101,'LISTA DE PRECIOS EKM '!A:A,0),7)</f>
        <v>2079900</v>
      </c>
      <c r="F3101" s="22">
        <f>+INDEX('LISTA DE PRECIOS EKM '!B:K,MATCH(C3101,'LISTA DE PRECIOS EKM '!A:A,0),9)</f>
        <v>2189900</v>
      </c>
      <c r="G3101" s="22" t="str">
        <f>+IF(ISNUMBER(MATCH(C3101,Precios!C:C,0)),"Sí está", "No está")</f>
        <v>Sí está</v>
      </c>
    </row>
    <row r="3102" spans="1:7" hidden="1">
      <c r="A3102" s="22">
        <v>469602</v>
      </c>
      <c r="B3102" s="22" t="s">
        <v>5422</v>
      </c>
      <c r="C3102" s="22" t="s">
        <v>2011</v>
      </c>
      <c r="D3102" s="63">
        <f>+INDEX('LISTA DE PRECIOS EKM '!A:K,MATCH(C3102,'LISTA DE PRECIOS EKM '!A:A,0),MATCH($D$1,'LISTA DE PRECIOS EKM '!$1:$1,0))</f>
        <v>1999900</v>
      </c>
      <c r="E3102" s="22">
        <f>+INDEX('LISTA DE PRECIOS EKM '!B:K,MATCH(C3102,'LISTA DE PRECIOS EKM '!A:A,0),7)</f>
        <v>2079900</v>
      </c>
      <c r="F3102" s="22">
        <f>+INDEX('LISTA DE PRECIOS EKM '!B:K,MATCH(C3102,'LISTA DE PRECIOS EKM '!A:A,0),9)</f>
        <v>2189900</v>
      </c>
      <c r="G3102" s="22" t="str">
        <f>+IF(ISNUMBER(MATCH(C3102,Precios!C:C,0)),"Sí está", "No está")</f>
        <v>Sí está</v>
      </c>
    </row>
    <row r="3103" spans="1:7" hidden="1">
      <c r="A3103" s="22">
        <v>469603</v>
      </c>
      <c r="B3103" s="22" t="s">
        <v>5423</v>
      </c>
      <c r="C3103" s="22" t="s">
        <v>2009</v>
      </c>
      <c r="D3103" s="63">
        <f>+INDEX('LISTA DE PRECIOS EKM '!A:K,MATCH(C3103,'LISTA DE PRECIOS EKM '!A:A,0),MATCH($D$1,'LISTA DE PRECIOS EKM '!$1:$1,0))</f>
        <v>1999900</v>
      </c>
      <c r="E3103" s="22">
        <f>+INDEX('LISTA DE PRECIOS EKM '!B:K,MATCH(C3103,'LISTA DE PRECIOS EKM '!A:A,0),7)</f>
        <v>2079900</v>
      </c>
      <c r="F3103" s="22">
        <f>+INDEX('LISTA DE PRECIOS EKM '!B:K,MATCH(C3103,'LISTA DE PRECIOS EKM '!A:A,0),9)</f>
        <v>2189900</v>
      </c>
      <c r="G3103" s="22" t="str">
        <f>+IF(ISNUMBER(MATCH(C3103,Precios!C:C,0)),"Sí está", "No está")</f>
        <v>Sí está</v>
      </c>
    </row>
    <row r="3104" spans="1:7" hidden="1">
      <c r="A3104" s="22">
        <v>469604</v>
      </c>
      <c r="B3104" s="22" t="s">
        <v>5423</v>
      </c>
      <c r="C3104" s="22" t="s">
        <v>2009</v>
      </c>
      <c r="D3104" s="63">
        <f>+INDEX('LISTA DE PRECIOS EKM '!A:K,MATCH(C3104,'LISTA DE PRECIOS EKM '!A:A,0),MATCH($D$1,'LISTA DE PRECIOS EKM '!$1:$1,0))</f>
        <v>1999900</v>
      </c>
      <c r="E3104" s="22">
        <f>+INDEX('LISTA DE PRECIOS EKM '!B:K,MATCH(C3104,'LISTA DE PRECIOS EKM '!A:A,0),7)</f>
        <v>2079900</v>
      </c>
      <c r="F3104" s="22">
        <f>+INDEX('LISTA DE PRECIOS EKM '!B:K,MATCH(C3104,'LISTA DE PRECIOS EKM '!A:A,0),9)</f>
        <v>2189900</v>
      </c>
      <c r="G3104" s="22" t="str">
        <f>+IF(ISNUMBER(MATCH(C3104,Precios!C:C,0)),"Sí está", "No está")</f>
        <v>Sí está</v>
      </c>
    </row>
    <row r="3105" spans="1:7" hidden="1">
      <c r="A3105" s="22">
        <v>469605</v>
      </c>
      <c r="B3105" s="22" t="s">
        <v>5347</v>
      </c>
      <c r="C3105" s="22" t="s">
        <v>2204</v>
      </c>
      <c r="D3105" s="63">
        <f>+INDEX('LISTA DE PRECIOS EKM '!A:K,MATCH(C3105,'LISTA DE PRECIOS EKM '!A:A,0),MATCH($D$1,'LISTA DE PRECIOS EKM '!$1:$1,0))</f>
        <v>1579900</v>
      </c>
      <c r="E3105" s="22">
        <f>+INDEX('LISTA DE PRECIOS EKM '!B:K,MATCH(C3105,'LISTA DE PRECIOS EKM '!A:A,0),7)</f>
        <v>1639900</v>
      </c>
      <c r="F3105" s="22">
        <f>+INDEX('LISTA DE PRECIOS EKM '!B:K,MATCH(C3105,'LISTA DE PRECIOS EKM '!A:A,0),9)</f>
        <v>1729900</v>
      </c>
      <c r="G3105" s="22" t="str">
        <f>+IF(ISNUMBER(MATCH(C3105,Precios!C:C,0)),"Sí está", "No está")</f>
        <v>Sí está</v>
      </c>
    </row>
    <row r="3106" spans="1:7" hidden="1">
      <c r="A3106" s="22">
        <v>505471</v>
      </c>
      <c r="B3106" s="22" t="s">
        <v>5347</v>
      </c>
      <c r="C3106" s="22" t="s">
        <v>2204</v>
      </c>
      <c r="D3106" s="63">
        <f>+INDEX('LISTA DE PRECIOS EKM '!A:K,MATCH(C3106,'LISTA DE PRECIOS EKM '!A:A,0),MATCH($D$1,'LISTA DE PRECIOS EKM '!$1:$1,0))</f>
        <v>1579900</v>
      </c>
      <c r="E3106" s="22">
        <f>+INDEX('LISTA DE PRECIOS EKM '!B:K,MATCH(C3106,'LISTA DE PRECIOS EKM '!A:A,0),7)</f>
        <v>1639900</v>
      </c>
      <c r="F3106" s="22">
        <f>+INDEX('LISTA DE PRECIOS EKM '!B:K,MATCH(C3106,'LISTA DE PRECIOS EKM '!A:A,0),9)</f>
        <v>1729900</v>
      </c>
      <c r="G3106" s="22" t="str">
        <f>+IF(ISNUMBER(MATCH(C3106,Precios!C:C,0)),"Sí está", "No está")</f>
        <v>Sí está</v>
      </c>
    </row>
    <row r="3107" spans="1:7" hidden="1">
      <c r="A3107" s="22">
        <v>505481</v>
      </c>
      <c r="B3107" s="22" t="s">
        <v>5424</v>
      </c>
      <c r="C3107" s="22" t="s">
        <v>2010</v>
      </c>
      <c r="D3107" s="63">
        <f>+INDEX('LISTA DE PRECIOS EKM '!A:K,MATCH(C3107,'LISTA DE PRECIOS EKM '!A:A,0),MATCH($D$1,'LISTA DE PRECIOS EKM '!$1:$1,0))</f>
        <v>1999900</v>
      </c>
      <c r="E3107" s="22">
        <f>+INDEX('LISTA DE PRECIOS EKM '!B:K,MATCH(C3107,'LISTA DE PRECIOS EKM '!A:A,0),7)</f>
        <v>2079900</v>
      </c>
      <c r="F3107" s="22">
        <f>+INDEX('LISTA DE PRECIOS EKM '!B:K,MATCH(C3107,'LISTA DE PRECIOS EKM '!A:A,0),9)</f>
        <v>2189900</v>
      </c>
      <c r="G3107" s="22" t="str">
        <f>+IF(ISNUMBER(MATCH(C3107,Precios!C:C,0)),"Sí está", "No está")</f>
        <v>Sí está</v>
      </c>
    </row>
    <row r="3108" spans="1:7" hidden="1">
      <c r="A3108" s="22">
        <v>505486</v>
      </c>
      <c r="B3108" s="22" t="s">
        <v>5424</v>
      </c>
      <c r="C3108" s="22" t="s">
        <v>2010</v>
      </c>
      <c r="D3108" s="63">
        <f>+INDEX('LISTA DE PRECIOS EKM '!A:K,MATCH(C3108,'LISTA DE PRECIOS EKM '!A:A,0),MATCH($D$1,'LISTA DE PRECIOS EKM '!$1:$1,0))</f>
        <v>1999900</v>
      </c>
      <c r="E3108" s="22">
        <f>+INDEX('LISTA DE PRECIOS EKM '!B:K,MATCH(C3108,'LISTA DE PRECIOS EKM '!A:A,0),7)</f>
        <v>2079900</v>
      </c>
      <c r="F3108" s="22">
        <f>+INDEX('LISTA DE PRECIOS EKM '!B:K,MATCH(C3108,'LISTA DE PRECIOS EKM '!A:A,0),9)</f>
        <v>2189900</v>
      </c>
      <c r="G3108" s="22" t="str">
        <f>+IF(ISNUMBER(MATCH(C3108,Precios!C:C,0)),"Sí está", "No está")</f>
        <v>Sí está</v>
      </c>
    </row>
    <row r="3109" spans="1:7" hidden="1">
      <c r="A3109" s="22">
        <v>505507</v>
      </c>
      <c r="B3109" s="22" t="s">
        <v>5425</v>
      </c>
      <c r="C3109" s="22" t="s">
        <v>2008</v>
      </c>
      <c r="D3109" s="63">
        <f>+INDEX('LISTA DE PRECIOS EKM '!A:K,MATCH(C3109,'LISTA DE PRECIOS EKM '!A:A,0),MATCH($D$1,'LISTA DE PRECIOS EKM '!$1:$1,0))</f>
        <v>1999900</v>
      </c>
      <c r="E3109" s="22">
        <f>+INDEX('LISTA DE PRECIOS EKM '!B:K,MATCH(C3109,'LISTA DE PRECIOS EKM '!A:A,0),7)</f>
        <v>2079900</v>
      </c>
      <c r="F3109" s="22">
        <f>+INDEX('LISTA DE PRECIOS EKM '!B:K,MATCH(C3109,'LISTA DE PRECIOS EKM '!A:A,0),9)</f>
        <v>2189900</v>
      </c>
      <c r="G3109" s="22" t="str">
        <f>+IF(ISNUMBER(MATCH(C3109,Precios!C:C,0)),"Sí está", "No está")</f>
        <v>Sí está</v>
      </c>
    </row>
    <row r="3110" spans="1:7" hidden="1">
      <c r="A3110" s="22">
        <v>505511</v>
      </c>
      <c r="B3110" s="22" t="s">
        <v>5425</v>
      </c>
      <c r="C3110" s="22" t="s">
        <v>2008</v>
      </c>
      <c r="D3110" s="63">
        <f>+INDEX('LISTA DE PRECIOS EKM '!A:K,MATCH(C3110,'LISTA DE PRECIOS EKM '!A:A,0),MATCH($D$1,'LISTA DE PRECIOS EKM '!$1:$1,0))</f>
        <v>1999900</v>
      </c>
      <c r="E3110" s="22">
        <f>+INDEX('LISTA DE PRECIOS EKM '!B:K,MATCH(C3110,'LISTA DE PRECIOS EKM '!A:A,0),7)</f>
        <v>2079900</v>
      </c>
      <c r="F3110" s="22">
        <f>+INDEX('LISTA DE PRECIOS EKM '!B:K,MATCH(C3110,'LISTA DE PRECIOS EKM '!A:A,0),9)</f>
        <v>2189900</v>
      </c>
      <c r="G3110" s="22" t="str">
        <f>+IF(ISNUMBER(MATCH(C3110,Precios!C:C,0)),"Sí está", "No está")</f>
        <v>Sí está</v>
      </c>
    </row>
    <row r="3111" spans="1:7" hidden="1">
      <c r="A3111" s="22">
        <v>505530</v>
      </c>
      <c r="B3111" s="22" t="s">
        <v>5426</v>
      </c>
      <c r="C3111" s="22" t="s">
        <v>2201</v>
      </c>
      <c r="D3111" s="63">
        <f>+INDEX('LISTA DE PRECIOS EKM '!A:K,MATCH(C3111,'LISTA DE PRECIOS EKM '!A:A,0),MATCH($D$1,'LISTA DE PRECIOS EKM '!$1:$1,0))</f>
        <v>1579900</v>
      </c>
      <c r="E3111" s="22">
        <f>+INDEX('LISTA DE PRECIOS EKM '!B:K,MATCH(C3111,'LISTA DE PRECIOS EKM '!A:A,0),7)</f>
        <v>1639900</v>
      </c>
      <c r="F3111" s="22">
        <f>+INDEX('LISTA DE PRECIOS EKM '!B:K,MATCH(C3111,'LISTA DE PRECIOS EKM '!A:A,0),9)</f>
        <v>1729900</v>
      </c>
      <c r="G3111" s="22" t="str">
        <f>+IF(ISNUMBER(MATCH(C3111,Precios!C:C,0)),"Sí está", "No está")</f>
        <v>Sí está</v>
      </c>
    </row>
    <row r="3112" spans="1:7" hidden="1">
      <c r="A3112" s="22">
        <v>505531</v>
      </c>
      <c r="B3112" s="22" t="s">
        <v>5426</v>
      </c>
      <c r="C3112" s="22" t="s">
        <v>2201</v>
      </c>
      <c r="D3112" s="63">
        <f>+INDEX('LISTA DE PRECIOS EKM '!A:K,MATCH(C3112,'LISTA DE PRECIOS EKM '!A:A,0),MATCH($D$1,'LISTA DE PRECIOS EKM '!$1:$1,0))</f>
        <v>1579900</v>
      </c>
      <c r="E3112" s="22">
        <f>+INDEX('LISTA DE PRECIOS EKM '!B:K,MATCH(C3112,'LISTA DE PRECIOS EKM '!A:A,0),7)</f>
        <v>1639900</v>
      </c>
      <c r="F3112" s="22">
        <f>+INDEX('LISTA DE PRECIOS EKM '!B:K,MATCH(C3112,'LISTA DE PRECIOS EKM '!A:A,0),9)</f>
        <v>1729900</v>
      </c>
      <c r="G3112" s="22" t="str">
        <f>+IF(ISNUMBER(MATCH(C3112,Precios!C:C,0)),"Sí está", "No está")</f>
        <v>Sí está</v>
      </c>
    </row>
    <row r="3113" spans="1:7" hidden="1">
      <c r="A3113" s="22">
        <v>505539</v>
      </c>
      <c r="B3113" s="22" t="s">
        <v>5427</v>
      </c>
      <c r="C3113" s="22" t="s">
        <v>2200</v>
      </c>
      <c r="D3113" s="63">
        <f>+INDEX('LISTA DE PRECIOS EKM '!A:K,MATCH(C3113,'LISTA DE PRECIOS EKM '!A:A,0),MATCH($D$1,'LISTA DE PRECIOS EKM '!$1:$1,0))</f>
        <v>1579900</v>
      </c>
      <c r="E3113" s="22">
        <f>+INDEX('LISTA DE PRECIOS EKM '!B:K,MATCH(C3113,'LISTA DE PRECIOS EKM '!A:A,0),7)</f>
        <v>1639900</v>
      </c>
      <c r="F3113" s="22">
        <f>+INDEX('LISTA DE PRECIOS EKM '!B:K,MATCH(C3113,'LISTA DE PRECIOS EKM '!A:A,0),9)</f>
        <v>1729900</v>
      </c>
      <c r="G3113" s="22" t="str">
        <f>+IF(ISNUMBER(MATCH(C3113,Precios!C:C,0)),"Sí está", "No está")</f>
        <v>Sí está</v>
      </c>
    </row>
    <row r="3114" spans="1:7" hidden="1">
      <c r="A3114" s="22">
        <v>505578</v>
      </c>
      <c r="B3114" s="22" t="s">
        <v>5427</v>
      </c>
      <c r="C3114" s="22" t="s">
        <v>2200</v>
      </c>
      <c r="D3114" s="63">
        <f>+INDEX('LISTA DE PRECIOS EKM '!A:K,MATCH(C3114,'LISTA DE PRECIOS EKM '!A:A,0),MATCH($D$1,'LISTA DE PRECIOS EKM '!$1:$1,0))</f>
        <v>1579900</v>
      </c>
      <c r="E3114" s="22">
        <f>+INDEX('LISTA DE PRECIOS EKM '!B:K,MATCH(C3114,'LISTA DE PRECIOS EKM '!A:A,0),7)</f>
        <v>1639900</v>
      </c>
      <c r="F3114" s="22">
        <f>+INDEX('LISTA DE PRECIOS EKM '!B:K,MATCH(C3114,'LISTA DE PRECIOS EKM '!A:A,0),9)</f>
        <v>1729900</v>
      </c>
      <c r="G3114" s="22" t="str">
        <f>+IF(ISNUMBER(MATCH(C3114,Precios!C:C,0)),"Sí está", "No está")</f>
        <v>Sí está</v>
      </c>
    </row>
    <row r="3115" spans="1:7" hidden="1">
      <c r="A3115" s="22">
        <v>505579</v>
      </c>
      <c r="B3115" s="22" t="s">
        <v>5428</v>
      </c>
      <c r="C3115" s="22" t="s">
        <v>2203</v>
      </c>
      <c r="D3115" s="63">
        <f>+INDEX('LISTA DE PRECIOS EKM '!A:K,MATCH(C3115,'LISTA DE PRECIOS EKM '!A:A,0),MATCH($D$1,'LISTA DE PRECIOS EKM '!$1:$1,0))</f>
        <v>1579900</v>
      </c>
      <c r="E3115" s="22">
        <f>+INDEX('LISTA DE PRECIOS EKM '!B:K,MATCH(C3115,'LISTA DE PRECIOS EKM '!A:A,0),7)</f>
        <v>1639900</v>
      </c>
      <c r="F3115" s="22">
        <f>+INDEX('LISTA DE PRECIOS EKM '!B:K,MATCH(C3115,'LISTA DE PRECIOS EKM '!A:A,0),9)</f>
        <v>1729900</v>
      </c>
      <c r="G3115" s="22" t="str">
        <f>+IF(ISNUMBER(MATCH(C3115,Precios!C:C,0)),"Sí está", "No está")</f>
        <v>Sí está</v>
      </c>
    </row>
    <row r="3116" spans="1:7" hidden="1">
      <c r="A3116" s="22">
        <v>505608</v>
      </c>
      <c r="B3116" s="22" t="s">
        <v>5428</v>
      </c>
      <c r="C3116" s="22" t="s">
        <v>2203</v>
      </c>
      <c r="D3116" s="63">
        <f>+INDEX('LISTA DE PRECIOS EKM '!A:K,MATCH(C3116,'LISTA DE PRECIOS EKM '!A:A,0),MATCH($D$1,'LISTA DE PRECIOS EKM '!$1:$1,0))</f>
        <v>1579900</v>
      </c>
      <c r="E3116" s="22">
        <f>+INDEX('LISTA DE PRECIOS EKM '!B:K,MATCH(C3116,'LISTA DE PRECIOS EKM '!A:A,0),7)</f>
        <v>1639900</v>
      </c>
      <c r="F3116" s="22">
        <f>+INDEX('LISTA DE PRECIOS EKM '!B:K,MATCH(C3116,'LISTA DE PRECIOS EKM '!A:A,0),9)</f>
        <v>1729900</v>
      </c>
      <c r="G3116" s="22" t="str">
        <f>+IF(ISNUMBER(MATCH(C3116,Precios!C:C,0)),"Sí está", "No está")</f>
        <v>Sí está</v>
      </c>
    </row>
    <row r="3117" spans="1:7" hidden="1">
      <c r="A3117" s="22">
        <v>505610</v>
      </c>
      <c r="B3117" s="22" t="s">
        <v>5429</v>
      </c>
      <c r="C3117" s="22" t="s">
        <v>2202</v>
      </c>
      <c r="D3117" s="63">
        <f>+INDEX('LISTA DE PRECIOS EKM '!A:K,MATCH(C3117,'LISTA DE PRECIOS EKM '!A:A,0),MATCH($D$1,'LISTA DE PRECIOS EKM '!$1:$1,0))</f>
        <v>1549900</v>
      </c>
      <c r="E3117" s="22">
        <f>+INDEX('LISTA DE PRECIOS EKM '!B:K,MATCH(C3117,'LISTA DE PRECIOS EKM '!A:A,0),7)</f>
        <v>1609900</v>
      </c>
      <c r="F3117" s="22">
        <f>+INDEX('LISTA DE PRECIOS EKM '!B:K,MATCH(C3117,'LISTA DE PRECIOS EKM '!A:A,0),9)</f>
        <v>1699900</v>
      </c>
      <c r="G3117" s="22" t="str">
        <f>+IF(ISNUMBER(MATCH(C3117,Precios!C:C,0)),"Sí está", "No está")</f>
        <v>Sí está</v>
      </c>
    </row>
    <row r="3118" spans="1:7" hidden="1">
      <c r="A3118" s="22">
        <v>505612</v>
      </c>
      <c r="B3118" s="22" t="s">
        <v>5429</v>
      </c>
      <c r="C3118" s="22" t="s">
        <v>2202</v>
      </c>
      <c r="D3118" s="63">
        <f>+INDEX('LISTA DE PRECIOS EKM '!A:K,MATCH(C3118,'LISTA DE PRECIOS EKM '!A:A,0),MATCH($D$1,'LISTA DE PRECIOS EKM '!$1:$1,0))</f>
        <v>1549900</v>
      </c>
      <c r="E3118" s="22">
        <f>+INDEX('LISTA DE PRECIOS EKM '!B:K,MATCH(C3118,'LISTA DE PRECIOS EKM '!A:A,0),7)</f>
        <v>1609900</v>
      </c>
      <c r="F3118" s="22">
        <f>+INDEX('LISTA DE PRECIOS EKM '!B:K,MATCH(C3118,'LISTA DE PRECIOS EKM '!A:A,0),9)</f>
        <v>1699900</v>
      </c>
      <c r="G3118" s="22" t="str">
        <f>+IF(ISNUMBER(MATCH(C3118,Precios!C:C,0)),"Sí está", "No está")</f>
        <v>Sí está</v>
      </c>
    </row>
    <row r="3119" spans="1:7" hidden="1">
      <c r="A3119" s="22">
        <v>557535</v>
      </c>
      <c r="B3119" s="22" t="s">
        <v>5562</v>
      </c>
      <c r="C3119" s="22" t="s">
        <v>2279</v>
      </c>
      <c r="D3119" s="63">
        <f>+INDEX('LISTA DE PRECIOS EKM '!A:K,MATCH(C3119,'LISTA DE PRECIOS EKM '!A:A,0),MATCH($D$1,'LISTA DE PRECIOS EKM '!$1:$1,0))</f>
        <v>219900</v>
      </c>
      <c r="E3119" s="22">
        <f>+INDEX('LISTA DE PRECIOS EKM '!B:K,MATCH(C3119,'LISTA DE PRECIOS EKM '!A:A,0),7)</f>
        <v>219900</v>
      </c>
      <c r="F3119" s="22">
        <f>+INDEX('LISTA DE PRECIOS EKM '!B:K,MATCH(C3119,'LISTA DE PRECIOS EKM '!A:A,0),9)</f>
        <v>239900</v>
      </c>
      <c r="G3119" s="22" t="str">
        <f>+IF(ISNUMBER(MATCH(C3119,Precios!C:C,0)),"Sí está", "No está")</f>
        <v>Sí está</v>
      </c>
    </row>
    <row r="3120" spans="1:7" hidden="1">
      <c r="A3120" s="22">
        <v>557536</v>
      </c>
      <c r="B3120" s="22" t="s">
        <v>5562</v>
      </c>
      <c r="C3120" s="22" t="s">
        <v>2279</v>
      </c>
      <c r="D3120" s="63">
        <f>+INDEX('LISTA DE PRECIOS EKM '!A:K,MATCH(C3120,'LISTA DE PRECIOS EKM '!A:A,0),MATCH($D$1,'LISTA DE PRECIOS EKM '!$1:$1,0))</f>
        <v>219900</v>
      </c>
      <c r="E3120" s="22">
        <f>+INDEX('LISTA DE PRECIOS EKM '!B:K,MATCH(C3120,'LISTA DE PRECIOS EKM '!A:A,0),7)</f>
        <v>219900</v>
      </c>
      <c r="F3120" s="22">
        <f>+INDEX('LISTA DE PRECIOS EKM '!B:K,MATCH(C3120,'LISTA DE PRECIOS EKM '!A:A,0),9)</f>
        <v>239900</v>
      </c>
      <c r="G3120" s="22" t="str">
        <f>+IF(ISNUMBER(MATCH(C3120,Precios!C:C,0)),"Sí está", "No está")</f>
        <v>Sí está</v>
      </c>
    </row>
    <row r="3121" spans="1:7" hidden="1">
      <c r="A3121" s="22">
        <v>557539</v>
      </c>
      <c r="B3121" s="22" t="s">
        <v>5565</v>
      </c>
      <c r="C3121" s="22" t="s">
        <v>2280</v>
      </c>
      <c r="D3121" s="63">
        <f>+INDEX('LISTA DE PRECIOS EKM '!A:K,MATCH(C3121,'LISTA DE PRECIOS EKM '!A:A,0),MATCH($D$1,'LISTA DE PRECIOS EKM '!$1:$1,0))</f>
        <v>219900</v>
      </c>
      <c r="E3121" s="22">
        <f>+INDEX('LISTA DE PRECIOS EKM '!B:K,MATCH(C3121,'LISTA DE PRECIOS EKM '!A:A,0),7)</f>
        <v>219900</v>
      </c>
      <c r="F3121" s="22">
        <f>+INDEX('LISTA DE PRECIOS EKM '!B:K,MATCH(C3121,'LISTA DE PRECIOS EKM '!A:A,0),9)</f>
        <v>239900</v>
      </c>
      <c r="G3121" s="22" t="str">
        <f>+IF(ISNUMBER(MATCH(C3121,Precios!C:C,0)),"Sí está", "No está")</f>
        <v>Sí está</v>
      </c>
    </row>
    <row r="3122" spans="1:7" hidden="1">
      <c r="A3122" s="22">
        <v>557540</v>
      </c>
      <c r="B3122" s="22" t="s">
        <v>5565</v>
      </c>
      <c r="C3122" s="22" t="s">
        <v>2280</v>
      </c>
      <c r="D3122" s="63">
        <f>+INDEX('LISTA DE PRECIOS EKM '!A:K,MATCH(C3122,'LISTA DE PRECIOS EKM '!A:A,0),MATCH($D$1,'LISTA DE PRECIOS EKM '!$1:$1,0))</f>
        <v>219900</v>
      </c>
      <c r="E3122" s="22">
        <f>+INDEX('LISTA DE PRECIOS EKM '!B:K,MATCH(C3122,'LISTA DE PRECIOS EKM '!A:A,0),7)</f>
        <v>219900</v>
      </c>
      <c r="F3122" s="22">
        <f>+INDEX('LISTA DE PRECIOS EKM '!B:K,MATCH(C3122,'LISTA DE PRECIOS EKM '!A:A,0),9)</f>
        <v>239900</v>
      </c>
      <c r="G3122" s="22" t="str">
        <f>+IF(ISNUMBER(MATCH(C3122,Precios!C:C,0)),"Sí está", "No está")</f>
        <v>Sí está</v>
      </c>
    </row>
    <row r="3123" spans="1:7" hidden="1">
      <c r="A3123" s="22">
        <v>557541</v>
      </c>
      <c r="B3123" s="22" t="s">
        <v>5566</v>
      </c>
      <c r="C3123" s="22" t="s">
        <v>2284</v>
      </c>
      <c r="D3123" s="63">
        <f>+INDEX('LISTA DE PRECIOS EKM '!A:K,MATCH(C3123,'LISTA DE PRECIOS EKM '!A:A,0),MATCH($D$1,'LISTA DE PRECIOS EKM '!$1:$1,0))</f>
        <v>269900</v>
      </c>
      <c r="E3123" s="22">
        <f>+INDEX('LISTA DE PRECIOS EKM '!B:K,MATCH(C3123,'LISTA DE PRECIOS EKM '!A:A,0),7)</f>
        <v>279900</v>
      </c>
      <c r="F3123" s="22">
        <f>+INDEX('LISTA DE PRECIOS EKM '!B:K,MATCH(C3123,'LISTA DE PRECIOS EKM '!A:A,0),9)</f>
        <v>289900</v>
      </c>
      <c r="G3123" s="22" t="str">
        <f>+IF(ISNUMBER(MATCH(C3123,Precios!C:C,0)),"Sí está", "No está")</f>
        <v>Sí está</v>
      </c>
    </row>
    <row r="3124" spans="1:7" hidden="1">
      <c r="A3124" s="22">
        <v>557542</v>
      </c>
      <c r="B3124" s="22" t="s">
        <v>5566</v>
      </c>
      <c r="C3124" s="22" t="s">
        <v>2284</v>
      </c>
      <c r="D3124" s="63">
        <f>+INDEX('LISTA DE PRECIOS EKM '!A:K,MATCH(C3124,'LISTA DE PRECIOS EKM '!A:A,0),MATCH($D$1,'LISTA DE PRECIOS EKM '!$1:$1,0))</f>
        <v>269900</v>
      </c>
      <c r="E3124" s="22">
        <f>+INDEX('LISTA DE PRECIOS EKM '!B:K,MATCH(C3124,'LISTA DE PRECIOS EKM '!A:A,0),7)</f>
        <v>279900</v>
      </c>
      <c r="F3124" s="22">
        <f>+INDEX('LISTA DE PRECIOS EKM '!B:K,MATCH(C3124,'LISTA DE PRECIOS EKM '!A:A,0),9)</f>
        <v>289900</v>
      </c>
      <c r="G3124" s="22" t="str">
        <f>+IF(ISNUMBER(MATCH(C3124,Precios!C:C,0)),"Sí está", "No está")</f>
        <v>Sí está</v>
      </c>
    </row>
    <row r="3125" spans="1:7" hidden="1">
      <c r="A3125" s="22">
        <v>557558</v>
      </c>
      <c r="B3125" s="22" t="s">
        <v>5583</v>
      </c>
      <c r="C3125" s="22" t="s">
        <v>2226</v>
      </c>
      <c r="D3125" s="63">
        <f>+INDEX('LISTA DE PRECIOS EKM '!A:K,MATCH(C3125,'LISTA DE PRECIOS EKM '!A:A,0),MATCH($D$1,'LISTA DE PRECIOS EKM '!$1:$1,0))</f>
        <v>309900</v>
      </c>
      <c r="E3125" s="22">
        <f>+INDEX('LISTA DE PRECIOS EKM '!B:K,MATCH(C3125,'LISTA DE PRECIOS EKM '!A:A,0),7)</f>
        <v>319900</v>
      </c>
      <c r="F3125" s="22">
        <f>+INDEX('LISTA DE PRECIOS EKM '!B:K,MATCH(C3125,'LISTA DE PRECIOS EKM '!A:A,0),9)</f>
        <v>339900</v>
      </c>
      <c r="G3125" s="22" t="str">
        <f>+IF(ISNUMBER(MATCH(C3125,Precios!C:C,0)),"Sí está", "No está")</f>
        <v>Sí está</v>
      </c>
    </row>
    <row r="3126" spans="1:7" hidden="1">
      <c r="A3126" s="22">
        <v>557559</v>
      </c>
      <c r="B3126" s="22" t="s">
        <v>5583</v>
      </c>
      <c r="C3126" s="22" t="s">
        <v>2226</v>
      </c>
      <c r="D3126" s="63">
        <f>+INDEX('LISTA DE PRECIOS EKM '!A:K,MATCH(C3126,'LISTA DE PRECIOS EKM '!A:A,0),MATCH($D$1,'LISTA DE PRECIOS EKM '!$1:$1,0))</f>
        <v>309900</v>
      </c>
      <c r="E3126" s="22">
        <f>+INDEX('LISTA DE PRECIOS EKM '!B:K,MATCH(C3126,'LISTA DE PRECIOS EKM '!A:A,0),7)</f>
        <v>319900</v>
      </c>
      <c r="F3126" s="22">
        <f>+INDEX('LISTA DE PRECIOS EKM '!B:K,MATCH(C3126,'LISTA DE PRECIOS EKM '!A:A,0),9)</f>
        <v>339900</v>
      </c>
      <c r="G3126" s="22" t="str">
        <f>+IF(ISNUMBER(MATCH(C3126,Precios!C:C,0)),"Sí está", "No está")</f>
        <v>Sí está</v>
      </c>
    </row>
    <row r="3127" spans="1:7" hidden="1">
      <c r="A3127" s="22">
        <v>557564</v>
      </c>
      <c r="B3127" s="22" t="s">
        <v>5588</v>
      </c>
      <c r="C3127" s="22" t="s">
        <v>2287</v>
      </c>
      <c r="D3127" s="63">
        <f>+INDEX('LISTA DE PRECIOS EKM '!A:K,MATCH(C3127,'LISTA DE PRECIOS EKM '!A:A,0),MATCH($D$1,'LISTA DE PRECIOS EKM '!$1:$1,0))</f>
        <v>349900</v>
      </c>
      <c r="E3127" s="22">
        <f>+INDEX('LISTA DE PRECIOS EKM '!B:K,MATCH(C3127,'LISTA DE PRECIOS EKM '!A:A,0),7)</f>
        <v>359900</v>
      </c>
      <c r="F3127" s="22">
        <f>+INDEX('LISTA DE PRECIOS EKM '!B:K,MATCH(C3127,'LISTA DE PRECIOS EKM '!A:A,0),9)</f>
        <v>379900</v>
      </c>
      <c r="G3127" s="22" t="str">
        <f>+IF(ISNUMBER(MATCH(C3127,Precios!C:C,0)),"Sí está", "No está")</f>
        <v>Sí está</v>
      </c>
    </row>
    <row r="3128" spans="1:7" hidden="1">
      <c r="A3128" s="22">
        <v>557565</v>
      </c>
      <c r="B3128" s="22" t="s">
        <v>5588</v>
      </c>
      <c r="C3128" s="22" t="s">
        <v>2287</v>
      </c>
      <c r="D3128" s="63">
        <f>+INDEX('LISTA DE PRECIOS EKM '!A:K,MATCH(C3128,'LISTA DE PRECIOS EKM '!A:A,0),MATCH($D$1,'LISTA DE PRECIOS EKM '!$1:$1,0))</f>
        <v>349900</v>
      </c>
      <c r="E3128" s="22">
        <f>+INDEX('LISTA DE PRECIOS EKM '!B:K,MATCH(C3128,'LISTA DE PRECIOS EKM '!A:A,0),7)</f>
        <v>359900</v>
      </c>
      <c r="F3128" s="22">
        <f>+INDEX('LISTA DE PRECIOS EKM '!B:K,MATCH(C3128,'LISTA DE PRECIOS EKM '!A:A,0),9)</f>
        <v>379900</v>
      </c>
      <c r="G3128" s="22" t="str">
        <f>+IF(ISNUMBER(MATCH(C3128,Precios!C:C,0)),"Sí está", "No está")</f>
        <v>Sí está</v>
      </c>
    </row>
    <row r="3129" spans="1:7" hidden="1">
      <c r="A3129" s="22">
        <v>557577</v>
      </c>
      <c r="B3129" s="22" t="s">
        <v>5601</v>
      </c>
      <c r="C3129" s="22" t="s">
        <v>2285</v>
      </c>
      <c r="D3129" s="63">
        <f>+INDEX('LISTA DE PRECIOS EKM '!A:K,MATCH(C3129,'LISTA DE PRECIOS EKM '!A:A,0),MATCH($D$1,'LISTA DE PRECIOS EKM '!$1:$1,0))</f>
        <v>339900</v>
      </c>
      <c r="E3129" s="22">
        <f>+INDEX('LISTA DE PRECIOS EKM '!B:K,MATCH(C3129,'LISTA DE PRECIOS EKM '!A:A,0),7)</f>
        <v>349900</v>
      </c>
      <c r="F3129" s="22">
        <f>+INDEX('LISTA DE PRECIOS EKM '!B:K,MATCH(C3129,'LISTA DE PRECIOS EKM '!A:A,0),9)</f>
        <v>369900</v>
      </c>
      <c r="G3129" s="22" t="str">
        <f>+IF(ISNUMBER(MATCH(C3129,Precios!C:C,0)),"Sí está", "No está")</f>
        <v>Sí está</v>
      </c>
    </row>
    <row r="3130" spans="1:7" hidden="1">
      <c r="A3130" s="22">
        <v>557578</v>
      </c>
      <c r="B3130" s="22" t="s">
        <v>5601</v>
      </c>
      <c r="C3130" s="22" t="s">
        <v>2285</v>
      </c>
      <c r="D3130" s="63">
        <f>+INDEX('LISTA DE PRECIOS EKM '!A:K,MATCH(C3130,'LISTA DE PRECIOS EKM '!A:A,0),MATCH($D$1,'LISTA DE PRECIOS EKM '!$1:$1,0))</f>
        <v>339900</v>
      </c>
      <c r="E3130" s="22">
        <f>+INDEX('LISTA DE PRECIOS EKM '!B:K,MATCH(C3130,'LISTA DE PRECIOS EKM '!A:A,0),7)</f>
        <v>349900</v>
      </c>
      <c r="F3130" s="22">
        <f>+INDEX('LISTA DE PRECIOS EKM '!B:K,MATCH(C3130,'LISTA DE PRECIOS EKM '!A:A,0),9)</f>
        <v>369900</v>
      </c>
      <c r="G3130" s="22" t="str">
        <f>+IF(ISNUMBER(MATCH(C3130,Precios!C:C,0)),"Sí está", "No está")</f>
        <v>Sí está</v>
      </c>
    </row>
    <row r="3131" spans="1:7" hidden="1">
      <c r="A3131" s="22">
        <v>557579</v>
      </c>
      <c r="B3131" s="22" t="s">
        <v>5602</v>
      </c>
      <c r="C3131" s="22" t="s">
        <v>2286</v>
      </c>
      <c r="D3131" s="63">
        <f>+INDEX('LISTA DE PRECIOS EKM '!A:K,MATCH(C3131,'LISTA DE PRECIOS EKM '!A:A,0),MATCH($D$1,'LISTA DE PRECIOS EKM '!$1:$1,0))</f>
        <v>309900</v>
      </c>
      <c r="E3131" s="22">
        <f>+INDEX('LISTA DE PRECIOS EKM '!B:K,MATCH(C3131,'LISTA DE PRECIOS EKM '!A:A,0),7)</f>
        <v>319900</v>
      </c>
      <c r="F3131" s="22">
        <f>+INDEX('LISTA DE PRECIOS EKM '!B:K,MATCH(C3131,'LISTA DE PRECIOS EKM '!A:A,0),9)</f>
        <v>339900</v>
      </c>
      <c r="G3131" s="22" t="str">
        <f>+IF(ISNUMBER(MATCH(C3131,Precios!C:C,0)),"Sí está", "No está")</f>
        <v>Sí está</v>
      </c>
    </row>
    <row r="3132" spans="1:7" hidden="1">
      <c r="A3132" s="22">
        <v>557580</v>
      </c>
      <c r="B3132" s="22" t="s">
        <v>5602</v>
      </c>
      <c r="C3132" s="22" t="s">
        <v>2286</v>
      </c>
      <c r="D3132" s="63">
        <f>+INDEX('LISTA DE PRECIOS EKM '!A:K,MATCH(C3132,'LISTA DE PRECIOS EKM '!A:A,0),MATCH($D$1,'LISTA DE PRECIOS EKM '!$1:$1,0))</f>
        <v>309900</v>
      </c>
      <c r="E3132" s="22">
        <f>+INDEX('LISTA DE PRECIOS EKM '!B:K,MATCH(C3132,'LISTA DE PRECIOS EKM '!A:A,0),7)</f>
        <v>319900</v>
      </c>
      <c r="F3132" s="22">
        <f>+INDEX('LISTA DE PRECIOS EKM '!B:K,MATCH(C3132,'LISTA DE PRECIOS EKM '!A:A,0),9)</f>
        <v>339900</v>
      </c>
      <c r="G3132" s="22" t="str">
        <f>+IF(ISNUMBER(MATCH(C3132,Precios!C:C,0)),"Sí está", "No está")</f>
        <v>Sí está</v>
      </c>
    </row>
    <row r="3133" spans="1:7" hidden="1">
      <c r="A3133" s="22">
        <v>557585</v>
      </c>
      <c r="B3133" s="22" t="s">
        <v>5607</v>
      </c>
      <c r="C3133" s="22" t="s">
        <v>1730</v>
      </c>
      <c r="D3133" s="63">
        <f>+INDEX('LISTA DE PRECIOS EKM '!A:K,MATCH(C3133,'LISTA DE PRECIOS EKM '!A:A,0),MATCH($D$1,'LISTA DE PRECIOS EKM '!$1:$1,0))</f>
        <v>369900</v>
      </c>
      <c r="E3133" s="22">
        <f>+INDEX('LISTA DE PRECIOS EKM '!B:K,MATCH(C3133,'LISTA DE PRECIOS EKM '!A:A,0),7)</f>
        <v>379900</v>
      </c>
      <c r="F3133" s="22">
        <f>+INDEX('LISTA DE PRECIOS EKM '!B:K,MATCH(C3133,'LISTA DE PRECIOS EKM '!A:A,0),9)</f>
        <v>399900</v>
      </c>
      <c r="G3133" s="22" t="str">
        <f>+IF(ISNUMBER(MATCH(C3133,Precios!C:C,0)),"Sí está", "No está")</f>
        <v>Sí está</v>
      </c>
    </row>
    <row r="3134" spans="1:7" hidden="1">
      <c r="A3134" s="22">
        <v>557586</v>
      </c>
      <c r="B3134" s="22" t="s">
        <v>5607</v>
      </c>
      <c r="C3134" s="22" t="s">
        <v>1730</v>
      </c>
      <c r="D3134" s="63">
        <f>+INDEX('LISTA DE PRECIOS EKM '!A:K,MATCH(C3134,'LISTA DE PRECIOS EKM '!A:A,0),MATCH($D$1,'LISTA DE PRECIOS EKM '!$1:$1,0))</f>
        <v>369900</v>
      </c>
      <c r="E3134" s="22">
        <f>+INDEX('LISTA DE PRECIOS EKM '!B:K,MATCH(C3134,'LISTA DE PRECIOS EKM '!A:A,0),7)</f>
        <v>379900</v>
      </c>
      <c r="F3134" s="22">
        <f>+INDEX('LISTA DE PRECIOS EKM '!B:K,MATCH(C3134,'LISTA DE PRECIOS EKM '!A:A,0),9)</f>
        <v>399900</v>
      </c>
      <c r="G3134" s="22" t="str">
        <f>+IF(ISNUMBER(MATCH(C3134,Precios!C:C,0)),"Sí está", "No está")</f>
        <v>Sí está</v>
      </c>
    </row>
    <row r="3135" spans="1:7" hidden="1">
      <c r="A3135" s="22">
        <v>557587</v>
      </c>
      <c r="B3135" s="22" t="s">
        <v>5608</v>
      </c>
      <c r="C3135" s="22" t="s">
        <v>1731</v>
      </c>
      <c r="D3135" s="63">
        <f>+INDEX('LISTA DE PRECIOS EKM '!A:K,MATCH(C3135,'LISTA DE PRECIOS EKM '!A:A,0),MATCH($D$1,'LISTA DE PRECIOS EKM '!$1:$1,0))</f>
        <v>369900</v>
      </c>
      <c r="E3135" s="22">
        <f>+INDEX('LISTA DE PRECIOS EKM '!B:K,MATCH(C3135,'LISTA DE PRECIOS EKM '!A:A,0),7)</f>
        <v>379900</v>
      </c>
      <c r="F3135" s="22">
        <f>+INDEX('LISTA DE PRECIOS EKM '!B:K,MATCH(C3135,'LISTA DE PRECIOS EKM '!A:A,0),9)</f>
        <v>399900</v>
      </c>
      <c r="G3135" s="22" t="str">
        <f>+IF(ISNUMBER(MATCH(C3135,Precios!C:C,0)),"Sí está", "No está")</f>
        <v>Sí está</v>
      </c>
    </row>
    <row r="3136" spans="1:7" hidden="1">
      <c r="A3136" s="22">
        <v>557588</v>
      </c>
      <c r="B3136" s="22" t="s">
        <v>5608</v>
      </c>
      <c r="C3136" s="22" t="s">
        <v>1731</v>
      </c>
      <c r="D3136" s="63">
        <f>+INDEX('LISTA DE PRECIOS EKM '!A:K,MATCH(C3136,'LISTA DE PRECIOS EKM '!A:A,0),MATCH($D$1,'LISTA DE PRECIOS EKM '!$1:$1,0))</f>
        <v>369900</v>
      </c>
      <c r="E3136" s="22">
        <f>+INDEX('LISTA DE PRECIOS EKM '!B:K,MATCH(C3136,'LISTA DE PRECIOS EKM '!A:A,0),7)</f>
        <v>379900</v>
      </c>
      <c r="F3136" s="22">
        <f>+INDEX('LISTA DE PRECIOS EKM '!B:K,MATCH(C3136,'LISTA DE PRECIOS EKM '!A:A,0),9)</f>
        <v>399900</v>
      </c>
      <c r="G3136" s="22" t="str">
        <f>+IF(ISNUMBER(MATCH(C3136,Precios!C:C,0)),"Sí está", "No está")</f>
        <v>Sí está</v>
      </c>
    </row>
    <row r="3137" spans="1:7" hidden="1">
      <c r="A3137" s="22">
        <v>557605</v>
      </c>
      <c r="B3137" s="22" t="s">
        <v>5625</v>
      </c>
      <c r="C3137" s="22" t="s">
        <v>2290</v>
      </c>
      <c r="D3137" s="63">
        <f>+INDEX('LISTA DE PRECIOS EKM '!A:K,MATCH(C3137,'LISTA DE PRECIOS EKM '!A:A,0),MATCH($D$1,'LISTA DE PRECIOS EKM '!$1:$1,0))</f>
        <v>339900</v>
      </c>
      <c r="E3137" s="22">
        <f>+INDEX('LISTA DE PRECIOS EKM '!B:K,MATCH(C3137,'LISTA DE PRECIOS EKM '!A:A,0),7)</f>
        <v>349900</v>
      </c>
      <c r="F3137" s="22">
        <f>+INDEX('LISTA DE PRECIOS EKM '!B:K,MATCH(C3137,'LISTA DE PRECIOS EKM '!A:A,0),9)</f>
        <v>369900</v>
      </c>
      <c r="G3137" s="22" t="str">
        <f>+IF(ISNUMBER(MATCH(C3137,Precios!C:C,0)),"Sí está", "No está")</f>
        <v>Sí está</v>
      </c>
    </row>
    <row r="3138" spans="1:7" hidden="1">
      <c r="A3138" s="22">
        <v>557606</v>
      </c>
      <c r="B3138" s="22" t="s">
        <v>5625</v>
      </c>
      <c r="C3138" s="22" t="s">
        <v>2290</v>
      </c>
      <c r="D3138" s="63">
        <f>+INDEX('LISTA DE PRECIOS EKM '!A:K,MATCH(C3138,'LISTA DE PRECIOS EKM '!A:A,0),MATCH($D$1,'LISTA DE PRECIOS EKM '!$1:$1,0))</f>
        <v>339900</v>
      </c>
      <c r="E3138" s="22">
        <f>+INDEX('LISTA DE PRECIOS EKM '!B:K,MATCH(C3138,'LISTA DE PRECIOS EKM '!A:A,0),7)</f>
        <v>349900</v>
      </c>
      <c r="F3138" s="22">
        <f>+INDEX('LISTA DE PRECIOS EKM '!B:K,MATCH(C3138,'LISTA DE PRECIOS EKM '!A:A,0),9)</f>
        <v>369900</v>
      </c>
      <c r="G3138" s="22" t="str">
        <f>+IF(ISNUMBER(MATCH(C3138,Precios!C:C,0)),"Sí está", "No está")</f>
        <v>Sí está</v>
      </c>
    </row>
    <row r="3139" spans="1:7" hidden="1">
      <c r="A3139" s="22">
        <v>557611</v>
      </c>
      <c r="B3139" s="22" t="s">
        <v>5630</v>
      </c>
      <c r="C3139" s="22" t="s">
        <v>2073</v>
      </c>
      <c r="D3139" s="63">
        <f>+INDEX('LISTA DE PRECIOS EKM '!A:K,MATCH(C3139,'LISTA DE PRECIOS EKM '!A:A,0),MATCH($D$1,'LISTA DE PRECIOS EKM '!$1:$1,0))</f>
        <v>179900</v>
      </c>
      <c r="E3139" s="22">
        <f>+INDEX('LISTA DE PRECIOS EKM '!B:K,MATCH(C3139,'LISTA DE PRECIOS EKM '!A:A,0),7)</f>
        <v>179900</v>
      </c>
      <c r="F3139" s="22">
        <f>+INDEX('LISTA DE PRECIOS EKM '!B:K,MATCH(C3139,'LISTA DE PRECIOS EKM '!A:A,0),9)</f>
        <v>189900</v>
      </c>
      <c r="G3139" s="22" t="str">
        <f>+IF(ISNUMBER(MATCH(C3139,Precios!C:C,0)),"Sí está", "No está")</f>
        <v>Sí está</v>
      </c>
    </row>
    <row r="3140" spans="1:7" hidden="1">
      <c r="A3140" s="22">
        <v>557612</v>
      </c>
      <c r="B3140" s="22" t="s">
        <v>5630</v>
      </c>
      <c r="C3140" s="22" t="s">
        <v>2073</v>
      </c>
      <c r="D3140" s="63">
        <f>+INDEX('LISTA DE PRECIOS EKM '!A:K,MATCH(C3140,'LISTA DE PRECIOS EKM '!A:A,0),MATCH($D$1,'LISTA DE PRECIOS EKM '!$1:$1,0))</f>
        <v>179900</v>
      </c>
      <c r="E3140" s="22">
        <f>+INDEX('LISTA DE PRECIOS EKM '!B:K,MATCH(C3140,'LISTA DE PRECIOS EKM '!A:A,0),7)</f>
        <v>179900</v>
      </c>
      <c r="F3140" s="22">
        <f>+INDEX('LISTA DE PRECIOS EKM '!B:K,MATCH(C3140,'LISTA DE PRECIOS EKM '!A:A,0),9)</f>
        <v>189900</v>
      </c>
      <c r="G3140" s="22" t="str">
        <f>+IF(ISNUMBER(MATCH(C3140,Precios!C:C,0)),"Sí está", "No está")</f>
        <v>Sí está</v>
      </c>
    </row>
    <row r="3141" spans="1:7" hidden="1">
      <c r="A3141" s="22">
        <v>557616</v>
      </c>
      <c r="B3141" s="22" t="s">
        <v>5635</v>
      </c>
      <c r="C3141" s="22" t="s">
        <v>2083</v>
      </c>
      <c r="D3141" s="63">
        <f>+INDEX('LISTA DE PRECIOS EKM '!A:K,MATCH(C3141,'LISTA DE PRECIOS EKM '!A:A,0),MATCH($D$1,'LISTA DE PRECIOS EKM '!$1:$1,0))</f>
        <v>219900</v>
      </c>
      <c r="E3141" s="22">
        <f>+INDEX('LISTA DE PRECIOS EKM '!B:K,MATCH(C3141,'LISTA DE PRECIOS EKM '!A:A,0),7)</f>
        <v>219900</v>
      </c>
      <c r="F3141" s="22">
        <f>+INDEX('LISTA DE PRECIOS EKM '!B:K,MATCH(C3141,'LISTA DE PRECIOS EKM '!A:A,0),9)</f>
        <v>239900</v>
      </c>
      <c r="G3141" s="22" t="str">
        <f>+IF(ISNUMBER(MATCH(C3141,Precios!C:C,0)),"Sí está", "No está")</f>
        <v>Sí está</v>
      </c>
    </row>
    <row r="3142" spans="1:7" hidden="1">
      <c r="A3142" s="22">
        <v>557617</v>
      </c>
      <c r="B3142" s="22" t="s">
        <v>5635</v>
      </c>
      <c r="C3142" s="22" t="s">
        <v>2083</v>
      </c>
      <c r="D3142" s="63">
        <f>+INDEX('LISTA DE PRECIOS EKM '!A:K,MATCH(C3142,'LISTA DE PRECIOS EKM '!A:A,0),MATCH($D$1,'LISTA DE PRECIOS EKM '!$1:$1,0))</f>
        <v>219900</v>
      </c>
      <c r="E3142" s="22">
        <f>+INDEX('LISTA DE PRECIOS EKM '!B:K,MATCH(C3142,'LISTA DE PRECIOS EKM '!A:A,0),7)</f>
        <v>219900</v>
      </c>
      <c r="F3142" s="22">
        <f>+INDEX('LISTA DE PRECIOS EKM '!B:K,MATCH(C3142,'LISTA DE PRECIOS EKM '!A:A,0),9)</f>
        <v>239900</v>
      </c>
      <c r="G3142" s="22" t="str">
        <f>+IF(ISNUMBER(MATCH(C3142,Precios!C:C,0)),"Sí está", "No está")</f>
        <v>Sí está</v>
      </c>
    </row>
    <row r="3143" spans="1:7" hidden="1">
      <c r="A3143" s="22">
        <v>566385</v>
      </c>
      <c r="B3143" s="22" t="s">
        <v>5654</v>
      </c>
      <c r="C3143" s="22" t="s">
        <v>2571</v>
      </c>
      <c r="D3143" s="63">
        <f>+INDEX('LISTA DE PRECIOS EKM '!A:K,MATCH(C3143,'LISTA DE PRECIOS EKM '!A:A,0),MATCH($D$1,'LISTA DE PRECIOS EKM '!$1:$1,0))</f>
        <v>159900</v>
      </c>
      <c r="E3143" s="22">
        <f>+INDEX('LISTA DE PRECIOS EKM '!B:K,MATCH(C3143,'LISTA DE PRECIOS EKM '!A:A,0),7)</f>
        <v>159900</v>
      </c>
      <c r="F3143" s="22">
        <f>+INDEX('LISTA DE PRECIOS EKM '!B:K,MATCH(C3143,'LISTA DE PRECIOS EKM '!A:A,0),9)</f>
        <v>169900</v>
      </c>
      <c r="G3143" s="22" t="str">
        <f>+IF(ISNUMBER(MATCH(C3143,Precios!C:C,0)),"Sí está", "No está")</f>
        <v>Sí está</v>
      </c>
    </row>
    <row r="3144" spans="1:7" hidden="1">
      <c r="A3144" s="22">
        <v>566386</v>
      </c>
      <c r="B3144" s="22" t="s">
        <v>5654</v>
      </c>
      <c r="C3144" s="22" t="s">
        <v>2571</v>
      </c>
      <c r="D3144" s="63">
        <f>+INDEX('LISTA DE PRECIOS EKM '!A:K,MATCH(C3144,'LISTA DE PRECIOS EKM '!A:A,0),MATCH($D$1,'LISTA DE PRECIOS EKM '!$1:$1,0))</f>
        <v>159900</v>
      </c>
      <c r="E3144" s="22">
        <f>+INDEX('LISTA DE PRECIOS EKM '!B:K,MATCH(C3144,'LISTA DE PRECIOS EKM '!A:A,0),7)</f>
        <v>159900</v>
      </c>
      <c r="F3144" s="22">
        <f>+INDEX('LISTA DE PRECIOS EKM '!B:K,MATCH(C3144,'LISTA DE PRECIOS EKM '!A:A,0),9)</f>
        <v>169900</v>
      </c>
      <c r="G3144" s="22" t="str">
        <f>+IF(ISNUMBER(MATCH(C3144,Precios!C:C,0)),"Sí está", "No está")</f>
        <v>Sí está</v>
      </c>
    </row>
    <row r="3145" spans="1:7" hidden="1">
      <c r="A3145" s="22">
        <v>566395</v>
      </c>
      <c r="B3145" s="22" t="s">
        <v>5661</v>
      </c>
      <c r="C3145" s="22" t="s">
        <v>1845</v>
      </c>
      <c r="D3145" s="63">
        <f>+INDEX('LISTA DE PRECIOS EKM '!A:K,MATCH(C3145,'LISTA DE PRECIOS EKM '!A:A,0),MATCH($D$1,'LISTA DE PRECIOS EKM '!$1:$1,0))</f>
        <v>339900</v>
      </c>
      <c r="E3145" s="22">
        <f>+INDEX('LISTA DE PRECIOS EKM '!B:K,MATCH(C3145,'LISTA DE PRECIOS EKM '!A:A,0),7)</f>
        <v>349900</v>
      </c>
      <c r="F3145" s="22">
        <f>+INDEX('LISTA DE PRECIOS EKM '!B:K,MATCH(C3145,'LISTA DE PRECIOS EKM '!A:A,0),9)</f>
        <v>369900</v>
      </c>
      <c r="G3145" s="22" t="str">
        <f>+IF(ISNUMBER(MATCH(C3145,Precios!C:C,0)),"Sí está", "No está")</f>
        <v>Sí está</v>
      </c>
    </row>
    <row r="3146" spans="1:7" hidden="1">
      <c r="A3146" s="22">
        <v>566396</v>
      </c>
      <c r="B3146" s="22" t="s">
        <v>5661</v>
      </c>
      <c r="C3146" s="22" t="s">
        <v>1845</v>
      </c>
      <c r="D3146" s="63">
        <f>+INDEX('LISTA DE PRECIOS EKM '!A:K,MATCH(C3146,'LISTA DE PRECIOS EKM '!A:A,0),MATCH($D$1,'LISTA DE PRECIOS EKM '!$1:$1,0))</f>
        <v>339900</v>
      </c>
      <c r="E3146" s="22">
        <f>+INDEX('LISTA DE PRECIOS EKM '!B:K,MATCH(C3146,'LISTA DE PRECIOS EKM '!A:A,0),7)</f>
        <v>349900</v>
      </c>
      <c r="F3146" s="22">
        <f>+INDEX('LISTA DE PRECIOS EKM '!B:K,MATCH(C3146,'LISTA DE PRECIOS EKM '!A:A,0),9)</f>
        <v>369900</v>
      </c>
      <c r="G3146" s="22" t="str">
        <f>+IF(ISNUMBER(MATCH(C3146,Precios!C:C,0)),"Sí está", "No está")</f>
        <v>Sí está</v>
      </c>
    </row>
    <row r="3147" spans="1:7" hidden="1">
      <c r="A3147" s="22">
        <v>635919</v>
      </c>
      <c r="B3147" s="22" t="s">
        <v>5696</v>
      </c>
      <c r="C3147" s="22" t="s">
        <v>2296</v>
      </c>
      <c r="D3147" s="63">
        <f>+INDEX('LISTA DE PRECIOS EKM '!A:K,MATCH(C3147,'LISTA DE PRECIOS EKM '!A:A,0),MATCH($D$1,'LISTA DE PRECIOS EKM '!$1:$1,0))</f>
        <v>379900</v>
      </c>
      <c r="E3147" s="22">
        <f>+INDEX('LISTA DE PRECIOS EKM '!B:K,MATCH(C3147,'LISTA DE PRECIOS EKM '!A:A,0),7)</f>
        <v>389900</v>
      </c>
      <c r="F3147" s="22">
        <f>+INDEX('LISTA DE PRECIOS EKM '!B:K,MATCH(C3147,'LISTA DE PRECIOS EKM '!A:A,0),9)</f>
        <v>409900</v>
      </c>
      <c r="G3147" s="22" t="str">
        <f>+IF(ISNUMBER(MATCH(C3147,Precios!C:C,0)),"Sí está", "No está")</f>
        <v>Sí está</v>
      </c>
    </row>
    <row r="3148" spans="1:7" hidden="1">
      <c r="A3148" s="22">
        <v>635920</v>
      </c>
      <c r="B3148" s="22" t="s">
        <v>5696</v>
      </c>
      <c r="C3148" s="22" t="s">
        <v>2296</v>
      </c>
      <c r="D3148" s="63">
        <f>+INDEX('LISTA DE PRECIOS EKM '!A:K,MATCH(C3148,'LISTA DE PRECIOS EKM '!A:A,0),MATCH($D$1,'LISTA DE PRECIOS EKM '!$1:$1,0))</f>
        <v>379900</v>
      </c>
      <c r="E3148" s="22">
        <f>+INDEX('LISTA DE PRECIOS EKM '!B:K,MATCH(C3148,'LISTA DE PRECIOS EKM '!A:A,0),7)</f>
        <v>389900</v>
      </c>
      <c r="F3148" s="22">
        <f>+INDEX('LISTA DE PRECIOS EKM '!B:K,MATCH(C3148,'LISTA DE PRECIOS EKM '!A:A,0),9)</f>
        <v>409900</v>
      </c>
      <c r="G3148" s="22" t="str">
        <f>+IF(ISNUMBER(MATCH(C3148,Precios!C:C,0)),"Sí está", "No está")</f>
        <v>Sí está</v>
      </c>
    </row>
    <row r="3149" spans="1:7" hidden="1">
      <c r="A3149" s="22">
        <v>635921</v>
      </c>
      <c r="B3149" s="22" t="s">
        <v>5697</v>
      </c>
      <c r="C3149" s="22" t="s">
        <v>2298</v>
      </c>
      <c r="D3149" s="63">
        <f>+INDEX('LISTA DE PRECIOS EKM '!A:K,MATCH(C3149,'LISTA DE PRECIOS EKM '!A:A,0),MATCH($D$1,'LISTA DE PRECIOS EKM '!$1:$1,0))</f>
        <v>199900</v>
      </c>
      <c r="E3149" s="22">
        <f>+INDEX('LISTA DE PRECIOS EKM '!B:K,MATCH(C3149,'LISTA DE PRECIOS EKM '!A:A,0),7)</f>
        <v>199900</v>
      </c>
      <c r="F3149" s="22">
        <f>+INDEX('LISTA DE PRECIOS EKM '!B:K,MATCH(C3149,'LISTA DE PRECIOS EKM '!A:A,0),9)</f>
        <v>209900</v>
      </c>
      <c r="G3149" s="22" t="str">
        <f>+IF(ISNUMBER(MATCH(C3149,Precios!C:C,0)),"Sí está", "No está")</f>
        <v>Sí está</v>
      </c>
    </row>
    <row r="3150" spans="1:7" hidden="1">
      <c r="A3150" s="22">
        <v>635922</v>
      </c>
      <c r="B3150" s="22" t="s">
        <v>5697</v>
      </c>
      <c r="C3150" s="22" t="s">
        <v>2298</v>
      </c>
      <c r="D3150" s="63">
        <f>+INDEX('LISTA DE PRECIOS EKM '!A:K,MATCH(C3150,'LISTA DE PRECIOS EKM '!A:A,0),MATCH($D$1,'LISTA DE PRECIOS EKM '!$1:$1,0))</f>
        <v>199900</v>
      </c>
      <c r="E3150" s="22">
        <f>+INDEX('LISTA DE PRECIOS EKM '!B:K,MATCH(C3150,'LISTA DE PRECIOS EKM '!A:A,0),7)</f>
        <v>199900</v>
      </c>
      <c r="F3150" s="22">
        <f>+INDEX('LISTA DE PRECIOS EKM '!B:K,MATCH(C3150,'LISTA DE PRECIOS EKM '!A:A,0),9)</f>
        <v>209900</v>
      </c>
      <c r="G3150" s="22" t="str">
        <f>+IF(ISNUMBER(MATCH(C3150,Precios!C:C,0)),"Sí está", "No está")</f>
        <v>Sí está</v>
      </c>
    </row>
    <row r="3151" spans="1:7" hidden="1">
      <c r="A3151" s="22">
        <v>654521</v>
      </c>
      <c r="B3151" s="22" t="s">
        <v>5702</v>
      </c>
      <c r="C3151" s="22" t="s">
        <v>2412</v>
      </c>
      <c r="D3151" s="63">
        <f>+INDEX('LISTA DE PRECIOS EKM '!A:K,MATCH(C3151,'LISTA DE PRECIOS EKM '!A:A,0),MATCH($D$1,'LISTA DE PRECIOS EKM '!$1:$1,0))</f>
        <v>159900</v>
      </c>
      <c r="E3151" s="22">
        <f>+INDEX('LISTA DE PRECIOS EKM '!B:K,MATCH(C3151,'LISTA DE PRECIOS EKM '!A:A,0),7)</f>
        <v>159900</v>
      </c>
      <c r="F3151" s="22">
        <f>+INDEX('LISTA DE PRECIOS EKM '!B:K,MATCH(C3151,'LISTA DE PRECIOS EKM '!A:A,0),9)</f>
        <v>169900</v>
      </c>
      <c r="G3151" s="22" t="str">
        <f>+IF(ISNUMBER(MATCH(C3151,Precios!C:C,0)),"Sí está", "No está")</f>
        <v>Sí está</v>
      </c>
    </row>
    <row r="3152" spans="1:7" hidden="1">
      <c r="A3152" s="22">
        <v>654522</v>
      </c>
      <c r="B3152" s="22" t="s">
        <v>5702</v>
      </c>
      <c r="C3152" s="22" t="s">
        <v>2412</v>
      </c>
      <c r="D3152" s="63">
        <f>+INDEX('LISTA DE PRECIOS EKM '!A:K,MATCH(C3152,'LISTA DE PRECIOS EKM '!A:A,0),MATCH($D$1,'LISTA DE PRECIOS EKM '!$1:$1,0))</f>
        <v>159900</v>
      </c>
      <c r="E3152" s="22">
        <f>+INDEX('LISTA DE PRECIOS EKM '!B:K,MATCH(C3152,'LISTA DE PRECIOS EKM '!A:A,0),7)</f>
        <v>159900</v>
      </c>
      <c r="F3152" s="22">
        <f>+INDEX('LISTA DE PRECIOS EKM '!B:K,MATCH(C3152,'LISTA DE PRECIOS EKM '!A:A,0),9)</f>
        <v>169900</v>
      </c>
      <c r="G3152" s="22" t="str">
        <f>+IF(ISNUMBER(MATCH(C3152,Precios!C:C,0)),"Sí está", "No está")</f>
        <v>Sí está</v>
      </c>
    </row>
    <row r="3153" spans="1:7" hidden="1">
      <c r="A3153" s="22">
        <v>654525</v>
      </c>
      <c r="B3153" s="22" t="s">
        <v>5705</v>
      </c>
      <c r="C3153" s="22" t="s">
        <v>2295</v>
      </c>
      <c r="D3153" s="63">
        <f>+INDEX('LISTA DE PRECIOS EKM '!A:K,MATCH(C3153,'LISTA DE PRECIOS EKM '!A:A,0),MATCH($D$1,'LISTA DE PRECIOS EKM '!$1:$1,0))</f>
        <v>169900</v>
      </c>
      <c r="E3153" s="22">
        <f>+INDEX('LISTA DE PRECIOS EKM '!B:K,MATCH(C3153,'LISTA DE PRECIOS EKM '!A:A,0),7)</f>
        <v>169900</v>
      </c>
      <c r="F3153" s="22">
        <f>+INDEX('LISTA DE PRECIOS EKM '!B:K,MATCH(C3153,'LISTA DE PRECIOS EKM '!A:A,0),9)</f>
        <v>179900</v>
      </c>
      <c r="G3153" s="22" t="str">
        <f>+IF(ISNUMBER(MATCH(C3153,Precios!C:C,0)),"Sí está", "No está")</f>
        <v>Sí está</v>
      </c>
    </row>
    <row r="3154" spans="1:7" hidden="1">
      <c r="A3154" s="22">
        <v>654526</v>
      </c>
      <c r="B3154" s="22" t="s">
        <v>5705</v>
      </c>
      <c r="C3154" s="22" t="s">
        <v>2295</v>
      </c>
      <c r="D3154" s="63">
        <f>+INDEX('LISTA DE PRECIOS EKM '!A:K,MATCH(C3154,'LISTA DE PRECIOS EKM '!A:A,0),MATCH($D$1,'LISTA DE PRECIOS EKM '!$1:$1,0))</f>
        <v>169900</v>
      </c>
      <c r="E3154" s="22">
        <f>+INDEX('LISTA DE PRECIOS EKM '!B:K,MATCH(C3154,'LISTA DE PRECIOS EKM '!A:A,0),7)</f>
        <v>169900</v>
      </c>
      <c r="F3154" s="22">
        <f>+INDEX('LISTA DE PRECIOS EKM '!B:K,MATCH(C3154,'LISTA DE PRECIOS EKM '!A:A,0),9)</f>
        <v>179900</v>
      </c>
      <c r="G3154" s="22" t="str">
        <f>+IF(ISNUMBER(MATCH(C3154,Precios!C:C,0)),"Sí está", "No está")</f>
        <v>Sí está</v>
      </c>
    </row>
    <row r="3155" spans="1:7" hidden="1">
      <c r="A3155" s="22">
        <v>660715</v>
      </c>
      <c r="B3155" s="22" t="s">
        <v>5734</v>
      </c>
      <c r="C3155" s="22" t="s">
        <v>2289</v>
      </c>
      <c r="D3155" s="63">
        <f>+INDEX('LISTA DE PRECIOS EKM '!A:K,MATCH(C3155,'LISTA DE PRECIOS EKM '!A:A,0),MATCH($D$1,'LISTA DE PRECIOS EKM '!$1:$1,0))</f>
        <v>249900</v>
      </c>
      <c r="E3155" s="22">
        <f>+INDEX('LISTA DE PRECIOS EKM '!B:K,MATCH(C3155,'LISTA DE PRECIOS EKM '!A:A,0),7)</f>
        <v>259900</v>
      </c>
      <c r="F3155" s="22">
        <f>+INDEX('LISTA DE PRECIOS EKM '!B:K,MATCH(C3155,'LISTA DE PRECIOS EKM '!A:A,0),9)</f>
        <v>269900</v>
      </c>
      <c r="G3155" s="22" t="str">
        <f>+IF(ISNUMBER(MATCH(C3155,Precios!C:C,0)),"Sí está", "No está")</f>
        <v>Sí está</v>
      </c>
    </row>
    <row r="3156" spans="1:7" hidden="1">
      <c r="A3156" s="22">
        <v>660716</v>
      </c>
      <c r="B3156" s="22" t="s">
        <v>5734</v>
      </c>
      <c r="C3156" s="22" t="s">
        <v>2289</v>
      </c>
      <c r="D3156" s="63">
        <f>+INDEX('LISTA DE PRECIOS EKM '!A:K,MATCH(C3156,'LISTA DE PRECIOS EKM '!A:A,0),MATCH($D$1,'LISTA DE PRECIOS EKM '!$1:$1,0))</f>
        <v>249900</v>
      </c>
      <c r="E3156" s="22">
        <f>+INDEX('LISTA DE PRECIOS EKM '!B:K,MATCH(C3156,'LISTA DE PRECIOS EKM '!A:A,0),7)</f>
        <v>259900</v>
      </c>
      <c r="F3156" s="22">
        <f>+INDEX('LISTA DE PRECIOS EKM '!B:K,MATCH(C3156,'LISTA DE PRECIOS EKM '!A:A,0),9)</f>
        <v>269900</v>
      </c>
      <c r="G3156" s="22" t="str">
        <f>+IF(ISNUMBER(MATCH(C3156,Precios!C:C,0)),"Sí está", "No está")</f>
        <v>Sí está</v>
      </c>
    </row>
    <row r="3157" spans="1:7" hidden="1">
      <c r="A3157" s="22">
        <v>660717</v>
      </c>
      <c r="B3157" s="22" t="s">
        <v>5735</v>
      </c>
      <c r="C3157" s="22" t="s">
        <v>2288</v>
      </c>
      <c r="D3157" s="63">
        <f>+INDEX('LISTA DE PRECIOS EKM '!A:K,MATCH(C3157,'LISTA DE PRECIOS EKM '!A:A,0),MATCH($D$1,'LISTA DE PRECIOS EKM '!$1:$1,0))</f>
        <v>269900</v>
      </c>
      <c r="E3157" s="22">
        <f>+INDEX('LISTA DE PRECIOS EKM '!B:K,MATCH(C3157,'LISTA DE PRECIOS EKM '!A:A,0),7)</f>
        <v>279900</v>
      </c>
      <c r="F3157" s="22">
        <f>+INDEX('LISTA DE PRECIOS EKM '!B:K,MATCH(C3157,'LISTA DE PRECIOS EKM '!A:A,0),9)</f>
        <v>289900</v>
      </c>
      <c r="G3157" s="22" t="str">
        <f>+IF(ISNUMBER(MATCH(C3157,Precios!C:C,0)),"Sí está", "No está")</f>
        <v>Sí está</v>
      </c>
    </row>
    <row r="3158" spans="1:7" hidden="1">
      <c r="A3158" s="22">
        <v>660718</v>
      </c>
      <c r="B3158" s="22" t="s">
        <v>5735</v>
      </c>
      <c r="C3158" s="22" t="s">
        <v>2288</v>
      </c>
      <c r="D3158" s="63">
        <f>+INDEX('LISTA DE PRECIOS EKM '!A:K,MATCH(C3158,'LISTA DE PRECIOS EKM '!A:A,0),MATCH($D$1,'LISTA DE PRECIOS EKM '!$1:$1,0))</f>
        <v>269900</v>
      </c>
      <c r="E3158" s="22">
        <f>+INDEX('LISTA DE PRECIOS EKM '!B:K,MATCH(C3158,'LISTA DE PRECIOS EKM '!A:A,0),7)</f>
        <v>279900</v>
      </c>
      <c r="F3158" s="22">
        <f>+INDEX('LISTA DE PRECIOS EKM '!B:K,MATCH(C3158,'LISTA DE PRECIOS EKM '!A:A,0),9)</f>
        <v>289900</v>
      </c>
      <c r="G3158" s="22" t="str">
        <f>+IF(ISNUMBER(MATCH(C3158,Precios!C:C,0)),"Sí está", "No está")</f>
        <v>Sí está</v>
      </c>
    </row>
    <row r="3159" spans="1:7" hidden="1">
      <c r="A3159" s="22">
        <v>660719</v>
      </c>
      <c r="B3159" s="22" t="s">
        <v>5736</v>
      </c>
      <c r="C3159" s="22" t="s">
        <v>1846</v>
      </c>
      <c r="D3159" s="63">
        <f>+INDEX('LISTA DE PRECIOS EKM '!A:K,MATCH(C3159,'LISTA DE PRECIOS EKM '!A:A,0),MATCH($D$1,'LISTA DE PRECIOS EKM '!$1:$1,0))</f>
        <v>249900</v>
      </c>
      <c r="E3159" s="22">
        <f>+INDEX('LISTA DE PRECIOS EKM '!B:K,MATCH(C3159,'LISTA DE PRECIOS EKM '!A:A,0),7)</f>
        <v>259900</v>
      </c>
      <c r="F3159" s="22">
        <f>+INDEX('LISTA DE PRECIOS EKM '!B:K,MATCH(C3159,'LISTA DE PRECIOS EKM '!A:A,0),9)</f>
        <v>269900</v>
      </c>
      <c r="G3159" s="22" t="str">
        <f>+IF(ISNUMBER(MATCH(C3159,Precios!C:C,0)),"Sí está", "No está")</f>
        <v>Sí está</v>
      </c>
    </row>
    <row r="3160" spans="1:7" hidden="1">
      <c r="A3160" s="22">
        <v>660720</v>
      </c>
      <c r="B3160" s="22" t="s">
        <v>5736</v>
      </c>
      <c r="C3160" s="22" t="s">
        <v>1846</v>
      </c>
      <c r="D3160" s="63">
        <f>+INDEX('LISTA DE PRECIOS EKM '!A:K,MATCH(C3160,'LISTA DE PRECIOS EKM '!A:A,0),MATCH($D$1,'LISTA DE PRECIOS EKM '!$1:$1,0))</f>
        <v>249900</v>
      </c>
      <c r="E3160" s="22">
        <f>+INDEX('LISTA DE PRECIOS EKM '!B:K,MATCH(C3160,'LISTA DE PRECIOS EKM '!A:A,0),7)</f>
        <v>259900</v>
      </c>
      <c r="F3160" s="22">
        <f>+INDEX('LISTA DE PRECIOS EKM '!B:K,MATCH(C3160,'LISTA DE PRECIOS EKM '!A:A,0),9)</f>
        <v>269900</v>
      </c>
      <c r="G3160" s="22" t="str">
        <f>+IF(ISNUMBER(MATCH(C3160,Precios!C:C,0)),"Sí está", "No está")</f>
        <v>Sí está</v>
      </c>
    </row>
    <row r="3161" spans="1:7" hidden="1">
      <c r="A3161" s="22">
        <v>660761</v>
      </c>
      <c r="B3161" s="22" t="s">
        <v>5755</v>
      </c>
      <c r="C3161" s="22" t="s">
        <v>2246</v>
      </c>
      <c r="D3161" s="63">
        <f>+INDEX('LISTA DE PRECIOS EKM '!A:K,MATCH(C3161,'LISTA DE PRECIOS EKM '!A:A,0),MATCH($D$1,'LISTA DE PRECIOS EKM '!$1:$1,0))</f>
        <v>689900</v>
      </c>
      <c r="E3161" s="22">
        <f>+INDEX('LISTA DE PRECIOS EKM '!B:K,MATCH(C3161,'LISTA DE PRECIOS EKM '!A:A,0),7)</f>
        <v>709900</v>
      </c>
      <c r="F3161" s="22">
        <f>+INDEX('LISTA DE PRECIOS EKM '!B:K,MATCH(C3161,'LISTA DE PRECIOS EKM '!A:A,0),9)</f>
        <v>749900</v>
      </c>
      <c r="G3161" s="22" t="str">
        <f>+IF(ISNUMBER(MATCH(C3161,Precios!C:C,0)),"Sí está", "No está")</f>
        <v>Sí está</v>
      </c>
    </row>
    <row r="3162" spans="1:7" hidden="1">
      <c r="A3162" s="22">
        <v>660762</v>
      </c>
      <c r="B3162" s="22" t="s">
        <v>5755</v>
      </c>
      <c r="C3162" s="22" t="s">
        <v>2246</v>
      </c>
      <c r="D3162" s="63">
        <f>+INDEX('LISTA DE PRECIOS EKM '!A:K,MATCH(C3162,'LISTA DE PRECIOS EKM '!A:A,0),MATCH($D$1,'LISTA DE PRECIOS EKM '!$1:$1,0))</f>
        <v>689900</v>
      </c>
      <c r="E3162" s="22">
        <f>+INDEX('LISTA DE PRECIOS EKM '!B:K,MATCH(C3162,'LISTA DE PRECIOS EKM '!A:A,0),7)</f>
        <v>709900</v>
      </c>
      <c r="F3162" s="22">
        <f>+INDEX('LISTA DE PRECIOS EKM '!B:K,MATCH(C3162,'LISTA DE PRECIOS EKM '!A:A,0),9)</f>
        <v>749900</v>
      </c>
      <c r="G3162" s="22" t="str">
        <f>+IF(ISNUMBER(MATCH(C3162,Precios!C:C,0)),"Sí está", "No está")</f>
        <v>Sí está</v>
      </c>
    </row>
    <row r="3163" spans="1:7" hidden="1">
      <c r="A3163" s="22">
        <v>660763</v>
      </c>
      <c r="B3163" s="22" t="s">
        <v>5756</v>
      </c>
      <c r="C3163" s="22" t="s">
        <v>2529</v>
      </c>
      <c r="D3163" s="63">
        <f>+INDEX('LISTA DE PRECIOS EKM '!A:K,MATCH(C3163,'LISTA DE PRECIOS EKM '!A:A,0),MATCH($D$1,'LISTA DE PRECIOS EKM '!$1:$1,0))</f>
        <v>689900</v>
      </c>
      <c r="E3163" s="22">
        <f>+INDEX('LISTA DE PRECIOS EKM '!B:K,MATCH(C3163,'LISTA DE PRECIOS EKM '!A:A,0),7)</f>
        <v>709900</v>
      </c>
      <c r="F3163" s="22">
        <f>+INDEX('LISTA DE PRECIOS EKM '!B:K,MATCH(C3163,'LISTA DE PRECIOS EKM '!A:A,0),9)</f>
        <v>749900</v>
      </c>
      <c r="G3163" s="22" t="str">
        <f>+IF(ISNUMBER(MATCH(C3163,Precios!C:C,0)),"Sí está", "No está")</f>
        <v>Sí está</v>
      </c>
    </row>
    <row r="3164" spans="1:7" hidden="1">
      <c r="A3164" s="22">
        <v>660764</v>
      </c>
      <c r="B3164" s="22" t="s">
        <v>5756</v>
      </c>
      <c r="C3164" s="22" t="s">
        <v>2529</v>
      </c>
      <c r="D3164" s="63">
        <f>+INDEX('LISTA DE PRECIOS EKM '!A:K,MATCH(C3164,'LISTA DE PRECIOS EKM '!A:A,0),MATCH($D$1,'LISTA DE PRECIOS EKM '!$1:$1,0))</f>
        <v>689900</v>
      </c>
      <c r="E3164" s="22">
        <f>+INDEX('LISTA DE PRECIOS EKM '!B:K,MATCH(C3164,'LISTA DE PRECIOS EKM '!A:A,0),7)</f>
        <v>709900</v>
      </c>
      <c r="F3164" s="22">
        <f>+INDEX('LISTA DE PRECIOS EKM '!B:K,MATCH(C3164,'LISTA DE PRECIOS EKM '!A:A,0),9)</f>
        <v>749900</v>
      </c>
      <c r="G3164" s="22" t="str">
        <f>+IF(ISNUMBER(MATCH(C3164,Precios!C:C,0)),"Sí está", "No está")</f>
        <v>Sí está</v>
      </c>
    </row>
    <row r="3165" spans="1:7" hidden="1">
      <c r="A3165" s="22">
        <v>660773</v>
      </c>
      <c r="B3165" s="22" t="s">
        <v>5765</v>
      </c>
      <c r="C3165" s="22" t="s">
        <v>1747</v>
      </c>
      <c r="D3165" s="63">
        <f>+INDEX('LISTA DE PRECIOS EKM '!A:K,MATCH(C3165,'LISTA DE PRECIOS EKM '!A:A,0),MATCH($D$1,'LISTA DE PRECIOS EKM '!$1:$1,0))</f>
        <v>689900</v>
      </c>
      <c r="E3165" s="22">
        <f>+INDEX('LISTA DE PRECIOS EKM '!B:K,MATCH(C3165,'LISTA DE PRECIOS EKM '!A:A,0),7)</f>
        <v>709900</v>
      </c>
      <c r="F3165" s="22">
        <f>+INDEX('LISTA DE PRECIOS EKM '!B:K,MATCH(C3165,'LISTA DE PRECIOS EKM '!A:A,0),9)</f>
        <v>749900</v>
      </c>
      <c r="G3165" s="22" t="str">
        <f>+IF(ISNUMBER(MATCH(C3165,Precios!C:C,0)),"Sí está", "No está")</f>
        <v>Sí está</v>
      </c>
    </row>
    <row r="3166" spans="1:7" hidden="1">
      <c r="A3166" s="22">
        <v>660774</v>
      </c>
      <c r="B3166" s="22" t="s">
        <v>5765</v>
      </c>
      <c r="C3166" s="22" t="s">
        <v>1747</v>
      </c>
      <c r="D3166" s="63">
        <f>+INDEX('LISTA DE PRECIOS EKM '!A:K,MATCH(C3166,'LISTA DE PRECIOS EKM '!A:A,0),MATCH($D$1,'LISTA DE PRECIOS EKM '!$1:$1,0))</f>
        <v>689900</v>
      </c>
      <c r="E3166" s="22">
        <f>+INDEX('LISTA DE PRECIOS EKM '!B:K,MATCH(C3166,'LISTA DE PRECIOS EKM '!A:A,0),7)</f>
        <v>709900</v>
      </c>
      <c r="F3166" s="22">
        <f>+INDEX('LISTA DE PRECIOS EKM '!B:K,MATCH(C3166,'LISTA DE PRECIOS EKM '!A:A,0),9)</f>
        <v>749900</v>
      </c>
      <c r="G3166" s="22" t="str">
        <f>+IF(ISNUMBER(MATCH(C3166,Precios!C:C,0)),"Sí está", "No está")</f>
        <v>Sí está</v>
      </c>
    </row>
    <row r="3167" spans="1:7" hidden="1">
      <c r="A3167" s="22">
        <v>690082</v>
      </c>
      <c r="B3167" s="22" t="s">
        <v>5790</v>
      </c>
      <c r="C3167" s="22" t="s">
        <v>1748</v>
      </c>
      <c r="D3167" s="63">
        <f>+INDEX('LISTA DE PRECIOS EKM '!A:K,MATCH(C3167,'LISTA DE PRECIOS EKM '!A:A,0),MATCH($D$1,'LISTA DE PRECIOS EKM '!$1:$1,0))</f>
        <v>589900</v>
      </c>
      <c r="E3167" s="22">
        <f>+INDEX('LISTA DE PRECIOS EKM '!B:K,MATCH(C3167,'LISTA DE PRECIOS EKM '!A:A,0),7)</f>
        <v>609900</v>
      </c>
      <c r="F3167" s="22">
        <f>+INDEX('LISTA DE PRECIOS EKM '!B:K,MATCH(C3167,'LISTA DE PRECIOS EKM '!A:A,0),9)</f>
        <v>639900</v>
      </c>
      <c r="G3167" s="22" t="str">
        <f>+IF(ISNUMBER(MATCH(C3167,Precios!C:C,0)),"Sí está", "No está")</f>
        <v>Sí está</v>
      </c>
    </row>
    <row r="3168" spans="1:7" hidden="1">
      <c r="A3168" s="22">
        <v>690088</v>
      </c>
      <c r="B3168" s="22" t="s">
        <v>5790</v>
      </c>
      <c r="C3168" s="22" t="s">
        <v>1748</v>
      </c>
      <c r="D3168" s="63">
        <f>+INDEX('LISTA DE PRECIOS EKM '!A:K,MATCH(C3168,'LISTA DE PRECIOS EKM '!A:A,0),MATCH($D$1,'LISTA DE PRECIOS EKM '!$1:$1,0))</f>
        <v>589900</v>
      </c>
      <c r="E3168" s="22">
        <f>+INDEX('LISTA DE PRECIOS EKM '!B:K,MATCH(C3168,'LISTA DE PRECIOS EKM '!A:A,0),7)</f>
        <v>609900</v>
      </c>
      <c r="F3168" s="22">
        <f>+INDEX('LISTA DE PRECIOS EKM '!B:K,MATCH(C3168,'LISTA DE PRECIOS EKM '!A:A,0),9)</f>
        <v>639900</v>
      </c>
      <c r="G3168" s="22" t="str">
        <f>+IF(ISNUMBER(MATCH(C3168,Precios!C:C,0)),"Sí está", "No está")</f>
        <v>Sí está</v>
      </c>
    </row>
    <row r="3169" spans="1:7" hidden="1">
      <c r="A3169" s="22">
        <v>690763</v>
      </c>
      <c r="B3169" s="22" t="s">
        <v>5795</v>
      </c>
      <c r="C3169" s="22" t="s">
        <v>2255</v>
      </c>
      <c r="D3169" s="63">
        <f>+INDEX('LISTA DE PRECIOS EKM '!A:K,MATCH(C3169,'LISTA DE PRECIOS EKM '!A:A,0),MATCH($D$1,'LISTA DE PRECIOS EKM '!$1:$1,0))</f>
        <v>749900</v>
      </c>
      <c r="E3169" s="22">
        <f>+INDEX('LISTA DE PRECIOS EKM '!B:K,MATCH(C3169,'LISTA DE PRECIOS EKM '!A:A,0),7)</f>
        <v>779900</v>
      </c>
      <c r="F3169" s="22">
        <f>+INDEX('LISTA DE PRECIOS EKM '!B:K,MATCH(C3169,'LISTA DE PRECIOS EKM '!A:A,0),9)</f>
        <v>819900</v>
      </c>
      <c r="G3169" s="22" t="str">
        <f>+IF(ISNUMBER(MATCH(C3169,Precios!C:C,0)),"Sí está", "No está")</f>
        <v>Sí está</v>
      </c>
    </row>
    <row r="3170" spans="1:7" hidden="1">
      <c r="A3170" s="22">
        <v>690768</v>
      </c>
      <c r="B3170" s="22" t="s">
        <v>5795</v>
      </c>
      <c r="C3170" s="22" t="s">
        <v>2255</v>
      </c>
      <c r="D3170" s="63">
        <f>+INDEX('LISTA DE PRECIOS EKM '!A:K,MATCH(C3170,'LISTA DE PRECIOS EKM '!A:A,0),MATCH($D$1,'LISTA DE PRECIOS EKM '!$1:$1,0))</f>
        <v>749900</v>
      </c>
      <c r="E3170" s="22">
        <f>+INDEX('LISTA DE PRECIOS EKM '!B:K,MATCH(C3170,'LISTA DE PRECIOS EKM '!A:A,0),7)</f>
        <v>779900</v>
      </c>
      <c r="F3170" s="22">
        <f>+INDEX('LISTA DE PRECIOS EKM '!B:K,MATCH(C3170,'LISTA DE PRECIOS EKM '!A:A,0),9)</f>
        <v>819900</v>
      </c>
      <c r="G3170" s="22" t="str">
        <f>+IF(ISNUMBER(MATCH(C3170,Precios!C:C,0)),"Sí está", "No está")</f>
        <v>Sí está</v>
      </c>
    </row>
    <row r="3171" spans="1:7" hidden="1">
      <c r="A3171" s="22">
        <v>732150</v>
      </c>
      <c r="B3171" s="22" t="s">
        <v>5804</v>
      </c>
      <c r="C3171" s="22" t="s">
        <v>1696</v>
      </c>
      <c r="D3171" s="63">
        <f>+INDEX('LISTA DE PRECIOS EKM '!A:K,MATCH(C3171,'LISTA DE PRECIOS EKM '!A:A,0),MATCH($D$1,'LISTA DE PRECIOS EKM '!$1:$1,0))</f>
        <v>139900</v>
      </c>
      <c r="E3171" s="22">
        <f>+INDEX('LISTA DE PRECIOS EKM '!B:K,MATCH(C3171,'LISTA DE PRECIOS EKM '!A:A,0),7)</f>
        <v>139900</v>
      </c>
      <c r="F3171" s="22">
        <f>+INDEX('LISTA DE PRECIOS EKM '!B:K,MATCH(C3171,'LISTA DE PRECIOS EKM '!A:A,0),9)</f>
        <v>149900</v>
      </c>
      <c r="G3171" s="22" t="str">
        <f>+IF(ISNUMBER(MATCH(C3171,Precios!C:C,0)),"Sí está", "No está")</f>
        <v>Sí está</v>
      </c>
    </row>
    <row r="3172" spans="1:7" hidden="1">
      <c r="A3172" s="22">
        <v>732153</v>
      </c>
      <c r="B3172" s="22" t="s">
        <v>5804</v>
      </c>
      <c r="C3172" s="22" t="s">
        <v>1696</v>
      </c>
      <c r="D3172" s="63">
        <f>+INDEX('LISTA DE PRECIOS EKM '!A:K,MATCH(C3172,'LISTA DE PRECIOS EKM '!A:A,0),MATCH($D$1,'LISTA DE PRECIOS EKM '!$1:$1,0))</f>
        <v>139900</v>
      </c>
      <c r="E3172" s="22">
        <f>+INDEX('LISTA DE PRECIOS EKM '!B:K,MATCH(C3172,'LISTA DE PRECIOS EKM '!A:A,0),7)</f>
        <v>139900</v>
      </c>
      <c r="F3172" s="22">
        <f>+INDEX('LISTA DE PRECIOS EKM '!B:K,MATCH(C3172,'LISTA DE PRECIOS EKM '!A:A,0),9)</f>
        <v>149900</v>
      </c>
      <c r="G3172" s="22" t="str">
        <f>+IF(ISNUMBER(MATCH(C3172,Precios!C:C,0)),"Sí está", "No está")</f>
        <v>Sí está</v>
      </c>
    </row>
    <row r="3173" spans="1:7" hidden="1">
      <c r="A3173" s="22">
        <v>732156</v>
      </c>
      <c r="B3173" s="22" t="s">
        <v>5805</v>
      </c>
      <c r="C3173" s="22" t="s">
        <v>2594</v>
      </c>
      <c r="D3173" s="63">
        <f>+INDEX('LISTA DE PRECIOS EKM '!A:K,MATCH(C3173,'LISTA DE PRECIOS EKM '!A:A,0),MATCH($D$1,'LISTA DE PRECIOS EKM '!$1:$1,0))</f>
        <v>259900</v>
      </c>
      <c r="E3173" s="22">
        <f>+INDEX('LISTA DE PRECIOS EKM '!B:K,MATCH(C3173,'LISTA DE PRECIOS EKM '!A:A,0),7)</f>
        <v>269900</v>
      </c>
      <c r="F3173" s="22">
        <f>+INDEX('LISTA DE PRECIOS EKM '!B:K,MATCH(C3173,'LISTA DE PRECIOS EKM '!A:A,0),9)</f>
        <v>279900</v>
      </c>
      <c r="G3173" s="22" t="str">
        <f>+IF(ISNUMBER(MATCH(C3173,Precios!C:C,0)),"Sí está", "No está")</f>
        <v>Sí está</v>
      </c>
    </row>
    <row r="3174" spans="1:7" hidden="1">
      <c r="A3174" s="22">
        <v>732157</v>
      </c>
      <c r="B3174" s="22" t="s">
        <v>5805</v>
      </c>
      <c r="C3174" s="22" t="s">
        <v>2594</v>
      </c>
      <c r="D3174" s="63">
        <f>+INDEX('LISTA DE PRECIOS EKM '!A:K,MATCH(C3174,'LISTA DE PRECIOS EKM '!A:A,0),MATCH($D$1,'LISTA DE PRECIOS EKM '!$1:$1,0))</f>
        <v>259900</v>
      </c>
      <c r="E3174" s="22">
        <f>+INDEX('LISTA DE PRECIOS EKM '!B:K,MATCH(C3174,'LISTA DE PRECIOS EKM '!A:A,0),7)</f>
        <v>269900</v>
      </c>
      <c r="F3174" s="22">
        <f>+INDEX('LISTA DE PRECIOS EKM '!B:K,MATCH(C3174,'LISTA DE PRECIOS EKM '!A:A,0),9)</f>
        <v>279900</v>
      </c>
      <c r="G3174" s="22" t="str">
        <f>+IF(ISNUMBER(MATCH(C3174,Precios!C:C,0)),"Sí está", "No está")</f>
        <v>Sí está</v>
      </c>
    </row>
    <row r="3175" spans="1:7" hidden="1">
      <c r="A3175" s="22">
        <v>732158</v>
      </c>
      <c r="B3175" s="22" t="s">
        <v>5806</v>
      </c>
      <c r="C3175" s="22" t="s">
        <v>1789</v>
      </c>
      <c r="D3175" s="63">
        <f>+INDEX('LISTA DE PRECIOS EKM '!A:K,MATCH(C3175,'LISTA DE PRECIOS EKM '!A:A,0),MATCH($D$1,'LISTA DE PRECIOS EKM '!$1:$1,0))</f>
        <v>1369900</v>
      </c>
      <c r="E3175" s="22">
        <f>+INDEX('LISTA DE PRECIOS EKM '!B:K,MATCH(C3175,'LISTA DE PRECIOS EKM '!A:A,0),7)</f>
        <v>1419900</v>
      </c>
      <c r="F3175" s="22">
        <f>+INDEX('LISTA DE PRECIOS EKM '!B:K,MATCH(C3175,'LISTA DE PRECIOS EKM '!A:A,0),9)</f>
        <v>1499900</v>
      </c>
      <c r="G3175" s="22" t="str">
        <f>+IF(ISNUMBER(MATCH(C3175,Precios!C:C,0)),"Sí está", "No está")</f>
        <v>Sí está</v>
      </c>
    </row>
    <row r="3176" spans="1:7" hidden="1">
      <c r="A3176" s="22">
        <v>732159</v>
      </c>
      <c r="B3176" s="22" t="s">
        <v>5806</v>
      </c>
      <c r="C3176" s="22" t="s">
        <v>1789</v>
      </c>
      <c r="D3176" s="63">
        <f>+INDEX('LISTA DE PRECIOS EKM '!A:K,MATCH(C3176,'LISTA DE PRECIOS EKM '!A:A,0),MATCH($D$1,'LISTA DE PRECIOS EKM '!$1:$1,0))</f>
        <v>1369900</v>
      </c>
      <c r="E3176" s="22">
        <f>+INDEX('LISTA DE PRECIOS EKM '!B:K,MATCH(C3176,'LISTA DE PRECIOS EKM '!A:A,0),7)</f>
        <v>1419900</v>
      </c>
      <c r="F3176" s="22">
        <f>+INDEX('LISTA DE PRECIOS EKM '!B:K,MATCH(C3176,'LISTA DE PRECIOS EKM '!A:A,0),9)</f>
        <v>1499900</v>
      </c>
      <c r="G3176" s="22" t="str">
        <f>+IF(ISNUMBER(MATCH(C3176,Precios!C:C,0)),"Sí está", "No está")</f>
        <v>Sí está</v>
      </c>
    </row>
    <row r="3177" spans="1:7" hidden="1">
      <c r="A3177" s="22">
        <v>732163</v>
      </c>
      <c r="B3177" s="22" t="s">
        <v>5807</v>
      </c>
      <c r="C3177" s="22" t="s">
        <v>1788</v>
      </c>
      <c r="D3177" s="63">
        <f>+INDEX('LISTA DE PRECIOS EKM '!A:K,MATCH(C3177,'LISTA DE PRECIOS EKM '!A:A,0),MATCH($D$1,'LISTA DE PRECIOS EKM '!$1:$1,0))</f>
        <v>1399900</v>
      </c>
      <c r="E3177" s="22">
        <f>+INDEX('LISTA DE PRECIOS EKM '!B:K,MATCH(C3177,'LISTA DE PRECIOS EKM '!A:A,0),7)</f>
        <v>1449900</v>
      </c>
      <c r="F3177" s="22">
        <f>+INDEX('LISTA DE PRECIOS EKM '!B:K,MATCH(C3177,'LISTA DE PRECIOS EKM '!A:A,0),9)</f>
        <v>1529900</v>
      </c>
      <c r="G3177" s="22" t="str">
        <f>+IF(ISNUMBER(MATCH(C3177,Precios!C:C,0)),"Sí está", "No está")</f>
        <v>Sí está</v>
      </c>
    </row>
    <row r="3178" spans="1:7" hidden="1">
      <c r="A3178" s="22">
        <v>732164</v>
      </c>
      <c r="B3178" s="22" t="s">
        <v>5807</v>
      </c>
      <c r="C3178" s="22" t="s">
        <v>1788</v>
      </c>
      <c r="D3178" s="63">
        <f>+INDEX('LISTA DE PRECIOS EKM '!A:K,MATCH(C3178,'LISTA DE PRECIOS EKM '!A:A,0),MATCH($D$1,'LISTA DE PRECIOS EKM '!$1:$1,0))</f>
        <v>1399900</v>
      </c>
      <c r="E3178" s="22">
        <f>+INDEX('LISTA DE PRECIOS EKM '!B:K,MATCH(C3178,'LISTA DE PRECIOS EKM '!A:A,0),7)</f>
        <v>1449900</v>
      </c>
      <c r="F3178" s="22">
        <f>+INDEX('LISTA DE PRECIOS EKM '!B:K,MATCH(C3178,'LISTA DE PRECIOS EKM '!A:A,0),9)</f>
        <v>1529900</v>
      </c>
      <c r="G3178" s="22" t="str">
        <f>+IF(ISNUMBER(MATCH(C3178,Precios!C:C,0)),"Sí está", "No está")</f>
        <v>Sí está</v>
      </c>
    </row>
    <row r="3179" spans="1:7" hidden="1">
      <c r="A3179" s="22">
        <v>732170</v>
      </c>
      <c r="B3179" s="22" t="s">
        <v>5808</v>
      </c>
      <c r="C3179" s="22" t="s">
        <v>1837</v>
      </c>
      <c r="D3179" s="63">
        <f>+INDEX('LISTA DE PRECIOS EKM '!A:K,MATCH(C3179,'LISTA DE PRECIOS EKM '!A:A,0),MATCH($D$1,'LISTA DE PRECIOS EKM '!$1:$1,0))</f>
        <v>919900</v>
      </c>
      <c r="E3179" s="22">
        <f>+INDEX('LISTA DE PRECIOS EKM '!B:K,MATCH(C3179,'LISTA DE PRECIOS EKM '!A:A,0),7)</f>
        <v>949900</v>
      </c>
      <c r="F3179" s="22">
        <f>+INDEX('LISTA DE PRECIOS EKM '!B:K,MATCH(C3179,'LISTA DE PRECIOS EKM '!A:A,0),9)</f>
        <v>1009900</v>
      </c>
      <c r="G3179" s="22" t="str">
        <f>+IF(ISNUMBER(MATCH(C3179,Precios!C:C,0)),"Sí está", "No está")</f>
        <v>Sí está</v>
      </c>
    </row>
    <row r="3180" spans="1:7" hidden="1">
      <c r="A3180" s="22">
        <v>732175</v>
      </c>
      <c r="B3180" s="22" t="s">
        <v>5808</v>
      </c>
      <c r="C3180" s="22" t="s">
        <v>1837</v>
      </c>
      <c r="D3180" s="63">
        <f>+INDEX('LISTA DE PRECIOS EKM '!A:K,MATCH(C3180,'LISTA DE PRECIOS EKM '!A:A,0),MATCH($D$1,'LISTA DE PRECIOS EKM '!$1:$1,0))</f>
        <v>919900</v>
      </c>
      <c r="E3180" s="22">
        <f>+INDEX('LISTA DE PRECIOS EKM '!B:K,MATCH(C3180,'LISTA DE PRECIOS EKM '!A:A,0),7)</f>
        <v>949900</v>
      </c>
      <c r="F3180" s="22">
        <f>+INDEX('LISTA DE PRECIOS EKM '!B:K,MATCH(C3180,'LISTA DE PRECIOS EKM '!A:A,0),9)</f>
        <v>1009900</v>
      </c>
      <c r="G3180" s="22" t="str">
        <f>+IF(ISNUMBER(MATCH(C3180,Precios!C:C,0)),"Sí está", "No está")</f>
        <v>Sí está</v>
      </c>
    </row>
    <row r="3181" spans="1:7" hidden="1">
      <c r="A3181" s="22">
        <v>732177</v>
      </c>
      <c r="B3181" s="22" t="s">
        <v>5809</v>
      </c>
      <c r="C3181" s="22" t="s">
        <v>1787</v>
      </c>
      <c r="D3181" s="63">
        <f>+INDEX('LISTA DE PRECIOS EKM '!A:K,MATCH(C3181,'LISTA DE PRECIOS EKM '!A:A,0),MATCH($D$1,'LISTA DE PRECIOS EKM '!$1:$1,0))</f>
        <v>1369900</v>
      </c>
      <c r="E3181" s="22">
        <f>+INDEX('LISTA DE PRECIOS EKM '!B:K,MATCH(C3181,'LISTA DE PRECIOS EKM '!A:A,0),7)</f>
        <v>1419900</v>
      </c>
      <c r="F3181" s="22">
        <f>+INDEX('LISTA DE PRECIOS EKM '!B:K,MATCH(C3181,'LISTA DE PRECIOS EKM '!A:A,0),9)</f>
        <v>1499900</v>
      </c>
      <c r="G3181" s="22" t="str">
        <f>+IF(ISNUMBER(MATCH(C3181,Precios!C:C,0)),"Sí está", "No está")</f>
        <v>Sí está</v>
      </c>
    </row>
    <row r="3182" spans="1:7" hidden="1">
      <c r="A3182" s="22">
        <v>739886</v>
      </c>
      <c r="B3182" s="22" t="s">
        <v>5809</v>
      </c>
      <c r="C3182" s="22" t="s">
        <v>1787</v>
      </c>
      <c r="D3182" s="63">
        <f>+INDEX('LISTA DE PRECIOS EKM '!A:K,MATCH(C3182,'LISTA DE PRECIOS EKM '!A:A,0),MATCH($D$1,'LISTA DE PRECIOS EKM '!$1:$1,0))</f>
        <v>1369900</v>
      </c>
      <c r="E3182" s="22">
        <f>+INDEX('LISTA DE PRECIOS EKM '!B:K,MATCH(C3182,'LISTA DE PRECIOS EKM '!A:A,0),7)</f>
        <v>1419900</v>
      </c>
      <c r="F3182" s="22">
        <f>+INDEX('LISTA DE PRECIOS EKM '!B:K,MATCH(C3182,'LISTA DE PRECIOS EKM '!A:A,0),9)</f>
        <v>1499900</v>
      </c>
      <c r="G3182" s="22" t="str">
        <f>+IF(ISNUMBER(MATCH(C3182,Precios!C:C,0)),"Sí está", "No está")</f>
        <v>Sí está</v>
      </c>
    </row>
    <row r="3183" spans="1:7" hidden="1">
      <c r="A3183" s="22">
        <v>739887</v>
      </c>
      <c r="B3183" s="22" t="s">
        <v>5810</v>
      </c>
      <c r="C3183" s="22" t="s">
        <v>2549</v>
      </c>
      <c r="D3183" s="63">
        <f>+INDEX('LISTA DE PRECIOS EKM '!A:K,MATCH(C3183,'LISTA DE PRECIOS EKM '!A:A,0),MATCH($D$1,'LISTA DE PRECIOS EKM '!$1:$1,0))</f>
        <v>479900</v>
      </c>
      <c r="E3183" s="22">
        <f>+INDEX('LISTA DE PRECIOS EKM '!B:K,MATCH(C3183,'LISTA DE PRECIOS EKM '!A:A,0),7)</f>
        <v>499900</v>
      </c>
      <c r="F3183" s="22">
        <f>+INDEX('LISTA DE PRECIOS EKM '!B:K,MATCH(C3183,'LISTA DE PRECIOS EKM '!A:A,0),9)</f>
        <v>519900</v>
      </c>
      <c r="G3183" s="22" t="str">
        <f>+IF(ISNUMBER(MATCH(C3183,Precios!C:C,0)),"Sí está", "No está")</f>
        <v>Sí está</v>
      </c>
    </row>
    <row r="3184" spans="1:7" hidden="1">
      <c r="A3184" s="22">
        <v>739898</v>
      </c>
      <c r="B3184" s="22" t="s">
        <v>5810</v>
      </c>
      <c r="C3184" s="22" t="s">
        <v>2549</v>
      </c>
      <c r="D3184" s="63">
        <f>+INDEX('LISTA DE PRECIOS EKM '!A:K,MATCH(C3184,'LISTA DE PRECIOS EKM '!A:A,0),MATCH($D$1,'LISTA DE PRECIOS EKM '!$1:$1,0))</f>
        <v>479900</v>
      </c>
      <c r="E3184" s="22">
        <f>+INDEX('LISTA DE PRECIOS EKM '!B:K,MATCH(C3184,'LISTA DE PRECIOS EKM '!A:A,0),7)</f>
        <v>499900</v>
      </c>
      <c r="F3184" s="22">
        <f>+INDEX('LISTA DE PRECIOS EKM '!B:K,MATCH(C3184,'LISTA DE PRECIOS EKM '!A:A,0),9)</f>
        <v>519900</v>
      </c>
      <c r="G3184" s="22" t="str">
        <f>+IF(ISNUMBER(MATCH(C3184,Precios!C:C,0)),"Sí está", "No está")</f>
        <v>Sí está</v>
      </c>
    </row>
    <row r="3185" spans="1:7" hidden="1">
      <c r="A3185" s="22">
        <v>739924</v>
      </c>
      <c r="B3185" s="22" t="s">
        <v>5835</v>
      </c>
      <c r="C3185" s="22" t="s">
        <v>2266</v>
      </c>
      <c r="D3185" s="63">
        <f>+INDEX('LISTA DE PRECIOS EKM '!A:K,MATCH(C3185,'LISTA DE PRECIOS EKM '!A:A,0),MATCH($D$1,'LISTA DE PRECIOS EKM '!$1:$1,0))</f>
        <v>579900</v>
      </c>
      <c r="E3185" s="22">
        <f>+INDEX('LISTA DE PRECIOS EKM '!B:K,MATCH(C3185,'LISTA DE PRECIOS EKM '!A:A,0),7)</f>
        <v>599900</v>
      </c>
      <c r="F3185" s="22">
        <f>+INDEX('LISTA DE PRECIOS EKM '!B:K,MATCH(C3185,'LISTA DE PRECIOS EKM '!A:A,0),9)</f>
        <v>629900</v>
      </c>
      <c r="G3185" s="22" t="str">
        <f>+IF(ISNUMBER(MATCH(C3185,Precios!C:C,0)),"Sí está", "No está")</f>
        <v>Sí está</v>
      </c>
    </row>
    <row r="3186" spans="1:7" hidden="1">
      <c r="A3186" s="22">
        <v>739925</v>
      </c>
      <c r="B3186" s="22" t="s">
        <v>5835</v>
      </c>
      <c r="C3186" s="22" t="s">
        <v>2266</v>
      </c>
      <c r="D3186" s="63">
        <f>+INDEX('LISTA DE PRECIOS EKM '!A:K,MATCH(C3186,'LISTA DE PRECIOS EKM '!A:A,0),MATCH($D$1,'LISTA DE PRECIOS EKM '!$1:$1,0))</f>
        <v>579900</v>
      </c>
      <c r="E3186" s="22">
        <f>+INDEX('LISTA DE PRECIOS EKM '!B:K,MATCH(C3186,'LISTA DE PRECIOS EKM '!A:A,0),7)</f>
        <v>599900</v>
      </c>
      <c r="F3186" s="22">
        <f>+INDEX('LISTA DE PRECIOS EKM '!B:K,MATCH(C3186,'LISTA DE PRECIOS EKM '!A:A,0),9)</f>
        <v>629900</v>
      </c>
      <c r="G3186" s="22" t="str">
        <f>+IF(ISNUMBER(MATCH(C3186,Precios!C:C,0)),"Sí está", "No está")</f>
        <v>Sí está</v>
      </c>
    </row>
    <row r="3187" spans="1:7" hidden="1">
      <c r="A3187" s="22">
        <v>739949</v>
      </c>
      <c r="B3187" s="22" t="s">
        <v>5852</v>
      </c>
      <c r="C3187" s="22" t="s">
        <v>1735</v>
      </c>
      <c r="D3187" s="63">
        <f>+INDEX('LISTA DE PRECIOS EKM '!A:K,MATCH(C3187,'LISTA DE PRECIOS EKM '!A:A,0),MATCH($D$1,'LISTA DE PRECIOS EKM '!$1:$1,0))</f>
        <v>259900</v>
      </c>
      <c r="E3187" s="22">
        <f>+INDEX('LISTA DE PRECIOS EKM '!B:K,MATCH(C3187,'LISTA DE PRECIOS EKM '!A:A,0),7)</f>
        <v>269900</v>
      </c>
      <c r="F3187" s="22">
        <f>+INDEX('LISTA DE PRECIOS EKM '!B:K,MATCH(C3187,'LISTA DE PRECIOS EKM '!A:A,0),9)</f>
        <v>279900</v>
      </c>
      <c r="G3187" s="22" t="str">
        <f>+IF(ISNUMBER(MATCH(C3187,Precios!C:C,0)),"Sí está", "No está")</f>
        <v>Sí está</v>
      </c>
    </row>
    <row r="3188" spans="1:7" hidden="1">
      <c r="A3188" s="22">
        <v>739950</v>
      </c>
      <c r="B3188" s="22" t="s">
        <v>5852</v>
      </c>
      <c r="C3188" s="22" t="s">
        <v>1735</v>
      </c>
      <c r="D3188" s="63">
        <f>+INDEX('LISTA DE PRECIOS EKM '!A:K,MATCH(C3188,'LISTA DE PRECIOS EKM '!A:A,0),MATCH($D$1,'LISTA DE PRECIOS EKM '!$1:$1,0))</f>
        <v>259900</v>
      </c>
      <c r="E3188" s="22">
        <f>+INDEX('LISTA DE PRECIOS EKM '!B:K,MATCH(C3188,'LISTA DE PRECIOS EKM '!A:A,0),7)</f>
        <v>269900</v>
      </c>
      <c r="F3188" s="22">
        <f>+INDEX('LISTA DE PRECIOS EKM '!B:K,MATCH(C3188,'LISTA DE PRECIOS EKM '!A:A,0),9)</f>
        <v>279900</v>
      </c>
      <c r="G3188" s="22" t="str">
        <f>+IF(ISNUMBER(MATCH(C3188,Precios!C:C,0)),"Sí está", "No está")</f>
        <v>Sí está</v>
      </c>
    </row>
    <row r="3189" spans="1:7" hidden="1">
      <c r="A3189" s="22">
        <v>739952</v>
      </c>
      <c r="B3189" s="22" t="s">
        <v>5855</v>
      </c>
      <c r="C3189" s="22" t="s">
        <v>1732</v>
      </c>
      <c r="D3189" s="63">
        <f>+INDEX('LISTA DE PRECIOS EKM '!A:K,MATCH(C3189,'LISTA DE PRECIOS EKM '!A:A,0),MATCH($D$1,'LISTA DE PRECIOS EKM '!$1:$1,0))</f>
        <v>259900</v>
      </c>
      <c r="E3189" s="22">
        <f>+INDEX('LISTA DE PRECIOS EKM '!B:K,MATCH(C3189,'LISTA DE PRECIOS EKM '!A:A,0),7)</f>
        <v>269900</v>
      </c>
      <c r="F3189" s="22">
        <f>+INDEX('LISTA DE PRECIOS EKM '!B:K,MATCH(C3189,'LISTA DE PRECIOS EKM '!A:A,0),9)</f>
        <v>279900</v>
      </c>
      <c r="G3189" s="22" t="str">
        <f>+IF(ISNUMBER(MATCH(C3189,Precios!C:C,0)),"Sí está", "No está")</f>
        <v>Sí está</v>
      </c>
    </row>
    <row r="3190" spans="1:7" hidden="1">
      <c r="A3190" s="22">
        <v>745710</v>
      </c>
      <c r="B3190" s="22" t="s">
        <v>5882</v>
      </c>
      <c r="C3190" s="22" t="s">
        <v>2667</v>
      </c>
      <c r="D3190" s="63">
        <f>+INDEX('LISTA DE PRECIOS EKM '!A:K,MATCH(C3190,'LISTA DE PRECIOS EKM '!A:A,0),MATCH($D$1,'LISTA DE PRECIOS EKM '!$1:$1,0))</f>
        <v>599900</v>
      </c>
      <c r="E3190" s="22">
        <f>+INDEX('LISTA DE PRECIOS EKM '!B:K,MATCH(C3190,'LISTA DE PRECIOS EKM '!A:A,0),7)</f>
        <v>619900</v>
      </c>
      <c r="F3190" s="22">
        <f>+INDEX('LISTA DE PRECIOS EKM '!B:K,MATCH(C3190,'LISTA DE PRECIOS EKM '!A:A,0),9)</f>
        <v>649900</v>
      </c>
      <c r="G3190" s="22" t="str">
        <f>+IF(ISNUMBER(MATCH(C3190,Precios!C:C,0)),"Sí está", "No está")</f>
        <v>Sí está</v>
      </c>
    </row>
    <row r="3191" spans="1:7" hidden="1">
      <c r="A3191" s="22">
        <v>745711</v>
      </c>
      <c r="B3191" s="22" t="s">
        <v>5882</v>
      </c>
      <c r="C3191" s="22" t="s">
        <v>2667</v>
      </c>
      <c r="D3191" s="63">
        <f>+INDEX('LISTA DE PRECIOS EKM '!A:K,MATCH(C3191,'LISTA DE PRECIOS EKM '!A:A,0),MATCH($D$1,'LISTA DE PRECIOS EKM '!$1:$1,0))</f>
        <v>599900</v>
      </c>
      <c r="E3191" s="22">
        <f>+INDEX('LISTA DE PRECIOS EKM '!B:K,MATCH(C3191,'LISTA DE PRECIOS EKM '!A:A,0),7)</f>
        <v>619900</v>
      </c>
      <c r="F3191" s="22">
        <f>+INDEX('LISTA DE PRECIOS EKM '!B:K,MATCH(C3191,'LISTA DE PRECIOS EKM '!A:A,0),9)</f>
        <v>649900</v>
      </c>
      <c r="G3191" s="22" t="str">
        <f>+IF(ISNUMBER(MATCH(C3191,Precios!C:C,0)),"Sí está", "No está")</f>
        <v>Sí está</v>
      </c>
    </row>
    <row r="3192" spans="1:7" hidden="1">
      <c r="A3192" s="22">
        <v>745719</v>
      </c>
      <c r="B3192" s="22" t="s">
        <v>5889</v>
      </c>
      <c r="C3192" s="22" t="s">
        <v>2680</v>
      </c>
      <c r="D3192" s="63">
        <f>+INDEX('LISTA DE PRECIOS EKM '!A:K,MATCH(C3192,'LISTA DE PRECIOS EKM '!A:A,0),MATCH($D$1,'LISTA DE PRECIOS EKM '!$1:$1,0))</f>
        <v>489900</v>
      </c>
      <c r="E3192" s="22">
        <f>+INDEX('LISTA DE PRECIOS EKM '!B:K,MATCH(C3192,'LISTA DE PRECIOS EKM '!A:A,0),7)</f>
        <v>509900</v>
      </c>
      <c r="F3192" s="22">
        <f>+INDEX('LISTA DE PRECIOS EKM '!B:K,MATCH(C3192,'LISTA DE PRECIOS EKM '!A:A,0),9)</f>
        <v>529900</v>
      </c>
      <c r="G3192" s="22" t="str">
        <f>+IF(ISNUMBER(MATCH(C3192,Precios!C:C,0)),"Sí está", "No está")</f>
        <v>Sí está</v>
      </c>
    </row>
    <row r="3193" spans="1:7" hidden="1">
      <c r="A3193" s="22">
        <v>745731</v>
      </c>
      <c r="B3193" s="22" t="s">
        <v>5896</v>
      </c>
      <c r="C3193" s="22" t="s">
        <v>2276</v>
      </c>
      <c r="D3193" s="63">
        <f>+INDEX('LISTA DE PRECIOS EKM '!A:K,MATCH(C3193,'LISTA DE PRECIOS EKM '!A:A,0),MATCH($D$1,'LISTA DE PRECIOS EKM '!$1:$1,0))</f>
        <v>769900</v>
      </c>
      <c r="E3193" s="22">
        <f>+INDEX('LISTA DE PRECIOS EKM '!B:K,MATCH(C3193,'LISTA DE PRECIOS EKM '!A:A,0),7)</f>
        <v>799900</v>
      </c>
      <c r="F3193" s="22">
        <f>+INDEX('LISTA DE PRECIOS EKM '!B:K,MATCH(C3193,'LISTA DE PRECIOS EKM '!A:A,0),9)</f>
        <v>839900</v>
      </c>
      <c r="G3193" s="22" t="str">
        <f>+IF(ISNUMBER(MATCH(C3193,Precios!C:C,0)),"Sí está", "No está")</f>
        <v>Sí está</v>
      </c>
    </row>
    <row r="3194" spans="1:7" hidden="1">
      <c r="A3194" s="22">
        <v>745732</v>
      </c>
      <c r="B3194" s="22" t="s">
        <v>5896</v>
      </c>
      <c r="C3194" s="22" t="s">
        <v>2276</v>
      </c>
      <c r="D3194" s="63">
        <f>+INDEX('LISTA DE PRECIOS EKM '!A:K,MATCH(C3194,'LISTA DE PRECIOS EKM '!A:A,0),MATCH($D$1,'LISTA DE PRECIOS EKM '!$1:$1,0))</f>
        <v>769900</v>
      </c>
      <c r="E3194" s="22">
        <f>+INDEX('LISTA DE PRECIOS EKM '!B:K,MATCH(C3194,'LISTA DE PRECIOS EKM '!A:A,0),7)</f>
        <v>799900</v>
      </c>
      <c r="F3194" s="22">
        <f>+INDEX('LISTA DE PRECIOS EKM '!B:K,MATCH(C3194,'LISTA DE PRECIOS EKM '!A:A,0),9)</f>
        <v>839900</v>
      </c>
      <c r="G3194" s="22" t="str">
        <f>+IF(ISNUMBER(MATCH(C3194,Precios!C:C,0)),"Sí está", "No está")</f>
        <v>Sí está</v>
      </c>
    </row>
    <row r="3195" spans="1:7" hidden="1">
      <c r="A3195" s="22">
        <v>745779</v>
      </c>
      <c r="B3195" s="22" t="s">
        <v>5943</v>
      </c>
      <c r="C3195" s="22" t="s">
        <v>2308</v>
      </c>
      <c r="D3195" s="63">
        <f>+INDEX('LISTA DE PRECIOS EKM '!A:K,MATCH(C3195,'LISTA DE PRECIOS EKM '!A:A,0),MATCH($D$1,'LISTA DE PRECIOS EKM '!$1:$1,0))</f>
        <v>269900</v>
      </c>
      <c r="E3195" s="22">
        <f>+INDEX('LISTA DE PRECIOS EKM '!B:K,MATCH(C3195,'LISTA DE PRECIOS EKM '!A:A,0),7)</f>
        <v>279900</v>
      </c>
      <c r="F3195" s="22">
        <f>+INDEX('LISTA DE PRECIOS EKM '!B:K,MATCH(C3195,'LISTA DE PRECIOS EKM '!A:A,0),9)</f>
        <v>289900</v>
      </c>
      <c r="G3195" s="22" t="str">
        <f>+IF(ISNUMBER(MATCH(C3195,Precios!C:C,0)),"Sí está", "No está")</f>
        <v>Sí está</v>
      </c>
    </row>
    <row r="3196" spans="1:7" hidden="1">
      <c r="A3196" s="22">
        <v>745780</v>
      </c>
      <c r="B3196" s="22" t="s">
        <v>5943</v>
      </c>
      <c r="C3196" s="22" t="s">
        <v>2308</v>
      </c>
      <c r="D3196" s="63">
        <f>+INDEX('LISTA DE PRECIOS EKM '!A:K,MATCH(C3196,'LISTA DE PRECIOS EKM '!A:A,0),MATCH($D$1,'LISTA DE PRECIOS EKM '!$1:$1,0))</f>
        <v>269900</v>
      </c>
      <c r="E3196" s="22">
        <f>+INDEX('LISTA DE PRECIOS EKM '!B:K,MATCH(C3196,'LISTA DE PRECIOS EKM '!A:A,0),7)</f>
        <v>279900</v>
      </c>
      <c r="F3196" s="22">
        <f>+INDEX('LISTA DE PRECIOS EKM '!B:K,MATCH(C3196,'LISTA DE PRECIOS EKM '!A:A,0),9)</f>
        <v>289900</v>
      </c>
      <c r="G3196" s="22" t="str">
        <f>+IF(ISNUMBER(MATCH(C3196,Precios!C:C,0)),"Sí está", "No está")</f>
        <v>Sí está</v>
      </c>
    </row>
    <row r="3197" spans="1:7" hidden="1">
      <c r="A3197" s="22">
        <v>745781</v>
      </c>
      <c r="B3197" s="22" t="s">
        <v>5944</v>
      </c>
      <c r="C3197" s="22" t="s">
        <v>2332</v>
      </c>
      <c r="D3197" s="63">
        <f>+INDEX('LISTA DE PRECIOS EKM '!A:K,MATCH(C3197,'LISTA DE PRECIOS EKM '!A:A,0),MATCH($D$1,'LISTA DE PRECIOS EKM '!$1:$1,0))</f>
        <v>439900</v>
      </c>
      <c r="E3197" s="22">
        <f>+INDEX('LISTA DE PRECIOS EKM '!B:K,MATCH(C3197,'LISTA DE PRECIOS EKM '!A:A,0),7)</f>
        <v>449900</v>
      </c>
      <c r="F3197" s="22">
        <f>+INDEX('LISTA DE PRECIOS EKM '!B:K,MATCH(C3197,'LISTA DE PRECIOS EKM '!A:A,0),9)</f>
        <v>479900</v>
      </c>
      <c r="G3197" s="22" t="str">
        <f>+IF(ISNUMBER(MATCH(C3197,Precios!C:C,0)),"Sí está", "No está")</f>
        <v>Sí está</v>
      </c>
    </row>
    <row r="3198" spans="1:7" hidden="1">
      <c r="A3198" s="22">
        <v>745782</v>
      </c>
      <c r="B3198" s="22" t="s">
        <v>5944</v>
      </c>
      <c r="C3198" s="22" t="s">
        <v>2332</v>
      </c>
      <c r="D3198" s="63">
        <f>+INDEX('LISTA DE PRECIOS EKM '!A:K,MATCH(C3198,'LISTA DE PRECIOS EKM '!A:A,0),MATCH($D$1,'LISTA DE PRECIOS EKM '!$1:$1,0))</f>
        <v>439900</v>
      </c>
      <c r="E3198" s="22">
        <f>+INDEX('LISTA DE PRECIOS EKM '!B:K,MATCH(C3198,'LISTA DE PRECIOS EKM '!A:A,0),7)</f>
        <v>449900</v>
      </c>
      <c r="F3198" s="22">
        <f>+INDEX('LISTA DE PRECIOS EKM '!B:K,MATCH(C3198,'LISTA DE PRECIOS EKM '!A:A,0),9)</f>
        <v>479900</v>
      </c>
      <c r="G3198" s="22" t="str">
        <f>+IF(ISNUMBER(MATCH(C3198,Precios!C:C,0)),"Sí está", "No está")</f>
        <v>Sí está</v>
      </c>
    </row>
    <row r="3199" spans="1:7" hidden="1">
      <c r="A3199" s="22">
        <v>745783</v>
      </c>
      <c r="B3199" s="22" t="s">
        <v>5945</v>
      </c>
      <c r="C3199" s="22" t="s">
        <v>2329</v>
      </c>
      <c r="D3199" s="63">
        <f>+INDEX('LISTA DE PRECIOS EKM '!A:K,MATCH(C3199,'LISTA DE PRECIOS EKM '!A:A,0),MATCH($D$1,'LISTA DE PRECIOS EKM '!$1:$1,0))</f>
        <v>479900</v>
      </c>
      <c r="E3199" s="22">
        <f>+INDEX('LISTA DE PRECIOS EKM '!B:K,MATCH(C3199,'LISTA DE PRECIOS EKM '!A:A,0),7)</f>
        <v>499900</v>
      </c>
      <c r="F3199" s="22">
        <f>+INDEX('LISTA DE PRECIOS EKM '!B:K,MATCH(C3199,'LISTA DE PRECIOS EKM '!A:A,0),9)</f>
        <v>519900</v>
      </c>
      <c r="G3199" s="22" t="str">
        <f>+IF(ISNUMBER(MATCH(C3199,Precios!C:C,0)),"Sí está", "No está")</f>
        <v>Sí está</v>
      </c>
    </row>
    <row r="3200" spans="1:7" hidden="1">
      <c r="A3200" s="22">
        <v>745784</v>
      </c>
      <c r="B3200" s="22" t="s">
        <v>5945</v>
      </c>
      <c r="C3200" s="22" t="s">
        <v>2329</v>
      </c>
      <c r="D3200" s="63">
        <f>+INDEX('LISTA DE PRECIOS EKM '!A:K,MATCH(C3200,'LISTA DE PRECIOS EKM '!A:A,0),MATCH($D$1,'LISTA DE PRECIOS EKM '!$1:$1,0))</f>
        <v>479900</v>
      </c>
      <c r="E3200" s="22">
        <f>+INDEX('LISTA DE PRECIOS EKM '!B:K,MATCH(C3200,'LISTA DE PRECIOS EKM '!A:A,0),7)</f>
        <v>499900</v>
      </c>
      <c r="F3200" s="22">
        <f>+INDEX('LISTA DE PRECIOS EKM '!B:K,MATCH(C3200,'LISTA DE PRECIOS EKM '!A:A,0),9)</f>
        <v>519900</v>
      </c>
      <c r="G3200" s="22" t="str">
        <f>+IF(ISNUMBER(MATCH(C3200,Precios!C:C,0)),"Sí está", "No está")</f>
        <v>Sí está</v>
      </c>
    </row>
    <row r="3201" spans="1:7" hidden="1">
      <c r="A3201" s="22">
        <v>745785</v>
      </c>
      <c r="B3201" s="22" t="s">
        <v>5946</v>
      </c>
      <c r="C3201" s="22" t="s">
        <v>2309</v>
      </c>
      <c r="D3201" s="63">
        <f>+INDEX('LISTA DE PRECIOS EKM '!A:K,MATCH(C3201,'LISTA DE PRECIOS EKM '!A:A,0),MATCH($D$1,'LISTA DE PRECIOS EKM '!$1:$1,0))</f>
        <v>269900</v>
      </c>
      <c r="E3201" s="22">
        <f>+INDEX('LISTA DE PRECIOS EKM '!B:K,MATCH(C3201,'LISTA DE PRECIOS EKM '!A:A,0),7)</f>
        <v>279900</v>
      </c>
      <c r="F3201" s="22">
        <f>+INDEX('LISTA DE PRECIOS EKM '!B:K,MATCH(C3201,'LISTA DE PRECIOS EKM '!A:A,0),9)</f>
        <v>289900</v>
      </c>
      <c r="G3201" s="22" t="str">
        <f>+IF(ISNUMBER(MATCH(C3201,Precios!C:C,0)),"Sí está", "No está")</f>
        <v>Sí está</v>
      </c>
    </row>
    <row r="3202" spans="1:7" hidden="1">
      <c r="A3202" s="22">
        <v>745786</v>
      </c>
      <c r="B3202" s="22" t="s">
        <v>5946</v>
      </c>
      <c r="C3202" s="22" t="s">
        <v>2309</v>
      </c>
      <c r="D3202" s="63">
        <f>+INDEX('LISTA DE PRECIOS EKM '!A:K,MATCH(C3202,'LISTA DE PRECIOS EKM '!A:A,0),MATCH($D$1,'LISTA DE PRECIOS EKM '!$1:$1,0))</f>
        <v>269900</v>
      </c>
      <c r="E3202" s="22">
        <f>+INDEX('LISTA DE PRECIOS EKM '!B:K,MATCH(C3202,'LISTA DE PRECIOS EKM '!A:A,0),7)</f>
        <v>279900</v>
      </c>
      <c r="F3202" s="22">
        <f>+INDEX('LISTA DE PRECIOS EKM '!B:K,MATCH(C3202,'LISTA DE PRECIOS EKM '!A:A,0),9)</f>
        <v>289900</v>
      </c>
      <c r="G3202" s="22" t="str">
        <f>+IF(ISNUMBER(MATCH(C3202,Precios!C:C,0)),"Sí está", "No está")</f>
        <v>Sí está</v>
      </c>
    </row>
    <row r="3203" spans="1:7" hidden="1">
      <c r="A3203" s="22">
        <v>745787</v>
      </c>
      <c r="B3203" s="22" t="s">
        <v>5947</v>
      </c>
      <c r="C3203" s="22" t="s">
        <v>2304</v>
      </c>
      <c r="D3203" s="63">
        <f>+INDEX('LISTA DE PRECIOS EKM '!A:K,MATCH(C3203,'LISTA DE PRECIOS EKM '!A:A,0),MATCH($D$1,'LISTA DE PRECIOS EKM '!$1:$1,0))</f>
        <v>439900</v>
      </c>
      <c r="E3203" s="22">
        <f>+INDEX('LISTA DE PRECIOS EKM '!B:K,MATCH(C3203,'LISTA DE PRECIOS EKM '!A:A,0),7)</f>
        <v>449900</v>
      </c>
      <c r="F3203" s="22">
        <f>+INDEX('LISTA DE PRECIOS EKM '!B:K,MATCH(C3203,'LISTA DE PRECIOS EKM '!A:A,0),9)</f>
        <v>479900</v>
      </c>
      <c r="G3203" s="22" t="str">
        <f>+IF(ISNUMBER(MATCH(C3203,Precios!C:C,0)),"Sí está", "No está")</f>
        <v>Sí está</v>
      </c>
    </row>
    <row r="3204" spans="1:7" hidden="1">
      <c r="A3204" s="22">
        <v>745788</v>
      </c>
      <c r="B3204" s="22" t="s">
        <v>5947</v>
      </c>
      <c r="C3204" s="22" t="s">
        <v>2304</v>
      </c>
      <c r="D3204" s="63">
        <f>+INDEX('LISTA DE PRECIOS EKM '!A:K,MATCH(C3204,'LISTA DE PRECIOS EKM '!A:A,0),MATCH($D$1,'LISTA DE PRECIOS EKM '!$1:$1,0))</f>
        <v>439900</v>
      </c>
      <c r="E3204" s="22">
        <f>+INDEX('LISTA DE PRECIOS EKM '!B:K,MATCH(C3204,'LISTA DE PRECIOS EKM '!A:A,0),7)</f>
        <v>449900</v>
      </c>
      <c r="F3204" s="22">
        <f>+INDEX('LISTA DE PRECIOS EKM '!B:K,MATCH(C3204,'LISTA DE PRECIOS EKM '!A:A,0),9)</f>
        <v>479900</v>
      </c>
      <c r="G3204" s="22" t="str">
        <f>+IF(ISNUMBER(MATCH(C3204,Precios!C:C,0)),"Sí está", "No está")</f>
        <v>Sí está</v>
      </c>
    </row>
    <row r="3205" spans="1:7" hidden="1">
      <c r="A3205" s="22">
        <v>745792</v>
      </c>
      <c r="B3205" s="22" t="s">
        <v>5950</v>
      </c>
      <c r="C3205" s="22" t="s">
        <v>2343</v>
      </c>
      <c r="D3205" s="63">
        <f>+INDEX('LISTA DE PRECIOS EKM '!A:K,MATCH(C3205,'LISTA DE PRECIOS EKM '!A:A,0),MATCH($D$1,'LISTA DE PRECIOS EKM '!$1:$1,0))</f>
        <v>249900</v>
      </c>
      <c r="E3205" s="22">
        <f>+INDEX('LISTA DE PRECIOS EKM '!B:K,MATCH(C3205,'LISTA DE PRECIOS EKM '!A:A,0),7)</f>
        <v>259900</v>
      </c>
      <c r="F3205" s="22">
        <f>+INDEX('LISTA DE PRECIOS EKM '!B:K,MATCH(C3205,'LISTA DE PRECIOS EKM '!A:A,0),9)</f>
        <v>269900</v>
      </c>
      <c r="G3205" s="22" t="str">
        <f>+IF(ISNUMBER(MATCH(C3205,Precios!C:C,0)),"Sí está", "No está")</f>
        <v>Sí está</v>
      </c>
    </row>
    <row r="3206" spans="1:7" hidden="1">
      <c r="A3206" s="22">
        <v>745793</v>
      </c>
      <c r="B3206" s="22" t="s">
        <v>5950</v>
      </c>
      <c r="C3206" s="22" t="s">
        <v>2343</v>
      </c>
      <c r="D3206" s="63">
        <f>+INDEX('LISTA DE PRECIOS EKM '!A:K,MATCH(C3206,'LISTA DE PRECIOS EKM '!A:A,0),MATCH($D$1,'LISTA DE PRECIOS EKM '!$1:$1,0))</f>
        <v>249900</v>
      </c>
      <c r="E3206" s="22">
        <f>+INDEX('LISTA DE PRECIOS EKM '!B:K,MATCH(C3206,'LISTA DE PRECIOS EKM '!A:A,0),7)</f>
        <v>259900</v>
      </c>
      <c r="F3206" s="22">
        <f>+INDEX('LISTA DE PRECIOS EKM '!B:K,MATCH(C3206,'LISTA DE PRECIOS EKM '!A:A,0),9)</f>
        <v>269900</v>
      </c>
      <c r="G3206" s="22" t="str">
        <f>+IF(ISNUMBER(MATCH(C3206,Precios!C:C,0)),"Sí está", "No está")</f>
        <v>Sí está</v>
      </c>
    </row>
    <row r="3207" spans="1:7" hidden="1">
      <c r="A3207" s="22">
        <v>745796</v>
      </c>
      <c r="B3207" s="22" t="s">
        <v>5953</v>
      </c>
      <c r="C3207" s="22" t="s">
        <v>2319</v>
      </c>
      <c r="D3207" s="63">
        <f>+INDEX('LISTA DE PRECIOS EKM '!A:K,MATCH(C3207,'LISTA DE PRECIOS EKM '!A:A,0),MATCH($D$1,'LISTA DE PRECIOS EKM '!$1:$1,0))</f>
        <v>609900</v>
      </c>
      <c r="E3207" s="22">
        <f>+INDEX('LISTA DE PRECIOS EKM '!B:K,MATCH(C3207,'LISTA DE PRECIOS EKM '!A:A,0),7)</f>
        <v>629900</v>
      </c>
      <c r="F3207" s="22">
        <f>+INDEX('LISTA DE PRECIOS EKM '!B:K,MATCH(C3207,'LISTA DE PRECIOS EKM '!A:A,0),9)</f>
        <v>669900</v>
      </c>
      <c r="G3207" s="22" t="str">
        <f>+IF(ISNUMBER(MATCH(C3207,Precios!C:C,0)),"Sí está", "No está")</f>
        <v>Sí está</v>
      </c>
    </row>
    <row r="3208" spans="1:7" hidden="1">
      <c r="A3208" s="22">
        <v>745797</v>
      </c>
      <c r="B3208" s="22" t="s">
        <v>5953</v>
      </c>
      <c r="C3208" s="22" t="s">
        <v>2319</v>
      </c>
      <c r="D3208" s="63">
        <f>+INDEX('LISTA DE PRECIOS EKM '!A:K,MATCH(C3208,'LISTA DE PRECIOS EKM '!A:A,0),MATCH($D$1,'LISTA DE PRECIOS EKM '!$1:$1,0))</f>
        <v>609900</v>
      </c>
      <c r="E3208" s="22">
        <f>+INDEX('LISTA DE PRECIOS EKM '!B:K,MATCH(C3208,'LISTA DE PRECIOS EKM '!A:A,0),7)</f>
        <v>629900</v>
      </c>
      <c r="F3208" s="22">
        <f>+INDEX('LISTA DE PRECIOS EKM '!B:K,MATCH(C3208,'LISTA DE PRECIOS EKM '!A:A,0),9)</f>
        <v>669900</v>
      </c>
      <c r="G3208" s="22" t="str">
        <f>+IF(ISNUMBER(MATCH(C3208,Precios!C:C,0)),"Sí está", "No está")</f>
        <v>Sí está</v>
      </c>
    </row>
    <row r="3209" spans="1:7" hidden="1">
      <c r="A3209" s="22">
        <v>745800</v>
      </c>
      <c r="B3209" s="22" t="s">
        <v>5956</v>
      </c>
      <c r="C3209" s="22" t="s">
        <v>2331</v>
      </c>
      <c r="D3209" s="63">
        <f>+INDEX('LISTA DE PRECIOS EKM '!A:K,MATCH(C3209,'LISTA DE PRECIOS EKM '!A:A,0),MATCH($D$1,'LISTA DE PRECIOS EKM '!$1:$1,0))</f>
        <v>439900</v>
      </c>
      <c r="E3209" s="22">
        <f>+INDEX('LISTA DE PRECIOS EKM '!B:K,MATCH(C3209,'LISTA DE PRECIOS EKM '!A:A,0),7)</f>
        <v>449900</v>
      </c>
      <c r="F3209" s="22">
        <f>+INDEX('LISTA DE PRECIOS EKM '!B:K,MATCH(C3209,'LISTA DE PRECIOS EKM '!A:A,0),9)</f>
        <v>479900</v>
      </c>
      <c r="G3209" s="22" t="str">
        <f>+IF(ISNUMBER(MATCH(C3209,Precios!C:C,0)),"Sí está", "No está")</f>
        <v>Sí está</v>
      </c>
    </row>
    <row r="3210" spans="1:7" hidden="1">
      <c r="A3210" s="22">
        <v>745801</v>
      </c>
      <c r="B3210" s="22" t="s">
        <v>5956</v>
      </c>
      <c r="C3210" s="22" t="s">
        <v>2331</v>
      </c>
      <c r="D3210" s="63">
        <f>+INDEX('LISTA DE PRECIOS EKM '!A:K,MATCH(C3210,'LISTA DE PRECIOS EKM '!A:A,0),MATCH($D$1,'LISTA DE PRECIOS EKM '!$1:$1,0))</f>
        <v>439900</v>
      </c>
      <c r="E3210" s="22">
        <f>+INDEX('LISTA DE PRECIOS EKM '!B:K,MATCH(C3210,'LISTA DE PRECIOS EKM '!A:A,0),7)</f>
        <v>449900</v>
      </c>
      <c r="F3210" s="22">
        <f>+INDEX('LISTA DE PRECIOS EKM '!B:K,MATCH(C3210,'LISTA DE PRECIOS EKM '!A:A,0),9)</f>
        <v>479900</v>
      </c>
      <c r="G3210" s="22" t="str">
        <f>+IF(ISNUMBER(MATCH(C3210,Precios!C:C,0)),"Sí está", "No está")</f>
        <v>Sí está</v>
      </c>
    </row>
    <row r="3211" spans="1:7" hidden="1">
      <c r="A3211" s="22">
        <v>745815</v>
      </c>
      <c r="B3211" s="22" t="s">
        <v>5967</v>
      </c>
      <c r="C3211" s="22" t="s">
        <v>2328</v>
      </c>
      <c r="D3211" s="63">
        <f>+INDEX('LISTA DE PRECIOS EKM '!A:K,MATCH(C3211,'LISTA DE PRECIOS EKM '!A:A,0),MATCH($D$1,'LISTA DE PRECIOS EKM '!$1:$1,0))</f>
        <v>479900</v>
      </c>
      <c r="E3211" s="22">
        <f>+INDEX('LISTA DE PRECIOS EKM '!B:K,MATCH(C3211,'LISTA DE PRECIOS EKM '!A:A,0),7)</f>
        <v>499900</v>
      </c>
      <c r="F3211" s="22">
        <f>+INDEX('LISTA DE PRECIOS EKM '!B:K,MATCH(C3211,'LISTA DE PRECIOS EKM '!A:A,0),9)</f>
        <v>519900</v>
      </c>
      <c r="G3211" s="22" t="str">
        <f>+IF(ISNUMBER(MATCH(C3211,Precios!C:C,0)),"Sí está", "No está")</f>
        <v>Sí está</v>
      </c>
    </row>
    <row r="3212" spans="1:7" hidden="1">
      <c r="A3212" s="22">
        <v>745816</v>
      </c>
      <c r="B3212" s="22" t="s">
        <v>5967</v>
      </c>
      <c r="C3212" s="22" t="s">
        <v>2328</v>
      </c>
      <c r="D3212" s="63">
        <f>+INDEX('LISTA DE PRECIOS EKM '!A:K,MATCH(C3212,'LISTA DE PRECIOS EKM '!A:A,0),MATCH($D$1,'LISTA DE PRECIOS EKM '!$1:$1,0))</f>
        <v>479900</v>
      </c>
      <c r="E3212" s="22">
        <f>+INDEX('LISTA DE PRECIOS EKM '!B:K,MATCH(C3212,'LISTA DE PRECIOS EKM '!A:A,0),7)</f>
        <v>499900</v>
      </c>
      <c r="F3212" s="22">
        <f>+INDEX('LISTA DE PRECIOS EKM '!B:K,MATCH(C3212,'LISTA DE PRECIOS EKM '!A:A,0),9)</f>
        <v>519900</v>
      </c>
      <c r="G3212" s="22" t="str">
        <f>+IF(ISNUMBER(MATCH(C3212,Precios!C:C,0)),"Sí está", "No está")</f>
        <v>Sí está</v>
      </c>
    </row>
    <row r="3213" spans="1:7" hidden="1">
      <c r="A3213" s="22">
        <v>745822</v>
      </c>
      <c r="B3213" s="22" t="s">
        <v>5972</v>
      </c>
      <c r="C3213" s="22" t="s">
        <v>2615</v>
      </c>
      <c r="D3213" s="63">
        <f>+INDEX('LISTA DE PRECIOS EKM '!A:K,MATCH(C3213,'LISTA DE PRECIOS EKM '!A:A,0),MATCH($D$1,'LISTA DE PRECIOS EKM '!$1:$1,0))</f>
        <v>609900</v>
      </c>
      <c r="E3213" s="22">
        <f>+INDEX('LISTA DE PRECIOS EKM '!B:K,MATCH(C3213,'LISTA DE PRECIOS EKM '!A:A,0),7)</f>
        <v>629900</v>
      </c>
      <c r="F3213" s="22">
        <f>+INDEX('LISTA DE PRECIOS EKM '!B:K,MATCH(C3213,'LISTA DE PRECIOS EKM '!A:A,0),9)</f>
        <v>669900</v>
      </c>
      <c r="G3213" s="22" t="str">
        <f>+IF(ISNUMBER(MATCH(C3213,Precios!C:C,0)),"Sí está", "No está")</f>
        <v>Sí está</v>
      </c>
    </row>
    <row r="3214" spans="1:7" hidden="1">
      <c r="A3214" s="22">
        <v>745823</v>
      </c>
      <c r="B3214" s="22" t="s">
        <v>5972</v>
      </c>
      <c r="C3214" s="22" t="s">
        <v>2615</v>
      </c>
      <c r="D3214" s="63">
        <f>+INDEX('LISTA DE PRECIOS EKM '!A:K,MATCH(C3214,'LISTA DE PRECIOS EKM '!A:A,0),MATCH($D$1,'LISTA DE PRECIOS EKM '!$1:$1,0))</f>
        <v>609900</v>
      </c>
      <c r="E3214" s="22">
        <f>+INDEX('LISTA DE PRECIOS EKM '!B:K,MATCH(C3214,'LISTA DE PRECIOS EKM '!A:A,0),7)</f>
        <v>629900</v>
      </c>
      <c r="F3214" s="22">
        <f>+INDEX('LISTA DE PRECIOS EKM '!B:K,MATCH(C3214,'LISTA DE PRECIOS EKM '!A:A,0),9)</f>
        <v>669900</v>
      </c>
      <c r="G3214" s="22" t="str">
        <f>+IF(ISNUMBER(MATCH(C3214,Precios!C:C,0)),"Sí está", "No está")</f>
        <v>Sí está</v>
      </c>
    </row>
    <row r="3215" spans="1:7" hidden="1">
      <c r="A3215" s="22">
        <v>745832</v>
      </c>
      <c r="B3215" s="22" t="s">
        <v>5981</v>
      </c>
      <c r="C3215" s="22" t="s">
        <v>2334</v>
      </c>
      <c r="D3215" s="63">
        <f>+INDEX('LISTA DE PRECIOS EKM '!A:K,MATCH(C3215,'LISTA DE PRECIOS EKM '!A:A,0),MATCH($D$1,'LISTA DE PRECIOS EKM '!$1:$1,0))</f>
        <v>439900</v>
      </c>
      <c r="E3215" s="22">
        <f>+INDEX('LISTA DE PRECIOS EKM '!B:K,MATCH(C3215,'LISTA DE PRECIOS EKM '!A:A,0),7)</f>
        <v>449900</v>
      </c>
      <c r="F3215" s="22">
        <f>+INDEX('LISTA DE PRECIOS EKM '!B:K,MATCH(C3215,'LISTA DE PRECIOS EKM '!A:A,0),9)</f>
        <v>479900</v>
      </c>
      <c r="G3215" s="22" t="str">
        <f>+IF(ISNUMBER(MATCH(C3215,Precios!C:C,0)),"Sí está", "No está")</f>
        <v>Sí está</v>
      </c>
    </row>
    <row r="3216" spans="1:7" hidden="1">
      <c r="A3216" s="22">
        <v>745833</v>
      </c>
      <c r="B3216" s="22" t="s">
        <v>5981</v>
      </c>
      <c r="C3216" s="22" t="s">
        <v>2334</v>
      </c>
      <c r="D3216" s="63">
        <f>+INDEX('LISTA DE PRECIOS EKM '!A:K,MATCH(C3216,'LISTA DE PRECIOS EKM '!A:A,0),MATCH($D$1,'LISTA DE PRECIOS EKM '!$1:$1,0))</f>
        <v>439900</v>
      </c>
      <c r="E3216" s="22">
        <f>+INDEX('LISTA DE PRECIOS EKM '!B:K,MATCH(C3216,'LISTA DE PRECIOS EKM '!A:A,0),7)</f>
        <v>449900</v>
      </c>
      <c r="F3216" s="22">
        <f>+INDEX('LISTA DE PRECIOS EKM '!B:K,MATCH(C3216,'LISTA DE PRECIOS EKM '!A:A,0),9)</f>
        <v>479900</v>
      </c>
      <c r="G3216" s="22" t="str">
        <f>+IF(ISNUMBER(MATCH(C3216,Precios!C:C,0)),"Sí está", "No está")</f>
        <v>Sí está</v>
      </c>
    </row>
    <row r="3217" spans="1:7" hidden="1">
      <c r="A3217" s="22">
        <v>745834</v>
      </c>
      <c r="B3217" s="22" t="s">
        <v>5982</v>
      </c>
      <c r="C3217" s="22" t="s">
        <v>2311</v>
      </c>
      <c r="D3217" s="63">
        <f>+INDEX('LISTA DE PRECIOS EKM '!A:K,MATCH(C3217,'LISTA DE PRECIOS EKM '!A:A,0),MATCH($D$1,'LISTA DE PRECIOS EKM '!$1:$1,0))</f>
        <v>269900</v>
      </c>
      <c r="E3217" s="22">
        <f>+INDEX('LISTA DE PRECIOS EKM '!B:K,MATCH(C3217,'LISTA DE PRECIOS EKM '!A:A,0),7)</f>
        <v>279900</v>
      </c>
      <c r="F3217" s="22">
        <f>+INDEX('LISTA DE PRECIOS EKM '!B:K,MATCH(C3217,'LISTA DE PRECIOS EKM '!A:A,0),9)</f>
        <v>289900</v>
      </c>
      <c r="G3217" s="22" t="str">
        <f>+IF(ISNUMBER(MATCH(C3217,Precios!C:C,0)),"Sí está", "No está")</f>
        <v>Sí está</v>
      </c>
    </row>
    <row r="3218" spans="1:7" hidden="1">
      <c r="A3218" s="22">
        <v>745835</v>
      </c>
      <c r="B3218" s="22" t="s">
        <v>5982</v>
      </c>
      <c r="C3218" s="22" t="s">
        <v>2311</v>
      </c>
      <c r="D3218" s="63">
        <f>+INDEX('LISTA DE PRECIOS EKM '!A:K,MATCH(C3218,'LISTA DE PRECIOS EKM '!A:A,0),MATCH($D$1,'LISTA DE PRECIOS EKM '!$1:$1,0))</f>
        <v>269900</v>
      </c>
      <c r="E3218" s="22">
        <f>+INDEX('LISTA DE PRECIOS EKM '!B:K,MATCH(C3218,'LISTA DE PRECIOS EKM '!A:A,0),7)</f>
        <v>279900</v>
      </c>
      <c r="F3218" s="22">
        <f>+INDEX('LISTA DE PRECIOS EKM '!B:K,MATCH(C3218,'LISTA DE PRECIOS EKM '!A:A,0),9)</f>
        <v>289900</v>
      </c>
      <c r="G3218" s="22" t="str">
        <f>+IF(ISNUMBER(MATCH(C3218,Precios!C:C,0)),"Sí está", "No está")</f>
        <v>Sí está</v>
      </c>
    </row>
    <row r="3219" spans="1:7" hidden="1">
      <c r="A3219" s="22">
        <v>745836</v>
      </c>
      <c r="B3219" s="22" t="s">
        <v>5983</v>
      </c>
      <c r="C3219" s="22" t="s">
        <v>2322</v>
      </c>
      <c r="D3219" s="63">
        <f>+INDEX('LISTA DE PRECIOS EKM '!A:K,MATCH(C3219,'LISTA DE PRECIOS EKM '!A:A,0),MATCH($D$1,'LISTA DE PRECIOS EKM '!$1:$1,0))</f>
        <v>609900</v>
      </c>
      <c r="E3219" s="22">
        <f>+INDEX('LISTA DE PRECIOS EKM '!B:K,MATCH(C3219,'LISTA DE PRECIOS EKM '!A:A,0),7)</f>
        <v>629900</v>
      </c>
      <c r="F3219" s="22">
        <f>+INDEX('LISTA DE PRECIOS EKM '!B:K,MATCH(C3219,'LISTA DE PRECIOS EKM '!A:A,0),9)</f>
        <v>669900</v>
      </c>
      <c r="G3219" s="22" t="str">
        <f>+IF(ISNUMBER(MATCH(C3219,Precios!C:C,0)),"Sí está", "No está")</f>
        <v>Sí está</v>
      </c>
    </row>
    <row r="3220" spans="1:7" hidden="1">
      <c r="A3220" s="22">
        <v>745837</v>
      </c>
      <c r="B3220" s="22" t="s">
        <v>5983</v>
      </c>
      <c r="C3220" s="22" t="s">
        <v>2322</v>
      </c>
      <c r="D3220" s="63">
        <f>+INDEX('LISTA DE PRECIOS EKM '!A:K,MATCH(C3220,'LISTA DE PRECIOS EKM '!A:A,0),MATCH($D$1,'LISTA DE PRECIOS EKM '!$1:$1,0))</f>
        <v>609900</v>
      </c>
      <c r="E3220" s="22">
        <f>+INDEX('LISTA DE PRECIOS EKM '!B:K,MATCH(C3220,'LISTA DE PRECIOS EKM '!A:A,0),7)</f>
        <v>629900</v>
      </c>
      <c r="F3220" s="22">
        <f>+INDEX('LISTA DE PRECIOS EKM '!B:K,MATCH(C3220,'LISTA DE PRECIOS EKM '!A:A,0),9)</f>
        <v>669900</v>
      </c>
      <c r="G3220" s="22" t="str">
        <f>+IF(ISNUMBER(MATCH(C3220,Precios!C:C,0)),"Sí está", "No está")</f>
        <v>Sí está</v>
      </c>
    </row>
    <row r="3221" spans="1:7" hidden="1">
      <c r="A3221" s="22">
        <v>745838</v>
      </c>
      <c r="B3221" s="22" t="s">
        <v>5984</v>
      </c>
      <c r="C3221" s="22" t="s">
        <v>2318</v>
      </c>
      <c r="D3221" s="63">
        <f>+INDEX('LISTA DE PRECIOS EKM '!A:K,MATCH(C3221,'LISTA DE PRECIOS EKM '!A:A,0),MATCH($D$1,'LISTA DE PRECIOS EKM '!$1:$1,0))</f>
        <v>609900</v>
      </c>
      <c r="E3221" s="22">
        <f>+INDEX('LISTA DE PRECIOS EKM '!B:K,MATCH(C3221,'LISTA DE PRECIOS EKM '!A:A,0),7)</f>
        <v>629900</v>
      </c>
      <c r="F3221" s="22">
        <f>+INDEX('LISTA DE PRECIOS EKM '!B:K,MATCH(C3221,'LISTA DE PRECIOS EKM '!A:A,0),9)</f>
        <v>669900</v>
      </c>
      <c r="G3221" s="22" t="str">
        <f>+IF(ISNUMBER(MATCH(C3221,Precios!C:C,0)),"Sí está", "No está")</f>
        <v>Sí está</v>
      </c>
    </row>
    <row r="3222" spans="1:7" hidden="1">
      <c r="A3222" s="22">
        <v>745839</v>
      </c>
      <c r="B3222" s="22" t="s">
        <v>5984</v>
      </c>
      <c r="C3222" s="22" t="s">
        <v>2318</v>
      </c>
      <c r="D3222" s="63">
        <f>+INDEX('LISTA DE PRECIOS EKM '!A:K,MATCH(C3222,'LISTA DE PRECIOS EKM '!A:A,0),MATCH($D$1,'LISTA DE PRECIOS EKM '!$1:$1,0))</f>
        <v>609900</v>
      </c>
      <c r="E3222" s="22">
        <f>+INDEX('LISTA DE PRECIOS EKM '!B:K,MATCH(C3222,'LISTA DE PRECIOS EKM '!A:A,0),7)</f>
        <v>629900</v>
      </c>
      <c r="F3222" s="22">
        <f>+INDEX('LISTA DE PRECIOS EKM '!B:K,MATCH(C3222,'LISTA DE PRECIOS EKM '!A:A,0),9)</f>
        <v>669900</v>
      </c>
      <c r="G3222" s="22" t="str">
        <f>+IF(ISNUMBER(MATCH(C3222,Precios!C:C,0)),"Sí está", "No está")</f>
        <v>Sí está</v>
      </c>
    </row>
    <row r="3223" spans="1:7" hidden="1">
      <c r="A3223" s="22">
        <v>745840</v>
      </c>
      <c r="B3223" s="22" t="s">
        <v>5985</v>
      </c>
      <c r="C3223" s="22" t="s">
        <v>2333</v>
      </c>
      <c r="D3223" s="63">
        <f>+INDEX('LISTA DE PRECIOS EKM '!A:K,MATCH(C3223,'LISTA DE PRECIOS EKM '!A:A,0),MATCH($D$1,'LISTA DE PRECIOS EKM '!$1:$1,0))</f>
        <v>429900</v>
      </c>
      <c r="E3223" s="22">
        <f>+INDEX('LISTA DE PRECIOS EKM '!B:K,MATCH(C3223,'LISTA DE PRECIOS EKM '!A:A,0),7)</f>
        <v>439900</v>
      </c>
      <c r="F3223" s="22">
        <f>+INDEX('LISTA DE PRECIOS EKM '!B:K,MATCH(C3223,'LISTA DE PRECIOS EKM '!A:A,0),9)</f>
        <v>469900</v>
      </c>
      <c r="G3223" s="22" t="str">
        <f>+IF(ISNUMBER(MATCH(C3223,Precios!C:C,0)),"Sí está", "No está")</f>
        <v>Sí está</v>
      </c>
    </row>
    <row r="3224" spans="1:7" hidden="1">
      <c r="A3224" s="22">
        <v>745841</v>
      </c>
      <c r="B3224" s="22" t="s">
        <v>5985</v>
      </c>
      <c r="C3224" s="22" t="s">
        <v>2333</v>
      </c>
      <c r="D3224" s="63">
        <f>+INDEX('LISTA DE PRECIOS EKM '!A:K,MATCH(C3224,'LISTA DE PRECIOS EKM '!A:A,0),MATCH($D$1,'LISTA DE PRECIOS EKM '!$1:$1,0))</f>
        <v>429900</v>
      </c>
      <c r="E3224" s="22">
        <f>+INDEX('LISTA DE PRECIOS EKM '!B:K,MATCH(C3224,'LISTA DE PRECIOS EKM '!A:A,0),7)</f>
        <v>439900</v>
      </c>
      <c r="F3224" s="22">
        <f>+INDEX('LISTA DE PRECIOS EKM '!B:K,MATCH(C3224,'LISTA DE PRECIOS EKM '!A:A,0),9)</f>
        <v>469900</v>
      </c>
      <c r="G3224" s="22" t="str">
        <f>+IF(ISNUMBER(MATCH(C3224,Precios!C:C,0)),"Sí está", "No está")</f>
        <v>Sí está</v>
      </c>
    </row>
    <row r="3225" spans="1:7" hidden="1">
      <c r="A3225" s="22">
        <v>745842</v>
      </c>
      <c r="B3225" s="22" t="s">
        <v>5986</v>
      </c>
      <c r="C3225" s="22" t="s">
        <v>2310</v>
      </c>
      <c r="D3225" s="63">
        <f>+INDEX('LISTA DE PRECIOS EKM '!A:K,MATCH(C3225,'LISTA DE PRECIOS EKM '!A:A,0),MATCH($D$1,'LISTA DE PRECIOS EKM '!$1:$1,0))</f>
        <v>249900</v>
      </c>
      <c r="E3225" s="22">
        <f>+INDEX('LISTA DE PRECIOS EKM '!B:K,MATCH(C3225,'LISTA DE PRECIOS EKM '!A:A,0),7)</f>
        <v>259900</v>
      </c>
      <c r="F3225" s="22">
        <f>+INDEX('LISTA DE PRECIOS EKM '!B:K,MATCH(C3225,'LISTA DE PRECIOS EKM '!A:A,0),9)</f>
        <v>269900</v>
      </c>
      <c r="G3225" s="22" t="str">
        <f>+IF(ISNUMBER(MATCH(C3225,Precios!C:C,0)),"Sí está", "No está")</f>
        <v>Sí está</v>
      </c>
    </row>
    <row r="3226" spans="1:7" hidden="1">
      <c r="A3226" s="22">
        <v>745843</v>
      </c>
      <c r="B3226" s="22" t="s">
        <v>5986</v>
      </c>
      <c r="C3226" s="22" t="s">
        <v>2310</v>
      </c>
      <c r="D3226" s="63">
        <f>+INDEX('LISTA DE PRECIOS EKM '!A:K,MATCH(C3226,'LISTA DE PRECIOS EKM '!A:A,0),MATCH($D$1,'LISTA DE PRECIOS EKM '!$1:$1,0))</f>
        <v>249900</v>
      </c>
      <c r="E3226" s="22">
        <f>+INDEX('LISTA DE PRECIOS EKM '!B:K,MATCH(C3226,'LISTA DE PRECIOS EKM '!A:A,0),7)</f>
        <v>259900</v>
      </c>
      <c r="F3226" s="22">
        <f>+INDEX('LISTA DE PRECIOS EKM '!B:K,MATCH(C3226,'LISTA DE PRECIOS EKM '!A:A,0),9)</f>
        <v>269900</v>
      </c>
      <c r="G3226" s="22" t="str">
        <f>+IF(ISNUMBER(MATCH(C3226,Precios!C:C,0)),"Sí está", "No está")</f>
        <v>Sí está</v>
      </c>
    </row>
    <row r="3227" spans="1:7" hidden="1">
      <c r="A3227" s="22">
        <v>745844</v>
      </c>
      <c r="B3227" s="22" t="s">
        <v>5987</v>
      </c>
      <c r="C3227" s="22" t="s">
        <v>2321</v>
      </c>
      <c r="D3227" s="63">
        <f>+INDEX('LISTA DE PRECIOS EKM '!A:K,MATCH(C3227,'LISTA DE PRECIOS EKM '!A:A,0),MATCH($D$1,'LISTA DE PRECIOS EKM '!$1:$1,0))</f>
        <v>609900</v>
      </c>
      <c r="E3227" s="22">
        <f>+INDEX('LISTA DE PRECIOS EKM '!B:K,MATCH(C3227,'LISTA DE PRECIOS EKM '!A:A,0),7)</f>
        <v>629900</v>
      </c>
      <c r="F3227" s="22">
        <f>+INDEX('LISTA DE PRECIOS EKM '!B:K,MATCH(C3227,'LISTA DE PRECIOS EKM '!A:A,0),9)</f>
        <v>669900</v>
      </c>
      <c r="G3227" s="22" t="str">
        <f>+IF(ISNUMBER(MATCH(C3227,Precios!C:C,0)),"Sí está", "No está")</f>
        <v>Sí está</v>
      </c>
    </row>
    <row r="3228" spans="1:7" hidden="1">
      <c r="A3228" s="22">
        <v>745845</v>
      </c>
      <c r="B3228" s="22" t="s">
        <v>5987</v>
      </c>
      <c r="C3228" s="22" t="s">
        <v>2321</v>
      </c>
      <c r="D3228" s="63">
        <f>+INDEX('LISTA DE PRECIOS EKM '!A:K,MATCH(C3228,'LISTA DE PRECIOS EKM '!A:A,0),MATCH($D$1,'LISTA DE PRECIOS EKM '!$1:$1,0))</f>
        <v>609900</v>
      </c>
      <c r="E3228" s="22">
        <f>+INDEX('LISTA DE PRECIOS EKM '!B:K,MATCH(C3228,'LISTA DE PRECIOS EKM '!A:A,0),7)</f>
        <v>629900</v>
      </c>
      <c r="F3228" s="22">
        <f>+INDEX('LISTA DE PRECIOS EKM '!B:K,MATCH(C3228,'LISTA DE PRECIOS EKM '!A:A,0),9)</f>
        <v>669900</v>
      </c>
      <c r="G3228" s="22" t="str">
        <f>+IF(ISNUMBER(MATCH(C3228,Precios!C:C,0)),"Sí está", "No está")</f>
        <v>Sí está</v>
      </c>
    </row>
    <row r="3229" spans="1:7" hidden="1">
      <c r="A3229" s="22">
        <v>745846</v>
      </c>
      <c r="B3229" s="22" t="s">
        <v>5988</v>
      </c>
      <c r="C3229" s="22" t="s">
        <v>2617</v>
      </c>
      <c r="D3229" s="63">
        <f>+INDEX('LISTA DE PRECIOS EKM '!A:K,MATCH(C3229,'LISTA DE PRECIOS EKM '!A:A,0),MATCH($D$1,'LISTA DE PRECIOS EKM '!$1:$1,0))</f>
        <v>609900</v>
      </c>
      <c r="E3229" s="22">
        <f>+INDEX('LISTA DE PRECIOS EKM '!B:K,MATCH(C3229,'LISTA DE PRECIOS EKM '!A:A,0),7)</f>
        <v>629900</v>
      </c>
      <c r="F3229" s="22">
        <f>+INDEX('LISTA DE PRECIOS EKM '!B:K,MATCH(C3229,'LISTA DE PRECIOS EKM '!A:A,0),9)</f>
        <v>669900</v>
      </c>
      <c r="G3229" s="22" t="str">
        <f>+IF(ISNUMBER(MATCH(C3229,Precios!C:C,0)),"Sí está", "No está")</f>
        <v>Sí está</v>
      </c>
    </row>
    <row r="3230" spans="1:7" hidden="1">
      <c r="A3230" s="22">
        <v>745847</v>
      </c>
      <c r="B3230" s="22" t="s">
        <v>5988</v>
      </c>
      <c r="C3230" s="22" t="s">
        <v>2617</v>
      </c>
      <c r="D3230" s="63">
        <f>+INDEX('LISTA DE PRECIOS EKM '!A:K,MATCH(C3230,'LISTA DE PRECIOS EKM '!A:A,0),MATCH($D$1,'LISTA DE PRECIOS EKM '!$1:$1,0))</f>
        <v>609900</v>
      </c>
      <c r="E3230" s="22">
        <f>+INDEX('LISTA DE PRECIOS EKM '!B:K,MATCH(C3230,'LISTA DE PRECIOS EKM '!A:A,0),7)</f>
        <v>629900</v>
      </c>
      <c r="F3230" s="22">
        <f>+INDEX('LISTA DE PRECIOS EKM '!B:K,MATCH(C3230,'LISTA DE PRECIOS EKM '!A:A,0),9)</f>
        <v>669900</v>
      </c>
      <c r="G3230" s="22" t="str">
        <f>+IF(ISNUMBER(MATCH(C3230,Precios!C:C,0)),"Sí está", "No está")</f>
        <v>Sí está</v>
      </c>
    </row>
    <row r="3231" spans="1:7" hidden="1">
      <c r="A3231" s="22">
        <v>745848</v>
      </c>
      <c r="B3231" s="22" t="s">
        <v>5989</v>
      </c>
      <c r="C3231" s="22" t="s">
        <v>2305</v>
      </c>
      <c r="D3231" s="63">
        <f>+INDEX('LISTA DE PRECIOS EKM '!A:K,MATCH(C3231,'LISTA DE PRECIOS EKM '!A:A,0),MATCH($D$1,'LISTA DE PRECIOS EKM '!$1:$1,0))</f>
        <v>429900</v>
      </c>
      <c r="E3231" s="22">
        <f>+INDEX('LISTA DE PRECIOS EKM '!B:K,MATCH(C3231,'LISTA DE PRECIOS EKM '!A:A,0),7)</f>
        <v>439900</v>
      </c>
      <c r="F3231" s="22">
        <f>+INDEX('LISTA DE PRECIOS EKM '!B:K,MATCH(C3231,'LISTA DE PRECIOS EKM '!A:A,0),9)</f>
        <v>469900</v>
      </c>
      <c r="G3231" s="22" t="str">
        <f>+IF(ISNUMBER(MATCH(C3231,Precios!C:C,0)),"Sí está", "No está")</f>
        <v>Sí está</v>
      </c>
    </row>
    <row r="3232" spans="1:7" hidden="1">
      <c r="A3232" s="22">
        <v>745849</v>
      </c>
      <c r="B3232" s="22" t="s">
        <v>5989</v>
      </c>
      <c r="C3232" s="22" t="s">
        <v>2305</v>
      </c>
      <c r="D3232" s="63">
        <f>+INDEX('LISTA DE PRECIOS EKM '!A:K,MATCH(C3232,'LISTA DE PRECIOS EKM '!A:A,0),MATCH($D$1,'LISTA DE PRECIOS EKM '!$1:$1,0))</f>
        <v>429900</v>
      </c>
      <c r="E3232" s="22">
        <f>+INDEX('LISTA DE PRECIOS EKM '!B:K,MATCH(C3232,'LISTA DE PRECIOS EKM '!A:A,0),7)</f>
        <v>439900</v>
      </c>
      <c r="F3232" s="22">
        <f>+INDEX('LISTA DE PRECIOS EKM '!B:K,MATCH(C3232,'LISTA DE PRECIOS EKM '!A:A,0),9)</f>
        <v>469900</v>
      </c>
      <c r="G3232" s="22" t="str">
        <f>+IF(ISNUMBER(MATCH(C3232,Precios!C:C,0)),"Sí está", "No está")</f>
        <v>Sí está</v>
      </c>
    </row>
    <row r="3233" spans="1:7" hidden="1">
      <c r="A3233" s="22">
        <v>745850</v>
      </c>
      <c r="B3233" s="22" t="s">
        <v>5990</v>
      </c>
      <c r="C3233" s="22" t="s">
        <v>2344</v>
      </c>
      <c r="D3233" s="63">
        <f>+INDEX('LISTA DE PRECIOS EKM '!A:K,MATCH(C3233,'LISTA DE PRECIOS EKM '!A:A,0),MATCH($D$1,'LISTA DE PRECIOS EKM '!$1:$1,0))</f>
        <v>269900</v>
      </c>
      <c r="E3233" s="22">
        <f>+INDEX('LISTA DE PRECIOS EKM '!B:K,MATCH(C3233,'LISTA DE PRECIOS EKM '!A:A,0),7)</f>
        <v>279900</v>
      </c>
      <c r="F3233" s="22">
        <f>+INDEX('LISTA DE PRECIOS EKM '!B:K,MATCH(C3233,'LISTA DE PRECIOS EKM '!A:A,0),9)</f>
        <v>289900</v>
      </c>
      <c r="G3233" s="22" t="str">
        <f>+IF(ISNUMBER(MATCH(C3233,Precios!C:C,0)),"Sí está", "No está")</f>
        <v>Sí está</v>
      </c>
    </row>
    <row r="3234" spans="1:7" hidden="1">
      <c r="A3234" s="22">
        <v>745851</v>
      </c>
      <c r="B3234" s="22" t="s">
        <v>5990</v>
      </c>
      <c r="C3234" s="22" t="s">
        <v>2344</v>
      </c>
      <c r="D3234" s="63">
        <f>+INDEX('LISTA DE PRECIOS EKM '!A:K,MATCH(C3234,'LISTA DE PRECIOS EKM '!A:A,0),MATCH($D$1,'LISTA DE PRECIOS EKM '!$1:$1,0))</f>
        <v>269900</v>
      </c>
      <c r="E3234" s="22">
        <f>+INDEX('LISTA DE PRECIOS EKM '!B:K,MATCH(C3234,'LISTA DE PRECIOS EKM '!A:A,0),7)</f>
        <v>279900</v>
      </c>
      <c r="F3234" s="22">
        <f>+INDEX('LISTA DE PRECIOS EKM '!B:K,MATCH(C3234,'LISTA DE PRECIOS EKM '!A:A,0),9)</f>
        <v>289900</v>
      </c>
      <c r="G3234" s="22" t="str">
        <f>+IF(ISNUMBER(MATCH(C3234,Precios!C:C,0)),"Sí está", "No está")</f>
        <v>Sí está</v>
      </c>
    </row>
    <row r="3235" spans="1:7" hidden="1">
      <c r="A3235" s="22">
        <v>745864</v>
      </c>
      <c r="B3235" s="22" t="s">
        <v>6003</v>
      </c>
      <c r="C3235" s="22" t="s">
        <v>2619</v>
      </c>
      <c r="D3235" s="63">
        <f>+INDEX('LISTA DE PRECIOS EKM '!A:K,MATCH(C3235,'LISTA DE PRECIOS EKM '!A:A,0),MATCH($D$1,'LISTA DE PRECIOS EKM '!$1:$1,0))</f>
        <v>609900</v>
      </c>
      <c r="E3235" s="22">
        <f>+INDEX('LISTA DE PRECIOS EKM '!B:K,MATCH(C3235,'LISTA DE PRECIOS EKM '!A:A,0),7)</f>
        <v>629900</v>
      </c>
      <c r="F3235" s="22">
        <f>+INDEX('LISTA DE PRECIOS EKM '!B:K,MATCH(C3235,'LISTA DE PRECIOS EKM '!A:A,0),9)</f>
        <v>669900</v>
      </c>
      <c r="G3235" s="22" t="str">
        <f>+IF(ISNUMBER(MATCH(C3235,Precios!C:C,0)),"Sí está", "No está")</f>
        <v>Sí está</v>
      </c>
    </row>
    <row r="3236" spans="1:7" hidden="1">
      <c r="A3236" s="22">
        <v>745865</v>
      </c>
      <c r="B3236" s="22" t="s">
        <v>6003</v>
      </c>
      <c r="C3236" s="22" t="s">
        <v>2619</v>
      </c>
      <c r="D3236" s="63">
        <f>+INDEX('LISTA DE PRECIOS EKM '!A:K,MATCH(C3236,'LISTA DE PRECIOS EKM '!A:A,0),MATCH($D$1,'LISTA DE PRECIOS EKM '!$1:$1,0))</f>
        <v>609900</v>
      </c>
      <c r="E3236" s="22">
        <f>+INDEX('LISTA DE PRECIOS EKM '!B:K,MATCH(C3236,'LISTA DE PRECIOS EKM '!A:A,0),7)</f>
        <v>629900</v>
      </c>
      <c r="F3236" s="22">
        <f>+INDEX('LISTA DE PRECIOS EKM '!B:K,MATCH(C3236,'LISTA DE PRECIOS EKM '!A:A,0),9)</f>
        <v>669900</v>
      </c>
      <c r="G3236" s="22" t="str">
        <f>+IF(ISNUMBER(MATCH(C3236,Precios!C:C,0)),"Sí está", "No está")</f>
        <v>Sí está</v>
      </c>
    </row>
    <row r="3237" spans="1:7" hidden="1">
      <c r="A3237" s="22">
        <v>745866</v>
      </c>
      <c r="B3237" s="22" t="s">
        <v>6004</v>
      </c>
      <c r="C3237" s="22" t="s">
        <v>2306</v>
      </c>
      <c r="D3237" s="63">
        <f>+INDEX('LISTA DE PRECIOS EKM '!A:K,MATCH(C3237,'LISTA DE PRECIOS EKM '!A:A,0),MATCH($D$1,'LISTA DE PRECIOS EKM '!$1:$1,0))</f>
        <v>429900</v>
      </c>
      <c r="E3237" s="22">
        <f>+INDEX('LISTA DE PRECIOS EKM '!B:K,MATCH(C3237,'LISTA DE PRECIOS EKM '!A:A,0),7)</f>
        <v>439900</v>
      </c>
      <c r="F3237" s="22">
        <f>+INDEX('LISTA DE PRECIOS EKM '!B:K,MATCH(C3237,'LISTA DE PRECIOS EKM '!A:A,0),9)</f>
        <v>469900</v>
      </c>
      <c r="G3237" s="22" t="str">
        <f>+IF(ISNUMBER(MATCH(C3237,Precios!C:C,0)),"Sí está", "No está")</f>
        <v>Sí está</v>
      </c>
    </row>
    <row r="3238" spans="1:7" hidden="1">
      <c r="A3238" s="22">
        <v>745867</v>
      </c>
      <c r="B3238" s="22" t="s">
        <v>6004</v>
      </c>
      <c r="C3238" s="22" t="s">
        <v>2306</v>
      </c>
      <c r="D3238" s="63">
        <f>+INDEX('LISTA DE PRECIOS EKM '!A:K,MATCH(C3238,'LISTA DE PRECIOS EKM '!A:A,0),MATCH($D$1,'LISTA DE PRECIOS EKM '!$1:$1,0))</f>
        <v>429900</v>
      </c>
      <c r="E3238" s="22">
        <f>+INDEX('LISTA DE PRECIOS EKM '!B:K,MATCH(C3238,'LISTA DE PRECIOS EKM '!A:A,0),7)</f>
        <v>439900</v>
      </c>
      <c r="F3238" s="22">
        <f>+INDEX('LISTA DE PRECIOS EKM '!B:K,MATCH(C3238,'LISTA DE PRECIOS EKM '!A:A,0),9)</f>
        <v>469900</v>
      </c>
      <c r="G3238" s="22" t="str">
        <f>+IF(ISNUMBER(MATCH(C3238,Precios!C:C,0)),"Sí está", "No está")</f>
        <v>Sí está</v>
      </c>
    </row>
    <row r="3239" spans="1:7" hidden="1">
      <c r="A3239" s="22">
        <v>745868</v>
      </c>
      <c r="B3239" s="22" t="s">
        <v>6005</v>
      </c>
      <c r="C3239" s="22" t="s">
        <v>2342</v>
      </c>
      <c r="D3239" s="63">
        <f>+INDEX('LISTA DE PRECIOS EKM '!A:K,MATCH(C3239,'LISTA DE PRECIOS EKM '!A:A,0),MATCH($D$1,'LISTA DE PRECIOS EKM '!$1:$1,0))</f>
        <v>269900</v>
      </c>
      <c r="E3239" s="22">
        <f>+INDEX('LISTA DE PRECIOS EKM '!B:K,MATCH(C3239,'LISTA DE PRECIOS EKM '!A:A,0),7)</f>
        <v>279900</v>
      </c>
      <c r="F3239" s="22">
        <f>+INDEX('LISTA DE PRECIOS EKM '!B:K,MATCH(C3239,'LISTA DE PRECIOS EKM '!A:A,0),9)</f>
        <v>289900</v>
      </c>
      <c r="G3239" s="22" t="str">
        <f>+IF(ISNUMBER(MATCH(C3239,Precios!C:C,0)),"Sí está", "No está")</f>
        <v>Sí está</v>
      </c>
    </row>
    <row r="3240" spans="1:7" hidden="1">
      <c r="A3240" s="22">
        <v>745869</v>
      </c>
      <c r="B3240" s="22" t="s">
        <v>6005</v>
      </c>
      <c r="C3240" s="22" t="s">
        <v>2342</v>
      </c>
      <c r="D3240" s="63">
        <f>+INDEX('LISTA DE PRECIOS EKM '!A:K,MATCH(C3240,'LISTA DE PRECIOS EKM '!A:A,0),MATCH($D$1,'LISTA DE PRECIOS EKM '!$1:$1,0))</f>
        <v>269900</v>
      </c>
      <c r="E3240" s="22">
        <f>+INDEX('LISTA DE PRECIOS EKM '!B:K,MATCH(C3240,'LISTA DE PRECIOS EKM '!A:A,0),7)</f>
        <v>279900</v>
      </c>
      <c r="F3240" s="22">
        <f>+INDEX('LISTA DE PRECIOS EKM '!B:K,MATCH(C3240,'LISTA DE PRECIOS EKM '!A:A,0),9)</f>
        <v>289900</v>
      </c>
      <c r="G3240" s="22" t="str">
        <f>+IF(ISNUMBER(MATCH(C3240,Precios!C:C,0)),"Sí está", "No está")</f>
        <v>Sí está</v>
      </c>
    </row>
    <row r="3241" spans="1:7" hidden="1">
      <c r="A3241" s="22">
        <v>745870</v>
      </c>
      <c r="B3241" s="22" t="s">
        <v>6006</v>
      </c>
      <c r="C3241" s="22" t="s">
        <v>2313</v>
      </c>
      <c r="D3241" s="63">
        <f>+INDEX('LISTA DE PRECIOS EKM '!A:K,MATCH(C3241,'LISTA DE PRECIOS EKM '!A:A,0),MATCH($D$1,'LISTA DE PRECIOS EKM '!$1:$1,0))</f>
        <v>269900</v>
      </c>
      <c r="E3241" s="22">
        <f>+INDEX('LISTA DE PRECIOS EKM '!B:K,MATCH(C3241,'LISTA DE PRECIOS EKM '!A:A,0),7)</f>
        <v>279900</v>
      </c>
      <c r="F3241" s="22">
        <f>+INDEX('LISTA DE PRECIOS EKM '!B:K,MATCH(C3241,'LISTA DE PRECIOS EKM '!A:A,0),9)</f>
        <v>289900</v>
      </c>
      <c r="G3241" s="22" t="str">
        <f>+IF(ISNUMBER(MATCH(C3241,Precios!C:C,0)),"Sí está", "No está")</f>
        <v>Sí está</v>
      </c>
    </row>
    <row r="3242" spans="1:7" hidden="1">
      <c r="A3242" s="22">
        <v>745871</v>
      </c>
      <c r="B3242" s="22" t="s">
        <v>6006</v>
      </c>
      <c r="C3242" s="22" t="s">
        <v>2313</v>
      </c>
      <c r="D3242" s="63">
        <f>+INDEX('LISTA DE PRECIOS EKM '!A:K,MATCH(C3242,'LISTA DE PRECIOS EKM '!A:A,0),MATCH($D$1,'LISTA DE PRECIOS EKM '!$1:$1,0))</f>
        <v>269900</v>
      </c>
      <c r="E3242" s="22">
        <f>+INDEX('LISTA DE PRECIOS EKM '!B:K,MATCH(C3242,'LISTA DE PRECIOS EKM '!A:A,0),7)</f>
        <v>279900</v>
      </c>
      <c r="F3242" s="22">
        <f>+INDEX('LISTA DE PRECIOS EKM '!B:K,MATCH(C3242,'LISTA DE PRECIOS EKM '!A:A,0),9)</f>
        <v>289900</v>
      </c>
      <c r="G3242" s="22" t="str">
        <f>+IF(ISNUMBER(MATCH(C3242,Precios!C:C,0)),"Sí está", "No está")</f>
        <v>Sí está</v>
      </c>
    </row>
    <row r="3243" spans="1:7" hidden="1">
      <c r="A3243" s="22">
        <v>745872</v>
      </c>
      <c r="B3243" s="22" t="s">
        <v>6007</v>
      </c>
      <c r="C3243" s="22" t="s">
        <v>2324</v>
      </c>
      <c r="D3243" s="63">
        <f>+INDEX('LISTA DE PRECIOS EKM '!A:K,MATCH(C3243,'LISTA DE PRECIOS EKM '!A:A,0),MATCH($D$1,'LISTA DE PRECIOS EKM '!$1:$1,0))</f>
        <v>609900</v>
      </c>
      <c r="E3243" s="22">
        <f>+INDEX('LISTA DE PRECIOS EKM '!B:K,MATCH(C3243,'LISTA DE PRECIOS EKM '!A:A,0),7)</f>
        <v>629900</v>
      </c>
      <c r="F3243" s="22">
        <f>+INDEX('LISTA DE PRECIOS EKM '!B:K,MATCH(C3243,'LISTA DE PRECIOS EKM '!A:A,0),9)</f>
        <v>669900</v>
      </c>
      <c r="G3243" s="22" t="str">
        <f>+IF(ISNUMBER(MATCH(C3243,Precios!C:C,0)),"Sí está", "No está")</f>
        <v>Sí está</v>
      </c>
    </row>
    <row r="3244" spans="1:7" hidden="1">
      <c r="A3244" s="22">
        <v>745875</v>
      </c>
      <c r="B3244" s="22" t="s">
        <v>6007</v>
      </c>
      <c r="C3244" s="22" t="s">
        <v>2324</v>
      </c>
      <c r="D3244" s="63">
        <f>+INDEX('LISTA DE PRECIOS EKM '!A:K,MATCH(C3244,'LISTA DE PRECIOS EKM '!A:A,0),MATCH($D$1,'LISTA DE PRECIOS EKM '!$1:$1,0))</f>
        <v>609900</v>
      </c>
      <c r="E3244" s="22">
        <f>+INDEX('LISTA DE PRECIOS EKM '!B:K,MATCH(C3244,'LISTA DE PRECIOS EKM '!A:A,0),7)</f>
        <v>629900</v>
      </c>
      <c r="F3244" s="22">
        <f>+INDEX('LISTA DE PRECIOS EKM '!B:K,MATCH(C3244,'LISTA DE PRECIOS EKM '!A:A,0),9)</f>
        <v>669900</v>
      </c>
      <c r="G3244" s="22" t="str">
        <f>+IF(ISNUMBER(MATCH(C3244,Precios!C:C,0)),"Sí está", "No está")</f>
        <v>Sí está</v>
      </c>
    </row>
    <row r="3245" spans="1:7" hidden="1">
      <c r="A3245" s="22">
        <v>745876</v>
      </c>
      <c r="B3245" s="22" t="s">
        <v>6008</v>
      </c>
      <c r="C3245" s="22" t="s">
        <v>2613</v>
      </c>
      <c r="D3245" s="63">
        <f>+INDEX('LISTA DE PRECIOS EKM '!A:K,MATCH(C3245,'LISTA DE PRECIOS EKM '!A:A,0),MATCH($D$1,'LISTA DE PRECIOS EKM '!$1:$1,0))</f>
        <v>609900</v>
      </c>
      <c r="E3245" s="22">
        <f>+INDEX('LISTA DE PRECIOS EKM '!B:K,MATCH(C3245,'LISTA DE PRECIOS EKM '!A:A,0),7)</f>
        <v>629900</v>
      </c>
      <c r="F3245" s="22">
        <f>+INDEX('LISTA DE PRECIOS EKM '!B:K,MATCH(C3245,'LISTA DE PRECIOS EKM '!A:A,0),9)</f>
        <v>669900</v>
      </c>
      <c r="G3245" s="22" t="str">
        <f>+IF(ISNUMBER(MATCH(C3245,Precios!C:C,0)),"Sí está", "No está")</f>
        <v>Sí está</v>
      </c>
    </row>
    <row r="3246" spans="1:7" hidden="1">
      <c r="A3246" s="22">
        <v>745879</v>
      </c>
      <c r="B3246" s="22" t="s">
        <v>6009</v>
      </c>
      <c r="C3246" s="22" t="s">
        <v>2337</v>
      </c>
      <c r="D3246" s="63">
        <f>+INDEX('LISTA DE PRECIOS EKM '!A:K,MATCH(C3246,'LISTA DE PRECIOS EKM '!A:A,0),MATCH($D$1,'LISTA DE PRECIOS EKM '!$1:$1,0))</f>
        <v>429900</v>
      </c>
      <c r="E3246" s="22">
        <f>+INDEX('LISTA DE PRECIOS EKM '!B:K,MATCH(C3246,'LISTA DE PRECIOS EKM '!A:A,0),7)</f>
        <v>439900</v>
      </c>
      <c r="F3246" s="22">
        <f>+INDEX('LISTA DE PRECIOS EKM '!B:K,MATCH(C3246,'LISTA DE PRECIOS EKM '!A:A,0),9)</f>
        <v>469900</v>
      </c>
      <c r="G3246" s="22" t="str">
        <f>+IF(ISNUMBER(MATCH(C3246,Precios!C:C,0)),"Sí está", "No está")</f>
        <v>Sí está</v>
      </c>
    </row>
    <row r="3247" spans="1:7" hidden="1">
      <c r="A3247" s="22">
        <v>745882</v>
      </c>
      <c r="B3247" s="22" t="s">
        <v>6009</v>
      </c>
      <c r="C3247" s="22" t="s">
        <v>2337</v>
      </c>
      <c r="D3247" s="63">
        <f>+INDEX('LISTA DE PRECIOS EKM '!A:K,MATCH(C3247,'LISTA DE PRECIOS EKM '!A:A,0),MATCH($D$1,'LISTA DE PRECIOS EKM '!$1:$1,0))</f>
        <v>429900</v>
      </c>
      <c r="E3247" s="22">
        <f>+INDEX('LISTA DE PRECIOS EKM '!B:K,MATCH(C3247,'LISTA DE PRECIOS EKM '!A:A,0),7)</f>
        <v>439900</v>
      </c>
      <c r="F3247" s="22">
        <f>+INDEX('LISTA DE PRECIOS EKM '!B:K,MATCH(C3247,'LISTA DE PRECIOS EKM '!A:A,0),9)</f>
        <v>469900</v>
      </c>
      <c r="G3247" s="22" t="str">
        <f>+IF(ISNUMBER(MATCH(C3247,Precios!C:C,0)),"Sí está", "No está")</f>
        <v>Sí está</v>
      </c>
    </row>
    <row r="3248" spans="1:7" hidden="1">
      <c r="A3248" s="22">
        <v>745886</v>
      </c>
      <c r="B3248" s="22" t="s">
        <v>6012</v>
      </c>
      <c r="C3248" s="22" t="s">
        <v>2303</v>
      </c>
      <c r="D3248" s="63">
        <f>+INDEX('LISTA DE PRECIOS EKM '!A:K,MATCH(C3248,'LISTA DE PRECIOS EKM '!A:A,0),MATCH($D$1,'LISTA DE PRECIOS EKM '!$1:$1,0))</f>
        <v>439900</v>
      </c>
      <c r="E3248" s="22">
        <f>+INDEX('LISTA DE PRECIOS EKM '!B:K,MATCH(C3248,'LISTA DE PRECIOS EKM '!A:A,0),7)</f>
        <v>449900</v>
      </c>
      <c r="F3248" s="22">
        <f>+INDEX('LISTA DE PRECIOS EKM '!B:K,MATCH(C3248,'LISTA DE PRECIOS EKM '!A:A,0),9)</f>
        <v>479900</v>
      </c>
      <c r="G3248" s="22" t="str">
        <f>+IF(ISNUMBER(MATCH(C3248,Precios!C:C,0)),"Sí está", "No está")</f>
        <v>Sí está</v>
      </c>
    </row>
    <row r="3249" spans="1:7" hidden="1">
      <c r="A3249" s="22">
        <v>745887</v>
      </c>
      <c r="B3249" s="22" t="s">
        <v>6012</v>
      </c>
      <c r="C3249" s="22" t="s">
        <v>2303</v>
      </c>
      <c r="D3249" s="63">
        <f>+INDEX('LISTA DE PRECIOS EKM '!A:K,MATCH(C3249,'LISTA DE PRECIOS EKM '!A:A,0),MATCH($D$1,'LISTA DE PRECIOS EKM '!$1:$1,0))</f>
        <v>439900</v>
      </c>
      <c r="E3249" s="22">
        <f>+INDEX('LISTA DE PRECIOS EKM '!B:K,MATCH(C3249,'LISTA DE PRECIOS EKM '!A:A,0),7)</f>
        <v>449900</v>
      </c>
      <c r="F3249" s="22">
        <f>+INDEX('LISTA DE PRECIOS EKM '!B:K,MATCH(C3249,'LISTA DE PRECIOS EKM '!A:A,0),9)</f>
        <v>479900</v>
      </c>
      <c r="G3249" s="22" t="str">
        <f>+IF(ISNUMBER(MATCH(C3249,Precios!C:C,0)),"Sí está", "No está")</f>
        <v>Sí está</v>
      </c>
    </row>
    <row r="3250" spans="1:7" hidden="1">
      <c r="A3250" s="22">
        <v>745888</v>
      </c>
      <c r="B3250" s="22" t="s">
        <v>6013</v>
      </c>
      <c r="C3250" s="22" t="s">
        <v>2314</v>
      </c>
      <c r="D3250" s="63">
        <f>+INDEX('LISTA DE PRECIOS EKM '!A:K,MATCH(C3250,'LISTA DE PRECIOS EKM '!A:A,0),MATCH($D$1,'LISTA DE PRECIOS EKM '!$1:$1,0))</f>
        <v>249900</v>
      </c>
      <c r="E3250" s="22">
        <f>+INDEX('LISTA DE PRECIOS EKM '!B:K,MATCH(C3250,'LISTA DE PRECIOS EKM '!A:A,0),7)</f>
        <v>259900</v>
      </c>
      <c r="F3250" s="22">
        <f>+INDEX('LISTA DE PRECIOS EKM '!B:K,MATCH(C3250,'LISTA DE PRECIOS EKM '!A:A,0),9)</f>
        <v>269900</v>
      </c>
      <c r="G3250" s="22" t="str">
        <f>+IF(ISNUMBER(MATCH(C3250,Precios!C:C,0)),"Sí está", "No está")</f>
        <v>Sí está</v>
      </c>
    </row>
    <row r="3251" spans="1:7" hidden="1">
      <c r="A3251" s="22">
        <v>745889</v>
      </c>
      <c r="B3251" s="22" t="s">
        <v>6013</v>
      </c>
      <c r="C3251" s="22" t="s">
        <v>2314</v>
      </c>
      <c r="D3251" s="63">
        <f>+INDEX('LISTA DE PRECIOS EKM '!A:K,MATCH(C3251,'LISTA DE PRECIOS EKM '!A:A,0),MATCH($D$1,'LISTA DE PRECIOS EKM '!$1:$1,0))</f>
        <v>249900</v>
      </c>
      <c r="E3251" s="22">
        <f>+INDEX('LISTA DE PRECIOS EKM '!B:K,MATCH(C3251,'LISTA DE PRECIOS EKM '!A:A,0),7)</f>
        <v>259900</v>
      </c>
      <c r="F3251" s="22">
        <f>+INDEX('LISTA DE PRECIOS EKM '!B:K,MATCH(C3251,'LISTA DE PRECIOS EKM '!A:A,0),9)</f>
        <v>269900</v>
      </c>
      <c r="G3251" s="22" t="str">
        <f>+IF(ISNUMBER(MATCH(C3251,Precios!C:C,0)),"Sí está", "No está")</f>
        <v>Sí está</v>
      </c>
    </row>
    <row r="3252" spans="1:7" hidden="1">
      <c r="A3252" s="22">
        <v>745892</v>
      </c>
      <c r="B3252" s="22" t="s">
        <v>6016</v>
      </c>
      <c r="C3252" s="22" t="s">
        <v>2302</v>
      </c>
      <c r="D3252" s="63">
        <f>+INDEX('LISTA DE PRECIOS EKM '!A:K,MATCH(C3252,'LISTA DE PRECIOS EKM '!A:A,0),MATCH($D$1,'LISTA DE PRECIOS EKM '!$1:$1,0))</f>
        <v>439900</v>
      </c>
      <c r="E3252" s="22">
        <f>+INDEX('LISTA DE PRECIOS EKM '!B:K,MATCH(C3252,'LISTA DE PRECIOS EKM '!A:A,0),7)</f>
        <v>449900</v>
      </c>
      <c r="F3252" s="22">
        <f>+INDEX('LISTA DE PRECIOS EKM '!B:K,MATCH(C3252,'LISTA DE PRECIOS EKM '!A:A,0),9)</f>
        <v>479900</v>
      </c>
      <c r="G3252" s="22" t="str">
        <f>+IF(ISNUMBER(MATCH(C3252,Precios!C:C,0)),"Sí está", "No está")</f>
        <v>Sí está</v>
      </c>
    </row>
    <row r="3253" spans="1:7" hidden="1">
      <c r="A3253" s="22">
        <v>745893</v>
      </c>
      <c r="B3253" s="22" t="s">
        <v>6016</v>
      </c>
      <c r="C3253" s="22" t="s">
        <v>2302</v>
      </c>
      <c r="D3253" s="63">
        <f>+INDEX('LISTA DE PRECIOS EKM '!A:K,MATCH(C3253,'LISTA DE PRECIOS EKM '!A:A,0),MATCH($D$1,'LISTA DE PRECIOS EKM '!$1:$1,0))</f>
        <v>439900</v>
      </c>
      <c r="E3253" s="22">
        <f>+INDEX('LISTA DE PRECIOS EKM '!B:K,MATCH(C3253,'LISTA DE PRECIOS EKM '!A:A,0),7)</f>
        <v>449900</v>
      </c>
      <c r="F3253" s="22">
        <f>+INDEX('LISTA DE PRECIOS EKM '!B:K,MATCH(C3253,'LISTA DE PRECIOS EKM '!A:A,0),9)</f>
        <v>479900</v>
      </c>
      <c r="G3253" s="22" t="str">
        <f>+IF(ISNUMBER(MATCH(C3253,Precios!C:C,0)),"Sí está", "No está")</f>
        <v>Sí está</v>
      </c>
    </row>
    <row r="3254" spans="1:7" hidden="1">
      <c r="A3254" s="22">
        <v>750413</v>
      </c>
      <c r="B3254" s="22" t="s">
        <v>6017</v>
      </c>
      <c r="C3254" s="22" t="s">
        <v>2335</v>
      </c>
      <c r="D3254" s="63">
        <f>+INDEX('LISTA DE PRECIOS EKM '!A:K,MATCH(C3254,'LISTA DE PRECIOS EKM '!A:A,0),MATCH($D$1,'LISTA DE PRECIOS EKM '!$1:$1,0))</f>
        <v>429900</v>
      </c>
      <c r="E3254" s="22">
        <f>+INDEX('LISTA DE PRECIOS EKM '!B:K,MATCH(C3254,'LISTA DE PRECIOS EKM '!A:A,0),7)</f>
        <v>439900</v>
      </c>
      <c r="F3254" s="22">
        <f>+INDEX('LISTA DE PRECIOS EKM '!B:K,MATCH(C3254,'LISTA DE PRECIOS EKM '!A:A,0),9)</f>
        <v>469900</v>
      </c>
      <c r="G3254" s="22" t="str">
        <f>+IF(ISNUMBER(MATCH(C3254,Precios!C:C,0)),"Sí está", "No está")</f>
        <v>Sí está</v>
      </c>
    </row>
    <row r="3255" spans="1:7" hidden="1">
      <c r="A3255" s="22">
        <v>750414</v>
      </c>
      <c r="B3255" s="22" t="s">
        <v>6017</v>
      </c>
      <c r="C3255" s="22" t="s">
        <v>2335</v>
      </c>
      <c r="D3255" s="63">
        <f>+INDEX('LISTA DE PRECIOS EKM '!A:K,MATCH(C3255,'LISTA DE PRECIOS EKM '!A:A,0),MATCH($D$1,'LISTA DE PRECIOS EKM '!$1:$1,0))</f>
        <v>429900</v>
      </c>
      <c r="E3255" s="22">
        <f>+INDEX('LISTA DE PRECIOS EKM '!B:K,MATCH(C3255,'LISTA DE PRECIOS EKM '!A:A,0),7)</f>
        <v>439900</v>
      </c>
      <c r="F3255" s="22">
        <f>+INDEX('LISTA DE PRECIOS EKM '!B:K,MATCH(C3255,'LISTA DE PRECIOS EKM '!A:A,0),9)</f>
        <v>469900</v>
      </c>
      <c r="G3255" s="22" t="str">
        <f>+IF(ISNUMBER(MATCH(C3255,Precios!C:C,0)),"Sí está", "No está")</f>
        <v>Sí está</v>
      </c>
    </row>
    <row r="3256" spans="1:7" hidden="1">
      <c r="A3256" s="22">
        <v>750415</v>
      </c>
      <c r="B3256" s="22" t="s">
        <v>6018</v>
      </c>
      <c r="C3256" s="22" t="s">
        <v>2341</v>
      </c>
      <c r="D3256" s="63">
        <f>+INDEX('LISTA DE PRECIOS EKM '!A:K,MATCH(C3256,'LISTA DE PRECIOS EKM '!A:A,0),MATCH($D$1,'LISTA DE PRECIOS EKM '!$1:$1,0))</f>
        <v>269900</v>
      </c>
      <c r="E3256" s="22">
        <f>+INDEX('LISTA DE PRECIOS EKM '!B:K,MATCH(C3256,'LISTA DE PRECIOS EKM '!A:A,0),7)</f>
        <v>279900</v>
      </c>
      <c r="F3256" s="22">
        <f>+INDEX('LISTA DE PRECIOS EKM '!B:K,MATCH(C3256,'LISTA DE PRECIOS EKM '!A:A,0),9)</f>
        <v>289900</v>
      </c>
      <c r="G3256" s="22" t="str">
        <f>+IF(ISNUMBER(MATCH(C3256,Precios!C:C,0)),"Sí está", "No está")</f>
        <v>Sí está</v>
      </c>
    </row>
    <row r="3257" spans="1:7" hidden="1">
      <c r="A3257" s="22">
        <v>750416</v>
      </c>
      <c r="B3257" s="22" t="s">
        <v>6018</v>
      </c>
      <c r="C3257" s="22" t="s">
        <v>2341</v>
      </c>
      <c r="D3257" s="63">
        <f>+INDEX('LISTA DE PRECIOS EKM '!A:K,MATCH(C3257,'LISTA DE PRECIOS EKM '!A:A,0),MATCH($D$1,'LISTA DE PRECIOS EKM '!$1:$1,0))</f>
        <v>269900</v>
      </c>
      <c r="E3257" s="22">
        <f>+INDEX('LISTA DE PRECIOS EKM '!B:K,MATCH(C3257,'LISTA DE PRECIOS EKM '!A:A,0),7)</f>
        <v>279900</v>
      </c>
      <c r="F3257" s="22">
        <f>+INDEX('LISTA DE PRECIOS EKM '!B:K,MATCH(C3257,'LISTA DE PRECIOS EKM '!A:A,0),9)</f>
        <v>289900</v>
      </c>
      <c r="G3257" s="22" t="str">
        <f>+IF(ISNUMBER(MATCH(C3257,Precios!C:C,0)),"Sí está", "No está")</f>
        <v>Sí está</v>
      </c>
    </row>
    <row r="3258" spans="1:7" hidden="1">
      <c r="A3258" s="22">
        <v>750417</v>
      </c>
      <c r="B3258" s="22" t="s">
        <v>6019</v>
      </c>
      <c r="C3258" s="22" t="s">
        <v>2312</v>
      </c>
      <c r="D3258" s="63">
        <f>+INDEX('LISTA DE PRECIOS EKM '!A:K,MATCH(C3258,'LISTA DE PRECIOS EKM '!A:A,0),MATCH($D$1,'LISTA DE PRECIOS EKM '!$1:$1,0))</f>
        <v>269900</v>
      </c>
      <c r="E3258" s="22">
        <f>+INDEX('LISTA DE PRECIOS EKM '!B:K,MATCH(C3258,'LISTA DE PRECIOS EKM '!A:A,0),7)</f>
        <v>279900</v>
      </c>
      <c r="F3258" s="22">
        <f>+INDEX('LISTA DE PRECIOS EKM '!B:K,MATCH(C3258,'LISTA DE PRECIOS EKM '!A:A,0),9)</f>
        <v>289900</v>
      </c>
      <c r="G3258" s="22" t="str">
        <f>+IF(ISNUMBER(MATCH(C3258,Precios!C:C,0)),"Sí está", "No está")</f>
        <v>Sí está</v>
      </c>
    </row>
    <row r="3259" spans="1:7" hidden="1">
      <c r="A3259" s="22">
        <v>750418</v>
      </c>
      <c r="B3259" s="22" t="s">
        <v>6019</v>
      </c>
      <c r="C3259" s="22" t="s">
        <v>2312</v>
      </c>
      <c r="D3259" s="63">
        <f>+INDEX('LISTA DE PRECIOS EKM '!A:K,MATCH(C3259,'LISTA DE PRECIOS EKM '!A:A,0),MATCH($D$1,'LISTA DE PRECIOS EKM '!$1:$1,0))</f>
        <v>269900</v>
      </c>
      <c r="E3259" s="22">
        <f>+INDEX('LISTA DE PRECIOS EKM '!B:K,MATCH(C3259,'LISTA DE PRECIOS EKM '!A:A,0),7)</f>
        <v>279900</v>
      </c>
      <c r="F3259" s="22">
        <f>+INDEX('LISTA DE PRECIOS EKM '!B:K,MATCH(C3259,'LISTA DE PRECIOS EKM '!A:A,0),9)</f>
        <v>289900</v>
      </c>
      <c r="G3259" s="22" t="str">
        <f>+IF(ISNUMBER(MATCH(C3259,Precios!C:C,0)),"Sí está", "No está")</f>
        <v>Sí está</v>
      </c>
    </row>
    <row r="3260" spans="1:7" hidden="1">
      <c r="A3260" s="22">
        <v>750419</v>
      </c>
      <c r="B3260" s="22" t="s">
        <v>6020</v>
      </c>
      <c r="C3260" s="22" t="s">
        <v>2307</v>
      </c>
      <c r="D3260" s="63">
        <f>+INDEX('LISTA DE PRECIOS EKM '!A:K,MATCH(C3260,'LISTA DE PRECIOS EKM '!A:A,0),MATCH($D$1,'LISTA DE PRECIOS EKM '!$1:$1,0))</f>
        <v>249900</v>
      </c>
      <c r="E3260" s="22">
        <f>+INDEX('LISTA DE PRECIOS EKM '!B:K,MATCH(C3260,'LISTA DE PRECIOS EKM '!A:A,0),7)</f>
        <v>259900</v>
      </c>
      <c r="F3260" s="22">
        <f>+INDEX('LISTA DE PRECIOS EKM '!B:K,MATCH(C3260,'LISTA DE PRECIOS EKM '!A:A,0),9)</f>
        <v>269900</v>
      </c>
      <c r="G3260" s="22" t="str">
        <f>+IF(ISNUMBER(MATCH(C3260,Precios!C:C,0)),"Sí está", "No está")</f>
        <v>Sí está</v>
      </c>
    </row>
    <row r="3261" spans="1:7" hidden="1">
      <c r="A3261" s="22">
        <v>750420</v>
      </c>
      <c r="B3261" s="22" t="s">
        <v>6020</v>
      </c>
      <c r="C3261" s="22" t="s">
        <v>2307</v>
      </c>
      <c r="D3261" s="63">
        <f>+INDEX('LISTA DE PRECIOS EKM '!A:K,MATCH(C3261,'LISTA DE PRECIOS EKM '!A:A,0),MATCH($D$1,'LISTA DE PRECIOS EKM '!$1:$1,0))</f>
        <v>249900</v>
      </c>
      <c r="E3261" s="22">
        <f>+INDEX('LISTA DE PRECIOS EKM '!B:K,MATCH(C3261,'LISTA DE PRECIOS EKM '!A:A,0),7)</f>
        <v>259900</v>
      </c>
      <c r="F3261" s="22">
        <f>+INDEX('LISTA DE PRECIOS EKM '!B:K,MATCH(C3261,'LISTA DE PRECIOS EKM '!A:A,0),9)</f>
        <v>269900</v>
      </c>
      <c r="G3261" s="22" t="str">
        <f>+IF(ISNUMBER(MATCH(C3261,Precios!C:C,0)),"Sí está", "No está")</f>
        <v>Sí está</v>
      </c>
    </row>
    <row r="3262" spans="1:7" hidden="1">
      <c r="A3262" s="22">
        <v>750421</v>
      </c>
      <c r="B3262" s="22" t="s">
        <v>6021</v>
      </c>
      <c r="C3262" s="22" t="s">
        <v>2323</v>
      </c>
      <c r="D3262" s="63">
        <f>+INDEX('LISTA DE PRECIOS EKM '!A:K,MATCH(C3262,'LISTA DE PRECIOS EKM '!A:A,0),MATCH($D$1,'LISTA DE PRECIOS EKM '!$1:$1,0))</f>
        <v>599900</v>
      </c>
      <c r="E3262" s="22">
        <f>+INDEX('LISTA DE PRECIOS EKM '!B:K,MATCH(C3262,'LISTA DE PRECIOS EKM '!A:A,0),7)</f>
        <v>619900</v>
      </c>
      <c r="F3262" s="22">
        <f>+INDEX('LISTA DE PRECIOS EKM '!B:K,MATCH(C3262,'LISTA DE PRECIOS EKM '!A:A,0),9)</f>
        <v>649900</v>
      </c>
      <c r="G3262" s="22" t="str">
        <f>+IF(ISNUMBER(MATCH(C3262,Precios!C:C,0)),"Sí está", "No está")</f>
        <v>Sí está</v>
      </c>
    </row>
    <row r="3263" spans="1:7" hidden="1">
      <c r="A3263" s="22">
        <v>750422</v>
      </c>
      <c r="B3263" s="22" t="s">
        <v>6021</v>
      </c>
      <c r="C3263" s="22" t="s">
        <v>2323</v>
      </c>
      <c r="D3263" s="63">
        <f>+INDEX('LISTA DE PRECIOS EKM '!A:K,MATCH(C3263,'LISTA DE PRECIOS EKM '!A:A,0),MATCH($D$1,'LISTA DE PRECIOS EKM '!$1:$1,0))</f>
        <v>599900</v>
      </c>
      <c r="E3263" s="22">
        <f>+INDEX('LISTA DE PRECIOS EKM '!B:K,MATCH(C3263,'LISTA DE PRECIOS EKM '!A:A,0),7)</f>
        <v>619900</v>
      </c>
      <c r="F3263" s="22">
        <f>+INDEX('LISTA DE PRECIOS EKM '!B:K,MATCH(C3263,'LISTA DE PRECIOS EKM '!A:A,0),9)</f>
        <v>649900</v>
      </c>
      <c r="G3263" s="22" t="str">
        <f>+IF(ISNUMBER(MATCH(C3263,Precios!C:C,0)),"Sí está", "No está")</f>
        <v>Sí está</v>
      </c>
    </row>
    <row r="3264" spans="1:7" hidden="1">
      <c r="A3264" s="22">
        <v>750423</v>
      </c>
      <c r="B3264" s="22" t="s">
        <v>6022</v>
      </c>
      <c r="C3264" s="22" t="s">
        <v>2611</v>
      </c>
      <c r="D3264" s="63">
        <f>+INDEX('LISTA DE PRECIOS EKM '!A:K,MATCH(C3264,'LISTA DE PRECIOS EKM '!A:A,0),MATCH($D$1,'LISTA DE PRECIOS EKM '!$1:$1,0))</f>
        <v>609900</v>
      </c>
      <c r="E3264" s="22">
        <f>+INDEX('LISTA DE PRECIOS EKM '!B:K,MATCH(C3264,'LISTA DE PRECIOS EKM '!A:A,0),7)</f>
        <v>629900</v>
      </c>
      <c r="F3264" s="22">
        <f>+INDEX('LISTA DE PRECIOS EKM '!B:K,MATCH(C3264,'LISTA DE PRECIOS EKM '!A:A,0),9)</f>
        <v>669900</v>
      </c>
      <c r="G3264" s="22" t="str">
        <f>+IF(ISNUMBER(MATCH(C3264,Precios!C:C,0)),"Sí está", "No está")</f>
        <v>Sí está</v>
      </c>
    </row>
    <row r="3265" spans="1:7" hidden="1">
      <c r="A3265" s="22">
        <v>750424</v>
      </c>
      <c r="B3265" s="22" t="s">
        <v>6022</v>
      </c>
      <c r="C3265" s="22" t="s">
        <v>2611</v>
      </c>
      <c r="D3265" s="63">
        <f>+INDEX('LISTA DE PRECIOS EKM '!A:K,MATCH(C3265,'LISTA DE PRECIOS EKM '!A:A,0),MATCH($D$1,'LISTA DE PRECIOS EKM '!$1:$1,0))</f>
        <v>609900</v>
      </c>
      <c r="E3265" s="22">
        <f>+INDEX('LISTA DE PRECIOS EKM '!B:K,MATCH(C3265,'LISTA DE PRECIOS EKM '!A:A,0),7)</f>
        <v>629900</v>
      </c>
      <c r="F3265" s="22">
        <f>+INDEX('LISTA DE PRECIOS EKM '!B:K,MATCH(C3265,'LISTA DE PRECIOS EKM '!A:A,0),9)</f>
        <v>669900</v>
      </c>
      <c r="G3265" s="22" t="str">
        <f>+IF(ISNUMBER(MATCH(C3265,Precios!C:C,0)),"Sí está", "No está")</f>
        <v>Sí está</v>
      </c>
    </row>
    <row r="3266" spans="1:7" hidden="1">
      <c r="A3266" s="22">
        <v>750425</v>
      </c>
      <c r="B3266" s="22" t="s">
        <v>6023</v>
      </c>
      <c r="C3266" s="22" t="s">
        <v>2336</v>
      </c>
      <c r="D3266" s="63">
        <f>+INDEX('LISTA DE PRECIOS EKM '!A:K,MATCH(C3266,'LISTA DE PRECIOS EKM '!A:A,0),MATCH($D$1,'LISTA DE PRECIOS EKM '!$1:$1,0))</f>
        <v>439900</v>
      </c>
      <c r="E3266" s="22">
        <f>+INDEX('LISTA DE PRECIOS EKM '!B:K,MATCH(C3266,'LISTA DE PRECIOS EKM '!A:A,0),7)</f>
        <v>449900</v>
      </c>
      <c r="F3266" s="22">
        <f>+INDEX('LISTA DE PRECIOS EKM '!B:K,MATCH(C3266,'LISTA DE PRECIOS EKM '!A:A,0),9)</f>
        <v>479900</v>
      </c>
      <c r="G3266" s="22" t="str">
        <f>+IF(ISNUMBER(MATCH(C3266,Precios!C:C,0)),"Sí está", "No está")</f>
        <v>Sí está</v>
      </c>
    </row>
    <row r="3267" spans="1:7" hidden="1">
      <c r="A3267" s="22">
        <v>750426</v>
      </c>
      <c r="B3267" s="22" t="s">
        <v>6023</v>
      </c>
      <c r="C3267" s="22" t="s">
        <v>2336</v>
      </c>
      <c r="D3267" s="63">
        <f>+INDEX('LISTA DE PRECIOS EKM '!A:K,MATCH(C3267,'LISTA DE PRECIOS EKM '!A:A,0),MATCH($D$1,'LISTA DE PRECIOS EKM '!$1:$1,0))</f>
        <v>439900</v>
      </c>
      <c r="E3267" s="22">
        <f>+INDEX('LISTA DE PRECIOS EKM '!B:K,MATCH(C3267,'LISTA DE PRECIOS EKM '!A:A,0),7)</f>
        <v>449900</v>
      </c>
      <c r="F3267" s="22">
        <f>+INDEX('LISTA DE PRECIOS EKM '!B:K,MATCH(C3267,'LISTA DE PRECIOS EKM '!A:A,0),9)</f>
        <v>479900</v>
      </c>
      <c r="G3267" s="22" t="str">
        <f>+IF(ISNUMBER(MATCH(C3267,Precios!C:C,0)),"Sí está", "No está")</f>
        <v>Sí está</v>
      </c>
    </row>
    <row r="3268" spans="1:7" hidden="1">
      <c r="A3268" s="22">
        <v>750427</v>
      </c>
      <c r="B3268" s="22" t="s">
        <v>6024</v>
      </c>
      <c r="C3268" s="22" t="s">
        <v>2320</v>
      </c>
      <c r="D3268" s="63">
        <f>+INDEX('LISTA DE PRECIOS EKM '!A:K,MATCH(C3268,'LISTA DE PRECIOS EKM '!A:A,0),MATCH($D$1,'LISTA DE PRECIOS EKM '!$1:$1,0))</f>
        <v>609900</v>
      </c>
      <c r="E3268" s="22">
        <f>+INDEX('LISTA DE PRECIOS EKM '!B:K,MATCH(C3268,'LISTA DE PRECIOS EKM '!A:A,0),7)</f>
        <v>629900</v>
      </c>
      <c r="F3268" s="22">
        <f>+INDEX('LISTA DE PRECIOS EKM '!B:K,MATCH(C3268,'LISTA DE PRECIOS EKM '!A:A,0),9)</f>
        <v>669900</v>
      </c>
      <c r="G3268" s="22" t="str">
        <f>+IF(ISNUMBER(MATCH(C3268,Precios!C:C,0)),"Sí está", "No está")</f>
        <v>Sí está</v>
      </c>
    </row>
    <row r="3269" spans="1:7" hidden="1">
      <c r="A3269" s="22">
        <v>750428</v>
      </c>
      <c r="B3269" s="22" t="s">
        <v>6024</v>
      </c>
      <c r="C3269" s="22" t="s">
        <v>2320</v>
      </c>
      <c r="D3269" s="63">
        <f>+INDEX('LISTA DE PRECIOS EKM '!A:K,MATCH(C3269,'LISTA DE PRECIOS EKM '!A:A,0),MATCH($D$1,'LISTA DE PRECIOS EKM '!$1:$1,0))</f>
        <v>609900</v>
      </c>
      <c r="E3269" s="22">
        <f>+INDEX('LISTA DE PRECIOS EKM '!B:K,MATCH(C3269,'LISTA DE PRECIOS EKM '!A:A,0),7)</f>
        <v>629900</v>
      </c>
      <c r="F3269" s="22">
        <f>+INDEX('LISTA DE PRECIOS EKM '!B:K,MATCH(C3269,'LISTA DE PRECIOS EKM '!A:A,0),9)</f>
        <v>669900</v>
      </c>
      <c r="G3269" s="22" t="str">
        <f>+IF(ISNUMBER(MATCH(C3269,Precios!C:C,0)),"Sí está", "No está")</f>
        <v>Sí está</v>
      </c>
    </row>
    <row r="3270" spans="1:7" hidden="1">
      <c r="A3270" s="22">
        <v>750431</v>
      </c>
      <c r="B3270" s="22" t="s">
        <v>6027</v>
      </c>
      <c r="C3270" s="22" t="s">
        <v>2330</v>
      </c>
      <c r="D3270" s="63">
        <f>+INDEX('LISTA DE PRECIOS EKM '!A:K,MATCH(C3270,'LISTA DE PRECIOS EKM '!A:A,0),MATCH($D$1,'LISTA DE PRECIOS EKM '!$1:$1,0))</f>
        <v>439900</v>
      </c>
      <c r="E3270" s="22">
        <f>+INDEX('LISTA DE PRECIOS EKM '!B:K,MATCH(C3270,'LISTA DE PRECIOS EKM '!A:A,0),7)</f>
        <v>449900</v>
      </c>
      <c r="F3270" s="22">
        <f>+INDEX('LISTA DE PRECIOS EKM '!B:K,MATCH(C3270,'LISTA DE PRECIOS EKM '!A:A,0),9)</f>
        <v>479900</v>
      </c>
      <c r="G3270" s="22" t="str">
        <f>+IF(ISNUMBER(MATCH(C3270,Precios!C:C,0)),"Sí está", "No está")</f>
        <v>Sí está</v>
      </c>
    </row>
    <row r="3271" spans="1:7" hidden="1">
      <c r="A3271" s="22">
        <v>750432</v>
      </c>
      <c r="B3271" s="22" t="s">
        <v>6027</v>
      </c>
      <c r="C3271" s="22" t="s">
        <v>2330</v>
      </c>
      <c r="D3271" s="63">
        <f>+INDEX('LISTA DE PRECIOS EKM '!A:K,MATCH(C3271,'LISTA DE PRECIOS EKM '!A:A,0),MATCH($D$1,'LISTA DE PRECIOS EKM '!$1:$1,0))</f>
        <v>439900</v>
      </c>
      <c r="E3271" s="22">
        <f>+INDEX('LISTA DE PRECIOS EKM '!B:K,MATCH(C3271,'LISTA DE PRECIOS EKM '!A:A,0),7)</f>
        <v>449900</v>
      </c>
      <c r="F3271" s="22">
        <f>+INDEX('LISTA DE PRECIOS EKM '!B:K,MATCH(C3271,'LISTA DE PRECIOS EKM '!A:A,0),9)</f>
        <v>479900</v>
      </c>
      <c r="G3271" s="22" t="str">
        <f>+IF(ISNUMBER(MATCH(C3271,Precios!C:C,0)),"Sí está", "No está")</f>
        <v>Sí está</v>
      </c>
    </row>
    <row r="3272" spans="1:7" hidden="1">
      <c r="A3272" s="22">
        <v>764313</v>
      </c>
      <c r="B3272" s="22" t="s">
        <v>6032</v>
      </c>
      <c r="C3272" s="22" t="s">
        <v>2345</v>
      </c>
      <c r="D3272" s="63">
        <f>+INDEX('LISTA DE PRECIOS EKM '!A:K,MATCH(C3272,'LISTA DE PRECIOS EKM '!A:A,0),MATCH($D$1,'LISTA DE PRECIOS EKM '!$1:$1,0))</f>
        <v>269900</v>
      </c>
      <c r="E3272" s="22">
        <f>+INDEX('LISTA DE PRECIOS EKM '!B:K,MATCH(C3272,'LISTA DE PRECIOS EKM '!A:A,0),7)</f>
        <v>279900</v>
      </c>
      <c r="F3272" s="22">
        <f>+INDEX('LISTA DE PRECIOS EKM '!B:K,MATCH(C3272,'LISTA DE PRECIOS EKM '!A:A,0),9)</f>
        <v>289900</v>
      </c>
      <c r="G3272" s="22" t="str">
        <f>+IF(ISNUMBER(MATCH(C3272,Precios!C:C,0)),"Sí está", "No está")</f>
        <v>Sí está</v>
      </c>
    </row>
    <row r="3273" spans="1:7" hidden="1">
      <c r="A3273" s="22">
        <v>764314</v>
      </c>
      <c r="B3273" s="22" t="s">
        <v>6032</v>
      </c>
      <c r="C3273" s="22" t="s">
        <v>2345</v>
      </c>
      <c r="D3273" s="63">
        <f>+INDEX('LISTA DE PRECIOS EKM '!A:K,MATCH(C3273,'LISTA DE PRECIOS EKM '!A:A,0),MATCH($D$1,'LISTA DE PRECIOS EKM '!$1:$1,0))</f>
        <v>269900</v>
      </c>
      <c r="E3273" s="22">
        <f>+INDEX('LISTA DE PRECIOS EKM '!B:K,MATCH(C3273,'LISTA DE PRECIOS EKM '!A:A,0),7)</f>
        <v>279900</v>
      </c>
      <c r="F3273" s="22">
        <f>+INDEX('LISTA DE PRECIOS EKM '!B:K,MATCH(C3273,'LISTA DE PRECIOS EKM '!A:A,0),9)</f>
        <v>289900</v>
      </c>
      <c r="G3273" s="22" t="str">
        <f>+IF(ISNUMBER(MATCH(C3273,Precios!C:C,0)),"Sí está", "No está")</f>
        <v>Sí está</v>
      </c>
    </row>
    <row r="3274" spans="1:7" hidden="1">
      <c r="A3274" s="22">
        <v>767129</v>
      </c>
      <c r="B3274" s="22" t="s">
        <v>6043</v>
      </c>
      <c r="C3274" s="22" t="s">
        <v>2317</v>
      </c>
      <c r="D3274" s="63">
        <f>+INDEX('LISTA DE PRECIOS EKM '!A:K,MATCH(C3274,'LISTA DE PRECIOS EKM '!A:A,0),MATCH($D$1,'LISTA DE PRECIOS EKM '!$1:$1,0))</f>
        <v>269900</v>
      </c>
      <c r="E3274" s="22">
        <f>+INDEX('LISTA DE PRECIOS EKM '!B:K,MATCH(C3274,'LISTA DE PRECIOS EKM '!A:A,0),7)</f>
        <v>279900</v>
      </c>
      <c r="F3274" s="22">
        <f>+INDEX('LISTA DE PRECIOS EKM '!B:K,MATCH(C3274,'LISTA DE PRECIOS EKM '!A:A,0),9)</f>
        <v>289900</v>
      </c>
      <c r="G3274" s="22" t="str">
        <f>+IF(ISNUMBER(MATCH(C3274,Precios!C:C,0)),"Sí está", "No está")</f>
        <v>Sí está</v>
      </c>
    </row>
    <row r="3275" spans="1:7" hidden="1">
      <c r="A3275" s="22">
        <v>767130</v>
      </c>
      <c r="B3275" s="22" t="s">
        <v>6043</v>
      </c>
      <c r="C3275" s="22" t="s">
        <v>2317</v>
      </c>
      <c r="D3275" s="63">
        <f>+INDEX('LISTA DE PRECIOS EKM '!A:K,MATCH(C3275,'LISTA DE PRECIOS EKM '!A:A,0),MATCH($D$1,'LISTA DE PRECIOS EKM '!$1:$1,0))</f>
        <v>269900</v>
      </c>
      <c r="E3275" s="22">
        <f>+INDEX('LISTA DE PRECIOS EKM '!B:K,MATCH(C3275,'LISTA DE PRECIOS EKM '!A:A,0),7)</f>
        <v>279900</v>
      </c>
      <c r="F3275" s="22">
        <f>+INDEX('LISTA DE PRECIOS EKM '!B:K,MATCH(C3275,'LISTA DE PRECIOS EKM '!A:A,0),9)</f>
        <v>289900</v>
      </c>
      <c r="G3275" s="22" t="str">
        <f>+IF(ISNUMBER(MATCH(C3275,Precios!C:C,0)),"Sí está", "No está")</f>
        <v>Sí está</v>
      </c>
    </row>
    <row r="3276" spans="1:7" hidden="1">
      <c r="A3276" s="22">
        <v>767131</v>
      </c>
      <c r="B3276" s="22" t="s">
        <v>6044</v>
      </c>
      <c r="C3276" s="22" t="s">
        <v>2339</v>
      </c>
      <c r="D3276" s="63">
        <f>+INDEX('LISTA DE PRECIOS EKM '!A:K,MATCH(C3276,'LISTA DE PRECIOS EKM '!A:A,0),MATCH($D$1,'LISTA DE PRECIOS EKM '!$1:$1,0))</f>
        <v>439900</v>
      </c>
      <c r="E3276" s="22">
        <f>+INDEX('LISTA DE PRECIOS EKM '!B:K,MATCH(C3276,'LISTA DE PRECIOS EKM '!A:A,0),7)</f>
        <v>449900</v>
      </c>
      <c r="F3276" s="22">
        <f>+INDEX('LISTA DE PRECIOS EKM '!B:K,MATCH(C3276,'LISTA DE PRECIOS EKM '!A:A,0),9)</f>
        <v>479900</v>
      </c>
      <c r="G3276" s="22" t="str">
        <f>+IF(ISNUMBER(MATCH(C3276,Precios!C:C,0)),"Sí está", "No está")</f>
        <v>Sí está</v>
      </c>
    </row>
    <row r="3277" spans="1:7" hidden="1">
      <c r="A3277" s="22">
        <v>767132</v>
      </c>
      <c r="B3277" s="22" t="s">
        <v>6044</v>
      </c>
      <c r="C3277" s="22" t="s">
        <v>2339</v>
      </c>
      <c r="D3277" s="63">
        <f>+INDEX('LISTA DE PRECIOS EKM '!A:K,MATCH(C3277,'LISTA DE PRECIOS EKM '!A:A,0),MATCH($D$1,'LISTA DE PRECIOS EKM '!$1:$1,0))</f>
        <v>439900</v>
      </c>
      <c r="E3277" s="22">
        <f>+INDEX('LISTA DE PRECIOS EKM '!B:K,MATCH(C3277,'LISTA DE PRECIOS EKM '!A:A,0),7)</f>
        <v>449900</v>
      </c>
      <c r="F3277" s="22">
        <f>+INDEX('LISTA DE PRECIOS EKM '!B:K,MATCH(C3277,'LISTA DE PRECIOS EKM '!A:A,0),9)</f>
        <v>479900</v>
      </c>
      <c r="G3277" s="22" t="str">
        <f>+IF(ISNUMBER(MATCH(C3277,Precios!C:C,0)),"Sí está", "No está")</f>
        <v>Sí está</v>
      </c>
    </row>
    <row r="3278" spans="1:7" hidden="1">
      <c r="A3278" s="22">
        <v>767138</v>
      </c>
      <c r="B3278" s="22" t="s">
        <v>6047</v>
      </c>
      <c r="C3278" s="22" t="s">
        <v>2316</v>
      </c>
      <c r="D3278" s="63">
        <f>+INDEX('LISTA DE PRECIOS EKM '!A:K,MATCH(C3278,'LISTA DE PRECIOS EKM '!A:A,0),MATCH($D$1,'LISTA DE PRECIOS EKM '!$1:$1,0))</f>
        <v>249900</v>
      </c>
      <c r="E3278" s="22">
        <f>+INDEX('LISTA DE PRECIOS EKM '!B:K,MATCH(C3278,'LISTA DE PRECIOS EKM '!A:A,0),7)</f>
        <v>259900</v>
      </c>
      <c r="F3278" s="22">
        <f>+INDEX('LISTA DE PRECIOS EKM '!B:K,MATCH(C3278,'LISTA DE PRECIOS EKM '!A:A,0),9)</f>
        <v>269900</v>
      </c>
      <c r="G3278" s="22" t="str">
        <f>+IF(ISNUMBER(MATCH(C3278,Precios!C:C,0)),"Sí está", "No está")</f>
        <v>Sí está</v>
      </c>
    </row>
    <row r="3279" spans="1:7" hidden="1">
      <c r="A3279" s="22">
        <v>767139</v>
      </c>
      <c r="B3279" s="22" t="s">
        <v>6047</v>
      </c>
      <c r="C3279" s="22" t="s">
        <v>2316</v>
      </c>
      <c r="D3279" s="63">
        <f>+INDEX('LISTA DE PRECIOS EKM '!A:K,MATCH(C3279,'LISTA DE PRECIOS EKM '!A:A,0),MATCH($D$1,'LISTA DE PRECIOS EKM '!$1:$1,0))</f>
        <v>249900</v>
      </c>
      <c r="E3279" s="22">
        <f>+INDEX('LISTA DE PRECIOS EKM '!B:K,MATCH(C3279,'LISTA DE PRECIOS EKM '!A:A,0),7)</f>
        <v>259900</v>
      </c>
      <c r="F3279" s="22">
        <f>+INDEX('LISTA DE PRECIOS EKM '!B:K,MATCH(C3279,'LISTA DE PRECIOS EKM '!A:A,0),9)</f>
        <v>269900</v>
      </c>
      <c r="G3279" s="22" t="str">
        <f>+IF(ISNUMBER(MATCH(C3279,Precios!C:C,0)),"Sí está", "No está")</f>
        <v>Sí está</v>
      </c>
    </row>
    <row r="3280" spans="1:7" hidden="1">
      <c r="A3280" s="22">
        <v>767140</v>
      </c>
      <c r="B3280" s="22" t="s">
        <v>6048</v>
      </c>
      <c r="C3280" s="22" t="s">
        <v>2327</v>
      </c>
      <c r="D3280" s="63">
        <f>+INDEX('LISTA DE PRECIOS EKM '!A:K,MATCH(C3280,'LISTA DE PRECIOS EKM '!A:A,0),MATCH($D$1,'LISTA DE PRECIOS EKM '!$1:$1,0))</f>
        <v>599900</v>
      </c>
      <c r="E3280" s="22">
        <f>+INDEX('LISTA DE PRECIOS EKM '!B:K,MATCH(C3280,'LISTA DE PRECIOS EKM '!A:A,0),7)</f>
        <v>619900</v>
      </c>
      <c r="F3280" s="22">
        <f>+INDEX('LISTA DE PRECIOS EKM '!B:K,MATCH(C3280,'LISTA DE PRECIOS EKM '!A:A,0),9)</f>
        <v>649900</v>
      </c>
      <c r="G3280" s="22" t="str">
        <f>+IF(ISNUMBER(MATCH(C3280,Precios!C:C,0)),"Sí está", "No está")</f>
        <v>Sí está</v>
      </c>
    </row>
    <row r="3281" spans="1:7" hidden="1">
      <c r="A3281" s="22">
        <v>767147</v>
      </c>
      <c r="B3281" s="22" t="s">
        <v>6048</v>
      </c>
      <c r="C3281" s="22" t="s">
        <v>2327</v>
      </c>
      <c r="D3281" s="63">
        <f>+INDEX('LISTA DE PRECIOS EKM '!A:K,MATCH(C3281,'LISTA DE PRECIOS EKM '!A:A,0),MATCH($D$1,'LISTA DE PRECIOS EKM '!$1:$1,0))</f>
        <v>599900</v>
      </c>
      <c r="E3281" s="22">
        <f>+INDEX('LISTA DE PRECIOS EKM '!B:K,MATCH(C3281,'LISTA DE PRECIOS EKM '!A:A,0),7)</f>
        <v>619900</v>
      </c>
      <c r="F3281" s="22">
        <f>+INDEX('LISTA DE PRECIOS EKM '!B:K,MATCH(C3281,'LISTA DE PRECIOS EKM '!A:A,0),9)</f>
        <v>649900</v>
      </c>
      <c r="G3281" s="22" t="str">
        <f>+IF(ISNUMBER(MATCH(C3281,Precios!C:C,0)),"Sí está", "No está")</f>
        <v>Sí está</v>
      </c>
    </row>
    <row r="3282" spans="1:7" hidden="1">
      <c r="A3282" s="22">
        <v>767150</v>
      </c>
      <c r="B3282" s="22" t="s">
        <v>6051</v>
      </c>
      <c r="C3282" s="22" t="s">
        <v>2340</v>
      </c>
      <c r="D3282" s="63">
        <f>+INDEX('LISTA DE PRECIOS EKM '!A:K,MATCH(C3282,'LISTA DE PRECIOS EKM '!A:A,0),MATCH($D$1,'LISTA DE PRECIOS EKM '!$1:$1,0))</f>
        <v>429900</v>
      </c>
      <c r="E3282" s="22">
        <f>+INDEX('LISTA DE PRECIOS EKM '!B:K,MATCH(C3282,'LISTA DE PRECIOS EKM '!A:A,0),7)</f>
        <v>439900</v>
      </c>
      <c r="F3282" s="22">
        <f>+INDEX('LISTA DE PRECIOS EKM '!B:K,MATCH(C3282,'LISTA DE PRECIOS EKM '!A:A,0),9)</f>
        <v>469900</v>
      </c>
      <c r="G3282" s="22" t="str">
        <f>+IF(ISNUMBER(MATCH(C3282,Precios!C:C,0)),"Sí está", "No está")</f>
        <v>Sí está</v>
      </c>
    </row>
    <row r="3283" spans="1:7" hidden="1">
      <c r="A3283" s="22">
        <v>767151</v>
      </c>
      <c r="B3283" s="22" t="s">
        <v>6051</v>
      </c>
      <c r="C3283" s="22" t="s">
        <v>2340</v>
      </c>
      <c r="D3283" s="63">
        <f>+INDEX('LISTA DE PRECIOS EKM '!A:K,MATCH(C3283,'LISTA DE PRECIOS EKM '!A:A,0),MATCH($D$1,'LISTA DE PRECIOS EKM '!$1:$1,0))</f>
        <v>429900</v>
      </c>
      <c r="E3283" s="22">
        <f>+INDEX('LISTA DE PRECIOS EKM '!B:K,MATCH(C3283,'LISTA DE PRECIOS EKM '!A:A,0),7)</f>
        <v>439900</v>
      </c>
      <c r="F3283" s="22">
        <f>+INDEX('LISTA DE PRECIOS EKM '!B:K,MATCH(C3283,'LISTA DE PRECIOS EKM '!A:A,0),9)</f>
        <v>469900</v>
      </c>
      <c r="G3283" s="22" t="str">
        <f>+IF(ISNUMBER(MATCH(C3283,Precios!C:C,0)),"Sí está", "No está")</f>
        <v>Sí está</v>
      </c>
    </row>
    <row r="3284" spans="1:7" hidden="1">
      <c r="A3284" s="22">
        <v>767154</v>
      </c>
      <c r="B3284" s="22" t="s">
        <v>6054</v>
      </c>
      <c r="C3284" s="22" t="s">
        <v>2325</v>
      </c>
      <c r="D3284" s="63">
        <f>+INDEX('LISTA DE PRECIOS EKM '!A:K,MATCH(C3284,'LISTA DE PRECIOS EKM '!A:A,0),MATCH($D$1,'LISTA DE PRECIOS EKM '!$1:$1,0))</f>
        <v>539900</v>
      </c>
      <c r="E3284" s="22">
        <f>+INDEX('LISTA DE PRECIOS EKM '!B:K,MATCH(C3284,'LISTA DE PRECIOS EKM '!A:A,0),7)</f>
        <v>559900</v>
      </c>
      <c r="F3284" s="22">
        <f>+INDEX('LISTA DE PRECIOS EKM '!B:K,MATCH(C3284,'LISTA DE PRECIOS EKM '!A:A,0),9)</f>
        <v>589900</v>
      </c>
      <c r="G3284" s="22" t="str">
        <f>+IF(ISNUMBER(MATCH(C3284,Precios!C:C,0)),"Sí está", "No está")</f>
        <v>Sí está</v>
      </c>
    </row>
    <row r="3285" spans="1:7" hidden="1">
      <c r="A3285" s="22">
        <v>767155</v>
      </c>
      <c r="B3285" s="22" t="s">
        <v>6054</v>
      </c>
      <c r="C3285" s="22" t="s">
        <v>2325</v>
      </c>
      <c r="D3285" s="63">
        <f>+INDEX('LISTA DE PRECIOS EKM '!A:K,MATCH(C3285,'LISTA DE PRECIOS EKM '!A:A,0),MATCH($D$1,'LISTA DE PRECIOS EKM '!$1:$1,0))</f>
        <v>539900</v>
      </c>
      <c r="E3285" s="22">
        <f>+INDEX('LISTA DE PRECIOS EKM '!B:K,MATCH(C3285,'LISTA DE PRECIOS EKM '!A:A,0),7)</f>
        <v>559900</v>
      </c>
      <c r="F3285" s="22">
        <f>+INDEX('LISTA DE PRECIOS EKM '!B:K,MATCH(C3285,'LISTA DE PRECIOS EKM '!A:A,0),9)</f>
        <v>589900</v>
      </c>
      <c r="G3285" s="22" t="str">
        <f>+IF(ISNUMBER(MATCH(C3285,Precios!C:C,0)),"Sí está", "No está")</f>
        <v>Sí está</v>
      </c>
    </row>
    <row r="3286" spans="1:7" hidden="1">
      <c r="A3286" s="22">
        <v>767156</v>
      </c>
      <c r="B3286" s="22" t="s">
        <v>6055</v>
      </c>
      <c r="C3286" s="22" t="s">
        <v>2338</v>
      </c>
      <c r="D3286" s="63">
        <f>+INDEX('LISTA DE PRECIOS EKM '!A:K,MATCH(C3286,'LISTA DE PRECIOS EKM '!A:A,0),MATCH($D$1,'LISTA DE PRECIOS EKM '!$1:$1,0))</f>
        <v>429900</v>
      </c>
      <c r="E3286" s="22">
        <f>+INDEX('LISTA DE PRECIOS EKM '!B:K,MATCH(C3286,'LISTA DE PRECIOS EKM '!A:A,0),7)</f>
        <v>439900</v>
      </c>
      <c r="F3286" s="22">
        <f>+INDEX('LISTA DE PRECIOS EKM '!B:K,MATCH(C3286,'LISTA DE PRECIOS EKM '!A:A,0),9)</f>
        <v>469900</v>
      </c>
      <c r="G3286" s="22" t="str">
        <f>+IF(ISNUMBER(MATCH(C3286,Precios!C:C,0)),"Sí está", "No está")</f>
        <v>Sí está</v>
      </c>
    </row>
    <row r="3287" spans="1:7" hidden="1">
      <c r="A3287" s="22">
        <v>767157</v>
      </c>
      <c r="B3287" s="22" t="s">
        <v>6055</v>
      </c>
      <c r="C3287" s="22" t="s">
        <v>2338</v>
      </c>
      <c r="D3287" s="63">
        <f>+INDEX('LISTA DE PRECIOS EKM '!A:K,MATCH(C3287,'LISTA DE PRECIOS EKM '!A:A,0),MATCH($D$1,'LISTA DE PRECIOS EKM '!$1:$1,0))</f>
        <v>429900</v>
      </c>
      <c r="E3287" s="22">
        <f>+INDEX('LISTA DE PRECIOS EKM '!B:K,MATCH(C3287,'LISTA DE PRECIOS EKM '!A:A,0),7)</f>
        <v>439900</v>
      </c>
      <c r="F3287" s="22">
        <f>+INDEX('LISTA DE PRECIOS EKM '!B:K,MATCH(C3287,'LISTA DE PRECIOS EKM '!A:A,0),9)</f>
        <v>469900</v>
      </c>
      <c r="G3287" s="22" t="str">
        <f>+IF(ISNUMBER(MATCH(C3287,Precios!C:C,0)),"Sí está", "No está")</f>
        <v>Sí está</v>
      </c>
    </row>
    <row r="3288" spans="1:7" hidden="1">
      <c r="A3288" s="22">
        <v>767158</v>
      </c>
      <c r="B3288" s="22" t="s">
        <v>6056</v>
      </c>
      <c r="C3288" s="22" t="s">
        <v>2315</v>
      </c>
      <c r="D3288" s="63">
        <f>+INDEX('LISTA DE PRECIOS EKM '!A:K,MATCH(C3288,'LISTA DE PRECIOS EKM '!A:A,0),MATCH($D$1,'LISTA DE PRECIOS EKM '!$1:$1,0))</f>
        <v>269900</v>
      </c>
      <c r="E3288" s="22">
        <f>+INDEX('LISTA DE PRECIOS EKM '!B:K,MATCH(C3288,'LISTA DE PRECIOS EKM '!A:A,0),7)</f>
        <v>279900</v>
      </c>
      <c r="F3288" s="22">
        <f>+INDEX('LISTA DE PRECIOS EKM '!B:K,MATCH(C3288,'LISTA DE PRECIOS EKM '!A:A,0),9)</f>
        <v>289900</v>
      </c>
      <c r="G3288" s="22" t="str">
        <f>+IF(ISNUMBER(MATCH(C3288,Precios!C:C,0)),"Sí está", "No está")</f>
        <v>Sí está</v>
      </c>
    </row>
    <row r="3289" spans="1:7" hidden="1">
      <c r="A3289" s="22">
        <v>767159</v>
      </c>
      <c r="B3289" s="22" t="s">
        <v>6056</v>
      </c>
      <c r="C3289" s="22" t="s">
        <v>2315</v>
      </c>
      <c r="D3289" s="63">
        <f>+INDEX('LISTA DE PRECIOS EKM '!A:K,MATCH(C3289,'LISTA DE PRECIOS EKM '!A:A,0),MATCH($D$1,'LISTA DE PRECIOS EKM '!$1:$1,0))</f>
        <v>269900</v>
      </c>
      <c r="E3289" s="22">
        <f>+INDEX('LISTA DE PRECIOS EKM '!B:K,MATCH(C3289,'LISTA DE PRECIOS EKM '!A:A,0),7)</f>
        <v>279900</v>
      </c>
      <c r="F3289" s="22">
        <f>+INDEX('LISTA DE PRECIOS EKM '!B:K,MATCH(C3289,'LISTA DE PRECIOS EKM '!A:A,0),9)</f>
        <v>289900</v>
      </c>
      <c r="G3289" s="22" t="str">
        <f>+IF(ISNUMBER(MATCH(C3289,Precios!C:C,0)),"Sí está", "No está")</f>
        <v>Sí está</v>
      </c>
    </row>
    <row r="3290" spans="1:7" hidden="1">
      <c r="A3290" s="22">
        <v>767160</v>
      </c>
      <c r="B3290" s="22" t="s">
        <v>6057</v>
      </c>
      <c r="C3290" s="22" t="s">
        <v>2326</v>
      </c>
      <c r="D3290" s="63">
        <f>+INDEX('LISTA DE PRECIOS EKM '!A:K,MATCH(C3290,'LISTA DE PRECIOS EKM '!A:A,0),MATCH($D$1,'LISTA DE PRECIOS EKM '!$1:$1,0))</f>
        <v>609900</v>
      </c>
      <c r="E3290" s="22">
        <f>+INDEX('LISTA DE PRECIOS EKM '!B:K,MATCH(C3290,'LISTA DE PRECIOS EKM '!A:A,0),7)</f>
        <v>629900</v>
      </c>
      <c r="F3290" s="22">
        <f>+INDEX('LISTA DE PRECIOS EKM '!B:K,MATCH(C3290,'LISTA DE PRECIOS EKM '!A:A,0),9)</f>
        <v>669900</v>
      </c>
      <c r="G3290" s="22" t="str">
        <f>+IF(ISNUMBER(MATCH(C3290,Precios!C:C,0)),"Sí está", "No está")</f>
        <v>Sí está</v>
      </c>
    </row>
    <row r="3291" spans="1:7" hidden="1">
      <c r="A3291" s="22">
        <v>767161</v>
      </c>
      <c r="B3291" s="22" t="s">
        <v>6057</v>
      </c>
      <c r="C3291" s="22" t="s">
        <v>2326</v>
      </c>
      <c r="D3291" s="63">
        <f>+INDEX('LISTA DE PRECIOS EKM '!A:K,MATCH(C3291,'LISTA DE PRECIOS EKM '!A:A,0),MATCH($D$1,'LISTA DE PRECIOS EKM '!$1:$1,0))</f>
        <v>609900</v>
      </c>
      <c r="E3291" s="22">
        <f>+INDEX('LISTA DE PRECIOS EKM '!B:K,MATCH(C3291,'LISTA DE PRECIOS EKM '!A:A,0),7)</f>
        <v>629900</v>
      </c>
      <c r="F3291" s="22">
        <f>+INDEX('LISTA DE PRECIOS EKM '!B:K,MATCH(C3291,'LISTA DE PRECIOS EKM '!A:A,0),9)</f>
        <v>669900</v>
      </c>
      <c r="G3291" s="22" t="str">
        <f>+IF(ISNUMBER(MATCH(C3291,Precios!C:C,0)),"Sí está", "No está")</f>
        <v>Sí está</v>
      </c>
    </row>
    <row r="3292" spans="1:7" hidden="1">
      <c r="A3292" s="22">
        <v>450302</v>
      </c>
      <c r="B3292" s="22" t="s">
        <v>6220</v>
      </c>
      <c r="C3292" s="22" t="s">
        <v>1733</v>
      </c>
      <c r="D3292" s="63">
        <f>+INDEX('LISTA DE PRECIOS EKM '!A:K,MATCH(C3292,'LISTA DE PRECIOS EKM '!A:A,0),MATCH($D$1,'LISTA DE PRECIOS EKM '!$1:$1,0))</f>
        <v>299900</v>
      </c>
      <c r="E3292" s="22">
        <f>+INDEX('LISTA DE PRECIOS EKM '!B:K,MATCH(C3292,'LISTA DE PRECIOS EKM '!A:A,0),7)</f>
        <v>309900</v>
      </c>
      <c r="F3292" s="22">
        <f>+INDEX('LISTA DE PRECIOS EKM '!B:K,MATCH(C3292,'LISTA DE PRECIOS EKM '!A:A,0),9)</f>
        <v>319900</v>
      </c>
      <c r="G3292" s="22" t="str">
        <f>+IF(ISNUMBER(MATCH(C3292,Precios!C:C,0)),"Sí está", "No está")</f>
        <v>Sí está</v>
      </c>
    </row>
    <row r="3293" spans="1:7" hidden="1">
      <c r="A3293" s="22">
        <v>452043</v>
      </c>
      <c r="B3293" s="22" t="s">
        <v>6221</v>
      </c>
      <c r="C3293" s="22" t="s">
        <v>1702</v>
      </c>
      <c r="D3293" s="63">
        <f>+INDEX('LISTA DE PRECIOS EKM '!A:K,MATCH(C3293,'LISTA DE PRECIOS EKM '!A:A,0),MATCH($D$1,'LISTA DE PRECIOS EKM '!$1:$1,0))</f>
        <v>169900</v>
      </c>
      <c r="E3293" s="22">
        <f>+INDEX('LISTA DE PRECIOS EKM '!B:K,MATCH(C3293,'LISTA DE PRECIOS EKM '!A:A,0),7)</f>
        <v>169900</v>
      </c>
      <c r="F3293" s="22">
        <f>+INDEX('LISTA DE PRECIOS EKM '!B:K,MATCH(C3293,'LISTA DE PRECIOS EKM '!A:A,0),9)</f>
        <v>179900</v>
      </c>
      <c r="G3293" s="22" t="str">
        <f>+IF(ISNUMBER(MATCH(C3293,Precios!C:C,0)),"Sí está", "No está")</f>
        <v>Sí está</v>
      </c>
    </row>
    <row r="3294" spans="1:7" hidden="1">
      <c r="A3294" s="22">
        <v>452203</v>
      </c>
      <c r="B3294" s="22" t="s">
        <v>6221</v>
      </c>
      <c r="C3294" s="22" t="s">
        <v>1702</v>
      </c>
      <c r="D3294" s="63">
        <f>+INDEX('LISTA DE PRECIOS EKM '!A:K,MATCH(C3294,'LISTA DE PRECIOS EKM '!A:A,0),MATCH($D$1,'LISTA DE PRECIOS EKM '!$1:$1,0))</f>
        <v>169900</v>
      </c>
      <c r="E3294" s="22">
        <f>+INDEX('LISTA DE PRECIOS EKM '!B:K,MATCH(C3294,'LISTA DE PRECIOS EKM '!A:A,0),7)</f>
        <v>169900</v>
      </c>
      <c r="F3294" s="22">
        <f>+INDEX('LISTA DE PRECIOS EKM '!B:K,MATCH(C3294,'LISTA DE PRECIOS EKM '!A:A,0),9)</f>
        <v>179900</v>
      </c>
      <c r="G3294" s="22" t="str">
        <f>+IF(ISNUMBER(MATCH(C3294,Precios!C:C,0)),"Sí está", "No está")</f>
        <v>Sí está</v>
      </c>
    </row>
    <row r="3295" spans="1:7" hidden="1">
      <c r="A3295" s="22">
        <v>505649</v>
      </c>
      <c r="B3295" s="22" t="s">
        <v>6222</v>
      </c>
      <c r="C3295" s="22" t="s">
        <v>1718</v>
      </c>
      <c r="D3295" s="63">
        <f>+INDEX('LISTA DE PRECIOS EKM '!A:K,MATCH(C3295,'LISTA DE PRECIOS EKM '!A:A,0),MATCH($D$1,'LISTA DE PRECIOS EKM '!$1:$1,0))</f>
        <v>239900</v>
      </c>
      <c r="E3295" s="22">
        <f>+INDEX('LISTA DE PRECIOS EKM '!B:K,MATCH(C3295,'LISTA DE PRECIOS EKM '!A:A,0),7)</f>
        <v>249900</v>
      </c>
      <c r="F3295" s="22">
        <f>+INDEX('LISTA DE PRECIOS EKM '!B:K,MATCH(C3295,'LISTA DE PRECIOS EKM '!A:A,0),9)</f>
        <v>259900</v>
      </c>
      <c r="G3295" s="22" t="str">
        <f>+IF(ISNUMBER(MATCH(C3295,Precios!C:C,0)),"Sí está", "No está")</f>
        <v>Sí está</v>
      </c>
    </row>
    <row r="3296" spans="1:7" hidden="1">
      <c r="A3296" s="22">
        <v>505682</v>
      </c>
      <c r="B3296" s="22" t="s">
        <v>6222</v>
      </c>
      <c r="C3296" s="22" t="s">
        <v>1718</v>
      </c>
      <c r="D3296" s="63">
        <f>+INDEX('LISTA DE PRECIOS EKM '!A:K,MATCH(C3296,'LISTA DE PRECIOS EKM '!A:A,0),MATCH($D$1,'LISTA DE PRECIOS EKM '!$1:$1,0))</f>
        <v>239900</v>
      </c>
      <c r="E3296" s="22">
        <f>+INDEX('LISTA DE PRECIOS EKM '!B:K,MATCH(C3296,'LISTA DE PRECIOS EKM '!A:A,0),7)</f>
        <v>249900</v>
      </c>
      <c r="F3296" s="22">
        <f>+INDEX('LISTA DE PRECIOS EKM '!B:K,MATCH(C3296,'LISTA DE PRECIOS EKM '!A:A,0),9)</f>
        <v>259900</v>
      </c>
      <c r="G3296" s="22" t="str">
        <f>+IF(ISNUMBER(MATCH(C3296,Precios!C:C,0)),"Sí está", "No está")</f>
        <v>Sí está</v>
      </c>
    </row>
    <row r="3297" spans="1:7" hidden="1">
      <c r="A3297" s="22">
        <v>549346</v>
      </c>
      <c r="B3297" s="22" t="s">
        <v>6227</v>
      </c>
      <c r="C3297" s="22" t="s">
        <v>1798</v>
      </c>
      <c r="D3297" s="63">
        <f>+INDEX('LISTA DE PRECIOS EKM '!A:K,MATCH(C3297,'LISTA DE PRECIOS EKM '!A:A,0),MATCH($D$1,'LISTA DE PRECIOS EKM '!$1:$1,0))</f>
        <v>379900</v>
      </c>
      <c r="E3297" s="22">
        <f>+INDEX('LISTA DE PRECIOS EKM '!B:K,MATCH(C3297,'LISTA DE PRECIOS EKM '!A:A,0),7)</f>
        <v>389900</v>
      </c>
      <c r="F3297" s="22">
        <f>+INDEX('LISTA DE PRECIOS EKM '!B:K,MATCH(C3297,'LISTA DE PRECIOS EKM '!A:A,0),9)</f>
        <v>409900</v>
      </c>
      <c r="G3297" s="22" t="str">
        <f>+IF(ISNUMBER(MATCH(C3297,Precios!C:C,0)),"Sí está", "No está")</f>
        <v>Sí está</v>
      </c>
    </row>
    <row r="3298" spans="1:7" hidden="1">
      <c r="A3298" s="22">
        <v>557515</v>
      </c>
      <c r="B3298" s="22" t="s">
        <v>6227</v>
      </c>
      <c r="C3298" s="22" t="s">
        <v>1798</v>
      </c>
      <c r="D3298" s="63">
        <f>+INDEX('LISTA DE PRECIOS EKM '!A:K,MATCH(C3298,'LISTA DE PRECIOS EKM '!A:A,0),MATCH($D$1,'LISTA DE PRECIOS EKM '!$1:$1,0))</f>
        <v>379900</v>
      </c>
      <c r="E3298" s="22">
        <f>+INDEX('LISTA DE PRECIOS EKM '!B:K,MATCH(C3298,'LISTA DE PRECIOS EKM '!A:A,0),7)</f>
        <v>389900</v>
      </c>
      <c r="F3298" s="22">
        <f>+INDEX('LISTA DE PRECIOS EKM '!B:K,MATCH(C3298,'LISTA DE PRECIOS EKM '!A:A,0),9)</f>
        <v>409900</v>
      </c>
      <c r="G3298" s="22" t="str">
        <f>+IF(ISNUMBER(MATCH(C3298,Precios!C:C,0)),"Sí está", "No está")</f>
        <v>Sí está</v>
      </c>
    </row>
    <row r="3299" spans="1:7" hidden="1">
      <c r="A3299" s="22">
        <v>745789</v>
      </c>
      <c r="B3299" s="22" t="s">
        <v>6234</v>
      </c>
      <c r="C3299" s="22" t="s">
        <v>1797</v>
      </c>
      <c r="D3299" s="63">
        <f>+INDEX('LISTA DE PRECIOS EKM '!A:K,MATCH(C3299,'LISTA DE PRECIOS EKM '!A:A,0),MATCH($D$1,'LISTA DE PRECIOS EKM '!$1:$1,0))</f>
        <v>389900</v>
      </c>
      <c r="E3299" s="22">
        <f>+INDEX('LISTA DE PRECIOS EKM '!B:K,MATCH(C3299,'LISTA DE PRECIOS EKM '!A:A,0),7)</f>
        <v>399900</v>
      </c>
      <c r="F3299" s="22">
        <f>+INDEX('LISTA DE PRECIOS EKM '!B:K,MATCH(C3299,'LISTA DE PRECIOS EKM '!A:A,0),9)</f>
        <v>419900</v>
      </c>
      <c r="G3299" s="22" t="str">
        <f>+IF(ISNUMBER(MATCH(C3299,Precios!C:C,0)),"Sí está", "No está")</f>
        <v>Sí está</v>
      </c>
    </row>
    <row r="3300" spans="1:7" hidden="1">
      <c r="A3300" s="22">
        <v>745805</v>
      </c>
      <c r="B3300" s="22" t="s">
        <v>6234</v>
      </c>
      <c r="C3300" s="22" t="s">
        <v>1797</v>
      </c>
      <c r="D3300" s="63">
        <f>+INDEX('LISTA DE PRECIOS EKM '!A:K,MATCH(C3300,'LISTA DE PRECIOS EKM '!A:A,0),MATCH($D$1,'LISTA DE PRECIOS EKM '!$1:$1,0))</f>
        <v>389900</v>
      </c>
      <c r="E3300" s="22">
        <f>+INDEX('LISTA DE PRECIOS EKM '!B:K,MATCH(C3300,'LISTA DE PRECIOS EKM '!A:A,0),7)</f>
        <v>399900</v>
      </c>
      <c r="F3300" s="22">
        <f>+INDEX('LISTA DE PRECIOS EKM '!B:K,MATCH(C3300,'LISTA DE PRECIOS EKM '!A:A,0),9)</f>
        <v>419900</v>
      </c>
      <c r="G3300" s="22" t="str">
        <f>+IF(ISNUMBER(MATCH(C3300,Precios!C:C,0)),"Sí está", "No está")</f>
        <v>Sí está</v>
      </c>
    </row>
    <row r="3301" spans="1:7" hidden="1">
      <c r="A3301" s="22">
        <v>3005224</v>
      </c>
      <c r="B3301" s="22" t="s">
        <v>6239</v>
      </c>
      <c r="C3301" s="22" t="s">
        <v>1738</v>
      </c>
      <c r="D3301" s="63">
        <f>+INDEX('LISTA DE PRECIOS EKM '!A:K,MATCH(C3301,'LISTA DE PRECIOS EKM '!A:A,0),MATCH($D$1,'LISTA DE PRECIOS EKM '!$1:$1,0))</f>
        <v>359900</v>
      </c>
      <c r="E3301" s="22">
        <f>+INDEX('LISTA DE PRECIOS EKM '!B:K,MATCH(C3301,'LISTA DE PRECIOS EKM '!A:A,0),7)</f>
        <v>369900</v>
      </c>
      <c r="F3301" s="22">
        <f>+INDEX('LISTA DE PRECIOS EKM '!B:K,MATCH(C3301,'LISTA DE PRECIOS EKM '!A:A,0),9)</f>
        <v>389900</v>
      </c>
      <c r="G3301" s="22" t="str">
        <f>+IF(ISNUMBER(MATCH(C3301,Precios!C:C,0)),"Sí está", "No está")</f>
        <v>Sí está</v>
      </c>
    </row>
    <row r="3302" spans="1:7" hidden="1">
      <c r="A3302" s="22">
        <v>450174</v>
      </c>
      <c r="B3302" s="22" t="s">
        <v>6239</v>
      </c>
      <c r="C3302" s="22" t="s">
        <v>1738</v>
      </c>
      <c r="D3302" s="63">
        <f>+INDEX('LISTA DE PRECIOS EKM '!A:K,MATCH(C3302,'LISTA DE PRECIOS EKM '!A:A,0),MATCH($D$1,'LISTA DE PRECIOS EKM '!$1:$1,0))</f>
        <v>359900</v>
      </c>
      <c r="E3302" s="22">
        <f>+INDEX('LISTA DE PRECIOS EKM '!B:K,MATCH(C3302,'LISTA DE PRECIOS EKM '!A:A,0),7)</f>
        <v>369900</v>
      </c>
      <c r="F3302" s="22">
        <f>+INDEX('LISTA DE PRECIOS EKM '!B:K,MATCH(C3302,'LISTA DE PRECIOS EKM '!A:A,0),9)</f>
        <v>389900</v>
      </c>
      <c r="G3302" s="22" t="str">
        <f>+IF(ISNUMBER(MATCH(C3302,Precios!C:C,0)),"Sí está", "No está")</f>
        <v>Sí está</v>
      </c>
    </row>
    <row r="3303" spans="1:7" hidden="1">
      <c r="A3303" s="22">
        <v>450183</v>
      </c>
      <c r="B3303" s="22" t="s">
        <v>6240</v>
      </c>
      <c r="C3303" s="22" t="s">
        <v>2416</v>
      </c>
      <c r="D3303" s="63">
        <f>+INDEX('LISTA DE PRECIOS EKM '!A:K,MATCH(C3303,'LISTA DE PRECIOS EKM '!A:A,0),MATCH($D$1,'LISTA DE PRECIOS EKM '!$1:$1,0))</f>
        <v>259900</v>
      </c>
      <c r="E3303" s="22">
        <f>+INDEX('LISTA DE PRECIOS EKM '!B:K,MATCH(C3303,'LISTA DE PRECIOS EKM '!A:A,0),7)</f>
        <v>269900</v>
      </c>
      <c r="F3303" s="22">
        <f>+INDEX('LISTA DE PRECIOS EKM '!B:K,MATCH(C3303,'LISTA DE PRECIOS EKM '!A:A,0),9)</f>
        <v>279900</v>
      </c>
      <c r="G3303" s="22" t="str">
        <f>+IF(ISNUMBER(MATCH(C3303,Precios!C:C,0)),"Sí está", "No está")</f>
        <v>Sí está</v>
      </c>
    </row>
    <row r="3304" spans="1:7" hidden="1">
      <c r="A3304" s="22">
        <v>450185</v>
      </c>
      <c r="B3304" s="22" t="s">
        <v>6241</v>
      </c>
      <c r="C3304" s="22" t="s">
        <v>1835</v>
      </c>
      <c r="D3304" s="63">
        <f>+INDEX('LISTA DE PRECIOS EKM '!A:K,MATCH(C3304,'LISTA DE PRECIOS EKM '!A:A,0),MATCH($D$1,'LISTA DE PRECIOS EKM '!$1:$1,0))</f>
        <v>509900</v>
      </c>
      <c r="E3304" s="22">
        <f>+INDEX('LISTA DE PRECIOS EKM '!B:K,MATCH(C3304,'LISTA DE PRECIOS EKM '!A:A,0),7)</f>
        <v>529900</v>
      </c>
      <c r="F3304" s="22">
        <f>+INDEX('LISTA DE PRECIOS EKM '!B:K,MATCH(C3304,'LISTA DE PRECIOS EKM '!A:A,0),9)</f>
        <v>559900</v>
      </c>
      <c r="G3304" s="22" t="str">
        <f>+IF(ISNUMBER(MATCH(C3304,Precios!C:C,0)),"Sí está", "No está")</f>
        <v>Sí está</v>
      </c>
    </row>
    <row r="3305" spans="1:7" hidden="1">
      <c r="A3305" s="22">
        <v>566377</v>
      </c>
      <c r="B3305" s="22" t="s">
        <v>6241</v>
      </c>
      <c r="C3305" s="22" t="s">
        <v>1835</v>
      </c>
      <c r="D3305" s="63">
        <f>+INDEX('LISTA DE PRECIOS EKM '!A:K,MATCH(C3305,'LISTA DE PRECIOS EKM '!A:A,0),MATCH($D$1,'LISTA DE PRECIOS EKM '!$1:$1,0))</f>
        <v>509900</v>
      </c>
      <c r="E3305" s="22">
        <f>+INDEX('LISTA DE PRECIOS EKM '!B:K,MATCH(C3305,'LISTA DE PRECIOS EKM '!A:A,0),7)</f>
        <v>529900</v>
      </c>
      <c r="F3305" s="22">
        <f>+INDEX('LISTA DE PRECIOS EKM '!B:K,MATCH(C3305,'LISTA DE PRECIOS EKM '!A:A,0),9)</f>
        <v>559900</v>
      </c>
      <c r="G3305" s="22" t="str">
        <f>+IF(ISNUMBER(MATCH(C3305,Precios!C:C,0)),"Sí está", "No está")</f>
        <v>Sí está</v>
      </c>
    </row>
    <row r="3306" spans="1:7" hidden="1">
      <c r="A3306" s="22">
        <v>452386</v>
      </c>
      <c r="B3306" s="22" t="s">
        <v>6258</v>
      </c>
      <c r="C3306" s="22" t="s">
        <v>2350</v>
      </c>
      <c r="D3306" s="63">
        <f>+INDEX('LISTA DE PRECIOS EKM '!A:K,MATCH(C3306,'LISTA DE PRECIOS EKM '!A:A,0),MATCH($D$1,'LISTA DE PRECIOS EKM '!$1:$1,0))</f>
        <v>1299900</v>
      </c>
      <c r="E3306" s="22">
        <f>+INDEX('LISTA DE PRECIOS EKM '!B:K,MATCH(C3306,'LISTA DE PRECIOS EKM '!A:A,0),7)</f>
        <v>1349900</v>
      </c>
      <c r="F3306" s="22">
        <f>+INDEX('LISTA DE PRECIOS EKM '!B:K,MATCH(C3306,'LISTA DE PRECIOS EKM '!A:A,0),9)</f>
        <v>1419900</v>
      </c>
      <c r="G3306" s="22" t="str">
        <f>+IF(ISNUMBER(MATCH(C3306,Precios!C:C,0)),"Sí está", "No está")</f>
        <v>Sí está</v>
      </c>
    </row>
    <row r="3307" spans="1:7" hidden="1">
      <c r="A3307" s="22">
        <v>452394</v>
      </c>
      <c r="B3307" s="22" t="s">
        <v>6259</v>
      </c>
      <c r="C3307" s="22" t="s">
        <v>2353</v>
      </c>
      <c r="D3307" s="63">
        <f>+INDEX('LISTA DE PRECIOS EKM '!A:K,MATCH(C3307,'LISTA DE PRECIOS EKM '!A:A,0),MATCH($D$1,'LISTA DE PRECIOS EKM '!$1:$1,0))</f>
        <v>1299900</v>
      </c>
      <c r="E3307" s="22">
        <f>+INDEX('LISTA DE PRECIOS EKM '!B:K,MATCH(C3307,'LISTA DE PRECIOS EKM '!A:A,0),7)</f>
        <v>1349900</v>
      </c>
      <c r="F3307" s="22">
        <f>+INDEX('LISTA DE PRECIOS EKM '!B:K,MATCH(C3307,'LISTA DE PRECIOS EKM '!A:A,0),9)</f>
        <v>1419900</v>
      </c>
      <c r="G3307" s="22" t="str">
        <f>+IF(ISNUMBER(MATCH(C3307,Precios!C:C,0)),"Sí está", "No está")</f>
        <v>Sí está</v>
      </c>
    </row>
    <row r="3308" spans="1:7" hidden="1">
      <c r="A3308" s="22">
        <v>518211</v>
      </c>
      <c r="B3308" s="22" t="s">
        <v>6259</v>
      </c>
      <c r="C3308" s="22" t="s">
        <v>2353</v>
      </c>
      <c r="D3308" s="63">
        <f>+INDEX('LISTA DE PRECIOS EKM '!A:K,MATCH(C3308,'LISTA DE PRECIOS EKM '!A:A,0),MATCH($D$1,'LISTA DE PRECIOS EKM '!$1:$1,0))</f>
        <v>1299900</v>
      </c>
      <c r="E3308" s="22">
        <f>+INDEX('LISTA DE PRECIOS EKM '!B:K,MATCH(C3308,'LISTA DE PRECIOS EKM '!A:A,0),7)</f>
        <v>1349900</v>
      </c>
      <c r="F3308" s="22">
        <f>+INDEX('LISTA DE PRECIOS EKM '!B:K,MATCH(C3308,'LISTA DE PRECIOS EKM '!A:A,0),9)</f>
        <v>1419900</v>
      </c>
      <c r="G3308" s="22" t="str">
        <f>+IF(ISNUMBER(MATCH(C3308,Precios!C:C,0)),"Sí está", "No está")</f>
        <v>Sí está</v>
      </c>
    </row>
    <row r="3309" spans="1:7" hidden="1">
      <c r="A3309" s="22">
        <v>518232</v>
      </c>
      <c r="B3309" s="22" t="s">
        <v>6260</v>
      </c>
      <c r="C3309" s="22" t="s">
        <v>2348</v>
      </c>
      <c r="D3309" s="63">
        <f>+INDEX('LISTA DE PRECIOS EKM '!A:K,MATCH(C3309,'LISTA DE PRECIOS EKM '!A:A,0),MATCH($D$1,'LISTA DE PRECIOS EKM '!$1:$1,0))</f>
        <v>1419900</v>
      </c>
      <c r="E3309" s="22">
        <f>+INDEX('LISTA DE PRECIOS EKM '!B:K,MATCH(C3309,'LISTA DE PRECIOS EKM '!A:A,0),7)</f>
        <v>1469900</v>
      </c>
      <c r="F3309" s="22">
        <f>+INDEX('LISTA DE PRECIOS EKM '!B:K,MATCH(C3309,'LISTA DE PRECIOS EKM '!A:A,0),9)</f>
        <v>1559900</v>
      </c>
      <c r="G3309" s="22" t="str">
        <f>+IF(ISNUMBER(MATCH(C3309,Precios!C:C,0)),"Sí está", "No está")</f>
        <v>Sí está</v>
      </c>
    </row>
    <row r="3310" spans="1:7" hidden="1">
      <c r="A3310" s="22">
        <v>544857</v>
      </c>
      <c r="B3310" s="22" t="s">
        <v>6260</v>
      </c>
      <c r="C3310" s="22" t="s">
        <v>2348</v>
      </c>
      <c r="D3310" s="63">
        <f>+INDEX('LISTA DE PRECIOS EKM '!A:K,MATCH(C3310,'LISTA DE PRECIOS EKM '!A:A,0),MATCH($D$1,'LISTA DE PRECIOS EKM '!$1:$1,0))</f>
        <v>1419900</v>
      </c>
      <c r="E3310" s="22">
        <f>+INDEX('LISTA DE PRECIOS EKM '!B:K,MATCH(C3310,'LISTA DE PRECIOS EKM '!A:A,0),7)</f>
        <v>1469900</v>
      </c>
      <c r="F3310" s="22">
        <f>+INDEX('LISTA DE PRECIOS EKM '!B:K,MATCH(C3310,'LISTA DE PRECIOS EKM '!A:A,0),9)</f>
        <v>1559900</v>
      </c>
      <c r="G3310" s="22" t="str">
        <f>+IF(ISNUMBER(MATCH(C3310,Precios!C:C,0)),"Sí está", "No está")</f>
        <v>Sí está</v>
      </c>
    </row>
    <row r="3311" spans="1:7" hidden="1">
      <c r="A3311" s="22">
        <v>566360</v>
      </c>
      <c r="B3311" s="22" t="s">
        <v>6261</v>
      </c>
      <c r="C3311" s="22" t="s">
        <v>2347</v>
      </c>
      <c r="D3311" s="63">
        <f>+INDEX('LISTA DE PRECIOS EKM '!A:K,MATCH(C3311,'LISTA DE PRECIOS EKM '!A:A,0),MATCH($D$1,'LISTA DE PRECIOS EKM '!$1:$1,0))</f>
        <v>1419900</v>
      </c>
      <c r="E3311" s="22">
        <f>+INDEX('LISTA DE PRECIOS EKM '!B:K,MATCH(C3311,'LISTA DE PRECIOS EKM '!A:A,0),7)</f>
        <v>1469900</v>
      </c>
      <c r="F3311" s="22">
        <f>+INDEX('LISTA DE PRECIOS EKM '!B:K,MATCH(C3311,'LISTA DE PRECIOS EKM '!A:A,0),9)</f>
        <v>1559900</v>
      </c>
      <c r="G3311" s="22" t="str">
        <f>+IF(ISNUMBER(MATCH(C3311,Precios!C:C,0)),"Sí está", "No está")</f>
        <v>Sí está</v>
      </c>
    </row>
    <row r="3312" spans="1:7" hidden="1">
      <c r="A3312" s="22">
        <v>566383</v>
      </c>
      <c r="B3312" s="22" t="s">
        <v>6261</v>
      </c>
      <c r="C3312" s="22" t="s">
        <v>2347</v>
      </c>
      <c r="D3312" s="63">
        <f>+INDEX('LISTA DE PRECIOS EKM '!A:K,MATCH(C3312,'LISTA DE PRECIOS EKM '!A:A,0),MATCH($D$1,'LISTA DE PRECIOS EKM '!$1:$1,0))</f>
        <v>1419900</v>
      </c>
      <c r="E3312" s="22">
        <f>+INDEX('LISTA DE PRECIOS EKM '!B:K,MATCH(C3312,'LISTA DE PRECIOS EKM '!A:A,0),7)</f>
        <v>1469900</v>
      </c>
      <c r="F3312" s="22">
        <f>+INDEX('LISTA DE PRECIOS EKM '!B:K,MATCH(C3312,'LISTA DE PRECIOS EKM '!A:A,0),9)</f>
        <v>1559900</v>
      </c>
      <c r="G3312" s="22" t="str">
        <f>+IF(ISNUMBER(MATCH(C3312,Precios!C:C,0)),"Sí está", "No está")</f>
        <v>Sí está</v>
      </c>
    </row>
    <row r="3313" spans="1:7" hidden="1">
      <c r="A3313" s="22">
        <v>589096</v>
      </c>
      <c r="B3313" s="22" t="s">
        <v>6262</v>
      </c>
      <c r="C3313" s="22" t="s">
        <v>1848</v>
      </c>
      <c r="D3313" s="63">
        <f>+INDEX('LISTA DE PRECIOS EKM '!A:K,MATCH(C3313,'LISTA DE PRECIOS EKM '!A:A,0),MATCH($D$1,'LISTA DE PRECIOS EKM '!$1:$1,0))</f>
        <v>1299900</v>
      </c>
      <c r="E3313" s="22">
        <f>+INDEX('LISTA DE PRECIOS EKM '!B:K,MATCH(C3313,'LISTA DE PRECIOS EKM '!A:A,0),7)</f>
        <v>1349900</v>
      </c>
      <c r="F3313" s="22">
        <f>+INDEX('LISTA DE PRECIOS EKM '!B:K,MATCH(C3313,'LISTA DE PRECIOS EKM '!A:A,0),9)</f>
        <v>1419900</v>
      </c>
      <c r="G3313" s="22" t="str">
        <f>+IF(ISNUMBER(MATCH(C3313,Precios!C:C,0)),"Sí está", "No está")</f>
        <v>Sí está</v>
      </c>
    </row>
    <row r="3314" spans="1:7" hidden="1">
      <c r="A3314" s="22">
        <v>589097</v>
      </c>
      <c r="B3314" s="22" t="s">
        <v>6262</v>
      </c>
      <c r="C3314" s="22" t="s">
        <v>1848</v>
      </c>
      <c r="D3314" s="63">
        <f>+INDEX('LISTA DE PRECIOS EKM '!A:K,MATCH(C3314,'LISTA DE PRECIOS EKM '!A:A,0),MATCH($D$1,'LISTA DE PRECIOS EKM '!$1:$1,0))</f>
        <v>1299900</v>
      </c>
      <c r="E3314" s="22">
        <f>+INDEX('LISTA DE PRECIOS EKM '!B:K,MATCH(C3314,'LISTA DE PRECIOS EKM '!A:A,0),7)</f>
        <v>1349900</v>
      </c>
      <c r="F3314" s="22">
        <f>+INDEX('LISTA DE PRECIOS EKM '!B:K,MATCH(C3314,'LISTA DE PRECIOS EKM '!A:A,0),9)</f>
        <v>1419900</v>
      </c>
      <c r="G3314" s="22" t="str">
        <f>+IF(ISNUMBER(MATCH(C3314,Precios!C:C,0)),"Sí está", "No está")</f>
        <v>Sí está</v>
      </c>
    </row>
    <row r="3315" spans="1:7" hidden="1">
      <c r="A3315" s="22">
        <v>437254</v>
      </c>
      <c r="B3315" s="22" t="s">
        <v>6263</v>
      </c>
      <c r="C3315" s="22" t="s">
        <v>1849</v>
      </c>
      <c r="D3315" s="63">
        <f>+INDEX('LISTA DE PRECIOS EKM '!A:K,MATCH(C3315,'LISTA DE PRECIOS EKM '!A:A,0),MATCH($D$1,'LISTA DE PRECIOS EKM '!$1:$1,0))</f>
        <v>1299900</v>
      </c>
      <c r="E3315" s="22">
        <f>+INDEX('LISTA DE PRECIOS EKM '!B:K,MATCH(C3315,'LISTA DE PRECIOS EKM '!A:A,0),7)</f>
        <v>1349900</v>
      </c>
      <c r="F3315" s="22">
        <f>+INDEX('LISTA DE PRECIOS EKM '!B:K,MATCH(C3315,'LISTA DE PRECIOS EKM '!A:A,0),9)</f>
        <v>1419900</v>
      </c>
      <c r="G3315" s="22" t="str">
        <f>+IF(ISNUMBER(MATCH(C3315,Precios!C:C,0)),"Sí está", "No está")</f>
        <v>Sí está</v>
      </c>
    </row>
    <row r="3316" spans="1:7" hidden="1">
      <c r="A3316" s="22">
        <v>767103</v>
      </c>
      <c r="B3316" s="22" t="s">
        <v>6263</v>
      </c>
      <c r="C3316" s="22" t="s">
        <v>1849</v>
      </c>
      <c r="D3316" s="63">
        <f>+INDEX('LISTA DE PRECIOS EKM '!A:K,MATCH(C3316,'LISTA DE PRECIOS EKM '!A:A,0),MATCH($D$1,'LISTA DE PRECIOS EKM '!$1:$1,0))</f>
        <v>1299900</v>
      </c>
      <c r="E3316" s="22">
        <f>+INDEX('LISTA DE PRECIOS EKM '!B:K,MATCH(C3316,'LISTA DE PRECIOS EKM '!A:A,0),7)</f>
        <v>1349900</v>
      </c>
      <c r="F3316" s="22">
        <f>+INDEX('LISTA DE PRECIOS EKM '!B:K,MATCH(C3316,'LISTA DE PRECIOS EKM '!A:A,0),9)</f>
        <v>1419900</v>
      </c>
      <c r="G3316" s="22" t="str">
        <f>+IF(ISNUMBER(MATCH(C3316,Precios!C:C,0)),"Sí está", "No está")</f>
        <v>Sí está</v>
      </c>
    </row>
    <row r="3317" spans="1:7" hidden="1">
      <c r="A3317" s="22">
        <v>437181</v>
      </c>
      <c r="B3317" s="22" t="s">
        <v>6264</v>
      </c>
      <c r="C3317" s="22" t="s">
        <v>1847</v>
      </c>
      <c r="D3317" s="63">
        <f>+INDEX('LISTA DE PRECIOS EKM '!A:K,MATCH(C3317,'LISTA DE PRECIOS EKM '!A:A,0),MATCH($D$1,'LISTA DE PRECIOS EKM '!$1:$1,0))</f>
        <v>1299900</v>
      </c>
      <c r="E3317" s="22">
        <f>+INDEX('LISTA DE PRECIOS EKM '!B:K,MATCH(C3317,'LISTA DE PRECIOS EKM '!A:A,0),7)</f>
        <v>1349900</v>
      </c>
      <c r="F3317" s="22">
        <f>+INDEX('LISTA DE PRECIOS EKM '!B:K,MATCH(C3317,'LISTA DE PRECIOS EKM '!A:A,0),9)</f>
        <v>1419900</v>
      </c>
      <c r="G3317" s="22" t="str">
        <f>+IF(ISNUMBER(MATCH(C3317,Precios!C:C,0)),"Sí está", "No está")</f>
        <v>Sí está</v>
      </c>
    </row>
    <row r="3318" spans="1:7" hidden="1">
      <c r="A3318" s="22">
        <v>544877</v>
      </c>
      <c r="B3318" s="22" t="s">
        <v>6264</v>
      </c>
      <c r="C3318" s="22" t="s">
        <v>1847</v>
      </c>
      <c r="D3318" s="63">
        <f>+INDEX('LISTA DE PRECIOS EKM '!A:K,MATCH(C3318,'LISTA DE PRECIOS EKM '!A:A,0),MATCH($D$1,'LISTA DE PRECIOS EKM '!$1:$1,0))</f>
        <v>1299900</v>
      </c>
      <c r="E3318" s="22">
        <f>+INDEX('LISTA DE PRECIOS EKM '!B:K,MATCH(C3318,'LISTA DE PRECIOS EKM '!A:A,0),7)</f>
        <v>1349900</v>
      </c>
      <c r="F3318" s="22">
        <f>+INDEX('LISTA DE PRECIOS EKM '!B:K,MATCH(C3318,'LISTA DE PRECIOS EKM '!A:A,0),9)</f>
        <v>1419900</v>
      </c>
      <c r="G3318" s="22" t="str">
        <f>+IF(ISNUMBER(MATCH(C3318,Precios!C:C,0)),"Sí está", "No está")</f>
        <v>Sí está</v>
      </c>
    </row>
    <row r="3319" spans="1:7" hidden="1">
      <c r="A3319" s="22">
        <v>437293</v>
      </c>
      <c r="B3319" s="22" t="s">
        <v>6265</v>
      </c>
      <c r="C3319" s="22" t="s">
        <v>1850</v>
      </c>
      <c r="D3319" s="63">
        <f>+INDEX('LISTA DE PRECIOS EKM '!A:K,MATCH(C3319,'LISTA DE PRECIOS EKM '!A:A,0),MATCH($D$1,'LISTA DE PRECIOS EKM '!$1:$1,0))</f>
        <v>1299900</v>
      </c>
      <c r="E3319" s="22">
        <f>+INDEX('LISTA DE PRECIOS EKM '!B:K,MATCH(C3319,'LISTA DE PRECIOS EKM '!A:A,0),7)</f>
        <v>1349900</v>
      </c>
      <c r="F3319" s="22">
        <f>+INDEX('LISTA DE PRECIOS EKM '!B:K,MATCH(C3319,'LISTA DE PRECIOS EKM '!A:A,0),9)</f>
        <v>1419900</v>
      </c>
      <c r="G3319" s="22" t="str">
        <f>+IF(ISNUMBER(MATCH(C3319,Precios!C:C,0)),"Sí está", "No está")</f>
        <v>Sí está</v>
      </c>
    </row>
    <row r="3320" spans="1:7" hidden="1">
      <c r="A3320" s="22">
        <v>452090</v>
      </c>
      <c r="B3320" s="22" t="s">
        <v>6265</v>
      </c>
      <c r="C3320" s="22" t="s">
        <v>1850</v>
      </c>
      <c r="D3320" s="63">
        <f>+INDEX('LISTA DE PRECIOS EKM '!A:K,MATCH(C3320,'LISTA DE PRECIOS EKM '!A:A,0),MATCH($D$1,'LISTA DE PRECIOS EKM '!$1:$1,0))</f>
        <v>1299900</v>
      </c>
      <c r="E3320" s="22">
        <f>+INDEX('LISTA DE PRECIOS EKM '!B:K,MATCH(C3320,'LISTA DE PRECIOS EKM '!A:A,0),7)</f>
        <v>1349900</v>
      </c>
      <c r="F3320" s="22">
        <f>+INDEX('LISTA DE PRECIOS EKM '!B:K,MATCH(C3320,'LISTA DE PRECIOS EKM '!A:A,0),9)</f>
        <v>1419900</v>
      </c>
      <c r="G3320" s="22" t="str">
        <f>+IF(ISNUMBER(MATCH(C3320,Precios!C:C,0)),"Sí está", "No está")</f>
        <v>Sí está</v>
      </c>
    </row>
    <row r="3321" spans="1:7" hidden="1">
      <c r="A3321" s="22">
        <v>452092</v>
      </c>
      <c r="B3321" s="22" t="s">
        <v>6266</v>
      </c>
      <c r="C3321" s="22" t="s">
        <v>2351</v>
      </c>
      <c r="D3321" s="63">
        <f>+INDEX('LISTA DE PRECIOS EKM '!A:K,MATCH(C3321,'LISTA DE PRECIOS EKM '!A:A,0),MATCH($D$1,'LISTA DE PRECIOS EKM '!$1:$1,0))</f>
        <v>1299900</v>
      </c>
      <c r="E3321" s="22">
        <f>+INDEX('LISTA DE PRECIOS EKM '!B:K,MATCH(C3321,'LISTA DE PRECIOS EKM '!A:A,0),7)</f>
        <v>1349900</v>
      </c>
      <c r="F3321" s="22">
        <f>+INDEX('LISTA DE PRECIOS EKM '!B:K,MATCH(C3321,'LISTA DE PRECIOS EKM '!A:A,0),9)</f>
        <v>1419900</v>
      </c>
      <c r="G3321" s="22" t="str">
        <f>+IF(ISNUMBER(MATCH(C3321,Precios!C:C,0)),"Sí está", "No está")</f>
        <v>Sí está</v>
      </c>
    </row>
    <row r="3322" spans="1:7" hidden="1">
      <c r="A3322" s="22">
        <v>505546</v>
      </c>
      <c r="B3322" s="22" t="s">
        <v>6266</v>
      </c>
      <c r="C3322" s="22" t="s">
        <v>2351</v>
      </c>
      <c r="D3322" s="63">
        <f>+INDEX('LISTA DE PRECIOS EKM '!A:K,MATCH(C3322,'LISTA DE PRECIOS EKM '!A:A,0),MATCH($D$1,'LISTA DE PRECIOS EKM '!$1:$1,0))</f>
        <v>1299900</v>
      </c>
      <c r="E3322" s="22">
        <f>+INDEX('LISTA DE PRECIOS EKM '!B:K,MATCH(C3322,'LISTA DE PRECIOS EKM '!A:A,0),7)</f>
        <v>1349900</v>
      </c>
      <c r="F3322" s="22">
        <f>+INDEX('LISTA DE PRECIOS EKM '!B:K,MATCH(C3322,'LISTA DE PRECIOS EKM '!A:A,0),9)</f>
        <v>1419900</v>
      </c>
      <c r="G3322" s="22" t="str">
        <f>+IF(ISNUMBER(MATCH(C3322,Precios!C:C,0)),"Sí está", "No está")</f>
        <v>Sí está</v>
      </c>
    </row>
    <row r="3323" spans="1:7" hidden="1">
      <c r="A3323" s="22">
        <v>518284</v>
      </c>
      <c r="B3323" s="22" t="s">
        <v>6267</v>
      </c>
      <c r="C3323" s="22" t="s">
        <v>2349</v>
      </c>
      <c r="D3323" s="63">
        <f>+INDEX('LISTA DE PRECIOS EKM '!A:K,MATCH(C3323,'LISTA DE PRECIOS EKM '!A:A,0),MATCH($D$1,'LISTA DE PRECIOS EKM '!$1:$1,0))</f>
        <v>1289900</v>
      </c>
      <c r="E3323" s="22">
        <f>+INDEX('LISTA DE PRECIOS EKM '!B:K,MATCH(C3323,'LISTA DE PRECIOS EKM '!A:A,0),7)</f>
        <v>1339900</v>
      </c>
      <c r="F3323" s="22">
        <f>+INDEX('LISTA DE PRECIOS EKM '!B:K,MATCH(C3323,'LISTA DE PRECIOS EKM '!A:A,0),9)</f>
        <v>1409900</v>
      </c>
      <c r="G3323" s="22" t="str">
        <f>+IF(ISNUMBER(MATCH(C3323,Precios!C:C,0)),"Sí está", "No está")</f>
        <v>Sí está</v>
      </c>
    </row>
    <row r="3324" spans="1:7" hidden="1">
      <c r="A3324" s="22">
        <v>594607</v>
      </c>
      <c r="B3324" s="22" t="s">
        <v>6267</v>
      </c>
      <c r="C3324" s="22" t="s">
        <v>2349</v>
      </c>
      <c r="D3324" s="63">
        <f>+INDEX('LISTA DE PRECIOS EKM '!A:K,MATCH(C3324,'LISTA DE PRECIOS EKM '!A:A,0),MATCH($D$1,'LISTA DE PRECIOS EKM '!$1:$1,0))</f>
        <v>1289900</v>
      </c>
      <c r="E3324" s="22">
        <f>+INDEX('LISTA DE PRECIOS EKM '!B:K,MATCH(C3324,'LISTA DE PRECIOS EKM '!A:A,0),7)</f>
        <v>1339900</v>
      </c>
      <c r="F3324" s="22">
        <f>+INDEX('LISTA DE PRECIOS EKM '!B:K,MATCH(C3324,'LISTA DE PRECIOS EKM '!A:A,0),9)</f>
        <v>1409900</v>
      </c>
      <c r="G3324" s="22" t="str">
        <f>+IF(ISNUMBER(MATCH(C3324,Precios!C:C,0)),"Sí está", "No está")</f>
        <v>Sí está</v>
      </c>
    </row>
    <row r="3325" spans="1:7" hidden="1">
      <c r="A3325" s="22">
        <v>654611</v>
      </c>
      <c r="B3325" s="22" t="s">
        <v>6268</v>
      </c>
      <c r="C3325" s="22" t="s">
        <v>2346</v>
      </c>
      <c r="D3325" s="63">
        <f>+INDEX('LISTA DE PRECIOS EKM '!A:K,MATCH(C3325,'LISTA DE PRECIOS EKM '!A:A,0),MATCH($D$1,'LISTA DE PRECIOS EKM '!$1:$1,0))</f>
        <v>1419900</v>
      </c>
      <c r="E3325" s="22">
        <f>+INDEX('LISTA DE PRECIOS EKM '!B:K,MATCH(C3325,'LISTA DE PRECIOS EKM '!A:A,0),7)</f>
        <v>1469900</v>
      </c>
      <c r="F3325" s="22">
        <f>+INDEX('LISTA DE PRECIOS EKM '!B:K,MATCH(C3325,'LISTA DE PRECIOS EKM '!A:A,0),9)</f>
        <v>1559900</v>
      </c>
      <c r="G3325" s="22" t="str">
        <f>+IF(ISNUMBER(MATCH(C3325,Precios!C:C,0)),"Sí está", "No está")</f>
        <v>Sí está</v>
      </c>
    </row>
    <row r="3326" spans="1:7" hidden="1">
      <c r="A3326" s="22">
        <v>686090</v>
      </c>
      <c r="B3326" s="22" t="s">
        <v>6268</v>
      </c>
      <c r="C3326" s="22" t="s">
        <v>2346</v>
      </c>
      <c r="D3326" s="63">
        <f>+INDEX('LISTA DE PRECIOS EKM '!A:K,MATCH(C3326,'LISTA DE PRECIOS EKM '!A:A,0),MATCH($D$1,'LISTA DE PRECIOS EKM '!$1:$1,0))</f>
        <v>1419900</v>
      </c>
      <c r="E3326" s="22">
        <f>+INDEX('LISTA DE PRECIOS EKM '!B:K,MATCH(C3326,'LISTA DE PRECIOS EKM '!A:A,0),7)</f>
        <v>1469900</v>
      </c>
      <c r="F3326" s="22">
        <f>+INDEX('LISTA DE PRECIOS EKM '!B:K,MATCH(C3326,'LISTA DE PRECIOS EKM '!A:A,0),9)</f>
        <v>1559900</v>
      </c>
      <c r="G3326" s="22" t="str">
        <f>+IF(ISNUMBER(MATCH(C3326,Precios!C:C,0)),"Sí está", "No está")</f>
        <v>Sí está</v>
      </c>
    </row>
    <row r="3327" spans="1:7" hidden="1">
      <c r="A3327" s="22">
        <v>690089</v>
      </c>
      <c r="B3327" s="22" t="s">
        <v>6271</v>
      </c>
      <c r="C3327" s="22" t="s">
        <v>1865</v>
      </c>
      <c r="D3327" s="63">
        <f>+INDEX('LISTA DE PRECIOS EKM '!A:K,MATCH(C3327,'LISTA DE PRECIOS EKM '!A:A,0),MATCH($D$1,'LISTA DE PRECIOS EKM '!$1:$1,0))</f>
        <v>1399900</v>
      </c>
      <c r="E3327" s="22">
        <f>+INDEX('LISTA DE PRECIOS EKM '!B:K,MATCH(C3327,'LISTA DE PRECIOS EKM '!A:A,0),7)</f>
        <v>1449900</v>
      </c>
      <c r="F3327" s="22">
        <f>+INDEX('LISTA DE PRECIOS EKM '!B:K,MATCH(C3327,'LISTA DE PRECIOS EKM '!A:A,0),9)</f>
        <v>1529900</v>
      </c>
      <c r="G3327" s="22" t="str">
        <f>+IF(ISNUMBER(MATCH(C3327,Precios!C:C,0)),"Sí está", "No está")</f>
        <v>Sí está</v>
      </c>
    </row>
    <row r="3328" spans="1:7" hidden="1">
      <c r="A3328" s="22">
        <v>505637</v>
      </c>
      <c r="B3328" s="22" t="s">
        <v>6271</v>
      </c>
      <c r="C3328" s="22" t="s">
        <v>1865</v>
      </c>
      <c r="D3328" s="63">
        <f>+INDEX('LISTA DE PRECIOS EKM '!A:K,MATCH(C3328,'LISTA DE PRECIOS EKM '!A:A,0),MATCH($D$1,'LISTA DE PRECIOS EKM '!$1:$1,0))</f>
        <v>1399900</v>
      </c>
      <c r="E3328" s="22">
        <f>+INDEX('LISTA DE PRECIOS EKM '!B:K,MATCH(C3328,'LISTA DE PRECIOS EKM '!A:A,0),7)</f>
        <v>1449900</v>
      </c>
      <c r="F3328" s="22">
        <f>+INDEX('LISTA DE PRECIOS EKM '!B:K,MATCH(C3328,'LISTA DE PRECIOS EKM '!A:A,0),9)</f>
        <v>1529900</v>
      </c>
      <c r="G3328" s="22" t="str">
        <f>+IF(ISNUMBER(MATCH(C3328,Precios!C:C,0)),"Sí está", "No está")</f>
        <v>Sí está</v>
      </c>
    </row>
    <row r="3329" spans="1:7" hidden="1">
      <c r="A3329" s="22">
        <v>544821</v>
      </c>
      <c r="B3329" s="22" t="s">
        <v>6272</v>
      </c>
      <c r="C3329" s="22" t="s">
        <v>1864</v>
      </c>
      <c r="D3329" s="63">
        <f>+INDEX('LISTA DE PRECIOS EKM '!A:K,MATCH(C3329,'LISTA DE PRECIOS EKM '!A:A,0),MATCH($D$1,'LISTA DE PRECIOS EKM '!$1:$1,0))</f>
        <v>1399900</v>
      </c>
      <c r="E3329" s="22">
        <f>+INDEX('LISTA DE PRECIOS EKM '!B:K,MATCH(C3329,'LISTA DE PRECIOS EKM '!A:A,0),7)</f>
        <v>1449900</v>
      </c>
      <c r="F3329" s="22">
        <f>+INDEX('LISTA DE PRECIOS EKM '!B:K,MATCH(C3329,'LISTA DE PRECIOS EKM '!A:A,0),9)</f>
        <v>1529900</v>
      </c>
      <c r="G3329" s="22" t="str">
        <f>+IF(ISNUMBER(MATCH(C3329,Precios!C:C,0)),"Sí está", "No está")</f>
        <v>Sí está</v>
      </c>
    </row>
    <row r="3330" spans="1:7" hidden="1">
      <c r="A3330" s="22">
        <v>518243</v>
      </c>
      <c r="B3330" s="22" t="s">
        <v>6272</v>
      </c>
      <c r="C3330" s="22" t="s">
        <v>1864</v>
      </c>
      <c r="D3330" s="63">
        <f>+INDEX('LISTA DE PRECIOS EKM '!A:K,MATCH(C3330,'LISTA DE PRECIOS EKM '!A:A,0),MATCH($D$1,'LISTA DE PRECIOS EKM '!$1:$1,0))</f>
        <v>1399900</v>
      </c>
      <c r="E3330" s="22">
        <f>+INDEX('LISTA DE PRECIOS EKM '!B:K,MATCH(C3330,'LISTA DE PRECIOS EKM '!A:A,0),7)</f>
        <v>1449900</v>
      </c>
      <c r="F3330" s="22">
        <f>+INDEX('LISTA DE PRECIOS EKM '!B:K,MATCH(C3330,'LISTA DE PRECIOS EKM '!A:A,0),9)</f>
        <v>1529900</v>
      </c>
      <c r="G3330" s="22" t="str">
        <f>+IF(ISNUMBER(MATCH(C3330,Precios!C:C,0)),"Sí está", "No está")</f>
        <v>Sí está</v>
      </c>
    </row>
    <row r="3331" spans="1:7" hidden="1">
      <c r="A3331" s="22">
        <v>518198</v>
      </c>
      <c r="B3331" s="22" t="s">
        <v>6309</v>
      </c>
      <c r="C3331" s="22" t="s">
        <v>2365</v>
      </c>
      <c r="D3331" s="63">
        <f>+INDEX('LISTA DE PRECIOS EKM '!A:K,MATCH(C3331,'LISTA DE PRECIOS EKM '!A:A,0),MATCH($D$1,'LISTA DE PRECIOS EKM '!$1:$1,0))</f>
        <v>2199900</v>
      </c>
      <c r="E3331" s="22">
        <f>+INDEX('LISTA DE PRECIOS EKM '!B:K,MATCH(C3331,'LISTA DE PRECIOS EKM '!A:A,0),7)</f>
        <v>2289900</v>
      </c>
      <c r="F3331" s="22">
        <f>+INDEX('LISTA DE PRECIOS EKM '!B:K,MATCH(C3331,'LISTA DE PRECIOS EKM '!A:A,0),9)</f>
        <v>2409900</v>
      </c>
      <c r="G3331" s="22" t="str">
        <f>+IF(ISNUMBER(MATCH(C3331,Precios!C:C,0)),"Sí está", "No está")</f>
        <v>Sí está</v>
      </c>
    </row>
    <row r="3332" spans="1:7" hidden="1">
      <c r="A3332" s="22">
        <v>544940</v>
      </c>
      <c r="B3332" s="22" t="s">
        <v>6309</v>
      </c>
      <c r="C3332" s="22" t="s">
        <v>2365</v>
      </c>
      <c r="D3332" s="63">
        <f>+INDEX('LISTA DE PRECIOS EKM '!A:K,MATCH(C3332,'LISTA DE PRECIOS EKM '!A:A,0),MATCH($D$1,'LISTA DE PRECIOS EKM '!$1:$1,0))</f>
        <v>2199900</v>
      </c>
      <c r="E3332" s="22">
        <f>+INDEX('LISTA DE PRECIOS EKM '!B:K,MATCH(C3332,'LISTA DE PRECIOS EKM '!A:A,0),7)</f>
        <v>2289900</v>
      </c>
      <c r="F3332" s="22">
        <f>+INDEX('LISTA DE PRECIOS EKM '!B:K,MATCH(C3332,'LISTA DE PRECIOS EKM '!A:A,0),9)</f>
        <v>2409900</v>
      </c>
      <c r="G3332" s="22" t="str">
        <f>+IF(ISNUMBER(MATCH(C3332,Precios!C:C,0)),"Sí está", "No está")</f>
        <v>Sí está</v>
      </c>
    </row>
    <row r="3333" spans="1:7" hidden="1">
      <c r="A3333" s="22">
        <v>544941</v>
      </c>
      <c r="B3333" s="22" t="s">
        <v>6310</v>
      </c>
      <c r="C3333" s="22" t="s">
        <v>2366</v>
      </c>
      <c r="D3333" s="63">
        <f>+INDEX('LISTA DE PRECIOS EKM '!A:K,MATCH(C3333,'LISTA DE PRECIOS EKM '!A:A,0),MATCH($D$1,'LISTA DE PRECIOS EKM '!$1:$1,0))</f>
        <v>2199900</v>
      </c>
      <c r="E3333" s="22">
        <f>+INDEX('LISTA DE PRECIOS EKM '!B:K,MATCH(C3333,'LISTA DE PRECIOS EKM '!A:A,0),7)</f>
        <v>2289900</v>
      </c>
      <c r="F3333" s="22">
        <f>+INDEX('LISTA DE PRECIOS EKM '!B:K,MATCH(C3333,'LISTA DE PRECIOS EKM '!A:A,0),9)</f>
        <v>2409900</v>
      </c>
      <c r="G3333" s="22" t="str">
        <f>+IF(ISNUMBER(MATCH(C3333,Precios!C:C,0)),"Sí está", "No está")</f>
        <v>Sí está</v>
      </c>
    </row>
    <row r="3334" spans="1:7" hidden="1">
      <c r="A3334" s="22">
        <v>589100</v>
      </c>
      <c r="B3334" s="22" t="s">
        <v>6310</v>
      </c>
      <c r="C3334" s="22" t="s">
        <v>2366</v>
      </c>
      <c r="D3334" s="63">
        <f>+INDEX('LISTA DE PRECIOS EKM '!A:K,MATCH(C3334,'LISTA DE PRECIOS EKM '!A:A,0),MATCH($D$1,'LISTA DE PRECIOS EKM '!$1:$1,0))</f>
        <v>2199900</v>
      </c>
      <c r="E3334" s="22">
        <f>+INDEX('LISTA DE PRECIOS EKM '!B:K,MATCH(C3334,'LISTA DE PRECIOS EKM '!A:A,0),7)</f>
        <v>2289900</v>
      </c>
      <c r="F3334" s="22">
        <f>+INDEX('LISTA DE PRECIOS EKM '!B:K,MATCH(C3334,'LISTA DE PRECIOS EKM '!A:A,0),9)</f>
        <v>2409900</v>
      </c>
      <c r="G3334" s="22" t="str">
        <f>+IF(ISNUMBER(MATCH(C3334,Precios!C:C,0)),"Sí está", "No está")</f>
        <v>Sí está</v>
      </c>
    </row>
    <row r="3335" spans="1:7" hidden="1">
      <c r="A3335" s="22">
        <v>505508</v>
      </c>
      <c r="B3335" s="22" t="s">
        <v>6311</v>
      </c>
      <c r="C3335" s="22" t="s">
        <v>2359</v>
      </c>
      <c r="D3335" s="63">
        <f>+INDEX('LISTA DE PRECIOS EKM '!A:K,MATCH(C3335,'LISTA DE PRECIOS EKM '!A:A,0),MATCH($D$1,'LISTA DE PRECIOS EKM '!$1:$1,0))</f>
        <v>2709900</v>
      </c>
      <c r="E3335" s="22">
        <f>+INDEX('LISTA DE PRECIOS EKM '!B:K,MATCH(C3335,'LISTA DE PRECIOS EKM '!A:A,0),7)</f>
        <v>2819900</v>
      </c>
      <c r="F3335" s="22">
        <f>+INDEX('LISTA DE PRECIOS EKM '!B:K,MATCH(C3335,'LISTA DE PRECIOS EKM '!A:A,0),9)</f>
        <v>2979900</v>
      </c>
      <c r="G3335" s="22" t="str">
        <f>+IF(ISNUMBER(MATCH(C3335,Precios!C:C,0)),"Sí está", "No está")</f>
        <v>Sí está</v>
      </c>
    </row>
    <row r="3336" spans="1:7" hidden="1">
      <c r="A3336" s="22">
        <v>437238</v>
      </c>
      <c r="B3336" s="22" t="s">
        <v>6311</v>
      </c>
      <c r="C3336" s="22" t="s">
        <v>2359</v>
      </c>
      <c r="D3336" s="63">
        <f>+INDEX('LISTA DE PRECIOS EKM '!A:K,MATCH(C3336,'LISTA DE PRECIOS EKM '!A:A,0),MATCH($D$1,'LISTA DE PRECIOS EKM '!$1:$1,0))</f>
        <v>2709900</v>
      </c>
      <c r="E3336" s="22">
        <f>+INDEX('LISTA DE PRECIOS EKM '!B:K,MATCH(C3336,'LISTA DE PRECIOS EKM '!A:A,0),7)</f>
        <v>2819900</v>
      </c>
      <c r="F3336" s="22">
        <f>+INDEX('LISTA DE PRECIOS EKM '!B:K,MATCH(C3336,'LISTA DE PRECIOS EKM '!A:A,0),9)</f>
        <v>2979900</v>
      </c>
      <c r="G3336" s="22" t="str">
        <f>+IF(ISNUMBER(MATCH(C3336,Precios!C:C,0)),"Sí está", "No está")</f>
        <v>Sí está</v>
      </c>
    </row>
    <row r="3337" spans="1:7" hidden="1">
      <c r="A3337" s="22">
        <v>437261</v>
      </c>
      <c r="B3337" s="22" t="s">
        <v>6312</v>
      </c>
      <c r="C3337" s="22" t="s">
        <v>2360</v>
      </c>
      <c r="D3337" s="63">
        <f>+INDEX('LISTA DE PRECIOS EKM '!A:K,MATCH(C3337,'LISTA DE PRECIOS EKM '!A:A,0),MATCH($D$1,'LISTA DE PRECIOS EKM '!$1:$1,0))</f>
        <v>2629900</v>
      </c>
      <c r="E3337" s="22">
        <f>+INDEX('LISTA DE PRECIOS EKM '!B:K,MATCH(C3337,'LISTA DE PRECIOS EKM '!A:A,0),7)</f>
        <v>2739900</v>
      </c>
      <c r="F3337" s="22">
        <f>+INDEX('LISTA DE PRECIOS EKM '!B:K,MATCH(C3337,'LISTA DE PRECIOS EKM '!A:A,0),9)</f>
        <v>2889900</v>
      </c>
      <c r="G3337" s="22" t="str">
        <f>+IF(ISNUMBER(MATCH(C3337,Precios!C:C,0)),"Sí está", "No está")</f>
        <v>Sí está</v>
      </c>
    </row>
    <row r="3338" spans="1:7" hidden="1">
      <c r="A3338" s="22">
        <v>437263</v>
      </c>
      <c r="B3338" s="22" t="s">
        <v>6312</v>
      </c>
      <c r="C3338" s="22" t="s">
        <v>2360</v>
      </c>
      <c r="D3338" s="63">
        <f>+INDEX('LISTA DE PRECIOS EKM '!A:K,MATCH(C3338,'LISTA DE PRECIOS EKM '!A:A,0),MATCH($D$1,'LISTA DE PRECIOS EKM '!$1:$1,0))</f>
        <v>2629900</v>
      </c>
      <c r="E3338" s="22">
        <f>+INDEX('LISTA DE PRECIOS EKM '!B:K,MATCH(C3338,'LISTA DE PRECIOS EKM '!A:A,0),7)</f>
        <v>2739900</v>
      </c>
      <c r="F3338" s="22">
        <f>+INDEX('LISTA DE PRECIOS EKM '!B:K,MATCH(C3338,'LISTA DE PRECIOS EKM '!A:A,0),9)</f>
        <v>2889900</v>
      </c>
      <c r="G3338" s="22" t="str">
        <f>+IF(ISNUMBER(MATCH(C3338,Precios!C:C,0)),"Sí está", "No está")</f>
        <v>Sí está</v>
      </c>
    </row>
    <row r="3339" spans="1:7" hidden="1">
      <c r="A3339" s="22">
        <v>437299</v>
      </c>
      <c r="B3339" s="22" t="s">
        <v>6313</v>
      </c>
      <c r="C3339" s="22" t="s">
        <v>2358</v>
      </c>
      <c r="D3339" s="63">
        <f>+INDEX('LISTA DE PRECIOS EKM '!A:K,MATCH(C3339,'LISTA DE PRECIOS EKM '!A:A,0),MATCH($D$1,'LISTA DE PRECIOS EKM '!$1:$1,0))</f>
        <v>2399900</v>
      </c>
      <c r="E3339" s="22">
        <f>+INDEX('LISTA DE PRECIOS EKM '!B:K,MATCH(C3339,'LISTA DE PRECIOS EKM '!A:A,0),7)</f>
        <v>2499900</v>
      </c>
      <c r="F3339" s="22">
        <f>+INDEX('LISTA DE PRECIOS EKM '!B:K,MATCH(C3339,'LISTA DE PRECIOS EKM '!A:A,0),9)</f>
        <v>2629900</v>
      </c>
      <c r="G3339" s="22" t="str">
        <f>+IF(ISNUMBER(MATCH(C3339,Precios!C:C,0)),"Sí está", "No está")</f>
        <v>Sí está</v>
      </c>
    </row>
    <row r="3340" spans="1:7" hidden="1">
      <c r="A3340" s="22">
        <v>452260</v>
      </c>
      <c r="B3340" s="22" t="s">
        <v>6313</v>
      </c>
      <c r="C3340" s="22" t="s">
        <v>2358</v>
      </c>
      <c r="D3340" s="63">
        <f>+INDEX('LISTA DE PRECIOS EKM '!A:K,MATCH(C3340,'LISTA DE PRECIOS EKM '!A:A,0),MATCH($D$1,'LISTA DE PRECIOS EKM '!$1:$1,0))</f>
        <v>2399900</v>
      </c>
      <c r="E3340" s="22">
        <f>+INDEX('LISTA DE PRECIOS EKM '!B:K,MATCH(C3340,'LISTA DE PRECIOS EKM '!A:A,0),7)</f>
        <v>2499900</v>
      </c>
      <c r="F3340" s="22">
        <f>+INDEX('LISTA DE PRECIOS EKM '!B:K,MATCH(C3340,'LISTA DE PRECIOS EKM '!A:A,0),9)</f>
        <v>2629900</v>
      </c>
      <c r="G3340" s="22" t="str">
        <f>+IF(ISNUMBER(MATCH(C3340,Precios!C:C,0)),"Sí está", "No está")</f>
        <v>Sí está</v>
      </c>
    </row>
    <row r="3341" spans="1:7" hidden="1">
      <c r="A3341" s="22">
        <v>452262</v>
      </c>
      <c r="B3341" s="22" t="s">
        <v>6314</v>
      </c>
      <c r="C3341" s="22" t="s">
        <v>2361</v>
      </c>
      <c r="D3341" s="63">
        <f>+INDEX('LISTA DE PRECIOS EKM '!A:K,MATCH(C3341,'LISTA DE PRECIOS EKM '!A:A,0),MATCH($D$1,'LISTA DE PRECIOS EKM '!$1:$1,0))</f>
        <v>2199900</v>
      </c>
      <c r="E3341" s="22">
        <f>+INDEX('LISTA DE PRECIOS EKM '!B:K,MATCH(C3341,'LISTA DE PRECIOS EKM '!A:A,0),7)</f>
        <v>2289900</v>
      </c>
      <c r="F3341" s="22">
        <f>+INDEX('LISTA DE PRECIOS EKM '!B:K,MATCH(C3341,'LISTA DE PRECIOS EKM '!A:A,0),9)</f>
        <v>2409900</v>
      </c>
      <c r="G3341" s="22" t="str">
        <f>+IF(ISNUMBER(MATCH(C3341,Precios!C:C,0)),"Sí está", "No está")</f>
        <v>Sí está</v>
      </c>
    </row>
    <row r="3342" spans="1:7" hidden="1">
      <c r="A3342" s="22">
        <v>505601</v>
      </c>
      <c r="B3342" s="22" t="s">
        <v>6314</v>
      </c>
      <c r="C3342" s="22" t="s">
        <v>2361</v>
      </c>
      <c r="D3342" s="63">
        <f>+INDEX('LISTA DE PRECIOS EKM '!A:K,MATCH(C3342,'LISTA DE PRECIOS EKM '!A:A,0),MATCH($D$1,'LISTA DE PRECIOS EKM '!$1:$1,0))</f>
        <v>2199900</v>
      </c>
      <c r="E3342" s="22">
        <f>+INDEX('LISTA DE PRECIOS EKM '!B:K,MATCH(C3342,'LISTA DE PRECIOS EKM '!A:A,0),7)</f>
        <v>2289900</v>
      </c>
      <c r="F3342" s="22">
        <f>+INDEX('LISTA DE PRECIOS EKM '!B:K,MATCH(C3342,'LISTA DE PRECIOS EKM '!A:A,0),9)</f>
        <v>2409900</v>
      </c>
      <c r="G3342" s="22" t="str">
        <f>+IF(ISNUMBER(MATCH(C3342,Precios!C:C,0)),"Sí está", "No está")</f>
        <v>Sí está</v>
      </c>
    </row>
    <row r="3343" spans="1:7" hidden="1">
      <c r="A3343" s="22">
        <v>505654</v>
      </c>
      <c r="B3343" s="22" t="s">
        <v>6315</v>
      </c>
      <c r="C3343" s="22" t="s">
        <v>2356</v>
      </c>
      <c r="D3343" s="63">
        <f>+INDEX('LISTA DE PRECIOS EKM '!A:K,MATCH(C3343,'LISTA DE PRECIOS EKM '!A:A,0),MATCH($D$1,'LISTA DE PRECIOS EKM '!$1:$1,0))</f>
        <v>2399900</v>
      </c>
      <c r="E3343" s="22">
        <f>+INDEX('LISTA DE PRECIOS EKM '!B:K,MATCH(C3343,'LISTA DE PRECIOS EKM '!A:A,0),7)</f>
        <v>2499900</v>
      </c>
      <c r="F3343" s="22">
        <f>+INDEX('LISTA DE PRECIOS EKM '!B:K,MATCH(C3343,'LISTA DE PRECIOS EKM '!A:A,0),9)</f>
        <v>2629900</v>
      </c>
      <c r="G3343" s="22" t="str">
        <f>+IF(ISNUMBER(MATCH(C3343,Precios!C:C,0)),"Sí está", "No está")</f>
        <v>Sí está</v>
      </c>
    </row>
    <row r="3344" spans="1:7" hidden="1">
      <c r="A3344" s="22">
        <v>518205</v>
      </c>
      <c r="B3344" s="22" t="s">
        <v>6315</v>
      </c>
      <c r="C3344" s="22" t="s">
        <v>2356</v>
      </c>
      <c r="D3344" s="63">
        <f>+INDEX('LISTA DE PRECIOS EKM '!A:K,MATCH(C3344,'LISTA DE PRECIOS EKM '!A:A,0),MATCH($D$1,'LISTA DE PRECIOS EKM '!$1:$1,0))</f>
        <v>2399900</v>
      </c>
      <c r="E3344" s="22">
        <f>+INDEX('LISTA DE PRECIOS EKM '!B:K,MATCH(C3344,'LISTA DE PRECIOS EKM '!A:A,0),7)</f>
        <v>2499900</v>
      </c>
      <c r="F3344" s="22">
        <f>+INDEX('LISTA DE PRECIOS EKM '!B:K,MATCH(C3344,'LISTA DE PRECIOS EKM '!A:A,0),9)</f>
        <v>2629900</v>
      </c>
      <c r="G3344" s="22" t="str">
        <f>+IF(ISNUMBER(MATCH(C3344,Precios!C:C,0)),"Sí está", "No está")</f>
        <v>Sí está</v>
      </c>
    </row>
    <row r="3345" spans="1:7" hidden="1">
      <c r="A3345" s="22">
        <v>544836</v>
      </c>
      <c r="B3345" s="22" t="s">
        <v>6316</v>
      </c>
      <c r="C3345" s="22" t="s">
        <v>2362</v>
      </c>
      <c r="D3345" s="63">
        <f>+INDEX('LISTA DE PRECIOS EKM '!A:K,MATCH(C3345,'LISTA DE PRECIOS EKM '!A:A,0),MATCH($D$1,'LISTA DE PRECIOS EKM '!$1:$1,0))</f>
        <v>2199900</v>
      </c>
      <c r="E3345" s="22">
        <f>+INDEX('LISTA DE PRECIOS EKM '!B:K,MATCH(C3345,'LISTA DE PRECIOS EKM '!A:A,0),7)</f>
        <v>2289900</v>
      </c>
      <c r="F3345" s="22">
        <f>+INDEX('LISTA DE PRECIOS EKM '!B:K,MATCH(C3345,'LISTA DE PRECIOS EKM '!A:A,0),9)</f>
        <v>2409900</v>
      </c>
      <c r="G3345" s="22" t="str">
        <f>+IF(ISNUMBER(MATCH(C3345,Precios!C:C,0)),"Sí está", "No está")</f>
        <v>Sí está</v>
      </c>
    </row>
    <row r="3346" spans="1:7" hidden="1">
      <c r="A3346" s="22">
        <v>589103</v>
      </c>
      <c r="B3346" s="22" t="s">
        <v>6316</v>
      </c>
      <c r="C3346" s="22" t="s">
        <v>2362</v>
      </c>
      <c r="D3346" s="63">
        <f>+INDEX('LISTA DE PRECIOS EKM '!A:K,MATCH(C3346,'LISTA DE PRECIOS EKM '!A:A,0),MATCH($D$1,'LISTA DE PRECIOS EKM '!$1:$1,0))</f>
        <v>2199900</v>
      </c>
      <c r="E3346" s="22">
        <f>+INDEX('LISTA DE PRECIOS EKM '!B:K,MATCH(C3346,'LISTA DE PRECIOS EKM '!A:A,0),7)</f>
        <v>2289900</v>
      </c>
      <c r="F3346" s="22">
        <f>+INDEX('LISTA DE PRECIOS EKM '!B:K,MATCH(C3346,'LISTA DE PRECIOS EKM '!A:A,0),9)</f>
        <v>2409900</v>
      </c>
      <c r="G3346" s="22" t="str">
        <f>+IF(ISNUMBER(MATCH(C3346,Precios!C:C,0)),"Sí está", "No está")</f>
        <v>Sí está</v>
      </c>
    </row>
    <row r="3347" spans="1:7" hidden="1">
      <c r="A3347" s="22">
        <v>594604</v>
      </c>
      <c r="B3347" s="22" t="s">
        <v>6317</v>
      </c>
      <c r="C3347" s="22" t="s">
        <v>2355</v>
      </c>
      <c r="D3347" s="63">
        <f>+INDEX('LISTA DE PRECIOS EKM '!A:K,MATCH(C3347,'LISTA DE PRECIOS EKM '!A:A,0),MATCH($D$1,'LISTA DE PRECIOS EKM '!$1:$1,0))</f>
        <v>2399900</v>
      </c>
      <c r="E3347" s="22">
        <f>+INDEX('LISTA DE PRECIOS EKM '!B:K,MATCH(C3347,'LISTA DE PRECIOS EKM '!A:A,0),7)</f>
        <v>2499900</v>
      </c>
      <c r="F3347" s="22">
        <f>+INDEX('LISTA DE PRECIOS EKM '!B:K,MATCH(C3347,'LISTA DE PRECIOS EKM '!A:A,0),9)</f>
        <v>2629900</v>
      </c>
      <c r="G3347" s="22" t="str">
        <f>+IF(ISNUMBER(MATCH(C3347,Precios!C:C,0)),"Sí está", "No está")</f>
        <v>Sí está</v>
      </c>
    </row>
    <row r="3348" spans="1:7" hidden="1">
      <c r="A3348" s="22">
        <v>686095</v>
      </c>
      <c r="B3348" s="22" t="s">
        <v>6317</v>
      </c>
      <c r="C3348" s="22" t="s">
        <v>2355</v>
      </c>
      <c r="D3348" s="63">
        <f>+INDEX('LISTA DE PRECIOS EKM '!A:K,MATCH(C3348,'LISTA DE PRECIOS EKM '!A:A,0),MATCH($D$1,'LISTA DE PRECIOS EKM '!$1:$1,0))</f>
        <v>2399900</v>
      </c>
      <c r="E3348" s="22">
        <f>+INDEX('LISTA DE PRECIOS EKM '!B:K,MATCH(C3348,'LISTA DE PRECIOS EKM '!A:A,0),7)</f>
        <v>2499900</v>
      </c>
      <c r="F3348" s="22">
        <f>+INDEX('LISTA DE PRECIOS EKM '!B:K,MATCH(C3348,'LISTA DE PRECIOS EKM '!A:A,0),9)</f>
        <v>2629900</v>
      </c>
      <c r="G3348" s="22" t="str">
        <f>+IF(ISNUMBER(MATCH(C3348,Precios!C:C,0)),"Sí está", "No está")</f>
        <v>Sí está</v>
      </c>
    </row>
    <row r="3349" spans="1:7" hidden="1">
      <c r="A3349" s="22">
        <v>686097</v>
      </c>
      <c r="B3349" s="22" t="s">
        <v>6318</v>
      </c>
      <c r="C3349" s="22" t="s">
        <v>2357</v>
      </c>
      <c r="D3349" s="63">
        <f>+INDEX('LISTA DE PRECIOS EKM '!A:K,MATCH(C3349,'LISTA DE PRECIOS EKM '!A:A,0),MATCH($D$1,'LISTA DE PRECIOS EKM '!$1:$1,0))</f>
        <v>2399900</v>
      </c>
      <c r="E3349" s="22">
        <f>+INDEX('LISTA DE PRECIOS EKM '!B:K,MATCH(C3349,'LISTA DE PRECIOS EKM '!A:A,0),7)</f>
        <v>2499900</v>
      </c>
      <c r="F3349" s="22">
        <f>+INDEX('LISTA DE PRECIOS EKM '!B:K,MATCH(C3349,'LISTA DE PRECIOS EKM '!A:A,0),9)</f>
        <v>2629900</v>
      </c>
      <c r="G3349" s="22" t="str">
        <f>+IF(ISNUMBER(MATCH(C3349,Precios!C:C,0)),"Sí está", "No está")</f>
        <v>Sí está</v>
      </c>
    </row>
    <row r="3350" spans="1:7" hidden="1">
      <c r="A3350" s="22">
        <v>437182</v>
      </c>
      <c r="B3350" s="22" t="s">
        <v>6318</v>
      </c>
      <c r="C3350" s="22" t="s">
        <v>2357</v>
      </c>
      <c r="D3350" s="63">
        <f>+INDEX('LISTA DE PRECIOS EKM '!A:K,MATCH(C3350,'LISTA DE PRECIOS EKM '!A:A,0),MATCH($D$1,'LISTA DE PRECIOS EKM '!$1:$1,0))</f>
        <v>2399900</v>
      </c>
      <c r="E3350" s="22">
        <f>+INDEX('LISTA DE PRECIOS EKM '!B:K,MATCH(C3350,'LISTA DE PRECIOS EKM '!A:A,0),7)</f>
        <v>2499900</v>
      </c>
      <c r="F3350" s="22">
        <f>+INDEX('LISTA DE PRECIOS EKM '!B:K,MATCH(C3350,'LISTA DE PRECIOS EKM '!A:A,0),9)</f>
        <v>2629900</v>
      </c>
      <c r="G3350" s="22" t="str">
        <f>+IF(ISNUMBER(MATCH(C3350,Precios!C:C,0)),"Sí está", "No está")</f>
        <v>Sí está</v>
      </c>
    </row>
    <row r="3351" spans="1:7" hidden="1">
      <c r="A3351" s="22">
        <v>544807</v>
      </c>
      <c r="B3351" s="22" t="s">
        <v>6321</v>
      </c>
      <c r="C3351" s="22" t="s">
        <v>2364</v>
      </c>
      <c r="D3351" s="63">
        <f>+INDEX('LISTA DE PRECIOS EKM '!A:K,MATCH(C3351,'LISTA DE PRECIOS EKM '!A:A,0),MATCH($D$1,'LISTA DE PRECIOS EKM '!$1:$1,0))</f>
        <v>2199900</v>
      </c>
      <c r="E3351" s="22">
        <f>+INDEX('LISTA DE PRECIOS EKM '!B:K,MATCH(C3351,'LISTA DE PRECIOS EKM '!A:A,0),7)</f>
        <v>2289900</v>
      </c>
      <c r="F3351" s="22">
        <f>+INDEX('LISTA DE PRECIOS EKM '!B:K,MATCH(C3351,'LISTA DE PRECIOS EKM '!A:A,0),9)</f>
        <v>2409900</v>
      </c>
      <c r="G3351" s="22" t="str">
        <f>+IF(ISNUMBER(MATCH(C3351,Precios!C:C,0)),"Sí está", "No está")</f>
        <v>Sí está</v>
      </c>
    </row>
    <row r="3352" spans="1:7" hidden="1">
      <c r="A3352" s="22">
        <v>437223</v>
      </c>
      <c r="B3352" s="22" t="s">
        <v>6321</v>
      </c>
      <c r="C3352" s="22" t="s">
        <v>2364</v>
      </c>
      <c r="D3352" s="63">
        <f>+INDEX('LISTA DE PRECIOS EKM '!A:K,MATCH(C3352,'LISTA DE PRECIOS EKM '!A:A,0),MATCH($D$1,'LISTA DE PRECIOS EKM '!$1:$1,0))</f>
        <v>2199900</v>
      </c>
      <c r="E3352" s="22">
        <f>+INDEX('LISTA DE PRECIOS EKM '!B:K,MATCH(C3352,'LISTA DE PRECIOS EKM '!A:A,0),7)</f>
        <v>2289900</v>
      </c>
      <c r="F3352" s="22">
        <f>+INDEX('LISTA DE PRECIOS EKM '!B:K,MATCH(C3352,'LISTA DE PRECIOS EKM '!A:A,0),9)</f>
        <v>2409900</v>
      </c>
      <c r="G3352" s="22" t="str">
        <f>+IF(ISNUMBER(MATCH(C3352,Precios!C:C,0)),"Sí está", "No está")</f>
        <v>Sí está</v>
      </c>
    </row>
    <row r="3353" spans="1:7" hidden="1">
      <c r="A3353" s="22">
        <v>437312</v>
      </c>
      <c r="B3353" s="22" t="s">
        <v>6326</v>
      </c>
      <c r="C3353" s="22" t="s">
        <v>2040</v>
      </c>
      <c r="D3353" s="63">
        <f>+INDEX('LISTA DE PRECIOS EKM '!A:K,MATCH(C3353,'LISTA DE PRECIOS EKM '!A:A,0),MATCH($D$1,'LISTA DE PRECIOS EKM '!$1:$1,0))</f>
        <v>2029900</v>
      </c>
      <c r="E3353" s="22">
        <f>+INDEX('LISTA DE PRECIOS EKM '!B:K,MATCH(C3353,'LISTA DE PRECIOS EKM '!A:A,0),7)</f>
        <v>2109900</v>
      </c>
      <c r="F3353" s="22">
        <f>+INDEX('LISTA DE PRECIOS EKM '!B:K,MATCH(C3353,'LISTA DE PRECIOS EKM '!A:A,0),9)</f>
        <v>2229900</v>
      </c>
      <c r="G3353" s="22" t="str">
        <f>+IF(ISNUMBER(MATCH(C3353,Precios!C:C,0)),"Sí está", "No está")</f>
        <v>Sí está</v>
      </c>
    </row>
    <row r="3354" spans="1:7" hidden="1">
      <c r="A3354" s="22">
        <v>505572</v>
      </c>
      <c r="B3354" s="22" t="s">
        <v>6326</v>
      </c>
      <c r="C3354" s="22" t="s">
        <v>2040</v>
      </c>
      <c r="D3354" s="63">
        <f>+INDEX('LISTA DE PRECIOS EKM '!A:K,MATCH(C3354,'LISTA DE PRECIOS EKM '!A:A,0),MATCH($D$1,'LISTA DE PRECIOS EKM '!$1:$1,0))</f>
        <v>2029900</v>
      </c>
      <c r="E3354" s="22">
        <f>+INDEX('LISTA DE PRECIOS EKM '!B:K,MATCH(C3354,'LISTA DE PRECIOS EKM '!A:A,0),7)</f>
        <v>2109900</v>
      </c>
      <c r="F3354" s="22">
        <f>+INDEX('LISTA DE PRECIOS EKM '!B:K,MATCH(C3354,'LISTA DE PRECIOS EKM '!A:A,0),9)</f>
        <v>2229900</v>
      </c>
      <c r="G3354" s="22" t="str">
        <f>+IF(ISNUMBER(MATCH(C3354,Precios!C:C,0)),"Sí está", "No está")</f>
        <v>Sí está</v>
      </c>
    </row>
    <row r="3355" spans="1:7" hidden="1">
      <c r="A3355" s="22">
        <v>518223</v>
      </c>
      <c r="B3355" s="22" t="s">
        <v>6327</v>
      </c>
      <c r="C3355" s="22" t="s">
        <v>2038</v>
      </c>
      <c r="D3355" s="63">
        <f>+INDEX('LISTA DE PRECIOS EKM '!A:K,MATCH(C3355,'LISTA DE PRECIOS EKM '!A:A,0),MATCH($D$1,'LISTA DE PRECIOS EKM '!$1:$1,0))</f>
        <v>1769900</v>
      </c>
      <c r="E3355" s="22">
        <f>+INDEX('LISTA DE PRECIOS EKM '!B:K,MATCH(C3355,'LISTA DE PRECIOS EKM '!A:A,0),7)</f>
        <v>1839900</v>
      </c>
      <c r="F3355" s="22">
        <f>+INDEX('LISTA DE PRECIOS EKM '!B:K,MATCH(C3355,'LISTA DE PRECIOS EKM '!A:A,0),9)</f>
        <v>1939900</v>
      </c>
      <c r="G3355" s="22" t="str">
        <f>+IF(ISNUMBER(MATCH(C3355,Precios!C:C,0)),"Sí está", "No está")</f>
        <v>Sí está</v>
      </c>
    </row>
    <row r="3356" spans="1:7" hidden="1">
      <c r="A3356" s="22">
        <v>518276</v>
      </c>
      <c r="B3356" s="22" t="s">
        <v>6327</v>
      </c>
      <c r="C3356" s="22" t="s">
        <v>2038</v>
      </c>
      <c r="D3356" s="63">
        <f>+INDEX('LISTA DE PRECIOS EKM '!A:K,MATCH(C3356,'LISTA DE PRECIOS EKM '!A:A,0),MATCH($D$1,'LISTA DE PRECIOS EKM '!$1:$1,0))</f>
        <v>1769900</v>
      </c>
      <c r="E3356" s="22">
        <f>+INDEX('LISTA DE PRECIOS EKM '!B:K,MATCH(C3356,'LISTA DE PRECIOS EKM '!A:A,0),7)</f>
        <v>1839900</v>
      </c>
      <c r="F3356" s="22">
        <f>+INDEX('LISTA DE PRECIOS EKM '!B:K,MATCH(C3356,'LISTA DE PRECIOS EKM '!A:A,0),9)</f>
        <v>1939900</v>
      </c>
      <c r="G3356" s="22" t="str">
        <f>+IF(ISNUMBER(MATCH(C3356,Precios!C:C,0)),"Sí está", "No está")</f>
        <v>Sí está</v>
      </c>
    </row>
    <row r="3357" spans="1:7" hidden="1">
      <c r="A3357" s="22">
        <v>594608</v>
      </c>
      <c r="B3357" s="22" t="s">
        <v>6340</v>
      </c>
      <c r="C3357" s="22" t="s">
        <v>2039</v>
      </c>
      <c r="D3357" s="63">
        <f>+INDEX('LISTA DE PRECIOS EKM '!A:K,MATCH(C3357,'LISTA DE PRECIOS EKM '!A:A,0),MATCH($D$1,'LISTA DE PRECIOS EKM '!$1:$1,0))</f>
        <v>2399900</v>
      </c>
      <c r="E3357" s="22">
        <f>+INDEX('LISTA DE PRECIOS EKM '!B:K,MATCH(C3357,'LISTA DE PRECIOS EKM '!A:A,0),7)</f>
        <v>2499900</v>
      </c>
      <c r="F3357" s="22">
        <f>+INDEX('LISTA DE PRECIOS EKM '!B:K,MATCH(C3357,'LISTA DE PRECIOS EKM '!A:A,0),9)</f>
        <v>2629900</v>
      </c>
      <c r="G3357" s="22" t="str">
        <f>+IF(ISNUMBER(MATCH(C3357,Precios!C:C,0)),"Sí está", "No está")</f>
        <v>Sí está</v>
      </c>
    </row>
    <row r="3358" spans="1:7" hidden="1">
      <c r="A3358" s="22">
        <v>437187</v>
      </c>
      <c r="B3358" s="22" t="s">
        <v>6340</v>
      </c>
      <c r="C3358" s="22" t="s">
        <v>2039</v>
      </c>
      <c r="D3358" s="63">
        <f>+INDEX('LISTA DE PRECIOS EKM '!A:K,MATCH(C3358,'LISTA DE PRECIOS EKM '!A:A,0),MATCH($D$1,'LISTA DE PRECIOS EKM '!$1:$1,0))</f>
        <v>2399900</v>
      </c>
      <c r="E3358" s="22">
        <f>+INDEX('LISTA DE PRECIOS EKM '!B:K,MATCH(C3358,'LISTA DE PRECIOS EKM '!A:A,0),7)</f>
        <v>2499900</v>
      </c>
      <c r="F3358" s="22">
        <f>+INDEX('LISTA DE PRECIOS EKM '!B:K,MATCH(C3358,'LISTA DE PRECIOS EKM '!A:A,0),9)</f>
        <v>2629900</v>
      </c>
      <c r="G3358" s="22" t="str">
        <f>+IF(ISNUMBER(MATCH(C3358,Precios!C:C,0)),"Sí está", "No está")</f>
        <v>Sí está</v>
      </c>
    </row>
    <row r="3359" spans="1:7" hidden="1">
      <c r="A3359" s="22">
        <v>617053</v>
      </c>
      <c r="B3359" s="22" t="s">
        <v>6353</v>
      </c>
      <c r="C3359" s="22" t="s">
        <v>2645</v>
      </c>
      <c r="D3359" s="63">
        <f>+INDEX('LISTA DE PRECIOS EKM '!A:K,MATCH(C3359,'LISTA DE PRECIOS EKM '!A:A,0),MATCH($D$1,'LISTA DE PRECIOS EKM '!$1:$1,0))</f>
        <v>3299900</v>
      </c>
      <c r="E3359" s="22">
        <f>+INDEX('LISTA DE PRECIOS EKM '!B:K,MATCH(C3359,'LISTA DE PRECIOS EKM '!A:A,0),7)</f>
        <v>3429900</v>
      </c>
      <c r="F3359" s="22">
        <f>+INDEX('LISTA DE PRECIOS EKM '!B:K,MATCH(C3359,'LISTA DE PRECIOS EKM '!A:A,0),9)</f>
        <v>3619900</v>
      </c>
      <c r="G3359" s="22" t="str">
        <f>+IF(ISNUMBER(MATCH(C3359,Precios!C:C,0)),"Sí está", "No está")</f>
        <v>Sí está</v>
      </c>
    </row>
    <row r="3360" spans="1:7" hidden="1">
      <c r="A3360" s="22">
        <v>690045</v>
      </c>
      <c r="B3360" s="22" t="s">
        <v>6353</v>
      </c>
      <c r="C3360" s="22" t="s">
        <v>2645</v>
      </c>
      <c r="D3360" s="63">
        <f>+INDEX('LISTA DE PRECIOS EKM '!A:K,MATCH(C3360,'LISTA DE PRECIOS EKM '!A:A,0),MATCH($D$1,'LISTA DE PRECIOS EKM '!$1:$1,0))</f>
        <v>3299900</v>
      </c>
      <c r="E3360" s="22">
        <f>+INDEX('LISTA DE PRECIOS EKM '!B:K,MATCH(C3360,'LISTA DE PRECIOS EKM '!A:A,0),7)</f>
        <v>3429900</v>
      </c>
      <c r="F3360" s="22">
        <f>+INDEX('LISTA DE PRECIOS EKM '!B:K,MATCH(C3360,'LISTA DE PRECIOS EKM '!A:A,0),9)</f>
        <v>3619900</v>
      </c>
      <c r="G3360" s="22" t="str">
        <f>+IF(ISNUMBER(MATCH(C3360,Precios!C:C,0)),"Sí está", "No está")</f>
        <v>Sí está</v>
      </c>
    </row>
    <row r="3361" spans="1:7" hidden="1">
      <c r="A3361" s="22">
        <v>437246</v>
      </c>
      <c r="B3361" s="22" t="s">
        <v>6354</v>
      </c>
      <c r="C3361" s="22" t="s">
        <v>2643</v>
      </c>
      <c r="D3361" s="63">
        <f>+INDEX('LISTA DE PRECIOS EKM '!A:K,MATCH(C3361,'LISTA DE PRECIOS EKM '!A:A,0),MATCH($D$1,'LISTA DE PRECIOS EKM '!$1:$1,0))</f>
        <v>3299900</v>
      </c>
      <c r="E3361" s="22">
        <f>+INDEX('LISTA DE PRECIOS EKM '!B:K,MATCH(C3361,'LISTA DE PRECIOS EKM '!A:A,0),7)</f>
        <v>3429900</v>
      </c>
      <c r="F3361" s="22">
        <f>+INDEX('LISTA DE PRECIOS EKM '!B:K,MATCH(C3361,'LISTA DE PRECIOS EKM '!A:A,0),9)</f>
        <v>3619900</v>
      </c>
      <c r="G3361" s="22" t="str">
        <f>+IF(ISNUMBER(MATCH(C3361,Precios!C:C,0)),"Sí está", "No está")</f>
        <v>Sí está</v>
      </c>
    </row>
    <row r="3362" spans="1:7" hidden="1">
      <c r="A3362" s="22">
        <v>437251</v>
      </c>
      <c r="B3362" s="22" t="s">
        <v>6354</v>
      </c>
      <c r="C3362" s="22" t="s">
        <v>2643</v>
      </c>
      <c r="D3362" s="63">
        <f>+INDEX('LISTA DE PRECIOS EKM '!A:K,MATCH(C3362,'LISTA DE PRECIOS EKM '!A:A,0),MATCH($D$1,'LISTA DE PRECIOS EKM '!$1:$1,0))</f>
        <v>3299900</v>
      </c>
      <c r="E3362" s="22">
        <f>+INDEX('LISTA DE PRECIOS EKM '!B:K,MATCH(C3362,'LISTA DE PRECIOS EKM '!A:A,0),7)</f>
        <v>3429900</v>
      </c>
      <c r="F3362" s="22">
        <f>+INDEX('LISTA DE PRECIOS EKM '!B:K,MATCH(C3362,'LISTA DE PRECIOS EKM '!A:A,0),9)</f>
        <v>3619900</v>
      </c>
      <c r="G3362" s="22" t="str">
        <f>+IF(ISNUMBER(MATCH(C3362,Precios!C:C,0)),"Sí está", "No está")</f>
        <v>Sí está</v>
      </c>
    </row>
    <row r="3363" spans="1:7" hidden="1">
      <c r="A3363" s="22">
        <v>437287</v>
      </c>
      <c r="B3363" s="22" t="s">
        <v>6354</v>
      </c>
      <c r="C3363" s="22" t="s">
        <v>2635</v>
      </c>
      <c r="D3363" s="63">
        <f>+INDEX('LISTA DE PRECIOS EKM '!A:K,MATCH(C3363,'LISTA DE PRECIOS EKM '!A:A,0),MATCH($D$1,'LISTA DE PRECIOS EKM '!$1:$1,0))</f>
        <v>3299900</v>
      </c>
      <c r="E3363" s="22">
        <f>+INDEX('LISTA DE PRECIOS EKM '!B:K,MATCH(C3363,'LISTA DE PRECIOS EKM '!A:A,0),7)</f>
        <v>3429900</v>
      </c>
      <c r="F3363" s="22">
        <f>+INDEX('LISTA DE PRECIOS EKM '!B:K,MATCH(C3363,'LISTA DE PRECIOS EKM '!A:A,0),9)</f>
        <v>3619900</v>
      </c>
      <c r="G3363" s="22" t="str">
        <f>+IF(ISNUMBER(MATCH(C3363,Precios!C:C,0)),"Sí está", "No está")</f>
        <v>Sí está</v>
      </c>
    </row>
    <row r="3364" spans="1:7" hidden="1">
      <c r="A3364" s="22">
        <v>437295</v>
      </c>
      <c r="B3364" s="22" t="s">
        <v>6354</v>
      </c>
      <c r="C3364" s="22" t="s">
        <v>2635</v>
      </c>
      <c r="D3364" s="63">
        <f>+INDEX('LISTA DE PRECIOS EKM '!A:K,MATCH(C3364,'LISTA DE PRECIOS EKM '!A:A,0),MATCH($D$1,'LISTA DE PRECIOS EKM '!$1:$1,0))</f>
        <v>3299900</v>
      </c>
      <c r="E3364" s="22">
        <f>+INDEX('LISTA DE PRECIOS EKM '!B:K,MATCH(C3364,'LISTA DE PRECIOS EKM '!A:A,0),7)</f>
        <v>3429900</v>
      </c>
      <c r="F3364" s="22">
        <f>+INDEX('LISTA DE PRECIOS EKM '!B:K,MATCH(C3364,'LISTA DE PRECIOS EKM '!A:A,0),9)</f>
        <v>3619900</v>
      </c>
      <c r="G3364" s="22" t="str">
        <f>+IF(ISNUMBER(MATCH(C3364,Precios!C:C,0)),"Sí está", "No está")</f>
        <v>Sí está</v>
      </c>
    </row>
    <row r="3365" spans="1:7" hidden="1">
      <c r="A3365" s="22">
        <v>505652</v>
      </c>
      <c r="B3365" s="22" t="s">
        <v>6358</v>
      </c>
      <c r="C3365" s="22" t="s">
        <v>2096</v>
      </c>
      <c r="D3365" s="63">
        <f>+INDEX('LISTA DE PRECIOS EKM '!A:K,MATCH(C3365,'LISTA DE PRECIOS EKM '!A:A,0),MATCH($D$1,'LISTA DE PRECIOS EKM '!$1:$1,0))</f>
        <v>2799900</v>
      </c>
      <c r="E3365" s="22">
        <f>+INDEX('LISTA DE PRECIOS EKM '!B:K,MATCH(C3365,'LISTA DE PRECIOS EKM '!A:A,0),7)</f>
        <v>2909900</v>
      </c>
      <c r="F3365" s="22">
        <f>+INDEX('LISTA DE PRECIOS EKM '!B:K,MATCH(C3365,'LISTA DE PRECIOS EKM '!A:A,0),9)</f>
        <v>3069900</v>
      </c>
      <c r="G3365" s="22" t="str">
        <f>+IF(ISNUMBER(MATCH(C3365,Precios!C:C,0)),"Sí está", "No está")</f>
        <v>Sí está</v>
      </c>
    </row>
    <row r="3366" spans="1:7" hidden="1">
      <c r="A3366" s="22">
        <v>518226</v>
      </c>
      <c r="B3366" s="22" t="s">
        <v>6358</v>
      </c>
      <c r="C3366" s="22" t="s">
        <v>2096</v>
      </c>
      <c r="D3366" s="63">
        <f>+INDEX('LISTA DE PRECIOS EKM '!A:K,MATCH(C3366,'LISTA DE PRECIOS EKM '!A:A,0),MATCH($D$1,'LISTA DE PRECIOS EKM '!$1:$1,0))</f>
        <v>2799900</v>
      </c>
      <c r="E3366" s="22">
        <f>+INDEX('LISTA DE PRECIOS EKM '!B:K,MATCH(C3366,'LISTA DE PRECIOS EKM '!A:A,0),7)</f>
        <v>2909900</v>
      </c>
      <c r="F3366" s="22">
        <f>+INDEX('LISTA DE PRECIOS EKM '!B:K,MATCH(C3366,'LISTA DE PRECIOS EKM '!A:A,0),9)</f>
        <v>3069900</v>
      </c>
      <c r="G3366" s="22" t="str">
        <f>+IF(ISNUMBER(MATCH(C3366,Precios!C:C,0)),"Sí está", "No está")</f>
        <v>Sí está</v>
      </c>
    </row>
    <row r="3367" spans="1:7" hidden="1">
      <c r="A3367" s="22">
        <v>518229</v>
      </c>
      <c r="B3367" s="22" t="s">
        <v>6354</v>
      </c>
      <c r="C3367" s="22" t="s">
        <v>1950</v>
      </c>
      <c r="D3367" s="63">
        <f>+INDEX('LISTA DE PRECIOS EKM '!A:K,MATCH(C3367,'LISTA DE PRECIOS EKM '!A:A,0),MATCH($D$1,'LISTA DE PRECIOS EKM '!$1:$1,0))</f>
        <v>3799900</v>
      </c>
      <c r="E3367" s="22">
        <f>+INDEX('LISTA DE PRECIOS EKM '!B:K,MATCH(C3367,'LISTA DE PRECIOS EKM '!A:A,0),7)</f>
        <v>3949900</v>
      </c>
      <c r="F3367" s="22">
        <f>+INDEX('LISTA DE PRECIOS EKM '!B:K,MATCH(C3367,'LISTA DE PRECIOS EKM '!A:A,0),9)</f>
        <v>4169900</v>
      </c>
      <c r="G3367" s="22" t="str">
        <f>+IF(ISNUMBER(MATCH(C3367,Precios!C:C,0)),"Sí está", "No está")</f>
        <v>Sí está</v>
      </c>
    </row>
    <row r="3368" spans="1:7" hidden="1">
      <c r="A3368" s="22">
        <v>544815</v>
      </c>
      <c r="B3368" s="22" t="s">
        <v>6354</v>
      </c>
      <c r="C3368" s="22" t="s">
        <v>1950</v>
      </c>
      <c r="D3368" s="63">
        <f>+INDEX('LISTA DE PRECIOS EKM '!A:K,MATCH(C3368,'LISTA DE PRECIOS EKM '!A:A,0),MATCH($D$1,'LISTA DE PRECIOS EKM '!$1:$1,0))</f>
        <v>3799900</v>
      </c>
      <c r="E3368" s="22">
        <f>+INDEX('LISTA DE PRECIOS EKM '!B:K,MATCH(C3368,'LISTA DE PRECIOS EKM '!A:A,0),7)</f>
        <v>3949900</v>
      </c>
      <c r="F3368" s="22">
        <f>+INDEX('LISTA DE PRECIOS EKM '!B:K,MATCH(C3368,'LISTA DE PRECIOS EKM '!A:A,0),9)</f>
        <v>4169900</v>
      </c>
      <c r="G3368" s="22" t="str">
        <f>+IF(ISNUMBER(MATCH(C3368,Precios!C:C,0)),"Sí está", "No está")</f>
        <v>Sí está</v>
      </c>
    </row>
    <row r="3369" spans="1:7" hidden="1">
      <c r="A3369" s="22">
        <v>544934</v>
      </c>
      <c r="B3369" s="22" t="s">
        <v>6354</v>
      </c>
      <c r="C3369" s="22" t="s">
        <v>1955</v>
      </c>
      <c r="D3369" s="63">
        <f>+INDEX('LISTA DE PRECIOS EKM '!A:K,MATCH(C3369,'LISTA DE PRECIOS EKM '!A:A,0),MATCH($D$1,'LISTA DE PRECIOS EKM '!$1:$1,0))</f>
        <v>3799900</v>
      </c>
      <c r="E3369" s="22">
        <f>+INDEX('LISTA DE PRECIOS EKM '!B:K,MATCH(C3369,'LISTA DE PRECIOS EKM '!A:A,0),7)</f>
        <v>3949900</v>
      </c>
      <c r="F3369" s="22">
        <f>+INDEX('LISTA DE PRECIOS EKM '!B:K,MATCH(C3369,'LISTA DE PRECIOS EKM '!A:A,0),9)</f>
        <v>4169900</v>
      </c>
      <c r="G3369" s="22" t="str">
        <f>+IF(ISNUMBER(MATCH(C3369,Precios!C:C,0)),"Sí está", "No está")</f>
        <v>Sí está</v>
      </c>
    </row>
    <row r="3370" spans="1:7" hidden="1">
      <c r="A3370" s="22">
        <v>589098</v>
      </c>
      <c r="B3370" s="22" t="s">
        <v>6354</v>
      </c>
      <c r="C3370" s="22" t="s">
        <v>1955</v>
      </c>
      <c r="D3370" s="63">
        <f>+INDEX('LISTA DE PRECIOS EKM '!A:K,MATCH(C3370,'LISTA DE PRECIOS EKM '!A:A,0),MATCH($D$1,'LISTA DE PRECIOS EKM '!$1:$1,0))</f>
        <v>3799900</v>
      </c>
      <c r="E3370" s="22">
        <f>+INDEX('LISTA DE PRECIOS EKM '!B:K,MATCH(C3370,'LISTA DE PRECIOS EKM '!A:A,0),7)</f>
        <v>3949900</v>
      </c>
      <c r="F3370" s="22">
        <f>+INDEX('LISTA DE PRECIOS EKM '!B:K,MATCH(C3370,'LISTA DE PRECIOS EKM '!A:A,0),9)</f>
        <v>4169900</v>
      </c>
      <c r="G3370" s="22" t="str">
        <f>+IF(ISNUMBER(MATCH(C3370,Precios!C:C,0)),"Sí está", "No está")</f>
        <v>Sí está</v>
      </c>
    </row>
    <row r="3371" spans="1:7" hidden="1">
      <c r="A3371" s="22">
        <v>690066</v>
      </c>
      <c r="B3371" s="22" t="s">
        <v>6354</v>
      </c>
      <c r="C3371" s="22" t="s">
        <v>2651</v>
      </c>
      <c r="D3371" s="63">
        <f>+INDEX('LISTA DE PRECIOS EKM '!A:K,MATCH(C3371,'LISTA DE PRECIOS EKM '!A:A,0),MATCH($D$1,'LISTA DE PRECIOS EKM '!$1:$1,0))</f>
        <v>3299900</v>
      </c>
      <c r="E3371" s="22">
        <f>+INDEX('LISTA DE PRECIOS EKM '!B:K,MATCH(C3371,'LISTA DE PRECIOS EKM '!A:A,0),7)</f>
        <v>3429900</v>
      </c>
      <c r="F3371" s="22">
        <f>+INDEX('LISTA DE PRECIOS EKM '!B:K,MATCH(C3371,'LISTA DE PRECIOS EKM '!A:A,0),9)</f>
        <v>3619900</v>
      </c>
      <c r="G3371" s="22" t="str">
        <f>+IF(ISNUMBER(MATCH(C3371,Precios!C:C,0)),"Sí está", "No está")</f>
        <v>Sí está</v>
      </c>
    </row>
    <row r="3372" spans="1:7" hidden="1">
      <c r="A3372" s="22">
        <v>437256</v>
      </c>
      <c r="B3372" s="22" t="s">
        <v>6354</v>
      </c>
      <c r="C3372" s="22" t="s">
        <v>2651</v>
      </c>
      <c r="D3372" s="63">
        <f>+INDEX('LISTA DE PRECIOS EKM '!A:K,MATCH(C3372,'LISTA DE PRECIOS EKM '!A:A,0),MATCH($D$1,'LISTA DE PRECIOS EKM '!$1:$1,0))</f>
        <v>3299900</v>
      </c>
      <c r="E3372" s="22">
        <f>+INDEX('LISTA DE PRECIOS EKM '!B:K,MATCH(C3372,'LISTA DE PRECIOS EKM '!A:A,0),7)</f>
        <v>3429900</v>
      </c>
      <c r="F3372" s="22">
        <f>+INDEX('LISTA DE PRECIOS EKM '!B:K,MATCH(C3372,'LISTA DE PRECIOS EKM '!A:A,0),9)</f>
        <v>3619900</v>
      </c>
      <c r="G3372" s="22" t="str">
        <f>+IF(ISNUMBER(MATCH(C3372,Precios!C:C,0)),"Sí está", "No está")</f>
        <v>Sí está</v>
      </c>
    </row>
    <row r="3373" spans="1:7" hidden="1">
      <c r="A3373" s="22">
        <v>437270</v>
      </c>
      <c r="B3373" s="22" t="s">
        <v>6354</v>
      </c>
      <c r="C3373" s="22" t="s">
        <v>1958</v>
      </c>
      <c r="D3373" s="63">
        <f>+INDEX('LISTA DE PRECIOS EKM '!A:K,MATCH(C3373,'LISTA DE PRECIOS EKM '!A:A,0),MATCH($D$1,'LISTA DE PRECIOS EKM '!$1:$1,0))</f>
        <v>3799900</v>
      </c>
      <c r="E3373" s="22">
        <f>+INDEX('LISTA DE PRECIOS EKM '!B:K,MATCH(C3373,'LISTA DE PRECIOS EKM '!A:A,0),7)</f>
        <v>3949900</v>
      </c>
      <c r="F3373" s="22">
        <f>+INDEX('LISTA DE PRECIOS EKM '!B:K,MATCH(C3373,'LISTA DE PRECIOS EKM '!A:A,0),9)</f>
        <v>4169900</v>
      </c>
      <c r="G3373" s="22" t="str">
        <f>+IF(ISNUMBER(MATCH(C3373,Precios!C:C,0)),"Sí está", "No está")</f>
        <v>Sí está</v>
      </c>
    </row>
    <row r="3374" spans="1:7" hidden="1">
      <c r="A3374" s="22">
        <v>437280</v>
      </c>
      <c r="B3374" s="22" t="s">
        <v>6354</v>
      </c>
      <c r="C3374" s="22" t="s">
        <v>1958</v>
      </c>
      <c r="D3374" s="63">
        <f>+INDEX('LISTA DE PRECIOS EKM '!A:K,MATCH(C3374,'LISTA DE PRECIOS EKM '!A:A,0),MATCH($D$1,'LISTA DE PRECIOS EKM '!$1:$1,0))</f>
        <v>3799900</v>
      </c>
      <c r="E3374" s="22">
        <f>+INDEX('LISTA DE PRECIOS EKM '!B:K,MATCH(C3374,'LISTA DE PRECIOS EKM '!A:A,0),7)</f>
        <v>3949900</v>
      </c>
      <c r="F3374" s="22">
        <f>+INDEX('LISTA DE PRECIOS EKM '!B:K,MATCH(C3374,'LISTA DE PRECIOS EKM '!A:A,0),9)</f>
        <v>4169900</v>
      </c>
      <c r="G3374" s="22" t="str">
        <f>+IF(ISNUMBER(MATCH(C3374,Precios!C:C,0)),"Sí está", "No está")</f>
        <v>Sí está</v>
      </c>
    </row>
    <row r="3375" spans="1:7" hidden="1">
      <c r="A3375" s="22">
        <v>452084</v>
      </c>
      <c r="B3375" s="22" t="s">
        <v>6354</v>
      </c>
      <c r="C3375" s="22" t="s">
        <v>1957</v>
      </c>
      <c r="D3375" s="63">
        <f>+INDEX('LISTA DE PRECIOS EKM '!A:K,MATCH(C3375,'LISTA DE PRECIOS EKM '!A:A,0),MATCH($D$1,'LISTA DE PRECIOS EKM '!$1:$1,0))</f>
        <v>3799900</v>
      </c>
      <c r="E3375" s="22">
        <f>+INDEX('LISTA DE PRECIOS EKM '!B:K,MATCH(C3375,'LISTA DE PRECIOS EKM '!A:A,0),7)</f>
        <v>3949900</v>
      </c>
      <c r="F3375" s="22">
        <f>+INDEX('LISTA DE PRECIOS EKM '!B:K,MATCH(C3375,'LISTA DE PRECIOS EKM '!A:A,0),9)</f>
        <v>4169900</v>
      </c>
      <c r="G3375" s="22" t="str">
        <f>+IF(ISNUMBER(MATCH(C3375,Precios!C:C,0)),"Sí está", "No está")</f>
        <v>Sí está</v>
      </c>
    </row>
    <row r="3376" spans="1:7" hidden="1">
      <c r="A3376" s="22">
        <v>452141</v>
      </c>
      <c r="B3376" s="22" t="s">
        <v>6354</v>
      </c>
      <c r="C3376" s="22" t="s">
        <v>1957</v>
      </c>
      <c r="D3376" s="63">
        <f>+INDEX('LISTA DE PRECIOS EKM '!A:K,MATCH(C3376,'LISTA DE PRECIOS EKM '!A:A,0),MATCH($D$1,'LISTA DE PRECIOS EKM '!$1:$1,0))</f>
        <v>3799900</v>
      </c>
      <c r="E3376" s="22">
        <f>+INDEX('LISTA DE PRECIOS EKM '!B:K,MATCH(C3376,'LISTA DE PRECIOS EKM '!A:A,0),7)</f>
        <v>3949900</v>
      </c>
      <c r="F3376" s="22">
        <f>+INDEX('LISTA DE PRECIOS EKM '!B:K,MATCH(C3376,'LISTA DE PRECIOS EKM '!A:A,0),9)</f>
        <v>4169900</v>
      </c>
      <c r="G3376" s="22" t="str">
        <f>+IF(ISNUMBER(MATCH(C3376,Precios!C:C,0)),"Sí está", "No está")</f>
        <v>Sí está</v>
      </c>
    </row>
    <row r="3377" spans="1:7" hidden="1">
      <c r="A3377" s="22">
        <v>505526</v>
      </c>
      <c r="B3377" s="22" t="s">
        <v>6358</v>
      </c>
      <c r="C3377" s="22" t="s">
        <v>1939</v>
      </c>
      <c r="D3377" s="63">
        <f>+INDEX('LISTA DE PRECIOS EKM '!A:K,MATCH(C3377,'LISTA DE PRECIOS EKM '!A:A,0),MATCH($D$1,'LISTA DE PRECIOS EKM '!$1:$1,0))</f>
        <v>2999900</v>
      </c>
      <c r="E3377" s="22">
        <f>+INDEX('LISTA DE PRECIOS EKM '!B:K,MATCH(C3377,'LISTA DE PRECIOS EKM '!A:A,0),7)</f>
        <v>3119900</v>
      </c>
      <c r="F3377" s="22">
        <f>+INDEX('LISTA DE PRECIOS EKM '!B:K,MATCH(C3377,'LISTA DE PRECIOS EKM '!A:A,0),9)</f>
        <v>3289900</v>
      </c>
      <c r="G3377" s="22" t="str">
        <f>+IF(ISNUMBER(MATCH(C3377,Precios!C:C,0)),"Sí está", "No está")</f>
        <v>Sí está</v>
      </c>
    </row>
    <row r="3378" spans="1:7" hidden="1">
      <c r="A3378" s="22">
        <v>505552</v>
      </c>
      <c r="B3378" s="22" t="s">
        <v>6358</v>
      </c>
      <c r="C3378" s="22" t="s">
        <v>1939</v>
      </c>
      <c r="D3378" s="63">
        <f>+INDEX('LISTA DE PRECIOS EKM '!A:K,MATCH(C3378,'LISTA DE PRECIOS EKM '!A:A,0),MATCH($D$1,'LISTA DE PRECIOS EKM '!$1:$1,0))</f>
        <v>2999900</v>
      </c>
      <c r="E3378" s="22">
        <f>+INDEX('LISTA DE PRECIOS EKM '!B:K,MATCH(C3378,'LISTA DE PRECIOS EKM '!A:A,0),7)</f>
        <v>3119900</v>
      </c>
      <c r="F3378" s="22">
        <f>+INDEX('LISTA DE PRECIOS EKM '!B:K,MATCH(C3378,'LISTA DE PRECIOS EKM '!A:A,0),9)</f>
        <v>3289900</v>
      </c>
      <c r="G3378" s="22" t="str">
        <f>+IF(ISNUMBER(MATCH(C3378,Precios!C:C,0)),"Sí está", "No está")</f>
        <v>Sí está</v>
      </c>
    </row>
    <row r="3379" spans="1:7" hidden="1">
      <c r="A3379" s="22">
        <v>505556</v>
      </c>
      <c r="B3379" s="22" t="s">
        <v>6358</v>
      </c>
      <c r="C3379" s="22" t="s">
        <v>1932</v>
      </c>
      <c r="D3379" s="63">
        <f>+INDEX('LISTA DE PRECIOS EKM '!A:K,MATCH(C3379,'LISTA DE PRECIOS EKM '!A:A,0),MATCH($D$1,'LISTA DE PRECIOS EKM '!$1:$1,0))</f>
        <v>2999900</v>
      </c>
      <c r="E3379" s="22">
        <f>+INDEX('LISTA DE PRECIOS EKM '!B:K,MATCH(C3379,'LISTA DE PRECIOS EKM '!A:A,0),7)</f>
        <v>3119900</v>
      </c>
      <c r="F3379" s="22">
        <f>+INDEX('LISTA DE PRECIOS EKM '!B:K,MATCH(C3379,'LISTA DE PRECIOS EKM '!A:A,0),9)</f>
        <v>3289900</v>
      </c>
      <c r="G3379" s="22" t="str">
        <f>+IF(ISNUMBER(MATCH(C3379,Precios!C:C,0)),"Sí está", "No está")</f>
        <v>Sí está</v>
      </c>
    </row>
    <row r="3380" spans="1:7" hidden="1">
      <c r="A3380" s="22">
        <v>505559</v>
      </c>
      <c r="B3380" s="22" t="s">
        <v>6358</v>
      </c>
      <c r="C3380" s="22" t="s">
        <v>1932</v>
      </c>
      <c r="D3380" s="63">
        <f>+INDEX('LISTA DE PRECIOS EKM '!A:K,MATCH(C3380,'LISTA DE PRECIOS EKM '!A:A,0),MATCH($D$1,'LISTA DE PRECIOS EKM '!$1:$1,0))</f>
        <v>2999900</v>
      </c>
      <c r="E3380" s="22">
        <f>+INDEX('LISTA DE PRECIOS EKM '!B:K,MATCH(C3380,'LISTA DE PRECIOS EKM '!A:A,0),7)</f>
        <v>3119900</v>
      </c>
      <c r="F3380" s="22">
        <f>+INDEX('LISTA DE PRECIOS EKM '!B:K,MATCH(C3380,'LISTA DE PRECIOS EKM '!A:A,0),9)</f>
        <v>3289900</v>
      </c>
      <c r="G3380" s="22" t="str">
        <f>+IF(ISNUMBER(MATCH(C3380,Precios!C:C,0)),"Sí está", "No está")</f>
        <v>Sí está</v>
      </c>
    </row>
    <row r="3381" spans="1:7" hidden="1">
      <c r="A3381" s="22">
        <v>505565</v>
      </c>
      <c r="B3381" s="22" t="s">
        <v>6358</v>
      </c>
      <c r="C3381" s="22" t="s">
        <v>1937</v>
      </c>
      <c r="D3381" s="63">
        <f>+INDEX('LISTA DE PRECIOS EKM '!A:K,MATCH(C3381,'LISTA DE PRECIOS EKM '!A:A,0),MATCH($D$1,'LISTA DE PRECIOS EKM '!$1:$1,0))</f>
        <v>2999900</v>
      </c>
      <c r="E3381" s="22">
        <f>+INDEX('LISTA DE PRECIOS EKM '!B:K,MATCH(C3381,'LISTA DE PRECIOS EKM '!A:A,0),7)</f>
        <v>3119900</v>
      </c>
      <c r="F3381" s="22">
        <f>+INDEX('LISTA DE PRECIOS EKM '!B:K,MATCH(C3381,'LISTA DE PRECIOS EKM '!A:A,0),9)</f>
        <v>3289900</v>
      </c>
      <c r="G3381" s="22" t="str">
        <f>+IF(ISNUMBER(MATCH(C3381,Precios!C:C,0)),"Sí está", "No está")</f>
        <v>Sí está</v>
      </c>
    </row>
    <row r="3382" spans="1:7" hidden="1">
      <c r="A3382" s="22">
        <v>505585</v>
      </c>
      <c r="B3382" s="22" t="s">
        <v>6358</v>
      </c>
      <c r="C3382" s="22" t="s">
        <v>1937</v>
      </c>
      <c r="D3382" s="63">
        <f>+INDEX('LISTA DE PRECIOS EKM '!A:K,MATCH(C3382,'LISTA DE PRECIOS EKM '!A:A,0),MATCH($D$1,'LISTA DE PRECIOS EKM '!$1:$1,0))</f>
        <v>2999900</v>
      </c>
      <c r="E3382" s="22">
        <f>+INDEX('LISTA DE PRECIOS EKM '!B:K,MATCH(C3382,'LISTA DE PRECIOS EKM '!A:A,0),7)</f>
        <v>3119900</v>
      </c>
      <c r="F3382" s="22">
        <f>+INDEX('LISTA DE PRECIOS EKM '!B:K,MATCH(C3382,'LISTA DE PRECIOS EKM '!A:A,0),9)</f>
        <v>3289900</v>
      </c>
      <c r="G3382" s="22" t="str">
        <f>+IF(ISNUMBER(MATCH(C3382,Precios!C:C,0)),"Sí está", "No está")</f>
        <v>Sí está</v>
      </c>
    </row>
    <row r="3383" spans="1:7" hidden="1">
      <c r="A3383" s="22">
        <v>505630</v>
      </c>
      <c r="B3383" s="22" t="s">
        <v>6358</v>
      </c>
      <c r="C3383" s="22" t="s">
        <v>2103</v>
      </c>
      <c r="D3383" s="63">
        <f>+INDEX('LISTA DE PRECIOS EKM '!A:K,MATCH(C3383,'LISTA DE PRECIOS EKM '!A:A,0),MATCH($D$1,'LISTA DE PRECIOS EKM '!$1:$1,0))</f>
        <v>2799900</v>
      </c>
      <c r="E3383" s="22">
        <f>+INDEX('LISTA DE PRECIOS EKM '!B:K,MATCH(C3383,'LISTA DE PRECIOS EKM '!A:A,0),7)</f>
        <v>2909900</v>
      </c>
      <c r="F3383" s="22">
        <f>+INDEX('LISTA DE PRECIOS EKM '!B:K,MATCH(C3383,'LISTA DE PRECIOS EKM '!A:A,0),9)</f>
        <v>3069900</v>
      </c>
      <c r="G3383" s="22" t="str">
        <f>+IF(ISNUMBER(MATCH(C3383,Precios!C:C,0)),"Sí está", "No está")</f>
        <v>Sí está</v>
      </c>
    </row>
    <row r="3384" spans="1:7" hidden="1">
      <c r="A3384" s="22">
        <v>566362</v>
      </c>
      <c r="B3384" s="22" t="s">
        <v>6358</v>
      </c>
      <c r="C3384" s="22" t="s">
        <v>2103</v>
      </c>
      <c r="D3384" s="63">
        <f>+INDEX('LISTA DE PRECIOS EKM '!A:K,MATCH(C3384,'LISTA DE PRECIOS EKM '!A:A,0),MATCH($D$1,'LISTA DE PRECIOS EKM '!$1:$1,0))</f>
        <v>2799900</v>
      </c>
      <c r="E3384" s="22">
        <f>+INDEX('LISTA DE PRECIOS EKM '!B:K,MATCH(C3384,'LISTA DE PRECIOS EKM '!A:A,0),7)</f>
        <v>2909900</v>
      </c>
      <c r="F3384" s="22">
        <f>+INDEX('LISTA DE PRECIOS EKM '!B:K,MATCH(C3384,'LISTA DE PRECIOS EKM '!A:A,0),9)</f>
        <v>3069900</v>
      </c>
      <c r="G3384" s="22" t="str">
        <f>+IF(ISNUMBER(MATCH(C3384,Precios!C:C,0)),"Sí está", "No está")</f>
        <v>Sí está</v>
      </c>
    </row>
    <row r="3385" spans="1:7" hidden="1">
      <c r="A3385" s="22">
        <v>690060</v>
      </c>
      <c r="B3385" s="22" t="s">
        <v>6358</v>
      </c>
      <c r="C3385" s="22" t="s">
        <v>2101</v>
      </c>
      <c r="D3385" s="63">
        <f>+INDEX('LISTA DE PRECIOS EKM '!A:K,MATCH(C3385,'LISTA DE PRECIOS EKM '!A:A,0),MATCH($D$1,'LISTA DE PRECIOS EKM '!$1:$1,0))</f>
        <v>2799900</v>
      </c>
      <c r="E3385" s="22">
        <f>+INDEX('LISTA DE PRECIOS EKM '!B:K,MATCH(C3385,'LISTA DE PRECIOS EKM '!A:A,0),7)</f>
        <v>2909900</v>
      </c>
      <c r="F3385" s="22">
        <f>+INDEX('LISTA DE PRECIOS EKM '!B:K,MATCH(C3385,'LISTA DE PRECIOS EKM '!A:A,0),9)</f>
        <v>3069900</v>
      </c>
      <c r="G3385" s="22" t="str">
        <f>+IF(ISNUMBER(MATCH(C3385,Precios!C:C,0)),"Sí está", "No está")</f>
        <v>Sí está</v>
      </c>
    </row>
    <row r="3386" spans="1:7" hidden="1">
      <c r="A3386" s="22">
        <v>437186</v>
      </c>
      <c r="B3386" s="22" t="s">
        <v>6358</v>
      </c>
      <c r="C3386" s="22" t="s">
        <v>2101</v>
      </c>
      <c r="D3386" s="63">
        <f>+INDEX('LISTA DE PRECIOS EKM '!A:K,MATCH(C3386,'LISTA DE PRECIOS EKM '!A:A,0),MATCH($D$1,'LISTA DE PRECIOS EKM '!$1:$1,0))</f>
        <v>2799900</v>
      </c>
      <c r="E3386" s="22">
        <f>+INDEX('LISTA DE PRECIOS EKM '!B:K,MATCH(C3386,'LISTA DE PRECIOS EKM '!A:A,0),7)</f>
        <v>2909900</v>
      </c>
      <c r="F3386" s="22">
        <f>+INDEX('LISTA DE PRECIOS EKM '!B:K,MATCH(C3386,'LISTA DE PRECIOS EKM '!A:A,0),9)</f>
        <v>3069900</v>
      </c>
      <c r="G3386" s="22" t="str">
        <f>+IF(ISNUMBER(MATCH(C3386,Precios!C:C,0)),"Sí está", "No está")</f>
        <v>Sí está</v>
      </c>
    </row>
    <row r="3387" spans="1:7" hidden="1">
      <c r="A3387" s="22">
        <v>437189</v>
      </c>
      <c r="B3387" s="22" t="s">
        <v>6358</v>
      </c>
      <c r="C3387" s="22" t="s">
        <v>1940</v>
      </c>
      <c r="D3387" s="63">
        <f>+INDEX('LISTA DE PRECIOS EKM '!A:K,MATCH(C3387,'LISTA DE PRECIOS EKM '!A:A,0),MATCH($D$1,'LISTA DE PRECIOS EKM '!$1:$1,0))</f>
        <v>2999900</v>
      </c>
      <c r="E3387" s="22">
        <f>+INDEX('LISTA DE PRECIOS EKM '!B:K,MATCH(C3387,'LISTA DE PRECIOS EKM '!A:A,0),7)</f>
        <v>3119900</v>
      </c>
      <c r="F3387" s="22">
        <f>+INDEX('LISTA DE PRECIOS EKM '!B:K,MATCH(C3387,'LISTA DE PRECIOS EKM '!A:A,0),9)</f>
        <v>3289900</v>
      </c>
      <c r="G3387" s="22" t="str">
        <f>+IF(ISNUMBER(MATCH(C3387,Precios!C:C,0)),"Sí está", "No está")</f>
        <v>Sí está</v>
      </c>
    </row>
    <row r="3388" spans="1:7" hidden="1">
      <c r="A3388" s="22">
        <v>437191</v>
      </c>
      <c r="B3388" s="22" t="s">
        <v>6358</v>
      </c>
      <c r="C3388" s="22" t="s">
        <v>1940</v>
      </c>
      <c r="D3388" s="63">
        <f>+INDEX('LISTA DE PRECIOS EKM '!A:K,MATCH(C3388,'LISTA DE PRECIOS EKM '!A:A,0),MATCH($D$1,'LISTA DE PRECIOS EKM '!$1:$1,0))</f>
        <v>2999900</v>
      </c>
      <c r="E3388" s="22">
        <f>+INDEX('LISTA DE PRECIOS EKM '!B:K,MATCH(C3388,'LISTA DE PRECIOS EKM '!A:A,0),7)</f>
        <v>3119900</v>
      </c>
      <c r="F3388" s="22">
        <f>+INDEX('LISTA DE PRECIOS EKM '!B:K,MATCH(C3388,'LISTA DE PRECIOS EKM '!A:A,0),9)</f>
        <v>3289900</v>
      </c>
      <c r="G3388" s="22" t="str">
        <f>+IF(ISNUMBER(MATCH(C3388,Precios!C:C,0)),"Sí está", "No está")</f>
        <v>Sí está</v>
      </c>
    </row>
    <row r="3389" spans="1:7" hidden="1">
      <c r="A3389" s="22">
        <v>437196</v>
      </c>
      <c r="B3389" s="22" t="s">
        <v>6363</v>
      </c>
      <c r="C3389" s="22" t="s">
        <v>1904</v>
      </c>
      <c r="D3389" s="63">
        <f>+INDEX('LISTA DE PRECIOS EKM '!A:K,MATCH(C3389,'LISTA DE PRECIOS EKM '!A:A,0),MATCH($D$1,'LISTA DE PRECIOS EKM '!$1:$1,0))</f>
        <v>3199900</v>
      </c>
      <c r="E3389" s="22">
        <f>+INDEX('LISTA DE PRECIOS EKM '!B:K,MATCH(C3389,'LISTA DE PRECIOS EKM '!A:A,0),7)</f>
        <v>3329900</v>
      </c>
      <c r="F3389" s="22">
        <f>+INDEX('LISTA DE PRECIOS EKM '!B:K,MATCH(C3389,'LISTA DE PRECIOS EKM '!A:A,0),9)</f>
        <v>3509900</v>
      </c>
      <c r="G3389" s="22" t="str">
        <f>+IF(ISNUMBER(MATCH(C3389,Precios!C:C,0)),"Sí está", "No está")</f>
        <v>Sí está</v>
      </c>
    </row>
    <row r="3390" spans="1:7" hidden="1">
      <c r="A3390" s="22">
        <v>437220</v>
      </c>
      <c r="B3390" s="22" t="s">
        <v>6363</v>
      </c>
      <c r="C3390" s="22" t="s">
        <v>1904</v>
      </c>
      <c r="D3390" s="63">
        <f>+INDEX('LISTA DE PRECIOS EKM '!A:K,MATCH(C3390,'LISTA DE PRECIOS EKM '!A:A,0),MATCH($D$1,'LISTA DE PRECIOS EKM '!$1:$1,0))</f>
        <v>3199900</v>
      </c>
      <c r="E3390" s="22">
        <f>+INDEX('LISTA DE PRECIOS EKM '!B:K,MATCH(C3390,'LISTA DE PRECIOS EKM '!A:A,0),7)</f>
        <v>3329900</v>
      </c>
      <c r="F3390" s="22">
        <f>+INDEX('LISTA DE PRECIOS EKM '!B:K,MATCH(C3390,'LISTA DE PRECIOS EKM '!A:A,0),9)</f>
        <v>3509900</v>
      </c>
      <c r="G3390" s="22" t="str">
        <f>+IF(ISNUMBER(MATCH(C3390,Precios!C:C,0)),"Sí está", "No está")</f>
        <v>Sí está</v>
      </c>
    </row>
    <row r="3391" spans="1:7" hidden="1">
      <c r="A3391" s="22">
        <v>437221</v>
      </c>
      <c r="B3391" s="22" t="s">
        <v>6363</v>
      </c>
      <c r="C3391" s="22" t="s">
        <v>1896</v>
      </c>
      <c r="D3391" s="63">
        <f>+INDEX('LISTA DE PRECIOS EKM '!A:K,MATCH(C3391,'LISTA DE PRECIOS EKM '!A:A,0),MATCH($D$1,'LISTA DE PRECIOS EKM '!$1:$1,0))</f>
        <v>3199900</v>
      </c>
      <c r="E3391" s="22">
        <f>+INDEX('LISTA DE PRECIOS EKM '!B:K,MATCH(C3391,'LISTA DE PRECIOS EKM '!A:A,0),7)</f>
        <v>3329900</v>
      </c>
      <c r="F3391" s="22">
        <f>+INDEX('LISTA DE PRECIOS EKM '!B:K,MATCH(C3391,'LISTA DE PRECIOS EKM '!A:A,0),9)</f>
        <v>3509900</v>
      </c>
      <c r="G3391" s="22" t="str">
        <f>+IF(ISNUMBER(MATCH(C3391,Precios!C:C,0)),"Sí está", "No está")</f>
        <v>Sí está</v>
      </c>
    </row>
    <row r="3392" spans="1:7" hidden="1">
      <c r="A3392" s="22">
        <v>437222</v>
      </c>
      <c r="B3392" s="22" t="s">
        <v>6363</v>
      </c>
      <c r="C3392" s="22" t="s">
        <v>1896</v>
      </c>
      <c r="D3392" s="63">
        <f>+INDEX('LISTA DE PRECIOS EKM '!A:K,MATCH(C3392,'LISTA DE PRECIOS EKM '!A:A,0),MATCH($D$1,'LISTA DE PRECIOS EKM '!$1:$1,0))</f>
        <v>3199900</v>
      </c>
      <c r="E3392" s="22">
        <f>+INDEX('LISTA DE PRECIOS EKM '!B:K,MATCH(C3392,'LISTA DE PRECIOS EKM '!A:A,0),7)</f>
        <v>3329900</v>
      </c>
      <c r="F3392" s="22">
        <f>+INDEX('LISTA DE PRECIOS EKM '!B:K,MATCH(C3392,'LISTA DE PRECIOS EKM '!A:A,0),9)</f>
        <v>3509900</v>
      </c>
      <c r="G3392" s="22" t="str">
        <f>+IF(ISNUMBER(MATCH(C3392,Precios!C:C,0)),"Sí está", "No está")</f>
        <v>Sí está</v>
      </c>
    </row>
    <row r="3393" spans="1:7" hidden="1">
      <c r="A3393" s="22">
        <v>437230</v>
      </c>
      <c r="B3393" s="22" t="s">
        <v>6363</v>
      </c>
      <c r="C3393" s="22" t="s">
        <v>1897</v>
      </c>
      <c r="D3393" s="63">
        <f>+INDEX('LISTA DE PRECIOS EKM '!A:K,MATCH(C3393,'LISTA DE PRECIOS EKM '!A:A,0),MATCH($D$1,'LISTA DE PRECIOS EKM '!$1:$1,0))</f>
        <v>3199900</v>
      </c>
      <c r="E3393" s="22">
        <f>+INDEX('LISTA DE PRECIOS EKM '!B:K,MATCH(C3393,'LISTA DE PRECIOS EKM '!A:A,0),7)</f>
        <v>3329900</v>
      </c>
      <c r="F3393" s="22">
        <f>+INDEX('LISTA DE PRECIOS EKM '!B:K,MATCH(C3393,'LISTA DE PRECIOS EKM '!A:A,0),9)</f>
        <v>3509900</v>
      </c>
      <c r="G3393" s="22" t="str">
        <f>+IF(ISNUMBER(MATCH(C3393,Precios!C:C,0)),"Sí está", "No está")</f>
        <v>Sí está</v>
      </c>
    </row>
    <row r="3394" spans="1:7" hidden="1">
      <c r="A3394" s="22">
        <v>437234</v>
      </c>
      <c r="B3394" s="22" t="s">
        <v>6363</v>
      </c>
      <c r="C3394" s="22" t="s">
        <v>1897</v>
      </c>
      <c r="D3394" s="63">
        <f>+INDEX('LISTA DE PRECIOS EKM '!A:K,MATCH(C3394,'LISTA DE PRECIOS EKM '!A:A,0),MATCH($D$1,'LISTA DE PRECIOS EKM '!$1:$1,0))</f>
        <v>3199900</v>
      </c>
      <c r="E3394" s="22">
        <f>+INDEX('LISTA DE PRECIOS EKM '!B:K,MATCH(C3394,'LISTA DE PRECIOS EKM '!A:A,0),7)</f>
        <v>3329900</v>
      </c>
      <c r="F3394" s="22">
        <f>+INDEX('LISTA DE PRECIOS EKM '!B:K,MATCH(C3394,'LISTA DE PRECIOS EKM '!A:A,0),9)</f>
        <v>3509900</v>
      </c>
      <c r="G3394" s="22" t="str">
        <f>+IF(ISNUMBER(MATCH(C3394,Precios!C:C,0)),"Sí está", "No está")</f>
        <v>Sí está</v>
      </c>
    </row>
    <row r="3395" spans="1:7" hidden="1">
      <c r="A3395" s="22">
        <v>437237</v>
      </c>
      <c r="B3395" s="22" t="s">
        <v>6363</v>
      </c>
      <c r="C3395" s="22" t="s">
        <v>1902</v>
      </c>
      <c r="D3395" s="63">
        <f>+INDEX('LISTA DE PRECIOS EKM '!A:K,MATCH(C3395,'LISTA DE PRECIOS EKM '!A:A,0),MATCH($D$1,'LISTA DE PRECIOS EKM '!$1:$1,0))</f>
        <v>3199900</v>
      </c>
      <c r="E3395" s="22">
        <f>+INDEX('LISTA DE PRECIOS EKM '!B:K,MATCH(C3395,'LISTA DE PRECIOS EKM '!A:A,0),7)</f>
        <v>3329900</v>
      </c>
      <c r="F3395" s="22">
        <f>+INDEX('LISTA DE PRECIOS EKM '!B:K,MATCH(C3395,'LISTA DE PRECIOS EKM '!A:A,0),9)</f>
        <v>3509900</v>
      </c>
      <c r="G3395" s="22" t="str">
        <f>+IF(ISNUMBER(MATCH(C3395,Precios!C:C,0)),"Sí está", "No está")</f>
        <v>Sí está</v>
      </c>
    </row>
    <row r="3396" spans="1:7" hidden="1">
      <c r="A3396" s="22">
        <v>437241</v>
      </c>
      <c r="B3396" s="22" t="s">
        <v>6363</v>
      </c>
      <c r="C3396" s="22" t="s">
        <v>1902</v>
      </c>
      <c r="D3396" s="63">
        <f>+INDEX('LISTA DE PRECIOS EKM '!A:K,MATCH(C3396,'LISTA DE PRECIOS EKM '!A:A,0),MATCH($D$1,'LISTA DE PRECIOS EKM '!$1:$1,0))</f>
        <v>3199900</v>
      </c>
      <c r="E3396" s="22">
        <f>+INDEX('LISTA DE PRECIOS EKM '!B:K,MATCH(C3396,'LISTA DE PRECIOS EKM '!A:A,0),7)</f>
        <v>3329900</v>
      </c>
      <c r="F3396" s="22">
        <f>+INDEX('LISTA DE PRECIOS EKM '!B:K,MATCH(C3396,'LISTA DE PRECIOS EKM '!A:A,0),9)</f>
        <v>3509900</v>
      </c>
      <c r="G3396" s="22" t="str">
        <f>+IF(ISNUMBER(MATCH(C3396,Precios!C:C,0)),"Sí está", "No está")</f>
        <v>Sí está</v>
      </c>
    </row>
    <row r="3397" spans="1:7" hidden="1">
      <c r="A3397" s="22">
        <v>437244</v>
      </c>
      <c r="B3397" s="22" t="s">
        <v>6363</v>
      </c>
      <c r="C3397" s="22" t="s">
        <v>1931</v>
      </c>
      <c r="D3397" s="63">
        <f>+INDEX('LISTA DE PRECIOS EKM '!A:K,MATCH(C3397,'LISTA DE PRECIOS EKM '!A:A,0),MATCH($D$1,'LISTA DE PRECIOS EKM '!$1:$1,0))</f>
        <v>2999900</v>
      </c>
      <c r="E3397" s="22">
        <f>+INDEX('LISTA DE PRECIOS EKM '!B:K,MATCH(C3397,'LISTA DE PRECIOS EKM '!A:A,0),7)</f>
        <v>3119900</v>
      </c>
      <c r="F3397" s="22">
        <f>+INDEX('LISTA DE PRECIOS EKM '!B:K,MATCH(C3397,'LISTA DE PRECIOS EKM '!A:A,0),9)</f>
        <v>3289900</v>
      </c>
      <c r="G3397" s="22" t="str">
        <f>+IF(ISNUMBER(MATCH(C3397,Precios!C:C,0)),"Sí está", "No está")</f>
        <v>Sí está</v>
      </c>
    </row>
    <row r="3398" spans="1:7" hidden="1">
      <c r="A3398" s="22">
        <v>437253</v>
      </c>
      <c r="B3398" s="22" t="s">
        <v>6363</v>
      </c>
      <c r="C3398" s="22" t="s">
        <v>1931</v>
      </c>
      <c r="D3398" s="63">
        <f>+INDEX('LISTA DE PRECIOS EKM '!A:K,MATCH(C3398,'LISTA DE PRECIOS EKM '!A:A,0),MATCH($D$1,'LISTA DE PRECIOS EKM '!$1:$1,0))</f>
        <v>2999900</v>
      </c>
      <c r="E3398" s="22">
        <f>+INDEX('LISTA DE PRECIOS EKM '!B:K,MATCH(C3398,'LISTA DE PRECIOS EKM '!A:A,0),7)</f>
        <v>3119900</v>
      </c>
      <c r="F3398" s="22">
        <f>+INDEX('LISTA DE PRECIOS EKM '!B:K,MATCH(C3398,'LISTA DE PRECIOS EKM '!A:A,0),9)</f>
        <v>3289900</v>
      </c>
      <c r="G3398" s="22" t="str">
        <f>+IF(ISNUMBER(MATCH(C3398,Precios!C:C,0)),"Sí está", "No está")</f>
        <v>Sí está</v>
      </c>
    </row>
    <row r="3399" spans="1:7" hidden="1">
      <c r="A3399" s="22">
        <v>437257</v>
      </c>
      <c r="B3399" s="22" t="s">
        <v>6363</v>
      </c>
      <c r="C3399" s="22" t="s">
        <v>1930</v>
      </c>
      <c r="D3399" s="63">
        <f>+INDEX('LISTA DE PRECIOS EKM '!A:K,MATCH(C3399,'LISTA DE PRECIOS EKM '!A:A,0),MATCH($D$1,'LISTA DE PRECIOS EKM '!$1:$1,0))</f>
        <v>2999900</v>
      </c>
      <c r="E3399" s="22">
        <f>+INDEX('LISTA DE PRECIOS EKM '!B:K,MATCH(C3399,'LISTA DE PRECIOS EKM '!A:A,0),7)</f>
        <v>3119900</v>
      </c>
      <c r="F3399" s="22">
        <f>+INDEX('LISTA DE PRECIOS EKM '!B:K,MATCH(C3399,'LISTA DE PRECIOS EKM '!A:A,0),9)</f>
        <v>3289900</v>
      </c>
      <c r="G3399" s="22" t="str">
        <f>+IF(ISNUMBER(MATCH(C3399,Precios!C:C,0)),"Sí está", "No está")</f>
        <v>Sí está</v>
      </c>
    </row>
    <row r="3400" spans="1:7" hidden="1">
      <c r="A3400" s="22">
        <v>437258</v>
      </c>
      <c r="B3400" s="22" t="s">
        <v>6363</v>
      </c>
      <c r="C3400" s="22" t="s">
        <v>1930</v>
      </c>
      <c r="D3400" s="63">
        <f>+INDEX('LISTA DE PRECIOS EKM '!A:K,MATCH(C3400,'LISTA DE PRECIOS EKM '!A:A,0),MATCH($D$1,'LISTA DE PRECIOS EKM '!$1:$1,0))</f>
        <v>2999900</v>
      </c>
      <c r="E3400" s="22">
        <f>+INDEX('LISTA DE PRECIOS EKM '!B:K,MATCH(C3400,'LISTA DE PRECIOS EKM '!A:A,0),7)</f>
        <v>3119900</v>
      </c>
      <c r="F3400" s="22">
        <f>+INDEX('LISTA DE PRECIOS EKM '!B:K,MATCH(C3400,'LISTA DE PRECIOS EKM '!A:A,0),9)</f>
        <v>3289900</v>
      </c>
      <c r="G3400" s="22" t="str">
        <f>+IF(ISNUMBER(MATCH(C3400,Precios!C:C,0)),"Sí está", "No está")</f>
        <v>Sí está</v>
      </c>
    </row>
    <row r="3401" spans="1:7" hidden="1">
      <c r="A3401" s="22">
        <v>437259</v>
      </c>
      <c r="B3401" s="22" t="s">
        <v>6363</v>
      </c>
      <c r="C3401" s="22" t="s">
        <v>1923</v>
      </c>
      <c r="D3401" s="63">
        <f>+INDEX('LISTA DE PRECIOS EKM '!A:K,MATCH(C3401,'LISTA DE PRECIOS EKM '!A:A,0),MATCH($D$1,'LISTA DE PRECIOS EKM '!$1:$1,0))</f>
        <v>2999900</v>
      </c>
      <c r="E3401" s="22">
        <f>+INDEX('LISTA DE PRECIOS EKM '!B:K,MATCH(C3401,'LISTA DE PRECIOS EKM '!A:A,0),7)</f>
        <v>3119900</v>
      </c>
      <c r="F3401" s="22">
        <f>+INDEX('LISTA DE PRECIOS EKM '!B:K,MATCH(C3401,'LISTA DE PRECIOS EKM '!A:A,0),9)</f>
        <v>3289900</v>
      </c>
      <c r="G3401" s="22" t="str">
        <f>+IF(ISNUMBER(MATCH(C3401,Precios!C:C,0)),"Sí está", "No está")</f>
        <v>Sí está</v>
      </c>
    </row>
    <row r="3402" spans="1:7" hidden="1">
      <c r="A3402" s="22">
        <v>437264</v>
      </c>
      <c r="B3402" s="22" t="s">
        <v>6363</v>
      </c>
      <c r="C3402" s="22" t="s">
        <v>1923</v>
      </c>
      <c r="D3402" s="63">
        <f>+INDEX('LISTA DE PRECIOS EKM '!A:K,MATCH(C3402,'LISTA DE PRECIOS EKM '!A:A,0),MATCH($D$1,'LISTA DE PRECIOS EKM '!$1:$1,0))</f>
        <v>2999900</v>
      </c>
      <c r="E3402" s="22">
        <f>+INDEX('LISTA DE PRECIOS EKM '!B:K,MATCH(C3402,'LISTA DE PRECIOS EKM '!A:A,0),7)</f>
        <v>3119900</v>
      </c>
      <c r="F3402" s="22">
        <f>+INDEX('LISTA DE PRECIOS EKM '!B:K,MATCH(C3402,'LISTA DE PRECIOS EKM '!A:A,0),9)</f>
        <v>3289900</v>
      </c>
      <c r="G3402" s="22" t="str">
        <f>+IF(ISNUMBER(MATCH(C3402,Precios!C:C,0)),"Sí está", "No está")</f>
        <v>Sí está</v>
      </c>
    </row>
    <row r="3403" spans="1:7" hidden="1">
      <c r="A3403" s="22">
        <v>437268</v>
      </c>
      <c r="B3403" s="22" t="s">
        <v>6363</v>
      </c>
      <c r="C3403" s="22" t="s">
        <v>1928</v>
      </c>
      <c r="D3403" s="63">
        <f>+INDEX('LISTA DE PRECIOS EKM '!A:K,MATCH(C3403,'LISTA DE PRECIOS EKM '!A:A,0),MATCH($D$1,'LISTA DE PRECIOS EKM '!$1:$1,0))</f>
        <v>2999900</v>
      </c>
      <c r="E3403" s="22">
        <f>+INDEX('LISTA DE PRECIOS EKM '!B:K,MATCH(C3403,'LISTA DE PRECIOS EKM '!A:A,0),7)</f>
        <v>3119900</v>
      </c>
      <c r="F3403" s="22">
        <f>+INDEX('LISTA DE PRECIOS EKM '!B:K,MATCH(C3403,'LISTA DE PRECIOS EKM '!A:A,0),9)</f>
        <v>3289900</v>
      </c>
      <c r="G3403" s="22" t="str">
        <f>+IF(ISNUMBER(MATCH(C3403,Precios!C:C,0)),"Sí está", "No está")</f>
        <v>Sí está</v>
      </c>
    </row>
    <row r="3404" spans="1:7" hidden="1">
      <c r="A3404" s="22">
        <v>437269</v>
      </c>
      <c r="B3404" s="22" t="s">
        <v>6363</v>
      </c>
      <c r="C3404" s="22" t="s">
        <v>1928</v>
      </c>
      <c r="D3404" s="63">
        <f>+INDEX('LISTA DE PRECIOS EKM '!A:K,MATCH(C3404,'LISTA DE PRECIOS EKM '!A:A,0),MATCH($D$1,'LISTA DE PRECIOS EKM '!$1:$1,0))</f>
        <v>2999900</v>
      </c>
      <c r="E3404" s="22">
        <f>+INDEX('LISTA DE PRECIOS EKM '!B:K,MATCH(C3404,'LISTA DE PRECIOS EKM '!A:A,0),7)</f>
        <v>3119900</v>
      </c>
      <c r="F3404" s="22">
        <f>+INDEX('LISTA DE PRECIOS EKM '!B:K,MATCH(C3404,'LISTA DE PRECIOS EKM '!A:A,0),9)</f>
        <v>3289900</v>
      </c>
      <c r="G3404" s="22" t="str">
        <f>+IF(ISNUMBER(MATCH(C3404,Precios!C:C,0)),"Sí está", "No está")</f>
        <v>Sí está</v>
      </c>
    </row>
    <row r="3405" spans="1:7" hidden="1">
      <c r="A3405" s="22">
        <v>437285</v>
      </c>
      <c r="B3405" s="22" t="s">
        <v>6369</v>
      </c>
      <c r="C3405" s="22" t="s">
        <v>2145</v>
      </c>
      <c r="D3405" s="63">
        <f>+INDEX('LISTA DE PRECIOS EKM '!A:K,MATCH(C3405,'LISTA DE PRECIOS EKM '!A:A,0),MATCH($D$1,'LISTA DE PRECIOS EKM '!$1:$1,0))</f>
        <v>2999900</v>
      </c>
      <c r="E3405" s="22">
        <f>+INDEX('LISTA DE PRECIOS EKM '!B:K,MATCH(C3405,'LISTA DE PRECIOS EKM '!A:A,0),7)</f>
        <v>3119900</v>
      </c>
      <c r="F3405" s="22">
        <f>+INDEX('LISTA DE PRECIOS EKM '!B:K,MATCH(C3405,'LISTA DE PRECIOS EKM '!A:A,0),9)</f>
        <v>3289900</v>
      </c>
      <c r="G3405" s="22" t="str">
        <f>+IF(ISNUMBER(MATCH(C3405,Precios!C:C,0)),"Sí está", "No está")</f>
        <v>Sí está</v>
      </c>
    </row>
    <row r="3406" spans="1:7" hidden="1">
      <c r="A3406" s="22">
        <v>437288</v>
      </c>
      <c r="B3406" s="22" t="s">
        <v>6369</v>
      </c>
      <c r="C3406" s="22" t="s">
        <v>2145</v>
      </c>
      <c r="D3406" s="63">
        <f>+INDEX('LISTA DE PRECIOS EKM '!A:K,MATCH(C3406,'LISTA DE PRECIOS EKM '!A:A,0),MATCH($D$1,'LISTA DE PRECIOS EKM '!$1:$1,0))</f>
        <v>2999900</v>
      </c>
      <c r="E3406" s="22">
        <f>+INDEX('LISTA DE PRECIOS EKM '!B:K,MATCH(C3406,'LISTA DE PRECIOS EKM '!A:A,0),7)</f>
        <v>3119900</v>
      </c>
      <c r="F3406" s="22">
        <f>+INDEX('LISTA DE PRECIOS EKM '!B:K,MATCH(C3406,'LISTA DE PRECIOS EKM '!A:A,0),9)</f>
        <v>3289900</v>
      </c>
      <c r="G3406" s="22" t="str">
        <f>+IF(ISNUMBER(MATCH(C3406,Precios!C:C,0)),"Sí está", "No está")</f>
        <v>Sí está</v>
      </c>
    </row>
    <row r="3407" spans="1:7" hidden="1">
      <c r="A3407" s="22">
        <v>437289</v>
      </c>
      <c r="B3407" s="22" t="s">
        <v>6369</v>
      </c>
      <c r="C3407" s="22" t="s">
        <v>2112</v>
      </c>
      <c r="D3407" s="63">
        <f>+INDEX('LISTA DE PRECIOS EKM '!A:K,MATCH(C3407,'LISTA DE PRECIOS EKM '!A:A,0),MATCH($D$1,'LISTA DE PRECIOS EKM '!$1:$1,0))</f>
        <v>3399900</v>
      </c>
      <c r="E3407" s="22">
        <f>+INDEX('LISTA DE PRECIOS EKM '!B:K,MATCH(C3407,'LISTA DE PRECIOS EKM '!A:A,0),7)</f>
        <v>3539900</v>
      </c>
      <c r="F3407" s="22">
        <f>+INDEX('LISTA DE PRECIOS EKM '!B:K,MATCH(C3407,'LISTA DE PRECIOS EKM '!A:A,0),9)</f>
        <v>3729900</v>
      </c>
      <c r="G3407" s="22" t="str">
        <f>+IF(ISNUMBER(MATCH(C3407,Precios!C:C,0)),"Sí está", "No está")</f>
        <v>Sí está</v>
      </c>
    </row>
    <row r="3408" spans="1:7" hidden="1">
      <c r="A3408" s="22">
        <v>438035</v>
      </c>
      <c r="B3408" s="22" t="s">
        <v>6369</v>
      </c>
      <c r="C3408" s="22" t="s">
        <v>2112</v>
      </c>
      <c r="D3408" s="63">
        <f>+INDEX('LISTA DE PRECIOS EKM '!A:K,MATCH(C3408,'LISTA DE PRECIOS EKM '!A:A,0),MATCH($D$1,'LISTA DE PRECIOS EKM '!$1:$1,0))</f>
        <v>3399900</v>
      </c>
      <c r="E3408" s="22">
        <f>+INDEX('LISTA DE PRECIOS EKM '!B:K,MATCH(C3408,'LISTA DE PRECIOS EKM '!A:A,0),7)</f>
        <v>3539900</v>
      </c>
      <c r="F3408" s="22">
        <f>+INDEX('LISTA DE PRECIOS EKM '!B:K,MATCH(C3408,'LISTA DE PRECIOS EKM '!A:A,0),9)</f>
        <v>3729900</v>
      </c>
      <c r="G3408" s="22" t="str">
        <f>+IF(ISNUMBER(MATCH(C3408,Precios!C:C,0)),"Sí está", "No está")</f>
        <v>Sí está</v>
      </c>
    </row>
    <row r="3409" spans="1:7" hidden="1">
      <c r="A3409" s="22">
        <v>438036</v>
      </c>
      <c r="B3409" s="22" t="s">
        <v>6369</v>
      </c>
      <c r="C3409" s="22" t="s">
        <v>2111</v>
      </c>
      <c r="D3409" s="63">
        <f>+INDEX('LISTA DE PRECIOS EKM '!A:K,MATCH(C3409,'LISTA DE PRECIOS EKM '!A:A,0),MATCH($D$1,'LISTA DE PRECIOS EKM '!$1:$1,0))</f>
        <v>3399900</v>
      </c>
      <c r="E3409" s="22">
        <f>+INDEX('LISTA DE PRECIOS EKM '!B:K,MATCH(C3409,'LISTA DE PRECIOS EKM '!A:A,0),7)</f>
        <v>3539900</v>
      </c>
      <c r="F3409" s="22">
        <f>+INDEX('LISTA DE PRECIOS EKM '!B:K,MATCH(C3409,'LISTA DE PRECIOS EKM '!A:A,0),9)</f>
        <v>3729900</v>
      </c>
      <c r="G3409" s="22" t="str">
        <f>+IF(ISNUMBER(MATCH(C3409,Precios!C:C,0)),"Sí está", "No está")</f>
        <v>Sí está</v>
      </c>
    </row>
    <row r="3410" spans="1:7" hidden="1">
      <c r="A3410" s="22">
        <v>438038</v>
      </c>
      <c r="B3410" s="22" t="s">
        <v>6369</v>
      </c>
      <c r="C3410" s="22" t="s">
        <v>2111</v>
      </c>
      <c r="D3410" s="63">
        <f>+INDEX('LISTA DE PRECIOS EKM '!A:K,MATCH(C3410,'LISTA DE PRECIOS EKM '!A:A,0),MATCH($D$1,'LISTA DE PRECIOS EKM '!$1:$1,0))</f>
        <v>3399900</v>
      </c>
      <c r="E3410" s="22">
        <f>+INDEX('LISTA DE PRECIOS EKM '!B:K,MATCH(C3410,'LISTA DE PRECIOS EKM '!A:A,0),7)</f>
        <v>3539900</v>
      </c>
      <c r="F3410" s="22">
        <f>+INDEX('LISTA DE PRECIOS EKM '!B:K,MATCH(C3410,'LISTA DE PRECIOS EKM '!A:A,0),9)</f>
        <v>3729900</v>
      </c>
      <c r="G3410" s="22" t="str">
        <f>+IF(ISNUMBER(MATCH(C3410,Precios!C:C,0)),"Sí está", "No está")</f>
        <v>Sí está</v>
      </c>
    </row>
    <row r="3411" spans="1:7" hidden="1">
      <c r="A3411" s="22">
        <v>438039</v>
      </c>
      <c r="B3411" s="22" t="s">
        <v>6369</v>
      </c>
      <c r="C3411" s="22" t="s">
        <v>2105</v>
      </c>
      <c r="D3411" s="63">
        <f>+INDEX('LISTA DE PRECIOS EKM '!A:K,MATCH(C3411,'LISTA DE PRECIOS EKM '!A:A,0),MATCH($D$1,'LISTA DE PRECIOS EKM '!$1:$1,0))</f>
        <v>3399900</v>
      </c>
      <c r="E3411" s="22">
        <f>+INDEX('LISTA DE PRECIOS EKM '!B:K,MATCH(C3411,'LISTA DE PRECIOS EKM '!A:A,0),7)</f>
        <v>3539900</v>
      </c>
      <c r="F3411" s="22">
        <f>+INDEX('LISTA DE PRECIOS EKM '!B:K,MATCH(C3411,'LISTA DE PRECIOS EKM '!A:A,0),9)</f>
        <v>3729900</v>
      </c>
      <c r="G3411" s="22" t="str">
        <f>+IF(ISNUMBER(MATCH(C3411,Precios!C:C,0)),"Sí está", "No está")</f>
        <v>Sí está</v>
      </c>
    </row>
    <row r="3412" spans="1:7" hidden="1">
      <c r="A3412" s="22">
        <v>438040</v>
      </c>
      <c r="B3412" s="22" t="s">
        <v>6369</v>
      </c>
      <c r="C3412" s="22" t="s">
        <v>2105</v>
      </c>
      <c r="D3412" s="63">
        <f>+INDEX('LISTA DE PRECIOS EKM '!A:K,MATCH(C3412,'LISTA DE PRECIOS EKM '!A:A,0),MATCH($D$1,'LISTA DE PRECIOS EKM '!$1:$1,0))</f>
        <v>3399900</v>
      </c>
      <c r="E3412" s="22">
        <f>+INDEX('LISTA DE PRECIOS EKM '!B:K,MATCH(C3412,'LISTA DE PRECIOS EKM '!A:A,0),7)</f>
        <v>3539900</v>
      </c>
      <c r="F3412" s="22">
        <f>+INDEX('LISTA DE PRECIOS EKM '!B:K,MATCH(C3412,'LISTA DE PRECIOS EKM '!A:A,0),9)</f>
        <v>3729900</v>
      </c>
      <c r="G3412" s="22" t="str">
        <f>+IF(ISNUMBER(MATCH(C3412,Precios!C:C,0)),"Sí está", "No está")</f>
        <v>Sí está</v>
      </c>
    </row>
    <row r="3413" spans="1:7" hidden="1">
      <c r="A3413" s="22">
        <v>438043</v>
      </c>
      <c r="B3413" s="22" t="s">
        <v>6369</v>
      </c>
      <c r="C3413" s="22" t="s">
        <v>2148</v>
      </c>
      <c r="D3413" s="63">
        <f>+INDEX('LISTA DE PRECIOS EKM '!A:K,MATCH(C3413,'LISTA DE PRECIOS EKM '!A:A,0),MATCH($D$1,'LISTA DE PRECIOS EKM '!$1:$1,0))</f>
        <v>2999900</v>
      </c>
      <c r="E3413" s="22">
        <f>+INDEX('LISTA DE PRECIOS EKM '!B:K,MATCH(C3413,'LISTA DE PRECIOS EKM '!A:A,0),7)</f>
        <v>3119900</v>
      </c>
      <c r="F3413" s="22">
        <f>+INDEX('LISTA DE PRECIOS EKM '!B:K,MATCH(C3413,'LISTA DE PRECIOS EKM '!A:A,0),9)</f>
        <v>3289900</v>
      </c>
      <c r="G3413" s="22" t="str">
        <f>+IF(ISNUMBER(MATCH(C3413,Precios!C:C,0)),"Sí está", "No está")</f>
        <v>Sí está</v>
      </c>
    </row>
    <row r="3414" spans="1:7" hidden="1">
      <c r="A3414" s="22">
        <v>438044</v>
      </c>
      <c r="B3414" s="22" t="s">
        <v>6369</v>
      </c>
      <c r="C3414" s="22" t="s">
        <v>2148</v>
      </c>
      <c r="D3414" s="63">
        <f>+INDEX('LISTA DE PRECIOS EKM '!A:K,MATCH(C3414,'LISTA DE PRECIOS EKM '!A:A,0),MATCH($D$1,'LISTA DE PRECIOS EKM '!$1:$1,0))</f>
        <v>2999900</v>
      </c>
      <c r="E3414" s="22">
        <f>+INDEX('LISTA DE PRECIOS EKM '!B:K,MATCH(C3414,'LISTA DE PRECIOS EKM '!A:A,0),7)</f>
        <v>3119900</v>
      </c>
      <c r="F3414" s="22">
        <f>+INDEX('LISTA DE PRECIOS EKM '!B:K,MATCH(C3414,'LISTA DE PRECIOS EKM '!A:A,0),9)</f>
        <v>3289900</v>
      </c>
      <c r="G3414" s="22" t="str">
        <f>+IF(ISNUMBER(MATCH(C3414,Precios!C:C,0)),"Sí está", "No está")</f>
        <v>Sí está</v>
      </c>
    </row>
    <row r="3415" spans="1:7" hidden="1">
      <c r="A3415" s="22">
        <v>438058</v>
      </c>
      <c r="B3415" s="22" t="s">
        <v>6369</v>
      </c>
      <c r="C3415" s="22" t="s">
        <v>2147</v>
      </c>
      <c r="D3415" s="63">
        <f>+INDEX('LISTA DE PRECIOS EKM '!A:K,MATCH(C3415,'LISTA DE PRECIOS EKM '!A:A,0),MATCH($D$1,'LISTA DE PRECIOS EKM '!$1:$1,0))</f>
        <v>2999900</v>
      </c>
      <c r="E3415" s="22">
        <f>+INDEX('LISTA DE PRECIOS EKM '!B:K,MATCH(C3415,'LISTA DE PRECIOS EKM '!A:A,0),7)</f>
        <v>3119900</v>
      </c>
      <c r="F3415" s="22">
        <f>+INDEX('LISTA DE PRECIOS EKM '!B:K,MATCH(C3415,'LISTA DE PRECIOS EKM '!A:A,0),9)</f>
        <v>3289900</v>
      </c>
      <c r="G3415" s="22" t="str">
        <f>+IF(ISNUMBER(MATCH(C3415,Precios!C:C,0)),"Sí está", "No está")</f>
        <v>Sí está</v>
      </c>
    </row>
    <row r="3416" spans="1:7" hidden="1">
      <c r="A3416" s="22">
        <v>438060</v>
      </c>
      <c r="B3416" s="22" t="s">
        <v>6369</v>
      </c>
      <c r="C3416" s="22" t="s">
        <v>2147</v>
      </c>
      <c r="D3416" s="63">
        <f>+INDEX('LISTA DE PRECIOS EKM '!A:K,MATCH(C3416,'LISTA DE PRECIOS EKM '!A:A,0),MATCH($D$1,'LISTA DE PRECIOS EKM '!$1:$1,0))</f>
        <v>2999900</v>
      </c>
      <c r="E3416" s="22">
        <f>+INDEX('LISTA DE PRECIOS EKM '!B:K,MATCH(C3416,'LISTA DE PRECIOS EKM '!A:A,0),7)</f>
        <v>3119900</v>
      </c>
      <c r="F3416" s="22">
        <f>+INDEX('LISTA DE PRECIOS EKM '!B:K,MATCH(C3416,'LISTA DE PRECIOS EKM '!A:A,0),9)</f>
        <v>3289900</v>
      </c>
      <c r="G3416" s="22" t="str">
        <f>+IF(ISNUMBER(MATCH(C3416,Precios!C:C,0)),"Sí está", "No está")</f>
        <v>Sí está</v>
      </c>
    </row>
    <row r="3417" spans="1:7" hidden="1">
      <c r="A3417" s="22">
        <v>438075</v>
      </c>
      <c r="B3417" s="22" t="s">
        <v>6369</v>
      </c>
      <c r="C3417" s="22" t="s">
        <v>2140</v>
      </c>
      <c r="D3417" s="63">
        <f>+INDEX('LISTA DE PRECIOS EKM '!A:K,MATCH(C3417,'LISTA DE PRECIOS EKM '!A:A,0),MATCH($D$1,'LISTA DE PRECIOS EKM '!$1:$1,0))</f>
        <v>2999900</v>
      </c>
      <c r="E3417" s="22">
        <f>+INDEX('LISTA DE PRECIOS EKM '!B:K,MATCH(C3417,'LISTA DE PRECIOS EKM '!A:A,0),7)</f>
        <v>3119900</v>
      </c>
      <c r="F3417" s="22">
        <f>+INDEX('LISTA DE PRECIOS EKM '!B:K,MATCH(C3417,'LISTA DE PRECIOS EKM '!A:A,0),9)</f>
        <v>3289900</v>
      </c>
      <c r="G3417" s="22" t="str">
        <f>+IF(ISNUMBER(MATCH(C3417,Precios!C:C,0)),"Sí está", "No está")</f>
        <v>Sí está</v>
      </c>
    </row>
    <row r="3418" spans="1:7" hidden="1">
      <c r="A3418" s="22">
        <v>438081</v>
      </c>
      <c r="B3418" s="22" t="s">
        <v>6369</v>
      </c>
      <c r="C3418" s="22" t="s">
        <v>2140</v>
      </c>
      <c r="D3418" s="63">
        <f>+INDEX('LISTA DE PRECIOS EKM '!A:K,MATCH(C3418,'LISTA DE PRECIOS EKM '!A:A,0),MATCH($D$1,'LISTA DE PRECIOS EKM '!$1:$1,0))</f>
        <v>2999900</v>
      </c>
      <c r="E3418" s="22">
        <f>+INDEX('LISTA DE PRECIOS EKM '!B:K,MATCH(C3418,'LISTA DE PRECIOS EKM '!A:A,0),7)</f>
        <v>3119900</v>
      </c>
      <c r="F3418" s="22">
        <f>+INDEX('LISTA DE PRECIOS EKM '!B:K,MATCH(C3418,'LISTA DE PRECIOS EKM '!A:A,0),9)</f>
        <v>3289900</v>
      </c>
      <c r="G3418" s="22" t="str">
        <f>+IF(ISNUMBER(MATCH(C3418,Precios!C:C,0)),"Sí está", "No está")</f>
        <v>Sí está</v>
      </c>
    </row>
    <row r="3419" spans="1:7" hidden="1">
      <c r="A3419" s="22">
        <v>438084</v>
      </c>
      <c r="B3419" s="22" t="s">
        <v>6369</v>
      </c>
      <c r="C3419" s="22" t="s">
        <v>2110</v>
      </c>
      <c r="D3419" s="63">
        <f>+INDEX('LISTA DE PRECIOS EKM '!A:K,MATCH(C3419,'LISTA DE PRECIOS EKM '!A:A,0),MATCH($D$1,'LISTA DE PRECIOS EKM '!$1:$1,0))</f>
        <v>3399900</v>
      </c>
      <c r="E3419" s="22">
        <f>+INDEX('LISTA DE PRECIOS EKM '!B:K,MATCH(C3419,'LISTA DE PRECIOS EKM '!A:A,0),7)</f>
        <v>3539900</v>
      </c>
      <c r="F3419" s="22">
        <f>+INDEX('LISTA DE PRECIOS EKM '!B:K,MATCH(C3419,'LISTA DE PRECIOS EKM '!A:A,0),9)</f>
        <v>3729900</v>
      </c>
      <c r="G3419" s="22" t="str">
        <f>+IF(ISNUMBER(MATCH(C3419,Precios!C:C,0)),"Sí está", "No está")</f>
        <v>Sí está</v>
      </c>
    </row>
    <row r="3420" spans="1:7" hidden="1">
      <c r="A3420" s="22">
        <v>438087</v>
      </c>
      <c r="B3420" s="22" t="s">
        <v>6369</v>
      </c>
      <c r="C3420" s="22" t="s">
        <v>2110</v>
      </c>
      <c r="D3420" s="63">
        <f>+INDEX('LISTA DE PRECIOS EKM '!A:K,MATCH(C3420,'LISTA DE PRECIOS EKM '!A:A,0),MATCH($D$1,'LISTA DE PRECIOS EKM '!$1:$1,0))</f>
        <v>3399900</v>
      </c>
      <c r="E3420" s="22">
        <f>+INDEX('LISTA DE PRECIOS EKM '!B:K,MATCH(C3420,'LISTA DE PRECIOS EKM '!A:A,0),7)</f>
        <v>3539900</v>
      </c>
      <c r="F3420" s="22">
        <f>+INDEX('LISTA DE PRECIOS EKM '!B:K,MATCH(C3420,'LISTA DE PRECIOS EKM '!A:A,0),9)</f>
        <v>3729900</v>
      </c>
      <c r="G3420" s="22" t="str">
        <f>+IF(ISNUMBER(MATCH(C3420,Precios!C:C,0)),"Sí está", "No está")</f>
        <v>Sí está</v>
      </c>
    </row>
    <row r="3421" spans="1:7" hidden="1">
      <c r="A3421" s="22">
        <v>450200</v>
      </c>
      <c r="B3421" s="22" t="s">
        <v>6426</v>
      </c>
      <c r="C3421" s="22" t="s">
        <v>2469</v>
      </c>
      <c r="D3421" s="63">
        <f>+INDEX('LISTA DE PRECIOS EKM '!A:K,MATCH(C3421,'LISTA DE PRECIOS EKM '!A:A,0),MATCH($D$1,'LISTA DE PRECIOS EKM '!$1:$1,0))</f>
        <v>509900</v>
      </c>
      <c r="E3421" s="22">
        <f>+INDEX('LISTA DE PRECIOS EKM '!B:K,MATCH(C3421,'LISTA DE PRECIOS EKM '!A:A,0),7)</f>
        <v>529900</v>
      </c>
      <c r="F3421" s="22">
        <f>+INDEX('LISTA DE PRECIOS EKM '!B:K,MATCH(C3421,'LISTA DE PRECIOS EKM '!A:A,0),9)</f>
        <v>559900</v>
      </c>
      <c r="G3421" s="22" t="str">
        <f>+IF(ISNUMBER(MATCH(C3421,Precios!C:C,0)),"Sí está", "No está")</f>
        <v>Sí está</v>
      </c>
    </row>
    <row r="3422" spans="1:7" hidden="1">
      <c r="A3422" s="22">
        <v>450201</v>
      </c>
      <c r="B3422" s="22" t="s">
        <v>6426</v>
      </c>
      <c r="C3422" s="22" t="s">
        <v>2469</v>
      </c>
      <c r="D3422" s="63">
        <f>+INDEX('LISTA DE PRECIOS EKM '!A:K,MATCH(C3422,'LISTA DE PRECIOS EKM '!A:A,0),MATCH($D$1,'LISTA DE PRECIOS EKM '!$1:$1,0))</f>
        <v>509900</v>
      </c>
      <c r="E3422" s="22">
        <f>+INDEX('LISTA DE PRECIOS EKM '!B:K,MATCH(C3422,'LISTA DE PRECIOS EKM '!A:A,0),7)</f>
        <v>529900</v>
      </c>
      <c r="F3422" s="22">
        <f>+INDEX('LISTA DE PRECIOS EKM '!B:K,MATCH(C3422,'LISTA DE PRECIOS EKM '!A:A,0),9)</f>
        <v>559900</v>
      </c>
      <c r="G3422" s="22" t="str">
        <f>+IF(ISNUMBER(MATCH(C3422,Precios!C:C,0)),"Sí está", "No está")</f>
        <v>Sí está</v>
      </c>
    </row>
    <row r="3423" spans="1:7" hidden="1">
      <c r="A3423" s="22">
        <v>450203</v>
      </c>
      <c r="B3423" s="22" t="s">
        <v>6427</v>
      </c>
      <c r="C3423" s="22" t="s">
        <v>2452</v>
      </c>
      <c r="D3423" s="63">
        <f>+INDEX('LISTA DE PRECIOS EKM '!A:K,MATCH(C3423,'LISTA DE PRECIOS EKM '!A:A,0),MATCH($D$1,'LISTA DE PRECIOS EKM '!$1:$1,0))</f>
        <v>919900</v>
      </c>
      <c r="E3423" s="22">
        <f>+INDEX('LISTA DE PRECIOS EKM '!B:K,MATCH(C3423,'LISTA DE PRECIOS EKM '!A:A,0),7)</f>
        <v>949900</v>
      </c>
      <c r="F3423" s="22">
        <f>+INDEX('LISTA DE PRECIOS EKM '!B:K,MATCH(C3423,'LISTA DE PRECIOS EKM '!A:A,0),9)</f>
        <v>1009900</v>
      </c>
      <c r="G3423" s="22" t="str">
        <f>+IF(ISNUMBER(MATCH(C3423,Precios!C:C,0)),"Sí está", "No está")</f>
        <v>Sí está</v>
      </c>
    </row>
    <row r="3424" spans="1:7" hidden="1">
      <c r="A3424" s="22">
        <v>450205</v>
      </c>
      <c r="B3424" s="22" t="s">
        <v>6427</v>
      </c>
      <c r="C3424" s="22" t="s">
        <v>2452</v>
      </c>
      <c r="D3424" s="63">
        <f>+INDEX('LISTA DE PRECIOS EKM '!A:K,MATCH(C3424,'LISTA DE PRECIOS EKM '!A:A,0),MATCH($D$1,'LISTA DE PRECIOS EKM '!$1:$1,0))</f>
        <v>919900</v>
      </c>
      <c r="E3424" s="22">
        <f>+INDEX('LISTA DE PRECIOS EKM '!B:K,MATCH(C3424,'LISTA DE PRECIOS EKM '!A:A,0),7)</f>
        <v>949900</v>
      </c>
      <c r="F3424" s="22">
        <f>+INDEX('LISTA DE PRECIOS EKM '!B:K,MATCH(C3424,'LISTA DE PRECIOS EKM '!A:A,0),9)</f>
        <v>1009900</v>
      </c>
      <c r="G3424" s="22" t="str">
        <f>+IF(ISNUMBER(MATCH(C3424,Precios!C:C,0)),"Sí está", "No está")</f>
        <v>Sí está</v>
      </c>
    </row>
    <row r="3425" spans="1:7" hidden="1">
      <c r="A3425" s="22">
        <v>450206</v>
      </c>
      <c r="B3425" s="22" t="s">
        <v>6428</v>
      </c>
      <c r="C3425" s="22" t="s">
        <v>2175</v>
      </c>
      <c r="D3425" s="63">
        <f>+INDEX('LISTA DE PRECIOS EKM '!A:K,MATCH(C3425,'LISTA DE PRECIOS EKM '!A:A,0),MATCH($D$1,'LISTA DE PRECIOS EKM '!$1:$1,0))</f>
        <v>249900</v>
      </c>
      <c r="E3425" s="22">
        <f>+INDEX('LISTA DE PRECIOS EKM '!B:K,MATCH(C3425,'LISTA DE PRECIOS EKM '!A:A,0),7)</f>
        <v>259900</v>
      </c>
      <c r="F3425" s="22">
        <f>+INDEX('LISTA DE PRECIOS EKM '!B:K,MATCH(C3425,'LISTA DE PRECIOS EKM '!A:A,0),9)</f>
        <v>269900</v>
      </c>
      <c r="G3425" s="22" t="str">
        <f>+IF(ISNUMBER(MATCH(C3425,Precios!C:C,0)),"Sí está", "No está")</f>
        <v>Sí está</v>
      </c>
    </row>
    <row r="3426" spans="1:7" hidden="1">
      <c r="A3426" s="22">
        <v>450207</v>
      </c>
      <c r="B3426" s="22" t="s">
        <v>6428</v>
      </c>
      <c r="C3426" s="22" t="s">
        <v>2175</v>
      </c>
      <c r="D3426" s="63">
        <f>+INDEX('LISTA DE PRECIOS EKM '!A:K,MATCH(C3426,'LISTA DE PRECIOS EKM '!A:A,0),MATCH($D$1,'LISTA DE PRECIOS EKM '!$1:$1,0))</f>
        <v>249900</v>
      </c>
      <c r="E3426" s="22">
        <f>+INDEX('LISTA DE PRECIOS EKM '!B:K,MATCH(C3426,'LISTA DE PRECIOS EKM '!A:A,0),7)</f>
        <v>259900</v>
      </c>
      <c r="F3426" s="22">
        <f>+INDEX('LISTA DE PRECIOS EKM '!B:K,MATCH(C3426,'LISTA DE PRECIOS EKM '!A:A,0),9)</f>
        <v>269900</v>
      </c>
      <c r="G3426" s="22" t="str">
        <f>+IF(ISNUMBER(MATCH(C3426,Precios!C:C,0)),"Sí está", "No está")</f>
        <v>Sí está</v>
      </c>
    </row>
    <row r="3427" spans="1:7" hidden="1">
      <c r="A3427" s="22">
        <v>450285</v>
      </c>
      <c r="B3427" s="22" t="s">
        <v>6449</v>
      </c>
      <c r="C3427" s="22" t="s">
        <v>2043</v>
      </c>
      <c r="D3427" s="63">
        <f>+INDEX('LISTA DE PRECIOS EKM '!A:K,MATCH(C3427,'LISTA DE PRECIOS EKM '!A:A,0),MATCH($D$1,'LISTA DE PRECIOS EKM '!$1:$1,0))</f>
        <v>1079900</v>
      </c>
      <c r="E3427" s="22">
        <f>+INDEX('LISTA DE PRECIOS EKM '!B:K,MATCH(C3427,'LISTA DE PRECIOS EKM '!A:A,0),7)</f>
        <v>1119900</v>
      </c>
      <c r="F3427" s="22">
        <f>+INDEX('LISTA DE PRECIOS EKM '!B:K,MATCH(C3427,'LISTA DE PRECIOS EKM '!A:A,0),9)</f>
        <v>1179900</v>
      </c>
      <c r="G3427" s="22" t="str">
        <f>+IF(ISNUMBER(MATCH(C3427,Precios!C:C,0)),"Sí está", "No está")</f>
        <v>Sí está</v>
      </c>
    </row>
    <row r="3428" spans="1:7" hidden="1">
      <c r="A3428" s="22">
        <v>450286</v>
      </c>
      <c r="B3428" s="22" t="s">
        <v>6449</v>
      </c>
      <c r="C3428" s="22" t="s">
        <v>2043</v>
      </c>
      <c r="D3428" s="63">
        <f>+INDEX('LISTA DE PRECIOS EKM '!A:K,MATCH(C3428,'LISTA DE PRECIOS EKM '!A:A,0),MATCH($D$1,'LISTA DE PRECIOS EKM '!$1:$1,0))</f>
        <v>1079900</v>
      </c>
      <c r="E3428" s="22">
        <f>+INDEX('LISTA DE PRECIOS EKM '!B:K,MATCH(C3428,'LISTA DE PRECIOS EKM '!A:A,0),7)</f>
        <v>1119900</v>
      </c>
      <c r="F3428" s="22">
        <f>+INDEX('LISTA DE PRECIOS EKM '!B:K,MATCH(C3428,'LISTA DE PRECIOS EKM '!A:A,0),9)</f>
        <v>1179900</v>
      </c>
      <c r="G3428" s="22" t="str">
        <f>+IF(ISNUMBER(MATCH(C3428,Precios!C:C,0)),"Sí está", "No está")</f>
        <v>Sí está</v>
      </c>
    </row>
    <row r="3429" spans="1:7" hidden="1">
      <c r="A3429" s="22">
        <v>450290</v>
      </c>
      <c r="B3429" s="22" t="s">
        <v>6450</v>
      </c>
      <c r="C3429" s="22" t="s">
        <v>2045</v>
      </c>
      <c r="D3429" s="63">
        <f>+INDEX('LISTA DE PRECIOS EKM '!A:K,MATCH(C3429,'LISTA DE PRECIOS EKM '!A:A,0),MATCH($D$1,'LISTA DE PRECIOS EKM '!$1:$1,0))</f>
        <v>1079900</v>
      </c>
      <c r="E3429" s="22">
        <f>+INDEX('LISTA DE PRECIOS EKM '!B:K,MATCH(C3429,'LISTA DE PRECIOS EKM '!A:A,0),7)</f>
        <v>1119900</v>
      </c>
      <c r="F3429" s="22">
        <f>+INDEX('LISTA DE PRECIOS EKM '!B:K,MATCH(C3429,'LISTA DE PRECIOS EKM '!A:A,0),9)</f>
        <v>1179900</v>
      </c>
      <c r="G3429" s="22" t="str">
        <f>+IF(ISNUMBER(MATCH(C3429,Precios!C:C,0)),"Sí está", "No está")</f>
        <v>Sí está</v>
      </c>
    </row>
    <row r="3430" spans="1:7" hidden="1">
      <c r="A3430" s="22">
        <v>450292</v>
      </c>
      <c r="B3430" s="22" t="s">
        <v>6450</v>
      </c>
      <c r="C3430" s="22" t="s">
        <v>2045</v>
      </c>
      <c r="D3430" s="63">
        <f>+INDEX('LISTA DE PRECIOS EKM '!A:K,MATCH(C3430,'LISTA DE PRECIOS EKM '!A:A,0),MATCH($D$1,'LISTA DE PRECIOS EKM '!$1:$1,0))</f>
        <v>1079900</v>
      </c>
      <c r="E3430" s="22">
        <f>+INDEX('LISTA DE PRECIOS EKM '!B:K,MATCH(C3430,'LISTA DE PRECIOS EKM '!A:A,0),7)</f>
        <v>1119900</v>
      </c>
      <c r="F3430" s="22">
        <f>+INDEX('LISTA DE PRECIOS EKM '!B:K,MATCH(C3430,'LISTA DE PRECIOS EKM '!A:A,0),9)</f>
        <v>1179900</v>
      </c>
      <c r="G3430" s="22" t="str">
        <f>+IF(ISNUMBER(MATCH(C3430,Precios!C:C,0)),"Sí está", "No está")</f>
        <v>Sí está</v>
      </c>
    </row>
    <row r="3431" spans="1:7" hidden="1">
      <c r="A3431" s="22">
        <v>450293</v>
      </c>
      <c r="B3431" s="22" t="s">
        <v>6451</v>
      </c>
      <c r="C3431" s="22" t="s">
        <v>2042</v>
      </c>
      <c r="D3431" s="63">
        <f>+INDEX('LISTA DE PRECIOS EKM '!A:K,MATCH(C3431,'LISTA DE PRECIOS EKM '!A:A,0),MATCH($D$1,'LISTA DE PRECIOS EKM '!$1:$1,0))</f>
        <v>1079900</v>
      </c>
      <c r="E3431" s="22">
        <f>+INDEX('LISTA DE PRECIOS EKM '!B:K,MATCH(C3431,'LISTA DE PRECIOS EKM '!A:A,0),7)</f>
        <v>1119900</v>
      </c>
      <c r="F3431" s="22">
        <f>+INDEX('LISTA DE PRECIOS EKM '!B:K,MATCH(C3431,'LISTA DE PRECIOS EKM '!A:A,0),9)</f>
        <v>1179900</v>
      </c>
      <c r="G3431" s="22" t="str">
        <f>+IF(ISNUMBER(MATCH(C3431,Precios!C:C,0)),"Sí está", "No está")</f>
        <v>Sí está</v>
      </c>
    </row>
    <row r="3432" spans="1:7" hidden="1">
      <c r="A3432" s="22">
        <v>450294</v>
      </c>
      <c r="B3432" s="22" t="s">
        <v>6451</v>
      </c>
      <c r="C3432" s="22" t="s">
        <v>2042</v>
      </c>
      <c r="D3432" s="63">
        <f>+INDEX('LISTA DE PRECIOS EKM '!A:K,MATCH(C3432,'LISTA DE PRECIOS EKM '!A:A,0),MATCH($D$1,'LISTA DE PRECIOS EKM '!$1:$1,0))</f>
        <v>1079900</v>
      </c>
      <c r="E3432" s="22">
        <f>+INDEX('LISTA DE PRECIOS EKM '!B:K,MATCH(C3432,'LISTA DE PRECIOS EKM '!A:A,0),7)</f>
        <v>1119900</v>
      </c>
      <c r="F3432" s="22">
        <f>+INDEX('LISTA DE PRECIOS EKM '!B:K,MATCH(C3432,'LISTA DE PRECIOS EKM '!A:A,0),9)</f>
        <v>1179900</v>
      </c>
      <c r="G3432" s="22" t="str">
        <f>+IF(ISNUMBER(MATCH(C3432,Precios!C:C,0)),"Sí está", "No está")</f>
        <v>Sí está</v>
      </c>
    </row>
    <row r="3433" spans="1:7" hidden="1">
      <c r="A3433" s="22">
        <v>452012</v>
      </c>
      <c r="B3433" s="22" t="s">
        <v>6466</v>
      </c>
      <c r="C3433" s="22" t="s">
        <v>2044</v>
      </c>
      <c r="D3433" s="63">
        <f>+INDEX('LISTA DE PRECIOS EKM '!A:K,MATCH(C3433,'LISTA DE PRECIOS EKM '!A:A,0),MATCH($D$1,'LISTA DE PRECIOS EKM '!$1:$1,0))</f>
        <v>1079900</v>
      </c>
      <c r="E3433" s="22">
        <f>+INDEX('LISTA DE PRECIOS EKM '!B:K,MATCH(C3433,'LISTA DE PRECIOS EKM '!A:A,0),7)</f>
        <v>1119900</v>
      </c>
      <c r="F3433" s="22">
        <f>+INDEX('LISTA DE PRECIOS EKM '!B:K,MATCH(C3433,'LISTA DE PRECIOS EKM '!A:A,0),9)</f>
        <v>1179900</v>
      </c>
      <c r="G3433" s="22" t="str">
        <f>+IF(ISNUMBER(MATCH(C3433,Precios!C:C,0)),"Sí está", "No está")</f>
        <v>Sí está</v>
      </c>
    </row>
    <row r="3434" spans="1:7" hidden="1">
      <c r="A3434" s="22">
        <v>452017</v>
      </c>
      <c r="B3434" s="22" t="s">
        <v>6466</v>
      </c>
      <c r="C3434" s="22" t="s">
        <v>2044</v>
      </c>
      <c r="D3434" s="63">
        <f>+INDEX('LISTA DE PRECIOS EKM '!A:K,MATCH(C3434,'LISTA DE PRECIOS EKM '!A:A,0),MATCH($D$1,'LISTA DE PRECIOS EKM '!$1:$1,0))</f>
        <v>1079900</v>
      </c>
      <c r="E3434" s="22">
        <f>+INDEX('LISTA DE PRECIOS EKM '!B:K,MATCH(C3434,'LISTA DE PRECIOS EKM '!A:A,0),7)</f>
        <v>1119900</v>
      </c>
      <c r="F3434" s="22">
        <f>+INDEX('LISTA DE PRECIOS EKM '!B:K,MATCH(C3434,'LISTA DE PRECIOS EKM '!A:A,0),9)</f>
        <v>1179900</v>
      </c>
      <c r="G3434" s="22" t="str">
        <f>+IF(ISNUMBER(MATCH(C3434,Precios!C:C,0)),"Sí está", "No está")</f>
        <v>Sí está</v>
      </c>
    </row>
    <row r="3435" spans="1:7" hidden="1">
      <c r="A3435" s="22">
        <v>3012222</v>
      </c>
      <c r="B3435" s="22" t="s">
        <v>6797</v>
      </c>
      <c r="C3435" s="22" t="s">
        <v>2064</v>
      </c>
      <c r="D3435" s="63">
        <f>+INDEX('LISTA DE PRECIOS EKM '!A:K,MATCH(C3435,'LISTA DE PRECIOS EKM '!A:A,0),MATCH($D$1,'LISTA DE PRECIOS EKM '!$1:$1,0))</f>
        <v>1899900</v>
      </c>
      <c r="E3435" s="22">
        <f>+INDEX('LISTA DE PRECIOS EKM '!B:K,MATCH(C3435,'LISTA DE PRECIOS EKM '!A:A,0),7)</f>
        <v>1969900</v>
      </c>
      <c r="F3435" s="22">
        <f>+INDEX('LISTA DE PRECIOS EKM '!B:K,MATCH(C3435,'LISTA DE PRECIOS EKM '!A:A,0),9)</f>
        <v>2079900</v>
      </c>
      <c r="G3435" s="22" t="str">
        <f>+IF(ISNUMBER(MATCH(C3435,Precios!C:C,0)),"Sí está", "No está")</f>
        <v>Sí está</v>
      </c>
    </row>
    <row r="3436" spans="1:7" hidden="1">
      <c r="A3436" s="22">
        <v>3012223</v>
      </c>
      <c r="B3436" s="22" t="s">
        <v>6797</v>
      </c>
      <c r="C3436" s="22" t="s">
        <v>2064</v>
      </c>
      <c r="D3436" s="63">
        <f>+INDEX('LISTA DE PRECIOS EKM '!A:K,MATCH(C3436,'LISTA DE PRECIOS EKM '!A:A,0),MATCH($D$1,'LISTA DE PRECIOS EKM '!$1:$1,0))</f>
        <v>1899900</v>
      </c>
      <c r="E3436" s="22">
        <f>+INDEX('LISTA DE PRECIOS EKM '!B:K,MATCH(C3436,'LISTA DE PRECIOS EKM '!A:A,0),7)</f>
        <v>1969900</v>
      </c>
      <c r="F3436" s="22">
        <f>+INDEX('LISTA DE PRECIOS EKM '!B:K,MATCH(C3436,'LISTA DE PRECIOS EKM '!A:A,0),9)</f>
        <v>2079900</v>
      </c>
      <c r="G3436" s="22" t="str">
        <f>+IF(ISNUMBER(MATCH(C3436,Precios!C:C,0)),"Sí está", "No está")</f>
        <v>Sí está</v>
      </c>
    </row>
    <row r="3437" spans="1:7" hidden="1">
      <c r="A3437" s="22">
        <v>3012224</v>
      </c>
      <c r="B3437" s="22" t="s">
        <v>6798</v>
      </c>
      <c r="C3437" s="22" t="s">
        <v>2216</v>
      </c>
      <c r="D3437" s="63">
        <f>+INDEX('LISTA DE PRECIOS EKM '!A:K,MATCH(C3437,'LISTA DE PRECIOS EKM '!A:A,0),MATCH($D$1,'LISTA DE PRECIOS EKM '!$1:$1,0))</f>
        <v>1899900</v>
      </c>
      <c r="E3437" s="22">
        <f>+INDEX('LISTA DE PRECIOS EKM '!B:K,MATCH(C3437,'LISTA DE PRECIOS EKM '!A:A,0),7)</f>
        <v>1969900</v>
      </c>
      <c r="F3437" s="22">
        <f>+INDEX('LISTA DE PRECIOS EKM '!B:K,MATCH(C3437,'LISTA DE PRECIOS EKM '!A:A,0),9)</f>
        <v>2079900</v>
      </c>
      <c r="G3437" s="22" t="str">
        <f>+IF(ISNUMBER(MATCH(C3437,Precios!C:C,0)),"Sí está", "No está")</f>
        <v>Sí está</v>
      </c>
    </row>
    <row r="3438" spans="1:7" hidden="1">
      <c r="A3438" s="22">
        <v>3012225</v>
      </c>
      <c r="B3438" s="22" t="s">
        <v>6798</v>
      </c>
      <c r="C3438" s="22" t="s">
        <v>2216</v>
      </c>
      <c r="D3438" s="63">
        <f>+INDEX('LISTA DE PRECIOS EKM '!A:K,MATCH(C3438,'LISTA DE PRECIOS EKM '!A:A,0),MATCH($D$1,'LISTA DE PRECIOS EKM '!$1:$1,0))</f>
        <v>1899900</v>
      </c>
      <c r="E3438" s="22">
        <f>+INDEX('LISTA DE PRECIOS EKM '!B:K,MATCH(C3438,'LISTA DE PRECIOS EKM '!A:A,0),7)</f>
        <v>1969900</v>
      </c>
      <c r="F3438" s="22">
        <f>+INDEX('LISTA DE PRECIOS EKM '!B:K,MATCH(C3438,'LISTA DE PRECIOS EKM '!A:A,0),9)</f>
        <v>2079900</v>
      </c>
      <c r="G3438" s="22" t="str">
        <f>+IF(ISNUMBER(MATCH(C3438,Precios!C:C,0)),"Sí está", "No está")</f>
        <v>Sí está</v>
      </c>
    </row>
    <row r="3439" spans="1:7" hidden="1">
      <c r="A3439" s="22">
        <v>3012226</v>
      </c>
      <c r="B3439" s="22" t="s">
        <v>6799</v>
      </c>
      <c r="C3439" s="22" t="s">
        <v>2217</v>
      </c>
      <c r="D3439" s="63">
        <f>+INDEX('LISTA DE PRECIOS EKM '!A:K,MATCH(C3439,'LISTA DE PRECIOS EKM '!A:A,0),MATCH($D$1,'LISTA DE PRECIOS EKM '!$1:$1,0))</f>
        <v>1899900</v>
      </c>
      <c r="E3439" s="22">
        <f>+INDEX('LISTA DE PRECIOS EKM '!B:K,MATCH(C3439,'LISTA DE PRECIOS EKM '!A:A,0),7)</f>
        <v>1969900</v>
      </c>
      <c r="F3439" s="22">
        <f>+INDEX('LISTA DE PRECIOS EKM '!B:K,MATCH(C3439,'LISTA DE PRECIOS EKM '!A:A,0),9)</f>
        <v>2079900</v>
      </c>
      <c r="G3439" s="22" t="str">
        <f>+IF(ISNUMBER(MATCH(C3439,Precios!C:C,0)),"Sí está", "No está")</f>
        <v>Sí está</v>
      </c>
    </row>
    <row r="3440" spans="1:7" hidden="1">
      <c r="A3440" s="22">
        <v>3012227</v>
      </c>
      <c r="B3440" s="22" t="s">
        <v>6799</v>
      </c>
      <c r="C3440" s="22" t="s">
        <v>2217</v>
      </c>
      <c r="D3440" s="63">
        <f>+INDEX('LISTA DE PRECIOS EKM '!A:K,MATCH(C3440,'LISTA DE PRECIOS EKM '!A:A,0),MATCH($D$1,'LISTA DE PRECIOS EKM '!$1:$1,0))</f>
        <v>1899900</v>
      </c>
      <c r="E3440" s="22">
        <f>+INDEX('LISTA DE PRECIOS EKM '!B:K,MATCH(C3440,'LISTA DE PRECIOS EKM '!A:A,0),7)</f>
        <v>1969900</v>
      </c>
      <c r="F3440" s="22">
        <f>+INDEX('LISTA DE PRECIOS EKM '!B:K,MATCH(C3440,'LISTA DE PRECIOS EKM '!A:A,0),9)</f>
        <v>2079900</v>
      </c>
      <c r="G3440" s="22" t="str">
        <f>+IF(ISNUMBER(MATCH(C3440,Precios!C:C,0)),"Sí está", "No está")</f>
        <v>Sí está</v>
      </c>
    </row>
    <row r="3441" spans="2:7" hidden="1">
      <c r="B3441" s="22" t="s">
        <v>6810</v>
      </c>
      <c r="C3441" s="22" t="s">
        <v>2207</v>
      </c>
      <c r="D3441" s="63">
        <f>+INDEX('LISTA DE PRECIOS EKM '!A:K,MATCH(C3441,'LISTA DE PRECIOS EKM '!A:A,0),MATCH($D$1,'LISTA DE PRECIOS EKM '!$1:$1,0))</f>
        <v>1199900</v>
      </c>
      <c r="E3441" s="22">
        <f>+INDEX('LISTA DE PRECIOS EKM '!B:K,MATCH(C3441,'LISTA DE PRECIOS EKM '!A:A,0),7)</f>
        <v>1249900</v>
      </c>
      <c r="F3441" s="22">
        <f>+INDEX('LISTA DE PRECIOS EKM '!B:K,MATCH(C3441,'LISTA DE PRECIOS EKM '!A:A,0),9)</f>
        <v>1309900</v>
      </c>
      <c r="G3441" s="22" t="str">
        <f>+IF(ISNUMBER(MATCH(C3441,Precios!C:C,0)),"Sí está", "No está")</f>
        <v>Sí está</v>
      </c>
    </row>
    <row r="3442" spans="2:7" hidden="1">
      <c r="B3442" s="22" t="s">
        <v>6811</v>
      </c>
      <c r="C3442" s="22" t="s">
        <v>2186</v>
      </c>
      <c r="D3442" s="63">
        <f>+INDEX('LISTA DE PRECIOS EKM '!A:K,MATCH(C3442,'LISTA DE PRECIOS EKM '!A:A,0),MATCH($D$1,'LISTA DE PRECIOS EKM '!$1:$1,0))</f>
        <v>2519900</v>
      </c>
      <c r="E3442" s="22">
        <f>+INDEX('LISTA DE PRECIOS EKM '!B:K,MATCH(C3442,'LISTA DE PRECIOS EKM '!A:A,0),7)</f>
        <v>2619900</v>
      </c>
      <c r="F3442" s="22">
        <f>+INDEX('LISTA DE PRECIOS EKM '!B:K,MATCH(C3442,'LISTA DE PRECIOS EKM '!A:A,0),9)</f>
        <v>2769900</v>
      </c>
      <c r="G3442" s="22" t="str">
        <f>+IF(ISNUMBER(MATCH(C3442,Precios!C:C,0)),"Sí está", "No está")</f>
        <v>Sí está</v>
      </c>
    </row>
    <row r="3443" spans="2:7" hidden="1">
      <c r="B3443" s="22" t="s">
        <v>6811</v>
      </c>
      <c r="C3443" s="22" t="s">
        <v>2186</v>
      </c>
      <c r="D3443" s="63">
        <f>+INDEX('LISTA DE PRECIOS EKM '!A:K,MATCH(C3443,'LISTA DE PRECIOS EKM '!A:A,0),MATCH($D$1,'LISTA DE PRECIOS EKM '!$1:$1,0))</f>
        <v>2519900</v>
      </c>
      <c r="E3443" s="22">
        <f>+INDEX('LISTA DE PRECIOS EKM '!B:K,MATCH(C3443,'LISTA DE PRECIOS EKM '!A:A,0),7)</f>
        <v>2619900</v>
      </c>
      <c r="F3443" s="22">
        <f>+INDEX('LISTA DE PRECIOS EKM '!B:K,MATCH(C3443,'LISTA DE PRECIOS EKM '!A:A,0),9)</f>
        <v>2769900</v>
      </c>
      <c r="G3443" s="22" t="str">
        <f>+IF(ISNUMBER(MATCH(C3443,Precios!C:C,0)),"Sí está", "No está")</f>
        <v>Sí está</v>
      </c>
    </row>
    <row r="3444" spans="2:7" hidden="1">
      <c r="B3444" s="22" t="s">
        <v>6812</v>
      </c>
      <c r="C3444" s="22" t="s">
        <v>2184</v>
      </c>
      <c r="D3444" s="63">
        <f>+INDEX('LISTA DE PRECIOS EKM '!A:K,MATCH(C3444,'LISTA DE PRECIOS EKM '!A:A,0),MATCH($D$1,'LISTA DE PRECIOS EKM '!$1:$1,0))</f>
        <v>2319900</v>
      </c>
      <c r="E3444" s="22">
        <f>+INDEX('LISTA DE PRECIOS EKM '!B:K,MATCH(C3444,'LISTA DE PRECIOS EKM '!A:A,0),7)</f>
        <v>2409900</v>
      </c>
      <c r="F3444" s="22">
        <f>+INDEX('LISTA DE PRECIOS EKM '!B:K,MATCH(C3444,'LISTA DE PRECIOS EKM '!A:A,0),9)</f>
        <v>2549900</v>
      </c>
      <c r="G3444" s="22" t="str">
        <f>+IF(ISNUMBER(MATCH(C3444,Precios!C:C,0)),"Sí está", "No está")</f>
        <v>Sí está</v>
      </c>
    </row>
    <row r="3445" spans="2:7" hidden="1">
      <c r="B3445" s="22" t="s">
        <v>6812</v>
      </c>
      <c r="C3445" s="22" t="s">
        <v>2184</v>
      </c>
      <c r="D3445" s="63">
        <f>+INDEX('LISTA DE PRECIOS EKM '!A:K,MATCH(C3445,'LISTA DE PRECIOS EKM '!A:A,0),MATCH($D$1,'LISTA DE PRECIOS EKM '!$1:$1,0))</f>
        <v>2319900</v>
      </c>
      <c r="E3445" s="22">
        <f>+INDEX('LISTA DE PRECIOS EKM '!B:K,MATCH(C3445,'LISTA DE PRECIOS EKM '!A:A,0),7)</f>
        <v>2409900</v>
      </c>
      <c r="F3445" s="22">
        <f>+INDEX('LISTA DE PRECIOS EKM '!B:K,MATCH(C3445,'LISTA DE PRECIOS EKM '!A:A,0),9)</f>
        <v>2549900</v>
      </c>
      <c r="G3445" s="22" t="str">
        <f>+IF(ISNUMBER(MATCH(C3445,Precios!C:C,0)),"Sí está", "No está")</f>
        <v>Sí está</v>
      </c>
    </row>
    <row r="3446" spans="2:7" hidden="1">
      <c r="B3446" s="22" t="s">
        <v>6813</v>
      </c>
      <c r="C3446" s="22" t="s">
        <v>2058</v>
      </c>
      <c r="D3446" s="63">
        <f>+INDEX('LISTA DE PRECIOS EKM '!A:K,MATCH(C3446,'LISTA DE PRECIOS EKM '!A:A,0),MATCH($D$1,'LISTA DE PRECIOS EKM '!$1:$1,0))</f>
        <v>2319900</v>
      </c>
      <c r="E3446" s="22">
        <f>+INDEX('LISTA DE PRECIOS EKM '!B:K,MATCH(C3446,'LISTA DE PRECIOS EKM '!A:A,0),7)</f>
        <v>2409900</v>
      </c>
      <c r="F3446" s="22">
        <f>+INDEX('LISTA DE PRECIOS EKM '!B:K,MATCH(C3446,'LISTA DE PRECIOS EKM '!A:A,0),9)</f>
        <v>2549900</v>
      </c>
      <c r="G3446" s="22" t="str">
        <f>+IF(ISNUMBER(MATCH(C3446,Precios!C:C,0)),"Sí está", "No está")</f>
        <v>Sí está</v>
      </c>
    </row>
    <row r="3447" spans="2:7" hidden="1">
      <c r="B3447" s="22" t="s">
        <v>6813</v>
      </c>
      <c r="C3447" s="22" t="s">
        <v>2058</v>
      </c>
      <c r="D3447" s="63">
        <f>+INDEX('LISTA DE PRECIOS EKM '!A:K,MATCH(C3447,'LISTA DE PRECIOS EKM '!A:A,0),MATCH($D$1,'LISTA DE PRECIOS EKM '!$1:$1,0))</f>
        <v>2319900</v>
      </c>
      <c r="E3447" s="22">
        <f>+INDEX('LISTA DE PRECIOS EKM '!B:K,MATCH(C3447,'LISTA DE PRECIOS EKM '!A:A,0),7)</f>
        <v>2409900</v>
      </c>
      <c r="F3447" s="22">
        <f>+INDEX('LISTA DE PRECIOS EKM '!B:K,MATCH(C3447,'LISTA DE PRECIOS EKM '!A:A,0),9)</f>
        <v>2549900</v>
      </c>
      <c r="G3447" s="22" t="str">
        <f>+IF(ISNUMBER(MATCH(C3447,Precios!C:C,0)),"Sí está", "No está")</f>
        <v>Sí está</v>
      </c>
    </row>
    <row r="3448" spans="2:7" hidden="1">
      <c r="B3448" s="22" t="s">
        <v>6814</v>
      </c>
      <c r="C3448" s="22" t="s">
        <v>2494</v>
      </c>
      <c r="D3448" s="63">
        <f>+INDEX('LISTA DE PRECIOS EKM '!A:K,MATCH(C3448,'LISTA DE PRECIOS EKM '!A:A,0),MATCH($D$1,'LISTA DE PRECIOS EKM '!$1:$1,0))</f>
        <v>1899900</v>
      </c>
      <c r="E3448" s="22">
        <f>+INDEX('LISTA DE PRECIOS EKM '!B:K,MATCH(C3448,'LISTA DE PRECIOS EKM '!A:A,0),7)</f>
        <v>1969900</v>
      </c>
      <c r="F3448" s="22">
        <f>+INDEX('LISTA DE PRECIOS EKM '!B:K,MATCH(C3448,'LISTA DE PRECIOS EKM '!A:A,0),9)</f>
        <v>2079900</v>
      </c>
      <c r="G3448" s="22" t="str">
        <f>+IF(ISNUMBER(MATCH(C3448,Precios!C:C,0)),"Sí está", "No está")</f>
        <v>Sí está</v>
      </c>
    </row>
    <row r="3449" spans="2:7" hidden="1">
      <c r="B3449" s="22" t="s">
        <v>6814</v>
      </c>
      <c r="C3449" s="22" t="s">
        <v>2494</v>
      </c>
      <c r="D3449" s="63">
        <f>+INDEX('LISTA DE PRECIOS EKM '!A:K,MATCH(C3449,'LISTA DE PRECIOS EKM '!A:A,0),MATCH($D$1,'LISTA DE PRECIOS EKM '!$1:$1,0))</f>
        <v>1899900</v>
      </c>
      <c r="E3449" s="22">
        <f>+INDEX('LISTA DE PRECIOS EKM '!B:K,MATCH(C3449,'LISTA DE PRECIOS EKM '!A:A,0),7)</f>
        <v>1969900</v>
      </c>
      <c r="F3449" s="22">
        <f>+INDEX('LISTA DE PRECIOS EKM '!B:K,MATCH(C3449,'LISTA DE PRECIOS EKM '!A:A,0),9)</f>
        <v>2079900</v>
      </c>
      <c r="G3449" s="22" t="str">
        <f>+IF(ISNUMBER(MATCH(C3449,Precios!C:C,0)),"Sí está", "No está")</f>
        <v>Sí está</v>
      </c>
    </row>
    <row r="3450" spans="2:7" hidden="1">
      <c r="B3450" s="22" t="s">
        <v>6815</v>
      </c>
      <c r="C3450" s="22" t="s">
        <v>2492</v>
      </c>
      <c r="D3450" s="63">
        <f>+INDEX('LISTA DE PRECIOS EKM '!A:K,MATCH(C3450,'LISTA DE PRECIOS EKM '!A:A,0),MATCH($D$1,'LISTA DE PRECIOS EKM '!$1:$1,0))</f>
        <v>1899900</v>
      </c>
      <c r="E3450" s="22">
        <f>+INDEX('LISTA DE PRECIOS EKM '!B:K,MATCH(C3450,'LISTA DE PRECIOS EKM '!A:A,0),7)</f>
        <v>1969900</v>
      </c>
      <c r="F3450" s="22">
        <f>+INDEX('LISTA DE PRECIOS EKM '!B:K,MATCH(C3450,'LISTA DE PRECIOS EKM '!A:A,0),9)</f>
        <v>2079900</v>
      </c>
      <c r="G3450" s="22" t="str">
        <f>+IF(ISNUMBER(MATCH(C3450,Precios!C:C,0)),"Sí está", "No está")</f>
        <v>Sí está</v>
      </c>
    </row>
    <row r="3451" spans="2:7" hidden="1">
      <c r="B3451" s="22" t="s">
        <v>6815</v>
      </c>
      <c r="C3451" s="22" t="s">
        <v>2492</v>
      </c>
      <c r="D3451" s="63">
        <f>+INDEX('LISTA DE PRECIOS EKM '!A:K,MATCH(C3451,'LISTA DE PRECIOS EKM '!A:A,0),MATCH($D$1,'LISTA DE PRECIOS EKM '!$1:$1,0))</f>
        <v>1899900</v>
      </c>
      <c r="E3451" s="22">
        <f>+INDEX('LISTA DE PRECIOS EKM '!B:K,MATCH(C3451,'LISTA DE PRECIOS EKM '!A:A,0),7)</f>
        <v>1969900</v>
      </c>
      <c r="F3451" s="22">
        <f>+INDEX('LISTA DE PRECIOS EKM '!B:K,MATCH(C3451,'LISTA DE PRECIOS EKM '!A:A,0),9)</f>
        <v>2079900</v>
      </c>
      <c r="G3451" s="22" t="str">
        <f>+IF(ISNUMBER(MATCH(C3451,Precios!C:C,0)),"Sí está", "No está")</f>
        <v>Sí está</v>
      </c>
    </row>
    <row r="3452" spans="2:7" hidden="1">
      <c r="B3452" s="22" t="s">
        <v>6816</v>
      </c>
      <c r="C3452" s="22" t="s">
        <v>2480</v>
      </c>
      <c r="D3452" s="63">
        <f>+INDEX('LISTA DE PRECIOS EKM '!A:K,MATCH(C3452,'LISTA DE PRECIOS EKM '!A:A,0),MATCH($D$1,'LISTA DE PRECIOS EKM '!$1:$1,0))</f>
        <v>1799900</v>
      </c>
      <c r="E3452" s="22">
        <f>+INDEX('LISTA DE PRECIOS EKM '!B:K,MATCH(C3452,'LISTA DE PRECIOS EKM '!A:A,0),7)</f>
        <v>1869900</v>
      </c>
      <c r="F3452" s="22">
        <f>+INDEX('LISTA DE PRECIOS EKM '!B:K,MATCH(C3452,'LISTA DE PRECIOS EKM '!A:A,0),9)</f>
        <v>1969900</v>
      </c>
      <c r="G3452" s="22" t="str">
        <f>+IF(ISNUMBER(MATCH(C3452,Precios!C:C,0)),"Sí está", "No está")</f>
        <v>Sí está</v>
      </c>
    </row>
    <row r="3453" spans="2:7" hidden="1">
      <c r="B3453" s="22" t="s">
        <v>6816</v>
      </c>
      <c r="C3453" s="22" t="s">
        <v>2480</v>
      </c>
      <c r="D3453" s="63">
        <f>+INDEX('LISTA DE PRECIOS EKM '!A:K,MATCH(C3453,'LISTA DE PRECIOS EKM '!A:A,0),MATCH($D$1,'LISTA DE PRECIOS EKM '!$1:$1,0))</f>
        <v>1799900</v>
      </c>
      <c r="E3453" s="22">
        <f>+INDEX('LISTA DE PRECIOS EKM '!B:K,MATCH(C3453,'LISTA DE PRECIOS EKM '!A:A,0),7)</f>
        <v>1869900</v>
      </c>
      <c r="F3453" s="22">
        <f>+INDEX('LISTA DE PRECIOS EKM '!B:K,MATCH(C3453,'LISTA DE PRECIOS EKM '!A:A,0),9)</f>
        <v>1969900</v>
      </c>
      <c r="G3453" s="22" t="str">
        <f>+IF(ISNUMBER(MATCH(C3453,Precios!C:C,0)),"Sí está", "No está")</f>
        <v>Sí está</v>
      </c>
    </row>
    <row r="3454" spans="2:7" hidden="1">
      <c r="B3454" s="22" t="s">
        <v>6817</v>
      </c>
      <c r="C3454" s="22" t="s">
        <v>2474</v>
      </c>
      <c r="D3454" s="63">
        <f>+INDEX('LISTA DE PRECIOS EKM '!A:K,MATCH(C3454,'LISTA DE PRECIOS EKM '!A:A,0),MATCH($D$1,'LISTA DE PRECIOS EKM '!$1:$1,0))</f>
        <v>1799900</v>
      </c>
      <c r="E3454" s="22">
        <f>+INDEX('LISTA DE PRECIOS EKM '!B:K,MATCH(C3454,'LISTA DE PRECIOS EKM '!A:A,0),7)</f>
        <v>1869900</v>
      </c>
      <c r="F3454" s="22">
        <f>+INDEX('LISTA DE PRECIOS EKM '!B:K,MATCH(C3454,'LISTA DE PRECIOS EKM '!A:A,0),9)</f>
        <v>1969900</v>
      </c>
      <c r="G3454" s="22" t="str">
        <f>+IF(ISNUMBER(MATCH(C3454,Precios!C:C,0)),"Sí está", "No está")</f>
        <v>Sí está</v>
      </c>
    </row>
    <row r="3455" spans="2:7" hidden="1">
      <c r="B3455" s="22" t="s">
        <v>6817</v>
      </c>
      <c r="C3455" s="22" t="s">
        <v>2474</v>
      </c>
      <c r="D3455" s="63">
        <f>+INDEX('LISTA DE PRECIOS EKM '!A:K,MATCH(C3455,'LISTA DE PRECIOS EKM '!A:A,0),MATCH($D$1,'LISTA DE PRECIOS EKM '!$1:$1,0))</f>
        <v>1799900</v>
      </c>
      <c r="E3455" s="22">
        <f>+INDEX('LISTA DE PRECIOS EKM '!B:K,MATCH(C3455,'LISTA DE PRECIOS EKM '!A:A,0),7)</f>
        <v>1869900</v>
      </c>
      <c r="F3455" s="22">
        <f>+INDEX('LISTA DE PRECIOS EKM '!B:K,MATCH(C3455,'LISTA DE PRECIOS EKM '!A:A,0),9)</f>
        <v>1969900</v>
      </c>
      <c r="G3455" s="22" t="str">
        <f>+IF(ISNUMBER(MATCH(C3455,Precios!C:C,0)),"Sí está", "No está")</f>
        <v>Sí está</v>
      </c>
    </row>
    <row r="3456" spans="2:7" hidden="1">
      <c r="B3456" s="22" t="s">
        <v>6818</v>
      </c>
      <c r="C3456" s="22" t="s">
        <v>1987</v>
      </c>
      <c r="D3456" s="63">
        <f>+INDEX('LISTA DE PRECIOS EKM '!A:K,MATCH(C3456,'LISTA DE PRECIOS EKM '!A:A,0),MATCH($D$1,'LISTA DE PRECIOS EKM '!$1:$1,0))</f>
        <v>2499900</v>
      </c>
      <c r="E3456" s="22">
        <f>+INDEX('LISTA DE PRECIOS EKM '!B:K,MATCH(C3456,'LISTA DE PRECIOS EKM '!A:A,0),7)</f>
        <v>2599900</v>
      </c>
      <c r="F3456" s="22">
        <f>+INDEX('LISTA DE PRECIOS EKM '!B:K,MATCH(C3456,'LISTA DE PRECIOS EKM '!A:A,0),9)</f>
        <v>2739900</v>
      </c>
      <c r="G3456" s="22" t="str">
        <f>+IF(ISNUMBER(MATCH(C3456,Precios!C:C,0)),"Sí está", "No está")</f>
        <v>Sí está</v>
      </c>
    </row>
    <row r="3457" spans="2:7" hidden="1">
      <c r="B3457" s="22" t="s">
        <v>6818</v>
      </c>
      <c r="C3457" s="22" t="s">
        <v>1987</v>
      </c>
      <c r="D3457" s="63">
        <f>+INDEX('LISTA DE PRECIOS EKM '!A:K,MATCH(C3457,'LISTA DE PRECIOS EKM '!A:A,0),MATCH($D$1,'LISTA DE PRECIOS EKM '!$1:$1,0))</f>
        <v>2499900</v>
      </c>
      <c r="E3457" s="22">
        <f>+INDEX('LISTA DE PRECIOS EKM '!B:K,MATCH(C3457,'LISTA DE PRECIOS EKM '!A:A,0),7)</f>
        <v>2599900</v>
      </c>
      <c r="F3457" s="22">
        <f>+INDEX('LISTA DE PRECIOS EKM '!B:K,MATCH(C3457,'LISTA DE PRECIOS EKM '!A:A,0),9)</f>
        <v>2739900</v>
      </c>
      <c r="G3457" s="22" t="str">
        <f>+IF(ISNUMBER(MATCH(C3457,Precios!C:C,0)),"Sí está", "No está")</f>
        <v>Sí está</v>
      </c>
    </row>
    <row r="3458" spans="2:7" hidden="1">
      <c r="B3458" s="22" t="s">
        <v>6819</v>
      </c>
      <c r="C3458" s="22" t="s">
        <v>1980</v>
      </c>
      <c r="D3458" s="63">
        <f>+INDEX('LISTA DE PRECIOS EKM '!A:K,MATCH(C3458,'LISTA DE PRECIOS EKM '!A:A,0),MATCH($D$1,'LISTA DE PRECIOS EKM '!$1:$1,0))</f>
        <v>2299900</v>
      </c>
      <c r="E3458" s="22">
        <f>+INDEX('LISTA DE PRECIOS EKM '!B:K,MATCH(C3458,'LISTA DE PRECIOS EKM '!A:A,0),7)</f>
        <v>2389900</v>
      </c>
      <c r="F3458" s="22">
        <f>+INDEX('LISTA DE PRECIOS EKM '!B:K,MATCH(C3458,'LISTA DE PRECIOS EKM '!A:A,0),9)</f>
        <v>2519900</v>
      </c>
      <c r="G3458" s="22" t="str">
        <f>+IF(ISNUMBER(MATCH(C3458,Precios!C:C,0)),"Sí está", "No está")</f>
        <v>Sí está</v>
      </c>
    </row>
    <row r="3459" spans="2:7" hidden="1">
      <c r="B3459" s="22" t="s">
        <v>6819</v>
      </c>
      <c r="C3459" s="22" t="s">
        <v>1980</v>
      </c>
      <c r="D3459" s="63">
        <f>+INDEX('LISTA DE PRECIOS EKM '!A:K,MATCH(C3459,'LISTA DE PRECIOS EKM '!A:A,0),MATCH($D$1,'LISTA DE PRECIOS EKM '!$1:$1,0))</f>
        <v>2299900</v>
      </c>
      <c r="E3459" s="22">
        <f>+INDEX('LISTA DE PRECIOS EKM '!B:K,MATCH(C3459,'LISTA DE PRECIOS EKM '!A:A,0),7)</f>
        <v>2389900</v>
      </c>
      <c r="F3459" s="22">
        <f>+INDEX('LISTA DE PRECIOS EKM '!B:K,MATCH(C3459,'LISTA DE PRECIOS EKM '!A:A,0),9)</f>
        <v>2519900</v>
      </c>
      <c r="G3459" s="22" t="str">
        <f>+IF(ISNUMBER(MATCH(C3459,Precios!C:C,0)),"Sí está", "No está")</f>
        <v>Sí está</v>
      </c>
    </row>
    <row r="3460" spans="2:7" hidden="1">
      <c r="B3460" s="22" t="s">
        <v>6820</v>
      </c>
      <c r="C3460" s="22" t="s">
        <v>2000</v>
      </c>
      <c r="D3460" s="63">
        <f>+INDEX('LISTA DE PRECIOS EKM '!A:K,MATCH(C3460,'LISTA DE PRECIOS EKM '!A:A,0),MATCH($D$1,'LISTA DE PRECIOS EKM '!$1:$1,0))</f>
        <v>2299900</v>
      </c>
      <c r="E3460" s="22">
        <f>+INDEX('LISTA DE PRECIOS EKM '!B:K,MATCH(C3460,'LISTA DE PRECIOS EKM '!A:A,0),7)</f>
        <v>2389900</v>
      </c>
      <c r="F3460" s="22">
        <f>+INDEX('LISTA DE PRECIOS EKM '!B:K,MATCH(C3460,'LISTA DE PRECIOS EKM '!A:A,0),9)</f>
        <v>2519900</v>
      </c>
      <c r="G3460" s="22" t="str">
        <f>+IF(ISNUMBER(MATCH(C3460,Precios!C:C,0)),"Sí está", "No está")</f>
        <v>Sí está</v>
      </c>
    </row>
    <row r="3461" spans="2:7" hidden="1">
      <c r="B3461" s="22" t="s">
        <v>6820</v>
      </c>
      <c r="C3461" s="22" t="s">
        <v>2000</v>
      </c>
      <c r="D3461" s="63">
        <f>+INDEX('LISTA DE PRECIOS EKM '!A:K,MATCH(C3461,'LISTA DE PRECIOS EKM '!A:A,0),MATCH($D$1,'LISTA DE PRECIOS EKM '!$1:$1,0))</f>
        <v>2299900</v>
      </c>
      <c r="E3461" s="22">
        <f>+INDEX('LISTA DE PRECIOS EKM '!B:K,MATCH(C3461,'LISTA DE PRECIOS EKM '!A:A,0),7)</f>
        <v>2389900</v>
      </c>
      <c r="F3461" s="22">
        <f>+INDEX('LISTA DE PRECIOS EKM '!B:K,MATCH(C3461,'LISTA DE PRECIOS EKM '!A:A,0),9)</f>
        <v>2519900</v>
      </c>
      <c r="G3461" s="22" t="str">
        <f>+IF(ISNUMBER(MATCH(C3461,Precios!C:C,0)),"Sí está", "No está")</f>
        <v>Sí está</v>
      </c>
    </row>
    <row r="3462" spans="2:7" hidden="1">
      <c r="B3462" s="22" t="s">
        <v>6821</v>
      </c>
      <c r="C3462" s="22" t="s">
        <v>1981</v>
      </c>
      <c r="D3462" s="63">
        <f>+INDEX('LISTA DE PRECIOS EKM '!A:K,MATCH(C3462,'LISTA DE PRECIOS EKM '!A:A,0),MATCH($D$1,'LISTA DE PRECIOS EKM '!$1:$1,0))</f>
        <v>2299900</v>
      </c>
      <c r="E3462" s="22">
        <f>+INDEX('LISTA DE PRECIOS EKM '!B:K,MATCH(C3462,'LISTA DE PRECIOS EKM '!A:A,0),7)</f>
        <v>2389900</v>
      </c>
      <c r="F3462" s="22">
        <f>+INDEX('LISTA DE PRECIOS EKM '!B:K,MATCH(C3462,'LISTA DE PRECIOS EKM '!A:A,0),9)</f>
        <v>2519900</v>
      </c>
      <c r="G3462" s="22" t="str">
        <f>+IF(ISNUMBER(MATCH(C3462,Precios!C:C,0)),"Sí está", "No está")</f>
        <v>Sí está</v>
      </c>
    </row>
    <row r="3463" spans="2:7" hidden="1">
      <c r="B3463" s="22" t="s">
        <v>6821</v>
      </c>
      <c r="C3463" s="22" t="s">
        <v>1981</v>
      </c>
      <c r="D3463" s="63">
        <f>+INDEX('LISTA DE PRECIOS EKM '!A:K,MATCH(C3463,'LISTA DE PRECIOS EKM '!A:A,0),MATCH($D$1,'LISTA DE PRECIOS EKM '!$1:$1,0))</f>
        <v>2299900</v>
      </c>
      <c r="E3463" s="22">
        <f>+INDEX('LISTA DE PRECIOS EKM '!B:K,MATCH(C3463,'LISTA DE PRECIOS EKM '!A:A,0),7)</f>
        <v>2389900</v>
      </c>
      <c r="F3463" s="22">
        <f>+INDEX('LISTA DE PRECIOS EKM '!B:K,MATCH(C3463,'LISTA DE PRECIOS EKM '!A:A,0),9)</f>
        <v>2519900</v>
      </c>
      <c r="G3463" s="22" t="str">
        <f>+IF(ISNUMBER(MATCH(C3463,Precios!C:C,0)),"Sí está", "No está")</f>
        <v>Sí está</v>
      </c>
    </row>
    <row r="3464" spans="2:7" hidden="1">
      <c r="B3464" s="22" t="s">
        <v>6822</v>
      </c>
      <c r="C3464" s="22" t="s">
        <v>1988</v>
      </c>
      <c r="D3464" s="63">
        <f>+INDEX('LISTA DE PRECIOS EKM '!A:K,MATCH(C3464,'LISTA DE PRECIOS EKM '!A:A,0),MATCH($D$1,'LISTA DE PRECIOS EKM '!$1:$1,0))</f>
        <v>1999900</v>
      </c>
      <c r="E3464" s="22">
        <f>+INDEX('LISTA DE PRECIOS EKM '!B:K,MATCH(C3464,'LISTA DE PRECIOS EKM '!A:A,0),7)</f>
        <v>2079900</v>
      </c>
      <c r="F3464" s="22">
        <f>+INDEX('LISTA DE PRECIOS EKM '!B:K,MATCH(C3464,'LISTA DE PRECIOS EKM '!A:A,0),9)</f>
        <v>2189900</v>
      </c>
      <c r="G3464" s="22" t="str">
        <f>+IF(ISNUMBER(MATCH(C3464,Precios!C:C,0)),"Sí está", "No está")</f>
        <v>Sí está</v>
      </c>
    </row>
    <row r="3465" spans="2:7" hidden="1">
      <c r="B3465" s="22" t="s">
        <v>6822</v>
      </c>
      <c r="C3465" s="22" t="s">
        <v>1988</v>
      </c>
      <c r="D3465" s="63">
        <f>+INDEX('LISTA DE PRECIOS EKM '!A:K,MATCH(C3465,'LISTA DE PRECIOS EKM '!A:A,0),MATCH($D$1,'LISTA DE PRECIOS EKM '!$1:$1,0))</f>
        <v>1999900</v>
      </c>
      <c r="E3465" s="22">
        <f>+INDEX('LISTA DE PRECIOS EKM '!B:K,MATCH(C3465,'LISTA DE PRECIOS EKM '!A:A,0),7)</f>
        <v>2079900</v>
      </c>
      <c r="F3465" s="22">
        <f>+INDEX('LISTA DE PRECIOS EKM '!B:K,MATCH(C3465,'LISTA DE PRECIOS EKM '!A:A,0),9)</f>
        <v>2189900</v>
      </c>
      <c r="G3465" s="22" t="str">
        <f>+IF(ISNUMBER(MATCH(C3465,Precios!C:C,0)),"Sí está", "No está")</f>
        <v>Sí está</v>
      </c>
    </row>
    <row r="3466" spans="2:7" hidden="1">
      <c r="B3466" s="22" t="s">
        <v>6823</v>
      </c>
      <c r="C3466" s="22" t="s">
        <v>1984</v>
      </c>
      <c r="D3466" s="63">
        <f>+INDEX('LISTA DE PRECIOS EKM '!A:K,MATCH(C3466,'LISTA DE PRECIOS EKM '!A:A,0),MATCH($D$1,'LISTA DE PRECIOS EKM '!$1:$1,0))</f>
        <v>1999900</v>
      </c>
      <c r="E3466" s="22">
        <f>+INDEX('LISTA DE PRECIOS EKM '!B:K,MATCH(C3466,'LISTA DE PRECIOS EKM '!A:A,0),7)</f>
        <v>2079900</v>
      </c>
      <c r="F3466" s="22">
        <f>+INDEX('LISTA DE PRECIOS EKM '!B:K,MATCH(C3466,'LISTA DE PRECIOS EKM '!A:A,0),9)</f>
        <v>2189900</v>
      </c>
      <c r="G3466" s="22" t="str">
        <f>+IF(ISNUMBER(MATCH(C3466,Precios!C:C,0)),"Sí está", "No está")</f>
        <v>Sí está</v>
      </c>
    </row>
    <row r="3467" spans="2:7" hidden="1">
      <c r="B3467" s="22" t="s">
        <v>6823</v>
      </c>
      <c r="C3467" s="22" t="s">
        <v>1984</v>
      </c>
      <c r="D3467" s="63">
        <f>+INDEX('LISTA DE PRECIOS EKM '!A:K,MATCH(C3467,'LISTA DE PRECIOS EKM '!A:A,0),MATCH($D$1,'LISTA DE PRECIOS EKM '!$1:$1,0))</f>
        <v>1999900</v>
      </c>
      <c r="E3467" s="22">
        <f>+INDEX('LISTA DE PRECIOS EKM '!B:K,MATCH(C3467,'LISTA DE PRECIOS EKM '!A:A,0),7)</f>
        <v>2079900</v>
      </c>
      <c r="F3467" s="22">
        <f>+INDEX('LISTA DE PRECIOS EKM '!B:K,MATCH(C3467,'LISTA DE PRECIOS EKM '!A:A,0),9)</f>
        <v>2189900</v>
      </c>
      <c r="G3467" s="22" t="str">
        <f>+IF(ISNUMBER(MATCH(C3467,Precios!C:C,0)),"Sí está", "No está")</f>
        <v>Sí está</v>
      </c>
    </row>
    <row r="3468" spans="2:7" hidden="1">
      <c r="B3468" s="22" t="s">
        <v>6824</v>
      </c>
      <c r="C3468" s="22" t="s">
        <v>2003</v>
      </c>
      <c r="D3468" s="63">
        <f>+INDEX('LISTA DE PRECIOS EKM '!A:K,MATCH(C3468,'LISTA DE PRECIOS EKM '!A:A,0),MATCH($D$1,'LISTA DE PRECIOS EKM '!$1:$1,0))</f>
        <v>1899900</v>
      </c>
      <c r="E3468" s="22">
        <f>+INDEX('LISTA DE PRECIOS EKM '!B:K,MATCH(C3468,'LISTA DE PRECIOS EKM '!A:A,0),7)</f>
        <v>1969900</v>
      </c>
      <c r="F3468" s="22">
        <f>+INDEX('LISTA DE PRECIOS EKM '!B:K,MATCH(C3468,'LISTA DE PRECIOS EKM '!A:A,0),9)</f>
        <v>2079900</v>
      </c>
      <c r="G3468" s="22" t="str">
        <f>+IF(ISNUMBER(MATCH(C3468,Precios!C:C,0)),"Sí está", "No está")</f>
        <v>Sí está</v>
      </c>
    </row>
    <row r="3469" spans="2:7" hidden="1">
      <c r="B3469" s="22" t="s">
        <v>6824</v>
      </c>
      <c r="C3469" s="22" t="s">
        <v>2003</v>
      </c>
      <c r="D3469" s="63">
        <f>+INDEX('LISTA DE PRECIOS EKM '!A:K,MATCH(C3469,'LISTA DE PRECIOS EKM '!A:A,0),MATCH($D$1,'LISTA DE PRECIOS EKM '!$1:$1,0))</f>
        <v>1899900</v>
      </c>
      <c r="E3469" s="22">
        <f>+INDEX('LISTA DE PRECIOS EKM '!B:K,MATCH(C3469,'LISTA DE PRECIOS EKM '!A:A,0),7)</f>
        <v>1969900</v>
      </c>
      <c r="F3469" s="22">
        <f>+INDEX('LISTA DE PRECIOS EKM '!B:K,MATCH(C3469,'LISTA DE PRECIOS EKM '!A:A,0),9)</f>
        <v>2079900</v>
      </c>
      <c r="G3469" s="22" t="str">
        <f>+IF(ISNUMBER(MATCH(C3469,Precios!C:C,0)),"Sí está", "No está")</f>
        <v>Sí está</v>
      </c>
    </row>
    <row r="3470" spans="2:7" hidden="1">
      <c r="B3470" s="22" t="s">
        <v>6825</v>
      </c>
      <c r="C3470" s="22" t="s">
        <v>2215</v>
      </c>
      <c r="D3470" s="63">
        <f>+INDEX('LISTA DE PRECIOS EKM '!A:K,MATCH(C3470,'LISTA DE PRECIOS EKM '!A:A,0),MATCH($D$1,'LISTA DE PRECIOS EKM '!$1:$1,0))</f>
        <v>1899900</v>
      </c>
      <c r="E3470" s="22">
        <f>+INDEX('LISTA DE PRECIOS EKM '!B:K,MATCH(C3470,'LISTA DE PRECIOS EKM '!A:A,0),7)</f>
        <v>1969900</v>
      </c>
      <c r="F3470" s="22">
        <f>+INDEX('LISTA DE PRECIOS EKM '!B:K,MATCH(C3470,'LISTA DE PRECIOS EKM '!A:A,0),9)</f>
        <v>2079900</v>
      </c>
      <c r="G3470" s="22" t="str">
        <f>+IF(ISNUMBER(MATCH(C3470,Precios!C:C,0)),"Sí está", "No está")</f>
        <v>Sí está</v>
      </c>
    </row>
    <row r="3471" spans="2:7" hidden="1">
      <c r="B3471" s="22" t="s">
        <v>6825</v>
      </c>
      <c r="C3471" s="22" t="s">
        <v>2215</v>
      </c>
      <c r="D3471" s="63">
        <f>+INDEX('LISTA DE PRECIOS EKM '!A:K,MATCH(C3471,'LISTA DE PRECIOS EKM '!A:A,0),MATCH($D$1,'LISTA DE PRECIOS EKM '!$1:$1,0))</f>
        <v>1899900</v>
      </c>
      <c r="E3471" s="22">
        <f>+INDEX('LISTA DE PRECIOS EKM '!B:K,MATCH(C3471,'LISTA DE PRECIOS EKM '!A:A,0),7)</f>
        <v>1969900</v>
      </c>
      <c r="F3471" s="22">
        <f>+INDEX('LISTA DE PRECIOS EKM '!B:K,MATCH(C3471,'LISTA DE PRECIOS EKM '!A:A,0),9)</f>
        <v>2079900</v>
      </c>
      <c r="G3471" s="22" t="str">
        <f>+IF(ISNUMBER(MATCH(C3471,Precios!C:C,0)),"Sí está", "No está")</f>
        <v>Sí está</v>
      </c>
    </row>
    <row r="3472" spans="2:7" hidden="1">
      <c r="B3472" s="22" t="s">
        <v>6826</v>
      </c>
      <c r="C3472" s="22" t="s">
        <v>2219</v>
      </c>
      <c r="D3472" s="63">
        <f>+INDEX('LISTA DE PRECIOS EKM '!A:K,MATCH(C3472,'LISTA DE PRECIOS EKM '!A:A,0),MATCH($D$1,'LISTA DE PRECIOS EKM '!$1:$1,0))</f>
        <v>1899900</v>
      </c>
      <c r="E3472" s="22">
        <f>+INDEX('LISTA DE PRECIOS EKM '!B:K,MATCH(C3472,'LISTA DE PRECIOS EKM '!A:A,0),7)</f>
        <v>1969900</v>
      </c>
      <c r="F3472" s="22">
        <f>+INDEX('LISTA DE PRECIOS EKM '!B:K,MATCH(C3472,'LISTA DE PRECIOS EKM '!A:A,0),9)</f>
        <v>2079900</v>
      </c>
      <c r="G3472" s="22" t="str">
        <f>+IF(ISNUMBER(MATCH(C3472,Precios!C:C,0)),"Sí está", "No está")</f>
        <v>Sí está</v>
      </c>
    </row>
    <row r="3473" spans="2:7" hidden="1">
      <c r="B3473" s="22" t="s">
        <v>6826</v>
      </c>
      <c r="C3473" s="22" t="s">
        <v>2219</v>
      </c>
      <c r="D3473" s="63">
        <f>+INDEX('LISTA DE PRECIOS EKM '!A:K,MATCH(C3473,'LISTA DE PRECIOS EKM '!A:A,0),MATCH($D$1,'LISTA DE PRECIOS EKM '!$1:$1,0))</f>
        <v>1899900</v>
      </c>
      <c r="E3473" s="22">
        <f>+INDEX('LISTA DE PRECIOS EKM '!B:K,MATCH(C3473,'LISTA DE PRECIOS EKM '!A:A,0),7)</f>
        <v>1969900</v>
      </c>
      <c r="F3473" s="22">
        <f>+INDEX('LISTA DE PRECIOS EKM '!B:K,MATCH(C3473,'LISTA DE PRECIOS EKM '!A:A,0),9)</f>
        <v>2079900</v>
      </c>
      <c r="G3473" s="22" t="str">
        <f>+IF(ISNUMBER(MATCH(C3473,Precios!C:C,0)),"Sí está", "No está")</f>
        <v>Sí está</v>
      </c>
    </row>
    <row r="3474" spans="2:7" hidden="1">
      <c r="B3474" s="22" t="s">
        <v>6827</v>
      </c>
      <c r="C3474" s="22" t="s">
        <v>2218</v>
      </c>
      <c r="D3474" s="63">
        <f>+INDEX('LISTA DE PRECIOS EKM '!A:K,MATCH(C3474,'LISTA DE PRECIOS EKM '!A:A,0),MATCH($D$1,'LISTA DE PRECIOS EKM '!$1:$1,0))</f>
        <v>1899900</v>
      </c>
      <c r="E3474" s="22">
        <f>+INDEX('LISTA DE PRECIOS EKM '!B:K,MATCH(C3474,'LISTA DE PRECIOS EKM '!A:A,0),7)</f>
        <v>1969900</v>
      </c>
      <c r="F3474" s="22">
        <f>+INDEX('LISTA DE PRECIOS EKM '!B:K,MATCH(C3474,'LISTA DE PRECIOS EKM '!A:A,0),9)</f>
        <v>2079900</v>
      </c>
      <c r="G3474" s="22" t="str">
        <f>+IF(ISNUMBER(MATCH(C3474,Precios!C:C,0)),"Sí está", "No está")</f>
        <v>Sí está</v>
      </c>
    </row>
    <row r="3475" spans="2:7" hidden="1">
      <c r="B3475" s="22" t="s">
        <v>6827</v>
      </c>
      <c r="C3475" s="22" t="s">
        <v>2218</v>
      </c>
      <c r="D3475" s="63">
        <f>+INDEX('LISTA DE PRECIOS EKM '!A:K,MATCH(C3475,'LISTA DE PRECIOS EKM '!A:A,0),MATCH($D$1,'LISTA DE PRECIOS EKM '!$1:$1,0))</f>
        <v>1899900</v>
      </c>
      <c r="E3475" s="22">
        <f>+INDEX('LISTA DE PRECIOS EKM '!B:K,MATCH(C3475,'LISTA DE PRECIOS EKM '!A:A,0),7)</f>
        <v>1969900</v>
      </c>
      <c r="F3475" s="22">
        <f>+INDEX('LISTA DE PRECIOS EKM '!B:K,MATCH(C3475,'LISTA DE PRECIOS EKM '!A:A,0),9)</f>
        <v>2079900</v>
      </c>
      <c r="G3475" s="22" t="str">
        <f>+IF(ISNUMBER(MATCH(C3475,Precios!C:C,0)),"Sí está", "No está")</f>
        <v>Sí está</v>
      </c>
    </row>
    <row r="3476" spans="2:7" hidden="1">
      <c r="B3476" s="22" t="s">
        <v>6830</v>
      </c>
      <c r="C3476" s="22" t="s">
        <v>2198</v>
      </c>
      <c r="D3476" s="63">
        <f>+INDEX('LISTA DE PRECIOS EKM '!A:K,MATCH(C3476,'LISTA DE PRECIOS EKM '!A:A,0),MATCH($D$1,'LISTA DE PRECIOS EKM '!$1:$1,0))</f>
        <v>1799900</v>
      </c>
      <c r="E3476" s="22">
        <f>+INDEX('LISTA DE PRECIOS EKM '!B:K,MATCH(C3476,'LISTA DE PRECIOS EKM '!A:A,0),7)</f>
        <v>1869900</v>
      </c>
      <c r="F3476" s="22">
        <f>+INDEX('LISTA DE PRECIOS EKM '!B:K,MATCH(C3476,'LISTA DE PRECIOS EKM '!A:A,0),9)</f>
        <v>1969900</v>
      </c>
      <c r="G3476" s="22" t="str">
        <f>+IF(ISNUMBER(MATCH(C3476,Precios!C:C,0)),"Sí está", "No está")</f>
        <v>Sí está</v>
      </c>
    </row>
    <row r="3477" spans="2:7" hidden="1">
      <c r="B3477" s="22" t="s">
        <v>6830</v>
      </c>
      <c r="C3477" s="22" t="s">
        <v>2198</v>
      </c>
      <c r="D3477" s="63">
        <f>+INDEX('LISTA DE PRECIOS EKM '!A:K,MATCH(C3477,'LISTA DE PRECIOS EKM '!A:A,0),MATCH($D$1,'LISTA DE PRECIOS EKM '!$1:$1,0))</f>
        <v>1799900</v>
      </c>
      <c r="E3477" s="22">
        <f>+INDEX('LISTA DE PRECIOS EKM '!B:K,MATCH(C3477,'LISTA DE PRECIOS EKM '!A:A,0),7)</f>
        <v>1869900</v>
      </c>
      <c r="F3477" s="22">
        <f>+INDEX('LISTA DE PRECIOS EKM '!B:K,MATCH(C3477,'LISTA DE PRECIOS EKM '!A:A,0),9)</f>
        <v>1969900</v>
      </c>
      <c r="G3477" s="22" t="str">
        <f>+IF(ISNUMBER(MATCH(C3477,Precios!C:C,0)),"Sí está", "No está")</f>
        <v>Sí está</v>
      </c>
    </row>
    <row r="3478" spans="2:7" hidden="1">
      <c r="B3478" s="22" t="s">
        <v>6831</v>
      </c>
      <c r="C3478" s="22" t="s">
        <v>2197</v>
      </c>
      <c r="D3478" s="63">
        <f>+INDEX('LISTA DE PRECIOS EKM '!A:K,MATCH(C3478,'LISTA DE PRECIOS EKM '!A:A,0),MATCH($D$1,'LISTA DE PRECIOS EKM '!$1:$1,0))</f>
        <v>1799900</v>
      </c>
      <c r="E3478" s="22">
        <f>+INDEX('LISTA DE PRECIOS EKM '!B:K,MATCH(C3478,'LISTA DE PRECIOS EKM '!A:A,0),7)</f>
        <v>1869900</v>
      </c>
      <c r="F3478" s="22">
        <f>+INDEX('LISTA DE PRECIOS EKM '!B:K,MATCH(C3478,'LISTA DE PRECIOS EKM '!A:A,0),9)</f>
        <v>1969900</v>
      </c>
      <c r="G3478" s="22" t="str">
        <f>+IF(ISNUMBER(MATCH(C3478,Precios!C:C,0)),"Sí está", "No está")</f>
        <v>Sí está</v>
      </c>
    </row>
    <row r="3479" spans="2:7" hidden="1">
      <c r="B3479" s="22" t="s">
        <v>6831</v>
      </c>
      <c r="C3479" s="22" t="s">
        <v>2197</v>
      </c>
      <c r="D3479" s="63">
        <f>+INDEX('LISTA DE PRECIOS EKM '!A:K,MATCH(C3479,'LISTA DE PRECIOS EKM '!A:A,0),MATCH($D$1,'LISTA DE PRECIOS EKM '!$1:$1,0))</f>
        <v>1799900</v>
      </c>
      <c r="E3479" s="22">
        <f>+INDEX('LISTA DE PRECIOS EKM '!B:K,MATCH(C3479,'LISTA DE PRECIOS EKM '!A:A,0),7)</f>
        <v>1869900</v>
      </c>
      <c r="F3479" s="22">
        <f>+INDEX('LISTA DE PRECIOS EKM '!B:K,MATCH(C3479,'LISTA DE PRECIOS EKM '!A:A,0),9)</f>
        <v>1969900</v>
      </c>
      <c r="G3479" s="22" t="str">
        <f>+IF(ISNUMBER(MATCH(C3479,Precios!C:C,0)),"Sí está", "No está")</f>
        <v>Sí está</v>
      </c>
    </row>
    <row r="3480" spans="2:7" hidden="1">
      <c r="B3480" s="22" t="s">
        <v>6832</v>
      </c>
      <c r="C3480" s="22" t="s">
        <v>2196</v>
      </c>
      <c r="D3480" s="63">
        <f>+INDEX('LISTA DE PRECIOS EKM '!A:K,MATCH(C3480,'LISTA DE PRECIOS EKM '!A:A,0),MATCH($D$1,'LISTA DE PRECIOS EKM '!$1:$1,0))</f>
        <v>1799900</v>
      </c>
      <c r="E3480" s="22">
        <f>+INDEX('LISTA DE PRECIOS EKM '!B:K,MATCH(C3480,'LISTA DE PRECIOS EKM '!A:A,0),7)</f>
        <v>1869900</v>
      </c>
      <c r="F3480" s="22">
        <f>+INDEX('LISTA DE PRECIOS EKM '!B:K,MATCH(C3480,'LISTA DE PRECIOS EKM '!A:A,0),9)</f>
        <v>1969900</v>
      </c>
      <c r="G3480" s="22" t="str">
        <f>+IF(ISNUMBER(MATCH(C3480,Precios!C:C,0)),"Sí está", "No está")</f>
        <v>Sí está</v>
      </c>
    </row>
    <row r="3481" spans="2:7" hidden="1">
      <c r="B3481" s="22" t="s">
        <v>6832</v>
      </c>
      <c r="C3481" s="22" t="s">
        <v>2196</v>
      </c>
      <c r="D3481" s="63">
        <f>+INDEX('LISTA DE PRECIOS EKM '!A:K,MATCH(C3481,'LISTA DE PRECIOS EKM '!A:A,0),MATCH($D$1,'LISTA DE PRECIOS EKM '!$1:$1,0))</f>
        <v>1799900</v>
      </c>
      <c r="E3481" s="22">
        <f>+INDEX('LISTA DE PRECIOS EKM '!B:K,MATCH(C3481,'LISTA DE PRECIOS EKM '!A:A,0),7)</f>
        <v>1869900</v>
      </c>
      <c r="F3481" s="22">
        <f>+INDEX('LISTA DE PRECIOS EKM '!B:K,MATCH(C3481,'LISTA DE PRECIOS EKM '!A:A,0),9)</f>
        <v>1969900</v>
      </c>
      <c r="G3481" s="22" t="str">
        <f>+IF(ISNUMBER(MATCH(C3481,Precios!C:C,0)),"Sí está", "No está")</f>
        <v>Sí está</v>
      </c>
    </row>
    <row r="3482" spans="2:7" hidden="1">
      <c r="B3482" s="22" t="s">
        <v>6833</v>
      </c>
      <c r="C3482" s="22" t="s">
        <v>2192</v>
      </c>
      <c r="D3482" s="63">
        <f>+INDEX('LISTA DE PRECIOS EKM '!A:K,MATCH(C3482,'LISTA DE PRECIOS EKM '!A:A,0),MATCH($D$1,'LISTA DE PRECIOS EKM '!$1:$1,0))</f>
        <v>1799900</v>
      </c>
      <c r="E3482" s="22">
        <f>+INDEX('LISTA DE PRECIOS EKM '!B:K,MATCH(C3482,'LISTA DE PRECIOS EKM '!A:A,0),7)</f>
        <v>1869900</v>
      </c>
      <c r="F3482" s="22">
        <f>+INDEX('LISTA DE PRECIOS EKM '!B:K,MATCH(C3482,'LISTA DE PRECIOS EKM '!A:A,0),9)</f>
        <v>1969900</v>
      </c>
      <c r="G3482" s="22" t="str">
        <f>+IF(ISNUMBER(MATCH(C3482,Precios!C:C,0)),"Sí está", "No está")</f>
        <v>Sí está</v>
      </c>
    </row>
    <row r="3483" spans="2:7" hidden="1">
      <c r="B3483" s="22" t="s">
        <v>6833</v>
      </c>
      <c r="C3483" s="22" t="s">
        <v>2192</v>
      </c>
      <c r="D3483" s="63">
        <f>+INDEX('LISTA DE PRECIOS EKM '!A:K,MATCH(C3483,'LISTA DE PRECIOS EKM '!A:A,0),MATCH($D$1,'LISTA DE PRECIOS EKM '!$1:$1,0))</f>
        <v>1799900</v>
      </c>
      <c r="E3483" s="22">
        <f>+INDEX('LISTA DE PRECIOS EKM '!B:K,MATCH(C3483,'LISTA DE PRECIOS EKM '!A:A,0),7)</f>
        <v>1869900</v>
      </c>
      <c r="F3483" s="22">
        <f>+INDEX('LISTA DE PRECIOS EKM '!B:K,MATCH(C3483,'LISTA DE PRECIOS EKM '!A:A,0),9)</f>
        <v>1969900</v>
      </c>
      <c r="G3483" s="22" t="str">
        <f>+IF(ISNUMBER(MATCH(C3483,Precios!C:C,0)),"Sí está", "No está")</f>
        <v>Sí está</v>
      </c>
    </row>
    <row r="3484" spans="2:7" hidden="1">
      <c r="B3484" s="22" t="s">
        <v>6834</v>
      </c>
      <c r="C3484" s="22" t="s">
        <v>2195</v>
      </c>
      <c r="D3484" s="63">
        <f>+INDEX('LISTA DE PRECIOS EKM '!A:K,MATCH(C3484,'LISTA DE PRECIOS EKM '!A:A,0),MATCH($D$1,'LISTA DE PRECIOS EKM '!$1:$1,0))</f>
        <v>1799900</v>
      </c>
      <c r="E3484" s="22">
        <f>+INDEX('LISTA DE PRECIOS EKM '!B:K,MATCH(C3484,'LISTA DE PRECIOS EKM '!A:A,0),7)</f>
        <v>1869900</v>
      </c>
      <c r="F3484" s="22">
        <f>+INDEX('LISTA DE PRECIOS EKM '!B:K,MATCH(C3484,'LISTA DE PRECIOS EKM '!A:A,0),9)</f>
        <v>1969900</v>
      </c>
      <c r="G3484" s="22" t="str">
        <f>+IF(ISNUMBER(MATCH(C3484,Precios!C:C,0)),"Sí está", "No está")</f>
        <v>Sí está</v>
      </c>
    </row>
    <row r="3485" spans="2:7" hidden="1">
      <c r="B3485" s="22" t="s">
        <v>6834</v>
      </c>
      <c r="C3485" s="22" t="s">
        <v>2195</v>
      </c>
      <c r="D3485" s="63">
        <f>+INDEX('LISTA DE PRECIOS EKM '!A:K,MATCH(C3485,'LISTA DE PRECIOS EKM '!A:A,0),MATCH($D$1,'LISTA DE PRECIOS EKM '!$1:$1,0))</f>
        <v>1799900</v>
      </c>
      <c r="E3485" s="22">
        <f>+INDEX('LISTA DE PRECIOS EKM '!B:K,MATCH(C3485,'LISTA DE PRECIOS EKM '!A:A,0),7)</f>
        <v>1869900</v>
      </c>
      <c r="F3485" s="22">
        <f>+INDEX('LISTA DE PRECIOS EKM '!B:K,MATCH(C3485,'LISTA DE PRECIOS EKM '!A:A,0),9)</f>
        <v>1969900</v>
      </c>
      <c r="G3485" s="22" t="str">
        <f>+IF(ISNUMBER(MATCH(C3485,Precios!C:C,0)),"Sí está", "No está")</f>
        <v>Sí está</v>
      </c>
    </row>
    <row r="3486" spans="2:7" hidden="1">
      <c r="B3486" s="22" t="s">
        <v>6835</v>
      </c>
      <c r="C3486" s="22" t="s">
        <v>2194</v>
      </c>
      <c r="D3486" s="63">
        <f>+INDEX('LISTA DE PRECIOS EKM '!A:K,MATCH(C3486,'LISTA DE PRECIOS EKM '!A:A,0),MATCH($D$1,'LISTA DE PRECIOS EKM '!$1:$1,0))</f>
        <v>1799900</v>
      </c>
      <c r="E3486" s="22">
        <f>+INDEX('LISTA DE PRECIOS EKM '!B:K,MATCH(C3486,'LISTA DE PRECIOS EKM '!A:A,0),7)</f>
        <v>1869900</v>
      </c>
      <c r="F3486" s="22">
        <f>+INDEX('LISTA DE PRECIOS EKM '!B:K,MATCH(C3486,'LISTA DE PRECIOS EKM '!A:A,0),9)</f>
        <v>1969900</v>
      </c>
      <c r="G3486" s="22" t="str">
        <f>+IF(ISNUMBER(MATCH(C3486,Precios!C:C,0)),"Sí está", "No está")</f>
        <v>Sí está</v>
      </c>
    </row>
    <row r="3487" spans="2:7" hidden="1">
      <c r="B3487" s="22" t="s">
        <v>6835</v>
      </c>
      <c r="C3487" s="22" t="s">
        <v>2194</v>
      </c>
      <c r="D3487" s="63">
        <f>+INDEX('LISTA DE PRECIOS EKM '!A:K,MATCH(C3487,'LISTA DE PRECIOS EKM '!A:A,0),MATCH($D$1,'LISTA DE PRECIOS EKM '!$1:$1,0))</f>
        <v>1799900</v>
      </c>
      <c r="E3487" s="22">
        <f>+INDEX('LISTA DE PRECIOS EKM '!B:K,MATCH(C3487,'LISTA DE PRECIOS EKM '!A:A,0),7)</f>
        <v>1869900</v>
      </c>
      <c r="F3487" s="22">
        <f>+INDEX('LISTA DE PRECIOS EKM '!B:K,MATCH(C3487,'LISTA DE PRECIOS EKM '!A:A,0),9)</f>
        <v>1969900</v>
      </c>
      <c r="G3487" s="22" t="str">
        <f>+IF(ISNUMBER(MATCH(C3487,Precios!C:C,0)),"Sí está", "No está")</f>
        <v>Sí está</v>
      </c>
    </row>
    <row r="3488" spans="2:7" hidden="1">
      <c r="B3488" s="22" t="s">
        <v>6836</v>
      </c>
      <c r="C3488" s="22" t="s">
        <v>2193</v>
      </c>
      <c r="D3488" s="63">
        <f>+INDEX('LISTA DE PRECIOS EKM '!A:K,MATCH(C3488,'LISTA DE PRECIOS EKM '!A:A,0),MATCH($D$1,'LISTA DE PRECIOS EKM '!$1:$1,0))</f>
        <v>1799900</v>
      </c>
      <c r="E3488" s="22">
        <f>+INDEX('LISTA DE PRECIOS EKM '!B:K,MATCH(C3488,'LISTA DE PRECIOS EKM '!A:A,0),7)</f>
        <v>1869900</v>
      </c>
      <c r="F3488" s="22">
        <f>+INDEX('LISTA DE PRECIOS EKM '!B:K,MATCH(C3488,'LISTA DE PRECIOS EKM '!A:A,0),9)</f>
        <v>1969900</v>
      </c>
      <c r="G3488" s="22" t="str">
        <f>+IF(ISNUMBER(MATCH(C3488,Precios!C:C,0)),"Sí está", "No está")</f>
        <v>Sí está</v>
      </c>
    </row>
    <row r="3489" spans="2:7" hidden="1">
      <c r="B3489" s="22" t="s">
        <v>6836</v>
      </c>
      <c r="C3489" s="22" t="s">
        <v>2193</v>
      </c>
      <c r="D3489" s="63">
        <f>+INDEX('LISTA DE PRECIOS EKM '!A:K,MATCH(C3489,'LISTA DE PRECIOS EKM '!A:A,0),MATCH($D$1,'LISTA DE PRECIOS EKM '!$1:$1,0))</f>
        <v>1799900</v>
      </c>
      <c r="E3489" s="22">
        <f>+INDEX('LISTA DE PRECIOS EKM '!B:K,MATCH(C3489,'LISTA DE PRECIOS EKM '!A:A,0),7)</f>
        <v>1869900</v>
      </c>
      <c r="F3489" s="22">
        <f>+INDEX('LISTA DE PRECIOS EKM '!B:K,MATCH(C3489,'LISTA DE PRECIOS EKM '!A:A,0),9)</f>
        <v>1969900</v>
      </c>
      <c r="G3489" s="22" t="str">
        <f>+IF(ISNUMBER(MATCH(C3489,Precios!C:C,0)),"Sí está", "No está")</f>
        <v>Sí está</v>
      </c>
    </row>
    <row r="3490" spans="2:7" hidden="1">
      <c r="B3490" s="22" t="s">
        <v>6837</v>
      </c>
      <c r="C3490" s="22" t="s">
        <v>2199</v>
      </c>
      <c r="D3490" s="63">
        <f>+INDEX('LISTA DE PRECIOS EKM '!A:K,MATCH(C3490,'LISTA DE PRECIOS EKM '!A:A,0),MATCH($D$1,'LISTA DE PRECIOS EKM '!$1:$1,0))</f>
        <v>1579900</v>
      </c>
      <c r="E3490" s="22">
        <f>+INDEX('LISTA DE PRECIOS EKM '!B:K,MATCH(C3490,'LISTA DE PRECIOS EKM '!A:A,0),7)</f>
        <v>1639900</v>
      </c>
      <c r="F3490" s="22">
        <f>+INDEX('LISTA DE PRECIOS EKM '!B:K,MATCH(C3490,'LISTA DE PRECIOS EKM '!A:A,0),9)</f>
        <v>1729900</v>
      </c>
      <c r="G3490" s="22" t="str">
        <f>+IF(ISNUMBER(MATCH(C3490,Precios!C:C,0)),"Sí está", "No está")</f>
        <v>Sí está</v>
      </c>
    </row>
    <row r="3491" spans="2:7" hidden="1">
      <c r="B3491" s="22" t="s">
        <v>6837</v>
      </c>
      <c r="C3491" s="22" t="s">
        <v>2199</v>
      </c>
      <c r="D3491" s="63">
        <f>+INDEX('LISTA DE PRECIOS EKM '!A:K,MATCH(C3491,'LISTA DE PRECIOS EKM '!A:A,0),MATCH($D$1,'LISTA DE PRECIOS EKM '!$1:$1,0))</f>
        <v>1579900</v>
      </c>
      <c r="E3491" s="22">
        <f>+INDEX('LISTA DE PRECIOS EKM '!B:K,MATCH(C3491,'LISTA DE PRECIOS EKM '!A:A,0),7)</f>
        <v>1639900</v>
      </c>
      <c r="F3491" s="22">
        <f>+INDEX('LISTA DE PRECIOS EKM '!B:K,MATCH(C3491,'LISTA DE PRECIOS EKM '!A:A,0),9)</f>
        <v>1729900</v>
      </c>
      <c r="G3491" s="22" t="str">
        <f>+IF(ISNUMBER(MATCH(C3491,Precios!C:C,0)),"Sí está", "No está")</f>
        <v>Sí está</v>
      </c>
    </row>
    <row r="3492" spans="2:7" hidden="1">
      <c r="B3492" s="22" t="s">
        <v>6838</v>
      </c>
      <c r="C3492" s="22" t="s">
        <v>2179</v>
      </c>
      <c r="D3492" s="63">
        <f>+INDEX('LISTA DE PRECIOS EKM '!A:K,MATCH(C3492,'LISTA DE PRECIOS EKM '!A:A,0),MATCH($D$1,'LISTA DE PRECIOS EKM '!$1:$1,0))</f>
        <v>1259900</v>
      </c>
      <c r="E3492" s="22">
        <f>+INDEX('LISTA DE PRECIOS EKM '!B:K,MATCH(C3492,'LISTA DE PRECIOS EKM '!A:A,0),7)</f>
        <v>1309900</v>
      </c>
      <c r="F3492" s="22">
        <f>+INDEX('LISTA DE PRECIOS EKM '!B:K,MATCH(C3492,'LISTA DE PRECIOS EKM '!A:A,0),9)</f>
        <v>1379900</v>
      </c>
      <c r="G3492" s="22" t="str">
        <f>+IF(ISNUMBER(MATCH(C3492,Precios!C:C,0)),"Sí está", "No está")</f>
        <v>Sí está</v>
      </c>
    </row>
    <row r="3493" spans="2:7" hidden="1">
      <c r="B3493" s="22" t="s">
        <v>6838</v>
      </c>
      <c r="C3493" s="22" t="s">
        <v>2179</v>
      </c>
      <c r="D3493" s="63">
        <f>+INDEX('LISTA DE PRECIOS EKM '!A:K,MATCH(C3493,'LISTA DE PRECIOS EKM '!A:A,0),MATCH($D$1,'LISTA DE PRECIOS EKM '!$1:$1,0))</f>
        <v>1259900</v>
      </c>
      <c r="E3493" s="22">
        <f>+INDEX('LISTA DE PRECIOS EKM '!B:K,MATCH(C3493,'LISTA DE PRECIOS EKM '!A:A,0),7)</f>
        <v>1309900</v>
      </c>
      <c r="F3493" s="22">
        <f>+INDEX('LISTA DE PRECIOS EKM '!B:K,MATCH(C3493,'LISTA DE PRECIOS EKM '!A:A,0),9)</f>
        <v>1379900</v>
      </c>
      <c r="G3493" s="22" t="str">
        <f>+IF(ISNUMBER(MATCH(C3493,Precios!C:C,0)),"Sí está", "No está")</f>
        <v>Sí está</v>
      </c>
    </row>
    <row r="3494" spans="2:7" hidden="1">
      <c r="B3494" s="22" t="s">
        <v>6839</v>
      </c>
      <c r="C3494" s="22" t="s">
        <v>2191</v>
      </c>
      <c r="D3494" s="63">
        <f>+INDEX('LISTA DE PRECIOS EKM '!A:K,MATCH(C3494,'LISTA DE PRECIOS EKM '!A:A,0),MATCH($D$1,'LISTA DE PRECIOS EKM '!$1:$1,0))</f>
        <v>2519900</v>
      </c>
      <c r="E3494" s="22">
        <f>+INDEX('LISTA DE PRECIOS EKM '!B:K,MATCH(C3494,'LISTA DE PRECIOS EKM '!A:A,0),7)</f>
        <v>2619900</v>
      </c>
      <c r="F3494" s="22">
        <f>+INDEX('LISTA DE PRECIOS EKM '!B:K,MATCH(C3494,'LISTA DE PRECIOS EKM '!A:A,0),9)</f>
        <v>2769900</v>
      </c>
      <c r="G3494" s="22" t="str">
        <f>+IF(ISNUMBER(MATCH(C3494,Precios!C:C,0)),"Sí está", "No está")</f>
        <v>Sí está</v>
      </c>
    </row>
    <row r="3495" spans="2:7" hidden="1">
      <c r="B3495" s="22" t="s">
        <v>6839</v>
      </c>
      <c r="C3495" s="22" t="s">
        <v>2191</v>
      </c>
      <c r="D3495" s="63">
        <f>+INDEX('LISTA DE PRECIOS EKM '!A:K,MATCH(C3495,'LISTA DE PRECIOS EKM '!A:A,0),MATCH($D$1,'LISTA DE PRECIOS EKM '!$1:$1,0))</f>
        <v>2519900</v>
      </c>
      <c r="E3495" s="22">
        <f>+INDEX('LISTA DE PRECIOS EKM '!B:K,MATCH(C3495,'LISTA DE PRECIOS EKM '!A:A,0),7)</f>
        <v>2619900</v>
      </c>
      <c r="F3495" s="22">
        <f>+INDEX('LISTA DE PRECIOS EKM '!B:K,MATCH(C3495,'LISTA DE PRECIOS EKM '!A:A,0),9)</f>
        <v>2769900</v>
      </c>
      <c r="G3495" s="22" t="str">
        <f>+IF(ISNUMBER(MATCH(C3495,Precios!C:C,0)),"Sí está", "No está")</f>
        <v>Sí está</v>
      </c>
    </row>
    <row r="3496" spans="2:7" hidden="1">
      <c r="B3496" s="22" t="s">
        <v>6840</v>
      </c>
      <c r="C3496" s="22" t="s">
        <v>2190</v>
      </c>
      <c r="D3496" s="63">
        <f>+INDEX('LISTA DE PRECIOS EKM '!A:K,MATCH(C3496,'LISTA DE PRECIOS EKM '!A:A,0),MATCH($D$1,'LISTA DE PRECIOS EKM '!$1:$1,0))</f>
        <v>2519900</v>
      </c>
      <c r="E3496" s="22">
        <f>+INDEX('LISTA DE PRECIOS EKM '!B:K,MATCH(C3496,'LISTA DE PRECIOS EKM '!A:A,0),7)</f>
        <v>2619900</v>
      </c>
      <c r="F3496" s="22">
        <f>+INDEX('LISTA DE PRECIOS EKM '!B:K,MATCH(C3496,'LISTA DE PRECIOS EKM '!A:A,0),9)</f>
        <v>2769900</v>
      </c>
      <c r="G3496" s="22" t="str">
        <f>+IF(ISNUMBER(MATCH(C3496,Precios!C:C,0)),"Sí está", "No está")</f>
        <v>Sí está</v>
      </c>
    </row>
    <row r="3497" spans="2:7" hidden="1">
      <c r="B3497" s="22" t="s">
        <v>6840</v>
      </c>
      <c r="C3497" s="22" t="s">
        <v>2190</v>
      </c>
      <c r="D3497" s="63">
        <f>+INDEX('LISTA DE PRECIOS EKM '!A:K,MATCH(C3497,'LISTA DE PRECIOS EKM '!A:A,0),MATCH($D$1,'LISTA DE PRECIOS EKM '!$1:$1,0))</f>
        <v>2519900</v>
      </c>
      <c r="E3497" s="22">
        <f>+INDEX('LISTA DE PRECIOS EKM '!B:K,MATCH(C3497,'LISTA DE PRECIOS EKM '!A:A,0),7)</f>
        <v>2619900</v>
      </c>
      <c r="F3497" s="22">
        <f>+INDEX('LISTA DE PRECIOS EKM '!B:K,MATCH(C3497,'LISTA DE PRECIOS EKM '!A:A,0),9)</f>
        <v>2769900</v>
      </c>
      <c r="G3497" s="22" t="str">
        <f>+IF(ISNUMBER(MATCH(C3497,Precios!C:C,0)),"Sí está", "No está")</f>
        <v>Sí está</v>
      </c>
    </row>
    <row r="3498" spans="2:7" hidden="1">
      <c r="B3498" s="22" t="s">
        <v>6841</v>
      </c>
      <c r="C3498" s="22" t="s">
        <v>2189</v>
      </c>
      <c r="D3498" s="63">
        <f>+INDEX('LISTA DE PRECIOS EKM '!A:K,MATCH(C3498,'LISTA DE PRECIOS EKM '!A:A,0),MATCH($D$1,'LISTA DE PRECIOS EKM '!$1:$1,0))</f>
        <v>2519900</v>
      </c>
      <c r="E3498" s="22">
        <f>+INDEX('LISTA DE PRECIOS EKM '!B:K,MATCH(C3498,'LISTA DE PRECIOS EKM '!A:A,0),7)</f>
        <v>2619900</v>
      </c>
      <c r="F3498" s="22">
        <f>+INDEX('LISTA DE PRECIOS EKM '!B:K,MATCH(C3498,'LISTA DE PRECIOS EKM '!A:A,0),9)</f>
        <v>2769900</v>
      </c>
      <c r="G3498" s="22" t="str">
        <f>+IF(ISNUMBER(MATCH(C3498,Precios!C:C,0)),"Sí está", "No está")</f>
        <v>Sí está</v>
      </c>
    </row>
    <row r="3499" spans="2:7" hidden="1">
      <c r="B3499" s="22" t="s">
        <v>6841</v>
      </c>
      <c r="C3499" s="22" t="s">
        <v>2189</v>
      </c>
      <c r="D3499" s="63">
        <f>+INDEX('LISTA DE PRECIOS EKM '!A:K,MATCH(C3499,'LISTA DE PRECIOS EKM '!A:A,0),MATCH($D$1,'LISTA DE PRECIOS EKM '!$1:$1,0))</f>
        <v>2519900</v>
      </c>
      <c r="E3499" s="22">
        <f>+INDEX('LISTA DE PRECIOS EKM '!B:K,MATCH(C3499,'LISTA DE PRECIOS EKM '!A:A,0),7)</f>
        <v>2619900</v>
      </c>
      <c r="F3499" s="22">
        <f>+INDEX('LISTA DE PRECIOS EKM '!B:K,MATCH(C3499,'LISTA DE PRECIOS EKM '!A:A,0),9)</f>
        <v>2769900</v>
      </c>
      <c r="G3499" s="22" t="str">
        <f>+IF(ISNUMBER(MATCH(C3499,Precios!C:C,0)),"Sí está", "No está")</f>
        <v>Sí está</v>
      </c>
    </row>
    <row r="3500" spans="2:7" hidden="1">
      <c r="B3500" s="22" t="s">
        <v>6842</v>
      </c>
      <c r="C3500" s="22" t="s">
        <v>2185</v>
      </c>
      <c r="D3500" s="63">
        <f>+INDEX('LISTA DE PRECIOS EKM '!A:K,MATCH(C3500,'LISTA DE PRECIOS EKM '!A:A,0),MATCH($D$1,'LISTA DE PRECIOS EKM '!$1:$1,0))</f>
        <v>2519900</v>
      </c>
      <c r="E3500" s="22">
        <f>+INDEX('LISTA DE PRECIOS EKM '!B:K,MATCH(C3500,'LISTA DE PRECIOS EKM '!A:A,0),7)</f>
        <v>2619900</v>
      </c>
      <c r="F3500" s="22">
        <f>+INDEX('LISTA DE PRECIOS EKM '!B:K,MATCH(C3500,'LISTA DE PRECIOS EKM '!A:A,0),9)</f>
        <v>2769900</v>
      </c>
      <c r="G3500" s="22" t="str">
        <f>+IF(ISNUMBER(MATCH(C3500,Precios!C:C,0)),"Sí está", "No está")</f>
        <v>Sí está</v>
      </c>
    </row>
    <row r="3501" spans="2:7" hidden="1">
      <c r="B3501" s="22" t="s">
        <v>6842</v>
      </c>
      <c r="C3501" s="22" t="s">
        <v>2185</v>
      </c>
      <c r="D3501" s="63">
        <f>+INDEX('LISTA DE PRECIOS EKM '!A:K,MATCH(C3501,'LISTA DE PRECIOS EKM '!A:A,0),MATCH($D$1,'LISTA DE PRECIOS EKM '!$1:$1,0))</f>
        <v>2519900</v>
      </c>
      <c r="E3501" s="22">
        <f>+INDEX('LISTA DE PRECIOS EKM '!B:K,MATCH(C3501,'LISTA DE PRECIOS EKM '!A:A,0),7)</f>
        <v>2619900</v>
      </c>
      <c r="F3501" s="22">
        <f>+INDEX('LISTA DE PRECIOS EKM '!B:K,MATCH(C3501,'LISTA DE PRECIOS EKM '!A:A,0),9)</f>
        <v>2769900</v>
      </c>
      <c r="G3501" s="22" t="str">
        <f>+IF(ISNUMBER(MATCH(C3501,Precios!C:C,0)),"Sí está", "No está")</f>
        <v>Sí está</v>
      </c>
    </row>
    <row r="3502" spans="2:7" hidden="1">
      <c r="B3502" s="22" t="s">
        <v>6843</v>
      </c>
      <c r="C3502" s="22" t="s">
        <v>2188</v>
      </c>
      <c r="D3502" s="63">
        <f>+INDEX('LISTA DE PRECIOS EKM '!A:K,MATCH(C3502,'LISTA DE PRECIOS EKM '!A:A,0),MATCH($D$1,'LISTA DE PRECIOS EKM '!$1:$1,0))</f>
        <v>2519900</v>
      </c>
      <c r="E3502" s="22">
        <f>+INDEX('LISTA DE PRECIOS EKM '!B:K,MATCH(C3502,'LISTA DE PRECIOS EKM '!A:A,0),7)</f>
        <v>2619900</v>
      </c>
      <c r="F3502" s="22">
        <f>+INDEX('LISTA DE PRECIOS EKM '!B:K,MATCH(C3502,'LISTA DE PRECIOS EKM '!A:A,0),9)</f>
        <v>2769900</v>
      </c>
      <c r="G3502" s="22" t="str">
        <f>+IF(ISNUMBER(MATCH(C3502,Precios!C:C,0)),"Sí está", "No está")</f>
        <v>Sí está</v>
      </c>
    </row>
    <row r="3503" spans="2:7" hidden="1">
      <c r="B3503" s="22" t="s">
        <v>6843</v>
      </c>
      <c r="C3503" s="22" t="s">
        <v>2188</v>
      </c>
      <c r="D3503" s="63">
        <f>+INDEX('LISTA DE PRECIOS EKM '!A:K,MATCH(C3503,'LISTA DE PRECIOS EKM '!A:A,0),MATCH($D$1,'LISTA DE PRECIOS EKM '!$1:$1,0))</f>
        <v>2519900</v>
      </c>
      <c r="E3503" s="22">
        <f>+INDEX('LISTA DE PRECIOS EKM '!B:K,MATCH(C3503,'LISTA DE PRECIOS EKM '!A:A,0),7)</f>
        <v>2619900</v>
      </c>
      <c r="F3503" s="22">
        <f>+INDEX('LISTA DE PRECIOS EKM '!B:K,MATCH(C3503,'LISTA DE PRECIOS EKM '!A:A,0),9)</f>
        <v>2769900</v>
      </c>
      <c r="G3503" s="22" t="str">
        <f>+IF(ISNUMBER(MATCH(C3503,Precios!C:C,0)),"Sí está", "No está")</f>
        <v>Sí está</v>
      </c>
    </row>
    <row r="3504" spans="2:7" hidden="1">
      <c r="B3504" s="22" t="s">
        <v>6844</v>
      </c>
      <c r="C3504" s="22" t="s">
        <v>2187</v>
      </c>
      <c r="D3504" s="63">
        <f>+INDEX('LISTA DE PRECIOS EKM '!A:K,MATCH(C3504,'LISTA DE PRECIOS EKM '!A:A,0),MATCH($D$1,'LISTA DE PRECIOS EKM '!$1:$1,0))</f>
        <v>2519900</v>
      </c>
      <c r="E3504" s="22">
        <f>+INDEX('LISTA DE PRECIOS EKM '!B:K,MATCH(C3504,'LISTA DE PRECIOS EKM '!A:A,0),7)</f>
        <v>2619900</v>
      </c>
      <c r="F3504" s="22">
        <f>+INDEX('LISTA DE PRECIOS EKM '!B:K,MATCH(C3504,'LISTA DE PRECIOS EKM '!A:A,0),9)</f>
        <v>2769900</v>
      </c>
      <c r="G3504" s="22" t="str">
        <f>+IF(ISNUMBER(MATCH(C3504,Precios!C:C,0)),"Sí está", "No está")</f>
        <v>Sí está</v>
      </c>
    </row>
    <row r="3505" spans="2:7" hidden="1">
      <c r="B3505" s="22" t="s">
        <v>6844</v>
      </c>
      <c r="C3505" s="22" t="s">
        <v>2187</v>
      </c>
      <c r="D3505" s="63">
        <f>+INDEX('LISTA DE PRECIOS EKM '!A:K,MATCH(C3505,'LISTA DE PRECIOS EKM '!A:A,0),MATCH($D$1,'LISTA DE PRECIOS EKM '!$1:$1,0))</f>
        <v>2519900</v>
      </c>
      <c r="E3505" s="22">
        <f>+INDEX('LISTA DE PRECIOS EKM '!B:K,MATCH(C3505,'LISTA DE PRECIOS EKM '!A:A,0),7)</f>
        <v>2619900</v>
      </c>
      <c r="F3505" s="22">
        <f>+INDEX('LISTA DE PRECIOS EKM '!B:K,MATCH(C3505,'LISTA DE PRECIOS EKM '!A:A,0),9)</f>
        <v>2769900</v>
      </c>
      <c r="G3505" s="22" t="str">
        <f>+IF(ISNUMBER(MATCH(C3505,Precios!C:C,0)),"Sí está", "No está")</f>
        <v>Sí está</v>
      </c>
    </row>
    <row r="3506" spans="2:7" hidden="1">
      <c r="B3506" s="22" t="s">
        <v>6845</v>
      </c>
      <c r="C3506" s="22" t="s">
        <v>2069</v>
      </c>
      <c r="D3506" s="63">
        <f>+INDEX('LISTA DE PRECIOS EKM '!A:K,MATCH(C3506,'LISTA DE PRECIOS EKM '!A:A,0),MATCH($D$1,'LISTA DE PRECIOS EKM '!$1:$1,0))</f>
        <v>2319900</v>
      </c>
      <c r="E3506" s="22">
        <f>+INDEX('LISTA DE PRECIOS EKM '!B:K,MATCH(C3506,'LISTA DE PRECIOS EKM '!A:A,0),7)</f>
        <v>2409900</v>
      </c>
      <c r="F3506" s="22">
        <f>+INDEX('LISTA DE PRECIOS EKM '!B:K,MATCH(C3506,'LISTA DE PRECIOS EKM '!A:A,0),9)</f>
        <v>2549900</v>
      </c>
      <c r="G3506" s="22" t="str">
        <f>+IF(ISNUMBER(MATCH(C3506,Precios!C:C,0)),"Sí está", "No está")</f>
        <v>Sí está</v>
      </c>
    </row>
    <row r="3507" spans="2:7" hidden="1">
      <c r="B3507" s="22" t="s">
        <v>6845</v>
      </c>
      <c r="C3507" s="22" t="s">
        <v>2069</v>
      </c>
      <c r="D3507" s="63">
        <f>+INDEX('LISTA DE PRECIOS EKM '!A:K,MATCH(C3507,'LISTA DE PRECIOS EKM '!A:A,0),MATCH($D$1,'LISTA DE PRECIOS EKM '!$1:$1,0))</f>
        <v>2319900</v>
      </c>
      <c r="E3507" s="22">
        <f>+INDEX('LISTA DE PRECIOS EKM '!B:K,MATCH(C3507,'LISTA DE PRECIOS EKM '!A:A,0),7)</f>
        <v>2409900</v>
      </c>
      <c r="F3507" s="22">
        <f>+INDEX('LISTA DE PRECIOS EKM '!B:K,MATCH(C3507,'LISTA DE PRECIOS EKM '!A:A,0),9)</f>
        <v>2549900</v>
      </c>
      <c r="G3507" s="22" t="str">
        <f>+IF(ISNUMBER(MATCH(C3507,Precios!C:C,0)),"Sí está", "No está")</f>
        <v>Sí está</v>
      </c>
    </row>
    <row r="3508" spans="2:7" hidden="1">
      <c r="B3508" s="22" t="s">
        <v>6846</v>
      </c>
      <c r="C3508" s="22" t="s">
        <v>2180</v>
      </c>
      <c r="D3508" s="63">
        <f>+INDEX('LISTA DE PRECIOS EKM '!A:K,MATCH(C3508,'LISTA DE PRECIOS EKM '!A:A,0),MATCH($D$1,'LISTA DE PRECIOS EKM '!$1:$1,0))</f>
        <v>2319900</v>
      </c>
      <c r="E3508" s="22">
        <f>+INDEX('LISTA DE PRECIOS EKM '!B:K,MATCH(C3508,'LISTA DE PRECIOS EKM '!A:A,0),7)</f>
        <v>2409900</v>
      </c>
      <c r="F3508" s="22">
        <f>+INDEX('LISTA DE PRECIOS EKM '!B:K,MATCH(C3508,'LISTA DE PRECIOS EKM '!A:A,0),9)</f>
        <v>2549900</v>
      </c>
      <c r="G3508" s="22" t="str">
        <f>+IF(ISNUMBER(MATCH(C3508,Precios!C:C,0)),"Sí está", "No está")</f>
        <v>Sí está</v>
      </c>
    </row>
    <row r="3509" spans="2:7" hidden="1">
      <c r="B3509" s="22" t="s">
        <v>6846</v>
      </c>
      <c r="C3509" s="22" t="s">
        <v>2180</v>
      </c>
      <c r="D3509" s="63">
        <f>+INDEX('LISTA DE PRECIOS EKM '!A:K,MATCH(C3509,'LISTA DE PRECIOS EKM '!A:A,0),MATCH($D$1,'LISTA DE PRECIOS EKM '!$1:$1,0))</f>
        <v>2319900</v>
      </c>
      <c r="E3509" s="22">
        <f>+INDEX('LISTA DE PRECIOS EKM '!B:K,MATCH(C3509,'LISTA DE PRECIOS EKM '!A:A,0),7)</f>
        <v>2409900</v>
      </c>
      <c r="F3509" s="22">
        <f>+INDEX('LISTA DE PRECIOS EKM '!B:K,MATCH(C3509,'LISTA DE PRECIOS EKM '!A:A,0),9)</f>
        <v>2549900</v>
      </c>
      <c r="G3509" s="22" t="str">
        <f>+IF(ISNUMBER(MATCH(C3509,Precios!C:C,0)),"Sí está", "No está")</f>
        <v>Sí está</v>
      </c>
    </row>
    <row r="3510" spans="2:7" hidden="1">
      <c r="B3510" s="22" t="s">
        <v>6847</v>
      </c>
      <c r="C3510" s="22" t="s">
        <v>2183</v>
      </c>
      <c r="D3510" s="63">
        <f>+INDEX('LISTA DE PRECIOS EKM '!A:K,MATCH(C3510,'LISTA DE PRECIOS EKM '!A:A,0),MATCH($D$1,'LISTA DE PRECIOS EKM '!$1:$1,0))</f>
        <v>2319900</v>
      </c>
      <c r="E3510" s="22">
        <f>+INDEX('LISTA DE PRECIOS EKM '!B:K,MATCH(C3510,'LISTA DE PRECIOS EKM '!A:A,0),7)</f>
        <v>2409900</v>
      </c>
      <c r="F3510" s="22">
        <f>+INDEX('LISTA DE PRECIOS EKM '!B:K,MATCH(C3510,'LISTA DE PRECIOS EKM '!A:A,0),9)</f>
        <v>2549900</v>
      </c>
      <c r="G3510" s="22" t="str">
        <f>+IF(ISNUMBER(MATCH(C3510,Precios!C:C,0)),"Sí está", "No está")</f>
        <v>Sí está</v>
      </c>
    </row>
    <row r="3511" spans="2:7" hidden="1">
      <c r="B3511" s="22" t="s">
        <v>6847</v>
      </c>
      <c r="C3511" s="22" t="s">
        <v>2183</v>
      </c>
      <c r="D3511" s="63">
        <f>+INDEX('LISTA DE PRECIOS EKM '!A:K,MATCH(C3511,'LISTA DE PRECIOS EKM '!A:A,0),MATCH($D$1,'LISTA DE PRECIOS EKM '!$1:$1,0))</f>
        <v>2319900</v>
      </c>
      <c r="E3511" s="22">
        <f>+INDEX('LISTA DE PRECIOS EKM '!B:K,MATCH(C3511,'LISTA DE PRECIOS EKM '!A:A,0),7)</f>
        <v>2409900</v>
      </c>
      <c r="F3511" s="22">
        <f>+INDEX('LISTA DE PRECIOS EKM '!B:K,MATCH(C3511,'LISTA DE PRECIOS EKM '!A:A,0),9)</f>
        <v>2549900</v>
      </c>
      <c r="G3511" s="22" t="str">
        <f>+IF(ISNUMBER(MATCH(C3511,Precios!C:C,0)),"Sí está", "No está")</f>
        <v>Sí está</v>
      </c>
    </row>
    <row r="3512" spans="2:7" hidden="1">
      <c r="B3512" s="22" t="s">
        <v>6848</v>
      </c>
      <c r="C3512" s="22" t="s">
        <v>2182</v>
      </c>
      <c r="D3512" s="63">
        <f>+INDEX('LISTA DE PRECIOS EKM '!A:K,MATCH(C3512,'LISTA DE PRECIOS EKM '!A:A,0),MATCH($D$1,'LISTA DE PRECIOS EKM '!$1:$1,0))</f>
        <v>2319900</v>
      </c>
      <c r="E3512" s="22">
        <f>+INDEX('LISTA DE PRECIOS EKM '!B:K,MATCH(C3512,'LISTA DE PRECIOS EKM '!A:A,0),7)</f>
        <v>2409900</v>
      </c>
      <c r="F3512" s="22">
        <f>+INDEX('LISTA DE PRECIOS EKM '!B:K,MATCH(C3512,'LISTA DE PRECIOS EKM '!A:A,0),9)</f>
        <v>2549900</v>
      </c>
      <c r="G3512" s="22" t="str">
        <f>+IF(ISNUMBER(MATCH(C3512,Precios!C:C,0)),"Sí está", "No está")</f>
        <v>Sí está</v>
      </c>
    </row>
    <row r="3513" spans="2:7" hidden="1">
      <c r="B3513" s="22" t="s">
        <v>6849</v>
      </c>
      <c r="C3513" s="22" t="s">
        <v>2181</v>
      </c>
      <c r="D3513" s="63">
        <f>+INDEX('LISTA DE PRECIOS EKM '!A:K,MATCH(C3513,'LISTA DE PRECIOS EKM '!A:A,0),MATCH($D$1,'LISTA DE PRECIOS EKM '!$1:$1,0))</f>
        <v>2319900</v>
      </c>
      <c r="E3513" s="22">
        <f>+INDEX('LISTA DE PRECIOS EKM '!B:K,MATCH(C3513,'LISTA DE PRECIOS EKM '!A:A,0),7)</f>
        <v>2409900</v>
      </c>
      <c r="F3513" s="22">
        <f>+INDEX('LISTA DE PRECIOS EKM '!B:K,MATCH(C3513,'LISTA DE PRECIOS EKM '!A:A,0),9)</f>
        <v>2549900</v>
      </c>
      <c r="G3513" s="22" t="str">
        <f>+IF(ISNUMBER(MATCH(C3513,Precios!C:C,0)),"Sí está", "No está")</f>
        <v>Sí está</v>
      </c>
    </row>
    <row r="3514" spans="2:7" hidden="1">
      <c r="B3514" s="22" t="s">
        <v>6849</v>
      </c>
      <c r="C3514" s="22" t="s">
        <v>2181</v>
      </c>
      <c r="D3514" s="63">
        <f>+INDEX('LISTA DE PRECIOS EKM '!A:K,MATCH(C3514,'LISTA DE PRECIOS EKM '!A:A,0),MATCH($D$1,'LISTA DE PRECIOS EKM '!$1:$1,0))</f>
        <v>2319900</v>
      </c>
      <c r="E3514" s="22">
        <f>+INDEX('LISTA DE PRECIOS EKM '!B:K,MATCH(C3514,'LISTA DE PRECIOS EKM '!A:A,0),7)</f>
        <v>2409900</v>
      </c>
      <c r="F3514" s="22">
        <f>+INDEX('LISTA DE PRECIOS EKM '!B:K,MATCH(C3514,'LISTA DE PRECIOS EKM '!A:A,0),9)</f>
        <v>2549900</v>
      </c>
      <c r="G3514" s="22" t="str">
        <f>+IF(ISNUMBER(MATCH(C3514,Precios!C:C,0)),"Sí está", "No está")</f>
        <v>Sí está</v>
      </c>
    </row>
    <row r="3515" spans="2:7" hidden="1">
      <c r="B3515" s="22" t="s">
        <v>6850</v>
      </c>
      <c r="C3515" s="22" t="s">
        <v>2020</v>
      </c>
      <c r="D3515" s="63">
        <f>+INDEX('LISTA DE PRECIOS EKM '!A:K,MATCH(C3515,'LISTA DE PRECIOS EKM '!A:A,0),MATCH($D$1,'LISTA DE PRECIOS EKM '!$1:$1,0))</f>
        <v>2019900</v>
      </c>
      <c r="E3515" s="22">
        <f>+INDEX('LISTA DE PRECIOS EKM '!B:K,MATCH(C3515,'LISTA DE PRECIOS EKM '!A:A,0),7)</f>
        <v>2099900</v>
      </c>
      <c r="F3515" s="22">
        <f>+INDEX('LISTA DE PRECIOS EKM '!B:K,MATCH(C3515,'LISTA DE PRECIOS EKM '!A:A,0),9)</f>
        <v>2219900</v>
      </c>
      <c r="G3515" s="22" t="str">
        <f>+IF(ISNUMBER(MATCH(C3515,Precios!C:C,0)),"Sí está", "No está")</f>
        <v>Sí está</v>
      </c>
    </row>
    <row r="3516" spans="2:7" hidden="1">
      <c r="B3516" s="22" t="s">
        <v>6850</v>
      </c>
      <c r="C3516" s="22" t="s">
        <v>2020</v>
      </c>
      <c r="D3516" s="63">
        <f>+INDEX('LISTA DE PRECIOS EKM '!A:K,MATCH(C3516,'LISTA DE PRECIOS EKM '!A:A,0),MATCH($D$1,'LISTA DE PRECIOS EKM '!$1:$1,0))</f>
        <v>2019900</v>
      </c>
      <c r="E3516" s="22">
        <f>+INDEX('LISTA DE PRECIOS EKM '!B:K,MATCH(C3516,'LISTA DE PRECIOS EKM '!A:A,0),7)</f>
        <v>2099900</v>
      </c>
      <c r="F3516" s="22">
        <f>+INDEX('LISTA DE PRECIOS EKM '!B:K,MATCH(C3516,'LISTA DE PRECIOS EKM '!A:A,0),9)</f>
        <v>2219900</v>
      </c>
      <c r="G3516" s="22" t="str">
        <f>+IF(ISNUMBER(MATCH(C3516,Precios!C:C,0)),"Sí está", "No está")</f>
        <v>Sí está</v>
      </c>
    </row>
    <row r="3517" spans="2:7" hidden="1">
      <c r="B3517" s="22" t="s">
        <v>6851</v>
      </c>
      <c r="C3517" s="22" t="s">
        <v>2013</v>
      </c>
      <c r="D3517" s="63">
        <f>+INDEX('LISTA DE PRECIOS EKM '!A:K,MATCH(C3517,'LISTA DE PRECIOS EKM '!A:A,0),MATCH($D$1,'LISTA DE PRECIOS EKM '!$1:$1,0))</f>
        <v>1999900</v>
      </c>
      <c r="E3517" s="22">
        <f>+INDEX('LISTA DE PRECIOS EKM '!B:K,MATCH(C3517,'LISTA DE PRECIOS EKM '!A:A,0),7)</f>
        <v>2079900</v>
      </c>
      <c r="F3517" s="22">
        <f>+INDEX('LISTA DE PRECIOS EKM '!B:K,MATCH(C3517,'LISTA DE PRECIOS EKM '!A:A,0),9)</f>
        <v>2189900</v>
      </c>
      <c r="G3517" s="22" t="str">
        <f>+IF(ISNUMBER(MATCH(C3517,Precios!C:C,0)),"Sí está", "No está")</f>
        <v>Sí está</v>
      </c>
    </row>
    <row r="3518" spans="2:7" hidden="1">
      <c r="B3518" s="22" t="s">
        <v>6851</v>
      </c>
      <c r="C3518" s="22" t="s">
        <v>2013</v>
      </c>
      <c r="D3518" s="63">
        <f>+INDEX('LISTA DE PRECIOS EKM '!A:K,MATCH(C3518,'LISTA DE PRECIOS EKM '!A:A,0),MATCH($D$1,'LISTA DE PRECIOS EKM '!$1:$1,0))</f>
        <v>1999900</v>
      </c>
      <c r="E3518" s="22">
        <f>+INDEX('LISTA DE PRECIOS EKM '!B:K,MATCH(C3518,'LISTA DE PRECIOS EKM '!A:A,0),7)</f>
        <v>2079900</v>
      </c>
      <c r="F3518" s="22">
        <f>+INDEX('LISTA DE PRECIOS EKM '!B:K,MATCH(C3518,'LISTA DE PRECIOS EKM '!A:A,0),9)</f>
        <v>2189900</v>
      </c>
      <c r="G3518" s="22" t="str">
        <f>+IF(ISNUMBER(MATCH(C3518,Precios!C:C,0)),"Sí está", "No está")</f>
        <v>Sí está</v>
      </c>
    </row>
    <row r="3519" spans="2:7" hidden="1">
      <c r="B3519" s="22" t="s">
        <v>6852</v>
      </c>
      <c r="C3519" s="22" t="s">
        <v>2498</v>
      </c>
      <c r="D3519" s="63">
        <f>+INDEX('LISTA DE PRECIOS EKM '!A:K,MATCH(C3519,'LISTA DE PRECIOS EKM '!A:A,0),MATCH($D$1,'LISTA DE PRECIOS EKM '!$1:$1,0))</f>
        <v>1899900</v>
      </c>
      <c r="E3519" s="22">
        <f>+INDEX('LISTA DE PRECIOS EKM '!B:K,MATCH(C3519,'LISTA DE PRECIOS EKM '!A:A,0),7)</f>
        <v>1969900</v>
      </c>
      <c r="F3519" s="22">
        <f>+INDEX('LISTA DE PRECIOS EKM '!B:K,MATCH(C3519,'LISTA DE PRECIOS EKM '!A:A,0),9)</f>
        <v>2079900</v>
      </c>
      <c r="G3519" s="22" t="str">
        <f>+IF(ISNUMBER(MATCH(C3519,Precios!C:C,0)),"Sí está", "No está")</f>
        <v>Sí está</v>
      </c>
    </row>
    <row r="3520" spans="2:7" hidden="1">
      <c r="B3520" s="22" t="s">
        <v>6852</v>
      </c>
      <c r="C3520" s="22" t="s">
        <v>2498</v>
      </c>
      <c r="D3520" s="63">
        <f>+INDEX('LISTA DE PRECIOS EKM '!A:K,MATCH(C3520,'LISTA DE PRECIOS EKM '!A:A,0),MATCH($D$1,'LISTA DE PRECIOS EKM '!$1:$1,0))</f>
        <v>1899900</v>
      </c>
      <c r="E3520" s="22">
        <f>+INDEX('LISTA DE PRECIOS EKM '!B:K,MATCH(C3520,'LISTA DE PRECIOS EKM '!A:A,0),7)</f>
        <v>1969900</v>
      </c>
      <c r="F3520" s="22">
        <f>+INDEX('LISTA DE PRECIOS EKM '!B:K,MATCH(C3520,'LISTA DE PRECIOS EKM '!A:A,0),9)</f>
        <v>2079900</v>
      </c>
      <c r="G3520" s="22" t="str">
        <f>+IF(ISNUMBER(MATCH(C3520,Precios!C:C,0)),"Sí está", "No está")</f>
        <v>Sí está</v>
      </c>
    </row>
    <row r="3521" spans="2:7" hidden="1">
      <c r="B3521" s="22" t="s">
        <v>6853</v>
      </c>
      <c r="C3521" s="22" t="s">
        <v>2496</v>
      </c>
      <c r="D3521" s="63">
        <f>+INDEX('LISTA DE PRECIOS EKM '!A:K,MATCH(C3521,'LISTA DE PRECIOS EKM '!A:A,0),MATCH($D$1,'LISTA DE PRECIOS EKM '!$1:$1,0))</f>
        <v>1899900</v>
      </c>
      <c r="E3521" s="22">
        <f>+INDEX('LISTA DE PRECIOS EKM '!B:K,MATCH(C3521,'LISTA DE PRECIOS EKM '!A:A,0),7)</f>
        <v>1969900</v>
      </c>
      <c r="F3521" s="22">
        <f>+INDEX('LISTA DE PRECIOS EKM '!B:K,MATCH(C3521,'LISTA DE PRECIOS EKM '!A:A,0),9)</f>
        <v>2079900</v>
      </c>
      <c r="G3521" s="22" t="str">
        <f>+IF(ISNUMBER(MATCH(C3521,Precios!C:C,0)),"Sí está", "No está")</f>
        <v>Sí está</v>
      </c>
    </row>
    <row r="3522" spans="2:7" hidden="1">
      <c r="B3522" s="22" t="s">
        <v>6853</v>
      </c>
      <c r="C3522" s="22" t="s">
        <v>2496</v>
      </c>
      <c r="D3522" s="63">
        <f>+INDEX('LISTA DE PRECIOS EKM '!A:K,MATCH(C3522,'LISTA DE PRECIOS EKM '!A:A,0),MATCH($D$1,'LISTA DE PRECIOS EKM '!$1:$1,0))</f>
        <v>1899900</v>
      </c>
      <c r="E3522" s="22">
        <f>+INDEX('LISTA DE PRECIOS EKM '!B:K,MATCH(C3522,'LISTA DE PRECIOS EKM '!A:A,0),7)</f>
        <v>1969900</v>
      </c>
      <c r="F3522" s="22">
        <f>+INDEX('LISTA DE PRECIOS EKM '!B:K,MATCH(C3522,'LISTA DE PRECIOS EKM '!A:A,0),9)</f>
        <v>2079900</v>
      </c>
      <c r="G3522" s="22" t="str">
        <f>+IF(ISNUMBER(MATCH(C3522,Precios!C:C,0)),"Sí está", "No está")</f>
        <v>Sí está</v>
      </c>
    </row>
    <row r="3523" spans="2:7" hidden="1">
      <c r="B3523" s="22" t="s">
        <v>6854</v>
      </c>
      <c r="C3523" s="22" t="s">
        <v>2488</v>
      </c>
      <c r="D3523" s="63">
        <f>+INDEX('LISTA DE PRECIOS EKM '!A:K,MATCH(C3523,'LISTA DE PRECIOS EKM '!A:A,0),MATCH($D$1,'LISTA DE PRECIOS EKM '!$1:$1,0))</f>
        <v>1899900</v>
      </c>
      <c r="E3523" s="22">
        <f>+INDEX('LISTA DE PRECIOS EKM '!B:K,MATCH(C3523,'LISTA DE PRECIOS EKM '!A:A,0),7)</f>
        <v>1969900</v>
      </c>
      <c r="F3523" s="22">
        <f>+INDEX('LISTA DE PRECIOS EKM '!B:K,MATCH(C3523,'LISTA DE PRECIOS EKM '!A:A,0),9)</f>
        <v>2079900</v>
      </c>
      <c r="G3523" s="22" t="str">
        <f>+IF(ISNUMBER(MATCH(C3523,Precios!C:C,0)),"Sí está", "No está")</f>
        <v>Sí está</v>
      </c>
    </row>
    <row r="3524" spans="2:7" hidden="1">
      <c r="B3524" s="22" t="s">
        <v>6854</v>
      </c>
      <c r="C3524" s="22" t="s">
        <v>2488</v>
      </c>
      <c r="D3524" s="63">
        <f>+INDEX('LISTA DE PRECIOS EKM '!A:K,MATCH(C3524,'LISTA DE PRECIOS EKM '!A:A,0),MATCH($D$1,'LISTA DE PRECIOS EKM '!$1:$1,0))</f>
        <v>1899900</v>
      </c>
      <c r="E3524" s="22">
        <f>+INDEX('LISTA DE PRECIOS EKM '!B:K,MATCH(C3524,'LISTA DE PRECIOS EKM '!A:A,0),7)</f>
        <v>1969900</v>
      </c>
      <c r="F3524" s="22">
        <f>+INDEX('LISTA DE PRECIOS EKM '!B:K,MATCH(C3524,'LISTA DE PRECIOS EKM '!A:A,0),9)</f>
        <v>2079900</v>
      </c>
      <c r="G3524" s="22" t="str">
        <f>+IF(ISNUMBER(MATCH(C3524,Precios!C:C,0)),"Sí está", "No está")</f>
        <v>Sí está</v>
      </c>
    </row>
    <row r="3525" spans="2:7" hidden="1">
      <c r="B3525" s="22" t="s">
        <v>6855</v>
      </c>
      <c r="C3525" s="22" t="s">
        <v>2490</v>
      </c>
      <c r="D3525" s="63">
        <f>+INDEX('LISTA DE PRECIOS EKM '!A:K,MATCH(C3525,'LISTA DE PRECIOS EKM '!A:A,0),MATCH($D$1,'LISTA DE PRECIOS EKM '!$1:$1,0))</f>
        <v>1899900</v>
      </c>
      <c r="E3525" s="22">
        <f>+INDEX('LISTA DE PRECIOS EKM '!B:K,MATCH(C3525,'LISTA DE PRECIOS EKM '!A:A,0),7)</f>
        <v>1969900</v>
      </c>
      <c r="F3525" s="22">
        <f>+INDEX('LISTA DE PRECIOS EKM '!B:K,MATCH(C3525,'LISTA DE PRECIOS EKM '!A:A,0),9)</f>
        <v>2079900</v>
      </c>
      <c r="G3525" s="22" t="str">
        <f>+IF(ISNUMBER(MATCH(C3525,Precios!C:C,0)),"Sí está", "No está")</f>
        <v>Sí está</v>
      </c>
    </row>
    <row r="3526" spans="2:7" hidden="1">
      <c r="B3526" s="22" t="s">
        <v>6855</v>
      </c>
      <c r="C3526" s="22" t="s">
        <v>2490</v>
      </c>
      <c r="D3526" s="63">
        <f>+INDEX('LISTA DE PRECIOS EKM '!A:K,MATCH(C3526,'LISTA DE PRECIOS EKM '!A:A,0),MATCH($D$1,'LISTA DE PRECIOS EKM '!$1:$1,0))</f>
        <v>1899900</v>
      </c>
      <c r="E3526" s="22">
        <f>+INDEX('LISTA DE PRECIOS EKM '!B:K,MATCH(C3526,'LISTA DE PRECIOS EKM '!A:A,0),7)</f>
        <v>1969900</v>
      </c>
      <c r="F3526" s="22">
        <f>+INDEX('LISTA DE PRECIOS EKM '!B:K,MATCH(C3526,'LISTA DE PRECIOS EKM '!A:A,0),9)</f>
        <v>2079900</v>
      </c>
      <c r="G3526" s="22" t="str">
        <f>+IF(ISNUMBER(MATCH(C3526,Precios!C:C,0)),"Sí está", "No está")</f>
        <v>Sí está</v>
      </c>
    </row>
    <row r="3527" spans="2:7" hidden="1">
      <c r="B3527" s="22" t="s">
        <v>6856</v>
      </c>
      <c r="C3527" s="22" t="s">
        <v>2484</v>
      </c>
      <c r="D3527" s="63">
        <f>+INDEX('LISTA DE PRECIOS EKM '!A:K,MATCH(C3527,'LISTA DE PRECIOS EKM '!A:A,0),MATCH($D$1,'LISTA DE PRECIOS EKM '!$1:$1,0))</f>
        <v>1799900</v>
      </c>
      <c r="E3527" s="22">
        <f>+INDEX('LISTA DE PRECIOS EKM '!B:K,MATCH(C3527,'LISTA DE PRECIOS EKM '!A:A,0),7)</f>
        <v>1869900</v>
      </c>
      <c r="F3527" s="22">
        <f>+INDEX('LISTA DE PRECIOS EKM '!B:K,MATCH(C3527,'LISTA DE PRECIOS EKM '!A:A,0),9)</f>
        <v>1969900</v>
      </c>
      <c r="G3527" s="22" t="str">
        <f>+IF(ISNUMBER(MATCH(C3527,Precios!C:C,0)),"Sí está", "No está")</f>
        <v>Sí está</v>
      </c>
    </row>
    <row r="3528" spans="2:7" hidden="1">
      <c r="B3528" s="22" t="s">
        <v>6856</v>
      </c>
      <c r="C3528" s="22" t="s">
        <v>2484</v>
      </c>
      <c r="D3528" s="63">
        <f>+INDEX('LISTA DE PRECIOS EKM '!A:K,MATCH(C3528,'LISTA DE PRECIOS EKM '!A:A,0),MATCH($D$1,'LISTA DE PRECIOS EKM '!$1:$1,0))</f>
        <v>1799900</v>
      </c>
      <c r="E3528" s="22">
        <f>+INDEX('LISTA DE PRECIOS EKM '!B:K,MATCH(C3528,'LISTA DE PRECIOS EKM '!A:A,0),7)</f>
        <v>1869900</v>
      </c>
      <c r="F3528" s="22">
        <f>+INDEX('LISTA DE PRECIOS EKM '!B:K,MATCH(C3528,'LISTA DE PRECIOS EKM '!A:A,0),9)</f>
        <v>1969900</v>
      </c>
      <c r="G3528" s="22" t="str">
        <f>+IF(ISNUMBER(MATCH(C3528,Precios!C:C,0)),"Sí está", "No está")</f>
        <v>Sí está</v>
      </c>
    </row>
    <row r="3529" spans="2:7" hidden="1">
      <c r="B3529" s="22" t="s">
        <v>6857</v>
      </c>
      <c r="C3529" s="22" t="s">
        <v>2482</v>
      </c>
      <c r="D3529" s="63">
        <f>+INDEX('LISTA DE PRECIOS EKM '!A:K,MATCH(C3529,'LISTA DE PRECIOS EKM '!A:A,0),MATCH($D$1,'LISTA DE PRECIOS EKM '!$1:$1,0))</f>
        <v>1799900</v>
      </c>
      <c r="E3529" s="22">
        <f>+INDEX('LISTA DE PRECIOS EKM '!B:K,MATCH(C3529,'LISTA DE PRECIOS EKM '!A:A,0),7)</f>
        <v>1869900</v>
      </c>
      <c r="F3529" s="22">
        <f>+INDEX('LISTA DE PRECIOS EKM '!B:K,MATCH(C3529,'LISTA DE PRECIOS EKM '!A:A,0),9)</f>
        <v>1969900</v>
      </c>
      <c r="G3529" s="22" t="str">
        <f>+IF(ISNUMBER(MATCH(C3529,Precios!C:C,0)),"Sí está", "No está")</f>
        <v>Sí está</v>
      </c>
    </row>
    <row r="3530" spans="2:7" hidden="1">
      <c r="B3530" s="22" t="s">
        <v>6857</v>
      </c>
      <c r="C3530" s="22" t="s">
        <v>2482</v>
      </c>
      <c r="D3530" s="63">
        <f>+INDEX('LISTA DE PRECIOS EKM '!A:K,MATCH(C3530,'LISTA DE PRECIOS EKM '!A:A,0),MATCH($D$1,'LISTA DE PRECIOS EKM '!$1:$1,0))</f>
        <v>1799900</v>
      </c>
      <c r="E3530" s="22">
        <f>+INDEX('LISTA DE PRECIOS EKM '!B:K,MATCH(C3530,'LISTA DE PRECIOS EKM '!A:A,0),7)</f>
        <v>1869900</v>
      </c>
      <c r="F3530" s="22">
        <f>+INDEX('LISTA DE PRECIOS EKM '!B:K,MATCH(C3530,'LISTA DE PRECIOS EKM '!A:A,0),9)</f>
        <v>1969900</v>
      </c>
      <c r="G3530" s="22" t="str">
        <f>+IF(ISNUMBER(MATCH(C3530,Precios!C:C,0)),"Sí está", "No está")</f>
        <v>Sí está</v>
      </c>
    </row>
    <row r="3531" spans="2:7" hidden="1">
      <c r="B3531" s="22" t="s">
        <v>6858</v>
      </c>
      <c r="C3531" s="22" t="s">
        <v>2478</v>
      </c>
      <c r="D3531" s="63">
        <f>+INDEX('LISTA DE PRECIOS EKM '!A:K,MATCH(C3531,'LISTA DE PRECIOS EKM '!A:A,0),MATCH($D$1,'LISTA DE PRECIOS EKM '!$1:$1,0))</f>
        <v>1799900</v>
      </c>
      <c r="E3531" s="22">
        <f>+INDEX('LISTA DE PRECIOS EKM '!B:K,MATCH(C3531,'LISTA DE PRECIOS EKM '!A:A,0),7)</f>
        <v>1869900</v>
      </c>
      <c r="F3531" s="22">
        <f>+INDEX('LISTA DE PRECIOS EKM '!B:K,MATCH(C3531,'LISTA DE PRECIOS EKM '!A:A,0),9)</f>
        <v>1969900</v>
      </c>
      <c r="G3531" s="22" t="str">
        <f>+IF(ISNUMBER(MATCH(C3531,Precios!C:C,0)),"Sí está", "No está")</f>
        <v>Sí está</v>
      </c>
    </row>
    <row r="3532" spans="2:7" hidden="1">
      <c r="B3532" s="22" t="s">
        <v>6858</v>
      </c>
      <c r="C3532" s="22" t="s">
        <v>2478</v>
      </c>
      <c r="D3532" s="63">
        <f>+INDEX('LISTA DE PRECIOS EKM '!A:K,MATCH(C3532,'LISTA DE PRECIOS EKM '!A:A,0),MATCH($D$1,'LISTA DE PRECIOS EKM '!$1:$1,0))</f>
        <v>1799900</v>
      </c>
      <c r="E3532" s="22">
        <f>+INDEX('LISTA DE PRECIOS EKM '!B:K,MATCH(C3532,'LISTA DE PRECIOS EKM '!A:A,0),7)</f>
        <v>1869900</v>
      </c>
      <c r="F3532" s="22">
        <f>+INDEX('LISTA DE PRECIOS EKM '!B:K,MATCH(C3532,'LISTA DE PRECIOS EKM '!A:A,0),9)</f>
        <v>1969900</v>
      </c>
      <c r="G3532" s="22" t="str">
        <f>+IF(ISNUMBER(MATCH(C3532,Precios!C:C,0)),"Sí está", "No está")</f>
        <v>Sí está</v>
      </c>
    </row>
    <row r="3533" spans="2:7" hidden="1">
      <c r="B3533" s="22" t="s">
        <v>6859</v>
      </c>
      <c r="C3533" s="22" t="s">
        <v>2476</v>
      </c>
      <c r="D3533" s="63">
        <f>+INDEX('LISTA DE PRECIOS EKM '!A:K,MATCH(C3533,'LISTA DE PRECIOS EKM '!A:A,0),MATCH($D$1,'LISTA DE PRECIOS EKM '!$1:$1,0))</f>
        <v>1799900</v>
      </c>
      <c r="E3533" s="22">
        <f>+INDEX('LISTA DE PRECIOS EKM '!B:K,MATCH(C3533,'LISTA DE PRECIOS EKM '!A:A,0),7)</f>
        <v>1869900</v>
      </c>
      <c r="F3533" s="22">
        <f>+INDEX('LISTA DE PRECIOS EKM '!B:K,MATCH(C3533,'LISTA DE PRECIOS EKM '!A:A,0),9)</f>
        <v>1969900</v>
      </c>
      <c r="G3533" s="22" t="str">
        <f>+IF(ISNUMBER(MATCH(C3533,Precios!C:C,0)),"Sí está", "No está")</f>
        <v>Sí está</v>
      </c>
    </row>
    <row r="3534" spans="2:7" hidden="1">
      <c r="B3534" s="22" t="s">
        <v>6859</v>
      </c>
      <c r="C3534" s="22" t="s">
        <v>2476</v>
      </c>
      <c r="D3534" s="63">
        <f>+INDEX('LISTA DE PRECIOS EKM '!A:K,MATCH(C3534,'LISTA DE PRECIOS EKM '!A:A,0),MATCH($D$1,'LISTA DE PRECIOS EKM '!$1:$1,0))</f>
        <v>1799900</v>
      </c>
      <c r="E3534" s="22">
        <f>+INDEX('LISTA DE PRECIOS EKM '!B:K,MATCH(C3534,'LISTA DE PRECIOS EKM '!A:A,0),7)</f>
        <v>1869900</v>
      </c>
      <c r="F3534" s="22">
        <f>+INDEX('LISTA DE PRECIOS EKM '!B:K,MATCH(C3534,'LISTA DE PRECIOS EKM '!A:A,0),9)</f>
        <v>1969900</v>
      </c>
      <c r="G3534" s="22" t="str">
        <f>+IF(ISNUMBER(MATCH(C3534,Precios!C:C,0)),"Sí está", "No está")</f>
        <v>Sí está</v>
      </c>
    </row>
    <row r="3535" spans="2:7" hidden="1">
      <c r="B3535" s="22" t="s">
        <v>6860</v>
      </c>
      <c r="C3535" s="22" t="s">
        <v>1826</v>
      </c>
      <c r="D3535" s="63">
        <f>+INDEX('LISTA DE PRECIOS EKM '!A:K,MATCH(C3535,'LISTA DE PRECIOS EKM '!A:A,0),MATCH($D$1,'LISTA DE PRECIOS EKM '!$1:$1,0))</f>
        <v>2499900</v>
      </c>
      <c r="E3535" s="22">
        <f>+INDEX('LISTA DE PRECIOS EKM '!B:K,MATCH(C3535,'LISTA DE PRECIOS EKM '!A:A,0),7)</f>
        <v>2599900</v>
      </c>
      <c r="F3535" s="22">
        <f>+INDEX('LISTA DE PRECIOS EKM '!B:K,MATCH(C3535,'LISTA DE PRECIOS EKM '!A:A,0),9)</f>
        <v>2739900</v>
      </c>
      <c r="G3535" s="22" t="str">
        <f>+IF(ISNUMBER(MATCH(C3535,Precios!C:C,0)),"Sí está", "No está")</f>
        <v>Sí está</v>
      </c>
    </row>
    <row r="3536" spans="2:7" hidden="1">
      <c r="B3536" s="22" t="s">
        <v>6860</v>
      </c>
      <c r="C3536" s="22" t="s">
        <v>1826</v>
      </c>
      <c r="D3536" s="63">
        <f>+INDEX('LISTA DE PRECIOS EKM '!A:K,MATCH(C3536,'LISTA DE PRECIOS EKM '!A:A,0),MATCH($D$1,'LISTA DE PRECIOS EKM '!$1:$1,0))</f>
        <v>2499900</v>
      </c>
      <c r="E3536" s="22">
        <f>+INDEX('LISTA DE PRECIOS EKM '!B:K,MATCH(C3536,'LISTA DE PRECIOS EKM '!A:A,0),7)</f>
        <v>2599900</v>
      </c>
      <c r="F3536" s="22">
        <f>+INDEX('LISTA DE PRECIOS EKM '!B:K,MATCH(C3536,'LISTA DE PRECIOS EKM '!A:A,0),9)</f>
        <v>2739900</v>
      </c>
      <c r="G3536" s="22" t="str">
        <f>+IF(ISNUMBER(MATCH(C3536,Precios!C:C,0)),"Sí está", "No está")</f>
        <v>Sí está</v>
      </c>
    </row>
    <row r="3537" spans="2:7" hidden="1">
      <c r="B3537" s="22" t="s">
        <v>6861</v>
      </c>
      <c r="C3537" s="22" t="s">
        <v>2007</v>
      </c>
      <c r="D3537" s="63">
        <f>+INDEX('LISTA DE PRECIOS EKM '!A:K,MATCH(C3537,'LISTA DE PRECIOS EKM '!A:A,0),MATCH($D$1,'LISTA DE PRECIOS EKM '!$1:$1,0))</f>
        <v>2499900</v>
      </c>
      <c r="E3537" s="22">
        <f>+INDEX('LISTA DE PRECIOS EKM '!B:K,MATCH(C3537,'LISTA DE PRECIOS EKM '!A:A,0),7)</f>
        <v>2599900</v>
      </c>
      <c r="F3537" s="22">
        <f>+INDEX('LISTA DE PRECIOS EKM '!B:K,MATCH(C3537,'LISTA DE PRECIOS EKM '!A:A,0),9)</f>
        <v>2739900</v>
      </c>
      <c r="G3537" s="22" t="str">
        <f>+IF(ISNUMBER(MATCH(C3537,Precios!C:C,0)),"Sí está", "No está")</f>
        <v>Sí está</v>
      </c>
    </row>
    <row r="3538" spans="2:7" hidden="1">
      <c r="B3538" s="22" t="s">
        <v>6861</v>
      </c>
      <c r="C3538" s="22" t="s">
        <v>2007</v>
      </c>
      <c r="D3538" s="63">
        <f>+INDEX('LISTA DE PRECIOS EKM '!A:K,MATCH(C3538,'LISTA DE PRECIOS EKM '!A:A,0),MATCH($D$1,'LISTA DE PRECIOS EKM '!$1:$1,0))</f>
        <v>2499900</v>
      </c>
      <c r="E3538" s="22">
        <f>+INDEX('LISTA DE PRECIOS EKM '!B:K,MATCH(C3538,'LISTA DE PRECIOS EKM '!A:A,0),7)</f>
        <v>2599900</v>
      </c>
      <c r="F3538" s="22">
        <f>+INDEX('LISTA DE PRECIOS EKM '!B:K,MATCH(C3538,'LISTA DE PRECIOS EKM '!A:A,0),9)</f>
        <v>2739900</v>
      </c>
      <c r="G3538" s="22" t="str">
        <f>+IF(ISNUMBER(MATCH(C3538,Precios!C:C,0)),"Sí está", "No está")</f>
        <v>Sí está</v>
      </c>
    </row>
    <row r="3539" spans="2:7" hidden="1">
      <c r="B3539" s="22" t="s">
        <v>6862</v>
      </c>
      <c r="C3539" s="22" t="s">
        <v>1993</v>
      </c>
      <c r="D3539" s="63">
        <f>+INDEX('LISTA DE PRECIOS EKM '!A:K,MATCH(C3539,'LISTA DE PRECIOS EKM '!A:A,0),MATCH($D$1,'LISTA DE PRECIOS EKM '!$1:$1,0))</f>
        <v>2499900</v>
      </c>
      <c r="E3539" s="22">
        <f>+INDEX('LISTA DE PRECIOS EKM '!B:K,MATCH(C3539,'LISTA DE PRECIOS EKM '!A:A,0),7)</f>
        <v>2599900</v>
      </c>
      <c r="F3539" s="22">
        <f>+INDEX('LISTA DE PRECIOS EKM '!B:K,MATCH(C3539,'LISTA DE PRECIOS EKM '!A:A,0),9)</f>
        <v>2739900</v>
      </c>
      <c r="G3539" s="22" t="str">
        <f>+IF(ISNUMBER(MATCH(C3539,Precios!C:C,0)),"Sí está", "No está")</f>
        <v>Sí está</v>
      </c>
    </row>
    <row r="3540" spans="2:7" hidden="1">
      <c r="B3540" s="22" t="s">
        <v>6862</v>
      </c>
      <c r="C3540" s="22" t="s">
        <v>1993</v>
      </c>
      <c r="D3540" s="63">
        <f>+INDEX('LISTA DE PRECIOS EKM '!A:K,MATCH(C3540,'LISTA DE PRECIOS EKM '!A:A,0),MATCH($D$1,'LISTA DE PRECIOS EKM '!$1:$1,0))</f>
        <v>2499900</v>
      </c>
      <c r="E3540" s="22">
        <f>+INDEX('LISTA DE PRECIOS EKM '!B:K,MATCH(C3540,'LISTA DE PRECIOS EKM '!A:A,0),7)</f>
        <v>2599900</v>
      </c>
      <c r="F3540" s="22">
        <f>+INDEX('LISTA DE PRECIOS EKM '!B:K,MATCH(C3540,'LISTA DE PRECIOS EKM '!A:A,0),9)</f>
        <v>2739900</v>
      </c>
      <c r="G3540" s="22" t="str">
        <f>+IF(ISNUMBER(MATCH(C3540,Precios!C:C,0)),"Sí está", "No está")</f>
        <v>Sí está</v>
      </c>
    </row>
    <row r="3541" spans="2:7" hidden="1">
      <c r="B3541" s="22" t="s">
        <v>6863</v>
      </c>
      <c r="C3541" s="22" t="s">
        <v>1992</v>
      </c>
      <c r="D3541" s="63">
        <f>+INDEX('LISTA DE PRECIOS EKM '!A:K,MATCH(C3541,'LISTA DE PRECIOS EKM '!A:A,0),MATCH($D$1,'LISTA DE PRECIOS EKM '!$1:$1,0))</f>
        <v>2499900</v>
      </c>
      <c r="E3541" s="22">
        <f>+INDEX('LISTA DE PRECIOS EKM '!B:K,MATCH(C3541,'LISTA DE PRECIOS EKM '!A:A,0),7)</f>
        <v>2599900</v>
      </c>
      <c r="F3541" s="22">
        <f>+INDEX('LISTA DE PRECIOS EKM '!B:K,MATCH(C3541,'LISTA DE PRECIOS EKM '!A:A,0),9)</f>
        <v>2739900</v>
      </c>
      <c r="G3541" s="22" t="str">
        <f>+IF(ISNUMBER(MATCH(C3541,Precios!C:C,0)),"Sí está", "No está")</f>
        <v>Sí está</v>
      </c>
    </row>
    <row r="3542" spans="2:7" hidden="1">
      <c r="B3542" s="22" t="s">
        <v>6863</v>
      </c>
      <c r="C3542" s="22" t="s">
        <v>1992</v>
      </c>
      <c r="D3542" s="63">
        <f>+INDEX('LISTA DE PRECIOS EKM '!A:K,MATCH(C3542,'LISTA DE PRECIOS EKM '!A:A,0),MATCH($D$1,'LISTA DE PRECIOS EKM '!$1:$1,0))</f>
        <v>2499900</v>
      </c>
      <c r="E3542" s="22">
        <f>+INDEX('LISTA DE PRECIOS EKM '!B:K,MATCH(C3542,'LISTA DE PRECIOS EKM '!A:A,0),7)</f>
        <v>2599900</v>
      </c>
      <c r="F3542" s="22">
        <f>+INDEX('LISTA DE PRECIOS EKM '!B:K,MATCH(C3542,'LISTA DE PRECIOS EKM '!A:A,0),9)</f>
        <v>2739900</v>
      </c>
      <c r="G3542" s="22" t="str">
        <f>+IF(ISNUMBER(MATCH(C3542,Precios!C:C,0)),"Sí está", "No está")</f>
        <v>Sí está</v>
      </c>
    </row>
    <row r="3543" spans="2:7" hidden="1">
      <c r="B3543" s="22" t="s">
        <v>6864</v>
      </c>
      <c r="C3543" s="22" t="s">
        <v>1995</v>
      </c>
      <c r="D3543" s="63">
        <f>+INDEX('LISTA DE PRECIOS EKM '!A:K,MATCH(C3543,'LISTA DE PRECIOS EKM '!A:A,0),MATCH($D$1,'LISTA DE PRECIOS EKM '!$1:$1,0))</f>
        <v>2499900</v>
      </c>
      <c r="E3543" s="22">
        <f>+INDEX('LISTA DE PRECIOS EKM '!B:K,MATCH(C3543,'LISTA DE PRECIOS EKM '!A:A,0),7)</f>
        <v>2599900</v>
      </c>
      <c r="F3543" s="22">
        <f>+INDEX('LISTA DE PRECIOS EKM '!B:K,MATCH(C3543,'LISTA DE PRECIOS EKM '!A:A,0),9)</f>
        <v>2739900</v>
      </c>
      <c r="G3543" s="22" t="str">
        <f>+IF(ISNUMBER(MATCH(C3543,Precios!C:C,0)),"Sí está", "No está")</f>
        <v>Sí está</v>
      </c>
    </row>
    <row r="3544" spans="2:7" hidden="1">
      <c r="B3544" s="22" t="s">
        <v>6864</v>
      </c>
      <c r="C3544" s="22" t="s">
        <v>1995</v>
      </c>
      <c r="D3544" s="63">
        <f>+INDEX('LISTA DE PRECIOS EKM '!A:K,MATCH(C3544,'LISTA DE PRECIOS EKM '!A:A,0),MATCH($D$1,'LISTA DE PRECIOS EKM '!$1:$1,0))</f>
        <v>2499900</v>
      </c>
      <c r="E3544" s="22">
        <f>+INDEX('LISTA DE PRECIOS EKM '!B:K,MATCH(C3544,'LISTA DE PRECIOS EKM '!A:A,0),7)</f>
        <v>2599900</v>
      </c>
      <c r="F3544" s="22">
        <f>+INDEX('LISTA DE PRECIOS EKM '!B:K,MATCH(C3544,'LISTA DE PRECIOS EKM '!A:A,0),9)</f>
        <v>2739900</v>
      </c>
      <c r="G3544" s="22" t="str">
        <f>+IF(ISNUMBER(MATCH(C3544,Precios!C:C,0)),"Sí está", "No está")</f>
        <v>Sí está</v>
      </c>
    </row>
    <row r="3545" spans="2:7" hidden="1">
      <c r="B3545" s="22" t="s">
        <v>6865</v>
      </c>
      <c r="C3545" s="22" t="s">
        <v>1985</v>
      </c>
      <c r="D3545" s="63">
        <f>+INDEX('LISTA DE PRECIOS EKM '!A:K,MATCH(C3545,'LISTA DE PRECIOS EKM '!A:A,0),MATCH($D$1,'LISTA DE PRECIOS EKM '!$1:$1,0))</f>
        <v>2499900</v>
      </c>
      <c r="E3545" s="22">
        <f>+INDEX('LISTA DE PRECIOS EKM '!B:K,MATCH(C3545,'LISTA DE PRECIOS EKM '!A:A,0),7)</f>
        <v>2599900</v>
      </c>
      <c r="F3545" s="22">
        <f>+INDEX('LISTA DE PRECIOS EKM '!B:K,MATCH(C3545,'LISTA DE PRECIOS EKM '!A:A,0),9)</f>
        <v>2739900</v>
      </c>
      <c r="G3545" s="22" t="str">
        <f>+IF(ISNUMBER(MATCH(C3545,Precios!C:C,0)),"Sí está", "No está")</f>
        <v>Sí está</v>
      </c>
    </row>
    <row r="3546" spans="2:7" hidden="1">
      <c r="B3546" s="22" t="s">
        <v>6865</v>
      </c>
      <c r="C3546" s="22" t="s">
        <v>1985</v>
      </c>
      <c r="D3546" s="63">
        <f>+INDEX('LISTA DE PRECIOS EKM '!A:K,MATCH(C3546,'LISTA DE PRECIOS EKM '!A:A,0),MATCH($D$1,'LISTA DE PRECIOS EKM '!$1:$1,0))</f>
        <v>2499900</v>
      </c>
      <c r="E3546" s="22">
        <f>+INDEX('LISTA DE PRECIOS EKM '!B:K,MATCH(C3546,'LISTA DE PRECIOS EKM '!A:A,0),7)</f>
        <v>2599900</v>
      </c>
      <c r="F3546" s="22">
        <f>+INDEX('LISTA DE PRECIOS EKM '!B:K,MATCH(C3546,'LISTA DE PRECIOS EKM '!A:A,0),9)</f>
        <v>2739900</v>
      </c>
      <c r="G3546" s="22" t="str">
        <f>+IF(ISNUMBER(MATCH(C3546,Precios!C:C,0)),"Sí está", "No está")</f>
        <v>Sí está</v>
      </c>
    </row>
    <row r="3547" spans="2:7" hidden="1">
      <c r="B3547" s="22" t="s">
        <v>6866</v>
      </c>
      <c r="C3547" s="22" t="s">
        <v>1781</v>
      </c>
      <c r="D3547" s="63">
        <f>+INDEX('LISTA DE PRECIOS EKM '!A:K,MATCH(C3547,'LISTA DE PRECIOS EKM '!A:A,0),MATCH($D$1,'LISTA DE PRECIOS EKM '!$1:$1,0))</f>
        <v>2299900</v>
      </c>
      <c r="E3547" s="22">
        <f>+INDEX('LISTA DE PRECIOS EKM '!B:K,MATCH(C3547,'LISTA DE PRECIOS EKM '!A:A,0),7)</f>
        <v>2389900</v>
      </c>
      <c r="F3547" s="22">
        <f>+INDEX('LISTA DE PRECIOS EKM '!B:K,MATCH(C3547,'LISTA DE PRECIOS EKM '!A:A,0),9)</f>
        <v>2519900</v>
      </c>
      <c r="G3547" s="22" t="str">
        <f>+IF(ISNUMBER(MATCH(C3547,Precios!C:C,0)),"Sí está", "No está")</f>
        <v>Sí está</v>
      </c>
    </row>
    <row r="3548" spans="2:7" hidden="1">
      <c r="B3548" s="22" t="s">
        <v>6866</v>
      </c>
      <c r="C3548" s="22" t="s">
        <v>1781</v>
      </c>
      <c r="D3548" s="63">
        <f>+INDEX('LISTA DE PRECIOS EKM '!A:K,MATCH(C3548,'LISTA DE PRECIOS EKM '!A:A,0),MATCH($D$1,'LISTA DE PRECIOS EKM '!$1:$1,0))</f>
        <v>2299900</v>
      </c>
      <c r="E3548" s="22">
        <f>+INDEX('LISTA DE PRECIOS EKM '!B:K,MATCH(C3548,'LISTA DE PRECIOS EKM '!A:A,0),7)</f>
        <v>2389900</v>
      </c>
      <c r="F3548" s="22">
        <f>+INDEX('LISTA DE PRECIOS EKM '!B:K,MATCH(C3548,'LISTA DE PRECIOS EKM '!A:A,0),9)</f>
        <v>2519900</v>
      </c>
      <c r="G3548" s="22" t="str">
        <f>+IF(ISNUMBER(MATCH(C3548,Precios!C:C,0)),"Sí está", "No está")</f>
        <v>Sí está</v>
      </c>
    </row>
    <row r="3549" spans="2:7" hidden="1">
      <c r="B3549" s="22" t="s">
        <v>6867</v>
      </c>
      <c r="C3549" s="22" t="s">
        <v>1983</v>
      </c>
      <c r="D3549" s="63">
        <f>+INDEX('LISTA DE PRECIOS EKM '!A:K,MATCH(C3549,'LISTA DE PRECIOS EKM '!A:A,0),MATCH($D$1,'LISTA DE PRECIOS EKM '!$1:$1,0))</f>
        <v>1899900</v>
      </c>
      <c r="E3549" s="22">
        <f>+INDEX('LISTA DE PRECIOS EKM '!B:K,MATCH(C3549,'LISTA DE PRECIOS EKM '!A:A,0),7)</f>
        <v>1969900</v>
      </c>
      <c r="F3549" s="22">
        <f>+INDEX('LISTA DE PRECIOS EKM '!B:K,MATCH(C3549,'LISTA DE PRECIOS EKM '!A:A,0),9)</f>
        <v>2079900</v>
      </c>
      <c r="G3549" s="22" t="str">
        <f>+IF(ISNUMBER(MATCH(C3549,Precios!C:C,0)),"Sí está", "No está")</f>
        <v>Sí está</v>
      </c>
    </row>
    <row r="3550" spans="2:7" hidden="1">
      <c r="B3550" s="22" t="s">
        <v>6868</v>
      </c>
      <c r="C3550" s="22" t="s">
        <v>1990</v>
      </c>
      <c r="D3550" s="63">
        <f>+INDEX('LISTA DE PRECIOS EKM '!A:K,MATCH(C3550,'LISTA DE PRECIOS EKM '!A:A,0),MATCH($D$1,'LISTA DE PRECIOS EKM '!$1:$1,0))</f>
        <v>1799900</v>
      </c>
      <c r="E3550" s="22">
        <f>+INDEX('LISTA DE PRECIOS EKM '!B:K,MATCH(C3550,'LISTA DE PRECIOS EKM '!A:A,0),7)</f>
        <v>1869900</v>
      </c>
      <c r="F3550" s="22">
        <f>+INDEX('LISTA DE PRECIOS EKM '!B:K,MATCH(C3550,'LISTA DE PRECIOS EKM '!A:A,0),9)</f>
        <v>1969900</v>
      </c>
      <c r="G3550" s="22" t="str">
        <f>+IF(ISNUMBER(MATCH(C3550,Precios!C:C,0)),"Sí está", "No está")</f>
        <v>Sí está</v>
      </c>
    </row>
    <row r="3551" spans="2:7" hidden="1">
      <c r="B3551" s="22" t="s">
        <v>6868</v>
      </c>
      <c r="C3551" s="22" t="s">
        <v>1990</v>
      </c>
      <c r="D3551" s="63">
        <f>+INDEX('LISTA DE PRECIOS EKM '!A:K,MATCH(C3551,'LISTA DE PRECIOS EKM '!A:A,0),MATCH($D$1,'LISTA DE PRECIOS EKM '!$1:$1,0))</f>
        <v>1799900</v>
      </c>
      <c r="E3551" s="22">
        <f>+INDEX('LISTA DE PRECIOS EKM '!B:K,MATCH(C3551,'LISTA DE PRECIOS EKM '!A:A,0),7)</f>
        <v>1869900</v>
      </c>
      <c r="F3551" s="22">
        <f>+INDEX('LISTA DE PRECIOS EKM '!B:K,MATCH(C3551,'LISTA DE PRECIOS EKM '!A:A,0),9)</f>
        <v>1969900</v>
      </c>
      <c r="G3551" s="22" t="str">
        <f>+IF(ISNUMBER(MATCH(C3551,Precios!C:C,0)),"Sí está", "No está")</f>
        <v>Sí está</v>
      </c>
    </row>
    <row r="3552" spans="2:7" hidden="1">
      <c r="B3552" s="22" t="s">
        <v>6869</v>
      </c>
      <c r="C3552" s="22" t="s">
        <v>1997</v>
      </c>
      <c r="D3552" s="63">
        <f>+INDEX('LISTA DE PRECIOS EKM '!A:K,MATCH(C3552,'LISTA DE PRECIOS EKM '!A:A,0),MATCH($D$1,'LISTA DE PRECIOS EKM '!$1:$1,0))</f>
        <v>1799900</v>
      </c>
      <c r="E3552" s="22">
        <f>+INDEX('LISTA DE PRECIOS EKM '!B:K,MATCH(C3552,'LISTA DE PRECIOS EKM '!A:A,0),7)</f>
        <v>1869900</v>
      </c>
      <c r="F3552" s="22">
        <f>+INDEX('LISTA DE PRECIOS EKM '!B:K,MATCH(C3552,'LISTA DE PRECIOS EKM '!A:A,0),9)</f>
        <v>1969900</v>
      </c>
      <c r="G3552" s="22" t="str">
        <f>+IF(ISNUMBER(MATCH(C3552,Precios!C:C,0)),"Sí está", "No está")</f>
        <v>Sí está</v>
      </c>
    </row>
    <row r="3553" spans="2:7" hidden="1">
      <c r="B3553" s="22" t="s">
        <v>6869</v>
      </c>
      <c r="C3553" s="22" t="s">
        <v>1997</v>
      </c>
      <c r="D3553" s="63">
        <f>+INDEX('LISTA DE PRECIOS EKM '!A:K,MATCH(C3553,'LISTA DE PRECIOS EKM '!A:A,0),MATCH($D$1,'LISTA DE PRECIOS EKM '!$1:$1,0))</f>
        <v>1799900</v>
      </c>
      <c r="E3553" s="22">
        <f>+INDEX('LISTA DE PRECIOS EKM '!B:K,MATCH(C3553,'LISTA DE PRECIOS EKM '!A:A,0),7)</f>
        <v>1869900</v>
      </c>
      <c r="F3553" s="22">
        <f>+INDEX('LISTA DE PRECIOS EKM '!B:K,MATCH(C3553,'LISTA DE PRECIOS EKM '!A:A,0),9)</f>
        <v>1969900</v>
      </c>
      <c r="G3553" s="22" t="str">
        <f>+IF(ISNUMBER(MATCH(C3553,Precios!C:C,0)),"Sí está", "No está")</f>
        <v>Sí está</v>
      </c>
    </row>
    <row r="3554" spans="2:7" hidden="1">
      <c r="B3554" s="22" t="s">
        <v>6870</v>
      </c>
      <c r="C3554" s="22" t="s">
        <v>2001</v>
      </c>
      <c r="D3554" s="63">
        <f>+INDEX('LISTA DE PRECIOS EKM '!A:K,MATCH(C3554,'LISTA DE PRECIOS EKM '!A:A,0),MATCH($D$1,'LISTA DE PRECIOS EKM '!$1:$1,0))</f>
        <v>1999900</v>
      </c>
      <c r="E3554" s="22">
        <f>+INDEX('LISTA DE PRECIOS EKM '!B:K,MATCH(C3554,'LISTA DE PRECIOS EKM '!A:A,0),7)</f>
        <v>2079900</v>
      </c>
      <c r="F3554" s="22">
        <f>+INDEX('LISTA DE PRECIOS EKM '!B:K,MATCH(C3554,'LISTA DE PRECIOS EKM '!A:A,0),9)</f>
        <v>2189900</v>
      </c>
      <c r="G3554" s="22" t="str">
        <f>+IF(ISNUMBER(MATCH(C3554,Precios!C:C,0)),"Sí está", "No está")</f>
        <v>Sí está</v>
      </c>
    </row>
    <row r="3555" spans="2:7" hidden="1">
      <c r="B3555" s="22" t="s">
        <v>6870</v>
      </c>
      <c r="C3555" s="22" t="s">
        <v>2001</v>
      </c>
      <c r="D3555" s="63">
        <f>+INDEX('LISTA DE PRECIOS EKM '!A:K,MATCH(C3555,'LISTA DE PRECIOS EKM '!A:A,0),MATCH($D$1,'LISTA DE PRECIOS EKM '!$1:$1,0))</f>
        <v>1999900</v>
      </c>
      <c r="E3555" s="22">
        <f>+INDEX('LISTA DE PRECIOS EKM '!B:K,MATCH(C3555,'LISTA DE PRECIOS EKM '!A:A,0),7)</f>
        <v>2079900</v>
      </c>
      <c r="F3555" s="22">
        <f>+INDEX('LISTA DE PRECIOS EKM '!B:K,MATCH(C3555,'LISTA DE PRECIOS EKM '!A:A,0),9)</f>
        <v>2189900</v>
      </c>
      <c r="G3555" s="22" t="str">
        <f>+IF(ISNUMBER(MATCH(C3555,Precios!C:C,0)),"Sí está", "No está")</f>
        <v>Sí está</v>
      </c>
    </row>
    <row r="3556" spans="2:7" hidden="1">
      <c r="B3556" s="22" t="s">
        <v>6871</v>
      </c>
      <c r="C3556" s="22" t="s">
        <v>2005</v>
      </c>
      <c r="D3556" s="63">
        <f>+INDEX('LISTA DE PRECIOS EKM '!A:K,MATCH(C3556,'LISTA DE PRECIOS EKM '!A:A,0),MATCH($D$1,'LISTA DE PRECIOS EKM '!$1:$1,0))</f>
        <v>1999900</v>
      </c>
      <c r="E3556" s="22">
        <f>+INDEX('LISTA DE PRECIOS EKM '!B:K,MATCH(C3556,'LISTA DE PRECIOS EKM '!A:A,0),7)</f>
        <v>2079900</v>
      </c>
      <c r="F3556" s="22">
        <f>+INDEX('LISTA DE PRECIOS EKM '!B:K,MATCH(C3556,'LISTA DE PRECIOS EKM '!A:A,0),9)</f>
        <v>2189900</v>
      </c>
      <c r="G3556" s="22" t="str">
        <f>+IF(ISNUMBER(MATCH(C3556,Precios!C:C,0)),"Sí está", "No está")</f>
        <v>Sí está</v>
      </c>
    </row>
    <row r="3557" spans="2:7" hidden="1">
      <c r="B3557" s="22" t="s">
        <v>6871</v>
      </c>
      <c r="C3557" s="22" t="s">
        <v>2005</v>
      </c>
      <c r="D3557" s="63">
        <f>+INDEX('LISTA DE PRECIOS EKM '!A:K,MATCH(C3557,'LISTA DE PRECIOS EKM '!A:A,0),MATCH($D$1,'LISTA DE PRECIOS EKM '!$1:$1,0))</f>
        <v>1999900</v>
      </c>
      <c r="E3557" s="22">
        <f>+INDEX('LISTA DE PRECIOS EKM '!B:K,MATCH(C3557,'LISTA DE PRECIOS EKM '!A:A,0),7)</f>
        <v>2079900</v>
      </c>
      <c r="F3557" s="22">
        <f>+INDEX('LISTA DE PRECIOS EKM '!B:K,MATCH(C3557,'LISTA DE PRECIOS EKM '!A:A,0),9)</f>
        <v>2189900</v>
      </c>
      <c r="G3557" s="22" t="str">
        <f>+IF(ISNUMBER(MATCH(C3557,Precios!C:C,0)),"Sí está", "No está")</f>
        <v>Sí está</v>
      </c>
    </row>
    <row r="3558" spans="2:7" hidden="1">
      <c r="B3558" s="22" t="s">
        <v>6872</v>
      </c>
      <c r="C3558" s="22" t="s">
        <v>2006</v>
      </c>
      <c r="D3558" s="63">
        <f>+INDEX('LISTA DE PRECIOS EKM '!A:K,MATCH(C3558,'LISTA DE PRECIOS EKM '!A:A,0),MATCH($D$1,'LISTA DE PRECIOS EKM '!$1:$1,0))</f>
        <v>1899900</v>
      </c>
      <c r="E3558" s="22">
        <f>+INDEX('LISTA DE PRECIOS EKM '!B:K,MATCH(C3558,'LISTA DE PRECIOS EKM '!A:A,0),7)</f>
        <v>1969900</v>
      </c>
      <c r="F3558" s="22">
        <f>+INDEX('LISTA DE PRECIOS EKM '!B:K,MATCH(C3558,'LISTA DE PRECIOS EKM '!A:A,0),9)</f>
        <v>2079900</v>
      </c>
      <c r="G3558" s="22" t="str">
        <f>+IF(ISNUMBER(MATCH(C3558,Precios!C:C,0)),"Sí está", "No está")</f>
        <v>Sí está</v>
      </c>
    </row>
    <row r="3559" spans="2:7" hidden="1">
      <c r="B3559" s="22" t="s">
        <v>6872</v>
      </c>
      <c r="C3559" s="22" t="s">
        <v>2006</v>
      </c>
      <c r="D3559" s="63">
        <f>+INDEX('LISTA DE PRECIOS EKM '!A:K,MATCH(C3559,'LISTA DE PRECIOS EKM '!A:A,0),MATCH($D$1,'LISTA DE PRECIOS EKM '!$1:$1,0))</f>
        <v>1899900</v>
      </c>
      <c r="E3559" s="22">
        <f>+INDEX('LISTA DE PRECIOS EKM '!B:K,MATCH(C3559,'LISTA DE PRECIOS EKM '!A:A,0),7)</f>
        <v>1969900</v>
      </c>
      <c r="F3559" s="22">
        <f>+INDEX('LISTA DE PRECIOS EKM '!B:K,MATCH(C3559,'LISTA DE PRECIOS EKM '!A:A,0),9)</f>
        <v>2079900</v>
      </c>
      <c r="G3559" s="22" t="str">
        <f>+IF(ISNUMBER(MATCH(C3559,Precios!C:C,0)),"Sí está", "No está")</f>
        <v>Sí está</v>
      </c>
    </row>
    <row r="3560" spans="2:7" hidden="1">
      <c r="B3560" s="22" t="s">
        <v>6873</v>
      </c>
      <c r="C3560" s="22" t="s">
        <v>1986</v>
      </c>
      <c r="D3560" s="63">
        <f>+INDEX('LISTA DE PRECIOS EKM '!A:K,MATCH(C3560,'LISTA DE PRECIOS EKM '!A:A,0),MATCH($D$1,'LISTA DE PRECIOS EKM '!$1:$1,0))</f>
        <v>1899900</v>
      </c>
      <c r="E3560" s="22">
        <f>+INDEX('LISTA DE PRECIOS EKM '!B:K,MATCH(C3560,'LISTA DE PRECIOS EKM '!A:A,0),7)</f>
        <v>1969900</v>
      </c>
      <c r="F3560" s="22">
        <f>+INDEX('LISTA DE PRECIOS EKM '!B:K,MATCH(C3560,'LISTA DE PRECIOS EKM '!A:A,0),9)</f>
        <v>2079900</v>
      </c>
      <c r="G3560" s="22" t="str">
        <f>+IF(ISNUMBER(MATCH(C3560,Precios!C:C,0)),"Sí está", "No está")</f>
        <v>Sí está</v>
      </c>
    </row>
    <row r="3561" spans="2:7" hidden="1">
      <c r="B3561" s="22" t="s">
        <v>6873</v>
      </c>
      <c r="C3561" s="22" t="s">
        <v>1986</v>
      </c>
      <c r="D3561" s="63">
        <f>+INDEX('LISTA DE PRECIOS EKM '!A:K,MATCH(C3561,'LISTA DE PRECIOS EKM '!A:A,0),MATCH($D$1,'LISTA DE PRECIOS EKM '!$1:$1,0))</f>
        <v>1899900</v>
      </c>
      <c r="E3561" s="22">
        <f>+INDEX('LISTA DE PRECIOS EKM '!B:K,MATCH(C3561,'LISTA DE PRECIOS EKM '!A:A,0),7)</f>
        <v>1969900</v>
      </c>
      <c r="F3561" s="22">
        <f>+INDEX('LISTA DE PRECIOS EKM '!B:K,MATCH(C3561,'LISTA DE PRECIOS EKM '!A:A,0),9)</f>
        <v>2079900</v>
      </c>
      <c r="G3561" s="22" t="str">
        <f>+IF(ISNUMBER(MATCH(C3561,Precios!C:C,0)),"Sí está", "No está")</f>
        <v>Sí está</v>
      </c>
    </row>
    <row r="3562" spans="2:7" hidden="1">
      <c r="B3562" s="22" t="s">
        <v>6874</v>
      </c>
      <c r="C3562" s="22" t="s">
        <v>1823</v>
      </c>
      <c r="D3562" s="63">
        <f>+INDEX('LISTA DE PRECIOS EKM '!A:K,MATCH(C3562,'LISTA DE PRECIOS EKM '!A:A,0),MATCH($D$1,'LISTA DE PRECIOS EKM '!$1:$1,0))</f>
        <v>1899900</v>
      </c>
      <c r="E3562" s="22">
        <f>+INDEX('LISTA DE PRECIOS EKM '!B:K,MATCH(C3562,'LISTA DE PRECIOS EKM '!A:A,0),7)</f>
        <v>1969900</v>
      </c>
      <c r="F3562" s="22">
        <f>+INDEX('LISTA DE PRECIOS EKM '!B:K,MATCH(C3562,'LISTA DE PRECIOS EKM '!A:A,0),9)</f>
        <v>2079900</v>
      </c>
      <c r="G3562" s="22" t="str">
        <f>+IF(ISNUMBER(MATCH(C3562,Precios!C:C,0)),"Sí está", "No está")</f>
        <v>Sí está</v>
      </c>
    </row>
    <row r="3563" spans="2:7" hidden="1">
      <c r="B3563" s="22" t="s">
        <v>6874</v>
      </c>
      <c r="C3563" s="22" t="s">
        <v>1823</v>
      </c>
      <c r="D3563" s="63">
        <f>+INDEX('LISTA DE PRECIOS EKM '!A:K,MATCH(C3563,'LISTA DE PRECIOS EKM '!A:A,0),MATCH($D$1,'LISTA DE PRECIOS EKM '!$1:$1,0))</f>
        <v>1899900</v>
      </c>
      <c r="E3563" s="22">
        <f>+INDEX('LISTA DE PRECIOS EKM '!B:K,MATCH(C3563,'LISTA DE PRECIOS EKM '!A:A,0),7)</f>
        <v>1969900</v>
      </c>
      <c r="F3563" s="22">
        <f>+INDEX('LISTA DE PRECIOS EKM '!B:K,MATCH(C3563,'LISTA DE PRECIOS EKM '!A:A,0),9)</f>
        <v>2079900</v>
      </c>
      <c r="G3563" s="22" t="str">
        <f>+IF(ISNUMBER(MATCH(C3563,Precios!C:C,0)),"Sí está", "No está")</f>
        <v>Sí está</v>
      </c>
    </row>
    <row r="3564" spans="2:7" hidden="1">
      <c r="B3564" s="22" t="s">
        <v>6875</v>
      </c>
      <c r="C3564" s="22" t="s">
        <v>1824</v>
      </c>
      <c r="D3564" s="63">
        <f>+INDEX('LISTA DE PRECIOS EKM '!A:K,MATCH(C3564,'LISTA DE PRECIOS EKM '!A:A,0),MATCH($D$1,'LISTA DE PRECIOS EKM '!$1:$1,0))</f>
        <v>1899900</v>
      </c>
      <c r="E3564" s="22">
        <f>+INDEX('LISTA DE PRECIOS EKM '!B:K,MATCH(C3564,'LISTA DE PRECIOS EKM '!A:A,0),7)</f>
        <v>1969900</v>
      </c>
      <c r="F3564" s="22">
        <f>+INDEX('LISTA DE PRECIOS EKM '!B:K,MATCH(C3564,'LISTA DE PRECIOS EKM '!A:A,0),9)</f>
        <v>2079900</v>
      </c>
      <c r="G3564" s="22" t="str">
        <f>+IF(ISNUMBER(MATCH(C3564,Precios!C:C,0)),"Sí está", "No está")</f>
        <v>Sí está</v>
      </c>
    </row>
    <row r="3565" spans="2:7" hidden="1">
      <c r="B3565" s="22" t="s">
        <v>6875</v>
      </c>
      <c r="C3565" s="22" t="s">
        <v>1824</v>
      </c>
      <c r="D3565" s="63">
        <f>+INDEX('LISTA DE PRECIOS EKM '!A:K,MATCH(C3565,'LISTA DE PRECIOS EKM '!A:A,0),MATCH($D$1,'LISTA DE PRECIOS EKM '!$1:$1,0))</f>
        <v>1899900</v>
      </c>
      <c r="E3565" s="22">
        <f>+INDEX('LISTA DE PRECIOS EKM '!B:K,MATCH(C3565,'LISTA DE PRECIOS EKM '!A:A,0),7)</f>
        <v>1969900</v>
      </c>
      <c r="F3565" s="22">
        <f>+INDEX('LISTA DE PRECIOS EKM '!B:K,MATCH(C3565,'LISTA DE PRECIOS EKM '!A:A,0),9)</f>
        <v>2079900</v>
      </c>
      <c r="G3565" s="22" t="str">
        <f>+IF(ISNUMBER(MATCH(C3565,Precios!C:C,0)),"Sí está", "No está")</f>
        <v>Sí está</v>
      </c>
    </row>
    <row r="3566" spans="2:7" hidden="1">
      <c r="B3566" s="22" t="s">
        <v>6876</v>
      </c>
      <c r="C3566" s="22" t="s">
        <v>1991</v>
      </c>
      <c r="D3566" s="63">
        <f>+INDEX('LISTA DE PRECIOS EKM '!A:K,MATCH(C3566,'LISTA DE PRECIOS EKM '!A:A,0),MATCH($D$1,'LISTA DE PRECIOS EKM '!$1:$1,0))</f>
        <v>1899900</v>
      </c>
      <c r="E3566" s="22">
        <f>+INDEX('LISTA DE PRECIOS EKM '!B:K,MATCH(C3566,'LISTA DE PRECIOS EKM '!A:A,0),7)</f>
        <v>1969900</v>
      </c>
      <c r="F3566" s="22">
        <f>+INDEX('LISTA DE PRECIOS EKM '!B:K,MATCH(C3566,'LISTA DE PRECIOS EKM '!A:A,0),9)</f>
        <v>2079900</v>
      </c>
      <c r="G3566" s="22" t="str">
        <f>+IF(ISNUMBER(MATCH(C3566,Precios!C:C,0)),"Sí está", "No está")</f>
        <v>Sí está</v>
      </c>
    </row>
    <row r="3567" spans="2:7" hidden="1">
      <c r="B3567" s="22" t="s">
        <v>6876</v>
      </c>
      <c r="C3567" s="22" t="s">
        <v>1991</v>
      </c>
      <c r="D3567" s="63">
        <f>+INDEX('LISTA DE PRECIOS EKM '!A:K,MATCH(C3567,'LISTA DE PRECIOS EKM '!A:A,0),MATCH($D$1,'LISTA DE PRECIOS EKM '!$1:$1,0))</f>
        <v>1899900</v>
      </c>
      <c r="E3567" s="22">
        <f>+INDEX('LISTA DE PRECIOS EKM '!B:K,MATCH(C3567,'LISTA DE PRECIOS EKM '!A:A,0),7)</f>
        <v>1969900</v>
      </c>
      <c r="F3567" s="22">
        <f>+INDEX('LISTA DE PRECIOS EKM '!B:K,MATCH(C3567,'LISTA DE PRECIOS EKM '!A:A,0),9)</f>
        <v>2079900</v>
      </c>
      <c r="G3567" s="22" t="str">
        <f>+IF(ISNUMBER(MATCH(C3567,Precios!C:C,0)),"Sí está", "No está")</f>
        <v>Sí está</v>
      </c>
    </row>
    <row r="3568" spans="2:7" hidden="1">
      <c r="B3568" s="22" t="s">
        <v>6877</v>
      </c>
      <c r="C3568" s="22" t="s">
        <v>2002</v>
      </c>
      <c r="D3568" s="63">
        <f>+INDEX('LISTA DE PRECIOS EKM '!A:K,MATCH(C3568,'LISTA DE PRECIOS EKM '!A:A,0),MATCH($D$1,'LISTA DE PRECIOS EKM '!$1:$1,0))</f>
        <v>1799900</v>
      </c>
      <c r="E3568" s="22">
        <f>+INDEX('LISTA DE PRECIOS EKM '!B:K,MATCH(C3568,'LISTA DE PRECIOS EKM '!A:A,0),7)</f>
        <v>1869900</v>
      </c>
      <c r="F3568" s="22">
        <f>+INDEX('LISTA DE PRECIOS EKM '!B:K,MATCH(C3568,'LISTA DE PRECIOS EKM '!A:A,0),9)</f>
        <v>1969900</v>
      </c>
      <c r="G3568" s="22" t="str">
        <f>+IF(ISNUMBER(MATCH(C3568,Precios!C:C,0)),"Sí está", "No está")</f>
        <v>Sí está</v>
      </c>
    </row>
    <row r="3569" spans="2:7" hidden="1">
      <c r="B3569" s="22" t="s">
        <v>6877</v>
      </c>
      <c r="C3569" s="22" t="s">
        <v>2002</v>
      </c>
      <c r="D3569" s="63">
        <f>+INDEX('LISTA DE PRECIOS EKM '!A:K,MATCH(C3569,'LISTA DE PRECIOS EKM '!A:A,0),MATCH($D$1,'LISTA DE PRECIOS EKM '!$1:$1,0))</f>
        <v>1799900</v>
      </c>
      <c r="E3569" s="22">
        <f>+INDEX('LISTA DE PRECIOS EKM '!B:K,MATCH(C3569,'LISTA DE PRECIOS EKM '!A:A,0),7)</f>
        <v>1869900</v>
      </c>
      <c r="F3569" s="22">
        <f>+INDEX('LISTA DE PRECIOS EKM '!B:K,MATCH(C3569,'LISTA DE PRECIOS EKM '!A:A,0),9)</f>
        <v>1969900</v>
      </c>
      <c r="G3569" s="22" t="str">
        <f>+IF(ISNUMBER(MATCH(C3569,Precios!C:C,0)),"Sí está", "No está")</f>
        <v>Sí está</v>
      </c>
    </row>
    <row r="3570" spans="2:7" hidden="1">
      <c r="B3570" s="22" t="s">
        <v>6878</v>
      </c>
      <c r="C3570" s="22" t="s">
        <v>1999</v>
      </c>
      <c r="D3570" s="63">
        <f>+INDEX('LISTA DE PRECIOS EKM '!A:K,MATCH(C3570,'LISTA DE PRECIOS EKM '!A:A,0),MATCH($D$1,'LISTA DE PRECIOS EKM '!$1:$1,0))</f>
        <v>1799900</v>
      </c>
      <c r="E3570" s="22">
        <f>+INDEX('LISTA DE PRECIOS EKM '!B:K,MATCH(C3570,'LISTA DE PRECIOS EKM '!A:A,0),7)</f>
        <v>1869900</v>
      </c>
      <c r="F3570" s="22">
        <f>+INDEX('LISTA DE PRECIOS EKM '!B:K,MATCH(C3570,'LISTA DE PRECIOS EKM '!A:A,0),9)</f>
        <v>1969900</v>
      </c>
      <c r="G3570" s="22" t="str">
        <f>+IF(ISNUMBER(MATCH(C3570,Precios!C:C,0)),"Sí está", "No está")</f>
        <v>Sí está</v>
      </c>
    </row>
    <row r="3571" spans="2:7" hidden="1">
      <c r="B3571" s="22" t="s">
        <v>6878</v>
      </c>
      <c r="C3571" s="22" t="s">
        <v>1999</v>
      </c>
      <c r="D3571" s="63">
        <f>+INDEX('LISTA DE PRECIOS EKM '!A:K,MATCH(C3571,'LISTA DE PRECIOS EKM '!A:A,0),MATCH($D$1,'LISTA DE PRECIOS EKM '!$1:$1,0))</f>
        <v>1799900</v>
      </c>
      <c r="E3571" s="22">
        <f>+INDEX('LISTA DE PRECIOS EKM '!B:K,MATCH(C3571,'LISTA DE PRECIOS EKM '!A:A,0),7)</f>
        <v>1869900</v>
      </c>
      <c r="F3571" s="22">
        <f>+INDEX('LISTA DE PRECIOS EKM '!B:K,MATCH(C3571,'LISTA DE PRECIOS EKM '!A:A,0),9)</f>
        <v>1969900</v>
      </c>
      <c r="G3571" s="22" t="str">
        <f>+IF(ISNUMBER(MATCH(C3571,Precios!C:C,0)),"Sí está", "No está")</f>
        <v>Sí está</v>
      </c>
    </row>
    <row r="3572" spans="2:7" hidden="1">
      <c r="B3572" s="22" t="s">
        <v>6879</v>
      </c>
      <c r="C3572" s="22" t="s">
        <v>1996</v>
      </c>
      <c r="D3572" s="63">
        <f>+INDEX('LISTA DE PRECIOS EKM '!A:K,MATCH(C3572,'LISTA DE PRECIOS EKM '!A:A,0),MATCH($D$1,'LISTA DE PRECIOS EKM '!$1:$1,0))</f>
        <v>1799900</v>
      </c>
      <c r="E3572" s="22">
        <f>+INDEX('LISTA DE PRECIOS EKM '!B:K,MATCH(C3572,'LISTA DE PRECIOS EKM '!A:A,0),7)</f>
        <v>1869900</v>
      </c>
      <c r="F3572" s="22">
        <f>+INDEX('LISTA DE PRECIOS EKM '!B:K,MATCH(C3572,'LISTA DE PRECIOS EKM '!A:A,0),9)</f>
        <v>1969900</v>
      </c>
      <c r="G3572" s="22" t="str">
        <f>+IF(ISNUMBER(MATCH(C3572,Precios!C:C,0)),"Sí está", "No está")</f>
        <v>Sí está</v>
      </c>
    </row>
    <row r="3573" spans="2:7" hidden="1">
      <c r="B3573" s="22" t="s">
        <v>6879</v>
      </c>
      <c r="C3573" s="22" t="s">
        <v>1996</v>
      </c>
      <c r="D3573" s="63">
        <f>+INDEX('LISTA DE PRECIOS EKM '!A:K,MATCH(C3573,'LISTA DE PRECIOS EKM '!A:A,0),MATCH($D$1,'LISTA DE PRECIOS EKM '!$1:$1,0))</f>
        <v>1799900</v>
      </c>
      <c r="E3573" s="22">
        <f>+INDEX('LISTA DE PRECIOS EKM '!B:K,MATCH(C3573,'LISTA DE PRECIOS EKM '!A:A,0),7)</f>
        <v>1869900</v>
      </c>
      <c r="F3573" s="22">
        <f>+INDEX('LISTA DE PRECIOS EKM '!B:K,MATCH(C3573,'LISTA DE PRECIOS EKM '!A:A,0),9)</f>
        <v>1969900</v>
      </c>
      <c r="G3573" s="22" t="str">
        <f>+IF(ISNUMBER(MATCH(C3573,Precios!C:C,0)),"Sí está", "No está")</f>
        <v>Sí está</v>
      </c>
    </row>
    <row r="3574" spans="2:7" hidden="1">
      <c r="B3574" s="22" t="s">
        <v>6880</v>
      </c>
      <c r="C3574" s="22" t="s">
        <v>2004</v>
      </c>
      <c r="D3574" s="63">
        <f>+INDEX('LISTA DE PRECIOS EKM '!A:K,MATCH(C3574,'LISTA DE PRECIOS EKM '!A:A,0),MATCH($D$1,'LISTA DE PRECIOS EKM '!$1:$1,0))</f>
        <v>1799900</v>
      </c>
      <c r="E3574" s="22">
        <f>+INDEX('LISTA DE PRECIOS EKM '!B:K,MATCH(C3574,'LISTA DE PRECIOS EKM '!A:A,0),7)</f>
        <v>1869900</v>
      </c>
      <c r="F3574" s="22">
        <f>+INDEX('LISTA DE PRECIOS EKM '!B:K,MATCH(C3574,'LISTA DE PRECIOS EKM '!A:A,0),9)</f>
        <v>1969900</v>
      </c>
      <c r="G3574" s="22" t="str">
        <f>+IF(ISNUMBER(MATCH(C3574,Precios!C:C,0)),"Sí está", "No está")</f>
        <v>Sí está</v>
      </c>
    </row>
    <row r="3575" spans="2:7" hidden="1">
      <c r="B3575" s="22" t="s">
        <v>6880</v>
      </c>
      <c r="C3575" s="22" t="s">
        <v>2004</v>
      </c>
      <c r="D3575" s="63">
        <f>+INDEX('LISTA DE PRECIOS EKM '!A:K,MATCH(C3575,'LISTA DE PRECIOS EKM '!A:A,0),MATCH($D$1,'LISTA DE PRECIOS EKM '!$1:$1,0))</f>
        <v>1799900</v>
      </c>
      <c r="E3575" s="22">
        <f>+INDEX('LISTA DE PRECIOS EKM '!B:K,MATCH(C3575,'LISTA DE PRECIOS EKM '!A:A,0),7)</f>
        <v>1869900</v>
      </c>
      <c r="F3575" s="22">
        <f>+INDEX('LISTA DE PRECIOS EKM '!B:K,MATCH(C3575,'LISTA DE PRECIOS EKM '!A:A,0),9)</f>
        <v>1969900</v>
      </c>
      <c r="G3575" s="22" t="str">
        <f>+IF(ISNUMBER(MATCH(C3575,Precios!C:C,0)),"Sí está", "No está")</f>
        <v>Sí está</v>
      </c>
    </row>
    <row r="3576" spans="2:7" hidden="1">
      <c r="B3576" s="22" t="s">
        <v>6881</v>
      </c>
      <c r="C3576" s="22" t="s">
        <v>1994</v>
      </c>
      <c r="D3576" s="63">
        <f>+INDEX('LISTA DE PRECIOS EKM '!A:K,MATCH(C3576,'LISTA DE PRECIOS EKM '!A:A,0),MATCH($D$1,'LISTA DE PRECIOS EKM '!$1:$1,0))</f>
        <v>1799900</v>
      </c>
      <c r="E3576" s="22">
        <f>+INDEX('LISTA DE PRECIOS EKM '!B:K,MATCH(C3576,'LISTA DE PRECIOS EKM '!A:A,0),7)</f>
        <v>1869900</v>
      </c>
      <c r="F3576" s="22">
        <f>+INDEX('LISTA DE PRECIOS EKM '!B:K,MATCH(C3576,'LISTA DE PRECIOS EKM '!A:A,0),9)</f>
        <v>1969900</v>
      </c>
      <c r="G3576" s="22" t="str">
        <f>+IF(ISNUMBER(MATCH(C3576,Precios!C:C,0)),"Sí está", "No está")</f>
        <v>Sí está</v>
      </c>
    </row>
    <row r="3577" spans="2:7" hidden="1">
      <c r="B3577" s="22" t="s">
        <v>6881</v>
      </c>
      <c r="C3577" s="22" t="s">
        <v>1994</v>
      </c>
      <c r="D3577" s="63">
        <f>+INDEX('LISTA DE PRECIOS EKM '!A:K,MATCH(C3577,'LISTA DE PRECIOS EKM '!A:A,0),MATCH($D$1,'LISTA DE PRECIOS EKM '!$1:$1,0))</f>
        <v>1799900</v>
      </c>
      <c r="E3577" s="22">
        <f>+INDEX('LISTA DE PRECIOS EKM '!B:K,MATCH(C3577,'LISTA DE PRECIOS EKM '!A:A,0),7)</f>
        <v>1869900</v>
      </c>
      <c r="F3577" s="22">
        <f>+INDEX('LISTA DE PRECIOS EKM '!B:K,MATCH(C3577,'LISTA DE PRECIOS EKM '!A:A,0),9)</f>
        <v>1969900</v>
      </c>
      <c r="G3577" s="22" t="str">
        <f>+IF(ISNUMBER(MATCH(C3577,Precios!C:C,0)),"Sí está", "No está")</f>
        <v>Sí está</v>
      </c>
    </row>
    <row r="3578" spans="2:7" hidden="1">
      <c r="B3578" s="22" t="s">
        <v>7010</v>
      </c>
      <c r="C3578" s="22" t="s">
        <v>2048</v>
      </c>
      <c r="D3578" s="63">
        <f>+INDEX('LISTA DE PRECIOS EKM '!A:K,MATCH(C3578,'LISTA DE PRECIOS EKM '!A:A,0),MATCH($D$1,'LISTA DE PRECIOS EKM '!$1:$1,0))</f>
        <v>1169900</v>
      </c>
      <c r="E3578" s="22">
        <f>+INDEX('LISTA DE PRECIOS EKM '!B:K,MATCH(C3578,'LISTA DE PRECIOS EKM '!A:A,0),7)</f>
        <v>1209900</v>
      </c>
      <c r="F3578" s="22">
        <f>+INDEX('LISTA DE PRECIOS EKM '!B:K,MATCH(C3578,'LISTA DE PRECIOS EKM '!A:A,0),9)</f>
        <v>1279900</v>
      </c>
      <c r="G3578" s="22" t="str">
        <f>+IF(ISNUMBER(MATCH(C3578,Precios!C:C,0)),"Sí está", "No está")</f>
        <v>Sí está</v>
      </c>
    </row>
    <row r="3579" spans="2:7" hidden="1">
      <c r="B3579" s="22" t="s">
        <v>7010</v>
      </c>
      <c r="C3579" s="22" t="s">
        <v>2048</v>
      </c>
      <c r="D3579" s="63">
        <f>+INDEX('LISTA DE PRECIOS EKM '!A:K,MATCH(C3579,'LISTA DE PRECIOS EKM '!A:A,0),MATCH($D$1,'LISTA DE PRECIOS EKM '!$1:$1,0))</f>
        <v>1169900</v>
      </c>
      <c r="E3579" s="22">
        <f>+INDEX('LISTA DE PRECIOS EKM '!B:K,MATCH(C3579,'LISTA DE PRECIOS EKM '!A:A,0),7)</f>
        <v>1209900</v>
      </c>
      <c r="F3579" s="22">
        <f>+INDEX('LISTA DE PRECIOS EKM '!B:K,MATCH(C3579,'LISTA DE PRECIOS EKM '!A:A,0),9)</f>
        <v>1279900</v>
      </c>
      <c r="G3579" s="22" t="str">
        <f>+IF(ISNUMBER(MATCH(C3579,Precios!C:C,0)),"Sí está", "No está")</f>
        <v>Sí está</v>
      </c>
    </row>
    <row r="3580" spans="2:7" hidden="1">
      <c r="B3580" s="22" t="s">
        <v>7011</v>
      </c>
      <c r="C3580" s="22" t="s">
        <v>2049</v>
      </c>
      <c r="D3580" s="63">
        <f>+INDEX('LISTA DE PRECIOS EKM '!A:K,MATCH(C3580,'LISTA DE PRECIOS EKM '!A:A,0),MATCH($D$1,'LISTA DE PRECIOS EKM '!$1:$1,0))</f>
        <v>669900</v>
      </c>
      <c r="E3580" s="22">
        <f>+INDEX('LISTA DE PRECIOS EKM '!B:K,MATCH(C3580,'LISTA DE PRECIOS EKM '!A:A,0),7)</f>
        <v>689900</v>
      </c>
      <c r="F3580" s="22">
        <f>+INDEX('LISTA DE PRECIOS EKM '!B:K,MATCH(C3580,'LISTA DE PRECIOS EKM '!A:A,0),9)</f>
        <v>729900</v>
      </c>
      <c r="G3580" s="22" t="str">
        <f>+IF(ISNUMBER(MATCH(C3580,Precios!C:C,0)),"Sí está", "No está")</f>
        <v>Sí está</v>
      </c>
    </row>
    <row r="3581" spans="2:7" hidden="1">
      <c r="B3581" s="22" t="s">
        <v>7011</v>
      </c>
      <c r="C3581" s="22" t="s">
        <v>2049</v>
      </c>
      <c r="D3581" s="63">
        <f>+INDEX('LISTA DE PRECIOS EKM '!A:K,MATCH(C3581,'LISTA DE PRECIOS EKM '!A:A,0),MATCH($D$1,'LISTA DE PRECIOS EKM '!$1:$1,0))</f>
        <v>669900</v>
      </c>
      <c r="E3581" s="22">
        <f>+INDEX('LISTA DE PRECIOS EKM '!B:K,MATCH(C3581,'LISTA DE PRECIOS EKM '!A:A,0),7)</f>
        <v>689900</v>
      </c>
      <c r="F3581" s="22">
        <f>+INDEX('LISTA DE PRECIOS EKM '!B:K,MATCH(C3581,'LISTA DE PRECIOS EKM '!A:A,0),9)</f>
        <v>729900</v>
      </c>
      <c r="G3581" s="22" t="str">
        <f>+IF(ISNUMBER(MATCH(C3581,Precios!C:C,0)),"Sí está", "No está")</f>
        <v>Sí está</v>
      </c>
    </row>
    <row r="3582" spans="2:7" hidden="1">
      <c r="B3582" s="22" t="s">
        <v>7050</v>
      </c>
      <c r="C3582" s="22" t="s">
        <v>2046</v>
      </c>
      <c r="D3582" s="63">
        <f>+INDEX('LISTA DE PRECIOS EKM '!A:K,MATCH(C3582,'LISTA DE PRECIOS EKM '!A:A,0),MATCH($D$1,'LISTA DE PRECIOS EKM '!$1:$1,0))</f>
        <v>949900</v>
      </c>
      <c r="E3582" s="22">
        <f>+INDEX('LISTA DE PRECIOS EKM '!B:K,MATCH(C3582,'LISTA DE PRECIOS EKM '!A:A,0),7)</f>
        <v>979900</v>
      </c>
      <c r="F3582" s="22">
        <f>+INDEX('LISTA DE PRECIOS EKM '!B:K,MATCH(C3582,'LISTA DE PRECIOS EKM '!A:A,0),9)</f>
        <v>1039900</v>
      </c>
      <c r="G3582" s="22" t="str">
        <f>+IF(ISNUMBER(MATCH(C3582,Precios!C:C,0)),"Sí está", "No está")</f>
        <v>Sí está</v>
      </c>
    </row>
    <row r="3583" spans="2:7" hidden="1">
      <c r="B3583" s="22" t="s">
        <v>7050</v>
      </c>
      <c r="C3583" s="22" t="s">
        <v>2046</v>
      </c>
      <c r="D3583" s="63">
        <f>+INDEX('LISTA DE PRECIOS EKM '!A:K,MATCH(C3583,'LISTA DE PRECIOS EKM '!A:A,0),MATCH($D$1,'LISTA DE PRECIOS EKM '!$1:$1,0))</f>
        <v>949900</v>
      </c>
      <c r="E3583" s="22">
        <f>+INDEX('LISTA DE PRECIOS EKM '!B:K,MATCH(C3583,'LISTA DE PRECIOS EKM '!A:A,0),7)</f>
        <v>979900</v>
      </c>
      <c r="F3583" s="22">
        <f>+INDEX('LISTA DE PRECIOS EKM '!B:K,MATCH(C3583,'LISTA DE PRECIOS EKM '!A:A,0),9)</f>
        <v>1039900</v>
      </c>
      <c r="G3583" s="22" t="str">
        <f>+IF(ISNUMBER(MATCH(C3583,Precios!C:C,0)),"Sí está", "No está")</f>
        <v>Sí está</v>
      </c>
    </row>
    <row r="3584" spans="2:7" hidden="1">
      <c r="B3584" s="22" t="s">
        <v>7051</v>
      </c>
      <c r="C3584" s="22" t="s">
        <v>2047</v>
      </c>
      <c r="D3584" s="63">
        <f>+INDEX('LISTA DE PRECIOS EKM '!A:K,MATCH(C3584,'LISTA DE PRECIOS EKM '!A:A,0),MATCH($D$1,'LISTA DE PRECIOS EKM '!$1:$1,0))</f>
        <v>859900</v>
      </c>
      <c r="E3584" s="22">
        <f>+INDEX('LISTA DE PRECIOS EKM '!B:K,MATCH(C3584,'LISTA DE PRECIOS EKM '!A:A,0),7)</f>
        <v>889900</v>
      </c>
      <c r="F3584" s="22">
        <f>+INDEX('LISTA DE PRECIOS EKM '!B:K,MATCH(C3584,'LISTA DE PRECIOS EKM '!A:A,0),9)</f>
        <v>939900</v>
      </c>
      <c r="G3584" s="22" t="str">
        <f>+IF(ISNUMBER(MATCH(C3584,Precios!C:C,0)),"Sí está", "No está")</f>
        <v>Sí está</v>
      </c>
    </row>
    <row r="3585" spans="2:7" hidden="1">
      <c r="B3585" s="22" t="s">
        <v>7051</v>
      </c>
      <c r="C3585" s="22" t="s">
        <v>2047</v>
      </c>
      <c r="D3585" s="63">
        <f>+INDEX('LISTA DE PRECIOS EKM '!A:K,MATCH(C3585,'LISTA DE PRECIOS EKM '!A:A,0),MATCH($D$1,'LISTA DE PRECIOS EKM '!$1:$1,0))</f>
        <v>859900</v>
      </c>
      <c r="E3585" s="22">
        <f>+INDEX('LISTA DE PRECIOS EKM '!B:K,MATCH(C3585,'LISTA DE PRECIOS EKM '!A:A,0),7)</f>
        <v>889900</v>
      </c>
      <c r="F3585" s="22">
        <f>+INDEX('LISTA DE PRECIOS EKM '!B:K,MATCH(C3585,'LISTA DE PRECIOS EKM '!A:A,0),9)</f>
        <v>939900</v>
      </c>
      <c r="G3585" s="22" t="str">
        <f>+IF(ISNUMBER(MATCH(C3585,Precios!C:C,0)),"Sí está", "No está")</f>
        <v>Sí está</v>
      </c>
    </row>
    <row r="3586" spans="2:7" hidden="1">
      <c r="B3586" s="22" t="s">
        <v>7052</v>
      </c>
      <c r="C3586" s="22" t="s">
        <v>2050</v>
      </c>
      <c r="D3586" s="63">
        <f>+INDEX('LISTA DE PRECIOS EKM '!A:K,MATCH(C3586,'LISTA DE PRECIOS EKM '!A:A,0),MATCH($D$1,'LISTA DE PRECIOS EKM '!$1:$1,0))</f>
        <v>769900</v>
      </c>
      <c r="E3586" s="22">
        <f>+INDEX('LISTA DE PRECIOS EKM '!B:K,MATCH(C3586,'LISTA DE PRECIOS EKM '!A:A,0),7)</f>
        <v>799900</v>
      </c>
      <c r="F3586" s="22">
        <f>+INDEX('LISTA DE PRECIOS EKM '!B:K,MATCH(C3586,'LISTA DE PRECIOS EKM '!A:A,0),9)</f>
        <v>839900</v>
      </c>
      <c r="G3586" s="22" t="str">
        <f>+IF(ISNUMBER(MATCH(C3586,Precios!C:C,0)),"Sí está", "No está")</f>
        <v>Sí está</v>
      </c>
    </row>
    <row r="3587" spans="2:7" hidden="1">
      <c r="B3587" s="22" t="s">
        <v>7052</v>
      </c>
      <c r="C3587" s="22" t="s">
        <v>2050</v>
      </c>
      <c r="D3587" s="63">
        <f>+INDEX('LISTA DE PRECIOS EKM '!A:K,MATCH(C3587,'LISTA DE PRECIOS EKM '!A:A,0),MATCH($D$1,'LISTA DE PRECIOS EKM '!$1:$1,0))</f>
        <v>769900</v>
      </c>
      <c r="E3587" s="22">
        <f>+INDEX('LISTA DE PRECIOS EKM '!B:K,MATCH(C3587,'LISTA DE PRECIOS EKM '!A:A,0),7)</f>
        <v>799900</v>
      </c>
      <c r="F3587" s="22">
        <f>+INDEX('LISTA DE PRECIOS EKM '!B:K,MATCH(C3587,'LISTA DE PRECIOS EKM '!A:A,0),9)</f>
        <v>839900</v>
      </c>
      <c r="G3587" s="22" t="str">
        <f>+IF(ISNUMBER(MATCH(C3587,Precios!C:C,0)),"Sí está", "No está")</f>
        <v>Sí está</v>
      </c>
    </row>
    <row r="3588" spans="2:7" hidden="1">
      <c r="B3588" s="22" t="s">
        <v>7053</v>
      </c>
      <c r="C3588" s="22" t="s">
        <v>2052</v>
      </c>
      <c r="D3588" s="63" t="e">
        <f>+INDEX('LISTA DE PRECIOS EKM '!A:K,MATCH(C3588,'LISTA DE PRECIOS EKM '!A:A,0),MATCH($D$1,'LISTA DE PRECIOS EKM '!$1:$1,0))</f>
        <v>#N/A</v>
      </c>
      <c r="E3588" s="22" t="e">
        <f>+INDEX('LISTA DE PRECIOS EKM '!B:K,MATCH(C3588,'LISTA DE PRECIOS EKM '!A:A,0),7)</f>
        <v>#N/A</v>
      </c>
      <c r="F3588" s="22" t="e">
        <f>+INDEX('LISTA DE PRECIOS EKM '!B:K,MATCH(C3588,'LISTA DE PRECIOS EKM '!A:A,0),9)</f>
        <v>#N/A</v>
      </c>
      <c r="G3588" s="22" t="str">
        <f>+IF(ISNUMBER(MATCH(C3588,Precios!C:C,0)),"Sí está", "No está")</f>
        <v>Sí está</v>
      </c>
    </row>
    <row r="3589" spans="2:7" hidden="1">
      <c r="B3589" s="22" t="s">
        <v>7054</v>
      </c>
      <c r="C3589" s="22" t="s">
        <v>2053</v>
      </c>
      <c r="D3589" s="63" t="e">
        <f>+INDEX('LISTA DE PRECIOS EKM '!A:K,MATCH(C3589,'LISTA DE PRECIOS EKM '!A:A,0),MATCH($D$1,'LISTA DE PRECIOS EKM '!$1:$1,0))</f>
        <v>#N/A</v>
      </c>
      <c r="E3589" s="22" t="e">
        <f>+INDEX('LISTA DE PRECIOS EKM '!B:K,MATCH(C3589,'LISTA DE PRECIOS EKM '!A:A,0),7)</f>
        <v>#N/A</v>
      </c>
      <c r="F3589" s="22" t="e">
        <f>+INDEX('LISTA DE PRECIOS EKM '!B:K,MATCH(C3589,'LISTA DE PRECIOS EKM '!A:A,0),9)</f>
        <v>#N/A</v>
      </c>
      <c r="G3589" s="22" t="str">
        <f>+IF(ISNUMBER(MATCH(C3589,Precios!C:C,0)),"Sí está", "No está")</f>
        <v>Sí está</v>
      </c>
    </row>
    <row r="3590" spans="2:7" hidden="1">
      <c r="B3590" s="22" t="s">
        <v>7054</v>
      </c>
      <c r="C3590" s="22" t="s">
        <v>2053</v>
      </c>
      <c r="D3590" s="63" t="e">
        <f>+INDEX('LISTA DE PRECIOS EKM '!A:K,MATCH(C3590,'LISTA DE PRECIOS EKM '!A:A,0),MATCH($D$1,'LISTA DE PRECIOS EKM '!$1:$1,0))</f>
        <v>#N/A</v>
      </c>
      <c r="E3590" s="22" t="e">
        <f>+INDEX('LISTA DE PRECIOS EKM '!B:K,MATCH(C3590,'LISTA DE PRECIOS EKM '!A:A,0),7)</f>
        <v>#N/A</v>
      </c>
      <c r="F3590" s="22" t="e">
        <f>+INDEX('LISTA DE PRECIOS EKM '!B:K,MATCH(C3590,'LISTA DE PRECIOS EKM '!A:A,0),9)</f>
        <v>#N/A</v>
      </c>
      <c r="G3590" s="22" t="str">
        <f>+IF(ISNUMBER(MATCH(C3590,Precios!C:C,0)),"Sí está", "No está")</f>
        <v>Sí está</v>
      </c>
    </row>
    <row r="3591" spans="2:7" hidden="1">
      <c r="B3591" s="22" t="s">
        <v>7055</v>
      </c>
      <c r="C3591" s="22" t="s">
        <v>2051</v>
      </c>
      <c r="D3591" s="63" t="e">
        <f>+INDEX('LISTA DE PRECIOS EKM '!A:K,MATCH(C3591,'LISTA DE PRECIOS EKM '!A:A,0),MATCH($D$1,'LISTA DE PRECIOS EKM '!$1:$1,0))</f>
        <v>#N/A</v>
      </c>
      <c r="E3591" s="22" t="e">
        <f>+INDEX('LISTA DE PRECIOS EKM '!B:K,MATCH(C3591,'LISTA DE PRECIOS EKM '!A:A,0),7)</f>
        <v>#N/A</v>
      </c>
      <c r="F3591" s="22" t="e">
        <f>+INDEX('LISTA DE PRECIOS EKM '!B:K,MATCH(C3591,'LISTA DE PRECIOS EKM '!A:A,0),9)</f>
        <v>#N/A</v>
      </c>
      <c r="G3591" s="22" t="str">
        <f>+IF(ISNUMBER(MATCH(C3591,Precios!C:C,0)),"Sí está", "No está")</f>
        <v>Sí está</v>
      </c>
    </row>
    <row r="3592" spans="2:7" hidden="1">
      <c r="B3592" s="22" t="s">
        <v>7132</v>
      </c>
      <c r="C3592" s="22" t="s">
        <v>2054</v>
      </c>
      <c r="D3592" s="63" t="e">
        <f>+INDEX('LISTA DE PRECIOS EKM '!A:K,MATCH(C3592,'LISTA DE PRECIOS EKM '!A:A,0),MATCH($D$1,'LISTA DE PRECIOS EKM '!$1:$1,0))</f>
        <v>#N/A</v>
      </c>
      <c r="E3592" s="22" t="e">
        <f>+INDEX('LISTA DE PRECIOS EKM '!B:K,MATCH(C3592,'LISTA DE PRECIOS EKM '!A:A,0),7)</f>
        <v>#N/A</v>
      </c>
      <c r="F3592" s="22" t="e">
        <f>+INDEX('LISTA DE PRECIOS EKM '!B:K,MATCH(C3592,'LISTA DE PRECIOS EKM '!A:A,0),9)</f>
        <v>#N/A</v>
      </c>
      <c r="G3592" s="22" t="str">
        <f>+IF(ISNUMBER(MATCH(C3592,Precios!C:C,0)),"Sí está", "No está")</f>
        <v>Sí está</v>
      </c>
    </row>
    <row r="3593" spans="2:7" hidden="1">
      <c r="B3593" s="22" t="s">
        <v>7132</v>
      </c>
      <c r="C3593" s="22" t="s">
        <v>2054</v>
      </c>
      <c r="D3593" s="63" t="e">
        <f>+INDEX('LISTA DE PRECIOS EKM '!A:K,MATCH(C3593,'LISTA DE PRECIOS EKM '!A:A,0),MATCH($D$1,'LISTA DE PRECIOS EKM '!$1:$1,0))</f>
        <v>#N/A</v>
      </c>
      <c r="E3593" s="22" t="e">
        <f>+INDEX('LISTA DE PRECIOS EKM '!B:K,MATCH(C3593,'LISTA DE PRECIOS EKM '!A:A,0),7)</f>
        <v>#N/A</v>
      </c>
      <c r="F3593" s="22" t="e">
        <f>+INDEX('LISTA DE PRECIOS EKM '!B:K,MATCH(C3593,'LISTA DE PRECIOS EKM '!A:A,0),9)</f>
        <v>#N/A</v>
      </c>
      <c r="G3593" s="22" t="str">
        <f>+IF(ISNUMBER(MATCH(C3593,Precios!C:C,0)),"Sí está", "No está")</f>
        <v>Sí está</v>
      </c>
    </row>
    <row r="3594" spans="2:7" hidden="1">
      <c r="B3594" s="22" t="s">
        <v>5134</v>
      </c>
      <c r="C3594" s="22" t="s">
        <v>1678</v>
      </c>
      <c r="D3594" s="63">
        <f>+INDEX('LISTA DE PRECIOS EKM '!A:K,MATCH(C3594,'LISTA DE PRECIOS EKM '!A:A,0),MATCH($D$1,'LISTA DE PRECIOS EKM '!$1:$1,0))</f>
        <v>149900</v>
      </c>
      <c r="E3594" s="22">
        <f>+INDEX('LISTA DE PRECIOS EKM '!B:K,MATCH(C3594,'LISTA DE PRECIOS EKM '!A:A,0),7)</f>
        <v>149900</v>
      </c>
      <c r="F3594" s="22">
        <f>+INDEX('LISTA DE PRECIOS EKM '!B:K,MATCH(C3594,'LISTA DE PRECIOS EKM '!A:A,0),9)</f>
        <v>159900</v>
      </c>
      <c r="G3594" s="22" t="str">
        <f>+IF(ISNUMBER(MATCH(C3594,Precios!C:C,0)),"Sí está", "No está")</f>
        <v>Sí está</v>
      </c>
    </row>
    <row r="3595" spans="2:7" hidden="1">
      <c r="B3595" s="22" t="s">
        <v>5379</v>
      </c>
      <c r="C3595" s="22" t="s">
        <v>2211</v>
      </c>
      <c r="D3595" s="63">
        <f>+INDEX('LISTA DE PRECIOS EKM '!A:K,MATCH(C3595,'LISTA DE PRECIOS EKM '!A:A,0),MATCH($D$1,'LISTA DE PRECIOS EKM '!$1:$1,0))</f>
        <v>1199900</v>
      </c>
      <c r="E3595" s="22">
        <f>+INDEX('LISTA DE PRECIOS EKM '!B:K,MATCH(C3595,'LISTA DE PRECIOS EKM '!A:A,0),7)</f>
        <v>1249900</v>
      </c>
      <c r="F3595" s="22">
        <f>+INDEX('LISTA DE PRECIOS EKM '!B:K,MATCH(C3595,'LISTA DE PRECIOS EKM '!A:A,0),9)</f>
        <v>1309900</v>
      </c>
      <c r="G3595" s="22" t="str">
        <f>+IF(ISNUMBER(MATCH(C3595,Precios!C:C,0)),"Sí está", "No está")</f>
        <v>Sí está</v>
      </c>
    </row>
    <row r="3596" spans="2:7" hidden="1">
      <c r="B3596" s="22" t="s">
        <v>5385</v>
      </c>
      <c r="C3596" s="22" t="s">
        <v>2209</v>
      </c>
      <c r="D3596" s="63">
        <f>+INDEX('LISTA DE PRECIOS EKM '!A:K,MATCH(C3596,'LISTA DE PRECIOS EKM '!A:A,0),MATCH($D$1,'LISTA DE PRECIOS EKM '!$1:$1,0))</f>
        <v>1199900</v>
      </c>
      <c r="E3596" s="22">
        <f>+INDEX('LISTA DE PRECIOS EKM '!B:K,MATCH(C3596,'LISTA DE PRECIOS EKM '!A:A,0),7)</f>
        <v>1249900</v>
      </c>
      <c r="F3596" s="22">
        <f>+INDEX('LISTA DE PRECIOS EKM '!B:K,MATCH(C3596,'LISTA DE PRECIOS EKM '!A:A,0),9)</f>
        <v>1309900</v>
      </c>
      <c r="G3596" s="22" t="str">
        <f>+IF(ISNUMBER(MATCH(C3596,Precios!C:C,0)),"Sí está", "No está")</f>
        <v>Sí está</v>
      </c>
    </row>
    <row r="3597" spans="2:7" hidden="1">
      <c r="B3597" s="22" t="s">
        <v>5855</v>
      </c>
      <c r="C3597" s="22" t="s">
        <v>1732</v>
      </c>
      <c r="D3597" s="63">
        <f>+INDEX('LISTA DE PRECIOS EKM '!A:K,MATCH(C3597,'LISTA DE PRECIOS EKM '!A:A,0),MATCH($D$1,'LISTA DE PRECIOS EKM '!$1:$1,0))</f>
        <v>259900</v>
      </c>
      <c r="E3597" s="22">
        <f>+INDEX('LISTA DE PRECIOS EKM '!B:K,MATCH(C3597,'LISTA DE PRECIOS EKM '!A:A,0),7)</f>
        <v>269900</v>
      </c>
      <c r="F3597" s="22">
        <f>+INDEX('LISTA DE PRECIOS EKM '!B:K,MATCH(C3597,'LISTA DE PRECIOS EKM '!A:A,0),9)</f>
        <v>279900</v>
      </c>
      <c r="G3597" s="22" t="str">
        <f>+IF(ISNUMBER(MATCH(C3597,Precios!C:C,0)),"Sí está", "No está")</f>
        <v>Sí está</v>
      </c>
    </row>
    <row r="3598" spans="2:7" hidden="1">
      <c r="B3598" s="22" t="s">
        <v>6008</v>
      </c>
      <c r="C3598" s="22" t="s">
        <v>2613</v>
      </c>
      <c r="D3598" s="63">
        <f>+INDEX('LISTA DE PRECIOS EKM '!A:K,MATCH(C3598,'LISTA DE PRECIOS EKM '!A:A,0),MATCH($D$1,'LISTA DE PRECIOS EKM '!$1:$1,0))</f>
        <v>609900</v>
      </c>
      <c r="E3598" s="22">
        <f>+INDEX('LISTA DE PRECIOS EKM '!B:K,MATCH(C3598,'LISTA DE PRECIOS EKM '!A:A,0),7)</f>
        <v>629900</v>
      </c>
      <c r="F3598" s="22">
        <f>+INDEX('LISTA DE PRECIOS EKM '!B:K,MATCH(C3598,'LISTA DE PRECIOS EKM '!A:A,0),9)</f>
        <v>669900</v>
      </c>
      <c r="G3598" s="22" t="str">
        <f>+IF(ISNUMBER(MATCH(C3598,Precios!C:C,0)),"Sí está", "No está")</f>
        <v>Sí está</v>
      </c>
    </row>
    <row r="3599" spans="2:7" hidden="1">
      <c r="B3599" s="22" t="s">
        <v>6240</v>
      </c>
      <c r="C3599" s="22" t="s">
        <v>2416</v>
      </c>
      <c r="D3599" s="63">
        <f>+INDEX('LISTA DE PRECIOS EKM '!A:K,MATCH(C3599,'LISTA DE PRECIOS EKM '!A:A,0),MATCH($D$1,'LISTA DE PRECIOS EKM '!$1:$1,0))</f>
        <v>259900</v>
      </c>
      <c r="E3599" s="22">
        <f>+INDEX('LISTA DE PRECIOS EKM '!B:K,MATCH(C3599,'LISTA DE PRECIOS EKM '!A:A,0),7)</f>
        <v>269900</v>
      </c>
      <c r="F3599" s="22">
        <f>+INDEX('LISTA DE PRECIOS EKM '!B:K,MATCH(C3599,'LISTA DE PRECIOS EKM '!A:A,0),9)</f>
        <v>279900</v>
      </c>
      <c r="G3599" s="22" t="str">
        <f>+IF(ISNUMBER(MATCH(C3599,Precios!C:C,0)),"Sí está", "No está")</f>
        <v>Sí está</v>
      </c>
    </row>
    <row r="3600" spans="2:7" hidden="1">
      <c r="B3600" s="22" t="s">
        <v>6258</v>
      </c>
      <c r="C3600" s="22" t="s">
        <v>2350</v>
      </c>
      <c r="D3600" s="63">
        <f>+INDEX('LISTA DE PRECIOS EKM '!A:K,MATCH(C3600,'LISTA DE PRECIOS EKM '!A:A,0),MATCH($D$1,'LISTA DE PRECIOS EKM '!$1:$1,0))</f>
        <v>1299900</v>
      </c>
      <c r="E3600" s="22">
        <f>+INDEX('LISTA DE PRECIOS EKM '!B:K,MATCH(C3600,'LISTA DE PRECIOS EKM '!A:A,0),7)</f>
        <v>1349900</v>
      </c>
      <c r="F3600" s="22">
        <f>+INDEX('LISTA DE PRECIOS EKM '!B:K,MATCH(C3600,'LISTA DE PRECIOS EKM '!A:A,0),9)</f>
        <v>1419900</v>
      </c>
      <c r="G3600" s="22" t="str">
        <f>+IF(ISNUMBER(MATCH(C3600,Precios!C:C,0)),"Sí está", "No está")</f>
        <v>Sí está</v>
      </c>
    </row>
    <row r="3601" spans="2:7" hidden="1">
      <c r="B3601" s="22" t="s">
        <v>6810</v>
      </c>
      <c r="C3601" s="22" t="s">
        <v>2207</v>
      </c>
      <c r="D3601" s="63">
        <f>+INDEX('LISTA DE PRECIOS EKM '!A:K,MATCH(C3601,'LISTA DE PRECIOS EKM '!A:A,0),MATCH($D$1,'LISTA DE PRECIOS EKM '!$1:$1,0))</f>
        <v>1199900</v>
      </c>
      <c r="E3601" s="22">
        <f>+INDEX('LISTA DE PRECIOS EKM '!B:K,MATCH(C3601,'LISTA DE PRECIOS EKM '!A:A,0),7)</f>
        <v>1249900</v>
      </c>
      <c r="F3601" s="22">
        <f>+INDEX('LISTA DE PRECIOS EKM '!B:K,MATCH(C3601,'LISTA DE PRECIOS EKM '!A:A,0),9)</f>
        <v>1309900</v>
      </c>
      <c r="G3601" s="22" t="str">
        <f>+IF(ISNUMBER(MATCH(C3601,Precios!C:C,0)),"Sí está", "No está")</f>
        <v>Sí está</v>
      </c>
    </row>
    <row r="3602" spans="2:7" hidden="1">
      <c r="B3602" s="22" t="s">
        <v>6848</v>
      </c>
      <c r="C3602" s="22" t="s">
        <v>2182</v>
      </c>
      <c r="D3602" s="63">
        <f>+INDEX('LISTA DE PRECIOS EKM '!A:K,MATCH(C3602,'LISTA DE PRECIOS EKM '!A:A,0),MATCH($D$1,'LISTA DE PRECIOS EKM '!$1:$1,0))</f>
        <v>2319900</v>
      </c>
      <c r="E3602" s="22">
        <f>+INDEX('LISTA DE PRECIOS EKM '!B:K,MATCH(C3602,'LISTA DE PRECIOS EKM '!A:A,0),7)</f>
        <v>2409900</v>
      </c>
      <c r="F3602" s="22">
        <f>+INDEX('LISTA DE PRECIOS EKM '!B:K,MATCH(C3602,'LISTA DE PRECIOS EKM '!A:A,0),9)</f>
        <v>2549900</v>
      </c>
      <c r="G3602" s="22" t="str">
        <f>+IF(ISNUMBER(MATCH(C3602,Precios!C:C,0)),"Sí está", "No está")</f>
        <v>Sí está</v>
      </c>
    </row>
    <row r="3603" spans="2:7" hidden="1">
      <c r="B3603" s="22" t="s">
        <v>6867</v>
      </c>
      <c r="C3603" s="22" t="s">
        <v>1983</v>
      </c>
      <c r="D3603" s="63">
        <f>+INDEX('LISTA DE PRECIOS EKM '!A:K,MATCH(C3603,'LISTA DE PRECIOS EKM '!A:A,0),MATCH($D$1,'LISTA DE PRECIOS EKM '!$1:$1,0))</f>
        <v>1899900</v>
      </c>
      <c r="E3603" s="22">
        <f>+INDEX('LISTA DE PRECIOS EKM '!B:K,MATCH(C3603,'LISTA DE PRECIOS EKM '!A:A,0),7)</f>
        <v>1969900</v>
      </c>
      <c r="F3603" s="22">
        <f>+INDEX('LISTA DE PRECIOS EKM '!B:K,MATCH(C3603,'LISTA DE PRECIOS EKM '!A:A,0),9)</f>
        <v>2079900</v>
      </c>
      <c r="G3603" s="22" t="str">
        <f>+IF(ISNUMBER(MATCH(C3603,Precios!C:C,0)),"Sí está", "No está")</f>
        <v>Sí está</v>
      </c>
    </row>
    <row r="3604" spans="2:7" hidden="1">
      <c r="B3604" s="22" t="s">
        <v>5373</v>
      </c>
      <c r="C3604" s="22" t="s">
        <v>2213</v>
      </c>
      <c r="D3604" s="63">
        <f>+INDEX('LISTA DE PRECIOS EKM '!A:K,MATCH(C3604,'LISTA DE PRECIOS EKM '!A:A,0),MATCH($D$1,'LISTA DE PRECIOS EKM '!$1:$1,0))</f>
        <v>1399900</v>
      </c>
      <c r="E3604" s="22">
        <f>+INDEX('LISTA DE PRECIOS EKM '!B:K,MATCH(C3604,'LISTA DE PRECIOS EKM '!A:A,0),7)</f>
        <v>1449900</v>
      </c>
      <c r="F3604" s="22">
        <f>+INDEX('LISTA DE PRECIOS EKM '!B:K,MATCH(C3604,'LISTA DE PRECIOS EKM '!A:A,0),9)</f>
        <v>1529900</v>
      </c>
      <c r="G3604" s="22" t="str">
        <f>+IF(ISNUMBER(MATCH(C3604,Precios!C:C,0)),"Sí está", "No está")</f>
        <v>Sí está</v>
      </c>
    </row>
    <row r="3605" spans="2:7" hidden="1">
      <c r="B3605" s="22" t="s">
        <v>5384</v>
      </c>
      <c r="C3605" s="22" t="s">
        <v>2206</v>
      </c>
      <c r="D3605" s="63">
        <f>+INDEX('LISTA DE PRECIOS EKM '!A:K,MATCH(C3605,'LISTA DE PRECIOS EKM '!A:A,0),MATCH($D$1,'LISTA DE PRECIOS EKM '!$1:$1,0))</f>
        <v>1199900</v>
      </c>
      <c r="E3605" s="22">
        <f>+INDEX('LISTA DE PRECIOS EKM '!B:K,MATCH(C3605,'LISTA DE PRECIOS EKM '!A:A,0),7)</f>
        <v>1249900</v>
      </c>
      <c r="F3605" s="22">
        <f>+INDEX('LISTA DE PRECIOS EKM '!B:K,MATCH(C3605,'LISTA DE PRECIOS EKM '!A:A,0),9)</f>
        <v>1309900</v>
      </c>
      <c r="G3605" s="22" t="str">
        <f>+IF(ISNUMBER(MATCH(C3605,Precios!C:C,0)),"Sí está", "No está")</f>
        <v>Sí está</v>
      </c>
    </row>
    <row r="3606" spans="2:7" hidden="1">
      <c r="B3606" s="22" t="s">
        <v>5386</v>
      </c>
      <c r="C3606" s="22" t="s">
        <v>2208</v>
      </c>
      <c r="D3606" s="63">
        <f>+INDEX('LISTA DE PRECIOS EKM '!A:K,MATCH(C3606,'LISTA DE PRECIOS EKM '!A:A,0),MATCH($D$1,'LISTA DE PRECIOS EKM '!$1:$1,0))</f>
        <v>1199900</v>
      </c>
      <c r="E3606" s="22">
        <f>+INDEX('LISTA DE PRECIOS EKM '!B:K,MATCH(C3606,'LISTA DE PRECIOS EKM '!A:A,0),7)</f>
        <v>1249900</v>
      </c>
      <c r="F3606" s="22">
        <f>+INDEX('LISTA DE PRECIOS EKM '!B:K,MATCH(C3606,'LISTA DE PRECIOS EKM '!A:A,0),9)</f>
        <v>1309900</v>
      </c>
      <c r="G3606" s="22" t="str">
        <f>+IF(ISNUMBER(MATCH(C3606,Precios!C:C,0)),"Sí está", "No está")</f>
        <v>Sí está</v>
      </c>
    </row>
    <row r="3607" spans="2:7" hidden="1">
      <c r="B3607" s="22" t="s">
        <v>5889</v>
      </c>
      <c r="C3607" s="22" t="s">
        <v>2680</v>
      </c>
      <c r="D3607" s="63">
        <f>+INDEX('LISTA DE PRECIOS EKM '!A:K,MATCH(C3607,'LISTA DE PRECIOS EKM '!A:A,0),MATCH($D$1,'LISTA DE PRECIOS EKM '!$1:$1,0))</f>
        <v>489900</v>
      </c>
      <c r="E3607" s="22">
        <f>+INDEX('LISTA DE PRECIOS EKM '!B:K,MATCH(C3607,'LISTA DE PRECIOS EKM '!A:A,0),7)</f>
        <v>509900</v>
      </c>
      <c r="F3607" s="22">
        <f>+INDEX('LISTA DE PRECIOS EKM '!B:K,MATCH(C3607,'LISTA DE PRECIOS EKM '!A:A,0),9)</f>
        <v>529900</v>
      </c>
      <c r="G3607" s="22" t="str">
        <f>+IF(ISNUMBER(MATCH(C3607,Precios!C:C,0)),"Sí está", "No está")</f>
        <v>Sí está</v>
      </c>
    </row>
    <row r="3608" spans="2:7" hidden="1">
      <c r="B3608" s="22" t="s">
        <v>6220</v>
      </c>
      <c r="C3608" s="22" t="s">
        <v>1733</v>
      </c>
      <c r="D3608" s="63">
        <f>+INDEX('LISTA DE PRECIOS EKM '!A:K,MATCH(C3608,'LISTA DE PRECIOS EKM '!A:A,0),MATCH($D$1,'LISTA DE PRECIOS EKM '!$1:$1,0))</f>
        <v>299900</v>
      </c>
      <c r="E3608" s="22">
        <f>+INDEX('LISTA DE PRECIOS EKM '!B:K,MATCH(C3608,'LISTA DE PRECIOS EKM '!A:A,0),7)</f>
        <v>309900</v>
      </c>
      <c r="F3608" s="22">
        <f>+INDEX('LISTA DE PRECIOS EKM '!B:K,MATCH(C3608,'LISTA DE PRECIOS EKM '!A:A,0),9)</f>
        <v>319900</v>
      </c>
      <c r="G3608" s="22" t="str">
        <f>+IF(ISNUMBER(MATCH(C3608,Precios!C:C,0)),"Sí está", "No está")</f>
        <v>Sí está</v>
      </c>
    </row>
    <row r="3609" spans="2:7" hidden="1">
      <c r="B3609" s="22" t="s">
        <v>7053</v>
      </c>
      <c r="C3609" s="22" t="s">
        <v>2052</v>
      </c>
      <c r="D3609" s="63" t="e">
        <f>+INDEX('LISTA DE PRECIOS EKM '!A:K,MATCH(C3609,'LISTA DE PRECIOS EKM '!A:A,0),MATCH($D$1,'LISTA DE PRECIOS EKM '!$1:$1,0))</f>
        <v>#N/A</v>
      </c>
      <c r="E3609" s="22" t="e">
        <f>+INDEX('LISTA DE PRECIOS EKM '!B:K,MATCH(C3609,'LISTA DE PRECIOS EKM '!A:A,0),7)</f>
        <v>#N/A</v>
      </c>
      <c r="F3609" s="22" t="e">
        <f>+INDEX('LISTA DE PRECIOS EKM '!B:K,MATCH(C3609,'LISTA DE PRECIOS EKM '!A:A,0),9)</f>
        <v>#N/A</v>
      </c>
      <c r="G3609" s="22" t="str">
        <f>+IF(ISNUMBER(MATCH(C3609,Precios!C:C,0)),"Sí está", "No está")</f>
        <v>Sí está</v>
      </c>
    </row>
    <row r="3610" spans="2:7" hidden="1">
      <c r="B3610" s="22" t="s">
        <v>7055</v>
      </c>
      <c r="C3610" s="22" t="s">
        <v>2051</v>
      </c>
      <c r="D3610" s="63" t="e">
        <f>+INDEX('LISTA DE PRECIOS EKM '!A:K,MATCH(C3610,'LISTA DE PRECIOS EKM '!A:A,0),MATCH($D$1,'LISTA DE PRECIOS EKM '!$1:$1,0))</f>
        <v>#N/A</v>
      </c>
      <c r="E3610" s="22" t="e">
        <f>+INDEX('LISTA DE PRECIOS EKM '!B:K,MATCH(C3610,'LISTA DE PRECIOS EKM '!A:A,0),7)</f>
        <v>#N/A</v>
      </c>
      <c r="F3610" s="22" t="e">
        <f>+INDEX('LISTA DE PRECIOS EKM '!B:K,MATCH(C3610,'LISTA DE PRECIOS EKM '!A:A,0),9)</f>
        <v>#N/A</v>
      </c>
      <c r="G3610" s="22" t="str">
        <f>+IF(ISNUMBER(MATCH(C3610,Precios!C:C,0)),"Sí está", "No está")</f>
        <v>Sí está</v>
      </c>
    </row>
    <row r="3611" spans="2:7" hidden="1">
      <c r="B3611" s="22" t="s">
        <v>5240</v>
      </c>
      <c r="C3611" s="22" t="s">
        <v>1829</v>
      </c>
      <c r="D3611" s="63">
        <f>+INDEX('LISTA DE PRECIOS EKM '!A:K,MATCH(C3611,'LISTA DE PRECIOS EKM '!A:A,0),MATCH($D$1,'LISTA DE PRECIOS EKM '!$1:$1,0))</f>
        <v>2899900</v>
      </c>
      <c r="E3611" s="22">
        <f>+INDEX('LISTA DE PRECIOS EKM '!B:K,MATCH(C3611,'LISTA DE PRECIOS EKM '!A:A,0),7)</f>
        <v>3019900</v>
      </c>
      <c r="F3611" s="22">
        <f>+INDEX('LISTA DE PRECIOS EKM '!B:K,MATCH(C3611,'LISTA DE PRECIOS EKM '!A:A,0),9)</f>
        <v>3179900</v>
      </c>
      <c r="G3611" s="22" t="str">
        <f>+IF(ISNUMBER(MATCH(C3611,Precios!C:C,0)),"Sí está", "No está")</f>
        <v>Sí está</v>
      </c>
    </row>
    <row r="3612" spans="2:7" hidden="1">
      <c r="B3612" s="22" t="s">
        <v>5130</v>
      </c>
      <c r="C3612" s="22" t="s">
        <v>2582</v>
      </c>
      <c r="D3612" s="63">
        <f>+INDEX('LISTA DE PRECIOS EKM '!A:K,MATCH(C3612,'LISTA DE PRECIOS EKM '!A:A,0),MATCH($D$1,'LISTA DE PRECIOS EKM '!$1:$1,0))</f>
        <v>389900</v>
      </c>
      <c r="E3612" s="22">
        <f>+INDEX('LISTA DE PRECIOS EKM '!B:K,MATCH(C3612,'LISTA DE PRECIOS EKM '!A:A,0),7)</f>
        <v>399900</v>
      </c>
      <c r="F3612" s="22">
        <f>+INDEX('LISTA DE PRECIOS EKM '!B:K,MATCH(C3612,'LISTA DE PRECIOS EKM '!A:A,0),9)</f>
        <v>419900</v>
      </c>
      <c r="G3612" s="22" t="str">
        <f>+IF(ISNUMBER(MATCH(C3612,Precios!C:C,0)),"Sí está", "No está")</f>
        <v>Sí está</v>
      </c>
    </row>
    <row r="3613" spans="2:7" hidden="1">
      <c r="B3613" s="22" t="s">
        <v>5129</v>
      </c>
      <c r="C3613" s="22" t="s">
        <v>1741</v>
      </c>
      <c r="D3613" s="63">
        <f>+INDEX('LISTA DE PRECIOS EKM '!A:K,MATCH(C3613,'LISTA DE PRECIOS EKM '!A:A,0),MATCH($D$1,'LISTA DE PRECIOS EKM '!$1:$1,0))</f>
        <v>379900</v>
      </c>
      <c r="E3613" s="22">
        <f>+INDEX('LISTA DE PRECIOS EKM '!B:K,MATCH(C3613,'LISTA DE PRECIOS EKM '!A:A,0),7)</f>
        <v>399900</v>
      </c>
      <c r="F3613" s="22">
        <f>+INDEX('LISTA DE PRECIOS EKM '!B:K,MATCH(C3613,'LISTA DE PRECIOS EKM '!A:A,0),9)</f>
        <v>419900</v>
      </c>
      <c r="G3613" s="22" t="str">
        <f>+IF(ISNUMBER(MATCH(C3613,Precios!C:C,0)),"Sí está", "No está")</f>
        <v>Sí está</v>
      </c>
    </row>
    <row r="3614" spans="2:7" hidden="1">
      <c r="B3614" s="22" t="s">
        <v>7302</v>
      </c>
      <c r="C3614" s="22" t="s">
        <v>1711</v>
      </c>
      <c r="D3614" s="63">
        <f>+INDEX('LISTA DE PRECIOS EKM '!A:K,MATCH(C3614,'LISTA DE PRECIOS EKM '!A:A,0),MATCH($D$1,'LISTA DE PRECIOS EKM '!$1:$1,0))</f>
        <v>269900</v>
      </c>
      <c r="E3614" s="22">
        <f>+INDEX('LISTA DE PRECIOS EKM '!B:K,MATCH(C3614,'LISTA DE PRECIOS EKM '!A:A,0),7)</f>
        <v>279900</v>
      </c>
      <c r="F3614" s="22">
        <f>+INDEX('LISTA DE PRECIOS EKM '!B:K,MATCH(C3614,'LISTA DE PRECIOS EKM '!A:A,0),9)</f>
        <v>289900</v>
      </c>
      <c r="G3614" s="22" t="str">
        <f>+IF(ISNUMBER(MATCH(C3614,Precios!C:C,0)),"Sí está", "No está")</f>
        <v>Sí está</v>
      </c>
    </row>
    <row r="3615" spans="2:7" hidden="1">
      <c r="B3615" s="22" t="s">
        <v>7303</v>
      </c>
      <c r="C3615" s="22" t="s">
        <v>2225</v>
      </c>
      <c r="D3615" s="63">
        <f>+INDEX('LISTA DE PRECIOS EKM '!A:K,MATCH(C3615,'LISTA DE PRECIOS EKM '!A:A,0),MATCH($D$1,'LISTA DE PRECIOS EKM '!$1:$1,0))</f>
        <v>269900</v>
      </c>
      <c r="E3615" s="22">
        <f>+INDEX('LISTA DE PRECIOS EKM '!B:K,MATCH(C3615,'LISTA DE PRECIOS EKM '!A:A,0),7)</f>
        <v>279900</v>
      </c>
      <c r="F3615" s="22">
        <f>+INDEX('LISTA DE PRECIOS EKM '!B:K,MATCH(C3615,'LISTA DE PRECIOS EKM '!A:A,0),9)</f>
        <v>289900</v>
      </c>
      <c r="G3615" s="22" t="str">
        <f>+IF(ISNUMBER(MATCH(C3615,Precios!C:C,0)),"Sí está", "No está")</f>
        <v>Sí está</v>
      </c>
    </row>
    <row r="3616" spans="2:7" hidden="1">
      <c r="B3616" s="22" t="s">
        <v>7303</v>
      </c>
      <c r="C3616" s="22" t="s">
        <v>2225</v>
      </c>
      <c r="D3616" s="63">
        <f>+INDEX('LISTA DE PRECIOS EKM '!A:K,MATCH(C3616,'LISTA DE PRECIOS EKM '!A:A,0),MATCH($D$1,'LISTA DE PRECIOS EKM '!$1:$1,0))</f>
        <v>269900</v>
      </c>
      <c r="E3616" s="22">
        <f>+INDEX('LISTA DE PRECIOS EKM '!B:K,MATCH(C3616,'LISTA DE PRECIOS EKM '!A:A,0),7)</f>
        <v>279900</v>
      </c>
      <c r="F3616" s="22">
        <f>+INDEX('LISTA DE PRECIOS EKM '!B:K,MATCH(C3616,'LISTA DE PRECIOS EKM '!A:A,0),9)</f>
        <v>289900</v>
      </c>
      <c r="G3616" s="22" t="str">
        <f>+IF(ISNUMBER(MATCH(C3616,Precios!C:C,0)),"Sí está", "No está")</f>
        <v>Sí está</v>
      </c>
    </row>
    <row r="3617" spans="2:7" hidden="1">
      <c r="B3617" s="22" t="s">
        <v>7304</v>
      </c>
      <c r="C3617" s="22" t="s">
        <v>2579</v>
      </c>
      <c r="D3617" s="63">
        <f>+INDEX('LISTA DE PRECIOS EKM '!A:K,MATCH(C3617,'LISTA DE PRECIOS EKM '!A:A,0),MATCH($D$1,'LISTA DE PRECIOS EKM '!$1:$1,0))</f>
        <v>379900</v>
      </c>
      <c r="E3617" s="22">
        <f>+INDEX('LISTA DE PRECIOS EKM '!B:K,MATCH(C3617,'LISTA DE PRECIOS EKM '!A:A,0),7)</f>
        <v>389900</v>
      </c>
      <c r="F3617" s="22">
        <f>+INDEX('LISTA DE PRECIOS EKM '!B:K,MATCH(C3617,'LISTA DE PRECIOS EKM '!A:A,0),9)</f>
        <v>409900</v>
      </c>
      <c r="G3617" s="22" t="str">
        <f>+IF(ISNUMBER(MATCH(C3617,Precios!C:C,0)),"Sí está", "No está")</f>
        <v>Sí está</v>
      </c>
    </row>
    <row r="3618" spans="2:7" hidden="1">
      <c r="B3618" s="22" t="s">
        <v>7304</v>
      </c>
      <c r="C3618" s="22" t="s">
        <v>2579</v>
      </c>
      <c r="D3618" s="63">
        <f>+INDEX('LISTA DE PRECIOS EKM '!A:K,MATCH(C3618,'LISTA DE PRECIOS EKM '!A:A,0),MATCH($D$1,'LISTA DE PRECIOS EKM '!$1:$1,0))</f>
        <v>379900</v>
      </c>
      <c r="E3618" s="22">
        <f>+INDEX('LISTA DE PRECIOS EKM '!B:K,MATCH(C3618,'LISTA DE PRECIOS EKM '!A:A,0),7)</f>
        <v>389900</v>
      </c>
      <c r="F3618" s="22">
        <f>+INDEX('LISTA DE PRECIOS EKM '!B:K,MATCH(C3618,'LISTA DE PRECIOS EKM '!A:A,0),9)</f>
        <v>409900</v>
      </c>
      <c r="G3618" s="22" t="str">
        <f>+IF(ISNUMBER(MATCH(C3618,Precios!C:C,0)),"Sí está", "No está")</f>
        <v>Sí está</v>
      </c>
    </row>
    <row r="3619" spans="2:7" hidden="1">
      <c r="B3619" s="22" t="s">
        <v>7305</v>
      </c>
      <c r="C3619" s="22" t="s">
        <v>1794</v>
      </c>
      <c r="D3619" s="63">
        <f>+INDEX('LISTA DE PRECIOS EKM '!A:K,MATCH(C3619,'LISTA DE PRECIOS EKM '!A:A,0),MATCH($D$1,'LISTA DE PRECIOS EKM '!$1:$1,0))</f>
        <v>239900</v>
      </c>
      <c r="E3619" s="22">
        <f>+INDEX('LISTA DE PRECIOS EKM '!B:K,MATCH(C3619,'LISTA DE PRECIOS EKM '!A:A,0),7)</f>
        <v>249900</v>
      </c>
      <c r="F3619" s="22">
        <f>+INDEX('LISTA DE PRECIOS EKM '!B:K,MATCH(C3619,'LISTA DE PRECIOS EKM '!A:A,0),9)</f>
        <v>259900</v>
      </c>
      <c r="G3619" s="22" t="str">
        <f>+IF(ISNUMBER(MATCH(C3619,Precios!C:C,0)),"Sí está", "No está")</f>
        <v>Sí está</v>
      </c>
    </row>
    <row r="3620" spans="2:7" hidden="1">
      <c r="B3620" s="22" t="s">
        <v>7305</v>
      </c>
      <c r="C3620" s="22" t="s">
        <v>1794</v>
      </c>
      <c r="D3620" s="63">
        <f>+INDEX('LISTA DE PRECIOS EKM '!A:K,MATCH(C3620,'LISTA DE PRECIOS EKM '!A:A,0),MATCH($D$1,'LISTA DE PRECIOS EKM '!$1:$1,0))</f>
        <v>239900</v>
      </c>
      <c r="E3620" s="22">
        <f>+INDEX('LISTA DE PRECIOS EKM '!B:K,MATCH(C3620,'LISTA DE PRECIOS EKM '!A:A,0),7)</f>
        <v>249900</v>
      </c>
      <c r="F3620" s="22">
        <f>+INDEX('LISTA DE PRECIOS EKM '!B:K,MATCH(C3620,'LISTA DE PRECIOS EKM '!A:A,0),9)</f>
        <v>259900</v>
      </c>
      <c r="G3620" s="22" t="str">
        <f>+IF(ISNUMBER(MATCH(C3620,Precios!C:C,0)),"Sí está", "No está")</f>
        <v>Sí está</v>
      </c>
    </row>
    <row r="3621" spans="2:7" hidden="1">
      <c r="B3621" s="22" t="s">
        <v>7306</v>
      </c>
      <c r="C3621" s="22" t="s">
        <v>2030</v>
      </c>
      <c r="D3621" s="63">
        <f>+INDEX('LISTA DE PRECIOS EKM '!A:K,MATCH(C3621,'LISTA DE PRECIOS EKM '!A:A,0),MATCH($D$1,'LISTA DE PRECIOS EKM '!$1:$1,0))</f>
        <v>89900</v>
      </c>
      <c r="E3621" s="22">
        <f>+INDEX('LISTA DE PRECIOS EKM '!B:K,MATCH(C3621,'LISTA DE PRECIOS EKM '!A:A,0),7)</f>
        <v>89900</v>
      </c>
      <c r="F3621" s="22">
        <f>+INDEX('LISTA DE PRECIOS EKM '!B:K,MATCH(C3621,'LISTA DE PRECIOS EKM '!A:A,0),9)</f>
        <v>89900</v>
      </c>
      <c r="G3621" s="22" t="str">
        <f>+IF(ISNUMBER(MATCH(C3621,Precios!C:C,0)),"Sí está", "No está")</f>
        <v>Sí está</v>
      </c>
    </row>
    <row r="3622" spans="2:7" hidden="1">
      <c r="B3622" s="22" t="s">
        <v>7306</v>
      </c>
      <c r="C3622" s="22" t="s">
        <v>2030</v>
      </c>
      <c r="D3622" s="63">
        <f>+INDEX('LISTA DE PRECIOS EKM '!A:K,MATCH(C3622,'LISTA DE PRECIOS EKM '!A:A,0),MATCH($D$1,'LISTA DE PRECIOS EKM '!$1:$1,0))</f>
        <v>89900</v>
      </c>
      <c r="E3622" s="22">
        <f>+INDEX('LISTA DE PRECIOS EKM '!B:K,MATCH(C3622,'LISTA DE PRECIOS EKM '!A:A,0),7)</f>
        <v>89900</v>
      </c>
      <c r="F3622" s="22">
        <f>+INDEX('LISTA DE PRECIOS EKM '!B:K,MATCH(C3622,'LISTA DE PRECIOS EKM '!A:A,0),9)</f>
        <v>89900</v>
      </c>
      <c r="G3622" s="22" t="str">
        <f>+IF(ISNUMBER(MATCH(C3622,Precios!C:C,0)),"Sí está", "No está")</f>
        <v>Sí está</v>
      </c>
    </row>
    <row r="3623" spans="2:7" hidden="1">
      <c r="B3623" s="22" t="s">
        <v>7313</v>
      </c>
      <c r="C3623" s="22" t="s">
        <v>2593</v>
      </c>
      <c r="D3623" s="63">
        <f>+INDEX('LISTA DE PRECIOS EKM '!A:K,MATCH(C3623,'LISTA DE PRECIOS EKM '!A:A,0),MATCH($D$1,'LISTA DE PRECIOS EKM '!$1:$1,0))</f>
        <v>259900</v>
      </c>
      <c r="E3623" s="22">
        <f>+INDEX('LISTA DE PRECIOS EKM '!B:K,MATCH(C3623,'LISTA DE PRECIOS EKM '!A:A,0),7)</f>
        <v>269900</v>
      </c>
      <c r="F3623" s="22">
        <f>+INDEX('LISTA DE PRECIOS EKM '!B:K,MATCH(C3623,'LISTA DE PRECIOS EKM '!A:A,0),9)</f>
        <v>279900</v>
      </c>
      <c r="G3623" s="22" t="str">
        <f>+IF(ISNUMBER(MATCH(C3623,Precios!C:C,0)),"Sí está", "No está")</f>
        <v>Sí está</v>
      </c>
    </row>
    <row r="3624" spans="2:7" hidden="1">
      <c r="B3624" s="22" t="s">
        <v>7313</v>
      </c>
      <c r="C3624" s="22" t="s">
        <v>2593</v>
      </c>
      <c r="D3624" s="63">
        <f>+INDEX('LISTA DE PRECIOS EKM '!A:K,MATCH(C3624,'LISTA DE PRECIOS EKM '!A:A,0),MATCH($D$1,'LISTA DE PRECIOS EKM '!$1:$1,0))</f>
        <v>259900</v>
      </c>
      <c r="E3624" s="22">
        <f>+INDEX('LISTA DE PRECIOS EKM '!B:K,MATCH(C3624,'LISTA DE PRECIOS EKM '!A:A,0),7)</f>
        <v>269900</v>
      </c>
      <c r="F3624" s="22">
        <f>+INDEX('LISTA DE PRECIOS EKM '!B:K,MATCH(C3624,'LISTA DE PRECIOS EKM '!A:A,0),9)</f>
        <v>279900</v>
      </c>
      <c r="G3624" s="22" t="str">
        <f>+IF(ISNUMBER(MATCH(C3624,Precios!C:C,0)),"Sí está", "No está")</f>
        <v>Sí está</v>
      </c>
    </row>
    <row r="3625" spans="2:7" hidden="1">
      <c r="B3625" s="22" t="s">
        <v>7314</v>
      </c>
      <c r="C3625" s="22" t="s">
        <v>1699</v>
      </c>
      <c r="D3625" s="63">
        <f>+INDEX('LISTA DE PRECIOS EKM '!A:K,MATCH(C3625,'LISTA DE PRECIOS EKM '!A:A,0),MATCH($D$1,'LISTA DE PRECIOS EKM '!$1:$1,0))</f>
        <v>159900</v>
      </c>
      <c r="E3625" s="22">
        <f>+INDEX('LISTA DE PRECIOS EKM '!B:K,MATCH(C3625,'LISTA DE PRECIOS EKM '!A:A,0),7)</f>
        <v>159900</v>
      </c>
      <c r="F3625" s="22">
        <f>+INDEX('LISTA DE PRECIOS EKM '!B:K,MATCH(C3625,'LISTA DE PRECIOS EKM '!A:A,0),9)</f>
        <v>169900</v>
      </c>
      <c r="G3625" s="22" t="str">
        <f>+IF(ISNUMBER(MATCH(C3625,Precios!C:C,0)),"Sí está", "No está")</f>
        <v>Sí está</v>
      </c>
    </row>
    <row r="3626" spans="2:7" hidden="1">
      <c r="B3626" s="22" t="s">
        <v>7314</v>
      </c>
      <c r="C3626" s="22" t="s">
        <v>1699</v>
      </c>
      <c r="D3626" s="63">
        <f>+INDEX('LISTA DE PRECIOS EKM '!A:K,MATCH(C3626,'LISTA DE PRECIOS EKM '!A:A,0),MATCH($D$1,'LISTA DE PRECIOS EKM '!$1:$1,0))</f>
        <v>159900</v>
      </c>
      <c r="E3626" s="22">
        <f>+INDEX('LISTA DE PRECIOS EKM '!B:K,MATCH(C3626,'LISTA DE PRECIOS EKM '!A:A,0),7)</f>
        <v>159900</v>
      </c>
      <c r="F3626" s="22">
        <f>+INDEX('LISTA DE PRECIOS EKM '!B:K,MATCH(C3626,'LISTA DE PRECIOS EKM '!A:A,0),9)</f>
        <v>169900</v>
      </c>
      <c r="G3626" s="22" t="str">
        <f>+IF(ISNUMBER(MATCH(C3626,Precios!C:C,0)),"Sí está", "No está")</f>
        <v>Sí está</v>
      </c>
    </row>
    <row r="3627" spans="2:7" hidden="1">
      <c r="B3627" s="22" t="s">
        <v>7315</v>
      </c>
      <c r="C3627" s="22" t="s">
        <v>2682</v>
      </c>
      <c r="D3627" s="63">
        <f>+INDEX('LISTA DE PRECIOS EKM '!A:K,MATCH(C3627,'LISTA DE PRECIOS EKM '!A:A,0),MATCH($D$1,'LISTA DE PRECIOS EKM '!$1:$1,0))</f>
        <v>489900</v>
      </c>
      <c r="E3627" s="22">
        <f>+INDEX('LISTA DE PRECIOS EKM '!B:K,MATCH(C3627,'LISTA DE PRECIOS EKM '!A:A,0),7)</f>
        <v>509900</v>
      </c>
      <c r="F3627" s="22">
        <f>+INDEX('LISTA DE PRECIOS EKM '!B:K,MATCH(C3627,'LISTA DE PRECIOS EKM '!A:A,0),9)</f>
        <v>529900</v>
      </c>
      <c r="G3627" s="22" t="str">
        <f>+IF(ISNUMBER(MATCH(C3627,Precios!C:C,0)),"Sí está", "No está")</f>
        <v>Sí está</v>
      </c>
    </row>
    <row r="3628" spans="2:7" hidden="1">
      <c r="B3628" s="22" t="s">
        <v>7315</v>
      </c>
      <c r="C3628" s="22" t="s">
        <v>2682</v>
      </c>
      <c r="D3628" s="63">
        <f>+INDEX('LISTA DE PRECIOS EKM '!A:K,MATCH(C3628,'LISTA DE PRECIOS EKM '!A:A,0),MATCH($D$1,'LISTA DE PRECIOS EKM '!$1:$1,0))</f>
        <v>489900</v>
      </c>
      <c r="E3628" s="22">
        <f>+INDEX('LISTA DE PRECIOS EKM '!B:K,MATCH(C3628,'LISTA DE PRECIOS EKM '!A:A,0),7)</f>
        <v>509900</v>
      </c>
      <c r="F3628" s="22">
        <f>+INDEX('LISTA DE PRECIOS EKM '!B:K,MATCH(C3628,'LISTA DE PRECIOS EKM '!A:A,0),9)</f>
        <v>529900</v>
      </c>
      <c r="G3628" s="22" t="str">
        <f>+IF(ISNUMBER(MATCH(C3628,Precios!C:C,0)),"Sí está", "No está")</f>
        <v>Sí está</v>
      </c>
    </row>
    <row r="3629" spans="2:7" hidden="1">
      <c r="B3629" s="22" t="s">
        <v>7316</v>
      </c>
      <c r="C3629" s="22" t="s">
        <v>1762</v>
      </c>
      <c r="D3629" s="63">
        <f>+INDEX('LISTA DE PRECIOS EKM '!A:K,MATCH(C3629,'LISTA DE PRECIOS EKM '!A:A,0),MATCH($D$1,'LISTA DE PRECIOS EKM '!$1:$1,0))</f>
        <v>669900</v>
      </c>
      <c r="E3629" s="22">
        <f>+INDEX('LISTA DE PRECIOS EKM '!B:K,MATCH(C3629,'LISTA DE PRECIOS EKM '!A:A,0),7)</f>
        <v>689900</v>
      </c>
      <c r="F3629" s="22">
        <f>+INDEX('LISTA DE PRECIOS EKM '!B:K,MATCH(C3629,'LISTA DE PRECIOS EKM '!A:A,0),9)</f>
        <v>729900</v>
      </c>
      <c r="G3629" s="22" t="str">
        <f>+IF(ISNUMBER(MATCH(C3629,Precios!C:C,0)),"Sí está", "No está")</f>
        <v>Sí está</v>
      </c>
    </row>
    <row r="3630" spans="2:7" hidden="1">
      <c r="B3630" s="22" t="s">
        <v>7316</v>
      </c>
      <c r="C3630" s="22" t="s">
        <v>1762</v>
      </c>
      <c r="D3630" s="63">
        <f>+INDEX('LISTA DE PRECIOS EKM '!A:K,MATCH(C3630,'LISTA DE PRECIOS EKM '!A:A,0),MATCH($D$1,'LISTA DE PRECIOS EKM '!$1:$1,0))</f>
        <v>669900</v>
      </c>
      <c r="E3630" s="22">
        <f>+INDEX('LISTA DE PRECIOS EKM '!B:K,MATCH(C3630,'LISTA DE PRECIOS EKM '!A:A,0),7)</f>
        <v>689900</v>
      </c>
      <c r="F3630" s="22">
        <f>+INDEX('LISTA DE PRECIOS EKM '!B:K,MATCH(C3630,'LISTA DE PRECIOS EKM '!A:A,0),9)</f>
        <v>729900</v>
      </c>
      <c r="G3630" s="22" t="str">
        <f>+IF(ISNUMBER(MATCH(C3630,Precios!C:C,0)),"Sí está", "No está")</f>
        <v>Sí está</v>
      </c>
    </row>
    <row r="3631" spans="2:7" hidden="1">
      <c r="B3631" s="22" t="s">
        <v>7317</v>
      </c>
      <c r="C3631" s="22" t="s">
        <v>1717</v>
      </c>
      <c r="D3631" s="63">
        <f>+INDEX('LISTA DE PRECIOS EKM '!A:K,MATCH(C3631,'LISTA DE PRECIOS EKM '!A:A,0),MATCH($D$1,'LISTA DE PRECIOS EKM '!$1:$1,0))</f>
        <v>239900</v>
      </c>
      <c r="E3631" s="22">
        <f>+INDEX('LISTA DE PRECIOS EKM '!B:K,MATCH(C3631,'LISTA DE PRECIOS EKM '!A:A,0),7)</f>
        <v>249900</v>
      </c>
      <c r="F3631" s="22">
        <f>+INDEX('LISTA DE PRECIOS EKM '!B:K,MATCH(C3631,'LISTA DE PRECIOS EKM '!A:A,0),9)</f>
        <v>259900</v>
      </c>
      <c r="G3631" s="22" t="str">
        <f>+IF(ISNUMBER(MATCH(C3631,Precios!C:C,0)),"Sí está", "No está")</f>
        <v>Sí está</v>
      </c>
    </row>
    <row r="3632" spans="2:7" hidden="1">
      <c r="B3632" s="22" t="s">
        <v>7317</v>
      </c>
      <c r="C3632" s="22" t="s">
        <v>1717</v>
      </c>
      <c r="D3632" s="63">
        <f>+INDEX('LISTA DE PRECIOS EKM '!A:K,MATCH(C3632,'LISTA DE PRECIOS EKM '!A:A,0),MATCH($D$1,'LISTA DE PRECIOS EKM '!$1:$1,0))</f>
        <v>239900</v>
      </c>
      <c r="E3632" s="22">
        <f>+INDEX('LISTA DE PRECIOS EKM '!B:K,MATCH(C3632,'LISTA DE PRECIOS EKM '!A:A,0),7)</f>
        <v>249900</v>
      </c>
      <c r="F3632" s="22">
        <f>+INDEX('LISTA DE PRECIOS EKM '!B:K,MATCH(C3632,'LISTA DE PRECIOS EKM '!A:A,0),9)</f>
        <v>259900</v>
      </c>
      <c r="G3632" s="22" t="str">
        <f>+IF(ISNUMBER(MATCH(C3632,Precios!C:C,0)),"Sí está", "No está")</f>
        <v>Sí está</v>
      </c>
    </row>
    <row r="3633" spans="2:7" hidden="1">
      <c r="B3633" s="22" t="s">
        <v>7318</v>
      </c>
      <c r="C3633" s="22" t="s">
        <v>2028</v>
      </c>
      <c r="D3633" s="63">
        <f>+INDEX('LISTA DE PRECIOS EKM '!A:K,MATCH(C3633,'LISTA DE PRECIOS EKM '!A:A,0),MATCH($D$1,'LISTA DE PRECIOS EKM '!$1:$1,0))</f>
        <v>79900</v>
      </c>
      <c r="E3633" s="22">
        <f>+INDEX('LISTA DE PRECIOS EKM '!B:K,MATCH(C3633,'LISTA DE PRECIOS EKM '!A:A,0),7)</f>
        <v>79900</v>
      </c>
      <c r="F3633" s="22">
        <f>+INDEX('LISTA DE PRECIOS EKM '!B:K,MATCH(C3633,'LISTA DE PRECIOS EKM '!A:A,0),9)</f>
        <v>79900</v>
      </c>
      <c r="G3633" s="22" t="str">
        <f>+IF(ISNUMBER(MATCH(C3633,Precios!C:C,0)),"Sí está", "No está")</f>
        <v>Sí está</v>
      </c>
    </row>
    <row r="3634" spans="2:7" hidden="1">
      <c r="B3634" s="22" t="s">
        <v>7318</v>
      </c>
      <c r="C3634" s="22" t="s">
        <v>2028</v>
      </c>
      <c r="D3634" s="63">
        <f>+INDEX('LISTA DE PRECIOS EKM '!A:K,MATCH(C3634,'LISTA DE PRECIOS EKM '!A:A,0),MATCH($D$1,'LISTA DE PRECIOS EKM '!$1:$1,0))</f>
        <v>79900</v>
      </c>
      <c r="E3634" s="22">
        <f>+INDEX('LISTA DE PRECIOS EKM '!B:K,MATCH(C3634,'LISTA DE PRECIOS EKM '!A:A,0),7)</f>
        <v>79900</v>
      </c>
      <c r="F3634" s="22">
        <f>+INDEX('LISTA DE PRECIOS EKM '!B:K,MATCH(C3634,'LISTA DE PRECIOS EKM '!A:A,0),9)</f>
        <v>79900</v>
      </c>
      <c r="G3634" s="22" t="str">
        <f>+IF(ISNUMBER(MATCH(C3634,Precios!C:C,0)),"Sí está", "No está")</f>
        <v>Sí está</v>
      </c>
    </row>
    <row r="3635" spans="2:7" hidden="1">
      <c r="B3635" s="22" t="s">
        <v>7319</v>
      </c>
      <c r="C3635" s="22" t="s">
        <v>1753</v>
      </c>
      <c r="D3635" s="63">
        <f>+INDEX('LISTA DE PRECIOS EKM '!A:K,MATCH(C3635,'LISTA DE PRECIOS EKM '!A:A,0),MATCH($D$1,'LISTA DE PRECIOS EKM '!$1:$1,0))</f>
        <v>299900</v>
      </c>
      <c r="E3635" s="22">
        <f>+INDEX('LISTA DE PRECIOS EKM '!B:K,MATCH(C3635,'LISTA DE PRECIOS EKM '!A:A,0),7)</f>
        <v>329900</v>
      </c>
      <c r="F3635" s="22">
        <f>+INDEX('LISTA DE PRECIOS EKM '!B:K,MATCH(C3635,'LISTA DE PRECIOS EKM '!A:A,0),9)</f>
        <v>349900</v>
      </c>
      <c r="G3635" s="22" t="str">
        <f>+IF(ISNUMBER(MATCH(C3635,Precios!C:C,0)),"Sí está", "No está")</f>
        <v>Sí está</v>
      </c>
    </row>
    <row r="3636" spans="2:7" hidden="1">
      <c r="B3636" s="22" t="s">
        <v>7319</v>
      </c>
      <c r="C3636" s="22" t="s">
        <v>1753</v>
      </c>
      <c r="D3636" s="63">
        <f>+INDEX('LISTA DE PRECIOS EKM '!A:K,MATCH(C3636,'LISTA DE PRECIOS EKM '!A:A,0),MATCH($D$1,'LISTA DE PRECIOS EKM '!$1:$1,0))</f>
        <v>299900</v>
      </c>
      <c r="E3636" s="22">
        <f>+INDEX('LISTA DE PRECIOS EKM '!B:K,MATCH(C3636,'LISTA DE PRECIOS EKM '!A:A,0),7)</f>
        <v>329900</v>
      </c>
      <c r="F3636" s="22">
        <f>+INDEX('LISTA DE PRECIOS EKM '!B:K,MATCH(C3636,'LISTA DE PRECIOS EKM '!A:A,0),9)</f>
        <v>349900</v>
      </c>
      <c r="G3636" s="22" t="str">
        <f>+IF(ISNUMBER(MATCH(C3636,Precios!C:C,0)),"Sí está", "No está")</f>
        <v>Sí está</v>
      </c>
    </row>
    <row r="3637" spans="2:7" hidden="1">
      <c r="B3637" s="22" t="s">
        <v>7320</v>
      </c>
      <c r="C3637" s="22" t="s">
        <v>1677</v>
      </c>
      <c r="D3637" s="63">
        <f>+INDEX('LISTA DE PRECIOS EKM '!A:K,MATCH(C3637,'LISTA DE PRECIOS EKM '!A:A,0),MATCH($D$1,'LISTA DE PRECIOS EKM '!$1:$1,0))</f>
        <v>139900</v>
      </c>
      <c r="E3637" s="22">
        <f>+INDEX('LISTA DE PRECIOS EKM '!B:K,MATCH(C3637,'LISTA DE PRECIOS EKM '!A:A,0),7)</f>
        <v>139900</v>
      </c>
      <c r="F3637" s="22">
        <f>+INDEX('LISTA DE PRECIOS EKM '!B:K,MATCH(C3637,'LISTA DE PRECIOS EKM '!A:A,0),9)</f>
        <v>149900</v>
      </c>
      <c r="G3637" s="22" t="str">
        <f>+IF(ISNUMBER(MATCH(C3637,Precios!C:C,0)),"Sí está", "No está")</f>
        <v>Sí está</v>
      </c>
    </row>
    <row r="3638" spans="2:7" hidden="1">
      <c r="B3638" s="22" t="s">
        <v>7320</v>
      </c>
      <c r="C3638" s="22" t="s">
        <v>1677</v>
      </c>
      <c r="D3638" s="63">
        <f>+INDEX('LISTA DE PRECIOS EKM '!A:K,MATCH(C3638,'LISTA DE PRECIOS EKM '!A:A,0),MATCH($D$1,'LISTA DE PRECIOS EKM '!$1:$1,0))</f>
        <v>139900</v>
      </c>
      <c r="E3638" s="22">
        <f>+INDEX('LISTA DE PRECIOS EKM '!B:K,MATCH(C3638,'LISTA DE PRECIOS EKM '!A:A,0),7)</f>
        <v>139900</v>
      </c>
      <c r="F3638" s="22">
        <f>+INDEX('LISTA DE PRECIOS EKM '!B:K,MATCH(C3638,'LISTA DE PRECIOS EKM '!A:A,0),9)</f>
        <v>149900</v>
      </c>
      <c r="G3638" s="22" t="str">
        <f>+IF(ISNUMBER(MATCH(C3638,Precios!C:C,0)),"Sí está", "No está")</f>
        <v>Sí está</v>
      </c>
    </row>
    <row r="3639" spans="2:7" hidden="1">
      <c r="B3639" s="22" t="s">
        <v>7302</v>
      </c>
      <c r="C3639" s="22" t="s">
        <v>1711</v>
      </c>
      <c r="D3639" s="63">
        <f>+INDEX('LISTA DE PRECIOS EKM '!A:K,MATCH(C3639,'LISTA DE PRECIOS EKM '!A:A,0),MATCH($D$1,'LISTA DE PRECIOS EKM '!$1:$1,0))</f>
        <v>269900</v>
      </c>
      <c r="E3639" s="22">
        <f>+INDEX('LISTA DE PRECIOS EKM '!B:K,MATCH(C3639,'LISTA DE PRECIOS EKM '!A:A,0),7)</f>
        <v>279900</v>
      </c>
      <c r="F3639" s="22">
        <f>+INDEX('LISTA DE PRECIOS EKM '!B:K,MATCH(C3639,'LISTA DE PRECIOS EKM '!A:A,0),9)</f>
        <v>289900</v>
      </c>
      <c r="G3639" s="22" t="str">
        <f>+IF(ISNUMBER(MATCH(C3639,Precios!C:C,0)),"Sí está", "No está")</f>
        <v>Sí está</v>
      </c>
    </row>
    <row r="3640" spans="2:7" hidden="1">
      <c r="B3640" s="22" t="s">
        <v>7325</v>
      </c>
      <c r="C3640" s="22" t="s">
        <v>1755</v>
      </c>
      <c r="D3640" s="63">
        <f>+INDEX('LISTA DE PRECIOS EKM '!A:K,MATCH(C3640,'LISTA DE PRECIOS EKM '!A:A,0),MATCH($D$1,'LISTA DE PRECIOS EKM '!$1:$1,0))</f>
        <v>319900</v>
      </c>
      <c r="E3640" s="22">
        <f>+INDEX('LISTA DE PRECIOS EKM '!B:K,MATCH(C3640,'LISTA DE PRECIOS EKM '!A:A,0),7)</f>
        <v>329900</v>
      </c>
      <c r="F3640" s="22">
        <f>+INDEX('LISTA DE PRECIOS EKM '!B:K,MATCH(C3640,'LISTA DE PRECIOS EKM '!A:A,0),9)</f>
        <v>349900</v>
      </c>
      <c r="G3640" s="22" t="str">
        <f>+IF(ISNUMBER(MATCH(C3640,Precios!C:C,0)),"Sí está", "No está")</f>
        <v>Sí está</v>
      </c>
    </row>
    <row r="3641" spans="2:7" hidden="1">
      <c r="B3641" s="22" t="s">
        <v>7326</v>
      </c>
      <c r="C3641" s="22" t="s">
        <v>1746</v>
      </c>
      <c r="D3641" s="63">
        <f>+INDEX('LISTA DE PRECIOS EKM '!A:K,MATCH(C3641,'LISTA DE PRECIOS EKM '!A:A,0),MATCH($D$1,'LISTA DE PRECIOS EKM '!$1:$1,0))</f>
        <v>179900</v>
      </c>
      <c r="E3641" s="22">
        <f>+INDEX('LISTA DE PRECIOS EKM '!B:K,MATCH(C3641,'LISTA DE PRECIOS EKM '!A:A,0),7)</f>
        <v>179900</v>
      </c>
      <c r="F3641" s="22">
        <f>+INDEX('LISTA DE PRECIOS EKM '!B:K,MATCH(C3641,'LISTA DE PRECIOS EKM '!A:A,0),9)</f>
        <v>189900</v>
      </c>
      <c r="G3641" s="22" t="str">
        <f>+IF(ISNUMBER(MATCH(C3641,Precios!C:C,0)),"Sí está", "No está")</f>
        <v>Sí está</v>
      </c>
    </row>
    <row r="3642" spans="2:7" hidden="1">
      <c r="B3642" s="22" t="s">
        <v>7326</v>
      </c>
      <c r="C3642" s="22" t="s">
        <v>1746</v>
      </c>
      <c r="D3642" s="63">
        <f>+INDEX('LISTA DE PRECIOS EKM '!A:K,MATCH(C3642,'LISTA DE PRECIOS EKM '!A:A,0),MATCH($D$1,'LISTA DE PRECIOS EKM '!$1:$1,0))</f>
        <v>179900</v>
      </c>
      <c r="E3642" s="22">
        <f>+INDEX('LISTA DE PRECIOS EKM '!B:K,MATCH(C3642,'LISTA DE PRECIOS EKM '!A:A,0),7)</f>
        <v>179900</v>
      </c>
      <c r="F3642" s="22">
        <f>+INDEX('LISTA DE PRECIOS EKM '!B:K,MATCH(C3642,'LISTA DE PRECIOS EKM '!A:A,0),9)</f>
        <v>189900</v>
      </c>
      <c r="G3642" s="22" t="str">
        <f>+IF(ISNUMBER(MATCH(C3642,Precios!C:C,0)),"Sí está", "No está")</f>
        <v>Sí está</v>
      </c>
    </row>
    <row r="3643" spans="2:7" hidden="1">
      <c r="B3643" s="22" t="s">
        <v>7327</v>
      </c>
      <c r="C3643" s="22" t="s">
        <v>1723</v>
      </c>
      <c r="D3643" s="63">
        <f>+INDEX('LISTA DE PRECIOS EKM '!A:K,MATCH(C3643,'LISTA DE PRECIOS EKM '!A:A,0),MATCH($D$1,'LISTA DE PRECIOS EKM '!$1:$1,0))</f>
        <v>339900</v>
      </c>
      <c r="E3643" s="22">
        <f>+INDEX('LISTA DE PRECIOS EKM '!B:K,MATCH(C3643,'LISTA DE PRECIOS EKM '!A:A,0),7)</f>
        <v>349900</v>
      </c>
      <c r="F3643" s="22">
        <f>+INDEX('LISTA DE PRECIOS EKM '!B:K,MATCH(C3643,'LISTA DE PRECIOS EKM '!A:A,0),9)</f>
        <v>369900</v>
      </c>
      <c r="G3643" s="22" t="str">
        <f>+IF(ISNUMBER(MATCH(C3643,Precios!C:C,0)),"Sí está", "No está")</f>
        <v>Sí está</v>
      </c>
    </row>
    <row r="3644" spans="2:7" hidden="1">
      <c r="B3644" s="22" t="s">
        <v>7327</v>
      </c>
      <c r="C3644" s="22" t="s">
        <v>1723</v>
      </c>
      <c r="D3644" s="63">
        <f>+INDEX('LISTA DE PRECIOS EKM '!A:K,MATCH(C3644,'LISTA DE PRECIOS EKM '!A:A,0),MATCH($D$1,'LISTA DE PRECIOS EKM '!$1:$1,0))</f>
        <v>339900</v>
      </c>
      <c r="E3644" s="22">
        <f>+INDEX('LISTA DE PRECIOS EKM '!B:K,MATCH(C3644,'LISTA DE PRECIOS EKM '!A:A,0),7)</f>
        <v>349900</v>
      </c>
      <c r="F3644" s="22">
        <f>+INDEX('LISTA DE PRECIOS EKM '!B:K,MATCH(C3644,'LISTA DE PRECIOS EKM '!A:A,0),9)</f>
        <v>369900</v>
      </c>
      <c r="G3644" s="22" t="str">
        <f>+IF(ISNUMBER(MATCH(C3644,Precios!C:C,0)),"Sí está", "No está")</f>
        <v>Sí está</v>
      </c>
    </row>
    <row r="3645" spans="2:7" hidden="1">
      <c r="B3645" s="22" t="s">
        <v>7328</v>
      </c>
      <c r="C3645" s="22" t="s">
        <v>1724</v>
      </c>
      <c r="D3645" s="63">
        <f>+INDEX('LISTA DE PRECIOS EKM '!A:K,MATCH(C3645,'LISTA DE PRECIOS EKM '!A:A,0),MATCH($D$1,'LISTA DE PRECIOS EKM '!$1:$1,0))</f>
        <v>339900</v>
      </c>
      <c r="E3645" s="22">
        <f>+INDEX('LISTA DE PRECIOS EKM '!B:K,MATCH(C3645,'LISTA DE PRECIOS EKM '!A:A,0),7)</f>
        <v>349900</v>
      </c>
      <c r="F3645" s="22">
        <f>+INDEX('LISTA DE PRECIOS EKM '!B:K,MATCH(C3645,'LISTA DE PRECIOS EKM '!A:A,0),9)</f>
        <v>369900</v>
      </c>
      <c r="G3645" s="22" t="str">
        <f>+IF(ISNUMBER(MATCH(C3645,Precios!C:C,0)),"Sí está", "No está")</f>
        <v>Sí está</v>
      </c>
    </row>
    <row r="3646" spans="2:7" hidden="1">
      <c r="B3646" s="22" t="s">
        <v>7328</v>
      </c>
      <c r="C3646" s="22" t="s">
        <v>1724</v>
      </c>
      <c r="D3646" s="63">
        <f>+INDEX('LISTA DE PRECIOS EKM '!A:K,MATCH(C3646,'LISTA DE PRECIOS EKM '!A:A,0),MATCH($D$1,'LISTA DE PRECIOS EKM '!$1:$1,0))</f>
        <v>339900</v>
      </c>
      <c r="E3646" s="22">
        <f>+INDEX('LISTA DE PRECIOS EKM '!B:K,MATCH(C3646,'LISTA DE PRECIOS EKM '!A:A,0),7)</f>
        <v>349900</v>
      </c>
      <c r="F3646" s="22">
        <f>+INDEX('LISTA DE PRECIOS EKM '!B:K,MATCH(C3646,'LISTA DE PRECIOS EKM '!A:A,0),9)</f>
        <v>369900</v>
      </c>
      <c r="G3646" s="22" t="str">
        <f>+IF(ISNUMBER(MATCH(C3646,Precios!C:C,0)),"Sí está", "No está")</f>
        <v>Sí está</v>
      </c>
    </row>
    <row r="3647" spans="2:7" hidden="1">
      <c r="B3647" s="22" t="s">
        <v>7329</v>
      </c>
      <c r="C3647" s="22" t="s">
        <v>1720</v>
      </c>
      <c r="D3647" s="63">
        <f>+INDEX('LISTA DE PRECIOS EKM '!A:K,MATCH(C3647,'LISTA DE PRECIOS EKM '!A:A,0),MATCH($D$1,'LISTA DE PRECIOS EKM '!$1:$1,0))</f>
        <v>319900</v>
      </c>
      <c r="E3647" s="22">
        <f>+INDEX('LISTA DE PRECIOS EKM '!B:K,MATCH(C3647,'LISTA DE PRECIOS EKM '!A:A,0),7)</f>
        <v>329900</v>
      </c>
      <c r="F3647" s="22">
        <f>+INDEX('LISTA DE PRECIOS EKM '!B:K,MATCH(C3647,'LISTA DE PRECIOS EKM '!A:A,0),9)</f>
        <v>349900</v>
      </c>
      <c r="G3647" s="22" t="str">
        <f>+IF(ISNUMBER(MATCH(C3647,Precios!C:C,0)),"Sí está", "No está")</f>
        <v>Sí está</v>
      </c>
    </row>
    <row r="3648" spans="2:7" hidden="1">
      <c r="B3648" s="22" t="s">
        <v>7329</v>
      </c>
      <c r="C3648" s="22" t="s">
        <v>1720</v>
      </c>
      <c r="D3648" s="63">
        <f>+INDEX('LISTA DE PRECIOS EKM '!A:K,MATCH(C3648,'LISTA DE PRECIOS EKM '!A:A,0),MATCH($D$1,'LISTA DE PRECIOS EKM '!$1:$1,0))</f>
        <v>319900</v>
      </c>
      <c r="E3648" s="22">
        <f>+INDEX('LISTA DE PRECIOS EKM '!B:K,MATCH(C3648,'LISTA DE PRECIOS EKM '!A:A,0),7)</f>
        <v>329900</v>
      </c>
      <c r="F3648" s="22">
        <f>+INDEX('LISTA DE PRECIOS EKM '!B:K,MATCH(C3648,'LISTA DE PRECIOS EKM '!A:A,0),9)</f>
        <v>349900</v>
      </c>
      <c r="G3648" s="22" t="str">
        <f>+IF(ISNUMBER(MATCH(C3648,Precios!C:C,0)),"Sí está", "No está")</f>
        <v>Sí está</v>
      </c>
    </row>
    <row r="3649" spans="2:7" hidden="1">
      <c r="B3649" s="22" t="s">
        <v>7330</v>
      </c>
      <c r="C3649" s="22" t="s">
        <v>2595</v>
      </c>
      <c r="D3649" s="63">
        <f>+INDEX('LISTA DE PRECIOS EKM '!A:K,MATCH(C3649,'LISTA DE PRECIOS EKM '!A:A,0),MATCH($D$1,'LISTA DE PRECIOS EKM '!$1:$1,0))</f>
        <v>259900</v>
      </c>
      <c r="E3649" s="22">
        <f>+INDEX('LISTA DE PRECIOS EKM '!B:K,MATCH(C3649,'LISTA DE PRECIOS EKM '!A:A,0),7)</f>
        <v>269900</v>
      </c>
      <c r="F3649" s="22">
        <f>+INDEX('LISTA DE PRECIOS EKM '!B:K,MATCH(C3649,'LISTA DE PRECIOS EKM '!A:A,0),9)</f>
        <v>279900</v>
      </c>
      <c r="G3649" s="22" t="str">
        <f>+IF(ISNUMBER(MATCH(C3649,Precios!C:C,0)),"Sí está", "No está")</f>
        <v>Sí está</v>
      </c>
    </row>
    <row r="3650" spans="2:7" hidden="1">
      <c r="B3650" s="22" t="s">
        <v>7333</v>
      </c>
      <c r="C3650" s="22" t="s">
        <v>1701</v>
      </c>
      <c r="D3650" s="63">
        <f>+INDEX('LISTA DE PRECIOS EKM '!A:K,MATCH(C3650,'LISTA DE PRECIOS EKM '!A:A,0),MATCH($D$1,'LISTA DE PRECIOS EKM '!$1:$1,0))</f>
        <v>149900</v>
      </c>
      <c r="E3650" s="22">
        <f>+INDEX('LISTA DE PRECIOS EKM '!B:K,MATCH(C3650,'LISTA DE PRECIOS EKM '!A:A,0),7)</f>
        <v>149900</v>
      </c>
      <c r="F3650" s="22">
        <f>+INDEX('LISTA DE PRECIOS EKM '!B:K,MATCH(C3650,'LISTA DE PRECIOS EKM '!A:A,0),9)</f>
        <v>159900</v>
      </c>
      <c r="G3650" s="22" t="str">
        <f>+IF(ISNUMBER(MATCH(C3650,Precios!C:C,0)),"Sí está", "No está")</f>
        <v>Sí está</v>
      </c>
    </row>
    <row r="3651" spans="2:7" hidden="1">
      <c r="B3651" s="22" t="s">
        <v>7333</v>
      </c>
      <c r="C3651" s="22" t="s">
        <v>1701</v>
      </c>
      <c r="D3651" s="63">
        <f>+INDEX('LISTA DE PRECIOS EKM '!A:K,MATCH(C3651,'LISTA DE PRECIOS EKM '!A:A,0),MATCH($D$1,'LISTA DE PRECIOS EKM '!$1:$1,0))</f>
        <v>149900</v>
      </c>
      <c r="E3651" s="22">
        <f>+INDEX('LISTA DE PRECIOS EKM '!B:K,MATCH(C3651,'LISTA DE PRECIOS EKM '!A:A,0),7)</f>
        <v>149900</v>
      </c>
      <c r="F3651" s="22">
        <f>+INDEX('LISTA DE PRECIOS EKM '!B:K,MATCH(C3651,'LISTA DE PRECIOS EKM '!A:A,0),9)</f>
        <v>159900</v>
      </c>
      <c r="G3651" s="22" t="str">
        <f>+IF(ISNUMBER(MATCH(C3651,Precios!C:C,0)),"Sí está", "No está")</f>
        <v>Sí está</v>
      </c>
    </row>
    <row r="3652" spans="2:7" hidden="1">
      <c r="B3652" s="22" t="s">
        <v>7340</v>
      </c>
      <c r="C3652" s="22" t="s">
        <v>2072</v>
      </c>
      <c r="D3652" s="63">
        <f>+INDEX('LISTA DE PRECIOS EKM '!A:K,MATCH(C3652,'LISTA DE PRECIOS EKM '!A:A,0),MATCH($D$1,'LISTA DE PRECIOS EKM '!$1:$1,0))</f>
        <v>489900</v>
      </c>
      <c r="E3652" s="22">
        <f>+INDEX('LISTA DE PRECIOS EKM '!B:K,MATCH(C3652,'LISTA DE PRECIOS EKM '!A:A,0),7)</f>
        <v>509900</v>
      </c>
      <c r="F3652" s="22">
        <f>+INDEX('LISTA DE PRECIOS EKM '!B:K,MATCH(C3652,'LISTA DE PRECIOS EKM '!A:A,0),9)</f>
        <v>529900</v>
      </c>
      <c r="G3652" s="22" t="str">
        <f>+IF(ISNUMBER(MATCH(C3652,Precios!C:C,0)),"Sí está", "No está")</f>
        <v>Sí está</v>
      </c>
    </row>
    <row r="3653" spans="2:7" hidden="1">
      <c r="B3653" s="22" t="s">
        <v>7340</v>
      </c>
      <c r="C3653" s="22" t="s">
        <v>2072</v>
      </c>
      <c r="D3653" s="63">
        <f>+INDEX('LISTA DE PRECIOS EKM '!A:K,MATCH(C3653,'LISTA DE PRECIOS EKM '!A:A,0),MATCH($D$1,'LISTA DE PRECIOS EKM '!$1:$1,0))</f>
        <v>489900</v>
      </c>
      <c r="E3653" s="22">
        <f>+INDEX('LISTA DE PRECIOS EKM '!B:K,MATCH(C3653,'LISTA DE PRECIOS EKM '!A:A,0),7)</f>
        <v>509900</v>
      </c>
      <c r="F3653" s="22">
        <f>+INDEX('LISTA DE PRECIOS EKM '!B:K,MATCH(C3653,'LISTA DE PRECIOS EKM '!A:A,0),9)</f>
        <v>529900</v>
      </c>
      <c r="G3653" s="22" t="str">
        <f>+IF(ISNUMBER(MATCH(C3653,Precios!C:C,0)),"Sí está", "No está")</f>
        <v>Sí está</v>
      </c>
    </row>
    <row r="3654" spans="2:7" hidden="1">
      <c r="B3654" s="22" t="s">
        <v>7330</v>
      </c>
      <c r="C3654" s="22" t="s">
        <v>2595</v>
      </c>
      <c r="D3654" s="63">
        <f>+INDEX('LISTA DE PRECIOS EKM '!A:K,MATCH(C3654,'LISTA DE PRECIOS EKM '!A:A,0),MATCH($D$1,'LISTA DE PRECIOS EKM '!$1:$1,0))</f>
        <v>259900</v>
      </c>
      <c r="E3654" s="22">
        <f>+INDEX('LISTA DE PRECIOS EKM '!B:K,MATCH(C3654,'LISTA DE PRECIOS EKM '!A:A,0),7)</f>
        <v>269900</v>
      </c>
      <c r="F3654" s="22">
        <f>+INDEX('LISTA DE PRECIOS EKM '!B:K,MATCH(C3654,'LISTA DE PRECIOS EKM '!A:A,0),9)</f>
        <v>279900</v>
      </c>
      <c r="G3654" s="22" t="str">
        <f>+IF(ISNUMBER(MATCH(C3654,Precios!C:C,0)),"Sí está", "No está")</f>
        <v>Sí está</v>
      </c>
    </row>
    <row r="3655" spans="2:7" hidden="1">
      <c r="B3655" s="22" t="s">
        <v>7355</v>
      </c>
      <c r="C3655" s="22" t="s">
        <v>1710</v>
      </c>
      <c r="D3655" s="63">
        <f>+INDEX('LISTA DE PRECIOS EKM '!A:K,MATCH(C3655,'LISTA DE PRECIOS EKM '!A:A,0),MATCH($D$1,'LISTA DE PRECIOS EKM '!$1:$1,0))</f>
        <v>259900</v>
      </c>
      <c r="E3655" s="22">
        <f>+INDEX('LISTA DE PRECIOS EKM '!B:K,MATCH(C3655,'LISTA DE PRECIOS EKM '!A:A,0),7)</f>
        <v>269900</v>
      </c>
      <c r="F3655" s="22">
        <f>+INDEX('LISTA DE PRECIOS EKM '!B:K,MATCH(C3655,'LISTA DE PRECIOS EKM '!A:A,0),9)</f>
        <v>279900</v>
      </c>
      <c r="G3655" s="22" t="str">
        <f>+IF(ISNUMBER(MATCH(C3655,Precios!C:C,0)),"Sí está", "No está")</f>
        <v>Sí está</v>
      </c>
    </row>
    <row r="3656" spans="2:7" hidden="1">
      <c r="B3656" s="22" t="s">
        <v>7358</v>
      </c>
      <c r="C3656" s="22" t="s">
        <v>1697</v>
      </c>
      <c r="D3656" s="63">
        <f>+INDEX('LISTA DE PRECIOS EKM '!A:K,MATCH(C3656,'LISTA DE PRECIOS EKM '!A:A,0),MATCH($D$1,'LISTA DE PRECIOS EKM '!$1:$1,0))</f>
        <v>129900</v>
      </c>
      <c r="E3656" s="22">
        <f>+INDEX('LISTA DE PRECIOS EKM '!B:K,MATCH(C3656,'LISTA DE PRECIOS EKM '!A:A,0),7)</f>
        <v>129900</v>
      </c>
      <c r="F3656" s="22">
        <f>+INDEX('LISTA DE PRECIOS EKM '!B:K,MATCH(C3656,'LISTA DE PRECIOS EKM '!A:A,0),9)</f>
        <v>139900</v>
      </c>
      <c r="G3656" s="22" t="str">
        <f>+IF(ISNUMBER(MATCH(C3656,Precios!C:C,0)),"Sí está", "No está")</f>
        <v>Sí está</v>
      </c>
    </row>
    <row r="3657" spans="2:7" hidden="1">
      <c r="B3657" s="22" t="s">
        <v>7359</v>
      </c>
      <c r="C3657" s="22" t="s">
        <v>2072</v>
      </c>
      <c r="D3657" s="63">
        <f>+INDEX('LISTA DE PRECIOS EKM '!A:K,MATCH(C3657,'LISTA DE PRECIOS EKM '!A:A,0),MATCH($D$1,'LISTA DE PRECIOS EKM '!$1:$1,0))</f>
        <v>489900</v>
      </c>
      <c r="E3657" s="22">
        <f>+INDEX('LISTA DE PRECIOS EKM '!B:K,MATCH(C3657,'LISTA DE PRECIOS EKM '!A:A,0),7)</f>
        <v>509900</v>
      </c>
      <c r="F3657" s="22">
        <f>+INDEX('LISTA DE PRECIOS EKM '!B:K,MATCH(C3657,'LISTA DE PRECIOS EKM '!A:A,0),9)</f>
        <v>529900</v>
      </c>
      <c r="G3657" s="22" t="str">
        <f>+IF(ISNUMBER(MATCH(C3657,Precios!C:C,0)),"Sí está", "No está")</f>
        <v>Sí está</v>
      </c>
    </row>
    <row r="3658" spans="2:7" hidden="1">
      <c r="B3658" s="22" t="s">
        <v>7359</v>
      </c>
      <c r="C3658" s="22" t="s">
        <v>2072</v>
      </c>
      <c r="D3658" s="63">
        <f>+INDEX('LISTA DE PRECIOS EKM '!A:K,MATCH(C3658,'LISTA DE PRECIOS EKM '!A:A,0),MATCH($D$1,'LISTA DE PRECIOS EKM '!$1:$1,0))</f>
        <v>489900</v>
      </c>
      <c r="E3658" s="22">
        <f>+INDEX('LISTA DE PRECIOS EKM '!B:K,MATCH(C3658,'LISTA DE PRECIOS EKM '!A:A,0),7)</f>
        <v>509900</v>
      </c>
      <c r="F3658" s="22">
        <f>+INDEX('LISTA DE PRECIOS EKM '!B:K,MATCH(C3658,'LISTA DE PRECIOS EKM '!A:A,0),9)</f>
        <v>529900</v>
      </c>
      <c r="G3658" s="22" t="str">
        <f>+IF(ISNUMBER(MATCH(C3658,Precios!C:C,0)),"Sí está", "No está")</f>
        <v>Sí está</v>
      </c>
    </row>
    <row r="3659" spans="2:7" hidden="1">
      <c r="B3659" s="22" t="s">
        <v>7360</v>
      </c>
      <c r="C3659" s="22" t="s">
        <v>2031</v>
      </c>
      <c r="D3659" s="63">
        <f>+INDEX('LISTA DE PRECIOS EKM '!A:K,MATCH(C3659,'LISTA DE PRECIOS EKM '!A:A,0),MATCH($D$1,'LISTA DE PRECIOS EKM '!$1:$1,0))</f>
        <v>89900</v>
      </c>
      <c r="E3659" s="22">
        <f>+INDEX('LISTA DE PRECIOS EKM '!B:K,MATCH(C3659,'LISTA DE PRECIOS EKM '!A:A,0),7)</f>
        <v>89900</v>
      </c>
      <c r="F3659" s="22">
        <f>+INDEX('LISTA DE PRECIOS EKM '!B:K,MATCH(C3659,'LISTA DE PRECIOS EKM '!A:A,0),9)</f>
        <v>89900</v>
      </c>
      <c r="G3659" s="22" t="str">
        <f>+IF(ISNUMBER(MATCH(C3659,Precios!C:C,0)),"Sí está", "No está")</f>
        <v>Sí está</v>
      </c>
    </row>
    <row r="3660" spans="2:7" hidden="1">
      <c r="B3660" s="22" t="s">
        <v>7361</v>
      </c>
      <c r="C3660" s="22" t="s">
        <v>1721</v>
      </c>
      <c r="D3660" s="63">
        <f>+INDEX('LISTA DE PRECIOS EKM '!A:K,MATCH(C3660,'LISTA DE PRECIOS EKM '!A:A,0),MATCH($D$1,'LISTA DE PRECIOS EKM '!$1:$1,0))</f>
        <v>339900</v>
      </c>
      <c r="E3660" s="22">
        <f>+INDEX('LISTA DE PRECIOS EKM '!B:K,MATCH(C3660,'LISTA DE PRECIOS EKM '!A:A,0),7)</f>
        <v>349900</v>
      </c>
      <c r="F3660" s="22">
        <f>+INDEX('LISTA DE PRECIOS EKM '!B:K,MATCH(C3660,'LISTA DE PRECIOS EKM '!A:A,0),9)</f>
        <v>369900</v>
      </c>
      <c r="G3660" s="22" t="str">
        <f>+IF(ISNUMBER(MATCH(C3660,Precios!C:C,0)),"Sí está", "No está")</f>
        <v>Sí está</v>
      </c>
    </row>
    <row r="3661" spans="2:7" hidden="1">
      <c r="B3661" s="22" t="s">
        <v>7358</v>
      </c>
      <c r="C3661" s="22" t="s">
        <v>1697</v>
      </c>
      <c r="D3661" s="63">
        <f>+INDEX('LISTA DE PRECIOS EKM '!A:K,MATCH(C3661,'LISTA DE PRECIOS EKM '!A:A,0),MATCH($D$1,'LISTA DE PRECIOS EKM '!$1:$1,0))</f>
        <v>129900</v>
      </c>
      <c r="E3661" s="22">
        <f>+INDEX('LISTA DE PRECIOS EKM '!B:K,MATCH(C3661,'LISTA DE PRECIOS EKM '!A:A,0),7)</f>
        <v>129900</v>
      </c>
      <c r="F3661" s="22">
        <f>+INDEX('LISTA DE PRECIOS EKM '!B:K,MATCH(C3661,'LISTA DE PRECIOS EKM '!A:A,0),9)</f>
        <v>139900</v>
      </c>
      <c r="G3661" s="22" t="str">
        <f>+IF(ISNUMBER(MATCH(C3661,Precios!C:C,0)),"Sí está", "No está")</f>
        <v>Sí está</v>
      </c>
    </row>
    <row r="3662" spans="2:7" hidden="1">
      <c r="B3662" s="22" t="s">
        <v>7360</v>
      </c>
      <c r="C3662" s="22" t="s">
        <v>2031</v>
      </c>
      <c r="D3662" s="63">
        <f>+INDEX('LISTA DE PRECIOS EKM '!A:K,MATCH(C3662,'LISTA DE PRECIOS EKM '!A:A,0),MATCH($D$1,'LISTA DE PRECIOS EKM '!$1:$1,0))</f>
        <v>89900</v>
      </c>
      <c r="E3662" s="22">
        <f>+INDEX('LISTA DE PRECIOS EKM '!B:K,MATCH(C3662,'LISTA DE PRECIOS EKM '!A:A,0),7)</f>
        <v>89900</v>
      </c>
      <c r="F3662" s="22">
        <f>+INDEX('LISTA DE PRECIOS EKM '!B:K,MATCH(C3662,'LISTA DE PRECIOS EKM '!A:A,0),9)</f>
        <v>89900</v>
      </c>
      <c r="G3662" s="22" t="str">
        <f>+IF(ISNUMBER(MATCH(C3662,Precios!C:C,0)),"Sí está", "No está")</f>
        <v>Sí está</v>
      </c>
    </row>
    <row r="3663" spans="2:7" hidden="1">
      <c r="B3663" s="22" t="s">
        <v>7361</v>
      </c>
      <c r="C3663" s="22" t="s">
        <v>1721</v>
      </c>
      <c r="D3663" s="63">
        <f>+INDEX('LISTA DE PRECIOS EKM '!A:K,MATCH(C3663,'LISTA DE PRECIOS EKM '!A:A,0),MATCH($D$1,'LISTA DE PRECIOS EKM '!$1:$1,0))</f>
        <v>339900</v>
      </c>
      <c r="E3663" s="22">
        <f>+INDEX('LISTA DE PRECIOS EKM '!B:K,MATCH(C3663,'LISTA DE PRECIOS EKM '!A:A,0),7)</f>
        <v>349900</v>
      </c>
      <c r="F3663" s="22">
        <f>+INDEX('LISTA DE PRECIOS EKM '!B:K,MATCH(C3663,'LISTA DE PRECIOS EKM '!A:A,0),9)</f>
        <v>369900</v>
      </c>
      <c r="G3663" s="22" t="str">
        <f>+IF(ISNUMBER(MATCH(C3663,Precios!C:C,0)),"Sí está", "No está")</f>
        <v>Sí está</v>
      </c>
    </row>
    <row r="3664" spans="2:7" hidden="1">
      <c r="B3664" s="22" t="s">
        <v>7368</v>
      </c>
      <c r="C3664" s="22" t="s">
        <v>1670</v>
      </c>
      <c r="D3664" s="63">
        <f>+INDEX('LISTA DE PRECIOS EKM '!A:K,MATCH(C3664,'LISTA DE PRECIOS EKM '!A:A,0),MATCH($D$1,'LISTA DE PRECIOS EKM '!$1:$1,0))</f>
        <v>229900</v>
      </c>
      <c r="E3664" s="22">
        <f>+INDEX('LISTA DE PRECIOS EKM '!B:K,MATCH(C3664,'LISTA DE PRECIOS EKM '!A:A,0),7)</f>
        <v>229900</v>
      </c>
      <c r="F3664" s="22">
        <f>+INDEX('LISTA DE PRECIOS EKM '!B:K,MATCH(C3664,'LISTA DE PRECIOS EKM '!A:A,0),9)</f>
        <v>249900</v>
      </c>
      <c r="G3664" s="22" t="str">
        <f>+IF(ISNUMBER(MATCH(C3664,Precios!C:C,0)),"Sí está", "No está")</f>
        <v>Sí está</v>
      </c>
    </row>
    <row r="3665" spans="2:7" hidden="1">
      <c r="B3665" s="22" t="s">
        <v>7369</v>
      </c>
      <c r="C3665" s="22" t="s">
        <v>2231</v>
      </c>
      <c r="D3665" s="63">
        <f>+INDEX('LISTA DE PRECIOS EKM '!A:K,MATCH(C3665,'LISTA DE PRECIOS EKM '!A:A,0),MATCH($D$1,'LISTA DE PRECIOS EKM '!$1:$1,0))</f>
        <v>299900</v>
      </c>
      <c r="E3665" s="22">
        <f>+INDEX('LISTA DE PRECIOS EKM '!B:K,MATCH(C3665,'LISTA DE PRECIOS EKM '!A:A,0),7)</f>
        <v>309900</v>
      </c>
      <c r="F3665" s="22">
        <f>+INDEX('LISTA DE PRECIOS EKM '!B:K,MATCH(C3665,'LISTA DE PRECIOS EKM '!A:A,0),9)</f>
        <v>319900</v>
      </c>
      <c r="G3665" s="22" t="str">
        <f>+IF(ISNUMBER(MATCH(C3665,Precios!C:C,0)),"Sí está", "No está")</f>
        <v>Sí está</v>
      </c>
    </row>
    <row r="3666" spans="2:7" hidden="1">
      <c r="B3666" s="22" t="s">
        <v>7369</v>
      </c>
      <c r="C3666" s="22" t="s">
        <v>2231</v>
      </c>
      <c r="D3666" s="63">
        <f>+INDEX('LISTA DE PRECIOS EKM '!A:K,MATCH(C3666,'LISTA DE PRECIOS EKM '!A:A,0),MATCH($D$1,'LISTA DE PRECIOS EKM '!$1:$1,0))</f>
        <v>299900</v>
      </c>
      <c r="E3666" s="22">
        <f>+INDEX('LISTA DE PRECIOS EKM '!B:K,MATCH(C3666,'LISTA DE PRECIOS EKM '!A:A,0),7)</f>
        <v>309900</v>
      </c>
      <c r="F3666" s="22">
        <f>+INDEX('LISTA DE PRECIOS EKM '!B:K,MATCH(C3666,'LISTA DE PRECIOS EKM '!A:A,0),9)</f>
        <v>319900</v>
      </c>
      <c r="G3666" s="22" t="str">
        <f>+IF(ISNUMBER(MATCH(C3666,Precios!C:C,0)),"Sí está", "No está")</f>
        <v>Sí está</v>
      </c>
    </row>
    <row r="3667" spans="2:7" hidden="1">
      <c r="B3667" s="22" t="s">
        <v>7370</v>
      </c>
      <c r="C3667" s="22" t="s">
        <v>2227</v>
      </c>
      <c r="D3667" s="63">
        <f>+INDEX('LISTA DE PRECIOS EKM '!A:K,MATCH(C3667,'LISTA DE PRECIOS EKM '!A:A,0),MATCH($D$1,'LISTA DE PRECIOS EKM '!$1:$1,0))</f>
        <v>299900</v>
      </c>
      <c r="E3667" s="22">
        <f>+INDEX('LISTA DE PRECIOS EKM '!B:K,MATCH(C3667,'LISTA DE PRECIOS EKM '!A:A,0),7)</f>
        <v>309900</v>
      </c>
      <c r="F3667" s="22">
        <f>+INDEX('LISTA DE PRECIOS EKM '!B:K,MATCH(C3667,'LISTA DE PRECIOS EKM '!A:A,0),9)</f>
        <v>319900</v>
      </c>
      <c r="G3667" s="22" t="str">
        <f>+IF(ISNUMBER(MATCH(C3667,Precios!C:C,0)),"Sí está", "No está")</f>
        <v>Sí está</v>
      </c>
    </row>
    <row r="3668" spans="2:7" hidden="1">
      <c r="B3668" s="22" t="s">
        <v>7370</v>
      </c>
      <c r="C3668" s="22" t="s">
        <v>2227</v>
      </c>
      <c r="D3668" s="63">
        <f>+INDEX('LISTA DE PRECIOS EKM '!A:K,MATCH(C3668,'LISTA DE PRECIOS EKM '!A:A,0),MATCH($D$1,'LISTA DE PRECIOS EKM '!$1:$1,0))</f>
        <v>299900</v>
      </c>
      <c r="E3668" s="22">
        <f>+INDEX('LISTA DE PRECIOS EKM '!B:K,MATCH(C3668,'LISTA DE PRECIOS EKM '!A:A,0),7)</f>
        <v>309900</v>
      </c>
      <c r="F3668" s="22">
        <f>+INDEX('LISTA DE PRECIOS EKM '!B:K,MATCH(C3668,'LISTA DE PRECIOS EKM '!A:A,0),9)</f>
        <v>319900</v>
      </c>
      <c r="G3668" s="22" t="str">
        <f>+IF(ISNUMBER(MATCH(C3668,Precios!C:C,0)),"Sí está", "No está")</f>
        <v>Sí está</v>
      </c>
    </row>
    <row r="3669" spans="2:7" hidden="1">
      <c r="B3669" s="22" t="s">
        <v>7373</v>
      </c>
      <c r="C3669" s="22" t="s">
        <v>2029</v>
      </c>
      <c r="D3669" s="63">
        <f>+INDEX('LISTA DE PRECIOS EKM '!A:K,MATCH(C3669,'LISTA DE PRECIOS EKM '!A:A,0),MATCH($D$1,'LISTA DE PRECIOS EKM '!$1:$1,0))</f>
        <v>89900</v>
      </c>
      <c r="E3669" s="22">
        <f>+INDEX('LISTA DE PRECIOS EKM '!B:K,MATCH(C3669,'LISTA DE PRECIOS EKM '!A:A,0),7)</f>
        <v>89900</v>
      </c>
      <c r="F3669" s="22">
        <f>+INDEX('LISTA DE PRECIOS EKM '!B:K,MATCH(C3669,'LISTA DE PRECIOS EKM '!A:A,0),9)</f>
        <v>89900</v>
      </c>
      <c r="G3669" s="22" t="str">
        <f>+IF(ISNUMBER(MATCH(C3669,Precios!C:C,0)),"Sí está", "No está")</f>
        <v>Sí está</v>
      </c>
    </row>
    <row r="3670" spans="2:7" hidden="1">
      <c r="B3670" s="22" t="s">
        <v>7374</v>
      </c>
      <c r="C3670" s="22" t="s">
        <v>1759</v>
      </c>
      <c r="D3670" s="63">
        <f>+INDEX('LISTA DE PRECIOS EKM '!A:K,MATCH(C3670,'LISTA DE PRECIOS EKM '!A:A,0),MATCH($D$1,'LISTA DE PRECIOS EKM '!$1:$1,0))</f>
        <v>499900</v>
      </c>
      <c r="E3670" s="22">
        <f>+INDEX('LISTA DE PRECIOS EKM '!B:K,MATCH(C3670,'LISTA DE PRECIOS EKM '!A:A,0),7)</f>
        <v>519900</v>
      </c>
      <c r="F3670" s="22">
        <f>+INDEX('LISTA DE PRECIOS EKM '!B:K,MATCH(C3670,'LISTA DE PRECIOS EKM '!A:A,0),9)</f>
        <v>539900</v>
      </c>
      <c r="G3670" s="22" t="str">
        <f>+IF(ISNUMBER(MATCH(C3670,Precios!C:C,0)),"Sí está", "No está")</f>
        <v>Sí está</v>
      </c>
    </row>
    <row r="3671" spans="2:7" hidden="1">
      <c r="B3671" s="22" t="s">
        <v>7374</v>
      </c>
      <c r="C3671" s="22" t="s">
        <v>1759</v>
      </c>
      <c r="D3671" s="63">
        <f>+INDEX('LISTA DE PRECIOS EKM '!A:K,MATCH(C3671,'LISTA DE PRECIOS EKM '!A:A,0),MATCH($D$1,'LISTA DE PRECIOS EKM '!$1:$1,0))</f>
        <v>499900</v>
      </c>
      <c r="E3671" s="22">
        <f>+INDEX('LISTA DE PRECIOS EKM '!B:K,MATCH(C3671,'LISTA DE PRECIOS EKM '!A:A,0),7)</f>
        <v>519900</v>
      </c>
      <c r="F3671" s="22">
        <f>+INDEX('LISTA DE PRECIOS EKM '!B:K,MATCH(C3671,'LISTA DE PRECIOS EKM '!A:A,0),9)</f>
        <v>539900</v>
      </c>
      <c r="G3671" s="22" t="str">
        <f>+IF(ISNUMBER(MATCH(C3671,Precios!C:C,0)),"Sí está", "No está")</f>
        <v>Sí está</v>
      </c>
    </row>
    <row r="3672" spans="2:7" hidden="1">
      <c r="B3672" s="22" t="s">
        <v>7375</v>
      </c>
      <c r="C3672" s="22" t="s">
        <v>2404</v>
      </c>
      <c r="D3672" s="63">
        <f>+INDEX('LISTA DE PRECIOS EKM '!A:K,MATCH(C3672,'LISTA DE PRECIOS EKM '!A:A,0),MATCH($D$1,'LISTA DE PRECIOS EKM '!$1:$1,0))</f>
        <v>529900</v>
      </c>
      <c r="E3672" s="22">
        <f>+INDEX('LISTA DE PRECIOS EKM '!B:K,MATCH(C3672,'LISTA DE PRECIOS EKM '!A:A,0),7)</f>
        <v>549900</v>
      </c>
      <c r="F3672" s="22">
        <f>+INDEX('LISTA DE PRECIOS EKM '!B:K,MATCH(C3672,'LISTA DE PRECIOS EKM '!A:A,0),9)</f>
        <v>579900</v>
      </c>
      <c r="G3672" s="22" t="str">
        <f>+IF(ISNUMBER(MATCH(C3672,Precios!C:C,0)),"Sí está", "No está")</f>
        <v>Sí está</v>
      </c>
    </row>
    <row r="3673" spans="2:7" hidden="1">
      <c r="B3673" s="22" t="s">
        <v>7375</v>
      </c>
      <c r="C3673" s="22" t="s">
        <v>2404</v>
      </c>
      <c r="D3673" s="63">
        <f>+INDEX('LISTA DE PRECIOS EKM '!A:K,MATCH(C3673,'LISTA DE PRECIOS EKM '!A:A,0),MATCH($D$1,'LISTA DE PRECIOS EKM '!$1:$1,0))</f>
        <v>529900</v>
      </c>
      <c r="E3673" s="22">
        <f>+INDEX('LISTA DE PRECIOS EKM '!B:K,MATCH(C3673,'LISTA DE PRECIOS EKM '!A:A,0),7)</f>
        <v>549900</v>
      </c>
      <c r="F3673" s="22">
        <f>+INDEX('LISTA DE PRECIOS EKM '!B:K,MATCH(C3673,'LISTA DE PRECIOS EKM '!A:A,0),9)</f>
        <v>579900</v>
      </c>
      <c r="G3673" s="22" t="str">
        <f>+IF(ISNUMBER(MATCH(C3673,Precios!C:C,0)),"Sí está", "No está")</f>
        <v>Sí está</v>
      </c>
    </row>
    <row r="3674" spans="2:7" hidden="1">
      <c r="B3674" s="22" t="s">
        <v>7378</v>
      </c>
      <c r="C3674" s="22" t="s">
        <v>2273</v>
      </c>
      <c r="D3674" s="63">
        <f>+INDEX('LISTA DE PRECIOS EKM '!A:K,MATCH(C3674,'LISTA DE PRECIOS EKM '!A:A,0),MATCH($D$1,'LISTA DE PRECIOS EKM '!$1:$1,0))</f>
        <v>589900</v>
      </c>
      <c r="E3674" s="22">
        <f>+INDEX('LISTA DE PRECIOS EKM '!B:K,MATCH(C3674,'LISTA DE PRECIOS EKM '!A:A,0),7)</f>
        <v>609900</v>
      </c>
      <c r="F3674" s="22">
        <f>+INDEX('LISTA DE PRECIOS EKM '!B:K,MATCH(C3674,'LISTA DE PRECIOS EKM '!A:A,0),9)</f>
        <v>639900</v>
      </c>
      <c r="G3674" s="22" t="str">
        <f>+IF(ISNUMBER(MATCH(C3674,Precios!C:C,0)),"Sí está", "No está")</f>
        <v>Sí está</v>
      </c>
    </row>
    <row r="3675" spans="2:7" hidden="1">
      <c r="B3675" s="22" t="s">
        <v>7381</v>
      </c>
      <c r="C3675" s="22" t="s">
        <v>1726</v>
      </c>
      <c r="D3675" s="63">
        <f>+INDEX('LISTA DE PRECIOS EKM '!A:K,MATCH(C3675,'LISTA DE PRECIOS EKM '!A:A,0),MATCH($D$1,'LISTA DE PRECIOS EKM '!$1:$1,0))</f>
        <v>279900</v>
      </c>
      <c r="E3675" s="22">
        <f>+INDEX('LISTA DE PRECIOS EKM '!B:K,MATCH(C3675,'LISTA DE PRECIOS EKM '!A:A,0),7)</f>
        <v>289900</v>
      </c>
      <c r="F3675" s="22">
        <f>+INDEX('LISTA DE PRECIOS EKM '!B:K,MATCH(C3675,'LISTA DE PRECIOS EKM '!A:A,0),9)</f>
        <v>299900</v>
      </c>
      <c r="G3675" s="22" t="str">
        <f>+IF(ISNUMBER(MATCH(C3675,Precios!C:C,0)),"Sí está", "No está")</f>
        <v>Sí está</v>
      </c>
    </row>
    <row r="3676" spans="2:7" hidden="1">
      <c r="B3676" s="22" t="s">
        <v>7373</v>
      </c>
      <c r="C3676" s="22" t="s">
        <v>2029</v>
      </c>
      <c r="D3676" s="63">
        <f>+INDEX('LISTA DE PRECIOS EKM '!A:K,MATCH(C3676,'LISTA DE PRECIOS EKM '!A:A,0),MATCH($D$1,'LISTA DE PRECIOS EKM '!$1:$1,0))</f>
        <v>89900</v>
      </c>
      <c r="E3676" s="22">
        <f>+INDEX('LISTA DE PRECIOS EKM '!B:K,MATCH(C3676,'LISTA DE PRECIOS EKM '!A:A,0),7)</f>
        <v>89900</v>
      </c>
      <c r="F3676" s="22">
        <f>+INDEX('LISTA DE PRECIOS EKM '!B:K,MATCH(C3676,'LISTA DE PRECIOS EKM '!A:A,0),9)</f>
        <v>89900</v>
      </c>
      <c r="G3676" s="22" t="str">
        <f>+IF(ISNUMBER(MATCH(C3676,Precios!C:C,0)),"Sí está", "No está")</f>
        <v>Sí está</v>
      </c>
    </row>
    <row r="3677" spans="2:7" hidden="1">
      <c r="B3677" s="22" t="s">
        <v>7381</v>
      </c>
      <c r="C3677" s="22" t="s">
        <v>1726</v>
      </c>
      <c r="D3677" s="63">
        <f>+INDEX('LISTA DE PRECIOS EKM '!A:K,MATCH(C3677,'LISTA DE PRECIOS EKM '!A:A,0),MATCH($D$1,'LISTA DE PRECIOS EKM '!$1:$1,0))</f>
        <v>279900</v>
      </c>
      <c r="E3677" s="22">
        <f>+INDEX('LISTA DE PRECIOS EKM '!B:K,MATCH(C3677,'LISTA DE PRECIOS EKM '!A:A,0),7)</f>
        <v>289900</v>
      </c>
      <c r="F3677" s="22">
        <f>+INDEX('LISTA DE PRECIOS EKM '!B:K,MATCH(C3677,'LISTA DE PRECIOS EKM '!A:A,0),9)</f>
        <v>299900</v>
      </c>
      <c r="G3677" s="22" t="str">
        <f>+IF(ISNUMBER(MATCH(C3677,Precios!C:C,0)),"Sí está", "No está")</f>
        <v>Sí está</v>
      </c>
    </row>
    <row r="3678" spans="2:7" hidden="1">
      <c r="B3678" s="22" t="s">
        <v>7355</v>
      </c>
      <c r="C3678" s="22" t="s">
        <v>1710</v>
      </c>
      <c r="D3678" s="63">
        <f>+INDEX('LISTA DE PRECIOS EKM '!A:K,MATCH(C3678,'LISTA DE PRECIOS EKM '!A:A,0),MATCH($D$1,'LISTA DE PRECIOS EKM '!$1:$1,0))</f>
        <v>259900</v>
      </c>
      <c r="E3678" s="22">
        <f>+INDEX('LISTA DE PRECIOS EKM '!B:K,MATCH(C3678,'LISTA DE PRECIOS EKM '!A:A,0),7)</f>
        <v>269900</v>
      </c>
      <c r="F3678" s="22">
        <f>+INDEX('LISTA DE PRECIOS EKM '!B:K,MATCH(C3678,'LISTA DE PRECIOS EKM '!A:A,0),9)</f>
        <v>279900</v>
      </c>
      <c r="G3678" s="22" t="str">
        <f>+IF(ISNUMBER(MATCH(C3678,Precios!C:C,0)),"Sí está", "No está")</f>
        <v>Sí está</v>
      </c>
    </row>
    <row r="3679" spans="2:7" hidden="1">
      <c r="B3679" s="22" t="s">
        <v>7368</v>
      </c>
      <c r="C3679" s="22" t="s">
        <v>1670</v>
      </c>
      <c r="D3679" s="63">
        <f>+INDEX('LISTA DE PRECIOS EKM '!A:K,MATCH(C3679,'LISTA DE PRECIOS EKM '!A:A,0),MATCH($D$1,'LISTA DE PRECIOS EKM '!$1:$1,0))</f>
        <v>229900</v>
      </c>
      <c r="E3679" s="22">
        <f>+INDEX('LISTA DE PRECIOS EKM '!B:K,MATCH(C3679,'LISTA DE PRECIOS EKM '!A:A,0),7)</f>
        <v>229900</v>
      </c>
      <c r="F3679" s="22">
        <f>+INDEX('LISTA DE PRECIOS EKM '!B:K,MATCH(C3679,'LISTA DE PRECIOS EKM '!A:A,0),9)</f>
        <v>249900</v>
      </c>
      <c r="G3679" s="22" t="str">
        <f>+IF(ISNUMBER(MATCH(C3679,Precios!C:C,0)),"Sí está", "No está")</f>
        <v>Sí está</v>
      </c>
    </row>
    <row r="3680" spans="2:7" hidden="1">
      <c r="B3680" s="22" t="s">
        <v>7388</v>
      </c>
      <c r="C3680" s="22" t="s">
        <v>2521</v>
      </c>
      <c r="D3680" s="63">
        <f>+INDEX('LISTA DE PRECIOS EKM '!A:K,MATCH(C3680,'LISTA DE PRECIOS EKM '!A:A,0),MATCH($D$1,'LISTA DE PRECIOS EKM '!$1:$1,0))</f>
        <v>89900</v>
      </c>
      <c r="E3680" s="22">
        <f>+INDEX('LISTA DE PRECIOS EKM '!B:K,MATCH(C3680,'LISTA DE PRECIOS EKM '!A:A,0),7)</f>
        <v>89900</v>
      </c>
      <c r="F3680" s="22">
        <f>+INDEX('LISTA DE PRECIOS EKM '!B:K,MATCH(C3680,'LISTA DE PRECIOS EKM '!A:A,0),9)</f>
        <v>89900</v>
      </c>
      <c r="G3680" s="22" t="str">
        <f>+IF(ISNUMBER(MATCH(C3680,Precios!C:C,0)),"Sí está", "No está")</f>
        <v>Sí está</v>
      </c>
    </row>
    <row r="3681" spans="2:7" hidden="1">
      <c r="B3681" s="22" t="s">
        <v>7388</v>
      </c>
      <c r="C3681" s="22" t="s">
        <v>2521</v>
      </c>
      <c r="D3681" s="63">
        <f>+INDEX('LISTA DE PRECIOS EKM '!A:K,MATCH(C3681,'LISTA DE PRECIOS EKM '!A:A,0),MATCH($D$1,'LISTA DE PRECIOS EKM '!$1:$1,0))</f>
        <v>89900</v>
      </c>
      <c r="E3681" s="22">
        <f>+INDEX('LISTA DE PRECIOS EKM '!B:K,MATCH(C3681,'LISTA DE PRECIOS EKM '!A:A,0),7)</f>
        <v>89900</v>
      </c>
      <c r="F3681" s="22">
        <f>+INDEX('LISTA DE PRECIOS EKM '!B:K,MATCH(C3681,'LISTA DE PRECIOS EKM '!A:A,0),9)</f>
        <v>89900</v>
      </c>
      <c r="G3681" s="22" t="str">
        <f>+IF(ISNUMBER(MATCH(C3681,Precios!C:C,0)),"Sí está", "No está")</f>
        <v>Sí está</v>
      </c>
    </row>
    <row r="3682" spans="2:7" hidden="1">
      <c r="B3682" s="22" t="s">
        <v>7393</v>
      </c>
      <c r="C3682" s="22" t="s">
        <v>1752</v>
      </c>
      <c r="D3682" s="63">
        <f>+INDEX('LISTA DE PRECIOS EKM '!A:K,MATCH(C3682,'LISTA DE PRECIOS EKM '!A:A,0),MATCH($D$1,'LISTA DE PRECIOS EKM '!$1:$1,0))</f>
        <v>299900</v>
      </c>
      <c r="E3682" s="22">
        <f>+INDEX('LISTA DE PRECIOS EKM '!B:K,MATCH(C3682,'LISTA DE PRECIOS EKM '!A:A,0),7)</f>
        <v>309900</v>
      </c>
      <c r="F3682" s="22">
        <f>+INDEX('LISTA DE PRECIOS EKM '!B:K,MATCH(C3682,'LISTA DE PRECIOS EKM '!A:A,0),9)</f>
        <v>319900</v>
      </c>
      <c r="G3682" s="22" t="str">
        <f>+IF(ISNUMBER(MATCH(C3682,Precios!C:C,0)),"Sí está", "No está")</f>
        <v>Sí está</v>
      </c>
    </row>
    <row r="3683" spans="2:7" hidden="1">
      <c r="B3683" s="22" t="s">
        <v>7394</v>
      </c>
      <c r="C3683" s="22" t="s">
        <v>1754</v>
      </c>
      <c r="D3683" s="63">
        <f>+INDEX('LISTA DE PRECIOS EKM '!A:K,MATCH(C3683,'LISTA DE PRECIOS EKM '!A:A,0),MATCH($D$1,'LISTA DE PRECIOS EKM '!$1:$1,0))</f>
        <v>299900</v>
      </c>
      <c r="E3683" s="22">
        <f>+INDEX('LISTA DE PRECIOS EKM '!B:K,MATCH(C3683,'LISTA DE PRECIOS EKM '!A:A,0),7)</f>
        <v>309900</v>
      </c>
      <c r="F3683" s="22">
        <f>+INDEX('LISTA DE PRECIOS EKM '!B:K,MATCH(C3683,'LISTA DE PRECIOS EKM '!A:A,0),9)</f>
        <v>319900</v>
      </c>
      <c r="G3683" s="22" t="str">
        <f>+IF(ISNUMBER(MATCH(C3683,Precios!C:C,0)),"Sí está", "No está")</f>
        <v>Sí está</v>
      </c>
    </row>
    <row r="3684" spans="2:7" hidden="1">
      <c r="B3684" s="22" t="s">
        <v>7395</v>
      </c>
      <c r="C3684" s="22" t="s">
        <v>1706</v>
      </c>
      <c r="D3684" s="63">
        <f>+INDEX('LISTA DE PRECIOS EKM '!A:K,MATCH(C3684,'LISTA DE PRECIOS EKM '!A:A,0),MATCH($D$1,'LISTA DE PRECIOS EKM '!$1:$1,0))</f>
        <v>259900</v>
      </c>
      <c r="E3684" s="22">
        <f>+INDEX('LISTA DE PRECIOS EKM '!B:K,MATCH(C3684,'LISTA DE PRECIOS EKM '!A:A,0),7)</f>
        <v>269900</v>
      </c>
      <c r="F3684" s="22">
        <f>+INDEX('LISTA DE PRECIOS EKM '!B:K,MATCH(C3684,'LISTA DE PRECIOS EKM '!A:A,0),9)</f>
        <v>279900</v>
      </c>
      <c r="G3684" s="22" t="str">
        <f>+IF(ISNUMBER(MATCH(C3684,Precios!C:C,0)),"Sí está", "No está")</f>
        <v>Sí está</v>
      </c>
    </row>
    <row r="3685" spans="2:7" hidden="1">
      <c r="B3685" s="22" t="s">
        <v>7396</v>
      </c>
      <c r="C3685" s="22" t="s">
        <v>1689</v>
      </c>
      <c r="D3685" s="63">
        <f>+INDEX('LISTA DE PRECIOS EKM '!A:K,MATCH(C3685,'LISTA DE PRECIOS EKM '!A:A,0),MATCH($D$1,'LISTA DE PRECIOS EKM '!$1:$1,0))</f>
        <v>269900</v>
      </c>
      <c r="E3685" s="22">
        <f>+INDEX('LISTA DE PRECIOS EKM '!B:K,MATCH(C3685,'LISTA DE PRECIOS EKM '!A:A,0),7)</f>
        <v>279900</v>
      </c>
      <c r="F3685" s="22">
        <f>+INDEX('LISTA DE PRECIOS EKM '!B:K,MATCH(C3685,'LISTA DE PRECIOS EKM '!A:A,0),9)</f>
        <v>289900</v>
      </c>
      <c r="G3685" s="22" t="str">
        <f>+IF(ISNUMBER(MATCH(C3685,Precios!C:C,0)),"Sí está", "No está")</f>
        <v>Sí está</v>
      </c>
    </row>
    <row r="3686" spans="2:7" hidden="1">
      <c r="B3686" s="22" t="s">
        <v>7397</v>
      </c>
      <c r="C3686" s="22" t="s">
        <v>1672</v>
      </c>
      <c r="D3686" s="63">
        <f>+INDEX('LISTA DE PRECIOS EKM '!A:K,MATCH(C3686,'LISTA DE PRECIOS EKM '!A:A,0),MATCH($D$1,'LISTA DE PRECIOS EKM '!$1:$1,0))</f>
        <v>229900</v>
      </c>
      <c r="E3686" s="22">
        <f>+INDEX('LISTA DE PRECIOS EKM '!B:K,MATCH(C3686,'LISTA DE PRECIOS EKM '!A:A,0),7)</f>
        <v>229900</v>
      </c>
      <c r="F3686" s="22">
        <f>+INDEX('LISTA DE PRECIOS EKM '!B:K,MATCH(C3686,'LISTA DE PRECIOS EKM '!A:A,0),9)</f>
        <v>249900</v>
      </c>
      <c r="G3686" s="22" t="str">
        <f>+IF(ISNUMBER(MATCH(C3686,Precios!C:C,0)),"Sí está", "No está")</f>
        <v>Sí está</v>
      </c>
    </row>
    <row r="3687" spans="2:7" hidden="1">
      <c r="B3687" s="22" t="s">
        <v>7397</v>
      </c>
      <c r="C3687" s="22" t="s">
        <v>1672</v>
      </c>
      <c r="D3687" s="63">
        <f>+INDEX('LISTA DE PRECIOS EKM '!A:K,MATCH(C3687,'LISTA DE PRECIOS EKM '!A:A,0),MATCH($D$1,'LISTA DE PRECIOS EKM '!$1:$1,0))</f>
        <v>229900</v>
      </c>
      <c r="E3687" s="22">
        <f>+INDEX('LISTA DE PRECIOS EKM '!B:K,MATCH(C3687,'LISTA DE PRECIOS EKM '!A:A,0),7)</f>
        <v>229900</v>
      </c>
      <c r="F3687" s="22">
        <f>+INDEX('LISTA DE PRECIOS EKM '!B:K,MATCH(C3687,'LISTA DE PRECIOS EKM '!A:A,0),9)</f>
        <v>249900</v>
      </c>
      <c r="G3687" s="22" t="str">
        <f>+IF(ISNUMBER(MATCH(C3687,Precios!C:C,0)),"Sí está", "No está")</f>
        <v>Sí está</v>
      </c>
    </row>
    <row r="3688" spans="2:7" hidden="1">
      <c r="B3688" s="22" t="s">
        <v>7398</v>
      </c>
      <c r="C3688" s="22" t="s">
        <v>1799</v>
      </c>
      <c r="D3688" s="63">
        <f>+INDEX('LISTA DE PRECIOS EKM '!A:K,MATCH(C3688,'LISTA DE PRECIOS EKM '!A:A,0),MATCH($D$1,'LISTA DE PRECIOS EKM '!$1:$1,0))</f>
        <v>269900</v>
      </c>
      <c r="E3688" s="22">
        <f>+INDEX('LISTA DE PRECIOS EKM '!B:K,MATCH(C3688,'LISTA DE PRECIOS EKM '!A:A,0),7)</f>
        <v>279900</v>
      </c>
      <c r="F3688" s="22">
        <f>+INDEX('LISTA DE PRECIOS EKM '!B:K,MATCH(C3688,'LISTA DE PRECIOS EKM '!A:A,0),9)</f>
        <v>289900</v>
      </c>
      <c r="G3688" s="22" t="str">
        <f>+IF(ISNUMBER(MATCH(C3688,Precios!C:C,0)),"Sí está", "No está")</f>
        <v>Sí está</v>
      </c>
    </row>
    <row r="3689" spans="2:7" hidden="1">
      <c r="B3689" s="22" t="s">
        <v>7398</v>
      </c>
      <c r="C3689" s="22" t="s">
        <v>1799</v>
      </c>
      <c r="D3689" s="63">
        <f>+INDEX('LISTA DE PRECIOS EKM '!A:K,MATCH(C3689,'LISTA DE PRECIOS EKM '!A:A,0),MATCH($D$1,'LISTA DE PRECIOS EKM '!$1:$1,0))</f>
        <v>269900</v>
      </c>
      <c r="E3689" s="22">
        <f>+INDEX('LISTA DE PRECIOS EKM '!B:K,MATCH(C3689,'LISTA DE PRECIOS EKM '!A:A,0),7)</f>
        <v>279900</v>
      </c>
      <c r="F3689" s="22">
        <f>+INDEX('LISTA DE PRECIOS EKM '!B:K,MATCH(C3689,'LISTA DE PRECIOS EKM '!A:A,0),9)</f>
        <v>289900</v>
      </c>
      <c r="G3689" s="22" t="str">
        <f>+IF(ISNUMBER(MATCH(C3689,Precios!C:C,0)),"Sí está", "No está")</f>
        <v>Sí está</v>
      </c>
    </row>
    <row r="3690" spans="2:7" hidden="1">
      <c r="B3690" s="22" t="s">
        <v>7401</v>
      </c>
      <c r="C3690" s="22" t="s">
        <v>1680</v>
      </c>
      <c r="D3690" s="63">
        <f>+INDEX('LISTA DE PRECIOS EKM '!A:K,MATCH(C3690,'LISTA DE PRECIOS EKM '!A:A,0),MATCH($D$1,'LISTA DE PRECIOS EKM '!$1:$1,0))</f>
        <v>759900</v>
      </c>
      <c r="E3690" s="22">
        <f>+INDEX('LISTA DE PRECIOS EKM '!B:K,MATCH(C3690,'LISTA DE PRECIOS EKM '!A:A,0),7)</f>
        <v>789900</v>
      </c>
      <c r="F3690" s="22">
        <f>+INDEX('LISTA DE PRECIOS EKM '!B:K,MATCH(C3690,'LISTA DE PRECIOS EKM '!A:A,0),9)</f>
        <v>829900</v>
      </c>
      <c r="G3690" s="22" t="str">
        <f>+IF(ISNUMBER(MATCH(C3690,Precios!C:C,0)),"Sí está", "No está")</f>
        <v>Sí está</v>
      </c>
    </row>
    <row r="3691" spans="2:7" hidden="1">
      <c r="B3691" s="22" t="s">
        <v>7401</v>
      </c>
      <c r="C3691" s="22" t="s">
        <v>1680</v>
      </c>
      <c r="D3691" s="63">
        <f>+INDEX('LISTA DE PRECIOS EKM '!A:K,MATCH(C3691,'LISTA DE PRECIOS EKM '!A:A,0),MATCH($D$1,'LISTA DE PRECIOS EKM '!$1:$1,0))</f>
        <v>759900</v>
      </c>
      <c r="E3691" s="22">
        <f>+INDEX('LISTA DE PRECIOS EKM '!B:K,MATCH(C3691,'LISTA DE PRECIOS EKM '!A:A,0),7)</f>
        <v>789900</v>
      </c>
      <c r="F3691" s="22">
        <f>+INDEX('LISTA DE PRECIOS EKM '!B:K,MATCH(C3691,'LISTA DE PRECIOS EKM '!A:A,0),9)</f>
        <v>829900</v>
      </c>
      <c r="G3691" s="22" t="str">
        <f>+IF(ISNUMBER(MATCH(C3691,Precios!C:C,0)),"Sí está", "No está")</f>
        <v>Sí está</v>
      </c>
    </row>
    <row r="3692" spans="2:7" hidden="1">
      <c r="B3692" s="22" t="s">
        <v>7396</v>
      </c>
      <c r="C3692" s="22" t="s">
        <v>1689</v>
      </c>
      <c r="D3692" s="63">
        <f>+INDEX('LISTA DE PRECIOS EKM '!A:K,MATCH(C3692,'LISTA DE PRECIOS EKM '!A:A,0),MATCH($D$1,'LISTA DE PRECIOS EKM '!$1:$1,0))</f>
        <v>269900</v>
      </c>
      <c r="E3692" s="22">
        <f>+INDEX('LISTA DE PRECIOS EKM '!B:K,MATCH(C3692,'LISTA DE PRECIOS EKM '!A:A,0),7)</f>
        <v>279900</v>
      </c>
      <c r="F3692" s="22">
        <f>+INDEX('LISTA DE PRECIOS EKM '!B:K,MATCH(C3692,'LISTA DE PRECIOS EKM '!A:A,0),9)</f>
        <v>289900</v>
      </c>
      <c r="G3692" s="22" t="str">
        <f>+IF(ISNUMBER(MATCH(C3692,Precios!C:C,0)),"Sí está", "No está")</f>
        <v>Sí está</v>
      </c>
    </row>
    <row r="3693" spans="2:7" hidden="1">
      <c r="B3693" s="22" t="s">
        <v>7402</v>
      </c>
      <c r="C3693" s="22" t="s">
        <v>1691</v>
      </c>
      <c r="D3693" s="63">
        <f>+INDEX('LISTA DE PRECIOS EKM '!A:K,MATCH(C3693,'LISTA DE PRECIOS EKM '!A:A,0),MATCH($D$1,'LISTA DE PRECIOS EKM '!$1:$1,0))</f>
        <v>269900</v>
      </c>
      <c r="E3693" s="22">
        <f>+INDEX('LISTA DE PRECIOS EKM '!B:K,MATCH(C3693,'LISTA DE PRECIOS EKM '!A:A,0),7)</f>
        <v>279900</v>
      </c>
      <c r="F3693" s="22">
        <f>+INDEX('LISTA DE PRECIOS EKM '!B:K,MATCH(C3693,'LISTA DE PRECIOS EKM '!A:A,0),9)</f>
        <v>289900</v>
      </c>
      <c r="G3693" s="22" t="str">
        <f>+IF(ISNUMBER(MATCH(C3693,Precios!C:C,0)),"Sí está", "No está")</f>
        <v>Sí está</v>
      </c>
    </row>
    <row r="3694" spans="2:7" hidden="1">
      <c r="B3694" s="22" t="s">
        <v>7407</v>
      </c>
      <c r="C3694" s="22" t="s">
        <v>2354</v>
      </c>
      <c r="D3694" s="63">
        <f>+INDEX('LISTA DE PRECIOS EKM '!A:K,MATCH(C3694,'LISTA DE PRECIOS EKM '!A:A,0),MATCH($D$1,'LISTA DE PRECIOS EKM '!$1:$1,0))</f>
        <v>429900</v>
      </c>
      <c r="E3694" s="22">
        <f>+INDEX('LISTA DE PRECIOS EKM '!B:K,MATCH(C3694,'LISTA DE PRECIOS EKM '!A:A,0),7)</f>
        <v>439900</v>
      </c>
      <c r="F3694" s="22">
        <f>+INDEX('LISTA DE PRECIOS EKM '!B:K,MATCH(C3694,'LISTA DE PRECIOS EKM '!A:A,0),9)</f>
        <v>469900</v>
      </c>
      <c r="G3694" s="22" t="str">
        <f>+IF(ISNUMBER(MATCH(C3694,Precios!C:C,0)),"Sí está", "No está")</f>
        <v>Sí está</v>
      </c>
    </row>
    <row r="3695" spans="2:7" hidden="1">
      <c r="B3695" s="22" t="s">
        <v>7407</v>
      </c>
      <c r="C3695" s="22" t="s">
        <v>2354</v>
      </c>
      <c r="D3695" s="63">
        <f>+INDEX('LISTA DE PRECIOS EKM '!A:K,MATCH(C3695,'LISTA DE PRECIOS EKM '!A:A,0),MATCH($D$1,'LISTA DE PRECIOS EKM '!$1:$1,0))</f>
        <v>429900</v>
      </c>
      <c r="E3695" s="22">
        <f>+INDEX('LISTA DE PRECIOS EKM '!B:K,MATCH(C3695,'LISTA DE PRECIOS EKM '!A:A,0),7)</f>
        <v>439900</v>
      </c>
      <c r="F3695" s="22">
        <f>+INDEX('LISTA DE PRECIOS EKM '!B:K,MATCH(C3695,'LISTA DE PRECIOS EKM '!A:A,0),9)</f>
        <v>469900</v>
      </c>
      <c r="G3695" s="22" t="str">
        <f>+IF(ISNUMBER(MATCH(C3695,Precios!C:C,0)),"Sí está", "No está")</f>
        <v>Sí está</v>
      </c>
    </row>
    <row r="3696" spans="2:7" hidden="1">
      <c r="B3696" s="22" t="s">
        <v>7378</v>
      </c>
      <c r="C3696" s="22" t="s">
        <v>2273</v>
      </c>
      <c r="D3696" s="63">
        <f>+INDEX('LISTA DE PRECIOS EKM '!A:K,MATCH(C3696,'LISTA DE PRECIOS EKM '!A:A,0),MATCH($D$1,'LISTA DE PRECIOS EKM '!$1:$1,0))</f>
        <v>589900</v>
      </c>
      <c r="E3696" s="22">
        <f>+INDEX('LISTA DE PRECIOS EKM '!B:K,MATCH(C3696,'LISTA DE PRECIOS EKM '!A:A,0),7)</f>
        <v>609900</v>
      </c>
      <c r="F3696" s="22">
        <f>+INDEX('LISTA DE PRECIOS EKM '!B:K,MATCH(C3696,'LISTA DE PRECIOS EKM '!A:A,0),9)</f>
        <v>639900</v>
      </c>
      <c r="G3696" s="22" t="str">
        <f>+IF(ISNUMBER(MATCH(C3696,Precios!C:C,0)),"Sí está", "No está")</f>
        <v>Sí está</v>
      </c>
    </row>
    <row r="3697" spans="2:7" hidden="1">
      <c r="B3697" s="22" t="s">
        <v>7393</v>
      </c>
      <c r="C3697" s="22" t="s">
        <v>1752</v>
      </c>
      <c r="D3697" s="63">
        <f>+INDEX('LISTA DE PRECIOS EKM '!A:K,MATCH(C3697,'LISTA DE PRECIOS EKM '!A:A,0),MATCH($D$1,'LISTA DE PRECIOS EKM '!$1:$1,0))</f>
        <v>299900</v>
      </c>
      <c r="E3697" s="22">
        <f>+INDEX('LISTA DE PRECIOS EKM '!B:K,MATCH(C3697,'LISTA DE PRECIOS EKM '!A:A,0),7)</f>
        <v>309900</v>
      </c>
      <c r="F3697" s="22">
        <f>+INDEX('LISTA DE PRECIOS EKM '!B:K,MATCH(C3697,'LISTA DE PRECIOS EKM '!A:A,0),9)</f>
        <v>319900</v>
      </c>
      <c r="G3697" s="22" t="str">
        <f>+IF(ISNUMBER(MATCH(C3697,Precios!C:C,0)),"Sí está", "No está")</f>
        <v>Sí está</v>
      </c>
    </row>
    <row r="3698" spans="2:7" hidden="1">
      <c r="B3698" s="22" t="s">
        <v>7408</v>
      </c>
      <c r="C3698" s="22" t="s">
        <v>2591</v>
      </c>
      <c r="D3698" s="63">
        <f>+INDEX('LISTA DE PRECIOS EKM '!A:K,MATCH(C3698,'LISTA DE PRECIOS EKM '!A:A,0),MATCH($D$1,'LISTA DE PRECIOS EKM '!$1:$1,0))</f>
        <v>379900</v>
      </c>
      <c r="E3698" s="22">
        <f>+INDEX('LISTA DE PRECIOS EKM '!B:K,MATCH(C3698,'LISTA DE PRECIOS EKM '!A:A,0),7)</f>
        <v>389900</v>
      </c>
      <c r="F3698" s="22">
        <f>+INDEX('LISTA DE PRECIOS EKM '!B:K,MATCH(C3698,'LISTA DE PRECIOS EKM '!A:A,0),9)</f>
        <v>409900</v>
      </c>
      <c r="G3698" s="22" t="str">
        <f>+IF(ISNUMBER(MATCH(C3698,Precios!C:C,0)),"Sí está", "No está")</f>
        <v>Sí está</v>
      </c>
    </row>
    <row r="3699" spans="2:7" hidden="1">
      <c r="B3699" s="22" t="s">
        <v>7409</v>
      </c>
      <c r="C3699" s="22" t="s">
        <v>1739</v>
      </c>
      <c r="D3699" s="63">
        <f>+INDEX('LISTA DE PRECIOS EKM '!A:K,MATCH(C3699,'LISTA DE PRECIOS EKM '!A:A,0),MATCH($D$1,'LISTA DE PRECIOS EKM '!$1:$1,0))</f>
        <v>449900</v>
      </c>
      <c r="E3699" s="22">
        <f>+INDEX('LISTA DE PRECIOS EKM '!B:K,MATCH(C3699,'LISTA DE PRECIOS EKM '!A:A,0),7)</f>
        <v>459900</v>
      </c>
      <c r="F3699" s="22">
        <f>+INDEX('LISTA DE PRECIOS EKM '!B:K,MATCH(C3699,'LISTA DE PRECIOS EKM '!A:A,0),9)</f>
        <v>489900</v>
      </c>
      <c r="G3699" s="22" t="str">
        <f>+IF(ISNUMBER(MATCH(C3699,Precios!C:C,0)),"Sí está", "No está")</f>
        <v>Sí está</v>
      </c>
    </row>
    <row r="3700" spans="2:7" hidden="1">
      <c r="B3700" s="22" t="s">
        <v>7410</v>
      </c>
      <c r="C3700" s="22" t="s">
        <v>2066</v>
      </c>
      <c r="D3700" s="63">
        <f>+INDEX('LISTA DE PRECIOS EKM '!A:K,MATCH(C3700,'LISTA DE PRECIOS EKM '!A:A,0),MATCH($D$1,'LISTA DE PRECIOS EKM '!$1:$1,0))</f>
        <v>879900</v>
      </c>
      <c r="E3700" s="22">
        <f>+INDEX('LISTA DE PRECIOS EKM '!B:K,MATCH(C3700,'LISTA DE PRECIOS EKM '!A:A,0),7)</f>
        <v>909900</v>
      </c>
      <c r="F3700" s="22">
        <f>+INDEX('LISTA DE PRECIOS EKM '!B:K,MATCH(C3700,'LISTA DE PRECIOS EKM '!A:A,0),9)</f>
        <v>959900</v>
      </c>
      <c r="G3700" s="22" t="str">
        <f>+IF(ISNUMBER(MATCH(C3700,Precios!C:C,0)),"Sí está", "No está")</f>
        <v>Sí está</v>
      </c>
    </row>
    <row r="3701" spans="2:7" hidden="1">
      <c r="B3701" s="22" t="s">
        <v>7410</v>
      </c>
      <c r="C3701" s="22" t="s">
        <v>2066</v>
      </c>
      <c r="D3701" s="63">
        <f>+INDEX('LISTA DE PRECIOS EKM '!A:K,MATCH(C3701,'LISTA DE PRECIOS EKM '!A:A,0),MATCH($D$1,'LISTA DE PRECIOS EKM '!$1:$1,0))</f>
        <v>879900</v>
      </c>
      <c r="E3701" s="22">
        <f>+INDEX('LISTA DE PRECIOS EKM '!B:K,MATCH(C3701,'LISTA DE PRECIOS EKM '!A:A,0),7)</f>
        <v>909900</v>
      </c>
      <c r="F3701" s="22">
        <f>+INDEX('LISTA DE PRECIOS EKM '!B:K,MATCH(C3701,'LISTA DE PRECIOS EKM '!A:A,0),9)</f>
        <v>959900</v>
      </c>
      <c r="G3701" s="22" t="str">
        <f>+IF(ISNUMBER(MATCH(C3701,Precios!C:C,0)),"Sí está", "No está")</f>
        <v>Sí está</v>
      </c>
    </row>
    <row r="3702" spans="2:7" hidden="1">
      <c r="B3702" s="22" t="s">
        <v>7408</v>
      </c>
      <c r="C3702" s="22" t="s">
        <v>2591</v>
      </c>
      <c r="D3702" s="63">
        <f>+INDEX('LISTA DE PRECIOS EKM '!A:K,MATCH(C3702,'LISTA DE PRECIOS EKM '!A:A,0),MATCH($D$1,'LISTA DE PRECIOS EKM '!$1:$1,0))</f>
        <v>379900</v>
      </c>
      <c r="E3702" s="22">
        <f>+INDEX('LISTA DE PRECIOS EKM '!B:K,MATCH(C3702,'LISTA DE PRECIOS EKM '!A:A,0),7)</f>
        <v>389900</v>
      </c>
      <c r="F3702" s="22">
        <f>+INDEX('LISTA DE PRECIOS EKM '!B:K,MATCH(C3702,'LISTA DE PRECIOS EKM '!A:A,0),9)</f>
        <v>409900</v>
      </c>
      <c r="G3702" s="22" t="str">
        <f>+IF(ISNUMBER(MATCH(C3702,Precios!C:C,0)),"Sí está", "No está")</f>
        <v>Sí está</v>
      </c>
    </row>
    <row r="3703" spans="2:7" hidden="1">
      <c r="B3703" s="22" t="s">
        <v>7415</v>
      </c>
      <c r="C3703" s="22" t="s">
        <v>2221</v>
      </c>
      <c r="D3703" s="63">
        <f>+INDEX('LISTA DE PRECIOS EKM '!A:K,MATCH(C3703,'LISTA DE PRECIOS EKM '!A:A,0),MATCH($D$1,'LISTA DE PRECIOS EKM '!$1:$1,0))</f>
        <v>269900</v>
      </c>
      <c r="E3703" s="22">
        <f>+INDEX('LISTA DE PRECIOS EKM '!B:K,MATCH(C3703,'LISTA DE PRECIOS EKM '!A:A,0),7)</f>
        <v>279900</v>
      </c>
      <c r="F3703" s="22">
        <f>+INDEX('LISTA DE PRECIOS EKM '!B:K,MATCH(C3703,'LISTA DE PRECIOS EKM '!A:A,0),9)</f>
        <v>289900</v>
      </c>
      <c r="G3703" s="22" t="str">
        <f>+IF(ISNUMBER(MATCH(C3703,Precios!C:C,0)),"Sí está", "No está")</f>
        <v>Sí está</v>
      </c>
    </row>
    <row r="3704" spans="2:7" hidden="1">
      <c r="B3704" s="22" t="s">
        <v>7415</v>
      </c>
      <c r="C3704" s="22" t="s">
        <v>2221</v>
      </c>
      <c r="D3704" s="63">
        <f>+INDEX('LISTA DE PRECIOS EKM '!A:K,MATCH(C3704,'LISTA DE PRECIOS EKM '!A:A,0),MATCH($D$1,'LISTA DE PRECIOS EKM '!$1:$1,0))</f>
        <v>269900</v>
      </c>
      <c r="E3704" s="22">
        <f>+INDEX('LISTA DE PRECIOS EKM '!B:K,MATCH(C3704,'LISTA DE PRECIOS EKM '!A:A,0),7)</f>
        <v>279900</v>
      </c>
      <c r="F3704" s="22">
        <f>+INDEX('LISTA DE PRECIOS EKM '!B:K,MATCH(C3704,'LISTA DE PRECIOS EKM '!A:A,0),9)</f>
        <v>289900</v>
      </c>
      <c r="G3704" s="22" t="str">
        <f>+IF(ISNUMBER(MATCH(C3704,Precios!C:C,0)),"Sí está", "No está")</f>
        <v>Sí está</v>
      </c>
    </row>
    <row r="3705" spans="2:7" hidden="1">
      <c r="B3705" s="22" t="s">
        <v>7428</v>
      </c>
      <c r="C3705" s="22" t="s">
        <v>2259</v>
      </c>
      <c r="D3705" s="63">
        <f>+INDEX('LISTA DE PRECIOS EKM '!A:K,MATCH(C3705,'LISTA DE PRECIOS EKM '!A:A,0),MATCH($D$1,'LISTA DE PRECIOS EKM '!$1:$1,0))</f>
        <v>789900</v>
      </c>
      <c r="E3705" s="22">
        <f>+INDEX('LISTA DE PRECIOS EKM '!B:K,MATCH(C3705,'LISTA DE PRECIOS EKM '!A:A,0),7)</f>
        <v>819900</v>
      </c>
      <c r="F3705" s="22">
        <f>+INDEX('LISTA DE PRECIOS EKM '!B:K,MATCH(C3705,'LISTA DE PRECIOS EKM '!A:A,0),9)</f>
        <v>859900</v>
      </c>
      <c r="G3705" s="22" t="str">
        <f>+IF(ISNUMBER(MATCH(C3705,Precios!C:C,0)),"Sí está", "No está")</f>
        <v>Sí está</v>
      </c>
    </row>
    <row r="3706" spans="2:7" hidden="1">
      <c r="B3706" s="22" t="s">
        <v>7428</v>
      </c>
      <c r="C3706" s="22" t="s">
        <v>2259</v>
      </c>
      <c r="D3706" s="63">
        <f>+INDEX('LISTA DE PRECIOS EKM '!A:K,MATCH(C3706,'LISTA DE PRECIOS EKM '!A:A,0),MATCH($D$1,'LISTA DE PRECIOS EKM '!$1:$1,0))</f>
        <v>789900</v>
      </c>
      <c r="E3706" s="22">
        <f>+INDEX('LISTA DE PRECIOS EKM '!B:K,MATCH(C3706,'LISTA DE PRECIOS EKM '!A:A,0),7)</f>
        <v>819900</v>
      </c>
      <c r="F3706" s="22">
        <f>+INDEX('LISTA DE PRECIOS EKM '!B:K,MATCH(C3706,'LISTA DE PRECIOS EKM '!A:A,0),9)</f>
        <v>859900</v>
      </c>
      <c r="G3706" s="22" t="str">
        <f>+IF(ISNUMBER(MATCH(C3706,Precios!C:C,0)),"Sí está", "No está")</f>
        <v>Sí está</v>
      </c>
    </row>
    <row r="3707" spans="2:7" hidden="1">
      <c r="B3707" s="22" t="s">
        <v>7435</v>
      </c>
      <c r="C3707" s="22" t="s">
        <v>1727</v>
      </c>
      <c r="D3707" s="63">
        <f>+INDEX('LISTA DE PRECIOS EKM '!A:K,MATCH(C3707,'LISTA DE PRECIOS EKM '!A:A,0),MATCH($D$1,'LISTA DE PRECIOS EKM '!$1:$1,0))</f>
        <v>329900</v>
      </c>
      <c r="E3707" s="22">
        <f>+INDEX('LISTA DE PRECIOS EKM '!B:K,MATCH(C3707,'LISTA DE PRECIOS EKM '!A:A,0),7)</f>
        <v>339900</v>
      </c>
      <c r="F3707" s="22">
        <f>+INDEX('LISTA DE PRECIOS EKM '!B:K,MATCH(C3707,'LISTA DE PRECIOS EKM '!A:A,0),9)</f>
        <v>359900</v>
      </c>
      <c r="G3707" s="22" t="str">
        <f>+IF(ISNUMBER(MATCH(C3707,Precios!C:C,0)),"Sí está", "No está")</f>
        <v>Sí está</v>
      </c>
    </row>
    <row r="3708" spans="2:7" hidden="1">
      <c r="B3708" s="22" t="s">
        <v>7435</v>
      </c>
      <c r="C3708" s="22" t="s">
        <v>1727</v>
      </c>
      <c r="D3708" s="63">
        <f>+INDEX('LISTA DE PRECIOS EKM '!A:K,MATCH(C3708,'LISTA DE PRECIOS EKM '!A:A,0),MATCH($D$1,'LISTA DE PRECIOS EKM '!$1:$1,0))</f>
        <v>329900</v>
      </c>
      <c r="E3708" s="22">
        <f>+INDEX('LISTA DE PRECIOS EKM '!B:K,MATCH(C3708,'LISTA DE PRECIOS EKM '!A:A,0),7)</f>
        <v>339900</v>
      </c>
      <c r="F3708" s="22">
        <f>+INDEX('LISTA DE PRECIOS EKM '!B:K,MATCH(C3708,'LISTA DE PRECIOS EKM '!A:A,0),9)</f>
        <v>359900</v>
      </c>
      <c r="G3708" s="22" t="str">
        <f>+IF(ISNUMBER(MATCH(C3708,Precios!C:C,0)),"Sí está", "No está")</f>
        <v>Sí está</v>
      </c>
    </row>
    <row r="3709" spans="2:7" hidden="1">
      <c r="B3709" s="22" t="s">
        <v>7440</v>
      </c>
      <c r="C3709" s="22" t="s">
        <v>1679</v>
      </c>
      <c r="D3709" s="63">
        <f>+INDEX('LISTA DE PRECIOS EKM '!A:K,MATCH(C3709,'LISTA DE PRECIOS EKM '!A:A,0),MATCH($D$1,'LISTA DE PRECIOS EKM '!$1:$1,0))</f>
        <v>759900</v>
      </c>
      <c r="E3709" s="22">
        <f>+INDEX('LISTA DE PRECIOS EKM '!B:K,MATCH(C3709,'LISTA DE PRECIOS EKM '!A:A,0),7)</f>
        <v>789900</v>
      </c>
      <c r="F3709" s="22">
        <f>+INDEX('LISTA DE PRECIOS EKM '!B:K,MATCH(C3709,'LISTA DE PRECIOS EKM '!A:A,0),9)</f>
        <v>829900</v>
      </c>
      <c r="G3709" s="22" t="str">
        <f>+IF(ISNUMBER(MATCH(C3709,Precios!C:C,0)),"Sí está", "No está")</f>
        <v>Sí está</v>
      </c>
    </row>
    <row r="3710" spans="2:7" hidden="1">
      <c r="B3710" s="22" t="s">
        <v>7394</v>
      </c>
      <c r="C3710" s="22" t="s">
        <v>1754</v>
      </c>
      <c r="D3710" s="63">
        <f>+INDEX('LISTA DE PRECIOS EKM '!A:K,MATCH(C3710,'LISTA DE PRECIOS EKM '!A:A,0),MATCH($D$1,'LISTA DE PRECIOS EKM '!$1:$1,0))</f>
        <v>299900</v>
      </c>
      <c r="E3710" s="22">
        <f>+INDEX('LISTA DE PRECIOS EKM '!B:K,MATCH(C3710,'LISTA DE PRECIOS EKM '!A:A,0),7)</f>
        <v>309900</v>
      </c>
      <c r="F3710" s="22">
        <f>+INDEX('LISTA DE PRECIOS EKM '!B:K,MATCH(C3710,'LISTA DE PRECIOS EKM '!A:A,0),9)</f>
        <v>319900</v>
      </c>
      <c r="G3710" s="22" t="str">
        <f>+IF(ISNUMBER(MATCH(C3710,Precios!C:C,0)),"Sí está", "No está")</f>
        <v>Sí está</v>
      </c>
    </row>
    <row r="3711" spans="2:7" hidden="1">
      <c r="B3711" s="22" t="s">
        <v>7409</v>
      </c>
      <c r="C3711" s="22" t="s">
        <v>1739</v>
      </c>
      <c r="D3711" s="63">
        <f>+INDEX('LISTA DE PRECIOS EKM '!A:K,MATCH(C3711,'LISTA DE PRECIOS EKM '!A:A,0),MATCH($D$1,'LISTA DE PRECIOS EKM '!$1:$1,0))</f>
        <v>449900</v>
      </c>
      <c r="E3711" s="22">
        <f>+INDEX('LISTA DE PRECIOS EKM '!B:K,MATCH(C3711,'LISTA DE PRECIOS EKM '!A:A,0),7)</f>
        <v>459900</v>
      </c>
      <c r="F3711" s="22">
        <f>+INDEX('LISTA DE PRECIOS EKM '!B:K,MATCH(C3711,'LISTA DE PRECIOS EKM '!A:A,0),9)</f>
        <v>489900</v>
      </c>
      <c r="G3711" s="22" t="str">
        <f>+IF(ISNUMBER(MATCH(C3711,Precios!C:C,0)),"Sí está", "No está")</f>
        <v>Sí está</v>
      </c>
    </row>
    <row r="3712" spans="2:7" hidden="1">
      <c r="B3712" s="22" t="s">
        <v>7449</v>
      </c>
      <c r="C3712" s="22" t="s">
        <v>1805</v>
      </c>
      <c r="D3712" s="63">
        <f>+INDEX('LISTA DE PRECIOS EKM '!A:K,MATCH(C3712,'LISTA DE PRECIOS EKM '!A:A,0),MATCH($D$1,'LISTA DE PRECIOS EKM '!$1:$1,0))</f>
        <v>939900</v>
      </c>
      <c r="E3712" s="22">
        <f>+INDEX('LISTA DE PRECIOS EKM '!B:K,MATCH(C3712,'LISTA DE PRECIOS EKM '!A:A,0),7)</f>
        <v>969900</v>
      </c>
      <c r="F3712" s="22">
        <f>+INDEX('LISTA DE PRECIOS EKM '!B:K,MATCH(C3712,'LISTA DE PRECIOS EKM '!A:A,0),9)</f>
        <v>1029900</v>
      </c>
      <c r="G3712" s="22" t="str">
        <f>+IF(ISNUMBER(MATCH(C3712,Precios!C:C,0)),"Sí está", "No está")</f>
        <v>Sí está</v>
      </c>
    </row>
    <row r="3713" spans="2:7" hidden="1">
      <c r="B3713" s="22" t="s">
        <v>7449</v>
      </c>
      <c r="C3713" s="22" t="s">
        <v>1805</v>
      </c>
      <c r="D3713" s="63">
        <f>+INDEX('LISTA DE PRECIOS EKM '!A:K,MATCH(C3713,'LISTA DE PRECIOS EKM '!A:A,0),MATCH($D$1,'LISTA DE PRECIOS EKM '!$1:$1,0))</f>
        <v>939900</v>
      </c>
      <c r="E3713" s="22">
        <f>+INDEX('LISTA DE PRECIOS EKM '!B:K,MATCH(C3713,'LISTA DE PRECIOS EKM '!A:A,0),7)</f>
        <v>969900</v>
      </c>
      <c r="F3713" s="22">
        <f>+INDEX('LISTA DE PRECIOS EKM '!B:K,MATCH(C3713,'LISTA DE PRECIOS EKM '!A:A,0),9)</f>
        <v>1029900</v>
      </c>
      <c r="G3713" s="22" t="str">
        <f>+IF(ISNUMBER(MATCH(C3713,Precios!C:C,0)),"Sí está", "No está")</f>
        <v>Sí está</v>
      </c>
    </row>
    <row r="3714" spans="2:7" hidden="1">
      <c r="B3714" s="22" t="s">
        <v>7452</v>
      </c>
      <c r="C3714" s="22" t="s">
        <v>1669</v>
      </c>
      <c r="D3714" s="63">
        <f>+INDEX('LISTA DE PRECIOS EKM '!A:K,MATCH(C3714,'LISTA DE PRECIOS EKM '!A:A,0),MATCH($D$1,'LISTA DE PRECIOS EKM '!$1:$1,0))</f>
        <v>229900</v>
      </c>
      <c r="E3714" s="22">
        <f>+INDEX('LISTA DE PRECIOS EKM '!B:K,MATCH(C3714,'LISTA DE PRECIOS EKM '!A:A,0),7)</f>
        <v>229900</v>
      </c>
      <c r="F3714" s="22">
        <f>+INDEX('LISTA DE PRECIOS EKM '!B:K,MATCH(C3714,'LISTA DE PRECIOS EKM '!A:A,0),9)</f>
        <v>249900</v>
      </c>
      <c r="G3714" s="22" t="str">
        <f>+IF(ISNUMBER(MATCH(C3714,Precios!C:C,0)),"Sí está", "No está")</f>
        <v>Sí está</v>
      </c>
    </row>
    <row r="3715" spans="2:7" hidden="1">
      <c r="B3715" s="22" t="s">
        <v>7455</v>
      </c>
      <c r="C3715" s="22" t="s">
        <v>2512</v>
      </c>
      <c r="D3715" s="63">
        <f>+INDEX('LISTA DE PRECIOS EKM '!A:K,MATCH(C3715,'LISTA DE PRECIOS EKM '!A:A,0),MATCH($D$1,'LISTA DE PRECIOS EKM '!$1:$1,0))</f>
        <v>579900</v>
      </c>
      <c r="E3715" s="22">
        <f>+INDEX('LISTA DE PRECIOS EKM '!B:K,MATCH(C3715,'LISTA DE PRECIOS EKM '!A:A,0),7)</f>
        <v>599900</v>
      </c>
      <c r="F3715" s="22">
        <f>+INDEX('LISTA DE PRECIOS EKM '!B:K,MATCH(C3715,'LISTA DE PRECIOS EKM '!A:A,0),9)</f>
        <v>629900</v>
      </c>
      <c r="G3715" s="22" t="str">
        <f>+IF(ISNUMBER(MATCH(C3715,Precios!C:C,0)),"Sí está", "No está")</f>
        <v>Sí está</v>
      </c>
    </row>
    <row r="3716" spans="2:7" hidden="1">
      <c r="B3716" s="22" t="s">
        <v>7456</v>
      </c>
      <c r="C3716" s="22" t="s">
        <v>2232</v>
      </c>
      <c r="D3716" s="63">
        <f>+INDEX('LISTA DE PRECIOS EKM '!A:K,MATCH(C3716,'LISTA DE PRECIOS EKM '!A:A,0),MATCH($D$1,'LISTA DE PRECIOS EKM '!$1:$1,0))</f>
        <v>519900</v>
      </c>
      <c r="E3716" s="22">
        <f>+INDEX('LISTA DE PRECIOS EKM '!B:K,MATCH(C3716,'LISTA DE PRECIOS EKM '!A:A,0),7)</f>
        <v>539900</v>
      </c>
      <c r="F3716" s="22">
        <f>+INDEX('LISTA DE PRECIOS EKM '!B:K,MATCH(C3716,'LISTA DE PRECIOS EKM '!A:A,0),9)</f>
        <v>569900</v>
      </c>
      <c r="G3716" s="22" t="str">
        <f>+IF(ISNUMBER(MATCH(C3716,Precios!C:C,0)),"Sí está", "No está")</f>
        <v>Sí está</v>
      </c>
    </row>
    <row r="3717" spans="2:7" hidden="1">
      <c r="B3717" s="22" t="s">
        <v>7456</v>
      </c>
      <c r="C3717" s="22" t="s">
        <v>2232</v>
      </c>
      <c r="D3717" s="63">
        <f>+INDEX('LISTA DE PRECIOS EKM '!A:K,MATCH(C3717,'LISTA DE PRECIOS EKM '!A:A,0),MATCH($D$1,'LISTA DE PRECIOS EKM '!$1:$1,0))</f>
        <v>519900</v>
      </c>
      <c r="E3717" s="22">
        <f>+INDEX('LISTA DE PRECIOS EKM '!B:K,MATCH(C3717,'LISTA DE PRECIOS EKM '!A:A,0),7)</f>
        <v>539900</v>
      </c>
      <c r="F3717" s="22">
        <f>+INDEX('LISTA DE PRECIOS EKM '!B:K,MATCH(C3717,'LISTA DE PRECIOS EKM '!A:A,0),9)</f>
        <v>569900</v>
      </c>
      <c r="G3717" s="22" t="str">
        <f>+IF(ISNUMBER(MATCH(C3717,Precios!C:C,0)),"Sí está", "No está")</f>
        <v>Sí está</v>
      </c>
    </row>
    <row r="3718" spans="2:7" hidden="1">
      <c r="B3718" s="22" t="s">
        <v>7457</v>
      </c>
      <c r="C3718" s="22" t="s">
        <v>1681</v>
      </c>
      <c r="D3718" s="63">
        <f>+INDEX('LISTA DE PRECIOS EKM '!A:K,MATCH(C3718,'LISTA DE PRECIOS EKM '!A:A,0),MATCH($D$1,'LISTA DE PRECIOS EKM '!$1:$1,0))</f>
        <v>809900</v>
      </c>
      <c r="E3718" s="22">
        <f>+INDEX('LISTA DE PRECIOS EKM '!B:K,MATCH(C3718,'LISTA DE PRECIOS EKM '!A:A,0),7)</f>
        <v>839900</v>
      </c>
      <c r="F3718" s="22">
        <f>+INDEX('LISTA DE PRECIOS EKM '!B:K,MATCH(C3718,'LISTA DE PRECIOS EKM '!A:A,0),9)</f>
        <v>889900</v>
      </c>
      <c r="G3718" s="22" t="str">
        <f>+IF(ISNUMBER(MATCH(C3718,Precios!C:C,0)),"Sí está", "No está")</f>
        <v>Sí está</v>
      </c>
    </row>
    <row r="3719" spans="2:7" hidden="1">
      <c r="B3719" s="22" t="s">
        <v>7325</v>
      </c>
      <c r="C3719" s="22" t="s">
        <v>1755</v>
      </c>
      <c r="D3719" s="63">
        <f>+INDEX('LISTA DE PRECIOS EKM '!A:K,MATCH(C3719,'LISTA DE PRECIOS EKM '!A:A,0),MATCH($D$1,'LISTA DE PRECIOS EKM '!$1:$1,0))</f>
        <v>319900</v>
      </c>
      <c r="E3719" s="22">
        <f>+INDEX('LISTA DE PRECIOS EKM '!B:K,MATCH(C3719,'LISTA DE PRECIOS EKM '!A:A,0),7)</f>
        <v>329900</v>
      </c>
      <c r="F3719" s="22">
        <f>+INDEX('LISTA DE PRECIOS EKM '!B:K,MATCH(C3719,'LISTA DE PRECIOS EKM '!A:A,0),9)</f>
        <v>349900</v>
      </c>
      <c r="G3719" s="22" t="str">
        <f>+IF(ISNUMBER(MATCH(C3719,Precios!C:C,0)),"Sí está", "No está")</f>
        <v>Sí está</v>
      </c>
    </row>
    <row r="3720" spans="2:7" hidden="1">
      <c r="B3720" s="22" t="s">
        <v>7460</v>
      </c>
      <c r="C3720" s="22" t="s">
        <v>1785</v>
      </c>
      <c r="D3720" s="63">
        <f>+INDEX('LISTA DE PRECIOS EKM '!A:K,MATCH(C3720,'LISTA DE PRECIOS EKM '!A:A,0),MATCH($D$1,'LISTA DE PRECIOS EKM '!$1:$1,0))</f>
        <v>429900</v>
      </c>
      <c r="E3720" s="22">
        <f>+INDEX('LISTA DE PRECIOS EKM '!B:K,MATCH(C3720,'LISTA DE PRECIOS EKM '!A:A,0),7)</f>
        <v>439900</v>
      </c>
      <c r="F3720" s="22">
        <f>+INDEX('LISTA DE PRECIOS EKM '!B:K,MATCH(C3720,'LISTA DE PRECIOS EKM '!A:A,0),9)</f>
        <v>469900</v>
      </c>
      <c r="G3720" s="22" t="str">
        <f>+IF(ISNUMBER(MATCH(C3720,Precios!C:C,0)),"Sí está", "No está")</f>
        <v>Sí está</v>
      </c>
    </row>
    <row r="3721" spans="2:7" hidden="1">
      <c r="B3721" s="22" t="s">
        <v>7440</v>
      </c>
      <c r="C3721" s="22" t="s">
        <v>1679</v>
      </c>
      <c r="D3721" s="63">
        <f>+INDEX('LISTA DE PRECIOS EKM '!A:K,MATCH(C3721,'LISTA DE PRECIOS EKM '!A:A,0),MATCH($D$1,'LISTA DE PRECIOS EKM '!$1:$1,0))</f>
        <v>759900</v>
      </c>
      <c r="E3721" s="22">
        <f>+INDEX('LISTA DE PRECIOS EKM '!B:K,MATCH(C3721,'LISTA DE PRECIOS EKM '!A:A,0),7)</f>
        <v>789900</v>
      </c>
      <c r="F3721" s="22">
        <f>+INDEX('LISTA DE PRECIOS EKM '!B:K,MATCH(C3721,'LISTA DE PRECIOS EKM '!A:A,0),9)</f>
        <v>829900</v>
      </c>
      <c r="G3721" s="22" t="str">
        <f>+IF(ISNUMBER(MATCH(C3721,Precios!C:C,0)),"Sí está", "No está")</f>
        <v>Sí está</v>
      </c>
    </row>
    <row r="3722" spans="2:7" hidden="1">
      <c r="B3722" s="22" t="s">
        <v>7461</v>
      </c>
      <c r="C3722" s="22" t="s">
        <v>2062</v>
      </c>
      <c r="D3722" s="63">
        <f>+INDEX('LISTA DE PRECIOS EKM '!A:K,MATCH(C3722,'LISTA DE PRECIOS EKM '!A:A,0),MATCH($D$1,'LISTA DE PRECIOS EKM '!$1:$1,0))</f>
        <v>499900</v>
      </c>
      <c r="E3722" s="22">
        <f>+INDEX('LISTA DE PRECIOS EKM '!B:K,MATCH(C3722,'LISTA DE PRECIOS EKM '!A:A,0),7)</f>
        <v>519900</v>
      </c>
      <c r="F3722" s="22">
        <f>+INDEX('LISTA DE PRECIOS EKM '!B:K,MATCH(C3722,'LISTA DE PRECIOS EKM '!A:A,0),9)</f>
        <v>539900</v>
      </c>
      <c r="G3722" s="22" t="str">
        <f>+IF(ISNUMBER(MATCH(C3722,Precios!C:C,0)),"Sí está", "No está")</f>
        <v>Sí está</v>
      </c>
    </row>
    <row r="3723" spans="2:7" hidden="1">
      <c r="B3723" s="22" t="s">
        <v>7461</v>
      </c>
      <c r="C3723" s="22" t="s">
        <v>2062</v>
      </c>
      <c r="D3723" s="63">
        <f>+INDEX('LISTA DE PRECIOS EKM '!A:K,MATCH(C3723,'LISTA DE PRECIOS EKM '!A:A,0),MATCH($D$1,'LISTA DE PRECIOS EKM '!$1:$1,0))</f>
        <v>499900</v>
      </c>
      <c r="E3723" s="22">
        <f>+INDEX('LISTA DE PRECIOS EKM '!B:K,MATCH(C3723,'LISTA DE PRECIOS EKM '!A:A,0),7)</f>
        <v>519900</v>
      </c>
      <c r="F3723" s="22">
        <f>+INDEX('LISTA DE PRECIOS EKM '!B:K,MATCH(C3723,'LISTA DE PRECIOS EKM '!A:A,0),9)</f>
        <v>539900</v>
      </c>
      <c r="G3723" s="22" t="str">
        <f>+IF(ISNUMBER(MATCH(C3723,Precios!C:C,0)),"Sí está", "No está")</f>
        <v>Sí está</v>
      </c>
    </row>
    <row r="3724" spans="2:7" hidden="1">
      <c r="B3724" s="22" t="s">
        <v>7460</v>
      </c>
      <c r="C3724" s="22" t="s">
        <v>1785</v>
      </c>
      <c r="D3724" s="63">
        <f>+INDEX('LISTA DE PRECIOS EKM '!A:K,MATCH(C3724,'LISTA DE PRECIOS EKM '!A:A,0),MATCH($D$1,'LISTA DE PRECIOS EKM '!$1:$1,0))</f>
        <v>429900</v>
      </c>
      <c r="E3724" s="22">
        <f>+INDEX('LISTA DE PRECIOS EKM '!B:K,MATCH(C3724,'LISTA DE PRECIOS EKM '!A:A,0),7)</f>
        <v>439900</v>
      </c>
      <c r="F3724" s="22">
        <f>+INDEX('LISTA DE PRECIOS EKM '!B:K,MATCH(C3724,'LISTA DE PRECIOS EKM '!A:A,0),9)</f>
        <v>469900</v>
      </c>
      <c r="G3724" s="22" t="str">
        <f>+IF(ISNUMBER(MATCH(C3724,Precios!C:C,0)),"Sí está", "No está")</f>
        <v>Sí está</v>
      </c>
    </row>
    <row r="3725" spans="2:7" hidden="1">
      <c r="B3725" s="22" t="s">
        <v>7464</v>
      </c>
      <c r="C3725" s="22" t="s">
        <v>1736</v>
      </c>
      <c r="D3725" s="63">
        <f>+INDEX('LISTA DE PRECIOS EKM '!A:K,MATCH(C3725,'LISTA DE PRECIOS EKM '!A:A,0),MATCH($D$1,'LISTA DE PRECIOS EKM '!$1:$1,0))</f>
        <v>299900</v>
      </c>
      <c r="E3725" s="22">
        <f>+INDEX('LISTA DE PRECIOS EKM '!B:K,MATCH(C3725,'LISTA DE PRECIOS EKM '!A:A,0),7)</f>
        <v>309900</v>
      </c>
      <c r="F3725" s="22">
        <f>+INDEX('LISTA DE PRECIOS EKM '!B:K,MATCH(C3725,'LISTA DE PRECIOS EKM '!A:A,0),9)</f>
        <v>319900</v>
      </c>
      <c r="G3725" s="22" t="str">
        <f>+IF(ISNUMBER(MATCH(C3725,Precios!C:C,0)),"Sí está", "No está")</f>
        <v>Sí está</v>
      </c>
    </row>
    <row r="3726" spans="2:7" hidden="1">
      <c r="B3726" s="22" t="s">
        <v>7452</v>
      </c>
      <c r="C3726" s="22" t="s">
        <v>1669</v>
      </c>
      <c r="D3726" s="63">
        <f>+INDEX('LISTA DE PRECIOS EKM '!A:K,MATCH(C3726,'LISTA DE PRECIOS EKM '!A:A,0),MATCH($D$1,'LISTA DE PRECIOS EKM '!$1:$1,0))</f>
        <v>229900</v>
      </c>
      <c r="E3726" s="22">
        <f>+INDEX('LISTA DE PRECIOS EKM '!B:K,MATCH(C3726,'LISTA DE PRECIOS EKM '!A:A,0),7)</f>
        <v>229900</v>
      </c>
      <c r="F3726" s="22">
        <f>+INDEX('LISTA DE PRECIOS EKM '!B:K,MATCH(C3726,'LISTA DE PRECIOS EKM '!A:A,0),9)</f>
        <v>249900</v>
      </c>
      <c r="G3726" s="22" t="str">
        <f>+IF(ISNUMBER(MATCH(C3726,Precios!C:C,0)),"Sí está", "No está")</f>
        <v>Sí está</v>
      </c>
    </row>
    <row r="3727" spans="2:7" hidden="1">
      <c r="B3727" s="22" t="s">
        <v>7469</v>
      </c>
      <c r="C3727" s="22" t="s">
        <v>2228</v>
      </c>
      <c r="D3727" s="63">
        <f>+INDEX('LISTA DE PRECIOS EKM '!A:K,MATCH(C3727,'LISTA DE PRECIOS EKM '!A:A,0),MATCH($D$1,'LISTA DE PRECIOS EKM '!$1:$1,0))</f>
        <v>279900</v>
      </c>
      <c r="E3727" s="22">
        <f>+INDEX('LISTA DE PRECIOS EKM '!B:K,MATCH(C3727,'LISTA DE PRECIOS EKM '!A:A,0),7)</f>
        <v>289900</v>
      </c>
      <c r="F3727" s="22">
        <f>+INDEX('LISTA DE PRECIOS EKM '!B:K,MATCH(C3727,'LISTA DE PRECIOS EKM '!A:A,0),9)</f>
        <v>299900</v>
      </c>
      <c r="G3727" s="22" t="str">
        <f>+IF(ISNUMBER(MATCH(C3727,Precios!C:C,0)),"Sí está", "No está")</f>
        <v>Sí está</v>
      </c>
    </row>
    <row r="3728" spans="2:7" hidden="1">
      <c r="B3728" s="22" t="s">
        <v>7455</v>
      </c>
      <c r="C3728" s="22" t="s">
        <v>2512</v>
      </c>
      <c r="D3728" s="63">
        <f>+INDEX('LISTA DE PRECIOS EKM '!A:K,MATCH(C3728,'LISTA DE PRECIOS EKM '!A:A,0),MATCH($D$1,'LISTA DE PRECIOS EKM '!$1:$1,0))</f>
        <v>579900</v>
      </c>
      <c r="E3728" s="22">
        <f>+INDEX('LISTA DE PRECIOS EKM '!B:K,MATCH(C3728,'LISTA DE PRECIOS EKM '!A:A,0),7)</f>
        <v>599900</v>
      </c>
      <c r="F3728" s="22">
        <f>+INDEX('LISTA DE PRECIOS EKM '!B:K,MATCH(C3728,'LISTA DE PRECIOS EKM '!A:A,0),9)</f>
        <v>629900</v>
      </c>
      <c r="G3728" s="22" t="str">
        <f>+IF(ISNUMBER(MATCH(C3728,Precios!C:C,0)),"Sí está", "No está")</f>
        <v>Sí está</v>
      </c>
    </row>
    <row r="3729" spans="2:7" hidden="1">
      <c r="B3729" s="22" t="s">
        <v>7457</v>
      </c>
      <c r="C3729" s="22" t="s">
        <v>1681</v>
      </c>
      <c r="D3729" s="63">
        <f>+INDEX('LISTA DE PRECIOS EKM '!A:K,MATCH(C3729,'LISTA DE PRECIOS EKM '!A:A,0),MATCH($D$1,'LISTA DE PRECIOS EKM '!$1:$1,0))</f>
        <v>809900</v>
      </c>
      <c r="E3729" s="22">
        <f>+INDEX('LISTA DE PRECIOS EKM '!B:K,MATCH(C3729,'LISTA DE PRECIOS EKM '!A:A,0),7)</f>
        <v>839900</v>
      </c>
      <c r="F3729" s="22">
        <f>+INDEX('LISTA DE PRECIOS EKM '!B:K,MATCH(C3729,'LISTA DE PRECIOS EKM '!A:A,0),9)</f>
        <v>889900</v>
      </c>
      <c r="G3729" s="22" t="str">
        <f>+IF(ISNUMBER(MATCH(C3729,Precios!C:C,0)),"Sí está", "No está")</f>
        <v>Sí está</v>
      </c>
    </row>
    <row r="3730" spans="2:7" hidden="1">
      <c r="B3730" s="22" t="s">
        <v>7476</v>
      </c>
      <c r="C3730" s="22" t="s">
        <v>1792</v>
      </c>
      <c r="D3730" s="63">
        <f>+INDEX('LISTA DE PRECIOS EKM '!A:K,MATCH(C3730,'LISTA DE PRECIOS EKM '!A:A,0),MATCH($D$1,'LISTA DE PRECIOS EKM '!$1:$1,0))</f>
        <v>859900</v>
      </c>
      <c r="E3730" s="22">
        <f>+INDEX('LISTA DE PRECIOS EKM '!B:K,MATCH(C3730,'LISTA DE PRECIOS EKM '!A:A,0),7)</f>
        <v>889900</v>
      </c>
      <c r="F3730" s="22">
        <f>+INDEX('LISTA DE PRECIOS EKM '!B:K,MATCH(C3730,'LISTA DE PRECIOS EKM '!A:A,0),9)</f>
        <v>939900</v>
      </c>
      <c r="G3730" s="22" t="str">
        <f>+IF(ISNUMBER(MATCH(C3730,Precios!C:C,0)),"Sí está", "No está")</f>
        <v>Sí está</v>
      </c>
    </row>
    <row r="3731" spans="2:7" hidden="1">
      <c r="B3731" s="22" t="s">
        <v>7477</v>
      </c>
      <c r="C3731" s="22" t="s">
        <v>1742</v>
      </c>
      <c r="D3731" s="63">
        <f>+INDEX('LISTA DE PRECIOS EKM '!A:K,MATCH(C3731,'LISTA DE PRECIOS EKM '!A:A,0),MATCH($D$1,'LISTA DE PRECIOS EKM '!$1:$1,0))</f>
        <v>669900</v>
      </c>
      <c r="E3731" s="22">
        <f>+INDEX('LISTA DE PRECIOS EKM '!B:K,MATCH(C3731,'LISTA DE PRECIOS EKM '!A:A,0),7)</f>
        <v>689900</v>
      </c>
      <c r="F3731" s="22">
        <f>+INDEX('LISTA DE PRECIOS EKM '!B:K,MATCH(C3731,'LISTA DE PRECIOS EKM '!A:A,0),9)</f>
        <v>729900</v>
      </c>
      <c r="G3731" s="22" t="str">
        <f>+IF(ISNUMBER(MATCH(C3731,Precios!C:C,0)),"Sí está", "No está")</f>
        <v>Sí está</v>
      </c>
    </row>
    <row r="3732" spans="2:7" hidden="1">
      <c r="B3732" s="22" t="s">
        <v>7477</v>
      </c>
      <c r="C3732" s="22" t="s">
        <v>1742</v>
      </c>
      <c r="D3732" s="63">
        <f>+INDEX('LISTA DE PRECIOS EKM '!A:K,MATCH(C3732,'LISTA DE PRECIOS EKM '!A:A,0),MATCH($D$1,'LISTA DE PRECIOS EKM '!$1:$1,0))</f>
        <v>669900</v>
      </c>
      <c r="E3732" s="22">
        <f>+INDEX('LISTA DE PRECIOS EKM '!B:K,MATCH(C3732,'LISTA DE PRECIOS EKM '!A:A,0),7)</f>
        <v>689900</v>
      </c>
      <c r="F3732" s="22">
        <f>+INDEX('LISTA DE PRECIOS EKM '!B:K,MATCH(C3732,'LISTA DE PRECIOS EKM '!A:A,0),9)</f>
        <v>729900</v>
      </c>
      <c r="G3732" s="22" t="str">
        <f>+IF(ISNUMBER(MATCH(C3732,Precios!C:C,0)),"Sí está", "No está")</f>
        <v>Sí está</v>
      </c>
    </row>
    <row r="3733" spans="2:7" hidden="1">
      <c r="B3733" s="22" t="s">
        <v>7402</v>
      </c>
      <c r="C3733" s="22" t="s">
        <v>1691</v>
      </c>
      <c r="D3733" s="63">
        <f>+INDEX('LISTA DE PRECIOS EKM '!A:K,MATCH(C3733,'LISTA DE PRECIOS EKM '!A:A,0),MATCH($D$1,'LISTA DE PRECIOS EKM '!$1:$1,0))</f>
        <v>269900</v>
      </c>
      <c r="E3733" s="22">
        <f>+INDEX('LISTA DE PRECIOS EKM '!B:K,MATCH(C3733,'LISTA DE PRECIOS EKM '!A:A,0),7)</f>
        <v>279900</v>
      </c>
      <c r="F3733" s="22">
        <f>+INDEX('LISTA DE PRECIOS EKM '!B:K,MATCH(C3733,'LISTA DE PRECIOS EKM '!A:A,0),9)</f>
        <v>289900</v>
      </c>
      <c r="G3733" s="22" t="str">
        <f>+IF(ISNUMBER(MATCH(C3733,Precios!C:C,0)),"Sí está", "No está")</f>
        <v>Sí está</v>
      </c>
    </row>
    <row r="3734" spans="2:7" hidden="1">
      <c r="B3734" s="22" t="s">
        <v>7476</v>
      </c>
      <c r="C3734" s="22" t="s">
        <v>1792</v>
      </c>
      <c r="D3734" s="63">
        <f>+INDEX('LISTA DE PRECIOS EKM '!A:K,MATCH(C3734,'LISTA DE PRECIOS EKM '!A:A,0),MATCH($D$1,'LISTA DE PRECIOS EKM '!$1:$1,0))</f>
        <v>859900</v>
      </c>
      <c r="E3734" s="22">
        <f>+INDEX('LISTA DE PRECIOS EKM '!B:K,MATCH(C3734,'LISTA DE PRECIOS EKM '!A:A,0),7)</f>
        <v>889900</v>
      </c>
      <c r="F3734" s="22">
        <f>+INDEX('LISTA DE PRECIOS EKM '!B:K,MATCH(C3734,'LISTA DE PRECIOS EKM '!A:A,0),9)</f>
        <v>939900</v>
      </c>
      <c r="G3734" s="22" t="str">
        <f>+IF(ISNUMBER(MATCH(C3734,Precios!C:C,0)),"Sí está", "No está")</f>
        <v>Sí está</v>
      </c>
    </row>
    <row r="3735" spans="2:7" hidden="1">
      <c r="B3735" s="22" t="s">
        <v>7486</v>
      </c>
      <c r="C3735" s="22" t="s">
        <v>7487</v>
      </c>
      <c r="D3735" s="63">
        <f>+INDEX('LISTA DE PRECIOS EKM '!A:K,MATCH(C3735,'LISTA DE PRECIOS EKM '!A:A,0),MATCH($D$1,'LISTA DE PRECIOS EKM '!$1:$1,0))</f>
        <v>669900</v>
      </c>
      <c r="E3735" s="22">
        <f>+INDEX('LISTA DE PRECIOS EKM '!B:K,MATCH(C3735,'LISTA DE PRECIOS EKM '!A:A,0),7)</f>
        <v>689900</v>
      </c>
      <c r="F3735" s="22">
        <f>+INDEX('LISTA DE PRECIOS EKM '!B:K,MATCH(C3735,'LISTA DE PRECIOS EKM '!A:A,0),9)</f>
        <v>729900</v>
      </c>
      <c r="G3735" s="22" t="str">
        <f>+IF(ISNUMBER(MATCH(C3735,Precios!C:C,0)),"Sí está", "No está")</f>
        <v>Sí está</v>
      </c>
    </row>
    <row r="3736" spans="2:7" hidden="1">
      <c r="B3736" s="22" t="s">
        <v>7486</v>
      </c>
      <c r="C3736" s="22" t="s">
        <v>7487</v>
      </c>
      <c r="D3736" s="63">
        <f>+INDEX('LISTA DE PRECIOS EKM '!A:K,MATCH(C3736,'LISTA DE PRECIOS EKM '!A:A,0),MATCH($D$1,'LISTA DE PRECIOS EKM '!$1:$1,0))</f>
        <v>669900</v>
      </c>
      <c r="E3736" s="22">
        <f>+INDEX('LISTA DE PRECIOS EKM '!B:K,MATCH(C3736,'LISTA DE PRECIOS EKM '!A:A,0),7)</f>
        <v>689900</v>
      </c>
      <c r="F3736" s="22">
        <f>+INDEX('LISTA DE PRECIOS EKM '!B:K,MATCH(C3736,'LISTA DE PRECIOS EKM '!A:A,0),9)</f>
        <v>729900</v>
      </c>
      <c r="G3736" s="22" t="str">
        <f>+IF(ISNUMBER(MATCH(C3736,Precios!C:C,0)),"Sí está", "No está")</f>
        <v>Sí está</v>
      </c>
    </row>
    <row r="3737" spans="2:7" hidden="1">
      <c r="B3737" s="22" t="s">
        <v>7488</v>
      </c>
      <c r="C3737" s="22" t="s">
        <v>2378</v>
      </c>
      <c r="D3737" s="63">
        <f>+INDEX('LISTA DE PRECIOS EKM '!A:K,MATCH(C3737,'LISTA DE PRECIOS EKM '!A:A,0),MATCH($D$1,'LISTA DE PRECIOS EKM '!$1:$1,0))</f>
        <v>289900</v>
      </c>
      <c r="E3737" s="22">
        <f>+INDEX('LISTA DE PRECIOS EKM '!B:K,MATCH(C3737,'LISTA DE PRECIOS EKM '!A:A,0),7)</f>
        <v>299900</v>
      </c>
      <c r="F3737" s="22">
        <f>+INDEX('LISTA DE PRECIOS EKM '!B:K,MATCH(C3737,'LISTA DE PRECIOS EKM '!A:A,0),9)</f>
        <v>309900</v>
      </c>
      <c r="G3737" s="22" t="str">
        <f>+IF(ISNUMBER(MATCH(C3737,Precios!C:C,0)),"Sí está", "No está")</f>
        <v>Sí está</v>
      </c>
    </row>
    <row r="3738" spans="2:7" hidden="1">
      <c r="B3738" s="22" t="s">
        <v>7464</v>
      </c>
      <c r="C3738" s="22" t="s">
        <v>1736</v>
      </c>
      <c r="D3738" s="63">
        <f>+INDEX('LISTA DE PRECIOS EKM '!A:K,MATCH(C3738,'LISTA DE PRECIOS EKM '!A:A,0),MATCH($D$1,'LISTA DE PRECIOS EKM '!$1:$1,0))</f>
        <v>299900</v>
      </c>
      <c r="E3738" s="22">
        <f>+INDEX('LISTA DE PRECIOS EKM '!B:K,MATCH(C3738,'LISTA DE PRECIOS EKM '!A:A,0),7)</f>
        <v>309900</v>
      </c>
      <c r="F3738" s="22">
        <f>+INDEX('LISTA DE PRECIOS EKM '!B:K,MATCH(C3738,'LISTA DE PRECIOS EKM '!A:A,0),9)</f>
        <v>319900</v>
      </c>
      <c r="G3738" s="22" t="str">
        <f>+IF(ISNUMBER(MATCH(C3738,Precios!C:C,0)),"Sí está", "No está")</f>
        <v>Sí está</v>
      </c>
    </row>
    <row r="3739" spans="2:7" hidden="1">
      <c r="B3739" s="22" t="s">
        <v>7493</v>
      </c>
      <c r="C3739" s="22" t="s">
        <v>2256</v>
      </c>
      <c r="D3739" s="63">
        <f>+INDEX('LISTA DE PRECIOS EKM '!A:K,MATCH(C3739,'LISTA DE PRECIOS EKM '!A:A,0),MATCH($D$1,'LISTA DE PRECIOS EKM '!$1:$1,0))</f>
        <v>479900</v>
      </c>
      <c r="E3739" s="22">
        <f>+INDEX('LISTA DE PRECIOS EKM '!B:K,MATCH(C3739,'LISTA DE PRECIOS EKM '!A:A,0),7)</f>
        <v>499900</v>
      </c>
      <c r="F3739" s="22">
        <f>+INDEX('LISTA DE PRECIOS EKM '!B:K,MATCH(C3739,'LISTA DE PRECIOS EKM '!A:A,0),9)</f>
        <v>519900</v>
      </c>
      <c r="G3739" s="22" t="str">
        <f>+IF(ISNUMBER(MATCH(C3739,Precios!C:C,0)),"Sí está", "No está")</f>
        <v>Sí está</v>
      </c>
    </row>
    <row r="3740" spans="2:7" hidden="1">
      <c r="B3740" s="22" t="s">
        <v>7493</v>
      </c>
      <c r="C3740" s="22" t="s">
        <v>2256</v>
      </c>
      <c r="D3740" s="63">
        <f>+INDEX('LISTA DE PRECIOS EKM '!A:K,MATCH(C3740,'LISTA DE PRECIOS EKM '!A:A,0),MATCH($D$1,'LISTA DE PRECIOS EKM '!$1:$1,0))</f>
        <v>479900</v>
      </c>
      <c r="E3740" s="22">
        <f>+INDEX('LISTA DE PRECIOS EKM '!B:K,MATCH(C3740,'LISTA DE PRECIOS EKM '!A:A,0),7)</f>
        <v>499900</v>
      </c>
      <c r="F3740" s="22">
        <f>+INDEX('LISTA DE PRECIOS EKM '!B:K,MATCH(C3740,'LISTA DE PRECIOS EKM '!A:A,0),9)</f>
        <v>519900</v>
      </c>
      <c r="G3740" s="22" t="str">
        <f>+IF(ISNUMBER(MATCH(C3740,Precios!C:C,0)),"Sí está", "No está")</f>
        <v>Sí está</v>
      </c>
    </row>
    <row r="3741" spans="2:7" hidden="1">
      <c r="B3741" s="22" t="s">
        <v>7494</v>
      </c>
      <c r="C3741" s="22" t="s">
        <v>2420</v>
      </c>
      <c r="D3741" s="63">
        <f>+INDEX('LISTA DE PRECIOS EKM '!A:K,MATCH(C3741,'LISTA DE PRECIOS EKM '!A:A,0),MATCH($D$1,'LISTA DE PRECIOS EKM '!$1:$1,0))</f>
        <v>349900</v>
      </c>
      <c r="E3741" s="22">
        <f>+INDEX('LISTA DE PRECIOS EKM '!B:K,MATCH(C3741,'LISTA DE PRECIOS EKM '!A:A,0),7)</f>
        <v>359900</v>
      </c>
      <c r="F3741" s="22">
        <f>+INDEX('LISTA DE PRECIOS EKM '!B:K,MATCH(C3741,'LISTA DE PRECIOS EKM '!A:A,0),9)</f>
        <v>379900</v>
      </c>
      <c r="G3741" s="22" t="str">
        <f>+IF(ISNUMBER(MATCH(C3741,Precios!C:C,0)),"Sí está", "No está")</f>
        <v>Sí está</v>
      </c>
    </row>
    <row r="3742" spans="2:7" hidden="1">
      <c r="B3742" s="22" t="s">
        <v>7495</v>
      </c>
      <c r="C3742" s="22" t="s">
        <v>2585</v>
      </c>
      <c r="D3742" s="63">
        <f>+INDEX('LISTA DE PRECIOS EKM '!A:K,MATCH(C3742,'LISTA DE PRECIOS EKM '!A:A,0),MATCH($D$1,'LISTA DE PRECIOS EKM '!$1:$1,0))</f>
        <v>369900</v>
      </c>
      <c r="E3742" s="22">
        <f>+INDEX('LISTA DE PRECIOS EKM '!B:K,MATCH(C3742,'LISTA DE PRECIOS EKM '!A:A,0),7)</f>
        <v>379900</v>
      </c>
      <c r="F3742" s="22">
        <f>+INDEX('LISTA DE PRECIOS EKM '!B:K,MATCH(C3742,'LISTA DE PRECIOS EKM '!A:A,0),9)</f>
        <v>399900</v>
      </c>
      <c r="G3742" s="22" t="str">
        <f>+IF(ISNUMBER(MATCH(C3742,Precios!C:C,0)),"Sí está", "No está")</f>
        <v>Sí está</v>
      </c>
    </row>
    <row r="3743" spans="2:7" hidden="1">
      <c r="B3743" s="22" t="s">
        <v>7495</v>
      </c>
      <c r="C3743" s="22" t="s">
        <v>2585</v>
      </c>
      <c r="D3743" s="63">
        <f>+INDEX('LISTA DE PRECIOS EKM '!A:K,MATCH(C3743,'LISTA DE PRECIOS EKM '!A:A,0),MATCH($D$1,'LISTA DE PRECIOS EKM '!$1:$1,0))</f>
        <v>369900</v>
      </c>
      <c r="E3743" s="22">
        <f>+INDEX('LISTA DE PRECIOS EKM '!B:K,MATCH(C3743,'LISTA DE PRECIOS EKM '!A:A,0),7)</f>
        <v>379900</v>
      </c>
      <c r="F3743" s="22">
        <f>+INDEX('LISTA DE PRECIOS EKM '!B:K,MATCH(C3743,'LISTA DE PRECIOS EKM '!A:A,0),9)</f>
        <v>399900</v>
      </c>
      <c r="G3743" s="22" t="str">
        <f>+IF(ISNUMBER(MATCH(C3743,Precios!C:C,0)),"Sí está", "No está")</f>
        <v>Sí está</v>
      </c>
    </row>
    <row r="3744" spans="2:7" hidden="1">
      <c r="B3744" s="22" t="s">
        <v>7496</v>
      </c>
      <c r="C3744" s="22" t="s">
        <v>2662</v>
      </c>
      <c r="D3744" s="63">
        <f>+INDEX('LISTA DE PRECIOS EKM '!A:K,MATCH(C3744,'LISTA DE PRECIOS EKM '!A:A,0),MATCH($D$1,'LISTA DE PRECIOS EKM '!$1:$1,0))</f>
        <v>339900</v>
      </c>
      <c r="E3744" s="22">
        <f>+INDEX('LISTA DE PRECIOS EKM '!B:K,MATCH(C3744,'LISTA DE PRECIOS EKM '!A:A,0),7)</f>
        <v>349900</v>
      </c>
      <c r="F3744" s="22">
        <f>+INDEX('LISTA DE PRECIOS EKM '!B:K,MATCH(C3744,'LISTA DE PRECIOS EKM '!A:A,0),9)</f>
        <v>369900</v>
      </c>
      <c r="G3744" s="22" t="str">
        <f>+IF(ISNUMBER(MATCH(C3744,Precios!C:C,0)),"Sí está", "No está")</f>
        <v>Sí está</v>
      </c>
    </row>
    <row r="3745" spans="2:7" hidden="1">
      <c r="B3745" s="22" t="s">
        <v>7496</v>
      </c>
      <c r="C3745" s="22" t="s">
        <v>2662</v>
      </c>
      <c r="D3745" s="63">
        <f>+INDEX('LISTA DE PRECIOS EKM '!A:K,MATCH(C3745,'LISTA DE PRECIOS EKM '!A:A,0),MATCH($D$1,'LISTA DE PRECIOS EKM '!$1:$1,0))</f>
        <v>339900</v>
      </c>
      <c r="E3745" s="22">
        <f>+INDEX('LISTA DE PRECIOS EKM '!B:K,MATCH(C3745,'LISTA DE PRECIOS EKM '!A:A,0),7)</f>
        <v>349900</v>
      </c>
      <c r="F3745" s="22">
        <f>+INDEX('LISTA DE PRECIOS EKM '!B:K,MATCH(C3745,'LISTA DE PRECIOS EKM '!A:A,0),9)</f>
        <v>369900</v>
      </c>
      <c r="G3745" s="22" t="str">
        <f>+IF(ISNUMBER(MATCH(C3745,Precios!C:C,0)),"Sí está", "No está")</f>
        <v>Sí está</v>
      </c>
    </row>
    <row r="3746" spans="2:7" hidden="1">
      <c r="B3746" s="22" t="s">
        <v>7469</v>
      </c>
      <c r="C3746" s="22" t="s">
        <v>2228</v>
      </c>
      <c r="D3746" s="63">
        <f>+INDEX('LISTA DE PRECIOS EKM '!A:K,MATCH(C3746,'LISTA DE PRECIOS EKM '!A:A,0),MATCH($D$1,'LISTA DE PRECIOS EKM '!$1:$1,0))</f>
        <v>279900</v>
      </c>
      <c r="E3746" s="22">
        <f>+INDEX('LISTA DE PRECIOS EKM '!B:K,MATCH(C3746,'LISTA DE PRECIOS EKM '!A:A,0),7)</f>
        <v>289900</v>
      </c>
      <c r="F3746" s="22">
        <f>+INDEX('LISTA DE PRECIOS EKM '!B:K,MATCH(C3746,'LISTA DE PRECIOS EKM '!A:A,0),9)</f>
        <v>299900</v>
      </c>
      <c r="G3746" s="22" t="str">
        <f>+IF(ISNUMBER(MATCH(C3746,Precios!C:C,0)),"Sí está", "No está")</f>
        <v>Sí está</v>
      </c>
    </row>
    <row r="3747" spans="2:7" hidden="1">
      <c r="B3747" s="22" t="s">
        <v>7497</v>
      </c>
      <c r="C3747" s="22" t="s">
        <v>1743</v>
      </c>
      <c r="D3747" s="63">
        <f>+INDEX('LISTA DE PRECIOS EKM '!A:K,MATCH(C3747,'LISTA DE PRECIOS EKM '!A:A,0),MATCH($D$1,'LISTA DE PRECIOS EKM '!$1:$1,0))</f>
        <v>179900</v>
      </c>
      <c r="E3747" s="22">
        <f>+INDEX('LISTA DE PRECIOS EKM '!B:K,MATCH(C3747,'LISTA DE PRECIOS EKM '!A:A,0),7)</f>
        <v>179900</v>
      </c>
      <c r="F3747" s="22">
        <f>+INDEX('LISTA DE PRECIOS EKM '!B:K,MATCH(C3747,'LISTA DE PRECIOS EKM '!A:A,0),9)</f>
        <v>189900</v>
      </c>
      <c r="G3747" s="22" t="str">
        <f>+IF(ISNUMBER(MATCH(C3747,Precios!C:C,0)),"Sí está", "No está")</f>
        <v>Sí está</v>
      </c>
    </row>
    <row r="3748" spans="2:7" hidden="1">
      <c r="B3748" s="22" t="s">
        <v>7497</v>
      </c>
      <c r="C3748" s="22" t="s">
        <v>1743</v>
      </c>
      <c r="D3748" s="63">
        <f>+INDEX('LISTA DE PRECIOS EKM '!A:K,MATCH(C3748,'LISTA DE PRECIOS EKM '!A:A,0),MATCH($D$1,'LISTA DE PRECIOS EKM '!$1:$1,0))</f>
        <v>179900</v>
      </c>
      <c r="E3748" s="22">
        <f>+INDEX('LISTA DE PRECIOS EKM '!B:K,MATCH(C3748,'LISTA DE PRECIOS EKM '!A:A,0),7)</f>
        <v>179900</v>
      </c>
      <c r="F3748" s="22">
        <f>+INDEX('LISTA DE PRECIOS EKM '!B:K,MATCH(C3748,'LISTA DE PRECIOS EKM '!A:A,0),9)</f>
        <v>189900</v>
      </c>
      <c r="G3748" s="22" t="str">
        <f>+IF(ISNUMBER(MATCH(C3748,Precios!C:C,0)),"Sí está", "No está")</f>
        <v>Sí está</v>
      </c>
    </row>
    <row r="3749" spans="2:7" hidden="1">
      <c r="B3749" s="22" t="s">
        <v>7514</v>
      </c>
      <c r="C3749" s="22" t="s">
        <v>2071</v>
      </c>
      <c r="D3749" s="63">
        <f>+INDEX('LISTA DE PRECIOS EKM '!A:K,MATCH(C3749,'LISTA DE PRECIOS EKM '!A:A,0),MATCH($D$1,'LISTA DE PRECIOS EKM '!$1:$1,0))</f>
        <v>989900</v>
      </c>
      <c r="E3749" s="22">
        <f>+INDEX('LISTA DE PRECIOS EKM '!B:K,MATCH(C3749,'LISTA DE PRECIOS EKM '!A:A,0),7)</f>
        <v>1029900</v>
      </c>
      <c r="F3749" s="22">
        <f>+INDEX('LISTA DE PRECIOS EKM '!B:K,MATCH(C3749,'LISTA DE PRECIOS EKM '!A:A,0),9)</f>
        <v>1079900</v>
      </c>
      <c r="G3749" s="22" t="str">
        <f>+IF(ISNUMBER(MATCH(C3749,Precios!C:C,0)),"Sí está", "No está")</f>
        <v>Sí está</v>
      </c>
    </row>
    <row r="3750" spans="2:7" hidden="1">
      <c r="B3750" s="22" t="s">
        <v>7514</v>
      </c>
      <c r="C3750" s="22" t="s">
        <v>2071</v>
      </c>
      <c r="D3750" s="63">
        <f>+INDEX('LISTA DE PRECIOS EKM '!A:K,MATCH(C3750,'LISTA DE PRECIOS EKM '!A:A,0),MATCH($D$1,'LISTA DE PRECIOS EKM '!$1:$1,0))</f>
        <v>989900</v>
      </c>
      <c r="E3750" s="22">
        <f>+INDEX('LISTA DE PRECIOS EKM '!B:K,MATCH(C3750,'LISTA DE PRECIOS EKM '!A:A,0),7)</f>
        <v>1029900</v>
      </c>
      <c r="F3750" s="22">
        <f>+INDEX('LISTA DE PRECIOS EKM '!B:K,MATCH(C3750,'LISTA DE PRECIOS EKM '!A:A,0),9)</f>
        <v>1079900</v>
      </c>
      <c r="G3750" s="22" t="str">
        <f>+IF(ISNUMBER(MATCH(C3750,Precios!C:C,0)),"Sí está", "No está")</f>
        <v>Sí está</v>
      </c>
    </row>
    <row r="3751" spans="2:7" hidden="1">
      <c r="B3751" s="22" t="s">
        <v>7517</v>
      </c>
      <c r="C3751" s="22" t="s">
        <v>2598</v>
      </c>
      <c r="D3751" s="63">
        <f>+INDEX('LISTA DE PRECIOS EKM '!A:K,MATCH(C3751,'LISTA DE PRECIOS EKM '!A:A,0),MATCH($D$1,'LISTA DE PRECIOS EKM '!$1:$1,0))</f>
        <v>589900</v>
      </c>
      <c r="E3751" s="22">
        <f>+INDEX('LISTA DE PRECIOS EKM '!B:K,MATCH(C3751,'LISTA DE PRECIOS EKM '!A:A,0),7)</f>
        <v>609900</v>
      </c>
      <c r="F3751" s="22">
        <f>+INDEX('LISTA DE PRECIOS EKM '!B:K,MATCH(C3751,'LISTA DE PRECIOS EKM '!A:A,0),9)</f>
        <v>639900</v>
      </c>
      <c r="G3751" s="22" t="str">
        <f>+IF(ISNUMBER(MATCH(C3751,Precios!C:C,0)),"Sí está", "No está")</f>
        <v>Sí está</v>
      </c>
    </row>
    <row r="3752" spans="2:7" hidden="1">
      <c r="B3752" s="22" t="s">
        <v>7517</v>
      </c>
      <c r="C3752" s="22" t="s">
        <v>2598</v>
      </c>
      <c r="D3752" s="63">
        <f>+INDEX('LISTA DE PRECIOS EKM '!A:K,MATCH(C3752,'LISTA DE PRECIOS EKM '!A:A,0),MATCH($D$1,'LISTA DE PRECIOS EKM '!$1:$1,0))</f>
        <v>589900</v>
      </c>
      <c r="E3752" s="22">
        <f>+INDEX('LISTA DE PRECIOS EKM '!B:K,MATCH(C3752,'LISTA DE PRECIOS EKM '!A:A,0),7)</f>
        <v>609900</v>
      </c>
      <c r="F3752" s="22">
        <f>+INDEX('LISTA DE PRECIOS EKM '!B:K,MATCH(C3752,'LISTA DE PRECIOS EKM '!A:A,0),9)</f>
        <v>639900</v>
      </c>
      <c r="G3752" s="22" t="str">
        <f>+IF(ISNUMBER(MATCH(C3752,Precios!C:C,0)),"Sí está", "No está")</f>
        <v>Sí está</v>
      </c>
    </row>
    <row r="3753" spans="2:7" hidden="1">
      <c r="B3753" s="22" t="s">
        <v>7526</v>
      </c>
      <c r="C3753" s="22" t="s">
        <v>1795</v>
      </c>
      <c r="D3753" s="63">
        <f>+INDEX('LISTA DE PRECIOS EKM '!A:K,MATCH(C3753,'LISTA DE PRECIOS EKM '!A:A,0),MATCH($D$1,'LISTA DE PRECIOS EKM '!$1:$1,0))</f>
        <v>229900</v>
      </c>
      <c r="E3753" s="22">
        <f>+INDEX('LISTA DE PRECIOS EKM '!B:K,MATCH(C3753,'LISTA DE PRECIOS EKM '!A:A,0),7)</f>
        <v>229900</v>
      </c>
      <c r="F3753" s="22">
        <f>+INDEX('LISTA DE PRECIOS EKM '!B:K,MATCH(C3753,'LISTA DE PRECIOS EKM '!A:A,0),9)</f>
        <v>249900</v>
      </c>
      <c r="G3753" s="22" t="str">
        <f>+IF(ISNUMBER(MATCH(C3753,Precios!C:C,0)),"Sí está", "No está")</f>
        <v>Sí está</v>
      </c>
    </row>
    <row r="3754" spans="2:7" hidden="1">
      <c r="B3754" s="22" t="s">
        <v>7526</v>
      </c>
      <c r="C3754" s="22" t="s">
        <v>1795</v>
      </c>
      <c r="D3754" s="63">
        <f>+INDEX('LISTA DE PRECIOS EKM '!A:K,MATCH(C3754,'LISTA DE PRECIOS EKM '!A:A,0),MATCH($D$1,'LISTA DE PRECIOS EKM '!$1:$1,0))</f>
        <v>229900</v>
      </c>
      <c r="E3754" s="22">
        <f>+INDEX('LISTA DE PRECIOS EKM '!B:K,MATCH(C3754,'LISTA DE PRECIOS EKM '!A:A,0),7)</f>
        <v>229900</v>
      </c>
      <c r="F3754" s="22">
        <f>+INDEX('LISTA DE PRECIOS EKM '!B:K,MATCH(C3754,'LISTA DE PRECIOS EKM '!A:A,0),9)</f>
        <v>249900</v>
      </c>
      <c r="G3754" s="22" t="str">
        <f>+IF(ISNUMBER(MATCH(C3754,Precios!C:C,0)),"Sí está", "No está")</f>
        <v>Sí está</v>
      </c>
    </row>
    <row r="3755" spans="2:7" hidden="1">
      <c r="B3755" s="22" t="s">
        <v>7395</v>
      </c>
      <c r="C3755" s="22" t="s">
        <v>1706</v>
      </c>
      <c r="D3755" s="63">
        <f>+INDEX('LISTA DE PRECIOS EKM '!A:K,MATCH(C3755,'LISTA DE PRECIOS EKM '!A:A,0),MATCH($D$1,'LISTA DE PRECIOS EKM '!$1:$1,0))</f>
        <v>259900</v>
      </c>
      <c r="E3755" s="22">
        <f>+INDEX('LISTA DE PRECIOS EKM '!B:K,MATCH(C3755,'LISTA DE PRECIOS EKM '!A:A,0),7)</f>
        <v>269900</v>
      </c>
      <c r="F3755" s="22">
        <f>+INDEX('LISTA DE PRECIOS EKM '!B:K,MATCH(C3755,'LISTA DE PRECIOS EKM '!A:A,0),9)</f>
        <v>279900</v>
      </c>
      <c r="G3755" s="22" t="str">
        <f>+IF(ISNUMBER(MATCH(C3755,Precios!C:C,0)),"Sí está", "No está")</f>
        <v>Sí está</v>
      </c>
    </row>
    <row r="3756" spans="2:7" hidden="1">
      <c r="B3756" s="22" t="s">
        <v>7541</v>
      </c>
      <c r="C3756" s="22" t="s">
        <v>1715</v>
      </c>
      <c r="D3756" s="63">
        <f>+INDEX('LISTA DE PRECIOS EKM '!A:K,MATCH(C3756,'LISTA DE PRECIOS EKM '!A:A,0),MATCH($D$1,'LISTA DE PRECIOS EKM '!$1:$1,0))</f>
        <v>249900</v>
      </c>
      <c r="E3756" s="22">
        <f>+INDEX('LISTA DE PRECIOS EKM '!B:K,MATCH(C3756,'LISTA DE PRECIOS EKM '!A:A,0),7)</f>
        <v>259900</v>
      </c>
      <c r="F3756" s="22">
        <f>+INDEX('LISTA DE PRECIOS EKM '!B:K,MATCH(C3756,'LISTA DE PRECIOS EKM '!A:A,0),9)</f>
        <v>269900</v>
      </c>
      <c r="G3756" s="22" t="str">
        <f>+IF(ISNUMBER(MATCH(C3756,Precios!C:C,0)),"Sí está", "No está")</f>
        <v>Sí está</v>
      </c>
    </row>
    <row r="3757" spans="2:7" hidden="1">
      <c r="B3757" s="22" t="s">
        <v>7541</v>
      </c>
      <c r="C3757" s="22" t="s">
        <v>1715</v>
      </c>
      <c r="D3757" s="63">
        <f>+INDEX('LISTA DE PRECIOS EKM '!A:K,MATCH(C3757,'LISTA DE PRECIOS EKM '!A:A,0),MATCH($D$1,'LISTA DE PRECIOS EKM '!$1:$1,0))</f>
        <v>249900</v>
      </c>
      <c r="E3757" s="22">
        <f>+INDEX('LISTA DE PRECIOS EKM '!B:K,MATCH(C3757,'LISTA DE PRECIOS EKM '!A:A,0),7)</f>
        <v>259900</v>
      </c>
      <c r="F3757" s="22">
        <f>+INDEX('LISTA DE PRECIOS EKM '!B:K,MATCH(C3757,'LISTA DE PRECIOS EKM '!A:A,0),9)</f>
        <v>269900</v>
      </c>
      <c r="G3757" s="22" t="str">
        <f>+IF(ISNUMBER(MATCH(C3757,Precios!C:C,0)),"Sí está", "No está")</f>
        <v>Sí está</v>
      </c>
    </row>
    <row r="3758" spans="2:7" hidden="1">
      <c r="B3758" s="22" t="s">
        <v>7558</v>
      </c>
      <c r="C3758" s="22" t="s">
        <v>2070</v>
      </c>
      <c r="D3758" s="63">
        <f>+INDEX('LISTA DE PRECIOS EKM '!A:K,MATCH(C3758,'LISTA DE PRECIOS EKM '!A:A,0),MATCH($D$1,'LISTA DE PRECIOS EKM '!$1:$1,0))</f>
        <v>1309900</v>
      </c>
      <c r="E3758" s="22">
        <f>+INDEX('LISTA DE PRECIOS EKM '!B:K,MATCH(C3758,'LISTA DE PRECIOS EKM '!A:A,0),7)</f>
        <v>1359900</v>
      </c>
      <c r="F3758" s="22">
        <f>+INDEX('LISTA DE PRECIOS EKM '!B:K,MATCH(C3758,'LISTA DE PRECIOS EKM '!A:A,0),9)</f>
        <v>1439900</v>
      </c>
      <c r="G3758" s="22" t="str">
        <f>+IF(ISNUMBER(MATCH(C3758,Precios!C:C,0)),"Sí está", "No está")</f>
        <v>Sí está</v>
      </c>
    </row>
    <row r="3759" spans="2:7" hidden="1">
      <c r="B3759" s="22" t="s">
        <v>7558</v>
      </c>
      <c r="C3759" s="22" t="s">
        <v>2070</v>
      </c>
      <c r="D3759" s="63">
        <f>+INDEX('LISTA DE PRECIOS EKM '!A:K,MATCH(C3759,'LISTA DE PRECIOS EKM '!A:A,0),MATCH($D$1,'LISTA DE PRECIOS EKM '!$1:$1,0))</f>
        <v>1309900</v>
      </c>
      <c r="E3759" s="22">
        <f>+INDEX('LISTA DE PRECIOS EKM '!B:K,MATCH(C3759,'LISTA DE PRECIOS EKM '!A:A,0),7)</f>
        <v>1359900</v>
      </c>
      <c r="F3759" s="22">
        <f>+INDEX('LISTA DE PRECIOS EKM '!B:K,MATCH(C3759,'LISTA DE PRECIOS EKM '!A:A,0),9)</f>
        <v>1439900</v>
      </c>
      <c r="G3759" s="22" t="str">
        <f>+IF(ISNUMBER(MATCH(C3759,Precios!C:C,0)),"Sí está", "No está")</f>
        <v>Sí está</v>
      </c>
    </row>
    <row r="3760" spans="2:7" hidden="1">
      <c r="B3760" s="22" t="s">
        <v>7561</v>
      </c>
      <c r="C3760" s="22" t="s">
        <v>2224</v>
      </c>
      <c r="D3760" s="63">
        <f>+INDEX('LISTA DE PRECIOS EKM '!A:K,MATCH(C3760,'LISTA DE PRECIOS EKM '!A:A,0),MATCH($D$1,'LISTA DE PRECIOS EKM '!$1:$1,0))</f>
        <v>1279900</v>
      </c>
      <c r="E3760" s="22">
        <f>+INDEX('LISTA DE PRECIOS EKM '!B:K,MATCH(C3760,'LISTA DE PRECIOS EKM '!A:A,0),7)</f>
        <v>1329900</v>
      </c>
      <c r="F3760" s="22">
        <f>+INDEX('LISTA DE PRECIOS EKM '!B:K,MATCH(C3760,'LISTA DE PRECIOS EKM '!A:A,0),9)</f>
        <v>1399900</v>
      </c>
      <c r="G3760" s="22" t="str">
        <f>+IF(ISNUMBER(MATCH(C3760,Precios!C:C,0)),"Sí está", "No está")</f>
        <v>Sí está</v>
      </c>
    </row>
    <row r="3761" spans="2:7" hidden="1">
      <c r="B3761" s="22" t="s">
        <v>7561</v>
      </c>
      <c r="C3761" s="22" t="s">
        <v>2224</v>
      </c>
      <c r="D3761" s="63">
        <f>+INDEX('LISTA DE PRECIOS EKM '!A:K,MATCH(C3761,'LISTA DE PRECIOS EKM '!A:A,0),MATCH($D$1,'LISTA DE PRECIOS EKM '!$1:$1,0))</f>
        <v>1279900</v>
      </c>
      <c r="E3761" s="22">
        <f>+INDEX('LISTA DE PRECIOS EKM '!B:K,MATCH(C3761,'LISTA DE PRECIOS EKM '!A:A,0),7)</f>
        <v>1329900</v>
      </c>
      <c r="F3761" s="22">
        <f>+INDEX('LISTA DE PRECIOS EKM '!B:K,MATCH(C3761,'LISTA DE PRECIOS EKM '!A:A,0),9)</f>
        <v>1399900</v>
      </c>
      <c r="G3761" s="22" t="str">
        <f>+IF(ISNUMBER(MATCH(C3761,Precios!C:C,0)),"Sí está", "No está")</f>
        <v>Sí está</v>
      </c>
    </row>
    <row r="3762" spans="2:7" hidden="1">
      <c r="B3762" s="22" t="s">
        <v>7566</v>
      </c>
      <c r="C3762" s="22" t="s">
        <v>2537</v>
      </c>
      <c r="D3762" s="63">
        <f>+INDEX('LISTA DE PRECIOS EKM '!A:K,MATCH(C3762,'LISTA DE PRECIOS EKM '!A:A,0),MATCH($D$1,'LISTA DE PRECIOS EKM '!$1:$1,0))</f>
        <v>899900</v>
      </c>
      <c r="E3762" s="22">
        <f>+INDEX('LISTA DE PRECIOS EKM '!B:K,MATCH(C3762,'LISTA DE PRECIOS EKM '!A:A,0),7)</f>
        <v>929900</v>
      </c>
      <c r="F3762" s="22">
        <f>+INDEX('LISTA DE PRECIOS EKM '!B:K,MATCH(C3762,'LISTA DE PRECIOS EKM '!A:A,0),9)</f>
        <v>979900</v>
      </c>
      <c r="G3762" s="22" t="str">
        <f>+IF(ISNUMBER(MATCH(C3762,Precios!C:C,0)),"Sí está", "No está")</f>
        <v>Sí está</v>
      </c>
    </row>
    <row r="3763" spans="2:7" hidden="1">
      <c r="B3763" s="22" t="s">
        <v>7566</v>
      </c>
      <c r="C3763" s="22" t="s">
        <v>2537</v>
      </c>
      <c r="D3763" s="63">
        <f>+INDEX('LISTA DE PRECIOS EKM '!A:K,MATCH(C3763,'LISTA DE PRECIOS EKM '!A:A,0),MATCH($D$1,'LISTA DE PRECIOS EKM '!$1:$1,0))</f>
        <v>899900</v>
      </c>
      <c r="E3763" s="22">
        <f>+INDEX('LISTA DE PRECIOS EKM '!B:K,MATCH(C3763,'LISTA DE PRECIOS EKM '!A:A,0),7)</f>
        <v>929900</v>
      </c>
      <c r="F3763" s="22">
        <f>+INDEX('LISTA DE PRECIOS EKM '!B:K,MATCH(C3763,'LISTA DE PRECIOS EKM '!A:A,0),9)</f>
        <v>979900</v>
      </c>
      <c r="G3763" s="22" t="str">
        <f>+IF(ISNUMBER(MATCH(C3763,Precios!C:C,0)),"Sí está", "No está")</f>
        <v>Sí está</v>
      </c>
    </row>
    <row r="3764" spans="2:7" hidden="1">
      <c r="B3764" s="22" t="s">
        <v>7573</v>
      </c>
      <c r="C3764" s="22" t="s">
        <v>1722</v>
      </c>
      <c r="D3764" s="63">
        <f>+INDEX('LISTA DE PRECIOS EKM '!A:K,MATCH(C3764,'LISTA DE PRECIOS EKM '!A:A,0),MATCH($D$1,'LISTA DE PRECIOS EKM '!$1:$1,0))</f>
        <v>319900</v>
      </c>
      <c r="E3764" s="22">
        <f>+INDEX('LISTA DE PRECIOS EKM '!B:K,MATCH(C3764,'LISTA DE PRECIOS EKM '!A:A,0),7)</f>
        <v>329900</v>
      </c>
      <c r="F3764" s="22">
        <f>+INDEX('LISTA DE PRECIOS EKM '!B:K,MATCH(C3764,'LISTA DE PRECIOS EKM '!A:A,0),9)</f>
        <v>349900</v>
      </c>
      <c r="G3764" s="22" t="str">
        <f>+IF(ISNUMBER(MATCH(C3764,Precios!C:C,0)),"Sí está", "No está")</f>
        <v>Sí está</v>
      </c>
    </row>
    <row r="3765" spans="2:7" hidden="1">
      <c r="B3765" s="22" t="s">
        <v>7573</v>
      </c>
      <c r="C3765" s="22" t="s">
        <v>1722</v>
      </c>
      <c r="D3765" s="63">
        <f>+INDEX('LISTA DE PRECIOS EKM '!A:K,MATCH(C3765,'LISTA DE PRECIOS EKM '!A:A,0),MATCH($D$1,'LISTA DE PRECIOS EKM '!$1:$1,0))</f>
        <v>319900</v>
      </c>
      <c r="E3765" s="22">
        <f>+INDEX('LISTA DE PRECIOS EKM '!B:K,MATCH(C3765,'LISTA DE PRECIOS EKM '!A:A,0),7)</f>
        <v>329900</v>
      </c>
      <c r="F3765" s="22">
        <f>+INDEX('LISTA DE PRECIOS EKM '!B:K,MATCH(C3765,'LISTA DE PRECIOS EKM '!A:A,0),9)</f>
        <v>349900</v>
      </c>
      <c r="G3765" s="22" t="str">
        <f>+IF(ISNUMBER(MATCH(C3765,Precios!C:C,0)),"Sí está", "No está")</f>
        <v>Sí está</v>
      </c>
    </row>
    <row r="3766" spans="2:7" hidden="1">
      <c r="B3766" s="22" t="s">
        <v>7494</v>
      </c>
      <c r="C3766" s="22" t="s">
        <v>2420</v>
      </c>
      <c r="D3766" s="63">
        <f>+INDEX('LISTA DE PRECIOS EKM '!A:K,MATCH(C3766,'LISTA DE PRECIOS EKM '!A:A,0),MATCH($D$1,'LISTA DE PRECIOS EKM '!$1:$1,0))</f>
        <v>349900</v>
      </c>
      <c r="E3766" s="22">
        <f>+INDEX('LISTA DE PRECIOS EKM '!B:K,MATCH(C3766,'LISTA DE PRECIOS EKM '!A:A,0),7)</f>
        <v>359900</v>
      </c>
      <c r="F3766" s="22">
        <f>+INDEX('LISTA DE PRECIOS EKM '!B:K,MATCH(C3766,'LISTA DE PRECIOS EKM '!A:A,0),9)</f>
        <v>379900</v>
      </c>
      <c r="G3766" s="22" t="str">
        <f>+IF(ISNUMBER(MATCH(C3766,Precios!C:C,0)),"Sí está", "No está")</f>
        <v>Sí está</v>
      </c>
    </row>
    <row r="3767" spans="2:7" hidden="1">
      <c r="B3767" s="22" t="s">
        <v>7592</v>
      </c>
      <c r="C3767" s="22" t="s">
        <v>2440</v>
      </c>
      <c r="D3767" s="63">
        <f>+INDEX('LISTA DE PRECIOS EKM '!A:K,MATCH(C3767,'LISTA DE PRECIOS EKM '!A:A,0),MATCH($D$1,'LISTA DE PRECIOS EKM '!$1:$1,0))</f>
        <v>379900</v>
      </c>
      <c r="E3767" s="22">
        <f>+INDEX('LISTA DE PRECIOS EKM '!B:K,MATCH(C3767,'LISTA DE PRECIOS EKM '!A:A,0),7)</f>
        <v>389900</v>
      </c>
      <c r="F3767" s="22">
        <f>+INDEX('LISTA DE PRECIOS EKM '!B:K,MATCH(C3767,'LISTA DE PRECIOS EKM '!A:A,0),9)</f>
        <v>409900</v>
      </c>
      <c r="G3767" s="22" t="str">
        <f>+IF(ISNUMBER(MATCH(C3767,Precios!C:C,0)),"Sí está", "No está")</f>
        <v>Sí está</v>
      </c>
    </row>
    <row r="3768" spans="2:7" hidden="1">
      <c r="B3768" s="22" t="s">
        <v>7592</v>
      </c>
      <c r="C3768" s="22" t="s">
        <v>2440</v>
      </c>
      <c r="D3768" s="63">
        <f>+INDEX('LISTA DE PRECIOS EKM '!A:K,MATCH(C3768,'LISTA DE PRECIOS EKM '!A:A,0),MATCH($D$1,'LISTA DE PRECIOS EKM '!$1:$1,0))</f>
        <v>379900</v>
      </c>
      <c r="E3768" s="22">
        <f>+INDEX('LISTA DE PRECIOS EKM '!B:K,MATCH(C3768,'LISTA DE PRECIOS EKM '!A:A,0),7)</f>
        <v>389900</v>
      </c>
      <c r="F3768" s="22">
        <f>+INDEX('LISTA DE PRECIOS EKM '!B:K,MATCH(C3768,'LISTA DE PRECIOS EKM '!A:A,0),9)</f>
        <v>409900</v>
      </c>
      <c r="G3768" s="22" t="str">
        <f>+IF(ISNUMBER(MATCH(C3768,Precios!C:C,0)),"Sí está", "No está")</f>
        <v>Sí está</v>
      </c>
    </row>
    <row r="3769" spans="2:7" hidden="1">
      <c r="B3769" s="22" t="s">
        <v>7593</v>
      </c>
      <c r="C3769" s="22" t="s">
        <v>1685</v>
      </c>
      <c r="D3769" s="63">
        <f>+INDEX('LISTA DE PRECIOS EKM '!A:K,MATCH(C3769,'LISTA DE PRECIOS EKM '!A:A,0),MATCH($D$1,'LISTA DE PRECIOS EKM '!$1:$1,0))</f>
        <v>389900</v>
      </c>
      <c r="E3769" s="22">
        <f>+INDEX('LISTA DE PRECIOS EKM '!B:K,MATCH(C3769,'LISTA DE PRECIOS EKM '!A:A,0),7)</f>
        <v>399900</v>
      </c>
      <c r="F3769" s="22">
        <f>+INDEX('LISTA DE PRECIOS EKM '!B:K,MATCH(C3769,'LISTA DE PRECIOS EKM '!A:A,0),9)</f>
        <v>419900</v>
      </c>
      <c r="G3769" s="22" t="str">
        <f>+IF(ISNUMBER(MATCH(C3769,Precios!C:C,0)),"Sí está", "No está")</f>
        <v>Sí está</v>
      </c>
    </row>
    <row r="3770" spans="2:7" hidden="1">
      <c r="B3770" s="22" t="s">
        <v>7593</v>
      </c>
      <c r="C3770" s="22" t="s">
        <v>1685</v>
      </c>
      <c r="D3770" s="63">
        <f>+INDEX('LISTA DE PRECIOS EKM '!A:K,MATCH(C3770,'LISTA DE PRECIOS EKM '!A:A,0),MATCH($D$1,'LISTA DE PRECIOS EKM '!$1:$1,0))</f>
        <v>389900</v>
      </c>
      <c r="E3770" s="22">
        <f>+INDEX('LISTA DE PRECIOS EKM '!B:K,MATCH(C3770,'LISTA DE PRECIOS EKM '!A:A,0),7)</f>
        <v>399900</v>
      </c>
      <c r="F3770" s="22">
        <f>+INDEX('LISTA DE PRECIOS EKM '!B:K,MATCH(C3770,'LISTA DE PRECIOS EKM '!A:A,0),9)</f>
        <v>419900</v>
      </c>
      <c r="G3770" s="22" t="str">
        <f>+IF(ISNUMBER(MATCH(C3770,Precios!C:C,0)),"Sí está", "No está")</f>
        <v>Sí está</v>
      </c>
    </row>
    <row r="3771" spans="2:7" hidden="1">
      <c r="B3771" s="22" t="s">
        <v>7594</v>
      </c>
      <c r="C3771" s="22" t="s">
        <v>1684</v>
      </c>
      <c r="D3771" s="63">
        <f>+INDEX('LISTA DE PRECIOS EKM '!A:K,MATCH(C3771,'LISTA DE PRECIOS EKM '!A:A,0),MATCH($D$1,'LISTA DE PRECIOS EKM '!$1:$1,0))</f>
        <v>389900</v>
      </c>
      <c r="E3771" s="22">
        <f>+INDEX('LISTA DE PRECIOS EKM '!B:K,MATCH(C3771,'LISTA DE PRECIOS EKM '!A:A,0),7)</f>
        <v>399900</v>
      </c>
      <c r="F3771" s="22">
        <f>+INDEX('LISTA DE PRECIOS EKM '!B:K,MATCH(C3771,'LISTA DE PRECIOS EKM '!A:A,0),9)</f>
        <v>419900</v>
      </c>
      <c r="G3771" s="22" t="str">
        <f>+IF(ISNUMBER(MATCH(C3771,Precios!C:C,0)),"Sí está", "No está")</f>
        <v>Sí está</v>
      </c>
    </row>
    <row r="3772" spans="2:7" hidden="1">
      <c r="B3772" s="22" t="s">
        <v>7594</v>
      </c>
      <c r="C3772" s="22" t="s">
        <v>1684</v>
      </c>
      <c r="D3772" s="63">
        <f>+INDEX('LISTA DE PRECIOS EKM '!A:K,MATCH(C3772,'LISTA DE PRECIOS EKM '!A:A,0),MATCH($D$1,'LISTA DE PRECIOS EKM '!$1:$1,0))</f>
        <v>389900</v>
      </c>
      <c r="E3772" s="22">
        <f>+INDEX('LISTA DE PRECIOS EKM '!B:K,MATCH(C3772,'LISTA DE PRECIOS EKM '!A:A,0),7)</f>
        <v>399900</v>
      </c>
      <c r="F3772" s="22">
        <f>+INDEX('LISTA DE PRECIOS EKM '!B:K,MATCH(C3772,'LISTA DE PRECIOS EKM '!A:A,0),9)</f>
        <v>419900</v>
      </c>
      <c r="G3772" s="22" t="str">
        <f>+IF(ISNUMBER(MATCH(C3772,Precios!C:C,0)),"Sí está", "No está")</f>
        <v>Sí está</v>
      </c>
    </row>
    <row r="3773" spans="2:7" hidden="1">
      <c r="B3773" s="22" t="s">
        <v>7488</v>
      </c>
      <c r="C3773" s="22" t="s">
        <v>2378</v>
      </c>
      <c r="D3773" s="63">
        <f>+INDEX('LISTA DE PRECIOS EKM '!A:K,MATCH(C3773,'LISTA DE PRECIOS EKM '!A:A,0),MATCH($D$1,'LISTA DE PRECIOS EKM '!$1:$1,0))</f>
        <v>289900</v>
      </c>
      <c r="E3773" s="22">
        <f>+INDEX('LISTA DE PRECIOS EKM '!B:K,MATCH(C3773,'LISTA DE PRECIOS EKM '!A:A,0),7)</f>
        <v>299900</v>
      </c>
      <c r="F3773" s="22">
        <f>+INDEX('LISTA DE PRECIOS EKM '!B:K,MATCH(C3773,'LISTA DE PRECIOS EKM '!A:A,0),9)</f>
        <v>309900</v>
      </c>
      <c r="G3773" s="22" t="str">
        <f>+IF(ISNUMBER(MATCH(C3773,Precios!C:C,0)),"Sí está", "No está")</f>
        <v>Sí está</v>
      </c>
    </row>
    <row r="3774" spans="2:7" hidden="1">
      <c r="B3774" s="22" t="s">
        <v>7595</v>
      </c>
      <c r="C3774" s="22" t="s">
        <v>1674</v>
      </c>
      <c r="D3774" s="63">
        <f>+INDEX('LISTA DE PRECIOS EKM '!A:K,MATCH(C3774,'LISTA DE PRECIOS EKM '!A:A,0),MATCH($D$1,'LISTA DE PRECIOS EKM '!$1:$1,0))</f>
        <v>229900</v>
      </c>
      <c r="E3774" s="22">
        <f>+INDEX('LISTA DE PRECIOS EKM '!B:K,MATCH(C3774,'LISTA DE PRECIOS EKM '!A:A,0),7)</f>
        <v>229900</v>
      </c>
      <c r="F3774" s="22">
        <f>+INDEX('LISTA DE PRECIOS EKM '!B:K,MATCH(C3774,'LISTA DE PRECIOS EKM '!A:A,0),9)</f>
        <v>249900</v>
      </c>
      <c r="G3774" s="22" t="str">
        <f>+IF(ISNUMBER(MATCH(C3774,Precios!C:C,0)),"Sí está", "No está")</f>
        <v>Sí está</v>
      </c>
    </row>
    <row r="3775" spans="2:7" hidden="1">
      <c r="B3775" s="22" t="s">
        <v>7595</v>
      </c>
      <c r="C3775" s="22" t="s">
        <v>1674</v>
      </c>
      <c r="D3775" s="63">
        <f>+INDEX('LISTA DE PRECIOS EKM '!A:K,MATCH(C3775,'LISTA DE PRECIOS EKM '!A:A,0),MATCH($D$1,'LISTA DE PRECIOS EKM '!$1:$1,0))</f>
        <v>229900</v>
      </c>
      <c r="E3775" s="22">
        <f>+INDEX('LISTA DE PRECIOS EKM '!B:K,MATCH(C3775,'LISTA DE PRECIOS EKM '!A:A,0),7)</f>
        <v>229900</v>
      </c>
      <c r="F3775" s="22">
        <f>+INDEX('LISTA DE PRECIOS EKM '!B:K,MATCH(C3775,'LISTA DE PRECIOS EKM '!A:A,0),9)</f>
        <v>249900</v>
      </c>
      <c r="G3775" s="22" t="str">
        <f>+IF(ISNUMBER(MATCH(C3775,Precios!C:C,0)),"Sí está", "No está")</f>
        <v>Sí está</v>
      </c>
    </row>
    <row r="3776" spans="2:7" hidden="1">
      <c r="B3776" s="22" t="s">
        <v>7598</v>
      </c>
      <c r="C3776" s="22" t="s">
        <v>2229</v>
      </c>
      <c r="D3776" s="63">
        <f>+INDEX('LISTA DE PRECIOS EKM '!A:K,MATCH(C3776,'LISTA DE PRECIOS EKM '!A:A,0),MATCH($D$1,'LISTA DE PRECIOS EKM '!$1:$1,0))</f>
        <v>269900</v>
      </c>
      <c r="E3776" s="22">
        <f>+INDEX('LISTA DE PRECIOS EKM '!B:K,MATCH(C3776,'LISTA DE PRECIOS EKM '!A:A,0),7)</f>
        <v>279900</v>
      </c>
      <c r="F3776" s="22">
        <f>+INDEX('LISTA DE PRECIOS EKM '!B:K,MATCH(C3776,'LISTA DE PRECIOS EKM '!A:A,0),9)</f>
        <v>289900</v>
      </c>
      <c r="G3776" s="22" t="str">
        <f>+IF(ISNUMBER(MATCH(C3776,Precios!C:C,0)),"Sí está", "No está")</f>
        <v>Sí está</v>
      </c>
    </row>
    <row r="3777" spans="2:7" hidden="1">
      <c r="B3777" s="22" t="s">
        <v>7598</v>
      </c>
      <c r="C3777" s="22" t="s">
        <v>2229</v>
      </c>
      <c r="D3777" s="63">
        <f>+INDEX('LISTA DE PRECIOS EKM '!A:K,MATCH(C3777,'LISTA DE PRECIOS EKM '!A:A,0),MATCH($D$1,'LISTA DE PRECIOS EKM '!$1:$1,0))</f>
        <v>269900</v>
      </c>
      <c r="E3777" s="22">
        <f>+INDEX('LISTA DE PRECIOS EKM '!B:K,MATCH(C3777,'LISTA DE PRECIOS EKM '!A:A,0),7)</f>
        <v>279900</v>
      </c>
      <c r="F3777" s="22">
        <f>+INDEX('LISTA DE PRECIOS EKM '!B:K,MATCH(C3777,'LISTA DE PRECIOS EKM '!A:A,0),9)</f>
        <v>289900</v>
      </c>
      <c r="G3777" s="22" t="str">
        <f>+IF(ISNUMBER(MATCH(C3777,Precios!C:C,0)),"Sí está", "No está")</f>
        <v>Sí está</v>
      </c>
    </row>
    <row r="3778" spans="2:7" hidden="1">
      <c r="B3778" s="22" t="s">
        <v>7625</v>
      </c>
      <c r="C3778" s="22" t="s">
        <v>2371</v>
      </c>
      <c r="D3778" s="63">
        <f>+INDEX('LISTA DE PRECIOS EKM '!A:K,MATCH(C3778,'LISTA DE PRECIOS EKM '!A:A,0),MATCH($D$1,'LISTA DE PRECIOS EKM '!$1:$1,0))</f>
        <v>149900</v>
      </c>
      <c r="E3778" s="22">
        <f>+INDEX('LISTA DE PRECIOS EKM '!B:K,MATCH(C3778,'LISTA DE PRECIOS EKM '!A:A,0),7)</f>
        <v>149900</v>
      </c>
      <c r="F3778" s="22">
        <f>+INDEX('LISTA DE PRECIOS EKM '!B:K,MATCH(C3778,'LISTA DE PRECIOS EKM '!A:A,0),9)</f>
        <v>159900</v>
      </c>
      <c r="G3778" s="22" t="str">
        <f>+IF(ISNUMBER(MATCH(C3778,Precios!C:C,0)),"Sí está", "No está")</f>
        <v>Sí está</v>
      </c>
    </row>
    <row r="3779" spans="2:7" hidden="1">
      <c r="B3779" s="22" t="s">
        <v>7625</v>
      </c>
      <c r="C3779" s="22" t="s">
        <v>2371</v>
      </c>
      <c r="D3779" s="63">
        <f>+INDEX('LISTA DE PRECIOS EKM '!A:K,MATCH(C3779,'LISTA DE PRECIOS EKM '!A:A,0),MATCH($D$1,'LISTA DE PRECIOS EKM '!$1:$1,0))</f>
        <v>149900</v>
      </c>
      <c r="E3779" s="22">
        <f>+INDEX('LISTA DE PRECIOS EKM '!B:K,MATCH(C3779,'LISTA DE PRECIOS EKM '!A:A,0),7)</f>
        <v>149900</v>
      </c>
      <c r="F3779" s="22">
        <f>+INDEX('LISTA DE PRECIOS EKM '!B:K,MATCH(C3779,'LISTA DE PRECIOS EKM '!A:A,0),9)</f>
        <v>159900</v>
      </c>
      <c r="G3779" s="22" t="str">
        <f>+IF(ISNUMBER(MATCH(C3779,Precios!C:C,0)),"Sí está", "No está")</f>
        <v>Sí está</v>
      </c>
    </row>
    <row r="3780" spans="2:7" hidden="1">
      <c r="B3780" s="22" t="s">
        <v>7626</v>
      </c>
      <c r="C3780" s="22" t="s">
        <v>2375</v>
      </c>
      <c r="D3780" s="63">
        <f>+INDEX('LISTA DE PRECIOS EKM '!A:K,MATCH(C3780,'LISTA DE PRECIOS EKM '!A:A,0),MATCH($D$1,'LISTA DE PRECIOS EKM '!$1:$1,0))</f>
        <v>149900</v>
      </c>
      <c r="E3780" s="22">
        <f>+INDEX('LISTA DE PRECIOS EKM '!B:K,MATCH(C3780,'LISTA DE PRECIOS EKM '!A:A,0),7)</f>
        <v>149900</v>
      </c>
      <c r="F3780" s="22">
        <f>+INDEX('LISTA DE PRECIOS EKM '!B:K,MATCH(C3780,'LISTA DE PRECIOS EKM '!A:A,0),9)</f>
        <v>159900</v>
      </c>
      <c r="G3780" s="22" t="str">
        <f>+IF(ISNUMBER(MATCH(C3780,Precios!C:C,0)),"Sí está", "No está")</f>
        <v>Sí está</v>
      </c>
    </row>
    <row r="3781" spans="2:7" hidden="1">
      <c r="B3781" s="22" t="s">
        <v>7626</v>
      </c>
      <c r="C3781" s="22" t="s">
        <v>2375</v>
      </c>
      <c r="D3781" s="63">
        <f>+INDEX('LISTA DE PRECIOS EKM '!A:K,MATCH(C3781,'LISTA DE PRECIOS EKM '!A:A,0),MATCH($D$1,'LISTA DE PRECIOS EKM '!$1:$1,0))</f>
        <v>149900</v>
      </c>
      <c r="E3781" s="22">
        <f>+INDEX('LISTA DE PRECIOS EKM '!B:K,MATCH(C3781,'LISTA DE PRECIOS EKM '!A:A,0),7)</f>
        <v>149900</v>
      </c>
      <c r="F3781" s="22">
        <f>+INDEX('LISTA DE PRECIOS EKM '!B:K,MATCH(C3781,'LISTA DE PRECIOS EKM '!A:A,0),9)</f>
        <v>159900</v>
      </c>
      <c r="G3781" s="22" t="str">
        <f>+IF(ISNUMBER(MATCH(C3781,Precios!C:C,0)),"Sí está", "No está")</f>
        <v>Sí está</v>
      </c>
    </row>
    <row r="3782" spans="2:7" hidden="1">
      <c r="B3782" s="22" t="s">
        <v>7672</v>
      </c>
      <c r="C3782" s="22" t="s">
        <v>2432</v>
      </c>
      <c r="D3782" s="63">
        <f>+INDEX('LISTA DE PRECIOS EKM '!A:K,MATCH(C3782,'LISTA DE PRECIOS EKM '!A:A,0),MATCH($D$1,'LISTA DE PRECIOS EKM '!$1:$1,0))</f>
        <v>3019900</v>
      </c>
      <c r="E3782" s="22">
        <f>+INDEX('LISTA DE PRECIOS EKM '!B:K,MATCH(C3782,'LISTA DE PRECIOS EKM '!A:A,0),7)</f>
        <v>3139900</v>
      </c>
      <c r="F3782" s="22">
        <f>+INDEX('LISTA DE PRECIOS EKM '!B:K,MATCH(C3782,'LISTA DE PRECIOS EKM '!A:A,0),9)</f>
        <v>3319900</v>
      </c>
      <c r="G3782" s="22" t="str">
        <f>+IF(ISNUMBER(MATCH(C3782,Precios!C:C,0)),"Sí está", "No está")</f>
        <v>Sí está</v>
      </c>
    </row>
    <row r="3783" spans="2:7" hidden="1">
      <c r="B3783" s="22" t="s">
        <v>7672</v>
      </c>
      <c r="C3783" s="22" t="s">
        <v>2432</v>
      </c>
      <c r="D3783" s="63">
        <f>+INDEX('LISTA DE PRECIOS EKM '!A:K,MATCH(C3783,'LISTA DE PRECIOS EKM '!A:A,0),MATCH($D$1,'LISTA DE PRECIOS EKM '!$1:$1,0))</f>
        <v>3019900</v>
      </c>
      <c r="E3783" s="22">
        <f>+INDEX('LISTA DE PRECIOS EKM '!B:K,MATCH(C3783,'LISTA DE PRECIOS EKM '!A:A,0),7)</f>
        <v>3139900</v>
      </c>
      <c r="F3783" s="22">
        <f>+INDEX('LISTA DE PRECIOS EKM '!B:K,MATCH(C3783,'LISTA DE PRECIOS EKM '!A:A,0),9)</f>
        <v>3319900</v>
      </c>
      <c r="G3783" s="22" t="str">
        <f>+IF(ISNUMBER(MATCH(C3783,Precios!C:C,0)),"Sí está", "No está")</f>
        <v>Sí está</v>
      </c>
    </row>
    <row r="3784" spans="2:7" hidden="1">
      <c r="B3784" s="22" t="s">
        <v>7673</v>
      </c>
      <c r="C3784" s="22" t="s">
        <v>2429</v>
      </c>
      <c r="D3784" s="63">
        <f>+INDEX('LISTA DE PRECIOS EKM '!A:K,MATCH(C3784,'LISTA DE PRECIOS EKM '!A:A,0),MATCH($D$1,'LISTA DE PRECIOS EKM '!$1:$1,0))</f>
        <v>3019900</v>
      </c>
      <c r="E3784" s="22">
        <f>+INDEX('LISTA DE PRECIOS EKM '!B:K,MATCH(C3784,'LISTA DE PRECIOS EKM '!A:A,0),7)</f>
        <v>3139900</v>
      </c>
      <c r="F3784" s="22">
        <f>+INDEX('LISTA DE PRECIOS EKM '!B:K,MATCH(C3784,'LISTA DE PRECIOS EKM '!A:A,0),9)</f>
        <v>3319900</v>
      </c>
      <c r="G3784" s="22" t="str">
        <f>+IF(ISNUMBER(MATCH(C3784,Precios!C:C,0)),"Sí está", "No está")</f>
        <v>Sí está</v>
      </c>
    </row>
    <row r="3785" spans="2:7" hidden="1">
      <c r="B3785" s="22" t="s">
        <v>7673</v>
      </c>
      <c r="C3785" s="22" t="s">
        <v>2429</v>
      </c>
      <c r="D3785" s="63">
        <f>+INDEX('LISTA DE PRECIOS EKM '!A:K,MATCH(C3785,'LISTA DE PRECIOS EKM '!A:A,0),MATCH($D$1,'LISTA DE PRECIOS EKM '!$1:$1,0))</f>
        <v>3019900</v>
      </c>
      <c r="E3785" s="22">
        <f>+INDEX('LISTA DE PRECIOS EKM '!B:K,MATCH(C3785,'LISTA DE PRECIOS EKM '!A:A,0),7)</f>
        <v>3139900</v>
      </c>
      <c r="F3785" s="22">
        <f>+INDEX('LISTA DE PRECIOS EKM '!B:K,MATCH(C3785,'LISTA DE PRECIOS EKM '!A:A,0),9)</f>
        <v>3319900</v>
      </c>
      <c r="G3785" s="22" t="str">
        <f>+IF(ISNUMBER(MATCH(C3785,Precios!C:C,0)),"Sí está", "No está")</f>
        <v>Sí está</v>
      </c>
    </row>
    <row r="3786" spans="2:7" hidden="1">
      <c r="B3786" s="22" t="s">
        <v>7674</v>
      </c>
      <c r="C3786" s="22" t="s">
        <v>2434</v>
      </c>
      <c r="D3786" s="63">
        <f>+INDEX('LISTA DE PRECIOS EKM '!A:K,MATCH(C3786,'LISTA DE PRECIOS EKM '!A:A,0),MATCH($D$1,'LISTA DE PRECIOS EKM '!$1:$1,0))</f>
        <v>3019900</v>
      </c>
      <c r="E3786" s="22">
        <f>+INDEX('LISTA DE PRECIOS EKM '!B:K,MATCH(C3786,'LISTA DE PRECIOS EKM '!A:A,0),7)</f>
        <v>3139900</v>
      </c>
      <c r="F3786" s="22">
        <f>+INDEX('LISTA DE PRECIOS EKM '!B:K,MATCH(C3786,'LISTA DE PRECIOS EKM '!A:A,0),9)</f>
        <v>3319900</v>
      </c>
      <c r="G3786" s="22" t="str">
        <f>+IF(ISNUMBER(MATCH(C3786,Precios!C:C,0)),"Sí está", "No está")</f>
        <v>Sí está</v>
      </c>
    </row>
    <row r="3787" spans="2:7" hidden="1">
      <c r="B3787" s="22" t="s">
        <v>7674</v>
      </c>
      <c r="C3787" s="22" t="s">
        <v>2434</v>
      </c>
      <c r="D3787" s="63">
        <f>+INDEX('LISTA DE PRECIOS EKM '!A:K,MATCH(C3787,'LISTA DE PRECIOS EKM '!A:A,0),MATCH($D$1,'LISTA DE PRECIOS EKM '!$1:$1,0))</f>
        <v>3019900</v>
      </c>
      <c r="E3787" s="22">
        <f>+INDEX('LISTA DE PRECIOS EKM '!B:K,MATCH(C3787,'LISTA DE PRECIOS EKM '!A:A,0),7)</f>
        <v>3139900</v>
      </c>
      <c r="F3787" s="22">
        <f>+INDEX('LISTA DE PRECIOS EKM '!B:K,MATCH(C3787,'LISTA DE PRECIOS EKM '!A:A,0),9)</f>
        <v>3319900</v>
      </c>
      <c r="G3787" s="22" t="str">
        <f>+IF(ISNUMBER(MATCH(C3787,Precios!C:C,0)),"Sí está", "No está")</f>
        <v>Sí está</v>
      </c>
    </row>
    <row r="3788" spans="2:7" hidden="1">
      <c r="B3788" s="22" t="s">
        <v>7673</v>
      </c>
      <c r="C3788" s="22" t="s">
        <v>2427</v>
      </c>
      <c r="D3788" s="63">
        <f>+INDEX('LISTA DE PRECIOS EKM '!A:K,MATCH(C3788,'LISTA DE PRECIOS EKM '!A:A,0),MATCH($D$1,'LISTA DE PRECIOS EKM '!$1:$1,0))</f>
        <v>3019900</v>
      </c>
      <c r="E3788" s="22">
        <f>+INDEX('LISTA DE PRECIOS EKM '!B:K,MATCH(C3788,'LISTA DE PRECIOS EKM '!A:A,0),7)</f>
        <v>3139900</v>
      </c>
      <c r="F3788" s="22">
        <f>+INDEX('LISTA DE PRECIOS EKM '!B:K,MATCH(C3788,'LISTA DE PRECIOS EKM '!A:A,0),9)</f>
        <v>3319900</v>
      </c>
      <c r="G3788" s="22" t="str">
        <f>+IF(ISNUMBER(MATCH(C3788,Precios!C:C,0)),"Sí está", "No está")</f>
        <v>Sí está</v>
      </c>
    </row>
    <row r="3789" spans="2:7" hidden="1">
      <c r="B3789" s="22" t="s">
        <v>7673</v>
      </c>
      <c r="C3789" s="22" t="s">
        <v>2427</v>
      </c>
      <c r="D3789" s="63">
        <f>+INDEX('LISTA DE PRECIOS EKM '!A:K,MATCH(C3789,'LISTA DE PRECIOS EKM '!A:A,0),MATCH($D$1,'LISTA DE PRECIOS EKM '!$1:$1,0))</f>
        <v>3019900</v>
      </c>
      <c r="E3789" s="22">
        <f>+INDEX('LISTA DE PRECIOS EKM '!B:K,MATCH(C3789,'LISTA DE PRECIOS EKM '!A:A,0),7)</f>
        <v>3139900</v>
      </c>
      <c r="F3789" s="22">
        <f>+INDEX('LISTA DE PRECIOS EKM '!B:K,MATCH(C3789,'LISTA DE PRECIOS EKM '!A:A,0),9)</f>
        <v>3319900</v>
      </c>
      <c r="G3789" s="22" t="str">
        <f>+IF(ISNUMBER(MATCH(C3789,Precios!C:C,0)),"Sí está", "No está")</f>
        <v>Sí está</v>
      </c>
    </row>
    <row r="3790" spans="2:7" hidden="1">
      <c r="B3790" s="22" t="s">
        <v>7849</v>
      </c>
      <c r="C3790" s="22" t="s">
        <v>2282</v>
      </c>
      <c r="D3790" s="63">
        <f>+INDEX('LISTA DE PRECIOS EKM '!A:K,MATCH(C3790,'LISTA DE PRECIOS EKM '!A:A,0),MATCH($D$1,'LISTA DE PRECIOS EKM '!$1:$1,0))</f>
        <v>239900</v>
      </c>
      <c r="E3790" s="22">
        <f>+INDEX('LISTA DE PRECIOS EKM '!B:K,MATCH(C3790,'LISTA DE PRECIOS EKM '!A:A,0),7)</f>
        <v>249900</v>
      </c>
      <c r="F3790" s="22">
        <f>+INDEX('LISTA DE PRECIOS EKM '!B:K,MATCH(C3790,'LISTA DE PRECIOS EKM '!A:A,0),9)</f>
        <v>259900</v>
      </c>
      <c r="G3790" s="22" t="str">
        <f>+IF(ISNUMBER(MATCH(C3790,Precios!C:C,0)),"Sí está", "No está")</f>
        <v>Sí está</v>
      </c>
    </row>
    <row r="3791" spans="2:7" hidden="1">
      <c r="B3791" s="22" t="s">
        <v>7849</v>
      </c>
      <c r="C3791" s="22" t="s">
        <v>2282</v>
      </c>
      <c r="D3791" s="63">
        <f>+INDEX('LISTA DE PRECIOS EKM '!A:K,MATCH(C3791,'LISTA DE PRECIOS EKM '!A:A,0),MATCH($D$1,'LISTA DE PRECIOS EKM '!$1:$1,0))</f>
        <v>239900</v>
      </c>
      <c r="E3791" s="22">
        <f>+INDEX('LISTA DE PRECIOS EKM '!B:K,MATCH(C3791,'LISTA DE PRECIOS EKM '!A:A,0),7)</f>
        <v>249900</v>
      </c>
      <c r="F3791" s="22">
        <f>+INDEX('LISTA DE PRECIOS EKM '!B:K,MATCH(C3791,'LISTA DE PRECIOS EKM '!A:A,0),9)</f>
        <v>259900</v>
      </c>
      <c r="G3791" s="22" t="str">
        <f>+IF(ISNUMBER(MATCH(C3791,Precios!C:C,0)),"Sí está", "No está")</f>
        <v>Sí está</v>
      </c>
    </row>
    <row r="3792" spans="2:7" hidden="1">
      <c r="B3792" s="22" t="s">
        <v>7912</v>
      </c>
      <c r="C3792" s="22" t="s">
        <v>2294</v>
      </c>
      <c r="D3792" s="63">
        <f>+INDEX('LISTA DE PRECIOS EKM '!A:K,MATCH(C3792,'LISTA DE PRECIOS EKM '!A:A,0),MATCH($D$1,'LISTA DE PRECIOS EKM '!$1:$1,0))</f>
        <v>389900</v>
      </c>
      <c r="E3792" s="22">
        <f>+INDEX('LISTA DE PRECIOS EKM '!B:K,MATCH(C3792,'LISTA DE PRECIOS EKM '!A:A,0),7)</f>
        <v>399900</v>
      </c>
      <c r="F3792" s="22">
        <f>+INDEX('LISTA DE PRECIOS EKM '!B:K,MATCH(C3792,'LISTA DE PRECIOS EKM '!A:A,0),9)</f>
        <v>419900</v>
      </c>
      <c r="G3792" s="22" t="str">
        <f>+IF(ISNUMBER(MATCH(C3792,Precios!C:C,0)),"Sí está", "No está")</f>
        <v>Sí está</v>
      </c>
    </row>
    <row r="3793" spans="2:7" hidden="1">
      <c r="B3793" s="22" t="s">
        <v>7912</v>
      </c>
      <c r="C3793" s="22" t="s">
        <v>2294</v>
      </c>
      <c r="D3793" s="63">
        <f>+INDEX('LISTA DE PRECIOS EKM '!A:K,MATCH(C3793,'LISTA DE PRECIOS EKM '!A:A,0),MATCH($D$1,'LISTA DE PRECIOS EKM '!$1:$1,0))</f>
        <v>389900</v>
      </c>
      <c r="E3793" s="22">
        <f>+INDEX('LISTA DE PRECIOS EKM '!B:K,MATCH(C3793,'LISTA DE PRECIOS EKM '!A:A,0),7)</f>
        <v>399900</v>
      </c>
      <c r="F3793" s="22">
        <f>+INDEX('LISTA DE PRECIOS EKM '!B:K,MATCH(C3793,'LISTA DE PRECIOS EKM '!A:A,0),9)</f>
        <v>419900</v>
      </c>
      <c r="G3793" s="22" t="str">
        <f>+IF(ISNUMBER(MATCH(C3793,Precios!C:C,0)),"Sí está", "No está")</f>
        <v>Sí está</v>
      </c>
    </row>
    <row r="3794" spans="2:7" hidden="1">
      <c r="B3794" s="22" t="s">
        <v>7915</v>
      </c>
      <c r="C3794" s="22" t="s">
        <v>2293</v>
      </c>
      <c r="D3794" s="63">
        <f>+INDEX('LISTA DE PRECIOS EKM '!A:K,MATCH(C3794,'LISTA DE PRECIOS EKM '!A:A,0),MATCH($D$1,'LISTA DE PRECIOS EKM '!$1:$1,0))</f>
        <v>399900</v>
      </c>
      <c r="E3794" s="22">
        <f>+INDEX('LISTA DE PRECIOS EKM '!B:K,MATCH(C3794,'LISTA DE PRECIOS EKM '!A:A,0),7)</f>
        <v>409900</v>
      </c>
      <c r="F3794" s="22">
        <f>+INDEX('LISTA DE PRECIOS EKM '!B:K,MATCH(C3794,'LISTA DE PRECIOS EKM '!A:A,0),9)</f>
        <v>429900</v>
      </c>
      <c r="G3794" s="22" t="str">
        <f>+IF(ISNUMBER(MATCH(C3794,Precios!C:C,0)),"Sí está", "No está")</f>
        <v>Sí está</v>
      </c>
    </row>
    <row r="3795" spans="2:7" hidden="1">
      <c r="B3795" s="22" t="s">
        <v>7915</v>
      </c>
      <c r="C3795" s="22" t="s">
        <v>2293</v>
      </c>
      <c r="D3795" s="63">
        <f>+INDEX('LISTA DE PRECIOS EKM '!A:K,MATCH(C3795,'LISTA DE PRECIOS EKM '!A:A,0),MATCH($D$1,'LISTA DE PRECIOS EKM '!$1:$1,0))</f>
        <v>399900</v>
      </c>
      <c r="E3795" s="22">
        <f>+INDEX('LISTA DE PRECIOS EKM '!B:K,MATCH(C3795,'LISTA DE PRECIOS EKM '!A:A,0),7)</f>
        <v>409900</v>
      </c>
      <c r="F3795" s="22">
        <f>+INDEX('LISTA DE PRECIOS EKM '!B:K,MATCH(C3795,'LISTA DE PRECIOS EKM '!A:A,0),9)</f>
        <v>429900</v>
      </c>
      <c r="G3795" s="22" t="str">
        <f>+IF(ISNUMBER(MATCH(C3795,Precios!C:C,0)),"Sí está", "No está")</f>
        <v>Sí está</v>
      </c>
    </row>
    <row r="3796" spans="2:7" hidden="1">
      <c r="B3796" s="22" t="s">
        <v>7975</v>
      </c>
      <c r="C3796" s="22" t="s">
        <v>1686</v>
      </c>
      <c r="D3796" s="63">
        <f>+INDEX('LISTA DE PRECIOS EKM '!A:K,MATCH(C3796,'LISTA DE PRECIOS EKM '!A:A,0),MATCH($D$1,'LISTA DE PRECIOS EKM '!$1:$1,0))</f>
        <v>799900</v>
      </c>
      <c r="E3796" s="22">
        <f>+INDEX('LISTA DE PRECIOS EKM '!B:K,MATCH(C3796,'LISTA DE PRECIOS EKM '!A:A,0),7)</f>
        <v>829900</v>
      </c>
      <c r="F3796" s="22">
        <f>+INDEX('LISTA DE PRECIOS EKM '!B:K,MATCH(C3796,'LISTA DE PRECIOS EKM '!A:A,0),9)</f>
        <v>869900</v>
      </c>
      <c r="G3796" s="22" t="str">
        <f>+IF(ISNUMBER(MATCH(C3796,Precios!C:C,0)),"Sí está", "No está")</f>
        <v>Sí está</v>
      </c>
    </row>
    <row r="3797" spans="2:7" hidden="1">
      <c r="B3797" s="22" t="s">
        <v>7975</v>
      </c>
      <c r="C3797" s="22" t="s">
        <v>1686</v>
      </c>
      <c r="D3797" s="63">
        <f>+INDEX('LISTA DE PRECIOS EKM '!A:K,MATCH(C3797,'LISTA DE PRECIOS EKM '!A:A,0),MATCH($D$1,'LISTA DE PRECIOS EKM '!$1:$1,0))</f>
        <v>799900</v>
      </c>
      <c r="E3797" s="22">
        <f>+INDEX('LISTA DE PRECIOS EKM '!B:K,MATCH(C3797,'LISTA DE PRECIOS EKM '!A:A,0),7)</f>
        <v>829900</v>
      </c>
      <c r="F3797" s="22">
        <f>+INDEX('LISTA DE PRECIOS EKM '!B:K,MATCH(C3797,'LISTA DE PRECIOS EKM '!A:A,0),9)</f>
        <v>869900</v>
      </c>
      <c r="G3797" s="22" t="str">
        <f>+IF(ISNUMBER(MATCH(C3797,Precios!C:C,0)),"Sí está", "No está")</f>
        <v>Sí está</v>
      </c>
    </row>
    <row r="3798" spans="2:7" hidden="1">
      <c r="B3798" s="22" t="s">
        <v>7978</v>
      </c>
      <c r="C3798" s="22" t="s">
        <v>1758</v>
      </c>
      <c r="D3798" s="63">
        <f>+INDEX('LISTA DE PRECIOS EKM '!A:K,MATCH(C3798,'LISTA DE PRECIOS EKM '!A:A,0),MATCH($D$1,'LISTA DE PRECIOS EKM '!$1:$1,0))</f>
        <v>309900</v>
      </c>
      <c r="E3798" s="22">
        <f>+INDEX('LISTA DE PRECIOS EKM '!B:K,MATCH(C3798,'LISTA DE PRECIOS EKM '!A:A,0),7)</f>
        <v>319900</v>
      </c>
      <c r="F3798" s="22">
        <f>+INDEX('LISTA DE PRECIOS EKM '!B:K,MATCH(C3798,'LISTA DE PRECIOS EKM '!A:A,0),9)</f>
        <v>339900</v>
      </c>
      <c r="G3798" s="22" t="str">
        <f>+IF(ISNUMBER(MATCH(C3798,Precios!C:C,0)),"Sí está", "No está")</f>
        <v>Sí está</v>
      </c>
    </row>
    <row r="3799" spans="2:7" hidden="1">
      <c r="B3799" s="22" t="s">
        <v>7978</v>
      </c>
      <c r="C3799" s="22" t="s">
        <v>1758</v>
      </c>
      <c r="D3799" s="63">
        <f>+INDEX('LISTA DE PRECIOS EKM '!A:K,MATCH(C3799,'LISTA DE PRECIOS EKM '!A:A,0),MATCH($D$1,'LISTA DE PRECIOS EKM '!$1:$1,0))</f>
        <v>309900</v>
      </c>
      <c r="E3799" s="22">
        <f>+INDEX('LISTA DE PRECIOS EKM '!B:K,MATCH(C3799,'LISTA DE PRECIOS EKM '!A:A,0),7)</f>
        <v>319900</v>
      </c>
      <c r="F3799" s="22">
        <f>+INDEX('LISTA DE PRECIOS EKM '!B:K,MATCH(C3799,'LISTA DE PRECIOS EKM '!A:A,0),9)</f>
        <v>339900</v>
      </c>
      <c r="G3799" s="22" t="str">
        <f>+IF(ISNUMBER(MATCH(C3799,Precios!C:C,0)),"Sí está", "No está")</f>
        <v>Sí está</v>
      </c>
    </row>
    <row r="3800" spans="2:7" hidden="1">
      <c r="B3800" s="22" t="s">
        <v>8005</v>
      </c>
      <c r="C3800" s="22" t="s">
        <v>2444</v>
      </c>
      <c r="D3800" s="63" t="e">
        <f>+INDEX('LISTA DE PRECIOS EKM '!A:K,MATCH(C3800,'LISTA DE PRECIOS EKM '!A:A,0),MATCH($D$1,'LISTA DE PRECIOS EKM '!$1:$1,0))</f>
        <v>#N/A</v>
      </c>
      <c r="E3800" s="22" t="e">
        <f>+INDEX('LISTA DE PRECIOS EKM '!B:K,MATCH(C3800,'LISTA DE PRECIOS EKM '!A:A,0),7)</f>
        <v>#N/A</v>
      </c>
      <c r="F3800" s="22" t="e">
        <f>+INDEX('LISTA DE PRECIOS EKM '!B:K,MATCH(C3800,'LISTA DE PRECIOS EKM '!A:A,0),9)</f>
        <v>#N/A</v>
      </c>
      <c r="G3800" s="22" t="str">
        <f>+IF(ISNUMBER(MATCH(C3800,Precios!C:C,0)),"Sí está", "No está")</f>
        <v>Sí está</v>
      </c>
    </row>
    <row r="3801" spans="2:7" hidden="1">
      <c r="B3801" s="22" t="s">
        <v>8005</v>
      </c>
      <c r="C3801" s="22" t="s">
        <v>2444</v>
      </c>
      <c r="D3801" s="63" t="e">
        <f>+INDEX('LISTA DE PRECIOS EKM '!A:K,MATCH(C3801,'LISTA DE PRECIOS EKM '!A:A,0),MATCH($D$1,'LISTA DE PRECIOS EKM '!$1:$1,0))</f>
        <v>#N/A</v>
      </c>
      <c r="E3801" s="22" t="e">
        <f>+INDEX('LISTA DE PRECIOS EKM '!B:K,MATCH(C3801,'LISTA DE PRECIOS EKM '!A:A,0),7)</f>
        <v>#N/A</v>
      </c>
      <c r="F3801" s="22" t="e">
        <f>+INDEX('LISTA DE PRECIOS EKM '!B:K,MATCH(C3801,'LISTA DE PRECIOS EKM '!A:A,0),9)</f>
        <v>#N/A</v>
      </c>
      <c r="G3801" s="22" t="str">
        <f>+IF(ISNUMBER(MATCH(C3801,Precios!C:C,0)),"Sí está", "No está")</f>
        <v>Sí está</v>
      </c>
    </row>
    <row r="3802" spans="2:7" hidden="1">
      <c r="B3802" s="22" t="s">
        <v>8018</v>
      </c>
      <c r="C3802" s="22" t="s">
        <v>2533</v>
      </c>
      <c r="D3802" s="63">
        <f>+INDEX('LISTA DE PRECIOS EKM '!A:K,MATCH(C3802,'LISTA DE PRECIOS EKM '!A:A,0),MATCH($D$1,'LISTA DE PRECIOS EKM '!$1:$1,0))</f>
        <v>749900</v>
      </c>
      <c r="E3802" s="22">
        <f>+INDEX('LISTA DE PRECIOS EKM '!B:K,MATCH(C3802,'LISTA DE PRECIOS EKM '!A:A,0),7)</f>
        <v>779900</v>
      </c>
      <c r="F3802" s="22">
        <f>+INDEX('LISTA DE PRECIOS EKM '!B:K,MATCH(C3802,'LISTA DE PRECIOS EKM '!A:A,0),9)</f>
        <v>819900</v>
      </c>
      <c r="G3802" s="22" t="str">
        <f>+IF(ISNUMBER(MATCH(C3802,Precios!C:C,0)),"Sí está", "No está")</f>
        <v>Sí está</v>
      </c>
    </row>
    <row r="3803" spans="2:7" hidden="1">
      <c r="B3803" s="22" t="s">
        <v>8018</v>
      </c>
      <c r="C3803" s="22" t="s">
        <v>2533</v>
      </c>
      <c r="D3803" s="63">
        <f>+INDEX('LISTA DE PRECIOS EKM '!A:K,MATCH(C3803,'LISTA DE PRECIOS EKM '!A:A,0),MATCH($D$1,'LISTA DE PRECIOS EKM '!$1:$1,0))</f>
        <v>749900</v>
      </c>
      <c r="E3803" s="22">
        <f>+INDEX('LISTA DE PRECIOS EKM '!B:K,MATCH(C3803,'LISTA DE PRECIOS EKM '!A:A,0),7)</f>
        <v>779900</v>
      </c>
      <c r="F3803" s="22">
        <f>+INDEX('LISTA DE PRECIOS EKM '!B:K,MATCH(C3803,'LISTA DE PRECIOS EKM '!A:A,0),9)</f>
        <v>819900</v>
      </c>
      <c r="G3803" s="22" t="str">
        <f>+IF(ISNUMBER(MATCH(C3803,Precios!C:C,0)),"Sí está", "No está")</f>
        <v>Sí está</v>
      </c>
    </row>
    <row r="3804" spans="2:7" hidden="1">
      <c r="B3804" s="22" t="s">
        <v>8035</v>
      </c>
      <c r="C3804" s="22" t="s">
        <v>1708</v>
      </c>
      <c r="D3804" s="63">
        <f>+INDEX('LISTA DE PRECIOS EKM '!A:K,MATCH(C3804,'LISTA DE PRECIOS EKM '!A:A,0),MATCH($D$1,'LISTA DE PRECIOS EKM '!$1:$1,0))</f>
        <v>269900</v>
      </c>
      <c r="E3804" s="22">
        <f>+INDEX('LISTA DE PRECIOS EKM '!B:K,MATCH(C3804,'LISTA DE PRECIOS EKM '!A:A,0),7)</f>
        <v>279900</v>
      </c>
      <c r="F3804" s="22">
        <f>+INDEX('LISTA DE PRECIOS EKM '!B:K,MATCH(C3804,'LISTA DE PRECIOS EKM '!A:A,0),9)</f>
        <v>289900</v>
      </c>
      <c r="G3804" s="22" t="str">
        <f>+IF(ISNUMBER(MATCH(C3804,Precios!C:C,0)),"Sí está", "No está")</f>
        <v>Sí está</v>
      </c>
    </row>
    <row r="3805" spans="2:7" hidden="1">
      <c r="B3805" s="22" t="s">
        <v>8035</v>
      </c>
      <c r="C3805" s="22" t="s">
        <v>1708</v>
      </c>
      <c r="D3805" s="63">
        <f>+INDEX('LISTA DE PRECIOS EKM '!A:K,MATCH(C3805,'LISTA DE PRECIOS EKM '!A:A,0),MATCH($D$1,'LISTA DE PRECIOS EKM '!$1:$1,0))</f>
        <v>269900</v>
      </c>
      <c r="E3805" s="22">
        <f>+INDEX('LISTA DE PRECIOS EKM '!B:K,MATCH(C3805,'LISTA DE PRECIOS EKM '!A:A,0),7)</f>
        <v>279900</v>
      </c>
      <c r="F3805" s="22">
        <f>+INDEX('LISTA DE PRECIOS EKM '!B:K,MATCH(C3805,'LISTA DE PRECIOS EKM '!A:A,0),9)</f>
        <v>289900</v>
      </c>
      <c r="G3805" s="22" t="str">
        <f>+IF(ISNUMBER(MATCH(C3805,Precios!C:C,0)),"Sí está", "No está")</f>
        <v>Sí está</v>
      </c>
    </row>
    <row r="3806" spans="2:7" hidden="1">
      <c r="B3806" s="22" t="s">
        <v>8036</v>
      </c>
      <c r="C3806" s="22" t="s">
        <v>1809</v>
      </c>
      <c r="D3806" s="63">
        <f>+INDEX('LISTA DE PRECIOS EKM '!A:K,MATCH(C3806,'LISTA DE PRECIOS EKM '!A:A,0),MATCH($D$1,'LISTA DE PRECIOS EKM '!$1:$1,0))</f>
        <v>529900</v>
      </c>
      <c r="E3806" s="22">
        <f>+INDEX('LISTA DE PRECIOS EKM '!B:K,MATCH(C3806,'LISTA DE PRECIOS EKM '!A:A,0),7)</f>
        <v>549900</v>
      </c>
      <c r="F3806" s="22">
        <f>+INDEX('LISTA DE PRECIOS EKM '!B:K,MATCH(C3806,'LISTA DE PRECIOS EKM '!A:A,0),9)</f>
        <v>579900</v>
      </c>
      <c r="G3806" s="22" t="str">
        <f>+IF(ISNUMBER(MATCH(C3806,Precios!C:C,0)),"Sí está", "No está")</f>
        <v>Sí está</v>
      </c>
    </row>
    <row r="3807" spans="2:7" hidden="1">
      <c r="B3807" s="22" t="s">
        <v>8036</v>
      </c>
      <c r="C3807" s="22" t="s">
        <v>1809</v>
      </c>
      <c r="D3807" s="63">
        <f>+INDEX('LISTA DE PRECIOS EKM '!A:K,MATCH(C3807,'LISTA DE PRECIOS EKM '!A:A,0),MATCH($D$1,'LISTA DE PRECIOS EKM '!$1:$1,0))</f>
        <v>529900</v>
      </c>
      <c r="E3807" s="22">
        <f>+INDEX('LISTA DE PRECIOS EKM '!B:K,MATCH(C3807,'LISTA DE PRECIOS EKM '!A:A,0),7)</f>
        <v>549900</v>
      </c>
      <c r="F3807" s="22">
        <f>+INDEX('LISTA DE PRECIOS EKM '!B:K,MATCH(C3807,'LISTA DE PRECIOS EKM '!A:A,0),9)</f>
        <v>579900</v>
      </c>
      <c r="G3807" s="22" t="str">
        <f>+IF(ISNUMBER(MATCH(C3807,Precios!C:C,0)),"Sí está", "No está")</f>
        <v>Sí está</v>
      </c>
    </row>
    <row r="3808" spans="2:7" hidden="1">
      <c r="B3808" s="22" t="s">
        <v>8041</v>
      </c>
      <c r="C3808" s="22" t="s">
        <v>1682</v>
      </c>
      <c r="D3808" s="63">
        <f>+INDEX('LISTA DE PRECIOS EKM '!A:K,MATCH(C3808,'LISTA DE PRECIOS EKM '!A:A,0),MATCH($D$1,'LISTA DE PRECIOS EKM '!$1:$1,0))</f>
        <v>399900</v>
      </c>
      <c r="E3808" s="22">
        <f>+INDEX('LISTA DE PRECIOS EKM '!B:K,MATCH(C3808,'LISTA DE PRECIOS EKM '!A:A,0),7)</f>
        <v>409900</v>
      </c>
      <c r="F3808" s="22">
        <f>+INDEX('LISTA DE PRECIOS EKM '!B:K,MATCH(C3808,'LISTA DE PRECIOS EKM '!A:A,0),9)</f>
        <v>429900</v>
      </c>
      <c r="G3808" s="22" t="str">
        <f>+IF(ISNUMBER(MATCH(C3808,Precios!C:C,0)),"Sí está", "No está")</f>
        <v>Sí está</v>
      </c>
    </row>
    <row r="3809" spans="2:7" hidden="1">
      <c r="B3809" s="22" t="s">
        <v>8041</v>
      </c>
      <c r="C3809" s="22" t="s">
        <v>1682</v>
      </c>
      <c r="D3809" s="63">
        <f>+INDEX('LISTA DE PRECIOS EKM '!A:K,MATCH(C3809,'LISTA DE PRECIOS EKM '!A:A,0),MATCH($D$1,'LISTA DE PRECIOS EKM '!$1:$1,0))</f>
        <v>399900</v>
      </c>
      <c r="E3809" s="22">
        <f>+INDEX('LISTA DE PRECIOS EKM '!B:K,MATCH(C3809,'LISTA DE PRECIOS EKM '!A:A,0),7)</f>
        <v>409900</v>
      </c>
      <c r="F3809" s="22">
        <f>+INDEX('LISTA DE PRECIOS EKM '!B:K,MATCH(C3809,'LISTA DE PRECIOS EKM '!A:A,0),9)</f>
        <v>429900</v>
      </c>
      <c r="G3809" s="22" t="str">
        <f>+IF(ISNUMBER(MATCH(C3809,Precios!C:C,0)),"Sí está", "No está")</f>
        <v>Sí está</v>
      </c>
    </row>
    <row r="3810" spans="2:7" hidden="1">
      <c r="B3810" s="22" t="s">
        <v>8042</v>
      </c>
      <c r="C3810" s="22" t="s">
        <v>2391</v>
      </c>
      <c r="D3810" s="63">
        <f>+INDEX('LISTA DE PRECIOS EKM '!A:K,MATCH(C3810,'LISTA DE PRECIOS EKM '!A:A,0),MATCH($D$1,'LISTA DE PRECIOS EKM '!$1:$1,0))</f>
        <v>499900</v>
      </c>
      <c r="E3810" s="22">
        <f>+INDEX('LISTA DE PRECIOS EKM '!B:K,MATCH(C3810,'LISTA DE PRECIOS EKM '!A:A,0),7)</f>
        <v>579900</v>
      </c>
      <c r="F3810" s="22">
        <f>+INDEX('LISTA DE PRECIOS EKM '!B:K,MATCH(C3810,'LISTA DE PRECIOS EKM '!A:A,0),9)</f>
        <v>609900</v>
      </c>
      <c r="G3810" s="22" t="str">
        <f>+IF(ISNUMBER(MATCH(C3810,Precios!C:C,0)),"Sí está", "No está")</f>
        <v>Sí está</v>
      </c>
    </row>
    <row r="3811" spans="2:7" hidden="1">
      <c r="B3811" s="22" t="s">
        <v>8042</v>
      </c>
      <c r="C3811" s="22" t="s">
        <v>2391</v>
      </c>
      <c r="D3811" s="63">
        <f>+INDEX('LISTA DE PRECIOS EKM '!A:K,MATCH(C3811,'LISTA DE PRECIOS EKM '!A:A,0),MATCH($D$1,'LISTA DE PRECIOS EKM '!$1:$1,0))</f>
        <v>499900</v>
      </c>
      <c r="E3811" s="22">
        <f>+INDEX('LISTA DE PRECIOS EKM '!B:K,MATCH(C3811,'LISTA DE PRECIOS EKM '!A:A,0),7)</f>
        <v>579900</v>
      </c>
      <c r="F3811" s="22">
        <f>+INDEX('LISTA DE PRECIOS EKM '!B:K,MATCH(C3811,'LISTA DE PRECIOS EKM '!A:A,0),9)</f>
        <v>609900</v>
      </c>
      <c r="G3811" s="22" t="str">
        <f>+IF(ISNUMBER(MATCH(C3811,Precios!C:C,0)),"Sí está", "No está")</f>
        <v>Sí está</v>
      </c>
    </row>
    <row r="3812" spans="2:7" hidden="1">
      <c r="B3812" s="22" t="s">
        <v>8063</v>
      </c>
      <c r="C3812" s="22" t="s">
        <v>1707</v>
      </c>
      <c r="D3812" s="63">
        <f>+INDEX('LISTA DE PRECIOS EKM '!A:K,MATCH(C3812,'LISTA DE PRECIOS EKM '!A:A,0),MATCH($D$1,'LISTA DE PRECIOS EKM '!$1:$1,0))</f>
        <v>259900</v>
      </c>
      <c r="E3812" s="22">
        <f>+INDEX('LISTA DE PRECIOS EKM '!B:K,MATCH(C3812,'LISTA DE PRECIOS EKM '!A:A,0),7)</f>
        <v>269900</v>
      </c>
      <c r="F3812" s="22">
        <f>+INDEX('LISTA DE PRECIOS EKM '!B:K,MATCH(C3812,'LISTA DE PRECIOS EKM '!A:A,0),9)</f>
        <v>279900</v>
      </c>
      <c r="G3812" s="22" t="str">
        <f>+IF(ISNUMBER(MATCH(C3812,Precios!C:C,0)),"Sí está", "No está")</f>
        <v>Sí está</v>
      </c>
    </row>
    <row r="3813" spans="2:7" hidden="1">
      <c r="B3813" s="22" t="s">
        <v>8063</v>
      </c>
      <c r="C3813" s="22" t="s">
        <v>1707</v>
      </c>
      <c r="D3813" s="63">
        <f>+INDEX('LISTA DE PRECIOS EKM '!A:K,MATCH(C3813,'LISTA DE PRECIOS EKM '!A:A,0),MATCH($D$1,'LISTA DE PRECIOS EKM '!$1:$1,0))</f>
        <v>259900</v>
      </c>
      <c r="E3813" s="22">
        <f>+INDEX('LISTA DE PRECIOS EKM '!B:K,MATCH(C3813,'LISTA DE PRECIOS EKM '!A:A,0),7)</f>
        <v>269900</v>
      </c>
      <c r="F3813" s="22">
        <f>+INDEX('LISTA DE PRECIOS EKM '!B:K,MATCH(C3813,'LISTA DE PRECIOS EKM '!A:A,0),9)</f>
        <v>279900</v>
      </c>
      <c r="G3813" s="22" t="str">
        <f>+IF(ISNUMBER(MATCH(C3813,Precios!C:C,0)),"Sí está", "No está")</f>
        <v>Sí está</v>
      </c>
    </row>
    <row r="3814" spans="2:7" hidden="1">
      <c r="B3814" s="22" t="s">
        <v>8066</v>
      </c>
      <c r="C3814" s="22" t="s">
        <v>2249</v>
      </c>
      <c r="D3814" s="63">
        <f>+INDEX('LISTA DE PRECIOS EKM '!A:K,MATCH(C3814,'LISTA DE PRECIOS EKM '!A:A,0),MATCH($D$1,'LISTA DE PRECIOS EKM '!$1:$1,0))</f>
        <v>899900</v>
      </c>
      <c r="E3814" s="22">
        <f>+INDEX('LISTA DE PRECIOS EKM '!B:K,MATCH(C3814,'LISTA DE PRECIOS EKM '!A:A,0),7)</f>
        <v>929900</v>
      </c>
      <c r="F3814" s="22">
        <f>+INDEX('LISTA DE PRECIOS EKM '!B:K,MATCH(C3814,'LISTA DE PRECIOS EKM '!A:A,0),9)</f>
        <v>979900</v>
      </c>
      <c r="G3814" s="22" t="str">
        <f>+IF(ISNUMBER(MATCH(C3814,Precios!C:C,0)),"Sí está", "No está")</f>
        <v>Sí está</v>
      </c>
    </row>
    <row r="3815" spans="2:7" hidden="1">
      <c r="B3815" s="22" t="s">
        <v>8066</v>
      </c>
      <c r="C3815" s="22" t="s">
        <v>2249</v>
      </c>
      <c r="D3815" s="63">
        <f>+INDEX('LISTA DE PRECIOS EKM '!A:K,MATCH(C3815,'LISTA DE PRECIOS EKM '!A:A,0),MATCH($D$1,'LISTA DE PRECIOS EKM '!$1:$1,0))</f>
        <v>899900</v>
      </c>
      <c r="E3815" s="22">
        <f>+INDEX('LISTA DE PRECIOS EKM '!B:K,MATCH(C3815,'LISTA DE PRECIOS EKM '!A:A,0),7)</f>
        <v>929900</v>
      </c>
      <c r="F3815" s="22">
        <f>+INDEX('LISTA DE PRECIOS EKM '!B:K,MATCH(C3815,'LISTA DE PRECIOS EKM '!A:A,0),9)</f>
        <v>979900</v>
      </c>
      <c r="G3815" s="22" t="str">
        <f>+IF(ISNUMBER(MATCH(C3815,Precios!C:C,0)),"Sí está", "No está")</f>
        <v>Sí está</v>
      </c>
    </row>
    <row r="3816" spans="2:7" hidden="1">
      <c r="B3816" s="22" t="s">
        <v>8073</v>
      </c>
      <c r="C3816" s="22" t="s">
        <v>2674</v>
      </c>
      <c r="D3816" s="63">
        <f>+INDEX('LISTA DE PRECIOS EKM '!A:K,MATCH(C3816,'LISTA DE PRECIOS EKM '!A:A,0),MATCH($D$1,'LISTA DE PRECIOS EKM '!$1:$1,0))</f>
        <v>879900</v>
      </c>
      <c r="E3816" s="22">
        <f>+INDEX('LISTA DE PRECIOS EKM '!B:K,MATCH(C3816,'LISTA DE PRECIOS EKM '!A:A,0),7)</f>
        <v>909900</v>
      </c>
      <c r="F3816" s="22">
        <f>+INDEX('LISTA DE PRECIOS EKM '!B:K,MATCH(C3816,'LISTA DE PRECIOS EKM '!A:A,0),9)</f>
        <v>959900</v>
      </c>
      <c r="G3816" s="22" t="str">
        <f>+IF(ISNUMBER(MATCH(C3816,Precios!C:C,0)),"Sí está", "No está")</f>
        <v>Sí está</v>
      </c>
    </row>
    <row r="3817" spans="2:7" hidden="1">
      <c r="B3817" s="22" t="s">
        <v>8073</v>
      </c>
      <c r="C3817" s="22" t="s">
        <v>2674</v>
      </c>
      <c r="D3817" s="63">
        <f>+INDEX('LISTA DE PRECIOS EKM '!A:K,MATCH(C3817,'LISTA DE PRECIOS EKM '!A:A,0),MATCH($D$1,'LISTA DE PRECIOS EKM '!$1:$1,0))</f>
        <v>879900</v>
      </c>
      <c r="E3817" s="22">
        <f>+INDEX('LISTA DE PRECIOS EKM '!B:K,MATCH(C3817,'LISTA DE PRECIOS EKM '!A:A,0),7)</f>
        <v>909900</v>
      </c>
      <c r="F3817" s="22">
        <f>+INDEX('LISTA DE PRECIOS EKM '!B:K,MATCH(C3817,'LISTA DE PRECIOS EKM '!A:A,0),9)</f>
        <v>959900</v>
      </c>
      <c r="G3817" s="22" t="str">
        <f>+IF(ISNUMBER(MATCH(C3817,Precios!C:C,0)),"Sí está", "No está")</f>
        <v>Sí está</v>
      </c>
    </row>
    <row r="3818" spans="2:7" hidden="1">
      <c r="B3818" s="22" t="s">
        <v>8082</v>
      </c>
      <c r="C3818" s="22" t="s">
        <v>2669</v>
      </c>
      <c r="D3818" s="63">
        <f>+INDEX('LISTA DE PRECIOS EKM '!A:K,MATCH(C3818,'LISTA DE PRECIOS EKM '!A:A,0),MATCH($D$1,'LISTA DE PRECIOS EKM '!$1:$1,0))</f>
        <v>639900</v>
      </c>
      <c r="E3818" s="22">
        <f>+INDEX('LISTA DE PRECIOS EKM '!B:K,MATCH(C3818,'LISTA DE PRECIOS EKM '!A:A,0),7)</f>
        <v>659900</v>
      </c>
      <c r="F3818" s="22">
        <f>+INDEX('LISTA DE PRECIOS EKM '!B:K,MATCH(C3818,'LISTA DE PRECIOS EKM '!A:A,0),9)</f>
        <v>699900</v>
      </c>
      <c r="G3818" s="22" t="str">
        <f>+IF(ISNUMBER(MATCH(C3818,Precios!C:C,0)),"Sí está", "No está")</f>
        <v>Sí está</v>
      </c>
    </row>
    <row r="3819" spans="2:7" hidden="1">
      <c r="B3819" s="22" t="s">
        <v>8082</v>
      </c>
      <c r="C3819" s="22" t="s">
        <v>2669</v>
      </c>
      <c r="D3819" s="63">
        <f>+INDEX('LISTA DE PRECIOS EKM '!A:K,MATCH(C3819,'LISTA DE PRECIOS EKM '!A:A,0),MATCH($D$1,'LISTA DE PRECIOS EKM '!$1:$1,0))</f>
        <v>639900</v>
      </c>
      <c r="E3819" s="22">
        <f>+INDEX('LISTA DE PRECIOS EKM '!B:K,MATCH(C3819,'LISTA DE PRECIOS EKM '!A:A,0),7)</f>
        <v>659900</v>
      </c>
      <c r="F3819" s="22">
        <f>+INDEX('LISTA DE PRECIOS EKM '!B:K,MATCH(C3819,'LISTA DE PRECIOS EKM '!A:A,0),9)</f>
        <v>699900</v>
      </c>
      <c r="G3819" s="22" t="str">
        <f>+IF(ISNUMBER(MATCH(C3819,Precios!C:C,0)),"Sí está", "No está")</f>
        <v>Sí está</v>
      </c>
    </row>
    <row r="3820" spans="2:7" hidden="1">
      <c r="B3820" s="22" t="s">
        <v>8087</v>
      </c>
      <c r="C3820" s="22" t="s">
        <v>2671</v>
      </c>
      <c r="D3820" s="63">
        <f>+INDEX('LISTA DE PRECIOS EKM '!A:K,MATCH(C3820,'LISTA DE PRECIOS EKM '!A:A,0),MATCH($D$1,'LISTA DE PRECIOS EKM '!$1:$1,0))</f>
        <v>639900</v>
      </c>
      <c r="E3820" s="22">
        <f>+INDEX('LISTA DE PRECIOS EKM '!B:K,MATCH(C3820,'LISTA DE PRECIOS EKM '!A:A,0),7)</f>
        <v>659900</v>
      </c>
      <c r="F3820" s="22">
        <f>+INDEX('LISTA DE PRECIOS EKM '!B:K,MATCH(C3820,'LISTA DE PRECIOS EKM '!A:A,0),9)</f>
        <v>699900</v>
      </c>
      <c r="G3820" s="22" t="str">
        <f>+IF(ISNUMBER(MATCH(C3820,Precios!C:C,0)),"Sí está", "No está")</f>
        <v>Sí está</v>
      </c>
    </row>
    <row r="3821" spans="2:7" hidden="1">
      <c r="B3821" s="22" t="s">
        <v>8087</v>
      </c>
      <c r="C3821" s="22" t="s">
        <v>2671</v>
      </c>
      <c r="D3821" s="63">
        <f>+INDEX('LISTA DE PRECIOS EKM '!A:K,MATCH(C3821,'LISTA DE PRECIOS EKM '!A:A,0),MATCH($D$1,'LISTA DE PRECIOS EKM '!$1:$1,0))</f>
        <v>639900</v>
      </c>
      <c r="E3821" s="22">
        <f>+INDEX('LISTA DE PRECIOS EKM '!B:K,MATCH(C3821,'LISTA DE PRECIOS EKM '!A:A,0),7)</f>
        <v>659900</v>
      </c>
      <c r="F3821" s="22">
        <f>+INDEX('LISTA DE PRECIOS EKM '!B:K,MATCH(C3821,'LISTA DE PRECIOS EKM '!A:A,0),9)</f>
        <v>699900</v>
      </c>
      <c r="G3821" s="22" t="str">
        <f>+IF(ISNUMBER(MATCH(C3821,Precios!C:C,0)),"Sí está", "No está")</f>
        <v>Sí está</v>
      </c>
    </row>
    <row r="3822" spans="2:7" hidden="1">
      <c r="B3822" s="22" t="s">
        <v>8094</v>
      </c>
      <c r="C3822" s="22" t="s">
        <v>2269</v>
      </c>
      <c r="D3822" s="63">
        <f>+INDEX('LISTA DE PRECIOS EKM '!A:K,MATCH(C3822,'LISTA DE PRECIOS EKM '!A:A,0),MATCH($D$1,'LISTA DE PRECIOS EKM '!$1:$1,0))</f>
        <v>539900</v>
      </c>
      <c r="E3822" s="22">
        <f>+INDEX('LISTA DE PRECIOS EKM '!B:K,MATCH(C3822,'LISTA DE PRECIOS EKM '!A:A,0),7)</f>
        <v>559900</v>
      </c>
      <c r="F3822" s="22">
        <f>+INDEX('LISTA DE PRECIOS EKM '!B:K,MATCH(C3822,'LISTA DE PRECIOS EKM '!A:A,0),9)</f>
        <v>589900</v>
      </c>
      <c r="G3822" s="22" t="str">
        <f>+IF(ISNUMBER(MATCH(C3822,Precios!C:C,0)),"Sí está", "No está")</f>
        <v>Sí está</v>
      </c>
    </row>
    <row r="3823" spans="2:7" hidden="1">
      <c r="B3823" s="22" t="s">
        <v>8094</v>
      </c>
      <c r="C3823" s="22" t="s">
        <v>2269</v>
      </c>
      <c r="D3823" s="63">
        <f>+INDEX('LISTA DE PRECIOS EKM '!A:K,MATCH(C3823,'LISTA DE PRECIOS EKM '!A:A,0),MATCH($D$1,'LISTA DE PRECIOS EKM '!$1:$1,0))</f>
        <v>539900</v>
      </c>
      <c r="E3823" s="22">
        <f>+INDEX('LISTA DE PRECIOS EKM '!B:K,MATCH(C3823,'LISTA DE PRECIOS EKM '!A:A,0),7)</f>
        <v>559900</v>
      </c>
      <c r="F3823" s="22">
        <f>+INDEX('LISTA DE PRECIOS EKM '!B:K,MATCH(C3823,'LISTA DE PRECIOS EKM '!A:A,0),9)</f>
        <v>589900</v>
      </c>
      <c r="G3823" s="22" t="str">
        <f>+IF(ISNUMBER(MATCH(C3823,Precios!C:C,0)),"Sí está", "No está")</f>
        <v>Sí está</v>
      </c>
    </row>
    <row r="3824" spans="2:7" hidden="1">
      <c r="B3824" s="22" t="s">
        <v>8095</v>
      </c>
      <c r="C3824" s="22" t="s">
        <v>2270</v>
      </c>
      <c r="D3824" s="63">
        <f>+INDEX('LISTA DE PRECIOS EKM '!A:K,MATCH(C3824,'LISTA DE PRECIOS EKM '!A:A,0),MATCH($D$1,'LISTA DE PRECIOS EKM '!$1:$1,0))</f>
        <v>539900</v>
      </c>
      <c r="E3824" s="22">
        <f>+INDEX('LISTA DE PRECIOS EKM '!B:K,MATCH(C3824,'LISTA DE PRECIOS EKM '!A:A,0),7)</f>
        <v>559900</v>
      </c>
      <c r="F3824" s="22">
        <f>+INDEX('LISTA DE PRECIOS EKM '!B:K,MATCH(C3824,'LISTA DE PRECIOS EKM '!A:A,0),9)</f>
        <v>589900</v>
      </c>
      <c r="G3824" s="22" t="str">
        <f>+IF(ISNUMBER(MATCH(C3824,Precios!C:C,0)),"Sí está", "No está")</f>
        <v>Sí está</v>
      </c>
    </row>
    <row r="3825" spans="2:7" hidden="1">
      <c r="B3825" s="22" t="s">
        <v>8095</v>
      </c>
      <c r="C3825" s="22" t="s">
        <v>2270</v>
      </c>
      <c r="D3825" s="63">
        <f>+INDEX('LISTA DE PRECIOS EKM '!A:K,MATCH(C3825,'LISTA DE PRECIOS EKM '!A:A,0),MATCH($D$1,'LISTA DE PRECIOS EKM '!$1:$1,0))</f>
        <v>539900</v>
      </c>
      <c r="E3825" s="22">
        <f>+INDEX('LISTA DE PRECIOS EKM '!B:K,MATCH(C3825,'LISTA DE PRECIOS EKM '!A:A,0),7)</f>
        <v>559900</v>
      </c>
      <c r="F3825" s="22">
        <f>+INDEX('LISTA DE PRECIOS EKM '!B:K,MATCH(C3825,'LISTA DE PRECIOS EKM '!A:A,0),9)</f>
        <v>589900</v>
      </c>
      <c r="G3825" s="22" t="str">
        <f>+IF(ISNUMBER(MATCH(C3825,Precios!C:C,0)),"Sí está", "No está")</f>
        <v>Sí está</v>
      </c>
    </row>
    <row r="3826" spans="2:7" hidden="1">
      <c r="B3826" s="22" t="s">
        <v>8098</v>
      </c>
      <c r="C3826" s="22" t="s">
        <v>2264</v>
      </c>
      <c r="D3826" s="63">
        <f>+INDEX('LISTA DE PRECIOS EKM '!A:K,MATCH(C3826,'LISTA DE PRECIOS EKM '!A:A,0),MATCH($D$1,'LISTA DE PRECIOS EKM '!$1:$1,0))</f>
        <v>859900</v>
      </c>
      <c r="E3826" s="22">
        <f>+INDEX('LISTA DE PRECIOS EKM '!B:K,MATCH(C3826,'LISTA DE PRECIOS EKM '!A:A,0),7)</f>
        <v>889900</v>
      </c>
      <c r="F3826" s="22">
        <f>+INDEX('LISTA DE PRECIOS EKM '!B:K,MATCH(C3826,'LISTA DE PRECIOS EKM '!A:A,0),9)</f>
        <v>939900</v>
      </c>
      <c r="G3826" s="22" t="str">
        <f>+IF(ISNUMBER(MATCH(C3826,Precios!C:C,0)),"Sí está", "No está")</f>
        <v>Sí está</v>
      </c>
    </row>
    <row r="3827" spans="2:7" hidden="1">
      <c r="B3827" s="22" t="s">
        <v>8098</v>
      </c>
      <c r="C3827" s="22" t="s">
        <v>2264</v>
      </c>
      <c r="D3827" s="63">
        <f>+INDEX('LISTA DE PRECIOS EKM '!A:K,MATCH(C3827,'LISTA DE PRECIOS EKM '!A:A,0),MATCH($D$1,'LISTA DE PRECIOS EKM '!$1:$1,0))</f>
        <v>859900</v>
      </c>
      <c r="E3827" s="22">
        <f>+INDEX('LISTA DE PRECIOS EKM '!B:K,MATCH(C3827,'LISTA DE PRECIOS EKM '!A:A,0),7)</f>
        <v>889900</v>
      </c>
      <c r="F3827" s="22">
        <f>+INDEX('LISTA DE PRECIOS EKM '!B:K,MATCH(C3827,'LISTA DE PRECIOS EKM '!A:A,0),9)</f>
        <v>939900</v>
      </c>
      <c r="G3827" s="22" t="str">
        <f>+IF(ISNUMBER(MATCH(C3827,Precios!C:C,0)),"Sí está", "No está")</f>
        <v>Sí está</v>
      </c>
    </row>
    <row r="3828" spans="2:7" hidden="1">
      <c r="B3828" s="22" t="s">
        <v>8099</v>
      </c>
      <c r="C3828" s="22" t="s">
        <v>2265</v>
      </c>
      <c r="D3828" s="63">
        <f>+INDEX('LISTA DE PRECIOS EKM '!A:K,MATCH(C3828,'LISTA DE PRECIOS EKM '!A:A,0),MATCH($D$1,'LISTA DE PRECIOS EKM '!$1:$1,0))</f>
        <v>729900</v>
      </c>
      <c r="E3828" s="22">
        <f>+INDEX('LISTA DE PRECIOS EKM '!B:K,MATCH(C3828,'LISTA DE PRECIOS EKM '!A:A,0),7)</f>
        <v>759900</v>
      </c>
      <c r="F3828" s="22">
        <f>+INDEX('LISTA DE PRECIOS EKM '!B:K,MATCH(C3828,'LISTA DE PRECIOS EKM '!A:A,0),9)</f>
        <v>799900</v>
      </c>
      <c r="G3828" s="22" t="str">
        <f>+IF(ISNUMBER(MATCH(C3828,Precios!C:C,0)),"Sí está", "No está")</f>
        <v>Sí está</v>
      </c>
    </row>
    <row r="3829" spans="2:7" hidden="1">
      <c r="B3829" s="22" t="s">
        <v>8099</v>
      </c>
      <c r="C3829" s="22" t="s">
        <v>2265</v>
      </c>
      <c r="D3829" s="63">
        <f>+INDEX('LISTA DE PRECIOS EKM '!A:K,MATCH(C3829,'LISTA DE PRECIOS EKM '!A:A,0),MATCH($D$1,'LISTA DE PRECIOS EKM '!$1:$1,0))</f>
        <v>729900</v>
      </c>
      <c r="E3829" s="22">
        <f>+INDEX('LISTA DE PRECIOS EKM '!B:K,MATCH(C3829,'LISTA DE PRECIOS EKM '!A:A,0),7)</f>
        <v>759900</v>
      </c>
      <c r="F3829" s="22">
        <f>+INDEX('LISTA DE PRECIOS EKM '!B:K,MATCH(C3829,'LISTA DE PRECIOS EKM '!A:A,0),9)</f>
        <v>799900</v>
      </c>
      <c r="G3829" s="22" t="str">
        <f>+IF(ISNUMBER(MATCH(C3829,Precios!C:C,0)),"Sí está", "No está")</f>
        <v>Sí está</v>
      </c>
    </row>
    <row r="3830" spans="2:7" hidden="1">
      <c r="B3830" s="22" t="s">
        <v>8106</v>
      </c>
      <c r="C3830" s="22" t="s">
        <v>1807</v>
      </c>
      <c r="D3830" s="63">
        <f>+INDEX('LISTA DE PRECIOS EKM '!A:K,MATCH(C3830,'LISTA DE PRECIOS EKM '!A:A,0),MATCH($D$1,'LISTA DE PRECIOS EKM '!$1:$1,0))</f>
        <v>909900</v>
      </c>
      <c r="E3830" s="22">
        <f>+INDEX('LISTA DE PRECIOS EKM '!B:K,MATCH(C3830,'LISTA DE PRECIOS EKM '!A:A,0),7)</f>
        <v>939900</v>
      </c>
      <c r="F3830" s="22">
        <f>+INDEX('LISTA DE PRECIOS EKM '!B:K,MATCH(C3830,'LISTA DE PRECIOS EKM '!A:A,0),9)</f>
        <v>999900</v>
      </c>
      <c r="G3830" s="22" t="str">
        <f>+IF(ISNUMBER(MATCH(C3830,Precios!C:C,0)),"Sí está", "No está")</f>
        <v>Sí está</v>
      </c>
    </row>
    <row r="3831" spans="2:7" hidden="1">
      <c r="B3831" s="22" t="s">
        <v>8106</v>
      </c>
      <c r="C3831" s="22" t="s">
        <v>1807</v>
      </c>
      <c r="D3831" s="63">
        <f>+INDEX('LISTA DE PRECIOS EKM '!A:K,MATCH(C3831,'LISTA DE PRECIOS EKM '!A:A,0),MATCH($D$1,'LISTA DE PRECIOS EKM '!$1:$1,0))</f>
        <v>909900</v>
      </c>
      <c r="E3831" s="22">
        <f>+INDEX('LISTA DE PRECIOS EKM '!B:K,MATCH(C3831,'LISTA DE PRECIOS EKM '!A:A,0),7)</f>
        <v>939900</v>
      </c>
      <c r="F3831" s="22">
        <f>+INDEX('LISTA DE PRECIOS EKM '!B:K,MATCH(C3831,'LISTA DE PRECIOS EKM '!A:A,0),9)</f>
        <v>999900</v>
      </c>
      <c r="G3831" s="22" t="str">
        <f>+IF(ISNUMBER(MATCH(C3831,Precios!C:C,0)),"Sí está", "No está")</f>
        <v>Sí está</v>
      </c>
    </row>
    <row r="3832" spans="2:7" hidden="1">
      <c r="B3832" s="22" t="s">
        <v>8125</v>
      </c>
      <c r="C3832" s="22" t="s">
        <v>1709</v>
      </c>
      <c r="D3832" s="63">
        <f>+INDEX('LISTA DE PRECIOS EKM '!A:K,MATCH(C3832,'LISTA DE PRECIOS EKM '!A:A,0),MATCH($D$1,'LISTA DE PRECIOS EKM '!$1:$1,0))</f>
        <v>259900</v>
      </c>
      <c r="E3832" s="22">
        <f>+INDEX('LISTA DE PRECIOS EKM '!B:K,MATCH(C3832,'LISTA DE PRECIOS EKM '!A:A,0),7)</f>
        <v>269900</v>
      </c>
      <c r="F3832" s="22">
        <f>+INDEX('LISTA DE PRECIOS EKM '!B:K,MATCH(C3832,'LISTA DE PRECIOS EKM '!A:A,0),9)</f>
        <v>279900</v>
      </c>
      <c r="G3832" s="22" t="str">
        <f>+IF(ISNUMBER(MATCH(C3832,Precios!C:C,0)),"Sí está", "No está")</f>
        <v>Sí está</v>
      </c>
    </row>
    <row r="3833" spans="2:7" hidden="1">
      <c r="B3833" s="22" t="s">
        <v>8125</v>
      </c>
      <c r="C3833" s="22" t="s">
        <v>1709</v>
      </c>
      <c r="D3833" s="63">
        <f>+INDEX('LISTA DE PRECIOS EKM '!A:K,MATCH(C3833,'LISTA DE PRECIOS EKM '!A:A,0),MATCH($D$1,'LISTA DE PRECIOS EKM '!$1:$1,0))</f>
        <v>259900</v>
      </c>
      <c r="E3833" s="22">
        <f>+INDEX('LISTA DE PRECIOS EKM '!B:K,MATCH(C3833,'LISTA DE PRECIOS EKM '!A:A,0),7)</f>
        <v>269900</v>
      </c>
      <c r="F3833" s="22">
        <f>+INDEX('LISTA DE PRECIOS EKM '!B:K,MATCH(C3833,'LISTA DE PRECIOS EKM '!A:A,0),9)</f>
        <v>279900</v>
      </c>
      <c r="G3833" s="22" t="str">
        <f>+IF(ISNUMBER(MATCH(C3833,Precios!C:C,0)),"Sí está", "No está")</f>
        <v>Sí está</v>
      </c>
    </row>
    <row r="3834" spans="2:7" hidden="1">
      <c r="B3834" s="22" t="s">
        <v>8144</v>
      </c>
      <c r="C3834" s="22" t="s">
        <v>1749</v>
      </c>
      <c r="D3834" s="63">
        <f>+INDEX('LISTA DE PRECIOS EKM '!A:K,MATCH(C3834,'LISTA DE PRECIOS EKM '!A:A,0),MATCH($D$1,'LISTA DE PRECIOS EKM '!$1:$1,0))</f>
        <v>849900</v>
      </c>
      <c r="E3834" s="22">
        <f>+INDEX('LISTA DE PRECIOS EKM '!B:K,MATCH(C3834,'LISTA DE PRECIOS EKM '!A:A,0),7)</f>
        <v>879900</v>
      </c>
      <c r="F3834" s="22">
        <f>+INDEX('LISTA DE PRECIOS EKM '!B:K,MATCH(C3834,'LISTA DE PRECIOS EKM '!A:A,0),9)</f>
        <v>929900</v>
      </c>
      <c r="G3834" s="22" t="str">
        <f>+IF(ISNUMBER(MATCH(C3834,Precios!C:C,0)),"Sí está", "No está")</f>
        <v>Sí está</v>
      </c>
    </row>
    <row r="3835" spans="2:7" hidden="1">
      <c r="B3835" s="22" t="s">
        <v>8144</v>
      </c>
      <c r="C3835" s="22" t="s">
        <v>1749</v>
      </c>
      <c r="D3835" s="63">
        <f>+INDEX('LISTA DE PRECIOS EKM '!A:K,MATCH(C3835,'LISTA DE PRECIOS EKM '!A:A,0),MATCH($D$1,'LISTA DE PRECIOS EKM '!$1:$1,0))</f>
        <v>849900</v>
      </c>
      <c r="E3835" s="22">
        <f>+INDEX('LISTA DE PRECIOS EKM '!B:K,MATCH(C3835,'LISTA DE PRECIOS EKM '!A:A,0),7)</f>
        <v>879900</v>
      </c>
      <c r="F3835" s="22">
        <f>+INDEX('LISTA DE PRECIOS EKM '!B:K,MATCH(C3835,'LISTA DE PRECIOS EKM '!A:A,0),9)</f>
        <v>929900</v>
      </c>
      <c r="G3835" s="22" t="str">
        <f>+IF(ISNUMBER(MATCH(C3835,Precios!C:C,0)),"Sí está", "No está")</f>
        <v>Sí está</v>
      </c>
    </row>
    <row r="3836" spans="2:7" hidden="1">
      <c r="B3836" s="22" t="s">
        <v>8181</v>
      </c>
      <c r="C3836" s="22" t="s">
        <v>2277</v>
      </c>
      <c r="D3836" s="63">
        <f>+INDEX('LISTA DE PRECIOS EKM '!A:K,MATCH(C3836,'LISTA DE PRECIOS EKM '!A:A,0),MATCH($D$1,'LISTA DE PRECIOS EKM '!$1:$1,0))</f>
        <v>769900</v>
      </c>
      <c r="E3836" s="22">
        <f>+INDEX('LISTA DE PRECIOS EKM '!B:K,MATCH(C3836,'LISTA DE PRECIOS EKM '!A:A,0),7)</f>
        <v>799900</v>
      </c>
      <c r="F3836" s="22">
        <f>+INDEX('LISTA DE PRECIOS EKM '!B:K,MATCH(C3836,'LISTA DE PRECIOS EKM '!A:A,0),9)</f>
        <v>839900</v>
      </c>
      <c r="G3836" s="22" t="str">
        <f>+IF(ISNUMBER(MATCH(C3836,Precios!C:C,0)),"Sí está", "No está")</f>
        <v>Sí está</v>
      </c>
    </row>
    <row r="3837" spans="2:7" hidden="1">
      <c r="B3837" s="22" t="s">
        <v>8181</v>
      </c>
      <c r="C3837" s="22" t="s">
        <v>2277</v>
      </c>
      <c r="D3837" s="63">
        <f>+INDEX('LISTA DE PRECIOS EKM '!A:K,MATCH(C3837,'LISTA DE PRECIOS EKM '!A:A,0),MATCH($D$1,'LISTA DE PRECIOS EKM '!$1:$1,0))</f>
        <v>769900</v>
      </c>
      <c r="E3837" s="22">
        <f>+INDEX('LISTA DE PRECIOS EKM '!B:K,MATCH(C3837,'LISTA DE PRECIOS EKM '!A:A,0),7)</f>
        <v>799900</v>
      </c>
      <c r="F3837" s="22">
        <f>+INDEX('LISTA DE PRECIOS EKM '!B:K,MATCH(C3837,'LISTA DE PRECIOS EKM '!A:A,0),9)</f>
        <v>839900</v>
      </c>
      <c r="G3837" s="22" t="str">
        <f>+IF(ISNUMBER(MATCH(C3837,Precios!C:C,0)),"Sí está", "No está")</f>
        <v>Sí está</v>
      </c>
    </row>
    <row r="3838" spans="2:7" hidden="1">
      <c r="B3838" s="22" t="s">
        <v>8210</v>
      </c>
      <c r="C3838" s="22" t="s">
        <v>1791</v>
      </c>
      <c r="D3838" s="63">
        <f>+INDEX('LISTA DE PRECIOS EKM '!A:K,MATCH(C3838,'LISTA DE PRECIOS EKM '!A:A,0),MATCH($D$1,'LISTA DE PRECIOS EKM '!$1:$1,0))</f>
        <v>1369900</v>
      </c>
      <c r="E3838" s="22">
        <f>+INDEX('LISTA DE PRECIOS EKM '!B:K,MATCH(C3838,'LISTA DE PRECIOS EKM '!A:A,0),7)</f>
        <v>1419900</v>
      </c>
      <c r="F3838" s="22">
        <f>+INDEX('LISTA DE PRECIOS EKM '!B:K,MATCH(C3838,'LISTA DE PRECIOS EKM '!A:A,0),9)</f>
        <v>1499900</v>
      </c>
      <c r="G3838" s="22" t="str">
        <f>+IF(ISNUMBER(MATCH(C3838,Precios!C:C,0)),"Sí está", "No está")</f>
        <v>Sí está</v>
      </c>
    </row>
    <row r="3839" spans="2:7" hidden="1">
      <c r="B3839" s="22" t="s">
        <v>8210</v>
      </c>
      <c r="C3839" s="22" t="s">
        <v>1791</v>
      </c>
      <c r="D3839" s="63">
        <f>+INDEX('LISTA DE PRECIOS EKM '!A:K,MATCH(C3839,'LISTA DE PRECIOS EKM '!A:A,0),MATCH($D$1,'LISTA DE PRECIOS EKM '!$1:$1,0))</f>
        <v>1369900</v>
      </c>
      <c r="E3839" s="22">
        <f>+INDEX('LISTA DE PRECIOS EKM '!B:K,MATCH(C3839,'LISTA DE PRECIOS EKM '!A:A,0),7)</f>
        <v>1419900</v>
      </c>
      <c r="F3839" s="22">
        <f>+INDEX('LISTA DE PRECIOS EKM '!B:K,MATCH(C3839,'LISTA DE PRECIOS EKM '!A:A,0),9)</f>
        <v>1499900</v>
      </c>
      <c r="G3839" s="22" t="str">
        <f>+IF(ISNUMBER(MATCH(C3839,Precios!C:C,0)),"Sí está", "No está")</f>
        <v>Sí está</v>
      </c>
    </row>
    <row r="3840" spans="2:7" hidden="1">
      <c r="B3840" s="22" t="s">
        <v>8213</v>
      </c>
      <c r="C3840" s="22" t="s">
        <v>1834</v>
      </c>
      <c r="D3840" s="63">
        <f>+INDEX('LISTA DE PRECIOS EKM '!A:K,MATCH(C3840,'LISTA DE PRECIOS EKM '!A:A,0),MATCH($D$1,'LISTA DE PRECIOS EKM '!$1:$1,0))</f>
        <v>919900</v>
      </c>
      <c r="E3840" s="22">
        <f>+INDEX('LISTA DE PRECIOS EKM '!B:K,MATCH(C3840,'LISTA DE PRECIOS EKM '!A:A,0),7)</f>
        <v>949900</v>
      </c>
      <c r="F3840" s="22">
        <f>+INDEX('LISTA DE PRECIOS EKM '!B:K,MATCH(C3840,'LISTA DE PRECIOS EKM '!A:A,0),9)</f>
        <v>1009900</v>
      </c>
      <c r="G3840" s="22" t="str">
        <f>+IF(ISNUMBER(MATCH(C3840,Precios!C:C,0)),"Sí está", "No está")</f>
        <v>Sí está</v>
      </c>
    </row>
    <row r="3841" spans="2:7" hidden="1">
      <c r="B3841" s="22" t="s">
        <v>8213</v>
      </c>
      <c r="C3841" s="22" t="s">
        <v>1834</v>
      </c>
      <c r="D3841" s="63">
        <f>+INDEX('LISTA DE PRECIOS EKM '!A:K,MATCH(C3841,'LISTA DE PRECIOS EKM '!A:A,0),MATCH($D$1,'LISTA DE PRECIOS EKM '!$1:$1,0))</f>
        <v>919900</v>
      </c>
      <c r="E3841" s="22">
        <f>+INDEX('LISTA DE PRECIOS EKM '!B:K,MATCH(C3841,'LISTA DE PRECIOS EKM '!A:A,0),7)</f>
        <v>949900</v>
      </c>
      <c r="F3841" s="22">
        <f>+INDEX('LISTA DE PRECIOS EKM '!B:K,MATCH(C3841,'LISTA DE PRECIOS EKM '!A:A,0),9)</f>
        <v>1009900</v>
      </c>
      <c r="G3841" s="22" t="str">
        <f>+IF(ISNUMBER(MATCH(C3841,Precios!C:C,0)),"Sí está", "No está")</f>
        <v>Sí está</v>
      </c>
    </row>
    <row r="3842" spans="2:7" hidden="1">
      <c r="B3842" s="22" t="s">
        <v>8214</v>
      </c>
      <c r="C3842" s="22" t="s">
        <v>1790</v>
      </c>
      <c r="D3842" s="63">
        <f>+INDEX('LISTA DE PRECIOS EKM '!A:K,MATCH(C3842,'LISTA DE PRECIOS EKM '!A:A,0),MATCH($D$1,'LISTA DE PRECIOS EKM '!$1:$1,0))</f>
        <v>1369900</v>
      </c>
      <c r="E3842" s="22">
        <f>+INDEX('LISTA DE PRECIOS EKM '!B:K,MATCH(C3842,'LISTA DE PRECIOS EKM '!A:A,0),7)</f>
        <v>1419900</v>
      </c>
      <c r="F3842" s="22">
        <f>+INDEX('LISTA DE PRECIOS EKM '!B:K,MATCH(C3842,'LISTA DE PRECIOS EKM '!A:A,0),9)</f>
        <v>1499900</v>
      </c>
      <c r="G3842" s="22" t="str">
        <f>+IF(ISNUMBER(MATCH(C3842,Precios!C:C,0)),"Sí está", "No está")</f>
        <v>Sí está</v>
      </c>
    </row>
    <row r="3843" spans="2:7" hidden="1">
      <c r="B3843" s="22" t="s">
        <v>8214</v>
      </c>
      <c r="C3843" s="22" t="s">
        <v>1790</v>
      </c>
      <c r="D3843" s="63">
        <f>+INDEX('LISTA DE PRECIOS EKM '!A:K,MATCH(C3843,'LISTA DE PRECIOS EKM '!A:A,0),MATCH($D$1,'LISTA DE PRECIOS EKM '!$1:$1,0))</f>
        <v>1369900</v>
      </c>
      <c r="E3843" s="22">
        <f>+INDEX('LISTA DE PRECIOS EKM '!B:K,MATCH(C3843,'LISTA DE PRECIOS EKM '!A:A,0),7)</f>
        <v>1419900</v>
      </c>
      <c r="F3843" s="22">
        <f>+INDEX('LISTA DE PRECIOS EKM '!B:K,MATCH(C3843,'LISTA DE PRECIOS EKM '!A:A,0),9)</f>
        <v>1499900</v>
      </c>
      <c r="G3843" s="22" t="str">
        <f>+IF(ISNUMBER(MATCH(C3843,Precios!C:C,0)),"Sí está", "No está")</f>
        <v>Sí está</v>
      </c>
    </row>
    <row r="3844" spans="2:7" hidden="1">
      <c r="B3844" s="22" t="s">
        <v>8217</v>
      </c>
      <c r="C3844" s="22" t="s">
        <v>1786</v>
      </c>
      <c r="D3844" s="63">
        <f>+INDEX('LISTA DE PRECIOS EKM '!A:K,MATCH(C3844,'LISTA DE PRECIOS EKM '!A:A,0),MATCH($D$1,'LISTA DE PRECIOS EKM '!$1:$1,0))</f>
        <v>1369900</v>
      </c>
      <c r="E3844" s="22">
        <f>+INDEX('LISTA DE PRECIOS EKM '!B:K,MATCH(C3844,'LISTA DE PRECIOS EKM '!A:A,0),7)</f>
        <v>1419900</v>
      </c>
      <c r="F3844" s="22">
        <f>+INDEX('LISTA DE PRECIOS EKM '!B:K,MATCH(C3844,'LISTA DE PRECIOS EKM '!A:A,0),9)</f>
        <v>1499900</v>
      </c>
      <c r="G3844" s="22" t="str">
        <f>+IF(ISNUMBER(MATCH(C3844,Precios!C:C,0)),"Sí está", "No está")</f>
        <v>Sí está</v>
      </c>
    </row>
    <row r="3845" spans="2:7" hidden="1">
      <c r="B3845" s="22" t="s">
        <v>8217</v>
      </c>
      <c r="C3845" s="22" t="s">
        <v>1786</v>
      </c>
      <c r="D3845" s="63">
        <f>+INDEX('LISTA DE PRECIOS EKM '!A:K,MATCH(C3845,'LISTA DE PRECIOS EKM '!A:A,0),MATCH($D$1,'LISTA DE PRECIOS EKM '!$1:$1,0))</f>
        <v>1369900</v>
      </c>
      <c r="E3845" s="22">
        <f>+INDEX('LISTA DE PRECIOS EKM '!B:K,MATCH(C3845,'LISTA DE PRECIOS EKM '!A:A,0),7)</f>
        <v>1419900</v>
      </c>
      <c r="F3845" s="22">
        <f>+INDEX('LISTA DE PRECIOS EKM '!B:K,MATCH(C3845,'LISTA DE PRECIOS EKM '!A:A,0),9)</f>
        <v>1499900</v>
      </c>
      <c r="G3845" s="22" t="str">
        <f>+IF(ISNUMBER(MATCH(C3845,Precios!C:C,0)),"Sí está", "No está")</f>
        <v>Sí está</v>
      </c>
    </row>
    <row r="3846" spans="2:7" hidden="1">
      <c r="B3846" s="22" t="s">
        <v>8220</v>
      </c>
      <c r="C3846" s="22" t="s">
        <v>1838</v>
      </c>
      <c r="D3846" s="63">
        <f>+INDEX('LISTA DE PRECIOS EKM '!A:K,MATCH(C3846,'LISTA DE PRECIOS EKM '!A:A,0),MATCH($D$1,'LISTA DE PRECIOS EKM '!$1:$1,0))</f>
        <v>919900</v>
      </c>
      <c r="E3846" s="22">
        <f>+INDEX('LISTA DE PRECIOS EKM '!B:K,MATCH(C3846,'LISTA DE PRECIOS EKM '!A:A,0),7)</f>
        <v>949900</v>
      </c>
      <c r="F3846" s="22">
        <f>+INDEX('LISTA DE PRECIOS EKM '!B:K,MATCH(C3846,'LISTA DE PRECIOS EKM '!A:A,0),9)</f>
        <v>1009900</v>
      </c>
      <c r="G3846" s="22" t="str">
        <f>+IF(ISNUMBER(MATCH(C3846,Precios!C:C,0)),"Sí está", "No está")</f>
        <v>Sí está</v>
      </c>
    </row>
    <row r="3847" spans="2:7" hidden="1">
      <c r="B3847" s="22" t="s">
        <v>8220</v>
      </c>
      <c r="C3847" s="22" t="s">
        <v>1838</v>
      </c>
      <c r="D3847" s="63">
        <f>+INDEX('LISTA DE PRECIOS EKM '!A:K,MATCH(C3847,'LISTA DE PRECIOS EKM '!A:A,0),MATCH($D$1,'LISTA DE PRECIOS EKM '!$1:$1,0))</f>
        <v>919900</v>
      </c>
      <c r="E3847" s="22">
        <f>+INDEX('LISTA DE PRECIOS EKM '!B:K,MATCH(C3847,'LISTA DE PRECIOS EKM '!A:A,0),7)</f>
        <v>949900</v>
      </c>
      <c r="F3847" s="22">
        <f>+INDEX('LISTA DE PRECIOS EKM '!B:K,MATCH(C3847,'LISTA DE PRECIOS EKM '!A:A,0),9)</f>
        <v>1009900</v>
      </c>
      <c r="G3847" s="22" t="str">
        <f>+IF(ISNUMBER(MATCH(C3847,Precios!C:C,0)),"Sí está", "No está")</f>
        <v>Sí está</v>
      </c>
    </row>
    <row r="3848" spans="2:7" hidden="1">
      <c r="B3848" s="22" t="s">
        <v>8225</v>
      </c>
      <c r="C3848" s="22" t="s">
        <v>2352</v>
      </c>
      <c r="D3848" s="63">
        <f>+INDEX('LISTA DE PRECIOS EKM '!A:K,MATCH(C3848,'LISTA DE PRECIOS EKM '!A:A,0),MATCH($D$1,'LISTA DE PRECIOS EKM '!$1:$1,0))</f>
        <v>1299900</v>
      </c>
      <c r="E3848" s="22">
        <f>+INDEX('LISTA DE PRECIOS EKM '!B:K,MATCH(C3848,'LISTA DE PRECIOS EKM '!A:A,0),7)</f>
        <v>1349900</v>
      </c>
      <c r="F3848" s="22">
        <f>+INDEX('LISTA DE PRECIOS EKM '!B:K,MATCH(C3848,'LISTA DE PRECIOS EKM '!A:A,0),9)</f>
        <v>1419900</v>
      </c>
      <c r="G3848" s="22" t="str">
        <f>+IF(ISNUMBER(MATCH(C3848,Precios!C:C,0)),"Sí está", "No está")</f>
        <v>Sí está</v>
      </c>
    </row>
    <row r="3849" spans="2:7" hidden="1">
      <c r="B3849" s="22" t="s">
        <v>8225</v>
      </c>
      <c r="C3849" s="22" t="s">
        <v>2352</v>
      </c>
      <c r="D3849" s="63">
        <f>+INDEX('LISTA DE PRECIOS EKM '!A:K,MATCH(C3849,'LISTA DE PRECIOS EKM '!A:A,0),MATCH($D$1,'LISTA DE PRECIOS EKM '!$1:$1,0))</f>
        <v>1299900</v>
      </c>
      <c r="E3849" s="22">
        <f>+INDEX('LISTA DE PRECIOS EKM '!B:K,MATCH(C3849,'LISTA DE PRECIOS EKM '!A:A,0),7)</f>
        <v>1349900</v>
      </c>
      <c r="F3849" s="22">
        <f>+INDEX('LISTA DE PRECIOS EKM '!B:K,MATCH(C3849,'LISTA DE PRECIOS EKM '!A:A,0),9)</f>
        <v>1419900</v>
      </c>
      <c r="G3849" s="22" t="str">
        <f>+IF(ISNUMBER(MATCH(C3849,Precios!C:C,0)),"Sí está", "No está")</f>
        <v>Sí está</v>
      </c>
    </row>
    <row r="3850" spans="2:7" hidden="1">
      <c r="B3850" s="22" t="s">
        <v>8238</v>
      </c>
      <c r="C3850" s="22" t="s">
        <v>1853</v>
      </c>
      <c r="D3850" s="63">
        <f>+INDEX('LISTA DE PRECIOS EKM '!A:K,MATCH(C3850,'LISTA DE PRECIOS EKM '!A:A,0),MATCH($D$1,'LISTA DE PRECIOS EKM '!$1:$1,0))</f>
        <v>1399900</v>
      </c>
      <c r="E3850" s="22">
        <f>+INDEX('LISTA DE PRECIOS EKM '!B:K,MATCH(C3850,'LISTA DE PRECIOS EKM '!A:A,0),7)</f>
        <v>1449900</v>
      </c>
      <c r="F3850" s="22">
        <f>+INDEX('LISTA DE PRECIOS EKM '!B:K,MATCH(C3850,'LISTA DE PRECIOS EKM '!A:A,0),9)</f>
        <v>1529900</v>
      </c>
      <c r="G3850" s="22" t="str">
        <f>+IF(ISNUMBER(MATCH(C3850,Precios!C:C,0)),"Sí está", "No está")</f>
        <v>Sí está</v>
      </c>
    </row>
    <row r="3851" spans="2:7" hidden="1">
      <c r="B3851" s="22" t="s">
        <v>8238</v>
      </c>
      <c r="C3851" s="22" t="s">
        <v>1853</v>
      </c>
      <c r="D3851" s="63">
        <f>+INDEX('LISTA DE PRECIOS EKM '!A:K,MATCH(C3851,'LISTA DE PRECIOS EKM '!A:A,0),MATCH($D$1,'LISTA DE PRECIOS EKM '!$1:$1,0))</f>
        <v>1399900</v>
      </c>
      <c r="E3851" s="22">
        <f>+INDEX('LISTA DE PRECIOS EKM '!B:K,MATCH(C3851,'LISTA DE PRECIOS EKM '!A:A,0),7)</f>
        <v>1449900</v>
      </c>
      <c r="F3851" s="22">
        <f>+INDEX('LISTA DE PRECIOS EKM '!B:K,MATCH(C3851,'LISTA DE PRECIOS EKM '!A:A,0),9)</f>
        <v>1529900</v>
      </c>
      <c r="G3851" s="22" t="str">
        <f>+IF(ISNUMBER(MATCH(C3851,Precios!C:C,0)),"Sí está", "No está")</f>
        <v>Sí está</v>
      </c>
    </row>
    <row r="3852" spans="2:7" hidden="1">
      <c r="B3852" s="22" t="s">
        <v>8239</v>
      </c>
      <c r="C3852" s="22" t="s">
        <v>1862</v>
      </c>
      <c r="D3852" s="63">
        <f>+INDEX('LISTA DE PRECIOS EKM '!A:K,MATCH(C3852,'LISTA DE PRECIOS EKM '!A:A,0),MATCH($D$1,'LISTA DE PRECIOS EKM '!$1:$1,0))</f>
        <v>1249900</v>
      </c>
      <c r="E3852" s="22">
        <f>+INDEX('LISTA DE PRECIOS EKM '!B:K,MATCH(C3852,'LISTA DE PRECIOS EKM '!A:A,0),7)</f>
        <v>1299900</v>
      </c>
      <c r="F3852" s="22">
        <f>+INDEX('LISTA DE PRECIOS EKM '!B:K,MATCH(C3852,'LISTA DE PRECIOS EKM '!A:A,0),9)</f>
        <v>1369900</v>
      </c>
      <c r="G3852" s="22" t="str">
        <f>+IF(ISNUMBER(MATCH(C3852,Precios!C:C,0)),"Sí está", "No está")</f>
        <v>Sí está</v>
      </c>
    </row>
    <row r="3853" spans="2:7" hidden="1">
      <c r="B3853" s="22" t="s">
        <v>8239</v>
      </c>
      <c r="C3853" s="22" t="s">
        <v>1862</v>
      </c>
      <c r="D3853" s="63">
        <f>+INDEX('LISTA DE PRECIOS EKM '!A:K,MATCH(C3853,'LISTA DE PRECIOS EKM '!A:A,0),MATCH($D$1,'LISTA DE PRECIOS EKM '!$1:$1,0))</f>
        <v>1249900</v>
      </c>
      <c r="E3853" s="22">
        <f>+INDEX('LISTA DE PRECIOS EKM '!B:K,MATCH(C3853,'LISTA DE PRECIOS EKM '!A:A,0),7)</f>
        <v>1299900</v>
      </c>
      <c r="F3853" s="22">
        <f>+INDEX('LISTA DE PRECIOS EKM '!B:K,MATCH(C3853,'LISTA DE PRECIOS EKM '!A:A,0),9)</f>
        <v>1369900</v>
      </c>
      <c r="G3853" s="22" t="str">
        <f>+IF(ISNUMBER(MATCH(C3853,Precios!C:C,0)),"Sí está", "No está")</f>
        <v>Sí está</v>
      </c>
    </row>
    <row r="3854" spans="2:7" hidden="1">
      <c r="B3854" s="22" t="s">
        <v>8240</v>
      </c>
      <c r="C3854" s="22" t="s">
        <v>1868</v>
      </c>
      <c r="D3854" s="63">
        <f>+INDEX('LISTA DE PRECIOS EKM '!A:K,MATCH(C3854,'LISTA DE PRECIOS EKM '!A:A,0),MATCH($D$1,'LISTA DE PRECIOS EKM '!$1:$1,0))</f>
        <v>1399900</v>
      </c>
      <c r="E3854" s="22">
        <f>+INDEX('LISTA DE PRECIOS EKM '!B:K,MATCH(C3854,'LISTA DE PRECIOS EKM '!A:A,0),7)</f>
        <v>1449900</v>
      </c>
      <c r="F3854" s="22">
        <f>+INDEX('LISTA DE PRECIOS EKM '!B:K,MATCH(C3854,'LISTA DE PRECIOS EKM '!A:A,0),9)</f>
        <v>1529900</v>
      </c>
      <c r="G3854" s="22" t="str">
        <f>+IF(ISNUMBER(MATCH(C3854,Precios!C:C,0)),"Sí está", "No está")</f>
        <v>Sí está</v>
      </c>
    </row>
    <row r="3855" spans="2:7" hidden="1">
      <c r="B3855" s="22" t="s">
        <v>8240</v>
      </c>
      <c r="C3855" s="22" t="s">
        <v>1868</v>
      </c>
      <c r="D3855" s="63">
        <f>+INDEX('LISTA DE PRECIOS EKM '!A:K,MATCH(C3855,'LISTA DE PRECIOS EKM '!A:A,0),MATCH($D$1,'LISTA DE PRECIOS EKM '!$1:$1,0))</f>
        <v>1399900</v>
      </c>
      <c r="E3855" s="22">
        <f>+INDEX('LISTA DE PRECIOS EKM '!B:K,MATCH(C3855,'LISTA DE PRECIOS EKM '!A:A,0),7)</f>
        <v>1449900</v>
      </c>
      <c r="F3855" s="22">
        <f>+INDEX('LISTA DE PRECIOS EKM '!B:K,MATCH(C3855,'LISTA DE PRECIOS EKM '!A:A,0),9)</f>
        <v>1529900</v>
      </c>
      <c r="G3855" s="22" t="str">
        <f>+IF(ISNUMBER(MATCH(C3855,Precios!C:C,0)),"Sí está", "No está")</f>
        <v>Sí está</v>
      </c>
    </row>
    <row r="3856" spans="2:7" hidden="1">
      <c r="B3856" s="22" t="s">
        <v>8241</v>
      </c>
      <c r="C3856" s="22" t="s">
        <v>1859</v>
      </c>
      <c r="D3856" s="63">
        <f>+INDEX('LISTA DE PRECIOS EKM '!A:K,MATCH(C3856,'LISTA DE PRECIOS EKM '!A:A,0),MATCH($D$1,'LISTA DE PRECIOS EKM '!$1:$1,0))</f>
        <v>749900</v>
      </c>
      <c r="E3856" s="22">
        <f>+INDEX('LISTA DE PRECIOS EKM '!B:K,MATCH(C3856,'LISTA DE PRECIOS EKM '!A:A,0),7)</f>
        <v>779900</v>
      </c>
      <c r="F3856" s="22">
        <f>+INDEX('LISTA DE PRECIOS EKM '!B:K,MATCH(C3856,'LISTA DE PRECIOS EKM '!A:A,0),9)</f>
        <v>819900</v>
      </c>
      <c r="G3856" s="22" t="str">
        <f>+IF(ISNUMBER(MATCH(C3856,Precios!C:C,0)),"Sí está", "No está")</f>
        <v>Sí está</v>
      </c>
    </row>
    <row r="3857" spans="2:7" hidden="1">
      <c r="B3857" s="22" t="s">
        <v>8241</v>
      </c>
      <c r="C3857" s="22" t="s">
        <v>1859</v>
      </c>
      <c r="D3857" s="63">
        <f>+INDEX('LISTA DE PRECIOS EKM '!A:K,MATCH(C3857,'LISTA DE PRECIOS EKM '!A:A,0),MATCH($D$1,'LISTA DE PRECIOS EKM '!$1:$1,0))</f>
        <v>749900</v>
      </c>
      <c r="E3857" s="22">
        <f>+INDEX('LISTA DE PRECIOS EKM '!B:K,MATCH(C3857,'LISTA DE PRECIOS EKM '!A:A,0),7)</f>
        <v>779900</v>
      </c>
      <c r="F3857" s="22">
        <f>+INDEX('LISTA DE PRECIOS EKM '!B:K,MATCH(C3857,'LISTA DE PRECIOS EKM '!A:A,0),9)</f>
        <v>819900</v>
      </c>
      <c r="G3857" s="22" t="str">
        <f>+IF(ISNUMBER(MATCH(C3857,Precios!C:C,0)),"Sí está", "No está")</f>
        <v>Sí está</v>
      </c>
    </row>
    <row r="3858" spans="2:7" hidden="1">
      <c r="B3858" s="22" t="s">
        <v>8242</v>
      </c>
      <c r="C3858" s="22" t="s">
        <v>1851</v>
      </c>
      <c r="D3858" s="63">
        <f>+INDEX('LISTA DE PRECIOS EKM '!A:K,MATCH(C3858,'LISTA DE PRECIOS EKM '!A:A,0),MATCH($D$1,'LISTA DE PRECIOS EKM '!$1:$1,0))</f>
        <v>999900</v>
      </c>
      <c r="E3858" s="22">
        <f>+INDEX('LISTA DE PRECIOS EKM '!B:K,MATCH(C3858,'LISTA DE PRECIOS EKM '!A:A,0),7)</f>
        <v>1039900</v>
      </c>
      <c r="F3858" s="22">
        <f>+INDEX('LISTA DE PRECIOS EKM '!B:K,MATCH(C3858,'LISTA DE PRECIOS EKM '!A:A,0),9)</f>
        <v>1089900</v>
      </c>
      <c r="G3858" s="22" t="str">
        <f>+IF(ISNUMBER(MATCH(C3858,Precios!C:C,0)),"Sí está", "No está")</f>
        <v>Sí está</v>
      </c>
    </row>
    <row r="3859" spans="2:7" hidden="1">
      <c r="B3859" s="22" t="s">
        <v>8242</v>
      </c>
      <c r="C3859" s="22" t="s">
        <v>1851</v>
      </c>
      <c r="D3859" s="63">
        <f>+INDEX('LISTA DE PRECIOS EKM '!A:K,MATCH(C3859,'LISTA DE PRECIOS EKM '!A:A,0),MATCH($D$1,'LISTA DE PRECIOS EKM '!$1:$1,0))</f>
        <v>999900</v>
      </c>
      <c r="E3859" s="22">
        <f>+INDEX('LISTA DE PRECIOS EKM '!B:K,MATCH(C3859,'LISTA DE PRECIOS EKM '!A:A,0),7)</f>
        <v>1039900</v>
      </c>
      <c r="F3859" s="22">
        <f>+INDEX('LISTA DE PRECIOS EKM '!B:K,MATCH(C3859,'LISTA DE PRECIOS EKM '!A:A,0),9)</f>
        <v>1089900</v>
      </c>
      <c r="G3859" s="22" t="str">
        <f>+IF(ISNUMBER(MATCH(C3859,Precios!C:C,0)),"Sí está", "No está")</f>
        <v>Sí está</v>
      </c>
    </row>
    <row r="3860" spans="2:7" hidden="1">
      <c r="B3860" s="22" t="s">
        <v>8243</v>
      </c>
      <c r="C3860" s="22" t="s">
        <v>1852</v>
      </c>
      <c r="D3860" s="63">
        <f>+INDEX('LISTA DE PRECIOS EKM '!A:K,MATCH(C3860,'LISTA DE PRECIOS EKM '!A:A,0),MATCH($D$1,'LISTA DE PRECIOS EKM '!$1:$1,0))</f>
        <v>1169900</v>
      </c>
      <c r="E3860" s="22">
        <f>+INDEX('LISTA DE PRECIOS EKM '!B:K,MATCH(C3860,'LISTA DE PRECIOS EKM '!A:A,0),7)</f>
        <v>1209900</v>
      </c>
      <c r="F3860" s="22">
        <f>+INDEX('LISTA DE PRECIOS EKM '!B:K,MATCH(C3860,'LISTA DE PRECIOS EKM '!A:A,0),9)</f>
        <v>1279900</v>
      </c>
      <c r="G3860" s="22" t="str">
        <f>+IF(ISNUMBER(MATCH(C3860,Precios!C:C,0)),"Sí está", "No está")</f>
        <v>Sí está</v>
      </c>
    </row>
    <row r="3861" spans="2:7" hidden="1">
      <c r="B3861" s="22" t="s">
        <v>8243</v>
      </c>
      <c r="C3861" s="22" t="s">
        <v>1852</v>
      </c>
      <c r="D3861" s="63">
        <f>+INDEX('LISTA DE PRECIOS EKM '!A:K,MATCH(C3861,'LISTA DE PRECIOS EKM '!A:A,0),MATCH($D$1,'LISTA DE PRECIOS EKM '!$1:$1,0))</f>
        <v>1169900</v>
      </c>
      <c r="E3861" s="22">
        <f>+INDEX('LISTA DE PRECIOS EKM '!B:K,MATCH(C3861,'LISTA DE PRECIOS EKM '!A:A,0),7)</f>
        <v>1209900</v>
      </c>
      <c r="F3861" s="22">
        <f>+INDEX('LISTA DE PRECIOS EKM '!B:K,MATCH(C3861,'LISTA DE PRECIOS EKM '!A:A,0),9)</f>
        <v>1279900</v>
      </c>
      <c r="G3861" s="22" t="str">
        <f>+IF(ISNUMBER(MATCH(C3861,Precios!C:C,0)),"Sí está", "No está")</f>
        <v>Sí está</v>
      </c>
    </row>
    <row r="3862" spans="2:7" hidden="1">
      <c r="B3862" s="22" t="s">
        <v>8246</v>
      </c>
      <c r="C3862" s="22" t="s">
        <v>1854</v>
      </c>
      <c r="D3862" s="63">
        <f>+INDEX('LISTA DE PRECIOS EKM '!A:K,MATCH(C3862,'LISTA DE PRECIOS EKM '!A:A,0),MATCH($D$1,'LISTA DE PRECIOS EKM '!$1:$1,0))</f>
        <v>1439900</v>
      </c>
      <c r="E3862" s="22">
        <f>+INDEX('LISTA DE PRECIOS EKM '!B:K,MATCH(C3862,'LISTA DE PRECIOS EKM '!A:A,0),7)</f>
        <v>1499900</v>
      </c>
      <c r="F3862" s="22">
        <f>+INDEX('LISTA DE PRECIOS EKM '!B:K,MATCH(C3862,'LISTA DE PRECIOS EKM '!A:A,0),9)</f>
        <v>1579900</v>
      </c>
      <c r="G3862" s="22" t="str">
        <f>+IF(ISNUMBER(MATCH(C3862,Precios!C:C,0)),"Sí está", "No está")</f>
        <v>Sí está</v>
      </c>
    </row>
    <row r="3863" spans="2:7" hidden="1">
      <c r="B3863" s="22" t="s">
        <v>8246</v>
      </c>
      <c r="C3863" s="22" t="s">
        <v>1854</v>
      </c>
      <c r="D3863" s="63">
        <f>+INDEX('LISTA DE PRECIOS EKM '!A:K,MATCH(C3863,'LISTA DE PRECIOS EKM '!A:A,0),MATCH($D$1,'LISTA DE PRECIOS EKM '!$1:$1,0))</f>
        <v>1439900</v>
      </c>
      <c r="E3863" s="22">
        <f>+INDEX('LISTA DE PRECIOS EKM '!B:K,MATCH(C3863,'LISTA DE PRECIOS EKM '!A:A,0),7)</f>
        <v>1499900</v>
      </c>
      <c r="F3863" s="22">
        <f>+INDEX('LISTA DE PRECIOS EKM '!B:K,MATCH(C3863,'LISTA DE PRECIOS EKM '!A:A,0),9)</f>
        <v>1579900</v>
      </c>
      <c r="G3863" s="22" t="str">
        <f>+IF(ISNUMBER(MATCH(C3863,Precios!C:C,0)),"Sí está", "No está")</f>
        <v>Sí está</v>
      </c>
    </row>
    <row r="3864" spans="2:7" hidden="1">
      <c r="B3864" s="22" t="s">
        <v>8247</v>
      </c>
      <c r="C3864" s="22" t="s">
        <v>1855</v>
      </c>
      <c r="D3864" s="63">
        <f>+INDEX('LISTA DE PRECIOS EKM '!A:K,MATCH(C3864,'LISTA DE PRECIOS EKM '!A:A,0),MATCH($D$1,'LISTA DE PRECIOS EKM '!$1:$1,0))</f>
        <v>1349900</v>
      </c>
      <c r="E3864" s="22">
        <f>+INDEX('LISTA DE PRECIOS EKM '!B:K,MATCH(C3864,'LISTA DE PRECIOS EKM '!A:A,0),7)</f>
        <v>1399900</v>
      </c>
      <c r="F3864" s="22">
        <f>+INDEX('LISTA DE PRECIOS EKM '!B:K,MATCH(C3864,'LISTA DE PRECIOS EKM '!A:A,0),9)</f>
        <v>1479900</v>
      </c>
      <c r="G3864" s="22" t="str">
        <f>+IF(ISNUMBER(MATCH(C3864,Precios!C:C,0)),"Sí está", "No está")</f>
        <v>Sí está</v>
      </c>
    </row>
    <row r="3865" spans="2:7" hidden="1">
      <c r="B3865" s="22" t="s">
        <v>8247</v>
      </c>
      <c r="C3865" s="22" t="s">
        <v>1855</v>
      </c>
      <c r="D3865" s="63">
        <f>+INDEX('LISTA DE PRECIOS EKM '!A:K,MATCH(C3865,'LISTA DE PRECIOS EKM '!A:A,0),MATCH($D$1,'LISTA DE PRECIOS EKM '!$1:$1,0))</f>
        <v>1349900</v>
      </c>
      <c r="E3865" s="22">
        <f>+INDEX('LISTA DE PRECIOS EKM '!B:K,MATCH(C3865,'LISTA DE PRECIOS EKM '!A:A,0),7)</f>
        <v>1399900</v>
      </c>
      <c r="F3865" s="22">
        <f>+INDEX('LISTA DE PRECIOS EKM '!B:K,MATCH(C3865,'LISTA DE PRECIOS EKM '!A:A,0),9)</f>
        <v>1479900</v>
      </c>
      <c r="G3865" s="22" t="str">
        <f>+IF(ISNUMBER(MATCH(C3865,Precios!C:C,0)),"Sí está", "No está")</f>
        <v>Sí está</v>
      </c>
    </row>
    <row r="3866" spans="2:7" hidden="1">
      <c r="B3866" s="22" t="s">
        <v>8248</v>
      </c>
      <c r="C3866" s="22" t="s">
        <v>1861</v>
      </c>
      <c r="D3866" s="63">
        <f>+INDEX('LISTA DE PRECIOS EKM '!A:K,MATCH(C3866,'LISTA DE PRECIOS EKM '!A:A,0),MATCH($D$1,'LISTA DE PRECIOS EKM '!$1:$1,0))</f>
        <v>1379900</v>
      </c>
      <c r="E3866" s="22">
        <f>+INDEX('LISTA DE PRECIOS EKM '!B:K,MATCH(C3866,'LISTA DE PRECIOS EKM '!A:A,0),7)</f>
        <v>1429900</v>
      </c>
      <c r="F3866" s="22">
        <f>+INDEX('LISTA DE PRECIOS EKM '!B:K,MATCH(C3866,'LISTA DE PRECIOS EKM '!A:A,0),9)</f>
        <v>1509900</v>
      </c>
      <c r="G3866" s="22" t="str">
        <f>+IF(ISNUMBER(MATCH(C3866,Precios!C:C,0)),"Sí está", "No está")</f>
        <v>Sí está</v>
      </c>
    </row>
    <row r="3867" spans="2:7" hidden="1">
      <c r="B3867" s="22" t="s">
        <v>8248</v>
      </c>
      <c r="C3867" s="22" t="s">
        <v>1861</v>
      </c>
      <c r="D3867" s="63">
        <f>+INDEX('LISTA DE PRECIOS EKM '!A:K,MATCH(C3867,'LISTA DE PRECIOS EKM '!A:A,0),MATCH($D$1,'LISTA DE PRECIOS EKM '!$1:$1,0))</f>
        <v>1379900</v>
      </c>
      <c r="E3867" s="22">
        <f>+INDEX('LISTA DE PRECIOS EKM '!B:K,MATCH(C3867,'LISTA DE PRECIOS EKM '!A:A,0),7)</f>
        <v>1429900</v>
      </c>
      <c r="F3867" s="22">
        <f>+INDEX('LISTA DE PRECIOS EKM '!B:K,MATCH(C3867,'LISTA DE PRECIOS EKM '!A:A,0),9)</f>
        <v>1509900</v>
      </c>
      <c r="G3867" s="22" t="str">
        <f>+IF(ISNUMBER(MATCH(C3867,Precios!C:C,0)),"Sí está", "No está")</f>
        <v>Sí está</v>
      </c>
    </row>
    <row r="3868" spans="2:7" hidden="1">
      <c r="B3868" s="22" t="s">
        <v>8253</v>
      </c>
      <c r="C3868" s="22" t="s">
        <v>1858</v>
      </c>
      <c r="D3868" s="63">
        <f>+INDEX('LISTA DE PRECIOS EKM '!A:K,MATCH(C3868,'LISTA DE PRECIOS EKM '!A:A,0),MATCH($D$1,'LISTA DE PRECIOS EKM '!$1:$1,0))</f>
        <v>509900</v>
      </c>
      <c r="E3868" s="22">
        <f>+INDEX('LISTA DE PRECIOS EKM '!B:K,MATCH(C3868,'LISTA DE PRECIOS EKM '!A:A,0),7)</f>
        <v>529900</v>
      </c>
      <c r="F3868" s="22">
        <f>+INDEX('LISTA DE PRECIOS EKM '!B:K,MATCH(C3868,'LISTA DE PRECIOS EKM '!A:A,0),9)</f>
        <v>559900</v>
      </c>
      <c r="G3868" s="22" t="str">
        <f>+IF(ISNUMBER(MATCH(C3868,Precios!C:C,0)),"Sí está", "No está")</f>
        <v>Sí está</v>
      </c>
    </row>
    <row r="3869" spans="2:7" hidden="1">
      <c r="B3869" s="22" t="s">
        <v>8253</v>
      </c>
      <c r="C3869" s="22" t="s">
        <v>1858</v>
      </c>
      <c r="D3869" s="63">
        <f>+INDEX('LISTA DE PRECIOS EKM '!A:K,MATCH(C3869,'LISTA DE PRECIOS EKM '!A:A,0),MATCH($D$1,'LISTA DE PRECIOS EKM '!$1:$1,0))</f>
        <v>509900</v>
      </c>
      <c r="E3869" s="22">
        <f>+INDEX('LISTA DE PRECIOS EKM '!B:K,MATCH(C3869,'LISTA DE PRECIOS EKM '!A:A,0),7)</f>
        <v>529900</v>
      </c>
      <c r="F3869" s="22">
        <f>+INDEX('LISTA DE PRECIOS EKM '!B:K,MATCH(C3869,'LISTA DE PRECIOS EKM '!A:A,0),9)</f>
        <v>559900</v>
      </c>
      <c r="G3869" s="22" t="str">
        <f>+IF(ISNUMBER(MATCH(C3869,Precios!C:C,0)),"Sí está", "No está")</f>
        <v>Sí está</v>
      </c>
    </row>
    <row r="3870" spans="2:7" hidden="1">
      <c r="B3870" s="22" t="s">
        <v>8254</v>
      </c>
      <c r="C3870" s="22" t="s">
        <v>1757</v>
      </c>
      <c r="D3870" s="63">
        <f>+INDEX('LISTA DE PRECIOS EKM '!A:K,MATCH(C3870,'LISTA DE PRECIOS EKM '!A:A,0),MATCH($D$1,'LISTA DE PRECIOS EKM '!$1:$1,0))</f>
        <v>269900</v>
      </c>
      <c r="E3870" s="22">
        <f>+INDEX('LISTA DE PRECIOS EKM '!B:K,MATCH(C3870,'LISTA DE PRECIOS EKM '!A:A,0),7)</f>
        <v>279900</v>
      </c>
      <c r="F3870" s="22">
        <f>+INDEX('LISTA DE PRECIOS EKM '!B:K,MATCH(C3870,'LISTA DE PRECIOS EKM '!A:A,0),9)</f>
        <v>289900</v>
      </c>
      <c r="G3870" s="22" t="str">
        <f>+IF(ISNUMBER(MATCH(C3870,Precios!C:C,0)),"Sí está", "No está")</f>
        <v>Sí está</v>
      </c>
    </row>
    <row r="3871" spans="2:7" hidden="1">
      <c r="B3871" s="22" t="s">
        <v>8254</v>
      </c>
      <c r="C3871" s="22" t="s">
        <v>1757</v>
      </c>
      <c r="D3871" s="63">
        <f>+INDEX('LISTA DE PRECIOS EKM '!A:K,MATCH(C3871,'LISTA DE PRECIOS EKM '!A:A,0),MATCH($D$1,'LISTA DE PRECIOS EKM '!$1:$1,0))</f>
        <v>269900</v>
      </c>
      <c r="E3871" s="22">
        <f>+INDEX('LISTA DE PRECIOS EKM '!B:K,MATCH(C3871,'LISTA DE PRECIOS EKM '!A:A,0),7)</f>
        <v>279900</v>
      </c>
      <c r="F3871" s="22">
        <f>+INDEX('LISTA DE PRECIOS EKM '!B:K,MATCH(C3871,'LISTA DE PRECIOS EKM '!A:A,0),9)</f>
        <v>289900</v>
      </c>
      <c r="G3871" s="22" t="str">
        <f>+IF(ISNUMBER(MATCH(C3871,Precios!C:C,0)),"Sí está", "No está")</f>
        <v>Sí está</v>
      </c>
    </row>
    <row r="3872" spans="2:7" hidden="1">
      <c r="B3872" s="22" t="s">
        <v>8307</v>
      </c>
      <c r="C3872" s="22" t="s">
        <v>1979</v>
      </c>
      <c r="D3872" s="63">
        <f>+INDEX('LISTA DE PRECIOS EKM '!A:K,MATCH(C3872,'LISTA DE PRECIOS EKM '!A:A,0),MATCH($D$1,'LISTA DE PRECIOS EKM '!$1:$1,0))</f>
        <v>2299900</v>
      </c>
      <c r="E3872" s="22">
        <f>+INDEX('LISTA DE PRECIOS EKM '!B:K,MATCH(C3872,'LISTA DE PRECIOS EKM '!A:A,0),7)</f>
        <v>2389900</v>
      </c>
      <c r="F3872" s="22">
        <f>+INDEX('LISTA DE PRECIOS EKM '!B:K,MATCH(C3872,'LISTA DE PRECIOS EKM '!A:A,0),9)</f>
        <v>2519900</v>
      </c>
      <c r="G3872" s="22" t="str">
        <f>+IF(ISNUMBER(MATCH(C3872,Precios!C:C,0)),"Sí está", "No está")</f>
        <v>Sí está</v>
      </c>
    </row>
    <row r="3873" spans="2:7" hidden="1">
      <c r="B3873" s="22" t="s">
        <v>8307</v>
      </c>
      <c r="C3873" s="22" t="s">
        <v>1979</v>
      </c>
      <c r="D3873" s="63">
        <f>+INDEX('LISTA DE PRECIOS EKM '!A:K,MATCH(C3873,'LISTA DE PRECIOS EKM '!A:A,0),MATCH($D$1,'LISTA DE PRECIOS EKM '!$1:$1,0))</f>
        <v>2299900</v>
      </c>
      <c r="E3873" s="22">
        <f>+INDEX('LISTA DE PRECIOS EKM '!B:K,MATCH(C3873,'LISTA DE PRECIOS EKM '!A:A,0),7)</f>
        <v>2389900</v>
      </c>
      <c r="F3873" s="22">
        <f>+INDEX('LISTA DE PRECIOS EKM '!B:K,MATCH(C3873,'LISTA DE PRECIOS EKM '!A:A,0),9)</f>
        <v>2519900</v>
      </c>
      <c r="G3873" s="22" t="str">
        <f>+IF(ISNUMBER(MATCH(C3873,Precios!C:C,0)),"Sí está", "No está")</f>
        <v>Sí está</v>
      </c>
    </row>
    <row r="3874" spans="2:7" hidden="1">
      <c r="B3874" s="22" t="s">
        <v>8308</v>
      </c>
      <c r="C3874" s="22" t="s">
        <v>1982</v>
      </c>
      <c r="D3874" s="63">
        <f>+INDEX('LISTA DE PRECIOS EKM '!A:K,MATCH(C3874,'LISTA DE PRECIOS EKM '!A:A,0),MATCH($D$1,'LISTA DE PRECIOS EKM '!$1:$1,0))</f>
        <v>2299900</v>
      </c>
      <c r="E3874" s="22">
        <f>+INDEX('LISTA DE PRECIOS EKM '!B:K,MATCH(C3874,'LISTA DE PRECIOS EKM '!A:A,0),7)</f>
        <v>2389900</v>
      </c>
      <c r="F3874" s="22">
        <f>+INDEX('LISTA DE PRECIOS EKM '!B:K,MATCH(C3874,'LISTA DE PRECIOS EKM '!A:A,0),9)</f>
        <v>2519900</v>
      </c>
      <c r="G3874" s="22" t="str">
        <f>+IF(ISNUMBER(MATCH(C3874,Precios!C:C,0)),"Sí está", "No está")</f>
        <v>Sí está</v>
      </c>
    </row>
    <row r="3875" spans="2:7" hidden="1">
      <c r="B3875" s="22" t="s">
        <v>8308</v>
      </c>
      <c r="C3875" s="22" t="s">
        <v>1982</v>
      </c>
      <c r="D3875" s="63">
        <f>+INDEX('LISTA DE PRECIOS EKM '!A:K,MATCH(C3875,'LISTA DE PRECIOS EKM '!A:A,0),MATCH($D$1,'LISTA DE PRECIOS EKM '!$1:$1,0))</f>
        <v>2299900</v>
      </c>
      <c r="E3875" s="22">
        <f>+INDEX('LISTA DE PRECIOS EKM '!B:K,MATCH(C3875,'LISTA DE PRECIOS EKM '!A:A,0),7)</f>
        <v>2389900</v>
      </c>
      <c r="F3875" s="22">
        <f>+INDEX('LISTA DE PRECIOS EKM '!B:K,MATCH(C3875,'LISTA DE PRECIOS EKM '!A:A,0),9)</f>
        <v>2519900</v>
      </c>
      <c r="G3875" s="22" t="str">
        <f>+IF(ISNUMBER(MATCH(C3875,Precios!C:C,0)),"Sí está", "No está")</f>
        <v>Sí está</v>
      </c>
    </row>
    <row r="3876" spans="2:7" hidden="1">
      <c r="B3876" s="22" t="s">
        <v>8309</v>
      </c>
      <c r="C3876" s="22" t="s">
        <v>1989</v>
      </c>
      <c r="D3876" s="63">
        <f>+INDEX('LISTA DE PRECIOS EKM '!A:K,MATCH(C3876,'LISTA DE PRECIOS EKM '!A:A,0),MATCH($D$1,'LISTA DE PRECIOS EKM '!$1:$1,0))</f>
        <v>2299900</v>
      </c>
      <c r="E3876" s="22">
        <f>+INDEX('LISTA DE PRECIOS EKM '!B:K,MATCH(C3876,'LISTA DE PRECIOS EKM '!A:A,0),7)</f>
        <v>2389900</v>
      </c>
      <c r="F3876" s="22">
        <f>+INDEX('LISTA DE PRECIOS EKM '!B:K,MATCH(C3876,'LISTA DE PRECIOS EKM '!A:A,0),9)</f>
        <v>2519900</v>
      </c>
      <c r="G3876" s="22" t="str">
        <f>+IF(ISNUMBER(MATCH(C3876,Precios!C:C,0)),"Sí está", "No está")</f>
        <v>Sí está</v>
      </c>
    </row>
    <row r="3877" spans="2:7" hidden="1">
      <c r="B3877" s="22" t="s">
        <v>8309</v>
      </c>
      <c r="C3877" s="22" t="s">
        <v>1989</v>
      </c>
      <c r="D3877" s="63">
        <f>+INDEX('LISTA DE PRECIOS EKM '!A:K,MATCH(C3877,'LISTA DE PRECIOS EKM '!A:A,0),MATCH($D$1,'LISTA DE PRECIOS EKM '!$1:$1,0))</f>
        <v>2299900</v>
      </c>
      <c r="E3877" s="22">
        <f>+INDEX('LISTA DE PRECIOS EKM '!B:K,MATCH(C3877,'LISTA DE PRECIOS EKM '!A:A,0),7)</f>
        <v>2389900</v>
      </c>
      <c r="F3877" s="22">
        <f>+INDEX('LISTA DE PRECIOS EKM '!B:K,MATCH(C3877,'LISTA DE PRECIOS EKM '!A:A,0),9)</f>
        <v>2519900</v>
      </c>
      <c r="G3877" s="22" t="str">
        <f>+IF(ISNUMBER(MATCH(C3877,Precios!C:C,0)),"Sí está", "No está")</f>
        <v>Sí está</v>
      </c>
    </row>
    <row r="3878" spans="2:7" hidden="1">
      <c r="B3878" s="22" t="s">
        <v>8310</v>
      </c>
      <c r="C3878" s="22" t="s">
        <v>1825</v>
      </c>
      <c r="D3878" s="63">
        <f>+INDEX('LISTA DE PRECIOS EKM '!A:K,MATCH(C3878,'LISTA DE PRECIOS EKM '!A:A,0),MATCH($D$1,'LISTA DE PRECIOS EKM '!$1:$1,0))</f>
        <v>1999900</v>
      </c>
      <c r="E3878" s="22">
        <f>+INDEX('LISTA DE PRECIOS EKM '!B:K,MATCH(C3878,'LISTA DE PRECIOS EKM '!A:A,0),7)</f>
        <v>2079900</v>
      </c>
      <c r="F3878" s="22">
        <f>+INDEX('LISTA DE PRECIOS EKM '!B:K,MATCH(C3878,'LISTA DE PRECIOS EKM '!A:A,0),9)</f>
        <v>2189900</v>
      </c>
      <c r="G3878" s="22" t="str">
        <f>+IF(ISNUMBER(MATCH(C3878,Precios!C:C,0)),"Sí está", "No está")</f>
        <v>Sí está</v>
      </c>
    </row>
    <row r="3879" spans="2:7" hidden="1">
      <c r="B3879" s="22" t="s">
        <v>8310</v>
      </c>
      <c r="C3879" s="22" t="s">
        <v>1825</v>
      </c>
      <c r="D3879" s="63">
        <f>+INDEX('LISTA DE PRECIOS EKM '!A:K,MATCH(C3879,'LISTA DE PRECIOS EKM '!A:A,0),MATCH($D$1,'LISTA DE PRECIOS EKM '!$1:$1,0))</f>
        <v>1999900</v>
      </c>
      <c r="E3879" s="22">
        <f>+INDEX('LISTA DE PRECIOS EKM '!B:K,MATCH(C3879,'LISTA DE PRECIOS EKM '!A:A,0),7)</f>
        <v>2079900</v>
      </c>
      <c r="F3879" s="22">
        <f>+INDEX('LISTA DE PRECIOS EKM '!B:K,MATCH(C3879,'LISTA DE PRECIOS EKM '!A:A,0),9)</f>
        <v>2189900</v>
      </c>
      <c r="G3879" s="22" t="str">
        <f>+IF(ISNUMBER(MATCH(C3879,Precios!C:C,0)),"Sí está", "No está")</f>
        <v>Sí está</v>
      </c>
    </row>
    <row r="3880" spans="2:7" hidden="1">
      <c r="B3880" s="22" t="s">
        <v>8311</v>
      </c>
      <c r="C3880" s="22" t="s">
        <v>1827</v>
      </c>
      <c r="D3880" s="63">
        <f>+INDEX('LISTA DE PRECIOS EKM '!A:K,MATCH(C3880,'LISTA DE PRECIOS EKM '!A:A,0),MATCH($D$1,'LISTA DE PRECIOS EKM '!$1:$1,0))</f>
        <v>1999900</v>
      </c>
      <c r="E3880" s="22">
        <f>+INDEX('LISTA DE PRECIOS EKM '!B:K,MATCH(C3880,'LISTA DE PRECIOS EKM '!A:A,0),7)</f>
        <v>2079900</v>
      </c>
      <c r="F3880" s="22">
        <f>+INDEX('LISTA DE PRECIOS EKM '!B:K,MATCH(C3880,'LISTA DE PRECIOS EKM '!A:A,0),9)</f>
        <v>2189900</v>
      </c>
      <c r="G3880" s="22" t="str">
        <f>+IF(ISNUMBER(MATCH(C3880,Precios!C:C,0)),"Sí está", "No está")</f>
        <v>Sí está</v>
      </c>
    </row>
    <row r="3881" spans="2:7" hidden="1">
      <c r="B3881" s="22" t="s">
        <v>8311</v>
      </c>
      <c r="C3881" s="22" t="s">
        <v>1827</v>
      </c>
      <c r="D3881" s="63">
        <f>+INDEX('LISTA DE PRECIOS EKM '!A:K,MATCH(C3881,'LISTA DE PRECIOS EKM '!A:A,0),MATCH($D$1,'LISTA DE PRECIOS EKM '!$1:$1,0))</f>
        <v>1999900</v>
      </c>
      <c r="E3881" s="22">
        <f>+INDEX('LISTA DE PRECIOS EKM '!B:K,MATCH(C3881,'LISTA DE PRECIOS EKM '!A:A,0),7)</f>
        <v>2079900</v>
      </c>
      <c r="F3881" s="22">
        <f>+INDEX('LISTA DE PRECIOS EKM '!B:K,MATCH(C3881,'LISTA DE PRECIOS EKM '!A:A,0),9)</f>
        <v>2189900</v>
      </c>
      <c r="G3881" s="22" t="str">
        <f>+IF(ISNUMBER(MATCH(C3881,Precios!C:C,0)),"Sí está", "No está")</f>
        <v>Sí está</v>
      </c>
    </row>
    <row r="3882" spans="2:7" hidden="1">
      <c r="B3882" s="22" t="s">
        <v>8312</v>
      </c>
      <c r="C3882" s="22" t="s">
        <v>1998</v>
      </c>
      <c r="D3882" s="63">
        <f>+INDEX('LISTA DE PRECIOS EKM '!A:K,MATCH(C3882,'LISTA DE PRECIOS EKM '!A:A,0),MATCH($D$1,'LISTA DE PRECIOS EKM '!$1:$1,0))</f>
        <v>1999900</v>
      </c>
      <c r="E3882" s="22">
        <f>+INDEX('LISTA DE PRECIOS EKM '!B:K,MATCH(C3882,'LISTA DE PRECIOS EKM '!A:A,0),7)</f>
        <v>2079900</v>
      </c>
      <c r="F3882" s="22">
        <f>+INDEX('LISTA DE PRECIOS EKM '!B:K,MATCH(C3882,'LISTA DE PRECIOS EKM '!A:A,0),9)</f>
        <v>2189900</v>
      </c>
      <c r="G3882" s="22" t="str">
        <f>+IF(ISNUMBER(MATCH(C3882,Precios!C:C,0)),"Sí está", "No está")</f>
        <v>Sí está</v>
      </c>
    </row>
    <row r="3883" spans="2:7" hidden="1">
      <c r="B3883" s="22" t="s">
        <v>8312</v>
      </c>
      <c r="C3883" s="22" t="s">
        <v>1998</v>
      </c>
      <c r="D3883" s="63">
        <f>+INDEX('LISTA DE PRECIOS EKM '!A:K,MATCH(C3883,'LISTA DE PRECIOS EKM '!A:A,0),MATCH($D$1,'LISTA DE PRECIOS EKM '!$1:$1,0))</f>
        <v>1999900</v>
      </c>
      <c r="E3883" s="22">
        <f>+INDEX('LISTA DE PRECIOS EKM '!B:K,MATCH(C3883,'LISTA DE PRECIOS EKM '!A:A,0),7)</f>
        <v>2079900</v>
      </c>
      <c r="F3883" s="22">
        <f>+INDEX('LISTA DE PRECIOS EKM '!B:K,MATCH(C3883,'LISTA DE PRECIOS EKM '!A:A,0),9)</f>
        <v>2189900</v>
      </c>
      <c r="G3883" s="22" t="str">
        <f>+IF(ISNUMBER(MATCH(C3883,Precios!C:C,0)),"Sí está", "No está")</f>
        <v>Sí está</v>
      </c>
    </row>
  </sheetData>
  <autoFilter ref="A1:G3883" xr:uid="{FE8CC77D-3E06-445E-8294-D736F928F69A}">
    <filterColumn colId="1">
      <filters>
        <filter val="MP SILLA EAMES CON BRAZOS 45X61X80 AMARILLO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16151-D00C-46A4-BB9D-4D4FD1B282AE}">
  <dimension ref="A1:M2931"/>
  <sheetViews>
    <sheetView topLeftCell="C1" workbookViewId="0">
      <selection activeCell="D15" sqref="D15"/>
    </sheetView>
  </sheetViews>
  <sheetFormatPr baseColWidth="10" defaultRowHeight="14.4"/>
  <cols>
    <col min="1" max="1" width="9.5546875" bestFit="1" customWidth="1"/>
    <col min="2" max="2" width="15.109375" bestFit="1" customWidth="1"/>
    <col min="3" max="3" width="13" bestFit="1" customWidth="1"/>
    <col min="4" max="4" width="18.5546875" bestFit="1" customWidth="1"/>
    <col min="5" max="5" width="98.21875" bestFit="1" customWidth="1"/>
    <col min="6" max="6" width="48.6640625" bestFit="1" customWidth="1"/>
    <col min="7" max="8" width="8" bestFit="1" customWidth="1"/>
    <col min="9" max="9" width="11.109375" bestFit="1" customWidth="1"/>
    <col min="10" max="10" width="8.5546875" bestFit="1" customWidth="1"/>
    <col min="11" max="11" width="15.21875" bestFit="1" customWidth="1"/>
    <col min="12" max="13" width="14.33203125" style="86" bestFit="1" customWidth="1"/>
  </cols>
  <sheetData>
    <row r="1" spans="1:13" ht="39.6">
      <c r="A1" s="1" t="s">
        <v>18884</v>
      </c>
      <c r="B1" s="1" t="s">
        <v>0</v>
      </c>
      <c r="C1" s="1" t="s">
        <v>1</v>
      </c>
      <c r="D1" s="1" t="s">
        <v>1666</v>
      </c>
      <c r="E1" s="1" t="s">
        <v>2</v>
      </c>
      <c r="F1" s="1" t="s">
        <v>3</v>
      </c>
      <c r="G1" s="2" t="s">
        <v>4</v>
      </c>
      <c r="H1" s="2" t="s">
        <v>5</v>
      </c>
      <c r="I1" s="1" t="s">
        <v>14640</v>
      </c>
      <c r="J1" s="1" t="s">
        <v>18911</v>
      </c>
      <c r="K1" s="1" t="s">
        <v>18912</v>
      </c>
      <c r="L1" s="85" t="s">
        <v>18913</v>
      </c>
      <c r="M1" s="85" t="s">
        <v>8585</v>
      </c>
    </row>
    <row r="2" spans="1:13">
      <c r="A2" t="s">
        <v>2695</v>
      </c>
      <c r="B2" s="68" t="s">
        <v>9</v>
      </c>
      <c r="C2" s="68" t="s">
        <v>10</v>
      </c>
      <c r="D2" s="9" t="s">
        <v>1668</v>
      </c>
      <c r="E2" s="68" t="s">
        <v>11</v>
      </c>
      <c r="F2" s="68" t="s">
        <v>12</v>
      </c>
      <c r="G2" s="6">
        <v>479900</v>
      </c>
      <c r="H2" s="6" t="s">
        <v>13</v>
      </c>
      <c r="I2">
        <v>399900</v>
      </c>
      <c r="J2">
        <f>+INDEX(Hoja2!A:K,MATCH('ALL PRODUCTS'!B2,Hoja2!B:B,0),6)</f>
        <v>383920</v>
      </c>
      <c r="K2" s="79">
        <f>+INDEX(Hoja2!A:K,MATCH('ALL PRODUCTS'!B2,Hoja2!B:B,0),5)</f>
        <v>20</v>
      </c>
      <c r="L2" s="86">
        <v>857780.00000000012</v>
      </c>
      <c r="M2" s="86">
        <v>389900</v>
      </c>
    </row>
    <row r="3" spans="1:13">
      <c r="A3" t="s">
        <v>2695</v>
      </c>
      <c r="B3" s="68" t="s">
        <v>14</v>
      </c>
      <c r="C3" s="68"/>
      <c r="D3" s="68"/>
      <c r="E3" s="68" t="s">
        <v>15</v>
      </c>
      <c r="F3" s="68" t="s">
        <v>16</v>
      </c>
      <c r="G3" s="6">
        <v>549900</v>
      </c>
      <c r="H3" s="6" t="s">
        <v>13</v>
      </c>
      <c r="I3">
        <v>229900</v>
      </c>
      <c r="J3">
        <f>+INDEX(Hoja2!A:K,MATCH('ALL PRODUCTS'!B3,Hoja2!B:B,0),6)</f>
        <v>302445</v>
      </c>
      <c r="K3" s="79">
        <f>+INDEX(Hoja2!A:K,MATCH('ALL PRODUCTS'!B3,Hoja2!B:B,0),5)</f>
        <v>45</v>
      </c>
      <c r="L3" s="86" t="e">
        <v>#N/A</v>
      </c>
      <c r="M3" s="86" t="e">
        <v>#N/A</v>
      </c>
    </row>
    <row r="4" spans="1:13">
      <c r="A4" t="s">
        <v>2695</v>
      </c>
      <c r="B4" s="68" t="s">
        <v>14</v>
      </c>
      <c r="C4" s="68" t="s">
        <v>17</v>
      </c>
      <c r="D4" s="9" t="s">
        <v>1669</v>
      </c>
      <c r="E4" s="69" t="str">
        <f>"     "&amp;E3</f>
        <v xml:space="preserve">     Silla Eames Con Brazos,  Envío Gratis, Eames Promoción</v>
      </c>
      <c r="F4" s="68" t="s">
        <v>18</v>
      </c>
      <c r="G4" s="70">
        <f>G3</f>
        <v>549900</v>
      </c>
      <c r="H4" s="70" t="str">
        <f>H3&amp;"     "</f>
        <v xml:space="preserve">$     </v>
      </c>
      <c r="J4">
        <f>+INDEX(Hoja2!A:K,MATCH('ALL PRODUCTS'!B4,Hoja2!B:B,0),6)</f>
        <v>302445</v>
      </c>
      <c r="K4" s="79">
        <f>+INDEX(Hoja2!A:K,MATCH('ALL PRODUCTS'!B4,Hoja2!B:B,0),5)</f>
        <v>45</v>
      </c>
      <c r="L4" s="86">
        <v>505780.00000000006</v>
      </c>
      <c r="M4" s="86">
        <v>229900</v>
      </c>
    </row>
    <row r="5" spans="1:13">
      <c r="A5" t="s">
        <v>2695</v>
      </c>
      <c r="B5" s="68" t="s">
        <v>14</v>
      </c>
      <c r="C5" s="68" t="s">
        <v>19</v>
      </c>
      <c r="D5" s="9" t="s">
        <v>1670</v>
      </c>
      <c r="E5" s="69" t="str">
        <f>"     "&amp;E3</f>
        <v xml:space="preserve">     Silla Eames Con Brazos,  Envío Gratis, Eames Promoción</v>
      </c>
      <c r="F5" s="68" t="s">
        <v>20</v>
      </c>
      <c r="G5" s="70">
        <f>G3</f>
        <v>549900</v>
      </c>
      <c r="H5" s="70" t="str">
        <f>H3&amp;"     "</f>
        <v xml:space="preserve">$     </v>
      </c>
      <c r="J5">
        <f>+INDEX(Hoja2!A:K,MATCH('ALL PRODUCTS'!B5,Hoja2!B:B,0),6)</f>
        <v>302445</v>
      </c>
      <c r="K5" s="79">
        <f>+INDEX(Hoja2!A:K,MATCH('ALL PRODUCTS'!B5,Hoja2!B:B,0),5)</f>
        <v>45</v>
      </c>
      <c r="L5" s="86">
        <v>505780.00000000006</v>
      </c>
      <c r="M5" s="86">
        <v>229900</v>
      </c>
    </row>
    <row r="6" spans="1:13">
      <c r="A6" t="s">
        <v>2695</v>
      </c>
      <c r="B6" s="68" t="s">
        <v>14</v>
      </c>
      <c r="C6" s="68" t="s">
        <v>21</v>
      </c>
      <c r="D6" s="9" t="s">
        <v>1671</v>
      </c>
      <c r="E6" s="69" t="str">
        <f>"     "&amp;E3</f>
        <v xml:space="preserve">     Silla Eames Con Brazos,  Envío Gratis, Eames Promoción</v>
      </c>
      <c r="F6" s="68" t="s">
        <v>22</v>
      </c>
      <c r="G6" s="70">
        <f>G3</f>
        <v>549900</v>
      </c>
      <c r="H6" s="70" t="str">
        <f>H3&amp;"     "</f>
        <v xml:space="preserve">$     </v>
      </c>
      <c r="J6">
        <f>+INDEX(Hoja2!A:K,MATCH('ALL PRODUCTS'!B6,Hoja2!B:B,0),6)</f>
        <v>302445</v>
      </c>
      <c r="K6" s="79">
        <f>+INDEX(Hoja2!A:K,MATCH('ALL PRODUCTS'!B6,Hoja2!B:B,0),5)</f>
        <v>45</v>
      </c>
      <c r="L6" s="86">
        <v>505780.00000000006</v>
      </c>
      <c r="M6" s="86">
        <v>229900</v>
      </c>
    </row>
    <row r="7" spans="1:13">
      <c r="A7" t="s">
        <v>2695</v>
      </c>
      <c r="B7" s="68" t="s">
        <v>14</v>
      </c>
      <c r="C7" s="68" t="s">
        <v>23</v>
      </c>
      <c r="D7" s="9" t="s">
        <v>1672</v>
      </c>
      <c r="E7" s="69" t="str">
        <f>"     "&amp;E3</f>
        <v xml:space="preserve">     Silla Eames Con Brazos,  Envío Gratis, Eames Promoción</v>
      </c>
      <c r="F7" s="68" t="s">
        <v>24</v>
      </c>
      <c r="G7" s="70">
        <f>G3</f>
        <v>549900</v>
      </c>
      <c r="H7" s="70" t="str">
        <f>H3&amp;"     "</f>
        <v xml:space="preserve">$     </v>
      </c>
      <c r="J7">
        <f>+INDEX(Hoja2!A:K,MATCH('ALL PRODUCTS'!B7,Hoja2!B:B,0),6)</f>
        <v>302445</v>
      </c>
      <c r="K7" s="79">
        <f>+INDEX(Hoja2!A:K,MATCH('ALL PRODUCTS'!B7,Hoja2!B:B,0),5)</f>
        <v>45</v>
      </c>
      <c r="L7" s="86">
        <v>505780.00000000006</v>
      </c>
      <c r="M7" s="86">
        <v>229900</v>
      </c>
    </row>
    <row r="8" spans="1:13">
      <c r="A8" t="s">
        <v>2695</v>
      </c>
      <c r="B8" s="68" t="s">
        <v>14</v>
      </c>
      <c r="C8" s="68" t="s">
        <v>25</v>
      </c>
      <c r="D8" s="9" t="s">
        <v>1673</v>
      </c>
      <c r="E8" s="69" t="str">
        <f>"     "&amp;E3</f>
        <v xml:space="preserve">     Silla Eames Con Brazos,  Envío Gratis, Eames Promoción</v>
      </c>
      <c r="F8" s="68" t="s">
        <v>26</v>
      </c>
      <c r="G8" s="70">
        <f>G3</f>
        <v>549900</v>
      </c>
      <c r="H8" s="70" t="str">
        <f>H3&amp;"     "</f>
        <v xml:space="preserve">$     </v>
      </c>
      <c r="J8">
        <f>+INDEX(Hoja2!A:K,MATCH('ALL PRODUCTS'!B8,Hoja2!B:B,0),6)</f>
        <v>302445</v>
      </c>
      <c r="K8" s="79">
        <f>+INDEX(Hoja2!A:K,MATCH('ALL PRODUCTS'!B8,Hoja2!B:B,0),5)</f>
        <v>45</v>
      </c>
      <c r="L8" s="86" t="e">
        <v>#N/A</v>
      </c>
      <c r="M8" s="86" t="e">
        <v>#N/A</v>
      </c>
    </row>
    <row r="9" spans="1:13">
      <c r="A9" t="s">
        <v>2695</v>
      </c>
      <c r="B9" s="68" t="s">
        <v>14</v>
      </c>
      <c r="C9" s="68" t="s">
        <v>27</v>
      </c>
      <c r="D9" s="9" t="s">
        <v>1674</v>
      </c>
      <c r="E9" s="69" t="str">
        <f>"     "&amp;E3</f>
        <v xml:space="preserve">     Silla Eames Con Brazos,  Envío Gratis, Eames Promoción</v>
      </c>
      <c r="F9" s="68" t="s">
        <v>28</v>
      </c>
      <c r="G9" s="70">
        <f>G3</f>
        <v>549900</v>
      </c>
      <c r="H9" s="70" t="str">
        <f>H3&amp;"     "</f>
        <v xml:space="preserve">$     </v>
      </c>
      <c r="J9">
        <f>+INDEX(Hoja2!A:K,MATCH('ALL PRODUCTS'!B9,Hoja2!B:B,0),6)</f>
        <v>302445</v>
      </c>
      <c r="K9" s="79">
        <f>+INDEX(Hoja2!A:K,MATCH('ALL PRODUCTS'!B9,Hoja2!B:B,0),5)</f>
        <v>45</v>
      </c>
      <c r="L9" s="86">
        <v>505780.00000000006</v>
      </c>
      <c r="M9" s="86">
        <v>229900</v>
      </c>
    </row>
    <row r="10" spans="1:13">
      <c r="A10" t="s">
        <v>2695</v>
      </c>
      <c r="B10" s="68" t="s">
        <v>29</v>
      </c>
      <c r="C10" s="68"/>
      <c r="D10" s="68" t="s">
        <v>6</v>
      </c>
      <c r="E10" s="68" t="s">
        <v>30</v>
      </c>
      <c r="F10" s="68" t="s">
        <v>16</v>
      </c>
      <c r="G10" s="6">
        <v>169900</v>
      </c>
      <c r="H10" s="6" t="s">
        <v>13</v>
      </c>
      <c r="I10">
        <v>149900</v>
      </c>
      <c r="J10">
        <f>+INDEX(Hoja2!A:K,MATCH('ALL PRODUCTS'!B10,Hoja2!B:B,0),6)</f>
        <v>164803</v>
      </c>
      <c r="K10" s="79">
        <f>+INDEX(Hoja2!A:K,MATCH('ALL PRODUCTS'!B10,Hoja2!B:B,0),5)</f>
        <v>3</v>
      </c>
      <c r="L10" s="86" t="e">
        <v>#N/A</v>
      </c>
      <c r="M10" s="86" t="e">
        <v>#N/A</v>
      </c>
    </row>
    <row r="11" spans="1:13">
      <c r="A11" t="s">
        <v>2695</v>
      </c>
      <c r="B11" s="68" t="s">
        <v>29</v>
      </c>
      <c r="C11" s="68" t="s">
        <v>31</v>
      </c>
      <c r="D11" s="9" t="s">
        <v>1675</v>
      </c>
      <c r="E11" s="69" t="str">
        <f>"     "&amp;E10</f>
        <v xml:space="preserve">     Silla Eames Niños, Silla Eames Kids, Eames Promocion.</v>
      </c>
      <c r="F11" s="68" t="s">
        <v>32</v>
      </c>
      <c r="G11" s="70">
        <f>G10</f>
        <v>169900</v>
      </c>
      <c r="H11" s="70" t="str">
        <f>H10&amp;"     "</f>
        <v xml:space="preserve">$     </v>
      </c>
      <c r="I11" t="s">
        <v>6</v>
      </c>
      <c r="J11">
        <f>+INDEX(Hoja2!A:K,MATCH('ALL PRODUCTS'!B11,Hoja2!B:B,0),6)</f>
        <v>164803</v>
      </c>
      <c r="K11" s="79">
        <f>+INDEX(Hoja2!A:K,MATCH('ALL PRODUCTS'!B11,Hoja2!B:B,0),5)</f>
        <v>3</v>
      </c>
      <c r="L11" s="86">
        <v>285780</v>
      </c>
      <c r="M11" s="86">
        <v>129900</v>
      </c>
    </row>
    <row r="12" spans="1:13">
      <c r="A12" t="s">
        <v>2695</v>
      </c>
      <c r="B12" s="68" t="s">
        <v>29</v>
      </c>
      <c r="C12" s="68" t="s">
        <v>33</v>
      </c>
      <c r="D12" s="9" t="s">
        <v>1676</v>
      </c>
      <c r="E12" s="69" t="str">
        <f>"     "&amp;E10</f>
        <v xml:space="preserve">     Silla Eames Niños, Silla Eames Kids, Eames Promocion.</v>
      </c>
      <c r="F12" s="68" t="s">
        <v>34</v>
      </c>
      <c r="G12" s="70">
        <f>G10</f>
        <v>169900</v>
      </c>
      <c r="H12" s="70" t="str">
        <f>H10&amp;"     "</f>
        <v xml:space="preserve">$     </v>
      </c>
      <c r="I12" t="s">
        <v>6</v>
      </c>
      <c r="J12">
        <f>+INDEX(Hoja2!A:K,MATCH('ALL PRODUCTS'!B12,Hoja2!B:B,0),6)</f>
        <v>164803</v>
      </c>
      <c r="K12" s="79">
        <f>+INDEX(Hoja2!A:K,MATCH('ALL PRODUCTS'!B12,Hoja2!B:B,0),5)</f>
        <v>3</v>
      </c>
      <c r="L12" s="86">
        <v>285780</v>
      </c>
      <c r="M12" s="86">
        <v>129900</v>
      </c>
    </row>
    <row r="13" spans="1:13">
      <c r="A13" t="s">
        <v>2695</v>
      </c>
      <c r="B13" s="68" t="s">
        <v>29</v>
      </c>
      <c r="C13" s="68" t="s">
        <v>35</v>
      </c>
      <c r="D13" s="9" t="s">
        <v>1677</v>
      </c>
      <c r="E13" s="69" t="str">
        <f>"     "&amp;E10</f>
        <v xml:space="preserve">     Silla Eames Niños, Silla Eames Kids, Eames Promocion.</v>
      </c>
      <c r="F13" s="68" t="s">
        <v>36</v>
      </c>
      <c r="G13" s="70">
        <f>G10</f>
        <v>169900</v>
      </c>
      <c r="H13" s="70" t="str">
        <f>H10&amp;"     "</f>
        <v xml:space="preserve">$     </v>
      </c>
      <c r="J13">
        <f>+INDEX(Hoja2!A:K,MATCH('ALL PRODUCTS'!B13,Hoja2!B:B,0),6)</f>
        <v>164803</v>
      </c>
      <c r="K13" s="79">
        <f>+INDEX(Hoja2!A:K,MATCH('ALL PRODUCTS'!B13,Hoja2!B:B,0),5)</f>
        <v>3</v>
      </c>
      <c r="L13" s="86">
        <v>307780</v>
      </c>
      <c r="M13" s="86">
        <v>139900</v>
      </c>
    </row>
    <row r="14" spans="1:13">
      <c r="A14" t="s">
        <v>2695</v>
      </c>
      <c r="B14" s="68" t="s">
        <v>29</v>
      </c>
      <c r="C14" s="68" t="s">
        <v>37</v>
      </c>
      <c r="D14" s="9" t="s">
        <v>1678</v>
      </c>
      <c r="E14" s="69" t="str">
        <f>"     "&amp;E10</f>
        <v xml:space="preserve">     Silla Eames Niños, Silla Eames Kids, Eames Promocion.</v>
      </c>
      <c r="F14" s="68" t="s">
        <v>38</v>
      </c>
      <c r="G14" s="70">
        <f>G10</f>
        <v>169900</v>
      </c>
      <c r="H14" s="70" t="str">
        <f>H10&amp;"     "</f>
        <v xml:space="preserve">$     </v>
      </c>
      <c r="J14">
        <f>+INDEX(Hoja2!A:K,MATCH('ALL PRODUCTS'!B14,Hoja2!B:B,0),6)</f>
        <v>164803</v>
      </c>
      <c r="K14" s="79">
        <f>+INDEX(Hoja2!A:K,MATCH('ALL PRODUCTS'!B14,Hoja2!B:B,0),5)</f>
        <v>3</v>
      </c>
      <c r="L14" s="86">
        <v>329780</v>
      </c>
      <c r="M14" s="86">
        <v>149900</v>
      </c>
    </row>
    <row r="15" spans="1:13">
      <c r="A15" t="s">
        <v>2695</v>
      </c>
      <c r="B15" s="68" t="s">
        <v>39</v>
      </c>
      <c r="C15" s="68"/>
      <c r="D15" s="68" t="s">
        <v>6</v>
      </c>
      <c r="E15" s="68" t="s">
        <v>40</v>
      </c>
      <c r="F15" s="68" t="s">
        <v>16</v>
      </c>
      <c r="G15" s="6">
        <v>1089900</v>
      </c>
      <c r="H15" s="6" t="s">
        <v>13</v>
      </c>
      <c r="I15">
        <v>839900</v>
      </c>
      <c r="J15">
        <f>+INDEX(Hoja2!A:K,MATCH('ALL PRODUCTS'!B15,Hoja2!B:B,0),6)</f>
        <v>1057203</v>
      </c>
      <c r="K15" s="79">
        <f>+INDEX(Hoja2!A:K,MATCH('ALL PRODUCTS'!B15,Hoja2!B:B,0),5)</f>
        <v>3</v>
      </c>
      <c r="L15" s="86" t="e">
        <v>#N/A</v>
      </c>
      <c r="M15" s="86" t="e">
        <v>#N/A</v>
      </c>
    </row>
    <row r="16" spans="1:13">
      <c r="A16" t="s">
        <v>2695</v>
      </c>
      <c r="B16" s="68" t="s">
        <v>39</v>
      </c>
      <c r="C16" s="68" t="s">
        <v>41</v>
      </c>
      <c r="D16" s="9" t="s">
        <v>1679</v>
      </c>
      <c r="E16" s="69" t="str">
        <f>"     "&amp;E15</f>
        <v xml:space="preserve">     Sillas Oficina Alta,ergonomica Reclinable, Gerencial Negra</v>
      </c>
      <c r="F16" s="68" t="s">
        <v>36</v>
      </c>
      <c r="G16" s="70">
        <f>G15</f>
        <v>1089900</v>
      </c>
      <c r="H16" s="70" t="str">
        <f>H15&amp;"     "</f>
        <v xml:space="preserve">$     </v>
      </c>
      <c r="J16">
        <f>+INDEX(Hoja2!A:K,MATCH('ALL PRODUCTS'!B16,Hoja2!B:B,0),6)</f>
        <v>1057203</v>
      </c>
      <c r="K16" s="79">
        <f>+INDEX(Hoja2!A:K,MATCH('ALL PRODUCTS'!B16,Hoja2!B:B,0),5)</f>
        <v>3</v>
      </c>
      <c r="L16" s="86">
        <v>1671780.0000000002</v>
      </c>
      <c r="M16" s="86">
        <v>759900</v>
      </c>
    </row>
    <row r="17" spans="1:13">
      <c r="A17" t="s">
        <v>2695</v>
      </c>
      <c r="B17" s="68" t="s">
        <v>39</v>
      </c>
      <c r="C17" s="68" t="s">
        <v>43</v>
      </c>
      <c r="D17" s="9" t="s">
        <v>1681</v>
      </c>
      <c r="E17" s="69" t="str">
        <f>"     "&amp;E15</f>
        <v xml:space="preserve">     Sillas Oficina Alta,ergonomica Reclinable, Gerencial Negra</v>
      </c>
      <c r="F17" s="68" t="s">
        <v>44</v>
      </c>
      <c r="G17" s="70">
        <f>G15</f>
        <v>1089900</v>
      </c>
      <c r="H17" s="70" t="str">
        <f>H15&amp;"     "</f>
        <v xml:space="preserve">$     </v>
      </c>
      <c r="J17">
        <f>+INDEX(Hoja2!A:K,MATCH('ALL PRODUCTS'!B17,Hoja2!B:B,0),6)</f>
        <v>1057203</v>
      </c>
      <c r="K17" s="79">
        <f>+INDEX(Hoja2!A:K,MATCH('ALL PRODUCTS'!B17,Hoja2!B:B,0),5)</f>
        <v>3</v>
      </c>
      <c r="L17" s="86">
        <v>1781780.0000000002</v>
      </c>
      <c r="M17" s="86">
        <v>809900</v>
      </c>
    </row>
    <row r="18" spans="1:13">
      <c r="A18" t="s">
        <v>2695</v>
      </c>
      <c r="B18" s="68" t="s">
        <v>39</v>
      </c>
      <c r="C18" s="68" t="s">
        <v>42</v>
      </c>
      <c r="D18" s="9" t="s">
        <v>1680</v>
      </c>
      <c r="E18" s="69" t="str">
        <f>"     "&amp;E15</f>
        <v xml:space="preserve">     Sillas Oficina Alta,ergonomica Reclinable, Gerencial Negra</v>
      </c>
      <c r="F18" s="68" t="s">
        <v>12</v>
      </c>
      <c r="G18" s="70">
        <f>G15</f>
        <v>1089900</v>
      </c>
      <c r="H18" s="70" t="str">
        <f>H15&amp;"     "</f>
        <v xml:space="preserve">$     </v>
      </c>
      <c r="J18">
        <f>+INDEX(Hoja2!A:K,MATCH('ALL PRODUCTS'!B18,Hoja2!B:B,0),6)</f>
        <v>1057203</v>
      </c>
      <c r="K18" s="79">
        <f>+INDEX(Hoja2!A:K,MATCH('ALL PRODUCTS'!B18,Hoja2!B:B,0),5)</f>
        <v>3</v>
      </c>
      <c r="L18" s="86">
        <v>1671780.0000000002</v>
      </c>
      <c r="M18" s="86">
        <v>759900</v>
      </c>
    </row>
    <row r="19" spans="1:13">
      <c r="A19" t="s">
        <v>2695</v>
      </c>
      <c r="B19" s="68" t="s">
        <v>45</v>
      </c>
      <c r="C19" s="68" t="s">
        <v>46</v>
      </c>
      <c r="D19" s="9" t="s">
        <v>1682</v>
      </c>
      <c r="E19" s="9" t="s">
        <v>47</v>
      </c>
      <c r="F19" s="68" t="s">
        <v>48</v>
      </c>
      <c r="G19" s="6">
        <v>409900</v>
      </c>
      <c r="H19" s="6" t="s">
        <v>13</v>
      </c>
      <c r="I19">
        <v>409900</v>
      </c>
      <c r="J19">
        <f>+INDEX(Hoja2!A:K,MATCH('ALL PRODUCTS'!B19,Hoja2!B:B,0),6)</f>
        <v>368910</v>
      </c>
      <c r="K19" s="79">
        <f>+INDEX(Hoja2!A:K,MATCH('ALL PRODUCTS'!B19,Hoja2!B:B,0),5)</f>
        <v>10</v>
      </c>
      <c r="L19" s="86">
        <v>879780.00000000012</v>
      </c>
      <c r="M19" s="86">
        <v>399900</v>
      </c>
    </row>
    <row r="20" spans="1:13">
      <c r="A20" t="s">
        <v>2695</v>
      </c>
      <c r="B20" s="68" t="s">
        <v>49</v>
      </c>
      <c r="C20" s="68"/>
      <c r="D20" s="68" t="s">
        <v>6</v>
      </c>
      <c r="E20" s="68" t="s">
        <v>50</v>
      </c>
      <c r="F20" s="68" t="s">
        <v>16</v>
      </c>
      <c r="G20" s="6">
        <v>349900</v>
      </c>
      <c r="H20" s="6" t="s">
        <v>13</v>
      </c>
      <c r="I20">
        <v>399900</v>
      </c>
      <c r="J20">
        <f>+INDEX(Hoja2!A:K,MATCH('ALL PRODUCTS'!B20,Hoja2!B:B,0),6)</f>
        <v>339403</v>
      </c>
      <c r="K20" s="79">
        <f>+INDEX(Hoja2!A:K,MATCH('ALL PRODUCTS'!B20,Hoja2!B:B,0),5)</f>
        <v>3</v>
      </c>
      <c r="L20" s="86" t="e">
        <v>#N/A</v>
      </c>
      <c r="M20" s="86" t="e">
        <v>#N/A</v>
      </c>
    </row>
    <row r="21" spans="1:13">
      <c r="A21" t="s">
        <v>2695</v>
      </c>
      <c r="B21" s="68" t="s">
        <v>49</v>
      </c>
      <c r="C21" s="68" t="s">
        <v>51</v>
      </c>
      <c r="D21" s="9" t="s">
        <v>1683</v>
      </c>
      <c r="E21" s="69" t="str">
        <f>"     "&amp;E20</f>
        <v xml:space="preserve">     Sillas Oficina  Escritorios Ergonomica Reclinable Gerencial </v>
      </c>
      <c r="F21" s="68" t="s">
        <v>12</v>
      </c>
      <c r="G21" s="70">
        <f>G20</f>
        <v>349900</v>
      </c>
      <c r="H21" s="70" t="str">
        <f>H20&amp;"     "</f>
        <v xml:space="preserve">$     </v>
      </c>
      <c r="J21">
        <f>+INDEX(Hoja2!A:K,MATCH('ALL PRODUCTS'!B21,Hoja2!B:B,0),6)</f>
        <v>339403</v>
      </c>
      <c r="K21" s="79">
        <f>+INDEX(Hoja2!A:K,MATCH('ALL PRODUCTS'!B21,Hoja2!B:B,0),5)</f>
        <v>3</v>
      </c>
      <c r="L21" s="86">
        <v>571780</v>
      </c>
      <c r="M21" s="86">
        <v>259900</v>
      </c>
    </row>
    <row r="22" spans="1:13">
      <c r="A22" t="s">
        <v>2695</v>
      </c>
      <c r="B22" s="68" t="s">
        <v>49</v>
      </c>
      <c r="C22" s="68" t="s">
        <v>52</v>
      </c>
      <c r="D22" s="9" t="s">
        <v>1684</v>
      </c>
      <c r="E22" s="69" t="str">
        <f>"     "&amp;E20</f>
        <v xml:space="preserve">     Sillas Oficina  Escritorios Ergonomica Reclinable Gerencial </v>
      </c>
      <c r="F22" s="68" t="s">
        <v>38</v>
      </c>
      <c r="G22" s="70">
        <f>G20</f>
        <v>349900</v>
      </c>
      <c r="H22" s="70" t="str">
        <f>H20&amp;"     "</f>
        <v xml:space="preserve">$     </v>
      </c>
      <c r="J22">
        <f>+INDEX(Hoja2!A:K,MATCH('ALL PRODUCTS'!B22,Hoja2!B:B,0),6)</f>
        <v>339403</v>
      </c>
      <c r="K22" s="79">
        <f>+INDEX(Hoja2!A:K,MATCH('ALL PRODUCTS'!B22,Hoja2!B:B,0),5)</f>
        <v>3</v>
      </c>
      <c r="L22" s="86">
        <v>857780.00000000012</v>
      </c>
      <c r="M22" s="86">
        <v>389900</v>
      </c>
    </row>
    <row r="23" spans="1:13">
      <c r="A23" t="s">
        <v>2695</v>
      </c>
      <c r="B23" s="68" t="s">
        <v>49</v>
      </c>
      <c r="C23" s="68" t="s">
        <v>53</v>
      </c>
      <c r="D23" s="9" t="s">
        <v>1685</v>
      </c>
      <c r="E23" s="69" t="str">
        <f>"     "&amp;E20</f>
        <v xml:space="preserve">     Sillas Oficina  Escritorios Ergonomica Reclinable Gerencial </v>
      </c>
      <c r="F23" s="68" t="s">
        <v>54</v>
      </c>
      <c r="G23" s="70">
        <f>G20</f>
        <v>349900</v>
      </c>
      <c r="H23" s="70" t="str">
        <f>H20&amp;"     "</f>
        <v xml:space="preserve">$     </v>
      </c>
      <c r="J23">
        <f>+INDEX(Hoja2!A:K,MATCH('ALL PRODUCTS'!B23,Hoja2!B:B,0),6)</f>
        <v>339403</v>
      </c>
      <c r="K23" s="79">
        <f>+INDEX(Hoja2!A:K,MATCH('ALL PRODUCTS'!B23,Hoja2!B:B,0),5)</f>
        <v>3</v>
      </c>
      <c r="L23" s="86">
        <v>857780.00000000012</v>
      </c>
      <c r="M23" s="86">
        <v>389900</v>
      </c>
    </row>
    <row r="24" spans="1:13">
      <c r="A24" t="s">
        <v>2695</v>
      </c>
      <c r="B24" s="68" t="s">
        <v>61</v>
      </c>
      <c r="C24" s="68"/>
      <c r="D24" s="68" t="s">
        <v>6</v>
      </c>
      <c r="E24" s="68" t="s">
        <v>62</v>
      </c>
      <c r="F24" s="68" t="s">
        <v>16</v>
      </c>
      <c r="G24" s="6">
        <v>289900</v>
      </c>
      <c r="H24" s="6" t="s">
        <v>13</v>
      </c>
      <c r="I24">
        <v>289900</v>
      </c>
      <c r="J24">
        <f>+INDEX(Hoja2!A:K,MATCH('ALL PRODUCTS'!B24,Hoja2!B:B,0),6)</f>
        <v>260910</v>
      </c>
      <c r="K24" s="79">
        <f>+INDEX(Hoja2!A:K,MATCH('ALL PRODUCTS'!B24,Hoja2!B:B,0),5)</f>
        <v>10</v>
      </c>
      <c r="L24" s="86" t="e">
        <v>#N/A</v>
      </c>
      <c r="M24" s="86" t="e">
        <v>#N/A</v>
      </c>
    </row>
    <row r="25" spans="1:13">
      <c r="A25" t="s">
        <v>2695</v>
      </c>
      <c r="B25" s="68" t="s">
        <v>61</v>
      </c>
      <c r="C25" s="68" t="s">
        <v>63</v>
      </c>
      <c r="D25" s="9" t="s">
        <v>1687</v>
      </c>
      <c r="E25" s="69" t="str">
        <f>"     "&amp;E24</f>
        <v xml:space="preserve">     Silla Isoceles Tapizada,silla Oficina Espera + Envio Gratis</v>
      </c>
      <c r="F25" s="68" t="s">
        <v>64</v>
      </c>
      <c r="G25" s="70">
        <f>G24</f>
        <v>289900</v>
      </c>
      <c r="H25" s="70" t="str">
        <f>H24&amp;"     "</f>
        <v xml:space="preserve">$     </v>
      </c>
      <c r="J25">
        <f>+INDEX(Hoja2!A:K,MATCH('ALL PRODUCTS'!B25,Hoja2!B:B,0),6)</f>
        <v>260910</v>
      </c>
      <c r="K25" s="79">
        <f>+INDEX(Hoja2!A:K,MATCH('ALL PRODUCTS'!B25,Hoja2!B:B,0),5)</f>
        <v>10</v>
      </c>
      <c r="L25" s="86">
        <v>615780</v>
      </c>
      <c r="M25" s="86">
        <v>279900</v>
      </c>
    </row>
    <row r="26" spans="1:13">
      <c r="A26" t="s">
        <v>2695</v>
      </c>
      <c r="B26" s="68" t="s">
        <v>61</v>
      </c>
      <c r="C26" s="68" t="s">
        <v>65</v>
      </c>
      <c r="D26" s="9" t="s">
        <v>1688</v>
      </c>
      <c r="E26" s="69" t="str">
        <f>"     "&amp;E24</f>
        <v xml:space="preserve">     Silla Isoceles Tapizada,silla Oficina Espera + Envio Gratis</v>
      </c>
      <c r="F26" s="68" t="s">
        <v>66</v>
      </c>
      <c r="G26" s="70">
        <f>G24</f>
        <v>289900</v>
      </c>
      <c r="H26" s="70" t="str">
        <f>H24&amp;"     "</f>
        <v xml:space="preserve">$     </v>
      </c>
      <c r="I26" t="s">
        <v>6</v>
      </c>
      <c r="J26">
        <f>+INDEX(Hoja2!A:K,MATCH('ALL PRODUCTS'!B26,Hoja2!B:B,0),6)</f>
        <v>260910</v>
      </c>
      <c r="K26" s="79">
        <f>+INDEX(Hoja2!A:K,MATCH('ALL PRODUCTS'!B26,Hoja2!B:B,0),5)</f>
        <v>10</v>
      </c>
      <c r="L26" s="86" t="e">
        <v>#N/A</v>
      </c>
      <c r="M26" s="86" t="e">
        <v>#N/A</v>
      </c>
    </row>
    <row r="27" spans="1:13">
      <c r="A27" t="s">
        <v>2695</v>
      </c>
      <c r="B27" s="68" t="s">
        <v>67</v>
      </c>
      <c r="C27" s="68"/>
      <c r="D27" s="68" t="s">
        <v>6</v>
      </c>
      <c r="E27" s="68" t="s">
        <v>68</v>
      </c>
      <c r="F27" s="68" t="s">
        <v>16</v>
      </c>
      <c r="G27" s="6">
        <v>349900</v>
      </c>
      <c r="H27" s="6" t="s">
        <v>13</v>
      </c>
      <c r="I27">
        <v>279900</v>
      </c>
      <c r="J27" t="e">
        <f>+INDEX(Hoja2!A:K,MATCH('ALL PRODUCTS'!B27,Hoja2!B:B,0),6)</f>
        <v>#N/A</v>
      </c>
      <c r="K27" s="79" t="e">
        <f>+INDEX(Hoja2!A:K,MATCH('ALL PRODUCTS'!B27,Hoja2!B:B,0),5)</f>
        <v>#N/A</v>
      </c>
      <c r="L27" s="86" t="e">
        <v>#N/A</v>
      </c>
      <c r="M27" s="86" t="e">
        <v>#N/A</v>
      </c>
    </row>
    <row r="28" spans="1:13">
      <c r="A28" t="s">
        <v>2695</v>
      </c>
      <c r="B28" s="68" t="s">
        <v>67</v>
      </c>
      <c r="C28" s="68" t="s">
        <v>69</v>
      </c>
      <c r="D28" s="9" t="s">
        <v>1689</v>
      </c>
      <c r="E28" s="69" t="str">
        <f>"     "&amp;E27</f>
        <v xml:space="preserve">     Silla Triangulo, Silla Moderna, Silla Exteriores,promoción.</v>
      </c>
      <c r="F28" s="68" t="s">
        <v>36</v>
      </c>
      <c r="G28" s="70">
        <f>G27</f>
        <v>349900</v>
      </c>
      <c r="H28" s="70" t="str">
        <f>H27&amp;"     "</f>
        <v xml:space="preserve">$     </v>
      </c>
      <c r="J28" t="e">
        <f>+INDEX(Hoja2!A:K,MATCH('ALL PRODUCTS'!B28,Hoja2!B:B,0),6)</f>
        <v>#N/A</v>
      </c>
      <c r="K28" s="79" t="e">
        <f>+INDEX(Hoja2!A:K,MATCH('ALL PRODUCTS'!B28,Hoja2!B:B,0),5)</f>
        <v>#N/A</v>
      </c>
      <c r="L28" s="86">
        <v>593780</v>
      </c>
      <c r="M28" s="86">
        <v>269900</v>
      </c>
    </row>
    <row r="29" spans="1:13">
      <c r="A29" t="s">
        <v>2695</v>
      </c>
      <c r="B29" s="68" t="s">
        <v>67</v>
      </c>
      <c r="C29" s="68" t="s">
        <v>70</v>
      </c>
      <c r="D29" s="9" t="s">
        <v>1690</v>
      </c>
      <c r="E29" s="69" t="str">
        <f>"     "&amp;E27</f>
        <v xml:space="preserve">     Silla Triangulo, Silla Moderna, Silla Exteriores,promoción.</v>
      </c>
      <c r="F29" s="68" t="s">
        <v>34</v>
      </c>
      <c r="G29" s="70">
        <f>G27</f>
        <v>349900</v>
      </c>
      <c r="H29" s="70" t="str">
        <f>H27&amp;"     "</f>
        <v xml:space="preserve">$     </v>
      </c>
      <c r="J29" t="e">
        <f>+INDEX(Hoja2!A:K,MATCH('ALL PRODUCTS'!B29,Hoja2!B:B,0),6)</f>
        <v>#N/A</v>
      </c>
      <c r="K29" s="79" t="e">
        <f>+INDEX(Hoja2!A:K,MATCH('ALL PRODUCTS'!B29,Hoja2!B:B,0),5)</f>
        <v>#N/A</v>
      </c>
      <c r="L29" s="86">
        <v>659780</v>
      </c>
      <c r="M29" s="86">
        <v>299900</v>
      </c>
    </row>
    <row r="30" spans="1:13">
      <c r="A30" t="s">
        <v>2695</v>
      </c>
      <c r="B30" s="68" t="s">
        <v>67</v>
      </c>
      <c r="C30" s="68" t="s">
        <v>71</v>
      </c>
      <c r="D30" s="9" t="s">
        <v>1691</v>
      </c>
      <c r="E30" s="69" t="str">
        <f>"     "&amp;E27</f>
        <v xml:space="preserve">     Silla Triangulo, Silla Moderna, Silla Exteriores,promoción.</v>
      </c>
      <c r="F30" s="68" t="s">
        <v>12</v>
      </c>
      <c r="G30" s="70">
        <f>G27</f>
        <v>349900</v>
      </c>
      <c r="H30" s="70" t="str">
        <f>H27&amp;"     "</f>
        <v xml:space="preserve">$     </v>
      </c>
      <c r="J30" t="e">
        <f>+INDEX(Hoja2!A:K,MATCH('ALL PRODUCTS'!B30,Hoja2!B:B,0),6)</f>
        <v>#N/A</v>
      </c>
      <c r="K30" s="79" t="e">
        <f>+INDEX(Hoja2!A:K,MATCH('ALL PRODUCTS'!B30,Hoja2!B:B,0),5)</f>
        <v>#N/A</v>
      </c>
      <c r="L30" s="86">
        <v>593780</v>
      </c>
      <c r="M30" s="86">
        <v>269900</v>
      </c>
    </row>
    <row r="31" spans="1:13">
      <c r="A31" t="s">
        <v>2695</v>
      </c>
      <c r="B31" s="68" t="s">
        <v>67</v>
      </c>
      <c r="C31" s="68" t="s">
        <v>72</v>
      </c>
      <c r="D31" s="9" t="s">
        <v>1692</v>
      </c>
      <c r="E31" s="69" t="str">
        <f>"     "&amp;E27</f>
        <v xml:space="preserve">     Silla Triangulo, Silla Moderna, Silla Exteriores,promoción.</v>
      </c>
      <c r="F31" s="68" t="s">
        <v>54</v>
      </c>
      <c r="G31" s="70">
        <f>G27</f>
        <v>349900</v>
      </c>
      <c r="H31" s="70" t="str">
        <f>H27&amp;"     "</f>
        <v xml:space="preserve">$     </v>
      </c>
      <c r="I31" t="s">
        <v>6</v>
      </c>
      <c r="J31" t="e">
        <f>+INDEX(Hoja2!A:K,MATCH('ALL PRODUCTS'!B31,Hoja2!B:B,0),6)</f>
        <v>#N/A</v>
      </c>
      <c r="K31" s="79" t="e">
        <f>+INDEX(Hoja2!A:K,MATCH('ALL PRODUCTS'!B31,Hoja2!B:B,0),5)</f>
        <v>#N/A</v>
      </c>
      <c r="L31" s="86">
        <v>659780</v>
      </c>
      <c r="M31" s="86">
        <v>299900</v>
      </c>
    </row>
    <row r="32" spans="1:13">
      <c r="A32" t="s">
        <v>2695</v>
      </c>
      <c r="B32" s="68" t="s">
        <v>67</v>
      </c>
      <c r="C32" s="68" t="s">
        <v>73</v>
      </c>
      <c r="D32" s="9" t="s">
        <v>1693</v>
      </c>
      <c r="E32" s="69" t="str">
        <f>"     "&amp;E27</f>
        <v xml:space="preserve">     Silla Triangulo, Silla Moderna, Silla Exteriores,promoción.</v>
      </c>
      <c r="F32" s="68" t="s">
        <v>38</v>
      </c>
      <c r="G32" s="70">
        <f>G27</f>
        <v>349900</v>
      </c>
      <c r="H32" s="70" t="str">
        <f>H27&amp;"     "</f>
        <v xml:space="preserve">$     </v>
      </c>
      <c r="I32" t="s">
        <v>6</v>
      </c>
      <c r="J32" t="e">
        <f>+INDEX(Hoja2!A:K,MATCH('ALL PRODUCTS'!B32,Hoja2!B:B,0),6)</f>
        <v>#N/A</v>
      </c>
      <c r="K32" s="79" t="e">
        <f>+INDEX(Hoja2!A:K,MATCH('ALL PRODUCTS'!B32,Hoja2!B:B,0),5)</f>
        <v>#N/A</v>
      </c>
      <c r="L32" s="86">
        <v>659780</v>
      </c>
      <c r="M32" s="86">
        <v>299900</v>
      </c>
    </row>
    <row r="33" spans="1:13">
      <c r="A33" t="s">
        <v>2695</v>
      </c>
      <c r="B33" s="68" t="s">
        <v>74</v>
      </c>
      <c r="C33" s="68"/>
      <c r="D33" s="68" t="s">
        <v>6</v>
      </c>
      <c r="E33" s="68" t="s">
        <v>75</v>
      </c>
      <c r="F33" s="68" t="s">
        <v>16</v>
      </c>
      <c r="G33" s="6">
        <v>539800</v>
      </c>
      <c r="H33" s="6" t="s">
        <v>13</v>
      </c>
      <c r="I33">
        <v>159900</v>
      </c>
      <c r="J33">
        <f>+INDEX(Hoja2!A:K,MATCH('ALL PRODUCTS'!B33,Hoja2!B:B,0),6)</f>
        <v>523606</v>
      </c>
      <c r="K33" s="79">
        <f>+INDEX(Hoja2!A:K,MATCH('ALL PRODUCTS'!B33,Hoja2!B:B,0),5)</f>
        <v>3</v>
      </c>
      <c r="L33" s="86" t="e">
        <v>#N/A</v>
      </c>
      <c r="M33" s="86" t="e">
        <v>#N/A</v>
      </c>
    </row>
    <row r="34" spans="1:13">
      <c r="A34" t="s">
        <v>2695</v>
      </c>
      <c r="B34" s="68" t="s">
        <v>74</v>
      </c>
      <c r="C34" s="68">
        <v>47191731480</v>
      </c>
      <c r="D34" s="9" t="s">
        <v>1706</v>
      </c>
      <c r="E34" s="69" t="str">
        <f>"     "&amp;E33</f>
        <v xml:space="preserve">     Silla Eames,  Silla Moderna, Silla Eames Adulto</v>
      </c>
      <c r="F34" s="68" t="s">
        <v>28</v>
      </c>
      <c r="G34" s="70">
        <f>G33</f>
        <v>539800</v>
      </c>
      <c r="H34" s="70" t="str">
        <f>H33&amp;"     "</f>
        <v xml:space="preserve">$     </v>
      </c>
      <c r="J34">
        <f>+INDEX(Hoja2!A:K,MATCH('ALL PRODUCTS'!B34,Hoja2!B:B,0),6)</f>
        <v>523606</v>
      </c>
      <c r="K34" s="79">
        <f>+INDEX(Hoja2!A:K,MATCH('ALL PRODUCTS'!B34,Hoja2!B:B,0),5)</f>
        <v>3</v>
      </c>
      <c r="L34" s="86">
        <v>571780</v>
      </c>
      <c r="M34" s="86">
        <v>259900</v>
      </c>
    </row>
    <row r="35" spans="1:13">
      <c r="A35" t="s">
        <v>2695</v>
      </c>
      <c r="B35" s="68" t="s">
        <v>74</v>
      </c>
      <c r="C35" s="68" t="s">
        <v>77</v>
      </c>
      <c r="D35" s="9" t="s">
        <v>1695</v>
      </c>
      <c r="E35" s="69" t="str">
        <f>"     "&amp;E33</f>
        <v xml:space="preserve">     Silla Eames,  Silla Moderna, Silla Eames Adulto</v>
      </c>
      <c r="F35" s="68" t="s">
        <v>78</v>
      </c>
      <c r="G35" s="70">
        <f>G33</f>
        <v>539800</v>
      </c>
      <c r="H35" s="70" t="str">
        <f>H33&amp;"     "</f>
        <v xml:space="preserve">$     </v>
      </c>
      <c r="J35">
        <f>+INDEX(Hoja2!A:K,MATCH('ALL PRODUCTS'!B35,Hoja2!B:B,0),6)</f>
        <v>523606</v>
      </c>
      <c r="K35" s="79">
        <f>+INDEX(Hoja2!A:K,MATCH('ALL PRODUCTS'!B35,Hoja2!B:B,0),5)</f>
        <v>3</v>
      </c>
      <c r="L35" s="86">
        <v>307780</v>
      </c>
      <c r="M35" s="86">
        <v>139900</v>
      </c>
    </row>
    <row r="36" spans="1:13">
      <c r="A36" t="s">
        <v>2695</v>
      </c>
      <c r="B36" s="68" t="s">
        <v>74</v>
      </c>
      <c r="C36" s="68" t="s">
        <v>79</v>
      </c>
      <c r="D36" s="9" t="s">
        <v>1696</v>
      </c>
      <c r="E36" s="69" t="str">
        <f>"     "&amp;E33</f>
        <v xml:space="preserve">     Silla Eames,  Silla Moderna, Silla Eames Adulto</v>
      </c>
      <c r="F36" s="68" t="s">
        <v>80</v>
      </c>
      <c r="G36" s="70">
        <f>G33</f>
        <v>539800</v>
      </c>
      <c r="H36" s="70" t="str">
        <f>H33&amp;"     "</f>
        <v xml:space="preserve">$     </v>
      </c>
      <c r="J36">
        <f>+INDEX(Hoja2!A:K,MATCH('ALL PRODUCTS'!B36,Hoja2!B:B,0),6)</f>
        <v>523606</v>
      </c>
      <c r="K36" s="79">
        <f>+INDEX(Hoja2!A:K,MATCH('ALL PRODUCTS'!B36,Hoja2!B:B,0),5)</f>
        <v>3</v>
      </c>
      <c r="L36" s="86">
        <v>307780</v>
      </c>
      <c r="M36" s="86">
        <v>139900</v>
      </c>
    </row>
    <row r="37" spans="1:13">
      <c r="A37" t="s">
        <v>2695</v>
      </c>
      <c r="B37" s="68" t="s">
        <v>74</v>
      </c>
      <c r="C37" s="68" t="s">
        <v>81</v>
      </c>
      <c r="D37" s="9" t="s">
        <v>1697</v>
      </c>
      <c r="E37" s="69" t="str">
        <f>"     "&amp;E33</f>
        <v xml:space="preserve">     Silla Eames,  Silla Moderna, Silla Eames Adulto</v>
      </c>
      <c r="F37" s="68" t="s">
        <v>82</v>
      </c>
      <c r="G37" s="70">
        <f>G33</f>
        <v>539800</v>
      </c>
      <c r="H37" s="70" t="str">
        <f>H33&amp;"     "</f>
        <v xml:space="preserve">$     </v>
      </c>
      <c r="J37">
        <f>+INDEX(Hoja2!A:K,MATCH('ALL PRODUCTS'!B37,Hoja2!B:B,0),6)</f>
        <v>523606</v>
      </c>
      <c r="K37" s="79">
        <f>+INDEX(Hoja2!A:K,MATCH('ALL PRODUCTS'!B37,Hoja2!B:B,0),5)</f>
        <v>3</v>
      </c>
      <c r="L37" s="86">
        <v>285780</v>
      </c>
      <c r="M37" s="86">
        <v>129900</v>
      </c>
    </row>
    <row r="38" spans="1:13">
      <c r="A38" t="s">
        <v>2695</v>
      </c>
      <c r="B38" s="68" t="s">
        <v>74</v>
      </c>
      <c r="C38" s="68" t="s">
        <v>83</v>
      </c>
      <c r="D38" s="9" t="s">
        <v>1698</v>
      </c>
      <c r="E38" s="69" t="str">
        <f>"     "&amp;E33</f>
        <v xml:space="preserve">     Silla Eames,  Silla Moderna, Silla Eames Adulto</v>
      </c>
      <c r="F38" s="68" t="s">
        <v>20</v>
      </c>
      <c r="G38" s="70">
        <f>G33</f>
        <v>539800</v>
      </c>
      <c r="H38" s="70" t="str">
        <f>H33&amp;"     "</f>
        <v xml:space="preserve">$     </v>
      </c>
      <c r="J38">
        <f>+INDEX(Hoja2!A:K,MATCH('ALL PRODUCTS'!B38,Hoja2!B:B,0),6)</f>
        <v>523606</v>
      </c>
      <c r="K38" s="79">
        <f>+INDEX(Hoja2!A:K,MATCH('ALL PRODUCTS'!B38,Hoja2!B:B,0),5)</f>
        <v>3</v>
      </c>
      <c r="L38" s="86">
        <v>307780</v>
      </c>
      <c r="M38" s="86">
        <v>139900</v>
      </c>
    </row>
    <row r="39" spans="1:13">
      <c r="A39" t="s">
        <v>2695</v>
      </c>
      <c r="B39" s="68" t="s">
        <v>74</v>
      </c>
      <c r="C39" s="68" t="s">
        <v>84</v>
      </c>
      <c r="D39" s="9" t="s">
        <v>1699</v>
      </c>
      <c r="E39" s="69" t="str">
        <f>"     "&amp;E33</f>
        <v xml:space="preserve">     Silla Eames,  Silla Moderna, Silla Eames Adulto</v>
      </c>
      <c r="F39" s="68" t="s">
        <v>85</v>
      </c>
      <c r="G39" s="70">
        <f>G33</f>
        <v>539800</v>
      </c>
      <c r="H39" s="70" t="str">
        <f>H33&amp;"     "</f>
        <v xml:space="preserve">$     </v>
      </c>
      <c r="J39">
        <f>+INDEX(Hoja2!A:K,MATCH('ALL PRODUCTS'!B39,Hoja2!B:B,0),6)</f>
        <v>523606</v>
      </c>
      <c r="K39" s="79">
        <f>+INDEX(Hoja2!A:K,MATCH('ALL PRODUCTS'!B39,Hoja2!B:B,0),5)</f>
        <v>3</v>
      </c>
      <c r="L39" s="86">
        <v>351780</v>
      </c>
      <c r="M39" s="86">
        <v>159900</v>
      </c>
    </row>
    <row r="40" spans="1:13">
      <c r="A40" t="s">
        <v>2695</v>
      </c>
      <c r="B40" s="68" t="s">
        <v>74</v>
      </c>
      <c r="C40" s="68" t="s">
        <v>86</v>
      </c>
      <c r="D40" s="9" t="s">
        <v>1700</v>
      </c>
      <c r="E40" s="69" t="str">
        <f>"     "&amp;E33</f>
        <v xml:space="preserve">     Silla Eames,  Silla Moderna, Silla Eames Adulto</v>
      </c>
      <c r="F40" s="68" t="s">
        <v>22</v>
      </c>
      <c r="G40" s="70">
        <f>G33</f>
        <v>539800</v>
      </c>
      <c r="H40" s="70" t="str">
        <f>H33&amp;"     "</f>
        <v xml:space="preserve">$     </v>
      </c>
      <c r="J40">
        <f>+INDEX(Hoja2!A:K,MATCH('ALL PRODUCTS'!B40,Hoja2!B:B,0),6)</f>
        <v>523606</v>
      </c>
      <c r="K40" s="79">
        <f>+INDEX(Hoja2!A:K,MATCH('ALL PRODUCTS'!B40,Hoja2!B:B,0),5)</f>
        <v>3</v>
      </c>
      <c r="L40" s="86">
        <v>285780</v>
      </c>
      <c r="M40" s="86">
        <v>129900</v>
      </c>
    </row>
    <row r="41" spans="1:13">
      <c r="A41" t="s">
        <v>2695</v>
      </c>
      <c r="B41" s="68" t="s">
        <v>74</v>
      </c>
      <c r="C41" s="68" t="s">
        <v>87</v>
      </c>
      <c r="D41" s="9" t="s">
        <v>1701</v>
      </c>
      <c r="E41" s="69" t="str">
        <f>"     "&amp;E33</f>
        <v xml:space="preserve">     Silla Eames,  Silla Moderna, Silla Eames Adulto</v>
      </c>
      <c r="F41" s="68" t="s">
        <v>88</v>
      </c>
      <c r="G41" s="70">
        <f>G33</f>
        <v>539800</v>
      </c>
      <c r="H41" s="70" t="str">
        <f>H33&amp;"     "</f>
        <v xml:space="preserve">$     </v>
      </c>
      <c r="J41">
        <f>+INDEX(Hoja2!A:K,MATCH('ALL PRODUCTS'!B41,Hoja2!B:B,0),6)</f>
        <v>523606</v>
      </c>
      <c r="K41" s="79">
        <f>+INDEX(Hoja2!A:K,MATCH('ALL PRODUCTS'!B41,Hoja2!B:B,0),5)</f>
        <v>3</v>
      </c>
      <c r="L41" s="86">
        <v>329780</v>
      </c>
      <c r="M41" s="86">
        <v>149900</v>
      </c>
    </row>
    <row r="42" spans="1:13">
      <c r="A42" t="s">
        <v>2695</v>
      </c>
      <c r="B42" s="68" t="s">
        <v>74</v>
      </c>
      <c r="C42" s="68" t="s">
        <v>89</v>
      </c>
      <c r="D42" s="9" t="s">
        <v>1702</v>
      </c>
      <c r="E42" s="69" t="str">
        <f>"     "&amp;E33</f>
        <v xml:space="preserve">     Silla Eames,  Silla Moderna, Silla Eames Adulto</v>
      </c>
      <c r="F42" s="68" t="s">
        <v>90</v>
      </c>
      <c r="G42" s="70">
        <f>G33</f>
        <v>539800</v>
      </c>
      <c r="H42" s="70" t="str">
        <f>H33&amp;"     "</f>
        <v xml:space="preserve">$     </v>
      </c>
      <c r="J42">
        <f>+INDEX(Hoja2!A:K,MATCH('ALL PRODUCTS'!B42,Hoja2!B:B,0),6)</f>
        <v>523606</v>
      </c>
      <c r="K42" s="79">
        <f>+INDEX(Hoja2!A:K,MATCH('ALL PRODUCTS'!B42,Hoja2!B:B,0),5)</f>
        <v>3</v>
      </c>
      <c r="L42" s="86">
        <v>373780.00000000006</v>
      </c>
      <c r="M42" s="86">
        <v>169900</v>
      </c>
    </row>
    <row r="43" spans="1:13">
      <c r="A43" t="s">
        <v>2695</v>
      </c>
      <c r="B43" s="68" t="s">
        <v>74</v>
      </c>
      <c r="C43" s="68" t="s">
        <v>91</v>
      </c>
      <c r="D43" s="9" t="s">
        <v>1703</v>
      </c>
      <c r="E43" s="69" t="str">
        <f>"     "&amp;E33</f>
        <v xml:space="preserve">     Silla Eames,  Silla Moderna, Silla Eames Adulto</v>
      </c>
      <c r="F43" s="68" t="s">
        <v>18</v>
      </c>
      <c r="G43" s="70">
        <f>G33</f>
        <v>539800</v>
      </c>
      <c r="H43" s="70" t="str">
        <f>H33&amp;"     "</f>
        <v xml:space="preserve">$     </v>
      </c>
      <c r="J43">
        <f>+INDEX(Hoja2!A:K,MATCH('ALL PRODUCTS'!B43,Hoja2!B:B,0),6)</f>
        <v>523606</v>
      </c>
      <c r="K43" s="79">
        <f>+INDEX(Hoja2!A:K,MATCH('ALL PRODUCTS'!B43,Hoja2!B:B,0),5)</f>
        <v>3</v>
      </c>
      <c r="L43" s="86">
        <v>329780</v>
      </c>
      <c r="M43" s="86">
        <v>149900</v>
      </c>
    </row>
    <row r="44" spans="1:13">
      <c r="A44" t="s">
        <v>2695</v>
      </c>
      <c r="B44" s="68" t="s">
        <v>92</v>
      </c>
      <c r="C44" s="68"/>
      <c r="D44" s="68" t="s">
        <v>6</v>
      </c>
      <c r="E44" s="68" t="s">
        <v>93</v>
      </c>
      <c r="F44" s="68" t="s">
        <v>16</v>
      </c>
      <c r="G44" s="6">
        <v>169900</v>
      </c>
      <c r="H44" s="6" t="s">
        <v>13</v>
      </c>
      <c r="I44">
        <v>139900</v>
      </c>
      <c r="J44">
        <f>+INDEX(Hoja2!A:K,MATCH('ALL PRODUCTS'!B44,Hoja2!B:B,0),6)</f>
        <v>164803</v>
      </c>
      <c r="K44" s="79">
        <f>+INDEX(Hoja2!A:K,MATCH('ALL PRODUCTS'!B44,Hoja2!B:B,0),5)</f>
        <v>3</v>
      </c>
      <c r="L44" s="86" t="e">
        <v>#N/A</v>
      </c>
      <c r="M44" s="86" t="e">
        <v>#N/A</v>
      </c>
    </row>
    <row r="45" spans="1:13">
      <c r="A45" t="s">
        <v>2695</v>
      </c>
      <c r="B45" s="68" t="s">
        <v>92</v>
      </c>
      <c r="C45" s="68" t="s">
        <v>94</v>
      </c>
      <c r="D45" s="9" t="s">
        <v>1677</v>
      </c>
      <c r="E45" s="69" t="str">
        <f>"     "&amp;E44</f>
        <v xml:space="preserve">     Silla Eames Niños, Sillas Niños, Sillas Eames Kids . </v>
      </c>
      <c r="F45" s="68" t="s">
        <v>95</v>
      </c>
      <c r="G45" s="70">
        <f>G44</f>
        <v>169900</v>
      </c>
      <c r="H45" s="70" t="str">
        <f>H44&amp;"     "</f>
        <v xml:space="preserve">$     </v>
      </c>
      <c r="J45">
        <f>+INDEX(Hoja2!A:K,MATCH('ALL PRODUCTS'!B45,Hoja2!B:B,0),6)</f>
        <v>164803</v>
      </c>
      <c r="K45" s="79">
        <f>+INDEX(Hoja2!A:K,MATCH('ALL PRODUCTS'!B45,Hoja2!B:B,0),5)</f>
        <v>3</v>
      </c>
      <c r="L45" s="86">
        <v>307780</v>
      </c>
      <c r="M45" s="86">
        <v>139900</v>
      </c>
    </row>
    <row r="46" spans="1:13">
      <c r="A46" t="s">
        <v>2695</v>
      </c>
      <c r="B46" s="68" t="s">
        <v>92</v>
      </c>
      <c r="C46" s="68" t="s">
        <v>96</v>
      </c>
      <c r="D46" s="9" t="s">
        <v>1675</v>
      </c>
      <c r="E46" s="69" t="str">
        <f>"     "&amp;E44</f>
        <v xml:space="preserve">     Silla Eames Niños, Sillas Niños, Sillas Eames Kids . </v>
      </c>
      <c r="F46" s="68" t="s">
        <v>97</v>
      </c>
      <c r="G46" s="70">
        <f>G44</f>
        <v>169900</v>
      </c>
      <c r="H46" s="70" t="str">
        <f>H44&amp;"     "</f>
        <v xml:space="preserve">$     </v>
      </c>
      <c r="I46" t="s">
        <v>6</v>
      </c>
      <c r="J46">
        <f>+INDEX(Hoja2!A:K,MATCH('ALL PRODUCTS'!B46,Hoja2!B:B,0),6)</f>
        <v>164803</v>
      </c>
      <c r="K46" s="79">
        <f>+INDEX(Hoja2!A:K,MATCH('ALL PRODUCTS'!B46,Hoja2!B:B,0),5)</f>
        <v>3</v>
      </c>
      <c r="L46" s="86">
        <v>285780</v>
      </c>
      <c r="M46" s="86">
        <v>129900</v>
      </c>
    </row>
    <row r="47" spans="1:13">
      <c r="A47" t="s">
        <v>2695</v>
      </c>
      <c r="B47" s="68" t="s">
        <v>92</v>
      </c>
      <c r="C47" s="68" t="s">
        <v>98</v>
      </c>
      <c r="D47" s="9" t="s">
        <v>1675</v>
      </c>
      <c r="E47" s="69" t="str">
        <f>"     "&amp;E44</f>
        <v xml:space="preserve">     Silla Eames Niños, Sillas Niños, Sillas Eames Kids . </v>
      </c>
      <c r="F47" s="68" t="s">
        <v>99</v>
      </c>
      <c r="G47" s="70">
        <f>G44</f>
        <v>169900</v>
      </c>
      <c r="H47" s="70" t="str">
        <f>H44&amp;"     "</f>
        <v xml:space="preserve">$     </v>
      </c>
      <c r="I47" t="s">
        <v>6</v>
      </c>
      <c r="J47">
        <f>+INDEX(Hoja2!A:K,MATCH('ALL PRODUCTS'!B47,Hoja2!B:B,0),6)</f>
        <v>164803</v>
      </c>
      <c r="K47" s="79">
        <f>+INDEX(Hoja2!A:K,MATCH('ALL PRODUCTS'!B47,Hoja2!B:B,0),5)</f>
        <v>3</v>
      </c>
      <c r="L47" s="86">
        <v>285780</v>
      </c>
      <c r="M47" s="86">
        <v>129900</v>
      </c>
    </row>
    <row r="48" spans="1:13">
      <c r="A48" t="s">
        <v>2695</v>
      </c>
      <c r="B48" s="68" t="s">
        <v>92</v>
      </c>
      <c r="C48" s="68" t="s">
        <v>100</v>
      </c>
      <c r="D48" s="9" t="s">
        <v>1676</v>
      </c>
      <c r="E48" s="69" t="str">
        <f>"     "&amp;E44</f>
        <v xml:space="preserve">     Silla Eames Niños, Sillas Niños, Sillas Eames Kids . </v>
      </c>
      <c r="F48" s="68" t="s">
        <v>101</v>
      </c>
      <c r="G48" s="70">
        <f>G44</f>
        <v>169900</v>
      </c>
      <c r="H48" s="70" t="str">
        <f>H44&amp;"     "</f>
        <v xml:space="preserve">$     </v>
      </c>
      <c r="I48" t="s">
        <v>6</v>
      </c>
      <c r="J48">
        <f>+INDEX(Hoja2!A:K,MATCH('ALL PRODUCTS'!B48,Hoja2!B:B,0),6)</f>
        <v>164803</v>
      </c>
      <c r="K48" s="79">
        <f>+INDEX(Hoja2!A:K,MATCH('ALL PRODUCTS'!B48,Hoja2!B:B,0),5)</f>
        <v>3</v>
      </c>
      <c r="L48" s="86">
        <v>285780</v>
      </c>
      <c r="M48" s="86">
        <v>129900</v>
      </c>
    </row>
    <row r="49" spans="1:13">
      <c r="A49" t="s">
        <v>2695</v>
      </c>
      <c r="B49" s="68" t="s">
        <v>102</v>
      </c>
      <c r="C49" s="68"/>
      <c r="D49" s="68" t="s">
        <v>6</v>
      </c>
      <c r="E49" s="68" t="s">
        <v>103</v>
      </c>
      <c r="F49" s="68" t="s">
        <v>16</v>
      </c>
      <c r="G49" s="6">
        <v>329900</v>
      </c>
      <c r="H49" s="6" t="s">
        <v>13</v>
      </c>
      <c r="I49">
        <v>269900</v>
      </c>
      <c r="J49">
        <f>+INDEX(Hoja2!A:K,MATCH('ALL PRODUCTS'!B49,Hoja2!B:B,0),6)</f>
        <v>280415</v>
      </c>
      <c r="K49" s="79">
        <f>+INDEX(Hoja2!A:K,MATCH('ALL PRODUCTS'!B49,Hoja2!B:B,0),5)</f>
        <v>15</v>
      </c>
      <c r="L49" s="86" t="e">
        <v>#N/A</v>
      </c>
      <c r="M49" s="86" t="e">
        <v>#N/A</v>
      </c>
    </row>
    <row r="50" spans="1:13">
      <c r="A50" t="s">
        <v>2695</v>
      </c>
      <c r="B50" s="68" t="s">
        <v>102</v>
      </c>
      <c r="C50" s="68" t="s">
        <v>104</v>
      </c>
      <c r="D50" s="9" t="s">
        <v>1704</v>
      </c>
      <c r="E50" s="69" t="str">
        <f>"     "&amp;E49</f>
        <v xml:space="preserve">     Silla Milano Tapizada, Silla Restaurante, Envío Gratis </v>
      </c>
      <c r="F50" s="68" t="s">
        <v>105</v>
      </c>
      <c r="G50" s="70">
        <f>G49</f>
        <v>329900</v>
      </c>
      <c r="H50" s="70" t="str">
        <f>H49&amp;"     "</f>
        <v xml:space="preserve">$     </v>
      </c>
      <c r="I50" t="s">
        <v>6</v>
      </c>
      <c r="J50">
        <f>+INDEX(Hoja2!A:K,MATCH('ALL PRODUCTS'!B50,Hoja2!B:B,0),6)</f>
        <v>280415</v>
      </c>
      <c r="K50" s="79">
        <f>+INDEX(Hoja2!A:K,MATCH('ALL PRODUCTS'!B50,Hoja2!B:B,0),5)</f>
        <v>15</v>
      </c>
      <c r="L50" s="86">
        <v>549780</v>
      </c>
      <c r="M50" s="86">
        <v>249900</v>
      </c>
    </row>
    <row r="51" spans="1:13">
      <c r="A51" t="s">
        <v>2695</v>
      </c>
      <c r="B51" s="68" t="s">
        <v>102</v>
      </c>
      <c r="C51" s="68" t="s">
        <v>106</v>
      </c>
      <c r="D51" s="9" t="s">
        <v>1705</v>
      </c>
      <c r="E51" s="69" t="str">
        <f>"     "&amp;E49</f>
        <v xml:space="preserve">     Silla Milano Tapizada, Silla Restaurante, Envío Gratis </v>
      </c>
      <c r="F51" s="68" t="s">
        <v>107</v>
      </c>
      <c r="G51" s="70">
        <f>G49</f>
        <v>329900</v>
      </c>
      <c r="H51" s="70" t="str">
        <f>H49&amp;"     "</f>
        <v xml:space="preserve">$     </v>
      </c>
      <c r="I51" t="s">
        <v>6</v>
      </c>
      <c r="J51">
        <f>+INDEX(Hoja2!A:K,MATCH('ALL PRODUCTS'!B51,Hoja2!B:B,0),6)</f>
        <v>280415</v>
      </c>
      <c r="K51" s="79">
        <f>+INDEX(Hoja2!A:K,MATCH('ALL PRODUCTS'!B51,Hoja2!B:B,0),5)</f>
        <v>15</v>
      </c>
      <c r="L51" s="86">
        <v>2199780</v>
      </c>
      <c r="M51" s="86">
        <v>999900</v>
      </c>
    </row>
    <row r="52" spans="1:13">
      <c r="A52" t="s">
        <v>2695</v>
      </c>
      <c r="B52" s="68" t="s">
        <v>131</v>
      </c>
      <c r="C52" s="68"/>
      <c r="D52" s="9" t="s">
        <v>1725</v>
      </c>
      <c r="E52" s="68" t="s">
        <v>132</v>
      </c>
      <c r="F52" s="68" t="s">
        <v>16</v>
      </c>
      <c r="G52" s="6">
        <v>105000</v>
      </c>
      <c r="H52" s="6" t="s">
        <v>13</v>
      </c>
      <c r="I52">
        <v>105000</v>
      </c>
      <c r="J52">
        <f>+INDEX(Hoja2!A:K,MATCH('ALL PRODUCTS'!B52,Hoja2!B:B,0),6)</f>
        <v>94500</v>
      </c>
      <c r="K52" s="79">
        <f>+INDEX(Hoja2!A:K,MATCH('ALL PRODUCTS'!B52,Hoja2!B:B,0),5)</f>
        <v>10</v>
      </c>
      <c r="L52" s="86">
        <v>199800</v>
      </c>
      <c r="M52" s="86">
        <v>99900</v>
      </c>
    </row>
    <row r="53" spans="1:13">
      <c r="A53" t="s">
        <v>2695</v>
      </c>
      <c r="B53" s="68" t="s">
        <v>108</v>
      </c>
      <c r="C53" s="68"/>
      <c r="D53" s="68" t="s">
        <v>6</v>
      </c>
      <c r="E53" s="68" t="s">
        <v>109</v>
      </c>
      <c r="F53" s="68" t="s">
        <v>16</v>
      </c>
      <c r="G53" s="6">
        <v>339900</v>
      </c>
      <c r="H53" s="6" t="s">
        <v>13</v>
      </c>
      <c r="I53">
        <v>279900</v>
      </c>
      <c r="J53">
        <f>+INDEX(Hoja2!A:K,MATCH('ALL PRODUCTS'!B53,Hoja2!B:B,0),6)</f>
        <v>329703</v>
      </c>
      <c r="K53" s="79">
        <f>+INDEX(Hoja2!A:K,MATCH('ALL PRODUCTS'!B53,Hoja2!B:B,0),5)</f>
        <v>3</v>
      </c>
      <c r="L53" s="86" t="e">
        <v>#N/A</v>
      </c>
      <c r="M53" s="86" t="e">
        <v>#N/A</v>
      </c>
    </row>
    <row r="54" spans="1:13">
      <c r="A54" t="s">
        <v>2695</v>
      </c>
      <c r="B54" s="68" t="s">
        <v>108</v>
      </c>
      <c r="C54" s="68" t="s">
        <v>110</v>
      </c>
      <c r="D54" s="9" t="s">
        <v>1706</v>
      </c>
      <c r="E54" s="69" t="str">
        <f>"     "&amp;E53</f>
        <v xml:space="preserve">     Silla Bar O Barra Alta Eames Blanca </v>
      </c>
      <c r="F54" s="68" t="s">
        <v>111</v>
      </c>
      <c r="G54" s="70">
        <f>G53</f>
        <v>339900</v>
      </c>
      <c r="H54" s="70" t="str">
        <f>H53&amp;"     "</f>
        <v xml:space="preserve">$     </v>
      </c>
      <c r="J54">
        <f>+INDEX(Hoja2!A:K,MATCH('ALL PRODUCTS'!B54,Hoja2!B:B,0),6)</f>
        <v>329703</v>
      </c>
      <c r="K54" s="79">
        <f>+INDEX(Hoja2!A:K,MATCH('ALL PRODUCTS'!B54,Hoja2!B:B,0),5)</f>
        <v>3</v>
      </c>
      <c r="L54" s="86">
        <v>571780</v>
      </c>
      <c r="M54" s="86">
        <v>259900</v>
      </c>
    </row>
    <row r="55" spans="1:13">
      <c r="A55" t="s">
        <v>2695</v>
      </c>
      <c r="B55" s="68" t="s">
        <v>108</v>
      </c>
      <c r="C55" s="68" t="s">
        <v>112</v>
      </c>
      <c r="D55" s="9" t="s">
        <v>1707</v>
      </c>
      <c r="E55" s="69" t="str">
        <f>"     "&amp;E53</f>
        <v xml:space="preserve">     Silla Bar O Barra Alta Eames Blanca </v>
      </c>
      <c r="F55" s="68" t="s">
        <v>14555</v>
      </c>
      <c r="G55" s="70">
        <f>G53</f>
        <v>339900</v>
      </c>
      <c r="H55" s="70" t="str">
        <f>H53&amp;"     "</f>
        <v xml:space="preserve">$     </v>
      </c>
      <c r="J55">
        <f>+INDEX(Hoja2!A:K,MATCH('ALL PRODUCTS'!B55,Hoja2!B:B,0),6)</f>
        <v>329703</v>
      </c>
      <c r="K55" s="79">
        <f>+INDEX(Hoja2!A:K,MATCH('ALL PRODUCTS'!B55,Hoja2!B:B,0),5)</f>
        <v>3</v>
      </c>
      <c r="L55" s="86">
        <v>571780</v>
      </c>
      <c r="M55" s="86">
        <v>259900</v>
      </c>
    </row>
    <row r="56" spans="1:13">
      <c r="A56" t="s">
        <v>2695</v>
      </c>
      <c r="B56" s="68" t="s">
        <v>108</v>
      </c>
      <c r="C56" s="68" t="s">
        <v>114</v>
      </c>
      <c r="D56" s="9" t="s">
        <v>1708</v>
      </c>
      <c r="E56" s="69" t="str">
        <f>"     "&amp;E53</f>
        <v xml:space="preserve">     Silla Bar O Barra Alta Eames Blanca </v>
      </c>
      <c r="F56" s="68" t="s">
        <v>115</v>
      </c>
      <c r="G56" s="70">
        <f>G53</f>
        <v>339900</v>
      </c>
      <c r="H56" s="70" t="str">
        <f>H53&amp;"     "</f>
        <v xml:space="preserve">$     </v>
      </c>
      <c r="J56">
        <f>+INDEX(Hoja2!A:K,MATCH('ALL PRODUCTS'!B56,Hoja2!B:B,0),6)</f>
        <v>329703</v>
      </c>
      <c r="K56" s="79">
        <f>+INDEX(Hoja2!A:K,MATCH('ALL PRODUCTS'!B56,Hoja2!B:B,0),5)</f>
        <v>3</v>
      </c>
      <c r="L56" s="86">
        <v>593780</v>
      </c>
      <c r="M56" s="86">
        <v>269900</v>
      </c>
    </row>
    <row r="57" spans="1:13">
      <c r="A57" t="s">
        <v>2695</v>
      </c>
      <c r="B57" s="68" t="s">
        <v>108</v>
      </c>
      <c r="C57" s="68" t="s">
        <v>116</v>
      </c>
      <c r="D57" s="9" t="s">
        <v>1709</v>
      </c>
      <c r="E57" s="69" t="str">
        <f>"     "&amp;E53</f>
        <v xml:space="preserve">     Silla Bar O Barra Alta Eames Blanca </v>
      </c>
      <c r="F57" s="68" t="s">
        <v>117</v>
      </c>
      <c r="G57" s="70">
        <f>G53</f>
        <v>339900</v>
      </c>
      <c r="H57" s="70" t="str">
        <f>H53&amp;"     "</f>
        <v xml:space="preserve">$     </v>
      </c>
      <c r="J57">
        <f>+INDEX(Hoja2!A:K,MATCH('ALL PRODUCTS'!B57,Hoja2!B:B,0),6)</f>
        <v>329703</v>
      </c>
      <c r="K57" s="79">
        <f>+INDEX(Hoja2!A:K,MATCH('ALL PRODUCTS'!B57,Hoja2!B:B,0),5)</f>
        <v>3</v>
      </c>
      <c r="L57" s="86">
        <v>571780</v>
      </c>
      <c r="M57" s="86">
        <v>259900</v>
      </c>
    </row>
    <row r="58" spans="1:13">
      <c r="A58" t="s">
        <v>2695</v>
      </c>
      <c r="B58" s="68" t="s">
        <v>108</v>
      </c>
      <c r="C58" s="68" t="s">
        <v>118</v>
      </c>
      <c r="D58" s="9" t="s">
        <v>1710</v>
      </c>
      <c r="E58" s="69" t="str">
        <f>"     "&amp;E53</f>
        <v xml:space="preserve">     Silla Bar O Barra Alta Eames Blanca </v>
      </c>
      <c r="F58" s="68" t="s">
        <v>119</v>
      </c>
      <c r="G58" s="70">
        <f>G53</f>
        <v>339900</v>
      </c>
      <c r="H58" s="70" t="str">
        <f>H53&amp;"     "</f>
        <v xml:space="preserve">$     </v>
      </c>
      <c r="J58">
        <f>+INDEX(Hoja2!A:K,MATCH('ALL PRODUCTS'!B58,Hoja2!B:B,0),6)</f>
        <v>329703</v>
      </c>
      <c r="K58" s="79">
        <f>+INDEX(Hoja2!A:K,MATCH('ALL PRODUCTS'!B58,Hoja2!B:B,0),5)</f>
        <v>3</v>
      </c>
      <c r="L58" s="86">
        <v>571780</v>
      </c>
      <c r="M58" s="86">
        <v>259900</v>
      </c>
    </row>
    <row r="59" spans="1:13">
      <c r="A59" t="s">
        <v>2695</v>
      </c>
      <c r="B59" s="68" t="s">
        <v>108</v>
      </c>
      <c r="C59" s="68" t="s">
        <v>120</v>
      </c>
      <c r="D59" s="9" t="s">
        <v>1711</v>
      </c>
      <c r="E59" s="69" t="str">
        <f>"     "&amp;E53</f>
        <v xml:space="preserve">     Silla Bar O Barra Alta Eames Blanca </v>
      </c>
      <c r="F59" s="68" t="s">
        <v>121</v>
      </c>
      <c r="G59" s="70">
        <f>G53</f>
        <v>339900</v>
      </c>
      <c r="H59" s="70" t="str">
        <f>H53&amp;"     "</f>
        <v xml:space="preserve">$     </v>
      </c>
      <c r="J59">
        <f>+INDEX(Hoja2!A:K,MATCH('ALL PRODUCTS'!B59,Hoja2!B:B,0),6)</f>
        <v>329703</v>
      </c>
      <c r="K59" s="79">
        <f>+INDEX(Hoja2!A:K,MATCH('ALL PRODUCTS'!B59,Hoja2!B:B,0),5)</f>
        <v>3</v>
      </c>
      <c r="L59" s="86">
        <v>593780</v>
      </c>
      <c r="M59" s="86">
        <v>269900</v>
      </c>
    </row>
    <row r="60" spans="1:13">
      <c r="A60" t="s">
        <v>2695</v>
      </c>
      <c r="B60" s="68" t="s">
        <v>108</v>
      </c>
      <c r="C60" s="68" t="s">
        <v>122</v>
      </c>
      <c r="D60" s="9" t="s">
        <v>1712</v>
      </c>
      <c r="E60" s="69" t="str">
        <f>"     "&amp;E53</f>
        <v xml:space="preserve">     Silla Bar O Barra Alta Eames Blanca </v>
      </c>
      <c r="F60" s="68" t="s">
        <v>123</v>
      </c>
      <c r="G60" s="70">
        <f>G53</f>
        <v>339900</v>
      </c>
      <c r="H60" s="70" t="str">
        <f>H53&amp;"     "</f>
        <v xml:space="preserve">$     </v>
      </c>
      <c r="J60">
        <f>+INDEX(Hoja2!A:K,MATCH('ALL PRODUCTS'!B60,Hoja2!B:B,0),6)</f>
        <v>329703</v>
      </c>
      <c r="K60" s="79">
        <f>+INDEX(Hoja2!A:K,MATCH('ALL PRODUCTS'!B60,Hoja2!B:B,0),5)</f>
        <v>3</v>
      </c>
      <c r="L60" s="86">
        <v>571780</v>
      </c>
      <c r="M60" s="86">
        <v>259900</v>
      </c>
    </row>
    <row r="61" spans="1:13">
      <c r="A61" t="s">
        <v>2695</v>
      </c>
      <c r="B61" s="68" t="s">
        <v>145</v>
      </c>
      <c r="C61" s="68"/>
      <c r="D61" s="68" t="s">
        <v>6</v>
      </c>
      <c r="E61" s="68" t="s">
        <v>146</v>
      </c>
      <c r="F61" s="68" t="s">
        <v>16</v>
      </c>
      <c r="G61" s="6">
        <v>329900</v>
      </c>
      <c r="H61" s="6" t="s">
        <v>13</v>
      </c>
      <c r="I61">
        <v>249900</v>
      </c>
      <c r="J61">
        <f>+INDEX(Hoja2!A:K,MATCH('ALL PRODUCTS'!B61,Hoja2!B:B,0),6)</f>
        <v>280415</v>
      </c>
      <c r="K61" s="79">
        <f>+INDEX(Hoja2!A:K,MATCH('ALL PRODUCTS'!B61,Hoja2!B:B,0),5)</f>
        <v>15</v>
      </c>
      <c r="L61" s="86" t="e">
        <v>#N/A</v>
      </c>
      <c r="M61" s="86" t="e">
        <v>#N/A</v>
      </c>
    </row>
    <row r="62" spans="1:13">
      <c r="A62" t="s">
        <v>2695</v>
      </c>
      <c r="B62" s="68" t="s">
        <v>145</v>
      </c>
      <c r="C62" s="68" t="s">
        <v>147</v>
      </c>
      <c r="D62" s="9" t="s">
        <v>1704</v>
      </c>
      <c r="E62" s="69" t="str">
        <f>"     "&amp;E61</f>
        <v xml:space="preserve">     Silla Eames Tapizada Sillas Modernas Madera</v>
      </c>
      <c r="F62" s="68" t="s">
        <v>44</v>
      </c>
      <c r="G62" s="70">
        <f>G61</f>
        <v>329900</v>
      </c>
      <c r="H62" s="70" t="str">
        <f>H61&amp;"     "</f>
        <v xml:space="preserve">$     </v>
      </c>
      <c r="J62">
        <f>+INDEX(Hoja2!A:K,MATCH('ALL PRODUCTS'!B62,Hoja2!B:B,0),6)</f>
        <v>280415</v>
      </c>
      <c r="K62" s="79">
        <f>+INDEX(Hoja2!A:K,MATCH('ALL PRODUCTS'!B62,Hoja2!B:B,0),5)</f>
        <v>15</v>
      </c>
      <c r="L62" s="86">
        <v>549780</v>
      </c>
      <c r="M62" s="86">
        <v>249900</v>
      </c>
    </row>
    <row r="63" spans="1:13">
      <c r="A63" t="s">
        <v>2695</v>
      </c>
      <c r="B63" s="68" t="s">
        <v>145</v>
      </c>
      <c r="C63" s="68" t="s">
        <v>148</v>
      </c>
      <c r="D63" s="9" t="s">
        <v>1714</v>
      </c>
      <c r="E63" s="69" t="str">
        <f>"     "&amp;E61</f>
        <v xml:space="preserve">     Silla Eames Tapizada Sillas Modernas Madera</v>
      </c>
      <c r="F63" s="68" t="s">
        <v>36</v>
      </c>
      <c r="G63" s="70">
        <f>G61</f>
        <v>329900</v>
      </c>
      <c r="H63" s="70" t="str">
        <f>H61&amp;"     "</f>
        <v xml:space="preserve">$     </v>
      </c>
      <c r="J63">
        <f>+INDEX(Hoja2!A:K,MATCH('ALL PRODUCTS'!B63,Hoja2!B:B,0),6)</f>
        <v>280415</v>
      </c>
      <c r="K63" s="79">
        <f>+INDEX(Hoja2!A:K,MATCH('ALL PRODUCTS'!B63,Hoja2!B:B,0),5)</f>
        <v>15</v>
      </c>
      <c r="L63" s="86">
        <v>483780.00000000006</v>
      </c>
      <c r="M63" s="86">
        <v>219900</v>
      </c>
    </row>
    <row r="64" spans="1:13">
      <c r="A64" t="s">
        <v>2695</v>
      </c>
      <c r="B64" s="68" t="s">
        <v>145</v>
      </c>
      <c r="C64" s="68" t="s">
        <v>149</v>
      </c>
      <c r="D64" s="9" t="s">
        <v>1715</v>
      </c>
      <c r="E64" s="69" t="str">
        <f>"     "&amp;E61</f>
        <v xml:space="preserve">     Silla Eames Tapizada Sillas Modernas Madera</v>
      </c>
      <c r="F64" s="68" t="s">
        <v>38</v>
      </c>
      <c r="G64" s="70">
        <f>G61</f>
        <v>329900</v>
      </c>
      <c r="H64" s="70" t="str">
        <f>H61&amp;"     "</f>
        <v xml:space="preserve">$     </v>
      </c>
      <c r="J64">
        <f>+INDEX(Hoja2!A:K,MATCH('ALL PRODUCTS'!B64,Hoja2!B:B,0),6)</f>
        <v>280415</v>
      </c>
      <c r="K64" s="79">
        <f>+INDEX(Hoja2!A:K,MATCH('ALL PRODUCTS'!B64,Hoja2!B:B,0),5)</f>
        <v>15</v>
      </c>
      <c r="L64" s="86">
        <v>549780</v>
      </c>
      <c r="M64" s="86">
        <v>249900</v>
      </c>
    </row>
    <row r="65" spans="1:13">
      <c r="A65" t="s">
        <v>2695</v>
      </c>
      <c r="B65" s="68" t="s">
        <v>145</v>
      </c>
      <c r="C65" s="68" t="s">
        <v>150</v>
      </c>
      <c r="D65" s="9" t="s">
        <v>1716</v>
      </c>
      <c r="E65" s="69" t="str">
        <f>"     "&amp;E61</f>
        <v xml:space="preserve">     Silla Eames Tapizada Sillas Modernas Madera</v>
      </c>
      <c r="F65" s="68" t="s">
        <v>12</v>
      </c>
      <c r="G65" s="70">
        <f>G61</f>
        <v>329900</v>
      </c>
      <c r="H65" s="70" t="str">
        <f>H61&amp;"     "</f>
        <v xml:space="preserve">$     </v>
      </c>
      <c r="J65">
        <f>+INDEX(Hoja2!A:K,MATCH('ALL PRODUCTS'!B65,Hoja2!B:B,0),6)</f>
        <v>280415</v>
      </c>
      <c r="K65" s="79">
        <f>+INDEX(Hoja2!A:K,MATCH('ALL PRODUCTS'!B65,Hoja2!B:B,0),5)</f>
        <v>15</v>
      </c>
      <c r="L65" s="86">
        <v>483780.00000000006</v>
      </c>
      <c r="M65" s="86">
        <v>219900</v>
      </c>
    </row>
    <row r="66" spans="1:13">
      <c r="A66" t="s">
        <v>2695</v>
      </c>
      <c r="B66" s="68" t="s">
        <v>145</v>
      </c>
      <c r="C66" s="68" t="s">
        <v>151</v>
      </c>
      <c r="D66" s="9" t="s">
        <v>1717</v>
      </c>
      <c r="E66" s="69" t="str">
        <f>"     "&amp;E61</f>
        <v xml:space="preserve">     Silla Eames Tapizada Sillas Modernas Madera</v>
      </c>
      <c r="F66" s="68" t="s">
        <v>54</v>
      </c>
      <c r="G66" s="70">
        <f>G61</f>
        <v>329900</v>
      </c>
      <c r="H66" s="70" t="str">
        <f>H61&amp;"     "</f>
        <v xml:space="preserve">$     </v>
      </c>
      <c r="J66">
        <f>+INDEX(Hoja2!A:K,MATCH('ALL PRODUCTS'!B66,Hoja2!B:B,0),6)</f>
        <v>280415</v>
      </c>
      <c r="K66" s="79">
        <f>+INDEX(Hoja2!A:K,MATCH('ALL PRODUCTS'!B66,Hoja2!B:B,0),5)</f>
        <v>15</v>
      </c>
      <c r="L66" s="86">
        <v>527780</v>
      </c>
      <c r="M66" s="86">
        <v>239900</v>
      </c>
    </row>
    <row r="67" spans="1:13">
      <c r="A67" t="s">
        <v>2695</v>
      </c>
      <c r="B67" s="68" t="s">
        <v>145</v>
      </c>
      <c r="C67" s="68" t="s">
        <v>152</v>
      </c>
      <c r="D67" s="9" t="s">
        <v>1718</v>
      </c>
      <c r="E67" s="69" t="str">
        <f>"     "&amp;E61</f>
        <v xml:space="preserve">     Silla Eames Tapizada Sillas Modernas Madera</v>
      </c>
      <c r="F67" s="68" t="s">
        <v>153</v>
      </c>
      <c r="G67" s="70">
        <f>G61</f>
        <v>329900</v>
      </c>
      <c r="H67" s="70" t="str">
        <f>H61&amp;"     "</f>
        <v xml:space="preserve">$     </v>
      </c>
      <c r="J67">
        <f>+INDEX(Hoja2!A:K,MATCH('ALL PRODUCTS'!B67,Hoja2!B:B,0),6)</f>
        <v>280415</v>
      </c>
      <c r="K67" s="79">
        <f>+INDEX(Hoja2!A:K,MATCH('ALL PRODUCTS'!B67,Hoja2!B:B,0),5)</f>
        <v>15</v>
      </c>
      <c r="L67" s="86">
        <v>527780</v>
      </c>
      <c r="M67" s="86">
        <v>239900</v>
      </c>
    </row>
    <row r="68" spans="1:13">
      <c r="A68" t="s">
        <v>2695</v>
      </c>
      <c r="B68" s="68" t="s">
        <v>145</v>
      </c>
      <c r="C68" s="68" t="s">
        <v>154</v>
      </c>
      <c r="D68" s="9" t="s">
        <v>1719</v>
      </c>
      <c r="E68" s="69" t="str">
        <f>"     "&amp;E61</f>
        <v xml:space="preserve">     Silla Eames Tapizada Sillas Modernas Madera</v>
      </c>
      <c r="F68" s="68" t="s">
        <v>48</v>
      </c>
      <c r="G68" s="70">
        <f>G61</f>
        <v>329900</v>
      </c>
      <c r="H68" s="70" t="str">
        <f>H61&amp;"     "</f>
        <v xml:space="preserve">$     </v>
      </c>
      <c r="J68">
        <f>+INDEX(Hoja2!A:K,MATCH('ALL PRODUCTS'!B68,Hoja2!B:B,0),6)</f>
        <v>280415</v>
      </c>
      <c r="K68" s="79">
        <f>+INDEX(Hoja2!A:K,MATCH('ALL PRODUCTS'!B68,Hoja2!B:B,0),5)</f>
        <v>15</v>
      </c>
      <c r="L68" s="86">
        <v>527780</v>
      </c>
      <c r="M68" s="86">
        <v>239900</v>
      </c>
    </row>
    <row r="69" spans="1:13">
      <c r="A69" t="s">
        <v>2695</v>
      </c>
      <c r="B69" s="68" t="s">
        <v>124</v>
      </c>
      <c r="C69" s="68"/>
      <c r="D69" s="68" t="s">
        <v>6</v>
      </c>
      <c r="E69" s="68" t="s">
        <v>125</v>
      </c>
      <c r="F69" s="68" t="s">
        <v>16</v>
      </c>
      <c r="G69" s="6">
        <v>412900</v>
      </c>
      <c r="H69" s="6" t="s">
        <v>13</v>
      </c>
      <c r="I69">
        <v>349900</v>
      </c>
      <c r="J69">
        <f>+INDEX(Hoja2!A:K,MATCH('ALL PRODUCTS'!B69,Hoja2!B:B,0),6)</f>
        <v>289189</v>
      </c>
      <c r="K69" s="79">
        <f>+INDEX(Hoja2!A:K,MATCH('ALL PRODUCTS'!B69,Hoja2!B:B,0),5)</f>
        <v>29</v>
      </c>
      <c r="L69" s="86" t="e">
        <v>#N/A</v>
      </c>
      <c r="M69" s="86" t="e">
        <v>#N/A</v>
      </c>
    </row>
    <row r="70" spans="1:13">
      <c r="A70" t="s">
        <v>2695</v>
      </c>
      <c r="B70" s="68" t="s">
        <v>124</v>
      </c>
      <c r="C70" s="68" t="s">
        <v>126</v>
      </c>
      <c r="D70" s="9" t="s">
        <v>1720</v>
      </c>
      <c r="E70" s="69" t="str">
        <f>"     "&amp;E69</f>
        <v xml:space="preserve">     Silla Barra Graduable Milyi</v>
      </c>
      <c r="F70" s="68" t="s">
        <v>12</v>
      </c>
      <c r="G70" s="70">
        <f>G69</f>
        <v>412900</v>
      </c>
      <c r="H70" s="70" t="str">
        <f>H69&amp;"     "</f>
        <v xml:space="preserve">$     </v>
      </c>
      <c r="J70">
        <f>+INDEX(Hoja2!A:K,MATCH('ALL PRODUCTS'!B70,Hoja2!B:B,0),6)</f>
        <v>289189</v>
      </c>
      <c r="K70" s="79">
        <f>+INDEX(Hoja2!A:K,MATCH('ALL PRODUCTS'!B70,Hoja2!B:B,0),5)</f>
        <v>29</v>
      </c>
      <c r="L70" s="86">
        <v>703780</v>
      </c>
      <c r="M70" s="86">
        <v>319900</v>
      </c>
    </row>
    <row r="71" spans="1:13">
      <c r="A71" t="s">
        <v>2695</v>
      </c>
      <c r="B71" s="68" t="s">
        <v>124</v>
      </c>
      <c r="C71" s="68" t="s">
        <v>127</v>
      </c>
      <c r="D71" s="9" t="s">
        <v>1721</v>
      </c>
      <c r="E71" s="69" t="str">
        <f>"     "&amp;E69</f>
        <v xml:space="preserve">     Silla Barra Graduable Milyi</v>
      </c>
      <c r="F71" s="68" t="s">
        <v>36</v>
      </c>
      <c r="G71" s="70">
        <f>G69</f>
        <v>412900</v>
      </c>
      <c r="H71" s="70" t="str">
        <f>H69&amp;"     "</f>
        <v xml:space="preserve">$     </v>
      </c>
      <c r="J71">
        <f>+INDEX(Hoja2!A:K,MATCH('ALL PRODUCTS'!B71,Hoja2!B:B,0),6)</f>
        <v>289189</v>
      </c>
      <c r="K71" s="79">
        <f>+INDEX(Hoja2!A:K,MATCH('ALL PRODUCTS'!B71,Hoja2!B:B,0),5)</f>
        <v>29</v>
      </c>
      <c r="L71" s="86">
        <v>747780.00000000012</v>
      </c>
      <c r="M71" s="86">
        <v>339900</v>
      </c>
    </row>
    <row r="72" spans="1:13">
      <c r="A72" t="s">
        <v>2695</v>
      </c>
      <c r="B72" s="68" t="s">
        <v>124</v>
      </c>
      <c r="C72" s="68" t="s">
        <v>128</v>
      </c>
      <c r="D72" s="9" t="s">
        <v>1722</v>
      </c>
      <c r="E72" s="69" t="str">
        <f>"     "&amp;E69</f>
        <v xml:space="preserve">     Silla Barra Graduable Milyi</v>
      </c>
      <c r="F72" s="68" t="s">
        <v>44</v>
      </c>
      <c r="G72" s="70">
        <f>G69</f>
        <v>412900</v>
      </c>
      <c r="H72" s="70" t="str">
        <f>H69&amp;"     "</f>
        <v xml:space="preserve">$     </v>
      </c>
      <c r="J72">
        <f>+INDEX(Hoja2!A:K,MATCH('ALL PRODUCTS'!B72,Hoja2!B:B,0),6)</f>
        <v>289189</v>
      </c>
      <c r="K72" s="79">
        <f>+INDEX(Hoja2!A:K,MATCH('ALL PRODUCTS'!B72,Hoja2!B:B,0),5)</f>
        <v>29</v>
      </c>
      <c r="L72" s="86">
        <v>703780</v>
      </c>
      <c r="M72" s="86">
        <v>319900</v>
      </c>
    </row>
    <row r="73" spans="1:13">
      <c r="A73" t="s">
        <v>2695</v>
      </c>
      <c r="B73" s="68" t="s">
        <v>124</v>
      </c>
      <c r="C73" s="68" t="s">
        <v>129</v>
      </c>
      <c r="D73" s="9" t="s">
        <v>1723</v>
      </c>
      <c r="E73" s="69" t="str">
        <f>"     "&amp;E69</f>
        <v xml:space="preserve">     Silla Barra Graduable Milyi</v>
      </c>
      <c r="F73" s="68" t="s">
        <v>38</v>
      </c>
      <c r="G73" s="70">
        <f>G69</f>
        <v>412900</v>
      </c>
      <c r="H73" s="70" t="str">
        <f>H69&amp;"     "</f>
        <v xml:space="preserve">$     </v>
      </c>
      <c r="J73">
        <f>+INDEX(Hoja2!A:K,MATCH('ALL PRODUCTS'!B73,Hoja2!B:B,0),6)</f>
        <v>289189</v>
      </c>
      <c r="K73" s="79">
        <f>+INDEX(Hoja2!A:K,MATCH('ALL PRODUCTS'!B73,Hoja2!B:B,0),5)</f>
        <v>29</v>
      </c>
      <c r="L73" s="86">
        <v>747780.00000000012</v>
      </c>
      <c r="M73" s="86">
        <v>339900</v>
      </c>
    </row>
    <row r="74" spans="1:13">
      <c r="A74" t="s">
        <v>2695</v>
      </c>
      <c r="B74" s="68" t="s">
        <v>124</v>
      </c>
      <c r="C74" s="68" t="s">
        <v>130</v>
      </c>
      <c r="D74" s="9" t="s">
        <v>1724</v>
      </c>
      <c r="E74" s="69" t="str">
        <f>"     "&amp;E69</f>
        <v xml:space="preserve">     Silla Barra Graduable Milyi</v>
      </c>
      <c r="F74" s="68" t="s">
        <v>48</v>
      </c>
      <c r="G74" s="70">
        <f>G69</f>
        <v>412900</v>
      </c>
      <c r="H74" s="70" t="str">
        <f>H69&amp;"     "</f>
        <v xml:space="preserve">$     </v>
      </c>
      <c r="J74">
        <f>+INDEX(Hoja2!A:K,MATCH('ALL PRODUCTS'!B74,Hoja2!B:B,0),6)</f>
        <v>289189</v>
      </c>
      <c r="K74" s="79">
        <f>+INDEX(Hoja2!A:K,MATCH('ALL PRODUCTS'!B74,Hoja2!B:B,0),5)</f>
        <v>29</v>
      </c>
      <c r="L74" s="86">
        <v>747780.00000000012</v>
      </c>
      <c r="M74" s="86">
        <v>339900</v>
      </c>
    </row>
    <row r="75" spans="1:13">
      <c r="A75" t="s">
        <v>2695</v>
      </c>
      <c r="B75" s="68" t="s">
        <v>133</v>
      </c>
      <c r="C75" s="68" t="s">
        <v>134</v>
      </c>
      <c r="D75" s="9" t="s">
        <v>1680</v>
      </c>
      <c r="E75" s="68" t="s">
        <v>135</v>
      </c>
      <c r="F75" s="68" t="s">
        <v>12</v>
      </c>
      <c r="G75" s="6">
        <v>989900</v>
      </c>
      <c r="H75" s="6" t="s">
        <v>13</v>
      </c>
      <c r="I75">
        <v>789900</v>
      </c>
      <c r="J75">
        <f>+INDEX(Hoja2!A:K,MATCH('ALL PRODUCTS'!B75,Hoja2!B:B,0),6)</f>
        <v>960203</v>
      </c>
      <c r="K75" s="79">
        <f>+INDEX(Hoja2!A:K,MATCH('ALL PRODUCTS'!B75,Hoja2!B:B,0),5)</f>
        <v>3</v>
      </c>
      <c r="L75" s="86">
        <v>1671780.0000000002</v>
      </c>
      <c r="M75" s="86">
        <v>759900</v>
      </c>
    </row>
    <row r="76" spans="1:13">
      <c r="A76" t="s">
        <v>2695</v>
      </c>
      <c r="B76" s="68" t="s">
        <v>136</v>
      </c>
      <c r="C76" s="68"/>
      <c r="D76" s="68" t="s">
        <v>6</v>
      </c>
      <c r="E76" s="68" t="s">
        <v>137</v>
      </c>
      <c r="F76" s="68" t="s">
        <v>16</v>
      </c>
      <c r="G76" s="6">
        <v>289900</v>
      </c>
      <c r="H76" s="6" t="s">
        <v>13</v>
      </c>
      <c r="I76">
        <v>314900</v>
      </c>
      <c r="J76">
        <f>+INDEX(Hoja2!A:K,MATCH('ALL PRODUCTS'!B76,Hoja2!B:B,0),6)</f>
        <v>260910</v>
      </c>
      <c r="K76" s="79">
        <f>+INDEX(Hoja2!A:K,MATCH('ALL PRODUCTS'!B76,Hoja2!B:B,0),5)</f>
        <v>10</v>
      </c>
      <c r="L76" s="86" t="e">
        <v>#N/A</v>
      </c>
      <c r="M76" s="86" t="e">
        <v>#N/A</v>
      </c>
    </row>
    <row r="77" spans="1:13">
      <c r="A77" t="s">
        <v>2695</v>
      </c>
      <c r="B77" s="68" t="s">
        <v>136</v>
      </c>
      <c r="C77" s="68" t="s">
        <v>138</v>
      </c>
      <c r="D77" s="9" t="s">
        <v>1726</v>
      </c>
      <c r="E77" s="69" t="str">
        <f>"     "&amp;E76</f>
        <v xml:space="preserve">     Silla Para Barra Alta Ajustable Bar Moderna Y Elegante</v>
      </c>
      <c r="F77" s="68" t="s">
        <v>12</v>
      </c>
      <c r="G77" s="70">
        <f>G76</f>
        <v>289900</v>
      </c>
      <c r="H77" s="70" t="str">
        <f>H76&amp;"     "</f>
        <v xml:space="preserve">$     </v>
      </c>
      <c r="J77">
        <f>+INDEX(Hoja2!A:K,MATCH('ALL PRODUCTS'!B77,Hoja2!B:B,0),6)</f>
        <v>260910</v>
      </c>
      <c r="K77" s="79">
        <f>+INDEX(Hoja2!A:K,MATCH('ALL PRODUCTS'!B77,Hoja2!B:B,0),5)</f>
        <v>10</v>
      </c>
      <c r="L77" s="86">
        <v>615780</v>
      </c>
      <c r="M77" s="86">
        <v>279900</v>
      </c>
    </row>
    <row r="78" spans="1:13">
      <c r="A78" t="s">
        <v>2695</v>
      </c>
      <c r="B78" s="68" t="s">
        <v>136</v>
      </c>
      <c r="C78" s="68" t="s">
        <v>139</v>
      </c>
      <c r="D78" s="9" t="s">
        <v>1727</v>
      </c>
      <c r="E78" s="69" t="str">
        <f>"     "&amp;E76</f>
        <v xml:space="preserve">     Silla Para Barra Alta Ajustable Bar Moderna Y Elegante</v>
      </c>
      <c r="F78" s="68" t="s">
        <v>36</v>
      </c>
      <c r="G78" s="70">
        <f>G76</f>
        <v>289900</v>
      </c>
      <c r="H78" s="70" t="str">
        <f>H76&amp;"     "</f>
        <v xml:space="preserve">$     </v>
      </c>
      <c r="J78">
        <f>+INDEX(Hoja2!A:K,MATCH('ALL PRODUCTS'!B78,Hoja2!B:B,0),6)</f>
        <v>260910</v>
      </c>
      <c r="K78" s="79">
        <f>+INDEX(Hoja2!A:K,MATCH('ALL PRODUCTS'!B78,Hoja2!B:B,0),5)</f>
        <v>10</v>
      </c>
      <c r="L78" s="86">
        <v>725780.00000000012</v>
      </c>
      <c r="M78" s="86">
        <v>329900</v>
      </c>
    </row>
    <row r="79" spans="1:13">
      <c r="A79" t="s">
        <v>2695</v>
      </c>
      <c r="B79" s="68" t="s">
        <v>140</v>
      </c>
      <c r="C79" s="68"/>
      <c r="D79" s="9" t="s">
        <v>1728</v>
      </c>
      <c r="E79" s="68" t="s">
        <v>141</v>
      </c>
      <c r="F79" s="68" t="s">
        <v>16</v>
      </c>
      <c r="G79" s="6">
        <v>59900</v>
      </c>
      <c r="H79" s="6" t="s">
        <v>13</v>
      </c>
      <c r="I79">
        <v>79900</v>
      </c>
      <c r="J79">
        <f>+INDEX(Hoja2!A:K,MATCH('ALL PRODUCTS'!B79,Hoja2!B:B,0),6)</f>
        <v>58103</v>
      </c>
      <c r="K79" s="79">
        <f>+INDEX(Hoja2!A:K,MATCH('ALL PRODUCTS'!B79,Hoja2!B:B,0),5)</f>
        <v>3</v>
      </c>
      <c r="L79" s="86">
        <v>119800</v>
      </c>
      <c r="M79" s="86">
        <v>59900</v>
      </c>
    </row>
    <row r="80" spans="1:13">
      <c r="A80" t="s">
        <v>2695</v>
      </c>
      <c r="B80" s="68" t="s">
        <v>159</v>
      </c>
      <c r="C80" s="68" t="s">
        <v>160</v>
      </c>
      <c r="D80" s="9" t="s">
        <v>1679</v>
      </c>
      <c r="E80" s="68" t="s">
        <v>161</v>
      </c>
      <c r="F80" s="68" t="s">
        <v>162</v>
      </c>
      <c r="G80" s="6">
        <v>789900</v>
      </c>
      <c r="H80" s="6" t="s">
        <v>13</v>
      </c>
      <c r="I80">
        <v>789900</v>
      </c>
      <c r="J80">
        <f>+INDEX(Hoja2!A:K,MATCH('ALL PRODUCTS'!B80,Hoja2!B:B,0),6)</f>
        <v>710910</v>
      </c>
      <c r="K80" s="79">
        <f>+INDEX(Hoja2!A:K,MATCH('ALL PRODUCTS'!B80,Hoja2!B:B,0),5)</f>
        <v>10</v>
      </c>
      <c r="L80" s="86">
        <v>1671780.0000000002</v>
      </c>
      <c r="M80" s="86">
        <v>759900</v>
      </c>
    </row>
    <row r="81" spans="1:13">
      <c r="A81" t="s">
        <v>2695</v>
      </c>
      <c r="B81" s="68" t="s">
        <v>177</v>
      </c>
      <c r="C81" s="68"/>
      <c r="D81" s="68" t="s">
        <v>6</v>
      </c>
      <c r="E81" s="68" t="s">
        <v>178</v>
      </c>
      <c r="F81" s="68" t="s">
        <v>16</v>
      </c>
      <c r="G81" s="6">
        <v>349900</v>
      </c>
      <c r="H81" s="6" t="s">
        <v>13</v>
      </c>
      <c r="I81">
        <v>279900</v>
      </c>
      <c r="J81">
        <f>+INDEX(Hoja2!A:K,MATCH('ALL PRODUCTS'!B81,Hoja2!B:B,0),6)</f>
        <v>339403</v>
      </c>
      <c r="K81" s="79">
        <f>+INDEX(Hoja2!A:K,MATCH('ALL PRODUCTS'!B81,Hoja2!B:B,0),5)</f>
        <v>3</v>
      </c>
      <c r="L81" s="86" t="e">
        <v>#N/A</v>
      </c>
      <c r="M81" s="86" t="e">
        <v>#N/A</v>
      </c>
    </row>
    <row r="82" spans="1:13">
      <c r="A82" t="s">
        <v>2695</v>
      </c>
      <c r="B82" s="68" t="s">
        <v>177</v>
      </c>
      <c r="C82" s="68" t="s">
        <v>179</v>
      </c>
      <c r="D82" s="9" t="s">
        <v>1689</v>
      </c>
      <c r="E82" s="69" t="str">
        <f>"     "&amp;E81</f>
        <v xml:space="preserve">     Silla Moderna, Sillas, Silla, Silla Comedor, Silla Auxiliar.</v>
      </c>
      <c r="F82" s="68" t="s">
        <v>180</v>
      </c>
      <c r="G82" s="70">
        <f>G81</f>
        <v>349900</v>
      </c>
      <c r="H82" s="70" t="str">
        <f>H81&amp;"     "</f>
        <v xml:space="preserve">$     </v>
      </c>
      <c r="J82">
        <f>+INDEX(Hoja2!A:K,MATCH('ALL PRODUCTS'!B82,Hoja2!B:B,0),6)</f>
        <v>339403</v>
      </c>
      <c r="K82" s="79">
        <f>+INDEX(Hoja2!A:K,MATCH('ALL PRODUCTS'!B82,Hoja2!B:B,0),5)</f>
        <v>3</v>
      </c>
      <c r="L82" s="86">
        <v>593780</v>
      </c>
      <c r="M82" s="86">
        <v>269900</v>
      </c>
    </row>
    <row r="83" spans="1:13">
      <c r="A83" t="s">
        <v>2695</v>
      </c>
      <c r="B83" s="68" t="s">
        <v>177</v>
      </c>
      <c r="C83" s="68" t="s">
        <v>181</v>
      </c>
      <c r="D83" s="9" t="s">
        <v>1692</v>
      </c>
      <c r="E83" s="69" t="str">
        <f>"     "&amp;E81</f>
        <v xml:space="preserve">     Silla Moderna, Sillas, Silla, Silla Comedor, Silla Auxiliar.</v>
      </c>
      <c r="F83" s="68" t="s">
        <v>182</v>
      </c>
      <c r="G83" s="70">
        <f>G81</f>
        <v>349900</v>
      </c>
      <c r="H83" s="70" t="str">
        <f>H81&amp;"     "</f>
        <v xml:space="preserve">$     </v>
      </c>
      <c r="J83">
        <f>+INDEX(Hoja2!A:K,MATCH('ALL PRODUCTS'!B83,Hoja2!B:B,0),6)</f>
        <v>339403</v>
      </c>
      <c r="K83" s="79">
        <f>+INDEX(Hoja2!A:K,MATCH('ALL PRODUCTS'!B83,Hoja2!B:B,0),5)</f>
        <v>3</v>
      </c>
      <c r="L83" s="86">
        <v>659780</v>
      </c>
      <c r="M83" s="86">
        <v>299900</v>
      </c>
    </row>
    <row r="84" spans="1:13">
      <c r="A84" t="s">
        <v>2695</v>
      </c>
      <c r="B84" s="68" t="s">
        <v>177</v>
      </c>
      <c r="C84" s="68" t="s">
        <v>183</v>
      </c>
      <c r="D84" s="9" t="s">
        <v>1693</v>
      </c>
      <c r="E84" s="69" t="str">
        <f>"     "&amp;E81</f>
        <v xml:space="preserve">     Silla Moderna, Sillas, Silla, Silla Comedor, Silla Auxiliar.</v>
      </c>
      <c r="F84" s="68" t="s">
        <v>184</v>
      </c>
      <c r="G84" s="70">
        <f>G81</f>
        <v>349900</v>
      </c>
      <c r="H84" s="70" t="str">
        <f>H81&amp;"     "</f>
        <v xml:space="preserve">$     </v>
      </c>
      <c r="J84">
        <f>+INDEX(Hoja2!A:K,MATCH('ALL PRODUCTS'!B84,Hoja2!B:B,0),6)</f>
        <v>339403</v>
      </c>
      <c r="K84" s="79">
        <f>+INDEX(Hoja2!A:K,MATCH('ALL PRODUCTS'!B84,Hoja2!B:B,0),5)</f>
        <v>3</v>
      </c>
      <c r="L84" s="86">
        <v>659780</v>
      </c>
      <c r="M84" s="86">
        <v>299900</v>
      </c>
    </row>
    <row r="85" spans="1:13">
      <c r="A85" t="s">
        <v>2695</v>
      </c>
      <c r="B85" s="68" t="s">
        <v>177</v>
      </c>
      <c r="C85" s="68" t="s">
        <v>185</v>
      </c>
      <c r="D85" s="9" t="s">
        <v>1691</v>
      </c>
      <c r="E85" s="69" t="str">
        <f>"     "&amp;E81</f>
        <v xml:space="preserve">     Silla Moderna, Sillas, Silla, Silla Comedor, Silla Auxiliar.</v>
      </c>
      <c r="F85" s="68" t="s">
        <v>186</v>
      </c>
      <c r="G85" s="70">
        <f>G81</f>
        <v>349900</v>
      </c>
      <c r="H85" s="70" t="str">
        <f>H81&amp;"     "</f>
        <v xml:space="preserve">$     </v>
      </c>
      <c r="J85">
        <f>+INDEX(Hoja2!A:K,MATCH('ALL PRODUCTS'!B85,Hoja2!B:B,0),6)</f>
        <v>339403</v>
      </c>
      <c r="K85" s="79">
        <f>+INDEX(Hoja2!A:K,MATCH('ALL PRODUCTS'!B85,Hoja2!B:B,0),5)</f>
        <v>3</v>
      </c>
      <c r="L85" s="86">
        <v>593780</v>
      </c>
      <c r="M85" s="86">
        <v>269900</v>
      </c>
    </row>
    <row r="86" spans="1:13">
      <c r="A86" t="s">
        <v>2695</v>
      </c>
      <c r="B86" s="68" t="s">
        <v>163</v>
      </c>
      <c r="C86" s="68"/>
      <c r="D86" s="68" t="s">
        <v>6</v>
      </c>
      <c r="E86" s="68" t="s">
        <v>164</v>
      </c>
      <c r="F86" s="68" t="s">
        <v>16</v>
      </c>
      <c r="G86" s="6">
        <v>339900</v>
      </c>
      <c r="H86" s="6" t="s">
        <v>13</v>
      </c>
      <c r="I86">
        <v>284900</v>
      </c>
      <c r="J86">
        <f>+INDEX(Hoja2!A:K,MATCH('ALL PRODUCTS'!B86,Hoja2!B:B,0),6)</f>
        <v>329703</v>
      </c>
      <c r="K86" s="79">
        <f>+INDEX(Hoja2!A:K,MATCH('ALL PRODUCTS'!B86,Hoja2!B:B,0),5)</f>
        <v>3</v>
      </c>
      <c r="L86" s="86" t="e">
        <v>#N/A</v>
      </c>
      <c r="M86" s="86" t="e">
        <v>#N/A</v>
      </c>
    </row>
    <row r="87" spans="1:13">
      <c r="A87" t="s">
        <v>2695</v>
      </c>
      <c r="B87" s="68" t="s">
        <v>163</v>
      </c>
      <c r="C87" s="68" t="s">
        <v>165</v>
      </c>
      <c r="D87" s="9" t="s">
        <v>1732</v>
      </c>
      <c r="E87" s="69" t="str">
        <f>"     "&amp;E86</f>
        <v xml:space="preserve">     Silla Eames Tradicional Tapizada En Cuerina Patas En Madera</v>
      </c>
      <c r="F87" s="68" t="s">
        <v>28</v>
      </c>
      <c r="G87" s="70">
        <f>G86</f>
        <v>339900</v>
      </c>
      <c r="H87" s="70" t="str">
        <f>H86&amp;"     "</f>
        <v xml:space="preserve">$     </v>
      </c>
      <c r="J87">
        <f>+INDEX(Hoja2!A:K,MATCH('ALL PRODUCTS'!B87,Hoja2!B:B,0),6)</f>
        <v>329703</v>
      </c>
      <c r="K87" s="79">
        <f>+INDEX(Hoja2!A:K,MATCH('ALL PRODUCTS'!B87,Hoja2!B:B,0),5)</f>
        <v>3</v>
      </c>
      <c r="L87" s="86">
        <v>571780</v>
      </c>
      <c r="M87" s="86">
        <v>259900</v>
      </c>
    </row>
    <row r="88" spans="1:13">
      <c r="A88" t="s">
        <v>2695</v>
      </c>
      <c r="B88" s="68" t="s">
        <v>163</v>
      </c>
      <c r="C88" s="68" t="s">
        <v>166</v>
      </c>
      <c r="D88" s="9" t="s">
        <v>1733</v>
      </c>
      <c r="E88" s="69" t="str">
        <f>"     "&amp;E86</f>
        <v xml:space="preserve">     Silla Eames Tradicional Tapizada En Cuerina Patas En Madera</v>
      </c>
      <c r="F88" s="68" t="s">
        <v>107</v>
      </c>
      <c r="G88" s="70">
        <f>G86</f>
        <v>339900</v>
      </c>
      <c r="H88" s="70" t="str">
        <f>H86&amp;"     "</f>
        <v xml:space="preserve">$     </v>
      </c>
      <c r="J88">
        <f>+INDEX(Hoja2!A:K,MATCH('ALL PRODUCTS'!B88,Hoja2!B:B,0),6)</f>
        <v>329703</v>
      </c>
      <c r="K88" s="79">
        <f>+INDEX(Hoja2!A:K,MATCH('ALL PRODUCTS'!B88,Hoja2!B:B,0),5)</f>
        <v>3</v>
      </c>
      <c r="L88" s="86">
        <v>659780</v>
      </c>
      <c r="M88" s="86">
        <v>299900</v>
      </c>
    </row>
    <row r="89" spans="1:13">
      <c r="A89" t="s">
        <v>2695</v>
      </c>
      <c r="B89" s="68" t="s">
        <v>163</v>
      </c>
      <c r="C89" s="68" t="s">
        <v>167</v>
      </c>
      <c r="D89" s="9" t="s">
        <v>1734</v>
      </c>
      <c r="E89" s="69" t="str">
        <f>"     "&amp;E86</f>
        <v xml:space="preserve">     Silla Eames Tradicional Tapizada En Cuerina Patas En Madera</v>
      </c>
      <c r="F89" s="68" t="s">
        <v>168</v>
      </c>
      <c r="G89" s="70">
        <f>G86</f>
        <v>339900</v>
      </c>
      <c r="H89" s="70" t="str">
        <f>H86&amp;"     "</f>
        <v xml:space="preserve">$     </v>
      </c>
      <c r="J89">
        <f>+INDEX(Hoja2!A:K,MATCH('ALL PRODUCTS'!B89,Hoja2!B:B,0),6)</f>
        <v>329703</v>
      </c>
      <c r="K89" s="79">
        <f>+INDEX(Hoja2!A:K,MATCH('ALL PRODUCTS'!B89,Hoja2!B:B,0),5)</f>
        <v>3</v>
      </c>
      <c r="L89" s="86">
        <v>615780</v>
      </c>
      <c r="M89" s="86">
        <v>279900</v>
      </c>
    </row>
    <row r="90" spans="1:13">
      <c r="A90" t="s">
        <v>2695</v>
      </c>
      <c r="B90" s="68" t="s">
        <v>163</v>
      </c>
      <c r="C90" s="68" t="s">
        <v>169</v>
      </c>
      <c r="D90" s="9" t="s">
        <v>1735</v>
      </c>
      <c r="E90" s="69" t="str">
        <f>"     "&amp;E86</f>
        <v xml:space="preserve">     Silla Eames Tradicional Tapizada En Cuerina Patas En Madera</v>
      </c>
      <c r="F90" s="68" t="s">
        <v>20</v>
      </c>
      <c r="G90" s="70">
        <f>G86</f>
        <v>339900</v>
      </c>
      <c r="H90" s="70" t="str">
        <f>H86&amp;"     "</f>
        <v xml:space="preserve">$     </v>
      </c>
      <c r="J90">
        <f>+INDEX(Hoja2!A:K,MATCH('ALL PRODUCTS'!B90,Hoja2!B:B,0),6)</f>
        <v>329703</v>
      </c>
      <c r="K90" s="79">
        <f>+INDEX(Hoja2!A:K,MATCH('ALL PRODUCTS'!B90,Hoja2!B:B,0),5)</f>
        <v>3</v>
      </c>
      <c r="L90" s="86">
        <v>571780</v>
      </c>
      <c r="M90" s="86">
        <v>259900</v>
      </c>
    </row>
    <row r="91" spans="1:13">
      <c r="A91" t="s">
        <v>2695</v>
      </c>
      <c r="B91" s="68" t="s">
        <v>170</v>
      </c>
      <c r="C91" s="68"/>
      <c r="D91" s="68" t="s">
        <v>6</v>
      </c>
      <c r="E91" s="68" t="s">
        <v>171</v>
      </c>
      <c r="F91" s="68" t="s">
        <v>16</v>
      </c>
      <c r="G91" s="6">
        <v>389900</v>
      </c>
      <c r="H91" s="6" t="s">
        <v>13</v>
      </c>
      <c r="I91">
        <v>379900</v>
      </c>
      <c r="J91">
        <f>+INDEX(Hoja2!A:K,MATCH('ALL PRODUCTS'!B91,Hoja2!B:B,0),6)</f>
        <v>378203</v>
      </c>
      <c r="K91" s="79">
        <f>+INDEX(Hoja2!A:K,MATCH('ALL PRODUCTS'!B91,Hoja2!B:B,0),5)</f>
        <v>3</v>
      </c>
      <c r="L91" s="86" t="e">
        <v>#N/A</v>
      </c>
      <c r="M91" s="86" t="e">
        <v>#N/A</v>
      </c>
    </row>
    <row r="92" spans="1:13">
      <c r="A92" t="s">
        <v>2695</v>
      </c>
      <c r="B92" s="68" t="s">
        <v>170</v>
      </c>
      <c r="C92" s="68" t="s">
        <v>172</v>
      </c>
      <c r="D92" s="9" t="s">
        <v>1736</v>
      </c>
      <c r="E92" s="69" t="str">
        <f>"     "&amp;E91</f>
        <v xml:space="preserve">     Silla De Oficina Ejecutiva En Malla Ergonomica Giratoria</v>
      </c>
      <c r="F92" s="68" t="s">
        <v>58</v>
      </c>
      <c r="G92" s="70">
        <f>G91</f>
        <v>389900</v>
      </c>
      <c r="H92" s="70" t="str">
        <f>H91&amp;"     "</f>
        <v xml:space="preserve">$     </v>
      </c>
      <c r="J92">
        <f>+INDEX(Hoja2!A:K,MATCH('ALL PRODUCTS'!B92,Hoja2!B:B,0),6)</f>
        <v>378203</v>
      </c>
      <c r="K92" s="79">
        <f>+INDEX(Hoja2!A:K,MATCH('ALL PRODUCTS'!B92,Hoja2!B:B,0),5)</f>
        <v>3</v>
      </c>
      <c r="L92" s="86">
        <v>659780</v>
      </c>
      <c r="M92" s="86">
        <v>299900</v>
      </c>
    </row>
    <row r="93" spans="1:13">
      <c r="A93" t="s">
        <v>2695</v>
      </c>
      <c r="B93" s="68" t="s">
        <v>170</v>
      </c>
      <c r="C93" s="68" t="s">
        <v>173</v>
      </c>
      <c r="D93" s="9" t="s">
        <v>1737</v>
      </c>
      <c r="E93" s="69" t="str">
        <f>"     "&amp;E91</f>
        <v xml:space="preserve">     Silla De Oficina Ejecutiva En Malla Ergonomica Giratoria</v>
      </c>
      <c r="F93" s="68" t="s">
        <v>174</v>
      </c>
      <c r="G93" s="70">
        <f>G91</f>
        <v>389900</v>
      </c>
      <c r="H93" s="70" t="str">
        <f>H91&amp;"     "</f>
        <v xml:space="preserve">$     </v>
      </c>
      <c r="J93">
        <f>+INDEX(Hoja2!A:K,MATCH('ALL PRODUCTS'!B93,Hoja2!B:B,0),6)</f>
        <v>378203</v>
      </c>
      <c r="K93" s="79">
        <f>+INDEX(Hoja2!A:K,MATCH('ALL PRODUCTS'!B93,Hoja2!B:B,0),5)</f>
        <v>3</v>
      </c>
      <c r="L93" s="86">
        <v>659780</v>
      </c>
      <c r="M93" s="86">
        <v>299900</v>
      </c>
    </row>
    <row r="94" spans="1:13">
      <c r="A94" t="s">
        <v>2695</v>
      </c>
      <c r="B94" s="68" t="s">
        <v>170</v>
      </c>
      <c r="C94" s="68" t="s">
        <v>175</v>
      </c>
      <c r="D94" s="9" t="s">
        <v>1738</v>
      </c>
      <c r="E94" s="69" t="str">
        <f>"     "&amp;E91</f>
        <v xml:space="preserve">     Silla De Oficina Ejecutiva En Malla Ergonomica Giratoria</v>
      </c>
      <c r="F94" s="68" t="s">
        <v>176</v>
      </c>
      <c r="G94" s="70">
        <f>G91</f>
        <v>389900</v>
      </c>
      <c r="H94" s="70" t="str">
        <f>H91&amp;"     "</f>
        <v xml:space="preserve">$     </v>
      </c>
      <c r="J94">
        <f>+INDEX(Hoja2!A:K,MATCH('ALL PRODUCTS'!B94,Hoja2!B:B,0),6)</f>
        <v>378203</v>
      </c>
      <c r="K94" s="79">
        <f>+INDEX(Hoja2!A:K,MATCH('ALL PRODUCTS'!B94,Hoja2!B:B,0),5)</f>
        <v>3</v>
      </c>
      <c r="L94" s="86">
        <v>791780.00000000012</v>
      </c>
      <c r="M94" s="86">
        <v>359900</v>
      </c>
    </row>
    <row r="95" spans="1:13">
      <c r="A95" t="s">
        <v>2695</v>
      </c>
      <c r="B95" s="68" t="s">
        <v>187</v>
      </c>
      <c r="C95" s="68" t="s">
        <v>188</v>
      </c>
      <c r="D95" s="9" t="s">
        <v>1739</v>
      </c>
      <c r="E95" s="68" t="s">
        <v>189</v>
      </c>
      <c r="F95" s="68" t="s">
        <v>12</v>
      </c>
      <c r="G95" s="6">
        <v>481018</v>
      </c>
      <c r="H95" s="6" t="s">
        <v>13</v>
      </c>
      <c r="I95">
        <v>459900</v>
      </c>
      <c r="J95">
        <f>+INDEX(Hoja2!A:K,MATCH('ALL PRODUCTS'!B95,Hoja2!B:B,0),6)</f>
        <v>341180</v>
      </c>
      <c r="K95" s="79">
        <f>+INDEX(Hoja2!A:K,MATCH('ALL PRODUCTS'!B95,Hoja2!B:B,0),5)</f>
        <v>30</v>
      </c>
      <c r="L95" s="86">
        <v>989780.00000000012</v>
      </c>
      <c r="M95" s="86">
        <v>449900</v>
      </c>
    </row>
    <row r="96" spans="1:13">
      <c r="A96" t="s">
        <v>2695</v>
      </c>
      <c r="B96" s="68" t="s">
        <v>190</v>
      </c>
      <c r="C96" s="68" t="s">
        <v>191</v>
      </c>
      <c r="D96" s="9" t="s">
        <v>1689</v>
      </c>
      <c r="E96" s="68" t="s">
        <v>192</v>
      </c>
      <c r="F96" s="68" t="s">
        <v>193</v>
      </c>
      <c r="G96" s="6">
        <v>349900</v>
      </c>
      <c r="H96" s="6" t="s">
        <v>13</v>
      </c>
      <c r="I96">
        <v>279900</v>
      </c>
      <c r="J96">
        <f>+INDEX(Hoja2!A:K,MATCH('ALL PRODUCTS'!B96,Hoja2!B:B,0),6)</f>
        <v>314910</v>
      </c>
      <c r="K96" s="79">
        <f>+INDEX(Hoja2!A:K,MATCH('ALL PRODUCTS'!B96,Hoja2!B:B,0),5)</f>
        <v>10</v>
      </c>
      <c r="L96" s="86">
        <v>593780</v>
      </c>
      <c r="M96" s="86">
        <v>269900</v>
      </c>
    </row>
    <row r="97" spans="1:13">
      <c r="A97" t="s">
        <v>2695</v>
      </c>
      <c r="B97" s="68" t="s">
        <v>194</v>
      </c>
      <c r="C97" s="68" t="s">
        <v>195</v>
      </c>
      <c r="D97" s="9" t="s">
        <v>1740</v>
      </c>
      <c r="E97" s="9" t="s">
        <v>196</v>
      </c>
      <c r="F97" s="68" t="s">
        <v>197</v>
      </c>
      <c r="G97" s="6">
        <v>279900</v>
      </c>
      <c r="H97" s="6" t="s">
        <v>13</v>
      </c>
      <c r="I97">
        <v>279900</v>
      </c>
      <c r="J97">
        <f>+INDEX(Hoja2!A:K,MATCH('ALL PRODUCTS'!B97,Hoja2!B:B,0),6)</f>
        <v>271503</v>
      </c>
      <c r="K97" s="79">
        <f>+INDEX(Hoja2!A:K,MATCH('ALL PRODUCTS'!B97,Hoja2!B:B,0),5)</f>
        <v>3</v>
      </c>
      <c r="L97" s="86">
        <v>593780</v>
      </c>
      <c r="M97" s="86">
        <v>269900</v>
      </c>
    </row>
    <row r="98" spans="1:13">
      <c r="A98" t="s">
        <v>2695</v>
      </c>
      <c r="B98" s="68" t="s">
        <v>198</v>
      </c>
      <c r="C98" s="68" t="s">
        <v>199</v>
      </c>
      <c r="D98" s="9" t="s">
        <v>1741</v>
      </c>
      <c r="E98" s="68" t="s">
        <v>200</v>
      </c>
      <c r="F98" s="68" t="s">
        <v>12</v>
      </c>
      <c r="G98" s="6">
        <v>399900</v>
      </c>
      <c r="H98" s="6" t="s">
        <v>13</v>
      </c>
      <c r="I98">
        <v>399900</v>
      </c>
      <c r="J98">
        <f>+INDEX(Hoja2!A:K,MATCH('ALL PRODUCTS'!B98,Hoja2!B:B,0),6)</f>
        <v>347913</v>
      </c>
      <c r="K98" s="79">
        <f>+INDEX(Hoja2!A:K,MATCH('ALL PRODUCTS'!B98,Hoja2!B:B,0),5)</f>
        <v>13</v>
      </c>
      <c r="L98" s="86">
        <v>835780.00000000012</v>
      </c>
      <c r="M98" s="86">
        <v>379900</v>
      </c>
    </row>
    <row r="99" spans="1:13">
      <c r="A99" t="s">
        <v>2695</v>
      </c>
      <c r="B99" s="68" t="s">
        <v>201</v>
      </c>
      <c r="C99" s="68" t="s">
        <v>202</v>
      </c>
      <c r="D99" s="9" t="s">
        <v>1742</v>
      </c>
      <c r="E99" s="68" t="s">
        <v>203</v>
      </c>
      <c r="F99" s="68" t="s">
        <v>36</v>
      </c>
      <c r="G99" s="6">
        <v>689900</v>
      </c>
      <c r="H99" s="6" t="s">
        <v>13</v>
      </c>
      <c r="I99">
        <v>689900</v>
      </c>
      <c r="J99">
        <f>+INDEX(Hoja2!A:K,MATCH('ALL PRODUCTS'!B99,Hoja2!B:B,0),6)</f>
        <v>620910</v>
      </c>
      <c r="K99" s="79">
        <f>+INDEX(Hoja2!A:K,MATCH('ALL PRODUCTS'!B99,Hoja2!B:B,0),5)</f>
        <v>10</v>
      </c>
      <c r="L99" s="86">
        <v>1473780.0000000002</v>
      </c>
      <c r="M99" s="86">
        <v>669900</v>
      </c>
    </row>
    <row r="100" spans="1:13">
      <c r="A100" t="s">
        <v>2695</v>
      </c>
      <c r="B100" s="68" t="s">
        <v>204</v>
      </c>
      <c r="C100" s="68"/>
      <c r="D100" s="68" t="s">
        <v>6</v>
      </c>
      <c r="E100" s="68" t="s">
        <v>205</v>
      </c>
      <c r="F100" s="68" t="s">
        <v>16</v>
      </c>
      <c r="G100" s="6">
        <v>189900</v>
      </c>
      <c r="H100" s="6" t="s">
        <v>13</v>
      </c>
      <c r="I100">
        <v>179900</v>
      </c>
      <c r="J100">
        <f>+INDEX(Hoja2!A:K,MATCH('ALL PRODUCTS'!B100,Hoja2!B:B,0),6)</f>
        <v>184203</v>
      </c>
      <c r="K100" s="79">
        <f>+INDEX(Hoja2!A:K,MATCH('ALL PRODUCTS'!B100,Hoja2!B:B,0),5)</f>
        <v>3</v>
      </c>
      <c r="L100" s="86" t="e">
        <v>#N/A</v>
      </c>
      <c r="M100" s="86" t="e">
        <v>#N/A</v>
      </c>
    </row>
    <row r="101" spans="1:13">
      <c r="A101" t="s">
        <v>2695</v>
      </c>
      <c r="B101" s="68" t="s">
        <v>204</v>
      </c>
      <c r="C101" s="68" t="s">
        <v>206</v>
      </c>
      <c r="D101" s="9" t="s">
        <v>1743</v>
      </c>
      <c r="E101" s="69" t="str">
        <f>"     "&amp;E100</f>
        <v xml:space="preserve">     Silla Para Exteriores Rock Negro </v>
      </c>
      <c r="F101" s="68" t="s">
        <v>38</v>
      </c>
      <c r="G101" s="70">
        <f>G100</f>
        <v>189900</v>
      </c>
      <c r="H101" s="70" t="str">
        <f>H100&amp;"     "</f>
        <v xml:space="preserve">$     </v>
      </c>
      <c r="J101">
        <f>+INDEX(Hoja2!A:K,MATCH('ALL PRODUCTS'!B101,Hoja2!B:B,0),6)</f>
        <v>184203</v>
      </c>
      <c r="K101" s="79">
        <f>+INDEX(Hoja2!A:K,MATCH('ALL PRODUCTS'!B101,Hoja2!B:B,0),5)</f>
        <v>3</v>
      </c>
      <c r="L101" s="86">
        <v>395780.00000000006</v>
      </c>
      <c r="M101" s="86">
        <v>179900</v>
      </c>
    </row>
    <row r="102" spans="1:13">
      <c r="A102" t="s">
        <v>2695</v>
      </c>
      <c r="B102" s="68" t="s">
        <v>204</v>
      </c>
      <c r="C102" s="68" t="s">
        <v>207</v>
      </c>
      <c r="D102" s="9" t="s">
        <v>1744</v>
      </c>
      <c r="E102" s="69" t="str">
        <f>"     "&amp;E100</f>
        <v xml:space="preserve">     Silla Para Exteriores Rock Negro </v>
      </c>
      <c r="F102" s="68" t="s">
        <v>36</v>
      </c>
      <c r="G102" s="70">
        <f>G100</f>
        <v>189900</v>
      </c>
      <c r="H102" s="70" t="str">
        <f>H100&amp;"     "</f>
        <v xml:space="preserve">$     </v>
      </c>
      <c r="J102">
        <f>+INDEX(Hoja2!A:K,MATCH('ALL PRODUCTS'!B102,Hoja2!B:B,0),6)</f>
        <v>184203</v>
      </c>
      <c r="K102" s="79">
        <f>+INDEX(Hoja2!A:K,MATCH('ALL PRODUCTS'!B102,Hoja2!B:B,0),5)</f>
        <v>3</v>
      </c>
      <c r="L102" s="86">
        <v>395780.00000000006</v>
      </c>
      <c r="M102" s="86">
        <v>179900</v>
      </c>
    </row>
    <row r="103" spans="1:13">
      <c r="A103" t="s">
        <v>2695</v>
      </c>
      <c r="B103" s="68" t="s">
        <v>204</v>
      </c>
      <c r="C103" s="68" t="s">
        <v>208</v>
      </c>
      <c r="D103" s="9" t="s">
        <v>1745</v>
      </c>
      <c r="E103" s="69" t="str">
        <f>"     "&amp;E100</f>
        <v xml:space="preserve">     Silla Para Exteriores Rock Negro </v>
      </c>
      <c r="F103" s="68" t="s">
        <v>48</v>
      </c>
      <c r="G103" s="70">
        <f>G100</f>
        <v>189900</v>
      </c>
      <c r="H103" s="70" t="str">
        <f>H100&amp;"     "</f>
        <v xml:space="preserve">$     </v>
      </c>
      <c r="J103">
        <f>+INDEX(Hoja2!A:K,MATCH('ALL PRODUCTS'!B103,Hoja2!B:B,0),6)</f>
        <v>184203</v>
      </c>
      <c r="K103" s="79">
        <f>+INDEX(Hoja2!A:K,MATCH('ALL PRODUCTS'!B103,Hoja2!B:B,0),5)</f>
        <v>3</v>
      </c>
      <c r="L103" s="86">
        <v>505780.00000000006</v>
      </c>
      <c r="M103" s="86">
        <v>229900</v>
      </c>
    </row>
    <row r="104" spans="1:13">
      <c r="A104" t="s">
        <v>2695</v>
      </c>
      <c r="B104" s="68" t="s">
        <v>204</v>
      </c>
      <c r="C104" s="68" t="s">
        <v>209</v>
      </c>
      <c r="D104" s="9" t="s">
        <v>1746</v>
      </c>
      <c r="E104" s="69" t="str">
        <f>"     "&amp;E100</f>
        <v xml:space="preserve">     Silla Para Exteriores Rock Negro </v>
      </c>
      <c r="F104" s="68" t="s">
        <v>12</v>
      </c>
      <c r="G104" s="70">
        <f>G100</f>
        <v>189900</v>
      </c>
      <c r="H104" s="70" t="str">
        <f>H100&amp;"     "</f>
        <v xml:space="preserve">$     </v>
      </c>
      <c r="J104">
        <f>+INDEX(Hoja2!A:K,MATCH('ALL PRODUCTS'!B104,Hoja2!B:B,0),6)</f>
        <v>184203</v>
      </c>
      <c r="K104" s="79">
        <f>+INDEX(Hoja2!A:K,MATCH('ALL PRODUCTS'!B104,Hoja2!B:B,0),5)</f>
        <v>3</v>
      </c>
      <c r="L104" s="86">
        <v>395780.00000000006</v>
      </c>
      <c r="M104" s="86">
        <v>179900</v>
      </c>
    </row>
    <row r="105" spans="1:13">
      <c r="A105" t="s">
        <v>2695</v>
      </c>
      <c r="B105" s="68" t="s">
        <v>210</v>
      </c>
      <c r="C105" s="68" t="s">
        <v>211</v>
      </c>
      <c r="D105" s="9" t="s">
        <v>1747</v>
      </c>
      <c r="E105" s="68" t="s">
        <v>212</v>
      </c>
      <c r="F105" s="68" t="s">
        <v>36</v>
      </c>
      <c r="G105" s="6">
        <v>709900</v>
      </c>
      <c r="H105" s="6" t="s">
        <v>13</v>
      </c>
      <c r="I105">
        <v>709900</v>
      </c>
      <c r="J105">
        <f>+INDEX(Hoja2!A:K,MATCH('ALL PRODUCTS'!B105,Hoja2!B:B,0),6)</f>
        <v>688603</v>
      </c>
      <c r="K105" s="79">
        <f>+INDEX(Hoja2!A:K,MATCH('ALL PRODUCTS'!B105,Hoja2!B:B,0),5)</f>
        <v>3</v>
      </c>
      <c r="L105" s="86">
        <v>1517780.0000000002</v>
      </c>
      <c r="M105" s="86">
        <v>689900</v>
      </c>
    </row>
    <row r="106" spans="1:13">
      <c r="A106" t="s">
        <v>2695</v>
      </c>
      <c r="B106" s="68" t="s">
        <v>14556</v>
      </c>
      <c r="C106" s="68"/>
      <c r="D106" s="68" t="s">
        <v>6</v>
      </c>
      <c r="E106" s="68" t="s">
        <v>14557</v>
      </c>
      <c r="F106" s="68" t="s">
        <v>16</v>
      </c>
      <c r="G106" s="6">
        <v>239900</v>
      </c>
      <c r="H106" s="6" t="s">
        <v>13</v>
      </c>
      <c r="I106">
        <v>237900</v>
      </c>
      <c r="J106">
        <f>+INDEX(Hoja2!A:K,MATCH('ALL PRODUCTS'!B106,Hoja2!B:B,0),6)</f>
        <v>232703</v>
      </c>
      <c r="K106" s="79">
        <f>+INDEX(Hoja2!A:K,MATCH('ALL PRODUCTS'!B106,Hoja2!B:B,0),5)</f>
        <v>3</v>
      </c>
      <c r="L106" s="86" t="e">
        <v>#N/A</v>
      </c>
      <c r="M106" s="86" t="e">
        <v>#N/A</v>
      </c>
    </row>
    <row r="107" spans="1:13">
      <c r="A107" t="s">
        <v>2695</v>
      </c>
      <c r="B107" s="68" t="s">
        <v>14556</v>
      </c>
      <c r="C107" s="68" t="s">
        <v>14558</v>
      </c>
      <c r="D107" s="9" t="s">
        <v>1716</v>
      </c>
      <c r="E107" s="69" t="str">
        <f>"     "&amp;E106</f>
        <v xml:space="preserve">     Silla Milano Ergonómica Moderna Tapizada Comedor / Oficina</v>
      </c>
      <c r="F107" s="68" t="s">
        <v>12</v>
      </c>
      <c r="G107" s="70">
        <f>G106</f>
        <v>239900</v>
      </c>
      <c r="H107" s="70" t="str">
        <f>H106&amp;"     "</f>
        <v xml:space="preserve">$     </v>
      </c>
      <c r="J107">
        <f>+INDEX(Hoja2!A:K,MATCH('ALL PRODUCTS'!B107,Hoja2!B:B,0),6)</f>
        <v>232703</v>
      </c>
      <c r="K107" s="79">
        <f>+INDEX(Hoja2!A:K,MATCH('ALL PRODUCTS'!B107,Hoja2!B:B,0),5)</f>
        <v>3</v>
      </c>
      <c r="L107" s="86">
        <v>483780.00000000006</v>
      </c>
      <c r="M107" s="86">
        <v>219900</v>
      </c>
    </row>
    <row r="108" spans="1:13">
      <c r="A108" t="s">
        <v>2695</v>
      </c>
      <c r="B108" s="68" t="s">
        <v>14556</v>
      </c>
      <c r="C108" s="68" t="s">
        <v>14559</v>
      </c>
      <c r="D108" s="9" t="s">
        <v>1717</v>
      </c>
      <c r="E108" s="69" t="str">
        <f>"     "&amp;E106</f>
        <v xml:space="preserve">     Silla Milano Ergonómica Moderna Tapizada Comedor / Oficina</v>
      </c>
      <c r="F108" s="68" t="s">
        <v>54</v>
      </c>
      <c r="G108" s="70">
        <f>G106</f>
        <v>239900</v>
      </c>
      <c r="H108" s="70" t="str">
        <f>H106&amp;"     "</f>
        <v xml:space="preserve">$     </v>
      </c>
      <c r="J108">
        <f>+INDEX(Hoja2!A:K,MATCH('ALL PRODUCTS'!B108,Hoja2!B:B,0),6)</f>
        <v>232703</v>
      </c>
      <c r="K108" s="79">
        <f>+INDEX(Hoja2!A:K,MATCH('ALL PRODUCTS'!B108,Hoja2!B:B,0),5)</f>
        <v>3</v>
      </c>
      <c r="L108" s="86">
        <v>527780</v>
      </c>
      <c r="M108" s="86">
        <v>239900</v>
      </c>
    </row>
    <row r="109" spans="1:13">
      <c r="A109" t="s">
        <v>2695</v>
      </c>
      <c r="B109" s="68" t="s">
        <v>14556</v>
      </c>
      <c r="C109" s="68" t="s">
        <v>14560</v>
      </c>
      <c r="D109" s="9" t="s">
        <v>1704</v>
      </c>
      <c r="E109" s="69" t="str">
        <f>"     "&amp;E106</f>
        <v xml:space="preserve">     Silla Milano Ergonómica Moderna Tapizada Comedor / Oficina</v>
      </c>
      <c r="F109" s="68" t="s">
        <v>44</v>
      </c>
      <c r="G109" s="70">
        <f>G106</f>
        <v>239900</v>
      </c>
      <c r="H109" s="70" t="str">
        <f>H106&amp;"     "</f>
        <v xml:space="preserve">$     </v>
      </c>
      <c r="J109">
        <f>+INDEX(Hoja2!A:K,MATCH('ALL PRODUCTS'!B109,Hoja2!B:B,0),6)</f>
        <v>232703</v>
      </c>
      <c r="K109" s="79">
        <f>+INDEX(Hoja2!A:K,MATCH('ALL PRODUCTS'!B109,Hoja2!B:B,0),5)</f>
        <v>3</v>
      </c>
      <c r="L109" s="86">
        <v>549780</v>
      </c>
      <c r="M109" s="86">
        <v>249900</v>
      </c>
    </row>
    <row r="110" spans="1:13">
      <c r="A110" t="s">
        <v>2695</v>
      </c>
      <c r="B110" s="68" t="s">
        <v>14556</v>
      </c>
      <c r="C110" s="68" t="s">
        <v>14561</v>
      </c>
      <c r="D110" s="9" t="s">
        <v>1714</v>
      </c>
      <c r="E110" s="69" t="str">
        <f>"     "&amp;E106</f>
        <v xml:space="preserve">     Silla Milano Ergonómica Moderna Tapizada Comedor / Oficina</v>
      </c>
      <c r="F110" s="68" t="s">
        <v>36</v>
      </c>
      <c r="G110" s="70">
        <f>G106</f>
        <v>239900</v>
      </c>
      <c r="H110" s="70" t="str">
        <f>H106&amp;"     "</f>
        <v xml:space="preserve">$     </v>
      </c>
      <c r="J110">
        <f>+INDEX(Hoja2!A:K,MATCH('ALL PRODUCTS'!B110,Hoja2!B:B,0),6)</f>
        <v>232703</v>
      </c>
      <c r="K110" s="79">
        <f>+INDEX(Hoja2!A:K,MATCH('ALL PRODUCTS'!B110,Hoja2!B:B,0),5)</f>
        <v>3</v>
      </c>
      <c r="L110" s="86">
        <v>483780.00000000006</v>
      </c>
      <c r="M110" s="86">
        <v>219900</v>
      </c>
    </row>
    <row r="111" spans="1:13">
      <c r="A111" t="s">
        <v>2695</v>
      </c>
      <c r="B111" s="68" t="s">
        <v>14556</v>
      </c>
      <c r="C111" s="68" t="s">
        <v>14562</v>
      </c>
      <c r="D111" s="9" t="s">
        <v>1719</v>
      </c>
      <c r="E111" s="69" t="str">
        <f>"     "&amp;E106</f>
        <v xml:space="preserve">     Silla Milano Ergonómica Moderna Tapizada Comedor / Oficina</v>
      </c>
      <c r="F111" s="68" t="s">
        <v>48</v>
      </c>
      <c r="G111" s="70">
        <f>G106</f>
        <v>239900</v>
      </c>
      <c r="H111" s="70" t="str">
        <f>H106&amp;"     "</f>
        <v xml:space="preserve">$     </v>
      </c>
      <c r="J111">
        <f>+INDEX(Hoja2!A:K,MATCH('ALL PRODUCTS'!B111,Hoja2!B:B,0),6)</f>
        <v>232703</v>
      </c>
      <c r="K111" s="79">
        <f>+INDEX(Hoja2!A:K,MATCH('ALL PRODUCTS'!B111,Hoja2!B:B,0),5)</f>
        <v>3</v>
      </c>
      <c r="L111" s="86">
        <v>527780</v>
      </c>
      <c r="M111" s="86">
        <v>239900</v>
      </c>
    </row>
    <row r="112" spans="1:13">
      <c r="A112" t="s">
        <v>2695</v>
      </c>
      <c r="B112" s="68" t="s">
        <v>14556</v>
      </c>
      <c r="C112" s="68" t="s">
        <v>14563</v>
      </c>
      <c r="D112" s="9" t="s">
        <v>1718</v>
      </c>
      <c r="E112" s="69" t="str">
        <f>"     "&amp;E106</f>
        <v xml:space="preserve">     Silla Milano Ergonómica Moderna Tapizada Comedor / Oficina</v>
      </c>
      <c r="F112" s="68" t="s">
        <v>14564</v>
      </c>
      <c r="G112" s="70">
        <f>G106</f>
        <v>239900</v>
      </c>
      <c r="H112" s="70" t="str">
        <f>H106&amp;"     "</f>
        <v xml:space="preserve">$     </v>
      </c>
      <c r="J112">
        <f>+INDEX(Hoja2!A:K,MATCH('ALL PRODUCTS'!B112,Hoja2!B:B,0),6)</f>
        <v>232703</v>
      </c>
      <c r="K112" s="79">
        <f>+INDEX(Hoja2!A:K,MATCH('ALL PRODUCTS'!B112,Hoja2!B:B,0),5)</f>
        <v>3</v>
      </c>
      <c r="L112" s="86">
        <v>527780</v>
      </c>
      <c r="M112" s="86">
        <v>239900</v>
      </c>
    </row>
    <row r="113" spans="1:13">
      <c r="A113" t="s">
        <v>2695</v>
      </c>
      <c r="B113" s="68" t="s">
        <v>213</v>
      </c>
      <c r="C113" s="68" t="s">
        <v>214</v>
      </c>
      <c r="D113" s="9" t="s">
        <v>1748</v>
      </c>
      <c r="E113" s="68" t="s">
        <v>215</v>
      </c>
      <c r="F113" s="68" t="s">
        <v>48</v>
      </c>
      <c r="G113" s="6">
        <v>609900</v>
      </c>
      <c r="H113" s="6" t="s">
        <v>13</v>
      </c>
      <c r="I113">
        <v>609900</v>
      </c>
      <c r="J113">
        <f>+INDEX(Hoja2!A:K,MATCH('ALL PRODUCTS'!B113,Hoja2!B:B,0),6)</f>
        <v>591603</v>
      </c>
      <c r="K113" s="79">
        <f>+INDEX(Hoja2!A:K,MATCH('ALL PRODUCTS'!B113,Hoja2!B:B,0),5)</f>
        <v>3</v>
      </c>
      <c r="L113" s="86">
        <v>1297780</v>
      </c>
      <c r="M113" s="86">
        <v>589900</v>
      </c>
    </row>
    <row r="114" spans="1:13">
      <c r="A114" t="s">
        <v>2695</v>
      </c>
      <c r="B114" s="68" t="s">
        <v>216</v>
      </c>
      <c r="C114" s="68" t="s">
        <v>217</v>
      </c>
      <c r="D114" s="9" t="s">
        <v>1683</v>
      </c>
      <c r="E114" s="9" t="s">
        <v>218</v>
      </c>
      <c r="F114" s="68" t="s">
        <v>12</v>
      </c>
      <c r="G114" s="6">
        <v>269900</v>
      </c>
      <c r="H114" s="6" t="s">
        <v>13</v>
      </c>
      <c r="I114">
        <v>269900</v>
      </c>
      <c r="J114">
        <f>+INDEX(Hoja2!A:K,MATCH('ALL PRODUCTS'!B114,Hoja2!B:B,0),6)</f>
        <v>261803</v>
      </c>
      <c r="K114" s="79">
        <f>+INDEX(Hoja2!A:K,MATCH('ALL PRODUCTS'!B114,Hoja2!B:B,0),5)</f>
        <v>3</v>
      </c>
      <c r="L114" s="86">
        <v>571780</v>
      </c>
      <c r="M114" s="86">
        <v>259900</v>
      </c>
    </row>
    <row r="115" spans="1:13">
      <c r="A115" t="s">
        <v>2695</v>
      </c>
      <c r="B115" s="68" t="s">
        <v>223</v>
      </c>
      <c r="C115" s="68"/>
      <c r="D115" s="68" t="s">
        <v>6</v>
      </c>
      <c r="E115" s="68" t="s">
        <v>224</v>
      </c>
      <c r="F115" s="68" t="s">
        <v>16</v>
      </c>
      <c r="G115" s="6">
        <v>39900</v>
      </c>
      <c r="H115" s="6" t="s">
        <v>13</v>
      </c>
      <c r="I115">
        <v>79900</v>
      </c>
      <c r="J115">
        <f>+INDEX(Hoja2!A:K,MATCH('ALL PRODUCTS'!B115,Hoja2!B:B,0),6)</f>
        <v>38703</v>
      </c>
      <c r="K115" s="79">
        <f>+INDEX(Hoja2!A:K,MATCH('ALL PRODUCTS'!B115,Hoja2!B:B,0),5)</f>
        <v>3</v>
      </c>
      <c r="L115" s="86" t="e">
        <v>#N/A</v>
      </c>
      <c r="M115" s="86" t="e">
        <v>#N/A</v>
      </c>
    </row>
    <row r="116" spans="1:13">
      <c r="A116" t="s">
        <v>2695</v>
      </c>
      <c r="B116" s="68" t="s">
        <v>223</v>
      </c>
      <c r="C116" s="68" t="s">
        <v>225</v>
      </c>
      <c r="D116" s="9" t="s">
        <v>1750</v>
      </c>
      <c r="E116" s="69" t="str">
        <f>"     "&amp;E115</f>
        <v xml:space="preserve">     Juego De Ruedas Para Sillas De Oficina X 5 Unidades Desmopan</v>
      </c>
      <c r="F116" s="68" t="s">
        <v>12</v>
      </c>
      <c r="G116" s="70">
        <f>G115</f>
        <v>39900</v>
      </c>
      <c r="H116" s="70" t="str">
        <f>H115&amp;"     "</f>
        <v xml:space="preserve">$     </v>
      </c>
      <c r="I116" t="s">
        <v>6</v>
      </c>
      <c r="J116">
        <f>+INDEX(Hoja2!A:K,MATCH('ALL PRODUCTS'!B116,Hoja2!B:B,0),6)</f>
        <v>38703</v>
      </c>
      <c r="K116" s="79">
        <f>+INDEX(Hoja2!A:K,MATCH('ALL PRODUCTS'!B116,Hoja2!B:B,0),5)</f>
        <v>3</v>
      </c>
      <c r="L116" s="86">
        <v>79800</v>
      </c>
      <c r="M116" s="86">
        <v>39900</v>
      </c>
    </row>
    <row r="117" spans="1:13">
      <c r="A117" t="s">
        <v>2695</v>
      </c>
      <c r="B117" s="68" t="s">
        <v>223</v>
      </c>
      <c r="C117" s="68" t="s">
        <v>226</v>
      </c>
      <c r="D117" s="9" t="s">
        <v>1751</v>
      </c>
      <c r="E117" s="69" t="str">
        <f>"     "&amp;E115</f>
        <v xml:space="preserve">     Juego De Ruedas Para Sillas De Oficina X 5 Unidades Desmopan</v>
      </c>
      <c r="F117" s="68" t="s">
        <v>36</v>
      </c>
      <c r="G117" s="70">
        <f>G115</f>
        <v>39900</v>
      </c>
      <c r="H117" s="70" t="str">
        <f>H115&amp;"     "</f>
        <v xml:space="preserve">$     </v>
      </c>
      <c r="I117" t="s">
        <v>6</v>
      </c>
      <c r="J117">
        <f>+INDEX(Hoja2!A:K,MATCH('ALL PRODUCTS'!B117,Hoja2!B:B,0),6)</f>
        <v>38703</v>
      </c>
      <c r="K117" s="79">
        <f>+INDEX(Hoja2!A:K,MATCH('ALL PRODUCTS'!B117,Hoja2!B:B,0),5)</f>
        <v>3</v>
      </c>
      <c r="L117" s="86" t="e">
        <v>#N/A</v>
      </c>
      <c r="M117" s="86" t="e">
        <v>#N/A</v>
      </c>
    </row>
    <row r="118" spans="1:13">
      <c r="A118" t="s">
        <v>2695</v>
      </c>
      <c r="B118" s="68" t="s">
        <v>227</v>
      </c>
      <c r="C118" s="68"/>
      <c r="D118" s="68" t="s">
        <v>6</v>
      </c>
      <c r="E118" s="68" t="s">
        <v>228</v>
      </c>
      <c r="F118" s="68" t="s">
        <v>16</v>
      </c>
      <c r="G118" s="6">
        <v>319900</v>
      </c>
      <c r="H118" s="6" t="s">
        <v>13</v>
      </c>
      <c r="I118">
        <v>319900</v>
      </c>
      <c r="J118">
        <f>+INDEX(Hoja2!A:K,MATCH('ALL PRODUCTS'!B118,Hoja2!B:B,0),6)</f>
        <v>310303</v>
      </c>
      <c r="K118" s="79">
        <f>+INDEX(Hoja2!A:K,MATCH('ALL PRODUCTS'!B118,Hoja2!B:B,0),5)</f>
        <v>3</v>
      </c>
      <c r="L118" s="86" t="e">
        <v>#N/A</v>
      </c>
      <c r="M118" s="86" t="e">
        <v>#N/A</v>
      </c>
    </row>
    <row r="119" spans="1:13">
      <c r="A119" t="s">
        <v>2695</v>
      </c>
      <c r="B119" s="68" t="s">
        <v>227</v>
      </c>
      <c r="C119" s="68" t="s">
        <v>229</v>
      </c>
      <c r="D119" s="9" t="s">
        <v>1752</v>
      </c>
      <c r="E119" s="69" t="str">
        <f>"     "&amp;E118</f>
        <v xml:space="preserve">     Silla Para Bar Acolchada Cromada</v>
      </c>
      <c r="F119" s="68" t="s">
        <v>230</v>
      </c>
      <c r="G119" s="70">
        <f>G118</f>
        <v>319900</v>
      </c>
      <c r="H119" s="70" t="str">
        <f>H118&amp;"     "</f>
        <v xml:space="preserve">$     </v>
      </c>
      <c r="J119">
        <f>+INDEX(Hoja2!A:K,MATCH('ALL PRODUCTS'!B119,Hoja2!B:B,0),6)</f>
        <v>310303</v>
      </c>
      <c r="K119" s="79">
        <f>+INDEX(Hoja2!A:K,MATCH('ALL PRODUCTS'!B119,Hoja2!B:B,0),5)</f>
        <v>3</v>
      </c>
      <c r="L119" s="86">
        <v>659780</v>
      </c>
      <c r="M119" s="86">
        <v>299900</v>
      </c>
    </row>
    <row r="120" spans="1:13">
      <c r="A120" t="s">
        <v>2695</v>
      </c>
      <c r="B120" s="68" t="s">
        <v>227</v>
      </c>
      <c r="C120" s="68" t="s">
        <v>231</v>
      </c>
      <c r="D120" s="9" t="s">
        <v>1753</v>
      </c>
      <c r="E120" s="69" t="str">
        <f>"     "&amp;E118</f>
        <v xml:space="preserve">     Silla Para Bar Acolchada Cromada</v>
      </c>
      <c r="F120" s="68" t="s">
        <v>232</v>
      </c>
      <c r="G120" s="70">
        <f>G118</f>
        <v>319900</v>
      </c>
      <c r="H120" s="70" t="str">
        <f>H118&amp;"     "</f>
        <v xml:space="preserve">$     </v>
      </c>
      <c r="J120">
        <f>+INDEX(Hoja2!A:K,MATCH('ALL PRODUCTS'!B120,Hoja2!B:B,0),6)</f>
        <v>310303</v>
      </c>
      <c r="K120" s="79">
        <f>+INDEX(Hoja2!A:K,MATCH('ALL PRODUCTS'!B120,Hoja2!B:B,0),5)</f>
        <v>3</v>
      </c>
      <c r="L120" s="86">
        <v>703780</v>
      </c>
      <c r="M120" s="86">
        <v>319900</v>
      </c>
    </row>
    <row r="121" spans="1:13">
      <c r="A121" t="s">
        <v>2695</v>
      </c>
      <c r="B121" s="68" t="s">
        <v>227</v>
      </c>
      <c r="C121" s="68" t="s">
        <v>233</v>
      </c>
      <c r="D121" s="9" t="s">
        <v>1754</v>
      </c>
      <c r="E121" s="69" t="str">
        <f>"     "&amp;E118</f>
        <v xml:space="preserve">     Silla Para Bar Acolchada Cromada</v>
      </c>
      <c r="F121" s="68" t="s">
        <v>234</v>
      </c>
      <c r="G121" s="70">
        <f>G118</f>
        <v>319900</v>
      </c>
      <c r="H121" s="70" t="str">
        <f>H118&amp;"     "</f>
        <v xml:space="preserve">$     </v>
      </c>
      <c r="J121">
        <f>+INDEX(Hoja2!A:K,MATCH('ALL PRODUCTS'!B121,Hoja2!B:B,0),6)</f>
        <v>310303</v>
      </c>
      <c r="K121" s="79">
        <f>+INDEX(Hoja2!A:K,MATCH('ALL PRODUCTS'!B121,Hoja2!B:B,0),5)</f>
        <v>3</v>
      </c>
      <c r="L121" s="86">
        <v>659780</v>
      </c>
      <c r="M121" s="86">
        <v>299900</v>
      </c>
    </row>
    <row r="122" spans="1:13">
      <c r="A122" t="s">
        <v>2695</v>
      </c>
      <c r="B122" s="68" t="s">
        <v>227</v>
      </c>
      <c r="C122" s="68" t="s">
        <v>235</v>
      </c>
      <c r="D122" s="9" t="s">
        <v>1755</v>
      </c>
      <c r="E122" s="69" t="str">
        <f>"     "&amp;E118</f>
        <v xml:space="preserve">     Silla Para Bar Acolchada Cromada</v>
      </c>
      <c r="F122" s="68" t="s">
        <v>236</v>
      </c>
      <c r="G122" s="70">
        <f>G118</f>
        <v>319900</v>
      </c>
      <c r="H122" s="70" t="str">
        <f>H118&amp;"     "</f>
        <v xml:space="preserve">$     </v>
      </c>
      <c r="J122">
        <f>+INDEX(Hoja2!A:K,MATCH('ALL PRODUCTS'!B122,Hoja2!B:B,0),6)</f>
        <v>310303</v>
      </c>
      <c r="K122" s="79">
        <f>+INDEX(Hoja2!A:K,MATCH('ALL PRODUCTS'!B122,Hoja2!B:B,0),5)</f>
        <v>3</v>
      </c>
      <c r="L122" s="86">
        <v>703780</v>
      </c>
      <c r="M122" s="86">
        <v>319900</v>
      </c>
    </row>
    <row r="123" spans="1:13">
      <c r="A123" t="s">
        <v>2695</v>
      </c>
      <c r="B123" s="68" t="s">
        <v>237</v>
      </c>
      <c r="C123" s="68"/>
      <c r="D123" s="68" t="s">
        <v>6</v>
      </c>
      <c r="E123" s="68" t="s">
        <v>238</v>
      </c>
      <c r="F123" s="68" t="s">
        <v>16</v>
      </c>
      <c r="G123" s="6">
        <v>349900</v>
      </c>
      <c r="H123" s="6" t="s">
        <v>13</v>
      </c>
      <c r="I123">
        <v>354900</v>
      </c>
      <c r="J123">
        <f>+INDEX(Hoja2!A:K,MATCH('ALL PRODUCTS'!B123,Hoja2!B:B,0),6)</f>
        <v>314910</v>
      </c>
      <c r="K123" s="79">
        <f>+INDEX(Hoja2!A:K,MATCH('ALL PRODUCTS'!B123,Hoja2!B:B,0),5)</f>
        <v>10</v>
      </c>
      <c r="L123" s="86" t="e">
        <v>#N/A</v>
      </c>
      <c r="M123" s="86" t="e">
        <v>#N/A</v>
      </c>
    </row>
    <row r="124" spans="1:13">
      <c r="A124" t="s">
        <v>2695</v>
      </c>
      <c r="B124" s="68" t="s">
        <v>237</v>
      </c>
      <c r="C124" s="68" t="s">
        <v>239</v>
      </c>
      <c r="D124" s="9" t="s">
        <v>1756</v>
      </c>
      <c r="E124" s="69" t="str">
        <f>"     "&amp;E123</f>
        <v xml:space="preserve">     Silla De Oficina Ejecutiva En Malla Ergonomica Giratoria </v>
      </c>
      <c r="F124" s="68" t="s">
        <v>153</v>
      </c>
      <c r="G124" s="70">
        <f>G123</f>
        <v>349900</v>
      </c>
      <c r="H124" s="70" t="str">
        <f>H123&amp;"     "</f>
        <v xml:space="preserve">$     </v>
      </c>
      <c r="J124">
        <f>+INDEX(Hoja2!A:K,MATCH('ALL PRODUCTS'!B124,Hoja2!B:B,0),6)</f>
        <v>314910</v>
      </c>
      <c r="K124" s="79">
        <f>+INDEX(Hoja2!A:K,MATCH('ALL PRODUCTS'!B124,Hoja2!B:B,0),5)</f>
        <v>10</v>
      </c>
      <c r="L124" s="86">
        <v>725780.00000000012</v>
      </c>
      <c r="M124" s="86">
        <v>329900</v>
      </c>
    </row>
    <row r="125" spans="1:13">
      <c r="A125" t="s">
        <v>2695</v>
      </c>
      <c r="B125" s="68" t="s">
        <v>237</v>
      </c>
      <c r="C125" s="68" t="s">
        <v>240</v>
      </c>
      <c r="D125" s="9" t="s">
        <v>1685</v>
      </c>
      <c r="E125" s="69" t="str">
        <f>"     "&amp;E123</f>
        <v xml:space="preserve">     Silla De Oficina Ejecutiva En Malla Ergonomica Giratoria </v>
      </c>
      <c r="F125" s="68" t="s">
        <v>54</v>
      </c>
      <c r="G125" s="70">
        <f>G123</f>
        <v>349900</v>
      </c>
      <c r="H125" s="70" t="str">
        <f>H123&amp;"     "</f>
        <v xml:space="preserve">$     </v>
      </c>
      <c r="J125">
        <f>+INDEX(Hoja2!A:K,MATCH('ALL PRODUCTS'!B125,Hoja2!B:B,0),6)</f>
        <v>314910</v>
      </c>
      <c r="K125" s="79">
        <f>+INDEX(Hoja2!A:K,MATCH('ALL PRODUCTS'!B125,Hoja2!B:B,0),5)</f>
        <v>10</v>
      </c>
      <c r="L125" s="86">
        <v>857780.00000000012</v>
      </c>
      <c r="M125" s="86">
        <v>389900</v>
      </c>
    </row>
    <row r="126" spans="1:13">
      <c r="A126" t="s">
        <v>2695</v>
      </c>
      <c r="B126" s="68" t="s">
        <v>237</v>
      </c>
      <c r="C126" s="68" t="s">
        <v>241</v>
      </c>
      <c r="D126" s="9" t="s">
        <v>1684</v>
      </c>
      <c r="E126" s="69" t="str">
        <f>"     "&amp;E123</f>
        <v xml:space="preserve">     Silla De Oficina Ejecutiva En Malla Ergonomica Giratoria </v>
      </c>
      <c r="F126" s="68" t="s">
        <v>38</v>
      </c>
      <c r="G126" s="70">
        <f>G123</f>
        <v>349900</v>
      </c>
      <c r="H126" s="70" t="str">
        <f>H123&amp;"     "</f>
        <v xml:space="preserve">$     </v>
      </c>
      <c r="J126">
        <f>+INDEX(Hoja2!A:K,MATCH('ALL PRODUCTS'!B126,Hoja2!B:B,0),6)</f>
        <v>314910</v>
      </c>
      <c r="K126" s="79">
        <f>+INDEX(Hoja2!A:K,MATCH('ALL PRODUCTS'!B126,Hoja2!B:B,0),5)</f>
        <v>10</v>
      </c>
      <c r="L126" s="86">
        <v>857780.00000000012</v>
      </c>
      <c r="M126" s="86">
        <v>389900</v>
      </c>
    </row>
    <row r="127" spans="1:13">
      <c r="A127" t="s">
        <v>2695</v>
      </c>
      <c r="B127" s="68" t="s">
        <v>237</v>
      </c>
      <c r="C127" s="68" t="s">
        <v>242</v>
      </c>
      <c r="D127" s="9" t="s">
        <v>1757</v>
      </c>
      <c r="E127" s="69" t="str">
        <f>"     "&amp;E123</f>
        <v xml:space="preserve">     Silla De Oficina Ejecutiva En Malla Ergonomica Giratoria </v>
      </c>
      <c r="F127" s="68" t="s">
        <v>34</v>
      </c>
      <c r="G127" s="70">
        <f>G123</f>
        <v>349900</v>
      </c>
      <c r="H127" s="70" t="str">
        <f>H123&amp;"     "</f>
        <v xml:space="preserve">$     </v>
      </c>
      <c r="J127">
        <f>+INDEX(Hoja2!A:K,MATCH('ALL PRODUCTS'!B127,Hoja2!B:B,0),6)</f>
        <v>314910</v>
      </c>
      <c r="K127" s="79">
        <f>+INDEX(Hoja2!A:K,MATCH('ALL PRODUCTS'!B127,Hoja2!B:B,0),5)</f>
        <v>10</v>
      </c>
      <c r="L127" s="86">
        <v>593780</v>
      </c>
      <c r="M127" s="86">
        <v>269900</v>
      </c>
    </row>
    <row r="128" spans="1:13">
      <c r="A128" t="s">
        <v>2695</v>
      </c>
      <c r="B128" s="68" t="s">
        <v>246</v>
      </c>
      <c r="C128" s="68" t="s">
        <v>247</v>
      </c>
      <c r="D128" s="9" t="s">
        <v>1759</v>
      </c>
      <c r="E128" s="68" t="s">
        <v>248</v>
      </c>
      <c r="F128" s="68" t="s">
        <v>12</v>
      </c>
      <c r="G128" s="6">
        <v>519900</v>
      </c>
      <c r="H128" s="6" t="s">
        <v>13</v>
      </c>
      <c r="I128">
        <v>519900</v>
      </c>
      <c r="J128">
        <f>+INDEX(Hoja2!A:K,MATCH('ALL PRODUCTS'!B128,Hoja2!B:B,0),6)</f>
        <v>504303</v>
      </c>
      <c r="K128" s="79">
        <f>+INDEX(Hoja2!A:K,MATCH('ALL PRODUCTS'!B128,Hoja2!B:B,0),5)</f>
        <v>3</v>
      </c>
      <c r="L128" s="86">
        <v>1099780</v>
      </c>
      <c r="M128" s="86">
        <v>499900</v>
      </c>
    </row>
    <row r="129" spans="1:13">
      <c r="A129" t="s">
        <v>2695</v>
      </c>
      <c r="B129" s="68" t="s">
        <v>249</v>
      </c>
      <c r="C129" s="68" t="s">
        <v>250</v>
      </c>
      <c r="D129" s="9" t="s">
        <v>1760</v>
      </c>
      <c r="E129" s="68" t="s">
        <v>137</v>
      </c>
      <c r="F129" s="68" t="s">
        <v>232</v>
      </c>
      <c r="G129" s="6">
        <v>429900</v>
      </c>
      <c r="H129" s="6" t="s">
        <v>13</v>
      </c>
      <c r="I129">
        <v>260900</v>
      </c>
      <c r="J129">
        <f>+INDEX(Hoja2!A:K,MATCH('ALL PRODUCTS'!B129,Hoja2!B:B,0),6)</f>
        <v>386910</v>
      </c>
      <c r="K129" s="79">
        <f>+INDEX(Hoja2!A:K,MATCH('ALL PRODUCTS'!B129,Hoja2!B:B,0),5)</f>
        <v>10</v>
      </c>
      <c r="L129" s="86">
        <v>923780.00000000012</v>
      </c>
      <c r="M129" s="86">
        <v>419900</v>
      </c>
    </row>
    <row r="130" spans="1:13">
      <c r="A130" t="s">
        <v>2695</v>
      </c>
      <c r="B130" s="68" t="s">
        <v>251</v>
      </c>
      <c r="C130" s="68" t="s">
        <v>252</v>
      </c>
      <c r="D130" s="9" t="s">
        <v>1710</v>
      </c>
      <c r="E130" s="68" t="s">
        <v>253</v>
      </c>
      <c r="F130" s="68" t="s">
        <v>22</v>
      </c>
      <c r="G130" s="6">
        <v>269900</v>
      </c>
      <c r="H130" s="6" t="s">
        <v>13</v>
      </c>
      <c r="I130">
        <v>269900</v>
      </c>
      <c r="J130">
        <f>+INDEX(Hoja2!A:K,MATCH('ALL PRODUCTS'!B130,Hoja2!B:B,0),6)</f>
        <v>261803</v>
      </c>
      <c r="K130" s="79">
        <f>+INDEX(Hoja2!A:K,MATCH('ALL PRODUCTS'!B130,Hoja2!B:B,0),5)</f>
        <v>3</v>
      </c>
      <c r="L130" s="86">
        <v>571780</v>
      </c>
      <c r="M130" s="86">
        <v>259900</v>
      </c>
    </row>
    <row r="131" spans="1:13">
      <c r="A131" t="s">
        <v>2695</v>
      </c>
      <c r="B131" s="68" t="s">
        <v>254</v>
      </c>
      <c r="C131" s="68" t="s">
        <v>255</v>
      </c>
      <c r="D131" s="9" t="s">
        <v>1706</v>
      </c>
      <c r="E131" s="68" t="s">
        <v>256</v>
      </c>
      <c r="F131" s="68" t="s">
        <v>28</v>
      </c>
      <c r="G131" s="6">
        <v>269900</v>
      </c>
      <c r="H131" s="6" t="s">
        <v>13</v>
      </c>
      <c r="I131">
        <v>269900</v>
      </c>
      <c r="J131">
        <f>+INDEX(Hoja2!A:K,MATCH('ALL PRODUCTS'!B131,Hoja2!B:B,0),6)</f>
        <v>242910</v>
      </c>
      <c r="K131" s="79">
        <f>+INDEX(Hoja2!A:K,MATCH('ALL PRODUCTS'!B131,Hoja2!B:B,0),5)</f>
        <v>10</v>
      </c>
      <c r="L131" s="86">
        <v>571780</v>
      </c>
      <c r="M131" s="86">
        <v>259900</v>
      </c>
    </row>
    <row r="132" spans="1:13">
      <c r="A132" t="s">
        <v>2695</v>
      </c>
      <c r="B132" s="68" t="s">
        <v>2397</v>
      </c>
      <c r="C132" s="68" t="s">
        <v>2398</v>
      </c>
      <c r="D132" s="9" t="s">
        <v>2399</v>
      </c>
      <c r="E132" s="68" t="s">
        <v>2400</v>
      </c>
      <c r="F132" s="68" t="s">
        <v>2401</v>
      </c>
      <c r="G132" s="6">
        <v>249900</v>
      </c>
      <c r="H132" s="6" t="s">
        <v>13</v>
      </c>
      <c r="I132">
        <v>249900</v>
      </c>
      <c r="J132">
        <f>+INDEX(Hoja2!A:K,MATCH('ALL PRODUCTS'!B132,Hoja2!B:B,0),6)</f>
        <v>224910</v>
      </c>
      <c r="K132" s="79">
        <f>+INDEX(Hoja2!A:K,MATCH('ALL PRODUCTS'!B132,Hoja2!B:B,0),5)</f>
        <v>10</v>
      </c>
      <c r="L132" s="86">
        <v>307780</v>
      </c>
      <c r="M132" s="86">
        <v>139900</v>
      </c>
    </row>
    <row r="133" spans="1:13">
      <c r="A133" t="s">
        <v>2695</v>
      </c>
      <c r="B133" s="68" t="s">
        <v>261</v>
      </c>
      <c r="C133" s="68" t="s">
        <v>262</v>
      </c>
      <c r="D133" s="9" t="s">
        <v>1761</v>
      </c>
      <c r="E133" s="68" t="s">
        <v>263</v>
      </c>
      <c r="F133" s="68" t="s">
        <v>12</v>
      </c>
      <c r="G133" s="6">
        <v>345000</v>
      </c>
      <c r="H133" s="6" t="s">
        <v>13</v>
      </c>
      <c r="I133">
        <v>345000</v>
      </c>
      <c r="J133">
        <f>+INDEX(Hoja2!A:K,MATCH('ALL PRODUCTS'!B133,Hoja2!B:B,0),6)</f>
        <v>334650</v>
      </c>
      <c r="K133" s="79">
        <f>+INDEX(Hoja2!A:K,MATCH('ALL PRODUCTS'!B133,Hoja2!B:B,0),5)</f>
        <v>55</v>
      </c>
      <c r="L133" s="86">
        <v>899800</v>
      </c>
      <c r="M133" s="86">
        <v>449900</v>
      </c>
    </row>
    <row r="134" spans="1:13">
      <c r="A134" t="s">
        <v>2695</v>
      </c>
      <c r="B134" s="68" t="s">
        <v>2410</v>
      </c>
      <c r="C134" s="68" t="s">
        <v>2411</v>
      </c>
      <c r="D134" s="9" t="s">
        <v>2412</v>
      </c>
      <c r="E134" s="68" t="s">
        <v>2413</v>
      </c>
      <c r="F134" s="68" t="s">
        <v>752</v>
      </c>
      <c r="G134" s="6">
        <v>159900</v>
      </c>
      <c r="H134" s="6" t="s">
        <v>13</v>
      </c>
      <c r="I134">
        <v>159900</v>
      </c>
      <c r="J134">
        <f>+INDEX(Hoja2!A:K,MATCH('ALL PRODUCTS'!B134,Hoja2!B:B,0),6)</f>
        <v>143910</v>
      </c>
      <c r="K134" s="79">
        <f>+INDEX(Hoja2!A:K,MATCH('ALL PRODUCTS'!B134,Hoja2!B:B,0),5)</f>
        <v>10</v>
      </c>
      <c r="L134" s="86">
        <v>351780</v>
      </c>
      <c r="M134" s="86">
        <v>159900</v>
      </c>
    </row>
    <row r="135" spans="1:13">
      <c r="A135" t="s">
        <v>2695</v>
      </c>
      <c r="B135" s="68" t="s">
        <v>264</v>
      </c>
      <c r="C135" s="68" t="s">
        <v>265</v>
      </c>
      <c r="D135" s="9" t="s">
        <v>1762</v>
      </c>
      <c r="E135" s="68" t="s">
        <v>266</v>
      </c>
      <c r="F135" s="68" t="s">
        <v>12</v>
      </c>
      <c r="G135" s="6">
        <v>689900</v>
      </c>
      <c r="H135" s="6" t="s">
        <v>13</v>
      </c>
      <c r="I135">
        <v>689900</v>
      </c>
      <c r="J135">
        <f>+INDEX(Hoja2!A:K,MATCH('ALL PRODUCTS'!B135,Hoja2!B:B,0),6)</f>
        <v>620910</v>
      </c>
      <c r="K135" s="79">
        <f>+INDEX(Hoja2!A:K,MATCH('ALL PRODUCTS'!B135,Hoja2!B:B,0),5)</f>
        <v>10</v>
      </c>
      <c r="L135" s="86">
        <v>1473780.0000000002</v>
      </c>
      <c r="M135" s="86">
        <v>669900</v>
      </c>
    </row>
    <row r="136" spans="1:13">
      <c r="A136" t="s">
        <v>2695</v>
      </c>
      <c r="B136" s="68" t="s">
        <v>399</v>
      </c>
      <c r="C136" s="68"/>
      <c r="D136" s="9" t="s">
        <v>1823</v>
      </c>
      <c r="E136" s="68" t="s">
        <v>400</v>
      </c>
      <c r="F136" s="68" t="s">
        <v>16</v>
      </c>
      <c r="G136" s="6">
        <v>1969900</v>
      </c>
      <c r="H136" s="6" t="s">
        <v>13</v>
      </c>
      <c r="I136">
        <v>1969900</v>
      </c>
      <c r="J136" t="e">
        <f>+INDEX(Hoja2!A:K,MATCH('ALL PRODUCTS'!B136,Hoja2!B:B,0),6)</f>
        <v>#N/A</v>
      </c>
      <c r="K136" s="79" t="e">
        <f>+INDEX(Hoja2!A:K,MATCH('ALL PRODUCTS'!B136,Hoja2!B:B,0),5)</f>
        <v>#N/A</v>
      </c>
      <c r="L136" s="86">
        <v>3799800</v>
      </c>
      <c r="M136" s="86">
        <v>1899900</v>
      </c>
    </row>
    <row r="137" spans="1:13">
      <c r="A137" t="s">
        <v>2695</v>
      </c>
      <c r="B137" s="68" t="s">
        <v>836</v>
      </c>
      <c r="C137" s="68"/>
      <c r="D137" s="9" t="s">
        <v>2056</v>
      </c>
      <c r="E137" s="68" t="s">
        <v>837</v>
      </c>
      <c r="F137" s="68" t="s">
        <v>16</v>
      </c>
      <c r="G137" s="6">
        <v>119900</v>
      </c>
      <c r="H137" s="6" t="s">
        <v>13</v>
      </c>
      <c r="I137">
        <v>119900</v>
      </c>
      <c r="J137">
        <f>+INDEX(Hoja2!A:K,MATCH('ALL PRODUCTS'!B137,Hoja2!B:B,0),6)</f>
        <v>116303</v>
      </c>
      <c r="K137" s="79">
        <f>+INDEX(Hoja2!A:K,MATCH('ALL PRODUCTS'!B137,Hoja2!B:B,0),5)</f>
        <v>3</v>
      </c>
      <c r="L137" s="86">
        <v>199800</v>
      </c>
      <c r="M137" s="86">
        <v>99900</v>
      </c>
    </row>
    <row r="138" spans="1:13">
      <c r="A138" t="s">
        <v>2695</v>
      </c>
      <c r="B138" s="68" t="s">
        <v>272</v>
      </c>
      <c r="C138" s="68" t="s">
        <v>273</v>
      </c>
      <c r="D138" s="9" t="s">
        <v>1748</v>
      </c>
      <c r="E138" s="68" t="s">
        <v>274</v>
      </c>
      <c r="F138" s="68" t="s">
        <v>48</v>
      </c>
      <c r="G138" s="6">
        <v>609900</v>
      </c>
      <c r="H138" s="6" t="s">
        <v>13</v>
      </c>
      <c r="I138">
        <v>609900</v>
      </c>
      <c r="J138">
        <f>+INDEX(Hoja2!A:K,MATCH('ALL PRODUCTS'!B138,Hoja2!B:B,0),6)</f>
        <v>591603</v>
      </c>
      <c r="K138" s="79">
        <f>+INDEX(Hoja2!A:K,MATCH('ALL PRODUCTS'!B138,Hoja2!B:B,0),5)</f>
        <v>3</v>
      </c>
      <c r="L138" s="86">
        <v>1297780</v>
      </c>
      <c r="M138" s="86">
        <v>589900</v>
      </c>
    </row>
    <row r="139" spans="1:13">
      <c r="A139" t="s">
        <v>2695</v>
      </c>
      <c r="B139" s="68" t="s">
        <v>275</v>
      </c>
      <c r="C139" s="68" t="s">
        <v>276</v>
      </c>
      <c r="D139" s="9" t="s">
        <v>1765</v>
      </c>
      <c r="E139" s="68" t="s">
        <v>277</v>
      </c>
      <c r="F139" s="68" t="s">
        <v>36</v>
      </c>
      <c r="G139" s="6">
        <v>3019900</v>
      </c>
      <c r="H139" s="6" t="s">
        <v>13</v>
      </c>
      <c r="I139">
        <v>3019900</v>
      </c>
      <c r="J139" t="e">
        <f>+INDEX(Hoja2!A:K,MATCH('ALL PRODUCTS'!B139,Hoja2!B:B,0),6)</f>
        <v>#N/A</v>
      </c>
      <c r="K139" s="79" t="e">
        <f>+INDEX(Hoja2!A:K,MATCH('ALL PRODUCTS'!B139,Hoja2!B:B,0),5)</f>
        <v>#N/A</v>
      </c>
      <c r="L139" s="86">
        <v>5799800</v>
      </c>
      <c r="M139" s="86">
        <v>2899900</v>
      </c>
    </row>
    <row r="140" spans="1:13">
      <c r="A140" t="s">
        <v>2695</v>
      </c>
      <c r="B140" s="68" t="s">
        <v>278</v>
      </c>
      <c r="C140" s="68"/>
      <c r="D140" s="68" t="s">
        <v>6</v>
      </c>
      <c r="E140" s="68" t="s">
        <v>279</v>
      </c>
      <c r="F140" s="68" t="s">
        <v>16</v>
      </c>
      <c r="G140" s="6">
        <v>459900</v>
      </c>
      <c r="H140" s="6" t="s">
        <v>13</v>
      </c>
      <c r="I140">
        <v>459900</v>
      </c>
      <c r="J140">
        <f>+INDEX(Hoja2!A:K,MATCH('ALL PRODUCTS'!B140,Hoja2!B:B,0),6)</f>
        <v>446103</v>
      </c>
      <c r="K140" s="79">
        <f>+INDEX(Hoja2!A:K,MATCH('ALL PRODUCTS'!B140,Hoja2!B:B,0),5)</f>
        <v>3</v>
      </c>
      <c r="L140" s="86" t="e">
        <v>#N/A</v>
      </c>
      <c r="M140" s="86" t="e">
        <v>#N/A</v>
      </c>
    </row>
    <row r="141" spans="1:13">
      <c r="A141" t="s">
        <v>2695</v>
      </c>
      <c r="B141" s="68" t="s">
        <v>278</v>
      </c>
      <c r="C141" s="68" t="s">
        <v>280</v>
      </c>
      <c r="D141" s="9" t="s">
        <v>1766</v>
      </c>
      <c r="E141" s="69" t="str">
        <f>"     "&amp;E140</f>
        <v xml:space="preserve">     Sillas Oficinas, Silla Ergonómica, Silla Ejecutiva. </v>
      </c>
      <c r="F141" s="68" t="s">
        <v>38</v>
      </c>
      <c r="G141" s="70">
        <f>G140</f>
        <v>459900</v>
      </c>
      <c r="H141" s="70" t="str">
        <f>H140&amp;"     "</f>
        <v xml:space="preserve">$     </v>
      </c>
      <c r="I141" t="s">
        <v>6</v>
      </c>
      <c r="J141">
        <f>+INDEX(Hoja2!A:K,MATCH('ALL PRODUCTS'!B141,Hoja2!B:B,0),6)</f>
        <v>446103</v>
      </c>
      <c r="K141" s="79">
        <f>+INDEX(Hoja2!A:K,MATCH('ALL PRODUCTS'!B141,Hoja2!B:B,0),5)</f>
        <v>3</v>
      </c>
      <c r="L141" s="86">
        <v>0</v>
      </c>
      <c r="M141" s="86">
        <v>0</v>
      </c>
    </row>
    <row r="142" spans="1:13">
      <c r="A142" t="s">
        <v>2695</v>
      </c>
      <c r="B142" s="68" t="s">
        <v>278</v>
      </c>
      <c r="C142" s="68" t="s">
        <v>281</v>
      </c>
      <c r="D142" s="9" t="s">
        <v>1767</v>
      </c>
      <c r="E142" s="69" t="str">
        <f>"     "&amp;E140</f>
        <v xml:space="preserve">     Sillas Oficinas, Silla Ergonómica, Silla Ejecutiva. </v>
      </c>
      <c r="F142" s="68" t="s">
        <v>34</v>
      </c>
      <c r="G142" s="70">
        <f>G140</f>
        <v>459900</v>
      </c>
      <c r="H142" s="70" t="str">
        <f>H140&amp;"     "</f>
        <v xml:space="preserve">$     </v>
      </c>
      <c r="I142" t="s">
        <v>6</v>
      </c>
      <c r="J142">
        <f>+INDEX(Hoja2!A:K,MATCH('ALL PRODUCTS'!B142,Hoja2!B:B,0),6)</f>
        <v>446103</v>
      </c>
      <c r="K142" s="79">
        <f>+INDEX(Hoja2!A:K,MATCH('ALL PRODUCTS'!B142,Hoja2!B:B,0),5)</f>
        <v>3</v>
      </c>
      <c r="L142" s="86">
        <v>989780.00000000012</v>
      </c>
      <c r="M142" s="86">
        <v>449900</v>
      </c>
    </row>
    <row r="143" spans="1:13">
      <c r="A143" t="s">
        <v>2695</v>
      </c>
      <c r="B143" s="68" t="s">
        <v>278</v>
      </c>
      <c r="C143" s="68" t="s">
        <v>282</v>
      </c>
      <c r="D143" s="9" t="s">
        <v>1768</v>
      </c>
      <c r="E143" s="69" t="str">
        <f>"     "&amp;E140</f>
        <v xml:space="preserve">     Sillas Oficinas, Silla Ergonómica, Silla Ejecutiva. </v>
      </c>
      <c r="F143" s="68" t="s">
        <v>12</v>
      </c>
      <c r="G143" s="70">
        <f>G140</f>
        <v>459900</v>
      </c>
      <c r="H143" s="70" t="str">
        <f>H140&amp;"     "</f>
        <v xml:space="preserve">$     </v>
      </c>
      <c r="I143" t="s">
        <v>6</v>
      </c>
      <c r="J143">
        <f>+INDEX(Hoja2!A:K,MATCH('ALL PRODUCTS'!B143,Hoja2!B:B,0),6)</f>
        <v>446103</v>
      </c>
      <c r="K143" s="79">
        <f>+INDEX(Hoja2!A:K,MATCH('ALL PRODUCTS'!B143,Hoja2!B:B,0),5)</f>
        <v>3</v>
      </c>
      <c r="L143" s="86">
        <v>0</v>
      </c>
      <c r="M143" s="86">
        <v>0</v>
      </c>
    </row>
    <row r="144" spans="1:13">
      <c r="A144" t="s">
        <v>2695</v>
      </c>
      <c r="B144" s="68" t="s">
        <v>283</v>
      </c>
      <c r="C144" s="68" t="s">
        <v>284</v>
      </c>
      <c r="D144" s="9" t="s">
        <v>1769</v>
      </c>
      <c r="E144" s="68" t="s">
        <v>285</v>
      </c>
      <c r="F144" s="68" t="s">
        <v>12</v>
      </c>
      <c r="G144" s="6">
        <v>459900</v>
      </c>
      <c r="H144" s="6" t="s">
        <v>13</v>
      </c>
      <c r="I144">
        <v>459900</v>
      </c>
      <c r="J144">
        <f>+INDEX(Hoja2!A:K,MATCH('ALL PRODUCTS'!B144,Hoja2!B:B,0),6)</f>
        <v>446103</v>
      </c>
      <c r="K144" s="79">
        <f>+INDEX(Hoja2!A:K,MATCH('ALL PRODUCTS'!B144,Hoja2!B:B,0),5)</f>
        <v>3</v>
      </c>
      <c r="L144" s="86">
        <v>989780.00000000012</v>
      </c>
      <c r="M144" s="86">
        <v>449900</v>
      </c>
    </row>
    <row r="145" spans="1:13">
      <c r="A145" t="s">
        <v>2695</v>
      </c>
      <c r="B145" s="68" t="s">
        <v>339</v>
      </c>
      <c r="C145" s="68"/>
      <c r="D145" s="68" t="s">
        <v>6</v>
      </c>
      <c r="E145" s="68" t="s">
        <v>340</v>
      </c>
      <c r="F145" s="68" t="s">
        <v>16</v>
      </c>
      <c r="G145" s="6">
        <v>249900</v>
      </c>
      <c r="H145" s="6" t="s">
        <v>13</v>
      </c>
      <c r="I145">
        <v>249900</v>
      </c>
      <c r="J145">
        <f>+INDEX(Hoja2!A:K,MATCH('ALL PRODUCTS'!B145,Hoja2!B:B,0),6)</f>
        <v>242403</v>
      </c>
      <c r="K145" s="79">
        <f>+INDEX(Hoja2!A:K,MATCH('ALL PRODUCTS'!B145,Hoja2!B:B,0),5)</f>
        <v>3</v>
      </c>
      <c r="L145" s="86" t="e">
        <v>#N/A</v>
      </c>
      <c r="M145" s="86" t="e">
        <v>#N/A</v>
      </c>
    </row>
    <row r="146" spans="1:13">
      <c r="A146" t="s">
        <v>2695</v>
      </c>
      <c r="B146" s="68" t="s">
        <v>339</v>
      </c>
      <c r="C146" s="68" t="s">
        <v>341</v>
      </c>
      <c r="D146" s="9" t="s">
        <v>1794</v>
      </c>
      <c r="E146" s="69" t="str">
        <f>"     "&amp;E145</f>
        <v xml:space="preserve">     Silla Para Hogar Curva Streem Para Adulto Moderna Exteriore </v>
      </c>
      <c r="F146" s="68" t="s">
        <v>342</v>
      </c>
      <c r="G146" s="70">
        <f>G145</f>
        <v>249900</v>
      </c>
      <c r="H146" s="70" t="str">
        <f>H145&amp;"     "</f>
        <v xml:space="preserve">$     </v>
      </c>
      <c r="J146">
        <f>+INDEX(Hoja2!A:K,MATCH('ALL PRODUCTS'!B146,Hoja2!B:B,0),6)</f>
        <v>242403</v>
      </c>
      <c r="K146" s="79">
        <f>+INDEX(Hoja2!A:K,MATCH('ALL PRODUCTS'!B146,Hoja2!B:B,0),5)</f>
        <v>3</v>
      </c>
      <c r="L146" s="86">
        <v>527780</v>
      </c>
      <c r="M146" s="86">
        <v>239900</v>
      </c>
    </row>
    <row r="147" spans="1:13">
      <c r="A147" t="s">
        <v>2695</v>
      </c>
      <c r="B147" s="68" t="s">
        <v>339</v>
      </c>
      <c r="C147" s="68" t="s">
        <v>343</v>
      </c>
      <c r="D147" s="9" t="s">
        <v>1795</v>
      </c>
      <c r="E147" s="69" t="str">
        <f>"     "&amp;E145</f>
        <v xml:space="preserve">     Silla Para Hogar Curva Streem Para Adulto Moderna Exteriore </v>
      </c>
      <c r="F147" s="68" t="s">
        <v>344</v>
      </c>
      <c r="G147" s="70">
        <f>G145</f>
        <v>249900</v>
      </c>
      <c r="H147" s="70" t="str">
        <f>H145&amp;"     "</f>
        <v xml:space="preserve">$     </v>
      </c>
      <c r="J147">
        <f>+INDEX(Hoja2!A:K,MATCH('ALL PRODUCTS'!B147,Hoja2!B:B,0),6)</f>
        <v>242403</v>
      </c>
      <c r="K147" s="79">
        <f>+INDEX(Hoja2!A:K,MATCH('ALL PRODUCTS'!B147,Hoja2!B:B,0),5)</f>
        <v>3</v>
      </c>
      <c r="L147" s="86">
        <v>505780.00000000006</v>
      </c>
      <c r="M147" s="86">
        <v>229900</v>
      </c>
    </row>
    <row r="148" spans="1:13">
      <c r="A148" t="s">
        <v>2695</v>
      </c>
      <c r="B148" s="68" t="s">
        <v>339</v>
      </c>
      <c r="C148" s="68" t="s">
        <v>345</v>
      </c>
      <c r="D148" s="9" t="s">
        <v>1796</v>
      </c>
      <c r="E148" s="69" t="str">
        <f>"     "&amp;E145</f>
        <v xml:space="preserve">     Silla Para Hogar Curva Streem Para Adulto Moderna Exteriore </v>
      </c>
      <c r="F148" s="68" t="s">
        <v>346</v>
      </c>
      <c r="G148" s="70">
        <f>G145</f>
        <v>249900</v>
      </c>
      <c r="H148" s="70" t="str">
        <f>H145&amp;"     "</f>
        <v xml:space="preserve">$     </v>
      </c>
      <c r="I148" t="s">
        <v>6</v>
      </c>
      <c r="J148">
        <f>+INDEX(Hoja2!A:K,MATCH('ALL PRODUCTS'!B148,Hoja2!B:B,0),6)</f>
        <v>242403</v>
      </c>
      <c r="K148" s="79">
        <f>+INDEX(Hoja2!A:K,MATCH('ALL PRODUCTS'!B148,Hoja2!B:B,0),5)</f>
        <v>3</v>
      </c>
      <c r="L148" s="86">
        <v>549780</v>
      </c>
      <c r="M148" s="86">
        <v>249900</v>
      </c>
    </row>
    <row r="149" spans="1:13">
      <c r="A149" t="s">
        <v>2695</v>
      </c>
      <c r="B149" s="68" t="s">
        <v>360</v>
      </c>
      <c r="C149" s="68"/>
      <c r="D149" s="68" t="s">
        <v>6</v>
      </c>
      <c r="E149" s="68" t="s">
        <v>361</v>
      </c>
      <c r="F149" s="68" t="s">
        <v>16</v>
      </c>
      <c r="G149" s="6">
        <v>619900</v>
      </c>
      <c r="H149" s="6" t="s">
        <v>13</v>
      </c>
      <c r="I149">
        <v>619900</v>
      </c>
      <c r="J149">
        <f>+INDEX(Hoja2!A:K,MATCH('ALL PRODUCTS'!B149,Hoja2!B:B,0),6)</f>
        <v>601303</v>
      </c>
      <c r="K149" s="79">
        <f>+INDEX(Hoja2!A:K,MATCH('ALL PRODUCTS'!B149,Hoja2!B:B,0),5)</f>
        <v>3</v>
      </c>
      <c r="L149" s="86" t="e">
        <v>#N/A</v>
      </c>
      <c r="M149" s="86" t="e">
        <v>#N/A</v>
      </c>
    </row>
    <row r="150" spans="1:13">
      <c r="A150" t="s">
        <v>2695</v>
      </c>
      <c r="B150" s="68" t="s">
        <v>360</v>
      </c>
      <c r="C150" s="68" t="s">
        <v>362</v>
      </c>
      <c r="D150" s="9" t="s">
        <v>1801</v>
      </c>
      <c r="E150" s="69" t="str">
        <f>"     "&amp;E149</f>
        <v xml:space="preserve">     Silla Para Oficina Espina De Pescado Giratoria En Malla </v>
      </c>
      <c r="F150" s="68" t="s">
        <v>350</v>
      </c>
      <c r="G150" s="70">
        <f>G149</f>
        <v>619900</v>
      </c>
      <c r="H150" s="70" t="str">
        <f>H149&amp;"     "</f>
        <v xml:space="preserve">$     </v>
      </c>
      <c r="I150" t="s">
        <v>6</v>
      </c>
      <c r="J150">
        <f>+INDEX(Hoja2!A:K,MATCH('ALL PRODUCTS'!B150,Hoja2!B:B,0),6)</f>
        <v>601303</v>
      </c>
      <c r="K150" s="79">
        <f>+INDEX(Hoja2!A:K,MATCH('ALL PRODUCTS'!B150,Hoja2!B:B,0),5)</f>
        <v>3</v>
      </c>
      <c r="L150" s="86">
        <v>1319780</v>
      </c>
      <c r="M150" s="86">
        <v>599900</v>
      </c>
    </row>
    <row r="151" spans="1:13">
      <c r="A151" t="s">
        <v>2695</v>
      </c>
      <c r="B151" s="68" t="s">
        <v>360</v>
      </c>
      <c r="C151" s="68" t="s">
        <v>364</v>
      </c>
      <c r="D151" s="9" t="s">
        <v>1803</v>
      </c>
      <c r="E151" s="69" t="str">
        <f>"     "&amp;E149</f>
        <v xml:space="preserve">     Silla Para Oficina Espina De Pescado Giratoria En Malla </v>
      </c>
      <c r="F151" s="68" t="s">
        <v>34</v>
      </c>
      <c r="G151" s="70">
        <f>G149</f>
        <v>619900</v>
      </c>
      <c r="H151" s="70" t="str">
        <f>H149&amp;"     "</f>
        <v xml:space="preserve">$     </v>
      </c>
      <c r="I151" t="s">
        <v>6</v>
      </c>
      <c r="J151">
        <f>+INDEX(Hoja2!A:K,MATCH('ALL PRODUCTS'!B151,Hoja2!B:B,0),6)</f>
        <v>601303</v>
      </c>
      <c r="K151" s="79">
        <f>+INDEX(Hoja2!A:K,MATCH('ALL PRODUCTS'!B151,Hoja2!B:B,0),5)</f>
        <v>3</v>
      </c>
      <c r="L151" s="86">
        <v>1781780.0000000002</v>
      </c>
      <c r="M151" s="86">
        <v>809900</v>
      </c>
    </row>
    <row r="152" spans="1:13">
      <c r="A152" t="s">
        <v>2695</v>
      </c>
      <c r="B152" s="68" t="s">
        <v>360</v>
      </c>
      <c r="C152" s="68" t="s">
        <v>365</v>
      </c>
      <c r="D152" s="9" t="s">
        <v>1804</v>
      </c>
      <c r="E152" s="69" t="str">
        <f>"     "&amp;E149</f>
        <v xml:space="preserve">     Silla Para Oficina Espina De Pescado Giratoria En Malla </v>
      </c>
      <c r="F152" s="68" t="s">
        <v>153</v>
      </c>
      <c r="G152" s="70">
        <f>G149</f>
        <v>619900</v>
      </c>
      <c r="H152" s="70" t="str">
        <f>H149&amp;"     "</f>
        <v xml:space="preserve">$     </v>
      </c>
      <c r="I152" t="s">
        <v>6</v>
      </c>
      <c r="J152">
        <f>+INDEX(Hoja2!A:K,MATCH('ALL PRODUCTS'!B152,Hoja2!B:B,0),6)</f>
        <v>601303</v>
      </c>
      <c r="K152" s="79">
        <f>+INDEX(Hoja2!A:K,MATCH('ALL PRODUCTS'!B152,Hoja2!B:B,0),5)</f>
        <v>3</v>
      </c>
      <c r="L152" s="86">
        <v>1781780.0000000002</v>
      </c>
      <c r="M152" s="86">
        <v>809900</v>
      </c>
    </row>
    <row r="153" spans="1:13">
      <c r="A153" t="s">
        <v>2695</v>
      </c>
      <c r="B153" s="68" t="s">
        <v>360</v>
      </c>
      <c r="C153" s="68" t="s">
        <v>363</v>
      </c>
      <c r="D153" s="9" t="s">
        <v>1802</v>
      </c>
      <c r="E153" s="69" t="str">
        <f>"     "&amp;E149</f>
        <v xml:space="preserve">     Silla Para Oficina Espina De Pescado Giratoria En Malla </v>
      </c>
      <c r="F153" s="68" t="s">
        <v>12</v>
      </c>
      <c r="G153" s="70">
        <f>G149</f>
        <v>619900</v>
      </c>
      <c r="H153" s="70" t="str">
        <f>H149&amp;"     "</f>
        <v xml:space="preserve">$     </v>
      </c>
      <c r="I153" t="s">
        <v>6</v>
      </c>
      <c r="J153">
        <f>+INDEX(Hoja2!A:K,MATCH('ALL PRODUCTS'!B153,Hoja2!B:B,0),6)</f>
        <v>601303</v>
      </c>
      <c r="K153" s="79">
        <f>+INDEX(Hoja2!A:K,MATCH('ALL PRODUCTS'!B153,Hoja2!B:B,0),5)</f>
        <v>3</v>
      </c>
      <c r="L153" s="86">
        <v>1781780.0000000002</v>
      </c>
      <c r="M153" s="86">
        <v>809900</v>
      </c>
    </row>
    <row r="154" spans="1:13">
      <c r="A154" t="s">
        <v>2695</v>
      </c>
      <c r="B154" s="68" t="s">
        <v>360</v>
      </c>
      <c r="C154" s="68" t="s">
        <v>366</v>
      </c>
      <c r="D154" s="9" t="s">
        <v>1805</v>
      </c>
      <c r="E154" s="69" t="str">
        <f>"     "&amp;E149</f>
        <v xml:space="preserve">     Silla Para Oficina Espina De Pescado Giratoria En Malla </v>
      </c>
      <c r="F154" s="68" t="s">
        <v>48</v>
      </c>
      <c r="G154" s="70">
        <f>G149</f>
        <v>619900</v>
      </c>
      <c r="H154" s="70" t="str">
        <f>H149&amp;"     "</f>
        <v xml:space="preserve">$     </v>
      </c>
      <c r="J154">
        <f>+INDEX(Hoja2!A:K,MATCH('ALL PRODUCTS'!B154,Hoja2!B:B,0),6)</f>
        <v>601303</v>
      </c>
      <c r="K154" s="79">
        <f>+INDEX(Hoja2!A:K,MATCH('ALL PRODUCTS'!B154,Hoja2!B:B,0),5)</f>
        <v>3</v>
      </c>
      <c r="L154" s="86">
        <v>2067780.0000000002</v>
      </c>
      <c r="M154" s="86">
        <v>939900</v>
      </c>
    </row>
    <row r="155" spans="1:13">
      <c r="A155" t="s">
        <v>2695</v>
      </c>
      <c r="B155" s="68" t="s">
        <v>289</v>
      </c>
      <c r="C155" s="68" t="s">
        <v>290</v>
      </c>
      <c r="D155" s="9" t="s">
        <v>1771</v>
      </c>
      <c r="E155" s="68" t="s">
        <v>291</v>
      </c>
      <c r="F155" s="68" t="s">
        <v>292</v>
      </c>
      <c r="G155" s="6">
        <v>389900</v>
      </c>
      <c r="H155" s="6" t="s">
        <v>13</v>
      </c>
      <c r="I155">
        <v>399900</v>
      </c>
      <c r="J155">
        <f>+INDEX(Hoja2!A:K,MATCH('ALL PRODUCTS'!B155,Hoja2!B:B,0),6)</f>
        <v>378203</v>
      </c>
      <c r="K155" s="79">
        <f>+INDEX(Hoja2!A:K,MATCH('ALL PRODUCTS'!B155,Hoja2!B:B,0),5)</f>
        <v>3</v>
      </c>
      <c r="L155" s="86" t="e">
        <v>#N/A</v>
      </c>
      <c r="M155" s="86" t="e">
        <v>#N/A</v>
      </c>
    </row>
    <row r="156" spans="1:13">
      <c r="A156" t="s">
        <v>2695</v>
      </c>
      <c r="B156" s="68" t="s">
        <v>293</v>
      </c>
      <c r="C156" s="68"/>
      <c r="D156" s="68" t="s">
        <v>6</v>
      </c>
      <c r="E156" s="68" t="s">
        <v>294</v>
      </c>
      <c r="F156" s="68" t="s">
        <v>16</v>
      </c>
      <c r="G156" s="6">
        <v>3999900</v>
      </c>
      <c r="H156" s="6" t="s">
        <v>13</v>
      </c>
      <c r="I156">
        <v>3990900</v>
      </c>
      <c r="J156" t="e">
        <f>+INDEX(Hoja2!A:K,MATCH('ALL PRODUCTS'!B156,Hoja2!B:B,0),6)</f>
        <v>#N/A</v>
      </c>
      <c r="K156" s="79" t="e">
        <f>+INDEX(Hoja2!A:K,MATCH('ALL PRODUCTS'!B156,Hoja2!B:B,0),5)</f>
        <v>#N/A</v>
      </c>
      <c r="L156" s="86" t="e">
        <v>#N/A</v>
      </c>
      <c r="M156" s="86" t="e">
        <v>#N/A</v>
      </c>
    </row>
    <row r="157" spans="1:13">
      <c r="A157" t="s">
        <v>2695</v>
      </c>
      <c r="B157" s="68" t="s">
        <v>293</v>
      </c>
      <c r="C157" s="68" t="s">
        <v>295</v>
      </c>
      <c r="D157" s="9" t="s">
        <v>1772</v>
      </c>
      <c r="E157" s="69" t="str">
        <f>"     "&amp;E156</f>
        <v xml:space="preserve">     Combo Cama King + Cabecero Astoria Gratis Sabanas 300 Hilos</v>
      </c>
      <c r="F157" s="68" t="s">
        <v>34</v>
      </c>
      <c r="G157" s="70">
        <f>G156</f>
        <v>3999900</v>
      </c>
      <c r="H157" s="70" t="str">
        <f>H156&amp;"     "</f>
        <v xml:space="preserve">$     </v>
      </c>
      <c r="I157" t="s">
        <v>6</v>
      </c>
      <c r="J157" t="e">
        <f>+INDEX(Hoja2!A:K,MATCH('ALL PRODUCTS'!B157,Hoja2!B:B,0),6)</f>
        <v>#N/A</v>
      </c>
      <c r="K157" s="79" t="e">
        <f>+INDEX(Hoja2!A:K,MATCH('ALL PRODUCTS'!B157,Hoja2!B:B,0),5)</f>
        <v>#N/A</v>
      </c>
      <c r="L157" s="86" t="e">
        <v>#N/A</v>
      </c>
      <c r="M157" s="86" t="e">
        <v>#N/A</v>
      </c>
    </row>
    <row r="158" spans="1:13">
      <c r="A158" t="s">
        <v>2695</v>
      </c>
      <c r="B158" s="68" t="s">
        <v>293</v>
      </c>
      <c r="C158" s="68" t="s">
        <v>296</v>
      </c>
      <c r="D158" s="9" t="s">
        <v>1773</v>
      </c>
      <c r="E158" s="69" t="str">
        <f>"     "&amp;E156</f>
        <v xml:space="preserve">     Combo Cama King + Cabecero Astoria Gratis Sabanas 300 Hilos</v>
      </c>
      <c r="F158" s="68" t="s">
        <v>297</v>
      </c>
      <c r="G158" s="70">
        <f>G156</f>
        <v>3999900</v>
      </c>
      <c r="H158" s="70" t="str">
        <f>H156&amp;"     "</f>
        <v xml:space="preserve">$     </v>
      </c>
      <c r="I158" t="s">
        <v>6</v>
      </c>
      <c r="J158" t="e">
        <f>+INDEX(Hoja2!A:K,MATCH('ALL PRODUCTS'!B158,Hoja2!B:B,0),6)</f>
        <v>#N/A</v>
      </c>
      <c r="K158" s="79" t="e">
        <f>+INDEX(Hoja2!A:K,MATCH('ALL PRODUCTS'!B158,Hoja2!B:B,0),5)</f>
        <v>#N/A</v>
      </c>
      <c r="L158" s="86" t="e">
        <v>#N/A</v>
      </c>
      <c r="M158" s="86" t="e">
        <v>#N/A</v>
      </c>
    </row>
    <row r="159" spans="1:13">
      <c r="A159" t="s">
        <v>2695</v>
      </c>
      <c r="B159" s="68" t="s">
        <v>293</v>
      </c>
      <c r="C159" s="68" t="s">
        <v>298</v>
      </c>
      <c r="D159" s="9" t="s">
        <v>1774</v>
      </c>
      <c r="E159" s="69" t="str">
        <f>"     "&amp;E156</f>
        <v xml:space="preserve">     Combo Cama King + Cabecero Astoria Gratis Sabanas 300 Hilos</v>
      </c>
      <c r="F159" s="68" t="s">
        <v>12</v>
      </c>
      <c r="G159" s="70">
        <f>G156</f>
        <v>3999900</v>
      </c>
      <c r="H159" s="70" t="str">
        <f>H156&amp;"     "</f>
        <v xml:space="preserve">$     </v>
      </c>
      <c r="I159" t="s">
        <v>6</v>
      </c>
      <c r="J159" t="e">
        <f>+INDEX(Hoja2!A:K,MATCH('ALL PRODUCTS'!B159,Hoja2!B:B,0),6)</f>
        <v>#N/A</v>
      </c>
      <c r="K159" s="79" t="e">
        <f>+INDEX(Hoja2!A:K,MATCH('ALL PRODUCTS'!B159,Hoja2!B:B,0),5)</f>
        <v>#N/A</v>
      </c>
      <c r="L159" s="86" t="e">
        <v>#N/A</v>
      </c>
      <c r="M159" s="86" t="e">
        <v>#N/A</v>
      </c>
    </row>
    <row r="160" spans="1:13">
      <c r="A160" t="s">
        <v>2695</v>
      </c>
      <c r="B160" s="68" t="s">
        <v>293</v>
      </c>
      <c r="C160" s="68" t="s">
        <v>299</v>
      </c>
      <c r="D160" s="9" t="s">
        <v>1775</v>
      </c>
      <c r="E160" s="69" t="str">
        <f>"     "&amp;E156</f>
        <v xml:space="preserve">     Combo Cama King + Cabecero Astoria Gratis Sabanas 300 Hilos</v>
      </c>
      <c r="F160" s="68" t="s">
        <v>300</v>
      </c>
      <c r="G160" s="70">
        <f>G156</f>
        <v>3999900</v>
      </c>
      <c r="H160" s="70" t="str">
        <f>H156&amp;"     "</f>
        <v xml:space="preserve">$     </v>
      </c>
      <c r="I160" t="s">
        <v>6</v>
      </c>
      <c r="J160" t="e">
        <f>+INDEX(Hoja2!A:K,MATCH('ALL PRODUCTS'!B160,Hoja2!B:B,0),6)</f>
        <v>#N/A</v>
      </c>
      <c r="K160" s="79" t="e">
        <f>+INDEX(Hoja2!A:K,MATCH('ALL PRODUCTS'!B160,Hoja2!B:B,0),5)</f>
        <v>#N/A</v>
      </c>
      <c r="L160" s="86" t="e">
        <v>#N/A</v>
      </c>
      <c r="M160" s="86" t="e">
        <v>#N/A</v>
      </c>
    </row>
    <row r="161" spans="1:13">
      <c r="A161" t="s">
        <v>2695</v>
      </c>
      <c r="B161" s="68" t="s">
        <v>293</v>
      </c>
      <c r="C161" s="68" t="s">
        <v>301</v>
      </c>
      <c r="D161" s="9" t="s">
        <v>1776</v>
      </c>
      <c r="E161" s="69" t="str">
        <f>"     "&amp;E156</f>
        <v xml:space="preserve">     Combo Cama King + Cabecero Astoria Gratis Sabanas 300 Hilos</v>
      </c>
      <c r="F161" s="68" t="s">
        <v>302</v>
      </c>
      <c r="G161" s="70">
        <f>G156</f>
        <v>3999900</v>
      </c>
      <c r="H161" s="70" t="str">
        <f>H156&amp;"     "</f>
        <v xml:space="preserve">$     </v>
      </c>
      <c r="I161" t="s">
        <v>6</v>
      </c>
      <c r="J161" t="e">
        <f>+INDEX(Hoja2!A:K,MATCH('ALL PRODUCTS'!B161,Hoja2!B:B,0),6)</f>
        <v>#N/A</v>
      </c>
      <c r="K161" s="79" t="e">
        <f>+INDEX(Hoja2!A:K,MATCH('ALL PRODUCTS'!B161,Hoja2!B:B,0),5)</f>
        <v>#N/A</v>
      </c>
      <c r="L161" s="86" t="e">
        <v>#N/A</v>
      </c>
      <c r="M161" s="86" t="e">
        <v>#N/A</v>
      </c>
    </row>
    <row r="162" spans="1:13">
      <c r="A162" t="s">
        <v>2695</v>
      </c>
      <c r="B162" s="68" t="s">
        <v>293</v>
      </c>
      <c r="C162" s="68" t="s">
        <v>303</v>
      </c>
      <c r="D162" s="9" t="s">
        <v>1777</v>
      </c>
      <c r="E162" s="69" t="str">
        <f>"     "&amp;E156</f>
        <v xml:space="preserve">     Combo Cama King + Cabecero Astoria Gratis Sabanas 300 Hilos</v>
      </c>
      <c r="F162" s="68" t="s">
        <v>304</v>
      </c>
      <c r="G162" s="70">
        <f>G156</f>
        <v>3999900</v>
      </c>
      <c r="H162" s="70" t="str">
        <f>H156&amp;"     "</f>
        <v xml:space="preserve">$     </v>
      </c>
      <c r="I162" t="s">
        <v>6</v>
      </c>
      <c r="J162" t="e">
        <f>+INDEX(Hoja2!A:K,MATCH('ALL PRODUCTS'!B162,Hoja2!B:B,0),6)</f>
        <v>#N/A</v>
      </c>
      <c r="K162" s="79" t="e">
        <f>+INDEX(Hoja2!A:K,MATCH('ALL PRODUCTS'!B162,Hoja2!B:B,0),5)</f>
        <v>#N/A</v>
      </c>
      <c r="L162" s="86" t="e">
        <v>#N/A</v>
      </c>
      <c r="M162" s="86" t="e">
        <v>#N/A</v>
      </c>
    </row>
    <row r="163" spans="1:13">
      <c r="A163" t="s">
        <v>2695</v>
      </c>
      <c r="B163" s="68" t="s">
        <v>293</v>
      </c>
      <c r="C163" s="68" t="s">
        <v>305</v>
      </c>
      <c r="D163" s="9" t="s">
        <v>1778</v>
      </c>
      <c r="E163" s="69" t="str">
        <f>"     "&amp;E156</f>
        <v xml:space="preserve">     Combo Cama King + Cabecero Astoria Gratis Sabanas 300 Hilos</v>
      </c>
      <c r="F163" s="68" t="s">
        <v>306</v>
      </c>
      <c r="G163" s="70">
        <f>G156</f>
        <v>3999900</v>
      </c>
      <c r="H163" s="70" t="str">
        <f>H156&amp;"     "</f>
        <v xml:space="preserve">$     </v>
      </c>
      <c r="I163" t="s">
        <v>6</v>
      </c>
      <c r="J163" t="e">
        <f>+INDEX(Hoja2!A:K,MATCH('ALL PRODUCTS'!B163,Hoja2!B:B,0),6)</f>
        <v>#N/A</v>
      </c>
      <c r="K163" s="79" t="e">
        <f>+INDEX(Hoja2!A:K,MATCH('ALL PRODUCTS'!B163,Hoja2!B:B,0),5)</f>
        <v>#N/A</v>
      </c>
      <c r="L163" s="86" t="e">
        <v>#N/A</v>
      </c>
      <c r="M163" s="86" t="e">
        <v>#N/A</v>
      </c>
    </row>
    <row r="164" spans="1:13">
      <c r="A164" t="s">
        <v>2695</v>
      </c>
      <c r="B164" s="68" t="s">
        <v>293</v>
      </c>
      <c r="C164" s="68" t="s">
        <v>307</v>
      </c>
      <c r="D164" s="9" t="s">
        <v>1779</v>
      </c>
      <c r="E164" s="69" t="str">
        <f>"     "&amp;E156</f>
        <v xml:space="preserve">     Combo Cama King + Cabecero Astoria Gratis Sabanas 300 Hilos</v>
      </c>
      <c r="F164" s="68" t="s">
        <v>48</v>
      </c>
      <c r="G164" s="70">
        <f>G156</f>
        <v>3999900</v>
      </c>
      <c r="H164" s="70" t="str">
        <f>H156&amp;"     "</f>
        <v xml:space="preserve">$     </v>
      </c>
      <c r="I164" t="s">
        <v>6</v>
      </c>
      <c r="J164" t="e">
        <f>+INDEX(Hoja2!A:K,MATCH('ALL PRODUCTS'!B164,Hoja2!B:B,0),6)</f>
        <v>#N/A</v>
      </c>
      <c r="K164" s="79" t="e">
        <f>+INDEX(Hoja2!A:K,MATCH('ALL PRODUCTS'!B164,Hoja2!B:B,0),5)</f>
        <v>#N/A</v>
      </c>
      <c r="L164" s="86" t="e">
        <v>#N/A</v>
      </c>
      <c r="M164" s="86" t="e">
        <v>#N/A</v>
      </c>
    </row>
    <row r="165" spans="1:13">
      <c r="A165" t="s">
        <v>2695</v>
      </c>
      <c r="B165" s="68" t="s">
        <v>293</v>
      </c>
      <c r="C165" s="68" t="s">
        <v>308</v>
      </c>
      <c r="D165" s="9" t="s">
        <v>1780</v>
      </c>
      <c r="E165" s="69" t="str">
        <f>"     "&amp;E156</f>
        <v xml:space="preserve">     Combo Cama King + Cabecero Astoria Gratis Sabanas 300 Hilos</v>
      </c>
      <c r="F165" s="68" t="s">
        <v>36</v>
      </c>
      <c r="G165" s="70">
        <f>G156</f>
        <v>3999900</v>
      </c>
      <c r="H165" s="70" t="str">
        <f>H156&amp;"     "</f>
        <v xml:space="preserve">$     </v>
      </c>
      <c r="I165" t="s">
        <v>6</v>
      </c>
      <c r="J165" t="e">
        <f>+INDEX(Hoja2!A:K,MATCH('ALL PRODUCTS'!B165,Hoja2!B:B,0),6)</f>
        <v>#N/A</v>
      </c>
      <c r="K165" s="79" t="e">
        <f>+INDEX(Hoja2!A:K,MATCH('ALL PRODUCTS'!B165,Hoja2!B:B,0),5)</f>
        <v>#N/A</v>
      </c>
      <c r="L165" s="86" t="e">
        <v>#N/A</v>
      </c>
      <c r="M165" s="86" t="e">
        <v>#N/A</v>
      </c>
    </row>
    <row r="166" spans="1:13">
      <c r="A166" t="s">
        <v>2695</v>
      </c>
      <c r="B166" s="68" t="s">
        <v>309</v>
      </c>
      <c r="C166" s="68"/>
      <c r="D166" s="9" t="s">
        <v>1781</v>
      </c>
      <c r="E166" s="68" t="s">
        <v>310</v>
      </c>
      <c r="F166" s="68" t="s">
        <v>16</v>
      </c>
      <c r="G166" s="6">
        <v>2299900</v>
      </c>
      <c r="H166" s="6" t="s">
        <v>13</v>
      </c>
      <c r="I166">
        <v>2389900</v>
      </c>
      <c r="J166" t="e">
        <f>+INDEX(Hoja2!A:K,MATCH('ALL PRODUCTS'!B166,Hoja2!B:B,0),6)</f>
        <v>#N/A</v>
      </c>
      <c r="K166" s="79" t="e">
        <f>+INDEX(Hoja2!A:K,MATCH('ALL PRODUCTS'!B166,Hoja2!B:B,0),5)</f>
        <v>#N/A</v>
      </c>
      <c r="L166" s="86">
        <v>4599800</v>
      </c>
      <c r="M166" s="86">
        <v>2299900</v>
      </c>
    </row>
    <row r="167" spans="1:13">
      <c r="A167" t="s">
        <v>2695</v>
      </c>
      <c r="B167" s="68" t="s">
        <v>405</v>
      </c>
      <c r="C167" s="68"/>
      <c r="D167" s="9" t="s">
        <v>1826</v>
      </c>
      <c r="E167" s="68" t="s">
        <v>406</v>
      </c>
      <c r="F167" s="68" t="s">
        <v>16</v>
      </c>
      <c r="G167" s="6">
        <v>2549900</v>
      </c>
      <c r="H167" s="6" t="s">
        <v>13</v>
      </c>
      <c r="I167">
        <v>2599900</v>
      </c>
      <c r="J167" t="e">
        <f>+INDEX(Hoja2!A:K,MATCH('ALL PRODUCTS'!B167,Hoja2!B:B,0),6)</f>
        <v>#N/A</v>
      </c>
      <c r="K167" s="79" t="e">
        <f>+INDEX(Hoja2!A:K,MATCH('ALL PRODUCTS'!B167,Hoja2!B:B,0),5)</f>
        <v>#N/A</v>
      </c>
      <c r="L167" s="86">
        <v>4999800</v>
      </c>
      <c r="M167" s="86">
        <v>2499900</v>
      </c>
    </row>
    <row r="168" spans="1:13">
      <c r="A168" t="s">
        <v>2695</v>
      </c>
      <c r="B168" s="68" t="s">
        <v>1020</v>
      </c>
      <c r="C168" s="68" t="s">
        <v>1021</v>
      </c>
      <c r="D168" s="9" t="s">
        <v>2175</v>
      </c>
      <c r="E168" s="68" t="s">
        <v>1022</v>
      </c>
      <c r="F168" s="68" t="s">
        <v>105</v>
      </c>
      <c r="G168" s="6">
        <v>259900</v>
      </c>
      <c r="H168" s="6" t="s">
        <v>13</v>
      </c>
      <c r="I168">
        <v>259900</v>
      </c>
      <c r="J168">
        <f>+INDEX(Hoja2!A:K,MATCH('ALL PRODUCTS'!B168,Hoja2!B:B,0),6)</f>
        <v>252103</v>
      </c>
      <c r="K168" s="79">
        <f>+INDEX(Hoja2!A:K,MATCH('ALL PRODUCTS'!B168,Hoja2!B:B,0),5)</f>
        <v>3</v>
      </c>
      <c r="L168" s="86">
        <v>549780</v>
      </c>
      <c r="M168" s="86">
        <v>249900</v>
      </c>
    </row>
    <row r="169" spans="1:13">
      <c r="A169" t="s">
        <v>2695</v>
      </c>
      <c r="B169" s="68" t="s">
        <v>313</v>
      </c>
      <c r="C169" s="68"/>
      <c r="D169" s="9" t="s">
        <v>1783</v>
      </c>
      <c r="E169" s="68" t="s">
        <v>314</v>
      </c>
      <c r="F169" s="68" t="s">
        <v>16</v>
      </c>
      <c r="G169" s="6">
        <v>799900</v>
      </c>
      <c r="H169" s="6" t="s">
        <v>13</v>
      </c>
      <c r="I169">
        <v>799900</v>
      </c>
      <c r="J169">
        <f>+INDEX(Hoja2!A:K,MATCH('ALL PRODUCTS'!B169,Hoja2!B:B,0),6)</f>
        <v>775903</v>
      </c>
      <c r="K169" s="79">
        <f>+INDEX(Hoja2!A:K,MATCH('ALL PRODUCTS'!B169,Hoja2!B:B,0),5)</f>
        <v>3</v>
      </c>
      <c r="L169" s="86">
        <v>1693780.0000000002</v>
      </c>
      <c r="M169" s="86">
        <v>769900</v>
      </c>
    </row>
    <row r="170" spans="1:13">
      <c r="A170" t="s">
        <v>2695</v>
      </c>
      <c r="B170" s="68" t="s">
        <v>315</v>
      </c>
      <c r="C170" s="68"/>
      <c r="D170" s="68" t="s">
        <v>6</v>
      </c>
      <c r="E170" s="68" t="s">
        <v>316</v>
      </c>
      <c r="F170" s="68" t="s">
        <v>16</v>
      </c>
      <c r="G170" s="6">
        <v>409900</v>
      </c>
      <c r="H170" s="6" t="s">
        <v>13</v>
      </c>
      <c r="I170">
        <v>424900</v>
      </c>
      <c r="J170">
        <f>+INDEX(Hoja2!A:K,MATCH('ALL PRODUCTS'!B170,Hoja2!B:B,0),6)</f>
        <v>397603</v>
      </c>
      <c r="K170" s="79">
        <f>+INDEX(Hoja2!A:K,MATCH('ALL PRODUCTS'!B170,Hoja2!B:B,0),5)</f>
        <v>3</v>
      </c>
      <c r="L170" s="86" t="e">
        <v>#N/A</v>
      </c>
      <c r="M170" s="86" t="e">
        <v>#N/A</v>
      </c>
    </row>
    <row r="171" spans="1:13">
      <c r="A171" t="s">
        <v>2695</v>
      </c>
      <c r="B171" s="68" t="s">
        <v>315</v>
      </c>
      <c r="C171" s="68" t="s">
        <v>317</v>
      </c>
      <c r="D171" s="9" t="s">
        <v>1784</v>
      </c>
      <c r="E171" s="69" t="str">
        <f>"     "&amp;E170</f>
        <v xml:space="preserve">     Silla Cromada, Silla Ejecutiva, Silla Negra, Silla Promoción</v>
      </c>
      <c r="F171" s="68" t="s">
        <v>12</v>
      </c>
      <c r="G171" s="70">
        <f>G170</f>
        <v>409900</v>
      </c>
      <c r="H171" s="70" t="str">
        <f>H170&amp;"     "</f>
        <v xml:space="preserve">$     </v>
      </c>
      <c r="J171">
        <f>+INDEX(Hoja2!A:K,MATCH('ALL PRODUCTS'!B171,Hoja2!B:B,0),6)</f>
        <v>397603</v>
      </c>
      <c r="K171" s="79">
        <f>+INDEX(Hoja2!A:K,MATCH('ALL PRODUCTS'!B171,Hoja2!B:B,0),5)</f>
        <v>3</v>
      </c>
      <c r="L171" s="86">
        <v>879780.00000000012</v>
      </c>
      <c r="M171" s="86">
        <v>399900</v>
      </c>
    </row>
    <row r="172" spans="1:13">
      <c r="A172" t="s">
        <v>2695</v>
      </c>
      <c r="B172" s="68" t="s">
        <v>315</v>
      </c>
      <c r="C172" s="68" t="s">
        <v>318</v>
      </c>
      <c r="D172" s="9" t="s">
        <v>1785</v>
      </c>
      <c r="E172" s="69" t="str">
        <f>"     "&amp;E170</f>
        <v xml:space="preserve">     Silla Cromada, Silla Ejecutiva, Silla Negra, Silla Promoción</v>
      </c>
      <c r="F172" s="68" t="s">
        <v>48</v>
      </c>
      <c r="G172" s="70">
        <f>G170</f>
        <v>409900</v>
      </c>
      <c r="H172" s="70" t="str">
        <f>H170&amp;"     "</f>
        <v xml:space="preserve">$     </v>
      </c>
      <c r="J172">
        <f>+INDEX(Hoja2!A:K,MATCH('ALL PRODUCTS'!B172,Hoja2!B:B,0),6)</f>
        <v>397603</v>
      </c>
      <c r="K172" s="79">
        <f>+INDEX(Hoja2!A:K,MATCH('ALL PRODUCTS'!B172,Hoja2!B:B,0),5)</f>
        <v>3</v>
      </c>
      <c r="L172" s="86">
        <v>945780.00000000012</v>
      </c>
      <c r="M172" s="86">
        <v>429900</v>
      </c>
    </row>
    <row r="173" spans="1:13">
      <c r="A173" t="s">
        <v>2695</v>
      </c>
      <c r="B173" s="68" t="s">
        <v>319</v>
      </c>
      <c r="C173" s="68"/>
      <c r="D173" s="68" t="s">
        <v>6</v>
      </c>
      <c r="E173" s="68" t="s">
        <v>320</v>
      </c>
      <c r="F173" s="68" t="s">
        <v>16</v>
      </c>
      <c r="G173" s="6">
        <v>1419900</v>
      </c>
      <c r="H173" s="6" t="s">
        <v>13</v>
      </c>
      <c r="I173">
        <v>1419900</v>
      </c>
      <c r="J173">
        <f>+INDEX(Hoja2!A:K,MATCH('ALL PRODUCTS'!B173,Hoja2!B:B,0),6)</f>
        <v>851940</v>
      </c>
      <c r="K173" s="79">
        <f>+INDEX(Hoja2!A:K,MATCH('ALL PRODUCTS'!B173,Hoja2!B:B,0),5)</f>
        <v>40</v>
      </c>
      <c r="L173" s="86" t="e">
        <v>#N/A</v>
      </c>
      <c r="M173" s="86" t="e">
        <v>#N/A</v>
      </c>
    </row>
    <row r="174" spans="1:13">
      <c r="A174" t="s">
        <v>2695</v>
      </c>
      <c r="B174" s="68" t="s">
        <v>319</v>
      </c>
      <c r="C174" s="68" t="s">
        <v>321</v>
      </c>
      <c r="D174" s="9" t="s">
        <v>1786</v>
      </c>
      <c r="E174" s="69" t="str">
        <f>"     "&amp;E173</f>
        <v xml:space="preserve">     Silla Eames Tapizada Milano Estructura En Madera Setx6</v>
      </c>
      <c r="F174" s="68" t="s">
        <v>322</v>
      </c>
      <c r="G174" s="70">
        <f>G173</f>
        <v>1419900</v>
      </c>
      <c r="H174" s="70" t="str">
        <f>H173&amp;"     "</f>
        <v xml:space="preserve">$     </v>
      </c>
      <c r="J174">
        <f>+INDEX(Hoja2!A:K,MATCH('ALL PRODUCTS'!B174,Hoja2!B:B,0),6)</f>
        <v>851940</v>
      </c>
      <c r="K174" s="79">
        <f>+INDEX(Hoja2!A:K,MATCH('ALL PRODUCTS'!B174,Hoja2!B:B,0),5)</f>
        <v>40</v>
      </c>
      <c r="L174" s="86">
        <v>3013780.0000000005</v>
      </c>
      <c r="M174" s="86">
        <v>1369900</v>
      </c>
    </row>
    <row r="175" spans="1:13">
      <c r="A175" t="s">
        <v>2695</v>
      </c>
      <c r="B175" s="68" t="s">
        <v>319</v>
      </c>
      <c r="C175" s="68" t="s">
        <v>323</v>
      </c>
      <c r="D175" s="9" t="s">
        <v>1787</v>
      </c>
      <c r="E175" s="69" t="str">
        <f>"     "&amp;E173</f>
        <v xml:space="preserve">     Silla Eames Tapizada Milano Estructura En Madera Setx6</v>
      </c>
      <c r="F175" s="68" t="s">
        <v>324</v>
      </c>
      <c r="G175" s="70">
        <f>G173</f>
        <v>1419900</v>
      </c>
      <c r="H175" s="70" t="str">
        <f>H173&amp;"     "</f>
        <v xml:space="preserve">$     </v>
      </c>
      <c r="J175">
        <f>+INDEX(Hoja2!A:K,MATCH('ALL PRODUCTS'!B175,Hoja2!B:B,0),6)</f>
        <v>851940</v>
      </c>
      <c r="K175" s="79">
        <f>+INDEX(Hoja2!A:K,MATCH('ALL PRODUCTS'!B175,Hoja2!B:B,0),5)</f>
        <v>40</v>
      </c>
      <c r="L175" s="86">
        <v>3013780.0000000005</v>
      </c>
      <c r="M175" s="86">
        <v>1369900</v>
      </c>
    </row>
    <row r="176" spans="1:13">
      <c r="A176" t="s">
        <v>2695</v>
      </c>
      <c r="B176" s="68" t="s">
        <v>319</v>
      </c>
      <c r="C176" s="68" t="s">
        <v>325</v>
      </c>
      <c r="D176" s="9" t="s">
        <v>1788</v>
      </c>
      <c r="E176" s="69" t="str">
        <f>"     "&amp;E173</f>
        <v xml:space="preserve">     Silla Eames Tapizada Milano Estructura En Madera Setx6</v>
      </c>
      <c r="F176" s="68" t="s">
        <v>326</v>
      </c>
      <c r="G176" s="70">
        <f>G173</f>
        <v>1419900</v>
      </c>
      <c r="H176" s="70" t="str">
        <f>H173&amp;"     "</f>
        <v xml:space="preserve">$     </v>
      </c>
      <c r="J176">
        <f>+INDEX(Hoja2!A:K,MATCH('ALL PRODUCTS'!B176,Hoja2!B:B,0),6)</f>
        <v>851940</v>
      </c>
      <c r="K176" s="79">
        <f>+INDEX(Hoja2!A:K,MATCH('ALL PRODUCTS'!B176,Hoja2!B:B,0),5)</f>
        <v>40</v>
      </c>
      <c r="L176" s="86">
        <v>3079780.0000000005</v>
      </c>
      <c r="M176" s="86">
        <v>1399900</v>
      </c>
    </row>
    <row r="177" spans="1:13">
      <c r="A177" t="s">
        <v>2695</v>
      </c>
      <c r="B177" s="68" t="s">
        <v>319</v>
      </c>
      <c r="C177" s="68" t="s">
        <v>327</v>
      </c>
      <c r="D177" s="9" t="s">
        <v>1789</v>
      </c>
      <c r="E177" s="69" t="str">
        <f>"     "&amp;E173</f>
        <v xml:space="preserve">     Silla Eames Tapizada Milano Estructura En Madera Setx6</v>
      </c>
      <c r="F177" s="68" t="s">
        <v>328</v>
      </c>
      <c r="G177" s="70">
        <f>G173</f>
        <v>1419900</v>
      </c>
      <c r="H177" s="70" t="str">
        <f>H173&amp;"     "</f>
        <v xml:space="preserve">$     </v>
      </c>
      <c r="J177">
        <f>+INDEX(Hoja2!A:K,MATCH('ALL PRODUCTS'!B177,Hoja2!B:B,0),6)</f>
        <v>851940</v>
      </c>
      <c r="K177" s="79">
        <f>+INDEX(Hoja2!A:K,MATCH('ALL PRODUCTS'!B177,Hoja2!B:B,0),5)</f>
        <v>40</v>
      </c>
      <c r="L177" s="86">
        <v>3013780.0000000005</v>
      </c>
      <c r="M177" s="86">
        <v>1369900</v>
      </c>
    </row>
    <row r="178" spans="1:13">
      <c r="A178" t="s">
        <v>2695</v>
      </c>
      <c r="B178" s="68" t="s">
        <v>319</v>
      </c>
      <c r="C178" s="68" t="s">
        <v>329</v>
      </c>
      <c r="D178" s="9" t="s">
        <v>1790</v>
      </c>
      <c r="E178" s="69" t="str">
        <f>"     "&amp;E173</f>
        <v xml:space="preserve">     Silla Eames Tapizada Milano Estructura En Madera Setx6</v>
      </c>
      <c r="F178" s="68" t="s">
        <v>330</v>
      </c>
      <c r="G178" s="70">
        <f>G173</f>
        <v>1419900</v>
      </c>
      <c r="H178" s="70" t="str">
        <f>H173&amp;"     "</f>
        <v xml:space="preserve">$     </v>
      </c>
      <c r="J178">
        <f>+INDEX(Hoja2!A:K,MATCH('ALL PRODUCTS'!B178,Hoja2!B:B,0),6)</f>
        <v>851940</v>
      </c>
      <c r="K178" s="79">
        <f>+INDEX(Hoja2!A:K,MATCH('ALL PRODUCTS'!B178,Hoja2!B:B,0),5)</f>
        <v>40</v>
      </c>
      <c r="L178" s="86">
        <v>3013780.0000000005</v>
      </c>
      <c r="M178" s="86">
        <v>1369900</v>
      </c>
    </row>
    <row r="179" spans="1:13">
      <c r="A179" t="s">
        <v>2695</v>
      </c>
      <c r="B179" s="68" t="s">
        <v>319</v>
      </c>
      <c r="C179" s="68" t="s">
        <v>331</v>
      </c>
      <c r="D179" s="9" t="s">
        <v>1791</v>
      </c>
      <c r="E179" s="69" t="str">
        <f>"     "&amp;E173</f>
        <v xml:space="preserve">     Silla Eames Tapizada Milano Estructura En Madera Setx6</v>
      </c>
      <c r="F179" s="68" t="s">
        <v>332</v>
      </c>
      <c r="G179" s="70">
        <f>G173</f>
        <v>1419900</v>
      </c>
      <c r="H179" s="70" t="str">
        <f>H173&amp;"     "</f>
        <v xml:space="preserve">$     </v>
      </c>
      <c r="J179">
        <f>+INDEX(Hoja2!A:K,MATCH('ALL PRODUCTS'!B179,Hoja2!B:B,0),6)</f>
        <v>851940</v>
      </c>
      <c r="K179" s="79">
        <f>+INDEX(Hoja2!A:K,MATCH('ALL PRODUCTS'!B179,Hoja2!B:B,0),5)</f>
        <v>40</v>
      </c>
      <c r="L179" s="86">
        <v>3013780.0000000005</v>
      </c>
      <c r="M179" s="86">
        <v>1369900</v>
      </c>
    </row>
    <row r="180" spans="1:13">
      <c r="A180" t="s">
        <v>2695</v>
      </c>
      <c r="B180" s="68" t="s">
        <v>336</v>
      </c>
      <c r="C180" s="68" t="s">
        <v>337</v>
      </c>
      <c r="D180" s="9" t="s">
        <v>7446</v>
      </c>
      <c r="E180" s="68" t="s">
        <v>338</v>
      </c>
      <c r="F180" s="68" t="s">
        <v>271</v>
      </c>
      <c r="G180" s="6">
        <v>299900</v>
      </c>
      <c r="H180" s="6" t="s">
        <v>13</v>
      </c>
      <c r="I180">
        <v>299900</v>
      </c>
      <c r="J180">
        <f>+INDEX(Hoja2!A:K,MATCH('ALL PRODUCTS'!B180,Hoja2!B:B,0),6)</f>
        <v>290903</v>
      </c>
      <c r="K180" s="79">
        <f>+INDEX(Hoja2!A:K,MATCH('ALL PRODUCTS'!B180,Hoja2!B:B,0),5)</f>
        <v>3</v>
      </c>
      <c r="L180" s="86">
        <v>637780</v>
      </c>
      <c r="M180" s="86">
        <v>289900</v>
      </c>
    </row>
    <row r="181" spans="1:13">
      <c r="A181" t="s">
        <v>2695</v>
      </c>
      <c r="B181" s="68" t="s">
        <v>347</v>
      </c>
      <c r="C181" s="68"/>
      <c r="D181" s="68" t="s">
        <v>6</v>
      </c>
      <c r="E181" s="68" t="s">
        <v>348</v>
      </c>
      <c r="F181" s="68" t="s">
        <v>16</v>
      </c>
      <c r="G181" s="6">
        <v>399900</v>
      </c>
      <c r="H181" s="6" t="s">
        <v>13</v>
      </c>
      <c r="I181">
        <v>399900</v>
      </c>
      <c r="J181">
        <f>+INDEX(Hoja2!A:K,MATCH('ALL PRODUCTS'!B181,Hoja2!B:B,0),6)</f>
        <v>387903</v>
      </c>
      <c r="K181" s="79">
        <f>+INDEX(Hoja2!A:K,MATCH('ALL PRODUCTS'!B181,Hoja2!B:B,0),5)</f>
        <v>3</v>
      </c>
      <c r="L181" s="86" t="e">
        <v>#N/A</v>
      </c>
      <c r="M181" s="86" t="e">
        <v>#N/A</v>
      </c>
    </row>
    <row r="182" spans="1:13">
      <c r="A182" t="s">
        <v>2695</v>
      </c>
      <c r="B182" s="68" t="s">
        <v>347</v>
      </c>
      <c r="C182" s="68" t="s">
        <v>349</v>
      </c>
      <c r="D182" s="9" t="s">
        <v>1797</v>
      </c>
      <c r="E182" s="69" t="str">
        <f>"     "&amp;E181</f>
        <v xml:space="preserve">     Silla De Oficina Ejecutiva Tapizada Giratoria Ergonomica </v>
      </c>
      <c r="F182" s="68" t="s">
        <v>350</v>
      </c>
      <c r="G182" s="70">
        <f>G181</f>
        <v>399900</v>
      </c>
      <c r="H182" s="70" t="str">
        <f>H181&amp;"     "</f>
        <v xml:space="preserve">$     </v>
      </c>
      <c r="J182">
        <f>+INDEX(Hoja2!A:K,MATCH('ALL PRODUCTS'!B182,Hoja2!B:B,0),6)</f>
        <v>387903</v>
      </c>
      <c r="K182" s="79">
        <f>+INDEX(Hoja2!A:K,MATCH('ALL PRODUCTS'!B182,Hoja2!B:B,0),5)</f>
        <v>3</v>
      </c>
      <c r="L182" s="86">
        <v>857780.00000000012</v>
      </c>
      <c r="M182" s="86">
        <v>389900</v>
      </c>
    </row>
    <row r="183" spans="1:13">
      <c r="A183" t="s">
        <v>2695</v>
      </c>
      <c r="B183" s="68" t="s">
        <v>347</v>
      </c>
      <c r="C183" s="68" t="s">
        <v>351</v>
      </c>
      <c r="D183" s="9" t="s">
        <v>1798</v>
      </c>
      <c r="E183" s="69" t="str">
        <f>"     "&amp;E181</f>
        <v xml:space="preserve">     Silla De Oficina Ejecutiva Tapizada Giratoria Ergonomica </v>
      </c>
      <c r="F183" s="68" t="s">
        <v>34</v>
      </c>
      <c r="G183" s="70">
        <f>G181</f>
        <v>399900</v>
      </c>
      <c r="H183" s="70" t="str">
        <f>H181&amp;"     "</f>
        <v xml:space="preserve">$     </v>
      </c>
      <c r="J183">
        <f>+INDEX(Hoja2!A:K,MATCH('ALL PRODUCTS'!B183,Hoja2!B:B,0),6)</f>
        <v>387903</v>
      </c>
      <c r="K183" s="79">
        <f>+INDEX(Hoja2!A:K,MATCH('ALL PRODUCTS'!B183,Hoja2!B:B,0),5)</f>
        <v>3</v>
      </c>
      <c r="L183" s="86">
        <v>835780.00000000012</v>
      </c>
      <c r="M183" s="86">
        <v>379900</v>
      </c>
    </row>
    <row r="184" spans="1:13">
      <c r="A184" t="s">
        <v>2695</v>
      </c>
      <c r="B184" s="68" t="s">
        <v>352</v>
      </c>
      <c r="C184" s="68" t="s">
        <v>353</v>
      </c>
      <c r="D184" s="9" t="s">
        <v>1799</v>
      </c>
      <c r="E184" s="68" t="s">
        <v>354</v>
      </c>
      <c r="F184" s="68" t="s">
        <v>355</v>
      </c>
      <c r="G184" s="6">
        <v>279900</v>
      </c>
      <c r="H184" s="6" t="s">
        <v>13</v>
      </c>
      <c r="I184">
        <v>279900</v>
      </c>
      <c r="J184">
        <f>+INDEX(Hoja2!A:K,MATCH('ALL PRODUCTS'!B184,Hoja2!B:B,0),6)</f>
        <v>251910</v>
      </c>
      <c r="K184" s="79">
        <f>+INDEX(Hoja2!A:K,MATCH('ALL PRODUCTS'!B184,Hoja2!B:B,0),5)</f>
        <v>10</v>
      </c>
      <c r="L184" s="86">
        <v>593780</v>
      </c>
      <c r="M184" s="86">
        <v>269900</v>
      </c>
    </row>
    <row r="185" spans="1:13">
      <c r="A185" t="s">
        <v>2695</v>
      </c>
      <c r="B185" s="68" t="s">
        <v>356</v>
      </c>
      <c r="C185" s="68" t="s">
        <v>357</v>
      </c>
      <c r="D185" s="9" t="s">
        <v>1800</v>
      </c>
      <c r="E185" s="68" t="s">
        <v>358</v>
      </c>
      <c r="F185" s="68" t="s">
        <v>359</v>
      </c>
      <c r="G185" s="6">
        <v>2319900</v>
      </c>
      <c r="H185" s="6" t="s">
        <v>13</v>
      </c>
      <c r="I185">
        <v>2319900</v>
      </c>
      <c r="J185" t="e">
        <f>+INDEX(Hoja2!A:K,MATCH('ALL PRODUCTS'!B185,Hoja2!B:B,0),6)</f>
        <v>#N/A</v>
      </c>
      <c r="K185" s="79" t="e">
        <f>+INDEX(Hoja2!A:K,MATCH('ALL PRODUCTS'!B185,Hoja2!B:B,0),5)</f>
        <v>#N/A</v>
      </c>
      <c r="L185" s="86">
        <v>4459800</v>
      </c>
      <c r="M185" s="86">
        <v>2229900</v>
      </c>
    </row>
    <row r="186" spans="1:13">
      <c r="A186" t="s">
        <v>2695</v>
      </c>
      <c r="B186" s="68" t="s">
        <v>367</v>
      </c>
      <c r="C186" s="68"/>
      <c r="D186" s="68" t="s">
        <v>6</v>
      </c>
      <c r="E186" s="68" t="s">
        <v>368</v>
      </c>
      <c r="F186" s="68" t="s">
        <v>16</v>
      </c>
      <c r="G186" s="6">
        <v>459900</v>
      </c>
      <c r="H186" s="6" t="s">
        <v>13</v>
      </c>
      <c r="I186">
        <v>459900</v>
      </c>
      <c r="J186">
        <f>+INDEX(Hoja2!A:K,MATCH('ALL PRODUCTS'!B186,Hoja2!B:B,0),6)</f>
        <v>446103</v>
      </c>
      <c r="K186" s="79">
        <f>+INDEX(Hoja2!A:K,MATCH('ALL PRODUCTS'!B186,Hoja2!B:B,0),5)</f>
        <v>3</v>
      </c>
      <c r="L186" s="86" t="e">
        <v>#N/A</v>
      </c>
      <c r="M186" s="86" t="e">
        <v>#N/A</v>
      </c>
    </row>
    <row r="187" spans="1:13">
      <c r="A187" t="s">
        <v>2695</v>
      </c>
      <c r="B187" s="68" t="s">
        <v>367</v>
      </c>
      <c r="C187" s="68" t="s">
        <v>369</v>
      </c>
      <c r="D187" s="9" t="s">
        <v>1767</v>
      </c>
      <c r="E187" s="69" t="str">
        <f>"     "&amp;E186</f>
        <v xml:space="preserve">     Silla De Oficina Ejecutiva Secretarial Rey</v>
      </c>
      <c r="F187" s="68" t="s">
        <v>34</v>
      </c>
      <c r="G187" s="70">
        <f>G186</f>
        <v>459900</v>
      </c>
      <c r="H187" s="70" t="str">
        <f>H186&amp;"     "</f>
        <v xml:space="preserve">$     </v>
      </c>
      <c r="J187">
        <f>+INDEX(Hoja2!A:K,MATCH('ALL PRODUCTS'!B187,Hoja2!B:B,0),6)</f>
        <v>446103</v>
      </c>
      <c r="K187" s="79">
        <f>+INDEX(Hoja2!A:K,MATCH('ALL PRODUCTS'!B187,Hoja2!B:B,0),5)</f>
        <v>3</v>
      </c>
      <c r="L187" s="86">
        <v>989780.00000000012</v>
      </c>
      <c r="M187" s="86">
        <v>449900</v>
      </c>
    </row>
    <row r="188" spans="1:13">
      <c r="A188" t="s">
        <v>2695</v>
      </c>
      <c r="B188" s="68" t="s">
        <v>367</v>
      </c>
      <c r="C188" s="68" t="s">
        <v>370</v>
      </c>
      <c r="D188" s="9" t="s">
        <v>1806</v>
      </c>
      <c r="E188" s="69" t="str">
        <f>"     "&amp;E186</f>
        <v xml:space="preserve">     Silla De Oficina Ejecutiva Secretarial Rey</v>
      </c>
      <c r="F188" s="68" t="s">
        <v>12</v>
      </c>
      <c r="G188" s="70">
        <f>G186</f>
        <v>459900</v>
      </c>
      <c r="H188" s="70" t="str">
        <f>H186&amp;"     "</f>
        <v xml:space="preserve">$     </v>
      </c>
      <c r="J188">
        <f>+INDEX(Hoja2!A:K,MATCH('ALL PRODUCTS'!B188,Hoja2!B:B,0),6)</f>
        <v>446103</v>
      </c>
      <c r="K188" s="79">
        <f>+INDEX(Hoja2!A:K,MATCH('ALL PRODUCTS'!B188,Hoja2!B:B,0),5)</f>
        <v>3</v>
      </c>
      <c r="L188" s="86">
        <v>0</v>
      </c>
      <c r="M188" s="86">
        <v>0</v>
      </c>
    </row>
    <row r="189" spans="1:13">
      <c r="A189" t="s">
        <v>2695</v>
      </c>
      <c r="B189" s="68" t="s">
        <v>367</v>
      </c>
      <c r="C189" s="68" t="s">
        <v>371</v>
      </c>
      <c r="D189" s="9" t="s">
        <v>1766</v>
      </c>
      <c r="E189" s="69" t="str">
        <f>"     "&amp;E186</f>
        <v xml:space="preserve">     Silla De Oficina Ejecutiva Secretarial Rey</v>
      </c>
      <c r="F189" s="68" t="s">
        <v>38</v>
      </c>
      <c r="G189" s="70">
        <f>G186</f>
        <v>459900</v>
      </c>
      <c r="H189" s="70" t="str">
        <f>H186&amp;"     "</f>
        <v xml:space="preserve">$     </v>
      </c>
      <c r="J189">
        <f>+INDEX(Hoja2!A:K,MATCH('ALL PRODUCTS'!B189,Hoja2!B:B,0),6)</f>
        <v>446103</v>
      </c>
      <c r="K189" s="79">
        <f>+INDEX(Hoja2!A:K,MATCH('ALL PRODUCTS'!B189,Hoja2!B:B,0),5)</f>
        <v>3</v>
      </c>
      <c r="L189" s="86">
        <v>0</v>
      </c>
      <c r="M189" s="86">
        <v>0</v>
      </c>
    </row>
    <row r="190" spans="1:13">
      <c r="A190" t="s">
        <v>2695</v>
      </c>
      <c r="B190" s="68" t="s">
        <v>381</v>
      </c>
      <c r="C190" s="68"/>
      <c r="D190" s="9" t="s">
        <v>1810</v>
      </c>
      <c r="E190" s="68" t="s">
        <v>382</v>
      </c>
      <c r="F190" s="68" t="s">
        <v>16</v>
      </c>
      <c r="G190" s="6">
        <v>349900</v>
      </c>
      <c r="H190" s="6" t="s">
        <v>13</v>
      </c>
      <c r="I190">
        <v>349900</v>
      </c>
      <c r="J190" t="e">
        <f>+INDEX(Hoja2!A:K,MATCH('ALL PRODUCTS'!B190,Hoja2!B:B,0),6)</f>
        <v>#N/A</v>
      </c>
      <c r="K190" s="79" t="e">
        <f>+INDEX(Hoja2!A:K,MATCH('ALL PRODUCTS'!B190,Hoja2!B:B,0),5)</f>
        <v>#N/A</v>
      </c>
      <c r="L190" s="86" t="e">
        <v>#N/A</v>
      </c>
      <c r="M190" s="86" t="e">
        <v>#N/A</v>
      </c>
    </row>
    <row r="191" spans="1:13">
      <c r="A191" t="s">
        <v>2695</v>
      </c>
      <c r="B191" s="68" t="s">
        <v>383</v>
      </c>
      <c r="C191" s="68"/>
      <c r="D191" s="68" t="s">
        <v>6</v>
      </c>
      <c r="E191" s="68" t="s">
        <v>384</v>
      </c>
      <c r="F191" s="68" t="s">
        <v>16</v>
      </c>
      <c r="G191" s="6">
        <v>629900</v>
      </c>
      <c r="H191" s="6" t="s">
        <v>13</v>
      </c>
      <c r="I191">
        <v>629900</v>
      </c>
      <c r="J191" t="e">
        <f>+INDEX(Hoja2!A:K,MATCH('ALL PRODUCTS'!B191,Hoja2!B:B,0),6)</f>
        <v>#N/A</v>
      </c>
      <c r="K191" s="79" t="e">
        <f>+INDEX(Hoja2!A:K,MATCH('ALL PRODUCTS'!B191,Hoja2!B:B,0),5)</f>
        <v>#N/A</v>
      </c>
      <c r="L191" s="86" t="e">
        <v>#N/A</v>
      </c>
      <c r="M191" s="86" t="e">
        <v>#N/A</v>
      </c>
    </row>
    <row r="192" spans="1:13">
      <c r="A192" t="s">
        <v>2695</v>
      </c>
      <c r="B192" s="68" t="s">
        <v>383</v>
      </c>
      <c r="C192" s="68" t="s">
        <v>385</v>
      </c>
      <c r="D192" s="9" t="s">
        <v>1811</v>
      </c>
      <c r="E192" s="69" t="str">
        <f>"     "&amp;E191</f>
        <v xml:space="preserve">     Escritorio Nova Rovere + Silla Milano</v>
      </c>
      <c r="F192" s="68" t="s">
        <v>153</v>
      </c>
      <c r="G192" s="70">
        <f>G191</f>
        <v>629900</v>
      </c>
      <c r="H192" s="70" t="str">
        <f>H191&amp;"     "</f>
        <v xml:space="preserve">$     </v>
      </c>
      <c r="J192" t="e">
        <f>+INDEX(Hoja2!A:K,MATCH('ALL PRODUCTS'!B192,Hoja2!B:B,0),6)</f>
        <v>#N/A</v>
      </c>
      <c r="K192" s="79" t="e">
        <f>+INDEX(Hoja2!A:K,MATCH('ALL PRODUCTS'!B192,Hoja2!B:B,0),5)</f>
        <v>#N/A</v>
      </c>
      <c r="L192" s="86">
        <v>1341780</v>
      </c>
      <c r="M192" s="86">
        <v>609900</v>
      </c>
    </row>
    <row r="193" spans="1:13">
      <c r="A193" t="s">
        <v>2695</v>
      </c>
      <c r="B193" s="68" t="s">
        <v>383</v>
      </c>
      <c r="C193" s="68" t="s">
        <v>386</v>
      </c>
      <c r="D193" s="9" t="s">
        <v>1812</v>
      </c>
      <c r="E193" s="69" t="str">
        <f>"     "&amp;E191</f>
        <v xml:space="preserve">     Escritorio Nova Rovere + Silla Milano</v>
      </c>
      <c r="F193" s="68" t="s">
        <v>54</v>
      </c>
      <c r="G193" s="70">
        <f>G191</f>
        <v>629900</v>
      </c>
      <c r="H193" s="70" t="str">
        <f>H191&amp;"     "</f>
        <v xml:space="preserve">$     </v>
      </c>
      <c r="J193" t="e">
        <f>+INDEX(Hoja2!A:K,MATCH('ALL PRODUCTS'!B193,Hoja2!B:B,0),6)</f>
        <v>#N/A</v>
      </c>
      <c r="K193" s="79" t="e">
        <f>+INDEX(Hoja2!A:K,MATCH('ALL PRODUCTS'!B193,Hoja2!B:B,0),5)</f>
        <v>#N/A</v>
      </c>
      <c r="L193" s="86">
        <v>1341780</v>
      </c>
      <c r="M193" s="86">
        <v>609900</v>
      </c>
    </row>
    <row r="194" spans="1:13">
      <c r="A194" t="s">
        <v>2695</v>
      </c>
      <c r="B194" s="68" t="s">
        <v>383</v>
      </c>
      <c r="C194" s="68" t="s">
        <v>387</v>
      </c>
      <c r="D194" s="9" t="s">
        <v>1813</v>
      </c>
      <c r="E194" s="69" t="str">
        <f>"     "&amp;E191</f>
        <v xml:space="preserve">     Escritorio Nova Rovere + Silla Milano</v>
      </c>
      <c r="F194" s="68" t="s">
        <v>350</v>
      </c>
      <c r="G194" s="70">
        <f>G191</f>
        <v>629900</v>
      </c>
      <c r="H194" s="70" t="str">
        <f>H191&amp;"     "</f>
        <v xml:space="preserve">$     </v>
      </c>
      <c r="J194" t="e">
        <f>+INDEX(Hoja2!A:K,MATCH('ALL PRODUCTS'!B194,Hoja2!B:B,0),6)</f>
        <v>#N/A</v>
      </c>
      <c r="K194" s="79" t="e">
        <f>+INDEX(Hoja2!A:K,MATCH('ALL PRODUCTS'!B194,Hoja2!B:B,0),5)</f>
        <v>#N/A</v>
      </c>
      <c r="L194" s="86">
        <v>1297780</v>
      </c>
      <c r="M194" s="86">
        <v>589900</v>
      </c>
    </row>
    <row r="195" spans="1:13">
      <c r="A195" t="s">
        <v>2695</v>
      </c>
      <c r="B195" s="68" t="s">
        <v>388</v>
      </c>
      <c r="C195" s="68"/>
      <c r="D195" s="68" t="s">
        <v>6</v>
      </c>
      <c r="E195" s="68" t="s">
        <v>389</v>
      </c>
      <c r="F195" s="68" t="s">
        <v>16</v>
      </c>
      <c r="G195" s="6">
        <v>3429900</v>
      </c>
      <c r="H195" s="6" t="s">
        <v>13</v>
      </c>
      <c r="I195">
        <v>3429900</v>
      </c>
      <c r="J195" t="e">
        <f>+INDEX(Hoja2!A:K,MATCH('ALL PRODUCTS'!B195,Hoja2!B:B,0),6)</f>
        <v>#N/A</v>
      </c>
      <c r="K195" s="79" t="e">
        <f>+INDEX(Hoja2!A:K,MATCH('ALL PRODUCTS'!B195,Hoja2!B:B,0),5)</f>
        <v>#N/A</v>
      </c>
      <c r="L195" s="86" t="e">
        <v>#N/A</v>
      </c>
      <c r="M195" s="86" t="e">
        <v>#N/A</v>
      </c>
    </row>
    <row r="196" spans="1:13">
      <c r="A196" t="s">
        <v>2695</v>
      </c>
      <c r="B196" s="68" t="s">
        <v>388</v>
      </c>
      <c r="C196" s="68" t="s">
        <v>390</v>
      </c>
      <c r="D196" s="9" t="s">
        <v>1814</v>
      </c>
      <c r="E196" s="69" t="str">
        <f>"     "&amp;E195</f>
        <v xml:space="preserve">     Combo Cama Queen + Cabecero Astoria Gratis Sabanas 300 Hilos</v>
      </c>
      <c r="F196" s="68" t="s">
        <v>36</v>
      </c>
      <c r="G196" s="70">
        <f>G195</f>
        <v>3429900</v>
      </c>
      <c r="H196" s="70" t="str">
        <f>H195&amp;"     "</f>
        <v xml:space="preserve">$     </v>
      </c>
      <c r="I196" t="s">
        <v>6</v>
      </c>
      <c r="J196" t="e">
        <f>+INDEX(Hoja2!A:K,MATCH('ALL PRODUCTS'!B196,Hoja2!B:B,0),6)</f>
        <v>#N/A</v>
      </c>
      <c r="K196" s="79" t="e">
        <f>+INDEX(Hoja2!A:K,MATCH('ALL PRODUCTS'!B196,Hoja2!B:B,0),5)</f>
        <v>#N/A</v>
      </c>
      <c r="L196" s="86" t="e">
        <v>#N/A</v>
      </c>
      <c r="M196" s="86" t="e">
        <v>#N/A</v>
      </c>
    </row>
    <row r="197" spans="1:13">
      <c r="A197" t="s">
        <v>2695</v>
      </c>
      <c r="B197" s="68" t="s">
        <v>388</v>
      </c>
      <c r="C197" s="68" t="s">
        <v>391</v>
      </c>
      <c r="D197" s="9" t="s">
        <v>1815</v>
      </c>
      <c r="E197" s="69" t="str">
        <f>"     "&amp;E195</f>
        <v xml:space="preserve">     Combo Cama Queen + Cabecero Astoria Gratis Sabanas 300 Hilos</v>
      </c>
      <c r="F197" s="68" t="s">
        <v>12</v>
      </c>
      <c r="G197" s="70">
        <f>G195</f>
        <v>3429900</v>
      </c>
      <c r="H197" s="70" t="str">
        <f>H195&amp;"     "</f>
        <v xml:space="preserve">$     </v>
      </c>
      <c r="I197" t="s">
        <v>6</v>
      </c>
      <c r="J197" t="e">
        <f>+INDEX(Hoja2!A:K,MATCH('ALL PRODUCTS'!B197,Hoja2!B:B,0),6)</f>
        <v>#N/A</v>
      </c>
      <c r="K197" s="79" t="e">
        <f>+INDEX(Hoja2!A:K,MATCH('ALL PRODUCTS'!B197,Hoja2!B:B,0),5)</f>
        <v>#N/A</v>
      </c>
      <c r="L197" s="86" t="e">
        <v>#N/A</v>
      </c>
      <c r="M197" s="86" t="e">
        <v>#N/A</v>
      </c>
    </row>
    <row r="198" spans="1:13">
      <c r="A198" t="s">
        <v>2695</v>
      </c>
      <c r="B198" s="68" t="s">
        <v>388</v>
      </c>
      <c r="C198" s="68" t="s">
        <v>392</v>
      </c>
      <c r="D198" s="9" t="s">
        <v>1816</v>
      </c>
      <c r="E198" s="69" t="str">
        <f>"     "&amp;E195</f>
        <v xml:space="preserve">     Combo Cama Queen + Cabecero Astoria Gratis Sabanas 300 Hilos</v>
      </c>
      <c r="F198" s="68" t="s">
        <v>34</v>
      </c>
      <c r="G198" s="70">
        <f>G195</f>
        <v>3429900</v>
      </c>
      <c r="H198" s="70" t="str">
        <f>H195&amp;"     "</f>
        <v xml:space="preserve">$     </v>
      </c>
      <c r="I198" t="s">
        <v>6</v>
      </c>
      <c r="J198" t="e">
        <f>+INDEX(Hoja2!A:K,MATCH('ALL PRODUCTS'!B198,Hoja2!B:B,0),6)</f>
        <v>#N/A</v>
      </c>
      <c r="K198" s="79" t="e">
        <f>+INDEX(Hoja2!A:K,MATCH('ALL PRODUCTS'!B198,Hoja2!B:B,0),5)</f>
        <v>#N/A</v>
      </c>
      <c r="L198" s="86" t="e">
        <v>#N/A</v>
      </c>
      <c r="M198" s="86" t="e">
        <v>#N/A</v>
      </c>
    </row>
    <row r="199" spans="1:13">
      <c r="A199" t="s">
        <v>2695</v>
      </c>
      <c r="B199" s="68" t="s">
        <v>388</v>
      </c>
      <c r="C199" s="68" t="s">
        <v>393</v>
      </c>
      <c r="D199" s="9" t="s">
        <v>1817</v>
      </c>
      <c r="E199" s="69" t="str">
        <f>"     "&amp;E195</f>
        <v xml:space="preserve">     Combo Cama Queen + Cabecero Astoria Gratis Sabanas 300 Hilos</v>
      </c>
      <c r="F199" s="68" t="s">
        <v>300</v>
      </c>
      <c r="G199" s="70">
        <f>G195</f>
        <v>3429900</v>
      </c>
      <c r="H199" s="70" t="str">
        <f>H195&amp;"     "</f>
        <v xml:space="preserve">$     </v>
      </c>
      <c r="I199" t="s">
        <v>6</v>
      </c>
      <c r="J199" t="e">
        <f>+INDEX(Hoja2!A:K,MATCH('ALL PRODUCTS'!B199,Hoja2!B:B,0),6)</f>
        <v>#N/A</v>
      </c>
      <c r="K199" s="79" t="e">
        <f>+INDEX(Hoja2!A:K,MATCH('ALL PRODUCTS'!B199,Hoja2!B:B,0),5)</f>
        <v>#N/A</v>
      </c>
      <c r="L199" s="86" t="e">
        <v>#N/A</v>
      </c>
      <c r="M199" s="86" t="e">
        <v>#N/A</v>
      </c>
    </row>
    <row r="200" spans="1:13">
      <c r="A200" t="s">
        <v>2695</v>
      </c>
      <c r="B200" s="68" t="s">
        <v>388</v>
      </c>
      <c r="C200" s="68" t="s">
        <v>394</v>
      </c>
      <c r="D200" s="9" t="s">
        <v>1818</v>
      </c>
      <c r="E200" s="69" t="str">
        <f>"     "&amp;E195</f>
        <v xml:space="preserve">     Combo Cama Queen + Cabecero Astoria Gratis Sabanas 300 Hilos</v>
      </c>
      <c r="F200" s="68" t="s">
        <v>302</v>
      </c>
      <c r="G200" s="70">
        <f>G195</f>
        <v>3429900</v>
      </c>
      <c r="H200" s="70" t="str">
        <f>H195&amp;"     "</f>
        <v xml:space="preserve">$     </v>
      </c>
      <c r="I200" t="s">
        <v>6</v>
      </c>
      <c r="J200" t="e">
        <f>+INDEX(Hoja2!A:K,MATCH('ALL PRODUCTS'!B200,Hoja2!B:B,0),6)</f>
        <v>#N/A</v>
      </c>
      <c r="K200" s="79" t="e">
        <f>+INDEX(Hoja2!A:K,MATCH('ALL PRODUCTS'!B200,Hoja2!B:B,0),5)</f>
        <v>#N/A</v>
      </c>
      <c r="L200" s="86" t="e">
        <v>#N/A</v>
      </c>
      <c r="M200" s="86" t="e">
        <v>#N/A</v>
      </c>
    </row>
    <row r="201" spans="1:13">
      <c r="A201" t="s">
        <v>2695</v>
      </c>
      <c r="B201" s="68" t="s">
        <v>388</v>
      </c>
      <c r="C201" s="68" t="s">
        <v>395</v>
      </c>
      <c r="D201" s="9" t="s">
        <v>1819</v>
      </c>
      <c r="E201" s="69" t="str">
        <f>"     "&amp;E195</f>
        <v xml:space="preserve">     Combo Cama Queen + Cabecero Astoria Gratis Sabanas 300 Hilos</v>
      </c>
      <c r="F201" s="68" t="s">
        <v>304</v>
      </c>
      <c r="G201" s="70">
        <f>G195</f>
        <v>3429900</v>
      </c>
      <c r="H201" s="70" t="str">
        <f>H195&amp;"     "</f>
        <v xml:space="preserve">$     </v>
      </c>
      <c r="I201" t="s">
        <v>6</v>
      </c>
      <c r="J201" t="e">
        <f>+INDEX(Hoja2!A:K,MATCH('ALL PRODUCTS'!B201,Hoja2!B:B,0),6)</f>
        <v>#N/A</v>
      </c>
      <c r="K201" s="79" t="e">
        <f>+INDEX(Hoja2!A:K,MATCH('ALL PRODUCTS'!B201,Hoja2!B:B,0),5)</f>
        <v>#N/A</v>
      </c>
      <c r="L201" s="86" t="e">
        <v>#N/A</v>
      </c>
      <c r="M201" s="86" t="e">
        <v>#N/A</v>
      </c>
    </row>
    <row r="202" spans="1:13">
      <c r="A202" t="s">
        <v>2695</v>
      </c>
      <c r="B202" s="68" t="s">
        <v>388</v>
      </c>
      <c r="C202" s="68" t="s">
        <v>396</v>
      </c>
      <c r="D202" s="9" t="s">
        <v>1820</v>
      </c>
      <c r="E202" s="69" t="str">
        <f>"     "&amp;E195</f>
        <v xml:space="preserve">     Combo Cama Queen + Cabecero Astoria Gratis Sabanas 300 Hilos</v>
      </c>
      <c r="F202" s="68" t="s">
        <v>297</v>
      </c>
      <c r="G202" s="70">
        <f>G195</f>
        <v>3429900</v>
      </c>
      <c r="H202" s="70" t="str">
        <f>H195&amp;"     "</f>
        <v xml:space="preserve">$     </v>
      </c>
      <c r="I202" t="s">
        <v>6</v>
      </c>
      <c r="J202" t="e">
        <f>+INDEX(Hoja2!A:K,MATCH('ALL PRODUCTS'!B202,Hoja2!B:B,0),6)</f>
        <v>#N/A</v>
      </c>
      <c r="K202" s="79" t="e">
        <f>+INDEX(Hoja2!A:K,MATCH('ALL PRODUCTS'!B202,Hoja2!B:B,0),5)</f>
        <v>#N/A</v>
      </c>
      <c r="L202" s="86" t="e">
        <v>#N/A</v>
      </c>
      <c r="M202" s="86" t="e">
        <v>#N/A</v>
      </c>
    </row>
    <row r="203" spans="1:13">
      <c r="A203" t="s">
        <v>2695</v>
      </c>
      <c r="B203" s="68" t="s">
        <v>388</v>
      </c>
      <c r="C203" s="68" t="s">
        <v>397</v>
      </c>
      <c r="D203" s="9" t="s">
        <v>1821</v>
      </c>
      <c r="E203" s="69" t="str">
        <f>"     "&amp;E195</f>
        <v xml:space="preserve">     Combo Cama Queen + Cabecero Astoria Gratis Sabanas 300 Hilos</v>
      </c>
      <c r="F203" s="68" t="s">
        <v>306</v>
      </c>
      <c r="G203" s="70">
        <f>G195</f>
        <v>3429900</v>
      </c>
      <c r="H203" s="70" t="str">
        <f>H195&amp;"     "</f>
        <v xml:space="preserve">$     </v>
      </c>
      <c r="I203" t="s">
        <v>6</v>
      </c>
      <c r="J203" t="e">
        <f>+INDEX(Hoja2!A:K,MATCH('ALL PRODUCTS'!B203,Hoja2!B:B,0),6)</f>
        <v>#N/A</v>
      </c>
      <c r="K203" s="79" t="e">
        <f>+INDEX(Hoja2!A:K,MATCH('ALL PRODUCTS'!B203,Hoja2!B:B,0),5)</f>
        <v>#N/A</v>
      </c>
      <c r="L203" s="86" t="e">
        <v>#N/A</v>
      </c>
      <c r="M203" s="86" t="e">
        <v>#N/A</v>
      </c>
    </row>
    <row r="204" spans="1:13">
      <c r="A204" t="s">
        <v>2695</v>
      </c>
      <c r="B204" s="68" t="s">
        <v>388</v>
      </c>
      <c r="C204" s="68" t="s">
        <v>398</v>
      </c>
      <c r="D204" s="9" t="s">
        <v>1822</v>
      </c>
      <c r="E204" s="69" t="str">
        <f>"     "&amp;E195</f>
        <v xml:space="preserve">     Combo Cama Queen + Cabecero Astoria Gratis Sabanas 300 Hilos</v>
      </c>
      <c r="F204" s="68" t="s">
        <v>48</v>
      </c>
      <c r="G204" s="70">
        <f>G195</f>
        <v>3429900</v>
      </c>
      <c r="H204" s="70" t="str">
        <f>H195&amp;"     "</f>
        <v xml:space="preserve">$     </v>
      </c>
      <c r="J204" t="e">
        <f>+INDEX(Hoja2!A:K,MATCH('ALL PRODUCTS'!B204,Hoja2!B:B,0),6)</f>
        <v>#N/A</v>
      </c>
      <c r="K204" s="79" t="e">
        <f>+INDEX(Hoja2!A:K,MATCH('ALL PRODUCTS'!B204,Hoja2!B:B,0),5)</f>
        <v>#N/A</v>
      </c>
      <c r="L204" s="86" t="e">
        <v>#N/A</v>
      </c>
      <c r="M204" s="86" t="e">
        <v>#N/A</v>
      </c>
    </row>
    <row r="205" spans="1:13">
      <c r="A205" t="s">
        <v>2695</v>
      </c>
      <c r="B205" s="68" t="s">
        <v>401</v>
      </c>
      <c r="C205" s="68"/>
      <c r="D205" s="9" t="s">
        <v>1824</v>
      </c>
      <c r="E205" s="68" t="s">
        <v>402</v>
      </c>
      <c r="F205" s="68" t="s">
        <v>16</v>
      </c>
      <c r="G205" s="6">
        <v>1969900</v>
      </c>
      <c r="H205" s="6" t="s">
        <v>13</v>
      </c>
      <c r="I205">
        <v>1969900</v>
      </c>
      <c r="J205" t="e">
        <f>+INDEX(Hoja2!A:K,MATCH('ALL PRODUCTS'!B205,Hoja2!B:B,0),6)</f>
        <v>#N/A</v>
      </c>
      <c r="K205" s="79" t="e">
        <f>+INDEX(Hoja2!A:K,MATCH('ALL PRODUCTS'!B205,Hoja2!B:B,0),5)</f>
        <v>#N/A</v>
      </c>
      <c r="L205" s="86">
        <v>3799800</v>
      </c>
      <c r="M205" s="86">
        <v>1899900</v>
      </c>
    </row>
    <row r="206" spans="1:13">
      <c r="A206" t="s">
        <v>2695</v>
      </c>
      <c r="B206" s="68" t="s">
        <v>759</v>
      </c>
      <c r="C206" s="68"/>
      <c r="D206" s="68" t="s">
        <v>6</v>
      </c>
      <c r="E206" s="68" t="s">
        <v>760</v>
      </c>
      <c r="F206" s="68" t="s">
        <v>16</v>
      </c>
      <c r="G206" s="6">
        <v>83400</v>
      </c>
      <c r="H206" s="6" t="s">
        <v>13</v>
      </c>
      <c r="I206">
        <v>87900</v>
      </c>
      <c r="J206">
        <f>+INDEX(Hoja2!A:K,MATCH('ALL PRODUCTS'!B206,Hoja2!B:B,0),6)</f>
        <v>80898</v>
      </c>
      <c r="K206" s="79">
        <f>+INDEX(Hoja2!A:K,MATCH('ALL PRODUCTS'!B206,Hoja2!B:B,0),5)</f>
        <v>3</v>
      </c>
      <c r="L206" s="86" t="e">
        <v>#N/A</v>
      </c>
      <c r="M206" s="86" t="e">
        <v>#N/A</v>
      </c>
    </row>
    <row r="207" spans="1:13">
      <c r="A207" t="s">
        <v>2695</v>
      </c>
      <c r="B207" s="68" t="s">
        <v>759</v>
      </c>
      <c r="C207" s="68" t="s">
        <v>761</v>
      </c>
      <c r="D207" s="9" t="s">
        <v>2028</v>
      </c>
      <c r="E207" s="69" t="str">
        <f>"     "&amp;E206</f>
        <v xml:space="preserve">     Silla Para Niños, Andy Kids</v>
      </c>
      <c r="F207" s="68" t="s">
        <v>34</v>
      </c>
      <c r="G207" s="70">
        <f>G206</f>
        <v>83400</v>
      </c>
      <c r="H207" s="70" t="str">
        <f>H206&amp;"     "</f>
        <v xml:space="preserve">$     </v>
      </c>
      <c r="J207">
        <f>+INDEX(Hoja2!A:K,MATCH('ALL PRODUCTS'!B207,Hoja2!B:B,0),6)</f>
        <v>80898</v>
      </c>
      <c r="K207" s="79">
        <f>+INDEX(Hoja2!A:K,MATCH('ALL PRODUCTS'!B207,Hoja2!B:B,0),5)</f>
        <v>3</v>
      </c>
      <c r="L207" s="86">
        <v>175780</v>
      </c>
      <c r="M207" s="86">
        <v>79900</v>
      </c>
    </row>
    <row r="208" spans="1:13">
      <c r="A208" t="s">
        <v>2695</v>
      </c>
      <c r="B208" s="68" t="s">
        <v>759</v>
      </c>
      <c r="C208" s="68" t="s">
        <v>762</v>
      </c>
      <c r="D208" s="9" t="s">
        <v>2029</v>
      </c>
      <c r="E208" s="69" t="str">
        <f>"     "&amp;E206</f>
        <v xml:space="preserve">     Silla Para Niños, Andy Kids</v>
      </c>
      <c r="F208" s="68" t="s">
        <v>763</v>
      </c>
      <c r="G208" s="70">
        <f>G206</f>
        <v>83400</v>
      </c>
      <c r="H208" s="70" t="str">
        <f>H206&amp;"     "</f>
        <v xml:space="preserve">$     </v>
      </c>
      <c r="J208">
        <f>+INDEX(Hoja2!A:K,MATCH('ALL PRODUCTS'!B208,Hoja2!B:B,0),6)</f>
        <v>80898</v>
      </c>
      <c r="K208" s="79">
        <f>+INDEX(Hoja2!A:K,MATCH('ALL PRODUCTS'!B208,Hoja2!B:B,0),5)</f>
        <v>3</v>
      </c>
      <c r="L208" s="86">
        <v>197780.00000000003</v>
      </c>
      <c r="M208" s="86">
        <v>89900</v>
      </c>
    </row>
    <row r="209" spans="1:13">
      <c r="A209" t="s">
        <v>2695</v>
      </c>
      <c r="B209" s="68" t="s">
        <v>759</v>
      </c>
      <c r="C209" s="68" t="s">
        <v>764</v>
      </c>
      <c r="D209" s="9" t="s">
        <v>2030</v>
      </c>
      <c r="E209" s="69" t="str">
        <f>"     "&amp;E206</f>
        <v xml:space="preserve">     Silla Para Niños, Andy Kids</v>
      </c>
      <c r="F209" s="68" t="s">
        <v>54</v>
      </c>
      <c r="G209" s="70">
        <f>G206</f>
        <v>83400</v>
      </c>
      <c r="H209" s="70" t="str">
        <f>H206&amp;"     "</f>
        <v xml:space="preserve">$     </v>
      </c>
      <c r="J209">
        <f>+INDEX(Hoja2!A:K,MATCH('ALL PRODUCTS'!B209,Hoja2!B:B,0),6)</f>
        <v>80898</v>
      </c>
      <c r="K209" s="79">
        <f>+INDEX(Hoja2!A:K,MATCH('ALL PRODUCTS'!B209,Hoja2!B:B,0),5)</f>
        <v>3</v>
      </c>
      <c r="L209" s="86">
        <v>197780.00000000003</v>
      </c>
      <c r="M209" s="86">
        <v>89900</v>
      </c>
    </row>
    <row r="210" spans="1:13">
      <c r="A210" t="s">
        <v>2695</v>
      </c>
      <c r="B210" s="68" t="s">
        <v>759</v>
      </c>
      <c r="C210" s="68" t="s">
        <v>765</v>
      </c>
      <c r="D210" s="9" t="s">
        <v>2031</v>
      </c>
      <c r="E210" s="69" t="str">
        <f>"     "&amp;E206</f>
        <v xml:space="preserve">     Silla Para Niños, Andy Kids</v>
      </c>
      <c r="F210" s="68" t="s">
        <v>153</v>
      </c>
      <c r="G210" s="70">
        <f>G206</f>
        <v>83400</v>
      </c>
      <c r="H210" s="70" t="str">
        <f>H206&amp;"     "</f>
        <v xml:space="preserve">$     </v>
      </c>
      <c r="J210">
        <f>+INDEX(Hoja2!A:K,MATCH('ALL PRODUCTS'!B210,Hoja2!B:B,0),6)</f>
        <v>80898</v>
      </c>
      <c r="K210" s="79">
        <f>+INDEX(Hoja2!A:K,MATCH('ALL PRODUCTS'!B210,Hoja2!B:B,0),5)</f>
        <v>3</v>
      </c>
      <c r="L210" s="86">
        <v>197780.00000000003</v>
      </c>
      <c r="M210" s="86">
        <v>89900</v>
      </c>
    </row>
    <row r="211" spans="1:13">
      <c r="A211" t="s">
        <v>2695</v>
      </c>
      <c r="B211" s="68" t="s">
        <v>14565</v>
      </c>
      <c r="C211" s="68" t="s">
        <v>14566</v>
      </c>
      <c r="D211" s="9" t="s">
        <v>14567</v>
      </c>
      <c r="E211" s="68" t="s">
        <v>14568</v>
      </c>
      <c r="F211" s="68" t="s">
        <v>34</v>
      </c>
      <c r="G211" s="6">
        <v>59900</v>
      </c>
      <c r="H211" s="6" t="s">
        <v>13</v>
      </c>
      <c r="I211">
        <v>79900</v>
      </c>
      <c r="J211" t="e">
        <f>+INDEX(Hoja2!A:K,MATCH('ALL PRODUCTS'!B211,Hoja2!B:B,0),6)</f>
        <v>#N/A</v>
      </c>
      <c r="K211" s="79" t="e">
        <f>+INDEX(Hoja2!A:K,MATCH('ALL PRODUCTS'!B211,Hoja2!B:B,0),5)</f>
        <v>#N/A</v>
      </c>
      <c r="L211" s="86" t="e">
        <v>#N/A</v>
      </c>
      <c r="M211" s="86" t="e">
        <v>#N/A</v>
      </c>
    </row>
    <row r="212" spans="1:13">
      <c r="A212" t="s">
        <v>2695</v>
      </c>
      <c r="B212" s="68" t="s">
        <v>14569</v>
      </c>
      <c r="C212" s="68"/>
      <c r="D212" s="9" t="s">
        <v>2295</v>
      </c>
      <c r="E212" s="68" t="s">
        <v>14570</v>
      </c>
      <c r="F212" s="68" t="s">
        <v>16</v>
      </c>
      <c r="G212" s="6">
        <v>169900</v>
      </c>
      <c r="H212" s="6" t="s">
        <v>13</v>
      </c>
      <c r="I212">
        <v>169900</v>
      </c>
      <c r="J212">
        <f>+INDEX(Hoja2!A:K,MATCH('ALL PRODUCTS'!B212,Hoja2!B:B,0),6)</f>
        <v>152910</v>
      </c>
      <c r="K212" s="79">
        <f>+INDEX(Hoja2!A:K,MATCH('ALL PRODUCTS'!B212,Hoja2!B:B,0),5)</f>
        <v>10</v>
      </c>
      <c r="L212" s="86">
        <v>373780.00000000006</v>
      </c>
      <c r="M212" s="86">
        <v>169900</v>
      </c>
    </row>
    <row r="213" spans="1:13">
      <c r="A213" t="s">
        <v>2695</v>
      </c>
      <c r="B213" s="68" t="s">
        <v>414</v>
      </c>
      <c r="C213" s="68"/>
      <c r="D213" s="68" t="s">
        <v>6</v>
      </c>
      <c r="E213" s="68" t="s">
        <v>277</v>
      </c>
      <c r="F213" s="68" t="s">
        <v>16</v>
      </c>
      <c r="G213" s="6">
        <v>3019900</v>
      </c>
      <c r="H213" s="6" t="s">
        <v>13</v>
      </c>
      <c r="I213">
        <v>3019900</v>
      </c>
      <c r="J213" t="e">
        <f>+INDEX(Hoja2!A:K,MATCH('ALL PRODUCTS'!B213,Hoja2!B:B,0),6)</f>
        <v>#N/A</v>
      </c>
      <c r="K213" s="79" t="e">
        <f>+INDEX(Hoja2!A:K,MATCH('ALL PRODUCTS'!B213,Hoja2!B:B,0),5)</f>
        <v>#N/A</v>
      </c>
      <c r="L213" s="86" t="e">
        <v>#N/A</v>
      </c>
      <c r="M213" s="86" t="e">
        <v>#N/A</v>
      </c>
    </row>
    <row r="214" spans="1:13">
      <c r="A214" t="s">
        <v>2695</v>
      </c>
      <c r="B214" s="68" t="s">
        <v>414</v>
      </c>
      <c r="C214" s="68" t="s">
        <v>416</v>
      </c>
      <c r="D214" s="9" t="s">
        <v>1829</v>
      </c>
      <c r="E214" s="69" t="str">
        <f>"     "&amp;E213</f>
        <v xml:space="preserve">     Juego De Alcoba Espaldar Capitoneado+base+colchon+puff Lujo</v>
      </c>
      <c r="F214" s="68" t="s">
        <v>417</v>
      </c>
      <c r="G214" s="70">
        <f>G213</f>
        <v>3019900</v>
      </c>
      <c r="H214" s="70" t="str">
        <f>H213&amp;"     "</f>
        <v xml:space="preserve">$     </v>
      </c>
      <c r="J214" t="e">
        <f>+INDEX(Hoja2!A:K,MATCH('ALL PRODUCTS'!B214,Hoja2!B:B,0),6)</f>
        <v>#N/A</v>
      </c>
      <c r="K214" s="79" t="e">
        <f>+INDEX(Hoja2!A:K,MATCH('ALL PRODUCTS'!B214,Hoja2!B:B,0),5)</f>
        <v>#N/A</v>
      </c>
      <c r="L214" s="86">
        <v>5799800</v>
      </c>
      <c r="M214" s="86">
        <v>2899900</v>
      </c>
    </row>
    <row r="215" spans="1:13">
      <c r="A215" t="s">
        <v>2695</v>
      </c>
      <c r="B215" s="68" t="s">
        <v>414</v>
      </c>
      <c r="C215" s="68" t="s">
        <v>415</v>
      </c>
      <c r="D215" s="9" t="s">
        <v>1828</v>
      </c>
      <c r="E215" s="69" t="str">
        <f>"     "&amp;E213</f>
        <v xml:space="preserve">     Juego De Alcoba Espaldar Capitoneado+base+colchon+puff Lujo</v>
      </c>
      <c r="F215" s="68" t="s">
        <v>34</v>
      </c>
      <c r="G215" s="70">
        <f>G213</f>
        <v>3019900</v>
      </c>
      <c r="H215" s="70" t="str">
        <f>H213&amp;"     "</f>
        <v xml:space="preserve">$     </v>
      </c>
      <c r="J215" t="e">
        <f>+INDEX(Hoja2!A:K,MATCH('ALL PRODUCTS'!B215,Hoja2!B:B,0),6)</f>
        <v>#N/A</v>
      </c>
      <c r="K215" s="79" t="e">
        <f>+INDEX(Hoja2!A:K,MATCH('ALL PRODUCTS'!B215,Hoja2!B:B,0),5)</f>
        <v>#N/A</v>
      </c>
      <c r="L215" s="86">
        <v>5799800</v>
      </c>
      <c r="M215" s="86">
        <v>2899900</v>
      </c>
    </row>
    <row r="216" spans="1:13">
      <c r="A216" t="s">
        <v>2695</v>
      </c>
      <c r="B216" s="68" t="s">
        <v>414</v>
      </c>
      <c r="C216" s="68" t="s">
        <v>418</v>
      </c>
      <c r="D216" s="9" t="s">
        <v>1830</v>
      </c>
      <c r="E216" s="69" t="str">
        <f>"     "&amp;E213</f>
        <v xml:space="preserve">     Juego De Alcoba Espaldar Capitoneado+base+colchon+puff Lujo</v>
      </c>
      <c r="F216" s="68" t="s">
        <v>419</v>
      </c>
      <c r="G216" s="70">
        <f>G213</f>
        <v>3019900</v>
      </c>
      <c r="H216" s="70" t="str">
        <f>H213&amp;"     "</f>
        <v xml:space="preserve">$     </v>
      </c>
      <c r="J216" t="e">
        <f>+INDEX(Hoja2!A:K,MATCH('ALL PRODUCTS'!B216,Hoja2!B:B,0),6)</f>
        <v>#N/A</v>
      </c>
      <c r="K216" s="79" t="e">
        <f>+INDEX(Hoja2!A:K,MATCH('ALL PRODUCTS'!B216,Hoja2!B:B,0),5)</f>
        <v>#N/A</v>
      </c>
      <c r="L216" s="86">
        <v>5799800</v>
      </c>
      <c r="M216" s="86">
        <v>2899900</v>
      </c>
    </row>
    <row r="217" spans="1:13">
      <c r="A217" t="s">
        <v>2695</v>
      </c>
      <c r="B217" s="68" t="s">
        <v>414</v>
      </c>
      <c r="C217" s="68" t="s">
        <v>420</v>
      </c>
      <c r="D217" s="9" t="s">
        <v>1831</v>
      </c>
      <c r="E217" s="69" t="str">
        <f>"     "&amp;E213</f>
        <v xml:space="preserve">     Juego De Alcoba Espaldar Capitoneado+base+colchon+puff Lujo</v>
      </c>
      <c r="F217" s="68" t="s">
        <v>421</v>
      </c>
      <c r="G217" s="70">
        <f>G213</f>
        <v>3019900</v>
      </c>
      <c r="H217" s="70" t="str">
        <f>H213&amp;"     "</f>
        <v xml:space="preserve">$     </v>
      </c>
      <c r="J217" t="e">
        <f>+INDEX(Hoja2!A:K,MATCH('ALL PRODUCTS'!B217,Hoja2!B:B,0),6)</f>
        <v>#N/A</v>
      </c>
      <c r="K217" s="79" t="e">
        <f>+INDEX(Hoja2!A:K,MATCH('ALL PRODUCTS'!B217,Hoja2!B:B,0),5)</f>
        <v>#N/A</v>
      </c>
      <c r="L217" s="86">
        <v>5799800</v>
      </c>
      <c r="M217" s="86">
        <v>2899900</v>
      </c>
    </row>
    <row r="218" spans="1:13">
      <c r="A218" t="s">
        <v>2695</v>
      </c>
      <c r="B218" s="68" t="s">
        <v>414</v>
      </c>
      <c r="C218" s="68" t="s">
        <v>422</v>
      </c>
      <c r="D218" s="9" t="s">
        <v>1832</v>
      </c>
      <c r="E218" s="69" t="str">
        <f>"     "&amp;E213</f>
        <v xml:space="preserve">     Juego De Alcoba Espaldar Capitoneado+base+colchon+puff Lujo</v>
      </c>
      <c r="F218" s="68" t="s">
        <v>12</v>
      </c>
      <c r="G218" s="70">
        <f>G213</f>
        <v>3019900</v>
      </c>
      <c r="H218" s="70" t="str">
        <f>H213&amp;"     "</f>
        <v xml:space="preserve">$     </v>
      </c>
      <c r="J218" t="e">
        <f>+INDEX(Hoja2!A:K,MATCH('ALL PRODUCTS'!B218,Hoja2!B:B,0),6)</f>
        <v>#N/A</v>
      </c>
      <c r="K218" s="79" t="e">
        <f>+INDEX(Hoja2!A:K,MATCH('ALL PRODUCTS'!B218,Hoja2!B:B,0),5)</f>
        <v>#N/A</v>
      </c>
      <c r="L218" s="86">
        <v>5799800</v>
      </c>
      <c r="M218" s="86">
        <v>2899900</v>
      </c>
    </row>
    <row r="219" spans="1:13">
      <c r="A219" t="s">
        <v>2695</v>
      </c>
      <c r="B219" s="68" t="s">
        <v>2424</v>
      </c>
      <c r="C219" s="68"/>
      <c r="D219" s="68" t="s">
        <v>6</v>
      </c>
      <c r="E219" s="68" t="s">
        <v>2425</v>
      </c>
      <c r="F219" s="68" t="s">
        <v>16</v>
      </c>
      <c r="G219" s="6">
        <v>3139900</v>
      </c>
      <c r="H219" s="6" t="s">
        <v>13</v>
      </c>
      <c r="I219">
        <v>3139900</v>
      </c>
      <c r="J219">
        <f>+INDEX(Hoja2!A:K,MATCH('ALL PRODUCTS'!B219,Hoja2!B:B,0),6)</f>
        <v>3045703</v>
      </c>
      <c r="K219" s="79">
        <f>+INDEX(Hoja2!A:K,MATCH('ALL PRODUCTS'!B219,Hoja2!B:B,0),5)</f>
        <v>3</v>
      </c>
      <c r="L219" s="86" t="e">
        <v>#N/A</v>
      </c>
      <c r="M219" s="86" t="e">
        <v>#N/A</v>
      </c>
    </row>
    <row r="220" spans="1:13">
      <c r="A220" t="s">
        <v>2695</v>
      </c>
      <c r="B220" s="68" t="s">
        <v>2424</v>
      </c>
      <c r="C220" s="68" t="s">
        <v>2426</v>
      </c>
      <c r="D220" s="9" t="s">
        <v>2427</v>
      </c>
      <c r="E220" s="69" t="str">
        <f>"     "&amp;E219</f>
        <v xml:space="preserve">     Juego De Alcoba Lujo Electrica Colchon+ Espaldar + Base Cama</v>
      </c>
      <c r="F220" s="68" t="s">
        <v>359</v>
      </c>
      <c r="G220" s="70">
        <f>G219</f>
        <v>3139900</v>
      </c>
      <c r="H220" s="70" t="str">
        <f>H219&amp;"     "</f>
        <v xml:space="preserve">$     </v>
      </c>
      <c r="J220">
        <f>+INDEX(Hoja2!A:K,MATCH('ALL PRODUCTS'!B220,Hoja2!B:B,0),6)</f>
        <v>3045703</v>
      </c>
      <c r="K220" s="79">
        <f>+INDEX(Hoja2!A:K,MATCH('ALL PRODUCTS'!B220,Hoja2!B:B,0),5)</f>
        <v>3</v>
      </c>
      <c r="L220" s="86">
        <v>6039800</v>
      </c>
      <c r="M220" s="86">
        <v>3019900</v>
      </c>
    </row>
    <row r="221" spans="1:13">
      <c r="A221" t="s">
        <v>2695</v>
      </c>
      <c r="B221" s="68" t="s">
        <v>2424</v>
      </c>
      <c r="C221" s="68" t="s">
        <v>2428</v>
      </c>
      <c r="D221" s="9" t="s">
        <v>2429</v>
      </c>
      <c r="E221" s="69" t="str">
        <f>"     "&amp;E219</f>
        <v xml:space="preserve">     Juego De Alcoba Lujo Electrica Colchon+ Espaldar + Base Cama</v>
      </c>
      <c r="F221" s="68" t="s">
        <v>2430</v>
      </c>
      <c r="G221" s="70">
        <f>G219</f>
        <v>3139900</v>
      </c>
      <c r="H221" s="70" t="str">
        <f>H219&amp;"     "</f>
        <v xml:space="preserve">$     </v>
      </c>
      <c r="J221">
        <f>+INDEX(Hoja2!A:K,MATCH('ALL PRODUCTS'!B221,Hoja2!B:B,0),6)</f>
        <v>3045703</v>
      </c>
      <c r="K221" s="79">
        <f>+INDEX(Hoja2!A:K,MATCH('ALL PRODUCTS'!B221,Hoja2!B:B,0),5)</f>
        <v>3</v>
      </c>
      <c r="L221" s="86">
        <v>6039800</v>
      </c>
      <c r="M221" s="86">
        <v>3019900</v>
      </c>
    </row>
    <row r="222" spans="1:13">
      <c r="A222" t="s">
        <v>2695</v>
      </c>
      <c r="B222" s="68" t="s">
        <v>2424</v>
      </c>
      <c r="C222" s="68" t="s">
        <v>2431</v>
      </c>
      <c r="D222" s="9" t="s">
        <v>2432</v>
      </c>
      <c r="E222" s="69" t="str">
        <f>"     "&amp;E219</f>
        <v xml:space="preserve">     Juego De Alcoba Lujo Electrica Colchon+ Espaldar + Base Cama</v>
      </c>
      <c r="F222" s="68" t="s">
        <v>567</v>
      </c>
      <c r="G222" s="70">
        <f>G219</f>
        <v>3139900</v>
      </c>
      <c r="H222" s="70" t="str">
        <f>H219&amp;"     "</f>
        <v xml:space="preserve">$     </v>
      </c>
      <c r="J222">
        <f>+INDEX(Hoja2!A:K,MATCH('ALL PRODUCTS'!B222,Hoja2!B:B,0),6)</f>
        <v>3045703</v>
      </c>
      <c r="K222" s="79">
        <f>+INDEX(Hoja2!A:K,MATCH('ALL PRODUCTS'!B222,Hoja2!B:B,0),5)</f>
        <v>3</v>
      </c>
      <c r="L222" s="86">
        <v>6039800</v>
      </c>
      <c r="M222" s="86">
        <v>3019900</v>
      </c>
    </row>
    <row r="223" spans="1:13">
      <c r="A223" t="s">
        <v>2695</v>
      </c>
      <c r="B223" s="68" t="s">
        <v>2424</v>
      </c>
      <c r="C223" s="68" t="s">
        <v>2433</v>
      </c>
      <c r="D223" s="9" t="s">
        <v>2434</v>
      </c>
      <c r="E223" s="69" t="str">
        <f>"     "&amp;E219</f>
        <v xml:space="preserve">     Juego De Alcoba Lujo Electrica Colchon+ Espaldar + Base Cama</v>
      </c>
      <c r="F223" s="68" t="s">
        <v>36</v>
      </c>
      <c r="G223" s="70">
        <f>G219</f>
        <v>3139900</v>
      </c>
      <c r="H223" s="70" t="str">
        <f>H219&amp;"     "</f>
        <v xml:space="preserve">$     </v>
      </c>
      <c r="J223">
        <f>+INDEX(Hoja2!A:K,MATCH('ALL PRODUCTS'!B223,Hoja2!B:B,0),6)</f>
        <v>3045703</v>
      </c>
      <c r="K223" s="79">
        <f>+INDEX(Hoja2!A:K,MATCH('ALL PRODUCTS'!B223,Hoja2!B:B,0),5)</f>
        <v>3</v>
      </c>
      <c r="L223" s="86">
        <v>6039800</v>
      </c>
      <c r="M223" s="86">
        <v>3019900</v>
      </c>
    </row>
    <row r="224" spans="1:13">
      <c r="A224" t="s">
        <v>2695</v>
      </c>
      <c r="B224" s="68" t="s">
        <v>423</v>
      </c>
      <c r="C224" s="68" t="s">
        <v>424</v>
      </c>
      <c r="D224" s="9" t="s">
        <v>7487</v>
      </c>
      <c r="E224" s="68" t="s">
        <v>425</v>
      </c>
      <c r="F224" s="68" t="s">
        <v>12</v>
      </c>
      <c r="G224" s="6">
        <v>689900</v>
      </c>
      <c r="H224" s="6" t="s">
        <v>13</v>
      </c>
      <c r="I224">
        <v>689900</v>
      </c>
      <c r="J224">
        <f>+INDEX(Hoja2!A:K,MATCH('ALL PRODUCTS'!B224,Hoja2!B:B,0),6)</f>
        <v>669203</v>
      </c>
      <c r="K224" s="79">
        <f>+INDEX(Hoja2!A:K,MATCH('ALL PRODUCTS'!B224,Hoja2!B:B,0),5)</f>
        <v>3</v>
      </c>
      <c r="L224" s="86">
        <v>1473780.0000000002</v>
      </c>
      <c r="M224" s="86">
        <v>669900</v>
      </c>
    </row>
    <row r="225" spans="1:13">
      <c r="A225" t="s">
        <v>2695</v>
      </c>
      <c r="B225" s="68" t="s">
        <v>426</v>
      </c>
      <c r="C225" s="68"/>
      <c r="D225" s="68" t="s">
        <v>6</v>
      </c>
      <c r="E225" s="68" t="s">
        <v>427</v>
      </c>
      <c r="F225" s="68" t="s">
        <v>16</v>
      </c>
      <c r="G225" s="6">
        <v>949900</v>
      </c>
      <c r="H225" s="6" t="s">
        <v>13</v>
      </c>
      <c r="I225">
        <v>949900</v>
      </c>
      <c r="J225">
        <f>+INDEX(Hoja2!A:K,MATCH('ALL PRODUCTS'!B225,Hoja2!B:B,0),6)</f>
        <v>921403</v>
      </c>
      <c r="K225" s="79">
        <f>+INDEX(Hoja2!A:K,MATCH('ALL PRODUCTS'!B225,Hoja2!B:B,0),5)</f>
        <v>3</v>
      </c>
      <c r="L225" s="86" t="e">
        <v>#N/A</v>
      </c>
      <c r="M225" s="86" t="e">
        <v>#N/A</v>
      </c>
    </row>
    <row r="226" spans="1:13">
      <c r="A226" t="s">
        <v>2695</v>
      </c>
      <c r="B226" s="68" t="s">
        <v>426</v>
      </c>
      <c r="C226" s="68" t="s">
        <v>428</v>
      </c>
      <c r="D226" s="9" t="s">
        <v>1834</v>
      </c>
      <c r="E226" s="69" t="str">
        <f>"     "&amp;E225</f>
        <v xml:space="preserve">     Silla Eames Negra Para Sala O Comedor Set X4</v>
      </c>
      <c r="F226" s="68" t="s">
        <v>429</v>
      </c>
      <c r="G226" s="70">
        <f>G225</f>
        <v>949900</v>
      </c>
      <c r="H226" s="70" t="str">
        <f>H225&amp;"     "</f>
        <v xml:space="preserve">$     </v>
      </c>
      <c r="J226">
        <f>+INDEX(Hoja2!A:K,MATCH('ALL PRODUCTS'!B226,Hoja2!B:B,0),6)</f>
        <v>921403</v>
      </c>
      <c r="K226" s="79">
        <f>+INDEX(Hoja2!A:K,MATCH('ALL PRODUCTS'!B226,Hoja2!B:B,0),5)</f>
        <v>3</v>
      </c>
      <c r="L226" s="86">
        <v>2023780.0000000002</v>
      </c>
      <c r="M226" s="86">
        <v>919900</v>
      </c>
    </row>
    <row r="227" spans="1:13">
      <c r="A227" t="s">
        <v>2695</v>
      </c>
      <c r="B227" s="68" t="s">
        <v>426</v>
      </c>
      <c r="C227" s="68" t="s">
        <v>430</v>
      </c>
      <c r="D227" s="9" t="s">
        <v>1835</v>
      </c>
      <c r="E227" s="69" t="str">
        <f>"     "&amp;E225</f>
        <v xml:space="preserve">     Silla Eames Negra Para Sala O Comedor Set X4</v>
      </c>
      <c r="F227" s="68" t="s">
        <v>431</v>
      </c>
      <c r="G227" s="70">
        <f>G225</f>
        <v>949900</v>
      </c>
      <c r="H227" s="70" t="str">
        <f>H225&amp;"     "</f>
        <v xml:space="preserve">$     </v>
      </c>
      <c r="J227">
        <f>+INDEX(Hoja2!A:K,MATCH('ALL PRODUCTS'!B227,Hoja2!B:B,0),6)</f>
        <v>921403</v>
      </c>
      <c r="K227" s="79">
        <f>+INDEX(Hoja2!A:K,MATCH('ALL PRODUCTS'!B227,Hoja2!B:B,0),5)</f>
        <v>3</v>
      </c>
      <c r="L227" s="86">
        <v>1121780</v>
      </c>
      <c r="M227" s="86">
        <v>509900</v>
      </c>
    </row>
    <row r="228" spans="1:13">
      <c r="A228" t="s">
        <v>2695</v>
      </c>
      <c r="B228" s="68" t="s">
        <v>426</v>
      </c>
      <c r="C228" s="68" t="s">
        <v>432</v>
      </c>
      <c r="D228" s="9" t="s">
        <v>1836</v>
      </c>
      <c r="E228" s="69" t="str">
        <f>"     "&amp;E225</f>
        <v xml:space="preserve">     Silla Eames Negra Para Sala O Comedor Set X4</v>
      </c>
      <c r="F228" s="68" t="s">
        <v>433</v>
      </c>
      <c r="G228" s="70">
        <f>G225</f>
        <v>949900</v>
      </c>
      <c r="H228" s="70" t="str">
        <f>H225&amp;"     "</f>
        <v xml:space="preserve">$     </v>
      </c>
      <c r="J228">
        <f>+INDEX(Hoja2!A:K,MATCH('ALL PRODUCTS'!B228,Hoja2!B:B,0),6)</f>
        <v>921403</v>
      </c>
      <c r="K228" s="79">
        <f>+INDEX(Hoja2!A:K,MATCH('ALL PRODUCTS'!B228,Hoja2!B:B,0),5)</f>
        <v>3</v>
      </c>
      <c r="L228" s="86">
        <v>2023780.0000000002</v>
      </c>
      <c r="M228" s="86">
        <v>919900</v>
      </c>
    </row>
    <row r="229" spans="1:13">
      <c r="A229" t="s">
        <v>2695</v>
      </c>
      <c r="B229" s="68" t="s">
        <v>426</v>
      </c>
      <c r="C229" s="68" t="s">
        <v>434</v>
      </c>
      <c r="D229" s="9" t="s">
        <v>1837</v>
      </c>
      <c r="E229" s="69" t="str">
        <f>"     "&amp;E225</f>
        <v xml:space="preserve">     Silla Eames Negra Para Sala O Comedor Set X4</v>
      </c>
      <c r="F229" s="68" t="s">
        <v>435</v>
      </c>
      <c r="G229" s="70">
        <f>G225</f>
        <v>949900</v>
      </c>
      <c r="H229" s="70" t="str">
        <f>H225&amp;"     "</f>
        <v xml:space="preserve">$     </v>
      </c>
      <c r="J229">
        <f>+INDEX(Hoja2!A:K,MATCH('ALL PRODUCTS'!B229,Hoja2!B:B,0),6)</f>
        <v>921403</v>
      </c>
      <c r="K229" s="79">
        <f>+INDEX(Hoja2!A:K,MATCH('ALL PRODUCTS'!B229,Hoja2!B:B,0),5)</f>
        <v>3</v>
      </c>
      <c r="L229" s="86">
        <v>2023780.0000000002</v>
      </c>
      <c r="M229" s="86">
        <v>919900</v>
      </c>
    </row>
    <row r="230" spans="1:13">
      <c r="A230" t="s">
        <v>2695</v>
      </c>
      <c r="B230" s="68" t="s">
        <v>426</v>
      </c>
      <c r="C230" s="68" t="s">
        <v>436</v>
      </c>
      <c r="D230" s="9" t="s">
        <v>1838</v>
      </c>
      <c r="E230" s="69" t="str">
        <f>"     "&amp;E225</f>
        <v xml:space="preserve">     Silla Eames Negra Para Sala O Comedor Set X4</v>
      </c>
      <c r="F230" s="68" t="s">
        <v>437</v>
      </c>
      <c r="G230" s="70">
        <f>G225</f>
        <v>949900</v>
      </c>
      <c r="H230" s="70" t="str">
        <f>H225&amp;"     "</f>
        <v xml:space="preserve">$     </v>
      </c>
      <c r="J230">
        <f>+INDEX(Hoja2!A:K,MATCH('ALL PRODUCTS'!B230,Hoja2!B:B,0),6)</f>
        <v>921403</v>
      </c>
      <c r="K230" s="79">
        <f>+INDEX(Hoja2!A:K,MATCH('ALL PRODUCTS'!B230,Hoja2!B:B,0),5)</f>
        <v>3</v>
      </c>
      <c r="L230" s="86">
        <v>2023780.0000000002</v>
      </c>
      <c r="M230" s="86">
        <v>919900</v>
      </c>
    </row>
    <row r="231" spans="1:13">
      <c r="A231" t="s">
        <v>2695</v>
      </c>
      <c r="B231" s="68" t="s">
        <v>441</v>
      </c>
      <c r="C231" s="68" t="s">
        <v>442</v>
      </c>
      <c r="D231" s="9" t="s">
        <v>1840</v>
      </c>
      <c r="E231" s="68" t="s">
        <v>443</v>
      </c>
      <c r="F231" s="68" t="s">
        <v>12</v>
      </c>
      <c r="G231" s="6">
        <v>1059900</v>
      </c>
      <c r="H231" s="6" t="s">
        <v>13</v>
      </c>
      <c r="I231">
        <v>1059900</v>
      </c>
      <c r="J231">
        <f>+INDEX(Hoja2!A:K,MATCH('ALL PRODUCTS'!B231,Hoja2!B:B,0),6)</f>
        <v>1028103</v>
      </c>
      <c r="K231" s="79">
        <f>+INDEX(Hoja2!A:K,MATCH('ALL PRODUCTS'!B231,Hoja2!B:B,0),5)</f>
        <v>3</v>
      </c>
      <c r="L231" s="86">
        <v>2243780</v>
      </c>
      <c r="M231" s="86">
        <v>1019900</v>
      </c>
    </row>
    <row r="232" spans="1:13">
      <c r="A232" t="s">
        <v>2695</v>
      </c>
      <c r="B232" s="68" t="s">
        <v>447</v>
      </c>
      <c r="C232" s="68" t="s">
        <v>448</v>
      </c>
      <c r="D232" s="9" t="s">
        <v>1842</v>
      </c>
      <c r="E232" s="68" t="s">
        <v>449</v>
      </c>
      <c r="F232" s="68" t="s">
        <v>292</v>
      </c>
      <c r="G232" s="6">
        <v>383900</v>
      </c>
      <c r="H232" s="6" t="s">
        <v>13</v>
      </c>
      <c r="I232">
        <v>383900</v>
      </c>
      <c r="J232">
        <f>+INDEX(Hoja2!A:K,MATCH('ALL PRODUCTS'!B232,Hoja2!B:B,0),6)</f>
        <v>372383</v>
      </c>
      <c r="K232" s="79">
        <f>+INDEX(Hoja2!A:K,MATCH('ALL PRODUCTS'!B232,Hoja2!B:B,0),5)</f>
        <v>3</v>
      </c>
      <c r="L232" s="86">
        <v>939800</v>
      </c>
      <c r="M232" s="86">
        <v>469900</v>
      </c>
    </row>
    <row r="233" spans="1:13">
      <c r="A233" t="s">
        <v>2695</v>
      </c>
      <c r="B233" s="68" t="s">
        <v>450</v>
      </c>
      <c r="C233" s="68" t="s">
        <v>451</v>
      </c>
      <c r="D233" s="9" t="s">
        <v>1843</v>
      </c>
      <c r="E233" s="68" t="s">
        <v>452</v>
      </c>
      <c r="F233" s="68" t="s">
        <v>292</v>
      </c>
      <c r="G233" s="6">
        <v>359900</v>
      </c>
      <c r="H233" s="6" t="s">
        <v>13</v>
      </c>
      <c r="I233">
        <v>359900</v>
      </c>
      <c r="J233">
        <f>+INDEX(Hoja2!A:K,MATCH('ALL PRODUCTS'!B233,Hoja2!B:B,0),6)</f>
        <v>349103</v>
      </c>
      <c r="K233" s="79">
        <f>+INDEX(Hoja2!A:K,MATCH('ALL PRODUCTS'!B233,Hoja2!B:B,0),5)</f>
        <v>3</v>
      </c>
      <c r="L233" s="86">
        <v>699800</v>
      </c>
      <c r="M233" s="86">
        <v>349900</v>
      </c>
    </row>
    <row r="234" spans="1:13">
      <c r="A234" t="s">
        <v>2695</v>
      </c>
      <c r="B234" s="68" t="s">
        <v>453</v>
      </c>
      <c r="C234" s="68" t="s">
        <v>454</v>
      </c>
      <c r="D234" s="9" t="s">
        <v>1844</v>
      </c>
      <c r="E234" s="68" t="s">
        <v>455</v>
      </c>
      <c r="F234" s="68" t="s">
        <v>456</v>
      </c>
      <c r="G234" s="6">
        <v>339900</v>
      </c>
      <c r="H234" s="6" t="s">
        <v>13</v>
      </c>
      <c r="I234">
        <v>339900</v>
      </c>
      <c r="J234">
        <f>+INDEX(Hoja2!A:K,MATCH('ALL PRODUCTS'!B234,Hoja2!B:B,0),6)</f>
        <v>305910</v>
      </c>
      <c r="K234" s="79">
        <f>+INDEX(Hoja2!A:K,MATCH('ALL PRODUCTS'!B234,Hoja2!B:B,0),5)</f>
        <v>10</v>
      </c>
      <c r="L234" s="86">
        <v>659800</v>
      </c>
      <c r="M234" s="86">
        <v>329900</v>
      </c>
    </row>
    <row r="235" spans="1:13">
      <c r="A235" t="s">
        <v>2695</v>
      </c>
      <c r="B235" s="68" t="s">
        <v>457</v>
      </c>
      <c r="C235" s="68"/>
      <c r="D235" s="9" t="s">
        <v>1845</v>
      </c>
      <c r="E235" s="68" t="s">
        <v>458</v>
      </c>
      <c r="F235" s="68" t="s">
        <v>16</v>
      </c>
      <c r="G235" s="6">
        <v>349900</v>
      </c>
      <c r="H235" s="6" t="s">
        <v>13</v>
      </c>
      <c r="I235">
        <v>349900</v>
      </c>
      <c r="J235" t="e">
        <f>+INDEX(Hoja2!A:K,MATCH('ALL PRODUCTS'!B235,Hoja2!B:B,0),6)</f>
        <v>#N/A</v>
      </c>
      <c r="K235" s="79" t="e">
        <f>+INDEX(Hoja2!A:K,MATCH('ALL PRODUCTS'!B235,Hoja2!B:B,0),5)</f>
        <v>#N/A</v>
      </c>
      <c r="L235" s="86">
        <v>747780.00000000012</v>
      </c>
      <c r="M235" s="86">
        <v>339900</v>
      </c>
    </row>
    <row r="236" spans="1:13">
      <c r="A236" t="s">
        <v>2695</v>
      </c>
      <c r="B236" s="68" t="s">
        <v>1553</v>
      </c>
      <c r="C236" s="68" t="s">
        <v>1554</v>
      </c>
      <c r="D236" s="9" t="s">
        <v>2298</v>
      </c>
      <c r="E236" s="68" t="s">
        <v>1555</v>
      </c>
      <c r="F236" s="68" t="s">
        <v>38</v>
      </c>
      <c r="G236" s="6">
        <v>199900</v>
      </c>
      <c r="H236" s="6" t="s">
        <v>13</v>
      </c>
      <c r="I236">
        <v>199900</v>
      </c>
      <c r="J236">
        <f>+INDEX(Hoja2!A:K,MATCH('ALL PRODUCTS'!B236,Hoja2!B:B,0),6)</f>
        <v>193903</v>
      </c>
      <c r="K236" s="79">
        <f>+INDEX(Hoja2!A:K,MATCH('ALL PRODUCTS'!B236,Hoja2!B:B,0),5)</f>
        <v>3</v>
      </c>
      <c r="L236" s="86">
        <v>439780.00000000006</v>
      </c>
      <c r="M236" s="86">
        <v>199900</v>
      </c>
    </row>
    <row r="237" spans="1:13">
      <c r="A237" t="s">
        <v>2695</v>
      </c>
      <c r="B237" s="68" t="s">
        <v>461</v>
      </c>
      <c r="C237" s="68"/>
      <c r="D237" s="68" t="s">
        <v>6</v>
      </c>
      <c r="E237" s="68" t="s">
        <v>462</v>
      </c>
      <c r="F237" s="68" t="s">
        <v>16</v>
      </c>
      <c r="G237" s="6">
        <v>1349900</v>
      </c>
      <c r="H237" s="6" t="s">
        <v>13</v>
      </c>
      <c r="I237">
        <v>1349900</v>
      </c>
      <c r="J237" t="e">
        <f>+INDEX(Hoja2!A:K,MATCH('ALL PRODUCTS'!B237,Hoja2!B:B,0),6)</f>
        <v>#N/A</v>
      </c>
      <c r="K237" s="79" t="e">
        <f>+INDEX(Hoja2!A:K,MATCH('ALL PRODUCTS'!B237,Hoja2!B:B,0),5)</f>
        <v>#N/A</v>
      </c>
      <c r="L237" s="86" t="e">
        <v>#N/A</v>
      </c>
      <c r="M237" s="86" t="e">
        <v>#N/A</v>
      </c>
    </row>
    <row r="238" spans="1:13">
      <c r="A238" t="s">
        <v>2695</v>
      </c>
      <c r="B238" s="68" t="s">
        <v>461</v>
      </c>
      <c r="C238" s="68" t="s">
        <v>463</v>
      </c>
      <c r="D238" s="9" t="s">
        <v>1847</v>
      </c>
      <c r="E238" s="69" t="str">
        <f>"     "&amp;E237</f>
        <v xml:space="preserve">     Mesa Comedor Industry + Silla Milano</v>
      </c>
      <c r="F238" s="68" t="s">
        <v>36</v>
      </c>
      <c r="G238" s="70">
        <f>G237</f>
        <v>1349900</v>
      </c>
      <c r="H238" s="70" t="str">
        <f>H237&amp;"     "</f>
        <v xml:space="preserve">$     </v>
      </c>
      <c r="J238" t="e">
        <f>+INDEX(Hoja2!A:K,MATCH('ALL PRODUCTS'!B238,Hoja2!B:B,0),6)</f>
        <v>#N/A</v>
      </c>
      <c r="K238" s="79" t="e">
        <f>+INDEX(Hoja2!A:K,MATCH('ALL PRODUCTS'!B238,Hoja2!B:B,0),5)</f>
        <v>#N/A</v>
      </c>
      <c r="L238" s="86">
        <v>2859780</v>
      </c>
      <c r="M238" s="86">
        <v>1299900</v>
      </c>
    </row>
    <row r="239" spans="1:13">
      <c r="A239" t="s">
        <v>2695</v>
      </c>
      <c r="B239" s="68" t="s">
        <v>461</v>
      </c>
      <c r="C239" s="68" t="s">
        <v>464</v>
      </c>
      <c r="D239" s="9" t="s">
        <v>1848</v>
      </c>
      <c r="E239" s="69" t="str">
        <f>"     "&amp;E237</f>
        <v xml:space="preserve">     Mesa Comedor Industry + Silla Milano</v>
      </c>
      <c r="F239" s="68" t="s">
        <v>12</v>
      </c>
      <c r="G239" s="70">
        <f>G237</f>
        <v>1349900</v>
      </c>
      <c r="H239" s="70" t="str">
        <f>H237&amp;"     "</f>
        <v xml:space="preserve">$     </v>
      </c>
      <c r="J239" t="e">
        <f>+INDEX(Hoja2!A:K,MATCH('ALL PRODUCTS'!B239,Hoja2!B:B,0),6)</f>
        <v>#N/A</v>
      </c>
      <c r="K239" s="79" t="e">
        <f>+INDEX(Hoja2!A:K,MATCH('ALL PRODUCTS'!B239,Hoja2!B:B,0),5)</f>
        <v>#N/A</v>
      </c>
      <c r="L239" s="86">
        <v>2859780</v>
      </c>
      <c r="M239" s="86">
        <v>1299900</v>
      </c>
    </row>
    <row r="240" spans="1:13">
      <c r="A240" t="s">
        <v>2695</v>
      </c>
      <c r="B240" s="68" t="s">
        <v>461</v>
      </c>
      <c r="C240" s="68" t="s">
        <v>465</v>
      </c>
      <c r="D240" s="9" t="s">
        <v>1849</v>
      </c>
      <c r="E240" s="69" t="str">
        <f>"     "&amp;E237</f>
        <v xml:space="preserve">     Mesa Comedor Industry + Silla Milano</v>
      </c>
      <c r="F240" s="68" t="s">
        <v>38</v>
      </c>
      <c r="G240" s="70">
        <f>G237</f>
        <v>1349900</v>
      </c>
      <c r="H240" s="70" t="str">
        <f>H237&amp;"     "</f>
        <v xml:space="preserve">$     </v>
      </c>
      <c r="J240" t="e">
        <f>+INDEX(Hoja2!A:K,MATCH('ALL PRODUCTS'!B240,Hoja2!B:B,0),6)</f>
        <v>#N/A</v>
      </c>
      <c r="K240" s="79" t="e">
        <f>+INDEX(Hoja2!A:K,MATCH('ALL PRODUCTS'!B240,Hoja2!B:B,0),5)</f>
        <v>#N/A</v>
      </c>
      <c r="L240" s="86">
        <v>2859780</v>
      </c>
      <c r="M240" s="86">
        <v>1299900</v>
      </c>
    </row>
    <row r="241" spans="1:13">
      <c r="A241" t="s">
        <v>2695</v>
      </c>
      <c r="B241" s="68" t="s">
        <v>461</v>
      </c>
      <c r="C241" s="68" t="s">
        <v>466</v>
      </c>
      <c r="D241" s="9" t="s">
        <v>1850</v>
      </c>
      <c r="E241" s="69" t="str">
        <f>"     "&amp;E237</f>
        <v xml:space="preserve">     Mesa Comedor Industry + Silla Milano</v>
      </c>
      <c r="F241" s="68" t="s">
        <v>48</v>
      </c>
      <c r="G241" s="70">
        <f>G237</f>
        <v>1349900</v>
      </c>
      <c r="H241" s="70" t="str">
        <f>H237&amp;"     "</f>
        <v xml:space="preserve">$     </v>
      </c>
      <c r="J241" t="e">
        <f>+INDEX(Hoja2!A:K,MATCH('ALL PRODUCTS'!B241,Hoja2!B:B,0),6)</f>
        <v>#N/A</v>
      </c>
      <c r="K241" s="79" t="e">
        <f>+INDEX(Hoja2!A:K,MATCH('ALL PRODUCTS'!B241,Hoja2!B:B,0),5)</f>
        <v>#N/A</v>
      </c>
      <c r="L241" s="86">
        <v>2859780</v>
      </c>
      <c r="M241" s="86">
        <v>1299900</v>
      </c>
    </row>
    <row r="242" spans="1:13">
      <c r="A242" t="s">
        <v>2695</v>
      </c>
      <c r="B242" s="68" t="s">
        <v>467</v>
      </c>
      <c r="C242" s="68" t="s">
        <v>468</v>
      </c>
      <c r="D242" s="9" t="s">
        <v>1851</v>
      </c>
      <c r="E242" s="9" t="s">
        <v>469</v>
      </c>
      <c r="F242" s="68" t="s">
        <v>12</v>
      </c>
      <c r="G242" s="6">
        <v>1109900</v>
      </c>
      <c r="H242" s="6" t="s">
        <v>13</v>
      </c>
      <c r="I242">
        <v>1039900</v>
      </c>
      <c r="J242">
        <f>+INDEX(Hoja2!A:K,MATCH('ALL PRODUCTS'!B242,Hoja2!B:B,0),6)</f>
        <v>1076603</v>
      </c>
      <c r="K242" s="79">
        <f>+INDEX(Hoja2!A:K,MATCH('ALL PRODUCTS'!B242,Hoja2!B:B,0),5)</f>
        <v>3</v>
      </c>
      <c r="L242" s="86">
        <v>2199780</v>
      </c>
      <c r="M242" s="86">
        <v>999900</v>
      </c>
    </row>
    <row r="243" spans="1:13">
      <c r="A243" t="s">
        <v>2695</v>
      </c>
      <c r="B243" s="68" t="s">
        <v>470</v>
      </c>
      <c r="C243" s="68" t="s">
        <v>471</v>
      </c>
      <c r="D243" s="9" t="s">
        <v>1852</v>
      </c>
      <c r="E243" s="9" t="s">
        <v>472</v>
      </c>
      <c r="F243" s="68" t="s">
        <v>12</v>
      </c>
      <c r="G243" s="6">
        <v>1209900</v>
      </c>
      <c r="H243" s="6" t="s">
        <v>13</v>
      </c>
      <c r="I243">
        <v>1209900</v>
      </c>
      <c r="J243">
        <f>+INDEX(Hoja2!A:K,MATCH('ALL PRODUCTS'!B243,Hoja2!B:B,0),6)</f>
        <v>1173603</v>
      </c>
      <c r="K243" s="79">
        <f>+INDEX(Hoja2!A:K,MATCH('ALL PRODUCTS'!B243,Hoja2!B:B,0),5)</f>
        <v>3</v>
      </c>
      <c r="L243" s="86">
        <v>2573780</v>
      </c>
      <c r="M243" s="86">
        <v>1169900</v>
      </c>
    </row>
    <row r="244" spans="1:13">
      <c r="A244" t="s">
        <v>2695</v>
      </c>
      <c r="B244" s="68" t="s">
        <v>473</v>
      </c>
      <c r="C244" s="68" t="s">
        <v>474</v>
      </c>
      <c r="D244" s="9" t="s">
        <v>1853</v>
      </c>
      <c r="E244" s="9" t="s">
        <v>475</v>
      </c>
      <c r="F244" s="68" t="s">
        <v>12</v>
      </c>
      <c r="G244" s="6">
        <v>1449900</v>
      </c>
      <c r="H244" s="6" t="s">
        <v>13</v>
      </c>
      <c r="I244">
        <v>1449900</v>
      </c>
      <c r="J244">
        <f>+INDEX(Hoja2!A:K,MATCH('ALL PRODUCTS'!B244,Hoja2!B:B,0),6)</f>
        <v>1406403</v>
      </c>
      <c r="K244" s="79">
        <f>+INDEX(Hoja2!A:K,MATCH('ALL PRODUCTS'!B244,Hoja2!B:B,0),5)</f>
        <v>3</v>
      </c>
      <c r="L244" s="86">
        <v>3079780.0000000005</v>
      </c>
      <c r="M244" s="86">
        <v>1399900</v>
      </c>
    </row>
    <row r="245" spans="1:13">
      <c r="A245" t="s">
        <v>2695</v>
      </c>
      <c r="B245" s="68" t="s">
        <v>476</v>
      </c>
      <c r="C245" s="68" t="s">
        <v>477</v>
      </c>
      <c r="D245" s="9" t="s">
        <v>1854</v>
      </c>
      <c r="E245" s="9" t="s">
        <v>478</v>
      </c>
      <c r="F245" s="68" t="s">
        <v>12</v>
      </c>
      <c r="G245" s="6">
        <v>1499900</v>
      </c>
      <c r="H245" s="6" t="s">
        <v>13</v>
      </c>
      <c r="I245">
        <v>1499900</v>
      </c>
      <c r="J245">
        <f>+INDEX(Hoja2!A:K,MATCH('ALL PRODUCTS'!B245,Hoja2!B:B,0),6)</f>
        <v>1454903</v>
      </c>
      <c r="K245" s="79">
        <f>+INDEX(Hoja2!A:K,MATCH('ALL PRODUCTS'!B245,Hoja2!B:B,0),5)</f>
        <v>3</v>
      </c>
      <c r="L245" s="86">
        <v>3167780.0000000005</v>
      </c>
      <c r="M245" s="86">
        <v>1439900</v>
      </c>
    </row>
    <row r="246" spans="1:13">
      <c r="A246" t="s">
        <v>2695</v>
      </c>
      <c r="B246" s="68" t="s">
        <v>479</v>
      </c>
      <c r="C246" s="68" t="s">
        <v>480</v>
      </c>
      <c r="D246" s="9" t="s">
        <v>1855</v>
      </c>
      <c r="E246" s="9" t="s">
        <v>481</v>
      </c>
      <c r="F246" s="68" t="s">
        <v>12</v>
      </c>
      <c r="G246" s="6">
        <v>1399900</v>
      </c>
      <c r="H246" s="6" t="s">
        <v>13</v>
      </c>
      <c r="I246">
        <v>1399900</v>
      </c>
      <c r="J246">
        <f>+INDEX(Hoja2!A:K,MATCH('ALL PRODUCTS'!B246,Hoja2!B:B,0),6)</f>
        <v>1357903</v>
      </c>
      <c r="K246" s="79">
        <f>+INDEX(Hoja2!A:K,MATCH('ALL PRODUCTS'!B246,Hoja2!B:B,0),5)</f>
        <v>3</v>
      </c>
      <c r="L246" s="86">
        <v>2969780.0000000005</v>
      </c>
      <c r="M246" s="86">
        <v>1349900</v>
      </c>
    </row>
    <row r="247" spans="1:13">
      <c r="A247" t="s">
        <v>2695</v>
      </c>
      <c r="B247" s="68" t="s">
        <v>482</v>
      </c>
      <c r="C247" s="68"/>
      <c r="D247" s="68" t="s">
        <v>6</v>
      </c>
      <c r="E247" s="9" t="s">
        <v>483</v>
      </c>
      <c r="F247" s="68" t="s">
        <v>16</v>
      </c>
      <c r="G247" s="6">
        <v>619900</v>
      </c>
      <c r="H247" s="6" t="s">
        <v>13</v>
      </c>
      <c r="I247">
        <v>569900</v>
      </c>
      <c r="J247">
        <f>+INDEX(Hoja2!A:K,MATCH('ALL PRODUCTS'!B247,Hoja2!B:B,0),6)</f>
        <v>601303</v>
      </c>
      <c r="K247" s="79">
        <f>+INDEX(Hoja2!A:K,MATCH('ALL PRODUCTS'!B247,Hoja2!B:B,0),5)</f>
        <v>3</v>
      </c>
      <c r="L247" s="86" t="e">
        <v>#N/A</v>
      </c>
      <c r="M247" s="86" t="e">
        <v>#N/A</v>
      </c>
    </row>
    <row r="248" spans="1:13">
      <c r="A248" t="s">
        <v>2695</v>
      </c>
      <c r="B248" s="68" t="s">
        <v>482</v>
      </c>
      <c r="C248" s="68" t="s">
        <v>484</v>
      </c>
      <c r="D248" s="9" t="s">
        <v>1856</v>
      </c>
      <c r="E248" s="69" t="str">
        <f>"     "&amp;E247</f>
        <v xml:space="preserve">     Escritorio Acqua Negro + Silla Milano</v>
      </c>
      <c r="F248" s="68" t="s">
        <v>350</v>
      </c>
      <c r="G248" s="70">
        <f>G247</f>
        <v>619900</v>
      </c>
      <c r="H248" s="70" t="str">
        <f>H247&amp;"     "</f>
        <v xml:space="preserve">$     </v>
      </c>
      <c r="I248" t="s">
        <v>6</v>
      </c>
      <c r="J248">
        <f>+INDEX(Hoja2!A:K,MATCH('ALL PRODUCTS'!B248,Hoja2!B:B,0),6)</f>
        <v>601303</v>
      </c>
      <c r="K248" s="79">
        <f>+INDEX(Hoja2!A:K,MATCH('ALL PRODUCTS'!B248,Hoja2!B:B,0),5)</f>
        <v>3</v>
      </c>
      <c r="L248" s="86">
        <v>1319780</v>
      </c>
      <c r="M248" s="86">
        <v>599900</v>
      </c>
    </row>
    <row r="249" spans="1:13">
      <c r="A249" t="s">
        <v>2695</v>
      </c>
      <c r="B249" s="68" t="s">
        <v>482</v>
      </c>
      <c r="C249" s="68" t="s">
        <v>485</v>
      </c>
      <c r="D249" s="9" t="s">
        <v>1857</v>
      </c>
      <c r="E249" s="69" t="str">
        <f>"     "&amp;E247</f>
        <v xml:space="preserve">     Escritorio Acqua Negro + Silla Milano</v>
      </c>
      <c r="F249" s="68" t="s">
        <v>153</v>
      </c>
      <c r="G249" s="70">
        <f>G247</f>
        <v>619900</v>
      </c>
      <c r="H249" s="70" t="str">
        <f>H247&amp;"     "</f>
        <v xml:space="preserve">$     </v>
      </c>
      <c r="I249" t="s">
        <v>6</v>
      </c>
      <c r="J249">
        <f>+INDEX(Hoja2!A:K,MATCH('ALL PRODUCTS'!B249,Hoja2!B:B,0),6)</f>
        <v>601303</v>
      </c>
      <c r="K249" s="79">
        <f>+INDEX(Hoja2!A:K,MATCH('ALL PRODUCTS'!B249,Hoja2!B:B,0),5)</f>
        <v>3</v>
      </c>
      <c r="L249" s="86">
        <v>1319780</v>
      </c>
      <c r="M249" s="86">
        <v>599900</v>
      </c>
    </row>
    <row r="250" spans="1:13">
      <c r="A250" t="s">
        <v>2695</v>
      </c>
      <c r="B250" s="68" t="s">
        <v>482</v>
      </c>
      <c r="C250" s="68" t="s">
        <v>486</v>
      </c>
      <c r="D250" s="9" t="s">
        <v>1858</v>
      </c>
      <c r="E250" s="69" t="str">
        <f>"     "&amp;E247</f>
        <v xml:space="preserve">     Escritorio Acqua Negro + Silla Milano</v>
      </c>
      <c r="F250" s="68" t="s">
        <v>54</v>
      </c>
      <c r="G250" s="70">
        <f>G247</f>
        <v>619900</v>
      </c>
      <c r="H250" s="70" t="str">
        <f>H247&amp;"     "</f>
        <v xml:space="preserve">$     </v>
      </c>
      <c r="J250">
        <f>+INDEX(Hoja2!A:K,MATCH('ALL PRODUCTS'!B250,Hoja2!B:B,0),6)</f>
        <v>601303</v>
      </c>
      <c r="K250" s="79">
        <f>+INDEX(Hoja2!A:K,MATCH('ALL PRODUCTS'!B250,Hoja2!B:B,0),5)</f>
        <v>3</v>
      </c>
      <c r="L250" s="86">
        <v>1121780</v>
      </c>
      <c r="M250" s="86">
        <v>509900</v>
      </c>
    </row>
    <row r="251" spans="1:13">
      <c r="A251" t="s">
        <v>2695</v>
      </c>
      <c r="B251" s="68" t="s">
        <v>487</v>
      </c>
      <c r="C251" s="68" t="s">
        <v>488</v>
      </c>
      <c r="D251" s="9" t="s">
        <v>1859</v>
      </c>
      <c r="E251" s="9" t="s">
        <v>489</v>
      </c>
      <c r="F251" s="68" t="s">
        <v>12</v>
      </c>
      <c r="G251" s="6">
        <v>779900</v>
      </c>
      <c r="H251" s="6" t="s">
        <v>13</v>
      </c>
      <c r="I251">
        <v>779900</v>
      </c>
      <c r="J251">
        <f>+INDEX(Hoja2!A:K,MATCH('ALL PRODUCTS'!B251,Hoja2!B:B,0),6)</f>
        <v>756503</v>
      </c>
      <c r="K251" s="79">
        <f>+INDEX(Hoja2!A:K,MATCH('ALL PRODUCTS'!B251,Hoja2!B:B,0),5)</f>
        <v>3</v>
      </c>
      <c r="L251" s="86">
        <v>1649780.0000000002</v>
      </c>
      <c r="M251" s="86">
        <v>749900</v>
      </c>
    </row>
    <row r="252" spans="1:13">
      <c r="A252" t="s">
        <v>2695</v>
      </c>
      <c r="B252" s="68" t="s">
        <v>490</v>
      </c>
      <c r="C252" s="68" t="s">
        <v>491</v>
      </c>
      <c r="D252" s="9" t="s">
        <v>1860</v>
      </c>
      <c r="E252" s="9" t="s">
        <v>492</v>
      </c>
      <c r="F252" s="68" t="s">
        <v>153</v>
      </c>
      <c r="G252" s="6">
        <v>569900</v>
      </c>
      <c r="H252" s="6" t="s">
        <v>13</v>
      </c>
      <c r="I252">
        <v>569900</v>
      </c>
      <c r="J252">
        <f>+INDEX(Hoja2!A:K,MATCH('ALL PRODUCTS'!B252,Hoja2!B:B,0),6)</f>
        <v>552803</v>
      </c>
      <c r="K252" s="79">
        <f>+INDEX(Hoja2!A:K,MATCH('ALL PRODUCTS'!B252,Hoja2!B:B,0),5)</f>
        <v>3</v>
      </c>
      <c r="L252" s="86">
        <v>1209780</v>
      </c>
      <c r="M252" s="86">
        <v>549900</v>
      </c>
    </row>
    <row r="253" spans="1:13">
      <c r="A253" t="s">
        <v>2695</v>
      </c>
      <c r="B253" s="68" t="s">
        <v>493</v>
      </c>
      <c r="C253" s="68" t="s">
        <v>494</v>
      </c>
      <c r="D253" s="9" t="s">
        <v>1861</v>
      </c>
      <c r="E253" s="9" t="s">
        <v>495</v>
      </c>
      <c r="F253" s="68" t="s">
        <v>12</v>
      </c>
      <c r="G253" s="6">
        <v>1429900</v>
      </c>
      <c r="H253" s="6" t="s">
        <v>13</v>
      </c>
      <c r="I253">
        <v>1429900</v>
      </c>
      <c r="J253">
        <f>+INDEX(Hoja2!A:K,MATCH('ALL PRODUCTS'!B253,Hoja2!B:B,0),6)</f>
        <v>1387003</v>
      </c>
      <c r="K253" s="79">
        <f>+INDEX(Hoja2!A:K,MATCH('ALL PRODUCTS'!B253,Hoja2!B:B,0),5)</f>
        <v>3</v>
      </c>
      <c r="L253" s="86">
        <v>3035780.0000000005</v>
      </c>
      <c r="M253" s="86">
        <v>1379900</v>
      </c>
    </row>
    <row r="254" spans="1:13">
      <c r="A254" t="s">
        <v>2695</v>
      </c>
      <c r="B254" s="68" t="s">
        <v>496</v>
      </c>
      <c r="C254" s="68" t="s">
        <v>497</v>
      </c>
      <c r="D254" s="9" t="s">
        <v>1862</v>
      </c>
      <c r="E254" s="9" t="s">
        <v>498</v>
      </c>
      <c r="F254" s="68" t="s">
        <v>12</v>
      </c>
      <c r="G254" s="6">
        <v>1299900</v>
      </c>
      <c r="H254" s="6" t="s">
        <v>13</v>
      </c>
      <c r="I254">
        <v>1299900</v>
      </c>
      <c r="J254">
        <f>+INDEX(Hoja2!A:K,MATCH('ALL PRODUCTS'!B254,Hoja2!B:B,0),6)</f>
        <v>1260903</v>
      </c>
      <c r="K254" s="79">
        <f>+INDEX(Hoja2!A:K,MATCH('ALL PRODUCTS'!B254,Hoja2!B:B,0),5)</f>
        <v>3</v>
      </c>
      <c r="L254" s="86">
        <v>2749780</v>
      </c>
      <c r="M254" s="86">
        <v>1249900</v>
      </c>
    </row>
    <row r="255" spans="1:13">
      <c r="A255" t="s">
        <v>2695</v>
      </c>
      <c r="B255" s="68" t="s">
        <v>499</v>
      </c>
      <c r="C255" s="68" t="s">
        <v>500</v>
      </c>
      <c r="D255" s="9" t="s">
        <v>1863</v>
      </c>
      <c r="E255" s="9" t="s">
        <v>501</v>
      </c>
      <c r="F255" s="68" t="s">
        <v>153</v>
      </c>
      <c r="G255" s="6">
        <v>549900</v>
      </c>
      <c r="H255" s="6" t="s">
        <v>13</v>
      </c>
      <c r="I255">
        <v>549900</v>
      </c>
      <c r="J255">
        <f>+INDEX(Hoja2!A:K,MATCH('ALL PRODUCTS'!B255,Hoja2!B:B,0),6)</f>
        <v>533403</v>
      </c>
      <c r="K255" s="79">
        <f>+INDEX(Hoja2!A:K,MATCH('ALL PRODUCTS'!B255,Hoja2!B:B,0),5)</f>
        <v>3</v>
      </c>
      <c r="L255" s="86">
        <v>1165780</v>
      </c>
      <c r="M255" s="86">
        <v>529900</v>
      </c>
    </row>
    <row r="256" spans="1:13">
      <c r="A256" t="s">
        <v>2695</v>
      </c>
      <c r="B256" s="68" t="s">
        <v>502</v>
      </c>
      <c r="C256" s="68" t="s">
        <v>503</v>
      </c>
      <c r="D256" s="9" t="s">
        <v>1864</v>
      </c>
      <c r="E256" s="9" t="s">
        <v>504</v>
      </c>
      <c r="F256" s="68" t="s">
        <v>12</v>
      </c>
      <c r="G256" s="6">
        <v>1449900</v>
      </c>
      <c r="H256" s="6" t="s">
        <v>13</v>
      </c>
      <c r="I256">
        <v>1449900</v>
      </c>
      <c r="J256">
        <f>+INDEX(Hoja2!A:K,MATCH('ALL PRODUCTS'!B256,Hoja2!B:B,0),6)</f>
        <v>1406403</v>
      </c>
      <c r="K256" s="79">
        <f>+INDEX(Hoja2!A:K,MATCH('ALL PRODUCTS'!B256,Hoja2!B:B,0),5)</f>
        <v>3</v>
      </c>
      <c r="L256" s="86">
        <v>3079780.0000000005</v>
      </c>
      <c r="M256" s="86">
        <v>1399900</v>
      </c>
    </row>
    <row r="257" spans="1:13">
      <c r="A257" t="s">
        <v>2695</v>
      </c>
      <c r="B257" s="68" t="s">
        <v>505</v>
      </c>
      <c r="C257" s="68" t="s">
        <v>506</v>
      </c>
      <c r="D257" s="9" t="s">
        <v>1865</v>
      </c>
      <c r="E257" s="9" t="s">
        <v>507</v>
      </c>
      <c r="F257" s="68" t="s">
        <v>12</v>
      </c>
      <c r="G257" s="6">
        <v>1449900</v>
      </c>
      <c r="H257" s="6" t="s">
        <v>13</v>
      </c>
      <c r="I257">
        <v>1449900</v>
      </c>
      <c r="J257">
        <f>+INDEX(Hoja2!A:K,MATCH('ALL PRODUCTS'!B257,Hoja2!B:B,0),6)</f>
        <v>1406403</v>
      </c>
      <c r="K257" s="79">
        <f>+INDEX(Hoja2!A:K,MATCH('ALL PRODUCTS'!B257,Hoja2!B:B,0),5)</f>
        <v>3</v>
      </c>
      <c r="L257" s="86">
        <v>3079780.0000000005</v>
      </c>
      <c r="M257" s="86">
        <v>1399900</v>
      </c>
    </row>
    <row r="258" spans="1:13">
      <c r="A258" t="s">
        <v>2695</v>
      </c>
      <c r="B258" s="68" t="s">
        <v>508</v>
      </c>
      <c r="C258" s="68"/>
      <c r="D258" s="68" t="s">
        <v>6</v>
      </c>
      <c r="E258" s="9" t="s">
        <v>509</v>
      </c>
      <c r="F258" s="68" t="s">
        <v>16</v>
      </c>
      <c r="G258" s="6">
        <v>689900</v>
      </c>
      <c r="H258" s="6" t="s">
        <v>13</v>
      </c>
      <c r="I258">
        <v>689900</v>
      </c>
      <c r="J258">
        <f>+INDEX(Hoja2!A:K,MATCH('ALL PRODUCTS'!B258,Hoja2!B:B,0),6)</f>
        <v>669203</v>
      </c>
      <c r="K258" s="79">
        <f>+INDEX(Hoja2!A:K,MATCH('ALL PRODUCTS'!B258,Hoja2!B:B,0),5)</f>
        <v>3</v>
      </c>
      <c r="L258" s="86" t="e">
        <v>#N/A</v>
      </c>
      <c r="M258" s="86" t="e">
        <v>#N/A</v>
      </c>
    </row>
    <row r="259" spans="1:13">
      <c r="A259" t="s">
        <v>2695</v>
      </c>
      <c r="B259" s="68" t="s">
        <v>508</v>
      </c>
      <c r="C259" s="68" t="s">
        <v>510</v>
      </c>
      <c r="D259" s="9" t="s">
        <v>1866</v>
      </c>
      <c r="E259" s="69" t="str">
        <f>"     "&amp;E258</f>
        <v xml:space="preserve">     Escritorio Moderno Black + Silla Milano</v>
      </c>
      <c r="F259" s="68" t="s">
        <v>153</v>
      </c>
      <c r="G259" s="70">
        <f>G258</f>
        <v>689900</v>
      </c>
      <c r="H259" s="70" t="str">
        <f>H258&amp;"     "</f>
        <v xml:space="preserve">$     </v>
      </c>
      <c r="I259" t="s">
        <v>6</v>
      </c>
      <c r="J259">
        <f>+INDEX(Hoja2!A:K,MATCH('ALL PRODUCTS'!B259,Hoja2!B:B,0),6)</f>
        <v>669203</v>
      </c>
      <c r="K259" s="79">
        <f>+INDEX(Hoja2!A:K,MATCH('ALL PRODUCTS'!B259,Hoja2!B:B,0),5)</f>
        <v>3</v>
      </c>
      <c r="L259" s="86">
        <v>1473780.0000000002</v>
      </c>
      <c r="M259" s="86">
        <v>669900</v>
      </c>
    </row>
    <row r="260" spans="1:13">
      <c r="A260" t="s">
        <v>2695</v>
      </c>
      <c r="B260" s="68" t="s">
        <v>508</v>
      </c>
      <c r="C260" s="68" t="s">
        <v>511</v>
      </c>
      <c r="D260" s="9" t="s">
        <v>1867</v>
      </c>
      <c r="E260" s="69" t="str">
        <f>"     "&amp;E258</f>
        <v xml:space="preserve">     Escritorio Moderno Black + Silla Milano</v>
      </c>
      <c r="F260" s="68" t="s">
        <v>54</v>
      </c>
      <c r="G260" s="70">
        <f>G258</f>
        <v>689900</v>
      </c>
      <c r="H260" s="70" t="str">
        <f>H258&amp;"     "</f>
        <v xml:space="preserve">$     </v>
      </c>
      <c r="I260" t="s">
        <v>6</v>
      </c>
      <c r="J260">
        <f>+INDEX(Hoja2!A:K,MATCH('ALL PRODUCTS'!B260,Hoja2!B:B,0),6)</f>
        <v>669203</v>
      </c>
      <c r="K260" s="79">
        <f>+INDEX(Hoja2!A:K,MATCH('ALL PRODUCTS'!B260,Hoja2!B:B,0),5)</f>
        <v>3</v>
      </c>
      <c r="L260" s="86">
        <v>1473780.0000000002</v>
      </c>
      <c r="M260" s="86">
        <v>669900</v>
      </c>
    </row>
    <row r="261" spans="1:13">
      <c r="A261" t="s">
        <v>2695</v>
      </c>
      <c r="B261" s="68" t="s">
        <v>512</v>
      </c>
      <c r="C261" s="68" t="s">
        <v>513</v>
      </c>
      <c r="D261" s="9" t="s">
        <v>1868</v>
      </c>
      <c r="E261" s="9" t="s">
        <v>514</v>
      </c>
      <c r="F261" s="68" t="s">
        <v>153</v>
      </c>
      <c r="G261" s="6">
        <v>1449900</v>
      </c>
      <c r="H261" s="6" t="s">
        <v>13</v>
      </c>
      <c r="I261">
        <v>1449900</v>
      </c>
      <c r="J261">
        <f>+INDEX(Hoja2!A:K,MATCH('ALL PRODUCTS'!B261,Hoja2!B:B,0),6)</f>
        <v>1406403</v>
      </c>
      <c r="K261" s="79">
        <f>+INDEX(Hoja2!A:K,MATCH('ALL PRODUCTS'!B261,Hoja2!B:B,0),5)</f>
        <v>3</v>
      </c>
      <c r="L261" s="86">
        <v>3079780.0000000005</v>
      </c>
      <c r="M261" s="86">
        <v>1399900</v>
      </c>
    </row>
    <row r="262" spans="1:13">
      <c r="A262" t="s">
        <v>2695</v>
      </c>
      <c r="B262" s="68" t="s">
        <v>515</v>
      </c>
      <c r="C262" s="68"/>
      <c r="D262" s="68" t="s">
        <v>6</v>
      </c>
      <c r="E262" s="9" t="s">
        <v>516</v>
      </c>
      <c r="F262" s="68" t="s">
        <v>16</v>
      </c>
      <c r="G262" s="6">
        <v>3299900</v>
      </c>
      <c r="H262" s="6" t="s">
        <v>13</v>
      </c>
      <c r="I262">
        <v>3299900</v>
      </c>
      <c r="J262" t="e">
        <f>+INDEX(Hoja2!A:K,MATCH('ALL PRODUCTS'!B262,Hoja2!B:B,0),6)</f>
        <v>#N/A</v>
      </c>
      <c r="K262" s="79" t="e">
        <f>+INDEX(Hoja2!A:K,MATCH('ALL PRODUCTS'!B262,Hoja2!B:B,0),5)</f>
        <v>#N/A</v>
      </c>
      <c r="L262" s="86" t="e">
        <v>#N/A</v>
      </c>
      <c r="M262" s="86" t="e">
        <v>#N/A</v>
      </c>
    </row>
    <row r="263" spans="1:13">
      <c r="A263" t="s">
        <v>2695</v>
      </c>
      <c r="B263" s="68" t="s">
        <v>515</v>
      </c>
      <c r="C263" s="68" t="s">
        <v>517</v>
      </c>
      <c r="D263" s="9" t="s">
        <v>1869</v>
      </c>
      <c r="E263" s="69" t="str">
        <f>"     "&amp;E262</f>
        <v xml:space="preserve">     Combo Cama King + Cabecero Mousai Gratis Sabanas 300 Hilos</v>
      </c>
      <c r="F263" s="68" t="s">
        <v>48</v>
      </c>
      <c r="G263" s="70">
        <f>G262</f>
        <v>3299900</v>
      </c>
      <c r="H263" s="70" t="str">
        <f>H262&amp;"     "</f>
        <v xml:space="preserve">$     </v>
      </c>
      <c r="J263" t="e">
        <f>+INDEX(Hoja2!A:K,MATCH('ALL PRODUCTS'!B263,Hoja2!B:B,0),6)</f>
        <v>#N/A</v>
      </c>
      <c r="K263" s="79" t="e">
        <f>+INDEX(Hoja2!A:K,MATCH('ALL PRODUCTS'!B263,Hoja2!B:B,0),5)</f>
        <v>#N/A</v>
      </c>
      <c r="L263" s="86" t="e">
        <v>#N/A</v>
      </c>
      <c r="M263" s="86" t="e">
        <v>#N/A</v>
      </c>
    </row>
    <row r="264" spans="1:13">
      <c r="A264" t="s">
        <v>2695</v>
      </c>
      <c r="B264" s="68" t="s">
        <v>515</v>
      </c>
      <c r="C264" s="68" t="s">
        <v>518</v>
      </c>
      <c r="D264" s="9" t="s">
        <v>1870</v>
      </c>
      <c r="E264" s="69" t="str">
        <f>"     "&amp;E262</f>
        <v xml:space="preserve">     Combo Cama King + Cabecero Mousai Gratis Sabanas 300 Hilos</v>
      </c>
      <c r="F264" s="68" t="s">
        <v>12</v>
      </c>
      <c r="G264" s="70">
        <f>G262</f>
        <v>3299900</v>
      </c>
      <c r="H264" s="70" t="str">
        <f>H262&amp;"     "</f>
        <v xml:space="preserve">$     </v>
      </c>
      <c r="J264" t="e">
        <f>+INDEX(Hoja2!A:K,MATCH('ALL PRODUCTS'!B264,Hoja2!B:B,0),6)</f>
        <v>#N/A</v>
      </c>
      <c r="K264" s="79" t="e">
        <f>+INDEX(Hoja2!A:K,MATCH('ALL PRODUCTS'!B264,Hoja2!B:B,0),5)</f>
        <v>#N/A</v>
      </c>
      <c r="L264" s="86" t="e">
        <v>#N/A</v>
      </c>
      <c r="M264" s="86" t="e">
        <v>#N/A</v>
      </c>
    </row>
    <row r="265" spans="1:13">
      <c r="A265" t="s">
        <v>2695</v>
      </c>
      <c r="B265" s="68" t="s">
        <v>515</v>
      </c>
      <c r="C265" s="68" t="s">
        <v>519</v>
      </c>
      <c r="D265" s="9" t="s">
        <v>1871</v>
      </c>
      <c r="E265" s="69" t="str">
        <f>"     "&amp;E262</f>
        <v xml:space="preserve">     Combo Cama King + Cabecero Mousai Gratis Sabanas 300 Hilos</v>
      </c>
      <c r="F265" s="68" t="s">
        <v>34</v>
      </c>
      <c r="G265" s="70">
        <f>G262</f>
        <v>3299900</v>
      </c>
      <c r="H265" s="70" t="str">
        <f>H262&amp;"     "</f>
        <v xml:space="preserve">$     </v>
      </c>
      <c r="J265" t="e">
        <f>+INDEX(Hoja2!A:K,MATCH('ALL PRODUCTS'!B265,Hoja2!B:B,0),6)</f>
        <v>#N/A</v>
      </c>
      <c r="K265" s="79" t="e">
        <f>+INDEX(Hoja2!A:K,MATCH('ALL PRODUCTS'!B265,Hoja2!B:B,0),5)</f>
        <v>#N/A</v>
      </c>
      <c r="L265" s="86" t="e">
        <v>#N/A</v>
      </c>
      <c r="M265" s="86" t="e">
        <v>#N/A</v>
      </c>
    </row>
    <row r="266" spans="1:13">
      <c r="A266" t="s">
        <v>2695</v>
      </c>
      <c r="B266" s="68" t="s">
        <v>515</v>
      </c>
      <c r="C266" s="68" t="s">
        <v>520</v>
      </c>
      <c r="D266" s="9" t="s">
        <v>1872</v>
      </c>
      <c r="E266" s="69" t="str">
        <f>"     "&amp;E262</f>
        <v xml:space="preserve">     Combo Cama King + Cabecero Mousai Gratis Sabanas 300 Hilos</v>
      </c>
      <c r="F266" s="68" t="s">
        <v>300</v>
      </c>
      <c r="G266" s="70">
        <f>G262</f>
        <v>3299900</v>
      </c>
      <c r="H266" s="70" t="str">
        <f>H262&amp;"     "</f>
        <v xml:space="preserve">$     </v>
      </c>
      <c r="J266" t="e">
        <f>+INDEX(Hoja2!A:K,MATCH('ALL PRODUCTS'!B266,Hoja2!B:B,0),6)</f>
        <v>#N/A</v>
      </c>
      <c r="K266" s="79" t="e">
        <f>+INDEX(Hoja2!A:K,MATCH('ALL PRODUCTS'!B266,Hoja2!B:B,0),5)</f>
        <v>#N/A</v>
      </c>
      <c r="L266" s="86" t="e">
        <v>#N/A</v>
      </c>
      <c r="M266" s="86" t="e">
        <v>#N/A</v>
      </c>
    </row>
    <row r="267" spans="1:13">
      <c r="A267" t="s">
        <v>2695</v>
      </c>
      <c r="B267" s="68" t="s">
        <v>515</v>
      </c>
      <c r="C267" s="68" t="s">
        <v>521</v>
      </c>
      <c r="D267" s="9" t="s">
        <v>1873</v>
      </c>
      <c r="E267" s="69" t="str">
        <f>"     "&amp;E262</f>
        <v xml:space="preserve">     Combo Cama King + Cabecero Mousai Gratis Sabanas 300 Hilos</v>
      </c>
      <c r="F267" s="68" t="s">
        <v>302</v>
      </c>
      <c r="G267" s="70">
        <f>G262</f>
        <v>3299900</v>
      </c>
      <c r="H267" s="70" t="str">
        <f>H262&amp;"     "</f>
        <v xml:space="preserve">$     </v>
      </c>
      <c r="J267" t="e">
        <f>+INDEX(Hoja2!A:K,MATCH('ALL PRODUCTS'!B267,Hoja2!B:B,0),6)</f>
        <v>#N/A</v>
      </c>
      <c r="K267" s="79" t="e">
        <f>+INDEX(Hoja2!A:K,MATCH('ALL PRODUCTS'!B267,Hoja2!B:B,0),5)</f>
        <v>#N/A</v>
      </c>
      <c r="L267" s="86" t="e">
        <v>#N/A</v>
      </c>
      <c r="M267" s="86" t="e">
        <v>#N/A</v>
      </c>
    </row>
    <row r="268" spans="1:13">
      <c r="A268" t="s">
        <v>2695</v>
      </c>
      <c r="B268" s="68" t="s">
        <v>515</v>
      </c>
      <c r="C268" s="68" t="s">
        <v>522</v>
      </c>
      <c r="D268" s="9" t="s">
        <v>1874</v>
      </c>
      <c r="E268" s="69" t="str">
        <f>"     "&amp;E262</f>
        <v xml:space="preserve">     Combo Cama King + Cabecero Mousai Gratis Sabanas 300 Hilos</v>
      </c>
      <c r="F268" s="68" t="s">
        <v>304</v>
      </c>
      <c r="G268" s="70">
        <f>G262</f>
        <v>3299900</v>
      </c>
      <c r="H268" s="70" t="str">
        <f>H262&amp;"     "</f>
        <v xml:space="preserve">$     </v>
      </c>
      <c r="J268" t="e">
        <f>+INDEX(Hoja2!A:K,MATCH('ALL PRODUCTS'!B268,Hoja2!B:B,0),6)</f>
        <v>#N/A</v>
      </c>
      <c r="K268" s="79" t="e">
        <f>+INDEX(Hoja2!A:K,MATCH('ALL PRODUCTS'!B268,Hoja2!B:B,0),5)</f>
        <v>#N/A</v>
      </c>
      <c r="L268" s="86" t="e">
        <v>#N/A</v>
      </c>
      <c r="M268" s="86" t="e">
        <v>#N/A</v>
      </c>
    </row>
    <row r="269" spans="1:13">
      <c r="A269" t="s">
        <v>2695</v>
      </c>
      <c r="B269" s="68" t="s">
        <v>515</v>
      </c>
      <c r="C269" s="68" t="s">
        <v>523</v>
      </c>
      <c r="D269" s="9" t="s">
        <v>1875</v>
      </c>
      <c r="E269" s="69" t="str">
        <f>"     "&amp;E262</f>
        <v xml:space="preserve">     Combo Cama King + Cabecero Mousai Gratis Sabanas 300 Hilos</v>
      </c>
      <c r="F269" s="68" t="s">
        <v>297</v>
      </c>
      <c r="G269" s="70">
        <f>G262</f>
        <v>3299900</v>
      </c>
      <c r="H269" s="70" t="str">
        <f>H262&amp;"     "</f>
        <v xml:space="preserve">$     </v>
      </c>
      <c r="J269" t="e">
        <f>+INDEX(Hoja2!A:K,MATCH('ALL PRODUCTS'!B269,Hoja2!B:B,0),6)</f>
        <v>#N/A</v>
      </c>
      <c r="K269" s="79" t="e">
        <f>+INDEX(Hoja2!A:K,MATCH('ALL PRODUCTS'!B269,Hoja2!B:B,0),5)</f>
        <v>#N/A</v>
      </c>
      <c r="L269" s="86" t="e">
        <v>#N/A</v>
      </c>
      <c r="M269" s="86" t="e">
        <v>#N/A</v>
      </c>
    </row>
    <row r="270" spans="1:13">
      <c r="A270" t="s">
        <v>2695</v>
      </c>
      <c r="B270" s="68" t="s">
        <v>515</v>
      </c>
      <c r="C270" s="68" t="s">
        <v>524</v>
      </c>
      <c r="D270" s="9" t="s">
        <v>1876</v>
      </c>
      <c r="E270" s="69" t="str">
        <f>"     "&amp;E262</f>
        <v xml:space="preserve">     Combo Cama King + Cabecero Mousai Gratis Sabanas 300 Hilos</v>
      </c>
      <c r="F270" s="68" t="s">
        <v>306</v>
      </c>
      <c r="G270" s="70">
        <f>G262</f>
        <v>3299900</v>
      </c>
      <c r="H270" s="70" t="str">
        <f>H262&amp;"     "</f>
        <v xml:space="preserve">$     </v>
      </c>
      <c r="J270" t="e">
        <f>+INDEX(Hoja2!A:K,MATCH('ALL PRODUCTS'!B270,Hoja2!B:B,0),6)</f>
        <v>#N/A</v>
      </c>
      <c r="K270" s="79" t="e">
        <f>+INDEX(Hoja2!A:K,MATCH('ALL PRODUCTS'!B270,Hoja2!B:B,0),5)</f>
        <v>#N/A</v>
      </c>
      <c r="L270" s="86" t="e">
        <v>#N/A</v>
      </c>
      <c r="M270" s="86" t="e">
        <v>#N/A</v>
      </c>
    </row>
    <row r="271" spans="1:13">
      <c r="A271" t="s">
        <v>2695</v>
      </c>
      <c r="B271" s="68" t="s">
        <v>515</v>
      </c>
      <c r="C271" s="68" t="s">
        <v>525</v>
      </c>
      <c r="D271" s="9" t="s">
        <v>1877</v>
      </c>
      <c r="E271" s="69" t="str">
        <f>"     "&amp;E262</f>
        <v xml:space="preserve">     Combo Cama King + Cabecero Mousai Gratis Sabanas 300 Hilos</v>
      </c>
      <c r="F271" s="68" t="s">
        <v>36</v>
      </c>
      <c r="G271" s="70">
        <f>G262</f>
        <v>3299900</v>
      </c>
      <c r="H271" s="70" t="str">
        <f>H262&amp;"     "</f>
        <v xml:space="preserve">$     </v>
      </c>
      <c r="J271" t="e">
        <f>+INDEX(Hoja2!A:K,MATCH('ALL PRODUCTS'!B271,Hoja2!B:B,0),6)</f>
        <v>#N/A</v>
      </c>
      <c r="K271" s="79" t="e">
        <f>+INDEX(Hoja2!A:K,MATCH('ALL PRODUCTS'!B271,Hoja2!B:B,0),5)</f>
        <v>#N/A</v>
      </c>
      <c r="L271" s="86" t="e">
        <v>#N/A</v>
      </c>
      <c r="M271" s="86" t="e">
        <v>#N/A</v>
      </c>
    </row>
    <row r="272" spans="1:13">
      <c r="A272" t="s">
        <v>2695</v>
      </c>
      <c r="B272" s="68" t="s">
        <v>526</v>
      </c>
      <c r="C272" s="68"/>
      <c r="D272" s="68" t="s">
        <v>6</v>
      </c>
      <c r="E272" s="9" t="s">
        <v>527</v>
      </c>
      <c r="F272" s="68" t="s">
        <v>16</v>
      </c>
      <c r="G272" s="6">
        <v>3059900</v>
      </c>
      <c r="H272" s="6" t="s">
        <v>13</v>
      </c>
      <c r="I272">
        <v>3059900</v>
      </c>
      <c r="J272" t="e">
        <f>+INDEX(Hoja2!A:K,MATCH('ALL PRODUCTS'!B272,Hoja2!B:B,0),6)</f>
        <v>#N/A</v>
      </c>
      <c r="K272" s="79" t="e">
        <f>+INDEX(Hoja2!A:K,MATCH('ALL PRODUCTS'!B272,Hoja2!B:B,0),5)</f>
        <v>#N/A</v>
      </c>
      <c r="L272" s="86" t="e">
        <v>#N/A</v>
      </c>
      <c r="M272" s="86" t="e">
        <v>#N/A</v>
      </c>
    </row>
    <row r="273" spans="1:13">
      <c r="A273" t="s">
        <v>2695</v>
      </c>
      <c r="B273" s="68" t="s">
        <v>526</v>
      </c>
      <c r="C273" s="68" t="s">
        <v>528</v>
      </c>
      <c r="D273" s="9" t="s">
        <v>1878</v>
      </c>
      <c r="E273" s="69" t="str">
        <f>"     "&amp;E272</f>
        <v xml:space="preserve">     Combo Cama King + Cabecero Hampton Gratis Sabanas 300 Hilos</v>
      </c>
      <c r="F273" s="68" t="s">
        <v>12</v>
      </c>
      <c r="G273" s="70">
        <f>G272</f>
        <v>3059900</v>
      </c>
      <c r="H273" s="70" t="str">
        <f>H272&amp;"     "</f>
        <v xml:space="preserve">$     </v>
      </c>
      <c r="J273" t="e">
        <f>+INDEX(Hoja2!A:K,MATCH('ALL PRODUCTS'!B273,Hoja2!B:B,0),6)</f>
        <v>#N/A</v>
      </c>
      <c r="K273" s="79" t="e">
        <f>+INDEX(Hoja2!A:K,MATCH('ALL PRODUCTS'!B273,Hoja2!B:B,0),5)</f>
        <v>#N/A</v>
      </c>
      <c r="L273" s="86" t="e">
        <v>#N/A</v>
      </c>
      <c r="M273" s="86" t="e">
        <v>#N/A</v>
      </c>
    </row>
    <row r="274" spans="1:13">
      <c r="A274" t="s">
        <v>2695</v>
      </c>
      <c r="B274" s="68" t="s">
        <v>526</v>
      </c>
      <c r="C274" s="68" t="s">
        <v>529</v>
      </c>
      <c r="D274" s="9" t="s">
        <v>1879</v>
      </c>
      <c r="E274" s="69" t="str">
        <f>"     "&amp;E272</f>
        <v xml:space="preserve">     Combo Cama King + Cabecero Hampton Gratis Sabanas 300 Hilos</v>
      </c>
      <c r="F274" s="68" t="s">
        <v>34</v>
      </c>
      <c r="G274" s="70">
        <f>G272</f>
        <v>3059900</v>
      </c>
      <c r="H274" s="70" t="str">
        <f>H272&amp;"     "</f>
        <v xml:space="preserve">$     </v>
      </c>
      <c r="J274" t="e">
        <f>+INDEX(Hoja2!A:K,MATCH('ALL PRODUCTS'!B274,Hoja2!B:B,0),6)</f>
        <v>#N/A</v>
      </c>
      <c r="K274" s="79" t="e">
        <f>+INDEX(Hoja2!A:K,MATCH('ALL PRODUCTS'!B274,Hoja2!B:B,0),5)</f>
        <v>#N/A</v>
      </c>
      <c r="L274" s="86">
        <v>0</v>
      </c>
      <c r="M274" s="86">
        <v>0</v>
      </c>
    </row>
    <row r="275" spans="1:13">
      <c r="A275" t="s">
        <v>2695</v>
      </c>
      <c r="B275" s="68" t="s">
        <v>526</v>
      </c>
      <c r="C275" s="68" t="s">
        <v>530</v>
      </c>
      <c r="D275" s="9" t="s">
        <v>1880</v>
      </c>
      <c r="E275" s="69" t="str">
        <f>"     "&amp;E272</f>
        <v xml:space="preserve">     Combo Cama King + Cabecero Hampton Gratis Sabanas 300 Hilos</v>
      </c>
      <c r="F275" s="68" t="s">
        <v>300</v>
      </c>
      <c r="G275" s="70">
        <f>G272</f>
        <v>3059900</v>
      </c>
      <c r="H275" s="70" t="str">
        <f>H272&amp;"     "</f>
        <v xml:space="preserve">$     </v>
      </c>
      <c r="J275" t="e">
        <f>+INDEX(Hoja2!A:K,MATCH('ALL PRODUCTS'!B275,Hoja2!B:B,0),6)</f>
        <v>#N/A</v>
      </c>
      <c r="K275" s="79" t="e">
        <f>+INDEX(Hoja2!A:K,MATCH('ALL PRODUCTS'!B275,Hoja2!B:B,0),5)</f>
        <v>#N/A</v>
      </c>
      <c r="L275" s="86" t="e">
        <v>#N/A</v>
      </c>
      <c r="M275" s="86" t="e">
        <v>#N/A</v>
      </c>
    </row>
    <row r="276" spans="1:13">
      <c r="A276" t="s">
        <v>2695</v>
      </c>
      <c r="B276" s="68" t="s">
        <v>526</v>
      </c>
      <c r="C276" s="68" t="s">
        <v>531</v>
      </c>
      <c r="D276" s="9" t="s">
        <v>1881</v>
      </c>
      <c r="E276" s="69" t="str">
        <f>"     "&amp;E272</f>
        <v xml:space="preserve">     Combo Cama King + Cabecero Hampton Gratis Sabanas 300 Hilos</v>
      </c>
      <c r="F276" s="68" t="s">
        <v>302</v>
      </c>
      <c r="G276" s="70">
        <f>G272</f>
        <v>3059900</v>
      </c>
      <c r="H276" s="70" t="str">
        <f>H272&amp;"     "</f>
        <v xml:space="preserve">$     </v>
      </c>
      <c r="J276" t="e">
        <f>+INDEX(Hoja2!A:K,MATCH('ALL PRODUCTS'!B276,Hoja2!B:B,0),6)</f>
        <v>#N/A</v>
      </c>
      <c r="K276" s="79" t="e">
        <f>+INDEX(Hoja2!A:K,MATCH('ALL PRODUCTS'!B276,Hoja2!B:B,0),5)</f>
        <v>#N/A</v>
      </c>
      <c r="L276" s="86" t="e">
        <v>#N/A</v>
      </c>
      <c r="M276" s="86" t="e">
        <v>#N/A</v>
      </c>
    </row>
    <row r="277" spans="1:13">
      <c r="A277" t="s">
        <v>2695</v>
      </c>
      <c r="B277" s="68" t="s">
        <v>526</v>
      </c>
      <c r="C277" s="68" t="s">
        <v>532</v>
      </c>
      <c r="D277" s="9" t="s">
        <v>1882</v>
      </c>
      <c r="E277" s="69" t="str">
        <f>"     "&amp;E272</f>
        <v xml:space="preserve">     Combo Cama King + Cabecero Hampton Gratis Sabanas 300 Hilos</v>
      </c>
      <c r="F277" s="68" t="s">
        <v>304</v>
      </c>
      <c r="G277" s="70">
        <f>G272</f>
        <v>3059900</v>
      </c>
      <c r="H277" s="70" t="str">
        <f>H272&amp;"     "</f>
        <v xml:space="preserve">$     </v>
      </c>
      <c r="J277" t="e">
        <f>+INDEX(Hoja2!A:K,MATCH('ALL PRODUCTS'!B277,Hoja2!B:B,0),6)</f>
        <v>#N/A</v>
      </c>
      <c r="K277" s="79" t="e">
        <f>+INDEX(Hoja2!A:K,MATCH('ALL PRODUCTS'!B277,Hoja2!B:B,0),5)</f>
        <v>#N/A</v>
      </c>
      <c r="L277" s="86" t="e">
        <v>#N/A</v>
      </c>
      <c r="M277" s="86" t="e">
        <v>#N/A</v>
      </c>
    </row>
    <row r="278" spans="1:13">
      <c r="A278" t="s">
        <v>2695</v>
      </c>
      <c r="B278" s="68" t="s">
        <v>526</v>
      </c>
      <c r="C278" s="68" t="s">
        <v>533</v>
      </c>
      <c r="D278" s="9" t="s">
        <v>1883</v>
      </c>
      <c r="E278" s="69" t="str">
        <f>"     "&amp;E272</f>
        <v xml:space="preserve">     Combo Cama King + Cabecero Hampton Gratis Sabanas 300 Hilos</v>
      </c>
      <c r="F278" s="68" t="s">
        <v>297</v>
      </c>
      <c r="G278" s="70">
        <f>G272</f>
        <v>3059900</v>
      </c>
      <c r="H278" s="70" t="str">
        <f>H272&amp;"     "</f>
        <v xml:space="preserve">$     </v>
      </c>
      <c r="J278" t="e">
        <f>+INDEX(Hoja2!A:K,MATCH('ALL PRODUCTS'!B278,Hoja2!B:B,0),6)</f>
        <v>#N/A</v>
      </c>
      <c r="K278" s="79" t="e">
        <f>+INDEX(Hoja2!A:K,MATCH('ALL PRODUCTS'!B278,Hoja2!B:B,0),5)</f>
        <v>#N/A</v>
      </c>
      <c r="L278" s="86">
        <v>0</v>
      </c>
      <c r="M278" s="86">
        <v>0</v>
      </c>
    </row>
    <row r="279" spans="1:13">
      <c r="A279" t="s">
        <v>2695</v>
      </c>
      <c r="B279" s="68" t="s">
        <v>526</v>
      </c>
      <c r="C279" s="68" t="s">
        <v>534</v>
      </c>
      <c r="D279" s="9" t="s">
        <v>1884</v>
      </c>
      <c r="E279" s="69" t="str">
        <f>"     "&amp;E272</f>
        <v xml:space="preserve">     Combo Cama King + Cabecero Hampton Gratis Sabanas 300 Hilos</v>
      </c>
      <c r="F279" s="68" t="s">
        <v>306</v>
      </c>
      <c r="G279" s="70">
        <f>G272</f>
        <v>3059900</v>
      </c>
      <c r="H279" s="70" t="str">
        <f>H272&amp;"     "</f>
        <v xml:space="preserve">$     </v>
      </c>
      <c r="J279" t="e">
        <f>+INDEX(Hoja2!A:K,MATCH('ALL PRODUCTS'!B279,Hoja2!B:B,0),6)</f>
        <v>#N/A</v>
      </c>
      <c r="K279" s="79" t="e">
        <f>+INDEX(Hoja2!A:K,MATCH('ALL PRODUCTS'!B279,Hoja2!B:B,0),5)</f>
        <v>#N/A</v>
      </c>
      <c r="L279" s="86" t="e">
        <v>#N/A</v>
      </c>
      <c r="M279" s="86" t="e">
        <v>#N/A</v>
      </c>
    </row>
    <row r="280" spans="1:13">
      <c r="A280" t="s">
        <v>2695</v>
      </c>
      <c r="B280" s="68" t="s">
        <v>526</v>
      </c>
      <c r="C280" s="68" t="s">
        <v>535</v>
      </c>
      <c r="D280" s="9" t="s">
        <v>1885</v>
      </c>
      <c r="E280" s="69" t="str">
        <f>"     "&amp;E272</f>
        <v xml:space="preserve">     Combo Cama King + Cabecero Hampton Gratis Sabanas 300 Hilos</v>
      </c>
      <c r="F280" s="68" t="s">
        <v>48</v>
      </c>
      <c r="G280" s="70">
        <f>G272</f>
        <v>3059900</v>
      </c>
      <c r="H280" s="70" t="str">
        <f>H272&amp;"     "</f>
        <v xml:space="preserve">$     </v>
      </c>
      <c r="J280" t="e">
        <f>+INDEX(Hoja2!A:K,MATCH('ALL PRODUCTS'!B280,Hoja2!B:B,0),6)</f>
        <v>#N/A</v>
      </c>
      <c r="K280" s="79" t="e">
        <f>+INDEX(Hoja2!A:K,MATCH('ALL PRODUCTS'!B280,Hoja2!B:B,0),5)</f>
        <v>#N/A</v>
      </c>
      <c r="L280" s="86" t="e">
        <v>#N/A</v>
      </c>
      <c r="M280" s="86" t="e">
        <v>#N/A</v>
      </c>
    </row>
    <row r="281" spans="1:13">
      <c r="A281" t="s">
        <v>2695</v>
      </c>
      <c r="B281" s="68" t="s">
        <v>526</v>
      </c>
      <c r="C281" s="68" t="s">
        <v>536</v>
      </c>
      <c r="D281" s="9" t="s">
        <v>1886</v>
      </c>
      <c r="E281" s="69" t="str">
        <f>"     "&amp;E272</f>
        <v xml:space="preserve">     Combo Cama King + Cabecero Hampton Gratis Sabanas 300 Hilos</v>
      </c>
      <c r="F281" s="68" t="s">
        <v>36</v>
      </c>
      <c r="G281" s="70">
        <f>G272</f>
        <v>3059900</v>
      </c>
      <c r="H281" s="70" t="str">
        <f>H272&amp;"     "</f>
        <v xml:space="preserve">$     </v>
      </c>
      <c r="J281" t="e">
        <f>+INDEX(Hoja2!A:K,MATCH('ALL PRODUCTS'!B281,Hoja2!B:B,0),6)</f>
        <v>#N/A</v>
      </c>
      <c r="K281" s="79" t="e">
        <f>+INDEX(Hoja2!A:K,MATCH('ALL PRODUCTS'!B281,Hoja2!B:B,0),5)</f>
        <v>#N/A</v>
      </c>
      <c r="L281" s="86">
        <v>0</v>
      </c>
      <c r="M281" s="86">
        <v>0</v>
      </c>
    </row>
    <row r="282" spans="1:13">
      <c r="A282" t="s">
        <v>2695</v>
      </c>
      <c r="B282" s="68" t="s">
        <v>537</v>
      </c>
      <c r="C282" s="68"/>
      <c r="D282" s="68" t="s">
        <v>6</v>
      </c>
      <c r="E282" s="9" t="s">
        <v>538</v>
      </c>
      <c r="F282" s="68" t="s">
        <v>16</v>
      </c>
      <c r="G282" s="6">
        <v>2899900</v>
      </c>
      <c r="H282" s="6" t="s">
        <v>13</v>
      </c>
      <c r="I282">
        <v>2899900</v>
      </c>
      <c r="J282" t="e">
        <f>+INDEX(Hoja2!A:K,MATCH('ALL PRODUCTS'!B282,Hoja2!B:B,0),6)</f>
        <v>#N/A</v>
      </c>
      <c r="K282" s="79" t="e">
        <f>+INDEX(Hoja2!A:K,MATCH('ALL PRODUCTS'!B282,Hoja2!B:B,0),5)</f>
        <v>#N/A</v>
      </c>
      <c r="L282" s="86" t="e">
        <v>#N/A</v>
      </c>
      <c r="M282" s="86" t="e">
        <v>#N/A</v>
      </c>
    </row>
    <row r="283" spans="1:13">
      <c r="A283" t="s">
        <v>2695</v>
      </c>
      <c r="B283" s="68" t="s">
        <v>537</v>
      </c>
      <c r="C283" s="68" t="s">
        <v>539</v>
      </c>
      <c r="D283" s="9" t="s">
        <v>1887</v>
      </c>
      <c r="E283" s="69" t="str">
        <f>"     "&amp;E282</f>
        <v xml:space="preserve">     Combo Cama Queen + Cabecero Mousai Gratis Sabanas 300 Hilos</v>
      </c>
      <c r="F283" s="68" t="s">
        <v>48</v>
      </c>
      <c r="G283" s="70">
        <f>G282</f>
        <v>2899900</v>
      </c>
      <c r="H283" s="70" t="str">
        <f>H282&amp;"     "</f>
        <v xml:space="preserve">$     </v>
      </c>
      <c r="J283" t="e">
        <f>+INDEX(Hoja2!A:K,MATCH('ALL PRODUCTS'!B283,Hoja2!B:B,0),6)</f>
        <v>#N/A</v>
      </c>
      <c r="K283" s="79" t="e">
        <f>+INDEX(Hoja2!A:K,MATCH('ALL PRODUCTS'!B283,Hoja2!B:B,0),5)</f>
        <v>#N/A</v>
      </c>
      <c r="L283" s="86" t="e">
        <v>#N/A</v>
      </c>
      <c r="M283" s="86" t="e">
        <v>#N/A</v>
      </c>
    </row>
    <row r="284" spans="1:13">
      <c r="A284" t="s">
        <v>2695</v>
      </c>
      <c r="B284" s="68" t="s">
        <v>537</v>
      </c>
      <c r="C284" s="68" t="s">
        <v>540</v>
      </c>
      <c r="D284" s="9" t="s">
        <v>1888</v>
      </c>
      <c r="E284" s="69" t="str">
        <f>"     "&amp;E282</f>
        <v xml:space="preserve">     Combo Cama Queen + Cabecero Mousai Gratis Sabanas 300 Hilos</v>
      </c>
      <c r="F284" s="68" t="s">
        <v>12</v>
      </c>
      <c r="G284" s="70">
        <f>G282</f>
        <v>2899900</v>
      </c>
      <c r="H284" s="70" t="str">
        <f>H282&amp;"     "</f>
        <v xml:space="preserve">$     </v>
      </c>
      <c r="J284" t="e">
        <f>+INDEX(Hoja2!A:K,MATCH('ALL PRODUCTS'!B284,Hoja2!B:B,0),6)</f>
        <v>#N/A</v>
      </c>
      <c r="K284" s="79" t="e">
        <f>+INDEX(Hoja2!A:K,MATCH('ALL PRODUCTS'!B284,Hoja2!B:B,0),5)</f>
        <v>#N/A</v>
      </c>
      <c r="L284" s="86" t="e">
        <v>#N/A</v>
      </c>
      <c r="M284" s="86" t="e">
        <v>#N/A</v>
      </c>
    </row>
    <row r="285" spans="1:13">
      <c r="A285" t="s">
        <v>2695</v>
      </c>
      <c r="B285" s="68" t="s">
        <v>537</v>
      </c>
      <c r="C285" s="68" t="s">
        <v>541</v>
      </c>
      <c r="D285" s="9" t="s">
        <v>1889</v>
      </c>
      <c r="E285" s="69" t="str">
        <f>"     "&amp;E282</f>
        <v xml:space="preserve">     Combo Cama Queen + Cabecero Mousai Gratis Sabanas 300 Hilos</v>
      </c>
      <c r="F285" s="68" t="s">
        <v>34</v>
      </c>
      <c r="G285" s="70">
        <f>G282</f>
        <v>2899900</v>
      </c>
      <c r="H285" s="70" t="str">
        <f>H282&amp;"     "</f>
        <v xml:space="preserve">$     </v>
      </c>
      <c r="J285" t="e">
        <f>+INDEX(Hoja2!A:K,MATCH('ALL PRODUCTS'!B285,Hoja2!B:B,0),6)</f>
        <v>#N/A</v>
      </c>
      <c r="K285" s="79" t="e">
        <f>+INDEX(Hoja2!A:K,MATCH('ALL PRODUCTS'!B285,Hoja2!B:B,0),5)</f>
        <v>#N/A</v>
      </c>
      <c r="L285" s="86" t="e">
        <v>#N/A</v>
      </c>
      <c r="M285" s="86" t="e">
        <v>#N/A</v>
      </c>
    </row>
    <row r="286" spans="1:13">
      <c r="A286" t="s">
        <v>2695</v>
      </c>
      <c r="B286" s="68" t="s">
        <v>537</v>
      </c>
      <c r="C286" s="68" t="s">
        <v>542</v>
      </c>
      <c r="D286" s="9" t="s">
        <v>1890</v>
      </c>
      <c r="E286" s="69" t="str">
        <f>"     "&amp;E282</f>
        <v xml:space="preserve">     Combo Cama Queen + Cabecero Mousai Gratis Sabanas 300 Hilos</v>
      </c>
      <c r="F286" s="68" t="s">
        <v>300</v>
      </c>
      <c r="G286" s="70">
        <f>G282</f>
        <v>2899900</v>
      </c>
      <c r="H286" s="70" t="str">
        <f>H282&amp;"     "</f>
        <v xml:space="preserve">$     </v>
      </c>
      <c r="J286" t="e">
        <f>+INDEX(Hoja2!A:K,MATCH('ALL PRODUCTS'!B286,Hoja2!B:B,0),6)</f>
        <v>#N/A</v>
      </c>
      <c r="K286" s="79" t="e">
        <f>+INDEX(Hoja2!A:K,MATCH('ALL PRODUCTS'!B286,Hoja2!B:B,0),5)</f>
        <v>#N/A</v>
      </c>
      <c r="L286" s="86" t="e">
        <v>#N/A</v>
      </c>
      <c r="M286" s="86" t="e">
        <v>#N/A</v>
      </c>
    </row>
    <row r="287" spans="1:13">
      <c r="A287" t="s">
        <v>2695</v>
      </c>
      <c r="B287" s="68" t="s">
        <v>537</v>
      </c>
      <c r="C287" s="68" t="s">
        <v>543</v>
      </c>
      <c r="D287" s="9" t="s">
        <v>1891</v>
      </c>
      <c r="E287" s="69" t="str">
        <f>"     "&amp;E282</f>
        <v xml:space="preserve">     Combo Cama Queen + Cabecero Mousai Gratis Sabanas 300 Hilos</v>
      </c>
      <c r="F287" s="68" t="s">
        <v>302</v>
      </c>
      <c r="G287" s="70">
        <f>G282</f>
        <v>2899900</v>
      </c>
      <c r="H287" s="70" t="str">
        <f>H282&amp;"     "</f>
        <v xml:space="preserve">$     </v>
      </c>
      <c r="J287" t="e">
        <f>+INDEX(Hoja2!A:K,MATCH('ALL PRODUCTS'!B287,Hoja2!B:B,0),6)</f>
        <v>#N/A</v>
      </c>
      <c r="K287" s="79" t="e">
        <f>+INDEX(Hoja2!A:K,MATCH('ALL PRODUCTS'!B287,Hoja2!B:B,0),5)</f>
        <v>#N/A</v>
      </c>
      <c r="L287" s="86" t="e">
        <v>#N/A</v>
      </c>
      <c r="M287" s="86" t="e">
        <v>#N/A</v>
      </c>
    </row>
    <row r="288" spans="1:13">
      <c r="A288" t="s">
        <v>2695</v>
      </c>
      <c r="B288" s="68" t="s">
        <v>537</v>
      </c>
      <c r="C288" s="68" t="s">
        <v>544</v>
      </c>
      <c r="D288" s="9" t="s">
        <v>1892</v>
      </c>
      <c r="E288" s="69" t="str">
        <f>"     "&amp;E282</f>
        <v xml:space="preserve">     Combo Cama Queen + Cabecero Mousai Gratis Sabanas 300 Hilos</v>
      </c>
      <c r="F288" s="68" t="s">
        <v>304</v>
      </c>
      <c r="G288" s="70">
        <f>G282</f>
        <v>2899900</v>
      </c>
      <c r="H288" s="70" t="str">
        <f>H282&amp;"     "</f>
        <v xml:space="preserve">$     </v>
      </c>
      <c r="J288" t="e">
        <f>+INDEX(Hoja2!A:K,MATCH('ALL PRODUCTS'!B288,Hoja2!B:B,0),6)</f>
        <v>#N/A</v>
      </c>
      <c r="K288" s="79" t="e">
        <f>+INDEX(Hoja2!A:K,MATCH('ALL PRODUCTS'!B288,Hoja2!B:B,0),5)</f>
        <v>#N/A</v>
      </c>
      <c r="L288" s="86" t="e">
        <v>#N/A</v>
      </c>
      <c r="M288" s="86" t="e">
        <v>#N/A</v>
      </c>
    </row>
    <row r="289" spans="1:13">
      <c r="A289" t="s">
        <v>2695</v>
      </c>
      <c r="B289" s="68" t="s">
        <v>537</v>
      </c>
      <c r="C289" s="68" t="s">
        <v>545</v>
      </c>
      <c r="D289" s="9" t="s">
        <v>1893</v>
      </c>
      <c r="E289" s="69" t="str">
        <f>"     "&amp;E282</f>
        <v xml:space="preserve">     Combo Cama Queen + Cabecero Mousai Gratis Sabanas 300 Hilos</v>
      </c>
      <c r="F289" s="68" t="s">
        <v>297</v>
      </c>
      <c r="G289" s="70">
        <f>G282</f>
        <v>2899900</v>
      </c>
      <c r="H289" s="70" t="str">
        <f>H282&amp;"     "</f>
        <v xml:space="preserve">$     </v>
      </c>
      <c r="J289" t="e">
        <f>+INDEX(Hoja2!A:K,MATCH('ALL PRODUCTS'!B289,Hoja2!B:B,0),6)</f>
        <v>#N/A</v>
      </c>
      <c r="K289" s="79" t="e">
        <f>+INDEX(Hoja2!A:K,MATCH('ALL PRODUCTS'!B289,Hoja2!B:B,0),5)</f>
        <v>#N/A</v>
      </c>
      <c r="L289" s="86" t="e">
        <v>#N/A</v>
      </c>
      <c r="M289" s="86" t="e">
        <v>#N/A</v>
      </c>
    </row>
    <row r="290" spans="1:13">
      <c r="A290" t="s">
        <v>2695</v>
      </c>
      <c r="B290" s="68" t="s">
        <v>537</v>
      </c>
      <c r="C290" s="68" t="s">
        <v>546</v>
      </c>
      <c r="D290" s="9" t="s">
        <v>1894</v>
      </c>
      <c r="E290" s="69" t="str">
        <f>"     "&amp;E282</f>
        <v xml:space="preserve">     Combo Cama Queen + Cabecero Mousai Gratis Sabanas 300 Hilos</v>
      </c>
      <c r="F290" s="68" t="s">
        <v>306</v>
      </c>
      <c r="G290" s="70">
        <f>G282</f>
        <v>2899900</v>
      </c>
      <c r="H290" s="70" t="str">
        <f>H282&amp;"     "</f>
        <v xml:space="preserve">$     </v>
      </c>
      <c r="J290" t="e">
        <f>+INDEX(Hoja2!A:K,MATCH('ALL PRODUCTS'!B290,Hoja2!B:B,0),6)</f>
        <v>#N/A</v>
      </c>
      <c r="K290" s="79" t="e">
        <f>+INDEX(Hoja2!A:K,MATCH('ALL PRODUCTS'!B290,Hoja2!B:B,0),5)</f>
        <v>#N/A</v>
      </c>
      <c r="L290" s="86" t="e">
        <v>#N/A</v>
      </c>
      <c r="M290" s="86" t="e">
        <v>#N/A</v>
      </c>
    </row>
    <row r="291" spans="1:13">
      <c r="A291" t="s">
        <v>2695</v>
      </c>
      <c r="B291" s="68" t="s">
        <v>537</v>
      </c>
      <c r="C291" s="68" t="s">
        <v>547</v>
      </c>
      <c r="D291" s="9" t="s">
        <v>1895</v>
      </c>
      <c r="E291" s="69" t="str">
        <f>"     "&amp;E282</f>
        <v xml:space="preserve">     Combo Cama Queen + Cabecero Mousai Gratis Sabanas 300 Hilos</v>
      </c>
      <c r="F291" s="68" t="s">
        <v>36</v>
      </c>
      <c r="G291" s="70">
        <f>G282</f>
        <v>2899900</v>
      </c>
      <c r="H291" s="70" t="str">
        <f>H282&amp;"     "</f>
        <v xml:space="preserve">$     </v>
      </c>
      <c r="J291" t="e">
        <f>+INDEX(Hoja2!A:K,MATCH('ALL PRODUCTS'!B291,Hoja2!B:B,0),6)</f>
        <v>#N/A</v>
      </c>
      <c r="K291" s="79" t="e">
        <f>+INDEX(Hoja2!A:K,MATCH('ALL PRODUCTS'!B291,Hoja2!B:B,0),5)</f>
        <v>#N/A</v>
      </c>
      <c r="L291" s="86" t="e">
        <v>#N/A</v>
      </c>
      <c r="M291" s="86" t="e">
        <v>#N/A</v>
      </c>
    </row>
    <row r="292" spans="1:13">
      <c r="A292" t="s">
        <v>2695</v>
      </c>
      <c r="B292" s="68" t="s">
        <v>548</v>
      </c>
      <c r="C292" s="68"/>
      <c r="D292" s="68" t="s">
        <v>6</v>
      </c>
      <c r="E292" s="9" t="s">
        <v>549</v>
      </c>
      <c r="F292" s="68" t="s">
        <v>16</v>
      </c>
      <c r="G292" s="6">
        <v>3329900</v>
      </c>
      <c r="H292" s="6" t="s">
        <v>13</v>
      </c>
      <c r="I292">
        <v>3329900</v>
      </c>
      <c r="J292" t="e">
        <f>+INDEX(Hoja2!A:K,MATCH('ALL PRODUCTS'!B292,Hoja2!B:B,0),6)</f>
        <v>#N/A</v>
      </c>
      <c r="K292" s="79" t="e">
        <f>+INDEX(Hoja2!A:K,MATCH('ALL PRODUCTS'!B292,Hoja2!B:B,0),5)</f>
        <v>#N/A</v>
      </c>
      <c r="L292" s="86" t="e">
        <v>#N/A</v>
      </c>
      <c r="M292" s="86" t="e">
        <v>#N/A</v>
      </c>
    </row>
    <row r="293" spans="1:13">
      <c r="A293" t="s">
        <v>2695</v>
      </c>
      <c r="B293" s="68" t="s">
        <v>548</v>
      </c>
      <c r="C293" s="68" t="s">
        <v>550</v>
      </c>
      <c r="D293" s="9" t="s">
        <v>1896</v>
      </c>
      <c r="E293" s="69" t="str">
        <f>"     "&amp;E292</f>
        <v xml:space="preserve">     Combo Cama Mousai Queen + Colchón 1 Pill 26cm + Sabanas</v>
      </c>
      <c r="F293" s="68" t="s">
        <v>48</v>
      </c>
      <c r="G293" s="70">
        <f>G292</f>
        <v>3329900</v>
      </c>
      <c r="H293" s="70" t="str">
        <f>H292&amp;"     "</f>
        <v xml:space="preserve">$     </v>
      </c>
      <c r="J293" t="e">
        <f>+INDEX(Hoja2!A:K,MATCH('ALL PRODUCTS'!B293,Hoja2!B:B,0),6)</f>
        <v>#N/A</v>
      </c>
      <c r="K293" s="79" t="e">
        <f>+INDEX(Hoja2!A:K,MATCH('ALL PRODUCTS'!B293,Hoja2!B:B,0),5)</f>
        <v>#N/A</v>
      </c>
      <c r="L293" s="86">
        <v>6399800</v>
      </c>
      <c r="M293" s="86">
        <v>3199900</v>
      </c>
    </row>
    <row r="294" spans="1:13">
      <c r="A294" t="s">
        <v>2695</v>
      </c>
      <c r="B294" s="68" t="s">
        <v>548</v>
      </c>
      <c r="C294" s="68" t="s">
        <v>551</v>
      </c>
      <c r="D294" s="9" t="s">
        <v>1897</v>
      </c>
      <c r="E294" s="69" t="str">
        <f>"     "&amp;E292</f>
        <v xml:space="preserve">     Combo Cama Mousai Queen + Colchón 1 Pill 26cm + Sabanas</v>
      </c>
      <c r="F294" s="68" t="s">
        <v>12</v>
      </c>
      <c r="G294" s="70">
        <f>G292</f>
        <v>3329900</v>
      </c>
      <c r="H294" s="70" t="str">
        <f>H292&amp;"     "</f>
        <v xml:space="preserve">$     </v>
      </c>
      <c r="J294" t="e">
        <f>+INDEX(Hoja2!A:K,MATCH('ALL PRODUCTS'!B294,Hoja2!B:B,0),6)</f>
        <v>#N/A</v>
      </c>
      <c r="K294" s="79" t="e">
        <f>+INDEX(Hoja2!A:K,MATCH('ALL PRODUCTS'!B294,Hoja2!B:B,0),5)</f>
        <v>#N/A</v>
      </c>
      <c r="L294" s="86">
        <v>6399800</v>
      </c>
      <c r="M294" s="86">
        <v>3199900</v>
      </c>
    </row>
    <row r="295" spans="1:13">
      <c r="A295" t="s">
        <v>2695</v>
      </c>
      <c r="B295" s="68" t="s">
        <v>548</v>
      </c>
      <c r="C295" s="68" t="s">
        <v>552</v>
      </c>
      <c r="D295" s="9" t="s">
        <v>1898</v>
      </c>
      <c r="E295" s="69" t="str">
        <f>"     "&amp;E292</f>
        <v xml:space="preserve">     Combo Cama Mousai Queen + Colchón 1 Pill 26cm + Sabanas</v>
      </c>
      <c r="F295" s="68" t="s">
        <v>34</v>
      </c>
      <c r="G295" s="70">
        <f>G292</f>
        <v>3329900</v>
      </c>
      <c r="H295" s="70" t="str">
        <f>H292&amp;"     "</f>
        <v xml:space="preserve">$     </v>
      </c>
      <c r="J295" t="e">
        <f>+INDEX(Hoja2!A:K,MATCH('ALL PRODUCTS'!B295,Hoja2!B:B,0),6)</f>
        <v>#N/A</v>
      </c>
      <c r="K295" s="79" t="e">
        <f>+INDEX(Hoja2!A:K,MATCH('ALL PRODUCTS'!B295,Hoja2!B:B,0),5)</f>
        <v>#N/A</v>
      </c>
      <c r="L295" s="86">
        <v>6399800</v>
      </c>
      <c r="M295" s="86">
        <v>3199900</v>
      </c>
    </row>
    <row r="296" spans="1:13">
      <c r="A296" t="s">
        <v>2695</v>
      </c>
      <c r="B296" s="68" t="s">
        <v>548</v>
      </c>
      <c r="C296" s="68" t="s">
        <v>553</v>
      </c>
      <c r="D296" s="9" t="s">
        <v>1899</v>
      </c>
      <c r="E296" s="69" t="str">
        <f>"     "&amp;E292</f>
        <v xml:space="preserve">     Combo Cama Mousai Queen + Colchón 1 Pill 26cm + Sabanas</v>
      </c>
      <c r="F296" s="68" t="s">
        <v>300</v>
      </c>
      <c r="G296" s="70">
        <f>G292</f>
        <v>3329900</v>
      </c>
      <c r="H296" s="70" t="str">
        <f>H292&amp;"     "</f>
        <v xml:space="preserve">$     </v>
      </c>
      <c r="J296" t="e">
        <f>+INDEX(Hoja2!A:K,MATCH('ALL PRODUCTS'!B296,Hoja2!B:B,0),6)</f>
        <v>#N/A</v>
      </c>
      <c r="K296" s="79" t="e">
        <f>+INDEX(Hoja2!A:K,MATCH('ALL PRODUCTS'!B296,Hoja2!B:B,0),5)</f>
        <v>#N/A</v>
      </c>
      <c r="L296" s="86">
        <v>6399800</v>
      </c>
      <c r="M296" s="86">
        <v>3199900</v>
      </c>
    </row>
    <row r="297" spans="1:13">
      <c r="A297" t="s">
        <v>2695</v>
      </c>
      <c r="B297" s="68" t="s">
        <v>548</v>
      </c>
      <c r="C297" s="68" t="s">
        <v>554</v>
      </c>
      <c r="D297" s="9" t="s">
        <v>1900</v>
      </c>
      <c r="E297" s="69" t="str">
        <f>"     "&amp;E292</f>
        <v xml:space="preserve">     Combo Cama Mousai Queen + Colchón 1 Pill 26cm + Sabanas</v>
      </c>
      <c r="F297" s="68" t="s">
        <v>302</v>
      </c>
      <c r="G297" s="70">
        <f>G292</f>
        <v>3329900</v>
      </c>
      <c r="H297" s="70" t="str">
        <f>H292&amp;"     "</f>
        <v xml:space="preserve">$     </v>
      </c>
      <c r="J297" t="e">
        <f>+INDEX(Hoja2!A:K,MATCH('ALL PRODUCTS'!B297,Hoja2!B:B,0),6)</f>
        <v>#N/A</v>
      </c>
      <c r="K297" s="79" t="e">
        <f>+INDEX(Hoja2!A:K,MATCH('ALL PRODUCTS'!B297,Hoja2!B:B,0),5)</f>
        <v>#N/A</v>
      </c>
      <c r="L297" s="86">
        <v>6399800</v>
      </c>
      <c r="M297" s="86">
        <v>3199900</v>
      </c>
    </row>
    <row r="298" spans="1:13">
      <c r="A298" t="s">
        <v>2695</v>
      </c>
      <c r="B298" s="68" t="s">
        <v>548</v>
      </c>
      <c r="C298" s="68" t="s">
        <v>555</v>
      </c>
      <c r="D298" s="9" t="s">
        <v>1901</v>
      </c>
      <c r="E298" s="69" t="str">
        <f>"     "&amp;E292</f>
        <v xml:space="preserve">     Combo Cama Mousai Queen + Colchón 1 Pill 26cm + Sabanas</v>
      </c>
      <c r="F298" s="68" t="s">
        <v>304</v>
      </c>
      <c r="G298" s="70">
        <f>G292</f>
        <v>3329900</v>
      </c>
      <c r="H298" s="70" t="str">
        <f>H292&amp;"     "</f>
        <v xml:space="preserve">$     </v>
      </c>
      <c r="J298" t="e">
        <f>+INDEX(Hoja2!A:K,MATCH('ALL PRODUCTS'!B298,Hoja2!B:B,0),6)</f>
        <v>#N/A</v>
      </c>
      <c r="K298" s="79" t="e">
        <f>+INDEX(Hoja2!A:K,MATCH('ALL PRODUCTS'!B298,Hoja2!B:B,0),5)</f>
        <v>#N/A</v>
      </c>
      <c r="L298" s="86">
        <v>6399800</v>
      </c>
      <c r="M298" s="86">
        <v>3199900</v>
      </c>
    </row>
    <row r="299" spans="1:13">
      <c r="A299" t="s">
        <v>2695</v>
      </c>
      <c r="B299" s="68" t="s">
        <v>548</v>
      </c>
      <c r="C299" s="68" t="s">
        <v>556</v>
      </c>
      <c r="D299" s="9" t="s">
        <v>1902</v>
      </c>
      <c r="E299" s="69" t="str">
        <f>"     "&amp;E292</f>
        <v xml:space="preserve">     Combo Cama Mousai Queen + Colchón 1 Pill 26cm + Sabanas</v>
      </c>
      <c r="F299" s="68" t="s">
        <v>297</v>
      </c>
      <c r="G299" s="70">
        <f>G292</f>
        <v>3329900</v>
      </c>
      <c r="H299" s="70" t="str">
        <f>H292&amp;"     "</f>
        <v xml:space="preserve">$     </v>
      </c>
      <c r="J299" t="e">
        <f>+INDEX(Hoja2!A:K,MATCH('ALL PRODUCTS'!B299,Hoja2!B:B,0),6)</f>
        <v>#N/A</v>
      </c>
      <c r="K299" s="79" t="e">
        <f>+INDEX(Hoja2!A:K,MATCH('ALL PRODUCTS'!B299,Hoja2!B:B,0),5)</f>
        <v>#N/A</v>
      </c>
      <c r="L299" s="86">
        <v>6399800</v>
      </c>
      <c r="M299" s="86">
        <v>3199900</v>
      </c>
    </row>
    <row r="300" spans="1:13">
      <c r="A300" t="s">
        <v>2695</v>
      </c>
      <c r="B300" s="68" t="s">
        <v>548</v>
      </c>
      <c r="C300" s="68" t="s">
        <v>557</v>
      </c>
      <c r="D300" s="9" t="s">
        <v>1903</v>
      </c>
      <c r="E300" s="69" t="str">
        <f>"     "&amp;E292</f>
        <v xml:space="preserve">     Combo Cama Mousai Queen + Colchón 1 Pill 26cm + Sabanas</v>
      </c>
      <c r="F300" s="68" t="s">
        <v>306</v>
      </c>
      <c r="G300" s="70">
        <f>G292</f>
        <v>3329900</v>
      </c>
      <c r="H300" s="70" t="str">
        <f>H292&amp;"     "</f>
        <v xml:space="preserve">$     </v>
      </c>
      <c r="J300" t="e">
        <f>+INDEX(Hoja2!A:K,MATCH('ALL PRODUCTS'!B300,Hoja2!B:B,0),6)</f>
        <v>#N/A</v>
      </c>
      <c r="K300" s="79" t="e">
        <f>+INDEX(Hoja2!A:K,MATCH('ALL PRODUCTS'!B300,Hoja2!B:B,0),5)</f>
        <v>#N/A</v>
      </c>
      <c r="L300" s="86">
        <v>6399800</v>
      </c>
      <c r="M300" s="86">
        <v>3199900</v>
      </c>
    </row>
    <row r="301" spans="1:13">
      <c r="A301" t="s">
        <v>2695</v>
      </c>
      <c r="B301" s="68" t="s">
        <v>548</v>
      </c>
      <c r="C301" s="68" t="s">
        <v>558</v>
      </c>
      <c r="D301" s="9" t="s">
        <v>1904</v>
      </c>
      <c r="E301" s="69" t="str">
        <f>"     "&amp;E292</f>
        <v xml:space="preserve">     Combo Cama Mousai Queen + Colchón 1 Pill 26cm + Sabanas</v>
      </c>
      <c r="F301" s="68" t="s">
        <v>36</v>
      </c>
      <c r="G301" s="70">
        <f>G292</f>
        <v>3329900</v>
      </c>
      <c r="H301" s="70" t="str">
        <f>H292&amp;"     "</f>
        <v xml:space="preserve">$     </v>
      </c>
      <c r="J301" t="e">
        <f>+INDEX(Hoja2!A:K,MATCH('ALL PRODUCTS'!B301,Hoja2!B:B,0),6)</f>
        <v>#N/A</v>
      </c>
      <c r="K301" s="79" t="e">
        <f>+INDEX(Hoja2!A:K,MATCH('ALL PRODUCTS'!B301,Hoja2!B:B,0),5)</f>
        <v>#N/A</v>
      </c>
      <c r="L301" s="86">
        <v>6399800</v>
      </c>
      <c r="M301" s="86">
        <v>3199900</v>
      </c>
    </row>
    <row r="302" spans="1:13">
      <c r="A302" t="s">
        <v>2695</v>
      </c>
      <c r="B302" s="68" t="s">
        <v>559</v>
      </c>
      <c r="C302" s="68"/>
      <c r="D302" s="68" t="s">
        <v>6</v>
      </c>
      <c r="E302" s="9" t="s">
        <v>560</v>
      </c>
      <c r="F302" s="68" t="s">
        <v>16</v>
      </c>
      <c r="G302" s="6">
        <v>3329900</v>
      </c>
      <c r="H302" s="6" t="s">
        <v>13</v>
      </c>
      <c r="I302">
        <v>3329900</v>
      </c>
      <c r="J302" t="e">
        <f>+INDEX(Hoja2!A:K,MATCH('ALL PRODUCTS'!B302,Hoja2!B:B,0),6)</f>
        <v>#N/A</v>
      </c>
      <c r="K302" s="79" t="e">
        <f>+INDEX(Hoja2!A:K,MATCH('ALL PRODUCTS'!B302,Hoja2!B:B,0),5)</f>
        <v>#N/A</v>
      </c>
      <c r="L302" s="86" t="e">
        <v>#N/A</v>
      </c>
      <c r="M302" s="86" t="e">
        <v>#N/A</v>
      </c>
    </row>
    <row r="303" spans="1:13">
      <c r="A303" t="s">
        <v>2695</v>
      </c>
      <c r="B303" s="68" t="s">
        <v>559</v>
      </c>
      <c r="C303" s="68" t="s">
        <v>561</v>
      </c>
      <c r="D303" s="9" t="s">
        <v>1905</v>
      </c>
      <c r="E303" s="69" t="str">
        <f>"     "&amp;E302</f>
        <v xml:space="preserve">     Combo Cama Hampton King + Colchón 1 Pill 26cm + Sabanas</v>
      </c>
      <c r="F303" s="68" t="s">
        <v>12</v>
      </c>
      <c r="G303" s="70">
        <f>G302</f>
        <v>3329900</v>
      </c>
      <c r="H303" s="70" t="str">
        <f>H302&amp;"     "</f>
        <v xml:space="preserve">$     </v>
      </c>
      <c r="J303" t="e">
        <f>+INDEX(Hoja2!A:K,MATCH('ALL PRODUCTS'!B303,Hoja2!B:B,0),6)</f>
        <v>#N/A</v>
      </c>
      <c r="K303" s="79" t="e">
        <f>+INDEX(Hoja2!A:K,MATCH('ALL PRODUCTS'!B303,Hoja2!B:B,0),5)</f>
        <v>#N/A</v>
      </c>
      <c r="L303" s="86">
        <v>6399800</v>
      </c>
      <c r="M303" s="86">
        <v>3199900</v>
      </c>
    </row>
    <row r="304" spans="1:13">
      <c r="A304" t="s">
        <v>2695</v>
      </c>
      <c r="B304" s="68" t="s">
        <v>559</v>
      </c>
      <c r="C304" s="68" t="s">
        <v>562</v>
      </c>
      <c r="D304" s="9" t="s">
        <v>1906</v>
      </c>
      <c r="E304" s="69" t="str">
        <f>"     "&amp;E302</f>
        <v xml:space="preserve">     Combo Cama Hampton King + Colchón 1 Pill 26cm + Sabanas</v>
      </c>
      <c r="F304" s="68" t="s">
        <v>34</v>
      </c>
      <c r="G304" s="70">
        <f>G302</f>
        <v>3329900</v>
      </c>
      <c r="H304" s="70" t="str">
        <f>H302&amp;"     "</f>
        <v xml:space="preserve">$     </v>
      </c>
      <c r="J304" t="e">
        <f>+INDEX(Hoja2!A:K,MATCH('ALL PRODUCTS'!B304,Hoja2!B:B,0),6)</f>
        <v>#N/A</v>
      </c>
      <c r="K304" s="79" t="e">
        <f>+INDEX(Hoja2!A:K,MATCH('ALL PRODUCTS'!B304,Hoja2!B:B,0),5)</f>
        <v>#N/A</v>
      </c>
      <c r="L304" s="86">
        <v>6399800</v>
      </c>
      <c r="M304" s="86">
        <v>3199900</v>
      </c>
    </row>
    <row r="305" spans="1:13">
      <c r="A305" t="s">
        <v>2695</v>
      </c>
      <c r="B305" s="68" t="s">
        <v>559</v>
      </c>
      <c r="C305" s="68" t="s">
        <v>563</v>
      </c>
      <c r="D305" s="9" t="s">
        <v>1907</v>
      </c>
      <c r="E305" s="69" t="str">
        <f>"     "&amp;E302</f>
        <v xml:space="preserve">     Combo Cama Hampton King + Colchón 1 Pill 26cm + Sabanas</v>
      </c>
      <c r="F305" s="68" t="s">
        <v>300</v>
      </c>
      <c r="G305" s="70">
        <f>G302</f>
        <v>3329900</v>
      </c>
      <c r="H305" s="70" t="str">
        <f>H302&amp;"     "</f>
        <v xml:space="preserve">$     </v>
      </c>
      <c r="J305" t="e">
        <f>+INDEX(Hoja2!A:K,MATCH('ALL PRODUCTS'!B305,Hoja2!B:B,0),6)</f>
        <v>#N/A</v>
      </c>
      <c r="K305" s="79" t="e">
        <f>+INDEX(Hoja2!A:K,MATCH('ALL PRODUCTS'!B305,Hoja2!B:B,0),5)</f>
        <v>#N/A</v>
      </c>
      <c r="L305" s="86">
        <v>6399800</v>
      </c>
      <c r="M305" s="86">
        <v>3199900</v>
      </c>
    </row>
    <row r="306" spans="1:13">
      <c r="A306" t="s">
        <v>2695</v>
      </c>
      <c r="B306" s="68" t="s">
        <v>559</v>
      </c>
      <c r="C306" s="68" t="s">
        <v>564</v>
      </c>
      <c r="D306" s="9" t="s">
        <v>1908</v>
      </c>
      <c r="E306" s="69" t="str">
        <f>"     "&amp;E302</f>
        <v xml:space="preserve">     Combo Cama Hampton King + Colchón 1 Pill 26cm + Sabanas</v>
      </c>
      <c r="F306" s="68" t="s">
        <v>153</v>
      </c>
      <c r="G306" s="70">
        <f>G302</f>
        <v>3329900</v>
      </c>
      <c r="H306" s="70" t="str">
        <f>H302&amp;"     "</f>
        <v xml:space="preserve">$     </v>
      </c>
      <c r="J306" t="e">
        <f>+INDEX(Hoja2!A:K,MATCH('ALL PRODUCTS'!B306,Hoja2!B:B,0),6)</f>
        <v>#N/A</v>
      </c>
      <c r="K306" s="79" t="e">
        <f>+INDEX(Hoja2!A:K,MATCH('ALL PRODUCTS'!B306,Hoja2!B:B,0),5)</f>
        <v>#N/A</v>
      </c>
      <c r="L306" s="86">
        <v>6399800</v>
      </c>
      <c r="M306" s="86">
        <v>3199900</v>
      </c>
    </row>
    <row r="307" spans="1:13">
      <c r="A307" t="s">
        <v>2695</v>
      </c>
      <c r="B307" s="68" t="s">
        <v>559</v>
      </c>
      <c r="C307" s="68" t="s">
        <v>565</v>
      </c>
      <c r="D307" s="9" t="s">
        <v>1909</v>
      </c>
      <c r="E307" s="69" t="str">
        <f>"     "&amp;E302</f>
        <v xml:space="preserve">     Combo Cama Hampton King + Colchón 1 Pill 26cm + Sabanas</v>
      </c>
      <c r="F307" s="68" t="s">
        <v>350</v>
      </c>
      <c r="G307" s="70">
        <f>G302</f>
        <v>3329900</v>
      </c>
      <c r="H307" s="70" t="str">
        <f>H302&amp;"     "</f>
        <v xml:space="preserve">$     </v>
      </c>
      <c r="J307" t="e">
        <f>+INDEX(Hoja2!A:K,MATCH('ALL PRODUCTS'!B307,Hoja2!B:B,0),6)</f>
        <v>#N/A</v>
      </c>
      <c r="K307" s="79" t="e">
        <f>+INDEX(Hoja2!A:K,MATCH('ALL PRODUCTS'!B307,Hoja2!B:B,0),5)</f>
        <v>#N/A</v>
      </c>
      <c r="L307" s="86">
        <v>6399800</v>
      </c>
      <c r="M307" s="86">
        <v>3199900</v>
      </c>
    </row>
    <row r="308" spans="1:13">
      <c r="A308" t="s">
        <v>2695</v>
      </c>
      <c r="B308" s="68" t="s">
        <v>559</v>
      </c>
      <c r="C308" s="68" t="s">
        <v>566</v>
      </c>
      <c r="D308" s="9" t="s">
        <v>1910</v>
      </c>
      <c r="E308" s="69" t="str">
        <f>"     "&amp;E302</f>
        <v xml:space="preserve">     Combo Cama Hampton King + Colchón 1 Pill 26cm + Sabanas</v>
      </c>
      <c r="F308" s="68" t="s">
        <v>567</v>
      </c>
      <c r="G308" s="70">
        <f>G302</f>
        <v>3329900</v>
      </c>
      <c r="H308" s="70" t="str">
        <f>H302&amp;"     "</f>
        <v xml:space="preserve">$     </v>
      </c>
      <c r="J308" t="e">
        <f>+INDEX(Hoja2!A:K,MATCH('ALL PRODUCTS'!B308,Hoja2!B:B,0),6)</f>
        <v>#N/A</v>
      </c>
      <c r="K308" s="79" t="e">
        <f>+INDEX(Hoja2!A:K,MATCH('ALL PRODUCTS'!B308,Hoja2!B:B,0),5)</f>
        <v>#N/A</v>
      </c>
      <c r="L308" s="86">
        <v>6399800</v>
      </c>
      <c r="M308" s="86">
        <v>3199900</v>
      </c>
    </row>
    <row r="309" spans="1:13">
      <c r="A309" t="s">
        <v>2695</v>
      </c>
      <c r="B309" s="68" t="s">
        <v>559</v>
      </c>
      <c r="C309" s="68" t="s">
        <v>568</v>
      </c>
      <c r="D309" s="9" t="s">
        <v>1911</v>
      </c>
      <c r="E309" s="69" t="str">
        <f>"     "&amp;E302</f>
        <v xml:space="preserve">     Combo Cama Hampton King + Colchón 1 Pill 26cm + Sabanas</v>
      </c>
      <c r="F309" s="68" t="s">
        <v>54</v>
      </c>
      <c r="G309" s="70">
        <f>G302</f>
        <v>3329900</v>
      </c>
      <c r="H309" s="70" t="str">
        <f>H302&amp;"     "</f>
        <v xml:space="preserve">$     </v>
      </c>
      <c r="J309" t="e">
        <f>+INDEX(Hoja2!A:K,MATCH('ALL PRODUCTS'!B309,Hoja2!B:B,0),6)</f>
        <v>#N/A</v>
      </c>
      <c r="K309" s="79" t="e">
        <f>+INDEX(Hoja2!A:K,MATCH('ALL PRODUCTS'!B309,Hoja2!B:B,0),5)</f>
        <v>#N/A</v>
      </c>
      <c r="L309" s="86">
        <v>6399800</v>
      </c>
      <c r="M309" s="86">
        <v>3199900</v>
      </c>
    </row>
    <row r="310" spans="1:13">
      <c r="A310" t="s">
        <v>2695</v>
      </c>
      <c r="B310" s="68" t="s">
        <v>559</v>
      </c>
      <c r="C310" s="68" t="s">
        <v>569</v>
      </c>
      <c r="D310" s="9" t="s">
        <v>1912</v>
      </c>
      <c r="E310" s="69" t="str">
        <f>"     "&amp;E302</f>
        <v xml:space="preserve">     Combo Cama Hampton King + Colchón 1 Pill 26cm + Sabanas</v>
      </c>
      <c r="F310" s="68" t="s">
        <v>48</v>
      </c>
      <c r="G310" s="70">
        <f>G302</f>
        <v>3329900</v>
      </c>
      <c r="H310" s="70" t="str">
        <f>H302&amp;"     "</f>
        <v xml:space="preserve">$     </v>
      </c>
      <c r="J310" t="e">
        <f>+INDEX(Hoja2!A:K,MATCH('ALL PRODUCTS'!B310,Hoja2!B:B,0),6)</f>
        <v>#N/A</v>
      </c>
      <c r="K310" s="79" t="e">
        <f>+INDEX(Hoja2!A:K,MATCH('ALL PRODUCTS'!B310,Hoja2!B:B,0),5)</f>
        <v>#N/A</v>
      </c>
      <c r="L310" s="86">
        <v>6399800</v>
      </c>
      <c r="M310" s="86">
        <v>3199900</v>
      </c>
    </row>
    <row r="311" spans="1:13">
      <c r="A311" t="s">
        <v>2695</v>
      </c>
      <c r="B311" s="68" t="s">
        <v>559</v>
      </c>
      <c r="C311" s="68" t="s">
        <v>570</v>
      </c>
      <c r="D311" s="9" t="s">
        <v>1913</v>
      </c>
      <c r="E311" s="69" t="str">
        <f>"     "&amp;E302</f>
        <v xml:space="preserve">     Combo Cama Hampton King + Colchón 1 Pill 26cm + Sabanas</v>
      </c>
      <c r="F311" s="68" t="s">
        <v>36</v>
      </c>
      <c r="G311" s="70">
        <f>G302</f>
        <v>3329900</v>
      </c>
      <c r="H311" s="70" t="str">
        <f>H302&amp;"     "</f>
        <v xml:space="preserve">$     </v>
      </c>
      <c r="J311" t="e">
        <f>+INDEX(Hoja2!A:K,MATCH('ALL PRODUCTS'!B311,Hoja2!B:B,0),6)</f>
        <v>#N/A</v>
      </c>
      <c r="K311" s="79" t="e">
        <f>+INDEX(Hoja2!A:K,MATCH('ALL PRODUCTS'!B311,Hoja2!B:B,0),5)</f>
        <v>#N/A</v>
      </c>
      <c r="L311" s="86">
        <v>6399800</v>
      </c>
      <c r="M311" s="86">
        <v>3199900</v>
      </c>
    </row>
    <row r="312" spans="1:13">
      <c r="A312" t="s">
        <v>2695</v>
      </c>
      <c r="B312" s="68" t="s">
        <v>571</v>
      </c>
      <c r="C312" s="68"/>
      <c r="D312" s="68" t="s">
        <v>6</v>
      </c>
      <c r="E312" s="9" t="s">
        <v>572</v>
      </c>
      <c r="F312" s="68" t="s">
        <v>16</v>
      </c>
      <c r="G312" s="6">
        <v>3429900</v>
      </c>
      <c r="H312" s="6" t="s">
        <v>13</v>
      </c>
      <c r="I312">
        <v>3429900</v>
      </c>
      <c r="J312" t="e">
        <f>+INDEX(Hoja2!A:K,MATCH('ALL PRODUCTS'!B312,Hoja2!B:B,0),6)</f>
        <v>#N/A</v>
      </c>
      <c r="K312" s="79" t="e">
        <f>+INDEX(Hoja2!A:K,MATCH('ALL PRODUCTS'!B312,Hoja2!B:B,0),5)</f>
        <v>#N/A</v>
      </c>
      <c r="L312" s="86" t="e">
        <v>#N/A</v>
      </c>
      <c r="M312" s="86" t="e">
        <v>#N/A</v>
      </c>
    </row>
    <row r="313" spans="1:13">
      <c r="A313" t="s">
        <v>2695</v>
      </c>
      <c r="B313" s="68" t="s">
        <v>571</v>
      </c>
      <c r="C313" s="68" t="s">
        <v>573</v>
      </c>
      <c r="D313" s="9" t="s">
        <v>1914</v>
      </c>
      <c r="E313" s="69" t="str">
        <f>"     "&amp;E312</f>
        <v xml:space="preserve">     Combo Cama Gabor Queen + Colchón 1 Pill 26cm + Sabanas</v>
      </c>
      <c r="F313" s="68" t="s">
        <v>12</v>
      </c>
      <c r="G313" s="70">
        <f>G312</f>
        <v>3429900</v>
      </c>
      <c r="H313" s="70" t="str">
        <f>H312&amp;"     "</f>
        <v xml:space="preserve">$     </v>
      </c>
      <c r="J313" t="e">
        <f>+INDEX(Hoja2!A:K,MATCH('ALL PRODUCTS'!B313,Hoja2!B:B,0),6)</f>
        <v>#N/A</v>
      </c>
      <c r="K313" s="79" t="e">
        <f>+INDEX(Hoja2!A:K,MATCH('ALL PRODUCTS'!B313,Hoja2!B:B,0),5)</f>
        <v>#N/A</v>
      </c>
      <c r="L313" s="86">
        <v>6599800</v>
      </c>
      <c r="M313" s="86">
        <v>3299900</v>
      </c>
    </row>
    <row r="314" spans="1:13">
      <c r="A314" t="s">
        <v>2695</v>
      </c>
      <c r="B314" s="68" t="s">
        <v>571</v>
      </c>
      <c r="C314" s="68" t="s">
        <v>574</v>
      </c>
      <c r="D314" s="9" t="s">
        <v>1915</v>
      </c>
      <c r="E314" s="69" t="str">
        <f>"     "&amp;E312</f>
        <v xml:space="preserve">     Combo Cama Gabor Queen + Colchón 1 Pill 26cm + Sabanas</v>
      </c>
      <c r="F314" s="68" t="s">
        <v>34</v>
      </c>
      <c r="G314" s="70">
        <f>G312</f>
        <v>3429900</v>
      </c>
      <c r="H314" s="70" t="str">
        <f>H312&amp;"     "</f>
        <v xml:space="preserve">$     </v>
      </c>
      <c r="J314" t="e">
        <f>+INDEX(Hoja2!A:K,MATCH('ALL PRODUCTS'!B314,Hoja2!B:B,0),6)</f>
        <v>#N/A</v>
      </c>
      <c r="K314" s="79" t="e">
        <f>+INDEX(Hoja2!A:K,MATCH('ALL PRODUCTS'!B314,Hoja2!B:B,0),5)</f>
        <v>#N/A</v>
      </c>
      <c r="L314" s="86">
        <v>6599800</v>
      </c>
      <c r="M314" s="86">
        <v>3299900</v>
      </c>
    </row>
    <row r="315" spans="1:13">
      <c r="A315" t="s">
        <v>2695</v>
      </c>
      <c r="B315" s="68" t="s">
        <v>571</v>
      </c>
      <c r="C315" s="68" t="s">
        <v>575</v>
      </c>
      <c r="D315" s="9" t="s">
        <v>1916</v>
      </c>
      <c r="E315" s="69" t="str">
        <f>"     "&amp;E312</f>
        <v xml:space="preserve">     Combo Cama Gabor Queen + Colchón 1 Pill 26cm + Sabanas</v>
      </c>
      <c r="F315" s="68" t="s">
        <v>300</v>
      </c>
      <c r="G315" s="70">
        <f>G312</f>
        <v>3429900</v>
      </c>
      <c r="H315" s="70" t="str">
        <f>H312&amp;"     "</f>
        <v xml:space="preserve">$     </v>
      </c>
      <c r="J315" t="e">
        <f>+INDEX(Hoja2!A:K,MATCH('ALL PRODUCTS'!B315,Hoja2!B:B,0),6)</f>
        <v>#N/A</v>
      </c>
      <c r="K315" s="79" t="e">
        <f>+INDEX(Hoja2!A:K,MATCH('ALL PRODUCTS'!B315,Hoja2!B:B,0),5)</f>
        <v>#N/A</v>
      </c>
      <c r="L315" s="86">
        <v>6599800</v>
      </c>
      <c r="M315" s="86">
        <v>3299900</v>
      </c>
    </row>
    <row r="316" spans="1:13">
      <c r="A316" t="s">
        <v>2695</v>
      </c>
      <c r="B316" s="68" t="s">
        <v>571</v>
      </c>
      <c r="C316" s="68" t="s">
        <v>576</v>
      </c>
      <c r="D316" s="9" t="s">
        <v>1917</v>
      </c>
      <c r="E316" s="69" t="str">
        <f>"     "&amp;E312</f>
        <v xml:space="preserve">     Combo Cama Gabor Queen + Colchón 1 Pill 26cm + Sabanas</v>
      </c>
      <c r="F316" s="68" t="s">
        <v>302</v>
      </c>
      <c r="G316" s="70">
        <f>G312</f>
        <v>3429900</v>
      </c>
      <c r="H316" s="70" t="str">
        <f>H312&amp;"     "</f>
        <v xml:space="preserve">$     </v>
      </c>
      <c r="J316" t="e">
        <f>+INDEX(Hoja2!A:K,MATCH('ALL PRODUCTS'!B316,Hoja2!B:B,0),6)</f>
        <v>#N/A</v>
      </c>
      <c r="K316" s="79" t="e">
        <f>+INDEX(Hoja2!A:K,MATCH('ALL PRODUCTS'!B316,Hoja2!B:B,0),5)</f>
        <v>#N/A</v>
      </c>
      <c r="L316" s="86">
        <v>6599800</v>
      </c>
      <c r="M316" s="86">
        <v>3299900</v>
      </c>
    </row>
    <row r="317" spans="1:13">
      <c r="A317" t="s">
        <v>2695</v>
      </c>
      <c r="B317" s="68" t="s">
        <v>571</v>
      </c>
      <c r="C317" s="68" t="s">
        <v>577</v>
      </c>
      <c r="D317" s="9" t="s">
        <v>1918</v>
      </c>
      <c r="E317" s="69" t="str">
        <f>"     "&amp;E312</f>
        <v xml:space="preserve">     Combo Cama Gabor Queen + Colchón 1 Pill 26cm + Sabanas</v>
      </c>
      <c r="F317" s="68" t="s">
        <v>304</v>
      </c>
      <c r="G317" s="70">
        <f>G312</f>
        <v>3429900</v>
      </c>
      <c r="H317" s="70" t="str">
        <f>H312&amp;"     "</f>
        <v xml:space="preserve">$     </v>
      </c>
      <c r="J317" t="e">
        <f>+INDEX(Hoja2!A:K,MATCH('ALL PRODUCTS'!B317,Hoja2!B:B,0),6)</f>
        <v>#N/A</v>
      </c>
      <c r="K317" s="79" t="e">
        <f>+INDEX(Hoja2!A:K,MATCH('ALL PRODUCTS'!B317,Hoja2!B:B,0),5)</f>
        <v>#N/A</v>
      </c>
      <c r="L317" s="86">
        <v>6599800</v>
      </c>
      <c r="M317" s="86">
        <v>3299900</v>
      </c>
    </row>
    <row r="318" spans="1:13">
      <c r="A318" t="s">
        <v>2695</v>
      </c>
      <c r="B318" s="68" t="s">
        <v>571</v>
      </c>
      <c r="C318" s="68" t="s">
        <v>578</v>
      </c>
      <c r="D318" s="9" t="s">
        <v>1919</v>
      </c>
      <c r="E318" s="69" t="str">
        <f>"     "&amp;E312</f>
        <v xml:space="preserve">     Combo Cama Gabor Queen + Colchón 1 Pill 26cm + Sabanas</v>
      </c>
      <c r="F318" s="68" t="s">
        <v>297</v>
      </c>
      <c r="G318" s="70">
        <f>G312</f>
        <v>3429900</v>
      </c>
      <c r="H318" s="70" t="str">
        <f>H312&amp;"     "</f>
        <v xml:space="preserve">$     </v>
      </c>
      <c r="J318" t="e">
        <f>+INDEX(Hoja2!A:K,MATCH('ALL PRODUCTS'!B318,Hoja2!B:B,0),6)</f>
        <v>#N/A</v>
      </c>
      <c r="K318" s="79" t="e">
        <f>+INDEX(Hoja2!A:K,MATCH('ALL PRODUCTS'!B318,Hoja2!B:B,0),5)</f>
        <v>#N/A</v>
      </c>
      <c r="L318" s="86">
        <v>6599800</v>
      </c>
      <c r="M318" s="86">
        <v>3299900</v>
      </c>
    </row>
    <row r="319" spans="1:13">
      <c r="A319" t="s">
        <v>2695</v>
      </c>
      <c r="B319" s="68" t="s">
        <v>571</v>
      </c>
      <c r="C319" s="68" t="s">
        <v>579</v>
      </c>
      <c r="D319" s="9" t="s">
        <v>1920</v>
      </c>
      <c r="E319" s="69" t="str">
        <f>"     "&amp;E312</f>
        <v xml:space="preserve">     Combo Cama Gabor Queen + Colchón 1 Pill 26cm + Sabanas</v>
      </c>
      <c r="F319" s="68" t="s">
        <v>306</v>
      </c>
      <c r="G319" s="70">
        <f>G312</f>
        <v>3429900</v>
      </c>
      <c r="H319" s="70" t="str">
        <f>H312&amp;"     "</f>
        <v xml:space="preserve">$     </v>
      </c>
      <c r="J319" t="e">
        <f>+INDEX(Hoja2!A:K,MATCH('ALL PRODUCTS'!B319,Hoja2!B:B,0),6)</f>
        <v>#N/A</v>
      </c>
      <c r="K319" s="79" t="e">
        <f>+INDEX(Hoja2!A:K,MATCH('ALL PRODUCTS'!B319,Hoja2!B:B,0),5)</f>
        <v>#N/A</v>
      </c>
      <c r="L319" s="86">
        <v>6599800</v>
      </c>
      <c r="M319" s="86">
        <v>3299900</v>
      </c>
    </row>
    <row r="320" spans="1:13">
      <c r="A320" t="s">
        <v>2695</v>
      </c>
      <c r="B320" s="68" t="s">
        <v>571</v>
      </c>
      <c r="C320" s="68" t="s">
        <v>580</v>
      </c>
      <c r="D320" s="9" t="s">
        <v>1921</v>
      </c>
      <c r="E320" s="69" t="str">
        <f>"     "&amp;E312</f>
        <v xml:space="preserve">     Combo Cama Gabor Queen + Colchón 1 Pill 26cm + Sabanas</v>
      </c>
      <c r="F320" s="68" t="s">
        <v>48</v>
      </c>
      <c r="G320" s="70">
        <f>G312</f>
        <v>3429900</v>
      </c>
      <c r="H320" s="70" t="str">
        <f>H312&amp;"     "</f>
        <v xml:space="preserve">$     </v>
      </c>
      <c r="J320" t="e">
        <f>+INDEX(Hoja2!A:K,MATCH('ALL PRODUCTS'!B320,Hoja2!B:B,0),6)</f>
        <v>#N/A</v>
      </c>
      <c r="K320" s="79" t="e">
        <f>+INDEX(Hoja2!A:K,MATCH('ALL PRODUCTS'!B320,Hoja2!B:B,0),5)</f>
        <v>#N/A</v>
      </c>
      <c r="L320" s="86">
        <v>6599800</v>
      </c>
      <c r="M320" s="86">
        <v>3299900</v>
      </c>
    </row>
    <row r="321" spans="1:13">
      <c r="A321" t="s">
        <v>2695</v>
      </c>
      <c r="B321" s="68" t="s">
        <v>571</v>
      </c>
      <c r="C321" s="68" t="s">
        <v>581</v>
      </c>
      <c r="D321" s="9" t="s">
        <v>1922</v>
      </c>
      <c r="E321" s="69" t="str">
        <f>"     "&amp;E312</f>
        <v xml:space="preserve">     Combo Cama Gabor Queen + Colchón 1 Pill 26cm + Sabanas</v>
      </c>
      <c r="F321" s="68" t="s">
        <v>36</v>
      </c>
      <c r="G321" s="70">
        <f>G312</f>
        <v>3429900</v>
      </c>
      <c r="H321" s="70" t="str">
        <f>H312&amp;"     "</f>
        <v xml:space="preserve">$     </v>
      </c>
      <c r="J321" t="e">
        <f>+INDEX(Hoja2!A:K,MATCH('ALL PRODUCTS'!B321,Hoja2!B:B,0),6)</f>
        <v>#N/A</v>
      </c>
      <c r="K321" s="79" t="e">
        <f>+INDEX(Hoja2!A:K,MATCH('ALL PRODUCTS'!B321,Hoja2!B:B,0),5)</f>
        <v>#N/A</v>
      </c>
      <c r="L321" s="86">
        <v>6599800</v>
      </c>
      <c r="M321" s="86">
        <v>3299900</v>
      </c>
    </row>
    <row r="322" spans="1:13">
      <c r="A322" t="s">
        <v>2695</v>
      </c>
      <c r="B322" s="68" t="s">
        <v>582</v>
      </c>
      <c r="C322" s="68"/>
      <c r="D322" s="68" t="s">
        <v>6</v>
      </c>
      <c r="E322" s="9" t="s">
        <v>583</v>
      </c>
      <c r="F322" s="68" t="s">
        <v>16</v>
      </c>
      <c r="G322" s="6">
        <v>3119900</v>
      </c>
      <c r="H322" s="6" t="s">
        <v>13</v>
      </c>
      <c r="I322">
        <v>3119900</v>
      </c>
      <c r="J322" t="e">
        <f>+INDEX(Hoja2!A:K,MATCH('ALL PRODUCTS'!B322,Hoja2!B:B,0),6)</f>
        <v>#N/A</v>
      </c>
      <c r="K322" s="79" t="e">
        <f>+INDEX(Hoja2!A:K,MATCH('ALL PRODUCTS'!B322,Hoja2!B:B,0),5)</f>
        <v>#N/A</v>
      </c>
      <c r="L322" s="86" t="e">
        <v>#N/A</v>
      </c>
      <c r="M322" s="86" t="e">
        <v>#N/A</v>
      </c>
    </row>
    <row r="323" spans="1:13">
      <c r="A323" t="s">
        <v>2695</v>
      </c>
      <c r="B323" s="68" t="s">
        <v>582</v>
      </c>
      <c r="C323" s="68" t="s">
        <v>584</v>
      </c>
      <c r="D323" s="9" t="s">
        <v>1923</v>
      </c>
      <c r="E323" s="69" t="str">
        <f>"     "&amp;E322</f>
        <v xml:space="preserve">     Combo Cama Mousai Doble + Colchón 1 Pill 26cm + Sabanas</v>
      </c>
      <c r="F323" s="68" t="s">
        <v>12</v>
      </c>
      <c r="G323" s="70">
        <f>G322</f>
        <v>3119900</v>
      </c>
      <c r="H323" s="70" t="str">
        <f>H322&amp;"     "</f>
        <v xml:space="preserve">$     </v>
      </c>
      <c r="J323" t="e">
        <f>+INDEX(Hoja2!A:K,MATCH('ALL PRODUCTS'!B323,Hoja2!B:B,0),6)</f>
        <v>#N/A</v>
      </c>
      <c r="K323" s="79" t="e">
        <f>+INDEX(Hoja2!A:K,MATCH('ALL PRODUCTS'!B323,Hoja2!B:B,0),5)</f>
        <v>#N/A</v>
      </c>
      <c r="L323" s="86">
        <v>5999800</v>
      </c>
      <c r="M323" s="86">
        <v>2999900</v>
      </c>
    </row>
    <row r="324" spans="1:13">
      <c r="A324" t="s">
        <v>2695</v>
      </c>
      <c r="B324" s="68" t="s">
        <v>582</v>
      </c>
      <c r="C324" s="68" t="s">
        <v>585</v>
      </c>
      <c r="D324" s="9" t="s">
        <v>1924</v>
      </c>
      <c r="E324" s="69" t="str">
        <f>"     "&amp;E322</f>
        <v xml:space="preserve">     Combo Cama Mousai Doble + Colchón 1 Pill 26cm + Sabanas</v>
      </c>
      <c r="F324" s="68" t="s">
        <v>34</v>
      </c>
      <c r="G324" s="70">
        <f>G322</f>
        <v>3119900</v>
      </c>
      <c r="H324" s="70" t="str">
        <f>H322&amp;"     "</f>
        <v xml:space="preserve">$     </v>
      </c>
      <c r="J324" t="e">
        <f>+INDEX(Hoja2!A:K,MATCH('ALL PRODUCTS'!B324,Hoja2!B:B,0),6)</f>
        <v>#N/A</v>
      </c>
      <c r="K324" s="79" t="e">
        <f>+INDEX(Hoja2!A:K,MATCH('ALL PRODUCTS'!B324,Hoja2!B:B,0),5)</f>
        <v>#N/A</v>
      </c>
      <c r="L324" s="86">
        <v>5999800</v>
      </c>
      <c r="M324" s="86">
        <v>2999900</v>
      </c>
    </row>
    <row r="325" spans="1:13">
      <c r="A325" t="s">
        <v>2695</v>
      </c>
      <c r="B325" s="68" t="s">
        <v>582</v>
      </c>
      <c r="C325" s="68" t="s">
        <v>586</v>
      </c>
      <c r="D325" s="9" t="s">
        <v>1925</v>
      </c>
      <c r="E325" s="69" t="str">
        <f>"     "&amp;E322</f>
        <v xml:space="preserve">     Combo Cama Mousai Doble + Colchón 1 Pill 26cm + Sabanas</v>
      </c>
      <c r="F325" s="68" t="s">
        <v>300</v>
      </c>
      <c r="G325" s="70">
        <f>G322</f>
        <v>3119900</v>
      </c>
      <c r="H325" s="70" t="str">
        <f>H322&amp;"     "</f>
        <v xml:space="preserve">$     </v>
      </c>
      <c r="J325" t="e">
        <f>+INDEX(Hoja2!A:K,MATCH('ALL PRODUCTS'!B325,Hoja2!B:B,0),6)</f>
        <v>#N/A</v>
      </c>
      <c r="K325" s="79" t="e">
        <f>+INDEX(Hoja2!A:K,MATCH('ALL PRODUCTS'!B325,Hoja2!B:B,0),5)</f>
        <v>#N/A</v>
      </c>
      <c r="L325" s="86">
        <v>5999800</v>
      </c>
      <c r="M325" s="86">
        <v>2999900</v>
      </c>
    </row>
    <row r="326" spans="1:13">
      <c r="A326" t="s">
        <v>2695</v>
      </c>
      <c r="B326" s="68" t="s">
        <v>582</v>
      </c>
      <c r="C326" s="68" t="s">
        <v>587</v>
      </c>
      <c r="D326" s="9" t="s">
        <v>1926</v>
      </c>
      <c r="E326" s="69" t="str">
        <f>"     "&amp;E322</f>
        <v xml:space="preserve">     Combo Cama Mousai Doble + Colchón 1 Pill 26cm + Sabanas</v>
      </c>
      <c r="F326" s="68" t="s">
        <v>302</v>
      </c>
      <c r="G326" s="70">
        <f>G322</f>
        <v>3119900</v>
      </c>
      <c r="H326" s="70" t="str">
        <f>H322&amp;"     "</f>
        <v xml:space="preserve">$     </v>
      </c>
      <c r="J326" t="e">
        <f>+INDEX(Hoja2!A:K,MATCH('ALL PRODUCTS'!B326,Hoja2!B:B,0),6)</f>
        <v>#N/A</v>
      </c>
      <c r="K326" s="79" t="e">
        <f>+INDEX(Hoja2!A:K,MATCH('ALL PRODUCTS'!B326,Hoja2!B:B,0),5)</f>
        <v>#N/A</v>
      </c>
      <c r="L326" s="86">
        <v>5999800</v>
      </c>
      <c r="M326" s="86">
        <v>2999900</v>
      </c>
    </row>
    <row r="327" spans="1:13">
      <c r="A327" t="s">
        <v>2695</v>
      </c>
      <c r="B327" s="68" t="s">
        <v>582</v>
      </c>
      <c r="C327" s="68" t="s">
        <v>588</v>
      </c>
      <c r="D327" s="9" t="s">
        <v>1927</v>
      </c>
      <c r="E327" s="69" t="str">
        <f>"     "&amp;E322</f>
        <v xml:space="preserve">     Combo Cama Mousai Doble + Colchón 1 Pill 26cm + Sabanas</v>
      </c>
      <c r="F327" s="68" t="s">
        <v>304</v>
      </c>
      <c r="G327" s="70">
        <f>G322</f>
        <v>3119900</v>
      </c>
      <c r="H327" s="70" t="str">
        <f>H322&amp;"     "</f>
        <v xml:space="preserve">$     </v>
      </c>
      <c r="J327" t="e">
        <f>+INDEX(Hoja2!A:K,MATCH('ALL PRODUCTS'!B327,Hoja2!B:B,0),6)</f>
        <v>#N/A</v>
      </c>
      <c r="K327" s="79" t="e">
        <f>+INDEX(Hoja2!A:K,MATCH('ALL PRODUCTS'!B327,Hoja2!B:B,0),5)</f>
        <v>#N/A</v>
      </c>
      <c r="L327" s="86">
        <v>5999800</v>
      </c>
      <c r="M327" s="86">
        <v>2999900</v>
      </c>
    </row>
    <row r="328" spans="1:13">
      <c r="A328" t="s">
        <v>2695</v>
      </c>
      <c r="B328" s="68" t="s">
        <v>582</v>
      </c>
      <c r="C328" s="68" t="s">
        <v>589</v>
      </c>
      <c r="D328" s="9" t="s">
        <v>1928</v>
      </c>
      <c r="E328" s="69" t="str">
        <f>"     "&amp;E322</f>
        <v xml:space="preserve">     Combo Cama Mousai Doble + Colchón 1 Pill 26cm + Sabanas</v>
      </c>
      <c r="F328" s="68" t="s">
        <v>297</v>
      </c>
      <c r="G328" s="70">
        <f>G322</f>
        <v>3119900</v>
      </c>
      <c r="H328" s="70" t="str">
        <f>H322&amp;"     "</f>
        <v xml:space="preserve">$     </v>
      </c>
      <c r="J328" t="e">
        <f>+INDEX(Hoja2!A:K,MATCH('ALL PRODUCTS'!B328,Hoja2!B:B,0),6)</f>
        <v>#N/A</v>
      </c>
      <c r="K328" s="79" t="e">
        <f>+INDEX(Hoja2!A:K,MATCH('ALL PRODUCTS'!B328,Hoja2!B:B,0),5)</f>
        <v>#N/A</v>
      </c>
      <c r="L328" s="86">
        <v>5999800</v>
      </c>
      <c r="M328" s="86">
        <v>2999900</v>
      </c>
    </row>
    <row r="329" spans="1:13">
      <c r="A329" t="s">
        <v>2695</v>
      </c>
      <c r="B329" s="68" t="s">
        <v>582</v>
      </c>
      <c r="C329" s="68" t="s">
        <v>590</v>
      </c>
      <c r="D329" s="9" t="s">
        <v>1929</v>
      </c>
      <c r="E329" s="69" t="str">
        <f>"     "&amp;E322</f>
        <v xml:space="preserve">     Combo Cama Mousai Doble + Colchón 1 Pill 26cm + Sabanas</v>
      </c>
      <c r="F329" s="68" t="s">
        <v>306</v>
      </c>
      <c r="G329" s="70">
        <f>G322</f>
        <v>3119900</v>
      </c>
      <c r="H329" s="70" t="str">
        <f>H322&amp;"     "</f>
        <v xml:space="preserve">$     </v>
      </c>
      <c r="J329" t="e">
        <f>+INDEX(Hoja2!A:K,MATCH('ALL PRODUCTS'!B329,Hoja2!B:B,0),6)</f>
        <v>#N/A</v>
      </c>
      <c r="K329" s="79" t="e">
        <f>+INDEX(Hoja2!A:K,MATCH('ALL PRODUCTS'!B329,Hoja2!B:B,0),5)</f>
        <v>#N/A</v>
      </c>
      <c r="L329" s="86">
        <v>5999800</v>
      </c>
      <c r="M329" s="86">
        <v>2999900</v>
      </c>
    </row>
    <row r="330" spans="1:13">
      <c r="A330" t="s">
        <v>2695</v>
      </c>
      <c r="B330" s="68" t="s">
        <v>582</v>
      </c>
      <c r="C330" s="68" t="s">
        <v>591</v>
      </c>
      <c r="D330" s="9" t="s">
        <v>1930</v>
      </c>
      <c r="E330" s="69" t="str">
        <f>"     "&amp;E322</f>
        <v xml:space="preserve">     Combo Cama Mousai Doble + Colchón 1 Pill 26cm + Sabanas</v>
      </c>
      <c r="F330" s="68" t="s">
        <v>48</v>
      </c>
      <c r="G330" s="70">
        <f>G322</f>
        <v>3119900</v>
      </c>
      <c r="H330" s="70" t="str">
        <f>H322&amp;"     "</f>
        <v xml:space="preserve">$     </v>
      </c>
      <c r="J330" t="e">
        <f>+INDEX(Hoja2!A:K,MATCH('ALL PRODUCTS'!B330,Hoja2!B:B,0),6)</f>
        <v>#N/A</v>
      </c>
      <c r="K330" s="79" t="e">
        <f>+INDEX(Hoja2!A:K,MATCH('ALL PRODUCTS'!B330,Hoja2!B:B,0),5)</f>
        <v>#N/A</v>
      </c>
      <c r="L330" s="86">
        <v>5999800</v>
      </c>
      <c r="M330" s="86">
        <v>2999900</v>
      </c>
    </row>
    <row r="331" spans="1:13">
      <c r="A331" t="s">
        <v>2695</v>
      </c>
      <c r="B331" s="68" t="s">
        <v>582</v>
      </c>
      <c r="C331" s="68" t="s">
        <v>592</v>
      </c>
      <c r="D331" s="9" t="s">
        <v>1931</v>
      </c>
      <c r="E331" s="69" t="str">
        <f>"     "&amp;E322</f>
        <v xml:space="preserve">     Combo Cama Mousai Doble + Colchón 1 Pill 26cm + Sabanas</v>
      </c>
      <c r="F331" s="68" t="s">
        <v>36</v>
      </c>
      <c r="G331" s="70">
        <f>G322</f>
        <v>3119900</v>
      </c>
      <c r="H331" s="70" t="str">
        <f>H322&amp;"     "</f>
        <v xml:space="preserve">$     </v>
      </c>
      <c r="J331" t="e">
        <f>+INDEX(Hoja2!A:K,MATCH('ALL PRODUCTS'!B331,Hoja2!B:B,0),6)</f>
        <v>#N/A</v>
      </c>
      <c r="K331" s="79" t="e">
        <f>+INDEX(Hoja2!A:K,MATCH('ALL PRODUCTS'!B331,Hoja2!B:B,0),5)</f>
        <v>#N/A</v>
      </c>
      <c r="L331" s="86">
        <v>5999800</v>
      </c>
      <c r="M331" s="86">
        <v>2999900</v>
      </c>
    </row>
    <row r="332" spans="1:13">
      <c r="A332" t="s">
        <v>2695</v>
      </c>
      <c r="B332" s="68" t="s">
        <v>593</v>
      </c>
      <c r="C332" s="68"/>
      <c r="D332" s="68" t="s">
        <v>6</v>
      </c>
      <c r="E332" s="9" t="s">
        <v>594</v>
      </c>
      <c r="F332" s="68" t="s">
        <v>16</v>
      </c>
      <c r="G332" s="6">
        <v>3119900</v>
      </c>
      <c r="H332" s="6" t="s">
        <v>13</v>
      </c>
      <c r="I332">
        <v>3119900</v>
      </c>
      <c r="J332" t="e">
        <f>+INDEX(Hoja2!A:K,MATCH('ALL PRODUCTS'!B332,Hoja2!B:B,0),6)</f>
        <v>#N/A</v>
      </c>
      <c r="K332" s="79" t="e">
        <f>+INDEX(Hoja2!A:K,MATCH('ALL PRODUCTS'!B332,Hoja2!B:B,0),5)</f>
        <v>#N/A</v>
      </c>
      <c r="L332" s="86" t="e">
        <v>#N/A</v>
      </c>
      <c r="M332" s="86" t="e">
        <v>#N/A</v>
      </c>
    </row>
    <row r="333" spans="1:13">
      <c r="A333" t="s">
        <v>2695</v>
      </c>
      <c r="B333" s="68" t="s">
        <v>593</v>
      </c>
      <c r="C333" s="68" t="s">
        <v>595</v>
      </c>
      <c r="D333" s="9" t="s">
        <v>1932</v>
      </c>
      <c r="E333" s="69" t="str">
        <f>"     "&amp;E332</f>
        <v xml:space="preserve">     Combo Cama Hampton Queen+ Colchón 1 Pill 26cm + Sabanas</v>
      </c>
      <c r="F333" s="68" t="s">
        <v>12</v>
      </c>
      <c r="G333" s="70">
        <f>G332</f>
        <v>3119900</v>
      </c>
      <c r="H333" s="70" t="str">
        <f>H332&amp;"     "</f>
        <v xml:space="preserve">$     </v>
      </c>
      <c r="J333" t="e">
        <f>+INDEX(Hoja2!A:K,MATCH('ALL PRODUCTS'!B333,Hoja2!B:B,0),6)</f>
        <v>#N/A</v>
      </c>
      <c r="K333" s="79" t="e">
        <f>+INDEX(Hoja2!A:K,MATCH('ALL PRODUCTS'!B333,Hoja2!B:B,0),5)</f>
        <v>#N/A</v>
      </c>
      <c r="L333" s="86">
        <v>5999800</v>
      </c>
      <c r="M333" s="86">
        <v>2999900</v>
      </c>
    </row>
    <row r="334" spans="1:13">
      <c r="A334" t="s">
        <v>2695</v>
      </c>
      <c r="B334" s="68" t="s">
        <v>593</v>
      </c>
      <c r="C334" s="68" t="s">
        <v>596</v>
      </c>
      <c r="D334" s="9" t="s">
        <v>1933</v>
      </c>
      <c r="E334" s="69" t="str">
        <f>"     "&amp;E332</f>
        <v xml:space="preserve">     Combo Cama Hampton Queen+ Colchón 1 Pill 26cm + Sabanas</v>
      </c>
      <c r="F334" s="68" t="s">
        <v>34</v>
      </c>
      <c r="G334" s="70">
        <f>G332</f>
        <v>3119900</v>
      </c>
      <c r="H334" s="70" t="str">
        <f>H332&amp;"     "</f>
        <v xml:space="preserve">$     </v>
      </c>
      <c r="J334" t="e">
        <f>+INDEX(Hoja2!A:K,MATCH('ALL PRODUCTS'!B334,Hoja2!B:B,0),6)</f>
        <v>#N/A</v>
      </c>
      <c r="K334" s="79" t="e">
        <f>+INDEX(Hoja2!A:K,MATCH('ALL PRODUCTS'!B334,Hoja2!B:B,0),5)</f>
        <v>#N/A</v>
      </c>
      <c r="L334" s="86">
        <v>5999800</v>
      </c>
      <c r="M334" s="86">
        <v>2999900</v>
      </c>
    </row>
    <row r="335" spans="1:13">
      <c r="A335" t="s">
        <v>2695</v>
      </c>
      <c r="B335" s="68" t="s">
        <v>593</v>
      </c>
      <c r="C335" s="68" t="s">
        <v>597</v>
      </c>
      <c r="D335" s="9" t="s">
        <v>1934</v>
      </c>
      <c r="E335" s="69" t="str">
        <f>"     "&amp;E332</f>
        <v xml:space="preserve">     Combo Cama Hampton Queen+ Colchón 1 Pill 26cm + Sabanas</v>
      </c>
      <c r="F335" s="68" t="s">
        <v>300</v>
      </c>
      <c r="G335" s="70">
        <f>G332</f>
        <v>3119900</v>
      </c>
      <c r="H335" s="70" t="str">
        <f>H332&amp;"     "</f>
        <v xml:space="preserve">$     </v>
      </c>
      <c r="J335" t="e">
        <f>+INDEX(Hoja2!A:K,MATCH('ALL PRODUCTS'!B335,Hoja2!B:B,0),6)</f>
        <v>#N/A</v>
      </c>
      <c r="K335" s="79" t="e">
        <f>+INDEX(Hoja2!A:K,MATCH('ALL PRODUCTS'!B335,Hoja2!B:B,0),5)</f>
        <v>#N/A</v>
      </c>
      <c r="L335" s="86">
        <v>5999800</v>
      </c>
      <c r="M335" s="86">
        <v>2999900</v>
      </c>
    </row>
    <row r="336" spans="1:13">
      <c r="A336" t="s">
        <v>2695</v>
      </c>
      <c r="B336" s="68" t="s">
        <v>593</v>
      </c>
      <c r="C336" s="68" t="s">
        <v>598</v>
      </c>
      <c r="D336" s="9" t="s">
        <v>1935</v>
      </c>
      <c r="E336" s="69" t="str">
        <f>"     "&amp;E332</f>
        <v xml:space="preserve">     Combo Cama Hampton Queen+ Colchón 1 Pill 26cm + Sabanas</v>
      </c>
      <c r="F336" s="68" t="s">
        <v>153</v>
      </c>
      <c r="G336" s="70">
        <f>G332</f>
        <v>3119900</v>
      </c>
      <c r="H336" s="70" t="str">
        <f>H332&amp;"     "</f>
        <v xml:space="preserve">$     </v>
      </c>
      <c r="J336" t="e">
        <f>+INDEX(Hoja2!A:K,MATCH('ALL PRODUCTS'!B336,Hoja2!B:B,0),6)</f>
        <v>#N/A</v>
      </c>
      <c r="K336" s="79" t="e">
        <f>+INDEX(Hoja2!A:K,MATCH('ALL PRODUCTS'!B336,Hoja2!B:B,0),5)</f>
        <v>#N/A</v>
      </c>
      <c r="L336" s="86">
        <v>5999800</v>
      </c>
      <c r="M336" s="86">
        <v>2999900</v>
      </c>
    </row>
    <row r="337" spans="1:13">
      <c r="A337" t="s">
        <v>2695</v>
      </c>
      <c r="B337" s="68" t="s">
        <v>593</v>
      </c>
      <c r="C337" s="68" t="s">
        <v>599</v>
      </c>
      <c r="D337" s="9" t="s">
        <v>1936</v>
      </c>
      <c r="E337" s="69" t="str">
        <f>"     "&amp;E332</f>
        <v xml:space="preserve">     Combo Cama Hampton Queen+ Colchón 1 Pill 26cm + Sabanas</v>
      </c>
      <c r="F337" s="68" t="s">
        <v>350</v>
      </c>
      <c r="G337" s="70">
        <f>G332</f>
        <v>3119900</v>
      </c>
      <c r="H337" s="70" t="str">
        <f>H332&amp;"     "</f>
        <v xml:space="preserve">$     </v>
      </c>
      <c r="J337" t="e">
        <f>+INDEX(Hoja2!A:K,MATCH('ALL PRODUCTS'!B337,Hoja2!B:B,0),6)</f>
        <v>#N/A</v>
      </c>
      <c r="K337" s="79" t="e">
        <f>+INDEX(Hoja2!A:K,MATCH('ALL PRODUCTS'!B337,Hoja2!B:B,0),5)</f>
        <v>#N/A</v>
      </c>
      <c r="L337" s="86">
        <v>5999800</v>
      </c>
      <c r="M337" s="86">
        <v>2999900</v>
      </c>
    </row>
    <row r="338" spans="1:13">
      <c r="A338" t="s">
        <v>2695</v>
      </c>
      <c r="B338" s="68" t="s">
        <v>593</v>
      </c>
      <c r="C338" s="68" t="s">
        <v>600</v>
      </c>
      <c r="D338" s="9" t="s">
        <v>1937</v>
      </c>
      <c r="E338" s="69" t="str">
        <f>"     "&amp;E332</f>
        <v xml:space="preserve">     Combo Cama Hampton Queen+ Colchón 1 Pill 26cm + Sabanas</v>
      </c>
      <c r="F338" s="68" t="s">
        <v>567</v>
      </c>
      <c r="G338" s="70">
        <f>G332</f>
        <v>3119900</v>
      </c>
      <c r="H338" s="70" t="str">
        <f>H332&amp;"     "</f>
        <v xml:space="preserve">$     </v>
      </c>
      <c r="J338" t="e">
        <f>+INDEX(Hoja2!A:K,MATCH('ALL PRODUCTS'!B338,Hoja2!B:B,0),6)</f>
        <v>#N/A</v>
      </c>
      <c r="K338" s="79" t="e">
        <f>+INDEX(Hoja2!A:K,MATCH('ALL PRODUCTS'!B338,Hoja2!B:B,0),5)</f>
        <v>#N/A</v>
      </c>
      <c r="L338" s="86">
        <v>5999800</v>
      </c>
      <c r="M338" s="86">
        <v>2999900</v>
      </c>
    </row>
    <row r="339" spans="1:13">
      <c r="A339" t="s">
        <v>2695</v>
      </c>
      <c r="B339" s="68" t="s">
        <v>593</v>
      </c>
      <c r="C339" s="68" t="s">
        <v>601</v>
      </c>
      <c r="D339" s="9" t="s">
        <v>1938</v>
      </c>
      <c r="E339" s="69" t="str">
        <f>"     "&amp;E332</f>
        <v xml:space="preserve">     Combo Cama Hampton Queen+ Colchón 1 Pill 26cm + Sabanas</v>
      </c>
      <c r="F339" s="68" t="s">
        <v>54</v>
      </c>
      <c r="G339" s="70">
        <f>G332</f>
        <v>3119900</v>
      </c>
      <c r="H339" s="70" t="str">
        <f>H332&amp;"     "</f>
        <v xml:space="preserve">$     </v>
      </c>
      <c r="J339" t="e">
        <f>+INDEX(Hoja2!A:K,MATCH('ALL PRODUCTS'!B339,Hoja2!B:B,0),6)</f>
        <v>#N/A</v>
      </c>
      <c r="K339" s="79" t="e">
        <f>+INDEX(Hoja2!A:K,MATCH('ALL PRODUCTS'!B339,Hoja2!B:B,0),5)</f>
        <v>#N/A</v>
      </c>
      <c r="L339" s="86">
        <v>5999800</v>
      </c>
      <c r="M339" s="86">
        <v>2999900</v>
      </c>
    </row>
    <row r="340" spans="1:13">
      <c r="A340" t="s">
        <v>2695</v>
      </c>
      <c r="B340" s="68" t="s">
        <v>593</v>
      </c>
      <c r="C340" s="68" t="s">
        <v>602</v>
      </c>
      <c r="D340" s="9" t="s">
        <v>1939</v>
      </c>
      <c r="E340" s="69" t="str">
        <f>"     "&amp;E332</f>
        <v xml:space="preserve">     Combo Cama Hampton Queen+ Colchón 1 Pill 26cm + Sabanas</v>
      </c>
      <c r="F340" s="68" t="s">
        <v>48</v>
      </c>
      <c r="G340" s="70">
        <f>G332</f>
        <v>3119900</v>
      </c>
      <c r="H340" s="70" t="str">
        <f>H332&amp;"     "</f>
        <v xml:space="preserve">$     </v>
      </c>
      <c r="J340" t="e">
        <f>+INDEX(Hoja2!A:K,MATCH('ALL PRODUCTS'!B340,Hoja2!B:B,0),6)</f>
        <v>#N/A</v>
      </c>
      <c r="K340" s="79" t="e">
        <f>+INDEX(Hoja2!A:K,MATCH('ALL PRODUCTS'!B340,Hoja2!B:B,0),5)</f>
        <v>#N/A</v>
      </c>
      <c r="L340" s="86">
        <v>5999800</v>
      </c>
      <c r="M340" s="86">
        <v>2999900</v>
      </c>
    </row>
    <row r="341" spans="1:13">
      <c r="A341" t="s">
        <v>2695</v>
      </c>
      <c r="B341" s="68" t="s">
        <v>593</v>
      </c>
      <c r="C341" s="68" t="s">
        <v>603</v>
      </c>
      <c r="D341" s="9" t="s">
        <v>1940</v>
      </c>
      <c r="E341" s="69" t="str">
        <f>"     "&amp;E332</f>
        <v xml:space="preserve">     Combo Cama Hampton Queen+ Colchón 1 Pill 26cm + Sabanas</v>
      </c>
      <c r="F341" s="68" t="s">
        <v>36</v>
      </c>
      <c r="G341" s="70">
        <f>G332</f>
        <v>3119900</v>
      </c>
      <c r="H341" s="70" t="str">
        <f>H332&amp;"     "</f>
        <v xml:space="preserve">$     </v>
      </c>
      <c r="J341" t="e">
        <f>+INDEX(Hoja2!A:K,MATCH('ALL PRODUCTS'!B341,Hoja2!B:B,0),6)</f>
        <v>#N/A</v>
      </c>
      <c r="K341" s="79" t="e">
        <f>+INDEX(Hoja2!A:K,MATCH('ALL PRODUCTS'!B341,Hoja2!B:B,0),5)</f>
        <v>#N/A</v>
      </c>
      <c r="L341" s="86">
        <v>5999800</v>
      </c>
      <c r="M341" s="86">
        <v>2999900</v>
      </c>
    </row>
    <row r="342" spans="1:13">
      <c r="A342" t="s">
        <v>2695</v>
      </c>
      <c r="B342" s="68" t="s">
        <v>604</v>
      </c>
      <c r="C342" s="68"/>
      <c r="D342" s="68" t="s">
        <v>6</v>
      </c>
      <c r="E342" s="9" t="s">
        <v>605</v>
      </c>
      <c r="F342" s="68" t="s">
        <v>16</v>
      </c>
      <c r="G342" s="6">
        <v>2799900</v>
      </c>
      <c r="H342" s="6" t="s">
        <v>13</v>
      </c>
      <c r="I342">
        <v>2799900</v>
      </c>
      <c r="J342" t="e">
        <f>+INDEX(Hoja2!A:K,MATCH('ALL PRODUCTS'!B342,Hoja2!B:B,0),6)</f>
        <v>#N/A</v>
      </c>
      <c r="K342" s="79" t="e">
        <f>+INDEX(Hoja2!A:K,MATCH('ALL PRODUCTS'!B342,Hoja2!B:B,0),5)</f>
        <v>#N/A</v>
      </c>
      <c r="L342" s="86" t="e">
        <v>#N/A</v>
      </c>
      <c r="M342" s="86" t="e">
        <v>#N/A</v>
      </c>
    </row>
    <row r="343" spans="1:13">
      <c r="A343" t="s">
        <v>2695</v>
      </c>
      <c r="B343" s="68" t="s">
        <v>604</v>
      </c>
      <c r="C343" s="68" t="s">
        <v>606</v>
      </c>
      <c r="D343" s="9" t="s">
        <v>1941</v>
      </c>
      <c r="E343" s="69" t="str">
        <f>"     "&amp;E342</f>
        <v xml:space="preserve">     Combo Cama Doble + Cabecero Hampton Gratis Sabanas 300 Hilos</v>
      </c>
      <c r="F343" s="68" t="s">
        <v>12</v>
      </c>
      <c r="G343" s="70">
        <f>G342</f>
        <v>2799900</v>
      </c>
      <c r="H343" s="70" t="str">
        <f>H342&amp;"     "</f>
        <v xml:space="preserve">$     </v>
      </c>
      <c r="J343" t="e">
        <f>+INDEX(Hoja2!A:K,MATCH('ALL PRODUCTS'!B343,Hoja2!B:B,0),6)</f>
        <v>#N/A</v>
      </c>
      <c r="K343" s="79" t="e">
        <f>+INDEX(Hoja2!A:K,MATCH('ALL PRODUCTS'!B343,Hoja2!B:B,0),5)</f>
        <v>#N/A</v>
      </c>
      <c r="L343" s="86" t="e">
        <v>#N/A</v>
      </c>
      <c r="M343" s="86" t="e">
        <v>#N/A</v>
      </c>
    </row>
    <row r="344" spans="1:13">
      <c r="A344" t="s">
        <v>2695</v>
      </c>
      <c r="B344" s="68" t="s">
        <v>604</v>
      </c>
      <c r="C344" s="68" t="s">
        <v>607</v>
      </c>
      <c r="D344" s="9" t="s">
        <v>1942</v>
      </c>
      <c r="E344" s="69" t="str">
        <f>"     "&amp;E342</f>
        <v xml:space="preserve">     Combo Cama Doble + Cabecero Hampton Gratis Sabanas 300 Hilos</v>
      </c>
      <c r="F344" s="68" t="s">
        <v>34</v>
      </c>
      <c r="G344" s="70">
        <f>G342</f>
        <v>2799900</v>
      </c>
      <c r="H344" s="70" t="str">
        <f>H342&amp;"     "</f>
        <v xml:space="preserve">$     </v>
      </c>
      <c r="J344" t="e">
        <f>+INDEX(Hoja2!A:K,MATCH('ALL PRODUCTS'!B344,Hoja2!B:B,0),6)</f>
        <v>#N/A</v>
      </c>
      <c r="K344" s="79" t="e">
        <f>+INDEX(Hoja2!A:K,MATCH('ALL PRODUCTS'!B344,Hoja2!B:B,0),5)</f>
        <v>#N/A</v>
      </c>
      <c r="L344" s="86" t="e">
        <v>#N/A</v>
      </c>
      <c r="M344" s="86" t="e">
        <v>#N/A</v>
      </c>
    </row>
    <row r="345" spans="1:13">
      <c r="A345" t="s">
        <v>2695</v>
      </c>
      <c r="B345" s="68" t="s">
        <v>604</v>
      </c>
      <c r="C345" s="68" t="s">
        <v>608</v>
      </c>
      <c r="D345" s="9" t="s">
        <v>1943</v>
      </c>
      <c r="E345" s="69" t="str">
        <f>"     "&amp;E342</f>
        <v xml:space="preserve">     Combo Cama Doble + Cabecero Hampton Gratis Sabanas 300 Hilos</v>
      </c>
      <c r="F345" s="68" t="s">
        <v>300</v>
      </c>
      <c r="G345" s="70">
        <f>G342</f>
        <v>2799900</v>
      </c>
      <c r="H345" s="70" t="str">
        <f>H342&amp;"     "</f>
        <v xml:space="preserve">$     </v>
      </c>
      <c r="J345" t="e">
        <f>+INDEX(Hoja2!A:K,MATCH('ALL PRODUCTS'!B345,Hoja2!B:B,0),6)</f>
        <v>#N/A</v>
      </c>
      <c r="K345" s="79" t="e">
        <f>+INDEX(Hoja2!A:K,MATCH('ALL PRODUCTS'!B345,Hoja2!B:B,0),5)</f>
        <v>#N/A</v>
      </c>
      <c r="L345" s="86" t="e">
        <v>#N/A</v>
      </c>
      <c r="M345" s="86" t="e">
        <v>#N/A</v>
      </c>
    </row>
    <row r="346" spans="1:13">
      <c r="A346" t="s">
        <v>2695</v>
      </c>
      <c r="B346" s="68" t="s">
        <v>604</v>
      </c>
      <c r="C346" s="68" t="s">
        <v>609</v>
      </c>
      <c r="D346" s="9" t="s">
        <v>1944</v>
      </c>
      <c r="E346" s="69" t="str">
        <f>"     "&amp;E342</f>
        <v xml:space="preserve">     Combo Cama Doble + Cabecero Hampton Gratis Sabanas 300 Hilos</v>
      </c>
      <c r="F346" s="68" t="s">
        <v>302</v>
      </c>
      <c r="G346" s="70">
        <f>G342</f>
        <v>2799900</v>
      </c>
      <c r="H346" s="70" t="str">
        <f>H342&amp;"     "</f>
        <v xml:space="preserve">$     </v>
      </c>
      <c r="J346" t="e">
        <f>+INDEX(Hoja2!A:K,MATCH('ALL PRODUCTS'!B346,Hoja2!B:B,0),6)</f>
        <v>#N/A</v>
      </c>
      <c r="K346" s="79" t="e">
        <f>+INDEX(Hoja2!A:K,MATCH('ALL PRODUCTS'!B346,Hoja2!B:B,0),5)</f>
        <v>#N/A</v>
      </c>
      <c r="L346" s="86" t="e">
        <v>#N/A</v>
      </c>
      <c r="M346" s="86" t="e">
        <v>#N/A</v>
      </c>
    </row>
    <row r="347" spans="1:13">
      <c r="A347" t="s">
        <v>2695</v>
      </c>
      <c r="B347" s="68" t="s">
        <v>604</v>
      </c>
      <c r="C347" s="68" t="s">
        <v>610</v>
      </c>
      <c r="D347" s="9" t="s">
        <v>1945</v>
      </c>
      <c r="E347" s="69" t="str">
        <f>"     "&amp;E342</f>
        <v xml:space="preserve">     Combo Cama Doble + Cabecero Hampton Gratis Sabanas 300 Hilos</v>
      </c>
      <c r="F347" s="68" t="s">
        <v>304</v>
      </c>
      <c r="G347" s="70">
        <f>G342</f>
        <v>2799900</v>
      </c>
      <c r="H347" s="70" t="str">
        <f>H342&amp;"     "</f>
        <v xml:space="preserve">$     </v>
      </c>
      <c r="J347" t="e">
        <f>+INDEX(Hoja2!A:K,MATCH('ALL PRODUCTS'!B347,Hoja2!B:B,0),6)</f>
        <v>#N/A</v>
      </c>
      <c r="K347" s="79" t="e">
        <f>+INDEX(Hoja2!A:K,MATCH('ALL PRODUCTS'!B347,Hoja2!B:B,0),5)</f>
        <v>#N/A</v>
      </c>
      <c r="L347" s="86" t="e">
        <v>#N/A</v>
      </c>
      <c r="M347" s="86" t="e">
        <v>#N/A</v>
      </c>
    </row>
    <row r="348" spans="1:13">
      <c r="A348" t="s">
        <v>2695</v>
      </c>
      <c r="B348" s="68" t="s">
        <v>604</v>
      </c>
      <c r="C348" s="68" t="s">
        <v>611</v>
      </c>
      <c r="D348" s="9" t="s">
        <v>1946</v>
      </c>
      <c r="E348" s="69" t="str">
        <f>"     "&amp;E342</f>
        <v xml:space="preserve">     Combo Cama Doble + Cabecero Hampton Gratis Sabanas 300 Hilos</v>
      </c>
      <c r="F348" s="68" t="s">
        <v>297</v>
      </c>
      <c r="G348" s="70">
        <f>G342</f>
        <v>2799900</v>
      </c>
      <c r="H348" s="70" t="str">
        <f>H342&amp;"     "</f>
        <v xml:space="preserve">$     </v>
      </c>
      <c r="J348" t="e">
        <f>+INDEX(Hoja2!A:K,MATCH('ALL PRODUCTS'!B348,Hoja2!B:B,0),6)</f>
        <v>#N/A</v>
      </c>
      <c r="K348" s="79" t="e">
        <f>+INDEX(Hoja2!A:K,MATCH('ALL PRODUCTS'!B348,Hoja2!B:B,0),5)</f>
        <v>#N/A</v>
      </c>
      <c r="L348" s="86" t="e">
        <v>#N/A</v>
      </c>
      <c r="M348" s="86" t="e">
        <v>#N/A</v>
      </c>
    </row>
    <row r="349" spans="1:13">
      <c r="A349" t="s">
        <v>2695</v>
      </c>
      <c r="B349" s="68" t="s">
        <v>604</v>
      </c>
      <c r="C349" s="68" t="s">
        <v>612</v>
      </c>
      <c r="D349" s="9" t="s">
        <v>1947</v>
      </c>
      <c r="E349" s="69" t="str">
        <f>"     "&amp;E342</f>
        <v xml:space="preserve">     Combo Cama Doble + Cabecero Hampton Gratis Sabanas 300 Hilos</v>
      </c>
      <c r="F349" s="68" t="s">
        <v>306</v>
      </c>
      <c r="G349" s="70">
        <f>G342</f>
        <v>2799900</v>
      </c>
      <c r="H349" s="70" t="str">
        <f>H342&amp;"     "</f>
        <v xml:space="preserve">$     </v>
      </c>
      <c r="J349" t="e">
        <f>+INDEX(Hoja2!A:K,MATCH('ALL PRODUCTS'!B349,Hoja2!B:B,0),6)</f>
        <v>#N/A</v>
      </c>
      <c r="K349" s="79" t="e">
        <f>+INDEX(Hoja2!A:K,MATCH('ALL PRODUCTS'!B349,Hoja2!B:B,0),5)</f>
        <v>#N/A</v>
      </c>
      <c r="L349" s="86" t="e">
        <v>#N/A</v>
      </c>
      <c r="M349" s="86" t="e">
        <v>#N/A</v>
      </c>
    </row>
    <row r="350" spans="1:13">
      <c r="A350" t="s">
        <v>2695</v>
      </c>
      <c r="B350" s="68" t="s">
        <v>604</v>
      </c>
      <c r="C350" s="68" t="s">
        <v>613</v>
      </c>
      <c r="D350" s="9" t="s">
        <v>1948</v>
      </c>
      <c r="E350" s="69" t="str">
        <f>"     "&amp;E342</f>
        <v xml:space="preserve">     Combo Cama Doble + Cabecero Hampton Gratis Sabanas 300 Hilos</v>
      </c>
      <c r="F350" s="68" t="s">
        <v>48</v>
      </c>
      <c r="G350" s="70">
        <f>G342</f>
        <v>2799900</v>
      </c>
      <c r="H350" s="70" t="str">
        <f>H342&amp;"     "</f>
        <v xml:space="preserve">$     </v>
      </c>
      <c r="J350" t="e">
        <f>+INDEX(Hoja2!A:K,MATCH('ALL PRODUCTS'!B350,Hoja2!B:B,0),6)</f>
        <v>#N/A</v>
      </c>
      <c r="K350" s="79" t="e">
        <f>+INDEX(Hoja2!A:K,MATCH('ALL PRODUCTS'!B350,Hoja2!B:B,0),5)</f>
        <v>#N/A</v>
      </c>
      <c r="L350" s="86" t="e">
        <v>#N/A</v>
      </c>
      <c r="M350" s="86" t="e">
        <v>#N/A</v>
      </c>
    </row>
    <row r="351" spans="1:13">
      <c r="A351" t="s">
        <v>2695</v>
      </c>
      <c r="B351" s="68" t="s">
        <v>604</v>
      </c>
      <c r="C351" s="68" t="s">
        <v>614</v>
      </c>
      <c r="D351" s="9" t="s">
        <v>1949</v>
      </c>
      <c r="E351" s="69" t="str">
        <f>"     "&amp;E342</f>
        <v xml:space="preserve">     Combo Cama Doble + Cabecero Hampton Gratis Sabanas 300 Hilos</v>
      </c>
      <c r="F351" s="68" t="s">
        <v>36</v>
      </c>
      <c r="G351" s="70">
        <f>G342</f>
        <v>2799900</v>
      </c>
      <c r="H351" s="70" t="str">
        <f>H342&amp;"     "</f>
        <v xml:space="preserve">$     </v>
      </c>
      <c r="J351" t="e">
        <f>+INDEX(Hoja2!A:K,MATCH('ALL PRODUCTS'!B351,Hoja2!B:B,0),6)</f>
        <v>#N/A</v>
      </c>
      <c r="K351" s="79" t="e">
        <f>+INDEX(Hoja2!A:K,MATCH('ALL PRODUCTS'!B351,Hoja2!B:B,0),5)</f>
        <v>#N/A</v>
      </c>
      <c r="L351" s="86" t="e">
        <v>#N/A</v>
      </c>
      <c r="M351" s="86" t="e">
        <v>#N/A</v>
      </c>
    </row>
    <row r="352" spans="1:13">
      <c r="A352" t="s">
        <v>2695</v>
      </c>
      <c r="B352" s="68" t="s">
        <v>615</v>
      </c>
      <c r="C352" s="68"/>
      <c r="D352" s="68" t="s">
        <v>6</v>
      </c>
      <c r="E352" s="9" t="s">
        <v>616</v>
      </c>
      <c r="F352" s="68" t="s">
        <v>16</v>
      </c>
      <c r="G352" s="6">
        <v>3799900</v>
      </c>
      <c r="H352" s="6" t="s">
        <v>13</v>
      </c>
      <c r="I352">
        <v>3799900</v>
      </c>
      <c r="J352" t="e">
        <f>+INDEX(Hoja2!A:K,MATCH('ALL PRODUCTS'!B352,Hoja2!B:B,0),6)</f>
        <v>#N/A</v>
      </c>
      <c r="K352" s="79" t="e">
        <f>+INDEX(Hoja2!A:K,MATCH('ALL PRODUCTS'!B352,Hoja2!B:B,0),5)</f>
        <v>#N/A</v>
      </c>
      <c r="L352" s="86" t="e">
        <v>#N/A</v>
      </c>
      <c r="M352" s="86" t="e">
        <v>#N/A</v>
      </c>
    </row>
    <row r="353" spans="1:13">
      <c r="A353" t="s">
        <v>2695</v>
      </c>
      <c r="B353" s="68" t="s">
        <v>615</v>
      </c>
      <c r="C353" s="68" t="s">
        <v>617</v>
      </c>
      <c r="D353" s="9" t="s">
        <v>1950</v>
      </c>
      <c r="E353" s="69" t="str">
        <f>"     "&amp;E352</f>
        <v xml:space="preserve">     Combo Cama Astoria Queen + Colchon 1pill 26cm + Sabanas</v>
      </c>
      <c r="F353" s="68" t="s">
        <v>12</v>
      </c>
      <c r="G353" s="70">
        <f>G352</f>
        <v>3799900</v>
      </c>
      <c r="H353" s="70" t="str">
        <f>H352&amp;"     "</f>
        <v xml:space="preserve">$     </v>
      </c>
      <c r="J353" t="e">
        <f>+INDEX(Hoja2!A:K,MATCH('ALL PRODUCTS'!B353,Hoja2!B:B,0),6)</f>
        <v>#N/A</v>
      </c>
      <c r="K353" s="79" t="e">
        <f>+INDEX(Hoja2!A:K,MATCH('ALL PRODUCTS'!B353,Hoja2!B:B,0),5)</f>
        <v>#N/A</v>
      </c>
      <c r="L353" s="86">
        <v>7599800</v>
      </c>
      <c r="M353" s="86">
        <v>3799900</v>
      </c>
    </row>
    <row r="354" spans="1:13">
      <c r="A354" t="s">
        <v>2695</v>
      </c>
      <c r="B354" s="68" t="s">
        <v>615</v>
      </c>
      <c r="C354" s="68" t="s">
        <v>618</v>
      </c>
      <c r="D354" s="9" t="s">
        <v>1951</v>
      </c>
      <c r="E354" s="69" t="str">
        <f>"     "&amp;E352</f>
        <v xml:space="preserve">     Combo Cama Astoria Queen + Colchon 1pill 26cm + Sabanas</v>
      </c>
      <c r="F354" s="68" t="s">
        <v>34</v>
      </c>
      <c r="G354" s="70">
        <f>G352</f>
        <v>3799900</v>
      </c>
      <c r="H354" s="70" t="str">
        <f>H352&amp;"     "</f>
        <v xml:space="preserve">$     </v>
      </c>
      <c r="J354" t="e">
        <f>+INDEX(Hoja2!A:K,MATCH('ALL PRODUCTS'!B354,Hoja2!B:B,0),6)</f>
        <v>#N/A</v>
      </c>
      <c r="K354" s="79" t="e">
        <f>+INDEX(Hoja2!A:K,MATCH('ALL PRODUCTS'!B354,Hoja2!B:B,0),5)</f>
        <v>#N/A</v>
      </c>
      <c r="L354" s="86">
        <v>6599800</v>
      </c>
      <c r="M354" s="86">
        <v>3299900</v>
      </c>
    </row>
    <row r="355" spans="1:13">
      <c r="A355" t="s">
        <v>2695</v>
      </c>
      <c r="B355" s="68" t="s">
        <v>615</v>
      </c>
      <c r="C355" s="68" t="s">
        <v>619</v>
      </c>
      <c r="D355" s="9" t="s">
        <v>1952</v>
      </c>
      <c r="E355" s="69" t="str">
        <f>"     "&amp;E352</f>
        <v xml:space="preserve">     Combo Cama Astoria Queen + Colchon 1pill 26cm + Sabanas</v>
      </c>
      <c r="F355" s="68" t="s">
        <v>300</v>
      </c>
      <c r="G355" s="70">
        <f>G352</f>
        <v>3799900</v>
      </c>
      <c r="H355" s="70" t="str">
        <f>H352&amp;"     "</f>
        <v xml:space="preserve">$     </v>
      </c>
      <c r="J355" t="e">
        <f>+INDEX(Hoja2!A:K,MATCH('ALL PRODUCTS'!B355,Hoja2!B:B,0),6)</f>
        <v>#N/A</v>
      </c>
      <c r="K355" s="79" t="e">
        <f>+INDEX(Hoja2!A:K,MATCH('ALL PRODUCTS'!B355,Hoja2!B:B,0),5)</f>
        <v>#N/A</v>
      </c>
      <c r="L355" s="86">
        <v>6599800</v>
      </c>
      <c r="M355" s="86">
        <v>3299900</v>
      </c>
    </row>
    <row r="356" spans="1:13">
      <c r="A356" t="s">
        <v>2695</v>
      </c>
      <c r="B356" s="68" t="s">
        <v>615</v>
      </c>
      <c r="C356" s="68" t="s">
        <v>620</v>
      </c>
      <c r="D356" s="9" t="s">
        <v>1953</v>
      </c>
      <c r="E356" s="69" t="str">
        <f>"     "&amp;E352</f>
        <v xml:space="preserve">     Combo Cama Astoria Queen + Colchon 1pill 26cm + Sabanas</v>
      </c>
      <c r="F356" s="68" t="s">
        <v>153</v>
      </c>
      <c r="G356" s="70">
        <f>G352</f>
        <v>3799900</v>
      </c>
      <c r="H356" s="70" t="str">
        <f>H352&amp;"     "</f>
        <v xml:space="preserve">$     </v>
      </c>
      <c r="J356" t="e">
        <f>+INDEX(Hoja2!A:K,MATCH('ALL PRODUCTS'!B356,Hoja2!B:B,0),6)</f>
        <v>#N/A</v>
      </c>
      <c r="K356" s="79" t="e">
        <f>+INDEX(Hoja2!A:K,MATCH('ALL PRODUCTS'!B356,Hoja2!B:B,0),5)</f>
        <v>#N/A</v>
      </c>
      <c r="L356" s="86">
        <v>6599800</v>
      </c>
      <c r="M356" s="86">
        <v>3299900</v>
      </c>
    </row>
    <row r="357" spans="1:13">
      <c r="A357" t="s">
        <v>2695</v>
      </c>
      <c r="B357" s="68" t="s">
        <v>615</v>
      </c>
      <c r="C357" s="68" t="s">
        <v>621</v>
      </c>
      <c r="D357" s="9" t="s">
        <v>1954</v>
      </c>
      <c r="E357" s="69" t="str">
        <f>"     "&amp;E352</f>
        <v xml:space="preserve">     Combo Cama Astoria Queen + Colchon 1pill 26cm + Sabanas</v>
      </c>
      <c r="F357" s="68" t="s">
        <v>350</v>
      </c>
      <c r="G357" s="70">
        <f>G352</f>
        <v>3799900</v>
      </c>
      <c r="H357" s="70" t="str">
        <f>H352&amp;"     "</f>
        <v xml:space="preserve">$     </v>
      </c>
      <c r="J357" t="e">
        <f>+INDEX(Hoja2!A:K,MATCH('ALL PRODUCTS'!B357,Hoja2!B:B,0),6)</f>
        <v>#N/A</v>
      </c>
      <c r="K357" s="79" t="e">
        <f>+INDEX(Hoja2!A:K,MATCH('ALL PRODUCTS'!B357,Hoja2!B:B,0),5)</f>
        <v>#N/A</v>
      </c>
      <c r="L357" s="86">
        <v>5999800</v>
      </c>
      <c r="M357" s="86">
        <v>2999900</v>
      </c>
    </row>
    <row r="358" spans="1:13">
      <c r="A358" t="s">
        <v>2695</v>
      </c>
      <c r="B358" s="68" t="s">
        <v>615</v>
      </c>
      <c r="C358" s="68" t="s">
        <v>622</v>
      </c>
      <c r="D358" s="9" t="s">
        <v>1955</v>
      </c>
      <c r="E358" s="69" t="str">
        <f>"     "&amp;E352</f>
        <v xml:space="preserve">     Combo Cama Astoria Queen + Colchon 1pill 26cm + Sabanas</v>
      </c>
      <c r="F358" s="68" t="s">
        <v>567</v>
      </c>
      <c r="G358" s="70">
        <f>G352</f>
        <v>3799900</v>
      </c>
      <c r="H358" s="70" t="str">
        <f>H352&amp;"     "</f>
        <v xml:space="preserve">$     </v>
      </c>
      <c r="J358" t="e">
        <f>+INDEX(Hoja2!A:K,MATCH('ALL PRODUCTS'!B358,Hoja2!B:B,0),6)</f>
        <v>#N/A</v>
      </c>
      <c r="K358" s="79" t="e">
        <f>+INDEX(Hoja2!A:K,MATCH('ALL PRODUCTS'!B358,Hoja2!B:B,0),5)</f>
        <v>#N/A</v>
      </c>
      <c r="L358" s="86">
        <v>7599800</v>
      </c>
      <c r="M358" s="86">
        <v>3799900</v>
      </c>
    </row>
    <row r="359" spans="1:13">
      <c r="A359" t="s">
        <v>2695</v>
      </c>
      <c r="B359" s="68" t="s">
        <v>615</v>
      </c>
      <c r="C359" s="68" t="s">
        <v>623</v>
      </c>
      <c r="D359" s="9" t="s">
        <v>1956</v>
      </c>
      <c r="E359" s="69" t="str">
        <f>"     "&amp;E352</f>
        <v xml:space="preserve">     Combo Cama Astoria Queen + Colchon 1pill 26cm + Sabanas</v>
      </c>
      <c r="F359" s="68" t="s">
        <v>54</v>
      </c>
      <c r="G359" s="70">
        <f>G352</f>
        <v>3799900</v>
      </c>
      <c r="H359" s="70" t="str">
        <f>H352&amp;"     "</f>
        <v xml:space="preserve">$     </v>
      </c>
      <c r="J359" t="e">
        <f>+INDEX(Hoja2!A:K,MATCH('ALL PRODUCTS'!B359,Hoja2!B:B,0),6)</f>
        <v>#N/A</v>
      </c>
      <c r="K359" s="79" t="e">
        <f>+INDEX(Hoja2!A:K,MATCH('ALL PRODUCTS'!B359,Hoja2!B:B,0),5)</f>
        <v>#N/A</v>
      </c>
      <c r="L359" s="86">
        <v>6599800</v>
      </c>
      <c r="M359" s="86">
        <v>3299900</v>
      </c>
    </row>
    <row r="360" spans="1:13">
      <c r="A360" t="s">
        <v>2695</v>
      </c>
      <c r="B360" s="68" t="s">
        <v>615</v>
      </c>
      <c r="C360" s="68" t="s">
        <v>624</v>
      </c>
      <c r="D360" s="9" t="s">
        <v>1957</v>
      </c>
      <c r="E360" s="69" t="str">
        <f>"     "&amp;E352</f>
        <v xml:space="preserve">     Combo Cama Astoria Queen + Colchon 1pill 26cm + Sabanas</v>
      </c>
      <c r="F360" s="68" t="s">
        <v>48</v>
      </c>
      <c r="G360" s="70">
        <f>G352</f>
        <v>3799900</v>
      </c>
      <c r="H360" s="70" t="str">
        <f>H352&amp;"     "</f>
        <v xml:space="preserve">$     </v>
      </c>
      <c r="J360" t="e">
        <f>+INDEX(Hoja2!A:K,MATCH('ALL PRODUCTS'!B360,Hoja2!B:B,0),6)</f>
        <v>#N/A</v>
      </c>
      <c r="K360" s="79" t="e">
        <f>+INDEX(Hoja2!A:K,MATCH('ALL PRODUCTS'!B360,Hoja2!B:B,0),5)</f>
        <v>#N/A</v>
      </c>
      <c r="L360" s="86">
        <v>7599800</v>
      </c>
      <c r="M360" s="86">
        <v>3799900</v>
      </c>
    </row>
    <row r="361" spans="1:13">
      <c r="A361" t="s">
        <v>2695</v>
      </c>
      <c r="B361" s="68" t="s">
        <v>615</v>
      </c>
      <c r="C361" s="68" t="s">
        <v>625</v>
      </c>
      <c r="D361" s="9" t="s">
        <v>1958</v>
      </c>
      <c r="E361" s="69" t="str">
        <f>"     "&amp;E352</f>
        <v xml:space="preserve">     Combo Cama Astoria Queen + Colchon 1pill 26cm + Sabanas</v>
      </c>
      <c r="F361" s="68" t="s">
        <v>36</v>
      </c>
      <c r="G361" s="70">
        <f>G352</f>
        <v>3799900</v>
      </c>
      <c r="H361" s="70" t="str">
        <f>H352&amp;"     "</f>
        <v xml:space="preserve">$     </v>
      </c>
      <c r="J361" t="e">
        <f>+INDEX(Hoja2!A:K,MATCH('ALL PRODUCTS'!B361,Hoja2!B:B,0),6)</f>
        <v>#N/A</v>
      </c>
      <c r="K361" s="79" t="e">
        <f>+INDEX(Hoja2!A:K,MATCH('ALL PRODUCTS'!B361,Hoja2!B:B,0),5)</f>
        <v>#N/A</v>
      </c>
      <c r="L361" s="86">
        <v>7599800</v>
      </c>
      <c r="M361" s="86">
        <v>3799900</v>
      </c>
    </row>
    <row r="362" spans="1:13">
      <c r="A362" t="s">
        <v>2695</v>
      </c>
      <c r="B362" s="68" t="s">
        <v>626</v>
      </c>
      <c r="C362" s="68"/>
      <c r="D362" s="68" t="s">
        <v>6</v>
      </c>
      <c r="E362" s="9" t="s">
        <v>627</v>
      </c>
      <c r="F362" s="68" t="s">
        <v>16</v>
      </c>
      <c r="G362" s="6">
        <v>2999900</v>
      </c>
      <c r="H362" s="6" t="s">
        <v>13</v>
      </c>
      <c r="I362">
        <v>2999900</v>
      </c>
      <c r="J362" t="e">
        <f>+INDEX(Hoja2!A:K,MATCH('ALL PRODUCTS'!B362,Hoja2!B:B,0),6)</f>
        <v>#N/A</v>
      </c>
      <c r="K362" s="79" t="e">
        <f>+INDEX(Hoja2!A:K,MATCH('ALL PRODUCTS'!B362,Hoja2!B:B,0),5)</f>
        <v>#N/A</v>
      </c>
      <c r="L362" s="86" t="e">
        <v>#N/A</v>
      </c>
      <c r="M362" s="86" t="e">
        <v>#N/A</v>
      </c>
    </row>
    <row r="363" spans="1:13">
      <c r="A363" t="s">
        <v>2695</v>
      </c>
      <c r="B363" s="68" t="s">
        <v>626</v>
      </c>
      <c r="C363" s="68" t="s">
        <v>628</v>
      </c>
      <c r="D363" s="9" t="s">
        <v>1959</v>
      </c>
      <c r="E363" s="69" t="str">
        <f>"     "&amp;E362</f>
        <v xml:space="preserve">     Combo Cama Doble + Cabecero Mousai Gratis Sabanas 300 Hilos</v>
      </c>
      <c r="F363" s="68" t="s">
        <v>12</v>
      </c>
      <c r="G363" s="70">
        <f>G362</f>
        <v>2999900</v>
      </c>
      <c r="H363" s="70" t="str">
        <f>H362&amp;"     "</f>
        <v xml:space="preserve">$     </v>
      </c>
      <c r="J363" t="e">
        <f>+INDEX(Hoja2!A:K,MATCH('ALL PRODUCTS'!B363,Hoja2!B:B,0),6)</f>
        <v>#N/A</v>
      </c>
      <c r="K363" s="79" t="e">
        <f>+INDEX(Hoja2!A:K,MATCH('ALL PRODUCTS'!B363,Hoja2!B:B,0),5)</f>
        <v>#N/A</v>
      </c>
      <c r="L363" s="86" t="e">
        <v>#N/A</v>
      </c>
      <c r="M363" s="86" t="e">
        <v>#N/A</v>
      </c>
    </row>
    <row r="364" spans="1:13">
      <c r="A364" t="s">
        <v>2695</v>
      </c>
      <c r="B364" s="68" t="s">
        <v>626</v>
      </c>
      <c r="C364" s="68" t="s">
        <v>629</v>
      </c>
      <c r="D364" s="9" t="s">
        <v>1960</v>
      </c>
      <c r="E364" s="69" t="str">
        <f>"     "&amp;E362</f>
        <v xml:space="preserve">     Combo Cama Doble + Cabecero Mousai Gratis Sabanas 300 Hilos</v>
      </c>
      <c r="F364" s="68" t="s">
        <v>34</v>
      </c>
      <c r="G364" s="70">
        <f>G362</f>
        <v>2999900</v>
      </c>
      <c r="H364" s="70" t="str">
        <f>H362&amp;"     "</f>
        <v xml:space="preserve">$     </v>
      </c>
      <c r="J364" t="e">
        <f>+INDEX(Hoja2!A:K,MATCH('ALL PRODUCTS'!B364,Hoja2!B:B,0),6)</f>
        <v>#N/A</v>
      </c>
      <c r="K364" s="79" t="e">
        <f>+INDEX(Hoja2!A:K,MATCH('ALL PRODUCTS'!B364,Hoja2!B:B,0),5)</f>
        <v>#N/A</v>
      </c>
      <c r="L364" s="86" t="e">
        <v>#N/A</v>
      </c>
      <c r="M364" s="86" t="e">
        <v>#N/A</v>
      </c>
    </row>
    <row r="365" spans="1:13">
      <c r="A365" t="s">
        <v>2695</v>
      </c>
      <c r="B365" s="68" t="s">
        <v>626</v>
      </c>
      <c r="C365" s="68" t="s">
        <v>630</v>
      </c>
      <c r="D365" s="9" t="s">
        <v>1961</v>
      </c>
      <c r="E365" s="69" t="str">
        <f>"     "&amp;E362</f>
        <v xml:space="preserve">     Combo Cama Doble + Cabecero Mousai Gratis Sabanas 300 Hilos</v>
      </c>
      <c r="F365" s="68" t="s">
        <v>300</v>
      </c>
      <c r="G365" s="70">
        <f>G362</f>
        <v>2999900</v>
      </c>
      <c r="H365" s="70" t="str">
        <f>H362&amp;"     "</f>
        <v xml:space="preserve">$     </v>
      </c>
      <c r="J365" t="e">
        <f>+INDEX(Hoja2!A:K,MATCH('ALL PRODUCTS'!B365,Hoja2!B:B,0),6)</f>
        <v>#N/A</v>
      </c>
      <c r="K365" s="79" t="e">
        <f>+INDEX(Hoja2!A:K,MATCH('ALL PRODUCTS'!B365,Hoja2!B:B,0),5)</f>
        <v>#N/A</v>
      </c>
      <c r="L365" s="86" t="e">
        <v>#N/A</v>
      </c>
      <c r="M365" s="86" t="e">
        <v>#N/A</v>
      </c>
    </row>
    <row r="366" spans="1:13">
      <c r="A366" t="s">
        <v>2695</v>
      </c>
      <c r="B366" s="68" t="s">
        <v>626</v>
      </c>
      <c r="C366" s="68" t="s">
        <v>631</v>
      </c>
      <c r="D366" s="9" t="s">
        <v>1962</v>
      </c>
      <c r="E366" s="69" t="str">
        <f>"     "&amp;E362</f>
        <v xml:space="preserve">     Combo Cama Doble + Cabecero Mousai Gratis Sabanas 300 Hilos</v>
      </c>
      <c r="F366" s="68" t="s">
        <v>302</v>
      </c>
      <c r="G366" s="70">
        <f>G362</f>
        <v>2999900</v>
      </c>
      <c r="H366" s="70" t="str">
        <f>H362&amp;"     "</f>
        <v xml:space="preserve">$     </v>
      </c>
      <c r="J366" t="e">
        <f>+INDEX(Hoja2!A:K,MATCH('ALL PRODUCTS'!B366,Hoja2!B:B,0),6)</f>
        <v>#N/A</v>
      </c>
      <c r="K366" s="79" t="e">
        <f>+INDEX(Hoja2!A:K,MATCH('ALL PRODUCTS'!B366,Hoja2!B:B,0),5)</f>
        <v>#N/A</v>
      </c>
      <c r="L366" s="86" t="e">
        <v>#N/A</v>
      </c>
      <c r="M366" s="86" t="e">
        <v>#N/A</v>
      </c>
    </row>
    <row r="367" spans="1:13">
      <c r="A367" t="s">
        <v>2695</v>
      </c>
      <c r="B367" s="68" t="s">
        <v>626</v>
      </c>
      <c r="C367" s="68" t="s">
        <v>632</v>
      </c>
      <c r="D367" s="9" t="s">
        <v>1963</v>
      </c>
      <c r="E367" s="69" t="str">
        <f>"     "&amp;E362</f>
        <v xml:space="preserve">     Combo Cama Doble + Cabecero Mousai Gratis Sabanas 300 Hilos</v>
      </c>
      <c r="F367" s="68" t="s">
        <v>304</v>
      </c>
      <c r="G367" s="70">
        <f>G362</f>
        <v>2999900</v>
      </c>
      <c r="H367" s="70" t="str">
        <f>H362&amp;"     "</f>
        <v xml:space="preserve">$     </v>
      </c>
      <c r="J367" t="e">
        <f>+INDEX(Hoja2!A:K,MATCH('ALL PRODUCTS'!B367,Hoja2!B:B,0),6)</f>
        <v>#N/A</v>
      </c>
      <c r="K367" s="79" t="e">
        <f>+INDEX(Hoja2!A:K,MATCH('ALL PRODUCTS'!B367,Hoja2!B:B,0),5)</f>
        <v>#N/A</v>
      </c>
      <c r="L367" s="86" t="e">
        <v>#N/A</v>
      </c>
      <c r="M367" s="86" t="e">
        <v>#N/A</v>
      </c>
    </row>
    <row r="368" spans="1:13">
      <c r="A368" t="s">
        <v>2695</v>
      </c>
      <c r="B368" s="68" t="s">
        <v>626</v>
      </c>
      <c r="C368" s="68" t="s">
        <v>633</v>
      </c>
      <c r="D368" s="9" t="s">
        <v>1964</v>
      </c>
      <c r="E368" s="69" t="str">
        <f>"     "&amp;E362</f>
        <v xml:space="preserve">     Combo Cama Doble + Cabecero Mousai Gratis Sabanas 300 Hilos</v>
      </c>
      <c r="F368" s="68" t="s">
        <v>297</v>
      </c>
      <c r="G368" s="70">
        <f>G362</f>
        <v>2999900</v>
      </c>
      <c r="H368" s="70" t="str">
        <f>H362&amp;"     "</f>
        <v xml:space="preserve">$     </v>
      </c>
      <c r="J368" t="e">
        <f>+INDEX(Hoja2!A:K,MATCH('ALL PRODUCTS'!B368,Hoja2!B:B,0),6)</f>
        <v>#N/A</v>
      </c>
      <c r="K368" s="79" t="e">
        <f>+INDEX(Hoja2!A:K,MATCH('ALL PRODUCTS'!B368,Hoja2!B:B,0),5)</f>
        <v>#N/A</v>
      </c>
      <c r="L368" s="86" t="e">
        <v>#N/A</v>
      </c>
      <c r="M368" s="86" t="e">
        <v>#N/A</v>
      </c>
    </row>
    <row r="369" spans="1:13">
      <c r="A369" t="s">
        <v>2695</v>
      </c>
      <c r="B369" s="68" t="s">
        <v>626</v>
      </c>
      <c r="C369" s="68" t="s">
        <v>634</v>
      </c>
      <c r="D369" s="9" t="s">
        <v>1965</v>
      </c>
      <c r="E369" s="69" t="str">
        <f>"     "&amp;E362</f>
        <v xml:space="preserve">     Combo Cama Doble + Cabecero Mousai Gratis Sabanas 300 Hilos</v>
      </c>
      <c r="F369" s="68" t="s">
        <v>306</v>
      </c>
      <c r="G369" s="70">
        <f>G362</f>
        <v>2999900</v>
      </c>
      <c r="H369" s="70" t="str">
        <f>H362&amp;"     "</f>
        <v xml:space="preserve">$     </v>
      </c>
      <c r="J369" t="e">
        <f>+INDEX(Hoja2!A:K,MATCH('ALL PRODUCTS'!B369,Hoja2!B:B,0),6)</f>
        <v>#N/A</v>
      </c>
      <c r="K369" s="79" t="e">
        <f>+INDEX(Hoja2!A:K,MATCH('ALL PRODUCTS'!B369,Hoja2!B:B,0),5)</f>
        <v>#N/A</v>
      </c>
      <c r="L369" s="86" t="e">
        <v>#N/A</v>
      </c>
      <c r="M369" s="86" t="e">
        <v>#N/A</v>
      </c>
    </row>
    <row r="370" spans="1:13">
      <c r="A370" t="s">
        <v>2695</v>
      </c>
      <c r="B370" s="68" t="s">
        <v>626</v>
      </c>
      <c r="C370" s="68" t="s">
        <v>635</v>
      </c>
      <c r="D370" s="9" t="s">
        <v>1966</v>
      </c>
      <c r="E370" s="69" t="str">
        <f>"     "&amp;E362</f>
        <v xml:space="preserve">     Combo Cama Doble + Cabecero Mousai Gratis Sabanas 300 Hilos</v>
      </c>
      <c r="F370" s="68" t="s">
        <v>48</v>
      </c>
      <c r="G370" s="70">
        <f>G362</f>
        <v>2999900</v>
      </c>
      <c r="H370" s="70" t="str">
        <f>H362&amp;"     "</f>
        <v xml:space="preserve">$     </v>
      </c>
      <c r="J370" t="e">
        <f>+INDEX(Hoja2!A:K,MATCH('ALL PRODUCTS'!B370,Hoja2!B:B,0),6)</f>
        <v>#N/A</v>
      </c>
      <c r="K370" s="79" t="e">
        <f>+INDEX(Hoja2!A:K,MATCH('ALL PRODUCTS'!B370,Hoja2!B:B,0),5)</f>
        <v>#N/A</v>
      </c>
      <c r="L370" s="86" t="e">
        <v>#N/A</v>
      </c>
      <c r="M370" s="86" t="e">
        <v>#N/A</v>
      </c>
    </row>
    <row r="371" spans="1:13">
      <c r="A371" t="s">
        <v>2695</v>
      </c>
      <c r="B371" s="68" t="s">
        <v>626</v>
      </c>
      <c r="C371" s="68" t="s">
        <v>636</v>
      </c>
      <c r="D371" s="9" t="s">
        <v>1967</v>
      </c>
      <c r="E371" s="69" t="str">
        <f>"     "&amp;E362</f>
        <v xml:space="preserve">     Combo Cama Doble + Cabecero Mousai Gratis Sabanas 300 Hilos</v>
      </c>
      <c r="F371" s="68" t="s">
        <v>36</v>
      </c>
      <c r="G371" s="70">
        <f>G362</f>
        <v>2999900</v>
      </c>
      <c r="H371" s="70" t="str">
        <f>H362&amp;"     "</f>
        <v xml:space="preserve">$     </v>
      </c>
      <c r="J371" t="e">
        <f>+INDEX(Hoja2!A:K,MATCH('ALL PRODUCTS'!B371,Hoja2!B:B,0),6)</f>
        <v>#N/A</v>
      </c>
      <c r="K371" s="79" t="e">
        <f>+INDEX(Hoja2!A:K,MATCH('ALL PRODUCTS'!B371,Hoja2!B:B,0),5)</f>
        <v>#N/A</v>
      </c>
      <c r="L371" s="86" t="e">
        <v>#N/A</v>
      </c>
      <c r="M371" s="86" t="e">
        <v>#N/A</v>
      </c>
    </row>
    <row r="372" spans="1:13">
      <c r="A372" t="s">
        <v>2695</v>
      </c>
      <c r="B372" s="68" t="s">
        <v>637</v>
      </c>
      <c r="C372" s="68"/>
      <c r="D372" s="68" t="s">
        <v>6</v>
      </c>
      <c r="E372" s="9" t="s">
        <v>638</v>
      </c>
      <c r="F372" s="68" t="s">
        <v>16</v>
      </c>
      <c r="G372" s="6">
        <v>3639900</v>
      </c>
      <c r="H372" s="6" t="s">
        <v>13</v>
      </c>
      <c r="I372">
        <v>3639900</v>
      </c>
      <c r="J372" t="e">
        <f>+INDEX(Hoja2!A:K,MATCH('ALL PRODUCTS'!B372,Hoja2!B:B,0),6)</f>
        <v>#N/A</v>
      </c>
      <c r="K372" s="79" t="e">
        <f>+INDEX(Hoja2!A:K,MATCH('ALL PRODUCTS'!B372,Hoja2!B:B,0),5)</f>
        <v>#N/A</v>
      </c>
      <c r="L372" s="86" t="e">
        <v>#N/A</v>
      </c>
      <c r="M372" s="86" t="e">
        <v>#N/A</v>
      </c>
    </row>
    <row r="373" spans="1:13">
      <c r="A373" t="s">
        <v>2695</v>
      </c>
      <c r="B373" s="68" t="s">
        <v>637</v>
      </c>
      <c r="C373" s="68" t="s">
        <v>639</v>
      </c>
      <c r="D373" s="9" t="s">
        <v>1968</v>
      </c>
      <c r="E373" s="69" t="str">
        <f>"     "&amp;E372</f>
        <v xml:space="preserve">     Combo Cama Mousai King + Colchón 1 Pill 26cm + Sabanas</v>
      </c>
      <c r="F373" s="68" t="s">
        <v>48</v>
      </c>
      <c r="G373" s="70">
        <f>G372</f>
        <v>3639900</v>
      </c>
      <c r="H373" s="70" t="str">
        <f>H372&amp;"     "</f>
        <v xml:space="preserve">$     </v>
      </c>
      <c r="J373" t="e">
        <f>+INDEX(Hoja2!A:K,MATCH('ALL PRODUCTS'!B373,Hoja2!B:B,0),6)</f>
        <v>#N/A</v>
      </c>
      <c r="K373" s="79" t="e">
        <f>+INDEX(Hoja2!A:K,MATCH('ALL PRODUCTS'!B373,Hoja2!B:B,0),5)</f>
        <v>#N/A</v>
      </c>
      <c r="L373" s="86">
        <v>6999800</v>
      </c>
      <c r="M373" s="86">
        <v>3499900</v>
      </c>
    </row>
    <row r="374" spans="1:13">
      <c r="A374" t="s">
        <v>2695</v>
      </c>
      <c r="B374" s="68" t="s">
        <v>637</v>
      </c>
      <c r="C374" s="68" t="s">
        <v>640</v>
      </c>
      <c r="D374" s="9" t="s">
        <v>1969</v>
      </c>
      <c r="E374" s="69" t="str">
        <f>"     "&amp;E372</f>
        <v xml:space="preserve">     Combo Cama Mousai King + Colchón 1 Pill 26cm + Sabanas</v>
      </c>
      <c r="F374" s="68" t="s">
        <v>34</v>
      </c>
      <c r="G374" s="70">
        <f>G372</f>
        <v>3639900</v>
      </c>
      <c r="H374" s="70" t="str">
        <f>H372&amp;"     "</f>
        <v xml:space="preserve">$     </v>
      </c>
      <c r="J374" t="e">
        <f>+INDEX(Hoja2!A:K,MATCH('ALL PRODUCTS'!B374,Hoja2!B:B,0),6)</f>
        <v>#N/A</v>
      </c>
      <c r="K374" s="79" t="e">
        <f>+INDEX(Hoja2!A:K,MATCH('ALL PRODUCTS'!B374,Hoja2!B:B,0),5)</f>
        <v>#N/A</v>
      </c>
      <c r="L374" s="86">
        <v>6999800</v>
      </c>
      <c r="M374" s="86">
        <v>3499900</v>
      </c>
    </row>
    <row r="375" spans="1:13">
      <c r="A375" t="s">
        <v>2695</v>
      </c>
      <c r="B375" s="68" t="s">
        <v>637</v>
      </c>
      <c r="C375" s="68" t="s">
        <v>641</v>
      </c>
      <c r="D375" s="9" t="s">
        <v>1970</v>
      </c>
      <c r="E375" s="69" t="str">
        <f>"     "&amp;E372</f>
        <v xml:space="preserve">     Combo Cama Mousai King + Colchón 1 Pill 26cm + Sabanas</v>
      </c>
      <c r="F375" s="68" t="s">
        <v>300</v>
      </c>
      <c r="G375" s="70">
        <f>G372</f>
        <v>3639900</v>
      </c>
      <c r="H375" s="70" t="str">
        <f>H372&amp;"     "</f>
        <v xml:space="preserve">$     </v>
      </c>
      <c r="J375" t="e">
        <f>+INDEX(Hoja2!A:K,MATCH('ALL PRODUCTS'!B375,Hoja2!B:B,0),6)</f>
        <v>#N/A</v>
      </c>
      <c r="K375" s="79" t="e">
        <f>+INDEX(Hoja2!A:K,MATCH('ALL PRODUCTS'!B375,Hoja2!B:B,0),5)</f>
        <v>#N/A</v>
      </c>
      <c r="L375" s="86">
        <v>6999800</v>
      </c>
      <c r="M375" s="86">
        <v>3499900</v>
      </c>
    </row>
    <row r="376" spans="1:13">
      <c r="A376" t="s">
        <v>2695</v>
      </c>
      <c r="B376" s="68" t="s">
        <v>637</v>
      </c>
      <c r="C376" s="68" t="s">
        <v>642</v>
      </c>
      <c r="D376" s="9" t="s">
        <v>1971</v>
      </c>
      <c r="E376" s="69" t="str">
        <f>"     "&amp;E372</f>
        <v xml:space="preserve">     Combo Cama Mousai King + Colchón 1 Pill 26cm + Sabanas</v>
      </c>
      <c r="F376" s="68" t="s">
        <v>302</v>
      </c>
      <c r="G376" s="70">
        <f>G372</f>
        <v>3639900</v>
      </c>
      <c r="H376" s="70" t="str">
        <f>H372&amp;"     "</f>
        <v xml:space="preserve">$     </v>
      </c>
      <c r="J376" t="e">
        <f>+INDEX(Hoja2!A:K,MATCH('ALL PRODUCTS'!B376,Hoja2!B:B,0),6)</f>
        <v>#N/A</v>
      </c>
      <c r="K376" s="79" t="e">
        <f>+INDEX(Hoja2!A:K,MATCH('ALL PRODUCTS'!B376,Hoja2!B:B,0),5)</f>
        <v>#N/A</v>
      </c>
      <c r="L376" s="86">
        <v>6999800</v>
      </c>
      <c r="M376" s="86">
        <v>3499900</v>
      </c>
    </row>
    <row r="377" spans="1:13">
      <c r="A377" t="s">
        <v>2695</v>
      </c>
      <c r="B377" s="68" t="s">
        <v>637</v>
      </c>
      <c r="C377" s="68" t="s">
        <v>643</v>
      </c>
      <c r="D377" s="9" t="s">
        <v>1972</v>
      </c>
      <c r="E377" s="69" t="str">
        <f>"     "&amp;E372</f>
        <v xml:space="preserve">     Combo Cama Mousai King + Colchón 1 Pill 26cm + Sabanas</v>
      </c>
      <c r="F377" s="68" t="s">
        <v>304</v>
      </c>
      <c r="G377" s="70">
        <f>G372</f>
        <v>3639900</v>
      </c>
      <c r="H377" s="70" t="str">
        <f>H372&amp;"     "</f>
        <v xml:space="preserve">$     </v>
      </c>
      <c r="J377" t="e">
        <f>+INDEX(Hoja2!A:K,MATCH('ALL PRODUCTS'!B377,Hoja2!B:B,0),6)</f>
        <v>#N/A</v>
      </c>
      <c r="K377" s="79" t="e">
        <f>+INDEX(Hoja2!A:K,MATCH('ALL PRODUCTS'!B377,Hoja2!B:B,0),5)</f>
        <v>#N/A</v>
      </c>
      <c r="L377" s="86">
        <v>6999800</v>
      </c>
      <c r="M377" s="86">
        <v>3499900</v>
      </c>
    </row>
    <row r="378" spans="1:13">
      <c r="A378" t="s">
        <v>2695</v>
      </c>
      <c r="B378" s="68" t="s">
        <v>637</v>
      </c>
      <c r="C378" s="68" t="s">
        <v>644</v>
      </c>
      <c r="D378" s="9" t="s">
        <v>1973</v>
      </c>
      <c r="E378" s="69" t="str">
        <f>"     "&amp;E372</f>
        <v xml:space="preserve">     Combo Cama Mousai King + Colchón 1 Pill 26cm + Sabanas</v>
      </c>
      <c r="F378" s="68" t="s">
        <v>297</v>
      </c>
      <c r="G378" s="70">
        <f>G372</f>
        <v>3639900</v>
      </c>
      <c r="H378" s="70" t="str">
        <f>H372&amp;"     "</f>
        <v xml:space="preserve">$     </v>
      </c>
      <c r="J378" t="e">
        <f>+INDEX(Hoja2!A:K,MATCH('ALL PRODUCTS'!B378,Hoja2!B:B,0),6)</f>
        <v>#N/A</v>
      </c>
      <c r="K378" s="79" t="e">
        <f>+INDEX(Hoja2!A:K,MATCH('ALL PRODUCTS'!B378,Hoja2!B:B,0),5)</f>
        <v>#N/A</v>
      </c>
      <c r="L378" s="86">
        <v>6999800</v>
      </c>
      <c r="M378" s="86">
        <v>3499900</v>
      </c>
    </row>
    <row r="379" spans="1:13">
      <c r="A379" t="s">
        <v>2695</v>
      </c>
      <c r="B379" s="68" t="s">
        <v>637</v>
      </c>
      <c r="C379" s="68" t="s">
        <v>645</v>
      </c>
      <c r="D379" s="9" t="s">
        <v>1974</v>
      </c>
      <c r="E379" s="69" t="str">
        <f>"     "&amp;E372</f>
        <v xml:space="preserve">     Combo Cama Mousai King + Colchón 1 Pill 26cm + Sabanas</v>
      </c>
      <c r="F379" s="68" t="s">
        <v>306</v>
      </c>
      <c r="G379" s="70">
        <f>G372</f>
        <v>3639900</v>
      </c>
      <c r="H379" s="70" t="str">
        <f>H372&amp;"     "</f>
        <v xml:space="preserve">$     </v>
      </c>
      <c r="J379" t="e">
        <f>+INDEX(Hoja2!A:K,MATCH('ALL PRODUCTS'!B379,Hoja2!B:B,0),6)</f>
        <v>#N/A</v>
      </c>
      <c r="K379" s="79" t="e">
        <f>+INDEX(Hoja2!A:K,MATCH('ALL PRODUCTS'!B379,Hoja2!B:B,0),5)</f>
        <v>#N/A</v>
      </c>
      <c r="L379" s="86">
        <v>6999800</v>
      </c>
      <c r="M379" s="86">
        <v>3499900</v>
      </c>
    </row>
    <row r="380" spans="1:13">
      <c r="A380" t="s">
        <v>2695</v>
      </c>
      <c r="B380" s="68" t="s">
        <v>637</v>
      </c>
      <c r="C380" s="68" t="s">
        <v>646</v>
      </c>
      <c r="D380" s="9" t="s">
        <v>1975</v>
      </c>
      <c r="E380" s="69" t="str">
        <f>"     "&amp;E372</f>
        <v xml:space="preserve">     Combo Cama Mousai King + Colchón 1 Pill 26cm + Sabanas</v>
      </c>
      <c r="F380" s="68" t="s">
        <v>12</v>
      </c>
      <c r="G380" s="70">
        <f>G372</f>
        <v>3639900</v>
      </c>
      <c r="H380" s="70" t="str">
        <f>H372&amp;"     "</f>
        <v xml:space="preserve">$     </v>
      </c>
      <c r="J380" t="e">
        <f>+INDEX(Hoja2!A:K,MATCH('ALL PRODUCTS'!B380,Hoja2!B:B,0),6)</f>
        <v>#N/A</v>
      </c>
      <c r="K380" s="79" t="e">
        <f>+INDEX(Hoja2!A:K,MATCH('ALL PRODUCTS'!B380,Hoja2!B:B,0),5)</f>
        <v>#N/A</v>
      </c>
      <c r="L380" s="86">
        <v>6999800</v>
      </c>
      <c r="M380" s="86">
        <v>3499900</v>
      </c>
    </row>
    <row r="381" spans="1:13">
      <c r="A381" t="s">
        <v>2695</v>
      </c>
      <c r="B381" s="68" t="s">
        <v>637</v>
      </c>
      <c r="C381" s="68" t="s">
        <v>647</v>
      </c>
      <c r="D381" s="9" t="s">
        <v>1976</v>
      </c>
      <c r="E381" s="69" t="str">
        <f>"     "&amp;E372</f>
        <v xml:space="preserve">     Combo Cama Mousai King + Colchón 1 Pill 26cm + Sabanas</v>
      </c>
      <c r="F381" s="68" t="s">
        <v>36</v>
      </c>
      <c r="G381" s="70">
        <f>G372</f>
        <v>3639900</v>
      </c>
      <c r="H381" s="70" t="str">
        <f>H372&amp;"     "</f>
        <v xml:space="preserve">$     </v>
      </c>
      <c r="J381" t="e">
        <f>+INDEX(Hoja2!A:K,MATCH('ALL PRODUCTS'!B381,Hoja2!B:B,0),6)</f>
        <v>#N/A</v>
      </c>
      <c r="K381" s="79" t="e">
        <f>+INDEX(Hoja2!A:K,MATCH('ALL PRODUCTS'!B381,Hoja2!B:B,0),5)</f>
        <v>#N/A</v>
      </c>
      <c r="L381" s="86">
        <v>6999800</v>
      </c>
      <c r="M381" s="86">
        <v>3499900</v>
      </c>
    </row>
    <row r="382" spans="1:13">
      <c r="A382" t="s">
        <v>2695</v>
      </c>
      <c r="B382" s="68" t="s">
        <v>2450</v>
      </c>
      <c r="C382" s="68" t="s">
        <v>2451</v>
      </c>
      <c r="D382" s="9" t="s">
        <v>2452</v>
      </c>
      <c r="E382" s="9" t="s">
        <v>2453</v>
      </c>
      <c r="F382" s="68" t="s">
        <v>105</v>
      </c>
      <c r="G382" s="6">
        <v>949900</v>
      </c>
      <c r="H382" s="6" t="s">
        <v>13</v>
      </c>
      <c r="I382">
        <v>949900</v>
      </c>
      <c r="J382">
        <f>+INDEX(Hoja2!A:K,MATCH('ALL PRODUCTS'!B382,Hoja2!B:B,0),6)</f>
        <v>921403</v>
      </c>
      <c r="K382" s="79">
        <f>+INDEX(Hoja2!A:K,MATCH('ALL PRODUCTS'!B382,Hoja2!B:B,0),5)</f>
        <v>3</v>
      </c>
      <c r="L382" s="86">
        <v>2023780.0000000002</v>
      </c>
      <c r="M382" s="86">
        <v>919900</v>
      </c>
    </row>
    <row r="383" spans="1:13">
      <c r="A383" t="s">
        <v>2695</v>
      </c>
      <c r="B383" s="68" t="s">
        <v>655</v>
      </c>
      <c r="C383" s="68"/>
      <c r="D383" s="9" t="s">
        <v>1980</v>
      </c>
      <c r="E383" s="9" t="s">
        <v>656</v>
      </c>
      <c r="F383" s="68" t="s">
        <v>16</v>
      </c>
      <c r="G383" s="6">
        <v>2389900</v>
      </c>
      <c r="H383" s="6" t="s">
        <v>13</v>
      </c>
      <c r="I383">
        <v>2389900</v>
      </c>
      <c r="J383" t="e">
        <f>+INDEX(Hoja2!A:K,MATCH('ALL PRODUCTS'!B383,Hoja2!B:B,0),6)</f>
        <v>#N/A</v>
      </c>
      <c r="K383" s="79" t="e">
        <f>+INDEX(Hoja2!A:K,MATCH('ALL PRODUCTS'!B383,Hoja2!B:B,0),5)</f>
        <v>#N/A</v>
      </c>
      <c r="L383" s="86">
        <v>4599800</v>
      </c>
      <c r="M383" s="86">
        <v>2299900</v>
      </c>
    </row>
    <row r="384" spans="1:13">
      <c r="A384" t="s">
        <v>2695</v>
      </c>
      <c r="B384" s="68" t="s">
        <v>657</v>
      </c>
      <c r="C384" s="68"/>
      <c r="D384" s="9" t="s">
        <v>1981</v>
      </c>
      <c r="E384" s="9" t="s">
        <v>658</v>
      </c>
      <c r="F384" s="68" t="s">
        <v>16</v>
      </c>
      <c r="G384" s="6">
        <v>2389900</v>
      </c>
      <c r="H384" s="6" t="s">
        <v>13</v>
      </c>
      <c r="I384">
        <v>2389900</v>
      </c>
      <c r="J384" t="e">
        <f>+INDEX(Hoja2!A:K,MATCH('ALL PRODUCTS'!B384,Hoja2!B:B,0),6)</f>
        <v>#N/A</v>
      </c>
      <c r="K384" s="79" t="e">
        <f>+INDEX(Hoja2!A:K,MATCH('ALL PRODUCTS'!B384,Hoja2!B:B,0),5)</f>
        <v>#N/A</v>
      </c>
      <c r="L384" s="86">
        <v>4599800</v>
      </c>
      <c r="M384" s="86">
        <v>2299900</v>
      </c>
    </row>
    <row r="385" spans="1:13">
      <c r="A385" t="s">
        <v>2695</v>
      </c>
      <c r="B385" s="68" t="s">
        <v>661</v>
      </c>
      <c r="C385" s="68"/>
      <c r="D385" s="9" t="s">
        <v>1983</v>
      </c>
      <c r="E385" s="9" t="s">
        <v>662</v>
      </c>
      <c r="F385" s="68" t="s">
        <v>16</v>
      </c>
      <c r="G385" s="6">
        <v>1969900</v>
      </c>
      <c r="H385" s="6" t="s">
        <v>13</v>
      </c>
      <c r="I385">
        <v>1969900</v>
      </c>
      <c r="J385" t="e">
        <f>+INDEX(Hoja2!A:K,MATCH('ALL PRODUCTS'!B385,Hoja2!B:B,0),6)</f>
        <v>#N/A</v>
      </c>
      <c r="K385" s="79" t="e">
        <f>+INDEX(Hoja2!A:K,MATCH('ALL PRODUCTS'!B385,Hoja2!B:B,0),5)</f>
        <v>#N/A</v>
      </c>
      <c r="L385" s="86">
        <v>3799800</v>
      </c>
      <c r="M385" s="86">
        <v>1899900</v>
      </c>
    </row>
    <row r="386" spans="1:13">
      <c r="A386" t="s">
        <v>2695</v>
      </c>
      <c r="B386" s="68" t="s">
        <v>663</v>
      </c>
      <c r="C386" s="68"/>
      <c r="D386" s="9" t="s">
        <v>1984</v>
      </c>
      <c r="E386" s="9" t="s">
        <v>664</v>
      </c>
      <c r="F386" s="68" t="s">
        <v>16</v>
      </c>
      <c r="G386" s="6">
        <v>2079900</v>
      </c>
      <c r="H386" s="6" t="s">
        <v>13</v>
      </c>
      <c r="I386">
        <v>2079900</v>
      </c>
      <c r="J386" t="e">
        <f>+INDEX(Hoja2!A:K,MATCH('ALL PRODUCTS'!B386,Hoja2!B:B,0),6)</f>
        <v>#N/A</v>
      </c>
      <c r="K386" s="79" t="e">
        <f>+INDEX(Hoja2!A:K,MATCH('ALL PRODUCTS'!B386,Hoja2!B:B,0),5)</f>
        <v>#N/A</v>
      </c>
      <c r="L386" s="86">
        <v>3999800</v>
      </c>
      <c r="M386" s="86">
        <v>1999900</v>
      </c>
    </row>
    <row r="387" spans="1:13">
      <c r="A387" t="s">
        <v>2695</v>
      </c>
      <c r="B387" s="68" t="s">
        <v>665</v>
      </c>
      <c r="C387" s="68"/>
      <c r="D387" s="9" t="s">
        <v>1985</v>
      </c>
      <c r="E387" s="9" t="s">
        <v>666</v>
      </c>
      <c r="F387" s="68" t="s">
        <v>16</v>
      </c>
      <c r="G387" s="6">
        <v>2599900</v>
      </c>
      <c r="H387" s="6" t="s">
        <v>13</v>
      </c>
      <c r="I387">
        <v>2599900</v>
      </c>
      <c r="J387" t="e">
        <f>+INDEX(Hoja2!A:K,MATCH('ALL PRODUCTS'!B387,Hoja2!B:B,0),6)</f>
        <v>#N/A</v>
      </c>
      <c r="K387" s="79" t="e">
        <f>+INDEX(Hoja2!A:K,MATCH('ALL PRODUCTS'!B387,Hoja2!B:B,0),5)</f>
        <v>#N/A</v>
      </c>
      <c r="L387" s="86">
        <v>4999800</v>
      </c>
      <c r="M387" s="86">
        <v>2499900</v>
      </c>
    </row>
    <row r="388" spans="1:13">
      <c r="A388" t="s">
        <v>2695</v>
      </c>
      <c r="B388" s="68" t="s">
        <v>667</v>
      </c>
      <c r="C388" s="68"/>
      <c r="D388" s="9" t="s">
        <v>1986</v>
      </c>
      <c r="E388" s="9" t="s">
        <v>668</v>
      </c>
      <c r="F388" s="68" t="s">
        <v>16</v>
      </c>
      <c r="G388" s="6">
        <v>1969900</v>
      </c>
      <c r="H388" s="6" t="s">
        <v>13</v>
      </c>
      <c r="I388">
        <v>1969900</v>
      </c>
      <c r="J388" t="e">
        <f>+INDEX(Hoja2!A:K,MATCH('ALL PRODUCTS'!B388,Hoja2!B:B,0),6)</f>
        <v>#N/A</v>
      </c>
      <c r="K388" s="79" t="e">
        <f>+INDEX(Hoja2!A:K,MATCH('ALL PRODUCTS'!B388,Hoja2!B:B,0),5)</f>
        <v>#N/A</v>
      </c>
      <c r="L388" s="86">
        <v>3799800</v>
      </c>
      <c r="M388" s="86">
        <v>1899900</v>
      </c>
    </row>
    <row r="389" spans="1:13">
      <c r="A389" t="s">
        <v>2695</v>
      </c>
      <c r="B389" s="68" t="s">
        <v>669</v>
      </c>
      <c r="C389" s="68"/>
      <c r="D389" s="9" t="s">
        <v>1987</v>
      </c>
      <c r="E389" s="9" t="s">
        <v>670</v>
      </c>
      <c r="F389" s="68" t="s">
        <v>16</v>
      </c>
      <c r="G389" s="6">
        <v>2599900</v>
      </c>
      <c r="H389" s="6" t="s">
        <v>13</v>
      </c>
      <c r="I389">
        <v>2599900</v>
      </c>
      <c r="J389" t="e">
        <f>+INDEX(Hoja2!A:K,MATCH('ALL PRODUCTS'!B389,Hoja2!B:B,0),6)</f>
        <v>#N/A</v>
      </c>
      <c r="K389" s="79" t="e">
        <f>+INDEX(Hoja2!A:K,MATCH('ALL PRODUCTS'!B389,Hoja2!B:B,0),5)</f>
        <v>#N/A</v>
      </c>
      <c r="L389" s="86">
        <v>4999800</v>
      </c>
      <c r="M389" s="86">
        <v>2499900</v>
      </c>
    </row>
    <row r="390" spans="1:13">
      <c r="A390" t="s">
        <v>2695</v>
      </c>
      <c r="B390" s="68" t="s">
        <v>671</v>
      </c>
      <c r="C390" s="68"/>
      <c r="D390" s="9" t="s">
        <v>1988</v>
      </c>
      <c r="E390" s="9" t="s">
        <v>672</v>
      </c>
      <c r="F390" s="68" t="s">
        <v>16</v>
      </c>
      <c r="G390" s="6">
        <v>2079900</v>
      </c>
      <c r="H390" s="6" t="s">
        <v>13</v>
      </c>
      <c r="I390">
        <v>2079900</v>
      </c>
      <c r="J390" t="e">
        <f>+INDEX(Hoja2!A:K,MATCH('ALL PRODUCTS'!B390,Hoja2!B:B,0),6)</f>
        <v>#N/A</v>
      </c>
      <c r="K390" s="79" t="e">
        <f>+INDEX(Hoja2!A:K,MATCH('ALL PRODUCTS'!B390,Hoja2!B:B,0),5)</f>
        <v>#N/A</v>
      </c>
      <c r="L390" s="86">
        <v>3999800</v>
      </c>
      <c r="M390" s="86">
        <v>1999900</v>
      </c>
    </row>
    <row r="391" spans="1:13">
      <c r="A391" t="s">
        <v>2695</v>
      </c>
      <c r="B391" s="68" t="s">
        <v>675</v>
      </c>
      <c r="C391" s="68"/>
      <c r="D391" s="9" t="s">
        <v>1990</v>
      </c>
      <c r="E391" s="9" t="s">
        <v>676</v>
      </c>
      <c r="F391" s="68" t="s">
        <v>16</v>
      </c>
      <c r="G391" s="6">
        <v>1869900</v>
      </c>
      <c r="H391" s="6" t="s">
        <v>13</v>
      </c>
      <c r="I391">
        <v>1869900</v>
      </c>
      <c r="J391" t="e">
        <f>+INDEX(Hoja2!A:K,MATCH('ALL PRODUCTS'!B391,Hoja2!B:B,0),6)</f>
        <v>#N/A</v>
      </c>
      <c r="K391" s="79" t="e">
        <f>+INDEX(Hoja2!A:K,MATCH('ALL PRODUCTS'!B391,Hoja2!B:B,0),5)</f>
        <v>#N/A</v>
      </c>
      <c r="L391" s="86">
        <v>3599800</v>
      </c>
      <c r="M391" s="86">
        <v>1799900</v>
      </c>
    </row>
    <row r="392" spans="1:13">
      <c r="A392" t="s">
        <v>2695</v>
      </c>
      <c r="B392" s="68" t="s">
        <v>677</v>
      </c>
      <c r="C392" s="68"/>
      <c r="D392" s="9" t="s">
        <v>1991</v>
      </c>
      <c r="E392" s="9" t="s">
        <v>678</v>
      </c>
      <c r="F392" s="68" t="s">
        <v>16</v>
      </c>
      <c r="G392" s="6">
        <v>1969900</v>
      </c>
      <c r="H392" s="6" t="s">
        <v>13</v>
      </c>
      <c r="I392">
        <v>1969900</v>
      </c>
      <c r="J392" t="e">
        <f>+INDEX(Hoja2!A:K,MATCH('ALL PRODUCTS'!B392,Hoja2!B:B,0),6)</f>
        <v>#N/A</v>
      </c>
      <c r="K392" s="79" t="e">
        <f>+INDEX(Hoja2!A:K,MATCH('ALL PRODUCTS'!B392,Hoja2!B:B,0),5)</f>
        <v>#N/A</v>
      </c>
      <c r="L392" s="86">
        <v>3799800</v>
      </c>
      <c r="M392" s="86">
        <v>1899900</v>
      </c>
    </row>
    <row r="393" spans="1:13">
      <c r="A393" t="s">
        <v>2695</v>
      </c>
      <c r="B393" s="68" t="s">
        <v>679</v>
      </c>
      <c r="C393" s="68"/>
      <c r="D393" s="9" t="s">
        <v>1992</v>
      </c>
      <c r="E393" s="9" t="s">
        <v>680</v>
      </c>
      <c r="F393" s="68" t="s">
        <v>16</v>
      </c>
      <c r="G393" s="6">
        <v>2599900</v>
      </c>
      <c r="H393" s="6" t="s">
        <v>13</v>
      </c>
      <c r="I393">
        <v>2599900</v>
      </c>
      <c r="J393" t="e">
        <f>+INDEX(Hoja2!A:K,MATCH('ALL PRODUCTS'!B393,Hoja2!B:B,0),6)</f>
        <v>#N/A</v>
      </c>
      <c r="K393" s="79" t="e">
        <f>+INDEX(Hoja2!A:K,MATCH('ALL PRODUCTS'!B393,Hoja2!B:B,0),5)</f>
        <v>#N/A</v>
      </c>
      <c r="L393" s="86">
        <v>4999800</v>
      </c>
      <c r="M393" s="86">
        <v>2499900</v>
      </c>
    </row>
    <row r="394" spans="1:13">
      <c r="A394" t="s">
        <v>2695</v>
      </c>
      <c r="B394" s="68" t="s">
        <v>681</v>
      </c>
      <c r="C394" s="68"/>
      <c r="D394" s="9" t="s">
        <v>1993</v>
      </c>
      <c r="E394" s="9" t="s">
        <v>682</v>
      </c>
      <c r="F394" s="68" t="s">
        <v>16</v>
      </c>
      <c r="G394" s="6">
        <v>2599900</v>
      </c>
      <c r="H394" s="6" t="s">
        <v>13</v>
      </c>
      <c r="I394">
        <v>2599900</v>
      </c>
      <c r="J394" t="e">
        <f>+INDEX(Hoja2!A:K,MATCH('ALL PRODUCTS'!B394,Hoja2!B:B,0),6)</f>
        <v>#N/A</v>
      </c>
      <c r="K394" s="79" t="e">
        <f>+INDEX(Hoja2!A:K,MATCH('ALL PRODUCTS'!B394,Hoja2!B:B,0),5)</f>
        <v>#N/A</v>
      </c>
      <c r="L394" s="86">
        <v>4999800</v>
      </c>
      <c r="M394" s="86">
        <v>2499900</v>
      </c>
    </row>
    <row r="395" spans="1:13">
      <c r="A395" t="s">
        <v>2695</v>
      </c>
      <c r="B395" s="68" t="s">
        <v>683</v>
      </c>
      <c r="C395" s="68"/>
      <c r="D395" s="9" t="s">
        <v>1994</v>
      </c>
      <c r="E395" s="9" t="s">
        <v>684</v>
      </c>
      <c r="F395" s="68" t="s">
        <v>16</v>
      </c>
      <c r="G395" s="6">
        <v>1869900</v>
      </c>
      <c r="H395" s="6" t="s">
        <v>13</v>
      </c>
      <c r="I395">
        <v>1869900</v>
      </c>
      <c r="J395" t="e">
        <f>+INDEX(Hoja2!A:K,MATCH('ALL PRODUCTS'!B395,Hoja2!B:B,0),6)</f>
        <v>#N/A</v>
      </c>
      <c r="K395" s="79" t="e">
        <f>+INDEX(Hoja2!A:K,MATCH('ALL PRODUCTS'!B395,Hoja2!B:B,0),5)</f>
        <v>#N/A</v>
      </c>
      <c r="L395" s="86">
        <v>3599800</v>
      </c>
      <c r="M395" s="86">
        <v>1799900</v>
      </c>
    </row>
    <row r="396" spans="1:13">
      <c r="A396" t="s">
        <v>2695</v>
      </c>
      <c r="B396" s="68" t="s">
        <v>685</v>
      </c>
      <c r="C396" s="68"/>
      <c r="D396" s="9" t="s">
        <v>1995</v>
      </c>
      <c r="E396" s="9" t="s">
        <v>686</v>
      </c>
      <c r="F396" s="68" t="s">
        <v>16</v>
      </c>
      <c r="G396" s="6">
        <v>2599900</v>
      </c>
      <c r="H396" s="6" t="s">
        <v>13</v>
      </c>
      <c r="I396">
        <v>2599900</v>
      </c>
      <c r="J396" t="e">
        <f>+INDEX(Hoja2!A:K,MATCH('ALL PRODUCTS'!B396,Hoja2!B:B,0),6)</f>
        <v>#N/A</v>
      </c>
      <c r="K396" s="79" t="e">
        <f>+INDEX(Hoja2!A:K,MATCH('ALL PRODUCTS'!B396,Hoja2!B:B,0),5)</f>
        <v>#N/A</v>
      </c>
      <c r="L396" s="86">
        <v>4999800</v>
      </c>
      <c r="M396" s="86">
        <v>2499900</v>
      </c>
    </row>
    <row r="397" spans="1:13">
      <c r="A397" t="s">
        <v>2695</v>
      </c>
      <c r="B397" s="68" t="s">
        <v>687</v>
      </c>
      <c r="C397" s="68"/>
      <c r="D397" s="9" t="s">
        <v>1996</v>
      </c>
      <c r="E397" s="9" t="s">
        <v>688</v>
      </c>
      <c r="F397" s="68" t="s">
        <v>16</v>
      </c>
      <c r="G397" s="6">
        <v>1869900</v>
      </c>
      <c r="H397" s="6" t="s">
        <v>13</v>
      </c>
      <c r="I397">
        <v>1869900</v>
      </c>
      <c r="J397" t="e">
        <f>+INDEX(Hoja2!A:K,MATCH('ALL PRODUCTS'!B397,Hoja2!B:B,0),6)</f>
        <v>#N/A</v>
      </c>
      <c r="K397" s="79" t="e">
        <f>+INDEX(Hoja2!A:K,MATCH('ALL PRODUCTS'!B397,Hoja2!B:B,0),5)</f>
        <v>#N/A</v>
      </c>
      <c r="L397" s="86">
        <v>3599800</v>
      </c>
      <c r="M397" s="86">
        <v>1799900</v>
      </c>
    </row>
    <row r="398" spans="1:13">
      <c r="A398" t="s">
        <v>2695</v>
      </c>
      <c r="B398" s="68" t="s">
        <v>689</v>
      </c>
      <c r="C398" s="68"/>
      <c r="D398" s="9" t="s">
        <v>1997</v>
      </c>
      <c r="E398" s="9" t="s">
        <v>690</v>
      </c>
      <c r="F398" s="68" t="s">
        <v>16</v>
      </c>
      <c r="G398" s="6">
        <v>1869900</v>
      </c>
      <c r="H398" s="6" t="s">
        <v>13</v>
      </c>
      <c r="I398">
        <v>1869900</v>
      </c>
      <c r="J398" t="e">
        <f>+INDEX(Hoja2!A:K,MATCH('ALL PRODUCTS'!B398,Hoja2!B:B,0),6)</f>
        <v>#N/A</v>
      </c>
      <c r="K398" s="79" t="e">
        <f>+INDEX(Hoja2!A:K,MATCH('ALL PRODUCTS'!B398,Hoja2!B:B,0),5)</f>
        <v>#N/A</v>
      </c>
      <c r="L398" s="86">
        <v>3599800</v>
      </c>
      <c r="M398" s="86">
        <v>1799900</v>
      </c>
    </row>
    <row r="399" spans="1:13">
      <c r="A399" t="s">
        <v>2695</v>
      </c>
      <c r="B399" s="68" t="s">
        <v>691</v>
      </c>
      <c r="C399" s="68"/>
      <c r="D399" s="9" t="s">
        <v>1998</v>
      </c>
      <c r="E399" s="9" t="s">
        <v>692</v>
      </c>
      <c r="F399" s="68" t="s">
        <v>16</v>
      </c>
      <c r="G399" s="6">
        <v>2079900</v>
      </c>
      <c r="H399" s="6" t="s">
        <v>13</v>
      </c>
      <c r="I399">
        <v>2079900</v>
      </c>
      <c r="J399" t="e">
        <f>+INDEX(Hoja2!A:K,MATCH('ALL PRODUCTS'!B399,Hoja2!B:B,0),6)</f>
        <v>#N/A</v>
      </c>
      <c r="K399" s="79" t="e">
        <f>+INDEX(Hoja2!A:K,MATCH('ALL PRODUCTS'!B399,Hoja2!B:B,0),5)</f>
        <v>#N/A</v>
      </c>
      <c r="L399" s="86">
        <v>3999800</v>
      </c>
      <c r="M399" s="86">
        <v>1999900</v>
      </c>
    </row>
    <row r="400" spans="1:13">
      <c r="A400" t="s">
        <v>2695</v>
      </c>
      <c r="B400" s="68" t="s">
        <v>693</v>
      </c>
      <c r="C400" s="68"/>
      <c r="D400" s="9" t="s">
        <v>1999</v>
      </c>
      <c r="E400" s="9" t="s">
        <v>694</v>
      </c>
      <c r="F400" s="68" t="s">
        <v>16</v>
      </c>
      <c r="G400" s="6">
        <v>1869900</v>
      </c>
      <c r="H400" s="6" t="s">
        <v>13</v>
      </c>
      <c r="I400">
        <v>1869900</v>
      </c>
      <c r="J400" t="e">
        <f>+INDEX(Hoja2!A:K,MATCH('ALL PRODUCTS'!B400,Hoja2!B:B,0),6)</f>
        <v>#N/A</v>
      </c>
      <c r="K400" s="79" t="e">
        <f>+INDEX(Hoja2!A:K,MATCH('ALL PRODUCTS'!B400,Hoja2!B:B,0),5)</f>
        <v>#N/A</v>
      </c>
      <c r="L400" s="86">
        <v>3599800</v>
      </c>
      <c r="M400" s="86">
        <v>1799900</v>
      </c>
    </row>
    <row r="401" spans="1:13">
      <c r="A401" t="s">
        <v>2695</v>
      </c>
      <c r="B401" s="68" t="s">
        <v>695</v>
      </c>
      <c r="C401" s="68"/>
      <c r="D401" s="9" t="s">
        <v>2000</v>
      </c>
      <c r="E401" s="9" t="s">
        <v>696</v>
      </c>
      <c r="F401" s="68" t="s">
        <v>16</v>
      </c>
      <c r="G401" s="6">
        <v>2389900</v>
      </c>
      <c r="H401" s="6" t="s">
        <v>13</v>
      </c>
      <c r="I401">
        <v>2389900</v>
      </c>
      <c r="J401" t="e">
        <f>+INDEX(Hoja2!A:K,MATCH('ALL PRODUCTS'!B401,Hoja2!B:B,0),6)</f>
        <v>#N/A</v>
      </c>
      <c r="K401" s="79" t="e">
        <f>+INDEX(Hoja2!A:K,MATCH('ALL PRODUCTS'!B401,Hoja2!B:B,0),5)</f>
        <v>#N/A</v>
      </c>
      <c r="L401" s="86">
        <v>4599800</v>
      </c>
      <c r="M401" s="86">
        <v>2299900</v>
      </c>
    </row>
    <row r="402" spans="1:13">
      <c r="A402" t="s">
        <v>2695</v>
      </c>
      <c r="B402" s="68" t="s">
        <v>697</v>
      </c>
      <c r="C402" s="68"/>
      <c r="D402" s="9" t="s">
        <v>2001</v>
      </c>
      <c r="E402" s="9" t="s">
        <v>698</v>
      </c>
      <c r="F402" s="68" t="s">
        <v>16</v>
      </c>
      <c r="G402" s="6">
        <v>2079900</v>
      </c>
      <c r="H402" s="6" t="s">
        <v>13</v>
      </c>
      <c r="I402">
        <v>2079900</v>
      </c>
      <c r="J402" t="e">
        <f>+INDEX(Hoja2!A:K,MATCH('ALL PRODUCTS'!B402,Hoja2!B:B,0),6)</f>
        <v>#N/A</v>
      </c>
      <c r="K402" s="79" t="e">
        <f>+INDEX(Hoja2!A:K,MATCH('ALL PRODUCTS'!B402,Hoja2!B:B,0),5)</f>
        <v>#N/A</v>
      </c>
      <c r="L402" s="86">
        <v>3999800</v>
      </c>
      <c r="M402" s="86">
        <v>1999900</v>
      </c>
    </row>
    <row r="403" spans="1:13">
      <c r="A403" t="s">
        <v>2695</v>
      </c>
      <c r="B403" s="68" t="s">
        <v>699</v>
      </c>
      <c r="C403" s="68"/>
      <c r="D403" s="9" t="s">
        <v>2002</v>
      </c>
      <c r="E403" s="9" t="s">
        <v>700</v>
      </c>
      <c r="F403" s="68" t="s">
        <v>16</v>
      </c>
      <c r="G403" s="6">
        <v>1869900</v>
      </c>
      <c r="H403" s="6" t="s">
        <v>13</v>
      </c>
      <c r="I403">
        <v>1869900</v>
      </c>
      <c r="J403" t="e">
        <f>+INDEX(Hoja2!A:K,MATCH('ALL PRODUCTS'!B403,Hoja2!B:B,0),6)</f>
        <v>#N/A</v>
      </c>
      <c r="K403" s="79" t="e">
        <f>+INDEX(Hoja2!A:K,MATCH('ALL PRODUCTS'!B403,Hoja2!B:B,0),5)</f>
        <v>#N/A</v>
      </c>
      <c r="L403" s="86">
        <v>3599800</v>
      </c>
      <c r="M403" s="86">
        <v>1799900</v>
      </c>
    </row>
    <row r="404" spans="1:13">
      <c r="A404" t="s">
        <v>2695</v>
      </c>
      <c r="B404" s="68" t="s">
        <v>701</v>
      </c>
      <c r="C404" s="68"/>
      <c r="D404" s="9" t="s">
        <v>2003</v>
      </c>
      <c r="E404" s="9" t="s">
        <v>702</v>
      </c>
      <c r="F404" s="68" t="s">
        <v>16</v>
      </c>
      <c r="G404" s="6">
        <v>1969900</v>
      </c>
      <c r="H404" s="6" t="s">
        <v>13</v>
      </c>
      <c r="I404">
        <v>1969900</v>
      </c>
      <c r="J404" t="e">
        <f>+INDEX(Hoja2!A:K,MATCH('ALL PRODUCTS'!B404,Hoja2!B:B,0),6)</f>
        <v>#N/A</v>
      </c>
      <c r="K404" s="79" t="e">
        <f>+INDEX(Hoja2!A:K,MATCH('ALL PRODUCTS'!B404,Hoja2!B:B,0),5)</f>
        <v>#N/A</v>
      </c>
      <c r="L404" s="86">
        <v>3799800</v>
      </c>
      <c r="M404" s="86">
        <v>1899900</v>
      </c>
    </row>
    <row r="405" spans="1:13">
      <c r="A405" t="s">
        <v>2695</v>
      </c>
      <c r="B405" s="68" t="s">
        <v>703</v>
      </c>
      <c r="C405" s="68"/>
      <c r="D405" s="9" t="s">
        <v>2004</v>
      </c>
      <c r="E405" s="9" t="s">
        <v>704</v>
      </c>
      <c r="F405" s="68" t="s">
        <v>16</v>
      </c>
      <c r="G405" s="6">
        <v>1869900</v>
      </c>
      <c r="H405" s="6" t="s">
        <v>13</v>
      </c>
      <c r="I405">
        <v>1869900</v>
      </c>
      <c r="J405" t="e">
        <f>+INDEX(Hoja2!A:K,MATCH('ALL PRODUCTS'!B405,Hoja2!B:B,0),6)</f>
        <v>#N/A</v>
      </c>
      <c r="K405" s="79" t="e">
        <f>+INDEX(Hoja2!A:K,MATCH('ALL PRODUCTS'!B405,Hoja2!B:B,0),5)</f>
        <v>#N/A</v>
      </c>
      <c r="L405" s="86">
        <v>3599800</v>
      </c>
      <c r="M405" s="86">
        <v>1799900</v>
      </c>
    </row>
    <row r="406" spans="1:13">
      <c r="A406" t="s">
        <v>2695</v>
      </c>
      <c r="B406" s="68" t="s">
        <v>705</v>
      </c>
      <c r="C406" s="68"/>
      <c r="D406" s="9" t="s">
        <v>2005</v>
      </c>
      <c r="E406" s="9" t="s">
        <v>706</v>
      </c>
      <c r="F406" s="68" t="s">
        <v>16</v>
      </c>
      <c r="G406" s="6">
        <v>2079900</v>
      </c>
      <c r="H406" s="6" t="s">
        <v>13</v>
      </c>
      <c r="I406">
        <v>2079900</v>
      </c>
      <c r="J406" t="e">
        <f>+INDEX(Hoja2!A:K,MATCH('ALL PRODUCTS'!B406,Hoja2!B:B,0),6)</f>
        <v>#N/A</v>
      </c>
      <c r="K406" s="79" t="e">
        <f>+INDEX(Hoja2!A:K,MATCH('ALL PRODUCTS'!B406,Hoja2!B:B,0),5)</f>
        <v>#N/A</v>
      </c>
      <c r="L406" s="86">
        <v>3999800</v>
      </c>
      <c r="M406" s="86">
        <v>1999900</v>
      </c>
    </row>
    <row r="407" spans="1:13">
      <c r="A407" t="s">
        <v>2695</v>
      </c>
      <c r="B407" s="68" t="s">
        <v>707</v>
      </c>
      <c r="C407" s="68"/>
      <c r="D407" s="9" t="s">
        <v>2006</v>
      </c>
      <c r="E407" s="9" t="s">
        <v>708</v>
      </c>
      <c r="F407" s="68" t="s">
        <v>16</v>
      </c>
      <c r="G407" s="6">
        <v>1969900</v>
      </c>
      <c r="H407" s="6" t="s">
        <v>13</v>
      </c>
      <c r="I407">
        <v>1969900</v>
      </c>
      <c r="J407" t="e">
        <f>+INDEX(Hoja2!A:K,MATCH('ALL PRODUCTS'!B407,Hoja2!B:B,0),6)</f>
        <v>#N/A</v>
      </c>
      <c r="K407" s="79" t="e">
        <f>+INDEX(Hoja2!A:K,MATCH('ALL PRODUCTS'!B407,Hoja2!B:B,0),5)</f>
        <v>#N/A</v>
      </c>
      <c r="L407" s="86">
        <v>3799800</v>
      </c>
      <c r="M407" s="86">
        <v>1899900</v>
      </c>
    </row>
    <row r="408" spans="1:13">
      <c r="A408" t="s">
        <v>2695</v>
      </c>
      <c r="B408" s="68" t="s">
        <v>709</v>
      </c>
      <c r="C408" s="68"/>
      <c r="D408" s="9" t="s">
        <v>2007</v>
      </c>
      <c r="E408" s="9" t="s">
        <v>710</v>
      </c>
      <c r="F408" s="68" t="s">
        <v>16</v>
      </c>
      <c r="G408" s="6">
        <v>2599900</v>
      </c>
      <c r="H408" s="6" t="s">
        <v>13</v>
      </c>
      <c r="I408">
        <v>2599900</v>
      </c>
      <c r="J408" t="e">
        <f>+INDEX(Hoja2!A:K,MATCH('ALL PRODUCTS'!B408,Hoja2!B:B,0),6)</f>
        <v>#N/A</v>
      </c>
      <c r="K408" s="79" t="e">
        <f>+INDEX(Hoja2!A:K,MATCH('ALL PRODUCTS'!B408,Hoja2!B:B,0),5)</f>
        <v>#N/A</v>
      </c>
      <c r="L408" s="86">
        <v>4999800</v>
      </c>
      <c r="M408" s="86">
        <v>2499900</v>
      </c>
    </row>
    <row r="409" spans="1:13">
      <c r="A409" t="s">
        <v>2695</v>
      </c>
      <c r="B409" s="68" t="s">
        <v>711</v>
      </c>
      <c r="C409" s="68"/>
      <c r="D409" s="68" t="s">
        <v>6</v>
      </c>
      <c r="E409" s="9" t="s">
        <v>712</v>
      </c>
      <c r="F409" s="68" t="s">
        <v>16</v>
      </c>
      <c r="G409" s="6">
        <v>2179900</v>
      </c>
      <c r="H409" s="6" t="s">
        <v>13</v>
      </c>
      <c r="I409">
        <v>2079900</v>
      </c>
      <c r="J409" t="e">
        <f>+INDEX(Hoja2!A:K,MATCH('ALL PRODUCTS'!B409,Hoja2!B:B,0),6)</f>
        <v>#N/A</v>
      </c>
      <c r="K409" s="79" t="e">
        <f>+INDEX(Hoja2!A:K,MATCH('ALL PRODUCTS'!B409,Hoja2!B:B,0),5)</f>
        <v>#N/A</v>
      </c>
      <c r="L409" s="86" t="e">
        <v>#N/A</v>
      </c>
      <c r="M409" s="86" t="e">
        <v>#N/A</v>
      </c>
    </row>
    <row r="410" spans="1:13">
      <c r="A410" t="s">
        <v>2695</v>
      </c>
      <c r="B410" s="68" t="s">
        <v>711</v>
      </c>
      <c r="C410" s="68" t="s">
        <v>713</v>
      </c>
      <c r="D410" s="9" t="s">
        <v>2008</v>
      </c>
      <c r="E410" s="69" t="str">
        <f>"     "&amp;E409</f>
        <v xml:space="preserve">     Cama Italia King 200x200x150</v>
      </c>
      <c r="F410" s="68" t="s">
        <v>714</v>
      </c>
      <c r="G410" s="70">
        <f>G409</f>
        <v>2179900</v>
      </c>
      <c r="H410" s="70" t="str">
        <f>H409&amp;"     "</f>
        <v xml:space="preserve">$     </v>
      </c>
      <c r="J410" t="e">
        <f>+INDEX(Hoja2!A:K,MATCH('ALL PRODUCTS'!B410,Hoja2!B:B,0),6)</f>
        <v>#N/A</v>
      </c>
      <c r="K410" s="79" t="e">
        <f>+INDEX(Hoja2!A:K,MATCH('ALL PRODUCTS'!B410,Hoja2!B:B,0),5)</f>
        <v>#N/A</v>
      </c>
      <c r="L410" s="86">
        <v>4999750</v>
      </c>
      <c r="M410" s="86">
        <v>1999900</v>
      </c>
    </row>
    <row r="411" spans="1:13">
      <c r="A411" t="s">
        <v>2695</v>
      </c>
      <c r="B411" s="68" t="s">
        <v>711</v>
      </c>
      <c r="C411" s="68" t="s">
        <v>715</v>
      </c>
      <c r="D411" s="9" t="s">
        <v>2009</v>
      </c>
      <c r="E411" s="69" t="str">
        <f>"     "&amp;E409</f>
        <v xml:space="preserve">     Cama Italia King 200x200x150</v>
      </c>
      <c r="F411" s="68" t="s">
        <v>716</v>
      </c>
      <c r="G411" s="70">
        <f>G409</f>
        <v>2179900</v>
      </c>
      <c r="H411" s="70" t="str">
        <f>H409&amp;"     "</f>
        <v xml:space="preserve">$     </v>
      </c>
      <c r="J411" t="e">
        <f>+INDEX(Hoja2!A:K,MATCH('ALL PRODUCTS'!B411,Hoja2!B:B,0),6)</f>
        <v>#N/A</v>
      </c>
      <c r="K411" s="79" t="e">
        <f>+INDEX(Hoja2!A:K,MATCH('ALL PRODUCTS'!B411,Hoja2!B:B,0),5)</f>
        <v>#N/A</v>
      </c>
      <c r="L411" s="86">
        <v>4999750</v>
      </c>
      <c r="M411" s="86">
        <v>1999900</v>
      </c>
    </row>
    <row r="412" spans="1:13">
      <c r="A412" t="s">
        <v>2695</v>
      </c>
      <c r="B412" s="68" t="s">
        <v>711</v>
      </c>
      <c r="C412" s="68" t="s">
        <v>717</v>
      </c>
      <c r="D412" s="9" t="s">
        <v>2010</v>
      </c>
      <c r="E412" s="69" t="str">
        <f>"     "&amp;E409</f>
        <v xml:space="preserve">     Cama Italia King 200x200x150</v>
      </c>
      <c r="F412" s="68" t="s">
        <v>718</v>
      </c>
      <c r="G412" s="70">
        <f>G409</f>
        <v>2179900</v>
      </c>
      <c r="H412" s="70" t="str">
        <f>H409&amp;"     "</f>
        <v xml:space="preserve">$     </v>
      </c>
      <c r="J412" t="e">
        <f>+INDEX(Hoja2!A:K,MATCH('ALL PRODUCTS'!B412,Hoja2!B:B,0),6)</f>
        <v>#N/A</v>
      </c>
      <c r="K412" s="79" t="e">
        <f>+INDEX(Hoja2!A:K,MATCH('ALL PRODUCTS'!B412,Hoja2!B:B,0),5)</f>
        <v>#N/A</v>
      </c>
      <c r="L412" s="86">
        <v>4999750</v>
      </c>
      <c r="M412" s="86">
        <v>1999900</v>
      </c>
    </row>
    <row r="413" spans="1:13">
      <c r="A413" t="s">
        <v>2695</v>
      </c>
      <c r="B413" s="68" t="s">
        <v>711</v>
      </c>
      <c r="C413" s="68" t="s">
        <v>719</v>
      </c>
      <c r="D413" s="9" t="s">
        <v>2011</v>
      </c>
      <c r="E413" s="69" t="str">
        <f>"     "&amp;E409</f>
        <v xml:space="preserve">     Cama Italia King 200x200x150</v>
      </c>
      <c r="F413" s="68" t="s">
        <v>720</v>
      </c>
      <c r="G413" s="70">
        <f>G409</f>
        <v>2179900</v>
      </c>
      <c r="H413" s="70" t="str">
        <f>H409&amp;"     "</f>
        <v xml:space="preserve">$     </v>
      </c>
      <c r="J413" t="e">
        <f>+INDEX(Hoja2!A:K,MATCH('ALL PRODUCTS'!B413,Hoja2!B:B,0),6)</f>
        <v>#N/A</v>
      </c>
      <c r="K413" s="79" t="e">
        <f>+INDEX(Hoja2!A:K,MATCH('ALL PRODUCTS'!B413,Hoja2!B:B,0),5)</f>
        <v>#N/A</v>
      </c>
      <c r="L413" s="86">
        <v>4999750</v>
      </c>
      <c r="M413" s="86">
        <v>1999900</v>
      </c>
    </row>
    <row r="414" spans="1:13">
      <c r="A414" t="s">
        <v>2695</v>
      </c>
      <c r="B414" s="68" t="s">
        <v>711</v>
      </c>
      <c r="C414" s="68" t="s">
        <v>721</v>
      </c>
      <c r="D414" s="9" t="s">
        <v>2012</v>
      </c>
      <c r="E414" s="69" t="str">
        <f>"     "&amp;E409</f>
        <v xml:space="preserve">     Cama Italia King 200x200x150</v>
      </c>
      <c r="F414" s="68" t="s">
        <v>722</v>
      </c>
      <c r="G414" s="70">
        <f>G409</f>
        <v>2179900</v>
      </c>
      <c r="H414" s="70" t="str">
        <f>H409&amp;"     "</f>
        <v xml:space="preserve">$     </v>
      </c>
      <c r="J414" t="e">
        <f>+INDEX(Hoja2!A:K,MATCH('ALL PRODUCTS'!B414,Hoja2!B:B,0),6)</f>
        <v>#N/A</v>
      </c>
      <c r="K414" s="79" t="e">
        <f>+INDEX(Hoja2!A:K,MATCH('ALL PRODUCTS'!B414,Hoja2!B:B,0),5)</f>
        <v>#N/A</v>
      </c>
      <c r="L414" s="86">
        <v>4999750</v>
      </c>
      <c r="M414" s="86">
        <v>1999900</v>
      </c>
    </row>
    <row r="415" spans="1:13">
      <c r="A415" t="s">
        <v>2695</v>
      </c>
      <c r="B415" s="68" t="s">
        <v>711</v>
      </c>
      <c r="C415" s="68" t="s">
        <v>723</v>
      </c>
      <c r="D415" s="9" t="s">
        <v>2013</v>
      </c>
      <c r="E415" s="69" t="str">
        <f>"     "&amp;E409</f>
        <v xml:space="preserve">     Cama Italia King 200x200x150</v>
      </c>
      <c r="F415" s="68" t="s">
        <v>724</v>
      </c>
      <c r="G415" s="70">
        <f>G409</f>
        <v>2179900</v>
      </c>
      <c r="H415" s="70" t="str">
        <f>H409&amp;"     "</f>
        <v xml:space="preserve">$     </v>
      </c>
      <c r="J415" t="e">
        <f>+INDEX(Hoja2!A:K,MATCH('ALL PRODUCTS'!B415,Hoja2!B:B,0),6)</f>
        <v>#N/A</v>
      </c>
      <c r="K415" s="79" t="e">
        <f>+INDEX(Hoja2!A:K,MATCH('ALL PRODUCTS'!B415,Hoja2!B:B,0),5)</f>
        <v>#N/A</v>
      </c>
      <c r="L415" s="86">
        <v>4999750</v>
      </c>
      <c r="M415" s="86">
        <v>1999900</v>
      </c>
    </row>
    <row r="416" spans="1:13">
      <c r="A416" t="s">
        <v>2695</v>
      </c>
      <c r="B416" s="68" t="s">
        <v>725</v>
      </c>
      <c r="C416" s="68"/>
      <c r="D416" s="68" t="s">
        <v>6</v>
      </c>
      <c r="E416" s="9" t="s">
        <v>726</v>
      </c>
      <c r="F416" s="68" t="s">
        <v>16</v>
      </c>
      <c r="G416" s="6">
        <v>2099900</v>
      </c>
      <c r="H416" s="6" t="s">
        <v>13</v>
      </c>
      <c r="I416">
        <v>2079900</v>
      </c>
      <c r="J416" t="e">
        <f>+INDEX(Hoja2!A:K,MATCH('ALL PRODUCTS'!B416,Hoja2!B:B,0),6)</f>
        <v>#N/A</v>
      </c>
      <c r="K416" s="79" t="e">
        <f>+INDEX(Hoja2!A:K,MATCH('ALL PRODUCTS'!B416,Hoja2!B:B,0),5)</f>
        <v>#N/A</v>
      </c>
      <c r="L416" s="86" t="e">
        <v>#N/A</v>
      </c>
      <c r="M416" s="86" t="e">
        <v>#N/A</v>
      </c>
    </row>
    <row r="417" spans="1:13">
      <c r="A417" t="s">
        <v>2695</v>
      </c>
      <c r="B417" s="68" t="s">
        <v>725</v>
      </c>
      <c r="C417" s="68" t="s">
        <v>729</v>
      </c>
      <c r="D417" s="9" t="s">
        <v>2015</v>
      </c>
      <c r="E417" s="69" t="str">
        <f>"     "&amp;E416</f>
        <v xml:space="preserve">     Cama Paris Doble Con Puff Baúl 140x190x150</v>
      </c>
      <c r="F417" s="68" t="s">
        <v>730</v>
      </c>
      <c r="G417" s="70">
        <f>G416</f>
        <v>2099900</v>
      </c>
      <c r="H417" s="70" t="str">
        <f>H416&amp;"     "</f>
        <v xml:space="preserve">$     </v>
      </c>
      <c r="J417" t="e">
        <f>+INDEX(Hoja2!A:K,MATCH('ALL PRODUCTS'!B417,Hoja2!B:B,0),6)</f>
        <v>#N/A</v>
      </c>
      <c r="K417" s="79" t="e">
        <f>+INDEX(Hoja2!A:K,MATCH('ALL PRODUCTS'!B417,Hoja2!B:B,0),5)</f>
        <v>#N/A</v>
      </c>
      <c r="L417" s="86">
        <v>3999800</v>
      </c>
      <c r="M417" s="86">
        <v>1999900</v>
      </c>
    </row>
    <row r="418" spans="1:13">
      <c r="A418" t="s">
        <v>2695</v>
      </c>
      <c r="B418" s="68" t="s">
        <v>725</v>
      </c>
      <c r="C418" s="68" t="s">
        <v>727</v>
      </c>
      <c r="D418" s="9" t="s">
        <v>2014</v>
      </c>
      <c r="E418" s="69" t="str">
        <f>"     "&amp;E416</f>
        <v xml:space="preserve">     Cama Paris Doble Con Puff Baúl 140x190x150</v>
      </c>
      <c r="F418" s="68" t="s">
        <v>728</v>
      </c>
      <c r="G418" s="70">
        <f>G416</f>
        <v>2099900</v>
      </c>
      <c r="H418" s="70" t="str">
        <f>H416&amp;"     "</f>
        <v xml:space="preserve">$     </v>
      </c>
      <c r="J418" t="e">
        <f>+INDEX(Hoja2!A:K,MATCH('ALL PRODUCTS'!B418,Hoja2!B:B,0),6)</f>
        <v>#N/A</v>
      </c>
      <c r="K418" s="79" t="e">
        <f>+INDEX(Hoja2!A:K,MATCH('ALL PRODUCTS'!B418,Hoja2!B:B,0),5)</f>
        <v>#N/A</v>
      </c>
      <c r="L418" s="86">
        <v>3999800</v>
      </c>
      <c r="M418" s="86">
        <v>1999900</v>
      </c>
    </row>
    <row r="419" spans="1:13">
      <c r="A419" t="s">
        <v>2695</v>
      </c>
      <c r="B419" s="68" t="s">
        <v>725</v>
      </c>
      <c r="C419" s="68" t="s">
        <v>731</v>
      </c>
      <c r="D419" s="9" t="s">
        <v>2016</v>
      </c>
      <c r="E419" s="69" t="str">
        <f>"     "&amp;E416</f>
        <v xml:space="preserve">     Cama Paris Doble Con Puff Baúl 140x190x150</v>
      </c>
      <c r="F419" s="68" t="s">
        <v>732</v>
      </c>
      <c r="G419" s="70">
        <f>G416</f>
        <v>2099900</v>
      </c>
      <c r="H419" s="70" t="str">
        <f>H416&amp;"     "</f>
        <v xml:space="preserve">$     </v>
      </c>
      <c r="J419" t="e">
        <f>+INDEX(Hoja2!A:K,MATCH('ALL PRODUCTS'!B419,Hoja2!B:B,0),6)</f>
        <v>#N/A</v>
      </c>
      <c r="K419" s="79" t="e">
        <f>+INDEX(Hoja2!A:K,MATCH('ALL PRODUCTS'!B419,Hoja2!B:B,0),5)</f>
        <v>#N/A</v>
      </c>
      <c r="L419" s="86">
        <v>3999800</v>
      </c>
      <c r="M419" s="86">
        <v>1999900</v>
      </c>
    </row>
    <row r="420" spans="1:13">
      <c r="A420" t="s">
        <v>2695</v>
      </c>
      <c r="B420" s="68" t="s">
        <v>725</v>
      </c>
      <c r="C420" s="68" t="s">
        <v>733</v>
      </c>
      <c r="D420" s="9" t="s">
        <v>2017</v>
      </c>
      <c r="E420" s="69" t="str">
        <f>"     "&amp;E416</f>
        <v xml:space="preserve">     Cama Paris Doble Con Puff Baúl 140x190x150</v>
      </c>
      <c r="F420" s="68" t="s">
        <v>734</v>
      </c>
      <c r="G420" s="70">
        <f>G416</f>
        <v>2099900</v>
      </c>
      <c r="H420" s="70" t="str">
        <f>H416&amp;"     "</f>
        <v xml:space="preserve">$     </v>
      </c>
      <c r="J420" t="e">
        <f>+INDEX(Hoja2!A:K,MATCH('ALL PRODUCTS'!B420,Hoja2!B:B,0),6)</f>
        <v>#N/A</v>
      </c>
      <c r="K420" s="79" t="e">
        <f>+INDEX(Hoja2!A:K,MATCH('ALL PRODUCTS'!B420,Hoja2!B:B,0),5)</f>
        <v>#N/A</v>
      </c>
      <c r="L420" s="86">
        <v>3999800</v>
      </c>
      <c r="M420" s="86">
        <v>1999900</v>
      </c>
    </row>
    <row r="421" spans="1:13">
      <c r="A421" t="s">
        <v>2695</v>
      </c>
      <c r="B421" s="68" t="s">
        <v>725</v>
      </c>
      <c r="C421" s="68" t="s">
        <v>735</v>
      </c>
      <c r="D421" s="9" t="s">
        <v>2018</v>
      </c>
      <c r="E421" s="69" t="str">
        <f>"     "&amp;E416</f>
        <v xml:space="preserve">     Cama Paris Doble Con Puff Baúl 140x190x150</v>
      </c>
      <c r="F421" s="68" t="s">
        <v>736</v>
      </c>
      <c r="G421" s="70">
        <f>G416</f>
        <v>2099900</v>
      </c>
      <c r="H421" s="70" t="str">
        <f>H416&amp;"     "</f>
        <v xml:space="preserve">$     </v>
      </c>
      <c r="J421" t="e">
        <f>+INDEX(Hoja2!A:K,MATCH('ALL PRODUCTS'!B421,Hoja2!B:B,0),6)</f>
        <v>#N/A</v>
      </c>
      <c r="K421" s="79" t="e">
        <f>+INDEX(Hoja2!A:K,MATCH('ALL PRODUCTS'!B421,Hoja2!B:B,0),5)</f>
        <v>#N/A</v>
      </c>
      <c r="L421" s="86">
        <v>3999800</v>
      </c>
      <c r="M421" s="86">
        <v>1999900</v>
      </c>
    </row>
    <row r="422" spans="1:13">
      <c r="A422" t="s">
        <v>2695</v>
      </c>
      <c r="B422" s="68" t="s">
        <v>725</v>
      </c>
      <c r="C422" s="68" t="s">
        <v>737</v>
      </c>
      <c r="D422" s="9" t="s">
        <v>2019</v>
      </c>
      <c r="E422" s="69" t="str">
        <f>"     "&amp;E416</f>
        <v xml:space="preserve">     Cama Paris Doble Con Puff Baúl 140x190x150</v>
      </c>
      <c r="F422" s="68" t="s">
        <v>738</v>
      </c>
      <c r="G422" s="70">
        <f>G416</f>
        <v>2099900</v>
      </c>
      <c r="H422" s="70" t="str">
        <f>H416&amp;"     "</f>
        <v xml:space="preserve">$     </v>
      </c>
      <c r="J422" t="e">
        <f>+INDEX(Hoja2!A:K,MATCH('ALL PRODUCTS'!B422,Hoja2!B:B,0),6)</f>
        <v>#N/A</v>
      </c>
      <c r="K422" s="79" t="e">
        <f>+INDEX(Hoja2!A:K,MATCH('ALL PRODUCTS'!B422,Hoja2!B:B,0),5)</f>
        <v>#N/A</v>
      </c>
      <c r="L422" s="86">
        <v>3999800</v>
      </c>
      <c r="M422" s="86">
        <v>1999900</v>
      </c>
    </row>
    <row r="423" spans="1:13">
      <c r="A423" t="s">
        <v>2695</v>
      </c>
      <c r="B423" s="68" t="s">
        <v>725</v>
      </c>
      <c r="C423" s="68" t="s">
        <v>739</v>
      </c>
      <c r="D423" s="9" t="s">
        <v>2020</v>
      </c>
      <c r="E423" s="69" t="str">
        <f>"     "&amp;E416</f>
        <v xml:space="preserve">     Cama Paris Doble Con Puff Baúl 140x190x150</v>
      </c>
      <c r="F423" s="68" t="s">
        <v>740</v>
      </c>
      <c r="G423" s="70">
        <f>G416</f>
        <v>2099900</v>
      </c>
      <c r="H423" s="70" t="str">
        <f>H416&amp;"     "</f>
        <v xml:space="preserve">$     </v>
      </c>
      <c r="J423" t="e">
        <f>+INDEX(Hoja2!A:K,MATCH('ALL PRODUCTS'!B423,Hoja2!B:B,0),6)</f>
        <v>#N/A</v>
      </c>
      <c r="K423" s="79" t="e">
        <f>+INDEX(Hoja2!A:K,MATCH('ALL PRODUCTS'!B423,Hoja2!B:B,0),5)</f>
        <v>#N/A</v>
      </c>
      <c r="L423" s="86">
        <v>4039800</v>
      </c>
      <c r="M423" s="86">
        <v>2019900</v>
      </c>
    </row>
    <row r="424" spans="1:13">
      <c r="A424" t="s">
        <v>2695</v>
      </c>
      <c r="B424" s="68" t="s">
        <v>741</v>
      </c>
      <c r="C424" s="68"/>
      <c r="D424" s="68" t="s">
        <v>6</v>
      </c>
      <c r="E424" s="9" t="s">
        <v>742</v>
      </c>
      <c r="F424" s="68" t="s">
        <v>16</v>
      </c>
      <c r="G424" s="6">
        <v>84900</v>
      </c>
      <c r="H424" s="6" t="s">
        <v>13</v>
      </c>
      <c r="I424">
        <v>84900</v>
      </c>
      <c r="J424">
        <f>+INDEX(Hoja2!A:K,MATCH('ALL PRODUCTS'!B424,Hoja2!B:B,0),6)</f>
        <v>82353</v>
      </c>
      <c r="K424" s="79">
        <f>+INDEX(Hoja2!A:K,MATCH('ALL PRODUCTS'!B424,Hoja2!B:B,0),5)</f>
        <v>3</v>
      </c>
      <c r="L424" s="86" t="e">
        <v>#N/A</v>
      </c>
      <c r="M424" s="86" t="e">
        <v>#N/A</v>
      </c>
    </row>
    <row r="425" spans="1:13">
      <c r="A425" t="s">
        <v>2695</v>
      </c>
      <c r="B425" s="68" t="s">
        <v>741</v>
      </c>
      <c r="C425" s="68" t="s">
        <v>743</v>
      </c>
      <c r="D425" s="9" t="s">
        <v>2021</v>
      </c>
      <c r="E425" s="69" t="str">
        <f>"     "&amp;E424</f>
        <v xml:space="preserve">     Silla Infantil Toby</v>
      </c>
      <c r="F425" s="68" t="s">
        <v>744</v>
      </c>
      <c r="G425" s="70">
        <f>G424</f>
        <v>84900</v>
      </c>
      <c r="H425" s="70" t="str">
        <f>H424&amp;"     "</f>
        <v xml:space="preserve">$     </v>
      </c>
      <c r="J425">
        <f>+INDEX(Hoja2!A:K,MATCH('ALL PRODUCTS'!B425,Hoja2!B:B,0),6)</f>
        <v>82353</v>
      </c>
      <c r="K425" s="79">
        <f>+INDEX(Hoja2!A:K,MATCH('ALL PRODUCTS'!B425,Hoja2!B:B,0),5)</f>
        <v>3</v>
      </c>
      <c r="L425" s="86">
        <v>175780</v>
      </c>
      <c r="M425" s="86">
        <v>79900</v>
      </c>
    </row>
    <row r="426" spans="1:13">
      <c r="A426" t="s">
        <v>2695</v>
      </c>
      <c r="B426" s="68" t="s">
        <v>741</v>
      </c>
      <c r="C426" s="68" t="s">
        <v>745</v>
      </c>
      <c r="D426" s="9" t="s">
        <v>2022</v>
      </c>
      <c r="E426" s="69" t="str">
        <f>"     "&amp;E424</f>
        <v xml:space="preserve">     Silla Infantil Toby</v>
      </c>
      <c r="F426" s="68" t="s">
        <v>746</v>
      </c>
      <c r="G426" s="70">
        <f>G424</f>
        <v>84900</v>
      </c>
      <c r="H426" s="70" t="str">
        <f>H424&amp;"     "</f>
        <v xml:space="preserve">$     </v>
      </c>
      <c r="J426">
        <f>+INDEX(Hoja2!A:K,MATCH('ALL PRODUCTS'!B426,Hoja2!B:B,0),6)</f>
        <v>82353</v>
      </c>
      <c r="K426" s="79">
        <f>+INDEX(Hoja2!A:K,MATCH('ALL PRODUCTS'!B426,Hoja2!B:B,0),5)</f>
        <v>3</v>
      </c>
      <c r="L426" s="86">
        <v>175780</v>
      </c>
      <c r="M426" s="86">
        <v>79900</v>
      </c>
    </row>
    <row r="427" spans="1:13">
      <c r="A427" t="s">
        <v>2695</v>
      </c>
      <c r="B427" s="68" t="s">
        <v>741</v>
      </c>
      <c r="C427" s="68" t="s">
        <v>747</v>
      </c>
      <c r="D427" s="9" t="s">
        <v>2023</v>
      </c>
      <c r="E427" s="69" t="str">
        <f>"     "&amp;E424</f>
        <v xml:space="preserve">     Silla Infantil Toby</v>
      </c>
      <c r="F427" s="68" t="s">
        <v>748</v>
      </c>
      <c r="G427" s="70">
        <f>G424</f>
        <v>84900</v>
      </c>
      <c r="H427" s="70" t="str">
        <f>H424&amp;"     "</f>
        <v xml:space="preserve">$     </v>
      </c>
      <c r="J427">
        <f>+INDEX(Hoja2!A:K,MATCH('ALL PRODUCTS'!B427,Hoja2!B:B,0),6)</f>
        <v>82353</v>
      </c>
      <c r="K427" s="79">
        <f>+INDEX(Hoja2!A:K,MATCH('ALL PRODUCTS'!B427,Hoja2!B:B,0),5)</f>
        <v>3</v>
      </c>
      <c r="L427" s="86" t="e">
        <v>#N/A</v>
      </c>
      <c r="M427" s="86" t="e">
        <v>#N/A</v>
      </c>
    </row>
    <row r="428" spans="1:13">
      <c r="A428" t="s">
        <v>2695</v>
      </c>
      <c r="B428" s="68" t="s">
        <v>741</v>
      </c>
      <c r="C428" s="68" t="s">
        <v>749</v>
      </c>
      <c r="D428" s="9" t="s">
        <v>2024</v>
      </c>
      <c r="E428" s="69" t="str">
        <f>"     "&amp;E424</f>
        <v xml:space="preserve">     Silla Infantil Toby</v>
      </c>
      <c r="F428" s="68" t="s">
        <v>750</v>
      </c>
      <c r="G428" s="70">
        <f>G424</f>
        <v>84900</v>
      </c>
      <c r="H428" s="70" t="str">
        <f>H424&amp;"     "</f>
        <v xml:space="preserve">$     </v>
      </c>
      <c r="J428">
        <f>+INDEX(Hoja2!A:K,MATCH('ALL PRODUCTS'!B428,Hoja2!B:B,0),6)</f>
        <v>82353</v>
      </c>
      <c r="K428" s="79">
        <f>+INDEX(Hoja2!A:K,MATCH('ALL PRODUCTS'!B428,Hoja2!B:B,0),5)</f>
        <v>3</v>
      </c>
      <c r="L428" s="86">
        <v>175780</v>
      </c>
      <c r="M428" s="86">
        <v>79900</v>
      </c>
    </row>
    <row r="429" spans="1:13">
      <c r="A429" t="s">
        <v>2695</v>
      </c>
      <c r="B429" s="68" t="s">
        <v>741</v>
      </c>
      <c r="C429" s="68" t="s">
        <v>751</v>
      </c>
      <c r="D429" s="9" t="s">
        <v>2025</v>
      </c>
      <c r="E429" s="69" t="str">
        <f>"     "&amp;E424</f>
        <v xml:space="preserve">     Silla Infantil Toby</v>
      </c>
      <c r="F429" s="68" t="s">
        <v>752</v>
      </c>
      <c r="G429" s="70">
        <f>G424</f>
        <v>84900</v>
      </c>
      <c r="H429" s="70" t="str">
        <f>H424&amp;"     "</f>
        <v xml:space="preserve">$     </v>
      </c>
      <c r="J429">
        <f>+INDEX(Hoja2!A:K,MATCH('ALL PRODUCTS'!B429,Hoja2!B:B,0),6)</f>
        <v>82353</v>
      </c>
      <c r="K429" s="79">
        <f>+INDEX(Hoja2!A:K,MATCH('ALL PRODUCTS'!B429,Hoja2!B:B,0),5)</f>
        <v>3</v>
      </c>
      <c r="L429" s="86">
        <v>175780</v>
      </c>
      <c r="M429" s="86">
        <v>79900</v>
      </c>
    </row>
    <row r="430" spans="1:13">
      <c r="A430" t="s">
        <v>2695</v>
      </c>
      <c r="B430" s="68" t="s">
        <v>741</v>
      </c>
      <c r="C430" s="68" t="s">
        <v>753</v>
      </c>
      <c r="D430" s="9" t="s">
        <v>2026</v>
      </c>
      <c r="E430" s="69" t="str">
        <f>"     "&amp;E424</f>
        <v xml:space="preserve">     Silla Infantil Toby</v>
      </c>
      <c r="F430" s="68" t="s">
        <v>754</v>
      </c>
      <c r="G430" s="70">
        <f>G424</f>
        <v>84900</v>
      </c>
      <c r="H430" s="70" t="str">
        <f>H424&amp;"     "</f>
        <v xml:space="preserve">$     </v>
      </c>
      <c r="J430">
        <f>+INDEX(Hoja2!A:K,MATCH('ALL PRODUCTS'!B430,Hoja2!B:B,0),6)</f>
        <v>82353</v>
      </c>
      <c r="K430" s="79">
        <f>+INDEX(Hoja2!A:K,MATCH('ALL PRODUCTS'!B430,Hoja2!B:B,0),5)</f>
        <v>3</v>
      </c>
      <c r="L430" s="86" t="e">
        <v>#N/A</v>
      </c>
      <c r="M430" s="86" t="e">
        <v>#N/A</v>
      </c>
    </row>
    <row r="431" spans="1:13">
      <c r="A431" t="s">
        <v>2695</v>
      </c>
      <c r="B431" s="68" t="s">
        <v>755</v>
      </c>
      <c r="C431" s="68" t="s">
        <v>756</v>
      </c>
      <c r="D431" s="9" t="s">
        <v>2027</v>
      </c>
      <c r="E431" s="9" t="s">
        <v>757</v>
      </c>
      <c r="F431" s="68" t="s">
        <v>758</v>
      </c>
      <c r="G431" s="6">
        <v>429900</v>
      </c>
      <c r="H431" s="6" t="s">
        <v>13</v>
      </c>
      <c r="I431">
        <v>429900</v>
      </c>
      <c r="J431">
        <f>+INDEX(Hoja2!A:K,MATCH('ALL PRODUCTS'!B431,Hoja2!B:B,0),6)</f>
        <v>356817</v>
      </c>
      <c r="K431" s="79">
        <f>+INDEX(Hoja2!A:K,MATCH('ALL PRODUCTS'!B431,Hoja2!B:B,0),5)</f>
        <v>17</v>
      </c>
      <c r="L431" s="86" t="e">
        <v>#N/A</v>
      </c>
      <c r="M431" s="86" t="e">
        <v>#N/A</v>
      </c>
    </row>
    <row r="432" spans="1:13">
      <c r="A432" t="s">
        <v>2695</v>
      </c>
      <c r="B432" s="68" t="s">
        <v>2623</v>
      </c>
      <c r="C432" s="68"/>
      <c r="D432" s="68" t="s">
        <v>6</v>
      </c>
      <c r="E432" s="9" t="s">
        <v>2624</v>
      </c>
      <c r="F432" s="68" t="s">
        <v>16</v>
      </c>
      <c r="G432" s="6">
        <v>439900</v>
      </c>
      <c r="H432" s="6" t="s">
        <v>13</v>
      </c>
      <c r="I432">
        <v>439900</v>
      </c>
      <c r="J432" t="e">
        <f>+INDEX(Hoja2!A:K,MATCH('ALL PRODUCTS'!B432,Hoja2!B:B,0),6)</f>
        <v>#N/A</v>
      </c>
      <c r="K432" s="79" t="e">
        <f>+INDEX(Hoja2!A:K,MATCH('ALL PRODUCTS'!B432,Hoja2!B:B,0),5)</f>
        <v>#N/A</v>
      </c>
      <c r="L432" s="86" t="e">
        <v>#N/A</v>
      </c>
      <c r="M432" s="86" t="e">
        <v>#N/A</v>
      </c>
    </row>
    <row r="433" spans="1:13">
      <c r="A433" t="s">
        <v>2695</v>
      </c>
      <c r="B433" s="68" t="s">
        <v>2623</v>
      </c>
      <c r="C433" s="68" t="s">
        <v>2625</v>
      </c>
      <c r="D433" s="9" t="s">
        <v>2626</v>
      </c>
      <c r="E433" s="69" t="str">
        <f>"     "&amp;E432</f>
        <v xml:space="preserve">     Repisa Entrepaño Organizador 120 Cm X6</v>
      </c>
      <c r="F433" s="68" t="s">
        <v>2600</v>
      </c>
      <c r="G433" s="70">
        <f>G432</f>
        <v>439900</v>
      </c>
      <c r="H433" s="70" t="str">
        <f>H432&amp;"     "</f>
        <v xml:space="preserve">$     </v>
      </c>
      <c r="J433" t="e">
        <f>+INDEX(Hoja2!A:K,MATCH('ALL PRODUCTS'!B433,Hoja2!B:B,0),6)</f>
        <v>#N/A</v>
      </c>
      <c r="K433" s="79" t="e">
        <f>+INDEX(Hoja2!A:K,MATCH('ALL PRODUCTS'!B433,Hoja2!B:B,0),5)</f>
        <v>#N/A</v>
      </c>
      <c r="L433" s="86">
        <v>719800</v>
      </c>
      <c r="M433" s="86">
        <v>359900</v>
      </c>
    </row>
    <row r="434" spans="1:13">
      <c r="A434" t="s">
        <v>2695</v>
      </c>
      <c r="B434" s="68" t="s">
        <v>2623</v>
      </c>
      <c r="C434" s="68" t="s">
        <v>2627</v>
      </c>
      <c r="D434" s="9" t="s">
        <v>2628</v>
      </c>
      <c r="E434" s="69" t="str">
        <f>"     "&amp;E432</f>
        <v xml:space="preserve">     Repisa Entrepaño Organizador 120 Cm X6</v>
      </c>
      <c r="F434" s="68" t="s">
        <v>36</v>
      </c>
      <c r="G434" s="70">
        <f>G432</f>
        <v>439900</v>
      </c>
      <c r="H434" s="70" t="str">
        <f>H432&amp;"     "</f>
        <v xml:space="preserve">$     </v>
      </c>
      <c r="J434" t="e">
        <f>+INDEX(Hoja2!A:K,MATCH('ALL PRODUCTS'!B434,Hoja2!B:B,0),6)</f>
        <v>#N/A</v>
      </c>
      <c r="K434" s="79" t="e">
        <f>+INDEX(Hoja2!A:K,MATCH('ALL PRODUCTS'!B434,Hoja2!B:B,0),5)</f>
        <v>#N/A</v>
      </c>
      <c r="L434" s="86">
        <v>979800</v>
      </c>
      <c r="M434" s="86">
        <v>489900</v>
      </c>
    </row>
    <row r="435" spans="1:13">
      <c r="A435" t="s">
        <v>2695</v>
      </c>
      <c r="B435" s="68" t="s">
        <v>2623</v>
      </c>
      <c r="C435" s="68" t="s">
        <v>2629</v>
      </c>
      <c r="D435" s="9" t="s">
        <v>2630</v>
      </c>
      <c r="E435" s="69" t="str">
        <f>"     "&amp;E432</f>
        <v xml:space="preserve">     Repisa Entrepaño Organizador 120 Cm X6</v>
      </c>
      <c r="F435" s="68" t="s">
        <v>2631</v>
      </c>
      <c r="G435" s="70">
        <f>G432</f>
        <v>439900</v>
      </c>
      <c r="H435" s="70" t="str">
        <f>H432&amp;"     "</f>
        <v xml:space="preserve">$     </v>
      </c>
      <c r="J435" t="e">
        <f>+INDEX(Hoja2!A:K,MATCH('ALL PRODUCTS'!B435,Hoja2!B:B,0),6)</f>
        <v>#N/A</v>
      </c>
      <c r="K435" s="79" t="e">
        <f>+INDEX(Hoja2!A:K,MATCH('ALL PRODUCTS'!B435,Hoja2!B:B,0),5)</f>
        <v>#N/A</v>
      </c>
      <c r="L435" s="86">
        <v>839800</v>
      </c>
      <c r="M435" s="86">
        <v>419900</v>
      </c>
    </row>
    <row r="436" spans="1:13">
      <c r="A436" t="s">
        <v>2695</v>
      </c>
      <c r="B436" s="68" t="s">
        <v>766</v>
      </c>
      <c r="C436" s="68"/>
      <c r="D436" s="68" t="s">
        <v>6</v>
      </c>
      <c r="E436" s="9" t="s">
        <v>767</v>
      </c>
      <c r="F436" s="68" t="s">
        <v>16</v>
      </c>
      <c r="G436" s="6">
        <v>1029900</v>
      </c>
      <c r="H436" s="6" t="s">
        <v>13</v>
      </c>
      <c r="I436">
        <v>1029900</v>
      </c>
      <c r="J436">
        <f>+INDEX(Hoja2!A:K,MATCH('ALL PRODUCTS'!B436,Hoja2!B:B,0),6)</f>
        <v>999003</v>
      </c>
      <c r="K436" s="79">
        <f>+INDEX(Hoja2!A:K,MATCH('ALL PRODUCTS'!B436,Hoja2!B:B,0),5)</f>
        <v>3</v>
      </c>
      <c r="L436" s="86" t="e">
        <v>#N/A</v>
      </c>
      <c r="M436" s="86" t="e">
        <v>#N/A</v>
      </c>
    </row>
    <row r="437" spans="1:13">
      <c r="A437" t="s">
        <v>2695</v>
      </c>
      <c r="B437" s="68" t="s">
        <v>766</v>
      </c>
      <c r="C437" s="68" t="s">
        <v>768</v>
      </c>
      <c r="D437" s="9" t="s">
        <v>2032</v>
      </c>
      <c r="E437" s="69" t="str">
        <f>"     "&amp;E436</f>
        <v xml:space="preserve">     Silla Gamer Astro Pro - Sonido Y Luces</v>
      </c>
      <c r="F437" s="68" t="s">
        <v>769</v>
      </c>
      <c r="G437" s="70">
        <f>G436</f>
        <v>1029900</v>
      </c>
      <c r="H437" s="70" t="str">
        <f>H436&amp;"     "</f>
        <v xml:space="preserve">$     </v>
      </c>
      <c r="J437">
        <f>+INDEX(Hoja2!A:K,MATCH('ALL PRODUCTS'!B437,Hoja2!B:B,0),6)</f>
        <v>999003</v>
      </c>
      <c r="K437" s="79">
        <f>+INDEX(Hoja2!A:K,MATCH('ALL PRODUCTS'!B437,Hoja2!B:B,0),5)</f>
        <v>3</v>
      </c>
      <c r="L437" s="86" t="e">
        <v>#N/A</v>
      </c>
      <c r="M437" s="86" t="e">
        <v>#N/A</v>
      </c>
    </row>
    <row r="438" spans="1:13">
      <c r="A438" t="s">
        <v>2695</v>
      </c>
      <c r="B438" s="68" t="s">
        <v>766</v>
      </c>
      <c r="C438" s="68" t="s">
        <v>770</v>
      </c>
      <c r="D438" s="9" t="s">
        <v>2033</v>
      </c>
      <c r="E438" s="69" t="str">
        <f>"     "&amp;E436</f>
        <v xml:space="preserve">     Silla Gamer Astro Pro - Sonido Y Luces</v>
      </c>
      <c r="F438" s="68" t="s">
        <v>771</v>
      </c>
      <c r="G438" s="70">
        <f>G436</f>
        <v>1029900</v>
      </c>
      <c r="H438" s="70" t="str">
        <f>H436&amp;"     "</f>
        <v xml:space="preserve">$     </v>
      </c>
      <c r="J438">
        <f>+INDEX(Hoja2!A:K,MATCH('ALL PRODUCTS'!B438,Hoja2!B:B,0),6)</f>
        <v>999003</v>
      </c>
      <c r="K438" s="79">
        <f>+INDEX(Hoja2!A:K,MATCH('ALL PRODUCTS'!B438,Hoja2!B:B,0),5)</f>
        <v>3</v>
      </c>
      <c r="L438" s="86" t="e">
        <v>#N/A</v>
      </c>
      <c r="M438" s="86" t="e">
        <v>#N/A</v>
      </c>
    </row>
    <row r="439" spans="1:13">
      <c r="A439" t="s">
        <v>2695</v>
      </c>
      <c r="B439" s="68" t="s">
        <v>766</v>
      </c>
      <c r="C439" s="68" t="s">
        <v>772</v>
      </c>
      <c r="D439" s="9" t="s">
        <v>2034</v>
      </c>
      <c r="E439" s="69" t="str">
        <f>"     "&amp;E436</f>
        <v xml:space="preserve">     Silla Gamer Astro Pro - Sonido Y Luces</v>
      </c>
      <c r="F439" s="68" t="s">
        <v>773</v>
      </c>
      <c r="G439" s="70">
        <f>G436</f>
        <v>1029900</v>
      </c>
      <c r="H439" s="70" t="str">
        <f>H436&amp;"     "</f>
        <v xml:space="preserve">$     </v>
      </c>
      <c r="J439">
        <f>+INDEX(Hoja2!A:K,MATCH('ALL PRODUCTS'!B439,Hoja2!B:B,0),6)</f>
        <v>999003</v>
      </c>
      <c r="K439" s="79">
        <f>+INDEX(Hoja2!A:K,MATCH('ALL PRODUCTS'!B439,Hoja2!B:B,0),5)</f>
        <v>3</v>
      </c>
      <c r="L439" s="86" t="e">
        <v>#N/A</v>
      </c>
      <c r="M439" s="86" t="e">
        <v>#N/A</v>
      </c>
    </row>
    <row r="440" spans="1:13">
      <c r="A440" t="s">
        <v>2695</v>
      </c>
      <c r="B440" s="68" t="s">
        <v>774</v>
      </c>
      <c r="C440" s="68"/>
      <c r="D440" s="68" t="s">
        <v>6</v>
      </c>
      <c r="E440" s="9" t="s">
        <v>775</v>
      </c>
      <c r="F440" s="68" t="s">
        <v>16</v>
      </c>
      <c r="G440" s="6">
        <v>920000</v>
      </c>
      <c r="H440" s="6" t="s">
        <v>13</v>
      </c>
      <c r="I440">
        <v>920000</v>
      </c>
      <c r="J440">
        <f>+INDEX(Hoja2!A:K,MATCH('ALL PRODUCTS'!B440,Hoja2!B:B,0),6)</f>
        <v>828000</v>
      </c>
      <c r="K440" s="79">
        <f>+INDEX(Hoja2!A:K,MATCH('ALL PRODUCTS'!B440,Hoja2!B:B,0),5)</f>
        <v>10</v>
      </c>
      <c r="L440" s="86" t="e">
        <v>#N/A</v>
      </c>
      <c r="M440" s="86" t="e">
        <v>#N/A</v>
      </c>
    </row>
    <row r="441" spans="1:13">
      <c r="A441" t="s">
        <v>2695</v>
      </c>
      <c r="B441" s="68" t="s">
        <v>774</v>
      </c>
      <c r="C441" s="68" t="s">
        <v>776</v>
      </c>
      <c r="D441" s="9" t="s">
        <v>2035</v>
      </c>
      <c r="E441" s="69" t="str">
        <f>"     "&amp;E440</f>
        <v xml:space="preserve">     Silla Gamer Astro Basica</v>
      </c>
      <c r="F441" s="68" t="s">
        <v>771</v>
      </c>
      <c r="G441" s="70">
        <f>G440</f>
        <v>920000</v>
      </c>
      <c r="H441" s="70" t="str">
        <f>H440&amp;"     "</f>
        <v xml:space="preserve">$     </v>
      </c>
      <c r="I441" t="s">
        <v>6</v>
      </c>
      <c r="J441">
        <f>+INDEX(Hoja2!A:K,MATCH('ALL PRODUCTS'!B441,Hoja2!B:B,0),6)</f>
        <v>828000</v>
      </c>
      <c r="K441" s="79">
        <f>+INDEX(Hoja2!A:K,MATCH('ALL PRODUCTS'!B441,Hoja2!B:B,0),5)</f>
        <v>10</v>
      </c>
      <c r="L441" s="86" t="e">
        <v>#N/A</v>
      </c>
      <c r="M441" s="86" t="e">
        <v>#N/A</v>
      </c>
    </row>
    <row r="442" spans="1:13">
      <c r="A442" t="s">
        <v>2695</v>
      </c>
      <c r="B442" s="68" t="s">
        <v>774</v>
      </c>
      <c r="C442" s="68" t="s">
        <v>777</v>
      </c>
      <c r="D442" s="9" t="s">
        <v>2036</v>
      </c>
      <c r="E442" s="69" t="str">
        <f>"     "&amp;E440</f>
        <v xml:space="preserve">     Silla Gamer Astro Basica</v>
      </c>
      <c r="F442" s="68" t="s">
        <v>778</v>
      </c>
      <c r="G442" s="70">
        <f>G440</f>
        <v>920000</v>
      </c>
      <c r="H442" s="70" t="str">
        <f>H440&amp;"     "</f>
        <v xml:space="preserve">$     </v>
      </c>
      <c r="I442" t="s">
        <v>6</v>
      </c>
      <c r="J442">
        <f>+INDEX(Hoja2!A:K,MATCH('ALL PRODUCTS'!B442,Hoja2!B:B,0),6)</f>
        <v>828000</v>
      </c>
      <c r="K442" s="79">
        <f>+INDEX(Hoja2!A:K,MATCH('ALL PRODUCTS'!B442,Hoja2!B:B,0),5)</f>
        <v>10</v>
      </c>
      <c r="L442" s="86" t="e">
        <v>#N/A</v>
      </c>
      <c r="M442" s="86" t="e">
        <v>#N/A</v>
      </c>
    </row>
    <row r="443" spans="1:13">
      <c r="A443" t="s">
        <v>2695</v>
      </c>
      <c r="B443" s="68" t="s">
        <v>774</v>
      </c>
      <c r="C443" s="68" t="s">
        <v>779</v>
      </c>
      <c r="D443" s="9" t="s">
        <v>2037</v>
      </c>
      <c r="E443" s="69" t="str">
        <f>"     "&amp;E440</f>
        <v xml:space="preserve">     Silla Gamer Astro Basica</v>
      </c>
      <c r="F443" s="68" t="s">
        <v>769</v>
      </c>
      <c r="G443" s="70">
        <f>G440</f>
        <v>920000</v>
      </c>
      <c r="H443" s="70" t="str">
        <f>H440&amp;"     "</f>
        <v xml:space="preserve">$     </v>
      </c>
      <c r="I443" t="s">
        <v>6</v>
      </c>
      <c r="J443">
        <f>+INDEX(Hoja2!A:K,MATCH('ALL PRODUCTS'!B443,Hoja2!B:B,0),6)</f>
        <v>828000</v>
      </c>
      <c r="K443" s="79">
        <f>+INDEX(Hoja2!A:K,MATCH('ALL PRODUCTS'!B443,Hoja2!B:B,0),5)</f>
        <v>10</v>
      </c>
      <c r="L443" s="86" t="e">
        <v>#N/A</v>
      </c>
      <c r="M443" s="86" t="e">
        <v>#N/A</v>
      </c>
    </row>
    <row r="444" spans="1:13">
      <c r="A444" t="s">
        <v>2695</v>
      </c>
      <c r="B444" s="68" t="s">
        <v>780</v>
      </c>
      <c r="C444" s="68"/>
      <c r="D444" s="68" t="s">
        <v>6</v>
      </c>
      <c r="E444" s="9" t="s">
        <v>781</v>
      </c>
      <c r="F444" s="68" t="s">
        <v>16</v>
      </c>
      <c r="G444" s="6">
        <v>2149900</v>
      </c>
      <c r="H444" s="6" t="s">
        <v>13</v>
      </c>
      <c r="I444">
        <v>2149900</v>
      </c>
      <c r="J444" t="e">
        <f>+INDEX(Hoja2!A:K,MATCH('ALL PRODUCTS'!B444,Hoja2!B:B,0),6)</f>
        <v>#N/A</v>
      </c>
      <c r="K444" s="79" t="e">
        <f>+INDEX(Hoja2!A:K,MATCH('ALL PRODUCTS'!B444,Hoja2!B:B,0),5)</f>
        <v>#N/A</v>
      </c>
      <c r="L444" s="86" t="e">
        <v>#N/A</v>
      </c>
      <c r="M444" s="86" t="e">
        <v>#N/A</v>
      </c>
    </row>
    <row r="445" spans="1:13">
      <c r="A445" t="s">
        <v>2695</v>
      </c>
      <c r="B445" s="68" t="s">
        <v>780</v>
      </c>
      <c r="C445" s="68" t="s">
        <v>782</v>
      </c>
      <c r="D445" s="9" t="s">
        <v>2038</v>
      </c>
      <c r="E445" s="69" t="str">
        <f>"     "&amp;E444</f>
        <v xml:space="preserve">     Mesa De Comedor Artek + 6 Sillas Milano Gratis Cuadro 70x50</v>
      </c>
      <c r="F445" s="68" t="s">
        <v>193</v>
      </c>
      <c r="G445" s="70">
        <f>G444</f>
        <v>2149900</v>
      </c>
      <c r="H445" s="70" t="str">
        <f>H444&amp;"     "</f>
        <v xml:space="preserve">$     </v>
      </c>
      <c r="J445" t="e">
        <f>+INDEX(Hoja2!A:K,MATCH('ALL PRODUCTS'!B445,Hoja2!B:B,0),6)</f>
        <v>#N/A</v>
      </c>
      <c r="K445" s="79" t="e">
        <f>+INDEX(Hoja2!A:K,MATCH('ALL PRODUCTS'!B445,Hoja2!B:B,0),5)</f>
        <v>#N/A</v>
      </c>
      <c r="L445" s="86">
        <v>3893780.0000000005</v>
      </c>
      <c r="M445" s="86">
        <v>1769900</v>
      </c>
    </row>
    <row r="446" spans="1:13">
      <c r="A446" t="s">
        <v>2695</v>
      </c>
      <c r="B446" s="68" t="s">
        <v>780</v>
      </c>
      <c r="C446" s="68" t="s">
        <v>783</v>
      </c>
      <c r="D446" s="9" t="s">
        <v>2039</v>
      </c>
      <c r="E446" s="69" t="str">
        <f>"     "&amp;E444</f>
        <v xml:space="preserve">     Mesa De Comedor Artek + 6 Sillas Milano Gratis Cuadro 70x50</v>
      </c>
      <c r="F446" s="68" t="s">
        <v>784</v>
      </c>
      <c r="G446" s="70">
        <f>G444</f>
        <v>2149900</v>
      </c>
      <c r="H446" s="70" t="str">
        <f>H444&amp;"     "</f>
        <v xml:space="preserve">$     </v>
      </c>
      <c r="J446" t="e">
        <f>+INDEX(Hoja2!A:K,MATCH('ALL PRODUCTS'!B446,Hoja2!B:B,0),6)</f>
        <v>#N/A</v>
      </c>
      <c r="K446" s="79" t="e">
        <f>+INDEX(Hoja2!A:K,MATCH('ALL PRODUCTS'!B446,Hoja2!B:B,0),5)</f>
        <v>#N/A</v>
      </c>
      <c r="L446" s="86">
        <v>5279780</v>
      </c>
      <c r="M446" s="86">
        <v>2399900</v>
      </c>
    </row>
    <row r="447" spans="1:13">
      <c r="A447" t="s">
        <v>2695</v>
      </c>
      <c r="B447" s="68" t="s">
        <v>780</v>
      </c>
      <c r="C447" s="68" t="s">
        <v>785</v>
      </c>
      <c r="D447" s="9" t="s">
        <v>2040</v>
      </c>
      <c r="E447" s="69" t="str">
        <f>"     "&amp;E444</f>
        <v xml:space="preserve">     Mesa De Comedor Artek + 6 Sillas Milano Gratis Cuadro 70x50</v>
      </c>
      <c r="F447" s="68" t="s">
        <v>786</v>
      </c>
      <c r="G447" s="70">
        <f>G444</f>
        <v>2149900</v>
      </c>
      <c r="H447" s="70" t="str">
        <f>H444&amp;"     "</f>
        <v xml:space="preserve">$     </v>
      </c>
      <c r="J447" t="e">
        <f>+INDEX(Hoja2!A:K,MATCH('ALL PRODUCTS'!B447,Hoja2!B:B,0),6)</f>
        <v>#N/A</v>
      </c>
      <c r="K447" s="79" t="e">
        <f>+INDEX(Hoja2!A:K,MATCH('ALL PRODUCTS'!B447,Hoja2!B:B,0),5)</f>
        <v>#N/A</v>
      </c>
      <c r="L447" s="86">
        <v>4465780</v>
      </c>
      <c r="M447" s="86">
        <v>2029900</v>
      </c>
    </row>
    <row r="448" spans="1:13">
      <c r="A448" t="s">
        <v>2695</v>
      </c>
      <c r="B448" s="68" t="s">
        <v>787</v>
      </c>
      <c r="C448" s="68" t="s">
        <v>788</v>
      </c>
      <c r="D448" s="9" t="s">
        <v>2041</v>
      </c>
      <c r="E448" s="9" t="s">
        <v>789</v>
      </c>
      <c r="F448" s="68" t="s">
        <v>790</v>
      </c>
      <c r="G448" s="6">
        <v>299900</v>
      </c>
      <c r="H448" s="6" t="s">
        <v>13</v>
      </c>
      <c r="I448">
        <v>299900</v>
      </c>
      <c r="J448">
        <f>+INDEX(Hoja2!A:K,MATCH('ALL PRODUCTS'!B448,Hoja2!B:B,0),6)</f>
        <v>290903</v>
      </c>
      <c r="K448" s="79">
        <f>+INDEX(Hoja2!A:K,MATCH('ALL PRODUCTS'!B448,Hoja2!B:B,0),5)</f>
        <v>3</v>
      </c>
      <c r="L448" s="86">
        <v>579800</v>
      </c>
      <c r="M448" s="86">
        <v>289900</v>
      </c>
    </row>
    <row r="449" spans="1:13">
      <c r="A449" t="s">
        <v>2695</v>
      </c>
      <c r="B449" s="68" t="s">
        <v>791</v>
      </c>
      <c r="C449" s="68" t="s">
        <v>792</v>
      </c>
      <c r="D449" s="9" t="s">
        <v>1704</v>
      </c>
      <c r="E449" s="9" t="s">
        <v>793</v>
      </c>
      <c r="F449" s="68" t="s">
        <v>794</v>
      </c>
      <c r="G449" s="6">
        <v>259900</v>
      </c>
      <c r="H449" s="6" t="s">
        <v>13</v>
      </c>
      <c r="I449">
        <v>259900</v>
      </c>
      <c r="J449">
        <f>+INDEX(Hoja2!A:K,MATCH('ALL PRODUCTS'!B449,Hoja2!B:B,0),6)</f>
        <v>252103</v>
      </c>
      <c r="K449" s="79">
        <f>+INDEX(Hoja2!A:K,MATCH('ALL PRODUCTS'!B449,Hoja2!B:B,0),5)</f>
        <v>3</v>
      </c>
      <c r="L449" s="86">
        <v>549780</v>
      </c>
      <c r="M449" s="86">
        <v>249900</v>
      </c>
    </row>
    <row r="450" spans="1:13">
      <c r="A450" t="s">
        <v>2695</v>
      </c>
      <c r="B450" s="68" t="s">
        <v>795</v>
      </c>
      <c r="C450" s="68"/>
      <c r="D450" s="68" t="s">
        <v>6</v>
      </c>
      <c r="E450" s="9" t="s">
        <v>796</v>
      </c>
      <c r="F450" s="68" t="s">
        <v>16</v>
      </c>
      <c r="G450" s="6">
        <v>1119900</v>
      </c>
      <c r="H450" s="6" t="s">
        <v>13</v>
      </c>
      <c r="I450">
        <v>1119900</v>
      </c>
      <c r="J450" t="e">
        <f>+INDEX(Hoja2!A:K,MATCH('ALL PRODUCTS'!B450,Hoja2!B:B,0),6)</f>
        <v>#N/A</v>
      </c>
      <c r="K450" s="79" t="e">
        <f>+INDEX(Hoja2!A:K,MATCH('ALL PRODUCTS'!B450,Hoja2!B:B,0),5)</f>
        <v>#N/A</v>
      </c>
      <c r="L450" s="86" t="e">
        <v>#N/A</v>
      </c>
      <c r="M450" s="86" t="e">
        <v>#N/A</v>
      </c>
    </row>
    <row r="451" spans="1:13">
      <c r="A451" t="s">
        <v>2695</v>
      </c>
      <c r="B451" s="68" t="s">
        <v>795</v>
      </c>
      <c r="C451" s="68" t="s">
        <v>797</v>
      </c>
      <c r="D451" s="9" t="s">
        <v>2042</v>
      </c>
      <c r="E451" s="69" t="str">
        <f>"     "&amp;E450</f>
        <v xml:space="preserve">     Sofa Cama 3 Posiciones Clic Clac Yezz 170 Cm</v>
      </c>
      <c r="F451" s="68" t="s">
        <v>798</v>
      </c>
      <c r="G451" s="70">
        <f>G450</f>
        <v>1119900</v>
      </c>
      <c r="H451" s="70" t="str">
        <f>H450&amp;"     "</f>
        <v xml:space="preserve">$     </v>
      </c>
      <c r="J451" t="e">
        <f>+INDEX(Hoja2!A:K,MATCH('ALL PRODUCTS'!B451,Hoja2!B:B,0),6)</f>
        <v>#N/A</v>
      </c>
      <c r="K451" s="79" t="e">
        <f>+INDEX(Hoja2!A:K,MATCH('ALL PRODUCTS'!B451,Hoja2!B:B,0),5)</f>
        <v>#N/A</v>
      </c>
      <c r="L451" s="86">
        <v>2159800</v>
      </c>
      <c r="M451" s="86">
        <v>1079900</v>
      </c>
    </row>
    <row r="452" spans="1:13">
      <c r="A452" t="s">
        <v>2695</v>
      </c>
      <c r="B452" s="68" t="s">
        <v>795</v>
      </c>
      <c r="C452" s="68" t="s">
        <v>799</v>
      </c>
      <c r="D452" s="9" t="s">
        <v>2043</v>
      </c>
      <c r="E452" s="69" t="str">
        <f>"     "&amp;E450</f>
        <v xml:space="preserve">     Sofa Cama 3 Posiciones Clic Clac Yezz 170 Cm</v>
      </c>
      <c r="F452" s="68" t="s">
        <v>800</v>
      </c>
      <c r="G452" s="70">
        <f>G450</f>
        <v>1119900</v>
      </c>
      <c r="H452" s="70" t="str">
        <f>H450&amp;"     "</f>
        <v xml:space="preserve">$     </v>
      </c>
      <c r="J452" t="e">
        <f>+INDEX(Hoja2!A:K,MATCH('ALL PRODUCTS'!B452,Hoja2!B:B,0),6)</f>
        <v>#N/A</v>
      </c>
      <c r="K452" s="79" t="e">
        <f>+INDEX(Hoja2!A:K,MATCH('ALL PRODUCTS'!B452,Hoja2!B:B,0),5)</f>
        <v>#N/A</v>
      </c>
      <c r="L452" s="86">
        <v>2159800</v>
      </c>
      <c r="M452" s="86">
        <v>1079900</v>
      </c>
    </row>
    <row r="453" spans="1:13">
      <c r="A453" t="s">
        <v>2695</v>
      </c>
      <c r="B453" s="68" t="s">
        <v>801</v>
      </c>
      <c r="C453" s="68"/>
      <c r="D453" s="68" t="s">
        <v>6</v>
      </c>
      <c r="E453" s="9" t="s">
        <v>802</v>
      </c>
      <c r="F453" s="68" t="s">
        <v>16</v>
      </c>
      <c r="G453" s="6">
        <v>1119900</v>
      </c>
      <c r="H453" s="6" t="s">
        <v>13</v>
      </c>
      <c r="I453" s="6">
        <v>1119900</v>
      </c>
      <c r="J453" t="e">
        <f>+INDEX(Hoja2!A:K,MATCH('ALL PRODUCTS'!B453,Hoja2!B:B,0),6)</f>
        <v>#N/A</v>
      </c>
      <c r="K453" s="79" t="e">
        <f>+INDEX(Hoja2!A:K,MATCH('ALL PRODUCTS'!B453,Hoja2!B:B,0),5)</f>
        <v>#N/A</v>
      </c>
      <c r="L453" s="86" t="e">
        <v>#N/A</v>
      </c>
      <c r="M453" s="86" t="e">
        <v>#N/A</v>
      </c>
    </row>
    <row r="454" spans="1:13">
      <c r="A454" t="s">
        <v>2695</v>
      </c>
      <c r="B454" s="68" t="s">
        <v>801</v>
      </c>
      <c r="C454" s="68" t="s">
        <v>803</v>
      </c>
      <c r="D454" s="9" t="s">
        <v>2044</v>
      </c>
      <c r="E454" s="69" t="str">
        <f>"     "&amp;E453</f>
        <v xml:space="preserve">     Sofa Cama 3 Posiciones Clic Clac Kloe 170 Cm</v>
      </c>
      <c r="F454" s="68" t="s">
        <v>804</v>
      </c>
      <c r="G454" s="70">
        <f>G453</f>
        <v>1119900</v>
      </c>
      <c r="H454" s="70" t="str">
        <f>H453&amp;"     "</f>
        <v xml:space="preserve">$     </v>
      </c>
      <c r="J454" t="e">
        <f>+INDEX(Hoja2!A:K,MATCH('ALL PRODUCTS'!B454,Hoja2!B:B,0),6)</f>
        <v>#N/A</v>
      </c>
      <c r="K454" s="79" t="e">
        <f>+INDEX(Hoja2!A:K,MATCH('ALL PRODUCTS'!B454,Hoja2!B:B,0),5)</f>
        <v>#N/A</v>
      </c>
      <c r="L454" s="86">
        <v>2159800</v>
      </c>
      <c r="M454" s="86">
        <v>1079900</v>
      </c>
    </row>
    <row r="455" spans="1:13">
      <c r="A455" t="s">
        <v>2695</v>
      </c>
      <c r="B455" s="68" t="s">
        <v>801</v>
      </c>
      <c r="C455" s="68" t="s">
        <v>805</v>
      </c>
      <c r="D455" s="9" t="s">
        <v>2045</v>
      </c>
      <c r="E455" s="69" t="str">
        <f>"     "&amp;E453</f>
        <v xml:space="preserve">     Sofa Cama 3 Posiciones Clic Clac Kloe 170 Cm</v>
      </c>
      <c r="F455" s="68" t="s">
        <v>800</v>
      </c>
      <c r="G455" s="70">
        <f>G453</f>
        <v>1119900</v>
      </c>
      <c r="H455" s="70" t="str">
        <f>H453&amp;"     "</f>
        <v xml:space="preserve">$     </v>
      </c>
      <c r="J455" t="e">
        <f>+INDEX(Hoja2!A:K,MATCH('ALL PRODUCTS'!B455,Hoja2!B:B,0),6)</f>
        <v>#N/A</v>
      </c>
      <c r="K455" s="79" t="e">
        <f>+INDEX(Hoja2!A:K,MATCH('ALL PRODUCTS'!B455,Hoja2!B:B,0),5)</f>
        <v>#N/A</v>
      </c>
      <c r="L455" s="86">
        <v>2159800</v>
      </c>
      <c r="M455" s="86">
        <v>1079900</v>
      </c>
    </row>
    <row r="456" spans="1:13">
      <c r="A456" t="s">
        <v>2695</v>
      </c>
      <c r="B456" s="68" t="s">
        <v>806</v>
      </c>
      <c r="C456" s="68" t="s">
        <v>807</v>
      </c>
      <c r="D456" s="9" t="s">
        <v>2046</v>
      </c>
      <c r="E456" s="9" t="s">
        <v>808</v>
      </c>
      <c r="F456" s="68" t="s">
        <v>36</v>
      </c>
      <c r="G456" s="6">
        <v>979900</v>
      </c>
      <c r="H456" s="6" t="s">
        <v>13</v>
      </c>
      <c r="I456">
        <v>979900</v>
      </c>
      <c r="J456" t="e">
        <f>+INDEX(Hoja2!A:K,MATCH('ALL PRODUCTS'!B456,Hoja2!B:B,0),6)</f>
        <v>#N/A</v>
      </c>
      <c r="K456" s="79" t="e">
        <f>+INDEX(Hoja2!A:K,MATCH('ALL PRODUCTS'!B456,Hoja2!B:B,0),5)</f>
        <v>#N/A</v>
      </c>
      <c r="L456" s="86">
        <v>1899800</v>
      </c>
      <c r="M456" s="86">
        <v>949900</v>
      </c>
    </row>
    <row r="457" spans="1:13">
      <c r="A457" t="s">
        <v>2695</v>
      </c>
      <c r="B457" s="68" t="s">
        <v>809</v>
      </c>
      <c r="C457" s="68" t="s">
        <v>810</v>
      </c>
      <c r="D457" s="9" t="s">
        <v>2047</v>
      </c>
      <c r="E457" s="9" t="s">
        <v>811</v>
      </c>
      <c r="F457" s="68" t="s">
        <v>36</v>
      </c>
      <c r="G457" s="6">
        <v>889900</v>
      </c>
      <c r="H457" s="6" t="s">
        <v>13</v>
      </c>
      <c r="I457">
        <v>889900</v>
      </c>
      <c r="J457" t="e">
        <f>+INDEX(Hoja2!A:K,MATCH('ALL PRODUCTS'!B457,Hoja2!B:B,0),6)</f>
        <v>#N/A</v>
      </c>
      <c r="K457" s="79" t="e">
        <f>+INDEX(Hoja2!A:K,MATCH('ALL PRODUCTS'!B457,Hoja2!B:B,0),5)</f>
        <v>#N/A</v>
      </c>
      <c r="L457" s="86">
        <v>1719800</v>
      </c>
      <c r="M457" s="86">
        <v>859900</v>
      </c>
    </row>
    <row r="458" spans="1:13">
      <c r="A458" t="s">
        <v>2695</v>
      </c>
      <c r="B458" s="68" t="s">
        <v>812</v>
      </c>
      <c r="C458" s="68" t="s">
        <v>813</v>
      </c>
      <c r="D458" s="9" t="s">
        <v>2048</v>
      </c>
      <c r="E458" s="9" t="s">
        <v>814</v>
      </c>
      <c r="F458" s="68" t="s">
        <v>36</v>
      </c>
      <c r="G458" s="6">
        <v>1209900</v>
      </c>
      <c r="H458" s="6" t="s">
        <v>13</v>
      </c>
      <c r="I458">
        <v>1209900</v>
      </c>
      <c r="J458" t="e">
        <f>+INDEX(Hoja2!A:K,MATCH('ALL PRODUCTS'!B458,Hoja2!B:B,0),6)</f>
        <v>#N/A</v>
      </c>
      <c r="K458" s="79" t="e">
        <f>+INDEX(Hoja2!A:K,MATCH('ALL PRODUCTS'!B458,Hoja2!B:B,0),5)</f>
        <v>#N/A</v>
      </c>
      <c r="L458" s="86">
        <v>2339800</v>
      </c>
      <c r="M458" s="86">
        <v>1169900</v>
      </c>
    </row>
    <row r="459" spans="1:13">
      <c r="A459" t="s">
        <v>2695</v>
      </c>
      <c r="B459" s="68" t="s">
        <v>815</v>
      </c>
      <c r="C459" s="68" t="s">
        <v>816</v>
      </c>
      <c r="D459" s="9" t="s">
        <v>2049</v>
      </c>
      <c r="E459" s="9" t="s">
        <v>817</v>
      </c>
      <c r="F459" s="68" t="s">
        <v>36</v>
      </c>
      <c r="G459" s="6">
        <v>689900</v>
      </c>
      <c r="H459" s="6" t="s">
        <v>13</v>
      </c>
      <c r="I459">
        <v>689900</v>
      </c>
      <c r="J459" t="e">
        <f>+INDEX(Hoja2!A:K,MATCH('ALL PRODUCTS'!B459,Hoja2!B:B,0),6)</f>
        <v>#N/A</v>
      </c>
      <c r="K459" s="79" t="e">
        <f>+INDEX(Hoja2!A:K,MATCH('ALL PRODUCTS'!B459,Hoja2!B:B,0),5)</f>
        <v>#N/A</v>
      </c>
      <c r="L459" s="86">
        <v>1339800</v>
      </c>
      <c r="M459" s="86">
        <v>669900</v>
      </c>
    </row>
    <row r="460" spans="1:13">
      <c r="A460" t="s">
        <v>2695</v>
      </c>
      <c r="B460" s="68" t="s">
        <v>818</v>
      </c>
      <c r="C460" s="68" t="s">
        <v>819</v>
      </c>
      <c r="D460" s="9" t="s">
        <v>2050</v>
      </c>
      <c r="E460" s="9" t="s">
        <v>820</v>
      </c>
      <c r="F460" s="68" t="s">
        <v>36</v>
      </c>
      <c r="G460" s="6">
        <v>799900</v>
      </c>
      <c r="H460" s="6" t="s">
        <v>13</v>
      </c>
      <c r="I460">
        <v>799900</v>
      </c>
      <c r="J460" t="e">
        <f>+INDEX(Hoja2!A:K,MATCH('ALL PRODUCTS'!B460,Hoja2!B:B,0),6)</f>
        <v>#N/A</v>
      </c>
      <c r="K460" s="79" t="e">
        <f>+INDEX(Hoja2!A:K,MATCH('ALL PRODUCTS'!B460,Hoja2!B:B,0),5)</f>
        <v>#N/A</v>
      </c>
      <c r="L460" s="86">
        <v>1539800</v>
      </c>
      <c r="M460" s="86">
        <v>769900</v>
      </c>
    </row>
    <row r="461" spans="1:13">
      <c r="A461" t="s">
        <v>2695</v>
      </c>
      <c r="B461" s="68" t="s">
        <v>821</v>
      </c>
      <c r="C461" s="68"/>
      <c r="D461" s="68" t="s">
        <v>6</v>
      </c>
      <c r="E461" s="9" t="s">
        <v>822</v>
      </c>
      <c r="F461" s="68" t="s">
        <v>16</v>
      </c>
      <c r="G461" s="6">
        <v>554900</v>
      </c>
      <c r="H461" s="6" t="s">
        <v>13</v>
      </c>
      <c r="I461">
        <v>554900</v>
      </c>
      <c r="J461">
        <f>+INDEX(Hoja2!A:K,MATCH('ALL PRODUCTS'!B461,Hoja2!B:B,0),6)</f>
        <v>538253</v>
      </c>
      <c r="K461" s="79">
        <f>+INDEX(Hoja2!A:K,MATCH('ALL PRODUCTS'!B461,Hoja2!B:B,0),5)</f>
        <v>3</v>
      </c>
      <c r="L461" s="86" t="e">
        <v>#N/A</v>
      </c>
      <c r="M461" s="86" t="e">
        <v>#N/A</v>
      </c>
    </row>
    <row r="462" spans="1:13">
      <c r="A462" t="s">
        <v>2695</v>
      </c>
      <c r="B462" s="68" t="s">
        <v>821</v>
      </c>
      <c r="C462" s="68" t="s">
        <v>823</v>
      </c>
      <c r="D462" s="9" t="s">
        <v>2051</v>
      </c>
      <c r="E462" s="69" t="str">
        <f>"     "&amp;E461</f>
        <v xml:space="preserve">     Silla Gamer Ergonomica Reclinable Kairo 124x50x50</v>
      </c>
      <c r="F462" s="68" t="s">
        <v>824</v>
      </c>
      <c r="G462" s="70">
        <f>G461</f>
        <v>554900</v>
      </c>
      <c r="H462" s="70" t="str">
        <f>H461&amp;"     "</f>
        <v xml:space="preserve">$     </v>
      </c>
      <c r="I462" t="s">
        <v>6</v>
      </c>
      <c r="J462">
        <f>+INDEX(Hoja2!A:K,MATCH('ALL PRODUCTS'!B462,Hoja2!B:B,0),6)</f>
        <v>538253</v>
      </c>
      <c r="K462" s="79">
        <f>+INDEX(Hoja2!A:K,MATCH('ALL PRODUCTS'!B462,Hoja2!B:B,0),5)</f>
        <v>3</v>
      </c>
      <c r="L462" s="86" t="e">
        <v>#N/A</v>
      </c>
      <c r="M462" s="86" t="e">
        <v>#N/A</v>
      </c>
    </row>
    <row r="463" spans="1:13">
      <c r="A463" t="s">
        <v>2695</v>
      </c>
      <c r="B463" s="68" t="s">
        <v>821</v>
      </c>
      <c r="C463" s="68" t="s">
        <v>825</v>
      </c>
      <c r="D463" s="9" t="s">
        <v>2052</v>
      </c>
      <c r="E463" s="69" t="str">
        <f>"     "&amp;E461</f>
        <v xml:space="preserve">     Silla Gamer Ergonomica Reclinable Kairo 124x50x50</v>
      </c>
      <c r="F463" s="68" t="s">
        <v>778</v>
      </c>
      <c r="G463" s="70">
        <f>G461</f>
        <v>554900</v>
      </c>
      <c r="H463" s="70" t="str">
        <f>H461&amp;"     "</f>
        <v xml:space="preserve">$     </v>
      </c>
      <c r="I463" t="s">
        <v>6</v>
      </c>
      <c r="J463">
        <f>+INDEX(Hoja2!A:K,MATCH('ALL PRODUCTS'!B463,Hoja2!B:B,0),6)</f>
        <v>538253</v>
      </c>
      <c r="K463" s="79">
        <f>+INDEX(Hoja2!A:K,MATCH('ALL PRODUCTS'!B463,Hoja2!B:B,0),5)</f>
        <v>3</v>
      </c>
      <c r="L463" s="86" t="e">
        <v>#N/A</v>
      </c>
      <c r="M463" s="86" t="e">
        <v>#N/A</v>
      </c>
    </row>
    <row r="464" spans="1:13">
      <c r="A464" t="s">
        <v>2695</v>
      </c>
      <c r="B464" s="68" t="s">
        <v>821</v>
      </c>
      <c r="C464" s="68" t="s">
        <v>826</v>
      </c>
      <c r="D464" s="9" t="s">
        <v>2053</v>
      </c>
      <c r="E464" s="69" t="str">
        <f>"     "&amp;E461</f>
        <v xml:space="preserve">     Silla Gamer Ergonomica Reclinable Kairo 124x50x50</v>
      </c>
      <c r="F464" s="68" t="s">
        <v>827</v>
      </c>
      <c r="G464" s="70">
        <f>G461</f>
        <v>554900</v>
      </c>
      <c r="H464" s="70" t="str">
        <f>H461&amp;"     "</f>
        <v xml:space="preserve">$     </v>
      </c>
      <c r="I464" t="s">
        <v>6</v>
      </c>
      <c r="J464">
        <f>+INDEX(Hoja2!A:K,MATCH('ALL PRODUCTS'!B464,Hoja2!B:B,0),6)</f>
        <v>538253</v>
      </c>
      <c r="K464" s="79">
        <f>+INDEX(Hoja2!A:K,MATCH('ALL PRODUCTS'!B464,Hoja2!B:B,0),5)</f>
        <v>3</v>
      </c>
      <c r="L464" s="86" t="e">
        <v>#N/A</v>
      </c>
      <c r="M464" s="86" t="e">
        <v>#N/A</v>
      </c>
    </row>
    <row r="465" spans="1:13">
      <c r="A465" t="s">
        <v>2695</v>
      </c>
      <c r="B465" s="68" t="s">
        <v>828</v>
      </c>
      <c r="C465" s="68" t="s">
        <v>829</v>
      </c>
      <c r="D465" s="9" t="s">
        <v>2054</v>
      </c>
      <c r="E465" s="9" t="s">
        <v>830</v>
      </c>
      <c r="F465" s="68" t="s">
        <v>300</v>
      </c>
      <c r="G465" s="6">
        <v>1819900</v>
      </c>
      <c r="H465" s="6" t="s">
        <v>13</v>
      </c>
      <c r="I465" s="6">
        <v>1819900</v>
      </c>
      <c r="J465" t="e">
        <f>+INDEX(Hoja2!A:K,MATCH('ALL PRODUCTS'!B465,Hoja2!B:B,0),6)</f>
        <v>#N/A</v>
      </c>
      <c r="K465" s="79" t="e">
        <f>+INDEX(Hoja2!A:K,MATCH('ALL PRODUCTS'!B465,Hoja2!B:B,0),5)</f>
        <v>#N/A</v>
      </c>
      <c r="L465" s="86">
        <v>0</v>
      </c>
      <c r="M465" s="86">
        <v>0</v>
      </c>
    </row>
    <row r="466" spans="1:13">
      <c r="A466" t="s">
        <v>2695</v>
      </c>
      <c r="B466" s="68" t="s">
        <v>831</v>
      </c>
      <c r="C466" s="68" t="s">
        <v>832</v>
      </c>
      <c r="D466" s="9" t="s">
        <v>2055</v>
      </c>
      <c r="E466" s="9" t="s">
        <v>833</v>
      </c>
      <c r="F466" s="68" t="s">
        <v>12</v>
      </c>
      <c r="G466" s="6">
        <v>879900</v>
      </c>
      <c r="H466" s="6" t="s">
        <v>13</v>
      </c>
      <c r="I466" s="6">
        <v>879900</v>
      </c>
      <c r="J466">
        <f>+INDEX(Hoja2!A:K,MATCH('ALL PRODUCTS'!B466,Hoja2!B:B,0),6)</f>
        <v>853503</v>
      </c>
      <c r="K466" s="79">
        <f>+INDEX(Hoja2!A:K,MATCH('ALL PRODUCTS'!B466,Hoja2!B:B,0),5)</f>
        <v>3</v>
      </c>
      <c r="L466" s="86">
        <v>1869780.0000000002</v>
      </c>
      <c r="M466" s="86">
        <v>849900</v>
      </c>
    </row>
    <row r="467" spans="1:13">
      <c r="A467" t="s">
        <v>2695</v>
      </c>
      <c r="B467" s="68" t="s">
        <v>834</v>
      </c>
      <c r="C467" s="68"/>
      <c r="D467" s="9" t="s">
        <v>1706</v>
      </c>
      <c r="E467" s="68" t="s">
        <v>835</v>
      </c>
      <c r="F467" s="68" t="s">
        <v>16</v>
      </c>
      <c r="G467" s="6">
        <v>539800</v>
      </c>
      <c r="H467" s="6" t="s">
        <v>13</v>
      </c>
      <c r="I467">
        <v>269900</v>
      </c>
      <c r="J467">
        <f>+INDEX(Hoja2!A:K,MATCH('ALL PRODUCTS'!B467,Hoja2!B:B,0),6)</f>
        <v>523606</v>
      </c>
      <c r="K467" s="79">
        <f>+INDEX(Hoja2!A:K,MATCH('ALL PRODUCTS'!B467,Hoja2!B:B,0),5)</f>
        <v>3</v>
      </c>
      <c r="L467" s="86">
        <v>571780</v>
      </c>
      <c r="M467" s="86">
        <v>259900</v>
      </c>
    </row>
    <row r="468" spans="1:13">
      <c r="A468" t="s">
        <v>2695</v>
      </c>
      <c r="B468" s="68" t="s">
        <v>838</v>
      </c>
      <c r="C468" s="68"/>
      <c r="D468" s="9" t="s">
        <v>1799</v>
      </c>
      <c r="E468" s="68" t="s">
        <v>839</v>
      </c>
      <c r="F468" s="68" t="s">
        <v>16</v>
      </c>
      <c r="G468" s="6">
        <v>279900</v>
      </c>
      <c r="H468" s="6" t="s">
        <v>13</v>
      </c>
      <c r="I468">
        <v>279900</v>
      </c>
      <c r="J468">
        <f>+INDEX(Hoja2!A:K,MATCH('ALL PRODUCTS'!B468,Hoja2!B:B,0),6)</f>
        <v>271503</v>
      </c>
      <c r="K468" s="79">
        <f>+INDEX(Hoja2!A:K,MATCH('ALL PRODUCTS'!B468,Hoja2!B:B,0),5)</f>
        <v>3</v>
      </c>
      <c r="L468" s="86">
        <v>593780</v>
      </c>
      <c r="M468" s="86">
        <v>269900</v>
      </c>
    </row>
    <row r="469" spans="1:13">
      <c r="A469" t="s">
        <v>2695</v>
      </c>
      <c r="B469" s="68" t="s">
        <v>840</v>
      </c>
      <c r="C469" s="68"/>
      <c r="D469" s="9" t="s">
        <v>2057</v>
      </c>
      <c r="E469" s="68" t="s">
        <v>841</v>
      </c>
      <c r="F469" s="68" t="s">
        <v>16</v>
      </c>
      <c r="G469" s="6">
        <v>1269900</v>
      </c>
      <c r="H469" s="6" t="s">
        <v>13</v>
      </c>
      <c r="I469">
        <v>1269900</v>
      </c>
      <c r="J469" t="e">
        <f>+INDEX(Hoja2!A:K,MATCH('ALL PRODUCTS'!B469,Hoja2!B:B,0),6)</f>
        <v>#N/A</v>
      </c>
      <c r="K469" s="79" t="e">
        <f>+INDEX(Hoja2!A:K,MATCH('ALL PRODUCTS'!B469,Hoja2!B:B,0),5)</f>
        <v>#N/A</v>
      </c>
      <c r="L469" s="86">
        <v>2439800</v>
      </c>
      <c r="M469" s="86">
        <v>1219900</v>
      </c>
    </row>
    <row r="470" spans="1:13">
      <c r="A470" t="s">
        <v>2695</v>
      </c>
      <c r="B470" s="68" t="s">
        <v>842</v>
      </c>
      <c r="C470" s="68"/>
      <c r="D470" s="9" t="s">
        <v>2058</v>
      </c>
      <c r="E470" s="68" t="s">
        <v>843</v>
      </c>
      <c r="F470" s="68" t="s">
        <v>16</v>
      </c>
      <c r="G470" s="6">
        <v>2409900</v>
      </c>
      <c r="H470" s="6" t="s">
        <v>13</v>
      </c>
      <c r="I470">
        <v>2409900</v>
      </c>
      <c r="J470" t="e">
        <f>+INDEX(Hoja2!A:K,MATCH('ALL PRODUCTS'!B470,Hoja2!B:B,0),6)</f>
        <v>#N/A</v>
      </c>
      <c r="K470" s="79" t="e">
        <f>+INDEX(Hoja2!A:K,MATCH('ALL PRODUCTS'!B470,Hoja2!B:B,0),5)</f>
        <v>#N/A</v>
      </c>
      <c r="L470" s="86">
        <v>4639800</v>
      </c>
      <c r="M470" s="86">
        <v>2319900</v>
      </c>
    </row>
    <row r="471" spans="1:13">
      <c r="A471" t="s">
        <v>2695</v>
      </c>
      <c r="B471" s="68" t="s">
        <v>844</v>
      </c>
      <c r="C471" s="68"/>
      <c r="D471" s="9" t="s">
        <v>2059</v>
      </c>
      <c r="E471" s="68" t="s">
        <v>845</v>
      </c>
      <c r="F471" s="68" t="s">
        <v>16</v>
      </c>
      <c r="G471" s="6">
        <v>1449900</v>
      </c>
      <c r="H471" s="6" t="s">
        <v>13</v>
      </c>
      <c r="I471">
        <v>1449900</v>
      </c>
      <c r="J471" t="e">
        <f>+INDEX(Hoja2!A:K,MATCH('ALL PRODUCTS'!B471,Hoja2!B:B,0),6)</f>
        <v>#N/A</v>
      </c>
      <c r="K471" s="79" t="e">
        <f>+INDEX(Hoja2!A:K,MATCH('ALL PRODUCTS'!B471,Hoja2!B:B,0),5)</f>
        <v>#N/A</v>
      </c>
      <c r="L471" s="86">
        <v>2799800</v>
      </c>
      <c r="M471" s="86">
        <v>1399900</v>
      </c>
    </row>
    <row r="472" spans="1:13">
      <c r="A472" t="s">
        <v>2695</v>
      </c>
      <c r="B472" s="68" t="s">
        <v>846</v>
      </c>
      <c r="C472" s="68"/>
      <c r="D472" s="9" t="s">
        <v>2060</v>
      </c>
      <c r="E472" s="68" t="s">
        <v>847</v>
      </c>
      <c r="F472" s="68" t="s">
        <v>16</v>
      </c>
      <c r="G472" s="6">
        <v>1269900</v>
      </c>
      <c r="H472" s="6" t="s">
        <v>13</v>
      </c>
      <c r="I472">
        <v>1269900</v>
      </c>
      <c r="J472" t="e">
        <f>+INDEX(Hoja2!A:K,MATCH('ALL PRODUCTS'!B472,Hoja2!B:B,0),6)</f>
        <v>#N/A</v>
      </c>
      <c r="K472" s="79" t="e">
        <f>+INDEX(Hoja2!A:K,MATCH('ALL PRODUCTS'!B472,Hoja2!B:B,0),5)</f>
        <v>#N/A</v>
      </c>
      <c r="L472" s="86">
        <v>2439800</v>
      </c>
      <c r="M472" s="86">
        <v>1219900</v>
      </c>
    </row>
    <row r="473" spans="1:13">
      <c r="A473" t="s">
        <v>2695</v>
      </c>
      <c r="B473" s="68" t="s">
        <v>848</v>
      </c>
      <c r="C473" s="68"/>
      <c r="D473" s="9" t="s">
        <v>2061</v>
      </c>
      <c r="E473" s="68" t="s">
        <v>849</v>
      </c>
      <c r="F473" s="68" t="s">
        <v>16</v>
      </c>
      <c r="G473" s="6">
        <v>1269900</v>
      </c>
      <c r="H473" s="6" t="s">
        <v>13</v>
      </c>
      <c r="I473">
        <v>1269900</v>
      </c>
      <c r="J473" t="e">
        <f>+INDEX(Hoja2!A:K,MATCH('ALL PRODUCTS'!B473,Hoja2!B:B,0),6)</f>
        <v>#N/A</v>
      </c>
      <c r="K473" s="79" t="e">
        <f>+INDEX(Hoja2!A:K,MATCH('ALL PRODUCTS'!B473,Hoja2!B:B,0),5)</f>
        <v>#N/A</v>
      </c>
      <c r="L473" s="86">
        <v>2439800</v>
      </c>
      <c r="M473" s="86">
        <v>1219900</v>
      </c>
    </row>
    <row r="474" spans="1:13">
      <c r="A474" t="s">
        <v>2695</v>
      </c>
      <c r="B474" s="68" t="s">
        <v>850</v>
      </c>
      <c r="C474" s="68"/>
      <c r="D474" s="9" t="s">
        <v>2062</v>
      </c>
      <c r="E474" s="68" t="s">
        <v>851</v>
      </c>
      <c r="F474" s="68" t="s">
        <v>16</v>
      </c>
      <c r="G474" s="6">
        <v>519900</v>
      </c>
      <c r="H474" s="6" t="s">
        <v>13</v>
      </c>
      <c r="I474">
        <v>519900</v>
      </c>
      <c r="J474">
        <f>+INDEX(Hoja2!A:K,MATCH('ALL PRODUCTS'!B474,Hoja2!B:B,0),6)</f>
        <v>504303</v>
      </c>
      <c r="K474" s="79">
        <f>+INDEX(Hoja2!A:K,MATCH('ALL PRODUCTS'!B474,Hoja2!B:B,0),5)</f>
        <v>3</v>
      </c>
      <c r="L474" s="86">
        <v>1099780</v>
      </c>
      <c r="M474" s="86">
        <v>499900</v>
      </c>
    </row>
    <row r="475" spans="1:13">
      <c r="A475" t="s">
        <v>2695</v>
      </c>
      <c r="B475" s="68" t="s">
        <v>852</v>
      </c>
      <c r="C475" s="68"/>
      <c r="D475" s="9" t="s">
        <v>2016</v>
      </c>
      <c r="E475" s="68" t="s">
        <v>853</v>
      </c>
      <c r="F475" s="68" t="s">
        <v>16</v>
      </c>
      <c r="G475" s="6">
        <v>2099900</v>
      </c>
      <c r="H475" s="6" t="s">
        <v>13</v>
      </c>
      <c r="I475">
        <v>2079900</v>
      </c>
      <c r="J475" t="e">
        <f>+INDEX(Hoja2!A:K,MATCH('ALL PRODUCTS'!B475,Hoja2!B:B,0),6)</f>
        <v>#N/A</v>
      </c>
      <c r="K475" s="79" t="e">
        <f>+INDEX(Hoja2!A:K,MATCH('ALL PRODUCTS'!B475,Hoja2!B:B,0),5)</f>
        <v>#N/A</v>
      </c>
      <c r="L475" s="86">
        <v>3999800</v>
      </c>
      <c r="M475" s="86">
        <v>1999900</v>
      </c>
    </row>
    <row r="476" spans="1:13">
      <c r="A476" t="s">
        <v>2695</v>
      </c>
      <c r="B476" s="68" t="s">
        <v>854</v>
      </c>
      <c r="C476" s="68"/>
      <c r="D476" s="9" t="s">
        <v>2063</v>
      </c>
      <c r="E476" s="68" t="s">
        <v>855</v>
      </c>
      <c r="F476" s="68" t="s">
        <v>16</v>
      </c>
      <c r="G476" s="6">
        <v>1449900</v>
      </c>
      <c r="H476" s="6" t="s">
        <v>13</v>
      </c>
      <c r="I476">
        <v>1449900</v>
      </c>
      <c r="J476" t="e">
        <f>+INDEX(Hoja2!A:K,MATCH('ALL PRODUCTS'!B476,Hoja2!B:B,0),6)</f>
        <v>#N/A</v>
      </c>
      <c r="K476" s="79" t="e">
        <f>+INDEX(Hoja2!A:K,MATCH('ALL PRODUCTS'!B476,Hoja2!B:B,0),5)</f>
        <v>#N/A</v>
      </c>
      <c r="L476" s="86">
        <v>2799800</v>
      </c>
      <c r="M476" s="86">
        <v>1399900</v>
      </c>
    </row>
    <row r="477" spans="1:13">
      <c r="A477" t="s">
        <v>2695</v>
      </c>
      <c r="B477" s="68" t="s">
        <v>856</v>
      </c>
      <c r="C477" s="68"/>
      <c r="D477" s="9" t="s">
        <v>2064</v>
      </c>
      <c r="E477" s="68" t="s">
        <v>857</v>
      </c>
      <c r="F477" s="68" t="s">
        <v>16</v>
      </c>
      <c r="G477" s="6">
        <v>1969900</v>
      </c>
      <c r="H477" s="6" t="s">
        <v>13</v>
      </c>
      <c r="I477">
        <v>1969900</v>
      </c>
      <c r="J477" t="e">
        <f>+INDEX(Hoja2!A:K,MATCH('ALL PRODUCTS'!B477,Hoja2!B:B,0),6)</f>
        <v>#N/A</v>
      </c>
      <c r="K477" s="79" t="e">
        <f>+INDEX(Hoja2!A:K,MATCH('ALL PRODUCTS'!B477,Hoja2!B:B,0),5)</f>
        <v>#N/A</v>
      </c>
      <c r="L477" s="86">
        <v>3799800</v>
      </c>
      <c r="M477" s="86">
        <v>1899900</v>
      </c>
    </row>
    <row r="478" spans="1:13">
      <c r="A478" t="s">
        <v>2695</v>
      </c>
      <c r="B478" s="68" t="s">
        <v>858</v>
      </c>
      <c r="C478" s="68"/>
      <c r="D478" s="9" t="s">
        <v>2065</v>
      </c>
      <c r="E478" s="68" t="s">
        <v>859</v>
      </c>
      <c r="F478" s="68" t="s">
        <v>16</v>
      </c>
      <c r="G478" s="6">
        <v>349900</v>
      </c>
      <c r="H478" s="6" t="s">
        <v>13</v>
      </c>
      <c r="I478" s="6">
        <v>349900</v>
      </c>
      <c r="J478" t="e">
        <f>+INDEX(Hoja2!A:K,MATCH('ALL PRODUCTS'!B478,Hoja2!B:B,0),6)</f>
        <v>#N/A</v>
      </c>
      <c r="K478" s="79" t="e">
        <f>+INDEX(Hoja2!A:K,MATCH('ALL PRODUCTS'!B478,Hoja2!B:B,0),5)</f>
        <v>#N/A</v>
      </c>
      <c r="L478" s="86">
        <v>747780.00000000012</v>
      </c>
      <c r="M478" s="86">
        <v>339900</v>
      </c>
    </row>
    <row r="479" spans="1:13">
      <c r="A479" t="s">
        <v>2695</v>
      </c>
      <c r="B479" s="68" t="s">
        <v>860</v>
      </c>
      <c r="C479" s="68"/>
      <c r="D479" s="9" t="s">
        <v>2066</v>
      </c>
      <c r="E479" s="68" t="s">
        <v>861</v>
      </c>
      <c r="F479" s="68" t="s">
        <v>16</v>
      </c>
      <c r="G479" s="6">
        <v>909900</v>
      </c>
      <c r="H479" s="6" t="s">
        <v>13</v>
      </c>
      <c r="I479">
        <v>909900</v>
      </c>
      <c r="J479">
        <f>+INDEX(Hoja2!A:K,MATCH('ALL PRODUCTS'!B479,Hoja2!B:B,0),6)</f>
        <v>818910</v>
      </c>
      <c r="K479" s="79">
        <f>+INDEX(Hoja2!A:K,MATCH('ALL PRODUCTS'!B479,Hoja2!B:B,0),5)</f>
        <v>10</v>
      </c>
      <c r="L479" s="86">
        <v>1935780.0000000002</v>
      </c>
      <c r="M479" s="86">
        <v>879900</v>
      </c>
    </row>
    <row r="480" spans="1:13">
      <c r="A480" t="s">
        <v>2695</v>
      </c>
      <c r="B480" s="68" t="s">
        <v>862</v>
      </c>
      <c r="C480" s="68"/>
      <c r="D480" s="9" t="s">
        <v>2067</v>
      </c>
      <c r="E480" s="68" t="s">
        <v>863</v>
      </c>
      <c r="F480" s="68" t="s">
        <v>16</v>
      </c>
      <c r="G480" s="6">
        <v>1449900</v>
      </c>
      <c r="H480" s="6" t="s">
        <v>13</v>
      </c>
      <c r="I480">
        <v>1449900</v>
      </c>
      <c r="J480" t="e">
        <f>+INDEX(Hoja2!A:K,MATCH('ALL PRODUCTS'!B480,Hoja2!B:B,0),6)</f>
        <v>#N/A</v>
      </c>
      <c r="K480" s="79" t="e">
        <f>+INDEX(Hoja2!A:K,MATCH('ALL PRODUCTS'!B480,Hoja2!B:B,0),5)</f>
        <v>#N/A</v>
      </c>
      <c r="L480" s="86">
        <v>2799800</v>
      </c>
      <c r="M480" s="86">
        <v>1399900</v>
      </c>
    </row>
    <row r="481" spans="1:13">
      <c r="A481" t="s">
        <v>2695</v>
      </c>
      <c r="B481" s="68" t="s">
        <v>864</v>
      </c>
      <c r="C481" s="68"/>
      <c r="D481" s="9" t="s">
        <v>2068</v>
      </c>
      <c r="E481" s="68" t="s">
        <v>865</v>
      </c>
      <c r="F481" s="68" t="s">
        <v>16</v>
      </c>
      <c r="G481" s="6">
        <v>1249900</v>
      </c>
      <c r="H481" s="6" t="s">
        <v>13</v>
      </c>
      <c r="I481">
        <v>1249900</v>
      </c>
      <c r="J481" t="e">
        <f>+INDEX(Hoja2!A:K,MATCH('ALL PRODUCTS'!B481,Hoja2!B:B,0),6)</f>
        <v>#N/A</v>
      </c>
      <c r="K481" s="79" t="e">
        <f>+INDEX(Hoja2!A:K,MATCH('ALL PRODUCTS'!B481,Hoja2!B:B,0),5)</f>
        <v>#N/A</v>
      </c>
      <c r="L481" s="86">
        <v>2399800</v>
      </c>
      <c r="M481" s="86">
        <v>1199900</v>
      </c>
    </row>
    <row r="482" spans="1:13">
      <c r="A482" t="s">
        <v>2695</v>
      </c>
      <c r="B482" s="68" t="s">
        <v>866</v>
      </c>
      <c r="C482" s="68"/>
      <c r="D482" s="9" t="s">
        <v>2069</v>
      </c>
      <c r="E482" s="68" t="s">
        <v>867</v>
      </c>
      <c r="F482" s="68" t="s">
        <v>16</v>
      </c>
      <c r="G482" s="6">
        <v>2409900</v>
      </c>
      <c r="H482" s="6" t="s">
        <v>13</v>
      </c>
      <c r="I482">
        <v>2409900</v>
      </c>
      <c r="J482" t="e">
        <f>+INDEX(Hoja2!A:K,MATCH('ALL PRODUCTS'!B482,Hoja2!B:B,0),6)</f>
        <v>#N/A</v>
      </c>
      <c r="K482" s="79" t="e">
        <f>+INDEX(Hoja2!A:K,MATCH('ALL PRODUCTS'!B482,Hoja2!B:B,0),5)</f>
        <v>#N/A</v>
      </c>
      <c r="L482" s="86">
        <v>4639800</v>
      </c>
      <c r="M482" s="86">
        <v>2319900</v>
      </c>
    </row>
    <row r="483" spans="1:13">
      <c r="A483" t="s">
        <v>2695</v>
      </c>
      <c r="B483" s="68" t="s">
        <v>868</v>
      </c>
      <c r="C483" s="68"/>
      <c r="D483" s="9" t="s">
        <v>2070</v>
      </c>
      <c r="E483" s="68" t="s">
        <v>869</v>
      </c>
      <c r="F483" s="68" t="s">
        <v>16</v>
      </c>
      <c r="G483" s="6">
        <v>1359900</v>
      </c>
      <c r="H483" s="6" t="s">
        <v>13</v>
      </c>
      <c r="I483">
        <v>1359900</v>
      </c>
      <c r="J483">
        <f>+INDEX(Hoja2!A:K,MATCH('ALL PRODUCTS'!B483,Hoja2!B:B,0),6)</f>
        <v>1223910</v>
      </c>
      <c r="K483" s="79">
        <f>+INDEX(Hoja2!A:K,MATCH('ALL PRODUCTS'!B483,Hoja2!B:B,0),5)</f>
        <v>10</v>
      </c>
      <c r="L483" s="86">
        <v>2881780</v>
      </c>
      <c r="M483" s="86">
        <v>1309900</v>
      </c>
    </row>
    <row r="484" spans="1:13">
      <c r="A484" t="s">
        <v>2695</v>
      </c>
      <c r="B484" s="68" t="s">
        <v>870</v>
      </c>
      <c r="C484" s="68"/>
      <c r="D484" s="9" t="s">
        <v>2071</v>
      </c>
      <c r="E484" s="68" t="s">
        <v>871</v>
      </c>
      <c r="F484" s="68" t="s">
        <v>16</v>
      </c>
      <c r="G484" s="6">
        <v>1029900</v>
      </c>
      <c r="H484" s="6" t="s">
        <v>13</v>
      </c>
      <c r="I484">
        <v>1029900</v>
      </c>
      <c r="J484">
        <f>+INDEX(Hoja2!A:K,MATCH('ALL PRODUCTS'!B484,Hoja2!B:B,0),6)</f>
        <v>926910</v>
      </c>
      <c r="K484" s="79">
        <f>+INDEX(Hoja2!A:K,MATCH('ALL PRODUCTS'!B484,Hoja2!B:B,0),5)</f>
        <v>10</v>
      </c>
      <c r="L484" s="86">
        <v>2177780</v>
      </c>
      <c r="M484" s="86">
        <v>989900</v>
      </c>
    </row>
    <row r="485" spans="1:13">
      <c r="A485" t="s">
        <v>2695</v>
      </c>
      <c r="B485" s="68" t="s">
        <v>872</v>
      </c>
      <c r="C485" s="68"/>
      <c r="D485" s="9" t="s">
        <v>1832</v>
      </c>
      <c r="E485" s="68" t="s">
        <v>873</v>
      </c>
      <c r="F485" s="68" t="s">
        <v>16</v>
      </c>
      <c r="G485" s="6">
        <v>3019900</v>
      </c>
      <c r="H485" s="6" t="s">
        <v>13</v>
      </c>
      <c r="I485">
        <v>3019900</v>
      </c>
      <c r="J485" t="e">
        <f>+INDEX(Hoja2!A:K,MATCH('ALL PRODUCTS'!B485,Hoja2!B:B,0),6)</f>
        <v>#N/A</v>
      </c>
      <c r="K485" s="79" t="e">
        <f>+INDEX(Hoja2!A:K,MATCH('ALL PRODUCTS'!B485,Hoja2!B:B,0),5)</f>
        <v>#N/A</v>
      </c>
      <c r="L485" s="86">
        <v>5799800</v>
      </c>
      <c r="M485" s="86">
        <v>2899900</v>
      </c>
    </row>
    <row r="486" spans="1:13">
      <c r="A486" t="s">
        <v>2695</v>
      </c>
      <c r="B486" s="68" t="s">
        <v>874</v>
      </c>
      <c r="C486" s="68"/>
      <c r="D486" s="9" t="s">
        <v>1829</v>
      </c>
      <c r="E486" s="68" t="s">
        <v>875</v>
      </c>
      <c r="F486" s="68" t="s">
        <v>16</v>
      </c>
      <c r="G486" s="6">
        <v>3019900</v>
      </c>
      <c r="H486" s="6" t="s">
        <v>13</v>
      </c>
      <c r="I486">
        <v>3019900</v>
      </c>
      <c r="J486" t="e">
        <f>+INDEX(Hoja2!A:K,MATCH('ALL PRODUCTS'!B486,Hoja2!B:B,0),6)</f>
        <v>#N/A</v>
      </c>
      <c r="K486" s="79" t="e">
        <f>+INDEX(Hoja2!A:K,MATCH('ALL PRODUCTS'!B486,Hoja2!B:B,0),5)</f>
        <v>#N/A</v>
      </c>
      <c r="L486" s="86">
        <v>5799800</v>
      </c>
      <c r="M486" s="86">
        <v>2899900</v>
      </c>
    </row>
    <row r="487" spans="1:13">
      <c r="A487" t="s">
        <v>2695</v>
      </c>
      <c r="B487" s="68" t="s">
        <v>14571</v>
      </c>
      <c r="C487" s="68"/>
      <c r="D487" s="9" t="s">
        <v>2561</v>
      </c>
      <c r="E487" s="68" t="s">
        <v>14572</v>
      </c>
      <c r="F487" s="68" t="s">
        <v>16</v>
      </c>
      <c r="G487" s="6">
        <v>369900</v>
      </c>
      <c r="H487" s="6" t="s">
        <v>13</v>
      </c>
      <c r="I487" s="6">
        <v>369900</v>
      </c>
      <c r="J487">
        <f>+INDEX(Hoja2!A:K,MATCH('ALL PRODUCTS'!B487,Hoja2!B:B,0),6)</f>
        <v>358803</v>
      </c>
      <c r="K487" s="79">
        <f>+INDEX(Hoja2!A:K,MATCH('ALL PRODUCTS'!B487,Hoja2!B:B,0),5)</f>
        <v>3</v>
      </c>
      <c r="L487" s="86">
        <v>791780.00000000012</v>
      </c>
      <c r="M487" s="86">
        <v>359900</v>
      </c>
    </row>
    <row r="488" spans="1:13">
      <c r="A488" t="s">
        <v>2695</v>
      </c>
      <c r="B488" s="68" t="s">
        <v>14573</v>
      </c>
      <c r="C488" s="68"/>
      <c r="D488" s="9" t="s">
        <v>1682</v>
      </c>
      <c r="E488" s="68" t="s">
        <v>14574</v>
      </c>
      <c r="F488" s="68" t="s">
        <v>16</v>
      </c>
      <c r="G488" s="6">
        <v>409900</v>
      </c>
      <c r="H488" s="6" t="s">
        <v>13</v>
      </c>
      <c r="I488">
        <v>409900</v>
      </c>
      <c r="J488">
        <f>+INDEX(Hoja2!A:K,MATCH('ALL PRODUCTS'!B488,Hoja2!B:B,0),6)</f>
        <v>368910</v>
      </c>
      <c r="K488" s="79">
        <f>+INDEX(Hoja2!A:K,MATCH('ALL PRODUCTS'!B488,Hoja2!B:B,0),5)</f>
        <v>10</v>
      </c>
      <c r="L488" s="86">
        <v>879780.00000000012</v>
      </c>
      <c r="M488" s="86">
        <v>399900</v>
      </c>
    </row>
    <row r="489" spans="1:13">
      <c r="A489" t="s">
        <v>2695</v>
      </c>
      <c r="B489" s="68" t="s">
        <v>14575</v>
      </c>
      <c r="C489" s="68"/>
      <c r="D489" s="9" t="s">
        <v>2541</v>
      </c>
      <c r="E489" s="68" t="s">
        <v>14576</v>
      </c>
      <c r="F489" s="68" t="s">
        <v>16</v>
      </c>
      <c r="G489" s="6">
        <v>849900</v>
      </c>
      <c r="H489" s="6" t="s">
        <v>13</v>
      </c>
      <c r="I489" s="6">
        <v>849900</v>
      </c>
      <c r="J489">
        <f>+INDEX(Hoja2!A:K,MATCH('ALL PRODUCTS'!B489,Hoja2!B:B,0),6)</f>
        <v>764910</v>
      </c>
      <c r="K489" s="79">
        <f>+INDEX(Hoja2!A:K,MATCH('ALL PRODUCTS'!B489,Hoja2!B:B,0),5)</f>
        <v>10</v>
      </c>
      <c r="L489" s="86">
        <v>1599900</v>
      </c>
      <c r="M489" s="86">
        <v>849900</v>
      </c>
    </row>
    <row r="490" spans="1:13">
      <c r="A490" t="s">
        <v>2695</v>
      </c>
      <c r="B490" s="68" t="s">
        <v>14577</v>
      </c>
      <c r="C490" s="68"/>
      <c r="D490" s="68" t="s">
        <v>6</v>
      </c>
      <c r="E490" s="9" t="s">
        <v>14578</v>
      </c>
      <c r="F490" s="68" t="s">
        <v>16</v>
      </c>
      <c r="G490" s="6">
        <v>2649900</v>
      </c>
      <c r="H490" s="6" t="s">
        <v>13</v>
      </c>
      <c r="I490">
        <v>2389900</v>
      </c>
      <c r="J490" t="e">
        <f>+INDEX(Hoja2!A:K,MATCH('ALL PRODUCTS'!B490,Hoja2!B:B,0),6)</f>
        <v>#N/A</v>
      </c>
      <c r="K490" s="79" t="e">
        <f>+INDEX(Hoja2!A:K,MATCH('ALL PRODUCTS'!B490,Hoja2!B:B,0),5)</f>
        <v>#N/A</v>
      </c>
      <c r="L490" s="86" t="e">
        <v>#N/A</v>
      </c>
      <c r="M490" s="86" t="e">
        <v>#N/A</v>
      </c>
    </row>
    <row r="491" spans="1:13">
      <c r="A491" t="s">
        <v>2695</v>
      </c>
      <c r="B491" s="68" t="s">
        <v>14577</v>
      </c>
      <c r="C491" s="68" t="s">
        <v>14579</v>
      </c>
      <c r="D491" s="9" t="s">
        <v>1981</v>
      </c>
      <c r="E491" s="69" t="str">
        <f>"     "&amp;E490</f>
        <v xml:space="preserve">     Combo Cama Lupe Queen+colchon Semiortopedico Rigidez Media</v>
      </c>
      <c r="F491" s="68" t="s">
        <v>34</v>
      </c>
      <c r="G491" s="70">
        <f>G490</f>
        <v>2649900</v>
      </c>
      <c r="H491" s="70" t="str">
        <f>H490&amp;"     "</f>
        <v xml:space="preserve">$     </v>
      </c>
      <c r="J491" t="e">
        <f>+INDEX(Hoja2!A:K,MATCH('ALL PRODUCTS'!B491,Hoja2!B:B,0),6)</f>
        <v>#N/A</v>
      </c>
      <c r="K491" s="79" t="e">
        <f>+INDEX(Hoja2!A:K,MATCH('ALL PRODUCTS'!B491,Hoja2!B:B,0),5)</f>
        <v>#N/A</v>
      </c>
      <c r="L491" s="86">
        <v>4599800</v>
      </c>
      <c r="M491" s="86">
        <v>2299900</v>
      </c>
    </row>
    <row r="492" spans="1:13">
      <c r="A492" t="s">
        <v>2695</v>
      </c>
      <c r="B492" s="68" t="s">
        <v>14577</v>
      </c>
      <c r="C492" s="68" t="s">
        <v>14580</v>
      </c>
      <c r="D492" s="9" t="s">
        <v>1989</v>
      </c>
      <c r="E492" s="69" t="str">
        <f>"     "&amp;E490</f>
        <v xml:space="preserve">     Combo Cama Lupe Queen+colchon Semiortopedico Rigidez Media</v>
      </c>
      <c r="F492" s="68" t="s">
        <v>44</v>
      </c>
      <c r="G492" s="70">
        <f>G490</f>
        <v>2649900</v>
      </c>
      <c r="H492" s="70" t="str">
        <f>H490&amp;"     "</f>
        <v xml:space="preserve">$     </v>
      </c>
      <c r="J492" t="e">
        <f>+INDEX(Hoja2!A:K,MATCH('ALL PRODUCTS'!B492,Hoja2!B:B,0),6)</f>
        <v>#N/A</v>
      </c>
      <c r="K492" s="79" t="e">
        <f>+INDEX(Hoja2!A:K,MATCH('ALL PRODUCTS'!B492,Hoja2!B:B,0),5)</f>
        <v>#N/A</v>
      </c>
      <c r="L492" s="86">
        <v>4599800</v>
      </c>
      <c r="M492" s="86">
        <v>2299900</v>
      </c>
    </row>
    <row r="493" spans="1:13">
      <c r="A493" t="s">
        <v>2695</v>
      </c>
      <c r="B493" s="68" t="s">
        <v>14577</v>
      </c>
      <c r="C493" s="68" t="s">
        <v>14581</v>
      </c>
      <c r="D493" s="9" t="s">
        <v>2000</v>
      </c>
      <c r="E493" s="69" t="str">
        <f>"     "&amp;E490</f>
        <v xml:space="preserve">     Combo Cama Lupe Queen+colchon Semiortopedico Rigidez Media</v>
      </c>
      <c r="F493" s="68" t="s">
        <v>36</v>
      </c>
      <c r="G493" s="70">
        <f>G490</f>
        <v>2649900</v>
      </c>
      <c r="H493" s="70" t="str">
        <f>H490&amp;"     "</f>
        <v xml:space="preserve">$     </v>
      </c>
      <c r="J493" t="e">
        <f>+INDEX(Hoja2!A:K,MATCH('ALL PRODUCTS'!B493,Hoja2!B:B,0),6)</f>
        <v>#N/A</v>
      </c>
      <c r="K493" s="79" t="e">
        <f>+INDEX(Hoja2!A:K,MATCH('ALL PRODUCTS'!B493,Hoja2!B:B,0),5)</f>
        <v>#N/A</v>
      </c>
      <c r="L493" s="86">
        <v>4599800</v>
      </c>
      <c r="M493" s="86">
        <v>2299900</v>
      </c>
    </row>
    <row r="494" spans="1:13">
      <c r="A494" t="s">
        <v>2695</v>
      </c>
      <c r="B494" s="68" t="s">
        <v>14577</v>
      </c>
      <c r="C494" s="68" t="s">
        <v>14582</v>
      </c>
      <c r="D494" s="9" t="s">
        <v>14583</v>
      </c>
      <c r="E494" s="69" t="str">
        <f>"     "&amp;E490</f>
        <v xml:space="preserve">     Combo Cama Lupe Queen+colchon Semiortopedico Rigidez Media</v>
      </c>
      <c r="F494" s="68" t="s">
        <v>14584</v>
      </c>
      <c r="G494" s="70">
        <f>G490</f>
        <v>2649900</v>
      </c>
      <c r="H494" s="70" t="str">
        <f>H490&amp;"     "</f>
        <v xml:space="preserve">$     </v>
      </c>
      <c r="J494" t="e">
        <f>+INDEX(Hoja2!A:K,MATCH('ALL PRODUCTS'!B494,Hoja2!B:B,0),6)</f>
        <v>#N/A</v>
      </c>
      <c r="K494" s="79" t="e">
        <f>+INDEX(Hoja2!A:K,MATCH('ALL PRODUCTS'!B494,Hoja2!B:B,0),5)</f>
        <v>#N/A</v>
      </c>
      <c r="L494" s="86" t="e">
        <v>#N/A</v>
      </c>
      <c r="M494" s="86" t="e">
        <v>#N/A</v>
      </c>
    </row>
    <row r="495" spans="1:13">
      <c r="A495" t="s">
        <v>2695</v>
      </c>
      <c r="B495" s="68" t="s">
        <v>14577</v>
      </c>
      <c r="C495" s="68" t="s">
        <v>14585</v>
      </c>
      <c r="D495" s="9" t="s">
        <v>1982</v>
      </c>
      <c r="E495" s="69" t="str">
        <f>"     "&amp;E490</f>
        <v xml:space="preserve">     Combo Cama Lupe Queen+colchon Semiortopedico Rigidez Media</v>
      </c>
      <c r="F495" s="68" t="s">
        <v>421</v>
      </c>
      <c r="G495" s="70">
        <f>G490</f>
        <v>2649900</v>
      </c>
      <c r="H495" s="70" t="str">
        <f>H490&amp;"     "</f>
        <v xml:space="preserve">$     </v>
      </c>
      <c r="J495" t="e">
        <f>+INDEX(Hoja2!A:K,MATCH('ALL PRODUCTS'!B495,Hoja2!B:B,0),6)</f>
        <v>#N/A</v>
      </c>
      <c r="K495" s="79" t="e">
        <f>+INDEX(Hoja2!A:K,MATCH('ALL PRODUCTS'!B495,Hoja2!B:B,0),5)</f>
        <v>#N/A</v>
      </c>
      <c r="L495" s="86">
        <v>4599800</v>
      </c>
      <c r="M495" s="86">
        <v>2299900</v>
      </c>
    </row>
    <row r="496" spans="1:13">
      <c r="A496" t="s">
        <v>2695</v>
      </c>
      <c r="B496" s="68" t="s">
        <v>14577</v>
      </c>
      <c r="C496" s="68" t="s">
        <v>14586</v>
      </c>
      <c r="D496" s="9" t="s">
        <v>1980</v>
      </c>
      <c r="E496" s="69" t="str">
        <f>"     "&amp;E490</f>
        <v xml:space="preserve">     Combo Cama Lupe Queen+colchon Semiortopedico Rigidez Media</v>
      </c>
      <c r="F496" s="68" t="s">
        <v>359</v>
      </c>
      <c r="G496" s="70">
        <f>G490</f>
        <v>2649900</v>
      </c>
      <c r="H496" s="70" t="str">
        <f>H490&amp;"     "</f>
        <v xml:space="preserve">$     </v>
      </c>
      <c r="J496" t="e">
        <f>+INDEX(Hoja2!A:K,MATCH('ALL PRODUCTS'!B496,Hoja2!B:B,0),6)</f>
        <v>#N/A</v>
      </c>
      <c r="K496" s="79" t="e">
        <f>+INDEX(Hoja2!A:K,MATCH('ALL PRODUCTS'!B496,Hoja2!B:B,0),5)</f>
        <v>#N/A</v>
      </c>
      <c r="L496" s="86">
        <v>4599800</v>
      </c>
      <c r="M496" s="86">
        <v>2299900</v>
      </c>
    </row>
    <row r="497" spans="1:13">
      <c r="A497" t="s">
        <v>2695</v>
      </c>
      <c r="B497" s="68" t="s">
        <v>14577</v>
      </c>
      <c r="C497" s="68" t="s">
        <v>14587</v>
      </c>
      <c r="D497" s="9" t="s">
        <v>1979</v>
      </c>
      <c r="E497" s="69" t="str">
        <f>"     "&amp;E490</f>
        <v xml:space="preserve">     Combo Cama Lupe Queen+colchon Semiortopedico Rigidez Media</v>
      </c>
      <c r="F497" s="68" t="s">
        <v>14588</v>
      </c>
      <c r="G497" s="70">
        <f>G490</f>
        <v>2649900</v>
      </c>
      <c r="H497" s="70" t="str">
        <f>H490&amp;"     "</f>
        <v xml:space="preserve">$     </v>
      </c>
      <c r="J497" t="e">
        <f>+INDEX(Hoja2!A:K,MATCH('ALL PRODUCTS'!B497,Hoja2!B:B,0),6)</f>
        <v>#N/A</v>
      </c>
      <c r="K497" s="79" t="e">
        <f>+INDEX(Hoja2!A:K,MATCH('ALL PRODUCTS'!B497,Hoja2!B:B,0),5)</f>
        <v>#N/A</v>
      </c>
      <c r="L497" s="86">
        <v>4599800</v>
      </c>
      <c r="M497" s="86">
        <v>2299900</v>
      </c>
    </row>
    <row r="498" spans="1:13">
      <c r="A498" t="s">
        <v>2695</v>
      </c>
      <c r="B498" s="68" t="s">
        <v>14577</v>
      </c>
      <c r="C498" s="68" t="s">
        <v>14589</v>
      </c>
      <c r="D498" s="9" t="s">
        <v>14590</v>
      </c>
      <c r="E498" s="69" t="str">
        <f>"     "&amp;E490</f>
        <v xml:space="preserve">     Combo Cama Lupe Queen+colchon Semiortopedico Rigidez Media</v>
      </c>
      <c r="F498" s="68" t="s">
        <v>12</v>
      </c>
      <c r="G498" s="70">
        <f>G490</f>
        <v>2649900</v>
      </c>
      <c r="H498" s="70" t="str">
        <f>H490&amp;"     "</f>
        <v xml:space="preserve">$     </v>
      </c>
      <c r="J498" t="e">
        <f>+INDEX(Hoja2!A:K,MATCH('ALL PRODUCTS'!B498,Hoja2!B:B,0),6)</f>
        <v>#N/A</v>
      </c>
      <c r="K498" s="79" t="e">
        <f>+INDEX(Hoja2!A:K,MATCH('ALL PRODUCTS'!B498,Hoja2!B:B,0),5)</f>
        <v>#N/A</v>
      </c>
      <c r="L498" s="86" t="e">
        <v>#N/A</v>
      </c>
      <c r="M498" s="86" t="e">
        <v>#N/A</v>
      </c>
    </row>
    <row r="499" spans="1:13">
      <c r="A499" t="s">
        <v>2695</v>
      </c>
      <c r="B499" s="68" t="s">
        <v>14577</v>
      </c>
      <c r="C499" s="68" t="s">
        <v>14591</v>
      </c>
      <c r="D499" s="9" t="s">
        <v>1781</v>
      </c>
      <c r="E499" s="69" t="str">
        <f>"     "&amp;E490</f>
        <v xml:space="preserve">     Combo Cama Lupe Queen+colchon Semiortopedico Rigidez Media</v>
      </c>
      <c r="F499" s="68" t="s">
        <v>297</v>
      </c>
      <c r="G499" s="70">
        <f>G490</f>
        <v>2649900</v>
      </c>
      <c r="H499" s="70" t="str">
        <f>H490&amp;"     "</f>
        <v xml:space="preserve">$     </v>
      </c>
      <c r="J499" t="e">
        <f>+INDEX(Hoja2!A:K,MATCH('ALL PRODUCTS'!B499,Hoja2!B:B,0),6)</f>
        <v>#N/A</v>
      </c>
      <c r="K499" s="79" t="e">
        <f>+INDEX(Hoja2!A:K,MATCH('ALL PRODUCTS'!B499,Hoja2!B:B,0),5)</f>
        <v>#N/A</v>
      </c>
      <c r="L499" s="86">
        <v>4599800</v>
      </c>
      <c r="M499" s="86">
        <v>2299900</v>
      </c>
    </row>
    <row r="500" spans="1:13">
      <c r="A500" t="s">
        <v>2695</v>
      </c>
      <c r="B500" s="68" t="s">
        <v>14592</v>
      </c>
      <c r="C500" s="68"/>
      <c r="D500" s="9" t="s">
        <v>2035</v>
      </c>
      <c r="E500" s="68" t="s">
        <v>14593</v>
      </c>
      <c r="F500" s="68" t="s">
        <v>16</v>
      </c>
      <c r="G500" s="6">
        <v>920000</v>
      </c>
      <c r="H500" s="6" t="s">
        <v>13</v>
      </c>
      <c r="I500">
        <v>920000</v>
      </c>
      <c r="J500">
        <f>+INDEX(Hoja2!A:K,MATCH('ALL PRODUCTS'!B500,Hoja2!B:B,0),6)</f>
        <v>828000</v>
      </c>
      <c r="K500" s="79">
        <f>+INDEX(Hoja2!A:K,MATCH('ALL PRODUCTS'!B500,Hoja2!B:B,0),5)</f>
        <v>10</v>
      </c>
      <c r="L500" s="86" t="e">
        <v>#N/A</v>
      </c>
      <c r="M500" s="86" t="e">
        <v>#N/A</v>
      </c>
    </row>
    <row r="501" spans="1:13">
      <c r="A501" t="s">
        <v>2695</v>
      </c>
      <c r="B501" s="68" t="s">
        <v>14594</v>
      </c>
      <c r="C501" s="68"/>
      <c r="D501" s="9" t="s">
        <v>2285</v>
      </c>
      <c r="E501" s="68" t="s">
        <v>1508</v>
      </c>
      <c r="F501" s="68" t="s">
        <v>16</v>
      </c>
      <c r="G501" s="6">
        <v>349900</v>
      </c>
      <c r="H501" s="6" t="s">
        <v>13</v>
      </c>
      <c r="I501">
        <v>349900</v>
      </c>
      <c r="J501" t="e">
        <f>+INDEX(Hoja2!A:K,MATCH('ALL PRODUCTS'!B501,Hoja2!B:B,0),6)</f>
        <v>#N/A</v>
      </c>
      <c r="K501" s="79" t="e">
        <f>+INDEX(Hoja2!A:K,MATCH('ALL PRODUCTS'!B501,Hoja2!B:B,0),5)</f>
        <v>#N/A</v>
      </c>
      <c r="L501" s="86">
        <v>747780.00000000012</v>
      </c>
      <c r="M501" s="86">
        <v>339900</v>
      </c>
    </row>
    <row r="502" spans="1:13">
      <c r="A502" t="s">
        <v>2695</v>
      </c>
      <c r="B502" s="68" t="s">
        <v>14595</v>
      </c>
      <c r="C502" s="68"/>
      <c r="D502" s="9" t="s">
        <v>2297</v>
      </c>
      <c r="E502" s="68" t="s">
        <v>14596</v>
      </c>
      <c r="F502" s="68" t="s">
        <v>16</v>
      </c>
      <c r="G502" s="6">
        <v>349900</v>
      </c>
      <c r="H502" s="6" t="s">
        <v>13</v>
      </c>
      <c r="I502">
        <v>349900</v>
      </c>
      <c r="J502">
        <f>+INDEX(Hoja2!A:K,MATCH('ALL PRODUCTS'!B502,Hoja2!B:B,0),6)</f>
        <v>339403</v>
      </c>
      <c r="K502" s="79">
        <f>+INDEX(Hoja2!A:K,MATCH('ALL PRODUCTS'!B502,Hoja2!B:B,0),5)</f>
        <v>3</v>
      </c>
      <c r="L502" s="86">
        <v>747780.00000000012</v>
      </c>
      <c r="M502" s="86">
        <v>339900</v>
      </c>
    </row>
    <row r="503" spans="1:13">
      <c r="A503" t="s">
        <v>2695</v>
      </c>
      <c r="B503" s="68" t="s">
        <v>876</v>
      </c>
      <c r="C503" s="68" t="s">
        <v>877</v>
      </c>
      <c r="D503" s="9" t="s">
        <v>2072</v>
      </c>
      <c r="E503" s="9" t="s">
        <v>878</v>
      </c>
      <c r="F503" s="68" t="s">
        <v>12</v>
      </c>
      <c r="G503" s="6">
        <v>509900</v>
      </c>
      <c r="H503" s="6" t="s">
        <v>13</v>
      </c>
      <c r="I503">
        <v>509900</v>
      </c>
      <c r="J503">
        <f>+INDEX(Hoja2!A:K,MATCH('ALL PRODUCTS'!B503,Hoja2!B:B,0),6)</f>
        <v>494603</v>
      </c>
      <c r="K503" s="79">
        <f>+INDEX(Hoja2!A:K,MATCH('ALL PRODUCTS'!B503,Hoja2!B:B,0),5)</f>
        <v>3</v>
      </c>
      <c r="L503" s="86">
        <v>1077780</v>
      </c>
      <c r="M503" s="86">
        <v>489900</v>
      </c>
    </row>
    <row r="504" spans="1:13">
      <c r="A504" t="s">
        <v>2695</v>
      </c>
      <c r="B504" s="68" t="s">
        <v>14597</v>
      </c>
      <c r="C504" s="68"/>
      <c r="D504" s="9" t="s">
        <v>2294</v>
      </c>
      <c r="E504" s="68" t="s">
        <v>14598</v>
      </c>
      <c r="F504" s="68" t="s">
        <v>16</v>
      </c>
      <c r="G504" s="6">
        <v>399900</v>
      </c>
      <c r="H504" s="6" t="s">
        <v>13</v>
      </c>
      <c r="I504">
        <v>399900</v>
      </c>
      <c r="J504">
        <f>+INDEX(Hoja2!A:K,MATCH('ALL PRODUCTS'!B504,Hoja2!B:B,0),6)</f>
        <v>359910</v>
      </c>
      <c r="K504" s="79">
        <f>+INDEX(Hoja2!A:K,MATCH('ALL PRODUCTS'!B504,Hoja2!B:B,0),5)</f>
        <v>10</v>
      </c>
      <c r="L504" s="86">
        <v>857780.00000000012</v>
      </c>
      <c r="M504" s="86">
        <v>389900</v>
      </c>
    </row>
    <row r="505" spans="1:13">
      <c r="A505" t="s">
        <v>2695</v>
      </c>
      <c r="B505" s="68" t="s">
        <v>14599</v>
      </c>
      <c r="C505" s="68"/>
      <c r="D505" s="9" t="s">
        <v>2293</v>
      </c>
      <c r="E505" s="68" t="s">
        <v>14600</v>
      </c>
      <c r="F505" s="68" t="s">
        <v>16</v>
      </c>
      <c r="G505" s="6">
        <v>409900</v>
      </c>
      <c r="H505" s="6" t="s">
        <v>13</v>
      </c>
      <c r="I505">
        <v>409900</v>
      </c>
      <c r="J505">
        <f>+INDEX(Hoja2!A:K,MATCH('ALL PRODUCTS'!B505,Hoja2!B:B,0),6)</f>
        <v>368910</v>
      </c>
      <c r="K505" s="79">
        <f>+INDEX(Hoja2!A:K,MATCH('ALL PRODUCTS'!B505,Hoja2!B:B,0),5)</f>
        <v>10</v>
      </c>
      <c r="L505" s="86">
        <v>879780.00000000012</v>
      </c>
      <c r="M505" s="86">
        <v>399900</v>
      </c>
    </row>
    <row r="506" spans="1:13">
      <c r="A506" t="s">
        <v>2695</v>
      </c>
      <c r="B506" s="68" t="s">
        <v>908</v>
      </c>
      <c r="C506" s="68"/>
      <c r="D506" s="68" t="s">
        <v>6</v>
      </c>
      <c r="E506" s="9" t="s">
        <v>909</v>
      </c>
      <c r="F506" s="68" t="s">
        <v>16</v>
      </c>
      <c r="G506" s="6">
        <v>3949900</v>
      </c>
      <c r="H506" s="6" t="s">
        <v>13</v>
      </c>
      <c r="I506" s="6">
        <v>3949900</v>
      </c>
      <c r="J506" t="e">
        <f>+INDEX(Hoja2!A:K,MATCH('ALL PRODUCTS'!B506,Hoja2!B:B,0),6)</f>
        <v>#N/A</v>
      </c>
      <c r="K506" s="79" t="e">
        <f>+INDEX(Hoja2!A:K,MATCH('ALL PRODUCTS'!B506,Hoja2!B:B,0),5)</f>
        <v>#N/A</v>
      </c>
      <c r="L506" s="86" t="e">
        <v>#N/A</v>
      </c>
      <c r="M506" s="86" t="e">
        <v>#N/A</v>
      </c>
    </row>
    <row r="507" spans="1:13">
      <c r="A507" t="s">
        <v>2695</v>
      </c>
      <c r="B507" s="68" t="s">
        <v>908</v>
      </c>
      <c r="C507" s="68" t="s">
        <v>910</v>
      </c>
      <c r="D507" s="9" t="s">
        <v>2087</v>
      </c>
      <c r="E507" s="69" t="str">
        <f>"     "&amp;E506</f>
        <v xml:space="preserve">     Combo Cama Astoria King+ Colchon 1 Pill 26cm + Sabanas</v>
      </c>
      <c r="F507" s="68" t="s">
        <v>12</v>
      </c>
      <c r="G507" s="70">
        <f>G506</f>
        <v>3949900</v>
      </c>
      <c r="H507" s="70" t="str">
        <f>H506&amp;"     "</f>
        <v xml:space="preserve">$     </v>
      </c>
      <c r="J507" t="e">
        <f>+INDEX(Hoja2!A:K,MATCH('ALL PRODUCTS'!B507,Hoja2!B:B,0),6)</f>
        <v>#N/A</v>
      </c>
      <c r="K507" s="79" t="e">
        <f>+INDEX(Hoja2!A:K,MATCH('ALL PRODUCTS'!B507,Hoja2!B:B,0),5)</f>
        <v>#N/A</v>
      </c>
      <c r="L507" s="86">
        <v>7599800</v>
      </c>
      <c r="M507" s="86">
        <v>3799900</v>
      </c>
    </row>
    <row r="508" spans="1:13">
      <c r="A508" t="s">
        <v>2695</v>
      </c>
      <c r="B508" s="68" t="s">
        <v>908</v>
      </c>
      <c r="C508" s="68" t="s">
        <v>911</v>
      </c>
      <c r="D508" s="9" t="s">
        <v>2088</v>
      </c>
      <c r="E508" s="69" t="str">
        <f>"     "&amp;E506</f>
        <v xml:space="preserve">     Combo Cama Astoria King+ Colchon 1 Pill 26cm + Sabanas</v>
      </c>
      <c r="F508" s="68" t="s">
        <v>34</v>
      </c>
      <c r="G508" s="70">
        <f>G506</f>
        <v>3949900</v>
      </c>
      <c r="H508" s="70" t="str">
        <f>H506&amp;"     "</f>
        <v xml:space="preserve">$     </v>
      </c>
      <c r="J508" t="e">
        <f>+INDEX(Hoja2!A:K,MATCH('ALL PRODUCTS'!B508,Hoja2!B:B,0),6)</f>
        <v>#N/A</v>
      </c>
      <c r="K508" s="79" t="e">
        <f>+INDEX(Hoja2!A:K,MATCH('ALL PRODUCTS'!B508,Hoja2!B:B,0),5)</f>
        <v>#N/A</v>
      </c>
      <c r="L508" s="86">
        <v>7599800</v>
      </c>
      <c r="M508" s="86">
        <v>3799900</v>
      </c>
    </row>
    <row r="509" spans="1:13">
      <c r="A509" t="s">
        <v>2695</v>
      </c>
      <c r="B509" s="68" t="s">
        <v>908</v>
      </c>
      <c r="C509" s="68" t="s">
        <v>912</v>
      </c>
      <c r="D509" s="9" t="s">
        <v>2089</v>
      </c>
      <c r="E509" s="69" t="str">
        <f>"     "&amp;E506</f>
        <v xml:space="preserve">     Combo Cama Astoria King+ Colchon 1 Pill 26cm + Sabanas</v>
      </c>
      <c r="F509" s="68" t="s">
        <v>300</v>
      </c>
      <c r="G509" s="70">
        <f>G506</f>
        <v>3949900</v>
      </c>
      <c r="H509" s="70" t="str">
        <f>H506&amp;"     "</f>
        <v xml:space="preserve">$     </v>
      </c>
      <c r="J509" t="e">
        <f>+INDEX(Hoja2!A:K,MATCH('ALL PRODUCTS'!B509,Hoja2!B:B,0),6)</f>
        <v>#N/A</v>
      </c>
      <c r="K509" s="79" t="e">
        <f>+INDEX(Hoja2!A:K,MATCH('ALL PRODUCTS'!B509,Hoja2!B:B,0),5)</f>
        <v>#N/A</v>
      </c>
      <c r="L509" s="86">
        <v>7599800</v>
      </c>
      <c r="M509" s="86">
        <v>3799900</v>
      </c>
    </row>
    <row r="510" spans="1:13">
      <c r="A510" t="s">
        <v>2695</v>
      </c>
      <c r="B510" s="68" t="s">
        <v>908</v>
      </c>
      <c r="C510" s="68" t="s">
        <v>913</v>
      </c>
      <c r="D510" s="9" t="s">
        <v>2090</v>
      </c>
      <c r="E510" s="69" t="str">
        <f>"     "&amp;E506</f>
        <v xml:space="preserve">     Combo Cama Astoria King+ Colchon 1 Pill 26cm + Sabanas</v>
      </c>
      <c r="F510" s="68" t="s">
        <v>914</v>
      </c>
      <c r="G510" s="70">
        <f>G506</f>
        <v>3949900</v>
      </c>
      <c r="H510" s="70" t="str">
        <f>H506&amp;"     "</f>
        <v xml:space="preserve">$     </v>
      </c>
      <c r="J510" t="e">
        <f>+INDEX(Hoja2!A:K,MATCH('ALL PRODUCTS'!B510,Hoja2!B:B,0),6)</f>
        <v>#N/A</v>
      </c>
      <c r="K510" s="79" t="e">
        <f>+INDEX(Hoja2!A:K,MATCH('ALL PRODUCTS'!B510,Hoja2!B:B,0),5)</f>
        <v>#N/A</v>
      </c>
      <c r="L510" s="86">
        <v>7599800</v>
      </c>
      <c r="M510" s="86">
        <v>3799900</v>
      </c>
    </row>
    <row r="511" spans="1:13">
      <c r="A511" t="s">
        <v>2695</v>
      </c>
      <c r="B511" s="68" t="s">
        <v>908</v>
      </c>
      <c r="C511" s="68" t="s">
        <v>915</v>
      </c>
      <c r="D511" s="9" t="s">
        <v>2091</v>
      </c>
      <c r="E511" s="69" t="str">
        <f>"     "&amp;E506</f>
        <v xml:space="preserve">     Combo Cama Astoria King+ Colchon 1 Pill 26cm + Sabanas</v>
      </c>
      <c r="F511" s="68" t="s">
        <v>350</v>
      </c>
      <c r="G511" s="70">
        <f>G506</f>
        <v>3949900</v>
      </c>
      <c r="H511" s="70" t="str">
        <f>H506&amp;"     "</f>
        <v xml:space="preserve">$     </v>
      </c>
      <c r="J511" t="e">
        <f>+INDEX(Hoja2!A:K,MATCH('ALL PRODUCTS'!B511,Hoja2!B:B,0),6)</f>
        <v>#N/A</v>
      </c>
      <c r="K511" s="79" t="e">
        <f>+INDEX(Hoja2!A:K,MATCH('ALL PRODUCTS'!B511,Hoja2!B:B,0),5)</f>
        <v>#N/A</v>
      </c>
      <c r="L511" s="86">
        <v>7599800</v>
      </c>
      <c r="M511" s="86">
        <v>3799900</v>
      </c>
    </row>
    <row r="512" spans="1:13">
      <c r="A512" t="s">
        <v>2695</v>
      </c>
      <c r="B512" s="68" t="s">
        <v>908</v>
      </c>
      <c r="C512" s="68" t="s">
        <v>916</v>
      </c>
      <c r="D512" s="9" t="s">
        <v>2092</v>
      </c>
      <c r="E512" s="69" t="str">
        <f>"     "&amp;E506</f>
        <v xml:space="preserve">     Combo Cama Astoria King+ Colchon 1 Pill 26cm + Sabanas</v>
      </c>
      <c r="F512" s="68" t="s">
        <v>567</v>
      </c>
      <c r="G512" s="70">
        <f>G506</f>
        <v>3949900</v>
      </c>
      <c r="H512" s="70" t="str">
        <f>H506&amp;"     "</f>
        <v xml:space="preserve">$     </v>
      </c>
      <c r="J512" t="e">
        <f>+INDEX(Hoja2!A:K,MATCH('ALL PRODUCTS'!B512,Hoja2!B:B,0),6)</f>
        <v>#N/A</v>
      </c>
      <c r="K512" s="79" t="e">
        <f>+INDEX(Hoja2!A:K,MATCH('ALL PRODUCTS'!B512,Hoja2!B:B,0),5)</f>
        <v>#N/A</v>
      </c>
      <c r="L512" s="86">
        <v>7599800</v>
      </c>
      <c r="M512" s="86">
        <v>3799900</v>
      </c>
    </row>
    <row r="513" spans="1:13">
      <c r="A513" t="s">
        <v>2695</v>
      </c>
      <c r="B513" s="68" t="s">
        <v>908</v>
      </c>
      <c r="C513" s="68" t="s">
        <v>917</v>
      </c>
      <c r="D513" s="9" t="s">
        <v>2093</v>
      </c>
      <c r="E513" s="69" t="str">
        <f>"     "&amp;E506</f>
        <v xml:space="preserve">     Combo Cama Astoria King+ Colchon 1 Pill 26cm + Sabanas</v>
      </c>
      <c r="F513" s="68" t="s">
        <v>54</v>
      </c>
      <c r="G513" s="70">
        <f>G506</f>
        <v>3949900</v>
      </c>
      <c r="H513" s="70" t="str">
        <f>H506&amp;"     "</f>
        <v xml:space="preserve">$     </v>
      </c>
      <c r="J513" t="e">
        <f>+INDEX(Hoja2!A:K,MATCH('ALL PRODUCTS'!B513,Hoja2!B:B,0),6)</f>
        <v>#N/A</v>
      </c>
      <c r="K513" s="79" t="e">
        <f>+INDEX(Hoja2!A:K,MATCH('ALL PRODUCTS'!B513,Hoja2!B:B,0),5)</f>
        <v>#N/A</v>
      </c>
      <c r="L513" s="86">
        <v>7999800</v>
      </c>
      <c r="M513" s="86">
        <v>3999900</v>
      </c>
    </row>
    <row r="514" spans="1:13">
      <c r="A514" t="s">
        <v>2695</v>
      </c>
      <c r="B514" s="68" t="s">
        <v>908</v>
      </c>
      <c r="C514" s="68" t="s">
        <v>918</v>
      </c>
      <c r="D514" s="9" t="s">
        <v>2094</v>
      </c>
      <c r="E514" s="69" t="str">
        <f>"     "&amp;E506</f>
        <v xml:space="preserve">     Combo Cama Astoria King+ Colchon 1 Pill 26cm + Sabanas</v>
      </c>
      <c r="F514" s="68" t="s">
        <v>48</v>
      </c>
      <c r="G514" s="70">
        <f>G506</f>
        <v>3949900</v>
      </c>
      <c r="H514" s="70" t="str">
        <f>H506&amp;"     "</f>
        <v xml:space="preserve">$     </v>
      </c>
      <c r="J514" t="e">
        <f>+INDEX(Hoja2!A:K,MATCH('ALL PRODUCTS'!B514,Hoja2!B:B,0),6)</f>
        <v>#N/A</v>
      </c>
      <c r="K514" s="79" t="e">
        <f>+INDEX(Hoja2!A:K,MATCH('ALL PRODUCTS'!B514,Hoja2!B:B,0),5)</f>
        <v>#N/A</v>
      </c>
      <c r="L514" s="86">
        <v>7599800</v>
      </c>
      <c r="M514" s="86">
        <v>3799900</v>
      </c>
    </row>
    <row r="515" spans="1:13">
      <c r="A515" t="s">
        <v>2695</v>
      </c>
      <c r="B515" s="68" t="s">
        <v>908</v>
      </c>
      <c r="C515" s="68" t="s">
        <v>919</v>
      </c>
      <c r="D515" s="9" t="s">
        <v>2095</v>
      </c>
      <c r="E515" s="69" t="str">
        <f>"     "&amp;E506</f>
        <v xml:space="preserve">     Combo Cama Astoria King+ Colchon 1 Pill 26cm + Sabanas</v>
      </c>
      <c r="F515" s="68" t="s">
        <v>36</v>
      </c>
      <c r="G515" s="70">
        <f>G506</f>
        <v>3949900</v>
      </c>
      <c r="H515" s="70" t="str">
        <f>H506&amp;"     "</f>
        <v xml:space="preserve">$     </v>
      </c>
      <c r="J515" t="e">
        <f>+INDEX(Hoja2!A:K,MATCH('ALL PRODUCTS'!B515,Hoja2!B:B,0),6)</f>
        <v>#N/A</v>
      </c>
      <c r="K515" s="79" t="e">
        <f>+INDEX(Hoja2!A:K,MATCH('ALL PRODUCTS'!B515,Hoja2!B:B,0),5)</f>
        <v>#N/A</v>
      </c>
      <c r="L515" s="86">
        <v>7599800</v>
      </c>
      <c r="M515" s="86">
        <v>3799900</v>
      </c>
    </row>
    <row r="516" spans="1:13">
      <c r="A516" t="s">
        <v>2695</v>
      </c>
      <c r="B516" s="68" t="s">
        <v>920</v>
      </c>
      <c r="C516" s="68"/>
      <c r="D516" s="68" t="s">
        <v>6</v>
      </c>
      <c r="E516" s="9" t="s">
        <v>921</v>
      </c>
      <c r="F516" s="68" t="s">
        <v>16</v>
      </c>
      <c r="G516" s="6">
        <v>2919900</v>
      </c>
      <c r="H516" s="6" t="s">
        <v>13</v>
      </c>
      <c r="I516">
        <v>2909900</v>
      </c>
      <c r="J516" t="e">
        <f>+INDEX(Hoja2!A:K,MATCH('ALL PRODUCTS'!B516,Hoja2!B:B,0),6)</f>
        <v>#N/A</v>
      </c>
      <c r="K516" s="79" t="e">
        <f>+INDEX(Hoja2!A:K,MATCH('ALL PRODUCTS'!B516,Hoja2!B:B,0),5)</f>
        <v>#N/A</v>
      </c>
      <c r="L516" s="86" t="e">
        <v>#N/A</v>
      </c>
      <c r="M516" s="86" t="e">
        <v>#N/A</v>
      </c>
    </row>
    <row r="517" spans="1:13">
      <c r="A517" t="s">
        <v>2695</v>
      </c>
      <c r="B517" s="68" t="s">
        <v>920</v>
      </c>
      <c r="C517" s="68" t="s">
        <v>922</v>
      </c>
      <c r="D517" s="9" t="s">
        <v>2096</v>
      </c>
      <c r="E517" s="69" t="str">
        <f>"     "&amp;E516</f>
        <v xml:space="preserve">     Combo Cama Hampton Doble + Colchón 1pill 26cm + Sabanas</v>
      </c>
      <c r="F517" s="68" t="s">
        <v>12</v>
      </c>
      <c r="G517" s="70">
        <f>G516</f>
        <v>2919900</v>
      </c>
      <c r="H517" s="70" t="str">
        <f>H516&amp;"     "</f>
        <v xml:space="preserve">$     </v>
      </c>
      <c r="J517" t="e">
        <f>+INDEX(Hoja2!A:K,MATCH('ALL PRODUCTS'!B517,Hoja2!B:B,0),6)</f>
        <v>#N/A</v>
      </c>
      <c r="K517" s="79" t="e">
        <f>+INDEX(Hoja2!A:K,MATCH('ALL PRODUCTS'!B517,Hoja2!B:B,0),5)</f>
        <v>#N/A</v>
      </c>
      <c r="L517" s="86">
        <v>5599800</v>
      </c>
      <c r="M517" s="86">
        <v>2799900</v>
      </c>
    </row>
    <row r="518" spans="1:13">
      <c r="A518" t="s">
        <v>2695</v>
      </c>
      <c r="B518" s="68" t="s">
        <v>920</v>
      </c>
      <c r="C518" s="68" t="s">
        <v>923</v>
      </c>
      <c r="D518" s="9" t="s">
        <v>2097</v>
      </c>
      <c r="E518" s="69" t="str">
        <f>"     "&amp;E516</f>
        <v xml:space="preserve">     Combo Cama Hampton Doble + Colchón 1pill 26cm + Sabanas</v>
      </c>
      <c r="F518" s="68" t="s">
        <v>924</v>
      </c>
      <c r="G518" s="70">
        <f>G516</f>
        <v>2919900</v>
      </c>
      <c r="H518" s="70" t="str">
        <f>H516&amp;"     "</f>
        <v xml:space="preserve">$     </v>
      </c>
      <c r="J518" t="e">
        <f>+INDEX(Hoja2!A:K,MATCH('ALL PRODUCTS'!B518,Hoja2!B:B,0),6)</f>
        <v>#N/A</v>
      </c>
      <c r="K518" s="79" t="e">
        <f>+INDEX(Hoja2!A:K,MATCH('ALL PRODUCTS'!B518,Hoja2!B:B,0),5)</f>
        <v>#N/A</v>
      </c>
      <c r="L518" s="86">
        <v>5599800</v>
      </c>
      <c r="M518" s="86">
        <v>2799900</v>
      </c>
    </row>
    <row r="519" spans="1:13">
      <c r="A519" t="s">
        <v>2695</v>
      </c>
      <c r="B519" s="68" t="s">
        <v>920</v>
      </c>
      <c r="C519" s="68" t="s">
        <v>925</v>
      </c>
      <c r="D519" s="9" t="s">
        <v>2098</v>
      </c>
      <c r="E519" s="69" t="str">
        <f>"     "&amp;E516</f>
        <v xml:space="preserve">     Combo Cama Hampton Doble + Colchón 1pill 26cm + Sabanas</v>
      </c>
      <c r="F519" s="68" t="s">
        <v>300</v>
      </c>
      <c r="G519" s="70">
        <f>G516</f>
        <v>2919900</v>
      </c>
      <c r="H519" s="70" t="str">
        <f>H516&amp;"     "</f>
        <v xml:space="preserve">$     </v>
      </c>
      <c r="J519" t="e">
        <f>+INDEX(Hoja2!A:K,MATCH('ALL PRODUCTS'!B519,Hoja2!B:B,0),6)</f>
        <v>#N/A</v>
      </c>
      <c r="K519" s="79" t="e">
        <f>+INDEX(Hoja2!A:K,MATCH('ALL PRODUCTS'!B519,Hoja2!B:B,0),5)</f>
        <v>#N/A</v>
      </c>
      <c r="L519" s="86">
        <v>5599800</v>
      </c>
      <c r="M519" s="86">
        <v>2799900</v>
      </c>
    </row>
    <row r="520" spans="1:13">
      <c r="A520" t="s">
        <v>2695</v>
      </c>
      <c r="B520" s="68" t="s">
        <v>920</v>
      </c>
      <c r="C520" s="68" t="s">
        <v>926</v>
      </c>
      <c r="D520" s="9" t="s">
        <v>2099</v>
      </c>
      <c r="E520" s="69" t="str">
        <f>"     "&amp;E516</f>
        <v xml:space="preserve">     Combo Cama Hampton Doble + Colchón 1pill 26cm + Sabanas</v>
      </c>
      <c r="F520" s="68" t="s">
        <v>927</v>
      </c>
      <c r="G520" s="70">
        <f>G516</f>
        <v>2919900</v>
      </c>
      <c r="H520" s="70" t="str">
        <f>H516&amp;"     "</f>
        <v xml:space="preserve">$     </v>
      </c>
      <c r="J520" t="e">
        <f>+INDEX(Hoja2!A:K,MATCH('ALL PRODUCTS'!B520,Hoja2!B:B,0),6)</f>
        <v>#N/A</v>
      </c>
      <c r="K520" s="79" t="e">
        <f>+INDEX(Hoja2!A:K,MATCH('ALL PRODUCTS'!B520,Hoja2!B:B,0),5)</f>
        <v>#N/A</v>
      </c>
      <c r="L520" s="86">
        <v>5599800</v>
      </c>
      <c r="M520" s="86">
        <v>2799900</v>
      </c>
    </row>
    <row r="521" spans="1:13">
      <c r="A521" t="s">
        <v>2695</v>
      </c>
      <c r="B521" s="68" t="s">
        <v>920</v>
      </c>
      <c r="C521" s="68" t="s">
        <v>928</v>
      </c>
      <c r="D521" s="9" t="s">
        <v>2100</v>
      </c>
      <c r="E521" s="69" t="str">
        <f>"     "&amp;E516</f>
        <v xml:space="preserve">     Combo Cama Hampton Doble + Colchón 1pill 26cm + Sabanas</v>
      </c>
      <c r="F521" s="68" t="s">
        <v>350</v>
      </c>
      <c r="G521" s="70">
        <f>G516</f>
        <v>2919900</v>
      </c>
      <c r="H521" s="70" t="str">
        <f>H516&amp;"     "</f>
        <v xml:space="preserve">$     </v>
      </c>
      <c r="J521" t="e">
        <f>+INDEX(Hoja2!A:K,MATCH('ALL PRODUCTS'!B521,Hoja2!B:B,0),6)</f>
        <v>#N/A</v>
      </c>
      <c r="K521" s="79" t="e">
        <f>+INDEX(Hoja2!A:K,MATCH('ALL PRODUCTS'!B521,Hoja2!B:B,0),5)</f>
        <v>#N/A</v>
      </c>
      <c r="L521" s="86">
        <v>5599800</v>
      </c>
      <c r="M521" s="86">
        <v>2799900</v>
      </c>
    </row>
    <row r="522" spans="1:13">
      <c r="A522" t="s">
        <v>2695</v>
      </c>
      <c r="B522" s="68" t="s">
        <v>920</v>
      </c>
      <c r="C522" s="68" t="s">
        <v>929</v>
      </c>
      <c r="D522" s="9" t="s">
        <v>2101</v>
      </c>
      <c r="E522" s="69" t="str">
        <f>"     "&amp;E516</f>
        <v xml:space="preserve">     Combo Cama Hampton Doble + Colchón 1pill 26cm + Sabanas</v>
      </c>
      <c r="F522" s="68" t="s">
        <v>567</v>
      </c>
      <c r="G522" s="70">
        <f>G516</f>
        <v>2919900</v>
      </c>
      <c r="H522" s="70" t="str">
        <f>H516&amp;"     "</f>
        <v xml:space="preserve">$     </v>
      </c>
      <c r="J522" t="e">
        <f>+INDEX(Hoja2!A:K,MATCH('ALL PRODUCTS'!B522,Hoja2!B:B,0),6)</f>
        <v>#N/A</v>
      </c>
      <c r="K522" s="79" t="e">
        <f>+INDEX(Hoja2!A:K,MATCH('ALL PRODUCTS'!B522,Hoja2!B:B,0),5)</f>
        <v>#N/A</v>
      </c>
      <c r="L522" s="86">
        <v>5599800</v>
      </c>
      <c r="M522" s="86">
        <v>2799900</v>
      </c>
    </row>
    <row r="523" spans="1:13">
      <c r="A523" t="s">
        <v>2695</v>
      </c>
      <c r="B523" s="68" t="s">
        <v>920</v>
      </c>
      <c r="C523" s="68" t="s">
        <v>930</v>
      </c>
      <c r="D523" s="9" t="s">
        <v>2102</v>
      </c>
      <c r="E523" s="69" t="str">
        <f>"     "&amp;E516</f>
        <v xml:space="preserve">     Combo Cama Hampton Doble + Colchón 1pill 26cm + Sabanas</v>
      </c>
      <c r="F523" s="68" t="s">
        <v>54</v>
      </c>
      <c r="G523" s="70">
        <f>G516</f>
        <v>2919900</v>
      </c>
      <c r="H523" s="70" t="str">
        <f>H516&amp;"     "</f>
        <v xml:space="preserve">$     </v>
      </c>
      <c r="J523" t="e">
        <f>+INDEX(Hoja2!A:K,MATCH('ALL PRODUCTS'!B523,Hoja2!B:B,0),6)</f>
        <v>#N/A</v>
      </c>
      <c r="K523" s="79" t="e">
        <f>+INDEX(Hoja2!A:K,MATCH('ALL PRODUCTS'!B523,Hoja2!B:B,0),5)</f>
        <v>#N/A</v>
      </c>
      <c r="L523" s="86">
        <v>5599800</v>
      </c>
      <c r="M523" s="86">
        <v>2799900</v>
      </c>
    </row>
    <row r="524" spans="1:13">
      <c r="A524" t="s">
        <v>2695</v>
      </c>
      <c r="B524" s="68" t="s">
        <v>920</v>
      </c>
      <c r="C524" s="68" t="s">
        <v>931</v>
      </c>
      <c r="D524" s="9" t="s">
        <v>2103</v>
      </c>
      <c r="E524" s="69" t="str">
        <f>"     "&amp;E516</f>
        <v xml:space="preserve">     Combo Cama Hampton Doble + Colchón 1pill 26cm + Sabanas</v>
      </c>
      <c r="F524" s="68" t="s">
        <v>48</v>
      </c>
      <c r="G524" s="70">
        <f>G516</f>
        <v>2919900</v>
      </c>
      <c r="H524" s="70" t="str">
        <f>H516&amp;"     "</f>
        <v xml:space="preserve">$     </v>
      </c>
      <c r="J524" t="e">
        <f>+INDEX(Hoja2!A:K,MATCH('ALL PRODUCTS'!B524,Hoja2!B:B,0),6)</f>
        <v>#N/A</v>
      </c>
      <c r="K524" s="79" t="e">
        <f>+INDEX(Hoja2!A:K,MATCH('ALL PRODUCTS'!B524,Hoja2!B:B,0),5)</f>
        <v>#N/A</v>
      </c>
      <c r="L524" s="86">
        <v>5599800</v>
      </c>
      <c r="M524" s="86">
        <v>2799900</v>
      </c>
    </row>
    <row r="525" spans="1:13">
      <c r="A525" t="s">
        <v>2695</v>
      </c>
      <c r="B525" s="68" t="s">
        <v>920</v>
      </c>
      <c r="C525" s="68" t="s">
        <v>932</v>
      </c>
      <c r="D525" s="9" t="s">
        <v>2096</v>
      </c>
      <c r="E525" s="69" t="str">
        <f>"     "&amp;E516</f>
        <v xml:space="preserve">     Combo Cama Hampton Doble + Colchón 1pill 26cm + Sabanas</v>
      </c>
      <c r="F525" s="68" t="s">
        <v>36</v>
      </c>
      <c r="G525" s="70">
        <f>G516</f>
        <v>2919900</v>
      </c>
      <c r="H525" s="70" t="str">
        <f>H516&amp;"     "</f>
        <v xml:space="preserve">$     </v>
      </c>
      <c r="J525" t="e">
        <f>+INDEX(Hoja2!A:K,MATCH('ALL PRODUCTS'!B525,Hoja2!B:B,0),6)</f>
        <v>#N/A</v>
      </c>
      <c r="K525" s="79" t="e">
        <f>+INDEX(Hoja2!A:K,MATCH('ALL PRODUCTS'!B525,Hoja2!B:B,0),5)</f>
        <v>#N/A</v>
      </c>
      <c r="L525" s="86">
        <v>5599800</v>
      </c>
      <c r="M525" s="86">
        <v>2799900</v>
      </c>
    </row>
    <row r="526" spans="1:13">
      <c r="A526" t="s">
        <v>2695</v>
      </c>
      <c r="B526" s="68" t="s">
        <v>2632</v>
      </c>
      <c r="C526" s="68"/>
      <c r="D526" s="68" t="s">
        <v>6</v>
      </c>
      <c r="E526" s="9" t="s">
        <v>2633</v>
      </c>
      <c r="F526" s="68" t="s">
        <v>16</v>
      </c>
      <c r="G526" s="6">
        <v>3429900</v>
      </c>
      <c r="H526" s="6" t="s">
        <v>13</v>
      </c>
      <c r="I526" s="6">
        <v>3429900</v>
      </c>
      <c r="J526" t="e">
        <f>+INDEX(Hoja2!A:K,MATCH('ALL PRODUCTS'!B526,Hoja2!B:B,0),6)</f>
        <v>#N/A</v>
      </c>
      <c r="K526" s="79" t="e">
        <f>+INDEX(Hoja2!A:K,MATCH('ALL PRODUCTS'!B526,Hoja2!B:B,0),5)</f>
        <v>#N/A</v>
      </c>
      <c r="L526" s="86" t="e">
        <v>#N/A</v>
      </c>
      <c r="M526" s="86" t="e">
        <v>#N/A</v>
      </c>
    </row>
    <row r="527" spans="1:13">
      <c r="A527" t="s">
        <v>2695</v>
      </c>
      <c r="B527" s="68" t="s">
        <v>2632</v>
      </c>
      <c r="C527" s="68" t="s">
        <v>2634</v>
      </c>
      <c r="D527" s="9" t="s">
        <v>2635</v>
      </c>
      <c r="E527" s="69" t="str">
        <f>"     "&amp;E526</f>
        <v xml:space="preserve">     Combo Cama Astoria Doble + Colchon 1pill 26cm + Sabanas</v>
      </c>
      <c r="F527" s="68" t="s">
        <v>12</v>
      </c>
      <c r="G527" s="70">
        <f>G526</f>
        <v>3429900</v>
      </c>
      <c r="H527" s="70" t="str">
        <f>H526&amp;"     "</f>
        <v xml:space="preserve">$     </v>
      </c>
      <c r="J527" t="e">
        <f>+INDEX(Hoja2!A:K,MATCH('ALL PRODUCTS'!B527,Hoja2!B:B,0),6)</f>
        <v>#N/A</v>
      </c>
      <c r="K527" s="79" t="e">
        <f>+INDEX(Hoja2!A:K,MATCH('ALL PRODUCTS'!B527,Hoja2!B:B,0),5)</f>
        <v>#N/A</v>
      </c>
      <c r="L527" s="86">
        <v>6599800</v>
      </c>
      <c r="M527" s="86">
        <v>3299900</v>
      </c>
    </row>
    <row r="528" spans="1:13">
      <c r="A528" t="s">
        <v>2695</v>
      </c>
      <c r="B528" s="68" t="s">
        <v>2632</v>
      </c>
      <c r="C528" s="68" t="s">
        <v>2636</v>
      </c>
      <c r="D528" s="9" t="s">
        <v>2637</v>
      </c>
      <c r="E528" s="69" t="str">
        <f>"     "&amp;E526</f>
        <v xml:space="preserve">     Combo Cama Astoria Doble + Colchon 1pill 26cm + Sabanas</v>
      </c>
      <c r="F528" s="68" t="s">
        <v>34</v>
      </c>
      <c r="G528" s="70">
        <f>G526</f>
        <v>3429900</v>
      </c>
      <c r="H528" s="70" t="str">
        <f>H526&amp;"     "</f>
        <v xml:space="preserve">$     </v>
      </c>
      <c r="J528" t="e">
        <f>+INDEX(Hoja2!A:K,MATCH('ALL PRODUCTS'!B528,Hoja2!B:B,0),6)</f>
        <v>#N/A</v>
      </c>
      <c r="K528" s="79" t="e">
        <f>+INDEX(Hoja2!A:K,MATCH('ALL PRODUCTS'!B528,Hoja2!B:B,0),5)</f>
        <v>#N/A</v>
      </c>
      <c r="L528" s="86">
        <v>6599800</v>
      </c>
      <c r="M528" s="86">
        <v>3299900</v>
      </c>
    </row>
    <row r="529" spans="1:13">
      <c r="A529" t="s">
        <v>2695</v>
      </c>
      <c r="B529" s="68" t="s">
        <v>2632</v>
      </c>
      <c r="C529" s="68" t="s">
        <v>2638</v>
      </c>
      <c r="D529" s="9" t="s">
        <v>2639</v>
      </c>
      <c r="E529" s="69" t="str">
        <f>"     "&amp;E526</f>
        <v xml:space="preserve">     Combo Cama Astoria Doble + Colchon 1pill 26cm + Sabanas</v>
      </c>
      <c r="F529" s="68" t="s">
        <v>300</v>
      </c>
      <c r="G529" s="70">
        <f>G526</f>
        <v>3429900</v>
      </c>
      <c r="H529" s="70" t="str">
        <f>H526&amp;"     "</f>
        <v xml:space="preserve">$     </v>
      </c>
      <c r="J529" t="e">
        <f>+INDEX(Hoja2!A:K,MATCH('ALL PRODUCTS'!B529,Hoja2!B:B,0),6)</f>
        <v>#N/A</v>
      </c>
      <c r="K529" s="79" t="e">
        <f>+INDEX(Hoja2!A:K,MATCH('ALL PRODUCTS'!B529,Hoja2!B:B,0),5)</f>
        <v>#N/A</v>
      </c>
      <c r="L529" s="86">
        <v>6599800</v>
      </c>
      <c r="M529" s="86">
        <v>3299900</v>
      </c>
    </row>
    <row r="530" spans="1:13">
      <c r="A530" t="s">
        <v>2695</v>
      </c>
      <c r="B530" s="68" t="s">
        <v>2632</v>
      </c>
      <c r="C530" s="68" t="s">
        <v>2640</v>
      </c>
      <c r="D530" s="9" t="s">
        <v>2641</v>
      </c>
      <c r="E530" s="69" t="str">
        <f>"     "&amp;E526</f>
        <v xml:space="preserve">     Combo Cama Astoria Doble + Colchon 1pill 26cm + Sabanas</v>
      </c>
      <c r="F530" s="68" t="s">
        <v>350</v>
      </c>
      <c r="G530" s="70">
        <f>G526</f>
        <v>3429900</v>
      </c>
      <c r="H530" s="70" t="str">
        <f>H526&amp;"     "</f>
        <v xml:space="preserve">$     </v>
      </c>
      <c r="J530" t="e">
        <f>+INDEX(Hoja2!A:K,MATCH('ALL PRODUCTS'!B530,Hoja2!B:B,0),6)</f>
        <v>#N/A</v>
      </c>
      <c r="K530" s="79" t="e">
        <f>+INDEX(Hoja2!A:K,MATCH('ALL PRODUCTS'!B530,Hoja2!B:B,0),5)</f>
        <v>#N/A</v>
      </c>
      <c r="L530" s="86">
        <v>6599800</v>
      </c>
      <c r="M530" s="86">
        <v>3299900</v>
      </c>
    </row>
    <row r="531" spans="1:13">
      <c r="A531" t="s">
        <v>2695</v>
      </c>
      <c r="B531" s="68" t="s">
        <v>2632</v>
      </c>
      <c r="C531" s="68" t="s">
        <v>2642</v>
      </c>
      <c r="D531" s="9" t="s">
        <v>2643</v>
      </c>
      <c r="E531" s="69" t="str">
        <f>"     "&amp;E526</f>
        <v xml:space="preserve">     Combo Cama Astoria Doble + Colchon 1pill 26cm + Sabanas</v>
      </c>
      <c r="F531" s="68" t="s">
        <v>48</v>
      </c>
      <c r="G531" s="70">
        <f>G526</f>
        <v>3429900</v>
      </c>
      <c r="H531" s="70" t="str">
        <f>H526&amp;"     "</f>
        <v xml:space="preserve">$     </v>
      </c>
      <c r="J531" t="e">
        <f>+INDEX(Hoja2!A:K,MATCH('ALL PRODUCTS'!B531,Hoja2!B:B,0),6)</f>
        <v>#N/A</v>
      </c>
      <c r="K531" s="79" t="e">
        <f>+INDEX(Hoja2!A:K,MATCH('ALL PRODUCTS'!B531,Hoja2!B:B,0),5)</f>
        <v>#N/A</v>
      </c>
      <c r="L531" s="86">
        <v>6599800</v>
      </c>
      <c r="M531" s="86">
        <v>3299900</v>
      </c>
    </row>
    <row r="532" spans="1:13">
      <c r="A532" t="s">
        <v>2695</v>
      </c>
      <c r="B532" s="68" t="s">
        <v>2632</v>
      </c>
      <c r="C532" s="68" t="s">
        <v>2644</v>
      </c>
      <c r="D532" s="9" t="s">
        <v>2645</v>
      </c>
      <c r="E532" s="69" t="str">
        <f>"     "&amp;E526</f>
        <v xml:space="preserve">     Combo Cama Astoria Doble + Colchon 1pill 26cm + Sabanas</v>
      </c>
      <c r="F532" s="68" t="s">
        <v>36</v>
      </c>
      <c r="G532" s="70">
        <f>G526</f>
        <v>3429900</v>
      </c>
      <c r="H532" s="70" t="str">
        <f>H526&amp;"     "</f>
        <v xml:space="preserve">$     </v>
      </c>
      <c r="J532" t="e">
        <f>+INDEX(Hoja2!A:K,MATCH('ALL PRODUCTS'!B532,Hoja2!B:B,0),6)</f>
        <v>#N/A</v>
      </c>
      <c r="K532" s="79" t="e">
        <f>+INDEX(Hoja2!A:K,MATCH('ALL PRODUCTS'!B532,Hoja2!B:B,0),5)</f>
        <v>#N/A</v>
      </c>
      <c r="L532" s="86">
        <v>6599800</v>
      </c>
      <c r="M532" s="86">
        <v>3299900</v>
      </c>
    </row>
    <row r="533" spans="1:13">
      <c r="A533" t="s">
        <v>2695</v>
      </c>
      <c r="B533" s="68" t="s">
        <v>2632</v>
      </c>
      <c r="C533" s="68" t="s">
        <v>2646</v>
      </c>
      <c r="D533" s="9" t="s">
        <v>2647</v>
      </c>
      <c r="E533" s="69" t="str">
        <f>"     "&amp;E526</f>
        <v xml:space="preserve">     Combo Cama Astoria Doble + Colchon 1pill 26cm + Sabanas</v>
      </c>
      <c r="F533" s="68" t="s">
        <v>54</v>
      </c>
      <c r="G533" s="70">
        <f>G526</f>
        <v>3429900</v>
      </c>
      <c r="H533" s="70" t="str">
        <f>H526&amp;"     "</f>
        <v xml:space="preserve">$     </v>
      </c>
      <c r="J533" t="e">
        <f>+INDEX(Hoja2!A:K,MATCH('ALL PRODUCTS'!B533,Hoja2!B:B,0),6)</f>
        <v>#N/A</v>
      </c>
      <c r="K533" s="79" t="e">
        <f>+INDEX(Hoja2!A:K,MATCH('ALL PRODUCTS'!B533,Hoja2!B:B,0),5)</f>
        <v>#N/A</v>
      </c>
      <c r="L533" s="86">
        <v>6599800</v>
      </c>
      <c r="M533" s="86">
        <v>3299900</v>
      </c>
    </row>
    <row r="534" spans="1:13">
      <c r="A534" t="s">
        <v>2695</v>
      </c>
      <c r="B534" s="68" t="s">
        <v>2632</v>
      </c>
      <c r="C534" s="68" t="s">
        <v>2648</v>
      </c>
      <c r="D534" s="9" t="s">
        <v>2649</v>
      </c>
      <c r="E534" s="69" t="str">
        <f>"     "&amp;E526</f>
        <v xml:space="preserve">     Combo Cama Astoria Doble + Colchon 1pill 26cm + Sabanas</v>
      </c>
      <c r="F534" s="68" t="s">
        <v>153</v>
      </c>
      <c r="G534" s="70">
        <f>G526</f>
        <v>3429900</v>
      </c>
      <c r="H534" s="70" t="str">
        <f>H526&amp;"     "</f>
        <v xml:space="preserve">$     </v>
      </c>
      <c r="J534" t="e">
        <f>+INDEX(Hoja2!A:K,MATCH('ALL PRODUCTS'!B534,Hoja2!B:B,0),6)</f>
        <v>#N/A</v>
      </c>
      <c r="K534" s="79" t="e">
        <f>+INDEX(Hoja2!A:K,MATCH('ALL PRODUCTS'!B534,Hoja2!B:B,0),5)</f>
        <v>#N/A</v>
      </c>
      <c r="L534" s="86">
        <v>6399800</v>
      </c>
      <c r="M534" s="86">
        <v>3199900</v>
      </c>
    </row>
    <row r="535" spans="1:13">
      <c r="A535" t="s">
        <v>2695</v>
      </c>
      <c r="B535" s="68" t="s">
        <v>2632</v>
      </c>
      <c r="C535" s="68" t="s">
        <v>2650</v>
      </c>
      <c r="D535" s="9" t="s">
        <v>2651</v>
      </c>
      <c r="E535" s="69" t="str">
        <f>"     "&amp;E526</f>
        <v xml:space="preserve">     Combo Cama Astoria Doble + Colchon 1pill 26cm + Sabanas</v>
      </c>
      <c r="F535" s="68" t="s">
        <v>567</v>
      </c>
      <c r="G535" s="70">
        <f>G526</f>
        <v>3429900</v>
      </c>
      <c r="H535" s="70" t="str">
        <f>H526&amp;"     "</f>
        <v xml:space="preserve">$     </v>
      </c>
      <c r="J535" t="e">
        <f>+INDEX(Hoja2!A:K,MATCH('ALL PRODUCTS'!B535,Hoja2!B:B,0),6)</f>
        <v>#N/A</v>
      </c>
      <c r="K535" s="79" t="e">
        <f>+INDEX(Hoja2!A:K,MATCH('ALL PRODUCTS'!B535,Hoja2!B:B,0),5)</f>
        <v>#N/A</v>
      </c>
      <c r="L535" s="86">
        <v>6599800</v>
      </c>
      <c r="M535" s="86">
        <v>3299900</v>
      </c>
    </row>
    <row r="536" spans="1:13">
      <c r="A536" t="s">
        <v>2695</v>
      </c>
      <c r="B536" s="68" t="s">
        <v>933</v>
      </c>
      <c r="C536" s="68"/>
      <c r="D536" s="68" t="s">
        <v>6</v>
      </c>
      <c r="E536" s="9" t="s">
        <v>934</v>
      </c>
      <c r="F536" s="68" t="s">
        <v>16</v>
      </c>
      <c r="G536" s="6">
        <v>3539900</v>
      </c>
      <c r="H536" s="6" t="s">
        <v>13</v>
      </c>
      <c r="I536">
        <v>3539900</v>
      </c>
      <c r="J536" t="e">
        <f>+INDEX(Hoja2!A:K,MATCH('ALL PRODUCTS'!B536,Hoja2!B:B,0),6)</f>
        <v>#N/A</v>
      </c>
      <c r="K536" s="79" t="e">
        <f>+INDEX(Hoja2!A:K,MATCH('ALL PRODUCTS'!B536,Hoja2!B:B,0),5)</f>
        <v>#N/A</v>
      </c>
      <c r="L536" s="86" t="e">
        <v>#N/A</v>
      </c>
      <c r="M536" s="86" t="e">
        <v>#N/A</v>
      </c>
    </row>
    <row r="537" spans="1:13">
      <c r="A537" t="s">
        <v>2695</v>
      </c>
      <c r="B537" s="68" t="s">
        <v>933</v>
      </c>
      <c r="C537" s="68" t="s">
        <v>935</v>
      </c>
      <c r="D537" s="9" t="s">
        <v>2104</v>
      </c>
      <c r="E537" s="69" t="str">
        <f>"     "&amp;E536</f>
        <v xml:space="preserve">     Combo Cama Vítale Queen + Colchón 1 Pill 26cm + Sabanas</v>
      </c>
      <c r="F537" s="68" t="s">
        <v>306</v>
      </c>
      <c r="G537" s="70">
        <f>G536</f>
        <v>3539900</v>
      </c>
      <c r="H537" s="70" t="str">
        <f>H536&amp;"     "</f>
        <v xml:space="preserve">$     </v>
      </c>
      <c r="J537" t="e">
        <f>+INDEX(Hoja2!A:K,MATCH('ALL PRODUCTS'!B537,Hoja2!B:B,0),6)</f>
        <v>#N/A</v>
      </c>
      <c r="K537" s="79" t="e">
        <f>+INDEX(Hoja2!A:K,MATCH('ALL PRODUCTS'!B537,Hoja2!B:B,0),5)</f>
        <v>#N/A</v>
      </c>
      <c r="L537" s="86">
        <v>6799800</v>
      </c>
      <c r="M537" s="86">
        <v>3399900</v>
      </c>
    </row>
    <row r="538" spans="1:13">
      <c r="A538" t="s">
        <v>2695</v>
      </c>
      <c r="B538" s="68" t="s">
        <v>933</v>
      </c>
      <c r="C538" s="68" t="s">
        <v>936</v>
      </c>
      <c r="D538" s="9" t="s">
        <v>2105</v>
      </c>
      <c r="E538" s="69" t="str">
        <f>"     "&amp;E536</f>
        <v xml:space="preserve">     Combo Cama Vítale Queen + Colchón 1 Pill 26cm + Sabanas</v>
      </c>
      <c r="F538" s="68" t="s">
        <v>12</v>
      </c>
      <c r="G538" s="70">
        <f>G536</f>
        <v>3539900</v>
      </c>
      <c r="H538" s="70" t="str">
        <f>H536&amp;"     "</f>
        <v xml:space="preserve">$     </v>
      </c>
      <c r="J538" t="e">
        <f>+INDEX(Hoja2!A:K,MATCH('ALL PRODUCTS'!B538,Hoja2!B:B,0),6)</f>
        <v>#N/A</v>
      </c>
      <c r="K538" s="79" t="e">
        <f>+INDEX(Hoja2!A:K,MATCH('ALL PRODUCTS'!B538,Hoja2!B:B,0),5)</f>
        <v>#N/A</v>
      </c>
      <c r="L538" s="86">
        <v>6799800</v>
      </c>
      <c r="M538" s="86">
        <v>3399900</v>
      </c>
    </row>
    <row r="539" spans="1:13">
      <c r="A539" t="s">
        <v>2695</v>
      </c>
      <c r="B539" s="68" t="s">
        <v>933</v>
      </c>
      <c r="C539" s="68" t="s">
        <v>937</v>
      </c>
      <c r="D539" s="9" t="s">
        <v>2106</v>
      </c>
      <c r="E539" s="69" t="str">
        <f>"     "&amp;E536</f>
        <v xml:space="preserve">     Combo Cama Vítale Queen + Colchón 1 Pill 26cm + Sabanas</v>
      </c>
      <c r="F539" s="68" t="s">
        <v>924</v>
      </c>
      <c r="G539" s="70">
        <f>G536</f>
        <v>3539900</v>
      </c>
      <c r="H539" s="70" t="str">
        <f>H536&amp;"     "</f>
        <v xml:space="preserve">$     </v>
      </c>
      <c r="J539" t="e">
        <f>+INDEX(Hoja2!A:K,MATCH('ALL PRODUCTS'!B539,Hoja2!B:B,0),6)</f>
        <v>#N/A</v>
      </c>
      <c r="K539" s="79" t="e">
        <f>+INDEX(Hoja2!A:K,MATCH('ALL PRODUCTS'!B539,Hoja2!B:B,0),5)</f>
        <v>#N/A</v>
      </c>
      <c r="L539" s="86">
        <v>6799800</v>
      </c>
      <c r="M539" s="86">
        <v>3399900</v>
      </c>
    </row>
    <row r="540" spans="1:13">
      <c r="A540" t="s">
        <v>2695</v>
      </c>
      <c r="B540" s="68" t="s">
        <v>933</v>
      </c>
      <c r="C540" s="68" t="s">
        <v>938</v>
      </c>
      <c r="D540" s="9" t="s">
        <v>2107</v>
      </c>
      <c r="E540" s="69" t="str">
        <f>"     "&amp;E536</f>
        <v xml:space="preserve">     Combo Cama Vítale Queen + Colchón 1 Pill 26cm + Sabanas</v>
      </c>
      <c r="F540" s="68" t="s">
        <v>300</v>
      </c>
      <c r="G540" s="70">
        <f>G536</f>
        <v>3539900</v>
      </c>
      <c r="H540" s="70" t="str">
        <f>H536&amp;"     "</f>
        <v xml:space="preserve">$     </v>
      </c>
      <c r="J540" t="e">
        <f>+INDEX(Hoja2!A:K,MATCH('ALL PRODUCTS'!B540,Hoja2!B:B,0),6)</f>
        <v>#N/A</v>
      </c>
      <c r="K540" s="79" t="e">
        <f>+INDEX(Hoja2!A:K,MATCH('ALL PRODUCTS'!B540,Hoja2!B:B,0),5)</f>
        <v>#N/A</v>
      </c>
      <c r="L540" s="86">
        <v>6799800</v>
      </c>
      <c r="M540" s="86">
        <v>3399900</v>
      </c>
    </row>
    <row r="541" spans="1:13">
      <c r="A541" t="s">
        <v>2695</v>
      </c>
      <c r="B541" s="68" t="s">
        <v>933</v>
      </c>
      <c r="C541" s="68" t="s">
        <v>939</v>
      </c>
      <c r="D541" s="9" t="s">
        <v>2108</v>
      </c>
      <c r="E541" s="69" t="str">
        <f>"     "&amp;E536</f>
        <v xml:space="preserve">     Combo Cama Vítale Queen + Colchón 1 Pill 26cm + Sabanas</v>
      </c>
      <c r="F541" s="68" t="s">
        <v>302</v>
      </c>
      <c r="G541" s="70">
        <f>G536</f>
        <v>3539900</v>
      </c>
      <c r="H541" s="70" t="str">
        <f>H536&amp;"     "</f>
        <v xml:space="preserve">$     </v>
      </c>
      <c r="J541" t="e">
        <f>+INDEX(Hoja2!A:K,MATCH('ALL PRODUCTS'!B541,Hoja2!B:B,0),6)</f>
        <v>#N/A</v>
      </c>
      <c r="K541" s="79" t="e">
        <f>+INDEX(Hoja2!A:K,MATCH('ALL PRODUCTS'!B541,Hoja2!B:B,0),5)</f>
        <v>#N/A</v>
      </c>
      <c r="L541" s="86">
        <v>6799800</v>
      </c>
      <c r="M541" s="86">
        <v>3399900</v>
      </c>
    </row>
    <row r="542" spans="1:13">
      <c r="A542" t="s">
        <v>2695</v>
      </c>
      <c r="B542" s="68" t="s">
        <v>933</v>
      </c>
      <c r="C542" s="68" t="s">
        <v>940</v>
      </c>
      <c r="D542" s="9" t="s">
        <v>2109</v>
      </c>
      <c r="E542" s="69" t="str">
        <f>"     "&amp;E536</f>
        <v xml:space="preserve">     Combo Cama Vítale Queen + Colchón 1 Pill 26cm + Sabanas</v>
      </c>
      <c r="F542" s="68" t="s">
        <v>304</v>
      </c>
      <c r="G542" s="70">
        <f>G536</f>
        <v>3539900</v>
      </c>
      <c r="H542" s="70" t="str">
        <f>H536&amp;"     "</f>
        <v xml:space="preserve">$     </v>
      </c>
      <c r="J542" t="e">
        <f>+INDEX(Hoja2!A:K,MATCH('ALL PRODUCTS'!B542,Hoja2!B:B,0),6)</f>
        <v>#N/A</v>
      </c>
      <c r="K542" s="79" t="e">
        <f>+INDEX(Hoja2!A:K,MATCH('ALL PRODUCTS'!B542,Hoja2!B:B,0),5)</f>
        <v>#N/A</v>
      </c>
      <c r="L542" s="86">
        <v>6799800</v>
      </c>
      <c r="M542" s="86">
        <v>3399900</v>
      </c>
    </row>
    <row r="543" spans="1:13">
      <c r="A543" t="s">
        <v>2695</v>
      </c>
      <c r="B543" s="68" t="s">
        <v>933</v>
      </c>
      <c r="C543" s="68" t="s">
        <v>941</v>
      </c>
      <c r="D543" s="9" t="s">
        <v>2110</v>
      </c>
      <c r="E543" s="69" t="str">
        <f>"     "&amp;E536</f>
        <v xml:space="preserve">     Combo Cama Vítale Queen + Colchón 1 Pill 26cm + Sabanas</v>
      </c>
      <c r="F543" s="68" t="s">
        <v>297</v>
      </c>
      <c r="G543" s="70">
        <f>G536</f>
        <v>3539900</v>
      </c>
      <c r="H543" s="70" t="str">
        <f>H536&amp;"     "</f>
        <v xml:space="preserve">$     </v>
      </c>
      <c r="J543" t="e">
        <f>+INDEX(Hoja2!A:K,MATCH('ALL PRODUCTS'!B543,Hoja2!B:B,0),6)</f>
        <v>#N/A</v>
      </c>
      <c r="K543" s="79" t="e">
        <f>+INDEX(Hoja2!A:K,MATCH('ALL PRODUCTS'!B543,Hoja2!B:B,0),5)</f>
        <v>#N/A</v>
      </c>
      <c r="L543" s="86">
        <v>6799800</v>
      </c>
      <c r="M543" s="86">
        <v>3399900</v>
      </c>
    </row>
    <row r="544" spans="1:13">
      <c r="A544" t="s">
        <v>2695</v>
      </c>
      <c r="B544" s="68" t="s">
        <v>933</v>
      </c>
      <c r="C544" s="68" t="s">
        <v>942</v>
      </c>
      <c r="D544" s="9" t="s">
        <v>2111</v>
      </c>
      <c r="E544" s="69" t="str">
        <f>"     "&amp;E536</f>
        <v xml:space="preserve">     Combo Cama Vítale Queen + Colchón 1 Pill 26cm + Sabanas</v>
      </c>
      <c r="F544" s="68" t="s">
        <v>48</v>
      </c>
      <c r="G544" s="70">
        <f>G536</f>
        <v>3539900</v>
      </c>
      <c r="H544" s="70" t="str">
        <f>H536&amp;"     "</f>
        <v xml:space="preserve">$     </v>
      </c>
      <c r="J544" t="e">
        <f>+INDEX(Hoja2!A:K,MATCH('ALL PRODUCTS'!B544,Hoja2!B:B,0),6)</f>
        <v>#N/A</v>
      </c>
      <c r="K544" s="79" t="e">
        <f>+INDEX(Hoja2!A:K,MATCH('ALL PRODUCTS'!B544,Hoja2!B:B,0),5)</f>
        <v>#N/A</v>
      </c>
      <c r="L544" s="86">
        <v>6799800</v>
      </c>
      <c r="M544" s="86">
        <v>3399900</v>
      </c>
    </row>
    <row r="545" spans="1:13">
      <c r="A545" t="s">
        <v>2695</v>
      </c>
      <c r="B545" s="68" t="s">
        <v>933</v>
      </c>
      <c r="C545" s="68" t="s">
        <v>943</v>
      </c>
      <c r="D545" s="9" t="s">
        <v>2112</v>
      </c>
      <c r="E545" s="69" t="str">
        <f>"     "&amp;E536</f>
        <v xml:space="preserve">     Combo Cama Vítale Queen + Colchón 1 Pill 26cm + Sabanas</v>
      </c>
      <c r="F545" s="68" t="s">
        <v>36</v>
      </c>
      <c r="G545" s="70">
        <f>G536</f>
        <v>3539900</v>
      </c>
      <c r="H545" s="70" t="str">
        <f>H536&amp;"     "</f>
        <v xml:space="preserve">$     </v>
      </c>
      <c r="J545" t="e">
        <f>+INDEX(Hoja2!A:K,MATCH('ALL PRODUCTS'!B545,Hoja2!B:B,0),6)</f>
        <v>#N/A</v>
      </c>
      <c r="K545" s="79" t="e">
        <f>+INDEX(Hoja2!A:K,MATCH('ALL PRODUCTS'!B545,Hoja2!B:B,0),5)</f>
        <v>#N/A</v>
      </c>
      <c r="L545" s="86">
        <v>6799800</v>
      </c>
      <c r="M545" s="86">
        <v>3399900</v>
      </c>
    </row>
    <row r="546" spans="1:13">
      <c r="A546" t="s">
        <v>2695</v>
      </c>
      <c r="B546" s="68" t="s">
        <v>944</v>
      </c>
      <c r="C546" s="68"/>
      <c r="D546" s="68" t="s">
        <v>6</v>
      </c>
      <c r="E546" s="9" t="s">
        <v>945</v>
      </c>
      <c r="F546" s="68" t="s">
        <v>16</v>
      </c>
      <c r="G546" s="6">
        <v>3954900</v>
      </c>
      <c r="H546" s="6" t="s">
        <v>13</v>
      </c>
      <c r="I546">
        <v>3954900</v>
      </c>
      <c r="J546" t="e">
        <f>+INDEX(Hoja2!A:K,MATCH('ALL PRODUCTS'!B546,Hoja2!B:B,0),6)</f>
        <v>#N/A</v>
      </c>
      <c r="K546" s="79" t="e">
        <f>+INDEX(Hoja2!A:K,MATCH('ALL PRODUCTS'!B546,Hoja2!B:B,0),5)</f>
        <v>#N/A</v>
      </c>
      <c r="L546" s="86" t="e">
        <v>#N/A</v>
      </c>
      <c r="M546" s="86" t="e">
        <v>#N/A</v>
      </c>
    </row>
    <row r="547" spans="1:13">
      <c r="A547" t="s">
        <v>2695</v>
      </c>
      <c r="B547" s="68" t="s">
        <v>944</v>
      </c>
      <c r="C547" s="68" t="s">
        <v>946</v>
      </c>
      <c r="D547" s="9" t="s">
        <v>2113</v>
      </c>
      <c r="E547" s="69" t="str">
        <f>"     "&amp;E546</f>
        <v xml:space="preserve">     Combo Cama Gabor King + Colchón 1 Pill 26cm + Sabanas</v>
      </c>
      <c r="F547" s="68" t="s">
        <v>34</v>
      </c>
      <c r="G547" s="70">
        <f>G546</f>
        <v>3954900</v>
      </c>
      <c r="H547" s="70" t="str">
        <f>H546&amp;"     "</f>
        <v xml:space="preserve">$     </v>
      </c>
      <c r="J547" t="e">
        <f>+INDEX(Hoja2!A:K,MATCH('ALL PRODUCTS'!B547,Hoja2!B:B,0),6)</f>
        <v>#N/A</v>
      </c>
      <c r="K547" s="79" t="e">
        <f>+INDEX(Hoja2!A:K,MATCH('ALL PRODUCTS'!B547,Hoja2!B:B,0),5)</f>
        <v>#N/A</v>
      </c>
      <c r="L547" s="86">
        <v>7599800</v>
      </c>
      <c r="M547" s="86">
        <v>3799900</v>
      </c>
    </row>
    <row r="548" spans="1:13">
      <c r="A548" t="s">
        <v>2695</v>
      </c>
      <c r="B548" s="68" t="s">
        <v>944</v>
      </c>
      <c r="C548" s="68" t="s">
        <v>947</v>
      </c>
      <c r="D548" s="9" t="s">
        <v>2114</v>
      </c>
      <c r="E548" s="69" t="str">
        <f>"     "&amp;E546</f>
        <v xml:space="preserve">     Combo Cama Gabor King + Colchón 1 Pill 26cm + Sabanas</v>
      </c>
      <c r="F548" s="68" t="s">
        <v>12</v>
      </c>
      <c r="G548" s="70">
        <f>G546</f>
        <v>3954900</v>
      </c>
      <c r="H548" s="70" t="str">
        <f>H546&amp;"     "</f>
        <v xml:space="preserve">$     </v>
      </c>
      <c r="J548" t="e">
        <f>+INDEX(Hoja2!A:K,MATCH('ALL PRODUCTS'!B548,Hoja2!B:B,0),6)</f>
        <v>#N/A</v>
      </c>
      <c r="K548" s="79" t="e">
        <f>+INDEX(Hoja2!A:K,MATCH('ALL PRODUCTS'!B548,Hoja2!B:B,0),5)</f>
        <v>#N/A</v>
      </c>
      <c r="L548" s="86">
        <v>7999800</v>
      </c>
      <c r="M548" s="86">
        <v>3999900</v>
      </c>
    </row>
    <row r="549" spans="1:13">
      <c r="A549" t="s">
        <v>2695</v>
      </c>
      <c r="B549" s="68" t="s">
        <v>944</v>
      </c>
      <c r="C549" s="68" t="s">
        <v>948</v>
      </c>
      <c r="D549" s="9" t="s">
        <v>2115</v>
      </c>
      <c r="E549" s="69" t="str">
        <f>"     "&amp;E546</f>
        <v xml:space="preserve">     Combo Cama Gabor King + Colchón 1 Pill 26cm + Sabanas</v>
      </c>
      <c r="F549" s="68" t="s">
        <v>300</v>
      </c>
      <c r="G549" s="70">
        <f>G546</f>
        <v>3954900</v>
      </c>
      <c r="H549" s="70" t="str">
        <f>H546&amp;"     "</f>
        <v xml:space="preserve">$     </v>
      </c>
      <c r="J549" t="e">
        <f>+INDEX(Hoja2!A:K,MATCH('ALL PRODUCTS'!B549,Hoja2!B:B,0),6)</f>
        <v>#N/A</v>
      </c>
      <c r="K549" s="79" t="e">
        <f>+INDEX(Hoja2!A:K,MATCH('ALL PRODUCTS'!B549,Hoja2!B:B,0),5)</f>
        <v>#N/A</v>
      </c>
      <c r="L549" s="86">
        <v>7599800</v>
      </c>
      <c r="M549" s="86">
        <v>3799900</v>
      </c>
    </row>
    <row r="550" spans="1:13">
      <c r="A550" t="s">
        <v>2695</v>
      </c>
      <c r="B550" s="68" t="s">
        <v>944</v>
      </c>
      <c r="C550" s="68" t="s">
        <v>949</v>
      </c>
      <c r="D550" s="9" t="s">
        <v>2116</v>
      </c>
      <c r="E550" s="69" t="str">
        <f>"     "&amp;E546</f>
        <v xml:space="preserve">     Combo Cama Gabor King + Colchón 1 Pill 26cm + Sabanas</v>
      </c>
      <c r="F550" s="68" t="s">
        <v>302</v>
      </c>
      <c r="G550" s="70">
        <f>G546</f>
        <v>3954900</v>
      </c>
      <c r="H550" s="70" t="str">
        <f>H546&amp;"     "</f>
        <v xml:space="preserve">$     </v>
      </c>
      <c r="J550" t="e">
        <f>+INDEX(Hoja2!A:K,MATCH('ALL PRODUCTS'!B550,Hoja2!B:B,0),6)</f>
        <v>#N/A</v>
      </c>
      <c r="K550" s="79" t="e">
        <f>+INDEX(Hoja2!A:K,MATCH('ALL PRODUCTS'!B550,Hoja2!B:B,0),5)</f>
        <v>#N/A</v>
      </c>
      <c r="L550" s="86">
        <v>7999800</v>
      </c>
      <c r="M550" s="86">
        <v>3999900</v>
      </c>
    </row>
    <row r="551" spans="1:13">
      <c r="A551" t="s">
        <v>2695</v>
      </c>
      <c r="B551" s="68" t="s">
        <v>944</v>
      </c>
      <c r="C551" s="68" t="s">
        <v>950</v>
      </c>
      <c r="D551" s="9" t="s">
        <v>2117</v>
      </c>
      <c r="E551" s="69" t="str">
        <f>"     "&amp;E546</f>
        <v xml:space="preserve">     Combo Cama Gabor King + Colchón 1 Pill 26cm + Sabanas</v>
      </c>
      <c r="F551" s="68" t="s">
        <v>304</v>
      </c>
      <c r="G551" s="70">
        <f>G546</f>
        <v>3954900</v>
      </c>
      <c r="H551" s="70" t="str">
        <f>H546&amp;"     "</f>
        <v xml:space="preserve">$     </v>
      </c>
      <c r="J551" t="e">
        <f>+INDEX(Hoja2!A:K,MATCH('ALL PRODUCTS'!B551,Hoja2!B:B,0),6)</f>
        <v>#N/A</v>
      </c>
      <c r="K551" s="79" t="e">
        <f>+INDEX(Hoja2!A:K,MATCH('ALL PRODUCTS'!B551,Hoja2!B:B,0),5)</f>
        <v>#N/A</v>
      </c>
      <c r="L551" s="86">
        <v>7999800</v>
      </c>
      <c r="M551" s="86">
        <v>3999900</v>
      </c>
    </row>
    <row r="552" spans="1:13">
      <c r="A552" t="s">
        <v>2695</v>
      </c>
      <c r="B552" s="68" t="s">
        <v>944</v>
      </c>
      <c r="C552" s="68" t="s">
        <v>951</v>
      </c>
      <c r="D552" s="9" t="s">
        <v>2118</v>
      </c>
      <c r="E552" s="69" t="str">
        <f>"     "&amp;E546</f>
        <v xml:space="preserve">     Combo Cama Gabor King + Colchón 1 Pill 26cm + Sabanas</v>
      </c>
      <c r="F552" s="68" t="s">
        <v>297</v>
      </c>
      <c r="G552" s="70">
        <f>G546</f>
        <v>3954900</v>
      </c>
      <c r="H552" s="70" t="str">
        <f>H546&amp;"     "</f>
        <v xml:space="preserve">$     </v>
      </c>
      <c r="J552" t="e">
        <f>+INDEX(Hoja2!A:K,MATCH('ALL PRODUCTS'!B552,Hoja2!B:B,0),6)</f>
        <v>#N/A</v>
      </c>
      <c r="K552" s="79" t="e">
        <f>+INDEX(Hoja2!A:K,MATCH('ALL PRODUCTS'!B552,Hoja2!B:B,0),5)</f>
        <v>#N/A</v>
      </c>
      <c r="L552" s="86">
        <v>7599800</v>
      </c>
      <c r="M552" s="86">
        <v>3799900</v>
      </c>
    </row>
    <row r="553" spans="1:13">
      <c r="A553" t="s">
        <v>2695</v>
      </c>
      <c r="B553" s="68" t="s">
        <v>944</v>
      </c>
      <c r="C553" s="68" t="s">
        <v>952</v>
      </c>
      <c r="D553" s="9" t="s">
        <v>2119</v>
      </c>
      <c r="E553" s="69" t="str">
        <f>"     "&amp;E546</f>
        <v xml:space="preserve">     Combo Cama Gabor King + Colchón 1 Pill 26cm + Sabanas</v>
      </c>
      <c r="F553" s="68" t="s">
        <v>306</v>
      </c>
      <c r="G553" s="70">
        <f>G546</f>
        <v>3954900</v>
      </c>
      <c r="H553" s="70" t="str">
        <f>H546&amp;"     "</f>
        <v xml:space="preserve">$     </v>
      </c>
      <c r="J553" t="e">
        <f>+INDEX(Hoja2!A:K,MATCH('ALL PRODUCTS'!B553,Hoja2!B:B,0),6)</f>
        <v>#N/A</v>
      </c>
      <c r="K553" s="79" t="e">
        <f>+INDEX(Hoja2!A:K,MATCH('ALL PRODUCTS'!B553,Hoja2!B:B,0),5)</f>
        <v>#N/A</v>
      </c>
      <c r="L553" s="86">
        <v>7599800</v>
      </c>
      <c r="M553" s="86">
        <v>3799900</v>
      </c>
    </row>
    <row r="554" spans="1:13">
      <c r="A554" t="s">
        <v>2695</v>
      </c>
      <c r="B554" s="68" t="s">
        <v>944</v>
      </c>
      <c r="C554" s="68" t="s">
        <v>953</v>
      </c>
      <c r="D554" s="9" t="s">
        <v>2120</v>
      </c>
      <c r="E554" s="69" t="str">
        <f>"     "&amp;E546</f>
        <v xml:space="preserve">     Combo Cama Gabor King + Colchón 1 Pill 26cm + Sabanas</v>
      </c>
      <c r="F554" s="68" t="s">
        <v>48</v>
      </c>
      <c r="G554" s="70">
        <f>G546</f>
        <v>3954900</v>
      </c>
      <c r="H554" s="70" t="str">
        <f>H546&amp;"     "</f>
        <v xml:space="preserve">$     </v>
      </c>
      <c r="J554" t="e">
        <f>+INDEX(Hoja2!A:K,MATCH('ALL PRODUCTS'!B554,Hoja2!B:B,0),6)</f>
        <v>#N/A</v>
      </c>
      <c r="K554" s="79" t="e">
        <f>+INDEX(Hoja2!A:K,MATCH('ALL PRODUCTS'!B554,Hoja2!B:B,0),5)</f>
        <v>#N/A</v>
      </c>
      <c r="L554" s="86">
        <v>7599800</v>
      </c>
      <c r="M554" s="86">
        <v>3799900</v>
      </c>
    </row>
    <row r="555" spans="1:13">
      <c r="A555" t="s">
        <v>2695</v>
      </c>
      <c r="B555" s="68" t="s">
        <v>944</v>
      </c>
      <c r="C555" s="68" t="s">
        <v>954</v>
      </c>
      <c r="D555" s="9" t="s">
        <v>2121</v>
      </c>
      <c r="E555" s="69" t="str">
        <f>"     "&amp;E546</f>
        <v xml:space="preserve">     Combo Cama Gabor King + Colchón 1 Pill 26cm + Sabanas</v>
      </c>
      <c r="F555" s="68" t="s">
        <v>36</v>
      </c>
      <c r="G555" s="70">
        <f>G546</f>
        <v>3954900</v>
      </c>
      <c r="H555" s="70" t="str">
        <f>H546&amp;"     "</f>
        <v xml:space="preserve">$     </v>
      </c>
      <c r="J555" t="e">
        <f>+INDEX(Hoja2!A:K,MATCH('ALL PRODUCTS'!B555,Hoja2!B:B,0),6)</f>
        <v>#N/A</v>
      </c>
      <c r="K555" s="79" t="e">
        <f>+INDEX(Hoja2!A:K,MATCH('ALL PRODUCTS'!B555,Hoja2!B:B,0),5)</f>
        <v>#N/A</v>
      </c>
      <c r="L555" s="86">
        <v>7599800</v>
      </c>
      <c r="M555" s="86">
        <v>3799900</v>
      </c>
    </row>
    <row r="556" spans="1:13">
      <c r="A556" t="s">
        <v>2695</v>
      </c>
      <c r="B556" s="68" t="s">
        <v>955</v>
      </c>
      <c r="C556" s="68"/>
      <c r="D556" s="68" t="s">
        <v>6</v>
      </c>
      <c r="E556" s="9" t="s">
        <v>956</v>
      </c>
      <c r="F556" s="68" t="s">
        <v>16</v>
      </c>
      <c r="G556" s="6">
        <v>2999900</v>
      </c>
      <c r="H556" s="6" t="s">
        <v>13</v>
      </c>
      <c r="I556">
        <v>2999900</v>
      </c>
      <c r="J556" t="e">
        <f>+INDEX(Hoja2!A:K,MATCH('ALL PRODUCTS'!B556,Hoja2!B:B,0),6)</f>
        <v>#N/A</v>
      </c>
      <c r="K556" s="79" t="e">
        <f>+INDEX(Hoja2!A:K,MATCH('ALL PRODUCTS'!B556,Hoja2!B:B,0),5)</f>
        <v>#N/A</v>
      </c>
      <c r="L556" s="86" t="e">
        <v>#N/A</v>
      </c>
      <c r="M556" s="86" t="e">
        <v>#N/A</v>
      </c>
    </row>
    <row r="557" spans="1:13">
      <c r="A557" t="s">
        <v>2695</v>
      </c>
      <c r="B557" s="68" t="s">
        <v>955</v>
      </c>
      <c r="C557" s="68" t="s">
        <v>957</v>
      </c>
      <c r="D557" s="9" t="s">
        <v>2122</v>
      </c>
      <c r="E557" s="69" t="str">
        <f>"     "&amp;E556</f>
        <v xml:space="preserve">     Combo Cama Queen + Cabecero Hampton Gratis Sabanas 300 Hilos</v>
      </c>
      <c r="F557" s="68" t="s">
        <v>12</v>
      </c>
      <c r="G557" s="70">
        <f>G556</f>
        <v>2999900</v>
      </c>
      <c r="H557" s="70" t="str">
        <f>H556&amp;"     "</f>
        <v xml:space="preserve">$     </v>
      </c>
      <c r="J557" t="e">
        <f>+INDEX(Hoja2!A:K,MATCH('ALL PRODUCTS'!B557,Hoja2!B:B,0),6)</f>
        <v>#N/A</v>
      </c>
      <c r="K557" s="79" t="e">
        <f>+INDEX(Hoja2!A:K,MATCH('ALL PRODUCTS'!B557,Hoja2!B:B,0),5)</f>
        <v>#N/A</v>
      </c>
      <c r="L557" s="86" t="e">
        <v>#N/A</v>
      </c>
      <c r="M557" s="86" t="e">
        <v>#N/A</v>
      </c>
    </row>
    <row r="558" spans="1:13">
      <c r="A558" t="s">
        <v>2695</v>
      </c>
      <c r="B558" s="68" t="s">
        <v>955</v>
      </c>
      <c r="C558" s="68" t="s">
        <v>958</v>
      </c>
      <c r="D558" s="9" t="s">
        <v>2123</v>
      </c>
      <c r="E558" s="69" t="str">
        <f>"     "&amp;E556</f>
        <v xml:space="preserve">     Combo Cama Queen + Cabecero Hampton Gratis Sabanas 300 Hilos</v>
      </c>
      <c r="F558" s="68" t="s">
        <v>34</v>
      </c>
      <c r="G558" s="70">
        <f>G556</f>
        <v>2999900</v>
      </c>
      <c r="H558" s="70" t="str">
        <f>H556&amp;"     "</f>
        <v xml:space="preserve">$     </v>
      </c>
      <c r="J558" t="e">
        <f>+INDEX(Hoja2!A:K,MATCH('ALL PRODUCTS'!B558,Hoja2!B:B,0),6)</f>
        <v>#N/A</v>
      </c>
      <c r="K558" s="79" t="e">
        <f>+INDEX(Hoja2!A:K,MATCH('ALL PRODUCTS'!B558,Hoja2!B:B,0),5)</f>
        <v>#N/A</v>
      </c>
      <c r="L558" s="86" t="e">
        <v>#N/A</v>
      </c>
      <c r="M558" s="86" t="e">
        <v>#N/A</v>
      </c>
    </row>
    <row r="559" spans="1:13">
      <c r="A559" t="s">
        <v>2695</v>
      </c>
      <c r="B559" s="68" t="s">
        <v>955</v>
      </c>
      <c r="C559" s="68" t="s">
        <v>959</v>
      </c>
      <c r="D559" s="9" t="s">
        <v>2124</v>
      </c>
      <c r="E559" s="69" t="str">
        <f>"     "&amp;E556</f>
        <v xml:space="preserve">     Combo Cama Queen + Cabecero Hampton Gratis Sabanas 300 Hilos</v>
      </c>
      <c r="F559" s="68" t="s">
        <v>300</v>
      </c>
      <c r="G559" s="70">
        <f>G556</f>
        <v>2999900</v>
      </c>
      <c r="H559" s="70" t="str">
        <f>H556&amp;"     "</f>
        <v xml:space="preserve">$     </v>
      </c>
      <c r="J559" t="e">
        <f>+INDEX(Hoja2!A:K,MATCH('ALL PRODUCTS'!B559,Hoja2!B:B,0),6)</f>
        <v>#N/A</v>
      </c>
      <c r="K559" s="79" t="e">
        <f>+INDEX(Hoja2!A:K,MATCH('ALL PRODUCTS'!B559,Hoja2!B:B,0),5)</f>
        <v>#N/A</v>
      </c>
      <c r="L559" s="86" t="e">
        <v>#N/A</v>
      </c>
      <c r="M559" s="86" t="e">
        <v>#N/A</v>
      </c>
    </row>
    <row r="560" spans="1:13">
      <c r="A560" t="s">
        <v>2695</v>
      </c>
      <c r="B560" s="68" t="s">
        <v>955</v>
      </c>
      <c r="C560" s="68" t="s">
        <v>960</v>
      </c>
      <c r="D560" s="9" t="s">
        <v>2125</v>
      </c>
      <c r="E560" s="69" t="str">
        <f>"     "&amp;E556</f>
        <v xml:space="preserve">     Combo Cama Queen + Cabecero Hampton Gratis Sabanas 300 Hilos</v>
      </c>
      <c r="F560" s="68" t="s">
        <v>302</v>
      </c>
      <c r="G560" s="70">
        <f>G556</f>
        <v>2999900</v>
      </c>
      <c r="H560" s="70" t="str">
        <f>H556&amp;"     "</f>
        <v xml:space="preserve">$     </v>
      </c>
      <c r="J560" t="e">
        <f>+INDEX(Hoja2!A:K,MATCH('ALL PRODUCTS'!B560,Hoja2!B:B,0),6)</f>
        <v>#N/A</v>
      </c>
      <c r="K560" s="79" t="e">
        <f>+INDEX(Hoja2!A:K,MATCH('ALL PRODUCTS'!B560,Hoja2!B:B,0),5)</f>
        <v>#N/A</v>
      </c>
      <c r="L560" s="86" t="e">
        <v>#N/A</v>
      </c>
      <c r="M560" s="86" t="e">
        <v>#N/A</v>
      </c>
    </row>
    <row r="561" spans="1:13">
      <c r="A561" t="s">
        <v>2695</v>
      </c>
      <c r="B561" s="68" t="s">
        <v>955</v>
      </c>
      <c r="C561" s="68" t="s">
        <v>961</v>
      </c>
      <c r="D561" s="9" t="s">
        <v>2126</v>
      </c>
      <c r="E561" s="69" t="str">
        <f>"     "&amp;E556</f>
        <v xml:space="preserve">     Combo Cama Queen + Cabecero Hampton Gratis Sabanas 300 Hilos</v>
      </c>
      <c r="F561" s="68" t="s">
        <v>304</v>
      </c>
      <c r="G561" s="70">
        <f>G556</f>
        <v>2999900</v>
      </c>
      <c r="H561" s="70" t="str">
        <f>H556&amp;"     "</f>
        <v xml:space="preserve">$     </v>
      </c>
      <c r="J561" t="e">
        <f>+INDEX(Hoja2!A:K,MATCH('ALL PRODUCTS'!B561,Hoja2!B:B,0),6)</f>
        <v>#N/A</v>
      </c>
      <c r="K561" s="79" t="e">
        <f>+INDEX(Hoja2!A:K,MATCH('ALL PRODUCTS'!B561,Hoja2!B:B,0),5)</f>
        <v>#N/A</v>
      </c>
      <c r="L561" s="86" t="e">
        <v>#N/A</v>
      </c>
      <c r="M561" s="86" t="e">
        <v>#N/A</v>
      </c>
    </row>
    <row r="562" spans="1:13">
      <c r="A562" t="s">
        <v>2695</v>
      </c>
      <c r="B562" s="68" t="s">
        <v>955</v>
      </c>
      <c r="C562" s="68" t="s">
        <v>962</v>
      </c>
      <c r="D562" s="9" t="s">
        <v>2127</v>
      </c>
      <c r="E562" s="69" t="str">
        <f>"     "&amp;E556</f>
        <v xml:space="preserve">     Combo Cama Queen + Cabecero Hampton Gratis Sabanas 300 Hilos</v>
      </c>
      <c r="F562" s="68" t="s">
        <v>297</v>
      </c>
      <c r="G562" s="70">
        <f>G556</f>
        <v>2999900</v>
      </c>
      <c r="H562" s="70" t="str">
        <f>H556&amp;"     "</f>
        <v xml:space="preserve">$     </v>
      </c>
      <c r="J562" t="e">
        <f>+INDEX(Hoja2!A:K,MATCH('ALL PRODUCTS'!B562,Hoja2!B:B,0),6)</f>
        <v>#N/A</v>
      </c>
      <c r="K562" s="79" t="e">
        <f>+INDEX(Hoja2!A:K,MATCH('ALL PRODUCTS'!B562,Hoja2!B:B,0),5)</f>
        <v>#N/A</v>
      </c>
      <c r="L562" s="86" t="e">
        <v>#N/A</v>
      </c>
      <c r="M562" s="86" t="e">
        <v>#N/A</v>
      </c>
    </row>
    <row r="563" spans="1:13">
      <c r="A563" t="s">
        <v>2695</v>
      </c>
      <c r="B563" s="68" t="s">
        <v>955</v>
      </c>
      <c r="C563" s="68" t="s">
        <v>963</v>
      </c>
      <c r="D563" s="9" t="s">
        <v>2128</v>
      </c>
      <c r="E563" s="69" t="str">
        <f>"     "&amp;E556</f>
        <v xml:space="preserve">     Combo Cama Queen + Cabecero Hampton Gratis Sabanas 300 Hilos</v>
      </c>
      <c r="F563" s="68" t="s">
        <v>306</v>
      </c>
      <c r="G563" s="70">
        <f>G556</f>
        <v>2999900</v>
      </c>
      <c r="H563" s="70" t="str">
        <f>H556&amp;"     "</f>
        <v xml:space="preserve">$     </v>
      </c>
      <c r="J563" t="e">
        <f>+INDEX(Hoja2!A:K,MATCH('ALL PRODUCTS'!B563,Hoja2!B:B,0),6)</f>
        <v>#N/A</v>
      </c>
      <c r="K563" s="79" t="e">
        <f>+INDEX(Hoja2!A:K,MATCH('ALL PRODUCTS'!B563,Hoja2!B:B,0),5)</f>
        <v>#N/A</v>
      </c>
      <c r="L563" s="86" t="e">
        <v>#N/A</v>
      </c>
      <c r="M563" s="86" t="e">
        <v>#N/A</v>
      </c>
    </row>
    <row r="564" spans="1:13">
      <c r="A564" t="s">
        <v>2695</v>
      </c>
      <c r="B564" s="68" t="s">
        <v>955</v>
      </c>
      <c r="C564" s="68" t="s">
        <v>964</v>
      </c>
      <c r="D564" s="9" t="s">
        <v>2129</v>
      </c>
      <c r="E564" s="69" t="str">
        <f>"     "&amp;E556</f>
        <v xml:space="preserve">     Combo Cama Queen + Cabecero Hampton Gratis Sabanas 300 Hilos</v>
      </c>
      <c r="F564" s="68" t="s">
        <v>48</v>
      </c>
      <c r="G564" s="70">
        <f>G556</f>
        <v>2999900</v>
      </c>
      <c r="H564" s="70" t="str">
        <f>H556&amp;"     "</f>
        <v xml:space="preserve">$     </v>
      </c>
      <c r="J564" t="e">
        <f>+INDEX(Hoja2!A:K,MATCH('ALL PRODUCTS'!B564,Hoja2!B:B,0),6)</f>
        <v>#N/A</v>
      </c>
      <c r="K564" s="79" t="e">
        <f>+INDEX(Hoja2!A:K,MATCH('ALL PRODUCTS'!B564,Hoja2!B:B,0),5)</f>
        <v>#N/A</v>
      </c>
      <c r="L564" s="86" t="e">
        <v>#N/A</v>
      </c>
      <c r="M564" s="86" t="e">
        <v>#N/A</v>
      </c>
    </row>
    <row r="565" spans="1:13">
      <c r="A565" t="s">
        <v>2695</v>
      </c>
      <c r="B565" s="68" t="s">
        <v>955</v>
      </c>
      <c r="C565" s="68" t="s">
        <v>965</v>
      </c>
      <c r="D565" s="9" t="s">
        <v>2130</v>
      </c>
      <c r="E565" s="69" t="str">
        <f>"     "&amp;E556</f>
        <v xml:space="preserve">     Combo Cama Queen + Cabecero Hampton Gratis Sabanas 300 Hilos</v>
      </c>
      <c r="F565" s="68" t="s">
        <v>36</v>
      </c>
      <c r="G565" s="70">
        <f>G556</f>
        <v>2999900</v>
      </c>
      <c r="H565" s="70" t="str">
        <f>H556&amp;"     "</f>
        <v xml:space="preserve">$     </v>
      </c>
      <c r="J565" t="e">
        <f>+INDEX(Hoja2!A:K,MATCH('ALL PRODUCTS'!B565,Hoja2!B:B,0),6)</f>
        <v>#N/A</v>
      </c>
      <c r="K565" s="79" t="e">
        <f>+INDEX(Hoja2!A:K,MATCH('ALL PRODUCTS'!B565,Hoja2!B:B,0),5)</f>
        <v>#N/A</v>
      </c>
      <c r="L565" s="86" t="e">
        <v>#N/A</v>
      </c>
      <c r="M565" s="86" t="e">
        <v>#N/A</v>
      </c>
    </row>
    <row r="566" spans="1:13">
      <c r="A566" t="s">
        <v>2695</v>
      </c>
      <c r="B566" s="68" t="s">
        <v>966</v>
      </c>
      <c r="C566" s="68"/>
      <c r="D566" s="68" t="s">
        <v>6</v>
      </c>
      <c r="E566" s="9" t="s">
        <v>967</v>
      </c>
      <c r="F566" s="68" t="s">
        <v>16</v>
      </c>
      <c r="G566" s="6">
        <v>3639900</v>
      </c>
      <c r="H566" s="6" t="s">
        <v>13</v>
      </c>
      <c r="I566">
        <v>3639900</v>
      </c>
      <c r="J566" t="e">
        <f>+INDEX(Hoja2!A:K,MATCH('ALL PRODUCTS'!B566,Hoja2!B:B,0),6)</f>
        <v>#N/A</v>
      </c>
      <c r="K566" s="79" t="e">
        <f>+INDEX(Hoja2!A:K,MATCH('ALL PRODUCTS'!B566,Hoja2!B:B,0),5)</f>
        <v>#N/A</v>
      </c>
      <c r="L566" s="86" t="e">
        <v>#N/A</v>
      </c>
      <c r="M566" s="86" t="e">
        <v>#N/A</v>
      </c>
    </row>
    <row r="567" spans="1:13">
      <c r="A567" t="s">
        <v>2695</v>
      </c>
      <c r="B567" s="68" t="s">
        <v>966</v>
      </c>
      <c r="C567" s="68" t="s">
        <v>968</v>
      </c>
      <c r="D567" s="9" t="s">
        <v>2131</v>
      </c>
      <c r="E567" s="69" t="str">
        <f>"     "&amp;E566</f>
        <v xml:space="preserve">     Combo Cama Vítale King + Colchón 1 Pill 26cm + Sabanas</v>
      </c>
      <c r="F567" s="68" t="s">
        <v>12</v>
      </c>
      <c r="G567" s="70">
        <f>G566</f>
        <v>3639900</v>
      </c>
      <c r="H567" s="70" t="str">
        <f>H566&amp;"     "</f>
        <v xml:space="preserve">$     </v>
      </c>
      <c r="J567" t="e">
        <f>+INDEX(Hoja2!A:K,MATCH('ALL PRODUCTS'!B567,Hoja2!B:B,0),6)</f>
        <v>#N/A</v>
      </c>
      <c r="K567" s="79" t="e">
        <f>+INDEX(Hoja2!A:K,MATCH('ALL PRODUCTS'!B567,Hoja2!B:B,0),5)</f>
        <v>#N/A</v>
      </c>
      <c r="L567" s="86">
        <v>6999800</v>
      </c>
      <c r="M567" s="86">
        <v>3499900</v>
      </c>
    </row>
    <row r="568" spans="1:13">
      <c r="A568" t="s">
        <v>2695</v>
      </c>
      <c r="B568" s="68" t="s">
        <v>966</v>
      </c>
      <c r="C568" s="68" t="s">
        <v>969</v>
      </c>
      <c r="D568" s="9" t="s">
        <v>2132</v>
      </c>
      <c r="E568" s="69" t="str">
        <f>"     "&amp;E566</f>
        <v xml:space="preserve">     Combo Cama Vítale King + Colchón 1 Pill 26cm + Sabanas</v>
      </c>
      <c r="F568" s="68" t="s">
        <v>34</v>
      </c>
      <c r="G568" s="70">
        <f>G566</f>
        <v>3639900</v>
      </c>
      <c r="H568" s="70" t="str">
        <f>H566&amp;"     "</f>
        <v xml:space="preserve">$     </v>
      </c>
      <c r="J568" t="e">
        <f>+INDEX(Hoja2!A:K,MATCH('ALL PRODUCTS'!B568,Hoja2!B:B,0),6)</f>
        <v>#N/A</v>
      </c>
      <c r="K568" s="79" t="e">
        <f>+INDEX(Hoja2!A:K,MATCH('ALL PRODUCTS'!B568,Hoja2!B:B,0),5)</f>
        <v>#N/A</v>
      </c>
      <c r="L568" s="86">
        <v>6999800</v>
      </c>
      <c r="M568" s="86">
        <v>3499900</v>
      </c>
    </row>
    <row r="569" spans="1:13">
      <c r="A569" t="s">
        <v>2695</v>
      </c>
      <c r="B569" s="68" t="s">
        <v>966</v>
      </c>
      <c r="C569" s="68" t="s">
        <v>970</v>
      </c>
      <c r="D569" s="9" t="s">
        <v>2133</v>
      </c>
      <c r="E569" s="69" t="str">
        <f>"     "&amp;E566</f>
        <v xml:space="preserve">     Combo Cama Vítale King + Colchón 1 Pill 26cm + Sabanas</v>
      </c>
      <c r="F569" s="68" t="s">
        <v>300</v>
      </c>
      <c r="G569" s="70">
        <f>G566</f>
        <v>3639900</v>
      </c>
      <c r="H569" s="70" t="str">
        <f>H566&amp;"     "</f>
        <v xml:space="preserve">$     </v>
      </c>
      <c r="J569" t="e">
        <f>+INDEX(Hoja2!A:K,MATCH('ALL PRODUCTS'!B569,Hoja2!B:B,0),6)</f>
        <v>#N/A</v>
      </c>
      <c r="K569" s="79" t="e">
        <f>+INDEX(Hoja2!A:K,MATCH('ALL PRODUCTS'!B569,Hoja2!B:B,0),5)</f>
        <v>#N/A</v>
      </c>
      <c r="L569" s="86">
        <v>6999800</v>
      </c>
      <c r="M569" s="86">
        <v>3499900</v>
      </c>
    </row>
    <row r="570" spans="1:13">
      <c r="A570" t="s">
        <v>2695</v>
      </c>
      <c r="B570" s="68" t="s">
        <v>966</v>
      </c>
      <c r="C570" s="68" t="s">
        <v>971</v>
      </c>
      <c r="D570" s="9" t="s">
        <v>2134</v>
      </c>
      <c r="E570" s="69" t="str">
        <f>"     "&amp;E566</f>
        <v xml:space="preserve">     Combo Cama Vítale King + Colchón 1 Pill 26cm + Sabanas</v>
      </c>
      <c r="F570" s="68" t="s">
        <v>302</v>
      </c>
      <c r="G570" s="70">
        <f>G566</f>
        <v>3639900</v>
      </c>
      <c r="H570" s="70" t="str">
        <f>H566&amp;"     "</f>
        <v xml:space="preserve">$     </v>
      </c>
      <c r="J570" t="e">
        <f>+INDEX(Hoja2!A:K,MATCH('ALL PRODUCTS'!B570,Hoja2!B:B,0),6)</f>
        <v>#N/A</v>
      </c>
      <c r="K570" s="79" t="e">
        <f>+INDEX(Hoja2!A:K,MATCH('ALL PRODUCTS'!B570,Hoja2!B:B,0),5)</f>
        <v>#N/A</v>
      </c>
      <c r="L570" s="86">
        <v>6999800</v>
      </c>
      <c r="M570" s="86">
        <v>3499900</v>
      </c>
    </row>
    <row r="571" spans="1:13">
      <c r="A571" t="s">
        <v>2695</v>
      </c>
      <c r="B571" s="68" t="s">
        <v>966</v>
      </c>
      <c r="C571" s="68" t="s">
        <v>972</v>
      </c>
      <c r="D571" s="9" t="s">
        <v>2135</v>
      </c>
      <c r="E571" s="69" t="str">
        <f>"     "&amp;E566</f>
        <v xml:space="preserve">     Combo Cama Vítale King + Colchón 1 Pill 26cm + Sabanas</v>
      </c>
      <c r="F571" s="68" t="s">
        <v>304</v>
      </c>
      <c r="G571" s="70">
        <f>G566</f>
        <v>3639900</v>
      </c>
      <c r="H571" s="70" t="str">
        <f>H566&amp;"     "</f>
        <v xml:space="preserve">$     </v>
      </c>
      <c r="J571" t="e">
        <f>+INDEX(Hoja2!A:K,MATCH('ALL PRODUCTS'!B571,Hoja2!B:B,0),6)</f>
        <v>#N/A</v>
      </c>
      <c r="K571" s="79" t="e">
        <f>+INDEX(Hoja2!A:K,MATCH('ALL PRODUCTS'!B571,Hoja2!B:B,0),5)</f>
        <v>#N/A</v>
      </c>
      <c r="L571" s="86">
        <v>6999800</v>
      </c>
      <c r="M571" s="86">
        <v>3499900</v>
      </c>
    </row>
    <row r="572" spans="1:13">
      <c r="A572" t="s">
        <v>2695</v>
      </c>
      <c r="B572" s="68" t="s">
        <v>966</v>
      </c>
      <c r="C572" s="68" t="s">
        <v>973</v>
      </c>
      <c r="D572" s="9" t="s">
        <v>2136</v>
      </c>
      <c r="E572" s="69" t="str">
        <f>"     "&amp;E566</f>
        <v xml:space="preserve">     Combo Cama Vítale King + Colchón 1 Pill 26cm + Sabanas</v>
      </c>
      <c r="F572" s="68" t="s">
        <v>297</v>
      </c>
      <c r="G572" s="70">
        <f>G566</f>
        <v>3639900</v>
      </c>
      <c r="H572" s="70" t="str">
        <f>H566&amp;"     "</f>
        <v xml:space="preserve">$     </v>
      </c>
      <c r="J572" t="e">
        <f>+INDEX(Hoja2!A:K,MATCH('ALL PRODUCTS'!B572,Hoja2!B:B,0),6)</f>
        <v>#N/A</v>
      </c>
      <c r="K572" s="79" t="e">
        <f>+INDEX(Hoja2!A:K,MATCH('ALL PRODUCTS'!B572,Hoja2!B:B,0),5)</f>
        <v>#N/A</v>
      </c>
      <c r="L572" s="86">
        <v>6999800</v>
      </c>
      <c r="M572" s="86">
        <v>3499900</v>
      </c>
    </row>
    <row r="573" spans="1:13">
      <c r="A573" t="s">
        <v>2695</v>
      </c>
      <c r="B573" s="68" t="s">
        <v>966</v>
      </c>
      <c r="C573" s="68" t="s">
        <v>974</v>
      </c>
      <c r="D573" s="9" t="s">
        <v>2137</v>
      </c>
      <c r="E573" s="69" t="str">
        <f>"     "&amp;E566</f>
        <v xml:space="preserve">     Combo Cama Vítale King + Colchón 1 Pill 26cm + Sabanas</v>
      </c>
      <c r="F573" s="68" t="s">
        <v>306</v>
      </c>
      <c r="G573" s="70">
        <f>G566</f>
        <v>3639900</v>
      </c>
      <c r="H573" s="70" t="str">
        <f>H566&amp;"     "</f>
        <v xml:space="preserve">$     </v>
      </c>
      <c r="J573" t="e">
        <f>+INDEX(Hoja2!A:K,MATCH('ALL PRODUCTS'!B573,Hoja2!B:B,0),6)</f>
        <v>#N/A</v>
      </c>
      <c r="K573" s="79" t="e">
        <f>+INDEX(Hoja2!A:K,MATCH('ALL PRODUCTS'!B573,Hoja2!B:B,0),5)</f>
        <v>#N/A</v>
      </c>
      <c r="L573" s="86">
        <v>6999800</v>
      </c>
      <c r="M573" s="86">
        <v>3499900</v>
      </c>
    </row>
    <row r="574" spans="1:13">
      <c r="A574" t="s">
        <v>2695</v>
      </c>
      <c r="B574" s="68" t="s">
        <v>966</v>
      </c>
      <c r="C574" s="68" t="s">
        <v>975</v>
      </c>
      <c r="D574" s="9" t="s">
        <v>2138</v>
      </c>
      <c r="E574" s="69" t="str">
        <f>"     "&amp;E566</f>
        <v xml:space="preserve">     Combo Cama Vítale King + Colchón 1 Pill 26cm + Sabanas</v>
      </c>
      <c r="F574" s="68" t="s">
        <v>48</v>
      </c>
      <c r="G574" s="70">
        <f>G566</f>
        <v>3639900</v>
      </c>
      <c r="H574" s="70" t="str">
        <f>H566&amp;"     "</f>
        <v xml:space="preserve">$     </v>
      </c>
      <c r="J574" t="e">
        <f>+INDEX(Hoja2!A:K,MATCH('ALL PRODUCTS'!B574,Hoja2!B:B,0),6)</f>
        <v>#N/A</v>
      </c>
      <c r="K574" s="79" t="e">
        <f>+INDEX(Hoja2!A:K,MATCH('ALL PRODUCTS'!B574,Hoja2!B:B,0),5)</f>
        <v>#N/A</v>
      </c>
      <c r="L574" s="86">
        <v>6999800</v>
      </c>
      <c r="M574" s="86">
        <v>3499900</v>
      </c>
    </row>
    <row r="575" spans="1:13">
      <c r="A575" t="s">
        <v>2695</v>
      </c>
      <c r="B575" s="68" t="s">
        <v>966</v>
      </c>
      <c r="C575" s="68" t="s">
        <v>976</v>
      </c>
      <c r="D575" s="9" t="s">
        <v>2139</v>
      </c>
      <c r="E575" s="69" t="str">
        <f>"     "&amp;E566</f>
        <v xml:space="preserve">     Combo Cama Vítale King + Colchón 1 Pill 26cm + Sabanas</v>
      </c>
      <c r="F575" s="68" t="s">
        <v>36</v>
      </c>
      <c r="G575" s="70">
        <f>G566</f>
        <v>3639900</v>
      </c>
      <c r="H575" s="70" t="str">
        <f>H566&amp;"     "</f>
        <v xml:space="preserve">$     </v>
      </c>
      <c r="J575" t="e">
        <f>+INDEX(Hoja2!A:K,MATCH('ALL PRODUCTS'!B575,Hoja2!B:B,0),6)</f>
        <v>#N/A</v>
      </c>
      <c r="K575" s="79" t="e">
        <f>+INDEX(Hoja2!A:K,MATCH('ALL PRODUCTS'!B575,Hoja2!B:B,0),5)</f>
        <v>#N/A</v>
      </c>
      <c r="L575" s="86">
        <v>6999800</v>
      </c>
      <c r="M575" s="86">
        <v>3499900</v>
      </c>
    </row>
    <row r="576" spans="1:13">
      <c r="A576" t="s">
        <v>2695</v>
      </c>
      <c r="B576" s="68" t="s">
        <v>977</v>
      </c>
      <c r="C576" s="68"/>
      <c r="D576" s="68" t="s">
        <v>6</v>
      </c>
      <c r="E576" s="9" t="s">
        <v>978</v>
      </c>
      <c r="F576" s="68" t="s">
        <v>16</v>
      </c>
      <c r="G576" s="6">
        <v>3129900</v>
      </c>
      <c r="H576" s="6" t="s">
        <v>13</v>
      </c>
      <c r="I576">
        <v>3119900</v>
      </c>
      <c r="J576" t="e">
        <f>+INDEX(Hoja2!A:K,MATCH('ALL PRODUCTS'!B576,Hoja2!B:B,0),6)</f>
        <v>#N/A</v>
      </c>
      <c r="K576" s="79" t="e">
        <f>+INDEX(Hoja2!A:K,MATCH('ALL PRODUCTS'!B576,Hoja2!B:B,0),5)</f>
        <v>#N/A</v>
      </c>
      <c r="L576" s="86" t="e">
        <v>#N/A</v>
      </c>
      <c r="M576" s="86" t="e">
        <v>#N/A</v>
      </c>
    </row>
    <row r="577" spans="1:13">
      <c r="A577" t="s">
        <v>2695</v>
      </c>
      <c r="B577" s="68" t="s">
        <v>977</v>
      </c>
      <c r="C577" s="68" t="s">
        <v>979</v>
      </c>
      <c r="D577" s="9" t="s">
        <v>2140</v>
      </c>
      <c r="E577" s="69" t="str">
        <f>"     "&amp;E576</f>
        <v xml:space="preserve">     Combo Cama Vítale Doble + Colchón 1 Pill 26cm + Sabanas</v>
      </c>
      <c r="F577" s="68" t="s">
        <v>12</v>
      </c>
      <c r="G577" s="70">
        <f>G576</f>
        <v>3129900</v>
      </c>
      <c r="H577" s="70" t="str">
        <f>H576&amp;"     "</f>
        <v xml:space="preserve">$     </v>
      </c>
      <c r="J577" t="e">
        <f>+INDEX(Hoja2!A:K,MATCH('ALL PRODUCTS'!B577,Hoja2!B:B,0),6)</f>
        <v>#N/A</v>
      </c>
      <c r="K577" s="79" t="e">
        <f>+INDEX(Hoja2!A:K,MATCH('ALL PRODUCTS'!B577,Hoja2!B:B,0),5)</f>
        <v>#N/A</v>
      </c>
      <c r="L577" s="86">
        <v>5999800</v>
      </c>
      <c r="M577" s="86">
        <v>2999900</v>
      </c>
    </row>
    <row r="578" spans="1:13">
      <c r="A578" t="s">
        <v>2695</v>
      </c>
      <c r="B578" s="68" t="s">
        <v>977</v>
      </c>
      <c r="C578" s="68" t="s">
        <v>980</v>
      </c>
      <c r="D578" s="9" t="s">
        <v>2141</v>
      </c>
      <c r="E578" s="69" t="str">
        <f>"     "&amp;E576</f>
        <v xml:space="preserve">     Combo Cama Vítale Doble + Colchón 1 Pill 26cm + Sabanas</v>
      </c>
      <c r="F578" s="68" t="s">
        <v>34</v>
      </c>
      <c r="G578" s="70">
        <f>G576</f>
        <v>3129900</v>
      </c>
      <c r="H578" s="70" t="str">
        <f>H576&amp;"     "</f>
        <v xml:space="preserve">$     </v>
      </c>
      <c r="J578" t="e">
        <f>+INDEX(Hoja2!A:K,MATCH('ALL PRODUCTS'!B578,Hoja2!B:B,0),6)</f>
        <v>#N/A</v>
      </c>
      <c r="K578" s="79" t="e">
        <f>+INDEX(Hoja2!A:K,MATCH('ALL PRODUCTS'!B578,Hoja2!B:B,0),5)</f>
        <v>#N/A</v>
      </c>
      <c r="L578" s="86">
        <v>5799800</v>
      </c>
      <c r="M578" s="86">
        <v>2899900</v>
      </c>
    </row>
    <row r="579" spans="1:13">
      <c r="A579" t="s">
        <v>2695</v>
      </c>
      <c r="B579" s="68" t="s">
        <v>977</v>
      </c>
      <c r="C579" s="68" t="s">
        <v>981</v>
      </c>
      <c r="D579" s="9" t="s">
        <v>2142</v>
      </c>
      <c r="E579" s="69" t="str">
        <f>"     "&amp;E576</f>
        <v xml:space="preserve">     Combo Cama Vítale Doble + Colchón 1 Pill 26cm + Sabanas</v>
      </c>
      <c r="F579" s="68" t="s">
        <v>300</v>
      </c>
      <c r="G579" s="70">
        <f>G576</f>
        <v>3129900</v>
      </c>
      <c r="H579" s="70" t="str">
        <f>H576&amp;"     "</f>
        <v xml:space="preserve">$     </v>
      </c>
      <c r="J579" t="e">
        <f>+INDEX(Hoja2!A:K,MATCH('ALL PRODUCTS'!B579,Hoja2!B:B,0),6)</f>
        <v>#N/A</v>
      </c>
      <c r="K579" s="79" t="e">
        <f>+INDEX(Hoja2!A:K,MATCH('ALL PRODUCTS'!B579,Hoja2!B:B,0),5)</f>
        <v>#N/A</v>
      </c>
      <c r="L579" s="86">
        <v>5799800</v>
      </c>
      <c r="M579" s="86">
        <v>2899900</v>
      </c>
    </row>
    <row r="580" spans="1:13">
      <c r="A580" t="s">
        <v>2695</v>
      </c>
      <c r="B580" s="68" t="s">
        <v>977</v>
      </c>
      <c r="C580" s="68" t="s">
        <v>982</v>
      </c>
      <c r="D580" s="9" t="s">
        <v>2143</v>
      </c>
      <c r="E580" s="69" t="str">
        <f>"     "&amp;E576</f>
        <v xml:space="preserve">     Combo Cama Vítale Doble + Colchón 1 Pill 26cm + Sabanas</v>
      </c>
      <c r="F580" s="68" t="s">
        <v>302</v>
      </c>
      <c r="G580" s="70">
        <f>G576</f>
        <v>3129900</v>
      </c>
      <c r="H580" s="70" t="str">
        <f>H576&amp;"     "</f>
        <v xml:space="preserve">$     </v>
      </c>
      <c r="J580" t="e">
        <f>+INDEX(Hoja2!A:K,MATCH('ALL PRODUCTS'!B580,Hoja2!B:B,0),6)</f>
        <v>#N/A</v>
      </c>
      <c r="K580" s="79" t="e">
        <f>+INDEX(Hoja2!A:K,MATCH('ALL PRODUCTS'!B580,Hoja2!B:B,0),5)</f>
        <v>#N/A</v>
      </c>
      <c r="L580" s="86">
        <v>5799800</v>
      </c>
      <c r="M580" s="86">
        <v>2899900</v>
      </c>
    </row>
    <row r="581" spans="1:13">
      <c r="A581" t="s">
        <v>2695</v>
      </c>
      <c r="B581" s="68" t="s">
        <v>977</v>
      </c>
      <c r="C581" s="68" t="s">
        <v>983</v>
      </c>
      <c r="D581" s="9" t="s">
        <v>2144</v>
      </c>
      <c r="E581" s="69" t="str">
        <f>"     "&amp;E576</f>
        <v xml:space="preserve">     Combo Cama Vítale Doble + Colchón 1 Pill 26cm + Sabanas</v>
      </c>
      <c r="F581" s="68" t="s">
        <v>304</v>
      </c>
      <c r="G581" s="70">
        <f>G576</f>
        <v>3129900</v>
      </c>
      <c r="H581" s="70" t="str">
        <f>H576&amp;"     "</f>
        <v xml:space="preserve">$     </v>
      </c>
      <c r="J581" t="e">
        <f>+INDEX(Hoja2!A:K,MATCH('ALL PRODUCTS'!B581,Hoja2!B:B,0),6)</f>
        <v>#N/A</v>
      </c>
      <c r="K581" s="79" t="e">
        <f>+INDEX(Hoja2!A:K,MATCH('ALL PRODUCTS'!B581,Hoja2!B:B,0),5)</f>
        <v>#N/A</v>
      </c>
      <c r="L581" s="86">
        <v>5799800</v>
      </c>
      <c r="M581" s="86">
        <v>2899900</v>
      </c>
    </row>
    <row r="582" spans="1:13">
      <c r="A582" t="s">
        <v>2695</v>
      </c>
      <c r="B582" s="68" t="s">
        <v>977</v>
      </c>
      <c r="C582" s="68" t="s">
        <v>984</v>
      </c>
      <c r="D582" s="9" t="s">
        <v>2145</v>
      </c>
      <c r="E582" s="69" t="str">
        <f>"     "&amp;E576</f>
        <v xml:space="preserve">     Combo Cama Vítale Doble + Colchón 1 Pill 26cm + Sabanas</v>
      </c>
      <c r="F582" s="68" t="s">
        <v>297</v>
      </c>
      <c r="G582" s="70">
        <f>G576</f>
        <v>3129900</v>
      </c>
      <c r="H582" s="70" t="str">
        <f>H576&amp;"     "</f>
        <v xml:space="preserve">$     </v>
      </c>
      <c r="J582" t="e">
        <f>+INDEX(Hoja2!A:K,MATCH('ALL PRODUCTS'!B582,Hoja2!B:B,0),6)</f>
        <v>#N/A</v>
      </c>
      <c r="K582" s="79" t="e">
        <f>+INDEX(Hoja2!A:K,MATCH('ALL PRODUCTS'!B582,Hoja2!B:B,0),5)</f>
        <v>#N/A</v>
      </c>
      <c r="L582" s="86">
        <v>5999800</v>
      </c>
      <c r="M582" s="86">
        <v>2999900</v>
      </c>
    </row>
    <row r="583" spans="1:13">
      <c r="A583" t="s">
        <v>2695</v>
      </c>
      <c r="B583" s="68" t="s">
        <v>977</v>
      </c>
      <c r="C583" s="68" t="s">
        <v>985</v>
      </c>
      <c r="D583" s="9" t="s">
        <v>2146</v>
      </c>
      <c r="E583" s="69" t="str">
        <f>"     "&amp;E576</f>
        <v xml:space="preserve">     Combo Cama Vítale Doble + Colchón 1 Pill 26cm + Sabanas</v>
      </c>
      <c r="F583" s="68" t="s">
        <v>306</v>
      </c>
      <c r="G583" s="70">
        <f>G576</f>
        <v>3129900</v>
      </c>
      <c r="H583" s="70" t="str">
        <f>H576&amp;"     "</f>
        <v xml:space="preserve">$     </v>
      </c>
      <c r="J583" t="e">
        <f>+INDEX(Hoja2!A:K,MATCH('ALL PRODUCTS'!B583,Hoja2!B:B,0),6)</f>
        <v>#N/A</v>
      </c>
      <c r="K583" s="79" t="e">
        <f>+INDEX(Hoja2!A:K,MATCH('ALL PRODUCTS'!B583,Hoja2!B:B,0),5)</f>
        <v>#N/A</v>
      </c>
      <c r="L583" s="86">
        <v>5799800</v>
      </c>
      <c r="M583" s="86">
        <v>2899900</v>
      </c>
    </row>
    <row r="584" spans="1:13">
      <c r="A584" t="s">
        <v>2695</v>
      </c>
      <c r="B584" s="68" t="s">
        <v>977</v>
      </c>
      <c r="C584" s="68" t="s">
        <v>986</v>
      </c>
      <c r="D584" s="9" t="s">
        <v>2147</v>
      </c>
      <c r="E584" s="69" t="str">
        <f>"     "&amp;E576</f>
        <v xml:space="preserve">     Combo Cama Vítale Doble + Colchón 1 Pill 26cm + Sabanas</v>
      </c>
      <c r="F584" s="68" t="s">
        <v>48</v>
      </c>
      <c r="G584" s="70">
        <f>G576</f>
        <v>3129900</v>
      </c>
      <c r="H584" s="70" t="str">
        <f>H576&amp;"     "</f>
        <v xml:space="preserve">$     </v>
      </c>
      <c r="J584" t="e">
        <f>+INDEX(Hoja2!A:K,MATCH('ALL PRODUCTS'!B584,Hoja2!B:B,0),6)</f>
        <v>#N/A</v>
      </c>
      <c r="K584" s="79" t="e">
        <f>+INDEX(Hoja2!A:K,MATCH('ALL PRODUCTS'!B584,Hoja2!B:B,0),5)</f>
        <v>#N/A</v>
      </c>
      <c r="L584" s="86">
        <v>5999800</v>
      </c>
      <c r="M584" s="86">
        <v>2999900</v>
      </c>
    </row>
    <row r="585" spans="1:13">
      <c r="A585" t="s">
        <v>2695</v>
      </c>
      <c r="B585" s="68" t="s">
        <v>977</v>
      </c>
      <c r="C585" s="68" t="s">
        <v>987</v>
      </c>
      <c r="D585" s="9" t="s">
        <v>2148</v>
      </c>
      <c r="E585" s="69" t="str">
        <f>"     "&amp;E576</f>
        <v xml:space="preserve">     Combo Cama Vítale Doble + Colchón 1 Pill 26cm + Sabanas</v>
      </c>
      <c r="F585" s="68" t="s">
        <v>36</v>
      </c>
      <c r="G585" s="70">
        <f>G576</f>
        <v>3129900</v>
      </c>
      <c r="H585" s="70" t="str">
        <f>H576&amp;"     "</f>
        <v xml:space="preserve">$     </v>
      </c>
      <c r="J585" t="e">
        <f>+INDEX(Hoja2!A:K,MATCH('ALL PRODUCTS'!B585,Hoja2!B:B,0),6)</f>
        <v>#N/A</v>
      </c>
      <c r="K585" s="79" t="e">
        <f>+INDEX(Hoja2!A:K,MATCH('ALL PRODUCTS'!B585,Hoja2!B:B,0),5)</f>
        <v>#N/A</v>
      </c>
      <c r="L585" s="86">
        <v>5999800</v>
      </c>
      <c r="M585" s="86">
        <v>2999900</v>
      </c>
    </row>
    <row r="586" spans="1:13">
      <c r="A586" t="s">
        <v>2695</v>
      </c>
      <c r="B586" s="68" t="s">
        <v>988</v>
      </c>
      <c r="C586" s="68"/>
      <c r="D586" s="68" t="s">
        <v>6</v>
      </c>
      <c r="E586" s="9" t="s">
        <v>989</v>
      </c>
      <c r="F586" s="68" t="s">
        <v>16</v>
      </c>
      <c r="G586" s="6">
        <v>3119900</v>
      </c>
      <c r="H586" s="6" t="s">
        <v>13</v>
      </c>
      <c r="I586">
        <v>3119900</v>
      </c>
      <c r="J586" t="e">
        <f>+INDEX(Hoja2!A:K,MATCH('ALL PRODUCTS'!B586,Hoja2!B:B,0),6)</f>
        <v>#N/A</v>
      </c>
      <c r="K586" s="79" t="e">
        <f>+INDEX(Hoja2!A:K,MATCH('ALL PRODUCTS'!B586,Hoja2!B:B,0),5)</f>
        <v>#N/A</v>
      </c>
      <c r="L586" s="86" t="e">
        <v>#N/A</v>
      </c>
      <c r="M586" s="86" t="e">
        <v>#N/A</v>
      </c>
    </row>
    <row r="587" spans="1:13">
      <c r="A587" t="s">
        <v>2695</v>
      </c>
      <c r="B587" s="68" t="s">
        <v>988</v>
      </c>
      <c r="C587" s="68" t="s">
        <v>990</v>
      </c>
      <c r="D587" s="9" t="s">
        <v>2149</v>
      </c>
      <c r="E587" s="69" t="str">
        <f>"     "&amp;E586</f>
        <v xml:space="preserve">     Combo Cama Gabor Doble + Colchón 1 Pill 26cm + Sabanas</v>
      </c>
      <c r="F587" s="68" t="s">
        <v>12</v>
      </c>
      <c r="G587" s="70">
        <f>G586</f>
        <v>3119900</v>
      </c>
      <c r="H587" s="70" t="str">
        <f>H586&amp;"     "</f>
        <v xml:space="preserve">$     </v>
      </c>
      <c r="J587" t="e">
        <f>+INDEX(Hoja2!A:K,MATCH('ALL PRODUCTS'!B587,Hoja2!B:B,0),6)</f>
        <v>#N/A</v>
      </c>
      <c r="K587" s="79" t="e">
        <f>+INDEX(Hoja2!A:K,MATCH('ALL PRODUCTS'!B587,Hoja2!B:B,0),5)</f>
        <v>#N/A</v>
      </c>
      <c r="L587" s="86">
        <v>5799800</v>
      </c>
      <c r="M587" s="86">
        <v>2899900</v>
      </c>
    </row>
    <row r="588" spans="1:13">
      <c r="A588" t="s">
        <v>2695</v>
      </c>
      <c r="B588" s="68" t="s">
        <v>988</v>
      </c>
      <c r="C588" s="68" t="s">
        <v>991</v>
      </c>
      <c r="D588" s="9" t="s">
        <v>2150</v>
      </c>
      <c r="E588" s="69" t="str">
        <f>"     "&amp;E586</f>
        <v xml:space="preserve">     Combo Cama Gabor Doble + Colchón 1 Pill 26cm + Sabanas</v>
      </c>
      <c r="F588" s="68" t="s">
        <v>34</v>
      </c>
      <c r="G588" s="70">
        <f>G586</f>
        <v>3119900</v>
      </c>
      <c r="H588" s="70" t="str">
        <f>H586&amp;"     "</f>
        <v xml:space="preserve">$     </v>
      </c>
      <c r="J588" t="e">
        <f>+INDEX(Hoja2!A:K,MATCH('ALL PRODUCTS'!B588,Hoja2!B:B,0),6)</f>
        <v>#N/A</v>
      </c>
      <c r="K588" s="79" t="e">
        <f>+INDEX(Hoja2!A:K,MATCH('ALL PRODUCTS'!B588,Hoja2!B:B,0),5)</f>
        <v>#N/A</v>
      </c>
      <c r="L588" s="86">
        <v>5799800</v>
      </c>
      <c r="M588" s="86">
        <v>2899900</v>
      </c>
    </row>
    <row r="589" spans="1:13">
      <c r="A589" t="s">
        <v>2695</v>
      </c>
      <c r="B589" s="68" t="s">
        <v>988</v>
      </c>
      <c r="C589" s="68" t="s">
        <v>992</v>
      </c>
      <c r="D589" s="9" t="s">
        <v>2151</v>
      </c>
      <c r="E589" s="69" t="str">
        <f>"     "&amp;E586</f>
        <v xml:space="preserve">     Combo Cama Gabor Doble + Colchón 1 Pill 26cm + Sabanas</v>
      </c>
      <c r="F589" s="68" t="s">
        <v>300</v>
      </c>
      <c r="G589" s="70">
        <f>G586</f>
        <v>3119900</v>
      </c>
      <c r="H589" s="70" t="str">
        <f>H586&amp;"     "</f>
        <v xml:space="preserve">$     </v>
      </c>
      <c r="J589" t="e">
        <f>+INDEX(Hoja2!A:K,MATCH('ALL PRODUCTS'!B589,Hoja2!B:B,0),6)</f>
        <v>#N/A</v>
      </c>
      <c r="K589" s="79" t="e">
        <f>+INDEX(Hoja2!A:K,MATCH('ALL PRODUCTS'!B589,Hoja2!B:B,0),5)</f>
        <v>#N/A</v>
      </c>
      <c r="L589" s="86">
        <v>5799800</v>
      </c>
      <c r="M589" s="86">
        <v>2899900</v>
      </c>
    </row>
    <row r="590" spans="1:13">
      <c r="A590" t="s">
        <v>2695</v>
      </c>
      <c r="B590" s="68" t="s">
        <v>988</v>
      </c>
      <c r="C590" s="68" t="s">
        <v>993</v>
      </c>
      <c r="D590" s="9" t="s">
        <v>2152</v>
      </c>
      <c r="E590" s="69" t="str">
        <f>"     "&amp;E586</f>
        <v xml:space="preserve">     Combo Cama Gabor Doble + Colchón 1 Pill 26cm + Sabanas</v>
      </c>
      <c r="F590" s="68" t="s">
        <v>302</v>
      </c>
      <c r="G590" s="70">
        <f>G586</f>
        <v>3119900</v>
      </c>
      <c r="H590" s="70" t="str">
        <f>H586&amp;"     "</f>
        <v xml:space="preserve">$     </v>
      </c>
      <c r="J590" t="e">
        <f>+INDEX(Hoja2!A:K,MATCH('ALL PRODUCTS'!B590,Hoja2!B:B,0),6)</f>
        <v>#N/A</v>
      </c>
      <c r="K590" s="79" t="e">
        <f>+INDEX(Hoja2!A:K,MATCH('ALL PRODUCTS'!B590,Hoja2!B:B,0),5)</f>
        <v>#N/A</v>
      </c>
      <c r="L590" s="86">
        <v>5799800</v>
      </c>
      <c r="M590" s="86">
        <v>2899900</v>
      </c>
    </row>
    <row r="591" spans="1:13">
      <c r="A591" t="s">
        <v>2695</v>
      </c>
      <c r="B591" s="68" t="s">
        <v>988</v>
      </c>
      <c r="C591" s="68" t="s">
        <v>994</v>
      </c>
      <c r="D591" s="9" t="s">
        <v>2153</v>
      </c>
      <c r="E591" s="69" t="str">
        <f>"     "&amp;E586</f>
        <v xml:space="preserve">     Combo Cama Gabor Doble + Colchón 1 Pill 26cm + Sabanas</v>
      </c>
      <c r="F591" s="68" t="s">
        <v>304</v>
      </c>
      <c r="G591" s="70">
        <f>G586</f>
        <v>3119900</v>
      </c>
      <c r="H591" s="70" t="str">
        <f>H586&amp;"     "</f>
        <v xml:space="preserve">$     </v>
      </c>
      <c r="J591" t="e">
        <f>+INDEX(Hoja2!A:K,MATCH('ALL PRODUCTS'!B591,Hoja2!B:B,0),6)</f>
        <v>#N/A</v>
      </c>
      <c r="K591" s="79" t="e">
        <f>+INDEX(Hoja2!A:K,MATCH('ALL PRODUCTS'!B591,Hoja2!B:B,0),5)</f>
        <v>#N/A</v>
      </c>
      <c r="L591" s="86">
        <v>5799800</v>
      </c>
      <c r="M591" s="86">
        <v>2899900</v>
      </c>
    </row>
    <row r="592" spans="1:13">
      <c r="A592" t="s">
        <v>2695</v>
      </c>
      <c r="B592" s="68" t="s">
        <v>988</v>
      </c>
      <c r="C592" s="68" t="s">
        <v>995</v>
      </c>
      <c r="D592" s="9" t="s">
        <v>2154</v>
      </c>
      <c r="E592" s="69" t="str">
        <f>"     "&amp;E586</f>
        <v xml:space="preserve">     Combo Cama Gabor Doble + Colchón 1 Pill 26cm + Sabanas</v>
      </c>
      <c r="F592" s="68" t="s">
        <v>297</v>
      </c>
      <c r="G592" s="70">
        <f>G586</f>
        <v>3119900</v>
      </c>
      <c r="H592" s="70" t="str">
        <f>H586&amp;"     "</f>
        <v xml:space="preserve">$     </v>
      </c>
      <c r="J592" t="e">
        <f>+INDEX(Hoja2!A:K,MATCH('ALL PRODUCTS'!B592,Hoja2!B:B,0),6)</f>
        <v>#N/A</v>
      </c>
      <c r="K592" s="79" t="e">
        <f>+INDEX(Hoja2!A:K,MATCH('ALL PRODUCTS'!B592,Hoja2!B:B,0),5)</f>
        <v>#N/A</v>
      </c>
      <c r="L592" s="86">
        <v>5799800</v>
      </c>
      <c r="M592" s="86">
        <v>2899900</v>
      </c>
    </row>
    <row r="593" spans="1:13">
      <c r="A593" t="s">
        <v>2695</v>
      </c>
      <c r="B593" s="68" t="s">
        <v>988</v>
      </c>
      <c r="C593" s="68" t="s">
        <v>996</v>
      </c>
      <c r="D593" s="9" t="s">
        <v>2155</v>
      </c>
      <c r="E593" s="69" t="str">
        <f>"     "&amp;E586</f>
        <v xml:space="preserve">     Combo Cama Gabor Doble + Colchón 1 Pill 26cm + Sabanas</v>
      </c>
      <c r="F593" s="68" t="s">
        <v>306</v>
      </c>
      <c r="G593" s="70">
        <f>G586</f>
        <v>3119900</v>
      </c>
      <c r="H593" s="70" t="str">
        <f>H586&amp;"     "</f>
        <v xml:space="preserve">$     </v>
      </c>
      <c r="J593" t="e">
        <f>+INDEX(Hoja2!A:K,MATCH('ALL PRODUCTS'!B593,Hoja2!B:B,0),6)</f>
        <v>#N/A</v>
      </c>
      <c r="K593" s="79" t="e">
        <f>+INDEX(Hoja2!A:K,MATCH('ALL PRODUCTS'!B593,Hoja2!B:B,0),5)</f>
        <v>#N/A</v>
      </c>
      <c r="L593" s="86">
        <v>5799800</v>
      </c>
      <c r="M593" s="86">
        <v>2899900</v>
      </c>
    </row>
    <row r="594" spans="1:13">
      <c r="A594" t="s">
        <v>2695</v>
      </c>
      <c r="B594" s="68" t="s">
        <v>988</v>
      </c>
      <c r="C594" s="68" t="s">
        <v>997</v>
      </c>
      <c r="D594" s="9" t="s">
        <v>2156</v>
      </c>
      <c r="E594" s="69" t="str">
        <f>"     "&amp;E586</f>
        <v xml:space="preserve">     Combo Cama Gabor Doble + Colchón 1 Pill 26cm + Sabanas</v>
      </c>
      <c r="F594" s="68" t="s">
        <v>48</v>
      </c>
      <c r="G594" s="70">
        <f>G586</f>
        <v>3119900</v>
      </c>
      <c r="H594" s="70" t="str">
        <f>H586&amp;"     "</f>
        <v xml:space="preserve">$     </v>
      </c>
      <c r="J594" t="e">
        <f>+INDEX(Hoja2!A:K,MATCH('ALL PRODUCTS'!B594,Hoja2!B:B,0),6)</f>
        <v>#N/A</v>
      </c>
      <c r="K594" s="79" t="e">
        <f>+INDEX(Hoja2!A:K,MATCH('ALL PRODUCTS'!B594,Hoja2!B:B,0),5)</f>
        <v>#N/A</v>
      </c>
      <c r="L594" s="86">
        <v>5799800</v>
      </c>
      <c r="M594" s="86">
        <v>2899900</v>
      </c>
    </row>
    <row r="595" spans="1:13">
      <c r="A595" t="s">
        <v>2695</v>
      </c>
      <c r="B595" s="68" t="s">
        <v>988</v>
      </c>
      <c r="C595" s="68" t="s">
        <v>998</v>
      </c>
      <c r="D595" s="9" t="s">
        <v>2157</v>
      </c>
      <c r="E595" s="69" t="str">
        <f>"     "&amp;E586</f>
        <v xml:space="preserve">     Combo Cama Gabor Doble + Colchón 1 Pill 26cm + Sabanas</v>
      </c>
      <c r="F595" s="68" t="s">
        <v>36</v>
      </c>
      <c r="G595" s="70">
        <f>G586</f>
        <v>3119900</v>
      </c>
      <c r="H595" s="70" t="str">
        <f>H586&amp;"     "</f>
        <v xml:space="preserve">$     </v>
      </c>
      <c r="J595" t="e">
        <f>+INDEX(Hoja2!A:K,MATCH('ALL PRODUCTS'!B595,Hoja2!B:B,0),6)</f>
        <v>#N/A</v>
      </c>
      <c r="K595" s="79" t="e">
        <f>+INDEX(Hoja2!A:K,MATCH('ALL PRODUCTS'!B595,Hoja2!B:B,0),5)</f>
        <v>#N/A</v>
      </c>
      <c r="L595" s="86">
        <v>5799800</v>
      </c>
      <c r="M595" s="86">
        <v>2899900</v>
      </c>
    </row>
    <row r="596" spans="1:13">
      <c r="A596" t="s">
        <v>2695</v>
      </c>
      <c r="B596" s="68" t="s">
        <v>999</v>
      </c>
      <c r="C596" s="68"/>
      <c r="D596" s="68" t="s">
        <v>6</v>
      </c>
      <c r="E596" s="9" t="s">
        <v>1000</v>
      </c>
      <c r="F596" s="68" t="s">
        <v>16</v>
      </c>
      <c r="G596" s="6">
        <v>3299900</v>
      </c>
      <c r="H596" s="6" t="s">
        <v>13</v>
      </c>
      <c r="I596">
        <v>3299900</v>
      </c>
      <c r="J596" t="e">
        <f>+INDEX(Hoja2!A:K,MATCH('ALL PRODUCTS'!B596,Hoja2!B:B,0),6)</f>
        <v>#N/A</v>
      </c>
      <c r="K596" s="79" t="e">
        <f>+INDEX(Hoja2!A:K,MATCH('ALL PRODUCTS'!B596,Hoja2!B:B,0),5)</f>
        <v>#N/A</v>
      </c>
      <c r="L596" s="86" t="e">
        <v>#N/A</v>
      </c>
      <c r="M596" s="86" t="e">
        <v>#N/A</v>
      </c>
    </row>
    <row r="597" spans="1:13">
      <c r="A597" t="s">
        <v>2695</v>
      </c>
      <c r="B597" s="68" t="s">
        <v>999</v>
      </c>
      <c r="C597" s="68" t="s">
        <v>1001</v>
      </c>
      <c r="D597" s="9" t="s">
        <v>2158</v>
      </c>
      <c r="E597" s="69" t="str">
        <f>"     "&amp;E596</f>
        <v xml:space="preserve">     Combo Cama Doble + Cabecero Astoria Gratis Sabanas 300 Hilos</v>
      </c>
      <c r="F597" s="68" t="s">
        <v>34</v>
      </c>
      <c r="G597" s="70">
        <f>G596</f>
        <v>3299900</v>
      </c>
      <c r="H597" s="70" t="str">
        <f>H596&amp;"     "</f>
        <v xml:space="preserve">$     </v>
      </c>
      <c r="J597" t="e">
        <f>+INDEX(Hoja2!A:K,MATCH('ALL PRODUCTS'!B597,Hoja2!B:B,0),6)</f>
        <v>#N/A</v>
      </c>
      <c r="K597" s="79" t="e">
        <f>+INDEX(Hoja2!A:K,MATCH('ALL PRODUCTS'!B597,Hoja2!B:B,0),5)</f>
        <v>#N/A</v>
      </c>
      <c r="L597" s="86" t="e">
        <v>#N/A</v>
      </c>
      <c r="M597" s="86" t="e">
        <v>#N/A</v>
      </c>
    </row>
    <row r="598" spans="1:13">
      <c r="A598" t="s">
        <v>2695</v>
      </c>
      <c r="B598" s="68" t="s">
        <v>999</v>
      </c>
      <c r="C598" s="68" t="s">
        <v>1002</v>
      </c>
      <c r="D598" s="9" t="s">
        <v>2159</v>
      </c>
      <c r="E598" s="69" t="str">
        <f>"     "&amp;E596</f>
        <v xml:space="preserve">     Combo Cama Doble + Cabecero Astoria Gratis Sabanas 300 Hilos</v>
      </c>
      <c r="F598" s="68" t="s">
        <v>300</v>
      </c>
      <c r="G598" s="70">
        <f>G596</f>
        <v>3299900</v>
      </c>
      <c r="H598" s="70" t="str">
        <f>H596&amp;"     "</f>
        <v xml:space="preserve">$     </v>
      </c>
      <c r="J598" t="e">
        <f>+INDEX(Hoja2!A:K,MATCH('ALL PRODUCTS'!B598,Hoja2!B:B,0),6)</f>
        <v>#N/A</v>
      </c>
      <c r="K598" s="79" t="e">
        <f>+INDEX(Hoja2!A:K,MATCH('ALL PRODUCTS'!B598,Hoja2!B:B,0),5)</f>
        <v>#N/A</v>
      </c>
      <c r="L598" s="86" t="e">
        <v>#N/A</v>
      </c>
      <c r="M598" s="86" t="e">
        <v>#N/A</v>
      </c>
    </row>
    <row r="599" spans="1:13">
      <c r="A599" t="s">
        <v>2695</v>
      </c>
      <c r="B599" s="68" t="s">
        <v>999</v>
      </c>
      <c r="C599" s="68" t="s">
        <v>1003</v>
      </c>
      <c r="D599" s="9" t="s">
        <v>2160</v>
      </c>
      <c r="E599" s="69" t="str">
        <f>"     "&amp;E596</f>
        <v xml:space="preserve">     Combo Cama Doble + Cabecero Astoria Gratis Sabanas 300 Hilos</v>
      </c>
      <c r="F599" s="68" t="s">
        <v>302</v>
      </c>
      <c r="G599" s="70">
        <f>G596</f>
        <v>3299900</v>
      </c>
      <c r="H599" s="70" t="str">
        <f>H596&amp;"     "</f>
        <v xml:space="preserve">$     </v>
      </c>
      <c r="J599" t="e">
        <f>+INDEX(Hoja2!A:K,MATCH('ALL PRODUCTS'!B599,Hoja2!B:B,0),6)</f>
        <v>#N/A</v>
      </c>
      <c r="K599" s="79" t="e">
        <f>+INDEX(Hoja2!A:K,MATCH('ALL PRODUCTS'!B599,Hoja2!B:B,0),5)</f>
        <v>#N/A</v>
      </c>
      <c r="L599" s="86" t="e">
        <v>#N/A</v>
      </c>
      <c r="M599" s="86" t="e">
        <v>#N/A</v>
      </c>
    </row>
    <row r="600" spans="1:13">
      <c r="A600" t="s">
        <v>2695</v>
      </c>
      <c r="B600" s="68" t="s">
        <v>999</v>
      </c>
      <c r="C600" s="68" t="s">
        <v>1004</v>
      </c>
      <c r="D600" s="9" t="s">
        <v>2161</v>
      </c>
      <c r="E600" s="69" t="str">
        <f>"     "&amp;E596</f>
        <v xml:space="preserve">     Combo Cama Doble + Cabecero Astoria Gratis Sabanas 300 Hilos</v>
      </c>
      <c r="F600" s="68" t="s">
        <v>304</v>
      </c>
      <c r="G600" s="70">
        <f>G596</f>
        <v>3299900</v>
      </c>
      <c r="H600" s="70" t="str">
        <f>H596&amp;"     "</f>
        <v xml:space="preserve">$     </v>
      </c>
      <c r="J600" t="e">
        <f>+INDEX(Hoja2!A:K,MATCH('ALL PRODUCTS'!B600,Hoja2!B:B,0),6)</f>
        <v>#N/A</v>
      </c>
      <c r="K600" s="79" t="e">
        <f>+INDEX(Hoja2!A:K,MATCH('ALL PRODUCTS'!B600,Hoja2!B:B,0),5)</f>
        <v>#N/A</v>
      </c>
      <c r="L600" s="86" t="e">
        <v>#N/A</v>
      </c>
      <c r="M600" s="86" t="e">
        <v>#N/A</v>
      </c>
    </row>
    <row r="601" spans="1:13">
      <c r="A601" t="s">
        <v>2695</v>
      </c>
      <c r="B601" s="68" t="s">
        <v>999</v>
      </c>
      <c r="C601" s="68" t="s">
        <v>1005</v>
      </c>
      <c r="D601" s="9" t="s">
        <v>2162</v>
      </c>
      <c r="E601" s="69" t="str">
        <f>"     "&amp;E596</f>
        <v xml:space="preserve">     Combo Cama Doble + Cabecero Astoria Gratis Sabanas 300 Hilos</v>
      </c>
      <c r="F601" s="68" t="s">
        <v>297</v>
      </c>
      <c r="G601" s="70">
        <f>G596</f>
        <v>3299900</v>
      </c>
      <c r="H601" s="70" t="str">
        <f>H596&amp;"     "</f>
        <v xml:space="preserve">$     </v>
      </c>
      <c r="J601" t="e">
        <f>+INDEX(Hoja2!A:K,MATCH('ALL PRODUCTS'!B601,Hoja2!B:B,0),6)</f>
        <v>#N/A</v>
      </c>
      <c r="K601" s="79" t="e">
        <f>+INDEX(Hoja2!A:K,MATCH('ALL PRODUCTS'!B601,Hoja2!B:B,0),5)</f>
        <v>#N/A</v>
      </c>
      <c r="L601" s="86" t="e">
        <v>#N/A</v>
      </c>
      <c r="M601" s="86" t="e">
        <v>#N/A</v>
      </c>
    </row>
    <row r="602" spans="1:13">
      <c r="A602" t="s">
        <v>2695</v>
      </c>
      <c r="B602" s="68" t="s">
        <v>999</v>
      </c>
      <c r="C602" s="68" t="s">
        <v>1006</v>
      </c>
      <c r="D602" s="9" t="s">
        <v>2163</v>
      </c>
      <c r="E602" s="69" t="str">
        <f>"     "&amp;E596</f>
        <v xml:space="preserve">     Combo Cama Doble + Cabecero Astoria Gratis Sabanas 300 Hilos</v>
      </c>
      <c r="F602" s="68" t="s">
        <v>306</v>
      </c>
      <c r="G602" s="70">
        <f>G596</f>
        <v>3299900</v>
      </c>
      <c r="H602" s="70" t="str">
        <f>H596&amp;"     "</f>
        <v xml:space="preserve">$     </v>
      </c>
      <c r="J602" t="e">
        <f>+INDEX(Hoja2!A:K,MATCH('ALL PRODUCTS'!B602,Hoja2!B:B,0),6)</f>
        <v>#N/A</v>
      </c>
      <c r="K602" s="79" t="e">
        <f>+INDEX(Hoja2!A:K,MATCH('ALL PRODUCTS'!B602,Hoja2!B:B,0),5)</f>
        <v>#N/A</v>
      </c>
      <c r="L602" s="86" t="e">
        <v>#N/A</v>
      </c>
      <c r="M602" s="86" t="e">
        <v>#N/A</v>
      </c>
    </row>
    <row r="603" spans="1:13">
      <c r="A603" t="s">
        <v>2695</v>
      </c>
      <c r="B603" s="68" t="s">
        <v>999</v>
      </c>
      <c r="C603" s="68" t="s">
        <v>1007</v>
      </c>
      <c r="D603" s="9" t="s">
        <v>2164</v>
      </c>
      <c r="E603" s="69" t="str">
        <f>"     "&amp;E596</f>
        <v xml:space="preserve">     Combo Cama Doble + Cabecero Astoria Gratis Sabanas 300 Hilos</v>
      </c>
      <c r="F603" s="68" t="s">
        <v>48</v>
      </c>
      <c r="G603" s="70">
        <f>G596</f>
        <v>3299900</v>
      </c>
      <c r="H603" s="70" t="str">
        <f>H596&amp;"     "</f>
        <v xml:space="preserve">$     </v>
      </c>
      <c r="J603" t="e">
        <f>+INDEX(Hoja2!A:K,MATCH('ALL PRODUCTS'!B603,Hoja2!B:B,0),6)</f>
        <v>#N/A</v>
      </c>
      <c r="K603" s="79" t="e">
        <f>+INDEX(Hoja2!A:K,MATCH('ALL PRODUCTS'!B603,Hoja2!B:B,0),5)</f>
        <v>#N/A</v>
      </c>
      <c r="L603" s="86" t="e">
        <v>#N/A</v>
      </c>
      <c r="M603" s="86" t="e">
        <v>#N/A</v>
      </c>
    </row>
    <row r="604" spans="1:13">
      <c r="A604" t="s">
        <v>2695</v>
      </c>
      <c r="B604" s="68" t="s">
        <v>999</v>
      </c>
      <c r="C604" s="68" t="s">
        <v>1008</v>
      </c>
      <c r="D604" s="9" t="s">
        <v>2165</v>
      </c>
      <c r="E604" s="69" t="str">
        <f>"     "&amp;E596</f>
        <v xml:space="preserve">     Combo Cama Doble + Cabecero Astoria Gratis Sabanas 300 Hilos</v>
      </c>
      <c r="F604" s="68" t="s">
        <v>36</v>
      </c>
      <c r="G604" s="70">
        <f>G596</f>
        <v>3299900</v>
      </c>
      <c r="H604" s="70" t="str">
        <f>H596&amp;"     "</f>
        <v xml:space="preserve">$     </v>
      </c>
      <c r="J604" t="e">
        <f>+INDEX(Hoja2!A:K,MATCH('ALL PRODUCTS'!B604,Hoja2!B:B,0),6)</f>
        <v>#N/A</v>
      </c>
      <c r="K604" s="79" t="e">
        <f>+INDEX(Hoja2!A:K,MATCH('ALL PRODUCTS'!B604,Hoja2!B:B,0),5)</f>
        <v>#N/A</v>
      </c>
      <c r="L604" s="86" t="e">
        <v>#N/A</v>
      </c>
      <c r="M604" s="86" t="e">
        <v>#N/A</v>
      </c>
    </row>
    <row r="605" spans="1:13">
      <c r="A605" t="s">
        <v>2695</v>
      </c>
      <c r="B605" s="68" t="s">
        <v>1009</v>
      </c>
      <c r="C605" s="68"/>
      <c r="D605" s="68" t="s">
        <v>6</v>
      </c>
      <c r="E605" s="9" t="s">
        <v>1010</v>
      </c>
      <c r="F605" s="68" t="s">
        <v>16</v>
      </c>
      <c r="G605" s="6">
        <v>2999900</v>
      </c>
      <c r="H605" s="6" t="s">
        <v>13</v>
      </c>
      <c r="I605">
        <v>2999900</v>
      </c>
      <c r="J605" t="e">
        <f>+INDEX(Hoja2!A:K,MATCH('ALL PRODUCTS'!B605,Hoja2!B:B,0),6)</f>
        <v>#N/A</v>
      </c>
      <c r="K605" s="79" t="e">
        <f>+INDEX(Hoja2!A:K,MATCH('ALL PRODUCTS'!B605,Hoja2!B:B,0),5)</f>
        <v>#N/A</v>
      </c>
      <c r="L605" s="86" t="e">
        <v>#N/A</v>
      </c>
      <c r="M605" s="86" t="e">
        <v>#N/A</v>
      </c>
    </row>
    <row r="606" spans="1:13">
      <c r="A606" t="s">
        <v>2695</v>
      </c>
      <c r="B606" s="68" t="s">
        <v>1009</v>
      </c>
      <c r="C606" s="68" t="s">
        <v>1011</v>
      </c>
      <c r="D606" s="9" t="s">
        <v>2166</v>
      </c>
      <c r="E606" s="69" t="str">
        <f>"     "&amp;E605</f>
        <v xml:space="preserve">     Combo Cama Doble + Cabecero Vitale Gratis Sabanas 300 Hilos</v>
      </c>
      <c r="F606" s="68" t="s">
        <v>12</v>
      </c>
      <c r="G606" s="70">
        <f>G605</f>
        <v>2999900</v>
      </c>
      <c r="H606" s="70" t="str">
        <f>H605&amp;"     "</f>
        <v xml:space="preserve">$     </v>
      </c>
      <c r="J606" t="e">
        <f>+INDEX(Hoja2!A:K,MATCH('ALL PRODUCTS'!B606,Hoja2!B:B,0),6)</f>
        <v>#N/A</v>
      </c>
      <c r="K606" s="79" t="e">
        <f>+INDEX(Hoja2!A:K,MATCH('ALL PRODUCTS'!B606,Hoja2!B:B,0),5)</f>
        <v>#N/A</v>
      </c>
      <c r="L606" s="86" t="e">
        <v>#N/A</v>
      </c>
      <c r="M606" s="86" t="e">
        <v>#N/A</v>
      </c>
    </row>
    <row r="607" spans="1:13">
      <c r="A607" t="s">
        <v>2695</v>
      </c>
      <c r="B607" s="68" t="s">
        <v>1009</v>
      </c>
      <c r="C607" s="68" t="s">
        <v>1012</v>
      </c>
      <c r="D607" s="9" t="s">
        <v>2167</v>
      </c>
      <c r="E607" s="69" t="str">
        <f>"     "&amp;E605</f>
        <v xml:space="preserve">     Combo Cama Doble + Cabecero Vitale Gratis Sabanas 300 Hilos</v>
      </c>
      <c r="F607" s="68" t="s">
        <v>34</v>
      </c>
      <c r="G607" s="70">
        <f>G605</f>
        <v>2999900</v>
      </c>
      <c r="H607" s="70" t="str">
        <f>H605&amp;"     "</f>
        <v xml:space="preserve">$     </v>
      </c>
      <c r="J607" t="e">
        <f>+INDEX(Hoja2!A:K,MATCH('ALL PRODUCTS'!B607,Hoja2!B:B,0),6)</f>
        <v>#N/A</v>
      </c>
      <c r="K607" s="79" t="e">
        <f>+INDEX(Hoja2!A:K,MATCH('ALL PRODUCTS'!B607,Hoja2!B:B,0),5)</f>
        <v>#N/A</v>
      </c>
      <c r="L607" s="86" t="e">
        <v>#N/A</v>
      </c>
      <c r="M607" s="86" t="e">
        <v>#N/A</v>
      </c>
    </row>
    <row r="608" spans="1:13">
      <c r="A608" t="s">
        <v>2695</v>
      </c>
      <c r="B608" s="68" t="s">
        <v>1009</v>
      </c>
      <c r="C608" s="68" t="s">
        <v>1013</v>
      </c>
      <c r="D608" s="9" t="s">
        <v>2168</v>
      </c>
      <c r="E608" s="69" t="str">
        <f>"     "&amp;E605</f>
        <v xml:space="preserve">     Combo Cama Doble + Cabecero Vitale Gratis Sabanas 300 Hilos</v>
      </c>
      <c r="F608" s="68" t="s">
        <v>300</v>
      </c>
      <c r="G608" s="70">
        <f>G605</f>
        <v>2999900</v>
      </c>
      <c r="H608" s="70" t="str">
        <f>H605&amp;"     "</f>
        <v xml:space="preserve">$     </v>
      </c>
      <c r="J608" t="e">
        <f>+INDEX(Hoja2!A:K,MATCH('ALL PRODUCTS'!B608,Hoja2!B:B,0),6)</f>
        <v>#N/A</v>
      </c>
      <c r="K608" s="79" t="e">
        <f>+INDEX(Hoja2!A:K,MATCH('ALL PRODUCTS'!B608,Hoja2!B:B,0),5)</f>
        <v>#N/A</v>
      </c>
      <c r="L608" s="86" t="e">
        <v>#N/A</v>
      </c>
      <c r="M608" s="86" t="e">
        <v>#N/A</v>
      </c>
    </row>
    <row r="609" spans="1:13">
      <c r="A609" t="s">
        <v>2695</v>
      </c>
      <c r="B609" s="68" t="s">
        <v>1009</v>
      </c>
      <c r="C609" s="68" t="s">
        <v>1014</v>
      </c>
      <c r="D609" s="9" t="s">
        <v>2169</v>
      </c>
      <c r="E609" s="69" t="str">
        <f>"     "&amp;E605</f>
        <v xml:space="preserve">     Combo Cama Doble + Cabecero Vitale Gratis Sabanas 300 Hilos</v>
      </c>
      <c r="F609" s="68" t="s">
        <v>302</v>
      </c>
      <c r="G609" s="70">
        <f>G605</f>
        <v>2999900</v>
      </c>
      <c r="H609" s="70" t="str">
        <f>H605&amp;"     "</f>
        <v xml:space="preserve">$     </v>
      </c>
      <c r="J609" t="e">
        <f>+INDEX(Hoja2!A:K,MATCH('ALL PRODUCTS'!B609,Hoja2!B:B,0),6)</f>
        <v>#N/A</v>
      </c>
      <c r="K609" s="79" t="e">
        <f>+INDEX(Hoja2!A:K,MATCH('ALL PRODUCTS'!B609,Hoja2!B:B,0),5)</f>
        <v>#N/A</v>
      </c>
      <c r="L609" s="86" t="e">
        <v>#N/A</v>
      </c>
      <c r="M609" s="86" t="e">
        <v>#N/A</v>
      </c>
    </row>
    <row r="610" spans="1:13">
      <c r="A610" t="s">
        <v>2695</v>
      </c>
      <c r="B610" s="68" t="s">
        <v>1009</v>
      </c>
      <c r="C610" s="68" t="s">
        <v>1015</v>
      </c>
      <c r="D610" s="9" t="s">
        <v>2170</v>
      </c>
      <c r="E610" s="69" t="str">
        <f>"     "&amp;E605</f>
        <v xml:space="preserve">     Combo Cama Doble + Cabecero Vitale Gratis Sabanas 300 Hilos</v>
      </c>
      <c r="F610" s="68" t="s">
        <v>304</v>
      </c>
      <c r="G610" s="70">
        <f>G605</f>
        <v>2999900</v>
      </c>
      <c r="H610" s="70" t="str">
        <f>H605&amp;"     "</f>
        <v xml:space="preserve">$     </v>
      </c>
      <c r="J610" t="e">
        <f>+INDEX(Hoja2!A:K,MATCH('ALL PRODUCTS'!B610,Hoja2!B:B,0),6)</f>
        <v>#N/A</v>
      </c>
      <c r="K610" s="79" t="e">
        <f>+INDEX(Hoja2!A:K,MATCH('ALL PRODUCTS'!B610,Hoja2!B:B,0),5)</f>
        <v>#N/A</v>
      </c>
      <c r="L610" s="86" t="e">
        <v>#N/A</v>
      </c>
      <c r="M610" s="86" t="e">
        <v>#N/A</v>
      </c>
    </row>
    <row r="611" spans="1:13">
      <c r="A611" t="s">
        <v>2695</v>
      </c>
      <c r="B611" s="68" t="s">
        <v>1009</v>
      </c>
      <c r="C611" s="68" t="s">
        <v>1016</v>
      </c>
      <c r="D611" s="9" t="s">
        <v>2171</v>
      </c>
      <c r="E611" s="69" t="str">
        <f>"     "&amp;E605</f>
        <v xml:space="preserve">     Combo Cama Doble + Cabecero Vitale Gratis Sabanas 300 Hilos</v>
      </c>
      <c r="F611" s="68" t="s">
        <v>297</v>
      </c>
      <c r="G611" s="70">
        <f>G605</f>
        <v>2999900</v>
      </c>
      <c r="H611" s="70" t="str">
        <f>H605&amp;"     "</f>
        <v xml:space="preserve">$     </v>
      </c>
      <c r="J611" t="e">
        <f>+INDEX(Hoja2!A:K,MATCH('ALL PRODUCTS'!B611,Hoja2!B:B,0),6)</f>
        <v>#N/A</v>
      </c>
      <c r="K611" s="79" t="e">
        <f>+INDEX(Hoja2!A:K,MATCH('ALL PRODUCTS'!B611,Hoja2!B:B,0),5)</f>
        <v>#N/A</v>
      </c>
      <c r="L611" s="86" t="e">
        <v>#N/A</v>
      </c>
      <c r="M611" s="86" t="e">
        <v>#N/A</v>
      </c>
    </row>
    <row r="612" spans="1:13">
      <c r="A612" t="s">
        <v>2695</v>
      </c>
      <c r="B612" s="68" t="s">
        <v>1009</v>
      </c>
      <c r="C612" s="68" t="s">
        <v>1017</v>
      </c>
      <c r="D612" s="9" t="s">
        <v>2172</v>
      </c>
      <c r="E612" s="69" t="str">
        <f>"     "&amp;E605</f>
        <v xml:space="preserve">     Combo Cama Doble + Cabecero Vitale Gratis Sabanas 300 Hilos</v>
      </c>
      <c r="F612" s="68" t="s">
        <v>306</v>
      </c>
      <c r="G612" s="70">
        <f>G605</f>
        <v>2999900</v>
      </c>
      <c r="H612" s="70" t="str">
        <f>H605&amp;"     "</f>
        <v xml:space="preserve">$     </v>
      </c>
      <c r="J612" t="e">
        <f>+INDEX(Hoja2!A:K,MATCH('ALL PRODUCTS'!B612,Hoja2!B:B,0),6)</f>
        <v>#N/A</v>
      </c>
      <c r="K612" s="79" t="e">
        <f>+INDEX(Hoja2!A:K,MATCH('ALL PRODUCTS'!B612,Hoja2!B:B,0),5)</f>
        <v>#N/A</v>
      </c>
      <c r="L612" s="86" t="e">
        <v>#N/A</v>
      </c>
      <c r="M612" s="86" t="e">
        <v>#N/A</v>
      </c>
    </row>
    <row r="613" spans="1:13">
      <c r="A613" t="s">
        <v>2695</v>
      </c>
      <c r="B613" s="68" t="s">
        <v>1009</v>
      </c>
      <c r="C613" s="68" t="s">
        <v>1018</v>
      </c>
      <c r="D613" s="9" t="s">
        <v>2173</v>
      </c>
      <c r="E613" s="69" t="str">
        <f>"     "&amp;E605</f>
        <v xml:space="preserve">     Combo Cama Doble + Cabecero Vitale Gratis Sabanas 300 Hilos</v>
      </c>
      <c r="F613" s="68" t="s">
        <v>48</v>
      </c>
      <c r="G613" s="70">
        <f>G605</f>
        <v>2999900</v>
      </c>
      <c r="H613" s="70" t="str">
        <f>H605&amp;"     "</f>
        <v xml:space="preserve">$     </v>
      </c>
      <c r="J613" t="e">
        <f>+INDEX(Hoja2!A:K,MATCH('ALL PRODUCTS'!B613,Hoja2!B:B,0),6)</f>
        <v>#N/A</v>
      </c>
      <c r="K613" s="79" t="e">
        <f>+INDEX(Hoja2!A:K,MATCH('ALL PRODUCTS'!B613,Hoja2!B:B,0),5)</f>
        <v>#N/A</v>
      </c>
      <c r="L613" s="86" t="e">
        <v>#N/A</v>
      </c>
      <c r="M613" s="86" t="e">
        <v>#N/A</v>
      </c>
    </row>
    <row r="614" spans="1:13">
      <c r="A614" t="s">
        <v>2695</v>
      </c>
      <c r="B614" s="68" t="s">
        <v>1009</v>
      </c>
      <c r="C614" s="68" t="s">
        <v>1019</v>
      </c>
      <c r="D614" s="9" t="s">
        <v>2174</v>
      </c>
      <c r="E614" s="69" t="str">
        <f>"     "&amp;E605</f>
        <v xml:space="preserve">     Combo Cama Doble + Cabecero Vitale Gratis Sabanas 300 Hilos</v>
      </c>
      <c r="F614" s="68" t="s">
        <v>36</v>
      </c>
      <c r="G614" s="70">
        <f>G605</f>
        <v>2999900</v>
      </c>
      <c r="H614" s="70" t="str">
        <f>H605&amp;"     "</f>
        <v xml:space="preserve">$     </v>
      </c>
      <c r="J614" t="e">
        <f>+INDEX(Hoja2!A:K,MATCH('ALL PRODUCTS'!B614,Hoja2!B:B,0),6)</f>
        <v>#N/A</v>
      </c>
      <c r="K614" s="79" t="e">
        <f>+INDEX(Hoja2!A:K,MATCH('ALL PRODUCTS'!B614,Hoja2!B:B,0),5)</f>
        <v>#N/A</v>
      </c>
      <c r="L614" s="86" t="e">
        <v>#N/A</v>
      </c>
      <c r="M614" s="86" t="e">
        <v>#N/A</v>
      </c>
    </row>
    <row r="615" spans="1:13">
      <c r="A615" t="s">
        <v>2695</v>
      </c>
      <c r="B615" s="68" t="s">
        <v>14601</v>
      </c>
      <c r="C615" s="68"/>
      <c r="D615" s="9" t="s">
        <v>1689</v>
      </c>
      <c r="E615" s="68" t="s">
        <v>14602</v>
      </c>
      <c r="F615" s="68" t="s">
        <v>16</v>
      </c>
      <c r="G615" s="6">
        <v>349900</v>
      </c>
      <c r="H615" s="6" t="s">
        <v>13</v>
      </c>
      <c r="I615">
        <v>279900</v>
      </c>
      <c r="J615">
        <f>+INDEX(Hoja2!A:K,MATCH('ALL PRODUCTS'!B615,Hoja2!B:B,0),6)</f>
        <v>314910</v>
      </c>
      <c r="K615" s="79">
        <f>+INDEX(Hoja2!A:K,MATCH('ALL PRODUCTS'!B615,Hoja2!B:B,0),5)</f>
        <v>10</v>
      </c>
      <c r="L615" s="86">
        <v>593780</v>
      </c>
      <c r="M615" s="86">
        <v>269900</v>
      </c>
    </row>
    <row r="616" spans="1:13">
      <c r="A616" t="s">
        <v>2695</v>
      </c>
      <c r="B616" s="68" t="s">
        <v>1023</v>
      </c>
      <c r="C616" s="68"/>
      <c r="D616" s="68" t="s">
        <v>6</v>
      </c>
      <c r="E616" s="9" t="s">
        <v>1024</v>
      </c>
      <c r="F616" s="68" t="s">
        <v>16</v>
      </c>
      <c r="G616" s="6">
        <v>1269900</v>
      </c>
      <c r="H616" s="6" t="s">
        <v>13</v>
      </c>
      <c r="I616">
        <v>1269900</v>
      </c>
      <c r="J616" t="e">
        <f>+INDEX(Hoja2!A:K,MATCH('ALL PRODUCTS'!B616,Hoja2!B:B,0),6)</f>
        <v>#N/A</v>
      </c>
      <c r="K616" s="79" t="e">
        <f>+INDEX(Hoja2!A:K,MATCH('ALL PRODUCTS'!B616,Hoja2!B:B,0),5)</f>
        <v>#N/A</v>
      </c>
      <c r="L616" s="86" t="e">
        <v>#N/A</v>
      </c>
      <c r="M616" s="86" t="e">
        <v>#N/A</v>
      </c>
    </row>
    <row r="617" spans="1:13">
      <c r="A617" t="s">
        <v>2695</v>
      </c>
      <c r="B617" s="68" t="s">
        <v>1023</v>
      </c>
      <c r="C617" s="68" t="s">
        <v>1025</v>
      </c>
      <c r="D617" s="9" t="s">
        <v>2176</v>
      </c>
      <c r="E617" s="69" t="str">
        <f>"     "&amp;E616</f>
        <v xml:space="preserve">     Cama Ilusión Doble 140x190x150</v>
      </c>
      <c r="F617" s="68" t="s">
        <v>1026</v>
      </c>
      <c r="G617" s="70">
        <f>G616</f>
        <v>1269900</v>
      </c>
      <c r="H617" s="70" t="str">
        <f>H616&amp;"     "</f>
        <v xml:space="preserve">$     </v>
      </c>
      <c r="J617" t="e">
        <f>+INDEX(Hoja2!A:K,MATCH('ALL PRODUCTS'!B617,Hoja2!B:B,0),6)</f>
        <v>#N/A</v>
      </c>
      <c r="K617" s="79" t="e">
        <f>+INDEX(Hoja2!A:K,MATCH('ALL PRODUCTS'!B617,Hoja2!B:B,0),5)</f>
        <v>#N/A</v>
      </c>
      <c r="L617" s="86">
        <v>2439800</v>
      </c>
      <c r="M617" s="86">
        <v>1219900</v>
      </c>
    </row>
    <row r="618" spans="1:13">
      <c r="A618" t="s">
        <v>2695</v>
      </c>
      <c r="B618" s="68" t="s">
        <v>1023</v>
      </c>
      <c r="C618" s="68" t="s">
        <v>1027</v>
      </c>
      <c r="D618" s="9" t="s">
        <v>2061</v>
      </c>
      <c r="E618" s="69" t="str">
        <f>"     "&amp;E616</f>
        <v xml:space="preserve">     Cama Ilusión Doble 140x190x150</v>
      </c>
      <c r="F618" s="68" t="s">
        <v>1028</v>
      </c>
      <c r="G618" s="70">
        <f>G616</f>
        <v>1269900</v>
      </c>
      <c r="H618" s="70" t="str">
        <f>H616&amp;"     "</f>
        <v xml:space="preserve">$     </v>
      </c>
      <c r="J618" t="e">
        <f>+INDEX(Hoja2!A:K,MATCH('ALL PRODUCTS'!B618,Hoja2!B:B,0),6)</f>
        <v>#N/A</v>
      </c>
      <c r="K618" s="79" t="e">
        <f>+INDEX(Hoja2!A:K,MATCH('ALL PRODUCTS'!B618,Hoja2!B:B,0),5)</f>
        <v>#N/A</v>
      </c>
      <c r="L618" s="86">
        <v>2439800</v>
      </c>
      <c r="M618" s="86">
        <v>1219900</v>
      </c>
    </row>
    <row r="619" spans="1:13">
      <c r="A619" t="s">
        <v>2695</v>
      </c>
      <c r="B619" s="68" t="s">
        <v>1023</v>
      </c>
      <c r="C619" s="68" t="s">
        <v>1029</v>
      </c>
      <c r="D619" s="9" t="s">
        <v>2177</v>
      </c>
      <c r="E619" s="69" t="str">
        <f>"     "&amp;E616</f>
        <v xml:space="preserve">     Cama Ilusión Doble 140x190x150</v>
      </c>
      <c r="F619" s="68" t="s">
        <v>1030</v>
      </c>
      <c r="G619" s="70">
        <f>G616</f>
        <v>1269900</v>
      </c>
      <c r="H619" s="70" t="str">
        <f>H616&amp;"     "</f>
        <v xml:space="preserve">$     </v>
      </c>
      <c r="J619" t="e">
        <f>+INDEX(Hoja2!A:K,MATCH('ALL PRODUCTS'!B619,Hoja2!B:B,0),6)</f>
        <v>#N/A</v>
      </c>
      <c r="K619" s="79" t="e">
        <f>+INDEX(Hoja2!A:K,MATCH('ALL PRODUCTS'!B619,Hoja2!B:B,0),5)</f>
        <v>#N/A</v>
      </c>
      <c r="L619" s="86">
        <v>2439800</v>
      </c>
      <c r="M619" s="86">
        <v>1219900</v>
      </c>
    </row>
    <row r="620" spans="1:13">
      <c r="A620" t="s">
        <v>2695</v>
      </c>
      <c r="B620" s="68" t="s">
        <v>1023</v>
      </c>
      <c r="C620" s="68" t="s">
        <v>1031</v>
      </c>
      <c r="D620" s="9" t="s">
        <v>2060</v>
      </c>
      <c r="E620" s="69" t="str">
        <f>"     "&amp;E616</f>
        <v xml:space="preserve">     Cama Ilusión Doble 140x190x150</v>
      </c>
      <c r="F620" s="68" t="s">
        <v>1032</v>
      </c>
      <c r="G620" s="70">
        <f>G616</f>
        <v>1269900</v>
      </c>
      <c r="H620" s="70" t="str">
        <f>H616&amp;"     "</f>
        <v xml:space="preserve">$     </v>
      </c>
      <c r="J620" t="e">
        <f>+INDEX(Hoja2!A:K,MATCH('ALL PRODUCTS'!B620,Hoja2!B:B,0),6)</f>
        <v>#N/A</v>
      </c>
      <c r="K620" s="79" t="e">
        <f>+INDEX(Hoja2!A:K,MATCH('ALL PRODUCTS'!B620,Hoja2!B:B,0),5)</f>
        <v>#N/A</v>
      </c>
      <c r="L620" s="86">
        <v>2439800</v>
      </c>
      <c r="M620" s="86">
        <v>1219900</v>
      </c>
    </row>
    <row r="621" spans="1:13">
      <c r="A621" t="s">
        <v>2695</v>
      </c>
      <c r="B621" s="68" t="s">
        <v>1023</v>
      </c>
      <c r="C621" s="68" t="s">
        <v>1033</v>
      </c>
      <c r="D621" s="9" t="s">
        <v>2057</v>
      </c>
      <c r="E621" s="69" t="str">
        <f>"     "&amp;E616</f>
        <v xml:space="preserve">     Cama Ilusión Doble 140x190x150</v>
      </c>
      <c r="F621" s="68" t="s">
        <v>732</v>
      </c>
      <c r="G621" s="70">
        <f>G616</f>
        <v>1269900</v>
      </c>
      <c r="H621" s="70" t="str">
        <f>H616&amp;"     "</f>
        <v xml:space="preserve">$     </v>
      </c>
      <c r="J621" t="e">
        <f>+INDEX(Hoja2!A:K,MATCH('ALL PRODUCTS'!B621,Hoja2!B:B,0),6)</f>
        <v>#N/A</v>
      </c>
      <c r="K621" s="79" t="e">
        <f>+INDEX(Hoja2!A:K,MATCH('ALL PRODUCTS'!B621,Hoja2!B:B,0),5)</f>
        <v>#N/A</v>
      </c>
      <c r="L621" s="86">
        <v>2439800</v>
      </c>
      <c r="M621" s="86">
        <v>1219900</v>
      </c>
    </row>
    <row r="622" spans="1:13">
      <c r="A622" t="s">
        <v>2695</v>
      </c>
      <c r="B622" s="68" t="s">
        <v>1023</v>
      </c>
      <c r="C622" s="68" t="s">
        <v>1034</v>
      </c>
      <c r="D622" s="9" t="s">
        <v>2178</v>
      </c>
      <c r="E622" s="69" t="str">
        <f>"     "&amp;E616</f>
        <v xml:space="preserve">     Cama Ilusión Doble 140x190x150</v>
      </c>
      <c r="F622" s="68" t="s">
        <v>1035</v>
      </c>
      <c r="G622" s="70">
        <f>G616</f>
        <v>1269900</v>
      </c>
      <c r="H622" s="70" t="str">
        <f>H616&amp;"     "</f>
        <v xml:space="preserve">$     </v>
      </c>
      <c r="J622" t="e">
        <f>+INDEX(Hoja2!A:K,MATCH('ALL PRODUCTS'!B622,Hoja2!B:B,0),6)</f>
        <v>#N/A</v>
      </c>
      <c r="K622" s="79" t="e">
        <f>+INDEX(Hoja2!A:K,MATCH('ALL PRODUCTS'!B622,Hoja2!B:B,0),5)</f>
        <v>#N/A</v>
      </c>
      <c r="L622" s="86">
        <v>2439800</v>
      </c>
      <c r="M622" s="86">
        <v>1219900</v>
      </c>
    </row>
    <row r="623" spans="1:13">
      <c r="A623" t="s">
        <v>2695</v>
      </c>
      <c r="B623" s="68" t="s">
        <v>1023</v>
      </c>
      <c r="C623" s="68" t="s">
        <v>1036</v>
      </c>
      <c r="D623" s="9" t="s">
        <v>2179</v>
      </c>
      <c r="E623" s="69" t="str">
        <f>"     "&amp;E616</f>
        <v xml:space="preserve">     Cama Ilusión Doble 140x190x150</v>
      </c>
      <c r="F623" s="68" t="s">
        <v>1037</v>
      </c>
      <c r="G623" s="70">
        <f>G616</f>
        <v>1269900</v>
      </c>
      <c r="H623" s="70" t="str">
        <f>H616&amp;"     "</f>
        <v xml:space="preserve">$     </v>
      </c>
      <c r="J623" t="e">
        <f>+INDEX(Hoja2!A:K,MATCH('ALL PRODUCTS'!B623,Hoja2!B:B,0),6)</f>
        <v>#N/A</v>
      </c>
      <c r="K623" s="79" t="e">
        <f>+INDEX(Hoja2!A:K,MATCH('ALL PRODUCTS'!B623,Hoja2!B:B,0),5)</f>
        <v>#N/A</v>
      </c>
      <c r="L623" s="86">
        <v>2519800</v>
      </c>
      <c r="M623" s="86">
        <v>1259900</v>
      </c>
    </row>
    <row r="624" spans="1:13">
      <c r="A624" t="s">
        <v>2695</v>
      </c>
      <c r="B624" s="68" t="s">
        <v>1056</v>
      </c>
      <c r="C624" s="68"/>
      <c r="D624" s="68" t="s">
        <v>6</v>
      </c>
      <c r="E624" s="9" t="s">
        <v>1057</v>
      </c>
      <c r="F624" s="68" t="s">
        <v>16</v>
      </c>
      <c r="G624" s="6">
        <v>1869900</v>
      </c>
      <c r="H624" s="6" t="s">
        <v>13</v>
      </c>
      <c r="I624">
        <v>1869900</v>
      </c>
      <c r="J624" t="e">
        <f>+INDEX(Hoja2!A:K,MATCH('ALL PRODUCTS'!B624,Hoja2!B:B,0),6)</f>
        <v>#N/A</v>
      </c>
      <c r="K624" s="79" t="e">
        <f>+INDEX(Hoja2!A:K,MATCH('ALL PRODUCTS'!B624,Hoja2!B:B,0),5)</f>
        <v>#N/A</v>
      </c>
      <c r="L624" s="86" t="e">
        <v>#N/A</v>
      </c>
      <c r="M624" s="86" t="e">
        <v>#N/A</v>
      </c>
    </row>
    <row r="625" spans="1:13">
      <c r="A625" t="s">
        <v>2695</v>
      </c>
      <c r="B625" s="68" t="s">
        <v>1056</v>
      </c>
      <c r="C625" s="68" t="s">
        <v>1058</v>
      </c>
      <c r="D625" s="9" t="s">
        <v>2192</v>
      </c>
      <c r="E625" s="69" t="str">
        <f>"     "&amp;E624</f>
        <v xml:space="preserve">     Cama Ilusión King  200x200x150</v>
      </c>
      <c r="F625" s="68" t="s">
        <v>1026</v>
      </c>
      <c r="G625" s="70">
        <f>G624</f>
        <v>1869900</v>
      </c>
      <c r="H625" s="70" t="str">
        <f>H624&amp;"     "</f>
        <v xml:space="preserve">$     </v>
      </c>
      <c r="J625" t="e">
        <f>+INDEX(Hoja2!A:K,MATCH('ALL PRODUCTS'!B625,Hoja2!B:B,0),6)</f>
        <v>#N/A</v>
      </c>
      <c r="K625" s="79" t="e">
        <f>+INDEX(Hoja2!A:K,MATCH('ALL PRODUCTS'!B625,Hoja2!B:B,0),5)</f>
        <v>#N/A</v>
      </c>
      <c r="L625" s="86">
        <v>3599800</v>
      </c>
      <c r="M625" s="86">
        <v>1799900</v>
      </c>
    </row>
    <row r="626" spans="1:13">
      <c r="A626" t="s">
        <v>2695</v>
      </c>
      <c r="B626" s="68" t="s">
        <v>1056</v>
      </c>
      <c r="C626" s="68" t="s">
        <v>1059</v>
      </c>
      <c r="D626" s="9" t="s">
        <v>2193</v>
      </c>
      <c r="E626" s="69" t="str">
        <f>"     "&amp;E624</f>
        <v xml:space="preserve">     Cama Ilusión King  200x200x150</v>
      </c>
      <c r="F626" s="68" t="s">
        <v>1028</v>
      </c>
      <c r="G626" s="70">
        <f>G624</f>
        <v>1869900</v>
      </c>
      <c r="H626" s="70" t="str">
        <f>H624&amp;"     "</f>
        <v xml:space="preserve">$     </v>
      </c>
      <c r="J626" t="e">
        <f>+INDEX(Hoja2!A:K,MATCH('ALL PRODUCTS'!B626,Hoja2!B:B,0),6)</f>
        <v>#N/A</v>
      </c>
      <c r="K626" s="79" t="e">
        <f>+INDEX(Hoja2!A:K,MATCH('ALL PRODUCTS'!B626,Hoja2!B:B,0),5)</f>
        <v>#N/A</v>
      </c>
      <c r="L626" s="86">
        <v>3599800</v>
      </c>
      <c r="M626" s="86">
        <v>1799900</v>
      </c>
    </row>
    <row r="627" spans="1:13">
      <c r="A627" t="s">
        <v>2695</v>
      </c>
      <c r="B627" s="68" t="s">
        <v>1056</v>
      </c>
      <c r="C627" s="68" t="s">
        <v>1060</v>
      </c>
      <c r="D627" s="9" t="s">
        <v>2194</v>
      </c>
      <c r="E627" s="69" t="str">
        <f>"     "&amp;E624</f>
        <v xml:space="preserve">     Cama Ilusión King  200x200x150</v>
      </c>
      <c r="F627" s="68" t="s">
        <v>1030</v>
      </c>
      <c r="G627" s="70">
        <f>G624</f>
        <v>1869900</v>
      </c>
      <c r="H627" s="70" t="str">
        <f>H624&amp;"     "</f>
        <v xml:space="preserve">$     </v>
      </c>
      <c r="J627" t="e">
        <f>+INDEX(Hoja2!A:K,MATCH('ALL PRODUCTS'!B627,Hoja2!B:B,0),6)</f>
        <v>#N/A</v>
      </c>
      <c r="K627" s="79" t="e">
        <f>+INDEX(Hoja2!A:K,MATCH('ALL PRODUCTS'!B627,Hoja2!B:B,0),5)</f>
        <v>#N/A</v>
      </c>
      <c r="L627" s="86">
        <v>3599800</v>
      </c>
      <c r="M627" s="86">
        <v>1799900</v>
      </c>
    </row>
    <row r="628" spans="1:13">
      <c r="A628" t="s">
        <v>2695</v>
      </c>
      <c r="B628" s="68" t="s">
        <v>1056</v>
      </c>
      <c r="C628" s="68" t="s">
        <v>1061</v>
      </c>
      <c r="D628" s="9" t="s">
        <v>2195</v>
      </c>
      <c r="E628" s="69" t="str">
        <f>"     "&amp;E624</f>
        <v xml:space="preserve">     Cama Ilusión King  200x200x150</v>
      </c>
      <c r="F628" s="68" t="s">
        <v>1032</v>
      </c>
      <c r="G628" s="70">
        <f>G624</f>
        <v>1869900</v>
      </c>
      <c r="H628" s="70" t="str">
        <f>H624&amp;"     "</f>
        <v xml:space="preserve">$     </v>
      </c>
      <c r="J628" t="e">
        <f>+INDEX(Hoja2!A:K,MATCH('ALL PRODUCTS'!B628,Hoja2!B:B,0),6)</f>
        <v>#N/A</v>
      </c>
      <c r="K628" s="79" t="e">
        <f>+INDEX(Hoja2!A:K,MATCH('ALL PRODUCTS'!B628,Hoja2!B:B,0),5)</f>
        <v>#N/A</v>
      </c>
      <c r="L628" s="86">
        <v>3599800</v>
      </c>
      <c r="M628" s="86">
        <v>1799900</v>
      </c>
    </row>
    <row r="629" spans="1:13">
      <c r="A629" t="s">
        <v>2695</v>
      </c>
      <c r="B629" s="68" t="s">
        <v>1056</v>
      </c>
      <c r="C629" s="68" t="s">
        <v>1062</v>
      </c>
      <c r="D629" s="9" t="s">
        <v>2196</v>
      </c>
      <c r="E629" s="69" t="str">
        <f>"     "&amp;E624</f>
        <v xml:space="preserve">     Cama Ilusión King  200x200x150</v>
      </c>
      <c r="F629" s="68" t="s">
        <v>732</v>
      </c>
      <c r="G629" s="70">
        <f>G624</f>
        <v>1869900</v>
      </c>
      <c r="H629" s="70" t="str">
        <f>H624&amp;"     "</f>
        <v xml:space="preserve">$     </v>
      </c>
      <c r="J629" t="e">
        <f>+INDEX(Hoja2!A:K,MATCH('ALL PRODUCTS'!B629,Hoja2!B:B,0),6)</f>
        <v>#N/A</v>
      </c>
      <c r="K629" s="79" t="e">
        <f>+INDEX(Hoja2!A:K,MATCH('ALL PRODUCTS'!B629,Hoja2!B:B,0),5)</f>
        <v>#N/A</v>
      </c>
      <c r="L629" s="86">
        <v>3599800</v>
      </c>
      <c r="M629" s="86">
        <v>1799900</v>
      </c>
    </row>
    <row r="630" spans="1:13">
      <c r="A630" t="s">
        <v>2695</v>
      </c>
      <c r="B630" s="68" t="s">
        <v>1056</v>
      </c>
      <c r="C630" s="68" t="s">
        <v>1063</v>
      </c>
      <c r="D630" s="9" t="s">
        <v>2197</v>
      </c>
      <c r="E630" s="69" t="str">
        <f>"     "&amp;E624</f>
        <v xml:space="preserve">     Cama Ilusión King  200x200x150</v>
      </c>
      <c r="F630" s="68" t="s">
        <v>1035</v>
      </c>
      <c r="G630" s="70">
        <f>G624</f>
        <v>1869900</v>
      </c>
      <c r="H630" s="70" t="str">
        <f>H624&amp;"     "</f>
        <v xml:space="preserve">$     </v>
      </c>
      <c r="J630" t="e">
        <f>+INDEX(Hoja2!A:K,MATCH('ALL PRODUCTS'!B630,Hoja2!B:B,0),6)</f>
        <v>#N/A</v>
      </c>
      <c r="K630" s="79" t="e">
        <f>+INDEX(Hoja2!A:K,MATCH('ALL PRODUCTS'!B630,Hoja2!B:B,0),5)</f>
        <v>#N/A</v>
      </c>
      <c r="L630" s="86">
        <v>3599800</v>
      </c>
      <c r="M630" s="86">
        <v>1799900</v>
      </c>
    </row>
    <row r="631" spans="1:13">
      <c r="A631" t="s">
        <v>2695</v>
      </c>
      <c r="B631" s="68" t="s">
        <v>1056</v>
      </c>
      <c r="C631" s="68" t="s">
        <v>1064</v>
      </c>
      <c r="D631" s="9" t="s">
        <v>2198</v>
      </c>
      <c r="E631" s="69" t="str">
        <f>"     "&amp;E624</f>
        <v xml:space="preserve">     Cama Ilusión King  200x200x150</v>
      </c>
      <c r="F631" s="68" t="s">
        <v>1037</v>
      </c>
      <c r="G631" s="70">
        <f>G624</f>
        <v>1869900</v>
      </c>
      <c r="H631" s="70" t="str">
        <f>H624&amp;"     "</f>
        <v xml:space="preserve">$     </v>
      </c>
      <c r="J631" t="e">
        <f>+INDEX(Hoja2!A:K,MATCH('ALL PRODUCTS'!B631,Hoja2!B:B,0),6)</f>
        <v>#N/A</v>
      </c>
      <c r="K631" s="79" t="e">
        <f>+INDEX(Hoja2!A:K,MATCH('ALL PRODUCTS'!B631,Hoja2!B:B,0),5)</f>
        <v>#N/A</v>
      </c>
      <c r="L631" s="86">
        <v>3599800</v>
      </c>
      <c r="M631" s="86">
        <v>1799900</v>
      </c>
    </row>
    <row r="632" spans="1:13">
      <c r="A632" t="s">
        <v>2695</v>
      </c>
      <c r="B632" s="68" t="s">
        <v>1065</v>
      </c>
      <c r="C632" s="68"/>
      <c r="D632" s="68" t="s">
        <v>6</v>
      </c>
      <c r="E632" s="9" t="s">
        <v>1066</v>
      </c>
      <c r="F632" s="68" t="s">
        <v>16</v>
      </c>
      <c r="G632" s="6">
        <v>1639900</v>
      </c>
      <c r="H632" s="6" t="s">
        <v>13</v>
      </c>
      <c r="I632">
        <v>1639900</v>
      </c>
      <c r="J632" t="e">
        <f>+INDEX(Hoja2!A:K,MATCH('ALL PRODUCTS'!B632,Hoja2!B:B,0),6)</f>
        <v>#N/A</v>
      </c>
      <c r="K632" s="79" t="e">
        <f>+INDEX(Hoja2!A:K,MATCH('ALL PRODUCTS'!B632,Hoja2!B:B,0),5)</f>
        <v>#N/A</v>
      </c>
      <c r="L632" s="86" t="e">
        <v>#N/A</v>
      </c>
      <c r="M632" s="86" t="e">
        <v>#N/A</v>
      </c>
    </row>
    <row r="633" spans="1:13">
      <c r="A633" t="s">
        <v>2695</v>
      </c>
      <c r="B633" s="68" t="s">
        <v>1065</v>
      </c>
      <c r="C633" s="68" t="s">
        <v>1068</v>
      </c>
      <c r="D633" s="9" t="s">
        <v>2200</v>
      </c>
      <c r="E633" s="69" t="str">
        <f>"     "&amp;E632</f>
        <v xml:space="preserve">     Cama Ilusión Queen 160x190x150</v>
      </c>
      <c r="F633" s="68" t="s">
        <v>1030</v>
      </c>
      <c r="G633" s="70">
        <f>G632</f>
        <v>1639900</v>
      </c>
      <c r="H633" s="70" t="str">
        <f>H632&amp;"     "</f>
        <v xml:space="preserve">$     </v>
      </c>
      <c r="J633" t="e">
        <f>+INDEX(Hoja2!A:K,MATCH('ALL PRODUCTS'!B633,Hoja2!B:B,0),6)</f>
        <v>#N/A</v>
      </c>
      <c r="K633" s="79" t="e">
        <f>+INDEX(Hoja2!A:K,MATCH('ALL PRODUCTS'!B633,Hoja2!B:B,0),5)</f>
        <v>#N/A</v>
      </c>
      <c r="L633" s="86">
        <v>3159800</v>
      </c>
      <c r="M633" s="86">
        <v>1579900</v>
      </c>
    </row>
    <row r="634" spans="1:13">
      <c r="A634" t="s">
        <v>2695</v>
      </c>
      <c r="B634" s="68" t="s">
        <v>1065</v>
      </c>
      <c r="C634" s="68" t="s">
        <v>1067</v>
      </c>
      <c r="D634" s="9" t="s">
        <v>2199</v>
      </c>
      <c r="E634" s="69" t="str">
        <f>"     "&amp;E632</f>
        <v xml:space="preserve">     Cama Ilusión Queen 160x190x150</v>
      </c>
      <c r="F634" s="68" t="s">
        <v>1037</v>
      </c>
      <c r="G634" s="70">
        <f>G632</f>
        <v>1639900</v>
      </c>
      <c r="H634" s="70" t="str">
        <f>H632&amp;"     "</f>
        <v xml:space="preserve">$     </v>
      </c>
      <c r="J634" t="e">
        <f>+INDEX(Hoja2!A:K,MATCH('ALL PRODUCTS'!B634,Hoja2!B:B,0),6)</f>
        <v>#N/A</v>
      </c>
      <c r="K634" s="79" t="e">
        <f>+INDEX(Hoja2!A:K,MATCH('ALL PRODUCTS'!B634,Hoja2!B:B,0),5)</f>
        <v>#N/A</v>
      </c>
      <c r="L634" s="86">
        <v>3159800</v>
      </c>
      <c r="M634" s="86">
        <v>1579900</v>
      </c>
    </row>
    <row r="635" spans="1:13">
      <c r="A635" t="s">
        <v>2695</v>
      </c>
      <c r="B635" s="68" t="s">
        <v>1065</v>
      </c>
      <c r="C635" s="68" t="s">
        <v>1069</v>
      </c>
      <c r="D635" s="9" t="s">
        <v>2201</v>
      </c>
      <c r="E635" s="69" t="str">
        <f>"     "&amp;E632</f>
        <v xml:space="preserve">     Cama Ilusión Queen 160x190x150</v>
      </c>
      <c r="F635" s="68" t="s">
        <v>1032</v>
      </c>
      <c r="G635" s="70">
        <f>G632</f>
        <v>1639900</v>
      </c>
      <c r="H635" s="70" t="str">
        <f>H632&amp;"     "</f>
        <v xml:space="preserve">$     </v>
      </c>
      <c r="J635" t="e">
        <f>+INDEX(Hoja2!A:K,MATCH('ALL PRODUCTS'!B635,Hoja2!B:B,0),6)</f>
        <v>#N/A</v>
      </c>
      <c r="K635" s="79" t="e">
        <f>+INDEX(Hoja2!A:K,MATCH('ALL PRODUCTS'!B635,Hoja2!B:B,0),5)</f>
        <v>#N/A</v>
      </c>
      <c r="L635" s="86">
        <v>3159800</v>
      </c>
      <c r="M635" s="86">
        <v>1579900</v>
      </c>
    </row>
    <row r="636" spans="1:13">
      <c r="A636" t="s">
        <v>2695</v>
      </c>
      <c r="B636" s="68" t="s">
        <v>1065</v>
      </c>
      <c r="C636" s="68" t="s">
        <v>1070</v>
      </c>
      <c r="D636" s="9" t="s">
        <v>2202</v>
      </c>
      <c r="E636" s="69" t="str">
        <f>"     "&amp;E632</f>
        <v xml:space="preserve">     Cama Ilusión Queen 160x190x150</v>
      </c>
      <c r="F636" s="68" t="s">
        <v>1026</v>
      </c>
      <c r="G636" s="70">
        <f>G632</f>
        <v>1639900</v>
      </c>
      <c r="H636" s="70" t="str">
        <f>H632&amp;"     "</f>
        <v xml:space="preserve">$     </v>
      </c>
      <c r="J636" t="e">
        <f>+INDEX(Hoja2!A:K,MATCH('ALL PRODUCTS'!B636,Hoja2!B:B,0),6)</f>
        <v>#N/A</v>
      </c>
      <c r="K636" s="79" t="e">
        <f>+INDEX(Hoja2!A:K,MATCH('ALL PRODUCTS'!B636,Hoja2!B:B,0),5)</f>
        <v>#N/A</v>
      </c>
      <c r="L636" s="86">
        <v>3099800</v>
      </c>
      <c r="M636" s="86">
        <v>1549900</v>
      </c>
    </row>
    <row r="637" spans="1:13">
      <c r="A637" t="s">
        <v>2695</v>
      </c>
      <c r="B637" s="68" t="s">
        <v>1065</v>
      </c>
      <c r="C637" s="68" t="s">
        <v>1071</v>
      </c>
      <c r="D637" s="9" t="s">
        <v>2203</v>
      </c>
      <c r="E637" s="69" t="str">
        <f>"     "&amp;E632</f>
        <v xml:space="preserve">     Cama Ilusión Queen 160x190x150</v>
      </c>
      <c r="F637" s="68" t="s">
        <v>732</v>
      </c>
      <c r="G637" s="70">
        <f>G632</f>
        <v>1639900</v>
      </c>
      <c r="H637" s="70" t="str">
        <f>H632&amp;"     "</f>
        <v xml:space="preserve">$     </v>
      </c>
      <c r="J637" t="e">
        <f>+INDEX(Hoja2!A:K,MATCH('ALL PRODUCTS'!B637,Hoja2!B:B,0),6)</f>
        <v>#N/A</v>
      </c>
      <c r="K637" s="79" t="e">
        <f>+INDEX(Hoja2!A:K,MATCH('ALL PRODUCTS'!B637,Hoja2!B:B,0),5)</f>
        <v>#N/A</v>
      </c>
      <c r="L637" s="86">
        <v>3159800</v>
      </c>
      <c r="M637" s="86">
        <v>1579900</v>
      </c>
    </row>
    <row r="638" spans="1:13">
      <c r="A638" t="s">
        <v>2695</v>
      </c>
      <c r="B638" s="68" t="s">
        <v>1065</v>
      </c>
      <c r="C638" s="68" t="s">
        <v>1072</v>
      </c>
      <c r="D638" s="9" t="s">
        <v>2204</v>
      </c>
      <c r="E638" s="69" t="str">
        <f>"     "&amp;E632</f>
        <v xml:space="preserve">     Cama Ilusión Queen 160x190x150</v>
      </c>
      <c r="F638" s="68" t="s">
        <v>1035</v>
      </c>
      <c r="G638" s="70">
        <f>G632</f>
        <v>1639900</v>
      </c>
      <c r="H638" s="70" t="str">
        <f>H632&amp;"     "</f>
        <v xml:space="preserve">$     </v>
      </c>
      <c r="J638" t="e">
        <f>+INDEX(Hoja2!A:K,MATCH('ALL PRODUCTS'!B638,Hoja2!B:B,0),6)</f>
        <v>#N/A</v>
      </c>
      <c r="K638" s="79" t="e">
        <f>+INDEX(Hoja2!A:K,MATCH('ALL PRODUCTS'!B638,Hoja2!B:B,0),5)</f>
        <v>#N/A</v>
      </c>
      <c r="L638" s="86">
        <v>3159800</v>
      </c>
      <c r="M638" s="86">
        <v>1579900</v>
      </c>
    </row>
    <row r="639" spans="1:13">
      <c r="A639" t="s">
        <v>2695</v>
      </c>
      <c r="B639" s="68" t="s">
        <v>1065</v>
      </c>
      <c r="C639" s="68" t="s">
        <v>1073</v>
      </c>
      <c r="D639" s="9" t="s">
        <v>2205</v>
      </c>
      <c r="E639" s="69" t="str">
        <f>"     "&amp;E632</f>
        <v xml:space="preserve">     Cama Ilusión Queen 160x190x150</v>
      </c>
      <c r="F639" s="68" t="s">
        <v>1028</v>
      </c>
      <c r="G639" s="70">
        <f>G632</f>
        <v>1639900</v>
      </c>
      <c r="H639" s="70" t="str">
        <f>H632&amp;"     "</f>
        <v xml:space="preserve">$     </v>
      </c>
      <c r="J639" t="e">
        <f>+INDEX(Hoja2!A:K,MATCH('ALL PRODUCTS'!B639,Hoja2!B:B,0),6)</f>
        <v>#N/A</v>
      </c>
      <c r="K639" s="79" t="e">
        <f>+INDEX(Hoja2!A:K,MATCH('ALL PRODUCTS'!B639,Hoja2!B:B,0),5)</f>
        <v>#N/A</v>
      </c>
      <c r="L639" s="86">
        <v>2839800</v>
      </c>
      <c r="M639" s="86">
        <v>1419900</v>
      </c>
    </row>
    <row r="640" spans="1:13">
      <c r="A640" t="s">
        <v>2695</v>
      </c>
      <c r="B640" s="68" t="s">
        <v>1074</v>
      </c>
      <c r="C640" s="68"/>
      <c r="D640" s="68" t="s">
        <v>6</v>
      </c>
      <c r="E640" s="9" t="s">
        <v>1075</v>
      </c>
      <c r="F640" s="68" t="s">
        <v>16</v>
      </c>
      <c r="G640" s="6">
        <v>1249900</v>
      </c>
      <c r="H640" s="6" t="s">
        <v>13</v>
      </c>
      <c r="I640">
        <v>1249900</v>
      </c>
      <c r="J640" t="e">
        <f>+INDEX(Hoja2!A:K,MATCH('ALL PRODUCTS'!B640,Hoja2!B:B,0),6)</f>
        <v>#N/A</v>
      </c>
      <c r="K640" s="79" t="e">
        <f>+INDEX(Hoja2!A:K,MATCH('ALL PRODUCTS'!B640,Hoja2!B:B,0),5)</f>
        <v>#N/A</v>
      </c>
      <c r="L640" s="86" t="e">
        <v>#N/A</v>
      </c>
      <c r="M640" s="86" t="e">
        <v>#N/A</v>
      </c>
    </row>
    <row r="641" spans="1:13">
      <c r="A641" t="s">
        <v>2695</v>
      </c>
      <c r="B641" s="68" t="s">
        <v>1074</v>
      </c>
      <c r="C641" s="68" t="s">
        <v>1076</v>
      </c>
      <c r="D641" s="9" t="s">
        <v>2206</v>
      </c>
      <c r="E641" s="69" t="str">
        <f>"     "&amp;E640</f>
        <v xml:space="preserve">     Cama Natura Doble 140x190x150</v>
      </c>
      <c r="F641" s="68" t="s">
        <v>1077</v>
      </c>
      <c r="G641" s="70">
        <f>G640</f>
        <v>1249900</v>
      </c>
      <c r="H641" s="70" t="str">
        <f>H640&amp;"     "</f>
        <v xml:space="preserve">$     </v>
      </c>
      <c r="J641" t="e">
        <f>+INDEX(Hoja2!A:K,MATCH('ALL PRODUCTS'!B641,Hoja2!B:B,0),6)</f>
        <v>#N/A</v>
      </c>
      <c r="K641" s="79" t="e">
        <f>+INDEX(Hoja2!A:K,MATCH('ALL PRODUCTS'!B641,Hoja2!B:B,0),5)</f>
        <v>#N/A</v>
      </c>
      <c r="L641" s="86">
        <v>2399800</v>
      </c>
      <c r="M641" s="86">
        <v>1199900</v>
      </c>
    </row>
    <row r="642" spans="1:13">
      <c r="A642" t="s">
        <v>2695</v>
      </c>
      <c r="B642" s="68" t="s">
        <v>1074</v>
      </c>
      <c r="C642" s="68" t="s">
        <v>1078</v>
      </c>
      <c r="D642" s="9" t="s">
        <v>2207</v>
      </c>
      <c r="E642" s="69" t="str">
        <f>"     "&amp;E640</f>
        <v xml:space="preserve">     Cama Natura Doble 140x190x150</v>
      </c>
      <c r="F642" s="68" t="s">
        <v>1079</v>
      </c>
      <c r="G642" s="70">
        <f>G640</f>
        <v>1249900</v>
      </c>
      <c r="H642" s="70" t="str">
        <f>H640&amp;"     "</f>
        <v xml:space="preserve">$     </v>
      </c>
      <c r="J642" t="e">
        <f>+INDEX(Hoja2!A:K,MATCH('ALL PRODUCTS'!B642,Hoja2!B:B,0),6)</f>
        <v>#N/A</v>
      </c>
      <c r="K642" s="79" t="e">
        <f>+INDEX(Hoja2!A:K,MATCH('ALL PRODUCTS'!B642,Hoja2!B:B,0),5)</f>
        <v>#N/A</v>
      </c>
      <c r="L642" s="86">
        <v>2399800</v>
      </c>
      <c r="M642" s="86">
        <v>1199900</v>
      </c>
    </row>
    <row r="643" spans="1:13">
      <c r="A643" t="s">
        <v>2695</v>
      </c>
      <c r="B643" s="68" t="s">
        <v>1074</v>
      </c>
      <c r="C643" s="68" t="s">
        <v>1080</v>
      </c>
      <c r="D643" s="9" t="s">
        <v>2208</v>
      </c>
      <c r="E643" s="69" t="str">
        <f>"     "&amp;E640</f>
        <v xml:space="preserve">     Cama Natura Doble 140x190x150</v>
      </c>
      <c r="F643" s="68" t="s">
        <v>1081</v>
      </c>
      <c r="G643" s="70">
        <f>G640</f>
        <v>1249900</v>
      </c>
      <c r="H643" s="70" t="str">
        <f>H640&amp;"     "</f>
        <v xml:space="preserve">$     </v>
      </c>
      <c r="J643" t="e">
        <f>+INDEX(Hoja2!A:K,MATCH('ALL PRODUCTS'!B643,Hoja2!B:B,0),6)</f>
        <v>#N/A</v>
      </c>
      <c r="K643" s="79" t="e">
        <f>+INDEX(Hoja2!A:K,MATCH('ALL PRODUCTS'!B643,Hoja2!B:B,0),5)</f>
        <v>#N/A</v>
      </c>
      <c r="L643" s="86">
        <v>2399800</v>
      </c>
      <c r="M643" s="86">
        <v>1199900</v>
      </c>
    </row>
    <row r="644" spans="1:13">
      <c r="A644" t="s">
        <v>2695</v>
      </c>
      <c r="B644" s="68" t="s">
        <v>1074</v>
      </c>
      <c r="C644" s="68" t="s">
        <v>1082</v>
      </c>
      <c r="D644" s="9" t="s">
        <v>2068</v>
      </c>
      <c r="E644" s="69" t="str">
        <f>"     "&amp;E640</f>
        <v xml:space="preserve">     Cama Natura Doble 140x190x150</v>
      </c>
      <c r="F644" s="68" t="s">
        <v>1083</v>
      </c>
      <c r="G644" s="70">
        <f>G640</f>
        <v>1249900</v>
      </c>
      <c r="H644" s="70" t="str">
        <f>H640&amp;"     "</f>
        <v xml:space="preserve">$     </v>
      </c>
      <c r="J644" t="e">
        <f>+INDEX(Hoja2!A:K,MATCH('ALL PRODUCTS'!B644,Hoja2!B:B,0),6)</f>
        <v>#N/A</v>
      </c>
      <c r="K644" s="79" t="e">
        <f>+INDEX(Hoja2!A:K,MATCH('ALL PRODUCTS'!B644,Hoja2!B:B,0),5)</f>
        <v>#N/A</v>
      </c>
      <c r="L644" s="86">
        <v>2399800</v>
      </c>
      <c r="M644" s="86">
        <v>1199900</v>
      </c>
    </row>
    <row r="645" spans="1:13">
      <c r="A645" t="s">
        <v>2695</v>
      </c>
      <c r="B645" s="68" t="s">
        <v>1074</v>
      </c>
      <c r="C645" s="68" t="s">
        <v>1084</v>
      </c>
      <c r="D645" s="9" t="s">
        <v>2209</v>
      </c>
      <c r="E645" s="69" t="str">
        <f>"     "&amp;E640</f>
        <v xml:space="preserve">     Cama Natura Doble 140x190x150</v>
      </c>
      <c r="F645" s="68" t="s">
        <v>1085</v>
      </c>
      <c r="G645" s="70">
        <f>G640</f>
        <v>1249900</v>
      </c>
      <c r="H645" s="70" t="str">
        <f>H640&amp;"     "</f>
        <v xml:space="preserve">$     </v>
      </c>
      <c r="J645" t="e">
        <f>+INDEX(Hoja2!A:K,MATCH('ALL PRODUCTS'!B645,Hoja2!B:B,0),6)</f>
        <v>#N/A</v>
      </c>
      <c r="K645" s="79" t="e">
        <f>+INDEX(Hoja2!A:K,MATCH('ALL PRODUCTS'!B645,Hoja2!B:B,0),5)</f>
        <v>#N/A</v>
      </c>
      <c r="L645" s="86">
        <v>2399800</v>
      </c>
      <c r="M645" s="86">
        <v>1199900</v>
      </c>
    </row>
    <row r="646" spans="1:13">
      <c r="A646" t="s">
        <v>2695</v>
      </c>
      <c r="B646" s="68" t="s">
        <v>1074</v>
      </c>
      <c r="C646" s="68" t="s">
        <v>1086</v>
      </c>
      <c r="D646" s="9" t="s">
        <v>2210</v>
      </c>
      <c r="E646" s="69" t="str">
        <f>"     "&amp;E640</f>
        <v xml:space="preserve">     Cama Natura Doble 140x190x150</v>
      </c>
      <c r="F646" s="68" t="s">
        <v>1087</v>
      </c>
      <c r="G646" s="70">
        <f>G640</f>
        <v>1249900</v>
      </c>
      <c r="H646" s="70" t="str">
        <f>H640&amp;"     "</f>
        <v xml:space="preserve">$     </v>
      </c>
      <c r="J646" t="e">
        <f>+INDEX(Hoja2!A:K,MATCH('ALL PRODUCTS'!B646,Hoja2!B:B,0),6)</f>
        <v>#N/A</v>
      </c>
      <c r="K646" s="79" t="e">
        <f>+INDEX(Hoja2!A:K,MATCH('ALL PRODUCTS'!B646,Hoja2!B:B,0),5)</f>
        <v>#N/A</v>
      </c>
      <c r="L646" s="86">
        <v>2399800</v>
      </c>
      <c r="M646" s="86">
        <v>1199900</v>
      </c>
    </row>
    <row r="647" spans="1:13">
      <c r="A647" t="s">
        <v>2695</v>
      </c>
      <c r="B647" s="68" t="s">
        <v>1074</v>
      </c>
      <c r="C647" s="68" t="s">
        <v>1088</v>
      </c>
      <c r="D647" s="9" t="s">
        <v>2211</v>
      </c>
      <c r="E647" s="69" t="str">
        <f>"     "&amp;E640</f>
        <v xml:space="preserve">     Cama Natura Doble 140x190x150</v>
      </c>
      <c r="F647" s="68" t="s">
        <v>1089</v>
      </c>
      <c r="G647" s="70">
        <f>G640</f>
        <v>1249900</v>
      </c>
      <c r="H647" s="70" t="str">
        <f>H640&amp;"     "</f>
        <v xml:space="preserve">$     </v>
      </c>
      <c r="J647" t="e">
        <f>+INDEX(Hoja2!A:K,MATCH('ALL PRODUCTS'!B647,Hoja2!B:B,0),6)</f>
        <v>#N/A</v>
      </c>
      <c r="K647" s="79" t="e">
        <f>+INDEX(Hoja2!A:K,MATCH('ALL PRODUCTS'!B647,Hoja2!B:B,0),5)</f>
        <v>#N/A</v>
      </c>
      <c r="L647" s="86">
        <v>2399800</v>
      </c>
      <c r="M647" s="86">
        <v>1199900</v>
      </c>
    </row>
    <row r="648" spans="1:13">
      <c r="A648" t="s">
        <v>2695</v>
      </c>
      <c r="B648" s="68" t="s">
        <v>1090</v>
      </c>
      <c r="C648" s="68"/>
      <c r="D648" s="68" t="s">
        <v>6</v>
      </c>
      <c r="E648" s="9" t="s">
        <v>1091</v>
      </c>
      <c r="F648" s="68" t="s">
        <v>16</v>
      </c>
      <c r="G648" s="6">
        <v>1449900</v>
      </c>
      <c r="H648" s="6" t="s">
        <v>13</v>
      </c>
      <c r="I648">
        <v>1449900</v>
      </c>
      <c r="J648" t="e">
        <f>+INDEX(Hoja2!A:K,MATCH('ALL PRODUCTS'!B648,Hoja2!B:B,0),6)</f>
        <v>#N/A</v>
      </c>
      <c r="K648" s="79" t="e">
        <f>+INDEX(Hoja2!A:K,MATCH('ALL PRODUCTS'!B648,Hoja2!B:B,0),5)</f>
        <v>#N/A</v>
      </c>
      <c r="L648" s="86" t="e">
        <v>#N/A</v>
      </c>
      <c r="M648" s="86" t="e">
        <v>#N/A</v>
      </c>
    </row>
    <row r="649" spans="1:13">
      <c r="A649" t="s">
        <v>2695</v>
      </c>
      <c r="B649" s="68" t="s">
        <v>1090</v>
      </c>
      <c r="C649" s="68" t="s">
        <v>1092</v>
      </c>
      <c r="D649" s="9" t="s">
        <v>2212</v>
      </c>
      <c r="E649" s="69" t="str">
        <f>"     "&amp;E648</f>
        <v xml:space="preserve">     Cama Natura Doble 160x190x150</v>
      </c>
      <c r="F649" s="68" t="s">
        <v>1083</v>
      </c>
      <c r="G649" s="70">
        <f>G648</f>
        <v>1449900</v>
      </c>
      <c r="H649" s="70" t="str">
        <f>H648&amp;"     "</f>
        <v xml:space="preserve">$     </v>
      </c>
      <c r="J649" t="e">
        <f>+INDEX(Hoja2!A:K,MATCH('ALL PRODUCTS'!B649,Hoja2!B:B,0),6)</f>
        <v>#N/A</v>
      </c>
      <c r="K649" s="79" t="e">
        <f>+INDEX(Hoja2!A:K,MATCH('ALL PRODUCTS'!B649,Hoja2!B:B,0),5)</f>
        <v>#N/A</v>
      </c>
      <c r="L649" s="86">
        <v>2799800</v>
      </c>
      <c r="M649" s="86">
        <v>1399900</v>
      </c>
    </row>
    <row r="650" spans="1:13">
      <c r="A650" t="s">
        <v>2695</v>
      </c>
      <c r="B650" s="68" t="s">
        <v>1090</v>
      </c>
      <c r="C650" s="68" t="s">
        <v>1093</v>
      </c>
      <c r="D650" s="9" t="s">
        <v>2059</v>
      </c>
      <c r="E650" s="69" t="str">
        <f>"     "&amp;E648</f>
        <v xml:space="preserve">     Cama Natura Doble 160x190x150</v>
      </c>
      <c r="F650" s="68" t="s">
        <v>1087</v>
      </c>
      <c r="G650" s="70">
        <f>G648</f>
        <v>1449900</v>
      </c>
      <c r="H650" s="70" t="str">
        <f>H648&amp;"     "</f>
        <v xml:space="preserve">$     </v>
      </c>
      <c r="J650" t="e">
        <f>+INDEX(Hoja2!A:K,MATCH('ALL PRODUCTS'!B650,Hoja2!B:B,0),6)</f>
        <v>#N/A</v>
      </c>
      <c r="K650" s="79" t="e">
        <f>+INDEX(Hoja2!A:K,MATCH('ALL PRODUCTS'!B650,Hoja2!B:B,0),5)</f>
        <v>#N/A</v>
      </c>
      <c r="L650" s="86">
        <v>2799800</v>
      </c>
      <c r="M650" s="86">
        <v>1399900</v>
      </c>
    </row>
    <row r="651" spans="1:13">
      <c r="A651" t="s">
        <v>2695</v>
      </c>
      <c r="B651" s="68" t="s">
        <v>1090</v>
      </c>
      <c r="C651" s="68" t="s">
        <v>1094</v>
      </c>
      <c r="D651" s="9" t="s">
        <v>2213</v>
      </c>
      <c r="E651" s="69" t="str">
        <f>"     "&amp;E648</f>
        <v xml:space="preserve">     Cama Natura Doble 160x190x150</v>
      </c>
      <c r="F651" s="68" t="s">
        <v>1079</v>
      </c>
      <c r="G651" s="70">
        <f>G648</f>
        <v>1449900</v>
      </c>
      <c r="H651" s="70" t="str">
        <f>H648&amp;"     "</f>
        <v xml:space="preserve">$     </v>
      </c>
      <c r="J651" t="e">
        <f>+INDEX(Hoja2!A:K,MATCH('ALL PRODUCTS'!B651,Hoja2!B:B,0),6)</f>
        <v>#N/A</v>
      </c>
      <c r="K651" s="79" t="e">
        <f>+INDEX(Hoja2!A:K,MATCH('ALL PRODUCTS'!B651,Hoja2!B:B,0),5)</f>
        <v>#N/A</v>
      </c>
      <c r="L651" s="86">
        <v>2799800</v>
      </c>
      <c r="M651" s="86">
        <v>1399900</v>
      </c>
    </row>
    <row r="652" spans="1:13">
      <c r="A652" t="s">
        <v>2695</v>
      </c>
      <c r="B652" s="68" t="s">
        <v>1090</v>
      </c>
      <c r="C652" s="68" t="s">
        <v>1095</v>
      </c>
      <c r="D652" s="9" t="s">
        <v>2067</v>
      </c>
      <c r="E652" s="69" t="str">
        <f>"     "&amp;E648</f>
        <v xml:space="preserve">     Cama Natura Doble 160x190x150</v>
      </c>
      <c r="F652" s="68" t="s">
        <v>1081</v>
      </c>
      <c r="G652" s="70">
        <f>G648</f>
        <v>1449900</v>
      </c>
      <c r="H652" s="70" t="str">
        <f>H648&amp;"     "</f>
        <v xml:space="preserve">$     </v>
      </c>
      <c r="J652" t="e">
        <f>+INDEX(Hoja2!A:K,MATCH('ALL PRODUCTS'!B652,Hoja2!B:B,0),6)</f>
        <v>#N/A</v>
      </c>
      <c r="K652" s="79" t="e">
        <f>+INDEX(Hoja2!A:K,MATCH('ALL PRODUCTS'!B652,Hoja2!B:B,0),5)</f>
        <v>#N/A</v>
      </c>
      <c r="L652" s="86">
        <v>2799800</v>
      </c>
      <c r="M652" s="86">
        <v>1399900</v>
      </c>
    </row>
    <row r="653" spans="1:13">
      <c r="A653" t="s">
        <v>2695</v>
      </c>
      <c r="B653" s="68" t="s">
        <v>1090</v>
      </c>
      <c r="C653" s="68" t="s">
        <v>1096</v>
      </c>
      <c r="D653" s="9" t="s">
        <v>2214</v>
      </c>
      <c r="E653" s="69" t="str">
        <f>"     "&amp;E648</f>
        <v xml:space="preserve">     Cama Natura Doble 160x190x150</v>
      </c>
      <c r="F653" s="68" t="s">
        <v>1085</v>
      </c>
      <c r="G653" s="70">
        <f>G648</f>
        <v>1449900</v>
      </c>
      <c r="H653" s="70" t="str">
        <f>H648&amp;"     "</f>
        <v xml:space="preserve">$     </v>
      </c>
      <c r="J653" t="e">
        <f>+INDEX(Hoja2!A:K,MATCH('ALL PRODUCTS'!B653,Hoja2!B:B,0),6)</f>
        <v>#N/A</v>
      </c>
      <c r="K653" s="79" t="e">
        <f>+INDEX(Hoja2!A:K,MATCH('ALL PRODUCTS'!B653,Hoja2!B:B,0),5)</f>
        <v>#N/A</v>
      </c>
      <c r="L653" s="86">
        <v>2799800</v>
      </c>
      <c r="M653" s="86">
        <v>1399900</v>
      </c>
    </row>
    <row r="654" spans="1:13">
      <c r="A654" t="s">
        <v>2695</v>
      </c>
      <c r="B654" s="68" t="s">
        <v>1090</v>
      </c>
      <c r="C654" s="68" t="s">
        <v>1097</v>
      </c>
      <c r="D654" s="9" t="s">
        <v>2063</v>
      </c>
      <c r="E654" s="69" t="str">
        <f>"     "&amp;E648</f>
        <v xml:space="preserve">     Cama Natura Doble 160x190x150</v>
      </c>
      <c r="F654" s="68" t="s">
        <v>1089</v>
      </c>
      <c r="G654" s="70">
        <f>G648</f>
        <v>1449900</v>
      </c>
      <c r="H654" s="70" t="str">
        <f>H648&amp;"     "</f>
        <v xml:space="preserve">$     </v>
      </c>
      <c r="J654" t="e">
        <f>+INDEX(Hoja2!A:K,MATCH('ALL PRODUCTS'!B654,Hoja2!B:B,0),6)</f>
        <v>#N/A</v>
      </c>
      <c r="K654" s="79" t="e">
        <f>+INDEX(Hoja2!A:K,MATCH('ALL PRODUCTS'!B654,Hoja2!B:B,0),5)</f>
        <v>#N/A</v>
      </c>
      <c r="L654" s="86">
        <v>2799800</v>
      </c>
      <c r="M654" s="86">
        <v>1399900</v>
      </c>
    </row>
    <row r="655" spans="1:13">
      <c r="A655" t="s">
        <v>2695</v>
      </c>
      <c r="B655" s="68" t="s">
        <v>1098</v>
      </c>
      <c r="C655" s="68"/>
      <c r="D655" s="68" t="s">
        <v>6</v>
      </c>
      <c r="E655" s="9" t="s">
        <v>1099</v>
      </c>
      <c r="F655" s="68" t="s">
        <v>16</v>
      </c>
      <c r="G655" s="6">
        <v>1969900</v>
      </c>
      <c r="H655" s="6" t="s">
        <v>13</v>
      </c>
      <c r="I655">
        <v>1969900</v>
      </c>
      <c r="J655" t="e">
        <f>+INDEX(Hoja2!A:K,MATCH('ALL PRODUCTS'!B655,Hoja2!B:B,0),6)</f>
        <v>#N/A</v>
      </c>
      <c r="K655" s="79" t="e">
        <f>+INDEX(Hoja2!A:K,MATCH('ALL PRODUCTS'!B655,Hoja2!B:B,0),5)</f>
        <v>#N/A</v>
      </c>
      <c r="L655" s="86" t="e">
        <v>#N/A</v>
      </c>
      <c r="M655" s="86" t="e">
        <v>#N/A</v>
      </c>
    </row>
    <row r="656" spans="1:13">
      <c r="A656" t="s">
        <v>2695</v>
      </c>
      <c r="B656" s="68" t="s">
        <v>1098</v>
      </c>
      <c r="C656" s="68" t="s">
        <v>1100</v>
      </c>
      <c r="D656" s="9" t="s">
        <v>2215</v>
      </c>
      <c r="E656" s="69" t="str">
        <f>"     "&amp;E655</f>
        <v xml:space="preserve">     Cama Natura Doble 200x200x150</v>
      </c>
      <c r="F656" s="68" t="s">
        <v>1083</v>
      </c>
      <c r="G656" s="70">
        <f>G655</f>
        <v>1969900</v>
      </c>
      <c r="H656" s="70" t="str">
        <f>H655&amp;"     "</f>
        <v xml:space="preserve">$     </v>
      </c>
      <c r="J656" t="e">
        <f>+INDEX(Hoja2!A:K,MATCH('ALL PRODUCTS'!B656,Hoja2!B:B,0),6)</f>
        <v>#N/A</v>
      </c>
      <c r="K656" s="79" t="e">
        <f>+INDEX(Hoja2!A:K,MATCH('ALL PRODUCTS'!B656,Hoja2!B:B,0),5)</f>
        <v>#N/A</v>
      </c>
      <c r="L656" s="86">
        <v>3799800</v>
      </c>
      <c r="M656" s="86">
        <v>1899900</v>
      </c>
    </row>
    <row r="657" spans="1:13">
      <c r="A657" t="s">
        <v>2695</v>
      </c>
      <c r="B657" s="68" t="s">
        <v>1098</v>
      </c>
      <c r="C657" s="68" t="s">
        <v>1101</v>
      </c>
      <c r="D657" s="9" t="s">
        <v>2216</v>
      </c>
      <c r="E657" s="69" t="str">
        <f>"     "&amp;E655</f>
        <v xml:space="preserve">     Cama Natura Doble 200x200x150</v>
      </c>
      <c r="F657" s="68" t="s">
        <v>1087</v>
      </c>
      <c r="G657" s="70">
        <f>G655</f>
        <v>1969900</v>
      </c>
      <c r="H657" s="70" t="str">
        <f>H655&amp;"     "</f>
        <v xml:space="preserve">$     </v>
      </c>
      <c r="J657" t="e">
        <f>+INDEX(Hoja2!A:K,MATCH('ALL PRODUCTS'!B657,Hoja2!B:B,0),6)</f>
        <v>#N/A</v>
      </c>
      <c r="K657" s="79" t="e">
        <f>+INDEX(Hoja2!A:K,MATCH('ALL PRODUCTS'!B657,Hoja2!B:B,0),5)</f>
        <v>#N/A</v>
      </c>
      <c r="L657" s="86">
        <v>3799800</v>
      </c>
      <c r="M657" s="86">
        <v>1899900</v>
      </c>
    </row>
    <row r="658" spans="1:13">
      <c r="A658" t="s">
        <v>2695</v>
      </c>
      <c r="B658" s="68" t="s">
        <v>1098</v>
      </c>
      <c r="C658" s="68" t="s">
        <v>1102</v>
      </c>
      <c r="D658" s="9" t="s">
        <v>2217</v>
      </c>
      <c r="E658" s="69" t="str">
        <f>"     "&amp;E655</f>
        <v xml:space="preserve">     Cama Natura Doble 200x200x150</v>
      </c>
      <c r="F658" s="68" t="s">
        <v>1079</v>
      </c>
      <c r="G658" s="70">
        <f>G655</f>
        <v>1969900</v>
      </c>
      <c r="H658" s="70" t="str">
        <f>H655&amp;"     "</f>
        <v xml:space="preserve">$     </v>
      </c>
      <c r="J658" t="e">
        <f>+INDEX(Hoja2!A:K,MATCH('ALL PRODUCTS'!B658,Hoja2!B:B,0),6)</f>
        <v>#N/A</v>
      </c>
      <c r="K658" s="79" t="e">
        <f>+INDEX(Hoja2!A:K,MATCH('ALL PRODUCTS'!B658,Hoja2!B:B,0),5)</f>
        <v>#N/A</v>
      </c>
      <c r="L658" s="86">
        <v>3799800</v>
      </c>
      <c r="M658" s="86">
        <v>1899900</v>
      </c>
    </row>
    <row r="659" spans="1:13">
      <c r="A659" t="s">
        <v>2695</v>
      </c>
      <c r="B659" s="68" t="s">
        <v>1098</v>
      </c>
      <c r="C659" s="68" t="s">
        <v>1103</v>
      </c>
      <c r="D659" s="9" t="s">
        <v>2218</v>
      </c>
      <c r="E659" s="69" t="str">
        <f>"     "&amp;E655</f>
        <v xml:space="preserve">     Cama Natura Doble 200x200x150</v>
      </c>
      <c r="F659" s="68" t="s">
        <v>1081</v>
      </c>
      <c r="G659" s="70">
        <f>G655</f>
        <v>1969900</v>
      </c>
      <c r="H659" s="70" t="str">
        <f>H655&amp;"     "</f>
        <v xml:space="preserve">$     </v>
      </c>
      <c r="J659" t="e">
        <f>+INDEX(Hoja2!A:K,MATCH('ALL PRODUCTS'!B659,Hoja2!B:B,0),6)</f>
        <v>#N/A</v>
      </c>
      <c r="K659" s="79" t="e">
        <f>+INDEX(Hoja2!A:K,MATCH('ALL PRODUCTS'!B659,Hoja2!B:B,0),5)</f>
        <v>#N/A</v>
      </c>
      <c r="L659" s="86">
        <v>3799800</v>
      </c>
      <c r="M659" s="86">
        <v>1899900</v>
      </c>
    </row>
    <row r="660" spans="1:13">
      <c r="A660" t="s">
        <v>2695</v>
      </c>
      <c r="B660" s="68" t="s">
        <v>1098</v>
      </c>
      <c r="C660" s="68" t="s">
        <v>1104</v>
      </c>
      <c r="D660" s="9" t="s">
        <v>2064</v>
      </c>
      <c r="E660" s="69" t="str">
        <f>"     "&amp;E655</f>
        <v xml:space="preserve">     Cama Natura Doble 200x200x150</v>
      </c>
      <c r="F660" s="68" t="s">
        <v>1085</v>
      </c>
      <c r="G660" s="70">
        <f>G655</f>
        <v>1969900</v>
      </c>
      <c r="H660" s="70" t="str">
        <f>H655&amp;"     "</f>
        <v xml:space="preserve">$     </v>
      </c>
      <c r="J660" t="e">
        <f>+INDEX(Hoja2!A:K,MATCH('ALL PRODUCTS'!B660,Hoja2!B:B,0),6)</f>
        <v>#N/A</v>
      </c>
      <c r="K660" s="79" t="e">
        <f>+INDEX(Hoja2!A:K,MATCH('ALL PRODUCTS'!B660,Hoja2!B:B,0),5)</f>
        <v>#N/A</v>
      </c>
      <c r="L660" s="86">
        <v>3799800</v>
      </c>
      <c r="M660" s="86">
        <v>1899900</v>
      </c>
    </row>
    <row r="661" spans="1:13">
      <c r="A661" t="s">
        <v>2695</v>
      </c>
      <c r="B661" s="68" t="s">
        <v>1098</v>
      </c>
      <c r="C661" s="68" t="s">
        <v>1105</v>
      </c>
      <c r="D661" s="9" t="s">
        <v>2219</v>
      </c>
      <c r="E661" s="69" t="str">
        <f>"     "&amp;E655</f>
        <v xml:space="preserve">     Cama Natura Doble 200x200x150</v>
      </c>
      <c r="F661" s="68" t="s">
        <v>1089</v>
      </c>
      <c r="G661" s="70">
        <f>G655</f>
        <v>1969900</v>
      </c>
      <c r="H661" s="70" t="str">
        <f>H655&amp;"     "</f>
        <v xml:space="preserve">$     </v>
      </c>
      <c r="J661" t="e">
        <f>+INDEX(Hoja2!A:K,MATCH('ALL PRODUCTS'!B661,Hoja2!B:B,0),6)</f>
        <v>#N/A</v>
      </c>
      <c r="K661" s="79" t="e">
        <f>+INDEX(Hoja2!A:K,MATCH('ALL PRODUCTS'!B661,Hoja2!B:B,0),5)</f>
        <v>#N/A</v>
      </c>
      <c r="L661" s="86">
        <v>3799800</v>
      </c>
      <c r="M661" s="86">
        <v>1899900</v>
      </c>
    </row>
    <row r="662" spans="1:13">
      <c r="A662" t="s">
        <v>2695</v>
      </c>
      <c r="B662" s="68" t="s">
        <v>1106</v>
      </c>
      <c r="C662" s="68"/>
      <c r="D662" s="9" t="s">
        <v>1671</v>
      </c>
      <c r="E662" s="68" t="s">
        <v>1107</v>
      </c>
      <c r="F662" s="68" t="s">
        <v>16</v>
      </c>
      <c r="G662" s="6">
        <v>549900</v>
      </c>
      <c r="H662" s="6" t="s">
        <v>13</v>
      </c>
      <c r="I662">
        <v>459800</v>
      </c>
      <c r="J662">
        <f>+INDEX(Hoja2!A:K,MATCH('ALL PRODUCTS'!B662,Hoja2!B:B,0),6)</f>
        <v>302445</v>
      </c>
      <c r="K662" s="79">
        <f>+INDEX(Hoja2!A:K,MATCH('ALL PRODUCTS'!B662,Hoja2!B:B,0),5)</f>
        <v>45</v>
      </c>
      <c r="L662" s="86">
        <v>505780.00000000006</v>
      </c>
      <c r="M662" s="86">
        <v>229900</v>
      </c>
    </row>
    <row r="663" spans="1:13">
      <c r="A663" t="s">
        <v>2695</v>
      </c>
      <c r="B663" s="68" t="s">
        <v>2506</v>
      </c>
      <c r="C663" s="68"/>
      <c r="D663" s="9" t="s">
        <v>1703</v>
      </c>
      <c r="E663" s="68" t="s">
        <v>2505</v>
      </c>
      <c r="F663" s="68" t="s">
        <v>16</v>
      </c>
      <c r="G663" s="6">
        <v>539800</v>
      </c>
      <c r="H663" s="6" t="s">
        <v>13</v>
      </c>
      <c r="I663">
        <v>459800</v>
      </c>
      <c r="J663">
        <f>+INDEX(Hoja2!A:K,MATCH('ALL PRODUCTS'!B663,Hoja2!B:B,0),6)</f>
        <v>523606</v>
      </c>
      <c r="K663" s="79">
        <f>+INDEX(Hoja2!A:K,MATCH('ALL PRODUCTS'!B663,Hoja2!B:B,0),5)</f>
        <v>3</v>
      </c>
      <c r="L663" s="86">
        <v>329780</v>
      </c>
      <c r="M663" s="86">
        <v>149900</v>
      </c>
    </row>
    <row r="664" spans="1:13">
      <c r="A664" t="s">
        <v>2695</v>
      </c>
      <c r="B664" s="68" t="s">
        <v>1110</v>
      </c>
      <c r="C664" s="68"/>
      <c r="D664" s="9" t="s">
        <v>2027</v>
      </c>
      <c r="E664" s="68" t="s">
        <v>1111</v>
      </c>
      <c r="F664" s="68" t="s">
        <v>16</v>
      </c>
      <c r="G664" s="6">
        <v>429900</v>
      </c>
      <c r="H664" s="6" t="s">
        <v>13</v>
      </c>
      <c r="I664">
        <v>429900</v>
      </c>
      <c r="J664">
        <f>+INDEX(Hoja2!A:K,MATCH('ALL PRODUCTS'!B664,Hoja2!B:B,0),6)</f>
        <v>356817</v>
      </c>
      <c r="K664" s="79">
        <f>+INDEX(Hoja2!A:K,MATCH('ALL PRODUCTS'!B664,Hoja2!B:B,0),5)</f>
        <v>17</v>
      </c>
      <c r="L664" s="86" t="e">
        <v>#N/A</v>
      </c>
      <c r="M664" s="86" t="e">
        <v>#N/A</v>
      </c>
    </row>
    <row r="665" spans="1:13">
      <c r="A665" t="s">
        <v>2695</v>
      </c>
      <c r="B665" s="68" t="s">
        <v>1112</v>
      </c>
      <c r="C665" s="68"/>
      <c r="D665" s="9" t="s">
        <v>2220</v>
      </c>
      <c r="E665" s="9" t="s">
        <v>1113</v>
      </c>
      <c r="F665" s="68" t="s">
        <v>16</v>
      </c>
      <c r="G665" s="6">
        <v>89900</v>
      </c>
      <c r="H665" s="6" t="s">
        <v>13</v>
      </c>
      <c r="I665">
        <v>89900</v>
      </c>
      <c r="J665">
        <f>+INDEX(Hoja2!A:K,MATCH('ALL PRODUCTS'!B665,Hoja2!B:B,0),6)</f>
        <v>87203</v>
      </c>
      <c r="K665" s="79">
        <f>+INDEX(Hoja2!A:K,MATCH('ALL PRODUCTS'!B665,Hoja2!B:B,0),5)</f>
        <v>3</v>
      </c>
      <c r="L665" s="86">
        <v>259800</v>
      </c>
      <c r="M665" s="86">
        <v>129900</v>
      </c>
    </row>
    <row r="666" spans="1:13">
      <c r="A666" t="s">
        <v>2695</v>
      </c>
      <c r="B666" s="68" t="s">
        <v>1114</v>
      </c>
      <c r="C666" s="68"/>
      <c r="D666" s="9" t="s">
        <v>1679</v>
      </c>
      <c r="E666" s="68" t="s">
        <v>1115</v>
      </c>
      <c r="F666" s="68" t="s">
        <v>16</v>
      </c>
      <c r="G666" s="6">
        <v>789900</v>
      </c>
      <c r="H666" s="6" t="s">
        <v>13</v>
      </c>
      <c r="I666">
        <v>789900</v>
      </c>
      <c r="J666">
        <f>+INDEX(Hoja2!A:K,MATCH('ALL PRODUCTS'!B666,Hoja2!B:B,0),6)</f>
        <v>710910</v>
      </c>
      <c r="K666" s="79">
        <f>+INDEX(Hoja2!A:K,MATCH('ALL PRODUCTS'!B666,Hoja2!B:B,0),5)</f>
        <v>10</v>
      </c>
      <c r="L666" s="86">
        <v>1671780.0000000002</v>
      </c>
      <c r="M666" s="86">
        <v>759900</v>
      </c>
    </row>
    <row r="667" spans="1:13">
      <c r="A667" t="s">
        <v>2695</v>
      </c>
      <c r="B667" s="68" t="s">
        <v>1116</v>
      </c>
      <c r="C667" s="68"/>
      <c r="D667" s="9" t="s">
        <v>1742</v>
      </c>
      <c r="E667" s="68" t="s">
        <v>1117</v>
      </c>
      <c r="F667" s="68" t="s">
        <v>16</v>
      </c>
      <c r="G667" s="6">
        <v>689900</v>
      </c>
      <c r="H667" s="6" t="s">
        <v>13</v>
      </c>
      <c r="I667">
        <v>689900</v>
      </c>
      <c r="J667">
        <f>+INDEX(Hoja2!A:K,MATCH('ALL PRODUCTS'!B667,Hoja2!B:B,0),6)</f>
        <v>620910</v>
      </c>
      <c r="K667" s="79">
        <f>+INDEX(Hoja2!A:K,MATCH('ALL PRODUCTS'!B667,Hoja2!B:B,0),5)</f>
        <v>10</v>
      </c>
      <c r="L667" s="86">
        <v>1473780.0000000002</v>
      </c>
      <c r="M667" s="86">
        <v>669900</v>
      </c>
    </row>
    <row r="668" spans="1:13">
      <c r="A668" t="s">
        <v>2695</v>
      </c>
      <c r="B668" s="68" t="s">
        <v>1118</v>
      </c>
      <c r="C668" s="68"/>
      <c r="D668" s="9" t="s">
        <v>2207</v>
      </c>
      <c r="E668" s="68" t="s">
        <v>1119</v>
      </c>
      <c r="F668" s="68" t="s">
        <v>16</v>
      </c>
      <c r="G668" s="6">
        <v>1249900</v>
      </c>
      <c r="H668" s="6" t="s">
        <v>13</v>
      </c>
      <c r="I668">
        <v>1249900</v>
      </c>
      <c r="J668" t="e">
        <f>+INDEX(Hoja2!A:K,MATCH('ALL PRODUCTS'!B668,Hoja2!B:B,0),6)</f>
        <v>#N/A</v>
      </c>
      <c r="K668" s="79" t="e">
        <f>+INDEX(Hoja2!A:K,MATCH('ALL PRODUCTS'!B668,Hoja2!B:B,0),5)</f>
        <v>#N/A</v>
      </c>
      <c r="L668" s="86">
        <v>2399800</v>
      </c>
      <c r="M668" s="86">
        <v>1199900</v>
      </c>
    </row>
    <row r="669" spans="1:13">
      <c r="A669" t="s">
        <v>2695</v>
      </c>
      <c r="B669" s="68" t="s">
        <v>1120</v>
      </c>
      <c r="C669" s="68"/>
      <c r="D669" s="9" t="s">
        <v>2041</v>
      </c>
      <c r="E669" s="68" t="s">
        <v>1121</v>
      </c>
      <c r="F669" s="68" t="s">
        <v>16</v>
      </c>
      <c r="G669" s="6">
        <v>299900</v>
      </c>
      <c r="H669" s="6" t="s">
        <v>13</v>
      </c>
      <c r="I669" s="6">
        <v>299900</v>
      </c>
      <c r="J669">
        <f>+INDEX(Hoja2!A:K,MATCH('ALL PRODUCTS'!B669,Hoja2!B:B,0),6)</f>
        <v>290903</v>
      </c>
      <c r="K669" s="79">
        <f>+INDEX(Hoja2!A:K,MATCH('ALL PRODUCTS'!B669,Hoja2!B:B,0),5)</f>
        <v>3</v>
      </c>
      <c r="L669" s="86">
        <v>579800</v>
      </c>
      <c r="M669" s="86">
        <v>289900</v>
      </c>
    </row>
    <row r="670" spans="1:13">
      <c r="A670" t="s">
        <v>2695</v>
      </c>
      <c r="B670" s="68" t="s">
        <v>1124</v>
      </c>
      <c r="C670" s="68"/>
      <c r="D670" s="9" t="s">
        <v>1792</v>
      </c>
      <c r="E670" s="68" t="s">
        <v>1125</v>
      </c>
      <c r="F670" s="68" t="s">
        <v>16</v>
      </c>
      <c r="G670" s="6">
        <v>889900</v>
      </c>
      <c r="H670" s="6" t="s">
        <v>13</v>
      </c>
      <c r="I670">
        <v>889900</v>
      </c>
      <c r="J670">
        <f>+INDEX(Hoja2!A:K,MATCH('ALL PRODUCTS'!B670,Hoja2!B:B,0),6)</f>
        <v>800910</v>
      </c>
      <c r="K670" s="79">
        <f>+INDEX(Hoja2!A:K,MATCH('ALL PRODUCTS'!B670,Hoja2!B:B,0),5)</f>
        <v>10</v>
      </c>
      <c r="L670" s="86">
        <v>1891780.0000000002</v>
      </c>
      <c r="M670" s="86">
        <v>859900</v>
      </c>
    </row>
    <row r="671" spans="1:13">
      <c r="A671" t="s">
        <v>2695</v>
      </c>
      <c r="B671" s="68" t="s">
        <v>1126</v>
      </c>
      <c r="C671" s="68"/>
      <c r="D671" s="9" t="s">
        <v>1845</v>
      </c>
      <c r="E671" s="68" t="s">
        <v>1127</v>
      </c>
      <c r="F671" s="68" t="s">
        <v>16</v>
      </c>
      <c r="G671" s="6">
        <v>349900</v>
      </c>
      <c r="H671" s="6" t="s">
        <v>13</v>
      </c>
      <c r="I671">
        <v>349900</v>
      </c>
      <c r="J671" t="e">
        <f>+INDEX(Hoja2!A:K,MATCH('ALL PRODUCTS'!B671,Hoja2!B:B,0),6)</f>
        <v>#N/A</v>
      </c>
      <c r="K671" s="79" t="e">
        <f>+INDEX(Hoja2!A:K,MATCH('ALL PRODUCTS'!B671,Hoja2!B:B,0),5)</f>
        <v>#N/A</v>
      </c>
      <c r="L671" s="86">
        <v>747780.00000000012</v>
      </c>
      <c r="M671" s="86">
        <v>339900</v>
      </c>
    </row>
    <row r="672" spans="1:13">
      <c r="A672" t="s">
        <v>2695</v>
      </c>
      <c r="B672" s="68" t="s">
        <v>1128</v>
      </c>
      <c r="C672" s="68"/>
      <c r="D672" s="9" t="s">
        <v>1683</v>
      </c>
      <c r="E672" s="68" t="s">
        <v>1129</v>
      </c>
      <c r="F672" s="68" t="s">
        <v>16</v>
      </c>
      <c r="G672" s="6">
        <v>269900</v>
      </c>
      <c r="H672" s="6" t="s">
        <v>13</v>
      </c>
      <c r="I672">
        <v>269900</v>
      </c>
      <c r="J672">
        <f>+INDEX(Hoja2!A:K,MATCH('ALL PRODUCTS'!B672,Hoja2!B:B,0),6)</f>
        <v>261803</v>
      </c>
      <c r="K672" s="79">
        <f>+INDEX(Hoja2!A:K,MATCH('ALL PRODUCTS'!B672,Hoja2!B:B,0),5)</f>
        <v>3</v>
      </c>
      <c r="L672" s="86">
        <v>571780</v>
      </c>
      <c r="M672" s="86">
        <v>259900</v>
      </c>
    </row>
    <row r="673" spans="1:13">
      <c r="A673" t="s">
        <v>2695</v>
      </c>
      <c r="B673" s="68" t="s">
        <v>1130</v>
      </c>
      <c r="C673" s="68"/>
      <c r="D673" s="9" t="s">
        <v>2221</v>
      </c>
      <c r="E673" s="68" t="s">
        <v>1131</v>
      </c>
      <c r="F673" s="68" t="s">
        <v>16</v>
      </c>
      <c r="G673" s="6">
        <v>279900</v>
      </c>
      <c r="H673" s="6" t="s">
        <v>13</v>
      </c>
      <c r="I673">
        <v>279900</v>
      </c>
      <c r="J673">
        <f>+INDEX(Hoja2!A:K,MATCH('ALL PRODUCTS'!B673,Hoja2!B:B,0),6)</f>
        <v>271503</v>
      </c>
      <c r="K673" s="79">
        <f>+INDEX(Hoja2!A:K,MATCH('ALL PRODUCTS'!B673,Hoja2!B:B,0),5)</f>
        <v>3</v>
      </c>
      <c r="L673" s="86">
        <v>593780</v>
      </c>
      <c r="M673" s="86">
        <v>269900</v>
      </c>
    </row>
    <row r="674" spans="1:13">
      <c r="A674" t="s">
        <v>2695</v>
      </c>
      <c r="B674" s="68" t="s">
        <v>1132</v>
      </c>
      <c r="C674" s="68"/>
      <c r="D674" s="9" t="s">
        <v>2184</v>
      </c>
      <c r="E674" s="68" t="s">
        <v>1133</v>
      </c>
      <c r="F674" s="68" t="s">
        <v>16</v>
      </c>
      <c r="G674" s="6">
        <v>2409900</v>
      </c>
      <c r="H674" s="6" t="s">
        <v>13</v>
      </c>
      <c r="I674">
        <v>2409900</v>
      </c>
      <c r="J674" t="e">
        <f>+INDEX(Hoja2!A:K,MATCH('ALL PRODUCTS'!B674,Hoja2!B:B,0),6)</f>
        <v>#N/A</v>
      </c>
      <c r="K674" s="79" t="e">
        <f>+INDEX(Hoja2!A:K,MATCH('ALL PRODUCTS'!B674,Hoja2!B:B,0),5)</f>
        <v>#N/A</v>
      </c>
      <c r="L674" s="86">
        <v>4639800</v>
      </c>
      <c r="M674" s="86">
        <v>2319900</v>
      </c>
    </row>
    <row r="675" spans="1:13">
      <c r="A675" t="s">
        <v>2695</v>
      </c>
      <c r="B675" s="68" t="s">
        <v>1134</v>
      </c>
      <c r="C675" s="68"/>
      <c r="D675" s="9" t="s">
        <v>2222</v>
      </c>
      <c r="E675" s="68" t="s">
        <v>1135</v>
      </c>
      <c r="F675" s="68" t="s">
        <v>16</v>
      </c>
      <c r="G675" s="6">
        <v>1099900</v>
      </c>
      <c r="H675" s="6" t="s">
        <v>13</v>
      </c>
      <c r="I675">
        <v>1099900</v>
      </c>
      <c r="J675" t="e">
        <f>+INDEX(Hoja2!A:K,MATCH('ALL PRODUCTS'!B675,Hoja2!B:B,0),6)</f>
        <v>#N/A</v>
      </c>
      <c r="K675" s="79" t="e">
        <f>+INDEX(Hoja2!A:K,MATCH('ALL PRODUCTS'!B675,Hoja2!B:B,0),5)</f>
        <v>#N/A</v>
      </c>
      <c r="L675" s="86">
        <v>2119800</v>
      </c>
      <c r="M675" s="86">
        <v>1059900</v>
      </c>
    </row>
    <row r="676" spans="1:13">
      <c r="A676" t="s">
        <v>2695</v>
      </c>
      <c r="B676" s="68" t="s">
        <v>1136</v>
      </c>
      <c r="C676" s="68"/>
      <c r="D676" s="9" t="s">
        <v>2020</v>
      </c>
      <c r="E676" s="68" t="s">
        <v>1137</v>
      </c>
      <c r="F676" s="68" t="s">
        <v>16</v>
      </c>
      <c r="G676" s="6">
        <v>2099900</v>
      </c>
      <c r="H676" s="6" t="s">
        <v>13</v>
      </c>
      <c r="I676">
        <v>2099900</v>
      </c>
      <c r="J676" t="e">
        <f>+INDEX(Hoja2!A:K,MATCH('ALL PRODUCTS'!B676,Hoja2!B:B,0),6)</f>
        <v>#N/A</v>
      </c>
      <c r="K676" s="79" t="e">
        <f>+INDEX(Hoja2!A:K,MATCH('ALL PRODUCTS'!B676,Hoja2!B:B,0),5)</f>
        <v>#N/A</v>
      </c>
      <c r="L676" s="86">
        <v>4039800</v>
      </c>
      <c r="M676" s="86">
        <v>2019900</v>
      </c>
    </row>
    <row r="677" spans="1:13">
      <c r="A677" t="s">
        <v>2695</v>
      </c>
      <c r="B677" s="68" t="s">
        <v>1138</v>
      </c>
      <c r="C677" s="68"/>
      <c r="D677" s="9" t="s">
        <v>2223</v>
      </c>
      <c r="E677" s="68" t="s">
        <v>1139</v>
      </c>
      <c r="F677" s="68" t="s">
        <v>16</v>
      </c>
      <c r="G677" s="6">
        <v>289900</v>
      </c>
      <c r="H677" s="6" t="s">
        <v>13</v>
      </c>
      <c r="I677" s="6">
        <v>289900</v>
      </c>
      <c r="J677">
        <f>+INDEX(Hoja2!A:K,MATCH('ALL PRODUCTS'!B677,Hoja2!B:B,0),6)</f>
        <v>281203</v>
      </c>
      <c r="K677" s="79">
        <f>+INDEX(Hoja2!A:K,MATCH('ALL PRODUCTS'!B677,Hoja2!B:B,0),5)</f>
        <v>3</v>
      </c>
      <c r="L677" s="86">
        <v>615780</v>
      </c>
      <c r="M677" s="86">
        <v>279900</v>
      </c>
    </row>
    <row r="678" spans="1:13">
      <c r="A678" t="s">
        <v>2695</v>
      </c>
      <c r="B678" s="68" t="s">
        <v>1140</v>
      </c>
      <c r="C678" s="68"/>
      <c r="D678" s="9" t="s">
        <v>1740</v>
      </c>
      <c r="E678" s="68" t="s">
        <v>1141</v>
      </c>
      <c r="F678" s="68" t="s">
        <v>16</v>
      </c>
      <c r="G678" s="6">
        <v>279900</v>
      </c>
      <c r="H678" s="6" t="s">
        <v>13</v>
      </c>
      <c r="I678" s="6">
        <v>279900</v>
      </c>
      <c r="J678">
        <f>+INDEX(Hoja2!A:K,MATCH('ALL PRODUCTS'!B678,Hoja2!B:B,0),6)</f>
        <v>271503</v>
      </c>
      <c r="K678" s="79">
        <f>+INDEX(Hoja2!A:K,MATCH('ALL PRODUCTS'!B678,Hoja2!B:B,0),5)</f>
        <v>3</v>
      </c>
      <c r="L678" s="86">
        <v>593780</v>
      </c>
      <c r="M678" s="86">
        <v>269900</v>
      </c>
    </row>
    <row r="679" spans="1:13">
      <c r="A679" t="s">
        <v>2695</v>
      </c>
      <c r="B679" s="68" t="s">
        <v>1142</v>
      </c>
      <c r="C679" s="68"/>
      <c r="D679" s="9" t="s">
        <v>2192</v>
      </c>
      <c r="E679" s="68" t="s">
        <v>1143</v>
      </c>
      <c r="F679" s="68" t="s">
        <v>16</v>
      </c>
      <c r="G679" s="6">
        <v>1869900</v>
      </c>
      <c r="H679" s="6" t="s">
        <v>13</v>
      </c>
      <c r="I679">
        <v>1869900</v>
      </c>
      <c r="J679" t="e">
        <f>+INDEX(Hoja2!A:K,MATCH('ALL PRODUCTS'!B679,Hoja2!B:B,0),6)</f>
        <v>#N/A</v>
      </c>
      <c r="K679" s="79" t="e">
        <f>+INDEX(Hoja2!A:K,MATCH('ALL PRODUCTS'!B679,Hoja2!B:B,0),5)</f>
        <v>#N/A</v>
      </c>
      <c r="L679" s="86">
        <v>3599800</v>
      </c>
      <c r="M679" s="86">
        <v>1799900</v>
      </c>
    </row>
    <row r="680" spans="1:13">
      <c r="A680" t="s">
        <v>2695</v>
      </c>
      <c r="B680" s="68" t="s">
        <v>1144</v>
      </c>
      <c r="C680" s="68"/>
      <c r="D680" s="9" t="s">
        <v>2214</v>
      </c>
      <c r="E680" s="68" t="s">
        <v>1145</v>
      </c>
      <c r="F680" s="68" t="s">
        <v>16</v>
      </c>
      <c r="G680" s="6">
        <v>1449900</v>
      </c>
      <c r="H680" s="6" t="s">
        <v>13</v>
      </c>
      <c r="I680">
        <v>1449900</v>
      </c>
      <c r="J680" t="e">
        <f>+INDEX(Hoja2!A:K,MATCH('ALL PRODUCTS'!B680,Hoja2!B:B,0),6)</f>
        <v>#N/A</v>
      </c>
      <c r="K680" s="79" t="e">
        <f>+INDEX(Hoja2!A:K,MATCH('ALL PRODUCTS'!B680,Hoja2!B:B,0),5)</f>
        <v>#N/A</v>
      </c>
      <c r="L680" s="86">
        <v>2799800</v>
      </c>
      <c r="M680" s="86">
        <v>1399900</v>
      </c>
    </row>
    <row r="681" spans="1:13">
      <c r="A681" t="s">
        <v>2695</v>
      </c>
      <c r="B681" s="68" t="s">
        <v>1146</v>
      </c>
      <c r="C681" s="68"/>
      <c r="D681" s="9" t="s">
        <v>2178</v>
      </c>
      <c r="E681" s="68" t="s">
        <v>1147</v>
      </c>
      <c r="F681" s="68" t="s">
        <v>16</v>
      </c>
      <c r="G681" s="6">
        <v>1269900</v>
      </c>
      <c r="H681" s="6" t="s">
        <v>13</v>
      </c>
      <c r="I681">
        <v>1269900</v>
      </c>
      <c r="J681" t="e">
        <f>+INDEX(Hoja2!A:K,MATCH('ALL PRODUCTS'!B681,Hoja2!B:B,0),6)</f>
        <v>#N/A</v>
      </c>
      <c r="K681" s="79" t="e">
        <f>+INDEX(Hoja2!A:K,MATCH('ALL PRODUCTS'!B681,Hoja2!B:B,0),5)</f>
        <v>#N/A</v>
      </c>
      <c r="L681" s="86">
        <v>2439800</v>
      </c>
      <c r="M681" s="86">
        <v>1219900</v>
      </c>
    </row>
    <row r="682" spans="1:13">
      <c r="A682" t="s">
        <v>2695</v>
      </c>
      <c r="B682" s="68" t="s">
        <v>1148</v>
      </c>
      <c r="C682" s="68"/>
      <c r="D682" s="9" t="s">
        <v>2179</v>
      </c>
      <c r="E682" s="68" t="s">
        <v>1149</v>
      </c>
      <c r="F682" s="68" t="s">
        <v>16</v>
      </c>
      <c r="G682" s="6">
        <v>1269900</v>
      </c>
      <c r="H682" s="6" t="s">
        <v>13</v>
      </c>
      <c r="I682">
        <v>1309900</v>
      </c>
      <c r="J682" t="e">
        <f>+INDEX(Hoja2!A:K,MATCH('ALL PRODUCTS'!B682,Hoja2!B:B,0),6)</f>
        <v>#N/A</v>
      </c>
      <c r="K682" s="79" t="e">
        <f>+INDEX(Hoja2!A:K,MATCH('ALL PRODUCTS'!B682,Hoja2!B:B,0),5)</f>
        <v>#N/A</v>
      </c>
      <c r="L682" s="86">
        <v>2519800</v>
      </c>
      <c r="M682" s="86">
        <v>1259900</v>
      </c>
    </row>
    <row r="683" spans="1:13">
      <c r="A683" t="s">
        <v>2695</v>
      </c>
      <c r="B683" s="68" t="s">
        <v>1150</v>
      </c>
      <c r="C683" s="68"/>
      <c r="D683" s="9" t="s">
        <v>2224</v>
      </c>
      <c r="E683" s="68" t="s">
        <v>1151</v>
      </c>
      <c r="F683" s="68" t="s">
        <v>16</v>
      </c>
      <c r="G683" s="6">
        <v>1329900</v>
      </c>
      <c r="H683" s="6" t="s">
        <v>13</v>
      </c>
      <c r="I683">
        <v>1329900</v>
      </c>
      <c r="J683">
        <f>+INDEX(Hoja2!A:K,MATCH('ALL PRODUCTS'!B683,Hoja2!B:B,0),6)</f>
        <v>1196910</v>
      </c>
      <c r="K683" s="79">
        <f>+INDEX(Hoja2!A:K,MATCH('ALL PRODUCTS'!B683,Hoja2!B:B,0),5)</f>
        <v>10</v>
      </c>
      <c r="L683" s="86">
        <v>2815780</v>
      </c>
      <c r="M683" s="86">
        <v>1279900</v>
      </c>
    </row>
    <row r="684" spans="1:13">
      <c r="A684" t="s">
        <v>2695</v>
      </c>
      <c r="B684" s="68" t="s">
        <v>1152</v>
      </c>
      <c r="C684" s="68"/>
      <c r="D684" s="9" t="s">
        <v>2225</v>
      </c>
      <c r="E684" s="68" t="s">
        <v>1153</v>
      </c>
      <c r="F684" s="68" t="s">
        <v>16</v>
      </c>
      <c r="G684" s="6">
        <v>279900</v>
      </c>
      <c r="H684" s="6" t="s">
        <v>13</v>
      </c>
      <c r="I684">
        <v>279900</v>
      </c>
      <c r="J684">
        <f>+INDEX(Hoja2!A:K,MATCH('ALL PRODUCTS'!B684,Hoja2!B:B,0),6)</f>
        <v>251910</v>
      </c>
      <c r="K684" s="79">
        <f>+INDEX(Hoja2!A:K,MATCH('ALL PRODUCTS'!B684,Hoja2!B:B,0),5)</f>
        <v>10</v>
      </c>
      <c r="L684" s="86">
        <v>593780</v>
      </c>
      <c r="M684" s="86">
        <v>269900</v>
      </c>
    </row>
    <row r="685" spans="1:13">
      <c r="A685" t="s">
        <v>2695</v>
      </c>
      <c r="B685" s="68" t="s">
        <v>1156</v>
      </c>
      <c r="C685" s="68"/>
      <c r="D685" s="9" t="s">
        <v>2226</v>
      </c>
      <c r="E685" s="68" t="s">
        <v>1157</v>
      </c>
      <c r="F685" s="68" t="s">
        <v>16</v>
      </c>
      <c r="G685" s="6">
        <v>319900</v>
      </c>
      <c r="H685" s="6" t="s">
        <v>13</v>
      </c>
      <c r="I685">
        <v>319900</v>
      </c>
      <c r="J685" t="e">
        <f>+INDEX(Hoja2!A:K,MATCH('ALL PRODUCTS'!B685,Hoja2!B:B,0),6)</f>
        <v>#N/A</v>
      </c>
      <c r="K685" s="79" t="e">
        <f>+INDEX(Hoja2!A:K,MATCH('ALL PRODUCTS'!B685,Hoja2!B:B,0),5)</f>
        <v>#N/A</v>
      </c>
      <c r="L685" s="86">
        <v>619800</v>
      </c>
      <c r="M685" s="86">
        <v>309900</v>
      </c>
    </row>
    <row r="686" spans="1:13">
      <c r="A686" t="s">
        <v>2695</v>
      </c>
      <c r="B686" s="68" t="s">
        <v>1158</v>
      </c>
      <c r="C686" s="68"/>
      <c r="D686" s="9" t="s">
        <v>2191</v>
      </c>
      <c r="E686" s="68" t="s">
        <v>1159</v>
      </c>
      <c r="F686" s="68" t="s">
        <v>16</v>
      </c>
      <c r="G686" s="6">
        <v>2619900</v>
      </c>
      <c r="H686" s="6" t="s">
        <v>13</v>
      </c>
      <c r="I686">
        <v>2619900</v>
      </c>
      <c r="J686" t="e">
        <f>+INDEX(Hoja2!A:K,MATCH('ALL PRODUCTS'!B686,Hoja2!B:B,0),6)</f>
        <v>#N/A</v>
      </c>
      <c r="K686" s="79" t="e">
        <f>+INDEX(Hoja2!A:K,MATCH('ALL PRODUCTS'!B686,Hoja2!B:B,0),5)</f>
        <v>#N/A</v>
      </c>
      <c r="L686" s="86">
        <v>5039800</v>
      </c>
      <c r="M686" s="86">
        <v>2519900</v>
      </c>
    </row>
    <row r="687" spans="1:13">
      <c r="A687" t="s">
        <v>2695</v>
      </c>
      <c r="B687" s="68" t="s">
        <v>1160</v>
      </c>
      <c r="C687" s="68"/>
      <c r="D687" s="9" t="s">
        <v>2227</v>
      </c>
      <c r="E687" s="68" t="s">
        <v>1161</v>
      </c>
      <c r="F687" s="68" t="s">
        <v>16</v>
      </c>
      <c r="G687" s="6">
        <v>309900</v>
      </c>
      <c r="H687" s="6" t="s">
        <v>13</v>
      </c>
      <c r="I687">
        <v>309900</v>
      </c>
      <c r="J687">
        <f>+INDEX(Hoja2!A:K,MATCH('ALL PRODUCTS'!B687,Hoja2!B:B,0),6)</f>
        <v>278910</v>
      </c>
      <c r="K687" s="79">
        <f>+INDEX(Hoja2!A:K,MATCH('ALL PRODUCTS'!B687,Hoja2!B:B,0),5)</f>
        <v>10</v>
      </c>
      <c r="L687" s="86">
        <v>659780</v>
      </c>
      <c r="M687" s="86">
        <v>299900</v>
      </c>
    </row>
    <row r="688" spans="1:13">
      <c r="A688" t="s">
        <v>2695</v>
      </c>
      <c r="B688" s="68" t="s">
        <v>1162</v>
      </c>
      <c r="C688" s="68"/>
      <c r="D688" s="9" t="s">
        <v>2189</v>
      </c>
      <c r="E688" s="68" t="s">
        <v>1163</v>
      </c>
      <c r="F688" s="68" t="s">
        <v>16</v>
      </c>
      <c r="G688" s="6">
        <v>2619900</v>
      </c>
      <c r="H688" s="6" t="s">
        <v>13</v>
      </c>
      <c r="I688">
        <v>2619900</v>
      </c>
      <c r="J688" t="e">
        <f>+INDEX(Hoja2!A:K,MATCH('ALL PRODUCTS'!B688,Hoja2!B:B,0),6)</f>
        <v>#N/A</v>
      </c>
      <c r="K688" s="79" t="e">
        <f>+INDEX(Hoja2!A:K,MATCH('ALL PRODUCTS'!B688,Hoja2!B:B,0),5)</f>
        <v>#N/A</v>
      </c>
      <c r="L688" s="86">
        <v>5039800</v>
      </c>
      <c r="M688" s="86">
        <v>2519900</v>
      </c>
    </row>
    <row r="689" spans="1:13">
      <c r="A689" t="s">
        <v>2695</v>
      </c>
      <c r="B689" s="68" t="s">
        <v>1164</v>
      </c>
      <c r="C689" s="68"/>
      <c r="D689" s="9" t="s">
        <v>2054</v>
      </c>
      <c r="E689" s="68" t="s">
        <v>1165</v>
      </c>
      <c r="F689" s="68" t="s">
        <v>16</v>
      </c>
      <c r="G689" s="6">
        <v>1819900</v>
      </c>
      <c r="H689" s="6" t="s">
        <v>13</v>
      </c>
      <c r="I689" s="6">
        <v>1819900</v>
      </c>
      <c r="J689" t="e">
        <f>+INDEX(Hoja2!A:K,MATCH('ALL PRODUCTS'!B689,Hoja2!B:B,0),6)</f>
        <v>#N/A</v>
      </c>
      <c r="K689" s="79" t="e">
        <f>+INDEX(Hoja2!A:K,MATCH('ALL PRODUCTS'!B689,Hoja2!B:B,0),5)</f>
        <v>#N/A</v>
      </c>
      <c r="L689" s="86">
        <v>0</v>
      </c>
      <c r="M689" s="86">
        <v>0</v>
      </c>
    </row>
    <row r="690" spans="1:13">
      <c r="A690" t="s">
        <v>2695</v>
      </c>
      <c r="B690" s="68" t="s">
        <v>1166</v>
      </c>
      <c r="C690" s="68"/>
      <c r="D690" s="9" t="s">
        <v>1748</v>
      </c>
      <c r="E690" s="68" t="s">
        <v>1167</v>
      </c>
      <c r="F690" s="68" t="s">
        <v>16</v>
      </c>
      <c r="G690" s="6">
        <v>609900</v>
      </c>
      <c r="H690" s="6" t="s">
        <v>13</v>
      </c>
      <c r="I690">
        <v>609900</v>
      </c>
      <c r="J690">
        <f>+INDEX(Hoja2!A:K,MATCH('ALL PRODUCTS'!B690,Hoja2!B:B,0),6)</f>
        <v>591603</v>
      </c>
      <c r="K690" s="79">
        <f>+INDEX(Hoja2!A:K,MATCH('ALL PRODUCTS'!B690,Hoja2!B:B,0),5)</f>
        <v>3</v>
      </c>
      <c r="L690" s="86">
        <v>1297780</v>
      </c>
      <c r="M690" s="86">
        <v>589900</v>
      </c>
    </row>
    <row r="691" spans="1:13">
      <c r="A691" t="s">
        <v>2695</v>
      </c>
      <c r="B691" s="68" t="s">
        <v>1168</v>
      </c>
      <c r="C691" s="68"/>
      <c r="D691" s="9" t="s">
        <v>1759</v>
      </c>
      <c r="E691" s="68" t="s">
        <v>248</v>
      </c>
      <c r="F691" s="68" t="s">
        <v>16</v>
      </c>
      <c r="G691" s="6">
        <v>519900</v>
      </c>
      <c r="H691" s="6" t="s">
        <v>13</v>
      </c>
      <c r="I691">
        <v>519900</v>
      </c>
      <c r="J691">
        <f>+INDEX(Hoja2!A:K,MATCH('ALL PRODUCTS'!B691,Hoja2!B:B,0),6)</f>
        <v>504303</v>
      </c>
      <c r="K691" s="79">
        <f>+INDEX(Hoja2!A:K,MATCH('ALL PRODUCTS'!B691,Hoja2!B:B,0),5)</f>
        <v>3</v>
      </c>
      <c r="L691" s="86">
        <v>1099780</v>
      </c>
      <c r="M691" s="86">
        <v>499900</v>
      </c>
    </row>
    <row r="692" spans="1:13">
      <c r="A692" t="s">
        <v>2695</v>
      </c>
      <c r="B692" s="68" t="s">
        <v>2508</v>
      </c>
      <c r="C692" s="68"/>
      <c r="D692" s="9" t="s">
        <v>2300</v>
      </c>
      <c r="E692" s="68" t="s">
        <v>2509</v>
      </c>
      <c r="F692" s="68" t="s">
        <v>16</v>
      </c>
      <c r="G692" s="6">
        <v>789900</v>
      </c>
      <c r="H692" s="6" t="s">
        <v>13</v>
      </c>
      <c r="I692" s="6">
        <v>789900</v>
      </c>
      <c r="J692">
        <f>+INDEX(Hoja2!A:K,MATCH('ALL PRODUCTS'!B692,Hoja2!B:B,0),6)</f>
        <v>710910</v>
      </c>
      <c r="K692" s="79">
        <f>+INDEX(Hoja2!A:K,MATCH('ALL PRODUCTS'!B692,Hoja2!B:B,0),5)</f>
        <v>10</v>
      </c>
      <c r="L692" s="86">
        <v>1671780.0000000002</v>
      </c>
      <c r="M692" s="86">
        <v>759900</v>
      </c>
    </row>
    <row r="693" spans="1:13">
      <c r="A693" t="s">
        <v>2695</v>
      </c>
      <c r="B693" s="68" t="s">
        <v>1171</v>
      </c>
      <c r="C693" s="68"/>
      <c r="D693" s="9" t="s">
        <v>1799</v>
      </c>
      <c r="E693" s="68" t="s">
        <v>1172</v>
      </c>
      <c r="F693" s="68" t="s">
        <v>16</v>
      </c>
      <c r="G693" s="6">
        <v>279900</v>
      </c>
      <c r="H693" s="6" t="s">
        <v>13</v>
      </c>
      <c r="I693">
        <v>279900</v>
      </c>
      <c r="J693">
        <f>+INDEX(Hoja2!A:K,MATCH('ALL PRODUCTS'!B693,Hoja2!B:B,0),6)</f>
        <v>251910</v>
      </c>
      <c r="K693" s="79">
        <f>+INDEX(Hoja2!A:K,MATCH('ALL PRODUCTS'!B693,Hoja2!B:B,0),5)</f>
        <v>10</v>
      </c>
      <c r="L693" s="86">
        <v>593780</v>
      </c>
      <c r="M693" s="86">
        <v>269900</v>
      </c>
    </row>
    <row r="694" spans="1:13">
      <c r="A694" t="s">
        <v>2695</v>
      </c>
      <c r="B694" s="68" t="s">
        <v>1173</v>
      </c>
      <c r="C694" s="68"/>
      <c r="D694" s="9" t="s">
        <v>2228</v>
      </c>
      <c r="E694" s="68" t="s">
        <v>1174</v>
      </c>
      <c r="F694" s="68" t="s">
        <v>16</v>
      </c>
      <c r="G694" s="6">
        <v>289900</v>
      </c>
      <c r="H694" s="6" t="s">
        <v>13</v>
      </c>
      <c r="I694">
        <v>289900</v>
      </c>
      <c r="J694">
        <f>+INDEX(Hoja2!A:K,MATCH('ALL PRODUCTS'!B694,Hoja2!B:B,0),6)</f>
        <v>260910</v>
      </c>
      <c r="K694" s="79">
        <f>+INDEX(Hoja2!A:K,MATCH('ALL PRODUCTS'!B694,Hoja2!B:B,0),5)</f>
        <v>10</v>
      </c>
      <c r="L694" s="86">
        <v>615780</v>
      </c>
      <c r="M694" s="86">
        <v>279900</v>
      </c>
    </row>
    <row r="695" spans="1:13">
      <c r="A695" t="s">
        <v>2695</v>
      </c>
      <c r="B695" s="68" t="s">
        <v>1175</v>
      </c>
      <c r="C695" s="68"/>
      <c r="D695" s="9" t="s">
        <v>1762</v>
      </c>
      <c r="E695" s="68" t="s">
        <v>1176</v>
      </c>
      <c r="F695" s="68" t="s">
        <v>16</v>
      </c>
      <c r="G695" s="6">
        <v>689900</v>
      </c>
      <c r="H695" s="6" t="s">
        <v>13</v>
      </c>
      <c r="I695">
        <v>689900</v>
      </c>
      <c r="J695">
        <f>+INDEX(Hoja2!A:K,MATCH('ALL PRODUCTS'!B695,Hoja2!B:B,0),6)</f>
        <v>620910</v>
      </c>
      <c r="K695" s="79">
        <f>+INDEX(Hoja2!A:K,MATCH('ALL PRODUCTS'!B695,Hoja2!B:B,0),5)</f>
        <v>10</v>
      </c>
      <c r="L695" s="86">
        <v>1473780.0000000002</v>
      </c>
      <c r="M695" s="86">
        <v>669900</v>
      </c>
    </row>
    <row r="696" spans="1:13">
      <c r="A696" t="s">
        <v>2695</v>
      </c>
      <c r="B696" s="68" t="s">
        <v>1179</v>
      </c>
      <c r="C696" s="68"/>
      <c r="D696" s="9" t="s">
        <v>2209</v>
      </c>
      <c r="E696" s="68" t="s">
        <v>1180</v>
      </c>
      <c r="F696" s="68" t="s">
        <v>16</v>
      </c>
      <c r="G696" s="6">
        <v>1249900</v>
      </c>
      <c r="H696" s="6" t="s">
        <v>13</v>
      </c>
      <c r="I696">
        <v>1249900</v>
      </c>
      <c r="J696" t="e">
        <f>+INDEX(Hoja2!A:K,MATCH('ALL PRODUCTS'!B696,Hoja2!B:B,0),6)</f>
        <v>#N/A</v>
      </c>
      <c r="K696" s="79" t="e">
        <f>+INDEX(Hoja2!A:K,MATCH('ALL PRODUCTS'!B696,Hoja2!B:B,0),5)</f>
        <v>#N/A</v>
      </c>
      <c r="L696" s="86">
        <v>2399800</v>
      </c>
      <c r="M696" s="86">
        <v>1199900</v>
      </c>
    </row>
    <row r="697" spans="1:13">
      <c r="A697" t="s">
        <v>2695</v>
      </c>
      <c r="B697" s="68" t="s">
        <v>1181</v>
      </c>
      <c r="C697" s="68"/>
      <c r="D697" s="9" t="s">
        <v>2187</v>
      </c>
      <c r="E697" s="68" t="s">
        <v>1182</v>
      </c>
      <c r="F697" s="68" t="s">
        <v>16</v>
      </c>
      <c r="G697" s="6">
        <v>2619900</v>
      </c>
      <c r="H697" s="6" t="s">
        <v>13</v>
      </c>
      <c r="I697">
        <v>2619900</v>
      </c>
      <c r="J697" t="e">
        <f>+INDEX(Hoja2!A:K,MATCH('ALL PRODUCTS'!B697,Hoja2!B:B,0),6)</f>
        <v>#N/A</v>
      </c>
      <c r="K697" s="79" t="e">
        <f>+INDEX(Hoja2!A:K,MATCH('ALL PRODUCTS'!B697,Hoja2!B:B,0),5)</f>
        <v>#N/A</v>
      </c>
      <c r="L697" s="86">
        <v>5039800</v>
      </c>
      <c r="M697" s="86">
        <v>2519900</v>
      </c>
    </row>
    <row r="698" spans="1:13">
      <c r="A698" t="s">
        <v>2695</v>
      </c>
      <c r="B698" s="68" t="s">
        <v>1183</v>
      </c>
      <c r="C698" s="68"/>
      <c r="D698" s="9" t="s">
        <v>2182</v>
      </c>
      <c r="E698" s="68" t="s">
        <v>1184</v>
      </c>
      <c r="F698" s="68" t="s">
        <v>16</v>
      </c>
      <c r="G698" s="6">
        <v>2409900</v>
      </c>
      <c r="H698" s="6" t="s">
        <v>13</v>
      </c>
      <c r="I698">
        <v>2409900</v>
      </c>
      <c r="J698" t="e">
        <f>+INDEX(Hoja2!A:K,MATCH('ALL PRODUCTS'!B698,Hoja2!B:B,0),6)</f>
        <v>#N/A</v>
      </c>
      <c r="K698" s="79" t="e">
        <f>+INDEX(Hoja2!A:K,MATCH('ALL PRODUCTS'!B698,Hoja2!B:B,0),5)</f>
        <v>#N/A</v>
      </c>
      <c r="L698" s="86">
        <v>4639800</v>
      </c>
      <c r="M698" s="86">
        <v>2319900</v>
      </c>
    </row>
    <row r="699" spans="1:13">
      <c r="A699" t="s">
        <v>2695</v>
      </c>
      <c r="B699" s="68" t="s">
        <v>1185</v>
      </c>
      <c r="C699" s="68"/>
      <c r="D699" s="9" t="s">
        <v>2198</v>
      </c>
      <c r="E699" s="68" t="s">
        <v>1186</v>
      </c>
      <c r="F699" s="68" t="s">
        <v>16</v>
      </c>
      <c r="G699" s="6">
        <v>1869900</v>
      </c>
      <c r="H699" s="6" t="s">
        <v>13</v>
      </c>
      <c r="I699">
        <v>1869900</v>
      </c>
      <c r="J699" t="e">
        <f>+INDEX(Hoja2!A:K,MATCH('ALL PRODUCTS'!B699,Hoja2!B:B,0),6)</f>
        <v>#N/A</v>
      </c>
      <c r="K699" s="79" t="e">
        <f>+INDEX(Hoja2!A:K,MATCH('ALL PRODUCTS'!B699,Hoja2!B:B,0),5)</f>
        <v>#N/A</v>
      </c>
      <c r="L699" s="86">
        <v>3599800</v>
      </c>
      <c r="M699" s="86">
        <v>1799900</v>
      </c>
    </row>
    <row r="700" spans="1:13">
      <c r="A700" t="s">
        <v>2695</v>
      </c>
      <c r="B700" s="68" t="s">
        <v>1187</v>
      </c>
      <c r="C700" s="68"/>
      <c r="D700" s="9" t="s">
        <v>2229</v>
      </c>
      <c r="E700" s="68" t="s">
        <v>1188</v>
      </c>
      <c r="F700" s="68" t="s">
        <v>16</v>
      </c>
      <c r="G700" s="6">
        <v>279900</v>
      </c>
      <c r="H700" s="6" t="s">
        <v>13</v>
      </c>
      <c r="I700">
        <v>279900</v>
      </c>
      <c r="J700">
        <f>+INDEX(Hoja2!A:K,MATCH('ALL PRODUCTS'!B700,Hoja2!B:B,0),6)</f>
        <v>271503</v>
      </c>
      <c r="K700" s="79">
        <f>+INDEX(Hoja2!A:K,MATCH('ALL PRODUCTS'!B700,Hoja2!B:B,0),5)</f>
        <v>3</v>
      </c>
      <c r="L700" s="86">
        <v>593780</v>
      </c>
      <c r="M700" s="86">
        <v>269900</v>
      </c>
    </row>
    <row r="701" spans="1:13">
      <c r="A701" t="s">
        <v>2695</v>
      </c>
      <c r="B701" s="68" t="s">
        <v>1189</v>
      </c>
      <c r="C701" s="68"/>
      <c r="D701" s="9" t="s">
        <v>2200</v>
      </c>
      <c r="E701" s="68" t="s">
        <v>1190</v>
      </c>
      <c r="F701" s="68" t="s">
        <v>16</v>
      </c>
      <c r="G701" s="6">
        <v>1639900</v>
      </c>
      <c r="H701" s="6" t="s">
        <v>13</v>
      </c>
      <c r="I701">
        <v>1639900</v>
      </c>
      <c r="J701" t="e">
        <f>+INDEX(Hoja2!A:K,MATCH('ALL PRODUCTS'!B701,Hoja2!B:B,0),6)</f>
        <v>#N/A</v>
      </c>
      <c r="K701" s="79" t="e">
        <f>+INDEX(Hoja2!A:K,MATCH('ALL PRODUCTS'!B701,Hoja2!B:B,0),5)</f>
        <v>#N/A</v>
      </c>
      <c r="L701" s="86">
        <v>3159800</v>
      </c>
      <c r="M701" s="86">
        <v>1579900</v>
      </c>
    </row>
    <row r="702" spans="1:13">
      <c r="A702" t="s">
        <v>2695</v>
      </c>
      <c r="B702" s="68" t="s">
        <v>1191</v>
      </c>
      <c r="C702" s="68"/>
      <c r="D702" s="9" t="s">
        <v>2190</v>
      </c>
      <c r="E702" s="68" t="s">
        <v>1192</v>
      </c>
      <c r="F702" s="68" t="s">
        <v>16</v>
      </c>
      <c r="G702" s="6">
        <v>2619900</v>
      </c>
      <c r="H702" s="6" t="s">
        <v>13</v>
      </c>
      <c r="I702">
        <v>2619900</v>
      </c>
      <c r="J702" t="e">
        <f>+INDEX(Hoja2!A:K,MATCH('ALL PRODUCTS'!B702,Hoja2!B:B,0),6)</f>
        <v>#N/A</v>
      </c>
      <c r="K702" s="79" t="e">
        <f>+INDEX(Hoja2!A:K,MATCH('ALL PRODUCTS'!B702,Hoja2!B:B,0),5)</f>
        <v>#N/A</v>
      </c>
      <c r="L702" s="86">
        <v>5039800</v>
      </c>
      <c r="M702" s="86">
        <v>2519900</v>
      </c>
    </row>
    <row r="703" spans="1:13">
      <c r="A703" t="s">
        <v>2695</v>
      </c>
      <c r="B703" s="68" t="s">
        <v>1193</v>
      </c>
      <c r="C703" s="68"/>
      <c r="D703" s="9" t="s">
        <v>2211</v>
      </c>
      <c r="E703" s="68" t="s">
        <v>1194</v>
      </c>
      <c r="F703" s="68" t="s">
        <v>16</v>
      </c>
      <c r="G703" s="6">
        <v>1249900</v>
      </c>
      <c r="H703" s="6" t="s">
        <v>13</v>
      </c>
      <c r="I703">
        <v>1249900</v>
      </c>
      <c r="J703" t="e">
        <f>+INDEX(Hoja2!A:K,MATCH('ALL PRODUCTS'!B703,Hoja2!B:B,0),6)</f>
        <v>#N/A</v>
      </c>
      <c r="K703" s="79" t="e">
        <f>+INDEX(Hoja2!A:K,MATCH('ALL PRODUCTS'!B703,Hoja2!B:B,0),5)</f>
        <v>#N/A</v>
      </c>
      <c r="L703" s="86">
        <v>2399800</v>
      </c>
      <c r="M703" s="86">
        <v>1199900</v>
      </c>
    </row>
    <row r="704" spans="1:13">
      <c r="A704" t="s">
        <v>2695</v>
      </c>
      <c r="B704" s="68" t="s">
        <v>1195</v>
      </c>
      <c r="C704" s="68"/>
      <c r="D704" s="9" t="s">
        <v>2197</v>
      </c>
      <c r="E704" s="68" t="s">
        <v>1196</v>
      </c>
      <c r="F704" s="68" t="s">
        <v>16</v>
      </c>
      <c r="G704" s="6">
        <v>1869900</v>
      </c>
      <c r="H704" s="6" t="s">
        <v>13</v>
      </c>
      <c r="I704">
        <v>1869900</v>
      </c>
      <c r="J704" t="e">
        <f>+INDEX(Hoja2!A:K,MATCH('ALL PRODUCTS'!B704,Hoja2!B:B,0),6)</f>
        <v>#N/A</v>
      </c>
      <c r="K704" s="79" t="e">
        <f>+INDEX(Hoja2!A:K,MATCH('ALL PRODUCTS'!B704,Hoja2!B:B,0),5)</f>
        <v>#N/A</v>
      </c>
      <c r="L704" s="86">
        <v>3599800</v>
      </c>
      <c r="M704" s="86">
        <v>1799900</v>
      </c>
    </row>
    <row r="705" spans="1:13">
      <c r="A705" t="s">
        <v>2695</v>
      </c>
      <c r="B705" s="68" t="s">
        <v>1197</v>
      </c>
      <c r="C705" s="68"/>
      <c r="D705" s="9" t="s">
        <v>2218</v>
      </c>
      <c r="E705" s="68" t="s">
        <v>1198</v>
      </c>
      <c r="F705" s="68" t="s">
        <v>16</v>
      </c>
      <c r="G705" s="6">
        <v>1969900</v>
      </c>
      <c r="H705" s="6" t="s">
        <v>13</v>
      </c>
      <c r="I705">
        <v>1969900</v>
      </c>
      <c r="J705" t="e">
        <f>+INDEX(Hoja2!A:K,MATCH('ALL PRODUCTS'!B705,Hoja2!B:B,0),6)</f>
        <v>#N/A</v>
      </c>
      <c r="K705" s="79" t="e">
        <f>+INDEX(Hoja2!A:K,MATCH('ALL PRODUCTS'!B705,Hoja2!B:B,0),5)</f>
        <v>#N/A</v>
      </c>
      <c r="L705" s="86">
        <v>3799800</v>
      </c>
      <c r="M705" s="86">
        <v>1899900</v>
      </c>
    </row>
    <row r="706" spans="1:13">
      <c r="A706" t="s">
        <v>2695</v>
      </c>
      <c r="B706" s="68" t="s">
        <v>1199</v>
      </c>
      <c r="C706" s="68"/>
      <c r="D706" s="9" t="s">
        <v>2219</v>
      </c>
      <c r="E706" s="68" t="s">
        <v>1200</v>
      </c>
      <c r="F706" s="68" t="s">
        <v>16</v>
      </c>
      <c r="G706" s="6">
        <v>1969900</v>
      </c>
      <c r="H706" s="6" t="s">
        <v>13</v>
      </c>
      <c r="I706">
        <v>1969900</v>
      </c>
      <c r="J706" t="e">
        <f>+INDEX(Hoja2!A:K,MATCH('ALL PRODUCTS'!B706,Hoja2!B:B,0),6)</f>
        <v>#N/A</v>
      </c>
      <c r="K706" s="79" t="e">
        <f>+INDEX(Hoja2!A:K,MATCH('ALL PRODUCTS'!B706,Hoja2!B:B,0),5)</f>
        <v>#N/A</v>
      </c>
      <c r="L706" s="86">
        <v>3799800</v>
      </c>
      <c r="M706" s="86">
        <v>1899900</v>
      </c>
    </row>
    <row r="707" spans="1:13">
      <c r="A707" t="s">
        <v>2695</v>
      </c>
      <c r="B707" s="68" t="s">
        <v>1201</v>
      </c>
      <c r="C707" s="68"/>
      <c r="D707" s="9" t="s">
        <v>2188</v>
      </c>
      <c r="E707" s="68" t="s">
        <v>1202</v>
      </c>
      <c r="F707" s="68" t="s">
        <v>16</v>
      </c>
      <c r="G707" s="6">
        <v>2619900</v>
      </c>
      <c r="H707" s="6" t="s">
        <v>13</v>
      </c>
      <c r="I707">
        <v>2619900</v>
      </c>
      <c r="J707" t="e">
        <f>+INDEX(Hoja2!A:K,MATCH('ALL PRODUCTS'!B707,Hoja2!B:B,0),6)</f>
        <v>#N/A</v>
      </c>
      <c r="K707" s="79" t="e">
        <f>+INDEX(Hoja2!A:K,MATCH('ALL PRODUCTS'!B707,Hoja2!B:B,0),5)</f>
        <v>#N/A</v>
      </c>
      <c r="L707" s="86">
        <v>5039800</v>
      </c>
      <c r="M707" s="86">
        <v>2519900</v>
      </c>
    </row>
    <row r="708" spans="1:13">
      <c r="A708" t="s">
        <v>2695</v>
      </c>
      <c r="B708" s="68" t="s">
        <v>1203</v>
      </c>
      <c r="C708" s="68"/>
      <c r="D708" s="9" t="s">
        <v>2216</v>
      </c>
      <c r="E708" s="68" t="s">
        <v>1204</v>
      </c>
      <c r="F708" s="68" t="s">
        <v>16</v>
      </c>
      <c r="G708" s="6">
        <v>1969900</v>
      </c>
      <c r="H708" s="6" t="s">
        <v>13</v>
      </c>
      <c r="I708">
        <v>1969900</v>
      </c>
      <c r="J708" t="e">
        <f>+INDEX(Hoja2!A:K,MATCH('ALL PRODUCTS'!B708,Hoja2!B:B,0),6)</f>
        <v>#N/A</v>
      </c>
      <c r="K708" s="79" t="e">
        <f>+INDEX(Hoja2!A:K,MATCH('ALL PRODUCTS'!B708,Hoja2!B:B,0),5)</f>
        <v>#N/A</v>
      </c>
      <c r="L708" s="86">
        <v>3799800</v>
      </c>
      <c r="M708" s="86">
        <v>1899900</v>
      </c>
    </row>
    <row r="709" spans="1:13">
      <c r="A709" t="s">
        <v>2695</v>
      </c>
      <c r="B709" s="68" t="s">
        <v>1205</v>
      </c>
      <c r="C709" s="68"/>
      <c r="D709" s="9" t="s">
        <v>2194</v>
      </c>
      <c r="E709" s="68" t="s">
        <v>1206</v>
      </c>
      <c r="F709" s="68" t="s">
        <v>16</v>
      </c>
      <c r="G709" s="6">
        <v>1869900</v>
      </c>
      <c r="H709" s="6" t="s">
        <v>13</v>
      </c>
      <c r="I709">
        <v>1869900</v>
      </c>
      <c r="J709" t="e">
        <f>+INDEX(Hoja2!A:K,MATCH('ALL PRODUCTS'!B709,Hoja2!B:B,0),6)</f>
        <v>#N/A</v>
      </c>
      <c r="K709" s="79" t="e">
        <f>+INDEX(Hoja2!A:K,MATCH('ALL PRODUCTS'!B709,Hoja2!B:B,0),5)</f>
        <v>#N/A</v>
      </c>
      <c r="L709" s="86">
        <v>3599800</v>
      </c>
      <c r="M709" s="86">
        <v>1799900</v>
      </c>
    </row>
    <row r="710" spans="1:13">
      <c r="A710" t="s">
        <v>2695</v>
      </c>
      <c r="B710" s="68" t="s">
        <v>1207</v>
      </c>
      <c r="C710" s="68"/>
      <c r="D710" s="9" t="s">
        <v>2230</v>
      </c>
      <c r="E710" s="68" t="s">
        <v>1208</v>
      </c>
      <c r="F710" s="68" t="s">
        <v>16</v>
      </c>
      <c r="G710" s="6">
        <v>309900</v>
      </c>
      <c r="H710" s="6" t="s">
        <v>13</v>
      </c>
      <c r="I710">
        <v>309900</v>
      </c>
      <c r="J710">
        <f>+INDEX(Hoja2!A:K,MATCH('ALL PRODUCTS'!B710,Hoja2!B:B,0),6)</f>
        <v>278910</v>
      </c>
      <c r="K710" s="79">
        <f>+INDEX(Hoja2!A:K,MATCH('ALL PRODUCTS'!B710,Hoja2!B:B,0),5)</f>
        <v>10</v>
      </c>
      <c r="L710" s="86">
        <v>659780</v>
      </c>
      <c r="M710" s="86">
        <v>299900</v>
      </c>
    </row>
    <row r="711" spans="1:13">
      <c r="A711" t="s">
        <v>2695</v>
      </c>
      <c r="B711" s="68" t="s">
        <v>1209</v>
      </c>
      <c r="C711" s="68"/>
      <c r="D711" s="9" t="s">
        <v>2019</v>
      </c>
      <c r="E711" s="68" t="s">
        <v>1210</v>
      </c>
      <c r="F711" s="68" t="s">
        <v>16</v>
      </c>
      <c r="G711" s="6">
        <v>2099900</v>
      </c>
      <c r="H711" s="6" t="s">
        <v>13</v>
      </c>
      <c r="I711">
        <v>2079900</v>
      </c>
      <c r="J711" t="e">
        <f>+INDEX(Hoja2!A:K,MATCH('ALL PRODUCTS'!B711,Hoja2!B:B,0),6)</f>
        <v>#N/A</v>
      </c>
      <c r="K711" s="79" t="e">
        <f>+INDEX(Hoja2!A:K,MATCH('ALL PRODUCTS'!B711,Hoja2!B:B,0),5)</f>
        <v>#N/A</v>
      </c>
      <c r="L711" s="86">
        <v>3999800</v>
      </c>
      <c r="M711" s="86">
        <v>1999900</v>
      </c>
    </row>
    <row r="712" spans="1:13">
      <c r="A712" t="s">
        <v>2695</v>
      </c>
      <c r="B712" s="68" t="s">
        <v>1211</v>
      </c>
      <c r="C712" s="68"/>
      <c r="D712" s="9" t="s">
        <v>1706</v>
      </c>
      <c r="E712" s="68" t="s">
        <v>1212</v>
      </c>
      <c r="F712" s="68" t="s">
        <v>16</v>
      </c>
      <c r="G712" s="6">
        <v>339900</v>
      </c>
      <c r="H712" s="6" t="s">
        <v>13</v>
      </c>
      <c r="I712">
        <v>269900</v>
      </c>
      <c r="J712">
        <f>+INDEX(Hoja2!A:K,MATCH('ALL PRODUCTS'!B712,Hoja2!B:B,0),6)</f>
        <v>329703</v>
      </c>
      <c r="K712" s="79">
        <f>+INDEX(Hoja2!A:K,MATCH('ALL PRODUCTS'!B712,Hoja2!B:B,0),5)</f>
        <v>3</v>
      </c>
      <c r="L712" s="86">
        <v>571780</v>
      </c>
      <c r="M712" s="86">
        <v>259900</v>
      </c>
    </row>
    <row r="713" spans="1:13">
      <c r="A713" t="s">
        <v>2695</v>
      </c>
      <c r="B713" s="68" t="s">
        <v>1213</v>
      </c>
      <c r="C713" s="68"/>
      <c r="D713" s="9" t="s">
        <v>2196</v>
      </c>
      <c r="E713" s="68" t="s">
        <v>1214</v>
      </c>
      <c r="F713" s="68" t="s">
        <v>16</v>
      </c>
      <c r="G713" s="6">
        <v>1869900</v>
      </c>
      <c r="H713" s="6" t="s">
        <v>13</v>
      </c>
      <c r="I713">
        <v>1869900</v>
      </c>
      <c r="J713" t="e">
        <f>+INDEX(Hoja2!A:K,MATCH('ALL PRODUCTS'!B713,Hoja2!B:B,0),6)</f>
        <v>#N/A</v>
      </c>
      <c r="K713" s="79" t="e">
        <f>+INDEX(Hoja2!A:K,MATCH('ALL PRODUCTS'!B713,Hoja2!B:B,0),5)</f>
        <v>#N/A</v>
      </c>
      <c r="L713" s="86">
        <v>3599800</v>
      </c>
      <c r="M713" s="86">
        <v>1799900</v>
      </c>
    </row>
    <row r="714" spans="1:13">
      <c r="A714" t="s">
        <v>2695</v>
      </c>
      <c r="B714" s="68" t="s">
        <v>1215</v>
      </c>
      <c r="C714" s="68"/>
      <c r="D714" s="9" t="s">
        <v>1708</v>
      </c>
      <c r="E714" s="68" t="s">
        <v>1216</v>
      </c>
      <c r="F714" s="68" t="s">
        <v>16</v>
      </c>
      <c r="G714" s="6">
        <v>339900</v>
      </c>
      <c r="H714" s="6" t="s">
        <v>13</v>
      </c>
      <c r="I714">
        <v>279900</v>
      </c>
      <c r="J714">
        <f>+INDEX(Hoja2!A:K,MATCH('ALL PRODUCTS'!B714,Hoja2!B:B,0),6)</f>
        <v>329703</v>
      </c>
      <c r="K714" s="79">
        <f>+INDEX(Hoja2!A:K,MATCH('ALL PRODUCTS'!B714,Hoja2!B:B,0),5)</f>
        <v>3</v>
      </c>
      <c r="L714" s="86">
        <v>593780</v>
      </c>
      <c r="M714" s="86">
        <v>269900</v>
      </c>
    </row>
    <row r="715" spans="1:13">
      <c r="A715" t="s">
        <v>2695</v>
      </c>
      <c r="B715" s="68" t="s">
        <v>1219</v>
      </c>
      <c r="C715" s="68"/>
      <c r="D715" s="9" t="s">
        <v>2231</v>
      </c>
      <c r="E715" s="68" t="s">
        <v>1220</v>
      </c>
      <c r="F715" s="68" t="s">
        <v>16</v>
      </c>
      <c r="G715" s="6">
        <v>309900</v>
      </c>
      <c r="H715" s="6" t="s">
        <v>13</v>
      </c>
      <c r="I715">
        <v>309900</v>
      </c>
      <c r="J715">
        <f>+INDEX(Hoja2!A:K,MATCH('ALL PRODUCTS'!B715,Hoja2!B:B,0),6)</f>
        <v>278910</v>
      </c>
      <c r="K715" s="79">
        <f>+INDEX(Hoja2!A:K,MATCH('ALL PRODUCTS'!B715,Hoja2!B:B,0),5)</f>
        <v>10</v>
      </c>
      <c r="L715" s="86">
        <v>659780</v>
      </c>
      <c r="M715" s="86">
        <v>299900</v>
      </c>
    </row>
    <row r="716" spans="1:13">
      <c r="A716" t="s">
        <v>2695</v>
      </c>
      <c r="B716" s="68" t="s">
        <v>1221</v>
      </c>
      <c r="C716" s="68"/>
      <c r="D716" s="9" t="s">
        <v>2017</v>
      </c>
      <c r="E716" s="68" t="s">
        <v>1222</v>
      </c>
      <c r="F716" s="68" t="s">
        <v>16</v>
      </c>
      <c r="G716" s="6">
        <v>2099900</v>
      </c>
      <c r="H716" s="6" t="s">
        <v>13</v>
      </c>
      <c r="I716">
        <v>2079900</v>
      </c>
      <c r="J716" t="e">
        <f>+INDEX(Hoja2!A:K,MATCH('ALL PRODUCTS'!B716,Hoja2!B:B,0),6)</f>
        <v>#N/A</v>
      </c>
      <c r="K716" s="79" t="e">
        <f>+INDEX(Hoja2!A:K,MATCH('ALL PRODUCTS'!B716,Hoja2!B:B,0),5)</f>
        <v>#N/A</v>
      </c>
      <c r="L716" s="86">
        <v>3999800</v>
      </c>
      <c r="M716" s="86">
        <v>1999900</v>
      </c>
    </row>
    <row r="717" spans="1:13">
      <c r="A717" t="s">
        <v>2695</v>
      </c>
      <c r="B717" s="68" t="s">
        <v>1223</v>
      </c>
      <c r="C717" s="68"/>
      <c r="D717" s="9" t="s">
        <v>2213</v>
      </c>
      <c r="E717" s="68" t="s">
        <v>1224</v>
      </c>
      <c r="F717" s="68" t="s">
        <v>16</v>
      </c>
      <c r="G717" s="6">
        <v>1449900</v>
      </c>
      <c r="H717" s="6" t="s">
        <v>13</v>
      </c>
      <c r="I717">
        <v>1449900</v>
      </c>
      <c r="J717" t="e">
        <f>+INDEX(Hoja2!A:K,MATCH('ALL PRODUCTS'!B717,Hoja2!B:B,0),6)</f>
        <v>#N/A</v>
      </c>
      <c r="K717" s="79" t="e">
        <f>+INDEX(Hoja2!A:K,MATCH('ALL PRODUCTS'!B717,Hoja2!B:B,0),5)</f>
        <v>#N/A</v>
      </c>
      <c r="L717" s="86">
        <v>2799800</v>
      </c>
      <c r="M717" s="86">
        <v>1399900</v>
      </c>
    </row>
    <row r="718" spans="1:13">
      <c r="A718" t="s">
        <v>2695</v>
      </c>
      <c r="B718" s="68" t="s">
        <v>1225</v>
      </c>
      <c r="C718" s="68"/>
      <c r="D718" s="9" t="s">
        <v>2193</v>
      </c>
      <c r="E718" s="68" t="s">
        <v>1226</v>
      </c>
      <c r="F718" s="68" t="s">
        <v>16</v>
      </c>
      <c r="G718" s="6">
        <v>1869900</v>
      </c>
      <c r="H718" s="6" t="s">
        <v>13</v>
      </c>
      <c r="I718">
        <v>1869900</v>
      </c>
      <c r="J718" t="e">
        <f>+INDEX(Hoja2!A:K,MATCH('ALL PRODUCTS'!B718,Hoja2!B:B,0),6)</f>
        <v>#N/A</v>
      </c>
      <c r="K718" s="79" t="e">
        <f>+INDEX(Hoja2!A:K,MATCH('ALL PRODUCTS'!B718,Hoja2!B:B,0),5)</f>
        <v>#N/A</v>
      </c>
      <c r="L718" s="86">
        <v>3599800</v>
      </c>
      <c r="M718" s="86">
        <v>1799900</v>
      </c>
    </row>
    <row r="719" spans="1:13">
      <c r="A719" t="s">
        <v>2695</v>
      </c>
      <c r="B719" s="68" t="s">
        <v>1227</v>
      </c>
      <c r="C719" s="68"/>
      <c r="D719" s="9" t="s">
        <v>2018</v>
      </c>
      <c r="E719" s="68" t="s">
        <v>1228</v>
      </c>
      <c r="F719" s="68" t="s">
        <v>16</v>
      </c>
      <c r="G719" s="6">
        <v>2099900</v>
      </c>
      <c r="H719" s="6" t="s">
        <v>13</v>
      </c>
      <c r="I719">
        <v>2079900</v>
      </c>
      <c r="J719" t="e">
        <f>+INDEX(Hoja2!A:K,MATCH('ALL PRODUCTS'!B719,Hoja2!B:B,0),6)</f>
        <v>#N/A</v>
      </c>
      <c r="K719" s="79" t="e">
        <f>+INDEX(Hoja2!A:K,MATCH('ALL PRODUCTS'!B719,Hoja2!B:B,0),5)</f>
        <v>#N/A</v>
      </c>
      <c r="L719" s="86">
        <v>3999800</v>
      </c>
      <c r="M719" s="86">
        <v>1999900</v>
      </c>
    </row>
    <row r="720" spans="1:13">
      <c r="A720" t="s">
        <v>2695</v>
      </c>
      <c r="B720" s="68" t="s">
        <v>1229</v>
      </c>
      <c r="C720" s="68"/>
      <c r="D720" s="9" t="s">
        <v>2183</v>
      </c>
      <c r="E720" s="68" t="s">
        <v>1230</v>
      </c>
      <c r="F720" s="68" t="s">
        <v>16</v>
      </c>
      <c r="G720" s="6">
        <v>2409900</v>
      </c>
      <c r="H720" s="6" t="s">
        <v>13</v>
      </c>
      <c r="I720">
        <v>2409900</v>
      </c>
      <c r="J720" t="e">
        <f>+INDEX(Hoja2!A:K,MATCH('ALL PRODUCTS'!B720,Hoja2!B:B,0),6)</f>
        <v>#N/A</v>
      </c>
      <c r="K720" s="79" t="e">
        <f>+INDEX(Hoja2!A:K,MATCH('ALL PRODUCTS'!B720,Hoja2!B:B,0),5)</f>
        <v>#N/A</v>
      </c>
      <c r="L720" s="86">
        <v>4639800</v>
      </c>
      <c r="M720" s="86">
        <v>2319900</v>
      </c>
    </row>
    <row r="721" spans="1:13">
      <c r="A721" t="s">
        <v>2695</v>
      </c>
      <c r="B721" s="68" t="s">
        <v>1231</v>
      </c>
      <c r="C721" s="68"/>
      <c r="D721" s="9" t="s">
        <v>2195</v>
      </c>
      <c r="E721" s="68" t="s">
        <v>1232</v>
      </c>
      <c r="F721" s="68" t="s">
        <v>16</v>
      </c>
      <c r="G721" s="6">
        <v>1869900</v>
      </c>
      <c r="H721" s="6" t="s">
        <v>13</v>
      </c>
      <c r="I721">
        <v>1869900</v>
      </c>
      <c r="J721" t="e">
        <f>+INDEX(Hoja2!A:K,MATCH('ALL PRODUCTS'!B721,Hoja2!B:B,0),6)</f>
        <v>#N/A</v>
      </c>
      <c r="K721" s="79" t="e">
        <f>+INDEX(Hoja2!A:K,MATCH('ALL PRODUCTS'!B721,Hoja2!B:B,0),5)</f>
        <v>#N/A</v>
      </c>
      <c r="L721" s="86">
        <v>3599800</v>
      </c>
      <c r="M721" s="86">
        <v>1799900</v>
      </c>
    </row>
    <row r="722" spans="1:13">
      <c r="A722" t="s">
        <v>2695</v>
      </c>
      <c r="B722" s="68" t="s">
        <v>1233</v>
      </c>
      <c r="C722" s="68"/>
      <c r="D722" s="9" t="s">
        <v>2203</v>
      </c>
      <c r="E722" s="68" t="s">
        <v>1234</v>
      </c>
      <c r="F722" s="68" t="s">
        <v>16</v>
      </c>
      <c r="G722" s="6">
        <v>1639900</v>
      </c>
      <c r="H722" s="6" t="s">
        <v>13</v>
      </c>
      <c r="I722">
        <v>1639900</v>
      </c>
      <c r="J722" t="e">
        <f>+INDEX(Hoja2!A:K,MATCH('ALL PRODUCTS'!B722,Hoja2!B:B,0),6)</f>
        <v>#N/A</v>
      </c>
      <c r="K722" s="79" t="e">
        <f>+INDEX(Hoja2!A:K,MATCH('ALL PRODUCTS'!B722,Hoja2!B:B,0),5)</f>
        <v>#N/A</v>
      </c>
      <c r="L722" s="86">
        <v>3159800</v>
      </c>
      <c r="M722" s="86">
        <v>1579900</v>
      </c>
    </row>
    <row r="723" spans="1:13">
      <c r="A723" t="s">
        <v>2695</v>
      </c>
      <c r="B723" s="68" t="s">
        <v>1235</v>
      </c>
      <c r="C723" s="68"/>
      <c r="D723" s="9" t="s">
        <v>2202</v>
      </c>
      <c r="E723" s="68" t="s">
        <v>1236</v>
      </c>
      <c r="F723" s="68" t="s">
        <v>16</v>
      </c>
      <c r="G723" s="6">
        <v>1639900</v>
      </c>
      <c r="H723" s="6" t="s">
        <v>13</v>
      </c>
      <c r="I723">
        <v>1609900</v>
      </c>
      <c r="J723" t="e">
        <f>+INDEX(Hoja2!A:K,MATCH('ALL PRODUCTS'!B723,Hoja2!B:B,0),6)</f>
        <v>#N/A</v>
      </c>
      <c r="K723" s="79" t="e">
        <f>+INDEX(Hoja2!A:K,MATCH('ALL PRODUCTS'!B723,Hoja2!B:B,0),5)</f>
        <v>#N/A</v>
      </c>
      <c r="L723" s="86">
        <v>3099800</v>
      </c>
      <c r="M723" s="86">
        <v>1549900</v>
      </c>
    </row>
    <row r="724" spans="1:13">
      <c r="A724" t="s">
        <v>2695</v>
      </c>
      <c r="B724" s="68" t="s">
        <v>1237</v>
      </c>
      <c r="C724" s="68"/>
      <c r="D724" s="9" t="s">
        <v>2204</v>
      </c>
      <c r="E724" s="68" t="s">
        <v>1238</v>
      </c>
      <c r="F724" s="68" t="s">
        <v>16</v>
      </c>
      <c r="G724" s="6">
        <v>1639900</v>
      </c>
      <c r="H724" s="6" t="s">
        <v>13</v>
      </c>
      <c r="I724">
        <v>1639900</v>
      </c>
      <c r="J724" t="e">
        <f>+INDEX(Hoja2!A:K,MATCH('ALL PRODUCTS'!B724,Hoja2!B:B,0),6)</f>
        <v>#N/A</v>
      </c>
      <c r="K724" s="79" t="e">
        <f>+INDEX(Hoja2!A:K,MATCH('ALL PRODUCTS'!B724,Hoja2!B:B,0),5)</f>
        <v>#N/A</v>
      </c>
      <c r="L724" s="86">
        <v>3159800</v>
      </c>
      <c r="M724" s="86">
        <v>1579900</v>
      </c>
    </row>
    <row r="725" spans="1:13">
      <c r="A725" t="s">
        <v>2695</v>
      </c>
      <c r="B725" s="68" t="s">
        <v>1239</v>
      </c>
      <c r="C725" s="68"/>
      <c r="D725" s="9" t="s">
        <v>1711</v>
      </c>
      <c r="E725" s="68" t="s">
        <v>1240</v>
      </c>
      <c r="F725" s="68" t="s">
        <v>16</v>
      </c>
      <c r="G725" s="6">
        <v>339900</v>
      </c>
      <c r="H725" s="6" t="s">
        <v>13</v>
      </c>
      <c r="I725">
        <v>279900</v>
      </c>
      <c r="J725">
        <f>+INDEX(Hoja2!A:K,MATCH('ALL PRODUCTS'!B725,Hoja2!B:B,0),6)</f>
        <v>329703</v>
      </c>
      <c r="K725" s="79">
        <f>+INDEX(Hoja2!A:K,MATCH('ALL PRODUCTS'!B725,Hoja2!B:B,0),5)</f>
        <v>3</v>
      </c>
      <c r="L725" s="86">
        <v>593780</v>
      </c>
      <c r="M725" s="86">
        <v>269900</v>
      </c>
    </row>
    <row r="726" spans="1:13">
      <c r="A726" t="s">
        <v>2695</v>
      </c>
      <c r="B726" s="68" t="s">
        <v>1241</v>
      </c>
      <c r="C726" s="68"/>
      <c r="D726" s="9" t="s">
        <v>2215</v>
      </c>
      <c r="E726" s="68" t="s">
        <v>1242</v>
      </c>
      <c r="F726" s="68" t="s">
        <v>16</v>
      </c>
      <c r="G726" s="6">
        <v>1969900</v>
      </c>
      <c r="H726" s="6" t="s">
        <v>13</v>
      </c>
      <c r="I726">
        <v>1969900</v>
      </c>
      <c r="J726" t="e">
        <f>+INDEX(Hoja2!A:K,MATCH('ALL PRODUCTS'!B726,Hoja2!B:B,0),6)</f>
        <v>#N/A</v>
      </c>
      <c r="K726" s="79" t="e">
        <f>+INDEX(Hoja2!A:K,MATCH('ALL PRODUCTS'!B726,Hoja2!B:B,0),5)</f>
        <v>#N/A</v>
      </c>
      <c r="L726" s="86">
        <v>3799800</v>
      </c>
      <c r="M726" s="86">
        <v>1899900</v>
      </c>
    </row>
    <row r="727" spans="1:13">
      <c r="A727" t="s">
        <v>2695</v>
      </c>
      <c r="B727" s="68" t="s">
        <v>1243</v>
      </c>
      <c r="C727" s="68"/>
      <c r="D727" s="9" t="s">
        <v>2206</v>
      </c>
      <c r="E727" s="68" t="s">
        <v>1244</v>
      </c>
      <c r="F727" s="68" t="s">
        <v>16</v>
      </c>
      <c r="G727" s="6">
        <v>1249900</v>
      </c>
      <c r="H727" s="6" t="s">
        <v>13</v>
      </c>
      <c r="I727">
        <v>1249900</v>
      </c>
      <c r="J727" t="e">
        <f>+INDEX(Hoja2!A:K,MATCH('ALL PRODUCTS'!B727,Hoja2!B:B,0),6)</f>
        <v>#N/A</v>
      </c>
      <c r="K727" s="79" t="e">
        <f>+INDEX(Hoja2!A:K,MATCH('ALL PRODUCTS'!B727,Hoja2!B:B,0),5)</f>
        <v>#N/A</v>
      </c>
      <c r="L727" s="86">
        <v>2399800</v>
      </c>
      <c r="M727" s="86">
        <v>1199900</v>
      </c>
    </row>
    <row r="728" spans="1:13">
      <c r="A728" t="s">
        <v>2695</v>
      </c>
      <c r="B728" s="68" t="s">
        <v>1245</v>
      </c>
      <c r="C728" s="68"/>
      <c r="D728" s="9" t="s">
        <v>2210</v>
      </c>
      <c r="E728" s="68" t="s">
        <v>1246</v>
      </c>
      <c r="F728" s="68" t="s">
        <v>16</v>
      </c>
      <c r="G728" s="6">
        <v>1249900</v>
      </c>
      <c r="H728" s="6" t="s">
        <v>13</v>
      </c>
      <c r="I728">
        <v>1249900</v>
      </c>
      <c r="J728" t="e">
        <f>+INDEX(Hoja2!A:K,MATCH('ALL PRODUCTS'!B728,Hoja2!B:B,0),6)</f>
        <v>#N/A</v>
      </c>
      <c r="K728" s="79" t="e">
        <f>+INDEX(Hoja2!A:K,MATCH('ALL PRODUCTS'!B728,Hoja2!B:B,0),5)</f>
        <v>#N/A</v>
      </c>
      <c r="L728" s="86">
        <v>2399800</v>
      </c>
      <c r="M728" s="86">
        <v>1199900</v>
      </c>
    </row>
    <row r="729" spans="1:13">
      <c r="A729" t="s">
        <v>2695</v>
      </c>
      <c r="B729" s="68" t="s">
        <v>1247</v>
      </c>
      <c r="C729" s="68"/>
      <c r="D729" s="9" t="s">
        <v>2205</v>
      </c>
      <c r="E729" s="68" t="s">
        <v>1248</v>
      </c>
      <c r="F729" s="68" t="s">
        <v>16</v>
      </c>
      <c r="G729" s="6">
        <v>1639900</v>
      </c>
      <c r="H729" s="6" t="s">
        <v>13</v>
      </c>
      <c r="I729">
        <v>1469900</v>
      </c>
      <c r="J729" t="e">
        <f>+INDEX(Hoja2!A:K,MATCH('ALL PRODUCTS'!B729,Hoja2!B:B,0),6)</f>
        <v>#N/A</v>
      </c>
      <c r="K729" s="79" t="e">
        <f>+INDEX(Hoja2!A:K,MATCH('ALL PRODUCTS'!B729,Hoja2!B:B,0),5)</f>
        <v>#N/A</v>
      </c>
      <c r="L729" s="86">
        <v>2839800</v>
      </c>
      <c r="M729" s="86">
        <v>1419900</v>
      </c>
    </row>
    <row r="730" spans="1:13">
      <c r="A730" t="s">
        <v>2695</v>
      </c>
      <c r="B730" s="68" t="s">
        <v>1249</v>
      </c>
      <c r="C730" s="68"/>
      <c r="D730" s="9" t="s">
        <v>1710</v>
      </c>
      <c r="E730" s="68" t="s">
        <v>1250</v>
      </c>
      <c r="F730" s="68" t="s">
        <v>16</v>
      </c>
      <c r="G730" s="6">
        <v>339900</v>
      </c>
      <c r="H730" s="6" t="s">
        <v>13</v>
      </c>
      <c r="I730">
        <v>269900</v>
      </c>
      <c r="J730">
        <f>+INDEX(Hoja2!A:K,MATCH('ALL PRODUCTS'!B730,Hoja2!B:B,0),6)</f>
        <v>329703</v>
      </c>
      <c r="K730" s="79">
        <f>+INDEX(Hoja2!A:K,MATCH('ALL PRODUCTS'!B730,Hoja2!B:B,0),5)</f>
        <v>3</v>
      </c>
      <c r="L730" s="86">
        <v>571780</v>
      </c>
      <c r="M730" s="86">
        <v>259900</v>
      </c>
    </row>
    <row r="731" spans="1:13">
      <c r="A731" t="s">
        <v>2695</v>
      </c>
      <c r="B731" s="68" t="s">
        <v>1251</v>
      </c>
      <c r="C731" s="68"/>
      <c r="D731" s="9" t="s">
        <v>2208</v>
      </c>
      <c r="E731" s="68" t="s">
        <v>1252</v>
      </c>
      <c r="F731" s="68" t="s">
        <v>16</v>
      </c>
      <c r="G731" s="6">
        <v>1249900</v>
      </c>
      <c r="H731" s="6" t="s">
        <v>13</v>
      </c>
      <c r="I731">
        <v>1249900</v>
      </c>
      <c r="J731" t="e">
        <f>+INDEX(Hoja2!A:K,MATCH('ALL PRODUCTS'!B731,Hoja2!B:B,0),6)</f>
        <v>#N/A</v>
      </c>
      <c r="K731" s="79" t="e">
        <f>+INDEX(Hoja2!A:K,MATCH('ALL PRODUCTS'!B731,Hoja2!B:B,0),5)</f>
        <v>#N/A</v>
      </c>
      <c r="L731" s="86">
        <v>2399800</v>
      </c>
      <c r="M731" s="86">
        <v>1199900</v>
      </c>
    </row>
    <row r="732" spans="1:13">
      <c r="A732" t="s">
        <v>2695</v>
      </c>
      <c r="B732" s="68" t="s">
        <v>1253</v>
      </c>
      <c r="C732" s="68"/>
      <c r="D732" s="9" t="s">
        <v>2176</v>
      </c>
      <c r="E732" s="68" t="s">
        <v>1254</v>
      </c>
      <c r="F732" s="68" t="s">
        <v>16</v>
      </c>
      <c r="G732" s="6">
        <v>1269900</v>
      </c>
      <c r="H732" s="6" t="s">
        <v>13</v>
      </c>
      <c r="I732">
        <v>1269900</v>
      </c>
      <c r="J732" t="e">
        <f>+INDEX(Hoja2!A:K,MATCH('ALL PRODUCTS'!B732,Hoja2!B:B,0),6)</f>
        <v>#N/A</v>
      </c>
      <c r="K732" s="79" t="e">
        <f>+INDEX(Hoja2!A:K,MATCH('ALL PRODUCTS'!B732,Hoja2!B:B,0),5)</f>
        <v>#N/A</v>
      </c>
      <c r="L732" s="86">
        <v>2439800</v>
      </c>
      <c r="M732" s="86">
        <v>1219900</v>
      </c>
    </row>
    <row r="733" spans="1:13">
      <c r="A733" t="s">
        <v>2695</v>
      </c>
      <c r="B733" s="68" t="s">
        <v>1255</v>
      </c>
      <c r="C733" s="68"/>
      <c r="D733" s="9" t="s">
        <v>2225</v>
      </c>
      <c r="E733" s="68" t="s">
        <v>1256</v>
      </c>
      <c r="F733" s="68" t="s">
        <v>16</v>
      </c>
      <c r="G733" s="6">
        <v>279900</v>
      </c>
      <c r="H733" s="6" t="s">
        <v>13</v>
      </c>
      <c r="I733">
        <v>279900</v>
      </c>
      <c r="J733">
        <f>+INDEX(Hoja2!A:K,MATCH('ALL PRODUCTS'!B733,Hoja2!B:B,0),6)</f>
        <v>271503</v>
      </c>
      <c r="K733" s="79">
        <f>+INDEX(Hoja2!A:K,MATCH('ALL PRODUCTS'!B733,Hoja2!B:B,0),5)</f>
        <v>3</v>
      </c>
      <c r="L733" s="86">
        <v>593780</v>
      </c>
      <c r="M733" s="86">
        <v>269900</v>
      </c>
    </row>
    <row r="734" spans="1:13">
      <c r="A734" t="s">
        <v>2695</v>
      </c>
      <c r="B734" s="68" t="s">
        <v>1257</v>
      </c>
      <c r="C734" s="68"/>
      <c r="D734" s="9" t="s">
        <v>2072</v>
      </c>
      <c r="E734" s="68" t="s">
        <v>1258</v>
      </c>
      <c r="F734" s="68" t="s">
        <v>16</v>
      </c>
      <c r="G734" s="6">
        <v>509900</v>
      </c>
      <c r="H734" s="6" t="s">
        <v>13</v>
      </c>
      <c r="I734">
        <v>509900</v>
      </c>
      <c r="J734">
        <f>+INDEX(Hoja2!A:K,MATCH('ALL PRODUCTS'!B734,Hoja2!B:B,0),6)</f>
        <v>494603</v>
      </c>
      <c r="K734" s="79">
        <f>+INDEX(Hoja2!A:K,MATCH('ALL PRODUCTS'!B734,Hoja2!B:B,0),5)</f>
        <v>3</v>
      </c>
      <c r="L734" s="86">
        <v>1077780</v>
      </c>
      <c r="M734" s="86">
        <v>489900</v>
      </c>
    </row>
    <row r="735" spans="1:13">
      <c r="A735" t="s">
        <v>2695</v>
      </c>
      <c r="B735" s="68" t="s">
        <v>1261</v>
      </c>
      <c r="C735" s="68"/>
      <c r="D735" s="9" t="s">
        <v>2232</v>
      </c>
      <c r="E735" s="68" t="s">
        <v>1262</v>
      </c>
      <c r="F735" s="68" t="s">
        <v>16</v>
      </c>
      <c r="G735" s="6">
        <v>539900</v>
      </c>
      <c r="H735" s="6" t="s">
        <v>13</v>
      </c>
      <c r="I735">
        <v>539900</v>
      </c>
      <c r="J735">
        <f>+INDEX(Hoja2!A:K,MATCH('ALL PRODUCTS'!B735,Hoja2!B:B,0),6)</f>
        <v>523703</v>
      </c>
      <c r="K735" s="79">
        <f>+INDEX(Hoja2!A:K,MATCH('ALL PRODUCTS'!B735,Hoja2!B:B,0),5)</f>
        <v>3</v>
      </c>
      <c r="L735" s="86">
        <v>1143780</v>
      </c>
      <c r="M735" s="86">
        <v>519900</v>
      </c>
    </row>
    <row r="736" spans="1:13">
      <c r="A736" t="s">
        <v>2695</v>
      </c>
      <c r="B736" s="68" t="s">
        <v>1264</v>
      </c>
      <c r="C736" s="68"/>
      <c r="D736" s="9" t="s">
        <v>2177</v>
      </c>
      <c r="E736" s="68" t="s">
        <v>1265</v>
      </c>
      <c r="F736" s="68" t="s">
        <v>16</v>
      </c>
      <c r="G736" s="6">
        <v>1269900</v>
      </c>
      <c r="H736" s="6" t="s">
        <v>13</v>
      </c>
      <c r="I736">
        <v>1269900</v>
      </c>
      <c r="J736" t="e">
        <f>+INDEX(Hoja2!A:K,MATCH('ALL PRODUCTS'!B736,Hoja2!B:B,0),6)</f>
        <v>#N/A</v>
      </c>
      <c r="K736" s="79" t="e">
        <f>+INDEX(Hoja2!A:K,MATCH('ALL PRODUCTS'!B736,Hoja2!B:B,0),5)</f>
        <v>#N/A</v>
      </c>
      <c r="L736" s="86">
        <v>2439800</v>
      </c>
      <c r="M736" s="86">
        <v>1219900</v>
      </c>
    </row>
    <row r="737" spans="1:13">
      <c r="A737" t="s">
        <v>2695</v>
      </c>
      <c r="B737" s="68" t="s">
        <v>1266</v>
      </c>
      <c r="C737" s="68"/>
      <c r="D737" s="9" t="s">
        <v>2212</v>
      </c>
      <c r="E737" s="68" t="s">
        <v>1267</v>
      </c>
      <c r="F737" s="68" t="s">
        <v>16</v>
      </c>
      <c r="G737" s="6">
        <v>1449900</v>
      </c>
      <c r="H737" s="6" t="s">
        <v>13</v>
      </c>
      <c r="I737">
        <v>1449900</v>
      </c>
      <c r="J737" t="e">
        <f>+INDEX(Hoja2!A:K,MATCH('ALL PRODUCTS'!B737,Hoja2!B:B,0),6)</f>
        <v>#N/A</v>
      </c>
      <c r="K737" s="79" t="e">
        <f>+INDEX(Hoja2!A:K,MATCH('ALL PRODUCTS'!B737,Hoja2!B:B,0),5)</f>
        <v>#N/A</v>
      </c>
      <c r="L737" s="86">
        <v>2799800</v>
      </c>
      <c r="M737" s="86">
        <v>1399900</v>
      </c>
    </row>
    <row r="738" spans="1:13">
      <c r="A738" t="s">
        <v>2695</v>
      </c>
      <c r="B738" s="68" t="s">
        <v>1268</v>
      </c>
      <c r="C738" s="68"/>
      <c r="D738" s="9" t="s">
        <v>2217</v>
      </c>
      <c r="E738" s="68" t="s">
        <v>1269</v>
      </c>
      <c r="F738" s="68" t="s">
        <v>16</v>
      </c>
      <c r="G738" s="6">
        <v>1969900</v>
      </c>
      <c r="H738" s="6" t="s">
        <v>13</v>
      </c>
      <c r="I738">
        <v>1969900</v>
      </c>
      <c r="J738" t="e">
        <f>+INDEX(Hoja2!A:K,MATCH('ALL PRODUCTS'!B738,Hoja2!B:B,0),6)</f>
        <v>#N/A</v>
      </c>
      <c r="K738" s="79" t="e">
        <f>+INDEX(Hoja2!A:K,MATCH('ALL PRODUCTS'!B738,Hoja2!B:B,0),5)</f>
        <v>#N/A</v>
      </c>
      <c r="L738" s="86">
        <v>3799800</v>
      </c>
      <c r="M738" s="86">
        <v>1899900</v>
      </c>
    </row>
    <row r="739" spans="1:13">
      <c r="A739" t="s">
        <v>2695</v>
      </c>
      <c r="B739" s="68" t="s">
        <v>1270</v>
      </c>
      <c r="C739" s="68"/>
      <c r="D739" s="9" t="s">
        <v>2201</v>
      </c>
      <c r="E739" s="68" t="s">
        <v>1271</v>
      </c>
      <c r="F739" s="68" t="s">
        <v>16</v>
      </c>
      <c r="G739" s="6">
        <v>1639900</v>
      </c>
      <c r="H739" s="6" t="s">
        <v>13</v>
      </c>
      <c r="I739">
        <v>1639900</v>
      </c>
      <c r="J739" t="e">
        <f>+INDEX(Hoja2!A:K,MATCH('ALL PRODUCTS'!B739,Hoja2!B:B,0),6)</f>
        <v>#N/A</v>
      </c>
      <c r="K739" s="79" t="e">
        <f>+INDEX(Hoja2!A:K,MATCH('ALL PRODUCTS'!B739,Hoja2!B:B,0),5)</f>
        <v>#N/A</v>
      </c>
      <c r="L739" s="86">
        <v>3159800</v>
      </c>
      <c r="M739" s="86">
        <v>1579900</v>
      </c>
    </row>
    <row r="740" spans="1:13">
      <c r="A740" t="s">
        <v>2695</v>
      </c>
      <c r="B740" s="68" t="s">
        <v>1272</v>
      </c>
      <c r="C740" s="68"/>
      <c r="D740" s="9" t="s">
        <v>1831</v>
      </c>
      <c r="E740" s="68" t="s">
        <v>1273</v>
      </c>
      <c r="F740" s="68" t="s">
        <v>16</v>
      </c>
      <c r="G740" s="6">
        <v>3019900</v>
      </c>
      <c r="H740" s="6" t="s">
        <v>13</v>
      </c>
      <c r="I740">
        <v>3019900</v>
      </c>
      <c r="J740" t="e">
        <f>+INDEX(Hoja2!A:K,MATCH('ALL PRODUCTS'!B740,Hoja2!B:B,0),6)</f>
        <v>#N/A</v>
      </c>
      <c r="K740" s="79" t="e">
        <f>+INDEX(Hoja2!A:K,MATCH('ALL PRODUCTS'!B740,Hoja2!B:B,0),5)</f>
        <v>#N/A</v>
      </c>
      <c r="L740" s="86">
        <v>5799800</v>
      </c>
      <c r="M740" s="86">
        <v>2899900</v>
      </c>
    </row>
    <row r="741" spans="1:13">
      <c r="A741" t="s">
        <v>2695</v>
      </c>
      <c r="B741" s="68" t="s">
        <v>1274</v>
      </c>
      <c r="C741" s="68"/>
      <c r="D741" s="9" t="s">
        <v>1769</v>
      </c>
      <c r="E741" s="68" t="s">
        <v>1275</v>
      </c>
      <c r="F741" s="68" t="s">
        <v>16</v>
      </c>
      <c r="G741" s="6">
        <v>459900</v>
      </c>
      <c r="H741" s="6" t="s">
        <v>13</v>
      </c>
      <c r="I741">
        <v>239900</v>
      </c>
      <c r="J741">
        <f>+INDEX(Hoja2!A:K,MATCH('ALL PRODUCTS'!B741,Hoja2!B:B,0),6)</f>
        <v>446103</v>
      </c>
      <c r="K741" s="79">
        <f>+INDEX(Hoja2!A:K,MATCH('ALL PRODUCTS'!B741,Hoja2!B:B,0),5)</f>
        <v>3</v>
      </c>
      <c r="L741" s="86">
        <v>989780.00000000012</v>
      </c>
      <c r="M741" s="86">
        <v>449900</v>
      </c>
    </row>
    <row r="742" spans="1:13">
      <c r="A742" t="s">
        <v>2695</v>
      </c>
      <c r="B742" s="68" t="s">
        <v>1276</v>
      </c>
      <c r="C742" s="68"/>
      <c r="D742" s="9" t="s">
        <v>1680</v>
      </c>
      <c r="E742" s="68" t="s">
        <v>1277</v>
      </c>
      <c r="F742" s="68" t="s">
        <v>16</v>
      </c>
      <c r="G742" s="6">
        <v>989900</v>
      </c>
      <c r="H742" s="6" t="s">
        <v>13</v>
      </c>
      <c r="I742">
        <v>789900</v>
      </c>
      <c r="J742">
        <f>+INDEX(Hoja2!A:K,MATCH('ALL PRODUCTS'!B742,Hoja2!B:B,0),6)</f>
        <v>960203</v>
      </c>
      <c r="K742" s="79">
        <f>+INDEX(Hoja2!A:K,MATCH('ALL PRODUCTS'!B742,Hoja2!B:B,0),5)</f>
        <v>3</v>
      </c>
      <c r="L742" s="86">
        <v>1671780.0000000002</v>
      </c>
      <c r="M742" s="86">
        <v>759900</v>
      </c>
    </row>
    <row r="743" spans="1:13">
      <c r="A743" t="s">
        <v>2695</v>
      </c>
      <c r="B743" s="68" t="s">
        <v>1280</v>
      </c>
      <c r="C743" s="68"/>
      <c r="D743" s="9" t="s">
        <v>1687</v>
      </c>
      <c r="E743" s="68" t="s">
        <v>1281</v>
      </c>
      <c r="F743" s="68" t="s">
        <v>16</v>
      </c>
      <c r="G743" s="6">
        <v>289900</v>
      </c>
      <c r="H743" s="6" t="s">
        <v>13</v>
      </c>
      <c r="I743">
        <v>289900</v>
      </c>
      <c r="J743">
        <f>+INDEX(Hoja2!A:K,MATCH('ALL PRODUCTS'!B743,Hoja2!B:B,0),6)</f>
        <v>281203</v>
      </c>
      <c r="K743" s="79">
        <f>+INDEX(Hoja2!A:K,MATCH('ALL PRODUCTS'!B743,Hoja2!B:B,0),5)</f>
        <v>3</v>
      </c>
      <c r="L743" s="86">
        <v>615780</v>
      </c>
      <c r="M743" s="86">
        <v>279900</v>
      </c>
    </row>
    <row r="744" spans="1:13">
      <c r="A744" t="s">
        <v>2695</v>
      </c>
      <c r="B744" s="68" t="s">
        <v>8568</v>
      </c>
      <c r="C744" s="68"/>
      <c r="D744" s="9" t="s">
        <v>2290</v>
      </c>
      <c r="E744" s="68" t="s">
        <v>8569</v>
      </c>
      <c r="F744" s="68" t="s">
        <v>16</v>
      </c>
      <c r="G744" s="6">
        <v>349900</v>
      </c>
      <c r="H744" s="6" t="s">
        <v>13</v>
      </c>
      <c r="I744">
        <v>349900</v>
      </c>
      <c r="J744" t="e">
        <f>+INDEX(Hoja2!A:K,MATCH('ALL PRODUCTS'!B744,Hoja2!B:B,0),6)</f>
        <v>#N/A</v>
      </c>
      <c r="K744" s="79" t="e">
        <f>+INDEX(Hoja2!A:K,MATCH('ALL PRODUCTS'!B744,Hoja2!B:B,0),5)</f>
        <v>#N/A</v>
      </c>
      <c r="L744" s="86">
        <v>747780.00000000012</v>
      </c>
      <c r="M744" s="86">
        <v>339900</v>
      </c>
    </row>
    <row r="745" spans="1:13">
      <c r="A745" t="s">
        <v>2695</v>
      </c>
      <c r="B745" s="68" t="s">
        <v>8572</v>
      </c>
      <c r="C745" s="68"/>
      <c r="D745" s="9"/>
      <c r="E745" s="68" t="s">
        <v>8573</v>
      </c>
      <c r="F745" s="68" t="s">
        <v>16</v>
      </c>
      <c r="G745" s="6">
        <v>254900</v>
      </c>
      <c r="H745" s="6" t="s">
        <v>13</v>
      </c>
      <c r="I745">
        <v>254900</v>
      </c>
      <c r="J745" t="e">
        <f>+INDEX(Hoja2!A:K,MATCH('ALL PRODUCTS'!B745,Hoja2!B:B,0),6)</f>
        <v>#N/A</v>
      </c>
      <c r="K745" s="79" t="e">
        <f>+INDEX(Hoja2!A:K,MATCH('ALL PRODUCTS'!B745,Hoja2!B:B,0),5)</f>
        <v>#N/A</v>
      </c>
      <c r="L745" s="86" t="e">
        <v>#N/A</v>
      </c>
      <c r="M745" s="86" t="e">
        <v>#N/A</v>
      </c>
    </row>
    <row r="746" spans="1:13">
      <c r="A746" t="s">
        <v>2695</v>
      </c>
      <c r="B746" s="68" t="s">
        <v>8574</v>
      </c>
      <c r="C746" s="68"/>
      <c r="D746" s="9" t="s">
        <v>2287</v>
      </c>
      <c r="E746" s="68" t="s">
        <v>8575</v>
      </c>
      <c r="F746" s="68" t="s">
        <v>16</v>
      </c>
      <c r="G746" s="6">
        <v>359900</v>
      </c>
      <c r="H746" s="6" t="s">
        <v>13</v>
      </c>
      <c r="I746">
        <v>359900</v>
      </c>
      <c r="J746" t="e">
        <f>+INDEX(Hoja2!A:K,MATCH('ALL PRODUCTS'!B746,Hoja2!B:B,0),6)</f>
        <v>#N/A</v>
      </c>
      <c r="K746" s="79" t="e">
        <f>+INDEX(Hoja2!A:K,MATCH('ALL PRODUCTS'!B746,Hoja2!B:B,0),5)</f>
        <v>#N/A</v>
      </c>
      <c r="L746" s="86">
        <v>699800</v>
      </c>
      <c r="M746" s="86">
        <v>349900</v>
      </c>
    </row>
    <row r="747" spans="1:13">
      <c r="A747" t="s">
        <v>2695</v>
      </c>
      <c r="B747" s="68" t="s">
        <v>8576</v>
      </c>
      <c r="C747" s="68"/>
      <c r="D747" s="9" t="s">
        <v>1810</v>
      </c>
      <c r="E747" s="68" t="s">
        <v>382</v>
      </c>
      <c r="F747" s="68" t="s">
        <v>16</v>
      </c>
      <c r="G747" s="6">
        <v>349900</v>
      </c>
      <c r="H747" s="6" t="s">
        <v>13</v>
      </c>
      <c r="I747">
        <v>349900</v>
      </c>
      <c r="J747" t="e">
        <f>+INDEX(Hoja2!A:K,MATCH('ALL PRODUCTS'!B747,Hoja2!B:B,0),6)</f>
        <v>#N/A</v>
      </c>
      <c r="K747" s="79" t="e">
        <f>+INDEX(Hoja2!A:K,MATCH('ALL PRODUCTS'!B747,Hoja2!B:B,0),5)</f>
        <v>#N/A</v>
      </c>
      <c r="L747" s="86" t="e">
        <v>#N/A</v>
      </c>
      <c r="M747" s="86" t="e">
        <v>#N/A</v>
      </c>
    </row>
    <row r="748" spans="1:13">
      <c r="A748" t="s">
        <v>2695</v>
      </c>
      <c r="B748" s="68" t="s">
        <v>14603</v>
      </c>
      <c r="C748" s="68"/>
      <c r="D748" s="9" t="s">
        <v>1798</v>
      </c>
      <c r="E748" s="68" t="s">
        <v>14604</v>
      </c>
      <c r="F748" s="68" t="s">
        <v>16</v>
      </c>
      <c r="G748" s="6">
        <v>399900</v>
      </c>
      <c r="H748" s="6" t="s">
        <v>13</v>
      </c>
      <c r="I748">
        <v>389900</v>
      </c>
      <c r="J748">
        <f>+INDEX(Hoja2!A:K,MATCH('ALL PRODUCTS'!B748,Hoja2!B:B,0),6)</f>
        <v>387903</v>
      </c>
      <c r="K748" s="79">
        <f>+INDEX(Hoja2!A:K,MATCH('ALL PRODUCTS'!B748,Hoja2!B:B,0),5)</f>
        <v>3</v>
      </c>
      <c r="L748" s="86">
        <v>835780.00000000012</v>
      </c>
      <c r="M748" s="86">
        <v>379900</v>
      </c>
    </row>
    <row r="749" spans="1:13">
      <c r="A749" t="s">
        <v>2695</v>
      </c>
      <c r="B749" s="68" t="s">
        <v>14605</v>
      </c>
      <c r="C749" s="68"/>
      <c r="D749" s="9" t="s">
        <v>2512</v>
      </c>
      <c r="E749" s="68" t="s">
        <v>14606</v>
      </c>
      <c r="F749" s="68" t="s">
        <v>16</v>
      </c>
      <c r="G749" s="6">
        <v>599900</v>
      </c>
      <c r="H749" s="6" t="s">
        <v>13</v>
      </c>
      <c r="I749">
        <v>599900</v>
      </c>
      <c r="J749">
        <f>+INDEX(Hoja2!A:K,MATCH('ALL PRODUCTS'!B749,Hoja2!B:B,0),6)</f>
        <v>539910</v>
      </c>
      <c r="K749" s="79">
        <f>+INDEX(Hoja2!A:K,MATCH('ALL PRODUCTS'!B749,Hoja2!B:B,0),5)</f>
        <v>10</v>
      </c>
      <c r="L749" s="86">
        <v>1275780</v>
      </c>
      <c r="M749" s="86">
        <v>579900</v>
      </c>
    </row>
    <row r="750" spans="1:13">
      <c r="A750" t="s">
        <v>2695</v>
      </c>
      <c r="B750" s="68" t="s">
        <v>14607</v>
      </c>
      <c r="C750" s="68"/>
      <c r="D750" s="9" t="s">
        <v>1747</v>
      </c>
      <c r="E750" s="68" t="s">
        <v>14608</v>
      </c>
      <c r="F750" s="68" t="s">
        <v>16</v>
      </c>
      <c r="G750" s="6">
        <v>709900</v>
      </c>
      <c r="H750" s="6" t="s">
        <v>13</v>
      </c>
      <c r="I750">
        <v>709900</v>
      </c>
      <c r="J750">
        <f>+INDEX(Hoja2!A:K,MATCH('ALL PRODUCTS'!B750,Hoja2!B:B,0),6)</f>
        <v>688603</v>
      </c>
      <c r="K750" s="79">
        <f>+INDEX(Hoja2!A:K,MATCH('ALL PRODUCTS'!B750,Hoja2!B:B,0),5)</f>
        <v>3</v>
      </c>
      <c r="L750" s="86">
        <v>1517780.0000000002</v>
      </c>
      <c r="M750" s="86">
        <v>689900</v>
      </c>
    </row>
    <row r="751" spans="1:13">
      <c r="A751" t="s">
        <v>2695</v>
      </c>
      <c r="B751" s="68" t="s">
        <v>14609</v>
      </c>
      <c r="C751" s="68"/>
      <c r="D751" s="9" t="s">
        <v>1797</v>
      </c>
      <c r="E751" s="68" t="s">
        <v>14610</v>
      </c>
      <c r="F751" s="68" t="s">
        <v>16</v>
      </c>
      <c r="G751" s="6">
        <v>399900</v>
      </c>
      <c r="H751" s="6" t="s">
        <v>13</v>
      </c>
      <c r="I751">
        <v>399900</v>
      </c>
      <c r="J751">
        <f>+INDEX(Hoja2!A:K,MATCH('ALL PRODUCTS'!B751,Hoja2!B:B,0),6)</f>
        <v>387903</v>
      </c>
      <c r="K751" s="79">
        <f>+INDEX(Hoja2!A:K,MATCH('ALL PRODUCTS'!B751,Hoja2!B:B,0),5)</f>
        <v>3</v>
      </c>
      <c r="L751" s="86">
        <v>857780.00000000012</v>
      </c>
      <c r="M751" s="86">
        <v>389900</v>
      </c>
    </row>
    <row r="752" spans="1:13">
      <c r="A752" t="s">
        <v>2695</v>
      </c>
      <c r="B752" s="68" t="s">
        <v>14611</v>
      </c>
      <c r="C752" s="68"/>
      <c r="D752" s="9" t="s">
        <v>2561</v>
      </c>
      <c r="E752" s="68" t="s">
        <v>14612</v>
      </c>
      <c r="F752" s="68" t="s">
        <v>16</v>
      </c>
      <c r="G752" s="6">
        <v>369900</v>
      </c>
      <c r="H752" s="6" t="s">
        <v>13</v>
      </c>
      <c r="I752" s="6">
        <v>369900</v>
      </c>
      <c r="J752">
        <f>+INDEX(Hoja2!A:K,MATCH('ALL PRODUCTS'!B752,Hoja2!B:B,0),6)</f>
        <v>332910</v>
      </c>
      <c r="K752" s="79">
        <f>+INDEX(Hoja2!A:K,MATCH('ALL PRODUCTS'!B752,Hoja2!B:B,0),5)</f>
        <v>10</v>
      </c>
      <c r="L752" s="86">
        <v>791780.00000000012</v>
      </c>
      <c r="M752" s="86">
        <v>359900</v>
      </c>
    </row>
    <row r="753" spans="1:13">
      <c r="A753" t="s">
        <v>2695</v>
      </c>
      <c r="B753" s="68" t="s">
        <v>14613</v>
      </c>
      <c r="C753" s="68"/>
      <c r="D753" s="9" t="s">
        <v>2221</v>
      </c>
      <c r="E753" s="68" t="s">
        <v>14614</v>
      </c>
      <c r="F753" s="68" t="s">
        <v>16</v>
      </c>
      <c r="G753" s="6">
        <v>279900</v>
      </c>
      <c r="H753" s="6" t="s">
        <v>13</v>
      </c>
      <c r="I753">
        <v>279900</v>
      </c>
      <c r="J753">
        <f>+INDEX(Hoja2!A:K,MATCH('ALL PRODUCTS'!B753,Hoja2!B:B,0),6)</f>
        <v>271503</v>
      </c>
      <c r="K753" s="79">
        <f>+INDEX(Hoja2!A:K,MATCH('ALL PRODUCTS'!B753,Hoja2!B:B,0),5)</f>
        <v>3</v>
      </c>
      <c r="L753" s="86">
        <v>593780</v>
      </c>
      <c r="M753" s="86">
        <v>269900</v>
      </c>
    </row>
    <row r="754" spans="1:13">
      <c r="A754" t="s">
        <v>2695</v>
      </c>
      <c r="B754" s="68" t="s">
        <v>14615</v>
      </c>
      <c r="C754" s="68"/>
      <c r="D754" s="9" t="s">
        <v>1845</v>
      </c>
      <c r="E754" s="68" t="s">
        <v>458</v>
      </c>
      <c r="F754" s="68" t="s">
        <v>16</v>
      </c>
      <c r="G754" s="6">
        <v>349900</v>
      </c>
      <c r="H754" s="6" t="s">
        <v>13</v>
      </c>
      <c r="I754">
        <v>349900</v>
      </c>
      <c r="J754" t="e">
        <f>+INDEX(Hoja2!A:K,MATCH('ALL PRODUCTS'!B754,Hoja2!B:B,0),6)</f>
        <v>#N/A</v>
      </c>
      <c r="K754" s="79" t="e">
        <f>+INDEX(Hoja2!A:K,MATCH('ALL PRODUCTS'!B754,Hoja2!B:B,0),5)</f>
        <v>#N/A</v>
      </c>
      <c r="L754" s="86">
        <v>747780.00000000012</v>
      </c>
      <c r="M754" s="86">
        <v>339900</v>
      </c>
    </row>
    <row r="755" spans="1:13">
      <c r="A755" t="s">
        <v>2695</v>
      </c>
      <c r="B755" s="68" t="s">
        <v>14616</v>
      </c>
      <c r="C755" s="68"/>
      <c r="D755" s="9" t="s">
        <v>2015</v>
      </c>
      <c r="E755" s="68" t="s">
        <v>14617</v>
      </c>
      <c r="F755" s="68" t="s">
        <v>16</v>
      </c>
      <c r="G755" s="6">
        <v>2099900</v>
      </c>
      <c r="H755" s="6" t="s">
        <v>13</v>
      </c>
      <c r="I755">
        <v>2079900</v>
      </c>
      <c r="J755" t="e">
        <f>+INDEX(Hoja2!A:K,MATCH('ALL PRODUCTS'!B755,Hoja2!B:B,0),6)</f>
        <v>#N/A</v>
      </c>
      <c r="K755" s="79" t="e">
        <f>+INDEX(Hoja2!A:K,MATCH('ALL PRODUCTS'!B755,Hoja2!B:B,0),5)</f>
        <v>#N/A</v>
      </c>
      <c r="L755" s="86">
        <v>3999800</v>
      </c>
      <c r="M755" s="86">
        <v>1999900</v>
      </c>
    </row>
    <row r="756" spans="1:13">
      <c r="A756" t="s">
        <v>2695</v>
      </c>
      <c r="B756" s="68" t="s">
        <v>14618</v>
      </c>
      <c r="C756" s="68"/>
      <c r="D756" s="9" t="s">
        <v>2292</v>
      </c>
      <c r="E756" s="68" t="s">
        <v>14619</v>
      </c>
      <c r="F756" s="68" t="s">
        <v>16</v>
      </c>
      <c r="G756" s="6">
        <v>229900</v>
      </c>
      <c r="H756" s="6" t="s">
        <v>13</v>
      </c>
      <c r="I756" s="6">
        <v>229900</v>
      </c>
      <c r="J756">
        <f>+INDEX(Hoja2!A:K,MATCH('ALL PRODUCTS'!B756,Hoja2!B:B,0),6)</f>
        <v>206910</v>
      </c>
      <c r="K756" s="79">
        <f>+INDEX(Hoja2!A:K,MATCH('ALL PRODUCTS'!B756,Hoja2!B:B,0),5)</f>
        <v>10</v>
      </c>
      <c r="L756" s="86" t="e">
        <v>#N/A</v>
      </c>
      <c r="M756" s="86" t="e">
        <v>#N/A</v>
      </c>
    </row>
    <row r="757" spans="1:13">
      <c r="A757" t="s">
        <v>2695</v>
      </c>
      <c r="B757" s="68" t="s">
        <v>14620</v>
      </c>
      <c r="C757" s="68"/>
      <c r="D757" s="9" t="s">
        <v>2412</v>
      </c>
      <c r="E757" s="68" t="s">
        <v>14621</v>
      </c>
      <c r="F757" s="68" t="s">
        <v>16</v>
      </c>
      <c r="G757" s="6">
        <v>159900</v>
      </c>
      <c r="H757" s="6" t="s">
        <v>13</v>
      </c>
      <c r="I757">
        <v>159900</v>
      </c>
      <c r="J757">
        <f>+INDEX(Hoja2!A:K,MATCH('ALL PRODUCTS'!B757,Hoja2!B:B,0),6)</f>
        <v>143910</v>
      </c>
      <c r="K757" s="79">
        <f>+INDEX(Hoja2!A:K,MATCH('ALL PRODUCTS'!B757,Hoja2!B:B,0),5)</f>
        <v>10</v>
      </c>
      <c r="L757" s="86">
        <v>351780</v>
      </c>
      <c r="M757" s="86">
        <v>159900</v>
      </c>
    </row>
    <row r="758" spans="1:13">
      <c r="A758" t="s">
        <v>2695</v>
      </c>
      <c r="B758" s="68" t="s">
        <v>14622</v>
      </c>
      <c r="C758" s="68"/>
      <c r="D758" s="9" t="s">
        <v>2295</v>
      </c>
      <c r="E758" s="68" t="s">
        <v>1543</v>
      </c>
      <c r="F758" s="68" t="s">
        <v>16</v>
      </c>
      <c r="G758" s="6">
        <v>169900</v>
      </c>
      <c r="H758" s="6" t="s">
        <v>13</v>
      </c>
      <c r="I758">
        <v>169900</v>
      </c>
      <c r="J758">
        <f>+INDEX(Hoja2!A:K,MATCH('ALL PRODUCTS'!B758,Hoja2!B:B,0),6)</f>
        <v>152910</v>
      </c>
      <c r="K758" s="79">
        <f>+INDEX(Hoja2!A:K,MATCH('ALL PRODUCTS'!B758,Hoja2!B:B,0),5)</f>
        <v>10</v>
      </c>
      <c r="L758" s="86">
        <v>373780.00000000006</v>
      </c>
      <c r="M758" s="86">
        <v>169900</v>
      </c>
    </row>
    <row r="759" spans="1:13">
      <c r="A759" t="s">
        <v>2695</v>
      </c>
      <c r="B759" s="68" t="s">
        <v>14623</v>
      </c>
      <c r="C759" s="68"/>
      <c r="D759" s="9" t="s">
        <v>14567</v>
      </c>
      <c r="E759" s="68" t="s">
        <v>14624</v>
      </c>
      <c r="F759" s="68" t="s">
        <v>16</v>
      </c>
      <c r="G759" s="6">
        <v>59900</v>
      </c>
      <c r="H759" s="6" t="s">
        <v>13</v>
      </c>
      <c r="I759">
        <v>79900</v>
      </c>
      <c r="J759" t="e">
        <f>+INDEX(Hoja2!A:K,MATCH('ALL PRODUCTS'!B759,Hoja2!B:B,0),6)</f>
        <v>#N/A</v>
      </c>
      <c r="K759" s="79" t="e">
        <f>+INDEX(Hoja2!A:K,MATCH('ALL PRODUCTS'!B759,Hoja2!B:B,0),5)</f>
        <v>#N/A</v>
      </c>
      <c r="L759" s="86" t="e">
        <v>#N/A</v>
      </c>
      <c r="M759" s="86" t="e">
        <v>#N/A</v>
      </c>
    </row>
    <row r="760" spans="1:13">
      <c r="A760" t="s">
        <v>2695</v>
      </c>
      <c r="B760" s="68" t="s">
        <v>14625</v>
      </c>
      <c r="C760" s="68"/>
      <c r="D760" s="9" t="s">
        <v>2294</v>
      </c>
      <c r="E760" s="68" t="s">
        <v>14626</v>
      </c>
      <c r="F760" s="68" t="s">
        <v>16</v>
      </c>
      <c r="G760" s="6">
        <v>399900</v>
      </c>
      <c r="H760" s="6" t="s">
        <v>13</v>
      </c>
      <c r="I760">
        <v>399900</v>
      </c>
      <c r="J760">
        <f>+INDEX(Hoja2!A:K,MATCH('ALL PRODUCTS'!B760,Hoja2!B:B,0),6)</f>
        <v>359910</v>
      </c>
      <c r="K760" s="79">
        <f>+INDEX(Hoja2!A:K,MATCH('ALL PRODUCTS'!B760,Hoja2!B:B,0),5)</f>
        <v>10</v>
      </c>
      <c r="L760" s="86">
        <v>857780.00000000012</v>
      </c>
      <c r="M760" s="86">
        <v>389900</v>
      </c>
    </row>
    <row r="761" spans="1:13">
      <c r="A761" t="s">
        <v>2695</v>
      </c>
      <c r="B761" s="68" t="s">
        <v>14627</v>
      </c>
      <c r="C761" s="68"/>
      <c r="D761" s="9" t="s">
        <v>2286</v>
      </c>
      <c r="E761" s="68" t="s">
        <v>1510</v>
      </c>
      <c r="F761" s="68" t="s">
        <v>16</v>
      </c>
      <c r="G761" s="6">
        <v>319900</v>
      </c>
      <c r="H761" s="6" t="s">
        <v>13</v>
      </c>
      <c r="I761">
        <v>319900</v>
      </c>
      <c r="J761" t="e">
        <f>+INDEX(Hoja2!A:K,MATCH('ALL PRODUCTS'!B761,Hoja2!B:B,0),6)</f>
        <v>#N/A</v>
      </c>
      <c r="K761" s="79" t="e">
        <f>+INDEX(Hoja2!A:K,MATCH('ALL PRODUCTS'!B761,Hoja2!B:B,0),5)</f>
        <v>#N/A</v>
      </c>
      <c r="L761" s="86">
        <v>619800</v>
      </c>
      <c r="M761" s="86">
        <v>309900</v>
      </c>
    </row>
    <row r="762" spans="1:13">
      <c r="A762" t="s">
        <v>2695</v>
      </c>
      <c r="B762" s="68" t="s">
        <v>1286</v>
      </c>
      <c r="C762" s="68" t="s">
        <v>1287</v>
      </c>
      <c r="D762" s="9" t="s">
        <v>1687</v>
      </c>
      <c r="E762" s="9" t="s">
        <v>1288</v>
      </c>
      <c r="F762" s="68" t="s">
        <v>12</v>
      </c>
      <c r="G762" s="6">
        <v>289900</v>
      </c>
      <c r="H762" s="6" t="s">
        <v>13</v>
      </c>
      <c r="I762">
        <v>289900</v>
      </c>
      <c r="J762">
        <f>+INDEX(Hoja2!A:K,MATCH('ALL PRODUCTS'!B762,Hoja2!B:B,0),6)</f>
        <v>281203</v>
      </c>
      <c r="K762" s="79">
        <f>+INDEX(Hoja2!A:K,MATCH('ALL PRODUCTS'!B762,Hoja2!B:B,0),5)</f>
        <v>3</v>
      </c>
      <c r="L762" s="86">
        <v>615780</v>
      </c>
      <c r="M762" s="86">
        <v>279900</v>
      </c>
    </row>
    <row r="763" spans="1:13">
      <c r="A763" t="s">
        <v>2695</v>
      </c>
      <c r="B763" s="68" t="s">
        <v>2510</v>
      </c>
      <c r="C763" s="68" t="s">
        <v>2511</v>
      </c>
      <c r="D763" s="9" t="s">
        <v>2512</v>
      </c>
      <c r="E763" s="9" t="s">
        <v>2513</v>
      </c>
      <c r="F763" s="68" t="s">
        <v>12</v>
      </c>
      <c r="G763" s="6">
        <v>599900</v>
      </c>
      <c r="H763" s="6" t="s">
        <v>13</v>
      </c>
      <c r="I763">
        <v>599900</v>
      </c>
      <c r="J763">
        <f>+INDEX(Hoja2!A:K,MATCH('ALL PRODUCTS'!B763,Hoja2!B:B,0),6)</f>
        <v>539910</v>
      </c>
      <c r="K763" s="79">
        <f>+INDEX(Hoja2!A:K,MATCH('ALL PRODUCTS'!B763,Hoja2!B:B,0),5)</f>
        <v>10</v>
      </c>
      <c r="L763" s="86">
        <v>1275780</v>
      </c>
      <c r="M763" s="86">
        <v>579900</v>
      </c>
    </row>
    <row r="764" spans="1:13">
      <c r="A764" t="s">
        <v>2695</v>
      </c>
      <c r="B764" s="68" t="s">
        <v>1300</v>
      </c>
      <c r="C764" s="68"/>
      <c r="D764" s="68" t="s">
        <v>6</v>
      </c>
      <c r="E764" s="9" t="s">
        <v>1301</v>
      </c>
      <c r="F764" s="68" t="s">
        <v>16</v>
      </c>
      <c r="G764" s="6">
        <v>309900</v>
      </c>
      <c r="H764" s="6" t="s">
        <v>13</v>
      </c>
      <c r="I764">
        <v>309900</v>
      </c>
      <c r="J764">
        <f>+INDEX(Hoja2!A:K,MATCH('ALL PRODUCTS'!B764,Hoja2!B:B,0),6)</f>
        <v>278910</v>
      </c>
      <c r="K764" s="79">
        <f>+INDEX(Hoja2!A:K,MATCH('ALL PRODUCTS'!B764,Hoja2!B:B,0),5)</f>
        <v>10</v>
      </c>
      <c r="L764" s="86" t="e">
        <v>#N/A</v>
      </c>
      <c r="M764" s="86" t="e">
        <v>#N/A</v>
      </c>
    </row>
    <row r="765" spans="1:13">
      <c r="A765" t="s">
        <v>2695</v>
      </c>
      <c r="B765" s="68" t="s">
        <v>1300</v>
      </c>
      <c r="C765" s="68" t="s">
        <v>1302</v>
      </c>
      <c r="D765" s="9" t="s">
        <v>2227</v>
      </c>
      <c r="E765" s="69" t="str">
        <f>"     "&amp;E764</f>
        <v xml:space="preserve">     Silla Auxiliar Para Sala O Comedor Turca</v>
      </c>
      <c r="F765" s="68" t="s">
        <v>1303</v>
      </c>
      <c r="G765" s="70">
        <f>G764</f>
        <v>309900</v>
      </c>
      <c r="H765" s="70" t="str">
        <f>H764&amp;"     "</f>
        <v xml:space="preserve">$     </v>
      </c>
      <c r="J765">
        <f>+INDEX(Hoja2!A:K,MATCH('ALL PRODUCTS'!B765,Hoja2!B:B,0),6)</f>
        <v>278910</v>
      </c>
      <c r="K765" s="79">
        <f>+INDEX(Hoja2!A:K,MATCH('ALL PRODUCTS'!B765,Hoja2!B:B,0),5)</f>
        <v>10</v>
      </c>
      <c r="L765" s="86">
        <v>659780</v>
      </c>
      <c r="M765" s="86">
        <v>299900</v>
      </c>
    </row>
    <row r="766" spans="1:13">
      <c r="A766" t="s">
        <v>2695</v>
      </c>
      <c r="B766" s="68" t="s">
        <v>1300</v>
      </c>
      <c r="C766" s="68" t="s">
        <v>1304</v>
      </c>
      <c r="D766" s="9" t="s">
        <v>2231</v>
      </c>
      <c r="E766" s="69" t="str">
        <f>"     "&amp;E764</f>
        <v xml:space="preserve">     Silla Auxiliar Para Sala O Comedor Turca</v>
      </c>
      <c r="F766" s="68" t="s">
        <v>1305</v>
      </c>
      <c r="G766" s="70">
        <f>G764</f>
        <v>309900</v>
      </c>
      <c r="H766" s="70" t="str">
        <f>H764&amp;"     "</f>
        <v xml:space="preserve">$     </v>
      </c>
      <c r="J766">
        <f>+INDEX(Hoja2!A:K,MATCH('ALL PRODUCTS'!B766,Hoja2!B:B,0),6)</f>
        <v>278910</v>
      </c>
      <c r="K766" s="79">
        <f>+INDEX(Hoja2!A:K,MATCH('ALL PRODUCTS'!B766,Hoja2!B:B,0),5)</f>
        <v>10</v>
      </c>
      <c r="L766" s="86">
        <v>659780</v>
      </c>
      <c r="M766" s="86">
        <v>299900</v>
      </c>
    </row>
    <row r="767" spans="1:13">
      <c r="A767" t="s">
        <v>2695</v>
      </c>
      <c r="B767" s="68" t="s">
        <v>1300</v>
      </c>
      <c r="C767" s="68" t="s">
        <v>1306</v>
      </c>
      <c r="D767" s="9" t="s">
        <v>2230</v>
      </c>
      <c r="E767" s="69" t="str">
        <f>"     "&amp;E764</f>
        <v xml:space="preserve">     Silla Auxiliar Para Sala O Comedor Turca</v>
      </c>
      <c r="F767" s="68" t="s">
        <v>1307</v>
      </c>
      <c r="G767" s="70">
        <f>G764</f>
        <v>309900</v>
      </c>
      <c r="H767" s="70" t="str">
        <f>H764&amp;"     "</f>
        <v xml:space="preserve">$     </v>
      </c>
      <c r="J767">
        <f>+INDEX(Hoja2!A:K,MATCH('ALL PRODUCTS'!B767,Hoja2!B:B,0),6)</f>
        <v>278910</v>
      </c>
      <c r="K767" s="79">
        <f>+INDEX(Hoja2!A:K,MATCH('ALL PRODUCTS'!B767,Hoja2!B:B,0),5)</f>
        <v>10</v>
      </c>
      <c r="L767" s="86">
        <v>659780</v>
      </c>
      <c r="M767" s="86">
        <v>299900</v>
      </c>
    </row>
    <row r="768" spans="1:13">
      <c r="A768" t="s">
        <v>2695</v>
      </c>
      <c r="B768" s="68" t="s">
        <v>1308</v>
      </c>
      <c r="C768" s="68" t="s">
        <v>1309</v>
      </c>
      <c r="D768" s="9" t="s">
        <v>2228</v>
      </c>
      <c r="E768" s="9" t="s">
        <v>1310</v>
      </c>
      <c r="F768" s="68" t="s">
        <v>1311</v>
      </c>
      <c r="G768" s="6">
        <v>289900</v>
      </c>
      <c r="H768" s="6" t="s">
        <v>13</v>
      </c>
      <c r="I768">
        <v>289900</v>
      </c>
      <c r="J768">
        <f>+INDEX(Hoja2!A:K,MATCH('ALL PRODUCTS'!B768,Hoja2!B:B,0),6)</f>
        <v>260910</v>
      </c>
      <c r="K768" s="79">
        <f>+INDEX(Hoja2!A:K,MATCH('ALL PRODUCTS'!B768,Hoja2!B:B,0),5)</f>
        <v>10</v>
      </c>
      <c r="L768" s="86">
        <v>615780</v>
      </c>
      <c r="M768" s="86">
        <v>279900</v>
      </c>
    </row>
    <row r="769" spans="1:13">
      <c r="A769" t="s">
        <v>2695</v>
      </c>
      <c r="B769" s="68" t="s">
        <v>1312</v>
      </c>
      <c r="C769" s="68" t="s">
        <v>1313</v>
      </c>
      <c r="D769" s="9" t="s">
        <v>2225</v>
      </c>
      <c r="E769" s="9" t="s">
        <v>1314</v>
      </c>
      <c r="F769" s="68" t="s">
        <v>1315</v>
      </c>
      <c r="G769" s="6">
        <v>279900</v>
      </c>
      <c r="H769" s="6" t="s">
        <v>13</v>
      </c>
      <c r="I769">
        <v>279900</v>
      </c>
      <c r="J769">
        <f>+INDEX(Hoja2!A:K,MATCH('ALL PRODUCTS'!B769,Hoja2!B:B,0),6)</f>
        <v>251910</v>
      </c>
      <c r="K769" s="79">
        <f>+INDEX(Hoja2!A:K,MATCH('ALL PRODUCTS'!B769,Hoja2!B:B,0),5)</f>
        <v>10</v>
      </c>
      <c r="L769" s="86">
        <v>593780</v>
      </c>
      <c r="M769" s="86">
        <v>269900</v>
      </c>
    </row>
    <row r="770" spans="1:13">
      <c r="A770" t="s">
        <v>2695</v>
      </c>
      <c r="B770" s="68" t="s">
        <v>1316</v>
      </c>
      <c r="C770" s="68" t="s">
        <v>1317</v>
      </c>
      <c r="D770" s="9" t="s">
        <v>2221</v>
      </c>
      <c r="E770" s="9" t="s">
        <v>1318</v>
      </c>
      <c r="F770" s="68" t="s">
        <v>1319</v>
      </c>
      <c r="G770" s="6">
        <v>279900</v>
      </c>
      <c r="H770" s="6" t="s">
        <v>13</v>
      </c>
      <c r="I770">
        <v>279900</v>
      </c>
      <c r="J770">
        <f>+INDEX(Hoja2!A:K,MATCH('ALL PRODUCTS'!B770,Hoja2!B:B,0),6)</f>
        <v>271503</v>
      </c>
      <c r="K770" s="79">
        <f>+INDEX(Hoja2!A:K,MATCH('ALL PRODUCTS'!B770,Hoja2!B:B,0),5)</f>
        <v>3</v>
      </c>
      <c r="L770" s="86">
        <v>593780</v>
      </c>
      <c r="M770" s="86">
        <v>269900</v>
      </c>
    </row>
    <row r="771" spans="1:13">
      <c r="A771" t="s">
        <v>2695</v>
      </c>
      <c r="B771" s="68" t="s">
        <v>1320</v>
      </c>
      <c r="C771" s="68"/>
      <c r="D771" s="68" t="s">
        <v>6</v>
      </c>
      <c r="E771" s="9" t="s">
        <v>1321</v>
      </c>
      <c r="F771" s="68" t="s">
        <v>16</v>
      </c>
      <c r="G771" s="6">
        <v>279900</v>
      </c>
      <c r="H771" s="6" t="s">
        <v>13</v>
      </c>
      <c r="I771">
        <v>279900</v>
      </c>
      <c r="J771">
        <f>+INDEX(Hoja2!A:K,MATCH('ALL PRODUCTS'!B771,Hoja2!B:B,0),6)</f>
        <v>271503</v>
      </c>
      <c r="K771" s="79">
        <f>+INDEX(Hoja2!A:K,MATCH('ALL PRODUCTS'!B771,Hoja2!B:B,0),5)</f>
        <v>3</v>
      </c>
      <c r="L771" s="86" t="e">
        <v>#N/A</v>
      </c>
      <c r="M771" s="86" t="e">
        <v>#N/A</v>
      </c>
    </row>
    <row r="772" spans="1:13">
      <c r="A772" t="s">
        <v>2695</v>
      </c>
      <c r="B772" s="68" t="s">
        <v>1320</v>
      </c>
      <c r="C772" s="68" t="s">
        <v>1322</v>
      </c>
      <c r="D772" s="9" t="s">
        <v>1799</v>
      </c>
      <c r="E772" s="69" t="str">
        <f>"     "&amp;E771</f>
        <v xml:space="preserve">     Silla Bar Alta Metalica True Moderna</v>
      </c>
      <c r="F772" s="68" t="s">
        <v>342</v>
      </c>
      <c r="G772" s="70">
        <f>G771</f>
        <v>279900</v>
      </c>
      <c r="H772" s="70" t="str">
        <f>H771&amp;"     "</f>
        <v xml:space="preserve">$     </v>
      </c>
      <c r="J772">
        <f>+INDEX(Hoja2!A:K,MATCH('ALL PRODUCTS'!B772,Hoja2!B:B,0),6)</f>
        <v>271503</v>
      </c>
      <c r="K772" s="79">
        <f>+INDEX(Hoja2!A:K,MATCH('ALL PRODUCTS'!B772,Hoja2!B:B,0),5)</f>
        <v>3</v>
      </c>
      <c r="L772" s="86">
        <v>593780</v>
      </c>
      <c r="M772" s="86">
        <v>269900</v>
      </c>
    </row>
    <row r="773" spans="1:13">
      <c r="A773" t="s">
        <v>2695</v>
      </c>
      <c r="B773" s="68" t="s">
        <v>1320</v>
      </c>
      <c r="C773" s="68" t="s">
        <v>1323</v>
      </c>
      <c r="D773" s="9" t="s">
        <v>2229</v>
      </c>
      <c r="E773" s="69" t="str">
        <f>"     "&amp;E771</f>
        <v xml:space="preserve">     Silla Bar Alta Metalica True Moderna</v>
      </c>
      <c r="F773" s="68" t="s">
        <v>1324</v>
      </c>
      <c r="G773" s="70">
        <f>G771</f>
        <v>279900</v>
      </c>
      <c r="H773" s="70" t="str">
        <f>H771&amp;"     "</f>
        <v xml:space="preserve">$     </v>
      </c>
      <c r="J773">
        <f>+INDEX(Hoja2!A:K,MATCH('ALL PRODUCTS'!B773,Hoja2!B:B,0),6)</f>
        <v>271503</v>
      </c>
      <c r="K773" s="79">
        <f>+INDEX(Hoja2!A:K,MATCH('ALL PRODUCTS'!B773,Hoja2!B:B,0),5)</f>
        <v>3</v>
      </c>
      <c r="L773" s="86">
        <v>593780</v>
      </c>
      <c r="M773" s="86">
        <v>269900</v>
      </c>
    </row>
    <row r="774" spans="1:13">
      <c r="A774" t="s">
        <v>2695</v>
      </c>
      <c r="B774" s="68" t="s">
        <v>1320</v>
      </c>
      <c r="C774" s="68" t="s">
        <v>1325</v>
      </c>
      <c r="D774" s="9" t="s">
        <v>2225</v>
      </c>
      <c r="E774" s="69" t="str">
        <f>"     "&amp;E771</f>
        <v xml:space="preserve">     Silla Bar Alta Metalica True Moderna</v>
      </c>
      <c r="F774" s="68" t="s">
        <v>1326</v>
      </c>
      <c r="G774" s="70">
        <f>G771</f>
        <v>279900</v>
      </c>
      <c r="H774" s="70" t="str">
        <f>H771&amp;"     "</f>
        <v xml:space="preserve">$     </v>
      </c>
      <c r="J774">
        <f>+INDEX(Hoja2!A:K,MATCH('ALL PRODUCTS'!B774,Hoja2!B:B,0),6)</f>
        <v>271503</v>
      </c>
      <c r="K774" s="79">
        <f>+INDEX(Hoja2!A:K,MATCH('ALL PRODUCTS'!B774,Hoja2!B:B,0),5)</f>
        <v>3</v>
      </c>
      <c r="L774" s="86">
        <v>593780</v>
      </c>
      <c r="M774" s="86">
        <v>269900</v>
      </c>
    </row>
    <row r="775" spans="1:13">
      <c r="A775" t="s">
        <v>2695</v>
      </c>
      <c r="B775" s="68" t="s">
        <v>1320</v>
      </c>
      <c r="C775" s="68" t="s">
        <v>1327</v>
      </c>
      <c r="D775" s="9" t="s">
        <v>2221</v>
      </c>
      <c r="E775" s="69" t="str">
        <f>"     "&amp;E771</f>
        <v xml:space="preserve">     Silla Bar Alta Metalica True Moderna</v>
      </c>
      <c r="F775" s="68" t="s">
        <v>1328</v>
      </c>
      <c r="G775" s="70">
        <f>G771</f>
        <v>279900</v>
      </c>
      <c r="H775" s="70" t="str">
        <f>H771&amp;"     "</f>
        <v xml:space="preserve">$     </v>
      </c>
      <c r="J775">
        <f>+INDEX(Hoja2!A:K,MATCH('ALL PRODUCTS'!B775,Hoja2!B:B,0),6)</f>
        <v>271503</v>
      </c>
      <c r="K775" s="79">
        <f>+INDEX(Hoja2!A:K,MATCH('ALL PRODUCTS'!B775,Hoja2!B:B,0),5)</f>
        <v>3</v>
      </c>
      <c r="L775" s="86">
        <v>593780</v>
      </c>
      <c r="M775" s="86">
        <v>269900</v>
      </c>
    </row>
    <row r="776" spans="1:13">
      <c r="A776" t="s">
        <v>2695</v>
      </c>
      <c r="B776" s="68" t="s">
        <v>1330</v>
      </c>
      <c r="C776" s="68"/>
      <c r="D776" s="9" t="s">
        <v>2222</v>
      </c>
      <c r="E776" s="9" t="s">
        <v>1135</v>
      </c>
      <c r="F776" s="68" t="s">
        <v>16</v>
      </c>
      <c r="G776" s="6">
        <v>1099900</v>
      </c>
      <c r="H776" s="6" t="s">
        <v>13</v>
      </c>
      <c r="I776">
        <v>1099900</v>
      </c>
      <c r="J776" t="e">
        <f>+INDEX(Hoja2!A:K,MATCH('ALL PRODUCTS'!B776,Hoja2!B:B,0),6)</f>
        <v>#N/A</v>
      </c>
      <c r="K776" s="79" t="e">
        <f>+INDEX(Hoja2!A:K,MATCH('ALL PRODUCTS'!B776,Hoja2!B:B,0),5)</f>
        <v>#N/A</v>
      </c>
      <c r="L776" s="86">
        <v>2119800</v>
      </c>
      <c r="M776" s="86">
        <v>1059900</v>
      </c>
    </row>
    <row r="777" spans="1:13">
      <c r="A777" t="s">
        <v>2695</v>
      </c>
      <c r="B777" s="68" t="s">
        <v>1331</v>
      </c>
      <c r="C777" s="68"/>
      <c r="D777" s="9" t="s">
        <v>2237</v>
      </c>
      <c r="E777" s="9" t="s">
        <v>1135</v>
      </c>
      <c r="F777" s="68" t="s">
        <v>16</v>
      </c>
      <c r="G777" s="6">
        <v>949900</v>
      </c>
      <c r="H777" s="6" t="s">
        <v>13</v>
      </c>
      <c r="I777">
        <v>949900</v>
      </c>
      <c r="J777" t="e">
        <f>+INDEX(Hoja2!A:K,MATCH('ALL PRODUCTS'!B777,Hoja2!B:B,0),6)</f>
        <v>#N/A</v>
      </c>
      <c r="K777" s="79" t="e">
        <f>+INDEX(Hoja2!A:K,MATCH('ALL PRODUCTS'!B777,Hoja2!B:B,0),5)</f>
        <v>#N/A</v>
      </c>
      <c r="L777" s="86">
        <v>1839800</v>
      </c>
      <c r="M777" s="86">
        <v>919900</v>
      </c>
    </row>
    <row r="778" spans="1:13">
      <c r="A778" t="s">
        <v>2695</v>
      </c>
      <c r="B778" s="68" t="s">
        <v>1338</v>
      </c>
      <c r="C778" s="68"/>
      <c r="D778" s="68" t="s">
        <v>6</v>
      </c>
      <c r="E778" s="9" t="s">
        <v>1339</v>
      </c>
      <c r="F778" s="68" t="s">
        <v>16</v>
      </c>
      <c r="G778" s="6">
        <v>279900</v>
      </c>
      <c r="H778" s="6" t="s">
        <v>13</v>
      </c>
      <c r="I778">
        <v>279900</v>
      </c>
      <c r="J778">
        <f>+INDEX(Hoja2!A:K,MATCH('ALL PRODUCTS'!B778,Hoja2!B:B,0),6)</f>
        <v>271503</v>
      </c>
      <c r="K778" s="79">
        <f>+INDEX(Hoja2!A:K,MATCH('ALL PRODUCTS'!B778,Hoja2!B:B,0),5)</f>
        <v>3</v>
      </c>
      <c r="L778" s="86" t="e">
        <v>#N/A</v>
      </c>
      <c r="M778" s="86" t="e">
        <v>#N/A</v>
      </c>
    </row>
    <row r="779" spans="1:13">
      <c r="A779" t="s">
        <v>2695</v>
      </c>
      <c r="B779" s="68" t="s">
        <v>1338</v>
      </c>
      <c r="C779" s="68" t="s">
        <v>1340</v>
      </c>
      <c r="D779" s="9" t="s">
        <v>1706</v>
      </c>
      <c r="E779" s="69" t="str">
        <f>"     "&amp;E778</f>
        <v xml:space="preserve">     Silla Para Bar Alta Eames </v>
      </c>
      <c r="F779" s="68" t="s">
        <v>28</v>
      </c>
      <c r="G779" s="70">
        <f>G778</f>
        <v>279900</v>
      </c>
      <c r="H779" s="70" t="str">
        <f>H778&amp;"     "</f>
        <v xml:space="preserve">$     </v>
      </c>
      <c r="J779">
        <f>+INDEX(Hoja2!A:K,MATCH('ALL PRODUCTS'!B779,Hoja2!B:B,0),6)</f>
        <v>271503</v>
      </c>
      <c r="K779" s="79">
        <f>+INDEX(Hoja2!A:K,MATCH('ALL PRODUCTS'!B779,Hoja2!B:B,0),5)</f>
        <v>3</v>
      </c>
      <c r="L779" s="86">
        <v>571780</v>
      </c>
      <c r="M779" s="86">
        <v>259900</v>
      </c>
    </row>
    <row r="780" spans="1:13">
      <c r="A780" t="s">
        <v>2695</v>
      </c>
      <c r="B780" s="68" t="s">
        <v>1338</v>
      </c>
      <c r="C780" s="68" t="s">
        <v>1341</v>
      </c>
      <c r="D780" s="9" t="s">
        <v>1711</v>
      </c>
      <c r="E780" s="69" t="str">
        <f>"     "&amp;E778</f>
        <v xml:space="preserve">     Silla Para Bar Alta Eames </v>
      </c>
      <c r="F780" s="68" t="s">
        <v>20</v>
      </c>
      <c r="G780" s="70">
        <f>G778</f>
        <v>279900</v>
      </c>
      <c r="H780" s="70" t="str">
        <f>H778&amp;"     "</f>
        <v xml:space="preserve">$     </v>
      </c>
      <c r="J780">
        <f>+INDEX(Hoja2!A:K,MATCH('ALL PRODUCTS'!B780,Hoja2!B:B,0),6)</f>
        <v>271503</v>
      </c>
      <c r="K780" s="79">
        <f>+INDEX(Hoja2!A:K,MATCH('ALL PRODUCTS'!B780,Hoja2!B:B,0),5)</f>
        <v>3</v>
      </c>
      <c r="L780" s="86">
        <v>593780</v>
      </c>
      <c r="M780" s="86">
        <v>269900</v>
      </c>
    </row>
    <row r="781" spans="1:13">
      <c r="A781" t="s">
        <v>2695</v>
      </c>
      <c r="B781" s="68" t="s">
        <v>1338</v>
      </c>
      <c r="C781" s="68" t="s">
        <v>1342</v>
      </c>
      <c r="D781" s="9" t="s">
        <v>1708</v>
      </c>
      <c r="E781" s="69" t="str">
        <f>"     "&amp;E778</f>
        <v xml:space="preserve">     Silla Para Bar Alta Eames </v>
      </c>
      <c r="F781" s="68" t="s">
        <v>82</v>
      </c>
      <c r="G781" s="70">
        <f>G778</f>
        <v>279900</v>
      </c>
      <c r="H781" s="70" t="str">
        <f>H778&amp;"     "</f>
        <v xml:space="preserve">$     </v>
      </c>
      <c r="J781">
        <f>+INDEX(Hoja2!A:K,MATCH('ALL PRODUCTS'!B781,Hoja2!B:B,0),6)</f>
        <v>271503</v>
      </c>
      <c r="K781" s="79">
        <f>+INDEX(Hoja2!A:K,MATCH('ALL PRODUCTS'!B781,Hoja2!B:B,0),5)</f>
        <v>3</v>
      </c>
      <c r="L781" s="86">
        <v>593780</v>
      </c>
      <c r="M781" s="86">
        <v>269900</v>
      </c>
    </row>
    <row r="782" spans="1:13">
      <c r="A782" t="s">
        <v>2695</v>
      </c>
      <c r="B782" s="68" t="s">
        <v>1343</v>
      </c>
      <c r="C782" s="68" t="s">
        <v>1344</v>
      </c>
      <c r="D782" s="9" t="s">
        <v>2232</v>
      </c>
      <c r="E782" s="9" t="s">
        <v>1345</v>
      </c>
      <c r="F782" s="68" t="s">
        <v>12</v>
      </c>
      <c r="G782" s="6">
        <v>539900</v>
      </c>
      <c r="H782" s="6" t="s">
        <v>13</v>
      </c>
      <c r="I782">
        <v>539900</v>
      </c>
      <c r="J782">
        <f>+INDEX(Hoja2!A:K,MATCH('ALL PRODUCTS'!B782,Hoja2!B:B,0),6)</f>
        <v>523703</v>
      </c>
      <c r="K782" s="79">
        <f>+INDEX(Hoja2!A:K,MATCH('ALL PRODUCTS'!B782,Hoja2!B:B,0),5)</f>
        <v>3</v>
      </c>
      <c r="L782" s="86">
        <v>1143780</v>
      </c>
      <c r="M782" s="86">
        <v>519900</v>
      </c>
    </row>
    <row r="783" spans="1:13">
      <c r="A783" t="s">
        <v>2695</v>
      </c>
      <c r="B783" s="68" t="s">
        <v>1351</v>
      </c>
      <c r="C783" s="68" t="s">
        <v>1352</v>
      </c>
      <c r="D783" s="9" t="s">
        <v>2224</v>
      </c>
      <c r="E783" s="9" t="s">
        <v>1151</v>
      </c>
      <c r="F783" s="68" t="s">
        <v>48</v>
      </c>
      <c r="G783" s="6">
        <v>1329900</v>
      </c>
      <c r="H783" s="6" t="s">
        <v>13</v>
      </c>
      <c r="I783">
        <v>1329900</v>
      </c>
      <c r="J783">
        <f>+INDEX(Hoja2!A:K,MATCH('ALL PRODUCTS'!B783,Hoja2!B:B,0),6)</f>
        <v>1196910</v>
      </c>
      <c r="K783" s="79">
        <f>+INDEX(Hoja2!A:K,MATCH('ALL PRODUCTS'!B783,Hoja2!B:B,0),5)</f>
        <v>10</v>
      </c>
      <c r="L783" s="86">
        <v>2815780</v>
      </c>
      <c r="M783" s="86">
        <v>1279900</v>
      </c>
    </row>
    <row r="784" spans="1:13">
      <c r="A784" t="s">
        <v>2695</v>
      </c>
      <c r="B784" s="68" t="s">
        <v>2518</v>
      </c>
      <c r="C784" s="68"/>
      <c r="D784" s="9" t="s">
        <v>2031</v>
      </c>
      <c r="E784" s="9" t="s">
        <v>2519</v>
      </c>
      <c r="F784" s="68" t="s">
        <v>16</v>
      </c>
      <c r="G784" s="6">
        <v>89900</v>
      </c>
      <c r="H784" s="6" t="s">
        <v>13</v>
      </c>
      <c r="I784">
        <v>89900</v>
      </c>
      <c r="J784" t="e">
        <f>+INDEX(Hoja2!A:K,MATCH('ALL PRODUCTS'!B784,Hoja2!B:B,0),6)</f>
        <v>#N/A</v>
      </c>
      <c r="K784" s="79" t="e">
        <f>+INDEX(Hoja2!A:K,MATCH('ALL PRODUCTS'!B784,Hoja2!B:B,0),5)</f>
        <v>#N/A</v>
      </c>
      <c r="L784" s="86">
        <v>197780.00000000003</v>
      </c>
      <c r="M784" s="86">
        <v>89900</v>
      </c>
    </row>
    <row r="785" spans="1:13">
      <c r="A785" t="s">
        <v>2695</v>
      </c>
      <c r="B785" s="68" t="s">
        <v>2520</v>
      </c>
      <c r="C785" s="68"/>
      <c r="D785" s="9" t="s">
        <v>2521</v>
      </c>
      <c r="E785" s="9" t="s">
        <v>2522</v>
      </c>
      <c r="F785" s="68" t="s">
        <v>16</v>
      </c>
      <c r="G785" s="6">
        <v>89900</v>
      </c>
      <c r="H785" s="6" t="s">
        <v>13</v>
      </c>
      <c r="I785">
        <v>89900</v>
      </c>
      <c r="J785" t="e">
        <f>+INDEX(Hoja2!A:K,MATCH('ALL PRODUCTS'!B785,Hoja2!B:B,0),6)</f>
        <v>#N/A</v>
      </c>
      <c r="K785" s="79" t="e">
        <f>+INDEX(Hoja2!A:K,MATCH('ALL PRODUCTS'!B785,Hoja2!B:B,0),5)</f>
        <v>#N/A</v>
      </c>
      <c r="L785" s="86">
        <v>197780.00000000003</v>
      </c>
      <c r="M785" s="86">
        <v>89900</v>
      </c>
    </row>
    <row r="786" spans="1:13">
      <c r="A786" t="s">
        <v>2695</v>
      </c>
      <c r="B786" s="68" t="s">
        <v>1360</v>
      </c>
      <c r="C786" s="68" t="s">
        <v>1361</v>
      </c>
      <c r="D786" s="9" t="s">
        <v>2070</v>
      </c>
      <c r="E786" s="9" t="s">
        <v>1362</v>
      </c>
      <c r="F786" s="68" t="s">
        <v>12</v>
      </c>
      <c r="G786" s="6">
        <v>1359900</v>
      </c>
      <c r="H786" s="6" t="s">
        <v>13</v>
      </c>
      <c r="I786">
        <v>1359900</v>
      </c>
      <c r="J786">
        <f>+INDEX(Hoja2!A:K,MATCH('ALL PRODUCTS'!B786,Hoja2!B:B,0),6)</f>
        <v>1223910</v>
      </c>
      <c r="K786" s="79">
        <f>+INDEX(Hoja2!A:K,MATCH('ALL PRODUCTS'!B786,Hoja2!B:B,0),5)</f>
        <v>10</v>
      </c>
      <c r="L786" s="86">
        <v>2881780</v>
      </c>
      <c r="M786" s="86">
        <v>1309900</v>
      </c>
    </row>
    <row r="787" spans="1:13">
      <c r="A787" t="s">
        <v>2695</v>
      </c>
      <c r="B787" s="68" t="s">
        <v>2527</v>
      </c>
      <c r="C787" s="68" t="s">
        <v>2528</v>
      </c>
      <c r="D787" s="9" t="s">
        <v>2529</v>
      </c>
      <c r="E787" s="9" t="s">
        <v>2530</v>
      </c>
      <c r="F787" s="68" t="s">
        <v>38</v>
      </c>
      <c r="G787" s="6">
        <v>709900</v>
      </c>
      <c r="H787" s="6" t="s">
        <v>13</v>
      </c>
      <c r="I787">
        <v>709900</v>
      </c>
      <c r="J787">
        <f>+INDEX(Hoja2!A:K,MATCH('ALL PRODUCTS'!B787,Hoja2!B:B,0),6)</f>
        <v>688603</v>
      </c>
      <c r="K787" s="79">
        <f>+INDEX(Hoja2!A:K,MATCH('ALL PRODUCTS'!B787,Hoja2!B:B,0),5)</f>
        <v>3</v>
      </c>
      <c r="L787" s="86">
        <v>1517780.0000000002</v>
      </c>
      <c r="M787" s="86">
        <v>689900</v>
      </c>
    </row>
    <row r="788" spans="1:13">
      <c r="A788" t="s">
        <v>2695</v>
      </c>
      <c r="B788" s="68" t="s">
        <v>1369</v>
      </c>
      <c r="C788" s="68" t="s">
        <v>1370</v>
      </c>
      <c r="D788" s="9" t="s">
        <v>2246</v>
      </c>
      <c r="E788" s="9" t="s">
        <v>1371</v>
      </c>
      <c r="F788" s="68" t="s">
        <v>36</v>
      </c>
      <c r="G788" s="6">
        <v>709900</v>
      </c>
      <c r="H788" s="6" t="s">
        <v>13</v>
      </c>
      <c r="I788">
        <v>709900</v>
      </c>
      <c r="J788">
        <f>+INDEX(Hoja2!A:K,MATCH('ALL PRODUCTS'!B788,Hoja2!B:B,0),6)</f>
        <v>688603</v>
      </c>
      <c r="K788" s="79">
        <f>+INDEX(Hoja2!A:K,MATCH('ALL PRODUCTS'!B788,Hoja2!B:B,0),5)</f>
        <v>3</v>
      </c>
      <c r="L788" s="86">
        <v>1517780.0000000002</v>
      </c>
      <c r="M788" s="86">
        <v>689900</v>
      </c>
    </row>
    <row r="789" spans="1:13">
      <c r="A789" t="s">
        <v>2695</v>
      </c>
      <c r="B789" s="68" t="s">
        <v>2531</v>
      </c>
      <c r="C789" s="68" t="s">
        <v>2532</v>
      </c>
      <c r="D789" s="9" t="s">
        <v>2533</v>
      </c>
      <c r="E789" s="9" t="s">
        <v>2534</v>
      </c>
      <c r="F789" s="68" t="s">
        <v>18</v>
      </c>
      <c r="G789" s="6">
        <v>779900</v>
      </c>
      <c r="H789" s="6" t="s">
        <v>13</v>
      </c>
      <c r="I789">
        <v>779900</v>
      </c>
      <c r="J789">
        <f>+INDEX(Hoja2!A:K,MATCH('ALL PRODUCTS'!B789,Hoja2!B:B,0),6)</f>
        <v>756503</v>
      </c>
      <c r="K789" s="79">
        <f>+INDEX(Hoja2!A:K,MATCH('ALL PRODUCTS'!B789,Hoja2!B:B,0),5)</f>
        <v>3</v>
      </c>
      <c r="L789" s="86">
        <v>1649780.0000000002</v>
      </c>
      <c r="M789" s="86">
        <v>749900</v>
      </c>
    </row>
    <row r="790" spans="1:13">
      <c r="A790" t="s">
        <v>2695</v>
      </c>
      <c r="B790" s="68" t="s">
        <v>2539</v>
      </c>
      <c r="C790" s="68" t="s">
        <v>2540</v>
      </c>
      <c r="D790" s="9" t="s">
        <v>2541</v>
      </c>
      <c r="E790" s="9" t="s">
        <v>2542</v>
      </c>
      <c r="F790" s="68" t="s">
        <v>34</v>
      </c>
      <c r="G790" s="6">
        <v>849900</v>
      </c>
      <c r="H790" s="6" t="s">
        <v>13</v>
      </c>
      <c r="I790" s="6">
        <v>849900</v>
      </c>
      <c r="J790">
        <f>+INDEX(Hoja2!A:K,MATCH('ALL PRODUCTS'!B790,Hoja2!B:B,0),6)</f>
        <v>764910</v>
      </c>
      <c r="K790" s="79">
        <f>+INDEX(Hoja2!A:K,MATCH('ALL PRODUCTS'!B790,Hoja2!B:B,0),5)</f>
        <v>10</v>
      </c>
      <c r="L790" s="86">
        <v>1599900</v>
      </c>
      <c r="M790" s="86">
        <v>849900</v>
      </c>
    </row>
    <row r="791" spans="1:13">
      <c r="A791" t="s">
        <v>2695</v>
      </c>
      <c r="B791" s="68" t="s">
        <v>1384</v>
      </c>
      <c r="C791" s="68" t="s">
        <v>1385</v>
      </c>
      <c r="D791" s="9" t="s">
        <v>2066</v>
      </c>
      <c r="E791" s="9" t="s">
        <v>1386</v>
      </c>
      <c r="F791" s="68" t="s">
        <v>778</v>
      </c>
      <c r="G791" s="6">
        <v>909900</v>
      </c>
      <c r="H791" s="6" t="s">
        <v>13</v>
      </c>
      <c r="I791">
        <v>909900</v>
      </c>
      <c r="J791">
        <f>+INDEX(Hoja2!A:K,MATCH('ALL PRODUCTS'!B791,Hoja2!B:B,0),6)</f>
        <v>818910</v>
      </c>
      <c r="K791" s="79">
        <f>+INDEX(Hoja2!A:K,MATCH('ALL PRODUCTS'!B791,Hoja2!B:B,0),5)</f>
        <v>10</v>
      </c>
      <c r="L791" s="86">
        <v>1935780.0000000002</v>
      </c>
      <c r="M791" s="86">
        <v>879900</v>
      </c>
    </row>
    <row r="792" spans="1:13">
      <c r="A792" t="s">
        <v>2695</v>
      </c>
      <c r="B792" s="68" t="s">
        <v>1396</v>
      </c>
      <c r="C792" s="68" t="s">
        <v>1397</v>
      </c>
      <c r="D792" s="9" t="s">
        <v>2223</v>
      </c>
      <c r="E792" s="9" t="s">
        <v>1398</v>
      </c>
      <c r="F792" s="68" t="s">
        <v>1399</v>
      </c>
      <c r="G792" s="6">
        <v>289900</v>
      </c>
      <c r="H792" s="6" t="s">
        <v>13</v>
      </c>
      <c r="I792" s="6">
        <v>289900</v>
      </c>
      <c r="J792">
        <f>+INDEX(Hoja2!A:K,MATCH('ALL PRODUCTS'!B792,Hoja2!B:B,0),6)</f>
        <v>281203</v>
      </c>
      <c r="K792" s="79">
        <f>+INDEX(Hoja2!A:K,MATCH('ALL PRODUCTS'!B792,Hoja2!B:B,0),5)</f>
        <v>3</v>
      </c>
      <c r="L792" s="86">
        <v>615780</v>
      </c>
      <c r="M792" s="86">
        <v>279900</v>
      </c>
    </row>
    <row r="793" spans="1:13">
      <c r="A793" t="s">
        <v>2695</v>
      </c>
      <c r="B793" s="68" t="s">
        <v>1400</v>
      </c>
      <c r="C793" s="68" t="s">
        <v>1401</v>
      </c>
      <c r="D793" s="9" t="s">
        <v>2255</v>
      </c>
      <c r="E793" s="9" t="s">
        <v>1402</v>
      </c>
      <c r="F793" s="68" t="s">
        <v>431</v>
      </c>
      <c r="G793" s="6">
        <v>779900</v>
      </c>
      <c r="H793" s="6" t="s">
        <v>13</v>
      </c>
      <c r="I793">
        <v>779900</v>
      </c>
      <c r="J793">
        <f>+INDEX(Hoja2!A:K,MATCH('ALL PRODUCTS'!B793,Hoja2!B:B,0),6)</f>
        <v>756503</v>
      </c>
      <c r="K793" s="79">
        <f>+INDEX(Hoja2!A:K,MATCH('ALL PRODUCTS'!B793,Hoja2!B:B,0),5)</f>
        <v>3</v>
      </c>
      <c r="L793" s="86">
        <v>1649780.0000000002</v>
      </c>
      <c r="M793" s="86">
        <v>749900</v>
      </c>
    </row>
    <row r="794" spans="1:13">
      <c r="A794" t="s">
        <v>2695</v>
      </c>
      <c r="B794" s="68" t="s">
        <v>1403</v>
      </c>
      <c r="C794" s="68" t="s">
        <v>1404</v>
      </c>
      <c r="D794" s="9" t="s">
        <v>2256</v>
      </c>
      <c r="E794" s="9" t="s">
        <v>1405</v>
      </c>
      <c r="F794" s="68" t="s">
        <v>12</v>
      </c>
      <c r="G794" s="6">
        <v>499900</v>
      </c>
      <c r="H794" s="6" t="s">
        <v>13</v>
      </c>
      <c r="I794">
        <v>499900</v>
      </c>
      <c r="J794" t="e">
        <f>+INDEX(Hoja2!A:K,MATCH('ALL PRODUCTS'!B794,Hoja2!B:B,0),6)</f>
        <v>#N/A</v>
      </c>
      <c r="K794" s="79" t="e">
        <f>+INDEX(Hoja2!A:K,MATCH('ALL PRODUCTS'!B794,Hoja2!B:B,0),5)</f>
        <v>#N/A</v>
      </c>
      <c r="L794" s="86">
        <v>1055780</v>
      </c>
      <c r="M794" s="86">
        <v>479900</v>
      </c>
    </row>
    <row r="795" spans="1:13">
      <c r="A795" t="s">
        <v>2695</v>
      </c>
      <c r="B795" s="68" t="s">
        <v>1406</v>
      </c>
      <c r="C795" s="68" t="s">
        <v>1407</v>
      </c>
      <c r="D795" s="9" t="s">
        <v>1739</v>
      </c>
      <c r="E795" s="9" t="s">
        <v>1408</v>
      </c>
      <c r="F795" s="68" t="s">
        <v>12</v>
      </c>
      <c r="G795" s="6">
        <v>384260</v>
      </c>
      <c r="H795" s="6" t="s">
        <v>13</v>
      </c>
      <c r="I795">
        <v>459900</v>
      </c>
      <c r="J795">
        <f>+INDEX(Hoja2!A:K,MATCH('ALL PRODUCTS'!B795,Hoja2!B:B,0),6)</f>
        <v>339915</v>
      </c>
      <c r="K795" s="79">
        <f>+INDEX(Hoja2!A:K,MATCH('ALL PRODUCTS'!B795,Hoja2!B:B,0),5)</f>
        <v>15</v>
      </c>
      <c r="L795" s="86">
        <v>989780.00000000012</v>
      </c>
      <c r="M795" s="86">
        <v>449900</v>
      </c>
    </row>
    <row r="796" spans="1:13">
      <c r="A796" t="s">
        <v>2695</v>
      </c>
      <c r="B796" s="68" t="s">
        <v>1409</v>
      </c>
      <c r="C796" s="68" t="s">
        <v>1410</v>
      </c>
      <c r="D796" s="9" t="s">
        <v>1753</v>
      </c>
      <c r="E796" s="9" t="s">
        <v>1411</v>
      </c>
      <c r="F796" s="68" t="s">
        <v>232</v>
      </c>
      <c r="G796" s="6">
        <v>329900</v>
      </c>
      <c r="H796" s="6" t="s">
        <v>13</v>
      </c>
      <c r="I796">
        <v>329900</v>
      </c>
      <c r="J796">
        <f>+INDEX(Hoja2!A:K,MATCH('ALL PRODUCTS'!B796,Hoja2!B:B,0),6)</f>
        <v>320003</v>
      </c>
      <c r="K796" s="79">
        <f>+INDEX(Hoja2!A:K,MATCH('ALL PRODUCTS'!B796,Hoja2!B:B,0),5)</f>
        <v>3</v>
      </c>
      <c r="L796" s="86">
        <v>703780</v>
      </c>
      <c r="M796" s="86">
        <v>319900</v>
      </c>
    </row>
    <row r="797" spans="1:13">
      <c r="A797" t="s">
        <v>2695</v>
      </c>
      <c r="B797" s="68" t="s">
        <v>1412</v>
      </c>
      <c r="C797" s="68" t="s">
        <v>1413</v>
      </c>
      <c r="D797" s="9" t="s">
        <v>2257</v>
      </c>
      <c r="E797" s="9" t="s">
        <v>1414</v>
      </c>
      <c r="F797" s="68" t="s">
        <v>232</v>
      </c>
      <c r="G797" s="6">
        <v>579900</v>
      </c>
      <c r="H797" s="6" t="s">
        <v>13</v>
      </c>
      <c r="I797" s="6">
        <v>579900</v>
      </c>
      <c r="J797">
        <f>+INDEX(Hoja2!A:K,MATCH('ALL PRODUCTS'!B797,Hoja2!B:B,0),6)</f>
        <v>521910</v>
      </c>
      <c r="K797" s="79">
        <f>+INDEX(Hoja2!A:K,MATCH('ALL PRODUCTS'!B797,Hoja2!B:B,0),5)</f>
        <v>10</v>
      </c>
      <c r="L797" s="86">
        <v>1231780</v>
      </c>
      <c r="M797" s="86">
        <v>559900</v>
      </c>
    </row>
    <row r="798" spans="1:13">
      <c r="A798" t="s">
        <v>2695</v>
      </c>
      <c r="B798" s="68" t="s">
        <v>1415</v>
      </c>
      <c r="C798" s="68" t="s">
        <v>1416</v>
      </c>
      <c r="D798" s="9" t="s">
        <v>2258</v>
      </c>
      <c r="E798" s="9" t="s">
        <v>1417</v>
      </c>
      <c r="F798" s="68" t="s">
        <v>236</v>
      </c>
      <c r="G798" s="6">
        <v>579900</v>
      </c>
      <c r="H798" s="6" t="s">
        <v>13</v>
      </c>
      <c r="I798" s="6">
        <v>579900</v>
      </c>
      <c r="J798">
        <f>+INDEX(Hoja2!A:K,MATCH('ALL PRODUCTS'!B798,Hoja2!B:B,0),6)</f>
        <v>521910</v>
      </c>
      <c r="K798" s="79">
        <f>+INDEX(Hoja2!A:K,MATCH('ALL PRODUCTS'!B798,Hoja2!B:B,0),5)</f>
        <v>10</v>
      </c>
      <c r="L798" s="86">
        <v>1231780</v>
      </c>
      <c r="M798" s="86">
        <v>559900</v>
      </c>
    </row>
    <row r="799" spans="1:13">
      <c r="A799" t="s">
        <v>2695</v>
      </c>
      <c r="B799" s="68" t="s">
        <v>1418</v>
      </c>
      <c r="C799" s="68" t="s">
        <v>1419</v>
      </c>
      <c r="D799" s="9" t="s">
        <v>2062</v>
      </c>
      <c r="E799" s="9" t="s">
        <v>1420</v>
      </c>
      <c r="F799" s="68" t="s">
        <v>12</v>
      </c>
      <c r="G799" s="6">
        <v>519900</v>
      </c>
      <c r="H799" s="6" t="s">
        <v>13</v>
      </c>
      <c r="I799">
        <v>519900</v>
      </c>
      <c r="J799">
        <f>+INDEX(Hoja2!A:K,MATCH('ALL PRODUCTS'!B799,Hoja2!B:B,0),6)</f>
        <v>504303</v>
      </c>
      <c r="K799" s="79">
        <f>+INDEX(Hoja2!A:K,MATCH('ALL PRODUCTS'!B799,Hoja2!B:B,0),5)</f>
        <v>3</v>
      </c>
      <c r="L799" s="86">
        <v>1099780</v>
      </c>
      <c r="M799" s="86">
        <v>499900</v>
      </c>
    </row>
    <row r="800" spans="1:13">
      <c r="A800" t="s">
        <v>2695</v>
      </c>
      <c r="B800" s="68" t="s">
        <v>1421</v>
      </c>
      <c r="C800" s="68" t="s">
        <v>1422</v>
      </c>
      <c r="D800" s="9" t="s">
        <v>2259</v>
      </c>
      <c r="E800" s="9" t="s">
        <v>1423</v>
      </c>
      <c r="F800" s="68" t="s">
        <v>12</v>
      </c>
      <c r="G800" s="6">
        <v>819900</v>
      </c>
      <c r="H800" s="6" t="s">
        <v>13</v>
      </c>
      <c r="I800">
        <v>819900</v>
      </c>
      <c r="J800">
        <f>+INDEX(Hoja2!A:K,MATCH('ALL PRODUCTS'!B800,Hoja2!B:B,0),6)</f>
        <v>623124</v>
      </c>
      <c r="K800" s="79">
        <f>+INDEX(Hoja2!A:K,MATCH('ALL PRODUCTS'!B800,Hoja2!B:B,0),5)</f>
        <v>24</v>
      </c>
      <c r="L800" s="86">
        <v>1737780.0000000002</v>
      </c>
      <c r="M800" s="86">
        <v>789900</v>
      </c>
    </row>
    <row r="801" spans="1:13">
      <c r="A801" t="s">
        <v>2695</v>
      </c>
      <c r="B801" s="68" t="s">
        <v>1424</v>
      </c>
      <c r="C801" s="68" t="s">
        <v>1425</v>
      </c>
      <c r="D801" s="9" t="s">
        <v>1792</v>
      </c>
      <c r="E801" s="9" t="s">
        <v>1426</v>
      </c>
      <c r="F801" s="68" t="s">
        <v>12</v>
      </c>
      <c r="G801" s="6">
        <v>889900</v>
      </c>
      <c r="H801" s="6" t="s">
        <v>13</v>
      </c>
      <c r="I801">
        <v>889900</v>
      </c>
      <c r="J801">
        <f>+INDEX(Hoja2!A:K,MATCH('ALL PRODUCTS'!B801,Hoja2!B:B,0),6)</f>
        <v>863203</v>
      </c>
      <c r="K801" s="79">
        <f>+INDEX(Hoja2!A:K,MATCH('ALL PRODUCTS'!B801,Hoja2!B:B,0),5)</f>
        <v>3</v>
      </c>
      <c r="L801" s="86">
        <v>1891780.0000000002</v>
      </c>
      <c r="M801" s="86">
        <v>859900</v>
      </c>
    </row>
    <row r="802" spans="1:13">
      <c r="A802" t="s">
        <v>2695</v>
      </c>
      <c r="B802" s="68" t="s">
        <v>1427</v>
      </c>
      <c r="C802" s="68" t="s">
        <v>1428</v>
      </c>
      <c r="D802" s="9" t="s">
        <v>2260</v>
      </c>
      <c r="E802" s="9" t="s">
        <v>1429</v>
      </c>
      <c r="F802" s="68" t="s">
        <v>292</v>
      </c>
      <c r="G802" s="6">
        <v>439900</v>
      </c>
      <c r="H802" s="6" t="s">
        <v>13</v>
      </c>
      <c r="I802" s="6">
        <v>439900</v>
      </c>
      <c r="J802">
        <f>+INDEX(Hoja2!A:K,MATCH('ALL PRODUCTS'!B802,Hoja2!B:B,0),6)</f>
        <v>395910</v>
      </c>
      <c r="K802" s="79">
        <f>+INDEX(Hoja2!A:K,MATCH('ALL PRODUCTS'!B802,Hoja2!B:B,0),5)</f>
        <v>10</v>
      </c>
      <c r="L802" s="86">
        <v>859800</v>
      </c>
      <c r="M802" s="86">
        <v>429900</v>
      </c>
    </row>
    <row r="803" spans="1:13">
      <c r="A803" t="s">
        <v>2695</v>
      </c>
      <c r="B803" s="68" t="s">
        <v>1430</v>
      </c>
      <c r="C803" s="68" t="s">
        <v>1431</v>
      </c>
      <c r="D803" s="9" t="s">
        <v>2261</v>
      </c>
      <c r="E803" s="9" t="s">
        <v>1432</v>
      </c>
      <c r="F803" s="68" t="s">
        <v>292</v>
      </c>
      <c r="G803" s="6">
        <v>549900</v>
      </c>
      <c r="H803" s="6" t="s">
        <v>13</v>
      </c>
      <c r="I803" s="6">
        <v>549900</v>
      </c>
      <c r="J803">
        <f>+INDEX(Hoja2!A:K,MATCH('ALL PRODUCTS'!B803,Hoja2!B:B,0),6)</f>
        <v>533403</v>
      </c>
      <c r="K803" s="79">
        <f>+INDEX(Hoja2!A:K,MATCH('ALL PRODUCTS'!B803,Hoja2!B:B,0),5)</f>
        <v>3</v>
      </c>
      <c r="L803" s="86">
        <v>1059800</v>
      </c>
      <c r="M803" s="86">
        <v>529900</v>
      </c>
    </row>
    <row r="804" spans="1:13">
      <c r="A804" t="s">
        <v>2695</v>
      </c>
      <c r="B804" s="68" t="s">
        <v>1433</v>
      </c>
      <c r="C804" s="68" t="s">
        <v>1434</v>
      </c>
      <c r="D804" s="9" t="s">
        <v>2262</v>
      </c>
      <c r="E804" s="9" t="s">
        <v>1435</v>
      </c>
      <c r="F804" s="68" t="s">
        <v>292</v>
      </c>
      <c r="G804" s="6">
        <v>839800</v>
      </c>
      <c r="H804" s="6" t="s">
        <v>13</v>
      </c>
      <c r="I804" s="6">
        <v>839800</v>
      </c>
      <c r="J804">
        <f>+INDEX(Hoja2!A:K,MATCH('ALL PRODUCTS'!B804,Hoja2!B:B,0),6)</f>
        <v>755820</v>
      </c>
      <c r="K804" s="79">
        <f>+INDEX(Hoja2!A:K,MATCH('ALL PRODUCTS'!B804,Hoja2!B:B,0),5)</f>
        <v>10</v>
      </c>
      <c r="L804" s="86">
        <v>899800</v>
      </c>
      <c r="M804" s="86">
        <v>449900</v>
      </c>
    </row>
    <row r="805" spans="1:13">
      <c r="A805" t="s">
        <v>2695</v>
      </c>
      <c r="B805" s="68" t="s">
        <v>1439</v>
      </c>
      <c r="C805" s="68" t="s">
        <v>1440</v>
      </c>
      <c r="D805" s="9" t="s">
        <v>2264</v>
      </c>
      <c r="E805" s="9" t="s">
        <v>1441</v>
      </c>
      <c r="F805" s="68" t="s">
        <v>292</v>
      </c>
      <c r="G805" s="6">
        <v>889900</v>
      </c>
      <c r="H805" s="6" t="s">
        <v>13</v>
      </c>
      <c r="I805">
        <v>889900</v>
      </c>
      <c r="J805">
        <f>+INDEX(Hoja2!A:K,MATCH('ALL PRODUCTS'!B805,Hoja2!B:B,0),6)</f>
        <v>800910</v>
      </c>
      <c r="K805" s="79">
        <f>+INDEX(Hoja2!A:K,MATCH('ALL PRODUCTS'!B805,Hoja2!B:B,0),5)</f>
        <v>10</v>
      </c>
      <c r="L805" s="86">
        <v>1891780.0000000002</v>
      </c>
      <c r="M805" s="86">
        <v>859900</v>
      </c>
    </row>
    <row r="806" spans="1:13">
      <c r="A806" t="s">
        <v>2695</v>
      </c>
      <c r="B806" s="68" t="s">
        <v>1442</v>
      </c>
      <c r="C806" s="68" t="s">
        <v>1443</v>
      </c>
      <c r="D806" s="9" t="s">
        <v>2265</v>
      </c>
      <c r="E806" s="9" t="s">
        <v>1444</v>
      </c>
      <c r="F806" s="68" t="s">
        <v>292</v>
      </c>
      <c r="G806" s="6">
        <v>759900</v>
      </c>
      <c r="H806" s="6" t="s">
        <v>13</v>
      </c>
      <c r="I806">
        <v>759900</v>
      </c>
      <c r="J806">
        <f>+INDEX(Hoja2!A:K,MATCH('ALL PRODUCTS'!B806,Hoja2!B:B,0),6)</f>
        <v>737103</v>
      </c>
      <c r="K806" s="79">
        <f>+INDEX(Hoja2!A:K,MATCH('ALL PRODUCTS'!B806,Hoja2!B:B,0),5)</f>
        <v>3</v>
      </c>
      <c r="L806" s="86">
        <v>1605780.0000000002</v>
      </c>
      <c r="M806" s="86">
        <v>729900</v>
      </c>
    </row>
    <row r="807" spans="1:13">
      <c r="A807" t="s">
        <v>2695</v>
      </c>
      <c r="B807" s="68" t="s">
        <v>1445</v>
      </c>
      <c r="C807" s="68" t="s">
        <v>1446</v>
      </c>
      <c r="D807" s="9" t="s">
        <v>2266</v>
      </c>
      <c r="E807" s="9" t="s">
        <v>1447</v>
      </c>
      <c r="F807" s="68" t="s">
        <v>292</v>
      </c>
      <c r="G807" s="6">
        <v>599900</v>
      </c>
      <c r="H807" s="6" t="s">
        <v>13</v>
      </c>
      <c r="I807">
        <v>599900</v>
      </c>
      <c r="J807">
        <f>+INDEX(Hoja2!A:K,MATCH('ALL PRODUCTS'!B807,Hoja2!B:B,0),6)</f>
        <v>581903</v>
      </c>
      <c r="K807" s="79">
        <f>+INDEX(Hoja2!A:K,MATCH('ALL PRODUCTS'!B807,Hoja2!B:B,0),5)</f>
        <v>3</v>
      </c>
      <c r="L807" s="86">
        <v>1275780</v>
      </c>
      <c r="M807" s="86">
        <v>579900</v>
      </c>
    </row>
    <row r="808" spans="1:13">
      <c r="A808" t="s">
        <v>2695</v>
      </c>
      <c r="B808" s="68" t="s">
        <v>1467</v>
      </c>
      <c r="C808" s="68" t="s">
        <v>1468</v>
      </c>
      <c r="D808" s="9" t="s">
        <v>2273</v>
      </c>
      <c r="E808" s="9" t="s">
        <v>1469</v>
      </c>
      <c r="F808" s="68" t="s">
        <v>1470</v>
      </c>
      <c r="G808" s="6">
        <v>609900</v>
      </c>
      <c r="H808" s="6" t="s">
        <v>13</v>
      </c>
      <c r="I808">
        <v>609900</v>
      </c>
      <c r="J808">
        <f>+INDEX(Hoja2!A:K,MATCH('ALL PRODUCTS'!B808,Hoja2!B:B,0),6)</f>
        <v>548910</v>
      </c>
      <c r="K808" s="79">
        <f>+INDEX(Hoja2!A:K,MATCH('ALL PRODUCTS'!B808,Hoja2!B:B,0),5)</f>
        <v>10</v>
      </c>
      <c r="L808" s="86">
        <v>1297780</v>
      </c>
      <c r="M808" s="86">
        <v>589900</v>
      </c>
    </row>
    <row r="809" spans="1:13">
      <c r="A809" t="s">
        <v>2695</v>
      </c>
      <c r="B809" s="68" t="s">
        <v>1471</v>
      </c>
      <c r="C809" s="68" t="s">
        <v>1472</v>
      </c>
      <c r="D809" s="9" t="s">
        <v>2274</v>
      </c>
      <c r="E809" s="9" t="s">
        <v>1473</v>
      </c>
      <c r="F809" s="68" t="s">
        <v>230</v>
      </c>
      <c r="G809" s="6">
        <v>579900</v>
      </c>
      <c r="H809" s="6" t="s">
        <v>13</v>
      </c>
      <c r="I809" s="6">
        <v>579900</v>
      </c>
      <c r="J809">
        <f>+INDEX(Hoja2!A:K,MATCH('ALL PRODUCTS'!B809,Hoja2!B:B,0),6)</f>
        <v>562503</v>
      </c>
      <c r="K809" s="79">
        <f>+INDEX(Hoja2!A:K,MATCH('ALL PRODUCTS'!B809,Hoja2!B:B,0),5)</f>
        <v>3</v>
      </c>
      <c r="L809" s="86">
        <v>1231780</v>
      </c>
      <c r="M809" s="86">
        <v>559900</v>
      </c>
    </row>
    <row r="810" spans="1:13">
      <c r="A810" t="s">
        <v>2695</v>
      </c>
      <c r="B810" s="68" t="s">
        <v>1483</v>
      </c>
      <c r="C810" s="68" t="s">
        <v>1484</v>
      </c>
      <c r="D810" s="9" t="s">
        <v>2278</v>
      </c>
      <c r="E810" s="9" t="s">
        <v>1485</v>
      </c>
      <c r="F810" s="68" t="s">
        <v>456</v>
      </c>
      <c r="G810" s="6">
        <v>1459900</v>
      </c>
      <c r="H810" s="6" t="s">
        <v>13</v>
      </c>
      <c r="I810" s="6">
        <v>1459900</v>
      </c>
      <c r="J810">
        <f>+INDEX(Hoja2!A:K,MATCH('ALL PRODUCTS'!B810,Hoja2!B:B,0),6)</f>
        <v>1416103</v>
      </c>
      <c r="K810" s="79">
        <f>+INDEX(Hoja2!A:K,MATCH('ALL PRODUCTS'!B810,Hoja2!B:B,0),5)</f>
        <v>3</v>
      </c>
      <c r="L810" s="86">
        <v>3101780.0000000005</v>
      </c>
      <c r="M810" s="86">
        <v>1409900</v>
      </c>
    </row>
    <row r="811" spans="1:13">
      <c r="A811" t="s">
        <v>2695</v>
      </c>
      <c r="B811" s="68" t="s">
        <v>1507</v>
      </c>
      <c r="C811" s="68"/>
      <c r="D811" s="9" t="s">
        <v>2285</v>
      </c>
      <c r="E811" s="9" t="s">
        <v>1508</v>
      </c>
      <c r="F811" s="68" t="s">
        <v>16</v>
      </c>
      <c r="G811" s="6">
        <v>349900</v>
      </c>
      <c r="H811" s="6" t="s">
        <v>13</v>
      </c>
      <c r="I811">
        <v>349900</v>
      </c>
      <c r="J811" t="e">
        <f>+INDEX(Hoja2!A:K,MATCH('ALL PRODUCTS'!B811,Hoja2!B:B,0),6)</f>
        <v>#N/A</v>
      </c>
      <c r="K811" s="79" t="e">
        <f>+INDEX(Hoja2!A:K,MATCH('ALL PRODUCTS'!B811,Hoja2!B:B,0),5)</f>
        <v>#N/A</v>
      </c>
      <c r="L811" s="86">
        <v>747780.00000000012</v>
      </c>
      <c r="M811" s="86">
        <v>339900</v>
      </c>
    </row>
    <row r="812" spans="1:13">
      <c r="A812" t="s">
        <v>2695</v>
      </c>
      <c r="B812" s="68" t="s">
        <v>1509</v>
      </c>
      <c r="C812" s="68"/>
      <c r="D812" s="9" t="s">
        <v>2286</v>
      </c>
      <c r="E812" s="9" t="s">
        <v>1510</v>
      </c>
      <c r="F812" s="68" t="s">
        <v>16</v>
      </c>
      <c r="G812" s="6">
        <v>319900</v>
      </c>
      <c r="H812" s="6" t="s">
        <v>13</v>
      </c>
      <c r="I812">
        <v>319900</v>
      </c>
      <c r="J812" t="e">
        <f>+INDEX(Hoja2!A:K,MATCH('ALL PRODUCTS'!B812,Hoja2!B:B,0),6)</f>
        <v>#N/A</v>
      </c>
      <c r="K812" s="79" t="e">
        <f>+INDEX(Hoja2!A:K,MATCH('ALL PRODUCTS'!B812,Hoja2!B:B,0),5)</f>
        <v>#N/A</v>
      </c>
      <c r="L812" s="86">
        <v>619800</v>
      </c>
      <c r="M812" s="86">
        <v>309900</v>
      </c>
    </row>
    <row r="813" spans="1:13">
      <c r="A813" t="s">
        <v>2695</v>
      </c>
      <c r="B813" s="68" t="s">
        <v>1511</v>
      </c>
      <c r="C813" s="68"/>
      <c r="D813" s="9" t="s">
        <v>2226</v>
      </c>
      <c r="E813" s="9" t="s">
        <v>1512</v>
      </c>
      <c r="F813" s="68" t="s">
        <v>16</v>
      </c>
      <c r="G813" s="6">
        <v>319900</v>
      </c>
      <c r="H813" s="6" t="s">
        <v>13</v>
      </c>
      <c r="I813">
        <v>319900</v>
      </c>
      <c r="J813" t="e">
        <f>+INDEX(Hoja2!A:K,MATCH('ALL PRODUCTS'!B813,Hoja2!B:B,0),6)</f>
        <v>#N/A</v>
      </c>
      <c r="K813" s="79" t="e">
        <f>+INDEX(Hoja2!A:K,MATCH('ALL PRODUCTS'!B813,Hoja2!B:B,0),5)</f>
        <v>#N/A</v>
      </c>
      <c r="L813" s="86">
        <v>619800</v>
      </c>
      <c r="M813" s="86">
        <v>309900</v>
      </c>
    </row>
    <row r="814" spans="1:13">
      <c r="A814" t="s">
        <v>2695</v>
      </c>
      <c r="B814" s="68" t="s">
        <v>1513</v>
      </c>
      <c r="C814" s="68"/>
      <c r="D814" s="9" t="s">
        <v>2287</v>
      </c>
      <c r="E814" s="9" t="s">
        <v>1514</v>
      </c>
      <c r="F814" s="68" t="s">
        <v>16</v>
      </c>
      <c r="G814" s="6">
        <v>359900</v>
      </c>
      <c r="H814" s="6" t="s">
        <v>13</v>
      </c>
      <c r="I814">
        <v>359900</v>
      </c>
      <c r="J814" t="e">
        <f>+INDEX(Hoja2!A:K,MATCH('ALL PRODUCTS'!B814,Hoja2!B:B,0),6)</f>
        <v>#N/A</v>
      </c>
      <c r="K814" s="79" t="e">
        <f>+INDEX(Hoja2!A:K,MATCH('ALL PRODUCTS'!B814,Hoja2!B:B,0),5)</f>
        <v>#N/A</v>
      </c>
      <c r="L814" s="86">
        <v>699800</v>
      </c>
      <c r="M814" s="86">
        <v>349900</v>
      </c>
    </row>
    <row r="815" spans="1:13">
      <c r="A815" t="s">
        <v>2695</v>
      </c>
      <c r="B815" s="68" t="s">
        <v>1521</v>
      </c>
      <c r="C815" s="68"/>
      <c r="D815" s="9" t="s">
        <v>2290</v>
      </c>
      <c r="E815" s="9" t="s">
        <v>1522</v>
      </c>
      <c r="F815" s="68" t="s">
        <v>16</v>
      </c>
      <c r="G815" s="6">
        <v>349900</v>
      </c>
      <c r="H815" s="6" t="s">
        <v>13</v>
      </c>
      <c r="I815">
        <v>349900</v>
      </c>
      <c r="J815" t="e">
        <f>+INDEX(Hoja2!A:K,MATCH('ALL PRODUCTS'!B815,Hoja2!B:B,0),6)</f>
        <v>#N/A</v>
      </c>
      <c r="K815" s="79" t="e">
        <f>+INDEX(Hoja2!A:K,MATCH('ALL PRODUCTS'!B815,Hoja2!B:B,0),5)</f>
        <v>#N/A</v>
      </c>
      <c r="L815" s="86">
        <v>747780.00000000012</v>
      </c>
      <c r="M815" s="86">
        <v>339900</v>
      </c>
    </row>
    <row r="816" spans="1:13">
      <c r="A816" t="s">
        <v>2695</v>
      </c>
      <c r="B816" s="68" t="s">
        <v>1523</v>
      </c>
      <c r="C816" s="68"/>
      <c r="D816" s="9" t="s">
        <v>2065</v>
      </c>
      <c r="E816" s="9" t="s">
        <v>859</v>
      </c>
      <c r="F816" s="68" t="s">
        <v>16</v>
      </c>
      <c r="G816" s="6">
        <v>349900</v>
      </c>
      <c r="H816" s="6" t="s">
        <v>13</v>
      </c>
      <c r="I816" s="6">
        <v>349900</v>
      </c>
      <c r="J816" t="e">
        <f>+INDEX(Hoja2!A:K,MATCH('ALL PRODUCTS'!B816,Hoja2!B:B,0),6)</f>
        <v>#N/A</v>
      </c>
      <c r="K816" s="79" t="e">
        <f>+INDEX(Hoja2!A:K,MATCH('ALL PRODUCTS'!B816,Hoja2!B:B,0),5)</f>
        <v>#N/A</v>
      </c>
      <c r="L816" s="86">
        <v>747780.00000000012</v>
      </c>
      <c r="M816" s="86">
        <v>339900</v>
      </c>
    </row>
    <row r="817" spans="1:13">
      <c r="A817" t="s">
        <v>2695</v>
      </c>
      <c r="B817" s="68" t="s">
        <v>1524</v>
      </c>
      <c r="C817" s="68"/>
      <c r="D817" s="9" t="s">
        <v>1845</v>
      </c>
      <c r="E817" s="9" t="s">
        <v>1127</v>
      </c>
      <c r="F817" s="68" t="s">
        <v>16</v>
      </c>
      <c r="G817" s="6">
        <v>349900</v>
      </c>
      <c r="H817" s="6" t="s">
        <v>13</v>
      </c>
      <c r="I817">
        <v>349900</v>
      </c>
      <c r="J817" t="e">
        <f>+INDEX(Hoja2!A:K,MATCH('ALL PRODUCTS'!B817,Hoja2!B:B,0),6)</f>
        <v>#N/A</v>
      </c>
      <c r="K817" s="79" t="e">
        <f>+INDEX(Hoja2!A:K,MATCH('ALL PRODUCTS'!B817,Hoja2!B:B,0),5)</f>
        <v>#N/A</v>
      </c>
      <c r="L817" s="86">
        <v>747780.00000000012</v>
      </c>
      <c r="M817" s="86">
        <v>339900</v>
      </c>
    </row>
    <row r="818" spans="1:13">
      <c r="A818" t="s">
        <v>2695</v>
      </c>
      <c r="B818" s="68" t="s">
        <v>1525</v>
      </c>
      <c r="C818" s="68"/>
      <c r="D818" s="9"/>
      <c r="E818" s="9" t="s">
        <v>1526</v>
      </c>
      <c r="F818" s="68" t="s">
        <v>16</v>
      </c>
      <c r="G818" s="6">
        <v>254900</v>
      </c>
      <c r="H818" s="6" t="s">
        <v>13</v>
      </c>
      <c r="I818" s="6">
        <v>254900</v>
      </c>
      <c r="J818" t="e">
        <f>+INDEX(Hoja2!A:K,MATCH('ALL PRODUCTS'!B818,Hoja2!B:B,0),6)</f>
        <v>#N/A</v>
      </c>
      <c r="K818" s="79" t="e">
        <f>+INDEX(Hoja2!A:K,MATCH('ALL PRODUCTS'!B818,Hoja2!B:B,0),5)</f>
        <v>#N/A</v>
      </c>
      <c r="L818" s="86" t="e">
        <v>#N/A</v>
      </c>
      <c r="M818" s="86" t="e">
        <v>#N/A</v>
      </c>
    </row>
    <row r="819" spans="1:13">
      <c r="A819" t="s">
        <v>2695</v>
      </c>
      <c r="B819" s="68" t="s">
        <v>1527</v>
      </c>
      <c r="C819" s="68"/>
      <c r="D819" s="9" t="s">
        <v>2291</v>
      </c>
      <c r="E819" s="9" t="s">
        <v>1528</v>
      </c>
      <c r="F819" s="68" t="s">
        <v>16</v>
      </c>
      <c r="G819" s="6">
        <v>332405</v>
      </c>
      <c r="H819" s="6" t="s">
        <v>13</v>
      </c>
      <c r="I819" s="6">
        <v>332405</v>
      </c>
      <c r="J819" t="e">
        <f>+INDEX(Hoja2!A:K,MATCH('ALL PRODUCTS'!B819,Hoja2!B:B,0),6)</f>
        <v>#N/A</v>
      </c>
      <c r="K819" s="79" t="e">
        <f>+INDEX(Hoja2!A:K,MATCH('ALL PRODUCTS'!B819,Hoja2!B:B,0),5)</f>
        <v>#N/A</v>
      </c>
      <c r="L819" s="86">
        <v>379800</v>
      </c>
      <c r="M819" s="86">
        <v>189900</v>
      </c>
    </row>
    <row r="820" spans="1:13">
      <c r="A820" t="s">
        <v>2695</v>
      </c>
      <c r="B820" s="68" t="s">
        <v>1529</v>
      </c>
      <c r="C820" s="68" t="s">
        <v>1530</v>
      </c>
      <c r="D820" s="9" t="s">
        <v>2292</v>
      </c>
      <c r="E820" s="9" t="s">
        <v>1531</v>
      </c>
      <c r="F820" s="68" t="s">
        <v>34</v>
      </c>
      <c r="G820" s="6">
        <v>229900</v>
      </c>
      <c r="H820" s="6" t="s">
        <v>13</v>
      </c>
      <c r="I820" s="6">
        <v>229900</v>
      </c>
      <c r="J820">
        <f>+INDEX(Hoja2!A:K,MATCH('ALL PRODUCTS'!B820,Hoja2!B:B,0),6)</f>
        <v>206910</v>
      </c>
      <c r="K820" s="79">
        <f>+INDEX(Hoja2!A:K,MATCH('ALL PRODUCTS'!B820,Hoja2!B:B,0),5)</f>
        <v>10</v>
      </c>
      <c r="L820" s="86" t="e">
        <v>#N/A</v>
      </c>
      <c r="M820" s="86" t="e">
        <v>#N/A</v>
      </c>
    </row>
    <row r="821" spans="1:13">
      <c r="A821" t="s">
        <v>2695</v>
      </c>
      <c r="B821" s="68" t="s">
        <v>1532</v>
      </c>
      <c r="C821" s="68" t="s">
        <v>1533</v>
      </c>
      <c r="D821" s="9" t="s">
        <v>2293</v>
      </c>
      <c r="E821" s="9" t="s">
        <v>1534</v>
      </c>
      <c r="F821" s="68" t="s">
        <v>34</v>
      </c>
      <c r="G821" s="6">
        <v>409900</v>
      </c>
      <c r="H821" s="6" t="s">
        <v>13</v>
      </c>
      <c r="I821">
        <v>409900</v>
      </c>
      <c r="J821">
        <f>+INDEX(Hoja2!A:K,MATCH('ALL PRODUCTS'!B821,Hoja2!B:B,0),6)</f>
        <v>368910</v>
      </c>
      <c r="K821" s="79">
        <f>+INDEX(Hoja2!A:K,MATCH('ALL PRODUCTS'!B821,Hoja2!B:B,0),5)</f>
        <v>10</v>
      </c>
      <c r="L821" s="86">
        <v>879780.00000000012</v>
      </c>
      <c r="M821" s="86">
        <v>399900</v>
      </c>
    </row>
    <row r="822" spans="1:13">
      <c r="A822" t="s">
        <v>2695</v>
      </c>
      <c r="B822" s="68" t="s">
        <v>1535</v>
      </c>
      <c r="C822" s="68" t="s">
        <v>1536</v>
      </c>
      <c r="D822" s="9" t="s">
        <v>2294</v>
      </c>
      <c r="E822" s="9" t="s">
        <v>1537</v>
      </c>
      <c r="F822" s="68" t="s">
        <v>48</v>
      </c>
      <c r="G822" s="6">
        <v>399900</v>
      </c>
      <c r="H822" s="6" t="s">
        <v>13</v>
      </c>
      <c r="I822">
        <v>399900</v>
      </c>
      <c r="J822">
        <f>+INDEX(Hoja2!A:K,MATCH('ALL PRODUCTS'!B822,Hoja2!B:B,0),6)</f>
        <v>359910</v>
      </c>
      <c r="K822" s="79">
        <f>+INDEX(Hoja2!A:K,MATCH('ALL PRODUCTS'!B822,Hoja2!B:B,0),5)</f>
        <v>10</v>
      </c>
      <c r="L822" s="86">
        <v>857780.00000000012</v>
      </c>
      <c r="M822" s="86">
        <v>389900</v>
      </c>
    </row>
    <row r="823" spans="1:13">
      <c r="A823" t="s">
        <v>2695</v>
      </c>
      <c r="B823" s="68" t="s">
        <v>1538</v>
      </c>
      <c r="C823" s="68" t="s">
        <v>1539</v>
      </c>
      <c r="D823" s="9" t="s">
        <v>2294</v>
      </c>
      <c r="E823" s="9" t="s">
        <v>1540</v>
      </c>
      <c r="F823" s="68" t="s">
        <v>12</v>
      </c>
      <c r="G823" s="6">
        <v>399900</v>
      </c>
      <c r="H823" s="6" t="s">
        <v>13</v>
      </c>
      <c r="I823">
        <v>399900</v>
      </c>
      <c r="J823">
        <f>+INDEX(Hoja2!A:K,MATCH('ALL PRODUCTS'!B823,Hoja2!B:B,0),6)</f>
        <v>359910</v>
      </c>
      <c r="K823" s="79">
        <f>+INDEX(Hoja2!A:K,MATCH('ALL PRODUCTS'!B823,Hoja2!B:B,0),5)</f>
        <v>10</v>
      </c>
      <c r="L823" s="86">
        <v>857780.00000000012</v>
      </c>
      <c r="M823" s="86">
        <v>389900</v>
      </c>
    </row>
    <row r="824" spans="1:13">
      <c r="A824" t="s">
        <v>2695</v>
      </c>
      <c r="B824" s="68" t="s">
        <v>2559</v>
      </c>
      <c r="C824" s="68" t="s">
        <v>2560</v>
      </c>
      <c r="D824" s="9" t="s">
        <v>2561</v>
      </c>
      <c r="E824" s="9" t="s">
        <v>2562</v>
      </c>
      <c r="F824" s="68" t="s">
        <v>34</v>
      </c>
      <c r="G824" s="6">
        <v>369900</v>
      </c>
      <c r="H824" s="6" t="s">
        <v>13</v>
      </c>
      <c r="I824" s="6">
        <v>369900</v>
      </c>
      <c r="J824">
        <f>+INDEX(Hoja2!A:K,MATCH('ALL PRODUCTS'!B824,Hoja2!B:B,0),6)</f>
        <v>332910</v>
      </c>
      <c r="K824" s="79">
        <f>+INDEX(Hoja2!A:K,MATCH('ALL PRODUCTS'!B824,Hoja2!B:B,0),5)</f>
        <v>10</v>
      </c>
      <c r="L824" s="86">
        <v>791780.00000000012</v>
      </c>
      <c r="M824" s="86">
        <v>359900</v>
      </c>
    </row>
    <row r="825" spans="1:13">
      <c r="A825" t="s">
        <v>2695</v>
      </c>
      <c r="B825" s="68" t="s">
        <v>2567</v>
      </c>
      <c r="C825" s="68" t="s">
        <v>2568</v>
      </c>
      <c r="D825" s="9" t="s">
        <v>2561</v>
      </c>
      <c r="E825" s="9" t="s">
        <v>2565</v>
      </c>
      <c r="F825" s="68" t="s">
        <v>784</v>
      </c>
      <c r="G825" s="6">
        <v>369900</v>
      </c>
      <c r="H825" s="6" t="s">
        <v>13</v>
      </c>
      <c r="I825" s="6">
        <v>369900</v>
      </c>
      <c r="J825">
        <f>+INDEX(Hoja2!A:K,MATCH('ALL PRODUCTS'!B825,Hoja2!B:B,0),6)</f>
        <v>358803</v>
      </c>
      <c r="K825" s="79">
        <f>+INDEX(Hoja2!A:K,MATCH('ALL PRODUCTS'!B825,Hoja2!B:B,0),5)</f>
        <v>3</v>
      </c>
      <c r="L825" s="86">
        <v>791780.00000000012</v>
      </c>
      <c r="M825" s="86">
        <v>359900</v>
      </c>
    </row>
    <row r="826" spans="1:13">
      <c r="A826" t="s">
        <v>2695</v>
      </c>
      <c r="B826" s="68" t="s">
        <v>1541</v>
      </c>
      <c r="C826" s="68" t="s">
        <v>1542</v>
      </c>
      <c r="D826" s="9" t="s">
        <v>2295</v>
      </c>
      <c r="E826" s="9" t="s">
        <v>1543</v>
      </c>
      <c r="F826" s="68" t="s">
        <v>34</v>
      </c>
      <c r="G826" s="6">
        <v>169900</v>
      </c>
      <c r="H826" s="6" t="s">
        <v>13</v>
      </c>
      <c r="I826">
        <v>169900</v>
      </c>
      <c r="J826">
        <f>+INDEX(Hoja2!A:K,MATCH('ALL PRODUCTS'!B826,Hoja2!B:B,0),6)</f>
        <v>152910</v>
      </c>
      <c r="K826" s="79">
        <f>+INDEX(Hoja2!A:K,MATCH('ALL PRODUCTS'!B826,Hoja2!B:B,0),5)</f>
        <v>10</v>
      </c>
      <c r="L826" s="86">
        <v>373780.00000000006</v>
      </c>
      <c r="M826" s="86">
        <v>169900</v>
      </c>
    </row>
    <row r="827" spans="1:13">
      <c r="A827" t="s">
        <v>2695</v>
      </c>
      <c r="B827" s="68" t="s">
        <v>1544</v>
      </c>
      <c r="C827" s="68" t="s">
        <v>1545</v>
      </c>
      <c r="D827" s="9" t="s">
        <v>2295</v>
      </c>
      <c r="E827" s="9" t="s">
        <v>1546</v>
      </c>
      <c r="F827" s="68" t="s">
        <v>784</v>
      </c>
      <c r="G827" s="6">
        <v>169900</v>
      </c>
      <c r="H827" s="6" t="s">
        <v>13</v>
      </c>
      <c r="I827">
        <v>169900</v>
      </c>
      <c r="J827">
        <f>+INDEX(Hoja2!A:K,MATCH('ALL PRODUCTS'!B827,Hoja2!B:B,0),6)</f>
        <v>152910</v>
      </c>
      <c r="K827" s="79">
        <f>+INDEX(Hoja2!A:K,MATCH('ALL PRODUCTS'!B827,Hoja2!B:B,0),5)</f>
        <v>10</v>
      </c>
      <c r="L827" s="86">
        <v>373780.00000000006</v>
      </c>
      <c r="M827" s="86">
        <v>169900</v>
      </c>
    </row>
    <row r="828" spans="1:13">
      <c r="A828" t="s">
        <v>2695</v>
      </c>
      <c r="B828" s="68" t="s">
        <v>1547</v>
      </c>
      <c r="C828" s="68" t="s">
        <v>1548</v>
      </c>
      <c r="D828" s="9" t="s">
        <v>2296</v>
      </c>
      <c r="E828" s="9" t="s">
        <v>1549</v>
      </c>
      <c r="F828" s="68" t="s">
        <v>34</v>
      </c>
      <c r="G828" s="6">
        <v>389900</v>
      </c>
      <c r="H828" s="6" t="s">
        <v>13</v>
      </c>
      <c r="I828">
        <v>389900</v>
      </c>
      <c r="J828">
        <f>+INDEX(Hoja2!A:K,MATCH('ALL PRODUCTS'!B828,Hoja2!B:B,0),6)</f>
        <v>378203</v>
      </c>
      <c r="K828" s="79">
        <f>+INDEX(Hoja2!A:K,MATCH('ALL PRODUCTS'!B828,Hoja2!B:B,0),5)</f>
        <v>3</v>
      </c>
      <c r="L828" s="86">
        <v>835780.00000000012</v>
      </c>
      <c r="M828" s="86">
        <v>379900</v>
      </c>
    </row>
    <row r="829" spans="1:13">
      <c r="A829" t="s">
        <v>2695</v>
      </c>
      <c r="B829" s="68" t="s">
        <v>1550</v>
      </c>
      <c r="C829" s="68" t="s">
        <v>1551</v>
      </c>
      <c r="D829" s="9" t="s">
        <v>2297</v>
      </c>
      <c r="E829" s="9" t="s">
        <v>1552</v>
      </c>
      <c r="F829" s="68" t="s">
        <v>12</v>
      </c>
      <c r="G829" s="6">
        <v>349900</v>
      </c>
      <c r="H829" s="6" t="s">
        <v>13</v>
      </c>
      <c r="I829" s="6">
        <v>349900</v>
      </c>
      <c r="J829">
        <f>+INDEX(Hoja2!A:K,MATCH('ALL PRODUCTS'!B829,Hoja2!B:B,0),6)</f>
        <v>339403</v>
      </c>
      <c r="K829" s="79">
        <f>+INDEX(Hoja2!A:K,MATCH('ALL PRODUCTS'!B829,Hoja2!B:B,0),5)</f>
        <v>3</v>
      </c>
      <c r="L829" s="86">
        <v>747780.00000000012</v>
      </c>
      <c r="M829" s="86">
        <v>339900</v>
      </c>
    </row>
    <row r="830" spans="1:13">
      <c r="A830" t="s">
        <v>2695</v>
      </c>
      <c r="B830" s="68" t="s">
        <v>1556</v>
      </c>
      <c r="C830" s="68"/>
      <c r="D830" s="68" t="s">
        <v>6</v>
      </c>
      <c r="E830" s="9" t="s">
        <v>1557</v>
      </c>
      <c r="F830" s="68" t="s">
        <v>16</v>
      </c>
      <c r="G830" s="6">
        <v>789900</v>
      </c>
      <c r="H830" s="6" t="s">
        <v>13</v>
      </c>
      <c r="I830" s="6">
        <v>789900</v>
      </c>
      <c r="J830">
        <f>+INDEX(Hoja2!A:K,MATCH('ALL PRODUCTS'!B830,Hoja2!B:B,0),6)</f>
        <v>710910</v>
      </c>
      <c r="K830" s="79">
        <f>+INDEX(Hoja2!A:K,MATCH('ALL PRODUCTS'!B830,Hoja2!B:B,0),5)</f>
        <v>10</v>
      </c>
      <c r="L830" s="86" t="e">
        <v>#N/A</v>
      </c>
      <c r="M830" s="86" t="e">
        <v>#N/A</v>
      </c>
    </row>
    <row r="831" spans="1:13">
      <c r="A831" t="s">
        <v>2695</v>
      </c>
      <c r="B831" s="68" t="s">
        <v>1556</v>
      </c>
      <c r="C831" s="68" t="s">
        <v>1558</v>
      </c>
      <c r="D831" s="9" t="s">
        <v>2299</v>
      </c>
      <c r="E831" s="69" t="str">
        <f>"     "&amp;E830</f>
        <v xml:space="preserve">     Silla Para Oficina Maxi Gerente</v>
      </c>
      <c r="F831" s="68" t="s">
        <v>12</v>
      </c>
      <c r="G831" s="70">
        <f>G830</f>
        <v>789900</v>
      </c>
      <c r="H831" s="70" t="str">
        <f>H830&amp;"     "</f>
        <v xml:space="preserve">$     </v>
      </c>
      <c r="J831">
        <f>+INDEX(Hoja2!A:K,MATCH('ALL PRODUCTS'!B831,Hoja2!B:B,0),6)</f>
        <v>710910</v>
      </c>
      <c r="K831" s="79">
        <f>+INDEX(Hoja2!A:K,MATCH('ALL PRODUCTS'!B831,Hoja2!B:B,0),5)</f>
        <v>10</v>
      </c>
      <c r="L831" s="86">
        <v>1451780.0000000002</v>
      </c>
      <c r="M831" s="86">
        <v>659900</v>
      </c>
    </row>
    <row r="832" spans="1:13">
      <c r="A832" t="s">
        <v>2695</v>
      </c>
      <c r="B832" s="68" t="s">
        <v>1556</v>
      </c>
      <c r="C832" s="68" t="s">
        <v>1559</v>
      </c>
      <c r="D832" s="9" t="s">
        <v>2300</v>
      </c>
      <c r="E832" s="69" t="str">
        <f>"     "&amp;E830</f>
        <v xml:space="preserve">     Silla Para Oficina Maxi Gerente</v>
      </c>
      <c r="F832" s="68" t="s">
        <v>48</v>
      </c>
      <c r="G832" s="70">
        <f>G830</f>
        <v>789900</v>
      </c>
      <c r="H832" s="70" t="str">
        <f>H830&amp;"     "</f>
        <v xml:space="preserve">$     </v>
      </c>
      <c r="J832">
        <f>+INDEX(Hoja2!A:K,MATCH('ALL PRODUCTS'!B832,Hoja2!B:B,0),6)</f>
        <v>710910</v>
      </c>
      <c r="K832" s="79">
        <f>+INDEX(Hoja2!A:K,MATCH('ALL PRODUCTS'!B832,Hoja2!B:B,0),5)</f>
        <v>10</v>
      </c>
      <c r="L832" s="86">
        <v>1671780.0000000002</v>
      </c>
      <c r="M832" s="86">
        <v>759900</v>
      </c>
    </row>
    <row r="833" spans="1:13">
      <c r="A833" t="s">
        <v>2695</v>
      </c>
      <c r="B833" s="68" t="s">
        <v>1563</v>
      </c>
      <c r="C833" s="68"/>
      <c r="D833" s="68" t="s">
        <v>6</v>
      </c>
      <c r="E833" s="9" t="s">
        <v>1564</v>
      </c>
      <c r="F833" s="68" t="s">
        <v>16</v>
      </c>
      <c r="G833" s="6">
        <v>449900</v>
      </c>
      <c r="H833" s="6" t="s">
        <v>13</v>
      </c>
      <c r="I833">
        <v>449900</v>
      </c>
      <c r="J833" t="e">
        <f>+INDEX(Hoja2!A:K,MATCH('ALL PRODUCTS'!B833,Hoja2!B:B,0),6)</f>
        <v>#N/A</v>
      </c>
      <c r="K833" s="79" t="e">
        <f>+INDEX(Hoja2!A:K,MATCH('ALL PRODUCTS'!B833,Hoja2!B:B,0),5)</f>
        <v>#N/A</v>
      </c>
      <c r="L833" s="86" t="e">
        <v>#N/A</v>
      </c>
      <c r="M833" s="86" t="e">
        <v>#N/A</v>
      </c>
    </row>
    <row r="834" spans="1:13">
      <c r="A834" t="s">
        <v>2695</v>
      </c>
      <c r="B834" s="68" t="s">
        <v>1563</v>
      </c>
      <c r="C834" s="68" t="s">
        <v>1565</v>
      </c>
      <c r="D834" s="9" t="s">
        <v>2302</v>
      </c>
      <c r="E834" s="69" t="str">
        <f>"     "&amp;E833</f>
        <v xml:space="preserve">     Cuadros Decorativos Diseño Animales 1,20x5x90</v>
      </c>
      <c r="F834" s="68" t="s">
        <v>1566</v>
      </c>
      <c r="G834" s="70">
        <f>G833</f>
        <v>449900</v>
      </c>
      <c r="H834" s="70" t="str">
        <f>H833&amp;"     "</f>
        <v xml:space="preserve">$     </v>
      </c>
      <c r="J834" t="e">
        <f>+INDEX(Hoja2!A:K,MATCH('ALL PRODUCTS'!B834,Hoja2!B:B,0),6)</f>
        <v>#N/A</v>
      </c>
      <c r="K834" s="79" t="e">
        <f>+INDEX(Hoja2!A:K,MATCH('ALL PRODUCTS'!B834,Hoja2!B:B,0),5)</f>
        <v>#N/A</v>
      </c>
      <c r="L834" s="86">
        <v>879800</v>
      </c>
      <c r="M834" s="86">
        <v>439900</v>
      </c>
    </row>
    <row r="835" spans="1:13">
      <c r="A835" t="s">
        <v>2695</v>
      </c>
      <c r="B835" s="68" t="s">
        <v>1563</v>
      </c>
      <c r="C835" s="68" t="s">
        <v>1567</v>
      </c>
      <c r="D835" s="9" t="s">
        <v>2303</v>
      </c>
      <c r="E835" s="69" t="str">
        <f>"     "&amp;E833</f>
        <v xml:space="preserve">     Cuadros Decorativos Diseño Animales 1,20x5x90</v>
      </c>
      <c r="F835" s="68" t="s">
        <v>1568</v>
      </c>
      <c r="G835" s="70">
        <f>G833</f>
        <v>449900</v>
      </c>
      <c r="H835" s="70" t="str">
        <f>H833&amp;"     "</f>
        <v xml:space="preserve">$     </v>
      </c>
      <c r="J835" t="e">
        <f>+INDEX(Hoja2!A:K,MATCH('ALL PRODUCTS'!B835,Hoja2!B:B,0),6)</f>
        <v>#N/A</v>
      </c>
      <c r="K835" s="79" t="e">
        <f>+INDEX(Hoja2!A:K,MATCH('ALL PRODUCTS'!B835,Hoja2!B:B,0),5)</f>
        <v>#N/A</v>
      </c>
      <c r="L835" s="86">
        <v>879800</v>
      </c>
      <c r="M835" s="86">
        <v>439900</v>
      </c>
    </row>
    <row r="836" spans="1:13">
      <c r="A836" t="s">
        <v>2695</v>
      </c>
      <c r="B836" s="68" t="s">
        <v>1563</v>
      </c>
      <c r="C836" s="68" t="s">
        <v>1569</v>
      </c>
      <c r="D836" s="9" t="s">
        <v>2304</v>
      </c>
      <c r="E836" s="69" t="str">
        <f>"     "&amp;E833</f>
        <v xml:space="preserve">     Cuadros Decorativos Diseño Animales 1,20x5x90</v>
      </c>
      <c r="F836" s="68" t="s">
        <v>1570</v>
      </c>
      <c r="G836" s="70">
        <f>G833</f>
        <v>449900</v>
      </c>
      <c r="H836" s="70" t="str">
        <f>H833&amp;"     "</f>
        <v xml:space="preserve">$     </v>
      </c>
      <c r="J836" t="e">
        <f>+INDEX(Hoja2!A:K,MATCH('ALL PRODUCTS'!B836,Hoja2!B:B,0),6)</f>
        <v>#N/A</v>
      </c>
      <c r="K836" s="79" t="e">
        <f>+INDEX(Hoja2!A:K,MATCH('ALL PRODUCTS'!B836,Hoja2!B:B,0),5)</f>
        <v>#N/A</v>
      </c>
      <c r="L836" s="86">
        <v>879800</v>
      </c>
      <c r="M836" s="86">
        <v>439900</v>
      </c>
    </row>
    <row r="837" spans="1:13">
      <c r="A837" t="s">
        <v>2695</v>
      </c>
      <c r="B837" s="68" t="s">
        <v>1563</v>
      </c>
      <c r="C837" s="68" t="s">
        <v>1571</v>
      </c>
      <c r="D837" s="9" t="s">
        <v>2305</v>
      </c>
      <c r="E837" s="69" t="str">
        <f>"     "&amp;E833</f>
        <v xml:space="preserve">     Cuadros Decorativos Diseño Animales 1,20x5x90</v>
      </c>
      <c r="F837" s="68" t="s">
        <v>1572</v>
      </c>
      <c r="G837" s="70">
        <f>G833</f>
        <v>449900</v>
      </c>
      <c r="H837" s="70" t="str">
        <f>H833&amp;"     "</f>
        <v xml:space="preserve">$     </v>
      </c>
      <c r="J837" t="e">
        <f>+INDEX(Hoja2!A:K,MATCH('ALL PRODUCTS'!B837,Hoja2!B:B,0),6)</f>
        <v>#N/A</v>
      </c>
      <c r="K837" s="79" t="e">
        <f>+INDEX(Hoja2!A:K,MATCH('ALL PRODUCTS'!B837,Hoja2!B:B,0),5)</f>
        <v>#N/A</v>
      </c>
      <c r="L837" s="86">
        <v>859800</v>
      </c>
      <c r="M837" s="86">
        <v>429900</v>
      </c>
    </row>
    <row r="838" spans="1:13">
      <c r="A838" t="s">
        <v>2695</v>
      </c>
      <c r="B838" s="68" t="s">
        <v>1563</v>
      </c>
      <c r="C838" s="68" t="s">
        <v>1573</v>
      </c>
      <c r="D838" s="9" t="s">
        <v>2306</v>
      </c>
      <c r="E838" s="69" t="str">
        <f>"     "&amp;E833</f>
        <v xml:space="preserve">     Cuadros Decorativos Diseño Animales 1,20x5x90</v>
      </c>
      <c r="F838" s="68" t="s">
        <v>1574</v>
      </c>
      <c r="G838" s="70">
        <f>G833</f>
        <v>449900</v>
      </c>
      <c r="H838" s="70" t="str">
        <f>H833&amp;"     "</f>
        <v xml:space="preserve">$     </v>
      </c>
      <c r="J838" t="e">
        <f>+INDEX(Hoja2!A:K,MATCH('ALL PRODUCTS'!B838,Hoja2!B:B,0),6)</f>
        <v>#N/A</v>
      </c>
      <c r="K838" s="79" t="e">
        <f>+INDEX(Hoja2!A:K,MATCH('ALL PRODUCTS'!B838,Hoja2!B:B,0),5)</f>
        <v>#N/A</v>
      </c>
      <c r="L838" s="86">
        <v>859800</v>
      </c>
      <c r="M838" s="86">
        <v>429900</v>
      </c>
    </row>
    <row r="839" spans="1:13">
      <c r="A839" t="s">
        <v>2695</v>
      </c>
      <c r="B839" s="68" t="s">
        <v>1575</v>
      </c>
      <c r="C839" s="68"/>
      <c r="D839" s="68" t="s">
        <v>6</v>
      </c>
      <c r="E839" s="9" t="s">
        <v>1576</v>
      </c>
      <c r="F839" s="68" t="s">
        <v>16</v>
      </c>
      <c r="G839" s="6">
        <v>259900</v>
      </c>
      <c r="H839" s="6" t="s">
        <v>13</v>
      </c>
      <c r="I839">
        <v>259900</v>
      </c>
      <c r="J839" t="e">
        <f>+INDEX(Hoja2!A:K,MATCH('ALL PRODUCTS'!B839,Hoja2!B:B,0),6)</f>
        <v>#N/A</v>
      </c>
      <c r="K839" s="79" t="e">
        <f>+INDEX(Hoja2!A:K,MATCH('ALL PRODUCTS'!B839,Hoja2!B:B,0),5)</f>
        <v>#N/A</v>
      </c>
      <c r="L839" s="86" t="e">
        <v>#N/A</v>
      </c>
      <c r="M839" s="86" t="e">
        <v>#N/A</v>
      </c>
    </row>
    <row r="840" spans="1:13">
      <c r="A840" t="s">
        <v>2695</v>
      </c>
      <c r="B840" s="68" t="s">
        <v>1575</v>
      </c>
      <c r="C840" s="68" t="s">
        <v>1577</v>
      </c>
      <c r="D840" s="9" t="s">
        <v>2307</v>
      </c>
      <c r="E840" s="69" t="str">
        <f>"     "&amp;E839</f>
        <v xml:space="preserve">     Cuadros Decorativos Diseño Animales 70x50x5cm</v>
      </c>
      <c r="F840" s="68" t="s">
        <v>1566</v>
      </c>
      <c r="G840" s="70">
        <f>G839</f>
        <v>259900</v>
      </c>
      <c r="H840" s="70" t="str">
        <f>H839&amp;"     "</f>
        <v xml:space="preserve">$     </v>
      </c>
      <c r="J840" t="e">
        <f>+INDEX(Hoja2!A:K,MATCH('ALL PRODUCTS'!B840,Hoja2!B:B,0),6)</f>
        <v>#N/A</v>
      </c>
      <c r="K840" s="79" t="e">
        <f>+INDEX(Hoja2!A:K,MATCH('ALL PRODUCTS'!B840,Hoja2!B:B,0),5)</f>
        <v>#N/A</v>
      </c>
      <c r="L840" s="86">
        <v>499800</v>
      </c>
      <c r="M840" s="86">
        <v>249900</v>
      </c>
    </row>
    <row r="841" spans="1:13">
      <c r="A841" t="s">
        <v>2695</v>
      </c>
      <c r="B841" s="68" t="s">
        <v>1575</v>
      </c>
      <c r="C841" s="68" t="s">
        <v>1578</v>
      </c>
      <c r="D841" s="9" t="s">
        <v>2308</v>
      </c>
      <c r="E841" s="69" t="str">
        <f>"     "&amp;E839</f>
        <v xml:space="preserve">     Cuadros Decorativos Diseño Animales 70x50x5cm</v>
      </c>
      <c r="F841" s="68" t="s">
        <v>1568</v>
      </c>
      <c r="G841" s="70">
        <f>G839</f>
        <v>259900</v>
      </c>
      <c r="H841" s="70" t="str">
        <f>H839&amp;"     "</f>
        <v xml:space="preserve">$     </v>
      </c>
      <c r="J841" t="e">
        <f>+INDEX(Hoja2!A:K,MATCH('ALL PRODUCTS'!B841,Hoja2!B:B,0),6)</f>
        <v>#N/A</v>
      </c>
      <c r="K841" s="79" t="e">
        <f>+INDEX(Hoja2!A:K,MATCH('ALL PRODUCTS'!B841,Hoja2!B:B,0),5)</f>
        <v>#N/A</v>
      </c>
      <c r="L841" s="86">
        <v>539800</v>
      </c>
      <c r="M841" s="86">
        <v>269900</v>
      </c>
    </row>
    <row r="842" spans="1:13">
      <c r="A842" t="s">
        <v>2695</v>
      </c>
      <c r="B842" s="68" t="s">
        <v>1575</v>
      </c>
      <c r="C842" s="68" t="s">
        <v>1579</v>
      </c>
      <c r="D842" s="9" t="s">
        <v>2309</v>
      </c>
      <c r="E842" s="69" t="str">
        <f>"     "&amp;E839</f>
        <v xml:space="preserve">     Cuadros Decorativos Diseño Animales 70x50x5cm</v>
      </c>
      <c r="F842" s="68" t="s">
        <v>1570</v>
      </c>
      <c r="G842" s="70">
        <f>G839</f>
        <v>259900</v>
      </c>
      <c r="H842" s="70" t="str">
        <f>H839&amp;"     "</f>
        <v xml:space="preserve">$     </v>
      </c>
      <c r="J842" t="e">
        <f>+INDEX(Hoja2!A:K,MATCH('ALL PRODUCTS'!B842,Hoja2!B:B,0),6)</f>
        <v>#N/A</v>
      </c>
      <c r="K842" s="79" t="e">
        <f>+INDEX(Hoja2!A:K,MATCH('ALL PRODUCTS'!B842,Hoja2!B:B,0),5)</f>
        <v>#N/A</v>
      </c>
      <c r="L842" s="86">
        <v>539800</v>
      </c>
      <c r="M842" s="86">
        <v>269900</v>
      </c>
    </row>
    <row r="843" spans="1:13">
      <c r="A843" t="s">
        <v>2695</v>
      </c>
      <c r="B843" s="68" t="s">
        <v>1575</v>
      </c>
      <c r="C843" s="68" t="s">
        <v>1580</v>
      </c>
      <c r="D843" s="9" t="s">
        <v>2310</v>
      </c>
      <c r="E843" s="69" t="str">
        <f>"     "&amp;E839</f>
        <v xml:space="preserve">     Cuadros Decorativos Diseño Animales 70x50x5cm</v>
      </c>
      <c r="F843" s="68" t="s">
        <v>1572</v>
      </c>
      <c r="G843" s="70">
        <f>G839</f>
        <v>259900</v>
      </c>
      <c r="H843" s="70" t="str">
        <f>H839&amp;"     "</f>
        <v xml:space="preserve">$     </v>
      </c>
      <c r="J843" t="e">
        <f>+INDEX(Hoja2!A:K,MATCH('ALL PRODUCTS'!B843,Hoja2!B:B,0),6)</f>
        <v>#N/A</v>
      </c>
      <c r="K843" s="79" t="e">
        <f>+INDEX(Hoja2!A:K,MATCH('ALL PRODUCTS'!B843,Hoja2!B:B,0),5)</f>
        <v>#N/A</v>
      </c>
      <c r="L843" s="86">
        <v>499800</v>
      </c>
      <c r="M843" s="86">
        <v>249900</v>
      </c>
    </row>
    <row r="844" spans="1:13">
      <c r="A844" t="s">
        <v>2695</v>
      </c>
      <c r="B844" s="68" t="s">
        <v>1575</v>
      </c>
      <c r="C844" s="68" t="s">
        <v>1581</v>
      </c>
      <c r="D844" s="9" t="s">
        <v>2311</v>
      </c>
      <c r="E844" s="69" t="str">
        <f>"     "&amp;E839</f>
        <v xml:space="preserve">     Cuadros Decorativos Diseño Animales 70x50x5cm</v>
      </c>
      <c r="F844" s="68" t="s">
        <v>1574</v>
      </c>
      <c r="G844" s="70">
        <f>G839</f>
        <v>259900</v>
      </c>
      <c r="H844" s="70" t="str">
        <f>H839&amp;"     "</f>
        <v xml:space="preserve">$     </v>
      </c>
      <c r="J844" t="e">
        <f>+INDEX(Hoja2!A:K,MATCH('ALL PRODUCTS'!B844,Hoja2!B:B,0),6)</f>
        <v>#N/A</v>
      </c>
      <c r="K844" s="79" t="e">
        <f>+INDEX(Hoja2!A:K,MATCH('ALL PRODUCTS'!B844,Hoja2!B:B,0),5)</f>
        <v>#N/A</v>
      </c>
      <c r="L844" s="86">
        <v>539800</v>
      </c>
      <c r="M844" s="86">
        <v>269900</v>
      </c>
    </row>
    <row r="845" spans="1:13">
      <c r="A845" t="s">
        <v>2695</v>
      </c>
      <c r="B845" s="68" t="s">
        <v>1575</v>
      </c>
      <c r="C845" s="68" t="s">
        <v>1582</v>
      </c>
      <c r="D845" s="9" t="s">
        <v>2312</v>
      </c>
      <c r="E845" s="69" t="str">
        <f>"     "&amp;E839</f>
        <v xml:space="preserve">     Cuadros Decorativos Diseño Animales 70x50x5cm</v>
      </c>
      <c r="F845" s="68" t="s">
        <v>1583</v>
      </c>
      <c r="G845" s="70">
        <f>G839</f>
        <v>259900</v>
      </c>
      <c r="H845" s="70" t="str">
        <f>H839&amp;"     "</f>
        <v xml:space="preserve">$     </v>
      </c>
      <c r="J845" t="e">
        <f>+INDEX(Hoja2!A:K,MATCH('ALL PRODUCTS'!B845,Hoja2!B:B,0),6)</f>
        <v>#N/A</v>
      </c>
      <c r="K845" s="79" t="e">
        <f>+INDEX(Hoja2!A:K,MATCH('ALL PRODUCTS'!B845,Hoja2!B:B,0),5)</f>
        <v>#N/A</v>
      </c>
      <c r="L845" s="86">
        <v>539800</v>
      </c>
      <c r="M845" s="86">
        <v>269900</v>
      </c>
    </row>
    <row r="846" spans="1:13">
      <c r="A846" t="s">
        <v>2695</v>
      </c>
      <c r="B846" s="68" t="s">
        <v>1575</v>
      </c>
      <c r="C846" s="68" t="s">
        <v>1584</v>
      </c>
      <c r="D846" s="9" t="s">
        <v>2313</v>
      </c>
      <c r="E846" s="69" t="str">
        <f>"     "&amp;E839</f>
        <v xml:space="preserve">     Cuadros Decorativos Diseño Animales 70x50x5cm</v>
      </c>
      <c r="F846" s="68" t="s">
        <v>1585</v>
      </c>
      <c r="G846" s="70">
        <f>G839</f>
        <v>259900</v>
      </c>
      <c r="H846" s="70" t="str">
        <f>H839&amp;"     "</f>
        <v xml:space="preserve">$     </v>
      </c>
      <c r="J846" t="e">
        <f>+INDEX(Hoja2!A:K,MATCH('ALL PRODUCTS'!B846,Hoja2!B:B,0),6)</f>
        <v>#N/A</v>
      </c>
      <c r="K846" s="79" t="e">
        <f>+INDEX(Hoja2!A:K,MATCH('ALL PRODUCTS'!B846,Hoja2!B:B,0),5)</f>
        <v>#N/A</v>
      </c>
      <c r="L846" s="86">
        <v>539800</v>
      </c>
      <c r="M846" s="86">
        <v>269900</v>
      </c>
    </row>
    <row r="847" spans="1:13">
      <c r="A847" t="s">
        <v>2695</v>
      </c>
      <c r="B847" s="68" t="s">
        <v>1575</v>
      </c>
      <c r="C847" s="68" t="s">
        <v>1586</v>
      </c>
      <c r="D847" s="9" t="s">
        <v>2314</v>
      </c>
      <c r="E847" s="69" t="str">
        <f>"     "&amp;E839</f>
        <v xml:space="preserve">     Cuadros Decorativos Diseño Animales 70x50x5cm</v>
      </c>
      <c r="F847" s="68" t="s">
        <v>1587</v>
      </c>
      <c r="G847" s="70">
        <f>G839</f>
        <v>259900</v>
      </c>
      <c r="H847" s="70" t="str">
        <f>H839&amp;"     "</f>
        <v xml:space="preserve">$     </v>
      </c>
      <c r="J847" t="e">
        <f>+INDEX(Hoja2!A:K,MATCH('ALL PRODUCTS'!B847,Hoja2!B:B,0),6)</f>
        <v>#N/A</v>
      </c>
      <c r="K847" s="79" t="e">
        <f>+INDEX(Hoja2!A:K,MATCH('ALL PRODUCTS'!B847,Hoja2!B:B,0),5)</f>
        <v>#N/A</v>
      </c>
      <c r="L847" s="86">
        <v>499800</v>
      </c>
      <c r="M847" s="86">
        <v>249900</v>
      </c>
    </row>
    <row r="848" spans="1:13">
      <c r="A848" t="s">
        <v>2695</v>
      </c>
      <c r="B848" s="68" t="s">
        <v>1575</v>
      </c>
      <c r="C848" s="68" t="s">
        <v>1588</v>
      </c>
      <c r="D848" s="9" t="s">
        <v>2315</v>
      </c>
      <c r="E848" s="69" t="str">
        <f>"     "&amp;E839</f>
        <v xml:space="preserve">     Cuadros Decorativos Diseño Animales 70x50x5cm</v>
      </c>
      <c r="F848" s="68" t="s">
        <v>1589</v>
      </c>
      <c r="G848" s="70">
        <f>G839</f>
        <v>259900</v>
      </c>
      <c r="H848" s="70" t="str">
        <f>H839&amp;"     "</f>
        <v xml:space="preserve">$     </v>
      </c>
      <c r="J848" t="e">
        <f>+INDEX(Hoja2!A:K,MATCH('ALL PRODUCTS'!B848,Hoja2!B:B,0),6)</f>
        <v>#N/A</v>
      </c>
      <c r="K848" s="79" t="e">
        <f>+INDEX(Hoja2!A:K,MATCH('ALL PRODUCTS'!B848,Hoja2!B:B,0),5)</f>
        <v>#N/A</v>
      </c>
      <c r="L848" s="86">
        <v>539800</v>
      </c>
      <c r="M848" s="86">
        <v>269900</v>
      </c>
    </row>
    <row r="849" spans="1:13">
      <c r="A849" t="s">
        <v>2695</v>
      </c>
      <c r="B849" s="68" t="s">
        <v>1575</v>
      </c>
      <c r="C849" s="68" t="s">
        <v>1590</v>
      </c>
      <c r="D849" s="9" t="s">
        <v>2316</v>
      </c>
      <c r="E849" s="69" t="str">
        <f>"     "&amp;E839</f>
        <v xml:space="preserve">     Cuadros Decorativos Diseño Animales 70x50x5cm</v>
      </c>
      <c r="F849" s="68" t="s">
        <v>1591</v>
      </c>
      <c r="G849" s="70">
        <f>G839</f>
        <v>259900</v>
      </c>
      <c r="H849" s="70" t="str">
        <f>H839&amp;"     "</f>
        <v xml:space="preserve">$     </v>
      </c>
      <c r="J849" t="e">
        <f>+INDEX(Hoja2!A:K,MATCH('ALL PRODUCTS'!B849,Hoja2!B:B,0),6)</f>
        <v>#N/A</v>
      </c>
      <c r="K849" s="79" t="e">
        <f>+INDEX(Hoja2!A:K,MATCH('ALL PRODUCTS'!B849,Hoja2!B:B,0),5)</f>
        <v>#N/A</v>
      </c>
      <c r="L849" s="86">
        <v>499800</v>
      </c>
      <c r="M849" s="86">
        <v>249900</v>
      </c>
    </row>
    <row r="850" spans="1:13">
      <c r="A850" t="s">
        <v>2695</v>
      </c>
      <c r="B850" s="68" t="s">
        <v>1575</v>
      </c>
      <c r="C850" s="68" t="s">
        <v>1592</v>
      </c>
      <c r="D850" s="9" t="s">
        <v>2317</v>
      </c>
      <c r="E850" s="69" t="str">
        <f>"     "&amp;E839</f>
        <v xml:space="preserve">     Cuadros Decorativos Diseño Animales 70x50x5cm</v>
      </c>
      <c r="F850" s="68" t="s">
        <v>1593</v>
      </c>
      <c r="G850" s="70">
        <f>G839</f>
        <v>259900</v>
      </c>
      <c r="H850" s="70" t="str">
        <f>H839&amp;"     "</f>
        <v xml:space="preserve">$     </v>
      </c>
      <c r="J850" t="e">
        <f>+INDEX(Hoja2!A:K,MATCH('ALL PRODUCTS'!B850,Hoja2!B:B,0),6)</f>
        <v>#N/A</v>
      </c>
      <c r="K850" s="79" t="e">
        <f>+INDEX(Hoja2!A:K,MATCH('ALL PRODUCTS'!B850,Hoja2!B:B,0),5)</f>
        <v>#N/A</v>
      </c>
      <c r="L850" s="86">
        <v>539800</v>
      </c>
      <c r="M850" s="86">
        <v>269900</v>
      </c>
    </row>
    <row r="851" spans="1:13">
      <c r="A851" t="s">
        <v>2695</v>
      </c>
      <c r="B851" s="68" t="s">
        <v>1594</v>
      </c>
      <c r="C851" s="68"/>
      <c r="D851" s="68" t="s">
        <v>6</v>
      </c>
      <c r="E851" s="9" t="s">
        <v>1595</v>
      </c>
      <c r="F851" s="68" t="s">
        <v>16</v>
      </c>
      <c r="G851" s="6">
        <v>629900</v>
      </c>
      <c r="H851" s="6" t="s">
        <v>13</v>
      </c>
      <c r="I851">
        <v>629900</v>
      </c>
      <c r="J851" t="e">
        <f>+INDEX(Hoja2!A:K,MATCH('ALL PRODUCTS'!B851,Hoja2!B:B,0),6)</f>
        <v>#N/A</v>
      </c>
      <c r="K851" s="79" t="e">
        <f>+INDEX(Hoja2!A:K,MATCH('ALL PRODUCTS'!B851,Hoja2!B:B,0),5)</f>
        <v>#N/A</v>
      </c>
      <c r="L851" s="86" t="e">
        <v>#N/A</v>
      </c>
      <c r="M851" s="86" t="e">
        <v>#N/A</v>
      </c>
    </row>
    <row r="852" spans="1:13">
      <c r="A852" t="s">
        <v>2695</v>
      </c>
      <c r="B852" s="68" t="s">
        <v>1594</v>
      </c>
      <c r="C852" s="68" t="s">
        <v>1596</v>
      </c>
      <c r="D852" s="9" t="s">
        <v>2318</v>
      </c>
      <c r="E852" s="69" t="str">
        <f>"     "&amp;E851</f>
        <v xml:space="preserve">     Cuadros Decorativos Diseño Animales 1,20x5x1,80</v>
      </c>
      <c r="F852" s="68" t="s">
        <v>1570</v>
      </c>
      <c r="G852" s="70">
        <f>G851</f>
        <v>629900</v>
      </c>
      <c r="H852" s="70" t="str">
        <f>H851&amp;"     "</f>
        <v xml:space="preserve">$     </v>
      </c>
      <c r="J852" t="e">
        <f>+INDEX(Hoja2!A:K,MATCH('ALL PRODUCTS'!B852,Hoja2!B:B,0),6)</f>
        <v>#N/A</v>
      </c>
      <c r="K852" s="79" t="e">
        <f>+INDEX(Hoja2!A:K,MATCH('ALL PRODUCTS'!B852,Hoja2!B:B,0),5)</f>
        <v>#N/A</v>
      </c>
      <c r="L852" s="86">
        <v>1219800</v>
      </c>
      <c r="M852" s="86">
        <v>609900</v>
      </c>
    </row>
    <row r="853" spans="1:13">
      <c r="A853" t="s">
        <v>2695</v>
      </c>
      <c r="B853" s="68" t="s">
        <v>1594</v>
      </c>
      <c r="C853" s="68" t="s">
        <v>1597</v>
      </c>
      <c r="D853" s="9" t="s">
        <v>2319</v>
      </c>
      <c r="E853" s="69" t="str">
        <f>"     "&amp;E851</f>
        <v xml:space="preserve">     Cuadros Decorativos Diseño Animales 1,20x5x1,80</v>
      </c>
      <c r="F853" s="68" t="s">
        <v>1568</v>
      </c>
      <c r="G853" s="70">
        <f>G851</f>
        <v>629900</v>
      </c>
      <c r="H853" s="70" t="str">
        <f>H851&amp;"     "</f>
        <v xml:space="preserve">$     </v>
      </c>
      <c r="J853" t="e">
        <f>+INDEX(Hoja2!A:K,MATCH('ALL PRODUCTS'!B853,Hoja2!B:B,0),6)</f>
        <v>#N/A</v>
      </c>
      <c r="K853" s="79" t="e">
        <f>+INDEX(Hoja2!A:K,MATCH('ALL PRODUCTS'!B853,Hoja2!B:B,0),5)</f>
        <v>#N/A</v>
      </c>
      <c r="L853" s="86">
        <v>1219800</v>
      </c>
      <c r="M853" s="86">
        <v>609900</v>
      </c>
    </row>
    <row r="854" spans="1:13">
      <c r="A854" t="s">
        <v>2695</v>
      </c>
      <c r="B854" s="68" t="s">
        <v>1594</v>
      </c>
      <c r="C854" s="68" t="s">
        <v>1598</v>
      </c>
      <c r="D854" s="9" t="s">
        <v>2320</v>
      </c>
      <c r="E854" s="69" t="str">
        <f>"     "&amp;E851</f>
        <v xml:space="preserve">     Cuadros Decorativos Diseño Animales 1,20x5x1,80</v>
      </c>
      <c r="F854" s="68" t="s">
        <v>1566</v>
      </c>
      <c r="G854" s="70">
        <f>G851</f>
        <v>629900</v>
      </c>
      <c r="H854" s="70" t="str">
        <f>H851&amp;"     "</f>
        <v xml:space="preserve">$     </v>
      </c>
      <c r="J854" t="e">
        <f>+INDEX(Hoja2!A:K,MATCH('ALL PRODUCTS'!B854,Hoja2!B:B,0),6)</f>
        <v>#N/A</v>
      </c>
      <c r="K854" s="79" t="e">
        <f>+INDEX(Hoja2!A:K,MATCH('ALL PRODUCTS'!B854,Hoja2!B:B,0),5)</f>
        <v>#N/A</v>
      </c>
      <c r="L854" s="86">
        <v>1219800</v>
      </c>
      <c r="M854" s="86">
        <v>609900</v>
      </c>
    </row>
    <row r="855" spans="1:13">
      <c r="A855" t="s">
        <v>2695</v>
      </c>
      <c r="B855" s="68" t="s">
        <v>1594</v>
      </c>
      <c r="C855" s="68" t="s">
        <v>1599</v>
      </c>
      <c r="D855" s="9" t="s">
        <v>2321</v>
      </c>
      <c r="E855" s="69" t="str">
        <f>"     "&amp;E851</f>
        <v xml:space="preserve">     Cuadros Decorativos Diseño Animales 1,20x5x1,80</v>
      </c>
      <c r="F855" s="68" t="s">
        <v>1572</v>
      </c>
      <c r="G855" s="70">
        <f>G851</f>
        <v>629900</v>
      </c>
      <c r="H855" s="70" t="str">
        <f>H851&amp;"     "</f>
        <v xml:space="preserve">$     </v>
      </c>
      <c r="J855" t="e">
        <f>+INDEX(Hoja2!A:K,MATCH('ALL PRODUCTS'!B855,Hoja2!B:B,0),6)</f>
        <v>#N/A</v>
      </c>
      <c r="K855" s="79" t="e">
        <f>+INDEX(Hoja2!A:K,MATCH('ALL PRODUCTS'!B855,Hoja2!B:B,0),5)</f>
        <v>#N/A</v>
      </c>
      <c r="L855" s="86">
        <v>1219800</v>
      </c>
      <c r="M855" s="86">
        <v>609900</v>
      </c>
    </row>
    <row r="856" spans="1:13">
      <c r="A856" t="s">
        <v>2695</v>
      </c>
      <c r="B856" s="68" t="s">
        <v>1594</v>
      </c>
      <c r="C856" s="68" t="s">
        <v>1600</v>
      </c>
      <c r="D856" s="9" t="s">
        <v>2322</v>
      </c>
      <c r="E856" s="69" t="str">
        <f>"     "&amp;E851</f>
        <v xml:space="preserve">     Cuadros Decorativos Diseño Animales 1,20x5x1,80</v>
      </c>
      <c r="F856" s="68" t="s">
        <v>1574</v>
      </c>
      <c r="G856" s="70">
        <f>G851</f>
        <v>629900</v>
      </c>
      <c r="H856" s="70" t="str">
        <f>H851&amp;"     "</f>
        <v xml:space="preserve">$     </v>
      </c>
      <c r="J856" t="e">
        <f>+INDEX(Hoja2!A:K,MATCH('ALL PRODUCTS'!B856,Hoja2!B:B,0),6)</f>
        <v>#N/A</v>
      </c>
      <c r="K856" s="79" t="e">
        <f>+INDEX(Hoja2!A:K,MATCH('ALL PRODUCTS'!B856,Hoja2!B:B,0),5)</f>
        <v>#N/A</v>
      </c>
      <c r="L856" s="86">
        <v>1219800</v>
      </c>
      <c r="M856" s="86">
        <v>609900</v>
      </c>
    </row>
    <row r="857" spans="1:13">
      <c r="A857" t="s">
        <v>2695</v>
      </c>
      <c r="B857" s="68" t="s">
        <v>1594</v>
      </c>
      <c r="C857" s="68" t="s">
        <v>1601</v>
      </c>
      <c r="D857" s="9" t="s">
        <v>2323</v>
      </c>
      <c r="E857" s="69" t="str">
        <f>"     "&amp;E851</f>
        <v xml:space="preserve">     Cuadros Decorativos Diseño Animales 1,20x5x1,80</v>
      </c>
      <c r="F857" s="68" t="s">
        <v>1583</v>
      </c>
      <c r="G857" s="70">
        <f>G851</f>
        <v>629900</v>
      </c>
      <c r="H857" s="70" t="str">
        <f>H851&amp;"     "</f>
        <v xml:space="preserve">$     </v>
      </c>
      <c r="J857" t="e">
        <f>+INDEX(Hoja2!A:K,MATCH('ALL PRODUCTS'!B857,Hoja2!B:B,0),6)</f>
        <v>#N/A</v>
      </c>
      <c r="K857" s="79" t="e">
        <f>+INDEX(Hoja2!A:K,MATCH('ALL PRODUCTS'!B857,Hoja2!B:B,0),5)</f>
        <v>#N/A</v>
      </c>
      <c r="L857" s="86">
        <v>1199800</v>
      </c>
      <c r="M857" s="86">
        <v>599900</v>
      </c>
    </row>
    <row r="858" spans="1:13">
      <c r="A858" t="s">
        <v>2695</v>
      </c>
      <c r="B858" s="68" t="s">
        <v>1594</v>
      </c>
      <c r="C858" s="68" t="s">
        <v>1602</v>
      </c>
      <c r="D858" s="9" t="s">
        <v>2324</v>
      </c>
      <c r="E858" s="69" t="str">
        <f>"     "&amp;E851</f>
        <v xml:space="preserve">     Cuadros Decorativos Diseño Animales 1,20x5x1,80</v>
      </c>
      <c r="F858" s="68" t="s">
        <v>1585</v>
      </c>
      <c r="G858" s="70">
        <f>G851</f>
        <v>629900</v>
      </c>
      <c r="H858" s="70" t="str">
        <f>H851&amp;"     "</f>
        <v xml:space="preserve">$     </v>
      </c>
      <c r="J858" t="e">
        <f>+INDEX(Hoja2!A:K,MATCH('ALL PRODUCTS'!B858,Hoja2!B:B,0),6)</f>
        <v>#N/A</v>
      </c>
      <c r="K858" s="79" t="e">
        <f>+INDEX(Hoja2!A:K,MATCH('ALL PRODUCTS'!B858,Hoja2!B:B,0),5)</f>
        <v>#N/A</v>
      </c>
      <c r="L858" s="86">
        <v>1219800</v>
      </c>
      <c r="M858" s="86">
        <v>609900</v>
      </c>
    </row>
    <row r="859" spans="1:13">
      <c r="A859" t="s">
        <v>2695</v>
      </c>
      <c r="B859" s="68" t="s">
        <v>1594</v>
      </c>
      <c r="C859" s="68" t="s">
        <v>1603</v>
      </c>
      <c r="D859" s="9" t="s">
        <v>2325</v>
      </c>
      <c r="E859" s="69" t="str">
        <f>"     "&amp;E851</f>
        <v xml:space="preserve">     Cuadros Decorativos Diseño Animales 1,20x5x1,80</v>
      </c>
      <c r="F859" s="68" t="s">
        <v>1587</v>
      </c>
      <c r="G859" s="70">
        <f>G851</f>
        <v>629900</v>
      </c>
      <c r="H859" s="70" t="str">
        <f>H851&amp;"     "</f>
        <v xml:space="preserve">$     </v>
      </c>
      <c r="J859" t="e">
        <f>+INDEX(Hoja2!A:K,MATCH('ALL PRODUCTS'!B859,Hoja2!B:B,0),6)</f>
        <v>#N/A</v>
      </c>
      <c r="K859" s="79" t="e">
        <f>+INDEX(Hoja2!A:K,MATCH('ALL PRODUCTS'!B859,Hoja2!B:B,0),5)</f>
        <v>#N/A</v>
      </c>
      <c r="L859" s="86">
        <v>1079800</v>
      </c>
      <c r="M859" s="86">
        <v>539900</v>
      </c>
    </row>
    <row r="860" spans="1:13">
      <c r="A860" t="s">
        <v>2695</v>
      </c>
      <c r="B860" s="68" t="s">
        <v>1594</v>
      </c>
      <c r="C860" s="68" t="s">
        <v>1604</v>
      </c>
      <c r="D860" s="9" t="s">
        <v>2326</v>
      </c>
      <c r="E860" s="69" t="str">
        <f>"     "&amp;E851</f>
        <v xml:space="preserve">     Cuadros Decorativos Diseño Animales 1,20x5x1,80</v>
      </c>
      <c r="F860" s="68" t="s">
        <v>1589</v>
      </c>
      <c r="G860" s="70">
        <f>G851</f>
        <v>629900</v>
      </c>
      <c r="H860" s="70" t="str">
        <f>H851&amp;"     "</f>
        <v xml:space="preserve">$     </v>
      </c>
      <c r="J860" t="e">
        <f>+INDEX(Hoja2!A:K,MATCH('ALL PRODUCTS'!B860,Hoja2!B:B,0),6)</f>
        <v>#N/A</v>
      </c>
      <c r="K860" s="79" t="e">
        <f>+INDEX(Hoja2!A:K,MATCH('ALL PRODUCTS'!B860,Hoja2!B:B,0),5)</f>
        <v>#N/A</v>
      </c>
      <c r="L860" s="86">
        <v>1219800</v>
      </c>
      <c r="M860" s="86">
        <v>609900</v>
      </c>
    </row>
    <row r="861" spans="1:13">
      <c r="A861" t="s">
        <v>2695</v>
      </c>
      <c r="B861" s="68" t="s">
        <v>1594</v>
      </c>
      <c r="C861" s="68" t="s">
        <v>1605</v>
      </c>
      <c r="D861" s="9" t="s">
        <v>2327</v>
      </c>
      <c r="E861" s="69" t="str">
        <f>"     "&amp;E851</f>
        <v xml:space="preserve">     Cuadros Decorativos Diseño Animales 1,20x5x1,80</v>
      </c>
      <c r="F861" s="68" t="s">
        <v>1591</v>
      </c>
      <c r="G861" s="70">
        <f>G851</f>
        <v>629900</v>
      </c>
      <c r="H861" s="70" t="str">
        <f>H851&amp;"     "</f>
        <v xml:space="preserve">$     </v>
      </c>
      <c r="J861" t="e">
        <f>+INDEX(Hoja2!A:K,MATCH('ALL PRODUCTS'!B861,Hoja2!B:B,0),6)</f>
        <v>#N/A</v>
      </c>
      <c r="K861" s="79" t="e">
        <f>+INDEX(Hoja2!A:K,MATCH('ALL PRODUCTS'!B861,Hoja2!B:B,0),5)</f>
        <v>#N/A</v>
      </c>
      <c r="L861" s="86">
        <v>1199800</v>
      </c>
      <c r="M861" s="86">
        <v>599900</v>
      </c>
    </row>
    <row r="862" spans="1:13">
      <c r="A862" t="s">
        <v>2695</v>
      </c>
      <c r="B862" s="68" t="s">
        <v>1594</v>
      </c>
      <c r="C862" s="68" t="s">
        <v>1606</v>
      </c>
      <c r="D862" s="9" t="s">
        <v>2320</v>
      </c>
      <c r="E862" s="69" t="str">
        <f>"     "&amp;E851</f>
        <v xml:space="preserve">     Cuadros Decorativos Diseño Animales 1,20x5x1,80</v>
      </c>
      <c r="F862" s="68" t="s">
        <v>1593</v>
      </c>
      <c r="G862" s="70">
        <f>G851</f>
        <v>629900</v>
      </c>
      <c r="H862" s="70" t="str">
        <f>H851&amp;"     "</f>
        <v xml:space="preserve">$     </v>
      </c>
      <c r="J862" t="e">
        <f>+INDEX(Hoja2!A:K,MATCH('ALL PRODUCTS'!B862,Hoja2!B:B,0),6)</f>
        <v>#N/A</v>
      </c>
      <c r="K862" s="79" t="e">
        <f>+INDEX(Hoja2!A:K,MATCH('ALL PRODUCTS'!B862,Hoja2!B:B,0),5)</f>
        <v>#N/A</v>
      </c>
      <c r="L862" s="86">
        <v>1219800</v>
      </c>
      <c r="M862" s="86">
        <v>609900</v>
      </c>
    </row>
    <row r="863" spans="1:13">
      <c r="A863" t="s">
        <v>2695</v>
      </c>
      <c r="B863" s="68" t="s">
        <v>1607</v>
      </c>
      <c r="C863" s="68"/>
      <c r="D863" s="68" t="s">
        <v>6</v>
      </c>
      <c r="E863" s="9" t="s">
        <v>1608</v>
      </c>
      <c r="F863" s="68" t="s">
        <v>16</v>
      </c>
      <c r="G863" s="6">
        <v>499900</v>
      </c>
      <c r="H863" s="6" t="s">
        <v>13</v>
      </c>
      <c r="I863">
        <v>499900</v>
      </c>
      <c r="J863" t="e">
        <f>+INDEX(Hoja2!A:K,MATCH('ALL PRODUCTS'!B863,Hoja2!B:B,0),6)</f>
        <v>#N/A</v>
      </c>
      <c r="K863" s="79" t="e">
        <f>+INDEX(Hoja2!A:K,MATCH('ALL PRODUCTS'!B863,Hoja2!B:B,0),5)</f>
        <v>#N/A</v>
      </c>
      <c r="L863" s="86" t="e">
        <v>#N/A</v>
      </c>
      <c r="M863" s="86" t="e">
        <v>#N/A</v>
      </c>
    </row>
    <row r="864" spans="1:13">
      <c r="A864" t="s">
        <v>2695</v>
      </c>
      <c r="B864" s="68" t="s">
        <v>1607</v>
      </c>
      <c r="C864" s="68" t="s">
        <v>1609</v>
      </c>
      <c r="D864" s="9" t="s">
        <v>2328</v>
      </c>
      <c r="E864" s="69" t="str">
        <f>"     "&amp;E863</f>
        <v xml:space="preserve">     Cuadros Decorativos Diseño Animales 60x1.80x7x5cm</v>
      </c>
      <c r="F864" s="68" t="s">
        <v>1566</v>
      </c>
      <c r="G864" s="70">
        <f>G863</f>
        <v>499900</v>
      </c>
      <c r="H864" s="70" t="str">
        <f>H863&amp;"     "</f>
        <v xml:space="preserve">$     </v>
      </c>
      <c r="J864" t="e">
        <f>+INDEX(Hoja2!A:K,MATCH('ALL PRODUCTS'!B864,Hoja2!B:B,0),6)</f>
        <v>#N/A</v>
      </c>
      <c r="K864" s="79" t="e">
        <f>+INDEX(Hoja2!A:K,MATCH('ALL PRODUCTS'!B864,Hoja2!B:B,0),5)</f>
        <v>#N/A</v>
      </c>
      <c r="L864" s="86">
        <v>959800</v>
      </c>
      <c r="M864" s="86">
        <v>479900</v>
      </c>
    </row>
    <row r="865" spans="1:13">
      <c r="A865" t="s">
        <v>2695</v>
      </c>
      <c r="B865" s="68" t="s">
        <v>1607</v>
      </c>
      <c r="C865" s="68" t="s">
        <v>1610</v>
      </c>
      <c r="D865" s="9" t="s">
        <v>2329</v>
      </c>
      <c r="E865" s="69" t="str">
        <f>"     "&amp;E863</f>
        <v xml:space="preserve">     Cuadros Decorativos Diseño Animales 60x1.80x7x5cm</v>
      </c>
      <c r="F865" s="68" t="s">
        <v>1568</v>
      </c>
      <c r="G865" s="70">
        <f>G863</f>
        <v>499900</v>
      </c>
      <c r="H865" s="70" t="str">
        <f>H863&amp;"     "</f>
        <v xml:space="preserve">$     </v>
      </c>
      <c r="J865" t="e">
        <f>+INDEX(Hoja2!A:K,MATCH('ALL PRODUCTS'!B865,Hoja2!B:B,0),6)</f>
        <v>#N/A</v>
      </c>
      <c r="K865" s="79" t="e">
        <f>+INDEX(Hoja2!A:K,MATCH('ALL PRODUCTS'!B865,Hoja2!B:B,0),5)</f>
        <v>#N/A</v>
      </c>
      <c r="L865" s="86">
        <v>959800</v>
      </c>
      <c r="M865" s="86">
        <v>479900</v>
      </c>
    </row>
    <row r="866" spans="1:13">
      <c r="A866" t="s">
        <v>2695</v>
      </c>
      <c r="B866" s="68" t="s">
        <v>1611</v>
      </c>
      <c r="C866" s="68"/>
      <c r="D866" s="68" t="s">
        <v>6</v>
      </c>
      <c r="E866" s="9" t="s">
        <v>1612</v>
      </c>
      <c r="F866" s="68" t="s">
        <v>16</v>
      </c>
      <c r="G866" s="6">
        <v>338900</v>
      </c>
      <c r="H866" s="6" t="s">
        <v>13</v>
      </c>
      <c r="I866">
        <v>338900</v>
      </c>
      <c r="J866" t="e">
        <f>+INDEX(Hoja2!A:K,MATCH('ALL PRODUCTS'!B866,Hoja2!B:B,0),6)</f>
        <v>#N/A</v>
      </c>
      <c r="K866" s="79" t="e">
        <f>+INDEX(Hoja2!A:K,MATCH('ALL PRODUCTS'!B866,Hoja2!B:B,0),5)</f>
        <v>#N/A</v>
      </c>
      <c r="L866" s="86" t="e">
        <v>#N/A</v>
      </c>
      <c r="M866" s="86" t="e">
        <v>#N/A</v>
      </c>
    </row>
    <row r="867" spans="1:13">
      <c r="A867" t="s">
        <v>2695</v>
      </c>
      <c r="B867" s="68" t="s">
        <v>1611</v>
      </c>
      <c r="C867" s="68" t="s">
        <v>1613</v>
      </c>
      <c r="D867" s="9" t="s">
        <v>2330</v>
      </c>
      <c r="E867" s="69" t="str">
        <f>"     "&amp;E866</f>
        <v xml:space="preserve">     Cuadros Decorativos Diseño Animales 1,20x90x5cm</v>
      </c>
      <c r="F867" s="68" t="s">
        <v>1566</v>
      </c>
      <c r="G867" s="70">
        <f>G866</f>
        <v>338900</v>
      </c>
      <c r="H867" s="70" t="str">
        <f>H866&amp;"     "</f>
        <v xml:space="preserve">$     </v>
      </c>
      <c r="J867" t="e">
        <f>+INDEX(Hoja2!A:K,MATCH('ALL PRODUCTS'!B867,Hoja2!B:B,0),6)</f>
        <v>#N/A</v>
      </c>
      <c r="K867" s="79" t="e">
        <f>+INDEX(Hoja2!A:K,MATCH('ALL PRODUCTS'!B867,Hoja2!B:B,0),5)</f>
        <v>#N/A</v>
      </c>
      <c r="L867" s="86">
        <v>879800</v>
      </c>
      <c r="M867" s="86">
        <v>439900</v>
      </c>
    </row>
    <row r="868" spans="1:13">
      <c r="A868" t="s">
        <v>2695</v>
      </c>
      <c r="B868" s="68" t="s">
        <v>1611</v>
      </c>
      <c r="C868" s="68" t="s">
        <v>1614</v>
      </c>
      <c r="D868" s="9" t="s">
        <v>2331</v>
      </c>
      <c r="E868" s="69" t="str">
        <f>"     "&amp;E866</f>
        <v xml:space="preserve">     Cuadros Decorativos Diseño Animales 1,20x90x5cm</v>
      </c>
      <c r="F868" s="68" t="s">
        <v>1568</v>
      </c>
      <c r="G868" s="70">
        <f>G866</f>
        <v>338900</v>
      </c>
      <c r="H868" s="70" t="str">
        <f>H866&amp;"     "</f>
        <v xml:space="preserve">$     </v>
      </c>
      <c r="J868" t="e">
        <f>+INDEX(Hoja2!A:K,MATCH('ALL PRODUCTS'!B868,Hoja2!B:B,0),6)</f>
        <v>#N/A</v>
      </c>
      <c r="K868" s="79" t="e">
        <f>+INDEX(Hoja2!A:K,MATCH('ALL PRODUCTS'!B868,Hoja2!B:B,0),5)</f>
        <v>#N/A</v>
      </c>
      <c r="L868" s="86">
        <v>879800</v>
      </c>
      <c r="M868" s="86">
        <v>439900</v>
      </c>
    </row>
    <row r="869" spans="1:13">
      <c r="A869" t="s">
        <v>2695</v>
      </c>
      <c r="B869" s="68" t="s">
        <v>1611</v>
      </c>
      <c r="C869" s="68" t="s">
        <v>1615</v>
      </c>
      <c r="D869" s="9" t="s">
        <v>2332</v>
      </c>
      <c r="E869" s="69" t="str">
        <f>"     "&amp;E866</f>
        <v xml:space="preserve">     Cuadros Decorativos Diseño Animales 1,20x90x5cm</v>
      </c>
      <c r="F869" s="68" t="s">
        <v>1570</v>
      </c>
      <c r="G869" s="70">
        <f>G866</f>
        <v>338900</v>
      </c>
      <c r="H869" s="70" t="str">
        <f>H866&amp;"     "</f>
        <v xml:space="preserve">$     </v>
      </c>
      <c r="J869" t="e">
        <f>+INDEX(Hoja2!A:K,MATCH('ALL PRODUCTS'!B869,Hoja2!B:B,0),6)</f>
        <v>#N/A</v>
      </c>
      <c r="K869" s="79" t="e">
        <f>+INDEX(Hoja2!A:K,MATCH('ALL PRODUCTS'!B869,Hoja2!B:B,0),5)</f>
        <v>#N/A</v>
      </c>
      <c r="L869" s="86">
        <v>879800</v>
      </c>
      <c r="M869" s="86">
        <v>439900</v>
      </c>
    </row>
    <row r="870" spans="1:13">
      <c r="A870" t="s">
        <v>2695</v>
      </c>
      <c r="B870" s="68" t="s">
        <v>1611</v>
      </c>
      <c r="C870" s="68" t="s">
        <v>1616</v>
      </c>
      <c r="D870" s="9" t="s">
        <v>2333</v>
      </c>
      <c r="E870" s="69" t="str">
        <f>"     "&amp;E866</f>
        <v xml:space="preserve">     Cuadros Decorativos Diseño Animales 1,20x90x5cm</v>
      </c>
      <c r="F870" s="68" t="s">
        <v>1572</v>
      </c>
      <c r="G870" s="70">
        <f>G866</f>
        <v>338900</v>
      </c>
      <c r="H870" s="70" t="str">
        <f>H866&amp;"     "</f>
        <v xml:space="preserve">$     </v>
      </c>
      <c r="J870" t="e">
        <f>+INDEX(Hoja2!A:K,MATCH('ALL PRODUCTS'!B870,Hoja2!B:B,0),6)</f>
        <v>#N/A</v>
      </c>
      <c r="K870" s="79" t="e">
        <f>+INDEX(Hoja2!A:K,MATCH('ALL PRODUCTS'!B870,Hoja2!B:B,0),5)</f>
        <v>#N/A</v>
      </c>
      <c r="L870" s="86">
        <v>859800</v>
      </c>
      <c r="M870" s="86">
        <v>429900</v>
      </c>
    </row>
    <row r="871" spans="1:13">
      <c r="A871" t="s">
        <v>2695</v>
      </c>
      <c r="B871" s="68" t="s">
        <v>1611</v>
      </c>
      <c r="C871" s="68" t="s">
        <v>1617</v>
      </c>
      <c r="D871" s="9" t="s">
        <v>2334</v>
      </c>
      <c r="E871" s="69" t="str">
        <f>"     "&amp;E866</f>
        <v xml:space="preserve">     Cuadros Decorativos Diseño Animales 1,20x90x5cm</v>
      </c>
      <c r="F871" s="68" t="s">
        <v>1574</v>
      </c>
      <c r="G871" s="70">
        <f>G866</f>
        <v>338900</v>
      </c>
      <c r="H871" s="70" t="str">
        <f>H866&amp;"     "</f>
        <v xml:space="preserve">$     </v>
      </c>
      <c r="J871" t="e">
        <f>+INDEX(Hoja2!A:K,MATCH('ALL PRODUCTS'!B871,Hoja2!B:B,0),6)</f>
        <v>#N/A</v>
      </c>
      <c r="K871" s="79" t="e">
        <f>+INDEX(Hoja2!A:K,MATCH('ALL PRODUCTS'!B871,Hoja2!B:B,0),5)</f>
        <v>#N/A</v>
      </c>
      <c r="L871" s="86">
        <v>879800</v>
      </c>
      <c r="M871" s="86">
        <v>439900</v>
      </c>
    </row>
    <row r="872" spans="1:13">
      <c r="A872" t="s">
        <v>2695</v>
      </c>
      <c r="B872" s="68" t="s">
        <v>1611</v>
      </c>
      <c r="C872" s="68" t="s">
        <v>1618</v>
      </c>
      <c r="D872" s="9" t="s">
        <v>2335</v>
      </c>
      <c r="E872" s="69" t="str">
        <f>"     "&amp;E866</f>
        <v xml:space="preserve">     Cuadros Decorativos Diseño Animales 1,20x90x5cm</v>
      </c>
      <c r="F872" s="68" t="s">
        <v>1583</v>
      </c>
      <c r="G872" s="70">
        <f>G866</f>
        <v>338900</v>
      </c>
      <c r="H872" s="70" t="str">
        <f>H866&amp;"     "</f>
        <v xml:space="preserve">$     </v>
      </c>
      <c r="J872" t="e">
        <f>+INDEX(Hoja2!A:K,MATCH('ALL PRODUCTS'!B872,Hoja2!B:B,0),6)</f>
        <v>#N/A</v>
      </c>
      <c r="K872" s="79" t="e">
        <f>+INDEX(Hoja2!A:K,MATCH('ALL PRODUCTS'!B872,Hoja2!B:B,0),5)</f>
        <v>#N/A</v>
      </c>
      <c r="L872" s="86">
        <v>859800</v>
      </c>
      <c r="M872" s="86">
        <v>429900</v>
      </c>
    </row>
    <row r="873" spans="1:13">
      <c r="A873" t="s">
        <v>2695</v>
      </c>
      <c r="B873" s="68" t="s">
        <v>1611</v>
      </c>
      <c r="C873" s="68" t="s">
        <v>1619</v>
      </c>
      <c r="D873" s="9" t="s">
        <v>2336</v>
      </c>
      <c r="E873" s="69" t="str">
        <f>"     "&amp;E866</f>
        <v xml:space="preserve">     Cuadros Decorativos Diseño Animales 1,20x90x5cm</v>
      </c>
      <c r="F873" s="68" t="s">
        <v>1585</v>
      </c>
      <c r="G873" s="70">
        <f>G866</f>
        <v>338900</v>
      </c>
      <c r="H873" s="70" t="str">
        <f>H866&amp;"     "</f>
        <v xml:space="preserve">$     </v>
      </c>
      <c r="J873" t="e">
        <f>+INDEX(Hoja2!A:K,MATCH('ALL PRODUCTS'!B873,Hoja2!B:B,0),6)</f>
        <v>#N/A</v>
      </c>
      <c r="K873" s="79" t="e">
        <f>+INDEX(Hoja2!A:K,MATCH('ALL PRODUCTS'!B873,Hoja2!B:B,0),5)</f>
        <v>#N/A</v>
      </c>
      <c r="L873" s="86">
        <v>879800</v>
      </c>
      <c r="M873" s="86">
        <v>439900</v>
      </c>
    </row>
    <row r="874" spans="1:13">
      <c r="A874" t="s">
        <v>2695</v>
      </c>
      <c r="B874" s="68" t="s">
        <v>1611</v>
      </c>
      <c r="C874" s="68" t="s">
        <v>1620</v>
      </c>
      <c r="D874" s="9" t="s">
        <v>2337</v>
      </c>
      <c r="E874" s="69" t="str">
        <f>"     "&amp;E866</f>
        <v xml:space="preserve">     Cuadros Decorativos Diseño Animales 1,20x90x5cm</v>
      </c>
      <c r="F874" s="68" t="s">
        <v>1587</v>
      </c>
      <c r="G874" s="70">
        <f>G866</f>
        <v>338900</v>
      </c>
      <c r="H874" s="70" t="str">
        <f>H866&amp;"     "</f>
        <v xml:space="preserve">$     </v>
      </c>
      <c r="J874" t="e">
        <f>+INDEX(Hoja2!A:K,MATCH('ALL PRODUCTS'!B874,Hoja2!B:B,0),6)</f>
        <v>#N/A</v>
      </c>
      <c r="K874" s="79" t="e">
        <f>+INDEX(Hoja2!A:K,MATCH('ALL PRODUCTS'!B874,Hoja2!B:B,0),5)</f>
        <v>#N/A</v>
      </c>
      <c r="L874" s="86">
        <v>859800</v>
      </c>
      <c r="M874" s="86">
        <v>429900</v>
      </c>
    </row>
    <row r="875" spans="1:13">
      <c r="A875" t="s">
        <v>2695</v>
      </c>
      <c r="B875" s="68" t="s">
        <v>1611</v>
      </c>
      <c r="C875" s="68" t="s">
        <v>1621</v>
      </c>
      <c r="D875" s="9" t="s">
        <v>2338</v>
      </c>
      <c r="E875" s="69" t="str">
        <f>"     "&amp;E866</f>
        <v xml:space="preserve">     Cuadros Decorativos Diseño Animales 1,20x90x5cm</v>
      </c>
      <c r="F875" s="68" t="s">
        <v>1589</v>
      </c>
      <c r="G875" s="70">
        <f>G866</f>
        <v>338900</v>
      </c>
      <c r="H875" s="70" t="str">
        <f>H866&amp;"     "</f>
        <v xml:space="preserve">$     </v>
      </c>
      <c r="J875" t="e">
        <f>+INDEX(Hoja2!A:K,MATCH('ALL PRODUCTS'!B875,Hoja2!B:B,0),6)</f>
        <v>#N/A</v>
      </c>
      <c r="K875" s="79" t="e">
        <f>+INDEX(Hoja2!A:K,MATCH('ALL PRODUCTS'!B875,Hoja2!B:B,0),5)</f>
        <v>#N/A</v>
      </c>
      <c r="L875" s="86">
        <v>859800</v>
      </c>
      <c r="M875" s="86">
        <v>429900</v>
      </c>
    </row>
    <row r="876" spans="1:13">
      <c r="A876" t="s">
        <v>2695</v>
      </c>
      <c r="B876" s="68" t="s">
        <v>1611</v>
      </c>
      <c r="C876" s="68" t="s">
        <v>1622</v>
      </c>
      <c r="D876" s="9" t="s">
        <v>2339</v>
      </c>
      <c r="E876" s="69" t="str">
        <f>"     "&amp;E866</f>
        <v xml:space="preserve">     Cuadros Decorativos Diseño Animales 1,20x90x5cm</v>
      </c>
      <c r="F876" s="68" t="s">
        <v>1591</v>
      </c>
      <c r="G876" s="70">
        <f>G866</f>
        <v>338900</v>
      </c>
      <c r="H876" s="70" t="str">
        <f>H866&amp;"     "</f>
        <v xml:space="preserve">$     </v>
      </c>
      <c r="J876" t="e">
        <f>+INDEX(Hoja2!A:K,MATCH('ALL PRODUCTS'!B876,Hoja2!B:B,0),6)</f>
        <v>#N/A</v>
      </c>
      <c r="K876" s="79" t="e">
        <f>+INDEX(Hoja2!A:K,MATCH('ALL PRODUCTS'!B876,Hoja2!B:B,0),5)</f>
        <v>#N/A</v>
      </c>
      <c r="L876" s="86">
        <v>879800</v>
      </c>
      <c r="M876" s="86">
        <v>439900</v>
      </c>
    </row>
    <row r="877" spans="1:13">
      <c r="A877" t="s">
        <v>2695</v>
      </c>
      <c r="B877" s="68" t="s">
        <v>1611</v>
      </c>
      <c r="C877" s="68" t="s">
        <v>1623</v>
      </c>
      <c r="D877" s="9" t="s">
        <v>2340</v>
      </c>
      <c r="E877" s="69" t="str">
        <f>"     "&amp;E866</f>
        <v xml:space="preserve">     Cuadros Decorativos Diseño Animales 1,20x90x5cm</v>
      </c>
      <c r="F877" s="68" t="s">
        <v>1593</v>
      </c>
      <c r="G877" s="70">
        <f>G866</f>
        <v>338900</v>
      </c>
      <c r="H877" s="70" t="str">
        <f>H866&amp;"     "</f>
        <v xml:space="preserve">$     </v>
      </c>
      <c r="J877" t="e">
        <f>+INDEX(Hoja2!A:K,MATCH('ALL PRODUCTS'!B877,Hoja2!B:B,0),6)</f>
        <v>#N/A</v>
      </c>
      <c r="K877" s="79" t="e">
        <f>+INDEX(Hoja2!A:K,MATCH('ALL PRODUCTS'!B877,Hoja2!B:B,0),5)</f>
        <v>#N/A</v>
      </c>
      <c r="L877" s="86">
        <v>859800</v>
      </c>
      <c r="M877" s="86">
        <v>429900</v>
      </c>
    </row>
    <row r="878" spans="1:13">
      <c r="A878" t="s">
        <v>2695</v>
      </c>
      <c r="B878" s="68" t="s">
        <v>1624</v>
      </c>
      <c r="C878" s="68"/>
      <c r="D878" s="68" t="s">
        <v>6</v>
      </c>
      <c r="E878" s="9" t="s">
        <v>1625</v>
      </c>
      <c r="F878" s="68" t="s">
        <v>16</v>
      </c>
      <c r="G878" s="6">
        <v>279900</v>
      </c>
      <c r="H878" s="6" t="s">
        <v>13</v>
      </c>
      <c r="I878">
        <v>279900</v>
      </c>
      <c r="J878" t="e">
        <f>+INDEX(Hoja2!A:K,MATCH('ALL PRODUCTS'!B878,Hoja2!B:B,0),6)</f>
        <v>#N/A</v>
      </c>
      <c r="K878" s="79" t="e">
        <f>+INDEX(Hoja2!A:K,MATCH('ALL PRODUCTS'!B878,Hoja2!B:B,0),5)</f>
        <v>#N/A</v>
      </c>
      <c r="L878" s="86" t="e">
        <v>#N/A</v>
      </c>
      <c r="M878" s="86" t="e">
        <v>#N/A</v>
      </c>
    </row>
    <row r="879" spans="1:13">
      <c r="A879" t="s">
        <v>2695</v>
      </c>
      <c r="B879" s="68" t="s">
        <v>1624</v>
      </c>
      <c r="C879" s="68" t="s">
        <v>1626</v>
      </c>
      <c r="D879" s="9" t="s">
        <v>2341</v>
      </c>
      <c r="E879" s="69" t="str">
        <f>"     "&amp;E878</f>
        <v xml:space="preserve">     Cuadros Decorativos Diseño Animales 50x70x5cm</v>
      </c>
      <c r="F879" s="68" t="s">
        <v>1566</v>
      </c>
      <c r="G879" s="70">
        <f>G878</f>
        <v>279900</v>
      </c>
      <c r="H879" s="70" t="str">
        <f>H878&amp;"     "</f>
        <v xml:space="preserve">$     </v>
      </c>
      <c r="J879" t="e">
        <f>+INDEX(Hoja2!A:K,MATCH('ALL PRODUCTS'!B879,Hoja2!B:B,0),6)</f>
        <v>#N/A</v>
      </c>
      <c r="K879" s="79" t="e">
        <f>+INDEX(Hoja2!A:K,MATCH('ALL PRODUCTS'!B879,Hoja2!B:B,0),5)</f>
        <v>#N/A</v>
      </c>
      <c r="L879" s="86">
        <v>539800</v>
      </c>
      <c r="M879" s="86">
        <v>269900</v>
      </c>
    </row>
    <row r="880" spans="1:13">
      <c r="A880" t="s">
        <v>2695</v>
      </c>
      <c r="B880" s="68" t="s">
        <v>1624</v>
      </c>
      <c r="C880" s="68" t="s">
        <v>1627</v>
      </c>
      <c r="D880" s="9" t="s">
        <v>2342</v>
      </c>
      <c r="E880" s="69" t="str">
        <f>"     "&amp;E878</f>
        <v xml:space="preserve">     Cuadros Decorativos Diseño Animales 50x70x5cm</v>
      </c>
      <c r="F880" s="68" t="s">
        <v>1568</v>
      </c>
      <c r="G880" s="70">
        <f>G878</f>
        <v>279900</v>
      </c>
      <c r="H880" s="70" t="str">
        <f>H878&amp;"     "</f>
        <v xml:space="preserve">$     </v>
      </c>
      <c r="J880" t="e">
        <f>+INDEX(Hoja2!A:K,MATCH('ALL PRODUCTS'!B880,Hoja2!B:B,0),6)</f>
        <v>#N/A</v>
      </c>
      <c r="K880" s="79" t="e">
        <f>+INDEX(Hoja2!A:K,MATCH('ALL PRODUCTS'!B880,Hoja2!B:B,0),5)</f>
        <v>#N/A</v>
      </c>
      <c r="L880" s="86">
        <v>539800</v>
      </c>
      <c r="M880" s="86">
        <v>269900</v>
      </c>
    </row>
    <row r="881" spans="1:13">
      <c r="A881" t="s">
        <v>2695</v>
      </c>
      <c r="B881" s="68" t="s">
        <v>1624</v>
      </c>
      <c r="C881" s="68" t="s">
        <v>1628</v>
      </c>
      <c r="D881" s="9" t="s">
        <v>2343</v>
      </c>
      <c r="E881" s="69" t="str">
        <f>"     "&amp;E878</f>
        <v xml:space="preserve">     Cuadros Decorativos Diseño Animales 50x70x5cm</v>
      </c>
      <c r="F881" s="68" t="s">
        <v>1570</v>
      </c>
      <c r="G881" s="70">
        <f>G878</f>
        <v>279900</v>
      </c>
      <c r="H881" s="70" t="str">
        <f>H878&amp;"     "</f>
        <v xml:space="preserve">$     </v>
      </c>
      <c r="J881" t="e">
        <f>+INDEX(Hoja2!A:K,MATCH('ALL PRODUCTS'!B881,Hoja2!B:B,0),6)</f>
        <v>#N/A</v>
      </c>
      <c r="K881" s="79" t="e">
        <f>+INDEX(Hoja2!A:K,MATCH('ALL PRODUCTS'!B881,Hoja2!B:B,0),5)</f>
        <v>#N/A</v>
      </c>
      <c r="L881" s="86">
        <v>499800</v>
      </c>
      <c r="M881" s="86">
        <v>249900</v>
      </c>
    </row>
    <row r="882" spans="1:13">
      <c r="A882" t="s">
        <v>2695</v>
      </c>
      <c r="B882" s="68" t="s">
        <v>1624</v>
      </c>
      <c r="C882" s="68" t="s">
        <v>1629</v>
      </c>
      <c r="D882" s="9" t="s">
        <v>2344</v>
      </c>
      <c r="E882" s="69" t="str">
        <f>"     "&amp;E878</f>
        <v xml:space="preserve">     Cuadros Decorativos Diseño Animales 50x70x5cm</v>
      </c>
      <c r="F882" s="68" t="s">
        <v>1572</v>
      </c>
      <c r="G882" s="70">
        <f>G878</f>
        <v>279900</v>
      </c>
      <c r="H882" s="70" t="str">
        <f>H878&amp;"     "</f>
        <v xml:space="preserve">$     </v>
      </c>
      <c r="J882" t="e">
        <f>+INDEX(Hoja2!A:K,MATCH('ALL PRODUCTS'!B882,Hoja2!B:B,0),6)</f>
        <v>#N/A</v>
      </c>
      <c r="K882" s="79" t="e">
        <f>+INDEX(Hoja2!A:K,MATCH('ALL PRODUCTS'!B882,Hoja2!B:B,0),5)</f>
        <v>#N/A</v>
      </c>
      <c r="L882" s="86">
        <v>539800</v>
      </c>
      <c r="M882" s="86">
        <v>269900</v>
      </c>
    </row>
    <row r="883" spans="1:13">
      <c r="A883" t="s">
        <v>2695</v>
      </c>
      <c r="B883" s="68" t="s">
        <v>1624</v>
      </c>
      <c r="C883" s="68" t="s">
        <v>1630</v>
      </c>
      <c r="D883" s="9" t="s">
        <v>2345</v>
      </c>
      <c r="E883" s="69" t="str">
        <f>"     "&amp;E878</f>
        <v xml:space="preserve">     Cuadros Decorativos Diseño Animales 50x70x5cm</v>
      </c>
      <c r="F883" s="68" t="s">
        <v>1574</v>
      </c>
      <c r="G883" s="70">
        <f>G878</f>
        <v>279900</v>
      </c>
      <c r="H883" s="70" t="str">
        <f>H878&amp;"     "</f>
        <v xml:space="preserve">$     </v>
      </c>
      <c r="J883" t="e">
        <f>+INDEX(Hoja2!A:K,MATCH('ALL PRODUCTS'!B883,Hoja2!B:B,0),6)</f>
        <v>#N/A</v>
      </c>
      <c r="K883" s="79" t="e">
        <f>+INDEX(Hoja2!A:K,MATCH('ALL PRODUCTS'!B883,Hoja2!B:B,0),5)</f>
        <v>#N/A</v>
      </c>
      <c r="L883" s="86">
        <v>539800</v>
      </c>
      <c r="M883" s="86">
        <v>269900</v>
      </c>
    </row>
    <row r="884" spans="1:13">
      <c r="A884" t="s">
        <v>2695</v>
      </c>
      <c r="B884" s="68" t="s">
        <v>1631</v>
      </c>
      <c r="C884" s="68"/>
      <c r="D884" s="68" t="s">
        <v>6</v>
      </c>
      <c r="E884" s="9" t="s">
        <v>1632</v>
      </c>
      <c r="F884" s="68" t="s">
        <v>16</v>
      </c>
      <c r="G884" s="6">
        <v>1469900</v>
      </c>
      <c r="H884" s="6" t="s">
        <v>13</v>
      </c>
      <c r="I884">
        <v>1469900</v>
      </c>
      <c r="J884" t="e">
        <f>+INDEX(Hoja2!A:K,MATCH('ALL PRODUCTS'!B884,Hoja2!B:B,0),6)</f>
        <v>#N/A</v>
      </c>
      <c r="K884" s="79" t="e">
        <f>+INDEX(Hoja2!A:K,MATCH('ALL PRODUCTS'!B884,Hoja2!B:B,0),5)</f>
        <v>#N/A</v>
      </c>
      <c r="L884" s="86" t="e">
        <v>#N/A</v>
      </c>
      <c r="M884" s="86" t="e">
        <v>#N/A</v>
      </c>
    </row>
    <row r="885" spans="1:13">
      <c r="A885" t="s">
        <v>2695</v>
      </c>
      <c r="B885" s="68" t="s">
        <v>1631</v>
      </c>
      <c r="C885" s="68" t="s">
        <v>1633</v>
      </c>
      <c r="D885" s="9" t="s">
        <v>2346</v>
      </c>
      <c r="E885" s="69" t="str">
        <f>"     "&amp;E884</f>
        <v xml:space="preserve">     Comedor Madera Robledo + Silla Milano</v>
      </c>
      <c r="F885" s="68" t="s">
        <v>12</v>
      </c>
      <c r="G885" s="70">
        <f>G884</f>
        <v>1469900</v>
      </c>
      <c r="H885" s="70" t="str">
        <f>H884&amp;"     "</f>
        <v xml:space="preserve">$     </v>
      </c>
      <c r="J885" t="e">
        <f>+INDEX(Hoja2!A:K,MATCH('ALL PRODUCTS'!B885,Hoja2!B:B,0),6)</f>
        <v>#N/A</v>
      </c>
      <c r="K885" s="79" t="e">
        <f>+INDEX(Hoja2!A:K,MATCH('ALL PRODUCTS'!B885,Hoja2!B:B,0),5)</f>
        <v>#N/A</v>
      </c>
      <c r="L885" s="86">
        <v>3123780.0000000005</v>
      </c>
      <c r="M885" s="86">
        <v>1419900</v>
      </c>
    </row>
    <row r="886" spans="1:13">
      <c r="A886" t="s">
        <v>2695</v>
      </c>
      <c r="B886" s="68" t="s">
        <v>1631</v>
      </c>
      <c r="C886" s="68" t="s">
        <v>1634</v>
      </c>
      <c r="D886" s="9" t="s">
        <v>2347</v>
      </c>
      <c r="E886" s="69" t="str">
        <f>"     "&amp;E884</f>
        <v xml:space="preserve">     Comedor Madera Robledo + Silla Milano</v>
      </c>
      <c r="F886" s="68" t="s">
        <v>38</v>
      </c>
      <c r="G886" s="70">
        <f>G884</f>
        <v>1469900</v>
      </c>
      <c r="H886" s="70" t="str">
        <f>H884&amp;"     "</f>
        <v xml:space="preserve">$     </v>
      </c>
      <c r="J886" t="e">
        <f>+INDEX(Hoja2!A:K,MATCH('ALL PRODUCTS'!B886,Hoja2!B:B,0),6)</f>
        <v>#N/A</v>
      </c>
      <c r="K886" s="79" t="e">
        <f>+INDEX(Hoja2!A:K,MATCH('ALL PRODUCTS'!B886,Hoja2!B:B,0),5)</f>
        <v>#N/A</v>
      </c>
      <c r="L886" s="86">
        <v>3123780.0000000005</v>
      </c>
      <c r="M886" s="86">
        <v>1419900</v>
      </c>
    </row>
    <row r="887" spans="1:13">
      <c r="A887" t="s">
        <v>2695</v>
      </c>
      <c r="B887" s="68" t="s">
        <v>1631</v>
      </c>
      <c r="C887" s="68" t="s">
        <v>1635</v>
      </c>
      <c r="D887" s="9" t="s">
        <v>2348</v>
      </c>
      <c r="E887" s="69" t="str">
        <f>"     "&amp;E884</f>
        <v xml:space="preserve">     Comedor Madera Robledo + Silla Milano</v>
      </c>
      <c r="F887" s="68" t="s">
        <v>36</v>
      </c>
      <c r="G887" s="70">
        <f>G884</f>
        <v>1469900</v>
      </c>
      <c r="H887" s="70" t="str">
        <f>H884&amp;"     "</f>
        <v xml:space="preserve">$     </v>
      </c>
      <c r="J887" t="e">
        <f>+INDEX(Hoja2!A:K,MATCH('ALL PRODUCTS'!B887,Hoja2!B:B,0),6)</f>
        <v>#N/A</v>
      </c>
      <c r="K887" s="79" t="e">
        <f>+INDEX(Hoja2!A:K,MATCH('ALL PRODUCTS'!B887,Hoja2!B:B,0),5)</f>
        <v>#N/A</v>
      </c>
      <c r="L887" s="86">
        <v>3123780.0000000005</v>
      </c>
      <c r="M887" s="86">
        <v>1419900</v>
      </c>
    </row>
    <row r="888" spans="1:13">
      <c r="A888" t="s">
        <v>2695</v>
      </c>
      <c r="B888" s="68" t="s">
        <v>1631</v>
      </c>
      <c r="C888" s="68" t="s">
        <v>1636</v>
      </c>
      <c r="D888" s="9" t="s">
        <v>2349</v>
      </c>
      <c r="E888" s="69" t="str">
        <f>"     "&amp;E884</f>
        <v xml:space="preserve">     Comedor Madera Robledo + Silla Milano</v>
      </c>
      <c r="F888" s="68" t="s">
        <v>48</v>
      </c>
      <c r="G888" s="70">
        <f>G884</f>
        <v>1469900</v>
      </c>
      <c r="H888" s="70" t="str">
        <f>H884&amp;"     "</f>
        <v xml:space="preserve">$     </v>
      </c>
      <c r="J888" t="e">
        <f>+INDEX(Hoja2!A:K,MATCH('ALL PRODUCTS'!B888,Hoja2!B:B,0),6)</f>
        <v>#N/A</v>
      </c>
      <c r="K888" s="79" t="e">
        <f>+INDEX(Hoja2!A:K,MATCH('ALL PRODUCTS'!B888,Hoja2!B:B,0),5)</f>
        <v>#N/A</v>
      </c>
      <c r="L888" s="86">
        <v>2837780</v>
      </c>
      <c r="M888" s="86">
        <v>1289900</v>
      </c>
    </row>
    <row r="889" spans="1:13">
      <c r="A889" t="s">
        <v>2695</v>
      </c>
      <c r="B889" s="68" t="s">
        <v>1637</v>
      </c>
      <c r="C889" s="68"/>
      <c r="D889" s="68" t="s">
        <v>6</v>
      </c>
      <c r="E889" s="9" t="s">
        <v>1638</v>
      </c>
      <c r="F889" s="68" t="s">
        <v>16</v>
      </c>
      <c r="G889" s="6">
        <v>1349900</v>
      </c>
      <c r="H889" s="6" t="s">
        <v>13</v>
      </c>
      <c r="I889" s="6">
        <v>1349900</v>
      </c>
      <c r="J889" t="e">
        <f>+INDEX(Hoja2!A:K,MATCH('ALL PRODUCTS'!B889,Hoja2!B:B,0),6)</f>
        <v>#N/A</v>
      </c>
      <c r="K889" s="79" t="e">
        <f>+INDEX(Hoja2!A:K,MATCH('ALL PRODUCTS'!B889,Hoja2!B:B,0),5)</f>
        <v>#N/A</v>
      </c>
      <c r="L889" s="86" t="e">
        <v>#N/A</v>
      </c>
      <c r="M889" s="86" t="e">
        <v>#N/A</v>
      </c>
    </row>
    <row r="890" spans="1:13">
      <c r="A890" t="s">
        <v>2695</v>
      </c>
      <c r="B890" s="68" t="s">
        <v>1637</v>
      </c>
      <c r="C890" s="68" t="s">
        <v>1639</v>
      </c>
      <c r="D890" s="9" t="s">
        <v>2350</v>
      </c>
      <c r="E890" s="69" t="str">
        <f>"     "&amp;E889</f>
        <v xml:space="preserve">     Mesa Comedor White + Silla Milano</v>
      </c>
      <c r="F890" s="68" t="s">
        <v>36</v>
      </c>
      <c r="G890" s="70">
        <f>G889</f>
        <v>1349900</v>
      </c>
      <c r="H890" s="70" t="str">
        <f>H889&amp;"     "</f>
        <v xml:space="preserve">$     </v>
      </c>
      <c r="J890" t="e">
        <f>+INDEX(Hoja2!A:K,MATCH('ALL PRODUCTS'!B890,Hoja2!B:B,0),6)</f>
        <v>#N/A</v>
      </c>
      <c r="K890" s="79" t="e">
        <f>+INDEX(Hoja2!A:K,MATCH('ALL PRODUCTS'!B890,Hoja2!B:B,0),5)</f>
        <v>#N/A</v>
      </c>
      <c r="L890" s="86">
        <v>2859780</v>
      </c>
      <c r="M890" s="86">
        <v>1299900</v>
      </c>
    </row>
    <row r="891" spans="1:13">
      <c r="A891" t="s">
        <v>2695</v>
      </c>
      <c r="B891" s="68" t="s">
        <v>1637</v>
      </c>
      <c r="C891" s="68" t="s">
        <v>1640</v>
      </c>
      <c r="D891" s="9" t="s">
        <v>2351</v>
      </c>
      <c r="E891" s="69" t="str">
        <f>"     "&amp;E889</f>
        <v xml:space="preserve">     Mesa Comedor White + Silla Milano</v>
      </c>
      <c r="F891" s="68" t="s">
        <v>12</v>
      </c>
      <c r="G891" s="70">
        <f>G889</f>
        <v>1349900</v>
      </c>
      <c r="H891" s="70" t="str">
        <f>H889&amp;"     "</f>
        <v xml:space="preserve">$     </v>
      </c>
      <c r="J891" t="e">
        <f>+INDEX(Hoja2!A:K,MATCH('ALL PRODUCTS'!B891,Hoja2!B:B,0),6)</f>
        <v>#N/A</v>
      </c>
      <c r="K891" s="79" t="e">
        <f>+INDEX(Hoja2!A:K,MATCH('ALL PRODUCTS'!B891,Hoja2!B:B,0),5)</f>
        <v>#N/A</v>
      </c>
      <c r="L891" s="86">
        <v>2859780</v>
      </c>
      <c r="M891" s="86">
        <v>1299900</v>
      </c>
    </row>
    <row r="892" spans="1:13">
      <c r="A892" t="s">
        <v>2695</v>
      </c>
      <c r="B892" s="68" t="s">
        <v>1637</v>
      </c>
      <c r="C892" s="68" t="s">
        <v>1641</v>
      </c>
      <c r="D892" s="9" t="s">
        <v>2352</v>
      </c>
      <c r="E892" s="69" t="str">
        <f>"     "&amp;E889</f>
        <v xml:space="preserve">     Mesa Comedor White + Silla Milano</v>
      </c>
      <c r="F892" s="68" t="s">
        <v>38</v>
      </c>
      <c r="G892" s="70">
        <f>G889</f>
        <v>1349900</v>
      </c>
      <c r="H892" s="70" t="str">
        <f>H889&amp;"     "</f>
        <v xml:space="preserve">$     </v>
      </c>
      <c r="J892" t="e">
        <f>+INDEX(Hoja2!A:K,MATCH('ALL PRODUCTS'!B892,Hoja2!B:B,0),6)</f>
        <v>#N/A</v>
      </c>
      <c r="K892" s="79" t="e">
        <f>+INDEX(Hoja2!A:K,MATCH('ALL PRODUCTS'!B892,Hoja2!B:B,0),5)</f>
        <v>#N/A</v>
      </c>
      <c r="L892" s="86">
        <v>2859780</v>
      </c>
      <c r="M892" s="86">
        <v>1299900</v>
      </c>
    </row>
    <row r="893" spans="1:13">
      <c r="A893" t="s">
        <v>2695</v>
      </c>
      <c r="B893" s="68" t="s">
        <v>1637</v>
      </c>
      <c r="C893" s="68" t="s">
        <v>1642</v>
      </c>
      <c r="D893" s="9" t="s">
        <v>2353</v>
      </c>
      <c r="E893" s="69" t="str">
        <f>"     "&amp;E889</f>
        <v xml:space="preserve">     Mesa Comedor White + Silla Milano</v>
      </c>
      <c r="F893" s="68" t="s">
        <v>48</v>
      </c>
      <c r="G893" s="70">
        <f>G889</f>
        <v>1349900</v>
      </c>
      <c r="H893" s="70" t="str">
        <f>H889&amp;"     "</f>
        <v xml:space="preserve">$     </v>
      </c>
      <c r="J893" t="e">
        <f>+INDEX(Hoja2!A:K,MATCH('ALL PRODUCTS'!B893,Hoja2!B:B,0),6)</f>
        <v>#N/A</v>
      </c>
      <c r="K893" s="79" t="e">
        <f>+INDEX(Hoja2!A:K,MATCH('ALL PRODUCTS'!B893,Hoja2!B:B,0),5)</f>
        <v>#N/A</v>
      </c>
      <c r="L893" s="86">
        <v>2859780</v>
      </c>
      <c r="M893" s="86">
        <v>1299900</v>
      </c>
    </row>
    <row r="894" spans="1:13">
      <c r="A894" t="s">
        <v>2695</v>
      </c>
      <c r="B894" s="68" t="s">
        <v>1643</v>
      </c>
      <c r="C894" s="68" t="s">
        <v>1644</v>
      </c>
      <c r="D894" s="9" t="s">
        <v>2354</v>
      </c>
      <c r="E894" s="9" t="s">
        <v>440</v>
      </c>
      <c r="F894" s="68" t="s">
        <v>1645</v>
      </c>
      <c r="G894" s="6">
        <v>320000</v>
      </c>
      <c r="H894" s="6" t="s">
        <v>13</v>
      </c>
      <c r="I894">
        <v>439900</v>
      </c>
      <c r="J894" t="e">
        <f>+INDEX(Hoja2!A:K,MATCH('ALL PRODUCTS'!B894,Hoja2!B:B,0),6)</f>
        <v>#N/A</v>
      </c>
      <c r="K894" s="79" t="e">
        <f>+INDEX(Hoja2!A:K,MATCH('ALL PRODUCTS'!B894,Hoja2!B:B,0),5)</f>
        <v>#N/A</v>
      </c>
      <c r="L894" s="86">
        <v>859800</v>
      </c>
      <c r="M894" s="86">
        <v>429900</v>
      </c>
    </row>
    <row r="895" spans="1:13">
      <c r="A895" t="s">
        <v>2695</v>
      </c>
      <c r="B895" s="68" t="s">
        <v>1646</v>
      </c>
      <c r="C895" s="68"/>
      <c r="D895" s="68" t="s">
        <v>6</v>
      </c>
      <c r="E895" s="9" t="s">
        <v>1647</v>
      </c>
      <c r="F895" s="68" t="s">
        <v>16</v>
      </c>
      <c r="G895" s="6">
        <v>2399900</v>
      </c>
      <c r="H895" s="6" t="s">
        <v>13</v>
      </c>
      <c r="I895">
        <v>2499900</v>
      </c>
      <c r="J895" t="e">
        <f>+INDEX(Hoja2!A:K,MATCH('ALL PRODUCTS'!B895,Hoja2!B:B,0),6)</f>
        <v>#N/A</v>
      </c>
      <c r="K895" s="79" t="e">
        <f>+INDEX(Hoja2!A:K,MATCH('ALL PRODUCTS'!B895,Hoja2!B:B,0),5)</f>
        <v>#N/A</v>
      </c>
      <c r="L895" s="86" t="e">
        <v>#N/A</v>
      </c>
      <c r="M895" s="86" t="e">
        <v>#N/A</v>
      </c>
    </row>
    <row r="896" spans="1:13">
      <c r="A896" t="s">
        <v>2695</v>
      </c>
      <c r="B896" s="68" t="s">
        <v>1646</v>
      </c>
      <c r="C896" s="68" t="s">
        <v>1648</v>
      </c>
      <c r="D896" s="9" t="s">
        <v>2355</v>
      </c>
      <c r="E896" s="69" t="str">
        <f>"     "&amp;E895</f>
        <v xml:space="preserve">     Comedor Celeno Macadamia 15mm  + Silla Milano</v>
      </c>
      <c r="F896" s="68" t="s">
        <v>12</v>
      </c>
      <c r="G896" s="70">
        <f>G895</f>
        <v>2399900</v>
      </c>
      <c r="H896" s="70" t="str">
        <f>H895&amp;"     "</f>
        <v xml:space="preserve">$     </v>
      </c>
      <c r="J896" t="e">
        <f>+INDEX(Hoja2!A:K,MATCH('ALL PRODUCTS'!B896,Hoja2!B:B,0),6)</f>
        <v>#N/A</v>
      </c>
      <c r="K896" s="79" t="e">
        <f>+INDEX(Hoja2!A:K,MATCH('ALL PRODUCTS'!B896,Hoja2!B:B,0),5)</f>
        <v>#N/A</v>
      </c>
      <c r="L896" s="86">
        <v>5279780</v>
      </c>
      <c r="M896" s="86">
        <v>2399900</v>
      </c>
    </row>
    <row r="897" spans="1:13">
      <c r="A897" t="s">
        <v>2695</v>
      </c>
      <c r="B897" s="68" t="s">
        <v>1646</v>
      </c>
      <c r="C897" s="68" t="s">
        <v>1649</v>
      </c>
      <c r="D897" s="9" t="s">
        <v>2356</v>
      </c>
      <c r="E897" s="69" t="str">
        <f>"     "&amp;E895</f>
        <v xml:space="preserve">     Comedor Celeno Macadamia 15mm  + Silla Milano</v>
      </c>
      <c r="F897" s="68" t="s">
        <v>38</v>
      </c>
      <c r="G897" s="70">
        <f>G895</f>
        <v>2399900</v>
      </c>
      <c r="H897" s="70" t="str">
        <f>H895&amp;"     "</f>
        <v xml:space="preserve">$     </v>
      </c>
      <c r="J897" t="e">
        <f>+INDEX(Hoja2!A:K,MATCH('ALL PRODUCTS'!B897,Hoja2!B:B,0),6)</f>
        <v>#N/A</v>
      </c>
      <c r="K897" s="79" t="e">
        <f>+INDEX(Hoja2!A:K,MATCH('ALL PRODUCTS'!B897,Hoja2!B:B,0),5)</f>
        <v>#N/A</v>
      </c>
      <c r="L897" s="86">
        <v>5279780</v>
      </c>
      <c r="M897" s="86">
        <v>2399900</v>
      </c>
    </row>
    <row r="898" spans="1:13">
      <c r="A898" t="s">
        <v>2695</v>
      </c>
      <c r="B898" s="68" t="s">
        <v>1646</v>
      </c>
      <c r="C898" s="68" t="s">
        <v>1650</v>
      </c>
      <c r="D898" s="9" t="s">
        <v>2357</v>
      </c>
      <c r="E898" s="69" t="str">
        <f>"     "&amp;E895</f>
        <v xml:space="preserve">     Comedor Celeno Macadamia 15mm  + Silla Milano</v>
      </c>
      <c r="F898" s="68" t="s">
        <v>36</v>
      </c>
      <c r="G898" s="70">
        <f>G895</f>
        <v>2399900</v>
      </c>
      <c r="H898" s="70" t="str">
        <f>H895&amp;"     "</f>
        <v xml:space="preserve">$     </v>
      </c>
      <c r="J898" t="e">
        <f>+INDEX(Hoja2!A:K,MATCH('ALL PRODUCTS'!B898,Hoja2!B:B,0),6)</f>
        <v>#N/A</v>
      </c>
      <c r="K898" s="79" t="e">
        <f>+INDEX(Hoja2!A:K,MATCH('ALL PRODUCTS'!B898,Hoja2!B:B,0),5)</f>
        <v>#N/A</v>
      </c>
      <c r="L898" s="86">
        <v>5279780</v>
      </c>
      <c r="M898" s="86">
        <v>2399900</v>
      </c>
    </row>
    <row r="899" spans="1:13">
      <c r="A899" t="s">
        <v>2695</v>
      </c>
      <c r="B899" s="68" t="s">
        <v>1646</v>
      </c>
      <c r="C899" s="68" t="s">
        <v>1651</v>
      </c>
      <c r="D899" s="9" t="s">
        <v>2358</v>
      </c>
      <c r="E899" s="69" t="str">
        <f>"     "&amp;E895</f>
        <v xml:space="preserve">     Comedor Celeno Macadamia 15mm  + Silla Milano</v>
      </c>
      <c r="F899" s="68" t="s">
        <v>48</v>
      </c>
      <c r="G899" s="70">
        <f>G895</f>
        <v>2399900</v>
      </c>
      <c r="H899" s="70" t="str">
        <f>H895&amp;"     "</f>
        <v xml:space="preserve">$     </v>
      </c>
      <c r="J899" t="e">
        <f>+INDEX(Hoja2!A:K,MATCH('ALL PRODUCTS'!B899,Hoja2!B:B,0),6)</f>
        <v>#N/A</v>
      </c>
      <c r="K899" s="79" t="e">
        <f>+INDEX(Hoja2!A:K,MATCH('ALL PRODUCTS'!B899,Hoja2!B:B,0),5)</f>
        <v>#N/A</v>
      </c>
      <c r="L899" s="86">
        <v>5279780</v>
      </c>
      <c r="M899" s="86">
        <v>2399900</v>
      </c>
    </row>
    <row r="900" spans="1:13">
      <c r="A900" t="s">
        <v>2695</v>
      </c>
      <c r="B900" s="68" t="s">
        <v>1652</v>
      </c>
      <c r="C900" s="68"/>
      <c r="D900" s="68" t="s">
        <v>6</v>
      </c>
      <c r="E900" s="9" t="s">
        <v>1653</v>
      </c>
      <c r="F900" s="68" t="s">
        <v>16</v>
      </c>
      <c r="G900" s="6">
        <v>2819900</v>
      </c>
      <c r="H900" s="6" t="s">
        <v>13</v>
      </c>
      <c r="I900">
        <v>2819900</v>
      </c>
      <c r="J900" t="e">
        <f>+INDEX(Hoja2!A:K,MATCH('ALL PRODUCTS'!B900,Hoja2!B:B,0),6)</f>
        <v>#N/A</v>
      </c>
      <c r="K900" s="79" t="e">
        <f>+INDEX(Hoja2!A:K,MATCH('ALL PRODUCTS'!B900,Hoja2!B:B,0),5)</f>
        <v>#N/A</v>
      </c>
      <c r="L900" s="86" t="e">
        <v>#N/A</v>
      </c>
      <c r="M900" s="86" t="e">
        <v>#N/A</v>
      </c>
    </row>
    <row r="901" spans="1:13">
      <c r="A901" t="s">
        <v>2695</v>
      </c>
      <c r="B901" s="68" t="s">
        <v>1652</v>
      </c>
      <c r="C901" s="68" t="s">
        <v>1654</v>
      </c>
      <c r="D901" s="9" t="s">
        <v>2359</v>
      </c>
      <c r="E901" s="69" t="str">
        <f>"     "&amp;E900</f>
        <v xml:space="preserve">     Comedor Indika Macadamia 15mm Negro + Silla Milano</v>
      </c>
      <c r="F901" s="68" t="s">
        <v>12</v>
      </c>
      <c r="G901" s="70">
        <f>G900</f>
        <v>2819900</v>
      </c>
      <c r="H901" s="70" t="str">
        <f>H900&amp;"     "</f>
        <v xml:space="preserve">$     </v>
      </c>
      <c r="J901" t="e">
        <f>+INDEX(Hoja2!A:K,MATCH('ALL PRODUCTS'!B901,Hoja2!B:B,0),6)</f>
        <v>#N/A</v>
      </c>
      <c r="K901" s="79" t="e">
        <f>+INDEX(Hoja2!A:K,MATCH('ALL PRODUCTS'!B901,Hoja2!B:B,0),5)</f>
        <v>#N/A</v>
      </c>
      <c r="L901" s="86">
        <v>5419800</v>
      </c>
      <c r="M901" s="86">
        <v>2709900</v>
      </c>
    </row>
    <row r="902" spans="1:13">
      <c r="A902" t="s">
        <v>2695</v>
      </c>
      <c r="B902" s="68" t="s">
        <v>1652</v>
      </c>
      <c r="C902" s="68" t="s">
        <v>1655</v>
      </c>
      <c r="D902" s="9" t="s">
        <v>2360</v>
      </c>
      <c r="E902" s="69" t="str">
        <f>"     "&amp;E900</f>
        <v xml:space="preserve">     Comedor Indika Macadamia 15mm Negro + Silla Milano</v>
      </c>
      <c r="F902" s="68" t="s">
        <v>38</v>
      </c>
      <c r="G902" s="70">
        <f>G900</f>
        <v>2819900</v>
      </c>
      <c r="H902" s="70" t="str">
        <f>H900&amp;"     "</f>
        <v xml:space="preserve">$     </v>
      </c>
      <c r="J902" t="e">
        <f>+INDEX(Hoja2!A:K,MATCH('ALL PRODUCTS'!B902,Hoja2!B:B,0),6)</f>
        <v>#N/A</v>
      </c>
      <c r="K902" s="79" t="e">
        <f>+INDEX(Hoja2!A:K,MATCH('ALL PRODUCTS'!B902,Hoja2!B:B,0),5)</f>
        <v>#N/A</v>
      </c>
      <c r="L902" s="86">
        <v>5259800</v>
      </c>
      <c r="M902" s="86">
        <v>2629900</v>
      </c>
    </row>
    <row r="903" spans="1:13">
      <c r="A903" t="s">
        <v>2695</v>
      </c>
      <c r="B903" s="68" t="s">
        <v>1652</v>
      </c>
      <c r="C903" s="68" t="s">
        <v>1656</v>
      </c>
      <c r="D903" s="9" t="s">
        <v>2361</v>
      </c>
      <c r="E903" s="69" t="str">
        <f>"     "&amp;E900</f>
        <v xml:space="preserve">     Comedor Indika Macadamia 15mm Negro + Silla Milano</v>
      </c>
      <c r="F903" s="68" t="s">
        <v>36</v>
      </c>
      <c r="G903" s="70">
        <f>G900</f>
        <v>2819900</v>
      </c>
      <c r="H903" s="70" t="str">
        <f>H900&amp;"     "</f>
        <v xml:space="preserve">$     </v>
      </c>
      <c r="J903" t="e">
        <f>+INDEX(Hoja2!A:K,MATCH('ALL PRODUCTS'!B903,Hoja2!B:B,0),6)</f>
        <v>#N/A</v>
      </c>
      <c r="K903" s="79" t="e">
        <f>+INDEX(Hoja2!A:K,MATCH('ALL PRODUCTS'!B903,Hoja2!B:B,0),5)</f>
        <v>#N/A</v>
      </c>
      <c r="L903" s="86">
        <v>4399800</v>
      </c>
      <c r="M903" s="86">
        <v>2199900</v>
      </c>
    </row>
    <row r="904" spans="1:13">
      <c r="A904" t="s">
        <v>2695</v>
      </c>
      <c r="B904" s="68" t="s">
        <v>1652</v>
      </c>
      <c r="C904" s="68" t="s">
        <v>1657</v>
      </c>
      <c r="D904" s="9" t="s">
        <v>2362</v>
      </c>
      <c r="E904" s="69" t="str">
        <f>"     "&amp;E900</f>
        <v xml:space="preserve">     Comedor Indika Macadamia 15mm Negro + Silla Milano</v>
      </c>
      <c r="F904" s="68" t="s">
        <v>48</v>
      </c>
      <c r="G904" s="70">
        <f>G900</f>
        <v>2819900</v>
      </c>
      <c r="H904" s="70" t="str">
        <f>H900&amp;"     "</f>
        <v xml:space="preserve">$     </v>
      </c>
      <c r="J904" t="e">
        <f>+INDEX(Hoja2!A:K,MATCH('ALL PRODUCTS'!B904,Hoja2!B:B,0),6)</f>
        <v>#N/A</v>
      </c>
      <c r="K904" s="79" t="e">
        <f>+INDEX(Hoja2!A:K,MATCH('ALL PRODUCTS'!B904,Hoja2!B:B,0),5)</f>
        <v>#N/A</v>
      </c>
      <c r="L904" s="86">
        <v>4399800</v>
      </c>
      <c r="M904" s="86">
        <v>2199900</v>
      </c>
    </row>
    <row r="905" spans="1:13">
      <c r="A905" t="s">
        <v>2695</v>
      </c>
      <c r="B905" s="68" t="s">
        <v>1658</v>
      </c>
      <c r="C905" s="68"/>
      <c r="D905" s="68" t="s">
        <v>6</v>
      </c>
      <c r="E905" s="9" t="s">
        <v>1659</v>
      </c>
      <c r="F905" s="68" t="s">
        <v>16</v>
      </c>
      <c r="G905" s="6">
        <v>2599900</v>
      </c>
      <c r="H905" s="6" t="s">
        <v>13</v>
      </c>
      <c r="I905">
        <v>2289900</v>
      </c>
      <c r="J905" t="e">
        <f>+INDEX(Hoja2!A:K,MATCH('ALL PRODUCTS'!B905,Hoja2!B:B,0),6)</f>
        <v>#N/A</v>
      </c>
      <c r="K905" s="79" t="e">
        <f>+INDEX(Hoja2!A:K,MATCH('ALL PRODUCTS'!B905,Hoja2!B:B,0),5)</f>
        <v>#N/A</v>
      </c>
      <c r="L905" s="86" t="e">
        <v>#N/A</v>
      </c>
      <c r="M905" s="86" t="e">
        <v>#N/A</v>
      </c>
    </row>
    <row r="906" spans="1:13">
      <c r="A906" t="s">
        <v>2695</v>
      </c>
      <c r="B906" s="68" t="s">
        <v>1658</v>
      </c>
      <c r="C906" s="68" t="s">
        <v>1660</v>
      </c>
      <c r="D906" s="9" t="s">
        <v>2363</v>
      </c>
      <c r="E906" s="69" t="str">
        <f>"     "&amp;E905</f>
        <v xml:space="preserve">     Comedor Indika Macadamia 30mm Blanco + Silla Milano</v>
      </c>
      <c r="F906" s="68" t="s">
        <v>12</v>
      </c>
      <c r="G906" s="70">
        <f>G905</f>
        <v>2599900</v>
      </c>
      <c r="H906" s="70" t="str">
        <f>H905&amp;"     "</f>
        <v xml:space="preserve">$     </v>
      </c>
      <c r="J906" t="e">
        <f>+INDEX(Hoja2!A:K,MATCH('ALL PRODUCTS'!B906,Hoja2!B:B,0),6)</f>
        <v>#N/A</v>
      </c>
      <c r="K906" s="79" t="e">
        <f>+INDEX(Hoja2!A:K,MATCH('ALL PRODUCTS'!B906,Hoja2!B:B,0),5)</f>
        <v>#N/A</v>
      </c>
      <c r="L906" s="86">
        <v>5499780</v>
      </c>
      <c r="M906" s="86">
        <v>2499900</v>
      </c>
    </row>
    <row r="907" spans="1:13">
      <c r="A907" t="s">
        <v>2695</v>
      </c>
      <c r="B907" s="68" t="s">
        <v>1658</v>
      </c>
      <c r="C907" s="68" t="s">
        <v>1661</v>
      </c>
      <c r="D907" s="9" t="s">
        <v>2364</v>
      </c>
      <c r="E907" s="69" t="str">
        <f>"     "&amp;E905</f>
        <v xml:space="preserve">     Comedor Indika Macadamia 30mm Blanco + Silla Milano</v>
      </c>
      <c r="F907" s="68" t="s">
        <v>38</v>
      </c>
      <c r="G907" s="70">
        <f>G905</f>
        <v>2599900</v>
      </c>
      <c r="H907" s="70" t="str">
        <f>H905&amp;"     "</f>
        <v xml:space="preserve">$     </v>
      </c>
      <c r="J907" t="e">
        <f>+INDEX(Hoja2!A:K,MATCH('ALL PRODUCTS'!B907,Hoja2!B:B,0),6)</f>
        <v>#N/A</v>
      </c>
      <c r="K907" s="79" t="e">
        <f>+INDEX(Hoja2!A:K,MATCH('ALL PRODUCTS'!B907,Hoja2!B:B,0),5)</f>
        <v>#N/A</v>
      </c>
      <c r="L907" s="86">
        <v>4399800</v>
      </c>
      <c r="M907" s="86">
        <v>2199900</v>
      </c>
    </row>
    <row r="908" spans="1:13">
      <c r="A908" t="s">
        <v>2695</v>
      </c>
      <c r="B908" s="68" t="s">
        <v>1658</v>
      </c>
      <c r="C908" s="68" t="s">
        <v>1662</v>
      </c>
      <c r="D908" s="9" t="s">
        <v>2365</v>
      </c>
      <c r="E908" s="69" t="str">
        <f>"     "&amp;E905</f>
        <v xml:space="preserve">     Comedor Indika Macadamia 30mm Blanco + Silla Milano</v>
      </c>
      <c r="F908" s="68" t="s">
        <v>36</v>
      </c>
      <c r="G908" s="70">
        <f>G905</f>
        <v>2599900</v>
      </c>
      <c r="H908" s="70" t="str">
        <f>H905&amp;"     "</f>
        <v xml:space="preserve">$     </v>
      </c>
      <c r="J908" t="e">
        <f>+INDEX(Hoja2!A:K,MATCH('ALL PRODUCTS'!B908,Hoja2!B:B,0),6)</f>
        <v>#N/A</v>
      </c>
      <c r="K908" s="79" t="e">
        <f>+INDEX(Hoja2!A:K,MATCH('ALL PRODUCTS'!B908,Hoja2!B:B,0),5)</f>
        <v>#N/A</v>
      </c>
      <c r="L908" s="86">
        <v>4399800</v>
      </c>
      <c r="M908" s="86">
        <v>2199900</v>
      </c>
    </row>
    <row r="909" spans="1:13">
      <c r="A909" t="s">
        <v>2695</v>
      </c>
      <c r="B909" s="68" t="s">
        <v>1658</v>
      </c>
      <c r="C909" s="68" t="s">
        <v>1663</v>
      </c>
      <c r="D909" s="9" t="s">
        <v>2366</v>
      </c>
      <c r="E909" s="69" t="str">
        <f>"     "&amp;E905</f>
        <v xml:space="preserve">     Comedor Indika Macadamia 30mm Blanco + Silla Milano</v>
      </c>
      <c r="F909" s="68" t="s">
        <v>48</v>
      </c>
      <c r="G909" s="70">
        <f>G905</f>
        <v>2599900</v>
      </c>
      <c r="H909" s="70" t="str">
        <f>H905&amp;"     "</f>
        <v xml:space="preserve">$     </v>
      </c>
      <c r="J909" t="e">
        <f>+INDEX(Hoja2!A:K,MATCH('ALL PRODUCTS'!B909,Hoja2!B:B,0),6)</f>
        <v>#N/A</v>
      </c>
      <c r="K909" s="79" t="e">
        <f>+INDEX(Hoja2!A:K,MATCH('ALL PRODUCTS'!B909,Hoja2!B:B,0),5)</f>
        <v>#N/A</v>
      </c>
      <c r="L909" s="86">
        <v>4399800</v>
      </c>
      <c r="M909" s="86">
        <v>2199900</v>
      </c>
    </row>
    <row r="910" spans="1:13">
      <c r="A910" t="s">
        <v>2695</v>
      </c>
      <c r="B910" s="68" t="s">
        <v>59</v>
      </c>
      <c r="C910" s="68"/>
      <c r="D910" s="9" t="s">
        <v>2367</v>
      </c>
      <c r="E910" s="68" t="s">
        <v>60</v>
      </c>
      <c r="F910" s="68" t="s">
        <v>16</v>
      </c>
      <c r="G910" s="6">
        <v>109900</v>
      </c>
      <c r="H910" s="6" t="s">
        <v>13</v>
      </c>
      <c r="I910">
        <v>109900</v>
      </c>
      <c r="J910" t="e">
        <f>+INDEX(Hoja2!A:K,MATCH('ALL PRODUCTS'!B910,Hoja2!B:B,0),6)</f>
        <v>#N/A</v>
      </c>
      <c r="K910" s="79" t="e">
        <f>+INDEX(Hoja2!A:K,MATCH('ALL PRODUCTS'!B910,Hoja2!B:B,0),5)</f>
        <v>#N/A</v>
      </c>
      <c r="L910" s="86" t="e">
        <v>#N/A</v>
      </c>
      <c r="M910" s="86" t="e">
        <v>#N/A</v>
      </c>
    </row>
    <row r="911" spans="1:13">
      <c r="A911" t="s">
        <v>2695</v>
      </c>
      <c r="B911" s="68" t="s">
        <v>55</v>
      </c>
      <c r="C911" s="68" t="s">
        <v>56</v>
      </c>
      <c r="D911" s="9" t="s">
        <v>1686</v>
      </c>
      <c r="E911" s="68" t="s">
        <v>57</v>
      </c>
      <c r="F911" s="68" t="s">
        <v>58</v>
      </c>
      <c r="G911" s="6">
        <v>1039900</v>
      </c>
      <c r="H911" s="6" t="s">
        <v>13</v>
      </c>
      <c r="I911">
        <v>829900</v>
      </c>
      <c r="J911" t="e">
        <f>+INDEX(Hoja2!A:K,MATCH('ALL PRODUCTS'!B911,Hoja2!B:B,0),6)</f>
        <v>#N/A</v>
      </c>
      <c r="K911" s="79" t="e">
        <f>+INDEX(Hoja2!A:K,MATCH('ALL PRODUCTS'!B911,Hoja2!B:B,0),5)</f>
        <v>#N/A</v>
      </c>
      <c r="L911" s="86">
        <v>1759780.0000000002</v>
      </c>
      <c r="M911" s="86">
        <v>799900</v>
      </c>
    </row>
    <row r="912" spans="1:13">
      <c r="A912" t="s">
        <v>2695</v>
      </c>
      <c r="B912" s="68" t="s">
        <v>2368</v>
      </c>
      <c r="C912" s="68"/>
      <c r="D912" s="68" t="s">
        <v>6</v>
      </c>
      <c r="E912" s="68" t="s">
        <v>2369</v>
      </c>
      <c r="F912" s="68" t="s">
        <v>16</v>
      </c>
      <c r="G912" s="6">
        <v>149900</v>
      </c>
      <c r="H912" s="6" t="s">
        <v>13</v>
      </c>
      <c r="I912">
        <v>149900</v>
      </c>
      <c r="J912" t="e">
        <f>+INDEX(Hoja2!A:K,MATCH('ALL PRODUCTS'!B912,Hoja2!B:B,0),6)</f>
        <v>#N/A</v>
      </c>
      <c r="K912" s="79" t="e">
        <f>+INDEX(Hoja2!A:K,MATCH('ALL PRODUCTS'!B912,Hoja2!B:B,0),5)</f>
        <v>#N/A</v>
      </c>
      <c r="L912" s="86" t="e">
        <v>#N/A</v>
      </c>
      <c r="M912" s="86" t="e">
        <v>#N/A</v>
      </c>
    </row>
    <row r="913" spans="1:13">
      <c r="A913" t="s">
        <v>2695</v>
      </c>
      <c r="B913" s="68" t="s">
        <v>2368</v>
      </c>
      <c r="C913" s="68" t="s">
        <v>2370</v>
      </c>
      <c r="D913" s="9" t="s">
        <v>2371</v>
      </c>
      <c r="E913" s="69" t="str">
        <f>"     "&amp;E912</f>
        <v xml:space="preserve">     Silla Eames Con Brazo Niños , Sillas Kids, Sillas Niños </v>
      </c>
      <c r="F913" s="68" t="s">
        <v>34</v>
      </c>
      <c r="G913" s="70">
        <f>G912</f>
        <v>149900</v>
      </c>
      <c r="H913" s="70" t="str">
        <f>H912&amp;"     "</f>
        <v xml:space="preserve">$     </v>
      </c>
      <c r="J913" t="e">
        <f>+INDEX(Hoja2!A:K,MATCH('ALL PRODUCTS'!B913,Hoja2!B:B,0),6)</f>
        <v>#N/A</v>
      </c>
      <c r="K913" s="79" t="e">
        <f>+INDEX(Hoja2!A:K,MATCH('ALL PRODUCTS'!B913,Hoja2!B:B,0),5)</f>
        <v>#N/A</v>
      </c>
      <c r="L913" s="86">
        <v>329780</v>
      </c>
      <c r="M913" s="86">
        <v>149900</v>
      </c>
    </row>
    <row r="914" spans="1:13">
      <c r="A914" t="s">
        <v>2695</v>
      </c>
      <c r="B914" s="68" t="s">
        <v>2368</v>
      </c>
      <c r="C914" s="68" t="s">
        <v>2372</v>
      </c>
      <c r="D914" s="9" t="s">
        <v>2373</v>
      </c>
      <c r="E914" s="69" t="str">
        <f>"     "&amp;E912</f>
        <v xml:space="preserve">     Silla Eames Con Brazo Niños , Sillas Kids, Sillas Niños </v>
      </c>
      <c r="F914" s="68" t="s">
        <v>97</v>
      </c>
      <c r="G914" s="70">
        <f>G912</f>
        <v>149900</v>
      </c>
      <c r="H914" s="70" t="str">
        <f>H912&amp;"     "</f>
        <v xml:space="preserve">$     </v>
      </c>
      <c r="J914" t="e">
        <f>+INDEX(Hoja2!A:K,MATCH('ALL PRODUCTS'!B914,Hoja2!B:B,0),6)</f>
        <v>#N/A</v>
      </c>
      <c r="K914" s="79" t="e">
        <f>+INDEX(Hoja2!A:K,MATCH('ALL PRODUCTS'!B914,Hoja2!B:B,0),5)</f>
        <v>#N/A</v>
      </c>
      <c r="L914" s="86">
        <v>351780</v>
      </c>
      <c r="M914" s="86">
        <v>159900</v>
      </c>
    </row>
    <row r="915" spans="1:13">
      <c r="A915" t="s">
        <v>2695</v>
      </c>
      <c r="B915" s="68" t="s">
        <v>2368</v>
      </c>
      <c r="C915" s="68" t="s">
        <v>2374</v>
      </c>
      <c r="D915" s="9" t="s">
        <v>2375</v>
      </c>
      <c r="E915" s="69" t="str">
        <f>"     "&amp;E912</f>
        <v xml:space="preserve">     Silla Eames Con Brazo Niños , Sillas Kids, Sillas Niños </v>
      </c>
      <c r="F915" s="68" t="s">
        <v>36</v>
      </c>
      <c r="G915" s="70">
        <f>G912</f>
        <v>149900</v>
      </c>
      <c r="H915" s="70" t="str">
        <f>H912&amp;"     "</f>
        <v xml:space="preserve">$     </v>
      </c>
      <c r="J915" t="e">
        <f>+INDEX(Hoja2!A:K,MATCH('ALL PRODUCTS'!B915,Hoja2!B:B,0),6)</f>
        <v>#N/A</v>
      </c>
      <c r="K915" s="79" t="e">
        <f>+INDEX(Hoja2!A:K,MATCH('ALL PRODUCTS'!B915,Hoja2!B:B,0),5)</f>
        <v>#N/A</v>
      </c>
      <c r="L915" s="86">
        <v>329780</v>
      </c>
      <c r="M915" s="86">
        <v>149900</v>
      </c>
    </row>
    <row r="916" spans="1:13">
      <c r="A916" t="s">
        <v>2695</v>
      </c>
      <c r="B916" s="68" t="s">
        <v>2376</v>
      </c>
      <c r="C916" s="68" t="s">
        <v>2377</v>
      </c>
      <c r="D916" s="9" t="s">
        <v>2378</v>
      </c>
      <c r="E916" s="68" t="s">
        <v>2379</v>
      </c>
      <c r="F916" s="68" t="s">
        <v>271</v>
      </c>
      <c r="G916" s="6">
        <v>299900</v>
      </c>
      <c r="H916" s="6" t="s">
        <v>13</v>
      </c>
      <c r="I916">
        <v>299900</v>
      </c>
      <c r="J916" t="e">
        <f>+INDEX(Hoja2!A:K,MATCH('ALL PRODUCTS'!B916,Hoja2!B:B,0),6)</f>
        <v>#N/A</v>
      </c>
      <c r="K916" s="79" t="e">
        <f>+INDEX(Hoja2!A:K,MATCH('ALL PRODUCTS'!B916,Hoja2!B:B,0),5)</f>
        <v>#N/A</v>
      </c>
      <c r="L916" s="86">
        <v>637780</v>
      </c>
      <c r="M916" s="86">
        <v>289900</v>
      </c>
    </row>
    <row r="917" spans="1:13">
      <c r="A917" t="s">
        <v>2695</v>
      </c>
      <c r="B917" s="68" t="s">
        <v>2380</v>
      </c>
      <c r="C917" s="68"/>
      <c r="D917" s="9" t="s">
        <v>2381</v>
      </c>
      <c r="E917" s="68" t="s">
        <v>2382</v>
      </c>
      <c r="F917" s="68" t="s">
        <v>16</v>
      </c>
      <c r="G917" s="6">
        <v>23000</v>
      </c>
      <c r="H917" s="6" t="s">
        <v>13</v>
      </c>
      <c r="I917" s="6">
        <v>23000</v>
      </c>
      <c r="J917" t="e">
        <f>+INDEX(Hoja2!A:K,MATCH('ALL PRODUCTS'!B917,Hoja2!B:B,0),6)</f>
        <v>#N/A</v>
      </c>
      <c r="K917" s="79" t="e">
        <f>+INDEX(Hoja2!A:K,MATCH('ALL PRODUCTS'!B917,Hoja2!B:B,0),5)</f>
        <v>#N/A</v>
      </c>
      <c r="L917" s="86">
        <v>239800</v>
      </c>
      <c r="M917" s="86">
        <v>119900</v>
      </c>
    </row>
    <row r="918" spans="1:13">
      <c r="A918" t="s">
        <v>2695</v>
      </c>
      <c r="B918" s="68" t="s">
        <v>142</v>
      </c>
      <c r="C918" s="68" t="s">
        <v>143</v>
      </c>
      <c r="D918" s="9" t="s">
        <v>1729</v>
      </c>
      <c r="E918" s="68" t="s">
        <v>144</v>
      </c>
      <c r="F918" s="68" t="s">
        <v>36</v>
      </c>
      <c r="G918" s="6">
        <v>419900</v>
      </c>
      <c r="H918" s="6" t="s">
        <v>13</v>
      </c>
      <c r="I918" s="6">
        <v>419900</v>
      </c>
      <c r="J918" t="e">
        <f>+INDEX(Hoja2!A:K,MATCH('ALL PRODUCTS'!B918,Hoja2!B:B,0),6)</f>
        <v>#N/A</v>
      </c>
      <c r="K918" s="79" t="e">
        <f>+INDEX(Hoja2!A:K,MATCH('ALL PRODUCTS'!B918,Hoja2!B:B,0),5)</f>
        <v>#N/A</v>
      </c>
      <c r="L918" s="86">
        <v>819800</v>
      </c>
      <c r="M918" s="86">
        <v>409900</v>
      </c>
    </row>
    <row r="919" spans="1:13">
      <c r="A919" t="s">
        <v>2695</v>
      </c>
      <c r="B919" s="68" t="s">
        <v>155</v>
      </c>
      <c r="C919" s="68"/>
      <c r="D919" s="68" t="s">
        <v>6</v>
      </c>
      <c r="E919" s="68" t="s">
        <v>156</v>
      </c>
      <c r="F919" s="68" t="s">
        <v>16</v>
      </c>
      <c r="G919" s="6">
        <v>379900</v>
      </c>
      <c r="H919" s="6" t="s">
        <v>13</v>
      </c>
      <c r="I919" s="6">
        <v>379900</v>
      </c>
      <c r="J919" t="e">
        <f>+INDEX(Hoja2!A:K,MATCH('ALL PRODUCTS'!B919,Hoja2!B:B,0),6)</f>
        <v>#N/A</v>
      </c>
      <c r="K919" s="79" t="e">
        <f>+INDEX(Hoja2!A:K,MATCH('ALL PRODUCTS'!B919,Hoja2!B:B,0),5)</f>
        <v>#N/A</v>
      </c>
      <c r="L919" s="86" t="e">
        <v>#N/A</v>
      </c>
      <c r="M919" s="86" t="e">
        <v>#N/A</v>
      </c>
    </row>
    <row r="920" spans="1:13">
      <c r="A920" t="s">
        <v>2695</v>
      </c>
      <c r="B920" s="68" t="s">
        <v>155</v>
      </c>
      <c r="C920" s="68" t="s">
        <v>157</v>
      </c>
      <c r="D920" s="9" t="s">
        <v>1730</v>
      </c>
      <c r="E920" s="69" t="str">
        <f>"     "&amp;E919</f>
        <v xml:space="preserve">     Pupitre Jardin Preescolar Kids </v>
      </c>
      <c r="F920" s="68" t="s">
        <v>54</v>
      </c>
      <c r="G920" s="70">
        <f>G919</f>
        <v>379900</v>
      </c>
      <c r="H920" s="70" t="str">
        <f>H919&amp;"     "</f>
        <v xml:space="preserve">$     </v>
      </c>
      <c r="J920" t="e">
        <f>+INDEX(Hoja2!A:K,MATCH('ALL PRODUCTS'!B920,Hoja2!B:B,0),6)</f>
        <v>#N/A</v>
      </c>
      <c r="K920" s="79" t="e">
        <f>+INDEX(Hoja2!A:K,MATCH('ALL PRODUCTS'!B920,Hoja2!B:B,0),5)</f>
        <v>#N/A</v>
      </c>
      <c r="L920" s="86">
        <v>739800</v>
      </c>
      <c r="M920" s="86">
        <v>369900</v>
      </c>
    </row>
    <row r="921" spans="1:13">
      <c r="A921" t="s">
        <v>2695</v>
      </c>
      <c r="B921" s="68" t="s">
        <v>155</v>
      </c>
      <c r="C921" s="68" t="s">
        <v>158</v>
      </c>
      <c r="D921" s="9" t="s">
        <v>1731</v>
      </c>
      <c r="E921" s="69" t="str">
        <f>"     "&amp;E919</f>
        <v xml:space="preserve">     Pupitre Jardin Preescolar Kids </v>
      </c>
      <c r="F921" s="68" t="s">
        <v>38</v>
      </c>
      <c r="G921" s="70">
        <f>G919</f>
        <v>379900</v>
      </c>
      <c r="H921" s="70" t="str">
        <f>H919&amp;"     "</f>
        <v xml:space="preserve">$     </v>
      </c>
      <c r="J921" t="e">
        <f>+INDEX(Hoja2!A:K,MATCH('ALL PRODUCTS'!B921,Hoja2!B:B,0),6)</f>
        <v>#N/A</v>
      </c>
      <c r="K921" s="79" t="e">
        <f>+INDEX(Hoja2!A:K,MATCH('ALL PRODUCTS'!B921,Hoja2!B:B,0),5)</f>
        <v>#N/A</v>
      </c>
      <c r="L921" s="86">
        <v>739800</v>
      </c>
      <c r="M921" s="86">
        <v>369900</v>
      </c>
    </row>
    <row r="922" spans="1:13">
      <c r="A922" t="s">
        <v>2695</v>
      </c>
      <c r="B922" s="68" t="s">
        <v>2386</v>
      </c>
      <c r="C922" s="68"/>
      <c r="D922" s="9" t="s">
        <v>2387</v>
      </c>
      <c r="E922" s="68" t="s">
        <v>2388</v>
      </c>
      <c r="F922" s="68" t="s">
        <v>16</v>
      </c>
      <c r="G922" s="6">
        <v>97900</v>
      </c>
      <c r="H922" s="6" t="s">
        <v>13</v>
      </c>
      <c r="I922" s="6">
        <v>97900</v>
      </c>
      <c r="J922" t="e">
        <f>+INDEX(Hoja2!A:K,MATCH('ALL PRODUCTS'!B922,Hoja2!B:B,0),6)</f>
        <v>#N/A</v>
      </c>
      <c r="K922" s="79" t="e">
        <f>+INDEX(Hoja2!A:K,MATCH('ALL PRODUCTS'!B922,Hoja2!B:B,0),5)</f>
        <v>#N/A</v>
      </c>
      <c r="L922" s="86" t="e">
        <v>#N/A</v>
      </c>
      <c r="M922" s="86" t="e">
        <v>#N/A</v>
      </c>
    </row>
    <row r="923" spans="1:13">
      <c r="A923" t="s">
        <v>2695</v>
      </c>
      <c r="B923" s="68" t="s">
        <v>2389</v>
      </c>
      <c r="C923" s="68" t="s">
        <v>2390</v>
      </c>
      <c r="D923" s="9" t="s">
        <v>2391</v>
      </c>
      <c r="E923" s="68" t="s">
        <v>2392</v>
      </c>
      <c r="F923" s="68" t="s">
        <v>12</v>
      </c>
      <c r="G923" s="6">
        <v>579900</v>
      </c>
      <c r="H923" s="6" t="s">
        <v>13</v>
      </c>
      <c r="I923">
        <v>579900</v>
      </c>
      <c r="J923" t="e">
        <f>+INDEX(Hoja2!A:K,MATCH('ALL PRODUCTS'!B923,Hoja2!B:B,0),6)</f>
        <v>#N/A</v>
      </c>
      <c r="K923" s="79" t="e">
        <f>+INDEX(Hoja2!A:K,MATCH('ALL PRODUCTS'!B923,Hoja2!B:B,0),5)</f>
        <v>#N/A</v>
      </c>
      <c r="L923" s="86">
        <v>1231780</v>
      </c>
      <c r="M923" s="86">
        <v>559900</v>
      </c>
    </row>
    <row r="924" spans="1:13">
      <c r="A924" t="s">
        <v>2695</v>
      </c>
      <c r="B924" s="68" t="s">
        <v>311</v>
      </c>
      <c r="C924" s="68"/>
      <c r="D924" s="9" t="s">
        <v>1782</v>
      </c>
      <c r="E924" s="68" t="s">
        <v>312</v>
      </c>
      <c r="F924" s="68" t="s">
        <v>16</v>
      </c>
      <c r="G924" s="6">
        <v>20000</v>
      </c>
      <c r="H924" s="6" t="s">
        <v>13</v>
      </c>
      <c r="I924">
        <v>25000</v>
      </c>
      <c r="J924" t="e">
        <f>+INDEX(Hoja2!A:K,MATCH('ALL PRODUCTS'!B924,Hoja2!B:B,0),6)</f>
        <v>#N/A</v>
      </c>
      <c r="K924" s="79" t="e">
        <f>+INDEX(Hoja2!A:K,MATCH('ALL PRODUCTS'!B924,Hoja2!B:B,0),5)</f>
        <v>#N/A</v>
      </c>
      <c r="L924" s="86" t="e">
        <v>#N/A</v>
      </c>
      <c r="M924" s="86" t="e">
        <v>#N/A</v>
      </c>
    </row>
    <row r="925" spans="1:13">
      <c r="A925" t="s">
        <v>2695</v>
      </c>
      <c r="B925" s="68" t="s">
        <v>219</v>
      </c>
      <c r="C925" s="68" t="s">
        <v>220</v>
      </c>
      <c r="D925" s="9" t="s">
        <v>1749</v>
      </c>
      <c r="E925" s="68" t="s">
        <v>221</v>
      </c>
      <c r="F925" s="68" t="s">
        <v>222</v>
      </c>
      <c r="G925" s="6">
        <v>879900</v>
      </c>
      <c r="H925" s="6" t="s">
        <v>13</v>
      </c>
      <c r="I925">
        <v>879900</v>
      </c>
      <c r="J925" t="e">
        <f>+INDEX(Hoja2!A:K,MATCH('ALL PRODUCTS'!B925,Hoja2!B:B,0),6)</f>
        <v>#N/A</v>
      </c>
      <c r="K925" s="79" t="e">
        <f>+INDEX(Hoja2!A:K,MATCH('ALL PRODUCTS'!B925,Hoja2!B:B,0),5)</f>
        <v>#N/A</v>
      </c>
      <c r="L925" s="86">
        <v>1869780.0000000002</v>
      </c>
      <c r="M925" s="86">
        <v>849900</v>
      </c>
    </row>
    <row r="926" spans="1:13">
      <c r="A926" t="s">
        <v>2695</v>
      </c>
      <c r="B926" s="68" t="s">
        <v>2393</v>
      </c>
      <c r="C926" s="68" t="s">
        <v>2394</v>
      </c>
      <c r="D926" s="9" t="s">
        <v>2395</v>
      </c>
      <c r="E926" s="68" t="s">
        <v>2396</v>
      </c>
      <c r="F926" s="68" t="s">
        <v>48</v>
      </c>
      <c r="G926" s="6">
        <v>439900</v>
      </c>
      <c r="H926" s="6" t="s">
        <v>13</v>
      </c>
      <c r="I926" s="6">
        <v>439900</v>
      </c>
      <c r="J926" t="e">
        <f>+INDEX(Hoja2!A:K,MATCH('ALL PRODUCTS'!B926,Hoja2!B:B,0),6)</f>
        <v>#N/A</v>
      </c>
      <c r="K926" s="79" t="e">
        <f>+INDEX(Hoja2!A:K,MATCH('ALL PRODUCTS'!B926,Hoja2!B:B,0),5)</f>
        <v>#N/A</v>
      </c>
      <c r="L926" s="86">
        <v>945780.00000000012</v>
      </c>
      <c r="M926" s="86">
        <v>429900</v>
      </c>
    </row>
    <row r="927" spans="1:13">
      <c r="A927" t="s">
        <v>2695</v>
      </c>
      <c r="B927" s="68" t="s">
        <v>243</v>
      </c>
      <c r="C927" s="68" t="s">
        <v>244</v>
      </c>
      <c r="D927" s="9" t="s">
        <v>1758</v>
      </c>
      <c r="E927" s="68" t="s">
        <v>245</v>
      </c>
      <c r="F927" s="68" t="s">
        <v>12</v>
      </c>
      <c r="G927" s="6">
        <v>319900</v>
      </c>
      <c r="H927" s="6" t="s">
        <v>13</v>
      </c>
      <c r="I927">
        <v>319900</v>
      </c>
      <c r="J927" t="e">
        <f>+INDEX(Hoja2!A:K,MATCH('ALL PRODUCTS'!B927,Hoja2!B:B,0),6)</f>
        <v>#N/A</v>
      </c>
      <c r="K927" s="79" t="e">
        <f>+INDEX(Hoja2!A:K,MATCH('ALL PRODUCTS'!B927,Hoja2!B:B,0),5)</f>
        <v>#N/A</v>
      </c>
      <c r="L927" s="86">
        <v>681780</v>
      </c>
      <c r="M927" s="86">
        <v>309900</v>
      </c>
    </row>
    <row r="928" spans="1:13">
      <c r="A928" t="s">
        <v>2695</v>
      </c>
      <c r="B928" s="68" t="s">
        <v>2422</v>
      </c>
      <c r="C928" s="68"/>
      <c r="D928" s="9" t="s">
        <v>1750</v>
      </c>
      <c r="E928" s="68" t="s">
        <v>2423</v>
      </c>
      <c r="F928" s="68" t="s">
        <v>16</v>
      </c>
      <c r="G928" s="6">
        <v>39900</v>
      </c>
      <c r="H928" s="6" t="s">
        <v>13</v>
      </c>
      <c r="I928" s="6">
        <v>39900</v>
      </c>
      <c r="J928" t="e">
        <f>+INDEX(Hoja2!A:K,MATCH('ALL PRODUCTS'!B928,Hoja2!B:B,0),6)</f>
        <v>#N/A</v>
      </c>
      <c r="K928" s="79" t="e">
        <f>+INDEX(Hoja2!A:K,MATCH('ALL PRODUCTS'!B928,Hoja2!B:B,0),5)</f>
        <v>#N/A</v>
      </c>
      <c r="L928" s="86">
        <v>79800</v>
      </c>
      <c r="M928" s="86">
        <v>39900</v>
      </c>
    </row>
    <row r="929" spans="1:13">
      <c r="A929" t="s">
        <v>2695</v>
      </c>
      <c r="B929" s="68" t="s">
        <v>2402</v>
      </c>
      <c r="C929" s="68" t="s">
        <v>2403</v>
      </c>
      <c r="D929" s="9" t="s">
        <v>2404</v>
      </c>
      <c r="E929" s="68" t="s">
        <v>2405</v>
      </c>
      <c r="F929" s="68" t="s">
        <v>36</v>
      </c>
      <c r="G929" s="6">
        <v>549900</v>
      </c>
      <c r="H929" s="6" t="s">
        <v>13</v>
      </c>
      <c r="I929">
        <v>549900</v>
      </c>
      <c r="J929" t="e">
        <f>+INDEX(Hoja2!A:K,MATCH('ALL PRODUCTS'!B929,Hoja2!B:B,0),6)</f>
        <v>#N/A</v>
      </c>
      <c r="K929" s="79" t="e">
        <f>+INDEX(Hoja2!A:K,MATCH('ALL PRODUCTS'!B929,Hoja2!B:B,0),5)</f>
        <v>#N/A</v>
      </c>
      <c r="L929" s="86">
        <v>1165780</v>
      </c>
      <c r="M929" s="86">
        <v>529900</v>
      </c>
    </row>
    <row r="930" spans="1:13">
      <c r="A930" t="s">
        <v>2695</v>
      </c>
      <c r="B930" s="68" t="s">
        <v>2406</v>
      </c>
      <c r="C930" s="68" t="s">
        <v>2407</v>
      </c>
      <c r="D930" s="9" t="s">
        <v>2408</v>
      </c>
      <c r="E930" s="68" t="s">
        <v>2409</v>
      </c>
      <c r="F930" s="68" t="s">
        <v>292</v>
      </c>
      <c r="G930" s="6">
        <v>339900</v>
      </c>
      <c r="H930" s="6" t="s">
        <v>13</v>
      </c>
      <c r="I930" s="6">
        <v>339900</v>
      </c>
      <c r="J930" t="e">
        <f>+INDEX(Hoja2!A:K,MATCH('ALL PRODUCTS'!B930,Hoja2!B:B,0),6)</f>
        <v>#N/A</v>
      </c>
      <c r="K930" s="79" t="e">
        <f>+INDEX(Hoja2!A:K,MATCH('ALL PRODUCTS'!B930,Hoja2!B:B,0),5)</f>
        <v>#N/A</v>
      </c>
      <c r="L930" s="86">
        <v>659800</v>
      </c>
      <c r="M930" s="86">
        <v>329900</v>
      </c>
    </row>
    <row r="931" spans="1:13">
      <c r="A931" t="s">
        <v>2695</v>
      </c>
      <c r="B931" s="68" t="s">
        <v>267</v>
      </c>
      <c r="C931" s="68"/>
      <c r="D931" s="68" t="s">
        <v>6</v>
      </c>
      <c r="E931" s="68" t="s">
        <v>268</v>
      </c>
      <c r="F931" s="68" t="s">
        <v>16</v>
      </c>
      <c r="G931" s="6">
        <v>399900</v>
      </c>
      <c r="H931" s="6" t="s">
        <v>13</v>
      </c>
      <c r="I931" s="6">
        <v>399900</v>
      </c>
      <c r="J931" t="e">
        <f>+INDEX(Hoja2!A:K,MATCH('ALL PRODUCTS'!B931,Hoja2!B:B,0),6)</f>
        <v>#N/A</v>
      </c>
      <c r="K931" s="79" t="e">
        <f>+INDEX(Hoja2!A:K,MATCH('ALL PRODUCTS'!B931,Hoja2!B:B,0),5)</f>
        <v>#N/A</v>
      </c>
      <c r="L931" s="86" t="e">
        <v>#N/A</v>
      </c>
      <c r="M931" s="86" t="e">
        <v>#N/A</v>
      </c>
    </row>
    <row r="932" spans="1:13">
      <c r="A932" t="s">
        <v>2695</v>
      </c>
      <c r="B932" s="68" t="s">
        <v>267</v>
      </c>
      <c r="C932" s="68" t="s">
        <v>269</v>
      </c>
      <c r="D932" s="9" t="s">
        <v>1763</v>
      </c>
      <c r="E932" s="69" t="str">
        <f>"     "&amp;E931</f>
        <v xml:space="preserve">     Silla Curva Streem Barra Negro</v>
      </c>
      <c r="F932" s="68" t="s">
        <v>193</v>
      </c>
      <c r="G932" s="70">
        <f>G931</f>
        <v>399900</v>
      </c>
      <c r="H932" s="70" t="str">
        <f>H931&amp;"     "</f>
        <v xml:space="preserve">$     </v>
      </c>
      <c r="I932" t="s">
        <v>6</v>
      </c>
      <c r="J932" t="e">
        <f>+INDEX(Hoja2!A:K,MATCH('ALL PRODUCTS'!B932,Hoja2!B:B,0),6)</f>
        <v>#N/A</v>
      </c>
      <c r="K932" s="79" t="e">
        <f>+INDEX(Hoja2!A:K,MATCH('ALL PRODUCTS'!B932,Hoja2!B:B,0),5)</f>
        <v>#N/A</v>
      </c>
      <c r="L932" s="86">
        <v>857780.00000000012</v>
      </c>
      <c r="M932" s="86">
        <v>389900</v>
      </c>
    </row>
    <row r="933" spans="1:13">
      <c r="A933" t="s">
        <v>2695</v>
      </c>
      <c r="B933" s="68" t="s">
        <v>267</v>
      </c>
      <c r="C933" s="68" t="s">
        <v>270</v>
      </c>
      <c r="D933" s="9" t="s">
        <v>1764</v>
      </c>
      <c r="E933" s="69" t="str">
        <f>"     "&amp;E931</f>
        <v xml:space="preserve">     Silla Curva Streem Barra Negro</v>
      </c>
      <c r="F933" s="68" t="s">
        <v>271</v>
      </c>
      <c r="G933" s="70">
        <f>G931</f>
        <v>399900</v>
      </c>
      <c r="H933" s="70" t="str">
        <f>H931&amp;"     "</f>
        <v xml:space="preserve">$     </v>
      </c>
      <c r="I933" t="s">
        <v>6</v>
      </c>
      <c r="J933" t="e">
        <f>+INDEX(Hoja2!A:K,MATCH('ALL PRODUCTS'!B933,Hoja2!B:B,0),6)</f>
        <v>#N/A</v>
      </c>
      <c r="K933" s="79" t="e">
        <f>+INDEX(Hoja2!A:K,MATCH('ALL PRODUCTS'!B933,Hoja2!B:B,0),5)</f>
        <v>#N/A</v>
      </c>
      <c r="L933" s="86">
        <v>857780.00000000012</v>
      </c>
      <c r="M933" s="86">
        <v>389900</v>
      </c>
    </row>
    <row r="934" spans="1:13">
      <c r="A934" t="s">
        <v>2695</v>
      </c>
      <c r="B934" s="68" t="s">
        <v>286</v>
      </c>
      <c r="C934" s="68" t="s">
        <v>287</v>
      </c>
      <c r="D934" s="9" t="s">
        <v>1770</v>
      </c>
      <c r="E934" s="68" t="s">
        <v>288</v>
      </c>
      <c r="F934" s="68" t="s">
        <v>48</v>
      </c>
      <c r="G934" s="6">
        <v>1262000</v>
      </c>
      <c r="H934" s="6" t="s">
        <v>13</v>
      </c>
      <c r="I934" s="6">
        <v>1262000</v>
      </c>
      <c r="J934" t="e">
        <f>+INDEX(Hoja2!A:K,MATCH('ALL PRODUCTS'!B934,Hoja2!B:B,0),6)</f>
        <v>#N/A</v>
      </c>
      <c r="K934" s="79" t="e">
        <f>+INDEX(Hoja2!A:K,MATCH('ALL PRODUCTS'!B934,Hoja2!B:B,0),5)</f>
        <v>#N/A</v>
      </c>
      <c r="L934" s="86" t="e">
        <v>#N/A</v>
      </c>
      <c r="M934" s="86" t="e">
        <v>#N/A</v>
      </c>
    </row>
    <row r="935" spans="1:13">
      <c r="A935" t="s">
        <v>2695</v>
      </c>
      <c r="B935" s="68" t="s">
        <v>2414</v>
      </c>
      <c r="C935" s="68" t="s">
        <v>2415</v>
      </c>
      <c r="D935" s="9" t="s">
        <v>2416</v>
      </c>
      <c r="E935" s="68" t="s">
        <v>2417</v>
      </c>
      <c r="F935" s="68" t="s">
        <v>431</v>
      </c>
      <c r="G935" s="6">
        <v>269900</v>
      </c>
      <c r="H935" s="6" t="s">
        <v>13</v>
      </c>
      <c r="I935">
        <v>269900</v>
      </c>
      <c r="J935" t="e">
        <f>+INDEX(Hoja2!A:K,MATCH('ALL PRODUCTS'!B935,Hoja2!B:B,0),6)</f>
        <v>#N/A</v>
      </c>
      <c r="K935" s="79" t="e">
        <f>+INDEX(Hoja2!A:K,MATCH('ALL PRODUCTS'!B935,Hoja2!B:B,0),5)</f>
        <v>#N/A</v>
      </c>
      <c r="L935" s="86">
        <v>571780</v>
      </c>
      <c r="M935" s="86">
        <v>259900</v>
      </c>
    </row>
    <row r="936" spans="1:13">
      <c r="A936" t="s">
        <v>2695</v>
      </c>
      <c r="B936" s="68" t="s">
        <v>2418</v>
      </c>
      <c r="C936" s="68" t="s">
        <v>2419</v>
      </c>
      <c r="D936" s="9" t="s">
        <v>2420</v>
      </c>
      <c r="E936" s="68" t="s">
        <v>2421</v>
      </c>
      <c r="F936" s="68" t="s">
        <v>12</v>
      </c>
      <c r="G936" s="6">
        <v>359900</v>
      </c>
      <c r="H936" s="6" t="s">
        <v>13</v>
      </c>
      <c r="I936">
        <v>359900</v>
      </c>
      <c r="J936" t="e">
        <f>+INDEX(Hoja2!A:K,MATCH('ALL PRODUCTS'!B936,Hoja2!B:B,0),6)</f>
        <v>#N/A</v>
      </c>
      <c r="K936" s="79" t="e">
        <f>+INDEX(Hoja2!A:K,MATCH('ALL PRODUCTS'!B936,Hoja2!B:B,0),5)</f>
        <v>#N/A</v>
      </c>
      <c r="L936" s="86">
        <v>769780.00000000012</v>
      </c>
      <c r="M936" s="86">
        <v>349900</v>
      </c>
    </row>
    <row r="937" spans="1:13">
      <c r="A937" t="s">
        <v>2695</v>
      </c>
      <c r="B937" s="68" t="s">
        <v>372</v>
      </c>
      <c r="C937" s="68" t="s">
        <v>373</v>
      </c>
      <c r="D937" s="9" t="s">
        <v>1807</v>
      </c>
      <c r="E937" s="68" t="s">
        <v>374</v>
      </c>
      <c r="F937" s="68" t="s">
        <v>48</v>
      </c>
      <c r="G937" s="6">
        <v>939900</v>
      </c>
      <c r="H937" s="6" t="s">
        <v>13</v>
      </c>
      <c r="I937">
        <v>939900</v>
      </c>
      <c r="J937" t="e">
        <f>+INDEX(Hoja2!A:K,MATCH('ALL PRODUCTS'!B937,Hoja2!B:B,0),6)</f>
        <v>#N/A</v>
      </c>
      <c r="K937" s="79" t="e">
        <f>+INDEX(Hoja2!A:K,MATCH('ALL PRODUCTS'!B937,Hoja2!B:B,0),5)</f>
        <v>#N/A</v>
      </c>
      <c r="L937" s="86">
        <v>2001780.0000000002</v>
      </c>
      <c r="M937" s="86">
        <v>909900</v>
      </c>
    </row>
    <row r="938" spans="1:13">
      <c r="A938" t="s">
        <v>2695</v>
      </c>
      <c r="B938" s="68" t="s">
        <v>375</v>
      </c>
      <c r="C938" s="68" t="s">
        <v>376</v>
      </c>
      <c r="D938" s="9" t="s">
        <v>1808</v>
      </c>
      <c r="E938" s="68" t="s">
        <v>377</v>
      </c>
      <c r="F938" s="68" t="s">
        <v>12</v>
      </c>
      <c r="G938" s="6">
        <v>889900</v>
      </c>
      <c r="H938" s="6" t="s">
        <v>13</v>
      </c>
      <c r="I938" s="6">
        <v>889900</v>
      </c>
      <c r="J938" t="e">
        <f>+INDEX(Hoja2!A:K,MATCH('ALL PRODUCTS'!B938,Hoja2!B:B,0),6)</f>
        <v>#N/A</v>
      </c>
      <c r="K938" s="79" t="e">
        <f>+INDEX(Hoja2!A:K,MATCH('ALL PRODUCTS'!B938,Hoja2!B:B,0),5)</f>
        <v>#N/A</v>
      </c>
      <c r="L938" s="86">
        <v>1891780.0000000002</v>
      </c>
      <c r="M938" s="86">
        <v>859900</v>
      </c>
    </row>
    <row r="939" spans="1:13">
      <c r="A939" t="s">
        <v>2695</v>
      </c>
      <c r="B939" s="68" t="s">
        <v>378</v>
      </c>
      <c r="C939" s="68" t="s">
        <v>379</v>
      </c>
      <c r="D939" s="9" t="s">
        <v>1809</v>
      </c>
      <c r="E939" s="68" t="s">
        <v>380</v>
      </c>
      <c r="F939" s="68" t="s">
        <v>36</v>
      </c>
      <c r="G939" s="6">
        <v>549900</v>
      </c>
      <c r="H939" s="6" t="s">
        <v>13</v>
      </c>
      <c r="I939">
        <v>549900</v>
      </c>
      <c r="J939" t="e">
        <f>+INDEX(Hoja2!A:K,MATCH('ALL PRODUCTS'!B939,Hoja2!B:B,0),6)</f>
        <v>#N/A</v>
      </c>
      <c r="K939" s="79" t="e">
        <f>+INDEX(Hoja2!A:K,MATCH('ALL PRODUCTS'!B939,Hoja2!B:B,0),5)</f>
        <v>#N/A</v>
      </c>
      <c r="L939" s="86">
        <v>1165780</v>
      </c>
      <c r="M939" s="86">
        <v>529900</v>
      </c>
    </row>
    <row r="940" spans="1:13">
      <c r="A940" t="s">
        <v>2695</v>
      </c>
      <c r="B940" s="68" t="s">
        <v>403</v>
      </c>
      <c r="C940" s="68"/>
      <c r="D940" s="9" t="s">
        <v>1825</v>
      </c>
      <c r="E940" s="68" t="s">
        <v>404</v>
      </c>
      <c r="F940" s="68" t="s">
        <v>16</v>
      </c>
      <c r="G940" s="6">
        <v>2079900</v>
      </c>
      <c r="H940" s="6" t="s">
        <v>13</v>
      </c>
      <c r="I940">
        <v>2079900</v>
      </c>
      <c r="J940" t="e">
        <f>+INDEX(Hoja2!A:K,MATCH('ALL PRODUCTS'!B940,Hoja2!B:B,0),6)</f>
        <v>#N/A</v>
      </c>
      <c r="K940" s="79" t="e">
        <f>+INDEX(Hoja2!A:K,MATCH('ALL PRODUCTS'!B940,Hoja2!B:B,0),5)</f>
        <v>#N/A</v>
      </c>
      <c r="L940" s="86">
        <v>3999800</v>
      </c>
      <c r="M940" s="86">
        <v>1999900</v>
      </c>
    </row>
    <row r="941" spans="1:13">
      <c r="A941" t="s">
        <v>2695</v>
      </c>
      <c r="B941" s="68" t="s">
        <v>407</v>
      </c>
      <c r="C941" s="68"/>
      <c r="D941" s="9" t="s">
        <v>1827</v>
      </c>
      <c r="E941" s="68" t="s">
        <v>408</v>
      </c>
      <c r="F941" s="68" t="s">
        <v>16</v>
      </c>
      <c r="G941" s="6">
        <v>2079900</v>
      </c>
      <c r="H941" s="6" t="s">
        <v>13</v>
      </c>
      <c r="I941">
        <v>2079900</v>
      </c>
      <c r="J941" t="e">
        <f>+INDEX(Hoja2!A:K,MATCH('ALL PRODUCTS'!B941,Hoja2!B:B,0),6)</f>
        <v>#N/A</v>
      </c>
      <c r="K941" s="79" t="e">
        <f>+INDEX(Hoja2!A:K,MATCH('ALL PRODUCTS'!B941,Hoja2!B:B,0),5)</f>
        <v>#N/A</v>
      </c>
      <c r="L941" s="86">
        <v>3999800</v>
      </c>
      <c r="M941" s="86">
        <v>1999900</v>
      </c>
    </row>
    <row r="942" spans="1:13">
      <c r="A942" t="s">
        <v>2695</v>
      </c>
      <c r="B942" s="68" t="s">
        <v>409</v>
      </c>
      <c r="C942" s="68" t="s">
        <v>410</v>
      </c>
      <c r="D942" s="9"/>
      <c r="E942" s="68" t="s">
        <v>411</v>
      </c>
      <c r="F942" s="68" t="s">
        <v>34</v>
      </c>
      <c r="G942" s="6">
        <v>34900</v>
      </c>
      <c r="H942" s="6" t="s">
        <v>13</v>
      </c>
      <c r="I942" s="6">
        <v>34900</v>
      </c>
      <c r="J942" t="e">
        <f>+INDEX(Hoja2!A:K,MATCH('ALL PRODUCTS'!B942,Hoja2!B:B,0),6)</f>
        <v>#N/A</v>
      </c>
      <c r="K942" s="79" t="e">
        <f>+INDEX(Hoja2!A:K,MATCH('ALL PRODUCTS'!B942,Hoja2!B:B,0),5)</f>
        <v>#N/A</v>
      </c>
      <c r="L942" s="86" t="e">
        <v>#N/A</v>
      </c>
      <c r="M942" s="86" t="e">
        <v>#N/A</v>
      </c>
    </row>
    <row r="943" spans="1:13">
      <c r="A943" t="s">
        <v>2695</v>
      </c>
      <c r="B943" s="68" t="s">
        <v>412</v>
      </c>
      <c r="C943" s="68" t="s">
        <v>413</v>
      </c>
      <c r="D943" s="9" t="s">
        <v>1828</v>
      </c>
      <c r="E943" s="68" t="s">
        <v>277</v>
      </c>
      <c r="F943" s="68" t="s">
        <v>34</v>
      </c>
      <c r="G943" s="6">
        <v>3019900</v>
      </c>
      <c r="H943" s="6" t="s">
        <v>13</v>
      </c>
      <c r="I943">
        <v>3019900</v>
      </c>
      <c r="J943" t="e">
        <f>+INDEX(Hoja2!A:K,MATCH('ALL PRODUCTS'!B943,Hoja2!B:B,0),6)</f>
        <v>#N/A</v>
      </c>
      <c r="K943" s="79" t="e">
        <f>+INDEX(Hoja2!A:K,MATCH('ALL PRODUCTS'!B943,Hoja2!B:B,0),5)</f>
        <v>#N/A</v>
      </c>
      <c r="L943" s="86">
        <v>5799800</v>
      </c>
      <c r="M943" s="86">
        <v>2899900</v>
      </c>
    </row>
    <row r="944" spans="1:13">
      <c r="A944" t="s">
        <v>2695</v>
      </c>
      <c r="B944" s="68" t="s">
        <v>2435</v>
      </c>
      <c r="C944" s="68" t="s">
        <v>2436</v>
      </c>
      <c r="D944" s="9" t="s">
        <v>1804</v>
      </c>
      <c r="E944" s="68" t="s">
        <v>2437</v>
      </c>
      <c r="F944" s="68" t="s">
        <v>153</v>
      </c>
      <c r="G944" s="6">
        <v>839900</v>
      </c>
      <c r="H944" s="6" t="s">
        <v>13</v>
      </c>
      <c r="I944" s="6">
        <v>839900</v>
      </c>
      <c r="J944" t="e">
        <f>+INDEX(Hoja2!A:K,MATCH('ALL PRODUCTS'!B944,Hoja2!B:B,0),6)</f>
        <v>#N/A</v>
      </c>
      <c r="K944" s="79" t="e">
        <f>+INDEX(Hoja2!A:K,MATCH('ALL PRODUCTS'!B944,Hoja2!B:B,0),5)</f>
        <v>#N/A</v>
      </c>
      <c r="L944" s="86">
        <v>1781780.0000000002</v>
      </c>
      <c r="M944" s="86">
        <v>809900</v>
      </c>
    </row>
    <row r="945" spans="1:13">
      <c r="A945" t="s">
        <v>2695</v>
      </c>
      <c r="B945" s="68" t="s">
        <v>2438</v>
      </c>
      <c r="C945" s="68" t="s">
        <v>2439</v>
      </c>
      <c r="D945" s="9" t="s">
        <v>2440</v>
      </c>
      <c r="E945" s="68" t="s">
        <v>2441</v>
      </c>
      <c r="F945" s="68" t="s">
        <v>12</v>
      </c>
      <c r="G945" s="6">
        <v>389900</v>
      </c>
      <c r="H945" s="6" t="s">
        <v>13</v>
      </c>
      <c r="I945">
        <v>389900</v>
      </c>
      <c r="J945" t="e">
        <f>+INDEX(Hoja2!A:K,MATCH('ALL PRODUCTS'!B945,Hoja2!B:B,0),6)</f>
        <v>#N/A</v>
      </c>
      <c r="K945" s="79" t="e">
        <f>+INDEX(Hoja2!A:K,MATCH('ALL PRODUCTS'!B945,Hoja2!B:B,0),5)</f>
        <v>#N/A</v>
      </c>
      <c r="L945" s="86">
        <v>835780.00000000012</v>
      </c>
      <c r="M945" s="86">
        <v>379900</v>
      </c>
    </row>
    <row r="946" spans="1:13">
      <c r="A946" t="s">
        <v>2695</v>
      </c>
      <c r="B946" s="68" t="s">
        <v>2442</v>
      </c>
      <c r="C946" s="68" t="s">
        <v>2443</v>
      </c>
      <c r="D946" s="9" t="s">
        <v>2444</v>
      </c>
      <c r="E946" s="68" t="s">
        <v>2445</v>
      </c>
      <c r="F946" s="68" t="s">
        <v>48</v>
      </c>
      <c r="G946" s="6">
        <v>849900</v>
      </c>
      <c r="H946" s="6" t="s">
        <v>13</v>
      </c>
      <c r="I946" s="6">
        <v>849900</v>
      </c>
      <c r="J946" t="e">
        <f>+INDEX(Hoja2!A:K,MATCH('ALL PRODUCTS'!B946,Hoja2!B:B,0),6)</f>
        <v>#N/A</v>
      </c>
      <c r="K946" s="79" t="e">
        <f>+INDEX(Hoja2!A:K,MATCH('ALL PRODUCTS'!B946,Hoja2!B:B,0),5)</f>
        <v>#N/A</v>
      </c>
      <c r="L946" s="86">
        <v>1781780.0000000002</v>
      </c>
      <c r="M946" s="86">
        <v>809900</v>
      </c>
    </row>
    <row r="947" spans="1:13">
      <c r="A947" t="s">
        <v>2695</v>
      </c>
      <c r="B947" s="68" t="s">
        <v>438</v>
      </c>
      <c r="C947" s="68" t="s">
        <v>439</v>
      </c>
      <c r="D947" s="9" t="s">
        <v>1839</v>
      </c>
      <c r="E947" s="68" t="s">
        <v>440</v>
      </c>
      <c r="F947" s="68" t="s">
        <v>36</v>
      </c>
      <c r="G947" s="6">
        <v>349900</v>
      </c>
      <c r="H947" s="6" t="s">
        <v>13</v>
      </c>
      <c r="I947" s="6">
        <v>349900</v>
      </c>
      <c r="J947" t="e">
        <f>+INDEX(Hoja2!A:K,MATCH('ALL PRODUCTS'!B947,Hoja2!B:B,0),6)</f>
        <v>#N/A</v>
      </c>
      <c r="K947" s="79" t="e">
        <f>+INDEX(Hoja2!A:K,MATCH('ALL PRODUCTS'!B947,Hoja2!B:B,0),5)</f>
        <v>#N/A</v>
      </c>
      <c r="L947" s="86" t="e">
        <v>#N/A</v>
      </c>
      <c r="M947" s="86" t="e">
        <v>#N/A</v>
      </c>
    </row>
    <row r="948" spans="1:13">
      <c r="A948" t="s">
        <v>2695</v>
      </c>
      <c r="B948" s="68" t="s">
        <v>444</v>
      </c>
      <c r="C948" s="68" t="s">
        <v>445</v>
      </c>
      <c r="D948" s="9" t="s">
        <v>1841</v>
      </c>
      <c r="E948" s="68" t="s">
        <v>446</v>
      </c>
      <c r="F948" s="68" t="s">
        <v>292</v>
      </c>
      <c r="G948" s="6">
        <v>529900</v>
      </c>
      <c r="H948" s="6" t="s">
        <v>13</v>
      </c>
      <c r="I948" s="6">
        <v>529900</v>
      </c>
      <c r="J948" t="e">
        <f>+INDEX(Hoja2!A:K,MATCH('ALL PRODUCTS'!B948,Hoja2!B:B,0),6)</f>
        <v>#N/A</v>
      </c>
      <c r="K948" s="79" t="e">
        <f>+INDEX(Hoja2!A:K,MATCH('ALL PRODUCTS'!B948,Hoja2!B:B,0),5)</f>
        <v>#N/A</v>
      </c>
      <c r="L948" s="86">
        <v>1019800</v>
      </c>
      <c r="M948" s="86">
        <v>509900</v>
      </c>
    </row>
    <row r="949" spans="1:13">
      <c r="A949" t="s">
        <v>2695</v>
      </c>
      <c r="B949" s="68" t="s">
        <v>2446</v>
      </c>
      <c r="C949" s="68" t="s">
        <v>2447</v>
      </c>
      <c r="D949" s="9" t="s">
        <v>2448</v>
      </c>
      <c r="E949" s="68" t="s">
        <v>2449</v>
      </c>
      <c r="F949" s="68" t="s">
        <v>292</v>
      </c>
      <c r="G949" s="6">
        <v>399900</v>
      </c>
      <c r="H949" s="6" t="s">
        <v>13</v>
      </c>
      <c r="I949" s="6">
        <v>399900</v>
      </c>
      <c r="J949" t="e">
        <f>+INDEX(Hoja2!A:K,MATCH('ALL PRODUCTS'!B949,Hoja2!B:B,0),6)</f>
        <v>#N/A</v>
      </c>
      <c r="K949" s="79" t="e">
        <f>+INDEX(Hoja2!A:K,MATCH('ALL PRODUCTS'!B949,Hoja2!B:B,0),5)</f>
        <v>#N/A</v>
      </c>
      <c r="L949" s="86">
        <v>779800</v>
      </c>
      <c r="M949" s="86">
        <v>389900</v>
      </c>
    </row>
    <row r="950" spans="1:13">
      <c r="A950" t="s">
        <v>2695</v>
      </c>
      <c r="B950" s="68" t="s">
        <v>459</v>
      </c>
      <c r="C950" s="68"/>
      <c r="D950" s="9" t="s">
        <v>1846</v>
      </c>
      <c r="E950" s="68" t="s">
        <v>460</v>
      </c>
      <c r="F950" s="68" t="s">
        <v>16</v>
      </c>
      <c r="G950" s="6">
        <v>259900</v>
      </c>
      <c r="H950" s="6" t="s">
        <v>13</v>
      </c>
      <c r="I950">
        <v>259900</v>
      </c>
      <c r="J950" t="e">
        <f>+INDEX(Hoja2!A:K,MATCH('ALL PRODUCTS'!B950,Hoja2!B:B,0),6)</f>
        <v>#N/A</v>
      </c>
      <c r="K950" s="79" t="e">
        <f>+INDEX(Hoja2!A:K,MATCH('ALL PRODUCTS'!B950,Hoja2!B:B,0),5)</f>
        <v>#N/A</v>
      </c>
      <c r="L950" s="86">
        <v>499800</v>
      </c>
      <c r="M950" s="86">
        <v>249900</v>
      </c>
    </row>
    <row r="951" spans="1:13">
      <c r="A951" t="s">
        <v>2695</v>
      </c>
      <c r="B951" s="68" t="s">
        <v>648</v>
      </c>
      <c r="C951" s="68"/>
      <c r="D951" s="68" t="s">
        <v>6</v>
      </c>
      <c r="E951" s="9" t="s">
        <v>649</v>
      </c>
      <c r="F951" s="68" t="s">
        <v>16</v>
      </c>
      <c r="G951" s="6">
        <v>299900</v>
      </c>
      <c r="H951" s="6" t="s">
        <v>13</v>
      </c>
      <c r="I951" s="6">
        <v>299900</v>
      </c>
      <c r="J951" t="e">
        <f>+INDEX(Hoja2!A:K,MATCH('ALL PRODUCTS'!B951,Hoja2!B:B,0),6)</f>
        <v>#N/A</v>
      </c>
      <c r="K951" s="79" t="e">
        <f>+INDEX(Hoja2!A:K,MATCH('ALL PRODUCTS'!B951,Hoja2!B:B,0),5)</f>
        <v>#N/A</v>
      </c>
      <c r="L951" s="86" t="e">
        <v>#N/A</v>
      </c>
      <c r="M951" s="86" t="e">
        <v>#N/A</v>
      </c>
    </row>
    <row r="952" spans="1:13">
      <c r="A952" t="s">
        <v>2695</v>
      </c>
      <c r="B952" s="68" t="s">
        <v>648</v>
      </c>
      <c r="C952" s="68" t="s">
        <v>650</v>
      </c>
      <c r="D952" s="9" t="s">
        <v>1977</v>
      </c>
      <c r="E952" s="69" t="str">
        <f>"     "&amp;E951</f>
        <v xml:space="preserve">     Mesa Infantil Andy</v>
      </c>
      <c r="F952" s="68" t="s">
        <v>99</v>
      </c>
      <c r="G952" s="70">
        <f>G951</f>
        <v>299900</v>
      </c>
      <c r="H952" s="70" t="str">
        <f>H951&amp;"     "</f>
        <v xml:space="preserve">$     </v>
      </c>
      <c r="I952" t="s">
        <v>6</v>
      </c>
      <c r="J952" t="e">
        <f>+INDEX(Hoja2!A:K,MATCH('ALL PRODUCTS'!B952,Hoja2!B:B,0),6)</f>
        <v>#N/A</v>
      </c>
      <c r="K952" s="79" t="e">
        <f>+INDEX(Hoja2!A:K,MATCH('ALL PRODUCTS'!B952,Hoja2!B:B,0),5)</f>
        <v>#N/A</v>
      </c>
      <c r="L952" s="86" t="e">
        <v>#N/A</v>
      </c>
      <c r="M952" s="86" t="e">
        <v>#N/A</v>
      </c>
    </row>
    <row r="953" spans="1:13">
      <c r="A953" t="s">
        <v>2695</v>
      </c>
      <c r="B953" s="68" t="s">
        <v>648</v>
      </c>
      <c r="C953" s="68" t="s">
        <v>651</v>
      </c>
      <c r="D953" s="9" t="s">
        <v>1978</v>
      </c>
      <c r="E953" s="69" t="str">
        <f>"     "&amp;E951</f>
        <v xml:space="preserve">     Mesa Infantil Andy</v>
      </c>
      <c r="F953" s="68" t="s">
        <v>652</v>
      </c>
      <c r="G953" s="70">
        <f>G951</f>
        <v>299900</v>
      </c>
      <c r="H953" s="70" t="str">
        <f>H951&amp;"     "</f>
        <v xml:space="preserve">$     </v>
      </c>
      <c r="I953" t="s">
        <v>6</v>
      </c>
      <c r="J953" t="e">
        <f>+INDEX(Hoja2!A:K,MATCH('ALL PRODUCTS'!B953,Hoja2!B:B,0),6)</f>
        <v>#N/A</v>
      </c>
      <c r="K953" s="79" t="e">
        <f>+INDEX(Hoja2!A:K,MATCH('ALL PRODUCTS'!B953,Hoja2!B:B,0),5)</f>
        <v>#N/A</v>
      </c>
      <c r="L953" s="86" t="e">
        <v>#N/A</v>
      </c>
      <c r="M953" s="86" t="e">
        <v>#N/A</v>
      </c>
    </row>
    <row r="954" spans="1:13">
      <c r="A954" t="s">
        <v>2695</v>
      </c>
      <c r="B954" s="68" t="s">
        <v>653</v>
      </c>
      <c r="C954" s="68"/>
      <c r="D954" s="9" t="s">
        <v>1979</v>
      </c>
      <c r="E954" s="9" t="s">
        <v>654</v>
      </c>
      <c r="F954" s="68" t="s">
        <v>16</v>
      </c>
      <c r="G954" s="6">
        <v>2389900</v>
      </c>
      <c r="H954" s="6" t="s">
        <v>13</v>
      </c>
      <c r="I954">
        <v>2389900</v>
      </c>
      <c r="J954" t="e">
        <f>+INDEX(Hoja2!A:K,MATCH('ALL PRODUCTS'!B954,Hoja2!B:B,0),6)</f>
        <v>#N/A</v>
      </c>
      <c r="K954" s="79" t="e">
        <f>+INDEX(Hoja2!A:K,MATCH('ALL PRODUCTS'!B954,Hoja2!B:B,0),5)</f>
        <v>#N/A</v>
      </c>
      <c r="L954" s="86">
        <v>4599800</v>
      </c>
      <c r="M954" s="86">
        <v>2299900</v>
      </c>
    </row>
    <row r="955" spans="1:13">
      <c r="A955" t="s">
        <v>2695</v>
      </c>
      <c r="B955" s="68" t="s">
        <v>659</v>
      </c>
      <c r="C955" s="68"/>
      <c r="D955" s="9" t="s">
        <v>1982</v>
      </c>
      <c r="E955" s="9" t="s">
        <v>660</v>
      </c>
      <c r="F955" s="68" t="s">
        <v>16</v>
      </c>
      <c r="G955" s="6">
        <v>2389900</v>
      </c>
      <c r="H955" s="6" t="s">
        <v>13</v>
      </c>
      <c r="I955">
        <v>2389900</v>
      </c>
      <c r="J955" t="e">
        <f>+INDEX(Hoja2!A:K,MATCH('ALL PRODUCTS'!B955,Hoja2!B:B,0),6)</f>
        <v>#N/A</v>
      </c>
      <c r="K955" s="79" t="e">
        <f>+INDEX(Hoja2!A:K,MATCH('ALL PRODUCTS'!B955,Hoja2!B:B,0),5)</f>
        <v>#N/A</v>
      </c>
      <c r="L955" s="86">
        <v>4599800</v>
      </c>
      <c r="M955" s="86">
        <v>2299900</v>
      </c>
    </row>
    <row r="956" spans="1:13">
      <c r="A956" t="s">
        <v>2695</v>
      </c>
      <c r="B956" s="68" t="s">
        <v>673</v>
      </c>
      <c r="C956" s="68"/>
      <c r="D956" s="9" t="s">
        <v>1989</v>
      </c>
      <c r="E956" s="9" t="s">
        <v>674</v>
      </c>
      <c r="F956" s="68" t="s">
        <v>16</v>
      </c>
      <c r="G956" s="6">
        <v>2389900</v>
      </c>
      <c r="H956" s="6" t="s">
        <v>13</v>
      </c>
      <c r="I956">
        <v>2389900</v>
      </c>
      <c r="J956" t="e">
        <f>+INDEX(Hoja2!A:K,MATCH('ALL PRODUCTS'!B956,Hoja2!B:B,0),6)</f>
        <v>#N/A</v>
      </c>
      <c r="K956" s="79" t="e">
        <f>+INDEX(Hoja2!A:K,MATCH('ALL PRODUCTS'!B956,Hoja2!B:B,0),5)</f>
        <v>#N/A</v>
      </c>
      <c r="L956" s="86">
        <v>4599800</v>
      </c>
      <c r="M956" s="86">
        <v>2299900</v>
      </c>
    </row>
    <row r="957" spans="1:13">
      <c r="A957" t="s">
        <v>2695</v>
      </c>
      <c r="B957" s="68" t="s">
        <v>2454</v>
      </c>
      <c r="C957" s="68"/>
      <c r="D957" s="68" t="s">
        <v>6</v>
      </c>
      <c r="E957" s="9" t="s">
        <v>742</v>
      </c>
      <c r="F957" s="68" t="s">
        <v>16</v>
      </c>
      <c r="G957" s="6">
        <v>84900</v>
      </c>
      <c r="H957" s="6" t="s">
        <v>13</v>
      </c>
      <c r="I957">
        <v>84900</v>
      </c>
      <c r="J957" t="e">
        <f>+INDEX(Hoja2!A:K,MATCH('ALL PRODUCTS'!B957,Hoja2!B:B,0),6)</f>
        <v>#N/A</v>
      </c>
      <c r="K957" s="79" t="e">
        <f>+INDEX(Hoja2!A:K,MATCH('ALL PRODUCTS'!B957,Hoja2!B:B,0),5)</f>
        <v>#N/A</v>
      </c>
      <c r="L957" s="86" t="e">
        <v>#N/A</v>
      </c>
      <c r="M957" s="86" t="e">
        <v>#N/A</v>
      </c>
    </row>
    <row r="958" spans="1:13">
      <c r="A958" t="s">
        <v>2695</v>
      </c>
      <c r="B958" s="68" t="s">
        <v>2454</v>
      </c>
      <c r="C958" s="68" t="s">
        <v>2455</v>
      </c>
      <c r="D958" s="9" t="s">
        <v>2456</v>
      </c>
      <c r="E958" s="69" t="str">
        <f>"     "&amp;E957</f>
        <v xml:space="preserve">     Silla Infantil Toby</v>
      </c>
      <c r="F958" s="68" t="s">
        <v>34</v>
      </c>
      <c r="G958" s="70">
        <f>G957</f>
        <v>84900</v>
      </c>
      <c r="H958" s="70" t="str">
        <f>H957&amp;"     "</f>
        <v xml:space="preserve">$     </v>
      </c>
      <c r="J958" t="e">
        <f>+INDEX(Hoja2!A:K,MATCH('ALL PRODUCTS'!B958,Hoja2!B:B,0),6)</f>
        <v>#N/A</v>
      </c>
      <c r="K958" s="79" t="e">
        <f>+INDEX(Hoja2!A:K,MATCH('ALL PRODUCTS'!B958,Hoja2!B:B,0),5)</f>
        <v>#N/A</v>
      </c>
      <c r="L958" s="86">
        <v>175780</v>
      </c>
      <c r="M958" s="86">
        <v>79900</v>
      </c>
    </row>
    <row r="959" spans="1:13">
      <c r="A959" t="s">
        <v>2695</v>
      </c>
      <c r="B959" s="68" t="s">
        <v>2454</v>
      </c>
      <c r="C959" s="68" t="s">
        <v>2457</v>
      </c>
      <c r="D959" s="9" t="s">
        <v>2024</v>
      </c>
      <c r="E959" s="69" t="str">
        <f>"     "&amp;E957</f>
        <v xml:space="preserve">     Silla Infantil Toby</v>
      </c>
      <c r="F959" s="68" t="s">
        <v>2458</v>
      </c>
      <c r="G959" s="70">
        <f>G957</f>
        <v>84900</v>
      </c>
      <c r="H959" s="70" t="str">
        <f>H957&amp;"     "</f>
        <v xml:space="preserve">$     </v>
      </c>
      <c r="J959" t="e">
        <f>+INDEX(Hoja2!A:K,MATCH('ALL PRODUCTS'!B959,Hoja2!B:B,0),6)</f>
        <v>#N/A</v>
      </c>
      <c r="K959" s="79" t="e">
        <f>+INDEX(Hoja2!A:K,MATCH('ALL PRODUCTS'!B959,Hoja2!B:B,0),5)</f>
        <v>#N/A</v>
      </c>
      <c r="L959" s="86">
        <v>175780</v>
      </c>
      <c r="M959" s="86">
        <v>79900</v>
      </c>
    </row>
    <row r="960" spans="1:13">
      <c r="A960" t="s">
        <v>2695</v>
      </c>
      <c r="B960" s="68" t="s">
        <v>2454</v>
      </c>
      <c r="C960" s="68" t="s">
        <v>2459</v>
      </c>
      <c r="D960" s="9" t="s">
        <v>2021</v>
      </c>
      <c r="E960" s="69" t="str">
        <f>"     "&amp;E957</f>
        <v xml:space="preserve">     Silla Infantil Toby</v>
      </c>
      <c r="F960" s="68" t="s">
        <v>2460</v>
      </c>
      <c r="G960" s="70">
        <f>G957</f>
        <v>84900</v>
      </c>
      <c r="H960" s="70" t="str">
        <f>H957&amp;"     "</f>
        <v xml:space="preserve">$     </v>
      </c>
      <c r="J960" t="e">
        <f>+INDEX(Hoja2!A:K,MATCH('ALL PRODUCTS'!B960,Hoja2!B:B,0),6)</f>
        <v>#N/A</v>
      </c>
      <c r="K960" s="79" t="e">
        <f>+INDEX(Hoja2!A:K,MATCH('ALL PRODUCTS'!B960,Hoja2!B:B,0),5)</f>
        <v>#N/A</v>
      </c>
      <c r="L960" s="86">
        <v>175780</v>
      </c>
      <c r="M960" s="86">
        <v>79900</v>
      </c>
    </row>
    <row r="961" spans="1:13">
      <c r="A961" t="s">
        <v>2695</v>
      </c>
      <c r="B961" s="68" t="s">
        <v>2454</v>
      </c>
      <c r="C961" s="68" t="s">
        <v>2461</v>
      </c>
      <c r="D961" s="9" t="s">
        <v>2022</v>
      </c>
      <c r="E961" s="69" t="str">
        <f>"     "&amp;E957</f>
        <v xml:space="preserve">     Silla Infantil Toby</v>
      </c>
      <c r="F961" s="68" t="s">
        <v>2462</v>
      </c>
      <c r="G961" s="70">
        <f>G957</f>
        <v>84900</v>
      </c>
      <c r="H961" s="70" t="str">
        <f>H957&amp;"     "</f>
        <v xml:space="preserve">$     </v>
      </c>
      <c r="J961" t="e">
        <f>+INDEX(Hoja2!A:K,MATCH('ALL PRODUCTS'!B961,Hoja2!B:B,0),6)</f>
        <v>#N/A</v>
      </c>
      <c r="K961" s="79" t="e">
        <f>+INDEX(Hoja2!A:K,MATCH('ALL PRODUCTS'!B961,Hoja2!B:B,0),5)</f>
        <v>#N/A</v>
      </c>
      <c r="L961" s="86">
        <v>175780</v>
      </c>
      <c r="M961" s="86">
        <v>79900</v>
      </c>
    </row>
    <row r="962" spans="1:13">
      <c r="A962" t="s">
        <v>2695</v>
      </c>
      <c r="B962" s="68" t="s">
        <v>2454</v>
      </c>
      <c r="C962" s="68" t="s">
        <v>2463</v>
      </c>
      <c r="D962" s="9" t="s">
        <v>2025</v>
      </c>
      <c r="E962" s="69" t="str">
        <f>"     "&amp;E957</f>
        <v xml:space="preserve">     Silla Infantil Toby</v>
      </c>
      <c r="F962" s="68" t="s">
        <v>2464</v>
      </c>
      <c r="G962" s="70">
        <f>G957</f>
        <v>84900</v>
      </c>
      <c r="H962" s="70" t="str">
        <f>H957&amp;"     "</f>
        <v xml:space="preserve">$     </v>
      </c>
      <c r="J962" t="e">
        <f>+INDEX(Hoja2!A:K,MATCH('ALL PRODUCTS'!B962,Hoja2!B:B,0),6)</f>
        <v>#N/A</v>
      </c>
      <c r="K962" s="79" t="e">
        <f>+INDEX(Hoja2!A:K,MATCH('ALL PRODUCTS'!B962,Hoja2!B:B,0),5)</f>
        <v>#N/A</v>
      </c>
      <c r="L962" s="86">
        <v>175780</v>
      </c>
      <c r="M962" s="86">
        <v>79900</v>
      </c>
    </row>
    <row r="963" spans="1:13">
      <c r="A963" t="s">
        <v>2695</v>
      </c>
      <c r="B963" s="68" t="s">
        <v>2465</v>
      </c>
      <c r="C963" s="68"/>
      <c r="D963" s="9" t="s">
        <v>2404</v>
      </c>
      <c r="E963" s="68" t="s">
        <v>2466</v>
      </c>
      <c r="F963" s="68" t="s">
        <v>16</v>
      </c>
      <c r="G963" s="6">
        <v>549900</v>
      </c>
      <c r="H963" s="6" t="s">
        <v>13</v>
      </c>
      <c r="I963">
        <v>549900</v>
      </c>
      <c r="J963" t="e">
        <f>+INDEX(Hoja2!A:K,MATCH('ALL PRODUCTS'!B963,Hoja2!B:B,0),6)</f>
        <v>#N/A</v>
      </c>
      <c r="K963" s="79" t="e">
        <f>+INDEX(Hoja2!A:K,MATCH('ALL PRODUCTS'!B963,Hoja2!B:B,0),5)</f>
        <v>#N/A</v>
      </c>
      <c r="L963" s="86">
        <v>1165780</v>
      </c>
      <c r="M963" s="86">
        <v>529900</v>
      </c>
    </row>
    <row r="964" spans="1:13">
      <c r="A964" t="s">
        <v>2695</v>
      </c>
      <c r="B964" s="68" t="s">
        <v>879</v>
      </c>
      <c r="C964" s="68"/>
      <c r="D964" s="68" t="s">
        <v>6</v>
      </c>
      <c r="E964" s="9" t="s">
        <v>880</v>
      </c>
      <c r="F964" s="68" t="s">
        <v>16</v>
      </c>
      <c r="G964" s="6">
        <v>219900</v>
      </c>
      <c r="H964" s="6" t="s">
        <v>13</v>
      </c>
      <c r="I964">
        <v>219900</v>
      </c>
      <c r="J964" t="e">
        <f>+INDEX(Hoja2!A:K,MATCH('ALL PRODUCTS'!B964,Hoja2!B:B,0),6)</f>
        <v>#N/A</v>
      </c>
      <c r="K964" s="79" t="e">
        <f>+INDEX(Hoja2!A:K,MATCH('ALL PRODUCTS'!B964,Hoja2!B:B,0),5)</f>
        <v>#N/A</v>
      </c>
      <c r="L964" s="86" t="e">
        <v>#N/A</v>
      </c>
      <c r="M964" s="86" t="e">
        <v>#N/A</v>
      </c>
    </row>
    <row r="965" spans="1:13">
      <c r="A965" t="s">
        <v>2695</v>
      </c>
      <c r="B965" s="68" t="s">
        <v>879</v>
      </c>
      <c r="C965" s="68" t="s">
        <v>881</v>
      </c>
      <c r="D965" s="9" t="s">
        <v>2073</v>
      </c>
      <c r="E965" s="69" t="str">
        <f>"     "&amp;E964</f>
        <v xml:space="preserve">     Silla Isosceles Junior Plastica</v>
      </c>
      <c r="F965" s="68" t="s">
        <v>197</v>
      </c>
      <c r="G965" s="70">
        <f>G964</f>
        <v>219900</v>
      </c>
      <c r="H965" s="70" t="str">
        <f>H964&amp;"     "</f>
        <v xml:space="preserve">$     </v>
      </c>
      <c r="J965" t="e">
        <f>+INDEX(Hoja2!A:K,MATCH('ALL PRODUCTS'!B965,Hoja2!B:B,0),6)</f>
        <v>#N/A</v>
      </c>
      <c r="K965" s="79" t="e">
        <f>+INDEX(Hoja2!A:K,MATCH('ALL PRODUCTS'!B965,Hoja2!B:B,0),5)</f>
        <v>#N/A</v>
      </c>
      <c r="L965" s="86">
        <v>395780.00000000006</v>
      </c>
      <c r="M965" s="86">
        <v>179900</v>
      </c>
    </row>
    <row r="966" spans="1:13">
      <c r="A966" t="s">
        <v>2695</v>
      </c>
      <c r="B966" s="68" t="s">
        <v>879</v>
      </c>
      <c r="C966" s="68" t="s">
        <v>882</v>
      </c>
      <c r="D966" s="9" t="s">
        <v>2074</v>
      </c>
      <c r="E966" s="69" t="str">
        <f>"     "&amp;E964</f>
        <v xml:space="preserve">     Silla Isosceles Junior Plastica</v>
      </c>
      <c r="F966" s="68" t="s">
        <v>883</v>
      </c>
      <c r="G966" s="70">
        <f>G964</f>
        <v>219900</v>
      </c>
      <c r="H966" s="70" t="str">
        <f>H964&amp;"     "</f>
        <v xml:space="preserve">$     </v>
      </c>
      <c r="J966" t="e">
        <f>+INDEX(Hoja2!A:K,MATCH('ALL PRODUCTS'!B966,Hoja2!B:B,0),6)</f>
        <v>#N/A</v>
      </c>
      <c r="K966" s="79" t="e">
        <f>+INDEX(Hoja2!A:K,MATCH('ALL PRODUCTS'!B966,Hoja2!B:B,0),5)</f>
        <v>#N/A</v>
      </c>
      <c r="L966" s="86" t="e">
        <v>#N/A</v>
      </c>
      <c r="M966" s="86" t="e">
        <v>#N/A</v>
      </c>
    </row>
    <row r="967" spans="1:13">
      <c r="A967" t="s">
        <v>2695</v>
      </c>
      <c r="B967" s="68" t="s">
        <v>879</v>
      </c>
      <c r="C967" s="68" t="s">
        <v>884</v>
      </c>
      <c r="D967" s="9" t="s">
        <v>2075</v>
      </c>
      <c r="E967" s="69" t="str">
        <f>"     "&amp;E964</f>
        <v xml:space="preserve">     Silla Isosceles Junior Plastica</v>
      </c>
      <c r="F967" s="68" t="s">
        <v>885</v>
      </c>
      <c r="G967" s="70">
        <f>G964</f>
        <v>219900</v>
      </c>
      <c r="H967" s="70" t="str">
        <f>H964&amp;"     "</f>
        <v xml:space="preserve">$     </v>
      </c>
      <c r="J967" t="e">
        <f>+INDEX(Hoja2!A:K,MATCH('ALL PRODUCTS'!B967,Hoja2!B:B,0),6)</f>
        <v>#N/A</v>
      </c>
      <c r="K967" s="79" t="e">
        <f>+INDEX(Hoja2!A:K,MATCH('ALL PRODUCTS'!B967,Hoja2!B:B,0),5)</f>
        <v>#N/A</v>
      </c>
      <c r="L967" s="86" t="e">
        <v>#N/A</v>
      </c>
      <c r="M967" s="86" t="e">
        <v>#N/A</v>
      </c>
    </row>
    <row r="968" spans="1:13">
      <c r="A968" t="s">
        <v>2695</v>
      </c>
      <c r="B968" s="68" t="s">
        <v>879</v>
      </c>
      <c r="C968" s="68" t="s">
        <v>886</v>
      </c>
      <c r="D968" s="9" t="s">
        <v>2076</v>
      </c>
      <c r="E968" s="69" t="str">
        <f>"     "&amp;E964</f>
        <v xml:space="preserve">     Silla Isosceles Junior Plastica</v>
      </c>
      <c r="F968" s="68" t="s">
        <v>887</v>
      </c>
      <c r="G968" s="70">
        <f>G964</f>
        <v>219900</v>
      </c>
      <c r="H968" s="70" t="str">
        <f>H964&amp;"     "</f>
        <v xml:space="preserve">$     </v>
      </c>
      <c r="J968" t="e">
        <f>+INDEX(Hoja2!A:K,MATCH('ALL PRODUCTS'!B968,Hoja2!B:B,0),6)</f>
        <v>#N/A</v>
      </c>
      <c r="K968" s="79" t="e">
        <f>+INDEX(Hoja2!A:K,MATCH('ALL PRODUCTS'!B968,Hoja2!B:B,0),5)</f>
        <v>#N/A</v>
      </c>
      <c r="L968" s="86" t="e">
        <v>#N/A</v>
      </c>
      <c r="M968" s="86" t="e">
        <v>#N/A</v>
      </c>
    </row>
    <row r="969" spans="1:13">
      <c r="A969" t="s">
        <v>2695</v>
      </c>
      <c r="B969" s="68" t="s">
        <v>879</v>
      </c>
      <c r="C969" s="68" t="s">
        <v>888</v>
      </c>
      <c r="D969" s="9" t="s">
        <v>2077</v>
      </c>
      <c r="E969" s="69" t="str">
        <f>"     "&amp;E964</f>
        <v xml:space="preserve">     Silla Isosceles Junior Plastica</v>
      </c>
      <c r="F969" s="68" t="s">
        <v>889</v>
      </c>
      <c r="G969" s="70">
        <f>G964</f>
        <v>219900</v>
      </c>
      <c r="H969" s="70" t="str">
        <f>H964&amp;"     "</f>
        <v xml:space="preserve">$     </v>
      </c>
      <c r="J969" t="e">
        <f>+INDEX(Hoja2!A:K,MATCH('ALL PRODUCTS'!B969,Hoja2!B:B,0),6)</f>
        <v>#N/A</v>
      </c>
      <c r="K969" s="79" t="e">
        <f>+INDEX(Hoja2!A:K,MATCH('ALL PRODUCTS'!B969,Hoja2!B:B,0),5)</f>
        <v>#N/A</v>
      </c>
      <c r="L969" s="86" t="e">
        <v>#N/A</v>
      </c>
      <c r="M969" s="86" t="e">
        <v>#N/A</v>
      </c>
    </row>
    <row r="970" spans="1:13">
      <c r="A970" t="s">
        <v>2695</v>
      </c>
      <c r="B970" s="68" t="s">
        <v>879</v>
      </c>
      <c r="C970" s="68" t="s">
        <v>890</v>
      </c>
      <c r="D970" s="9" t="s">
        <v>2078</v>
      </c>
      <c r="E970" s="69" t="str">
        <f>"     "&amp;E964</f>
        <v xml:space="preserve">     Silla Isosceles Junior Plastica</v>
      </c>
      <c r="F970" s="68" t="s">
        <v>891</v>
      </c>
      <c r="G970" s="70">
        <f>G964</f>
        <v>219900</v>
      </c>
      <c r="H970" s="70" t="str">
        <f>H964&amp;"     "</f>
        <v xml:space="preserve">$     </v>
      </c>
      <c r="J970" t="e">
        <f>+INDEX(Hoja2!A:K,MATCH('ALL PRODUCTS'!B970,Hoja2!B:B,0),6)</f>
        <v>#N/A</v>
      </c>
      <c r="K970" s="79" t="e">
        <f>+INDEX(Hoja2!A:K,MATCH('ALL PRODUCTS'!B970,Hoja2!B:B,0),5)</f>
        <v>#N/A</v>
      </c>
      <c r="L970" s="86" t="e">
        <v>#N/A</v>
      </c>
      <c r="M970" s="86" t="e">
        <v>#N/A</v>
      </c>
    </row>
    <row r="971" spans="1:13">
      <c r="A971" t="s">
        <v>2695</v>
      </c>
      <c r="B971" s="68" t="s">
        <v>879</v>
      </c>
      <c r="C971" s="68" t="s">
        <v>892</v>
      </c>
      <c r="D971" s="9" t="s">
        <v>2079</v>
      </c>
      <c r="E971" s="69" t="str">
        <f>"     "&amp;E964</f>
        <v xml:space="preserve">     Silla Isosceles Junior Plastica</v>
      </c>
      <c r="F971" s="68" t="s">
        <v>893</v>
      </c>
      <c r="G971" s="70">
        <f>G964</f>
        <v>219900</v>
      </c>
      <c r="H971" s="70" t="str">
        <f>H964&amp;"     "</f>
        <v xml:space="preserve">$     </v>
      </c>
      <c r="J971" t="e">
        <f>+INDEX(Hoja2!A:K,MATCH('ALL PRODUCTS'!B971,Hoja2!B:B,0),6)</f>
        <v>#N/A</v>
      </c>
      <c r="K971" s="79" t="e">
        <f>+INDEX(Hoja2!A:K,MATCH('ALL PRODUCTS'!B971,Hoja2!B:B,0),5)</f>
        <v>#N/A</v>
      </c>
      <c r="L971" s="86" t="e">
        <v>#N/A</v>
      </c>
      <c r="M971" s="86" t="e">
        <v>#N/A</v>
      </c>
    </row>
    <row r="972" spans="1:13">
      <c r="A972" t="s">
        <v>2695</v>
      </c>
      <c r="B972" s="68" t="s">
        <v>879</v>
      </c>
      <c r="C972" s="68" t="s">
        <v>894</v>
      </c>
      <c r="D972" s="9" t="s">
        <v>2080</v>
      </c>
      <c r="E972" s="69" t="str">
        <f>"     "&amp;E964</f>
        <v xml:space="preserve">     Silla Isosceles Junior Plastica</v>
      </c>
      <c r="F972" s="68" t="s">
        <v>895</v>
      </c>
      <c r="G972" s="70">
        <f>G964</f>
        <v>219900</v>
      </c>
      <c r="H972" s="70" t="str">
        <f>H964&amp;"     "</f>
        <v xml:space="preserve">$     </v>
      </c>
      <c r="J972" t="e">
        <f>+INDEX(Hoja2!A:K,MATCH('ALL PRODUCTS'!B972,Hoja2!B:B,0),6)</f>
        <v>#N/A</v>
      </c>
      <c r="K972" s="79" t="e">
        <f>+INDEX(Hoja2!A:K,MATCH('ALL PRODUCTS'!B972,Hoja2!B:B,0),5)</f>
        <v>#N/A</v>
      </c>
      <c r="L972" s="86" t="e">
        <v>#N/A</v>
      </c>
      <c r="M972" s="86" t="e">
        <v>#N/A</v>
      </c>
    </row>
    <row r="973" spans="1:13">
      <c r="A973" t="s">
        <v>2695</v>
      </c>
      <c r="B973" s="68" t="s">
        <v>879</v>
      </c>
      <c r="C973" s="68" t="s">
        <v>896</v>
      </c>
      <c r="D973" s="9" t="s">
        <v>2081</v>
      </c>
      <c r="E973" s="69" t="str">
        <f>"     "&amp;E964</f>
        <v xml:space="preserve">     Silla Isosceles Junior Plastica</v>
      </c>
      <c r="F973" s="68" t="s">
        <v>897</v>
      </c>
      <c r="G973" s="70">
        <f>G964</f>
        <v>219900</v>
      </c>
      <c r="H973" s="70" t="str">
        <f>H964&amp;"     "</f>
        <v xml:space="preserve">$     </v>
      </c>
      <c r="J973" t="e">
        <f>+INDEX(Hoja2!A:K,MATCH('ALL PRODUCTS'!B973,Hoja2!B:B,0),6)</f>
        <v>#N/A</v>
      </c>
      <c r="K973" s="79" t="e">
        <f>+INDEX(Hoja2!A:K,MATCH('ALL PRODUCTS'!B973,Hoja2!B:B,0),5)</f>
        <v>#N/A</v>
      </c>
      <c r="L973" s="86" t="e">
        <v>#N/A</v>
      </c>
      <c r="M973" s="86" t="e">
        <v>#N/A</v>
      </c>
    </row>
    <row r="974" spans="1:13">
      <c r="A974" t="s">
        <v>2695</v>
      </c>
      <c r="B974" s="68" t="s">
        <v>879</v>
      </c>
      <c r="C974" s="68" t="s">
        <v>898</v>
      </c>
      <c r="D974" s="9" t="s">
        <v>2082</v>
      </c>
      <c r="E974" s="69" t="str">
        <f>"     "&amp;E964</f>
        <v xml:space="preserve">     Silla Isosceles Junior Plastica</v>
      </c>
      <c r="F974" s="68" t="s">
        <v>899</v>
      </c>
      <c r="G974" s="70">
        <f>G964</f>
        <v>219900</v>
      </c>
      <c r="H974" s="70" t="str">
        <f>H964&amp;"     "</f>
        <v xml:space="preserve">$     </v>
      </c>
      <c r="J974" t="e">
        <f>+INDEX(Hoja2!A:K,MATCH('ALL PRODUCTS'!B974,Hoja2!B:B,0),6)</f>
        <v>#N/A</v>
      </c>
      <c r="K974" s="79" t="e">
        <f>+INDEX(Hoja2!A:K,MATCH('ALL PRODUCTS'!B974,Hoja2!B:B,0),5)</f>
        <v>#N/A</v>
      </c>
      <c r="L974" s="86" t="e">
        <v>#N/A</v>
      </c>
      <c r="M974" s="86" t="e">
        <v>#N/A</v>
      </c>
    </row>
    <row r="975" spans="1:13">
      <c r="A975" t="s">
        <v>2695</v>
      </c>
      <c r="B975" s="68" t="s">
        <v>879</v>
      </c>
      <c r="C975" s="68" t="s">
        <v>900</v>
      </c>
      <c r="D975" s="9" t="s">
        <v>2083</v>
      </c>
      <c r="E975" s="69" t="str">
        <f>"     "&amp;E964</f>
        <v xml:space="preserve">     Silla Isosceles Junior Plastica</v>
      </c>
      <c r="F975" s="68" t="s">
        <v>901</v>
      </c>
      <c r="G975" s="70">
        <f>G964</f>
        <v>219900</v>
      </c>
      <c r="H975" s="70" t="str">
        <f>H964&amp;"     "</f>
        <v xml:space="preserve">$     </v>
      </c>
      <c r="J975" t="e">
        <f>+INDEX(Hoja2!A:K,MATCH('ALL PRODUCTS'!B975,Hoja2!B:B,0),6)</f>
        <v>#N/A</v>
      </c>
      <c r="K975" s="79" t="e">
        <f>+INDEX(Hoja2!A:K,MATCH('ALL PRODUCTS'!B975,Hoja2!B:B,0),5)</f>
        <v>#N/A</v>
      </c>
      <c r="L975" s="86">
        <v>483780.00000000006</v>
      </c>
      <c r="M975" s="86">
        <v>219900</v>
      </c>
    </row>
    <row r="976" spans="1:13">
      <c r="A976" t="s">
        <v>2695</v>
      </c>
      <c r="B976" s="68" t="s">
        <v>879</v>
      </c>
      <c r="C976" s="68" t="s">
        <v>902</v>
      </c>
      <c r="D976" s="9" t="s">
        <v>2084</v>
      </c>
      <c r="E976" s="69" t="str">
        <f>"     "&amp;E964</f>
        <v xml:space="preserve">     Silla Isosceles Junior Plastica</v>
      </c>
      <c r="F976" s="68" t="s">
        <v>903</v>
      </c>
      <c r="G976" s="70">
        <f>G964</f>
        <v>219900</v>
      </c>
      <c r="H976" s="70" t="str">
        <f>H964&amp;"     "</f>
        <v xml:space="preserve">$     </v>
      </c>
      <c r="J976" t="e">
        <f>+INDEX(Hoja2!A:K,MATCH('ALL PRODUCTS'!B976,Hoja2!B:B,0),6)</f>
        <v>#N/A</v>
      </c>
      <c r="K976" s="79" t="e">
        <f>+INDEX(Hoja2!A:K,MATCH('ALL PRODUCTS'!B976,Hoja2!B:B,0),5)</f>
        <v>#N/A</v>
      </c>
      <c r="L976" s="86" t="e">
        <v>#N/A</v>
      </c>
      <c r="M976" s="86" t="e">
        <v>#N/A</v>
      </c>
    </row>
    <row r="977" spans="1:13">
      <c r="A977" t="s">
        <v>2695</v>
      </c>
      <c r="B977" s="68" t="s">
        <v>879</v>
      </c>
      <c r="C977" s="68" t="s">
        <v>904</v>
      </c>
      <c r="D977" s="9" t="s">
        <v>2085</v>
      </c>
      <c r="E977" s="69" t="str">
        <f>"     "&amp;E964</f>
        <v xml:space="preserve">     Silla Isosceles Junior Plastica</v>
      </c>
      <c r="F977" s="68" t="s">
        <v>905</v>
      </c>
      <c r="G977" s="70">
        <f>G964</f>
        <v>219900</v>
      </c>
      <c r="H977" s="70" t="str">
        <f>H964&amp;"     "</f>
        <v xml:space="preserve">$     </v>
      </c>
      <c r="J977" t="e">
        <f>+INDEX(Hoja2!A:K,MATCH('ALL PRODUCTS'!B977,Hoja2!B:B,0),6)</f>
        <v>#N/A</v>
      </c>
      <c r="K977" s="79" t="e">
        <f>+INDEX(Hoja2!A:K,MATCH('ALL PRODUCTS'!B977,Hoja2!B:B,0),5)</f>
        <v>#N/A</v>
      </c>
      <c r="L977" s="86" t="e">
        <v>#N/A</v>
      </c>
      <c r="M977" s="86" t="e">
        <v>#N/A</v>
      </c>
    </row>
    <row r="978" spans="1:13">
      <c r="A978" t="s">
        <v>2695</v>
      </c>
      <c r="B978" s="68" t="s">
        <v>879</v>
      </c>
      <c r="C978" s="68" t="s">
        <v>906</v>
      </c>
      <c r="D978" s="9" t="s">
        <v>2086</v>
      </c>
      <c r="E978" s="69" t="str">
        <f>"     "&amp;E964</f>
        <v xml:space="preserve">     Silla Isosceles Junior Plastica</v>
      </c>
      <c r="F978" s="68" t="s">
        <v>907</v>
      </c>
      <c r="G978" s="70">
        <f>G964</f>
        <v>219900</v>
      </c>
      <c r="H978" s="70" t="str">
        <f>H964&amp;"     "</f>
        <v xml:space="preserve">$     </v>
      </c>
      <c r="J978" t="e">
        <f>+INDEX(Hoja2!A:K,MATCH('ALL PRODUCTS'!B978,Hoja2!B:B,0),6)</f>
        <v>#N/A</v>
      </c>
      <c r="K978" s="79" t="e">
        <f>+INDEX(Hoja2!A:K,MATCH('ALL PRODUCTS'!B978,Hoja2!B:B,0),5)</f>
        <v>#N/A</v>
      </c>
      <c r="L978" s="86" t="e">
        <v>#N/A</v>
      </c>
      <c r="M978" s="86" t="e">
        <v>#N/A</v>
      </c>
    </row>
    <row r="979" spans="1:13">
      <c r="A979" t="s">
        <v>2695</v>
      </c>
      <c r="B979" s="68" t="s">
        <v>2471</v>
      </c>
      <c r="C979" s="68"/>
      <c r="D979" s="68" t="s">
        <v>6</v>
      </c>
      <c r="E979" s="9" t="s">
        <v>2472</v>
      </c>
      <c r="F979" s="68" t="s">
        <v>16</v>
      </c>
      <c r="G979" s="6">
        <v>1859900</v>
      </c>
      <c r="H979" s="6" t="s">
        <v>13</v>
      </c>
      <c r="I979">
        <v>1859900</v>
      </c>
      <c r="J979" t="e">
        <f>+INDEX(Hoja2!A:K,MATCH('ALL PRODUCTS'!B979,Hoja2!B:B,0),6)</f>
        <v>#N/A</v>
      </c>
      <c r="K979" s="79" t="e">
        <f>+INDEX(Hoja2!A:K,MATCH('ALL PRODUCTS'!B979,Hoja2!B:B,0),5)</f>
        <v>#N/A</v>
      </c>
      <c r="L979" s="86" t="e">
        <v>#N/A</v>
      </c>
      <c r="M979" s="86" t="e">
        <v>#N/A</v>
      </c>
    </row>
    <row r="980" spans="1:13">
      <c r="A980" t="s">
        <v>2695</v>
      </c>
      <c r="B980" s="68" t="s">
        <v>2471</v>
      </c>
      <c r="C980" s="68" t="s">
        <v>2473</v>
      </c>
      <c r="D980" s="9" t="s">
        <v>2474</v>
      </c>
      <c r="E980" s="69" t="str">
        <f>"     "&amp;E979</f>
        <v xml:space="preserve">     Cama Italia Doble 140x190x150</v>
      </c>
      <c r="F980" s="68" t="s">
        <v>718</v>
      </c>
      <c r="G980" s="70">
        <f>G979</f>
        <v>1859900</v>
      </c>
      <c r="H980" s="70" t="str">
        <f>H979&amp;"     "</f>
        <v xml:space="preserve">$     </v>
      </c>
      <c r="J980" t="e">
        <f>+INDEX(Hoja2!A:K,MATCH('ALL PRODUCTS'!B980,Hoja2!B:B,0),6)</f>
        <v>#N/A</v>
      </c>
      <c r="K980" s="79" t="e">
        <f>+INDEX(Hoja2!A:K,MATCH('ALL PRODUCTS'!B980,Hoja2!B:B,0),5)</f>
        <v>#N/A</v>
      </c>
      <c r="L980" s="86">
        <v>4499750</v>
      </c>
      <c r="M980" s="86">
        <v>1799900</v>
      </c>
    </row>
    <row r="981" spans="1:13">
      <c r="A981" t="s">
        <v>2695</v>
      </c>
      <c r="B981" s="68" t="s">
        <v>2471</v>
      </c>
      <c r="C981" s="68" t="s">
        <v>2475</v>
      </c>
      <c r="D981" s="9" t="s">
        <v>2476</v>
      </c>
      <c r="E981" s="69" t="str">
        <f>"     "&amp;E979</f>
        <v xml:space="preserve">     Cama Italia Doble 140x190x150</v>
      </c>
      <c r="F981" s="68" t="s">
        <v>716</v>
      </c>
      <c r="G981" s="70">
        <f>G979</f>
        <v>1859900</v>
      </c>
      <c r="H981" s="70" t="str">
        <f>H979&amp;"     "</f>
        <v xml:space="preserve">$     </v>
      </c>
      <c r="J981" t="e">
        <f>+INDEX(Hoja2!A:K,MATCH('ALL PRODUCTS'!B981,Hoja2!B:B,0),6)</f>
        <v>#N/A</v>
      </c>
      <c r="K981" s="79" t="e">
        <f>+INDEX(Hoja2!A:K,MATCH('ALL PRODUCTS'!B981,Hoja2!B:B,0),5)</f>
        <v>#N/A</v>
      </c>
      <c r="L981" s="86">
        <v>4499750</v>
      </c>
      <c r="M981" s="86">
        <v>1799900</v>
      </c>
    </row>
    <row r="982" spans="1:13">
      <c r="A982" t="s">
        <v>2695</v>
      </c>
      <c r="B982" s="68" t="s">
        <v>2471</v>
      </c>
      <c r="C982" s="68" t="s">
        <v>2477</v>
      </c>
      <c r="D982" s="9" t="s">
        <v>2478</v>
      </c>
      <c r="E982" s="69" t="str">
        <f>"     "&amp;E979</f>
        <v xml:space="preserve">     Cama Italia Doble 140x190x150</v>
      </c>
      <c r="F982" s="68" t="s">
        <v>714</v>
      </c>
      <c r="G982" s="70">
        <f>G979</f>
        <v>1859900</v>
      </c>
      <c r="H982" s="70" t="str">
        <f>H979&amp;"     "</f>
        <v xml:space="preserve">$     </v>
      </c>
      <c r="J982" t="e">
        <f>+INDEX(Hoja2!A:K,MATCH('ALL PRODUCTS'!B982,Hoja2!B:B,0),6)</f>
        <v>#N/A</v>
      </c>
      <c r="K982" s="79" t="e">
        <f>+INDEX(Hoja2!A:K,MATCH('ALL PRODUCTS'!B982,Hoja2!B:B,0),5)</f>
        <v>#N/A</v>
      </c>
      <c r="L982" s="86">
        <v>4499750</v>
      </c>
      <c r="M982" s="86">
        <v>1799900</v>
      </c>
    </row>
    <row r="983" spans="1:13">
      <c r="A983" t="s">
        <v>2695</v>
      </c>
      <c r="B983" s="68" t="s">
        <v>2471</v>
      </c>
      <c r="C983" s="68" t="s">
        <v>2479</v>
      </c>
      <c r="D983" s="9" t="s">
        <v>2480</v>
      </c>
      <c r="E983" s="69" t="str">
        <f>"     "&amp;E979</f>
        <v xml:space="preserve">     Cama Italia Doble 140x190x150</v>
      </c>
      <c r="F983" s="68" t="s">
        <v>720</v>
      </c>
      <c r="G983" s="70">
        <f>G979</f>
        <v>1859900</v>
      </c>
      <c r="H983" s="70" t="str">
        <f>H979&amp;"     "</f>
        <v xml:space="preserve">$     </v>
      </c>
      <c r="J983" t="e">
        <f>+INDEX(Hoja2!A:K,MATCH('ALL PRODUCTS'!B983,Hoja2!B:B,0),6)</f>
        <v>#N/A</v>
      </c>
      <c r="K983" s="79" t="e">
        <f>+INDEX(Hoja2!A:K,MATCH('ALL PRODUCTS'!B983,Hoja2!B:B,0),5)</f>
        <v>#N/A</v>
      </c>
      <c r="L983" s="86">
        <v>4499750</v>
      </c>
      <c r="M983" s="86">
        <v>1799900</v>
      </c>
    </row>
    <row r="984" spans="1:13">
      <c r="A984" t="s">
        <v>2695</v>
      </c>
      <c r="B984" s="68" t="s">
        <v>2471</v>
      </c>
      <c r="C984" s="68" t="s">
        <v>2481</v>
      </c>
      <c r="D984" s="9" t="s">
        <v>2482</v>
      </c>
      <c r="E984" s="69" t="str">
        <f>"     "&amp;E979</f>
        <v xml:space="preserve">     Cama Italia Doble 140x190x150</v>
      </c>
      <c r="F984" s="68" t="s">
        <v>722</v>
      </c>
      <c r="G984" s="70">
        <f>G979</f>
        <v>1859900</v>
      </c>
      <c r="H984" s="70" t="str">
        <f>H979&amp;"     "</f>
        <v xml:space="preserve">$     </v>
      </c>
      <c r="J984" t="e">
        <f>+INDEX(Hoja2!A:K,MATCH('ALL PRODUCTS'!B984,Hoja2!B:B,0),6)</f>
        <v>#N/A</v>
      </c>
      <c r="K984" s="79" t="e">
        <f>+INDEX(Hoja2!A:K,MATCH('ALL PRODUCTS'!B984,Hoja2!B:B,0),5)</f>
        <v>#N/A</v>
      </c>
      <c r="L984" s="86">
        <v>4499750</v>
      </c>
      <c r="M984" s="86">
        <v>1799900</v>
      </c>
    </row>
    <row r="985" spans="1:13">
      <c r="A985" t="s">
        <v>2695</v>
      </c>
      <c r="B985" s="68" t="s">
        <v>2471</v>
      </c>
      <c r="C985" s="68" t="s">
        <v>2483</v>
      </c>
      <c r="D985" s="9" t="s">
        <v>2484</v>
      </c>
      <c r="E985" s="69" t="str">
        <f>"     "&amp;E979</f>
        <v xml:space="preserve">     Cama Italia Doble 140x190x150</v>
      </c>
      <c r="F985" s="68" t="s">
        <v>724</v>
      </c>
      <c r="G985" s="70">
        <f>G979</f>
        <v>1859900</v>
      </c>
      <c r="H985" s="70" t="str">
        <f>H979&amp;"     "</f>
        <v xml:space="preserve">$     </v>
      </c>
      <c r="J985" t="e">
        <f>+INDEX(Hoja2!A:K,MATCH('ALL PRODUCTS'!B985,Hoja2!B:B,0),6)</f>
        <v>#N/A</v>
      </c>
      <c r="K985" s="79" t="e">
        <f>+INDEX(Hoja2!A:K,MATCH('ALL PRODUCTS'!B985,Hoja2!B:B,0),5)</f>
        <v>#N/A</v>
      </c>
      <c r="L985" s="86">
        <v>4499750</v>
      </c>
      <c r="M985" s="86">
        <v>1799900</v>
      </c>
    </row>
    <row r="986" spans="1:13">
      <c r="A986" t="s">
        <v>2695</v>
      </c>
      <c r="B986" s="68" t="s">
        <v>2485</v>
      </c>
      <c r="C986" s="68"/>
      <c r="D986" s="68" t="s">
        <v>6</v>
      </c>
      <c r="E986" s="9" t="s">
        <v>2486</v>
      </c>
      <c r="F986" s="68" t="s">
        <v>16</v>
      </c>
      <c r="G986" s="6">
        <v>1969900</v>
      </c>
      <c r="H986" s="6" t="s">
        <v>13</v>
      </c>
      <c r="I986">
        <v>1969900</v>
      </c>
      <c r="J986" t="e">
        <f>+INDEX(Hoja2!A:K,MATCH('ALL PRODUCTS'!B986,Hoja2!B:B,0),6)</f>
        <v>#N/A</v>
      </c>
      <c r="K986" s="79" t="e">
        <f>+INDEX(Hoja2!A:K,MATCH('ALL PRODUCTS'!B986,Hoja2!B:B,0),5)</f>
        <v>#N/A</v>
      </c>
      <c r="L986" s="86" t="e">
        <v>#N/A</v>
      </c>
      <c r="M986" s="86" t="e">
        <v>#N/A</v>
      </c>
    </row>
    <row r="987" spans="1:13">
      <c r="A987" t="s">
        <v>2695</v>
      </c>
      <c r="B987" s="68" t="s">
        <v>2485</v>
      </c>
      <c r="C987" s="68" t="s">
        <v>2487</v>
      </c>
      <c r="D987" s="9" t="s">
        <v>2488</v>
      </c>
      <c r="E987" s="69" t="str">
        <f>"     "&amp;E986</f>
        <v xml:space="preserve">     Cama Italia Queen 160x190x150</v>
      </c>
      <c r="F987" s="68" t="s">
        <v>714</v>
      </c>
      <c r="G987" s="70">
        <f>G986</f>
        <v>1969900</v>
      </c>
      <c r="H987" s="70" t="str">
        <f>H986&amp;"     "</f>
        <v xml:space="preserve">$     </v>
      </c>
      <c r="J987" t="e">
        <f>+INDEX(Hoja2!A:K,MATCH('ALL PRODUCTS'!B987,Hoja2!B:B,0),6)</f>
        <v>#N/A</v>
      </c>
      <c r="K987" s="79" t="e">
        <f>+INDEX(Hoja2!A:K,MATCH('ALL PRODUCTS'!B987,Hoja2!B:B,0),5)</f>
        <v>#N/A</v>
      </c>
      <c r="L987" s="86">
        <v>4749750</v>
      </c>
      <c r="M987" s="86">
        <v>1899900</v>
      </c>
    </row>
    <row r="988" spans="1:13">
      <c r="A988" t="s">
        <v>2695</v>
      </c>
      <c r="B988" s="68" t="s">
        <v>2485</v>
      </c>
      <c r="C988" s="68" t="s">
        <v>2489</v>
      </c>
      <c r="D988" s="9" t="s">
        <v>2490</v>
      </c>
      <c r="E988" s="69" t="str">
        <f>"     "&amp;E986</f>
        <v xml:space="preserve">     Cama Italia Queen 160x190x150</v>
      </c>
      <c r="F988" s="68" t="s">
        <v>716</v>
      </c>
      <c r="G988" s="70">
        <f>G986</f>
        <v>1969900</v>
      </c>
      <c r="H988" s="70" t="str">
        <f>H986&amp;"     "</f>
        <v xml:space="preserve">$     </v>
      </c>
      <c r="J988" t="e">
        <f>+INDEX(Hoja2!A:K,MATCH('ALL PRODUCTS'!B988,Hoja2!B:B,0),6)</f>
        <v>#N/A</v>
      </c>
      <c r="K988" s="79" t="e">
        <f>+INDEX(Hoja2!A:K,MATCH('ALL PRODUCTS'!B988,Hoja2!B:B,0),5)</f>
        <v>#N/A</v>
      </c>
      <c r="L988" s="86">
        <v>4749750</v>
      </c>
      <c r="M988" s="86">
        <v>1899900</v>
      </c>
    </row>
    <row r="989" spans="1:13">
      <c r="A989" t="s">
        <v>2695</v>
      </c>
      <c r="B989" s="68" t="s">
        <v>2485</v>
      </c>
      <c r="C989" s="68" t="s">
        <v>2491</v>
      </c>
      <c r="D989" s="9" t="s">
        <v>2492</v>
      </c>
      <c r="E989" s="69" t="str">
        <f>"     "&amp;E986</f>
        <v xml:space="preserve">     Cama Italia Queen 160x190x150</v>
      </c>
      <c r="F989" s="68" t="s">
        <v>718</v>
      </c>
      <c r="G989" s="70">
        <f>G986</f>
        <v>1969900</v>
      </c>
      <c r="H989" s="70" t="str">
        <f>H986&amp;"     "</f>
        <v xml:space="preserve">$     </v>
      </c>
      <c r="J989" t="e">
        <f>+INDEX(Hoja2!A:K,MATCH('ALL PRODUCTS'!B989,Hoja2!B:B,0),6)</f>
        <v>#N/A</v>
      </c>
      <c r="K989" s="79" t="e">
        <f>+INDEX(Hoja2!A:K,MATCH('ALL PRODUCTS'!B989,Hoja2!B:B,0),5)</f>
        <v>#N/A</v>
      </c>
      <c r="L989" s="86">
        <v>4749750</v>
      </c>
      <c r="M989" s="86">
        <v>1899900</v>
      </c>
    </row>
    <row r="990" spans="1:13">
      <c r="A990" t="s">
        <v>2695</v>
      </c>
      <c r="B990" s="68" t="s">
        <v>2485</v>
      </c>
      <c r="C990" s="68" t="s">
        <v>2493</v>
      </c>
      <c r="D990" s="9" t="s">
        <v>2494</v>
      </c>
      <c r="E990" s="69" t="str">
        <f>"     "&amp;E986</f>
        <v xml:space="preserve">     Cama Italia Queen 160x190x150</v>
      </c>
      <c r="F990" s="68" t="s">
        <v>720</v>
      </c>
      <c r="G990" s="70">
        <f>G986</f>
        <v>1969900</v>
      </c>
      <c r="H990" s="70" t="str">
        <f>H986&amp;"     "</f>
        <v xml:space="preserve">$     </v>
      </c>
      <c r="J990" t="e">
        <f>+INDEX(Hoja2!A:K,MATCH('ALL PRODUCTS'!B990,Hoja2!B:B,0),6)</f>
        <v>#N/A</v>
      </c>
      <c r="K990" s="79" t="e">
        <f>+INDEX(Hoja2!A:K,MATCH('ALL PRODUCTS'!B990,Hoja2!B:B,0),5)</f>
        <v>#N/A</v>
      </c>
      <c r="L990" s="86">
        <v>4749750</v>
      </c>
      <c r="M990" s="86">
        <v>1899900</v>
      </c>
    </row>
    <row r="991" spans="1:13">
      <c r="A991" t="s">
        <v>2695</v>
      </c>
      <c r="B991" s="68" t="s">
        <v>2485</v>
      </c>
      <c r="C991" s="68" t="s">
        <v>2495</v>
      </c>
      <c r="D991" s="9" t="s">
        <v>2496</v>
      </c>
      <c r="E991" s="69" t="str">
        <f>"     "&amp;E986</f>
        <v xml:space="preserve">     Cama Italia Queen 160x190x150</v>
      </c>
      <c r="F991" s="68" t="s">
        <v>722</v>
      </c>
      <c r="G991" s="70">
        <f>G986</f>
        <v>1969900</v>
      </c>
      <c r="H991" s="70" t="str">
        <f>H986&amp;"     "</f>
        <v xml:space="preserve">$     </v>
      </c>
      <c r="J991" t="e">
        <f>+INDEX(Hoja2!A:K,MATCH('ALL PRODUCTS'!B991,Hoja2!B:B,0),6)</f>
        <v>#N/A</v>
      </c>
      <c r="K991" s="79" t="e">
        <f>+INDEX(Hoja2!A:K,MATCH('ALL PRODUCTS'!B991,Hoja2!B:B,0),5)</f>
        <v>#N/A</v>
      </c>
      <c r="L991" s="86">
        <v>4749750</v>
      </c>
      <c r="M991" s="86">
        <v>1899900</v>
      </c>
    </row>
    <row r="992" spans="1:13">
      <c r="A992" t="s">
        <v>2695</v>
      </c>
      <c r="B992" s="68" t="s">
        <v>2485</v>
      </c>
      <c r="C992" s="68" t="s">
        <v>2497</v>
      </c>
      <c r="D992" s="9" t="s">
        <v>2498</v>
      </c>
      <c r="E992" s="69" t="str">
        <f>"     "&amp;E986</f>
        <v xml:space="preserve">     Cama Italia Queen 160x190x150</v>
      </c>
      <c r="F992" s="68" t="s">
        <v>724</v>
      </c>
      <c r="G992" s="70">
        <f>G986</f>
        <v>1969900</v>
      </c>
      <c r="H992" s="70" t="str">
        <f>H986&amp;"     "</f>
        <v xml:space="preserve">$     </v>
      </c>
      <c r="J992" t="e">
        <f>+INDEX(Hoja2!A:K,MATCH('ALL PRODUCTS'!B992,Hoja2!B:B,0),6)</f>
        <v>#N/A</v>
      </c>
      <c r="K992" s="79" t="e">
        <f>+INDEX(Hoja2!A:K,MATCH('ALL PRODUCTS'!B992,Hoja2!B:B,0),5)</f>
        <v>#N/A</v>
      </c>
      <c r="L992" s="86">
        <v>4749750</v>
      </c>
      <c r="M992" s="86">
        <v>1899900</v>
      </c>
    </row>
    <row r="993" spans="1:13">
      <c r="A993" t="s">
        <v>2695</v>
      </c>
      <c r="B993" s="68" t="s">
        <v>2502</v>
      </c>
      <c r="C993" s="68"/>
      <c r="D993" s="9" t="s">
        <v>1670</v>
      </c>
      <c r="E993" s="68" t="s">
        <v>2503</v>
      </c>
      <c r="F993" s="68" t="s">
        <v>16</v>
      </c>
      <c r="G993" s="6">
        <v>549900</v>
      </c>
      <c r="H993" s="6" t="s">
        <v>13</v>
      </c>
      <c r="I993">
        <v>229900</v>
      </c>
      <c r="J993" t="e">
        <f>+INDEX(Hoja2!A:K,MATCH('ALL PRODUCTS'!B993,Hoja2!B:B,0),6)</f>
        <v>#N/A</v>
      </c>
      <c r="K993" s="79" t="e">
        <f>+INDEX(Hoja2!A:K,MATCH('ALL PRODUCTS'!B993,Hoja2!B:B,0),5)</f>
        <v>#N/A</v>
      </c>
      <c r="L993" s="86">
        <v>505780.00000000006</v>
      </c>
      <c r="M993" s="86">
        <v>229900</v>
      </c>
    </row>
    <row r="994" spans="1:13">
      <c r="A994" t="s">
        <v>2695</v>
      </c>
      <c r="B994" s="68" t="s">
        <v>1108</v>
      </c>
      <c r="C994" s="68"/>
      <c r="D994" s="9" t="s">
        <v>1700</v>
      </c>
      <c r="E994" s="68" t="s">
        <v>1107</v>
      </c>
      <c r="F994" s="68" t="s">
        <v>16</v>
      </c>
      <c r="G994" s="6">
        <v>539800</v>
      </c>
      <c r="H994" s="6" t="s">
        <v>13</v>
      </c>
      <c r="I994">
        <v>129900</v>
      </c>
      <c r="J994" t="e">
        <f>+INDEX(Hoja2!A:K,MATCH('ALL PRODUCTS'!B994,Hoja2!B:B,0),6)</f>
        <v>#N/A</v>
      </c>
      <c r="K994" s="79" t="e">
        <f>+INDEX(Hoja2!A:K,MATCH('ALL PRODUCTS'!B994,Hoja2!B:B,0),5)</f>
        <v>#N/A</v>
      </c>
      <c r="L994" s="86">
        <v>285780</v>
      </c>
      <c r="M994" s="86">
        <v>129900</v>
      </c>
    </row>
    <row r="995" spans="1:13">
      <c r="A995" t="s">
        <v>2695</v>
      </c>
      <c r="B995" s="68" t="s">
        <v>2504</v>
      </c>
      <c r="C995" s="68"/>
      <c r="D995" s="9" t="s">
        <v>1669</v>
      </c>
      <c r="E995" s="68" t="s">
        <v>2505</v>
      </c>
      <c r="F995" s="68" t="s">
        <v>16</v>
      </c>
      <c r="G995" s="6">
        <v>549900</v>
      </c>
      <c r="H995" s="6" t="s">
        <v>13</v>
      </c>
      <c r="I995">
        <v>229900</v>
      </c>
      <c r="J995" t="e">
        <f>+INDEX(Hoja2!A:K,MATCH('ALL PRODUCTS'!B995,Hoja2!B:B,0),6)</f>
        <v>#N/A</v>
      </c>
      <c r="K995" s="79" t="e">
        <f>+INDEX(Hoja2!A:K,MATCH('ALL PRODUCTS'!B995,Hoja2!B:B,0),5)</f>
        <v>#N/A</v>
      </c>
      <c r="L995" s="86">
        <v>505780.00000000006</v>
      </c>
      <c r="M995" s="86">
        <v>229900</v>
      </c>
    </row>
    <row r="996" spans="1:13">
      <c r="A996" t="s">
        <v>2695</v>
      </c>
      <c r="B996" s="68" t="s">
        <v>1109</v>
      </c>
      <c r="C996" s="68"/>
      <c r="D996" s="9" t="s">
        <v>1674</v>
      </c>
      <c r="E996" s="68" t="s">
        <v>835</v>
      </c>
      <c r="F996" s="68" t="s">
        <v>16</v>
      </c>
      <c r="G996" s="6">
        <v>549900</v>
      </c>
      <c r="H996" s="6" t="s">
        <v>13</v>
      </c>
      <c r="I996">
        <v>229900</v>
      </c>
      <c r="J996" t="e">
        <f>+INDEX(Hoja2!A:K,MATCH('ALL PRODUCTS'!B996,Hoja2!B:B,0),6)</f>
        <v>#N/A</v>
      </c>
      <c r="K996" s="79" t="e">
        <f>+INDEX(Hoja2!A:K,MATCH('ALL PRODUCTS'!B996,Hoja2!B:B,0),5)</f>
        <v>#N/A</v>
      </c>
      <c r="L996" s="86">
        <v>505780.00000000006</v>
      </c>
      <c r="M996" s="86">
        <v>229900</v>
      </c>
    </row>
    <row r="997" spans="1:13">
      <c r="A997" t="s">
        <v>2695</v>
      </c>
      <c r="B997" s="68" t="s">
        <v>2507</v>
      </c>
      <c r="C997" s="68"/>
      <c r="D997" s="9" t="s">
        <v>1698</v>
      </c>
      <c r="E997" s="68" t="s">
        <v>2503</v>
      </c>
      <c r="F997" s="68" t="s">
        <v>16</v>
      </c>
      <c r="G997" s="6">
        <v>539800</v>
      </c>
      <c r="H997" s="6" t="s">
        <v>13</v>
      </c>
      <c r="I997">
        <v>139900</v>
      </c>
      <c r="J997" t="e">
        <f>+INDEX(Hoja2!A:K,MATCH('ALL PRODUCTS'!B997,Hoja2!B:B,0),6)</f>
        <v>#N/A</v>
      </c>
      <c r="K997" s="79" t="e">
        <f>+INDEX(Hoja2!A:K,MATCH('ALL PRODUCTS'!B997,Hoja2!B:B,0),5)</f>
        <v>#N/A</v>
      </c>
      <c r="L997" s="86">
        <v>307780</v>
      </c>
      <c r="M997" s="86">
        <v>139900</v>
      </c>
    </row>
    <row r="998" spans="1:13">
      <c r="A998" t="s">
        <v>2695</v>
      </c>
      <c r="B998" s="68" t="s">
        <v>1122</v>
      </c>
      <c r="C998" s="68"/>
      <c r="D998" s="9" t="s">
        <v>1712</v>
      </c>
      <c r="E998" s="68" t="s">
        <v>1123</v>
      </c>
      <c r="F998" s="68" t="s">
        <v>16</v>
      </c>
      <c r="G998" s="6">
        <v>339900</v>
      </c>
      <c r="H998" s="6" t="s">
        <v>13</v>
      </c>
      <c r="I998" s="6">
        <v>339900</v>
      </c>
      <c r="J998" t="e">
        <f>+INDEX(Hoja2!A:K,MATCH('ALL PRODUCTS'!B998,Hoja2!B:B,0),6)</f>
        <v>#N/A</v>
      </c>
      <c r="K998" s="79" t="e">
        <f>+INDEX(Hoja2!A:K,MATCH('ALL PRODUCTS'!B998,Hoja2!B:B,0),5)</f>
        <v>#N/A</v>
      </c>
      <c r="L998" s="86">
        <v>571780</v>
      </c>
      <c r="M998" s="86">
        <v>259900</v>
      </c>
    </row>
    <row r="999" spans="1:13">
      <c r="A999" t="s">
        <v>2695</v>
      </c>
      <c r="B999" s="68" t="s">
        <v>1154</v>
      </c>
      <c r="C999" s="68"/>
      <c r="D999" s="9" t="s">
        <v>1709</v>
      </c>
      <c r="E999" s="68" t="s">
        <v>1155</v>
      </c>
      <c r="F999" s="68" t="s">
        <v>16</v>
      </c>
      <c r="G999" s="6">
        <v>339900</v>
      </c>
      <c r="H999" s="6" t="s">
        <v>13</v>
      </c>
      <c r="I999">
        <v>269900</v>
      </c>
      <c r="J999" t="e">
        <f>+INDEX(Hoja2!A:K,MATCH('ALL PRODUCTS'!B999,Hoja2!B:B,0),6)</f>
        <v>#N/A</v>
      </c>
      <c r="K999" s="79" t="e">
        <f>+INDEX(Hoja2!A:K,MATCH('ALL PRODUCTS'!B999,Hoja2!B:B,0),5)</f>
        <v>#N/A</v>
      </c>
      <c r="L999" s="86">
        <v>571780</v>
      </c>
      <c r="M999" s="86">
        <v>259900</v>
      </c>
    </row>
    <row r="1000" spans="1:13">
      <c r="A1000" t="s">
        <v>2695</v>
      </c>
      <c r="B1000" s="68" t="s">
        <v>1169</v>
      </c>
      <c r="C1000" s="68"/>
      <c r="D1000" s="9" t="s">
        <v>1828</v>
      </c>
      <c r="E1000" s="68" t="s">
        <v>1170</v>
      </c>
      <c r="F1000" s="68" t="s">
        <v>16</v>
      </c>
      <c r="G1000" s="6">
        <v>3019900</v>
      </c>
      <c r="H1000" s="6" t="s">
        <v>13</v>
      </c>
      <c r="I1000">
        <v>3019900</v>
      </c>
      <c r="J1000" t="e">
        <f>+INDEX(Hoja2!A:K,MATCH('ALL PRODUCTS'!B1000,Hoja2!B:B,0),6)</f>
        <v>#N/A</v>
      </c>
      <c r="K1000" s="79" t="e">
        <f>+INDEX(Hoja2!A:K,MATCH('ALL PRODUCTS'!B1000,Hoja2!B:B,0),5)</f>
        <v>#N/A</v>
      </c>
      <c r="L1000" s="86">
        <v>5799800</v>
      </c>
      <c r="M1000" s="86">
        <v>2899900</v>
      </c>
    </row>
    <row r="1001" spans="1:13">
      <c r="A1001" t="s">
        <v>2695</v>
      </c>
      <c r="B1001" s="68" t="s">
        <v>1177</v>
      </c>
      <c r="C1001" s="68"/>
      <c r="D1001" s="9" t="s">
        <v>2199</v>
      </c>
      <c r="E1001" s="68" t="s">
        <v>1178</v>
      </c>
      <c r="F1001" s="68" t="s">
        <v>16</v>
      </c>
      <c r="G1001" s="6">
        <v>1639900</v>
      </c>
      <c r="H1001" s="6" t="s">
        <v>13</v>
      </c>
      <c r="I1001">
        <v>1639900</v>
      </c>
      <c r="J1001" t="e">
        <f>+INDEX(Hoja2!A:K,MATCH('ALL PRODUCTS'!B1001,Hoja2!B:B,0),6)</f>
        <v>#N/A</v>
      </c>
      <c r="K1001" s="79" t="e">
        <f>+INDEX(Hoja2!A:K,MATCH('ALL PRODUCTS'!B1001,Hoja2!B:B,0),5)</f>
        <v>#N/A</v>
      </c>
      <c r="L1001" s="86">
        <v>3159800</v>
      </c>
      <c r="M1001" s="86">
        <v>1579900</v>
      </c>
    </row>
    <row r="1002" spans="1:13">
      <c r="A1002" t="s">
        <v>2695</v>
      </c>
      <c r="B1002" s="68" t="s">
        <v>1217</v>
      </c>
      <c r="C1002" s="68"/>
      <c r="D1002" s="9" t="s">
        <v>1707</v>
      </c>
      <c r="E1002" s="68" t="s">
        <v>1218</v>
      </c>
      <c r="F1002" s="68" t="s">
        <v>16</v>
      </c>
      <c r="G1002" s="6">
        <v>339900</v>
      </c>
      <c r="H1002" s="6" t="s">
        <v>13</v>
      </c>
      <c r="I1002">
        <v>269900</v>
      </c>
      <c r="J1002" t="e">
        <f>+INDEX(Hoja2!A:K,MATCH('ALL PRODUCTS'!B1002,Hoja2!B:B,0),6)</f>
        <v>#N/A</v>
      </c>
      <c r="K1002" s="79" t="e">
        <f>+INDEX(Hoja2!A:K,MATCH('ALL PRODUCTS'!B1002,Hoja2!B:B,0),5)</f>
        <v>#N/A</v>
      </c>
      <c r="L1002" s="86">
        <v>571780</v>
      </c>
      <c r="M1002" s="86">
        <v>259900</v>
      </c>
    </row>
    <row r="1003" spans="1:13">
      <c r="A1003" t="s">
        <v>2695</v>
      </c>
      <c r="B1003" s="68" t="s">
        <v>1259</v>
      </c>
      <c r="C1003" s="68"/>
      <c r="D1003" s="9" t="s">
        <v>1686</v>
      </c>
      <c r="E1003" s="68" t="s">
        <v>1260</v>
      </c>
      <c r="F1003" s="68" t="s">
        <v>16</v>
      </c>
      <c r="G1003" s="6">
        <v>1039900</v>
      </c>
      <c r="H1003" s="6" t="s">
        <v>13</v>
      </c>
      <c r="I1003">
        <v>829900</v>
      </c>
      <c r="J1003" t="e">
        <f>+INDEX(Hoja2!A:K,MATCH('ALL PRODUCTS'!B1003,Hoja2!B:B,0),6)</f>
        <v>#N/A</v>
      </c>
      <c r="K1003" s="79" t="e">
        <f>+INDEX(Hoja2!A:K,MATCH('ALL PRODUCTS'!B1003,Hoja2!B:B,0),5)</f>
        <v>#N/A</v>
      </c>
      <c r="L1003" s="86">
        <v>1759780.0000000002</v>
      </c>
      <c r="M1003" s="86">
        <v>799900</v>
      </c>
    </row>
    <row r="1004" spans="1:13">
      <c r="A1004" t="s">
        <v>2695</v>
      </c>
      <c r="B1004" s="68" t="s">
        <v>1263</v>
      </c>
      <c r="C1004" s="68"/>
      <c r="D1004" s="9" t="s">
        <v>1828</v>
      </c>
      <c r="E1004" s="68" t="s">
        <v>1170</v>
      </c>
      <c r="F1004" s="68" t="s">
        <v>16</v>
      </c>
      <c r="G1004" s="6">
        <v>3019900</v>
      </c>
      <c r="H1004" s="6" t="s">
        <v>13</v>
      </c>
      <c r="I1004">
        <v>3019900</v>
      </c>
      <c r="J1004" t="e">
        <f>+INDEX(Hoja2!A:K,MATCH('ALL PRODUCTS'!B1004,Hoja2!B:B,0),6)</f>
        <v>#N/A</v>
      </c>
      <c r="K1004" s="79" t="e">
        <f>+INDEX(Hoja2!A:K,MATCH('ALL PRODUCTS'!B1004,Hoja2!B:B,0),5)</f>
        <v>#N/A</v>
      </c>
      <c r="L1004" s="86">
        <v>5799800</v>
      </c>
      <c r="M1004" s="86">
        <v>2899900</v>
      </c>
    </row>
    <row r="1005" spans="1:13">
      <c r="A1005" t="s">
        <v>2695</v>
      </c>
      <c r="B1005" s="68" t="s">
        <v>1278</v>
      </c>
      <c r="C1005" s="68"/>
      <c r="D1005" s="9" t="s">
        <v>1749</v>
      </c>
      <c r="E1005" s="68" t="s">
        <v>1279</v>
      </c>
      <c r="F1005" s="68" t="s">
        <v>16</v>
      </c>
      <c r="G1005" s="6">
        <v>879900</v>
      </c>
      <c r="H1005" s="6" t="s">
        <v>13</v>
      </c>
      <c r="I1005">
        <v>879900</v>
      </c>
      <c r="J1005" t="e">
        <f>+INDEX(Hoja2!A:K,MATCH('ALL PRODUCTS'!B1005,Hoja2!B:B,0),6)</f>
        <v>#N/A</v>
      </c>
      <c r="K1005" s="79" t="e">
        <f>+INDEX(Hoja2!A:K,MATCH('ALL PRODUCTS'!B1005,Hoja2!B:B,0),5)</f>
        <v>#N/A</v>
      </c>
      <c r="L1005" s="86">
        <v>1869780.0000000002</v>
      </c>
      <c r="M1005" s="86">
        <v>849900</v>
      </c>
    </row>
    <row r="1006" spans="1:13">
      <c r="A1006" t="s">
        <v>2695</v>
      </c>
      <c r="B1006" s="68" t="s">
        <v>8570</v>
      </c>
      <c r="C1006" s="68"/>
      <c r="D1006" s="9" t="s">
        <v>1846</v>
      </c>
      <c r="E1006" s="68" t="s">
        <v>8571</v>
      </c>
      <c r="F1006" s="68" t="s">
        <v>16</v>
      </c>
      <c r="G1006" s="6">
        <v>259900</v>
      </c>
      <c r="H1006" s="6" t="s">
        <v>13</v>
      </c>
      <c r="I1006">
        <v>259900</v>
      </c>
      <c r="J1006" t="e">
        <f>+INDEX(Hoja2!A:K,MATCH('ALL PRODUCTS'!B1006,Hoja2!B:B,0),6)</f>
        <v>#N/A</v>
      </c>
      <c r="K1006" s="79" t="e">
        <f>+INDEX(Hoja2!A:K,MATCH('ALL PRODUCTS'!B1006,Hoja2!B:B,0),5)</f>
        <v>#N/A</v>
      </c>
      <c r="L1006" s="86">
        <v>499800</v>
      </c>
      <c r="M1006" s="86">
        <v>249900</v>
      </c>
    </row>
    <row r="1007" spans="1:13">
      <c r="A1007" t="s">
        <v>2695</v>
      </c>
      <c r="B1007" s="68" t="s">
        <v>8577</v>
      </c>
      <c r="C1007" s="68"/>
      <c r="D1007" s="9"/>
      <c r="E1007" s="68" t="s">
        <v>8578</v>
      </c>
      <c r="F1007" s="68" t="s">
        <v>16</v>
      </c>
      <c r="G1007" s="6">
        <v>255900</v>
      </c>
      <c r="H1007" s="6" t="s">
        <v>13</v>
      </c>
      <c r="I1007" s="6">
        <v>255900</v>
      </c>
      <c r="J1007" t="e">
        <f>+INDEX(Hoja2!A:K,MATCH('ALL PRODUCTS'!B1007,Hoja2!B:B,0),6)</f>
        <v>#N/A</v>
      </c>
      <c r="K1007" s="79" t="e">
        <f>+INDEX(Hoja2!A:K,MATCH('ALL PRODUCTS'!B1007,Hoja2!B:B,0),5)</f>
        <v>#N/A</v>
      </c>
      <c r="L1007" s="86" t="e">
        <v>#N/A</v>
      </c>
      <c r="M1007" s="86" t="e">
        <v>#N/A</v>
      </c>
    </row>
    <row r="1008" spans="1:13">
      <c r="A1008" t="s">
        <v>2695</v>
      </c>
      <c r="B1008" s="68" t="s">
        <v>8579</v>
      </c>
      <c r="C1008" s="68"/>
      <c r="D1008" s="9" t="s">
        <v>2289</v>
      </c>
      <c r="E1008" s="68" t="s">
        <v>1520</v>
      </c>
      <c r="F1008" s="68" t="s">
        <v>16</v>
      </c>
      <c r="G1008" s="6">
        <v>259900</v>
      </c>
      <c r="H1008" s="6" t="s">
        <v>13</v>
      </c>
      <c r="I1008">
        <v>259900</v>
      </c>
      <c r="J1008" t="e">
        <f>+INDEX(Hoja2!A:K,MATCH('ALL PRODUCTS'!B1008,Hoja2!B:B,0),6)</f>
        <v>#N/A</v>
      </c>
      <c r="K1008" s="79" t="e">
        <f>+INDEX(Hoja2!A:K,MATCH('ALL PRODUCTS'!B1008,Hoja2!B:B,0),5)</f>
        <v>#N/A</v>
      </c>
      <c r="L1008" s="86">
        <v>499800</v>
      </c>
      <c r="M1008" s="86">
        <v>249900</v>
      </c>
    </row>
    <row r="1009" spans="1:13">
      <c r="A1009" t="s">
        <v>2695</v>
      </c>
      <c r="B1009" s="68" t="s">
        <v>8580</v>
      </c>
      <c r="C1009" s="68"/>
      <c r="D1009" s="9" t="s">
        <v>2288</v>
      </c>
      <c r="E1009" s="68" t="s">
        <v>8581</v>
      </c>
      <c r="F1009" s="68" t="s">
        <v>16</v>
      </c>
      <c r="G1009" s="6">
        <v>279900</v>
      </c>
      <c r="H1009" s="6" t="s">
        <v>13</v>
      </c>
      <c r="I1009">
        <v>279900</v>
      </c>
      <c r="J1009" t="e">
        <f>+INDEX(Hoja2!A:K,MATCH('ALL PRODUCTS'!B1009,Hoja2!B:B,0),6)</f>
        <v>#N/A</v>
      </c>
      <c r="K1009" s="79" t="e">
        <f>+INDEX(Hoja2!A:K,MATCH('ALL PRODUCTS'!B1009,Hoja2!B:B,0),5)</f>
        <v>#N/A</v>
      </c>
      <c r="L1009" s="86">
        <v>539800</v>
      </c>
      <c r="M1009" s="86">
        <v>269900</v>
      </c>
    </row>
    <row r="1010" spans="1:13">
      <c r="A1010" t="s">
        <v>2695</v>
      </c>
      <c r="B1010" s="68" t="s">
        <v>14628</v>
      </c>
      <c r="C1010" s="68"/>
      <c r="D1010" s="9" t="s">
        <v>2033</v>
      </c>
      <c r="E1010" s="68" t="s">
        <v>14629</v>
      </c>
      <c r="F1010" s="68" t="s">
        <v>16</v>
      </c>
      <c r="G1010" s="6">
        <v>1029900</v>
      </c>
      <c r="H1010" s="6" t="s">
        <v>13</v>
      </c>
      <c r="I1010" s="6">
        <v>1029900</v>
      </c>
      <c r="J1010" t="e">
        <f>+INDEX(Hoja2!A:K,MATCH('ALL PRODUCTS'!B1010,Hoja2!B:B,0),6)</f>
        <v>#N/A</v>
      </c>
      <c r="K1010" s="79" t="e">
        <f>+INDEX(Hoja2!A:K,MATCH('ALL PRODUCTS'!B1010,Hoja2!B:B,0),5)</f>
        <v>#N/A</v>
      </c>
      <c r="L1010" s="86" t="e">
        <v>#N/A</v>
      </c>
      <c r="M1010" s="86" t="e">
        <v>#N/A</v>
      </c>
    </row>
    <row r="1011" spans="1:13">
      <c r="A1011" t="s">
        <v>2695</v>
      </c>
      <c r="B1011" s="68" t="s">
        <v>14630</v>
      </c>
      <c r="C1011" s="68"/>
      <c r="D1011" s="9" t="s">
        <v>2037</v>
      </c>
      <c r="E1011" s="68" t="s">
        <v>14631</v>
      </c>
      <c r="F1011" s="68" t="s">
        <v>16</v>
      </c>
      <c r="G1011" s="6">
        <v>920000</v>
      </c>
      <c r="H1011" s="6" t="s">
        <v>13</v>
      </c>
      <c r="I1011" s="6">
        <v>920000</v>
      </c>
      <c r="J1011" t="e">
        <f>+INDEX(Hoja2!A:K,MATCH('ALL PRODUCTS'!B1011,Hoja2!B:B,0),6)</f>
        <v>#N/A</v>
      </c>
      <c r="K1011" s="79" t="e">
        <f>+INDEX(Hoja2!A:K,MATCH('ALL PRODUCTS'!B1011,Hoja2!B:B,0),5)</f>
        <v>#N/A</v>
      </c>
      <c r="L1011" s="86" t="e">
        <v>#N/A</v>
      </c>
      <c r="M1011" s="86" t="e">
        <v>#N/A</v>
      </c>
    </row>
    <row r="1012" spans="1:13">
      <c r="A1012" t="s">
        <v>2695</v>
      </c>
      <c r="B1012" s="68" t="s">
        <v>14632</v>
      </c>
      <c r="C1012" s="68"/>
      <c r="D1012" s="9" t="s">
        <v>2014</v>
      </c>
      <c r="E1012" s="68" t="s">
        <v>14633</v>
      </c>
      <c r="F1012" s="68" t="s">
        <v>16</v>
      </c>
      <c r="G1012" s="6">
        <v>2099900</v>
      </c>
      <c r="H1012" s="6" t="s">
        <v>13</v>
      </c>
      <c r="I1012">
        <v>2079900</v>
      </c>
      <c r="J1012" t="e">
        <f>+INDEX(Hoja2!A:K,MATCH('ALL PRODUCTS'!B1012,Hoja2!B:B,0),6)</f>
        <v>#N/A</v>
      </c>
      <c r="K1012" s="79" t="e">
        <f>+INDEX(Hoja2!A:K,MATCH('ALL PRODUCTS'!B1012,Hoja2!B:B,0),5)</f>
        <v>#N/A</v>
      </c>
      <c r="L1012" s="86">
        <v>3999800</v>
      </c>
      <c r="M1012" s="86">
        <v>1999900</v>
      </c>
    </row>
    <row r="1013" spans="1:13">
      <c r="A1013" t="s">
        <v>2695</v>
      </c>
      <c r="B1013" s="68" t="s">
        <v>1282</v>
      </c>
      <c r="C1013" s="68" t="s">
        <v>1283</v>
      </c>
      <c r="D1013" s="9" t="s">
        <v>2233</v>
      </c>
      <c r="E1013" s="9" t="s">
        <v>1284</v>
      </c>
      <c r="F1013" s="68" t="s">
        <v>1285</v>
      </c>
      <c r="G1013" s="6">
        <v>349900</v>
      </c>
      <c r="H1013" s="6" t="s">
        <v>13</v>
      </c>
      <c r="I1013" s="6">
        <v>349900</v>
      </c>
      <c r="J1013" t="e">
        <f>+INDEX(Hoja2!A:K,MATCH('ALL PRODUCTS'!B1013,Hoja2!B:B,0),6)</f>
        <v>#N/A</v>
      </c>
      <c r="K1013" s="79" t="e">
        <f>+INDEX(Hoja2!A:K,MATCH('ALL PRODUCTS'!B1013,Hoja2!B:B,0),5)</f>
        <v>#N/A</v>
      </c>
      <c r="L1013" s="86">
        <v>0</v>
      </c>
      <c r="M1013" s="86">
        <v>0</v>
      </c>
    </row>
    <row r="1014" spans="1:13">
      <c r="A1014" t="s">
        <v>2695</v>
      </c>
      <c r="B1014" s="68" t="s">
        <v>1289</v>
      </c>
      <c r="C1014" s="68" t="s">
        <v>1290</v>
      </c>
      <c r="D1014" s="9" t="s">
        <v>2234</v>
      </c>
      <c r="E1014" s="9" t="s">
        <v>1291</v>
      </c>
      <c r="F1014" s="68" t="s">
        <v>744</v>
      </c>
      <c r="G1014" s="6">
        <v>294900</v>
      </c>
      <c r="H1014" s="6" t="s">
        <v>13</v>
      </c>
      <c r="I1014" s="6">
        <v>294900</v>
      </c>
      <c r="J1014" t="e">
        <f>+INDEX(Hoja2!A:K,MATCH('ALL PRODUCTS'!B1014,Hoja2!B:B,0),6)</f>
        <v>#N/A</v>
      </c>
      <c r="K1014" s="79" t="e">
        <f>+INDEX(Hoja2!A:K,MATCH('ALL PRODUCTS'!B1014,Hoja2!B:B,0),5)</f>
        <v>#N/A</v>
      </c>
      <c r="L1014" s="86" t="e">
        <v>#N/A</v>
      </c>
      <c r="M1014" s="86" t="e">
        <v>#N/A</v>
      </c>
    </row>
    <row r="1015" spans="1:13">
      <c r="A1015" t="s">
        <v>2695</v>
      </c>
      <c r="B1015" s="68" t="s">
        <v>1295</v>
      </c>
      <c r="C1015" s="68" t="s">
        <v>1296</v>
      </c>
      <c r="D1015" s="9" t="s">
        <v>2235</v>
      </c>
      <c r="E1015" s="9" t="s">
        <v>1297</v>
      </c>
      <c r="F1015" s="68" t="s">
        <v>12</v>
      </c>
      <c r="G1015" s="6">
        <v>402000</v>
      </c>
      <c r="H1015" s="6" t="s">
        <v>13</v>
      </c>
      <c r="I1015" s="6">
        <v>402000</v>
      </c>
      <c r="J1015" t="e">
        <f>+INDEX(Hoja2!A:K,MATCH('ALL PRODUCTS'!B1015,Hoja2!B:B,0),6)</f>
        <v>#N/A</v>
      </c>
      <c r="K1015" s="79" t="e">
        <f>+INDEX(Hoja2!A:K,MATCH('ALL PRODUCTS'!B1015,Hoja2!B:B,0),5)</f>
        <v>#N/A</v>
      </c>
      <c r="L1015" s="86" t="e">
        <v>#N/A</v>
      </c>
      <c r="M1015" s="86" t="e">
        <v>#N/A</v>
      </c>
    </row>
    <row r="1016" spans="1:13">
      <c r="A1016" t="s">
        <v>2695</v>
      </c>
      <c r="B1016" s="68" t="s">
        <v>1298</v>
      </c>
      <c r="C1016" s="68" t="s">
        <v>1299</v>
      </c>
      <c r="D1016" s="9" t="s">
        <v>2236</v>
      </c>
      <c r="E1016" s="9" t="s">
        <v>1297</v>
      </c>
      <c r="F1016" s="68" t="s">
        <v>48</v>
      </c>
      <c r="G1016" s="6">
        <v>391800</v>
      </c>
      <c r="H1016" s="6" t="s">
        <v>13</v>
      </c>
      <c r="I1016" s="6">
        <v>391800</v>
      </c>
      <c r="J1016" t="e">
        <f>+INDEX(Hoja2!A:K,MATCH('ALL PRODUCTS'!B1016,Hoja2!B:B,0),6)</f>
        <v>#N/A</v>
      </c>
      <c r="K1016" s="79" t="e">
        <f>+INDEX(Hoja2!A:K,MATCH('ALL PRODUCTS'!B1016,Hoja2!B:B,0),5)</f>
        <v>#N/A</v>
      </c>
      <c r="L1016" s="86" t="e">
        <v>#N/A</v>
      </c>
      <c r="M1016" s="86" t="e">
        <v>#N/A</v>
      </c>
    </row>
    <row r="1017" spans="1:13">
      <c r="A1017" t="s">
        <v>2695</v>
      </c>
      <c r="B1017" s="68" t="s">
        <v>1332</v>
      </c>
      <c r="C1017" s="68" t="s">
        <v>1333</v>
      </c>
      <c r="D1017" s="9" t="s">
        <v>8122</v>
      </c>
      <c r="E1017" s="9" t="s">
        <v>1334</v>
      </c>
      <c r="F1017" s="68" t="s">
        <v>58</v>
      </c>
      <c r="G1017" s="6">
        <v>3349900</v>
      </c>
      <c r="H1017" s="6" t="s">
        <v>13</v>
      </c>
      <c r="I1017">
        <v>3559900</v>
      </c>
      <c r="J1017" t="e">
        <f>+INDEX(Hoja2!A:K,MATCH('ALL PRODUCTS'!B1017,Hoja2!B:B,0),6)</f>
        <v>#N/A</v>
      </c>
      <c r="K1017" s="79" t="e">
        <f>+INDEX(Hoja2!A:K,MATCH('ALL PRODUCTS'!B1017,Hoja2!B:B,0),5)</f>
        <v>#N/A</v>
      </c>
      <c r="L1017" s="86">
        <v>7523780.0000000009</v>
      </c>
      <c r="M1017" s="86">
        <v>3419900</v>
      </c>
    </row>
    <row r="1018" spans="1:13">
      <c r="A1018" t="s">
        <v>2695</v>
      </c>
      <c r="B1018" s="68" t="s">
        <v>1335</v>
      </c>
      <c r="C1018" s="68" t="s">
        <v>1336</v>
      </c>
      <c r="D1018" s="9" t="s">
        <v>2239</v>
      </c>
      <c r="E1018" s="9" t="s">
        <v>1337</v>
      </c>
      <c r="F1018" s="68" t="s">
        <v>12</v>
      </c>
      <c r="G1018" s="6">
        <v>793600</v>
      </c>
      <c r="H1018" s="6" t="s">
        <v>13</v>
      </c>
      <c r="I1018" s="6">
        <v>793600</v>
      </c>
      <c r="J1018" t="e">
        <f>+INDEX(Hoja2!A:K,MATCH('ALL PRODUCTS'!B1018,Hoja2!B:B,0),6)</f>
        <v>#N/A</v>
      </c>
      <c r="K1018" s="79" t="e">
        <f>+INDEX(Hoja2!A:K,MATCH('ALL PRODUCTS'!B1018,Hoja2!B:B,0),5)</f>
        <v>#N/A</v>
      </c>
      <c r="L1018" s="86" t="e">
        <v>#N/A</v>
      </c>
      <c r="M1018" s="86" t="e">
        <v>#N/A</v>
      </c>
    </row>
    <row r="1019" spans="1:13">
      <c r="A1019" t="s">
        <v>2695</v>
      </c>
      <c r="B1019" s="68" t="s">
        <v>1348</v>
      </c>
      <c r="C1019" s="68" t="s">
        <v>1349</v>
      </c>
      <c r="D1019" s="9" t="s">
        <v>2241</v>
      </c>
      <c r="E1019" s="9" t="s">
        <v>1350</v>
      </c>
      <c r="F1019" s="68" t="s">
        <v>58</v>
      </c>
      <c r="G1019" s="6">
        <v>849900</v>
      </c>
      <c r="H1019" s="6" t="s">
        <v>13</v>
      </c>
      <c r="I1019" s="6">
        <v>849900</v>
      </c>
      <c r="J1019" t="e">
        <f>+INDEX(Hoja2!A:K,MATCH('ALL PRODUCTS'!B1019,Hoja2!B:B,0),6)</f>
        <v>#N/A</v>
      </c>
      <c r="K1019" s="79" t="e">
        <f>+INDEX(Hoja2!A:K,MATCH('ALL PRODUCTS'!B1019,Hoja2!B:B,0),5)</f>
        <v>#N/A</v>
      </c>
      <c r="L1019" s="86" t="e">
        <v>#N/A</v>
      </c>
      <c r="M1019" s="86" t="e">
        <v>#N/A</v>
      </c>
    </row>
    <row r="1020" spans="1:13">
      <c r="A1020" t="s">
        <v>2695</v>
      </c>
      <c r="B1020" s="68" t="s">
        <v>1353</v>
      </c>
      <c r="C1020" s="68" t="s">
        <v>1354</v>
      </c>
      <c r="D1020" s="9" t="s">
        <v>1808</v>
      </c>
      <c r="E1020" s="9" t="s">
        <v>377</v>
      </c>
      <c r="F1020" s="68" t="s">
        <v>58</v>
      </c>
      <c r="G1020" s="6">
        <v>856492</v>
      </c>
      <c r="H1020" s="6" t="s">
        <v>13</v>
      </c>
      <c r="I1020" s="6">
        <v>856492</v>
      </c>
      <c r="J1020" t="e">
        <f>+INDEX(Hoja2!A:K,MATCH('ALL PRODUCTS'!B1020,Hoja2!B:B,0),6)</f>
        <v>#N/A</v>
      </c>
      <c r="K1020" s="79" t="e">
        <f>+INDEX(Hoja2!A:K,MATCH('ALL PRODUCTS'!B1020,Hoja2!B:B,0),5)</f>
        <v>#N/A</v>
      </c>
      <c r="L1020" s="86">
        <v>1891780.0000000002</v>
      </c>
      <c r="M1020" s="86">
        <v>859900</v>
      </c>
    </row>
    <row r="1021" spans="1:13">
      <c r="A1021" t="s">
        <v>2695</v>
      </c>
      <c r="B1021" s="68" t="s">
        <v>1355</v>
      </c>
      <c r="C1021" s="68" t="s">
        <v>1356</v>
      </c>
      <c r="D1021" s="9" t="s">
        <v>2242</v>
      </c>
      <c r="E1021" s="9" t="s">
        <v>1357</v>
      </c>
      <c r="F1021" s="68" t="s">
        <v>58</v>
      </c>
      <c r="G1021" s="6">
        <v>1899900</v>
      </c>
      <c r="H1021" s="6" t="s">
        <v>13</v>
      </c>
      <c r="I1021" s="6">
        <v>1899900</v>
      </c>
      <c r="J1021" t="e">
        <f>+INDEX(Hoja2!A:K,MATCH('ALL PRODUCTS'!B1021,Hoja2!B:B,0),6)</f>
        <v>#N/A</v>
      </c>
      <c r="K1021" s="79" t="e">
        <f>+INDEX(Hoja2!A:K,MATCH('ALL PRODUCTS'!B1021,Hoja2!B:B,0),5)</f>
        <v>#N/A</v>
      </c>
      <c r="L1021" s="86" t="e">
        <v>#N/A</v>
      </c>
      <c r="M1021" s="86" t="e">
        <v>#N/A</v>
      </c>
    </row>
    <row r="1022" spans="1:13">
      <c r="A1022" t="s">
        <v>2695</v>
      </c>
      <c r="B1022" s="68" t="s">
        <v>2514</v>
      </c>
      <c r="C1022" s="68" t="s">
        <v>2515</v>
      </c>
      <c r="D1022" s="9" t="s">
        <v>2516</v>
      </c>
      <c r="E1022" s="9" t="s">
        <v>2517</v>
      </c>
      <c r="F1022" s="68" t="s">
        <v>58</v>
      </c>
      <c r="G1022" s="6">
        <v>859990</v>
      </c>
      <c r="H1022" s="6" t="s">
        <v>13</v>
      </c>
      <c r="I1022" s="6">
        <v>859990</v>
      </c>
      <c r="J1022" t="e">
        <f>+INDEX(Hoja2!A:K,MATCH('ALL PRODUCTS'!B1022,Hoja2!B:B,0),6)</f>
        <v>#N/A</v>
      </c>
      <c r="K1022" s="79" t="e">
        <f>+INDEX(Hoja2!A:K,MATCH('ALL PRODUCTS'!B1022,Hoja2!B:B,0),5)</f>
        <v>#N/A</v>
      </c>
      <c r="L1022" s="86" t="e">
        <v>#N/A</v>
      </c>
      <c r="M1022" s="86" t="e">
        <v>#N/A</v>
      </c>
    </row>
    <row r="1023" spans="1:13">
      <c r="A1023" t="s">
        <v>2695</v>
      </c>
      <c r="B1023" s="68" t="s">
        <v>1358</v>
      </c>
      <c r="C1023" s="68"/>
      <c r="D1023" s="9" t="s">
        <v>2243</v>
      </c>
      <c r="E1023" s="9" t="s">
        <v>1359</v>
      </c>
      <c r="F1023" s="68" t="s">
        <v>16</v>
      </c>
      <c r="G1023" s="6">
        <v>89900</v>
      </c>
      <c r="H1023" s="6" t="s">
        <v>13</v>
      </c>
      <c r="I1023" s="6">
        <v>89900</v>
      </c>
      <c r="J1023" t="e">
        <f>+INDEX(Hoja2!A:K,MATCH('ALL PRODUCTS'!B1023,Hoja2!B:B,0),6)</f>
        <v>#N/A</v>
      </c>
      <c r="K1023" s="79" t="e">
        <f>+INDEX(Hoja2!A:K,MATCH('ALL PRODUCTS'!B1023,Hoja2!B:B,0),5)</f>
        <v>#N/A</v>
      </c>
      <c r="L1023" s="86" t="e">
        <v>#N/A</v>
      </c>
      <c r="M1023" s="86" t="e">
        <v>#N/A</v>
      </c>
    </row>
    <row r="1024" spans="1:13">
      <c r="A1024" t="s">
        <v>2695</v>
      </c>
      <c r="B1024" s="68" t="s">
        <v>2523</v>
      </c>
      <c r="C1024" s="68" t="s">
        <v>2524</v>
      </c>
      <c r="D1024" s="9" t="s">
        <v>2525</v>
      </c>
      <c r="E1024" s="9" t="s">
        <v>2526</v>
      </c>
      <c r="F1024" s="68" t="s">
        <v>12</v>
      </c>
      <c r="G1024" s="6">
        <v>519900</v>
      </c>
      <c r="H1024" s="6" t="s">
        <v>13</v>
      </c>
      <c r="I1024" s="6">
        <v>519900</v>
      </c>
      <c r="J1024" t="e">
        <f>+INDEX(Hoja2!A:K,MATCH('ALL PRODUCTS'!B1024,Hoja2!B:B,0),6)</f>
        <v>#N/A</v>
      </c>
      <c r="K1024" s="79" t="e">
        <f>+INDEX(Hoja2!A:K,MATCH('ALL PRODUCTS'!B1024,Hoja2!B:B,0),5)</f>
        <v>#N/A</v>
      </c>
      <c r="L1024" s="86" t="e">
        <v>#N/A</v>
      </c>
      <c r="M1024" s="86" t="e">
        <v>#N/A</v>
      </c>
    </row>
    <row r="1025" spans="1:13">
      <c r="A1025" t="s">
        <v>2695</v>
      </c>
      <c r="B1025" s="68" t="s">
        <v>1363</v>
      </c>
      <c r="C1025" s="68" t="s">
        <v>1364</v>
      </c>
      <c r="D1025" s="9" t="s">
        <v>2244</v>
      </c>
      <c r="E1025" s="9" t="s">
        <v>1365</v>
      </c>
      <c r="F1025" s="68" t="s">
        <v>12</v>
      </c>
      <c r="G1025" s="6">
        <v>999900</v>
      </c>
      <c r="H1025" s="6" t="s">
        <v>13</v>
      </c>
      <c r="I1025" s="6">
        <v>999900</v>
      </c>
      <c r="J1025" t="e">
        <f>+INDEX(Hoja2!A:K,MATCH('ALL PRODUCTS'!B1025,Hoja2!B:B,0),6)</f>
        <v>#N/A</v>
      </c>
      <c r="K1025" s="79" t="e">
        <f>+INDEX(Hoja2!A:K,MATCH('ALL PRODUCTS'!B1025,Hoja2!B:B,0),5)</f>
        <v>#N/A</v>
      </c>
      <c r="L1025" s="86">
        <v>2111780</v>
      </c>
      <c r="M1025" s="86">
        <v>959900</v>
      </c>
    </row>
    <row r="1026" spans="1:13">
      <c r="A1026" t="s">
        <v>2695</v>
      </c>
      <c r="B1026" s="68" t="s">
        <v>1366</v>
      </c>
      <c r="C1026" s="68" t="s">
        <v>1367</v>
      </c>
      <c r="D1026" s="9" t="s">
        <v>2245</v>
      </c>
      <c r="E1026" s="9" t="s">
        <v>1368</v>
      </c>
      <c r="F1026" s="68" t="s">
        <v>12</v>
      </c>
      <c r="G1026" s="6">
        <v>999900</v>
      </c>
      <c r="H1026" s="6" t="s">
        <v>13</v>
      </c>
      <c r="I1026" s="6">
        <v>999900</v>
      </c>
      <c r="J1026" t="e">
        <f>+INDEX(Hoja2!A:K,MATCH('ALL PRODUCTS'!B1026,Hoja2!B:B,0),6)</f>
        <v>#N/A</v>
      </c>
      <c r="K1026" s="79" t="e">
        <f>+INDEX(Hoja2!A:K,MATCH('ALL PRODUCTS'!B1026,Hoja2!B:B,0),5)</f>
        <v>#N/A</v>
      </c>
      <c r="L1026" s="86">
        <v>2111780</v>
      </c>
      <c r="M1026" s="86">
        <v>959900</v>
      </c>
    </row>
    <row r="1027" spans="1:13">
      <c r="A1027" t="s">
        <v>2695</v>
      </c>
      <c r="B1027" s="68" t="s">
        <v>2672</v>
      </c>
      <c r="C1027" s="68" t="s">
        <v>2673</v>
      </c>
      <c r="D1027" s="9" t="s">
        <v>2674</v>
      </c>
      <c r="E1027" s="9" t="s">
        <v>2675</v>
      </c>
      <c r="F1027" s="68" t="s">
        <v>12</v>
      </c>
      <c r="G1027" s="6">
        <v>909900</v>
      </c>
      <c r="H1027" s="6" t="s">
        <v>13</v>
      </c>
      <c r="I1027">
        <v>909900</v>
      </c>
      <c r="J1027" t="e">
        <f>+INDEX(Hoja2!A:K,MATCH('ALL PRODUCTS'!B1027,Hoja2!B:B,0),6)</f>
        <v>#N/A</v>
      </c>
      <c r="K1027" s="79" t="e">
        <f>+INDEX(Hoja2!A:K,MATCH('ALL PRODUCTS'!B1027,Hoja2!B:B,0),5)</f>
        <v>#N/A</v>
      </c>
      <c r="L1027" s="86">
        <v>1935780.0000000002</v>
      </c>
      <c r="M1027" s="86">
        <v>879900</v>
      </c>
    </row>
    <row r="1028" spans="1:13">
      <c r="A1028" t="s">
        <v>2695</v>
      </c>
      <c r="B1028" s="68" t="s">
        <v>1378</v>
      </c>
      <c r="C1028" s="68" t="s">
        <v>1379</v>
      </c>
      <c r="D1028" s="9" t="s">
        <v>2248</v>
      </c>
      <c r="E1028" s="9" t="s">
        <v>1380</v>
      </c>
      <c r="F1028" s="68" t="s">
        <v>778</v>
      </c>
      <c r="G1028" s="6">
        <v>969900</v>
      </c>
      <c r="H1028" s="6" t="s">
        <v>13</v>
      </c>
      <c r="I1028" s="6">
        <v>969900</v>
      </c>
      <c r="J1028" t="e">
        <f>+INDEX(Hoja2!A:K,MATCH('ALL PRODUCTS'!B1028,Hoja2!B:B,0),6)</f>
        <v>#N/A</v>
      </c>
      <c r="K1028" s="79" t="e">
        <f>+INDEX(Hoja2!A:K,MATCH('ALL PRODUCTS'!B1028,Hoja2!B:B,0),5)</f>
        <v>#N/A</v>
      </c>
      <c r="L1028" s="86">
        <v>2067780.0000000002</v>
      </c>
      <c r="M1028" s="86">
        <v>939900</v>
      </c>
    </row>
    <row r="1029" spans="1:13">
      <c r="A1029" t="s">
        <v>2695</v>
      </c>
      <c r="B1029" s="68" t="s">
        <v>1381</v>
      </c>
      <c r="C1029" s="68" t="s">
        <v>1382</v>
      </c>
      <c r="D1029" s="9" t="s">
        <v>2249</v>
      </c>
      <c r="E1029" s="9" t="s">
        <v>1383</v>
      </c>
      <c r="F1029" s="68" t="s">
        <v>162</v>
      </c>
      <c r="G1029" s="6">
        <v>929900</v>
      </c>
      <c r="H1029" s="6" t="s">
        <v>13</v>
      </c>
      <c r="I1029">
        <v>929900</v>
      </c>
      <c r="J1029" t="e">
        <f>+INDEX(Hoja2!A:K,MATCH('ALL PRODUCTS'!B1029,Hoja2!B:B,0),6)</f>
        <v>#N/A</v>
      </c>
      <c r="K1029" s="79" t="e">
        <f>+INDEX(Hoja2!A:K,MATCH('ALL PRODUCTS'!B1029,Hoja2!B:B,0),5)</f>
        <v>#N/A</v>
      </c>
      <c r="L1029" s="86">
        <v>1979780.0000000002</v>
      </c>
      <c r="M1029" s="86">
        <v>899900</v>
      </c>
    </row>
    <row r="1030" spans="1:13">
      <c r="A1030" t="s">
        <v>2695</v>
      </c>
      <c r="B1030" s="68" t="s">
        <v>2535</v>
      </c>
      <c r="C1030" s="68" t="s">
        <v>2536</v>
      </c>
      <c r="D1030" s="9" t="s">
        <v>2537</v>
      </c>
      <c r="E1030" s="9" t="s">
        <v>2538</v>
      </c>
      <c r="F1030" s="68" t="s">
        <v>824</v>
      </c>
      <c r="G1030" s="6">
        <v>929900</v>
      </c>
      <c r="H1030" s="6" t="s">
        <v>13</v>
      </c>
      <c r="I1030">
        <v>929900</v>
      </c>
      <c r="J1030" t="e">
        <f>+INDEX(Hoja2!A:K,MATCH('ALL PRODUCTS'!B1030,Hoja2!B:B,0),6)</f>
        <v>#N/A</v>
      </c>
      <c r="K1030" s="79" t="e">
        <f>+INDEX(Hoja2!A:K,MATCH('ALL PRODUCTS'!B1030,Hoja2!B:B,0),5)</f>
        <v>#N/A</v>
      </c>
      <c r="L1030" s="86">
        <v>1979780.0000000002</v>
      </c>
      <c r="M1030" s="86">
        <v>899900</v>
      </c>
    </row>
    <row r="1031" spans="1:13">
      <c r="A1031" t="s">
        <v>2695</v>
      </c>
      <c r="B1031" s="68" t="s">
        <v>1387</v>
      </c>
      <c r="C1031" s="68"/>
      <c r="D1031" s="68" t="s">
        <v>6</v>
      </c>
      <c r="E1031" s="9" t="s">
        <v>1388</v>
      </c>
      <c r="F1031" s="68" t="s">
        <v>16</v>
      </c>
      <c r="G1031" s="6">
        <v>1599900</v>
      </c>
      <c r="H1031" s="6" t="s">
        <v>13</v>
      </c>
      <c r="I1031" s="6">
        <v>1599900</v>
      </c>
      <c r="J1031" t="e">
        <f>+INDEX(Hoja2!A:K,MATCH('ALL PRODUCTS'!B1031,Hoja2!B:B,0),6)</f>
        <v>#N/A</v>
      </c>
      <c r="K1031" s="79" t="e">
        <f>+INDEX(Hoja2!A:K,MATCH('ALL PRODUCTS'!B1031,Hoja2!B:B,0),5)</f>
        <v>#N/A</v>
      </c>
      <c r="L1031" s="86" t="e">
        <v>#N/A</v>
      </c>
      <c r="M1031" s="86" t="e">
        <v>#N/A</v>
      </c>
    </row>
    <row r="1032" spans="1:13">
      <c r="A1032" t="s">
        <v>2695</v>
      </c>
      <c r="B1032" s="68" t="s">
        <v>1387</v>
      </c>
      <c r="C1032" s="68" t="s">
        <v>1389</v>
      </c>
      <c r="D1032" s="9" t="s">
        <v>2250</v>
      </c>
      <c r="E1032" s="69" t="str">
        <f>"     "&amp;E1031</f>
        <v xml:space="preserve">     Silla Gamer Dxracer Fserie Formula P132</v>
      </c>
      <c r="F1032" s="68" t="s">
        <v>38</v>
      </c>
      <c r="G1032" s="70">
        <f>G1031</f>
        <v>1599900</v>
      </c>
      <c r="H1032" s="70" t="str">
        <f>H1031&amp;"     "</f>
        <v xml:space="preserve">$     </v>
      </c>
      <c r="J1032" t="e">
        <f>+INDEX(Hoja2!A:K,MATCH('ALL PRODUCTS'!B1032,Hoja2!B:B,0),6)</f>
        <v>#N/A</v>
      </c>
      <c r="K1032" s="79" t="e">
        <f>+INDEX(Hoja2!A:K,MATCH('ALL PRODUCTS'!B1032,Hoja2!B:B,0),5)</f>
        <v>#N/A</v>
      </c>
      <c r="L1032" s="86" t="e">
        <v>#N/A</v>
      </c>
      <c r="M1032" s="86" t="e">
        <v>#N/A</v>
      </c>
    </row>
    <row r="1033" spans="1:13">
      <c r="A1033" t="s">
        <v>2695</v>
      </c>
      <c r="B1033" s="68" t="s">
        <v>1387</v>
      </c>
      <c r="C1033" s="68" t="s">
        <v>1390</v>
      </c>
      <c r="D1033" s="9" t="s">
        <v>2251</v>
      </c>
      <c r="E1033" s="69" t="str">
        <f>"     "&amp;E1031</f>
        <v xml:space="preserve">     Silla Gamer Dxracer Fserie Formula P132</v>
      </c>
      <c r="F1033" s="68" t="s">
        <v>34</v>
      </c>
      <c r="G1033" s="70">
        <f>G1031</f>
        <v>1599900</v>
      </c>
      <c r="H1033" s="70" t="str">
        <f>H1031&amp;"     "</f>
        <v xml:space="preserve">$     </v>
      </c>
      <c r="J1033" t="e">
        <f>+INDEX(Hoja2!A:K,MATCH('ALL PRODUCTS'!B1033,Hoja2!B:B,0),6)</f>
        <v>#N/A</v>
      </c>
      <c r="K1033" s="79" t="e">
        <f>+INDEX(Hoja2!A:K,MATCH('ALL PRODUCTS'!B1033,Hoja2!B:B,0),5)</f>
        <v>#N/A</v>
      </c>
      <c r="L1033" s="86" t="e">
        <v>#N/A</v>
      </c>
      <c r="M1033" s="86" t="e">
        <v>#N/A</v>
      </c>
    </row>
    <row r="1034" spans="1:13">
      <c r="A1034" t="s">
        <v>2695</v>
      </c>
      <c r="B1034" s="68" t="s">
        <v>1387</v>
      </c>
      <c r="C1034" s="68" t="s">
        <v>1391</v>
      </c>
      <c r="D1034" s="9" t="s">
        <v>2252</v>
      </c>
      <c r="E1034" s="69" t="str">
        <f>"     "&amp;E1031</f>
        <v xml:space="preserve">     Silla Gamer Dxracer Fserie Formula P132</v>
      </c>
      <c r="F1034" s="68" t="s">
        <v>36</v>
      </c>
      <c r="G1034" s="70">
        <f>G1031</f>
        <v>1599900</v>
      </c>
      <c r="H1034" s="70" t="str">
        <f>H1031&amp;"     "</f>
        <v xml:space="preserve">$     </v>
      </c>
      <c r="J1034" t="e">
        <f>+INDEX(Hoja2!A:K,MATCH('ALL PRODUCTS'!B1034,Hoja2!B:B,0),6)</f>
        <v>#N/A</v>
      </c>
      <c r="K1034" s="79" t="e">
        <f>+INDEX(Hoja2!A:K,MATCH('ALL PRODUCTS'!B1034,Hoja2!B:B,0),5)</f>
        <v>#N/A</v>
      </c>
      <c r="L1034" s="86" t="e">
        <v>#N/A</v>
      </c>
      <c r="M1034" s="86" t="e">
        <v>#N/A</v>
      </c>
    </row>
    <row r="1035" spans="1:13">
      <c r="A1035" t="s">
        <v>2695</v>
      </c>
      <c r="B1035" s="68" t="s">
        <v>1387</v>
      </c>
      <c r="C1035" s="68" t="s">
        <v>1392</v>
      </c>
      <c r="D1035" s="9" t="s">
        <v>2253</v>
      </c>
      <c r="E1035" s="69" t="str">
        <f>"     "&amp;E1031</f>
        <v xml:space="preserve">     Silla Gamer Dxracer Fserie Formula P132</v>
      </c>
      <c r="F1035" s="68" t="s">
        <v>12</v>
      </c>
      <c r="G1035" s="70">
        <f>G1031</f>
        <v>1599900</v>
      </c>
      <c r="H1035" s="70" t="str">
        <f>H1031&amp;"     "</f>
        <v xml:space="preserve">$     </v>
      </c>
      <c r="J1035" t="e">
        <f>+INDEX(Hoja2!A:K,MATCH('ALL PRODUCTS'!B1035,Hoja2!B:B,0),6)</f>
        <v>#N/A</v>
      </c>
      <c r="K1035" s="79" t="e">
        <f>+INDEX(Hoja2!A:K,MATCH('ALL PRODUCTS'!B1035,Hoja2!B:B,0),5)</f>
        <v>#N/A</v>
      </c>
      <c r="L1035" s="86" t="e">
        <v>#N/A</v>
      </c>
      <c r="M1035" s="86" t="e">
        <v>#N/A</v>
      </c>
    </row>
    <row r="1036" spans="1:13">
      <c r="A1036" t="s">
        <v>2695</v>
      </c>
      <c r="B1036" s="68" t="s">
        <v>2547</v>
      </c>
      <c r="C1036" s="68" t="s">
        <v>2548</v>
      </c>
      <c r="D1036" s="9" t="s">
        <v>2549</v>
      </c>
      <c r="E1036" s="9" t="s">
        <v>2550</v>
      </c>
      <c r="F1036" s="68" t="s">
        <v>1480</v>
      </c>
      <c r="G1036" s="6">
        <v>499900</v>
      </c>
      <c r="H1036" s="6" t="s">
        <v>13</v>
      </c>
      <c r="I1036">
        <v>499900</v>
      </c>
      <c r="J1036" t="e">
        <f>+INDEX(Hoja2!A:K,MATCH('ALL PRODUCTS'!B1036,Hoja2!B:B,0),6)</f>
        <v>#N/A</v>
      </c>
      <c r="K1036" s="79" t="e">
        <f>+INDEX(Hoja2!A:K,MATCH('ALL PRODUCTS'!B1036,Hoja2!B:B,0),5)</f>
        <v>#N/A</v>
      </c>
      <c r="L1036" s="86">
        <v>1055780</v>
      </c>
      <c r="M1036" s="86">
        <v>479900</v>
      </c>
    </row>
    <row r="1037" spans="1:13">
      <c r="A1037" t="s">
        <v>2695</v>
      </c>
      <c r="B1037" s="68" t="s">
        <v>2551</v>
      </c>
      <c r="C1037" s="68" t="s">
        <v>2552</v>
      </c>
      <c r="D1037" s="9" t="s">
        <v>2553</v>
      </c>
      <c r="E1037" s="9" t="s">
        <v>2554</v>
      </c>
      <c r="F1037" s="68" t="s">
        <v>12</v>
      </c>
      <c r="G1037" s="6">
        <v>609900</v>
      </c>
      <c r="H1037" s="6" t="s">
        <v>13</v>
      </c>
      <c r="I1037" s="6">
        <v>609900</v>
      </c>
      <c r="J1037" t="e">
        <f>+INDEX(Hoja2!A:K,MATCH('ALL PRODUCTS'!B1037,Hoja2!B:B,0),6)</f>
        <v>#N/A</v>
      </c>
      <c r="K1037" s="79" t="e">
        <f>+INDEX(Hoja2!A:K,MATCH('ALL PRODUCTS'!B1037,Hoja2!B:B,0),5)</f>
        <v>#N/A</v>
      </c>
      <c r="L1037" s="86">
        <v>1179800</v>
      </c>
      <c r="M1037" s="86">
        <v>589900</v>
      </c>
    </row>
    <row r="1038" spans="1:13">
      <c r="A1038" t="s">
        <v>2695</v>
      </c>
      <c r="B1038" s="68" t="s">
        <v>2555</v>
      </c>
      <c r="C1038" s="68" t="s">
        <v>2556</v>
      </c>
      <c r="D1038" s="9" t="s">
        <v>2557</v>
      </c>
      <c r="E1038" s="9" t="s">
        <v>2558</v>
      </c>
      <c r="F1038" s="68" t="s">
        <v>292</v>
      </c>
      <c r="G1038" s="6">
        <v>459900</v>
      </c>
      <c r="H1038" s="6" t="s">
        <v>13</v>
      </c>
      <c r="I1038" s="6">
        <v>459900</v>
      </c>
      <c r="J1038" t="e">
        <f>+INDEX(Hoja2!A:K,MATCH('ALL PRODUCTS'!B1038,Hoja2!B:B,0),6)</f>
        <v>#N/A</v>
      </c>
      <c r="K1038" s="79" t="e">
        <f>+INDEX(Hoja2!A:K,MATCH('ALL PRODUCTS'!B1038,Hoja2!B:B,0),5)</f>
        <v>#N/A</v>
      </c>
      <c r="L1038" s="86">
        <v>919800</v>
      </c>
      <c r="M1038" s="86">
        <v>459900</v>
      </c>
    </row>
    <row r="1039" spans="1:13">
      <c r="A1039" t="s">
        <v>2695</v>
      </c>
      <c r="B1039" s="68" t="s">
        <v>1436</v>
      </c>
      <c r="C1039" s="68" t="s">
        <v>1437</v>
      </c>
      <c r="D1039" s="9" t="s">
        <v>2263</v>
      </c>
      <c r="E1039" s="9" t="s">
        <v>1438</v>
      </c>
      <c r="F1039" s="68" t="s">
        <v>456</v>
      </c>
      <c r="G1039" s="6">
        <v>456100</v>
      </c>
      <c r="H1039" s="6" t="s">
        <v>13</v>
      </c>
      <c r="I1039" s="6">
        <v>456100</v>
      </c>
      <c r="J1039" t="e">
        <f>+INDEX(Hoja2!A:K,MATCH('ALL PRODUCTS'!B1039,Hoja2!B:B,0),6)</f>
        <v>#N/A</v>
      </c>
      <c r="K1039" s="79" t="e">
        <f>+INDEX(Hoja2!A:K,MATCH('ALL PRODUCTS'!B1039,Hoja2!B:B,0),5)</f>
        <v>#N/A</v>
      </c>
      <c r="L1039" s="86">
        <v>5917780.0000000009</v>
      </c>
      <c r="M1039" s="86">
        <v>2689900</v>
      </c>
    </row>
    <row r="1040" spans="1:13">
      <c r="A1040" t="s">
        <v>2695</v>
      </c>
      <c r="B1040" s="68" t="s">
        <v>1448</v>
      </c>
      <c r="C1040" s="68" t="s">
        <v>1449</v>
      </c>
      <c r="D1040" s="9" t="s">
        <v>2267</v>
      </c>
      <c r="E1040" s="9" t="s">
        <v>1450</v>
      </c>
      <c r="F1040" s="68" t="s">
        <v>456</v>
      </c>
      <c r="G1040" s="6">
        <v>819900</v>
      </c>
      <c r="H1040" s="6" t="s">
        <v>13</v>
      </c>
      <c r="I1040" s="6">
        <v>819900</v>
      </c>
      <c r="J1040" t="e">
        <f>+INDEX(Hoja2!A:K,MATCH('ALL PRODUCTS'!B1040,Hoja2!B:B,0),6)</f>
        <v>#N/A</v>
      </c>
      <c r="K1040" s="79" t="e">
        <f>+INDEX(Hoja2!A:K,MATCH('ALL PRODUCTS'!B1040,Hoja2!B:B,0),5)</f>
        <v>#N/A</v>
      </c>
      <c r="L1040" s="86">
        <v>1737780.0000000002</v>
      </c>
      <c r="M1040" s="86">
        <v>789900</v>
      </c>
    </row>
    <row r="1041" spans="1:13">
      <c r="A1041" t="s">
        <v>2695</v>
      </c>
      <c r="B1041" s="68" t="s">
        <v>1451</v>
      </c>
      <c r="C1041" s="68" t="s">
        <v>1452</v>
      </c>
      <c r="D1041" s="9" t="s">
        <v>2268</v>
      </c>
      <c r="E1041" s="9" t="s">
        <v>1453</v>
      </c>
      <c r="F1041" s="68" t="s">
        <v>1454</v>
      </c>
      <c r="G1041" s="6">
        <v>859900</v>
      </c>
      <c r="H1041" s="6" t="s">
        <v>13</v>
      </c>
      <c r="I1041" s="6">
        <v>859900</v>
      </c>
      <c r="J1041" t="e">
        <f>+INDEX(Hoja2!A:K,MATCH('ALL PRODUCTS'!B1041,Hoja2!B:B,0),6)</f>
        <v>#N/A</v>
      </c>
      <c r="K1041" s="79" t="e">
        <f>+INDEX(Hoja2!A:K,MATCH('ALL PRODUCTS'!B1041,Hoja2!B:B,0),5)</f>
        <v>#N/A</v>
      </c>
      <c r="L1041" s="86">
        <v>1825780.0000000002</v>
      </c>
      <c r="M1041" s="86">
        <v>829900</v>
      </c>
    </row>
    <row r="1042" spans="1:13">
      <c r="A1042" t="s">
        <v>2695</v>
      </c>
      <c r="B1042" s="68" t="s">
        <v>1455</v>
      </c>
      <c r="C1042" s="68" t="s">
        <v>1456</v>
      </c>
      <c r="D1042" s="9" t="s">
        <v>2269</v>
      </c>
      <c r="E1042" s="9" t="s">
        <v>1457</v>
      </c>
      <c r="F1042" s="68" t="s">
        <v>292</v>
      </c>
      <c r="G1042" s="6">
        <v>559900</v>
      </c>
      <c r="H1042" s="6" t="s">
        <v>13</v>
      </c>
      <c r="I1042">
        <v>559900</v>
      </c>
      <c r="J1042" t="e">
        <f>+INDEX(Hoja2!A:K,MATCH('ALL PRODUCTS'!B1042,Hoja2!B:B,0),6)</f>
        <v>#N/A</v>
      </c>
      <c r="K1042" s="79" t="e">
        <f>+INDEX(Hoja2!A:K,MATCH('ALL PRODUCTS'!B1042,Hoja2!B:B,0),5)</f>
        <v>#N/A</v>
      </c>
      <c r="L1042" s="86">
        <v>1187780</v>
      </c>
      <c r="M1042" s="86">
        <v>539900</v>
      </c>
    </row>
    <row r="1043" spans="1:13">
      <c r="A1043" t="s">
        <v>2695</v>
      </c>
      <c r="B1043" s="68" t="s">
        <v>1458</v>
      </c>
      <c r="C1043" s="68" t="s">
        <v>1459</v>
      </c>
      <c r="D1043" s="9" t="s">
        <v>2270</v>
      </c>
      <c r="E1043" s="9" t="s">
        <v>1460</v>
      </c>
      <c r="F1043" s="68" t="s">
        <v>292</v>
      </c>
      <c r="G1043" s="6">
        <v>559900</v>
      </c>
      <c r="H1043" s="6" t="s">
        <v>13</v>
      </c>
      <c r="I1043">
        <v>559900</v>
      </c>
      <c r="J1043" t="e">
        <f>+INDEX(Hoja2!A:K,MATCH('ALL PRODUCTS'!B1043,Hoja2!B:B,0),6)</f>
        <v>#N/A</v>
      </c>
      <c r="K1043" s="79" t="e">
        <f>+INDEX(Hoja2!A:K,MATCH('ALL PRODUCTS'!B1043,Hoja2!B:B,0),5)</f>
        <v>#N/A</v>
      </c>
      <c r="L1043" s="86">
        <v>1187780</v>
      </c>
      <c r="M1043" s="86">
        <v>539900</v>
      </c>
    </row>
    <row r="1044" spans="1:13">
      <c r="A1044" t="s">
        <v>2695</v>
      </c>
      <c r="B1044" s="68" t="s">
        <v>1461</v>
      </c>
      <c r="C1044" s="68" t="s">
        <v>1462</v>
      </c>
      <c r="D1044" s="9" t="s">
        <v>2271</v>
      </c>
      <c r="E1044" s="9" t="s">
        <v>1463</v>
      </c>
      <c r="F1044" s="68" t="s">
        <v>292</v>
      </c>
      <c r="G1044" s="6">
        <v>839900</v>
      </c>
      <c r="H1044" s="6" t="s">
        <v>13</v>
      </c>
      <c r="I1044" s="6">
        <v>839900</v>
      </c>
      <c r="J1044" t="e">
        <f>+INDEX(Hoja2!A:K,MATCH('ALL PRODUCTS'!B1044,Hoja2!B:B,0),6)</f>
        <v>#N/A</v>
      </c>
      <c r="K1044" s="79" t="e">
        <f>+INDEX(Hoja2!A:K,MATCH('ALL PRODUCTS'!B1044,Hoja2!B:B,0),5)</f>
        <v>#N/A</v>
      </c>
      <c r="L1044" s="86">
        <v>1781780.0000000002</v>
      </c>
      <c r="M1044" s="86">
        <v>809900</v>
      </c>
    </row>
    <row r="1045" spans="1:13">
      <c r="A1045" t="s">
        <v>2695</v>
      </c>
      <c r="B1045" s="68" t="s">
        <v>1464</v>
      </c>
      <c r="C1045" s="68" t="s">
        <v>1465</v>
      </c>
      <c r="D1045" s="9" t="s">
        <v>2272</v>
      </c>
      <c r="E1045" s="9" t="s">
        <v>1466</v>
      </c>
      <c r="F1045" s="68" t="s">
        <v>292</v>
      </c>
      <c r="G1045" s="6">
        <v>839900</v>
      </c>
      <c r="H1045" s="6" t="s">
        <v>13</v>
      </c>
      <c r="I1045" s="6">
        <v>839900</v>
      </c>
      <c r="J1045" t="e">
        <f>+INDEX(Hoja2!A:K,MATCH('ALL PRODUCTS'!B1045,Hoja2!B:B,0),6)</f>
        <v>#N/A</v>
      </c>
      <c r="K1045" s="79" t="e">
        <f>+INDEX(Hoja2!A:K,MATCH('ALL PRODUCTS'!B1045,Hoja2!B:B,0),5)</f>
        <v>#N/A</v>
      </c>
      <c r="L1045" s="86">
        <v>1781780.0000000002</v>
      </c>
      <c r="M1045" s="86">
        <v>809900</v>
      </c>
    </row>
    <row r="1046" spans="1:13">
      <c r="A1046" t="s">
        <v>2695</v>
      </c>
      <c r="B1046" s="68" t="s">
        <v>1474</v>
      </c>
      <c r="C1046" s="68" t="s">
        <v>1475</v>
      </c>
      <c r="D1046" s="9" t="s">
        <v>2275</v>
      </c>
      <c r="E1046" s="9" t="s">
        <v>1476</v>
      </c>
      <c r="F1046" s="68" t="s">
        <v>12</v>
      </c>
      <c r="G1046" s="6">
        <v>879900</v>
      </c>
      <c r="H1046" s="6" t="s">
        <v>13</v>
      </c>
      <c r="I1046" s="6">
        <v>879900</v>
      </c>
      <c r="J1046" t="e">
        <f>+INDEX(Hoja2!A:K,MATCH('ALL PRODUCTS'!B1046,Hoja2!B:B,0),6)</f>
        <v>#N/A</v>
      </c>
      <c r="K1046" s="79" t="e">
        <f>+INDEX(Hoja2!A:K,MATCH('ALL PRODUCTS'!B1046,Hoja2!B:B,0),5)</f>
        <v>#N/A</v>
      </c>
      <c r="L1046" s="86">
        <v>1671780.0000000002</v>
      </c>
      <c r="M1046" s="86">
        <v>759900</v>
      </c>
    </row>
    <row r="1047" spans="1:13">
      <c r="A1047" t="s">
        <v>2695</v>
      </c>
      <c r="B1047" s="68" t="s">
        <v>1477</v>
      </c>
      <c r="C1047" s="68"/>
      <c r="D1047" s="68" t="s">
        <v>6</v>
      </c>
      <c r="E1047" s="9" t="s">
        <v>1478</v>
      </c>
      <c r="F1047" s="68" t="s">
        <v>16</v>
      </c>
      <c r="G1047" s="6">
        <v>799900</v>
      </c>
      <c r="H1047" s="6" t="s">
        <v>13</v>
      </c>
      <c r="I1047" s="6">
        <v>799900</v>
      </c>
      <c r="J1047" t="e">
        <f>+INDEX(Hoja2!A:K,MATCH('ALL PRODUCTS'!B1047,Hoja2!B:B,0),6)</f>
        <v>#N/A</v>
      </c>
      <c r="K1047" s="79" t="e">
        <f>+INDEX(Hoja2!A:K,MATCH('ALL PRODUCTS'!B1047,Hoja2!B:B,0),5)</f>
        <v>#N/A</v>
      </c>
      <c r="L1047" s="86" t="e">
        <v>#N/A</v>
      </c>
      <c r="M1047" s="86" t="e">
        <v>#N/A</v>
      </c>
    </row>
    <row r="1048" spans="1:13">
      <c r="A1048" t="s">
        <v>2695</v>
      </c>
      <c r="B1048" s="68" t="s">
        <v>1477</v>
      </c>
      <c r="C1048" s="68" t="s">
        <v>1479</v>
      </c>
      <c r="D1048" s="9" t="s">
        <v>2276</v>
      </c>
      <c r="E1048" s="69" t="str">
        <f>"     "&amp;E1047</f>
        <v xml:space="preserve">     Silla Eames Natura Moderna Set X2</v>
      </c>
      <c r="F1048" s="68" t="s">
        <v>1480</v>
      </c>
      <c r="G1048" s="70">
        <f>G1047</f>
        <v>799900</v>
      </c>
      <c r="H1048" s="70" t="str">
        <f>H1047&amp;"     "</f>
        <v xml:space="preserve">$     </v>
      </c>
      <c r="J1048" t="e">
        <f>+INDEX(Hoja2!A:K,MATCH('ALL PRODUCTS'!B1048,Hoja2!B:B,0),6)</f>
        <v>#N/A</v>
      </c>
      <c r="K1048" s="79" t="e">
        <f>+INDEX(Hoja2!A:K,MATCH('ALL PRODUCTS'!B1048,Hoja2!B:B,0),5)</f>
        <v>#N/A</v>
      </c>
      <c r="L1048" s="86">
        <v>1693780.0000000002</v>
      </c>
      <c r="M1048" s="86">
        <v>769900</v>
      </c>
    </row>
    <row r="1049" spans="1:13">
      <c r="A1049" t="s">
        <v>2695</v>
      </c>
      <c r="B1049" s="68" t="s">
        <v>1477</v>
      </c>
      <c r="C1049" s="68" t="s">
        <v>1481</v>
      </c>
      <c r="D1049" s="9" t="s">
        <v>2277</v>
      </c>
      <c r="E1049" s="69" t="str">
        <f>"     "&amp;E1047</f>
        <v xml:space="preserve">     Silla Eames Natura Moderna Set X2</v>
      </c>
      <c r="F1049" s="68" t="s">
        <v>1482</v>
      </c>
      <c r="G1049" s="70">
        <f>G1047</f>
        <v>799900</v>
      </c>
      <c r="H1049" s="70" t="str">
        <f>H1047&amp;"     "</f>
        <v xml:space="preserve">$     </v>
      </c>
      <c r="J1049" t="e">
        <f>+INDEX(Hoja2!A:K,MATCH('ALL PRODUCTS'!B1049,Hoja2!B:B,0),6)</f>
        <v>#N/A</v>
      </c>
      <c r="K1049" s="79" t="e">
        <f>+INDEX(Hoja2!A:K,MATCH('ALL PRODUCTS'!B1049,Hoja2!B:B,0),5)</f>
        <v>#N/A</v>
      </c>
      <c r="L1049" s="86">
        <v>1693780.0000000002</v>
      </c>
      <c r="M1049" s="86">
        <v>769900</v>
      </c>
    </row>
    <row r="1050" spans="1:13">
      <c r="A1050" t="s">
        <v>2695</v>
      </c>
      <c r="B1050" s="68" t="s">
        <v>1486</v>
      </c>
      <c r="C1050" s="68" t="s">
        <v>1487</v>
      </c>
      <c r="D1050" s="9" t="s">
        <v>2279</v>
      </c>
      <c r="E1050" s="9" t="s">
        <v>1488</v>
      </c>
      <c r="F1050" s="68" t="s">
        <v>1489</v>
      </c>
      <c r="G1050" s="6">
        <v>219900</v>
      </c>
      <c r="H1050" s="6" t="s">
        <v>13</v>
      </c>
      <c r="I1050">
        <v>219900</v>
      </c>
      <c r="J1050" t="e">
        <f>+INDEX(Hoja2!A:K,MATCH('ALL PRODUCTS'!B1050,Hoja2!B:B,0),6)</f>
        <v>#N/A</v>
      </c>
      <c r="K1050" s="79" t="e">
        <f>+INDEX(Hoja2!A:K,MATCH('ALL PRODUCTS'!B1050,Hoja2!B:B,0),5)</f>
        <v>#N/A</v>
      </c>
      <c r="L1050" s="86">
        <v>483780.00000000006</v>
      </c>
      <c r="M1050" s="86">
        <v>219900</v>
      </c>
    </row>
    <row r="1051" spans="1:13">
      <c r="A1051" t="s">
        <v>2695</v>
      </c>
      <c r="B1051" s="68" t="s">
        <v>1490</v>
      </c>
      <c r="C1051" s="68" t="s">
        <v>1491</v>
      </c>
      <c r="D1051" s="9" t="s">
        <v>2280</v>
      </c>
      <c r="E1051" s="9" t="s">
        <v>1492</v>
      </c>
      <c r="F1051" s="68" t="s">
        <v>748</v>
      </c>
      <c r="G1051" s="6">
        <v>219900</v>
      </c>
      <c r="H1051" s="6" t="s">
        <v>13</v>
      </c>
      <c r="I1051">
        <v>219900</v>
      </c>
      <c r="J1051" t="e">
        <f>+INDEX(Hoja2!A:K,MATCH('ALL PRODUCTS'!B1051,Hoja2!B:B,0),6)</f>
        <v>#N/A</v>
      </c>
      <c r="K1051" s="79" t="e">
        <f>+INDEX(Hoja2!A:K,MATCH('ALL PRODUCTS'!B1051,Hoja2!B:B,0),5)</f>
        <v>#N/A</v>
      </c>
      <c r="L1051" s="86">
        <v>483780.00000000006</v>
      </c>
      <c r="M1051" s="86">
        <v>219900</v>
      </c>
    </row>
    <row r="1052" spans="1:13">
      <c r="A1052" t="s">
        <v>2695</v>
      </c>
      <c r="B1052" s="68" t="s">
        <v>1493</v>
      </c>
      <c r="C1052" s="68" t="s">
        <v>1494</v>
      </c>
      <c r="D1052" s="9" t="s">
        <v>2281</v>
      </c>
      <c r="E1052" s="9" t="s">
        <v>1495</v>
      </c>
      <c r="F1052" s="68" t="s">
        <v>12</v>
      </c>
      <c r="G1052" s="6">
        <v>209900</v>
      </c>
      <c r="H1052" s="6" t="s">
        <v>13</v>
      </c>
      <c r="I1052" s="6">
        <v>209900</v>
      </c>
      <c r="J1052" t="e">
        <f>+INDEX(Hoja2!A:K,MATCH('ALL PRODUCTS'!B1052,Hoja2!B:B,0),6)</f>
        <v>#N/A</v>
      </c>
      <c r="K1052" s="79" t="e">
        <f>+INDEX(Hoja2!A:K,MATCH('ALL PRODUCTS'!B1052,Hoja2!B:B,0),5)</f>
        <v>#N/A</v>
      </c>
      <c r="L1052" s="86" t="e">
        <v>#N/A</v>
      </c>
      <c r="M1052" s="86" t="e">
        <v>#N/A</v>
      </c>
    </row>
    <row r="1053" spans="1:13">
      <c r="A1053" t="s">
        <v>2695</v>
      </c>
      <c r="B1053" s="68" t="s">
        <v>1496</v>
      </c>
      <c r="C1053" s="68" t="s">
        <v>1497</v>
      </c>
      <c r="D1053" s="9" t="s">
        <v>2282</v>
      </c>
      <c r="E1053" s="9" t="s">
        <v>1498</v>
      </c>
      <c r="F1053" s="68" t="s">
        <v>38</v>
      </c>
      <c r="G1053" s="6">
        <v>249900</v>
      </c>
      <c r="H1053" s="6" t="s">
        <v>13</v>
      </c>
      <c r="I1053">
        <v>249900</v>
      </c>
      <c r="J1053" t="e">
        <f>+INDEX(Hoja2!A:K,MATCH('ALL PRODUCTS'!B1053,Hoja2!B:B,0),6)</f>
        <v>#N/A</v>
      </c>
      <c r="K1053" s="79" t="e">
        <f>+INDEX(Hoja2!A:K,MATCH('ALL PRODUCTS'!B1053,Hoja2!B:B,0),5)</f>
        <v>#N/A</v>
      </c>
      <c r="L1053" s="86">
        <v>527780</v>
      </c>
      <c r="M1053" s="86">
        <v>239900</v>
      </c>
    </row>
    <row r="1054" spans="1:13">
      <c r="A1054" t="s">
        <v>2695</v>
      </c>
      <c r="B1054" s="68" t="s">
        <v>1502</v>
      </c>
      <c r="C1054" s="68" t="s">
        <v>1503</v>
      </c>
      <c r="D1054" s="9" t="s">
        <v>2283</v>
      </c>
      <c r="E1054" s="9" t="s">
        <v>1501</v>
      </c>
      <c r="F1054" s="68" t="s">
        <v>34</v>
      </c>
      <c r="G1054" s="6">
        <v>199900</v>
      </c>
      <c r="H1054" s="6" t="s">
        <v>13</v>
      </c>
      <c r="I1054" s="6">
        <v>199900</v>
      </c>
      <c r="J1054" t="e">
        <f>+INDEX(Hoja2!A:K,MATCH('ALL PRODUCTS'!B1054,Hoja2!B:B,0),6)</f>
        <v>#N/A</v>
      </c>
      <c r="K1054" s="79" t="e">
        <f>+INDEX(Hoja2!A:K,MATCH('ALL PRODUCTS'!B1054,Hoja2!B:B,0),5)</f>
        <v>#N/A</v>
      </c>
      <c r="L1054" s="86" t="e">
        <v>#N/A</v>
      </c>
      <c r="M1054" s="86" t="e">
        <v>#N/A</v>
      </c>
    </row>
    <row r="1055" spans="1:13">
      <c r="A1055" t="s">
        <v>2695</v>
      </c>
      <c r="B1055" s="68" t="s">
        <v>1504</v>
      </c>
      <c r="C1055" s="68" t="s">
        <v>1505</v>
      </c>
      <c r="D1055" s="9" t="s">
        <v>2284</v>
      </c>
      <c r="E1055" s="9" t="s">
        <v>1506</v>
      </c>
      <c r="F1055" s="68" t="s">
        <v>784</v>
      </c>
      <c r="G1055" s="6">
        <v>279900</v>
      </c>
      <c r="H1055" s="6" t="s">
        <v>13</v>
      </c>
      <c r="I1055">
        <v>279900</v>
      </c>
      <c r="J1055" t="e">
        <f>+INDEX(Hoja2!A:K,MATCH('ALL PRODUCTS'!B1055,Hoja2!B:B,0),6)</f>
        <v>#N/A</v>
      </c>
      <c r="K1055" s="79" t="e">
        <f>+INDEX(Hoja2!A:K,MATCH('ALL PRODUCTS'!B1055,Hoja2!B:B,0),5)</f>
        <v>#N/A</v>
      </c>
      <c r="L1055" s="86">
        <v>593780</v>
      </c>
      <c r="M1055" s="86">
        <v>269900</v>
      </c>
    </row>
    <row r="1056" spans="1:13">
      <c r="A1056" t="s">
        <v>2695</v>
      </c>
      <c r="B1056" s="68" t="s">
        <v>1515</v>
      </c>
      <c r="C1056" s="68"/>
      <c r="D1056" s="9"/>
      <c r="E1056" s="9" t="s">
        <v>1516</v>
      </c>
      <c r="F1056" s="68" t="s">
        <v>16</v>
      </c>
      <c r="G1056" s="6">
        <v>255900</v>
      </c>
      <c r="H1056" s="6" t="s">
        <v>13</v>
      </c>
      <c r="I1056" s="6">
        <v>255900</v>
      </c>
      <c r="J1056" t="e">
        <f>+INDEX(Hoja2!A:K,MATCH('ALL PRODUCTS'!B1056,Hoja2!B:B,0),6)</f>
        <v>#N/A</v>
      </c>
      <c r="K1056" s="79" t="e">
        <f>+INDEX(Hoja2!A:K,MATCH('ALL PRODUCTS'!B1056,Hoja2!B:B,0),5)</f>
        <v>#N/A</v>
      </c>
      <c r="L1056" s="86" t="e">
        <v>#N/A</v>
      </c>
      <c r="M1056" s="86" t="e">
        <v>#N/A</v>
      </c>
    </row>
    <row r="1057" spans="1:13">
      <c r="A1057" t="s">
        <v>2695</v>
      </c>
      <c r="B1057" s="68" t="s">
        <v>1517</v>
      </c>
      <c r="C1057" s="68"/>
      <c r="D1057" s="9" t="s">
        <v>2288</v>
      </c>
      <c r="E1057" s="9" t="s">
        <v>1518</v>
      </c>
      <c r="F1057" s="68" t="s">
        <v>16</v>
      </c>
      <c r="G1057" s="6">
        <v>279900</v>
      </c>
      <c r="H1057" s="6" t="s">
        <v>13</v>
      </c>
      <c r="I1057">
        <v>279900</v>
      </c>
      <c r="J1057" t="e">
        <f>+INDEX(Hoja2!A:K,MATCH('ALL PRODUCTS'!B1057,Hoja2!B:B,0),6)</f>
        <v>#N/A</v>
      </c>
      <c r="K1057" s="79" t="e">
        <f>+INDEX(Hoja2!A:K,MATCH('ALL PRODUCTS'!B1057,Hoja2!B:B,0),5)</f>
        <v>#N/A</v>
      </c>
      <c r="L1057" s="86">
        <v>539800</v>
      </c>
      <c r="M1057" s="86">
        <v>269900</v>
      </c>
    </row>
    <row r="1058" spans="1:13">
      <c r="A1058" t="s">
        <v>2695</v>
      </c>
      <c r="B1058" s="68" t="s">
        <v>1519</v>
      </c>
      <c r="C1058" s="68"/>
      <c r="D1058" s="9" t="s">
        <v>2289</v>
      </c>
      <c r="E1058" s="9" t="s">
        <v>1520</v>
      </c>
      <c r="F1058" s="68" t="s">
        <v>16</v>
      </c>
      <c r="G1058" s="6">
        <v>259900</v>
      </c>
      <c r="H1058" s="6" t="s">
        <v>13</v>
      </c>
      <c r="I1058">
        <v>259900</v>
      </c>
      <c r="J1058" t="e">
        <f>+INDEX(Hoja2!A:K,MATCH('ALL PRODUCTS'!B1058,Hoja2!B:B,0),6)</f>
        <v>#N/A</v>
      </c>
      <c r="K1058" s="79" t="e">
        <f>+INDEX(Hoja2!A:K,MATCH('ALL PRODUCTS'!B1058,Hoja2!B:B,0),5)</f>
        <v>#N/A</v>
      </c>
      <c r="L1058" s="86">
        <v>499800</v>
      </c>
      <c r="M1058" s="86">
        <v>249900</v>
      </c>
    </row>
    <row r="1059" spans="1:13">
      <c r="A1059" t="s">
        <v>2695</v>
      </c>
      <c r="B1059" s="68" t="s">
        <v>2563</v>
      </c>
      <c r="C1059" s="68" t="s">
        <v>2564</v>
      </c>
      <c r="D1059" s="9" t="s">
        <v>2561</v>
      </c>
      <c r="E1059" s="9" t="s">
        <v>2565</v>
      </c>
      <c r="F1059" s="68" t="s">
        <v>2566</v>
      </c>
      <c r="G1059" s="6">
        <v>369900</v>
      </c>
      <c r="H1059" s="6" t="s">
        <v>13</v>
      </c>
      <c r="I1059" s="6">
        <v>369900</v>
      </c>
      <c r="J1059" t="e">
        <f>+INDEX(Hoja2!A:K,MATCH('ALL PRODUCTS'!B1059,Hoja2!B:B,0),6)</f>
        <v>#N/A</v>
      </c>
      <c r="K1059" s="79" t="e">
        <f>+INDEX(Hoja2!A:K,MATCH('ALL PRODUCTS'!B1059,Hoja2!B:B,0),5)</f>
        <v>#N/A</v>
      </c>
      <c r="L1059" s="86">
        <v>791780.00000000012</v>
      </c>
      <c r="M1059" s="86">
        <v>359900</v>
      </c>
    </row>
    <row r="1060" spans="1:13">
      <c r="A1060" t="s">
        <v>2695</v>
      </c>
      <c r="B1060" s="68" t="s">
        <v>2569</v>
      </c>
      <c r="C1060" s="68" t="s">
        <v>2570</v>
      </c>
      <c r="D1060" s="9" t="s">
        <v>2571</v>
      </c>
      <c r="E1060" s="9" t="s">
        <v>2572</v>
      </c>
      <c r="F1060" s="68" t="s">
        <v>1489</v>
      </c>
      <c r="G1060" s="6">
        <v>159900</v>
      </c>
      <c r="H1060" s="6" t="s">
        <v>13</v>
      </c>
      <c r="I1060">
        <v>159900</v>
      </c>
      <c r="J1060" t="e">
        <f>+INDEX(Hoja2!A:K,MATCH('ALL PRODUCTS'!B1060,Hoja2!B:B,0),6)</f>
        <v>#N/A</v>
      </c>
      <c r="K1060" s="79" t="e">
        <f>+INDEX(Hoja2!A:K,MATCH('ALL PRODUCTS'!B1060,Hoja2!B:B,0),5)</f>
        <v>#N/A</v>
      </c>
      <c r="L1060" s="86">
        <v>351780</v>
      </c>
      <c r="M1060" s="86">
        <v>159900</v>
      </c>
    </row>
    <row r="1061" spans="1:13">
      <c r="A1061" t="s">
        <v>2695</v>
      </c>
      <c r="B1061" s="68" t="s">
        <v>1560</v>
      </c>
      <c r="C1061" s="68" t="s">
        <v>1561</v>
      </c>
      <c r="D1061" s="9" t="s">
        <v>2301</v>
      </c>
      <c r="E1061" s="9" t="s">
        <v>1562</v>
      </c>
      <c r="F1061" s="68" t="s">
        <v>12</v>
      </c>
      <c r="G1061" s="6">
        <v>1539900</v>
      </c>
      <c r="H1061" s="6" t="s">
        <v>13</v>
      </c>
      <c r="I1061" s="6">
        <v>1539900</v>
      </c>
      <c r="J1061" t="e">
        <f>+INDEX(Hoja2!A:K,MATCH('ALL PRODUCTS'!B1061,Hoja2!B:B,0),6)</f>
        <v>#N/A</v>
      </c>
      <c r="K1061" s="79" t="e">
        <f>+INDEX(Hoja2!A:K,MATCH('ALL PRODUCTS'!B1061,Hoja2!B:B,0),5)</f>
        <v>#N/A</v>
      </c>
      <c r="L1061" s="86">
        <v>3255780.0000000005</v>
      </c>
      <c r="M1061" s="86">
        <v>1479900</v>
      </c>
    </row>
    <row r="1062" spans="1:13">
      <c r="A1062" t="s">
        <v>2695</v>
      </c>
      <c r="B1062" s="68" t="s">
        <v>2383</v>
      </c>
      <c r="C1062" s="68" t="s">
        <v>2384</v>
      </c>
      <c r="D1062" s="68" t="s">
        <v>1700</v>
      </c>
      <c r="E1062" s="68" t="s">
        <v>2385</v>
      </c>
      <c r="F1062" s="68" t="s">
        <v>48</v>
      </c>
      <c r="G1062" s="70" t="s">
        <v>14634</v>
      </c>
      <c r="H1062" s="70" t="s">
        <v>13</v>
      </c>
      <c r="J1062" t="e">
        <f>+INDEX(Hoja2!A:K,MATCH('ALL PRODUCTS'!B1062,Hoja2!B:B,0),6)</f>
        <v>#N/A</v>
      </c>
      <c r="K1062" s="79" t="e">
        <f>+INDEX(Hoja2!A:K,MATCH('ALL PRODUCTS'!B1062,Hoja2!B:B,0),5)</f>
        <v>#N/A</v>
      </c>
      <c r="L1062" s="86">
        <v>285780</v>
      </c>
      <c r="M1062" s="86">
        <v>129900</v>
      </c>
    </row>
    <row r="1063" spans="1:13">
      <c r="A1063" t="s">
        <v>2695</v>
      </c>
      <c r="B1063" s="68" t="s">
        <v>2573</v>
      </c>
      <c r="C1063" s="68"/>
      <c r="D1063" s="68" t="s">
        <v>6</v>
      </c>
      <c r="E1063" s="68" t="s">
        <v>2574</v>
      </c>
      <c r="F1063" s="68" t="s">
        <v>16</v>
      </c>
      <c r="G1063" s="70" t="s">
        <v>8523</v>
      </c>
      <c r="H1063" s="70" t="s">
        <v>13</v>
      </c>
      <c r="J1063" t="e">
        <f>+INDEX(Hoja2!A:K,MATCH('ALL PRODUCTS'!B1063,Hoja2!B:B,0),6)</f>
        <v>#N/A</v>
      </c>
      <c r="K1063" s="79" t="e">
        <f>+INDEX(Hoja2!A:K,MATCH('ALL PRODUCTS'!B1063,Hoja2!B:B,0),5)</f>
        <v>#N/A</v>
      </c>
      <c r="L1063" s="86" t="e">
        <v>#N/A</v>
      </c>
      <c r="M1063" s="86" t="e">
        <v>#N/A</v>
      </c>
    </row>
    <row r="1064" spans="1:13">
      <c r="A1064" t="s">
        <v>2695</v>
      </c>
      <c r="B1064" s="68" t="s">
        <v>2573</v>
      </c>
      <c r="C1064" s="68" t="s">
        <v>2575</v>
      </c>
      <c r="D1064" s="68" t="s">
        <v>2576</v>
      </c>
      <c r="E1064" s="69" t="str">
        <f>"     "&amp;E1063</f>
        <v xml:space="preserve">     Silla Moderna Auxiliar Para Comedor Natura</v>
      </c>
      <c r="F1064" s="68" t="s">
        <v>2577</v>
      </c>
      <c r="G1064" s="70" t="str">
        <f>G1063</f>
        <v>339900</v>
      </c>
      <c r="H1064" s="70" t="str">
        <f>H1063&amp;"     "</f>
        <v xml:space="preserve">$     </v>
      </c>
      <c r="J1064" t="e">
        <f>+INDEX(Hoja2!A:K,MATCH('ALL PRODUCTS'!B1064,Hoja2!B:B,0),6)</f>
        <v>#N/A</v>
      </c>
      <c r="K1064" s="79" t="e">
        <f>+INDEX(Hoja2!A:K,MATCH('ALL PRODUCTS'!B1064,Hoja2!B:B,0),5)</f>
        <v>#N/A</v>
      </c>
      <c r="L1064" s="86">
        <v>0</v>
      </c>
      <c r="M1064" s="86">
        <v>0</v>
      </c>
    </row>
    <row r="1065" spans="1:13">
      <c r="A1065" t="s">
        <v>2695</v>
      </c>
      <c r="B1065" s="68" t="s">
        <v>2573</v>
      </c>
      <c r="C1065" s="68" t="s">
        <v>2578</v>
      </c>
      <c r="D1065" s="68" t="s">
        <v>2579</v>
      </c>
      <c r="E1065" s="69" t="str">
        <f>"     "&amp;E1063</f>
        <v xml:space="preserve">     Silla Moderna Auxiliar Para Comedor Natura</v>
      </c>
      <c r="F1065" s="68" t="s">
        <v>2580</v>
      </c>
      <c r="G1065" s="70" t="str">
        <f>G1063</f>
        <v>339900</v>
      </c>
      <c r="H1065" s="70" t="str">
        <f>H1063&amp;"     "</f>
        <v xml:space="preserve">$     </v>
      </c>
      <c r="J1065" t="e">
        <f>+INDEX(Hoja2!A:K,MATCH('ALL PRODUCTS'!B1065,Hoja2!B:B,0),6)</f>
        <v>#N/A</v>
      </c>
      <c r="K1065" s="79" t="e">
        <f>+INDEX(Hoja2!A:K,MATCH('ALL PRODUCTS'!B1065,Hoja2!B:B,0),5)</f>
        <v>#N/A</v>
      </c>
      <c r="L1065" s="86">
        <v>835780.00000000012</v>
      </c>
      <c r="M1065" s="86">
        <v>379900</v>
      </c>
    </row>
    <row r="1066" spans="1:13">
      <c r="A1066" t="s">
        <v>2695</v>
      </c>
      <c r="B1066" s="68" t="s">
        <v>2573</v>
      </c>
      <c r="C1066" s="68" t="s">
        <v>2581</v>
      </c>
      <c r="D1066" s="68" t="s">
        <v>2582</v>
      </c>
      <c r="E1066" s="69" t="str">
        <f>"     "&amp;E1063</f>
        <v xml:space="preserve">     Silla Moderna Auxiliar Para Comedor Natura</v>
      </c>
      <c r="F1066" s="68" t="s">
        <v>2583</v>
      </c>
      <c r="G1066" s="70" t="str">
        <f>G1063</f>
        <v>339900</v>
      </c>
      <c r="H1066" s="70" t="str">
        <f>H1063&amp;"     "</f>
        <v xml:space="preserve">$     </v>
      </c>
      <c r="J1066" t="e">
        <f>+INDEX(Hoja2!A:K,MATCH('ALL PRODUCTS'!B1066,Hoja2!B:B,0),6)</f>
        <v>#N/A</v>
      </c>
      <c r="K1066" s="79" t="e">
        <f>+INDEX(Hoja2!A:K,MATCH('ALL PRODUCTS'!B1066,Hoja2!B:B,0),5)</f>
        <v>#N/A</v>
      </c>
      <c r="L1066" s="86">
        <v>857780.00000000012</v>
      </c>
      <c r="M1066" s="86">
        <v>389900</v>
      </c>
    </row>
    <row r="1067" spans="1:13">
      <c r="A1067" t="s">
        <v>2695</v>
      </c>
      <c r="B1067" s="68" t="s">
        <v>2573</v>
      </c>
      <c r="C1067" s="68" t="s">
        <v>2584</v>
      </c>
      <c r="D1067" s="68" t="s">
        <v>2585</v>
      </c>
      <c r="E1067" s="69" t="str">
        <f>"     "&amp;E1063</f>
        <v xml:space="preserve">     Silla Moderna Auxiliar Para Comedor Natura</v>
      </c>
      <c r="F1067" s="68" t="s">
        <v>2586</v>
      </c>
      <c r="G1067" s="70" t="str">
        <f>G1063</f>
        <v>339900</v>
      </c>
      <c r="H1067" s="70" t="str">
        <f>H1063&amp;"     "</f>
        <v xml:space="preserve">$     </v>
      </c>
      <c r="J1067" t="e">
        <f>+INDEX(Hoja2!A:K,MATCH('ALL PRODUCTS'!B1067,Hoja2!B:B,0),6)</f>
        <v>#N/A</v>
      </c>
      <c r="K1067" s="79" t="e">
        <f>+INDEX(Hoja2!A:K,MATCH('ALL PRODUCTS'!B1067,Hoja2!B:B,0),5)</f>
        <v>#N/A</v>
      </c>
      <c r="L1067" s="86">
        <v>813780.00000000012</v>
      </c>
      <c r="M1067" s="86">
        <v>369900</v>
      </c>
    </row>
    <row r="1068" spans="1:13">
      <c r="A1068" t="s">
        <v>2695</v>
      </c>
      <c r="B1068" s="68" t="s">
        <v>2573</v>
      </c>
      <c r="C1068" s="68" t="s">
        <v>2587</v>
      </c>
      <c r="D1068" s="68" t="s">
        <v>2588</v>
      </c>
      <c r="E1068" s="69" t="str">
        <f>"     "&amp;E1063</f>
        <v xml:space="preserve">     Silla Moderna Auxiliar Para Comedor Natura</v>
      </c>
      <c r="F1068" s="68" t="s">
        <v>2589</v>
      </c>
      <c r="G1068" s="70" t="str">
        <f>G1063</f>
        <v>339900</v>
      </c>
      <c r="H1068" s="70" t="str">
        <f>H1063&amp;"     "</f>
        <v xml:space="preserve">$     </v>
      </c>
      <c r="J1068" t="e">
        <f>+INDEX(Hoja2!A:K,MATCH('ALL PRODUCTS'!B1068,Hoja2!B:B,0),6)</f>
        <v>#N/A</v>
      </c>
      <c r="K1068" s="79" t="e">
        <f>+INDEX(Hoja2!A:K,MATCH('ALL PRODUCTS'!B1068,Hoja2!B:B,0),5)</f>
        <v>#N/A</v>
      </c>
      <c r="L1068" s="86">
        <v>0</v>
      </c>
      <c r="M1068" s="86">
        <v>0</v>
      </c>
    </row>
    <row r="1069" spans="1:13">
      <c r="A1069" t="s">
        <v>2695</v>
      </c>
      <c r="B1069" s="68" t="s">
        <v>2573</v>
      </c>
      <c r="C1069" s="68" t="s">
        <v>2590</v>
      </c>
      <c r="D1069" s="68" t="s">
        <v>2591</v>
      </c>
      <c r="E1069" s="69" t="str">
        <f>"     "&amp;E1063</f>
        <v xml:space="preserve">     Silla Moderna Auxiliar Para Comedor Natura</v>
      </c>
      <c r="F1069" s="68" t="s">
        <v>2592</v>
      </c>
      <c r="G1069" s="70" t="str">
        <f>G1063</f>
        <v>339900</v>
      </c>
      <c r="H1069" s="70" t="str">
        <f>H1063&amp;"     "</f>
        <v xml:space="preserve">$     </v>
      </c>
      <c r="J1069" t="e">
        <f>+INDEX(Hoja2!A:K,MATCH('ALL PRODUCTS'!B1069,Hoja2!B:B,0),6)</f>
        <v>#N/A</v>
      </c>
      <c r="K1069" s="79" t="e">
        <f>+INDEX(Hoja2!A:K,MATCH('ALL PRODUCTS'!B1069,Hoja2!B:B,0),5)</f>
        <v>#N/A</v>
      </c>
      <c r="L1069" s="86">
        <v>835780.00000000012</v>
      </c>
      <c r="M1069" s="86">
        <v>379900</v>
      </c>
    </row>
    <row r="1070" spans="1:13">
      <c r="A1070" t="s">
        <v>2695</v>
      </c>
      <c r="B1070" s="68" t="s">
        <v>2596</v>
      </c>
      <c r="C1070" s="68" t="s">
        <v>2597</v>
      </c>
      <c r="D1070" s="68" t="s">
        <v>2598</v>
      </c>
      <c r="E1070" s="68" t="s">
        <v>2599</v>
      </c>
      <c r="F1070" s="68" t="s">
        <v>2600</v>
      </c>
      <c r="G1070" s="70" t="s">
        <v>8526</v>
      </c>
      <c r="H1070" s="70" t="s">
        <v>13</v>
      </c>
      <c r="J1070" t="e">
        <f>+INDEX(Hoja2!A:K,MATCH('ALL PRODUCTS'!B1070,Hoja2!B:B,0),6)</f>
        <v>#N/A</v>
      </c>
      <c r="K1070" s="79" t="e">
        <f>+INDEX(Hoja2!A:K,MATCH('ALL PRODUCTS'!B1070,Hoja2!B:B,0),5)</f>
        <v>#N/A</v>
      </c>
      <c r="L1070" s="86">
        <v>1297780</v>
      </c>
      <c r="M1070" s="86">
        <v>589900</v>
      </c>
    </row>
    <row r="1071" spans="1:13">
      <c r="A1071" t="s">
        <v>2695</v>
      </c>
      <c r="B1071" s="68" t="s">
        <v>333</v>
      </c>
      <c r="C1071" s="68" t="s">
        <v>334</v>
      </c>
      <c r="D1071" s="68" t="s">
        <v>1792</v>
      </c>
      <c r="E1071" s="68" t="s">
        <v>335</v>
      </c>
      <c r="F1071" s="68" t="s">
        <v>236</v>
      </c>
      <c r="G1071" s="70" t="s">
        <v>14635</v>
      </c>
      <c r="H1071" s="70" t="s">
        <v>13</v>
      </c>
      <c r="J1071" t="e">
        <f>+INDEX(Hoja2!A:K,MATCH('ALL PRODUCTS'!B1071,Hoja2!B:B,0),6)</f>
        <v>#N/A</v>
      </c>
      <c r="K1071" s="79" t="e">
        <f>+INDEX(Hoja2!A:K,MATCH('ALL PRODUCTS'!B1071,Hoja2!B:B,0),5)</f>
        <v>#N/A</v>
      </c>
      <c r="L1071" s="86">
        <v>1891780.0000000002</v>
      </c>
      <c r="M1071" s="86">
        <v>859900</v>
      </c>
    </row>
    <row r="1072" spans="1:13">
      <c r="A1072" t="s">
        <v>2695</v>
      </c>
      <c r="B1072" s="68" t="s">
        <v>2601</v>
      </c>
      <c r="C1072" s="68"/>
      <c r="D1072" s="68" t="s">
        <v>6</v>
      </c>
      <c r="E1072" s="68" t="s">
        <v>2602</v>
      </c>
      <c r="F1072" s="68" t="s">
        <v>16</v>
      </c>
      <c r="G1072" s="70" t="s">
        <v>8527</v>
      </c>
      <c r="H1072" s="70" t="s">
        <v>13</v>
      </c>
      <c r="J1072" t="e">
        <f>+INDEX(Hoja2!A:K,MATCH('ALL PRODUCTS'!B1072,Hoja2!B:B,0),6)</f>
        <v>#N/A</v>
      </c>
      <c r="K1072" s="79" t="e">
        <f>+INDEX(Hoja2!A:K,MATCH('ALL PRODUCTS'!B1072,Hoja2!B:B,0),5)</f>
        <v>#N/A</v>
      </c>
      <c r="L1072" s="86" t="e">
        <v>#N/A</v>
      </c>
      <c r="M1072" s="86" t="e">
        <v>#N/A</v>
      </c>
    </row>
    <row r="1073" spans="1:13">
      <c r="A1073" t="s">
        <v>2695</v>
      </c>
      <c r="B1073" s="68" t="s">
        <v>2601</v>
      </c>
      <c r="C1073" s="68" t="s">
        <v>2603</v>
      </c>
      <c r="D1073" s="68" t="s">
        <v>1716</v>
      </c>
      <c r="E1073" s="69" t="str">
        <f>"     "&amp;E1072</f>
        <v xml:space="preserve">     Silla Eames Tradicional Cojin Milano Patas En Madera Ekms259</v>
      </c>
      <c r="F1073" s="68" t="s">
        <v>12</v>
      </c>
      <c r="G1073" s="70" t="str">
        <f>G1072</f>
        <v>239900</v>
      </c>
      <c r="H1073" s="70" t="str">
        <f>H1072&amp;"     "</f>
        <v xml:space="preserve">$     </v>
      </c>
      <c r="J1073" t="e">
        <f>+INDEX(Hoja2!A:K,MATCH('ALL PRODUCTS'!B1073,Hoja2!B:B,0),6)</f>
        <v>#N/A</v>
      </c>
      <c r="K1073" s="79" t="e">
        <f>+INDEX(Hoja2!A:K,MATCH('ALL PRODUCTS'!B1073,Hoja2!B:B,0),5)</f>
        <v>#N/A</v>
      </c>
      <c r="L1073" s="86">
        <v>483780.00000000006</v>
      </c>
      <c r="M1073" s="86">
        <v>219900</v>
      </c>
    </row>
    <row r="1074" spans="1:13">
      <c r="A1074" t="s">
        <v>2695</v>
      </c>
      <c r="B1074" s="68" t="s">
        <v>2601</v>
      </c>
      <c r="C1074" s="68" t="s">
        <v>2604</v>
      </c>
      <c r="D1074" s="68" t="s">
        <v>1715</v>
      </c>
      <c r="E1074" s="69" t="str">
        <f>"     "&amp;E1072</f>
        <v xml:space="preserve">     Silla Eames Tradicional Cojin Milano Patas En Madera Ekms259</v>
      </c>
      <c r="F1074" s="68" t="s">
        <v>38</v>
      </c>
      <c r="G1074" s="70" t="str">
        <f>G1072</f>
        <v>239900</v>
      </c>
      <c r="H1074" s="70" t="str">
        <f>H1072&amp;"     "</f>
        <v xml:space="preserve">$     </v>
      </c>
      <c r="J1074" t="e">
        <f>+INDEX(Hoja2!A:K,MATCH('ALL PRODUCTS'!B1074,Hoja2!B:B,0),6)</f>
        <v>#N/A</v>
      </c>
      <c r="K1074" s="79" t="e">
        <f>+INDEX(Hoja2!A:K,MATCH('ALL PRODUCTS'!B1074,Hoja2!B:B,0),5)</f>
        <v>#N/A</v>
      </c>
      <c r="L1074" s="86">
        <v>549780</v>
      </c>
      <c r="M1074" s="86">
        <v>249900</v>
      </c>
    </row>
    <row r="1075" spans="1:13">
      <c r="A1075" t="s">
        <v>2695</v>
      </c>
      <c r="B1075" s="68" t="s">
        <v>2601</v>
      </c>
      <c r="C1075" s="68" t="s">
        <v>2605</v>
      </c>
      <c r="D1075" s="68" t="s">
        <v>1714</v>
      </c>
      <c r="E1075" s="69" t="str">
        <f>"     "&amp;E1072</f>
        <v xml:space="preserve">     Silla Eames Tradicional Cojin Milano Patas En Madera Ekms259</v>
      </c>
      <c r="F1075" s="68" t="s">
        <v>36</v>
      </c>
      <c r="G1075" s="70" t="str">
        <f>G1072</f>
        <v>239900</v>
      </c>
      <c r="H1075" s="70" t="str">
        <f>H1072&amp;"     "</f>
        <v xml:space="preserve">$     </v>
      </c>
      <c r="J1075" t="e">
        <f>+INDEX(Hoja2!A:K,MATCH('ALL PRODUCTS'!B1075,Hoja2!B:B,0),6)</f>
        <v>#N/A</v>
      </c>
      <c r="K1075" s="79" t="e">
        <f>+INDEX(Hoja2!A:K,MATCH('ALL PRODUCTS'!B1075,Hoja2!B:B,0),5)</f>
        <v>#N/A</v>
      </c>
      <c r="L1075" s="86">
        <v>483780.00000000006</v>
      </c>
      <c r="M1075" s="86">
        <v>219900</v>
      </c>
    </row>
    <row r="1076" spans="1:13">
      <c r="A1076" t="s">
        <v>2695</v>
      </c>
      <c r="B1076" s="68" t="s">
        <v>2601</v>
      </c>
      <c r="C1076" s="68" t="s">
        <v>2606</v>
      </c>
      <c r="D1076" s="68" t="s">
        <v>1719</v>
      </c>
      <c r="E1076" s="69" t="str">
        <f>"     "&amp;E1072</f>
        <v xml:space="preserve">     Silla Eames Tradicional Cojin Milano Patas En Madera Ekms259</v>
      </c>
      <c r="F1076" s="68" t="s">
        <v>48</v>
      </c>
      <c r="G1076" s="70" t="str">
        <f>G1072</f>
        <v>239900</v>
      </c>
      <c r="H1076" s="70" t="str">
        <f>H1072&amp;"     "</f>
        <v xml:space="preserve">$     </v>
      </c>
      <c r="J1076" t="e">
        <f>+INDEX(Hoja2!A:K,MATCH('ALL PRODUCTS'!B1076,Hoja2!B:B,0),6)</f>
        <v>#N/A</v>
      </c>
      <c r="K1076" s="79" t="e">
        <f>+INDEX(Hoja2!A:K,MATCH('ALL PRODUCTS'!B1076,Hoja2!B:B,0),5)</f>
        <v>#N/A</v>
      </c>
      <c r="L1076" s="86">
        <v>527780</v>
      </c>
      <c r="M1076" s="86">
        <v>239900</v>
      </c>
    </row>
    <row r="1077" spans="1:13">
      <c r="A1077" t="s">
        <v>2695</v>
      </c>
      <c r="B1077" s="68" t="s">
        <v>2601</v>
      </c>
      <c r="C1077" s="68" t="s">
        <v>2607</v>
      </c>
      <c r="D1077" s="68" t="s">
        <v>1705</v>
      </c>
      <c r="E1077" s="69" t="str">
        <f>"     "&amp;E1072</f>
        <v xml:space="preserve">     Silla Eames Tradicional Cojin Milano Patas En Madera Ekms259</v>
      </c>
      <c r="F1077" s="68" t="s">
        <v>350</v>
      </c>
      <c r="G1077" s="70" t="str">
        <f>G1072</f>
        <v>239900</v>
      </c>
      <c r="H1077" s="70" t="str">
        <f>H1072&amp;"     "</f>
        <v xml:space="preserve">$     </v>
      </c>
      <c r="J1077" t="e">
        <f>+INDEX(Hoja2!A:K,MATCH('ALL PRODUCTS'!B1077,Hoja2!B:B,0),6)</f>
        <v>#N/A</v>
      </c>
      <c r="K1077" s="79" t="e">
        <f>+INDEX(Hoja2!A:K,MATCH('ALL PRODUCTS'!B1077,Hoja2!B:B,0),5)</f>
        <v>#N/A</v>
      </c>
      <c r="L1077" s="86">
        <v>2199780</v>
      </c>
      <c r="M1077" s="86">
        <v>999900</v>
      </c>
    </row>
    <row r="1078" spans="1:13">
      <c r="A1078" t="s">
        <v>2695</v>
      </c>
      <c r="B1078" s="68" t="s">
        <v>2608</v>
      </c>
      <c r="C1078" s="68"/>
      <c r="D1078" s="68" t="s">
        <v>6</v>
      </c>
      <c r="E1078" s="68" t="s">
        <v>2609</v>
      </c>
      <c r="F1078" s="68" t="s">
        <v>16</v>
      </c>
      <c r="G1078" s="70" t="s">
        <v>8529</v>
      </c>
      <c r="H1078" s="70" t="s">
        <v>13</v>
      </c>
      <c r="J1078" t="e">
        <f>+INDEX(Hoja2!A:K,MATCH('ALL PRODUCTS'!B1078,Hoja2!B:B,0),6)</f>
        <v>#N/A</v>
      </c>
      <c r="K1078" s="79" t="e">
        <f>+INDEX(Hoja2!A:K,MATCH('ALL PRODUCTS'!B1078,Hoja2!B:B,0),5)</f>
        <v>#N/A</v>
      </c>
      <c r="L1078" s="86" t="e">
        <v>#N/A</v>
      </c>
      <c r="M1078" s="86" t="e">
        <v>#N/A</v>
      </c>
    </row>
    <row r="1079" spans="1:13">
      <c r="A1079" t="s">
        <v>2695</v>
      </c>
      <c r="B1079" s="68" t="s">
        <v>2608</v>
      </c>
      <c r="C1079" s="68" t="s">
        <v>2610</v>
      </c>
      <c r="D1079" s="68" t="s">
        <v>2611</v>
      </c>
      <c r="E1079" s="69" t="str">
        <f>"     "&amp;E1078</f>
        <v xml:space="preserve">     Cuadros Decorativos Diseño Animales 1.80x1.20x5</v>
      </c>
      <c r="F1079" s="68" t="s">
        <v>1566</v>
      </c>
      <c r="G1079" s="70" t="str">
        <f>G1078</f>
        <v>629900</v>
      </c>
      <c r="H1079" s="70" t="str">
        <f>H1078&amp;"     "</f>
        <v xml:space="preserve">$     </v>
      </c>
      <c r="J1079" t="e">
        <f>+INDEX(Hoja2!A:K,MATCH('ALL PRODUCTS'!B1079,Hoja2!B:B,0),6)</f>
        <v>#N/A</v>
      </c>
      <c r="K1079" s="79" t="e">
        <f>+INDEX(Hoja2!A:K,MATCH('ALL PRODUCTS'!B1079,Hoja2!B:B,0),5)</f>
        <v>#N/A</v>
      </c>
      <c r="L1079" s="86">
        <v>1219800</v>
      </c>
      <c r="M1079" s="86">
        <v>609900</v>
      </c>
    </row>
    <row r="1080" spans="1:13">
      <c r="A1080" t="s">
        <v>2695</v>
      </c>
      <c r="B1080" s="68" t="s">
        <v>2608</v>
      </c>
      <c r="C1080" s="68" t="s">
        <v>2612</v>
      </c>
      <c r="D1080" s="68" t="s">
        <v>2613</v>
      </c>
      <c r="E1080" s="69" t="str">
        <f>"     "&amp;E1078</f>
        <v xml:space="preserve">     Cuadros Decorativos Diseño Animales 1.80x1.20x5</v>
      </c>
      <c r="F1080" s="68" t="s">
        <v>1568</v>
      </c>
      <c r="G1080" s="70" t="str">
        <f>G1078</f>
        <v>629900</v>
      </c>
      <c r="H1080" s="70" t="str">
        <f>H1078&amp;"     "</f>
        <v xml:space="preserve">$     </v>
      </c>
      <c r="J1080" t="e">
        <f>+INDEX(Hoja2!A:K,MATCH('ALL PRODUCTS'!B1080,Hoja2!B:B,0),6)</f>
        <v>#N/A</v>
      </c>
      <c r="K1080" s="79" t="e">
        <f>+INDEX(Hoja2!A:K,MATCH('ALL PRODUCTS'!B1080,Hoja2!B:B,0),5)</f>
        <v>#N/A</v>
      </c>
      <c r="L1080" s="86">
        <v>1219800</v>
      </c>
      <c r="M1080" s="86">
        <v>609900</v>
      </c>
    </row>
    <row r="1081" spans="1:13">
      <c r="A1081" t="s">
        <v>2695</v>
      </c>
      <c r="B1081" s="68" t="s">
        <v>2608</v>
      </c>
      <c r="C1081" s="68" t="s">
        <v>2614</v>
      </c>
      <c r="D1081" s="68" t="s">
        <v>2615</v>
      </c>
      <c r="E1081" s="69" t="str">
        <f>"     "&amp;E1078</f>
        <v xml:space="preserve">     Cuadros Decorativos Diseño Animales 1.80x1.20x5</v>
      </c>
      <c r="F1081" s="68" t="s">
        <v>1570</v>
      </c>
      <c r="G1081" s="70" t="str">
        <f>G1078</f>
        <v>629900</v>
      </c>
      <c r="H1081" s="70" t="str">
        <f>H1078&amp;"     "</f>
        <v xml:space="preserve">$     </v>
      </c>
      <c r="J1081" t="e">
        <f>+INDEX(Hoja2!A:K,MATCH('ALL PRODUCTS'!B1081,Hoja2!B:B,0),6)</f>
        <v>#N/A</v>
      </c>
      <c r="K1081" s="79" t="e">
        <f>+INDEX(Hoja2!A:K,MATCH('ALL PRODUCTS'!B1081,Hoja2!B:B,0),5)</f>
        <v>#N/A</v>
      </c>
      <c r="L1081" s="86">
        <v>1219800</v>
      </c>
      <c r="M1081" s="86">
        <v>609900</v>
      </c>
    </row>
    <row r="1082" spans="1:13">
      <c r="A1082" t="s">
        <v>2695</v>
      </c>
      <c r="B1082" s="68" t="s">
        <v>2608</v>
      </c>
      <c r="C1082" s="68" t="s">
        <v>2616</v>
      </c>
      <c r="D1082" s="68" t="s">
        <v>2617</v>
      </c>
      <c r="E1082" s="69" t="str">
        <f>"     "&amp;E1078</f>
        <v xml:space="preserve">     Cuadros Decorativos Diseño Animales 1.80x1.20x5</v>
      </c>
      <c r="F1082" s="68" t="s">
        <v>1572</v>
      </c>
      <c r="G1082" s="70" t="str">
        <f>G1078</f>
        <v>629900</v>
      </c>
      <c r="H1082" s="70" t="str">
        <f>H1078&amp;"     "</f>
        <v xml:space="preserve">$     </v>
      </c>
      <c r="J1082" t="e">
        <f>+INDEX(Hoja2!A:K,MATCH('ALL PRODUCTS'!B1082,Hoja2!B:B,0),6)</f>
        <v>#N/A</v>
      </c>
      <c r="K1082" s="79" t="e">
        <f>+INDEX(Hoja2!A:K,MATCH('ALL PRODUCTS'!B1082,Hoja2!B:B,0),5)</f>
        <v>#N/A</v>
      </c>
      <c r="L1082" s="86">
        <v>1219800</v>
      </c>
      <c r="M1082" s="86">
        <v>609900</v>
      </c>
    </row>
    <row r="1083" spans="1:13">
      <c r="A1083" t="s">
        <v>2695</v>
      </c>
      <c r="B1083" s="68" t="s">
        <v>2608</v>
      </c>
      <c r="C1083" s="68" t="s">
        <v>2618</v>
      </c>
      <c r="D1083" s="68" t="s">
        <v>2619</v>
      </c>
      <c r="E1083" s="69" t="str">
        <f>"     "&amp;E1078</f>
        <v xml:space="preserve">     Cuadros Decorativos Diseño Animales 1.80x1.20x5</v>
      </c>
      <c r="F1083" s="68" t="s">
        <v>1574</v>
      </c>
      <c r="G1083" s="70" t="str">
        <f>G1078</f>
        <v>629900</v>
      </c>
      <c r="H1083" s="70" t="str">
        <f>H1078&amp;"     "</f>
        <v xml:space="preserve">$     </v>
      </c>
      <c r="J1083" t="e">
        <f>+INDEX(Hoja2!A:K,MATCH('ALL PRODUCTS'!B1083,Hoja2!B:B,0),6)</f>
        <v>#N/A</v>
      </c>
      <c r="K1083" s="79" t="e">
        <f>+INDEX(Hoja2!A:K,MATCH('ALL PRODUCTS'!B1083,Hoja2!B:B,0),5)</f>
        <v>#N/A</v>
      </c>
      <c r="L1083" s="86">
        <v>1219800</v>
      </c>
      <c r="M1083" s="86">
        <v>609900</v>
      </c>
    </row>
    <row r="1084" spans="1:13">
      <c r="A1084" t="s">
        <v>2695</v>
      </c>
      <c r="B1084" s="68" t="s">
        <v>2620</v>
      </c>
      <c r="C1084" s="68" t="s">
        <v>2621</v>
      </c>
      <c r="D1084" s="68" t="s">
        <v>2452</v>
      </c>
      <c r="E1084" s="68" t="s">
        <v>2622</v>
      </c>
      <c r="F1084" s="68" t="s">
        <v>105</v>
      </c>
      <c r="G1084" s="70" t="s">
        <v>8531</v>
      </c>
      <c r="H1084" s="70" t="s">
        <v>13</v>
      </c>
      <c r="J1084" t="e">
        <f>+INDEX(Hoja2!A:K,MATCH('ALL PRODUCTS'!B1084,Hoja2!B:B,0),6)</f>
        <v>#N/A</v>
      </c>
      <c r="K1084" s="79" t="e">
        <f>+INDEX(Hoja2!A:K,MATCH('ALL PRODUCTS'!B1084,Hoja2!B:B,0),5)</f>
        <v>#N/A</v>
      </c>
      <c r="L1084" s="86">
        <v>2023780.0000000002</v>
      </c>
      <c r="M1084" s="86">
        <v>919900</v>
      </c>
    </row>
    <row r="1085" spans="1:13">
      <c r="A1085" t="s">
        <v>2695</v>
      </c>
      <c r="B1085" s="68" t="s">
        <v>2467</v>
      </c>
      <c r="C1085" s="68" t="s">
        <v>2468</v>
      </c>
      <c r="D1085" s="68" t="s">
        <v>2469</v>
      </c>
      <c r="E1085" s="68" t="s">
        <v>2470</v>
      </c>
      <c r="F1085" s="68" t="s">
        <v>105</v>
      </c>
      <c r="G1085" s="70" t="s">
        <v>14636</v>
      </c>
      <c r="H1085" s="70" t="s">
        <v>13</v>
      </c>
      <c r="J1085" t="e">
        <f>+INDEX(Hoja2!A:K,MATCH('ALL PRODUCTS'!B1085,Hoja2!B:B,0),6)</f>
        <v>#N/A</v>
      </c>
      <c r="K1085" s="79" t="e">
        <f>+INDEX(Hoja2!A:K,MATCH('ALL PRODUCTS'!B1085,Hoja2!B:B,0),5)</f>
        <v>#N/A</v>
      </c>
      <c r="L1085" s="86">
        <v>1121780</v>
      </c>
      <c r="M1085" s="86">
        <v>509900</v>
      </c>
    </row>
    <row r="1086" spans="1:13">
      <c r="A1086" t="s">
        <v>2695</v>
      </c>
      <c r="B1086" s="68" t="s">
        <v>1038</v>
      </c>
      <c r="C1086" s="68"/>
      <c r="D1086" s="68" t="s">
        <v>6</v>
      </c>
      <c r="E1086" s="68" t="s">
        <v>1039</v>
      </c>
      <c r="F1086" s="68" t="s">
        <v>16</v>
      </c>
      <c r="G1086" s="70" t="s">
        <v>14637</v>
      </c>
      <c r="H1086" s="70" t="s">
        <v>13</v>
      </c>
      <c r="J1086" t="e">
        <f>+INDEX(Hoja2!A:K,MATCH('ALL PRODUCTS'!B1086,Hoja2!B:B,0),6)</f>
        <v>#N/A</v>
      </c>
      <c r="K1086" s="79" t="e">
        <f>+INDEX(Hoja2!A:K,MATCH('ALL PRODUCTS'!B1086,Hoja2!B:B,0),5)</f>
        <v>#N/A</v>
      </c>
      <c r="L1086" s="86" t="e">
        <v>#N/A</v>
      </c>
      <c r="M1086" s="86" t="e">
        <v>#N/A</v>
      </c>
    </row>
    <row r="1087" spans="1:13">
      <c r="A1087" t="s">
        <v>2695</v>
      </c>
      <c r="B1087" s="68" t="s">
        <v>1038</v>
      </c>
      <c r="C1087" s="68" t="s">
        <v>1040</v>
      </c>
      <c r="D1087" s="68" t="s">
        <v>2180</v>
      </c>
      <c r="E1087" s="69" t="str">
        <f>"     "&amp;E1086</f>
        <v xml:space="preserve">     Cama Paris Doble Con Puff Baúl 160x190x150</v>
      </c>
      <c r="F1087" s="68" t="s">
        <v>728</v>
      </c>
      <c r="G1087" s="70" t="str">
        <f>G1086</f>
        <v>2409900</v>
      </c>
      <c r="H1087" s="70" t="str">
        <f>H1086&amp;"     "</f>
        <v xml:space="preserve">$     </v>
      </c>
      <c r="J1087" t="e">
        <f>+INDEX(Hoja2!A:K,MATCH('ALL PRODUCTS'!B1087,Hoja2!B:B,0),6)</f>
        <v>#N/A</v>
      </c>
      <c r="K1087" s="79" t="e">
        <f>+INDEX(Hoja2!A:K,MATCH('ALL PRODUCTS'!B1087,Hoja2!B:B,0),5)</f>
        <v>#N/A</v>
      </c>
      <c r="L1087" s="86">
        <v>4639800</v>
      </c>
      <c r="M1087" s="86">
        <v>2319900</v>
      </c>
    </row>
    <row r="1088" spans="1:13">
      <c r="A1088" t="s">
        <v>2695</v>
      </c>
      <c r="B1088" s="68" t="s">
        <v>1038</v>
      </c>
      <c r="C1088" s="68" t="s">
        <v>1041</v>
      </c>
      <c r="D1088" s="68" t="s">
        <v>2181</v>
      </c>
      <c r="E1088" s="69" t="str">
        <f>"     "&amp;E1086</f>
        <v xml:space="preserve">     Cama Paris Doble Con Puff Baúl 160x190x150</v>
      </c>
      <c r="F1088" s="68" t="s">
        <v>730</v>
      </c>
      <c r="G1088" s="70" t="str">
        <f>G1086</f>
        <v>2409900</v>
      </c>
      <c r="H1088" s="70" t="str">
        <f>H1086&amp;"     "</f>
        <v xml:space="preserve">$     </v>
      </c>
      <c r="J1088" t="e">
        <f>+INDEX(Hoja2!A:K,MATCH('ALL PRODUCTS'!B1088,Hoja2!B:B,0),6)</f>
        <v>#N/A</v>
      </c>
      <c r="K1088" s="79" t="e">
        <f>+INDEX(Hoja2!A:K,MATCH('ALL PRODUCTS'!B1088,Hoja2!B:B,0),5)</f>
        <v>#N/A</v>
      </c>
      <c r="L1088" s="86">
        <v>4639800</v>
      </c>
      <c r="M1088" s="86">
        <v>2319900</v>
      </c>
    </row>
    <row r="1089" spans="1:13">
      <c r="A1089" t="s">
        <v>2695</v>
      </c>
      <c r="B1089" s="68" t="s">
        <v>1038</v>
      </c>
      <c r="C1089" s="68" t="s">
        <v>1042</v>
      </c>
      <c r="D1089" s="68" t="s">
        <v>2182</v>
      </c>
      <c r="E1089" s="69" t="str">
        <f>"     "&amp;E1086</f>
        <v xml:space="preserve">     Cama Paris Doble Con Puff Baúl 160x190x150</v>
      </c>
      <c r="F1089" s="68" t="s">
        <v>732</v>
      </c>
      <c r="G1089" s="70" t="str">
        <f>G1086</f>
        <v>2409900</v>
      </c>
      <c r="H1089" s="70" t="str">
        <f>H1086&amp;"     "</f>
        <v xml:space="preserve">$     </v>
      </c>
      <c r="J1089" t="e">
        <f>+INDEX(Hoja2!A:K,MATCH('ALL PRODUCTS'!B1089,Hoja2!B:B,0),6)</f>
        <v>#N/A</v>
      </c>
      <c r="K1089" s="79" t="e">
        <f>+INDEX(Hoja2!A:K,MATCH('ALL PRODUCTS'!B1089,Hoja2!B:B,0),5)</f>
        <v>#N/A</v>
      </c>
      <c r="L1089" s="86">
        <v>4639800</v>
      </c>
      <c r="M1089" s="86">
        <v>2319900</v>
      </c>
    </row>
    <row r="1090" spans="1:13">
      <c r="A1090" t="s">
        <v>2695</v>
      </c>
      <c r="B1090" s="68" t="s">
        <v>1038</v>
      </c>
      <c r="C1090" s="68" t="s">
        <v>1043</v>
      </c>
      <c r="D1090" s="68" t="s">
        <v>2183</v>
      </c>
      <c r="E1090" s="69" t="str">
        <f>"     "&amp;E1086</f>
        <v xml:space="preserve">     Cama Paris Doble Con Puff Baúl 160x190x150</v>
      </c>
      <c r="F1090" s="68" t="s">
        <v>734</v>
      </c>
      <c r="G1090" s="70" t="str">
        <f>G1086</f>
        <v>2409900</v>
      </c>
      <c r="H1090" s="70" t="str">
        <f>H1086&amp;"     "</f>
        <v xml:space="preserve">$     </v>
      </c>
      <c r="J1090" t="e">
        <f>+INDEX(Hoja2!A:K,MATCH('ALL PRODUCTS'!B1090,Hoja2!B:B,0),6)</f>
        <v>#N/A</v>
      </c>
      <c r="K1090" s="79" t="e">
        <f>+INDEX(Hoja2!A:K,MATCH('ALL PRODUCTS'!B1090,Hoja2!B:B,0),5)</f>
        <v>#N/A</v>
      </c>
      <c r="L1090" s="86">
        <v>4639800</v>
      </c>
      <c r="M1090" s="86">
        <v>2319900</v>
      </c>
    </row>
    <row r="1091" spans="1:13">
      <c r="A1091" t="s">
        <v>2695</v>
      </c>
      <c r="B1091" s="68" t="s">
        <v>1038</v>
      </c>
      <c r="C1091" s="68" t="s">
        <v>1044</v>
      </c>
      <c r="D1091" s="68" t="s">
        <v>2069</v>
      </c>
      <c r="E1091" s="69" t="str">
        <f>"     "&amp;E1086</f>
        <v xml:space="preserve">     Cama Paris Doble Con Puff Baúl 160x190x150</v>
      </c>
      <c r="F1091" s="68" t="s">
        <v>736</v>
      </c>
      <c r="G1091" s="70" t="str">
        <f>G1086</f>
        <v>2409900</v>
      </c>
      <c r="H1091" s="70" t="str">
        <f>H1086&amp;"     "</f>
        <v xml:space="preserve">$     </v>
      </c>
      <c r="J1091" t="e">
        <f>+INDEX(Hoja2!A:K,MATCH('ALL PRODUCTS'!B1091,Hoja2!B:B,0),6)</f>
        <v>#N/A</v>
      </c>
      <c r="K1091" s="79" t="e">
        <f>+INDEX(Hoja2!A:K,MATCH('ALL PRODUCTS'!B1091,Hoja2!B:B,0),5)</f>
        <v>#N/A</v>
      </c>
      <c r="L1091" s="86">
        <v>4639800</v>
      </c>
      <c r="M1091" s="86">
        <v>2319900</v>
      </c>
    </row>
    <row r="1092" spans="1:13">
      <c r="A1092" t="s">
        <v>2695</v>
      </c>
      <c r="B1092" s="68" t="s">
        <v>1038</v>
      </c>
      <c r="C1092" s="68" t="s">
        <v>1045</v>
      </c>
      <c r="D1092" s="68" t="s">
        <v>2058</v>
      </c>
      <c r="E1092" s="69" t="str">
        <f>"     "&amp;E1086</f>
        <v xml:space="preserve">     Cama Paris Doble Con Puff Baúl 160x190x150</v>
      </c>
      <c r="F1092" s="68" t="s">
        <v>738</v>
      </c>
      <c r="G1092" s="70" t="str">
        <f>G1086</f>
        <v>2409900</v>
      </c>
      <c r="H1092" s="70" t="str">
        <f>H1086&amp;"     "</f>
        <v xml:space="preserve">$     </v>
      </c>
      <c r="J1092" t="e">
        <f>+INDEX(Hoja2!A:K,MATCH('ALL PRODUCTS'!B1092,Hoja2!B:B,0),6)</f>
        <v>#N/A</v>
      </c>
      <c r="K1092" s="79" t="e">
        <f>+INDEX(Hoja2!A:K,MATCH('ALL PRODUCTS'!B1092,Hoja2!B:B,0),5)</f>
        <v>#N/A</v>
      </c>
      <c r="L1092" s="86">
        <v>4639800</v>
      </c>
      <c r="M1092" s="86">
        <v>2319900</v>
      </c>
    </row>
    <row r="1093" spans="1:13">
      <c r="A1093" t="s">
        <v>2695</v>
      </c>
      <c r="B1093" s="68" t="s">
        <v>1038</v>
      </c>
      <c r="C1093" s="68" t="s">
        <v>1046</v>
      </c>
      <c r="D1093" s="68" t="s">
        <v>2184</v>
      </c>
      <c r="E1093" s="69" t="str">
        <f>"     "&amp;E1086</f>
        <v xml:space="preserve">     Cama Paris Doble Con Puff Baúl 160x190x150</v>
      </c>
      <c r="F1093" s="68" t="s">
        <v>740</v>
      </c>
      <c r="G1093" s="70" t="str">
        <f>G1086</f>
        <v>2409900</v>
      </c>
      <c r="H1093" s="70" t="str">
        <f>H1086&amp;"     "</f>
        <v xml:space="preserve">$     </v>
      </c>
      <c r="J1093" t="e">
        <f>+INDEX(Hoja2!A:K,MATCH('ALL PRODUCTS'!B1093,Hoja2!B:B,0),6)</f>
        <v>#N/A</v>
      </c>
      <c r="K1093" s="79" t="e">
        <f>+INDEX(Hoja2!A:K,MATCH('ALL PRODUCTS'!B1093,Hoja2!B:B,0),5)</f>
        <v>#N/A</v>
      </c>
      <c r="L1093" s="86">
        <v>4639800</v>
      </c>
      <c r="M1093" s="86">
        <v>2319900</v>
      </c>
    </row>
    <row r="1094" spans="1:13">
      <c r="A1094" t="s">
        <v>2695</v>
      </c>
      <c r="B1094" s="68" t="s">
        <v>1047</v>
      </c>
      <c r="C1094" s="68"/>
      <c r="D1094" s="68" t="s">
        <v>6</v>
      </c>
      <c r="E1094" s="68" t="s">
        <v>1048</v>
      </c>
      <c r="F1094" s="68" t="s">
        <v>16</v>
      </c>
      <c r="G1094" s="70" t="s">
        <v>14638</v>
      </c>
      <c r="H1094" s="70" t="s">
        <v>13</v>
      </c>
      <c r="J1094" t="e">
        <f>+INDEX(Hoja2!A:K,MATCH('ALL PRODUCTS'!B1094,Hoja2!B:B,0),6)</f>
        <v>#N/A</v>
      </c>
      <c r="K1094" s="79" t="e">
        <f>+INDEX(Hoja2!A:K,MATCH('ALL PRODUCTS'!B1094,Hoja2!B:B,0),5)</f>
        <v>#N/A</v>
      </c>
      <c r="L1094" s="86" t="e">
        <v>#N/A</v>
      </c>
      <c r="M1094" s="86" t="e">
        <v>#N/A</v>
      </c>
    </row>
    <row r="1095" spans="1:13">
      <c r="A1095" t="s">
        <v>2695</v>
      </c>
      <c r="B1095" s="68" t="s">
        <v>1047</v>
      </c>
      <c r="C1095" s="68" t="s">
        <v>1049</v>
      </c>
      <c r="D1095" s="68" t="s">
        <v>2185</v>
      </c>
      <c r="E1095" s="69" t="str">
        <f>"     "&amp;E1094</f>
        <v xml:space="preserve">     Cama Paris Doble Con Puff Baúl 200x200x150</v>
      </c>
      <c r="F1095" s="68" t="s">
        <v>728</v>
      </c>
      <c r="G1095" s="70" t="str">
        <f>G1094</f>
        <v>2619900</v>
      </c>
      <c r="H1095" s="70" t="str">
        <f>H1094&amp;"     "</f>
        <v xml:space="preserve">$     </v>
      </c>
      <c r="J1095" t="e">
        <f>+INDEX(Hoja2!A:K,MATCH('ALL PRODUCTS'!B1095,Hoja2!B:B,0),6)</f>
        <v>#N/A</v>
      </c>
      <c r="K1095" s="79" t="e">
        <f>+INDEX(Hoja2!A:K,MATCH('ALL PRODUCTS'!B1095,Hoja2!B:B,0),5)</f>
        <v>#N/A</v>
      </c>
      <c r="L1095" s="86">
        <v>5039800</v>
      </c>
      <c r="M1095" s="86">
        <v>2519900</v>
      </c>
    </row>
    <row r="1096" spans="1:13">
      <c r="A1096" t="s">
        <v>2695</v>
      </c>
      <c r="B1096" s="68" t="s">
        <v>1047</v>
      </c>
      <c r="C1096" s="68" t="s">
        <v>1050</v>
      </c>
      <c r="D1096" s="68" t="s">
        <v>2186</v>
      </c>
      <c r="E1096" s="69" t="str">
        <f>"     "&amp;E1094</f>
        <v xml:space="preserve">     Cama Paris Doble Con Puff Baúl 200x200x150</v>
      </c>
      <c r="F1096" s="68" t="s">
        <v>730</v>
      </c>
      <c r="G1096" s="70" t="str">
        <f>G1094</f>
        <v>2619900</v>
      </c>
      <c r="H1096" s="70" t="str">
        <f>H1094&amp;"     "</f>
        <v xml:space="preserve">$     </v>
      </c>
      <c r="J1096" t="e">
        <f>+INDEX(Hoja2!A:K,MATCH('ALL PRODUCTS'!B1096,Hoja2!B:B,0),6)</f>
        <v>#N/A</v>
      </c>
      <c r="K1096" s="79" t="e">
        <f>+INDEX(Hoja2!A:K,MATCH('ALL PRODUCTS'!B1096,Hoja2!B:B,0),5)</f>
        <v>#N/A</v>
      </c>
      <c r="L1096" s="86">
        <v>5039800</v>
      </c>
      <c r="M1096" s="86">
        <v>2519900</v>
      </c>
    </row>
    <row r="1097" spans="1:13">
      <c r="A1097" t="s">
        <v>2695</v>
      </c>
      <c r="B1097" s="68" t="s">
        <v>1047</v>
      </c>
      <c r="C1097" s="68" t="s">
        <v>1051</v>
      </c>
      <c r="D1097" s="68" t="s">
        <v>2187</v>
      </c>
      <c r="E1097" s="69" t="str">
        <f>"     "&amp;E1094</f>
        <v xml:space="preserve">     Cama Paris Doble Con Puff Baúl 200x200x150</v>
      </c>
      <c r="F1097" s="68" t="s">
        <v>732</v>
      </c>
      <c r="G1097" s="70" t="str">
        <f>G1094</f>
        <v>2619900</v>
      </c>
      <c r="H1097" s="70" t="str">
        <f>H1094&amp;"     "</f>
        <v xml:space="preserve">$     </v>
      </c>
      <c r="J1097" t="e">
        <f>+INDEX(Hoja2!A:K,MATCH('ALL PRODUCTS'!B1097,Hoja2!B:B,0),6)</f>
        <v>#N/A</v>
      </c>
      <c r="K1097" s="79" t="e">
        <f>+INDEX(Hoja2!A:K,MATCH('ALL PRODUCTS'!B1097,Hoja2!B:B,0),5)</f>
        <v>#N/A</v>
      </c>
      <c r="L1097" s="86">
        <v>5039800</v>
      </c>
      <c r="M1097" s="86">
        <v>2519900</v>
      </c>
    </row>
    <row r="1098" spans="1:13">
      <c r="A1098" t="s">
        <v>2695</v>
      </c>
      <c r="B1098" s="68" t="s">
        <v>1047</v>
      </c>
      <c r="C1098" s="68" t="s">
        <v>1052</v>
      </c>
      <c r="D1098" s="68" t="s">
        <v>2188</v>
      </c>
      <c r="E1098" s="69" t="str">
        <f>"     "&amp;E1094</f>
        <v xml:space="preserve">     Cama Paris Doble Con Puff Baúl 200x200x150</v>
      </c>
      <c r="F1098" s="68" t="s">
        <v>734</v>
      </c>
      <c r="G1098" s="70" t="str">
        <f>G1094</f>
        <v>2619900</v>
      </c>
      <c r="H1098" s="70" t="str">
        <f>H1094&amp;"     "</f>
        <v xml:space="preserve">$     </v>
      </c>
      <c r="J1098" t="e">
        <f>+INDEX(Hoja2!A:K,MATCH('ALL PRODUCTS'!B1098,Hoja2!B:B,0),6)</f>
        <v>#N/A</v>
      </c>
      <c r="K1098" s="79" t="e">
        <f>+INDEX(Hoja2!A:K,MATCH('ALL PRODUCTS'!B1098,Hoja2!B:B,0),5)</f>
        <v>#N/A</v>
      </c>
      <c r="L1098" s="86">
        <v>5039800</v>
      </c>
      <c r="M1098" s="86">
        <v>2519900</v>
      </c>
    </row>
    <row r="1099" spans="1:13">
      <c r="A1099" t="s">
        <v>2695</v>
      </c>
      <c r="B1099" s="68" t="s">
        <v>1047</v>
      </c>
      <c r="C1099" s="68" t="s">
        <v>1053</v>
      </c>
      <c r="D1099" s="68" t="s">
        <v>2189</v>
      </c>
      <c r="E1099" s="69" t="str">
        <f>"     "&amp;E1094</f>
        <v xml:space="preserve">     Cama Paris Doble Con Puff Baúl 200x200x150</v>
      </c>
      <c r="F1099" s="68" t="s">
        <v>736</v>
      </c>
      <c r="G1099" s="70" t="str">
        <f>G1094</f>
        <v>2619900</v>
      </c>
      <c r="H1099" s="70" t="str">
        <f>H1094&amp;"     "</f>
        <v xml:space="preserve">$     </v>
      </c>
      <c r="J1099" t="e">
        <f>+INDEX(Hoja2!A:K,MATCH('ALL PRODUCTS'!B1099,Hoja2!B:B,0),6)</f>
        <v>#N/A</v>
      </c>
      <c r="K1099" s="79" t="e">
        <f>+INDEX(Hoja2!A:K,MATCH('ALL PRODUCTS'!B1099,Hoja2!B:B,0),5)</f>
        <v>#N/A</v>
      </c>
      <c r="L1099" s="86">
        <v>5039800</v>
      </c>
      <c r="M1099" s="86">
        <v>2519900</v>
      </c>
    </row>
    <row r="1100" spans="1:13">
      <c r="A1100" t="s">
        <v>2695</v>
      </c>
      <c r="B1100" s="68" t="s">
        <v>1047</v>
      </c>
      <c r="C1100" s="68" t="s">
        <v>1054</v>
      </c>
      <c r="D1100" s="68" t="s">
        <v>2190</v>
      </c>
      <c r="E1100" s="69" t="str">
        <f>"     "&amp;E1094</f>
        <v xml:space="preserve">     Cama Paris Doble Con Puff Baúl 200x200x150</v>
      </c>
      <c r="F1100" s="68" t="s">
        <v>738</v>
      </c>
      <c r="G1100" s="70" t="str">
        <f>G1094</f>
        <v>2619900</v>
      </c>
      <c r="H1100" s="70" t="str">
        <f>H1094&amp;"     "</f>
        <v xml:space="preserve">$     </v>
      </c>
      <c r="J1100" t="e">
        <f>+INDEX(Hoja2!A:K,MATCH('ALL PRODUCTS'!B1100,Hoja2!B:B,0),6)</f>
        <v>#N/A</v>
      </c>
      <c r="K1100" s="79" t="e">
        <f>+INDEX(Hoja2!A:K,MATCH('ALL PRODUCTS'!B1100,Hoja2!B:B,0),5)</f>
        <v>#N/A</v>
      </c>
      <c r="L1100" s="86">
        <v>5039800</v>
      </c>
      <c r="M1100" s="86">
        <v>2519900</v>
      </c>
    </row>
    <row r="1101" spans="1:13">
      <c r="A1101" t="s">
        <v>2695</v>
      </c>
      <c r="B1101" s="68" t="s">
        <v>1047</v>
      </c>
      <c r="C1101" s="68" t="s">
        <v>1055</v>
      </c>
      <c r="D1101" s="68" t="s">
        <v>2191</v>
      </c>
      <c r="E1101" s="69" t="str">
        <f>"     "&amp;E1094</f>
        <v xml:space="preserve">     Cama Paris Doble Con Puff Baúl 200x200x150</v>
      </c>
      <c r="F1101" s="68" t="s">
        <v>740</v>
      </c>
      <c r="G1101" s="70" t="str">
        <f>G1094</f>
        <v>2619900</v>
      </c>
      <c r="H1101" s="70" t="str">
        <f>H1094&amp;"     "</f>
        <v xml:space="preserve">$     </v>
      </c>
      <c r="J1101" t="e">
        <f>+INDEX(Hoja2!A:K,MATCH('ALL PRODUCTS'!B1101,Hoja2!B:B,0),6)</f>
        <v>#N/A</v>
      </c>
      <c r="K1101" s="79" t="e">
        <f>+INDEX(Hoja2!A:K,MATCH('ALL PRODUCTS'!B1101,Hoja2!B:B,0),5)</f>
        <v>#N/A</v>
      </c>
      <c r="L1101" s="86">
        <v>5039800</v>
      </c>
      <c r="M1101" s="86">
        <v>2519900</v>
      </c>
    </row>
    <row r="1102" spans="1:13">
      <c r="A1102" t="s">
        <v>2695</v>
      </c>
      <c r="B1102" s="68" t="s">
        <v>2652</v>
      </c>
      <c r="C1102" s="68"/>
      <c r="D1102" s="68" t="s">
        <v>6</v>
      </c>
      <c r="E1102" s="68" t="s">
        <v>2653</v>
      </c>
      <c r="F1102" s="68" t="s">
        <v>16</v>
      </c>
      <c r="G1102" s="70" t="s">
        <v>8536</v>
      </c>
      <c r="H1102" s="70" t="s">
        <v>13</v>
      </c>
      <c r="J1102" t="e">
        <f>+INDEX(Hoja2!A:K,MATCH('ALL PRODUCTS'!B1102,Hoja2!B:B,0),6)</f>
        <v>#N/A</v>
      </c>
      <c r="K1102" s="79" t="e">
        <f>+INDEX(Hoja2!A:K,MATCH('ALL PRODUCTS'!B1102,Hoja2!B:B,0),5)</f>
        <v>#N/A</v>
      </c>
      <c r="L1102" s="86" t="e">
        <v>#N/A</v>
      </c>
      <c r="M1102" s="86" t="e">
        <v>#N/A</v>
      </c>
    </row>
    <row r="1103" spans="1:13">
      <c r="A1103" t="s">
        <v>2695</v>
      </c>
      <c r="B1103" s="68" t="s">
        <v>2652</v>
      </c>
      <c r="C1103" s="68" t="s">
        <v>2654</v>
      </c>
      <c r="D1103" s="68" t="s">
        <v>2655</v>
      </c>
      <c r="E1103" s="69" t="str">
        <f>"     "&amp;E1102</f>
        <v xml:space="preserve">     Silla Nordic, Comedor, Sala, Moderna</v>
      </c>
      <c r="F1103" s="68" t="s">
        <v>2656</v>
      </c>
      <c r="G1103" s="70" t="str">
        <f>G1102</f>
        <v>329900</v>
      </c>
      <c r="H1103" s="70" t="str">
        <f>H1102&amp;"     "</f>
        <v xml:space="preserve">$     </v>
      </c>
      <c r="J1103" t="e">
        <f>+INDEX(Hoja2!A:K,MATCH('ALL PRODUCTS'!B1103,Hoja2!B:B,0),6)</f>
        <v>#N/A</v>
      </c>
      <c r="K1103" s="79" t="e">
        <f>+INDEX(Hoja2!A:K,MATCH('ALL PRODUCTS'!B1103,Hoja2!B:B,0),5)</f>
        <v>#N/A</v>
      </c>
      <c r="L1103" s="86">
        <v>703780</v>
      </c>
      <c r="M1103" s="86">
        <v>319900</v>
      </c>
    </row>
    <row r="1104" spans="1:13">
      <c r="A1104" t="s">
        <v>2695</v>
      </c>
      <c r="B1104" s="68" t="s">
        <v>2652</v>
      </c>
      <c r="C1104" s="68" t="s">
        <v>2657</v>
      </c>
      <c r="D1104" s="68" t="s">
        <v>2658</v>
      </c>
      <c r="E1104" s="69" t="str">
        <f>"     "&amp;E1102</f>
        <v xml:space="preserve">     Silla Nordic, Comedor, Sala, Moderna</v>
      </c>
      <c r="F1104" s="68" t="s">
        <v>1285</v>
      </c>
      <c r="G1104" s="70" t="str">
        <f>G1102</f>
        <v>329900</v>
      </c>
      <c r="H1104" s="70" t="str">
        <f>H1102&amp;"     "</f>
        <v xml:space="preserve">$     </v>
      </c>
      <c r="J1104" t="e">
        <f>+INDEX(Hoja2!A:K,MATCH('ALL PRODUCTS'!B1104,Hoja2!B:B,0),6)</f>
        <v>#N/A</v>
      </c>
      <c r="K1104" s="79" t="e">
        <f>+INDEX(Hoja2!A:K,MATCH('ALL PRODUCTS'!B1104,Hoja2!B:B,0),5)</f>
        <v>#N/A</v>
      </c>
      <c r="L1104" s="86">
        <v>703780</v>
      </c>
      <c r="M1104" s="86">
        <v>319900</v>
      </c>
    </row>
    <row r="1105" spans="1:13">
      <c r="A1105" t="s">
        <v>2695</v>
      </c>
      <c r="B1105" s="68" t="s">
        <v>2652</v>
      </c>
      <c r="C1105" s="68" t="s">
        <v>2659</v>
      </c>
      <c r="D1105" s="68" t="s">
        <v>2660</v>
      </c>
      <c r="E1105" s="69" t="str">
        <f>"     "&amp;E1102</f>
        <v xml:space="preserve">     Silla Nordic, Comedor, Sala, Moderna</v>
      </c>
      <c r="F1105" s="68" t="s">
        <v>111</v>
      </c>
      <c r="G1105" s="70" t="str">
        <f>G1102</f>
        <v>329900</v>
      </c>
      <c r="H1105" s="70" t="str">
        <f>H1102&amp;"     "</f>
        <v xml:space="preserve">$     </v>
      </c>
      <c r="J1105" t="e">
        <f>+INDEX(Hoja2!A:K,MATCH('ALL PRODUCTS'!B1105,Hoja2!B:B,0),6)</f>
        <v>#N/A</v>
      </c>
      <c r="K1105" s="79" t="e">
        <f>+INDEX(Hoja2!A:K,MATCH('ALL PRODUCTS'!B1105,Hoja2!B:B,0),5)</f>
        <v>#N/A</v>
      </c>
      <c r="L1105" s="86">
        <v>747780.00000000012</v>
      </c>
      <c r="M1105" s="86">
        <v>339900</v>
      </c>
    </row>
    <row r="1106" spans="1:13">
      <c r="A1106" t="s">
        <v>2695</v>
      </c>
      <c r="B1106" s="68" t="s">
        <v>2652</v>
      </c>
      <c r="C1106" s="68" t="s">
        <v>2661</v>
      </c>
      <c r="D1106" s="68" t="s">
        <v>2662</v>
      </c>
      <c r="E1106" s="69" t="str">
        <f>"     "&amp;E1102</f>
        <v xml:space="preserve">     Silla Nordic, Comedor, Sala, Moderna</v>
      </c>
      <c r="F1106" s="68" t="s">
        <v>121</v>
      </c>
      <c r="G1106" s="70" t="str">
        <f>G1102</f>
        <v>329900</v>
      </c>
      <c r="H1106" s="70" t="str">
        <f>H1102&amp;"     "</f>
        <v xml:space="preserve">$     </v>
      </c>
      <c r="J1106" t="e">
        <f>+INDEX(Hoja2!A:K,MATCH('ALL PRODUCTS'!B1106,Hoja2!B:B,0),6)</f>
        <v>#N/A</v>
      </c>
      <c r="K1106" s="79" t="e">
        <f>+INDEX(Hoja2!A:K,MATCH('ALL PRODUCTS'!B1106,Hoja2!B:B,0),5)</f>
        <v>#N/A</v>
      </c>
      <c r="L1106" s="86">
        <v>747780.00000000012</v>
      </c>
      <c r="M1106" s="86">
        <v>339900</v>
      </c>
    </row>
    <row r="1107" spans="1:13">
      <c r="A1107" t="s">
        <v>2695</v>
      </c>
      <c r="B1107" s="68" t="s">
        <v>2664</v>
      </c>
      <c r="C1107" s="68"/>
      <c r="D1107" s="68" t="s">
        <v>6</v>
      </c>
      <c r="E1107" s="68" t="s">
        <v>2665</v>
      </c>
      <c r="F1107" s="68" t="s">
        <v>16</v>
      </c>
      <c r="G1107" s="70" t="s">
        <v>8539</v>
      </c>
      <c r="H1107" s="70" t="s">
        <v>13</v>
      </c>
      <c r="J1107" t="e">
        <f>+INDEX(Hoja2!A:K,MATCH('ALL PRODUCTS'!B1107,Hoja2!B:B,0),6)</f>
        <v>#N/A</v>
      </c>
      <c r="K1107" s="79" t="e">
        <f>+INDEX(Hoja2!A:K,MATCH('ALL PRODUCTS'!B1107,Hoja2!B:B,0),5)</f>
        <v>#N/A</v>
      </c>
      <c r="L1107" s="86" t="e">
        <v>#N/A</v>
      </c>
      <c r="M1107" s="86" t="e">
        <v>#N/A</v>
      </c>
    </row>
    <row r="1108" spans="1:13">
      <c r="A1108" t="s">
        <v>2695</v>
      </c>
      <c r="B1108" s="68" t="s">
        <v>2664</v>
      </c>
      <c r="C1108" s="68" t="s">
        <v>2666</v>
      </c>
      <c r="D1108" s="68" t="s">
        <v>2667</v>
      </c>
      <c r="E1108" s="69" t="str">
        <f>"     "&amp;E1107</f>
        <v xml:space="preserve">     Combo Escritorio White Con Silla Eames</v>
      </c>
      <c r="F1108" s="68" t="s">
        <v>12</v>
      </c>
      <c r="G1108" s="70" t="str">
        <f>G1107</f>
        <v>649900</v>
      </c>
      <c r="H1108" s="70" t="str">
        <f>H1107&amp;"     "</f>
        <v xml:space="preserve">$     </v>
      </c>
      <c r="J1108" t="e">
        <f>+INDEX(Hoja2!A:K,MATCH('ALL PRODUCTS'!B1108,Hoja2!B:B,0),6)</f>
        <v>#N/A</v>
      </c>
      <c r="K1108" s="79" t="e">
        <f>+INDEX(Hoja2!A:K,MATCH('ALL PRODUCTS'!B1108,Hoja2!B:B,0),5)</f>
        <v>#N/A</v>
      </c>
      <c r="L1108" s="86">
        <v>1319780</v>
      </c>
      <c r="M1108" s="86">
        <v>599900</v>
      </c>
    </row>
    <row r="1109" spans="1:13">
      <c r="A1109" t="s">
        <v>2695</v>
      </c>
      <c r="B1109" s="68" t="s">
        <v>2664</v>
      </c>
      <c r="C1109" s="68" t="s">
        <v>2668</v>
      </c>
      <c r="D1109" s="68" t="s">
        <v>2669</v>
      </c>
      <c r="E1109" s="69" t="str">
        <f>"     "&amp;E1107</f>
        <v xml:space="preserve">     Combo Escritorio White Con Silla Eames</v>
      </c>
      <c r="F1109" s="68" t="s">
        <v>300</v>
      </c>
      <c r="G1109" s="70" t="str">
        <f>G1107</f>
        <v>649900</v>
      </c>
      <c r="H1109" s="70" t="str">
        <f>H1107&amp;"     "</f>
        <v xml:space="preserve">$     </v>
      </c>
      <c r="J1109" t="e">
        <f>+INDEX(Hoja2!A:K,MATCH('ALL PRODUCTS'!B1109,Hoja2!B:B,0),6)</f>
        <v>#N/A</v>
      </c>
      <c r="K1109" s="79" t="e">
        <f>+INDEX(Hoja2!A:K,MATCH('ALL PRODUCTS'!B1109,Hoja2!B:B,0),5)</f>
        <v>#N/A</v>
      </c>
      <c r="L1109" s="86">
        <v>1407780</v>
      </c>
      <c r="M1109" s="86">
        <v>639900</v>
      </c>
    </row>
    <row r="1110" spans="1:13">
      <c r="A1110" t="s">
        <v>2695</v>
      </c>
      <c r="B1110" s="68" t="s">
        <v>2664</v>
      </c>
      <c r="C1110" s="68" t="s">
        <v>2670</v>
      </c>
      <c r="D1110" s="68" t="s">
        <v>2671</v>
      </c>
      <c r="E1110" s="69" t="str">
        <f>"     "&amp;E1107</f>
        <v xml:space="preserve">     Combo Escritorio White Con Silla Eames</v>
      </c>
      <c r="F1110" s="68" t="s">
        <v>38</v>
      </c>
      <c r="G1110" s="70" t="str">
        <f>G1107</f>
        <v>649900</v>
      </c>
      <c r="H1110" s="70" t="str">
        <f>H1107&amp;"     "</f>
        <v xml:space="preserve">$     </v>
      </c>
      <c r="J1110" t="e">
        <f>+INDEX(Hoja2!A:K,MATCH('ALL PRODUCTS'!B1110,Hoja2!B:B,0),6)</f>
        <v>#N/A</v>
      </c>
      <c r="K1110" s="79" t="e">
        <f>+INDEX(Hoja2!A:K,MATCH('ALL PRODUCTS'!B1110,Hoja2!B:B,0),5)</f>
        <v>#N/A</v>
      </c>
      <c r="L1110" s="86">
        <v>1407780</v>
      </c>
      <c r="M1110" s="86">
        <v>639900</v>
      </c>
    </row>
    <row r="1111" spans="1:13">
      <c r="A1111" t="s">
        <v>2695</v>
      </c>
      <c r="B1111" s="68" t="s">
        <v>1375</v>
      </c>
      <c r="C1111" s="68" t="s">
        <v>1376</v>
      </c>
      <c r="D1111" s="68" t="s">
        <v>2071</v>
      </c>
      <c r="E1111" s="68" t="s">
        <v>1377</v>
      </c>
      <c r="F1111" s="68" t="s">
        <v>38</v>
      </c>
      <c r="G1111" s="70" t="s">
        <v>14639</v>
      </c>
      <c r="H1111" s="70" t="s">
        <v>13</v>
      </c>
      <c r="J1111" t="e">
        <f>+INDEX(Hoja2!A:K,MATCH('ALL PRODUCTS'!B1111,Hoja2!B:B,0),6)</f>
        <v>#N/A</v>
      </c>
      <c r="K1111" s="79" t="e">
        <f>+INDEX(Hoja2!A:K,MATCH('ALL PRODUCTS'!B1111,Hoja2!B:B,0),5)</f>
        <v>#N/A</v>
      </c>
      <c r="L1111" s="86">
        <v>2177780</v>
      </c>
      <c r="M1111" s="86">
        <v>989900</v>
      </c>
    </row>
    <row r="1112" spans="1:13">
      <c r="A1112" t="s">
        <v>2695</v>
      </c>
      <c r="B1112" s="68" t="s">
        <v>2677</v>
      </c>
      <c r="C1112" s="68"/>
      <c r="D1112" s="68" t="s">
        <v>6</v>
      </c>
      <c r="E1112" s="68" t="s">
        <v>2678</v>
      </c>
      <c r="F1112" s="68" t="s">
        <v>16</v>
      </c>
      <c r="G1112" s="70" t="s">
        <v>8543</v>
      </c>
      <c r="H1112" s="70" t="s">
        <v>13</v>
      </c>
      <c r="J1112" t="e">
        <f>+INDEX(Hoja2!A:K,MATCH('ALL PRODUCTS'!B1112,Hoja2!B:B,0),6)</f>
        <v>#N/A</v>
      </c>
      <c r="K1112" s="79" t="e">
        <f>+INDEX(Hoja2!A:K,MATCH('ALL PRODUCTS'!B1112,Hoja2!B:B,0),5)</f>
        <v>#N/A</v>
      </c>
      <c r="L1112" s="86" t="e">
        <v>#N/A</v>
      </c>
      <c r="M1112" s="86" t="e">
        <v>#N/A</v>
      </c>
    </row>
    <row r="1113" spans="1:13">
      <c r="A1113" t="s">
        <v>2695</v>
      </c>
      <c r="B1113" s="68" t="s">
        <v>2677</v>
      </c>
      <c r="C1113" s="68" t="s">
        <v>2679</v>
      </c>
      <c r="D1113" s="68" t="s">
        <v>2680</v>
      </c>
      <c r="E1113" s="69" t="str">
        <f>"     "&amp;E1112</f>
        <v xml:space="preserve">     Combo Mesa Infantil Andy + Sillas Andy Multicolor</v>
      </c>
      <c r="F1113" s="68" t="s">
        <v>153</v>
      </c>
      <c r="G1113" s="70" t="str">
        <f>G1112</f>
        <v>509900</v>
      </c>
      <c r="H1113" s="70" t="str">
        <f>H1112&amp;"     "</f>
        <v xml:space="preserve">$     </v>
      </c>
      <c r="J1113" t="e">
        <f>+INDEX(Hoja2!A:K,MATCH('ALL PRODUCTS'!B1113,Hoja2!B:B,0),6)</f>
        <v>#N/A</v>
      </c>
      <c r="K1113" s="79" t="e">
        <f>+INDEX(Hoja2!A:K,MATCH('ALL PRODUCTS'!B1113,Hoja2!B:B,0),5)</f>
        <v>#N/A</v>
      </c>
      <c r="L1113" s="86">
        <v>1077780</v>
      </c>
      <c r="M1113" s="86">
        <v>489900</v>
      </c>
    </row>
    <row r="1114" spans="1:13">
      <c r="A1114" t="s">
        <v>2695</v>
      </c>
      <c r="B1114" s="68" t="s">
        <v>2677</v>
      </c>
      <c r="C1114" s="68" t="s">
        <v>2681</v>
      </c>
      <c r="D1114" s="68" t="s">
        <v>2682</v>
      </c>
      <c r="E1114" s="69" t="str">
        <f>"     "&amp;E1112</f>
        <v xml:space="preserve">     Combo Mesa Infantil Andy + Sillas Andy Multicolor</v>
      </c>
      <c r="F1114" s="68" t="s">
        <v>34</v>
      </c>
      <c r="G1114" s="70" t="str">
        <f>G1112</f>
        <v>509900</v>
      </c>
      <c r="H1114" s="70" t="str">
        <f>H1112&amp;"     "</f>
        <v xml:space="preserve">$     </v>
      </c>
      <c r="J1114" t="e">
        <f>+INDEX(Hoja2!A:K,MATCH('ALL PRODUCTS'!B1114,Hoja2!B:B,0),6)</f>
        <v>#N/A</v>
      </c>
      <c r="K1114" s="79" t="e">
        <f>+INDEX(Hoja2!A:K,MATCH('ALL PRODUCTS'!B1114,Hoja2!B:B,0),5)</f>
        <v>#N/A</v>
      </c>
      <c r="L1114" s="86">
        <v>1077780</v>
      </c>
      <c r="M1114" s="86">
        <v>489900</v>
      </c>
    </row>
    <row r="1115" spans="1:13">
      <c r="A1115" t="s">
        <v>2695</v>
      </c>
      <c r="B1115" s="68" t="s">
        <v>2677</v>
      </c>
      <c r="C1115" s="68" t="s">
        <v>2683</v>
      </c>
      <c r="D1115" s="68" t="s">
        <v>2684</v>
      </c>
      <c r="E1115" s="69" t="str">
        <f>"     "&amp;E1112</f>
        <v xml:space="preserve">     Combo Mesa Infantil Andy + Sillas Andy Multicolor</v>
      </c>
      <c r="F1115" s="68" t="s">
        <v>38</v>
      </c>
      <c r="G1115" s="70" t="str">
        <f>G1112</f>
        <v>509900</v>
      </c>
      <c r="H1115" s="70" t="str">
        <f>H1112&amp;"     "</f>
        <v xml:space="preserve">$     </v>
      </c>
      <c r="J1115" t="e">
        <f>+INDEX(Hoja2!A:K,MATCH('ALL PRODUCTS'!B1115,Hoja2!B:B,0),6)</f>
        <v>#N/A</v>
      </c>
      <c r="K1115" s="79" t="e">
        <f>+INDEX(Hoja2!A:K,MATCH('ALL PRODUCTS'!B1115,Hoja2!B:B,0),5)</f>
        <v>#N/A</v>
      </c>
      <c r="L1115" s="86" t="e">
        <v>#N/A</v>
      </c>
      <c r="M1115" s="86" t="e">
        <v>#N/A</v>
      </c>
    </row>
    <row r="1116" spans="1:13">
      <c r="A1116" t="s">
        <v>2695</v>
      </c>
      <c r="B1116" s="68" t="s">
        <v>2677</v>
      </c>
      <c r="C1116" s="68" t="s">
        <v>2685</v>
      </c>
      <c r="D1116" s="68" t="s">
        <v>2686</v>
      </c>
      <c r="E1116" s="69" t="str">
        <f>"     "&amp;E1112</f>
        <v xml:space="preserve">     Combo Mesa Infantil Andy + Sillas Andy Multicolor</v>
      </c>
      <c r="F1116" s="68" t="s">
        <v>12</v>
      </c>
      <c r="G1116" s="70" t="str">
        <f>G1112</f>
        <v>509900</v>
      </c>
      <c r="H1116" s="70" t="str">
        <f>H1112&amp;"     "</f>
        <v xml:space="preserve">$     </v>
      </c>
      <c r="J1116" t="e">
        <f>+INDEX(Hoja2!A:K,MATCH('ALL PRODUCTS'!B1116,Hoja2!B:B,0),6)</f>
        <v>#N/A</v>
      </c>
      <c r="K1116" s="79" t="e">
        <f>+INDEX(Hoja2!A:K,MATCH('ALL PRODUCTS'!B1116,Hoja2!B:B,0),5)</f>
        <v>#N/A</v>
      </c>
      <c r="L1116" s="86" t="e">
        <v>#N/A</v>
      </c>
      <c r="M1116" s="86" t="e">
        <v>#N/A</v>
      </c>
    </row>
    <row r="1117" spans="1:13">
      <c r="A1117" t="s">
        <v>2695</v>
      </c>
      <c r="B1117" s="68" t="s">
        <v>2687</v>
      </c>
      <c r="C1117" s="68" t="s">
        <v>2688</v>
      </c>
      <c r="D1117" s="68" t="s">
        <v>2689</v>
      </c>
      <c r="E1117" s="68" t="s">
        <v>2690</v>
      </c>
      <c r="F1117" s="68" t="s">
        <v>95</v>
      </c>
      <c r="G1117" s="70" t="s">
        <v>8545</v>
      </c>
      <c r="H1117" s="70" t="s">
        <v>13</v>
      </c>
      <c r="J1117" t="e">
        <f>+INDEX(Hoja2!A:K,MATCH('ALL PRODUCTS'!B1117,Hoja2!B:B,0),6)</f>
        <v>#N/A</v>
      </c>
      <c r="K1117" s="79" t="e">
        <f>+INDEX(Hoja2!A:K,MATCH('ALL PRODUCTS'!B1117,Hoja2!B:B,0),5)</f>
        <v>#N/A</v>
      </c>
      <c r="L1117" s="86" t="e">
        <v>#N/A</v>
      </c>
      <c r="M1117" s="86" t="e">
        <v>#N/A</v>
      </c>
    </row>
    <row r="1118" spans="1:13">
      <c r="A1118" t="s">
        <v>2696</v>
      </c>
      <c r="B1118" s="68" t="s">
        <v>14641</v>
      </c>
      <c r="C1118" s="68"/>
      <c r="D1118" s="68" t="s">
        <v>6</v>
      </c>
      <c r="E1118" s="68" t="s">
        <v>14642</v>
      </c>
      <c r="F1118" s="68" t="s">
        <v>16</v>
      </c>
      <c r="G1118" s="6">
        <v>159900</v>
      </c>
      <c r="H1118" s="6" t="s">
        <v>13</v>
      </c>
      <c r="I1118">
        <v>149900</v>
      </c>
      <c r="J1118">
        <f>+INDEX(Hoja3!A:G,MATCH('ALL PRODUCTS'!B1118,Hoja3!B:B,0),6)</f>
        <v>155103</v>
      </c>
      <c r="K1118" s="79">
        <f>+INDEX(Hoja3!A:G,MATCH('ALL PRODUCTS'!B1118,Hoja3!B:B,0),5)</f>
        <v>3</v>
      </c>
      <c r="L1118" s="86" t="e">
        <v>#N/A</v>
      </c>
      <c r="M1118" s="86" t="e">
        <v>#N/A</v>
      </c>
    </row>
    <row r="1119" spans="1:13">
      <c r="A1119" t="s">
        <v>2696</v>
      </c>
      <c r="B1119" s="68" t="s">
        <v>14641</v>
      </c>
      <c r="C1119" s="68" t="s">
        <v>14643</v>
      </c>
      <c r="D1119" s="9" t="s">
        <v>1703</v>
      </c>
      <c r="E1119" s="69" t="str">
        <f>"     "&amp;E1118</f>
        <v xml:space="preserve">     Silla Auxiliar Para Sala O Comedor Eames</v>
      </c>
      <c r="F1119" s="68" t="s">
        <v>38</v>
      </c>
      <c r="G1119" s="70">
        <f>G1118</f>
        <v>159900</v>
      </c>
      <c r="H1119" s="70" t="str">
        <f>H1118&amp;"     "</f>
        <v xml:space="preserve">$     </v>
      </c>
      <c r="J1119">
        <f>+INDEX(Hoja3!A:G,MATCH('ALL PRODUCTS'!B1119,Hoja3!B:B,0),6)</f>
        <v>155103</v>
      </c>
      <c r="K1119" s="79">
        <f>+INDEX(Hoja3!A:G,MATCH('ALL PRODUCTS'!B1119,Hoja3!B:B,0),5)</f>
        <v>3</v>
      </c>
      <c r="L1119" s="86">
        <v>329780</v>
      </c>
      <c r="M1119" s="86">
        <v>149900</v>
      </c>
    </row>
    <row r="1120" spans="1:13">
      <c r="A1120" t="s">
        <v>2696</v>
      </c>
      <c r="B1120" s="68" t="s">
        <v>14641</v>
      </c>
      <c r="C1120" s="68" t="s">
        <v>14644</v>
      </c>
      <c r="D1120" s="9" t="s">
        <v>1694</v>
      </c>
      <c r="E1120" s="69" t="str">
        <f>"     "&amp;E1118</f>
        <v xml:space="preserve">     Silla Auxiliar Para Sala O Comedor Eames</v>
      </c>
      <c r="F1120" s="68" t="s">
        <v>12</v>
      </c>
      <c r="G1120" s="70">
        <f>G1118</f>
        <v>159900</v>
      </c>
      <c r="H1120" s="70" t="str">
        <f>H1118&amp;"     "</f>
        <v xml:space="preserve">$     </v>
      </c>
      <c r="J1120">
        <f>+INDEX(Hoja3!A:G,MATCH('ALL PRODUCTS'!B1120,Hoja3!B:B,0),6)</f>
        <v>155103</v>
      </c>
      <c r="K1120" s="79">
        <f>+INDEX(Hoja3!A:G,MATCH('ALL PRODUCTS'!B1120,Hoja3!B:B,0),5)</f>
        <v>3</v>
      </c>
      <c r="L1120" s="86">
        <v>329780</v>
      </c>
      <c r="M1120" s="86">
        <v>149900</v>
      </c>
    </row>
    <row r="1121" spans="1:13">
      <c r="A1121" t="s">
        <v>2696</v>
      </c>
      <c r="B1121" s="68" t="s">
        <v>14641</v>
      </c>
      <c r="C1121" s="68" t="s">
        <v>14645</v>
      </c>
      <c r="D1121" s="9" t="s">
        <v>1698</v>
      </c>
      <c r="E1121" s="69" t="str">
        <f>"     "&amp;E1118</f>
        <v xml:space="preserve">     Silla Auxiliar Para Sala O Comedor Eames</v>
      </c>
      <c r="F1121" s="68" t="s">
        <v>36</v>
      </c>
      <c r="G1121" s="70">
        <f>G1118</f>
        <v>159900</v>
      </c>
      <c r="H1121" s="70" t="str">
        <f>H1118&amp;"     "</f>
        <v xml:space="preserve">$     </v>
      </c>
      <c r="J1121">
        <f>+INDEX(Hoja3!A:G,MATCH('ALL PRODUCTS'!B1121,Hoja3!B:B,0),6)</f>
        <v>155103</v>
      </c>
      <c r="K1121" s="79">
        <f>+INDEX(Hoja3!A:G,MATCH('ALL PRODUCTS'!B1121,Hoja3!B:B,0),5)</f>
        <v>3</v>
      </c>
      <c r="L1121" s="86">
        <v>307780</v>
      </c>
      <c r="M1121" s="86">
        <v>139900</v>
      </c>
    </row>
    <row r="1122" spans="1:13">
      <c r="A1122" t="s">
        <v>2696</v>
      </c>
      <c r="B1122" s="68" t="s">
        <v>14641</v>
      </c>
      <c r="C1122" s="68" t="s">
        <v>14646</v>
      </c>
      <c r="D1122" s="9" t="s">
        <v>1700</v>
      </c>
      <c r="E1122" s="69" t="str">
        <f>"     "&amp;E1118</f>
        <v xml:space="preserve">     Silla Auxiliar Para Sala O Comedor Eames</v>
      </c>
      <c r="F1122" s="68" t="s">
        <v>48</v>
      </c>
      <c r="G1122" s="70">
        <f>G1118</f>
        <v>159900</v>
      </c>
      <c r="H1122" s="70" t="str">
        <f>H1118&amp;"     "</f>
        <v xml:space="preserve">$     </v>
      </c>
      <c r="J1122">
        <f>+INDEX(Hoja3!A:G,MATCH('ALL PRODUCTS'!B1122,Hoja3!B:B,0),6)</f>
        <v>155103</v>
      </c>
      <c r="K1122" s="79">
        <f>+INDEX(Hoja3!A:G,MATCH('ALL PRODUCTS'!B1122,Hoja3!B:B,0),5)</f>
        <v>3</v>
      </c>
      <c r="L1122" s="86">
        <v>285780</v>
      </c>
      <c r="M1122" s="86">
        <v>129900</v>
      </c>
    </row>
    <row r="1123" spans="1:13">
      <c r="A1123" t="s">
        <v>2696</v>
      </c>
      <c r="B1123" s="68" t="s">
        <v>14641</v>
      </c>
      <c r="C1123" s="68" t="s">
        <v>14647</v>
      </c>
      <c r="D1123" s="9" t="s">
        <v>1699</v>
      </c>
      <c r="E1123" s="69" t="str">
        <f>"     "&amp;E1118</f>
        <v xml:space="preserve">     Silla Auxiliar Para Sala O Comedor Eames</v>
      </c>
      <c r="F1123" s="68" t="s">
        <v>350</v>
      </c>
      <c r="G1123" s="70">
        <f>G1118</f>
        <v>159900</v>
      </c>
      <c r="H1123" s="70" t="str">
        <f>H1118&amp;"     "</f>
        <v xml:space="preserve">$     </v>
      </c>
      <c r="J1123">
        <f>+INDEX(Hoja3!A:G,MATCH('ALL PRODUCTS'!B1123,Hoja3!B:B,0),6)</f>
        <v>155103</v>
      </c>
      <c r="K1123" s="79">
        <f>+INDEX(Hoja3!A:G,MATCH('ALL PRODUCTS'!B1123,Hoja3!B:B,0),5)</f>
        <v>3</v>
      </c>
      <c r="L1123" s="86">
        <v>351780</v>
      </c>
      <c r="M1123" s="86">
        <v>159900</v>
      </c>
    </row>
    <row r="1124" spans="1:13">
      <c r="A1124" t="s">
        <v>2696</v>
      </c>
      <c r="B1124" s="68" t="s">
        <v>14641</v>
      </c>
      <c r="C1124" s="68" t="s">
        <v>14648</v>
      </c>
      <c r="D1124" s="9" t="s">
        <v>1696</v>
      </c>
      <c r="E1124" s="69" t="str">
        <f>"     "&amp;E1118</f>
        <v xml:space="preserve">     Silla Auxiliar Para Sala O Comedor Eames</v>
      </c>
      <c r="F1124" s="68" t="s">
        <v>153</v>
      </c>
      <c r="G1124" s="70">
        <f>G1118</f>
        <v>159900</v>
      </c>
      <c r="H1124" s="70" t="str">
        <f>H1118&amp;"     "</f>
        <v xml:space="preserve">$     </v>
      </c>
      <c r="J1124">
        <f>+INDEX(Hoja3!A:G,MATCH('ALL PRODUCTS'!B1124,Hoja3!B:B,0),6)</f>
        <v>155103</v>
      </c>
      <c r="K1124" s="79">
        <f>+INDEX(Hoja3!A:G,MATCH('ALL PRODUCTS'!B1124,Hoja3!B:B,0),5)</f>
        <v>3</v>
      </c>
      <c r="L1124" s="86">
        <v>307780</v>
      </c>
      <c r="M1124" s="86">
        <v>139900</v>
      </c>
    </row>
    <row r="1125" spans="1:13">
      <c r="A1125" t="s">
        <v>2696</v>
      </c>
      <c r="B1125" s="68" t="s">
        <v>14641</v>
      </c>
      <c r="C1125" s="68" t="s">
        <v>14649</v>
      </c>
      <c r="D1125" s="9" t="s">
        <v>1697</v>
      </c>
      <c r="E1125" s="69" t="str">
        <f>"     "&amp;E1118</f>
        <v xml:space="preserve">     Silla Auxiliar Para Sala O Comedor Eames</v>
      </c>
      <c r="F1125" s="68" t="s">
        <v>54</v>
      </c>
      <c r="G1125" s="70">
        <f>G1118</f>
        <v>159900</v>
      </c>
      <c r="H1125" s="70" t="str">
        <f>H1118&amp;"     "</f>
        <v xml:space="preserve">$     </v>
      </c>
      <c r="J1125">
        <f>+INDEX(Hoja3!A:G,MATCH('ALL PRODUCTS'!B1125,Hoja3!B:B,0),6)</f>
        <v>155103</v>
      </c>
      <c r="K1125" s="79">
        <f>+INDEX(Hoja3!A:G,MATCH('ALL PRODUCTS'!B1125,Hoja3!B:B,0),5)</f>
        <v>3</v>
      </c>
      <c r="L1125" s="86">
        <v>285780</v>
      </c>
      <c r="M1125" s="86">
        <v>129900</v>
      </c>
    </row>
    <row r="1126" spans="1:13">
      <c r="A1126" t="s">
        <v>2696</v>
      </c>
      <c r="B1126" s="68" t="s">
        <v>14641</v>
      </c>
      <c r="C1126" s="68" t="s">
        <v>14650</v>
      </c>
      <c r="D1126" s="9" t="s">
        <v>2399</v>
      </c>
      <c r="E1126" s="69" t="str">
        <f>"     "&amp;E1118</f>
        <v xml:space="preserve">     Silla Auxiliar Para Sala O Comedor Eames</v>
      </c>
      <c r="F1126" s="68" t="s">
        <v>14651</v>
      </c>
      <c r="G1126" s="70">
        <f>G1118</f>
        <v>159900</v>
      </c>
      <c r="H1126" s="70" t="str">
        <f>H1118&amp;"     "</f>
        <v xml:space="preserve">$     </v>
      </c>
      <c r="J1126">
        <f>+INDEX(Hoja3!A:G,MATCH('ALL PRODUCTS'!B1126,Hoja3!B:B,0),6)</f>
        <v>155103</v>
      </c>
      <c r="K1126" s="79">
        <f>+INDEX(Hoja3!A:G,MATCH('ALL PRODUCTS'!B1126,Hoja3!B:B,0),5)</f>
        <v>3</v>
      </c>
      <c r="L1126" s="86">
        <v>307780</v>
      </c>
      <c r="M1126" s="86">
        <v>139900</v>
      </c>
    </row>
    <row r="1127" spans="1:13">
      <c r="A1127" t="s">
        <v>2696</v>
      </c>
      <c r="B1127" s="68" t="s">
        <v>14641</v>
      </c>
      <c r="C1127" s="68" t="s">
        <v>14652</v>
      </c>
      <c r="D1127" s="9" t="s">
        <v>8030</v>
      </c>
      <c r="E1127" s="69" t="str">
        <f>"     "&amp;E1118</f>
        <v xml:space="preserve">     Silla Auxiliar Para Sala O Comedor Eames</v>
      </c>
      <c r="F1127" s="68" t="s">
        <v>34</v>
      </c>
      <c r="G1127" s="70">
        <f>G1118</f>
        <v>159900</v>
      </c>
      <c r="H1127" s="70" t="str">
        <f>H1118&amp;"     "</f>
        <v xml:space="preserve">$     </v>
      </c>
      <c r="J1127">
        <f>+INDEX(Hoja3!A:G,MATCH('ALL PRODUCTS'!B1127,Hoja3!B:B,0),6)</f>
        <v>155103</v>
      </c>
      <c r="K1127" s="79">
        <f>+INDEX(Hoja3!A:G,MATCH('ALL PRODUCTS'!B1127,Hoja3!B:B,0),5)</f>
        <v>3</v>
      </c>
      <c r="L1127" s="86">
        <v>351780</v>
      </c>
      <c r="M1127" s="86">
        <v>159900</v>
      </c>
    </row>
    <row r="1128" spans="1:13">
      <c r="A1128" t="s">
        <v>2696</v>
      </c>
      <c r="B1128" s="68" t="s">
        <v>14641</v>
      </c>
      <c r="C1128" s="68" t="s">
        <v>14653</v>
      </c>
      <c r="D1128" s="9" t="s">
        <v>5792</v>
      </c>
      <c r="E1128" s="69" t="str">
        <f>"     "&amp;E1118</f>
        <v xml:space="preserve">     Silla Auxiliar Para Sala O Comedor Eames</v>
      </c>
      <c r="F1128" s="68" t="s">
        <v>14654</v>
      </c>
      <c r="G1128" s="70">
        <f>G1118</f>
        <v>159900</v>
      </c>
      <c r="H1128" s="70" t="str">
        <f>H1118&amp;"     "</f>
        <v xml:space="preserve">$     </v>
      </c>
      <c r="J1128">
        <f>+INDEX(Hoja3!A:G,MATCH('ALL PRODUCTS'!B1128,Hoja3!B:B,0),6)</f>
        <v>155103</v>
      </c>
      <c r="K1128" s="79">
        <f>+INDEX(Hoja3!A:G,MATCH('ALL PRODUCTS'!B1128,Hoja3!B:B,0),5)</f>
        <v>3</v>
      </c>
      <c r="L1128" s="86">
        <v>351780</v>
      </c>
      <c r="M1128" s="86">
        <v>159900</v>
      </c>
    </row>
    <row r="1129" spans="1:13">
      <c r="A1129" t="s">
        <v>2696</v>
      </c>
      <c r="B1129" s="68" t="s">
        <v>14641</v>
      </c>
      <c r="C1129" s="68" t="s">
        <v>14655</v>
      </c>
      <c r="D1129" s="9" t="s">
        <v>1701</v>
      </c>
      <c r="E1129" s="69" t="str">
        <f>"     "&amp;E1118</f>
        <v xml:space="preserve">     Silla Auxiliar Para Sala O Comedor Eames</v>
      </c>
      <c r="F1129" s="68" t="s">
        <v>14656</v>
      </c>
      <c r="G1129" s="70">
        <f>G1118</f>
        <v>159900</v>
      </c>
      <c r="H1129" s="70" t="str">
        <f>H1118&amp;"     "</f>
        <v xml:space="preserve">$     </v>
      </c>
      <c r="J1129">
        <f>+INDEX(Hoja3!A:G,MATCH('ALL PRODUCTS'!B1129,Hoja3!B:B,0),6)</f>
        <v>155103</v>
      </c>
      <c r="K1129" s="79">
        <f>+INDEX(Hoja3!A:G,MATCH('ALL PRODUCTS'!B1129,Hoja3!B:B,0),5)</f>
        <v>3</v>
      </c>
      <c r="L1129" s="86">
        <v>329780</v>
      </c>
      <c r="M1129" s="86">
        <v>149900</v>
      </c>
    </row>
    <row r="1130" spans="1:13">
      <c r="A1130" t="s">
        <v>2696</v>
      </c>
      <c r="B1130" s="68" t="s">
        <v>14641</v>
      </c>
      <c r="C1130" s="68" t="s">
        <v>14657</v>
      </c>
      <c r="D1130" s="9" t="s">
        <v>1702</v>
      </c>
      <c r="E1130" s="69" t="str">
        <f>"     "&amp;E1118</f>
        <v xml:space="preserve">     Silla Auxiliar Para Sala O Comedor Eames</v>
      </c>
      <c r="F1130" s="68" t="s">
        <v>14658</v>
      </c>
      <c r="G1130" s="70">
        <f>G1118</f>
        <v>159900</v>
      </c>
      <c r="H1130" s="70" t="str">
        <f>H1118&amp;"     "</f>
        <v xml:space="preserve">$     </v>
      </c>
      <c r="J1130">
        <f>+INDEX(Hoja3!A:G,MATCH('ALL PRODUCTS'!B1130,Hoja3!B:B,0),6)</f>
        <v>155103</v>
      </c>
      <c r="K1130" s="79">
        <f>+INDEX(Hoja3!A:G,MATCH('ALL PRODUCTS'!B1130,Hoja3!B:B,0),5)</f>
        <v>3</v>
      </c>
      <c r="L1130" s="86">
        <v>373780.00000000006</v>
      </c>
      <c r="M1130" s="86">
        <v>169900</v>
      </c>
    </row>
    <row r="1131" spans="1:13">
      <c r="A1131" t="s">
        <v>2696</v>
      </c>
      <c r="B1131" s="68" t="s">
        <v>14659</v>
      </c>
      <c r="C1131" s="68"/>
      <c r="D1131" s="68" t="s">
        <v>6</v>
      </c>
      <c r="E1131" s="68" t="s">
        <v>14660</v>
      </c>
      <c r="F1131" s="68" t="s">
        <v>16</v>
      </c>
      <c r="G1131" s="6">
        <v>359900</v>
      </c>
      <c r="H1131" s="6" t="s">
        <v>13</v>
      </c>
      <c r="I1131">
        <v>349900</v>
      </c>
      <c r="J1131">
        <f>+INDEX(Hoja3!A:G,MATCH('ALL PRODUCTS'!B1131,Hoja3!B:B,0),6)</f>
        <v>266487</v>
      </c>
      <c r="K1131" s="79">
        <f>+INDEX(Hoja3!A:G,MATCH('ALL PRODUCTS'!B1131,Hoja3!B:B,0),5)</f>
        <v>25</v>
      </c>
      <c r="L1131" s="86" t="e">
        <v>#N/A</v>
      </c>
      <c r="M1131" s="86" t="e">
        <v>#N/A</v>
      </c>
    </row>
    <row r="1132" spans="1:13">
      <c r="A1132" t="s">
        <v>2696</v>
      </c>
      <c r="B1132" s="68" t="s">
        <v>14659</v>
      </c>
      <c r="C1132" s="68" t="s">
        <v>14661</v>
      </c>
      <c r="D1132" s="9" t="s">
        <v>1721</v>
      </c>
      <c r="E1132" s="69" t="str">
        <f>"     "&amp;E1131</f>
        <v xml:space="preserve">     Silla Para Barra O Bar Milyi </v>
      </c>
      <c r="F1132" s="68" t="s">
        <v>36</v>
      </c>
      <c r="G1132" s="70">
        <f>G1131</f>
        <v>359900</v>
      </c>
      <c r="H1132" s="70" t="str">
        <f>H1131&amp;"     "</f>
        <v xml:space="preserve">$     </v>
      </c>
      <c r="J1132">
        <f>+INDEX(Hoja3!A:G,MATCH('ALL PRODUCTS'!B1132,Hoja3!B:B,0),6)</f>
        <v>266487</v>
      </c>
      <c r="K1132" s="79">
        <f>+INDEX(Hoja3!A:G,MATCH('ALL PRODUCTS'!B1132,Hoja3!B:B,0),5)</f>
        <v>25</v>
      </c>
      <c r="L1132" s="86">
        <v>747780.00000000012</v>
      </c>
      <c r="M1132" s="86">
        <v>339900</v>
      </c>
    </row>
    <row r="1133" spans="1:13">
      <c r="A1133" t="s">
        <v>2696</v>
      </c>
      <c r="B1133" s="68" t="s">
        <v>14659</v>
      </c>
      <c r="C1133" s="68" t="s">
        <v>14662</v>
      </c>
      <c r="D1133" s="9" t="s">
        <v>1722</v>
      </c>
      <c r="E1133" s="69" t="str">
        <f>"     "&amp;E1131</f>
        <v xml:space="preserve">     Silla Para Barra O Bar Milyi </v>
      </c>
      <c r="F1133" s="68" t="s">
        <v>44</v>
      </c>
      <c r="G1133" s="70">
        <f>G1131</f>
        <v>359900</v>
      </c>
      <c r="H1133" s="70" t="str">
        <f>H1131&amp;"     "</f>
        <v xml:space="preserve">$     </v>
      </c>
      <c r="J1133">
        <f>+INDEX(Hoja3!A:G,MATCH('ALL PRODUCTS'!B1133,Hoja3!B:B,0),6)</f>
        <v>266487</v>
      </c>
      <c r="K1133" s="79">
        <f>+INDEX(Hoja3!A:G,MATCH('ALL PRODUCTS'!B1133,Hoja3!B:B,0),5)</f>
        <v>25</v>
      </c>
      <c r="L1133" s="86">
        <v>703780</v>
      </c>
      <c r="M1133" s="86">
        <v>319900</v>
      </c>
    </row>
    <row r="1134" spans="1:13">
      <c r="A1134" t="s">
        <v>2696</v>
      </c>
      <c r="B1134" s="68" t="s">
        <v>14659</v>
      </c>
      <c r="C1134" s="68" t="s">
        <v>14663</v>
      </c>
      <c r="D1134" s="9" t="s">
        <v>1724</v>
      </c>
      <c r="E1134" s="69" t="str">
        <f>"     "&amp;E1131</f>
        <v xml:space="preserve">     Silla Para Barra O Bar Milyi </v>
      </c>
      <c r="F1134" s="68" t="s">
        <v>2600</v>
      </c>
      <c r="G1134" s="70">
        <f>G1131</f>
        <v>359900</v>
      </c>
      <c r="H1134" s="70" t="str">
        <f>H1131&amp;"     "</f>
        <v xml:space="preserve">$     </v>
      </c>
      <c r="J1134">
        <f>+INDEX(Hoja3!A:G,MATCH('ALL PRODUCTS'!B1134,Hoja3!B:B,0),6)</f>
        <v>266487</v>
      </c>
      <c r="K1134" s="79">
        <f>+INDEX(Hoja3!A:G,MATCH('ALL PRODUCTS'!B1134,Hoja3!B:B,0),5)</f>
        <v>25</v>
      </c>
      <c r="L1134" s="86">
        <v>747780.00000000012</v>
      </c>
      <c r="M1134" s="86">
        <v>339900</v>
      </c>
    </row>
    <row r="1135" spans="1:13">
      <c r="A1135" t="s">
        <v>2696</v>
      </c>
      <c r="B1135" s="68" t="s">
        <v>14659</v>
      </c>
      <c r="C1135" s="68" t="s">
        <v>14664</v>
      </c>
      <c r="D1135" s="9" t="s">
        <v>1723</v>
      </c>
      <c r="E1135" s="69" t="str">
        <f>"     "&amp;E1131</f>
        <v xml:space="preserve">     Silla Para Barra O Bar Milyi </v>
      </c>
      <c r="F1135" s="68" t="s">
        <v>38</v>
      </c>
      <c r="G1135" s="70">
        <f>G1131</f>
        <v>359900</v>
      </c>
      <c r="H1135" s="70" t="str">
        <f>H1131&amp;"     "</f>
        <v xml:space="preserve">$     </v>
      </c>
      <c r="J1135">
        <f>+INDEX(Hoja3!A:G,MATCH('ALL PRODUCTS'!B1135,Hoja3!B:B,0),6)</f>
        <v>266487</v>
      </c>
      <c r="K1135" s="79">
        <f>+INDEX(Hoja3!A:G,MATCH('ALL PRODUCTS'!B1135,Hoja3!B:B,0),5)</f>
        <v>25</v>
      </c>
      <c r="L1135" s="86">
        <v>747780.00000000012</v>
      </c>
      <c r="M1135" s="86">
        <v>339900</v>
      </c>
    </row>
    <row r="1136" spans="1:13">
      <c r="A1136" t="s">
        <v>2696</v>
      </c>
      <c r="B1136" s="68" t="s">
        <v>14659</v>
      </c>
      <c r="C1136" s="68" t="s">
        <v>14665</v>
      </c>
      <c r="D1136" s="9" t="s">
        <v>1720</v>
      </c>
      <c r="E1136" s="69" t="str">
        <f>"     "&amp;E1131</f>
        <v xml:space="preserve">     Silla Para Barra O Bar Milyi </v>
      </c>
      <c r="F1136" s="68" t="s">
        <v>12</v>
      </c>
      <c r="G1136" s="70">
        <f>G1131</f>
        <v>359900</v>
      </c>
      <c r="H1136" s="70" t="str">
        <f>H1131&amp;"     "</f>
        <v xml:space="preserve">$     </v>
      </c>
      <c r="J1136">
        <f>+INDEX(Hoja3!A:G,MATCH('ALL PRODUCTS'!B1136,Hoja3!B:B,0),6)</f>
        <v>266487</v>
      </c>
      <c r="K1136" s="79">
        <f>+INDEX(Hoja3!A:G,MATCH('ALL PRODUCTS'!B1136,Hoja3!B:B,0),5)</f>
        <v>25</v>
      </c>
      <c r="L1136" s="86">
        <v>703780</v>
      </c>
      <c r="M1136" s="86">
        <v>319900</v>
      </c>
    </row>
    <row r="1137" spans="1:13">
      <c r="A1137" t="s">
        <v>2696</v>
      </c>
      <c r="B1137" s="68" t="s">
        <v>14666</v>
      </c>
      <c r="C1137" s="68"/>
      <c r="D1137" s="9" t="s">
        <v>1668</v>
      </c>
      <c r="E1137" s="68" t="s">
        <v>14667</v>
      </c>
      <c r="F1137" s="68" t="s">
        <v>16</v>
      </c>
      <c r="G1137" s="6">
        <v>449900</v>
      </c>
      <c r="H1137" s="6" t="s">
        <v>13</v>
      </c>
      <c r="I1137">
        <v>399900</v>
      </c>
      <c r="J1137">
        <f>+INDEX(Hoja3!A:G,MATCH('ALL PRODUCTS'!B1137,Hoja3!B:B,0),6)</f>
        <v>436403</v>
      </c>
      <c r="K1137" s="79">
        <f>+INDEX(Hoja3!A:G,MATCH('ALL PRODUCTS'!B1137,Hoja3!B:B,0),5)</f>
        <v>3</v>
      </c>
      <c r="L1137" s="86">
        <v>857780.00000000012</v>
      </c>
      <c r="M1137" s="86">
        <v>389900</v>
      </c>
    </row>
    <row r="1138" spans="1:13">
      <c r="A1138" t="s">
        <v>2696</v>
      </c>
      <c r="B1138" s="68" t="s">
        <v>14668</v>
      </c>
      <c r="C1138" s="68"/>
      <c r="D1138" s="68" t="s">
        <v>6</v>
      </c>
      <c r="E1138" s="68" t="s">
        <v>14669</v>
      </c>
      <c r="F1138" s="68" t="s">
        <v>16</v>
      </c>
      <c r="G1138" s="6">
        <v>239900</v>
      </c>
      <c r="H1138" s="6" t="s">
        <v>13</v>
      </c>
      <c r="I1138">
        <v>219900</v>
      </c>
      <c r="J1138">
        <f>+INDEX(Hoja3!A:G,MATCH('ALL PRODUCTS'!B1138,Hoja3!B:B,0),6)</f>
        <v>232703</v>
      </c>
      <c r="K1138" s="79">
        <f>+INDEX(Hoja3!A:G,MATCH('ALL PRODUCTS'!B1138,Hoja3!B:B,0),5)</f>
        <v>3</v>
      </c>
      <c r="L1138" s="86" t="e">
        <v>#N/A</v>
      </c>
      <c r="M1138" s="86" t="e">
        <v>#N/A</v>
      </c>
    </row>
    <row r="1139" spans="1:13">
      <c r="A1139" t="s">
        <v>2696</v>
      </c>
      <c r="B1139" s="68" t="s">
        <v>14668</v>
      </c>
      <c r="C1139" s="68" t="s">
        <v>14670</v>
      </c>
      <c r="D1139" s="9" t="s">
        <v>1714</v>
      </c>
      <c r="E1139" s="69" t="str">
        <f>"     "&amp;E1138</f>
        <v xml:space="preserve">     Silla Auxiliar Para Sala O Comedor Tapizada Milano</v>
      </c>
      <c r="F1139" s="68" t="s">
        <v>36</v>
      </c>
      <c r="G1139" s="70">
        <f>G1138</f>
        <v>239900</v>
      </c>
      <c r="H1139" s="70" t="str">
        <f>H1138&amp;"     "</f>
        <v xml:space="preserve">$     </v>
      </c>
      <c r="J1139">
        <f>+INDEX(Hoja3!A:G,MATCH('ALL PRODUCTS'!B1139,Hoja3!B:B,0),6)</f>
        <v>232703</v>
      </c>
      <c r="K1139" s="79">
        <f>+INDEX(Hoja3!A:G,MATCH('ALL PRODUCTS'!B1139,Hoja3!B:B,0),5)</f>
        <v>3</v>
      </c>
      <c r="L1139" s="86">
        <v>483780.00000000006</v>
      </c>
      <c r="M1139" s="86">
        <v>219900</v>
      </c>
    </row>
    <row r="1140" spans="1:13">
      <c r="A1140" t="s">
        <v>2696</v>
      </c>
      <c r="B1140" s="68" t="s">
        <v>14668</v>
      </c>
      <c r="C1140" s="68" t="s">
        <v>14671</v>
      </c>
      <c r="D1140" s="9" t="s">
        <v>1716</v>
      </c>
      <c r="E1140" s="69" t="str">
        <f>"     "&amp;E1138</f>
        <v xml:space="preserve">     Silla Auxiliar Para Sala O Comedor Tapizada Milano</v>
      </c>
      <c r="F1140" s="68" t="s">
        <v>12</v>
      </c>
      <c r="G1140" s="70">
        <f>G1138</f>
        <v>239900</v>
      </c>
      <c r="H1140" s="70" t="str">
        <f>H1138&amp;"     "</f>
        <v xml:space="preserve">$     </v>
      </c>
      <c r="J1140">
        <f>+INDEX(Hoja3!A:G,MATCH('ALL PRODUCTS'!B1140,Hoja3!B:B,0),6)</f>
        <v>232703</v>
      </c>
      <c r="K1140" s="79">
        <f>+INDEX(Hoja3!A:G,MATCH('ALL PRODUCTS'!B1140,Hoja3!B:B,0),5)</f>
        <v>3</v>
      </c>
      <c r="L1140" s="86">
        <v>483780.00000000006</v>
      </c>
      <c r="M1140" s="86">
        <v>219900</v>
      </c>
    </row>
    <row r="1141" spans="1:13">
      <c r="A1141" t="s">
        <v>2696</v>
      </c>
      <c r="B1141" s="68" t="s">
        <v>14668</v>
      </c>
      <c r="C1141" s="68" t="s">
        <v>14672</v>
      </c>
      <c r="D1141" s="9" t="s">
        <v>1715</v>
      </c>
      <c r="E1141" s="69" t="str">
        <f>"     "&amp;E1138</f>
        <v xml:space="preserve">     Silla Auxiliar Para Sala O Comedor Tapizada Milano</v>
      </c>
      <c r="F1141" s="68" t="s">
        <v>38</v>
      </c>
      <c r="G1141" s="70">
        <f>G1138</f>
        <v>239900</v>
      </c>
      <c r="H1141" s="70" t="str">
        <f>H1138&amp;"     "</f>
        <v xml:space="preserve">$     </v>
      </c>
      <c r="J1141">
        <f>+INDEX(Hoja3!A:G,MATCH('ALL PRODUCTS'!B1141,Hoja3!B:B,0),6)</f>
        <v>232703</v>
      </c>
      <c r="K1141" s="79">
        <f>+INDEX(Hoja3!A:G,MATCH('ALL PRODUCTS'!B1141,Hoja3!B:B,0),5)</f>
        <v>3</v>
      </c>
      <c r="L1141" s="86">
        <v>549780</v>
      </c>
      <c r="M1141" s="86">
        <v>249900</v>
      </c>
    </row>
    <row r="1142" spans="1:13">
      <c r="A1142" t="s">
        <v>2696</v>
      </c>
      <c r="B1142" s="68" t="s">
        <v>14668</v>
      </c>
      <c r="C1142" s="68" t="s">
        <v>14673</v>
      </c>
      <c r="D1142" s="9" t="s">
        <v>1718</v>
      </c>
      <c r="E1142" s="69" t="str">
        <f>"     "&amp;E1138</f>
        <v xml:space="preserve">     Silla Auxiliar Para Sala O Comedor Tapizada Milano</v>
      </c>
      <c r="F1142" s="68" t="s">
        <v>153</v>
      </c>
      <c r="G1142" s="70">
        <f>G1138</f>
        <v>239900</v>
      </c>
      <c r="H1142" s="70" t="str">
        <f>H1138&amp;"     "</f>
        <v xml:space="preserve">$     </v>
      </c>
      <c r="J1142">
        <f>+INDEX(Hoja3!A:G,MATCH('ALL PRODUCTS'!B1142,Hoja3!B:B,0),6)</f>
        <v>232703</v>
      </c>
      <c r="K1142" s="79">
        <f>+INDEX(Hoja3!A:G,MATCH('ALL PRODUCTS'!B1142,Hoja3!B:B,0),5)</f>
        <v>3</v>
      </c>
      <c r="L1142" s="86">
        <v>527780</v>
      </c>
      <c r="M1142" s="86">
        <v>239900</v>
      </c>
    </row>
    <row r="1143" spans="1:13">
      <c r="A1143" t="s">
        <v>2696</v>
      </c>
      <c r="B1143" s="68" t="s">
        <v>14668</v>
      </c>
      <c r="C1143" s="68" t="s">
        <v>14674</v>
      </c>
      <c r="D1143" s="9" t="s">
        <v>1719</v>
      </c>
      <c r="E1143" s="69" t="str">
        <f>"     "&amp;E1138</f>
        <v xml:space="preserve">     Silla Auxiliar Para Sala O Comedor Tapizada Milano</v>
      </c>
      <c r="F1143" s="68" t="s">
        <v>48</v>
      </c>
      <c r="G1143" s="70">
        <f>G1138</f>
        <v>239900</v>
      </c>
      <c r="H1143" s="70" t="str">
        <f>H1138&amp;"     "</f>
        <v xml:space="preserve">$     </v>
      </c>
      <c r="J1143">
        <f>+INDEX(Hoja3!A:G,MATCH('ALL PRODUCTS'!B1143,Hoja3!B:B,0),6)</f>
        <v>232703</v>
      </c>
      <c r="K1143" s="79">
        <f>+INDEX(Hoja3!A:G,MATCH('ALL PRODUCTS'!B1143,Hoja3!B:B,0),5)</f>
        <v>3</v>
      </c>
      <c r="L1143" s="86">
        <v>527780</v>
      </c>
      <c r="M1143" s="86">
        <v>239900</v>
      </c>
    </row>
    <row r="1144" spans="1:13">
      <c r="A1144" t="s">
        <v>2696</v>
      </c>
      <c r="B1144" s="68" t="s">
        <v>14668</v>
      </c>
      <c r="C1144" s="68" t="s">
        <v>14675</v>
      </c>
      <c r="D1144" s="9" t="s">
        <v>1717</v>
      </c>
      <c r="E1144" s="69" t="str">
        <f>"     "&amp;E1138</f>
        <v xml:space="preserve">     Silla Auxiliar Para Sala O Comedor Tapizada Milano</v>
      </c>
      <c r="F1144" s="68" t="s">
        <v>54</v>
      </c>
      <c r="G1144" s="70">
        <f>G1138</f>
        <v>239900</v>
      </c>
      <c r="H1144" s="70" t="str">
        <f>H1138&amp;"     "</f>
        <v xml:space="preserve">$     </v>
      </c>
      <c r="J1144">
        <f>+INDEX(Hoja3!A:G,MATCH('ALL PRODUCTS'!B1144,Hoja3!B:B,0),6)</f>
        <v>232703</v>
      </c>
      <c r="K1144" s="79">
        <f>+INDEX(Hoja3!A:G,MATCH('ALL PRODUCTS'!B1144,Hoja3!B:B,0),5)</f>
        <v>3</v>
      </c>
      <c r="L1144" s="86">
        <v>527780</v>
      </c>
      <c r="M1144" s="86">
        <v>239900</v>
      </c>
    </row>
    <row r="1145" spans="1:13">
      <c r="A1145" t="s">
        <v>2696</v>
      </c>
      <c r="B1145" s="68" t="s">
        <v>14668</v>
      </c>
      <c r="C1145" s="68" t="s">
        <v>14676</v>
      </c>
      <c r="D1145" s="9" t="s">
        <v>1705</v>
      </c>
      <c r="E1145" s="69" t="str">
        <f>"     "&amp;E1138</f>
        <v xml:space="preserve">     Silla Auxiliar Para Sala O Comedor Tapizada Milano</v>
      </c>
      <c r="F1145" s="68" t="s">
        <v>350</v>
      </c>
      <c r="G1145" s="70">
        <f>G1138</f>
        <v>239900</v>
      </c>
      <c r="H1145" s="70" t="str">
        <f>H1138&amp;"     "</f>
        <v xml:space="preserve">$     </v>
      </c>
      <c r="J1145">
        <f>+INDEX(Hoja3!A:G,MATCH('ALL PRODUCTS'!B1145,Hoja3!B:B,0),6)</f>
        <v>232703</v>
      </c>
      <c r="K1145" s="79">
        <f>+INDEX(Hoja3!A:G,MATCH('ALL PRODUCTS'!B1145,Hoja3!B:B,0),5)</f>
        <v>3</v>
      </c>
      <c r="L1145" s="86">
        <v>2199780</v>
      </c>
      <c r="M1145" s="86">
        <v>999900</v>
      </c>
    </row>
    <row r="1146" spans="1:13">
      <c r="A1146" t="s">
        <v>2696</v>
      </c>
      <c r="B1146" s="68" t="s">
        <v>14677</v>
      </c>
      <c r="C1146" s="68" t="s">
        <v>14678</v>
      </c>
      <c r="D1146" s="9" t="s">
        <v>8089</v>
      </c>
      <c r="E1146" s="68" t="s">
        <v>291</v>
      </c>
      <c r="F1146" s="68" t="s">
        <v>292</v>
      </c>
      <c r="G1146" s="6">
        <v>399900</v>
      </c>
      <c r="H1146" s="6" t="s">
        <v>13</v>
      </c>
      <c r="I1146">
        <v>389900</v>
      </c>
      <c r="J1146">
        <f>+INDEX(Hoja3!A:G,MATCH('ALL PRODUCTS'!B1146,Hoja3!B:B,0),6)</f>
        <v>387903</v>
      </c>
      <c r="K1146" s="79">
        <f>+INDEX(Hoja3!A:G,MATCH('ALL PRODUCTS'!B1146,Hoja3!B:B,0),5)</f>
        <v>3</v>
      </c>
      <c r="L1146" s="86">
        <v>759800</v>
      </c>
      <c r="M1146" s="86">
        <v>379900</v>
      </c>
    </row>
    <row r="1147" spans="1:13">
      <c r="A1147" t="s">
        <v>2696</v>
      </c>
      <c r="B1147" s="68" t="s">
        <v>14679</v>
      </c>
      <c r="C1147" s="68"/>
      <c r="D1147" s="68" t="s">
        <v>6</v>
      </c>
      <c r="E1147" s="68" t="s">
        <v>14680</v>
      </c>
      <c r="F1147" s="68" t="s">
        <v>16</v>
      </c>
      <c r="G1147" s="6">
        <v>369900</v>
      </c>
      <c r="H1147" s="6" t="s">
        <v>13</v>
      </c>
      <c r="I1147">
        <v>369900</v>
      </c>
      <c r="J1147">
        <f>+INDEX(Hoja3!A:G,MATCH('ALL PRODUCTS'!B1147,Hoja3!B:B,0),6)</f>
        <v>358803</v>
      </c>
      <c r="K1147" s="79">
        <f>+INDEX(Hoja3!A:G,MATCH('ALL PRODUCTS'!B1147,Hoja3!B:B,0),5)</f>
        <v>3</v>
      </c>
      <c r="L1147" s="86" t="e">
        <v>#N/A</v>
      </c>
      <c r="M1147" s="86" t="e">
        <v>#N/A</v>
      </c>
    </row>
    <row r="1148" spans="1:13">
      <c r="A1148" t="s">
        <v>2696</v>
      </c>
      <c r="B1148" s="68" t="s">
        <v>14679</v>
      </c>
      <c r="C1148" s="68" t="s">
        <v>14681</v>
      </c>
      <c r="D1148" s="9" t="s">
        <v>9172</v>
      </c>
      <c r="E1148" s="69" t="str">
        <f>"     "&amp;E1147</f>
        <v xml:space="preserve">     Silla Auxiliar Para Sala O Comedor Nordic</v>
      </c>
      <c r="F1148" s="68" t="s">
        <v>763</v>
      </c>
      <c r="G1148" s="70">
        <f>G1147</f>
        <v>369900</v>
      </c>
      <c r="H1148" s="70" t="str">
        <f>H1147&amp;"     "</f>
        <v xml:space="preserve">$     </v>
      </c>
      <c r="J1148">
        <f>+INDEX(Hoja3!A:G,MATCH('ALL PRODUCTS'!B1148,Hoja3!B:B,0),6)</f>
        <v>358803</v>
      </c>
      <c r="K1148" s="79">
        <f>+INDEX(Hoja3!A:G,MATCH('ALL PRODUCTS'!B1148,Hoja3!B:B,0),5)</f>
        <v>3</v>
      </c>
      <c r="L1148" s="86">
        <v>791780.00000000012</v>
      </c>
      <c r="M1148" s="86">
        <v>359900</v>
      </c>
    </row>
    <row r="1149" spans="1:13">
      <c r="A1149" t="s">
        <v>2696</v>
      </c>
      <c r="B1149" s="68" t="s">
        <v>14679</v>
      </c>
      <c r="C1149" s="68" t="s">
        <v>14682</v>
      </c>
      <c r="D1149" s="9" t="s">
        <v>2660</v>
      </c>
      <c r="E1149" s="69" t="str">
        <f>"     "&amp;E1147</f>
        <v xml:space="preserve">     Silla Auxiliar Para Sala O Comedor Nordic</v>
      </c>
      <c r="F1149" s="68" t="s">
        <v>12</v>
      </c>
      <c r="G1149" s="70">
        <f>G1147</f>
        <v>369900</v>
      </c>
      <c r="H1149" s="70" t="str">
        <f>H1147&amp;"     "</f>
        <v xml:space="preserve">$     </v>
      </c>
      <c r="J1149">
        <f>+INDEX(Hoja3!A:G,MATCH('ALL PRODUCTS'!B1149,Hoja3!B:B,0),6)</f>
        <v>358803</v>
      </c>
      <c r="K1149" s="79">
        <f>+INDEX(Hoja3!A:G,MATCH('ALL PRODUCTS'!B1149,Hoja3!B:B,0),5)</f>
        <v>3</v>
      </c>
      <c r="L1149" s="86">
        <v>747780.00000000012</v>
      </c>
      <c r="M1149" s="86">
        <v>339900</v>
      </c>
    </row>
    <row r="1150" spans="1:13">
      <c r="A1150" t="s">
        <v>2696</v>
      </c>
      <c r="B1150" s="68" t="s">
        <v>14679</v>
      </c>
      <c r="C1150" s="68" t="s">
        <v>14683</v>
      </c>
      <c r="D1150" s="9" t="s">
        <v>2662</v>
      </c>
      <c r="E1150" s="69" t="str">
        <f>"     "&amp;E1147</f>
        <v xml:space="preserve">     Silla Auxiliar Para Sala O Comedor Nordic</v>
      </c>
      <c r="F1150" s="68" t="s">
        <v>36</v>
      </c>
      <c r="G1150" s="70">
        <f>G1147</f>
        <v>369900</v>
      </c>
      <c r="H1150" s="70" t="str">
        <f>H1147&amp;"     "</f>
        <v xml:space="preserve">$     </v>
      </c>
      <c r="J1150">
        <f>+INDEX(Hoja3!A:G,MATCH('ALL PRODUCTS'!B1150,Hoja3!B:B,0),6)</f>
        <v>358803</v>
      </c>
      <c r="K1150" s="79">
        <f>+INDEX(Hoja3!A:G,MATCH('ALL PRODUCTS'!B1150,Hoja3!B:B,0),5)</f>
        <v>3</v>
      </c>
      <c r="L1150" s="86">
        <v>747780.00000000012</v>
      </c>
      <c r="M1150" s="86">
        <v>339900</v>
      </c>
    </row>
    <row r="1151" spans="1:13">
      <c r="A1151" t="s">
        <v>2696</v>
      </c>
      <c r="B1151" s="68" t="s">
        <v>14679</v>
      </c>
      <c r="C1151" s="68" t="s">
        <v>14684</v>
      </c>
      <c r="D1151" s="9" t="s">
        <v>9029</v>
      </c>
      <c r="E1151" s="69" t="str">
        <f>"     "&amp;E1147</f>
        <v xml:space="preserve">     Silla Auxiliar Para Sala O Comedor Nordic</v>
      </c>
      <c r="F1151" s="68" t="s">
        <v>38</v>
      </c>
      <c r="G1151" s="70">
        <f>G1147</f>
        <v>369900</v>
      </c>
      <c r="H1151" s="70" t="str">
        <f>H1147&amp;"     "</f>
        <v xml:space="preserve">$     </v>
      </c>
      <c r="J1151">
        <f>+INDEX(Hoja3!A:G,MATCH('ALL PRODUCTS'!B1151,Hoja3!B:B,0),6)</f>
        <v>358803</v>
      </c>
      <c r="K1151" s="79">
        <f>+INDEX(Hoja3!A:G,MATCH('ALL PRODUCTS'!B1151,Hoja3!B:B,0),5)</f>
        <v>3</v>
      </c>
      <c r="L1151" s="86">
        <v>703780</v>
      </c>
      <c r="M1151" s="86">
        <v>319900</v>
      </c>
    </row>
    <row r="1152" spans="1:13">
      <c r="A1152" t="s">
        <v>2696</v>
      </c>
      <c r="B1152" s="68" t="s">
        <v>14679</v>
      </c>
      <c r="C1152" s="68" t="s">
        <v>14685</v>
      </c>
      <c r="D1152" s="9" t="s">
        <v>2655</v>
      </c>
      <c r="E1152" s="69" t="str">
        <f>"     "&amp;E1147</f>
        <v xml:space="preserve">     Silla Auxiliar Para Sala O Comedor Nordic</v>
      </c>
      <c r="F1152" s="68" t="s">
        <v>54</v>
      </c>
      <c r="G1152" s="70">
        <f>G1147</f>
        <v>369900</v>
      </c>
      <c r="H1152" s="70" t="str">
        <f>H1147&amp;"     "</f>
        <v xml:space="preserve">$     </v>
      </c>
      <c r="J1152">
        <f>+INDEX(Hoja3!A:G,MATCH('ALL PRODUCTS'!B1152,Hoja3!B:B,0),6)</f>
        <v>358803</v>
      </c>
      <c r="K1152" s="79">
        <f>+INDEX(Hoja3!A:G,MATCH('ALL PRODUCTS'!B1152,Hoja3!B:B,0),5)</f>
        <v>3</v>
      </c>
      <c r="L1152" s="86">
        <v>703780</v>
      </c>
      <c r="M1152" s="86">
        <v>319900</v>
      </c>
    </row>
    <row r="1153" spans="1:13">
      <c r="A1153" t="s">
        <v>2696</v>
      </c>
      <c r="B1153" s="68" t="s">
        <v>14679</v>
      </c>
      <c r="C1153" s="68" t="s">
        <v>14686</v>
      </c>
      <c r="D1153" s="9" t="s">
        <v>2658</v>
      </c>
      <c r="E1153" s="69" t="str">
        <f>"     "&amp;E1147</f>
        <v xml:space="preserve">     Silla Auxiliar Para Sala O Comedor Nordic</v>
      </c>
      <c r="F1153" s="68" t="s">
        <v>34</v>
      </c>
      <c r="G1153" s="70">
        <f>G1147</f>
        <v>369900</v>
      </c>
      <c r="H1153" s="70" t="str">
        <f>H1147&amp;"     "</f>
        <v xml:space="preserve">$     </v>
      </c>
      <c r="J1153">
        <f>+INDEX(Hoja3!A:G,MATCH('ALL PRODUCTS'!B1153,Hoja3!B:B,0),6)</f>
        <v>358803</v>
      </c>
      <c r="K1153" s="79">
        <f>+INDEX(Hoja3!A:G,MATCH('ALL PRODUCTS'!B1153,Hoja3!B:B,0),5)</f>
        <v>3</v>
      </c>
      <c r="L1153" s="86">
        <v>703780</v>
      </c>
      <c r="M1153" s="86">
        <v>319900</v>
      </c>
    </row>
    <row r="1154" spans="1:13">
      <c r="A1154" t="s">
        <v>2696</v>
      </c>
      <c r="B1154" s="68" t="s">
        <v>14687</v>
      </c>
      <c r="C1154" s="68"/>
      <c r="D1154" s="68" t="s">
        <v>6</v>
      </c>
      <c r="E1154" s="68" t="s">
        <v>14688</v>
      </c>
      <c r="F1154" s="68" t="s">
        <v>16</v>
      </c>
      <c r="G1154" s="6">
        <v>149900</v>
      </c>
      <c r="H1154" s="6" t="s">
        <v>13</v>
      </c>
      <c r="I1154">
        <v>149900</v>
      </c>
      <c r="J1154">
        <f>+INDEX(Hoja3!A:G,MATCH('ALL PRODUCTS'!B1154,Hoja3!B:B,0),6)</f>
        <v>145403</v>
      </c>
      <c r="K1154" s="79">
        <f>+INDEX(Hoja3!A:G,MATCH('ALL PRODUCTS'!B1154,Hoja3!B:B,0),5)</f>
        <v>3</v>
      </c>
      <c r="L1154" s="86" t="e">
        <v>#N/A</v>
      </c>
      <c r="M1154" s="86" t="e">
        <v>#N/A</v>
      </c>
    </row>
    <row r="1155" spans="1:13">
      <c r="A1155" t="s">
        <v>2696</v>
      </c>
      <c r="B1155" s="68" t="s">
        <v>14687</v>
      </c>
      <c r="C1155" s="68" t="s">
        <v>14689</v>
      </c>
      <c r="D1155" s="9" t="s">
        <v>1678</v>
      </c>
      <c r="E1155" s="69" t="str">
        <f>"     "&amp;E1154</f>
        <v xml:space="preserve">     Silla Infantil Eames Kids Verde</v>
      </c>
      <c r="F1155" s="68" t="s">
        <v>38</v>
      </c>
      <c r="G1155" s="70">
        <f>G1154</f>
        <v>149900</v>
      </c>
      <c r="H1155" s="70" t="str">
        <f>H1154&amp;"     "</f>
        <v xml:space="preserve">$     </v>
      </c>
      <c r="J1155">
        <f>+INDEX(Hoja3!A:G,MATCH('ALL PRODUCTS'!B1155,Hoja3!B:B,0),6)</f>
        <v>145403</v>
      </c>
      <c r="K1155" s="79">
        <f>+INDEX(Hoja3!A:G,MATCH('ALL PRODUCTS'!B1155,Hoja3!B:B,0),5)</f>
        <v>3</v>
      </c>
      <c r="L1155" s="86">
        <v>329780</v>
      </c>
      <c r="M1155" s="86">
        <v>149900</v>
      </c>
    </row>
    <row r="1156" spans="1:13">
      <c r="A1156" t="s">
        <v>2696</v>
      </c>
      <c r="B1156" s="68" t="s">
        <v>14687</v>
      </c>
      <c r="C1156" s="68" t="s">
        <v>14690</v>
      </c>
      <c r="D1156" s="9" t="s">
        <v>8645</v>
      </c>
      <c r="E1156" s="69" t="str">
        <f>"     "&amp;E1154</f>
        <v xml:space="preserve">     Silla Infantil Eames Kids Verde</v>
      </c>
      <c r="F1156" s="68" t="s">
        <v>153</v>
      </c>
      <c r="G1156" s="70">
        <f>G1154</f>
        <v>149900</v>
      </c>
      <c r="H1156" s="70" t="str">
        <f>H1154&amp;"     "</f>
        <v xml:space="preserve">$     </v>
      </c>
      <c r="J1156">
        <f>+INDEX(Hoja3!A:G,MATCH('ALL PRODUCTS'!B1156,Hoja3!B:B,0),6)</f>
        <v>145403</v>
      </c>
      <c r="K1156" s="79">
        <f>+INDEX(Hoja3!A:G,MATCH('ALL PRODUCTS'!B1156,Hoja3!B:B,0),5)</f>
        <v>3</v>
      </c>
      <c r="L1156" s="86">
        <v>285780</v>
      </c>
      <c r="M1156" s="86">
        <v>129900</v>
      </c>
    </row>
    <row r="1157" spans="1:13">
      <c r="A1157" t="s">
        <v>2696</v>
      </c>
      <c r="B1157" s="68" t="s">
        <v>14687</v>
      </c>
      <c r="C1157" s="68" t="s">
        <v>14691</v>
      </c>
      <c r="D1157" s="9" t="s">
        <v>1678</v>
      </c>
      <c r="E1157" s="69" t="str">
        <f>"     "&amp;E1154</f>
        <v xml:space="preserve">     Silla Infantil Eames Kids Verde</v>
      </c>
      <c r="F1157" s="68" t="s">
        <v>2462</v>
      </c>
      <c r="G1157" s="70">
        <f>G1154</f>
        <v>149900</v>
      </c>
      <c r="H1157" s="70" t="str">
        <f>H1154&amp;"     "</f>
        <v xml:space="preserve">$     </v>
      </c>
      <c r="J1157">
        <f>+INDEX(Hoja3!A:G,MATCH('ALL PRODUCTS'!B1157,Hoja3!B:B,0),6)</f>
        <v>145403</v>
      </c>
      <c r="K1157" s="79">
        <f>+INDEX(Hoja3!A:G,MATCH('ALL PRODUCTS'!B1157,Hoja3!B:B,0),5)</f>
        <v>3</v>
      </c>
      <c r="L1157" s="86">
        <v>329780</v>
      </c>
      <c r="M1157" s="86">
        <v>149900</v>
      </c>
    </row>
    <row r="1158" spans="1:13">
      <c r="A1158" t="s">
        <v>2696</v>
      </c>
      <c r="B1158" s="68" t="s">
        <v>14687</v>
      </c>
      <c r="C1158" s="68" t="s">
        <v>14692</v>
      </c>
      <c r="D1158" s="9" t="s">
        <v>8643</v>
      </c>
      <c r="E1158" s="69" t="str">
        <f>"     "&amp;E1154</f>
        <v xml:space="preserve">     Silla Infantil Eames Kids Verde</v>
      </c>
      <c r="F1158" s="68" t="s">
        <v>54</v>
      </c>
      <c r="G1158" s="70">
        <f>G1154</f>
        <v>149900</v>
      </c>
      <c r="H1158" s="70" t="str">
        <f>H1154&amp;"     "</f>
        <v xml:space="preserve">$     </v>
      </c>
      <c r="J1158">
        <f>+INDEX(Hoja3!A:G,MATCH('ALL PRODUCTS'!B1158,Hoja3!B:B,0),6)</f>
        <v>145403</v>
      </c>
      <c r="K1158" s="79">
        <f>+INDEX(Hoja3!A:G,MATCH('ALL PRODUCTS'!B1158,Hoja3!B:B,0),5)</f>
        <v>3</v>
      </c>
      <c r="L1158" s="86">
        <v>285780</v>
      </c>
      <c r="M1158" s="86">
        <v>129900</v>
      </c>
    </row>
    <row r="1159" spans="1:13">
      <c r="A1159" t="s">
        <v>2696</v>
      </c>
      <c r="B1159" s="68" t="s">
        <v>14687</v>
      </c>
      <c r="C1159" s="68" t="s">
        <v>14693</v>
      </c>
      <c r="D1159" s="9" t="s">
        <v>7604</v>
      </c>
      <c r="E1159" s="69" t="str">
        <f>"     "&amp;E1154</f>
        <v xml:space="preserve">     Silla Infantil Eames Kids Verde</v>
      </c>
      <c r="F1159" s="68" t="s">
        <v>34</v>
      </c>
      <c r="G1159" s="70">
        <f>G1154</f>
        <v>149900</v>
      </c>
      <c r="H1159" s="70" t="str">
        <f>H1154&amp;"     "</f>
        <v xml:space="preserve">$     </v>
      </c>
      <c r="J1159">
        <f>+INDEX(Hoja3!A:G,MATCH('ALL PRODUCTS'!B1159,Hoja3!B:B,0),6)</f>
        <v>145403</v>
      </c>
      <c r="K1159" s="79">
        <f>+INDEX(Hoja3!A:G,MATCH('ALL PRODUCTS'!B1159,Hoja3!B:B,0),5)</f>
        <v>3</v>
      </c>
      <c r="L1159" s="86">
        <v>263780</v>
      </c>
      <c r="M1159" s="86">
        <v>119900</v>
      </c>
    </row>
    <row r="1160" spans="1:13">
      <c r="A1160" t="s">
        <v>2696</v>
      </c>
      <c r="B1160" s="68" t="s">
        <v>14687</v>
      </c>
      <c r="C1160" s="68" t="s">
        <v>14694</v>
      </c>
      <c r="D1160" s="9" t="s">
        <v>1677</v>
      </c>
      <c r="E1160" s="69" t="str">
        <f>"     "&amp;E1154</f>
        <v xml:space="preserve">     Silla Infantil Eames Kids Verde</v>
      </c>
      <c r="F1160" s="68" t="s">
        <v>36</v>
      </c>
      <c r="G1160" s="70">
        <f>G1154</f>
        <v>149900</v>
      </c>
      <c r="H1160" s="70" t="str">
        <f>H1154&amp;"     "</f>
        <v xml:space="preserve">$     </v>
      </c>
      <c r="J1160">
        <f>+INDEX(Hoja3!A:G,MATCH('ALL PRODUCTS'!B1160,Hoja3!B:B,0),6)</f>
        <v>145403</v>
      </c>
      <c r="K1160" s="79">
        <f>+INDEX(Hoja3!A:G,MATCH('ALL PRODUCTS'!B1160,Hoja3!B:B,0),5)</f>
        <v>3</v>
      </c>
      <c r="L1160" s="86">
        <v>307780</v>
      </c>
      <c r="M1160" s="86">
        <v>139900</v>
      </c>
    </row>
    <row r="1161" spans="1:13">
      <c r="A1161" t="s">
        <v>2696</v>
      </c>
      <c r="B1161" s="68" t="s">
        <v>14695</v>
      </c>
      <c r="C1161" s="68"/>
      <c r="D1161" s="68" t="s">
        <v>6</v>
      </c>
      <c r="E1161" s="68" t="s">
        <v>14696</v>
      </c>
      <c r="F1161" s="68" t="s">
        <v>16</v>
      </c>
      <c r="G1161" s="6">
        <v>339900</v>
      </c>
      <c r="H1161" s="6" t="s">
        <v>13</v>
      </c>
      <c r="I1161">
        <v>279900</v>
      </c>
      <c r="J1161">
        <f>+INDEX(Hoja3!A:G,MATCH('ALL PRODUCTS'!B1161,Hoja3!B:B,0),6)</f>
        <v>329703</v>
      </c>
      <c r="K1161" s="79">
        <f>+INDEX(Hoja3!A:G,MATCH('ALL PRODUCTS'!B1161,Hoja3!B:B,0),5)</f>
        <v>3</v>
      </c>
      <c r="L1161" s="86" t="e">
        <v>#N/A</v>
      </c>
      <c r="M1161" s="86" t="e">
        <v>#N/A</v>
      </c>
    </row>
    <row r="1162" spans="1:13">
      <c r="A1162" t="s">
        <v>2696</v>
      </c>
      <c r="B1162" s="68" t="s">
        <v>14695</v>
      </c>
      <c r="C1162" s="68" t="s">
        <v>14697</v>
      </c>
      <c r="D1162" s="9" t="s">
        <v>1706</v>
      </c>
      <c r="E1162" s="69" t="str">
        <f>"     "&amp;E1161</f>
        <v xml:space="preserve">     Silla Bar O Barra Espalda Media Eames</v>
      </c>
      <c r="F1162" s="68" t="s">
        <v>12</v>
      </c>
      <c r="G1162" s="70">
        <f>G1161</f>
        <v>339900</v>
      </c>
      <c r="H1162" s="70" t="str">
        <f>H1161&amp;"     "</f>
        <v xml:space="preserve">$     </v>
      </c>
      <c r="J1162">
        <f>+INDEX(Hoja3!A:G,MATCH('ALL PRODUCTS'!B1162,Hoja3!B:B,0),6)</f>
        <v>329703</v>
      </c>
      <c r="K1162" s="79">
        <f>+INDEX(Hoja3!A:G,MATCH('ALL PRODUCTS'!B1162,Hoja3!B:B,0),5)</f>
        <v>3</v>
      </c>
      <c r="L1162" s="86">
        <v>571780</v>
      </c>
      <c r="M1162" s="86">
        <v>259900</v>
      </c>
    </row>
    <row r="1163" spans="1:13">
      <c r="A1163" t="s">
        <v>2696</v>
      </c>
      <c r="B1163" s="68" t="s">
        <v>14695</v>
      </c>
      <c r="C1163" s="68" t="s">
        <v>14698</v>
      </c>
      <c r="D1163" s="9" t="s">
        <v>1711</v>
      </c>
      <c r="E1163" s="69" t="str">
        <f>"     "&amp;E1161</f>
        <v xml:space="preserve">     Silla Bar O Barra Espalda Media Eames</v>
      </c>
      <c r="F1163" s="68" t="s">
        <v>36</v>
      </c>
      <c r="G1163" s="70">
        <f>G1161</f>
        <v>339900</v>
      </c>
      <c r="H1163" s="70" t="str">
        <f>H1161&amp;"     "</f>
        <v xml:space="preserve">$     </v>
      </c>
      <c r="J1163">
        <f>+INDEX(Hoja3!A:G,MATCH('ALL PRODUCTS'!B1163,Hoja3!B:B,0),6)</f>
        <v>329703</v>
      </c>
      <c r="K1163" s="79">
        <f>+INDEX(Hoja3!A:G,MATCH('ALL PRODUCTS'!B1163,Hoja3!B:B,0),5)</f>
        <v>3</v>
      </c>
      <c r="L1163" s="86">
        <v>593780</v>
      </c>
      <c r="M1163" s="86">
        <v>269900</v>
      </c>
    </row>
    <row r="1164" spans="1:13">
      <c r="A1164" t="s">
        <v>2696</v>
      </c>
      <c r="B1164" s="68" t="s">
        <v>14695</v>
      </c>
      <c r="C1164" s="68" t="s">
        <v>14699</v>
      </c>
      <c r="D1164" s="9" t="s">
        <v>1710</v>
      </c>
      <c r="E1164" s="69" t="str">
        <f>"     "&amp;E1161</f>
        <v xml:space="preserve">     Silla Bar O Barra Espalda Media Eames</v>
      </c>
      <c r="F1164" s="68" t="s">
        <v>48</v>
      </c>
      <c r="G1164" s="70">
        <f>G1161</f>
        <v>339900</v>
      </c>
      <c r="H1164" s="70" t="str">
        <f>H1161&amp;"     "</f>
        <v xml:space="preserve">$     </v>
      </c>
      <c r="J1164">
        <f>+INDEX(Hoja3!A:G,MATCH('ALL PRODUCTS'!B1164,Hoja3!B:B,0),6)</f>
        <v>329703</v>
      </c>
      <c r="K1164" s="79">
        <f>+INDEX(Hoja3!A:G,MATCH('ALL PRODUCTS'!B1164,Hoja3!B:B,0),5)</f>
        <v>3</v>
      </c>
      <c r="L1164" s="86">
        <v>571780</v>
      </c>
      <c r="M1164" s="86">
        <v>259900</v>
      </c>
    </row>
    <row r="1165" spans="1:13">
      <c r="A1165" t="s">
        <v>2696</v>
      </c>
      <c r="B1165" s="68" t="s">
        <v>14695</v>
      </c>
      <c r="C1165" s="68" t="s">
        <v>14700</v>
      </c>
      <c r="D1165" s="9" t="s">
        <v>1708</v>
      </c>
      <c r="E1165" s="69" t="str">
        <f>"     "&amp;E1161</f>
        <v xml:space="preserve">     Silla Bar O Barra Espalda Media Eames</v>
      </c>
      <c r="F1165" s="68" t="s">
        <v>54</v>
      </c>
      <c r="G1165" s="70">
        <f>G1161</f>
        <v>339900</v>
      </c>
      <c r="H1165" s="70" t="str">
        <f>H1161&amp;"     "</f>
        <v xml:space="preserve">$     </v>
      </c>
      <c r="J1165">
        <f>+INDEX(Hoja3!A:G,MATCH('ALL PRODUCTS'!B1165,Hoja3!B:B,0),6)</f>
        <v>329703</v>
      </c>
      <c r="K1165" s="79">
        <f>+INDEX(Hoja3!A:G,MATCH('ALL PRODUCTS'!B1165,Hoja3!B:B,0),5)</f>
        <v>3</v>
      </c>
      <c r="L1165" s="86">
        <v>593780</v>
      </c>
      <c r="M1165" s="86">
        <v>269900</v>
      </c>
    </row>
    <row r="1166" spans="1:13">
      <c r="A1166" t="s">
        <v>2696</v>
      </c>
      <c r="B1166" s="68" t="s">
        <v>14695</v>
      </c>
      <c r="C1166" s="68" t="s">
        <v>14701</v>
      </c>
      <c r="D1166" s="9" t="s">
        <v>1707</v>
      </c>
      <c r="E1166" s="69" t="str">
        <f>"     "&amp;E1161</f>
        <v xml:space="preserve">     Silla Bar O Barra Espalda Media Eames</v>
      </c>
      <c r="F1166" s="68" t="s">
        <v>14702</v>
      </c>
      <c r="G1166" s="70">
        <f>G1161</f>
        <v>339900</v>
      </c>
      <c r="H1166" s="70" t="str">
        <f>H1161&amp;"     "</f>
        <v xml:space="preserve">$     </v>
      </c>
      <c r="J1166">
        <f>+INDEX(Hoja3!A:G,MATCH('ALL PRODUCTS'!B1166,Hoja3!B:B,0),6)</f>
        <v>329703</v>
      </c>
      <c r="K1166" s="79">
        <f>+INDEX(Hoja3!A:G,MATCH('ALL PRODUCTS'!B1166,Hoja3!B:B,0),5)</f>
        <v>3</v>
      </c>
      <c r="L1166" s="86">
        <v>571780</v>
      </c>
      <c r="M1166" s="86">
        <v>259900</v>
      </c>
    </row>
    <row r="1167" spans="1:13">
      <c r="A1167" t="s">
        <v>2696</v>
      </c>
      <c r="B1167" s="68" t="s">
        <v>14695</v>
      </c>
      <c r="C1167" s="68" t="s">
        <v>14703</v>
      </c>
      <c r="D1167" s="9" t="s">
        <v>1712</v>
      </c>
      <c r="E1167" s="69" t="str">
        <f>"     "&amp;E1161</f>
        <v xml:space="preserve">     Silla Bar O Barra Espalda Media Eames</v>
      </c>
      <c r="F1167" s="68" t="s">
        <v>38</v>
      </c>
      <c r="G1167" s="70">
        <f>G1161</f>
        <v>339900</v>
      </c>
      <c r="H1167" s="70" t="str">
        <f>H1161&amp;"     "</f>
        <v xml:space="preserve">$     </v>
      </c>
      <c r="J1167">
        <f>+INDEX(Hoja3!A:G,MATCH('ALL PRODUCTS'!B1167,Hoja3!B:B,0),6)</f>
        <v>329703</v>
      </c>
      <c r="K1167" s="79">
        <f>+INDEX(Hoja3!A:G,MATCH('ALL PRODUCTS'!B1167,Hoja3!B:B,0),5)</f>
        <v>3</v>
      </c>
      <c r="L1167" s="86">
        <v>571780</v>
      </c>
      <c r="M1167" s="86">
        <v>259900</v>
      </c>
    </row>
    <row r="1168" spans="1:13">
      <c r="A1168" t="s">
        <v>2696</v>
      </c>
      <c r="B1168" s="68" t="s">
        <v>14704</v>
      </c>
      <c r="C1168" s="68"/>
      <c r="D1168" s="68" t="s">
        <v>6</v>
      </c>
      <c r="E1168" s="68" t="s">
        <v>14705</v>
      </c>
      <c r="F1168" s="68" t="s">
        <v>16</v>
      </c>
      <c r="G1168" s="6">
        <v>499900</v>
      </c>
      <c r="H1168" s="6" t="s">
        <v>13</v>
      </c>
      <c r="I1168">
        <v>469900</v>
      </c>
      <c r="J1168">
        <f>+INDEX(Hoja3!A:G,MATCH('ALL PRODUCTS'!B1168,Hoja3!B:B,0),6)</f>
        <v>484903</v>
      </c>
      <c r="K1168" s="79">
        <f>+INDEX(Hoja3!A:G,MATCH('ALL PRODUCTS'!B1168,Hoja3!B:B,0),5)</f>
        <v>3</v>
      </c>
      <c r="L1168" s="86" t="e">
        <v>#N/A</v>
      </c>
      <c r="M1168" s="86" t="e">
        <v>#N/A</v>
      </c>
    </row>
    <row r="1169" spans="1:13">
      <c r="A1169" t="s">
        <v>2696</v>
      </c>
      <c r="B1169" s="68" t="s">
        <v>14704</v>
      </c>
      <c r="C1169" s="68" t="s">
        <v>14706</v>
      </c>
      <c r="D1169" s="9" t="s">
        <v>5797</v>
      </c>
      <c r="E1169" s="69" t="str">
        <f>"     "&amp;E1168</f>
        <v xml:space="preserve">     Silla Bar O Barra Espalda Media Eames Set X 2</v>
      </c>
      <c r="F1169" s="68" t="s">
        <v>48</v>
      </c>
      <c r="G1169" s="70">
        <f>G1168</f>
        <v>499900</v>
      </c>
      <c r="H1169" s="70" t="str">
        <f>H1168&amp;"     "</f>
        <v xml:space="preserve">$     </v>
      </c>
      <c r="J1169">
        <f>+INDEX(Hoja3!A:G,MATCH('ALL PRODUCTS'!B1169,Hoja3!B:B,0),6)</f>
        <v>484903</v>
      </c>
      <c r="K1169" s="79">
        <f>+INDEX(Hoja3!A:G,MATCH('ALL PRODUCTS'!B1169,Hoja3!B:B,0),5)</f>
        <v>3</v>
      </c>
      <c r="L1169" s="86">
        <v>989780.00000000012</v>
      </c>
      <c r="M1169" s="86">
        <v>449900</v>
      </c>
    </row>
    <row r="1170" spans="1:13">
      <c r="A1170" t="s">
        <v>2696</v>
      </c>
      <c r="B1170" s="68" t="s">
        <v>14704</v>
      </c>
      <c r="C1170" s="68" t="s">
        <v>14707</v>
      </c>
      <c r="D1170" s="9" t="s">
        <v>5816</v>
      </c>
      <c r="E1170" s="69" t="str">
        <f>"     "&amp;E1168</f>
        <v xml:space="preserve">     Silla Bar O Barra Espalda Media Eames Set X 2</v>
      </c>
      <c r="F1170" s="68" t="s">
        <v>12</v>
      </c>
      <c r="G1170" s="70">
        <f>G1168</f>
        <v>499900</v>
      </c>
      <c r="H1170" s="70" t="str">
        <f>H1168&amp;"     "</f>
        <v xml:space="preserve">$     </v>
      </c>
      <c r="J1170">
        <f>+INDEX(Hoja3!A:G,MATCH('ALL PRODUCTS'!B1170,Hoja3!B:B,0),6)</f>
        <v>484903</v>
      </c>
      <c r="K1170" s="79">
        <f>+INDEX(Hoja3!A:G,MATCH('ALL PRODUCTS'!B1170,Hoja3!B:B,0),5)</f>
        <v>3</v>
      </c>
      <c r="L1170" s="86">
        <v>989780.00000000012</v>
      </c>
      <c r="M1170" s="86">
        <v>449900</v>
      </c>
    </row>
    <row r="1171" spans="1:13">
      <c r="A1171" t="s">
        <v>2696</v>
      </c>
      <c r="B1171" s="68" t="s">
        <v>14704</v>
      </c>
      <c r="C1171" s="68" t="s">
        <v>14708</v>
      </c>
      <c r="D1171" s="9" t="s">
        <v>8158</v>
      </c>
      <c r="E1171" s="69" t="str">
        <f>"     "&amp;E1168</f>
        <v xml:space="preserve">     Silla Bar O Barra Espalda Media Eames Set X 2</v>
      </c>
      <c r="F1171" s="68" t="s">
        <v>36</v>
      </c>
      <c r="G1171" s="70">
        <f>G1168</f>
        <v>499900</v>
      </c>
      <c r="H1171" s="70" t="str">
        <f>H1168&amp;"     "</f>
        <v xml:space="preserve">$     </v>
      </c>
      <c r="J1171">
        <f>+INDEX(Hoja3!A:G,MATCH('ALL PRODUCTS'!B1171,Hoja3!B:B,0),6)</f>
        <v>484903</v>
      </c>
      <c r="K1171" s="79">
        <f>+INDEX(Hoja3!A:G,MATCH('ALL PRODUCTS'!B1171,Hoja3!B:B,0),5)</f>
        <v>3</v>
      </c>
      <c r="L1171" s="86">
        <v>967780.00000000012</v>
      </c>
      <c r="M1171" s="86">
        <v>439900</v>
      </c>
    </row>
    <row r="1172" spans="1:13">
      <c r="A1172" t="s">
        <v>2696</v>
      </c>
      <c r="B1172" s="68" t="s">
        <v>14704</v>
      </c>
      <c r="C1172" s="68" t="s">
        <v>14709</v>
      </c>
      <c r="D1172" s="9" t="s">
        <v>14710</v>
      </c>
      <c r="E1172" s="69" t="str">
        <f>"     "&amp;E1168</f>
        <v xml:space="preserve">     Silla Bar O Barra Espalda Media Eames Set X 2</v>
      </c>
      <c r="F1172" s="68" t="s">
        <v>44</v>
      </c>
      <c r="G1172" s="70">
        <f>G1168</f>
        <v>499900</v>
      </c>
      <c r="H1172" s="70" t="str">
        <f>H1168&amp;"     "</f>
        <v xml:space="preserve">$     </v>
      </c>
      <c r="J1172">
        <f>+INDEX(Hoja3!A:G,MATCH('ALL PRODUCTS'!B1172,Hoja3!B:B,0),6)</f>
        <v>484903</v>
      </c>
      <c r="K1172" s="79">
        <f>+INDEX(Hoja3!A:G,MATCH('ALL PRODUCTS'!B1172,Hoja3!B:B,0),5)</f>
        <v>3</v>
      </c>
      <c r="L1172" s="86" t="e">
        <v>#N/A</v>
      </c>
      <c r="M1172" s="86" t="e">
        <v>#N/A</v>
      </c>
    </row>
    <row r="1173" spans="1:13">
      <c r="A1173" t="s">
        <v>2696</v>
      </c>
      <c r="B1173" s="68" t="s">
        <v>14711</v>
      </c>
      <c r="C1173" s="68"/>
      <c r="D1173" s="68" t="s">
        <v>6</v>
      </c>
      <c r="E1173" s="68" t="s">
        <v>14712</v>
      </c>
      <c r="F1173" s="68" t="s">
        <v>16</v>
      </c>
      <c r="G1173" s="6">
        <v>259900</v>
      </c>
      <c r="H1173" s="6" t="s">
        <v>13</v>
      </c>
      <c r="I1173">
        <v>259900</v>
      </c>
      <c r="J1173">
        <f>+INDEX(Hoja3!A:G,MATCH('ALL PRODUCTS'!B1173,Hoja3!B:B,0),6)</f>
        <v>252103</v>
      </c>
      <c r="K1173" s="79">
        <f>+INDEX(Hoja3!A:G,MATCH('ALL PRODUCTS'!B1173,Hoja3!B:B,0),5)</f>
        <v>3</v>
      </c>
      <c r="L1173" s="86" t="e">
        <v>#N/A</v>
      </c>
      <c r="M1173" s="86" t="e">
        <v>#N/A</v>
      </c>
    </row>
    <row r="1174" spans="1:13">
      <c r="A1174" t="s">
        <v>2696</v>
      </c>
      <c r="B1174" s="68" t="s">
        <v>14711</v>
      </c>
      <c r="C1174" s="68" t="s">
        <v>14713</v>
      </c>
      <c r="D1174" s="9" t="s">
        <v>8892</v>
      </c>
      <c r="E1174" s="69" t="str">
        <f>"     "&amp;E1173</f>
        <v xml:space="preserve">     Silla Auxiliar Para Sala O Comedor Eames X 2 Und</v>
      </c>
      <c r="F1174" s="68" t="s">
        <v>36</v>
      </c>
      <c r="G1174" s="70">
        <f>G1173</f>
        <v>259900</v>
      </c>
      <c r="H1174" s="70" t="str">
        <f>H1173&amp;"     "</f>
        <v xml:space="preserve">$     </v>
      </c>
      <c r="J1174">
        <f>+INDEX(Hoja3!A:G,MATCH('ALL PRODUCTS'!B1174,Hoja3!B:B,0),6)</f>
        <v>252103</v>
      </c>
      <c r="K1174" s="79">
        <f>+INDEX(Hoja3!A:G,MATCH('ALL PRODUCTS'!B1174,Hoja3!B:B,0),5)</f>
        <v>3</v>
      </c>
      <c r="L1174" s="86">
        <v>593780</v>
      </c>
      <c r="M1174" s="86">
        <v>269900</v>
      </c>
    </row>
    <row r="1175" spans="1:13">
      <c r="A1175" t="s">
        <v>2696</v>
      </c>
      <c r="B1175" s="68" t="s">
        <v>14711</v>
      </c>
      <c r="C1175" s="68" t="s">
        <v>14714</v>
      </c>
      <c r="D1175" s="9" t="s">
        <v>8022</v>
      </c>
      <c r="E1175" s="69" t="str">
        <f>"     "&amp;E1173</f>
        <v xml:space="preserve">     Silla Auxiliar Para Sala O Comedor Eames X 2 Und</v>
      </c>
      <c r="F1175" s="68" t="s">
        <v>38</v>
      </c>
      <c r="G1175" s="70">
        <f>G1173</f>
        <v>259900</v>
      </c>
      <c r="H1175" s="70" t="str">
        <f>H1173&amp;"     "</f>
        <v xml:space="preserve">$     </v>
      </c>
      <c r="J1175">
        <f>+INDEX(Hoja3!A:G,MATCH('ALL PRODUCTS'!B1175,Hoja3!B:B,0),6)</f>
        <v>252103</v>
      </c>
      <c r="K1175" s="79">
        <f>+INDEX(Hoja3!A:G,MATCH('ALL PRODUCTS'!B1175,Hoja3!B:B,0),5)</f>
        <v>3</v>
      </c>
      <c r="L1175" s="86">
        <v>571780</v>
      </c>
      <c r="M1175" s="86">
        <v>259900</v>
      </c>
    </row>
    <row r="1176" spans="1:13">
      <c r="A1176" t="s">
        <v>2696</v>
      </c>
      <c r="B1176" s="68" t="s">
        <v>14711</v>
      </c>
      <c r="C1176" s="68" t="s">
        <v>14715</v>
      </c>
      <c r="D1176" s="9" t="s">
        <v>2416</v>
      </c>
      <c r="E1176" s="69" t="str">
        <f>"     "&amp;E1173</f>
        <v xml:space="preserve">     Silla Auxiliar Para Sala O Comedor Eames X 2 Und</v>
      </c>
      <c r="F1176" s="68" t="s">
        <v>12</v>
      </c>
      <c r="G1176" s="70">
        <f>G1173</f>
        <v>259900</v>
      </c>
      <c r="H1176" s="70" t="str">
        <f>H1173&amp;"     "</f>
        <v xml:space="preserve">$     </v>
      </c>
      <c r="J1176">
        <f>+INDEX(Hoja3!A:G,MATCH('ALL PRODUCTS'!B1176,Hoja3!B:B,0),6)</f>
        <v>252103</v>
      </c>
      <c r="K1176" s="79">
        <f>+INDEX(Hoja3!A:G,MATCH('ALL PRODUCTS'!B1176,Hoja3!B:B,0),5)</f>
        <v>3</v>
      </c>
      <c r="L1176" s="86">
        <v>571780</v>
      </c>
      <c r="M1176" s="86">
        <v>259900</v>
      </c>
    </row>
    <row r="1177" spans="1:13">
      <c r="A1177" t="s">
        <v>2696</v>
      </c>
      <c r="B1177" s="68" t="s">
        <v>14711</v>
      </c>
      <c r="C1177" s="68" t="s">
        <v>14716</v>
      </c>
      <c r="D1177" s="9" t="s">
        <v>6253</v>
      </c>
      <c r="E1177" s="69" t="str">
        <f>"     "&amp;E1173</f>
        <v xml:space="preserve">     Silla Auxiliar Para Sala O Comedor Eames X 2 Und</v>
      </c>
      <c r="F1177" s="68" t="s">
        <v>350</v>
      </c>
      <c r="G1177" s="70">
        <f>G1173</f>
        <v>259900</v>
      </c>
      <c r="H1177" s="70" t="str">
        <f>H1173&amp;"     "</f>
        <v xml:space="preserve">$     </v>
      </c>
      <c r="J1177">
        <f>+INDEX(Hoja3!A:G,MATCH('ALL PRODUCTS'!B1177,Hoja3!B:B,0),6)</f>
        <v>252103</v>
      </c>
      <c r="K1177" s="79">
        <f>+INDEX(Hoja3!A:G,MATCH('ALL PRODUCTS'!B1177,Hoja3!B:B,0),5)</f>
        <v>3</v>
      </c>
      <c r="L1177" s="86">
        <v>571780</v>
      </c>
      <c r="M1177" s="86">
        <v>259900</v>
      </c>
    </row>
    <row r="1178" spans="1:13">
      <c r="A1178" t="s">
        <v>2696</v>
      </c>
      <c r="B1178" s="68" t="s">
        <v>14711</v>
      </c>
      <c r="C1178" s="68" t="s">
        <v>14717</v>
      </c>
      <c r="D1178" s="9" t="s">
        <v>14718</v>
      </c>
      <c r="E1178" s="69" t="str">
        <f>"     "&amp;E1173</f>
        <v xml:space="preserve">     Silla Auxiliar Para Sala O Comedor Eames X 2 Und</v>
      </c>
      <c r="F1178" s="68" t="s">
        <v>14719</v>
      </c>
      <c r="G1178" s="70">
        <f>G1173</f>
        <v>259900</v>
      </c>
      <c r="H1178" s="70" t="str">
        <f>H1173&amp;"     "</f>
        <v xml:space="preserve">$     </v>
      </c>
      <c r="J1178">
        <f>+INDEX(Hoja3!A:G,MATCH('ALL PRODUCTS'!B1178,Hoja3!B:B,0),6)</f>
        <v>252103</v>
      </c>
      <c r="K1178" s="79">
        <f>+INDEX(Hoja3!A:G,MATCH('ALL PRODUCTS'!B1178,Hoja3!B:B,0),5)</f>
        <v>3</v>
      </c>
      <c r="L1178" s="86" t="e">
        <v>#N/A</v>
      </c>
      <c r="M1178" s="86" t="e">
        <v>#N/A</v>
      </c>
    </row>
    <row r="1179" spans="1:13">
      <c r="A1179" t="s">
        <v>2696</v>
      </c>
      <c r="B1179" s="68" t="s">
        <v>14711</v>
      </c>
      <c r="C1179" s="68" t="s">
        <v>14720</v>
      </c>
      <c r="D1179" s="9" t="s">
        <v>6233</v>
      </c>
      <c r="E1179" s="69" t="str">
        <f>"     "&amp;E1173</f>
        <v xml:space="preserve">     Silla Auxiliar Para Sala O Comedor Eames X 2 Und</v>
      </c>
      <c r="F1179" s="68" t="s">
        <v>54</v>
      </c>
      <c r="G1179" s="70">
        <f>G1173</f>
        <v>259900</v>
      </c>
      <c r="H1179" s="70" t="str">
        <f>H1173&amp;"     "</f>
        <v xml:space="preserve">$     </v>
      </c>
      <c r="J1179">
        <f>+INDEX(Hoja3!A:G,MATCH('ALL PRODUCTS'!B1179,Hoja3!B:B,0),6)</f>
        <v>252103</v>
      </c>
      <c r="K1179" s="79">
        <f>+INDEX(Hoja3!A:G,MATCH('ALL PRODUCTS'!B1179,Hoja3!B:B,0),5)</f>
        <v>3</v>
      </c>
      <c r="L1179" s="86">
        <v>527780</v>
      </c>
      <c r="M1179" s="86">
        <v>239900</v>
      </c>
    </row>
    <row r="1180" spans="1:13">
      <c r="A1180" t="s">
        <v>2696</v>
      </c>
      <c r="B1180" s="68" t="s">
        <v>14711</v>
      </c>
      <c r="C1180" s="68" t="s">
        <v>14721</v>
      </c>
      <c r="D1180" s="9" t="s">
        <v>6226</v>
      </c>
      <c r="E1180" s="69" t="str">
        <f>"     "&amp;E1173</f>
        <v xml:space="preserve">     Silla Auxiliar Para Sala O Comedor Eames X 2 Und</v>
      </c>
      <c r="F1180" s="68" t="s">
        <v>153</v>
      </c>
      <c r="G1180" s="70">
        <f>G1173</f>
        <v>259900</v>
      </c>
      <c r="H1180" s="70" t="str">
        <f>H1173&amp;"     "</f>
        <v xml:space="preserve">$     </v>
      </c>
      <c r="J1180">
        <f>+INDEX(Hoja3!A:G,MATCH('ALL PRODUCTS'!B1180,Hoja3!B:B,0),6)</f>
        <v>252103</v>
      </c>
      <c r="K1180" s="79">
        <f>+INDEX(Hoja3!A:G,MATCH('ALL PRODUCTS'!B1180,Hoja3!B:B,0),5)</f>
        <v>3</v>
      </c>
      <c r="L1180" s="86">
        <v>571780</v>
      </c>
      <c r="M1180" s="86">
        <v>259900</v>
      </c>
    </row>
    <row r="1181" spans="1:13">
      <c r="A1181" t="s">
        <v>2696</v>
      </c>
      <c r="B1181" s="68" t="s">
        <v>14711</v>
      </c>
      <c r="C1181" s="68" t="s">
        <v>14722</v>
      </c>
      <c r="D1181" s="9" t="s">
        <v>14723</v>
      </c>
      <c r="E1181" s="69" t="str">
        <f>"     "&amp;E1173</f>
        <v xml:space="preserve">     Silla Auxiliar Para Sala O Comedor Eames X 2 Und</v>
      </c>
      <c r="F1181" s="68" t="s">
        <v>14656</v>
      </c>
      <c r="G1181" s="70">
        <f>G1173</f>
        <v>259900</v>
      </c>
      <c r="H1181" s="70" t="str">
        <f>H1173&amp;"     "</f>
        <v xml:space="preserve">$     </v>
      </c>
      <c r="J1181">
        <f>+INDEX(Hoja3!A:G,MATCH('ALL PRODUCTS'!B1181,Hoja3!B:B,0),6)</f>
        <v>252103</v>
      </c>
      <c r="K1181" s="79">
        <f>+INDEX(Hoja3!A:G,MATCH('ALL PRODUCTS'!B1181,Hoja3!B:B,0),5)</f>
        <v>3</v>
      </c>
      <c r="L1181" s="86" t="e">
        <v>#N/A</v>
      </c>
      <c r="M1181" s="86" t="e">
        <v>#N/A</v>
      </c>
    </row>
    <row r="1182" spans="1:13">
      <c r="A1182" t="s">
        <v>2696</v>
      </c>
      <c r="B1182" s="68" t="s">
        <v>14711</v>
      </c>
      <c r="C1182" s="68" t="s">
        <v>14724</v>
      </c>
      <c r="D1182" s="9" t="s">
        <v>14725</v>
      </c>
      <c r="E1182" s="69" t="str">
        <f>"     "&amp;E1173</f>
        <v xml:space="preserve">     Silla Auxiliar Para Sala O Comedor Eames X 2 Und</v>
      </c>
      <c r="F1182" s="68" t="s">
        <v>763</v>
      </c>
      <c r="G1182" s="70">
        <f>G1173</f>
        <v>259900</v>
      </c>
      <c r="H1182" s="70" t="str">
        <f>H1173&amp;"     "</f>
        <v xml:space="preserve">$     </v>
      </c>
      <c r="J1182">
        <f>+INDEX(Hoja3!A:G,MATCH('ALL PRODUCTS'!B1182,Hoja3!B:B,0),6)</f>
        <v>252103</v>
      </c>
      <c r="K1182" s="79">
        <f>+INDEX(Hoja3!A:G,MATCH('ALL PRODUCTS'!B1182,Hoja3!B:B,0),5)</f>
        <v>3</v>
      </c>
      <c r="L1182" s="86" t="e">
        <v>#N/A</v>
      </c>
      <c r="M1182" s="86" t="e">
        <v>#N/A</v>
      </c>
    </row>
    <row r="1183" spans="1:13">
      <c r="A1183" t="s">
        <v>2696</v>
      </c>
      <c r="B1183" s="68" t="s">
        <v>14726</v>
      </c>
      <c r="C1183" s="68"/>
      <c r="D1183" s="68" t="s">
        <v>6</v>
      </c>
      <c r="E1183" s="68" t="s">
        <v>14727</v>
      </c>
      <c r="F1183" s="68" t="s">
        <v>16</v>
      </c>
      <c r="G1183" s="6">
        <v>629900</v>
      </c>
      <c r="H1183" s="6" t="s">
        <v>13</v>
      </c>
      <c r="I1183">
        <v>679900</v>
      </c>
      <c r="J1183">
        <f>+INDEX(Hoja3!A:G,MATCH('ALL PRODUCTS'!B1183,Hoja3!B:B,0),6)</f>
        <v>611003</v>
      </c>
      <c r="K1183" s="79">
        <f>+INDEX(Hoja3!A:G,MATCH('ALL PRODUCTS'!B1183,Hoja3!B:B,0),5)</f>
        <v>3</v>
      </c>
      <c r="L1183" s="86" t="e">
        <v>#N/A</v>
      </c>
      <c r="M1183" s="86" t="e">
        <v>#N/A</v>
      </c>
    </row>
    <row r="1184" spans="1:13">
      <c r="A1184" t="s">
        <v>2696</v>
      </c>
      <c r="B1184" s="68" t="s">
        <v>14726</v>
      </c>
      <c r="C1184" s="68" t="s">
        <v>14728</v>
      </c>
      <c r="D1184" s="9" t="s">
        <v>7487</v>
      </c>
      <c r="E1184" s="69" t="str">
        <f>"     "&amp;E1183</f>
        <v xml:space="preserve">     Silla Para Oficina Presidente Espalda Media</v>
      </c>
      <c r="F1184" s="68" t="s">
        <v>12</v>
      </c>
      <c r="G1184" s="70">
        <f>G1183</f>
        <v>629900</v>
      </c>
      <c r="H1184" s="70" t="str">
        <f>H1183&amp;"     "</f>
        <v xml:space="preserve">$     </v>
      </c>
      <c r="J1184">
        <f>+INDEX(Hoja3!A:G,MATCH('ALL PRODUCTS'!B1184,Hoja3!B:B,0),6)</f>
        <v>611003</v>
      </c>
      <c r="K1184" s="79">
        <f>+INDEX(Hoja3!A:G,MATCH('ALL PRODUCTS'!B1184,Hoja3!B:B,0),5)</f>
        <v>3</v>
      </c>
      <c r="L1184" s="86">
        <v>1473780.0000000002</v>
      </c>
      <c r="M1184" s="86">
        <v>669900</v>
      </c>
    </row>
    <row r="1185" spans="1:13">
      <c r="A1185" t="s">
        <v>2696</v>
      </c>
      <c r="B1185" s="68" t="s">
        <v>14726</v>
      </c>
      <c r="C1185" s="68" t="s">
        <v>14729</v>
      </c>
      <c r="D1185" s="9" t="s">
        <v>8024</v>
      </c>
      <c r="E1185" s="69" t="str">
        <f>"     "&amp;E1183</f>
        <v xml:space="preserve">     Silla Para Oficina Presidente Espalda Media</v>
      </c>
      <c r="F1185" s="68" t="s">
        <v>48</v>
      </c>
      <c r="G1185" s="70">
        <f>G1183</f>
        <v>629900</v>
      </c>
      <c r="H1185" s="70" t="str">
        <f>H1183&amp;"     "</f>
        <v xml:space="preserve">$     </v>
      </c>
      <c r="J1185">
        <f>+INDEX(Hoja3!A:G,MATCH('ALL PRODUCTS'!B1185,Hoja3!B:B,0),6)</f>
        <v>611003</v>
      </c>
      <c r="K1185" s="79">
        <f>+INDEX(Hoja3!A:G,MATCH('ALL PRODUCTS'!B1185,Hoja3!B:B,0),5)</f>
        <v>3</v>
      </c>
      <c r="L1185" s="86">
        <v>1407780</v>
      </c>
      <c r="M1185" s="86">
        <v>639900</v>
      </c>
    </row>
    <row r="1186" spans="1:13">
      <c r="A1186" t="s">
        <v>2696</v>
      </c>
      <c r="B1186" s="68" t="s">
        <v>14726</v>
      </c>
      <c r="C1186" s="68" t="s">
        <v>14730</v>
      </c>
      <c r="D1186" s="9" t="s">
        <v>9912</v>
      </c>
      <c r="E1186" s="69" t="str">
        <f>"     "&amp;E1183</f>
        <v xml:space="preserve">     Silla Para Oficina Presidente Espalda Media</v>
      </c>
      <c r="F1186" s="68" t="s">
        <v>300</v>
      </c>
      <c r="G1186" s="70">
        <f>G1183</f>
        <v>629900</v>
      </c>
      <c r="H1186" s="70" t="str">
        <f>H1183&amp;"     "</f>
        <v xml:space="preserve">$     </v>
      </c>
      <c r="J1186">
        <f>+INDEX(Hoja3!A:G,MATCH('ALL PRODUCTS'!B1186,Hoja3!B:B,0),6)</f>
        <v>611003</v>
      </c>
      <c r="K1186" s="79">
        <f>+INDEX(Hoja3!A:G,MATCH('ALL PRODUCTS'!B1186,Hoja3!B:B,0),5)</f>
        <v>3</v>
      </c>
      <c r="L1186" s="86">
        <v>1429780</v>
      </c>
      <c r="M1186" s="86">
        <v>649900</v>
      </c>
    </row>
    <row r="1187" spans="1:13">
      <c r="A1187" t="s">
        <v>2696</v>
      </c>
      <c r="B1187" s="68" t="s">
        <v>14726</v>
      </c>
      <c r="C1187" s="68" t="s">
        <v>14731</v>
      </c>
      <c r="D1187" s="9" t="s">
        <v>1742</v>
      </c>
      <c r="E1187" s="69" t="str">
        <f>"     "&amp;E1183</f>
        <v xml:space="preserve">     Silla Para Oficina Presidente Espalda Media</v>
      </c>
      <c r="F1187" s="68" t="s">
        <v>36</v>
      </c>
      <c r="G1187" s="70">
        <f>G1183</f>
        <v>629900</v>
      </c>
      <c r="H1187" s="70" t="str">
        <f>H1183&amp;"     "</f>
        <v xml:space="preserve">$     </v>
      </c>
      <c r="J1187">
        <f>+INDEX(Hoja3!A:G,MATCH('ALL PRODUCTS'!B1187,Hoja3!B:B,0),6)</f>
        <v>611003</v>
      </c>
      <c r="K1187" s="79">
        <f>+INDEX(Hoja3!A:G,MATCH('ALL PRODUCTS'!B1187,Hoja3!B:B,0),5)</f>
        <v>3</v>
      </c>
      <c r="L1187" s="86">
        <v>1473780.0000000002</v>
      </c>
      <c r="M1187" s="86">
        <v>669900</v>
      </c>
    </row>
    <row r="1188" spans="1:13">
      <c r="A1188" t="s">
        <v>2696</v>
      </c>
      <c r="B1188" s="68" t="s">
        <v>14732</v>
      </c>
      <c r="C1188" s="68"/>
      <c r="D1188" s="68" t="s">
        <v>6</v>
      </c>
      <c r="E1188" s="68" t="s">
        <v>2519</v>
      </c>
      <c r="F1188" s="68" t="s">
        <v>16</v>
      </c>
      <c r="G1188" s="6">
        <v>79900</v>
      </c>
      <c r="H1188" s="6" t="s">
        <v>13</v>
      </c>
      <c r="I1188">
        <v>89900</v>
      </c>
      <c r="J1188">
        <f>+INDEX(Hoja3!A:G,MATCH('ALL PRODUCTS'!B1188,Hoja3!B:B,0),6)</f>
        <v>77503</v>
      </c>
      <c r="K1188" s="79">
        <f>+INDEX(Hoja3!A:G,MATCH('ALL PRODUCTS'!B1188,Hoja3!B:B,0),5)</f>
        <v>3</v>
      </c>
      <c r="L1188" s="86" t="e">
        <v>#N/A</v>
      </c>
      <c r="M1188" s="86" t="e">
        <v>#N/A</v>
      </c>
    </row>
    <row r="1189" spans="1:13">
      <c r="A1189" t="s">
        <v>2696</v>
      </c>
      <c r="B1189" s="68" t="s">
        <v>14732</v>
      </c>
      <c r="C1189" s="68" t="s">
        <v>14733</v>
      </c>
      <c r="D1189" s="9" t="s">
        <v>2030</v>
      </c>
      <c r="E1189" s="69" t="str">
        <f>"     "&amp;E1188</f>
        <v xml:space="preserve">     Silla Infantil Andy</v>
      </c>
      <c r="F1189" s="68" t="s">
        <v>54</v>
      </c>
      <c r="G1189" s="70">
        <f>G1188</f>
        <v>79900</v>
      </c>
      <c r="H1189" s="70" t="str">
        <f>H1188&amp;"     "</f>
        <v xml:space="preserve">$     </v>
      </c>
      <c r="J1189">
        <f>+INDEX(Hoja3!A:G,MATCH('ALL PRODUCTS'!B1189,Hoja3!B:B,0),6)</f>
        <v>77503</v>
      </c>
      <c r="K1189" s="79">
        <f>+INDEX(Hoja3!A:G,MATCH('ALL PRODUCTS'!B1189,Hoja3!B:B,0),5)</f>
        <v>3</v>
      </c>
      <c r="L1189" s="86">
        <v>197780.00000000003</v>
      </c>
      <c r="M1189" s="86">
        <v>89900</v>
      </c>
    </row>
    <row r="1190" spans="1:13">
      <c r="A1190" t="s">
        <v>2696</v>
      </c>
      <c r="B1190" s="68" t="s">
        <v>14732</v>
      </c>
      <c r="C1190" s="68" t="s">
        <v>14734</v>
      </c>
      <c r="D1190" s="9" t="s">
        <v>2031</v>
      </c>
      <c r="E1190" s="69" t="str">
        <f>"     "&amp;E1188</f>
        <v xml:space="preserve">     Silla Infantil Andy</v>
      </c>
      <c r="F1190" s="68" t="s">
        <v>153</v>
      </c>
      <c r="G1190" s="70">
        <f>G1188</f>
        <v>79900</v>
      </c>
      <c r="H1190" s="70" t="str">
        <f>H1188&amp;"     "</f>
        <v xml:space="preserve">$     </v>
      </c>
      <c r="J1190">
        <f>+INDEX(Hoja3!A:G,MATCH('ALL PRODUCTS'!B1190,Hoja3!B:B,0),6)</f>
        <v>77503</v>
      </c>
      <c r="K1190" s="79">
        <f>+INDEX(Hoja3!A:G,MATCH('ALL PRODUCTS'!B1190,Hoja3!B:B,0),5)</f>
        <v>3</v>
      </c>
      <c r="L1190" s="86">
        <v>197780.00000000003</v>
      </c>
      <c r="M1190" s="86">
        <v>89900</v>
      </c>
    </row>
    <row r="1191" spans="1:13">
      <c r="A1191" t="s">
        <v>2696</v>
      </c>
      <c r="B1191" s="68" t="s">
        <v>14732</v>
      </c>
      <c r="C1191" s="68" t="s">
        <v>14735</v>
      </c>
      <c r="D1191" s="9" t="s">
        <v>2521</v>
      </c>
      <c r="E1191" s="69" t="str">
        <f>"     "&amp;E1188</f>
        <v xml:space="preserve">     Silla Infantil Andy</v>
      </c>
      <c r="F1191" s="68" t="s">
        <v>38</v>
      </c>
      <c r="G1191" s="70">
        <f>G1188</f>
        <v>79900</v>
      </c>
      <c r="H1191" s="70" t="str">
        <f>H1188&amp;"     "</f>
        <v xml:space="preserve">$     </v>
      </c>
      <c r="J1191">
        <f>+INDEX(Hoja3!A:G,MATCH('ALL PRODUCTS'!B1191,Hoja3!B:B,0),6)</f>
        <v>77503</v>
      </c>
      <c r="K1191" s="79">
        <f>+INDEX(Hoja3!A:G,MATCH('ALL PRODUCTS'!B1191,Hoja3!B:B,0),5)</f>
        <v>3</v>
      </c>
      <c r="L1191" s="86">
        <v>197780.00000000003</v>
      </c>
      <c r="M1191" s="86">
        <v>89900</v>
      </c>
    </row>
    <row r="1192" spans="1:13">
      <c r="A1192" t="s">
        <v>2696</v>
      </c>
      <c r="B1192" s="68" t="s">
        <v>14732</v>
      </c>
      <c r="C1192" s="68" t="s">
        <v>14736</v>
      </c>
      <c r="D1192" s="9" t="s">
        <v>2029</v>
      </c>
      <c r="E1192" s="69" t="str">
        <f>"     "&amp;E1188</f>
        <v xml:space="preserve">     Silla Infantil Andy</v>
      </c>
      <c r="F1192" s="68" t="s">
        <v>763</v>
      </c>
      <c r="G1192" s="70">
        <f>G1188</f>
        <v>79900</v>
      </c>
      <c r="H1192" s="70" t="str">
        <f>H1188&amp;"     "</f>
        <v xml:space="preserve">$     </v>
      </c>
      <c r="J1192">
        <f>+INDEX(Hoja3!A:G,MATCH('ALL PRODUCTS'!B1192,Hoja3!B:B,0),6)</f>
        <v>77503</v>
      </c>
      <c r="K1192" s="79">
        <f>+INDEX(Hoja3!A:G,MATCH('ALL PRODUCTS'!B1192,Hoja3!B:B,0),5)</f>
        <v>3</v>
      </c>
      <c r="L1192" s="86">
        <v>197780.00000000003</v>
      </c>
      <c r="M1192" s="86">
        <v>89900</v>
      </c>
    </row>
    <row r="1193" spans="1:13">
      <c r="A1193" t="s">
        <v>2696</v>
      </c>
      <c r="B1193" s="68" t="s">
        <v>14732</v>
      </c>
      <c r="C1193" s="68" t="s">
        <v>14737</v>
      </c>
      <c r="D1193" s="9" t="s">
        <v>7570</v>
      </c>
      <c r="E1193" s="69" t="str">
        <f>"     "&amp;E1188</f>
        <v xml:space="preserve">     Silla Infantil Andy</v>
      </c>
      <c r="F1193" s="68" t="s">
        <v>14738</v>
      </c>
      <c r="G1193" s="70">
        <f>G1188</f>
        <v>79900</v>
      </c>
      <c r="H1193" s="70" t="str">
        <f>H1188&amp;"     "</f>
        <v xml:space="preserve">$     </v>
      </c>
      <c r="J1193">
        <f>+INDEX(Hoja3!A:G,MATCH('ALL PRODUCTS'!B1193,Hoja3!B:B,0),6)</f>
        <v>77503</v>
      </c>
      <c r="K1193" s="79">
        <f>+INDEX(Hoja3!A:G,MATCH('ALL PRODUCTS'!B1193,Hoja3!B:B,0),5)</f>
        <v>3</v>
      </c>
      <c r="L1193" s="86">
        <v>175780</v>
      </c>
      <c r="M1193" s="86">
        <v>79900</v>
      </c>
    </row>
    <row r="1194" spans="1:13">
      <c r="A1194" t="s">
        <v>2696</v>
      </c>
      <c r="B1194" s="68" t="s">
        <v>14732</v>
      </c>
      <c r="C1194" s="68" t="s">
        <v>14739</v>
      </c>
      <c r="D1194" s="9" t="s">
        <v>8633</v>
      </c>
      <c r="E1194" s="69" t="str">
        <f>"     "&amp;E1188</f>
        <v xml:space="preserve">     Silla Infantil Andy</v>
      </c>
      <c r="F1194" s="68" t="s">
        <v>2462</v>
      </c>
      <c r="G1194" s="70">
        <f>G1188</f>
        <v>79900</v>
      </c>
      <c r="H1194" s="70" t="str">
        <f>H1188&amp;"     "</f>
        <v xml:space="preserve">$     </v>
      </c>
      <c r="J1194">
        <f>+INDEX(Hoja3!A:G,MATCH('ALL PRODUCTS'!B1194,Hoja3!B:B,0),6)</f>
        <v>77503</v>
      </c>
      <c r="K1194" s="79">
        <f>+INDEX(Hoja3!A:G,MATCH('ALL PRODUCTS'!B1194,Hoja3!B:B,0),5)</f>
        <v>3</v>
      </c>
      <c r="L1194" s="86">
        <v>263780</v>
      </c>
      <c r="M1194" s="86">
        <v>119900</v>
      </c>
    </row>
    <row r="1195" spans="1:13">
      <c r="A1195" t="s">
        <v>2696</v>
      </c>
      <c r="B1195" s="68" t="s">
        <v>14740</v>
      </c>
      <c r="C1195" s="68"/>
      <c r="D1195" s="68" t="s">
        <v>6</v>
      </c>
      <c r="E1195" s="68" t="s">
        <v>14741</v>
      </c>
      <c r="F1195" s="68" t="s">
        <v>16</v>
      </c>
      <c r="G1195" s="6">
        <v>309900</v>
      </c>
      <c r="H1195" s="6" t="s">
        <v>13</v>
      </c>
      <c r="I1195">
        <v>389900</v>
      </c>
      <c r="J1195">
        <f>+INDEX(Hoja3!A:G,MATCH('ALL PRODUCTS'!B1195,Hoja3!B:B,0),6)</f>
        <v>300603</v>
      </c>
      <c r="K1195" s="79">
        <f>+INDEX(Hoja3!A:G,MATCH('ALL PRODUCTS'!B1195,Hoja3!B:B,0),5)</f>
        <v>3</v>
      </c>
      <c r="L1195" s="86" t="e">
        <v>#N/A</v>
      </c>
      <c r="M1195" s="86" t="e">
        <v>#N/A</v>
      </c>
    </row>
    <row r="1196" spans="1:13">
      <c r="A1196" t="s">
        <v>2696</v>
      </c>
      <c r="B1196" s="68" t="s">
        <v>14740</v>
      </c>
      <c r="C1196" s="68" t="s">
        <v>14742</v>
      </c>
      <c r="D1196" s="9" t="s">
        <v>2579</v>
      </c>
      <c r="E1196" s="69" t="str">
        <f>"     "&amp;E1195</f>
        <v xml:space="preserve">     Silla Auxiliar Para Sala O Comedor Natura</v>
      </c>
      <c r="F1196" s="68" t="s">
        <v>12</v>
      </c>
      <c r="G1196" s="70">
        <f>G1195</f>
        <v>309900</v>
      </c>
      <c r="H1196" s="70" t="str">
        <f>H1195&amp;"     "</f>
        <v xml:space="preserve">$     </v>
      </c>
      <c r="J1196">
        <f>+INDEX(Hoja3!A:G,MATCH('ALL PRODUCTS'!B1196,Hoja3!B:B,0),6)</f>
        <v>300603</v>
      </c>
      <c r="K1196" s="79">
        <f>+INDEX(Hoja3!A:G,MATCH('ALL PRODUCTS'!B1196,Hoja3!B:B,0),5)</f>
        <v>3</v>
      </c>
      <c r="L1196" s="86">
        <v>835780.00000000012</v>
      </c>
      <c r="M1196" s="86">
        <v>379900</v>
      </c>
    </row>
    <row r="1197" spans="1:13">
      <c r="A1197" t="s">
        <v>2696</v>
      </c>
      <c r="B1197" s="68" t="s">
        <v>14740</v>
      </c>
      <c r="C1197" s="68" t="s">
        <v>14743</v>
      </c>
      <c r="D1197" s="9" t="s">
        <v>2585</v>
      </c>
      <c r="E1197" s="69" t="str">
        <f>"     "&amp;E1195</f>
        <v xml:space="preserve">     Silla Auxiliar Para Sala O Comedor Natura</v>
      </c>
      <c r="F1197" s="68" t="s">
        <v>54</v>
      </c>
      <c r="G1197" s="70">
        <f>G1195</f>
        <v>309900</v>
      </c>
      <c r="H1197" s="70" t="str">
        <f>H1195&amp;"     "</f>
        <v xml:space="preserve">$     </v>
      </c>
      <c r="J1197">
        <f>+INDEX(Hoja3!A:G,MATCH('ALL PRODUCTS'!B1197,Hoja3!B:B,0),6)</f>
        <v>300603</v>
      </c>
      <c r="K1197" s="79">
        <f>+INDEX(Hoja3!A:G,MATCH('ALL PRODUCTS'!B1197,Hoja3!B:B,0),5)</f>
        <v>3</v>
      </c>
      <c r="L1197" s="86">
        <v>813780.00000000012</v>
      </c>
      <c r="M1197" s="86">
        <v>369900</v>
      </c>
    </row>
    <row r="1198" spans="1:13">
      <c r="A1198" t="s">
        <v>2696</v>
      </c>
      <c r="B1198" s="68" t="s">
        <v>14740</v>
      </c>
      <c r="C1198" s="68" t="s">
        <v>14744</v>
      </c>
      <c r="D1198" s="9" t="s">
        <v>2582</v>
      </c>
      <c r="E1198" s="69" t="str">
        <f>"     "&amp;E1195</f>
        <v xml:space="preserve">     Silla Auxiliar Para Sala O Comedor Natura</v>
      </c>
      <c r="F1198" s="68" t="s">
        <v>36</v>
      </c>
      <c r="G1198" s="70">
        <f>G1195</f>
        <v>309900</v>
      </c>
      <c r="H1198" s="70" t="str">
        <f>H1195&amp;"     "</f>
        <v xml:space="preserve">$     </v>
      </c>
      <c r="J1198">
        <f>+INDEX(Hoja3!A:G,MATCH('ALL PRODUCTS'!B1198,Hoja3!B:B,0),6)</f>
        <v>300603</v>
      </c>
      <c r="K1198" s="79">
        <f>+INDEX(Hoja3!A:G,MATCH('ALL PRODUCTS'!B1198,Hoja3!B:B,0),5)</f>
        <v>3</v>
      </c>
      <c r="L1198" s="86">
        <v>857780.00000000012</v>
      </c>
      <c r="M1198" s="86">
        <v>389900</v>
      </c>
    </row>
    <row r="1199" spans="1:13">
      <c r="A1199" t="s">
        <v>2696</v>
      </c>
      <c r="B1199" s="68" t="s">
        <v>14740</v>
      </c>
      <c r="C1199" s="68" t="s">
        <v>14745</v>
      </c>
      <c r="D1199" s="9" t="s">
        <v>2576</v>
      </c>
      <c r="E1199" s="69" t="str">
        <f>"     "&amp;E1195</f>
        <v xml:space="preserve">     Silla Auxiliar Para Sala O Comedor Natura</v>
      </c>
      <c r="F1199" s="68" t="s">
        <v>34</v>
      </c>
      <c r="G1199" s="70">
        <f>G1195</f>
        <v>309900</v>
      </c>
      <c r="H1199" s="70" t="str">
        <f>H1195&amp;"     "</f>
        <v xml:space="preserve">$     </v>
      </c>
      <c r="J1199">
        <f>+INDEX(Hoja3!A:G,MATCH('ALL PRODUCTS'!B1199,Hoja3!B:B,0),6)</f>
        <v>300603</v>
      </c>
      <c r="K1199" s="79">
        <f>+INDEX(Hoja3!A:G,MATCH('ALL PRODUCTS'!B1199,Hoja3!B:B,0),5)</f>
        <v>3</v>
      </c>
      <c r="L1199" s="86">
        <v>0</v>
      </c>
      <c r="M1199" s="86">
        <v>0</v>
      </c>
    </row>
    <row r="1200" spans="1:13">
      <c r="A1200" t="s">
        <v>2696</v>
      </c>
      <c r="B1200" s="68" t="s">
        <v>14740</v>
      </c>
      <c r="C1200" s="68" t="s">
        <v>14746</v>
      </c>
      <c r="D1200" s="9" t="s">
        <v>2591</v>
      </c>
      <c r="E1200" s="69" t="str">
        <f>"     "&amp;E1195</f>
        <v xml:space="preserve">     Silla Auxiliar Para Sala O Comedor Natura</v>
      </c>
      <c r="F1200" s="68" t="s">
        <v>44</v>
      </c>
      <c r="G1200" s="70">
        <f>G1195</f>
        <v>309900</v>
      </c>
      <c r="H1200" s="70" t="str">
        <f>H1195&amp;"     "</f>
        <v xml:space="preserve">$     </v>
      </c>
      <c r="J1200">
        <f>+INDEX(Hoja3!A:G,MATCH('ALL PRODUCTS'!B1200,Hoja3!B:B,0),6)</f>
        <v>300603</v>
      </c>
      <c r="K1200" s="79">
        <f>+INDEX(Hoja3!A:G,MATCH('ALL PRODUCTS'!B1200,Hoja3!B:B,0),5)</f>
        <v>3</v>
      </c>
      <c r="L1200" s="86">
        <v>835780.00000000012</v>
      </c>
      <c r="M1200" s="86">
        <v>379900</v>
      </c>
    </row>
    <row r="1201" spans="1:13">
      <c r="A1201" t="s">
        <v>2696</v>
      </c>
      <c r="B1201" s="68" t="s">
        <v>14747</v>
      </c>
      <c r="C1201" s="68"/>
      <c r="D1201" s="68" t="s">
        <v>6</v>
      </c>
      <c r="E1201" s="68" t="s">
        <v>14748</v>
      </c>
      <c r="F1201" s="68" t="s">
        <v>16</v>
      </c>
      <c r="G1201" s="6">
        <v>599900</v>
      </c>
      <c r="H1201" s="6" t="s">
        <v>13</v>
      </c>
      <c r="I1201">
        <v>579900</v>
      </c>
      <c r="J1201">
        <f>+INDEX(Hoja3!A:G,MATCH('ALL PRODUCTS'!B1201,Hoja3!B:B,0),6)</f>
        <v>539910</v>
      </c>
      <c r="K1201" s="79">
        <f>+INDEX(Hoja3!A:G,MATCH('ALL PRODUCTS'!B1201,Hoja3!B:B,0),5)</f>
        <v>10</v>
      </c>
      <c r="L1201" s="86" t="e">
        <v>#N/A</v>
      </c>
      <c r="M1201" s="86" t="e">
        <v>#N/A</v>
      </c>
    </row>
    <row r="1202" spans="1:13">
      <c r="A1202" t="s">
        <v>2696</v>
      </c>
      <c r="B1202" s="68" t="s">
        <v>14747</v>
      </c>
      <c r="C1202" s="68" t="s">
        <v>14749</v>
      </c>
      <c r="D1202" s="9" t="s">
        <v>2257</v>
      </c>
      <c r="E1202" s="69" t="str">
        <f>"     "&amp;E1201</f>
        <v xml:space="preserve">     Silla Bar O Barra Espalda Media Leo X 2</v>
      </c>
      <c r="F1202" s="68" t="s">
        <v>36</v>
      </c>
      <c r="G1202" s="70">
        <f>G1201</f>
        <v>599900</v>
      </c>
      <c r="H1202" s="70" t="str">
        <f>H1201&amp;"     "</f>
        <v xml:space="preserve">$     </v>
      </c>
      <c r="J1202">
        <f>+INDEX(Hoja3!A:G,MATCH('ALL PRODUCTS'!B1202,Hoja3!B:B,0),6)</f>
        <v>539910</v>
      </c>
      <c r="K1202" s="79">
        <f>+INDEX(Hoja3!A:G,MATCH('ALL PRODUCTS'!B1202,Hoja3!B:B,0),5)</f>
        <v>10</v>
      </c>
      <c r="L1202" s="86">
        <v>1231780</v>
      </c>
      <c r="M1202" s="86">
        <v>559900</v>
      </c>
    </row>
    <row r="1203" spans="1:13">
      <c r="A1203" t="s">
        <v>2696</v>
      </c>
      <c r="B1203" s="68" t="s">
        <v>14747</v>
      </c>
      <c r="C1203" s="68" t="s">
        <v>14750</v>
      </c>
      <c r="D1203" s="9" t="s">
        <v>2273</v>
      </c>
      <c r="E1203" s="69" t="str">
        <f>"     "&amp;E1201</f>
        <v xml:space="preserve">     Silla Bar O Barra Espalda Media Leo X 2</v>
      </c>
      <c r="F1203" s="68" t="s">
        <v>48</v>
      </c>
      <c r="G1203" s="70">
        <f>G1201</f>
        <v>599900</v>
      </c>
      <c r="H1203" s="70" t="str">
        <f>H1201&amp;"     "</f>
        <v xml:space="preserve">$     </v>
      </c>
      <c r="J1203">
        <f>+INDEX(Hoja3!A:G,MATCH('ALL PRODUCTS'!B1203,Hoja3!B:B,0),6)</f>
        <v>539910</v>
      </c>
      <c r="K1203" s="79">
        <f>+INDEX(Hoja3!A:G,MATCH('ALL PRODUCTS'!B1203,Hoja3!B:B,0),5)</f>
        <v>10</v>
      </c>
      <c r="L1203" s="86">
        <v>1297780</v>
      </c>
      <c r="M1203" s="86">
        <v>589900</v>
      </c>
    </row>
    <row r="1204" spans="1:13">
      <c r="A1204" t="s">
        <v>2696</v>
      </c>
      <c r="B1204" s="68" t="s">
        <v>14747</v>
      </c>
      <c r="C1204" s="68" t="s">
        <v>14751</v>
      </c>
      <c r="D1204" s="9" t="s">
        <v>2274</v>
      </c>
      <c r="E1204" s="69" t="str">
        <f>"     "&amp;E1201</f>
        <v xml:space="preserve">     Silla Bar O Barra Espalda Media Leo X 2</v>
      </c>
      <c r="F1204" s="68" t="s">
        <v>14752</v>
      </c>
      <c r="G1204" s="70">
        <f>G1201</f>
        <v>599900</v>
      </c>
      <c r="H1204" s="70" t="str">
        <f>H1201&amp;"     "</f>
        <v xml:space="preserve">$     </v>
      </c>
      <c r="J1204">
        <f>+INDEX(Hoja3!A:G,MATCH('ALL PRODUCTS'!B1204,Hoja3!B:B,0),6)</f>
        <v>539910</v>
      </c>
      <c r="K1204" s="79">
        <f>+INDEX(Hoja3!A:G,MATCH('ALL PRODUCTS'!B1204,Hoja3!B:B,0),5)</f>
        <v>10</v>
      </c>
      <c r="L1204" s="86">
        <v>1231780</v>
      </c>
      <c r="M1204" s="86">
        <v>559900</v>
      </c>
    </row>
    <row r="1205" spans="1:13">
      <c r="A1205" t="s">
        <v>2696</v>
      </c>
      <c r="B1205" s="68" t="s">
        <v>14747</v>
      </c>
      <c r="C1205" s="68" t="s">
        <v>14753</v>
      </c>
      <c r="D1205" s="9" t="s">
        <v>7377</v>
      </c>
      <c r="E1205" s="69" t="str">
        <f>"     "&amp;E1201</f>
        <v xml:space="preserve">     Silla Bar O Barra Espalda Media Leo X 2</v>
      </c>
      <c r="F1205" s="68" t="s">
        <v>54</v>
      </c>
      <c r="G1205" s="70">
        <f>G1201</f>
        <v>599900</v>
      </c>
      <c r="H1205" s="70" t="str">
        <f>H1201&amp;"     "</f>
        <v xml:space="preserve">$     </v>
      </c>
      <c r="J1205">
        <f>+INDEX(Hoja3!A:G,MATCH('ALL PRODUCTS'!B1205,Hoja3!B:B,0),6)</f>
        <v>539910</v>
      </c>
      <c r="K1205" s="79">
        <f>+INDEX(Hoja3!A:G,MATCH('ALL PRODUCTS'!B1205,Hoja3!B:B,0),5)</f>
        <v>10</v>
      </c>
      <c r="L1205" s="86">
        <v>1099780</v>
      </c>
      <c r="M1205" s="86">
        <v>499900</v>
      </c>
    </row>
    <row r="1206" spans="1:13">
      <c r="A1206" t="s">
        <v>2696</v>
      </c>
      <c r="B1206" s="68" t="s">
        <v>14747</v>
      </c>
      <c r="C1206" s="68" t="s">
        <v>14754</v>
      </c>
      <c r="D1206" s="9" t="s">
        <v>2258</v>
      </c>
      <c r="E1206" s="69" t="str">
        <f>"     "&amp;E1201</f>
        <v xml:space="preserve">     Silla Bar O Barra Espalda Media Leo X 2</v>
      </c>
      <c r="F1206" s="68" t="s">
        <v>12</v>
      </c>
      <c r="G1206" s="70">
        <f>G1201</f>
        <v>599900</v>
      </c>
      <c r="H1206" s="70" t="str">
        <f>H1201&amp;"     "</f>
        <v xml:space="preserve">$     </v>
      </c>
      <c r="J1206">
        <f>+INDEX(Hoja3!A:G,MATCH('ALL PRODUCTS'!B1206,Hoja3!B:B,0),6)</f>
        <v>539910</v>
      </c>
      <c r="K1206" s="79">
        <f>+INDEX(Hoja3!A:G,MATCH('ALL PRODUCTS'!B1206,Hoja3!B:B,0),5)</f>
        <v>10</v>
      </c>
      <c r="L1206" s="86">
        <v>1231780</v>
      </c>
      <c r="M1206" s="86">
        <v>559900</v>
      </c>
    </row>
    <row r="1207" spans="1:13">
      <c r="A1207" t="s">
        <v>2696</v>
      </c>
      <c r="B1207" s="68" t="s">
        <v>14755</v>
      </c>
      <c r="C1207" s="68"/>
      <c r="D1207" s="68" t="s">
        <v>6</v>
      </c>
      <c r="E1207" s="68" t="s">
        <v>14642</v>
      </c>
      <c r="F1207" s="68" t="s">
        <v>16</v>
      </c>
      <c r="G1207" s="6">
        <v>139900</v>
      </c>
      <c r="H1207" s="6" t="s">
        <v>13</v>
      </c>
      <c r="I1207">
        <v>139900</v>
      </c>
      <c r="J1207">
        <f>+INDEX(Hoja3!A:G,MATCH('ALL PRODUCTS'!B1207,Hoja3!B:B,0),6)</f>
        <v>125910</v>
      </c>
      <c r="K1207" s="79">
        <f>+INDEX(Hoja3!A:G,MATCH('ALL PRODUCTS'!B1207,Hoja3!B:B,0),5)</f>
        <v>10</v>
      </c>
      <c r="L1207" s="86" t="e">
        <v>#N/A</v>
      </c>
      <c r="M1207" s="86" t="e">
        <v>#N/A</v>
      </c>
    </row>
    <row r="1208" spans="1:13">
      <c r="A1208" t="s">
        <v>2696</v>
      </c>
      <c r="B1208" s="68" t="s">
        <v>14755</v>
      </c>
      <c r="C1208" s="68" t="s">
        <v>14756</v>
      </c>
      <c r="D1208" s="9" t="s">
        <v>1694</v>
      </c>
      <c r="E1208" s="69" t="str">
        <f>"     "&amp;E1207</f>
        <v xml:space="preserve">     Silla Auxiliar Para Sala O Comedor Eames</v>
      </c>
      <c r="F1208" s="68" t="s">
        <v>12</v>
      </c>
      <c r="G1208" s="70">
        <f>G1207</f>
        <v>139900</v>
      </c>
      <c r="H1208" s="70" t="str">
        <f>H1207&amp;"     "</f>
        <v xml:space="preserve">$     </v>
      </c>
      <c r="J1208">
        <f>+INDEX(Hoja3!A:G,MATCH('ALL PRODUCTS'!B1208,Hoja3!B:B,0),6)</f>
        <v>125910</v>
      </c>
      <c r="K1208" s="79">
        <f>+INDEX(Hoja3!A:G,MATCH('ALL PRODUCTS'!B1208,Hoja3!B:B,0),5)</f>
        <v>10</v>
      </c>
      <c r="L1208" s="86">
        <v>329780</v>
      </c>
      <c r="M1208" s="86">
        <v>149900</v>
      </c>
    </row>
    <row r="1209" spans="1:13">
      <c r="A1209" t="s">
        <v>2696</v>
      </c>
      <c r="B1209" s="68" t="s">
        <v>14755</v>
      </c>
      <c r="C1209" s="68" t="s">
        <v>14757</v>
      </c>
      <c r="D1209" s="9" t="s">
        <v>1701</v>
      </c>
      <c r="E1209" s="69" t="str">
        <f>"     "&amp;E1207</f>
        <v xml:space="preserve">     Silla Auxiliar Para Sala O Comedor Eames</v>
      </c>
      <c r="F1209" s="68" t="s">
        <v>14656</v>
      </c>
      <c r="G1209" s="70">
        <f>G1207</f>
        <v>139900</v>
      </c>
      <c r="H1209" s="70" t="str">
        <f>H1207&amp;"     "</f>
        <v xml:space="preserve">$     </v>
      </c>
      <c r="J1209">
        <f>+INDEX(Hoja3!A:G,MATCH('ALL PRODUCTS'!B1209,Hoja3!B:B,0),6)</f>
        <v>125910</v>
      </c>
      <c r="K1209" s="79">
        <f>+INDEX(Hoja3!A:G,MATCH('ALL PRODUCTS'!B1209,Hoja3!B:B,0),5)</f>
        <v>10</v>
      </c>
      <c r="L1209" s="86">
        <v>329780</v>
      </c>
      <c r="M1209" s="86">
        <v>149900</v>
      </c>
    </row>
    <row r="1210" spans="1:13">
      <c r="A1210" t="s">
        <v>2696</v>
      </c>
      <c r="B1210" s="68" t="s">
        <v>14755</v>
      </c>
      <c r="C1210" s="68" t="s">
        <v>14758</v>
      </c>
      <c r="D1210" s="9" t="s">
        <v>1697</v>
      </c>
      <c r="E1210" s="69" t="str">
        <f>"     "&amp;E1207</f>
        <v xml:space="preserve">     Silla Auxiliar Para Sala O Comedor Eames</v>
      </c>
      <c r="F1210" s="68" t="s">
        <v>54</v>
      </c>
      <c r="G1210" s="70">
        <f>G1207</f>
        <v>139900</v>
      </c>
      <c r="H1210" s="70" t="str">
        <f>H1207&amp;"     "</f>
        <v xml:space="preserve">$     </v>
      </c>
      <c r="J1210">
        <f>+INDEX(Hoja3!A:G,MATCH('ALL PRODUCTS'!B1210,Hoja3!B:B,0),6)</f>
        <v>125910</v>
      </c>
      <c r="K1210" s="79">
        <f>+INDEX(Hoja3!A:G,MATCH('ALL PRODUCTS'!B1210,Hoja3!B:B,0),5)</f>
        <v>10</v>
      </c>
      <c r="L1210" s="86">
        <v>285780</v>
      </c>
      <c r="M1210" s="86">
        <v>129900</v>
      </c>
    </row>
    <row r="1211" spans="1:13">
      <c r="A1211" t="s">
        <v>2696</v>
      </c>
      <c r="B1211" s="68" t="s">
        <v>14755</v>
      </c>
      <c r="C1211" s="68" t="s">
        <v>14759</v>
      </c>
      <c r="D1211" s="9" t="s">
        <v>1700</v>
      </c>
      <c r="E1211" s="69" t="str">
        <f>"     "&amp;E1207</f>
        <v xml:space="preserve">     Silla Auxiliar Para Sala O Comedor Eames</v>
      </c>
      <c r="F1211" s="68" t="s">
        <v>48</v>
      </c>
      <c r="G1211" s="70">
        <f>G1207</f>
        <v>139900</v>
      </c>
      <c r="H1211" s="70" t="str">
        <f>H1207&amp;"     "</f>
        <v xml:space="preserve">$     </v>
      </c>
      <c r="J1211">
        <f>+INDEX(Hoja3!A:G,MATCH('ALL PRODUCTS'!B1211,Hoja3!B:B,0),6)</f>
        <v>125910</v>
      </c>
      <c r="K1211" s="79">
        <f>+INDEX(Hoja3!A:G,MATCH('ALL PRODUCTS'!B1211,Hoja3!B:B,0),5)</f>
        <v>10</v>
      </c>
      <c r="L1211" s="86">
        <v>285780</v>
      </c>
      <c r="M1211" s="86">
        <v>129900</v>
      </c>
    </row>
    <row r="1212" spans="1:13">
      <c r="A1212" t="s">
        <v>2696</v>
      </c>
      <c r="B1212" s="68" t="s">
        <v>14755</v>
      </c>
      <c r="C1212" s="68" t="s">
        <v>14760</v>
      </c>
      <c r="D1212" s="9" t="s">
        <v>8030</v>
      </c>
      <c r="E1212" s="69" t="str">
        <f>"     "&amp;E1207</f>
        <v xml:space="preserve">     Silla Auxiliar Para Sala O Comedor Eames</v>
      </c>
      <c r="F1212" s="68" t="s">
        <v>34</v>
      </c>
      <c r="G1212" s="70">
        <f>G1207</f>
        <v>139900</v>
      </c>
      <c r="H1212" s="70" t="str">
        <f>H1207&amp;"     "</f>
        <v xml:space="preserve">$     </v>
      </c>
      <c r="J1212">
        <f>+INDEX(Hoja3!A:G,MATCH('ALL PRODUCTS'!B1212,Hoja3!B:B,0),6)</f>
        <v>125910</v>
      </c>
      <c r="K1212" s="79">
        <f>+INDEX(Hoja3!A:G,MATCH('ALL PRODUCTS'!B1212,Hoja3!B:B,0),5)</f>
        <v>10</v>
      </c>
      <c r="L1212" s="86">
        <v>351780</v>
      </c>
      <c r="M1212" s="86">
        <v>159900</v>
      </c>
    </row>
    <row r="1213" spans="1:13">
      <c r="A1213" t="s">
        <v>2696</v>
      </c>
      <c r="B1213" s="68" t="s">
        <v>14755</v>
      </c>
      <c r="C1213" s="68" t="s">
        <v>14761</v>
      </c>
      <c r="D1213" s="9" t="s">
        <v>1698</v>
      </c>
      <c r="E1213" s="69" t="str">
        <f>"     "&amp;E1207</f>
        <v xml:space="preserve">     Silla Auxiliar Para Sala O Comedor Eames</v>
      </c>
      <c r="F1213" s="68" t="s">
        <v>36</v>
      </c>
      <c r="G1213" s="70">
        <f>G1207</f>
        <v>139900</v>
      </c>
      <c r="H1213" s="70" t="str">
        <f>H1207&amp;"     "</f>
        <v xml:space="preserve">$     </v>
      </c>
      <c r="J1213">
        <f>+INDEX(Hoja3!A:G,MATCH('ALL PRODUCTS'!B1213,Hoja3!B:B,0),6)</f>
        <v>125910</v>
      </c>
      <c r="K1213" s="79">
        <f>+INDEX(Hoja3!A:G,MATCH('ALL PRODUCTS'!B1213,Hoja3!B:B,0),5)</f>
        <v>10</v>
      </c>
      <c r="L1213" s="86">
        <v>307780</v>
      </c>
      <c r="M1213" s="86">
        <v>139900</v>
      </c>
    </row>
    <row r="1214" spans="1:13">
      <c r="A1214" t="s">
        <v>2696</v>
      </c>
      <c r="B1214" s="68" t="s">
        <v>14755</v>
      </c>
      <c r="C1214" s="68" t="s">
        <v>14762</v>
      </c>
      <c r="D1214" s="9" t="s">
        <v>1703</v>
      </c>
      <c r="E1214" s="69" t="str">
        <f>"     "&amp;E1207</f>
        <v xml:space="preserve">     Silla Auxiliar Para Sala O Comedor Eames</v>
      </c>
      <c r="F1214" s="68" t="s">
        <v>38</v>
      </c>
      <c r="G1214" s="70">
        <f>G1207</f>
        <v>139900</v>
      </c>
      <c r="H1214" s="70" t="str">
        <f>H1207&amp;"     "</f>
        <v xml:space="preserve">$     </v>
      </c>
      <c r="J1214">
        <f>+INDEX(Hoja3!A:G,MATCH('ALL PRODUCTS'!B1214,Hoja3!B:B,0),6)</f>
        <v>125910</v>
      </c>
      <c r="K1214" s="79">
        <f>+INDEX(Hoja3!A:G,MATCH('ALL PRODUCTS'!B1214,Hoja3!B:B,0),5)</f>
        <v>10</v>
      </c>
      <c r="L1214" s="86">
        <v>329780</v>
      </c>
      <c r="M1214" s="86">
        <v>149900</v>
      </c>
    </row>
    <row r="1215" spans="1:13">
      <c r="A1215" t="s">
        <v>2696</v>
      </c>
      <c r="B1215" s="68" t="s">
        <v>14755</v>
      </c>
      <c r="C1215" s="68" t="s">
        <v>14763</v>
      </c>
      <c r="D1215" s="9" t="s">
        <v>7463</v>
      </c>
      <c r="E1215" s="69" t="str">
        <f>"     "&amp;E1207</f>
        <v xml:space="preserve">     Silla Auxiliar Para Sala O Comedor Eames</v>
      </c>
      <c r="F1215" s="68" t="s">
        <v>763</v>
      </c>
      <c r="G1215" s="70">
        <f>G1207</f>
        <v>139900</v>
      </c>
      <c r="H1215" s="70" t="str">
        <f>H1207&amp;"     "</f>
        <v xml:space="preserve">$     </v>
      </c>
      <c r="J1215">
        <f>+INDEX(Hoja3!A:G,MATCH('ALL PRODUCTS'!B1215,Hoja3!B:B,0),6)</f>
        <v>125910</v>
      </c>
      <c r="K1215" s="79">
        <f>+INDEX(Hoja3!A:G,MATCH('ALL PRODUCTS'!B1215,Hoja3!B:B,0),5)</f>
        <v>10</v>
      </c>
      <c r="L1215" s="86">
        <v>351780</v>
      </c>
      <c r="M1215" s="86">
        <v>159900</v>
      </c>
    </row>
    <row r="1216" spans="1:13">
      <c r="A1216" t="s">
        <v>2696</v>
      </c>
      <c r="B1216" s="68" t="s">
        <v>14764</v>
      </c>
      <c r="C1216" s="68"/>
      <c r="D1216" s="68" t="s">
        <v>6</v>
      </c>
      <c r="E1216" s="68" t="s">
        <v>14765</v>
      </c>
      <c r="F1216" s="68" t="s">
        <v>16</v>
      </c>
      <c r="G1216" s="6">
        <v>399900</v>
      </c>
      <c r="H1216" s="6" t="s">
        <v>13</v>
      </c>
      <c r="I1216">
        <v>399900</v>
      </c>
      <c r="J1216">
        <f>+INDEX(Hoja3!A:G,MATCH('ALL PRODUCTS'!B1216,Hoja3!B:B,0),6)</f>
        <v>387903</v>
      </c>
      <c r="K1216" s="79">
        <f>+INDEX(Hoja3!A:G,MATCH('ALL PRODUCTS'!B1216,Hoja3!B:B,0),5)</f>
        <v>3</v>
      </c>
      <c r="L1216" s="86" t="e">
        <v>#N/A</v>
      </c>
      <c r="M1216" s="86" t="e">
        <v>#N/A</v>
      </c>
    </row>
    <row r="1217" spans="1:13">
      <c r="A1217" t="s">
        <v>2696</v>
      </c>
      <c r="B1217" s="68" t="s">
        <v>14764</v>
      </c>
      <c r="C1217" s="68" t="s">
        <v>14766</v>
      </c>
      <c r="D1217" s="9" t="s">
        <v>7354</v>
      </c>
      <c r="E1217" s="69" t="str">
        <f>"     "&amp;E1216</f>
        <v xml:space="preserve">     Silla Bar O Barra Milano Tapizada Blanco</v>
      </c>
      <c r="F1217" s="68" t="s">
        <v>36</v>
      </c>
      <c r="G1217" s="70">
        <f>G1216</f>
        <v>399900</v>
      </c>
      <c r="H1217" s="70" t="str">
        <f>H1216&amp;"     "</f>
        <v xml:space="preserve">$     </v>
      </c>
      <c r="J1217">
        <f>+INDEX(Hoja3!A:G,MATCH('ALL PRODUCTS'!B1217,Hoja3!B:B,0),6)</f>
        <v>387903</v>
      </c>
      <c r="K1217" s="79">
        <f>+INDEX(Hoja3!A:G,MATCH('ALL PRODUCTS'!B1217,Hoja3!B:B,0),5)</f>
        <v>3</v>
      </c>
      <c r="L1217" s="86">
        <v>923780.00000000012</v>
      </c>
      <c r="M1217" s="86">
        <v>419900</v>
      </c>
    </row>
    <row r="1218" spans="1:13">
      <c r="A1218" t="s">
        <v>2696</v>
      </c>
      <c r="B1218" s="68" t="s">
        <v>14764</v>
      </c>
      <c r="C1218" s="68" t="s">
        <v>14767</v>
      </c>
      <c r="D1218" s="9" t="s">
        <v>2395</v>
      </c>
      <c r="E1218" s="69" t="str">
        <f>"     "&amp;E1216</f>
        <v xml:space="preserve">     Silla Bar O Barra Milano Tapizada Blanco</v>
      </c>
      <c r="F1218" s="68" t="s">
        <v>48</v>
      </c>
      <c r="G1218" s="70">
        <f>G1216</f>
        <v>399900</v>
      </c>
      <c r="H1218" s="70" t="str">
        <f>H1216&amp;"     "</f>
        <v xml:space="preserve">$     </v>
      </c>
      <c r="J1218">
        <f>+INDEX(Hoja3!A:G,MATCH('ALL PRODUCTS'!B1218,Hoja3!B:B,0),6)</f>
        <v>387903</v>
      </c>
      <c r="K1218" s="79">
        <f>+INDEX(Hoja3!A:G,MATCH('ALL PRODUCTS'!B1218,Hoja3!B:B,0),5)</f>
        <v>3</v>
      </c>
      <c r="L1218" s="86">
        <v>945780.00000000012</v>
      </c>
      <c r="M1218" s="86">
        <v>429900</v>
      </c>
    </row>
    <row r="1219" spans="1:13">
      <c r="A1219" t="s">
        <v>2696</v>
      </c>
      <c r="B1219" s="68" t="s">
        <v>14764</v>
      </c>
      <c r="C1219" s="68" t="s">
        <v>14768</v>
      </c>
      <c r="D1219" s="9" t="s">
        <v>5126</v>
      </c>
      <c r="E1219" s="69" t="str">
        <f>"     "&amp;E1216</f>
        <v xml:space="preserve">     Silla Bar O Barra Milano Tapizada Blanco</v>
      </c>
      <c r="F1219" s="68" t="s">
        <v>12</v>
      </c>
      <c r="G1219" s="70">
        <f>G1216</f>
        <v>399900</v>
      </c>
      <c r="H1219" s="70" t="str">
        <f>H1216&amp;"     "</f>
        <v xml:space="preserve">$     </v>
      </c>
      <c r="J1219">
        <f>+INDEX(Hoja3!A:G,MATCH('ALL PRODUCTS'!B1219,Hoja3!B:B,0),6)</f>
        <v>387903</v>
      </c>
      <c r="K1219" s="79">
        <f>+INDEX(Hoja3!A:G,MATCH('ALL PRODUCTS'!B1219,Hoja3!B:B,0),5)</f>
        <v>3</v>
      </c>
      <c r="L1219" s="86">
        <v>923780.00000000012</v>
      </c>
      <c r="M1219" s="86">
        <v>419900</v>
      </c>
    </row>
    <row r="1220" spans="1:13">
      <c r="A1220" t="s">
        <v>2696</v>
      </c>
      <c r="B1220" s="68" t="s">
        <v>14769</v>
      </c>
      <c r="C1220" s="68" t="s">
        <v>14770</v>
      </c>
      <c r="D1220" s="9" t="s">
        <v>5792</v>
      </c>
      <c r="E1220" s="68" t="s">
        <v>14771</v>
      </c>
      <c r="F1220" s="68" t="s">
        <v>153</v>
      </c>
      <c r="G1220" s="6">
        <v>139900</v>
      </c>
      <c r="H1220" s="6" t="s">
        <v>13</v>
      </c>
      <c r="I1220">
        <v>159900</v>
      </c>
      <c r="J1220">
        <f>+INDEX(Hoja3!A:G,MATCH('ALL PRODUCTS'!B1220,Hoja3!B:B,0),6)</f>
        <v>125910</v>
      </c>
      <c r="K1220" s="79">
        <f>+INDEX(Hoja3!A:G,MATCH('ALL PRODUCTS'!B1220,Hoja3!B:B,0),5)</f>
        <v>10</v>
      </c>
      <c r="L1220" s="86">
        <v>351780</v>
      </c>
      <c r="M1220" s="86">
        <v>159900</v>
      </c>
    </row>
    <row r="1221" spans="1:13">
      <c r="A1221" t="s">
        <v>2696</v>
      </c>
      <c r="B1221" s="68" t="s">
        <v>14772</v>
      </c>
      <c r="C1221" s="68"/>
      <c r="D1221" s="68" t="s">
        <v>6</v>
      </c>
      <c r="E1221" s="68" t="s">
        <v>14773</v>
      </c>
      <c r="F1221" s="68" t="s">
        <v>16</v>
      </c>
      <c r="G1221" s="6">
        <v>469900</v>
      </c>
      <c r="H1221" s="6" t="s">
        <v>13</v>
      </c>
      <c r="I1221">
        <v>514900</v>
      </c>
      <c r="J1221">
        <f>+INDEX(Hoja3!A:G,MATCH('ALL PRODUCTS'!B1221,Hoja3!B:B,0),6)</f>
        <v>455803</v>
      </c>
      <c r="K1221" s="79">
        <f>+INDEX(Hoja3!A:G,MATCH('ALL PRODUCTS'!B1221,Hoja3!B:B,0),5)</f>
        <v>3</v>
      </c>
      <c r="L1221" s="86" t="e">
        <v>#N/A</v>
      </c>
      <c r="M1221" s="86" t="e">
        <v>#N/A</v>
      </c>
    </row>
    <row r="1222" spans="1:13">
      <c r="A1222" t="s">
        <v>2696</v>
      </c>
      <c r="B1222" s="68" t="s">
        <v>14772</v>
      </c>
      <c r="C1222" s="68" t="s">
        <v>14774</v>
      </c>
      <c r="D1222" s="9" t="s">
        <v>5814</v>
      </c>
      <c r="E1222" s="69" t="str">
        <f>"     "&amp;E1221</f>
        <v xml:space="preserve">     Silla Auxiliar Para Sala O Comedor Tapizada Milano Negra X 2</v>
      </c>
      <c r="F1222" s="68" t="s">
        <v>12</v>
      </c>
      <c r="G1222" s="70">
        <f>G1221</f>
        <v>469900</v>
      </c>
      <c r="H1222" s="70" t="str">
        <f>H1221&amp;"     "</f>
        <v xml:space="preserve">$     </v>
      </c>
      <c r="J1222">
        <f>+INDEX(Hoja3!A:G,MATCH('ALL PRODUCTS'!B1222,Hoja3!B:B,0),6)</f>
        <v>455803</v>
      </c>
      <c r="K1222" s="79">
        <f>+INDEX(Hoja3!A:G,MATCH('ALL PRODUCTS'!B1222,Hoja3!B:B,0),5)</f>
        <v>3</v>
      </c>
      <c r="L1222" s="86">
        <v>1121780</v>
      </c>
      <c r="M1222" s="86">
        <v>509900</v>
      </c>
    </row>
    <row r="1223" spans="1:13">
      <c r="A1223" t="s">
        <v>2696</v>
      </c>
      <c r="B1223" s="68" t="s">
        <v>14772</v>
      </c>
      <c r="C1223" s="68" t="s">
        <v>14775</v>
      </c>
      <c r="D1223" s="9" t="s">
        <v>2549</v>
      </c>
      <c r="E1223" s="69" t="str">
        <f>"     "&amp;E1221</f>
        <v xml:space="preserve">     Silla Auxiliar Para Sala O Comedor Tapizada Milano Negra X 2</v>
      </c>
      <c r="F1223" s="68" t="s">
        <v>36</v>
      </c>
      <c r="G1223" s="70">
        <f>G1221</f>
        <v>469900</v>
      </c>
      <c r="H1223" s="70" t="str">
        <f>H1221&amp;"     "</f>
        <v xml:space="preserve">$     </v>
      </c>
      <c r="J1223">
        <f>+INDEX(Hoja3!A:G,MATCH('ALL PRODUCTS'!B1223,Hoja3!B:B,0),6)</f>
        <v>455803</v>
      </c>
      <c r="K1223" s="79">
        <f>+INDEX(Hoja3!A:G,MATCH('ALL PRODUCTS'!B1223,Hoja3!B:B,0),5)</f>
        <v>3</v>
      </c>
      <c r="L1223" s="86">
        <v>1055780</v>
      </c>
      <c r="M1223" s="86">
        <v>479900</v>
      </c>
    </row>
    <row r="1224" spans="1:13">
      <c r="A1224" t="s">
        <v>2696</v>
      </c>
      <c r="B1224" s="68" t="s">
        <v>14772</v>
      </c>
      <c r="C1224" s="68" t="s">
        <v>14776</v>
      </c>
      <c r="D1224" s="9" t="s">
        <v>9254</v>
      </c>
      <c r="E1224" s="69" t="str">
        <f>"     "&amp;E1221</f>
        <v xml:space="preserve">     Silla Auxiliar Para Sala O Comedor Tapizada Milano Negra X 2</v>
      </c>
      <c r="F1224" s="68" t="s">
        <v>48</v>
      </c>
      <c r="G1224" s="70">
        <f>G1221</f>
        <v>469900</v>
      </c>
      <c r="H1224" s="70" t="str">
        <f>H1221&amp;"     "</f>
        <v xml:space="preserve">$     </v>
      </c>
      <c r="J1224">
        <f>+INDEX(Hoja3!A:G,MATCH('ALL PRODUCTS'!B1224,Hoja3!B:B,0),6)</f>
        <v>455803</v>
      </c>
      <c r="K1224" s="79">
        <f>+INDEX(Hoja3!A:G,MATCH('ALL PRODUCTS'!B1224,Hoja3!B:B,0),5)</f>
        <v>3</v>
      </c>
      <c r="L1224" s="86">
        <v>857780.00000000012</v>
      </c>
      <c r="M1224" s="86">
        <v>389900</v>
      </c>
    </row>
    <row r="1225" spans="1:13">
      <c r="A1225" t="s">
        <v>2696</v>
      </c>
      <c r="B1225" s="68" t="s">
        <v>14772</v>
      </c>
      <c r="C1225" s="68" t="s">
        <v>14777</v>
      </c>
      <c r="D1225" s="9" t="s">
        <v>10428</v>
      </c>
      <c r="E1225" s="69" t="str">
        <f>"     "&amp;E1221</f>
        <v xml:space="preserve">     Silla Auxiliar Para Sala O Comedor Tapizada Milano Negra X 2</v>
      </c>
      <c r="F1225" s="68" t="s">
        <v>350</v>
      </c>
      <c r="G1225" s="70">
        <f>G1221</f>
        <v>469900</v>
      </c>
      <c r="H1225" s="70" t="str">
        <f>H1221&amp;"     "</f>
        <v xml:space="preserve">$     </v>
      </c>
      <c r="J1225">
        <f>+INDEX(Hoja3!A:G,MATCH('ALL PRODUCTS'!B1225,Hoja3!B:B,0),6)</f>
        <v>455803</v>
      </c>
      <c r="K1225" s="79">
        <f>+INDEX(Hoja3!A:G,MATCH('ALL PRODUCTS'!B1225,Hoja3!B:B,0),5)</f>
        <v>3</v>
      </c>
      <c r="L1225" s="86">
        <v>1979780.0000000002</v>
      </c>
      <c r="M1225" s="86">
        <v>899900</v>
      </c>
    </row>
    <row r="1226" spans="1:13">
      <c r="A1226" t="s">
        <v>2696</v>
      </c>
      <c r="B1226" s="68" t="s">
        <v>14772</v>
      </c>
      <c r="C1226" s="68" t="s">
        <v>14778</v>
      </c>
      <c r="D1226" s="9" t="s">
        <v>14779</v>
      </c>
      <c r="E1226" s="69" t="str">
        <f>"     "&amp;E1221</f>
        <v xml:space="preserve">     Silla Auxiliar Para Sala O Comedor Tapizada Milano Negra X 2</v>
      </c>
      <c r="F1226" s="68" t="s">
        <v>54</v>
      </c>
      <c r="G1226" s="70">
        <f>G1221</f>
        <v>469900</v>
      </c>
      <c r="H1226" s="70" t="str">
        <f>H1221&amp;"     "</f>
        <v xml:space="preserve">$     </v>
      </c>
      <c r="J1226">
        <f>+INDEX(Hoja3!A:G,MATCH('ALL PRODUCTS'!B1226,Hoja3!B:B,0),6)</f>
        <v>455803</v>
      </c>
      <c r="K1226" s="79">
        <f>+INDEX(Hoja3!A:G,MATCH('ALL PRODUCTS'!B1226,Hoja3!B:B,0),5)</f>
        <v>3</v>
      </c>
      <c r="L1226" s="86" t="e">
        <v>#N/A</v>
      </c>
      <c r="M1226" s="86" t="e">
        <v>#N/A</v>
      </c>
    </row>
    <row r="1227" spans="1:13">
      <c r="A1227" t="s">
        <v>2696</v>
      </c>
      <c r="B1227" s="68" t="s">
        <v>14772</v>
      </c>
      <c r="C1227" s="68" t="s">
        <v>14780</v>
      </c>
      <c r="D1227" s="9" t="s">
        <v>8219</v>
      </c>
      <c r="E1227" s="69" t="str">
        <f>"     "&amp;E1221</f>
        <v xml:space="preserve">     Silla Auxiliar Para Sala O Comedor Tapizada Milano Negra X 2</v>
      </c>
      <c r="F1227" s="68" t="s">
        <v>153</v>
      </c>
      <c r="G1227" s="70">
        <f>G1221</f>
        <v>469900</v>
      </c>
      <c r="H1227" s="70" t="str">
        <f>H1221&amp;"     "</f>
        <v xml:space="preserve">$     </v>
      </c>
      <c r="J1227">
        <f>+INDEX(Hoja3!A:G,MATCH('ALL PRODUCTS'!B1227,Hoja3!B:B,0),6)</f>
        <v>455803</v>
      </c>
      <c r="K1227" s="79">
        <f>+INDEX(Hoja3!A:G,MATCH('ALL PRODUCTS'!B1227,Hoja3!B:B,0),5)</f>
        <v>3</v>
      </c>
      <c r="L1227" s="86">
        <v>1033780.0000000001</v>
      </c>
      <c r="M1227" s="86">
        <v>469900</v>
      </c>
    </row>
    <row r="1228" spans="1:13">
      <c r="A1228" t="s">
        <v>2696</v>
      </c>
      <c r="B1228" s="68" t="s">
        <v>14781</v>
      </c>
      <c r="C1228" s="68"/>
      <c r="D1228" s="68" t="s">
        <v>6</v>
      </c>
      <c r="E1228" s="68" t="s">
        <v>14782</v>
      </c>
      <c r="F1228" s="68" t="s">
        <v>16</v>
      </c>
      <c r="G1228" s="6">
        <v>449900</v>
      </c>
      <c r="H1228" s="6" t="s">
        <v>13</v>
      </c>
      <c r="I1228">
        <v>509900</v>
      </c>
      <c r="J1228">
        <f>+INDEX(Hoja3!A:G,MATCH('ALL PRODUCTS'!B1228,Hoja3!B:B,0),6)</f>
        <v>436403</v>
      </c>
      <c r="K1228" s="79">
        <f>+INDEX(Hoja3!A:G,MATCH('ALL PRODUCTS'!B1228,Hoja3!B:B,0),5)</f>
        <v>3</v>
      </c>
      <c r="L1228" s="86" t="e">
        <v>#N/A</v>
      </c>
      <c r="M1228" s="86" t="e">
        <v>#N/A</v>
      </c>
    </row>
    <row r="1229" spans="1:13">
      <c r="A1229" t="s">
        <v>2696</v>
      </c>
      <c r="B1229" s="68" t="s">
        <v>14781</v>
      </c>
      <c r="C1229" s="68" t="s">
        <v>14783</v>
      </c>
      <c r="D1229" s="9" t="s">
        <v>2682</v>
      </c>
      <c r="E1229" s="69" t="str">
        <f>"     "&amp;E1228</f>
        <v xml:space="preserve">     Mesa Infantil Andy + 4 Sillas Andy Multicolor</v>
      </c>
      <c r="F1229" s="68" t="s">
        <v>101</v>
      </c>
      <c r="G1229" s="70">
        <f>G1228</f>
        <v>449900</v>
      </c>
      <c r="H1229" s="70" t="str">
        <f>H1228&amp;"     "</f>
        <v xml:space="preserve">$     </v>
      </c>
      <c r="J1229">
        <f>+INDEX(Hoja3!A:G,MATCH('ALL PRODUCTS'!B1229,Hoja3!B:B,0),6)</f>
        <v>436403</v>
      </c>
      <c r="K1229" s="79">
        <f>+INDEX(Hoja3!A:G,MATCH('ALL PRODUCTS'!B1229,Hoja3!B:B,0),5)</f>
        <v>3</v>
      </c>
      <c r="L1229" s="86">
        <v>1077780</v>
      </c>
      <c r="M1229" s="86">
        <v>489900</v>
      </c>
    </row>
    <row r="1230" spans="1:13">
      <c r="A1230" t="s">
        <v>2696</v>
      </c>
      <c r="B1230" s="68" t="s">
        <v>14781</v>
      </c>
      <c r="C1230" s="68" t="s">
        <v>14784</v>
      </c>
      <c r="D1230" s="9" t="s">
        <v>2680</v>
      </c>
      <c r="E1230" s="69" t="str">
        <f>"     "&amp;E1228</f>
        <v xml:space="preserve">     Mesa Infantil Andy + 4 Sillas Andy Multicolor</v>
      </c>
      <c r="F1230" s="68" t="s">
        <v>14785</v>
      </c>
      <c r="G1230" s="70">
        <f>G1228</f>
        <v>449900</v>
      </c>
      <c r="H1230" s="70" t="str">
        <f>H1228&amp;"     "</f>
        <v xml:space="preserve">$     </v>
      </c>
      <c r="J1230">
        <f>+INDEX(Hoja3!A:G,MATCH('ALL PRODUCTS'!B1230,Hoja3!B:B,0),6)</f>
        <v>436403</v>
      </c>
      <c r="K1230" s="79">
        <f>+INDEX(Hoja3!A:G,MATCH('ALL PRODUCTS'!B1230,Hoja3!B:B,0),5)</f>
        <v>3</v>
      </c>
      <c r="L1230" s="86">
        <v>1077780</v>
      </c>
      <c r="M1230" s="86">
        <v>489900</v>
      </c>
    </row>
    <row r="1231" spans="1:13">
      <c r="A1231" t="s">
        <v>2696</v>
      </c>
      <c r="B1231" s="68" t="s">
        <v>14781</v>
      </c>
      <c r="C1231" s="68" t="s">
        <v>14786</v>
      </c>
      <c r="D1231" s="9" t="s">
        <v>2684</v>
      </c>
      <c r="E1231" s="69" t="str">
        <f>"     "&amp;E1228</f>
        <v xml:space="preserve">     Mesa Infantil Andy + 4 Sillas Andy Multicolor</v>
      </c>
      <c r="F1231" s="68" t="s">
        <v>14787</v>
      </c>
      <c r="G1231" s="70">
        <f>G1228</f>
        <v>449900</v>
      </c>
      <c r="H1231" s="70" t="str">
        <f>H1228&amp;"     "</f>
        <v xml:space="preserve">$     </v>
      </c>
      <c r="J1231">
        <f>+INDEX(Hoja3!A:G,MATCH('ALL PRODUCTS'!B1231,Hoja3!B:B,0),6)</f>
        <v>436403</v>
      </c>
      <c r="K1231" s="79">
        <f>+INDEX(Hoja3!A:G,MATCH('ALL PRODUCTS'!B1231,Hoja3!B:B,0),5)</f>
        <v>3</v>
      </c>
      <c r="L1231" s="86" t="e">
        <v>#N/A</v>
      </c>
      <c r="M1231" s="86" t="e">
        <v>#N/A</v>
      </c>
    </row>
    <row r="1232" spans="1:13">
      <c r="A1232" t="s">
        <v>2696</v>
      </c>
      <c r="B1232" s="68" t="s">
        <v>14781</v>
      </c>
      <c r="C1232" s="68" t="s">
        <v>14788</v>
      </c>
      <c r="D1232" s="9" t="s">
        <v>2686</v>
      </c>
      <c r="E1232" s="69" t="str">
        <f>"     "&amp;E1228</f>
        <v xml:space="preserve">     Mesa Infantil Andy + 4 Sillas Andy Multicolor</v>
      </c>
      <c r="F1232" s="68" t="s">
        <v>14789</v>
      </c>
      <c r="G1232" s="70">
        <f>G1228</f>
        <v>449900</v>
      </c>
      <c r="H1232" s="70" t="str">
        <f>H1228&amp;"     "</f>
        <v xml:space="preserve">$     </v>
      </c>
      <c r="J1232">
        <f>+INDEX(Hoja3!A:G,MATCH('ALL PRODUCTS'!B1232,Hoja3!B:B,0),6)</f>
        <v>436403</v>
      </c>
      <c r="K1232" s="79">
        <f>+INDEX(Hoja3!A:G,MATCH('ALL PRODUCTS'!B1232,Hoja3!B:B,0),5)</f>
        <v>3</v>
      </c>
      <c r="L1232" s="86" t="e">
        <v>#N/A</v>
      </c>
      <c r="M1232" s="86" t="e">
        <v>#N/A</v>
      </c>
    </row>
    <row r="1233" spans="1:13">
      <c r="A1233" t="s">
        <v>2696</v>
      </c>
      <c r="B1233" s="68" t="s">
        <v>14790</v>
      </c>
      <c r="C1233" s="68"/>
      <c r="D1233" s="9" t="s">
        <v>8622</v>
      </c>
      <c r="E1233" s="68" t="s">
        <v>60</v>
      </c>
      <c r="F1233" s="68" t="s">
        <v>16</v>
      </c>
      <c r="G1233" s="6">
        <v>94900</v>
      </c>
      <c r="H1233" s="6" t="s">
        <v>13</v>
      </c>
      <c r="I1233">
        <v>94900</v>
      </c>
      <c r="J1233">
        <f>+INDEX(Hoja3!A:G,MATCH('ALL PRODUCTS'!B1233,Hoja3!B:B,0),6)</f>
        <v>92053</v>
      </c>
      <c r="K1233" s="79">
        <f>+INDEX(Hoja3!A:G,MATCH('ALL PRODUCTS'!B1233,Hoja3!B:B,0),5)</f>
        <v>3</v>
      </c>
      <c r="L1233" s="86">
        <v>199800</v>
      </c>
      <c r="M1233" s="86">
        <v>99900</v>
      </c>
    </row>
    <row r="1234" spans="1:13">
      <c r="A1234" t="s">
        <v>2696</v>
      </c>
      <c r="B1234" s="68" t="s">
        <v>14791</v>
      </c>
      <c r="C1234" s="68"/>
      <c r="D1234" s="68" t="s">
        <v>6</v>
      </c>
      <c r="E1234" s="68" t="s">
        <v>14792</v>
      </c>
      <c r="F1234" s="68" t="s">
        <v>16</v>
      </c>
      <c r="G1234" s="6">
        <v>219900</v>
      </c>
      <c r="H1234" s="6" t="s">
        <v>13</v>
      </c>
      <c r="I1234">
        <v>219900</v>
      </c>
      <c r="J1234">
        <f>+INDEX(Hoja3!A:G,MATCH('ALL PRODUCTS'!B1234,Hoja3!B:B,0),6)</f>
        <v>213303</v>
      </c>
      <c r="K1234" s="79">
        <f>+INDEX(Hoja3!A:G,MATCH('ALL PRODUCTS'!B1234,Hoja3!B:B,0),5)</f>
        <v>3</v>
      </c>
      <c r="L1234" s="86" t="e">
        <v>#N/A</v>
      </c>
      <c r="M1234" s="86" t="e">
        <v>#N/A</v>
      </c>
    </row>
    <row r="1235" spans="1:13">
      <c r="A1235" t="s">
        <v>2696</v>
      </c>
      <c r="B1235" s="68" t="s">
        <v>14791</v>
      </c>
      <c r="C1235" s="68" t="s">
        <v>14793</v>
      </c>
      <c r="D1235" s="9" t="s">
        <v>7367</v>
      </c>
      <c r="E1235" s="69" t="str">
        <f>"     "&amp;E1234</f>
        <v xml:space="preserve">     Silla Auxiliar Para Sala O Comedor Con Brazos Eames Gris</v>
      </c>
      <c r="F1235" s="68" t="s">
        <v>54</v>
      </c>
      <c r="G1235" s="70">
        <f>G1234</f>
        <v>219900</v>
      </c>
      <c r="H1235" s="70" t="str">
        <f>H1234&amp;"     "</f>
        <v xml:space="preserve">$     </v>
      </c>
      <c r="J1235">
        <f>+INDEX(Hoja3!A:G,MATCH('ALL PRODUCTS'!B1235,Hoja3!B:B,0),6)</f>
        <v>213303</v>
      </c>
      <c r="K1235" s="79">
        <f>+INDEX(Hoja3!A:G,MATCH('ALL PRODUCTS'!B1235,Hoja3!B:B,0),5)</f>
        <v>3</v>
      </c>
      <c r="L1235" s="86">
        <v>483780.00000000006</v>
      </c>
      <c r="M1235" s="86">
        <v>219900</v>
      </c>
    </row>
    <row r="1236" spans="1:13">
      <c r="A1236" t="s">
        <v>2696</v>
      </c>
      <c r="B1236" s="68" t="s">
        <v>14791</v>
      </c>
      <c r="C1236" s="68" t="s">
        <v>14794</v>
      </c>
      <c r="D1236" s="9" t="s">
        <v>1671</v>
      </c>
      <c r="E1236" s="69" t="str">
        <f>"     "&amp;E1234</f>
        <v xml:space="preserve">     Silla Auxiliar Para Sala O Comedor Con Brazos Eames Gris</v>
      </c>
      <c r="F1236" s="68" t="s">
        <v>48</v>
      </c>
      <c r="G1236" s="70">
        <f>G1234</f>
        <v>219900</v>
      </c>
      <c r="H1236" s="70" t="str">
        <f>H1234&amp;"     "</f>
        <v xml:space="preserve">$     </v>
      </c>
      <c r="J1236">
        <f>+INDEX(Hoja3!A:G,MATCH('ALL PRODUCTS'!B1236,Hoja3!B:B,0),6)</f>
        <v>213303</v>
      </c>
      <c r="K1236" s="79">
        <f>+INDEX(Hoja3!A:G,MATCH('ALL PRODUCTS'!B1236,Hoja3!B:B,0),5)</f>
        <v>3</v>
      </c>
      <c r="L1236" s="86">
        <v>505780.00000000006</v>
      </c>
      <c r="M1236" s="86">
        <v>229900</v>
      </c>
    </row>
    <row r="1237" spans="1:13">
      <c r="A1237" t="s">
        <v>2696</v>
      </c>
      <c r="B1237" s="68" t="s">
        <v>14791</v>
      </c>
      <c r="C1237" s="68" t="s">
        <v>14795</v>
      </c>
      <c r="D1237" s="9" t="s">
        <v>1674</v>
      </c>
      <c r="E1237" s="69" t="str">
        <f>"     "&amp;E1234</f>
        <v xml:space="preserve">     Silla Auxiliar Para Sala O Comedor Con Brazos Eames Gris</v>
      </c>
      <c r="F1237" s="68" t="s">
        <v>12</v>
      </c>
      <c r="G1237" s="70">
        <f>G1234</f>
        <v>219900</v>
      </c>
      <c r="H1237" s="70" t="str">
        <f>H1234&amp;"     "</f>
        <v xml:space="preserve">$     </v>
      </c>
      <c r="J1237">
        <f>+INDEX(Hoja3!A:G,MATCH('ALL PRODUCTS'!B1237,Hoja3!B:B,0),6)</f>
        <v>213303</v>
      </c>
      <c r="K1237" s="79">
        <f>+INDEX(Hoja3!A:G,MATCH('ALL PRODUCTS'!B1237,Hoja3!B:B,0),5)</f>
        <v>3</v>
      </c>
      <c r="L1237" s="86">
        <v>505780.00000000006</v>
      </c>
      <c r="M1237" s="86">
        <v>229900</v>
      </c>
    </row>
    <row r="1238" spans="1:13">
      <c r="A1238" t="s">
        <v>2696</v>
      </c>
      <c r="B1238" s="68" t="s">
        <v>14791</v>
      </c>
      <c r="C1238" s="68" t="s">
        <v>14796</v>
      </c>
      <c r="D1238" s="9" t="s">
        <v>14797</v>
      </c>
      <c r="E1238" s="69" t="str">
        <f>"     "&amp;E1234</f>
        <v xml:space="preserve">     Silla Auxiliar Para Sala O Comedor Con Brazos Eames Gris</v>
      </c>
      <c r="F1238" s="68" t="s">
        <v>38</v>
      </c>
      <c r="G1238" s="70">
        <f>G1234</f>
        <v>219900</v>
      </c>
      <c r="H1238" s="70" t="str">
        <f>H1234&amp;"     "</f>
        <v xml:space="preserve">$     </v>
      </c>
      <c r="J1238">
        <f>+INDEX(Hoja3!A:G,MATCH('ALL PRODUCTS'!B1238,Hoja3!B:B,0),6)</f>
        <v>213303</v>
      </c>
      <c r="K1238" s="79">
        <f>+INDEX(Hoja3!A:G,MATCH('ALL PRODUCTS'!B1238,Hoja3!B:B,0),5)</f>
        <v>3</v>
      </c>
      <c r="L1238" s="86" t="e">
        <v>#N/A</v>
      </c>
      <c r="M1238" s="86" t="e">
        <v>#N/A</v>
      </c>
    </row>
    <row r="1239" spans="1:13">
      <c r="A1239" t="s">
        <v>2696</v>
      </c>
      <c r="B1239" s="68" t="s">
        <v>14791</v>
      </c>
      <c r="C1239" s="68" t="s">
        <v>14798</v>
      </c>
      <c r="D1239" s="9" t="s">
        <v>1672</v>
      </c>
      <c r="E1239" s="69" t="str">
        <f>"     "&amp;E1234</f>
        <v xml:space="preserve">     Silla Auxiliar Para Sala O Comedor Con Brazos Eames Gris</v>
      </c>
      <c r="F1239" s="68" t="s">
        <v>14799</v>
      </c>
      <c r="G1239" s="70">
        <f>G1234</f>
        <v>219900</v>
      </c>
      <c r="H1239" s="70" t="str">
        <f>H1234&amp;"     "</f>
        <v xml:space="preserve">$     </v>
      </c>
      <c r="J1239">
        <f>+INDEX(Hoja3!A:G,MATCH('ALL PRODUCTS'!B1239,Hoja3!B:B,0),6)</f>
        <v>213303</v>
      </c>
      <c r="K1239" s="79">
        <f>+INDEX(Hoja3!A:G,MATCH('ALL PRODUCTS'!B1239,Hoja3!B:B,0),5)</f>
        <v>3</v>
      </c>
      <c r="L1239" s="86">
        <v>505780.00000000006</v>
      </c>
      <c r="M1239" s="86">
        <v>229900</v>
      </c>
    </row>
    <row r="1240" spans="1:13">
      <c r="A1240" t="s">
        <v>2696</v>
      </c>
      <c r="B1240" s="68" t="s">
        <v>14800</v>
      </c>
      <c r="C1240" s="68"/>
      <c r="D1240" s="68" t="s">
        <v>6</v>
      </c>
      <c r="E1240" s="68" t="s">
        <v>14801</v>
      </c>
      <c r="F1240" s="68" t="s">
        <v>16</v>
      </c>
      <c r="G1240" s="6">
        <v>279900</v>
      </c>
      <c r="H1240" s="6" t="s">
        <v>13</v>
      </c>
      <c r="I1240">
        <v>279900</v>
      </c>
      <c r="J1240">
        <f>+INDEX(Hoja3!A:G,MATCH('ALL PRODUCTS'!B1240,Hoja3!B:B,0),6)</f>
        <v>271503</v>
      </c>
      <c r="K1240" s="79">
        <f>+INDEX(Hoja3!A:G,MATCH('ALL PRODUCTS'!B1240,Hoja3!B:B,0),5)</f>
        <v>3</v>
      </c>
      <c r="L1240" s="86" t="e">
        <v>#N/A</v>
      </c>
      <c r="M1240" s="86" t="e">
        <v>#N/A</v>
      </c>
    </row>
    <row r="1241" spans="1:13">
      <c r="A1241" t="s">
        <v>2696</v>
      </c>
      <c r="B1241" s="68" t="s">
        <v>14800</v>
      </c>
      <c r="C1241" s="68" t="s">
        <v>14802</v>
      </c>
      <c r="D1241" s="9" t="s">
        <v>1844</v>
      </c>
      <c r="E1241" s="69" t="str">
        <f>"     "&amp;E1240</f>
        <v xml:space="preserve">     Escritorio Acqua Wengue </v>
      </c>
      <c r="F1241" s="68" t="s">
        <v>456</v>
      </c>
      <c r="G1241" s="70">
        <f>G1240</f>
        <v>279900</v>
      </c>
      <c r="H1241" s="70" t="str">
        <f>H1240&amp;"     "</f>
        <v xml:space="preserve">$     </v>
      </c>
      <c r="J1241">
        <f>+INDEX(Hoja3!A:G,MATCH('ALL PRODUCTS'!B1241,Hoja3!B:B,0),6)</f>
        <v>271503</v>
      </c>
      <c r="K1241" s="79">
        <f>+INDEX(Hoja3!A:G,MATCH('ALL PRODUCTS'!B1241,Hoja3!B:B,0),5)</f>
        <v>3</v>
      </c>
      <c r="L1241" s="86">
        <v>659800</v>
      </c>
      <c r="M1241" s="86">
        <v>329900</v>
      </c>
    </row>
    <row r="1242" spans="1:13">
      <c r="A1242" t="s">
        <v>2696</v>
      </c>
      <c r="B1242" s="68" t="s">
        <v>14800</v>
      </c>
      <c r="C1242" s="68" t="s">
        <v>14803</v>
      </c>
      <c r="D1242" s="9" t="s">
        <v>9110</v>
      </c>
      <c r="E1242" s="69" t="str">
        <f>"     "&amp;E1240</f>
        <v xml:space="preserve">     Escritorio Acqua Wengue </v>
      </c>
      <c r="F1242" s="68" t="s">
        <v>292</v>
      </c>
      <c r="G1242" s="70">
        <f>G1240</f>
        <v>279900</v>
      </c>
      <c r="H1242" s="70" t="str">
        <f>H1240&amp;"     "</f>
        <v xml:space="preserve">$     </v>
      </c>
      <c r="J1242">
        <f>+INDEX(Hoja3!A:G,MATCH('ALL PRODUCTS'!B1242,Hoja3!B:B,0),6)</f>
        <v>271503</v>
      </c>
      <c r="K1242" s="79">
        <f>+INDEX(Hoja3!A:G,MATCH('ALL PRODUCTS'!B1242,Hoja3!B:B,0),5)</f>
        <v>3</v>
      </c>
      <c r="L1242" s="86">
        <v>699800</v>
      </c>
      <c r="M1242" s="86">
        <v>349900</v>
      </c>
    </row>
    <row r="1243" spans="1:13">
      <c r="A1243" t="s">
        <v>2696</v>
      </c>
      <c r="B1243" s="68" t="s">
        <v>14804</v>
      </c>
      <c r="C1243" s="68"/>
      <c r="D1243" s="68" t="s">
        <v>6</v>
      </c>
      <c r="E1243" s="68" t="s">
        <v>14805</v>
      </c>
      <c r="F1243" s="68" t="s">
        <v>16</v>
      </c>
      <c r="G1243" s="6">
        <v>239900</v>
      </c>
      <c r="H1243" s="6" t="s">
        <v>13</v>
      </c>
      <c r="I1243">
        <v>239900</v>
      </c>
      <c r="J1243">
        <f>+INDEX(Hoja3!A:G,MATCH('ALL PRODUCTS'!B1243,Hoja3!B:B,0),6)</f>
        <v>232703</v>
      </c>
      <c r="K1243" s="79">
        <f>+INDEX(Hoja3!A:G,MATCH('ALL PRODUCTS'!B1243,Hoja3!B:B,0),5)</f>
        <v>3</v>
      </c>
      <c r="L1243" s="86" t="e">
        <v>#N/A</v>
      </c>
      <c r="M1243" s="86" t="e">
        <v>#N/A</v>
      </c>
    </row>
    <row r="1244" spans="1:13">
      <c r="A1244" t="s">
        <v>2696</v>
      </c>
      <c r="B1244" s="68" t="s">
        <v>14804</v>
      </c>
      <c r="C1244" s="68" t="s">
        <v>14806</v>
      </c>
      <c r="D1244" s="9" t="s">
        <v>1794</v>
      </c>
      <c r="E1244" s="69" t="str">
        <f>"     "&amp;E1243</f>
        <v xml:space="preserve">     Silla Auxiliar Para Exteriores Curva Streem Negra</v>
      </c>
      <c r="F1244" s="68" t="s">
        <v>36</v>
      </c>
      <c r="G1244" s="70">
        <f>G1243</f>
        <v>239900</v>
      </c>
      <c r="H1244" s="70" t="str">
        <f>H1243&amp;"     "</f>
        <v xml:space="preserve">$     </v>
      </c>
      <c r="J1244">
        <f>+INDEX(Hoja3!A:G,MATCH('ALL PRODUCTS'!B1244,Hoja3!B:B,0),6)</f>
        <v>232703</v>
      </c>
      <c r="K1244" s="79">
        <f>+INDEX(Hoja3!A:G,MATCH('ALL PRODUCTS'!B1244,Hoja3!B:B,0),5)</f>
        <v>3</v>
      </c>
      <c r="L1244" s="86">
        <v>527780</v>
      </c>
      <c r="M1244" s="86">
        <v>239900</v>
      </c>
    </row>
    <row r="1245" spans="1:13">
      <c r="A1245" t="s">
        <v>2696</v>
      </c>
      <c r="B1245" s="68" t="s">
        <v>14804</v>
      </c>
      <c r="C1245" s="68" t="s">
        <v>14807</v>
      </c>
      <c r="D1245" s="9" t="s">
        <v>7357</v>
      </c>
      <c r="E1245" s="69" t="str">
        <f>"     "&amp;E1243</f>
        <v xml:space="preserve">     Silla Auxiliar Para Exteriores Curva Streem Negra</v>
      </c>
      <c r="F1245" s="68" t="s">
        <v>12</v>
      </c>
      <c r="G1245" s="70">
        <f>G1243</f>
        <v>239900</v>
      </c>
      <c r="H1245" s="70" t="str">
        <f>H1243&amp;"     "</f>
        <v xml:space="preserve">$     </v>
      </c>
      <c r="J1245">
        <f>+INDEX(Hoja3!A:G,MATCH('ALL PRODUCTS'!B1245,Hoja3!B:B,0),6)</f>
        <v>232703</v>
      </c>
      <c r="K1245" s="79">
        <f>+INDEX(Hoja3!A:G,MATCH('ALL PRODUCTS'!B1245,Hoja3!B:B,0),5)</f>
        <v>3</v>
      </c>
      <c r="L1245" s="86">
        <v>527780</v>
      </c>
      <c r="M1245" s="86">
        <v>239900</v>
      </c>
    </row>
    <row r="1246" spans="1:13">
      <c r="A1246" t="s">
        <v>2696</v>
      </c>
      <c r="B1246" s="68" t="s">
        <v>14804</v>
      </c>
      <c r="C1246" s="68" t="s">
        <v>14808</v>
      </c>
      <c r="D1246" s="9" t="s">
        <v>8148</v>
      </c>
      <c r="E1246" s="69" t="str">
        <f>"     "&amp;E1243</f>
        <v xml:space="preserve">     Silla Auxiliar Para Exteriores Curva Streem Negra</v>
      </c>
      <c r="F1246" s="68" t="s">
        <v>38</v>
      </c>
      <c r="G1246" s="70">
        <f>G1243</f>
        <v>239900</v>
      </c>
      <c r="H1246" s="70" t="str">
        <f>H1243&amp;"     "</f>
        <v xml:space="preserve">$     </v>
      </c>
      <c r="J1246">
        <f>+INDEX(Hoja3!A:G,MATCH('ALL PRODUCTS'!B1246,Hoja3!B:B,0),6)</f>
        <v>232703</v>
      </c>
      <c r="K1246" s="79">
        <f>+INDEX(Hoja3!A:G,MATCH('ALL PRODUCTS'!B1246,Hoja3!B:B,0),5)</f>
        <v>3</v>
      </c>
      <c r="L1246" s="86">
        <v>527780</v>
      </c>
      <c r="M1246" s="86">
        <v>239900</v>
      </c>
    </row>
    <row r="1247" spans="1:13">
      <c r="A1247" t="s">
        <v>2696</v>
      </c>
      <c r="B1247" s="68" t="s">
        <v>14804</v>
      </c>
      <c r="C1247" s="68" t="s">
        <v>14809</v>
      </c>
      <c r="D1247" s="9" t="s">
        <v>1796</v>
      </c>
      <c r="E1247" s="69" t="str">
        <f>"     "&amp;E1243</f>
        <v xml:space="preserve">     Silla Auxiliar Para Exteriores Curva Streem Negra</v>
      </c>
      <c r="F1247" s="68" t="s">
        <v>48</v>
      </c>
      <c r="G1247" s="70">
        <f>G1243</f>
        <v>239900</v>
      </c>
      <c r="H1247" s="70" t="str">
        <f>H1243&amp;"     "</f>
        <v xml:space="preserve">$     </v>
      </c>
      <c r="J1247">
        <f>+INDEX(Hoja3!A:G,MATCH('ALL PRODUCTS'!B1247,Hoja3!B:B,0),6)</f>
        <v>232703</v>
      </c>
      <c r="K1247" s="79">
        <f>+INDEX(Hoja3!A:G,MATCH('ALL PRODUCTS'!B1247,Hoja3!B:B,0),5)</f>
        <v>3</v>
      </c>
      <c r="L1247" s="86">
        <v>549780</v>
      </c>
      <c r="M1247" s="86">
        <v>249900</v>
      </c>
    </row>
    <row r="1248" spans="1:13">
      <c r="A1248" t="s">
        <v>2696</v>
      </c>
      <c r="B1248" s="68" t="s">
        <v>14804</v>
      </c>
      <c r="C1248" s="68" t="s">
        <v>14810</v>
      </c>
      <c r="D1248" s="9" t="s">
        <v>8227</v>
      </c>
      <c r="E1248" s="69" t="str">
        <f>"     "&amp;E1243</f>
        <v xml:space="preserve">     Silla Auxiliar Para Exteriores Curva Streem Negra</v>
      </c>
      <c r="F1248" s="68" t="s">
        <v>54</v>
      </c>
      <c r="G1248" s="70">
        <f>G1243</f>
        <v>239900</v>
      </c>
      <c r="H1248" s="70" t="str">
        <f>H1243&amp;"     "</f>
        <v xml:space="preserve">$     </v>
      </c>
      <c r="J1248">
        <f>+INDEX(Hoja3!A:G,MATCH('ALL PRODUCTS'!B1248,Hoja3!B:B,0),6)</f>
        <v>232703</v>
      </c>
      <c r="K1248" s="79">
        <f>+INDEX(Hoja3!A:G,MATCH('ALL PRODUCTS'!B1248,Hoja3!B:B,0),5)</f>
        <v>3</v>
      </c>
      <c r="L1248" s="86">
        <v>615780</v>
      </c>
      <c r="M1248" s="86">
        <v>279900</v>
      </c>
    </row>
    <row r="1249" spans="1:13">
      <c r="A1249" t="s">
        <v>2696</v>
      </c>
      <c r="B1249" s="68" t="s">
        <v>14804</v>
      </c>
      <c r="C1249" s="68" t="s">
        <v>14811</v>
      </c>
      <c r="D1249" s="9" t="s">
        <v>1795</v>
      </c>
      <c r="E1249" s="69" t="str">
        <f>"     "&amp;E1243</f>
        <v xml:space="preserve">     Silla Auxiliar Para Exteriores Curva Streem Negra</v>
      </c>
      <c r="F1249" s="68" t="s">
        <v>153</v>
      </c>
      <c r="G1249" s="70">
        <f>G1243</f>
        <v>239900</v>
      </c>
      <c r="H1249" s="70" t="str">
        <f>H1243&amp;"     "</f>
        <v xml:space="preserve">$     </v>
      </c>
      <c r="J1249">
        <f>+INDEX(Hoja3!A:G,MATCH('ALL PRODUCTS'!B1249,Hoja3!B:B,0),6)</f>
        <v>232703</v>
      </c>
      <c r="K1249" s="79">
        <f>+INDEX(Hoja3!A:G,MATCH('ALL PRODUCTS'!B1249,Hoja3!B:B,0),5)</f>
        <v>3</v>
      </c>
      <c r="L1249" s="86">
        <v>505780.00000000006</v>
      </c>
      <c r="M1249" s="86">
        <v>229900</v>
      </c>
    </row>
    <row r="1250" spans="1:13">
      <c r="A1250" t="s">
        <v>2696</v>
      </c>
      <c r="B1250" s="68" t="s">
        <v>14812</v>
      </c>
      <c r="C1250" s="68"/>
      <c r="D1250" s="68" t="s">
        <v>6</v>
      </c>
      <c r="E1250" s="68" t="s">
        <v>14813</v>
      </c>
      <c r="F1250" s="68" t="s">
        <v>16</v>
      </c>
      <c r="G1250" s="6">
        <v>769900</v>
      </c>
      <c r="H1250" s="6" t="s">
        <v>13</v>
      </c>
      <c r="I1250">
        <v>799900</v>
      </c>
      <c r="J1250" t="e">
        <f>+INDEX(Hoja3!A:G,MATCH('ALL PRODUCTS'!B1250,Hoja3!B:B,0),6)</f>
        <v>#N/A</v>
      </c>
      <c r="K1250" s="79" t="e">
        <f>+INDEX(Hoja3!A:G,MATCH('ALL PRODUCTS'!B1250,Hoja3!B:B,0),5)</f>
        <v>#N/A</v>
      </c>
      <c r="L1250" s="86" t="e">
        <v>#N/A</v>
      </c>
      <c r="M1250" s="86" t="e">
        <v>#N/A</v>
      </c>
    </row>
    <row r="1251" spans="1:13">
      <c r="A1251" t="s">
        <v>2696</v>
      </c>
      <c r="B1251" s="68" t="s">
        <v>14812</v>
      </c>
      <c r="C1251" s="68" t="s">
        <v>14814</v>
      </c>
      <c r="D1251" s="9" t="s">
        <v>2276</v>
      </c>
      <c r="E1251" s="69" t="str">
        <f>"     "&amp;E1250</f>
        <v xml:space="preserve">     Silla Auxiliar Para Sala O Comedor Natura Blanco X2</v>
      </c>
      <c r="F1251" s="68" t="s">
        <v>36</v>
      </c>
      <c r="G1251" s="70">
        <f>G1250</f>
        <v>769900</v>
      </c>
      <c r="H1251" s="70" t="str">
        <f>H1250&amp;"     "</f>
        <v xml:space="preserve">$     </v>
      </c>
      <c r="J1251" t="e">
        <f>+INDEX(Hoja3!A:G,MATCH('ALL PRODUCTS'!B1251,Hoja3!B:B,0),6)</f>
        <v>#N/A</v>
      </c>
      <c r="K1251" s="79" t="e">
        <f>+INDEX(Hoja3!A:G,MATCH('ALL PRODUCTS'!B1251,Hoja3!B:B,0),5)</f>
        <v>#N/A</v>
      </c>
      <c r="L1251" s="86">
        <v>1693780.0000000002</v>
      </c>
      <c r="M1251" s="86">
        <v>769900</v>
      </c>
    </row>
    <row r="1252" spans="1:13">
      <c r="A1252" t="s">
        <v>2696</v>
      </c>
      <c r="B1252" s="68" t="s">
        <v>14812</v>
      </c>
      <c r="C1252" s="68" t="s">
        <v>14815</v>
      </c>
      <c r="D1252" s="9" t="s">
        <v>14816</v>
      </c>
      <c r="E1252" s="69" t="str">
        <f>"     "&amp;E1250</f>
        <v xml:space="preserve">     Silla Auxiliar Para Sala O Comedor Natura Blanco X2</v>
      </c>
      <c r="F1252" s="68" t="s">
        <v>34</v>
      </c>
      <c r="G1252" s="70">
        <f>G1250</f>
        <v>769900</v>
      </c>
      <c r="H1252" s="70" t="str">
        <f>H1250&amp;"     "</f>
        <v xml:space="preserve">$     </v>
      </c>
      <c r="J1252" t="e">
        <f>+INDEX(Hoja3!A:G,MATCH('ALL PRODUCTS'!B1252,Hoja3!B:B,0),6)</f>
        <v>#N/A</v>
      </c>
      <c r="K1252" s="79" t="e">
        <f>+INDEX(Hoja3!A:G,MATCH('ALL PRODUCTS'!B1252,Hoja3!B:B,0),5)</f>
        <v>#N/A</v>
      </c>
      <c r="L1252" s="86" t="e">
        <v>#N/A</v>
      </c>
      <c r="M1252" s="86" t="e">
        <v>#N/A</v>
      </c>
    </row>
    <row r="1253" spans="1:13">
      <c r="A1253" t="s">
        <v>2696</v>
      </c>
      <c r="B1253" s="68" t="s">
        <v>14812</v>
      </c>
      <c r="C1253" s="68" t="s">
        <v>14817</v>
      </c>
      <c r="D1253" s="9" t="s">
        <v>2277</v>
      </c>
      <c r="E1253" s="69" t="str">
        <f>"     "&amp;E1250</f>
        <v xml:space="preserve">     Silla Auxiliar Para Sala O Comedor Natura Blanco X2</v>
      </c>
      <c r="F1253" s="68" t="s">
        <v>12</v>
      </c>
      <c r="G1253" s="70">
        <f>G1250</f>
        <v>769900</v>
      </c>
      <c r="H1253" s="70" t="str">
        <f>H1250&amp;"     "</f>
        <v xml:space="preserve">$     </v>
      </c>
      <c r="J1253" t="e">
        <f>+INDEX(Hoja3!A:G,MATCH('ALL PRODUCTS'!B1253,Hoja3!B:B,0),6)</f>
        <v>#N/A</v>
      </c>
      <c r="K1253" s="79" t="e">
        <f>+INDEX(Hoja3!A:G,MATCH('ALL PRODUCTS'!B1253,Hoja3!B:B,0),5)</f>
        <v>#N/A</v>
      </c>
      <c r="L1253" s="86">
        <v>1693780.0000000002</v>
      </c>
      <c r="M1253" s="86">
        <v>769900</v>
      </c>
    </row>
    <row r="1254" spans="1:13">
      <c r="A1254" t="s">
        <v>2696</v>
      </c>
      <c r="B1254" s="68" t="s">
        <v>14812</v>
      </c>
      <c r="C1254" s="68" t="s">
        <v>14818</v>
      </c>
      <c r="D1254" s="9" t="s">
        <v>14819</v>
      </c>
      <c r="E1254" s="69" t="str">
        <f>"     "&amp;E1250</f>
        <v xml:space="preserve">     Silla Auxiliar Para Sala O Comedor Natura Blanco X2</v>
      </c>
      <c r="F1254" s="68" t="s">
        <v>54</v>
      </c>
      <c r="G1254" s="70">
        <f>G1250</f>
        <v>769900</v>
      </c>
      <c r="H1254" s="70" t="str">
        <f>H1250&amp;"     "</f>
        <v xml:space="preserve">$     </v>
      </c>
      <c r="J1254" t="e">
        <f>+INDEX(Hoja3!A:G,MATCH('ALL PRODUCTS'!B1254,Hoja3!B:B,0),6)</f>
        <v>#N/A</v>
      </c>
      <c r="K1254" s="79" t="e">
        <f>+INDEX(Hoja3!A:G,MATCH('ALL PRODUCTS'!B1254,Hoja3!B:B,0),5)</f>
        <v>#N/A</v>
      </c>
      <c r="L1254" s="86" t="e">
        <v>#N/A</v>
      </c>
      <c r="M1254" s="86" t="e">
        <v>#N/A</v>
      </c>
    </row>
    <row r="1255" spans="1:13">
      <c r="A1255" t="s">
        <v>2696</v>
      </c>
      <c r="B1255" s="68" t="s">
        <v>14820</v>
      </c>
      <c r="C1255" s="68"/>
      <c r="D1255" s="68" t="s">
        <v>6</v>
      </c>
      <c r="E1255" s="68" t="s">
        <v>14821</v>
      </c>
      <c r="F1255" s="68" t="s">
        <v>16</v>
      </c>
      <c r="G1255" s="6">
        <v>699900</v>
      </c>
      <c r="H1255" s="6" t="s">
        <v>13</v>
      </c>
      <c r="I1255">
        <v>699900</v>
      </c>
      <c r="J1255">
        <f>+INDEX(Hoja3!A:G,MATCH('ALL PRODUCTS'!B1255,Hoja3!B:B,0),6)</f>
        <v>678903</v>
      </c>
      <c r="K1255" s="79">
        <f>+INDEX(Hoja3!A:G,MATCH('ALL PRODUCTS'!B1255,Hoja3!B:B,0),5)</f>
        <v>3</v>
      </c>
      <c r="L1255" s="86" t="e">
        <v>#N/A</v>
      </c>
      <c r="M1255" s="86" t="e">
        <v>#N/A</v>
      </c>
    </row>
    <row r="1256" spans="1:13">
      <c r="A1256" t="s">
        <v>2696</v>
      </c>
      <c r="B1256" s="68" t="s">
        <v>14820</v>
      </c>
      <c r="C1256" s="68" t="s">
        <v>14822</v>
      </c>
      <c r="D1256" s="9" t="s">
        <v>1681</v>
      </c>
      <c r="E1256" s="69" t="str">
        <f>"     "&amp;E1255</f>
        <v xml:space="preserve">     Silla Para Oficina Ejecutiva Lujo Blanco/negro</v>
      </c>
      <c r="F1256" s="68" t="s">
        <v>300</v>
      </c>
      <c r="G1256" s="70">
        <f>G1255</f>
        <v>699900</v>
      </c>
      <c r="H1256" s="70" t="str">
        <f>H1255&amp;"     "</f>
        <v xml:space="preserve">$     </v>
      </c>
      <c r="J1256">
        <f>+INDEX(Hoja3!A:G,MATCH('ALL PRODUCTS'!B1256,Hoja3!B:B,0),6)</f>
        <v>678903</v>
      </c>
      <c r="K1256" s="79">
        <f>+INDEX(Hoja3!A:G,MATCH('ALL PRODUCTS'!B1256,Hoja3!B:B,0),5)</f>
        <v>3</v>
      </c>
      <c r="L1256" s="86">
        <v>1781780.0000000002</v>
      </c>
      <c r="M1256" s="86">
        <v>809900</v>
      </c>
    </row>
    <row r="1257" spans="1:13">
      <c r="A1257" t="s">
        <v>2696</v>
      </c>
      <c r="B1257" s="68" t="s">
        <v>14820</v>
      </c>
      <c r="C1257" s="68" t="s">
        <v>14823</v>
      </c>
      <c r="D1257" s="9" t="s">
        <v>1679</v>
      </c>
      <c r="E1257" s="69" t="str">
        <f>"     "&amp;E1255</f>
        <v xml:space="preserve">     Silla Para Oficina Ejecutiva Lujo Blanco/negro</v>
      </c>
      <c r="F1257" s="68" t="s">
        <v>36</v>
      </c>
      <c r="G1257" s="70">
        <f>G1255</f>
        <v>699900</v>
      </c>
      <c r="H1257" s="70" t="str">
        <f>H1255&amp;"     "</f>
        <v xml:space="preserve">$     </v>
      </c>
      <c r="J1257">
        <f>+INDEX(Hoja3!A:G,MATCH('ALL PRODUCTS'!B1257,Hoja3!B:B,0),6)</f>
        <v>678903</v>
      </c>
      <c r="K1257" s="79">
        <f>+INDEX(Hoja3!A:G,MATCH('ALL PRODUCTS'!B1257,Hoja3!B:B,0),5)</f>
        <v>3</v>
      </c>
      <c r="L1257" s="86">
        <v>1671780.0000000002</v>
      </c>
      <c r="M1257" s="86">
        <v>759900</v>
      </c>
    </row>
    <row r="1258" spans="1:13">
      <c r="A1258" t="s">
        <v>2696</v>
      </c>
      <c r="B1258" s="68" t="s">
        <v>14824</v>
      </c>
      <c r="C1258" s="68" t="s">
        <v>14825</v>
      </c>
      <c r="D1258" s="9" t="s">
        <v>9912</v>
      </c>
      <c r="E1258" s="68" t="s">
        <v>14826</v>
      </c>
      <c r="F1258" s="68" t="s">
        <v>300</v>
      </c>
      <c r="G1258" s="6">
        <v>749900</v>
      </c>
      <c r="H1258" s="6" t="s">
        <v>13</v>
      </c>
      <c r="I1258">
        <v>749900</v>
      </c>
      <c r="J1258">
        <f>+INDEX(Hoja3!A:G,MATCH('ALL PRODUCTS'!B1258,Hoja3!B:B,0),6)</f>
        <v>727403</v>
      </c>
      <c r="K1258" s="79">
        <f>+INDEX(Hoja3!A:G,MATCH('ALL PRODUCTS'!B1258,Hoja3!B:B,0),5)</f>
        <v>3</v>
      </c>
      <c r="L1258" s="86">
        <v>1429780</v>
      </c>
      <c r="M1258" s="86">
        <v>649900</v>
      </c>
    </row>
    <row r="1259" spans="1:13">
      <c r="A1259" t="s">
        <v>2696</v>
      </c>
      <c r="B1259" s="68" t="s">
        <v>14827</v>
      </c>
      <c r="C1259" s="68"/>
      <c r="D1259" s="68" t="s">
        <v>6</v>
      </c>
      <c r="E1259" s="68" t="s">
        <v>14828</v>
      </c>
      <c r="F1259" s="68" t="s">
        <v>16</v>
      </c>
      <c r="G1259" s="6">
        <v>469900</v>
      </c>
      <c r="H1259" s="6" t="s">
        <v>13</v>
      </c>
      <c r="I1259" s="6">
        <v>469900</v>
      </c>
      <c r="J1259">
        <f>+INDEX(Hoja3!A:G,MATCH('ALL PRODUCTS'!B1259,Hoja3!B:B,0),6)</f>
        <v>455803</v>
      </c>
      <c r="K1259" s="79">
        <f>+INDEX(Hoja3!A:G,MATCH('ALL PRODUCTS'!B1259,Hoja3!B:B,0),5)</f>
        <v>3</v>
      </c>
      <c r="L1259" s="86" t="e">
        <v>#N/A</v>
      </c>
      <c r="M1259" s="86" t="e">
        <v>#N/A</v>
      </c>
    </row>
    <row r="1260" spans="1:13">
      <c r="A1260" t="s">
        <v>2696</v>
      </c>
      <c r="B1260" s="68" t="s">
        <v>14827</v>
      </c>
      <c r="C1260" s="68" t="s">
        <v>14829</v>
      </c>
      <c r="D1260" s="9" t="s">
        <v>5814</v>
      </c>
      <c r="E1260" s="69" t="str">
        <f>"     "&amp;E1259</f>
        <v xml:space="preserve">     Silla Auxiliar Para Sala O Comedor Tapizada Milano X2</v>
      </c>
      <c r="F1260" s="68" t="s">
        <v>12</v>
      </c>
      <c r="G1260" s="70">
        <f>G1259</f>
        <v>469900</v>
      </c>
      <c r="H1260" s="70" t="str">
        <f>H1259&amp;"     "</f>
        <v xml:space="preserve">$     </v>
      </c>
      <c r="J1260">
        <f>+INDEX(Hoja3!A:G,MATCH('ALL PRODUCTS'!B1260,Hoja3!B:B,0),6)</f>
        <v>455803</v>
      </c>
      <c r="K1260" s="79">
        <f>+INDEX(Hoja3!A:G,MATCH('ALL PRODUCTS'!B1260,Hoja3!B:B,0),5)</f>
        <v>3</v>
      </c>
      <c r="L1260" s="86">
        <v>1121780</v>
      </c>
      <c r="M1260" s="86">
        <v>509900</v>
      </c>
    </row>
    <row r="1261" spans="1:13">
      <c r="A1261" t="s">
        <v>2696</v>
      </c>
      <c r="B1261" s="68" t="s">
        <v>14827</v>
      </c>
      <c r="C1261" s="68" t="s">
        <v>14830</v>
      </c>
      <c r="D1261" s="9" t="s">
        <v>14831</v>
      </c>
      <c r="E1261" s="69" t="str">
        <f>"     "&amp;E1259</f>
        <v xml:space="preserve">     Silla Auxiliar Para Sala O Comedor Tapizada Milano X2</v>
      </c>
      <c r="F1261" s="68" t="s">
        <v>54</v>
      </c>
      <c r="G1261" s="70">
        <f>G1259</f>
        <v>469900</v>
      </c>
      <c r="H1261" s="70" t="str">
        <f>H1259&amp;"     "</f>
        <v xml:space="preserve">$     </v>
      </c>
      <c r="J1261">
        <f>+INDEX(Hoja3!A:G,MATCH('ALL PRODUCTS'!B1261,Hoja3!B:B,0),6)</f>
        <v>455803</v>
      </c>
      <c r="K1261" s="79">
        <f>+INDEX(Hoja3!A:G,MATCH('ALL PRODUCTS'!B1261,Hoja3!B:B,0),5)</f>
        <v>3</v>
      </c>
      <c r="L1261" s="86" t="e">
        <v>#N/A</v>
      </c>
      <c r="M1261" s="86" t="e">
        <v>#N/A</v>
      </c>
    </row>
    <row r="1262" spans="1:13">
      <c r="A1262" t="s">
        <v>2696</v>
      </c>
      <c r="B1262" s="68" t="s">
        <v>14827</v>
      </c>
      <c r="C1262" s="68" t="s">
        <v>14832</v>
      </c>
      <c r="D1262" s="9" t="s">
        <v>2549</v>
      </c>
      <c r="E1262" s="69" t="str">
        <f>"     "&amp;E1259</f>
        <v xml:space="preserve">     Silla Auxiliar Para Sala O Comedor Tapizada Milano X2</v>
      </c>
      <c r="F1262" s="68" t="s">
        <v>36</v>
      </c>
      <c r="G1262" s="70">
        <f>G1259</f>
        <v>469900</v>
      </c>
      <c r="H1262" s="70" t="str">
        <f>H1259&amp;"     "</f>
        <v xml:space="preserve">$     </v>
      </c>
      <c r="J1262">
        <f>+INDEX(Hoja3!A:G,MATCH('ALL PRODUCTS'!B1262,Hoja3!B:B,0),6)</f>
        <v>455803</v>
      </c>
      <c r="K1262" s="79">
        <f>+INDEX(Hoja3!A:G,MATCH('ALL PRODUCTS'!B1262,Hoja3!B:B,0),5)</f>
        <v>3</v>
      </c>
      <c r="L1262" s="86">
        <v>1055780</v>
      </c>
      <c r="M1262" s="86">
        <v>479900</v>
      </c>
    </row>
    <row r="1263" spans="1:13">
      <c r="A1263" t="s">
        <v>2696</v>
      </c>
      <c r="B1263" s="68" t="s">
        <v>14833</v>
      </c>
      <c r="C1263" s="68"/>
      <c r="D1263" s="68" t="s">
        <v>6</v>
      </c>
      <c r="E1263" s="68" t="s">
        <v>14834</v>
      </c>
      <c r="F1263" s="68" t="s">
        <v>16</v>
      </c>
      <c r="G1263" s="6">
        <v>1399900</v>
      </c>
      <c r="H1263" s="6" t="s">
        <v>13</v>
      </c>
      <c r="I1263">
        <v>1399900</v>
      </c>
      <c r="J1263" t="e">
        <f>+INDEX(Hoja3!A:G,MATCH('ALL PRODUCTS'!B1263,Hoja3!B:B,0),6)</f>
        <v>#N/A</v>
      </c>
      <c r="K1263" s="79" t="e">
        <f>+INDEX(Hoja3!A:G,MATCH('ALL PRODUCTS'!B1263,Hoja3!B:B,0),5)</f>
        <v>#N/A</v>
      </c>
      <c r="L1263" s="86" t="e">
        <v>#N/A</v>
      </c>
      <c r="M1263" s="86" t="e">
        <v>#N/A</v>
      </c>
    </row>
    <row r="1264" spans="1:13">
      <c r="A1264" t="s">
        <v>2696</v>
      </c>
      <c r="B1264" s="68" t="s">
        <v>14833</v>
      </c>
      <c r="C1264" s="68" t="s">
        <v>14835</v>
      </c>
      <c r="D1264" s="9" t="s">
        <v>2067</v>
      </c>
      <c r="E1264" s="69" t="str">
        <f>"     "&amp;E1263</f>
        <v xml:space="preserve">     Combo Cama Cabecero 160 Natura</v>
      </c>
      <c r="F1264" s="68" t="s">
        <v>297</v>
      </c>
      <c r="G1264" s="70">
        <f>G1263</f>
        <v>1399900</v>
      </c>
      <c r="H1264" s="70" t="str">
        <f>H1263&amp;"     "</f>
        <v xml:space="preserve">$     </v>
      </c>
      <c r="J1264" t="e">
        <f>+INDEX(Hoja3!A:G,MATCH('ALL PRODUCTS'!B1264,Hoja3!B:B,0),6)</f>
        <v>#N/A</v>
      </c>
      <c r="K1264" s="79" t="e">
        <f>+INDEX(Hoja3!A:G,MATCH('ALL PRODUCTS'!B1264,Hoja3!B:B,0),5)</f>
        <v>#N/A</v>
      </c>
      <c r="L1264" s="86">
        <v>2799800</v>
      </c>
      <c r="M1264" s="86">
        <v>1399900</v>
      </c>
    </row>
    <row r="1265" spans="1:13">
      <c r="A1265" t="s">
        <v>2696</v>
      </c>
      <c r="B1265" s="68" t="s">
        <v>14833</v>
      </c>
      <c r="C1265" s="68" t="s">
        <v>14836</v>
      </c>
      <c r="D1265" s="9" t="s">
        <v>2063</v>
      </c>
      <c r="E1265" s="69" t="str">
        <f>"     "&amp;E1263</f>
        <v xml:space="preserve">     Combo Cama Cabecero 160 Natura</v>
      </c>
      <c r="F1265" s="68" t="s">
        <v>417</v>
      </c>
      <c r="G1265" s="70">
        <f>G1263</f>
        <v>1399900</v>
      </c>
      <c r="H1265" s="70" t="str">
        <f>H1263&amp;"     "</f>
        <v xml:space="preserve">$     </v>
      </c>
      <c r="J1265" t="e">
        <f>+INDEX(Hoja3!A:G,MATCH('ALL PRODUCTS'!B1265,Hoja3!B:B,0),6)</f>
        <v>#N/A</v>
      </c>
      <c r="K1265" s="79" t="e">
        <f>+INDEX(Hoja3!A:G,MATCH('ALL PRODUCTS'!B1265,Hoja3!B:B,0),5)</f>
        <v>#N/A</v>
      </c>
      <c r="L1265" s="86">
        <v>2799800</v>
      </c>
      <c r="M1265" s="86">
        <v>1399900</v>
      </c>
    </row>
    <row r="1266" spans="1:13">
      <c r="A1266" t="s">
        <v>2696</v>
      </c>
      <c r="B1266" s="68" t="s">
        <v>14833</v>
      </c>
      <c r="C1266" s="68" t="s">
        <v>14837</v>
      </c>
      <c r="D1266" s="9" t="s">
        <v>2212</v>
      </c>
      <c r="E1266" s="69" t="str">
        <f>"     "&amp;E1263</f>
        <v xml:space="preserve">     Combo Cama Cabecero 160 Natura</v>
      </c>
      <c r="F1266" s="68" t="s">
        <v>34</v>
      </c>
      <c r="G1266" s="70">
        <f>G1263</f>
        <v>1399900</v>
      </c>
      <c r="H1266" s="70" t="str">
        <f>H1263&amp;"     "</f>
        <v xml:space="preserve">$     </v>
      </c>
      <c r="J1266" t="e">
        <f>+INDEX(Hoja3!A:G,MATCH('ALL PRODUCTS'!B1266,Hoja3!B:B,0),6)</f>
        <v>#N/A</v>
      </c>
      <c r="K1266" s="79" t="e">
        <f>+INDEX(Hoja3!A:G,MATCH('ALL PRODUCTS'!B1266,Hoja3!B:B,0),5)</f>
        <v>#N/A</v>
      </c>
      <c r="L1266" s="86">
        <v>2799800</v>
      </c>
      <c r="M1266" s="86">
        <v>1399900</v>
      </c>
    </row>
    <row r="1267" spans="1:13">
      <c r="A1267" t="s">
        <v>2696</v>
      </c>
      <c r="B1267" s="68" t="s">
        <v>14833</v>
      </c>
      <c r="C1267" s="68" t="s">
        <v>14838</v>
      </c>
      <c r="D1267" s="9" t="s">
        <v>2213</v>
      </c>
      <c r="E1267" s="69" t="str">
        <f>"     "&amp;E1263</f>
        <v xml:space="preserve">     Combo Cama Cabecero 160 Natura</v>
      </c>
      <c r="F1267" s="68" t="s">
        <v>359</v>
      </c>
      <c r="G1267" s="70">
        <f>G1263</f>
        <v>1399900</v>
      </c>
      <c r="H1267" s="70" t="str">
        <f>H1263&amp;"     "</f>
        <v xml:space="preserve">$     </v>
      </c>
      <c r="J1267" t="e">
        <f>+INDEX(Hoja3!A:G,MATCH('ALL PRODUCTS'!B1267,Hoja3!B:B,0),6)</f>
        <v>#N/A</v>
      </c>
      <c r="K1267" s="79" t="e">
        <f>+INDEX(Hoja3!A:G,MATCH('ALL PRODUCTS'!B1267,Hoja3!B:B,0),5)</f>
        <v>#N/A</v>
      </c>
      <c r="L1267" s="86">
        <v>2799800</v>
      </c>
      <c r="M1267" s="86">
        <v>1399900</v>
      </c>
    </row>
    <row r="1268" spans="1:13">
      <c r="A1268" t="s">
        <v>2696</v>
      </c>
      <c r="B1268" s="68" t="s">
        <v>14833</v>
      </c>
      <c r="C1268" s="68" t="s">
        <v>14839</v>
      </c>
      <c r="D1268" s="9" t="s">
        <v>2059</v>
      </c>
      <c r="E1268" s="69" t="str">
        <f>"     "&amp;E1263</f>
        <v xml:space="preserve">     Combo Cama Cabecero 160 Natura</v>
      </c>
      <c r="F1268" s="68" t="s">
        <v>12</v>
      </c>
      <c r="G1268" s="70">
        <f>G1263</f>
        <v>1399900</v>
      </c>
      <c r="H1268" s="70" t="str">
        <f>H1263&amp;"     "</f>
        <v xml:space="preserve">$     </v>
      </c>
      <c r="J1268" t="e">
        <f>+INDEX(Hoja3!A:G,MATCH('ALL PRODUCTS'!B1268,Hoja3!B:B,0),6)</f>
        <v>#N/A</v>
      </c>
      <c r="K1268" s="79" t="e">
        <f>+INDEX(Hoja3!A:G,MATCH('ALL PRODUCTS'!B1268,Hoja3!B:B,0),5)</f>
        <v>#N/A</v>
      </c>
      <c r="L1268" s="86">
        <v>2799800</v>
      </c>
      <c r="M1268" s="86">
        <v>1399900</v>
      </c>
    </row>
    <row r="1269" spans="1:13">
      <c r="A1269" t="s">
        <v>2696</v>
      </c>
      <c r="B1269" s="68" t="s">
        <v>14833</v>
      </c>
      <c r="C1269" s="68" t="s">
        <v>14840</v>
      </c>
      <c r="D1269" s="9" t="s">
        <v>2214</v>
      </c>
      <c r="E1269" s="69" t="str">
        <f>"     "&amp;E1263</f>
        <v xml:space="preserve">     Combo Cama Cabecero 160 Natura</v>
      </c>
      <c r="F1269" s="68" t="s">
        <v>36</v>
      </c>
      <c r="G1269" s="70">
        <f>G1263</f>
        <v>1399900</v>
      </c>
      <c r="H1269" s="70" t="str">
        <f>H1263&amp;"     "</f>
        <v xml:space="preserve">$     </v>
      </c>
      <c r="J1269" t="e">
        <f>+INDEX(Hoja3!A:G,MATCH('ALL PRODUCTS'!B1269,Hoja3!B:B,0),6)</f>
        <v>#N/A</v>
      </c>
      <c r="K1269" s="79" t="e">
        <f>+INDEX(Hoja3!A:G,MATCH('ALL PRODUCTS'!B1269,Hoja3!B:B,0),5)</f>
        <v>#N/A</v>
      </c>
      <c r="L1269" s="86">
        <v>2799800</v>
      </c>
      <c r="M1269" s="86">
        <v>1399900</v>
      </c>
    </row>
    <row r="1270" spans="1:13">
      <c r="A1270" t="s">
        <v>2696</v>
      </c>
      <c r="B1270" s="68" t="s">
        <v>14841</v>
      </c>
      <c r="C1270" s="68"/>
      <c r="D1270" s="68" t="s">
        <v>6</v>
      </c>
      <c r="E1270" s="68" t="s">
        <v>14842</v>
      </c>
      <c r="F1270" s="68" t="s">
        <v>16</v>
      </c>
      <c r="G1270" s="6">
        <v>919600</v>
      </c>
      <c r="H1270" s="6" t="s">
        <v>13</v>
      </c>
      <c r="I1270">
        <v>919600</v>
      </c>
      <c r="J1270">
        <f>+INDEX(Hoja3!A:G,MATCH('ALL PRODUCTS'!B1270,Hoja3!B:B,0),6)</f>
        <v>892012</v>
      </c>
      <c r="K1270" s="79">
        <f>+INDEX(Hoja3!A:G,MATCH('ALL PRODUCTS'!B1270,Hoja3!B:B,0),5)</f>
        <v>3</v>
      </c>
      <c r="L1270" s="86" t="e">
        <v>#N/A</v>
      </c>
      <c r="M1270" s="86" t="e">
        <v>#N/A</v>
      </c>
    </row>
    <row r="1271" spans="1:13">
      <c r="A1271" t="s">
        <v>2696</v>
      </c>
      <c r="B1271" s="68" t="s">
        <v>14841</v>
      </c>
      <c r="C1271" s="68" t="s">
        <v>14843</v>
      </c>
      <c r="D1271" s="9" t="s">
        <v>5893</v>
      </c>
      <c r="E1271" s="69" t="str">
        <f>"     "&amp;E1270</f>
        <v xml:space="preserve">     Silla Auxiliar Para Sala O Comedor Tapizada Milano Set X4</v>
      </c>
      <c r="F1271" s="68" t="s">
        <v>12</v>
      </c>
      <c r="G1271" s="70">
        <f>G1270</f>
        <v>919600</v>
      </c>
      <c r="H1271" s="70" t="str">
        <f>H1270&amp;"     "</f>
        <v xml:space="preserve">$     </v>
      </c>
      <c r="J1271">
        <f>+INDEX(Hoja3!A:G,MATCH('ALL PRODUCTS'!B1271,Hoja3!B:B,0),6)</f>
        <v>892012</v>
      </c>
      <c r="K1271" s="79">
        <f>+INDEX(Hoja3!A:G,MATCH('ALL PRODUCTS'!B1271,Hoja3!B:B,0),5)</f>
        <v>3</v>
      </c>
      <c r="L1271" s="86">
        <v>2023780.0000000002</v>
      </c>
      <c r="M1271" s="86">
        <v>919900</v>
      </c>
    </row>
    <row r="1272" spans="1:13">
      <c r="A1272" t="s">
        <v>2696</v>
      </c>
      <c r="B1272" s="68" t="s">
        <v>14841</v>
      </c>
      <c r="C1272" s="68" t="s">
        <v>14844</v>
      </c>
      <c r="D1272" s="9" t="s">
        <v>5812</v>
      </c>
      <c r="E1272" s="69" t="str">
        <f>"     "&amp;E1270</f>
        <v xml:space="preserve">     Silla Auxiliar Para Sala O Comedor Tapizada Milano Set X4</v>
      </c>
      <c r="F1272" s="68" t="s">
        <v>36</v>
      </c>
      <c r="G1272" s="70">
        <f>G1270</f>
        <v>919600</v>
      </c>
      <c r="H1272" s="70" t="str">
        <f>H1270&amp;"     "</f>
        <v xml:space="preserve">$     </v>
      </c>
      <c r="J1272">
        <f>+INDEX(Hoja3!A:G,MATCH('ALL PRODUCTS'!B1272,Hoja3!B:B,0),6)</f>
        <v>892012</v>
      </c>
      <c r="K1272" s="79">
        <f>+INDEX(Hoja3!A:G,MATCH('ALL PRODUCTS'!B1272,Hoja3!B:B,0),5)</f>
        <v>3</v>
      </c>
      <c r="L1272" s="86">
        <v>2023780.0000000002</v>
      </c>
      <c r="M1272" s="86">
        <v>919900</v>
      </c>
    </row>
    <row r="1273" spans="1:13">
      <c r="A1273" t="s">
        <v>2696</v>
      </c>
      <c r="B1273" s="68" t="s">
        <v>14841</v>
      </c>
      <c r="C1273" s="68" t="s">
        <v>14845</v>
      </c>
      <c r="D1273" s="9" t="s">
        <v>1837</v>
      </c>
      <c r="E1273" s="69" t="str">
        <f>"     "&amp;E1270</f>
        <v xml:space="preserve">     Silla Auxiliar Para Sala O Comedor Tapizada Milano Set X4</v>
      </c>
      <c r="F1273" s="68" t="s">
        <v>48</v>
      </c>
      <c r="G1273" s="70">
        <f>G1270</f>
        <v>919600</v>
      </c>
      <c r="H1273" s="70" t="str">
        <f>H1270&amp;"     "</f>
        <v xml:space="preserve">$     </v>
      </c>
      <c r="J1273">
        <f>+INDEX(Hoja3!A:G,MATCH('ALL PRODUCTS'!B1273,Hoja3!B:B,0),6)</f>
        <v>892012</v>
      </c>
      <c r="K1273" s="79">
        <f>+INDEX(Hoja3!A:G,MATCH('ALL PRODUCTS'!B1273,Hoja3!B:B,0),5)</f>
        <v>3</v>
      </c>
      <c r="L1273" s="86">
        <v>2023780.0000000002</v>
      </c>
      <c r="M1273" s="86">
        <v>919900</v>
      </c>
    </row>
    <row r="1274" spans="1:13">
      <c r="A1274" t="s">
        <v>2696</v>
      </c>
      <c r="B1274" s="68" t="s">
        <v>14841</v>
      </c>
      <c r="C1274" s="68" t="s">
        <v>14846</v>
      </c>
      <c r="D1274" s="9" t="s">
        <v>14847</v>
      </c>
      <c r="E1274" s="69" t="str">
        <f>"     "&amp;E1270</f>
        <v xml:space="preserve">     Silla Auxiliar Para Sala O Comedor Tapizada Milano Set X4</v>
      </c>
      <c r="F1274" s="68" t="s">
        <v>350</v>
      </c>
      <c r="G1274" s="70">
        <f>G1270</f>
        <v>919600</v>
      </c>
      <c r="H1274" s="70" t="str">
        <f>H1270&amp;"     "</f>
        <v xml:space="preserve">$     </v>
      </c>
      <c r="J1274">
        <f>+INDEX(Hoja3!A:G,MATCH('ALL PRODUCTS'!B1274,Hoja3!B:B,0),6)</f>
        <v>892012</v>
      </c>
      <c r="K1274" s="79">
        <f>+INDEX(Hoja3!A:G,MATCH('ALL PRODUCTS'!B1274,Hoja3!B:B,0),5)</f>
        <v>3</v>
      </c>
      <c r="L1274" s="86" t="e">
        <v>#N/A</v>
      </c>
      <c r="M1274" s="86" t="e">
        <v>#N/A</v>
      </c>
    </row>
    <row r="1275" spans="1:13">
      <c r="A1275" t="s">
        <v>2696</v>
      </c>
      <c r="B1275" s="68" t="s">
        <v>14841</v>
      </c>
      <c r="C1275" s="68" t="s">
        <v>14848</v>
      </c>
      <c r="D1275" s="9" t="s">
        <v>14849</v>
      </c>
      <c r="E1275" s="69" t="str">
        <f>"     "&amp;E1270</f>
        <v xml:space="preserve">     Silla Auxiliar Para Sala O Comedor Tapizada Milano Set X4</v>
      </c>
      <c r="F1275" s="68" t="s">
        <v>54</v>
      </c>
      <c r="G1275" s="70">
        <f>G1270</f>
        <v>919600</v>
      </c>
      <c r="H1275" s="70" t="str">
        <f>H1270&amp;"     "</f>
        <v xml:space="preserve">$     </v>
      </c>
      <c r="J1275">
        <f>+INDEX(Hoja3!A:G,MATCH('ALL PRODUCTS'!B1275,Hoja3!B:B,0),6)</f>
        <v>892012</v>
      </c>
      <c r="K1275" s="79">
        <f>+INDEX(Hoja3!A:G,MATCH('ALL PRODUCTS'!B1275,Hoja3!B:B,0),5)</f>
        <v>3</v>
      </c>
      <c r="L1275" s="86" t="e">
        <v>#N/A</v>
      </c>
      <c r="M1275" s="86" t="e">
        <v>#N/A</v>
      </c>
    </row>
    <row r="1276" spans="1:13">
      <c r="A1276" t="s">
        <v>2696</v>
      </c>
      <c r="B1276" s="68" t="s">
        <v>14841</v>
      </c>
      <c r="C1276" s="68" t="s">
        <v>14850</v>
      </c>
      <c r="D1276" s="9" t="s">
        <v>1838</v>
      </c>
      <c r="E1276" s="69" t="str">
        <f>"     "&amp;E1270</f>
        <v xml:space="preserve">     Silla Auxiliar Para Sala O Comedor Tapizada Milano Set X4</v>
      </c>
      <c r="F1276" s="68" t="s">
        <v>153</v>
      </c>
      <c r="G1276" s="70">
        <f>G1270</f>
        <v>919600</v>
      </c>
      <c r="H1276" s="70" t="str">
        <f>H1270&amp;"     "</f>
        <v xml:space="preserve">$     </v>
      </c>
      <c r="J1276">
        <f>+INDEX(Hoja3!A:G,MATCH('ALL PRODUCTS'!B1276,Hoja3!B:B,0),6)</f>
        <v>892012</v>
      </c>
      <c r="K1276" s="79">
        <f>+INDEX(Hoja3!A:G,MATCH('ALL PRODUCTS'!B1276,Hoja3!B:B,0),5)</f>
        <v>3</v>
      </c>
      <c r="L1276" s="86">
        <v>2023780.0000000002</v>
      </c>
      <c r="M1276" s="86">
        <v>919900</v>
      </c>
    </row>
    <row r="1277" spans="1:13">
      <c r="A1277" t="s">
        <v>2696</v>
      </c>
      <c r="B1277" s="68" t="s">
        <v>14851</v>
      </c>
      <c r="C1277" s="68" t="s">
        <v>14852</v>
      </c>
      <c r="D1277" s="9" t="s">
        <v>7367</v>
      </c>
      <c r="E1277" s="68" t="s">
        <v>14853</v>
      </c>
      <c r="F1277" s="68" t="s">
        <v>54</v>
      </c>
      <c r="G1277" s="6">
        <v>279900</v>
      </c>
      <c r="H1277" s="6" t="s">
        <v>13</v>
      </c>
      <c r="I1277">
        <v>219900</v>
      </c>
      <c r="J1277">
        <f>+INDEX(Hoja3!A:G,MATCH('ALL PRODUCTS'!B1277,Hoja3!B:B,0),6)</f>
        <v>271503</v>
      </c>
      <c r="K1277" s="79">
        <f>+INDEX(Hoja3!A:G,MATCH('ALL PRODUCTS'!B1277,Hoja3!B:B,0),5)</f>
        <v>3</v>
      </c>
      <c r="L1277" s="86">
        <v>483780.00000000006</v>
      </c>
      <c r="M1277" s="86">
        <v>219900</v>
      </c>
    </row>
    <row r="1278" spans="1:13">
      <c r="A1278" t="s">
        <v>2696</v>
      </c>
      <c r="B1278" s="68" t="s">
        <v>14854</v>
      </c>
      <c r="C1278" s="68"/>
      <c r="D1278" s="68" t="s">
        <v>6</v>
      </c>
      <c r="E1278" s="68" t="s">
        <v>14855</v>
      </c>
      <c r="F1278" s="68" t="s">
        <v>16</v>
      </c>
      <c r="G1278" s="6">
        <v>139900</v>
      </c>
      <c r="H1278" s="6" t="s">
        <v>13</v>
      </c>
      <c r="I1278">
        <v>139900</v>
      </c>
      <c r="J1278">
        <f>+INDEX(Hoja3!A:G,MATCH('ALL PRODUCTS'!B1278,Hoja3!B:B,0),6)</f>
        <v>125910</v>
      </c>
      <c r="K1278" s="79">
        <f>+INDEX(Hoja3!A:G,MATCH('ALL PRODUCTS'!B1278,Hoja3!B:B,0),5)</f>
        <v>10</v>
      </c>
      <c r="L1278" s="86" t="e">
        <v>#N/A</v>
      </c>
      <c r="M1278" s="86" t="e">
        <v>#N/A</v>
      </c>
    </row>
    <row r="1279" spans="1:13">
      <c r="A1279" t="s">
        <v>2696</v>
      </c>
      <c r="B1279" s="68" t="s">
        <v>14854</v>
      </c>
      <c r="C1279" s="68" t="s">
        <v>14856</v>
      </c>
      <c r="D1279" s="9" t="s">
        <v>1698</v>
      </c>
      <c r="E1279" s="69" t="str">
        <f>"     "&amp;E1278</f>
        <v xml:space="preserve">     Silla Auxiliar Para Sala O Comedor Rosa </v>
      </c>
      <c r="F1279" s="68" t="s">
        <v>36</v>
      </c>
      <c r="G1279" s="70">
        <f>G1278</f>
        <v>139900</v>
      </c>
      <c r="H1279" s="70" t="str">
        <f>H1278&amp;"     "</f>
        <v xml:space="preserve">$     </v>
      </c>
      <c r="J1279">
        <f>+INDEX(Hoja3!A:G,MATCH('ALL PRODUCTS'!B1279,Hoja3!B:B,0),6)</f>
        <v>125910</v>
      </c>
      <c r="K1279" s="79">
        <f>+INDEX(Hoja3!A:G,MATCH('ALL PRODUCTS'!B1279,Hoja3!B:B,0),5)</f>
        <v>10</v>
      </c>
      <c r="L1279" s="86">
        <v>307780</v>
      </c>
      <c r="M1279" s="86">
        <v>139900</v>
      </c>
    </row>
    <row r="1280" spans="1:13">
      <c r="A1280" t="s">
        <v>2696</v>
      </c>
      <c r="B1280" s="68" t="s">
        <v>14854</v>
      </c>
      <c r="C1280" s="68" t="s">
        <v>14857</v>
      </c>
      <c r="D1280" s="9" t="s">
        <v>1699</v>
      </c>
      <c r="E1280" s="69" t="str">
        <f>"     "&amp;E1278</f>
        <v xml:space="preserve">     Silla Auxiliar Para Sala O Comedor Rosa </v>
      </c>
      <c r="F1280" s="68" t="s">
        <v>2462</v>
      </c>
      <c r="G1280" s="70">
        <f>G1278</f>
        <v>139900</v>
      </c>
      <c r="H1280" s="70" t="str">
        <f>H1278&amp;"     "</f>
        <v xml:space="preserve">$     </v>
      </c>
      <c r="J1280">
        <f>+INDEX(Hoja3!A:G,MATCH('ALL PRODUCTS'!B1280,Hoja3!B:B,0),6)</f>
        <v>125910</v>
      </c>
      <c r="K1280" s="79">
        <f>+INDEX(Hoja3!A:G,MATCH('ALL PRODUCTS'!B1280,Hoja3!B:B,0),5)</f>
        <v>10</v>
      </c>
      <c r="L1280" s="86">
        <v>351780</v>
      </c>
      <c r="M1280" s="86">
        <v>159900</v>
      </c>
    </row>
    <row r="1281" spans="1:13">
      <c r="A1281" t="s">
        <v>2696</v>
      </c>
      <c r="B1281" s="68" t="s">
        <v>14858</v>
      </c>
      <c r="C1281" s="68"/>
      <c r="D1281" s="68" t="s">
        <v>6</v>
      </c>
      <c r="E1281" s="68" t="s">
        <v>14859</v>
      </c>
      <c r="F1281" s="68" t="s">
        <v>16</v>
      </c>
      <c r="G1281" s="6">
        <v>1149900</v>
      </c>
      <c r="H1281" s="6" t="s">
        <v>13</v>
      </c>
      <c r="I1281" s="6">
        <v>1149900</v>
      </c>
      <c r="J1281" t="e">
        <f>+INDEX(Hoja3!A:G,MATCH('ALL PRODUCTS'!B1281,Hoja3!B:B,0),6)</f>
        <v>#N/A</v>
      </c>
      <c r="K1281" s="79" t="e">
        <f>+INDEX(Hoja3!A:G,MATCH('ALL PRODUCTS'!B1281,Hoja3!B:B,0),5)</f>
        <v>#N/A</v>
      </c>
      <c r="L1281" s="86" t="e">
        <v>#N/A</v>
      </c>
      <c r="M1281" s="86" t="e">
        <v>#N/A</v>
      </c>
    </row>
    <row r="1282" spans="1:13">
      <c r="A1282" t="s">
        <v>2696</v>
      </c>
      <c r="B1282" s="68" t="s">
        <v>14858</v>
      </c>
      <c r="C1282" s="68" t="s">
        <v>14860</v>
      </c>
      <c r="D1282" s="9" t="s">
        <v>5908</v>
      </c>
      <c r="E1282" s="69" t="str">
        <f>"     "&amp;E1281</f>
        <v xml:space="preserve">     Comedor Madera Robledo+ Sila Eames </v>
      </c>
      <c r="F1282" s="68" t="s">
        <v>48</v>
      </c>
      <c r="G1282" s="70">
        <f>G1281</f>
        <v>1149900</v>
      </c>
      <c r="H1282" s="70" t="str">
        <f>H1281&amp;"     "</f>
        <v xml:space="preserve">$     </v>
      </c>
      <c r="J1282" t="e">
        <f>+INDEX(Hoja3!A:G,MATCH('ALL PRODUCTS'!B1282,Hoja3!B:B,0),6)</f>
        <v>#N/A</v>
      </c>
      <c r="K1282" s="79" t="e">
        <f>+INDEX(Hoja3!A:G,MATCH('ALL PRODUCTS'!B1282,Hoja3!B:B,0),5)</f>
        <v>#N/A</v>
      </c>
      <c r="L1282" s="86">
        <v>2529780</v>
      </c>
      <c r="M1282" s="86">
        <v>1149900</v>
      </c>
    </row>
    <row r="1283" spans="1:13">
      <c r="A1283" t="s">
        <v>2696</v>
      </c>
      <c r="B1283" s="68" t="s">
        <v>14858</v>
      </c>
      <c r="C1283" s="68" t="s">
        <v>14861</v>
      </c>
      <c r="D1283" s="9" t="s">
        <v>5902</v>
      </c>
      <c r="E1283" s="69" t="str">
        <f>"     "&amp;E1281</f>
        <v xml:space="preserve">     Comedor Madera Robledo+ Sila Eames </v>
      </c>
      <c r="F1283" s="68" t="s">
        <v>12</v>
      </c>
      <c r="G1283" s="70">
        <f>G1281</f>
        <v>1149900</v>
      </c>
      <c r="H1283" s="70" t="str">
        <f>H1281&amp;"     "</f>
        <v xml:space="preserve">$     </v>
      </c>
      <c r="J1283" t="e">
        <f>+INDEX(Hoja3!A:G,MATCH('ALL PRODUCTS'!B1283,Hoja3!B:B,0),6)</f>
        <v>#N/A</v>
      </c>
      <c r="K1283" s="79" t="e">
        <f>+INDEX(Hoja3!A:G,MATCH('ALL PRODUCTS'!B1283,Hoja3!B:B,0),5)</f>
        <v>#N/A</v>
      </c>
      <c r="L1283" s="86">
        <v>2155780</v>
      </c>
      <c r="M1283" s="86">
        <v>979900</v>
      </c>
    </row>
    <row r="1284" spans="1:13">
      <c r="A1284" t="s">
        <v>2696</v>
      </c>
      <c r="B1284" s="68" t="s">
        <v>14858</v>
      </c>
      <c r="C1284" s="68" t="s">
        <v>14862</v>
      </c>
      <c r="D1284" s="9" t="s">
        <v>5900</v>
      </c>
      <c r="E1284" s="69" t="str">
        <f>"     "&amp;E1281</f>
        <v xml:space="preserve">     Comedor Madera Robledo+ Sila Eames </v>
      </c>
      <c r="F1284" s="68" t="s">
        <v>54</v>
      </c>
      <c r="G1284" s="70">
        <f>G1281</f>
        <v>1149900</v>
      </c>
      <c r="H1284" s="70" t="str">
        <f>H1281&amp;"     "</f>
        <v xml:space="preserve">$     </v>
      </c>
      <c r="J1284" t="e">
        <f>+INDEX(Hoja3!A:G,MATCH('ALL PRODUCTS'!B1284,Hoja3!B:B,0),6)</f>
        <v>#N/A</v>
      </c>
      <c r="K1284" s="79" t="e">
        <f>+INDEX(Hoja3!A:G,MATCH('ALL PRODUCTS'!B1284,Hoja3!B:B,0),5)</f>
        <v>#N/A</v>
      </c>
      <c r="L1284" s="86">
        <v>2529780</v>
      </c>
      <c r="M1284" s="86">
        <v>1149900</v>
      </c>
    </row>
    <row r="1285" spans="1:13">
      <c r="A1285" t="s">
        <v>2696</v>
      </c>
      <c r="B1285" s="68" t="s">
        <v>14858</v>
      </c>
      <c r="C1285" s="68" t="s">
        <v>14863</v>
      </c>
      <c r="D1285" s="9" t="s">
        <v>5904</v>
      </c>
      <c r="E1285" s="69" t="str">
        <f>"     "&amp;E1281</f>
        <v xml:space="preserve">     Comedor Madera Robledo+ Sila Eames </v>
      </c>
      <c r="F1285" s="68" t="s">
        <v>36</v>
      </c>
      <c r="G1285" s="70">
        <f>G1281</f>
        <v>1149900</v>
      </c>
      <c r="H1285" s="70" t="str">
        <f>H1281&amp;"     "</f>
        <v xml:space="preserve">$     </v>
      </c>
      <c r="J1285" t="e">
        <f>+INDEX(Hoja3!A:G,MATCH('ALL PRODUCTS'!B1285,Hoja3!B:B,0),6)</f>
        <v>#N/A</v>
      </c>
      <c r="K1285" s="79" t="e">
        <f>+INDEX(Hoja3!A:G,MATCH('ALL PRODUCTS'!B1285,Hoja3!B:B,0),5)</f>
        <v>#N/A</v>
      </c>
      <c r="L1285" s="86">
        <v>2529780</v>
      </c>
      <c r="M1285" s="86">
        <v>1149900</v>
      </c>
    </row>
    <row r="1286" spans="1:13">
      <c r="A1286" t="s">
        <v>2696</v>
      </c>
      <c r="B1286" s="68" t="s">
        <v>14864</v>
      </c>
      <c r="C1286" s="68" t="s">
        <v>14865</v>
      </c>
      <c r="D1286" s="9" t="s">
        <v>10096</v>
      </c>
      <c r="E1286" s="68" t="s">
        <v>14866</v>
      </c>
      <c r="F1286" s="68" t="s">
        <v>456</v>
      </c>
      <c r="G1286" s="6">
        <v>779900</v>
      </c>
      <c r="H1286" s="6" t="s">
        <v>13</v>
      </c>
      <c r="I1286" s="6">
        <v>779900</v>
      </c>
      <c r="J1286">
        <f>+INDEX(Hoja3!A:G,MATCH('ALL PRODUCTS'!B1286,Hoja3!B:B,0),6)</f>
        <v>756503</v>
      </c>
      <c r="K1286" s="79">
        <f>+INDEX(Hoja3!A:G,MATCH('ALL PRODUCTS'!B1286,Hoja3!B:B,0),5)</f>
        <v>3</v>
      </c>
      <c r="L1286" s="86">
        <v>1479800</v>
      </c>
      <c r="M1286" s="86">
        <v>739900</v>
      </c>
    </row>
    <row r="1287" spans="1:13">
      <c r="A1287" t="s">
        <v>2696</v>
      </c>
      <c r="B1287" s="68" t="s">
        <v>14867</v>
      </c>
      <c r="C1287" s="68" t="s">
        <v>14868</v>
      </c>
      <c r="D1287" s="9" t="s">
        <v>7454</v>
      </c>
      <c r="E1287" s="68" t="s">
        <v>14869</v>
      </c>
      <c r="F1287" s="68" t="s">
        <v>36</v>
      </c>
      <c r="G1287" s="6">
        <v>349900</v>
      </c>
      <c r="H1287" s="6" t="s">
        <v>13</v>
      </c>
      <c r="I1287">
        <v>459900</v>
      </c>
      <c r="J1287">
        <f>+INDEX(Hoja3!A:G,MATCH('ALL PRODUCTS'!B1287,Hoja3!B:B,0),6)</f>
        <v>339403</v>
      </c>
      <c r="K1287" s="79">
        <f>+INDEX(Hoja3!A:G,MATCH('ALL PRODUCTS'!B1287,Hoja3!B:B,0),5)</f>
        <v>3</v>
      </c>
      <c r="L1287" s="86">
        <v>899800</v>
      </c>
      <c r="M1287" s="86">
        <v>449900</v>
      </c>
    </row>
    <row r="1288" spans="1:13">
      <c r="A1288" t="s">
        <v>2696</v>
      </c>
      <c r="B1288" s="68" t="s">
        <v>14870</v>
      </c>
      <c r="C1288" s="68" t="s">
        <v>14871</v>
      </c>
      <c r="D1288" s="9" t="s">
        <v>1835</v>
      </c>
      <c r="E1288" s="68" t="s">
        <v>14872</v>
      </c>
      <c r="F1288" s="68" t="s">
        <v>12</v>
      </c>
      <c r="G1288" s="6">
        <v>529900</v>
      </c>
      <c r="H1288" s="6" t="s">
        <v>13</v>
      </c>
      <c r="I1288">
        <v>529900</v>
      </c>
      <c r="J1288">
        <f>+INDEX(Hoja3!A:G,MATCH('ALL PRODUCTS'!B1288,Hoja3!B:B,0),6)</f>
        <v>514003</v>
      </c>
      <c r="K1288" s="79">
        <f>+INDEX(Hoja3!A:G,MATCH('ALL PRODUCTS'!B1288,Hoja3!B:B,0),5)</f>
        <v>3</v>
      </c>
      <c r="L1288" s="86">
        <v>1121780</v>
      </c>
      <c r="M1288" s="86">
        <v>509900</v>
      </c>
    </row>
    <row r="1289" spans="1:13">
      <c r="A1289" t="s">
        <v>2696</v>
      </c>
      <c r="B1289" s="68" t="s">
        <v>14873</v>
      </c>
      <c r="C1289" s="68"/>
      <c r="D1289" s="68" t="s">
        <v>6</v>
      </c>
      <c r="E1289" s="68" t="s">
        <v>14874</v>
      </c>
      <c r="F1289" s="68" t="s">
        <v>16</v>
      </c>
      <c r="G1289" s="6">
        <v>749900</v>
      </c>
      <c r="H1289" s="6" t="s">
        <v>13</v>
      </c>
      <c r="I1289" s="6">
        <v>749900</v>
      </c>
      <c r="J1289">
        <f>+INDEX(Hoja3!A:G,MATCH('ALL PRODUCTS'!B1289,Hoja3!B:B,0),6)</f>
        <v>727403</v>
      </c>
      <c r="K1289" s="79">
        <f>+INDEX(Hoja3!A:G,MATCH('ALL PRODUCTS'!B1289,Hoja3!B:B,0),5)</f>
        <v>3</v>
      </c>
      <c r="L1289" s="86" t="e">
        <v>#N/A</v>
      </c>
      <c r="M1289" s="86" t="e">
        <v>#N/A</v>
      </c>
    </row>
    <row r="1290" spans="1:13">
      <c r="A1290" t="s">
        <v>2696</v>
      </c>
      <c r="B1290" s="68" t="s">
        <v>14873</v>
      </c>
      <c r="C1290" s="68" t="s">
        <v>14875</v>
      </c>
      <c r="D1290" s="9" t="s">
        <v>2255</v>
      </c>
      <c r="E1290" s="69" t="str">
        <f>"     "&amp;E1289</f>
        <v xml:space="preserve">     Silla Auxiliar Para Sala O Comedor Eames X 6 Uni </v>
      </c>
      <c r="F1290" s="68" t="s">
        <v>12</v>
      </c>
      <c r="G1290" s="70">
        <f>G1289</f>
        <v>749900</v>
      </c>
      <c r="H1290" s="70" t="str">
        <f>H1289&amp;"     "</f>
        <v xml:space="preserve">$     </v>
      </c>
      <c r="J1290">
        <f>+INDEX(Hoja3!A:G,MATCH('ALL PRODUCTS'!B1290,Hoja3!B:B,0),6)</f>
        <v>727403</v>
      </c>
      <c r="K1290" s="79">
        <f>+INDEX(Hoja3!A:G,MATCH('ALL PRODUCTS'!B1290,Hoja3!B:B,0),5)</f>
        <v>3</v>
      </c>
      <c r="L1290" s="86">
        <v>1649780.0000000002</v>
      </c>
      <c r="M1290" s="86">
        <v>749900</v>
      </c>
    </row>
    <row r="1291" spans="1:13">
      <c r="A1291" t="s">
        <v>2696</v>
      </c>
      <c r="B1291" s="68" t="s">
        <v>14873</v>
      </c>
      <c r="C1291" s="68" t="s">
        <v>14876</v>
      </c>
      <c r="D1291" s="9" t="s">
        <v>2533</v>
      </c>
      <c r="E1291" s="69" t="str">
        <f>"     "&amp;E1289</f>
        <v xml:space="preserve">     Silla Auxiliar Para Sala O Comedor Eames X 6 Uni </v>
      </c>
      <c r="F1291" s="68" t="s">
        <v>38</v>
      </c>
      <c r="G1291" s="70">
        <f>G1289</f>
        <v>749900</v>
      </c>
      <c r="H1291" s="70" t="str">
        <f>H1289&amp;"     "</f>
        <v xml:space="preserve">$     </v>
      </c>
      <c r="J1291">
        <f>+INDEX(Hoja3!A:G,MATCH('ALL PRODUCTS'!B1291,Hoja3!B:B,0),6)</f>
        <v>727403</v>
      </c>
      <c r="K1291" s="79">
        <f>+INDEX(Hoja3!A:G,MATCH('ALL PRODUCTS'!B1291,Hoja3!B:B,0),5)</f>
        <v>3</v>
      </c>
      <c r="L1291" s="86">
        <v>1649780.0000000002</v>
      </c>
      <c r="M1291" s="86">
        <v>749900</v>
      </c>
    </row>
    <row r="1292" spans="1:13">
      <c r="A1292" t="s">
        <v>2696</v>
      </c>
      <c r="B1292" s="68" t="s">
        <v>14877</v>
      </c>
      <c r="C1292" s="68"/>
      <c r="D1292" s="9" t="s">
        <v>1725</v>
      </c>
      <c r="E1292" s="68" t="s">
        <v>132</v>
      </c>
      <c r="F1292" s="68" t="s">
        <v>16</v>
      </c>
      <c r="G1292" s="6">
        <v>74900</v>
      </c>
      <c r="H1292" s="6" t="s">
        <v>13</v>
      </c>
      <c r="I1292" s="6">
        <v>74900</v>
      </c>
      <c r="J1292">
        <f>+INDEX(Hoja3!A:G,MATCH('ALL PRODUCTS'!B1292,Hoja3!B:B,0),6)</f>
        <v>67410</v>
      </c>
      <c r="K1292" s="79">
        <f>+INDEX(Hoja3!A:G,MATCH('ALL PRODUCTS'!B1292,Hoja3!B:B,0),5)</f>
        <v>10</v>
      </c>
      <c r="L1292" s="86">
        <v>199800</v>
      </c>
      <c r="M1292" s="86">
        <v>99900</v>
      </c>
    </row>
    <row r="1293" spans="1:13">
      <c r="A1293" t="s">
        <v>2696</v>
      </c>
      <c r="B1293" s="68" t="s">
        <v>14878</v>
      </c>
      <c r="C1293" s="68"/>
      <c r="D1293" s="68" t="s">
        <v>6</v>
      </c>
      <c r="E1293" s="68" t="s">
        <v>14879</v>
      </c>
      <c r="F1293" s="68" t="s">
        <v>16</v>
      </c>
      <c r="G1293" s="6">
        <v>299900</v>
      </c>
      <c r="H1293" s="6" t="s">
        <v>13</v>
      </c>
      <c r="I1293">
        <v>289900</v>
      </c>
      <c r="J1293">
        <f>+INDEX(Hoja3!A:G,MATCH('ALL PRODUCTS'!B1293,Hoja3!B:B,0),6)</f>
        <v>290903</v>
      </c>
      <c r="K1293" s="79">
        <f>+INDEX(Hoja3!A:G,MATCH('ALL PRODUCTS'!B1293,Hoja3!B:B,0),5)</f>
        <v>3</v>
      </c>
      <c r="L1293" s="86" t="e">
        <v>#N/A</v>
      </c>
      <c r="M1293" s="86" t="e">
        <v>#N/A</v>
      </c>
    </row>
    <row r="1294" spans="1:13">
      <c r="A1294" t="s">
        <v>2696</v>
      </c>
      <c r="B1294" s="68" t="s">
        <v>14878</v>
      </c>
      <c r="C1294" s="68" t="s">
        <v>14880</v>
      </c>
      <c r="D1294" s="9" t="s">
        <v>2228</v>
      </c>
      <c r="E1294" s="69" t="str">
        <f>"     "&amp;E1293</f>
        <v xml:space="preserve">     Silla Barra Alta True Con Espaldar</v>
      </c>
      <c r="F1294" s="68" t="s">
        <v>36</v>
      </c>
      <c r="G1294" s="70">
        <f>G1293</f>
        <v>299900</v>
      </c>
      <c r="H1294" s="70" t="str">
        <f>H1293&amp;"     "</f>
        <v xml:space="preserve">$     </v>
      </c>
      <c r="J1294">
        <f>+INDEX(Hoja3!A:G,MATCH('ALL PRODUCTS'!B1294,Hoja3!B:B,0),6)</f>
        <v>290903</v>
      </c>
      <c r="K1294" s="79">
        <f>+INDEX(Hoja3!A:G,MATCH('ALL PRODUCTS'!B1294,Hoja3!B:B,0),5)</f>
        <v>3</v>
      </c>
      <c r="L1294" s="86">
        <v>615780</v>
      </c>
      <c r="M1294" s="86">
        <v>279900</v>
      </c>
    </row>
    <row r="1295" spans="1:13">
      <c r="A1295" t="s">
        <v>2696</v>
      </c>
      <c r="B1295" s="68" t="s">
        <v>14878</v>
      </c>
      <c r="C1295" s="68" t="s">
        <v>14881</v>
      </c>
      <c r="D1295" s="9" t="s">
        <v>7404</v>
      </c>
      <c r="E1295" s="69" t="str">
        <f>"     "&amp;E1293</f>
        <v xml:space="preserve">     Silla Barra Alta True Con Espaldar</v>
      </c>
      <c r="F1295" s="68" t="s">
        <v>12</v>
      </c>
      <c r="G1295" s="70">
        <f>G1293</f>
        <v>299900</v>
      </c>
      <c r="H1295" s="70" t="str">
        <f>H1293&amp;"     "</f>
        <v xml:space="preserve">$     </v>
      </c>
      <c r="J1295">
        <f>+INDEX(Hoja3!A:G,MATCH('ALL PRODUCTS'!B1295,Hoja3!B:B,0),6)</f>
        <v>290903</v>
      </c>
      <c r="K1295" s="79">
        <f>+INDEX(Hoja3!A:G,MATCH('ALL PRODUCTS'!B1295,Hoja3!B:B,0),5)</f>
        <v>3</v>
      </c>
      <c r="L1295" s="86">
        <v>637780</v>
      </c>
      <c r="M1295" s="86">
        <v>289900</v>
      </c>
    </row>
    <row r="1296" spans="1:13">
      <c r="A1296" t="s">
        <v>2696</v>
      </c>
      <c r="B1296" s="68" t="s">
        <v>14882</v>
      </c>
      <c r="C1296" s="68" t="s">
        <v>14883</v>
      </c>
      <c r="D1296" s="9" t="s">
        <v>7387</v>
      </c>
      <c r="E1296" s="68" t="s">
        <v>14884</v>
      </c>
      <c r="F1296" s="68" t="s">
        <v>48</v>
      </c>
      <c r="G1296" s="6">
        <v>139900</v>
      </c>
      <c r="H1296" s="6" t="s">
        <v>13</v>
      </c>
      <c r="I1296">
        <v>189900</v>
      </c>
      <c r="J1296">
        <f>+INDEX(Hoja3!A:G,MATCH('ALL PRODUCTS'!B1296,Hoja3!B:B,0),6)</f>
        <v>135703</v>
      </c>
      <c r="K1296" s="79">
        <f>+INDEX(Hoja3!A:G,MATCH('ALL PRODUCTS'!B1296,Hoja3!B:B,0),5)</f>
        <v>3</v>
      </c>
      <c r="L1296" s="86">
        <v>417780.00000000006</v>
      </c>
      <c r="M1296" s="86">
        <v>189900</v>
      </c>
    </row>
    <row r="1297" spans="1:13">
      <c r="A1297" t="s">
        <v>2696</v>
      </c>
      <c r="B1297" s="68" t="s">
        <v>14885</v>
      </c>
      <c r="C1297" s="68" t="s">
        <v>14886</v>
      </c>
      <c r="D1297" s="9" t="s">
        <v>7530</v>
      </c>
      <c r="E1297" s="68" t="s">
        <v>14887</v>
      </c>
      <c r="F1297" s="68" t="s">
        <v>12</v>
      </c>
      <c r="G1297" s="6">
        <v>359900</v>
      </c>
      <c r="H1297" s="6" t="s">
        <v>13</v>
      </c>
      <c r="I1297">
        <v>379900</v>
      </c>
      <c r="J1297">
        <f>+INDEX(Hoja3!A:G,MATCH('ALL PRODUCTS'!B1297,Hoja3!B:B,0),6)</f>
        <v>349103</v>
      </c>
      <c r="K1297" s="79">
        <f>+INDEX(Hoja3!A:G,MATCH('ALL PRODUCTS'!B1297,Hoja3!B:B,0),5)</f>
        <v>3</v>
      </c>
      <c r="L1297" s="86">
        <v>813780.00000000012</v>
      </c>
      <c r="M1297" s="86">
        <v>369900</v>
      </c>
    </row>
    <row r="1298" spans="1:13">
      <c r="A1298" t="s">
        <v>2696</v>
      </c>
      <c r="B1298" s="68" t="s">
        <v>14888</v>
      </c>
      <c r="C1298" s="68" t="s">
        <v>14889</v>
      </c>
      <c r="D1298" s="9" t="s">
        <v>9556</v>
      </c>
      <c r="E1298" s="68" t="s">
        <v>14890</v>
      </c>
      <c r="F1298" s="68" t="s">
        <v>36</v>
      </c>
      <c r="G1298" s="6">
        <v>899800</v>
      </c>
      <c r="H1298" s="6" t="s">
        <v>13</v>
      </c>
      <c r="I1298" s="6">
        <v>899800</v>
      </c>
      <c r="J1298">
        <f>+INDEX(Hoja3!A:G,MATCH('ALL PRODUCTS'!B1298,Hoja3!B:B,0),6)</f>
        <v>872806</v>
      </c>
      <c r="K1298" s="79">
        <f>+INDEX(Hoja3!A:G,MATCH('ALL PRODUCTS'!B1298,Hoja3!B:B,0),5)</f>
        <v>3</v>
      </c>
      <c r="L1298" s="86">
        <v>1121780</v>
      </c>
      <c r="M1298" s="86">
        <v>509900</v>
      </c>
    </row>
    <row r="1299" spans="1:13">
      <c r="A1299" t="s">
        <v>2696</v>
      </c>
      <c r="B1299" s="68" t="s">
        <v>14891</v>
      </c>
      <c r="C1299" s="68"/>
      <c r="D1299" s="9" t="s">
        <v>1714</v>
      </c>
      <c r="E1299" s="68" t="s">
        <v>14892</v>
      </c>
      <c r="F1299" s="68" t="s">
        <v>16</v>
      </c>
      <c r="G1299" s="6">
        <v>239900</v>
      </c>
      <c r="H1299" s="6" t="s">
        <v>13</v>
      </c>
      <c r="I1299">
        <v>219900</v>
      </c>
      <c r="J1299">
        <f>+INDEX(Hoja3!A:G,MATCH('ALL PRODUCTS'!B1299,Hoja3!B:B,0),6)</f>
        <v>232703</v>
      </c>
      <c r="K1299" s="79">
        <f>+INDEX(Hoja3!A:G,MATCH('ALL PRODUCTS'!B1299,Hoja3!B:B,0),5)</f>
        <v>3</v>
      </c>
      <c r="L1299" s="86">
        <v>483780.00000000006</v>
      </c>
      <c r="M1299" s="86">
        <v>219900</v>
      </c>
    </row>
    <row r="1300" spans="1:13">
      <c r="A1300" t="s">
        <v>2696</v>
      </c>
      <c r="B1300" s="68" t="s">
        <v>14893</v>
      </c>
      <c r="C1300" s="68"/>
      <c r="D1300" s="9" t="s">
        <v>1698</v>
      </c>
      <c r="E1300" s="68" t="s">
        <v>14894</v>
      </c>
      <c r="F1300" s="68" t="s">
        <v>16</v>
      </c>
      <c r="G1300" s="6">
        <v>159900</v>
      </c>
      <c r="H1300" s="6" t="s">
        <v>13</v>
      </c>
      <c r="I1300">
        <v>139900</v>
      </c>
      <c r="J1300">
        <f>+INDEX(Hoja3!A:G,MATCH('ALL PRODUCTS'!B1300,Hoja3!B:B,0),6)</f>
        <v>155103</v>
      </c>
      <c r="K1300" s="79">
        <f>+INDEX(Hoja3!A:G,MATCH('ALL PRODUCTS'!B1300,Hoja3!B:B,0),5)</f>
        <v>3</v>
      </c>
      <c r="L1300" s="86">
        <v>307780</v>
      </c>
      <c r="M1300" s="86">
        <v>139900</v>
      </c>
    </row>
    <row r="1301" spans="1:13">
      <c r="A1301" t="s">
        <v>2696</v>
      </c>
      <c r="B1301" s="68" t="s">
        <v>14895</v>
      </c>
      <c r="C1301" s="68"/>
      <c r="D1301" s="68" t="s">
        <v>6</v>
      </c>
      <c r="E1301" s="68" t="s">
        <v>1301</v>
      </c>
      <c r="F1301" s="68" t="s">
        <v>16</v>
      </c>
      <c r="G1301" s="6">
        <v>299900</v>
      </c>
      <c r="H1301" s="6" t="s">
        <v>13</v>
      </c>
      <c r="I1301" s="6">
        <v>299900</v>
      </c>
      <c r="J1301">
        <f>+INDEX(Hoja3!A:G,MATCH('ALL PRODUCTS'!B1301,Hoja3!B:B,0),6)</f>
        <v>290903</v>
      </c>
      <c r="K1301" s="79">
        <f>+INDEX(Hoja3!A:G,MATCH('ALL PRODUCTS'!B1301,Hoja3!B:B,0),5)</f>
        <v>3</v>
      </c>
      <c r="L1301" s="86" t="e">
        <v>#N/A</v>
      </c>
      <c r="M1301" s="86" t="e">
        <v>#N/A</v>
      </c>
    </row>
    <row r="1302" spans="1:13">
      <c r="A1302" t="s">
        <v>2696</v>
      </c>
      <c r="B1302" s="68" t="s">
        <v>14895</v>
      </c>
      <c r="C1302" s="68" t="s">
        <v>14896</v>
      </c>
      <c r="D1302" s="9" t="s">
        <v>7423</v>
      </c>
      <c r="E1302" s="69" t="str">
        <f>"     "&amp;E1301</f>
        <v xml:space="preserve">     Silla Auxiliar Para Sala O Comedor Turca</v>
      </c>
      <c r="F1302" s="68" t="s">
        <v>36</v>
      </c>
      <c r="G1302" s="70">
        <f>G1301</f>
        <v>299900</v>
      </c>
      <c r="H1302" s="70" t="str">
        <f>H1301&amp;"     "</f>
        <v xml:space="preserve">$     </v>
      </c>
      <c r="J1302">
        <f>+INDEX(Hoja3!A:G,MATCH('ALL PRODUCTS'!B1302,Hoja3!B:B,0),6)</f>
        <v>290903</v>
      </c>
      <c r="K1302" s="79">
        <f>+INDEX(Hoja3!A:G,MATCH('ALL PRODUCTS'!B1302,Hoja3!B:B,0),5)</f>
        <v>3</v>
      </c>
      <c r="L1302" s="86">
        <v>659780</v>
      </c>
      <c r="M1302" s="86">
        <v>299900</v>
      </c>
    </row>
    <row r="1303" spans="1:13">
      <c r="A1303" t="s">
        <v>2696</v>
      </c>
      <c r="B1303" s="68" t="s">
        <v>14895</v>
      </c>
      <c r="C1303" s="68" t="s">
        <v>14897</v>
      </c>
      <c r="D1303" s="9" t="s">
        <v>2231</v>
      </c>
      <c r="E1303" s="69" t="str">
        <f>"     "&amp;E1301</f>
        <v xml:space="preserve">     Silla Auxiliar Para Sala O Comedor Turca</v>
      </c>
      <c r="F1303" s="68" t="s">
        <v>38</v>
      </c>
      <c r="G1303" s="70">
        <f>G1301</f>
        <v>299900</v>
      </c>
      <c r="H1303" s="70" t="str">
        <f>H1301&amp;"     "</f>
        <v xml:space="preserve">$     </v>
      </c>
      <c r="J1303">
        <f>+INDEX(Hoja3!A:G,MATCH('ALL PRODUCTS'!B1303,Hoja3!B:B,0),6)</f>
        <v>290903</v>
      </c>
      <c r="K1303" s="79">
        <f>+INDEX(Hoja3!A:G,MATCH('ALL PRODUCTS'!B1303,Hoja3!B:B,0),5)</f>
        <v>3</v>
      </c>
      <c r="L1303" s="86">
        <v>659780</v>
      </c>
      <c r="M1303" s="86">
        <v>299900</v>
      </c>
    </row>
    <row r="1304" spans="1:13">
      <c r="A1304" t="s">
        <v>2696</v>
      </c>
      <c r="B1304" s="68" t="s">
        <v>14895</v>
      </c>
      <c r="C1304" s="68" t="s">
        <v>14898</v>
      </c>
      <c r="D1304" s="9" t="s">
        <v>7448</v>
      </c>
      <c r="E1304" s="69" t="str">
        <f>"     "&amp;E1301</f>
        <v xml:space="preserve">     Silla Auxiliar Para Sala O Comedor Turca</v>
      </c>
      <c r="F1304" s="68" t="s">
        <v>54</v>
      </c>
      <c r="G1304" s="70">
        <f>G1301</f>
        <v>299900</v>
      </c>
      <c r="H1304" s="70" t="str">
        <f>H1301&amp;"     "</f>
        <v xml:space="preserve">$     </v>
      </c>
      <c r="J1304">
        <f>+INDEX(Hoja3!A:G,MATCH('ALL PRODUCTS'!B1304,Hoja3!B:B,0),6)</f>
        <v>290903</v>
      </c>
      <c r="K1304" s="79">
        <f>+INDEX(Hoja3!A:G,MATCH('ALL PRODUCTS'!B1304,Hoja3!B:B,0),5)</f>
        <v>3</v>
      </c>
      <c r="L1304" s="86">
        <v>703780</v>
      </c>
      <c r="M1304" s="86">
        <v>319900</v>
      </c>
    </row>
    <row r="1305" spans="1:13">
      <c r="A1305" t="s">
        <v>2696</v>
      </c>
      <c r="B1305" s="68" t="s">
        <v>14895</v>
      </c>
      <c r="C1305" s="68" t="s">
        <v>14899</v>
      </c>
      <c r="D1305" s="9" t="s">
        <v>2227</v>
      </c>
      <c r="E1305" s="69" t="str">
        <f>"     "&amp;E1301</f>
        <v xml:space="preserve">     Silla Auxiliar Para Sala O Comedor Turca</v>
      </c>
      <c r="F1305" s="68" t="s">
        <v>12</v>
      </c>
      <c r="G1305" s="70">
        <f>G1301</f>
        <v>299900</v>
      </c>
      <c r="H1305" s="70" t="str">
        <f>H1301&amp;"     "</f>
        <v xml:space="preserve">$     </v>
      </c>
      <c r="J1305">
        <f>+INDEX(Hoja3!A:G,MATCH('ALL PRODUCTS'!B1305,Hoja3!B:B,0),6)</f>
        <v>290903</v>
      </c>
      <c r="K1305" s="79">
        <f>+INDEX(Hoja3!A:G,MATCH('ALL PRODUCTS'!B1305,Hoja3!B:B,0),5)</f>
        <v>3</v>
      </c>
      <c r="L1305" s="86">
        <v>659780</v>
      </c>
      <c r="M1305" s="86">
        <v>299900</v>
      </c>
    </row>
    <row r="1306" spans="1:13">
      <c r="A1306" t="s">
        <v>2696</v>
      </c>
      <c r="B1306" s="68" t="s">
        <v>14895</v>
      </c>
      <c r="C1306" s="68" t="s">
        <v>14900</v>
      </c>
      <c r="D1306" s="9" t="s">
        <v>2230</v>
      </c>
      <c r="E1306" s="69" t="str">
        <f>"     "&amp;E1301</f>
        <v xml:space="preserve">     Silla Auxiliar Para Sala O Comedor Turca</v>
      </c>
      <c r="F1306" s="68" t="s">
        <v>48</v>
      </c>
      <c r="G1306" s="70">
        <f>G1301</f>
        <v>299900</v>
      </c>
      <c r="H1306" s="70" t="str">
        <f>H1301&amp;"     "</f>
        <v xml:space="preserve">$     </v>
      </c>
      <c r="J1306">
        <f>+INDEX(Hoja3!A:G,MATCH('ALL PRODUCTS'!B1306,Hoja3!B:B,0),6)</f>
        <v>290903</v>
      </c>
      <c r="K1306" s="79">
        <f>+INDEX(Hoja3!A:G,MATCH('ALL PRODUCTS'!B1306,Hoja3!B:B,0),5)</f>
        <v>3</v>
      </c>
      <c r="L1306" s="86">
        <v>659780</v>
      </c>
      <c r="M1306" s="86">
        <v>299900</v>
      </c>
    </row>
    <row r="1307" spans="1:13">
      <c r="A1307" t="s">
        <v>2696</v>
      </c>
      <c r="B1307" s="68" t="s">
        <v>14901</v>
      </c>
      <c r="C1307" s="68"/>
      <c r="D1307" s="68" t="s">
        <v>6</v>
      </c>
      <c r="E1307" s="68" t="s">
        <v>14902</v>
      </c>
      <c r="F1307" s="68" t="s">
        <v>16</v>
      </c>
      <c r="H1307" s="6" t="s">
        <v>13</v>
      </c>
      <c r="I1307" s="6">
        <v>1379400</v>
      </c>
      <c r="J1307" t="e">
        <f>+INDEX(Hoja3!A:G,MATCH('ALL PRODUCTS'!B1307,Hoja3!B:B,0),6)</f>
        <v>#N/A</v>
      </c>
      <c r="K1307" s="79" t="e">
        <f>+INDEX(Hoja3!A:G,MATCH('ALL PRODUCTS'!B1307,Hoja3!B:B,0),5)</f>
        <v>#N/A</v>
      </c>
      <c r="L1307" s="86" t="e">
        <v>#N/A</v>
      </c>
      <c r="M1307" s="86" t="e">
        <v>#N/A</v>
      </c>
    </row>
    <row r="1308" spans="1:13">
      <c r="A1308" t="s">
        <v>2696</v>
      </c>
      <c r="B1308" s="68" t="s">
        <v>14901</v>
      </c>
      <c r="C1308" s="68" t="s">
        <v>14903</v>
      </c>
      <c r="D1308" s="9" t="s">
        <v>1789</v>
      </c>
      <c r="E1308" s="69" t="str">
        <f>"     "&amp;E1307</f>
        <v xml:space="preserve">     Silla Auxiliar Tapizada Milano Set X6</v>
      </c>
      <c r="F1308" s="68" t="s">
        <v>36</v>
      </c>
      <c r="G1308" s="70">
        <f>I1307</f>
        <v>1379400</v>
      </c>
      <c r="H1308" s="70" t="str">
        <f>H1307&amp;"     "</f>
        <v xml:space="preserve">$     </v>
      </c>
      <c r="J1308" t="e">
        <f>+INDEX(Hoja3!A:G,MATCH('ALL PRODUCTS'!B1308,Hoja3!B:B,0),6)</f>
        <v>#N/A</v>
      </c>
      <c r="K1308" s="79" t="e">
        <f>+INDEX(Hoja3!A:G,MATCH('ALL PRODUCTS'!B1308,Hoja3!B:B,0),5)</f>
        <v>#N/A</v>
      </c>
      <c r="L1308" s="86">
        <v>3013780.0000000005</v>
      </c>
      <c r="M1308" s="86">
        <v>1369900</v>
      </c>
    </row>
    <row r="1309" spans="1:13">
      <c r="A1309" t="s">
        <v>2696</v>
      </c>
      <c r="B1309" s="68" t="s">
        <v>14901</v>
      </c>
      <c r="C1309" s="68" t="s">
        <v>14904</v>
      </c>
      <c r="D1309" s="9" t="s">
        <v>1787</v>
      </c>
      <c r="E1309" s="69" t="str">
        <f>"     "&amp;E1307</f>
        <v xml:space="preserve">     Silla Auxiliar Tapizada Milano Set X6</v>
      </c>
      <c r="F1309" s="68" t="s">
        <v>12</v>
      </c>
      <c r="G1309" s="70">
        <f>I1307</f>
        <v>1379400</v>
      </c>
      <c r="H1309" s="70" t="str">
        <f>H1307&amp;"     "</f>
        <v xml:space="preserve">$     </v>
      </c>
      <c r="J1309" t="e">
        <f>+INDEX(Hoja3!A:G,MATCH('ALL PRODUCTS'!B1309,Hoja3!B:B,0),6)</f>
        <v>#N/A</v>
      </c>
      <c r="K1309" s="79" t="e">
        <f>+INDEX(Hoja3!A:G,MATCH('ALL PRODUCTS'!B1309,Hoja3!B:B,0),5)</f>
        <v>#N/A</v>
      </c>
      <c r="L1309" s="86">
        <v>3013780.0000000005</v>
      </c>
      <c r="M1309" s="86">
        <v>1369900</v>
      </c>
    </row>
    <row r="1310" spans="1:13">
      <c r="A1310" t="s">
        <v>2696</v>
      </c>
      <c r="B1310" s="68" t="s">
        <v>14901</v>
      </c>
      <c r="C1310" s="68" t="s">
        <v>14905</v>
      </c>
      <c r="D1310" s="9" t="s">
        <v>1788</v>
      </c>
      <c r="E1310" s="69" t="str">
        <f>"     "&amp;E1307</f>
        <v xml:space="preserve">     Silla Auxiliar Tapizada Milano Set X6</v>
      </c>
      <c r="F1310" s="68" t="s">
        <v>48</v>
      </c>
      <c r="G1310" s="70">
        <f>I1307</f>
        <v>1379400</v>
      </c>
      <c r="H1310" s="70" t="str">
        <f>H1307&amp;"     "</f>
        <v xml:space="preserve">$     </v>
      </c>
      <c r="J1310" t="e">
        <f>+INDEX(Hoja3!A:G,MATCH('ALL PRODUCTS'!B1310,Hoja3!B:B,0),6)</f>
        <v>#N/A</v>
      </c>
      <c r="K1310" s="79" t="e">
        <f>+INDEX(Hoja3!A:G,MATCH('ALL PRODUCTS'!B1310,Hoja3!B:B,0),5)</f>
        <v>#N/A</v>
      </c>
      <c r="L1310" s="86">
        <v>3079780.0000000005</v>
      </c>
      <c r="M1310" s="86">
        <v>1399900</v>
      </c>
    </row>
    <row r="1311" spans="1:13">
      <c r="A1311" t="s">
        <v>2696</v>
      </c>
      <c r="B1311" s="68" t="s">
        <v>14901</v>
      </c>
      <c r="C1311" s="68" t="s">
        <v>14906</v>
      </c>
      <c r="D1311" s="9" t="s">
        <v>8207</v>
      </c>
      <c r="E1311" s="69" t="str">
        <f>"     "&amp;E1307</f>
        <v xml:space="preserve">     Silla Auxiliar Tapizada Milano Set X6</v>
      </c>
      <c r="F1311" s="68" t="s">
        <v>350</v>
      </c>
      <c r="G1311" s="70">
        <f>I1307</f>
        <v>1379400</v>
      </c>
      <c r="H1311" s="70" t="str">
        <f>H1307&amp;"     "</f>
        <v xml:space="preserve">$     </v>
      </c>
      <c r="J1311" t="e">
        <f>+INDEX(Hoja3!A:G,MATCH('ALL PRODUCTS'!B1311,Hoja3!B:B,0),6)</f>
        <v>#N/A</v>
      </c>
      <c r="K1311" s="79" t="e">
        <f>+INDEX(Hoja3!A:G,MATCH('ALL PRODUCTS'!B1311,Hoja3!B:B,0),5)</f>
        <v>#N/A</v>
      </c>
      <c r="L1311" s="86">
        <v>3013780.0000000005</v>
      </c>
      <c r="M1311" s="86">
        <v>1369900</v>
      </c>
    </row>
    <row r="1312" spans="1:13">
      <c r="A1312" t="s">
        <v>2696</v>
      </c>
      <c r="B1312" s="68" t="s">
        <v>14901</v>
      </c>
      <c r="C1312" s="68" t="s">
        <v>14907</v>
      </c>
      <c r="D1312" s="9" t="s">
        <v>14908</v>
      </c>
      <c r="E1312" s="69" t="str">
        <f>"     "&amp;E1307</f>
        <v xml:space="preserve">     Silla Auxiliar Tapizada Milano Set X6</v>
      </c>
      <c r="F1312" s="68" t="s">
        <v>54</v>
      </c>
      <c r="G1312" s="70">
        <f>I1307</f>
        <v>1379400</v>
      </c>
      <c r="H1312" s="70" t="str">
        <f>H1307&amp;"     "</f>
        <v xml:space="preserve">$     </v>
      </c>
      <c r="J1312" t="e">
        <f>+INDEX(Hoja3!A:G,MATCH('ALL PRODUCTS'!B1312,Hoja3!B:B,0),6)</f>
        <v>#N/A</v>
      </c>
      <c r="K1312" s="79" t="e">
        <f>+INDEX(Hoja3!A:G,MATCH('ALL PRODUCTS'!B1312,Hoja3!B:B,0),5)</f>
        <v>#N/A</v>
      </c>
      <c r="L1312" s="86" t="e">
        <v>#N/A</v>
      </c>
      <c r="M1312" s="86" t="e">
        <v>#N/A</v>
      </c>
    </row>
    <row r="1313" spans="1:13">
      <c r="A1313" t="s">
        <v>2696</v>
      </c>
      <c r="B1313" s="68" t="s">
        <v>14901</v>
      </c>
      <c r="C1313" s="68" t="s">
        <v>14909</v>
      </c>
      <c r="D1313" s="9" t="s">
        <v>1791</v>
      </c>
      <c r="E1313" s="69" t="str">
        <f>"     "&amp;E1307</f>
        <v xml:space="preserve">     Silla Auxiliar Tapizada Milano Set X6</v>
      </c>
      <c r="F1313" s="68" t="s">
        <v>153</v>
      </c>
      <c r="G1313" s="70">
        <f>I1307</f>
        <v>1379400</v>
      </c>
      <c r="H1313" s="70" t="str">
        <f>H1307&amp;"     "</f>
        <v xml:space="preserve">$     </v>
      </c>
      <c r="J1313" t="e">
        <f>+INDEX(Hoja3!A:G,MATCH('ALL PRODUCTS'!B1313,Hoja3!B:B,0),6)</f>
        <v>#N/A</v>
      </c>
      <c r="K1313" s="79" t="e">
        <f>+INDEX(Hoja3!A:G,MATCH('ALL PRODUCTS'!B1313,Hoja3!B:B,0),5)</f>
        <v>#N/A</v>
      </c>
      <c r="L1313" s="86">
        <v>3013780.0000000005</v>
      </c>
      <c r="M1313" s="86">
        <v>1369900</v>
      </c>
    </row>
    <row r="1314" spans="1:13">
      <c r="A1314" t="s">
        <v>2696</v>
      </c>
      <c r="B1314" s="68" t="s">
        <v>14910</v>
      </c>
      <c r="C1314" s="68" t="s">
        <v>14911</v>
      </c>
      <c r="D1314" s="9" t="s">
        <v>7551</v>
      </c>
      <c r="E1314" s="68" t="s">
        <v>14912</v>
      </c>
      <c r="F1314" s="68" t="s">
        <v>34</v>
      </c>
      <c r="G1314" s="6">
        <v>179900</v>
      </c>
      <c r="H1314" s="6" t="s">
        <v>13</v>
      </c>
      <c r="I1314" s="6">
        <v>179900</v>
      </c>
      <c r="J1314">
        <f>+INDEX(Hoja3!A:G,MATCH('ALL PRODUCTS'!B1314,Hoja3!B:B,0),6)</f>
        <v>174503</v>
      </c>
      <c r="K1314" s="79">
        <f>+INDEX(Hoja3!A:G,MATCH('ALL PRODUCTS'!B1314,Hoja3!B:B,0),5)</f>
        <v>3</v>
      </c>
      <c r="L1314" s="86" t="e">
        <v>#N/A</v>
      </c>
      <c r="M1314" s="86" t="e">
        <v>#N/A</v>
      </c>
    </row>
    <row r="1315" spans="1:13">
      <c r="A1315" t="s">
        <v>2696</v>
      </c>
      <c r="B1315" s="68" t="s">
        <v>14913</v>
      </c>
      <c r="C1315" s="68" t="s">
        <v>14914</v>
      </c>
      <c r="D1315" s="9" t="s">
        <v>7444</v>
      </c>
      <c r="E1315" s="68" t="s">
        <v>14915</v>
      </c>
      <c r="F1315" s="68" t="s">
        <v>48</v>
      </c>
      <c r="G1315" s="6">
        <v>1099900</v>
      </c>
      <c r="H1315" s="6" t="s">
        <v>13</v>
      </c>
      <c r="I1315">
        <v>1009900</v>
      </c>
      <c r="J1315">
        <f>+INDEX(Hoja3!A:G,MATCH('ALL PRODUCTS'!B1315,Hoja3!B:B,0),6)</f>
        <v>1066903</v>
      </c>
      <c r="K1315" s="79">
        <f>+INDEX(Hoja3!A:G,MATCH('ALL PRODUCTS'!B1315,Hoja3!B:B,0),5)</f>
        <v>3</v>
      </c>
      <c r="L1315" s="86">
        <v>2133780</v>
      </c>
      <c r="M1315" s="86">
        <v>969900</v>
      </c>
    </row>
    <row r="1316" spans="1:13">
      <c r="A1316" t="s">
        <v>2696</v>
      </c>
      <c r="B1316" s="68" t="s">
        <v>14916</v>
      </c>
      <c r="C1316" s="68" t="s">
        <v>14917</v>
      </c>
      <c r="D1316" s="9" t="s">
        <v>11606</v>
      </c>
      <c r="E1316" s="68" t="s">
        <v>14918</v>
      </c>
      <c r="F1316" s="68" t="s">
        <v>292</v>
      </c>
      <c r="G1316" s="6">
        <v>1499900</v>
      </c>
      <c r="H1316" s="6" t="s">
        <v>13</v>
      </c>
      <c r="I1316" s="6">
        <v>1499900</v>
      </c>
      <c r="J1316" t="e">
        <f>+INDEX(Hoja3!A:G,MATCH('ALL PRODUCTS'!B1316,Hoja3!B:B,0),6)</f>
        <v>#N/A</v>
      </c>
      <c r="K1316" s="79" t="e">
        <f>+INDEX(Hoja3!A:G,MATCH('ALL PRODUCTS'!B1316,Hoja3!B:B,0),5)</f>
        <v>#N/A</v>
      </c>
      <c r="L1316" s="86">
        <v>3499800</v>
      </c>
      <c r="M1316" s="86">
        <v>1749900</v>
      </c>
    </row>
    <row r="1317" spans="1:13">
      <c r="A1317" t="s">
        <v>2696</v>
      </c>
      <c r="B1317" s="68" t="s">
        <v>14919</v>
      </c>
      <c r="C1317" s="68" t="s">
        <v>14920</v>
      </c>
      <c r="D1317" s="9" t="s">
        <v>10298</v>
      </c>
      <c r="E1317" s="68" t="s">
        <v>14921</v>
      </c>
      <c r="F1317" s="68" t="s">
        <v>292</v>
      </c>
      <c r="G1317" s="6">
        <v>739900</v>
      </c>
      <c r="H1317" s="6" t="s">
        <v>13</v>
      </c>
      <c r="I1317" s="6">
        <v>739900</v>
      </c>
      <c r="J1317">
        <f>+INDEX(Hoja3!A:G,MATCH('ALL PRODUCTS'!B1317,Hoja3!B:B,0),6)</f>
        <v>665910</v>
      </c>
      <c r="K1317" s="79">
        <f>+INDEX(Hoja3!A:G,MATCH('ALL PRODUCTS'!B1317,Hoja3!B:B,0),5)</f>
        <v>10</v>
      </c>
      <c r="L1317" s="86">
        <v>1719800</v>
      </c>
      <c r="M1317" s="86">
        <v>859900</v>
      </c>
    </row>
    <row r="1318" spans="1:13">
      <c r="A1318" t="s">
        <v>2696</v>
      </c>
      <c r="B1318" s="68" t="s">
        <v>14922</v>
      </c>
      <c r="C1318" s="68"/>
      <c r="D1318" s="9" t="s">
        <v>9118</v>
      </c>
      <c r="E1318" s="68" t="s">
        <v>14923</v>
      </c>
      <c r="F1318" s="68" t="s">
        <v>16</v>
      </c>
      <c r="G1318" s="6">
        <v>299900</v>
      </c>
      <c r="H1318" s="6" t="s">
        <v>13</v>
      </c>
      <c r="I1318" s="6">
        <v>299900</v>
      </c>
      <c r="J1318">
        <f>+INDEX(Hoja3!A:G,MATCH('ALL PRODUCTS'!B1318,Hoja3!B:B,0),6)</f>
        <v>269910</v>
      </c>
      <c r="K1318" s="79">
        <f>+INDEX(Hoja3!A:G,MATCH('ALL PRODUCTS'!B1318,Hoja3!B:B,0),5)</f>
        <v>10</v>
      </c>
      <c r="L1318" s="86">
        <v>699800</v>
      </c>
      <c r="M1318" s="86">
        <v>349900</v>
      </c>
    </row>
    <row r="1319" spans="1:13">
      <c r="A1319" t="s">
        <v>2696</v>
      </c>
      <c r="B1319" s="68" t="s">
        <v>14924</v>
      </c>
      <c r="C1319" s="68" t="s">
        <v>14925</v>
      </c>
      <c r="D1319" s="9" t="s">
        <v>8280</v>
      </c>
      <c r="E1319" s="68" t="s">
        <v>14926</v>
      </c>
      <c r="F1319" s="68" t="s">
        <v>14927</v>
      </c>
      <c r="G1319" s="6">
        <v>679900</v>
      </c>
      <c r="H1319" s="6" t="s">
        <v>13</v>
      </c>
      <c r="I1319">
        <v>619900</v>
      </c>
      <c r="J1319">
        <f>+INDEX(Hoja3!A:G,MATCH('ALL PRODUCTS'!B1319,Hoja3!B:B,0),6)</f>
        <v>659503</v>
      </c>
      <c r="K1319" s="79">
        <f>+INDEX(Hoja3!A:G,MATCH('ALL PRODUCTS'!B1319,Hoja3!B:B,0),5)</f>
        <v>3</v>
      </c>
      <c r="L1319" s="86">
        <v>1319780</v>
      </c>
      <c r="M1319" s="86">
        <v>599900</v>
      </c>
    </row>
    <row r="1320" spans="1:13">
      <c r="A1320" t="s">
        <v>2696</v>
      </c>
      <c r="B1320" s="68" t="s">
        <v>14928</v>
      </c>
      <c r="C1320" s="68" t="s">
        <v>14929</v>
      </c>
      <c r="D1320" s="9" t="s">
        <v>6809</v>
      </c>
      <c r="E1320" s="68" t="s">
        <v>14930</v>
      </c>
      <c r="F1320" s="68" t="s">
        <v>14931</v>
      </c>
      <c r="G1320" s="6">
        <v>1299900</v>
      </c>
      <c r="H1320" s="6" t="s">
        <v>13</v>
      </c>
      <c r="I1320">
        <v>1349900</v>
      </c>
      <c r="J1320" t="e">
        <f>+INDEX(Hoja3!A:G,MATCH('ALL PRODUCTS'!B1320,Hoja3!B:B,0),6)</f>
        <v>#N/A</v>
      </c>
      <c r="K1320" s="79" t="e">
        <f>+INDEX(Hoja3!A:G,MATCH('ALL PRODUCTS'!B1320,Hoja3!B:B,0),5)</f>
        <v>#N/A</v>
      </c>
      <c r="L1320" s="86">
        <v>2599800</v>
      </c>
      <c r="M1320" s="86">
        <v>1299900</v>
      </c>
    </row>
    <row r="1321" spans="1:13">
      <c r="A1321" t="s">
        <v>2696</v>
      </c>
      <c r="B1321" s="68" t="s">
        <v>14932</v>
      </c>
      <c r="C1321" s="68"/>
      <c r="D1321" s="9" t="s">
        <v>1700</v>
      </c>
      <c r="E1321" s="68" t="s">
        <v>14933</v>
      </c>
      <c r="F1321" s="68" t="s">
        <v>16</v>
      </c>
      <c r="G1321" s="6">
        <v>279799</v>
      </c>
      <c r="H1321" s="6" t="s">
        <v>13</v>
      </c>
      <c r="I1321">
        <v>129900</v>
      </c>
      <c r="J1321">
        <f>+INDEX(Hoja3!A:G,MATCH('ALL PRODUCTS'!B1321,Hoja3!B:B,0),6)</f>
        <v>271405</v>
      </c>
      <c r="K1321" s="79">
        <f>+INDEX(Hoja3!A:G,MATCH('ALL PRODUCTS'!B1321,Hoja3!B:B,0),5)</f>
        <v>3</v>
      </c>
      <c r="L1321" s="86">
        <v>285780</v>
      </c>
      <c r="M1321" s="86">
        <v>129900</v>
      </c>
    </row>
    <row r="1322" spans="1:13">
      <c r="A1322" t="s">
        <v>2696</v>
      </c>
      <c r="B1322" s="68" t="s">
        <v>14934</v>
      </c>
      <c r="C1322" s="68"/>
      <c r="D1322" s="9" t="s">
        <v>1719</v>
      </c>
      <c r="E1322" s="68" t="s">
        <v>14935</v>
      </c>
      <c r="F1322" s="68" t="s">
        <v>16</v>
      </c>
      <c r="G1322" s="6">
        <v>239900</v>
      </c>
      <c r="H1322" s="6" t="s">
        <v>13</v>
      </c>
      <c r="I1322">
        <v>249900</v>
      </c>
      <c r="J1322">
        <f>+INDEX(Hoja3!A:G,MATCH('ALL PRODUCTS'!B1322,Hoja3!B:B,0),6)</f>
        <v>232703</v>
      </c>
      <c r="K1322" s="79">
        <f>+INDEX(Hoja3!A:G,MATCH('ALL PRODUCTS'!B1322,Hoja3!B:B,0),5)</f>
        <v>3</v>
      </c>
      <c r="L1322" s="86">
        <v>527780</v>
      </c>
      <c r="M1322" s="86">
        <v>239900</v>
      </c>
    </row>
    <row r="1323" spans="1:13">
      <c r="A1323" t="s">
        <v>2696</v>
      </c>
      <c r="B1323" s="68" t="s">
        <v>14936</v>
      </c>
      <c r="C1323" s="68"/>
      <c r="D1323" s="68" t="s">
        <v>6</v>
      </c>
      <c r="E1323" s="68" t="s">
        <v>14937</v>
      </c>
      <c r="F1323" s="68" t="s">
        <v>16</v>
      </c>
      <c r="G1323" s="6">
        <v>3299900</v>
      </c>
      <c r="H1323" s="6" t="s">
        <v>13</v>
      </c>
      <c r="I1323" s="6">
        <v>3299900</v>
      </c>
      <c r="J1323" t="e">
        <f>+INDEX(Hoja3!A:G,MATCH('ALL PRODUCTS'!B1323,Hoja3!B:B,0),6)</f>
        <v>#N/A</v>
      </c>
      <c r="K1323" s="79" t="e">
        <f>+INDEX(Hoja3!A:G,MATCH('ALL PRODUCTS'!B1323,Hoja3!B:B,0),5)</f>
        <v>#N/A</v>
      </c>
      <c r="L1323" s="86" t="e">
        <v>#N/A</v>
      </c>
      <c r="M1323" s="86" t="e">
        <v>#N/A</v>
      </c>
    </row>
    <row r="1324" spans="1:13">
      <c r="A1324" t="s">
        <v>2696</v>
      </c>
      <c r="B1324" s="68" t="s">
        <v>14936</v>
      </c>
      <c r="C1324" s="68" t="s">
        <v>14938</v>
      </c>
      <c r="D1324" s="9" t="s">
        <v>1921</v>
      </c>
      <c r="E1324" s="69" t="str">
        <f>"     "&amp;E1323</f>
        <v xml:space="preserve">     Combo Cama Gabor Queen + Colchón 1 Pillow 28 Cm + Sabanas</v>
      </c>
      <c r="F1324" s="68" t="s">
        <v>48</v>
      </c>
      <c r="G1324" s="70">
        <f>G1323</f>
        <v>3299900</v>
      </c>
      <c r="H1324" s="70" t="str">
        <f>H1323&amp;"     "</f>
        <v xml:space="preserve">$     </v>
      </c>
      <c r="J1324" t="e">
        <f>+INDEX(Hoja3!A:G,MATCH('ALL PRODUCTS'!B1324,Hoja3!B:B,0),6)</f>
        <v>#N/A</v>
      </c>
      <c r="K1324" s="79" t="e">
        <f>+INDEX(Hoja3!A:G,MATCH('ALL PRODUCTS'!B1324,Hoja3!B:B,0),5)</f>
        <v>#N/A</v>
      </c>
      <c r="L1324" s="86">
        <v>6599800</v>
      </c>
      <c r="M1324" s="86">
        <v>3299900</v>
      </c>
    </row>
    <row r="1325" spans="1:13">
      <c r="A1325" t="s">
        <v>2696</v>
      </c>
      <c r="B1325" s="68" t="s">
        <v>14936</v>
      </c>
      <c r="C1325" s="68" t="s">
        <v>14939</v>
      </c>
      <c r="D1325" s="9" t="s">
        <v>1914</v>
      </c>
      <c r="E1325" s="69" t="str">
        <f>"     "&amp;E1323</f>
        <v xml:space="preserve">     Combo Cama Gabor Queen + Colchón 1 Pillow 28 Cm + Sabanas</v>
      </c>
      <c r="F1325" s="68" t="s">
        <v>12</v>
      </c>
      <c r="G1325" s="70">
        <f>G1323</f>
        <v>3299900</v>
      </c>
      <c r="H1325" s="70" t="str">
        <f>H1323&amp;"     "</f>
        <v xml:space="preserve">$     </v>
      </c>
      <c r="J1325" t="e">
        <f>+INDEX(Hoja3!A:G,MATCH('ALL PRODUCTS'!B1325,Hoja3!B:B,0),6)</f>
        <v>#N/A</v>
      </c>
      <c r="K1325" s="79" t="e">
        <f>+INDEX(Hoja3!A:G,MATCH('ALL PRODUCTS'!B1325,Hoja3!B:B,0),5)</f>
        <v>#N/A</v>
      </c>
      <c r="L1325" s="86">
        <v>6599800</v>
      </c>
      <c r="M1325" s="86">
        <v>3299900</v>
      </c>
    </row>
    <row r="1326" spans="1:13">
      <c r="A1326" t="s">
        <v>2696</v>
      </c>
      <c r="B1326" s="68" t="s">
        <v>14936</v>
      </c>
      <c r="C1326" s="68" t="s">
        <v>14940</v>
      </c>
      <c r="D1326" s="9" t="s">
        <v>1915</v>
      </c>
      <c r="E1326" s="69" t="str">
        <f>"     "&amp;E1323</f>
        <v xml:space="preserve">     Combo Cama Gabor Queen + Colchón 1 Pillow 28 Cm + Sabanas</v>
      </c>
      <c r="F1326" s="68" t="s">
        <v>34</v>
      </c>
      <c r="G1326" s="70">
        <f>G1323</f>
        <v>3299900</v>
      </c>
      <c r="H1326" s="70" t="str">
        <f>H1323&amp;"     "</f>
        <v xml:space="preserve">$     </v>
      </c>
      <c r="J1326" t="e">
        <f>+INDEX(Hoja3!A:G,MATCH('ALL PRODUCTS'!B1326,Hoja3!B:B,0),6)</f>
        <v>#N/A</v>
      </c>
      <c r="K1326" s="79" t="e">
        <f>+INDEX(Hoja3!A:G,MATCH('ALL PRODUCTS'!B1326,Hoja3!B:B,0),5)</f>
        <v>#N/A</v>
      </c>
      <c r="L1326" s="86">
        <v>6599800</v>
      </c>
      <c r="M1326" s="86">
        <v>3299900</v>
      </c>
    </row>
    <row r="1327" spans="1:13">
      <c r="A1327" t="s">
        <v>2696</v>
      </c>
      <c r="B1327" s="68" t="s">
        <v>14936</v>
      </c>
      <c r="C1327" s="68" t="s">
        <v>14941</v>
      </c>
      <c r="D1327" s="9" t="s">
        <v>1916</v>
      </c>
      <c r="E1327" s="69" t="str">
        <f>"     "&amp;E1323</f>
        <v xml:space="preserve">     Combo Cama Gabor Queen + Colchón 1 Pillow 28 Cm + Sabanas</v>
      </c>
      <c r="F1327" s="68" t="s">
        <v>300</v>
      </c>
      <c r="G1327" s="70">
        <f>G1323</f>
        <v>3299900</v>
      </c>
      <c r="H1327" s="70" t="str">
        <f>H1323&amp;"     "</f>
        <v xml:space="preserve">$     </v>
      </c>
      <c r="J1327" t="e">
        <f>+INDEX(Hoja3!A:G,MATCH('ALL PRODUCTS'!B1327,Hoja3!B:B,0),6)</f>
        <v>#N/A</v>
      </c>
      <c r="K1327" s="79" t="e">
        <f>+INDEX(Hoja3!A:G,MATCH('ALL PRODUCTS'!B1327,Hoja3!B:B,0),5)</f>
        <v>#N/A</v>
      </c>
      <c r="L1327" s="86">
        <v>6599800</v>
      </c>
      <c r="M1327" s="86">
        <v>3299900</v>
      </c>
    </row>
    <row r="1328" spans="1:13">
      <c r="A1328" t="s">
        <v>2696</v>
      </c>
      <c r="B1328" s="68" t="s">
        <v>14936</v>
      </c>
      <c r="C1328" s="68" t="s">
        <v>14942</v>
      </c>
      <c r="D1328" s="9" t="s">
        <v>1917</v>
      </c>
      <c r="E1328" s="69" t="str">
        <f>"     "&amp;E1323</f>
        <v xml:space="preserve">     Combo Cama Gabor Queen + Colchón 1 Pillow 28 Cm + Sabanas</v>
      </c>
      <c r="F1328" s="68" t="s">
        <v>302</v>
      </c>
      <c r="G1328" s="70">
        <f>G1323</f>
        <v>3299900</v>
      </c>
      <c r="H1328" s="70" t="str">
        <f>H1323&amp;"     "</f>
        <v xml:space="preserve">$     </v>
      </c>
      <c r="J1328" t="e">
        <f>+INDEX(Hoja3!A:G,MATCH('ALL PRODUCTS'!B1328,Hoja3!B:B,0),6)</f>
        <v>#N/A</v>
      </c>
      <c r="K1328" s="79" t="e">
        <f>+INDEX(Hoja3!A:G,MATCH('ALL PRODUCTS'!B1328,Hoja3!B:B,0),5)</f>
        <v>#N/A</v>
      </c>
      <c r="L1328" s="86">
        <v>6599800</v>
      </c>
      <c r="M1328" s="86">
        <v>3299900</v>
      </c>
    </row>
    <row r="1329" spans="1:13">
      <c r="A1329" t="s">
        <v>2696</v>
      </c>
      <c r="B1329" s="68" t="s">
        <v>14936</v>
      </c>
      <c r="C1329" s="68" t="s">
        <v>14943</v>
      </c>
      <c r="D1329" s="9" t="s">
        <v>1918</v>
      </c>
      <c r="E1329" s="69" t="str">
        <f>"     "&amp;E1323</f>
        <v xml:space="preserve">     Combo Cama Gabor Queen + Colchón 1 Pillow 28 Cm + Sabanas</v>
      </c>
      <c r="F1329" s="68" t="s">
        <v>14944</v>
      </c>
      <c r="G1329" s="70">
        <f>G1323</f>
        <v>3299900</v>
      </c>
      <c r="H1329" s="70" t="str">
        <f>H1323&amp;"     "</f>
        <v xml:space="preserve">$     </v>
      </c>
      <c r="J1329" t="e">
        <f>+INDEX(Hoja3!A:G,MATCH('ALL PRODUCTS'!B1329,Hoja3!B:B,0),6)</f>
        <v>#N/A</v>
      </c>
      <c r="K1329" s="79" t="e">
        <f>+INDEX(Hoja3!A:G,MATCH('ALL PRODUCTS'!B1329,Hoja3!B:B,0),5)</f>
        <v>#N/A</v>
      </c>
      <c r="L1329" s="86">
        <v>6599800</v>
      </c>
      <c r="M1329" s="86">
        <v>3299900</v>
      </c>
    </row>
    <row r="1330" spans="1:13">
      <c r="A1330" t="s">
        <v>2696</v>
      </c>
      <c r="B1330" s="68" t="s">
        <v>14936</v>
      </c>
      <c r="C1330" s="68" t="s">
        <v>14945</v>
      </c>
      <c r="D1330" s="9" t="s">
        <v>1919</v>
      </c>
      <c r="E1330" s="69" t="str">
        <f>"     "&amp;E1323</f>
        <v xml:space="preserve">     Combo Cama Gabor Queen + Colchón 1 Pillow 28 Cm + Sabanas</v>
      </c>
      <c r="F1330" s="68" t="s">
        <v>297</v>
      </c>
      <c r="G1330" s="70">
        <f>G1323</f>
        <v>3299900</v>
      </c>
      <c r="H1330" s="70" t="str">
        <f>H1323&amp;"     "</f>
        <v xml:space="preserve">$     </v>
      </c>
      <c r="J1330" t="e">
        <f>+INDEX(Hoja3!A:G,MATCH('ALL PRODUCTS'!B1330,Hoja3!B:B,0),6)</f>
        <v>#N/A</v>
      </c>
      <c r="K1330" s="79" t="e">
        <f>+INDEX(Hoja3!A:G,MATCH('ALL PRODUCTS'!B1330,Hoja3!B:B,0),5)</f>
        <v>#N/A</v>
      </c>
      <c r="L1330" s="86">
        <v>6599800</v>
      </c>
      <c r="M1330" s="86">
        <v>3299900</v>
      </c>
    </row>
    <row r="1331" spans="1:13">
      <c r="A1331" t="s">
        <v>2696</v>
      </c>
      <c r="B1331" s="68" t="s">
        <v>14936</v>
      </c>
      <c r="C1331" s="68" t="s">
        <v>14946</v>
      </c>
      <c r="D1331" s="9" t="s">
        <v>1920</v>
      </c>
      <c r="E1331" s="69" t="str">
        <f>"     "&amp;E1323</f>
        <v xml:space="preserve">     Combo Cama Gabor Queen + Colchón 1 Pillow 28 Cm + Sabanas</v>
      </c>
      <c r="F1331" s="68" t="s">
        <v>306</v>
      </c>
      <c r="G1331" s="70">
        <f>G1323</f>
        <v>3299900</v>
      </c>
      <c r="H1331" s="70" t="str">
        <f>H1323&amp;"     "</f>
        <v xml:space="preserve">$     </v>
      </c>
      <c r="J1331" t="e">
        <f>+INDEX(Hoja3!A:G,MATCH('ALL PRODUCTS'!B1331,Hoja3!B:B,0),6)</f>
        <v>#N/A</v>
      </c>
      <c r="K1331" s="79" t="e">
        <f>+INDEX(Hoja3!A:G,MATCH('ALL PRODUCTS'!B1331,Hoja3!B:B,0),5)</f>
        <v>#N/A</v>
      </c>
      <c r="L1331" s="86">
        <v>6599800</v>
      </c>
      <c r="M1331" s="86">
        <v>3299900</v>
      </c>
    </row>
    <row r="1332" spans="1:13">
      <c r="A1332" t="s">
        <v>2696</v>
      </c>
      <c r="B1332" s="68" t="s">
        <v>14936</v>
      </c>
      <c r="C1332" s="68" t="s">
        <v>14947</v>
      </c>
      <c r="D1332" s="9" t="s">
        <v>1922</v>
      </c>
      <c r="E1332" s="69" t="str">
        <f>"     "&amp;E1323</f>
        <v xml:space="preserve">     Combo Cama Gabor Queen + Colchón 1 Pillow 28 Cm + Sabanas</v>
      </c>
      <c r="F1332" s="68" t="s">
        <v>36</v>
      </c>
      <c r="G1332" s="70">
        <f>G1323</f>
        <v>3299900</v>
      </c>
      <c r="H1332" s="70" t="str">
        <f>H1323&amp;"     "</f>
        <v xml:space="preserve">$     </v>
      </c>
      <c r="J1332" t="e">
        <f>+INDEX(Hoja3!A:G,MATCH('ALL PRODUCTS'!B1332,Hoja3!B:B,0),6)</f>
        <v>#N/A</v>
      </c>
      <c r="K1332" s="79" t="e">
        <f>+INDEX(Hoja3!A:G,MATCH('ALL PRODUCTS'!B1332,Hoja3!B:B,0),5)</f>
        <v>#N/A</v>
      </c>
      <c r="L1332" s="86">
        <v>6599800</v>
      </c>
      <c r="M1332" s="86">
        <v>3299900</v>
      </c>
    </row>
    <row r="1333" spans="1:13">
      <c r="A1333" t="s">
        <v>2696</v>
      </c>
      <c r="B1333" s="68" t="s">
        <v>14948</v>
      </c>
      <c r="C1333" s="68"/>
      <c r="D1333" s="68" t="s">
        <v>6</v>
      </c>
      <c r="E1333" s="68" t="s">
        <v>1000</v>
      </c>
      <c r="F1333" s="68" t="s">
        <v>16</v>
      </c>
      <c r="G1333" s="6">
        <v>3299900</v>
      </c>
      <c r="H1333" s="6" t="s">
        <v>13</v>
      </c>
      <c r="I1333" s="6">
        <v>3299900</v>
      </c>
      <c r="J1333" t="e">
        <f>+INDEX(Hoja3!A:G,MATCH('ALL PRODUCTS'!B1333,Hoja3!B:B,0),6)</f>
        <v>#N/A</v>
      </c>
      <c r="K1333" s="79" t="e">
        <f>+INDEX(Hoja3!A:G,MATCH('ALL PRODUCTS'!B1333,Hoja3!B:B,0),5)</f>
        <v>#N/A</v>
      </c>
      <c r="L1333" s="86" t="e">
        <v>#N/A</v>
      </c>
      <c r="M1333" s="86" t="e">
        <v>#N/A</v>
      </c>
    </row>
    <row r="1334" spans="1:13">
      <c r="A1334" t="s">
        <v>2696</v>
      </c>
      <c r="B1334" s="68" t="s">
        <v>14948</v>
      </c>
      <c r="C1334" s="68" t="s">
        <v>14949</v>
      </c>
      <c r="D1334" s="9" t="s">
        <v>14950</v>
      </c>
      <c r="E1334" s="69" t="str">
        <f>"     "&amp;E1333</f>
        <v xml:space="preserve">     Combo Cama Doble + Cabecero Astoria Gratis Sabanas 300 Hilos</v>
      </c>
      <c r="F1334" s="68" t="s">
        <v>12</v>
      </c>
      <c r="G1334" s="70">
        <f>G1333</f>
        <v>3299900</v>
      </c>
      <c r="H1334" s="70" t="str">
        <f>H1333&amp;"     "</f>
        <v xml:space="preserve">$     </v>
      </c>
      <c r="J1334" t="e">
        <f>+INDEX(Hoja3!A:G,MATCH('ALL PRODUCTS'!B1334,Hoja3!B:B,0),6)</f>
        <v>#N/A</v>
      </c>
      <c r="K1334" s="79" t="e">
        <f>+INDEX(Hoja3!A:G,MATCH('ALL PRODUCTS'!B1334,Hoja3!B:B,0),5)</f>
        <v>#N/A</v>
      </c>
      <c r="L1334" s="86" t="e">
        <v>#N/A</v>
      </c>
      <c r="M1334" s="86" t="e">
        <v>#N/A</v>
      </c>
    </row>
    <row r="1335" spans="1:13">
      <c r="A1335" t="s">
        <v>2696</v>
      </c>
      <c r="B1335" s="68" t="s">
        <v>14948</v>
      </c>
      <c r="C1335" s="68" t="s">
        <v>14951</v>
      </c>
      <c r="D1335" s="9" t="s">
        <v>2158</v>
      </c>
      <c r="E1335" s="69" t="str">
        <f>"     "&amp;E1333</f>
        <v xml:space="preserve">     Combo Cama Doble + Cabecero Astoria Gratis Sabanas 300 Hilos</v>
      </c>
      <c r="F1335" s="68" t="s">
        <v>34</v>
      </c>
      <c r="G1335" s="70">
        <f>G1333</f>
        <v>3299900</v>
      </c>
      <c r="H1335" s="70" t="str">
        <f>H1333&amp;"     "</f>
        <v xml:space="preserve">$     </v>
      </c>
      <c r="J1335" t="e">
        <f>+INDEX(Hoja3!A:G,MATCH('ALL PRODUCTS'!B1335,Hoja3!B:B,0),6)</f>
        <v>#N/A</v>
      </c>
      <c r="K1335" s="79" t="e">
        <f>+INDEX(Hoja3!A:G,MATCH('ALL PRODUCTS'!B1335,Hoja3!B:B,0),5)</f>
        <v>#N/A</v>
      </c>
      <c r="L1335" s="86" t="e">
        <v>#N/A</v>
      </c>
      <c r="M1335" s="86" t="e">
        <v>#N/A</v>
      </c>
    </row>
    <row r="1336" spans="1:13">
      <c r="A1336" t="s">
        <v>2696</v>
      </c>
      <c r="B1336" s="68" t="s">
        <v>14948</v>
      </c>
      <c r="C1336" s="68" t="s">
        <v>14952</v>
      </c>
      <c r="D1336" s="9" t="s">
        <v>2159</v>
      </c>
      <c r="E1336" s="69" t="str">
        <f>"     "&amp;E1333</f>
        <v xml:space="preserve">     Combo Cama Doble + Cabecero Astoria Gratis Sabanas 300 Hilos</v>
      </c>
      <c r="F1336" s="68" t="s">
        <v>300</v>
      </c>
      <c r="G1336" s="70">
        <f>G1333</f>
        <v>3299900</v>
      </c>
      <c r="H1336" s="70" t="str">
        <f>H1333&amp;"     "</f>
        <v xml:space="preserve">$     </v>
      </c>
      <c r="J1336" t="e">
        <f>+INDEX(Hoja3!A:G,MATCH('ALL PRODUCTS'!B1336,Hoja3!B:B,0),6)</f>
        <v>#N/A</v>
      </c>
      <c r="K1336" s="79" t="e">
        <f>+INDEX(Hoja3!A:G,MATCH('ALL PRODUCTS'!B1336,Hoja3!B:B,0),5)</f>
        <v>#N/A</v>
      </c>
      <c r="L1336" s="86" t="e">
        <v>#N/A</v>
      </c>
      <c r="M1336" s="86" t="e">
        <v>#N/A</v>
      </c>
    </row>
    <row r="1337" spans="1:13">
      <c r="A1337" t="s">
        <v>2696</v>
      </c>
      <c r="B1337" s="68" t="s">
        <v>14948</v>
      </c>
      <c r="C1337" s="68" t="s">
        <v>14953</v>
      </c>
      <c r="D1337" s="9" t="s">
        <v>2160</v>
      </c>
      <c r="E1337" s="69" t="str">
        <f>"     "&amp;E1333</f>
        <v xml:space="preserve">     Combo Cama Doble + Cabecero Astoria Gratis Sabanas 300 Hilos</v>
      </c>
      <c r="F1337" s="68" t="s">
        <v>302</v>
      </c>
      <c r="G1337" s="70">
        <f>G1333</f>
        <v>3299900</v>
      </c>
      <c r="H1337" s="70" t="str">
        <f>H1333&amp;"     "</f>
        <v xml:space="preserve">$     </v>
      </c>
      <c r="J1337" t="e">
        <f>+INDEX(Hoja3!A:G,MATCH('ALL PRODUCTS'!B1337,Hoja3!B:B,0),6)</f>
        <v>#N/A</v>
      </c>
      <c r="K1337" s="79" t="e">
        <f>+INDEX(Hoja3!A:G,MATCH('ALL PRODUCTS'!B1337,Hoja3!B:B,0),5)</f>
        <v>#N/A</v>
      </c>
      <c r="L1337" s="86" t="e">
        <v>#N/A</v>
      </c>
      <c r="M1337" s="86" t="e">
        <v>#N/A</v>
      </c>
    </row>
    <row r="1338" spans="1:13">
      <c r="A1338" t="s">
        <v>2696</v>
      </c>
      <c r="B1338" s="68" t="s">
        <v>14948</v>
      </c>
      <c r="C1338" s="68" t="s">
        <v>14954</v>
      </c>
      <c r="D1338" s="9" t="s">
        <v>2161</v>
      </c>
      <c r="E1338" s="69" t="str">
        <f>"     "&amp;E1333</f>
        <v xml:space="preserve">     Combo Cama Doble + Cabecero Astoria Gratis Sabanas 300 Hilos</v>
      </c>
      <c r="F1338" s="68" t="s">
        <v>14944</v>
      </c>
      <c r="G1338" s="70">
        <f>G1333</f>
        <v>3299900</v>
      </c>
      <c r="H1338" s="70" t="str">
        <f>H1333&amp;"     "</f>
        <v xml:space="preserve">$     </v>
      </c>
      <c r="J1338" t="e">
        <f>+INDEX(Hoja3!A:G,MATCH('ALL PRODUCTS'!B1338,Hoja3!B:B,0),6)</f>
        <v>#N/A</v>
      </c>
      <c r="K1338" s="79" t="e">
        <f>+INDEX(Hoja3!A:G,MATCH('ALL PRODUCTS'!B1338,Hoja3!B:B,0),5)</f>
        <v>#N/A</v>
      </c>
      <c r="L1338" s="86" t="e">
        <v>#N/A</v>
      </c>
      <c r="M1338" s="86" t="e">
        <v>#N/A</v>
      </c>
    </row>
    <row r="1339" spans="1:13">
      <c r="A1339" t="s">
        <v>2696</v>
      </c>
      <c r="B1339" s="68" t="s">
        <v>14948</v>
      </c>
      <c r="C1339" s="68" t="s">
        <v>14955</v>
      </c>
      <c r="D1339" s="9" t="s">
        <v>2162</v>
      </c>
      <c r="E1339" s="69" t="str">
        <f>"     "&amp;E1333</f>
        <v xml:space="preserve">     Combo Cama Doble + Cabecero Astoria Gratis Sabanas 300 Hilos</v>
      </c>
      <c r="F1339" s="68" t="s">
        <v>297</v>
      </c>
      <c r="G1339" s="70">
        <f>G1333</f>
        <v>3299900</v>
      </c>
      <c r="H1339" s="70" t="str">
        <f>H1333&amp;"     "</f>
        <v xml:space="preserve">$     </v>
      </c>
      <c r="J1339" t="e">
        <f>+INDEX(Hoja3!A:G,MATCH('ALL PRODUCTS'!B1339,Hoja3!B:B,0),6)</f>
        <v>#N/A</v>
      </c>
      <c r="K1339" s="79" t="e">
        <f>+INDEX(Hoja3!A:G,MATCH('ALL PRODUCTS'!B1339,Hoja3!B:B,0),5)</f>
        <v>#N/A</v>
      </c>
      <c r="L1339" s="86" t="e">
        <v>#N/A</v>
      </c>
      <c r="M1339" s="86" t="e">
        <v>#N/A</v>
      </c>
    </row>
    <row r="1340" spans="1:13">
      <c r="A1340" t="s">
        <v>2696</v>
      </c>
      <c r="B1340" s="68" t="s">
        <v>14948</v>
      </c>
      <c r="C1340" s="68" t="s">
        <v>14956</v>
      </c>
      <c r="D1340" s="9" t="s">
        <v>2163</v>
      </c>
      <c r="E1340" s="69" t="str">
        <f>"     "&amp;E1333</f>
        <v xml:space="preserve">     Combo Cama Doble + Cabecero Astoria Gratis Sabanas 300 Hilos</v>
      </c>
      <c r="F1340" s="68" t="s">
        <v>306</v>
      </c>
      <c r="G1340" s="70">
        <f>G1333</f>
        <v>3299900</v>
      </c>
      <c r="H1340" s="70" t="str">
        <f>H1333&amp;"     "</f>
        <v xml:space="preserve">$     </v>
      </c>
      <c r="J1340" t="e">
        <f>+INDEX(Hoja3!A:G,MATCH('ALL PRODUCTS'!B1340,Hoja3!B:B,0),6)</f>
        <v>#N/A</v>
      </c>
      <c r="K1340" s="79" t="e">
        <f>+INDEX(Hoja3!A:G,MATCH('ALL PRODUCTS'!B1340,Hoja3!B:B,0),5)</f>
        <v>#N/A</v>
      </c>
      <c r="L1340" s="86" t="e">
        <v>#N/A</v>
      </c>
      <c r="M1340" s="86" t="e">
        <v>#N/A</v>
      </c>
    </row>
    <row r="1341" spans="1:13">
      <c r="A1341" t="s">
        <v>2696</v>
      </c>
      <c r="B1341" s="68" t="s">
        <v>14948</v>
      </c>
      <c r="C1341" s="68" t="s">
        <v>14957</v>
      </c>
      <c r="D1341" s="9" t="s">
        <v>2164</v>
      </c>
      <c r="E1341" s="69" t="str">
        <f>"     "&amp;E1333</f>
        <v xml:space="preserve">     Combo Cama Doble + Cabecero Astoria Gratis Sabanas 300 Hilos</v>
      </c>
      <c r="F1341" s="68" t="s">
        <v>48</v>
      </c>
      <c r="G1341" s="70">
        <f>G1333</f>
        <v>3299900</v>
      </c>
      <c r="H1341" s="70" t="str">
        <f>H1333&amp;"     "</f>
        <v xml:space="preserve">$     </v>
      </c>
      <c r="J1341" t="e">
        <f>+INDEX(Hoja3!A:G,MATCH('ALL PRODUCTS'!B1341,Hoja3!B:B,0),6)</f>
        <v>#N/A</v>
      </c>
      <c r="K1341" s="79" t="e">
        <f>+INDEX(Hoja3!A:G,MATCH('ALL PRODUCTS'!B1341,Hoja3!B:B,0),5)</f>
        <v>#N/A</v>
      </c>
      <c r="L1341" s="86" t="e">
        <v>#N/A</v>
      </c>
      <c r="M1341" s="86" t="e">
        <v>#N/A</v>
      </c>
    </row>
    <row r="1342" spans="1:13">
      <c r="A1342" t="s">
        <v>2696</v>
      </c>
      <c r="B1342" s="68" t="s">
        <v>14948</v>
      </c>
      <c r="C1342" s="68" t="s">
        <v>14958</v>
      </c>
      <c r="D1342" s="9" t="s">
        <v>2165</v>
      </c>
      <c r="E1342" s="69" t="str">
        <f>"     "&amp;E1333</f>
        <v xml:space="preserve">     Combo Cama Doble + Cabecero Astoria Gratis Sabanas 300 Hilos</v>
      </c>
      <c r="F1342" s="68" t="s">
        <v>36</v>
      </c>
      <c r="G1342" s="70">
        <f>G1333</f>
        <v>3299900</v>
      </c>
      <c r="H1342" s="70" t="str">
        <f>H1333&amp;"     "</f>
        <v xml:space="preserve">$     </v>
      </c>
      <c r="J1342" t="e">
        <f>+INDEX(Hoja3!A:G,MATCH('ALL PRODUCTS'!B1342,Hoja3!B:B,0),6)</f>
        <v>#N/A</v>
      </c>
      <c r="K1342" s="79" t="e">
        <f>+INDEX(Hoja3!A:G,MATCH('ALL PRODUCTS'!B1342,Hoja3!B:B,0),5)</f>
        <v>#N/A</v>
      </c>
      <c r="L1342" s="86" t="e">
        <v>#N/A</v>
      </c>
      <c r="M1342" s="86" t="e">
        <v>#N/A</v>
      </c>
    </row>
    <row r="1343" spans="1:13">
      <c r="A1343" t="s">
        <v>2696</v>
      </c>
      <c r="B1343" s="68" t="s">
        <v>14959</v>
      </c>
      <c r="C1343" s="68" t="s">
        <v>14960</v>
      </c>
      <c r="D1343" s="9" t="s">
        <v>6430</v>
      </c>
      <c r="E1343" s="68" t="s">
        <v>14961</v>
      </c>
      <c r="F1343" s="68" t="s">
        <v>14962</v>
      </c>
      <c r="G1343" s="6">
        <v>899900</v>
      </c>
      <c r="H1343" s="6" t="s">
        <v>13</v>
      </c>
      <c r="I1343">
        <v>1029900</v>
      </c>
      <c r="J1343">
        <f>+INDEX(Hoja3!A:G,MATCH('ALL PRODUCTS'!B1343,Hoja3!B:B,0),6)</f>
        <v>872903</v>
      </c>
      <c r="K1343" s="79">
        <f>+INDEX(Hoja3!A:G,MATCH('ALL PRODUCTS'!B1343,Hoja3!B:B,0),5)</f>
        <v>3</v>
      </c>
      <c r="L1343" s="86">
        <v>1979800</v>
      </c>
      <c r="M1343" s="86">
        <v>989900</v>
      </c>
    </row>
    <row r="1344" spans="1:13">
      <c r="A1344" t="s">
        <v>2696</v>
      </c>
      <c r="B1344" s="68" t="s">
        <v>14963</v>
      </c>
      <c r="C1344" s="68" t="s">
        <v>14964</v>
      </c>
      <c r="D1344" s="9" t="s">
        <v>2404</v>
      </c>
      <c r="E1344" s="68" t="s">
        <v>14965</v>
      </c>
      <c r="F1344" s="68" t="s">
        <v>12</v>
      </c>
      <c r="G1344" s="6">
        <v>699900</v>
      </c>
      <c r="H1344" s="6" t="s">
        <v>13</v>
      </c>
      <c r="I1344">
        <v>549900</v>
      </c>
      <c r="J1344">
        <f>+INDEX(Hoja3!A:G,MATCH('ALL PRODUCTS'!B1344,Hoja3!B:B,0),6)</f>
        <v>678903</v>
      </c>
      <c r="K1344" s="79">
        <f>+INDEX(Hoja3!A:G,MATCH('ALL PRODUCTS'!B1344,Hoja3!B:B,0),5)</f>
        <v>3</v>
      </c>
      <c r="L1344" s="86">
        <v>1165780</v>
      </c>
      <c r="M1344" s="86">
        <v>529900</v>
      </c>
    </row>
    <row r="1345" spans="1:13">
      <c r="A1345" t="s">
        <v>2696</v>
      </c>
      <c r="B1345" s="68" t="s">
        <v>14966</v>
      </c>
      <c r="C1345" s="68" t="s">
        <v>14967</v>
      </c>
      <c r="D1345" s="9" t="s">
        <v>2598</v>
      </c>
      <c r="E1345" s="68" t="s">
        <v>14968</v>
      </c>
      <c r="F1345" s="68" t="s">
        <v>12</v>
      </c>
      <c r="G1345" s="6">
        <v>399900</v>
      </c>
      <c r="H1345" s="6" t="s">
        <v>13</v>
      </c>
      <c r="I1345">
        <v>609900</v>
      </c>
      <c r="J1345">
        <f>+INDEX(Hoja3!A:G,MATCH('ALL PRODUCTS'!B1345,Hoja3!B:B,0),6)</f>
        <v>387903</v>
      </c>
      <c r="K1345" s="79">
        <f>+INDEX(Hoja3!A:G,MATCH('ALL PRODUCTS'!B1345,Hoja3!B:B,0),5)</f>
        <v>3</v>
      </c>
      <c r="L1345" s="86">
        <v>1297780</v>
      </c>
      <c r="M1345" s="86">
        <v>589900</v>
      </c>
    </row>
    <row r="1346" spans="1:13">
      <c r="A1346" t="s">
        <v>2696</v>
      </c>
      <c r="B1346" s="68" t="s">
        <v>14969</v>
      </c>
      <c r="C1346" s="68" t="s">
        <v>14970</v>
      </c>
      <c r="D1346" s="9" t="s">
        <v>2266</v>
      </c>
      <c r="E1346" s="68" t="s">
        <v>1447</v>
      </c>
      <c r="F1346" s="68" t="s">
        <v>292</v>
      </c>
      <c r="G1346" s="6">
        <v>689900</v>
      </c>
      <c r="H1346" s="6" t="s">
        <v>13</v>
      </c>
      <c r="I1346">
        <v>599900</v>
      </c>
      <c r="J1346">
        <f>+INDEX(Hoja3!A:G,MATCH('ALL PRODUCTS'!B1346,Hoja3!B:B,0),6)</f>
        <v>669203</v>
      </c>
      <c r="K1346" s="79">
        <f>+INDEX(Hoja3!A:G,MATCH('ALL PRODUCTS'!B1346,Hoja3!B:B,0),5)</f>
        <v>3</v>
      </c>
      <c r="L1346" s="86">
        <v>1275780</v>
      </c>
      <c r="M1346" s="86">
        <v>579900</v>
      </c>
    </row>
    <row r="1347" spans="1:13">
      <c r="A1347" t="s">
        <v>2696</v>
      </c>
      <c r="B1347" s="68" t="s">
        <v>14971</v>
      </c>
      <c r="C1347" s="68" t="s">
        <v>14972</v>
      </c>
      <c r="D1347" s="9" t="s">
        <v>2278</v>
      </c>
      <c r="E1347" s="68" t="s">
        <v>14973</v>
      </c>
      <c r="F1347" s="68" t="s">
        <v>12</v>
      </c>
      <c r="G1347" s="6">
        <v>629900</v>
      </c>
      <c r="H1347" s="6" t="s">
        <v>13</v>
      </c>
      <c r="I1347" s="6">
        <v>629900</v>
      </c>
      <c r="J1347" t="e">
        <f>+INDEX(Hoja3!A:G,MATCH('ALL PRODUCTS'!B1347,Hoja3!B:B,0),6)</f>
        <v>#N/A</v>
      </c>
      <c r="K1347" s="79" t="e">
        <f>+INDEX(Hoja3!A:G,MATCH('ALL PRODUCTS'!B1347,Hoja3!B:B,0),5)</f>
        <v>#N/A</v>
      </c>
      <c r="L1347" s="86">
        <v>3101780.0000000005</v>
      </c>
      <c r="M1347" s="86">
        <v>1409900</v>
      </c>
    </row>
    <row r="1348" spans="1:13">
      <c r="A1348" t="s">
        <v>2696</v>
      </c>
      <c r="B1348" s="68" t="s">
        <v>14974</v>
      </c>
      <c r="C1348" s="68" t="s">
        <v>14975</v>
      </c>
      <c r="D1348" s="9" t="s">
        <v>8141</v>
      </c>
      <c r="E1348" s="68" t="s">
        <v>14976</v>
      </c>
      <c r="F1348" s="68" t="s">
        <v>36</v>
      </c>
      <c r="G1348" s="6">
        <v>459900</v>
      </c>
      <c r="H1348" s="6" t="s">
        <v>13</v>
      </c>
      <c r="I1348">
        <v>449900</v>
      </c>
      <c r="J1348">
        <f>+INDEX(Hoja3!A:G,MATCH('ALL PRODUCTS'!B1348,Hoja3!B:B,0),6)</f>
        <v>446103</v>
      </c>
      <c r="K1348" s="79">
        <f>+INDEX(Hoja3!A:G,MATCH('ALL PRODUCTS'!B1348,Hoja3!B:B,0),5)</f>
        <v>3</v>
      </c>
      <c r="L1348" s="86">
        <v>967780.00000000012</v>
      </c>
      <c r="M1348" s="86">
        <v>439900</v>
      </c>
    </row>
    <row r="1349" spans="1:13">
      <c r="A1349" t="s">
        <v>2696</v>
      </c>
      <c r="B1349" s="68" t="s">
        <v>14977</v>
      </c>
      <c r="C1349" s="68" t="s">
        <v>14978</v>
      </c>
      <c r="D1349" s="9" t="s">
        <v>14979</v>
      </c>
      <c r="E1349" s="68" t="s">
        <v>14980</v>
      </c>
      <c r="F1349" s="68" t="s">
        <v>292</v>
      </c>
      <c r="G1349" s="6">
        <v>849900</v>
      </c>
      <c r="H1349" s="6" t="s">
        <v>13</v>
      </c>
      <c r="I1349" s="6">
        <v>849900</v>
      </c>
      <c r="J1349">
        <f>+INDEX(Hoja3!A:G,MATCH('ALL PRODUCTS'!B1349,Hoja3!B:B,0),6)</f>
        <v>824403</v>
      </c>
      <c r="K1349" s="79">
        <f>+INDEX(Hoja3!A:G,MATCH('ALL PRODUCTS'!B1349,Hoja3!B:B,0),5)</f>
        <v>3</v>
      </c>
      <c r="L1349" s="86" t="e">
        <v>#N/A</v>
      </c>
      <c r="M1349" s="86" t="e">
        <v>#N/A</v>
      </c>
    </row>
    <row r="1350" spans="1:13">
      <c r="A1350" t="s">
        <v>2696</v>
      </c>
      <c r="B1350" s="68" t="s">
        <v>14981</v>
      </c>
      <c r="C1350" s="68" t="s">
        <v>14982</v>
      </c>
      <c r="D1350" s="9" t="s">
        <v>2261</v>
      </c>
      <c r="E1350" s="68" t="s">
        <v>14983</v>
      </c>
      <c r="F1350" s="68" t="s">
        <v>456</v>
      </c>
      <c r="G1350" s="6">
        <v>499900</v>
      </c>
      <c r="H1350" s="6" t="s">
        <v>13</v>
      </c>
      <c r="I1350" s="6">
        <v>499900</v>
      </c>
      <c r="J1350">
        <f>+INDEX(Hoja3!A:G,MATCH('ALL PRODUCTS'!B1350,Hoja3!B:B,0),6)</f>
        <v>484903</v>
      </c>
      <c r="K1350" s="79">
        <f>+INDEX(Hoja3!A:G,MATCH('ALL PRODUCTS'!B1350,Hoja3!B:B,0),5)</f>
        <v>3</v>
      </c>
      <c r="L1350" s="86">
        <v>1059800</v>
      </c>
      <c r="M1350" s="86">
        <v>529900</v>
      </c>
    </row>
    <row r="1351" spans="1:13">
      <c r="A1351" t="s">
        <v>2696</v>
      </c>
      <c r="B1351" s="68" t="s">
        <v>14984</v>
      </c>
      <c r="C1351" s="68"/>
      <c r="D1351" s="68" t="s">
        <v>6</v>
      </c>
      <c r="E1351" s="68" t="s">
        <v>14985</v>
      </c>
      <c r="F1351" s="68" t="s">
        <v>16</v>
      </c>
      <c r="G1351" s="6">
        <v>999900</v>
      </c>
      <c r="H1351" s="6" t="s">
        <v>13</v>
      </c>
      <c r="I1351" s="6">
        <v>999900</v>
      </c>
      <c r="J1351" t="e">
        <f>+INDEX(Hoja3!A:G,MATCH('ALL PRODUCTS'!B1351,Hoja3!B:B,0),6)</f>
        <v>#N/A</v>
      </c>
      <c r="K1351" s="79" t="e">
        <f>+INDEX(Hoja3!A:G,MATCH('ALL PRODUCTS'!B1351,Hoja3!B:B,0),5)</f>
        <v>#N/A</v>
      </c>
      <c r="L1351" s="86" t="e">
        <v>#N/A</v>
      </c>
      <c r="M1351" s="86" t="e">
        <v>#N/A</v>
      </c>
    </row>
    <row r="1352" spans="1:13">
      <c r="A1352" t="s">
        <v>2696</v>
      </c>
      <c r="B1352" s="68" t="s">
        <v>14984</v>
      </c>
      <c r="C1352" s="68" t="s">
        <v>14986</v>
      </c>
      <c r="D1352" s="9" t="s">
        <v>10406</v>
      </c>
      <c r="E1352" s="69" t="str">
        <f>"     "&amp;E1351</f>
        <v xml:space="preserve">     Comedor Industry+ Sila Eames </v>
      </c>
      <c r="F1352" s="68" t="s">
        <v>48</v>
      </c>
      <c r="G1352" s="70">
        <f>G1351</f>
        <v>999900</v>
      </c>
      <c r="H1352" s="70" t="str">
        <f>H1351&amp;"     "</f>
        <v xml:space="preserve">$     </v>
      </c>
      <c r="J1352" t="e">
        <f>+INDEX(Hoja3!A:G,MATCH('ALL PRODUCTS'!B1352,Hoja3!B:B,0),6)</f>
        <v>#N/A</v>
      </c>
      <c r="K1352" s="79" t="e">
        <f>+INDEX(Hoja3!A:G,MATCH('ALL PRODUCTS'!B1352,Hoja3!B:B,0),5)</f>
        <v>#N/A</v>
      </c>
      <c r="L1352" s="86">
        <v>1979780.0000000002</v>
      </c>
      <c r="M1352" s="86">
        <v>899900</v>
      </c>
    </row>
    <row r="1353" spans="1:13">
      <c r="A1353" t="s">
        <v>2696</v>
      </c>
      <c r="B1353" s="68" t="s">
        <v>14984</v>
      </c>
      <c r="C1353" s="68" t="s">
        <v>14987</v>
      </c>
      <c r="D1353" s="9" t="s">
        <v>10408</v>
      </c>
      <c r="E1353" s="69" t="str">
        <f>"     "&amp;E1351</f>
        <v xml:space="preserve">     Comedor Industry+ Sila Eames </v>
      </c>
      <c r="F1353" s="68" t="s">
        <v>12</v>
      </c>
      <c r="G1353" s="70">
        <f>G1351</f>
        <v>999900</v>
      </c>
      <c r="H1353" s="70" t="str">
        <f>H1351&amp;"     "</f>
        <v xml:space="preserve">$     </v>
      </c>
      <c r="J1353" t="e">
        <f>+INDEX(Hoja3!A:G,MATCH('ALL PRODUCTS'!B1353,Hoja3!B:B,0),6)</f>
        <v>#N/A</v>
      </c>
      <c r="K1353" s="79" t="e">
        <f>+INDEX(Hoja3!A:G,MATCH('ALL PRODUCTS'!B1353,Hoja3!B:B,0),5)</f>
        <v>#N/A</v>
      </c>
      <c r="L1353" s="86">
        <v>1979780.0000000002</v>
      </c>
      <c r="M1353" s="86">
        <v>899900</v>
      </c>
    </row>
    <row r="1354" spans="1:13">
      <c r="A1354" t="s">
        <v>2696</v>
      </c>
      <c r="B1354" s="68" t="s">
        <v>14984</v>
      </c>
      <c r="C1354" s="68" t="s">
        <v>14988</v>
      </c>
      <c r="D1354" s="9" t="s">
        <v>10402</v>
      </c>
      <c r="E1354" s="69" t="str">
        <f>"     "&amp;E1351</f>
        <v xml:space="preserve">     Comedor Industry+ Sila Eames </v>
      </c>
      <c r="F1354" s="68" t="s">
        <v>54</v>
      </c>
      <c r="G1354" s="70">
        <f>G1351</f>
        <v>999900</v>
      </c>
      <c r="H1354" s="70" t="str">
        <f>H1351&amp;"     "</f>
        <v xml:space="preserve">$     </v>
      </c>
      <c r="J1354" t="e">
        <f>+INDEX(Hoja3!A:G,MATCH('ALL PRODUCTS'!B1354,Hoja3!B:B,0),6)</f>
        <v>#N/A</v>
      </c>
      <c r="K1354" s="79" t="e">
        <f>+INDEX(Hoja3!A:G,MATCH('ALL PRODUCTS'!B1354,Hoja3!B:B,0),5)</f>
        <v>#N/A</v>
      </c>
      <c r="L1354" s="86">
        <v>1979780.0000000002</v>
      </c>
      <c r="M1354" s="86">
        <v>899900</v>
      </c>
    </row>
    <row r="1355" spans="1:13">
      <c r="A1355" t="s">
        <v>2696</v>
      </c>
      <c r="B1355" s="68" t="s">
        <v>14984</v>
      </c>
      <c r="C1355" s="68" t="s">
        <v>14989</v>
      </c>
      <c r="D1355" s="9" t="s">
        <v>10404</v>
      </c>
      <c r="E1355" s="69" t="str">
        <f>"     "&amp;E1351</f>
        <v xml:space="preserve">     Comedor Industry+ Sila Eames </v>
      </c>
      <c r="F1355" s="68" t="s">
        <v>36</v>
      </c>
      <c r="G1355" s="70">
        <f>G1351</f>
        <v>999900</v>
      </c>
      <c r="H1355" s="70" t="str">
        <f>H1351&amp;"     "</f>
        <v xml:space="preserve">$     </v>
      </c>
      <c r="J1355" t="e">
        <f>+INDEX(Hoja3!A:G,MATCH('ALL PRODUCTS'!B1355,Hoja3!B:B,0),6)</f>
        <v>#N/A</v>
      </c>
      <c r="K1355" s="79" t="e">
        <f>+INDEX(Hoja3!A:G,MATCH('ALL PRODUCTS'!B1355,Hoja3!B:B,0),5)</f>
        <v>#N/A</v>
      </c>
      <c r="L1355" s="86">
        <v>1979780.0000000002</v>
      </c>
      <c r="M1355" s="86">
        <v>899900</v>
      </c>
    </row>
    <row r="1356" spans="1:13">
      <c r="A1356" t="s">
        <v>2696</v>
      </c>
      <c r="B1356" s="68" t="s">
        <v>14990</v>
      </c>
      <c r="C1356" s="68" t="s">
        <v>14991</v>
      </c>
      <c r="D1356" s="9" t="s">
        <v>1679</v>
      </c>
      <c r="E1356" s="68" t="s">
        <v>14992</v>
      </c>
      <c r="F1356" s="68" t="s">
        <v>162</v>
      </c>
      <c r="G1356" s="6">
        <v>819900</v>
      </c>
      <c r="H1356" s="6" t="s">
        <v>13</v>
      </c>
      <c r="I1356">
        <v>789900</v>
      </c>
      <c r="J1356">
        <f>+INDEX(Hoja3!A:G,MATCH('ALL PRODUCTS'!B1356,Hoja3!B:B,0),6)</f>
        <v>675287</v>
      </c>
      <c r="K1356" s="79">
        <f>+INDEX(Hoja3!A:G,MATCH('ALL PRODUCTS'!B1356,Hoja3!B:B,0),5)</f>
        <v>17</v>
      </c>
      <c r="L1356" s="86">
        <v>1671780.0000000002</v>
      </c>
      <c r="M1356" s="86">
        <v>759900</v>
      </c>
    </row>
    <row r="1357" spans="1:13">
      <c r="A1357" t="s">
        <v>2696</v>
      </c>
      <c r="B1357" s="68" t="s">
        <v>14993</v>
      </c>
      <c r="C1357" s="68" t="s">
        <v>14994</v>
      </c>
      <c r="D1357" s="9" t="s">
        <v>5900</v>
      </c>
      <c r="E1357" s="68" t="s">
        <v>14995</v>
      </c>
      <c r="F1357" s="68" t="s">
        <v>54</v>
      </c>
      <c r="G1357" s="6">
        <v>1149900</v>
      </c>
      <c r="H1357" s="6" t="s">
        <v>13</v>
      </c>
      <c r="I1357">
        <v>1189900</v>
      </c>
      <c r="J1357" t="e">
        <f>+INDEX(Hoja3!A:G,MATCH('ALL PRODUCTS'!B1357,Hoja3!B:B,0),6)</f>
        <v>#N/A</v>
      </c>
      <c r="K1357" s="79" t="e">
        <f>+INDEX(Hoja3!A:G,MATCH('ALL PRODUCTS'!B1357,Hoja3!B:B,0),5)</f>
        <v>#N/A</v>
      </c>
      <c r="L1357" s="86">
        <v>2529780</v>
      </c>
      <c r="M1357" s="86">
        <v>1149900</v>
      </c>
    </row>
    <row r="1358" spans="1:13">
      <c r="A1358" t="s">
        <v>2696</v>
      </c>
      <c r="B1358" s="68" t="s">
        <v>14996</v>
      </c>
      <c r="C1358" s="68"/>
      <c r="D1358" s="68" t="s">
        <v>6</v>
      </c>
      <c r="E1358" s="68" t="s">
        <v>14997</v>
      </c>
      <c r="F1358" s="68" t="s">
        <v>16</v>
      </c>
      <c r="G1358" s="6">
        <v>399900</v>
      </c>
      <c r="H1358" s="6" t="s">
        <v>13</v>
      </c>
      <c r="I1358">
        <v>424900</v>
      </c>
      <c r="J1358">
        <f>+INDEX(Hoja3!A:G,MATCH('ALL PRODUCTS'!B1358,Hoja3!B:B,0),6)</f>
        <v>387903</v>
      </c>
      <c r="K1358" s="79">
        <f>+INDEX(Hoja3!A:G,MATCH('ALL PRODUCTS'!B1358,Hoja3!B:B,0),5)</f>
        <v>3</v>
      </c>
      <c r="L1358" s="86" t="e">
        <v>#N/A</v>
      </c>
      <c r="M1358" s="86" t="e">
        <v>#N/A</v>
      </c>
    </row>
    <row r="1359" spans="1:13">
      <c r="A1359" t="s">
        <v>2696</v>
      </c>
      <c r="B1359" s="68" t="s">
        <v>14996</v>
      </c>
      <c r="C1359" s="68" t="s">
        <v>14998</v>
      </c>
      <c r="D1359" s="9" t="s">
        <v>1784</v>
      </c>
      <c r="E1359" s="69" t="str">
        <f>"     "&amp;E1358</f>
        <v xml:space="preserve">     Silla De Oficina Premium Presidente Colors</v>
      </c>
      <c r="F1359" s="68" t="s">
        <v>12</v>
      </c>
      <c r="G1359" s="70">
        <f>G1358</f>
        <v>399900</v>
      </c>
      <c r="H1359" s="70" t="str">
        <f>H1358&amp;"     "</f>
        <v xml:space="preserve">$     </v>
      </c>
      <c r="J1359">
        <f>+INDEX(Hoja3!A:G,MATCH('ALL PRODUCTS'!B1359,Hoja3!B:B,0),6)</f>
        <v>387903</v>
      </c>
      <c r="K1359" s="79">
        <f>+INDEX(Hoja3!A:G,MATCH('ALL PRODUCTS'!B1359,Hoja3!B:B,0),5)</f>
        <v>3</v>
      </c>
      <c r="L1359" s="86">
        <v>879780.00000000012</v>
      </c>
      <c r="M1359" s="86">
        <v>399900</v>
      </c>
    </row>
    <row r="1360" spans="1:13">
      <c r="A1360" t="s">
        <v>2696</v>
      </c>
      <c r="B1360" s="68" t="s">
        <v>14996</v>
      </c>
      <c r="C1360" s="68" t="s">
        <v>14999</v>
      </c>
      <c r="D1360" s="9" t="s">
        <v>1785</v>
      </c>
      <c r="E1360" s="69" t="str">
        <f>"     "&amp;E1358</f>
        <v xml:space="preserve">     Silla De Oficina Premium Presidente Colors</v>
      </c>
      <c r="F1360" s="68" t="s">
        <v>48</v>
      </c>
      <c r="G1360" s="70">
        <f>G1358</f>
        <v>399900</v>
      </c>
      <c r="H1360" s="70" t="str">
        <f>H1358&amp;"     "</f>
        <v xml:space="preserve">$     </v>
      </c>
      <c r="J1360">
        <f>+INDEX(Hoja3!A:G,MATCH('ALL PRODUCTS'!B1360,Hoja3!B:B,0),6)</f>
        <v>387903</v>
      </c>
      <c r="K1360" s="79">
        <f>+INDEX(Hoja3!A:G,MATCH('ALL PRODUCTS'!B1360,Hoja3!B:B,0),5)</f>
        <v>3</v>
      </c>
      <c r="L1360" s="86">
        <v>945780.00000000012</v>
      </c>
      <c r="M1360" s="86">
        <v>429900</v>
      </c>
    </row>
    <row r="1361" spans="1:13">
      <c r="A1361" t="s">
        <v>2696</v>
      </c>
      <c r="B1361" s="68" t="s">
        <v>15000</v>
      </c>
      <c r="C1361" s="68" t="s">
        <v>15001</v>
      </c>
      <c r="D1361" s="9" t="s">
        <v>10526</v>
      </c>
      <c r="E1361" s="68" t="s">
        <v>15002</v>
      </c>
      <c r="F1361" s="68" t="s">
        <v>300</v>
      </c>
      <c r="G1361" s="6">
        <v>839900</v>
      </c>
      <c r="H1361" s="6" t="s">
        <v>13</v>
      </c>
      <c r="I1361" s="6">
        <v>839900</v>
      </c>
      <c r="J1361" t="e">
        <f>+INDEX(Hoja3!A:G,MATCH('ALL PRODUCTS'!B1361,Hoja3!B:B,0),6)</f>
        <v>#N/A</v>
      </c>
      <c r="K1361" s="79" t="e">
        <f>+INDEX(Hoja3!A:G,MATCH('ALL PRODUCTS'!B1361,Hoja3!B:B,0),5)</f>
        <v>#N/A</v>
      </c>
      <c r="L1361" s="86">
        <v>1939800</v>
      </c>
      <c r="M1361" s="86">
        <v>969900</v>
      </c>
    </row>
    <row r="1362" spans="1:13">
      <c r="A1362" t="s">
        <v>2696</v>
      </c>
      <c r="B1362" s="68" t="s">
        <v>15003</v>
      </c>
      <c r="C1362" s="68" t="s">
        <v>15004</v>
      </c>
      <c r="D1362" s="9" t="s">
        <v>10598</v>
      </c>
      <c r="E1362" s="68" t="s">
        <v>15005</v>
      </c>
      <c r="F1362" s="68" t="s">
        <v>300</v>
      </c>
      <c r="G1362" s="6">
        <v>949900</v>
      </c>
      <c r="H1362" s="6" t="s">
        <v>13</v>
      </c>
      <c r="I1362" s="6">
        <v>949900</v>
      </c>
      <c r="J1362" t="e">
        <f>+INDEX(Hoja3!A:G,MATCH('ALL PRODUCTS'!B1362,Hoja3!B:B,0),6)</f>
        <v>#N/A</v>
      </c>
      <c r="K1362" s="79" t="e">
        <f>+INDEX(Hoja3!A:G,MATCH('ALL PRODUCTS'!B1362,Hoja3!B:B,0),5)</f>
        <v>#N/A</v>
      </c>
      <c r="L1362" s="86">
        <v>1999800</v>
      </c>
      <c r="M1362" s="86">
        <v>999900</v>
      </c>
    </row>
    <row r="1363" spans="1:13">
      <c r="A1363" t="s">
        <v>2696</v>
      </c>
      <c r="B1363" s="68" t="s">
        <v>15006</v>
      </c>
      <c r="C1363" s="68" t="s">
        <v>15007</v>
      </c>
      <c r="D1363" s="9" t="s">
        <v>8890</v>
      </c>
      <c r="E1363" s="68" t="s">
        <v>15008</v>
      </c>
      <c r="F1363" s="68" t="s">
        <v>36</v>
      </c>
      <c r="G1363" s="6">
        <v>279900</v>
      </c>
      <c r="H1363" s="6" t="s">
        <v>13</v>
      </c>
      <c r="I1363" s="6">
        <v>279900</v>
      </c>
      <c r="J1363">
        <f>+INDEX(Hoja3!A:G,MATCH('ALL PRODUCTS'!B1363,Hoja3!B:B,0),6)</f>
        <v>251910</v>
      </c>
      <c r="K1363" s="79">
        <f>+INDEX(Hoja3!A:G,MATCH('ALL PRODUCTS'!B1363,Hoja3!B:B,0),5)</f>
        <v>10</v>
      </c>
      <c r="L1363" s="86">
        <v>539800</v>
      </c>
      <c r="M1363" s="86">
        <v>269900</v>
      </c>
    </row>
    <row r="1364" spans="1:13">
      <c r="A1364" t="s">
        <v>2696</v>
      </c>
      <c r="B1364" s="68" t="s">
        <v>15009</v>
      </c>
      <c r="C1364" s="68" t="s">
        <v>15010</v>
      </c>
      <c r="D1364" s="9" t="s">
        <v>9118</v>
      </c>
      <c r="E1364" s="68" t="s">
        <v>15011</v>
      </c>
      <c r="F1364" s="68" t="s">
        <v>292</v>
      </c>
      <c r="G1364" s="6">
        <v>299900</v>
      </c>
      <c r="H1364" s="6" t="s">
        <v>13</v>
      </c>
      <c r="I1364" s="6">
        <v>299900</v>
      </c>
      <c r="J1364">
        <f>+INDEX(Hoja3!A:G,MATCH('ALL PRODUCTS'!B1364,Hoja3!B:B,0),6)</f>
        <v>269910</v>
      </c>
      <c r="K1364" s="79">
        <f>+INDEX(Hoja3!A:G,MATCH('ALL PRODUCTS'!B1364,Hoja3!B:B,0),5)</f>
        <v>10</v>
      </c>
      <c r="L1364" s="86">
        <v>699800</v>
      </c>
      <c r="M1364" s="86">
        <v>349900</v>
      </c>
    </row>
    <row r="1365" spans="1:13">
      <c r="A1365" t="s">
        <v>2696</v>
      </c>
      <c r="B1365" s="68" t="s">
        <v>15012</v>
      </c>
      <c r="C1365" s="68" t="s">
        <v>15013</v>
      </c>
      <c r="D1365" s="9" t="s">
        <v>9842</v>
      </c>
      <c r="E1365" s="68" t="s">
        <v>15014</v>
      </c>
      <c r="F1365" s="68" t="s">
        <v>292</v>
      </c>
      <c r="G1365" s="6">
        <v>699900</v>
      </c>
      <c r="H1365" s="6" t="s">
        <v>13</v>
      </c>
      <c r="I1365" s="6">
        <v>699900</v>
      </c>
      <c r="J1365" t="e">
        <f>+INDEX(Hoja3!A:G,MATCH('ALL PRODUCTS'!B1365,Hoja3!B:B,0),6)</f>
        <v>#N/A</v>
      </c>
      <c r="K1365" s="79" t="e">
        <f>+INDEX(Hoja3!A:G,MATCH('ALL PRODUCTS'!B1365,Hoja3!B:B,0),5)</f>
        <v>#N/A</v>
      </c>
      <c r="L1365" s="86">
        <v>1219800</v>
      </c>
      <c r="M1365" s="86">
        <v>609900</v>
      </c>
    </row>
    <row r="1366" spans="1:13">
      <c r="A1366" t="s">
        <v>2696</v>
      </c>
      <c r="B1366" s="68" t="s">
        <v>15015</v>
      </c>
      <c r="C1366" s="68" t="s">
        <v>15016</v>
      </c>
      <c r="D1366" s="9" t="s">
        <v>12662</v>
      </c>
      <c r="E1366" s="68" t="s">
        <v>15017</v>
      </c>
      <c r="F1366" s="68" t="s">
        <v>36</v>
      </c>
      <c r="G1366" s="6">
        <v>2249900</v>
      </c>
      <c r="H1366" s="6" t="s">
        <v>13</v>
      </c>
      <c r="I1366" s="6">
        <v>2249900</v>
      </c>
      <c r="J1366" t="e">
        <f>+INDEX(Hoja3!A:G,MATCH('ALL PRODUCTS'!B1366,Hoja3!B:B,0),6)</f>
        <v>#N/A</v>
      </c>
      <c r="K1366" s="79" t="e">
        <f>+INDEX(Hoja3!A:G,MATCH('ALL PRODUCTS'!B1366,Hoja3!B:B,0),5)</f>
        <v>#N/A</v>
      </c>
      <c r="L1366" s="86">
        <v>4999800</v>
      </c>
      <c r="M1366" s="86">
        <v>2499900</v>
      </c>
    </row>
    <row r="1367" spans="1:13">
      <c r="A1367" t="s">
        <v>2696</v>
      </c>
      <c r="B1367" s="68" t="s">
        <v>15018</v>
      </c>
      <c r="C1367" s="68"/>
      <c r="D1367" s="68" t="s">
        <v>6</v>
      </c>
      <c r="E1367" s="9" t="s">
        <v>15019</v>
      </c>
      <c r="F1367" s="68" t="s">
        <v>16</v>
      </c>
      <c r="G1367" s="6">
        <v>399900</v>
      </c>
      <c r="H1367" s="6" t="s">
        <v>13</v>
      </c>
      <c r="I1367" s="6">
        <v>399900</v>
      </c>
      <c r="J1367">
        <f>+INDEX(Hoja3!A:G,MATCH('ALL PRODUCTS'!B1367,Hoja3!B:B,0),6)</f>
        <v>387903</v>
      </c>
      <c r="K1367" s="79">
        <f>+INDEX(Hoja3!A:G,MATCH('ALL PRODUCTS'!B1367,Hoja3!B:B,0),5)</f>
        <v>3</v>
      </c>
      <c r="L1367" s="86" t="e">
        <v>#N/A</v>
      </c>
      <c r="M1367" s="86" t="e">
        <v>#N/A</v>
      </c>
    </row>
    <row r="1368" spans="1:13">
      <c r="A1368" t="s">
        <v>2696</v>
      </c>
      <c r="B1368" s="68" t="s">
        <v>15018</v>
      </c>
      <c r="C1368" s="68" t="s">
        <v>15020</v>
      </c>
      <c r="D1368" s="9" t="s">
        <v>1767</v>
      </c>
      <c r="E1368" s="69" t="str">
        <f>"     "&amp;E1367</f>
        <v xml:space="preserve">     Silla Para Oficina Rey</v>
      </c>
      <c r="F1368" s="68" t="s">
        <v>34</v>
      </c>
      <c r="G1368" s="70">
        <f>G1367</f>
        <v>399900</v>
      </c>
      <c r="H1368" s="70" t="str">
        <f>H1367&amp;"     "</f>
        <v xml:space="preserve">$     </v>
      </c>
      <c r="J1368">
        <f>+INDEX(Hoja3!A:G,MATCH('ALL PRODUCTS'!B1368,Hoja3!B:B,0),6)</f>
        <v>387903</v>
      </c>
      <c r="K1368" s="79">
        <f>+INDEX(Hoja3!A:G,MATCH('ALL PRODUCTS'!B1368,Hoja3!B:B,0),5)</f>
        <v>3</v>
      </c>
      <c r="L1368" s="86">
        <v>989780.00000000012</v>
      </c>
      <c r="M1368" s="86">
        <v>449900</v>
      </c>
    </row>
    <row r="1369" spans="1:13">
      <c r="A1369" t="s">
        <v>2696</v>
      </c>
      <c r="B1369" s="68" t="s">
        <v>15018</v>
      </c>
      <c r="C1369" s="68" t="s">
        <v>15021</v>
      </c>
      <c r="D1369" s="9" t="s">
        <v>1806</v>
      </c>
      <c r="E1369" s="69" t="str">
        <f>"     "&amp;E1367</f>
        <v xml:space="preserve">     Silla Para Oficina Rey</v>
      </c>
      <c r="F1369" s="68" t="s">
        <v>12</v>
      </c>
      <c r="G1369" s="70">
        <f>G1367</f>
        <v>399900</v>
      </c>
      <c r="H1369" s="70" t="str">
        <f>H1367&amp;"     "</f>
        <v xml:space="preserve">$     </v>
      </c>
      <c r="J1369">
        <f>+INDEX(Hoja3!A:G,MATCH('ALL PRODUCTS'!B1369,Hoja3!B:B,0),6)</f>
        <v>387903</v>
      </c>
      <c r="K1369" s="79">
        <f>+INDEX(Hoja3!A:G,MATCH('ALL PRODUCTS'!B1369,Hoja3!B:B,0),5)</f>
        <v>3</v>
      </c>
      <c r="L1369" s="86">
        <v>0</v>
      </c>
      <c r="M1369" s="86">
        <v>0</v>
      </c>
    </row>
    <row r="1370" spans="1:13">
      <c r="A1370" t="s">
        <v>2696</v>
      </c>
      <c r="B1370" s="68" t="s">
        <v>15018</v>
      </c>
      <c r="C1370" s="68" t="s">
        <v>15022</v>
      </c>
      <c r="D1370" s="9" t="s">
        <v>1766</v>
      </c>
      <c r="E1370" s="69" t="str">
        <f>"     "&amp;E1367</f>
        <v xml:space="preserve">     Silla Para Oficina Rey</v>
      </c>
      <c r="F1370" s="68" t="s">
        <v>38</v>
      </c>
      <c r="G1370" s="70">
        <f>G1367</f>
        <v>399900</v>
      </c>
      <c r="H1370" s="70" t="str">
        <f>H1367&amp;"     "</f>
        <v xml:space="preserve">$     </v>
      </c>
      <c r="J1370">
        <f>+INDEX(Hoja3!A:G,MATCH('ALL PRODUCTS'!B1370,Hoja3!B:B,0),6)</f>
        <v>387903</v>
      </c>
      <c r="K1370" s="79">
        <f>+INDEX(Hoja3!A:G,MATCH('ALL PRODUCTS'!B1370,Hoja3!B:B,0),5)</f>
        <v>3</v>
      </c>
      <c r="L1370" s="86">
        <v>0</v>
      </c>
      <c r="M1370" s="86">
        <v>0</v>
      </c>
    </row>
    <row r="1371" spans="1:13">
      <c r="A1371" t="s">
        <v>2696</v>
      </c>
      <c r="B1371" s="68" t="s">
        <v>15023</v>
      </c>
      <c r="C1371" s="68"/>
      <c r="D1371" s="68" t="s">
        <v>6</v>
      </c>
      <c r="E1371" s="9" t="s">
        <v>15024</v>
      </c>
      <c r="F1371" s="68" t="s">
        <v>16</v>
      </c>
      <c r="G1371" s="6">
        <v>3299900</v>
      </c>
      <c r="H1371" s="6" t="s">
        <v>13</v>
      </c>
      <c r="I1371" s="6">
        <v>3299900</v>
      </c>
      <c r="J1371" t="e">
        <f>+INDEX(Hoja3!A:G,MATCH('ALL PRODUCTS'!B1371,Hoja3!B:B,0),6)</f>
        <v>#N/A</v>
      </c>
      <c r="K1371" s="79" t="e">
        <f>+INDEX(Hoja3!A:G,MATCH('ALL PRODUCTS'!B1371,Hoja3!B:B,0),5)</f>
        <v>#N/A</v>
      </c>
      <c r="L1371" s="86" t="e">
        <v>#N/A</v>
      </c>
      <c r="M1371" s="86" t="e">
        <v>#N/A</v>
      </c>
    </row>
    <row r="1372" spans="1:13">
      <c r="A1372" t="s">
        <v>2696</v>
      </c>
      <c r="B1372" s="68" t="s">
        <v>15023</v>
      </c>
      <c r="C1372" s="68" t="s">
        <v>15025</v>
      </c>
      <c r="D1372" s="9" t="s">
        <v>2635</v>
      </c>
      <c r="E1372" s="69" t="str">
        <f>"     "&amp;E1371</f>
        <v xml:space="preserve">     Combo Cama Astoria Doble + Colchon 1 Pillow 26 Cm</v>
      </c>
      <c r="F1372" s="68" t="s">
        <v>12</v>
      </c>
      <c r="G1372" s="70">
        <f>G1371</f>
        <v>3299900</v>
      </c>
      <c r="H1372" s="70" t="str">
        <f>H1371&amp;"     "</f>
        <v xml:space="preserve">$     </v>
      </c>
      <c r="J1372" t="e">
        <f>+INDEX(Hoja3!A:G,MATCH('ALL PRODUCTS'!B1372,Hoja3!B:B,0),6)</f>
        <v>#N/A</v>
      </c>
      <c r="K1372" s="79" t="e">
        <f>+INDEX(Hoja3!A:G,MATCH('ALL PRODUCTS'!B1372,Hoja3!B:B,0),5)</f>
        <v>#N/A</v>
      </c>
      <c r="L1372" s="86">
        <v>6599800</v>
      </c>
      <c r="M1372" s="86">
        <v>3299900</v>
      </c>
    </row>
    <row r="1373" spans="1:13">
      <c r="A1373" t="s">
        <v>2696</v>
      </c>
      <c r="B1373" s="68" t="s">
        <v>15023</v>
      </c>
      <c r="C1373" s="68" t="s">
        <v>15026</v>
      </c>
      <c r="D1373" s="9" t="s">
        <v>2637</v>
      </c>
      <c r="E1373" s="69" t="str">
        <f>"     "&amp;E1371</f>
        <v xml:space="preserve">     Combo Cama Astoria Doble + Colchon 1 Pillow 26 Cm</v>
      </c>
      <c r="F1373" s="68" t="s">
        <v>34</v>
      </c>
      <c r="G1373" s="70">
        <f>G1371</f>
        <v>3299900</v>
      </c>
      <c r="H1373" s="70" t="str">
        <f>H1371&amp;"     "</f>
        <v xml:space="preserve">$     </v>
      </c>
      <c r="J1373" t="e">
        <f>+INDEX(Hoja3!A:G,MATCH('ALL PRODUCTS'!B1373,Hoja3!B:B,0),6)</f>
        <v>#N/A</v>
      </c>
      <c r="K1373" s="79" t="e">
        <f>+INDEX(Hoja3!A:G,MATCH('ALL PRODUCTS'!B1373,Hoja3!B:B,0),5)</f>
        <v>#N/A</v>
      </c>
      <c r="L1373" s="86">
        <v>6599800</v>
      </c>
      <c r="M1373" s="86">
        <v>3299900</v>
      </c>
    </row>
    <row r="1374" spans="1:13">
      <c r="A1374" t="s">
        <v>2696</v>
      </c>
      <c r="B1374" s="68" t="s">
        <v>15023</v>
      </c>
      <c r="C1374" s="68" t="s">
        <v>15027</v>
      </c>
      <c r="D1374" s="9" t="s">
        <v>2639</v>
      </c>
      <c r="E1374" s="69" t="str">
        <f>"     "&amp;E1371</f>
        <v xml:space="preserve">     Combo Cama Astoria Doble + Colchon 1 Pillow 26 Cm</v>
      </c>
      <c r="F1374" s="68" t="s">
        <v>300</v>
      </c>
      <c r="G1374" s="70">
        <f>G1371</f>
        <v>3299900</v>
      </c>
      <c r="H1374" s="70" t="str">
        <f>H1371&amp;"     "</f>
        <v xml:space="preserve">$     </v>
      </c>
      <c r="J1374" t="e">
        <f>+INDEX(Hoja3!A:G,MATCH('ALL PRODUCTS'!B1374,Hoja3!B:B,0),6)</f>
        <v>#N/A</v>
      </c>
      <c r="K1374" s="79" t="e">
        <f>+INDEX(Hoja3!A:G,MATCH('ALL PRODUCTS'!B1374,Hoja3!B:B,0),5)</f>
        <v>#N/A</v>
      </c>
      <c r="L1374" s="86">
        <v>6599800</v>
      </c>
      <c r="M1374" s="86">
        <v>3299900</v>
      </c>
    </row>
    <row r="1375" spans="1:13">
      <c r="A1375" t="s">
        <v>2696</v>
      </c>
      <c r="B1375" s="68" t="s">
        <v>15023</v>
      </c>
      <c r="C1375" s="68" t="s">
        <v>15028</v>
      </c>
      <c r="D1375" s="9" t="s">
        <v>2641</v>
      </c>
      <c r="E1375" s="69" t="str">
        <f>"     "&amp;E1371</f>
        <v xml:space="preserve">     Combo Cama Astoria Doble + Colchon 1 Pillow 26 Cm</v>
      </c>
      <c r="F1375" s="68" t="s">
        <v>350</v>
      </c>
      <c r="G1375" s="70">
        <f>G1371</f>
        <v>3299900</v>
      </c>
      <c r="H1375" s="70" t="str">
        <f>H1371&amp;"     "</f>
        <v xml:space="preserve">$     </v>
      </c>
      <c r="J1375" t="e">
        <f>+INDEX(Hoja3!A:G,MATCH('ALL PRODUCTS'!B1375,Hoja3!B:B,0),6)</f>
        <v>#N/A</v>
      </c>
      <c r="K1375" s="79" t="e">
        <f>+INDEX(Hoja3!A:G,MATCH('ALL PRODUCTS'!B1375,Hoja3!B:B,0),5)</f>
        <v>#N/A</v>
      </c>
      <c r="L1375" s="86">
        <v>6599800</v>
      </c>
      <c r="M1375" s="86">
        <v>3299900</v>
      </c>
    </row>
    <row r="1376" spans="1:13">
      <c r="A1376" t="s">
        <v>2696</v>
      </c>
      <c r="B1376" s="68" t="s">
        <v>15023</v>
      </c>
      <c r="C1376" s="68" t="s">
        <v>15029</v>
      </c>
      <c r="D1376" s="9" t="s">
        <v>2643</v>
      </c>
      <c r="E1376" s="69" t="str">
        <f>"     "&amp;E1371</f>
        <v xml:space="preserve">     Combo Cama Astoria Doble + Colchon 1 Pillow 26 Cm</v>
      </c>
      <c r="F1376" s="68" t="s">
        <v>48</v>
      </c>
      <c r="G1376" s="70">
        <f>G1371</f>
        <v>3299900</v>
      </c>
      <c r="H1376" s="70" t="str">
        <f>H1371&amp;"     "</f>
        <v xml:space="preserve">$     </v>
      </c>
      <c r="J1376" t="e">
        <f>+INDEX(Hoja3!A:G,MATCH('ALL PRODUCTS'!B1376,Hoja3!B:B,0),6)</f>
        <v>#N/A</v>
      </c>
      <c r="K1376" s="79" t="e">
        <f>+INDEX(Hoja3!A:G,MATCH('ALL PRODUCTS'!B1376,Hoja3!B:B,0),5)</f>
        <v>#N/A</v>
      </c>
      <c r="L1376" s="86">
        <v>6599800</v>
      </c>
      <c r="M1376" s="86">
        <v>3299900</v>
      </c>
    </row>
    <row r="1377" spans="1:13">
      <c r="A1377" t="s">
        <v>2696</v>
      </c>
      <c r="B1377" s="68" t="s">
        <v>15023</v>
      </c>
      <c r="C1377" s="68" t="s">
        <v>15030</v>
      </c>
      <c r="D1377" s="9" t="s">
        <v>2645</v>
      </c>
      <c r="E1377" s="69" t="str">
        <f>"     "&amp;E1371</f>
        <v xml:space="preserve">     Combo Cama Astoria Doble + Colchon 1 Pillow 26 Cm</v>
      </c>
      <c r="F1377" s="68" t="s">
        <v>36</v>
      </c>
      <c r="G1377" s="70">
        <f>G1371</f>
        <v>3299900</v>
      </c>
      <c r="H1377" s="70" t="str">
        <f>H1371&amp;"     "</f>
        <v xml:space="preserve">$     </v>
      </c>
      <c r="J1377" t="e">
        <f>+INDEX(Hoja3!A:G,MATCH('ALL PRODUCTS'!B1377,Hoja3!B:B,0),6)</f>
        <v>#N/A</v>
      </c>
      <c r="K1377" s="79" t="e">
        <f>+INDEX(Hoja3!A:G,MATCH('ALL PRODUCTS'!B1377,Hoja3!B:B,0),5)</f>
        <v>#N/A</v>
      </c>
      <c r="L1377" s="86">
        <v>6599800</v>
      </c>
      <c r="M1377" s="86">
        <v>3299900</v>
      </c>
    </row>
    <row r="1378" spans="1:13">
      <c r="A1378" t="s">
        <v>2696</v>
      </c>
      <c r="B1378" s="68" t="s">
        <v>15023</v>
      </c>
      <c r="C1378" s="68" t="s">
        <v>15031</v>
      </c>
      <c r="D1378" s="9" t="s">
        <v>2647</v>
      </c>
      <c r="E1378" s="69" t="str">
        <f>"     "&amp;E1371</f>
        <v xml:space="preserve">     Combo Cama Astoria Doble + Colchon 1 Pillow 26 Cm</v>
      </c>
      <c r="F1378" s="68" t="s">
        <v>54</v>
      </c>
      <c r="G1378" s="70">
        <f>G1371</f>
        <v>3299900</v>
      </c>
      <c r="H1378" s="70" t="str">
        <f>H1371&amp;"     "</f>
        <v xml:space="preserve">$     </v>
      </c>
      <c r="J1378" t="e">
        <f>+INDEX(Hoja3!A:G,MATCH('ALL PRODUCTS'!B1378,Hoja3!B:B,0),6)</f>
        <v>#N/A</v>
      </c>
      <c r="K1378" s="79" t="e">
        <f>+INDEX(Hoja3!A:G,MATCH('ALL PRODUCTS'!B1378,Hoja3!B:B,0),5)</f>
        <v>#N/A</v>
      </c>
      <c r="L1378" s="86">
        <v>6599800</v>
      </c>
      <c r="M1378" s="86">
        <v>3299900</v>
      </c>
    </row>
    <row r="1379" spans="1:13">
      <c r="A1379" t="s">
        <v>2696</v>
      </c>
      <c r="B1379" s="68" t="s">
        <v>15023</v>
      </c>
      <c r="C1379" s="68" t="s">
        <v>15032</v>
      </c>
      <c r="D1379" s="9" t="s">
        <v>2649</v>
      </c>
      <c r="E1379" s="69" t="str">
        <f>"     "&amp;E1371</f>
        <v xml:space="preserve">     Combo Cama Astoria Doble + Colchon 1 Pillow 26 Cm</v>
      </c>
      <c r="F1379" s="68" t="s">
        <v>153</v>
      </c>
      <c r="G1379" s="70">
        <f>G1371</f>
        <v>3299900</v>
      </c>
      <c r="H1379" s="70" t="str">
        <f>H1371&amp;"     "</f>
        <v xml:space="preserve">$     </v>
      </c>
      <c r="J1379" t="e">
        <f>+INDEX(Hoja3!A:G,MATCH('ALL PRODUCTS'!B1379,Hoja3!B:B,0),6)</f>
        <v>#N/A</v>
      </c>
      <c r="K1379" s="79" t="e">
        <f>+INDEX(Hoja3!A:G,MATCH('ALL PRODUCTS'!B1379,Hoja3!B:B,0),5)</f>
        <v>#N/A</v>
      </c>
      <c r="L1379" s="86">
        <v>6399800</v>
      </c>
      <c r="M1379" s="86">
        <v>3199900</v>
      </c>
    </row>
    <row r="1380" spans="1:13">
      <c r="A1380" t="s">
        <v>2696</v>
      </c>
      <c r="B1380" s="68" t="s">
        <v>15023</v>
      </c>
      <c r="C1380" s="68" t="s">
        <v>15033</v>
      </c>
      <c r="D1380" s="9" t="s">
        <v>2651</v>
      </c>
      <c r="E1380" s="69" t="str">
        <f>"     "&amp;E1371</f>
        <v xml:space="preserve">     Combo Cama Astoria Doble + Colchon 1 Pillow 26 Cm</v>
      </c>
      <c r="F1380" s="68" t="s">
        <v>567</v>
      </c>
      <c r="G1380" s="70">
        <f>G1371</f>
        <v>3299900</v>
      </c>
      <c r="H1380" s="70" t="str">
        <f>H1371&amp;"     "</f>
        <v xml:space="preserve">$     </v>
      </c>
      <c r="J1380" t="e">
        <f>+INDEX(Hoja3!A:G,MATCH('ALL PRODUCTS'!B1380,Hoja3!B:B,0),6)</f>
        <v>#N/A</v>
      </c>
      <c r="K1380" s="79" t="e">
        <f>+INDEX(Hoja3!A:G,MATCH('ALL PRODUCTS'!B1380,Hoja3!B:B,0),5)</f>
        <v>#N/A</v>
      </c>
      <c r="L1380" s="86">
        <v>6599800</v>
      </c>
      <c r="M1380" s="86">
        <v>3299900</v>
      </c>
    </row>
    <row r="1381" spans="1:13">
      <c r="A1381" t="s">
        <v>2696</v>
      </c>
      <c r="B1381" s="68" t="s">
        <v>15034</v>
      </c>
      <c r="C1381" s="68"/>
      <c r="D1381" s="68" t="s">
        <v>6</v>
      </c>
      <c r="E1381" s="9" t="s">
        <v>15035</v>
      </c>
      <c r="F1381" s="68" t="s">
        <v>16</v>
      </c>
      <c r="G1381" s="6">
        <v>2999900</v>
      </c>
      <c r="H1381" s="6" t="s">
        <v>13</v>
      </c>
      <c r="I1381" s="6">
        <v>2999900</v>
      </c>
      <c r="J1381" t="e">
        <f>+INDEX(Hoja3!A:G,MATCH('ALL PRODUCTS'!B1381,Hoja3!B:B,0),6)</f>
        <v>#N/A</v>
      </c>
      <c r="K1381" s="79" t="e">
        <f>+INDEX(Hoja3!A:G,MATCH('ALL PRODUCTS'!B1381,Hoja3!B:B,0),5)</f>
        <v>#N/A</v>
      </c>
      <c r="L1381" s="86" t="e">
        <v>#N/A</v>
      </c>
      <c r="M1381" s="86" t="e">
        <v>#N/A</v>
      </c>
    </row>
    <row r="1382" spans="1:13">
      <c r="A1382" t="s">
        <v>2696</v>
      </c>
      <c r="B1382" s="68" t="s">
        <v>15034</v>
      </c>
      <c r="C1382" s="68" t="s">
        <v>15036</v>
      </c>
      <c r="D1382" s="9" t="s">
        <v>1925</v>
      </c>
      <c r="E1382" s="69" t="str">
        <f>"     "&amp;E1381</f>
        <v xml:space="preserve">     Combo Cama Mousai Doble + Colchón 1 Pillow 28 Cm</v>
      </c>
      <c r="F1382" s="68" t="s">
        <v>300</v>
      </c>
      <c r="G1382" s="70">
        <f>G1381</f>
        <v>2999900</v>
      </c>
      <c r="H1382" s="70" t="str">
        <f>H1381&amp;"     "</f>
        <v xml:space="preserve">$     </v>
      </c>
      <c r="J1382" t="e">
        <f>+INDEX(Hoja3!A:G,MATCH('ALL PRODUCTS'!B1382,Hoja3!B:B,0),6)</f>
        <v>#N/A</v>
      </c>
      <c r="K1382" s="79" t="e">
        <f>+INDEX(Hoja3!A:G,MATCH('ALL PRODUCTS'!B1382,Hoja3!B:B,0),5)</f>
        <v>#N/A</v>
      </c>
      <c r="L1382" s="86">
        <v>5999800</v>
      </c>
      <c r="M1382" s="86">
        <v>2999900</v>
      </c>
    </row>
    <row r="1383" spans="1:13">
      <c r="A1383" t="s">
        <v>2696</v>
      </c>
      <c r="B1383" s="68" t="s">
        <v>15034</v>
      </c>
      <c r="C1383" s="68" t="s">
        <v>15037</v>
      </c>
      <c r="D1383" s="9" t="s">
        <v>1923</v>
      </c>
      <c r="E1383" s="69" t="str">
        <f>"     "&amp;E1381</f>
        <v xml:space="preserve">     Combo Cama Mousai Doble + Colchón 1 Pillow 28 Cm</v>
      </c>
      <c r="F1383" s="68" t="s">
        <v>12</v>
      </c>
      <c r="G1383" s="70">
        <f>G1381</f>
        <v>2999900</v>
      </c>
      <c r="H1383" s="70" t="str">
        <f>H1381&amp;"     "</f>
        <v xml:space="preserve">$     </v>
      </c>
      <c r="J1383" t="e">
        <f>+INDEX(Hoja3!A:G,MATCH('ALL PRODUCTS'!B1383,Hoja3!B:B,0),6)</f>
        <v>#N/A</v>
      </c>
      <c r="K1383" s="79" t="e">
        <f>+INDEX(Hoja3!A:G,MATCH('ALL PRODUCTS'!B1383,Hoja3!B:B,0),5)</f>
        <v>#N/A</v>
      </c>
      <c r="L1383" s="86">
        <v>5999800</v>
      </c>
      <c r="M1383" s="86">
        <v>2999900</v>
      </c>
    </row>
    <row r="1384" spans="1:13">
      <c r="A1384" t="s">
        <v>2696</v>
      </c>
      <c r="B1384" s="68" t="s">
        <v>15034</v>
      </c>
      <c r="C1384" s="68" t="s">
        <v>15038</v>
      </c>
      <c r="D1384" s="9" t="s">
        <v>1924</v>
      </c>
      <c r="E1384" s="69" t="str">
        <f>"     "&amp;E1381</f>
        <v xml:space="preserve">     Combo Cama Mousai Doble + Colchón 1 Pillow 28 Cm</v>
      </c>
      <c r="F1384" s="68" t="s">
        <v>34</v>
      </c>
      <c r="G1384" s="70">
        <f>G1381</f>
        <v>2999900</v>
      </c>
      <c r="H1384" s="70" t="str">
        <f>H1381&amp;"     "</f>
        <v xml:space="preserve">$     </v>
      </c>
      <c r="J1384" t="e">
        <f>+INDEX(Hoja3!A:G,MATCH('ALL PRODUCTS'!B1384,Hoja3!B:B,0),6)</f>
        <v>#N/A</v>
      </c>
      <c r="K1384" s="79" t="e">
        <f>+INDEX(Hoja3!A:G,MATCH('ALL PRODUCTS'!B1384,Hoja3!B:B,0),5)</f>
        <v>#N/A</v>
      </c>
      <c r="L1384" s="86">
        <v>5999800</v>
      </c>
      <c r="M1384" s="86">
        <v>2999900</v>
      </c>
    </row>
    <row r="1385" spans="1:13">
      <c r="A1385" t="s">
        <v>2696</v>
      </c>
      <c r="B1385" s="68" t="s">
        <v>15034</v>
      </c>
      <c r="C1385" s="68" t="s">
        <v>15039</v>
      </c>
      <c r="D1385" s="9" t="s">
        <v>1926</v>
      </c>
      <c r="E1385" s="69" t="str">
        <f>"     "&amp;E1381</f>
        <v xml:space="preserve">     Combo Cama Mousai Doble + Colchón 1 Pillow 28 Cm</v>
      </c>
      <c r="F1385" s="68" t="s">
        <v>302</v>
      </c>
      <c r="G1385" s="70">
        <f>G1381</f>
        <v>2999900</v>
      </c>
      <c r="H1385" s="70" t="str">
        <f>H1381&amp;"     "</f>
        <v xml:space="preserve">$     </v>
      </c>
      <c r="J1385" t="e">
        <f>+INDEX(Hoja3!A:G,MATCH('ALL PRODUCTS'!B1385,Hoja3!B:B,0),6)</f>
        <v>#N/A</v>
      </c>
      <c r="K1385" s="79" t="e">
        <f>+INDEX(Hoja3!A:G,MATCH('ALL PRODUCTS'!B1385,Hoja3!B:B,0),5)</f>
        <v>#N/A</v>
      </c>
      <c r="L1385" s="86">
        <v>5999800</v>
      </c>
      <c r="M1385" s="86">
        <v>2999900</v>
      </c>
    </row>
    <row r="1386" spans="1:13">
      <c r="A1386" t="s">
        <v>2696</v>
      </c>
      <c r="B1386" s="68" t="s">
        <v>15034</v>
      </c>
      <c r="C1386" s="68" t="s">
        <v>15040</v>
      </c>
      <c r="D1386" s="9" t="s">
        <v>1927</v>
      </c>
      <c r="E1386" s="69" t="str">
        <f>"     "&amp;E1381</f>
        <v xml:space="preserve">     Combo Cama Mousai Doble + Colchón 1 Pillow 28 Cm</v>
      </c>
      <c r="F1386" s="68" t="s">
        <v>14944</v>
      </c>
      <c r="G1386" s="70">
        <f>G1381</f>
        <v>2999900</v>
      </c>
      <c r="H1386" s="70" t="str">
        <f>H1381&amp;"     "</f>
        <v xml:space="preserve">$     </v>
      </c>
      <c r="J1386" t="e">
        <f>+INDEX(Hoja3!A:G,MATCH('ALL PRODUCTS'!B1386,Hoja3!B:B,0),6)</f>
        <v>#N/A</v>
      </c>
      <c r="K1386" s="79" t="e">
        <f>+INDEX(Hoja3!A:G,MATCH('ALL PRODUCTS'!B1386,Hoja3!B:B,0),5)</f>
        <v>#N/A</v>
      </c>
      <c r="L1386" s="86">
        <v>5999800</v>
      </c>
      <c r="M1386" s="86">
        <v>2999900</v>
      </c>
    </row>
    <row r="1387" spans="1:13">
      <c r="A1387" t="s">
        <v>2696</v>
      </c>
      <c r="B1387" s="68" t="s">
        <v>15034</v>
      </c>
      <c r="C1387" s="68" t="s">
        <v>15041</v>
      </c>
      <c r="D1387" s="9" t="s">
        <v>1928</v>
      </c>
      <c r="E1387" s="69" t="str">
        <f>"     "&amp;E1381</f>
        <v xml:space="preserve">     Combo Cama Mousai Doble + Colchón 1 Pillow 28 Cm</v>
      </c>
      <c r="F1387" s="68" t="s">
        <v>297</v>
      </c>
      <c r="G1387" s="70">
        <f>G1381</f>
        <v>2999900</v>
      </c>
      <c r="H1387" s="70" t="str">
        <f>H1381&amp;"     "</f>
        <v xml:space="preserve">$     </v>
      </c>
      <c r="J1387" t="e">
        <f>+INDEX(Hoja3!A:G,MATCH('ALL PRODUCTS'!B1387,Hoja3!B:B,0),6)</f>
        <v>#N/A</v>
      </c>
      <c r="K1387" s="79" t="e">
        <f>+INDEX(Hoja3!A:G,MATCH('ALL PRODUCTS'!B1387,Hoja3!B:B,0),5)</f>
        <v>#N/A</v>
      </c>
      <c r="L1387" s="86">
        <v>5999800</v>
      </c>
      <c r="M1387" s="86">
        <v>2999900</v>
      </c>
    </row>
    <row r="1388" spans="1:13">
      <c r="A1388" t="s">
        <v>2696</v>
      </c>
      <c r="B1388" s="68" t="s">
        <v>15034</v>
      </c>
      <c r="C1388" s="68" t="s">
        <v>15042</v>
      </c>
      <c r="D1388" s="9" t="s">
        <v>1929</v>
      </c>
      <c r="E1388" s="69" t="str">
        <f>"     "&amp;E1381</f>
        <v xml:space="preserve">     Combo Cama Mousai Doble + Colchón 1 Pillow 28 Cm</v>
      </c>
      <c r="F1388" s="68" t="s">
        <v>306</v>
      </c>
      <c r="G1388" s="70">
        <f>G1381</f>
        <v>2999900</v>
      </c>
      <c r="H1388" s="70" t="str">
        <f>H1381&amp;"     "</f>
        <v xml:space="preserve">$     </v>
      </c>
      <c r="J1388" t="e">
        <f>+INDEX(Hoja3!A:G,MATCH('ALL PRODUCTS'!B1388,Hoja3!B:B,0),6)</f>
        <v>#N/A</v>
      </c>
      <c r="K1388" s="79" t="e">
        <f>+INDEX(Hoja3!A:G,MATCH('ALL PRODUCTS'!B1388,Hoja3!B:B,0),5)</f>
        <v>#N/A</v>
      </c>
      <c r="L1388" s="86">
        <v>5999800</v>
      </c>
      <c r="M1388" s="86">
        <v>2999900</v>
      </c>
    </row>
    <row r="1389" spans="1:13">
      <c r="A1389" t="s">
        <v>2696</v>
      </c>
      <c r="B1389" s="68" t="s">
        <v>15034</v>
      </c>
      <c r="C1389" s="68" t="s">
        <v>15043</v>
      </c>
      <c r="D1389" s="9" t="s">
        <v>1930</v>
      </c>
      <c r="E1389" s="69" t="str">
        <f>"     "&amp;E1381</f>
        <v xml:space="preserve">     Combo Cama Mousai Doble + Colchón 1 Pillow 28 Cm</v>
      </c>
      <c r="F1389" s="68" t="s">
        <v>48</v>
      </c>
      <c r="G1389" s="70">
        <f>G1381</f>
        <v>2999900</v>
      </c>
      <c r="H1389" s="70" t="str">
        <f>H1381&amp;"     "</f>
        <v xml:space="preserve">$     </v>
      </c>
      <c r="J1389" t="e">
        <f>+INDEX(Hoja3!A:G,MATCH('ALL PRODUCTS'!B1389,Hoja3!B:B,0),6)</f>
        <v>#N/A</v>
      </c>
      <c r="K1389" s="79" t="e">
        <f>+INDEX(Hoja3!A:G,MATCH('ALL PRODUCTS'!B1389,Hoja3!B:B,0),5)</f>
        <v>#N/A</v>
      </c>
      <c r="L1389" s="86">
        <v>5999800</v>
      </c>
      <c r="M1389" s="86">
        <v>2999900</v>
      </c>
    </row>
    <row r="1390" spans="1:13">
      <c r="A1390" t="s">
        <v>2696</v>
      </c>
      <c r="B1390" s="68" t="s">
        <v>15034</v>
      </c>
      <c r="C1390" s="68" t="s">
        <v>15044</v>
      </c>
      <c r="D1390" s="9" t="s">
        <v>1931</v>
      </c>
      <c r="E1390" s="69" t="str">
        <f>"     "&amp;E1381</f>
        <v xml:space="preserve">     Combo Cama Mousai Doble + Colchón 1 Pillow 28 Cm</v>
      </c>
      <c r="F1390" s="68" t="s">
        <v>36</v>
      </c>
      <c r="G1390" s="70">
        <f>G1381</f>
        <v>2999900</v>
      </c>
      <c r="H1390" s="70" t="str">
        <f>H1381&amp;"     "</f>
        <v xml:space="preserve">$     </v>
      </c>
      <c r="J1390" t="e">
        <f>+INDEX(Hoja3!A:G,MATCH('ALL PRODUCTS'!B1390,Hoja3!B:B,0),6)</f>
        <v>#N/A</v>
      </c>
      <c r="K1390" s="79" t="e">
        <f>+INDEX(Hoja3!A:G,MATCH('ALL PRODUCTS'!B1390,Hoja3!B:B,0),5)</f>
        <v>#N/A</v>
      </c>
      <c r="L1390" s="86">
        <v>5999800</v>
      </c>
      <c r="M1390" s="86">
        <v>2999900</v>
      </c>
    </row>
    <row r="1391" spans="1:13">
      <c r="A1391" t="s">
        <v>2696</v>
      </c>
      <c r="B1391" s="68" t="s">
        <v>15045</v>
      </c>
      <c r="C1391" s="68"/>
      <c r="D1391" s="68" t="s">
        <v>6</v>
      </c>
      <c r="E1391" s="9" t="s">
        <v>15046</v>
      </c>
      <c r="F1391" s="68" t="s">
        <v>16</v>
      </c>
      <c r="G1391" s="6">
        <v>2999900</v>
      </c>
      <c r="H1391" s="6" t="s">
        <v>13</v>
      </c>
      <c r="I1391" s="6">
        <v>2999900</v>
      </c>
      <c r="J1391" t="e">
        <f>+INDEX(Hoja3!A:G,MATCH('ALL PRODUCTS'!B1391,Hoja3!B:B,0),6)</f>
        <v>#N/A</v>
      </c>
      <c r="K1391" s="79" t="e">
        <f>+INDEX(Hoja3!A:G,MATCH('ALL PRODUCTS'!B1391,Hoja3!B:B,0),5)</f>
        <v>#N/A</v>
      </c>
      <c r="L1391" s="86" t="e">
        <v>#N/A</v>
      </c>
      <c r="M1391" s="86" t="e">
        <v>#N/A</v>
      </c>
    </row>
    <row r="1392" spans="1:13">
      <c r="A1392" t="s">
        <v>2696</v>
      </c>
      <c r="B1392" s="68" t="s">
        <v>15045</v>
      </c>
      <c r="C1392" s="68" t="s">
        <v>15047</v>
      </c>
      <c r="D1392" s="9" t="s">
        <v>1932</v>
      </c>
      <c r="E1392" s="69" t="str">
        <f>"     "&amp;E1391</f>
        <v xml:space="preserve">     Combo Cama Hampton Queen+ Colchón 1 Pillow 28 Cm</v>
      </c>
      <c r="F1392" s="68" t="s">
        <v>12</v>
      </c>
      <c r="G1392" s="70">
        <f>G1391</f>
        <v>2999900</v>
      </c>
      <c r="H1392" s="70" t="str">
        <f>H1391&amp;"     "</f>
        <v xml:space="preserve">$     </v>
      </c>
      <c r="J1392" t="e">
        <f>+INDEX(Hoja3!A:G,MATCH('ALL PRODUCTS'!B1392,Hoja3!B:B,0),6)</f>
        <v>#N/A</v>
      </c>
      <c r="K1392" s="79" t="e">
        <f>+INDEX(Hoja3!A:G,MATCH('ALL PRODUCTS'!B1392,Hoja3!B:B,0),5)</f>
        <v>#N/A</v>
      </c>
      <c r="L1392" s="86">
        <v>5999800</v>
      </c>
      <c r="M1392" s="86">
        <v>2999900</v>
      </c>
    </row>
    <row r="1393" spans="1:13">
      <c r="A1393" t="s">
        <v>2696</v>
      </c>
      <c r="B1393" s="68" t="s">
        <v>15045</v>
      </c>
      <c r="C1393" s="68" t="s">
        <v>15048</v>
      </c>
      <c r="D1393" s="9" t="s">
        <v>1933</v>
      </c>
      <c r="E1393" s="69" t="str">
        <f>"     "&amp;E1391</f>
        <v xml:space="preserve">     Combo Cama Hampton Queen+ Colchón 1 Pillow 28 Cm</v>
      </c>
      <c r="F1393" s="68" t="s">
        <v>34</v>
      </c>
      <c r="G1393" s="70">
        <f>G1391</f>
        <v>2999900</v>
      </c>
      <c r="H1393" s="70" t="str">
        <f>H1391&amp;"     "</f>
        <v xml:space="preserve">$     </v>
      </c>
      <c r="J1393" t="e">
        <f>+INDEX(Hoja3!A:G,MATCH('ALL PRODUCTS'!B1393,Hoja3!B:B,0),6)</f>
        <v>#N/A</v>
      </c>
      <c r="K1393" s="79" t="e">
        <f>+INDEX(Hoja3!A:G,MATCH('ALL PRODUCTS'!B1393,Hoja3!B:B,0),5)</f>
        <v>#N/A</v>
      </c>
      <c r="L1393" s="86">
        <v>5999800</v>
      </c>
      <c r="M1393" s="86">
        <v>2999900</v>
      </c>
    </row>
    <row r="1394" spans="1:13">
      <c r="A1394" t="s">
        <v>2696</v>
      </c>
      <c r="B1394" s="68" t="s">
        <v>15045</v>
      </c>
      <c r="C1394" s="68" t="s">
        <v>15049</v>
      </c>
      <c r="D1394" s="9" t="s">
        <v>1934</v>
      </c>
      <c r="E1394" s="69" t="str">
        <f>"     "&amp;E1391</f>
        <v xml:space="preserve">     Combo Cama Hampton Queen+ Colchón 1 Pillow 28 Cm</v>
      </c>
      <c r="F1394" s="68" t="s">
        <v>300</v>
      </c>
      <c r="G1394" s="70">
        <f>G1391</f>
        <v>2999900</v>
      </c>
      <c r="H1394" s="70" t="str">
        <f>H1391&amp;"     "</f>
        <v xml:space="preserve">$     </v>
      </c>
      <c r="J1394" t="e">
        <f>+INDEX(Hoja3!A:G,MATCH('ALL PRODUCTS'!B1394,Hoja3!B:B,0),6)</f>
        <v>#N/A</v>
      </c>
      <c r="K1394" s="79" t="e">
        <f>+INDEX(Hoja3!A:G,MATCH('ALL PRODUCTS'!B1394,Hoja3!B:B,0),5)</f>
        <v>#N/A</v>
      </c>
      <c r="L1394" s="86">
        <v>5999800</v>
      </c>
      <c r="M1394" s="86">
        <v>2999900</v>
      </c>
    </row>
    <row r="1395" spans="1:13">
      <c r="A1395" t="s">
        <v>2696</v>
      </c>
      <c r="B1395" s="68" t="s">
        <v>15045</v>
      </c>
      <c r="C1395" s="68" t="s">
        <v>15050</v>
      </c>
      <c r="D1395" s="9" t="s">
        <v>1935</v>
      </c>
      <c r="E1395" s="69" t="str">
        <f>"     "&amp;E1391</f>
        <v xml:space="preserve">     Combo Cama Hampton Queen+ Colchón 1 Pillow 28 Cm</v>
      </c>
      <c r="F1395" s="68" t="s">
        <v>153</v>
      </c>
      <c r="G1395" s="70">
        <f>G1391</f>
        <v>2999900</v>
      </c>
      <c r="H1395" s="70" t="str">
        <f>H1391&amp;"     "</f>
        <v xml:space="preserve">$     </v>
      </c>
      <c r="J1395" t="e">
        <f>+INDEX(Hoja3!A:G,MATCH('ALL PRODUCTS'!B1395,Hoja3!B:B,0),6)</f>
        <v>#N/A</v>
      </c>
      <c r="K1395" s="79" t="e">
        <f>+INDEX(Hoja3!A:G,MATCH('ALL PRODUCTS'!B1395,Hoja3!B:B,0),5)</f>
        <v>#N/A</v>
      </c>
      <c r="L1395" s="86">
        <v>5999800</v>
      </c>
      <c r="M1395" s="86">
        <v>2999900</v>
      </c>
    </row>
    <row r="1396" spans="1:13">
      <c r="A1396" t="s">
        <v>2696</v>
      </c>
      <c r="B1396" s="68" t="s">
        <v>15045</v>
      </c>
      <c r="C1396" s="68" t="s">
        <v>15051</v>
      </c>
      <c r="D1396" s="9" t="s">
        <v>1936</v>
      </c>
      <c r="E1396" s="69" t="str">
        <f>"     "&amp;E1391</f>
        <v xml:space="preserve">     Combo Cama Hampton Queen+ Colchón 1 Pillow 28 Cm</v>
      </c>
      <c r="F1396" s="68" t="s">
        <v>350</v>
      </c>
      <c r="G1396" s="70">
        <f>G1391</f>
        <v>2999900</v>
      </c>
      <c r="H1396" s="70" t="str">
        <f>H1391&amp;"     "</f>
        <v xml:space="preserve">$     </v>
      </c>
      <c r="J1396" t="e">
        <f>+INDEX(Hoja3!A:G,MATCH('ALL PRODUCTS'!B1396,Hoja3!B:B,0),6)</f>
        <v>#N/A</v>
      </c>
      <c r="K1396" s="79" t="e">
        <f>+INDEX(Hoja3!A:G,MATCH('ALL PRODUCTS'!B1396,Hoja3!B:B,0),5)</f>
        <v>#N/A</v>
      </c>
      <c r="L1396" s="86">
        <v>5999800</v>
      </c>
      <c r="M1396" s="86">
        <v>2999900</v>
      </c>
    </row>
    <row r="1397" spans="1:13">
      <c r="A1397" t="s">
        <v>2696</v>
      </c>
      <c r="B1397" s="68" t="s">
        <v>15045</v>
      </c>
      <c r="C1397" s="68" t="s">
        <v>15052</v>
      </c>
      <c r="D1397" s="9" t="s">
        <v>1937</v>
      </c>
      <c r="E1397" s="69" t="str">
        <f>"     "&amp;E1391</f>
        <v xml:space="preserve">     Combo Cama Hampton Queen+ Colchón 1 Pillow 28 Cm</v>
      </c>
      <c r="F1397" s="68" t="s">
        <v>567</v>
      </c>
      <c r="G1397" s="70">
        <f>G1391</f>
        <v>2999900</v>
      </c>
      <c r="H1397" s="70" t="str">
        <f>H1391&amp;"     "</f>
        <v xml:space="preserve">$     </v>
      </c>
      <c r="J1397" t="e">
        <f>+INDEX(Hoja3!A:G,MATCH('ALL PRODUCTS'!B1397,Hoja3!B:B,0),6)</f>
        <v>#N/A</v>
      </c>
      <c r="K1397" s="79" t="e">
        <f>+INDEX(Hoja3!A:G,MATCH('ALL PRODUCTS'!B1397,Hoja3!B:B,0),5)</f>
        <v>#N/A</v>
      </c>
      <c r="L1397" s="86">
        <v>5999800</v>
      </c>
      <c r="M1397" s="86">
        <v>2999900</v>
      </c>
    </row>
    <row r="1398" spans="1:13">
      <c r="A1398" t="s">
        <v>2696</v>
      </c>
      <c r="B1398" s="68" t="s">
        <v>15045</v>
      </c>
      <c r="C1398" s="68" t="s">
        <v>15053</v>
      </c>
      <c r="D1398" s="9" t="s">
        <v>1938</v>
      </c>
      <c r="E1398" s="69" t="str">
        <f>"     "&amp;E1391</f>
        <v xml:space="preserve">     Combo Cama Hampton Queen+ Colchón 1 Pillow 28 Cm</v>
      </c>
      <c r="F1398" s="68" t="s">
        <v>54</v>
      </c>
      <c r="G1398" s="70">
        <f>G1391</f>
        <v>2999900</v>
      </c>
      <c r="H1398" s="70" t="str">
        <f>H1391&amp;"     "</f>
        <v xml:space="preserve">$     </v>
      </c>
      <c r="J1398" t="e">
        <f>+INDEX(Hoja3!A:G,MATCH('ALL PRODUCTS'!B1398,Hoja3!B:B,0),6)</f>
        <v>#N/A</v>
      </c>
      <c r="K1398" s="79" t="e">
        <f>+INDEX(Hoja3!A:G,MATCH('ALL PRODUCTS'!B1398,Hoja3!B:B,0),5)</f>
        <v>#N/A</v>
      </c>
      <c r="L1398" s="86">
        <v>5999800</v>
      </c>
      <c r="M1398" s="86">
        <v>2999900</v>
      </c>
    </row>
    <row r="1399" spans="1:13">
      <c r="A1399" t="s">
        <v>2696</v>
      </c>
      <c r="B1399" s="68" t="s">
        <v>15045</v>
      </c>
      <c r="C1399" s="68" t="s">
        <v>15054</v>
      </c>
      <c r="D1399" s="9" t="s">
        <v>1939</v>
      </c>
      <c r="E1399" s="69" t="str">
        <f>"     "&amp;E1391</f>
        <v xml:space="preserve">     Combo Cama Hampton Queen+ Colchón 1 Pillow 28 Cm</v>
      </c>
      <c r="F1399" s="68" t="s">
        <v>48</v>
      </c>
      <c r="G1399" s="70">
        <f>G1391</f>
        <v>2999900</v>
      </c>
      <c r="H1399" s="70" t="str">
        <f>H1391&amp;"     "</f>
        <v xml:space="preserve">$     </v>
      </c>
      <c r="J1399" t="e">
        <f>+INDEX(Hoja3!A:G,MATCH('ALL PRODUCTS'!B1399,Hoja3!B:B,0),6)</f>
        <v>#N/A</v>
      </c>
      <c r="K1399" s="79" t="e">
        <f>+INDEX(Hoja3!A:G,MATCH('ALL PRODUCTS'!B1399,Hoja3!B:B,0),5)</f>
        <v>#N/A</v>
      </c>
      <c r="L1399" s="86">
        <v>5999800</v>
      </c>
      <c r="M1399" s="86">
        <v>2999900</v>
      </c>
    </row>
    <row r="1400" spans="1:13">
      <c r="A1400" t="s">
        <v>2696</v>
      </c>
      <c r="B1400" s="68" t="s">
        <v>15045</v>
      </c>
      <c r="C1400" s="68" t="s">
        <v>15055</v>
      </c>
      <c r="D1400" s="9" t="s">
        <v>1940</v>
      </c>
      <c r="E1400" s="69" t="str">
        <f>"     "&amp;E1391</f>
        <v xml:space="preserve">     Combo Cama Hampton Queen+ Colchón 1 Pillow 28 Cm</v>
      </c>
      <c r="F1400" s="68" t="s">
        <v>36</v>
      </c>
      <c r="G1400" s="70">
        <f>G1391</f>
        <v>2999900</v>
      </c>
      <c r="H1400" s="70" t="str">
        <f>H1391&amp;"     "</f>
        <v xml:space="preserve">$     </v>
      </c>
      <c r="J1400" t="e">
        <f>+INDEX(Hoja3!A:G,MATCH('ALL PRODUCTS'!B1400,Hoja3!B:B,0),6)</f>
        <v>#N/A</v>
      </c>
      <c r="K1400" s="79" t="e">
        <f>+INDEX(Hoja3!A:G,MATCH('ALL PRODUCTS'!B1400,Hoja3!B:B,0),5)</f>
        <v>#N/A</v>
      </c>
      <c r="L1400" s="86">
        <v>5999800</v>
      </c>
      <c r="M1400" s="86">
        <v>2999900</v>
      </c>
    </row>
    <row r="1401" spans="1:13">
      <c r="A1401" t="s">
        <v>2696</v>
      </c>
      <c r="B1401" s="68" t="s">
        <v>15056</v>
      </c>
      <c r="C1401" s="68"/>
      <c r="D1401" s="68" t="s">
        <v>6</v>
      </c>
      <c r="E1401" s="9" t="s">
        <v>15057</v>
      </c>
      <c r="F1401" s="68" t="s">
        <v>16</v>
      </c>
      <c r="G1401" s="6">
        <v>3199900</v>
      </c>
      <c r="H1401" s="6" t="s">
        <v>13</v>
      </c>
      <c r="I1401" s="6">
        <v>3199900</v>
      </c>
      <c r="J1401" t="e">
        <f>+INDEX(Hoja3!A:G,MATCH('ALL PRODUCTS'!B1401,Hoja3!B:B,0),6)</f>
        <v>#N/A</v>
      </c>
      <c r="K1401" s="79" t="e">
        <f>+INDEX(Hoja3!A:G,MATCH('ALL PRODUCTS'!B1401,Hoja3!B:B,0),5)</f>
        <v>#N/A</v>
      </c>
      <c r="L1401" s="86" t="e">
        <v>#N/A</v>
      </c>
      <c r="M1401" s="86" t="e">
        <v>#N/A</v>
      </c>
    </row>
    <row r="1402" spans="1:13">
      <c r="A1402" t="s">
        <v>2696</v>
      </c>
      <c r="B1402" s="68" t="s">
        <v>15056</v>
      </c>
      <c r="C1402" s="68" t="s">
        <v>15058</v>
      </c>
      <c r="D1402" s="9" t="s">
        <v>1905</v>
      </c>
      <c r="E1402" s="69" t="str">
        <f>"     "&amp;E1401</f>
        <v xml:space="preserve">     Combo Cama Hampton King + Colchón 1 Pillow 28 Cm</v>
      </c>
      <c r="F1402" s="68" t="s">
        <v>12</v>
      </c>
      <c r="G1402" s="70">
        <f>G1401</f>
        <v>3199900</v>
      </c>
      <c r="H1402" s="70" t="str">
        <f>H1401&amp;"     "</f>
        <v xml:space="preserve">$     </v>
      </c>
      <c r="J1402" t="e">
        <f>+INDEX(Hoja3!A:G,MATCH('ALL PRODUCTS'!B1402,Hoja3!B:B,0),6)</f>
        <v>#N/A</v>
      </c>
      <c r="K1402" s="79" t="e">
        <f>+INDEX(Hoja3!A:G,MATCH('ALL PRODUCTS'!B1402,Hoja3!B:B,0),5)</f>
        <v>#N/A</v>
      </c>
      <c r="L1402" s="86">
        <v>6399800</v>
      </c>
      <c r="M1402" s="86">
        <v>3199900</v>
      </c>
    </row>
    <row r="1403" spans="1:13">
      <c r="A1403" t="s">
        <v>2696</v>
      </c>
      <c r="B1403" s="68" t="s">
        <v>15056</v>
      </c>
      <c r="C1403" s="68" t="s">
        <v>15059</v>
      </c>
      <c r="D1403" s="9" t="s">
        <v>1906</v>
      </c>
      <c r="E1403" s="69" t="str">
        <f>"     "&amp;E1401</f>
        <v xml:space="preserve">     Combo Cama Hampton King + Colchón 1 Pillow 28 Cm</v>
      </c>
      <c r="F1403" s="68" t="s">
        <v>34</v>
      </c>
      <c r="G1403" s="70">
        <f>G1401</f>
        <v>3199900</v>
      </c>
      <c r="H1403" s="70" t="str">
        <f>H1401&amp;"     "</f>
        <v xml:space="preserve">$     </v>
      </c>
      <c r="J1403" t="e">
        <f>+INDEX(Hoja3!A:G,MATCH('ALL PRODUCTS'!B1403,Hoja3!B:B,0),6)</f>
        <v>#N/A</v>
      </c>
      <c r="K1403" s="79" t="e">
        <f>+INDEX(Hoja3!A:G,MATCH('ALL PRODUCTS'!B1403,Hoja3!B:B,0),5)</f>
        <v>#N/A</v>
      </c>
      <c r="L1403" s="86">
        <v>6399800</v>
      </c>
      <c r="M1403" s="86">
        <v>3199900</v>
      </c>
    </row>
    <row r="1404" spans="1:13">
      <c r="A1404" t="s">
        <v>2696</v>
      </c>
      <c r="B1404" s="68" t="s">
        <v>15056</v>
      </c>
      <c r="C1404" s="68" t="s">
        <v>15060</v>
      </c>
      <c r="D1404" s="9" t="s">
        <v>1907</v>
      </c>
      <c r="E1404" s="69" t="str">
        <f>"     "&amp;E1401</f>
        <v xml:space="preserve">     Combo Cama Hampton King + Colchón 1 Pillow 28 Cm</v>
      </c>
      <c r="F1404" s="68" t="s">
        <v>300</v>
      </c>
      <c r="G1404" s="70">
        <f>G1401</f>
        <v>3199900</v>
      </c>
      <c r="H1404" s="70" t="str">
        <f>H1401&amp;"     "</f>
        <v xml:space="preserve">$     </v>
      </c>
      <c r="J1404" t="e">
        <f>+INDEX(Hoja3!A:G,MATCH('ALL PRODUCTS'!B1404,Hoja3!B:B,0),6)</f>
        <v>#N/A</v>
      </c>
      <c r="K1404" s="79" t="e">
        <f>+INDEX(Hoja3!A:G,MATCH('ALL PRODUCTS'!B1404,Hoja3!B:B,0),5)</f>
        <v>#N/A</v>
      </c>
      <c r="L1404" s="86">
        <v>6399800</v>
      </c>
      <c r="M1404" s="86">
        <v>3199900</v>
      </c>
    </row>
    <row r="1405" spans="1:13">
      <c r="A1405" t="s">
        <v>2696</v>
      </c>
      <c r="B1405" s="68" t="s">
        <v>15056</v>
      </c>
      <c r="C1405" s="68" t="s">
        <v>15061</v>
      </c>
      <c r="D1405" s="9" t="s">
        <v>1908</v>
      </c>
      <c r="E1405" s="69" t="str">
        <f>"     "&amp;E1401</f>
        <v xml:space="preserve">     Combo Cama Hampton King + Colchón 1 Pillow 28 Cm</v>
      </c>
      <c r="F1405" s="68" t="s">
        <v>153</v>
      </c>
      <c r="G1405" s="70">
        <f>G1401</f>
        <v>3199900</v>
      </c>
      <c r="H1405" s="70" t="str">
        <f>H1401&amp;"     "</f>
        <v xml:space="preserve">$     </v>
      </c>
      <c r="J1405" t="e">
        <f>+INDEX(Hoja3!A:G,MATCH('ALL PRODUCTS'!B1405,Hoja3!B:B,0),6)</f>
        <v>#N/A</v>
      </c>
      <c r="K1405" s="79" t="e">
        <f>+INDEX(Hoja3!A:G,MATCH('ALL PRODUCTS'!B1405,Hoja3!B:B,0),5)</f>
        <v>#N/A</v>
      </c>
      <c r="L1405" s="86">
        <v>6399800</v>
      </c>
      <c r="M1405" s="86">
        <v>3199900</v>
      </c>
    </row>
    <row r="1406" spans="1:13">
      <c r="A1406" t="s">
        <v>2696</v>
      </c>
      <c r="B1406" s="68" t="s">
        <v>15056</v>
      </c>
      <c r="C1406" s="68" t="s">
        <v>15062</v>
      </c>
      <c r="D1406" s="9" t="s">
        <v>1909</v>
      </c>
      <c r="E1406" s="69" t="str">
        <f>"     "&amp;E1401</f>
        <v xml:space="preserve">     Combo Cama Hampton King + Colchón 1 Pillow 28 Cm</v>
      </c>
      <c r="F1406" s="68" t="s">
        <v>350</v>
      </c>
      <c r="G1406" s="70">
        <f>G1401</f>
        <v>3199900</v>
      </c>
      <c r="H1406" s="70" t="str">
        <f>H1401&amp;"     "</f>
        <v xml:space="preserve">$     </v>
      </c>
      <c r="J1406" t="e">
        <f>+INDEX(Hoja3!A:G,MATCH('ALL PRODUCTS'!B1406,Hoja3!B:B,0),6)</f>
        <v>#N/A</v>
      </c>
      <c r="K1406" s="79" t="e">
        <f>+INDEX(Hoja3!A:G,MATCH('ALL PRODUCTS'!B1406,Hoja3!B:B,0),5)</f>
        <v>#N/A</v>
      </c>
      <c r="L1406" s="86">
        <v>6399800</v>
      </c>
      <c r="M1406" s="86">
        <v>3199900</v>
      </c>
    </row>
    <row r="1407" spans="1:13">
      <c r="A1407" t="s">
        <v>2696</v>
      </c>
      <c r="B1407" s="68" t="s">
        <v>15056</v>
      </c>
      <c r="C1407" s="68" t="s">
        <v>15063</v>
      </c>
      <c r="D1407" s="9" t="s">
        <v>1910</v>
      </c>
      <c r="E1407" s="69" t="str">
        <f>"     "&amp;E1401</f>
        <v xml:space="preserve">     Combo Cama Hampton King + Colchón 1 Pillow 28 Cm</v>
      </c>
      <c r="F1407" s="68" t="s">
        <v>567</v>
      </c>
      <c r="G1407" s="70">
        <f>G1401</f>
        <v>3199900</v>
      </c>
      <c r="H1407" s="70" t="str">
        <f>H1401&amp;"     "</f>
        <v xml:space="preserve">$     </v>
      </c>
      <c r="J1407" t="e">
        <f>+INDEX(Hoja3!A:G,MATCH('ALL PRODUCTS'!B1407,Hoja3!B:B,0),6)</f>
        <v>#N/A</v>
      </c>
      <c r="K1407" s="79" t="e">
        <f>+INDEX(Hoja3!A:G,MATCH('ALL PRODUCTS'!B1407,Hoja3!B:B,0),5)</f>
        <v>#N/A</v>
      </c>
      <c r="L1407" s="86">
        <v>6399800</v>
      </c>
      <c r="M1407" s="86">
        <v>3199900</v>
      </c>
    </row>
    <row r="1408" spans="1:13">
      <c r="A1408" t="s">
        <v>2696</v>
      </c>
      <c r="B1408" s="68" t="s">
        <v>15056</v>
      </c>
      <c r="C1408" s="68" t="s">
        <v>15064</v>
      </c>
      <c r="D1408" s="9" t="s">
        <v>1911</v>
      </c>
      <c r="E1408" s="69" t="str">
        <f>"     "&amp;E1401</f>
        <v xml:space="preserve">     Combo Cama Hampton King + Colchón 1 Pillow 28 Cm</v>
      </c>
      <c r="F1408" s="68" t="s">
        <v>54</v>
      </c>
      <c r="G1408" s="70">
        <f>G1401</f>
        <v>3199900</v>
      </c>
      <c r="H1408" s="70" t="str">
        <f>H1401&amp;"     "</f>
        <v xml:space="preserve">$     </v>
      </c>
      <c r="J1408" t="e">
        <f>+INDEX(Hoja3!A:G,MATCH('ALL PRODUCTS'!B1408,Hoja3!B:B,0),6)</f>
        <v>#N/A</v>
      </c>
      <c r="K1408" s="79" t="e">
        <f>+INDEX(Hoja3!A:G,MATCH('ALL PRODUCTS'!B1408,Hoja3!B:B,0),5)</f>
        <v>#N/A</v>
      </c>
      <c r="L1408" s="86">
        <v>6399800</v>
      </c>
      <c r="M1408" s="86">
        <v>3199900</v>
      </c>
    </row>
    <row r="1409" spans="1:13">
      <c r="A1409" t="s">
        <v>2696</v>
      </c>
      <c r="B1409" s="68" t="s">
        <v>15056</v>
      </c>
      <c r="C1409" s="68" t="s">
        <v>15065</v>
      </c>
      <c r="D1409" s="9" t="s">
        <v>1912</v>
      </c>
      <c r="E1409" s="69" t="str">
        <f>"     "&amp;E1401</f>
        <v xml:space="preserve">     Combo Cama Hampton King + Colchón 1 Pillow 28 Cm</v>
      </c>
      <c r="F1409" s="68" t="s">
        <v>48</v>
      </c>
      <c r="G1409" s="70">
        <f>G1401</f>
        <v>3199900</v>
      </c>
      <c r="H1409" s="70" t="str">
        <f>H1401&amp;"     "</f>
        <v xml:space="preserve">$     </v>
      </c>
      <c r="J1409" t="e">
        <f>+INDEX(Hoja3!A:G,MATCH('ALL PRODUCTS'!B1409,Hoja3!B:B,0),6)</f>
        <v>#N/A</v>
      </c>
      <c r="K1409" s="79" t="e">
        <f>+INDEX(Hoja3!A:G,MATCH('ALL PRODUCTS'!B1409,Hoja3!B:B,0),5)</f>
        <v>#N/A</v>
      </c>
      <c r="L1409" s="86">
        <v>6399800</v>
      </c>
      <c r="M1409" s="86">
        <v>3199900</v>
      </c>
    </row>
    <row r="1410" spans="1:13">
      <c r="A1410" t="s">
        <v>2696</v>
      </c>
      <c r="B1410" s="68" t="s">
        <v>15056</v>
      </c>
      <c r="C1410" s="68" t="s">
        <v>15066</v>
      </c>
      <c r="D1410" s="9" t="s">
        <v>1913</v>
      </c>
      <c r="E1410" s="69" t="str">
        <f>"     "&amp;E1401</f>
        <v xml:space="preserve">     Combo Cama Hampton King + Colchón 1 Pillow 28 Cm</v>
      </c>
      <c r="F1410" s="68" t="s">
        <v>36</v>
      </c>
      <c r="G1410" s="70">
        <f>G1401</f>
        <v>3199900</v>
      </c>
      <c r="H1410" s="70" t="str">
        <f>H1401&amp;"     "</f>
        <v xml:space="preserve">$     </v>
      </c>
      <c r="J1410" t="e">
        <f>+INDEX(Hoja3!A:G,MATCH('ALL PRODUCTS'!B1410,Hoja3!B:B,0),6)</f>
        <v>#N/A</v>
      </c>
      <c r="K1410" s="79" t="e">
        <f>+INDEX(Hoja3!A:G,MATCH('ALL PRODUCTS'!B1410,Hoja3!B:B,0),5)</f>
        <v>#N/A</v>
      </c>
      <c r="L1410" s="86">
        <v>6399800</v>
      </c>
      <c r="M1410" s="86">
        <v>3199900</v>
      </c>
    </row>
    <row r="1411" spans="1:13">
      <c r="A1411" t="s">
        <v>2696</v>
      </c>
      <c r="B1411" s="68" t="s">
        <v>15067</v>
      </c>
      <c r="C1411" s="68"/>
      <c r="D1411" s="68" t="s">
        <v>6</v>
      </c>
      <c r="E1411" s="9" t="s">
        <v>15068</v>
      </c>
      <c r="F1411" s="68" t="s">
        <v>16</v>
      </c>
      <c r="G1411" s="6">
        <v>3199900</v>
      </c>
      <c r="H1411" s="6" t="s">
        <v>13</v>
      </c>
      <c r="I1411" s="6">
        <v>3199900</v>
      </c>
      <c r="J1411" t="e">
        <f>+INDEX(Hoja3!A:G,MATCH('ALL PRODUCTS'!B1411,Hoja3!B:B,0),6)</f>
        <v>#N/A</v>
      </c>
      <c r="K1411" s="79" t="e">
        <f>+INDEX(Hoja3!A:G,MATCH('ALL PRODUCTS'!B1411,Hoja3!B:B,0),5)</f>
        <v>#N/A</v>
      </c>
      <c r="L1411" s="86" t="e">
        <v>#N/A</v>
      </c>
      <c r="M1411" s="86" t="e">
        <v>#N/A</v>
      </c>
    </row>
    <row r="1412" spans="1:13">
      <c r="A1412" t="s">
        <v>2696</v>
      </c>
      <c r="B1412" s="68" t="s">
        <v>15067</v>
      </c>
      <c r="C1412" s="68" t="s">
        <v>15069</v>
      </c>
      <c r="D1412" s="9" t="s">
        <v>1896</v>
      </c>
      <c r="E1412" s="69" t="str">
        <f>"     "&amp;E1411</f>
        <v xml:space="preserve">     Combo Cama Mousai Queen + Colchón 1 Pillow 28 Cm</v>
      </c>
      <c r="F1412" s="68" t="s">
        <v>48</v>
      </c>
      <c r="G1412" s="70">
        <f>G1411</f>
        <v>3199900</v>
      </c>
      <c r="H1412" s="70" t="str">
        <f>H1411&amp;"     "</f>
        <v xml:space="preserve">$     </v>
      </c>
      <c r="J1412" t="e">
        <f>+INDEX(Hoja3!A:G,MATCH('ALL PRODUCTS'!B1412,Hoja3!B:B,0),6)</f>
        <v>#N/A</v>
      </c>
      <c r="K1412" s="79" t="e">
        <f>+INDEX(Hoja3!A:G,MATCH('ALL PRODUCTS'!B1412,Hoja3!B:B,0),5)</f>
        <v>#N/A</v>
      </c>
      <c r="L1412" s="86">
        <v>6399800</v>
      </c>
      <c r="M1412" s="86">
        <v>3199900</v>
      </c>
    </row>
    <row r="1413" spans="1:13">
      <c r="A1413" t="s">
        <v>2696</v>
      </c>
      <c r="B1413" s="68" t="s">
        <v>15067</v>
      </c>
      <c r="C1413" s="68" t="s">
        <v>15070</v>
      </c>
      <c r="D1413" s="9" t="s">
        <v>1897</v>
      </c>
      <c r="E1413" s="69" t="str">
        <f>"     "&amp;E1411</f>
        <v xml:space="preserve">     Combo Cama Mousai Queen + Colchón 1 Pillow 28 Cm</v>
      </c>
      <c r="F1413" s="68" t="s">
        <v>12</v>
      </c>
      <c r="G1413" s="70">
        <f>G1411</f>
        <v>3199900</v>
      </c>
      <c r="H1413" s="70" t="str">
        <f>H1411&amp;"     "</f>
        <v xml:space="preserve">$     </v>
      </c>
      <c r="J1413" t="e">
        <f>+INDEX(Hoja3!A:G,MATCH('ALL PRODUCTS'!B1413,Hoja3!B:B,0),6)</f>
        <v>#N/A</v>
      </c>
      <c r="K1413" s="79" t="e">
        <f>+INDEX(Hoja3!A:G,MATCH('ALL PRODUCTS'!B1413,Hoja3!B:B,0),5)</f>
        <v>#N/A</v>
      </c>
      <c r="L1413" s="86">
        <v>6399800</v>
      </c>
      <c r="M1413" s="86">
        <v>3199900</v>
      </c>
    </row>
    <row r="1414" spans="1:13">
      <c r="A1414" t="s">
        <v>2696</v>
      </c>
      <c r="B1414" s="68" t="s">
        <v>15067</v>
      </c>
      <c r="C1414" s="68" t="s">
        <v>15071</v>
      </c>
      <c r="D1414" s="9" t="s">
        <v>1898</v>
      </c>
      <c r="E1414" s="69" t="str">
        <f>"     "&amp;E1411</f>
        <v xml:space="preserve">     Combo Cama Mousai Queen + Colchón 1 Pillow 28 Cm</v>
      </c>
      <c r="F1414" s="68" t="s">
        <v>34</v>
      </c>
      <c r="G1414" s="70">
        <f>G1411</f>
        <v>3199900</v>
      </c>
      <c r="H1414" s="70" t="str">
        <f>H1411&amp;"     "</f>
        <v xml:space="preserve">$     </v>
      </c>
      <c r="J1414" t="e">
        <f>+INDEX(Hoja3!A:G,MATCH('ALL PRODUCTS'!B1414,Hoja3!B:B,0),6)</f>
        <v>#N/A</v>
      </c>
      <c r="K1414" s="79" t="e">
        <f>+INDEX(Hoja3!A:G,MATCH('ALL PRODUCTS'!B1414,Hoja3!B:B,0),5)</f>
        <v>#N/A</v>
      </c>
      <c r="L1414" s="86">
        <v>6399800</v>
      </c>
      <c r="M1414" s="86">
        <v>3199900</v>
      </c>
    </row>
    <row r="1415" spans="1:13">
      <c r="A1415" t="s">
        <v>2696</v>
      </c>
      <c r="B1415" s="68" t="s">
        <v>15067</v>
      </c>
      <c r="C1415" s="68" t="s">
        <v>15072</v>
      </c>
      <c r="D1415" s="9" t="s">
        <v>1899</v>
      </c>
      <c r="E1415" s="69" t="str">
        <f>"     "&amp;E1411</f>
        <v xml:space="preserve">     Combo Cama Mousai Queen + Colchón 1 Pillow 28 Cm</v>
      </c>
      <c r="F1415" s="68" t="s">
        <v>300</v>
      </c>
      <c r="G1415" s="70">
        <f>G1411</f>
        <v>3199900</v>
      </c>
      <c r="H1415" s="70" t="str">
        <f>H1411&amp;"     "</f>
        <v xml:space="preserve">$     </v>
      </c>
      <c r="J1415" t="e">
        <f>+INDEX(Hoja3!A:G,MATCH('ALL PRODUCTS'!B1415,Hoja3!B:B,0),6)</f>
        <v>#N/A</v>
      </c>
      <c r="K1415" s="79" t="e">
        <f>+INDEX(Hoja3!A:G,MATCH('ALL PRODUCTS'!B1415,Hoja3!B:B,0),5)</f>
        <v>#N/A</v>
      </c>
      <c r="L1415" s="86">
        <v>6399800</v>
      </c>
      <c r="M1415" s="86">
        <v>3199900</v>
      </c>
    </row>
    <row r="1416" spans="1:13">
      <c r="A1416" t="s">
        <v>2696</v>
      </c>
      <c r="B1416" s="68" t="s">
        <v>15067</v>
      </c>
      <c r="C1416" s="68" t="s">
        <v>15073</v>
      </c>
      <c r="D1416" s="9" t="s">
        <v>1900</v>
      </c>
      <c r="E1416" s="69" t="str">
        <f>"     "&amp;E1411</f>
        <v xml:space="preserve">     Combo Cama Mousai Queen + Colchón 1 Pillow 28 Cm</v>
      </c>
      <c r="F1416" s="68" t="s">
        <v>302</v>
      </c>
      <c r="G1416" s="70">
        <f>G1411</f>
        <v>3199900</v>
      </c>
      <c r="H1416" s="70" t="str">
        <f>H1411&amp;"     "</f>
        <v xml:space="preserve">$     </v>
      </c>
      <c r="J1416" t="e">
        <f>+INDEX(Hoja3!A:G,MATCH('ALL PRODUCTS'!B1416,Hoja3!B:B,0),6)</f>
        <v>#N/A</v>
      </c>
      <c r="K1416" s="79" t="e">
        <f>+INDEX(Hoja3!A:G,MATCH('ALL PRODUCTS'!B1416,Hoja3!B:B,0),5)</f>
        <v>#N/A</v>
      </c>
      <c r="L1416" s="86">
        <v>6399800</v>
      </c>
      <c r="M1416" s="86">
        <v>3199900</v>
      </c>
    </row>
    <row r="1417" spans="1:13">
      <c r="A1417" t="s">
        <v>2696</v>
      </c>
      <c r="B1417" s="68" t="s">
        <v>15067</v>
      </c>
      <c r="C1417" s="68" t="s">
        <v>15074</v>
      </c>
      <c r="D1417" s="9" t="s">
        <v>1901</v>
      </c>
      <c r="E1417" s="69" t="str">
        <f>"     "&amp;E1411</f>
        <v xml:space="preserve">     Combo Cama Mousai Queen + Colchón 1 Pillow 28 Cm</v>
      </c>
      <c r="F1417" s="68" t="s">
        <v>14944</v>
      </c>
      <c r="G1417" s="70">
        <f>G1411</f>
        <v>3199900</v>
      </c>
      <c r="H1417" s="70" t="str">
        <f>H1411&amp;"     "</f>
        <v xml:space="preserve">$     </v>
      </c>
      <c r="J1417" t="e">
        <f>+INDEX(Hoja3!A:G,MATCH('ALL PRODUCTS'!B1417,Hoja3!B:B,0),6)</f>
        <v>#N/A</v>
      </c>
      <c r="K1417" s="79" t="e">
        <f>+INDEX(Hoja3!A:G,MATCH('ALL PRODUCTS'!B1417,Hoja3!B:B,0),5)</f>
        <v>#N/A</v>
      </c>
      <c r="L1417" s="86">
        <v>6399800</v>
      </c>
      <c r="M1417" s="86">
        <v>3199900</v>
      </c>
    </row>
    <row r="1418" spans="1:13">
      <c r="A1418" t="s">
        <v>2696</v>
      </c>
      <c r="B1418" s="68" t="s">
        <v>15067</v>
      </c>
      <c r="C1418" s="68" t="s">
        <v>15075</v>
      </c>
      <c r="D1418" s="9" t="s">
        <v>1902</v>
      </c>
      <c r="E1418" s="69" t="str">
        <f>"     "&amp;E1411</f>
        <v xml:space="preserve">     Combo Cama Mousai Queen + Colchón 1 Pillow 28 Cm</v>
      </c>
      <c r="F1418" s="68" t="s">
        <v>297</v>
      </c>
      <c r="G1418" s="70">
        <f>G1411</f>
        <v>3199900</v>
      </c>
      <c r="H1418" s="70" t="str">
        <f>H1411&amp;"     "</f>
        <v xml:space="preserve">$     </v>
      </c>
      <c r="J1418" t="e">
        <f>+INDEX(Hoja3!A:G,MATCH('ALL PRODUCTS'!B1418,Hoja3!B:B,0),6)</f>
        <v>#N/A</v>
      </c>
      <c r="K1418" s="79" t="e">
        <f>+INDEX(Hoja3!A:G,MATCH('ALL PRODUCTS'!B1418,Hoja3!B:B,0),5)</f>
        <v>#N/A</v>
      </c>
      <c r="L1418" s="86">
        <v>6399800</v>
      </c>
      <c r="M1418" s="86">
        <v>3199900</v>
      </c>
    </row>
    <row r="1419" spans="1:13">
      <c r="A1419" t="s">
        <v>2696</v>
      </c>
      <c r="B1419" s="68" t="s">
        <v>15067</v>
      </c>
      <c r="C1419" s="68" t="s">
        <v>15076</v>
      </c>
      <c r="D1419" s="9" t="s">
        <v>1903</v>
      </c>
      <c r="E1419" s="69" t="str">
        <f>"     "&amp;E1411</f>
        <v xml:space="preserve">     Combo Cama Mousai Queen + Colchón 1 Pillow 28 Cm</v>
      </c>
      <c r="F1419" s="68" t="s">
        <v>306</v>
      </c>
      <c r="G1419" s="70">
        <f>G1411</f>
        <v>3199900</v>
      </c>
      <c r="H1419" s="70" t="str">
        <f>H1411&amp;"     "</f>
        <v xml:space="preserve">$     </v>
      </c>
      <c r="J1419" t="e">
        <f>+INDEX(Hoja3!A:G,MATCH('ALL PRODUCTS'!B1419,Hoja3!B:B,0),6)</f>
        <v>#N/A</v>
      </c>
      <c r="K1419" s="79" t="e">
        <f>+INDEX(Hoja3!A:G,MATCH('ALL PRODUCTS'!B1419,Hoja3!B:B,0),5)</f>
        <v>#N/A</v>
      </c>
      <c r="L1419" s="86">
        <v>6399800</v>
      </c>
      <c r="M1419" s="86">
        <v>3199900</v>
      </c>
    </row>
    <row r="1420" spans="1:13">
      <c r="A1420" t="s">
        <v>2696</v>
      </c>
      <c r="B1420" s="68" t="s">
        <v>15067</v>
      </c>
      <c r="C1420" s="68" t="s">
        <v>15077</v>
      </c>
      <c r="D1420" s="9" t="s">
        <v>1904</v>
      </c>
      <c r="E1420" s="69" t="str">
        <f>"     "&amp;E1411</f>
        <v xml:space="preserve">     Combo Cama Mousai Queen + Colchón 1 Pillow 28 Cm</v>
      </c>
      <c r="F1420" s="68" t="s">
        <v>36</v>
      </c>
      <c r="G1420" s="70">
        <f>G1411</f>
        <v>3199900</v>
      </c>
      <c r="H1420" s="70" t="str">
        <f>H1411&amp;"     "</f>
        <v xml:space="preserve">$     </v>
      </c>
      <c r="J1420" t="e">
        <f>+INDEX(Hoja3!A:G,MATCH('ALL PRODUCTS'!B1420,Hoja3!B:B,0),6)</f>
        <v>#N/A</v>
      </c>
      <c r="K1420" s="79" t="e">
        <f>+INDEX(Hoja3!A:G,MATCH('ALL PRODUCTS'!B1420,Hoja3!B:B,0),5)</f>
        <v>#N/A</v>
      </c>
      <c r="L1420" s="86">
        <v>6399800</v>
      </c>
      <c r="M1420" s="86">
        <v>3199900</v>
      </c>
    </row>
    <row r="1421" spans="1:13">
      <c r="A1421" t="s">
        <v>2696</v>
      </c>
      <c r="B1421" s="68" t="s">
        <v>15078</v>
      </c>
      <c r="C1421" s="68"/>
      <c r="D1421" s="68" t="s">
        <v>6</v>
      </c>
      <c r="E1421" s="9" t="s">
        <v>15079</v>
      </c>
      <c r="F1421" s="68" t="s">
        <v>16</v>
      </c>
      <c r="G1421" s="6">
        <v>3499900</v>
      </c>
      <c r="H1421" s="6" t="s">
        <v>13</v>
      </c>
      <c r="I1421" s="6">
        <v>3499900</v>
      </c>
      <c r="J1421" t="e">
        <f>+INDEX(Hoja3!A:G,MATCH('ALL PRODUCTS'!B1421,Hoja3!B:B,0),6)</f>
        <v>#N/A</v>
      </c>
      <c r="K1421" s="79" t="e">
        <f>+INDEX(Hoja3!A:G,MATCH('ALL PRODUCTS'!B1421,Hoja3!B:B,0),5)</f>
        <v>#N/A</v>
      </c>
      <c r="L1421" s="86" t="e">
        <v>#N/A</v>
      </c>
      <c r="M1421" s="86" t="e">
        <v>#N/A</v>
      </c>
    </row>
    <row r="1422" spans="1:13">
      <c r="A1422" t="s">
        <v>2696</v>
      </c>
      <c r="B1422" s="68" t="s">
        <v>15078</v>
      </c>
      <c r="C1422" s="68" t="s">
        <v>15080</v>
      </c>
      <c r="D1422" s="9" t="s">
        <v>1973</v>
      </c>
      <c r="E1422" s="69" t="str">
        <f>"     "&amp;E1421</f>
        <v xml:space="preserve">     Combo Cama Mousai King + Colchón 1 Pillow 28 Cm</v>
      </c>
      <c r="F1422" s="68" t="s">
        <v>297</v>
      </c>
      <c r="G1422" s="70">
        <f>G1421</f>
        <v>3499900</v>
      </c>
      <c r="H1422" s="70" t="str">
        <f>H1421&amp;"     "</f>
        <v xml:space="preserve">$     </v>
      </c>
      <c r="J1422" t="e">
        <f>+INDEX(Hoja3!A:G,MATCH('ALL PRODUCTS'!B1422,Hoja3!B:B,0),6)</f>
        <v>#N/A</v>
      </c>
      <c r="K1422" s="79" t="e">
        <f>+INDEX(Hoja3!A:G,MATCH('ALL PRODUCTS'!B1422,Hoja3!B:B,0),5)</f>
        <v>#N/A</v>
      </c>
      <c r="L1422" s="86">
        <v>6999800</v>
      </c>
      <c r="M1422" s="86">
        <v>3499900</v>
      </c>
    </row>
    <row r="1423" spans="1:13">
      <c r="A1423" t="s">
        <v>2696</v>
      </c>
      <c r="B1423" s="68" t="s">
        <v>15078</v>
      </c>
      <c r="C1423" s="68" t="s">
        <v>15081</v>
      </c>
      <c r="D1423" s="9" t="s">
        <v>1975</v>
      </c>
      <c r="E1423" s="69" t="str">
        <f>"     "&amp;E1421</f>
        <v xml:space="preserve">     Combo Cama Mousai King + Colchón 1 Pillow 28 Cm</v>
      </c>
      <c r="F1423" s="68" t="s">
        <v>12</v>
      </c>
      <c r="G1423" s="70">
        <f>G1421</f>
        <v>3499900</v>
      </c>
      <c r="H1423" s="70" t="str">
        <f>H1421&amp;"     "</f>
        <v xml:space="preserve">$     </v>
      </c>
      <c r="J1423" t="e">
        <f>+INDEX(Hoja3!A:G,MATCH('ALL PRODUCTS'!B1423,Hoja3!B:B,0),6)</f>
        <v>#N/A</v>
      </c>
      <c r="K1423" s="79" t="e">
        <f>+INDEX(Hoja3!A:G,MATCH('ALL PRODUCTS'!B1423,Hoja3!B:B,0),5)</f>
        <v>#N/A</v>
      </c>
      <c r="L1423" s="86">
        <v>6999800</v>
      </c>
      <c r="M1423" s="86">
        <v>3499900</v>
      </c>
    </row>
    <row r="1424" spans="1:13">
      <c r="A1424" t="s">
        <v>2696</v>
      </c>
      <c r="B1424" s="68" t="s">
        <v>15078</v>
      </c>
      <c r="C1424" s="68" t="s">
        <v>15082</v>
      </c>
      <c r="D1424" s="9" t="s">
        <v>1969</v>
      </c>
      <c r="E1424" s="69" t="str">
        <f>"     "&amp;E1421</f>
        <v xml:space="preserve">     Combo Cama Mousai King + Colchón 1 Pillow 28 Cm</v>
      </c>
      <c r="F1424" s="68" t="s">
        <v>34</v>
      </c>
      <c r="G1424" s="70">
        <f>G1421</f>
        <v>3499900</v>
      </c>
      <c r="H1424" s="70" t="str">
        <f>H1421&amp;"     "</f>
        <v xml:space="preserve">$     </v>
      </c>
      <c r="J1424" t="e">
        <f>+INDEX(Hoja3!A:G,MATCH('ALL PRODUCTS'!B1424,Hoja3!B:B,0),6)</f>
        <v>#N/A</v>
      </c>
      <c r="K1424" s="79" t="e">
        <f>+INDEX(Hoja3!A:G,MATCH('ALL PRODUCTS'!B1424,Hoja3!B:B,0),5)</f>
        <v>#N/A</v>
      </c>
      <c r="L1424" s="86">
        <v>6999800</v>
      </c>
      <c r="M1424" s="86">
        <v>3499900</v>
      </c>
    </row>
    <row r="1425" spans="1:13">
      <c r="A1425" t="s">
        <v>2696</v>
      </c>
      <c r="B1425" s="68" t="s">
        <v>15078</v>
      </c>
      <c r="C1425" s="68" t="s">
        <v>15083</v>
      </c>
      <c r="D1425" s="9" t="s">
        <v>1970</v>
      </c>
      <c r="E1425" s="69" t="str">
        <f>"     "&amp;E1421</f>
        <v xml:space="preserve">     Combo Cama Mousai King + Colchón 1 Pillow 28 Cm</v>
      </c>
      <c r="F1425" s="68" t="s">
        <v>300</v>
      </c>
      <c r="G1425" s="70">
        <f>G1421</f>
        <v>3499900</v>
      </c>
      <c r="H1425" s="70" t="str">
        <f>H1421&amp;"     "</f>
        <v xml:space="preserve">$     </v>
      </c>
      <c r="J1425" t="e">
        <f>+INDEX(Hoja3!A:G,MATCH('ALL PRODUCTS'!B1425,Hoja3!B:B,0),6)</f>
        <v>#N/A</v>
      </c>
      <c r="K1425" s="79" t="e">
        <f>+INDEX(Hoja3!A:G,MATCH('ALL PRODUCTS'!B1425,Hoja3!B:B,0),5)</f>
        <v>#N/A</v>
      </c>
      <c r="L1425" s="86">
        <v>6999800</v>
      </c>
      <c r="M1425" s="86">
        <v>3499900</v>
      </c>
    </row>
    <row r="1426" spans="1:13">
      <c r="A1426" t="s">
        <v>2696</v>
      </c>
      <c r="B1426" s="68" t="s">
        <v>15078</v>
      </c>
      <c r="C1426" s="68" t="s">
        <v>15084</v>
      </c>
      <c r="D1426" s="9" t="s">
        <v>1971</v>
      </c>
      <c r="E1426" s="69" t="str">
        <f>"     "&amp;E1421</f>
        <v xml:space="preserve">     Combo Cama Mousai King + Colchón 1 Pillow 28 Cm</v>
      </c>
      <c r="F1426" s="68" t="s">
        <v>302</v>
      </c>
      <c r="G1426" s="70">
        <f>G1421</f>
        <v>3499900</v>
      </c>
      <c r="H1426" s="70" t="str">
        <f>H1421&amp;"     "</f>
        <v xml:space="preserve">$     </v>
      </c>
      <c r="J1426" t="e">
        <f>+INDEX(Hoja3!A:G,MATCH('ALL PRODUCTS'!B1426,Hoja3!B:B,0),6)</f>
        <v>#N/A</v>
      </c>
      <c r="K1426" s="79" t="e">
        <f>+INDEX(Hoja3!A:G,MATCH('ALL PRODUCTS'!B1426,Hoja3!B:B,0),5)</f>
        <v>#N/A</v>
      </c>
      <c r="L1426" s="86">
        <v>6999800</v>
      </c>
      <c r="M1426" s="86">
        <v>3499900</v>
      </c>
    </row>
    <row r="1427" spans="1:13">
      <c r="A1427" t="s">
        <v>2696</v>
      </c>
      <c r="B1427" s="68" t="s">
        <v>15078</v>
      </c>
      <c r="C1427" s="68" t="s">
        <v>15085</v>
      </c>
      <c r="D1427" s="9" t="s">
        <v>1972</v>
      </c>
      <c r="E1427" s="69" t="str">
        <f>"     "&amp;E1421</f>
        <v xml:space="preserve">     Combo Cama Mousai King + Colchón 1 Pillow 28 Cm</v>
      </c>
      <c r="F1427" s="68" t="s">
        <v>14944</v>
      </c>
      <c r="G1427" s="70">
        <f>G1421</f>
        <v>3499900</v>
      </c>
      <c r="H1427" s="70" t="str">
        <f>H1421&amp;"     "</f>
        <v xml:space="preserve">$     </v>
      </c>
      <c r="J1427" t="e">
        <f>+INDEX(Hoja3!A:G,MATCH('ALL PRODUCTS'!B1427,Hoja3!B:B,0),6)</f>
        <v>#N/A</v>
      </c>
      <c r="K1427" s="79" t="e">
        <f>+INDEX(Hoja3!A:G,MATCH('ALL PRODUCTS'!B1427,Hoja3!B:B,0),5)</f>
        <v>#N/A</v>
      </c>
      <c r="L1427" s="86">
        <v>6999800</v>
      </c>
      <c r="M1427" s="86">
        <v>3499900</v>
      </c>
    </row>
    <row r="1428" spans="1:13">
      <c r="A1428" t="s">
        <v>2696</v>
      </c>
      <c r="B1428" s="68" t="s">
        <v>15078</v>
      </c>
      <c r="C1428" s="68" t="s">
        <v>15086</v>
      </c>
      <c r="D1428" s="9" t="s">
        <v>1974</v>
      </c>
      <c r="E1428" s="69" t="str">
        <f>"     "&amp;E1421</f>
        <v xml:space="preserve">     Combo Cama Mousai King + Colchón 1 Pillow 28 Cm</v>
      </c>
      <c r="F1428" s="68" t="s">
        <v>306</v>
      </c>
      <c r="G1428" s="70">
        <f>G1421</f>
        <v>3499900</v>
      </c>
      <c r="H1428" s="70" t="str">
        <f>H1421&amp;"     "</f>
        <v xml:space="preserve">$     </v>
      </c>
      <c r="J1428" t="e">
        <f>+INDEX(Hoja3!A:G,MATCH('ALL PRODUCTS'!B1428,Hoja3!B:B,0),6)</f>
        <v>#N/A</v>
      </c>
      <c r="K1428" s="79" t="e">
        <f>+INDEX(Hoja3!A:G,MATCH('ALL PRODUCTS'!B1428,Hoja3!B:B,0),5)</f>
        <v>#N/A</v>
      </c>
      <c r="L1428" s="86">
        <v>6999800</v>
      </c>
      <c r="M1428" s="86">
        <v>3499900</v>
      </c>
    </row>
    <row r="1429" spans="1:13">
      <c r="A1429" t="s">
        <v>2696</v>
      </c>
      <c r="B1429" s="68" t="s">
        <v>15078</v>
      </c>
      <c r="C1429" s="68" t="s">
        <v>15087</v>
      </c>
      <c r="D1429" s="9" t="s">
        <v>1968</v>
      </c>
      <c r="E1429" s="69" t="str">
        <f>"     "&amp;E1421</f>
        <v xml:space="preserve">     Combo Cama Mousai King + Colchón 1 Pillow 28 Cm</v>
      </c>
      <c r="F1429" s="68" t="s">
        <v>48</v>
      </c>
      <c r="G1429" s="70">
        <f>G1421</f>
        <v>3499900</v>
      </c>
      <c r="H1429" s="70" t="str">
        <f>H1421&amp;"     "</f>
        <v xml:space="preserve">$     </v>
      </c>
      <c r="J1429" t="e">
        <f>+INDEX(Hoja3!A:G,MATCH('ALL PRODUCTS'!B1429,Hoja3!B:B,0),6)</f>
        <v>#N/A</v>
      </c>
      <c r="K1429" s="79" t="e">
        <f>+INDEX(Hoja3!A:G,MATCH('ALL PRODUCTS'!B1429,Hoja3!B:B,0),5)</f>
        <v>#N/A</v>
      </c>
      <c r="L1429" s="86">
        <v>6999800</v>
      </c>
      <c r="M1429" s="86">
        <v>3499900</v>
      </c>
    </row>
    <row r="1430" spans="1:13">
      <c r="A1430" t="s">
        <v>2696</v>
      </c>
      <c r="B1430" s="68" t="s">
        <v>15078</v>
      </c>
      <c r="C1430" s="68" t="s">
        <v>15088</v>
      </c>
      <c r="D1430" s="9" t="s">
        <v>1976</v>
      </c>
      <c r="E1430" s="69" t="str">
        <f>"     "&amp;E1421</f>
        <v xml:space="preserve">     Combo Cama Mousai King + Colchón 1 Pillow 28 Cm</v>
      </c>
      <c r="F1430" s="68" t="s">
        <v>36</v>
      </c>
      <c r="G1430" s="70">
        <f>G1421</f>
        <v>3499900</v>
      </c>
      <c r="H1430" s="70" t="str">
        <f>H1421&amp;"     "</f>
        <v xml:space="preserve">$     </v>
      </c>
      <c r="J1430" t="e">
        <f>+INDEX(Hoja3!A:G,MATCH('ALL PRODUCTS'!B1430,Hoja3!B:B,0),6)</f>
        <v>#N/A</v>
      </c>
      <c r="K1430" s="79" t="e">
        <f>+INDEX(Hoja3!A:G,MATCH('ALL PRODUCTS'!B1430,Hoja3!B:B,0),5)</f>
        <v>#N/A</v>
      </c>
      <c r="L1430" s="86">
        <v>6999800</v>
      </c>
      <c r="M1430" s="86">
        <v>3499900</v>
      </c>
    </row>
    <row r="1431" spans="1:13">
      <c r="A1431" t="s">
        <v>2696</v>
      </c>
      <c r="B1431" s="68" t="s">
        <v>15089</v>
      </c>
      <c r="C1431" s="68"/>
      <c r="D1431" s="68" t="s">
        <v>6</v>
      </c>
      <c r="E1431" s="9" t="s">
        <v>15090</v>
      </c>
      <c r="F1431" s="68" t="s">
        <v>16</v>
      </c>
      <c r="G1431" s="6">
        <v>3199900</v>
      </c>
      <c r="H1431" s="6" t="s">
        <v>13</v>
      </c>
      <c r="I1431" s="6">
        <v>3199900</v>
      </c>
      <c r="J1431" t="e">
        <f>+INDEX(Hoja3!A:G,MATCH('ALL PRODUCTS'!B1431,Hoja3!B:B,0),6)</f>
        <v>#N/A</v>
      </c>
      <c r="K1431" s="79" t="e">
        <f>+INDEX(Hoja3!A:G,MATCH('ALL PRODUCTS'!B1431,Hoja3!B:B,0),5)</f>
        <v>#N/A</v>
      </c>
      <c r="L1431" s="86" t="e">
        <v>#N/A</v>
      </c>
      <c r="M1431" s="86" t="e">
        <v>#N/A</v>
      </c>
    </row>
    <row r="1432" spans="1:13">
      <c r="A1432" t="s">
        <v>2696</v>
      </c>
      <c r="B1432" s="68" t="s">
        <v>15089</v>
      </c>
      <c r="C1432" s="68" t="s">
        <v>15091</v>
      </c>
      <c r="D1432" s="9" t="s">
        <v>2145</v>
      </c>
      <c r="E1432" s="69" t="str">
        <f>"     "&amp;E1431</f>
        <v xml:space="preserve">     Combo Cama Vítale Doble + Colchón 1 Pillow 28 Cm</v>
      </c>
      <c r="F1432" s="68" t="s">
        <v>297</v>
      </c>
      <c r="G1432" s="70">
        <f>G1431</f>
        <v>3199900</v>
      </c>
      <c r="H1432" s="70" t="str">
        <f>H1431&amp;"     "</f>
        <v xml:space="preserve">$     </v>
      </c>
      <c r="J1432" t="e">
        <f>+INDEX(Hoja3!A:G,MATCH('ALL PRODUCTS'!B1432,Hoja3!B:B,0),6)</f>
        <v>#N/A</v>
      </c>
      <c r="K1432" s="79" t="e">
        <f>+INDEX(Hoja3!A:G,MATCH('ALL PRODUCTS'!B1432,Hoja3!B:B,0),5)</f>
        <v>#N/A</v>
      </c>
      <c r="L1432" s="86">
        <v>5999800</v>
      </c>
      <c r="M1432" s="86">
        <v>2999900</v>
      </c>
    </row>
    <row r="1433" spans="1:13">
      <c r="A1433" t="s">
        <v>2696</v>
      </c>
      <c r="B1433" s="68" t="s">
        <v>15089</v>
      </c>
      <c r="C1433" s="68" t="s">
        <v>15092</v>
      </c>
      <c r="D1433" s="9" t="s">
        <v>2146</v>
      </c>
      <c r="E1433" s="69" t="str">
        <f>"     "&amp;E1431</f>
        <v xml:space="preserve">     Combo Cama Vítale Doble + Colchón 1 Pillow 28 Cm</v>
      </c>
      <c r="F1433" s="68" t="s">
        <v>306</v>
      </c>
      <c r="G1433" s="70">
        <f>G1431</f>
        <v>3199900</v>
      </c>
      <c r="H1433" s="70" t="str">
        <f>H1431&amp;"     "</f>
        <v xml:space="preserve">$     </v>
      </c>
      <c r="J1433" t="e">
        <f>+INDEX(Hoja3!A:G,MATCH('ALL PRODUCTS'!B1433,Hoja3!B:B,0),6)</f>
        <v>#N/A</v>
      </c>
      <c r="K1433" s="79" t="e">
        <f>+INDEX(Hoja3!A:G,MATCH('ALL PRODUCTS'!B1433,Hoja3!B:B,0),5)</f>
        <v>#N/A</v>
      </c>
      <c r="L1433" s="86">
        <v>5799800</v>
      </c>
      <c r="M1433" s="86">
        <v>2899900</v>
      </c>
    </row>
    <row r="1434" spans="1:13">
      <c r="A1434" t="s">
        <v>2696</v>
      </c>
      <c r="B1434" s="68" t="s">
        <v>15089</v>
      </c>
      <c r="C1434" s="68" t="s">
        <v>15093</v>
      </c>
      <c r="D1434" s="9" t="s">
        <v>2140</v>
      </c>
      <c r="E1434" s="69" t="str">
        <f>"     "&amp;E1431</f>
        <v xml:space="preserve">     Combo Cama Vítale Doble + Colchón 1 Pillow 28 Cm</v>
      </c>
      <c r="F1434" s="68" t="s">
        <v>12</v>
      </c>
      <c r="G1434" s="70">
        <f>G1431</f>
        <v>3199900</v>
      </c>
      <c r="H1434" s="70" t="str">
        <f>H1431&amp;"     "</f>
        <v xml:space="preserve">$     </v>
      </c>
      <c r="J1434" t="e">
        <f>+INDEX(Hoja3!A:G,MATCH('ALL PRODUCTS'!B1434,Hoja3!B:B,0),6)</f>
        <v>#N/A</v>
      </c>
      <c r="K1434" s="79" t="e">
        <f>+INDEX(Hoja3!A:G,MATCH('ALL PRODUCTS'!B1434,Hoja3!B:B,0),5)</f>
        <v>#N/A</v>
      </c>
      <c r="L1434" s="86">
        <v>5999800</v>
      </c>
      <c r="M1434" s="86">
        <v>2999900</v>
      </c>
    </row>
    <row r="1435" spans="1:13">
      <c r="A1435" t="s">
        <v>2696</v>
      </c>
      <c r="B1435" s="68" t="s">
        <v>15089</v>
      </c>
      <c r="C1435" s="68" t="s">
        <v>15094</v>
      </c>
      <c r="D1435" s="9" t="s">
        <v>2141</v>
      </c>
      <c r="E1435" s="69" t="str">
        <f>"     "&amp;E1431</f>
        <v xml:space="preserve">     Combo Cama Vítale Doble + Colchón 1 Pillow 28 Cm</v>
      </c>
      <c r="F1435" s="68" t="s">
        <v>34</v>
      </c>
      <c r="G1435" s="70">
        <f>G1431</f>
        <v>3199900</v>
      </c>
      <c r="H1435" s="70" t="str">
        <f>H1431&amp;"     "</f>
        <v xml:space="preserve">$     </v>
      </c>
      <c r="J1435" t="e">
        <f>+INDEX(Hoja3!A:G,MATCH('ALL PRODUCTS'!B1435,Hoja3!B:B,0),6)</f>
        <v>#N/A</v>
      </c>
      <c r="K1435" s="79" t="e">
        <f>+INDEX(Hoja3!A:G,MATCH('ALL PRODUCTS'!B1435,Hoja3!B:B,0),5)</f>
        <v>#N/A</v>
      </c>
      <c r="L1435" s="86">
        <v>5799800</v>
      </c>
      <c r="M1435" s="86">
        <v>2899900</v>
      </c>
    </row>
    <row r="1436" spans="1:13">
      <c r="A1436" t="s">
        <v>2696</v>
      </c>
      <c r="B1436" s="68" t="s">
        <v>15089</v>
      </c>
      <c r="C1436" s="68" t="s">
        <v>15095</v>
      </c>
      <c r="D1436" s="9" t="s">
        <v>2142</v>
      </c>
      <c r="E1436" s="69" t="str">
        <f>"     "&amp;E1431</f>
        <v xml:space="preserve">     Combo Cama Vítale Doble + Colchón 1 Pillow 28 Cm</v>
      </c>
      <c r="F1436" s="68" t="s">
        <v>300</v>
      </c>
      <c r="G1436" s="70">
        <f>G1431</f>
        <v>3199900</v>
      </c>
      <c r="H1436" s="70" t="str">
        <f>H1431&amp;"     "</f>
        <v xml:space="preserve">$     </v>
      </c>
      <c r="J1436" t="e">
        <f>+INDEX(Hoja3!A:G,MATCH('ALL PRODUCTS'!B1436,Hoja3!B:B,0),6)</f>
        <v>#N/A</v>
      </c>
      <c r="K1436" s="79" t="e">
        <f>+INDEX(Hoja3!A:G,MATCH('ALL PRODUCTS'!B1436,Hoja3!B:B,0),5)</f>
        <v>#N/A</v>
      </c>
      <c r="L1436" s="86">
        <v>5799800</v>
      </c>
      <c r="M1436" s="86">
        <v>2899900</v>
      </c>
    </row>
    <row r="1437" spans="1:13">
      <c r="A1437" t="s">
        <v>2696</v>
      </c>
      <c r="B1437" s="68" t="s">
        <v>15089</v>
      </c>
      <c r="C1437" s="68" t="s">
        <v>15096</v>
      </c>
      <c r="D1437" s="9" t="s">
        <v>2143</v>
      </c>
      <c r="E1437" s="69" t="str">
        <f>"     "&amp;E1431</f>
        <v xml:space="preserve">     Combo Cama Vítale Doble + Colchón 1 Pillow 28 Cm</v>
      </c>
      <c r="F1437" s="68" t="s">
        <v>302</v>
      </c>
      <c r="G1437" s="70">
        <f>G1431</f>
        <v>3199900</v>
      </c>
      <c r="H1437" s="70" t="str">
        <f>H1431&amp;"     "</f>
        <v xml:space="preserve">$     </v>
      </c>
      <c r="J1437" t="e">
        <f>+INDEX(Hoja3!A:G,MATCH('ALL PRODUCTS'!B1437,Hoja3!B:B,0),6)</f>
        <v>#N/A</v>
      </c>
      <c r="K1437" s="79" t="e">
        <f>+INDEX(Hoja3!A:G,MATCH('ALL PRODUCTS'!B1437,Hoja3!B:B,0),5)</f>
        <v>#N/A</v>
      </c>
      <c r="L1437" s="86">
        <v>5799800</v>
      </c>
      <c r="M1437" s="86">
        <v>2899900</v>
      </c>
    </row>
    <row r="1438" spans="1:13">
      <c r="A1438" t="s">
        <v>2696</v>
      </c>
      <c r="B1438" s="68" t="s">
        <v>15089</v>
      </c>
      <c r="C1438" s="68" t="s">
        <v>15097</v>
      </c>
      <c r="D1438" s="9" t="s">
        <v>2144</v>
      </c>
      <c r="E1438" s="69" t="str">
        <f>"     "&amp;E1431</f>
        <v xml:space="preserve">     Combo Cama Vítale Doble + Colchón 1 Pillow 28 Cm</v>
      </c>
      <c r="F1438" s="68" t="s">
        <v>14944</v>
      </c>
      <c r="G1438" s="70">
        <f>G1431</f>
        <v>3199900</v>
      </c>
      <c r="H1438" s="70" t="str">
        <f>H1431&amp;"     "</f>
        <v xml:space="preserve">$     </v>
      </c>
      <c r="J1438" t="e">
        <f>+INDEX(Hoja3!A:G,MATCH('ALL PRODUCTS'!B1438,Hoja3!B:B,0),6)</f>
        <v>#N/A</v>
      </c>
      <c r="K1438" s="79" t="e">
        <f>+INDEX(Hoja3!A:G,MATCH('ALL PRODUCTS'!B1438,Hoja3!B:B,0),5)</f>
        <v>#N/A</v>
      </c>
      <c r="L1438" s="86">
        <v>5799800</v>
      </c>
      <c r="M1438" s="86">
        <v>2899900</v>
      </c>
    </row>
    <row r="1439" spans="1:13">
      <c r="A1439" t="s">
        <v>2696</v>
      </c>
      <c r="B1439" s="68" t="s">
        <v>15089</v>
      </c>
      <c r="C1439" s="68" t="s">
        <v>15098</v>
      </c>
      <c r="D1439" s="9" t="s">
        <v>2147</v>
      </c>
      <c r="E1439" s="69" t="str">
        <f>"     "&amp;E1431</f>
        <v xml:space="preserve">     Combo Cama Vítale Doble + Colchón 1 Pillow 28 Cm</v>
      </c>
      <c r="F1439" s="68" t="s">
        <v>48</v>
      </c>
      <c r="G1439" s="70">
        <f>G1431</f>
        <v>3199900</v>
      </c>
      <c r="H1439" s="70" t="str">
        <f>H1431&amp;"     "</f>
        <v xml:space="preserve">$     </v>
      </c>
      <c r="J1439" t="e">
        <f>+INDEX(Hoja3!A:G,MATCH('ALL PRODUCTS'!B1439,Hoja3!B:B,0),6)</f>
        <v>#N/A</v>
      </c>
      <c r="K1439" s="79" t="e">
        <f>+INDEX(Hoja3!A:G,MATCH('ALL PRODUCTS'!B1439,Hoja3!B:B,0),5)</f>
        <v>#N/A</v>
      </c>
      <c r="L1439" s="86">
        <v>5999800</v>
      </c>
      <c r="M1439" s="86">
        <v>2999900</v>
      </c>
    </row>
    <row r="1440" spans="1:13">
      <c r="A1440" t="s">
        <v>2696</v>
      </c>
      <c r="B1440" s="68" t="s">
        <v>15089</v>
      </c>
      <c r="C1440" s="68" t="s">
        <v>15099</v>
      </c>
      <c r="D1440" s="9" t="s">
        <v>2148</v>
      </c>
      <c r="E1440" s="69" t="str">
        <f>"     "&amp;E1431</f>
        <v xml:space="preserve">     Combo Cama Vítale Doble + Colchón 1 Pillow 28 Cm</v>
      </c>
      <c r="F1440" s="68" t="s">
        <v>36</v>
      </c>
      <c r="G1440" s="70">
        <f>G1431</f>
        <v>3199900</v>
      </c>
      <c r="H1440" s="70" t="str">
        <f>H1431&amp;"     "</f>
        <v xml:space="preserve">$     </v>
      </c>
      <c r="J1440" t="e">
        <f>+INDEX(Hoja3!A:G,MATCH('ALL PRODUCTS'!B1440,Hoja3!B:B,0),6)</f>
        <v>#N/A</v>
      </c>
      <c r="K1440" s="79" t="e">
        <f>+INDEX(Hoja3!A:G,MATCH('ALL PRODUCTS'!B1440,Hoja3!B:B,0),5)</f>
        <v>#N/A</v>
      </c>
      <c r="L1440" s="86">
        <v>5999800</v>
      </c>
      <c r="M1440" s="86">
        <v>2999900</v>
      </c>
    </row>
    <row r="1441" spans="1:13">
      <c r="A1441" t="s">
        <v>2696</v>
      </c>
      <c r="B1441" s="68" t="s">
        <v>15100</v>
      </c>
      <c r="C1441" s="68"/>
      <c r="D1441" s="68" t="s">
        <v>6</v>
      </c>
      <c r="E1441" s="9" t="s">
        <v>15101</v>
      </c>
      <c r="F1441" s="68" t="s">
        <v>16</v>
      </c>
      <c r="G1441" s="6">
        <v>3199900</v>
      </c>
      <c r="H1441" s="6" t="s">
        <v>13</v>
      </c>
      <c r="I1441">
        <v>3539900</v>
      </c>
      <c r="J1441" t="e">
        <f>+INDEX(Hoja3!A:G,MATCH('ALL PRODUCTS'!B1441,Hoja3!B:B,0),6)</f>
        <v>#N/A</v>
      </c>
      <c r="K1441" s="79" t="e">
        <f>+INDEX(Hoja3!A:G,MATCH('ALL PRODUCTS'!B1441,Hoja3!B:B,0),5)</f>
        <v>#N/A</v>
      </c>
      <c r="L1441" s="86" t="e">
        <v>#N/A</v>
      </c>
      <c r="M1441" s="86" t="e">
        <v>#N/A</v>
      </c>
    </row>
    <row r="1442" spans="1:13">
      <c r="A1442" t="s">
        <v>2696</v>
      </c>
      <c r="B1442" s="68" t="s">
        <v>15100</v>
      </c>
      <c r="C1442" s="68" t="s">
        <v>15102</v>
      </c>
      <c r="D1442" s="9" t="s">
        <v>2106</v>
      </c>
      <c r="E1442" s="69" t="str">
        <f>"     "&amp;E1441</f>
        <v xml:space="preserve">     Combo Cama Vítale Queen + Colchón 1 Pillow 28 Cm</v>
      </c>
      <c r="F1442" s="68" t="s">
        <v>34</v>
      </c>
      <c r="G1442" s="70">
        <f>G1441</f>
        <v>3199900</v>
      </c>
      <c r="H1442" s="70" t="str">
        <f>H1441&amp;"     "</f>
        <v xml:space="preserve">$     </v>
      </c>
      <c r="J1442" t="e">
        <f>+INDEX(Hoja3!A:G,MATCH('ALL PRODUCTS'!B1442,Hoja3!B:B,0),6)</f>
        <v>#N/A</v>
      </c>
      <c r="K1442" s="79" t="e">
        <f>+INDEX(Hoja3!A:G,MATCH('ALL PRODUCTS'!B1442,Hoja3!B:B,0),5)</f>
        <v>#N/A</v>
      </c>
      <c r="L1442" s="86">
        <v>6799800</v>
      </c>
      <c r="M1442" s="86">
        <v>3399900</v>
      </c>
    </row>
    <row r="1443" spans="1:13">
      <c r="A1443" t="s">
        <v>2696</v>
      </c>
      <c r="B1443" s="68" t="s">
        <v>15100</v>
      </c>
      <c r="C1443" s="68" t="s">
        <v>15103</v>
      </c>
      <c r="D1443" s="9" t="s">
        <v>2105</v>
      </c>
      <c r="E1443" s="69" t="str">
        <f>"     "&amp;E1441</f>
        <v xml:space="preserve">     Combo Cama Vítale Queen + Colchón 1 Pillow 28 Cm</v>
      </c>
      <c r="F1443" s="68" t="s">
        <v>12</v>
      </c>
      <c r="G1443" s="70">
        <f>G1441</f>
        <v>3199900</v>
      </c>
      <c r="H1443" s="70" t="str">
        <f>H1441&amp;"     "</f>
        <v xml:space="preserve">$     </v>
      </c>
      <c r="J1443" t="e">
        <f>+INDEX(Hoja3!A:G,MATCH('ALL PRODUCTS'!B1443,Hoja3!B:B,0),6)</f>
        <v>#N/A</v>
      </c>
      <c r="K1443" s="79" t="e">
        <f>+INDEX(Hoja3!A:G,MATCH('ALL PRODUCTS'!B1443,Hoja3!B:B,0),5)</f>
        <v>#N/A</v>
      </c>
      <c r="L1443" s="86">
        <v>6799800</v>
      </c>
      <c r="M1443" s="86">
        <v>3399900</v>
      </c>
    </row>
    <row r="1444" spans="1:13">
      <c r="A1444" t="s">
        <v>2696</v>
      </c>
      <c r="B1444" s="68" t="s">
        <v>15100</v>
      </c>
      <c r="C1444" s="68" t="s">
        <v>15104</v>
      </c>
      <c r="D1444" s="9" t="s">
        <v>2107</v>
      </c>
      <c r="E1444" s="69" t="str">
        <f>"     "&amp;E1441</f>
        <v xml:space="preserve">     Combo Cama Vítale Queen + Colchón 1 Pillow 28 Cm</v>
      </c>
      <c r="F1444" s="68" t="s">
        <v>300</v>
      </c>
      <c r="G1444" s="70">
        <f>G1441</f>
        <v>3199900</v>
      </c>
      <c r="H1444" s="70" t="str">
        <f>H1441&amp;"     "</f>
        <v xml:space="preserve">$     </v>
      </c>
      <c r="J1444" t="e">
        <f>+INDEX(Hoja3!A:G,MATCH('ALL PRODUCTS'!B1444,Hoja3!B:B,0),6)</f>
        <v>#N/A</v>
      </c>
      <c r="K1444" s="79" t="e">
        <f>+INDEX(Hoja3!A:G,MATCH('ALL PRODUCTS'!B1444,Hoja3!B:B,0),5)</f>
        <v>#N/A</v>
      </c>
      <c r="L1444" s="86">
        <v>6799800</v>
      </c>
      <c r="M1444" s="86">
        <v>3399900</v>
      </c>
    </row>
    <row r="1445" spans="1:13">
      <c r="A1445" t="s">
        <v>2696</v>
      </c>
      <c r="B1445" s="68" t="s">
        <v>15100</v>
      </c>
      <c r="C1445" s="68" t="s">
        <v>15105</v>
      </c>
      <c r="D1445" s="9" t="s">
        <v>2108</v>
      </c>
      <c r="E1445" s="69" t="str">
        <f>"     "&amp;E1441</f>
        <v xml:space="preserve">     Combo Cama Vítale Queen + Colchón 1 Pillow 28 Cm</v>
      </c>
      <c r="F1445" s="68" t="s">
        <v>302</v>
      </c>
      <c r="G1445" s="70">
        <f>G1441</f>
        <v>3199900</v>
      </c>
      <c r="H1445" s="70" t="str">
        <f>H1441&amp;"     "</f>
        <v xml:space="preserve">$     </v>
      </c>
      <c r="J1445" t="e">
        <f>+INDEX(Hoja3!A:G,MATCH('ALL PRODUCTS'!B1445,Hoja3!B:B,0),6)</f>
        <v>#N/A</v>
      </c>
      <c r="K1445" s="79" t="e">
        <f>+INDEX(Hoja3!A:G,MATCH('ALL PRODUCTS'!B1445,Hoja3!B:B,0),5)</f>
        <v>#N/A</v>
      </c>
      <c r="L1445" s="86">
        <v>6799800</v>
      </c>
      <c r="M1445" s="86">
        <v>3399900</v>
      </c>
    </row>
    <row r="1446" spans="1:13">
      <c r="A1446" t="s">
        <v>2696</v>
      </c>
      <c r="B1446" s="68" t="s">
        <v>15100</v>
      </c>
      <c r="C1446" s="68" t="s">
        <v>15106</v>
      </c>
      <c r="D1446" s="9" t="s">
        <v>2109</v>
      </c>
      <c r="E1446" s="69" t="str">
        <f>"     "&amp;E1441</f>
        <v xml:space="preserve">     Combo Cama Vítale Queen + Colchón 1 Pillow 28 Cm</v>
      </c>
      <c r="F1446" s="68" t="s">
        <v>14944</v>
      </c>
      <c r="G1446" s="70">
        <f>G1441</f>
        <v>3199900</v>
      </c>
      <c r="H1446" s="70" t="str">
        <f>H1441&amp;"     "</f>
        <v xml:space="preserve">$     </v>
      </c>
      <c r="J1446" t="e">
        <f>+INDEX(Hoja3!A:G,MATCH('ALL PRODUCTS'!B1446,Hoja3!B:B,0),6)</f>
        <v>#N/A</v>
      </c>
      <c r="K1446" s="79" t="e">
        <f>+INDEX(Hoja3!A:G,MATCH('ALL PRODUCTS'!B1446,Hoja3!B:B,0),5)</f>
        <v>#N/A</v>
      </c>
      <c r="L1446" s="86">
        <v>6799800</v>
      </c>
      <c r="M1446" s="86">
        <v>3399900</v>
      </c>
    </row>
    <row r="1447" spans="1:13">
      <c r="A1447" t="s">
        <v>2696</v>
      </c>
      <c r="B1447" s="68" t="s">
        <v>15100</v>
      </c>
      <c r="C1447" s="68" t="s">
        <v>15107</v>
      </c>
      <c r="D1447" s="9" t="s">
        <v>2110</v>
      </c>
      <c r="E1447" s="69" t="str">
        <f>"     "&amp;E1441</f>
        <v xml:space="preserve">     Combo Cama Vítale Queen + Colchón 1 Pillow 28 Cm</v>
      </c>
      <c r="F1447" s="68" t="s">
        <v>297</v>
      </c>
      <c r="G1447" s="70">
        <f>G1441</f>
        <v>3199900</v>
      </c>
      <c r="H1447" s="70" t="str">
        <f>H1441&amp;"     "</f>
        <v xml:space="preserve">$     </v>
      </c>
      <c r="J1447" t="e">
        <f>+INDEX(Hoja3!A:G,MATCH('ALL PRODUCTS'!B1447,Hoja3!B:B,0),6)</f>
        <v>#N/A</v>
      </c>
      <c r="K1447" s="79" t="e">
        <f>+INDEX(Hoja3!A:G,MATCH('ALL PRODUCTS'!B1447,Hoja3!B:B,0),5)</f>
        <v>#N/A</v>
      </c>
      <c r="L1447" s="86">
        <v>6799800</v>
      </c>
      <c r="M1447" s="86">
        <v>3399900</v>
      </c>
    </row>
    <row r="1448" spans="1:13">
      <c r="A1448" t="s">
        <v>2696</v>
      </c>
      <c r="B1448" s="68" t="s">
        <v>15100</v>
      </c>
      <c r="C1448" s="68" t="s">
        <v>15108</v>
      </c>
      <c r="D1448" s="9" t="s">
        <v>2104</v>
      </c>
      <c r="E1448" s="69" t="str">
        <f>"     "&amp;E1441</f>
        <v xml:space="preserve">     Combo Cama Vítale Queen + Colchón 1 Pillow 28 Cm</v>
      </c>
      <c r="F1448" s="68" t="s">
        <v>306</v>
      </c>
      <c r="G1448" s="70">
        <f>G1441</f>
        <v>3199900</v>
      </c>
      <c r="H1448" s="70" t="str">
        <f>H1441&amp;"     "</f>
        <v xml:space="preserve">$     </v>
      </c>
      <c r="J1448" t="e">
        <f>+INDEX(Hoja3!A:G,MATCH('ALL PRODUCTS'!B1448,Hoja3!B:B,0),6)</f>
        <v>#N/A</v>
      </c>
      <c r="K1448" s="79" t="e">
        <f>+INDEX(Hoja3!A:G,MATCH('ALL PRODUCTS'!B1448,Hoja3!B:B,0),5)</f>
        <v>#N/A</v>
      </c>
      <c r="L1448" s="86">
        <v>6799800</v>
      </c>
      <c r="M1448" s="86">
        <v>3399900</v>
      </c>
    </row>
    <row r="1449" spans="1:13">
      <c r="A1449" t="s">
        <v>2696</v>
      </c>
      <c r="B1449" s="68" t="s">
        <v>15100</v>
      </c>
      <c r="C1449" s="68" t="s">
        <v>15109</v>
      </c>
      <c r="D1449" s="9" t="s">
        <v>2111</v>
      </c>
      <c r="E1449" s="69" t="str">
        <f>"     "&amp;E1441</f>
        <v xml:space="preserve">     Combo Cama Vítale Queen + Colchón 1 Pillow 28 Cm</v>
      </c>
      <c r="F1449" s="68" t="s">
        <v>48</v>
      </c>
      <c r="G1449" s="70">
        <f>G1441</f>
        <v>3199900</v>
      </c>
      <c r="H1449" s="70" t="str">
        <f>H1441&amp;"     "</f>
        <v xml:space="preserve">$     </v>
      </c>
      <c r="J1449" t="e">
        <f>+INDEX(Hoja3!A:G,MATCH('ALL PRODUCTS'!B1449,Hoja3!B:B,0),6)</f>
        <v>#N/A</v>
      </c>
      <c r="K1449" s="79" t="e">
        <f>+INDEX(Hoja3!A:G,MATCH('ALL PRODUCTS'!B1449,Hoja3!B:B,0),5)</f>
        <v>#N/A</v>
      </c>
      <c r="L1449" s="86">
        <v>6799800</v>
      </c>
      <c r="M1449" s="86">
        <v>3399900</v>
      </c>
    </row>
    <row r="1450" spans="1:13">
      <c r="A1450" t="s">
        <v>2696</v>
      </c>
      <c r="B1450" s="68" t="s">
        <v>15100</v>
      </c>
      <c r="C1450" s="68" t="s">
        <v>15110</v>
      </c>
      <c r="D1450" s="9" t="s">
        <v>2112</v>
      </c>
      <c r="E1450" s="69" t="str">
        <f>"     "&amp;E1441</f>
        <v xml:space="preserve">     Combo Cama Vítale Queen + Colchón 1 Pillow 28 Cm</v>
      </c>
      <c r="F1450" s="68" t="s">
        <v>36</v>
      </c>
      <c r="G1450" s="70">
        <f>G1441</f>
        <v>3199900</v>
      </c>
      <c r="H1450" s="70" t="str">
        <f>H1441&amp;"     "</f>
        <v xml:space="preserve">$     </v>
      </c>
      <c r="J1450" t="e">
        <f>+INDEX(Hoja3!A:G,MATCH('ALL PRODUCTS'!B1450,Hoja3!B:B,0),6)</f>
        <v>#N/A</v>
      </c>
      <c r="K1450" s="79" t="e">
        <f>+INDEX(Hoja3!A:G,MATCH('ALL PRODUCTS'!B1450,Hoja3!B:B,0),5)</f>
        <v>#N/A</v>
      </c>
      <c r="L1450" s="86">
        <v>6799800</v>
      </c>
      <c r="M1450" s="86">
        <v>3399900</v>
      </c>
    </row>
    <row r="1451" spans="1:13">
      <c r="A1451" t="s">
        <v>2696</v>
      </c>
      <c r="B1451" s="68" t="s">
        <v>15111</v>
      </c>
      <c r="C1451" s="68"/>
      <c r="D1451" s="68" t="s">
        <v>6</v>
      </c>
      <c r="E1451" s="9" t="s">
        <v>15112</v>
      </c>
      <c r="F1451" s="68" t="s">
        <v>16</v>
      </c>
      <c r="G1451" s="6">
        <v>2899900</v>
      </c>
      <c r="H1451" s="6" t="s">
        <v>13</v>
      </c>
      <c r="I1451" s="6">
        <v>2899900</v>
      </c>
      <c r="J1451" t="e">
        <f>+INDEX(Hoja3!A:G,MATCH('ALL PRODUCTS'!B1451,Hoja3!B:B,0),6)</f>
        <v>#N/A</v>
      </c>
      <c r="K1451" s="79" t="e">
        <f>+INDEX(Hoja3!A:G,MATCH('ALL PRODUCTS'!B1451,Hoja3!B:B,0),5)</f>
        <v>#N/A</v>
      </c>
      <c r="L1451" s="86" t="e">
        <v>#N/A</v>
      </c>
      <c r="M1451" s="86" t="e">
        <v>#N/A</v>
      </c>
    </row>
    <row r="1452" spans="1:13">
      <c r="A1452" t="s">
        <v>2696</v>
      </c>
      <c r="B1452" s="68" t="s">
        <v>15111</v>
      </c>
      <c r="C1452" s="68" t="s">
        <v>15113</v>
      </c>
      <c r="D1452" s="9" t="s">
        <v>2154</v>
      </c>
      <c r="E1452" s="69" t="str">
        <f>"     "&amp;E1451</f>
        <v xml:space="preserve">     Combo Cama Gabor Doble + Colchón 1 Pillow 28 Cm</v>
      </c>
      <c r="F1452" s="68" t="s">
        <v>297</v>
      </c>
      <c r="G1452" s="70">
        <f>G1451</f>
        <v>2899900</v>
      </c>
      <c r="H1452" s="70" t="str">
        <f>H1451&amp;"     "</f>
        <v xml:space="preserve">$     </v>
      </c>
      <c r="J1452" t="e">
        <f>+INDEX(Hoja3!A:G,MATCH('ALL PRODUCTS'!B1452,Hoja3!B:B,0),6)</f>
        <v>#N/A</v>
      </c>
      <c r="K1452" s="79" t="e">
        <f>+INDEX(Hoja3!A:G,MATCH('ALL PRODUCTS'!B1452,Hoja3!B:B,0),5)</f>
        <v>#N/A</v>
      </c>
      <c r="L1452" s="86">
        <v>5799800</v>
      </c>
      <c r="M1452" s="86">
        <v>2899900</v>
      </c>
    </row>
    <row r="1453" spans="1:13">
      <c r="A1453" t="s">
        <v>2696</v>
      </c>
      <c r="B1453" s="68" t="s">
        <v>15111</v>
      </c>
      <c r="C1453" s="68" t="s">
        <v>15114</v>
      </c>
      <c r="D1453" s="9" t="s">
        <v>2149</v>
      </c>
      <c r="E1453" s="69" t="str">
        <f>"     "&amp;E1451</f>
        <v xml:space="preserve">     Combo Cama Gabor Doble + Colchón 1 Pillow 28 Cm</v>
      </c>
      <c r="F1453" s="68" t="s">
        <v>12</v>
      </c>
      <c r="G1453" s="70">
        <f>G1451</f>
        <v>2899900</v>
      </c>
      <c r="H1453" s="70" t="str">
        <f>H1451&amp;"     "</f>
        <v xml:space="preserve">$     </v>
      </c>
      <c r="J1453" t="e">
        <f>+INDEX(Hoja3!A:G,MATCH('ALL PRODUCTS'!B1453,Hoja3!B:B,0),6)</f>
        <v>#N/A</v>
      </c>
      <c r="K1453" s="79" t="e">
        <f>+INDEX(Hoja3!A:G,MATCH('ALL PRODUCTS'!B1453,Hoja3!B:B,0),5)</f>
        <v>#N/A</v>
      </c>
      <c r="L1453" s="86">
        <v>5799800</v>
      </c>
      <c r="M1453" s="86">
        <v>2899900</v>
      </c>
    </row>
    <row r="1454" spans="1:13">
      <c r="A1454" t="s">
        <v>2696</v>
      </c>
      <c r="B1454" s="68" t="s">
        <v>15111</v>
      </c>
      <c r="C1454" s="68" t="s">
        <v>15115</v>
      </c>
      <c r="D1454" s="9" t="s">
        <v>2150</v>
      </c>
      <c r="E1454" s="69" t="str">
        <f>"     "&amp;E1451</f>
        <v xml:space="preserve">     Combo Cama Gabor Doble + Colchón 1 Pillow 28 Cm</v>
      </c>
      <c r="F1454" s="68" t="s">
        <v>34</v>
      </c>
      <c r="G1454" s="70">
        <f>G1451</f>
        <v>2899900</v>
      </c>
      <c r="H1454" s="70" t="str">
        <f>H1451&amp;"     "</f>
        <v xml:space="preserve">$     </v>
      </c>
      <c r="J1454" t="e">
        <f>+INDEX(Hoja3!A:G,MATCH('ALL PRODUCTS'!B1454,Hoja3!B:B,0),6)</f>
        <v>#N/A</v>
      </c>
      <c r="K1454" s="79" t="e">
        <f>+INDEX(Hoja3!A:G,MATCH('ALL PRODUCTS'!B1454,Hoja3!B:B,0),5)</f>
        <v>#N/A</v>
      </c>
      <c r="L1454" s="86">
        <v>5799800</v>
      </c>
      <c r="M1454" s="86">
        <v>2899900</v>
      </c>
    </row>
    <row r="1455" spans="1:13">
      <c r="A1455" t="s">
        <v>2696</v>
      </c>
      <c r="B1455" s="68" t="s">
        <v>15111</v>
      </c>
      <c r="C1455" s="68" t="s">
        <v>15116</v>
      </c>
      <c r="D1455" s="9" t="s">
        <v>2151</v>
      </c>
      <c r="E1455" s="69" t="str">
        <f>"     "&amp;E1451</f>
        <v xml:space="preserve">     Combo Cama Gabor Doble + Colchón 1 Pillow 28 Cm</v>
      </c>
      <c r="F1455" s="68" t="s">
        <v>300</v>
      </c>
      <c r="G1455" s="70">
        <f>G1451</f>
        <v>2899900</v>
      </c>
      <c r="H1455" s="70" t="str">
        <f>H1451&amp;"     "</f>
        <v xml:space="preserve">$     </v>
      </c>
      <c r="J1455" t="e">
        <f>+INDEX(Hoja3!A:G,MATCH('ALL PRODUCTS'!B1455,Hoja3!B:B,0),6)</f>
        <v>#N/A</v>
      </c>
      <c r="K1455" s="79" t="e">
        <f>+INDEX(Hoja3!A:G,MATCH('ALL PRODUCTS'!B1455,Hoja3!B:B,0),5)</f>
        <v>#N/A</v>
      </c>
      <c r="L1455" s="86">
        <v>5799800</v>
      </c>
      <c r="M1455" s="86">
        <v>2899900</v>
      </c>
    </row>
    <row r="1456" spans="1:13">
      <c r="A1456" t="s">
        <v>2696</v>
      </c>
      <c r="B1456" s="68" t="s">
        <v>15111</v>
      </c>
      <c r="C1456" s="68" t="s">
        <v>15117</v>
      </c>
      <c r="D1456" s="9" t="s">
        <v>2152</v>
      </c>
      <c r="E1456" s="69" t="str">
        <f>"     "&amp;E1451</f>
        <v xml:space="preserve">     Combo Cama Gabor Doble + Colchón 1 Pillow 28 Cm</v>
      </c>
      <c r="F1456" s="68" t="s">
        <v>302</v>
      </c>
      <c r="G1456" s="70">
        <f>G1451</f>
        <v>2899900</v>
      </c>
      <c r="H1456" s="70" t="str">
        <f>H1451&amp;"     "</f>
        <v xml:space="preserve">$     </v>
      </c>
      <c r="J1456" t="e">
        <f>+INDEX(Hoja3!A:G,MATCH('ALL PRODUCTS'!B1456,Hoja3!B:B,0),6)</f>
        <v>#N/A</v>
      </c>
      <c r="K1456" s="79" t="e">
        <f>+INDEX(Hoja3!A:G,MATCH('ALL PRODUCTS'!B1456,Hoja3!B:B,0),5)</f>
        <v>#N/A</v>
      </c>
      <c r="L1456" s="86">
        <v>5799800</v>
      </c>
      <c r="M1456" s="86">
        <v>2899900</v>
      </c>
    </row>
    <row r="1457" spans="1:13">
      <c r="A1457" t="s">
        <v>2696</v>
      </c>
      <c r="B1457" s="68" t="s">
        <v>15111</v>
      </c>
      <c r="C1457" s="68" t="s">
        <v>15118</v>
      </c>
      <c r="D1457" s="9" t="s">
        <v>2153</v>
      </c>
      <c r="E1457" s="69" t="str">
        <f>"     "&amp;E1451</f>
        <v xml:space="preserve">     Combo Cama Gabor Doble + Colchón 1 Pillow 28 Cm</v>
      </c>
      <c r="F1457" s="68" t="s">
        <v>14944</v>
      </c>
      <c r="G1457" s="70">
        <f>G1451</f>
        <v>2899900</v>
      </c>
      <c r="H1457" s="70" t="str">
        <f>H1451&amp;"     "</f>
        <v xml:space="preserve">$     </v>
      </c>
      <c r="J1457" t="e">
        <f>+INDEX(Hoja3!A:G,MATCH('ALL PRODUCTS'!B1457,Hoja3!B:B,0),6)</f>
        <v>#N/A</v>
      </c>
      <c r="K1457" s="79" t="e">
        <f>+INDEX(Hoja3!A:G,MATCH('ALL PRODUCTS'!B1457,Hoja3!B:B,0),5)</f>
        <v>#N/A</v>
      </c>
      <c r="L1457" s="86">
        <v>5799800</v>
      </c>
      <c r="M1457" s="86">
        <v>2899900</v>
      </c>
    </row>
    <row r="1458" spans="1:13">
      <c r="A1458" t="s">
        <v>2696</v>
      </c>
      <c r="B1458" s="68" t="s">
        <v>15111</v>
      </c>
      <c r="C1458" s="68" t="s">
        <v>15119</v>
      </c>
      <c r="D1458" s="9" t="s">
        <v>2155</v>
      </c>
      <c r="E1458" s="69" t="str">
        <f>"     "&amp;E1451</f>
        <v xml:space="preserve">     Combo Cama Gabor Doble + Colchón 1 Pillow 28 Cm</v>
      </c>
      <c r="F1458" s="68" t="s">
        <v>306</v>
      </c>
      <c r="G1458" s="70">
        <f>G1451</f>
        <v>2899900</v>
      </c>
      <c r="H1458" s="70" t="str">
        <f>H1451&amp;"     "</f>
        <v xml:space="preserve">$     </v>
      </c>
      <c r="J1458" t="e">
        <f>+INDEX(Hoja3!A:G,MATCH('ALL PRODUCTS'!B1458,Hoja3!B:B,0),6)</f>
        <v>#N/A</v>
      </c>
      <c r="K1458" s="79" t="e">
        <f>+INDEX(Hoja3!A:G,MATCH('ALL PRODUCTS'!B1458,Hoja3!B:B,0),5)</f>
        <v>#N/A</v>
      </c>
      <c r="L1458" s="86">
        <v>5799800</v>
      </c>
      <c r="M1458" s="86">
        <v>2899900</v>
      </c>
    </row>
    <row r="1459" spans="1:13">
      <c r="A1459" t="s">
        <v>2696</v>
      </c>
      <c r="B1459" s="68" t="s">
        <v>15111</v>
      </c>
      <c r="C1459" s="68" t="s">
        <v>15120</v>
      </c>
      <c r="D1459" s="9" t="s">
        <v>2156</v>
      </c>
      <c r="E1459" s="69" t="str">
        <f>"     "&amp;E1451</f>
        <v xml:space="preserve">     Combo Cama Gabor Doble + Colchón 1 Pillow 28 Cm</v>
      </c>
      <c r="F1459" s="68" t="s">
        <v>48</v>
      </c>
      <c r="G1459" s="70">
        <f>G1451</f>
        <v>2899900</v>
      </c>
      <c r="H1459" s="70" t="str">
        <f>H1451&amp;"     "</f>
        <v xml:space="preserve">$     </v>
      </c>
      <c r="J1459" t="e">
        <f>+INDEX(Hoja3!A:G,MATCH('ALL PRODUCTS'!B1459,Hoja3!B:B,0),6)</f>
        <v>#N/A</v>
      </c>
      <c r="K1459" s="79" t="e">
        <f>+INDEX(Hoja3!A:G,MATCH('ALL PRODUCTS'!B1459,Hoja3!B:B,0),5)</f>
        <v>#N/A</v>
      </c>
      <c r="L1459" s="86">
        <v>5799800</v>
      </c>
      <c r="M1459" s="86">
        <v>2899900</v>
      </c>
    </row>
    <row r="1460" spans="1:13">
      <c r="A1460" t="s">
        <v>2696</v>
      </c>
      <c r="B1460" s="68" t="s">
        <v>15111</v>
      </c>
      <c r="C1460" s="68" t="s">
        <v>15121</v>
      </c>
      <c r="D1460" s="9" t="s">
        <v>2157</v>
      </c>
      <c r="E1460" s="69" t="str">
        <f>"     "&amp;E1451</f>
        <v xml:space="preserve">     Combo Cama Gabor Doble + Colchón 1 Pillow 28 Cm</v>
      </c>
      <c r="F1460" s="68" t="s">
        <v>36</v>
      </c>
      <c r="G1460" s="70">
        <f>G1451</f>
        <v>2899900</v>
      </c>
      <c r="H1460" s="70" t="str">
        <f>H1451&amp;"     "</f>
        <v xml:space="preserve">$     </v>
      </c>
      <c r="J1460" t="e">
        <f>+INDEX(Hoja3!A:G,MATCH('ALL PRODUCTS'!B1460,Hoja3!B:B,0),6)</f>
        <v>#N/A</v>
      </c>
      <c r="K1460" s="79" t="e">
        <f>+INDEX(Hoja3!A:G,MATCH('ALL PRODUCTS'!B1460,Hoja3!B:B,0),5)</f>
        <v>#N/A</v>
      </c>
      <c r="L1460" s="86">
        <v>5799800</v>
      </c>
      <c r="M1460" s="86">
        <v>2899900</v>
      </c>
    </row>
    <row r="1461" spans="1:13">
      <c r="A1461" t="s">
        <v>2696</v>
      </c>
      <c r="B1461" s="68" t="s">
        <v>15122</v>
      </c>
      <c r="C1461" s="68"/>
      <c r="D1461" s="68" t="s">
        <v>6</v>
      </c>
      <c r="E1461" s="9" t="s">
        <v>605</v>
      </c>
      <c r="F1461" s="68" t="s">
        <v>16</v>
      </c>
      <c r="G1461" s="6">
        <v>3999900</v>
      </c>
      <c r="H1461" s="6" t="s">
        <v>13</v>
      </c>
      <c r="I1461" s="6">
        <v>3999900</v>
      </c>
      <c r="J1461" t="e">
        <f>+INDEX(Hoja3!A:G,MATCH('ALL PRODUCTS'!B1461,Hoja3!B:B,0),6)</f>
        <v>#N/A</v>
      </c>
      <c r="K1461" s="79" t="e">
        <f>+INDEX(Hoja3!A:G,MATCH('ALL PRODUCTS'!B1461,Hoja3!B:B,0),5)</f>
        <v>#N/A</v>
      </c>
      <c r="L1461" s="86" t="e">
        <v>#N/A</v>
      </c>
      <c r="M1461" s="86" t="e">
        <v>#N/A</v>
      </c>
    </row>
    <row r="1462" spans="1:13">
      <c r="A1462" t="s">
        <v>2696</v>
      </c>
      <c r="B1462" s="68" t="s">
        <v>15122</v>
      </c>
      <c r="C1462" s="68" t="s">
        <v>15123</v>
      </c>
      <c r="D1462" s="9" t="s">
        <v>1941</v>
      </c>
      <c r="E1462" s="69" t="str">
        <f>"     "&amp;E1461</f>
        <v xml:space="preserve">     Combo Cama Doble + Cabecero Hampton Gratis Sabanas 300 Hilos</v>
      </c>
      <c r="F1462" s="68" t="s">
        <v>12</v>
      </c>
      <c r="G1462" s="70">
        <f>G1461</f>
        <v>3999900</v>
      </c>
      <c r="H1462" s="70" t="str">
        <f>H1461&amp;"     "</f>
        <v xml:space="preserve">$     </v>
      </c>
      <c r="J1462" t="e">
        <f>+INDEX(Hoja3!A:G,MATCH('ALL PRODUCTS'!B1462,Hoja3!B:B,0),6)</f>
        <v>#N/A</v>
      </c>
      <c r="K1462" s="79" t="e">
        <f>+INDEX(Hoja3!A:G,MATCH('ALL PRODUCTS'!B1462,Hoja3!B:B,0),5)</f>
        <v>#N/A</v>
      </c>
      <c r="L1462" s="86" t="e">
        <v>#N/A</v>
      </c>
      <c r="M1462" s="86" t="e">
        <v>#N/A</v>
      </c>
    </row>
    <row r="1463" spans="1:13">
      <c r="A1463" t="s">
        <v>2696</v>
      </c>
      <c r="B1463" s="68" t="s">
        <v>15122</v>
      </c>
      <c r="C1463" s="68" t="s">
        <v>15124</v>
      </c>
      <c r="D1463" s="9" t="s">
        <v>1942</v>
      </c>
      <c r="E1463" s="69" t="str">
        <f>"     "&amp;E1461</f>
        <v xml:space="preserve">     Combo Cama Doble + Cabecero Hampton Gratis Sabanas 300 Hilos</v>
      </c>
      <c r="F1463" s="68" t="s">
        <v>34</v>
      </c>
      <c r="G1463" s="70">
        <f>G1461</f>
        <v>3999900</v>
      </c>
      <c r="H1463" s="70" t="str">
        <f>H1461&amp;"     "</f>
        <v xml:space="preserve">$     </v>
      </c>
      <c r="J1463" t="e">
        <f>+INDEX(Hoja3!A:G,MATCH('ALL PRODUCTS'!B1463,Hoja3!B:B,0),6)</f>
        <v>#N/A</v>
      </c>
      <c r="K1463" s="79" t="e">
        <f>+INDEX(Hoja3!A:G,MATCH('ALL PRODUCTS'!B1463,Hoja3!B:B,0),5)</f>
        <v>#N/A</v>
      </c>
      <c r="L1463" s="86" t="e">
        <v>#N/A</v>
      </c>
      <c r="M1463" s="86" t="e">
        <v>#N/A</v>
      </c>
    </row>
    <row r="1464" spans="1:13">
      <c r="A1464" t="s">
        <v>2696</v>
      </c>
      <c r="B1464" s="68" t="s">
        <v>15122</v>
      </c>
      <c r="C1464" s="68" t="s">
        <v>15125</v>
      </c>
      <c r="D1464" s="9" t="s">
        <v>1943</v>
      </c>
      <c r="E1464" s="69" t="str">
        <f>"     "&amp;E1461</f>
        <v xml:space="preserve">     Combo Cama Doble + Cabecero Hampton Gratis Sabanas 300 Hilos</v>
      </c>
      <c r="F1464" s="68" t="s">
        <v>300</v>
      </c>
      <c r="G1464" s="70">
        <f>G1461</f>
        <v>3999900</v>
      </c>
      <c r="H1464" s="70" t="str">
        <f>H1461&amp;"     "</f>
        <v xml:space="preserve">$     </v>
      </c>
      <c r="J1464" t="e">
        <f>+INDEX(Hoja3!A:G,MATCH('ALL PRODUCTS'!B1464,Hoja3!B:B,0),6)</f>
        <v>#N/A</v>
      </c>
      <c r="K1464" s="79" t="e">
        <f>+INDEX(Hoja3!A:G,MATCH('ALL PRODUCTS'!B1464,Hoja3!B:B,0),5)</f>
        <v>#N/A</v>
      </c>
      <c r="L1464" s="86" t="e">
        <v>#N/A</v>
      </c>
      <c r="M1464" s="86" t="e">
        <v>#N/A</v>
      </c>
    </row>
    <row r="1465" spans="1:13">
      <c r="A1465" t="s">
        <v>2696</v>
      </c>
      <c r="B1465" s="68" t="s">
        <v>15122</v>
      </c>
      <c r="C1465" s="68" t="s">
        <v>15126</v>
      </c>
      <c r="D1465" s="9" t="s">
        <v>1944</v>
      </c>
      <c r="E1465" s="69" t="str">
        <f>"     "&amp;E1461</f>
        <v xml:space="preserve">     Combo Cama Doble + Cabecero Hampton Gratis Sabanas 300 Hilos</v>
      </c>
      <c r="F1465" s="68" t="s">
        <v>302</v>
      </c>
      <c r="G1465" s="70">
        <f>G1461</f>
        <v>3999900</v>
      </c>
      <c r="H1465" s="70" t="str">
        <f>H1461&amp;"     "</f>
        <v xml:space="preserve">$     </v>
      </c>
      <c r="J1465" t="e">
        <f>+INDEX(Hoja3!A:G,MATCH('ALL PRODUCTS'!B1465,Hoja3!B:B,0),6)</f>
        <v>#N/A</v>
      </c>
      <c r="K1465" s="79" t="e">
        <f>+INDEX(Hoja3!A:G,MATCH('ALL PRODUCTS'!B1465,Hoja3!B:B,0),5)</f>
        <v>#N/A</v>
      </c>
      <c r="L1465" s="86" t="e">
        <v>#N/A</v>
      </c>
      <c r="M1465" s="86" t="e">
        <v>#N/A</v>
      </c>
    </row>
    <row r="1466" spans="1:13">
      <c r="A1466" t="s">
        <v>2696</v>
      </c>
      <c r="B1466" s="68" t="s">
        <v>15122</v>
      </c>
      <c r="C1466" s="68" t="s">
        <v>15127</v>
      </c>
      <c r="D1466" s="9" t="s">
        <v>1945</v>
      </c>
      <c r="E1466" s="69" t="str">
        <f>"     "&amp;E1461</f>
        <v xml:space="preserve">     Combo Cama Doble + Cabecero Hampton Gratis Sabanas 300 Hilos</v>
      </c>
      <c r="F1466" s="68" t="s">
        <v>14944</v>
      </c>
      <c r="G1466" s="70">
        <f>G1461</f>
        <v>3999900</v>
      </c>
      <c r="H1466" s="70" t="str">
        <f>H1461&amp;"     "</f>
        <v xml:space="preserve">$     </v>
      </c>
      <c r="J1466" t="e">
        <f>+INDEX(Hoja3!A:G,MATCH('ALL PRODUCTS'!B1466,Hoja3!B:B,0),6)</f>
        <v>#N/A</v>
      </c>
      <c r="K1466" s="79" t="e">
        <f>+INDEX(Hoja3!A:G,MATCH('ALL PRODUCTS'!B1466,Hoja3!B:B,0),5)</f>
        <v>#N/A</v>
      </c>
      <c r="L1466" s="86" t="e">
        <v>#N/A</v>
      </c>
      <c r="M1466" s="86" t="e">
        <v>#N/A</v>
      </c>
    </row>
    <row r="1467" spans="1:13">
      <c r="A1467" t="s">
        <v>2696</v>
      </c>
      <c r="B1467" s="68" t="s">
        <v>15122</v>
      </c>
      <c r="C1467" s="68" t="s">
        <v>15128</v>
      </c>
      <c r="D1467" s="9" t="s">
        <v>1946</v>
      </c>
      <c r="E1467" s="69" t="str">
        <f>"     "&amp;E1461</f>
        <v xml:space="preserve">     Combo Cama Doble + Cabecero Hampton Gratis Sabanas 300 Hilos</v>
      </c>
      <c r="F1467" s="68" t="s">
        <v>297</v>
      </c>
      <c r="G1467" s="70">
        <f>G1461</f>
        <v>3999900</v>
      </c>
      <c r="H1467" s="70" t="str">
        <f>H1461&amp;"     "</f>
        <v xml:space="preserve">$     </v>
      </c>
      <c r="J1467" t="e">
        <f>+INDEX(Hoja3!A:G,MATCH('ALL PRODUCTS'!B1467,Hoja3!B:B,0),6)</f>
        <v>#N/A</v>
      </c>
      <c r="K1467" s="79" t="e">
        <f>+INDEX(Hoja3!A:G,MATCH('ALL PRODUCTS'!B1467,Hoja3!B:B,0),5)</f>
        <v>#N/A</v>
      </c>
      <c r="L1467" s="86" t="e">
        <v>#N/A</v>
      </c>
      <c r="M1467" s="86" t="e">
        <v>#N/A</v>
      </c>
    </row>
    <row r="1468" spans="1:13">
      <c r="A1468" t="s">
        <v>2696</v>
      </c>
      <c r="B1468" s="68" t="s">
        <v>15122</v>
      </c>
      <c r="C1468" s="68" t="s">
        <v>15129</v>
      </c>
      <c r="D1468" s="9" t="s">
        <v>1947</v>
      </c>
      <c r="E1468" s="69" t="str">
        <f>"     "&amp;E1461</f>
        <v xml:space="preserve">     Combo Cama Doble + Cabecero Hampton Gratis Sabanas 300 Hilos</v>
      </c>
      <c r="F1468" s="68" t="s">
        <v>306</v>
      </c>
      <c r="G1468" s="70">
        <f>G1461</f>
        <v>3999900</v>
      </c>
      <c r="H1468" s="70" t="str">
        <f>H1461&amp;"     "</f>
        <v xml:space="preserve">$     </v>
      </c>
      <c r="J1468" t="e">
        <f>+INDEX(Hoja3!A:G,MATCH('ALL PRODUCTS'!B1468,Hoja3!B:B,0),6)</f>
        <v>#N/A</v>
      </c>
      <c r="K1468" s="79" t="e">
        <f>+INDEX(Hoja3!A:G,MATCH('ALL PRODUCTS'!B1468,Hoja3!B:B,0),5)</f>
        <v>#N/A</v>
      </c>
      <c r="L1468" s="86" t="e">
        <v>#N/A</v>
      </c>
      <c r="M1468" s="86" t="e">
        <v>#N/A</v>
      </c>
    </row>
    <row r="1469" spans="1:13">
      <c r="A1469" t="s">
        <v>2696</v>
      </c>
      <c r="B1469" s="68" t="s">
        <v>15122</v>
      </c>
      <c r="C1469" s="68" t="s">
        <v>15130</v>
      </c>
      <c r="D1469" s="9" t="s">
        <v>1948</v>
      </c>
      <c r="E1469" s="69" t="str">
        <f>"     "&amp;E1461</f>
        <v xml:space="preserve">     Combo Cama Doble + Cabecero Hampton Gratis Sabanas 300 Hilos</v>
      </c>
      <c r="F1469" s="68" t="s">
        <v>48</v>
      </c>
      <c r="G1469" s="70">
        <f>G1461</f>
        <v>3999900</v>
      </c>
      <c r="H1469" s="70" t="str">
        <f>H1461&amp;"     "</f>
        <v xml:space="preserve">$     </v>
      </c>
      <c r="J1469" t="e">
        <f>+INDEX(Hoja3!A:G,MATCH('ALL PRODUCTS'!B1469,Hoja3!B:B,0),6)</f>
        <v>#N/A</v>
      </c>
      <c r="K1469" s="79" t="e">
        <f>+INDEX(Hoja3!A:G,MATCH('ALL PRODUCTS'!B1469,Hoja3!B:B,0),5)</f>
        <v>#N/A</v>
      </c>
      <c r="L1469" s="86" t="e">
        <v>#N/A</v>
      </c>
      <c r="M1469" s="86" t="e">
        <v>#N/A</v>
      </c>
    </row>
    <row r="1470" spans="1:13">
      <c r="A1470" t="s">
        <v>2696</v>
      </c>
      <c r="B1470" s="68" t="s">
        <v>15122</v>
      </c>
      <c r="C1470" s="68" t="s">
        <v>15131</v>
      </c>
      <c r="D1470" s="9" t="s">
        <v>1949</v>
      </c>
      <c r="E1470" s="69" t="str">
        <f>"     "&amp;E1461</f>
        <v xml:space="preserve">     Combo Cama Doble + Cabecero Hampton Gratis Sabanas 300 Hilos</v>
      </c>
      <c r="F1470" s="68" t="s">
        <v>36</v>
      </c>
      <c r="G1470" s="70">
        <f>G1461</f>
        <v>3999900</v>
      </c>
      <c r="H1470" s="70" t="str">
        <f>H1461&amp;"     "</f>
        <v xml:space="preserve">$     </v>
      </c>
      <c r="J1470" t="e">
        <f>+INDEX(Hoja3!A:G,MATCH('ALL PRODUCTS'!B1470,Hoja3!B:B,0),6)</f>
        <v>#N/A</v>
      </c>
      <c r="K1470" s="79" t="e">
        <f>+INDEX(Hoja3!A:G,MATCH('ALL PRODUCTS'!B1470,Hoja3!B:B,0),5)</f>
        <v>#N/A</v>
      </c>
      <c r="L1470" s="86" t="e">
        <v>#N/A</v>
      </c>
      <c r="M1470" s="86" t="e">
        <v>#N/A</v>
      </c>
    </row>
    <row r="1471" spans="1:13">
      <c r="A1471" t="s">
        <v>2696</v>
      </c>
      <c r="B1471" s="68" t="s">
        <v>15132</v>
      </c>
      <c r="C1471" s="68"/>
      <c r="D1471" s="68" t="s">
        <v>6</v>
      </c>
      <c r="E1471" s="9" t="s">
        <v>627</v>
      </c>
      <c r="F1471" s="68" t="s">
        <v>16</v>
      </c>
      <c r="G1471" s="6">
        <v>3199900</v>
      </c>
      <c r="H1471" s="6" t="s">
        <v>13</v>
      </c>
      <c r="I1471" s="6">
        <v>3199900</v>
      </c>
      <c r="J1471" t="e">
        <f>+INDEX(Hoja3!A:G,MATCH('ALL PRODUCTS'!B1471,Hoja3!B:B,0),6)</f>
        <v>#N/A</v>
      </c>
      <c r="K1471" s="79" t="e">
        <f>+INDEX(Hoja3!A:G,MATCH('ALL PRODUCTS'!B1471,Hoja3!B:B,0),5)</f>
        <v>#N/A</v>
      </c>
      <c r="L1471" s="86" t="e">
        <v>#N/A</v>
      </c>
      <c r="M1471" s="86" t="e">
        <v>#N/A</v>
      </c>
    </row>
    <row r="1472" spans="1:13">
      <c r="A1472" t="s">
        <v>2696</v>
      </c>
      <c r="B1472" s="68" t="s">
        <v>15132</v>
      </c>
      <c r="C1472" s="68" t="s">
        <v>15133</v>
      </c>
      <c r="D1472" s="9" t="s">
        <v>1965</v>
      </c>
      <c r="E1472" s="69" t="str">
        <f>"     "&amp;E1471</f>
        <v xml:space="preserve">     Combo Cama Doble + Cabecero Mousai Gratis Sabanas 300 Hilos</v>
      </c>
      <c r="F1472" s="68" t="s">
        <v>306</v>
      </c>
      <c r="G1472" s="70">
        <f>G1471</f>
        <v>3199900</v>
      </c>
      <c r="H1472" s="70" t="str">
        <f>H1471&amp;"     "</f>
        <v xml:space="preserve">$     </v>
      </c>
      <c r="J1472" t="e">
        <f>+INDEX(Hoja3!A:G,MATCH('ALL PRODUCTS'!B1472,Hoja3!B:B,0),6)</f>
        <v>#N/A</v>
      </c>
      <c r="K1472" s="79" t="e">
        <f>+INDEX(Hoja3!A:G,MATCH('ALL PRODUCTS'!B1472,Hoja3!B:B,0),5)</f>
        <v>#N/A</v>
      </c>
      <c r="L1472" s="86" t="e">
        <v>#N/A</v>
      </c>
      <c r="M1472" s="86" t="e">
        <v>#N/A</v>
      </c>
    </row>
    <row r="1473" spans="1:13">
      <c r="A1473" t="s">
        <v>2696</v>
      </c>
      <c r="B1473" s="68" t="s">
        <v>15132</v>
      </c>
      <c r="C1473" s="68" t="s">
        <v>15134</v>
      </c>
      <c r="D1473" s="9" t="s">
        <v>1959</v>
      </c>
      <c r="E1473" s="69" t="str">
        <f>"     "&amp;E1471</f>
        <v xml:space="preserve">     Combo Cama Doble + Cabecero Mousai Gratis Sabanas 300 Hilos</v>
      </c>
      <c r="F1473" s="68" t="s">
        <v>12</v>
      </c>
      <c r="G1473" s="70">
        <f>G1471</f>
        <v>3199900</v>
      </c>
      <c r="H1473" s="70" t="str">
        <f>H1471&amp;"     "</f>
        <v xml:space="preserve">$     </v>
      </c>
      <c r="J1473" t="e">
        <f>+INDEX(Hoja3!A:G,MATCH('ALL PRODUCTS'!B1473,Hoja3!B:B,0),6)</f>
        <v>#N/A</v>
      </c>
      <c r="K1473" s="79" t="e">
        <f>+INDEX(Hoja3!A:G,MATCH('ALL PRODUCTS'!B1473,Hoja3!B:B,0),5)</f>
        <v>#N/A</v>
      </c>
      <c r="L1473" s="86" t="e">
        <v>#N/A</v>
      </c>
      <c r="M1473" s="86" t="e">
        <v>#N/A</v>
      </c>
    </row>
    <row r="1474" spans="1:13">
      <c r="A1474" t="s">
        <v>2696</v>
      </c>
      <c r="B1474" s="68" t="s">
        <v>15132</v>
      </c>
      <c r="C1474" s="68" t="s">
        <v>15135</v>
      </c>
      <c r="D1474" s="9" t="s">
        <v>1960</v>
      </c>
      <c r="E1474" s="69" t="str">
        <f>"     "&amp;E1471</f>
        <v xml:space="preserve">     Combo Cama Doble + Cabecero Mousai Gratis Sabanas 300 Hilos</v>
      </c>
      <c r="F1474" s="68" t="s">
        <v>34</v>
      </c>
      <c r="G1474" s="70">
        <f>G1471</f>
        <v>3199900</v>
      </c>
      <c r="H1474" s="70" t="str">
        <f>H1471&amp;"     "</f>
        <v xml:space="preserve">$     </v>
      </c>
      <c r="J1474" t="e">
        <f>+INDEX(Hoja3!A:G,MATCH('ALL PRODUCTS'!B1474,Hoja3!B:B,0),6)</f>
        <v>#N/A</v>
      </c>
      <c r="K1474" s="79" t="e">
        <f>+INDEX(Hoja3!A:G,MATCH('ALL PRODUCTS'!B1474,Hoja3!B:B,0),5)</f>
        <v>#N/A</v>
      </c>
      <c r="L1474" s="86" t="e">
        <v>#N/A</v>
      </c>
      <c r="M1474" s="86" t="e">
        <v>#N/A</v>
      </c>
    </row>
    <row r="1475" spans="1:13">
      <c r="A1475" t="s">
        <v>2696</v>
      </c>
      <c r="B1475" s="68" t="s">
        <v>15132</v>
      </c>
      <c r="C1475" s="68" t="s">
        <v>15136</v>
      </c>
      <c r="D1475" s="9" t="s">
        <v>1961</v>
      </c>
      <c r="E1475" s="69" t="str">
        <f>"     "&amp;E1471</f>
        <v xml:space="preserve">     Combo Cama Doble + Cabecero Mousai Gratis Sabanas 300 Hilos</v>
      </c>
      <c r="F1475" s="68" t="s">
        <v>300</v>
      </c>
      <c r="G1475" s="70">
        <f>G1471</f>
        <v>3199900</v>
      </c>
      <c r="H1475" s="70" t="str">
        <f>H1471&amp;"     "</f>
        <v xml:space="preserve">$     </v>
      </c>
      <c r="J1475" t="e">
        <f>+INDEX(Hoja3!A:G,MATCH('ALL PRODUCTS'!B1475,Hoja3!B:B,0),6)</f>
        <v>#N/A</v>
      </c>
      <c r="K1475" s="79" t="e">
        <f>+INDEX(Hoja3!A:G,MATCH('ALL PRODUCTS'!B1475,Hoja3!B:B,0),5)</f>
        <v>#N/A</v>
      </c>
      <c r="L1475" s="86" t="e">
        <v>#N/A</v>
      </c>
      <c r="M1475" s="86" t="e">
        <v>#N/A</v>
      </c>
    </row>
    <row r="1476" spans="1:13">
      <c r="A1476" t="s">
        <v>2696</v>
      </c>
      <c r="B1476" s="68" t="s">
        <v>15132</v>
      </c>
      <c r="C1476" s="68" t="s">
        <v>15137</v>
      </c>
      <c r="D1476" s="9" t="s">
        <v>1962</v>
      </c>
      <c r="E1476" s="69" t="str">
        <f>"     "&amp;E1471</f>
        <v xml:space="preserve">     Combo Cama Doble + Cabecero Mousai Gratis Sabanas 300 Hilos</v>
      </c>
      <c r="F1476" s="68" t="s">
        <v>302</v>
      </c>
      <c r="G1476" s="70">
        <f>G1471</f>
        <v>3199900</v>
      </c>
      <c r="H1476" s="70" t="str">
        <f>H1471&amp;"     "</f>
        <v xml:space="preserve">$     </v>
      </c>
      <c r="J1476" t="e">
        <f>+INDEX(Hoja3!A:G,MATCH('ALL PRODUCTS'!B1476,Hoja3!B:B,0),6)</f>
        <v>#N/A</v>
      </c>
      <c r="K1476" s="79" t="e">
        <f>+INDEX(Hoja3!A:G,MATCH('ALL PRODUCTS'!B1476,Hoja3!B:B,0),5)</f>
        <v>#N/A</v>
      </c>
      <c r="L1476" s="86" t="e">
        <v>#N/A</v>
      </c>
      <c r="M1476" s="86" t="e">
        <v>#N/A</v>
      </c>
    </row>
    <row r="1477" spans="1:13">
      <c r="A1477" t="s">
        <v>2696</v>
      </c>
      <c r="B1477" s="68" t="s">
        <v>15132</v>
      </c>
      <c r="C1477" s="68" t="s">
        <v>15138</v>
      </c>
      <c r="D1477" s="9" t="s">
        <v>1963</v>
      </c>
      <c r="E1477" s="69" t="str">
        <f>"     "&amp;E1471</f>
        <v xml:space="preserve">     Combo Cama Doble + Cabecero Mousai Gratis Sabanas 300 Hilos</v>
      </c>
      <c r="F1477" s="68" t="s">
        <v>14944</v>
      </c>
      <c r="G1477" s="70">
        <f>G1471</f>
        <v>3199900</v>
      </c>
      <c r="H1477" s="70" t="str">
        <f>H1471&amp;"     "</f>
        <v xml:space="preserve">$     </v>
      </c>
      <c r="J1477" t="e">
        <f>+INDEX(Hoja3!A:G,MATCH('ALL PRODUCTS'!B1477,Hoja3!B:B,0),6)</f>
        <v>#N/A</v>
      </c>
      <c r="K1477" s="79" t="e">
        <f>+INDEX(Hoja3!A:G,MATCH('ALL PRODUCTS'!B1477,Hoja3!B:B,0),5)</f>
        <v>#N/A</v>
      </c>
      <c r="L1477" s="86" t="e">
        <v>#N/A</v>
      </c>
      <c r="M1477" s="86" t="e">
        <v>#N/A</v>
      </c>
    </row>
    <row r="1478" spans="1:13">
      <c r="A1478" t="s">
        <v>2696</v>
      </c>
      <c r="B1478" s="68" t="s">
        <v>15132</v>
      </c>
      <c r="C1478" s="68" t="s">
        <v>15139</v>
      </c>
      <c r="D1478" s="9" t="s">
        <v>1964</v>
      </c>
      <c r="E1478" s="69" t="str">
        <f>"     "&amp;E1471</f>
        <v xml:space="preserve">     Combo Cama Doble + Cabecero Mousai Gratis Sabanas 300 Hilos</v>
      </c>
      <c r="F1478" s="68" t="s">
        <v>297</v>
      </c>
      <c r="G1478" s="70">
        <f>G1471</f>
        <v>3199900</v>
      </c>
      <c r="H1478" s="70" t="str">
        <f>H1471&amp;"     "</f>
        <v xml:space="preserve">$     </v>
      </c>
      <c r="J1478" t="e">
        <f>+INDEX(Hoja3!A:G,MATCH('ALL PRODUCTS'!B1478,Hoja3!B:B,0),6)</f>
        <v>#N/A</v>
      </c>
      <c r="K1478" s="79" t="e">
        <f>+INDEX(Hoja3!A:G,MATCH('ALL PRODUCTS'!B1478,Hoja3!B:B,0),5)</f>
        <v>#N/A</v>
      </c>
      <c r="L1478" s="86" t="e">
        <v>#N/A</v>
      </c>
      <c r="M1478" s="86" t="e">
        <v>#N/A</v>
      </c>
    </row>
    <row r="1479" spans="1:13">
      <c r="A1479" t="s">
        <v>2696</v>
      </c>
      <c r="B1479" s="68" t="s">
        <v>15132</v>
      </c>
      <c r="C1479" s="68" t="s">
        <v>15140</v>
      </c>
      <c r="D1479" s="9" t="s">
        <v>1966</v>
      </c>
      <c r="E1479" s="69" t="str">
        <f>"     "&amp;E1471</f>
        <v xml:space="preserve">     Combo Cama Doble + Cabecero Mousai Gratis Sabanas 300 Hilos</v>
      </c>
      <c r="F1479" s="68" t="s">
        <v>48</v>
      </c>
      <c r="G1479" s="70">
        <f>G1471</f>
        <v>3199900</v>
      </c>
      <c r="H1479" s="70" t="str">
        <f>H1471&amp;"     "</f>
        <v xml:space="preserve">$     </v>
      </c>
      <c r="J1479" t="e">
        <f>+INDEX(Hoja3!A:G,MATCH('ALL PRODUCTS'!B1479,Hoja3!B:B,0),6)</f>
        <v>#N/A</v>
      </c>
      <c r="K1479" s="79" t="e">
        <f>+INDEX(Hoja3!A:G,MATCH('ALL PRODUCTS'!B1479,Hoja3!B:B,0),5)</f>
        <v>#N/A</v>
      </c>
      <c r="L1479" s="86" t="e">
        <v>#N/A</v>
      </c>
      <c r="M1479" s="86" t="e">
        <v>#N/A</v>
      </c>
    </row>
    <row r="1480" spans="1:13">
      <c r="A1480" t="s">
        <v>2696</v>
      </c>
      <c r="B1480" s="68" t="s">
        <v>15132</v>
      </c>
      <c r="C1480" s="68" t="s">
        <v>15141</v>
      </c>
      <c r="D1480" s="9" t="s">
        <v>1967</v>
      </c>
      <c r="E1480" s="69" t="str">
        <f>"     "&amp;E1471</f>
        <v xml:space="preserve">     Combo Cama Doble + Cabecero Mousai Gratis Sabanas 300 Hilos</v>
      </c>
      <c r="F1480" s="68" t="s">
        <v>36</v>
      </c>
      <c r="G1480" s="70">
        <f>G1471</f>
        <v>3199900</v>
      </c>
      <c r="H1480" s="70" t="str">
        <f>H1471&amp;"     "</f>
        <v xml:space="preserve">$     </v>
      </c>
      <c r="J1480" t="e">
        <f>+INDEX(Hoja3!A:G,MATCH('ALL PRODUCTS'!B1480,Hoja3!B:B,0),6)</f>
        <v>#N/A</v>
      </c>
      <c r="K1480" s="79" t="e">
        <f>+INDEX(Hoja3!A:G,MATCH('ALL PRODUCTS'!B1480,Hoja3!B:B,0),5)</f>
        <v>#N/A</v>
      </c>
      <c r="L1480" s="86" t="e">
        <v>#N/A</v>
      </c>
      <c r="M1480" s="86" t="e">
        <v>#N/A</v>
      </c>
    </row>
    <row r="1481" spans="1:13">
      <c r="A1481" t="s">
        <v>2696</v>
      </c>
      <c r="B1481" s="68" t="s">
        <v>15142</v>
      </c>
      <c r="C1481" s="68"/>
      <c r="D1481" s="68" t="s">
        <v>6</v>
      </c>
      <c r="E1481" s="9" t="s">
        <v>516</v>
      </c>
      <c r="F1481" s="68" t="s">
        <v>16</v>
      </c>
      <c r="G1481" s="6">
        <v>3199900</v>
      </c>
      <c r="H1481" s="6" t="s">
        <v>13</v>
      </c>
      <c r="I1481" s="6">
        <v>3199900</v>
      </c>
      <c r="J1481" t="e">
        <f>+INDEX(Hoja3!A:G,MATCH('ALL PRODUCTS'!B1481,Hoja3!B:B,0),6)</f>
        <v>#N/A</v>
      </c>
      <c r="K1481" s="79" t="e">
        <f>+INDEX(Hoja3!A:G,MATCH('ALL PRODUCTS'!B1481,Hoja3!B:B,0),5)</f>
        <v>#N/A</v>
      </c>
      <c r="L1481" s="86" t="e">
        <v>#N/A</v>
      </c>
      <c r="M1481" s="86" t="e">
        <v>#N/A</v>
      </c>
    </row>
    <row r="1482" spans="1:13">
      <c r="A1482" t="s">
        <v>2696</v>
      </c>
      <c r="B1482" s="68" t="s">
        <v>15142</v>
      </c>
      <c r="C1482" s="68" t="s">
        <v>15143</v>
      </c>
      <c r="D1482" s="9" t="s">
        <v>1871</v>
      </c>
      <c r="E1482" s="69" t="str">
        <f>"     "&amp;E1481</f>
        <v xml:space="preserve">     Combo Cama King + Cabecero Mousai Gratis Sabanas 300 Hilos</v>
      </c>
      <c r="F1482" s="68" t="s">
        <v>34</v>
      </c>
      <c r="G1482" s="70">
        <f>G1481</f>
        <v>3199900</v>
      </c>
      <c r="H1482" s="70" t="str">
        <f>H1481&amp;"     "</f>
        <v xml:space="preserve">$     </v>
      </c>
      <c r="J1482" t="e">
        <f>+INDEX(Hoja3!A:G,MATCH('ALL PRODUCTS'!B1482,Hoja3!B:B,0),6)</f>
        <v>#N/A</v>
      </c>
      <c r="K1482" s="79" t="e">
        <f>+INDEX(Hoja3!A:G,MATCH('ALL PRODUCTS'!B1482,Hoja3!B:B,0),5)</f>
        <v>#N/A</v>
      </c>
      <c r="L1482" s="86" t="e">
        <v>#N/A</v>
      </c>
      <c r="M1482" s="86" t="e">
        <v>#N/A</v>
      </c>
    </row>
    <row r="1483" spans="1:13">
      <c r="A1483" t="s">
        <v>2696</v>
      </c>
      <c r="B1483" s="68" t="s">
        <v>15142</v>
      </c>
      <c r="C1483" s="68" t="s">
        <v>15144</v>
      </c>
      <c r="D1483" s="9" t="s">
        <v>1870</v>
      </c>
      <c r="E1483" s="69" t="str">
        <f>"     "&amp;E1481</f>
        <v xml:space="preserve">     Combo Cama King + Cabecero Mousai Gratis Sabanas 300 Hilos</v>
      </c>
      <c r="F1483" s="68" t="s">
        <v>12</v>
      </c>
      <c r="G1483" s="70">
        <f>G1481</f>
        <v>3199900</v>
      </c>
      <c r="H1483" s="70" t="str">
        <f>H1481&amp;"     "</f>
        <v xml:space="preserve">$     </v>
      </c>
      <c r="J1483" t="e">
        <f>+INDEX(Hoja3!A:G,MATCH('ALL PRODUCTS'!B1483,Hoja3!B:B,0),6)</f>
        <v>#N/A</v>
      </c>
      <c r="K1483" s="79" t="e">
        <f>+INDEX(Hoja3!A:G,MATCH('ALL PRODUCTS'!B1483,Hoja3!B:B,0),5)</f>
        <v>#N/A</v>
      </c>
      <c r="L1483" s="86" t="e">
        <v>#N/A</v>
      </c>
      <c r="M1483" s="86" t="e">
        <v>#N/A</v>
      </c>
    </row>
    <row r="1484" spans="1:13">
      <c r="A1484" t="s">
        <v>2696</v>
      </c>
      <c r="B1484" s="68" t="s">
        <v>15142</v>
      </c>
      <c r="C1484" s="68" t="s">
        <v>15145</v>
      </c>
      <c r="D1484" s="9" t="s">
        <v>1872</v>
      </c>
      <c r="E1484" s="69" t="str">
        <f>"     "&amp;E1481</f>
        <v xml:space="preserve">     Combo Cama King + Cabecero Mousai Gratis Sabanas 300 Hilos</v>
      </c>
      <c r="F1484" s="68" t="s">
        <v>300</v>
      </c>
      <c r="G1484" s="70">
        <f>G1481</f>
        <v>3199900</v>
      </c>
      <c r="H1484" s="70" t="str">
        <f>H1481&amp;"     "</f>
        <v xml:space="preserve">$     </v>
      </c>
      <c r="J1484" t="e">
        <f>+INDEX(Hoja3!A:G,MATCH('ALL PRODUCTS'!B1484,Hoja3!B:B,0),6)</f>
        <v>#N/A</v>
      </c>
      <c r="K1484" s="79" t="e">
        <f>+INDEX(Hoja3!A:G,MATCH('ALL PRODUCTS'!B1484,Hoja3!B:B,0),5)</f>
        <v>#N/A</v>
      </c>
      <c r="L1484" s="86" t="e">
        <v>#N/A</v>
      </c>
      <c r="M1484" s="86" t="e">
        <v>#N/A</v>
      </c>
    </row>
    <row r="1485" spans="1:13">
      <c r="A1485" t="s">
        <v>2696</v>
      </c>
      <c r="B1485" s="68" t="s">
        <v>15142</v>
      </c>
      <c r="C1485" s="68" t="s">
        <v>15146</v>
      </c>
      <c r="D1485" s="9" t="s">
        <v>1873</v>
      </c>
      <c r="E1485" s="69" t="str">
        <f>"     "&amp;E1481</f>
        <v xml:space="preserve">     Combo Cama King + Cabecero Mousai Gratis Sabanas 300 Hilos</v>
      </c>
      <c r="F1485" s="68" t="s">
        <v>302</v>
      </c>
      <c r="G1485" s="70">
        <f>G1481</f>
        <v>3199900</v>
      </c>
      <c r="H1485" s="70" t="str">
        <f>H1481&amp;"     "</f>
        <v xml:space="preserve">$     </v>
      </c>
      <c r="J1485" t="e">
        <f>+INDEX(Hoja3!A:G,MATCH('ALL PRODUCTS'!B1485,Hoja3!B:B,0),6)</f>
        <v>#N/A</v>
      </c>
      <c r="K1485" s="79" t="e">
        <f>+INDEX(Hoja3!A:G,MATCH('ALL PRODUCTS'!B1485,Hoja3!B:B,0),5)</f>
        <v>#N/A</v>
      </c>
      <c r="L1485" s="86" t="e">
        <v>#N/A</v>
      </c>
      <c r="M1485" s="86" t="e">
        <v>#N/A</v>
      </c>
    </row>
    <row r="1486" spans="1:13">
      <c r="A1486" t="s">
        <v>2696</v>
      </c>
      <c r="B1486" s="68" t="s">
        <v>15142</v>
      </c>
      <c r="C1486" s="68" t="s">
        <v>15147</v>
      </c>
      <c r="D1486" s="9" t="s">
        <v>1874</v>
      </c>
      <c r="E1486" s="69" t="str">
        <f>"     "&amp;E1481</f>
        <v xml:space="preserve">     Combo Cama King + Cabecero Mousai Gratis Sabanas 300 Hilos</v>
      </c>
      <c r="F1486" s="68" t="s">
        <v>14944</v>
      </c>
      <c r="G1486" s="70">
        <f>G1481</f>
        <v>3199900</v>
      </c>
      <c r="H1486" s="70" t="str">
        <f>H1481&amp;"     "</f>
        <v xml:space="preserve">$     </v>
      </c>
      <c r="J1486" t="e">
        <f>+INDEX(Hoja3!A:G,MATCH('ALL PRODUCTS'!B1486,Hoja3!B:B,0),6)</f>
        <v>#N/A</v>
      </c>
      <c r="K1486" s="79" t="e">
        <f>+INDEX(Hoja3!A:G,MATCH('ALL PRODUCTS'!B1486,Hoja3!B:B,0),5)</f>
        <v>#N/A</v>
      </c>
      <c r="L1486" s="86" t="e">
        <v>#N/A</v>
      </c>
      <c r="M1486" s="86" t="e">
        <v>#N/A</v>
      </c>
    </row>
    <row r="1487" spans="1:13">
      <c r="A1487" t="s">
        <v>2696</v>
      </c>
      <c r="B1487" s="68" t="s">
        <v>15142</v>
      </c>
      <c r="C1487" s="68" t="s">
        <v>15148</v>
      </c>
      <c r="D1487" s="9" t="s">
        <v>1875</v>
      </c>
      <c r="E1487" s="69" t="str">
        <f>"     "&amp;E1481</f>
        <v xml:space="preserve">     Combo Cama King + Cabecero Mousai Gratis Sabanas 300 Hilos</v>
      </c>
      <c r="F1487" s="68" t="s">
        <v>297</v>
      </c>
      <c r="G1487" s="70">
        <f>G1481</f>
        <v>3199900</v>
      </c>
      <c r="H1487" s="70" t="str">
        <f>H1481&amp;"     "</f>
        <v xml:space="preserve">$     </v>
      </c>
      <c r="J1487" t="e">
        <f>+INDEX(Hoja3!A:G,MATCH('ALL PRODUCTS'!B1487,Hoja3!B:B,0),6)</f>
        <v>#N/A</v>
      </c>
      <c r="K1487" s="79" t="e">
        <f>+INDEX(Hoja3!A:G,MATCH('ALL PRODUCTS'!B1487,Hoja3!B:B,0),5)</f>
        <v>#N/A</v>
      </c>
      <c r="L1487" s="86" t="e">
        <v>#N/A</v>
      </c>
      <c r="M1487" s="86" t="e">
        <v>#N/A</v>
      </c>
    </row>
    <row r="1488" spans="1:13">
      <c r="A1488" t="s">
        <v>2696</v>
      </c>
      <c r="B1488" s="68" t="s">
        <v>15142</v>
      </c>
      <c r="C1488" s="68" t="s">
        <v>15149</v>
      </c>
      <c r="D1488" s="9" t="s">
        <v>1876</v>
      </c>
      <c r="E1488" s="69" t="str">
        <f>"     "&amp;E1481</f>
        <v xml:space="preserve">     Combo Cama King + Cabecero Mousai Gratis Sabanas 300 Hilos</v>
      </c>
      <c r="F1488" s="68" t="s">
        <v>306</v>
      </c>
      <c r="G1488" s="70">
        <f>G1481</f>
        <v>3199900</v>
      </c>
      <c r="H1488" s="70" t="str">
        <f>H1481&amp;"     "</f>
        <v xml:space="preserve">$     </v>
      </c>
      <c r="J1488" t="e">
        <f>+INDEX(Hoja3!A:G,MATCH('ALL PRODUCTS'!B1488,Hoja3!B:B,0),6)</f>
        <v>#N/A</v>
      </c>
      <c r="K1488" s="79" t="e">
        <f>+INDEX(Hoja3!A:G,MATCH('ALL PRODUCTS'!B1488,Hoja3!B:B,0),5)</f>
        <v>#N/A</v>
      </c>
      <c r="L1488" s="86" t="e">
        <v>#N/A</v>
      </c>
      <c r="M1488" s="86" t="e">
        <v>#N/A</v>
      </c>
    </row>
    <row r="1489" spans="1:13">
      <c r="A1489" t="s">
        <v>2696</v>
      </c>
      <c r="B1489" s="68" t="s">
        <v>15142</v>
      </c>
      <c r="C1489" s="68" t="s">
        <v>15150</v>
      </c>
      <c r="D1489" s="9" t="s">
        <v>1869</v>
      </c>
      <c r="E1489" s="69" t="str">
        <f>"     "&amp;E1481</f>
        <v xml:space="preserve">     Combo Cama King + Cabecero Mousai Gratis Sabanas 300 Hilos</v>
      </c>
      <c r="F1489" s="68" t="s">
        <v>48</v>
      </c>
      <c r="G1489" s="70">
        <f>G1481</f>
        <v>3199900</v>
      </c>
      <c r="H1489" s="70" t="str">
        <f>H1481&amp;"     "</f>
        <v xml:space="preserve">$     </v>
      </c>
      <c r="J1489" t="e">
        <f>+INDEX(Hoja3!A:G,MATCH('ALL PRODUCTS'!B1489,Hoja3!B:B,0),6)</f>
        <v>#N/A</v>
      </c>
      <c r="K1489" s="79" t="e">
        <f>+INDEX(Hoja3!A:G,MATCH('ALL PRODUCTS'!B1489,Hoja3!B:B,0),5)</f>
        <v>#N/A</v>
      </c>
      <c r="L1489" s="86" t="e">
        <v>#N/A</v>
      </c>
      <c r="M1489" s="86" t="e">
        <v>#N/A</v>
      </c>
    </row>
    <row r="1490" spans="1:13">
      <c r="A1490" t="s">
        <v>2696</v>
      </c>
      <c r="B1490" s="68" t="s">
        <v>15142</v>
      </c>
      <c r="C1490" s="68" t="s">
        <v>15151</v>
      </c>
      <c r="D1490" s="9" t="s">
        <v>1877</v>
      </c>
      <c r="E1490" s="69" t="str">
        <f>"     "&amp;E1481</f>
        <v xml:space="preserve">     Combo Cama King + Cabecero Mousai Gratis Sabanas 300 Hilos</v>
      </c>
      <c r="F1490" s="68" t="s">
        <v>36</v>
      </c>
      <c r="G1490" s="70">
        <f>G1481</f>
        <v>3199900</v>
      </c>
      <c r="H1490" s="70" t="str">
        <f>H1481&amp;"     "</f>
        <v xml:space="preserve">$     </v>
      </c>
      <c r="J1490" t="e">
        <f>+INDEX(Hoja3!A:G,MATCH('ALL PRODUCTS'!B1490,Hoja3!B:B,0),6)</f>
        <v>#N/A</v>
      </c>
      <c r="K1490" s="79" t="e">
        <f>+INDEX(Hoja3!A:G,MATCH('ALL PRODUCTS'!B1490,Hoja3!B:B,0),5)</f>
        <v>#N/A</v>
      </c>
      <c r="L1490" s="86" t="e">
        <v>#N/A</v>
      </c>
      <c r="M1490" s="86" t="e">
        <v>#N/A</v>
      </c>
    </row>
    <row r="1491" spans="1:13">
      <c r="A1491" t="s">
        <v>2696</v>
      </c>
      <c r="B1491" s="68" t="s">
        <v>15152</v>
      </c>
      <c r="C1491" s="68"/>
      <c r="D1491" s="68" t="s">
        <v>6</v>
      </c>
      <c r="E1491" s="9" t="s">
        <v>956</v>
      </c>
      <c r="F1491" s="68" t="s">
        <v>16</v>
      </c>
      <c r="G1491" s="6">
        <v>2999900</v>
      </c>
      <c r="H1491" s="6" t="s">
        <v>13</v>
      </c>
      <c r="I1491" s="6">
        <v>2999900</v>
      </c>
      <c r="J1491" t="e">
        <f>+INDEX(Hoja3!A:G,MATCH('ALL PRODUCTS'!B1491,Hoja3!B:B,0),6)</f>
        <v>#N/A</v>
      </c>
      <c r="K1491" s="79" t="e">
        <f>+INDEX(Hoja3!A:G,MATCH('ALL PRODUCTS'!B1491,Hoja3!B:B,0),5)</f>
        <v>#N/A</v>
      </c>
      <c r="L1491" s="86" t="e">
        <v>#N/A</v>
      </c>
      <c r="M1491" s="86" t="e">
        <v>#N/A</v>
      </c>
    </row>
    <row r="1492" spans="1:13">
      <c r="A1492" t="s">
        <v>2696</v>
      </c>
      <c r="B1492" s="68" t="s">
        <v>15152</v>
      </c>
      <c r="C1492" s="68" t="s">
        <v>15153</v>
      </c>
      <c r="D1492" s="9" t="s">
        <v>2122</v>
      </c>
      <c r="E1492" s="69" t="str">
        <f>"     "&amp;E1491</f>
        <v xml:space="preserve">     Combo Cama Queen + Cabecero Hampton Gratis Sabanas 300 Hilos</v>
      </c>
      <c r="F1492" s="68" t="s">
        <v>12</v>
      </c>
      <c r="G1492" s="70">
        <f>G1491</f>
        <v>2999900</v>
      </c>
      <c r="H1492" s="70" t="str">
        <f>H1491&amp;"     "</f>
        <v xml:space="preserve">$     </v>
      </c>
      <c r="J1492" t="e">
        <f>+INDEX(Hoja3!A:G,MATCH('ALL PRODUCTS'!B1492,Hoja3!B:B,0),6)</f>
        <v>#N/A</v>
      </c>
      <c r="K1492" s="79" t="e">
        <f>+INDEX(Hoja3!A:G,MATCH('ALL PRODUCTS'!B1492,Hoja3!B:B,0),5)</f>
        <v>#N/A</v>
      </c>
      <c r="L1492" s="86" t="e">
        <v>#N/A</v>
      </c>
      <c r="M1492" s="86" t="e">
        <v>#N/A</v>
      </c>
    </row>
    <row r="1493" spans="1:13">
      <c r="A1493" t="s">
        <v>2696</v>
      </c>
      <c r="B1493" s="68" t="s">
        <v>15152</v>
      </c>
      <c r="C1493" s="68" t="s">
        <v>15154</v>
      </c>
      <c r="D1493" s="9" t="s">
        <v>2123</v>
      </c>
      <c r="E1493" s="69" t="str">
        <f>"     "&amp;E1491</f>
        <v xml:space="preserve">     Combo Cama Queen + Cabecero Hampton Gratis Sabanas 300 Hilos</v>
      </c>
      <c r="F1493" s="68" t="s">
        <v>34</v>
      </c>
      <c r="G1493" s="70">
        <f>G1491</f>
        <v>2999900</v>
      </c>
      <c r="H1493" s="70" t="str">
        <f>H1491&amp;"     "</f>
        <v xml:space="preserve">$     </v>
      </c>
      <c r="J1493" t="e">
        <f>+INDEX(Hoja3!A:G,MATCH('ALL PRODUCTS'!B1493,Hoja3!B:B,0),6)</f>
        <v>#N/A</v>
      </c>
      <c r="K1493" s="79" t="e">
        <f>+INDEX(Hoja3!A:G,MATCH('ALL PRODUCTS'!B1493,Hoja3!B:B,0),5)</f>
        <v>#N/A</v>
      </c>
      <c r="L1493" s="86" t="e">
        <v>#N/A</v>
      </c>
      <c r="M1493" s="86" t="e">
        <v>#N/A</v>
      </c>
    </row>
    <row r="1494" spans="1:13">
      <c r="A1494" t="s">
        <v>2696</v>
      </c>
      <c r="B1494" s="68" t="s">
        <v>15152</v>
      </c>
      <c r="C1494" s="68" t="s">
        <v>15155</v>
      </c>
      <c r="D1494" s="9" t="s">
        <v>2124</v>
      </c>
      <c r="E1494" s="69" t="str">
        <f>"     "&amp;E1491</f>
        <v xml:space="preserve">     Combo Cama Queen + Cabecero Hampton Gratis Sabanas 300 Hilos</v>
      </c>
      <c r="F1494" s="68" t="s">
        <v>300</v>
      </c>
      <c r="G1494" s="70">
        <f>G1491</f>
        <v>2999900</v>
      </c>
      <c r="H1494" s="70" t="str">
        <f>H1491&amp;"     "</f>
        <v xml:space="preserve">$     </v>
      </c>
      <c r="J1494" t="e">
        <f>+INDEX(Hoja3!A:G,MATCH('ALL PRODUCTS'!B1494,Hoja3!B:B,0),6)</f>
        <v>#N/A</v>
      </c>
      <c r="K1494" s="79" t="e">
        <f>+INDEX(Hoja3!A:G,MATCH('ALL PRODUCTS'!B1494,Hoja3!B:B,0),5)</f>
        <v>#N/A</v>
      </c>
      <c r="L1494" s="86" t="e">
        <v>#N/A</v>
      </c>
      <c r="M1494" s="86" t="e">
        <v>#N/A</v>
      </c>
    </row>
    <row r="1495" spans="1:13">
      <c r="A1495" t="s">
        <v>2696</v>
      </c>
      <c r="B1495" s="68" t="s">
        <v>15152</v>
      </c>
      <c r="C1495" s="68" t="s">
        <v>15156</v>
      </c>
      <c r="D1495" s="9" t="s">
        <v>2125</v>
      </c>
      <c r="E1495" s="69" t="str">
        <f>"     "&amp;E1491</f>
        <v xml:space="preserve">     Combo Cama Queen + Cabecero Hampton Gratis Sabanas 300 Hilos</v>
      </c>
      <c r="F1495" s="68" t="s">
        <v>302</v>
      </c>
      <c r="G1495" s="70">
        <f>G1491</f>
        <v>2999900</v>
      </c>
      <c r="H1495" s="70" t="str">
        <f>H1491&amp;"     "</f>
        <v xml:space="preserve">$     </v>
      </c>
      <c r="J1495" t="e">
        <f>+INDEX(Hoja3!A:G,MATCH('ALL PRODUCTS'!B1495,Hoja3!B:B,0),6)</f>
        <v>#N/A</v>
      </c>
      <c r="K1495" s="79" t="e">
        <f>+INDEX(Hoja3!A:G,MATCH('ALL PRODUCTS'!B1495,Hoja3!B:B,0),5)</f>
        <v>#N/A</v>
      </c>
      <c r="L1495" s="86" t="e">
        <v>#N/A</v>
      </c>
      <c r="M1495" s="86" t="e">
        <v>#N/A</v>
      </c>
    </row>
    <row r="1496" spans="1:13">
      <c r="A1496" t="s">
        <v>2696</v>
      </c>
      <c r="B1496" s="68" t="s">
        <v>15152</v>
      </c>
      <c r="C1496" s="68" t="s">
        <v>15157</v>
      </c>
      <c r="D1496" s="9" t="s">
        <v>2126</v>
      </c>
      <c r="E1496" s="69" t="str">
        <f>"     "&amp;E1491</f>
        <v xml:space="preserve">     Combo Cama Queen + Cabecero Hampton Gratis Sabanas 300 Hilos</v>
      </c>
      <c r="F1496" s="68" t="s">
        <v>14944</v>
      </c>
      <c r="G1496" s="70">
        <f>G1491</f>
        <v>2999900</v>
      </c>
      <c r="H1496" s="70" t="str">
        <f>H1491&amp;"     "</f>
        <v xml:space="preserve">$     </v>
      </c>
      <c r="J1496" t="e">
        <f>+INDEX(Hoja3!A:G,MATCH('ALL PRODUCTS'!B1496,Hoja3!B:B,0),6)</f>
        <v>#N/A</v>
      </c>
      <c r="K1496" s="79" t="e">
        <f>+INDEX(Hoja3!A:G,MATCH('ALL PRODUCTS'!B1496,Hoja3!B:B,0),5)</f>
        <v>#N/A</v>
      </c>
      <c r="L1496" s="86" t="e">
        <v>#N/A</v>
      </c>
      <c r="M1496" s="86" t="e">
        <v>#N/A</v>
      </c>
    </row>
    <row r="1497" spans="1:13">
      <c r="A1497" t="s">
        <v>2696</v>
      </c>
      <c r="B1497" s="68" t="s">
        <v>15152</v>
      </c>
      <c r="C1497" s="68" t="s">
        <v>15158</v>
      </c>
      <c r="D1497" s="9" t="s">
        <v>2127</v>
      </c>
      <c r="E1497" s="69" t="str">
        <f>"     "&amp;E1491</f>
        <v xml:space="preserve">     Combo Cama Queen + Cabecero Hampton Gratis Sabanas 300 Hilos</v>
      </c>
      <c r="F1497" s="68" t="s">
        <v>297</v>
      </c>
      <c r="G1497" s="70">
        <f>G1491</f>
        <v>2999900</v>
      </c>
      <c r="H1497" s="70" t="str">
        <f>H1491&amp;"     "</f>
        <v xml:space="preserve">$     </v>
      </c>
      <c r="J1497" t="e">
        <f>+INDEX(Hoja3!A:G,MATCH('ALL PRODUCTS'!B1497,Hoja3!B:B,0),6)</f>
        <v>#N/A</v>
      </c>
      <c r="K1497" s="79" t="e">
        <f>+INDEX(Hoja3!A:G,MATCH('ALL PRODUCTS'!B1497,Hoja3!B:B,0),5)</f>
        <v>#N/A</v>
      </c>
      <c r="L1497" s="86" t="e">
        <v>#N/A</v>
      </c>
      <c r="M1497" s="86" t="e">
        <v>#N/A</v>
      </c>
    </row>
    <row r="1498" spans="1:13">
      <c r="A1498" t="s">
        <v>2696</v>
      </c>
      <c r="B1498" s="68" t="s">
        <v>15152</v>
      </c>
      <c r="C1498" s="68" t="s">
        <v>15159</v>
      </c>
      <c r="D1498" s="9" t="s">
        <v>2128</v>
      </c>
      <c r="E1498" s="69" t="str">
        <f>"     "&amp;E1491</f>
        <v xml:space="preserve">     Combo Cama Queen + Cabecero Hampton Gratis Sabanas 300 Hilos</v>
      </c>
      <c r="F1498" s="68" t="s">
        <v>306</v>
      </c>
      <c r="G1498" s="70">
        <f>G1491</f>
        <v>2999900</v>
      </c>
      <c r="H1498" s="70" t="str">
        <f>H1491&amp;"     "</f>
        <v xml:space="preserve">$     </v>
      </c>
      <c r="J1498" t="e">
        <f>+INDEX(Hoja3!A:G,MATCH('ALL PRODUCTS'!B1498,Hoja3!B:B,0),6)</f>
        <v>#N/A</v>
      </c>
      <c r="K1498" s="79" t="e">
        <f>+INDEX(Hoja3!A:G,MATCH('ALL PRODUCTS'!B1498,Hoja3!B:B,0),5)</f>
        <v>#N/A</v>
      </c>
      <c r="L1498" s="86" t="e">
        <v>#N/A</v>
      </c>
      <c r="M1498" s="86" t="e">
        <v>#N/A</v>
      </c>
    </row>
    <row r="1499" spans="1:13">
      <c r="A1499" t="s">
        <v>2696</v>
      </c>
      <c r="B1499" s="68" t="s">
        <v>15152</v>
      </c>
      <c r="C1499" s="68" t="s">
        <v>15160</v>
      </c>
      <c r="D1499" s="9" t="s">
        <v>2129</v>
      </c>
      <c r="E1499" s="69" t="str">
        <f>"     "&amp;E1491</f>
        <v xml:space="preserve">     Combo Cama Queen + Cabecero Hampton Gratis Sabanas 300 Hilos</v>
      </c>
      <c r="F1499" s="68" t="s">
        <v>48</v>
      </c>
      <c r="G1499" s="70">
        <f>G1491</f>
        <v>2999900</v>
      </c>
      <c r="H1499" s="70" t="str">
        <f>H1491&amp;"     "</f>
        <v xml:space="preserve">$     </v>
      </c>
      <c r="J1499" t="e">
        <f>+INDEX(Hoja3!A:G,MATCH('ALL PRODUCTS'!B1499,Hoja3!B:B,0),6)</f>
        <v>#N/A</v>
      </c>
      <c r="K1499" s="79" t="e">
        <f>+INDEX(Hoja3!A:G,MATCH('ALL PRODUCTS'!B1499,Hoja3!B:B,0),5)</f>
        <v>#N/A</v>
      </c>
      <c r="L1499" s="86" t="e">
        <v>#N/A</v>
      </c>
      <c r="M1499" s="86" t="e">
        <v>#N/A</v>
      </c>
    </row>
    <row r="1500" spans="1:13">
      <c r="A1500" t="s">
        <v>2696</v>
      </c>
      <c r="B1500" s="68" t="s">
        <v>15152</v>
      </c>
      <c r="C1500" s="68" t="s">
        <v>15161</v>
      </c>
      <c r="D1500" s="9" t="s">
        <v>2130</v>
      </c>
      <c r="E1500" s="69" t="str">
        <f>"     "&amp;E1491</f>
        <v xml:space="preserve">     Combo Cama Queen + Cabecero Hampton Gratis Sabanas 300 Hilos</v>
      </c>
      <c r="F1500" s="68" t="s">
        <v>36</v>
      </c>
      <c r="G1500" s="70">
        <f>G1491</f>
        <v>2999900</v>
      </c>
      <c r="H1500" s="70" t="str">
        <f>H1491&amp;"     "</f>
        <v xml:space="preserve">$     </v>
      </c>
      <c r="J1500" t="e">
        <f>+INDEX(Hoja3!A:G,MATCH('ALL PRODUCTS'!B1500,Hoja3!B:B,0),6)</f>
        <v>#N/A</v>
      </c>
      <c r="K1500" s="79" t="e">
        <f>+INDEX(Hoja3!A:G,MATCH('ALL PRODUCTS'!B1500,Hoja3!B:B,0),5)</f>
        <v>#N/A</v>
      </c>
      <c r="L1500" s="86" t="e">
        <v>#N/A</v>
      </c>
      <c r="M1500" s="86" t="e">
        <v>#N/A</v>
      </c>
    </row>
    <row r="1501" spans="1:13">
      <c r="A1501" t="s">
        <v>2696</v>
      </c>
      <c r="B1501" s="68" t="s">
        <v>15162</v>
      </c>
      <c r="C1501" s="68"/>
      <c r="D1501" s="68" t="s">
        <v>6</v>
      </c>
      <c r="E1501" s="9" t="s">
        <v>538</v>
      </c>
      <c r="F1501" s="68" t="s">
        <v>16</v>
      </c>
      <c r="G1501" s="6">
        <v>3199900</v>
      </c>
      <c r="H1501" s="6" t="s">
        <v>13</v>
      </c>
      <c r="I1501" s="6">
        <v>3199900</v>
      </c>
      <c r="J1501" t="e">
        <f>+INDEX(Hoja3!A:G,MATCH('ALL PRODUCTS'!B1501,Hoja3!B:B,0),6)</f>
        <v>#N/A</v>
      </c>
      <c r="K1501" s="79" t="e">
        <f>+INDEX(Hoja3!A:G,MATCH('ALL PRODUCTS'!B1501,Hoja3!B:B,0),5)</f>
        <v>#N/A</v>
      </c>
      <c r="L1501" s="86" t="e">
        <v>#N/A</v>
      </c>
      <c r="M1501" s="86" t="e">
        <v>#N/A</v>
      </c>
    </row>
    <row r="1502" spans="1:13">
      <c r="A1502" t="s">
        <v>2696</v>
      </c>
      <c r="B1502" s="68" t="s">
        <v>15162</v>
      </c>
      <c r="C1502" s="68" t="s">
        <v>15163</v>
      </c>
      <c r="D1502" s="9" t="s">
        <v>1888</v>
      </c>
      <c r="E1502" s="69" t="str">
        <f>"     "&amp;E1501</f>
        <v xml:space="preserve">     Combo Cama Queen + Cabecero Mousai Gratis Sabanas 300 Hilos</v>
      </c>
      <c r="F1502" s="68" t="s">
        <v>12</v>
      </c>
      <c r="G1502" s="70">
        <f>G1501</f>
        <v>3199900</v>
      </c>
      <c r="H1502" s="70" t="str">
        <f>H1501&amp;"     "</f>
        <v xml:space="preserve">$     </v>
      </c>
      <c r="J1502" t="e">
        <f>+INDEX(Hoja3!A:G,MATCH('ALL PRODUCTS'!B1502,Hoja3!B:B,0),6)</f>
        <v>#N/A</v>
      </c>
      <c r="K1502" s="79" t="e">
        <f>+INDEX(Hoja3!A:G,MATCH('ALL PRODUCTS'!B1502,Hoja3!B:B,0),5)</f>
        <v>#N/A</v>
      </c>
      <c r="L1502" s="86" t="e">
        <v>#N/A</v>
      </c>
      <c r="M1502" s="86" t="e">
        <v>#N/A</v>
      </c>
    </row>
    <row r="1503" spans="1:13">
      <c r="A1503" t="s">
        <v>2696</v>
      </c>
      <c r="B1503" s="68" t="s">
        <v>15162</v>
      </c>
      <c r="C1503" s="68" t="s">
        <v>15164</v>
      </c>
      <c r="D1503" s="9" t="s">
        <v>1889</v>
      </c>
      <c r="E1503" s="69" t="str">
        <f>"     "&amp;E1501</f>
        <v xml:space="preserve">     Combo Cama Queen + Cabecero Mousai Gratis Sabanas 300 Hilos</v>
      </c>
      <c r="F1503" s="68" t="s">
        <v>34</v>
      </c>
      <c r="G1503" s="70">
        <f>G1501</f>
        <v>3199900</v>
      </c>
      <c r="H1503" s="70" t="str">
        <f>H1501&amp;"     "</f>
        <v xml:space="preserve">$     </v>
      </c>
      <c r="J1503" t="e">
        <f>+INDEX(Hoja3!A:G,MATCH('ALL PRODUCTS'!B1503,Hoja3!B:B,0),6)</f>
        <v>#N/A</v>
      </c>
      <c r="K1503" s="79" t="e">
        <f>+INDEX(Hoja3!A:G,MATCH('ALL PRODUCTS'!B1503,Hoja3!B:B,0),5)</f>
        <v>#N/A</v>
      </c>
      <c r="L1503" s="86" t="e">
        <v>#N/A</v>
      </c>
      <c r="M1503" s="86" t="e">
        <v>#N/A</v>
      </c>
    </row>
    <row r="1504" spans="1:13">
      <c r="A1504" t="s">
        <v>2696</v>
      </c>
      <c r="B1504" s="68" t="s">
        <v>15162</v>
      </c>
      <c r="C1504" s="68" t="s">
        <v>15165</v>
      </c>
      <c r="D1504" s="9" t="s">
        <v>1890</v>
      </c>
      <c r="E1504" s="69" t="str">
        <f>"     "&amp;E1501</f>
        <v xml:space="preserve">     Combo Cama Queen + Cabecero Mousai Gratis Sabanas 300 Hilos</v>
      </c>
      <c r="F1504" s="68" t="s">
        <v>300</v>
      </c>
      <c r="G1504" s="70">
        <f>G1501</f>
        <v>3199900</v>
      </c>
      <c r="H1504" s="70" t="str">
        <f>H1501&amp;"     "</f>
        <v xml:space="preserve">$     </v>
      </c>
      <c r="J1504" t="e">
        <f>+INDEX(Hoja3!A:G,MATCH('ALL PRODUCTS'!B1504,Hoja3!B:B,0),6)</f>
        <v>#N/A</v>
      </c>
      <c r="K1504" s="79" t="e">
        <f>+INDEX(Hoja3!A:G,MATCH('ALL PRODUCTS'!B1504,Hoja3!B:B,0),5)</f>
        <v>#N/A</v>
      </c>
      <c r="L1504" s="86" t="e">
        <v>#N/A</v>
      </c>
      <c r="M1504" s="86" t="e">
        <v>#N/A</v>
      </c>
    </row>
    <row r="1505" spans="1:13">
      <c r="A1505" t="s">
        <v>2696</v>
      </c>
      <c r="B1505" s="68" t="s">
        <v>15162</v>
      </c>
      <c r="C1505" s="68" t="s">
        <v>15166</v>
      </c>
      <c r="D1505" s="9" t="s">
        <v>1891</v>
      </c>
      <c r="E1505" s="69" t="str">
        <f>"     "&amp;E1501</f>
        <v xml:space="preserve">     Combo Cama Queen + Cabecero Mousai Gratis Sabanas 300 Hilos</v>
      </c>
      <c r="F1505" s="68" t="s">
        <v>302</v>
      </c>
      <c r="G1505" s="70">
        <f>G1501</f>
        <v>3199900</v>
      </c>
      <c r="H1505" s="70" t="str">
        <f>H1501&amp;"     "</f>
        <v xml:space="preserve">$     </v>
      </c>
      <c r="J1505" t="e">
        <f>+INDEX(Hoja3!A:G,MATCH('ALL PRODUCTS'!B1505,Hoja3!B:B,0),6)</f>
        <v>#N/A</v>
      </c>
      <c r="K1505" s="79" t="e">
        <f>+INDEX(Hoja3!A:G,MATCH('ALL PRODUCTS'!B1505,Hoja3!B:B,0),5)</f>
        <v>#N/A</v>
      </c>
      <c r="L1505" s="86" t="e">
        <v>#N/A</v>
      </c>
      <c r="M1505" s="86" t="e">
        <v>#N/A</v>
      </c>
    </row>
    <row r="1506" spans="1:13">
      <c r="A1506" t="s">
        <v>2696</v>
      </c>
      <c r="B1506" s="68" t="s">
        <v>15162</v>
      </c>
      <c r="C1506" s="68" t="s">
        <v>15167</v>
      </c>
      <c r="D1506" s="9" t="s">
        <v>1892</v>
      </c>
      <c r="E1506" s="69" t="str">
        <f>"     "&amp;E1501</f>
        <v xml:space="preserve">     Combo Cama Queen + Cabecero Mousai Gratis Sabanas 300 Hilos</v>
      </c>
      <c r="F1506" s="68" t="s">
        <v>14944</v>
      </c>
      <c r="G1506" s="70">
        <f>G1501</f>
        <v>3199900</v>
      </c>
      <c r="H1506" s="70" t="str">
        <f>H1501&amp;"     "</f>
        <v xml:space="preserve">$     </v>
      </c>
      <c r="J1506" t="e">
        <f>+INDEX(Hoja3!A:G,MATCH('ALL PRODUCTS'!B1506,Hoja3!B:B,0),6)</f>
        <v>#N/A</v>
      </c>
      <c r="K1506" s="79" t="e">
        <f>+INDEX(Hoja3!A:G,MATCH('ALL PRODUCTS'!B1506,Hoja3!B:B,0),5)</f>
        <v>#N/A</v>
      </c>
      <c r="L1506" s="86" t="e">
        <v>#N/A</v>
      </c>
      <c r="M1506" s="86" t="e">
        <v>#N/A</v>
      </c>
    </row>
    <row r="1507" spans="1:13">
      <c r="A1507" t="s">
        <v>2696</v>
      </c>
      <c r="B1507" s="68" t="s">
        <v>15162</v>
      </c>
      <c r="C1507" s="68" t="s">
        <v>15168</v>
      </c>
      <c r="D1507" s="9" t="s">
        <v>1893</v>
      </c>
      <c r="E1507" s="69" t="str">
        <f>"     "&amp;E1501</f>
        <v xml:space="preserve">     Combo Cama Queen + Cabecero Mousai Gratis Sabanas 300 Hilos</v>
      </c>
      <c r="F1507" s="68" t="s">
        <v>297</v>
      </c>
      <c r="G1507" s="70">
        <f>G1501</f>
        <v>3199900</v>
      </c>
      <c r="H1507" s="70" t="str">
        <f>H1501&amp;"     "</f>
        <v xml:space="preserve">$     </v>
      </c>
      <c r="J1507" t="e">
        <f>+INDEX(Hoja3!A:G,MATCH('ALL PRODUCTS'!B1507,Hoja3!B:B,0),6)</f>
        <v>#N/A</v>
      </c>
      <c r="K1507" s="79" t="e">
        <f>+INDEX(Hoja3!A:G,MATCH('ALL PRODUCTS'!B1507,Hoja3!B:B,0),5)</f>
        <v>#N/A</v>
      </c>
      <c r="L1507" s="86" t="e">
        <v>#N/A</v>
      </c>
      <c r="M1507" s="86" t="e">
        <v>#N/A</v>
      </c>
    </row>
    <row r="1508" spans="1:13">
      <c r="A1508" t="s">
        <v>2696</v>
      </c>
      <c r="B1508" s="68" t="s">
        <v>15162</v>
      </c>
      <c r="C1508" s="68" t="s">
        <v>15169</v>
      </c>
      <c r="D1508" s="9" t="s">
        <v>1894</v>
      </c>
      <c r="E1508" s="69" t="str">
        <f>"     "&amp;E1501</f>
        <v xml:space="preserve">     Combo Cama Queen + Cabecero Mousai Gratis Sabanas 300 Hilos</v>
      </c>
      <c r="F1508" s="68" t="s">
        <v>306</v>
      </c>
      <c r="G1508" s="70">
        <f>G1501</f>
        <v>3199900</v>
      </c>
      <c r="H1508" s="70" t="str">
        <f>H1501&amp;"     "</f>
        <v xml:space="preserve">$     </v>
      </c>
      <c r="J1508" t="e">
        <f>+INDEX(Hoja3!A:G,MATCH('ALL PRODUCTS'!B1508,Hoja3!B:B,0),6)</f>
        <v>#N/A</v>
      </c>
      <c r="K1508" s="79" t="e">
        <f>+INDEX(Hoja3!A:G,MATCH('ALL PRODUCTS'!B1508,Hoja3!B:B,0),5)</f>
        <v>#N/A</v>
      </c>
      <c r="L1508" s="86" t="e">
        <v>#N/A</v>
      </c>
      <c r="M1508" s="86" t="e">
        <v>#N/A</v>
      </c>
    </row>
    <row r="1509" spans="1:13">
      <c r="A1509" t="s">
        <v>2696</v>
      </c>
      <c r="B1509" s="68" t="s">
        <v>15162</v>
      </c>
      <c r="C1509" s="68" t="s">
        <v>15170</v>
      </c>
      <c r="D1509" s="9" t="s">
        <v>1887</v>
      </c>
      <c r="E1509" s="69" t="str">
        <f>"     "&amp;E1501</f>
        <v xml:space="preserve">     Combo Cama Queen + Cabecero Mousai Gratis Sabanas 300 Hilos</v>
      </c>
      <c r="F1509" s="68" t="s">
        <v>48</v>
      </c>
      <c r="G1509" s="70">
        <f>G1501</f>
        <v>3199900</v>
      </c>
      <c r="H1509" s="70" t="str">
        <f>H1501&amp;"     "</f>
        <v xml:space="preserve">$     </v>
      </c>
      <c r="J1509" t="e">
        <f>+INDEX(Hoja3!A:G,MATCH('ALL PRODUCTS'!B1509,Hoja3!B:B,0),6)</f>
        <v>#N/A</v>
      </c>
      <c r="K1509" s="79" t="e">
        <f>+INDEX(Hoja3!A:G,MATCH('ALL PRODUCTS'!B1509,Hoja3!B:B,0),5)</f>
        <v>#N/A</v>
      </c>
      <c r="L1509" s="86" t="e">
        <v>#N/A</v>
      </c>
      <c r="M1509" s="86" t="e">
        <v>#N/A</v>
      </c>
    </row>
    <row r="1510" spans="1:13">
      <c r="A1510" t="s">
        <v>2696</v>
      </c>
      <c r="B1510" s="68" t="s">
        <v>15162</v>
      </c>
      <c r="C1510" s="68" t="s">
        <v>15171</v>
      </c>
      <c r="D1510" s="9" t="s">
        <v>1895</v>
      </c>
      <c r="E1510" s="69" t="str">
        <f>"     "&amp;E1501</f>
        <v xml:space="preserve">     Combo Cama Queen + Cabecero Mousai Gratis Sabanas 300 Hilos</v>
      </c>
      <c r="F1510" s="68" t="s">
        <v>36</v>
      </c>
      <c r="G1510" s="70">
        <f>G1501</f>
        <v>3199900</v>
      </c>
      <c r="H1510" s="70" t="str">
        <f>H1501&amp;"     "</f>
        <v xml:space="preserve">$     </v>
      </c>
      <c r="J1510" t="e">
        <f>+INDEX(Hoja3!A:G,MATCH('ALL PRODUCTS'!B1510,Hoja3!B:B,0),6)</f>
        <v>#N/A</v>
      </c>
      <c r="K1510" s="79" t="e">
        <f>+INDEX(Hoja3!A:G,MATCH('ALL PRODUCTS'!B1510,Hoja3!B:B,0),5)</f>
        <v>#N/A</v>
      </c>
      <c r="L1510" s="86" t="e">
        <v>#N/A</v>
      </c>
      <c r="M1510" s="86" t="e">
        <v>#N/A</v>
      </c>
    </row>
    <row r="1511" spans="1:13">
      <c r="A1511" t="s">
        <v>2696</v>
      </c>
      <c r="B1511" s="68" t="s">
        <v>15172</v>
      </c>
      <c r="C1511" s="68" t="s">
        <v>15173</v>
      </c>
      <c r="D1511" s="9" t="s">
        <v>6407</v>
      </c>
      <c r="E1511" s="9" t="s">
        <v>15174</v>
      </c>
      <c r="F1511" s="68" t="s">
        <v>15175</v>
      </c>
      <c r="G1511" s="6">
        <v>2149900</v>
      </c>
      <c r="H1511" s="6" t="s">
        <v>13</v>
      </c>
      <c r="I1511">
        <v>1659900</v>
      </c>
      <c r="J1511" t="e">
        <f>+INDEX(Hoja3!A:G,MATCH('ALL PRODUCTS'!B1511,Hoja3!B:B,0),6)</f>
        <v>#N/A</v>
      </c>
      <c r="K1511" s="79" t="e">
        <f>+INDEX(Hoja3!A:G,MATCH('ALL PRODUCTS'!B1511,Hoja3!B:B,0),5)</f>
        <v>#N/A</v>
      </c>
      <c r="L1511" s="86">
        <v>3519780.0000000005</v>
      </c>
      <c r="M1511" s="86">
        <v>1599900</v>
      </c>
    </row>
    <row r="1512" spans="1:13">
      <c r="A1512" t="s">
        <v>2696</v>
      </c>
      <c r="B1512" s="68" t="s">
        <v>15176</v>
      </c>
      <c r="C1512" s="68" t="s">
        <v>15177</v>
      </c>
      <c r="D1512" s="9" t="s">
        <v>6417</v>
      </c>
      <c r="E1512" s="9" t="s">
        <v>15178</v>
      </c>
      <c r="F1512" s="68" t="s">
        <v>15179</v>
      </c>
      <c r="G1512" s="6">
        <v>2149900</v>
      </c>
      <c r="H1512" s="6" t="s">
        <v>13</v>
      </c>
      <c r="I1512">
        <v>2059900</v>
      </c>
      <c r="J1512">
        <f>+INDEX(Hoja3!A:G,MATCH('ALL PRODUCTS'!B1512,Hoja3!B:B,0),6)</f>
        <v>2085403</v>
      </c>
      <c r="K1512" s="79">
        <f>+INDEX(Hoja3!A:G,MATCH('ALL PRODUCTS'!B1512,Hoja3!B:B,0),5)</f>
        <v>3</v>
      </c>
      <c r="L1512" s="86">
        <v>4355780</v>
      </c>
      <c r="M1512" s="86">
        <v>1979900</v>
      </c>
    </row>
    <row r="1513" spans="1:13">
      <c r="A1513" t="s">
        <v>2696</v>
      </c>
      <c r="B1513" s="68" t="s">
        <v>15180</v>
      </c>
      <c r="C1513" s="68" t="s">
        <v>15181</v>
      </c>
      <c r="D1513" s="9" t="s">
        <v>6415</v>
      </c>
      <c r="E1513" s="9" t="s">
        <v>15182</v>
      </c>
      <c r="F1513" s="68" t="s">
        <v>15175</v>
      </c>
      <c r="G1513" s="6">
        <v>749900</v>
      </c>
      <c r="H1513" s="6" t="s">
        <v>13</v>
      </c>
      <c r="I1513">
        <v>559900</v>
      </c>
      <c r="J1513" t="e">
        <f>+INDEX(Hoja3!A:G,MATCH('ALL PRODUCTS'!B1513,Hoja3!B:B,0),6)</f>
        <v>#N/A</v>
      </c>
      <c r="K1513" s="79" t="e">
        <f>+INDEX(Hoja3!A:G,MATCH('ALL PRODUCTS'!B1513,Hoja3!B:B,0),5)</f>
        <v>#N/A</v>
      </c>
      <c r="L1513" s="86">
        <v>1187780</v>
      </c>
      <c r="M1513" s="86">
        <v>539900</v>
      </c>
    </row>
    <row r="1514" spans="1:13">
      <c r="A1514" t="s">
        <v>2696</v>
      </c>
      <c r="B1514" s="68" t="s">
        <v>15183</v>
      </c>
      <c r="C1514" s="68" t="s">
        <v>15184</v>
      </c>
      <c r="D1514" s="9" t="s">
        <v>6423</v>
      </c>
      <c r="E1514" s="9" t="s">
        <v>15185</v>
      </c>
      <c r="F1514" s="68" t="s">
        <v>15175</v>
      </c>
      <c r="G1514" s="6">
        <v>1449900</v>
      </c>
      <c r="H1514" s="6" t="s">
        <v>13</v>
      </c>
      <c r="I1514">
        <v>1109900</v>
      </c>
      <c r="J1514" t="e">
        <f>+INDEX(Hoja3!A:G,MATCH('ALL PRODUCTS'!B1514,Hoja3!B:B,0),6)</f>
        <v>#N/A</v>
      </c>
      <c r="K1514" s="79" t="e">
        <f>+INDEX(Hoja3!A:G,MATCH('ALL PRODUCTS'!B1514,Hoja3!B:B,0),5)</f>
        <v>#N/A</v>
      </c>
      <c r="L1514" s="86">
        <v>2353780</v>
      </c>
      <c r="M1514" s="86">
        <v>1069900</v>
      </c>
    </row>
    <row r="1515" spans="1:13">
      <c r="A1515" t="s">
        <v>2696</v>
      </c>
      <c r="B1515" s="68" t="s">
        <v>15186</v>
      </c>
      <c r="C1515" s="68" t="s">
        <v>15187</v>
      </c>
      <c r="D1515" s="9" t="s">
        <v>6413</v>
      </c>
      <c r="E1515" s="9" t="s">
        <v>15188</v>
      </c>
      <c r="F1515" s="68" t="s">
        <v>15189</v>
      </c>
      <c r="G1515" s="6">
        <v>399900</v>
      </c>
      <c r="H1515" s="6" t="s">
        <v>13</v>
      </c>
      <c r="I1515">
        <v>319900</v>
      </c>
      <c r="J1515">
        <f>+INDEX(Hoja3!A:G,MATCH('ALL PRODUCTS'!B1515,Hoja3!B:B,0),6)</f>
        <v>387903</v>
      </c>
      <c r="K1515" s="79">
        <f>+INDEX(Hoja3!A:G,MATCH('ALL PRODUCTS'!B1515,Hoja3!B:B,0),5)</f>
        <v>3</v>
      </c>
      <c r="L1515" s="86">
        <v>681780</v>
      </c>
      <c r="M1515" s="86">
        <v>309900</v>
      </c>
    </row>
    <row r="1516" spans="1:13">
      <c r="A1516" t="s">
        <v>2696</v>
      </c>
      <c r="B1516" s="68" t="s">
        <v>15190</v>
      </c>
      <c r="C1516" s="68" t="s">
        <v>15191</v>
      </c>
      <c r="D1516" s="9" t="s">
        <v>6411</v>
      </c>
      <c r="E1516" s="9" t="s">
        <v>15192</v>
      </c>
      <c r="F1516" s="68" t="s">
        <v>15189</v>
      </c>
      <c r="G1516" s="6">
        <v>2149900</v>
      </c>
      <c r="H1516" s="6" t="s">
        <v>13</v>
      </c>
      <c r="I1516">
        <v>1919900</v>
      </c>
      <c r="J1516" t="e">
        <f>+INDEX(Hoja3!A:G,MATCH('ALL PRODUCTS'!B1516,Hoja3!B:B,0),6)</f>
        <v>#N/A</v>
      </c>
      <c r="K1516" s="79" t="e">
        <f>+INDEX(Hoja3!A:G,MATCH('ALL PRODUCTS'!B1516,Hoja3!B:B,0),5)</f>
        <v>#N/A</v>
      </c>
      <c r="L1516" s="86">
        <v>4069780.0000000005</v>
      </c>
      <c r="M1516" s="86">
        <v>1849900</v>
      </c>
    </row>
    <row r="1517" spans="1:13">
      <c r="A1517" t="s">
        <v>2696</v>
      </c>
      <c r="B1517" s="68" t="s">
        <v>15193</v>
      </c>
      <c r="C1517" s="68" t="s">
        <v>15194</v>
      </c>
      <c r="D1517" s="9" t="s">
        <v>6405</v>
      </c>
      <c r="E1517" s="9" t="s">
        <v>15195</v>
      </c>
      <c r="F1517" s="68" t="s">
        <v>15196</v>
      </c>
      <c r="G1517" s="6">
        <v>1449900</v>
      </c>
      <c r="H1517" s="6" t="s">
        <v>13</v>
      </c>
      <c r="I1517">
        <v>1289900</v>
      </c>
      <c r="J1517" t="e">
        <f>+INDEX(Hoja3!A:G,MATCH('ALL PRODUCTS'!B1517,Hoja3!B:B,0),6)</f>
        <v>#N/A</v>
      </c>
      <c r="K1517" s="79" t="e">
        <f>+INDEX(Hoja3!A:G,MATCH('ALL PRODUCTS'!B1517,Hoja3!B:B,0),5)</f>
        <v>#N/A</v>
      </c>
      <c r="L1517" s="86">
        <v>2727780</v>
      </c>
      <c r="M1517" s="86">
        <v>1239900</v>
      </c>
    </row>
    <row r="1518" spans="1:13">
      <c r="A1518" t="s">
        <v>2696</v>
      </c>
      <c r="B1518" s="68" t="s">
        <v>15197</v>
      </c>
      <c r="C1518" s="68" t="s">
        <v>15198</v>
      </c>
      <c r="D1518" s="9" t="s">
        <v>8276</v>
      </c>
      <c r="E1518" s="9" t="s">
        <v>15199</v>
      </c>
      <c r="F1518" s="68" t="s">
        <v>14927</v>
      </c>
      <c r="G1518" s="6">
        <v>1999000</v>
      </c>
      <c r="H1518" s="6" t="s">
        <v>13</v>
      </c>
      <c r="I1518">
        <v>1869900</v>
      </c>
      <c r="J1518">
        <f>+INDEX(Hoja3!A:G,MATCH('ALL PRODUCTS'!B1518,Hoja3!B:B,0),6)</f>
        <v>1939030</v>
      </c>
      <c r="K1518" s="79">
        <f>+INDEX(Hoja3!A:G,MATCH('ALL PRODUCTS'!B1518,Hoja3!B:B,0),5)</f>
        <v>3</v>
      </c>
      <c r="L1518" s="86">
        <v>3959780.0000000005</v>
      </c>
      <c r="M1518" s="86">
        <v>1799900</v>
      </c>
    </row>
    <row r="1519" spans="1:13">
      <c r="A1519" t="s">
        <v>2696</v>
      </c>
      <c r="B1519" s="68" t="s">
        <v>15200</v>
      </c>
      <c r="C1519" s="68" t="s">
        <v>15201</v>
      </c>
      <c r="D1519" s="9" t="s">
        <v>8278</v>
      </c>
      <c r="E1519" s="9" t="s">
        <v>15202</v>
      </c>
      <c r="F1519" s="68" t="s">
        <v>14927</v>
      </c>
      <c r="G1519" s="6">
        <v>1349900</v>
      </c>
      <c r="H1519" s="6" t="s">
        <v>13</v>
      </c>
      <c r="I1519">
        <v>1239900</v>
      </c>
      <c r="J1519">
        <f>+INDEX(Hoja3!A:G,MATCH('ALL PRODUCTS'!B1519,Hoja3!B:B,0),6)</f>
        <v>1309403</v>
      </c>
      <c r="K1519" s="79">
        <f>+INDEX(Hoja3!A:G,MATCH('ALL PRODUCTS'!B1519,Hoja3!B:B,0),5)</f>
        <v>3</v>
      </c>
      <c r="L1519" s="86">
        <v>2617780</v>
      </c>
      <c r="M1519" s="86">
        <v>1189900</v>
      </c>
    </row>
    <row r="1520" spans="1:13">
      <c r="A1520" t="s">
        <v>2696</v>
      </c>
      <c r="B1520" s="68" t="s">
        <v>15203</v>
      </c>
      <c r="C1520" s="68" t="s">
        <v>15204</v>
      </c>
      <c r="D1520" s="9" t="s">
        <v>6409</v>
      </c>
      <c r="E1520" s="9" t="s">
        <v>15205</v>
      </c>
      <c r="F1520" s="68" t="s">
        <v>15189</v>
      </c>
      <c r="G1520" s="6">
        <v>749900</v>
      </c>
      <c r="H1520" s="6" t="s">
        <v>13</v>
      </c>
      <c r="I1520">
        <v>649900</v>
      </c>
      <c r="J1520" t="e">
        <f>+INDEX(Hoja3!A:G,MATCH('ALL PRODUCTS'!B1520,Hoja3!B:B,0),6)</f>
        <v>#N/A</v>
      </c>
      <c r="K1520" s="79" t="e">
        <f>+INDEX(Hoja3!A:G,MATCH('ALL PRODUCTS'!B1520,Hoja3!B:B,0),5)</f>
        <v>#N/A</v>
      </c>
      <c r="L1520" s="86">
        <v>1385780</v>
      </c>
      <c r="M1520" s="86">
        <v>629900</v>
      </c>
    </row>
    <row r="1521" spans="1:13">
      <c r="A1521" t="s">
        <v>2696</v>
      </c>
      <c r="B1521" s="68" t="s">
        <v>15206</v>
      </c>
      <c r="C1521" s="68" t="s">
        <v>15207</v>
      </c>
      <c r="D1521" s="9" t="s">
        <v>8934</v>
      </c>
      <c r="E1521" s="9" t="s">
        <v>15208</v>
      </c>
      <c r="F1521" s="68" t="s">
        <v>15209</v>
      </c>
      <c r="G1521" s="6">
        <v>550816</v>
      </c>
      <c r="H1521" s="6" t="s">
        <v>13</v>
      </c>
      <c r="I1521" s="6">
        <v>550816</v>
      </c>
      <c r="J1521" t="e">
        <f>+INDEX(Hoja3!A:G,MATCH('ALL PRODUCTS'!B1521,Hoja3!B:B,0),6)</f>
        <v>#N/A</v>
      </c>
      <c r="K1521" s="79" t="e">
        <f>+INDEX(Hoja3!A:G,MATCH('ALL PRODUCTS'!B1521,Hoja3!B:B,0),5)</f>
        <v>#N/A</v>
      </c>
      <c r="L1521" s="86">
        <v>579800</v>
      </c>
      <c r="M1521" s="86">
        <v>289900</v>
      </c>
    </row>
    <row r="1522" spans="1:13">
      <c r="A1522" t="s">
        <v>2696</v>
      </c>
      <c r="B1522" s="68" t="s">
        <v>15210</v>
      </c>
      <c r="C1522" s="68" t="s">
        <v>15211</v>
      </c>
      <c r="D1522" s="9" t="s">
        <v>9287</v>
      </c>
      <c r="E1522" s="9" t="s">
        <v>15212</v>
      </c>
      <c r="F1522" s="68" t="s">
        <v>15213</v>
      </c>
      <c r="G1522" s="6">
        <v>833181</v>
      </c>
      <c r="H1522" s="6" t="s">
        <v>13</v>
      </c>
      <c r="I1522" s="6">
        <v>833181</v>
      </c>
      <c r="J1522" t="e">
        <f>+INDEX(Hoja3!A:G,MATCH('ALL PRODUCTS'!B1522,Hoja3!B:B,0),6)</f>
        <v>#N/A</v>
      </c>
      <c r="K1522" s="79" t="e">
        <f>+INDEX(Hoja3!A:G,MATCH('ALL PRODUCTS'!B1522,Hoja3!B:B,0),5)</f>
        <v>#N/A</v>
      </c>
      <c r="L1522" s="86">
        <v>901780.00000000012</v>
      </c>
      <c r="M1522" s="86">
        <v>409900</v>
      </c>
    </row>
    <row r="1523" spans="1:13">
      <c r="A1523" t="s">
        <v>2696</v>
      </c>
      <c r="B1523" s="68" t="s">
        <v>15214</v>
      </c>
      <c r="C1523" s="68"/>
      <c r="D1523" s="9" t="s">
        <v>9001</v>
      </c>
      <c r="E1523" s="9" t="s">
        <v>15215</v>
      </c>
      <c r="F1523" s="68" t="s">
        <v>16</v>
      </c>
      <c r="G1523" s="6">
        <v>499833</v>
      </c>
      <c r="H1523" s="6" t="s">
        <v>13</v>
      </c>
      <c r="I1523" s="6">
        <v>499833</v>
      </c>
      <c r="J1523" t="e">
        <f>+INDEX(Hoja3!A:G,MATCH('ALL PRODUCTS'!B1523,Hoja3!B:B,0),6)</f>
        <v>#N/A</v>
      </c>
      <c r="K1523" s="79" t="e">
        <f>+INDEX(Hoja3!A:G,MATCH('ALL PRODUCTS'!B1523,Hoja3!B:B,0),5)</f>
        <v>#N/A</v>
      </c>
      <c r="L1523" s="86">
        <v>619800</v>
      </c>
      <c r="M1523" s="86">
        <v>309900</v>
      </c>
    </row>
    <row r="1524" spans="1:13">
      <c r="A1524" t="s">
        <v>2696</v>
      </c>
      <c r="B1524" s="68" t="s">
        <v>15216</v>
      </c>
      <c r="C1524" s="68" t="s">
        <v>15217</v>
      </c>
      <c r="D1524" s="9" t="s">
        <v>5879</v>
      </c>
      <c r="E1524" s="9" t="s">
        <v>15218</v>
      </c>
      <c r="F1524" s="68" t="s">
        <v>48</v>
      </c>
      <c r="G1524" s="6">
        <v>1195434</v>
      </c>
      <c r="H1524" s="6" t="s">
        <v>13</v>
      </c>
      <c r="I1524">
        <v>609900</v>
      </c>
      <c r="J1524" t="e">
        <f>+INDEX(Hoja3!A:G,MATCH('ALL PRODUCTS'!B1524,Hoja3!B:B,0),6)</f>
        <v>#N/A</v>
      </c>
      <c r="K1524" s="79" t="e">
        <f>+INDEX(Hoja3!A:G,MATCH('ALL PRODUCTS'!B1524,Hoja3!B:B,0),5)</f>
        <v>#N/A</v>
      </c>
      <c r="L1524" s="86">
        <v>1297780</v>
      </c>
      <c r="M1524" s="86">
        <v>589900</v>
      </c>
    </row>
    <row r="1525" spans="1:13">
      <c r="A1525" t="s">
        <v>2696</v>
      </c>
      <c r="B1525" s="68" t="s">
        <v>15219</v>
      </c>
      <c r="C1525" s="68"/>
      <c r="D1525" s="9" t="s">
        <v>6229</v>
      </c>
      <c r="E1525" s="9" t="s">
        <v>15220</v>
      </c>
      <c r="F1525" s="68" t="s">
        <v>16</v>
      </c>
      <c r="G1525" s="6">
        <v>633661</v>
      </c>
      <c r="H1525" s="6" t="s">
        <v>13</v>
      </c>
      <c r="I1525">
        <v>529900</v>
      </c>
      <c r="J1525">
        <f>+INDEX(Hoja3!A:G,MATCH('ALL PRODUCTS'!B1525,Hoja3!B:B,0),6)</f>
        <v>614651</v>
      </c>
      <c r="K1525" s="79">
        <f>+INDEX(Hoja3!A:G,MATCH('ALL PRODUCTS'!B1525,Hoja3!B:B,0),5)</f>
        <v>3</v>
      </c>
      <c r="L1525" s="86">
        <v>1121780</v>
      </c>
      <c r="M1525" s="86">
        <v>509900</v>
      </c>
    </row>
    <row r="1526" spans="1:13">
      <c r="A1526" t="s">
        <v>2696</v>
      </c>
      <c r="B1526" s="68" t="s">
        <v>15221</v>
      </c>
      <c r="C1526" s="68" t="s">
        <v>15222</v>
      </c>
      <c r="D1526" s="9" t="s">
        <v>9021</v>
      </c>
      <c r="E1526" s="9" t="s">
        <v>15223</v>
      </c>
      <c r="F1526" s="68" t="s">
        <v>36</v>
      </c>
      <c r="G1526" s="6">
        <v>686078</v>
      </c>
      <c r="H1526" s="6" t="s">
        <v>13</v>
      </c>
      <c r="I1526" s="6">
        <v>686078</v>
      </c>
      <c r="J1526" t="e">
        <f>+INDEX(Hoja3!A:G,MATCH('ALL PRODUCTS'!B1526,Hoja3!B:B,0),6)</f>
        <v>#N/A</v>
      </c>
      <c r="K1526" s="79" t="e">
        <f>+INDEX(Hoja3!A:G,MATCH('ALL PRODUCTS'!B1526,Hoja3!B:B,0),5)</f>
        <v>#N/A</v>
      </c>
      <c r="L1526" s="86">
        <v>639800</v>
      </c>
      <c r="M1526" s="86">
        <v>319900</v>
      </c>
    </row>
    <row r="1527" spans="1:13">
      <c r="A1527" t="s">
        <v>2696</v>
      </c>
      <c r="B1527" s="68" t="s">
        <v>15224</v>
      </c>
      <c r="C1527" s="68"/>
      <c r="D1527" s="9" t="s">
        <v>8730</v>
      </c>
      <c r="E1527" s="9" t="s">
        <v>15225</v>
      </c>
      <c r="F1527" s="68" t="s">
        <v>16</v>
      </c>
      <c r="G1527" s="6">
        <v>291373</v>
      </c>
      <c r="H1527" s="6" t="s">
        <v>13</v>
      </c>
      <c r="I1527" s="6">
        <v>291373</v>
      </c>
      <c r="J1527" t="e">
        <f>+INDEX(Hoja3!A:G,MATCH('ALL PRODUCTS'!B1527,Hoja3!B:B,0),6)</f>
        <v>#N/A</v>
      </c>
      <c r="K1527" s="79" t="e">
        <f>+INDEX(Hoja3!A:G,MATCH('ALL PRODUCTS'!B1527,Hoja3!B:B,0),5)</f>
        <v>#N/A</v>
      </c>
      <c r="L1527" s="86">
        <v>439800</v>
      </c>
      <c r="M1527" s="86">
        <v>219900</v>
      </c>
    </row>
    <row r="1528" spans="1:13">
      <c r="A1528" t="s">
        <v>2696</v>
      </c>
      <c r="B1528" s="68" t="s">
        <v>15226</v>
      </c>
      <c r="C1528" s="68"/>
      <c r="D1528" s="9" t="s">
        <v>9450</v>
      </c>
      <c r="E1528" s="9" t="s">
        <v>15227</v>
      </c>
      <c r="F1528" s="68" t="s">
        <v>16</v>
      </c>
      <c r="G1528" s="6">
        <v>812343</v>
      </c>
      <c r="H1528" s="6" t="s">
        <v>13</v>
      </c>
      <c r="I1528" s="6">
        <v>812343</v>
      </c>
      <c r="J1528" t="e">
        <f>+INDEX(Hoja3!A:G,MATCH('ALL PRODUCTS'!B1528,Hoja3!B:B,0),6)</f>
        <v>#N/A</v>
      </c>
      <c r="K1528" s="79" t="e">
        <f>+INDEX(Hoja3!A:G,MATCH('ALL PRODUCTS'!B1528,Hoja3!B:B,0),5)</f>
        <v>#N/A</v>
      </c>
      <c r="L1528" s="86">
        <v>959800</v>
      </c>
      <c r="M1528" s="86">
        <v>479900</v>
      </c>
    </row>
    <row r="1529" spans="1:13">
      <c r="A1529" t="s">
        <v>2696</v>
      </c>
      <c r="B1529" s="68" t="s">
        <v>15228</v>
      </c>
      <c r="C1529" s="68" t="s">
        <v>15229</v>
      </c>
      <c r="D1529" s="9" t="s">
        <v>8800</v>
      </c>
      <c r="E1529" s="9" t="s">
        <v>15230</v>
      </c>
      <c r="F1529" s="68" t="s">
        <v>15231</v>
      </c>
      <c r="G1529" s="6">
        <v>396037</v>
      </c>
      <c r="H1529" s="6" t="s">
        <v>13</v>
      </c>
      <c r="I1529" s="6">
        <v>396037</v>
      </c>
      <c r="J1529" t="e">
        <f>+INDEX(Hoja3!A:G,MATCH('ALL PRODUCTS'!B1529,Hoja3!B:B,0),6)</f>
        <v>#N/A</v>
      </c>
      <c r="K1529" s="79" t="e">
        <f>+INDEX(Hoja3!A:G,MATCH('ALL PRODUCTS'!B1529,Hoja3!B:B,0),5)</f>
        <v>#N/A</v>
      </c>
      <c r="L1529" s="86">
        <v>499800</v>
      </c>
      <c r="M1529" s="86">
        <v>249900</v>
      </c>
    </row>
    <row r="1530" spans="1:13">
      <c r="A1530" t="s">
        <v>2696</v>
      </c>
      <c r="B1530" s="68" t="s">
        <v>15232</v>
      </c>
      <c r="C1530" s="68"/>
      <c r="D1530" s="9" t="s">
        <v>10716</v>
      </c>
      <c r="E1530" s="9" t="s">
        <v>15233</v>
      </c>
      <c r="F1530" s="68" t="s">
        <v>16</v>
      </c>
      <c r="G1530" s="6">
        <v>2249750</v>
      </c>
      <c r="H1530" s="6" t="s">
        <v>13</v>
      </c>
      <c r="I1530" s="6">
        <v>2249750</v>
      </c>
      <c r="J1530" t="e">
        <f>+INDEX(Hoja3!A:G,MATCH('ALL PRODUCTS'!B1530,Hoja3!B:B,0),6)</f>
        <v>#N/A</v>
      </c>
      <c r="K1530" s="79" t="e">
        <f>+INDEX(Hoja3!A:G,MATCH('ALL PRODUCTS'!B1530,Hoja3!B:B,0),5)</f>
        <v>#N/A</v>
      </c>
      <c r="L1530" s="86">
        <v>2375780</v>
      </c>
      <c r="M1530" s="86">
        <v>1079900</v>
      </c>
    </row>
    <row r="1531" spans="1:13">
      <c r="A1531" t="s">
        <v>2696</v>
      </c>
      <c r="B1531" s="68" t="s">
        <v>15234</v>
      </c>
      <c r="C1531" s="68" t="s">
        <v>15235</v>
      </c>
      <c r="D1531" s="9" t="s">
        <v>2211</v>
      </c>
      <c r="E1531" s="9" t="s">
        <v>15236</v>
      </c>
      <c r="F1531" s="68" t="s">
        <v>417</v>
      </c>
      <c r="G1531" s="6">
        <v>1199900</v>
      </c>
      <c r="H1531" s="6" t="s">
        <v>13</v>
      </c>
      <c r="I1531">
        <v>1249900</v>
      </c>
      <c r="J1531" t="e">
        <f>+INDEX(Hoja3!A:G,MATCH('ALL PRODUCTS'!B1531,Hoja3!B:B,0),6)</f>
        <v>#N/A</v>
      </c>
      <c r="K1531" s="79" t="e">
        <f>+INDEX(Hoja3!A:G,MATCH('ALL PRODUCTS'!B1531,Hoja3!B:B,0),5)</f>
        <v>#N/A</v>
      </c>
      <c r="L1531" s="86">
        <v>2399800</v>
      </c>
      <c r="M1531" s="86">
        <v>1199900</v>
      </c>
    </row>
    <row r="1532" spans="1:13">
      <c r="A1532" t="s">
        <v>2696</v>
      </c>
      <c r="B1532" s="68" t="s">
        <v>15237</v>
      </c>
      <c r="C1532" s="68" t="s">
        <v>15238</v>
      </c>
      <c r="D1532" s="9" t="s">
        <v>10096</v>
      </c>
      <c r="E1532" s="9" t="s">
        <v>14866</v>
      </c>
      <c r="F1532" s="68" t="s">
        <v>15209</v>
      </c>
      <c r="G1532" s="6">
        <v>1559800</v>
      </c>
      <c r="H1532" s="6" t="s">
        <v>13</v>
      </c>
      <c r="I1532" s="6">
        <v>1559800</v>
      </c>
      <c r="J1532">
        <f>+INDEX(Hoja3!A:G,MATCH('ALL PRODUCTS'!B1532,Hoja3!B:B,0),6)</f>
        <v>1513006</v>
      </c>
      <c r="K1532" s="79">
        <f>+INDEX(Hoja3!A:G,MATCH('ALL PRODUCTS'!B1532,Hoja3!B:B,0),5)</f>
        <v>3</v>
      </c>
      <c r="L1532" s="86">
        <v>1479800</v>
      </c>
      <c r="M1532" s="86">
        <v>739900</v>
      </c>
    </row>
    <row r="1533" spans="1:13">
      <c r="A1533" t="s">
        <v>2696</v>
      </c>
      <c r="B1533" s="68" t="s">
        <v>15239</v>
      </c>
      <c r="C1533" s="68" t="s">
        <v>15240</v>
      </c>
      <c r="D1533" s="9" t="s">
        <v>10073</v>
      </c>
      <c r="E1533" s="9" t="s">
        <v>15241</v>
      </c>
      <c r="F1533" s="68" t="s">
        <v>54</v>
      </c>
      <c r="G1533" s="6">
        <v>1260652</v>
      </c>
      <c r="H1533" s="6" t="s">
        <v>13</v>
      </c>
      <c r="I1533" s="6">
        <v>1260652</v>
      </c>
      <c r="J1533" t="e">
        <f>+INDEX(Hoja3!A:G,MATCH('ALL PRODUCTS'!B1533,Hoja3!B:B,0),6)</f>
        <v>#N/A</v>
      </c>
      <c r="K1533" s="79" t="e">
        <f>+INDEX(Hoja3!A:G,MATCH('ALL PRODUCTS'!B1533,Hoja3!B:B,0),5)</f>
        <v>#N/A</v>
      </c>
      <c r="L1533" s="86">
        <v>1605780.0000000002</v>
      </c>
      <c r="M1533" s="86">
        <v>729900</v>
      </c>
    </row>
    <row r="1534" spans="1:13">
      <c r="A1534" t="s">
        <v>2696</v>
      </c>
      <c r="B1534" s="68" t="s">
        <v>15242</v>
      </c>
      <c r="C1534" s="68" t="s">
        <v>15243</v>
      </c>
      <c r="D1534" s="9" t="s">
        <v>5239</v>
      </c>
      <c r="E1534" s="9" t="s">
        <v>15244</v>
      </c>
      <c r="F1534" s="68" t="s">
        <v>12</v>
      </c>
      <c r="G1534" s="6">
        <v>3199900</v>
      </c>
      <c r="H1534" s="6" t="s">
        <v>13</v>
      </c>
      <c r="I1534">
        <v>3329900</v>
      </c>
      <c r="J1534" t="e">
        <f>+INDEX(Hoja3!A:G,MATCH('ALL PRODUCTS'!B1534,Hoja3!B:B,0),6)</f>
        <v>#N/A</v>
      </c>
      <c r="K1534" s="79" t="e">
        <f>+INDEX(Hoja3!A:G,MATCH('ALL PRODUCTS'!B1534,Hoja3!B:B,0),5)</f>
        <v>#N/A</v>
      </c>
      <c r="L1534" s="86">
        <v>6399800</v>
      </c>
      <c r="M1534" s="86">
        <v>3199900</v>
      </c>
    </row>
    <row r="1535" spans="1:13">
      <c r="A1535" t="s">
        <v>2696</v>
      </c>
      <c r="B1535" s="68" t="s">
        <v>15245</v>
      </c>
      <c r="C1535" s="68"/>
      <c r="D1535" s="9" t="s">
        <v>8201</v>
      </c>
      <c r="E1535" s="9" t="s">
        <v>15246</v>
      </c>
      <c r="F1535" s="68" t="s">
        <v>16</v>
      </c>
      <c r="G1535" s="6">
        <v>1230615</v>
      </c>
      <c r="H1535" s="6" t="s">
        <v>13</v>
      </c>
      <c r="I1535">
        <v>829900</v>
      </c>
      <c r="J1535" t="e">
        <f>+INDEX(Hoja3!A:G,MATCH('ALL PRODUCTS'!B1535,Hoja3!B:B,0),6)</f>
        <v>#N/A</v>
      </c>
      <c r="K1535" s="79" t="e">
        <f>+INDEX(Hoja3!A:G,MATCH('ALL PRODUCTS'!B1535,Hoja3!B:B,0),5)</f>
        <v>#N/A</v>
      </c>
      <c r="L1535" s="86">
        <v>1759780.0000000002</v>
      </c>
      <c r="M1535" s="86">
        <v>799900</v>
      </c>
    </row>
    <row r="1536" spans="1:13">
      <c r="A1536" t="s">
        <v>2696</v>
      </c>
      <c r="B1536" s="68" t="s">
        <v>15247</v>
      </c>
      <c r="C1536" s="68"/>
      <c r="D1536" s="9" t="s">
        <v>9880</v>
      </c>
      <c r="E1536" s="9" t="s">
        <v>15248</v>
      </c>
      <c r="F1536" s="68" t="s">
        <v>16</v>
      </c>
      <c r="G1536" s="6">
        <v>1093593</v>
      </c>
      <c r="H1536" s="6" t="s">
        <v>13</v>
      </c>
      <c r="I1536" s="6">
        <v>1093593</v>
      </c>
      <c r="J1536" t="e">
        <f>+INDEX(Hoja3!A:G,MATCH('ALL PRODUCTS'!B1536,Hoja3!B:B,0),6)</f>
        <v>#N/A</v>
      </c>
      <c r="K1536" s="79" t="e">
        <f>+INDEX(Hoja3!A:G,MATCH('ALL PRODUCTS'!B1536,Hoja3!B:B,0),5)</f>
        <v>#N/A</v>
      </c>
      <c r="L1536" s="86">
        <v>1259800</v>
      </c>
      <c r="M1536" s="86">
        <v>629900</v>
      </c>
    </row>
    <row r="1537" spans="1:13">
      <c r="A1537" t="s">
        <v>2696</v>
      </c>
      <c r="B1537" s="68" t="s">
        <v>15249</v>
      </c>
      <c r="C1537" s="68" t="s">
        <v>15250</v>
      </c>
      <c r="D1537" s="9" t="s">
        <v>6634</v>
      </c>
      <c r="E1537" s="9" t="s">
        <v>15251</v>
      </c>
      <c r="F1537" s="68" t="s">
        <v>15252</v>
      </c>
      <c r="G1537" s="6">
        <v>1219900</v>
      </c>
      <c r="H1537" s="6" t="s">
        <v>13</v>
      </c>
      <c r="I1537">
        <v>1139900</v>
      </c>
      <c r="J1537" t="e">
        <f>+INDEX(Hoja3!A:G,MATCH('ALL PRODUCTS'!B1537,Hoja3!B:B,0),6)</f>
        <v>#N/A</v>
      </c>
      <c r="K1537" s="79" t="e">
        <f>+INDEX(Hoja3!A:G,MATCH('ALL PRODUCTS'!B1537,Hoja3!B:B,0),5)</f>
        <v>#N/A</v>
      </c>
      <c r="L1537" s="86">
        <v>2199800</v>
      </c>
      <c r="M1537" s="86">
        <v>1099900</v>
      </c>
    </row>
    <row r="1538" spans="1:13">
      <c r="A1538" t="s">
        <v>2696</v>
      </c>
      <c r="B1538" s="68" t="s">
        <v>15253</v>
      </c>
      <c r="C1538" s="68" t="s">
        <v>15254</v>
      </c>
      <c r="D1538" s="9" t="s">
        <v>2257</v>
      </c>
      <c r="E1538" s="9" t="s">
        <v>15255</v>
      </c>
      <c r="F1538" s="68" t="s">
        <v>232</v>
      </c>
      <c r="G1538" s="6">
        <v>781093</v>
      </c>
      <c r="H1538" s="6" t="s">
        <v>13</v>
      </c>
      <c r="I1538" s="6">
        <v>781093</v>
      </c>
      <c r="J1538">
        <f>+INDEX(Hoja3!A:G,MATCH('ALL PRODUCTS'!B1538,Hoja3!B:B,0),6)</f>
        <v>757660</v>
      </c>
      <c r="K1538" s="79">
        <f>+INDEX(Hoja3!A:G,MATCH('ALL PRODUCTS'!B1538,Hoja3!B:B,0),5)</f>
        <v>3</v>
      </c>
      <c r="L1538" s="86">
        <v>1231780</v>
      </c>
      <c r="M1538" s="86">
        <v>559900</v>
      </c>
    </row>
    <row r="1539" spans="1:13">
      <c r="A1539" t="s">
        <v>2696</v>
      </c>
      <c r="B1539" s="68" t="s">
        <v>15256</v>
      </c>
      <c r="C1539" s="68"/>
      <c r="D1539" s="9" t="s">
        <v>8819</v>
      </c>
      <c r="E1539" s="9" t="s">
        <v>15257</v>
      </c>
      <c r="F1539" s="68" t="s">
        <v>16</v>
      </c>
      <c r="G1539" s="6">
        <v>338709</v>
      </c>
      <c r="H1539" s="6" t="s">
        <v>13</v>
      </c>
      <c r="I1539" s="6">
        <v>338709</v>
      </c>
      <c r="J1539" t="e">
        <f>+INDEX(Hoja3!A:G,MATCH('ALL PRODUCTS'!B1539,Hoja3!B:B,0),6)</f>
        <v>#N/A</v>
      </c>
      <c r="K1539" s="79" t="e">
        <f>+INDEX(Hoja3!A:G,MATCH('ALL PRODUCTS'!B1539,Hoja3!B:B,0),5)</f>
        <v>#N/A</v>
      </c>
      <c r="L1539" s="86">
        <v>519800</v>
      </c>
      <c r="M1539" s="86">
        <v>259900</v>
      </c>
    </row>
    <row r="1540" spans="1:13">
      <c r="A1540" t="s">
        <v>2696</v>
      </c>
      <c r="B1540" s="68" t="s">
        <v>15258</v>
      </c>
      <c r="C1540" s="68" t="s">
        <v>15259</v>
      </c>
      <c r="D1540" s="9" t="s">
        <v>5886</v>
      </c>
      <c r="E1540" s="9" t="s">
        <v>15260</v>
      </c>
      <c r="F1540" s="68" t="s">
        <v>153</v>
      </c>
      <c r="G1540" s="6">
        <v>1195434</v>
      </c>
      <c r="H1540" s="6" t="s">
        <v>13</v>
      </c>
      <c r="I1540">
        <v>619900</v>
      </c>
      <c r="J1540" t="e">
        <f>+INDEX(Hoja3!A:G,MATCH('ALL PRODUCTS'!B1540,Hoja3!B:B,0),6)</f>
        <v>#N/A</v>
      </c>
      <c r="K1540" s="79" t="e">
        <f>+INDEX(Hoja3!A:G,MATCH('ALL PRODUCTS'!B1540,Hoja3!B:B,0),5)</f>
        <v>#N/A</v>
      </c>
      <c r="L1540" s="86">
        <v>1319780</v>
      </c>
      <c r="M1540" s="86">
        <v>599900</v>
      </c>
    </row>
    <row r="1541" spans="1:13">
      <c r="A1541" t="s">
        <v>2696</v>
      </c>
      <c r="B1541" s="68" t="s">
        <v>15261</v>
      </c>
      <c r="C1541" s="68" t="s">
        <v>15262</v>
      </c>
      <c r="D1541" s="9" t="s">
        <v>7525</v>
      </c>
      <c r="E1541" s="9" t="s">
        <v>15263</v>
      </c>
      <c r="F1541" s="68" t="s">
        <v>36</v>
      </c>
      <c r="G1541" s="6">
        <v>999852</v>
      </c>
      <c r="H1541" s="6" t="s">
        <v>13</v>
      </c>
      <c r="I1541">
        <v>749900</v>
      </c>
      <c r="J1541">
        <f>+INDEX(Hoja3!A:G,MATCH('ALL PRODUCTS'!B1541,Hoja3!B:B,0),6)</f>
        <v>889868</v>
      </c>
      <c r="K1541" s="79">
        <f>+INDEX(Hoja3!A:G,MATCH('ALL PRODUCTS'!B1541,Hoja3!B:B,0),5)</f>
        <v>11</v>
      </c>
      <c r="L1541" s="86">
        <v>1583780.0000000002</v>
      </c>
      <c r="M1541" s="86">
        <v>719900</v>
      </c>
    </row>
    <row r="1542" spans="1:13">
      <c r="A1542" t="s">
        <v>2696</v>
      </c>
      <c r="B1542" s="68" t="s">
        <v>15264</v>
      </c>
      <c r="C1542" s="68" t="s">
        <v>15265</v>
      </c>
      <c r="D1542" s="9" t="s">
        <v>2068</v>
      </c>
      <c r="E1542" s="9" t="s">
        <v>15266</v>
      </c>
      <c r="F1542" s="68" t="s">
        <v>927</v>
      </c>
      <c r="G1542" s="6">
        <v>1199900</v>
      </c>
      <c r="H1542" s="6" t="s">
        <v>13</v>
      </c>
      <c r="I1542">
        <v>1249900</v>
      </c>
      <c r="J1542" t="e">
        <f>+INDEX(Hoja3!A:G,MATCH('ALL PRODUCTS'!B1542,Hoja3!B:B,0),6)</f>
        <v>#N/A</v>
      </c>
      <c r="K1542" s="79" t="e">
        <f>+INDEX(Hoja3!A:G,MATCH('ALL PRODUCTS'!B1542,Hoja3!B:B,0),5)</f>
        <v>#N/A</v>
      </c>
      <c r="L1542" s="86">
        <v>2399800</v>
      </c>
      <c r="M1542" s="86">
        <v>1199900</v>
      </c>
    </row>
    <row r="1543" spans="1:13">
      <c r="A1543" t="s">
        <v>2696</v>
      </c>
      <c r="B1543" s="68" t="s">
        <v>15267</v>
      </c>
      <c r="C1543" s="68" t="s">
        <v>15268</v>
      </c>
      <c r="D1543" s="9" t="s">
        <v>15269</v>
      </c>
      <c r="E1543" s="9" t="s">
        <v>15270</v>
      </c>
      <c r="F1543" s="68" t="s">
        <v>297</v>
      </c>
      <c r="G1543" s="6">
        <v>2499900</v>
      </c>
      <c r="H1543" s="6" t="s">
        <v>13</v>
      </c>
      <c r="I1543" s="6">
        <v>2499900</v>
      </c>
      <c r="J1543" t="e">
        <f>+INDEX(Hoja3!A:G,MATCH('ALL PRODUCTS'!B1543,Hoja3!B:B,0),6)</f>
        <v>#N/A</v>
      </c>
      <c r="K1543" s="79" t="e">
        <f>+INDEX(Hoja3!A:G,MATCH('ALL PRODUCTS'!B1543,Hoja3!B:B,0),5)</f>
        <v>#N/A</v>
      </c>
      <c r="L1543" s="86" t="e">
        <v>#N/A</v>
      </c>
      <c r="M1543" s="86" t="e">
        <v>#N/A</v>
      </c>
    </row>
    <row r="1544" spans="1:13">
      <c r="A1544" t="s">
        <v>2696</v>
      </c>
      <c r="B1544" s="68" t="s">
        <v>15271</v>
      </c>
      <c r="C1544" s="68" t="s">
        <v>15272</v>
      </c>
      <c r="D1544" s="9" t="s">
        <v>8960</v>
      </c>
      <c r="E1544" s="9" t="s">
        <v>15273</v>
      </c>
      <c r="F1544" s="68" t="s">
        <v>15209</v>
      </c>
      <c r="G1544" s="6">
        <v>391159</v>
      </c>
      <c r="H1544" s="6" t="s">
        <v>13</v>
      </c>
      <c r="I1544" s="6">
        <v>391159</v>
      </c>
      <c r="J1544">
        <f>+INDEX(Hoja3!A:G,MATCH('ALL PRODUCTS'!B1544,Hoja3!B:B,0),6)</f>
        <v>379424</v>
      </c>
      <c r="K1544" s="79">
        <f>+INDEX(Hoja3!A:G,MATCH('ALL PRODUCTS'!B1544,Hoja3!B:B,0),5)</f>
        <v>3</v>
      </c>
      <c r="L1544" s="86">
        <v>599800</v>
      </c>
      <c r="M1544" s="86">
        <v>299900</v>
      </c>
    </row>
    <row r="1545" spans="1:13">
      <c r="A1545" t="s">
        <v>2696</v>
      </c>
      <c r="B1545" s="68" t="s">
        <v>15274</v>
      </c>
      <c r="C1545" s="68" t="s">
        <v>15275</v>
      </c>
      <c r="D1545" s="9" t="s">
        <v>2480</v>
      </c>
      <c r="E1545" s="9" t="s">
        <v>15276</v>
      </c>
      <c r="F1545" s="68" t="s">
        <v>12</v>
      </c>
      <c r="G1545" s="6">
        <v>1799900</v>
      </c>
      <c r="H1545" s="6" t="s">
        <v>13</v>
      </c>
      <c r="I1545">
        <v>1869900</v>
      </c>
      <c r="J1545" t="e">
        <f>+INDEX(Hoja3!A:G,MATCH('ALL PRODUCTS'!B1545,Hoja3!B:B,0),6)</f>
        <v>#N/A</v>
      </c>
      <c r="K1545" s="79" t="e">
        <f>+INDEX(Hoja3!A:G,MATCH('ALL PRODUCTS'!B1545,Hoja3!B:B,0),5)</f>
        <v>#N/A</v>
      </c>
      <c r="L1545" s="86">
        <v>4499750</v>
      </c>
      <c r="M1545" s="86">
        <v>1799900</v>
      </c>
    </row>
    <row r="1546" spans="1:13">
      <c r="A1546" t="s">
        <v>2696</v>
      </c>
      <c r="B1546" s="68" t="s">
        <v>15277</v>
      </c>
      <c r="C1546" s="68"/>
      <c r="D1546" s="9" t="s">
        <v>1699</v>
      </c>
      <c r="E1546" s="9" t="s">
        <v>15278</v>
      </c>
      <c r="F1546" s="68" t="s">
        <v>16</v>
      </c>
      <c r="G1546" s="6">
        <v>319799</v>
      </c>
      <c r="H1546" s="6" t="s">
        <v>13</v>
      </c>
      <c r="I1546">
        <v>159900</v>
      </c>
      <c r="J1546">
        <f>+INDEX(Hoja3!A:G,MATCH('ALL PRODUCTS'!B1546,Hoja3!B:B,0),6)</f>
        <v>310205</v>
      </c>
      <c r="K1546" s="79">
        <f>+INDEX(Hoja3!A:G,MATCH('ALL PRODUCTS'!B1546,Hoja3!B:B,0),5)</f>
        <v>3</v>
      </c>
      <c r="L1546" s="86">
        <v>351780</v>
      </c>
      <c r="M1546" s="86">
        <v>159900</v>
      </c>
    </row>
    <row r="1547" spans="1:13">
      <c r="A1547" t="s">
        <v>2696</v>
      </c>
      <c r="B1547" s="68" t="s">
        <v>15279</v>
      </c>
      <c r="C1547" s="68" t="s">
        <v>15280</v>
      </c>
      <c r="D1547" s="9" t="s">
        <v>2206</v>
      </c>
      <c r="E1547" s="9" t="s">
        <v>15281</v>
      </c>
      <c r="F1547" s="68" t="s">
        <v>421</v>
      </c>
      <c r="G1547" s="6">
        <v>1199900</v>
      </c>
      <c r="H1547" s="6" t="s">
        <v>13</v>
      </c>
      <c r="I1547">
        <v>1249900</v>
      </c>
      <c r="J1547" t="e">
        <f>+INDEX(Hoja3!A:G,MATCH('ALL PRODUCTS'!B1547,Hoja3!B:B,0),6)</f>
        <v>#N/A</v>
      </c>
      <c r="K1547" s="79" t="e">
        <f>+INDEX(Hoja3!A:G,MATCH('ALL PRODUCTS'!B1547,Hoja3!B:B,0),5)</f>
        <v>#N/A</v>
      </c>
      <c r="L1547" s="86">
        <v>2399800</v>
      </c>
      <c r="M1547" s="86">
        <v>1199900</v>
      </c>
    </row>
    <row r="1548" spans="1:13">
      <c r="A1548" t="s">
        <v>2696</v>
      </c>
      <c r="B1548" s="68" t="s">
        <v>15282</v>
      </c>
      <c r="C1548" s="68" t="s">
        <v>15283</v>
      </c>
      <c r="D1548" s="9" t="s">
        <v>15284</v>
      </c>
      <c r="E1548" s="9" t="s">
        <v>15285</v>
      </c>
      <c r="F1548" s="68" t="s">
        <v>54</v>
      </c>
      <c r="G1548" s="6">
        <v>2659900</v>
      </c>
      <c r="H1548" s="6" t="s">
        <v>13</v>
      </c>
      <c r="I1548" s="6">
        <v>2659900</v>
      </c>
      <c r="J1548" t="e">
        <f>+INDEX(Hoja3!A:G,MATCH('ALL PRODUCTS'!B1548,Hoja3!B:B,0),6)</f>
        <v>#N/A</v>
      </c>
      <c r="K1548" s="79" t="e">
        <f>+INDEX(Hoja3!A:G,MATCH('ALL PRODUCTS'!B1548,Hoja3!B:B,0),5)</f>
        <v>#N/A</v>
      </c>
      <c r="L1548" s="86" t="e">
        <v>#N/A</v>
      </c>
      <c r="M1548" s="86" t="e">
        <v>#N/A</v>
      </c>
    </row>
    <row r="1549" spans="1:13">
      <c r="A1549" t="s">
        <v>2696</v>
      </c>
      <c r="B1549" s="68" t="s">
        <v>15286</v>
      </c>
      <c r="C1549" s="68"/>
      <c r="D1549" s="9" t="s">
        <v>9696</v>
      </c>
      <c r="E1549" s="9" t="s">
        <v>15287</v>
      </c>
      <c r="F1549" s="68" t="s">
        <v>16</v>
      </c>
      <c r="G1549" s="6">
        <v>796956</v>
      </c>
      <c r="H1549" s="6" t="s">
        <v>13</v>
      </c>
      <c r="I1549" s="6">
        <v>796956</v>
      </c>
      <c r="J1549" t="e">
        <f>+INDEX(Hoja3!A:G,MATCH('ALL PRODUCTS'!B1549,Hoja3!B:B,0),6)</f>
        <v>#N/A</v>
      </c>
      <c r="K1549" s="79" t="e">
        <f>+INDEX(Hoja3!A:G,MATCH('ALL PRODUCTS'!B1549,Hoja3!B:B,0),5)</f>
        <v>#N/A</v>
      </c>
      <c r="L1549" s="86">
        <v>1099800</v>
      </c>
      <c r="M1549" s="86">
        <v>549900</v>
      </c>
    </row>
    <row r="1550" spans="1:13">
      <c r="A1550" t="s">
        <v>2696</v>
      </c>
      <c r="B1550" s="68" t="s">
        <v>15288</v>
      </c>
      <c r="C1550" s="68"/>
      <c r="D1550" s="9" t="s">
        <v>7463</v>
      </c>
      <c r="E1550" s="9" t="s">
        <v>15289</v>
      </c>
      <c r="F1550" s="68" t="s">
        <v>16</v>
      </c>
      <c r="G1550" s="6">
        <v>319799</v>
      </c>
      <c r="H1550" s="6" t="s">
        <v>13</v>
      </c>
      <c r="I1550">
        <v>159900</v>
      </c>
      <c r="J1550">
        <f>+INDEX(Hoja3!A:G,MATCH('ALL PRODUCTS'!B1550,Hoja3!B:B,0),6)</f>
        <v>310205</v>
      </c>
      <c r="K1550" s="79">
        <f>+INDEX(Hoja3!A:G,MATCH('ALL PRODUCTS'!B1550,Hoja3!B:B,0),5)</f>
        <v>3</v>
      </c>
      <c r="L1550" s="86">
        <v>351780</v>
      </c>
      <c r="M1550" s="86">
        <v>159900</v>
      </c>
    </row>
    <row r="1551" spans="1:13">
      <c r="A1551" t="s">
        <v>2696</v>
      </c>
      <c r="B1551" s="68" t="s">
        <v>15290</v>
      </c>
      <c r="C1551" s="68" t="s">
        <v>15291</v>
      </c>
      <c r="D1551" s="9" t="s">
        <v>5895</v>
      </c>
      <c r="E1551" s="9" t="s">
        <v>15292</v>
      </c>
      <c r="F1551" s="68" t="s">
        <v>12</v>
      </c>
      <c r="G1551" s="6">
        <v>2023690</v>
      </c>
      <c r="H1551" s="6" t="s">
        <v>13</v>
      </c>
      <c r="I1551">
        <v>1419900</v>
      </c>
      <c r="J1551">
        <f>+INDEX(Hoja3!A:G,MATCH('ALL PRODUCTS'!B1551,Hoja3!B:B,0),6)</f>
        <v>1962979</v>
      </c>
      <c r="K1551" s="79">
        <f>+INDEX(Hoja3!A:G,MATCH('ALL PRODUCTS'!B1551,Hoja3!B:B,0),5)</f>
        <v>3</v>
      </c>
      <c r="L1551" s="86">
        <v>3013780.0000000005</v>
      </c>
      <c r="M1551" s="86">
        <v>1369900</v>
      </c>
    </row>
    <row r="1552" spans="1:13">
      <c r="A1552" t="s">
        <v>2696</v>
      </c>
      <c r="B1552" s="68" t="s">
        <v>15293</v>
      </c>
      <c r="C1552" s="68" t="s">
        <v>15294</v>
      </c>
      <c r="D1552" s="9" t="s">
        <v>15295</v>
      </c>
      <c r="E1552" s="9" t="s">
        <v>15296</v>
      </c>
      <c r="F1552" s="68" t="s">
        <v>36</v>
      </c>
      <c r="G1552" s="6">
        <v>4339900</v>
      </c>
      <c r="H1552" s="6" t="s">
        <v>13</v>
      </c>
      <c r="I1552" s="6">
        <v>4339900</v>
      </c>
      <c r="J1552" t="e">
        <f>+INDEX(Hoja3!A:G,MATCH('ALL PRODUCTS'!B1552,Hoja3!B:B,0),6)</f>
        <v>#N/A</v>
      </c>
      <c r="K1552" s="79" t="e">
        <f>+INDEX(Hoja3!A:G,MATCH('ALL PRODUCTS'!B1552,Hoja3!B:B,0),5)</f>
        <v>#N/A</v>
      </c>
      <c r="L1552" s="86" t="e">
        <v>#N/A</v>
      </c>
      <c r="M1552" s="86" t="e">
        <v>#N/A</v>
      </c>
    </row>
    <row r="1553" spans="1:13">
      <c r="A1553" t="s">
        <v>2696</v>
      </c>
      <c r="B1553" s="68" t="s">
        <v>15297</v>
      </c>
      <c r="C1553" s="68" t="s">
        <v>15298</v>
      </c>
      <c r="D1553" s="9" t="s">
        <v>15299</v>
      </c>
      <c r="E1553" s="9" t="s">
        <v>15300</v>
      </c>
      <c r="F1553" s="68" t="s">
        <v>12</v>
      </c>
      <c r="G1553" s="6">
        <v>2499900</v>
      </c>
      <c r="H1553" s="6" t="s">
        <v>13</v>
      </c>
      <c r="I1553" s="6">
        <v>2499900</v>
      </c>
      <c r="J1553" t="e">
        <f>+INDEX(Hoja3!A:G,MATCH('ALL PRODUCTS'!B1553,Hoja3!B:B,0),6)</f>
        <v>#N/A</v>
      </c>
      <c r="K1553" s="79" t="e">
        <f>+INDEX(Hoja3!A:G,MATCH('ALL PRODUCTS'!B1553,Hoja3!B:B,0),5)</f>
        <v>#N/A</v>
      </c>
      <c r="L1553" s="86" t="e">
        <v>#N/A</v>
      </c>
      <c r="M1553" s="86" t="e">
        <v>#N/A</v>
      </c>
    </row>
    <row r="1554" spans="1:13">
      <c r="A1554" t="s">
        <v>2696</v>
      </c>
      <c r="B1554" s="68" t="s">
        <v>15301</v>
      </c>
      <c r="C1554" s="68" t="s">
        <v>15302</v>
      </c>
      <c r="D1554" s="9" t="s">
        <v>15303</v>
      </c>
      <c r="E1554" s="9" t="s">
        <v>15304</v>
      </c>
      <c r="F1554" s="68" t="s">
        <v>12</v>
      </c>
      <c r="G1554" s="6">
        <v>2499900</v>
      </c>
      <c r="H1554" s="6" t="s">
        <v>13</v>
      </c>
      <c r="I1554" s="6">
        <v>2499900</v>
      </c>
      <c r="J1554" t="e">
        <f>+INDEX(Hoja3!A:G,MATCH('ALL PRODUCTS'!B1554,Hoja3!B:B,0),6)</f>
        <v>#N/A</v>
      </c>
      <c r="K1554" s="79" t="e">
        <f>+INDEX(Hoja3!A:G,MATCH('ALL PRODUCTS'!B1554,Hoja3!B:B,0),5)</f>
        <v>#N/A</v>
      </c>
      <c r="L1554" s="86" t="e">
        <v>#N/A</v>
      </c>
      <c r="M1554" s="86" t="e">
        <v>#N/A</v>
      </c>
    </row>
    <row r="1555" spans="1:13">
      <c r="A1555" t="s">
        <v>2696</v>
      </c>
      <c r="B1555" s="68" t="s">
        <v>15305</v>
      </c>
      <c r="C1555" s="68" t="s">
        <v>15306</v>
      </c>
      <c r="D1555" s="9" t="s">
        <v>7308</v>
      </c>
      <c r="E1555" s="9" t="s">
        <v>14782</v>
      </c>
      <c r="F1555" s="68" t="s">
        <v>15307</v>
      </c>
      <c r="G1555" s="6">
        <v>957234</v>
      </c>
      <c r="H1555" s="6" t="s">
        <v>13</v>
      </c>
      <c r="I1555">
        <v>529900</v>
      </c>
      <c r="J1555" t="e">
        <f>+INDEX(Hoja3!A:G,MATCH('ALL PRODUCTS'!B1555,Hoja3!B:B,0),6)</f>
        <v>#N/A</v>
      </c>
      <c r="K1555" s="79" t="e">
        <f>+INDEX(Hoja3!A:G,MATCH('ALL PRODUCTS'!B1555,Hoja3!B:B,0),5)</f>
        <v>#N/A</v>
      </c>
      <c r="L1555" s="86">
        <v>1121780</v>
      </c>
      <c r="M1555" s="86">
        <v>509900</v>
      </c>
    </row>
    <row r="1556" spans="1:13">
      <c r="A1556" t="s">
        <v>2696</v>
      </c>
      <c r="B1556" s="68" t="s">
        <v>15308</v>
      </c>
      <c r="C1556" s="68" t="s">
        <v>15309</v>
      </c>
      <c r="D1556" s="9" t="s">
        <v>5888</v>
      </c>
      <c r="E1556" s="9" t="s">
        <v>15310</v>
      </c>
      <c r="F1556" s="68" t="s">
        <v>54</v>
      </c>
      <c r="G1556" s="6">
        <v>1195434</v>
      </c>
      <c r="H1556" s="6" t="s">
        <v>13</v>
      </c>
      <c r="I1556">
        <v>609900</v>
      </c>
      <c r="J1556" t="e">
        <f>+INDEX(Hoja3!A:G,MATCH('ALL PRODUCTS'!B1556,Hoja3!B:B,0),6)</f>
        <v>#N/A</v>
      </c>
      <c r="K1556" s="79" t="e">
        <f>+INDEX(Hoja3!A:G,MATCH('ALL PRODUCTS'!B1556,Hoja3!B:B,0),5)</f>
        <v>#N/A</v>
      </c>
      <c r="L1556" s="86">
        <v>1297780</v>
      </c>
      <c r="M1556" s="86">
        <v>589900</v>
      </c>
    </row>
    <row r="1557" spans="1:13">
      <c r="A1557" t="s">
        <v>2696</v>
      </c>
      <c r="B1557" s="68" t="s">
        <v>15311</v>
      </c>
      <c r="C1557" s="68" t="s">
        <v>15312</v>
      </c>
      <c r="D1557" s="9" t="s">
        <v>15313</v>
      </c>
      <c r="E1557" s="9" t="s">
        <v>15314</v>
      </c>
      <c r="F1557" s="68" t="s">
        <v>359</v>
      </c>
      <c r="G1557" s="6">
        <v>1579900</v>
      </c>
      <c r="H1557" s="6" t="s">
        <v>13</v>
      </c>
      <c r="I1557" s="6">
        <v>1579900</v>
      </c>
      <c r="J1557" t="e">
        <f>+INDEX(Hoja3!A:G,MATCH('ALL PRODUCTS'!B1557,Hoja3!B:B,0),6)</f>
        <v>#N/A</v>
      </c>
      <c r="K1557" s="79" t="e">
        <f>+INDEX(Hoja3!A:G,MATCH('ALL PRODUCTS'!B1557,Hoja3!B:B,0),5)</f>
        <v>#N/A</v>
      </c>
      <c r="L1557" s="86" t="e">
        <v>#N/A</v>
      </c>
      <c r="M1557" s="86" t="e">
        <v>#N/A</v>
      </c>
    </row>
    <row r="1558" spans="1:13">
      <c r="A1558" t="s">
        <v>2696</v>
      </c>
      <c r="B1558" s="68" t="s">
        <v>15315</v>
      </c>
      <c r="C1558" s="68"/>
      <c r="D1558" s="9" t="s">
        <v>5792</v>
      </c>
      <c r="E1558" s="9" t="s">
        <v>15316</v>
      </c>
      <c r="F1558" s="68" t="s">
        <v>16</v>
      </c>
      <c r="G1558" s="6">
        <v>299799</v>
      </c>
      <c r="H1558" s="6" t="s">
        <v>13</v>
      </c>
      <c r="I1558">
        <v>159900</v>
      </c>
      <c r="J1558">
        <f>+INDEX(Hoja3!A:G,MATCH('ALL PRODUCTS'!B1558,Hoja3!B:B,0),6)</f>
        <v>290805</v>
      </c>
      <c r="K1558" s="79">
        <f>+INDEX(Hoja3!A:G,MATCH('ALL PRODUCTS'!B1558,Hoja3!B:B,0),5)</f>
        <v>3</v>
      </c>
      <c r="L1558" s="86">
        <v>351780</v>
      </c>
      <c r="M1558" s="86">
        <v>159900</v>
      </c>
    </row>
    <row r="1559" spans="1:13">
      <c r="A1559" t="s">
        <v>2696</v>
      </c>
      <c r="B1559" s="68" t="s">
        <v>15317</v>
      </c>
      <c r="C1559" s="68" t="s">
        <v>15318</v>
      </c>
      <c r="D1559" s="9" t="s">
        <v>15319</v>
      </c>
      <c r="E1559" s="9" t="s">
        <v>15320</v>
      </c>
      <c r="F1559" s="68" t="s">
        <v>54</v>
      </c>
      <c r="G1559" s="6">
        <v>2919900</v>
      </c>
      <c r="H1559" s="6" t="s">
        <v>13</v>
      </c>
      <c r="I1559" s="6">
        <v>2919900</v>
      </c>
      <c r="J1559" t="e">
        <f>+INDEX(Hoja3!A:G,MATCH('ALL PRODUCTS'!B1559,Hoja3!B:B,0),6)</f>
        <v>#N/A</v>
      </c>
      <c r="K1559" s="79" t="e">
        <f>+INDEX(Hoja3!A:G,MATCH('ALL PRODUCTS'!B1559,Hoja3!B:B,0),5)</f>
        <v>#N/A</v>
      </c>
      <c r="L1559" s="86" t="e">
        <v>#N/A</v>
      </c>
      <c r="M1559" s="86" t="e">
        <v>#N/A</v>
      </c>
    </row>
    <row r="1560" spans="1:13">
      <c r="A1560" t="s">
        <v>2696</v>
      </c>
      <c r="B1560" s="68" t="s">
        <v>15321</v>
      </c>
      <c r="C1560" s="68"/>
      <c r="D1560" s="9" t="s">
        <v>8995</v>
      </c>
      <c r="E1560" s="9" t="s">
        <v>15322</v>
      </c>
      <c r="F1560" s="68" t="s">
        <v>16</v>
      </c>
      <c r="G1560" s="6">
        <v>351216</v>
      </c>
      <c r="H1560" s="6" t="s">
        <v>13</v>
      </c>
      <c r="I1560" s="6">
        <v>351216</v>
      </c>
      <c r="J1560" t="e">
        <f>+INDEX(Hoja3!A:G,MATCH('ALL PRODUCTS'!B1560,Hoja3!B:B,0),6)</f>
        <v>#N/A</v>
      </c>
      <c r="K1560" s="79" t="e">
        <f>+INDEX(Hoja3!A:G,MATCH('ALL PRODUCTS'!B1560,Hoja3!B:B,0),5)</f>
        <v>#N/A</v>
      </c>
      <c r="L1560" s="86">
        <v>619800</v>
      </c>
      <c r="M1560" s="86">
        <v>309900</v>
      </c>
    </row>
    <row r="1561" spans="1:13">
      <c r="A1561" t="s">
        <v>2696</v>
      </c>
      <c r="B1561" s="68" t="s">
        <v>15323</v>
      </c>
      <c r="C1561" s="68" t="s">
        <v>15324</v>
      </c>
      <c r="D1561" s="9" t="s">
        <v>15325</v>
      </c>
      <c r="E1561" s="9" t="s">
        <v>15326</v>
      </c>
      <c r="F1561" s="68" t="s">
        <v>297</v>
      </c>
      <c r="G1561" s="6">
        <v>4339990</v>
      </c>
      <c r="H1561" s="6" t="s">
        <v>13</v>
      </c>
      <c r="I1561" s="6">
        <v>4339990</v>
      </c>
      <c r="J1561" t="e">
        <f>+INDEX(Hoja3!A:G,MATCH('ALL PRODUCTS'!B1561,Hoja3!B:B,0),6)</f>
        <v>#N/A</v>
      </c>
      <c r="K1561" s="79" t="e">
        <f>+INDEX(Hoja3!A:G,MATCH('ALL PRODUCTS'!B1561,Hoja3!B:B,0),5)</f>
        <v>#N/A</v>
      </c>
      <c r="L1561" s="86" t="e">
        <v>#N/A</v>
      </c>
      <c r="M1561" s="86" t="e">
        <v>#N/A</v>
      </c>
    </row>
    <row r="1562" spans="1:13">
      <c r="A1562" t="s">
        <v>2696</v>
      </c>
      <c r="B1562" s="68" t="s">
        <v>15327</v>
      </c>
      <c r="C1562" s="68" t="s">
        <v>15328</v>
      </c>
      <c r="D1562" s="9" t="s">
        <v>15329</v>
      </c>
      <c r="E1562" s="9" t="s">
        <v>15330</v>
      </c>
      <c r="F1562" s="68" t="s">
        <v>417</v>
      </c>
      <c r="G1562" s="6">
        <v>3169900</v>
      </c>
      <c r="H1562" s="6" t="s">
        <v>13</v>
      </c>
      <c r="I1562" s="6">
        <v>3169900</v>
      </c>
      <c r="J1562" t="e">
        <f>+INDEX(Hoja3!A:G,MATCH('ALL PRODUCTS'!B1562,Hoja3!B:B,0),6)</f>
        <v>#N/A</v>
      </c>
      <c r="K1562" s="79" t="e">
        <f>+INDEX(Hoja3!A:G,MATCH('ALL PRODUCTS'!B1562,Hoja3!B:B,0),5)</f>
        <v>#N/A</v>
      </c>
      <c r="L1562" s="86" t="e">
        <v>#N/A</v>
      </c>
      <c r="M1562" s="86" t="e">
        <v>#N/A</v>
      </c>
    </row>
    <row r="1563" spans="1:13">
      <c r="A1563" t="s">
        <v>2696</v>
      </c>
      <c r="B1563" s="68" t="s">
        <v>15331</v>
      </c>
      <c r="C1563" s="68" t="s">
        <v>15332</v>
      </c>
      <c r="D1563" s="9" t="s">
        <v>9992</v>
      </c>
      <c r="E1563" s="9" t="s">
        <v>15333</v>
      </c>
      <c r="F1563" s="68" t="s">
        <v>15334</v>
      </c>
      <c r="G1563" s="6">
        <v>1254363</v>
      </c>
      <c r="H1563" s="6" t="s">
        <v>13</v>
      </c>
      <c r="I1563" s="6">
        <v>1254363</v>
      </c>
      <c r="J1563">
        <f>+INDEX(Hoja3!A:G,MATCH('ALL PRODUCTS'!B1563,Hoja3!B:B,0),6)</f>
        <v>1216732</v>
      </c>
      <c r="K1563" s="79">
        <f>+INDEX(Hoja3!A:G,MATCH('ALL PRODUCTS'!B1563,Hoja3!B:B,0),5)</f>
        <v>3</v>
      </c>
      <c r="L1563" s="86">
        <v>1399800</v>
      </c>
      <c r="M1563" s="86">
        <v>699900</v>
      </c>
    </row>
    <row r="1564" spans="1:13">
      <c r="A1564" t="s">
        <v>2696</v>
      </c>
      <c r="B1564" s="68" t="s">
        <v>15335</v>
      </c>
      <c r="C1564" s="68"/>
      <c r="D1564" s="9" t="s">
        <v>8821</v>
      </c>
      <c r="E1564" s="9" t="s">
        <v>15336</v>
      </c>
      <c r="F1564" s="68" t="s">
        <v>16</v>
      </c>
      <c r="G1564" s="6">
        <v>341689</v>
      </c>
      <c r="H1564" s="6" t="s">
        <v>13</v>
      </c>
      <c r="I1564" s="6">
        <v>341689</v>
      </c>
      <c r="J1564" t="e">
        <f>+INDEX(Hoja3!A:G,MATCH('ALL PRODUCTS'!B1564,Hoja3!B:B,0),6)</f>
        <v>#N/A</v>
      </c>
      <c r="K1564" s="79" t="e">
        <f>+INDEX(Hoja3!A:G,MATCH('ALL PRODUCTS'!B1564,Hoja3!B:B,0),5)</f>
        <v>#N/A</v>
      </c>
      <c r="L1564" s="86">
        <v>519800</v>
      </c>
      <c r="M1564" s="86">
        <v>259900</v>
      </c>
    </row>
    <row r="1565" spans="1:13">
      <c r="A1565" t="s">
        <v>2696</v>
      </c>
      <c r="B1565" s="68" t="s">
        <v>15337</v>
      </c>
      <c r="C1565" s="68" t="s">
        <v>15338</v>
      </c>
      <c r="D1565" s="9" t="s">
        <v>7377</v>
      </c>
      <c r="E1565" s="9" t="s">
        <v>15339</v>
      </c>
      <c r="F1565" s="68" t="s">
        <v>54</v>
      </c>
      <c r="G1565" s="6">
        <v>1227894</v>
      </c>
      <c r="H1565" s="6" t="s">
        <v>13</v>
      </c>
      <c r="I1565">
        <v>519900</v>
      </c>
      <c r="J1565">
        <f>+INDEX(Hoja3!A:G,MATCH('ALL PRODUCTS'!B1565,Hoja3!B:B,0),6)</f>
        <v>1191057</v>
      </c>
      <c r="K1565" s="79">
        <f>+INDEX(Hoja3!A:G,MATCH('ALL PRODUCTS'!B1565,Hoja3!B:B,0),5)</f>
        <v>3</v>
      </c>
      <c r="L1565" s="86">
        <v>1099780</v>
      </c>
      <c r="M1565" s="86">
        <v>499900</v>
      </c>
    </row>
    <row r="1566" spans="1:13">
      <c r="A1566" t="s">
        <v>2696</v>
      </c>
      <c r="B1566" s="68" t="s">
        <v>15340</v>
      </c>
      <c r="C1566" s="68" t="s">
        <v>15341</v>
      </c>
      <c r="D1566" s="9" t="s">
        <v>15342</v>
      </c>
      <c r="E1566" s="9" t="s">
        <v>15343</v>
      </c>
      <c r="F1566" s="68" t="s">
        <v>54</v>
      </c>
      <c r="G1566" s="6">
        <v>3189900</v>
      </c>
      <c r="H1566" s="6" t="s">
        <v>13</v>
      </c>
      <c r="I1566" s="6">
        <v>3189900</v>
      </c>
      <c r="J1566" t="e">
        <f>+INDEX(Hoja3!A:G,MATCH('ALL PRODUCTS'!B1566,Hoja3!B:B,0),6)</f>
        <v>#N/A</v>
      </c>
      <c r="K1566" s="79" t="e">
        <f>+INDEX(Hoja3!A:G,MATCH('ALL PRODUCTS'!B1566,Hoja3!B:B,0),5)</f>
        <v>#N/A</v>
      </c>
      <c r="L1566" s="86" t="e">
        <v>#N/A</v>
      </c>
      <c r="M1566" s="86" t="e">
        <v>#N/A</v>
      </c>
    </row>
    <row r="1567" spans="1:13">
      <c r="A1567" t="s">
        <v>2696</v>
      </c>
      <c r="B1567" s="68" t="s">
        <v>15344</v>
      </c>
      <c r="C1567" s="68" t="s">
        <v>15345</v>
      </c>
      <c r="D1567" s="9" t="s">
        <v>15346</v>
      </c>
      <c r="E1567" s="9" t="s">
        <v>15347</v>
      </c>
      <c r="F1567" s="68" t="s">
        <v>306</v>
      </c>
      <c r="G1567" s="6">
        <v>2499900</v>
      </c>
      <c r="H1567" s="6" t="s">
        <v>13</v>
      </c>
      <c r="I1567" s="6">
        <v>2499900</v>
      </c>
      <c r="J1567" t="e">
        <f>+INDEX(Hoja3!A:G,MATCH('ALL PRODUCTS'!B1567,Hoja3!B:B,0),6)</f>
        <v>#N/A</v>
      </c>
      <c r="K1567" s="79" t="e">
        <f>+INDEX(Hoja3!A:G,MATCH('ALL PRODUCTS'!B1567,Hoja3!B:B,0),5)</f>
        <v>#N/A</v>
      </c>
      <c r="L1567" s="86" t="e">
        <v>#N/A</v>
      </c>
      <c r="M1567" s="86" t="e">
        <v>#N/A</v>
      </c>
    </row>
    <row r="1568" spans="1:13">
      <c r="A1568" t="s">
        <v>2696</v>
      </c>
      <c r="B1568" s="68" t="s">
        <v>15348</v>
      </c>
      <c r="C1568" s="68" t="s">
        <v>15349</v>
      </c>
      <c r="D1568" s="9" t="s">
        <v>1706</v>
      </c>
      <c r="E1568" s="9" t="s">
        <v>15350</v>
      </c>
      <c r="F1568" s="68" t="s">
        <v>12</v>
      </c>
      <c r="G1568" s="6">
        <v>586034</v>
      </c>
      <c r="H1568" s="6" t="s">
        <v>13</v>
      </c>
      <c r="I1568">
        <v>269900</v>
      </c>
      <c r="J1568">
        <f>+INDEX(Hoja3!A:G,MATCH('ALL PRODUCTS'!B1568,Hoja3!B:B,0),6)</f>
        <v>568452</v>
      </c>
      <c r="K1568" s="79">
        <f>+INDEX(Hoja3!A:G,MATCH('ALL PRODUCTS'!B1568,Hoja3!B:B,0),5)</f>
        <v>3</v>
      </c>
      <c r="L1568" s="86">
        <v>571780</v>
      </c>
      <c r="M1568" s="86">
        <v>259900</v>
      </c>
    </row>
    <row r="1569" spans="1:13">
      <c r="A1569" t="s">
        <v>2696</v>
      </c>
      <c r="B1569" s="68" t="s">
        <v>15351</v>
      </c>
      <c r="C1569" s="68" t="s">
        <v>15352</v>
      </c>
      <c r="D1569" s="9" t="s">
        <v>10077</v>
      </c>
      <c r="E1569" s="9" t="s">
        <v>15353</v>
      </c>
      <c r="F1569" s="68" t="s">
        <v>32</v>
      </c>
      <c r="G1569" s="6">
        <v>1412826</v>
      </c>
      <c r="H1569" s="6" t="s">
        <v>13</v>
      </c>
      <c r="I1569" s="6">
        <v>1412826</v>
      </c>
      <c r="J1569" t="e">
        <f>+INDEX(Hoja3!A:G,MATCH('ALL PRODUCTS'!B1569,Hoja3!B:B,0),6)</f>
        <v>#N/A</v>
      </c>
      <c r="K1569" s="79" t="e">
        <f>+INDEX(Hoja3!A:G,MATCH('ALL PRODUCTS'!B1569,Hoja3!B:B,0),5)</f>
        <v>#N/A</v>
      </c>
      <c r="L1569" s="86">
        <v>1605780.0000000002</v>
      </c>
      <c r="M1569" s="86">
        <v>729900</v>
      </c>
    </row>
    <row r="1570" spans="1:13">
      <c r="A1570" t="s">
        <v>2696</v>
      </c>
      <c r="B1570" s="68" t="s">
        <v>15354</v>
      </c>
      <c r="C1570" s="68"/>
      <c r="D1570" s="9" t="s">
        <v>10230</v>
      </c>
      <c r="E1570" s="9" t="s">
        <v>15355</v>
      </c>
      <c r="F1570" s="68" t="s">
        <v>16</v>
      </c>
      <c r="G1570" s="6">
        <v>1999800</v>
      </c>
      <c r="H1570" s="6" t="s">
        <v>13</v>
      </c>
      <c r="I1570" s="6">
        <v>1999800</v>
      </c>
      <c r="J1570" t="e">
        <f>+INDEX(Hoja3!A:G,MATCH('ALL PRODUCTS'!B1570,Hoja3!B:B,0),6)</f>
        <v>#N/A</v>
      </c>
      <c r="K1570" s="79" t="e">
        <f>+INDEX(Hoja3!A:G,MATCH('ALL PRODUCTS'!B1570,Hoja3!B:B,0),5)</f>
        <v>#N/A</v>
      </c>
      <c r="L1570" s="86">
        <v>1781780.0000000002</v>
      </c>
      <c r="M1570" s="86">
        <v>809900</v>
      </c>
    </row>
    <row r="1571" spans="1:13">
      <c r="A1571" t="s">
        <v>2696</v>
      </c>
      <c r="B1571" s="68" t="s">
        <v>15356</v>
      </c>
      <c r="C1571" s="68" t="s">
        <v>15357</v>
      </c>
      <c r="D1571" s="9" t="s">
        <v>15358</v>
      </c>
      <c r="E1571" s="9" t="s">
        <v>15359</v>
      </c>
      <c r="F1571" s="68" t="s">
        <v>12</v>
      </c>
      <c r="G1571" s="6">
        <v>3499900</v>
      </c>
      <c r="H1571" s="6" t="s">
        <v>13</v>
      </c>
      <c r="I1571" s="6">
        <v>3499900</v>
      </c>
      <c r="J1571" t="e">
        <f>+INDEX(Hoja3!A:G,MATCH('ALL PRODUCTS'!B1571,Hoja3!B:B,0),6)</f>
        <v>#N/A</v>
      </c>
      <c r="K1571" s="79" t="e">
        <f>+INDEX(Hoja3!A:G,MATCH('ALL PRODUCTS'!B1571,Hoja3!B:B,0),5)</f>
        <v>#N/A</v>
      </c>
      <c r="L1571" s="86" t="e">
        <v>#N/A</v>
      </c>
      <c r="M1571" s="86" t="e">
        <v>#N/A</v>
      </c>
    </row>
    <row r="1572" spans="1:13">
      <c r="A1572" t="s">
        <v>2696</v>
      </c>
      <c r="B1572" s="68" t="s">
        <v>15360</v>
      </c>
      <c r="C1572" s="68" t="s">
        <v>15361</v>
      </c>
      <c r="D1572" s="9" t="s">
        <v>1799</v>
      </c>
      <c r="E1572" s="9" t="s">
        <v>15362</v>
      </c>
      <c r="F1572" s="68" t="s">
        <v>232</v>
      </c>
      <c r="G1572" s="6">
        <v>559799</v>
      </c>
      <c r="H1572" s="6" t="s">
        <v>13</v>
      </c>
      <c r="I1572">
        <v>279900</v>
      </c>
      <c r="J1572">
        <f>+INDEX(Hoja3!A:G,MATCH('ALL PRODUCTS'!B1572,Hoja3!B:B,0),6)</f>
        <v>543005</v>
      </c>
      <c r="K1572" s="79">
        <f>+INDEX(Hoja3!A:G,MATCH('ALL PRODUCTS'!B1572,Hoja3!B:B,0),5)</f>
        <v>3</v>
      </c>
      <c r="L1572" s="86">
        <v>593780</v>
      </c>
      <c r="M1572" s="86">
        <v>269900</v>
      </c>
    </row>
    <row r="1573" spans="1:13">
      <c r="A1573" t="s">
        <v>2696</v>
      </c>
      <c r="B1573" s="68" t="s">
        <v>15363</v>
      </c>
      <c r="C1573" s="68" t="s">
        <v>15364</v>
      </c>
      <c r="D1573" s="9" t="s">
        <v>8158</v>
      </c>
      <c r="E1573" s="9" t="s">
        <v>15365</v>
      </c>
      <c r="F1573" s="68" t="s">
        <v>15366</v>
      </c>
      <c r="G1573" s="6">
        <v>571285</v>
      </c>
      <c r="H1573" s="6" t="s">
        <v>13</v>
      </c>
      <c r="I1573">
        <v>449900</v>
      </c>
      <c r="J1573">
        <f>+INDEX(Hoja3!A:G,MATCH('ALL PRODUCTS'!B1573,Hoja3!B:B,0),6)</f>
        <v>554146</v>
      </c>
      <c r="K1573" s="79">
        <f>+INDEX(Hoja3!A:G,MATCH('ALL PRODUCTS'!B1573,Hoja3!B:B,0),5)</f>
        <v>3</v>
      </c>
      <c r="L1573" s="86">
        <v>967780.00000000012</v>
      </c>
      <c r="M1573" s="86">
        <v>439900</v>
      </c>
    </row>
    <row r="1574" spans="1:13">
      <c r="A1574" t="s">
        <v>2696</v>
      </c>
      <c r="B1574" s="68" t="s">
        <v>15367</v>
      </c>
      <c r="C1574" s="68" t="s">
        <v>15368</v>
      </c>
      <c r="D1574" s="9" t="s">
        <v>15369</v>
      </c>
      <c r="E1574" s="9" t="s">
        <v>15370</v>
      </c>
      <c r="F1574" s="68" t="s">
        <v>153</v>
      </c>
      <c r="G1574" s="6">
        <v>2499900</v>
      </c>
      <c r="H1574" s="6" t="s">
        <v>13</v>
      </c>
      <c r="I1574" s="6">
        <v>2499900</v>
      </c>
      <c r="J1574" t="e">
        <f>+INDEX(Hoja3!A:G,MATCH('ALL PRODUCTS'!B1574,Hoja3!B:B,0),6)</f>
        <v>#N/A</v>
      </c>
      <c r="K1574" s="79" t="e">
        <f>+INDEX(Hoja3!A:G,MATCH('ALL PRODUCTS'!B1574,Hoja3!B:B,0),5)</f>
        <v>#N/A</v>
      </c>
      <c r="L1574" s="86" t="e">
        <v>#N/A</v>
      </c>
      <c r="M1574" s="86" t="e">
        <v>#N/A</v>
      </c>
    </row>
    <row r="1575" spans="1:13">
      <c r="A1575" t="s">
        <v>2696</v>
      </c>
      <c r="B1575" s="68" t="s">
        <v>15371</v>
      </c>
      <c r="C1575" s="68"/>
      <c r="D1575" s="9" t="s">
        <v>9646</v>
      </c>
      <c r="E1575" s="9" t="s">
        <v>15372</v>
      </c>
      <c r="F1575" s="68" t="s">
        <v>16</v>
      </c>
      <c r="G1575" s="6">
        <v>765468</v>
      </c>
      <c r="H1575" s="6" t="s">
        <v>13</v>
      </c>
      <c r="I1575" s="6">
        <v>765468</v>
      </c>
      <c r="J1575" t="e">
        <f>+INDEX(Hoja3!A:G,MATCH('ALL PRODUCTS'!B1575,Hoja3!B:B,0),6)</f>
        <v>#N/A</v>
      </c>
      <c r="K1575" s="79" t="e">
        <f>+INDEX(Hoja3!A:G,MATCH('ALL PRODUCTS'!B1575,Hoja3!B:B,0),5)</f>
        <v>#N/A</v>
      </c>
      <c r="L1575" s="86">
        <v>1059800</v>
      </c>
      <c r="M1575" s="86">
        <v>529900</v>
      </c>
    </row>
    <row r="1576" spans="1:13">
      <c r="A1576" t="s">
        <v>2696</v>
      </c>
      <c r="B1576" s="68" t="s">
        <v>15373</v>
      </c>
      <c r="C1576" s="68"/>
      <c r="D1576" s="9" t="s">
        <v>6215</v>
      </c>
      <c r="E1576" s="9" t="s">
        <v>15374</v>
      </c>
      <c r="F1576" s="68" t="s">
        <v>16</v>
      </c>
      <c r="G1576" s="6">
        <v>190106</v>
      </c>
      <c r="H1576" s="6" t="s">
        <v>13</v>
      </c>
      <c r="I1576">
        <v>169900</v>
      </c>
      <c r="J1576" t="e">
        <f>+INDEX(Hoja3!A:G,MATCH('ALL PRODUCTS'!B1576,Hoja3!B:B,0),6)</f>
        <v>#N/A</v>
      </c>
      <c r="K1576" s="79" t="e">
        <f>+INDEX(Hoja3!A:G,MATCH('ALL PRODUCTS'!B1576,Hoja3!B:B,0),5)</f>
        <v>#N/A</v>
      </c>
      <c r="L1576" s="86">
        <v>339800</v>
      </c>
      <c r="M1576" s="86">
        <v>169900</v>
      </c>
    </row>
    <row r="1577" spans="1:13">
      <c r="A1577" t="s">
        <v>2696</v>
      </c>
      <c r="B1577" s="68" t="s">
        <v>15375</v>
      </c>
      <c r="C1577" s="68" t="s">
        <v>15376</v>
      </c>
      <c r="D1577" s="9" t="s">
        <v>15377</v>
      </c>
      <c r="E1577" s="9" t="s">
        <v>15378</v>
      </c>
      <c r="F1577" s="68" t="s">
        <v>36</v>
      </c>
      <c r="G1577" s="6">
        <v>3499900</v>
      </c>
      <c r="H1577" s="6" t="s">
        <v>13</v>
      </c>
      <c r="I1577" s="6">
        <v>3499900</v>
      </c>
      <c r="J1577" t="e">
        <f>+INDEX(Hoja3!A:G,MATCH('ALL PRODUCTS'!B1577,Hoja3!B:B,0),6)</f>
        <v>#N/A</v>
      </c>
      <c r="K1577" s="79" t="e">
        <f>+INDEX(Hoja3!A:G,MATCH('ALL PRODUCTS'!B1577,Hoja3!B:B,0),5)</f>
        <v>#N/A</v>
      </c>
      <c r="L1577" s="86" t="e">
        <v>#N/A</v>
      </c>
      <c r="M1577" s="86" t="e">
        <v>#N/A</v>
      </c>
    </row>
    <row r="1578" spans="1:13">
      <c r="A1578" t="s">
        <v>2696</v>
      </c>
      <c r="B1578" s="68" t="s">
        <v>15379</v>
      </c>
      <c r="C1578" s="68" t="s">
        <v>15380</v>
      </c>
      <c r="D1578" s="9" t="s">
        <v>5208</v>
      </c>
      <c r="E1578" s="9" t="s">
        <v>15381</v>
      </c>
      <c r="F1578" s="68" t="s">
        <v>36</v>
      </c>
      <c r="G1578" s="6">
        <v>3499900</v>
      </c>
      <c r="H1578" s="6" t="s">
        <v>13</v>
      </c>
      <c r="I1578">
        <v>3639900</v>
      </c>
      <c r="J1578" t="e">
        <f>+INDEX(Hoja3!A:G,MATCH('ALL PRODUCTS'!B1578,Hoja3!B:B,0),6)</f>
        <v>#N/A</v>
      </c>
      <c r="K1578" s="79" t="e">
        <f>+INDEX(Hoja3!A:G,MATCH('ALL PRODUCTS'!B1578,Hoja3!B:B,0),5)</f>
        <v>#N/A</v>
      </c>
      <c r="L1578" s="86">
        <v>8749750</v>
      </c>
      <c r="M1578" s="86">
        <v>3499900</v>
      </c>
    </row>
    <row r="1579" spans="1:13">
      <c r="A1579" t="s">
        <v>2696</v>
      </c>
      <c r="B1579" s="68" t="s">
        <v>15382</v>
      </c>
      <c r="C1579" s="68"/>
      <c r="D1579" s="9" t="s">
        <v>9356</v>
      </c>
      <c r="E1579" s="9" t="s">
        <v>15383</v>
      </c>
      <c r="F1579" s="68" t="s">
        <v>16</v>
      </c>
      <c r="G1579" s="6">
        <v>596612</v>
      </c>
      <c r="H1579" s="6" t="s">
        <v>13</v>
      </c>
      <c r="I1579" s="6">
        <v>596612</v>
      </c>
      <c r="J1579" t="e">
        <f>+INDEX(Hoja3!A:G,MATCH('ALL PRODUCTS'!B1579,Hoja3!B:B,0),6)</f>
        <v>#N/A</v>
      </c>
      <c r="K1579" s="79" t="e">
        <f>+INDEX(Hoja3!A:G,MATCH('ALL PRODUCTS'!B1579,Hoja3!B:B,0),5)</f>
        <v>#N/A</v>
      </c>
      <c r="L1579" s="86">
        <v>879800</v>
      </c>
      <c r="M1579" s="86">
        <v>439900</v>
      </c>
    </row>
    <row r="1580" spans="1:13">
      <c r="A1580" t="s">
        <v>2696</v>
      </c>
      <c r="B1580" s="68" t="s">
        <v>15384</v>
      </c>
      <c r="C1580" s="68" t="s">
        <v>15385</v>
      </c>
      <c r="D1580" s="9" t="s">
        <v>15386</v>
      </c>
      <c r="E1580" s="9" t="s">
        <v>15387</v>
      </c>
      <c r="F1580" s="68" t="s">
        <v>54</v>
      </c>
      <c r="G1580" s="6">
        <v>2919900</v>
      </c>
      <c r="H1580" s="6" t="s">
        <v>13</v>
      </c>
      <c r="I1580" s="6">
        <v>2919900</v>
      </c>
      <c r="J1580" t="e">
        <f>+INDEX(Hoja3!A:G,MATCH('ALL PRODUCTS'!B1580,Hoja3!B:B,0),6)</f>
        <v>#N/A</v>
      </c>
      <c r="K1580" s="79" t="e">
        <f>+INDEX(Hoja3!A:G,MATCH('ALL PRODUCTS'!B1580,Hoja3!B:B,0),5)</f>
        <v>#N/A</v>
      </c>
      <c r="L1580" s="86" t="e">
        <v>#N/A</v>
      </c>
      <c r="M1580" s="86" t="e">
        <v>#N/A</v>
      </c>
    </row>
    <row r="1581" spans="1:13">
      <c r="A1581" t="s">
        <v>2696</v>
      </c>
      <c r="B1581" s="68" t="s">
        <v>15388</v>
      </c>
      <c r="C1581" s="68" t="s">
        <v>15389</v>
      </c>
      <c r="D1581" s="9" t="s">
        <v>2474</v>
      </c>
      <c r="E1581" s="9" t="s">
        <v>15390</v>
      </c>
      <c r="F1581" s="68" t="s">
        <v>417</v>
      </c>
      <c r="G1581" s="6">
        <v>1799900</v>
      </c>
      <c r="H1581" s="6" t="s">
        <v>13</v>
      </c>
      <c r="I1581">
        <v>1869900</v>
      </c>
      <c r="J1581" t="e">
        <f>+INDEX(Hoja3!A:G,MATCH('ALL PRODUCTS'!B1581,Hoja3!B:B,0),6)</f>
        <v>#N/A</v>
      </c>
      <c r="K1581" s="79" t="e">
        <f>+INDEX(Hoja3!A:G,MATCH('ALL PRODUCTS'!B1581,Hoja3!B:B,0),5)</f>
        <v>#N/A</v>
      </c>
      <c r="L1581" s="86">
        <v>4499750</v>
      </c>
      <c r="M1581" s="86">
        <v>1799900</v>
      </c>
    </row>
    <row r="1582" spans="1:13">
      <c r="A1582" t="s">
        <v>2696</v>
      </c>
      <c r="B1582" s="68" t="s">
        <v>15391</v>
      </c>
      <c r="C1582" s="68"/>
      <c r="D1582" s="9" t="s">
        <v>2452</v>
      </c>
      <c r="E1582" s="9" t="s">
        <v>15392</v>
      </c>
      <c r="F1582" s="68" t="s">
        <v>16</v>
      </c>
      <c r="G1582" s="6">
        <v>1959800</v>
      </c>
      <c r="H1582" s="6" t="s">
        <v>13</v>
      </c>
      <c r="I1582">
        <v>949900</v>
      </c>
      <c r="J1582" t="e">
        <f>+INDEX(Hoja3!A:G,MATCH('ALL PRODUCTS'!B1582,Hoja3!B:B,0),6)</f>
        <v>#N/A</v>
      </c>
      <c r="K1582" s="79" t="e">
        <f>+INDEX(Hoja3!A:G,MATCH('ALL PRODUCTS'!B1582,Hoja3!B:B,0),5)</f>
        <v>#N/A</v>
      </c>
      <c r="L1582" s="86">
        <v>2023780.0000000002</v>
      </c>
      <c r="M1582" s="86">
        <v>919900</v>
      </c>
    </row>
    <row r="1583" spans="1:13">
      <c r="A1583" t="s">
        <v>2696</v>
      </c>
      <c r="B1583" s="68" t="s">
        <v>15393</v>
      </c>
      <c r="C1583" s="68"/>
      <c r="D1583" s="9" t="s">
        <v>8146</v>
      </c>
      <c r="E1583" s="9" t="s">
        <v>15394</v>
      </c>
      <c r="F1583" s="68" t="s">
        <v>16</v>
      </c>
      <c r="G1583" s="6">
        <v>701578</v>
      </c>
      <c r="H1583" s="6" t="s">
        <v>13</v>
      </c>
      <c r="I1583">
        <v>609900</v>
      </c>
      <c r="J1583" t="e">
        <f>+INDEX(Hoja3!A:G,MATCH('ALL PRODUCTS'!B1583,Hoja3!B:B,0),6)</f>
        <v>#N/A</v>
      </c>
      <c r="K1583" s="79" t="e">
        <f>+INDEX(Hoja3!A:G,MATCH('ALL PRODUCTS'!B1583,Hoja3!B:B,0),5)</f>
        <v>#N/A</v>
      </c>
      <c r="L1583" s="86">
        <v>1297780</v>
      </c>
      <c r="M1583" s="86">
        <v>589900</v>
      </c>
    </row>
    <row r="1584" spans="1:13">
      <c r="A1584" t="s">
        <v>2696</v>
      </c>
      <c r="B1584" s="68" t="s">
        <v>15395</v>
      </c>
      <c r="C1584" s="68" t="s">
        <v>15396</v>
      </c>
      <c r="D1584" s="9" t="s">
        <v>15397</v>
      </c>
      <c r="E1584" s="9" t="s">
        <v>15398</v>
      </c>
      <c r="F1584" s="68" t="s">
        <v>297</v>
      </c>
      <c r="G1584" s="6">
        <v>2749900</v>
      </c>
      <c r="H1584" s="6" t="s">
        <v>13</v>
      </c>
      <c r="I1584" s="6">
        <v>2749900</v>
      </c>
      <c r="J1584" t="e">
        <f>+INDEX(Hoja3!A:G,MATCH('ALL PRODUCTS'!B1584,Hoja3!B:B,0),6)</f>
        <v>#N/A</v>
      </c>
      <c r="K1584" s="79" t="e">
        <f>+INDEX(Hoja3!A:G,MATCH('ALL PRODUCTS'!B1584,Hoja3!B:B,0),5)</f>
        <v>#N/A</v>
      </c>
      <c r="L1584" s="86" t="e">
        <v>#N/A</v>
      </c>
      <c r="M1584" s="86" t="e">
        <v>#N/A</v>
      </c>
    </row>
    <row r="1585" spans="1:13">
      <c r="A1585" t="s">
        <v>2696</v>
      </c>
      <c r="B1585" s="68" t="s">
        <v>15399</v>
      </c>
      <c r="C1585" s="68" t="s">
        <v>15400</v>
      </c>
      <c r="D1585" s="9" t="s">
        <v>11288</v>
      </c>
      <c r="E1585" s="9" t="s">
        <v>15401</v>
      </c>
      <c r="F1585" s="68" t="s">
        <v>15213</v>
      </c>
      <c r="G1585" s="6">
        <v>3199800</v>
      </c>
      <c r="H1585" s="6" t="s">
        <v>13</v>
      </c>
      <c r="I1585" s="6">
        <v>3199800</v>
      </c>
      <c r="J1585">
        <f>+INDEX(Hoja3!A:G,MATCH('ALL PRODUCTS'!B1585,Hoja3!B:B,0),6)</f>
        <v>3103806</v>
      </c>
      <c r="K1585" s="79">
        <f>+INDEX(Hoja3!A:G,MATCH('ALL PRODUCTS'!B1585,Hoja3!B:B,0),5)</f>
        <v>3</v>
      </c>
      <c r="L1585" s="86">
        <v>2979800</v>
      </c>
      <c r="M1585" s="86">
        <v>1489900</v>
      </c>
    </row>
    <row r="1586" spans="1:13">
      <c r="A1586" t="s">
        <v>2696</v>
      </c>
      <c r="B1586" s="68" t="s">
        <v>15402</v>
      </c>
      <c r="C1586" s="68" t="s">
        <v>15403</v>
      </c>
      <c r="D1586" s="9" t="s">
        <v>15404</v>
      </c>
      <c r="E1586" s="9" t="s">
        <v>15405</v>
      </c>
      <c r="F1586" s="68" t="s">
        <v>232</v>
      </c>
      <c r="G1586" s="6">
        <v>610925</v>
      </c>
      <c r="H1586" s="6" t="s">
        <v>13</v>
      </c>
      <c r="I1586" s="6">
        <v>610925</v>
      </c>
      <c r="J1586">
        <f>+INDEX(Hoja3!A:G,MATCH('ALL PRODUCTS'!B1586,Hoja3!B:B,0),6)</f>
        <v>592597</v>
      </c>
      <c r="K1586" s="79">
        <f>+INDEX(Hoja3!A:G,MATCH('ALL PRODUCTS'!B1586,Hoja3!B:B,0),5)</f>
        <v>3</v>
      </c>
      <c r="L1586" s="86">
        <v>813780.00000000012</v>
      </c>
      <c r="M1586" s="86">
        <v>369900</v>
      </c>
    </row>
    <row r="1587" spans="1:13">
      <c r="A1587" t="s">
        <v>2696</v>
      </c>
      <c r="B1587" s="68" t="s">
        <v>15406</v>
      </c>
      <c r="C1587" s="68" t="s">
        <v>15407</v>
      </c>
      <c r="D1587" s="9" t="s">
        <v>15408</v>
      </c>
      <c r="E1587" s="9" t="s">
        <v>15409</v>
      </c>
      <c r="F1587" s="68" t="s">
        <v>36</v>
      </c>
      <c r="G1587" s="6">
        <v>3499900</v>
      </c>
      <c r="H1587" s="6" t="s">
        <v>13</v>
      </c>
      <c r="I1587" s="6">
        <v>3499900</v>
      </c>
      <c r="J1587" t="e">
        <f>+INDEX(Hoja3!A:G,MATCH('ALL PRODUCTS'!B1587,Hoja3!B:B,0),6)</f>
        <v>#N/A</v>
      </c>
      <c r="K1587" s="79" t="e">
        <f>+INDEX(Hoja3!A:G,MATCH('ALL PRODUCTS'!B1587,Hoja3!B:B,0),5)</f>
        <v>#N/A</v>
      </c>
      <c r="L1587" s="86" t="e">
        <v>#N/A</v>
      </c>
      <c r="M1587" s="86" t="e">
        <v>#N/A</v>
      </c>
    </row>
    <row r="1588" spans="1:13">
      <c r="A1588" t="s">
        <v>2696</v>
      </c>
      <c r="B1588" s="68" t="s">
        <v>15410</v>
      </c>
      <c r="C1588" s="68" t="s">
        <v>15411</v>
      </c>
      <c r="D1588" s="9" t="s">
        <v>15412</v>
      </c>
      <c r="E1588" s="9" t="s">
        <v>15413</v>
      </c>
      <c r="F1588" s="68" t="s">
        <v>12</v>
      </c>
      <c r="G1588" s="6">
        <v>2919900</v>
      </c>
      <c r="H1588" s="6" t="s">
        <v>13</v>
      </c>
      <c r="I1588" s="6">
        <v>2919900</v>
      </c>
      <c r="J1588" t="e">
        <f>+INDEX(Hoja3!A:G,MATCH('ALL PRODUCTS'!B1588,Hoja3!B:B,0),6)</f>
        <v>#N/A</v>
      </c>
      <c r="K1588" s="79" t="e">
        <f>+INDEX(Hoja3!A:G,MATCH('ALL PRODUCTS'!B1588,Hoja3!B:B,0),5)</f>
        <v>#N/A</v>
      </c>
      <c r="L1588" s="86" t="e">
        <v>#N/A</v>
      </c>
      <c r="M1588" s="86" t="e">
        <v>#N/A</v>
      </c>
    </row>
    <row r="1589" spans="1:13">
      <c r="A1589" t="s">
        <v>2696</v>
      </c>
      <c r="B1589" s="68" t="s">
        <v>15414</v>
      </c>
      <c r="C1589" s="68" t="s">
        <v>15415</v>
      </c>
      <c r="D1589" s="9" t="s">
        <v>10247</v>
      </c>
      <c r="E1589" s="9" t="s">
        <v>15416</v>
      </c>
      <c r="F1589" s="68" t="s">
        <v>15213</v>
      </c>
      <c r="G1589" s="6">
        <v>847608</v>
      </c>
      <c r="H1589" s="6" t="s">
        <v>13</v>
      </c>
      <c r="I1589" s="6">
        <v>847608</v>
      </c>
      <c r="J1589" t="e">
        <f>+INDEX(Hoja3!A:G,MATCH('ALL PRODUCTS'!B1589,Hoja3!B:B,0),6)</f>
        <v>#N/A</v>
      </c>
      <c r="K1589" s="79" t="e">
        <f>+INDEX(Hoja3!A:G,MATCH('ALL PRODUCTS'!B1589,Hoja3!B:B,0),5)</f>
        <v>#N/A</v>
      </c>
      <c r="L1589" s="86">
        <v>1659800</v>
      </c>
      <c r="M1589" s="86">
        <v>829900</v>
      </c>
    </row>
    <row r="1590" spans="1:13">
      <c r="A1590" t="s">
        <v>2696</v>
      </c>
      <c r="B1590" s="68" t="s">
        <v>15417</v>
      </c>
      <c r="C1590" s="68" t="s">
        <v>15418</v>
      </c>
      <c r="D1590" s="9" t="s">
        <v>2208</v>
      </c>
      <c r="E1590" s="9" t="s">
        <v>15419</v>
      </c>
      <c r="F1590" s="68" t="s">
        <v>297</v>
      </c>
      <c r="G1590" s="6">
        <v>1199900</v>
      </c>
      <c r="H1590" s="6" t="s">
        <v>13</v>
      </c>
      <c r="I1590">
        <v>1249900</v>
      </c>
      <c r="J1590" t="e">
        <f>+INDEX(Hoja3!A:G,MATCH('ALL PRODUCTS'!B1590,Hoja3!B:B,0),6)</f>
        <v>#N/A</v>
      </c>
      <c r="K1590" s="79" t="e">
        <f>+INDEX(Hoja3!A:G,MATCH('ALL PRODUCTS'!B1590,Hoja3!B:B,0),5)</f>
        <v>#N/A</v>
      </c>
      <c r="L1590" s="86">
        <v>2399800</v>
      </c>
      <c r="M1590" s="86">
        <v>1199900</v>
      </c>
    </row>
    <row r="1591" spans="1:13">
      <c r="A1591" t="s">
        <v>2696</v>
      </c>
      <c r="B1591" s="68" t="s">
        <v>15420</v>
      </c>
      <c r="C1591" s="68" t="s">
        <v>15421</v>
      </c>
      <c r="D1591" s="9" t="s">
        <v>2210</v>
      </c>
      <c r="E1591" s="9" t="s">
        <v>15422</v>
      </c>
      <c r="F1591" s="68" t="s">
        <v>12</v>
      </c>
      <c r="G1591" s="6">
        <v>1199900</v>
      </c>
      <c r="H1591" s="6" t="s">
        <v>13</v>
      </c>
      <c r="I1591">
        <v>1249900</v>
      </c>
      <c r="J1591" t="e">
        <f>+INDEX(Hoja3!A:G,MATCH('ALL PRODUCTS'!B1591,Hoja3!B:B,0),6)</f>
        <v>#N/A</v>
      </c>
      <c r="K1591" s="79" t="e">
        <f>+INDEX(Hoja3!A:G,MATCH('ALL PRODUCTS'!B1591,Hoja3!B:B,0),5)</f>
        <v>#N/A</v>
      </c>
      <c r="L1591" s="86">
        <v>2399800</v>
      </c>
      <c r="M1591" s="86">
        <v>1199900</v>
      </c>
    </row>
    <row r="1592" spans="1:13">
      <c r="A1592" t="s">
        <v>2696</v>
      </c>
      <c r="B1592" s="68" t="s">
        <v>15423</v>
      </c>
      <c r="C1592" s="68" t="s">
        <v>15424</v>
      </c>
      <c r="D1592" s="9" t="s">
        <v>15425</v>
      </c>
      <c r="E1592" s="9" t="s">
        <v>15426</v>
      </c>
      <c r="F1592" s="68" t="s">
        <v>297</v>
      </c>
      <c r="G1592" s="6">
        <v>2189900</v>
      </c>
      <c r="H1592" s="6" t="s">
        <v>13</v>
      </c>
      <c r="I1592" s="6">
        <v>2189900</v>
      </c>
      <c r="J1592" t="e">
        <f>+INDEX(Hoja3!A:G,MATCH('ALL PRODUCTS'!B1592,Hoja3!B:B,0),6)</f>
        <v>#N/A</v>
      </c>
      <c r="K1592" s="79" t="e">
        <f>+INDEX(Hoja3!A:G,MATCH('ALL PRODUCTS'!B1592,Hoja3!B:B,0),5)</f>
        <v>#N/A</v>
      </c>
      <c r="L1592" s="86" t="e">
        <v>#N/A</v>
      </c>
      <c r="M1592" s="86" t="e">
        <v>#N/A</v>
      </c>
    </row>
    <row r="1593" spans="1:13">
      <c r="A1593" t="s">
        <v>2696</v>
      </c>
      <c r="B1593" s="68" t="s">
        <v>15427</v>
      </c>
      <c r="C1593" s="68"/>
      <c r="D1593" s="9" t="s">
        <v>5839</v>
      </c>
      <c r="E1593" s="9" t="s">
        <v>15428</v>
      </c>
      <c r="F1593" s="68" t="s">
        <v>16</v>
      </c>
      <c r="G1593" s="6">
        <v>1204698</v>
      </c>
      <c r="H1593" s="6" t="s">
        <v>13</v>
      </c>
      <c r="I1593">
        <v>1049900</v>
      </c>
      <c r="J1593" t="e">
        <f>+INDEX(Hoja3!A:G,MATCH('ALL PRODUCTS'!B1593,Hoja3!B:B,0),6)</f>
        <v>#N/A</v>
      </c>
      <c r="K1593" s="79" t="e">
        <f>+INDEX(Hoja3!A:G,MATCH('ALL PRODUCTS'!B1593,Hoja3!B:B,0),5)</f>
        <v>#N/A</v>
      </c>
      <c r="L1593" s="86">
        <v>2221780</v>
      </c>
      <c r="M1593" s="86">
        <v>1009900</v>
      </c>
    </row>
    <row r="1594" spans="1:13">
      <c r="A1594" t="s">
        <v>2696</v>
      </c>
      <c r="B1594" s="68" t="s">
        <v>15429</v>
      </c>
      <c r="C1594" s="68" t="s">
        <v>15430</v>
      </c>
      <c r="D1594" s="9" t="s">
        <v>15431</v>
      </c>
      <c r="E1594" s="9" t="s">
        <v>15432</v>
      </c>
      <c r="F1594" s="68" t="s">
        <v>359</v>
      </c>
      <c r="G1594" s="6">
        <v>3189900</v>
      </c>
      <c r="H1594" s="6" t="s">
        <v>13</v>
      </c>
      <c r="I1594" s="6">
        <v>3189900</v>
      </c>
      <c r="J1594" t="e">
        <f>+INDEX(Hoja3!A:G,MATCH('ALL PRODUCTS'!B1594,Hoja3!B:B,0),6)</f>
        <v>#N/A</v>
      </c>
      <c r="K1594" s="79" t="e">
        <f>+INDEX(Hoja3!A:G,MATCH('ALL PRODUCTS'!B1594,Hoja3!B:B,0),5)</f>
        <v>#N/A</v>
      </c>
      <c r="L1594" s="86" t="e">
        <v>#N/A</v>
      </c>
      <c r="M1594" s="86" t="e">
        <v>#N/A</v>
      </c>
    </row>
    <row r="1595" spans="1:13">
      <c r="A1595" t="s">
        <v>2696</v>
      </c>
      <c r="B1595" s="68" t="s">
        <v>15433</v>
      </c>
      <c r="C1595" s="68" t="s">
        <v>15434</v>
      </c>
      <c r="D1595" s="9" t="s">
        <v>15435</v>
      </c>
      <c r="E1595" s="9" t="s">
        <v>15436</v>
      </c>
      <c r="F1595" s="68" t="s">
        <v>14584</v>
      </c>
      <c r="G1595" s="6">
        <v>2499900</v>
      </c>
      <c r="H1595" s="6" t="s">
        <v>13</v>
      </c>
      <c r="I1595" s="6">
        <v>2499900</v>
      </c>
      <c r="J1595" t="e">
        <f>+INDEX(Hoja3!A:G,MATCH('ALL PRODUCTS'!B1595,Hoja3!B:B,0),6)</f>
        <v>#N/A</v>
      </c>
      <c r="K1595" s="79" t="e">
        <f>+INDEX(Hoja3!A:G,MATCH('ALL PRODUCTS'!B1595,Hoja3!B:B,0),5)</f>
        <v>#N/A</v>
      </c>
      <c r="L1595" s="86" t="e">
        <v>#N/A</v>
      </c>
      <c r="M1595" s="86" t="e">
        <v>#N/A</v>
      </c>
    </row>
    <row r="1596" spans="1:13">
      <c r="A1596" t="s">
        <v>2696</v>
      </c>
      <c r="B1596" s="68" t="s">
        <v>15437</v>
      </c>
      <c r="C1596" s="68" t="s">
        <v>15438</v>
      </c>
      <c r="D1596" s="9" t="s">
        <v>2223</v>
      </c>
      <c r="E1596" s="9" t="s">
        <v>15439</v>
      </c>
      <c r="F1596" s="68" t="s">
        <v>36</v>
      </c>
      <c r="G1596" s="6">
        <v>638085</v>
      </c>
      <c r="H1596" s="6" t="s">
        <v>13</v>
      </c>
      <c r="I1596" s="6">
        <v>638085</v>
      </c>
      <c r="J1596">
        <f>+INDEX(Hoja3!A:G,MATCH('ALL PRODUCTS'!B1596,Hoja3!B:B,0),6)</f>
        <v>618942</v>
      </c>
      <c r="K1596" s="79">
        <f>+INDEX(Hoja3!A:G,MATCH('ALL PRODUCTS'!B1596,Hoja3!B:B,0),5)</f>
        <v>3</v>
      </c>
      <c r="L1596" s="86">
        <v>615780</v>
      </c>
      <c r="M1596" s="86">
        <v>279900</v>
      </c>
    </row>
    <row r="1597" spans="1:13">
      <c r="A1597" t="s">
        <v>2696</v>
      </c>
      <c r="B1597" s="68" t="s">
        <v>15440</v>
      </c>
      <c r="C1597" s="68" t="s">
        <v>15441</v>
      </c>
      <c r="D1597" s="9" t="s">
        <v>7432</v>
      </c>
      <c r="E1597" s="9" t="s">
        <v>15442</v>
      </c>
      <c r="F1597" s="68" t="s">
        <v>36</v>
      </c>
      <c r="G1597" s="6">
        <v>840434</v>
      </c>
      <c r="H1597" s="6" t="s">
        <v>13</v>
      </c>
      <c r="I1597">
        <v>589900</v>
      </c>
      <c r="J1597">
        <f>+INDEX(Hoja3!A:G,MATCH('ALL PRODUCTS'!B1597,Hoja3!B:B,0),6)</f>
        <v>815220</v>
      </c>
      <c r="K1597" s="79">
        <f>+INDEX(Hoja3!A:G,MATCH('ALL PRODUCTS'!B1597,Hoja3!B:B,0),5)</f>
        <v>3</v>
      </c>
      <c r="L1597" s="86">
        <v>1253780</v>
      </c>
      <c r="M1597" s="86">
        <v>569900</v>
      </c>
    </row>
    <row r="1598" spans="1:13">
      <c r="A1598" t="s">
        <v>2696</v>
      </c>
      <c r="B1598" s="68" t="s">
        <v>15443</v>
      </c>
      <c r="C1598" s="68" t="s">
        <v>15444</v>
      </c>
      <c r="D1598" s="9" t="s">
        <v>15445</v>
      </c>
      <c r="E1598" s="9" t="s">
        <v>15446</v>
      </c>
      <c r="F1598" s="68" t="s">
        <v>359</v>
      </c>
      <c r="G1598" s="6">
        <v>4339900</v>
      </c>
      <c r="H1598" s="6" t="s">
        <v>13</v>
      </c>
      <c r="I1598" s="6">
        <v>4339900</v>
      </c>
      <c r="J1598" t="e">
        <f>+INDEX(Hoja3!A:G,MATCH('ALL PRODUCTS'!B1598,Hoja3!B:B,0),6)</f>
        <v>#N/A</v>
      </c>
      <c r="K1598" s="79" t="e">
        <f>+INDEX(Hoja3!A:G,MATCH('ALL PRODUCTS'!B1598,Hoja3!B:B,0),5)</f>
        <v>#N/A</v>
      </c>
      <c r="L1598" s="86" t="e">
        <v>#N/A</v>
      </c>
      <c r="M1598" s="86" t="e">
        <v>#N/A</v>
      </c>
    </row>
    <row r="1599" spans="1:13">
      <c r="A1599" t="s">
        <v>2696</v>
      </c>
      <c r="B1599" s="68" t="s">
        <v>15447</v>
      </c>
      <c r="C1599" s="68"/>
      <c r="D1599" s="9" t="s">
        <v>5845</v>
      </c>
      <c r="E1599" s="9" t="s">
        <v>15448</v>
      </c>
      <c r="F1599" s="68" t="s">
        <v>16</v>
      </c>
      <c r="G1599" s="6">
        <v>1204698</v>
      </c>
      <c r="H1599" s="6" t="s">
        <v>13</v>
      </c>
      <c r="I1599">
        <v>1049900</v>
      </c>
      <c r="J1599" t="e">
        <f>+INDEX(Hoja3!A:G,MATCH('ALL PRODUCTS'!B1599,Hoja3!B:B,0),6)</f>
        <v>#N/A</v>
      </c>
      <c r="K1599" s="79" t="e">
        <f>+INDEX(Hoja3!A:G,MATCH('ALL PRODUCTS'!B1599,Hoja3!B:B,0),5)</f>
        <v>#N/A</v>
      </c>
      <c r="L1599" s="86">
        <v>2221780</v>
      </c>
      <c r="M1599" s="86">
        <v>1009900</v>
      </c>
    </row>
    <row r="1600" spans="1:13">
      <c r="A1600" t="s">
        <v>2696</v>
      </c>
      <c r="B1600" s="68" t="s">
        <v>15449</v>
      </c>
      <c r="C1600" s="68" t="s">
        <v>15450</v>
      </c>
      <c r="D1600" s="9" t="s">
        <v>9446</v>
      </c>
      <c r="E1600" s="9" t="s">
        <v>15451</v>
      </c>
      <c r="F1600" s="68" t="s">
        <v>15334</v>
      </c>
      <c r="G1600" s="6">
        <v>728644</v>
      </c>
      <c r="H1600" s="6" t="s">
        <v>13</v>
      </c>
      <c r="I1600" s="6">
        <v>728644</v>
      </c>
      <c r="J1600" t="e">
        <f>+INDEX(Hoja3!A:G,MATCH('ALL PRODUCTS'!B1600,Hoja3!B:B,0),6)</f>
        <v>#N/A</v>
      </c>
      <c r="K1600" s="79" t="e">
        <f>+INDEX(Hoja3!A:G,MATCH('ALL PRODUCTS'!B1600,Hoja3!B:B,0),5)</f>
        <v>#N/A</v>
      </c>
      <c r="L1600" s="86">
        <v>959800</v>
      </c>
      <c r="M1600" s="86">
        <v>479900</v>
      </c>
    </row>
    <row r="1601" spans="1:13">
      <c r="A1601" t="s">
        <v>2696</v>
      </c>
      <c r="B1601" s="68" t="s">
        <v>15452</v>
      </c>
      <c r="C1601" s="68"/>
      <c r="D1601" s="9" t="s">
        <v>9249</v>
      </c>
      <c r="E1601" s="9" t="s">
        <v>15453</v>
      </c>
      <c r="F1601" s="68" t="s">
        <v>16</v>
      </c>
      <c r="G1601" s="6">
        <v>918163</v>
      </c>
      <c r="H1601" s="6" t="s">
        <v>13</v>
      </c>
      <c r="I1601" s="6">
        <v>918163</v>
      </c>
      <c r="J1601">
        <f>+INDEX(Hoja3!A:G,MATCH('ALL PRODUCTS'!B1601,Hoja3!B:B,0),6)</f>
        <v>890618</v>
      </c>
      <c r="K1601" s="79">
        <f>+INDEX(Hoja3!A:G,MATCH('ALL PRODUCTS'!B1601,Hoja3!B:B,0),5)</f>
        <v>3</v>
      </c>
      <c r="L1601" s="86">
        <v>857780.00000000012</v>
      </c>
      <c r="M1601" s="86">
        <v>389900</v>
      </c>
    </row>
    <row r="1602" spans="1:13">
      <c r="A1602" t="s">
        <v>2696</v>
      </c>
      <c r="B1602" s="68" t="s">
        <v>15454</v>
      </c>
      <c r="C1602" s="68" t="s">
        <v>15455</v>
      </c>
      <c r="D1602" s="9" t="s">
        <v>10660</v>
      </c>
      <c r="E1602" s="9" t="s">
        <v>15456</v>
      </c>
      <c r="F1602" s="68" t="s">
        <v>15213</v>
      </c>
      <c r="G1602" s="6">
        <v>1515468</v>
      </c>
      <c r="H1602" s="6" t="s">
        <v>13</v>
      </c>
      <c r="I1602" s="6">
        <v>1515468</v>
      </c>
      <c r="J1602" t="e">
        <f>+INDEX(Hoja3!A:G,MATCH('ALL PRODUCTS'!B1602,Hoja3!B:B,0),6)</f>
        <v>#N/A</v>
      </c>
      <c r="K1602" s="79" t="e">
        <f>+INDEX(Hoja3!A:G,MATCH('ALL PRODUCTS'!B1602,Hoja3!B:B,0),5)</f>
        <v>#N/A</v>
      </c>
      <c r="L1602" s="86">
        <v>2139800</v>
      </c>
      <c r="M1602" s="86">
        <v>1069900</v>
      </c>
    </row>
    <row r="1603" spans="1:13">
      <c r="A1603" t="s">
        <v>2696</v>
      </c>
      <c r="B1603" s="68" t="s">
        <v>15457</v>
      </c>
      <c r="C1603" s="68" t="s">
        <v>15458</v>
      </c>
      <c r="D1603" s="9" t="s">
        <v>2261</v>
      </c>
      <c r="E1603" s="9" t="s">
        <v>14983</v>
      </c>
      <c r="F1603" s="68" t="s">
        <v>15213</v>
      </c>
      <c r="G1603" s="6">
        <v>959800</v>
      </c>
      <c r="H1603" s="6" t="s">
        <v>13</v>
      </c>
      <c r="I1603" s="6">
        <v>959800</v>
      </c>
      <c r="J1603" t="e">
        <f>+INDEX(Hoja3!A:G,MATCH('ALL PRODUCTS'!B1603,Hoja3!B:B,0),6)</f>
        <v>#N/A</v>
      </c>
      <c r="K1603" s="79" t="e">
        <f>+INDEX(Hoja3!A:G,MATCH('ALL PRODUCTS'!B1603,Hoja3!B:B,0),5)</f>
        <v>#N/A</v>
      </c>
      <c r="L1603" s="86">
        <v>1059800</v>
      </c>
      <c r="M1603" s="86">
        <v>529900</v>
      </c>
    </row>
    <row r="1604" spans="1:13">
      <c r="A1604" t="s">
        <v>2696</v>
      </c>
      <c r="B1604" s="68" t="s">
        <v>15459</v>
      </c>
      <c r="C1604" s="68" t="s">
        <v>15460</v>
      </c>
      <c r="D1604" s="9" t="s">
        <v>5824</v>
      </c>
      <c r="E1604" s="9" t="s">
        <v>15461</v>
      </c>
      <c r="F1604" s="68" t="s">
        <v>32</v>
      </c>
      <c r="G1604" s="6">
        <v>1304130</v>
      </c>
      <c r="H1604" s="6" t="s">
        <v>13</v>
      </c>
      <c r="I1604">
        <v>659900</v>
      </c>
      <c r="J1604" t="e">
        <f>+INDEX(Hoja3!A:G,MATCH('ALL PRODUCTS'!B1604,Hoja3!B:B,0),6)</f>
        <v>#N/A</v>
      </c>
      <c r="K1604" s="79" t="e">
        <f>+INDEX(Hoja3!A:G,MATCH('ALL PRODUCTS'!B1604,Hoja3!B:B,0),5)</f>
        <v>#N/A</v>
      </c>
      <c r="L1604" s="86">
        <v>1407780</v>
      </c>
      <c r="M1604" s="86">
        <v>639900</v>
      </c>
    </row>
    <row r="1605" spans="1:13">
      <c r="A1605" t="s">
        <v>2696</v>
      </c>
      <c r="B1605" s="68" t="s">
        <v>15462</v>
      </c>
      <c r="C1605" s="68"/>
      <c r="D1605" s="9" t="s">
        <v>1695</v>
      </c>
      <c r="E1605" s="9" t="s">
        <v>15463</v>
      </c>
      <c r="F1605" s="68" t="s">
        <v>16</v>
      </c>
      <c r="G1605" s="6">
        <v>279800</v>
      </c>
      <c r="H1605" s="6" t="s">
        <v>13</v>
      </c>
      <c r="I1605" s="6">
        <v>279800</v>
      </c>
      <c r="J1605">
        <f>+INDEX(Hoja3!A:G,MATCH('ALL PRODUCTS'!B1605,Hoja3!B:B,0),6)</f>
        <v>271406</v>
      </c>
      <c r="K1605" s="79">
        <f>+INDEX(Hoja3!A:G,MATCH('ALL PRODUCTS'!B1605,Hoja3!B:B,0),5)</f>
        <v>3</v>
      </c>
      <c r="L1605" s="86">
        <v>307780</v>
      </c>
      <c r="M1605" s="86">
        <v>139900</v>
      </c>
    </row>
    <row r="1606" spans="1:13">
      <c r="A1606" t="s">
        <v>2696</v>
      </c>
      <c r="B1606" s="68" t="s">
        <v>15464</v>
      </c>
      <c r="C1606" s="68" t="s">
        <v>15465</v>
      </c>
      <c r="D1606" s="9" t="s">
        <v>15466</v>
      </c>
      <c r="E1606" s="9" t="s">
        <v>15467</v>
      </c>
      <c r="F1606" s="68" t="s">
        <v>297</v>
      </c>
      <c r="G1606" s="6">
        <v>2919900</v>
      </c>
      <c r="H1606" s="6" t="s">
        <v>13</v>
      </c>
      <c r="I1606" s="6">
        <v>2919900</v>
      </c>
      <c r="J1606" t="e">
        <f>+INDEX(Hoja3!A:G,MATCH('ALL PRODUCTS'!B1606,Hoja3!B:B,0),6)</f>
        <v>#N/A</v>
      </c>
      <c r="K1606" s="79" t="e">
        <f>+INDEX(Hoja3!A:G,MATCH('ALL PRODUCTS'!B1606,Hoja3!B:B,0),5)</f>
        <v>#N/A</v>
      </c>
      <c r="L1606" s="86" t="e">
        <v>#N/A</v>
      </c>
      <c r="M1606" s="86" t="e">
        <v>#N/A</v>
      </c>
    </row>
    <row r="1607" spans="1:13">
      <c r="A1607" t="s">
        <v>2696</v>
      </c>
      <c r="B1607" s="68" t="s">
        <v>15468</v>
      </c>
      <c r="C1607" s="68" t="s">
        <v>15469</v>
      </c>
      <c r="D1607" s="9" t="s">
        <v>15470</v>
      </c>
      <c r="E1607" s="9" t="s">
        <v>15471</v>
      </c>
      <c r="F1607" s="68" t="s">
        <v>417</v>
      </c>
      <c r="G1607" s="6">
        <v>2499900</v>
      </c>
      <c r="H1607" s="6" t="s">
        <v>13</v>
      </c>
      <c r="I1607" s="6">
        <v>2499900</v>
      </c>
      <c r="J1607" t="e">
        <f>+INDEX(Hoja3!A:G,MATCH('ALL PRODUCTS'!B1607,Hoja3!B:B,0),6)</f>
        <v>#N/A</v>
      </c>
      <c r="K1607" s="79" t="e">
        <f>+INDEX(Hoja3!A:G,MATCH('ALL PRODUCTS'!B1607,Hoja3!B:B,0),5)</f>
        <v>#N/A</v>
      </c>
      <c r="L1607" s="86" t="e">
        <v>#N/A</v>
      </c>
      <c r="M1607" s="86" t="e">
        <v>#N/A</v>
      </c>
    </row>
    <row r="1608" spans="1:13">
      <c r="A1608" t="s">
        <v>2696</v>
      </c>
      <c r="B1608" s="68" t="s">
        <v>15472</v>
      </c>
      <c r="C1608" s="68"/>
      <c r="D1608" s="9" t="s">
        <v>1697</v>
      </c>
      <c r="E1608" s="9" t="s">
        <v>15473</v>
      </c>
      <c r="F1608" s="68" t="s">
        <v>16</v>
      </c>
      <c r="G1608" s="6">
        <v>279800</v>
      </c>
      <c r="H1608" s="6" t="s">
        <v>13</v>
      </c>
      <c r="I1608">
        <v>129900</v>
      </c>
      <c r="J1608">
        <f>+INDEX(Hoja3!A:G,MATCH('ALL PRODUCTS'!B1608,Hoja3!B:B,0),6)</f>
        <v>271406</v>
      </c>
      <c r="K1608" s="79">
        <f>+INDEX(Hoja3!A:G,MATCH('ALL PRODUCTS'!B1608,Hoja3!B:B,0),5)</f>
        <v>3</v>
      </c>
      <c r="L1608" s="86">
        <v>285780</v>
      </c>
      <c r="M1608" s="86">
        <v>129900</v>
      </c>
    </row>
    <row r="1609" spans="1:13">
      <c r="A1609" t="s">
        <v>2696</v>
      </c>
      <c r="B1609" s="68" t="s">
        <v>15474</v>
      </c>
      <c r="C1609" s="68"/>
      <c r="D1609" s="9" t="s">
        <v>9452</v>
      </c>
      <c r="E1609" s="9" t="s">
        <v>15475</v>
      </c>
      <c r="F1609" s="68" t="s">
        <v>16</v>
      </c>
      <c r="G1609" s="6">
        <v>793492</v>
      </c>
      <c r="H1609" s="6" t="s">
        <v>13</v>
      </c>
      <c r="I1609" s="6">
        <v>793492</v>
      </c>
      <c r="J1609" t="e">
        <f>+INDEX(Hoja3!A:G,MATCH('ALL PRODUCTS'!B1609,Hoja3!B:B,0),6)</f>
        <v>#N/A</v>
      </c>
      <c r="K1609" s="79" t="e">
        <f>+INDEX(Hoja3!A:G,MATCH('ALL PRODUCTS'!B1609,Hoja3!B:B,0),5)</f>
        <v>#N/A</v>
      </c>
      <c r="L1609" s="86">
        <v>959800</v>
      </c>
      <c r="M1609" s="86">
        <v>479900</v>
      </c>
    </row>
    <row r="1610" spans="1:13">
      <c r="A1610" t="s">
        <v>2696</v>
      </c>
      <c r="B1610" s="68" t="s">
        <v>15476</v>
      </c>
      <c r="C1610" s="68" t="s">
        <v>15477</v>
      </c>
      <c r="D1610" s="9" t="s">
        <v>15478</v>
      </c>
      <c r="E1610" s="9" t="s">
        <v>15479</v>
      </c>
      <c r="F1610" s="68" t="s">
        <v>36</v>
      </c>
      <c r="G1610" s="6">
        <v>2189900</v>
      </c>
      <c r="H1610" s="6" t="s">
        <v>13</v>
      </c>
      <c r="I1610" s="6">
        <v>2189900</v>
      </c>
      <c r="J1610" t="e">
        <f>+INDEX(Hoja3!A:G,MATCH('ALL PRODUCTS'!B1610,Hoja3!B:B,0),6)</f>
        <v>#N/A</v>
      </c>
      <c r="K1610" s="79" t="e">
        <f>+INDEX(Hoja3!A:G,MATCH('ALL PRODUCTS'!B1610,Hoja3!B:B,0),5)</f>
        <v>#N/A</v>
      </c>
      <c r="L1610" s="86" t="e">
        <v>#N/A</v>
      </c>
      <c r="M1610" s="86" t="e">
        <v>#N/A</v>
      </c>
    </row>
    <row r="1611" spans="1:13">
      <c r="A1611" t="s">
        <v>2696</v>
      </c>
      <c r="B1611" s="68" t="s">
        <v>15480</v>
      </c>
      <c r="C1611" s="68" t="s">
        <v>15481</v>
      </c>
      <c r="D1611" s="9" t="s">
        <v>15482</v>
      </c>
      <c r="E1611" s="9" t="s">
        <v>15483</v>
      </c>
      <c r="F1611" s="68" t="s">
        <v>14584</v>
      </c>
      <c r="G1611" s="6">
        <v>906744</v>
      </c>
      <c r="H1611" s="6" t="s">
        <v>13</v>
      </c>
      <c r="I1611" s="6">
        <v>906744</v>
      </c>
      <c r="J1611">
        <f>+INDEX(Hoja3!A:G,MATCH('ALL PRODUCTS'!B1611,Hoja3!B:B,0),6)</f>
        <v>879541</v>
      </c>
      <c r="K1611" s="79">
        <f>+INDEX(Hoja3!A:G,MATCH('ALL PRODUCTS'!B1611,Hoja3!B:B,0),5)</f>
        <v>3</v>
      </c>
      <c r="L1611" s="86" t="e">
        <v>#N/A</v>
      </c>
      <c r="M1611" s="86" t="e">
        <v>#N/A</v>
      </c>
    </row>
    <row r="1612" spans="1:13">
      <c r="A1612" t="s">
        <v>2696</v>
      </c>
      <c r="B1612" s="68" t="s">
        <v>15484</v>
      </c>
      <c r="C1612" s="68" t="s">
        <v>15485</v>
      </c>
      <c r="D1612" s="9" t="s">
        <v>15486</v>
      </c>
      <c r="E1612" s="9" t="s">
        <v>15487</v>
      </c>
      <c r="F1612" s="68" t="s">
        <v>36</v>
      </c>
      <c r="G1612" s="6">
        <v>4339900</v>
      </c>
      <c r="H1612" s="6" t="s">
        <v>13</v>
      </c>
      <c r="I1612" s="6">
        <v>4339900</v>
      </c>
      <c r="J1612" t="e">
        <f>+INDEX(Hoja3!A:G,MATCH('ALL PRODUCTS'!B1612,Hoja3!B:B,0),6)</f>
        <v>#N/A</v>
      </c>
      <c r="K1612" s="79" t="e">
        <f>+INDEX(Hoja3!A:G,MATCH('ALL PRODUCTS'!B1612,Hoja3!B:B,0),5)</f>
        <v>#N/A</v>
      </c>
      <c r="L1612" s="86" t="e">
        <v>#N/A</v>
      </c>
      <c r="M1612" s="86" t="e">
        <v>#N/A</v>
      </c>
    </row>
    <row r="1613" spans="1:13">
      <c r="A1613" t="s">
        <v>2696</v>
      </c>
      <c r="B1613" s="68" t="s">
        <v>15488</v>
      </c>
      <c r="C1613" s="68" t="s">
        <v>15489</v>
      </c>
      <c r="D1613" s="9" t="s">
        <v>15490</v>
      </c>
      <c r="E1613" s="9" t="s">
        <v>15491</v>
      </c>
      <c r="F1613" s="68" t="s">
        <v>54</v>
      </c>
      <c r="G1613" s="6">
        <v>2499900</v>
      </c>
      <c r="H1613" s="6" t="s">
        <v>13</v>
      </c>
      <c r="I1613" s="6">
        <v>2499900</v>
      </c>
      <c r="J1613" t="e">
        <f>+INDEX(Hoja3!A:G,MATCH('ALL PRODUCTS'!B1613,Hoja3!B:B,0),6)</f>
        <v>#N/A</v>
      </c>
      <c r="K1613" s="79" t="e">
        <f>+INDEX(Hoja3!A:G,MATCH('ALL PRODUCTS'!B1613,Hoja3!B:B,0),5)</f>
        <v>#N/A</v>
      </c>
      <c r="L1613" s="86" t="e">
        <v>#N/A</v>
      </c>
      <c r="M1613" s="86" t="e">
        <v>#N/A</v>
      </c>
    </row>
    <row r="1614" spans="1:13">
      <c r="A1614" t="s">
        <v>2696</v>
      </c>
      <c r="B1614" s="68" t="s">
        <v>15492</v>
      </c>
      <c r="C1614" s="68" t="s">
        <v>15493</v>
      </c>
      <c r="D1614" s="9" t="s">
        <v>9986</v>
      </c>
      <c r="E1614" s="9" t="s">
        <v>15494</v>
      </c>
      <c r="F1614" s="68" t="s">
        <v>36</v>
      </c>
      <c r="G1614" s="6">
        <v>1935161</v>
      </c>
      <c r="H1614" s="6" t="s">
        <v>13</v>
      </c>
      <c r="I1614" s="6">
        <v>1935161</v>
      </c>
      <c r="J1614">
        <f>+INDEX(Hoja3!A:G,MATCH('ALL PRODUCTS'!B1614,Hoja3!B:B,0),6)</f>
        <v>1877106</v>
      </c>
      <c r="K1614" s="79">
        <f>+INDEX(Hoja3!A:G,MATCH('ALL PRODUCTS'!B1614,Hoja3!B:B,0),5)</f>
        <v>3</v>
      </c>
      <c r="L1614" s="86">
        <v>1517780.0000000002</v>
      </c>
      <c r="M1614" s="86">
        <v>689900</v>
      </c>
    </row>
    <row r="1615" spans="1:13">
      <c r="A1615" t="s">
        <v>2696</v>
      </c>
      <c r="B1615" s="68" t="s">
        <v>15495</v>
      </c>
      <c r="C1615" s="68" t="s">
        <v>15496</v>
      </c>
      <c r="D1615" s="9" t="s">
        <v>6792</v>
      </c>
      <c r="E1615" s="9" t="s">
        <v>15497</v>
      </c>
      <c r="F1615" s="68" t="s">
        <v>417</v>
      </c>
      <c r="G1615" s="6">
        <v>1299900</v>
      </c>
      <c r="H1615" s="6" t="s">
        <v>13</v>
      </c>
      <c r="I1615">
        <v>1349900</v>
      </c>
      <c r="J1615" t="e">
        <f>+INDEX(Hoja3!A:G,MATCH('ALL PRODUCTS'!B1615,Hoja3!B:B,0),6)</f>
        <v>#N/A</v>
      </c>
      <c r="K1615" s="79" t="e">
        <f>+INDEX(Hoja3!A:G,MATCH('ALL PRODUCTS'!B1615,Hoja3!B:B,0),5)</f>
        <v>#N/A</v>
      </c>
      <c r="L1615" s="86">
        <v>2599800</v>
      </c>
      <c r="M1615" s="86">
        <v>1299900</v>
      </c>
    </row>
    <row r="1616" spans="1:13">
      <c r="A1616" t="s">
        <v>2696</v>
      </c>
      <c r="B1616" s="68" t="s">
        <v>15498</v>
      </c>
      <c r="C1616" s="68" t="s">
        <v>15499</v>
      </c>
      <c r="D1616" s="9" t="s">
        <v>6805</v>
      </c>
      <c r="E1616" s="9" t="s">
        <v>15500</v>
      </c>
      <c r="F1616" s="68" t="s">
        <v>297</v>
      </c>
      <c r="G1616" s="6">
        <v>1299900</v>
      </c>
      <c r="H1616" s="6" t="s">
        <v>13</v>
      </c>
      <c r="I1616">
        <v>1349900</v>
      </c>
      <c r="J1616" t="e">
        <f>+INDEX(Hoja3!A:G,MATCH('ALL PRODUCTS'!B1616,Hoja3!B:B,0),6)</f>
        <v>#N/A</v>
      </c>
      <c r="K1616" s="79" t="e">
        <f>+INDEX(Hoja3!A:G,MATCH('ALL PRODUCTS'!B1616,Hoja3!B:B,0),5)</f>
        <v>#N/A</v>
      </c>
      <c r="L1616" s="86">
        <v>2599800</v>
      </c>
      <c r="M1616" s="86">
        <v>1299900</v>
      </c>
    </row>
    <row r="1617" spans="1:13">
      <c r="A1617" t="s">
        <v>2696</v>
      </c>
      <c r="B1617" s="68" t="s">
        <v>15501</v>
      </c>
      <c r="C1617" s="68"/>
      <c r="D1617" s="9" t="s">
        <v>6205</v>
      </c>
      <c r="E1617" s="9" t="s">
        <v>15502</v>
      </c>
      <c r="F1617" s="68" t="s">
        <v>16</v>
      </c>
      <c r="G1617" s="6">
        <v>190106</v>
      </c>
      <c r="H1617" s="6" t="s">
        <v>13</v>
      </c>
      <c r="I1617">
        <v>169900</v>
      </c>
      <c r="J1617" t="e">
        <f>+INDEX(Hoja3!A:G,MATCH('ALL PRODUCTS'!B1617,Hoja3!B:B,0),6)</f>
        <v>#N/A</v>
      </c>
      <c r="K1617" s="79" t="e">
        <f>+INDEX(Hoja3!A:G,MATCH('ALL PRODUCTS'!B1617,Hoja3!B:B,0),5)</f>
        <v>#N/A</v>
      </c>
      <c r="L1617" s="86">
        <v>339800</v>
      </c>
      <c r="M1617" s="86">
        <v>169900</v>
      </c>
    </row>
    <row r="1618" spans="1:13">
      <c r="A1618" t="s">
        <v>2696</v>
      </c>
      <c r="B1618" s="68" t="s">
        <v>15503</v>
      </c>
      <c r="C1618" s="68" t="s">
        <v>15504</v>
      </c>
      <c r="D1618" s="9" t="s">
        <v>7434</v>
      </c>
      <c r="E1618" s="9" t="s">
        <v>15505</v>
      </c>
      <c r="F1618" s="68" t="s">
        <v>38</v>
      </c>
      <c r="G1618" s="6">
        <v>504033</v>
      </c>
      <c r="H1618" s="6" t="s">
        <v>13</v>
      </c>
      <c r="I1618">
        <v>319900</v>
      </c>
      <c r="J1618">
        <f>+INDEX(Hoja3!A:G,MATCH('ALL PRODUCTS'!B1618,Hoja3!B:B,0),6)</f>
        <v>488912</v>
      </c>
      <c r="K1618" s="79">
        <f>+INDEX(Hoja3!A:G,MATCH('ALL PRODUCTS'!B1618,Hoja3!B:B,0),5)</f>
        <v>3</v>
      </c>
      <c r="L1618" s="86">
        <v>681780</v>
      </c>
      <c r="M1618" s="86">
        <v>309900</v>
      </c>
    </row>
    <row r="1619" spans="1:13">
      <c r="A1619" t="s">
        <v>2696</v>
      </c>
      <c r="B1619" s="68" t="s">
        <v>15506</v>
      </c>
      <c r="C1619" s="68" t="s">
        <v>15507</v>
      </c>
      <c r="D1619" s="9" t="s">
        <v>5865</v>
      </c>
      <c r="E1619" s="9" t="s">
        <v>15508</v>
      </c>
      <c r="F1619" s="68" t="s">
        <v>236</v>
      </c>
      <c r="G1619" s="6">
        <v>1304202</v>
      </c>
      <c r="H1619" s="6" t="s">
        <v>13</v>
      </c>
      <c r="I1619">
        <v>859900</v>
      </c>
      <c r="J1619">
        <f>+INDEX(Hoja3!A:G,MATCH('ALL PRODUCTS'!B1619,Hoja3!B:B,0),6)</f>
        <v>1265075</v>
      </c>
      <c r="K1619" s="79">
        <f>+INDEX(Hoja3!A:G,MATCH('ALL PRODUCTS'!B1619,Hoja3!B:B,0),5)</f>
        <v>3</v>
      </c>
      <c r="L1619" s="86">
        <v>1825780.0000000002</v>
      </c>
      <c r="M1619" s="86">
        <v>829900</v>
      </c>
    </row>
    <row r="1620" spans="1:13">
      <c r="A1620" t="s">
        <v>2696</v>
      </c>
      <c r="B1620" s="68" t="s">
        <v>15509</v>
      </c>
      <c r="C1620" s="68" t="s">
        <v>15510</v>
      </c>
      <c r="D1620" s="9" t="s">
        <v>15511</v>
      </c>
      <c r="E1620" s="9" t="s">
        <v>15512</v>
      </c>
      <c r="F1620" s="68" t="s">
        <v>359</v>
      </c>
      <c r="G1620" s="6">
        <v>2189900</v>
      </c>
      <c r="H1620" s="6" t="s">
        <v>13</v>
      </c>
      <c r="I1620" s="6">
        <v>2189900</v>
      </c>
      <c r="J1620" t="e">
        <f>+INDEX(Hoja3!A:G,MATCH('ALL PRODUCTS'!B1620,Hoja3!B:B,0),6)</f>
        <v>#N/A</v>
      </c>
      <c r="K1620" s="79" t="e">
        <f>+INDEX(Hoja3!A:G,MATCH('ALL PRODUCTS'!B1620,Hoja3!B:B,0),5)</f>
        <v>#N/A</v>
      </c>
      <c r="L1620" s="86" t="e">
        <v>#N/A</v>
      </c>
      <c r="M1620" s="86" t="e">
        <v>#N/A</v>
      </c>
    </row>
    <row r="1621" spans="1:13">
      <c r="A1621" t="s">
        <v>2696</v>
      </c>
      <c r="B1621" s="68" t="s">
        <v>15513</v>
      </c>
      <c r="C1621" s="68" t="s">
        <v>15514</v>
      </c>
      <c r="D1621" s="9" t="s">
        <v>15515</v>
      </c>
      <c r="E1621" s="9" t="s">
        <v>15516</v>
      </c>
      <c r="F1621" s="68" t="s">
        <v>36</v>
      </c>
      <c r="G1621" s="6">
        <v>3069900</v>
      </c>
      <c r="H1621" s="6" t="s">
        <v>13</v>
      </c>
      <c r="I1621" s="6">
        <v>3069900</v>
      </c>
      <c r="J1621" t="e">
        <f>+INDEX(Hoja3!A:G,MATCH('ALL PRODUCTS'!B1621,Hoja3!B:B,0),6)</f>
        <v>#N/A</v>
      </c>
      <c r="K1621" s="79" t="e">
        <f>+INDEX(Hoja3!A:G,MATCH('ALL PRODUCTS'!B1621,Hoja3!B:B,0),5)</f>
        <v>#N/A</v>
      </c>
      <c r="L1621" s="86" t="e">
        <v>#N/A</v>
      </c>
      <c r="M1621" s="86" t="e">
        <v>#N/A</v>
      </c>
    </row>
    <row r="1622" spans="1:13">
      <c r="A1622" t="s">
        <v>2696</v>
      </c>
      <c r="B1622" s="68" t="s">
        <v>15517</v>
      </c>
      <c r="C1622" s="68" t="s">
        <v>15518</v>
      </c>
      <c r="D1622" s="9" t="s">
        <v>1842</v>
      </c>
      <c r="E1622" s="9" t="s">
        <v>15519</v>
      </c>
      <c r="F1622" s="68" t="s">
        <v>15334</v>
      </c>
      <c r="G1622" s="6">
        <v>759074</v>
      </c>
      <c r="H1622" s="6" t="s">
        <v>13</v>
      </c>
      <c r="I1622" s="6">
        <v>759074</v>
      </c>
      <c r="J1622" t="e">
        <f>+INDEX(Hoja3!A:G,MATCH('ALL PRODUCTS'!B1622,Hoja3!B:B,0),6)</f>
        <v>#N/A</v>
      </c>
      <c r="K1622" s="79" t="e">
        <f>+INDEX(Hoja3!A:G,MATCH('ALL PRODUCTS'!B1622,Hoja3!B:B,0),5)</f>
        <v>#N/A</v>
      </c>
      <c r="L1622" s="86">
        <v>939800</v>
      </c>
      <c r="M1622" s="86">
        <v>469900</v>
      </c>
    </row>
    <row r="1623" spans="1:13">
      <c r="A1623" t="s">
        <v>2696</v>
      </c>
      <c r="B1623" s="68" t="s">
        <v>15520</v>
      </c>
      <c r="C1623" s="68" t="s">
        <v>15521</v>
      </c>
      <c r="D1623" s="9" t="s">
        <v>9389</v>
      </c>
      <c r="E1623" s="9" t="s">
        <v>15522</v>
      </c>
      <c r="F1623" s="68" t="s">
        <v>38</v>
      </c>
      <c r="G1623" s="6">
        <v>895373</v>
      </c>
      <c r="H1623" s="6" t="s">
        <v>13</v>
      </c>
      <c r="I1623" s="6">
        <v>895373</v>
      </c>
      <c r="J1623">
        <f>+INDEX(Hoja3!A:G,MATCH('ALL PRODUCTS'!B1623,Hoja3!B:B,0),6)</f>
        <v>868511</v>
      </c>
      <c r="K1623" s="79">
        <f>+INDEX(Hoja3!A:G,MATCH('ALL PRODUCTS'!B1623,Hoja3!B:B,0),5)</f>
        <v>3</v>
      </c>
      <c r="L1623" s="86">
        <v>989780.00000000012</v>
      </c>
      <c r="M1623" s="86">
        <v>449900</v>
      </c>
    </row>
    <row r="1624" spans="1:13">
      <c r="A1624" t="s">
        <v>2696</v>
      </c>
      <c r="B1624" s="68" t="s">
        <v>15523</v>
      </c>
      <c r="C1624" s="68" t="s">
        <v>15524</v>
      </c>
      <c r="D1624" s="9" t="s">
        <v>5871</v>
      </c>
      <c r="E1624" s="9" t="s">
        <v>15525</v>
      </c>
      <c r="F1624" s="68" t="s">
        <v>36</v>
      </c>
      <c r="G1624" s="6">
        <v>1304202</v>
      </c>
      <c r="H1624" s="6" t="s">
        <v>13</v>
      </c>
      <c r="I1624">
        <v>859900</v>
      </c>
      <c r="J1624">
        <f>+INDEX(Hoja3!A:G,MATCH('ALL PRODUCTS'!B1624,Hoja3!B:B,0),6)</f>
        <v>1265075</v>
      </c>
      <c r="K1624" s="79">
        <f>+INDEX(Hoja3!A:G,MATCH('ALL PRODUCTS'!B1624,Hoja3!B:B,0),5)</f>
        <v>3</v>
      </c>
      <c r="L1624" s="86">
        <v>1825780.0000000002</v>
      </c>
      <c r="M1624" s="86">
        <v>829900</v>
      </c>
    </row>
    <row r="1625" spans="1:13">
      <c r="A1625" t="s">
        <v>2696</v>
      </c>
      <c r="B1625" s="68" t="s">
        <v>15526</v>
      </c>
      <c r="C1625" s="68" t="s">
        <v>15527</v>
      </c>
      <c r="D1625" s="9" t="s">
        <v>11905</v>
      </c>
      <c r="E1625" s="9" t="s">
        <v>15528</v>
      </c>
      <c r="F1625" s="68" t="s">
        <v>15529</v>
      </c>
      <c r="G1625" s="6">
        <v>1919900</v>
      </c>
      <c r="H1625" s="6" t="s">
        <v>13</v>
      </c>
      <c r="I1625" s="6">
        <v>1919900</v>
      </c>
      <c r="J1625" t="e">
        <f>+INDEX(Hoja3!A:G,MATCH('ALL PRODUCTS'!B1625,Hoja3!B:B,0),6)</f>
        <v>#N/A</v>
      </c>
      <c r="K1625" s="79" t="e">
        <f>+INDEX(Hoja3!A:G,MATCH('ALL PRODUCTS'!B1625,Hoja3!B:B,0),5)</f>
        <v>#N/A</v>
      </c>
      <c r="L1625" s="86">
        <v>3839800</v>
      </c>
      <c r="M1625" s="86">
        <v>1919900</v>
      </c>
    </row>
    <row r="1626" spans="1:13">
      <c r="A1626" t="s">
        <v>2696</v>
      </c>
      <c r="B1626" s="68" t="s">
        <v>15530</v>
      </c>
      <c r="C1626" s="68" t="s">
        <v>15531</v>
      </c>
      <c r="D1626" s="9" t="s">
        <v>5122</v>
      </c>
      <c r="E1626" s="9" t="s">
        <v>15532</v>
      </c>
      <c r="F1626" s="68" t="s">
        <v>417</v>
      </c>
      <c r="G1626" s="6">
        <v>579900</v>
      </c>
      <c r="H1626" s="6" t="s">
        <v>13</v>
      </c>
      <c r="I1626">
        <v>599900</v>
      </c>
      <c r="J1626" t="e">
        <f>+INDEX(Hoja3!A:G,MATCH('ALL PRODUCTS'!B1626,Hoja3!B:B,0),6)</f>
        <v>#N/A</v>
      </c>
      <c r="K1626" s="79" t="e">
        <f>+INDEX(Hoja3!A:G,MATCH('ALL PRODUCTS'!B1626,Hoja3!B:B,0),5)</f>
        <v>#N/A</v>
      </c>
      <c r="L1626" s="86">
        <v>1159800</v>
      </c>
      <c r="M1626" s="86">
        <v>579900</v>
      </c>
    </row>
    <row r="1627" spans="1:13">
      <c r="A1627" t="s">
        <v>2696</v>
      </c>
      <c r="B1627" s="68" t="s">
        <v>15533</v>
      </c>
      <c r="C1627" s="68" t="s">
        <v>15534</v>
      </c>
      <c r="D1627" s="9" t="s">
        <v>15535</v>
      </c>
      <c r="E1627" s="9" t="s">
        <v>15536</v>
      </c>
      <c r="F1627" s="68" t="s">
        <v>12</v>
      </c>
      <c r="G1627" s="6">
        <v>2899900</v>
      </c>
      <c r="H1627" s="6" t="s">
        <v>13</v>
      </c>
      <c r="I1627" s="6">
        <v>2899900</v>
      </c>
      <c r="J1627" t="e">
        <f>+INDEX(Hoja3!A:G,MATCH('ALL PRODUCTS'!B1627,Hoja3!B:B,0),6)</f>
        <v>#N/A</v>
      </c>
      <c r="K1627" s="79" t="e">
        <f>+INDEX(Hoja3!A:G,MATCH('ALL PRODUCTS'!B1627,Hoja3!B:B,0),5)</f>
        <v>#N/A</v>
      </c>
      <c r="L1627" s="86" t="e">
        <v>#N/A</v>
      </c>
      <c r="M1627" s="86" t="e">
        <v>#N/A</v>
      </c>
    </row>
    <row r="1628" spans="1:13">
      <c r="A1628" t="s">
        <v>2696</v>
      </c>
      <c r="B1628" s="68" t="s">
        <v>15537</v>
      </c>
      <c r="C1628" s="68" t="s">
        <v>15538</v>
      </c>
      <c r="D1628" s="9" t="s">
        <v>15539</v>
      </c>
      <c r="E1628" s="9" t="s">
        <v>15540</v>
      </c>
      <c r="F1628" s="68" t="s">
        <v>15541</v>
      </c>
      <c r="G1628" s="6">
        <v>2049750</v>
      </c>
      <c r="H1628" s="6" t="s">
        <v>13</v>
      </c>
      <c r="I1628" s="6">
        <v>2049750</v>
      </c>
      <c r="J1628" t="e">
        <f>+INDEX(Hoja3!A:G,MATCH('ALL PRODUCTS'!B1628,Hoja3!B:B,0),6)</f>
        <v>#N/A</v>
      </c>
      <c r="K1628" s="79" t="e">
        <f>+INDEX(Hoja3!A:G,MATCH('ALL PRODUCTS'!B1628,Hoja3!B:B,0),5)</f>
        <v>#N/A</v>
      </c>
      <c r="L1628" s="86">
        <v>0</v>
      </c>
      <c r="M1628" s="86">
        <v>0</v>
      </c>
    </row>
    <row r="1629" spans="1:13">
      <c r="A1629" t="s">
        <v>2696</v>
      </c>
      <c r="B1629" s="68" t="s">
        <v>15542</v>
      </c>
      <c r="C1629" s="68" t="s">
        <v>15543</v>
      </c>
      <c r="D1629" s="9" t="s">
        <v>7412</v>
      </c>
      <c r="E1629" s="9" t="s">
        <v>15544</v>
      </c>
      <c r="F1629" s="68" t="s">
        <v>36</v>
      </c>
      <c r="G1629" s="6">
        <v>1299800</v>
      </c>
      <c r="H1629" s="6" t="s">
        <v>13</v>
      </c>
      <c r="I1629">
        <v>559900</v>
      </c>
      <c r="J1629" t="e">
        <f>+INDEX(Hoja3!A:G,MATCH('ALL PRODUCTS'!B1629,Hoja3!B:B,0),6)</f>
        <v>#N/A</v>
      </c>
      <c r="K1629" s="79" t="e">
        <f>+INDEX(Hoja3!A:G,MATCH('ALL PRODUCTS'!B1629,Hoja3!B:B,0),5)</f>
        <v>#N/A</v>
      </c>
      <c r="L1629" s="86">
        <v>1079800</v>
      </c>
      <c r="M1629" s="86">
        <v>539900</v>
      </c>
    </row>
    <row r="1630" spans="1:13">
      <c r="A1630" t="s">
        <v>2696</v>
      </c>
      <c r="B1630" s="68" t="s">
        <v>15545</v>
      </c>
      <c r="C1630" s="68" t="s">
        <v>15546</v>
      </c>
      <c r="D1630" s="9" t="s">
        <v>5826</v>
      </c>
      <c r="E1630" s="9" t="s">
        <v>15547</v>
      </c>
      <c r="F1630" s="68" t="s">
        <v>12</v>
      </c>
      <c r="G1630" s="6">
        <v>1374750</v>
      </c>
      <c r="H1630" s="6" t="s">
        <v>13</v>
      </c>
      <c r="I1630">
        <v>659900</v>
      </c>
      <c r="J1630" t="e">
        <f>+INDEX(Hoja3!A:G,MATCH('ALL PRODUCTS'!B1630,Hoja3!B:B,0),6)</f>
        <v>#N/A</v>
      </c>
      <c r="K1630" s="79" t="e">
        <f>+INDEX(Hoja3!A:G,MATCH('ALL PRODUCTS'!B1630,Hoja3!B:B,0),5)</f>
        <v>#N/A</v>
      </c>
      <c r="L1630" s="86">
        <v>1407780</v>
      </c>
      <c r="M1630" s="86">
        <v>639900</v>
      </c>
    </row>
    <row r="1631" spans="1:13">
      <c r="A1631" t="s">
        <v>2696</v>
      </c>
      <c r="B1631" s="68" t="s">
        <v>15548</v>
      </c>
      <c r="C1631" s="68" t="s">
        <v>15549</v>
      </c>
      <c r="D1631" s="9" t="s">
        <v>10001</v>
      </c>
      <c r="E1631" s="9" t="s">
        <v>15550</v>
      </c>
      <c r="F1631" s="68" t="s">
        <v>15551</v>
      </c>
      <c r="G1631" s="6">
        <v>999750</v>
      </c>
      <c r="H1631" s="6" t="s">
        <v>13</v>
      </c>
      <c r="I1631" s="6">
        <v>999750</v>
      </c>
      <c r="J1631" t="e">
        <f>+INDEX(Hoja3!A:G,MATCH('ALL PRODUCTS'!B1631,Hoja3!B:B,0),6)</f>
        <v>#N/A</v>
      </c>
      <c r="K1631" s="79" t="e">
        <f>+INDEX(Hoja3!A:G,MATCH('ALL PRODUCTS'!B1631,Hoja3!B:B,0),5)</f>
        <v>#N/A</v>
      </c>
      <c r="L1631" s="86">
        <v>1399800</v>
      </c>
      <c r="M1631" s="86">
        <v>699900</v>
      </c>
    </row>
    <row r="1632" spans="1:13">
      <c r="A1632" t="s">
        <v>2696</v>
      </c>
      <c r="B1632" s="68" t="s">
        <v>15552</v>
      </c>
      <c r="C1632" s="68" t="s">
        <v>15553</v>
      </c>
      <c r="D1632" s="9" t="s">
        <v>9718</v>
      </c>
      <c r="E1632" s="9" t="s">
        <v>15554</v>
      </c>
      <c r="F1632" s="68" t="s">
        <v>36</v>
      </c>
      <c r="G1632" s="6">
        <v>1483166</v>
      </c>
      <c r="H1632" s="6" t="s">
        <v>13</v>
      </c>
      <c r="I1632" s="6">
        <v>1483166</v>
      </c>
      <c r="J1632" t="e">
        <f>+INDEX(Hoja3!A:G,MATCH('ALL PRODUCTS'!B1632,Hoja3!B:B,0),6)</f>
        <v>#N/A</v>
      </c>
      <c r="K1632" s="79" t="e">
        <f>+INDEX(Hoja3!A:G,MATCH('ALL PRODUCTS'!B1632,Hoja3!B:B,0),5)</f>
        <v>#N/A</v>
      </c>
      <c r="L1632" s="86">
        <v>1119800</v>
      </c>
      <c r="M1632" s="86">
        <v>559900</v>
      </c>
    </row>
    <row r="1633" spans="1:13">
      <c r="A1633" t="s">
        <v>2696</v>
      </c>
      <c r="B1633" s="68" t="s">
        <v>15555</v>
      </c>
      <c r="C1633" s="68"/>
      <c r="D1633" s="9" t="s">
        <v>1997</v>
      </c>
      <c r="E1633" s="9" t="s">
        <v>15556</v>
      </c>
      <c r="F1633" s="68" t="s">
        <v>16</v>
      </c>
      <c r="G1633" s="6">
        <v>2999800</v>
      </c>
      <c r="H1633" s="6" t="s">
        <v>13</v>
      </c>
      <c r="I1633">
        <v>1869900</v>
      </c>
      <c r="J1633" t="e">
        <f>+INDEX(Hoja3!A:G,MATCH('ALL PRODUCTS'!B1633,Hoja3!B:B,0),6)</f>
        <v>#N/A</v>
      </c>
      <c r="K1633" s="79" t="e">
        <f>+INDEX(Hoja3!A:G,MATCH('ALL PRODUCTS'!B1633,Hoja3!B:B,0),5)</f>
        <v>#N/A</v>
      </c>
      <c r="L1633" s="86">
        <v>3599800</v>
      </c>
      <c r="M1633" s="86">
        <v>1799900</v>
      </c>
    </row>
    <row r="1634" spans="1:13">
      <c r="A1634" t="s">
        <v>2696</v>
      </c>
      <c r="B1634" s="68" t="s">
        <v>15557</v>
      </c>
      <c r="C1634" s="68" t="s">
        <v>15558</v>
      </c>
      <c r="D1634" s="9" t="s">
        <v>2177</v>
      </c>
      <c r="E1634" s="9" t="s">
        <v>15559</v>
      </c>
      <c r="F1634" s="68" t="s">
        <v>15560</v>
      </c>
      <c r="G1634" s="6">
        <v>1219900</v>
      </c>
      <c r="H1634" s="6" t="s">
        <v>13</v>
      </c>
      <c r="I1634">
        <v>1269900</v>
      </c>
      <c r="J1634" t="e">
        <f>+INDEX(Hoja3!A:G,MATCH('ALL PRODUCTS'!B1634,Hoja3!B:B,0),6)</f>
        <v>#N/A</v>
      </c>
      <c r="K1634" s="79" t="e">
        <f>+INDEX(Hoja3!A:G,MATCH('ALL PRODUCTS'!B1634,Hoja3!B:B,0),5)</f>
        <v>#N/A</v>
      </c>
      <c r="L1634" s="86">
        <v>2439800</v>
      </c>
      <c r="M1634" s="86">
        <v>1219900</v>
      </c>
    </row>
    <row r="1635" spans="1:13">
      <c r="A1635" t="s">
        <v>2696</v>
      </c>
      <c r="B1635" s="68" t="s">
        <v>15561</v>
      </c>
      <c r="C1635" s="68"/>
      <c r="D1635" s="9" t="s">
        <v>8892</v>
      </c>
      <c r="E1635" s="9" t="s">
        <v>15562</v>
      </c>
      <c r="F1635" s="68" t="s">
        <v>16</v>
      </c>
      <c r="G1635" s="6">
        <v>557907</v>
      </c>
      <c r="H1635" s="6" t="s">
        <v>13</v>
      </c>
      <c r="I1635" s="6">
        <v>557907</v>
      </c>
      <c r="J1635">
        <f>+INDEX(Hoja3!A:G,MATCH('ALL PRODUCTS'!B1635,Hoja3!B:B,0),6)</f>
        <v>541169</v>
      </c>
      <c r="K1635" s="79">
        <f>+INDEX(Hoja3!A:G,MATCH('ALL PRODUCTS'!B1635,Hoja3!B:B,0),5)</f>
        <v>3</v>
      </c>
      <c r="L1635" s="86">
        <v>593780</v>
      </c>
      <c r="M1635" s="86">
        <v>269900</v>
      </c>
    </row>
    <row r="1636" spans="1:13">
      <c r="A1636" t="s">
        <v>2696</v>
      </c>
      <c r="B1636" s="68" t="s">
        <v>15563</v>
      </c>
      <c r="C1636" s="68"/>
      <c r="D1636" s="68" t="s">
        <v>6</v>
      </c>
      <c r="E1636" s="9" t="s">
        <v>15564</v>
      </c>
      <c r="F1636" s="68" t="s">
        <v>16</v>
      </c>
      <c r="G1636" s="6">
        <v>799900</v>
      </c>
      <c r="H1636" s="6" t="s">
        <v>13</v>
      </c>
      <c r="I1636" s="6">
        <v>799900</v>
      </c>
      <c r="J1636" t="e">
        <f>+INDEX(Hoja3!A:G,MATCH('ALL PRODUCTS'!B1636,Hoja3!B:B,0),6)</f>
        <v>#N/A</v>
      </c>
      <c r="K1636" s="79" t="e">
        <f>+INDEX(Hoja3!A:G,MATCH('ALL PRODUCTS'!B1636,Hoja3!B:B,0),5)</f>
        <v>#N/A</v>
      </c>
      <c r="L1636" s="86" t="e">
        <v>#N/A</v>
      </c>
      <c r="M1636" s="86" t="e">
        <v>#N/A</v>
      </c>
    </row>
    <row r="1637" spans="1:13">
      <c r="A1637" t="s">
        <v>2696</v>
      </c>
      <c r="B1637" s="68" t="s">
        <v>15563</v>
      </c>
      <c r="C1637" s="68" t="s">
        <v>15565</v>
      </c>
      <c r="D1637" s="9" t="s">
        <v>5439</v>
      </c>
      <c r="E1637" s="69" t="str">
        <f>"     "&amp;E1636</f>
        <v xml:space="preserve">     Cabecero Para Cama Doble 140 Natura</v>
      </c>
      <c r="F1637" s="68" t="s">
        <v>2600</v>
      </c>
      <c r="G1637" s="70">
        <f>G1636</f>
        <v>799900</v>
      </c>
      <c r="H1637" s="70" t="str">
        <f>H1636&amp;"     "</f>
        <v xml:space="preserve">$     </v>
      </c>
      <c r="J1637" t="e">
        <f>+INDEX(Hoja3!A:G,MATCH('ALL PRODUCTS'!B1637,Hoja3!B:B,0),6)</f>
        <v>#N/A</v>
      </c>
      <c r="K1637" s="79" t="e">
        <f>+INDEX(Hoja3!A:G,MATCH('ALL PRODUCTS'!B1637,Hoja3!B:B,0),5)</f>
        <v>#N/A</v>
      </c>
      <c r="L1637" s="86">
        <v>1679800</v>
      </c>
      <c r="M1637" s="86">
        <v>839900</v>
      </c>
    </row>
    <row r="1638" spans="1:13">
      <c r="A1638" t="s">
        <v>2696</v>
      </c>
      <c r="B1638" s="68" t="s">
        <v>15563</v>
      </c>
      <c r="C1638" s="68" t="s">
        <v>15566</v>
      </c>
      <c r="D1638" s="9" t="s">
        <v>5437</v>
      </c>
      <c r="E1638" s="69" t="str">
        <f>"     "&amp;E1636</f>
        <v xml:space="preserve">     Cabecero Para Cama Doble 140 Natura</v>
      </c>
      <c r="F1638" s="68" t="s">
        <v>15567</v>
      </c>
      <c r="G1638" s="70">
        <f>G1636</f>
        <v>799900</v>
      </c>
      <c r="H1638" s="70" t="str">
        <f>H1636&amp;"     "</f>
        <v xml:space="preserve">$     </v>
      </c>
      <c r="J1638" t="e">
        <f>+INDEX(Hoja3!A:G,MATCH('ALL PRODUCTS'!B1638,Hoja3!B:B,0),6)</f>
        <v>#N/A</v>
      </c>
      <c r="K1638" s="79" t="e">
        <f>+INDEX(Hoja3!A:G,MATCH('ALL PRODUCTS'!B1638,Hoja3!B:B,0),5)</f>
        <v>#N/A</v>
      </c>
      <c r="L1638" s="86">
        <v>1679800</v>
      </c>
      <c r="M1638" s="86">
        <v>839900</v>
      </c>
    </row>
    <row r="1639" spans="1:13">
      <c r="A1639" t="s">
        <v>2696</v>
      </c>
      <c r="B1639" s="68" t="s">
        <v>15568</v>
      </c>
      <c r="C1639" s="68"/>
      <c r="D1639" s="9" t="s">
        <v>2219</v>
      </c>
      <c r="E1639" s="68" t="s">
        <v>1200</v>
      </c>
      <c r="F1639" s="68" t="s">
        <v>16</v>
      </c>
      <c r="G1639" s="6">
        <v>3829574</v>
      </c>
      <c r="H1639" s="6" t="s">
        <v>13</v>
      </c>
      <c r="I1639">
        <v>1969900</v>
      </c>
      <c r="J1639" t="e">
        <f>+INDEX(Hoja3!A:G,MATCH('ALL PRODUCTS'!B1639,Hoja3!B:B,0),6)</f>
        <v>#N/A</v>
      </c>
      <c r="K1639" s="79" t="e">
        <f>+INDEX(Hoja3!A:G,MATCH('ALL PRODUCTS'!B1639,Hoja3!B:B,0),5)</f>
        <v>#N/A</v>
      </c>
      <c r="L1639" s="86">
        <v>3799800</v>
      </c>
      <c r="M1639" s="86">
        <v>1899900</v>
      </c>
    </row>
    <row r="1640" spans="1:13">
      <c r="A1640" t="s">
        <v>2696</v>
      </c>
      <c r="B1640" s="68" t="s">
        <v>15569</v>
      </c>
      <c r="C1640" s="68"/>
      <c r="D1640" s="9" t="s">
        <v>2216</v>
      </c>
      <c r="E1640" s="68" t="s">
        <v>1204</v>
      </c>
      <c r="F1640" s="68" t="s">
        <v>16</v>
      </c>
      <c r="G1640" s="6">
        <v>3829574</v>
      </c>
      <c r="H1640" s="6" t="s">
        <v>13</v>
      </c>
      <c r="I1640">
        <v>1969900</v>
      </c>
      <c r="J1640" t="e">
        <f>+INDEX(Hoja3!A:G,MATCH('ALL PRODUCTS'!B1640,Hoja3!B:B,0),6)</f>
        <v>#N/A</v>
      </c>
      <c r="K1640" s="79" t="e">
        <f>+INDEX(Hoja3!A:G,MATCH('ALL PRODUCTS'!B1640,Hoja3!B:B,0),5)</f>
        <v>#N/A</v>
      </c>
      <c r="L1640" s="86">
        <v>3799800</v>
      </c>
      <c r="M1640" s="86">
        <v>1899900</v>
      </c>
    </row>
    <row r="1641" spans="1:13">
      <c r="A1641" t="s">
        <v>2696</v>
      </c>
      <c r="B1641" s="68" t="s">
        <v>15570</v>
      </c>
      <c r="C1641" s="68"/>
      <c r="D1641" s="9" t="s">
        <v>2218</v>
      </c>
      <c r="E1641" s="68" t="s">
        <v>1198</v>
      </c>
      <c r="F1641" s="68" t="s">
        <v>16</v>
      </c>
      <c r="G1641" s="6">
        <v>3829574</v>
      </c>
      <c r="H1641" s="6" t="s">
        <v>13</v>
      </c>
      <c r="I1641">
        <v>1969900</v>
      </c>
      <c r="J1641" t="e">
        <f>+INDEX(Hoja3!A:G,MATCH('ALL PRODUCTS'!B1641,Hoja3!B:B,0),6)</f>
        <v>#N/A</v>
      </c>
      <c r="K1641" s="79" t="e">
        <f>+INDEX(Hoja3!A:G,MATCH('ALL PRODUCTS'!B1641,Hoja3!B:B,0),5)</f>
        <v>#N/A</v>
      </c>
      <c r="L1641" s="86">
        <v>3799800</v>
      </c>
      <c r="M1641" s="86">
        <v>1899900</v>
      </c>
    </row>
    <row r="1642" spans="1:13">
      <c r="A1642" t="s">
        <v>2696</v>
      </c>
      <c r="B1642" s="68" t="s">
        <v>15571</v>
      </c>
      <c r="C1642" s="68"/>
      <c r="D1642" s="68" t="s">
        <v>6</v>
      </c>
      <c r="E1642" s="9" t="s">
        <v>15572</v>
      </c>
      <c r="F1642" s="68" t="s">
        <v>16</v>
      </c>
      <c r="G1642" s="6">
        <v>2799900</v>
      </c>
      <c r="H1642" s="6" t="s">
        <v>13</v>
      </c>
      <c r="I1642" s="6">
        <v>2799900</v>
      </c>
      <c r="J1642" t="e">
        <f>+INDEX(Hoja3!A:G,MATCH('ALL PRODUCTS'!B1642,Hoja3!B:B,0),6)</f>
        <v>#N/A</v>
      </c>
      <c r="K1642" s="79" t="e">
        <f>+INDEX(Hoja3!A:G,MATCH('ALL PRODUCTS'!B1642,Hoja3!B:B,0),5)</f>
        <v>#N/A</v>
      </c>
      <c r="L1642" s="86" t="e">
        <v>#N/A</v>
      </c>
      <c r="M1642" s="86" t="e">
        <v>#N/A</v>
      </c>
    </row>
    <row r="1643" spans="1:13">
      <c r="A1643" t="s">
        <v>2696</v>
      </c>
      <c r="B1643" s="68" t="s">
        <v>15571</v>
      </c>
      <c r="C1643" s="68" t="s">
        <v>15573</v>
      </c>
      <c r="D1643" s="9" t="s">
        <v>2096</v>
      </c>
      <c r="E1643" s="69" t="str">
        <f>"     "&amp;E1642</f>
        <v xml:space="preserve">     Combo Cama Hampton Doble + Colchón 1 Pillow 28 Cm + Sabanas</v>
      </c>
      <c r="F1643" s="68" t="s">
        <v>12</v>
      </c>
      <c r="G1643" s="70">
        <f>G1642</f>
        <v>2799900</v>
      </c>
      <c r="H1643" s="70" t="str">
        <f>H1642&amp;"     "</f>
        <v xml:space="preserve">$     </v>
      </c>
      <c r="J1643" t="e">
        <f>+INDEX(Hoja3!A:G,MATCH('ALL PRODUCTS'!B1643,Hoja3!B:B,0),6)</f>
        <v>#N/A</v>
      </c>
      <c r="K1643" s="79" t="e">
        <f>+INDEX(Hoja3!A:G,MATCH('ALL PRODUCTS'!B1643,Hoja3!B:B,0),5)</f>
        <v>#N/A</v>
      </c>
      <c r="L1643" s="86">
        <v>5599800</v>
      </c>
      <c r="M1643" s="86">
        <v>2799900</v>
      </c>
    </row>
    <row r="1644" spans="1:13">
      <c r="A1644" t="s">
        <v>2696</v>
      </c>
      <c r="B1644" s="68" t="s">
        <v>15571</v>
      </c>
      <c r="C1644" s="68" t="s">
        <v>15574</v>
      </c>
      <c r="D1644" s="9" t="s">
        <v>2097</v>
      </c>
      <c r="E1644" s="69" t="str">
        <f>"     "&amp;E1642</f>
        <v xml:space="preserve">     Combo Cama Hampton Doble + Colchón 1 Pillow 28 Cm + Sabanas</v>
      </c>
      <c r="F1644" s="68" t="s">
        <v>34</v>
      </c>
      <c r="G1644" s="70">
        <f>G1642</f>
        <v>2799900</v>
      </c>
      <c r="H1644" s="70" t="str">
        <f>H1642&amp;"     "</f>
        <v xml:space="preserve">$     </v>
      </c>
      <c r="J1644" t="e">
        <f>+INDEX(Hoja3!A:G,MATCH('ALL PRODUCTS'!B1644,Hoja3!B:B,0),6)</f>
        <v>#N/A</v>
      </c>
      <c r="K1644" s="79" t="e">
        <f>+INDEX(Hoja3!A:G,MATCH('ALL PRODUCTS'!B1644,Hoja3!B:B,0),5)</f>
        <v>#N/A</v>
      </c>
      <c r="L1644" s="86">
        <v>5599800</v>
      </c>
      <c r="M1644" s="86">
        <v>2799900</v>
      </c>
    </row>
    <row r="1645" spans="1:13">
      <c r="A1645" t="s">
        <v>2696</v>
      </c>
      <c r="B1645" s="68" t="s">
        <v>15571</v>
      </c>
      <c r="C1645" s="68" t="s">
        <v>15575</v>
      </c>
      <c r="D1645" s="9" t="s">
        <v>2098</v>
      </c>
      <c r="E1645" s="69" t="str">
        <f>"     "&amp;E1642</f>
        <v xml:space="preserve">     Combo Cama Hampton Doble + Colchón 1 Pillow 28 Cm + Sabanas</v>
      </c>
      <c r="F1645" s="68" t="s">
        <v>300</v>
      </c>
      <c r="G1645" s="70">
        <f>G1642</f>
        <v>2799900</v>
      </c>
      <c r="H1645" s="70" t="str">
        <f>H1642&amp;"     "</f>
        <v xml:space="preserve">$     </v>
      </c>
      <c r="J1645" t="e">
        <f>+INDEX(Hoja3!A:G,MATCH('ALL PRODUCTS'!B1645,Hoja3!B:B,0),6)</f>
        <v>#N/A</v>
      </c>
      <c r="K1645" s="79" t="e">
        <f>+INDEX(Hoja3!A:G,MATCH('ALL PRODUCTS'!B1645,Hoja3!B:B,0),5)</f>
        <v>#N/A</v>
      </c>
      <c r="L1645" s="86">
        <v>5599800</v>
      </c>
      <c r="M1645" s="86">
        <v>2799900</v>
      </c>
    </row>
    <row r="1646" spans="1:13">
      <c r="A1646" t="s">
        <v>2696</v>
      </c>
      <c r="B1646" s="68" t="s">
        <v>15571</v>
      </c>
      <c r="C1646" s="68" t="s">
        <v>15576</v>
      </c>
      <c r="D1646" s="9" t="s">
        <v>2099</v>
      </c>
      <c r="E1646" s="69" t="str">
        <f>"     "&amp;E1642</f>
        <v xml:space="preserve">     Combo Cama Hampton Doble + Colchón 1 Pillow 28 Cm + Sabanas</v>
      </c>
      <c r="F1646" s="68" t="s">
        <v>153</v>
      </c>
      <c r="G1646" s="70">
        <f>G1642</f>
        <v>2799900</v>
      </c>
      <c r="H1646" s="70" t="str">
        <f>H1642&amp;"     "</f>
        <v xml:space="preserve">$     </v>
      </c>
      <c r="J1646" t="e">
        <f>+INDEX(Hoja3!A:G,MATCH('ALL PRODUCTS'!B1646,Hoja3!B:B,0),6)</f>
        <v>#N/A</v>
      </c>
      <c r="K1646" s="79" t="e">
        <f>+INDEX(Hoja3!A:G,MATCH('ALL PRODUCTS'!B1646,Hoja3!B:B,0),5)</f>
        <v>#N/A</v>
      </c>
      <c r="L1646" s="86">
        <v>5599800</v>
      </c>
      <c r="M1646" s="86">
        <v>2799900</v>
      </c>
    </row>
    <row r="1647" spans="1:13">
      <c r="A1647" t="s">
        <v>2696</v>
      </c>
      <c r="B1647" s="68" t="s">
        <v>15571</v>
      </c>
      <c r="C1647" s="68" t="s">
        <v>15577</v>
      </c>
      <c r="D1647" s="9" t="s">
        <v>2100</v>
      </c>
      <c r="E1647" s="69" t="str">
        <f>"     "&amp;E1642</f>
        <v xml:space="preserve">     Combo Cama Hampton Doble + Colchón 1 Pillow 28 Cm + Sabanas</v>
      </c>
      <c r="F1647" s="68" t="s">
        <v>350</v>
      </c>
      <c r="G1647" s="70">
        <f>G1642</f>
        <v>2799900</v>
      </c>
      <c r="H1647" s="70" t="str">
        <f>H1642&amp;"     "</f>
        <v xml:space="preserve">$     </v>
      </c>
      <c r="J1647" t="e">
        <f>+INDEX(Hoja3!A:G,MATCH('ALL PRODUCTS'!B1647,Hoja3!B:B,0),6)</f>
        <v>#N/A</v>
      </c>
      <c r="K1647" s="79" t="e">
        <f>+INDEX(Hoja3!A:G,MATCH('ALL PRODUCTS'!B1647,Hoja3!B:B,0),5)</f>
        <v>#N/A</v>
      </c>
      <c r="L1647" s="86">
        <v>5599800</v>
      </c>
      <c r="M1647" s="86">
        <v>2799900</v>
      </c>
    </row>
    <row r="1648" spans="1:13">
      <c r="A1648" t="s">
        <v>2696</v>
      </c>
      <c r="B1648" s="68" t="s">
        <v>15571</v>
      </c>
      <c r="C1648" s="68" t="s">
        <v>15578</v>
      </c>
      <c r="D1648" s="9" t="s">
        <v>2101</v>
      </c>
      <c r="E1648" s="69" t="str">
        <f>"     "&amp;E1642</f>
        <v xml:space="preserve">     Combo Cama Hampton Doble + Colchón 1 Pillow 28 Cm + Sabanas</v>
      </c>
      <c r="F1648" s="68" t="s">
        <v>567</v>
      </c>
      <c r="G1648" s="70">
        <f>G1642</f>
        <v>2799900</v>
      </c>
      <c r="H1648" s="70" t="str">
        <f>H1642&amp;"     "</f>
        <v xml:space="preserve">$     </v>
      </c>
      <c r="J1648" t="e">
        <f>+INDEX(Hoja3!A:G,MATCH('ALL PRODUCTS'!B1648,Hoja3!B:B,0),6)</f>
        <v>#N/A</v>
      </c>
      <c r="K1648" s="79" t="e">
        <f>+INDEX(Hoja3!A:G,MATCH('ALL PRODUCTS'!B1648,Hoja3!B:B,0),5)</f>
        <v>#N/A</v>
      </c>
      <c r="L1648" s="86">
        <v>5599800</v>
      </c>
      <c r="M1648" s="86">
        <v>2799900</v>
      </c>
    </row>
    <row r="1649" spans="1:13">
      <c r="A1649" t="s">
        <v>2696</v>
      </c>
      <c r="B1649" s="68" t="s">
        <v>15571</v>
      </c>
      <c r="C1649" s="68" t="s">
        <v>15579</v>
      </c>
      <c r="D1649" s="9" t="s">
        <v>2102</v>
      </c>
      <c r="E1649" s="69" t="str">
        <f>"     "&amp;E1642</f>
        <v xml:space="preserve">     Combo Cama Hampton Doble + Colchón 1 Pillow 28 Cm + Sabanas</v>
      </c>
      <c r="F1649" s="68" t="s">
        <v>54</v>
      </c>
      <c r="G1649" s="70">
        <f>G1642</f>
        <v>2799900</v>
      </c>
      <c r="H1649" s="70" t="str">
        <f>H1642&amp;"     "</f>
        <v xml:space="preserve">$     </v>
      </c>
      <c r="J1649" t="e">
        <f>+INDEX(Hoja3!A:G,MATCH('ALL PRODUCTS'!B1649,Hoja3!B:B,0),6)</f>
        <v>#N/A</v>
      </c>
      <c r="K1649" s="79" t="e">
        <f>+INDEX(Hoja3!A:G,MATCH('ALL PRODUCTS'!B1649,Hoja3!B:B,0),5)</f>
        <v>#N/A</v>
      </c>
      <c r="L1649" s="86">
        <v>5599800</v>
      </c>
      <c r="M1649" s="86">
        <v>2799900</v>
      </c>
    </row>
    <row r="1650" spans="1:13">
      <c r="A1650" t="s">
        <v>2696</v>
      </c>
      <c r="B1650" s="68" t="s">
        <v>15571</v>
      </c>
      <c r="C1650" s="68" t="s">
        <v>15580</v>
      </c>
      <c r="D1650" s="9" t="s">
        <v>2103</v>
      </c>
      <c r="E1650" s="69" t="str">
        <f>"     "&amp;E1642</f>
        <v xml:space="preserve">     Combo Cama Hampton Doble + Colchón 1 Pillow 28 Cm + Sabanas</v>
      </c>
      <c r="F1650" s="68" t="s">
        <v>48</v>
      </c>
      <c r="G1650" s="70">
        <f>G1642</f>
        <v>2799900</v>
      </c>
      <c r="H1650" s="70" t="str">
        <f>H1642&amp;"     "</f>
        <v xml:space="preserve">$     </v>
      </c>
      <c r="J1650" t="e">
        <f>+INDEX(Hoja3!A:G,MATCH('ALL PRODUCTS'!B1650,Hoja3!B:B,0),6)</f>
        <v>#N/A</v>
      </c>
      <c r="K1650" s="79" t="e">
        <f>+INDEX(Hoja3!A:G,MATCH('ALL PRODUCTS'!B1650,Hoja3!B:B,0),5)</f>
        <v>#N/A</v>
      </c>
      <c r="L1650" s="86">
        <v>5599800</v>
      </c>
      <c r="M1650" s="86">
        <v>2799900</v>
      </c>
    </row>
    <row r="1651" spans="1:13">
      <c r="A1651" t="s">
        <v>2696</v>
      </c>
      <c r="B1651" s="68" t="s">
        <v>15571</v>
      </c>
      <c r="C1651" s="68" t="s">
        <v>15581</v>
      </c>
      <c r="D1651" s="9" t="s">
        <v>2096</v>
      </c>
      <c r="E1651" s="69" t="str">
        <f>"     "&amp;E1642</f>
        <v xml:space="preserve">     Combo Cama Hampton Doble + Colchón 1 Pillow 28 Cm + Sabanas</v>
      </c>
      <c r="F1651" s="68" t="s">
        <v>36</v>
      </c>
      <c r="G1651" s="70">
        <f>G1642</f>
        <v>2799900</v>
      </c>
      <c r="H1651" s="70" t="str">
        <f>H1642&amp;"     "</f>
        <v xml:space="preserve">$     </v>
      </c>
      <c r="J1651" t="e">
        <f>+INDEX(Hoja3!A:G,MATCH('ALL PRODUCTS'!B1651,Hoja3!B:B,0),6)</f>
        <v>#N/A</v>
      </c>
      <c r="K1651" s="79" t="e">
        <f>+INDEX(Hoja3!A:G,MATCH('ALL PRODUCTS'!B1651,Hoja3!B:B,0),5)</f>
        <v>#N/A</v>
      </c>
      <c r="L1651" s="86">
        <v>5599800</v>
      </c>
      <c r="M1651" s="86">
        <v>2799900</v>
      </c>
    </row>
    <row r="1652" spans="1:13">
      <c r="A1652" t="s">
        <v>2696</v>
      </c>
      <c r="B1652" s="68" t="s">
        <v>15582</v>
      </c>
      <c r="C1652" s="68"/>
      <c r="D1652" s="68" t="s">
        <v>6</v>
      </c>
      <c r="E1652" s="9" t="s">
        <v>15583</v>
      </c>
      <c r="F1652" s="68" t="s">
        <v>16</v>
      </c>
      <c r="G1652" s="6">
        <v>3799900</v>
      </c>
      <c r="H1652" s="6" t="s">
        <v>13</v>
      </c>
      <c r="I1652" s="6">
        <v>3799900</v>
      </c>
      <c r="J1652" t="e">
        <f>+INDEX(Hoja3!A:G,MATCH('ALL PRODUCTS'!B1652,Hoja3!B:B,0),6)</f>
        <v>#N/A</v>
      </c>
      <c r="K1652" s="79" t="e">
        <f>+INDEX(Hoja3!A:G,MATCH('ALL PRODUCTS'!B1652,Hoja3!B:B,0),5)</f>
        <v>#N/A</v>
      </c>
      <c r="L1652" s="86" t="e">
        <v>#N/A</v>
      </c>
      <c r="M1652" s="86" t="e">
        <v>#N/A</v>
      </c>
    </row>
    <row r="1653" spans="1:13">
      <c r="A1653" t="s">
        <v>2696</v>
      </c>
      <c r="B1653" s="68" t="s">
        <v>15582</v>
      </c>
      <c r="C1653" s="68" t="s">
        <v>15584</v>
      </c>
      <c r="D1653" s="9" t="s">
        <v>1950</v>
      </c>
      <c r="E1653" s="69" t="str">
        <f>"     "&amp;E1652</f>
        <v xml:space="preserve">     Combo Cama Astoria Queen + Colchon 1 Pillow 26 Cm + Sabanas</v>
      </c>
      <c r="F1653" s="68" t="s">
        <v>12</v>
      </c>
      <c r="G1653" s="70">
        <f>G1652</f>
        <v>3799900</v>
      </c>
      <c r="H1653" s="70" t="str">
        <f>H1652&amp;"     "</f>
        <v xml:space="preserve">$     </v>
      </c>
      <c r="J1653" t="e">
        <f>+INDEX(Hoja3!A:G,MATCH('ALL PRODUCTS'!B1653,Hoja3!B:B,0),6)</f>
        <v>#N/A</v>
      </c>
      <c r="K1653" s="79" t="e">
        <f>+INDEX(Hoja3!A:G,MATCH('ALL PRODUCTS'!B1653,Hoja3!B:B,0),5)</f>
        <v>#N/A</v>
      </c>
      <c r="L1653" s="86">
        <v>7599800</v>
      </c>
      <c r="M1653" s="86">
        <v>3799900</v>
      </c>
    </row>
    <row r="1654" spans="1:13">
      <c r="A1654" t="s">
        <v>2696</v>
      </c>
      <c r="B1654" s="68" t="s">
        <v>15582</v>
      </c>
      <c r="C1654" s="68" t="s">
        <v>15585</v>
      </c>
      <c r="D1654" s="9" t="s">
        <v>1951</v>
      </c>
      <c r="E1654" s="69" t="str">
        <f>"     "&amp;E1652</f>
        <v xml:space="preserve">     Combo Cama Astoria Queen + Colchon 1 Pillow 26 Cm + Sabanas</v>
      </c>
      <c r="F1654" s="68" t="s">
        <v>34</v>
      </c>
      <c r="G1654" s="70">
        <f>G1652</f>
        <v>3799900</v>
      </c>
      <c r="H1654" s="70" t="str">
        <f>H1652&amp;"     "</f>
        <v xml:space="preserve">$     </v>
      </c>
      <c r="J1654" t="e">
        <f>+INDEX(Hoja3!A:G,MATCH('ALL PRODUCTS'!B1654,Hoja3!B:B,0),6)</f>
        <v>#N/A</v>
      </c>
      <c r="K1654" s="79" t="e">
        <f>+INDEX(Hoja3!A:G,MATCH('ALL PRODUCTS'!B1654,Hoja3!B:B,0),5)</f>
        <v>#N/A</v>
      </c>
      <c r="L1654" s="86">
        <v>6599800</v>
      </c>
      <c r="M1654" s="86">
        <v>3299900</v>
      </c>
    </row>
    <row r="1655" spans="1:13">
      <c r="A1655" t="s">
        <v>2696</v>
      </c>
      <c r="B1655" s="68" t="s">
        <v>15582</v>
      </c>
      <c r="C1655" s="68" t="s">
        <v>15586</v>
      </c>
      <c r="D1655" s="9" t="s">
        <v>1952</v>
      </c>
      <c r="E1655" s="69" t="str">
        <f>"     "&amp;E1652</f>
        <v xml:space="preserve">     Combo Cama Astoria Queen + Colchon 1 Pillow 26 Cm + Sabanas</v>
      </c>
      <c r="F1655" s="68" t="s">
        <v>300</v>
      </c>
      <c r="G1655" s="70">
        <f>G1652</f>
        <v>3799900</v>
      </c>
      <c r="H1655" s="70" t="str">
        <f>H1652&amp;"     "</f>
        <v xml:space="preserve">$     </v>
      </c>
      <c r="J1655" t="e">
        <f>+INDEX(Hoja3!A:G,MATCH('ALL PRODUCTS'!B1655,Hoja3!B:B,0),6)</f>
        <v>#N/A</v>
      </c>
      <c r="K1655" s="79" t="e">
        <f>+INDEX(Hoja3!A:G,MATCH('ALL PRODUCTS'!B1655,Hoja3!B:B,0),5)</f>
        <v>#N/A</v>
      </c>
      <c r="L1655" s="86">
        <v>6599800</v>
      </c>
      <c r="M1655" s="86">
        <v>3299900</v>
      </c>
    </row>
    <row r="1656" spans="1:13">
      <c r="A1656" t="s">
        <v>2696</v>
      </c>
      <c r="B1656" s="68" t="s">
        <v>15582</v>
      </c>
      <c r="C1656" s="68" t="s">
        <v>15587</v>
      </c>
      <c r="D1656" s="9" t="s">
        <v>1953</v>
      </c>
      <c r="E1656" s="69" t="str">
        <f>"     "&amp;E1652</f>
        <v xml:space="preserve">     Combo Cama Astoria Queen + Colchon 1 Pillow 26 Cm + Sabanas</v>
      </c>
      <c r="F1656" s="68" t="s">
        <v>153</v>
      </c>
      <c r="G1656" s="70">
        <f>G1652</f>
        <v>3799900</v>
      </c>
      <c r="H1656" s="70" t="str">
        <f>H1652&amp;"     "</f>
        <v xml:space="preserve">$     </v>
      </c>
      <c r="J1656" t="e">
        <f>+INDEX(Hoja3!A:G,MATCH('ALL PRODUCTS'!B1656,Hoja3!B:B,0),6)</f>
        <v>#N/A</v>
      </c>
      <c r="K1656" s="79" t="e">
        <f>+INDEX(Hoja3!A:G,MATCH('ALL PRODUCTS'!B1656,Hoja3!B:B,0),5)</f>
        <v>#N/A</v>
      </c>
      <c r="L1656" s="86">
        <v>6599800</v>
      </c>
      <c r="M1656" s="86">
        <v>3299900</v>
      </c>
    </row>
    <row r="1657" spans="1:13">
      <c r="A1657" t="s">
        <v>2696</v>
      </c>
      <c r="B1657" s="68" t="s">
        <v>15582</v>
      </c>
      <c r="C1657" s="68" t="s">
        <v>15588</v>
      </c>
      <c r="D1657" s="9" t="s">
        <v>1954</v>
      </c>
      <c r="E1657" s="69" t="str">
        <f>"     "&amp;E1652</f>
        <v xml:space="preserve">     Combo Cama Astoria Queen + Colchon 1 Pillow 26 Cm + Sabanas</v>
      </c>
      <c r="F1657" s="68" t="s">
        <v>350</v>
      </c>
      <c r="G1657" s="70">
        <f>G1652</f>
        <v>3799900</v>
      </c>
      <c r="H1657" s="70" t="str">
        <f>H1652&amp;"     "</f>
        <v xml:space="preserve">$     </v>
      </c>
      <c r="J1657" t="e">
        <f>+INDEX(Hoja3!A:G,MATCH('ALL PRODUCTS'!B1657,Hoja3!B:B,0),6)</f>
        <v>#N/A</v>
      </c>
      <c r="K1657" s="79" t="e">
        <f>+INDEX(Hoja3!A:G,MATCH('ALL PRODUCTS'!B1657,Hoja3!B:B,0),5)</f>
        <v>#N/A</v>
      </c>
      <c r="L1657" s="86">
        <v>5999800</v>
      </c>
      <c r="M1657" s="86">
        <v>2999900</v>
      </c>
    </row>
    <row r="1658" spans="1:13">
      <c r="A1658" t="s">
        <v>2696</v>
      </c>
      <c r="B1658" s="68" t="s">
        <v>15582</v>
      </c>
      <c r="C1658" s="68" t="s">
        <v>15589</v>
      </c>
      <c r="D1658" s="9" t="s">
        <v>1955</v>
      </c>
      <c r="E1658" s="69" t="str">
        <f>"     "&amp;E1652</f>
        <v xml:space="preserve">     Combo Cama Astoria Queen + Colchon 1 Pillow 26 Cm + Sabanas</v>
      </c>
      <c r="F1658" s="68" t="s">
        <v>567</v>
      </c>
      <c r="G1658" s="70">
        <f>G1652</f>
        <v>3799900</v>
      </c>
      <c r="H1658" s="70" t="str">
        <f>H1652&amp;"     "</f>
        <v xml:space="preserve">$     </v>
      </c>
      <c r="J1658" t="e">
        <f>+INDEX(Hoja3!A:G,MATCH('ALL PRODUCTS'!B1658,Hoja3!B:B,0),6)</f>
        <v>#N/A</v>
      </c>
      <c r="K1658" s="79" t="e">
        <f>+INDEX(Hoja3!A:G,MATCH('ALL PRODUCTS'!B1658,Hoja3!B:B,0),5)</f>
        <v>#N/A</v>
      </c>
      <c r="L1658" s="86">
        <v>7599800</v>
      </c>
      <c r="M1658" s="86">
        <v>3799900</v>
      </c>
    </row>
    <row r="1659" spans="1:13">
      <c r="A1659" t="s">
        <v>2696</v>
      </c>
      <c r="B1659" s="68" t="s">
        <v>15582</v>
      </c>
      <c r="C1659" s="68" t="s">
        <v>15590</v>
      </c>
      <c r="D1659" s="9" t="s">
        <v>1956</v>
      </c>
      <c r="E1659" s="69" t="str">
        <f>"     "&amp;E1652</f>
        <v xml:space="preserve">     Combo Cama Astoria Queen + Colchon 1 Pillow 26 Cm + Sabanas</v>
      </c>
      <c r="F1659" s="68" t="s">
        <v>54</v>
      </c>
      <c r="G1659" s="70">
        <f>G1652</f>
        <v>3799900</v>
      </c>
      <c r="H1659" s="70" t="str">
        <f>H1652&amp;"     "</f>
        <v xml:space="preserve">$     </v>
      </c>
      <c r="J1659" t="e">
        <f>+INDEX(Hoja3!A:G,MATCH('ALL PRODUCTS'!B1659,Hoja3!B:B,0),6)</f>
        <v>#N/A</v>
      </c>
      <c r="K1659" s="79" t="e">
        <f>+INDEX(Hoja3!A:G,MATCH('ALL PRODUCTS'!B1659,Hoja3!B:B,0),5)</f>
        <v>#N/A</v>
      </c>
      <c r="L1659" s="86">
        <v>6599800</v>
      </c>
      <c r="M1659" s="86">
        <v>3299900</v>
      </c>
    </row>
    <row r="1660" spans="1:13">
      <c r="A1660" t="s">
        <v>2696</v>
      </c>
      <c r="B1660" s="68" t="s">
        <v>15582</v>
      </c>
      <c r="C1660" s="68" t="s">
        <v>15591</v>
      </c>
      <c r="D1660" s="9" t="s">
        <v>1957</v>
      </c>
      <c r="E1660" s="69" t="str">
        <f>"     "&amp;E1652</f>
        <v xml:space="preserve">     Combo Cama Astoria Queen + Colchon 1 Pillow 26 Cm + Sabanas</v>
      </c>
      <c r="F1660" s="68" t="s">
        <v>48</v>
      </c>
      <c r="G1660" s="70">
        <f>G1652</f>
        <v>3799900</v>
      </c>
      <c r="H1660" s="70" t="str">
        <f>H1652&amp;"     "</f>
        <v xml:space="preserve">$     </v>
      </c>
      <c r="J1660" t="e">
        <f>+INDEX(Hoja3!A:G,MATCH('ALL PRODUCTS'!B1660,Hoja3!B:B,0),6)</f>
        <v>#N/A</v>
      </c>
      <c r="K1660" s="79" t="e">
        <f>+INDEX(Hoja3!A:G,MATCH('ALL PRODUCTS'!B1660,Hoja3!B:B,0),5)</f>
        <v>#N/A</v>
      </c>
      <c r="L1660" s="86">
        <v>7599800</v>
      </c>
      <c r="M1660" s="86">
        <v>3799900</v>
      </c>
    </row>
    <row r="1661" spans="1:13">
      <c r="A1661" t="s">
        <v>2696</v>
      </c>
      <c r="B1661" s="68" t="s">
        <v>15582</v>
      </c>
      <c r="C1661" s="68" t="s">
        <v>15592</v>
      </c>
      <c r="D1661" s="9" t="s">
        <v>1958</v>
      </c>
      <c r="E1661" s="69" t="str">
        <f>"     "&amp;E1652</f>
        <v xml:space="preserve">     Combo Cama Astoria Queen + Colchon 1 Pillow 26 Cm + Sabanas</v>
      </c>
      <c r="F1661" s="68" t="s">
        <v>36</v>
      </c>
      <c r="G1661" s="70">
        <f>G1652</f>
        <v>3799900</v>
      </c>
      <c r="H1661" s="70" t="str">
        <f>H1652&amp;"     "</f>
        <v xml:space="preserve">$     </v>
      </c>
      <c r="J1661" t="e">
        <f>+INDEX(Hoja3!A:G,MATCH('ALL PRODUCTS'!B1661,Hoja3!B:B,0),6)</f>
        <v>#N/A</v>
      </c>
      <c r="K1661" s="79" t="e">
        <f>+INDEX(Hoja3!A:G,MATCH('ALL PRODUCTS'!B1661,Hoja3!B:B,0),5)</f>
        <v>#N/A</v>
      </c>
      <c r="L1661" s="86">
        <v>7599800</v>
      </c>
      <c r="M1661" s="86">
        <v>3799900</v>
      </c>
    </row>
    <row r="1662" spans="1:13">
      <c r="A1662" t="s">
        <v>2696</v>
      </c>
      <c r="B1662" s="68" t="s">
        <v>15593</v>
      </c>
      <c r="C1662" s="68"/>
      <c r="D1662" s="68" t="s">
        <v>6</v>
      </c>
      <c r="E1662" s="9" t="s">
        <v>15594</v>
      </c>
      <c r="F1662" s="68" t="s">
        <v>16</v>
      </c>
      <c r="G1662" s="6">
        <v>4299900</v>
      </c>
      <c r="H1662" s="6" t="s">
        <v>13</v>
      </c>
      <c r="I1662" s="6">
        <v>4299900</v>
      </c>
      <c r="J1662" t="e">
        <f>+INDEX(Hoja3!A:G,MATCH('ALL PRODUCTS'!B1662,Hoja3!B:B,0),6)</f>
        <v>#N/A</v>
      </c>
      <c r="K1662" s="79" t="e">
        <f>+INDEX(Hoja3!A:G,MATCH('ALL PRODUCTS'!B1662,Hoja3!B:B,0),5)</f>
        <v>#N/A</v>
      </c>
      <c r="L1662" s="86" t="e">
        <v>#N/A</v>
      </c>
      <c r="M1662" s="86" t="e">
        <v>#N/A</v>
      </c>
    </row>
    <row r="1663" spans="1:13">
      <c r="A1663" t="s">
        <v>2696</v>
      </c>
      <c r="B1663" s="68" t="s">
        <v>15593</v>
      </c>
      <c r="C1663" s="68" t="s">
        <v>15595</v>
      </c>
      <c r="D1663" s="9" t="s">
        <v>2087</v>
      </c>
      <c r="E1663" s="69" t="str">
        <f>"     "&amp;E1662</f>
        <v xml:space="preserve">     Combo Cama Astoria King+ Colchon 1 Pillow 26 Cm + Sabanas</v>
      </c>
      <c r="F1663" s="68" t="s">
        <v>12</v>
      </c>
      <c r="G1663" s="70">
        <f>G1662</f>
        <v>4299900</v>
      </c>
      <c r="H1663" s="70" t="str">
        <f>H1662&amp;"     "</f>
        <v xml:space="preserve">$     </v>
      </c>
      <c r="J1663" t="e">
        <f>+INDEX(Hoja3!A:G,MATCH('ALL PRODUCTS'!B1663,Hoja3!B:B,0),6)</f>
        <v>#N/A</v>
      </c>
      <c r="K1663" s="79" t="e">
        <f>+INDEX(Hoja3!A:G,MATCH('ALL PRODUCTS'!B1663,Hoja3!B:B,0),5)</f>
        <v>#N/A</v>
      </c>
      <c r="L1663" s="86">
        <v>7599800</v>
      </c>
      <c r="M1663" s="86">
        <v>3799900</v>
      </c>
    </row>
    <row r="1664" spans="1:13">
      <c r="A1664" t="s">
        <v>2696</v>
      </c>
      <c r="B1664" s="68" t="s">
        <v>15593</v>
      </c>
      <c r="C1664" s="68" t="s">
        <v>15596</v>
      </c>
      <c r="D1664" s="9" t="s">
        <v>2088</v>
      </c>
      <c r="E1664" s="69" t="str">
        <f>"     "&amp;E1662</f>
        <v xml:space="preserve">     Combo Cama Astoria King+ Colchon 1 Pillow 26 Cm + Sabanas</v>
      </c>
      <c r="F1664" s="68" t="s">
        <v>34</v>
      </c>
      <c r="G1664" s="70">
        <f>G1662</f>
        <v>4299900</v>
      </c>
      <c r="H1664" s="70" t="str">
        <f>H1662&amp;"     "</f>
        <v xml:space="preserve">$     </v>
      </c>
      <c r="J1664" t="e">
        <f>+INDEX(Hoja3!A:G,MATCH('ALL PRODUCTS'!B1664,Hoja3!B:B,0),6)</f>
        <v>#N/A</v>
      </c>
      <c r="K1664" s="79" t="e">
        <f>+INDEX(Hoja3!A:G,MATCH('ALL PRODUCTS'!B1664,Hoja3!B:B,0),5)</f>
        <v>#N/A</v>
      </c>
      <c r="L1664" s="86">
        <v>7599800</v>
      </c>
      <c r="M1664" s="86">
        <v>3799900</v>
      </c>
    </row>
    <row r="1665" spans="1:13">
      <c r="A1665" t="s">
        <v>2696</v>
      </c>
      <c r="B1665" s="68" t="s">
        <v>15593</v>
      </c>
      <c r="C1665" s="68" t="s">
        <v>15597</v>
      </c>
      <c r="D1665" s="9" t="s">
        <v>2089</v>
      </c>
      <c r="E1665" s="69" t="str">
        <f>"     "&amp;E1662</f>
        <v xml:space="preserve">     Combo Cama Astoria King+ Colchon 1 Pillow 26 Cm + Sabanas</v>
      </c>
      <c r="F1665" s="68" t="s">
        <v>300</v>
      </c>
      <c r="G1665" s="70">
        <f>G1662</f>
        <v>4299900</v>
      </c>
      <c r="H1665" s="70" t="str">
        <f>H1662&amp;"     "</f>
        <v xml:space="preserve">$     </v>
      </c>
      <c r="J1665" t="e">
        <f>+INDEX(Hoja3!A:G,MATCH('ALL PRODUCTS'!B1665,Hoja3!B:B,0),6)</f>
        <v>#N/A</v>
      </c>
      <c r="K1665" s="79" t="e">
        <f>+INDEX(Hoja3!A:G,MATCH('ALL PRODUCTS'!B1665,Hoja3!B:B,0),5)</f>
        <v>#N/A</v>
      </c>
      <c r="L1665" s="86">
        <v>7599800</v>
      </c>
      <c r="M1665" s="86">
        <v>3799900</v>
      </c>
    </row>
    <row r="1666" spans="1:13">
      <c r="A1666" t="s">
        <v>2696</v>
      </c>
      <c r="B1666" s="68" t="s">
        <v>15593</v>
      </c>
      <c r="C1666" s="68" t="s">
        <v>15598</v>
      </c>
      <c r="D1666" s="9" t="s">
        <v>2090</v>
      </c>
      <c r="E1666" s="69" t="str">
        <f>"     "&amp;E1662</f>
        <v xml:space="preserve">     Combo Cama Astoria King+ Colchon 1 Pillow 26 Cm + Sabanas</v>
      </c>
      <c r="F1666" s="68" t="s">
        <v>153</v>
      </c>
      <c r="G1666" s="70">
        <f>G1662</f>
        <v>4299900</v>
      </c>
      <c r="H1666" s="70" t="str">
        <f>H1662&amp;"     "</f>
        <v xml:space="preserve">$     </v>
      </c>
      <c r="J1666" t="e">
        <f>+INDEX(Hoja3!A:G,MATCH('ALL PRODUCTS'!B1666,Hoja3!B:B,0),6)</f>
        <v>#N/A</v>
      </c>
      <c r="K1666" s="79" t="e">
        <f>+INDEX(Hoja3!A:G,MATCH('ALL PRODUCTS'!B1666,Hoja3!B:B,0),5)</f>
        <v>#N/A</v>
      </c>
      <c r="L1666" s="86">
        <v>7599800</v>
      </c>
      <c r="M1666" s="86">
        <v>3799900</v>
      </c>
    </row>
    <row r="1667" spans="1:13">
      <c r="A1667" t="s">
        <v>2696</v>
      </c>
      <c r="B1667" s="68" t="s">
        <v>15593</v>
      </c>
      <c r="C1667" s="68" t="s">
        <v>15599</v>
      </c>
      <c r="D1667" s="9" t="s">
        <v>2091</v>
      </c>
      <c r="E1667" s="69" t="str">
        <f>"     "&amp;E1662</f>
        <v xml:space="preserve">     Combo Cama Astoria King+ Colchon 1 Pillow 26 Cm + Sabanas</v>
      </c>
      <c r="F1667" s="68" t="s">
        <v>350</v>
      </c>
      <c r="G1667" s="70">
        <f>G1662</f>
        <v>4299900</v>
      </c>
      <c r="H1667" s="70" t="str">
        <f>H1662&amp;"     "</f>
        <v xml:space="preserve">$     </v>
      </c>
      <c r="J1667" t="e">
        <f>+INDEX(Hoja3!A:G,MATCH('ALL PRODUCTS'!B1667,Hoja3!B:B,0),6)</f>
        <v>#N/A</v>
      </c>
      <c r="K1667" s="79" t="e">
        <f>+INDEX(Hoja3!A:G,MATCH('ALL PRODUCTS'!B1667,Hoja3!B:B,0),5)</f>
        <v>#N/A</v>
      </c>
      <c r="L1667" s="86">
        <v>7599800</v>
      </c>
      <c r="M1667" s="86">
        <v>3799900</v>
      </c>
    </row>
    <row r="1668" spans="1:13">
      <c r="A1668" t="s">
        <v>2696</v>
      </c>
      <c r="B1668" s="68" t="s">
        <v>15593</v>
      </c>
      <c r="C1668" s="68" t="s">
        <v>15600</v>
      </c>
      <c r="D1668" s="9" t="s">
        <v>2092</v>
      </c>
      <c r="E1668" s="69" t="str">
        <f>"     "&amp;E1662</f>
        <v xml:space="preserve">     Combo Cama Astoria King+ Colchon 1 Pillow 26 Cm + Sabanas</v>
      </c>
      <c r="F1668" s="68" t="s">
        <v>567</v>
      </c>
      <c r="G1668" s="70">
        <f>G1662</f>
        <v>4299900</v>
      </c>
      <c r="H1668" s="70" t="str">
        <f>H1662&amp;"     "</f>
        <v xml:space="preserve">$     </v>
      </c>
      <c r="J1668" t="e">
        <f>+INDEX(Hoja3!A:G,MATCH('ALL PRODUCTS'!B1668,Hoja3!B:B,0),6)</f>
        <v>#N/A</v>
      </c>
      <c r="K1668" s="79" t="e">
        <f>+INDEX(Hoja3!A:G,MATCH('ALL PRODUCTS'!B1668,Hoja3!B:B,0),5)</f>
        <v>#N/A</v>
      </c>
      <c r="L1668" s="86">
        <v>7599800</v>
      </c>
      <c r="M1668" s="86">
        <v>3799900</v>
      </c>
    </row>
    <row r="1669" spans="1:13">
      <c r="A1669" t="s">
        <v>2696</v>
      </c>
      <c r="B1669" s="68" t="s">
        <v>15593</v>
      </c>
      <c r="C1669" s="68" t="s">
        <v>15601</v>
      </c>
      <c r="D1669" s="9" t="s">
        <v>2093</v>
      </c>
      <c r="E1669" s="69" t="str">
        <f>"     "&amp;E1662</f>
        <v xml:space="preserve">     Combo Cama Astoria King+ Colchon 1 Pillow 26 Cm + Sabanas</v>
      </c>
      <c r="F1669" s="68" t="s">
        <v>54</v>
      </c>
      <c r="G1669" s="70">
        <f>G1662</f>
        <v>4299900</v>
      </c>
      <c r="H1669" s="70" t="str">
        <f>H1662&amp;"     "</f>
        <v xml:space="preserve">$     </v>
      </c>
      <c r="J1669" t="e">
        <f>+INDEX(Hoja3!A:G,MATCH('ALL PRODUCTS'!B1669,Hoja3!B:B,0),6)</f>
        <v>#N/A</v>
      </c>
      <c r="K1669" s="79" t="e">
        <f>+INDEX(Hoja3!A:G,MATCH('ALL PRODUCTS'!B1669,Hoja3!B:B,0),5)</f>
        <v>#N/A</v>
      </c>
      <c r="L1669" s="86">
        <v>7999800</v>
      </c>
      <c r="M1669" s="86">
        <v>3999900</v>
      </c>
    </row>
    <row r="1670" spans="1:13">
      <c r="A1670" t="s">
        <v>2696</v>
      </c>
      <c r="B1670" s="68" t="s">
        <v>15593</v>
      </c>
      <c r="C1670" s="68" t="s">
        <v>15602</v>
      </c>
      <c r="D1670" s="9" t="s">
        <v>2094</v>
      </c>
      <c r="E1670" s="69" t="str">
        <f>"     "&amp;E1662</f>
        <v xml:space="preserve">     Combo Cama Astoria King+ Colchon 1 Pillow 26 Cm + Sabanas</v>
      </c>
      <c r="F1670" s="68" t="s">
        <v>48</v>
      </c>
      <c r="G1670" s="70">
        <f>G1662</f>
        <v>4299900</v>
      </c>
      <c r="H1670" s="70" t="str">
        <f>H1662&amp;"     "</f>
        <v xml:space="preserve">$     </v>
      </c>
      <c r="J1670" t="e">
        <f>+INDEX(Hoja3!A:G,MATCH('ALL PRODUCTS'!B1670,Hoja3!B:B,0),6)</f>
        <v>#N/A</v>
      </c>
      <c r="K1670" s="79" t="e">
        <f>+INDEX(Hoja3!A:G,MATCH('ALL PRODUCTS'!B1670,Hoja3!B:B,0),5)</f>
        <v>#N/A</v>
      </c>
      <c r="L1670" s="86">
        <v>7599800</v>
      </c>
      <c r="M1670" s="86">
        <v>3799900</v>
      </c>
    </row>
    <row r="1671" spans="1:13">
      <c r="A1671" t="s">
        <v>2696</v>
      </c>
      <c r="B1671" s="68" t="s">
        <v>15593</v>
      </c>
      <c r="C1671" s="68" t="s">
        <v>15603</v>
      </c>
      <c r="D1671" s="9" t="s">
        <v>2095</v>
      </c>
      <c r="E1671" s="69" t="str">
        <f>"     "&amp;E1662</f>
        <v xml:space="preserve">     Combo Cama Astoria King+ Colchon 1 Pillow 26 Cm + Sabanas</v>
      </c>
      <c r="F1671" s="68" t="s">
        <v>36</v>
      </c>
      <c r="G1671" s="70">
        <f>G1662</f>
        <v>4299900</v>
      </c>
      <c r="H1671" s="70" t="str">
        <f>H1662&amp;"     "</f>
        <v xml:space="preserve">$     </v>
      </c>
      <c r="J1671" t="e">
        <f>+INDEX(Hoja3!A:G,MATCH('ALL PRODUCTS'!B1671,Hoja3!B:B,0),6)</f>
        <v>#N/A</v>
      </c>
      <c r="K1671" s="79" t="e">
        <f>+INDEX(Hoja3!A:G,MATCH('ALL PRODUCTS'!B1671,Hoja3!B:B,0),5)</f>
        <v>#N/A</v>
      </c>
      <c r="L1671" s="86">
        <v>7599800</v>
      </c>
      <c r="M1671" s="86">
        <v>3799900</v>
      </c>
    </row>
    <row r="1672" spans="1:13">
      <c r="A1672" t="s">
        <v>2696</v>
      </c>
      <c r="B1672" s="68" t="s">
        <v>15604</v>
      </c>
      <c r="C1672" s="68"/>
      <c r="D1672" s="68" t="s">
        <v>6</v>
      </c>
      <c r="E1672" s="9" t="s">
        <v>389</v>
      </c>
      <c r="F1672" s="68" t="s">
        <v>16</v>
      </c>
      <c r="G1672" s="6">
        <v>3799900</v>
      </c>
      <c r="H1672" s="6" t="s">
        <v>13</v>
      </c>
      <c r="I1672" s="6">
        <v>3799900</v>
      </c>
      <c r="J1672" t="e">
        <f>+INDEX(Hoja3!A:G,MATCH('ALL PRODUCTS'!B1672,Hoja3!B:B,0),6)</f>
        <v>#N/A</v>
      </c>
      <c r="K1672" s="79" t="e">
        <f>+INDEX(Hoja3!A:G,MATCH('ALL PRODUCTS'!B1672,Hoja3!B:B,0),5)</f>
        <v>#N/A</v>
      </c>
      <c r="L1672" s="86" t="e">
        <v>#N/A</v>
      </c>
      <c r="M1672" s="86" t="e">
        <v>#N/A</v>
      </c>
    </row>
    <row r="1673" spans="1:13">
      <c r="A1673" t="s">
        <v>2696</v>
      </c>
      <c r="B1673" s="68" t="s">
        <v>15604</v>
      </c>
      <c r="C1673" s="68" t="s">
        <v>15605</v>
      </c>
      <c r="D1673" s="9" t="s">
        <v>1815</v>
      </c>
      <c r="E1673" s="69" t="str">
        <f>"     "&amp;E1672</f>
        <v xml:space="preserve">     Combo Cama Queen + Cabecero Astoria Gratis Sabanas 300 Hilos</v>
      </c>
      <c r="F1673" s="68" t="s">
        <v>12</v>
      </c>
      <c r="G1673" s="70">
        <f>G1672</f>
        <v>3799900</v>
      </c>
      <c r="H1673" s="70" t="str">
        <f>H1672&amp;"     "</f>
        <v xml:space="preserve">$     </v>
      </c>
      <c r="J1673" t="e">
        <f>+INDEX(Hoja3!A:G,MATCH('ALL PRODUCTS'!B1673,Hoja3!B:B,0),6)</f>
        <v>#N/A</v>
      </c>
      <c r="K1673" s="79" t="e">
        <f>+INDEX(Hoja3!A:G,MATCH('ALL PRODUCTS'!B1673,Hoja3!B:B,0),5)</f>
        <v>#N/A</v>
      </c>
      <c r="L1673" s="86" t="e">
        <v>#N/A</v>
      </c>
      <c r="M1673" s="86" t="e">
        <v>#N/A</v>
      </c>
    </row>
    <row r="1674" spans="1:13">
      <c r="A1674" t="s">
        <v>2696</v>
      </c>
      <c r="B1674" s="68" t="s">
        <v>15604</v>
      </c>
      <c r="C1674" s="68" t="s">
        <v>15606</v>
      </c>
      <c r="D1674" s="9" t="s">
        <v>1816</v>
      </c>
      <c r="E1674" s="69" t="str">
        <f>"     "&amp;E1672</f>
        <v xml:space="preserve">     Combo Cama Queen + Cabecero Astoria Gratis Sabanas 300 Hilos</v>
      </c>
      <c r="F1674" s="68" t="s">
        <v>34</v>
      </c>
      <c r="G1674" s="70">
        <f>G1672</f>
        <v>3799900</v>
      </c>
      <c r="H1674" s="70" t="str">
        <f>H1672&amp;"     "</f>
        <v xml:space="preserve">$     </v>
      </c>
      <c r="J1674" t="e">
        <f>+INDEX(Hoja3!A:G,MATCH('ALL PRODUCTS'!B1674,Hoja3!B:B,0),6)</f>
        <v>#N/A</v>
      </c>
      <c r="K1674" s="79" t="e">
        <f>+INDEX(Hoja3!A:G,MATCH('ALL PRODUCTS'!B1674,Hoja3!B:B,0),5)</f>
        <v>#N/A</v>
      </c>
      <c r="L1674" s="86" t="e">
        <v>#N/A</v>
      </c>
      <c r="M1674" s="86" t="e">
        <v>#N/A</v>
      </c>
    </row>
    <row r="1675" spans="1:13">
      <c r="A1675" t="s">
        <v>2696</v>
      </c>
      <c r="B1675" s="68" t="s">
        <v>15604</v>
      </c>
      <c r="C1675" s="68" t="s">
        <v>15607</v>
      </c>
      <c r="D1675" s="9" t="s">
        <v>1817</v>
      </c>
      <c r="E1675" s="69" t="str">
        <f>"     "&amp;E1672</f>
        <v xml:space="preserve">     Combo Cama Queen + Cabecero Astoria Gratis Sabanas 300 Hilos</v>
      </c>
      <c r="F1675" s="68" t="s">
        <v>300</v>
      </c>
      <c r="G1675" s="70">
        <f>G1672</f>
        <v>3799900</v>
      </c>
      <c r="H1675" s="70" t="str">
        <f>H1672&amp;"     "</f>
        <v xml:space="preserve">$     </v>
      </c>
      <c r="J1675" t="e">
        <f>+INDEX(Hoja3!A:G,MATCH('ALL PRODUCTS'!B1675,Hoja3!B:B,0),6)</f>
        <v>#N/A</v>
      </c>
      <c r="K1675" s="79" t="e">
        <f>+INDEX(Hoja3!A:G,MATCH('ALL PRODUCTS'!B1675,Hoja3!B:B,0),5)</f>
        <v>#N/A</v>
      </c>
      <c r="L1675" s="86" t="e">
        <v>#N/A</v>
      </c>
      <c r="M1675" s="86" t="e">
        <v>#N/A</v>
      </c>
    </row>
    <row r="1676" spans="1:13">
      <c r="A1676" t="s">
        <v>2696</v>
      </c>
      <c r="B1676" s="68" t="s">
        <v>15604</v>
      </c>
      <c r="C1676" s="68" t="s">
        <v>15608</v>
      </c>
      <c r="D1676" s="9" t="s">
        <v>1818</v>
      </c>
      <c r="E1676" s="69" t="str">
        <f>"     "&amp;E1672</f>
        <v xml:space="preserve">     Combo Cama Queen + Cabecero Astoria Gratis Sabanas 300 Hilos</v>
      </c>
      <c r="F1676" s="68" t="s">
        <v>302</v>
      </c>
      <c r="G1676" s="70">
        <f>G1672</f>
        <v>3799900</v>
      </c>
      <c r="H1676" s="70" t="str">
        <f>H1672&amp;"     "</f>
        <v xml:space="preserve">$     </v>
      </c>
      <c r="J1676" t="e">
        <f>+INDEX(Hoja3!A:G,MATCH('ALL PRODUCTS'!B1676,Hoja3!B:B,0),6)</f>
        <v>#N/A</v>
      </c>
      <c r="K1676" s="79" t="e">
        <f>+INDEX(Hoja3!A:G,MATCH('ALL PRODUCTS'!B1676,Hoja3!B:B,0),5)</f>
        <v>#N/A</v>
      </c>
      <c r="L1676" s="86" t="e">
        <v>#N/A</v>
      </c>
      <c r="M1676" s="86" t="e">
        <v>#N/A</v>
      </c>
    </row>
    <row r="1677" spans="1:13">
      <c r="A1677" t="s">
        <v>2696</v>
      </c>
      <c r="B1677" s="68" t="s">
        <v>15604</v>
      </c>
      <c r="C1677" s="68" t="s">
        <v>15609</v>
      </c>
      <c r="D1677" s="9" t="s">
        <v>1819</v>
      </c>
      <c r="E1677" s="69" t="str">
        <f>"     "&amp;E1672</f>
        <v xml:space="preserve">     Combo Cama Queen + Cabecero Astoria Gratis Sabanas 300 Hilos</v>
      </c>
      <c r="F1677" s="68" t="s">
        <v>14944</v>
      </c>
      <c r="G1677" s="70">
        <f>G1672</f>
        <v>3799900</v>
      </c>
      <c r="H1677" s="70" t="str">
        <f>H1672&amp;"     "</f>
        <v xml:space="preserve">$     </v>
      </c>
      <c r="J1677" t="e">
        <f>+INDEX(Hoja3!A:G,MATCH('ALL PRODUCTS'!B1677,Hoja3!B:B,0),6)</f>
        <v>#N/A</v>
      </c>
      <c r="K1677" s="79" t="e">
        <f>+INDEX(Hoja3!A:G,MATCH('ALL PRODUCTS'!B1677,Hoja3!B:B,0),5)</f>
        <v>#N/A</v>
      </c>
      <c r="L1677" s="86" t="e">
        <v>#N/A</v>
      </c>
      <c r="M1677" s="86" t="e">
        <v>#N/A</v>
      </c>
    </row>
    <row r="1678" spans="1:13">
      <c r="A1678" t="s">
        <v>2696</v>
      </c>
      <c r="B1678" s="68" t="s">
        <v>15604</v>
      </c>
      <c r="C1678" s="68" t="s">
        <v>15610</v>
      </c>
      <c r="D1678" s="9" t="s">
        <v>1820</v>
      </c>
      <c r="E1678" s="69" t="str">
        <f>"     "&amp;E1672</f>
        <v xml:space="preserve">     Combo Cama Queen + Cabecero Astoria Gratis Sabanas 300 Hilos</v>
      </c>
      <c r="F1678" s="68" t="s">
        <v>297</v>
      </c>
      <c r="G1678" s="70">
        <f>G1672</f>
        <v>3799900</v>
      </c>
      <c r="H1678" s="70" t="str">
        <f>H1672&amp;"     "</f>
        <v xml:space="preserve">$     </v>
      </c>
      <c r="J1678" t="e">
        <f>+INDEX(Hoja3!A:G,MATCH('ALL PRODUCTS'!B1678,Hoja3!B:B,0),6)</f>
        <v>#N/A</v>
      </c>
      <c r="K1678" s="79" t="e">
        <f>+INDEX(Hoja3!A:G,MATCH('ALL PRODUCTS'!B1678,Hoja3!B:B,0),5)</f>
        <v>#N/A</v>
      </c>
      <c r="L1678" s="86" t="e">
        <v>#N/A</v>
      </c>
      <c r="M1678" s="86" t="e">
        <v>#N/A</v>
      </c>
    </row>
    <row r="1679" spans="1:13">
      <c r="A1679" t="s">
        <v>2696</v>
      </c>
      <c r="B1679" s="68" t="s">
        <v>15604</v>
      </c>
      <c r="C1679" s="68" t="s">
        <v>15611</v>
      </c>
      <c r="D1679" s="9" t="s">
        <v>1821</v>
      </c>
      <c r="E1679" s="69" t="str">
        <f>"     "&amp;E1672</f>
        <v xml:space="preserve">     Combo Cama Queen + Cabecero Astoria Gratis Sabanas 300 Hilos</v>
      </c>
      <c r="F1679" s="68" t="s">
        <v>306</v>
      </c>
      <c r="G1679" s="70">
        <f>G1672</f>
        <v>3799900</v>
      </c>
      <c r="H1679" s="70" t="str">
        <f>H1672&amp;"     "</f>
        <v xml:space="preserve">$     </v>
      </c>
      <c r="J1679" t="e">
        <f>+INDEX(Hoja3!A:G,MATCH('ALL PRODUCTS'!B1679,Hoja3!B:B,0),6)</f>
        <v>#N/A</v>
      </c>
      <c r="K1679" s="79" t="e">
        <f>+INDEX(Hoja3!A:G,MATCH('ALL PRODUCTS'!B1679,Hoja3!B:B,0),5)</f>
        <v>#N/A</v>
      </c>
      <c r="L1679" s="86" t="e">
        <v>#N/A</v>
      </c>
      <c r="M1679" s="86" t="e">
        <v>#N/A</v>
      </c>
    </row>
    <row r="1680" spans="1:13">
      <c r="A1680" t="s">
        <v>2696</v>
      </c>
      <c r="B1680" s="68" t="s">
        <v>15604</v>
      </c>
      <c r="C1680" s="68" t="s">
        <v>15612</v>
      </c>
      <c r="D1680" s="9" t="s">
        <v>1822</v>
      </c>
      <c r="E1680" s="69" t="str">
        <f>"     "&amp;E1672</f>
        <v xml:space="preserve">     Combo Cama Queen + Cabecero Astoria Gratis Sabanas 300 Hilos</v>
      </c>
      <c r="F1680" s="68" t="s">
        <v>48</v>
      </c>
      <c r="G1680" s="70">
        <f>G1672</f>
        <v>3799900</v>
      </c>
      <c r="H1680" s="70" t="str">
        <f>H1672&amp;"     "</f>
        <v xml:space="preserve">$     </v>
      </c>
      <c r="J1680" t="e">
        <f>+INDEX(Hoja3!A:G,MATCH('ALL PRODUCTS'!B1680,Hoja3!B:B,0),6)</f>
        <v>#N/A</v>
      </c>
      <c r="K1680" s="79" t="e">
        <f>+INDEX(Hoja3!A:G,MATCH('ALL PRODUCTS'!B1680,Hoja3!B:B,0),5)</f>
        <v>#N/A</v>
      </c>
      <c r="L1680" s="86" t="e">
        <v>#N/A</v>
      </c>
      <c r="M1680" s="86" t="e">
        <v>#N/A</v>
      </c>
    </row>
    <row r="1681" spans="1:13">
      <c r="A1681" t="s">
        <v>2696</v>
      </c>
      <c r="B1681" s="68" t="s">
        <v>15604</v>
      </c>
      <c r="C1681" s="68" t="s">
        <v>15613</v>
      </c>
      <c r="D1681" s="9" t="s">
        <v>1814</v>
      </c>
      <c r="E1681" s="69" t="str">
        <f>"     "&amp;E1672</f>
        <v xml:space="preserve">     Combo Cama Queen + Cabecero Astoria Gratis Sabanas 300 Hilos</v>
      </c>
      <c r="F1681" s="68" t="s">
        <v>36</v>
      </c>
      <c r="G1681" s="70">
        <f>G1672</f>
        <v>3799900</v>
      </c>
      <c r="H1681" s="70" t="str">
        <f>H1672&amp;"     "</f>
        <v xml:space="preserve">$     </v>
      </c>
      <c r="J1681" t="e">
        <f>+INDEX(Hoja3!A:G,MATCH('ALL PRODUCTS'!B1681,Hoja3!B:B,0),6)</f>
        <v>#N/A</v>
      </c>
      <c r="K1681" s="79" t="e">
        <f>+INDEX(Hoja3!A:G,MATCH('ALL PRODUCTS'!B1681,Hoja3!B:B,0),5)</f>
        <v>#N/A</v>
      </c>
      <c r="L1681" s="86" t="e">
        <v>#N/A</v>
      </c>
      <c r="M1681" s="86" t="e">
        <v>#N/A</v>
      </c>
    </row>
    <row r="1682" spans="1:13">
      <c r="A1682" t="s">
        <v>2696</v>
      </c>
      <c r="B1682" s="68" t="s">
        <v>15614</v>
      </c>
      <c r="C1682" s="68"/>
      <c r="D1682" s="68" t="s">
        <v>6</v>
      </c>
      <c r="E1682" s="9" t="s">
        <v>15615</v>
      </c>
      <c r="F1682" s="68" t="s">
        <v>16</v>
      </c>
      <c r="G1682" s="6">
        <v>4699900</v>
      </c>
      <c r="H1682" s="6" t="s">
        <v>13</v>
      </c>
      <c r="I1682" s="6">
        <v>4699900</v>
      </c>
      <c r="J1682" t="e">
        <f>+INDEX(Hoja3!A:G,MATCH('ALL PRODUCTS'!B1682,Hoja3!B:B,0),6)</f>
        <v>#N/A</v>
      </c>
      <c r="K1682" s="79" t="e">
        <f>+INDEX(Hoja3!A:G,MATCH('ALL PRODUCTS'!B1682,Hoja3!B:B,0),5)</f>
        <v>#N/A</v>
      </c>
      <c r="L1682" s="86" t="e">
        <v>#N/A</v>
      </c>
      <c r="M1682" s="86" t="e">
        <v>#N/A</v>
      </c>
    </row>
    <row r="1683" spans="1:13">
      <c r="A1683" t="s">
        <v>2696</v>
      </c>
      <c r="B1683" s="68" t="s">
        <v>15614</v>
      </c>
      <c r="C1683" s="68" t="s">
        <v>15616</v>
      </c>
      <c r="D1683" s="9" t="s">
        <v>2131</v>
      </c>
      <c r="E1683" s="69" t="str">
        <f>"     "&amp;E1682</f>
        <v xml:space="preserve">     Combo Cama Vítale King + Colchón 1 Pillow 28 Cm + Sabanas</v>
      </c>
      <c r="F1683" s="68" t="s">
        <v>12</v>
      </c>
      <c r="G1683" s="70">
        <f>G1682</f>
        <v>4699900</v>
      </c>
      <c r="H1683" s="70" t="str">
        <f>H1682&amp;"     "</f>
        <v xml:space="preserve">$     </v>
      </c>
      <c r="J1683" t="e">
        <f>+INDEX(Hoja3!A:G,MATCH('ALL PRODUCTS'!B1683,Hoja3!B:B,0),6)</f>
        <v>#N/A</v>
      </c>
      <c r="K1683" s="79" t="e">
        <f>+INDEX(Hoja3!A:G,MATCH('ALL PRODUCTS'!B1683,Hoja3!B:B,0),5)</f>
        <v>#N/A</v>
      </c>
      <c r="L1683" s="86">
        <v>6999800</v>
      </c>
      <c r="M1683" s="86">
        <v>3499900</v>
      </c>
    </row>
    <row r="1684" spans="1:13">
      <c r="A1684" t="s">
        <v>2696</v>
      </c>
      <c r="B1684" s="68" t="s">
        <v>15614</v>
      </c>
      <c r="C1684" s="68" t="s">
        <v>15617</v>
      </c>
      <c r="D1684" s="9" t="s">
        <v>2132</v>
      </c>
      <c r="E1684" s="69" t="str">
        <f>"     "&amp;E1682</f>
        <v xml:space="preserve">     Combo Cama Vítale King + Colchón 1 Pillow 28 Cm + Sabanas</v>
      </c>
      <c r="F1684" s="68" t="s">
        <v>34</v>
      </c>
      <c r="G1684" s="70">
        <f>G1682</f>
        <v>4699900</v>
      </c>
      <c r="H1684" s="70" t="str">
        <f>H1682&amp;"     "</f>
        <v xml:space="preserve">$     </v>
      </c>
      <c r="J1684" t="e">
        <f>+INDEX(Hoja3!A:G,MATCH('ALL PRODUCTS'!B1684,Hoja3!B:B,0),6)</f>
        <v>#N/A</v>
      </c>
      <c r="K1684" s="79" t="e">
        <f>+INDEX(Hoja3!A:G,MATCH('ALL PRODUCTS'!B1684,Hoja3!B:B,0),5)</f>
        <v>#N/A</v>
      </c>
      <c r="L1684" s="86">
        <v>6999800</v>
      </c>
      <c r="M1684" s="86">
        <v>3499900</v>
      </c>
    </row>
    <row r="1685" spans="1:13">
      <c r="A1685" t="s">
        <v>2696</v>
      </c>
      <c r="B1685" s="68" t="s">
        <v>15614</v>
      </c>
      <c r="C1685" s="68" t="s">
        <v>15618</v>
      </c>
      <c r="D1685" s="9" t="s">
        <v>2133</v>
      </c>
      <c r="E1685" s="69" t="str">
        <f>"     "&amp;E1682</f>
        <v xml:space="preserve">     Combo Cama Vítale King + Colchón 1 Pillow 28 Cm + Sabanas</v>
      </c>
      <c r="F1685" s="68" t="s">
        <v>300</v>
      </c>
      <c r="G1685" s="70">
        <f>G1682</f>
        <v>4699900</v>
      </c>
      <c r="H1685" s="70" t="str">
        <f>H1682&amp;"     "</f>
        <v xml:space="preserve">$     </v>
      </c>
      <c r="J1685" t="e">
        <f>+INDEX(Hoja3!A:G,MATCH('ALL PRODUCTS'!B1685,Hoja3!B:B,0),6)</f>
        <v>#N/A</v>
      </c>
      <c r="K1685" s="79" t="e">
        <f>+INDEX(Hoja3!A:G,MATCH('ALL PRODUCTS'!B1685,Hoja3!B:B,0),5)</f>
        <v>#N/A</v>
      </c>
      <c r="L1685" s="86">
        <v>6999800</v>
      </c>
      <c r="M1685" s="86">
        <v>3499900</v>
      </c>
    </row>
    <row r="1686" spans="1:13">
      <c r="A1686" t="s">
        <v>2696</v>
      </c>
      <c r="B1686" s="68" t="s">
        <v>15614</v>
      </c>
      <c r="C1686" s="68" t="s">
        <v>15619</v>
      </c>
      <c r="D1686" s="9" t="s">
        <v>2134</v>
      </c>
      <c r="E1686" s="69" t="str">
        <f>"     "&amp;E1682</f>
        <v xml:space="preserve">     Combo Cama Vítale King + Colchón 1 Pillow 28 Cm + Sabanas</v>
      </c>
      <c r="F1686" s="68" t="s">
        <v>302</v>
      </c>
      <c r="G1686" s="70">
        <f>G1682</f>
        <v>4699900</v>
      </c>
      <c r="H1686" s="70" t="str">
        <f>H1682&amp;"     "</f>
        <v xml:space="preserve">$     </v>
      </c>
      <c r="J1686" t="e">
        <f>+INDEX(Hoja3!A:G,MATCH('ALL PRODUCTS'!B1686,Hoja3!B:B,0),6)</f>
        <v>#N/A</v>
      </c>
      <c r="K1686" s="79" t="e">
        <f>+INDEX(Hoja3!A:G,MATCH('ALL PRODUCTS'!B1686,Hoja3!B:B,0),5)</f>
        <v>#N/A</v>
      </c>
      <c r="L1686" s="86">
        <v>6999800</v>
      </c>
      <c r="M1686" s="86">
        <v>3499900</v>
      </c>
    </row>
    <row r="1687" spans="1:13">
      <c r="A1687" t="s">
        <v>2696</v>
      </c>
      <c r="B1687" s="68" t="s">
        <v>15614</v>
      </c>
      <c r="C1687" s="68" t="s">
        <v>15620</v>
      </c>
      <c r="D1687" s="9" t="s">
        <v>2135</v>
      </c>
      <c r="E1687" s="69" t="str">
        <f>"     "&amp;E1682</f>
        <v xml:space="preserve">     Combo Cama Vítale King + Colchón 1 Pillow 28 Cm + Sabanas</v>
      </c>
      <c r="F1687" s="68" t="s">
        <v>14944</v>
      </c>
      <c r="G1687" s="70">
        <f>G1682</f>
        <v>4699900</v>
      </c>
      <c r="H1687" s="70" t="str">
        <f>H1682&amp;"     "</f>
        <v xml:space="preserve">$     </v>
      </c>
      <c r="J1687" t="e">
        <f>+INDEX(Hoja3!A:G,MATCH('ALL PRODUCTS'!B1687,Hoja3!B:B,0),6)</f>
        <v>#N/A</v>
      </c>
      <c r="K1687" s="79" t="e">
        <f>+INDEX(Hoja3!A:G,MATCH('ALL PRODUCTS'!B1687,Hoja3!B:B,0),5)</f>
        <v>#N/A</v>
      </c>
      <c r="L1687" s="86">
        <v>6999800</v>
      </c>
      <c r="M1687" s="86">
        <v>3499900</v>
      </c>
    </row>
    <row r="1688" spans="1:13">
      <c r="A1688" t="s">
        <v>2696</v>
      </c>
      <c r="B1688" s="68" t="s">
        <v>15614</v>
      </c>
      <c r="C1688" s="68" t="s">
        <v>15621</v>
      </c>
      <c r="D1688" s="9" t="s">
        <v>2136</v>
      </c>
      <c r="E1688" s="69" t="str">
        <f>"     "&amp;E1682</f>
        <v xml:space="preserve">     Combo Cama Vítale King + Colchón 1 Pillow 28 Cm + Sabanas</v>
      </c>
      <c r="F1688" s="68" t="s">
        <v>297</v>
      </c>
      <c r="G1688" s="70">
        <f>G1682</f>
        <v>4699900</v>
      </c>
      <c r="H1688" s="70" t="str">
        <f>H1682&amp;"     "</f>
        <v xml:space="preserve">$     </v>
      </c>
      <c r="J1688" t="e">
        <f>+INDEX(Hoja3!A:G,MATCH('ALL PRODUCTS'!B1688,Hoja3!B:B,0),6)</f>
        <v>#N/A</v>
      </c>
      <c r="K1688" s="79" t="e">
        <f>+INDEX(Hoja3!A:G,MATCH('ALL PRODUCTS'!B1688,Hoja3!B:B,0),5)</f>
        <v>#N/A</v>
      </c>
      <c r="L1688" s="86">
        <v>6999800</v>
      </c>
      <c r="M1688" s="86">
        <v>3499900</v>
      </c>
    </row>
    <row r="1689" spans="1:13">
      <c r="A1689" t="s">
        <v>2696</v>
      </c>
      <c r="B1689" s="68" t="s">
        <v>15614</v>
      </c>
      <c r="C1689" s="68" t="s">
        <v>15622</v>
      </c>
      <c r="D1689" s="9" t="s">
        <v>2137</v>
      </c>
      <c r="E1689" s="69" t="str">
        <f>"     "&amp;E1682</f>
        <v xml:space="preserve">     Combo Cama Vítale King + Colchón 1 Pillow 28 Cm + Sabanas</v>
      </c>
      <c r="F1689" s="68" t="s">
        <v>306</v>
      </c>
      <c r="G1689" s="70">
        <f>G1682</f>
        <v>4699900</v>
      </c>
      <c r="H1689" s="70" t="str">
        <f>H1682&amp;"     "</f>
        <v xml:space="preserve">$     </v>
      </c>
      <c r="J1689" t="e">
        <f>+INDEX(Hoja3!A:G,MATCH('ALL PRODUCTS'!B1689,Hoja3!B:B,0),6)</f>
        <v>#N/A</v>
      </c>
      <c r="K1689" s="79" t="e">
        <f>+INDEX(Hoja3!A:G,MATCH('ALL PRODUCTS'!B1689,Hoja3!B:B,0),5)</f>
        <v>#N/A</v>
      </c>
      <c r="L1689" s="86">
        <v>6999800</v>
      </c>
      <c r="M1689" s="86">
        <v>3499900</v>
      </c>
    </row>
    <row r="1690" spans="1:13">
      <c r="A1690" t="s">
        <v>2696</v>
      </c>
      <c r="B1690" s="68" t="s">
        <v>15614</v>
      </c>
      <c r="C1690" s="68" t="s">
        <v>15623</v>
      </c>
      <c r="D1690" s="9" t="s">
        <v>2138</v>
      </c>
      <c r="E1690" s="69" t="str">
        <f>"     "&amp;E1682</f>
        <v xml:space="preserve">     Combo Cama Vítale King + Colchón 1 Pillow 28 Cm + Sabanas</v>
      </c>
      <c r="F1690" s="68" t="s">
        <v>48</v>
      </c>
      <c r="G1690" s="70">
        <f>G1682</f>
        <v>4699900</v>
      </c>
      <c r="H1690" s="70" t="str">
        <f>H1682&amp;"     "</f>
        <v xml:space="preserve">$     </v>
      </c>
      <c r="J1690" t="e">
        <f>+INDEX(Hoja3!A:G,MATCH('ALL PRODUCTS'!B1690,Hoja3!B:B,0),6)</f>
        <v>#N/A</v>
      </c>
      <c r="K1690" s="79" t="e">
        <f>+INDEX(Hoja3!A:G,MATCH('ALL PRODUCTS'!B1690,Hoja3!B:B,0),5)</f>
        <v>#N/A</v>
      </c>
      <c r="L1690" s="86">
        <v>6999800</v>
      </c>
      <c r="M1690" s="86">
        <v>3499900</v>
      </c>
    </row>
    <row r="1691" spans="1:13">
      <c r="A1691" t="s">
        <v>2696</v>
      </c>
      <c r="B1691" s="68" t="s">
        <v>15614</v>
      </c>
      <c r="C1691" s="68" t="s">
        <v>15624</v>
      </c>
      <c r="D1691" s="9" t="s">
        <v>2139</v>
      </c>
      <c r="E1691" s="69" t="str">
        <f>"     "&amp;E1682</f>
        <v xml:space="preserve">     Combo Cama Vítale King + Colchón 1 Pillow 28 Cm + Sabanas</v>
      </c>
      <c r="F1691" s="68" t="s">
        <v>36</v>
      </c>
      <c r="G1691" s="70">
        <f>G1682</f>
        <v>4699900</v>
      </c>
      <c r="H1691" s="70" t="str">
        <f>H1682&amp;"     "</f>
        <v xml:space="preserve">$     </v>
      </c>
      <c r="J1691" t="e">
        <f>+INDEX(Hoja3!A:G,MATCH('ALL PRODUCTS'!B1691,Hoja3!B:B,0),6)</f>
        <v>#N/A</v>
      </c>
      <c r="K1691" s="79" t="e">
        <f>+INDEX(Hoja3!A:G,MATCH('ALL PRODUCTS'!B1691,Hoja3!B:B,0),5)</f>
        <v>#N/A</v>
      </c>
      <c r="L1691" s="86">
        <v>6999800</v>
      </c>
      <c r="M1691" s="86">
        <v>3499900</v>
      </c>
    </row>
    <row r="1692" spans="1:13">
      <c r="A1692" t="s">
        <v>2696</v>
      </c>
      <c r="B1692" s="68" t="s">
        <v>15625</v>
      </c>
      <c r="C1692" s="68"/>
      <c r="D1692" s="68" t="s">
        <v>6</v>
      </c>
      <c r="E1692" s="9" t="s">
        <v>294</v>
      </c>
      <c r="F1692" s="68" t="s">
        <v>16</v>
      </c>
      <c r="G1692" s="6">
        <v>4299900</v>
      </c>
      <c r="H1692" s="6" t="s">
        <v>13</v>
      </c>
      <c r="I1692" s="6">
        <v>4299900</v>
      </c>
      <c r="J1692" t="e">
        <f>+INDEX(Hoja3!A:G,MATCH('ALL PRODUCTS'!B1692,Hoja3!B:B,0),6)</f>
        <v>#N/A</v>
      </c>
      <c r="K1692" s="79" t="e">
        <f>+INDEX(Hoja3!A:G,MATCH('ALL PRODUCTS'!B1692,Hoja3!B:B,0),5)</f>
        <v>#N/A</v>
      </c>
      <c r="L1692" s="86" t="e">
        <v>#N/A</v>
      </c>
      <c r="M1692" s="86" t="e">
        <v>#N/A</v>
      </c>
    </row>
    <row r="1693" spans="1:13">
      <c r="A1693" t="s">
        <v>2696</v>
      </c>
      <c r="B1693" s="68" t="s">
        <v>15625</v>
      </c>
      <c r="C1693" s="68" t="s">
        <v>15626</v>
      </c>
      <c r="D1693" s="9" t="s">
        <v>1774</v>
      </c>
      <c r="E1693" s="69" t="str">
        <f>"     "&amp;E1692</f>
        <v xml:space="preserve">     Combo Cama King + Cabecero Astoria Gratis Sabanas 300 Hilos</v>
      </c>
      <c r="F1693" s="68" t="s">
        <v>12</v>
      </c>
      <c r="G1693" s="70">
        <f>G1692</f>
        <v>4299900</v>
      </c>
      <c r="H1693" s="70" t="str">
        <f>H1692&amp;"     "</f>
        <v xml:space="preserve">$     </v>
      </c>
      <c r="J1693" t="e">
        <f>+INDEX(Hoja3!A:G,MATCH('ALL PRODUCTS'!B1693,Hoja3!B:B,0),6)</f>
        <v>#N/A</v>
      </c>
      <c r="K1693" s="79" t="e">
        <f>+INDEX(Hoja3!A:G,MATCH('ALL PRODUCTS'!B1693,Hoja3!B:B,0),5)</f>
        <v>#N/A</v>
      </c>
      <c r="L1693" s="86" t="e">
        <v>#N/A</v>
      </c>
      <c r="M1693" s="86" t="e">
        <v>#N/A</v>
      </c>
    </row>
    <row r="1694" spans="1:13">
      <c r="A1694" t="s">
        <v>2696</v>
      </c>
      <c r="B1694" s="68" t="s">
        <v>15625</v>
      </c>
      <c r="C1694" s="68" t="s">
        <v>15627</v>
      </c>
      <c r="D1694" s="9" t="s">
        <v>1772</v>
      </c>
      <c r="E1694" s="69" t="str">
        <f>"     "&amp;E1692</f>
        <v xml:space="preserve">     Combo Cama King + Cabecero Astoria Gratis Sabanas 300 Hilos</v>
      </c>
      <c r="F1694" s="68" t="s">
        <v>34</v>
      </c>
      <c r="G1694" s="70">
        <f>G1692</f>
        <v>4299900</v>
      </c>
      <c r="H1694" s="70" t="str">
        <f>H1692&amp;"     "</f>
        <v xml:space="preserve">$     </v>
      </c>
      <c r="J1694" t="e">
        <f>+INDEX(Hoja3!A:G,MATCH('ALL PRODUCTS'!B1694,Hoja3!B:B,0),6)</f>
        <v>#N/A</v>
      </c>
      <c r="K1694" s="79" t="e">
        <f>+INDEX(Hoja3!A:G,MATCH('ALL PRODUCTS'!B1694,Hoja3!B:B,0),5)</f>
        <v>#N/A</v>
      </c>
      <c r="L1694" s="86" t="e">
        <v>#N/A</v>
      </c>
      <c r="M1694" s="86" t="e">
        <v>#N/A</v>
      </c>
    </row>
    <row r="1695" spans="1:13">
      <c r="A1695" t="s">
        <v>2696</v>
      </c>
      <c r="B1695" s="68" t="s">
        <v>15625</v>
      </c>
      <c r="C1695" s="68" t="s">
        <v>15628</v>
      </c>
      <c r="D1695" s="9" t="s">
        <v>1775</v>
      </c>
      <c r="E1695" s="69" t="str">
        <f>"     "&amp;E1692</f>
        <v xml:space="preserve">     Combo Cama King + Cabecero Astoria Gratis Sabanas 300 Hilos</v>
      </c>
      <c r="F1695" s="68" t="s">
        <v>300</v>
      </c>
      <c r="G1695" s="70">
        <f>G1692</f>
        <v>4299900</v>
      </c>
      <c r="H1695" s="70" t="str">
        <f>H1692&amp;"     "</f>
        <v xml:space="preserve">$     </v>
      </c>
      <c r="J1695" t="e">
        <f>+INDEX(Hoja3!A:G,MATCH('ALL PRODUCTS'!B1695,Hoja3!B:B,0),6)</f>
        <v>#N/A</v>
      </c>
      <c r="K1695" s="79" t="e">
        <f>+INDEX(Hoja3!A:G,MATCH('ALL PRODUCTS'!B1695,Hoja3!B:B,0),5)</f>
        <v>#N/A</v>
      </c>
      <c r="L1695" s="86" t="e">
        <v>#N/A</v>
      </c>
      <c r="M1695" s="86" t="e">
        <v>#N/A</v>
      </c>
    </row>
    <row r="1696" spans="1:13">
      <c r="A1696" t="s">
        <v>2696</v>
      </c>
      <c r="B1696" s="68" t="s">
        <v>15625</v>
      </c>
      <c r="C1696" s="68" t="s">
        <v>15629</v>
      </c>
      <c r="D1696" s="9" t="s">
        <v>1776</v>
      </c>
      <c r="E1696" s="69" t="str">
        <f>"     "&amp;E1692</f>
        <v xml:space="preserve">     Combo Cama King + Cabecero Astoria Gratis Sabanas 300 Hilos</v>
      </c>
      <c r="F1696" s="68" t="s">
        <v>302</v>
      </c>
      <c r="G1696" s="70">
        <f>G1692</f>
        <v>4299900</v>
      </c>
      <c r="H1696" s="70" t="str">
        <f>H1692&amp;"     "</f>
        <v xml:space="preserve">$     </v>
      </c>
      <c r="J1696" t="e">
        <f>+INDEX(Hoja3!A:G,MATCH('ALL PRODUCTS'!B1696,Hoja3!B:B,0),6)</f>
        <v>#N/A</v>
      </c>
      <c r="K1696" s="79" t="e">
        <f>+INDEX(Hoja3!A:G,MATCH('ALL PRODUCTS'!B1696,Hoja3!B:B,0),5)</f>
        <v>#N/A</v>
      </c>
      <c r="L1696" s="86" t="e">
        <v>#N/A</v>
      </c>
      <c r="M1696" s="86" t="e">
        <v>#N/A</v>
      </c>
    </row>
    <row r="1697" spans="1:13">
      <c r="A1697" t="s">
        <v>2696</v>
      </c>
      <c r="B1697" s="68" t="s">
        <v>15625</v>
      </c>
      <c r="C1697" s="68" t="s">
        <v>15630</v>
      </c>
      <c r="D1697" s="9" t="s">
        <v>1777</v>
      </c>
      <c r="E1697" s="69" t="str">
        <f>"     "&amp;E1692</f>
        <v xml:space="preserve">     Combo Cama King + Cabecero Astoria Gratis Sabanas 300 Hilos</v>
      </c>
      <c r="F1697" s="68" t="s">
        <v>14944</v>
      </c>
      <c r="G1697" s="70">
        <f>G1692</f>
        <v>4299900</v>
      </c>
      <c r="H1697" s="70" t="str">
        <f>H1692&amp;"     "</f>
        <v xml:space="preserve">$     </v>
      </c>
      <c r="J1697" t="e">
        <f>+INDEX(Hoja3!A:G,MATCH('ALL PRODUCTS'!B1697,Hoja3!B:B,0),6)</f>
        <v>#N/A</v>
      </c>
      <c r="K1697" s="79" t="e">
        <f>+INDEX(Hoja3!A:G,MATCH('ALL PRODUCTS'!B1697,Hoja3!B:B,0),5)</f>
        <v>#N/A</v>
      </c>
      <c r="L1697" s="86" t="e">
        <v>#N/A</v>
      </c>
      <c r="M1697" s="86" t="e">
        <v>#N/A</v>
      </c>
    </row>
    <row r="1698" spans="1:13">
      <c r="A1698" t="s">
        <v>2696</v>
      </c>
      <c r="B1698" s="68" t="s">
        <v>15625</v>
      </c>
      <c r="C1698" s="68" t="s">
        <v>15631</v>
      </c>
      <c r="D1698" s="9" t="s">
        <v>1773</v>
      </c>
      <c r="E1698" s="69" t="str">
        <f>"     "&amp;E1692</f>
        <v xml:space="preserve">     Combo Cama King + Cabecero Astoria Gratis Sabanas 300 Hilos</v>
      </c>
      <c r="F1698" s="68" t="s">
        <v>297</v>
      </c>
      <c r="G1698" s="70">
        <f>G1692</f>
        <v>4299900</v>
      </c>
      <c r="H1698" s="70" t="str">
        <f>H1692&amp;"     "</f>
        <v xml:space="preserve">$     </v>
      </c>
      <c r="J1698" t="e">
        <f>+INDEX(Hoja3!A:G,MATCH('ALL PRODUCTS'!B1698,Hoja3!B:B,0),6)</f>
        <v>#N/A</v>
      </c>
      <c r="K1698" s="79" t="e">
        <f>+INDEX(Hoja3!A:G,MATCH('ALL PRODUCTS'!B1698,Hoja3!B:B,0),5)</f>
        <v>#N/A</v>
      </c>
      <c r="L1698" s="86" t="e">
        <v>#N/A</v>
      </c>
      <c r="M1698" s="86" t="e">
        <v>#N/A</v>
      </c>
    </row>
    <row r="1699" spans="1:13">
      <c r="A1699" t="s">
        <v>2696</v>
      </c>
      <c r="B1699" s="68" t="s">
        <v>15625</v>
      </c>
      <c r="C1699" s="68" t="s">
        <v>15632</v>
      </c>
      <c r="D1699" s="9" t="s">
        <v>1778</v>
      </c>
      <c r="E1699" s="69" t="str">
        <f>"     "&amp;E1692</f>
        <v xml:space="preserve">     Combo Cama King + Cabecero Astoria Gratis Sabanas 300 Hilos</v>
      </c>
      <c r="F1699" s="68" t="s">
        <v>306</v>
      </c>
      <c r="G1699" s="70">
        <f>G1692</f>
        <v>4299900</v>
      </c>
      <c r="H1699" s="70" t="str">
        <f>H1692&amp;"     "</f>
        <v xml:space="preserve">$     </v>
      </c>
      <c r="J1699" t="e">
        <f>+INDEX(Hoja3!A:G,MATCH('ALL PRODUCTS'!B1699,Hoja3!B:B,0),6)</f>
        <v>#N/A</v>
      </c>
      <c r="K1699" s="79" t="e">
        <f>+INDEX(Hoja3!A:G,MATCH('ALL PRODUCTS'!B1699,Hoja3!B:B,0),5)</f>
        <v>#N/A</v>
      </c>
      <c r="L1699" s="86" t="e">
        <v>#N/A</v>
      </c>
      <c r="M1699" s="86" t="e">
        <v>#N/A</v>
      </c>
    </row>
    <row r="1700" spans="1:13">
      <c r="A1700" t="s">
        <v>2696</v>
      </c>
      <c r="B1700" s="68" t="s">
        <v>15625</v>
      </c>
      <c r="C1700" s="68" t="s">
        <v>15633</v>
      </c>
      <c r="D1700" s="9" t="s">
        <v>1779</v>
      </c>
      <c r="E1700" s="69" t="str">
        <f>"     "&amp;E1692</f>
        <v xml:space="preserve">     Combo Cama King + Cabecero Astoria Gratis Sabanas 300 Hilos</v>
      </c>
      <c r="F1700" s="68" t="s">
        <v>48</v>
      </c>
      <c r="G1700" s="70">
        <f>G1692</f>
        <v>4299900</v>
      </c>
      <c r="H1700" s="70" t="str">
        <f>H1692&amp;"     "</f>
        <v xml:space="preserve">$     </v>
      </c>
      <c r="J1700" t="e">
        <f>+INDEX(Hoja3!A:G,MATCH('ALL PRODUCTS'!B1700,Hoja3!B:B,0),6)</f>
        <v>#N/A</v>
      </c>
      <c r="K1700" s="79" t="e">
        <f>+INDEX(Hoja3!A:G,MATCH('ALL PRODUCTS'!B1700,Hoja3!B:B,0),5)</f>
        <v>#N/A</v>
      </c>
      <c r="L1700" s="86" t="e">
        <v>#N/A</v>
      </c>
      <c r="M1700" s="86" t="e">
        <v>#N/A</v>
      </c>
    </row>
    <row r="1701" spans="1:13">
      <c r="A1701" t="s">
        <v>2696</v>
      </c>
      <c r="B1701" s="68" t="s">
        <v>15625</v>
      </c>
      <c r="C1701" s="68" t="s">
        <v>15634</v>
      </c>
      <c r="D1701" s="9" t="s">
        <v>1780</v>
      </c>
      <c r="E1701" s="69" t="str">
        <f>"     "&amp;E1692</f>
        <v xml:space="preserve">     Combo Cama King + Cabecero Astoria Gratis Sabanas 300 Hilos</v>
      </c>
      <c r="F1701" s="68" t="s">
        <v>36</v>
      </c>
      <c r="G1701" s="70">
        <f>G1692</f>
        <v>4299900</v>
      </c>
      <c r="H1701" s="70" t="str">
        <f>H1692&amp;"     "</f>
        <v xml:space="preserve">$     </v>
      </c>
      <c r="J1701" t="e">
        <f>+INDEX(Hoja3!A:G,MATCH('ALL PRODUCTS'!B1701,Hoja3!B:B,0),6)</f>
        <v>#N/A</v>
      </c>
      <c r="K1701" s="79" t="e">
        <f>+INDEX(Hoja3!A:G,MATCH('ALL PRODUCTS'!B1701,Hoja3!B:B,0),5)</f>
        <v>#N/A</v>
      </c>
      <c r="L1701" s="86" t="e">
        <v>#N/A</v>
      </c>
      <c r="M1701" s="86" t="e">
        <v>#N/A</v>
      </c>
    </row>
    <row r="1702" spans="1:13">
      <c r="A1702" t="s">
        <v>2696</v>
      </c>
      <c r="B1702" s="68" t="s">
        <v>15635</v>
      </c>
      <c r="C1702" s="68"/>
      <c r="D1702" s="68" t="s">
        <v>6</v>
      </c>
      <c r="E1702" s="9" t="s">
        <v>15636</v>
      </c>
      <c r="F1702" s="68" t="s">
        <v>16</v>
      </c>
      <c r="G1702" s="6">
        <v>3999900</v>
      </c>
      <c r="H1702" s="6" t="s">
        <v>13</v>
      </c>
      <c r="I1702" s="6">
        <v>3999900</v>
      </c>
      <c r="J1702" t="e">
        <f>+INDEX(Hoja3!A:G,MATCH('ALL PRODUCTS'!B1702,Hoja3!B:B,0),6)</f>
        <v>#N/A</v>
      </c>
      <c r="K1702" s="79" t="e">
        <f>+INDEX(Hoja3!A:G,MATCH('ALL PRODUCTS'!B1702,Hoja3!B:B,0),5)</f>
        <v>#N/A</v>
      </c>
      <c r="L1702" s="86" t="e">
        <v>#N/A</v>
      </c>
      <c r="M1702" s="86" t="e">
        <v>#N/A</v>
      </c>
    </row>
    <row r="1703" spans="1:13">
      <c r="A1703" t="s">
        <v>2696</v>
      </c>
      <c r="B1703" s="68" t="s">
        <v>15635</v>
      </c>
      <c r="C1703" s="68" t="s">
        <v>15637</v>
      </c>
      <c r="D1703" s="9" t="s">
        <v>2114</v>
      </c>
      <c r="E1703" s="69" t="str">
        <f>"     "&amp;E1702</f>
        <v xml:space="preserve">     Combo Cama Gabor King + Colchón 1 Pillow 28 Cm + Sabanas</v>
      </c>
      <c r="F1703" s="68" t="s">
        <v>12</v>
      </c>
      <c r="G1703" s="70">
        <f>G1702</f>
        <v>3999900</v>
      </c>
      <c r="H1703" s="70" t="str">
        <f>H1702&amp;"     "</f>
        <v xml:space="preserve">$     </v>
      </c>
      <c r="J1703" t="e">
        <f>+INDEX(Hoja3!A:G,MATCH('ALL PRODUCTS'!B1703,Hoja3!B:B,0),6)</f>
        <v>#N/A</v>
      </c>
      <c r="K1703" s="79" t="e">
        <f>+INDEX(Hoja3!A:G,MATCH('ALL PRODUCTS'!B1703,Hoja3!B:B,0),5)</f>
        <v>#N/A</v>
      </c>
      <c r="L1703" s="86">
        <v>7999800</v>
      </c>
      <c r="M1703" s="86">
        <v>3999900</v>
      </c>
    </row>
    <row r="1704" spans="1:13">
      <c r="A1704" t="s">
        <v>2696</v>
      </c>
      <c r="B1704" s="68" t="s">
        <v>15635</v>
      </c>
      <c r="C1704" s="68" t="s">
        <v>15638</v>
      </c>
      <c r="D1704" s="9" t="s">
        <v>2113</v>
      </c>
      <c r="E1704" s="69" t="str">
        <f>"     "&amp;E1702</f>
        <v xml:space="preserve">     Combo Cama Gabor King + Colchón 1 Pillow 28 Cm + Sabanas</v>
      </c>
      <c r="F1704" s="68" t="s">
        <v>34</v>
      </c>
      <c r="G1704" s="70">
        <f>G1702</f>
        <v>3999900</v>
      </c>
      <c r="H1704" s="70" t="str">
        <f>H1702&amp;"     "</f>
        <v xml:space="preserve">$     </v>
      </c>
      <c r="J1704" t="e">
        <f>+INDEX(Hoja3!A:G,MATCH('ALL PRODUCTS'!B1704,Hoja3!B:B,0),6)</f>
        <v>#N/A</v>
      </c>
      <c r="K1704" s="79" t="e">
        <f>+INDEX(Hoja3!A:G,MATCH('ALL PRODUCTS'!B1704,Hoja3!B:B,0),5)</f>
        <v>#N/A</v>
      </c>
      <c r="L1704" s="86">
        <v>7599800</v>
      </c>
      <c r="M1704" s="86">
        <v>3799900</v>
      </c>
    </row>
    <row r="1705" spans="1:13">
      <c r="A1705" t="s">
        <v>2696</v>
      </c>
      <c r="B1705" s="68" t="s">
        <v>15635</v>
      </c>
      <c r="C1705" s="68" t="s">
        <v>15639</v>
      </c>
      <c r="D1705" s="9" t="s">
        <v>2115</v>
      </c>
      <c r="E1705" s="69" t="str">
        <f>"     "&amp;E1702</f>
        <v xml:space="preserve">     Combo Cama Gabor King + Colchón 1 Pillow 28 Cm + Sabanas</v>
      </c>
      <c r="F1705" s="68" t="s">
        <v>300</v>
      </c>
      <c r="G1705" s="70">
        <f>G1702</f>
        <v>3999900</v>
      </c>
      <c r="H1705" s="70" t="str">
        <f>H1702&amp;"     "</f>
        <v xml:space="preserve">$     </v>
      </c>
      <c r="J1705" t="e">
        <f>+INDEX(Hoja3!A:G,MATCH('ALL PRODUCTS'!B1705,Hoja3!B:B,0),6)</f>
        <v>#N/A</v>
      </c>
      <c r="K1705" s="79" t="e">
        <f>+INDEX(Hoja3!A:G,MATCH('ALL PRODUCTS'!B1705,Hoja3!B:B,0),5)</f>
        <v>#N/A</v>
      </c>
      <c r="L1705" s="86">
        <v>7599800</v>
      </c>
      <c r="M1705" s="86">
        <v>3799900</v>
      </c>
    </row>
    <row r="1706" spans="1:13">
      <c r="A1706" t="s">
        <v>2696</v>
      </c>
      <c r="B1706" s="68" t="s">
        <v>15635</v>
      </c>
      <c r="C1706" s="68" t="s">
        <v>15640</v>
      </c>
      <c r="D1706" s="9" t="s">
        <v>2116</v>
      </c>
      <c r="E1706" s="69" t="str">
        <f>"     "&amp;E1702</f>
        <v xml:space="preserve">     Combo Cama Gabor King + Colchón 1 Pillow 28 Cm + Sabanas</v>
      </c>
      <c r="F1706" s="68" t="s">
        <v>302</v>
      </c>
      <c r="G1706" s="70">
        <f>G1702</f>
        <v>3999900</v>
      </c>
      <c r="H1706" s="70" t="str">
        <f>H1702&amp;"     "</f>
        <v xml:space="preserve">$     </v>
      </c>
      <c r="J1706" t="e">
        <f>+INDEX(Hoja3!A:G,MATCH('ALL PRODUCTS'!B1706,Hoja3!B:B,0),6)</f>
        <v>#N/A</v>
      </c>
      <c r="K1706" s="79" t="e">
        <f>+INDEX(Hoja3!A:G,MATCH('ALL PRODUCTS'!B1706,Hoja3!B:B,0),5)</f>
        <v>#N/A</v>
      </c>
      <c r="L1706" s="86">
        <v>7999800</v>
      </c>
      <c r="M1706" s="86">
        <v>3999900</v>
      </c>
    </row>
    <row r="1707" spans="1:13">
      <c r="A1707" t="s">
        <v>2696</v>
      </c>
      <c r="B1707" s="68" t="s">
        <v>15635</v>
      </c>
      <c r="C1707" s="68" t="s">
        <v>15641</v>
      </c>
      <c r="D1707" s="9" t="s">
        <v>2117</v>
      </c>
      <c r="E1707" s="69" t="str">
        <f>"     "&amp;E1702</f>
        <v xml:space="preserve">     Combo Cama Gabor King + Colchón 1 Pillow 28 Cm + Sabanas</v>
      </c>
      <c r="F1707" s="68" t="s">
        <v>14944</v>
      </c>
      <c r="G1707" s="70">
        <f>G1702</f>
        <v>3999900</v>
      </c>
      <c r="H1707" s="70" t="str">
        <f>H1702&amp;"     "</f>
        <v xml:space="preserve">$     </v>
      </c>
      <c r="J1707" t="e">
        <f>+INDEX(Hoja3!A:G,MATCH('ALL PRODUCTS'!B1707,Hoja3!B:B,0),6)</f>
        <v>#N/A</v>
      </c>
      <c r="K1707" s="79" t="e">
        <f>+INDEX(Hoja3!A:G,MATCH('ALL PRODUCTS'!B1707,Hoja3!B:B,0),5)</f>
        <v>#N/A</v>
      </c>
      <c r="L1707" s="86">
        <v>7999800</v>
      </c>
      <c r="M1707" s="86">
        <v>3999900</v>
      </c>
    </row>
    <row r="1708" spans="1:13">
      <c r="A1708" t="s">
        <v>2696</v>
      </c>
      <c r="B1708" s="68" t="s">
        <v>15635</v>
      </c>
      <c r="C1708" s="68" t="s">
        <v>15642</v>
      </c>
      <c r="D1708" s="9" t="s">
        <v>2118</v>
      </c>
      <c r="E1708" s="69" t="str">
        <f>"     "&amp;E1702</f>
        <v xml:space="preserve">     Combo Cama Gabor King + Colchón 1 Pillow 28 Cm + Sabanas</v>
      </c>
      <c r="F1708" s="68" t="s">
        <v>297</v>
      </c>
      <c r="G1708" s="70">
        <f>G1702</f>
        <v>3999900</v>
      </c>
      <c r="H1708" s="70" t="str">
        <f>H1702&amp;"     "</f>
        <v xml:space="preserve">$     </v>
      </c>
      <c r="J1708" t="e">
        <f>+INDEX(Hoja3!A:G,MATCH('ALL PRODUCTS'!B1708,Hoja3!B:B,0),6)</f>
        <v>#N/A</v>
      </c>
      <c r="K1708" s="79" t="e">
        <f>+INDEX(Hoja3!A:G,MATCH('ALL PRODUCTS'!B1708,Hoja3!B:B,0),5)</f>
        <v>#N/A</v>
      </c>
      <c r="L1708" s="86">
        <v>7599800</v>
      </c>
      <c r="M1708" s="86">
        <v>3799900</v>
      </c>
    </row>
    <row r="1709" spans="1:13">
      <c r="A1709" t="s">
        <v>2696</v>
      </c>
      <c r="B1709" s="68" t="s">
        <v>15635</v>
      </c>
      <c r="C1709" s="68" t="s">
        <v>15643</v>
      </c>
      <c r="D1709" s="9" t="s">
        <v>2119</v>
      </c>
      <c r="E1709" s="69" t="str">
        <f>"     "&amp;E1702</f>
        <v xml:space="preserve">     Combo Cama Gabor King + Colchón 1 Pillow 28 Cm + Sabanas</v>
      </c>
      <c r="F1709" s="68" t="s">
        <v>306</v>
      </c>
      <c r="G1709" s="70">
        <f>G1702</f>
        <v>3999900</v>
      </c>
      <c r="H1709" s="70" t="str">
        <f>H1702&amp;"     "</f>
        <v xml:space="preserve">$     </v>
      </c>
      <c r="J1709" t="e">
        <f>+INDEX(Hoja3!A:G,MATCH('ALL PRODUCTS'!B1709,Hoja3!B:B,0),6)</f>
        <v>#N/A</v>
      </c>
      <c r="K1709" s="79" t="e">
        <f>+INDEX(Hoja3!A:G,MATCH('ALL PRODUCTS'!B1709,Hoja3!B:B,0),5)</f>
        <v>#N/A</v>
      </c>
      <c r="L1709" s="86">
        <v>7599800</v>
      </c>
      <c r="M1709" s="86">
        <v>3799900</v>
      </c>
    </row>
    <row r="1710" spans="1:13">
      <c r="A1710" t="s">
        <v>2696</v>
      </c>
      <c r="B1710" s="68" t="s">
        <v>15635</v>
      </c>
      <c r="C1710" s="68" t="s">
        <v>15644</v>
      </c>
      <c r="D1710" s="9" t="s">
        <v>2120</v>
      </c>
      <c r="E1710" s="69" t="str">
        <f>"     "&amp;E1702</f>
        <v xml:space="preserve">     Combo Cama Gabor King + Colchón 1 Pillow 28 Cm + Sabanas</v>
      </c>
      <c r="F1710" s="68" t="s">
        <v>48</v>
      </c>
      <c r="G1710" s="70">
        <f>G1702</f>
        <v>3999900</v>
      </c>
      <c r="H1710" s="70" t="str">
        <f>H1702&amp;"     "</f>
        <v xml:space="preserve">$     </v>
      </c>
      <c r="J1710" t="e">
        <f>+INDEX(Hoja3!A:G,MATCH('ALL PRODUCTS'!B1710,Hoja3!B:B,0),6)</f>
        <v>#N/A</v>
      </c>
      <c r="K1710" s="79" t="e">
        <f>+INDEX(Hoja3!A:G,MATCH('ALL PRODUCTS'!B1710,Hoja3!B:B,0),5)</f>
        <v>#N/A</v>
      </c>
      <c r="L1710" s="86">
        <v>7599800</v>
      </c>
      <c r="M1710" s="86">
        <v>3799900</v>
      </c>
    </row>
    <row r="1711" spans="1:13">
      <c r="A1711" t="s">
        <v>2696</v>
      </c>
      <c r="B1711" s="68" t="s">
        <v>15635</v>
      </c>
      <c r="C1711" s="68" t="s">
        <v>15645</v>
      </c>
      <c r="D1711" s="9" t="s">
        <v>2121</v>
      </c>
      <c r="E1711" s="69" t="str">
        <f>"     "&amp;E1702</f>
        <v xml:space="preserve">     Combo Cama Gabor King + Colchón 1 Pillow 28 Cm + Sabanas</v>
      </c>
      <c r="F1711" s="68" t="s">
        <v>36</v>
      </c>
      <c r="G1711" s="70">
        <f>G1702</f>
        <v>3999900</v>
      </c>
      <c r="H1711" s="70" t="str">
        <f>H1702&amp;"     "</f>
        <v xml:space="preserve">$     </v>
      </c>
      <c r="J1711" t="e">
        <f>+INDEX(Hoja3!A:G,MATCH('ALL PRODUCTS'!B1711,Hoja3!B:B,0),6)</f>
        <v>#N/A</v>
      </c>
      <c r="K1711" s="79" t="e">
        <f>+INDEX(Hoja3!A:G,MATCH('ALL PRODUCTS'!B1711,Hoja3!B:B,0),5)</f>
        <v>#N/A</v>
      </c>
      <c r="L1711" s="86">
        <v>7599800</v>
      </c>
      <c r="M1711" s="86">
        <v>3799900</v>
      </c>
    </row>
    <row r="1712" spans="1:13">
      <c r="A1712" t="s">
        <v>2696</v>
      </c>
      <c r="B1712" s="68" t="s">
        <v>15646</v>
      </c>
      <c r="C1712" s="68"/>
      <c r="D1712" s="68" t="s">
        <v>6</v>
      </c>
      <c r="E1712" s="9" t="s">
        <v>527</v>
      </c>
      <c r="F1712" s="68" t="s">
        <v>16</v>
      </c>
      <c r="G1712" s="6">
        <v>4179900</v>
      </c>
      <c r="H1712" s="6" t="s">
        <v>13</v>
      </c>
      <c r="I1712" s="6">
        <v>4179900</v>
      </c>
      <c r="J1712" t="e">
        <f>+INDEX(Hoja3!A:G,MATCH('ALL PRODUCTS'!B1712,Hoja3!B:B,0),6)</f>
        <v>#N/A</v>
      </c>
      <c r="K1712" s="79" t="e">
        <f>+INDEX(Hoja3!A:G,MATCH('ALL PRODUCTS'!B1712,Hoja3!B:B,0),5)</f>
        <v>#N/A</v>
      </c>
      <c r="L1712" s="86" t="e">
        <v>#N/A</v>
      </c>
      <c r="M1712" s="86" t="e">
        <v>#N/A</v>
      </c>
    </row>
    <row r="1713" spans="1:13">
      <c r="A1713" t="s">
        <v>2696</v>
      </c>
      <c r="B1713" s="68" t="s">
        <v>15646</v>
      </c>
      <c r="C1713" s="68" t="s">
        <v>15647</v>
      </c>
      <c r="D1713" s="9" t="s">
        <v>1878</v>
      </c>
      <c r="E1713" s="69" t="str">
        <f>"     "&amp;E1712</f>
        <v xml:space="preserve">     Combo Cama King + Cabecero Hampton Gratis Sabanas 300 Hilos</v>
      </c>
      <c r="F1713" s="68" t="s">
        <v>12</v>
      </c>
      <c r="G1713" s="70">
        <f>G1712</f>
        <v>4179900</v>
      </c>
      <c r="H1713" s="70" t="str">
        <f>H1712&amp;"     "</f>
        <v xml:space="preserve">$     </v>
      </c>
      <c r="J1713" t="e">
        <f>+INDEX(Hoja3!A:G,MATCH('ALL PRODUCTS'!B1713,Hoja3!B:B,0),6)</f>
        <v>#N/A</v>
      </c>
      <c r="K1713" s="79" t="e">
        <f>+INDEX(Hoja3!A:G,MATCH('ALL PRODUCTS'!B1713,Hoja3!B:B,0),5)</f>
        <v>#N/A</v>
      </c>
      <c r="L1713" s="86" t="e">
        <v>#N/A</v>
      </c>
      <c r="M1713" s="86" t="e">
        <v>#N/A</v>
      </c>
    </row>
    <row r="1714" spans="1:13">
      <c r="A1714" t="s">
        <v>2696</v>
      </c>
      <c r="B1714" s="68" t="s">
        <v>15646</v>
      </c>
      <c r="C1714" s="68" t="s">
        <v>15648</v>
      </c>
      <c r="D1714" s="9" t="s">
        <v>1879</v>
      </c>
      <c r="E1714" s="69" t="str">
        <f>"     "&amp;E1712</f>
        <v xml:space="preserve">     Combo Cama King + Cabecero Hampton Gratis Sabanas 300 Hilos</v>
      </c>
      <c r="F1714" s="68" t="s">
        <v>34</v>
      </c>
      <c r="G1714" s="70">
        <f>G1712</f>
        <v>4179900</v>
      </c>
      <c r="H1714" s="70" t="str">
        <f>H1712&amp;"     "</f>
        <v xml:space="preserve">$     </v>
      </c>
      <c r="J1714" t="e">
        <f>+INDEX(Hoja3!A:G,MATCH('ALL PRODUCTS'!B1714,Hoja3!B:B,0),6)</f>
        <v>#N/A</v>
      </c>
      <c r="K1714" s="79" t="e">
        <f>+INDEX(Hoja3!A:G,MATCH('ALL PRODUCTS'!B1714,Hoja3!B:B,0),5)</f>
        <v>#N/A</v>
      </c>
      <c r="L1714" s="86">
        <v>0</v>
      </c>
      <c r="M1714" s="86">
        <v>0</v>
      </c>
    </row>
    <row r="1715" spans="1:13">
      <c r="A1715" t="s">
        <v>2696</v>
      </c>
      <c r="B1715" s="68" t="s">
        <v>15646</v>
      </c>
      <c r="C1715" s="68" t="s">
        <v>15649</v>
      </c>
      <c r="D1715" s="9" t="s">
        <v>1880</v>
      </c>
      <c r="E1715" s="69" t="str">
        <f>"     "&amp;E1712</f>
        <v xml:space="preserve">     Combo Cama King + Cabecero Hampton Gratis Sabanas 300 Hilos</v>
      </c>
      <c r="F1715" s="68" t="s">
        <v>300</v>
      </c>
      <c r="G1715" s="70">
        <f>G1712</f>
        <v>4179900</v>
      </c>
      <c r="H1715" s="70" t="str">
        <f>H1712&amp;"     "</f>
        <v xml:space="preserve">$     </v>
      </c>
      <c r="J1715" t="e">
        <f>+INDEX(Hoja3!A:G,MATCH('ALL PRODUCTS'!B1715,Hoja3!B:B,0),6)</f>
        <v>#N/A</v>
      </c>
      <c r="K1715" s="79" t="e">
        <f>+INDEX(Hoja3!A:G,MATCH('ALL PRODUCTS'!B1715,Hoja3!B:B,0),5)</f>
        <v>#N/A</v>
      </c>
      <c r="L1715" s="86" t="e">
        <v>#N/A</v>
      </c>
      <c r="M1715" s="86" t="e">
        <v>#N/A</v>
      </c>
    </row>
    <row r="1716" spans="1:13">
      <c r="A1716" t="s">
        <v>2696</v>
      </c>
      <c r="B1716" s="68" t="s">
        <v>15646</v>
      </c>
      <c r="C1716" s="68" t="s">
        <v>15650</v>
      </c>
      <c r="D1716" s="9" t="s">
        <v>1881</v>
      </c>
      <c r="E1716" s="69" t="str">
        <f>"     "&amp;E1712</f>
        <v xml:space="preserve">     Combo Cama King + Cabecero Hampton Gratis Sabanas 300 Hilos</v>
      </c>
      <c r="F1716" s="68" t="s">
        <v>302</v>
      </c>
      <c r="G1716" s="70">
        <f>G1712</f>
        <v>4179900</v>
      </c>
      <c r="H1716" s="70" t="str">
        <f>H1712&amp;"     "</f>
        <v xml:space="preserve">$     </v>
      </c>
      <c r="J1716" t="e">
        <f>+INDEX(Hoja3!A:G,MATCH('ALL PRODUCTS'!B1716,Hoja3!B:B,0),6)</f>
        <v>#N/A</v>
      </c>
      <c r="K1716" s="79" t="e">
        <f>+INDEX(Hoja3!A:G,MATCH('ALL PRODUCTS'!B1716,Hoja3!B:B,0),5)</f>
        <v>#N/A</v>
      </c>
      <c r="L1716" s="86" t="e">
        <v>#N/A</v>
      </c>
      <c r="M1716" s="86" t="e">
        <v>#N/A</v>
      </c>
    </row>
    <row r="1717" spans="1:13">
      <c r="A1717" t="s">
        <v>2696</v>
      </c>
      <c r="B1717" s="68" t="s">
        <v>15646</v>
      </c>
      <c r="C1717" s="68" t="s">
        <v>15651</v>
      </c>
      <c r="D1717" s="9" t="s">
        <v>1882</v>
      </c>
      <c r="E1717" s="69" t="str">
        <f>"     "&amp;E1712</f>
        <v xml:space="preserve">     Combo Cama King + Cabecero Hampton Gratis Sabanas 300 Hilos</v>
      </c>
      <c r="F1717" s="68" t="s">
        <v>14944</v>
      </c>
      <c r="G1717" s="70">
        <f>G1712</f>
        <v>4179900</v>
      </c>
      <c r="H1717" s="70" t="str">
        <f>H1712&amp;"     "</f>
        <v xml:space="preserve">$     </v>
      </c>
      <c r="J1717" t="e">
        <f>+INDEX(Hoja3!A:G,MATCH('ALL PRODUCTS'!B1717,Hoja3!B:B,0),6)</f>
        <v>#N/A</v>
      </c>
      <c r="K1717" s="79" t="e">
        <f>+INDEX(Hoja3!A:G,MATCH('ALL PRODUCTS'!B1717,Hoja3!B:B,0),5)</f>
        <v>#N/A</v>
      </c>
      <c r="L1717" s="86" t="e">
        <v>#N/A</v>
      </c>
      <c r="M1717" s="86" t="e">
        <v>#N/A</v>
      </c>
    </row>
    <row r="1718" spans="1:13">
      <c r="A1718" t="s">
        <v>2696</v>
      </c>
      <c r="B1718" s="68" t="s">
        <v>15646</v>
      </c>
      <c r="C1718" s="68" t="s">
        <v>15652</v>
      </c>
      <c r="D1718" s="9" t="s">
        <v>1883</v>
      </c>
      <c r="E1718" s="69" t="str">
        <f>"     "&amp;E1712</f>
        <v xml:space="preserve">     Combo Cama King + Cabecero Hampton Gratis Sabanas 300 Hilos</v>
      </c>
      <c r="F1718" s="68" t="s">
        <v>297</v>
      </c>
      <c r="G1718" s="70">
        <f>G1712</f>
        <v>4179900</v>
      </c>
      <c r="H1718" s="70" t="str">
        <f>H1712&amp;"     "</f>
        <v xml:space="preserve">$     </v>
      </c>
      <c r="J1718" t="e">
        <f>+INDEX(Hoja3!A:G,MATCH('ALL PRODUCTS'!B1718,Hoja3!B:B,0),6)</f>
        <v>#N/A</v>
      </c>
      <c r="K1718" s="79" t="e">
        <f>+INDEX(Hoja3!A:G,MATCH('ALL PRODUCTS'!B1718,Hoja3!B:B,0),5)</f>
        <v>#N/A</v>
      </c>
      <c r="L1718" s="86">
        <v>0</v>
      </c>
      <c r="M1718" s="86">
        <v>0</v>
      </c>
    </row>
    <row r="1719" spans="1:13">
      <c r="A1719" t="s">
        <v>2696</v>
      </c>
      <c r="B1719" s="68" t="s">
        <v>15646</v>
      </c>
      <c r="C1719" s="68" t="s">
        <v>15653</v>
      </c>
      <c r="D1719" s="9" t="s">
        <v>1884</v>
      </c>
      <c r="E1719" s="69" t="str">
        <f>"     "&amp;E1712</f>
        <v xml:space="preserve">     Combo Cama King + Cabecero Hampton Gratis Sabanas 300 Hilos</v>
      </c>
      <c r="F1719" s="68" t="s">
        <v>306</v>
      </c>
      <c r="G1719" s="70">
        <f>G1712</f>
        <v>4179900</v>
      </c>
      <c r="H1719" s="70" t="str">
        <f>H1712&amp;"     "</f>
        <v xml:space="preserve">$     </v>
      </c>
      <c r="J1719" t="e">
        <f>+INDEX(Hoja3!A:G,MATCH('ALL PRODUCTS'!B1719,Hoja3!B:B,0),6)</f>
        <v>#N/A</v>
      </c>
      <c r="K1719" s="79" t="e">
        <f>+INDEX(Hoja3!A:G,MATCH('ALL PRODUCTS'!B1719,Hoja3!B:B,0),5)</f>
        <v>#N/A</v>
      </c>
      <c r="L1719" s="86" t="e">
        <v>#N/A</v>
      </c>
      <c r="M1719" s="86" t="e">
        <v>#N/A</v>
      </c>
    </row>
    <row r="1720" spans="1:13">
      <c r="A1720" t="s">
        <v>2696</v>
      </c>
      <c r="B1720" s="68" t="s">
        <v>15646</v>
      </c>
      <c r="C1720" s="68" t="s">
        <v>15654</v>
      </c>
      <c r="D1720" s="9" t="s">
        <v>1885</v>
      </c>
      <c r="E1720" s="69" t="str">
        <f>"     "&amp;E1712</f>
        <v xml:space="preserve">     Combo Cama King + Cabecero Hampton Gratis Sabanas 300 Hilos</v>
      </c>
      <c r="F1720" s="68" t="s">
        <v>48</v>
      </c>
      <c r="G1720" s="70">
        <f>G1712</f>
        <v>4179900</v>
      </c>
      <c r="H1720" s="70" t="str">
        <f>H1712&amp;"     "</f>
        <v xml:space="preserve">$     </v>
      </c>
      <c r="J1720" t="e">
        <f>+INDEX(Hoja3!A:G,MATCH('ALL PRODUCTS'!B1720,Hoja3!B:B,0),6)</f>
        <v>#N/A</v>
      </c>
      <c r="K1720" s="79" t="e">
        <f>+INDEX(Hoja3!A:G,MATCH('ALL PRODUCTS'!B1720,Hoja3!B:B,0),5)</f>
        <v>#N/A</v>
      </c>
      <c r="L1720" s="86" t="e">
        <v>#N/A</v>
      </c>
      <c r="M1720" s="86" t="e">
        <v>#N/A</v>
      </c>
    </row>
    <row r="1721" spans="1:13">
      <c r="A1721" t="s">
        <v>2696</v>
      </c>
      <c r="B1721" s="68" t="s">
        <v>15646</v>
      </c>
      <c r="C1721" s="68" t="s">
        <v>15655</v>
      </c>
      <c r="D1721" s="9" t="s">
        <v>1886</v>
      </c>
      <c r="E1721" s="69" t="str">
        <f>"     "&amp;E1712</f>
        <v xml:space="preserve">     Combo Cama King + Cabecero Hampton Gratis Sabanas 300 Hilos</v>
      </c>
      <c r="F1721" s="68" t="s">
        <v>36</v>
      </c>
      <c r="G1721" s="70">
        <f>G1712</f>
        <v>4179900</v>
      </c>
      <c r="H1721" s="70" t="str">
        <f>H1712&amp;"     "</f>
        <v xml:space="preserve">$     </v>
      </c>
      <c r="J1721" t="e">
        <f>+INDEX(Hoja3!A:G,MATCH('ALL PRODUCTS'!B1721,Hoja3!B:B,0),6)</f>
        <v>#N/A</v>
      </c>
      <c r="K1721" s="79" t="e">
        <f>+INDEX(Hoja3!A:G,MATCH('ALL PRODUCTS'!B1721,Hoja3!B:B,0),5)</f>
        <v>#N/A</v>
      </c>
      <c r="L1721" s="86">
        <v>0</v>
      </c>
      <c r="M1721" s="86">
        <v>0</v>
      </c>
    </row>
    <row r="1722" spans="1:13">
      <c r="A1722" t="s">
        <v>2696</v>
      </c>
      <c r="B1722" s="68" t="s">
        <v>15656</v>
      </c>
      <c r="C1722" s="68"/>
      <c r="D1722" s="68" t="s">
        <v>6</v>
      </c>
      <c r="E1722" s="9" t="s">
        <v>15657</v>
      </c>
      <c r="F1722" s="68" t="s">
        <v>16</v>
      </c>
      <c r="G1722" s="6">
        <v>2699900</v>
      </c>
      <c r="H1722" s="6" t="s">
        <v>13</v>
      </c>
      <c r="I1722" s="6">
        <v>2699900</v>
      </c>
      <c r="J1722" t="e">
        <f>+INDEX(Hoja3!A:G,MATCH('ALL PRODUCTS'!B1722,Hoja3!B:B,0),6)</f>
        <v>#N/A</v>
      </c>
      <c r="K1722" s="79" t="e">
        <f>+INDEX(Hoja3!A:G,MATCH('ALL PRODUCTS'!B1722,Hoja3!B:B,0),5)</f>
        <v>#N/A</v>
      </c>
      <c r="L1722" s="86" t="e">
        <v>#N/A</v>
      </c>
      <c r="M1722" s="86" t="e">
        <v>#N/A</v>
      </c>
    </row>
    <row r="1723" spans="1:13">
      <c r="A1723" t="s">
        <v>2696</v>
      </c>
      <c r="B1723" s="68" t="s">
        <v>15656</v>
      </c>
      <c r="C1723" s="68" t="s">
        <v>15658</v>
      </c>
      <c r="D1723" s="9" t="s">
        <v>15659</v>
      </c>
      <c r="E1723" s="69" t="str">
        <f>"     "&amp;E1722</f>
        <v xml:space="preserve">     Combo Cama Queen + Cabecero Vitale Gratis Sabanas 300 Hilos</v>
      </c>
      <c r="F1723" s="68" t="s">
        <v>306</v>
      </c>
      <c r="G1723" s="70">
        <f>G1722</f>
        <v>2699900</v>
      </c>
      <c r="H1723" s="70" t="str">
        <f>H1722&amp;"     "</f>
        <v xml:space="preserve">$     </v>
      </c>
      <c r="J1723" t="e">
        <f>+INDEX(Hoja3!A:G,MATCH('ALL PRODUCTS'!B1723,Hoja3!B:B,0),6)</f>
        <v>#N/A</v>
      </c>
      <c r="K1723" s="79" t="e">
        <f>+INDEX(Hoja3!A:G,MATCH('ALL PRODUCTS'!B1723,Hoja3!B:B,0),5)</f>
        <v>#N/A</v>
      </c>
      <c r="L1723" s="86" t="e">
        <v>#N/A</v>
      </c>
      <c r="M1723" s="86" t="e">
        <v>#N/A</v>
      </c>
    </row>
    <row r="1724" spans="1:13">
      <c r="A1724" t="s">
        <v>2696</v>
      </c>
      <c r="B1724" s="68" t="s">
        <v>15656</v>
      </c>
      <c r="C1724" s="68" t="s">
        <v>15660</v>
      </c>
      <c r="D1724" s="9" t="s">
        <v>15661</v>
      </c>
      <c r="E1724" s="69" t="str">
        <f>"     "&amp;E1722</f>
        <v xml:space="preserve">     Combo Cama Queen + Cabecero Vitale Gratis Sabanas 300 Hilos</v>
      </c>
      <c r="F1724" s="68" t="s">
        <v>12</v>
      </c>
      <c r="G1724" s="70">
        <f>G1722</f>
        <v>2699900</v>
      </c>
      <c r="H1724" s="70" t="str">
        <f>H1722&amp;"     "</f>
        <v xml:space="preserve">$     </v>
      </c>
      <c r="J1724" t="e">
        <f>+INDEX(Hoja3!A:G,MATCH('ALL PRODUCTS'!B1724,Hoja3!B:B,0),6)</f>
        <v>#N/A</v>
      </c>
      <c r="K1724" s="79" t="e">
        <f>+INDEX(Hoja3!A:G,MATCH('ALL PRODUCTS'!B1724,Hoja3!B:B,0),5)</f>
        <v>#N/A</v>
      </c>
      <c r="L1724" s="86" t="e">
        <v>#N/A</v>
      </c>
      <c r="M1724" s="86" t="e">
        <v>#N/A</v>
      </c>
    </row>
    <row r="1725" spans="1:13">
      <c r="A1725" t="s">
        <v>2696</v>
      </c>
      <c r="B1725" s="68" t="s">
        <v>15656</v>
      </c>
      <c r="C1725" s="68" t="s">
        <v>15662</v>
      </c>
      <c r="D1725" s="9" t="s">
        <v>15663</v>
      </c>
      <c r="E1725" s="69" t="str">
        <f>"     "&amp;E1722</f>
        <v xml:space="preserve">     Combo Cama Queen + Cabecero Vitale Gratis Sabanas 300 Hilos</v>
      </c>
      <c r="F1725" s="68" t="s">
        <v>34</v>
      </c>
      <c r="G1725" s="70">
        <f>G1722</f>
        <v>2699900</v>
      </c>
      <c r="H1725" s="70" t="str">
        <f>H1722&amp;"     "</f>
        <v xml:space="preserve">$     </v>
      </c>
      <c r="J1725" t="e">
        <f>+INDEX(Hoja3!A:G,MATCH('ALL PRODUCTS'!B1725,Hoja3!B:B,0),6)</f>
        <v>#N/A</v>
      </c>
      <c r="K1725" s="79" t="e">
        <f>+INDEX(Hoja3!A:G,MATCH('ALL PRODUCTS'!B1725,Hoja3!B:B,0),5)</f>
        <v>#N/A</v>
      </c>
      <c r="L1725" s="86" t="e">
        <v>#N/A</v>
      </c>
      <c r="M1725" s="86" t="e">
        <v>#N/A</v>
      </c>
    </row>
    <row r="1726" spans="1:13">
      <c r="A1726" t="s">
        <v>2696</v>
      </c>
      <c r="B1726" s="68" t="s">
        <v>15656</v>
      </c>
      <c r="C1726" s="68" t="s">
        <v>15664</v>
      </c>
      <c r="D1726" s="9" t="s">
        <v>15665</v>
      </c>
      <c r="E1726" s="69" t="str">
        <f>"     "&amp;E1722</f>
        <v xml:space="preserve">     Combo Cama Queen + Cabecero Vitale Gratis Sabanas 300 Hilos</v>
      </c>
      <c r="F1726" s="68" t="s">
        <v>300</v>
      </c>
      <c r="G1726" s="70">
        <f>G1722</f>
        <v>2699900</v>
      </c>
      <c r="H1726" s="70" t="str">
        <f>H1722&amp;"     "</f>
        <v xml:space="preserve">$     </v>
      </c>
      <c r="J1726" t="e">
        <f>+INDEX(Hoja3!A:G,MATCH('ALL PRODUCTS'!B1726,Hoja3!B:B,0),6)</f>
        <v>#N/A</v>
      </c>
      <c r="K1726" s="79" t="e">
        <f>+INDEX(Hoja3!A:G,MATCH('ALL PRODUCTS'!B1726,Hoja3!B:B,0),5)</f>
        <v>#N/A</v>
      </c>
      <c r="L1726" s="86" t="e">
        <v>#N/A</v>
      </c>
      <c r="M1726" s="86" t="e">
        <v>#N/A</v>
      </c>
    </row>
    <row r="1727" spans="1:13">
      <c r="A1727" t="s">
        <v>2696</v>
      </c>
      <c r="B1727" s="68" t="s">
        <v>15656</v>
      </c>
      <c r="C1727" s="68" t="s">
        <v>15666</v>
      </c>
      <c r="D1727" s="9" t="s">
        <v>15667</v>
      </c>
      <c r="E1727" s="69" t="str">
        <f>"     "&amp;E1722</f>
        <v xml:space="preserve">     Combo Cama Queen + Cabecero Vitale Gratis Sabanas 300 Hilos</v>
      </c>
      <c r="F1727" s="68" t="s">
        <v>302</v>
      </c>
      <c r="G1727" s="70">
        <f>G1722</f>
        <v>2699900</v>
      </c>
      <c r="H1727" s="70" t="str">
        <f>H1722&amp;"     "</f>
        <v xml:space="preserve">$     </v>
      </c>
      <c r="J1727" t="e">
        <f>+INDEX(Hoja3!A:G,MATCH('ALL PRODUCTS'!B1727,Hoja3!B:B,0),6)</f>
        <v>#N/A</v>
      </c>
      <c r="K1727" s="79" t="e">
        <f>+INDEX(Hoja3!A:G,MATCH('ALL PRODUCTS'!B1727,Hoja3!B:B,0),5)</f>
        <v>#N/A</v>
      </c>
      <c r="L1727" s="86" t="e">
        <v>#N/A</v>
      </c>
      <c r="M1727" s="86" t="e">
        <v>#N/A</v>
      </c>
    </row>
    <row r="1728" spans="1:13">
      <c r="A1728" t="s">
        <v>2696</v>
      </c>
      <c r="B1728" s="68" t="s">
        <v>15656</v>
      </c>
      <c r="C1728" s="68" t="s">
        <v>15668</v>
      </c>
      <c r="D1728" s="9" t="s">
        <v>15669</v>
      </c>
      <c r="E1728" s="69" t="str">
        <f>"     "&amp;E1722</f>
        <v xml:space="preserve">     Combo Cama Queen + Cabecero Vitale Gratis Sabanas 300 Hilos</v>
      </c>
      <c r="F1728" s="68" t="s">
        <v>14944</v>
      </c>
      <c r="G1728" s="70">
        <f>G1722</f>
        <v>2699900</v>
      </c>
      <c r="H1728" s="70" t="str">
        <f>H1722&amp;"     "</f>
        <v xml:space="preserve">$     </v>
      </c>
      <c r="J1728" t="e">
        <f>+INDEX(Hoja3!A:G,MATCH('ALL PRODUCTS'!B1728,Hoja3!B:B,0),6)</f>
        <v>#N/A</v>
      </c>
      <c r="K1728" s="79" t="e">
        <f>+INDEX(Hoja3!A:G,MATCH('ALL PRODUCTS'!B1728,Hoja3!B:B,0),5)</f>
        <v>#N/A</v>
      </c>
      <c r="L1728" s="86" t="e">
        <v>#N/A</v>
      </c>
      <c r="M1728" s="86" t="e">
        <v>#N/A</v>
      </c>
    </row>
    <row r="1729" spans="1:13">
      <c r="A1729" t="s">
        <v>2696</v>
      </c>
      <c r="B1729" s="68" t="s">
        <v>15656</v>
      </c>
      <c r="C1729" s="68" t="s">
        <v>15670</v>
      </c>
      <c r="D1729" s="9" t="s">
        <v>15671</v>
      </c>
      <c r="E1729" s="69" t="str">
        <f>"     "&amp;E1722</f>
        <v xml:space="preserve">     Combo Cama Queen + Cabecero Vitale Gratis Sabanas 300 Hilos</v>
      </c>
      <c r="F1729" s="68" t="s">
        <v>297</v>
      </c>
      <c r="G1729" s="70">
        <f>G1722</f>
        <v>2699900</v>
      </c>
      <c r="H1729" s="70" t="str">
        <f>H1722&amp;"     "</f>
        <v xml:space="preserve">$     </v>
      </c>
      <c r="J1729" t="e">
        <f>+INDEX(Hoja3!A:G,MATCH('ALL PRODUCTS'!B1729,Hoja3!B:B,0),6)</f>
        <v>#N/A</v>
      </c>
      <c r="K1729" s="79" t="e">
        <f>+INDEX(Hoja3!A:G,MATCH('ALL PRODUCTS'!B1729,Hoja3!B:B,0),5)</f>
        <v>#N/A</v>
      </c>
      <c r="L1729" s="86" t="e">
        <v>#N/A</v>
      </c>
      <c r="M1729" s="86" t="e">
        <v>#N/A</v>
      </c>
    </row>
    <row r="1730" spans="1:13">
      <c r="A1730" t="s">
        <v>2696</v>
      </c>
      <c r="B1730" s="68" t="s">
        <v>15656</v>
      </c>
      <c r="C1730" s="68" t="s">
        <v>15672</v>
      </c>
      <c r="D1730" s="9" t="s">
        <v>15673</v>
      </c>
      <c r="E1730" s="69" t="str">
        <f>"     "&amp;E1722</f>
        <v xml:space="preserve">     Combo Cama Queen + Cabecero Vitale Gratis Sabanas 300 Hilos</v>
      </c>
      <c r="F1730" s="68" t="s">
        <v>48</v>
      </c>
      <c r="G1730" s="70">
        <f>G1722</f>
        <v>2699900</v>
      </c>
      <c r="H1730" s="70" t="str">
        <f>H1722&amp;"     "</f>
        <v xml:space="preserve">$     </v>
      </c>
      <c r="J1730" t="e">
        <f>+INDEX(Hoja3!A:G,MATCH('ALL PRODUCTS'!B1730,Hoja3!B:B,0),6)</f>
        <v>#N/A</v>
      </c>
      <c r="K1730" s="79" t="e">
        <f>+INDEX(Hoja3!A:G,MATCH('ALL PRODUCTS'!B1730,Hoja3!B:B,0),5)</f>
        <v>#N/A</v>
      </c>
      <c r="L1730" s="86" t="e">
        <v>#N/A</v>
      </c>
      <c r="M1730" s="86" t="e">
        <v>#N/A</v>
      </c>
    </row>
    <row r="1731" spans="1:13">
      <c r="A1731" t="s">
        <v>2696</v>
      </c>
      <c r="B1731" s="68" t="s">
        <v>15656</v>
      </c>
      <c r="C1731" s="68" t="s">
        <v>15674</v>
      </c>
      <c r="D1731" s="9" t="s">
        <v>15675</v>
      </c>
      <c r="E1731" s="69" t="str">
        <f>"     "&amp;E1722</f>
        <v xml:space="preserve">     Combo Cama Queen + Cabecero Vitale Gratis Sabanas 300 Hilos</v>
      </c>
      <c r="F1731" s="68" t="s">
        <v>36</v>
      </c>
      <c r="G1731" s="70">
        <f>G1722</f>
        <v>2699900</v>
      </c>
      <c r="H1731" s="70" t="str">
        <f>H1722&amp;"     "</f>
        <v xml:space="preserve">$     </v>
      </c>
      <c r="J1731" t="e">
        <f>+INDEX(Hoja3!A:G,MATCH('ALL PRODUCTS'!B1731,Hoja3!B:B,0),6)</f>
        <v>#N/A</v>
      </c>
      <c r="K1731" s="79" t="e">
        <f>+INDEX(Hoja3!A:G,MATCH('ALL PRODUCTS'!B1731,Hoja3!B:B,0),5)</f>
        <v>#N/A</v>
      </c>
      <c r="L1731" s="86" t="e">
        <v>#N/A</v>
      </c>
      <c r="M1731" s="86" t="e">
        <v>#N/A</v>
      </c>
    </row>
    <row r="1732" spans="1:13">
      <c r="A1732" t="s">
        <v>2696</v>
      </c>
      <c r="B1732" s="68" t="s">
        <v>15676</v>
      </c>
      <c r="C1732" s="68"/>
      <c r="D1732" s="68" t="s">
        <v>6</v>
      </c>
      <c r="E1732" s="9" t="s">
        <v>15677</v>
      </c>
      <c r="F1732" s="68" t="s">
        <v>16</v>
      </c>
      <c r="G1732" s="6">
        <v>2899900</v>
      </c>
      <c r="H1732" s="6" t="s">
        <v>13</v>
      </c>
      <c r="I1732" s="6">
        <v>2899900</v>
      </c>
      <c r="J1732" t="e">
        <f>+INDEX(Hoja3!A:G,MATCH('ALL PRODUCTS'!B1732,Hoja3!B:B,0),6)</f>
        <v>#N/A</v>
      </c>
      <c r="K1732" s="79" t="e">
        <f>+INDEX(Hoja3!A:G,MATCH('ALL PRODUCTS'!B1732,Hoja3!B:B,0),5)</f>
        <v>#N/A</v>
      </c>
      <c r="L1732" s="86" t="e">
        <v>#N/A</v>
      </c>
      <c r="M1732" s="86" t="e">
        <v>#N/A</v>
      </c>
    </row>
    <row r="1733" spans="1:13">
      <c r="A1733" t="s">
        <v>2696</v>
      </c>
      <c r="B1733" s="68" t="s">
        <v>15676</v>
      </c>
      <c r="C1733" s="68" t="s">
        <v>15678</v>
      </c>
      <c r="D1733" s="9" t="s">
        <v>15679</v>
      </c>
      <c r="E1733" s="69" t="str">
        <f>"     "&amp;E1732</f>
        <v xml:space="preserve">     Combo Cama King + Cabecero Vitale Gratis Sabanas 300 Hilos</v>
      </c>
      <c r="F1733" s="68" t="s">
        <v>36</v>
      </c>
      <c r="G1733" s="70">
        <f>G1732</f>
        <v>2899900</v>
      </c>
      <c r="H1733" s="70" t="str">
        <f>H1732&amp;"     "</f>
        <v xml:space="preserve">$     </v>
      </c>
      <c r="J1733" t="e">
        <f>+INDEX(Hoja3!A:G,MATCH('ALL PRODUCTS'!B1733,Hoja3!B:B,0),6)</f>
        <v>#N/A</v>
      </c>
      <c r="K1733" s="79" t="e">
        <f>+INDEX(Hoja3!A:G,MATCH('ALL PRODUCTS'!B1733,Hoja3!B:B,0),5)</f>
        <v>#N/A</v>
      </c>
      <c r="L1733" s="86" t="e">
        <v>#N/A</v>
      </c>
      <c r="M1733" s="86" t="e">
        <v>#N/A</v>
      </c>
    </row>
    <row r="1734" spans="1:13">
      <c r="A1734" t="s">
        <v>2696</v>
      </c>
      <c r="B1734" s="68" t="s">
        <v>15676</v>
      </c>
      <c r="C1734" s="68" t="s">
        <v>15680</v>
      </c>
      <c r="D1734" s="9" t="s">
        <v>15681</v>
      </c>
      <c r="E1734" s="69" t="str">
        <f>"     "&amp;E1732</f>
        <v xml:space="preserve">     Combo Cama King + Cabecero Vitale Gratis Sabanas 300 Hilos</v>
      </c>
      <c r="F1734" s="68" t="s">
        <v>12</v>
      </c>
      <c r="G1734" s="70">
        <f>G1732</f>
        <v>2899900</v>
      </c>
      <c r="H1734" s="70" t="str">
        <f>H1732&amp;"     "</f>
        <v xml:space="preserve">$     </v>
      </c>
      <c r="J1734" t="e">
        <f>+INDEX(Hoja3!A:G,MATCH('ALL PRODUCTS'!B1734,Hoja3!B:B,0),6)</f>
        <v>#N/A</v>
      </c>
      <c r="K1734" s="79" t="e">
        <f>+INDEX(Hoja3!A:G,MATCH('ALL PRODUCTS'!B1734,Hoja3!B:B,0),5)</f>
        <v>#N/A</v>
      </c>
      <c r="L1734" s="86" t="e">
        <v>#N/A</v>
      </c>
      <c r="M1734" s="86" t="e">
        <v>#N/A</v>
      </c>
    </row>
    <row r="1735" spans="1:13">
      <c r="A1735" t="s">
        <v>2696</v>
      </c>
      <c r="B1735" s="68" t="s">
        <v>15676</v>
      </c>
      <c r="C1735" s="68" t="s">
        <v>15682</v>
      </c>
      <c r="D1735" s="9" t="s">
        <v>15683</v>
      </c>
      <c r="E1735" s="69" t="str">
        <f>"     "&amp;E1732</f>
        <v xml:space="preserve">     Combo Cama King + Cabecero Vitale Gratis Sabanas 300 Hilos</v>
      </c>
      <c r="F1735" s="68" t="s">
        <v>34</v>
      </c>
      <c r="G1735" s="70">
        <f>G1732</f>
        <v>2899900</v>
      </c>
      <c r="H1735" s="70" t="str">
        <f>H1732&amp;"     "</f>
        <v xml:space="preserve">$     </v>
      </c>
      <c r="J1735" t="e">
        <f>+INDEX(Hoja3!A:G,MATCH('ALL PRODUCTS'!B1735,Hoja3!B:B,0),6)</f>
        <v>#N/A</v>
      </c>
      <c r="K1735" s="79" t="e">
        <f>+INDEX(Hoja3!A:G,MATCH('ALL PRODUCTS'!B1735,Hoja3!B:B,0),5)</f>
        <v>#N/A</v>
      </c>
      <c r="L1735" s="86" t="e">
        <v>#N/A</v>
      </c>
      <c r="M1735" s="86" t="e">
        <v>#N/A</v>
      </c>
    </row>
    <row r="1736" spans="1:13">
      <c r="A1736" t="s">
        <v>2696</v>
      </c>
      <c r="B1736" s="68" t="s">
        <v>15676</v>
      </c>
      <c r="C1736" s="68" t="s">
        <v>15684</v>
      </c>
      <c r="D1736" s="9" t="s">
        <v>15685</v>
      </c>
      <c r="E1736" s="69" t="str">
        <f>"     "&amp;E1732</f>
        <v xml:space="preserve">     Combo Cama King + Cabecero Vitale Gratis Sabanas 300 Hilos</v>
      </c>
      <c r="F1736" s="68" t="s">
        <v>300</v>
      </c>
      <c r="G1736" s="70">
        <f>G1732</f>
        <v>2899900</v>
      </c>
      <c r="H1736" s="70" t="str">
        <f>H1732&amp;"     "</f>
        <v xml:space="preserve">$     </v>
      </c>
      <c r="J1736" t="e">
        <f>+INDEX(Hoja3!A:G,MATCH('ALL PRODUCTS'!B1736,Hoja3!B:B,0),6)</f>
        <v>#N/A</v>
      </c>
      <c r="K1736" s="79" t="e">
        <f>+INDEX(Hoja3!A:G,MATCH('ALL PRODUCTS'!B1736,Hoja3!B:B,0),5)</f>
        <v>#N/A</v>
      </c>
      <c r="L1736" s="86" t="e">
        <v>#N/A</v>
      </c>
      <c r="M1736" s="86" t="e">
        <v>#N/A</v>
      </c>
    </row>
    <row r="1737" spans="1:13">
      <c r="A1737" t="s">
        <v>2696</v>
      </c>
      <c r="B1737" s="68" t="s">
        <v>15676</v>
      </c>
      <c r="C1737" s="68" t="s">
        <v>15686</v>
      </c>
      <c r="D1737" s="9" t="s">
        <v>15687</v>
      </c>
      <c r="E1737" s="69" t="str">
        <f>"     "&amp;E1732</f>
        <v xml:space="preserve">     Combo Cama King + Cabecero Vitale Gratis Sabanas 300 Hilos</v>
      </c>
      <c r="F1737" s="68" t="s">
        <v>302</v>
      </c>
      <c r="G1737" s="70">
        <f>G1732</f>
        <v>2899900</v>
      </c>
      <c r="H1737" s="70" t="str">
        <f>H1732&amp;"     "</f>
        <v xml:space="preserve">$     </v>
      </c>
      <c r="J1737" t="e">
        <f>+INDEX(Hoja3!A:G,MATCH('ALL PRODUCTS'!B1737,Hoja3!B:B,0),6)</f>
        <v>#N/A</v>
      </c>
      <c r="K1737" s="79" t="e">
        <f>+INDEX(Hoja3!A:G,MATCH('ALL PRODUCTS'!B1737,Hoja3!B:B,0),5)</f>
        <v>#N/A</v>
      </c>
      <c r="L1737" s="86" t="e">
        <v>#N/A</v>
      </c>
      <c r="M1737" s="86" t="e">
        <v>#N/A</v>
      </c>
    </row>
    <row r="1738" spans="1:13">
      <c r="A1738" t="s">
        <v>2696</v>
      </c>
      <c r="B1738" s="68" t="s">
        <v>15676</v>
      </c>
      <c r="C1738" s="68" t="s">
        <v>15688</v>
      </c>
      <c r="D1738" s="9" t="s">
        <v>15689</v>
      </c>
      <c r="E1738" s="69" t="str">
        <f>"     "&amp;E1732</f>
        <v xml:space="preserve">     Combo Cama King + Cabecero Vitale Gratis Sabanas 300 Hilos</v>
      </c>
      <c r="F1738" s="68" t="s">
        <v>14944</v>
      </c>
      <c r="G1738" s="70">
        <f>G1732</f>
        <v>2899900</v>
      </c>
      <c r="H1738" s="70" t="str">
        <f>H1732&amp;"     "</f>
        <v xml:space="preserve">$     </v>
      </c>
      <c r="J1738" t="e">
        <f>+INDEX(Hoja3!A:G,MATCH('ALL PRODUCTS'!B1738,Hoja3!B:B,0),6)</f>
        <v>#N/A</v>
      </c>
      <c r="K1738" s="79" t="e">
        <f>+INDEX(Hoja3!A:G,MATCH('ALL PRODUCTS'!B1738,Hoja3!B:B,0),5)</f>
        <v>#N/A</v>
      </c>
      <c r="L1738" s="86" t="e">
        <v>#N/A</v>
      </c>
      <c r="M1738" s="86" t="e">
        <v>#N/A</v>
      </c>
    </row>
    <row r="1739" spans="1:13">
      <c r="A1739" t="s">
        <v>2696</v>
      </c>
      <c r="B1739" s="68" t="s">
        <v>15676</v>
      </c>
      <c r="C1739" s="68" t="s">
        <v>15690</v>
      </c>
      <c r="D1739" s="9" t="s">
        <v>15691</v>
      </c>
      <c r="E1739" s="69" t="str">
        <f>"     "&amp;E1732</f>
        <v xml:space="preserve">     Combo Cama King + Cabecero Vitale Gratis Sabanas 300 Hilos</v>
      </c>
      <c r="F1739" s="68" t="s">
        <v>297</v>
      </c>
      <c r="G1739" s="70">
        <f>G1732</f>
        <v>2899900</v>
      </c>
      <c r="H1739" s="70" t="str">
        <f>H1732&amp;"     "</f>
        <v xml:space="preserve">$     </v>
      </c>
      <c r="J1739" t="e">
        <f>+INDEX(Hoja3!A:G,MATCH('ALL PRODUCTS'!B1739,Hoja3!B:B,0),6)</f>
        <v>#N/A</v>
      </c>
      <c r="K1739" s="79" t="e">
        <f>+INDEX(Hoja3!A:G,MATCH('ALL PRODUCTS'!B1739,Hoja3!B:B,0),5)</f>
        <v>#N/A</v>
      </c>
      <c r="L1739" s="86" t="e">
        <v>#N/A</v>
      </c>
      <c r="M1739" s="86" t="e">
        <v>#N/A</v>
      </c>
    </row>
    <row r="1740" spans="1:13">
      <c r="A1740" t="s">
        <v>2696</v>
      </c>
      <c r="B1740" s="68" t="s">
        <v>15676</v>
      </c>
      <c r="C1740" s="68" t="s">
        <v>15692</v>
      </c>
      <c r="D1740" s="9" t="s">
        <v>15693</v>
      </c>
      <c r="E1740" s="69" t="str">
        <f>"     "&amp;E1732</f>
        <v xml:space="preserve">     Combo Cama King + Cabecero Vitale Gratis Sabanas 300 Hilos</v>
      </c>
      <c r="F1740" s="68" t="s">
        <v>306</v>
      </c>
      <c r="G1740" s="70">
        <f>G1732</f>
        <v>2899900</v>
      </c>
      <c r="H1740" s="70" t="str">
        <f>H1732&amp;"     "</f>
        <v xml:space="preserve">$     </v>
      </c>
      <c r="J1740" t="e">
        <f>+INDEX(Hoja3!A:G,MATCH('ALL PRODUCTS'!B1740,Hoja3!B:B,0),6)</f>
        <v>#N/A</v>
      </c>
      <c r="K1740" s="79" t="e">
        <f>+INDEX(Hoja3!A:G,MATCH('ALL PRODUCTS'!B1740,Hoja3!B:B,0),5)</f>
        <v>#N/A</v>
      </c>
      <c r="L1740" s="86" t="e">
        <v>#N/A</v>
      </c>
      <c r="M1740" s="86" t="e">
        <v>#N/A</v>
      </c>
    </row>
    <row r="1741" spans="1:13">
      <c r="A1741" t="s">
        <v>2696</v>
      </c>
      <c r="B1741" s="68" t="s">
        <v>15676</v>
      </c>
      <c r="C1741" s="68" t="s">
        <v>15694</v>
      </c>
      <c r="D1741" s="9" t="s">
        <v>15695</v>
      </c>
      <c r="E1741" s="69" t="str">
        <f>"     "&amp;E1732</f>
        <v xml:space="preserve">     Combo Cama King + Cabecero Vitale Gratis Sabanas 300 Hilos</v>
      </c>
      <c r="F1741" s="68" t="s">
        <v>48</v>
      </c>
      <c r="G1741" s="70">
        <f>G1732</f>
        <v>2899900</v>
      </c>
      <c r="H1741" s="70" t="str">
        <f>H1732&amp;"     "</f>
        <v xml:space="preserve">$     </v>
      </c>
      <c r="J1741" t="e">
        <f>+INDEX(Hoja3!A:G,MATCH('ALL PRODUCTS'!B1741,Hoja3!B:B,0),6)</f>
        <v>#N/A</v>
      </c>
      <c r="K1741" s="79" t="e">
        <f>+INDEX(Hoja3!A:G,MATCH('ALL PRODUCTS'!B1741,Hoja3!B:B,0),5)</f>
        <v>#N/A</v>
      </c>
      <c r="L1741" s="86" t="e">
        <v>#N/A</v>
      </c>
      <c r="M1741" s="86" t="e">
        <v>#N/A</v>
      </c>
    </row>
    <row r="1742" spans="1:13">
      <c r="A1742" t="s">
        <v>2696</v>
      </c>
      <c r="B1742" s="68" t="s">
        <v>15696</v>
      </c>
      <c r="C1742" s="68"/>
      <c r="D1742" s="68" t="s">
        <v>6</v>
      </c>
      <c r="E1742" s="9" t="s">
        <v>1010</v>
      </c>
      <c r="F1742" s="68" t="s">
        <v>16</v>
      </c>
      <c r="G1742" s="6">
        <v>2399900</v>
      </c>
      <c r="H1742" s="6" t="s">
        <v>13</v>
      </c>
      <c r="I1742" s="6">
        <v>2399900</v>
      </c>
      <c r="J1742" t="e">
        <f>+INDEX(Hoja3!A:G,MATCH('ALL PRODUCTS'!B1742,Hoja3!B:B,0),6)</f>
        <v>#N/A</v>
      </c>
      <c r="K1742" s="79" t="e">
        <f>+INDEX(Hoja3!A:G,MATCH('ALL PRODUCTS'!B1742,Hoja3!B:B,0),5)</f>
        <v>#N/A</v>
      </c>
      <c r="L1742" s="86" t="e">
        <v>#N/A</v>
      </c>
      <c r="M1742" s="86" t="e">
        <v>#N/A</v>
      </c>
    </row>
    <row r="1743" spans="1:13">
      <c r="A1743" t="s">
        <v>2696</v>
      </c>
      <c r="B1743" s="68" t="s">
        <v>15696</v>
      </c>
      <c r="C1743" s="68" t="s">
        <v>15697</v>
      </c>
      <c r="D1743" s="9" t="s">
        <v>2168</v>
      </c>
      <c r="E1743" s="69" t="str">
        <f>"     "&amp;E1742</f>
        <v xml:space="preserve">     Combo Cama Doble + Cabecero Vitale Gratis Sabanas 300 Hilos</v>
      </c>
      <c r="F1743" s="68" t="s">
        <v>300</v>
      </c>
      <c r="G1743" s="70">
        <f>G1742</f>
        <v>2399900</v>
      </c>
      <c r="H1743" s="70" t="str">
        <f>H1742&amp;"     "</f>
        <v xml:space="preserve">$     </v>
      </c>
      <c r="J1743" t="e">
        <f>+INDEX(Hoja3!A:G,MATCH('ALL PRODUCTS'!B1743,Hoja3!B:B,0),6)</f>
        <v>#N/A</v>
      </c>
      <c r="K1743" s="79" t="e">
        <f>+INDEX(Hoja3!A:G,MATCH('ALL PRODUCTS'!B1743,Hoja3!B:B,0),5)</f>
        <v>#N/A</v>
      </c>
      <c r="L1743" s="86" t="e">
        <v>#N/A</v>
      </c>
      <c r="M1743" s="86" t="e">
        <v>#N/A</v>
      </c>
    </row>
    <row r="1744" spans="1:13">
      <c r="A1744" t="s">
        <v>2696</v>
      </c>
      <c r="B1744" s="68" t="s">
        <v>15696</v>
      </c>
      <c r="C1744" s="68" t="s">
        <v>15698</v>
      </c>
      <c r="D1744" s="9" t="s">
        <v>2166</v>
      </c>
      <c r="E1744" s="69" t="str">
        <f>"     "&amp;E1742</f>
        <v xml:space="preserve">     Combo Cama Doble + Cabecero Vitale Gratis Sabanas 300 Hilos</v>
      </c>
      <c r="F1744" s="68" t="s">
        <v>12</v>
      </c>
      <c r="G1744" s="70">
        <f>G1742</f>
        <v>2399900</v>
      </c>
      <c r="H1744" s="70" t="str">
        <f>H1742&amp;"     "</f>
        <v xml:space="preserve">$     </v>
      </c>
      <c r="J1744" t="e">
        <f>+INDEX(Hoja3!A:G,MATCH('ALL PRODUCTS'!B1744,Hoja3!B:B,0),6)</f>
        <v>#N/A</v>
      </c>
      <c r="K1744" s="79" t="e">
        <f>+INDEX(Hoja3!A:G,MATCH('ALL PRODUCTS'!B1744,Hoja3!B:B,0),5)</f>
        <v>#N/A</v>
      </c>
      <c r="L1744" s="86" t="e">
        <v>#N/A</v>
      </c>
      <c r="M1744" s="86" t="e">
        <v>#N/A</v>
      </c>
    </row>
    <row r="1745" spans="1:13">
      <c r="A1745" t="s">
        <v>2696</v>
      </c>
      <c r="B1745" s="68" t="s">
        <v>15696</v>
      </c>
      <c r="C1745" s="68" t="s">
        <v>15699</v>
      </c>
      <c r="D1745" s="9" t="s">
        <v>2167</v>
      </c>
      <c r="E1745" s="69" t="str">
        <f>"     "&amp;E1742</f>
        <v xml:space="preserve">     Combo Cama Doble + Cabecero Vitale Gratis Sabanas 300 Hilos</v>
      </c>
      <c r="F1745" s="68" t="s">
        <v>34</v>
      </c>
      <c r="G1745" s="70">
        <f>G1742</f>
        <v>2399900</v>
      </c>
      <c r="H1745" s="70" t="str">
        <f>H1742&amp;"     "</f>
        <v xml:space="preserve">$     </v>
      </c>
      <c r="J1745" t="e">
        <f>+INDEX(Hoja3!A:G,MATCH('ALL PRODUCTS'!B1745,Hoja3!B:B,0),6)</f>
        <v>#N/A</v>
      </c>
      <c r="K1745" s="79" t="e">
        <f>+INDEX(Hoja3!A:G,MATCH('ALL PRODUCTS'!B1745,Hoja3!B:B,0),5)</f>
        <v>#N/A</v>
      </c>
      <c r="L1745" s="86" t="e">
        <v>#N/A</v>
      </c>
      <c r="M1745" s="86" t="e">
        <v>#N/A</v>
      </c>
    </row>
    <row r="1746" spans="1:13">
      <c r="A1746" t="s">
        <v>2696</v>
      </c>
      <c r="B1746" s="68" t="s">
        <v>15696</v>
      </c>
      <c r="C1746" s="68" t="s">
        <v>15700</v>
      </c>
      <c r="D1746" s="9" t="s">
        <v>2169</v>
      </c>
      <c r="E1746" s="69" t="str">
        <f>"     "&amp;E1742</f>
        <v xml:space="preserve">     Combo Cama Doble + Cabecero Vitale Gratis Sabanas 300 Hilos</v>
      </c>
      <c r="F1746" s="68" t="s">
        <v>302</v>
      </c>
      <c r="G1746" s="70">
        <f>G1742</f>
        <v>2399900</v>
      </c>
      <c r="H1746" s="70" t="str">
        <f>H1742&amp;"     "</f>
        <v xml:space="preserve">$     </v>
      </c>
      <c r="J1746" t="e">
        <f>+INDEX(Hoja3!A:G,MATCH('ALL PRODUCTS'!B1746,Hoja3!B:B,0),6)</f>
        <v>#N/A</v>
      </c>
      <c r="K1746" s="79" t="e">
        <f>+INDEX(Hoja3!A:G,MATCH('ALL PRODUCTS'!B1746,Hoja3!B:B,0),5)</f>
        <v>#N/A</v>
      </c>
      <c r="L1746" s="86" t="e">
        <v>#N/A</v>
      </c>
      <c r="M1746" s="86" t="e">
        <v>#N/A</v>
      </c>
    </row>
    <row r="1747" spans="1:13">
      <c r="A1747" t="s">
        <v>2696</v>
      </c>
      <c r="B1747" s="68" t="s">
        <v>15696</v>
      </c>
      <c r="C1747" s="68" t="s">
        <v>15701</v>
      </c>
      <c r="D1747" s="9" t="s">
        <v>2170</v>
      </c>
      <c r="E1747" s="69" t="str">
        <f>"     "&amp;E1742</f>
        <v xml:space="preserve">     Combo Cama Doble + Cabecero Vitale Gratis Sabanas 300 Hilos</v>
      </c>
      <c r="F1747" s="68" t="s">
        <v>14944</v>
      </c>
      <c r="G1747" s="70">
        <f>G1742</f>
        <v>2399900</v>
      </c>
      <c r="H1747" s="70" t="str">
        <f>H1742&amp;"     "</f>
        <v xml:space="preserve">$     </v>
      </c>
      <c r="J1747" t="e">
        <f>+INDEX(Hoja3!A:G,MATCH('ALL PRODUCTS'!B1747,Hoja3!B:B,0),6)</f>
        <v>#N/A</v>
      </c>
      <c r="K1747" s="79" t="e">
        <f>+INDEX(Hoja3!A:G,MATCH('ALL PRODUCTS'!B1747,Hoja3!B:B,0),5)</f>
        <v>#N/A</v>
      </c>
      <c r="L1747" s="86" t="e">
        <v>#N/A</v>
      </c>
      <c r="M1747" s="86" t="e">
        <v>#N/A</v>
      </c>
    </row>
    <row r="1748" spans="1:13">
      <c r="A1748" t="s">
        <v>2696</v>
      </c>
      <c r="B1748" s="68" t="s">
        <v>15696</v>
      </c>
      <c r="C1748" s="68" t="s">
        <v>15702</v>
      </c>
      <c r="D1748" s="9" t="s">
        <v>2171</v>
      </c>
      <c r="E1748" s="69" t="str">
        <f>"     "&amp;E1742</f>
        <v xml:space="preserve">     Combo Cama Doble + Cabecero Vitale Gratis Sabanas 300 Hilos</v>
      </c>
      <c r="F1748" s="68" t="s">
        <v>297</v>
      </c>
      <c r="G1748" s="70">
        <f>G1742</f>
        <v>2399900</v>
      </c>
      <c r="H1748" s="70" t="str">
        <f>H1742&amp;"     "</f>
        <v xml:space="preserve">$     </v>
      </c>
      <c r="J1748" t="e">
        <f>+INDEX(Hoja3!A:G,MATCH('ALL PRODUCTS'!B1748,Hoja3!B:B,0),6)</f>
        <v>#N/A</v>
      </c>
      <c r="K1748" s="79" t="e">
        <f>+INDEX(Hoja3!A:G,MATCH('ALL PRODUCTS'!B1748,Hoja3!B:B,0),5)</f>
        <v>#N/A</v>
      </c>
      <c r="L1748" s="86" t="e">
        <v>#N/A</v>
      </c>
      <c r="M1748" s="86" t="e">
        <v>#N/A</v>
      </c>
    </row>
    <row r="1749" spans="1:13">
      <c r="A1749" t="s">
        <v>2696</v>
      </c>
      <c r="B1749" s="68" t="s">
        <v>15696</v>
      </c>
      <c r="C1749" s="68" t="s">
        <v>15703</v>
      </c>
      <c r="D1749" s="9" t="s">
        <v>2172</v>
      </c>
      <c r="E1749" s="69" t="str">
        <f>"     "&amp;E1742</f>
        <v xml:space="preserve">     Combo Cama Doble + Cabecero Vitale Gratis Sabanas 300 Hilos</v>
      </c>
      <c r="F1749" s="68" t="s">
        <v>306</v>
      </c>
      <c r="G1749" s="70">
        <f>G1742</f>
        <v>2399900</v>
      </c>
      <c r="H1749" s="70" t="str">
        <f>H1742&amp;"     "</f>
        <v xml:space="preserve">$     </v>
      </c>
      <c r="J1749" t="e">
        <f>+INDEX(Hoja3!A:G,MATCH('ALL PRODUCTS'!B1749,Hoja3!B:B,0),6)</f>
        <v>#N/A</v>
      </c>
      <c r="K1749" s="79" t="e">
        <f>+INDEX(Hoja3!A:G,MATCH('ALL PRODUCTS'!B1749,Hoja3!B:B,0),5)</f>
        <v>#N/A</v>
      </c>
      <c r="L1749" s="86" t="e">
        <v>#N/A</v>
      </c>
      <c r="M1749" s="86" t="e">
        <v>#N/A</v>
      </c>
    </row>
    <row r="1750" spans="1:13">
      <c r="A1750" t="s">
        <v>2696</v>
      </c>
      <c r="B1750" s="68" t="s">
        <v>15696</v>
      </c>
      <c r="C1750" s="68" t="s">
        <v>15704</v>
      </c>
      <c r="D1750" s="9" t="s">
        <v>2173</v>
      </c>
      <c r="E1750" s="69" t="str">
        <f>"     "&amp;E1742</f>
        <v xml:space="preserve">     Combo Cama Doble + Cabecero Vitale Gratis Sabanas 300 Hilos</v>
      </c>
      <c r="F1750" s="68" t="s">
        <v>48</v>
      </c>
      <c r="G1750" s="70">
        <f>G1742</f>
        <v>2399900</v>
      </c>
      <c r="H1750" s="70" t="str">
        <f>H1742&amp;"     "</f>
        <v xml:space="preserve">$     </v>
      </c>
      <c r="J1750" t="e">
        <f>+INDEX(Hoja3!A:G,MATCH('ALL PRODUCTS'!B1750,Hoja3!B:B,0),6)</f>
        <v>#N/A</v>
      </c>
      <c r="K1750" s="79" t="e">
        <f>+INDEX(Hoja3!A:G,MATCH('ALL PRODUCTS'!B1750,Hoja3!B:B,0),5)</f>
        <v>#N/A</v>
      </c>
      <c r="L1750" s="86" t="e">
        <v>#N/A</v>
      </c>
      <c r="M1750" s="86" t="e">
        <v>#N/A</v>
      </c>
    </row>
    <row r="1751" spans="1:13">
      <c r="A1751" t="s">
        <v>2696</v>
      </c>
      <c r="B1751" s="68" t="s">
        <v>15696</v>
      </c>
      <c r="C1751" s="68" t="s">
        <v>15705</v>
      </c>
      <c r="D1751" s="9" t="s">
        <v>2174</v>
      </c>
      <c r="E1751" s="69" t="str">
        <f>"     "&amp;E1742</f>
        <v xml:space="preserve">     Combo Cama Doble + Cabecero Vitale Gratis Sabanas 300 Hilos</v>
      </c>
      <c r="F1751" s="68" t="s">
        <v>36</v>
      </c>
      <c r="G1751" s="70">
        <f>G1742</f>
        <v>2399900</v>
      </c>
      <c r="H1751" s="70" t="str">
        <f>H1742&amp;"     "</f>
        <v xml:space="preserve">$     </v>
      </c>
      <c r="J1751" t="e">
        <f>+INDEX(Hoja3!A:G,MATCH('ALL PRODUCTS'!B1751,Hoja3!B:B,0),6)</f>
        <v>#N/A</v>
      </c>
      <c r="K1751" s="79" t="e">
        <f>+INDEX(Hoja3!A:G,MATCH('ALL PRODUCTS'!B1751,Hoja3!B:B,0),5)</f>
        <v>#N/A</v>
      </c>
      <c r="L1751" s="86" t="e">
        <v>#N/A</v>
      </c>
      <c r="M1751" s="86" t="e">
        <v>#N/A</v>
      </c>
    </row>
    <row r="1752" spans="1:13">
      <c r="A1752" t="s">
        <v>2696</v>
      </c>
      <c r="B1752" s="68" t="s">
        <v>15706</v>
      </c>
      <c r="C1752" s="68" t="s">
        <v>15707</v>
      </c>
      <c r="D1752" s="9" t="s">
        <v>7350</v>
      </c>
      <c r="E1752" s="9" t="s">
        <v>15708</v>
      </c>
      <c r="F1752" s="68" t="s">
        <v>14962</v>
      </c>
      <c r="G1752" s="6">
        <v>499900</v>
      </c>
      <c r="H1752" s="6" t="s">
        <v>13</v>
      </c>
      <c r="I1752">
        <v>539900</v>
      </c>
      <c r="J1752">
        <f>+INDEX(Hoja3!A:G,MATCH('ALL PRODUCTS'!B1752,Hoja3!B:B,0),6)</f>
        <v>484903</v>
      </c>
      <c r="K1752" s="79">
        <f>+INDEX(Hoja3!A:G,MATCH('ALL PRODUCTS'!B1752,Hoja3!B:B,0),5)</f>
        <v>3</v>
      </c>
      <c r="L1752" s="86">
        <v>1039800</v>
      </c>
      <c r="M1752" s="86">
        <v>519900</v>
      </c>
    </row>
    <row r="1753" spans="1:13">
      <c r="A1753" t="s">
        <v>2696</v>
      </c>
      <c r="B1753" s="68" t="s">
        <v>15709</v>
      </c>
      <c r="C1753" s="68" t="s">
        <v>15710</v>
      </c>
      <c r="D1753" s="9" t="s">
        <v>7348</v>
      </c>
      <c r="E1753" s="9" t="s">
        <v>15711</v>
      </c>
      <c r="F1753" s="68" t="s">
        <v>15179</v>
      </c>
      <c r="G1753" s="6">
        <v>399900</v>
      </c>
      <c r="H1753" s="6" t="s">
        <v>13</v>
      </c>
      <c r="I1753">
        <v>349900</v>
      </c>
      <c r="J1753" t="e">
        <f>+INDEX(Hoja3!A:G,MATCH('ALL PRODUCTS'!B1753,Hoja3!B:B,0),6)</f>
        <v>#N/A</v>
      </c>
      <c r="K1753" s="79" t="e">
        <f>+INDEX(Hoja3!A:G,MATCH('ALL PRODUCTS'!B1753,Hoja3!B:B,0),5)</f>
        <v>#N/A</v>
      </c>
      <c r="L1753" s="86">
        <v>747780.00000000012</v>
      </c>
      <c r="M1753" s="86">
        <v>339900</v>
      </c>
    </row>
    <row r="1754" spans="1:13">
      <c r="A1754" t="s">
        <v>2696</v>
      </c>
      <c r="B1754" s="68" t="s">
        <v>15712</v>
      </c>
      <c r="C1754" s="68" t="s">
        <v>15713</v>
      </c>
      <c r="D1754" s="9" t="s">
        <v>6434</v>
      </c>
      <c r="E1754" s="9" t="s">
        <v>15714</v>
      </c>
      <c r="F1754" s="68" t="s">
        <v>15715</v>
      </c>
      <c r="G1754" s="6">
        <v>1749900</v>
      </c>
      <c r="H1754" s="6" t="s">
        <v>13</v>
      </c>
      <c r="I1754">
        <v>2009900</v>
      </c>
      <c r="J1754">
        <f>+INDEX(Hoja3!A:G,MATCH('ALL PRODUCTS'!B1754,Hoja3!B:B,0),6)</f>
        <v>1697403</v>
      </c>
      <c r="K1754" s="79">
        <f>+INDEX(Hoja3!A:G,MATCH('ALL PRODUCTS'!B1754,Hoja3!B:B,0),5)</f>
        <v>3</v>
      </c>
      <c r="L1754" s="86">
        <v>3859800</v>
      </c>
      <c r="M1754" s="86">
        <v>1929900</v>
      </c>
    </row>
    <row r="1755" spans="1:13">
      <c r="A1755" t="s">
        <v>2696</v>
      </c>
      <c r="B1755" s="68" t="s">
        <v>15716</v>
      </c>
      <c r="C1755" s="68" t="s">
        <v>15717</v>
      </c>
      <c r="D1755" s="9" t="s">
        <v>6432</v>
      </c>
      <c r="E1755" s="9" t="s">
        <v>15718</v>
      </c>
      <c r="F1755" s="68" t="s">
        <v>14962</v>
      </c>
      <c r="G1755" s="6">
        <v>2599900</v>
      </c>
      <c r="H1755" s="6" t="s">
        <v>13</v>
      </c>
      <c r="I1755">
        <v>2989900</v>
      </c>
      <c r="J1755">
        <f>+INDEX(Hoja3!A:G,MATCH('ALL PRODUCTS'!B1755,Hoja3!B:B,0),6)</f>
        <v>2521903</v>
      </c>
      <c r="K1755" s="79">
        <f>+INDEX(Hoja3!A:G,MATCH('ALL PRODUCTS'!B1755,Hoja3!B:B,0),5)</f>
        <v>3</v>
      </c>
      <c r="L1755" s="86">
        <v>5739800</v>
      </c>
      <c r="M1755" s="86">
        <v>2869900</v>
      </c>
    </row>
    <row r="1756" spans="1:13">
      <c r="A1756" t="s">
        <v>2696</v>
      </c>
      <c r="B1756" s="68" t="s">
        <v>15719</v>
      </c>
      <c r="C1756" s="68"/>
      <c r="D1756" s="9" t="s">
        <v>1683</v>
      </c>
      <c r="E1756" s="68" t="s">
        <v>15720</v>
      </c>
      <c r="F1756" s="68" t="s">
        <v>16</v>
      </c>
      <c r="G1756" s="6">
        <v>319900</v>
      </c>
      <c r="H1756" s="6" t="s">
        <v>13</v>
      </c>
      <c r="I1756">
        <v>269900</v>
      </c>
      <c r="J1756">
        <f>+INDEX(Hoja3!A:G,MATCH('ALL PRODUCTS'!B1756,Hoja3!B:B,0),6)</f>
        <v>287910</v>
      </c>
      <c r="K1756" s="79">
        <f>+INDEX(Hoja3!A:G,MATCH('ALL PRODUCTS'!B1756,Hoja3!B:B,0),5)</f>
        <v>10</v>
      </c>
      <c r="L1756" s="86">
        <v>571780</v>
      </c>
      <c r="M1756" s="86">
        <v>259900</v>
      </c>
    </row>
    <row r="1757" spans="1:13">
      <c r="A1757" t="s">
        <v>2696</v>
      </c>
      <c r="B1757" s="68" t="s">
        <v>15721</v>
      </c>
      <c r="C1757" s="68"/>
      <c r="D1757" s="9" t="s">
        <v>1701</v>
      </c>
      <c r="E1757" s="9" t="s">
        <v>15722</v>
      </c>
      <c r="F1757" s="68" t="s">
        <v>16</v>
      </c>
      <c r="G1757" s="6">
        <v>239799</v>
      </c>
      <c r="H1757" s="6" t="s">
        <v>13</v>
      </c>
      <c r="I1757">
        <v>149900</v>
      </c>
      <c r="J1757">
        <f>+INDEX(Hoja3!A:G,MATCH('ALL PRODUCTS'!B1757,Hoja3!B:B,0),6)</f>
        <v>215819</v>
      </c>
      <c r="K1757" s="79">
        <f>+INDEX(Hoja3!A:G,MATCH('ALL PRODUCTS'!B1757,Hoja3!B:B,0),5)</f>
        <v>10</v>
      </c>
      <c r="L1757" s="86">
        <v>329780</v>
      </c>
      <c r="M1757" s="86">
        <v>149900</v>
      </c>
    </row>
    <row r="1758" spans="1:13">
      <c r="A1758" t="s">
        <v>2696</v>
      </c>
      <c r="B1758" s="68" t="s">
        <v>15723</v>
      </c>
      <c r="C1758" s="68"/>
      <c r="D1758" s="9" t="s">
        <v>9238</v>
      </c>
      <c r="E1758" s="9" t="s">
        <v>15724</v>
      </c>
      <c r="F1758" s="68" t="s">
        <v>16</v>
      </c>
      <c r="G1758" s="6">
        <v>843253</v>
      </c>
      <c r="H1758" s="6" t="s">
        <v>13</v>
      </c>
      <c r="I1758" s="6">
        <v>843253</v>
      </c>
      <c r="J1758" t="e">
        <f>+INDEX(Hoja3!A:G,MATCH('ALL PRODUCTS'!B1758,Hoja3!B:B,0),6)</f>
        <v>#N/A</v>
      </c>
      <c r="K1758" s="79" t="e">
        <f>+INDEX(Hoja3!A:G,MATCH('ALL PRODUCTS'!B1758,Hoja3!B:B,0),5)</f>
        <v>#N/A</v>
      </c>
      <c r="L1758" s="86">
        <v>779800</v>
      </c>
      <c r="M1758" s="86">
        <v>389900</v>
      </c>
    </row>
    <row r="1759" spans="1:13">
      <c r="A1759" t="s">
        <v>2696</v>
      </c>
      <c r="B1759" s="68" t="s">
        <v>15725</v>
      </c>
      <c r="C1759" s="68"/>
      <c r="D1759" s="9" t="s">
        <v>8191</v>
      </c>
      <c r="E1759" s="9" t="s">
        <v>15726</v>
      </c>
      <c r="F1759" s="68" t="s">
        <v>16</v>
      </c>
      <c r="G1759" s="6">
        <v>2015967</v>
      </c>
      <c r="H1759" s="6" t="s">
        <v>13</v>
      </c>
      <c r="I1759">
        <v>1829900</v>
      </c>
      <c r="J1759" t="e">
        <f>+INDEX(Hoja3!A:G,MATCH('ALL PRODUCTS'!B1759,Hoja3!B:B,0),6)</f>
        <v>#N/A</v>
      </c>
      <c r="K1759" s="79" t="e">
        <f>+INDEX(Hoja3!A:G,MATCH('ALL PRODUCTS'!B1759,Hoja3!B:B,0),5)</f>
        <v>#N/A</v>
      </c>
      <c r="L1759" s="86">
        <v>3871780.0000000005</v>
      </c>
      <c r="M1759" s="86">
        <v>1759900</v>
      </c>
    </row>
    <row r="1760" spans="1:13">
      <c r="A1760" t="s">
        <v>2696</v>
      </c>
      <c r="B1760" s="68" t="s">
        <v>15727</v>
      </c>
      <c r="C1760" s="68" t="s">
        <v>15728</v>
      </c>
      <c r="D1760" s="9" t="s">
        <v>9289</v>
      </c>
      <c r="E1760" s="9" t="s">
        <v>15729</v>
      </c>
      <c r="F1760" s="68" t="s">
        <v>790</v>
      </c>
      <c r="G1760" s="6">
        <v>874750</v>
      </c>
      <c r="H1760" s="6" t="s">
        <v>13</v>
      </c>
      <c r="I1760" s="6">
        <v>874750</v>
      </c>
      <c r="J1760" t="e">
        <f>+INDEX(Hoja3!A:G,MATCH('ALL PRODUCTS'!B1760,Hoja3!B:B,0),6)</f>
        <v>#N/A</v>
      </c>
      <c r="K1760" s="79" t="e">
        <f>+INDEX(Hoja3!A:G,MATCH('ALL PRODUCTS'!B1760,Hoja3!B:B,0),5)</f>
        <v>#N/A</v>
      </c>
      <c r="L1760" s="86">
        <v>819800</v>
      </c>
      <c r="M1760" s="86">
        <v>409900</v>
      </c>
    </row>
    <row r="1761" spans="1:13">
      <c r="A1761" t="s">
        <v>2696</v>
      </c>
      <c r="B1761" s="68" t="s">
        <v>15730</v>
      </c>
      <c r="C1761" s="68"/>
      <c r="D1761" s="9" t="s">
        <v>1694</v>
      </c>
      <c r="E1761" s="9" t="s">
        <v>15731</v>
      </c>
      <c r="F1761" s="68" t="s">
        <v>16</v>
      </c>
      <c r="G1761" s="6">
        <v>279799</v>
      </c>
      <c r="H1761" s="6" t="s">
        <v>13</v>
      </c>
      <c r="I1761">
        <v>149900</v>
      </c>
      <c r="J1761">
        <f>+INDEX(Hoja3!A:G,MATCH('ALL PRODUCTS'!B1761,Hoja3!B:B,0),6)</f>
        <v>251819</v>
      </c>
      <c r="K1761" s="79">
        <f>+INDEX(Hoja3!A:G,MATCH('ALL PRODUCTS'!B1761,Hoja3!B:B,0),5)</f>
        <v>10</v>
      </c>
      <c r="L1761" s="86">
        <v>329780</v>
      </c>
      <c r="M1761" s="86">
        <v>149900</v>
      </c>
    </row>
    <row r="1762" spans="1:13">
      <c r="A1762" t="s">
        <v>2696</v>
      </c>
      <c r="B1762" s="68" t="s">
        <v>15732</v>
      </c>
      <c r="C1762" s="68" t="s">
        <v>15733</v>
      </c>
      <c r="D1762" s="9" t="s">
        <v>1761</v>
      </c>
      <c r="E1762" s="9" t="s">
        <v>15734</v>
      </c>
      <c r="F1762" s="68" t="s">
        <v>15213</v>
      </c>
      <c r="G1762" s="6">
        <v>759800</v>
      </c>
      <c r="H1762" s="6" t="s">
        <v>13</v>
      </c>
      <c r="I1762" s="6">
        <v>759800</v>
      </c>
      <c r="J1762" t="e">
        <f>+INDEX(Hoja3!A:G,MATCH('ALL PRODUCTS'!B1762,Hoja3!B:B,0),6)</f>
        <v>#N/A</v>
      </c>
      <c r="K1762" s="79" t="e">
        <f>+INDEX(Hoja3!A:G,MATCH('ALL PRODUCTS'!B1762,Hoja3!B:B,0),5)</f>
        <v>#N/A</v>
      </c>
      <c r="L1762" s="86">
        <v>899800</v>
      </c>
      <c r="M1762" s="86">
        <v>449900</v>
      </c>
    </row>
    <row r="1763" spans="1:13">
      <c r="A1763" t="s">
        <v>2696</v>
      </c>
      <c r="B1763" s="68" t="s">
        <v>15735</v>
      </c>
      <c r="C1763" s="68" t="s">
        <v>15736</v>
      </c>
      <c r="D1763" s="9" t="s">
        <v>5859</v>
      </c>
      <c r="E1763" s="9" t="s">
        <v>15737</v>
      </c>
      <c r="F1763" s="68" t="s">
        <v>236</v>
      </c>
      <c r="G1763" s="6">
        <v>1499875</v>
      </c>
      <c r="H1763" s="6" t="s">
        <v>13</v>
      </c>
      <c r="I1763">
        <v>1249900</v>
      </c>
      <c r="J1763">
        <f>+INDEX(Hoja3!A:G,MATCH('ALL PRODUCTS'!B1763,Hoja3!B:B,0),6)</f>
        <v>1454878</v>
      </c>
      <c r="K1763" s="79">
        <f>+INDEX(Hoja3!A:G,MATCH('ALL PRODUCTS'!B1763,Hoja3!B:B,0),5)</f>
        <v>3</v>
      </c>
      <c r="L1763" s="86">
        <v>2639780</v>
      </c>
      <c r="M1763" s="86">
        <v>1199900</v>
      </c>
    </row>
    <row r="1764" spans="1:13">
      <c r="A1764" t="s">
        <v>2696</v>
      </c>
      <c r="B1764" s="68" t="s">
        <v>15738</v>
      </c>
      <c r="C1764" s="68" t="s">
        <v>15739</v>
      </c>
      <c r="D1764" s="9" t="s">
        <v>2667</v>
      </c>
      <c r="E1764" s="9" t="s">
        <v>15740</v>
      </c>
      <c r="F1764" s="68" t="s">
        <v>36</v>
      </c>
      <c r="G1764" s="6">
        <v>1195434</v>
      </c>
      <c r="H1764" s="6" t="s">
        <v>13</v>
      </c>
      <c r="I1764">
        <v>619900</v>
      </c>
      <c r="J1764" t="e">
        <f>+INDEX(Hoja3!A:G,MATCH('ALL PRODUCTS'!B1764,Hoja3!B:B,0),6)</f>
        <v>#N/A</v>
      </c>
      <c r="K1764" s="79" t="e">
        <f>+INDEX(Hoja3!A:G,MATCH('ALL PRODUCTS'!B1764,Hoja3!B:B,0),5)</f>
        <v>#N/A</v>
      </c>
      <c r="L1764" s="86">
        <v>1319780</v>
      </c>
      <c r="M1764" s="86">
        <v>599900</v>
      </c>
    </row>
    <row r="1765" spans="1:13">
      <c r="A1765" t="s">
        <v>2696</v>
      </c>
      <c r="B1765" s="68" t="s">
        <v>15741</v>
      </c>
      <c r="C1765" s="68" t="s">
        <v>15742</v>
      </c>
      <c r="D1765" s="9" t="s">
        <v>15743</v>
      </c>
      <c r="E1765" s="9" t="s">
        <v>15744</v>
      </c>
      <c r="F1765" s="68" t="s">
        <v>14944</v>
      </c>
      <c r="G1765" s="6">
        <v>4743461</v>
      </c>
      <c r="H1765" s="6" t="s">
        <v>13</v>
      </c>
      <c r="I1765" s="6">
        <v>4743461</v>
      </c>
      <c r="J1765" t="e">
        <f>+INDEX(Hoja3!A:G,MATCH('ALL PRODUCTS'!B1765,Hoja3!B:B,0),6)</f>
        <v>#N/A</v>
      </c>
      <c r="K1765" s="79" t="e">
        <f>+INDEX(Hoja3!A:G,MATCH('ALL PRODUCTS'!B1765,Hoja3!B:B,0),5)</f>
        <v>#N/A</v>
      </c>
      <c r="L1765" s="86" t="e">
        <v>#N/A</v>
      </c>
      <c r="M1765" s="86" t="e">
        <v>#N/A</v>
      </c>
    </row>
    <row r="1766" spans="1:13">
      <c r="A1766" t="s">
        <v>2696</v>
      </c>
      <c r="B1766" s="68" t="s">
        <v>15745</v>
      </c>
      <c r="C1766" s="68"/>
      <c r="D1766" s="9" t="s">
        <v>1749</v>
      </c>
      <c r="E1766" s="9" t="s">
        <v>15746</v>
      </c>
      <c r="F1766" s="68" t="s">
        <v>16</v>
      </c>
      <c r="G1766" s="6">
        <v>1230615</v>
      </c>
      <c r="H1766" s="6" t="s">
        <v>13</v>
      </c>
      <c r="I1766">
        <v>879900</v>
      </c>
      <c r="J1766" t="e">
        <f>+INDEX(Hoja3!A:G,MATCH('ALL PRODUCTS'!B1766,Hoja3!B:B,0),6)</f>
        <v>#N/A</v>
      </c>
      <c r="K1766" s="79" t="e">
        <f>+INDEX(Hoja3!A:G,MATCH('ALL PRODUCTS'!B1766,Hoja3!B:B,0),5)</f>
        <v>#N/A</v>
      </c>
      <c r="L1766" s="86">
        <v>1869780.0000000002</v>
      </c>
      <c r="M1766" s="86">
        <v>849900</v>
      </c>
    </row>
    <row r="1767" spans="1:13">
      <c r="A1767" t="s">
        <v>2696</v>
      </c>
      <c r="B1767" s="68" t="s">
        <v>15747</v>
      </c>
      <c r="C1767" s="68" t="s">
        <v>15748</v>
      </c>
      <c r="D1767" s="9" t="s">
        <v>15749</v>
      </c>
      <c r="E1767" s="9" t="s">
        <v>15750</v>
      </c>
      <c r="F1767" s="68" t="s">
        <v>297</v>
      </c>
      <c r="G1767" s="6">
        <v>5882255</v>
      </c>
      <c r="H1767" s="6" t="s">
        <v>13</v>
      </c>
      <c r="I1767" s="6">
        <v>5882255</v>
      </c>
      <c r="J1767" t="e">
        <f>+INDEX(Hoja3!A:G,MATCH('ALL PRODUCTS'!B1767,Hoja3!B:B,0),6)</f>
        <v>#N/A</v>
      </c>
      <c r="K1767" s="79" t="e">
        <f>+INDEX(Hoja3!A:G,MATCH('ALL PRODUCTS'!B1767,Hoja3!B:B,0),5)</f>
        <v>#N/A</v>
      </c>
      <c r="L1767" s="86" t="e">
        <v>#N/A</v>
      </c>
      <c r="M1767" s="86" t="e">
        <v>#N/A</v>
      </c>
    </row>
    <row r="1768" spans="1:13">
      <c r="A1768" t="s">
        <v>2696</v>
      </c>
      <c r="B1768" s="68" t="s">
        <v>15751</v>
      </c>
      <c r="C1768" s="68" t="s">
        <v>15752</v>
      </c>
      <c r="D1768" s="9" t="s">
        <v>5867</v>
      </c>
      <c r="E1768" s="9" t="s">
        <v>15753</v>
      </c>
      <c r="F1768" s="68" t="s">
        <v>38</v>
      </c>
      <c r="G1768" s="6">
        <v>840434</v>
      </c>
      <c r="H1768" s="6" t="s">
        <v>13</v>
      </c>
      <c r="I1768">
        <v>589900</v>
      </c>
      <c r="J1768">
        <f>+INDEX(Hoja3!A:G,MATCH('ALL PRODUCTS'!B1768,Hoja3!B:B,0),6)</f>
        <v>815220</v>
      </c>
      <c r="K1768" s="79">
        <f>+INDEX(Hoja3!A:G,MATCH('ALL PRODUCTS'!B1768,Hoja3!B:B,0),5)</f>
        <v>3</v>
      </c>
      <c r="L1768" s="86">
        <v>1253780</v>
      </c>
      <c r="M1768" s="86">
        <v>569900</v>
      </c>
    </row>
    <row r="1769" spans="1:13">
      <c r="A1769" t="s">
        <v>2696</v>
      </c>
      <c r="B1769" s="68" t="s">
        <v>15754</v>
      </c>
      <c r="C1769" s="68" t="s">
        <v>15755</v>
      </c>
      <c r="D1769" s="9" t="s">
        <v>15756</v>
      </c>
      <c r="E1769" s="9" t="s">
        <v>15757</v>
      </c>
      <c r="F1769" s="68" t="s">
        <v>12</v>
      </c>
      <c r="G1769" s="6">
        <v>7843039</v>
      </c>
      <c r="H1769" s="6" t="s">
        <v>13</v>
      </c>
      <c r="I1769" s="6">
        <v>7843039</v>
      </c>
      <c r="J1769" t="e">
        <f>+INDEX(Hoja3!A:G,MATCH('ALL PRODUCTS'!B1769,Hoja3!B:B,0),6)</f>
        <v>#N/A</v>
      </c>
      <c r="K1769" s="79" t="e">
        <f>+INDEX(Hoja3!A:G,MATCH('ALL PRODUCTS'!B1769,Hoja3!B:B,0),5)</f>
        <v>#N/A</v>
      </c>
      <c r="L1769" s="86" t="e">
        <v>#N/A</v>
      </c>
      <c r="M1769" s="86" t="e">
        <v>#N/A</v>
      </c>
    </row>
    <row r="1770" spans="1:13">
      <c r="A1770" t="s">
        <v>2696</v>
      </c>
      <c r="B1770" s="68" t="s">
        <v>15758</v>
      </c>
      <c r="C1770" s="68" t="s">
        <v>15759</v>
      </c>
      <c r="D1770" s="9" t="s">
        <v>15760</v>
      </c>
      <c r="E1770" s="9" t="s">
        <v>15761</v>
      </c>
      <c r="F1770" s="68" t="s">
        <v>297</v>
      </c>
      <c r="G1770" s="6">
        <v>4743461</v>
      </c>
      <c r="H1770" s="6" t="s">
        <v>13</v>
      </c>
      <c r="I1770" s="6">
        <v>4743461</v>
      </c>
      <c r="J1770" t="e">
        <f>+INDEX(Hoja3!A:G,MATCH('ALL PRODUCTS'!B1770,Hoja3!B:B,0),6)</f>
        <v>#N/A</v>
      </c>
      <c r="K1770" s="79" t="e">
        <f>+INDEX(Hoja3!A:G,MATCH('ALL PRODUCTS'!B1770,Hoja3!B:B,0),5)</f>
        <v>#N/A</v>
      </c>
      <c r="L1770" s="86" t="e">
        <v>#N/A</v>
      </c>
      <c r="M1770" s="86" t="e">
        <v>#N/A</v>
      </c>
    </row>
    <row r="1771" spans="1:13">
      <c r="A1771" t="s">
        <v>2696</v>
      </c>
      <c r="B1771" s="68" t="s">
        <v>15762</v>
      </c>
      <c r="C1771" s="68" t="s">
        <v>15763</v>
      </c>
      <c r="D1771" s="9" t="s">
        <v>15764</v>
      </c>
      <c r="E1771" s="9" t="s">
        <v>15765</v>
      </c>
      <c r="F1771" s="68" t="s">
        <v>36</v>
      </c>
      <c r="G1771" s="6">
        <v>6862647</v>
      </c>
      <c r="H1771" s="6" t="s">
        <v>13</v>
      </c>
      <c r="I1771" s="6">
        <v>6862647</v>
      </c>
      <c r="J1771" t="e">
        <f>+INDEX(Hoja3!A:G,MATCH('ALL PRODUCTS'!B1771,Hoja3!B:B,0),6)</f>
        <v>#N/A</v>
      </c>
      <c r="K1771" s="79" t="e">
        <f>+INDEX(Hoja3!A:G,MATCH('ALL PRODUCTS'!B1771,Hoja3!B:B,0),5)</f>
        <v>#N/A</v>
      </c>
      <c r="L1771" s="86" t="e">
        <v>#N/A</v>
      </c>
      <c r="M1771" s="86" t="e">
        <v>#N/A</v>
      </c>
    </row>
    <row r="1772" spans="1:13">
      <c r="A1772" t="s">
        <v>2696</v>
      </c>
      <c r="B1772" s="68" t="s">
        <v>15766</v>
      </c>
      <c r="C1772" s="68"/>
      <c r="D1772" s="9" t="s">
        <v>9670</v>
      </c>
      <c r="E1772" s="9" t="s">
        <v>15767</v>
      </c>
      <c r="F1772" s="68" t="s">
        <v>16</v>
      </c>
      <c r="G1772" s="6">
        <v>1804130</v>
      </c>
      <c r="H1772" s="6" t="s">
        <v>13</v>
      </c>
      <c r="I1772" s="6">
        <v>1804130</v>
      </c>
      <c r="J1772" t="e">
        <f>+INDEX(Hoja3!A:G,MATCH('ALL PRODUCTS'!B1772,Hoja3!B:B,0),6)</f>
        <v>#N/A</v>
      </c>
      <c r="K1772" s="79" t="e">
        <f>+INDEX(Hoja3!A:G,MATCH('ALL PRODUCTS'!B1772,Hoja3!B:B,0),5)</f>
        <v>#N/A</v>
      </c>
      <c r="L1772" s="86">
        <v>1079800</v>
      </c>
      <c r="M1772" s="86">
        <v>539900</v>
      </c>
    </row>
    <row r="1773" spans="1:13">
      <c r="A1773" t="s">
        <v>2696</v>
      </c>
      <c r="B1773" s="68" t="s">
        <v>15768</v>
      </c>
      <c r="C1773" s="68" t="s">
        <v>15769</v>
      </c>
      <c r="D1773" s="9" t="s">
        <v>9005</v>
      </c>
      <c r="E1773" s="9" t="s">
        <v>15770</v>
      </c>
      <c r="F1773" s="68" t="s">
        <v>15551</v>
      </c>
      <c r="G1773" s="6">
        <v>530408</v>
      </c>
      <c r="H1773" s="6" t="s">
        <v>13</v>
      </c>
      <c r="I1773" s="6">
        <v>530408</v>
      </c>
      <c r="J1773">
        <f>+INDEX(Hoja3!A:G,MATCH('ALL PRODUCTS'!B1773,Hoja3!B:B,0),6)</f>
        <v>514495</v>
      </c>
      <c r="K1773" s="79">
        <f>+INDEX(Hoja3!A:G,MATCH('ALL PRODUCTS'!B1773,Hoja3!B:B,0),5)</f>
        <v>3</v>
      </c>
      <c r="L1773" s="86">
        <v>619800</v>
      </c>
      <c r="M1773" s="86">
        <v>309900</v>
      </c>
    </row>
    <row r="1774" spans="1:13">
      <c r="A1774" t="s">
        <v>2696</v>
      </c>
      <c r="B1774" s="68" t="s">
        <v>15771</v>
      </c>
      <c r="C1774" s="68"/>
      <c r="D1774" s="9" t="s">
        <v>5580</v>
      </c>
      <c r="E1774" s="9" t="s">
        <v>15772</v>
      </c>
      <c r="F1774" s="68" t="s">
        <v>16</v>
      </c>
      <c r="G1774" s="6">
        <v>1999800</v>
      </c>
      <c r="H1774" s="6" t="s">
        <v>13</v>
      </c>
      <c r="I1774">
        <v>859900</v>
      </c>
      <c r="J1774" t="e">
        <f>+INDEX(Hoja3!A:G,MATCH('ALL PRODUCTS'!B1774,Hoja3!B:B,0),6)</f>
        <v>#N/A</v>
      </c>
      <c r="K1774" s="79" t="e">
        <f>+INDEX(Hoja3!A:G,MATCH('ALL PRODUCTS'!B1774,Hoja3!B:B,0),5)</f>
        <v>#N/A</v>
      </c>
      <c r="L1774" s="86">
        <v>1825780.0000000002</v>
      </c>
      <c r="M1774" s="86">
        <v>829900</v>
      </c>
    </row>
    <row r="1775" spans="1:13">
      <c r="A1775" t="s">
        <v>2696</v>
      </c>
      <c r="B1775" s="68" t="s">
        <v>15773</v>
      </c>
      <c r="C1775" s="68" t="s">
        <v>15774</v>
      </c>
      <c r="D1775" s="9" t="s">
        <v>15775</v>
      </c>
      <c r="E1775" s="9" t="s">
        <v>15776</v>
      </c>
      <c r="F1775" s="68" t="s">
        <v>417</v>
      </c>
      <c r="G1775" s="6">
        <v>4705784</v>
      </c>
      <c r="H1775" s="6" t="s">
        <v>13</v>
      </c>
      <c r="I1775" s="6">
        <v>4705784</v>
      </c>
      <c r="J1775" t="e">
        <f>+INDEX(Hoja3!A:G,MATCH('ALL PRODUCTS'!B1775,Hoja3!B:B,0),6)</f>
        <v>#N/A</v>
      </c>
      <c r="K1775" s="79" t="e">
        <f>+INDEX(Hoja3!A:G,MATCH('ALL PRODUCTS'!B1775,Hoja3!B:B,0),5)</f>
        <v>#N/A</v>
      </c>
      <c r="L1775" s="86" t="e">
        <v>#N/A</v>
      </c>
      <c r="M1775" s="86" t="e">
        <v>#N/A</v>
      </c>
    </row>
    <row r="1776" spans="1:13">
      <c r="A1776" t="s">
        <v>2696</v>
      </c>
      <c r="B1776" s="68" t="s">
        <v>15777</v>
      </c>
      <c r="C1776" s="68"/>
      <c r="D1776" s="9" t="s">
        <v>8141</v>
      </c>
      <c r="E1776" s="9" t="s">
        <v>15778</v>
      </c>
      <c r="F1776" s="68" t="s">
        <v>16</v>
      </c>
      <c r="G1776" s="6">
        <v>806842</v>
      </c>
      <c r="H1776" s="6" t="s">
        <v>13</v>
      </c>
      <c r="I1776">
        <v>449900</v>
      </c>
      <c r="J1776" t="e">
        <f>+INDEX(Hoja3!A:G,MATCH('ALL PRODUCTS'!B1776,Hoja3!B:B,0),6)</f>
        <v>#N/A</v>
      </c>
      <c r="K1776" s="79" t="e">
        <f>+INDEX(Hoja3!A:G,MATCH('ALL PRODUCTS'!B1776,Hoja3!B:B,0),5)</f>
        <v>#N/A</v>
      </c>
      <c r="L1776" s="86">
        <v>967780.00000000012</v>
      </c>
      <c r="M1776" s="86">
        <v>439900</v>
      </c>
    </row>
    <row r="1777" spans="1:13">
      <c r="A1777" t="s">
        <v>2696</v>
      </c>
      <c r="B1777" s="68" t="s">
        <v>15779</v>
      </c>
      <c r="C1777" s="68" t="s">
        <v>15780</v>
      </c>
      <c r="D1777" s="9" t="s">
        <v>15781</v>
      </c>
      <c r="E1777" s="9" t="s">
        <v>15782</v>
      </c>
      <c r="F1777" s="68" t="s">
        <v>153</v>
      </c>
      <c r="G1777" s="6">
        <v>4743461</v>
      </c>
      <c r="H1777" s="6" t="s">
        <v>13</v>
      </c>
      <c r="I1777" s="6">
        <v>4743461</v>
      </c>
      <c r="J1777" t="e">
        <f>+INDEX(Hoja3!A:G,MATCH('ALL PRODUCTS'!B1777,Hoja3!B:B,0),6)</f>
        <v>#N/A</v>
      </c>
      <c r="K1777" s="79" t="e">
        <f>+INDEX(Hoja3!A:G,MATCH('ALL PRODUCTS'!B1777,Hoja3!B:B,0),5)</f>
        <v>#N/A</v>
      </c>
      <c r="L1777" s="86" t="e">
        <v>#N/A</v>
      </c>
      <c r="M1777" s="86" t="e">
        <v>#N/A</v>
      </c>
    </row>
    <row r="1778" spans="1:13">
      <c r="A1778" t="s">
        <v>2696</v>
      </c>
      <c r="B1778" s="68" t="s">
        <v>15783</v>
      </c>
      <c r="C1778" s="68" t="s">
        <v>15784</v>
      </c>
      <c r="D1778" s="9" t="s">
        <v>7663</v>
      </c>
      <c r="E1778" s="9" t="s">
        <v>15785</v>
      </c>
      <c r="F1778" s="68" t="s">
        <v>36</v>
      </c>
      <c r="G1778" s="6">
        <v>4999814</v>
      </c>
      <c r="H1778" s="6" t="s">
        <v>13</v>
      </c>
      <c r="I1778">
        <v>2689900</v>
      </c>
      <c r="J1778" t="e">
        <f>+INDEX(Hoja3!A:G,MATCH('ALL PRODUCTS'!B1778,Hoja3!B:B,0),6)</f>
        <v>#N/A</v>
      </c>
      <c r="K1778" s="79" t="e">
        <f>+INDEX(Hoja3!A:G,MATCH('ALL PRODUCTS'!B1778,Hoja3!B:B,0),5)</f>
        <v>#N/A</v>
      </c>
      <c r="L1778" s="86">
        <v>5179800</v>
      </c>
      <c r="M1778" s="86">
        <v>2589900</v>
      </c>
    </row>
    <row r="1779" spans="1:13">
      <c r="A1779" t="s">
        <v>2696</v>
      </c>
      <c r="B1779" s="68" t="s">
        <v>15786</v>
      </c>
      <c r="C1779" s="68" t="s">
        <v>15787</v>
      </c>
      <c r="D1779" s="9" t="s">
        <v>15788</v>
      </c>
      <c r="E1779" s="9" t="s">
        <v>15789</v>
      </c>
      <c r="F1779" s="68" t="s">
        <v>359</v>
      </c>
      <c r="G1779" s="6">
        <v>6862647</v>
      </c>
      <c r="H1779" s="6" t="s">
        <v>13</v>
      </c>
      <c r="I1779" s="6">
        <v>6862647</v>
      </c>
      <c r="J1779" t="e">
        <f>+INDEX(Hoja3!A:G,MATCH('ALL PRODUCTS'!B1779,Hoja3!B:B,0),6)</f>
        <v>#N/A</v>
      </c>
      <c r="K1779" s="79" t="e">
        <f>+INDEX(Hoja3!A:G,MATCH('ALL PRODUCTS'!B1779,Hoja3!B:B,0),5)</f>
        <v>#N/A</v>
      </c>
      <c r="L1779" s="86" t="e">
        <v>#N/A</v>
      </c>
      <c r="M1779" s="86" t="e">
        <v>#N/A</v>
      </c>
    </row>
    <row r="1780" spans="1:13">
      <c r="A1780" t="s">
        <v>2696</v>
      </c>
      <c r="B1780" s="68" t="s">
        <v>15790</v>
      </c>
      <c r="C1780" s="68"/>
      <c r="D1780" s="9" t="s">
        <v>8690</v>
      </c>
      <c r="E1780" s="9" t="s">
        <v>15791</v>
      </c>
      <c r="F1780" s="68" t="s">
        <v>16</v>
      </c>
      <c r="G1780" s="6">
        <v>302878</v>
      </c>
      <c r="H1780" s="6" t="s">
        <v>13</v>
      </c>
      <c r="I1780" s="6">
        <v>302878</v>
      </c>
      <c r="J1780" t="e">
        <f>+INDEX(Hoja3!A:G,MATCH('ALL PRODUCTS'!B1780,Hoja3!B:B,0),6)</f>
        <v>#N/A</v>
      </c>
      <c r="K1780" s="79" t="e">
        <f>+INDEX(Hoja3!A:G,MATCH('ALL PRODUCTS'!B1780,Hoja3!B:B,0),5)</f>
        <v>#N/A</v>
      </c>
      <c r="L1780" s="86">
        <v>399800</v>
      </c>
      <c r="M1780" s="86">
        <v>199900</v>
      </c>
    </row>
    <row r="1781" spans="1:13">
      <c r="A1781" t="s">
        <v>2696</v>
      </c>
      <c r="B1781" s="68" t="s">
        <v>15792</v>
      </c>
      <c r="C1781" s="68" t="s">
        <v>15793</v>
      </c>
      <c r="D1781" s="9" t="s">
        <v>2209</v>
      </c>
      <c r="E1781" s="9" t="s">
        <v>15794</v>
      </c>
      <c r="F1781" s="68" t="s">
        <v>15560</v>
      </c>
      <c r="G1781" s="6">
        <v>1874843</v>
      </c>
      <c r="H1781" s="6" t="s">
        <v>13</v>
      </c>
      <c r="I1781">
        <v>1249900</v>
      </c>
      <c r="J1781" t="e">
        <f>+INDEX(Hoja3!A:G,MATCH('ALL PRODUCTS'!B1781,Hoja3!B:B,0),6)</f>
        <v>#N/A</v>
      </c>
      <c r="K1781" s="79" t="e">
        <f>+INDEX(Hoja3!A:G,MATCH('ALL PRODUCTS'!B1781,Hoja3!B:B,0),5)</f>
        <v>#N/A</v>
      </c>
      <c r="L1781" s="86">
        <v>2399800</v>
      </c>
      <c r="M1781" s="86">
        <v>1199900</v>
      </c>
    </row>
    <row r="1782" spans="1:13">
      <c r="A1782" t="s">
        <v>2696</v>
      </c>
      <c r="B1782" s="68" t="s">
        <v>15795</v>
      </c>
      <c r="C1782" s="68" t="s">
        <v>15796</v>
      </c>
      <c r="D1782" s="9" t="s">
        <v>9720</v>
      </c>
      <c r="E1782" s="9" t="s">
        <v>15797</v>
      </c>
      <c r="F1782" s="68" t="s">
        <v>15213</v>
      </c>
      <c r="G1782" s="6">
        <v>808676</v>
      </c>
      <c r="H1782" s="6" t="s">
        <v>13</v>
      </c>
      <c r="I1782" s="6">
        <v>808676</v>
      </c>
      <c r="J1782" t="e">
        <f>+INDEX(Hoja3!A:G,MATCH('ALL PRODUCTS'!B1782,Hoja3!B:B,0),6)</f>
        <v>#N/A</v>
      </c>
      <c r="K1782" s="79" t="e">
        <f>+INDEX(Hoja3!A:G,MATCH('ALL PRODUCTS'!B1782,Hoja3!B:B,0),5)</f>
        <v>#N/A</v>
      </c>
      <c r="L1782" s="86">
        <v>1119800</v>
      </c>
      <c r="M1782" s="86">
        <v>559900</v>
      </c>
    </row>
    <row r="1783" spans="1:13">
      <c r="A1783" t="s">
        <v>2696</v>
      </c>
      <c r="B1783" s="68" t="s">
        <v>15798</v>
      </c>
      <c r="C1783" s="68" t="s">
        <v>15799</v>
      </c>
      <c r="D1783" s="9" t="s">
        <v>15800</v>
      </c>
      <c r="E1783" s="9" t="s">
        <v>15801</v>
      </c>
      <c r="F1783" s="68" t="s">
        <v>54</v>
      </c>
      <c r="G1783" s="6">
        <v>6470490</v>
      </c>
      <c r="H1783" s="6" t="s">
        <v>13</v>
      </c>
      <c r="I1783" s="6">
        <v>6470490</v>
      </c>
      <c r="J1783" t="e">
        <f>+INDEX(Hoja3!A:G,MATCH('ALL PRODUCTS'!B1783,Hoja3!B:B,0),6)</f>
        <v>#N/A</v>
      </c>
      <c r="K1783" s="79" t="e">
        <f>+INDEX(Hoja3!A:G,MATCH('ALL PRODUCTS'!B1783,Hoja3!B:B,0),5)</f>
        <v>#N/A</v>
      </c>
      <c r="L1783" s="86" t="e">
        <v>#N/A</v>
      </c>
      <c r="M1783" s="86" t="e">
        <v>#N/A</v>
      </c>
    </row>
    <row r="1784" spans="1:13">
      <c r="A1784" t="s">
        <v>2696</v>
      </c>
      <c r="B1784" s="68" t="s">
        <v>15802</v>
      </c>
      <c r="C1784" s="68" t="s">
        <v>15803</v>
      </c>
      <c r="D1784" s="9" t="s">
        <v>5881</v>
      </c>
      <c r="E1784" s="9" t="s">
        <v>15804</v>
      </c>
      <c r="F1784" s="68" t="s">
        <v>34</v>
      </c>
      <c r="G1784" s="6">
        <v>1195434</v>
      </c>
      <c r="H1784" s="6" t="s">
        <v>13</v>
      </c>
      <c r="I1784">
        <v>609900</v>
      </c>
      <c r="J1784" t="e">
        <f>+INDEX(Hoja3!A:G,MATCH('ALL PRODUCTS'!B1784,Hoja3!B:B,0),6)</f>
        <v>#N/A</v>
      </c>
      <c r="K1784" s="79" t="e">
        <f>+INDEX(Hoja3!A:G,MATCH('ALL PRODUCTS'!B1784,Hoja3!B:B,0),5)</f>
        <v>#N/A</v>
      </c>
      <c r="L1784" s="86">
        <v>1297780</v>
      </c>
      <c r="M1784" s="86">
        <v>589900</v>
      </c>
    </row>
    <row r="1785" spans="1:13">
      <c r="A1785" t="s">
        <v>2696</v>
      </c>
      <c r="B1785" s="68" t="s">
        <v>15805</v>
      </c>
      <c r="C1785" s="68"/>
      <c r="D1785" s="9" t="s">
        <v>1740</v>
      </c>
      <c r="E1785" s="9" t="s">
        <v>15806</v>
      </c>
      <c r="F1785" s="68" t="s">
        <v>16</v>
      </c>
      <c r="G1785" s="6">
        <v>333188</v>
      </c>
      <c r="H1785" s="6" t="s">
        <v>13</v>
      </c>
      <c r="I1785" s="6">
        <v>333188</v>
      </c>
      <c r="J1785" t="e">
        <f>+INDEX(Hoja3!A:G,MATCH('ALL PRODUCTS'!B1785,Hoja3!B:B,0),6)</f>
        <v>#N/A</v>
      </c>
      <c r="K1785" s="79" t="e">
        <f>+INDEX(Hoja3!A:G,MATCH('ALL PRODUCTS'!B1785,Hoja3!B:B,0),5)</f>
        <v>#N/A</v>
      </c>
      <c r="L1785" s="86">
        <v>593780</v>
      </c>
      <c r="M1785" s="86">
        <v>269900</v>
      </c>
    </row>
    <row r="1786" spans="1:13">
      <c r="A1786" t="s">
        <v>2696</v>
      </c>
      <c r="B1786" s="68" t="s">
        <v>15807</v>
      </c>
      <c r="C1786" s="68" t="s">
        <v>15808</v>
      </c>
      <c r="D1786" s="9" t="s">
        <v>15809</v>
      </c>
      <c r="E1786" s="9" t="s">
        <v>15810</v>
      </c>
      <c r="F1786" s="68" t="s">
        <v>297</v>
      </c>
      <c r="G1786" s="6">
        <v>6862647</v>
      </c>
      <c r="H1786" s="6" t="s">
        <v>13</v>
      </c>
      <c r="I1786" s="6">
        <v>6862647</v>
      </c>
      <c r="J1786" t="e">
        <f>+INDEX(Hoja3!A:G,MATCH('ALL PRODUCTS'!B1786,Hoja3!B:B,0),6)</f>
        <v>#N/A</v>
      </c>
      <c r="K1786" s="79" t="e">
        <f>+INDEX(Hoja3!A:G,MATCH('ALL PRODUCTS'!B1786,Hoja3!B:B,0),5)</f>
        <v>#N/A</v>
      </c>
      <c r="L1786" s="86" t="e">
        <v>#N/A</v>
      </c>
      <c r="M1786" s="86" t="e">
        <v>#N/A</v>
      </c>
    </row>
    <row r="1787" spans="1:13">
      <c r="A1787" t="s">
        <v>2696</v>
      </c>
      <c r="B1787" s="68" t="s">
        <v>15811</v>
      </c>
      <c r="C1787" s="68" t="s">
        <v>15812</v>
      </c>
      <c r="D1787" s="9" t="s">
        <v>15813</v>
      </c>
      <c r="E1787" s="9" t="s">
        <v>15814</v>
      </c>
      <c r="F1787" s="68" t="s">
        <v>12</v>
      </c>
      <c r="G1787" s="6">
        <v>3137157</v>
      </c>
      <c r="H1787" s="6" t="s">
        <v>13</v>
      </c>
      <c r="I1787" s="6">
        <v>3137157</v>
      </c>
      <c r="J1787" t="e">
        <f>+INDEX(Hoja3!A:G,MATCH('ALL PRODUCTS'!B1787,Hoja3!B:B,0),6)</f>
        <v>#N/A</v>
      </c>
      <c r="K1787" s="79" t="e">
        <f>+INDEX(Hoja3!A:G,MATCH('ALL PRODUCTS'!B1787,Hoja3!B:B,0),5)</f>
        <v>#N/A</v>
      </c>
      <c r="L1787" s="86" t="e">
        <v>#N/A</v>
      </c>
      <c r="M1787" s="86" t="e">
        <v>#N/A</v>
      </c>
    </row>
    <row r="1788" spans="1:13">
      <c r="A1788" t="s">
        <v>2696</v>
      </c>
      <c r="B1788" s="68" t="s">
        <v>15815</v>
      </c>
      <c r="C1788" s="68" t="s">
        <v>15816</v>
      </c>
      <c r="D1788" s="9" t="s">
        <v>15817</v>
      </c>
      <c r="E1788" s="9" t="s">
        <v>15818</v>
      </c>
      <c r="F1788" s="68" t="s">
        <v>417</v>
      </c>
      <c r="G1788" s="6">
        <v>5882255</v>
      </c>
      <c r="H1788" s="6" t="s">
        <v>13</v>
      </c>
      <c r="I1788" s="6">
        <v>5882255</v>
      </c>
      <c r="J1788" t="e">
        <f>+INDEX(Hoja3!A:G,MATCH('ALL PRODUCTS'!B1788,Hoja3!B:B,0),6)</f>
        <v>#N/A</v>
      </c>
      <c r="K1788" s="79" t="e">
        <f>+INDEX(Hoja3!A:G,MATCH('ALL PRODUCTS'!B1788,Hoja3!B:B,0),5)</f>
        <v>#N/A</v>
      </c>
      <c r="L1788" s="86" t="e">
        <v>#N/A</v>
      </c>
      <c r="M1788" s="86" t="e">
        <v>#N/A</v>
      </c>
    </row>
    <row r="1789" spans="1:13">
      <c r="A1789" t="s">
        <v>2696</v>
      </c>
      <c r="B1789" s="68" t="s">
        <v>15819</v>
      </c>
      <c r="C1789" s="68" t="s">
        <v>15820</v>
      </c>
      <c r="D1789" s="9" t="s">
        <v>15821</v>
      </c>
      <c r="E1789" s="9" t="s">
        <v>15822</v>
      </c>
      <c r="F1789" s="68" t="s">
        <v>48</v>
      </c>
      <c r="G1789" s="6">
        <v>4743461</v>
      </c>
      <c r="H1789" s="6" t="s">
        <v>13</v>
      </c>
      <c r="I1789" s="6">
        <v>4743461</v>
      </c>
      <c r="J1789" t="e">
        <f>+INDEX(Hoja3!A:G,MATCH('ALL PRODUCTS'!B1789,Hoja3!B:B,0),6)</f>
        <v>#N/A</v>
      </c>
      <c r="K1789" s="79" t="e">
        <f>+INDEX(Hoja3!A:G,MATCH('ALL PRODUCTS'!B1789,Hoja3!B:B,0),5)</f>
        <v>#N/A</v>
      </c>
      <c r="L1789" s="86" t="e">
        <v>#N/A</v>
      </c>
      <c r="M1789" s="86" t="e">
        <v>#N/A</v>
      </c>
    </row>
    <row r="1790" spans="1:13">
      <c r="A1790" t="s">
        <v>2696</v>
      </c>
      <c r="B1790" s="68" t="s">
        <v>15823</v>
      </c>
      <c r="C1790" s="68" t="s">
        <v>15824</v>
      </c>
      <c r="D1790" s="9" t="s">
        <v>8913</v>
      </c>
      <c r="E1790" s="9" t="s">
        <v>15825</v>
      </c>
      <c r="F1790" s="68" t="s">
        <v>15826</v>
      </c>
      <c r="G1790" s="6">
        <v>374843</v>
      </c>
      <c r="H1790" s="6" t="s">
        <v>13</v>
      </c>
      <c r="I1790" s="6">
        <v>374843</v>
      </c>
      <c r="J1790" t="e">
        <f>+INDEX(Hoja3!A:G,MATCH('ALL PRODUCTS'!B1790,Hoja3!B:B,0),6)</f>
        <v>#N/A</v>
      </c>
      <c r="K1790" s="79" t="e">
        <f>+INDEX(Hoja3!A:G,MATCH('ALL PRODUCTS'!B1790,Hoja3!B:B,0),5)</f>
        <v>#N/A</v>
      </c>
      <c r="L1790" s="86">
        <v>559800</v>
      </c>
      <c r="M1790" s="86">
        <v>279900</v>
      </c>
    </row>
    <row r="1791" spans="1:13">
      <c r="A1791" t="s">
        <v>2696</v>
      </c>
      <c r="B1791" s="68" t="s">
        <v>15827</v>
      </c>
      <c r="C1791" s="68" t="s">
        <v>15828</v>
      </c>
      <c r="D1791" s="9" t="s">
        <v>9037</v>
      </c>
      <c r="E1791" s="9" t="s">
        <v>15829</v>
      </c>
      <c r="F1791" s="68" t="s">
        <v>15213</v>
      </c>
      <c r="G1791" s="6">
        <v>779800</v>
      </c>
      <c r="H1791" s="6" t="s">
        <v>13</v>
      </c>
      <c r="I1791" s="6">
        <v>779800</v>
      </c>
      <c r="J1791" t="e">
        <f>+INDEX(Hoja3!A:G,MATCH('ALL PRODUCTS'!B1791,Hoja3!B:B,0),6)</f>
        <v>#N/A</v>
      </c>
      <c r="K1791" s="79" t="e">
        <f>+INDEX(Hoja3!A:G,MATCH('ALL PRODUCTS'!B1791,Hoja3!B:B,0),5)</f>
        <v>#N/A</v>
      </c>
      <c r="L1791" s="86">
        <v>639800</v>
      </c>
      <c r="M1791" s="86">
        <v>319900</v>
      </c>
    </row>
    <row r="1792" spans="1:13">
      <c r="A1792" t="s">
        <v>2696</v>
      </c>
      <c r="B1792" s="68" t="s">
        <v>15830</v>
      </c>
      <c r="C1792" s="68" t="s">
        <v>15831</v>
      </c>
      <c r="D1792" s="9" t="s">
        <v>15832</v>
      </c>
      <c r="E1792" s="9" t="s">
        <v>15833</v>
      </c>
      <c r="F1792" s="68" t="s">
        <v>12</v>
      </c>
      <c r="G1792" s="6">
        <v>4285584</v>
      </c>
      <c r="H1792" s="6" t="s">
        <v>13</v>
      </c>
      <c r="I1792" s="6">
        <v>4285584</v>
      </c>
      <c r="J1792" t="e">
        <f>+INDEX(Hoja3!A:G,MATCH('ALL PRODUCTS'!B1792,Hoja3!B:B,0),6)</f>
        <v>#N/A</v>
      </c>
      <c r="K1792" s="79" t="e">
        <f>+INDEX(Hoja3!A:G,MATCH('ALL PRODUCTS'!B1792,Hoja3!B:B,0),5)</f>
        <v>#N/A</v>
      </c>
      <c r="L1792" s="86" t="e">
        <v>#N/A</v>
      </c>
      <c r="M1792" s="86" t="e">
        <v>#N/A</v>
      </c>
    </row>
    <row r="1793" spans="1:13">
      <c r="A1793" t="s">
        <v>2696</v>
      </c>
      <c r="B1793" s="68" t="s">
        <v>15834</v>
      </c>
      <c r="C1793" s="68" t="s">
        <v>15835</v>
      </c>
      <c r="D1793" s="9" t="s">
        <v>2671</v>
      </c>
      <c r="E1793" s="9" t="s">
        <v>15836</v>
      </c>
      <c r="F1793" s="68" t="s">
        <v>38</v>
      </c>
      <c r="G1793" s="6">
        <v>1304130</v>
      </c>
      <c r="H1793" s="6" t="s">
        <v>13</v>
      </c>
      <c r="I1793">
        <v>659900</v>
      </c>
      <c r="J1793" t="e">
        <f>+INDEX(Hoja3!A:G,MATCH('ALL PRODUCTS'!B1793,Hoja3!B:B,0),6)</f>
        <v>#N/A</v>
      </c>
      <c r="K1793" s="79" t="e">
        <f>+INDEX(Hoja3!A:G,MATCH('ALL PRODUCTS'!B1793,Hoja3!B:B,0),5)</f>
        <v>#N/A</v>
      </c>
      <c r="L1793" s="86">
        <v>1407780</v>
      </c>
      <c r="M1793" s="86">
        <v>639900</v>
      </c>
    </row>
    <row r="1794" spans="1:13">
      <c r="A1794" t="s">
        <v>2696</v>
      </c>
      <c r="B1794" s="68" t="s">
        <v>15837</v>
      </c>
      <c r="C1794" s="68" t="s">
        <v>15838</v>
      </c>
      <c r="D1794" s="9" t="s">
        <v>2628</v>
      </c>
      <c r="E1794" s="9" t="s">
        <v>15839</v>
      </c>
      <c r="F1794" s="68" t="s">
        <v>36</v>
      </c>
      <c r="G1794" s="6">
        <v>454393</v>
      </c>
      <c r="H1794" s="6" t="s">
        <v>13</v>
      </c>
      <c r="I1794" s="6">
        <v>454393</v>
      </c>
      <c r="J1794" t="e">
        <f>+INDEX(Hoja3!A:G,MATCH('ALL PRODUCTS'!B1794,Hoja3!B:B,0),6)</f>
        <v>#N/A</v>
      </c>
      <c r="K1794" s="79" t="e">
        <f>+INDEX(Hoja3!A:G,MATCH('ALL PRODUCTS'!B1794,Hoja3!B:B,0),5)</f>
        <v>#N/A</v>
      </c>
      <c r="L1794" s="86">
        <v>979800</v>
      </c>
      <c r="M1794" s="86">
        <v>489900</v>
      </c>
    </row>
    <row r="1795" spans="1:13">
      <c r="A1795" t="s">
        <v>2696</v>
      </c>
      <c r="B1795" s="68" t="s">
        <v>15840</v>
      </c>
      <c r="C1795" s="68"/>
      <c r="D1795" s="9" t="s">
        <v>5851</v>
      </c>
      <c r="E1795" s="9" t="s">
        <v>15841</v>
      </c>
      <c r="F1795" s="68" t="s">
        <v>16</v>
      </c>
      <c r="G1795" s="6">
        <v>806290</v>
      </c>
      <c r="H1795" s="6" t="s">
        <v>13</v>
      </c>
      <c r="I1795">
        <v>529900</v>
      </c>
      <c r="J1795" t="e">
        <f>+INDEX(Hoja3!A:G,MATCH('ALL PRODUCTS'!B1795,Hoja3!B:B,0),6)</f>
        <v>#N/A</v>
      </c>
      <c r="K1795" s="79" t="e">
        <f>+INDEX(Hoja3!A:G,MATCH('ALL PRODUCTS'!B1795,Hoja3!B:B,0),5)</f>
        <v>#N/A</v>
      </c>
      <c r="L1795" s="86">
        <v>1121780</v>
      </c>
      <c r="M1795" s="86">
        <v>509900</v>
      </c>
    </row>
    <row r="1796" spans="1:13">
      <c r="A1796" t="s">
        <v>2696</v>
      </c>
      <c r="B1796" s="68" t="s">
        <v>15842</v>
      </c>
      <c r="C1796" s="68" t="s">
        <v>15843</v>
      </c>
      <c r="D1796" s="9" t="s">
        <v>5861</v>
      </c>
      <c r="E1796" s="9" t="s">
        <v>15844</v>
      </c>
      <c r="F1796" s="68" t="s">
        <v>36</v>
      </c>
      <c r="G1796" s="6">
        <v>2023690</v>
      </c>
      <c r="H1796" s="6" t="s">
        <v>13</v>
      </c>
      <c r="I1796">
        <v>1759900</v>
      </c>
      <c r="J1796">
        <f>+INDEX(Hoja3!A:G,MATCH('ALL PRODUCTS'!B1796,Hoja3!B:B,0),6)</f>
        <v>1962979</v>
      </c>
      <c r="K1796" s="79">
        <f>+INDEX(Hoja3!A:G,MATCH('ALL PRODUCTS'!B1796,Hoja3!B:B,0),5)</f>
        <v>3</v>
      </c>
      <c r="L1796" s="86">
        <v>3717780.0000000005</v>
      </c>
      <c r="M1796" s="86">
        <v>1689900</v>
      </c>
    </row>
    <row r="1797" spans="1:13">
      <c r="A1797" t="s">
        <v>2696</v>
      </c>
      <c r="B1797" s="68" t="s">
        <v>15845</v>
      </c>
      <c r="C1797" s="68" t="s">
        <v>15846</v>
      </c>
      <c r="D1797" s="9" t="s">
        <v>2258</v>
      </c>
      <c r="E1797" s="9" t="s">
        <v>15847</v>
      </c>
      <c r="F1797" s="68" t="s">
        <v>236</v>
      </c>
      <c r="G1797" s="6">
        <v>937343</v>
      </c>
      <c r="H1797" s="6" t="s">
        <v>13</v>
      </c>
      <c r="I1797" s="6">
        <v>937343</v>
      </c>
      <c r="J1797">
        <f>+INDEX(Hoja3!A:G,MATCH('ALL PRODUCTS'!B1797,Hoja3!B:B,0),6)</f>
        <v>843608</v>
      </c>
      <c r="K1797" s="79">
        <f>+INDEX(Hoja3!A:G,MATCH('ALL PRODUCTS'!B1797,Hoja3!B:B,0),5)</f>
        <v>10</v>
      </c>
      <c r="L1797" s="86">
        <v>1231780</v>
      </c>
      <c r="M1797" s="86">
        <v>559900</v>
      </c>
    </row>
    <row r="1798" spans="1:13">
      <c r="A1798" t="s">
        <v>2696</v>
      </c>
      <c r="B1798" s="68" t="s">
        <v>15848</v>
      </c>
      <c r="C1798" s="68"/>
      <c r="D1798" s="9" t="s">
        <v>9878</v>
      </c>
      <c r="E1798" s="9" t="s">
        <v>15849</v>
      </c>
      <c r="F1798" s="68" t="s">
        <v>16</v>
      </c>
      <c r="G1798" s="6">
        <v>1277592</v>
      </c>
      <c r="H1798" s="6" t="s">
        <v>13</v>
      </c>
      <c r="I1798" s="6">
        <v>1277592</v>
      </c>
      <c r="J1798" t="e">
        <f>+INDEX(Hoja3!A:G,MATCH('ALL PRODUCTS'!B1798,Hoja3!B:B,0),6)</f>
        <v>#N/A</v>
      </c>
      <c r="K1798" s="79" t="e">
        <f>+INDEX(Hoja3!A:G,MATCH('ALL PRODUCTS'!B1798,Hoja3!B:B,0),5)</f>
        <v>#N/A</v>
      </c>
      <c r="L1798" s="86">
        <v>1259800</v>
      </c>
      <c r="M1798" s="86">
        <v>629900</v>
      </c>
    </row>
    <row r="1799" spans="1:13">
      <c r="A1799" t="s">
        <v>2696</v>
      </c>
      <c r="B1799" s="68" t="s">
        <v>15850</v>
      </c>
      <c r="C1799" s="68" t="s">
        <v>15851</v>
      </c>
      <c r="D1799" s="9" t="s">
        <v>9186</v>
      </c>
      <c r="E1799" s="9" t="s">
        <v>15852</v>
      </c>
      <c r="F1799" s="68" t="s">
        <v>36</v>
      </c>
      <c r="G1799" s="6">
        <v>531093</v>
      </c>
      <c r="H1799" s="6" t="s">
        <v>13</v>
      </c>
      <c r="I1799" s="6">
        <v>531093</v>
      </c>
      <c r="J1799">
        <f>+INDEX(Hoja3!A:G,MATCH('ALL PRODUCTS'!B1799,Hoja3!B:B,0),6)</f>
        <v>515160</v>
      </c>
      <c r="K1799" s="79">
        <f>+INDEX(Hoja3!A:G,MATCH('ALL PRODUCTS'!B1799,Hoja3!B:B,0),5)</f>
        <v>3</v>
      </c>
      <c r="L1799" s="86">
        <v>739800</v>
      </c>
      <c r="M1799" s="86">
        <v>369900</v>
      </c>
    </row>
    <row r="1800" spans="1:13">
      <c r="A1800" t="s">
        <v>2696</v>
      </c>
      <c r="B1800" s="68" t="s">
        <v>15853</v>
      </c>
      <c r="C1800" s="68"/>
      <c r="D1800" s="9" t="s">
        <v>1713</v>
      </c>
      <c r="E1800" s="9" t="s">
        <v>15854</v>
      </c>
      <c r="F1800" s="68" t="s">
        <v>16</v>
      </c>
      <c r="G1800" s="6">
        <v>339799</v>
      </c>
      <c r="H1800" s="6" t="s">
        <v>13</v>
      </c>
      <c r="I1800" s="6">
        <v>339799</v>
      </c>
      <c r="J1800">
        <f>+INDEX(Hoja3!A:G,MATCH('ALL PRODUCTS'!B1800,Hoja3!B:B,0),6)</f>
        <v>329605</v>
      </c>
      <c r="K1800" s="79">
        <f>+INDEX(Hoja3!A:G,MATCH('ALL PRODUCTS'!B1800,Hoja3!B:B,0),5)</f>
        <v>3</v>
      </c>
      <c r="L1800" s="86">
        <v>351780</v>
      </c>
      <c r="M1800" s="86">
        <v>159900</v>
      </c>
    </row>
    <row r="1801" spans="1:13">
      <c r="A1801" t="s">
        <v>2696</v>
      </c>
      <c r="B1801" s="68" t="s">
        <v>15855</v>
      </c>
      <c r="C1801" s="68" t="s">
        <v>15856</v>
      </c>
      <c r="D1801" s="9" t="s">
        <v>5884</v>
      </c>
      <c r="E1801" s="9" t="s">
        <v>15857</v>
      </c>
      <c r="F1801" s="68" t="s">
        <v>763</v>
      </c>
      <c r="G1801" s="6">
        <v>1195434</v>
      </c>
      <c r="H1801" s="6" t="s">
        <v>13</v>
      </c>
      <c r="I1801">
        <v>609900</v>
      </c>
      <c r="J1801" t="e">
        <f>+INDEX(Hoja3!A:G,MATCH('ALL PRODUCTS'!B1801,Hoja3!B:B,0),6)</f>
        <v>#N/A</v>
      </c>
      <c r="K1801" s="79" t="e">
        <f>+INDEX(Hoja3!A:G,MATCH('ALL PRODUCTS'!B1801,Hoja3!B:B,0),5)</f>
        <v>#N/A</v>
      </c>
      <c r="L1801" s="86">
        <v>1297780</v>
      </c>
      <c r="M1801" s="86">
        <v>589900</v>
      </c>
    </row>
    <row r="1802" spans="1:13">
      <c r="A1802" t="s">
        <v>2696</v>
      </c>
      <c r="B1802" s="68" t="s">
        <v>15858</v>
      </c>
      <c r="C1802" s="68" t="s">
        <v>15859</v>
      </c>
      <c r="D1802" s="9" t="s">
        <v>2682</v>
      </c>
      <c r="E1802" s="9" t="s">
        <v>15860</v>
      </c>
      <c r="F1802" s="68" t="s">
        <v>34</v>
      </c>
      <c r="G1802" s="6">
        <v>957234</v>
      </c>
      <c r="H1802" s="6" t="s">
        <v>13</v>
      </c>
      <c r="I1802">
        <v>509900</v>
      </c>
      <c r="J1802" t="e">
        <f>+INDEX(Hoja3!A:G,MATCH('ALL PRODUCTS'!B1802,Hoja3!B:B,0),6)</f>
        <v>#N/A</v>
      </c>
      <c r="K1802" s="79" t="e">
        <f>+INDEX(Hoja3!A:G,MATCH('ALL PRODUCTS'!B1802,Hoja3!B:B,0),5)</f>
        <v>#N/A</v>
      </c>
      <c r="L1802" s="86">
        <v>1077780</v>
      </c>
      <c r="M1802" s="86">
        <v>489900</v>
      </c>
    </row>
    <row r="1803" spans="1:13">
      <c r="A1803" t="s">
        <v>2696</v>
      </c>
      <c r="B1803" s="68" t="s">
        <v>15861</v>
      </c>
      <c r="C1803" s="68" t="s">
        <v>15862</v>
      </c>
      <c r="D1803" s="9" t="s">
        <v>11245</v>
      </c>
      <c r="E1803" s="9" t="s">
        <v>15863</v>
      </c>
      <c r="F1803" s="68" t="s">
        <v>48</v>
      </c>
      <c r="G1803" s="6">
        <v>480576</v>
      </c>
      <c r="H1803" s="6" t="s">
        <v>13</v>
      </c>
      <c r="I1803" s="6">
        <v>480576</v>
      </c>
      <c r="J1803" t="e">
        <f>+INDEX(Hoja3!A:G,MATCH('ALL PRODUCTS'!B1803,Hoja3!B:B,0),6)</f>
        <v>#N/A</v>
      </c>
      <c r="K1803" s="79" t="e">
        <f>+INDEX(Hoja3!A:G,MATCH('ALL PRODUCTS'!B1803,Hoja3!B:B,0),5)</f>
        <v>#N/A</v>
      </c>
      <c r="L1803" s="86">
        <v>2819800</v>
      </c>
      <c r="M1803" s="86">
        <v>1409900</v>
      </c>
    </row>
    <row r="1804" spans="1:13">
      <c r="A1804" t="s">
        <v>2696</v>
      </c>
      <c r="B1804" s="68" t="s">
        <v>15864</v>
      </c>
      <c r="C1804" s="68" t="s">
        <v>15865</v>
      </c>
      <c r="D1804" s="9" t="s">
        <v>15866</v>
      </c>
      <c r="E1804" s="9" t="s">
        <v>15867</v>
      </c>
      <c r="F1804" s="68" t="s">
        <v>48</v>
      </c>
      <c r="G1804" s="6">
        <v>5555416</v>
      </c>
      <c r="H1804" s="6" t="s">
        <v>13</v>
      </c>
      <c r="I1804" s="6">
        <v>5555416</v>
      </c>
      <c r="J1804" t="e">
        <f>+INDEX(Hoja3!A:G,MATCH('ALL PRODUCTS'!B1804,Hoja3!B:B,0),6)</f>
        <v>#N/A</v>
      </c>
      <c r="K1804" s="79" t="e">
        <f>+INDEX(Hoja3!A:G,MATCH('ALL PRODUCTS'!B1804,Hoja3!B:B,0),5)</f>
        <v>#N/A</v>
      </c>
      <c r="L1804" s="86" t="e">
        <v>#N/A</v>
      </c>
      <c r="M1804" s="86" t="e">
        <v>#N/A</v>
      </c>
    </row>
    <row r="1805" spans="1:13">
      <c r="A1805" t="s">
        <v>2696</v>
      </c>
      <c r="B1805" s="68" t="s">
        <v>15868</v>
      </c>
      <c r="C1805" s="68" t="s">
        <v>15869</v>
      </c>
      <c r="D1805" s="9" t="s">
        <v>6736</v>
      </c>
      <c r="E1805" s="9" t="s">
        <v>15870</v>
      </c>
      <c r="F1805" s="68" t="s">
        <v>297</v>
      </c>
      <c r="G1805" s="6">
        <v>4999800</v>
      </c>
      <c r="H1805" s="6" t="s">
        <v>13</v>
      </c>
      <c r="I1805">
        <v>1789900</v>
      </c>
      <c r="J1805" t="e">
        <f>+INDEX(Hoja3!A:G,MATCH('ALL PRODUCTS'!B1805,Hoja3!B:B,0),6)</f>
        <v>#N/A</v>
      </c>
      <c r="K1805" s="79" t="e">
        <f>+INDEX(Hoja3!A:G,MATCH('ALL PRODUCTS'!B1805,Hoja3!B:B,0),5)</f>
        <v>#N/A</v>
      </c>
      <c r="L1805" s="86">
        <v>3439800</v>
      </c>
      <c r="M1805" s="86">
        <v>1719900</v>
      </c>
    </row>
    <row r="1806" spans="1:13">
      <c r="A1806" t="s">
        <v>2696</v>
      </c>
      <c r="B1806" s="68" t="s">
        <v>15871</v>
      </c>
      <c r="C1806" s="68" t="s">
        <v>15872</v>
      </c>
      <c r="D1806" s="9" t="s">
        <v>7363</v>
      </c>
      <c r="E1806" s="9" t="s">
        <v>15873</v>
      </c>
      <c r="F1806" s="68" t="s">
        <v>36</v>
      </c>
      <c r="G1806" s="6">
        <v>1071250</v>
      </c>
      <c r="H1806" s="6" t="s">
        <v>13</v>
      </c>
      <c r="I1806">
        <v>669900</v>
      </c>
      <c r="J1806">
        <f>+INDEX(Hoja3!A:G,MATCH('ALL PRODUCTS'!B1806,Hoja3!B:B,0),6)</f>
        <v>1039112</v>
      </c>
      <c r="K1806" s="79">
        <f>+INDEX(Hoja3!A:G,MATCH('ALL PRODUCTS'!B1806,Hoja3!B:B,0),5)</f>
        <v>3</v>
      </c>
      <c r="L1806" s="86">
        <v>1429780</v>
      </c>
      <c r="M1806" s="86">
        <v>649900</v>
      </c>
    </row>
    <row r="1807" spans="1:13">
      <c r="A1807" t="s">
        <v>2696</v>
      </c>
      <c r="B1807" s="68" t="s">
        <v>15874</v>
      </c>
      <c r="C1807" s="68" t="s">
        <v>15875</v>
      </c>
      <c r="D1807" s="9" t="s">
        <v>6754</v>
      </c>
      <c r="E1807" s="9" t="s">
        <v>15876</v>
      </c>
      <c r="F1807" s="68" t="s">
        <v>297</v>
      </c>
      <c r="G1807" s="6">
        <v>3555333</v>
      </c>
      <c r="H1807" s="6" t="s">
        <v>13</v>
      </c>
      <c r="I1807">
        <v>1969900</v>
      </c>
      <c r="J1807" t="e">
        <f>+INDEX(Hoja3!A:G,MATCH('ALL PRODUCTS'!B1807,Hoja3!B:B,0),6)</f>
        <v>#N/A</v>
      </c>
      <c r="K1807" s="79" t="e">
        <f>+INDEX(Hoja3!A:G,MATCH('ALL PRODUCTS'!B1807,Hoja3!B:B,0),5)</f>
        <v>#N/A</v>
      </c>
      <c r="L1807" s="86">
        <v>3799800</v>
      </c>
      <c r="M1807" s="86">
        <v>1899900</v>
      </c>
    </row>
    <row r="1808" spans="1:13">
      <c r="A1808" t="s">
        <v>2696</v>
      </c>
      <c r="B1808" s="68" t="s">
        <v>15877</v>
      </c>
      <c r="C1808" s="68" t="s">
        <v>15878</v>
      </c>
      <c r="D1808" s="9" t="s">
        <v>2057</v>
      </c>
      <c r="E1808" s="9" t="s">
        <v>15879</v>
      </c>
      <c r="F1808" s="68" t="s">
        <v>421</v>
      </c>
      <c r="G1808" s="6">
        <v>2399800</v>
      </c>
      <c r="H1808" s="6" t="s">
        <v>13</v>
      </c>
      <c r="I1808">
        <v>1269900</v>
      </c>
      <c r="J1808" t="e">
        <f>+INDEX(Hoja3!A:G,MATCH('ALL PRODUCTS'!B1808,Hoja3!B:B,0),6)</f>
        <v>#N/A</v>
      </c>
      <c r="K1808" s="79" t="e">
        <f>+INDEX(Hoja3!A:G,MATCH('ALL PRODUCTS'!B1808,Hoja3!B:B,0),5)</f>
        <v>#N/A</v>
      </c>
      <c r="L1808" s="86">
        <v>2439800</v>
      </c>
      <c r="M1808" s="86">
        <v>1219900</v>
      </c>
    </row>
    <row r="1809" spans="1:13">
      <c r="A1809" t="s">
        <v>2696</v>
      </c>
      <c r="B1809" s="68" t="s">
        <v>15880</v>
      </c>
      <c r="C1809" s="68" t="s">
        <v>15881</v>
      </c>
      <c r="D1809" s="9" t="s">
        <v>1710</v>
      </c>
      <c r="E1809" s="9" t="s">
        <v>15882</v>
      </c>
      <c r="F1809" s="68" t="s">
        <v>48</v>
      </c>
      <c r="G1809" s="6">
        <v>699799</v>
      </c>
      <c r="H1809" s="6" t="s">
        <v>13</v>
      </c>
      <c r="I1809">
        <v>269900</v>
      </c>
      <c r="J1809">
        <f>+INDEX(Hoja3!A:G,MATCH('ALL PRODUCTS'!B1809,Hoja3!B:B,0),6)</f>
        <v>678805</v>
      </c>
      <c r="K1809" s="79">
        <f>+INDEX(Hoja3!A:G,MATCH('ALL PRODUCTS'!B1809,Hoja3!B:B,0),5)</f>
        <v>3</v>
      </c>
      <c r="L1809" s="86">
        <v>571780</v>
      </c>
      <c r="M1809" s="86">
        <v>259900</v>
      </c>
    </row>
    <row r="1810" spans="1:13">
      <c r="A1810" t="s">
        <v>2696</v>
      </c>
      <c r="B1810" s="68" t="s">
        <v>15883</v>
      </c>
      <c r="C1810" s="68" t="s">
        <v>15884</v>
      </c>
      <c r="D1810" s="9" t="s">
        <v>6756</v>
      </c>
      <c r="E1810" s="9" t="s">
        <v>15885</v>
      </c>
      <c r="F1810" s="68" t="s">
        <v>417</v>
      </c>
      <c r="G1810" s="6">
        <v>3555333</v>
      </c>
      <c r="H1810" s="6" t="s">
        <v>13</v>
      </c>
      <c r="I1810">
        <v>1969900</v>
      </c>
      <c r="J1810" t="e">
        <f>+INDEX(Hoja3!A:G,MATCH('ALL PRODUCTS'!B1810,Hoja3!B:B,0),6)</f>
        <v>#N/A</v>
      </c>
      <c r="K1810" s="79" t="e">
        <f>+INDEX(Hoja3!A:G,MATCH('ALL PRODUCTS'!B1810,Hoja3!B:B,0),5)</f>
        <v>#N/A</v>
      </c>
      <c r="L1810" s="86">
        <v>3799800</v>
      </c>
      <c r="M1810" s="86">
        <v>1899900</v>
      </c>
    </row>
    <row r="1811" spans="1:13">
      <c r="A1811" t="s">
        <v>2696</v>
      </c>
      <c r="B1811" s="68" t="s">
        <v>15886</v>
      </c>
      <c r="C1811" s="68"/>
      <c r="D1811" s="9" t="s">
        <v>5576</v>
      </c>
      <c r="E1811" s="9" t="s">
        <v>15887</v>
      </c>
      <c r="F1811" s="68" t="s">
        <v>16</v>
      </c>
      <c r="G1811" s="6">
        <v>1199866</v>
      </c>
      <c r="H1811" s="6" t="s">
        <v>13</v>
      </c>
      <c r="I1811">
        <v>839900</v>
      </c>
      <c r="J1811" t="e">
        <f>+INDEX(Hoja3!A:G,MATCH('ALL PRODUCTS'!B1811,Hoja3!B:B,0),6)</f>
        <v>#N/A</v>
      </c>
      <c r="K1811" s="79" t="e">
        <f>+INDEX(Hoja3!A:G,MATCH('ALL PRODUCTS'!B1811,Hoja3!B:B,0),5)</f>
        <v>#N/A</v>
      </c>
      <c r="L1811" s="86">
        <v>1781780.0000000002</v>
      </c>
      <c r="M1811" s="86">
        <v>809900</v>
      </c>
    </row>
    <row r="1812" spans="1:13">
      <c r="A1812" t="s">
        <v>2696</v>
      </c>
      <c r="B1812" s="68" t="s">
        <v>15888</v>
      </c>
      <c r="C1812" s="68"/>
      <c r="D1812" s="9" t="s">
        <v>9809</v>
      </c>
      <c r="E1812" s="9" t="s">
        <v>15889</v>
      </c>
      <c r="F1812" s="68" t="s">
        <v>16</v>
      </c>
      <c r="G1812" s="6">
        <v>853335</v>
      </c>
      <c r="H1812" s="6" t="s">
        <v>13</v>
      </c>
      <c r="I1812" s="6">
        <v>853335</v>
      </c>
      <c r="J1812" t="e">
        <f>+INDEX(Hoja3!A:G,MATCH('ALL PRODUCTS'!B1812,Hoja3!B:B,0),6)</f>
        <v>#N/A</v>
      </c>
      <c r="K1812" s="79" t="e">
        <f>+INDEX(Hoja3!A:G,MATCH('ALL PRODUCTS'!B1812,Hoja3!B:B,0),5)</f>
        <v>#N/A</v>
      </c>
      <c r="L1812" s="86">
        <v>1179800</v>
      </c>
      <c r="M1812" s="86">
        <v>589900</v>
      </c>
    </row>
    <row r="1813" spans="1:13">
      <c r="A1813" t="s">
        <v>2696</v>
      </c>
      <c r="B1813" s="68" t="s">
        <v>15890</v>
      </c>
      <c r="C1813" s="68" t="s">
        <v>15891</v>
      </c>
      <c r="D1813" s="9" t="s">
        <v>2179</v>
      </c>
      <c r="E1813" s="9" t="s">
        <v>15892</v>
      </c>
      <c r="F1813" s="68" t="s">
        <v>297</v>
      </c>
      <c r="G1813" s="6">
        <v>2399800</v>
      </c>
      <c r="H1813" s="6" t="s">
        <v>13</v>
      </c>
      <c r="I1813">
        <v>1309900</v>
      </c>
      <c r="J1813" t="e">
        <f>+INDEX(Hoja3!A:G,MATCH('ALL PRODUCTS'!B1813,Hoja3!B:B,0),6)</f>
        <v>#N/A</v>
      </c>
      <c r="K1813" s="79" t="e">
        <f>+INDEX(Hoja3!A:G,MATCH('ALL PRODUCTS'!B1813,Hoja3!B:B,0),5)</f>
        <v>#N/A</v>
      </c>
      <c r="L1813" s="86">
        <v>2519800</v>
      </c>
      <c r="M1813" s="86">
        <v>1259900</v>
      </c>
    </row>
    <row r="1814" spans="1:13">
      <c r="A1814" t="s">
        <v>2696</v>
      </c>
      <c r="B1814" s="68" t="s">
        <v>15893</v>
      </c>
      <c r="C1814" s="68" t="s">
        <v>15894</v>
      </c>
      <c r="D1814" s="9" t="s">
        <v>15895</v>
      </c>
      <c r="E1814" s="9" t="s">
        <v>15896</v>
      </c>
      <c r="F1814" s="68" t="s">
        <v>15897</v>
      </c>
      <c r="G1814" s="6">
        <v>1149750</v>
      </c>
      <c r="H1814" s="6" t="s">
        <v>13</v>
      </c>
      <c r="I1814" s="6">
        <v>1149750</v>
      </c>
      <c r="J1814" t="e">
        <f>+INDEX(Hoja3!A:G,MATCH('ALL PRODUCTS'!B1814,Hoja3!B:B,0),6)</f>
        <v>#N/A</v>
      </c>
      <c r="K1814" s="79" t="e">
        <f>+INDEX(Hoja3!A:G,MATCH('ALL PRODUCTS'!B1814,Hoja3!B:B,0),5)</f>
        <v>#N/A</v>
      </c>
      <c r="L1814" s="86">
        <v>0</v>
      </c>
      <c r="M1814" s="86">
        <v>0</v>
      </c>
    </row>
    <row r="1815" spans="1:13">
      <c r="A1815" t="s">
        <v>2696</v>
      </c>
      <c r="B1815" s="68" t="s">
        <v>15898</v>
      </c>
      <c r="C1815" s="68" t="s">
        <v>15899</v>
      </c>
      <c r="D1815" s="9" t="s">
        <v>15900</v>
      </c>
      <c r="E1815" s="9" t="s">
        <v>15901</v>
      </c>
      <c r="F1815" s="68" t="s">
        <v>15902</v>
      </c>
      <c r="G1815" s="6">
        <v>2049750</v>
      </c>
      <c r="H1815" s="6" t="s">
        <v>13</v>
      </c>
      <c r="I1815" s="6">
        <v>2049750</v>
      </c>
      <c r="J1815" t="e">
        <f>+INDEX(Hoja3!A:G,MATCH('ALL PRODUCTS'!B1815,Hoja3!B:B,0),6)</f>
        <v>#N/A</v>
      </c>
      <c r="K1815" s="79" t="e">
        <f>+INDEX(Hoja3!A:G,MATCH('ALL PRODUCTS'!B1815,Hoja3!B:B,0),5)</f>
        <v>#N/A</v>
      </c>
      <c r="L1815" s="86">
        <v>0</v>
      </c>
      <c r="M1815" s="86">
        <v>0</v>
      </c>
    </row>
    <row r="1816" spans="1:13">
      <c r="A1816" t="s">
        <v>2696</v>
      </c>
      <c r="B1816" s="68" t="s">
        <v>15903</v>
      </c>
      <c r="C1816" s="68" t="s">
        <v>15904</v>
      </c>
      <c r="D1816" s="9" t="s">
        <v>6740</v>
      </c>
      <c r="E1816" s="9" t="s">
        <v>15905</v>
      </c>
      <c r="F1816" s="68" t="s">
        <v>421</v>
      </c>
      <c r="G1816" s="6">
        <v>4999800</v>
      </c>
      <c r="H1816" s="6" t="s">
        <v>13</v>
      </c>
      <c r="I1816">
        <v>1789900</v>
      </c>
      <c r="J1816" t="e">
        <f>+INDEX(Hoja3!A:G,MATCH('ALL PRODUCTS'!B1816,Hoja3!B:B,0),6)</f>
        <v>#N/A</v>
      </c>
      <c r="K1816" s="79" t="e">
        <f>+INDEX(Hoja3!A:G,MATCH('ALL PRODUCTS'!B1816,Hoja3!B:B,0),5)</f>
        <v>#N/A</v>
      </c>
      <c r="L1816" s="86">
        <v>3439800</v>
      </c>
      <c r="M1816" s="86">
        <v>1719900</v>
      </c>
    </row>
    <row r="1817" spans="1:13">
      <c r="A1817" t="s">
        <v>2696</v>
      </c>
      <c r="B1817" s="68" t="s">
        <v>15906</v>
      </c>
      <c r="C1817" s="68" t="s">
        <v>15907</v>
      </c>
      <c r="D1817" s="9" t="s">
        <v>2015</v>
      </c>
      <c r="E1817" s="9" t="s">
        <v>15908</v>
      </c>
      <c r="F1817" s="68" t="s">
        <v>359</v>
      </c>
      <c r="G1817" s="6">
        <v>3166500</v>
      </c>
      <c r="H1817" s="6" t="s">
        <v>13</v>
      </c>
      <c r="I1817">
        <v>2079900</v>
      </c>
      <c r="J1817" t="e">
        <f>+INDEX(Hoja3!A:G,MATCH('ALL PRODUCTS'!B1817,Hoja3!B:B,0),6)</f>
        <v>#N/A</v>
      </c>
      <c r="K1817" s="79" t="e">
        <f>+INDEX(Hoja3!A:G,MATCH('ALL PRODUCTS'!B1817,Hoja3!B:B,0),5)</f>
        <v>#N/A</v>
      </c>
      <c r="L1817" s="86">
        <v>3999800</v>
      </c>
      <c r="M1817" s="86">
        <v>1999900</v>
      </c>
    </row>
    <row r="1818" spans="1:13">
      <c r="A1818" t="s">
        <v>2696</v>
      </c>
      <c r="B1818" s="68" t="s">
        <v>15909</v>
      </c>
      <c r="C1818" s="68" t="s">
        <v>15910</v>
      </c>
      <c r="D1818" s="9" t="s">
        <v>12690</v>
      </c>
      <c r="E1818" s="9" t="s">
        <v>15911</v>
      </c>
      <c r="F1818" s="68" t="s">
        <v>14584</v>
      </c>
      <c r="G1818" s="6">
        <v>5499800</v>
      </c>
      <c r="H1818" s="6" t="s">
        <v>13</v>
      </c>
      <c r="I1818" s="6">
        <v>5499800</v>
      </c>
      <c r="J1818" t="e">
        <f>+INDEX(Hoja3!A:G,MATCH('ALL PRODUCTS'!B1818,Hoja3!B:B,0),6)</f>
        <v>#N/A</v>
      </c>
      <c r="K1818" s="79" t="e">
        <f>+INDEX(Hoja3!A:G,MATCH('ALL PRODUCTS'!B1818,Hoja3!B:B,0),5)</f>
        <v>#N/A</v>
      </c>
      <c r="L1818" s="86">
        <v>4999800</v>
      </c>
      <c r="M1818" s="86">
        <v>2499900</v>
      </c>
    </row>
    <row r="1819" spans="1:13">
      <c r="A1819" t="s">
        <v>2696</v>
      </c>
      <c r="B1819" s="68" t="s">
        <v>15912</v>
      </c>
      <c r="C1819" s="68" t="s">
        <v>15913</v>
      </c>
      <c r="D1819" s="9" t="s">
        <v>11333</v>
      </c>
      <c r="E1819" s="9" t="s">
        <v>15914</v>
      </c>
      <c r="F1819" s="68" t="s">
        <v>36</v>
      </c>
      <c r="G1819" s="6">
        <v>3419800</v>
      </c>
      <c r="H1819" s="6" t="s">
        <v>13</v>
      </c>
      <c r="I1819" s="6">
        <v>3419800</v>
      </c>
      <c r="J1819">
        <f>+INDEX(Hoja3!A:G,MATCH('ALL PRODUCTS'!B1819,Hoja3!B:B,0),6)</f>
        <v>3317206</v>
      </c>
      <c r="K1819" s="79">
        <f>+INDEX(Hoja3!A:G,MATCH('ALL PRODUCTS'!B1819,Hoja3!B:B,0),5)</f>
        <v>3</v>
      </c>
      <c r="L1819" s="86">
        <v>3019800</v>
      </c>
      <c r="M1819" s="86">
        <v>1509900</v>
      </c>
    </row>
    <row r="1820" spans="1:13">
      <c r="A1820" t="s">
        <v>2696</v>
      </c>
      <c r="B1820" s="68" t="s">
        <v>15915</v>
      </c>
      <c r="C1820" s="68" t="s">
        <v>15916</v>
      </c>
      <c r="D1820" s="9" t="s">
        <v>15917</v>
      </c>
      <c r="E1820" s="9" t="s">
        <v>15918</v>
      </c>
      <c r="F1820" s="68" t="s">
        <v>15897</v>
      </c>
      <c r="G1820" s="6">
        <v>1299750</v>
      </c>
      <c r="H1820" s="6" t="s">
        <v>13</v>
      </c>
      <c r="I1820" s="6">
        <v>1299750</v>
      </c>
      <c r="J1820" t="e">
        <f>+INDEX(Hoja3!A:G,MATCH('ALL PRODUCTS'!B1820,Hoja3!B:B,0),6)</f>
        <v>#N/A</v>
      </c>
      <c r="K1820" s="79" t="e">
        <f>+INDEX(Hoja3!A:G,MATCH('ALL PRODUCTS'!B1820,Hoja3!B:B,0),5)</f>
        <v>#N/A</v>
      </c>
      <c r="L1820" s="86">
        <v>0</v>
      </c>
      <c r="M1820" s="86">
        <v>0</v>
      </c>
    </row>
    <row r="1821" spans="1:13">
      <c r="A1821" t="s">
        <v>2696</v>
      </c>
      <c r="B1821" s="68" t="s">
        <v>15919</v>
      </c>
      <c r="C1821" s="68" t="s">
        <v>15920</v>
      </c>
      <c r="D1821" s="9" t="s">
        <v>2018</v>
      </c>
      <c r="E1821" s="9" t="s">
        <v>15921</v>
      </c>
      <c r="F1821" s="68" t="s">
        <v>417</v>
      </c>
      <c r="G1821" s="6">
        <v>3166500</v>
      </c>
      <c r="H1821" s="6" t="s">
        <v>13</v>
      </c>
      <c r="I1821">
        <v>2079900</v>
      </c>
      <c r="J1821" t="e">
        <f>+INDEX(Hoja3!A:G,MATCH('ALL PRODUCTS'!B1821,Hoja3!B:B,0),6)</f>
        <v>#N/A</v>
      </c>
      <c r="K1821" s="79" t="e">
        <f>+INDEX(Hoja3!A:G,MATCH('ALL PRODUCTS'!B1821,Hoja3!B:B,0),5)</f>
        <v>#N/A</v>
      </c>
      <c r="L1821" s="86">
        <v>3999800</v>
      </c>
      <c r="M1821" s="86">
        <v>1999900</v>
      </c>
    </row>
    <row r="1822" spans="1:13">
      <c r="A1822" t="s">
        <v>2696</v>
      </c>
      <c r="B1822" s="68" t="s">
        <v>15922</v>
      </c>
      <c r="C1822" s="68" t="s">
        <v>15923</v>
      </c>
      <c r="D1822" s="9" t="s">
        <v>1753</v>
      </c>
      <c r="E1822" s="9" t="s">
        <v>15924</v>
      </c>
      <c r="F1822" s="68" t="s">
        <v>232</v>
      </c>
      <c r="G1822" s="6">
        <v>559800</v>
      </c>
      <c r="H1822" s="6" t="s">
        <v>13</v>
      </c>
      <c r="I1822">
        <v>329900</v>
      </c>
      <c r="J1822">
        <f>+INDEX(Hoja3!A:G,MATCH('ALL PRODUCTS'!B1822,Hoja3!B:B,0),6)</f>
        <v>503820</v>
      </c>
      <c r="K1822" s="79">
        <f>+INDEX(Hoja3!A:G,MATCH('ALL PRODUCTS'!B1822,Hoja3!B:B,0),5)</f>
        <v>10</v>
      </c>
      <c r="L1822" s="86">
        <v>703780</v>
      </c>
      <c r="M1822" s="86">
        <v>319900</v>
      </c>
    </row>
    <row r="1823" spans="1:13">
      <c r="A1823" t="s">
        <v>2696</v>
      </c>
      <c r="B1823" s="68" t="s">
        <v>15925</v>
      </c>
      <c r="C1823" s="68" t="s">
        <v>15926</v>
      </c>
      <c r="D1823" s="9" t="s">
        <v>7324</v>
      </c>
      <c r="E1823" s="9" t="s">
        <v>15927</v>
      </c>
      <c r="F1823" s="68" t="s">
        <v>12</v>
      </c>
      <c r="G1823" s="6">
        <v>1071250</v>
      </c>
      <c r="H1823" s="6" t="s">
        <v>13</v>
      </c>
      <c r="I1823">
        <v>669900</v>
      </c>
      <c r="J1823">
        <f>+INDEX(Hoja3!A:G,MATCH('ALL PRODUCTS'!B1823,Hoja3!B:B,0),6)</f>
        <v>1039112</v>
      </c>
      <c r="K1823" s="79">
        <f>+INDEX(Hoja3!A:G,MATCH('ALL PRODUCTS'!B1823,Hoja3!B:B,0),5)</f>
        <v>3</v>
      </c>
      <c r="L1823" s="86">
        <v>1429780</v>
      </c>
      <c r="M1823" s="86">
        <v>649900</v>
      </c>
    </row>
    <row r="1824" spans="1:13">
      <c r="A1824" t="s">
        <v>2696</v>
      </c>
      <c r="B1824" s="68" t="s">
        <v>15928</v>
      </c>
      <c r="C1824" s="68" t="s">
        <v>15929</v>
      </c>
      <c r="D1824" s="9" t="s">
        <v>5124</v>
      </c>
      <c r="E1824" s="9" t="s">
        <v>15930</v>
      </c>
      <c r="F1824" s="68" t="s">
        <v>36</v>
      </c>
      <c r="G1824" s="6">
        <v>1199800</v>
      </c>
      <c r="H1824" s="6" t="s">
        <v>13</v>
      </c>
      <c r="I1824">
        <v>599900</v>
      </c>
      <c r="J1824" t="e">
        <f>+INDEX(Hoja3!A:G,MATCH('ALL PRODUCTS'!B1824,Hoja3!B:B,0),6)</f>
        <v>#N/A</v>
      </c>
      <c r="K1824" s="79" t="e">
        <f>+INDEX(Hoja3!A:G,MATCH('ALL PRODUCTS'!B1824,Hoja3!B:B,0),5)</f>
        <v>#N/A</v>
      </c>
      <c r="L1824" s="86">
        <v>1159800</v>
      </c>
      <c r="M1824" s="86">
        <v>579900</v>
      </c>
    </row>
    <row r="1825" spans="1:13">
      <c r="A1825" t="s">
        <v>2696</v>
      </c>
      <c r="B1825" s="68" t="s">
        <v>15931</v>
      </c>
      <c r="C1825" s="68" t="s">
        <v>15932</v>
      </c>
      <c r="D1825" s="9" t="s">
        <v>1844</v>
      </c>
      <c r="E1825" s="9" t="s">
        <v>15933</v>
      </c>
      <c r="F1825" s="68" t="s">
        <v>15213</v>
      </c>
      <c r="G1825" s="6">
        <v>559800</v>
      </c>
      <c r="H1825" s="6" t="s">
        <v>13</v>
      </c>
      <c r="I1825" s="6">
        <v>559800</v>
      </c>
      <c r="J1825" t="e">
        <f>+INDEX(Hoja3!A:G,MATCH('ALL PRODUCTS'!B1825,Hoja3!B:B,0),6)</f>
        <v>#N/A</v>
      </c>
      <c r="K1825" s="79" t="e">
        <f>+INDEX(Hoja3!A:G,MATCH('ALL PRODUCTS'!B1825,Hoja3!B:B,0),5)</f>
        <v>#N/A</v>
      </c>
      <c r="L1825" s="86">
        <v>659800</v>
      </c>
      <c r="M1825" s="86">
        <v>329900</v>
      </c>
    </row>
    <row r="1826" spans="1:13">
      <c r="A1826" t="s">
        <v>2696</v>
      </c>
      <c r="B1826" s="68" t="s">
        <v>15934</v>
      </c>
      <c r="C1826" s="68" t="s">
        <v>15935</v>
      </c>
      <c r="D1826" s="9" t="s">
        <v>15936</v>
      </c>
      <c r="E1826" s="9" t="s">
        <v>15937</v>
      </c>
      <c r="F1826" s="68" t="s">
        <v>15938</v>
      </c>
      <c r="G1826" s="6">
        <v>1824750</v>
      </c>
      <c r="H1826" s="6" t="s">
        <v>13</v>
      </c>
      <c r="I1826" s="6">
        <v>1824750</v>
      </c>
      <c r="J1826" t="e">
        <f>+INDEX(Hoja3!A:G,MATCH('ALL PRODUCTS'!B1826,Hoja3!B:B,0),6)</f>
        <v>#N/A</v>
      </c>
      <c r="K1826" s="79" t="e">
        <f>+INDEX(Hoja3!A:G,MATCH('ALL PRODUCTS'!B1826,Hoja3!B:B,0),5)</f>
        <v>#N/A</v>
      </c>
      <c r="L1826" s="86">
        <v>0</v>
      </c>
      <c r="M1826" s="86">
        <v>0</v>
      </c>
    </row>
    <row r="1827" spans="1:13">
      <c r="A1827" t="s">
        <v>2696</v>
      </c>
      <c r="B1827" s="68" t="s">
        <v>15939</v>
      </c>
      <c r="C1827" s="68" t="s">
        <v>15940</v>
      </c>
      <c r="D1827" s="9" t="s">
        <v>1752</v>
      </c>
      <c r="E1827" s="9" t="s">
        <v>15941</v>
      </c>
      <c r="F1827" s="68" t="s">
        <v>54</v>
      </c>
      <c r="G1827" s="6">
        <v>599800</v>
      </c>
      <c r="H1827" s="6" t="s">
        <v>13</v>
      </c>
      <c r="I1827">
        <v>309900</v>
      </c>
      <c r="J1827">
        <f>+INDEX(Hoja3!A:G,MATCH('ALL PRODUCTS'!B1827,Hoja3!B:B,0),6)</f>
        <v>581806</v>
      </c>
      <c r="K1827" s="79">
        <f>+INDEX(Hoja3!A:G,MATCH('ALL PRODUCTS'!B1827,Hoja3!B:B,0),5)</f>
        <v>3</v>
      </c>
      <c r="L1827" s="86">
        <v>659780</v>
      </c>
      <c r="M1827" s="86">
        <v>299900</v>
      </c>
    </row>
    <row r="1828" spans="1:13">
      <c r="A1828" t="s">
        <v>2696</v>
      </c>
      <c r="B1828" s="68" t="s">
        <v>15942</v>
      </c>
      <c r="C1828" s="68" t="s">
        <v>15943</v>
      </c>
      <c r="D1828" s="9" t="s">
        <v>7354</v>
      </c>
      <c r="E1828" s="9" t="s">
        <v>15944</v>
      </c>
      <c r="F1828" s="68" t="s">
        <v>36</v>
      </c>
      <c r="G1828" s="6">
        <v>899800</v>
      </c>
      <c r="H1828" s="6" t="s">
        <v>13</v>
      </c>
      <c r="I1828">
        <v>429900</v>
      </c>
      <c r="J1828">
        <f>+INDEX(Hoja3!A:G,MATCH('ALL PRODUCTS'!B1828,Hoja3!B:B,0),6)</f>
        <v>872806</v>
      </c>
      <c r="K1828" s="79">
        <f>+INDEX(Hoja3!A:G,MATCH('ALL PRODUCTS'!B1828,Hoja3!B:B,0),5)</f>
        <v>3</v>
      </c>
      <c r="L1828" s="86">
        <v>923780.00000000012</v>
      </c>
      <c r="M1828" s="86">
        <v>419900</v>
      </c>
    </row>
    <row r="1829" spans="1:13">
      <c r="A1829" t="s">
        <v>2696</v>
      </c>
      <c r="B1829" s="68" t="s">
        <v>15945</v>
      </c>
      <c r="C1829" s="68" t="s">
        <v>15946</v>
      </c>
      <c r="D1829" s="9" t="s">
        <v>15947</v>
      </c>
      <c r="E1829" s="9" t="s">
        <v>15948</v>
      </c>
      <c r="F1829" s="68" t="s">
        <v>15949</v>
      </c>
      <c r="G1829" s="6">
        <v>1824750</v>
      </c>
      <c r="H1829" s="6" t="s">
        <v>13</v>
      </c>
      <c r="I1829" s="6">
        <v>1824750</v>
      </c>
      <c r="J1829" t="e">
        <f>+INDEX(Hoja3!A:G,MATCH('ALL PRODUCTS'!B1829,Hoja3!B:B,0),6)</f>
        <v>#N/A</v>
      </c>
      <c r="K1829" s="79" t="e">
        <f>+INDEX(Hoja3!A:G,MATCH('ALL PRODUCTS'!B1829,Hoja3!B:B,0),5)</f>
        <v>#N/A</v>
      </c>
      <c r="L1829" s="86">
        <v>0</v>
      </c>
      <c r="M1829" s="86">
        <v>0</v>
      </c>
    </row>
    <row r="1830" spans="1:13">
      <c r="A1830" t="s">
        <v>2696</v>
      </c>
      <c r="B1830" s="68" t="s">
        <v>15950</v>
      </c>
      <c r="C1830" s="68" t="s">
        <v>15951</v>
      </c>
      <c r="D1830" s="9" t="s">
        <v>5120</v>
      </c>
      <c r="E1830" s="9" t="s">
        <v>15952</v>
      </c>
      <c r="F1830" s="68" t="s">
        <v>12</v>
      </c>
      <c r="G1830" s="6">
        <v>1199800</v>
      </c>
      <c r="H1830" s="6" t="s">
        <v>13</v>
      </c>
      <c r="I1830">
        <v>599900</v>
      </c>
      <c r="J1830" t="e">
        <f>+INDEX(Hoja3!A:G,MATCH('ALL PRODUCTS'!B1830,Hoja3!B:B,0),6)</f>
        <v>#N/A</v>
      </c>
      <c r="K1830" s="79" t="e">
        <f>+INDEX(Hoja3!A:G,MATCH('ALL PRODUCTS'!B1830,Hoja3!B:B,0),5)</f>
        <v>#N/A</v>
      </c>
      <c r="L1830" s="86">
        <v>1159800</v>
      </c>
      <c r="M1830" s="86">
        <v>579900</v>
      </c>
    </row>
    <row r="1831" spans="1:13">
      <c r="A1831" t="s">
        <v>2696</v>
      </c>
      <c r="B1831" s="68" t="s">
        <v>15953</v>
      </c>
      <c r="C1831" s="68" t="s">
        <v>15954</v>
      </c>
      <c r="D1831" s="9" t="s">
        <v>6752</v>
      </c>
      <c r="E1831" s="9" t="s">
        <v>15955</v>
      </c>
      <c r="F1831" s="68" t="s">
        <v>34</v>
      </c>
      <c r="G1831" s="6">
        <v>3555333</v>
      </c>
      <c r="H1831" s="6" t="s">
        <v>13</v>
      </c>
      <c r="I1831">
        <v>1969900</v>
      </c>
      <c r="J1831" t="e">
        <f>+INDEX(Hoja3!A:G,MATCH('ALL PRODUCTS'!B1831,Hoja3!B:B,0),6)</f>
        <v>#N/A</v>
      </c>
      <c r="K1831" s="79" t="e">
        <f>+INDEX(Hoja3!A:G,MATCH('ALL PRODUCTS'!B1831,Hoja3!B:B,0),5)</f>
        <v>#N/A</v>
      </c>
      <c r="L1831" s="86">
        <v>3799800</v>
      </c>
      <c r="M1831" s="86">
        <v>1899900</v>
      </c>
    </row>
    <row r="1832" spans="1:13">
      <c r="A1832" t="s">
        <v>2696</v>
      </c>
      <c r="B1832" s="68" t="s">
        <v>15956</v>
      </c>
      <c r="C1832" s="68" t="s">
        <v>15957</v>
      </c>
      <c r="D1832" s="9" t="s">
        <v>5118</v>
      </c>
      <c r="E1832" s="9" t="s">
        <v>15958</v>
      </c>
      <c r="F1832" s="68" t="s">
        <v>927</v>
      </c>
      <c r="G1832" s="6">
        <v>1199800</v>
      </c>
      <c r="H1832" s="6" t="s">
        <v>13</v>
      </c>
      <c r="I1832">
        <v>599900</v>
      </c>
      <c r="J1832" t="e">
        <f>+INDEX(Hoja3!A:G,MATCH('ALL PRODUCTS'!B1832,Hoja3!B:B,0),6)</f>
        <v>#N/A</v>
      </c>
      <c r="K1832" s="79" t="e">
        <f>+INDEX(Hoja3!A:G,MATCH('ALL PRODUCTS'!B1832,Hoja3!B:B,0),5)</f>
        <v>#N/A</v>
      </c>
      <c r="L1832" s="86">
        <v>1159800</v>
      </c>
      <c r="M1832" s="86">
        <v>579900</v>
      </c>
    </row>
    <row r="1833" spans="1:13">
      <c r="A1833" t="s">
        <v>2696</v>
      </c>
      <c r="B1833" s="68" t="s">
        <v>15959</v>
      </c>
      <c r="C1833" s="68" t="s">
        <v>15960</v>
      </c>
      <c r="D1833" s="9" t="s">
        <v>2017</v>
      </c>
      <c r="E1833" s="9" t="s">
        <v>15961</v>
      </c>
      <c r="F1833" s="68" t="s">
        <v>15962</v>
      </c>
      <c r="G1833" s="6">
        <v>3166500</v>
      </c>
      <c r="H1833" s="6" t="s">
        <v>13</v>
      </c>
      <c r="I1833">
        <v>2079900</v>
      </c>
      <c r="J1833" t="e">
        <f>+INDEX(Hoja3!A:G,MATCH('ALL PRODUCTS'!B1833,Hoja3!B:B,0),6)</f>
        <v>#N/A</v>
      </c>
      <c r="K1833" s="79" t="e">
        <f>+INDEX(Hoja3!A:G,MATCH('ALL PRODUCTS'!B1833,Hoja3!B:B,0),5)</f>
        <v>#N/A</v>
      </c>
      <c r="L1833" s="86">
        <v>3999800</v>
      </c>
      <c r="M1833" s="86">
        <v>1999900</v>
      </c>
    </row>
    <row r="1834" spans="1:13">
      <c r="A1834" t="s">
        <v>2696</v>
      </c>
      <c r="B1834" s="68" t="s">
        <v>15963</v>
      </c>
      <c r="C1834" s="68"/>
      <c r="D1834" s="9" t="s">
        <v>8999</v>
      </c>
      <c r="E1834" s="9" t="s">
        <v>15964</v>
      </c>
      <c r="F1834" s="68" t="s">
        <v>16</v>
      </c>
      <c r="G1834" s="6">
        <v>499833</v>
      </c>
      <c r="H1834" s="6" t="s">
        <v>13</v>
      </c>
      <c r="I1834" s="6">
        <v>499833</v>
      </c>
      <c r="J1834" t="e">
        <f>+INDEX(Hoja3!A:G,MATCH('ALL PRODUCTS'!B1834,Hoja3!B:B,0),6)</f>
        <v>#N/A</v>
      </c>
      <c r="K1834" s="79" t="e">
        <f>+INDEX(Hoja3!A:G,MATCH('ALL PRODUCTS'!B1834,Hoja3!B:B,0),5)</f>
        <v>#N/A</v>
      </c>
      <c r="L1834" s="86">
        <v>619800</v>
      </c>
      <c r="M1834" s="86">
        <v>309900</v>
      </c>
    </row>
    <row r="1835" spans="1:13">
      <c r="A1835" t="s">
        <v>2696</v>
      </c>
      <c r="B1835" s="68" t="s">
        <v>15965</v>
      </c>
      <c r="C1835" s="68" t="s">
        <v>15966</v>
      </c>
      <c r="D1835" s="9" t="s">
        <v>7532</v>
      </c>
      <c r="E1835" s="9" t="s">
        <v>15967</v>
      </c>
      <c r="F1835" s="68" t="s">
        <v>15968</v>
      </c>
      <c r="G1835" s="6">
        <v>1199800</v>
      </c>
      <c r="H1835" s="6" t="s">
        <v>13</v>
      </c>
      <c r="I1835">
        <v>429900</v>
      </c>
      <c r="J1835">
        <f>+INDEX(Hoja3!A:G,MATCH('ALL PRODUCTS'!B1835,Hoja3!B:B,0),6)</f>
        <v>1163806</v>
      </c>
      <c r="K1835" s="79">
        <f>+INDEX(Hoja3!A:G,MATCH('ALL PRODUCTS'!B1835,Hoja3!B:B,0),5)</f>
        <v>3</v>
      </c>
      <c r="L1835" s="86">
        <v>923780.00000000012</v>
      </c>
      <c r="M1835" s="86">
        <v>419900</v>
      </c>
    </row>
    <row r="1836" spans="1:13">
      <c r="A1836" t="s">
        <v>2696</v>
      </c>
      <c r="B1836" s="68" t="s">
        <v>15969</v>
      </c>
      <c r="C1836" s="68" t="s">
        <v>15970</v>
      </c>
      <c r="D1836" s="9" t="s">
        <v>15971</v>
      </c>
      <c r="E1836" s="9" t="s">
        <v>15972</v>
      </c>
      <c r="F1836" s="68" t="s">
        <v>36</v>
      </c>
      <c r="G1836" s="6">
        <v>5555416</v>
      </c>
      <c r="H1836" s="6" t="s">
        <v>13</v>
      </c>
      <c r="I1836" s="6">
        <v>5555416</v>
      </c>
      <c r="J1836" t="e">
        <f>+INDEX(Hoja3!A:G,MATCH('ALL PRODUCTS'!B1836,Hoja3!B:B,0),6)</f>
        <v>#N/A</v>
      </c>
      <c r="K1836" s="79" t="e">
        <f>+INDEX(Hoja3!A:G,MATCH('ALL PRODUCTS'!B1836,Hoja3!B:B,0),5)</f>
        <v>#N/A</v>
      </c>
      <c r="L1836" s="86" t="e">
        <v>#N/A</v>
      </c>
      <c r="M1836" s="86" t="e">
        <v>#N/A</v>
      </c>
    </row>
    <row r="1837" spans="1:13">
      <c r="A1837" t="s">
        <v>2696</v>
      </c>
      <c r="B1837" s="68" t="s">
        <v>15973</v>
      </c>
      <c r="C1837" s="68" t="s">
        <v>15974</v>
      </c>
      <c r="D1837" s="9" t="s">
        <v>15975</v>
      </c>
      <c r="E1837" s="9" t="s">
        <v>15976</v>
      </c>
      <c r="F1837" s="68" t="s">
        <v>15938</v>
      </c>
      <c r="G1837" s="6">
        <v>1824750</v>
      </c>
      <c r="H1837" s="6" t="s">
        <v>13</v>
      </c>
      <c r="I1837" s="6">
        <v>1824750</v>
      </c>
      <c r="J1837" t="e">
        <f>+INDEX(Hoja3!A:G,MATCH('ALL PRODUCTS'!B1837,Hoja3!B:B,0),6)</f>
        <v>#N/A</v>
      </c>
      <c r="K1837" s="79" t="e">
        <f>+INDEX(Hoja3!A:G,MATCH('ALL PRODUCTS'!B1837,Hoja3!B:B,0),5)</f>
        <v>#N/A</v>
      </c>
      <c r="L1837" s="86">
        <v>0</v>
      </c>
      <c r="M1837" s="86">
        <v>0</v>
      </c>
    </row>
    <row r="1838" spans="1:13">
      <c r="A1838" t="s">
        <v>2696</v>
      </c>
      <c r="B1838" s="68" t="s">
        <v>15977</v>
      </c>
      <c r="C1838" s="68" t="s">
        <v>15978</v>
      </c>
      <c r="D1838" s="9" t="s">
        <v>2020</v>
      </c>
      <c r="E1838" s="9" t="s">
        <v>15979</v>
      </c>
      <c r="F1838" s="68" t="s">
        <v>36</v>
      </c>
      <c r="G1838" s="6">
        <v>3166500</v>
      </c>
      <c r="H1838" s="6" t="s">
        <v>13</v>
      </c>
      <c r="I1838">
        <v>2099900</v>
      </c>
      <c r="J1838" t="e">
        <f>+INDEX(Hoja3!A:G,MATCH('ALL PRODUCTS'!B1838,Hoja3!B:B,0),6)</f>
        <v>#N/A</v>
      </c>
      <c r="K1838" s="79" t="e">
        <f>+INDEX(Hoja3!A:G,MATCH('ALL PRODUCTS'!B1838,Hoja3!B:B,0),5)</f>
        <v>#N/A</v>
      </c>
      <c r="L1838" s="86">
        <v>4039800</v>
      </c>
      <c r="M1838" s="86">
        <v>2019900</v>
      </c>
    </row>
    <row r="1839" spans="1:13">
      <c r="A1839" t="s">
        <v>2696</v>
      </c>
      <c r="B1839" s="68" t="s">
        <v>15980</v>
      </c>
      <c r="C1839" s="68"/>
      <c r="D1839" s="9" t="s">
        <v>9783</v>
      </c>
      <c r="E1839" s="9" t="s">
        <v>15981</v>
      </c>
      <c r="F1839" s="68" t="s">
        <v>16</v>
      </c>
      <c r="G1839" s="6">
        <v>1124750</v>
      </c>
      <c r="H1839" s="6" t="s">
        <v>13</v>
      </c>
      <c r="I1839" s="6">
        <v>1124750</v>
      </c>
      <c r="J1839" t="e">
        <f>+INDEX(Hoja3!A:G,MATCH('ALL PRODUCTS'!B1839,Hoja3!B:B,0),6)</f>
        <v>#N/A</v>
      </c>
      <c r="K1839" s="79" t="e">
        <f>+INDEX(Hoja3!A:G,MATCH('ALL PRODUCTS'!B1839,Hoja3!B:B,0),5)</f>
        <v>#N/A</v>
      </c>
      <c r="L1839" s="86">
        <v>1275780</v>
      </c>
      <c r="M1839" s="86">
        <v>579900</v>
      </c>
    </row>
    <row r="1840" spans="1:13">
      <c r="A1840" t="s">
        <v>2696</v>
      </c>
      <c r="B1840" s="68" t="s">
        <v>15982</v>
      </c>
      <c r="C1840" s="68" t="s">
        <v>15983</v>
      </c>
      <c r="D1840" s="9" t="s">
        <v>6732</v>
      </c>
      <c r="E1840" s="9" t="s">
        <v>15984</v>
      </c>
      <c r="F1840" s="68" t="s">
        <v>34</v>
      </c>
      <c r="G1840" s="6">
        <v>4999800</v>
      </c>
      <c r="H1840" s="6" t="s">
        <v>13</v>
      </c>
      <c r="I1840">
        <v>1789900</v>
      </c>
      <c r="J1840" t="e">
        <f>+INDEX(Hoja3!A:G,MATCH('ALL PRODUCTS'!B1840,Hoja3!B:B,0),6)</f>
        <v>#N/A</v>
      </c>
      <c r="K1840" s="79" t="e">
        <f>+INDEX(Hoja3!A:G,MATCH('ALL PRODUCTS'!B1840,Hoja3!B:B,0),5)</f>
        <v>#N/A</v>
      </c>
      <c r="L1840" s="86">
        <v>3439800</v>
      </c>
      <c r="M1840" s="86">
        <v>1719900</v>
      </c>
    </row>
    <row r="1841" spans="1:13">
      <c r="A1841" t="s">
        <v>2696</v>
      </c>
      <c r="B1841" s="68" t="s">
        <v>15985</v>
      </c>
      <c r="C1841" s="68"/>
      <c r="D1841" s="9" t="s">
        <v>8268</v>
      </c>
      <c r="E1841" s="9" t="s">
        <v>15986</v>
      </c>
      <c r="F1841" s="68" t="s">
        <v>16</v>
      </c>
      <c r="G1841" s="6">
        <v>1499800</v>
      </c>
      <c r="H1841" s="6" t="s">
        <v>13</v>
      </c>
      <c r="I1841">
        <v>709900</v>
      </c>
      <c r="J1841" t="e">
        <f>+INDEX(Hoja3!A:G,MATCH('ALL PRODUCTS'!B1841,Hoja3!B:B,0),6)</f>
        <v>#N/A</v>
      </c>
      <c r="K1841" s="79" t="e">
        <f>+INDEX(Hoja3!A:G,MATCH('ALL PRODUCTS'!B1841,Hoja3!B:B,0),5)</f>
        <v>#N/A</v>
      </c>
      <c r="L1841" s="86">
        <v>1517780.0000000002</v>
      </c>
      <c r="M1841" s="86">
        <v>689900</v>
      </c>
    </row>
    <row r="1842" spans="1:13">
      <c r="A1842" t="s">
        <v>2696</v>
      </c>
      <c r="B1842" s="68" t="s">
        <v>15987</v>
      </c>
      <c r="C1842" s="68" t="s">
        <v>15988</v>
      </c>
      <c r="D1842" s="9" t="s">
        <v>9529</v>
      </c>
      <c r="E1842" s="9" t="s">
        <v>15989</v>
      </c>
      <c r="F1842" s="68" t="s">
        <v>15826</v>
      </c>
      <c r="G1842" s="6">
        <v>559800</v>
      </c>
      <c r="H1842" s="6" t="s">
        <v>13</v>
      </c>
      <c r="I1842" s="6">
        <v>559800</v>
      </c>
      <c r="J1842" t="e">
        <f>+INDEX(Hoja3!A:G,MATCH('ALL PRODUCTS'!B1842,Hoja3!B:B,0),6)</f>
        <v>#N/A</v>
      </c>
      <c r="K1842" s="79" t="e">
        <f>+INDEX(Hoja3!A:G,MATCH('ALL PRODUCTS'!B1842,Hoja3!B:B,0),5)</f>
        <v>#N/A</v>
      </c>
      <c r="L1842" s="86">
        <v>999800</v>
      </c>
      <c r="M1842" s="86">
        <v>499900</v>
      </c>
    </row>
    <row r="1843" spans="1:13">
      <c r="A1843" t="s">
        <v>2696</v>
      </c>
      <c r="B1843" s="68" t="s">
        <v>15990</v>
      </c>
      <c r="C1843" s="68" t="s">
        <v>15991</v>
      </c>
      <c r="D1843" s="9" t="s">
        <v>15992</v>
      </c>
      <c r="E1843" s="9" t="s">
        <v>15993</v>
      </c>
      <c r="F1843" s="68" t="s">
        <v>297</v>
      </c>
      <c r="G1843" s="6">
        <v>5555416</v>
      </c>
      <c r="H1843" s="6" t="s">
        <v>13</v>
      </c>
      <c r="I1843" s="6">
        <v>5555416</v>
      </c>
      <c r="J1843" t="e">
        <f>+INDEX(Hoja3!A:G,MATCH('ALL PRODUCTS'!B1843,Hoja3!B:B,0),6)</f>
        <v>#N/A</v>
      </c>
      <c r="K1843" s="79" t="e">
        <f>+INDEX(Hoja3!A:G,MATCH('ALL PRODUCTS'!B1843,Hoja3!B:B,0),5)</f>
        <v>#N/A</v>
      </c>
      <c r="L1843" s="86" t="e">
        <v>#N/A</v>
      </c>
      <c r="M1843" s="86" t="e">
        <v>#N/A</v>
      </c>
    </row>
    <row r="1844" spans="1:13">
      <c r="A1844" t="s">
        <v>2696</v>
      </c>
      <c r="B1844" s="68" t="s">
        <v>15994</v>
      </c>
      <c r="C1844" s="68" t="s">
        <v>15995</v>
      </c>
      <c r="D1844" s="9" t="s">
        <v>15996</v>
      </c>
      <c r="E1844" s="9" t="s">
        <v>15997</v>
      </c>
      <c r="F1844" s="68" t="s">
        <v>15897</v>
      </c>
      <c r="G1844" s="6">
        <v>1149750</v>
      </c>
      <c r="H1844" s="6" t="s">
        <v>13</v>
      </c>
      <c r="I1844" s="6">
        <v>1149750</v>
      </c>
      <c r="J1844" t="e">
        <f>+INDEX(Hoja3!A:G,MATCH('ALL PRODUCTS'!B1844,Hoja3!B:B,0),6)</f>
        <v>#N/A</v>
      </c>
      <c r="K1844" s="79" t="e">
        <f>+INDEX(Hoja3!A:G,MATCH('ALL PRODUCTS'!B1844,Hoja3!B:B,0),5)</f>
        <v>#N/A</v>
      </c>
      <c r="L1844" s="86">
        <v>0</v>
      </c>
      <c r="M1844" s="86">
        <v>0</v>
      </c>
    </row>
    <row r="1845" spans="1:13">
      <c r="A1845" t="s">
        <v>2696</v>
      </c>
      <c r="B1845" s="68" t="s">
        <v>15998</v>
      </c>
      <c r="C1845" s="68" t="s">
        <v>15999</v>
      </c>
      <c r="D1845" s="9" t="s">
        <v>16000</v>
      </c>
      <c r="E1845" s="9" t="s">
        <v>16001</v>
      </c>
      <c r="F1845" s="68" t="s">
        <v>12</v>
      </c>
      <c r="G1845" s="6">
        <v>4613200</v>
      </c>
      <c r="H1845" s="6" t="s">
        <v>13</v>
      </c>
      <c r="I1845" s="6">
        <v>4613200</v>
      </c>
      <c r="J1845" t="e">
        <f>+INDEX(Hoja3!A:G,MATCH('ALL PRODUCTS'!B1845,Hoja3!B:B,0),6)</f>
        <v>#N/A</v>
      </c>
      <c r="K1845" s="79" t="e">
        <f>+INDEX(Hoja3!A:G,MATCH('ALL PRODUCTS'!B1845,Hoja3!B:B,0),5)</f>
        <v>#N/A</v>
      </c>
      <c r="L1845" s="86" t="e">
        <v>#N/A</v>
      </c>
      <c r="M1845" s="86" t="e">
        <v>#N/A</v>
      </c>
    </row>
    <row r="1846" spans="1:13">
      <c r="A1846" t="s">
        <v>2696</v>
      </c>
      <c r="B1846" s="68" t="s">
        <v>16002</v>
      </c>
      <c r="C1846" s="68" t="s">
        <v>16003</v>
      </c>
      <c r="D1846" s="9" t="s">
        <v>5873</v>
      </c>
      <c r="E1846" s="9" t="s">
        <v>16004</v>
      </c>
      <c r="F1846" s="68" t="s">
        <v>232</v>
      </c>
      <c r="G1846" s="6">
        <v>1299800</v>
      </c>
      <c r="H1846" s="6" t="s">
        <v>13</v>
      </c>
      <c r="I1846">
        <v>579900</v>
      </c>
      <c r="J1846">
        <f>+INDEX(Hoja3!A:G,MATCH('ALL PRODUCTS'!B1846,Hoja3!B:B,0),6)</f>
        <v>1260806</v>
      </c>
      <c r="K1846" s="79">
        <f>+INDEX(Hoja3!A:G,MATCH('ALL PRODUCTS'!B1846,Hoja3!B:B,0),5)</f>
        <v>3</v>
      </c>
      <c r="L1846" s="86">
        <v>1231780</v>
      </c>
      <c r="M1846" s="86">
        <v>559900</v>
      </c>
    </row>
    <row r="1847" spans="1:13">
      <c r="A1847" t="s">
        <v>2696</v>
      </c>
      <c r="B1847" s="68" t="s">
        <v>16005</v>
      </c>
      <c r="C1847" s="68" t="s">
        <v>16006</v>
      </c>
      <c r="D1847" s="9" t="s">
        <v>6694</v>
      </c>
      <c r="E1847" s="9" t="s">
        <v>16007</v>
      </c>
      <c r="F1847" s="68" t="s">
        <v>36</v>
      </c>
      <c r="G1847" s="6">
        <v>4999800</v>
      </c>
      <c r="H1847" s="6" t="s">
        <v>13</v>
      </c>
      <c r="I1847">
        <v>1789900</v>
      </c>
      <c r="J1847" t="e">
        <f>+INDEX(Hoja3!A:G,MATCH('ALL PRODUCTS'!B1847,Hoja3!B:B,0),6)</f>
        <v>#N/A</v>
      </c>
      <c r="K1847" s="79" t="e">
        <f>+INDEX(Hoja3!A:G,MATCH('ALL PRODUCTS'!B1847,Hoja3!B:B,0),5)</f>
        <v>#N/A</v>
      </c>
      <c r="L1847" s="86">
        <v>3439800</v>
      </c>
      <c r="M1847" s="86">
        <v>1719900</v>
      </c>
    </row>
    <row r="1848" spans="1:13">
      <c r="A1848" t="s">
        <v>2696</v>
      </c>
      <c r="B1848" s="68" t="s">
        <v>16008</v>
      </c>
      <c r="C1848" s="68" t="s">
        <v>16009</v>
      </c>
      <c r="D1848" s="9" t="s">
        <v>10776</v>
      </c>
      <c r="E1848" s="9" t="s">
        <v>16010</v>
      </c>
      <c r="F1848" s="68" t="s">
        <v>15209</v>
      </c>
      <c r="G1848" s="6">
        <v>2288666</v>
      </c>
      <c r="H1848" s="6" t="s">
        <v>13</v>
      </c>
      <c r="I1848" s="6">
        <v>2288666</v>
      </c>
      <c r="J1848" t="e">
        <f>+INDEX(Hoja3!A:G,MATCH('ALL PRODUCTS'!B1848,Hoja3!B:B,0),6)</f>
        <v>#N/A</v>
      </c>
      <c r="K1848" s="79" t="e">
        <f>+INDEX(Hoja3!A:G,MATCH('ALL PRODUCTS'!B1848,Hoja3!B:B,0),5)</f>
        <v>#N/A</v>
      </c>
      <c r="L1848" s="86">
        <v>2339800</v>
      </c>
      <c r="M1848" s="86">
        <v>1169900</v>
      </c>
    </row>
    <row r="1849" spans="1:13">
      <c r="A1849" t="s">
        <v>2696</v>
      </c>
      <c r="B1849" s="68" t="s">
        <v>16011</v>
      </c>
      <c r="C1849" s="68" t="s">
        <v>16012</v>
      </c>
      <c r="D1849" s="9" t="s">
        <v>8972</v>
      </c>
      <c r="E1849" s="9" t="s">
        <v>16013</v>
      </c>
      <c r="F1849" s="68" t="s">
        <v>232</v>
      </c>
      <c r="G1849" s="6">
        <v>657631</v>
      </c>
      <c r="H1849" s="6" t="s">
        <v>13</v>
      </c>
      <c r="I1849" s="6">
        <v>657631</v>
      </c>
      <c r="J1849">
        <f>+INDEX(Hoja3!A:G,MATCH('ALL PRODUCTS'!B1849,Hoja3!B:B,0),6)</f>
        <v>637902</v>
      </c>
      <c r="K1849" s="79">
        <f>+INDEX(Hoja3!A:G,MATCH('ALL PRODUCTS'!B1849,Hoja3!B:B,0),5)</f>
        <v>3</v>
      </c>
      <c r="L1849" s="86">
        <v>659780</v>
      </c>
      <c r="M1849" s="86">
        <v>299900</v>
      </c>
    </row>
    <row r="1850" spans="1:13">
      <c r="A1850" t="s">
        <v>2696</v>
      </c>
      <c r="B1850" s="68" t="s">
        <v>16014</v>
      </c>
      <c r="C1850" s="68"/>
      <c r="D1850" s="9" t="s">
        <v>8284</v>
      </c>
      <c r="E1850" s="9" t="s">
        <v>16015</v>
      </c>
      <c r="F1850" s="68" t="s">
        <v>16</v>
      </c>
      <c r="G1850" s="6">
        <v>759800</v>
      </c>
      <c r="H1850" s="6" t="s">
        <v>13</v>
      </c>
      <c r="I1850">
        <v>389900</v>
      </c>
      <c r="J1850" t="e">
        <f>+INDEX(Hoja3!A:G,MATCH('ALL PRODUCTS'!B1850,Hoja3!B:B,0),6)</f>
        <v>#N/A</v>
      </c>
      <c r="K1850" s="79" t="e">
        <f>+INDEX(Hoja3!A:G,MATCH('ALL PRODUCTS'!B1850,Hoja3!B:B,0),5)</f>
        <v>#N/A</v>
      </c>
      <c r="L1850" s="86">
        <v>835780.00000000012</v>
      </c>
      <c r="M1850" s="86">
        <v>379900</v>
      </c>
    </row>
    <row r="1851" spans="1:13">
      <c r="A1851" t="s">
        <v>2696</v>
      </c>
      <c r="B1851" s="68" t="s">
        <v>16016</v>
      </c>
      <c r="C1851" s="68" t="s">
        <v>16017</v>
      </c>
      <c r="D1851" s="9" t="s">
        <v>16018</v>
      </c>
      <c r="E1851" s="9" t="s">
        <v>16019</v>
      </c>
      <c r="F1851" s="68" t="s">
        <v>306</v>
      </c>
      <c r="G1851" s="6">
        <v>4484697</v>
      </c>
      <c r="H1851" s="6" t="s">
        <v>13</v>
      </c>
      <c r="I1851" s="6">
        <v>4484697</v>
      </c>
      <c r="J1851" t="e">
        <f>+INDEX(Hoja3!A:G,MATCH('ALL PRODUCTS'!B1851,Hoja3!B:B,0),6)</f>
        <v>#N/A</v>
      </c>
      <c r="K1851" s="79" t="e">
        <f>+INDEX(Hoja3!A:G,MATCH('ALL PRODUCTS'!B1851,Hoja3!B:B,0),5)</f>
        <v>#N/A</v>
      </c>
      <c r="L1851" s="86" t="e">
        <v>#N/A</v>
      </c>
      <c r="M1851" s="86" t="e">
        <v>#N/A</v>
      </c>
    </row>
    <row r="1852" spans="1:13">
      <c r="A1852" t="s">
        <v>2696</v>
      </c>
      <c r="B1852" s="68" t="s">
        <v>16020</v>
      </c>
      <c r="C1852" s="68" t="s">
        <v>16021</v>
      </c>
      <c r="D1852" s="9" t="s">
        <v>7337</v>
      </c>
      <c r="E1852" s="9" t="s">
        <v>16022</v>
      </c>
      <c r="F1852" s="68" t="s">
        <v>48</v>
      </c>
      <c r="G1852" s="6">
        <v>1071250</v>
      </c>
      <c r="H1852" s="6" t="s">
        <v>13</v>
      </c>
      <c r="I1852">
        <v>669900</v>
      </c>
      <c r="J1852">
        <f>+INDEX(Hoja3!A:G,MATCH('ALL PRODUCTS'!B1852,Hoja3!B:B,0),6)</f>
        <v>964125</v>
      </c>
      <c r="K1852" s="79">
        <f>+INDEX(Hoja3!A:G,MATCH('ALL PRODUCTS'!B1852,Hoja3!B:B,0),5)</f>
        <v>10</v>
      </c>
      <c r="L1852" s="86">
        <v>1429780</v>
      </c>
      <c r="M1852" s="86">
        <v>649900</v>
      </c>
    </row>
    <row r="1853" spans="1:13">
      <c r="A1853" t="s">
        <v>2696</v>
      </c>
      <c r="B1853" s="68" t="s">
        <v>16023</v>
      </c>
      <c r="C1853" s="68" t="s">
        <v>16024</v>
      </c>
      <c r="D1853" s="9" t="s">
        <v>2029</v>
      </c>
      <c r="E1853" s="9" t="s">
        <v>16025</v>
      </c>
      <c r="F1853" s="68" t="s">
        <v>763</v>
      </c>
      <c r="G1853" s="6">
        <v>139800</v>
      </c>
      <c r="H1853" s="6" t="s">
        <v>13</v>
      </c>
      <c r="I1853">
        <v>89900</v>
      </c>
      <c r="J1853" t="e">
        <f>+INDEX(Hoja3!A:G,MATCH('ALL PRODUCTS'!B1853,Hoja3!B:B,0),6)</f>
        <v>#N/A</v>
      </c>
      <c r="K1853" s="79" t="e">
        <f>+INDEX(Hoja3!A:G,MATCH('ALL PRODUCTS'!B1853,Hoja3!B:B,0),5)</f>
        <v>#N/A</v>
      </c>
      <c r="L1853" s="86">
        <v>197780.00000000003</v>
      </c>
      <c r="M1853" s="86">
        <v>89900</v>
      </c>
    </row>
    <row r="1854" spans="1:13">
      <c r="A1854" t="s">
        <v>2696</v>
      </c>
      <c r="B1854" s="68" t="s">
        <v>16026</v>
      </c>
      <c r="C1854" s="68" t="s">
        <v>16027</v>
      </c>
      <c r="D1854" s="9" t="s">
        <v>5869</v>
      </c>
      <c r="E1854" s="9" t="s">
        <v>16028</v>
      </c>
      <c r="F1854" s="68" t="s">
        <v>236</v>
      </c>
      <c r="G1854" s="6">
        <v>1199800</v>
      </c>
      <c r="H1854" s="6" t="s">
        <v>13</v>
      </c>
      <c r="I1854">
        <v>639900</v>
      </c>
      <c r="J1854">
        <f>+INDEX(Hoja3!A:G,MATCH('ALL PRODUCTS'!B1854,Hoja3!B:B,0),6)</f>
        <v>1163806</v>
      </c>
      <c r="K1854" s="79">
        <f>+INDEX(Hoja3!A:G,MATCH('ALL PRODUCTS'!B1854,Hoja3!B:B,0),5)</f>
        <v>3</v>
      </c>
      <c r="L1854" s="86">
        <v>1363780</v>
      </c>
      <c r="M1854" s="86">
        <v>619900</v>
      </c>
    </row>
    <row r="1855" spans="1:13">
      <c r="A1855" t="s">
        <v>2696</v>
      </c>
      <c r="B1855" s="68" t="s">
        <v>16029</v>
      </c>
      <c r="C1855" s="68" t="s">
        <v>16030</v>
      </c>
      <c r="D1855" s="9" t="s">
        <v>16031</v>
      </c>
      <c r="E1855" s="9" t="s">
        <v>16032</v>
      </c>
      <c r="F1855" s="68" t="s">
        <v>34</v>
      </c>
      <c r="G1855" s="6">
        <v>5555416</v>
      </c>
      <c r="H1855" s="6" t="s">
        <v>13</v>
      </c>
      <c r="I1855" s="6">
        <v>5555416</v>
      </c>
      <c r="J1855" t="e">
        <f>+INDEX(Hoja3!A:G,MATCH('ALL PRODUCTS'!B1855,Hoja3!B:B,0),6)</f>
        <v>#N/A</v>
      </c>
      <c r="K1855" s="79" t="e">
        <f>+INDEX(Hoja3!A:G,MATCH('ALL PRODUCTS'!B1855,Hoja3!B:B,0),5)</f>
        <v>#N/A</v>
      </c>
      <c r="L1855" s="86" t="e">
        <v>#N/A</v>
      </c>
      <c r="M1855" s="86" t="e">
        <v>#N/A</v>
      </c>
    </row>
    <row r="1856" spans="1:13">
      <c r="A1856" t="s">
        <v>2696</v>
      </c>
      <c r="B1856" s="68" t="s">
        <v>16033</v>
      </c>
      <c r="C1856" s="68" t="s">
        <v>16034</v>
      </c>
      <c r="D1856" s="9" t="s">
        <v>2262</v>
      </c>
      <c r="E1856" s="9" t="s">
        <v>16035</v>
      </c>
      <c r="F1856" s="68" t="s">
        <v>16036</v>
      </c>
      <c r="G1856" s="6">
        <v>839800</v>
      </c>
      <c r="H1856" s="6" t="s">
        <v>13</v>
      </c>
      <c r="I1856" s="6">
        <v>839800</v>
      </c>
      <c r="J1856" t="e">
        <f>+INDEX(Hoja3!A:G,MATCH('ALL PRODUCTS'!B1856,Hoja3!B:B,0),6)</f>
        <v>#N/A</v>
      </c>
      <c r="K1856" s="79" t="e">
        <f>+INDEX(Hoja3!A:G,MATCH('ALL PRODUCTS'!B1856,Hoja3!B:B,0),5)</f>
        <v>#N/A</v>
      </c>
      <c r="L1856" s="86">
        <v>899800</v>
      </c>
      <c r="M1856" s="86">
        <v>449900</v>
      </c>
    </row>
    <row r="1857" spans="1:13">
      <c r="A1857" t="s">
        <v>2696</v>
      </c>
      <c r="B1857" s="68" t="s">
        <v>16037</v>
      </c>
      <c r="C1857" s="68"/>
      <c r="D1857" s="9" t="s">
        <v>1783</v>
      </c>
      <c r="E1857" s="9" t="s">
        <v>16038</v>
      </c>
      <c r="F1857" s="68" t="s">
        <v>16</v>
      </c>
      <c r="G1857" s="6">
        <v>1199866</v>
      </c>
      <c r="H1857" s="6" t="s">
        <v>13</v>
      </c>
      <c r="I1857" s="6">
        <v>1199866</v>
      </c>
      <c r="J1857" t="e">
        <f>+INDEX(Hoja3!A:G,MATCH('ALL PRODUCTS'!B1857,Hoja3!B:B,0),6)</f>
        <v>#N/A</v>
      </c>
      <c r="K1857" s="79" t="e">
        <f>+INDEX(Hoja3!A:G,MATCH('ALL PRODUCTS'!B1857,Hoja3!B:B,0),5)</f>
        <v>#N/A</v>
      </c>
      <c r="L1857" s="86">
        <v>1693780.0000000002</v>
      </c>
      <c r="M1857" s="86">
        <v>769900</v>
      </c>
    </row>
    <row r="1858" spans="1:13">
      <c r="A1858" t="s">
        <v>2696</v>
      </c>
      <c r="B1858" s="68" t="s">
        <v>16039</v>
      </c>
      <c r="C1858" s="68" t="s">
        <v>16040</v>
      </c>
      <c r="D1858" s="9" t="s">
        <v>16041</v>
      </c>
      <c r="E1858" s="9" t="s">
        <v>16042</v>
      </c>
      <c r="F1858" s="68" t="s">
        <v>16043</v>
      </c>
      <c r="G1858" s="6">
        <v>624750</v>
      </c>
      <c r="H1858" s="6" t="s">
        <v>13</v>
      </c>
      <c r="I1858" s="6">
        <v>624750</v>
      </c>
      <c r="J1858" t="e">
        <f>+INDEX(Hoja3!A:G,MATCH('ALL PRODUCTS'!B1858,Hoja3!B:B,0),6)</f>
        <v>#N/A</v>
      </c>
      <c r="K1858" s="79" t="e">
        <f>+INDEX(Hoja3!A:G,MATCH('ALL PRODUCTS'!B1858,Hoja3!B:B,0),5)</f>
        <v>#N/A</v>
      </c>
      <c r="L1858" s="86">
        <v>0</v>
      </c>
      <c r="M1858" s="86">
        <v>0</v>
      </c>
    </row>
    <row r="1859" spans="1:13">
      <c r="A1859" t="s">
        <v>2696</v>
      </c>
      <c r="B1859" s="68" t="s">
        <v>16044</v>
      </c>
      <c r="C1859" s="68" t="s">
        <v>16045</v>
      </c>
      <c r="D1859" s="9" t="s">
        <v>6750</v>
      </c>
      <c r="E1859" s="9" t="s">
        <v>16046</v>
      </c>
      <c r="F1859" s="68" t="s">
        <v>36</v>
      </c>
      <c r="G1859" s="6">
        <v>3555333</v>
      </c>
      <c r="H1859" s="6" t="s">
        <v>13</v>
      </c>
      <c r="I1859">
        <v>1969900</v>
      </c>
      <c r="J1859" t="e">
        <f>+INDEX(Hoja3!A:G,MATCH('ALL PRODUCTS'!B1859,Hoja3!B:B,0),6)</f>
        <v>#N/A</v>
      </c>
      <c r="K1859" s="79" t="e">
        <f>+INDEX(Hoja3!A:G,MATCH('ALL PRODUCTS'!B1859,Hoja3!B:B,0),5)</f>
        <v>#N/A</v>
      </c>
      <c r="L1859" s="86">
        <v>3799800</v>
      </c>
      <c r="M1859" s="86">
        <v>1899900</v>
      </c>
    </row>
    <row r="1860" spans="1:13">
      <c r="A1860" t="s">
        <v>2696</v>
      </c>
      <c r="B1860" s="68" t="s">
        <v>16047</v>
      </c>
      <c r="C1860" s="68" t="s">
        <v>16048</v>
      </c>
      <c r="D1860" s="9" t="s">
        <v>8160</v>
      </c>
      <c r="E1860" s="9" t="s">
        <v>16049</v>
      </c>
      <c r="F1860" s="68" t="s">
        <v>38</v>
      </c>
      <c r="G1860" s="6">
        <v>1071250</v>
      </c>
      <c r="H1860" s="6" t="s">
        <v>13</v>
      </c>
      <c r="I1860">
        <v>669900</v>
      </c>
      <c r="J1860">
        <f>+INDEX(Hoja3!A:G,MATCH('ALL PRODUCTS'!B1860,Hoja3!B:B,0),6)</f>
        <v>1039112</v>
      </c>
      <c r="K1860" s="79">
        <f>+INDEX(Hoja3!A:G,MATCH('ALL PRODUCTS'!B1860,Hoja3!B:B,0),5)</f>
        <v>3</v>
      </c>
      <c r="L1860" s="86">
        <v>1429780</v>
      </c>
      <c r="M1860" s="86">
        <v>649900</v>
      </c>
    </row>
    <row r="1861" spans="1:13">
      <c r="A1861" t="s">
        <v>2696</v>
      </c>
      <c r="B1861" s="68" t="s">
        <v>16050</v>
      </c>
      <c r="C1861" s="68" t="s">
        <v>16051</v>
      </c>
      <c r="D1861" s="9" t="s">
        <v>6696</v>
      </c>
      <c r="E1861" s="9" t="s">
        <v>16052</v>
      </c>
      <c r="F1861" s="68" t="s">
        <v>12</v>
      </c>
      <c r="G1861" s="6">
        <v>4999800</v>
      </c>
      <c r="H1861" s="6" t="s">
        <v>13</v>
      </c>
      <c r="I1861">
        <v>1789900</v>
      </c>
      <c r="J1861" t="e">
        <f>+INDEX(Hoja3!A:G,MATCH('ALL PRODUCTS'!B1861,Hoja3!B:B,0),6)</f>
        <v>#N/A</v>
      </c>
      <c r="K1861" s="79" t="e">
        <f>+INDEX(Hoja3!A:G,MATCH('ALL PRODUCTS'!B1861,Hoja3!B:B,0),5)</f>
        <v>#N/A</v>
      </c>
      <c r="L1861" s="86">
        <v>3439800</v>
      </c>
      <c r="M1861" s="86">
        <v>1719900</v>
      </c>
    </row>
    <row r="1862" spans="1:13">
      <c r="A1862" t="s">
        <v>2696</v>
      </c>
      <c r="B1862" s="68" t="s">
        <v>16053</v>
      </c>
      <c r="C1862" s="68" t="s">
        <v>16054</v>
      </c>
      <c r="D1862" s="9" t="s">
        <v>9701</v>
      </c>
      <c r="E1862" s="9" t="s">
        <v>16055</v>
      </c>
      <c r="F1862" s="68" t="s">
        <v>15213</v>
      </c>
      <c r="G1862" s="6">
        <v>1075283</v>
      </c>
      <c r="H1862" s="6" t="s">
        <v>13</v>
      </c>
      <c r="I1862" s="6">
        <v>1075283</v>
      </c>
      <c r="J1862" t="e">
        <f>+INDEX(Hoja3!A:G,MATCH('ALL PRODUCTS'!B1862,Hoja3!B:B,0),6)</f>
        <v>#N/A</v>
      </c>
      <c r="K1862" s="79" t="e">
        <f>+INDEX(Hoja3!A:G,MATCH('ALL PRODUCTS'!B1862,Hoja3!B:B,0),5)</f>
        <v>#N/A</v>
      </c>
      <c r="L1862" s="86">
        <v>1099800</v>
      </c>
      <c r="M1862" s="86">
        <v>549900</v>
      </c>
    </row>
    <row r="1863" spans="1:13">
      <c r="A1863" t="s">
        <v>2696</v>
      </c>
      <c r="B1863" s="68" t="s">
        <v>16056</v>
      </c>
      <c r="C1863" s="68"/>
      <c r="D1863" s="9" t="s">
        <v>9707</v>
      </c>
      <c r="E1863" s="9" t="s">
        <v>16057</v>
      </c>
      <c r="F1863" s="68" t="s">
        <v>16</v>
      </c>
      <c r="G1863" s="6">
        <v>599875</v>
      </c>
      <c r="H1863" s="6" t="s">
        <v>13</v>
      </c>
      <c r="I1863" s="6">
        <v>599875</v>
      </c>
      <c r="J1863" t="e">
        <f>+INDEX(Hoja3!A:G,MATCH('ALL PRODUCTS'!B1863,Hoja3!B:B,0),6)</f>
        <v>#N/A</v>
      </c>
      <c r="K1863" s="79" t="e">
        <f>+INDEX(Hoja3!A:G,MATCH('ALL PRODUCTS'!B1863,Hoja3!B:B,0),5)</f>
        <v>#N/A</v>
      </c>
      <c r="L1863" s="86">
        <v>1119800</v>
      </c>
      <c r="M1863" s="86">
        <v>559900</v>
      </c>
    </row>
    <row r="1864" spans="1:13">
      <c r="A1864" t="s">
        <v>2696</v>
      </c>
      <c r="B1864" s="68" t="s">
        <v>16058</v>
      </c>
      <c r="C1864" s="68" t="s">
        <v>16059</v>
      </c>
      <c r="D1864" s="9" t="s">
        <v>8764</v>
      </c>
      <c r="E1864" s="9" t="s">
        <v>16060</v>
      </c>
      <c r="F1864" s="68" t="s">
        <v>38</v>
      </c>
      <c r="G1864" s="6">
        <v>657631</v>
      </c>
      <c r="H1864" s="6" t="s">
        <v>13</v>
      </c>
      <c r="I1864" s="6">
        <v>657631</v>
      </c>
      <c r="J1864">
        <f>+INDEX(Hoja3!A:G,MATCH('ALL PRODUCTS'!B1864,Hoja3!B:B,0),6)</f>
        <v>637902</v>
      </c>
      <c r="K1864" s="79">
        <f>+INDEX(Hoja3!A:G,MATCH('ALL PRODUCTS'!B1864,Hoja3!B:B,0),5)</f>
        <v>3</v>
      </c>
      <c r="L1864" s="86">
        <v>505780.00000000006</v>
      </c>
      <c r="M1864" s="86">
        <v>229900</v>
      </c>
    </row>
    <row r="1865" spans="1:13">
      <c r="A1865" t="s">
        <v>2696</v>
      </c>
      <c r="B1865" s="68" t="s">
        <v>16061</v>
      </c>
      <c r="C1865" s="68" t="s">
        <v>16062</v>
      </c>
      <c r="D1865" s="9" t="s">
        <v>16063</v>
      </c>
      <c r="E1865" s="9" t="s">
        <v>16064</v>
      </c>
      <c r="F1865" s="68" t="s">
        <v>16065</v>
      </c>
      <c r="G1865" s="6">
        <v>1274750</v>
      </c>
      <c r="H1865" s="6" t="s">
        <v>13</v>
      </c>
      <c r="I1865" s="6">
        <v>1274750</v>
      </c>
      <c r="J1865" t="e">
        <f>+INDEX(Hoja3!A:G,MATCH('ALL PRODUCTS'!B1865,Hoja3!B:B,0),6)</f>
        <v>#N/A</v>
      </c>
      <c r="K1865" s="79" t="e">
        <f>+INDEX(Hoja3!A:G,MATCH('ALL PRODUCTS'!B1865,Hoja3!B:B,0),5)</f>
        <v>#N/A</v>
      </c>
      <c r="L1865" s="86">
        <v>0</v>
      </c>
      <c r="M1865" s="86">
        <v>0</v>
      </c>
    </row>
    <row r="1866" spans="1:13">
      <c r="A1866" t="s">
        <v>2696</v>
      </c>
      <c r="B1866" s="68" t="s">
        <v>16066</v>
      </c>
      <c r="C1866" s="68" t="s">
        <v>16067</v>
      </c>
      <c r="D1866" s="9" t="s">
        <v>16068</v>
      </c>
      <c r="E1866" s="9" t="s">
        <v>16069</v>
      </c>
      <c r="F1866" s="68" t="s">
        <v>15541</v>
      </c>
      <c r="G1866" s="6">
        <v>2049750</v>
      </c>
      <c r="H1866" s="6" t="s">
        <v>13</v>
      </c>
      <c r="I1866" s="6">
        <v>2049750</v>
      </c>
      <c r="J1866" t="e">
        <f>+INDEX(Hoja3!A:G,MATCH('ALL PRODUCTS'!B1866,Hoja3!B:B,0),6)</f>
        <v>#N/A</v>
      </c>
      <c r="K1866" s="79" t="e">
        <f>+INDEX(Hoja3!A:G,MATCH('ALL PRODUCTS'!B1866,Hoja3!B:B,0),5)</f>
        <v>#N/A</v>
      </c>
      <c r="L1866" s="86">
        <v>0</v>
      </c>
      <c r="M1866" s="86">
        <v>0</v>
      </c>
    </row>
    <row r="1867" spans="1:13">
      <c r="A1867" t="s">
        <v>2696</v>
      </c>
      <c r="B1867" s="68" t="s">
        <v>16070</v>
      </c>
      <c r="C1867" s="68" t="s">
        <v>16071</v>
      </c>
      <c r="D1867" s="9" t="s">
        <v>16072</v>
      </c>
      <c r="E1867" s="9" t="s">
        <v>16073</v>
      </c>
      <c r="F1867" s="68" t="s">
        <v>15938</v>
      </c>
      <c r="G1867" s="6">
        <v>2049750</v>
      </c>
      <c r="H1867" s="6" t="s">
        <v>13</v>
      </c>
      <c r="I1867" s="6">
        <v>2049750</v>
      </c>
      <c r="J1867" t="e">
        <f>+INDEX(Hoja3!A:G,MATCH('ALL PRODUCTS'!B1867,Hoja3!B:B,0),6)</f>
        <v>#N/A</v>
      </c>
      <c r="K1867" s="79" t="e">
        <f>+INDEX(Hoja3!A:G,MATCH('ALL PRODUCTS'!B1867,Hoja3!B:B,0),5)</f>
        <v>#N/A</v>
      </c>
      <c r="L1867" s="86">
        <v>0</v>
      </c>
      <c r="M1867" s="86">
        <v>0</v>
      </c>
    </row>
    <row r="1868" spans="1:13">
      <c r="A1868" t="s">
        <v>2696</v>
      </c>
      <c r="B1868" s="68" t="s">
        <v>16074</v>
      </c>
      <c r="C1868" s="68" t="s">
        <v>16075</v>
      </c>
      <c r="D1868" s="9" t="s">
        <v>8903</v>
      </c>
      <c r="E1868" s="9" t="s">
        <v>1291</v>
      </c>
      <c r="F1868" s="68" t="s">
        <v>38</v>
      </c>
      <c r="G1868" s="6">
        <v>352823</v>
      </c>
      <c r="H1868" s="6" t="s">
        <v>13</v>
      </c>
      <c r="I1868" s="6">
        <v>352823</v>
      </c>
      <c r="J1868">
        <f>+INDEX(Hoja3!A:G,MATCH('ALL PRODUCTS'!B1868,Hoja3!B:B,0),6)</f>
        <v>342238</v>
      </c>
      <c r="K1868" s="79">
        <f>+INDEX(Hoja3!A:G,MATCH('ALL PRODUCTS'!B1868,Hoja3!B:B,0),5)</f>
        <v>3</v>
      </c>
      <c r="L1868" s="86">
        <v>593780</v>
      </c>
      <c r="M1868" s="86">
        <v>269900</v>
      </c>
    </row>
    <row r="1869" spans="1:13">
      <c r="A1869" t="s">
        <v>2696</v>
      </c>
      <c r="B1869" s="68" t="s">
        <v>16076</v>
      </c>
      <c r="C1869" s="68" t="s">
        <v>16077</v>
      </c>
      <c r="D1869" s="9" t="s">
        <v>9076</v>
      </c>
      <c r="E1869" s="9" t="s">
        <v>16078</v>
      </c>
      <c r="F1869" s="68" t="s">
        <v>2600</v>
      </c>
      <c r="G1869" s="6">
        <v>719800</v>
      </c>
      <c r="H1869" s="6" t="s">
        <v>13</v>
      </c>
      <c r="I1869" s="6">
        <v>719800</v>
      </c>
      <c r="J1869" t="e">
        <f>+INDEX(Hoja3!A:G,MATCH('ALL PRODUCTS'!B1869,Hoja3!B:B,0),6)</f>
        <v>#N/A</v>
      </c>
      <c r="K1869" s="79" t="e">
        <f>+INDEX(Hoja3!A:G,MATCH('ALL PRODUCTS'!B1869,Hoja3!B:B,0),5)</f>
        <v>#N/A</v>
      </c>
      <c r="L1869" s="86">
        <v>659800</v>
      </c>
      <c r="M1869" s="86">
        <v>329900</v>
      </c>
    </row>
    <row r="1870" spans="1:13">
      <c r="A1870" t="s">
        <v>2696</v>
      </c>
      <c r="B1870" s="68" t="s">
        <v>16079</v>
      </c>
      <c r="C1870" s="68" t="s">
        <v>16080</v>
      </c>
      <c r="D1870" s="9" t="s">
        <v>13321</v>
      </c>
      <c r="E1870" s="9" t="s">
        <v>16081</v>
      </c>
      <c r="F1870" s="68" t="s">
        <v>36</v>
      </c>
      <c r="G1870" s="6">
        <v>5399800</v>
      </c>
      <c r="H1870" s="6" t="s">
        <v>13</v>
      </c>
      <c r="I1870" s="6">
        <v>5399800</v>
      </c>
      <c r="J1870" t="e">
        <f>+INDEX(Hoja3!A:G,MATCH('ALL PRODUCTS'!B1870,Hoja3!B:B,0),6)</f>
        <v>#N/A</v>
      </c>
      <c r="K1870" s="79" t="e">
        <f>+INDEX(Hoja3!A:G,MATCH('ALL PRODUCTS'!B1870,Hoja3!B:B,0),5)</f>
        <v>#N/A</v>
      </c>
      <c r="L1870" s="86">
        <v>5999800</v>
      </c>
      <c r="M1870" s="86">
        <v>2999900</v>
      </c>
    </row>
    <row r="1871" spans="1:13">
      <c r="A1871" t="s">
        <v>2696</v>
      </c>
      <c r="B1871" s="68" t="s">
        <v>16082</v>
      </c>
      <c r="C1871" s="68" t="s">
        <v>16083</v>
      </c>
      <c r="D1871" s="9" t="s">
        <v>2192</v>
      </c>
      <c r="E1871" s="9" t="s">
        <v>16084</v>
      </c>
      <c r="F1871" s="68" t="s">
        <v>927</v>
      </c>
      <c r="G1871" s="6">
        <v>3399800</v>
      </c>
      <c r="H1871" s="6" t="s">
        <v>13</v>
      </c>
      <c r="I1871">
        <v>1869900</v>
      </c>
      <c r="J1871" t="e">
        <f>+INDEX(Hoja3!A:G,MATCH('ALL PRODUCTS'!B1871,Hoja3!B:B,0),6)</f>
        <v>#N/A</v>
      </c>
      <c r="K1871" s="79" t="e">
        <f>+INDEX(Hoja3!A:G,MATCH('ALL PRODUCTS'!B1871,Hoja3!B:B,0),5)</f>
        <v>#N/A</v>
      </c>
      <c r="L1871" s="86">
        <v>3599800</v>
      </c>
      <c r="M1871" s="86">
        <v>1799900</v>
      </c>
    </row>
    <row r="1872" spans="1:13">
      <c r="A1872" t="s">
        <v>2696</v>
      </c>
      <c r="B1872" s="68" t="s">
        <v>16085</v>
      </c>
      <c r="C1872" s="68" t="s">
        <v>16086</v>
      </c>
      <c r="D1872" s="9" t="s">
        <v>6782</v>
      </c>
      <c r="E1872" s="9" t="s">
        <v>16087</v>
      </c>
      <c r="F1872" s="68" t="s">
        <v>417</v>
      </c>
      <c r="G1872" s="6">
        <v>2545272</v>
      </c>
      <c r="H1872" s="6" t="s">
        <v>13</v>
      </c>
      <c r="I1872">
        <v>1659900</v>
      </c>
      <c r="J1872" t="e">
        <f>+INDEX(Hoja3!A:G,MATCH('ALL PRODUCTS'!B1872,Hoja3!B:B,0),6)</f>
        <v>#N/A</v>
      </c>
      <c r="K1872" s="79" t="e">
        <f>+INDEX(Hoja3!A:G,MATCH('ALL PRODUCTS'!B1872,Hoja3!B:B,0),5)</f>
        <v>#N/A</v>
      </c>
      <c r="L1872" s="86">
        <v>3199800</v>
      </c>
      <c r="M1872" s="86">
        <v>1599900</v>
      </c>
    </row>
    <row r="1873" spans="1:13">
      <c r="A1873" t="s">
        <v>2696</v>
      </c>
      <c r="B1873" s="68" t="s">
        <v>16088</v>
      </c>
      <c r="C1873" s="68" t="s">
        <v>16089</v>
      </c>
      <c r="D1873" s="9" t="s">
        <v>2194</v>
      </c>
      <c r="E1873" s="9" t="s">
        <v>16090</v>
      </c>
      <c r="F1873" s="68" t="s">
        <v>14931</v>
      </c>
      <c r="G1873" s="6">
        <v>3285510</v>
      </c>
      <c r="H1873" s="6" t="s">
        <v>13</v>
      </c>
      <c r="I1873">
        <v>1869900</v>
      </c>
      <c r="J1873" t="e">
        <f>+INDEX(Hoja3!A:G,MATCH('ALL PRODUCTS'!B1873,Hoja3!B:B,0),6)</f>
        <v>#N/A</v>
      </c>
      <c r="K1873" s="79" t="e">
        <f>+INDEX(Hoja3!A:G,MATCH('ALL PRODUCTS'!B1873,Hoja3!B:B,0),5)</f>
        <v>#N/A</v>
      </c>
      <c r="L1873" s="86">
        <v>3599800</v>
      </c>
      <c r="M1873" s="86">
        <v>1799900</v>
      </c>
    </row>
    <row r="1874" spans="1:13">
      <c r="A1874" t="s">
        <v>2696</v>
      </c>
      <c r="B1874" s="68" t="s">
        <v>16091</v>
      </c>
      <c r="C1874" s="68" t="s">
        <v>16092</v>
      </c>
      <c r="D1874" s="9" t="s">
        <v>6768</v>
      </c>
      <c r="E1874" s="9" t="s">
        <v>16093</v>
      </c>
      <c r="F1874" s="68" t="s">
        <v>34</v>
      </c>
      <c r="G1874" s="6">
        <v>1764558</v>
      </c>
      <c r="H1874" s="6" t="s">
        <v>13</v>
      </c>
      <c r="I1874">
        <v>1889900</v>
      </c>
      <c r="J1874" t="e">
        <f>+INDEX(Hoja3!A:G,MATCH('ALL PRODUCTS'!B1874,Hoja3!B:B,0),6)</f>
        <v>#N/A</v>
      </c>
      <c r="K1874" s="79" t="e">
        <f>+INDEX(Hoja3!A:G,MATCH('ALL PRODUCTS'!B1874,Hoja3!B:B,0),5)</f>
        <v>#N/A</v>
      </c>
      <c r="L1874" s="86">
        <v>3639800</v>
      </c>
      <c r="M1874" s="86">
        <v>1819900</v>
      </c>
    </row>
    <row r="1875" spans="1:13">
      <c r="A1875" t="s">
        <v>2696</v>
      </c>
      <c r="B1875" s="68" t="s">
        <v>16094</v>
      </c>
      <c r="C1875" s="68" t="s">
        <v>16095</v>
      </c>
      <c r="D1875" s="9" t="s">
        <v>2185</v>
      </c>
      <c r="E1875" s="9" t="s">
        <v>16096</v>
      </c>
      <c r="F1875" s="68" t="s">
        <v>736</v>
      </c>
      <c r="G1875" s="6">
        <v>3191382</v>
      </c>
      <c r="H1875" s="6" t="s">
        <v>13</v>
      </c>
      <c r="I1875">
        <v>2619900</v>
      </c>
      <c r="J1875" t="e">
        <f>+INDEX(Hoja3!A:G,MATCH('ALL PRODUCTS'!B1875,Hoja3!B:B,0),6)</f>
        <v>#N/A</v>
      </c>
      <c r="K1875" s="79" t="e">
        <f>+INDEX(Hoja3!A:G,MATCH('ALL PRODUCTS'!B1875,Hoja3!B:B,0),5)</f>
        <v>#N/A</v>
      </c>
      <c r="L1875" s="86">
        <v>5039800</v>
      </c>
      <c r="M1875" s="86">
        <v>2519900</v>
      </c>
    </row>
    <row r="1876" spans="1:13">
      <c r="A1876" t="s">
        <v>2696</v>
      </c>
      <c r="B1876" s="68" t="s">
        <v>16097</v>
      </c>
      <c r="C1876" s="68" t="s">
        <v>16098</v>
      </c>
      <c r="D1876" s="9" t="s">
        <v>6688</v>
      </c>
      <c r="E1876" s="9" t="s">
        <v>16099</v>
      </c>
      <c r="F1876" s="68" t="s">
        <v>36</v>
      </c>
      <c r="G1876" s="6">
        <v>6749750</v>
      </c>
      <c r="H1876" s="6" t="s">
        <v>13</v>
      </c>
      <c r="I1876">
        <v>2809900</v>
      </c>
      <c r="J1876" t="e">
        <f>+INDEX(Hoja3!A:G,MATCH('ALL PRODUCTS'!B1876,Hoja3!B:B,0),6)</f>
        <v>#N/A</v>
      </c>
      <c r="K1876" s="79" t="e">
        <f>+INDEX(Hoja3!A:G,MATCH('ALL PRODUCTS'!B1876,Hoja3!B:B,0),5)</f>
        <v>#N/A</v>
      </c>
      <c r="L1876" s="86">
        <v>5399800</v>
      </c>
      <c r="M1876" s="86">
        <v>2699900</v>
      </c>
    </row>
    <row r="1877" spans="1:13">
      <c r="A1877" t="s">
        <v>2696</v>
      </c>
      <c r="B1877" s="68" t="s">
        <v>16100</v>
      </c>
      <c r="C1877" s="68" t="s">
        <v>16101</v>
      </c>
      <c r="D1877" s="9" t="s">
        <v>2219</v>
      </c>
      <c r="E1877" s="9" t="s">
        <v>16102</v>
      </c>
      <c r="F1877" s="68" t="s">
        <v>1089</v>
      </c>
      <c r="G1877" s="6">
        <v>3829574</v>
      </c>
      <c r="H1877" s="6" t="s">
        <v>13</v>
      </c>
      <c r="I1877">
        <v>1969900</v>
      </c>
      <c r="J1877" t="e">
        <f>+INDEX(Hoja3!A:G,MATCH('ALL PRODUCTS'!B1877,Hoja3!B:B,0),6)</f>
        <v>#N/A</v>
      </c>
      <c r="K1877" s="79" t="e">
        <f>+INDEX(Hoja3!A:G,MATCH('ALL PRODUCTS'!B1877,Hoja3!B:B,0),5)</f>
        <v>#N/A</v>
      </c>
      <c r="L1877" s="86">
        <v>3799800</v>
      </c>
      <c r="M1877" s="86">
        <v>1899900</v>
      </c>
    </row>
    <row r="1878" spans="1:13">
      <c r="A1878" t="s">
        <v>2696</v>
      </c>
      <c r="B1878" s="68" t="s">
        <v>16103</v>
      </c>
      <c r="C1878" s="68" t="s">
        <v>16104</v>
      </c>
      <c r="D1878" s="9" t="s">
        <v>11606</v>
      </c>
      <c r="E1878" s="9" t="s">
        <v>16105</v>
      </c>
      <c r="F1878" s="68" t="s">
        <v>15213</v>
      </c>
      <c r="G1878" s="6">
        <v>2842941</v>
      </c>
      <c r="H1878" s="6" t="s">
        <v>13</v>
      </c>
      <c r="I1878" s="6">
        <v>2842941</v>
      </c>
      <c r="J1878" t="e">
        <f>+INDEX(Hoja3!A:G,MATCH('ALL PRODUCTS'!B1878,Hoja3!B:B,0),6)</f>
        <v>#N/A</v>
      </c>
      <c r="K1878" s="79" t="e">
        <f>+INDEX(Hoja3!A:G,MATCH('ALL PRODUCTS'!B1878,Hoja3!B:B,0),5)</f>
        <v>#N/A</v>
      </c>
      <c r="L1878" s="86">
        <v>3499800</v>
      </c>
      <c r="M1878" s="86">
        <v>1749900</v>
      </c>
    </row>
    <row r="1879" spans="1:13">
      <c r="A1879" t="s">
        <v>2696</v>
      </c>
      <c r="B1879" s="68" t="s">
        <v>16106</v>
      </c>
      <c r="C1879" s="68" t="s">
        <v>16107</v>
      </c>
      <c r="D1879" s="9" t="s">
        <v>14012</v>
      </c>
      <c r="E1879" s="9" t="s">
        <v>16108</v>
      </c>
      <c r="F1879" s="68" t="s">
        <v>14584</v>
      </c>
      <c r="G1879" s="6">
        <v>7199800</v>
      </c>
      <c r="H1879" s="6" t="s">
        <v>13</v>
      </c>
      <c r="I1879" s="6">
        <v>7199800</v>
      </c>
      <c r="J1879" t="e">
        <f>+INDEX(Hoja3!A:G,MATCH('ALL PRODUCTS'!B1879,Hoja3!B:B,0),6)</f>
        <v>#N/A</v>
      </c>
      <c r="K1879" s="79" t="e">
        <f>+INDEX(Hoja3!A:G,MATCH('ALL PRODUCTS'!B1879,Hoja3!B:B,0),5)</f>
        <v>#N/A</v>
      </c>
      <c r="L1879" s="86">
        <v>6999800</v>
      </c>
      <c r="M1879" s="86">
        <v>3499900</v>
      </c>
    </row>
    <row r="1880" spans="1:13">
      <c r="A1880" t="s">
        <v>2696</v>
      </c>
      <c r="B1880" s="68" t="s">
        <v>16109</v>
      </c>
      <c r="C1880" s="68"/>
      <c r="D1880" s="9" t="s">
        <v>9662</v>
      </c>
      <c r="E1880" s="9" t="s">
        <v>16110</v>
      </c>
      <c r="F1880" s="68" t="s">
        <v>16</v>
      </c>
      <c r="G1880" s="6">
        <v>584459</v>
      </c>
      <c r="H1880" s="6" t="s">
        <v>13</v>
      </c>
      <c r="I1880" s="6">
        <v>584459</v>
      </c>
      <c r="J1880" t="e">
        <f>+INDEX(Hoja3!A:G,MATCH('ALL PRODUCTS'!B1880,Hoja3!B:B,0),6)</f>
        <v>#N/A</v>
      </c>
      <c r="K1880" s="79" t="e">
        <f>+INDEX(Hoja3!A:G,MATCH('ALL PRODUCTS'!B1880,Hoja3!B:B,0),5)</f>
        <v>#N/A</v>
      </c>
      <c r="L1880" s="86">
        <v>1079800</v>
      </c>
      <c r="M1880" s="86">
        <v>539900</v>
      </c>
    </row>
    <row r="1881" spans="1:13">
      <c r="A1881" t="s">
        <v>2696</v>
      </c>
      <c r="B1881" s="68" t="s">
        <v>16111</v>
      </c>
      <c r="C1881" s="68" t="s">
        <v>16112</v>
      </c>
      <c r="D1881" s="9" t="s">
        <v>5223</v>
      </c>
      <c r="E1881" s="9" t="s">
        <v>16113</v>
      </c>
      <c r="F1881" s="68" t="s">
        <v>16114</v>
      </c>
      <c r="G1881" s="6">
        <v>5555396</v>
      </c>
      <c r="H1881" s="6" t="s">
        <v>13</v>
      </c>
      <c r="I1881">
        <v>3619900</v>
      </c>
      <c r="J1881" t="e">
        <f>+INDEX(Hoja3!A:G,MATCH('ALL PRODUCTS'!B1881,Hoja3!B:B,0),6)</f>
        <v>#N/A</v>
      </c>
      <c r="K1881" s="79" t="e">
        <f>+INDEX(Hoja3!A:G,MATCH('ALL PRODUCTS'!B1881,Hoja3!B:B,0),5)</f>
        <v>#N/A</v>
      </c>
      <c r="L1881" s="86">
        <v>6959800</v>
      </c>
      <c r="M1881" s="86">
        <v>3479900</v>
      </c>
    </row>
    <row r="1882" spans="1:13">
      <c r="A1882" t="s">
        <v>2696</v>
      </c>
      <c r="B1882" s="68" t="s">
        <v>16115</v>
      </c>
      <c r="C1882" s="68" t="s">
        <v>16116</v>
      </c>
      <c r="D1882" s="9" t="s">
        <v>2195</v>
      </c>
      <c r="E1882" s="9" t="s">
        <v>16117</v>
      </c>
      <c r="F1882" s="68" t="s">
        <v>12</v>
      </c>
      <c r="G1882" s="6">
        <v>3399800</v>
      </c>
      <c r="H1882" s="6" t="s">
        <v>13</v>
      </c>
      <c r="I1882">
        <v>1869900</v>
      </c>
      <c r="J1882" t="e">
        <f>+INDEX(Hoja3!A:G,MATCH('ALL PRODUCTS'!B1882,Hoja3!B:B,0),6)</f>
        <v>#N/A</v>
      </c>
      <c r="K1882" s="79" t="e">
        <f>+INDEX(Hoja3!A:G,MATCH('ALL PRODUCTS'!B1882,Hoja3!B:B,0),5)</f>
        <v>#N/A</v>
      </c>
      <c r="L1882" s="86">
        <v>3599800</v>
      </c>
      <c r="M1882" s="86">
        <v>1799900</v>
      </c>
    </row>
    <row r="1883" spans="1:13">
      <c r="A1883" t="s">
        <v>2696</v>
      </c>
      <c r="B1883" s="68" t="s">
        <v>16118</v>
      </c>
      <c r="C1883" s="68" t="s">
        <v>16119</v>
      </c>
      <c r="D1883" s="9" t="s">
        <v>8831</v>
      </c>
      <c r="E1883" s="9" t="s">
        <v>16120</v>
      </c>
      <c r="F1883" s="68" t="s">
        <v>15213</v>
      </c>
      <c r="G1883" s="6">
        <v>379137</v>
      </c>
      <c r="H1883" s="6" t="s">
        <v>13</v>
      </c>
      <c r="I1883" s="6">
        <v>379137</v>
      </c>
      <c r="J1883">
        <f>+INDEX(Hoja3!A:G,MATCH('ALL PRODUCTS'!B1883,Hoja3!B:B,0),6)</f>
        <v>367762</v>
      </c>
      <c r="K1883" s="79">
        <f>+INDEX(Hoja3!A:G,MATCH('ALL PRODUCTS'!B1883,Hoja3!B:B,0),5)</f>
        <v>3</v>
      </c>
      <c r="L1883" s="86">
        <v>519800</v>
      </c>
      <c r="M1883" s="86">
        <v>259900</v>
      </c>
    </row>
    <row r="1884" spans="1:13">
      <c r="A1884" t="s">
        <v>2696</v>
      </c>
      <c r="B1884" s="68" t="s">
        <v>16121</v>
      </c>
      <c r="C1884" s="68" t="s">
        <v>16122</v>
      </c>
      <c r="D1884" s="9" t="s">
        <v>2488</v>
      </c>
      <c r="E1884" s="9" t="s">
        <v>16123</v>
      </c>
      <c r="F1884" s="68" t="s">
        <v>927</v>
      </c>
      <c r="G1884" s="6">
        <v>4473421</v>
      </c>
      <c r="H1884" s="6" t="s">
        <v>13</v>
      </c>
      <c r="I1884">
        <v>1969900</v>
      </c>
      <c r="J1884" t="e">
        <f>+INDEX(Hoja3!A:G,MATCH('ALL PRODUCTS'!B1884,Hoja3!B:B,0),6)</f>
        <v>#N/A</v>
      </c>
      <c r="K1884" s="79" t="e">
        <f>+INDEX(Hoja3!A:G,MATCH('ALL PRODUCTS'!B1884,Hoja3!B:B,0),5)</f>
        <v>#N/A</v>
      </c>
      <c r="L1884" s="86">
        <v>4749750</v>
      </c>
      <c r="M1884" s="86">
        <v>1899900</v>
      </c>
    </row>
    <row r="1885" spans="1:13">
      <c r="A1885" t="s">
        <v>2696</v>
      </c>
      <c r="B1885" s="68" t="s">
        <v>16124</v>
      </c>
      <c r="C1885" s="68" t="s">
        <v>16125</v>
      </c>
      <c r="D1885" s="9" t="s">
        <v>6758</v>
      </c>
      <c r="E1885" s="9" t="s">
        <v>16126</v>
      </c>
      <c r="F1885" s="68" t="s">
        <v>36</v>
      </c>
      <c r="G1885" s="6">
        <v>2962777</v>
      </c>
      <c r="H1885" s="6" t="s">
        <v>13</v>
      </c>
      <c r="I1885">
        <v>1969900</v>
      </c>
      <c r="J1885" t="e">
        <f>+INDEX(Hoja3!A:G,MATCH('ALL PRODUCTS'!B1885,Hoja3!B:B,0),6)</f>
        <v>#N/A</v>
      </c>
      <c r="K1885" s="79" t="e">
        <f>+INDEX(Hoja3!A:G,MATCH('ALL PRODUCTS'!B1885,Hoja3!B:B,0),5)</f>
        <v>#N/A</v>
      </c>
      <c r="L1885" s="86">
        <v>3799800</v>
      </c>
      <c r="M1885" s="86">
        <v>1899900</v>
      </c>
    </row>
    <row r="1886" spans="1:13">
      <c r="A1886" t="s">
        <v>2696</v>
      </c>
      <c r="B1886" s="68" t="s">
        <v>16127</v>
      </c>
      <c r="C1886" s="68" t="s">
        <v>16128</v>
      </c>
      <c r="D1886" s="9" t="s">
        <v>2225</v>
      </c>
      <c r="E1886" s="9" t="s">
        <v>16129</v>
      </c>
      <c r="F1886" s="68" t="s">
        <v>236</v>
      </c>
      <c r="G1886" s="6">
        <v>599799</v>
      </c>
      <c r="H1886" s="6" t="s">
        <v>13</v>
      </c>
      <c r="I1886">
        <v>279900</v>
      </c>
      <c r="J1886" t="e">
        <f>+INDEX(Hoja3!A:G,MATCH('ALL PRODUCTS'!B1886,Hoja3!B:B,0),6)</f>
        <v>#N/A</v>
      </c>
      <c r="K1886" s="79" t="e">
        <f>+INDEX(Hoja3!A:G,MATCH('ALL PRODUCTS'!B1886,Hoja3!B:B,0),5)</f>
        <v>#N/A</v>
      </c>
      <c r="L1886" s="86">
        <v>593780</v>
      </c>
      <c r="M1886" s="86">
        <v>269900</v>
      </c>
    </row>
    <row r="1887" spans="1:13">
      <c r="A1887" t="s">
        <v>2696</v>
      </c>
      <c r="B1887" s="68" t="s">
        <v>16130</v>
      </c>
      <c r="C1887" s="68" t="s">
        <v>16131</v>
      </c>
      <c r="D1887" s="9" t="s">
        <v>5217</v>
      </c>
      <c r="E1887" s="9" t="s">
        <v>16132</v>
      </c>
      <c r="F1887" s="68" t="s">
        <v>16133</v>
      </c>
      <c r="G1887" s="6">
        <v>5555396</v>
      </c>
      <c r="H1887" s="6" t="s">
        <v>13</v>
      </c>
      <c r="I1887">
        <v>3619900</v>
      </c>
      <c r="J1887" t="e">
        <f>+INDEX(Hoja3!A:G,MATCH('ALL PRODUCTS'!B1887,Hoja3!B:B,0),6)</f>
        <v>#N/A</v>
      </c>
      <c r="K1887" s="79" t="e">
        <f>+INDEX(Hoja3!A:G,MATCH('ALL PRODUCTS'!B1887,Hoja3!B:B,0),5)</f>
        <v>#N/A</v>
      </c>
      <c r="L1887" s="86">
        <v>6959800</v>
      </c>
      <c r="M1887" s="86">
        <v>3479900</v>
      </c>
    </row>
    <row r="1888" spans="1:13">
      <c r="A1888" t="s">
        <v>2696</v>
      </c>
      <c r="B1888" s="68" t="s">
        <v>16134</v>
      </c>
      <c r="C1888" s="68" t="s">
        <v>16135</v>
      </c>
      <c r="D1888" s="9" t="s">
        <v>14010</v>
      </c>
      <c r="E1888" s="9" t="s">
        <v>16136</v>
      </c>
      <c r="F1888" s="68" t="s">
        <v>36</v>
      </c>
      <c r="G1888" s="6">
        <v>7199800</v>
      </c>
      <c r="H1888" s="6" t="s">
        <v>13</v>
      </c>
      <c r="I1888" s="6">
        <v>7199800</v>
      </c>
      <c r="J1888" t="e">
        <f>+INDEX(Hoja3!A:G,MATCH('ALL PRODUCTS'!B1888,Hoja3!B:B,0),6)</f>
        <v>#N/A</v>
      </c>
      <c r="K1888" s="79" t="e">
        <f>+INDEX(Hoja3!A:G,MATCH('ALL PRODUCTS'!B1888,Hoja3!B:B,0),5)</f>
        <v>#N/A</v>
      </c>
      <c r="L1888" s="86">
        <v>6999800</v>
      </c>
      <c r="M1888" s="86">
        <v>3499900</v>
      </c>
    </row>
    <row r="1889" spans="1:13">
      <c r="A1889" t="s">
        <v>2696</v>
      </c>
      <c r="B1889" s="68" t="s">
        <v>16137</v>
      </c>
      <c r="C1889" s="68" t="s">
        <v>16138</v>
      </c>
      <c r="D1889" s="9" t="s">
        <v>12598</v>
      </c>
      <c r="E1889" s="9" t="s">
        <v>16139</v>
      </c>
      <c r="F1889" s="68" t="s">
        <v>36</v>
      </c>
      <c r="G1889" s="6">
        <v>3999800</v>
      </c>
      <c r="H1889" s="6" t="s">
        <v>13</v>
      </c>
      <c r="I1889" s="6">
        <v>3999800</v>
      </c>
      <c r="J1889" t="e">
        <f>+INDEX(Hoja3!A:G,MATCH('ALL PRODUCTS'!B1889,Hoja3!B:B,0),6)</f>
        <v>#N/A</v>
      </c>
      <c r="K1889" s="79" t="e">
        <f>+INDEX(Hoja3!A:G,MATCH('ALL PRODUCTS'!B1889,Hoja3!B:B,0),5)</f>
        <v>#N/A</v>
      </c>
      <c r="L1889" s="86">
        <v>4799800</v>
      </c>
      <c r="M1889" s="86">
        <v>2399900</v>
      </c>
    </row>
    <row r="1890" spans="1:13">
      <c r="A1890" t="s">
        <v>2696</v>
      </c>
      <c r="B1890" s="68" t="s">
        <v>16140</v>
      </c>
      <c r="C1890" s="68" t="s">
        <v>16141</v>
      </c>
      <c r="D1890" s="9" t="s">
        <v>2274</v>
      </c>
      <c r="E1890" s="9" t="s">
        <v>16142</v>
      </c>
      <c r="F1890" s="68" t="s">
        <v>48</v>
      </c>
      <c r="G1890" s="6">
        <v>1052456</v>
      </c>
      <c r="H1890" s="6" t="s">
        <v>13</v>
      </c>
      <c r="I1890" s="6">
        <v>1052456</v>
      </c>
      <c r="J1890">
        <f>+INDEX(Hoja3!A:G,MATCH('ALL PRODUCTS'!B1890,Hoja3!B:B,0),6)</f>
        <v>1020882</v>
      </c>
      <c r="K1890" s="79">
        <f>+INDEX(Hoja3!A:G,MATCH('ALL PRODUCTS'!B1890,Hoja3!B:B,0),5)</f>
        <v>3</v>
      </c>
      <c r="L1890" s="86">
        <v>1231780</v>
      </c>
      <c r="M1890" s="86">
        <v>559900</v>
      </c>
    </row>
    <row r="1891" spans="1:13">
      <c r="A1891" t="s">
        <v>2696</v>
      </c>
      <c r="B1891" s="68" t="s">
        <v>16143</v>
      </c>
      <c r="C1891" s="68" t="s">
        <v>16144</v>
      </c>
      <c r="D1891" s="9" t="s">
        <v>6552</v>
      </c>
      <c r="E1891" s="9" t="s">
        <v>16145</v>
      </c>
      <c r="F1891" s="68" t="s">
        <v>16133</v>
      </c>
      <c r="G1891" s="6">
        <v>3061020</v>
      </c>
      <c r="H1891" s="6" t="s">
        <v>13</v>
      </c>
      <c r="I1891">
        <v>3829900</v>
      </c>
      <c r="J1891" t="e">
        <f>+INDEX(Hoja3!A:G,MATCH('ALL PRODUCTS'!B1891,Hoja3!B:B,0),6)</f>
        <v>#N/A</v>
      </c>
      <c r="K1891" s="79" t="e">
        <f>+INDEX(Hoja3!A:G,MATCH('ALL PRODUCTS'!B1891,Hoja3!B:B,0),5)</f>
        <v>#N/A</v>
      </c>
      <c r="L1891" s="86">
        <v>7359800</v>
      </c>
      <c r="M1891" s="86">
        <v>3679900</v>
      </c>
    </row>
    <row r="1892" spans="1:13">
      <c r="A1892" t="s">
        <v>2696</v>
      </c>
      <c r="B1892" s="68" t="s">
        <v>16146</v>
      </c>
      <c r="C1892" s="68" t="s">
        <v>16147</v>
      </c>
      <c r="D1892" s="9" t="s">
        <v>2496</v>
      </c>
      <c r="E1892" s="9" t="s">
        <v>16148</v>
      </c>
      <c r="F1892" s="68" t="s">
        <v>36</v>
      </c>
      <c r="G1892" s="6">
        <v>4473421</v>
      </c>
      <c r="H1892" s="6" t="s">
        <v>13</v>
      </c>
      <c r="I1892">
        <v>1969900</v>
      </c>
      <c r="J1892" t="e">
        <f>+INDEX(Hoja3!A:G,MATCH('ALL PRODUCTS'!B1892,Hoja3!B:B,0),6)</f>
        <v>#N/A</v>
      </c>
      <c r="K1892" s="79" t="e">
        <f>+INDEX(Hoja3!A:G,MATCH('ALL PRODUCTS'!B1892,Hoja3!B:B,0),5)</f>
        <v>#N/A</v>
      </c>
      <c r="L1892" s="86">
        <v>4749750</v>
      </c>
      <c r="M1892" s="86">
        <v>1899900</v>
      </c>
    </row>
    <row r="1893" spans="1:13">
      <c r="A1893" t="s">
        <v>2696</v>
      </c>
      <c r="B1893" s="68" t="s">
        <v>16149</v>
      </c>
      <c r="C1893" s="68" t="s">
        <v>16150</v>
      </c>
      <c r="D1893" s="9" t="s">
        <v>5211</v>
      </c>
      <c r="E1893" s="9" t="s">
        <v>16151</v>
      </c>
      <c r="F1893" s="68" t="s">
        <v>16133</v>
      </c>
      <c r="G1893" s="6">
        <v>5468593</v>
      </c>
      <c r="H1893" s="6" t="s">
        <v>13</v>
      </c>
      <c r="I1893">
        <v>3689900</v>
      </c>
      <c r="J1893" t="e">
        <f>+INDEX(Hoja3!A:G,MATCH('ALL PRODUCTS'!B1893,Hoja3!B:B,0),6)</f>
        <v>#N/A</v>
      </c>
      <c r="K1893" s="79" t="e">
        <f>+INDEX(Hoja3!A:G,MATCH('ALL PRODUCTS'!B1893,Hoja3!B:B,0),5)</f>
        <v>#N/A</v>
      </c>
      <c r="L1893" s="86">
        <v>7099800</v>
      </c>
      <c r="M1893" s="86">
        <v>3549900</v>
      </c>
    </row>
    <row r="1894" spans="1:13">
      <c r="A1894" t="s">
        <v>2696</v>
      </c>
      <c r="B1894" s="68" t="s">
        <v>16152</v>
      </c>
      <c r="C1894" s="68" t="s">
        <v>16153</v>
      </c>
      <c r="D1894" s="9" t="s">
        <v>1720</v>
      </c>
      <c r="E1894" s="9" t="s">
        <v>16154</v>
      </c>
      <c r="F1894" s="68" t="s">
        <v>64</v>
      </c>
      <c r="G1894" s="6">
        <v>441029</v>
      </c>
      <c r="H1894" s="6" t="s">
        <v>13</v>
      </c>
      <c r="I1894">
        <v>329900</v>
      </c>
      <c r="J1894">
        <f>+INDEX(Hoja3!A:G,MATCH('ALL PRODUCTS'!B1894,Hoja3!B:B,0),6)</f>
        <v>280513</v>
      </c>
      <c r="K1894" s="79">
        <f>+INDEX(Hoja3!A:G,MATCH('ALL PRODUCTS'!B1894,Hoja3!B:B,0),5)</f>
        <v>36</v>
      </c>
      <c r="L1894" s="86">
        <v>703780</v>
      </c>
      <c r="M1894" s="86">
        <v>319900</v>
      </c>
    </row>
    <row r="1895" spans="1:13">
      <c r="A1895" t="s">
        <v>2696</v>
      </c>
      <c r="B1895" s="68" t="s">
        <v>16155</v>
      </c>
      <c r="C1895" s="68" t="s">
        <v>16156</v>
      </c>
      <c r="D1895" s="9" t="s">
        <v>8816</v>
      </c>
      <c r="E1895" s="9" t="s">
        <v>16157</v>
      </c>
      <c r="F1895" s="68" t="s">
        <v>236</v>
      </c>
      <c r="G1895" s="6">
        <v>657631</v>
      </c>
      <c r="H1895" s="6" t="s">
        <v>13</v>
      </c>
      <c r="I1895" s="6">
        <v>657631</v>
      </c>
      <c r="J1895">
        <f>+INDEX(Hoja3!A:G,MATCH('ALL PRODUCTS'!B1895,Hoja3!B:B,0),6)</f>
        <v>637902</v>
      </c>
      <c r="K1895" s="79">
        <f>+INDEX(Hoja3!A:G,MATCH('ALL PRODUCTS'!B1895,Hoja3!B:B,0),5)</f>
        <v>3</v>
      </c>
      <c r="L1895" s="86">
        <v>549780</v>
      </c>
      <c r="M1895" s="86">
        <v>249900</v>
      </c>
    </row>
    <row r="1896" spans="1:13">
      <c r="A1896" t="s">
        <v>2696</v>
      </c>
      <c r="B1896" s="68" t="s">
        <v>16158</v>
      </c>
      <c r="C1896" s="68" t="s">
        <v>16159</v>
      </c>
      <c r="D1896" s="9" t="s">
        <v>5276</v>
      </c>
      <c r="E1896" s="9" t="s">
        <v>16160</v>
      </c>
      <c r="F1896" s="68" t="s">
        <v>16133</v>
      </c>
      <c r="G1896" s="6">
        <v>7658293</v>
      </c>
      <c r="H1896" s="6" t="s">
        <v>13</v>
      </c>
      <c r="I1896">
        <v>3949900</v>
      </c>
      <c r="J1896" t="e">
        <f>+INDEX(Hoja3!A:G,MATCH('ALL PRODUCTS'!B1896,Hoja3!B:B,0),6)</f>
        <v>#N/A</v>
      </c>
      <c r="K1896" s="79" t="e">
        <f>+INDEX(Hoja3!A:G,MATCH('ALL PRODUCTS'!B1896,Hoja3!B:B,0),5)</f>
        <v>#N/A</v>
      </c>
      <c r="L1896" s="86">
        <v>7599800</v>
      </c>
      <c r="M1896" s="86">
        <v>3799900</v>
      </c>
    </row>
    <row r="1897" spans="1:13">
      <c r="A1897" t="s">
        <v>2696</v>
      </c>
      <c r="B1897" s="68" t="s">
        <v>16161</v>
      </c>
      <c r="C1897" s="68" t="s">
        <v>16162</v>
      </c>
      <c r="D1897" s="9" t="s">
        <v>6762</v>
      </c>
      <c r="E1897" s="9" t="s">
        <v>16163</v>
      </c>
      <c r="F1897" s="68" t="s">
        <v>417</v>
      </c>
      <c r="G1897" s="6">
        <v>2962777</v>
      </c>
      <c r="H1897" s="6" t="s">
        <v>13</v>
      </c>
      <c r="I1897">
        <v>1969900</v>
      </c>
      <c r="J1897" t="e">
        <f>+INDEX(Hoja3!A:G,MATCH('ALL PRODUCTS'!B1897,Hoja3!B:B,0),6)</f>
        <v>#N/A</v>
      </c>
      <c r="K1897" s="79" t="e">
        <f>+INDEX(Hoja3!A:G,MATCH('ALL PRODUCTS'!B1897,Hoja3!B:B,0),5)</f>
        <v>#N/A</v>
      </c>
      <c r="L1897" s="86">
        <v>3799800</v>
      </c>
      <c r="M1897" s="86">
        <v>1899900</v>
      </c>
    </row>
    <row r="1898" spans="1:13">
      <c r="A1898" t="s">
        <v>2696</v>
      </c>
      <c r="B1898" s="68" t="s">
        <v>16164</v>
      </c>
      <c r="C1898" s="68" t="s">
        <v>16165</v>
      </c>
      <c r="D1898" s="9" t="s">
        <v>16166</v>
      </c>
      <c r="E1898" s="9" t="s">
        <v>16167</v>
      </c>
      <c r="F1898" s="68" t="s">
        <v>359</v>
      </c>
      <c r="G1898" s="6">
        <v>6862647</v>
      </c>
      <c r="H1898" s="6" t="s">
        <v>13</v>
      </c>
      <c r="I1898" s="6">
        <v>6862647</v>
      </c>
      <c r="J1898" t="e">
        <f>+INDEX(Hoja3!A:G,MATCH('ALL PRODUCTS'!B1898,Hoja3!B:B,0),6)</f>
        <v>#N/A</v>
      </c>
      <c r="K1898" s="79" t="e">
        <f>+INDEX(Hoja3!A:G,MATCH('ALL PRODUCTS'!B1898,Hoja3!B:B,0),5)</f>
        <v>#N/A</v>
      </c>
      <c r="L1898" s="86" t="e">
        <v>#N/A</v>
      </c>
      <c r="M1898" s="86" t="e">
        <v>#N/A</v>
      </c>
    </row>
    <row r="1899" spans="1:13">
      <c r="A1899" t="s">
        <v>2696</v>
      </c>
      <c r="B1899" s="68" t="s">
        <v>16168</v>
      </c>
      <c r="C1899" s="68" t="s">
        <v>16169</v>
      </c>
      <c r="D1899" s="9" t="s">
        <v>11473</v>
      </c>
      <c r="E1899" s="9" t="s">
        <v>16170</v>
      </c>
      <c r="F1899" s="68" t="s">
        <v>15213</v>
      </c>
      <c r="G1899" s="6">
        <v>3428367</v>
      </c>
      <c r="H1899" s="6" t="s">
        <v>13</v>
      </c>
      <c r="I1899" s="6">
        <v>3428367</v>
      </c>
      <c r="J1899" t="e">
        <f>+INDEX(Hoja3!A:G,MATCH('ALL PRODUCTS'!B1899,Hoja3!B:B,0),6)</f>
        <v>#N/A</v>
      </c>
      <c r="K1899" s="79" t="e">
        <f>+INDEX(Hoja3!A:G,MATCH('ALL PRODUCTS'!B1899,Hoja3!B:B,0),5)</f>
        <v>#N/A</v>
      </c>
      <c r="L1899" s="86">
        <v>3359800</v>
      </c>
      <c r="M1899" s="86">
        <v>1679900</v>
      </c>
    </row>
    <row r="1900" spans="1:13">
      <c r="A1900" t="s">
        <v>2696</v>
      </c>
      <c r="B1900" s="68" t="s">
        <v>16171</v>
      </c>
      <c r="C1900" s="68" t="s">
        <v>16172</v>
      </c>
      <c r="D1900" s="9" t="s">
        <v>5286</v>
      </c>
      <c r="E1900" s="9" t="s">
        <v>16173</v>
      </c>
      <c r="F1900" s="68" t="s">
        <v>417</v>
      </c>
      <c r="G1900" s="6">
        <v>4489591</v>
      </c>
      <c r="H1900" s="6" t="s">
        <v>13</v>
      </c>
      <c r="I1900">
        <v>2599900</v>
      </c>
      <c r="J1900" t="e">
        <f>+INDEX(Hoja3!A:G,MATCH('ALL PRODUCTS'!B1900,Hoja3!B:B,0),6)</f>
        <v>#N/A</v>
      </c>
      <c r="K1900" s="79" t="e">
        <f>+INDEX(Hoja3!A:G,MATCH('ALL PRODUCTS'!B1900,Hoja3!B:B,0),5)</f>
        <v>#N/A</v>
      </c>
      <c r="L1900" s="86">
        <v>4999800</v>
      </c>
      <c r="M1900" s="86">
        <v>2499900</v>
      </c>
    </row>
    <row r="1901" spans="1:13">
      <c r="A1901" t="s">
        <v>2696</v>
      </c>
      <c r="B1901" s="68" t="s">
        <v>16174</v>
      </c>
      <c r="C1901" s="68" t="s">
        <v>16175</v>
      </c>
      <c r="D1901" s="9" t="s">
        <v>16176</v>
      </c>
      <c r="E1901" s="9" t="s">
        <v>16177</v>
      </c>
      <c r="F1901" s="68" t="s">
        <v>36</v>
      </c>
      <c r="G1901" s="6">
        <v>3921471</v>
      </c>
      <c r="H1901" s="6" t="s">
        <v>13</v>
      </c>
      <c r="I1901" s="6">
        <v>3921471</v>
      </c>
      <c r="J1901" t="e">
        <f>+INDEX(Hoja3!A:G,MATCH('ALL PRODUCTS'!B1901,Hoja3!B:B,0),6)</f>
        <v>#N/A</v>
      </c>
      <c r="K1901" s="79" t="e">
        <f>+INDEX(Hoja3!A:G,MATCH('ALL PRODUCTS'!B1901,Hoja3!B:B,0),5)</f>
        <v>#N/A</v>
      </c>
      <c r="L1901" s="86" t="e">
        <v>#N/A</v>
      </c>
      <c r="M1901" s="86" t="e">
        <v>#N/A</v>
      </c>
    </row>
    <row r="1902" spans="1:13">
      <c r="A1902" t="s">
        <v>2696</v>
      </c>
      <c r="B1902" s="68" t="s">
        <v>16178</v>
      </c>
      <c r="C1902" s="68"/>
      <c r="D1902" s="9" t="s">
        <v>8956</v>
      </c>
      <c r="E1902" s="9" t="s">
        <v>16179</v>
      </c>
      <c r="F1902" s="68" t="s">
        <v>16</v>
      </c>
      <c r="G1902" s="6">
        <v>399866</v>
      </c>
      <c r="H1902" s="6" t="s">
        <v>13</v>
      </c>
      <c r="I1902" s="6">
        <v>399866</v>
      </c>
      <c r="J1902" t="e">
        <f>+INDEX(Hoja3!A:G,MATCH('ALL PRODUCTS'!B1902,Hoja3!B:B,0),6)</f>
        <v>#N/A</v>
      </c>
      <c r="K1902" s="79" t="e">
        <f>+INDEX(Hoja3!A:G,MATCH('ALL PRODUCTS'!B1902,Hoja3!B:B,0),5)</f>
        <v>#N/A</v>
      </c>
      <c r="L1902" s="86">
        <v>599800</v>
      </c>
      <c r="M1902" s="86">
        <v>299900</v>
      </c>
    </row>
    <row r="1903" spans="1:13">
      <c r="A1903" t="s">
        <v>2696</v>
      </c>
      <c r="B1903" s="68" t="s">
        <v>16180</v>
      </c>
      <c r="C1903" s="68" t="s">
        <v>16181</v>
      </c>
      <c r="D1903" s="9" t="s">
        <v>2069</v>
      </c>
      <c r="E1903" s="9" t="s">
        <v>16182</v>
      </c>
      <c r="F1903" s="68" t="s">
        <v>417</v>
      </c>
      <c r="G1903" s="6">
        <v>4444259</v>
      </c>
      <c r="H1903" s="6" t="s">
        <v>13</v>
      </c>
      <c r="I1903">
        <v>2409900</v>
      </c>
      <c r="J1903" t="e">
        <f>+INDEX(Hoja3!A:G,MATCH('ALL PRODUCTS'!B1903,Hoja3!B:B,0),6)</f>
        <v>#N/A</v>
      </c>
      <c r="K1903" s="79" t="e">
        <f>+INDEX(Hoja3!A:G,MATCH('ALL PRODUCTS'!B1903,Hoja3!B:B,0),5)</f>
        <v>#N/A</v>
      </c>
      <c r="L1903" s="86">
        <v>4639800</v>
      </c>
      <c r="M1903" s="86">
        <v>2319900</v>
      </c>
    </row>
    <row r="1904" spans="1:13">
      <c r="A1904" t="s">
        <v>2696</v>
      </c>
      <c r="B1904" s="68" t="s">
        <v>16183</v>
      </c>
      <c r="C1904" s="68" t="s">
        <v>16184</v>
      </c>
      <c r="D1904" s="9" t="s">
        <v>5245</v>
      </c>
      <c r="E1904" s="9" t="s">
        <v>16185</v>
      </c>
      <c r="F1904" s="68" t="s">
        <v>34</v>
      </c>
      <c r="G1904" s="6">
        <v>3225645</v>
      </c>
      <c r="H1904" s="6" t="s">
        <v>13</v>
      </c>
      <c r="I1904">
        <v>2319900</v>
      </c>
      <c r="J1904" t="e">
        <f>+INDEX(Hoja3!A:G,MATCH('ALL PRODUCTS'!B1904,Hoja3!B:B,0),6)</f>
        <v>#N/A</v>
      </c>
      <c r="K1904" s="79" t="e">
        <f>+INDEX(Hoja3!A:G,MATCH('ALL PRODUCTS'!B1904,Hoja3!B:B,0),5)</f>
        <v>#N/A</v>
      </c>
      <c r="L1904" s="86">
        <v>4459800</v>
      </c>
      <c r="M1904" s="86">
        <v>2229900</v>
      </c>
    </row>
    <row r="1905" spans="1:13">
      <c r="A1905" t="s">
        <v>2696</v>
      </c>
      <c r="B1905" s="68" t="s">
        <v>16186</v>
      </c>
      <c r="C1905" s="68" t="s">
        <v>16187</v>
      </c>
      <c r="D1905" s="9" t="s">
        <v>5259</v>
      </c>
      <c r="E1905" s="9" t="s">
        <v>16188</v>
      </c>
      <c r="F1905" s="68" t="s">
        <v>12</v>
      </c>
      <c r="G1905" s="6">
        <v>4489591</v>
      </c>
      <c r="H1905" s="6" t="s">
        <v>13</v>
      </c>
      <c r="I1905">
        <v>3429900</v>
      </c>
      <c r="J1905" t="e">
        <f>+INDEX(Hoja3!A:G,MATCH('ALL PRODUCTS'!B1905,Hoja3!B:B,0),6)</f>
        <v>#N/A</v>
      </c>
      <c r="K1905" s="79" t="e">
        <f>+INDEX(Hoja3!A:G,MATCH('ALL PRODUCTS'!B1905,Hoja3!B:B,0),5)</f>
        <v>#N/A</v>
      </c>
      <c r="L1905" s="86">
        <v>6599800</v>
      </c>
      <c r="M1905" s="86">
        <v>3299900</v>
      </c>
    </row>
    <row r="1906" spans="1:13">
      <c r="A1906" t="s">
        <v>2696</v>
      </c>
      <c r="B1906" s="68" t="s">
        <v>16189</v>
      </c>
      <c r="C1906" s="68"/>
      <c r="D1906" s="9" t="s">
        <v>7534</v>
      </c>
      <c r="E1906" s="9" t="s">
        <v>16190</v>
      </c>
      <c r="F1906" s="68" t="s">
        <v>16</v>
      </c>
      <c r="G1906" s="6">
        <v>499800</v>
      </c>
      <c r="H1906" s="6" t="s">
        <v>13</v>
      </c>
      <c r="I1906">
        <v>179900</v>
      </c>
      <c r="J1906">
        <f>+INDEX(Hoja3!A:G,MATCH('ALL PRODUCTS'!B1906,Hoja3!B:B,0),6)</f>
        <v>484806</v>
      </c>
      <c r="K1906" s="79">
        <f>+INDEX(Hoja3!A:G,MATCH('ALL PRODUCTS'!B1906,Hoja3!B:B,0),5)</f>
        <v>3</v>
      </c>
      <c r="L1906" s="86">
        <v>395780.00000000006</v>
      </c>
      <c r="M1906" s="86">
        <v>179900</v>
      </c>
    </row>
    <row r="1907" spans="1:13">
      <c r="A1907" t="s">
        <v>2696</v>
      </c>
      <c r="B1907" s="68" t="s">
        <v>16191</v>
      </c>
      <c r="C1907" s="68" t="s">
        <v>16192</v>
      </c>
      <c r="D1907" s="9" t="s">
        <v>5213</v>
      </c>
      <c r="E1907" s="9" t="s">
        <v>16193</v>
      </c>
      <c r="F1907" s="68" t="s">
        <v>36</v>
      </c>
      <c r="G1907" s="6">
        <v>5468593</v>
      </c>
      <c r="H1907" s="6" t="s">
        <v>13</v>
      </c>
      <c r="I1907">
        <v>3689900</v>
      </c>
      <c r="J1907" t="e">
        <f>+INDEX(Hoja3!A:G,MATCH('ALL PRODUCTS'!B1907,Hoja3!B:B,0),6)</f>
        <v>#N/A</v>
      </c>
      <c r="K1907" s="79" t="e">
        <f>+INDEX(Hoja3!A:G,MATCH('ALL PRODUCTS'!B1907,Hoja3!B:B,0),5)</f>
        <v>#N/A</v>
      </c>
      <c r="L1907" s="86">
        <v>7099800</v>
      </c>
      <c r="M1907" s="86">
        <v>3549900</v>
      </c>
    </row>
    <row r="1908" spans="1:13">
      <c r="A1908" t="s">
        <v>2696</v>
      </c>
      <c r="B1908" s="68" t="s">
        <v>16194</v>
      </c>
      <c r="C1908" s="68" t="s">
        <v>16195</v>
      </c>
      <c r="D1908" s="9" t="s">
        <v>6788</v>
      </c>
      <c r="E1908" s="9" t="s">
        <v>16196</v>
      </c>
      <c r="F1908" s="68" t="s">
        <v>14931</v>
      </c>
      <c r="G1908" s="6">
        <v>2545272</v>
      </c>
      <c r="H1908" s="6" t="s">
        <v>13</v>
      </c>
      <c r="I1908">
        <v>1659900</v>
      </c>
      <c r="J1908" t="e">
        <f>+INDEX(Hoja3!A:G,MATCH('ALL PRODUCTS'!B1908,Hoja3!B:B,0),6)</f>
        <v>#N/A</v>
      </c>
      <c r="K1908" s="79" t="e">
        <f>+INDEX(Hoja3!A:G,MATCH('ALL PRODUCTS'!B1908,Hoja3!B:B,0),5)</f>
        <v>#N/A</v>
      </c>
      <c r="L1908" s="86">
        <v>3199800</v>
      </c>
      <c r="M1908" s="86">
        <v>1599900</v>
      </c>
    </row>
    <row r="1909" spans="1:13">
      <c r="A1909" t="s">
        <v>2696</v>
      </c>
      <c r="B1909" s="68" t="s">
        <v>16197</v>
      </c>
      <c r="C1909" s="68" t="s">
        <v>16198</v>
      </c>
      <c r="D1909" s="9" t="s">
        <v>5253</v>
      </c>
      <c r="E1909" s="9" t="s">
        <v>16199</v>
      </c>
      <c r="F1909" s="68" t="s">
        <v>12</v>
      </c>
      <c r="G1909" s="6">
        <v>3225645</v>
      </c>
      <c r="H1909" s="6" t="s">
        <v>13</v>
      </c>
      <c r="I1909">
        <v>2319900</v>
      </c>
      <c r="J1909" t="e">
        <f>+INDEX(Hoja3!A:G,MATCH('ALL PRODUCTS'!B1909,Hoja3!B:B,0),6)</f>
        <v>#N/A</v>
      </c>
      <c r="K1909" s="79" t="e">
        <f>+INDEX(Hoja3!A:G,MATCH('ALL PRODUCTS'!B1909,Hoja3!B:B,0),5)</f>
        <v>#N/A</v>
      </c>
      <c r="L1909" s="86">
        <v>4459800</v>
      </c>
      <c r="M1909" s="86">
        <v>2229900</v>
      </c>
    </row>
    <row r="1910" spans="1:13">
      <c r="A1910" t="s">
        <v>2696</v>
      </c>
      <c r="B1910" s="68" t="s">
        <v>16200</v>
      </c>
      <c r="C1910" s="68" t="s">
        <v>16201</v>
      </c>
      <c r="D1910" s="9" t="s">
        <v>9988</v>
      </c>
      <c r="E1910" s="9" t="s">
        <v>16202</v>
      </c>
      <c r="F1910" s="68" t="s">
        <v>12</v>
      </c>
      <c r="G1910" s="6">
        <v>895373</v>
      </c>
      <c r="H1910" s="6" t="s">
        <v>13</v>
      </c>
      <c r="I1910" s="6">
        <v>895373</v>
      </c>
      <c r="J1910">
        <f>+INDEX(Hoja3!A:G,MATCH('ALL PRODUCTS'!B1910,Hoja3!B:B,0),6)</f>
        <v>868511</v>
      </c>
      <c r="K1910" s="79">
        <f>+INDEX(Hoja3!A:G,MATCH('ALL PRODUCTS'!B1910,Hoja3!B:B,0),5)</f>
        <v>3</v>
      </c>
      <c r="L1910" s="86">
        <v>1517780.0000000002</v>
      </c>
      <c r="M1910" s="86">
        <v>689900</v>
      </c>
    </row>
    <row r="1911" spans="1:13">
      <c r="A1911" t="s">
        <v>2696</v>
      </c>
      <c r="B1911" s="68" t="s">
        <v>16203</v>
      </c>
      <c r="C1911" s="68" t="s">
        <v>16204</v>
      </c>
      <c r="D1911" s="9" t="s">
        <v>6766</v>
      </c>
      <c r="E1911" s="9" t="s">
        <v>16205</v>
      </c>
      <c r="F1911" s="68" t="s">
        <v>421</v>
      </c>
      <c r="G1911" s="6">
        <v>1764558</v>
      </c>
      <c r="H1911" s="6" t="s">
        <v>13</v>
      </c>
      <c r="I1911">
        <v>1889900</v>
      </c>
      <c r="J1911" t="e">
        <f>+INDEX(Hoja3!A:G,MATCH('ALL PRODUCTS'!B1911,Hoja3!B:B,0),6)</f>
        <v>#N/A</v>
      </c>
      <c r="K1911" s="79" t="e">
        <f>+INDEX(Hoja3!A:G,MATCH('ALL PRODUCTS'!B1911,Hoja3!B:B,0),5)</f>
        <v>#N/A</v>
      </c>
      <c r="L1911" s="86">
        <v>3639800</v>
      </c>
      <c r="M1911" s="86">
        <v>1819900</v>
      </c>
    </row>
    <row r="1912" spans="1:13">
      <c r="A1912" t="s">
        <v>2696</v>
      </c>
      <c r="B1912" s="68" t="s">
        <v>16206</v>
      </c>
      <c r="C1912" s="68" t="s">
        <v>16207</v>
      </c>
      <c r="D1912" s="9" t="s">
        <v>5272</v>
      </c>
      <c r="E1912" s="9" t="s">
        <v>16208</v>
      </c>
      <c r="F1912" s="68" t="s">
        <v>417</v>
      </c>
      <c r="G1912" s="6">
        <v>7999800</v>
      </c>
      <c r="H1912" s="6" t="s">
        <v>13</v>
      </c>
      <c r="I1912">
        <v>3949900</v>
      </c>
      <c r="J1912" t="e">
        <f>+INDEX(Hoja3!A:G,MATCH('ALL PRODUCTS'!B1912,Hoja3!B:B,0),6)</f>
        <v>#N/A</v>
      </c>
      <c r="K1912" s="79" t="e">
        <f>+INDEX(Hoja3!A:G,MATCH('ALL PRODUCTS'!B1912,Hoja3!B:B,0),5)</f>
        <v>#N/A</v>
      </c>
      <c r="L1912" s="86">
        <v>7599800</v>
      </c>
      <c r="M1912" s="86">
        <v>3799900</v>
      </c>
    </row>
    <row r="1913" spans="1:13">
      <c r="A1913" t="s">
        <v>2696</v>
      </c>
      <c r="B1913" s="68" t="s">
        <v>16209</v>
      </c>
      <c r="C1913" s="68" t="s">
        <v>16210</v>
      </c>
      <c r="D1913" s="9" t="s">
        <v>16211</v>
      </c>
      <c r="E1913" s="9" t="s">
        <v>16212</v>
      </c>
      <c r="F1913" s="68" t="s">
        <v>54</v>
      </c>
      <c r="G1913" s="6">
        <v>4509706</v>
      </c>
      <c r="H1913" s="6" t="s">
        <v>13</v>
      </c>
      <c r="I1913" s="6">
        <v>4509706</v>
      </c>
      <c r="J1913" t="e">
        <f>+INDEX(Hoja3!A:G,MATCH('ALL PRODUCTS'!B1913,Hoja3!B:B,0),6)</f>
        <v>#N/A</v>
      </c>
      <c r="K1913" s="79" t="e">
        <f>+INDEX(Hoja3!A:G,MATCH('ALL PRODUCTS'!B1913,Hoja3!B:B,0),5)</f>
        <v>#N/A</v>
      </c>
      <c r="L1913" s="86" t="e">
        <v>#N/A</v>
      </c>
      <c r="M1913" s="86" t="e">
        <v>#N/A</v>
      </c>
    </row>
    <row r="1914" spans="1:13">
      <c r="A1914" t="s">
        <v>2696</v>
      </c>
      <c r="B1914" s="68" t="s">
        <v>16213</v>
      </c>
      <c r="C1914" s="68" t="s">
        <v>16214</v>
      </c>
      <c r="D1914" s="9" t="s">
        <v>5221</v>
      </c>
      <c r="E1914" s="9" t="s">
        <v>16215</v>
      </c>
      <c r="F1914" s="68" t="s">
        <v>12</v>
      </c>
      <c r="G1914" s="6">
        <v>5468593</v>
      </c>
      <c r="H1914" s="6" t="s">
        <v>13</v>
      </c>
      <c r="I1914">
        <v>3699900</v>
      </c>
      <c r="J1914" t="e">
        <f>+INDEX(Hoja3!A:G,MATCH('ALL PRODUCTS'!B1914,Hoja3!B:B,0),6)</f>
        <v>#N/A</v>
      </c>
      <c r="K1914" s="79" t="e">
        <f>+INDEX(Hoja3!A:G,MATCH('ALL PRODUCTS'!B1914,Hoja3!B:B,0),5)</f>
        <v>#N/A</v>
      </c>
      <c r="L1914" s="86">
        <v>7119800</v>
      </c>
      <c r="M1914" s="86">
        <v>3559900</v>
      </c>
    </row>
    <row r="1915" spans="1:13">
      <c r="A1915" t="s">
        <v>2696</v>
      </c>
      <c r="B1915" s="68" t="s">
        <v>16216</v>
      </c>
      <c r="C1915" s="68" t="s">
        <v>16217</v>
      </c>
      <c r="D1915" s="9" t="s">
        <v>7642</v>
      </c>
      <c r="E1915" s="9" t="s">
        <v>16218</v>
      </c>
      <c r="F1915" s="68" t="s">
        <v>12</v>
      </c>
      <c r="G1915" s="6">
        <v>5499833</v>
      </c>
      <c r="H1915" s="6" t="s">
        <v>13</v>
      </c>
      <c r="I1915">
        <v>3219900</v>
      </c>
      <c r="J1915" t="e">
        <f>+INDEX(Hoja3!A:G,MATCH('ALL PRODUCTS'!B1915,Hoja3!B:B,0),6)</f>
        <v>#N/A</v>
      </c>
      <c r="K1915" s="79" t="e">
        <f>+INDEX(Hoja3!A:G,MATCH('ALL PRODUCTS'!B1915,Hoja3!B:B,0),5)</f>
        <v>#N/A</v>
      </c>
      <c r="L1915" s="86">
        <v>6179800</v>
      </c>
      <c r="M1915" s="86">
        <v>3089900</v>
      </c>
    </row>
    <row r="1916" spans="1:13">
      <c r="A1916" t="s">
        <v>2696</v>
      </c>
      <c r="B1916" s="68" t="s">
        <v>16219</v>
      </c>
      <c r="C1916" s="68" t="s">
        <v>16220</v>
      </c>
      <c r="D1916" s="9" t="s">
        <v>6742</v>
      </c>
      <c r="E1916" s="9" t="s">
        <v>16221</v>
      </c>
      <c r="F1916" s="68" t="s">
        <v>12</v>
      </c>
      <c r="G1916" s="6">
        <v>3703518</v>
      </c>
      <c r="H1916" s="6" t="s">
        <v>13</v>
      </c>
      <c r="I1916">
        <v>2499900</v>
      </c>
      <c r="J1916" t="e">
        <f>+INDEX(Hoja3!A:G,MATCH('ALL PRODUCTS'!B1916,Hoja3!B:B,0),6)</f>
        <v>#N/A</v>
      </c>
      <c r="K1916" s="79" t="e">
        <f>+INDEX(Hoja3!A:G,MATCH('ALL PRODUCTS'!B1916,Hoja3!B:B,0),5)</f>
        <v>#N/A</v>
      </c>
      <c r="L1916" s="86">
        <v>4799800</v>
      </c>
      <c r="M1916" s="86">
        <v>2399900</v>
      </c>
    </row>
    <row r="1917" spans="1:13">
      <c r="A1917" t="s">
        <v>2696</v>
      </c>
      <c r="B1917" s="68" t="s">
        <v>16222</v>
      </c>
      <c r="C1917" s="68" t="s">
        <v>16223</v>
      </c>
      <c r="D1917" s="9" t="s">
        <v>9194</v>
      </c>
      <c r="E1917" s="9" t="s">
        <v>16224</v>
      </c>
      <c r="F1917" s="68" t="s">
        <v>15213</v>
      </c>
      <c r="G1917" s="6">
        <v>791458</v>
      </c>
      <c r="H1917" s="6" t="s">
        <v>13</v>
      </c>
      <c r="I1917" s="6">
        <v>791458</v>
      </c>
      <c r="J1917" t="e">
        <f>+INDEX(Hoja3!A:G,MATCH('ALL PRODUCTS'!B1917,Hoja3!B:B,0),6)</f>
        <v>#N/A</v>
      </c>
      <c r="K1917" s="79" t="e">
        <f>+INDEX(Hoja3!A:G,MATCH('ALL PRODUCTS'!B1917,Hoja3!B:B,0),5)</f>
        <v>#N/A</v>
      </c>
      <c r="L1917" s="86">
        <v>759800</v>
      </c>
      <c r="M1917" s="86">
        <v>379900</v>
      </c>
    </row>
    <row r="1918" spans="1:13">
      <c r="A1918" t="s">
        <v>2696</v>
      </c>
      <c r="B1918" s="68" t="s">
        <v>16225</v>
      </c>
      <c r="C1918" s="68" t="s">
        <v>16226</v>
      </c>
      <c r="D1918" s="9" t="s">
        <v>6803</v>
      </c>
      <c r="E1918" s="9" t="s">
        <v>16227</v>
      </c>
      <c r="F1918" s="68" t="s">
        <v>359</v>
      </c>
      <c r="G1918" s="6">
        <v>2545272</v>
      </c>
      <c r="H1918" s="6" t="s">
        <v>13</v>
      </c>
      <c r="I1918">
        <v>1659900</v>
      </c>
      <c r="J1918" t="e">
        <f>+INDEX(Hoja3!A:G,MATCH('ALL PRODUCTS'!B1918,Hoja3!B:B,0),6)</f>
        <v>#N/A</v>
      </c>
      <c r="K1918" s="79" t="e">
        <f>+INDEX(Hoja3!A:G,MATCH('ALL PRODUCTS'!B1918,Hoja3!B:B,0),5)</f>
        <v>#N/A</v>
      </c>
      <c r="L1918" s="86">
        <v>3199800</v>
      </c>
      <c r="M1918" s="86">
        <v>1599900</v>
      </c>
    </row>
    <row r="1919" spans="1:13">
      <c r="A1919" t="s">
        <v>2696</v>
      </c>
      <c r="B1919" s="68" t="s">
        <v>16228</v>
      </c>
      <c r="C1919" s="68" t="s">
        <v>16229</v>
      </c>
      <c r="D1919" s="9" t="s">
        <v>5198</v>
      </c>
      <c r="E1919" s="9" t="s">
        <v>16230</v>
      </c>
      <c r="F1919" s="68" t="s">
        <v>14931</v>
      </c>
      <c r="G1919" s="6">
        <v>4073888</v>
      </c>
      <c r="H1919" s="6" t="s">
        <v>13</v>
      </c>
      <c r="I1919">
        <v>2289900</v>
      </c>
      <c r="J1919" t="e">
        <f>+INDEX(Hoja3!A:G,MATCH('ALL PRODUCTS'!B1919,Hoja3!B:B,0),6)</f>
        <v>#N/A</v>
      </c>
      <c r="K1919" s="79" t="e">
        <f>+INDEX(Hoja3!A:G,MATCH('ALL PRODUCTS'!B1919,Hoja3!B:B,0),5)</f>
        <v>#N/A</v>
      </c>
      <c r="L1919" s="86">
        <v>4399800</v>
      </c>
      <c r="M1919" s="86">
        <v>2199900</v>
      </c>
    </row>
    <row r="1920" spans="1:13">
      <c r="A1920" t="s">
        <v>2696</v>
      </c>
      <c r="B1920" s="68" t="s">
        <v>16231</v>
      </c>
      <c r="C1920" s="68" t="s">
        <v>16232</v>
      </c>
      <c r="D1920" s="9" t="s">
        <v>2064</v>
      </c>
      <c r="E1920" s="9" t="s">
        <v>16233</v>
      </c>
      <c r="F1920" s="68" t="s">
        <v>14931</v>
      </c>
      <c r="G1920" s="6">
        <v>3829574</v>
      </c>
      <c r="H1920" s="6" t="s">
        <v>13</v>
      </c>
      <c r="I1920">
        <v>1969900</v>
      </c>
      <c r="J1920" t="e">
        <f>+INDEX(Hoja3!A:G,MATCH('ALL PRODUCTS'!B1920,Hoja3!B:B,0),6)</f>
        <v>#N/A</v>
      </c>
      <c r="K1920" s="79" t="e">
        <f>+INDEX(Hoja3!A:G,MATCH('ALL PRODUCTS'!B1920,Hoja3!B:B,0),5)</f>
        <v>#N/A</v>
      </c>
      <c r="L1920" s="86">
        <v>3799800</v>
      </c>
      <c r="M1920" s="86">
        <v>1899900</v>
      </c>
    </row>
    <row r="1921" spans="1:13">
      <c r="A1921" t="s">
        <v>2696</v>
      </c>
      <c r="B1921" s="68" t="s">
        <v>16234</v>
      </c>
      <c r="C1921" s="68" t="s">
        <v>16235</v>
      </c>
      <c r="D1921" s="9" t="s">
        <v>2008</v>
      </c>
      <c r="E1921" s="9" t="s">
        <v>16236</v>
      </c>
      <c r="F1921" s="68" t="s">
        <v>927</v>
      </c>
      <c r="G1921" s="6">
        <v>4871538</v>
      </c>
      <c r="H1921" s="6" t="s">
        <v>13</v>
      </c>
      <c r="I1921">
        <v>2079900</v>
      </c>
      <c r="J1921" t="e">
        <f>+INDEX(Hoja3!A:G,MATCH('ALL PRODUCTS'!B1921,Hoja3!B:B,0),6)</f>
        <v>#N/A</v>
      </c>
      <c r="K1921" s="79" t="e">
        <f>+INDEX(Hoja3!A:G,MATCH('ALL PRODUCTS'!B1921,Hoja3!B:B,0),5)</f>
        <v>#N/A</v>
      </c>
      <c r="L1921" s="86">
        <v>4999750</v>
      </c>
      <c r="M1921" s="86">
        <v>1999900</v>
      </c>
    </row>
    <row r="1922" spans="1:13">
      <c r="A1922" t="s">
        <v>2696</v>
      </c>
      <c r="B1922" s="68" t="s">
        <v>16237</v>
      </c>
      <c r="C1922" s="68" t="s">
        <v>16238</v>
      </c>
      <c r="D1922" s="9" t="s">
        <v>7651</v>
      </c>
      <c r="E1922" s="9" t="s">
        <v>16239</v>
      </c>
      <c r="F1922" s="68" t="s">
        <v>34</v>
      </c>
      <c r="G1922" s="6">
        <v>5499833</v>
      </c>
      <c r="H1922" s="6" t="s">
        <v>13</v>
      </c>
      <c r="I1922">
        <v>3219900</v>
      </c>
      <c r="J1922" t="e">
        <f>+INDEX(Hoja3!A:G,MATCH('ALL PRODUCTS'!B1922,Hoja3!B:B,0),6)</f>
        <v>#N/A</v>
      </c>
      <c r="K1922" s="79" t="e">
        <f>+INDEX(Hoja3!A:G,MATCH('ALL PRODUCTS'!B1922,Hoja3!B:B,0),5)</f>
        <v>#N/A</v>
      </c>
      <c r="L1922" s="86">
        <v>6179800</v>
      </c>
      <c r="M1922" s="86">
        <v>3089900</v>
      </c>
    </row>
    <row r="1923" spans="1:13">
      <c r="A1923" t="s">
        <v>2696</v>
      </c>
      <c r="B1923" s="68" t="s">
        <v>16240</v>
      </c>
      <c r="C1923" s="68" t="s">
        <v>16241</v>
      </c>
      <c r="D1923" s="9" t="s">
        <v>16242</v>
      </c>
      <c r="E1923" s="9" t="s">
        <v>16243</v>
      </c>
      <c r="F1923" s="68" t="s">
        <v>12</v>
      </c>
      <c r="G1923" s="6">
        <v>3921471</v>
      </c>
      <c r="H1923" s="6" t="s">
        <v>13</v>
      </c>
      <c r="I1923" s="6">
        <v>3921471</v>
      </c>
      <c r="J1923" t="e">
        <f>+INDEX(Hoja3!A:G,MATCH('ALL PRODUCTS'!B1923,Hoja3!B:B,0),6)</f>
        <v>#N/A</v>
      </c>
      <c r="K1923" s="79" t="e">
        <f>+INDEX(Hoja3!A:G,MATCH('ALL PRODUCTS'!B1923,Hoja3!B:B,0),5)</f>
        <v>#N/A</v>
      </c>
      <c r="L1923" s="86" t="e">
        <v>#N/A</v>
      </c>
      <c r="M1923" s="86" t="e">
        <v>#N/A</v>
      </c>
    </row>
    <row r="1924" spans="1:13">
      <c r="A1924" t="s">
        <v>2696</v>
      </c>
      <c r="B1924" s="68" t="s">
        <v>16244</v>
      </c>
      <c r="C1924" s="68" t="s">
        <v>16245</v>
      </c>
      <c r="D1924" s="9" t="s">
        <v>13821</v>
      </c>
      <c r="E1924" s="9" t="s">
        <v>16246</v>
      </c>
      <c r="F1924" s="68" t="s">
        <v>48</v>
      </c>
      <c r="G1924" s="6">
        <v>5399800</v>
      </c>
      <c r="H1924" s="6" t="s">
        <v>13</v>
      </c>
      <c r="I1924" s="6">
        <v>5399800</v>
      </c>
      <c r="J1924" t="e">
        <f>+INDEX(Hoja3!A:G,MATCH('ALL PRODUCTS'!B1924,Hoja3!B:B,0),6)</f>
        <v>#N/A</v>
      </c>
      <c r="K1924" s="79" t="e">
        <f>+INDEX(Hoja3!A:G,MATCH('ALL PRODUCTS'!B1924,Hoja3!B:B,0),5)</f>
        <v>#N/A</v>
      </c>
      <c r="L1924" s="86">
        <v>6599800</v>
      </c>
      <c r="M1924" s="86">
        <v>3299900</v>
      </c>
    </row>
    <row r="1925" spans="1:13">
      <c r="A1925" t="s">
        <v>2696</v>
      </c>
      <c r="B1925" s="68" t="s">
        <v>16247</v>
      </c>
      <c r="C1925" s="68" t="s">
        <v>16248</v>
      </c>
      <c r="D1925" s="9" t="s">
        <v>2012</v>
      </c>
      <c r="E1925" s="9" t="s">
        <v>16249</v>
      </c>
      <c r="F1925" s="68" t="s">
        <v>36</v>
      </c>
      <c r="G1925" s="6">
        <v>4871538</v>
      </c>
      <c r="H1925" s="6" t="s">
        <v>13</v>
      </c>
      <c r="I1925">
        <v>2079900</v>
      </c>
      <c r="J1925" t="e">
        <f>+INDEX(Hoja3!A:G,MATCH('ALL PRODUCTS'!B1925,Hoja3!B:B,0),6)</f>
        <v>#N/A</v>
      </c>
      <c r="K1925" s="79" t="e">
        <f>+INDEX(Hoja3!A:G,MATCH('ALL PRODUCTS'!B1925,Hoja3!B:B,0),5)</f>
        <v>#N/A</v>
      </c>
      <c r="L1925" s="86">
        <v>4999750</v>
      </c>
      <c r="M1925" s="86">
        <v>1999900</v>
      </c>
    </row>
    <row r="1926" spans="1:13">
      <c r="A1926" t="s">
        <v>2696</v>
      </c>
      <c r="B1926" s="68" t="s">
        <v>16250</v>
      </c>
      <c r="C1926" s="68" t="s">
        <v>16251</v>
      </c>
      <c r="D1926" s="9" t="s">
        <v>6728</v>
      </c>
      <c r="E1926" s="9" t="s">
        <v>16252</v>
      </c>
      <c r="F1926" s="68" t="s">
        <v>297</v>
      </c>
      <c r="G1926" s="6">
        <v>6749750</v>
      </c>
      <c r="H1926" s="6" t="s">
        <v>13</v>
      </c>
      <c r="I1926">
        <v>2809900</v>
      </c>
      <c r="J1926" t="e">
        <f>+INDEX(Hoja3!A:G,MATCH('ALL PRODUCTS'!B1926,Hoja3!B:B,0),6)</f>
        <v>#N/A</v>
      </c>
      <c r="K1926" s="79" t="e">
        <f>+INDEX(Hoja3!A:G,MATCH('ALL PRODUCTS'!B1926,Hoja3!B:B,0),5)</f>
        <v>#N/A</v>
      </c>
      <c r="L1926" s="86">
        <v>5399800</v>
      </c>
      <c r="M1926" s="86">
        <v>2699900</v>
      </c>
    </row>
    <row r="1927" spans="1:13">
      <c r="A1927" t="s">
        <v>2696</v>
      </c>
      <c r="B1927" s="68" t="s">
        <v>16253</v>
      </c>
      <c r="C1927" s="68" t="s">
        <v>16254</v>
      </c>
      <c r="D1927" s="9" t="s">
        <v>2218</v>
      </c>
      <c r="E1927" s="9" t="s">
        <v>16255</v>
      </c>
      <c r="F1927" s="68" t="s">
        <v>297</v>
      </c>
      <c r="G1927" s="6">
        <v>3829574</v>
      </c>
      <c r="H1927" s="6" t="s">
        <v>13</v>
      </c>
      <c r="I1927">
        <v>1969900</v>
      </c>
      <c r="J1927" t="e">
        <f>+INDEX(Hoja3!A:G,MATCH('ALL PRODUCTS'!B1927,Hoja3!B:B,0),6)</f>
        <v>#N/A</v>
      </c>
      <c r="K1927" s="79" t="e">
        <f>+INDEX(Hoja3!A:G,MATCH('ALL PRODUCTS'!B1927,Hoja3!B:B,0),5)</f>
        <v>#N/A</v>
      </c>
      <c r="L1927" s="86">
        <v>3799800</v>
      </c>
      <c r="M1927" s="86">
        <v>1899900</v>
      </c>
    </row>
    <row r="1928" spans="1:13">
      <c r="A1928" t="s">
        <v>2696</v>
      </c>
      <c r="B1928" s="68" t="s">
        <v>16256</v>
      </c>
      <c r="C1928" s="68" t="s">
        <v>16257</v>
      </c>
      <c r="D1928" s="9" t="s">
        <v>6708</v>
      </c>
      <c r="E1928" s="9" t="s">
        <v>16258</v>
      </c>
      <c r="F1928" s="68" t="s">
        <v>12</v>
      </c>
      <c r="G1928" s="6">
        <v>2962777</v>
      </c>
      <c r="H1928" s="6" t="s">
        <v>13</v>
      </c>
      <c r="I1928">
        <v>1969900</v>
      </c>
      <c r="J1928" t="e">
        <f>+INDEX(Hoja3!A:G,MATCH('ALL PRODUCTS'!B1928,Hoja3!B:B,0),6)</f>
        <v>#N/A</v>
      </c>
      <c r="K1928" s="79" t="e">
        <f>+INDEX(Hoja3!A:G,MATCH('ALL PRODUCTS'!B1928,Hoja3!B:B,0),5)</f>
        <v>#N/A</v>
      </c>
      <c r="L1928" s="86">
        <v>3799800</v>
      </c>
      <c r="M1928" s="86">
        <v>1899900</v>
      </c>
    </row>
    <row r="1929" spans="1:13">
      <c r="A1929" t="s">
        <v>2696</v>
      </c>
      <c r="B1929" s="68" t="s">
        <v>16259</v>
      </c>
      <c r="C1929" s="68" t="s">
        <v>16260</v>
      </c>
      <c r="D1929" s="9" t="s">
        <v>5268</v>
      </c>
      <c r="E1929" s="9" t="s">
        <v>16261</v>
      </c>
      <c r="F1929" s="68" t="s">
        <v>417</v>
      </c>
      <c r="G1929" s="6">
        <v>3508596</v>
      </c>
      <c r="H1929" s="6" t="s">
        <v>13</v>
      </c>
      <c r="I1929">
        <v>2319900</v>
      </c>
      <c r="J1929" t="e">
        <f>+INDEX(Hoja3!A:G,MATCH('ALL PRODUCTS'!B1929,Hoja3!B:B,0),6)</f>
        <v>#N/A</v>
      </c>
      <c r="K1929" s="79" t="e">
        <f>+INDEX(Hoja3!A:G,MATCH('ALL PRODUCTS'!B1929,Hoja3!B:B,0),5)</f>
        <v>#N/A</v>
      </c>
      <c r="L1929" s="86">
        <v>4459800</v>
      </c>
      <c r="M1929" s="86">
        <v>2229900</v>
      </c>
    </row>
    <row r="1930" spans="1:13">
      <c r="A1930" t="s">
        <v>2696</v>
      </c>
      <c r="B1930" s="68" t="s">
        <v>16262</v>
      </c>
      <c r="C1930" s="68" t="s">
        <v>16263</v>
      </c>
      <c r="D1930" s="9" t="s">
        <v>6772</v>
      </c>
      <c r="E1930" s="9" t="s">
        <v>16264</v>
      </c>
      <c r="F1930" s="68" t="s">
        <v>421</v>
      </c>
      <c r="G1930" s="6">
        <v>3156667</v>
      </c>
      <c r="H1930" s="6" t="s">
        <v>13</v>
      </c>
      <c r="I1930">
        <v>1789900</v>
      </c>
      <c r="J1930" t="e">
        <f>+INDEX(Hoja3!A:G,MATCH('ALL PRODUCTS'!B1930,Hoja3!B:B,0),6)</f>
        <v>#N/A</v>
      </c>
      <c r="K1930" s="79" t="e">
        <f>+INDEX(Hoja3!A:G,MATCH('ALL PRODUCTS'!B1930,Hoja3!B:B,0),5)</f>
        <v>#N/A</v>
      </c>
      <c r="L1930" s="86">
        <v>3439800</v>
      </c>
      <c r="M1930" s="86">
        <v>1719900</v>
      </c>
    </row>
    <row r="1931" spans="1:13">
      <c r="A1931" t="s">
        <v>2696</v>
      </c>
      <c r="B1931" s="68" t="s">
        <v>16265</v>
      </c>
      <c r="C1931" s="68" t="s">
        <v>16266</v>
      </c>
      <c r="D1931" s="9" t="s">
        <v>5288</v>
      </c>
      <c r="E1931" s="9" t="s">
        <v>16267</v>
      </c>
      <c r="F1931" s="68" t="s">
        <v>927</v>
      </c>
      <c r="G1931" s="6">
        <v>4489591</v>
      </c>
      <c r="H1931" s="6" t="s">
        <v>13</v>
      </c>
      <c r="I1931">
        <v>2599900</v>
      </c>
      <c r="J1931" t="e">
        <f>+INDEX(Hoja3!A:G,MATCH('ALL PRODUCTS'!B1931,Hoja3!B:B,0),6)</f>
        <v>#N/A</v>
      </c>
      <c r="K1931" s="79" t="e">
        <f>+INDEX(Hoja3!A:G,MATCH('ALL PRODUCTS'!B1931,Hoja3!B:B,0),5)</f>
        <v>#N/A</v>
      </c>
      <c r="L1931" s="86">
        <v>4999800</v>
      </c>
      <c r="M1931" s="86">
        <v>2499900</v>
      </c>
    </row>
    <row r="1932" spans="1:13">
      <c r="A1932" t="s">
        <v>2696</v>
      </c>
      <c r="B1932" s="68" t="s">
        <v>16268</v>
      </c>
      <c r="C1932" s="68" t="s">
        <v>16269</v>
      </c>
      <c r="D1932" s="9" t="s">
        <v>6712</v>
      </c>
      <c r="E1932" s="9" t="s">
        <v>16270</v>
      </c>
      <c r="F1932" s="68" t="s">
        <v>34</v>
      </c>
      <c r="G1932" s="6">
        <v>2962777</v>
      </c>
      <c r="H1932" s="6" t="s">
        <v>13</v>
      </c>
      <c r="I1932">
        <v>1969900</v>
      </c>
      <c r="J1932" t="e">
        <f>+INDEX(Hoja3!A:G,MATCH('ALL PRODUCTS'!B1932,Hoja3!B:B,0),6)</f>
        <v>#N/A</v>
      </c>
      <c r="K1932" s="79" t="e">
        <f>+INDEX(Hoja3!A:G,MATCH('ALL PRODUCTS'!B1932,Hoja3!B:B,0),5)</f>
        <v>#N/A</v>
      </c>
      <c r="L1932" s="86">
        <v>3799800</v>
      </c>
      <c r="M1932" s="86">
        <v>1899900</v>
      </c>
    </row>
    <row r="1933" spans="1:13">
      <c r="A1933" t="s">
        <v>2696</v>
      </c>
      <c r="B1933" s="68" t="s">
        <v>16271</v>
      </c>
      <c r="C1933" s="68" t="s">
        <v>16272</v>
      </c>
      <c r="D1933" s="9" t="s">
        <v>5354</v>
      </c>
      <c r="E1933" s="9" t="s">
        <v>16273</v>
      </c>
      <c r="F1933" s="68" t="s">
        <v>12</v>
      </c>
      <c r="G1933" s="6">
        <v>3509608</v>
      </c>
      <c r="H1933" s="6" t="s">
        <v>13</v>
      </c>
      <c r="I1933">
        <v>1969900</v>
      </c>
      <c r="J1933" t="e">
        <f>+INDEX(Hoja3!A:G,MATCH('ALL PRODUCTS'!B1933,Hoja3!B:B,0),6)</f>
        <v>#N/A</v>
      </c>
      <c r="K1933" s="79" t="e">
        <f>+INDEX(Hoja3!A:G,MATCH('ALL PRODUCTS'!B1933,Hoja3!B:B,0),5)</f>
        <v>#N/A</v>
      </c>
      <c r="L1933" s="86">
        <v>3799800</v>
      </c>
      <c r="M1933" s="86">
        <v>1899900</v>
      </c>
    </row>
    <row r="1934" spans="1:13">
      <c r="A1934" t="s">
        <v>2696</v>
      </c>
      <c r="B1934" s="68" t="s">
        <v>16274</v>
      </c>
      <c r="C1934" s="68" t="s">
        <v>16275</v>
      </c>
      <c r="D1934" s="9" t="s">
        <v>5400</v>
      </c>
      <c r="E1934" s="9" t="s">
        <v>16276</v>
      </c>
      <c r="F1934" s="68" t="s">
        <v>34</v>
      </c>
      <c r="G1934" s="6">
        <v>6666388</v>
      </c>
      <c r="H1934" s="6" t="s">
        <v>13</v>
      </c>
      <c r="I1934">
        <v>2339900</v>
      </c>
      <c r="J1934" t="e">
        <f>+INDEX(Hoja3!A:G,MATCH('ALL PRODUCTS'!B1934,Hoja3!B:B,0),6)</f>
        <v>#N/A</v>
      </c>
      <c r="K1934" s="79" t="e">
        <f>+INDEX(Hoja3!A:G,MATCH('ALL PRODUCTS'!B1934,Hoja3!B:B,0),5)</f>
        <v>#N/A</v>
      </c>
      <c r="L1934" s="86">
        <v>4499800</v>
      </c>
      <c r="M1934" s="86">
        <v>2249900</v>
      </c>
    </row>
    <row r="1935" spans="1:13">
      <c r="A1935" t="s">
        <v>2696</v>
      </c>
      <c r="B1935" s="68" t="s">
        <v>16277</v>
      </c>
      <c r="C1935" s="68" t="s">
        <v>16278</v>
      </c>
      <c r="D1935" s="9" t="s">
        <v>11139</v>
      </c>
      <c r="E1935" s="9" t="s">
        <v>16279</v>
      </c>
      <c r="F1935" s="68" t="s">
        <v>16280</v>
      </c>
      <c r="G1935" s="6">
        <v>2259800</v>
      </c>
      <c r="H1935" s="6" t="s">
        <v>13</v>
      </c>
      <c r="I1935" s="6">
        <v>2259800</v>
      </c>
      <c r="J1935" t="e">
        <f>+INDEX(Hoja3!A:G,MATCH('ALL PRODUCTS'!B1935,Hoja3!B:B,0),6)</f>
        <v>#N/A</v>
      </c>
      <c r="K1935" s="79" t="e">
        <f>+INDEX(Hoja3!A:G,MATCH('ALL PRODUCTS'!B1935,Hoja3!B:B,0),5)</f>
        <v>#N/A</v>
      </c>
      <c r="L1935" s="86">
        <v>2799800</v>
      </c>
      <c r="M1935" s="86">
        <v>1399900</v>
      </c>
    </row>
    <row r="1936" spans="1:13">
      <c r="A1936" t="s">
        <v>2696</v>
      </c>
      <c r="B1936" s="68" t="s">
        <v>16281</v>
      </c>
      <c r="C1936" s="68" t="s">
        <v>16282</v>
      </c>
      <c r="D1936" s="9" t="s">
        <v>5342</v>
      </c>
      <c r="E1936" s="9" t="s">
        <v>16283</v>
      </c>
      <c r="F1936" s="68" t="s">
        <v>417</v>
      </c>
      <c r="G1936" s="6">
        <v>3333148</v>
      </c>
      <c r="H1936" s="6" t="s">
        <v>13</v>
      </c>
      <c r="I1936">
        <v>1969900</v>
      </c>
      <c r="J1936" t="e">
        <f>+INDEX(Hoja3!A:G,MATCH('ALL PRODUCTS'!B1936,Hoja3!B:B,0),6)</f>
        <v>#N/A</v>
      </c>
      <c r="K1936" s="79" t="e">
        <f>+INDEX(Hoja3!A:G,MATCH('ALL PRODUCTS'!B1936,Hoja3!B:B,0),5)</f>
        <v>#N/A</v>
      </c>
      <c r="L1936" s="86">
        <v>3799800</v>
      </c>
      <c r="M1936" s="86">
        <v>1899900</v>
      </c>
    </row>
    <row r="1937" spans="1:13">
      <c r="A1937" t="s">
        <v>2696</v>
      </c>
      <c r="B1937" s="68" t="s">
        <v>16284</v>
      </c>
      <c r="C1937" s="68"/>
      <c r="D1937" s="9" t="s">
        <v>9224</v>
      </c>
      <c r="E1937" s="9" t="s">
        <v>16285</v>
      </c>
      <c r="F1937" s="68" t="s">
        <v>16</v>
      </c>
      <c r="G1937" s="6">
        <v>499848</v>
      </c>
      <c r="H1937" s="6" t="s">
        <v>13</v>
      </c>
      <c r="I1937" s="6">
        <v>499848</v>
      </c>
      <c r="J1937" t="e">
        <f>+INDEX(Hoja3!A:G,MATCH('ALL PRODUCTS'!B1937,Hoja3!B:B,0),6)</f>
        <v>#N/A</v>
      </c>
      <c r="K1937" s="79" t="e">
        <f>+INDEX(Hoja3!A:G,MATCH('ALL PRODUCTS'!B1937,Hoja3!B:B,0),5)</f>
        <v>#N/A</v>
      </c>
      <c r="L1937" s="86">
        <v>779800</v>
      </c>
      <c r="M1937" s="86">
        <v>389900</v>
      </c>
    </row>
    <row r="1938" spans="1:13">
      <c r="A1938" t="s">
        <v>2696</v>
      </c>
      <c r="B1938" s="68" t="s">
        <v>16286</v>
      </c>
      <c r="C1938" s="68" t="s">
        <v>16287</v>
      </c>
      <c r="D1938" s="9" t="s">
        <v>5261</v>
      </c>
      <c r="E1938" s="9" t="s">
        <v>16288</v>
      </c>
      <c r="F1938" s="68" t="s">
        <v>14931</v>
      </c>
      <c r="G1938" s="6">
        <v>4489591</v>
      </c>
      <c r="H1938" s="6" t="s">
        <v>13</v>
      </c>
      <c r="I1938">
        <v>2599900</v>
      </c>
      <c r="J1938" t="e">
        <f>+INDEX(Hoja3!A:G,MATCH('ALL PRODUCTS'!B1938,Hoja3!B:B,0),6)</f>
        <v>#N/A</v>
      </c>
      <c r="K1938" s="79" t="e">
        <f>+INDEX(Hoja3!A:G,MATCH('ALL PRODUCTS'!B1938,Hoja3!B:B,0),5)</f>
        <v>#N/A</v>
      </c>
      <c r="L1938" s="86">
        <v>4999800</v>
      </c>
      <c r="M1938" s="86">
        <v>2499900</v>
      </c>
    </row>
    <row r="1939" spans="1:13">
      <c r="A1939" t="s">
        <v>2696</v>
      </c>
      <c r="B1939" s="68" t="s">
        <v>16289</v>
      </c>
      <c r="C1939" s="68" t="s">
        <v>16290</v>
      </c>
      <c r="D1939" s="9" t="s">
        <v>16291</v>
      </c>
      <c r="E1939" s="9" t="s">
        <v>16292</v>
      </c>
      <c r="F1939" s="68" t="s">
        <v>12</v>
      </c>
      <c r="G1939" s="6">
        <v>4509706</v>
      </c>
      <c r="H1939" s="6" t="s">
        <v>13</v>
      </c>
      <c r="I1939" s="6">
        <v>4509706</v>
      </c>
      <c r="J1939" t="e">
        <f>+INDEX(Hoja3!A:G,MATCH('ALL PRODUCTS'!B1939,Hoja3!B:B,0),6)</f>
        <v>#N/A</v>
      </c>
      <c r="K1939" s="79" t="e">
        <f>+INDEX(Hoja3!A:G,MATCH('ALL PRODUCTS'!B1939,Hoja3!B:B,0),5)</f>
        <v>#N/A</v>
      </c>
      <c r="L1939" s="86" t="e">
        <v>#N/A</v>
      </c>
      <c r="M1939" s="86" t="e">
        <v>#N/A</v>
      </c>
    </row>
    <row r="1940" spans="1:13">
      <c r="A1940" t="s">
        <v>2696</v>
      </c>
      <c r="B1940" s="68" t="s">
        <v>16293</v>
      </c>
      <c r="C1940" s="68" t="s">
        <v>16294</v>
      </c>
      <c r="D1940" s="9" t="s">
        <v>12602</v>
      </c>
      <c r="E1940" s="9" t="s">
        <v>16295</v>
      </c>
      <c r="F1940" s="68" t="s">
        <v>48</v>
      </c>
      <c r="G1940" s="6">
        <v>3999800</v>
      </c>
      <c r="H1940" s="6" t="s">
        <v>13</v>
      </c>
      <c r="I1940" s="6">
        <v>3999800</v>
      </c>
      <c r="J1940" t="e">
        <f>+INDEX(Hoja3!A:G,MATCH('ALL PRODUCTS'!B1940,Hoja3!B:B,0),6)</f>
        <v>#N/A</v>
      </c>
      <c r="K1940" s="79" t="e">
        <f>+INDEX(Hoja3!A:G,MATCH('ALL PRODUCTS'!B1940,Hoja3!B:B,0),5)</f>
        <v>#N/A</v>
      </c>
      <c r="L1940" s="86">
        <v>4799800</v>
      </c>
      <c r="M1940" s="86">
        <v>2399900</v>
      </c>
    </row>
    <row r="1941" spans="1:13">
      <c r="A1941" t="s">
        <v>2696</v>
      </c>
      <c r="B1941" s="68" t="s">
        <v>16296</v>
      </c>
      <c r="C1941" s="68"/>
      <c r="D1941" s="9" t="s">
        <v>9182</v>
      </c>
      <c r="E1941" s="9" t="s">
        <v>16297</v>
      </c>
      <c r="F1941" s="68" t="s">
        <v>16</v>
      </c>
      <c r="G1941" s="6">
        <v>791458</v>
      </c>
      <c r="H1941" s="6" t="s">
        <v>13</v>
      </c>
      <c r="I1941" s="6">
        <v>791458</v>
      </c>
      <c r="J1941" t="e">
        <f>+INDEX(Hoja3!A:G,MATCH('ALL PRODUCTS'!B1941,Hoja3!B:B,0),6)</f>
        <v>#N/A</v>
      </c>
      <c r="K1941" s="79" t="e">
        <f>+INDEX(Hoja3!A:G,MATCH('ALL PRODUCTS'!B1941,Hoja3!B:B,0),5)</f>
        <v>#N/A</v>
      </c>
      <c r="L1941" s="86">
        <v>739800</v>
      </c>
      <c r="M1941" s="86">
        <v>369900</v>
      </c>
    </row>
    <row r="1942" spans="1:13">
      <c r="A1942" t="s">
        <v>2696</v>
      </c>
      <c r="B1942" s="68" t="s">
        <v>16298</v>
      </c>
      <c r="C1942" s="68" t="s">
        <v>16299</v>
      </c>
      <c r="D1942" s="9" t="s">
        <v>6883</v>
      </c>
      <c r="E1942" s="9" t="s">
        <v>16300</v>
      </c>
      <c r="F1942" s="68" t="s">
        <v>36</v>
      </c>
      <c r="G1942" s="6">
        <v>3061020</v>
      </c>
      <c r="H1942" s="6" t="s">
        <v>13</v>
      </c>
      <c r="I1942">
        <v>3829900</v>
      </c>
      <c r="J1942" t="e">
        <f>+INDEX(Hoja3!A:G,MATCH('ALL PRODUCTS'!B1942,Hoja3!B:B,0),6)</f>
        <v>#N/A</v>
      </c>
      <c r="K1942" s="79" t="e">
        <f>+INDEX(Hoja3!A:G,MATCH('ALL PRODUCTS'!B1942,Hoja3!B:B,0),5)</f>
        <v>#N/A</v>
      </c>
      <c r="L1942" s="86">
        <v>7359800</v>
      </c>
      <c r="M1942" s="86">
        <v>3679900</v>
      </c>
    </row>
    <row r="1943" spans="1:13">
      <c r="A1943" t="s">
        <v>2696</v>
      </c>
      <c r="B1943" s="68" t="s">
        <v>16301</v>
      </c>
      <c r="C1943" s="68" t="s">
        <v>16302</v>
      </c>
      <c r="D1943" s="9" t="s">
        <v>6700</v>
      </c>
      <c r="E1943" s="9" t="s">
        <v>16303</v>
      </c>
      <c r="F1943" s="68" t="s">
        <v>34</v>
      </c>
      <c r="G1943" s="6">
        <v>3703518</v>
      </c>
      <c r="H1943" s="6" t="s">
        <v>13</v>
      </c>
      <c r="I1943">
        <v>2499900</v>
      </c>
      <c r="J1943" t="e">
        <f>+INDEX(Hoja3!A:G,MATCH('ALL PRODUCTS'!B1943,Hoja3!B:B,0),6)</f>
        <v>#N/A</v>
      </c>
      <c r="K1943" s="79" t="e">
        <f>+INDEX(Hoja3!A:G,MATCH('ALL PRODUCTS'!B1943,Hoja3!B:B,0),5)</f>
        <v>#N/A</v>
      </c>
      <c r="L1943" s="86">
        <v>4799800</v>
      </c>
      <c r="M1943" s="86">
        <v>2399900</v>
      </c>
    </row>
    <row r="1944" spans="1:13">
      <c r="A1944" t="s">
        <v>2696</v>
      </c>
      <c r="B1944" s="68" t="s">
        <v>16304</v>
      </c>
      <c r="C1944" s="68" t="s">
        <v>16305</v>
      </c>
      <c r="D1944" s="9" t="s">
        <v>7637</v>
      </c>
      <c r="E1944" s="9" t="s">
        <v>16306</v>
      </c>
      <c r="F1944" s="68" t="s">
        <v>36</v>
      </c>
      <c r="G1944" s="6">
        <v>3448103</v>
      </c>
      <c r="H1944" s="6" t="s">
        <v>13</v>
      </c>
      <c r="I1944">
        <v>2599900</v>
      </c>
      <c r="J1944" t="e">
        <f>+INDEX(Hoja3!A:G,MATCH('ALL PRODUCTS'!B1944,Hoja3!B:B,0),6)</f>
        <v>#N/A</v>
      </c>
      <c r="K1944" s="79" t="e">
        <f>+INDEX(Hoja3!A:G,MATCH('ALL PRODUCTS'!B1944,Hoja3!B:B,0),5)</f>
        <v>#N/A</v>
      </c>
      <c r="L1944" s="86">
        <v>4999800</v>
      </c>
      <c r="M1944" s="86">
        <v>2499900</v>
      </c>
    </row>
    <row r="1945" spans="1:13">
      <c r="A1945" t="s">
        <v>2696</v>
      </c>
      <c r="B1945" s="68" t="s">
        <v>16307</v>
      </c>
      <c r="C1945" s="68"/>
      <c r="D1945" s="9" t="s">
        <v>8927</v>
      </c>
      <c r="E1945" s="9" t="s">
        <v>16308</v>
      </c>
      <c r="F1945" s="68" t="s">
        <v>16</v>
      </c>
      <c r="G1945" s="6">
        <v>510000</v>
      </c>
      <c r="H1945" s="6" t="s">
        <v>13</v>
      </c>
      <c r="I1945" s="6">
        <v>510000</v>
      </c>
      <c r="J1945" t="e">
        <f>+INDEX(Hoja3!A:G,MATCH('ALL PRODUCTS'!B1945,Hoja3!B:B,0),6)</f>
        <v>#N/A</v>
      </c>
      <c r="K1945" s="79" t="e">
        <f>+INDEX(Hoja3!A:G,MATCH('ALL PRODUCTS'!B1945,Hoja3!B:B,0),5)</f>
        <v>#N/A</v>
      </c>
      <c r="L1945" s="86">
        <v>579800</v>
      </c>
      <c r="M1945" s="86">
        <v>289900</v>
      </c>
    </row>
    <row r="1946" spans="1:13">
      <c r="A1946" t="s">
        <v>2696</v>
      </c>
      <c r="B1946" s="68" t="s">
        <v>16309</v>
      </c>
      <c r="C1946" s="68" t="s">
        <v>16310</v>
      </c>
      <c r="D1946" s="9" t="s">
        <v>5169</v>
      </c>
      <c r="E1946" s="9" t="s">
        <v>16311</v>
      </c>
      <c r="F1946" s="68" t="s">
        <v>417</v>
      </c>
      <c r="G1946" s="6">
        <v>3999818</v>
      </c>
      <c r="H1946" s="6" t="s">
        <v>13</v>
      </c>
      <c r="I1946">
        <v>2289900</v>
      </c>
      <c r="J1946" t="e">
        <f>+INDEX(Hoja3!A:G,MATCH('ALL PRODUCTS'!B1946,Hoja3!B:B,0),6)</f>
        <v>#N/A</v>
      </c>
      <c r="K1946" s="79" t="e">
        <f>+INDEX(Hoja3!A:G,MATCH('ALL PRODUCTS'!B1946,Hoja3!B:B,0),5)</f>
        <v>#N/A</v>
      </c>
      <c r="L1946" s="86">
        <v>4399800</v>
      </c>
      <c r="M1946" s="86">
        <v>2199900</v>
      </c>
    </row>
    <row r="1947" spans="1:13">
      <c r="A1947" t="s">
        <v>2696</v>
      </c>
      <c r="B1947" s="68" t="s">
        <v>16312</v>
      </c>
      <c r="C1947" s="68" t="s">
        <v>16313</v>
      </c>
      <c r="D1947" s="9" t="s">
        <v>2490</v>
      </c>
      <c r="E1947" s="9" t="s">
        <v>16314</v>
      </c>
      <c r="F1947" s="68" t="s">
        <v>421</v>
      </c>
      <c r="G1947" s="6">
        <v>3509608</v>
      </c>
      <c r="H1947" s="6" t="s">
        <v>13</v>
      </c>
      <c r="I1947">
        <v>1969900</v>
      </c>
      <c r="J1947" t="e">
        <f>+INDEX(Hoja3!A:G,MATCH('ALL PRODUCTS'!B1947,Hoja3!B:B,0),6)</f>
        <v>#N/A</v>
      </c>
      <c r="K1947" s="79" t="e">
        <f>+INDEX(Hoja3!A:G,MATCH('ALL PRODUCTS'!B1947,Hoja3!B:B,0),5)</f>
        <v>#N/A</v>
      </c>
      <c r="L1947" s="86">
        <v>4749750</v>
      </c>
      <c r="M1947" s="86">
        <v>1899900</v>
      </c>
    </row>
    <row r="1948" spans="1:13">
      <c r="A1948" t="s">
        <v>2696</v>
      </c>
      <c r="B1948" s="68" t="s">
        <v>16315</v>
      </c>
      <c r="C1948" s="68" t="s">
        <v>16316</v>
      </c>
      <c r="D1948" s="9" t="s">
        <v>2216</v>
      </c>
      <c r="E1948" s="9" t="s">
        <v>16317</v>
      </c>
      <c r="F1948" s="68" t="s">
        <v>1087</v>
      </c>
      <c r="G1948" s="6">
        <v>3829574</v>
      </c>
      <c r="H1948" s="6" t="s">
        <v>13</v>
      </c>
      <c r="I1948">
        <v>1969900</v>
      </c>
      <c r="J1948" t="e">
        <f>+INDEX(Hoja3!A:G,MATCH('ALL PRODUCTS'!B1948,Hoja3!B:B,0),6)</f>
        <v>#N/A</v>
      </c>
      <c r="K1948" s="79" t="e">
        <f>+INDEX(Hoja3!A:G,MATCH('ALL PRODUCTS'!B1948,Hoja3!B:B,0),5)</f>
        <v>#N/A</v>
      </c>
      <c r="L1948" s="86">
        <v>3799800</v>
      </c>
      <c r="M1948" s="86">
        <v>1899900</v>
      </c>
    </row>
    <row r="1949" spans="1:13">
      <c r="A1949" t="s">
        <v>2696</v>
      </c>
      <c r="B1949" s="68" t="s">
        <v>16318</v>
      </c>
      <c r="C1949" s="68" t="s">
        <v>16319</v>
      </c>
      <c r="D1949" s="9" t="s">
        <v>16320</v>
      </c>
      <c r="E1949" s="9" t="s">
        <v>16321</v>
      </c>
      <c r="F1949" s="68" t="s">
        <v>417</v>
      </c>
      <c r="G1949" s="6">
        <v>6862647</v>
      </c>
      <c r="H1949" s="6" t="s">
        <v>13</v>
      </c>
      <c r="I1949" s="6">
        <v>6862647</v>
      </c>
      <c r="J1949" t="e">
        <f>+INDEX(Hoja3!A:G,MATCH('ALL PRODUCTS'!B1949,Hoja3!B:B,0),6)</f>
        <v>#N/A</v>
      </c>
      <c r="K1949" s="79" t="e">
        <f>+INDEX(Hoja3!A:G,MATCH('ALL PRODUCTS'!B1949,Hoja3!B:B,0),5)</f>
        <v>#N/A</v>
      </c>
      <c r="L1949" s="86" t="e">
        <v>#N/A</v>
      </c>
      <c r="M1949" s="86" t="e">
        <v>#N/A</v>
      </c>
    </row>
    <row r="1950" spans="1:13">
      <c r="A1950" t="s">
        <v>2696</v>
      </c>
      <c r="B1950" s="68" t="s">
        <v>16322</v>
      </c>
      <c r="C1950" s="68" t="s">
        <v>16323</v>
      </c>
      <c r="D1950" s="9" t="s">
        <v>10526</v>
      </c>
      <c r="E1950" s="9" t="s">
        <v>15002</v>
      </c>
      <c r="F1950" s="68" t="s">
        <v>15209</v>
      </c>
      <c r="G1950" s="6">
        <v>1472545</v>
      </c>
      <c r="H1950" s="6" t="s">
        <v>13</v>
      </c>
      <c r="I1950" s="6">
        <v>1472545</v>
      </c>
      <c r="J1950" t="e">
        <f>+INDEX(Hoja3!A:G,MATCH('ALL PRODUCTS'!B1950,Hoja3!B:B,0),6)</f>
        <v>#N/A</v>
      </c>
      <c r="K1950" s="79" t="e">
        <f>+INDEX(Hoja3!A:G,MATCH('ALL PRODUCTS'!B1950,Hoja3!B:B,0),5)</f>
        <v>#N/A</v>
      </c>
      <c r="L1950" s="86">
        <v>1939800</v>
      </c>
      <c r="M1950" s="86">
        <v>969900</v>
      </c>
    </row>
    <row r="1951" spans="1:13">
      <c r="A1951" t="s">
        <v>2696</v>
      </c>
      <c r="B1951" s="68" t="s">
        <v>16324</v>
      </c>
      <c r="C1951" s="68" t="s">
        <v>16325</v>
      </c>
      <c r="D1951" s="9" t="s">
        <v>9580</v>
      </c>
      <c r="E1951" s="9" t="s">
        <v>16326</v>
      </c>
      <c r="F1951" s="68" t="s">
        <v>927</v>
      </c>
      <c r="G1951" s="6">
        <v>781093</v>
      </c>
      <c r="H1951" s="6" t="s">
        <v>13</v>
      </c>
      <c r="I1951" s="6">
        <v>781093</v>
      </c>
      <c r="J1951" t="e">
        <f>+INDEX(Hoja3!A:G,MATCH('ALL PRODUCTS'!B1951,Hoja3!B:B,0),6)</f>
        <v>#N/A</v>
      </c>
      <c r="K1951" s="79" t="e">
        <f>+INDEX(Hoja3!A:G,MATCH('ALL PRODUCTS'!B1951,Hoja3!B:B,0),5)</f>
        <v>#N/A</v>
      </c>
      <c r="L1951" s="86">
        <v>1039800</v>
      </c>
      <c r="M1951" s="86">
        <v>519900</v>
      </c>
    </row>
    <row r="1952" spans="1:13">
      <c r="A1952" t="s">
        <v>2696</v>
      </c>
      <c r="B1952" s="68" t="s">
        <v>16327</v>
      </c>
      <c r="C1952" s="68" t="s">
        <v>16328</v>
      </c>
      <c r="D1952" s="9" t="s">
        <v>5225</v>
      </c>
      <c r="E1952" s="9" t="s">
        <v>16329</v>
      </c>
      <c r="F1952" s="68" t="s">
        <v>12</v>
      </c>
      <c r="G1952" s="6">
        <v>5555396</v>
      </c>
      <c r="H1952" s="6" t="s">
        <v>13</v>
      </c>
      <c r="I1952">
        <v>3619900</v>
      </c>
      <c r="J1952" t="e">
        <f>+INDEX(Hoja3!A:G,MATCH('ALL PRODUCTS'!B1952,Hoja3!B:B,0),6)</f>
        <v>#N/A</v>
      </c>
      <c r="K1952" s="79" t="e">
        <f>+INDEX(Hoja3!A:G,MATCH('ALL PRODUCTS'!B1952,Hoja3!B:B,0),5)</f>
        <v>#N/A</v>
      </c>
      <c r="L1952" s="86">
        <v>6959800</v>
      </c>
      <c r="M1952" s="86">
        <v>3479900</v>
      </c>
    </row>
    <row r="1953" spans="1:13">
      <c r="A1953" t="s">
        <v>2696</v>
      </c>
      <c r="B1953" s="68" t="s">
        <v>16330</v>
      </c>
      <c r="C1953" s="68" t="s">
        <v>16331</v>
      </c>
      <c r="D1953" s="9" t="s">
        <v>6550</v>
      </c>
      <c r="E1953" s="9" t="s">
        <v>16332</v>
      </c>
      <c r="F1953" s="68" t="s">
        <v>16114</v>
      </c>
      <c r="G1953" s="6">
        <v>3061020</v>
      </c>
      <c r="H1953" s="6" t="s">
        <v>13</v>
      </c>
      <c r="I1953">
        <v>3829900</v>
      </c>
      <c r="J1953" t="e">
        <f>+INDEX(Hoja3!A:G,MATCH('ALL PRODUCTS'!B1953,Hoja3!B:B,0),6)</f>
        <v>#N/A</v>
      </c>
      <c r="K1953" s="79" t="e">
        <f>+INDEX(Hoja3!A:G,MATCH('ALL PRODUCTS'!B1953,Hoja3!B:B,0),5)</f>
        <v>#N/A</v>
      </c>
      <c r="L1953" s="86">
        <v>7359800</v>
      </c>
      <c r="M1953" s="86">
        <v>3679900</v>
      </c>
    </row>
    <row r="1954" spans="1:13">
      <c r="A1954" t="s">
        <v>2696</v>
      </c>
      <c r="B1954" s="68" t="s">
        <v>16333</v>
      </c>
      <c r="C1954" s="68" t="s">
        <v>16334</v>
      </c>
      <c r="D1954" s="9" t="s">
        <v>5177</v>
      </c>
      <c r="E1954" s="9" t="s">
        <v>16335</v>
      </c>
      <c r="F1954" s="68" t="s">
        <v>12</v>
      </c>
      <c r="G1954" s="6">
        <v>3448103</v>
      </c>
      <c r="H1954" s="6" t="s">
        <v>13</v>
      </c>
      <c r="I1954">
        <v>2599900</v>
      </c>
      <c r="J1954" t="e">
        <f>+INDEX(Hoja3!A:G,MATCH('ALL PRODUCTS'!B1954,Hoja3!B:B,0),6)</f>
        <v>#N/A</v>
      </c>
      <c r="K1954" s="79" t="e">
        <f>+INDEX(Hoja3!A:G,MATCH('ALL PRODUCTS'!B1954,Hoja3!B:B,0),5)</f>
        <v>#N/A</v>
      </c>
      <c r="L1954" s="86">
        <v>4999800</v>
      </c>
      <c r="M1954" s="86">
        <v>2499900</v>
      </c>
    </row>
    <row r="1955" spans="1:13">
      <c r="A1955" t="s">
        <v>2696</v>
      </c>
      <c r="B1955" s="68" t="s">
        <v>16336</v>
      </c>
      <c r="C1955" s="68" t="s">
        <v>16337</v>
      </c>
      <c r="D1955" s="9" t="s">
        <v>12272</v>
      </c>
      <c r="E1955" s="9" t="s">
        <v>16338</v>
      </c>
      <c r="F1955" s="68" t="s">
        <v>15551</v>
      </c>
      <c r="G1955" s="6">
        <v>4559800</v>
      </c>
      <c r="H1955" s="6" t="s">
        <v>13</v>
      </c>
      <c r="I1955" s="6">
        <v>4559800</v>
      </c>
      <c r="J1955" t="e">
        <f>+INDEX(Hoja3!A:G,MATCH('ALL PRODUCTS'!B1955,Hoja3!B:B,0),6)</f>
        <v>#N/A</v>
      </c>
      <c r="K1955" s="79" t="e">
        <f>+INDEX(Hoja3!A:G,MATCH('ALL PRODUCTS'!B1955,Hoja3!B:B,0),5)</f>
        <v>#N/A</v>
      </c>
      <c r="L1955" s="86">
        <v>4399800</v>
      </c>
      <c r="M1955" s="86">
        <v>2199900</v>
      </c>
    </row>
    <row r="1956" spans="1:13">
      <c r="A1956" t="s">
        <v>2696</v>
      </c>
      <c r="B1956" s="68" t="s">
        <v>16339</v>
      </c>
      <c r="C1956" s="68" t="s">
        <v>16340</v>
      </c>
      <c r="D1956" s="9" t="s">
        <v>5229</v>
      </c>
      <c r="E1956" s="9" t="s">
        <v>16341</v>
      </c>
      <c r="F1956" s="68" t="s">
        <v>927</v>
      </c>
      <c r="G1956" s="6">
        <v>5555396</v>
      </c>
      <c r="H1956" s="6" t="s">
        <v>13</v>
      </c>
      <c r="I1956">
        <v>3619900</v>
      </c>
      <c r="J1956" t="e">
        <f>+INDEX(Hoja3!A:G,MATCH('ALL PRODUCTS'!B1956,Hoja3!B:B,0),6)</f>
        <v>#N/A</v>
      </c>
      <c r="K1956" s="79" t="e">
        <f>+INDEX(Hoja3!A:G,MATCH('ALL PRODUCTS'!B1956,Hoja3!B:B,0),5)</f>
        <v>#N/A</v>
      </c>
      <c r="L1956" s="86">
        <v>6959800</v>
      </c>
      <c r="M1956" s="86">
        <v>3479900</v>
      </c>
    </row>
    <row r="1957" spans="1:13">
      <c r="A1957" t="s">
        <v>2696</v>
      </c>
      <c r="B1957" s="68" t="s">
        <v>16342</v>
      </c>
      <c r="C1957" s="68" t="s">
        <v>16343</v>
      </c>
      <c r="D1957" s="9" t="s">
        <v>7446</v>
      </c>
      <c r="E1957" s="9" t="s">
        <v>16344</v>
      </c>
      <c r="F1957" s="68" t="s">
        <v>36</v>
      </c>
      <c r="G1957" s="6">
        <v>499833</v>
      </c>
      <c r="H1957" s="6" t="s">
        <v>13</v>
      </c>
      <c r="I1957">
        <v>299900</v>
      </c>
      <c r="J1957">
        <f>+INDEX(Hoja3!A:G,MATCH('ALL PRODUCTS'!B1957,Hoja3!B:B,0),6)</f>
        <v>484838</v>
      </c>
      <c r="K1957" s="79">
        <f>+INDEX(Hoja3!A:G,MATCH('ALL PRODUCTS'!B1957,Hoja3!B:B,0),5)</f>
        <v>3</v>
      </c>
      <c r="L1957" s="86">
        <v>637780</v>
      </c>
      <c r="M1957" s="86">
        <v>289900</v>
      </c>
    </row>
    <row r="1958" spans="1:13">
      <c r="A1958" t="s">
        <v>2696</v>
      </c>
      <c r="B1958" s="68" t="s">
        <v>16345</v>
      </c>
      <c r="C1958" s="68" t="s">
        <v>16346</v>
      </c>
      <c r="D1958" s="9" t="s">
        <v>6554</v>
      </c>
      <c r="E1958" s="9" t="s">
        <v>16347</v>
      </c>
      <c r="F1958" s="68" t="s">
        <v>417</v>
      </c>
      <c r="G1958" s="6">
        <v>3061020</v>
      </c>
      <c r="H1958" s="6" t="s">
        <v>13</v>
      </c>
      <c r="I1958">
        <v>3829900</v>
      </c>
      <c r="J1958" t="e">
        <f>+INDEX(Hoja3!A:G,MATCH('ALL PRODUCTS'!B1958,Hoja3!B:B,0),6)</f>
        <v>#N/A</v>
      </c>
      <c r="K1958" s="79" t="e">
        <f>+INDEX(Hoja3!A:G,MATCH('ALL PRODUCTS'!B1958,Hoja3!B:B,0),5)</f>
        <v>#N/A</v>
      </c>
      <c r="L1958" s="86">
        <v>7359800</v>
      </c>
      <c r="M1958" s="86">
        <v>3679900</v>
      </c>
    </row>
    <row r="1959" spans="1:13">
      <c r="A1959" t="s">
        <v>2696</v>
      </c>
      <c r="B1959" s="68" t="s">
        <v>16348</v>
      </c>
      <c r="C1959" s="68" t="s">
        <v>16349</v>
      </c>
      <c r="D1959" s="9" t="s">
        <v>5300</v>
      </c>
      <c r="E1959" s="9" t="s">
        <v>16350</v>
      </c>
      <c r="F1959" s="68" t="s">
        <v>16133</v>
      </c>
      <c r="G1959" s="6">
        <v>4999800</v>
      </c>
      <c r="H1959" s="6" t="s">
        <v>13</v>
      </c>
      <c r="I1959">
        <v>2599900</v>
      </c>
      <c r="J1959" t="e">
        <f>+INDEX(Hoja3!A:G,MATCH('ALL PRODUCTS'!B1959,Hoja3!B:B,0),6)</f>
        <v>#N/A</v>
      </c>
      <c r="K1959" s="79" t="e">
        <f>+INDEX(Hoja3!A:G,MATCH('ALL PRODUCTS'!B1959,Hoja3!B:B,0),5)</f>
        <v>#N/A</v>
      </c>
      <c r="L1959" s="86">
        <v>4999800</v>
      </c>
      <c r="M1959" s="86">
        <v>2499900</v>
      </c>
    </row>
    <row r="1960" spans="1:13">
      <c r="A1960" t="s">
        <v>2696</v>
      </c>
      <c r="B1960" s="68" t="s">
        <v>16351</v>
      </c>
      <c r="C1960" s="68"/>
      <c r="D1960" s="9" t="s">
        <v>9055</v>
      </c>
      <c r="E1960" s="9" t="s">
        <v>16352</v>
      </c>
      <c r="F1960" s="68" t="s">
        <v>16</v>
      </c>
      <c r="G1960" s="6">
        <v>499814</v>
      </c>
      <c r="H1960" s="6" t="s">
        <v>13</v>
      </c>
      <c r="I1960" s="6">
        <v>499814</v>
      </c>
      <c r="J1960" t="e">
        <f>+INDEX(Hoja3!A:G,MATCH('ALL PRODUCTS'!B1960,Hoja3!B:B,0),6)</f>
        <v>#N/A</v>
      </c>
      <c r="K1960" s="79" t="e">
        <f>+INDEX(Hoja3!A:G,MATCH('ALL PRODUCTS'!B1960,Hoja3!B:B,0),5)</f>
        <v>#N/A</v>
      </c>
      <c r="L1960" s="86">
        <v>659800</v>
      </c>
      <c r="M1960" s="86">
        <v>329900</v>
      </c>
    </row>
    <row r="1961" spans="1:13">
      <c r="A1961" t="s">
        <v>2696</v>
      </c>
      <c r="B1961" s="68" t="s">
        <v>16353</v>
      </c>
      <c r="C1961" s="68" t="s">
        <v>16354</v>
      </c>
      <c r="D1961" s="9" t="s">
        <v>16355</v>
      </c>
      <c r="E1961" s="9" t="s">
        <v>16356</v>
      </c>
      <c r="F1961" s="68" t="s">
        <v>12</v>
      </c>
      <c r="G1961" s="6">
        <v>3137157</v>
      </c>
      <c r="H1961" s="6" t="s">
        <v>13</v>
      </c>
      <c r="I1961" s="6">
        <v>3137157</v>
      </c>
      <c r="J1961" t="e">
        <f>+INDEX(Hoja3!A:G,MATCH('ALL PRODUCTS'!B1961,Hoja3!B:B,0),6)</f>
        <v>#N/A</v>
      </c>
      <c r="K1961" s="79" t="e">
        <f>+INDEX(Hoja3!A:G,MATCH('ALL PRODUCTS'!B1961,Hoja3!B:B,0),5)</f>
        <v>#N/A</v>
      </c>
      <c r="L1961" s="86" t="e">
        <v>#N/A</v>
      </c>
      <c r="M1961" s="86" t="e">
        <v>#N/A</v>
      </c>
    </row>
    <row r="1962" spans="1:13">
      <c r="A1962" t="s">
        <v>2696</v>
      </c>
      <c r="B1962" s="68" t="s">
        <v>16357</v>
      </c>
      <c r="C1962" s="68" t="s">
        <v>16358</v>
      </c>
      <c r="D1962" s="9" t="s">
        <v>2197</v>
      </c>
      <c r="E1962" s="9" t="s">
        <v>16359</v>
      </c>
      <c r="F1962" s="68" t="s">
        <v>417</v>
      </c>
      <c r="G1962" s="6">
        <v>3399800</v>
      </c>
      <c r="H1962" s="6" t="s">
        <v>13</v>
      </c>
      <c r="I1962">
        <v>1869900</v>
      </c>
      <c r="J1962" t="e">
        <f>+INDEX(Hoja3!A:G,MATCH('ALL PRODUCTS'!B1962,Hoja3!B:B,0),6)</f>
        <v>#N/A</v>
      </c>
      <c r="K1962" s="79" t="e">
        <f>+INDEX(Hoja3!A:G,MATCH('ALL PRODUCTS'!B1962,Hoja3!B:B,0),5)</f>
        <v>#N/A</v>
      </c>
      <c r="L1962" s="86">
        <v>3599800</v>
      </c>
      <c r="M1962" s="86">
        <v>1799900</v>
      </c>
    </row>
    <row r="1963" spans="1:13">
      <c r="A1963" t="s">
        <v>2696</v>
      </c>
      <c r="B1963" s="68" t="s">
        <v>16360</v>
      </c>
      <c r="C1963" s="68" t="s">
        <v>16361</v>
      </c>
      <c r="D1963" s="9" t="s">
        <v>2193</v>
      </c>
      <c r="E1963" s="9" t="s">
        <v>16362</v>
      </c>
      <c r="F1963" s="68" t="s">
        <v>359</v>
      </c>
      <c r="G1963" s="6">
        <v>3399800</v>
      </c>
      <c r="H1963" s="6" t="s">
        <v>13</v>
      </c>
      <c r="I1963">
        <v>1869900</v>
      </c>
      <c r="J1963" t="e">
        <f>+INDEX(Hoja3!A:G,MATCH('ALL PRODUCTS'!B1963,Hoja3!B:B,0),6)</f>
        <v>#N/A</v>
      </c>
      <c r="K1963" s="79" t="e">
        <f>+INDEX(Hoja3!A:G,MATCH('ALL PRODUCTS'!B1963,Hoja3!B:B,0),5)</f>
        <v>#N/A</v>
      </c>
      <c r="L1963" s="86">
        <v>3599800</v>
      </c>
      <c r="M1963" s="86">
        <v>1799900</v>
      </c>
    </row>
    <row r="1964" spans="1:13">
      <c r="A1964" t="s">
        <v>2696</v>
      </c>
      <c r="B1964" s="68" t="s">
        <v>16363</v>
      </c>
      <c r="C1964" s="68" t="s">
        <v>16364</v>
      </c>
      <c r="D1964" s="9" t="s">
        <v>2188</v>
      </c>
      <c r="E1964" s="9" t="s">
        <v>16365</v>
      </c>
      <c r="F1964" s="68" t="s">
        <v>734</v>
      </c>
      <c r="G1964" s="6">
        <v>3191382</v>
      </c>
      <c r="H1964" s="6" t="s">
        <v>13</v>
      </c>
      <c r="I1964">
        <v>2619900</v>
      </c>
      <c r="J1964" t="e">
        <f>+INDEX(Hoja3!A:G,MATCH('ALL PRODUCTS'!B1964,Hoja3!B:B,0),6)</f>
        <v>#N/A</v>
      </c>
      <c r="K1964" s="79" t="e">
        <f>+INDEX(Hoja3!A:G,MATCH('ALL PRODUCTS'!B1964,Hoja3!B:B,0),5)</f>
        <v>#N/A</v>
      </c>
      <c r="L1964" s="86">
        <v>5039800</v>
      </c>
      <c r="M1964" s="86">
        <v>2519900</v>
      </c>
    </row>
    <row r="1965" spans="1:13">
      <c r="A1965" t="s">
        <v>2696</v>
      </c>
      <c r="B1965" s="68" t="s">
        <v>16366</v>
      </c>
      <c r="C1965" s="68" t="s">
        <v>16367</v>
      </c>
      <c r="D1965" s="9" t="s">
        <v>7635</v>
      </c>
      <c r="E1965" s="9" t="s">
        <v>16368</v>
      </c>
      <c r="F1965" s="68" t="s">
        <v>34</v>
      </c>
      <c r="G1965" s="6">
        <v>3448103</v>
      </c>
      <c r="H1965" s="6" t="s">
        <v>13</v>
      </c>
      <c r="I1965">
        <v>2599900</v>
      </c>
      <c r="J1965" t="e">
        <f>+INDEX(Hoja3!A:G,MATCH('ALL PRODUCTS'!B1965,Hoja3!B:B,0),6)</f>
        <v>#N/A</v>
      </c>
      <c r="K1965" s="79" t="e">
        <f>+INDEX(Hoja3!A:G,MATCH('ALL PRODUCTS'!B1965,Hoja3!B:B,0),5)</f>
        <v>#N/A</v>
      </c>
      <c r="L1965" s="86">
        <v>4999800</v>
      </c>
      <c r="M1965" s="86">
        <v>2499900</v>
      </c>
    </row>
    <row r="1966" spans="1:13">
      <c r="A1966" t="s">
        <v>2696</v>
      </c>
      <c r="B1966" s="68" t="s">
        <v>16369</v>
      </c>
      <c r="C1966" s="68" t="s">
        <v>16370</v>
      </c>
      <c r="D1966" s="9" t="s">
        <v>2183</v>
      </c>
      <c r="E1966" s="9" t="s">
        <v>16371</v>
      </c>
      <c r="F1966" s="68" t="s">
        <v>15962</v>
      </c>
      <c r="G1966" s="6">
        <v>4444259</v>
      </c>
      <c r="H1966" s="6" t="s">
        <v>13</v>
      </c>
      <c r="I1966">
        <v>2409900</v>
      </c>
      <c r="J1966" t="e">
        <f>+INDEX(Hoja3!A:G,MATCH('ALL PRODUCTS'!B1966,Hoja3!B:B,0),6)</f>
        <v>#N/A</v>
      </c>
      <c r="K1966" s="79" t="e">
        <f>+INDEX(Hoja3!A:G,MATCH('ALL PRODUCTS'!B1966,Hoja3!B:B,0),5)</f>
        <v>#N/A</v>
      </c>
      <c r="L1966" s="86">
        <v>4639800</v>
      </c>
      <c r="M1966" s="86">
        <v>2319900</v>
      </c>
    </row>
    <row r="1967" spans="1:13">
      <c r="A1967" t="s">
        <v>2696</v>
      </c>
      <c r="B1967" s="68" t="s">
        <v>16372</v>
      </c>
      <c r="C1967" s="68" t="s">
        <v>16373</v>
      </c>
      <c r="D1967" s="9" t="s">
        <v>6885</v>
      </c>
      <c r="E1967" s="9" t="s">
        <v>16374</v>
      </c>
      <c r="F1967" s="68" t="s">
        <v>12</v>
      </c>
      <c r="G1967" s="6">
        <v>3061020</v>
      </c>
      <c r="H1967" s="6" t="s">
        <v>13</v>
      </c>
      <c r="I1967">
        <v>3829900</v>
      </c>
      <c r="J1967" t="e">
        <f>+INDEX(Hoja3!A:G,MATCH('ALL PRODUCTS'!B1967,Hoja3!B:B,0),6)</f>
        <v>#N/A</v>
      </c>
      <c r="K1967" s="79" t="e">
        <f>+INDEX(Hoja3!A:G,MATCH('ALL PRODUCTS'!B1967,Hoja3!B:B,0),5)</f>
        <v>#N/A</v>
      </c>
      <c r="L1967" s="86">
        <v>7359800</v>
      </c>
      <c r="M1967" s="86">
        <v>3679900</v>
      </c>
    </row>
    <row r="1968" spans="1:13">
      <c r="A1968" t="s">
        <v>2696</v>
      </c>
      <c r="B1968" s="68" t="s">
        <v>16375</v>
      </c>
      <c r="C1968" s="68" t="s">
        <v>16376</v>
      </c>
      <c r="D1968" s="9" t="s">
        <v>16377</v>
      </c>
      <c r="E1968" s="9" t="s">
        <v>16378</v>
      </c>
      <c r="F1968" s="68" t="s">
        <v>417</v>
      </c>
      <c r="G1968" s="6">
        <v>3921471</v>
      </c>
      <c r="H1968" s="6" t="s">
        <v>13</v>
      </c>
      <c r="I1968" s="6">
        <v>3921471</v>
      </c>
      <c r="J1968" t="e">
        <f>+INDEX(Hoja3!A:G,MATCH('ALL PRODUCTS'!B1968,Hoja3!B:B,0),6)</f>
        <v>#N/A</v>
      </c>
      <c r="K1968" s="79" t="e">
        <f>+INDEX(Hoja3!A:G,MATCH('ALL PRODUCTS'!B1968,Hoja3!B:B,0),5)</f>
        <v>#N/A</v>
      </c>
      <c r="L1968" s="86" t="e">
        <v>#N/A</v>
      </c>
      <c r="M1968" s="86" t="e">
        <v>#N/A</v>
      </c>
    </row>
    <row r="1969" spans="1:13">
      <c r="A1969" t="s">
        <v>2696</v>
      </c>
      <c r="B1969" s="68" t="s">
        <v>16379</v>
      </c>
      <c r="C1969" s="68" t="s">
        <v>16380</v>
      </c>
      <c r="D1969" s="9" t="s">
        <v>6714</v>
      </c>
      <c r="E1969" s="9" t="s">
        <v>16381</v>
      </c>
      <c r="F1969" s="68" t="s">
        <v>12</v>
      </c>
      <c r="G1969" s="6">
        <v>1764558</v>
      </c>
      <c r="H1969" s="6" t="s">
        <v>13</v>
      </c>
      <c r="I1969">
        <v>1889900</v>
      </c>
      <c r="J1969" t="e">
        <f>+INDEX(Hoja3!A:G,MATCH('ALL PRODUCTS'!B1969,Hoja3!B:B,0),6)</f>
        <v>#N/A</v>
      </c>
      <c r="K1969" s="79" t="e">
        <f>+INDEX(Hoja3!A:G,MATCH('ALL PRODUCTS'!B1969,Hoja3!B:B,0),5)</f>
        <v>#N/A</v>
      </c>
      <c r="L1969" s="86">
        <v>3639800</v>
      </c>
      <c r="M1969" s="86">
        <v>1819900</v>
      </c>
    </row>
    <row r="1970" spans="1:13">
      <c r="A1970" t="s">
        <v>2696</v>
      </c>
      <c r="B1970" s="68" t="s">
        <v>16382</v>
      </c>
      <c r="C1970" s="68" t="s">
        <v>16383</v>
      </c>
      <c r="D1970" s="9" t="s">
        <v>5165</v>
      </c>
      <c r="E1970" s="9" t="s">
        <v>16384</v>
      </c>
      <c r="F1970" s="68" t="s">
        <v>34</v>
      </c>
      <c r="G1970" s="6">
        <v>3999818</v>
      </c>
      <c r="H1970" s="6" t="s">
        <v>13</v>
      </c>
      <c r="I1970">
        <v>2289900</v>
      </c>
      <c r="J1970" t="e">
        <f>+INDEX(Hoja3!A:G,MATCH('ALL PRODUCTS'!B1970,Hoja3!B:B,0),6)</f>
        <v>#N/A</v>
      </c>
      <c r="K1970" s="79" t="e">
        <f>+INDEX(Hoja3!A:G,MATCH('ALL PRODUCTS'!B1970,Hoja3!B:B,0),5)</f>
        <v>#N/A</v>
      </c>
      <c r="L1970" s="86">
        <v>4399800</v>
      </c>
      <c r="M1970" s="86">
        <v>2199900</v>
      </c>
    </row>
    <row r="1971" spans="1:13">
      <c r="A1971" t="s">
        <v>2696</v>
      </c>
      <c r="B1971" s="68" t="s">
        <v>16385</v>
      </c>
      <c r="C1971" s="68" t="s">
        <v>16386</v>
      </c>
      <c r="D1971" s="9" t="s">
        <v>6784</v>
      </c>
      <c r="E1971" s="9" t="s">
        <v>16387</v>
      </c>
      <c r="F1971" s="68" t="s">
        <v>12</v>
      </c>
      <c r="G1971" s="6">
        <v>2545272</v>
      </c>
      <c r="H1971" s="6" t="s">
        <v>13</v>
      </c>
      <c r="I1971">
        <v>1659900</v>
      </c>
      <c r="J1971" t="e">
        <f>+INDEX(Hoja3!A:G,MATCH('ALL PRODUCTS'!B1971,Hoja3!B:B,0),6)</f>
        <v>#N/A</v>
      </c>
      <c r="K1971" s="79" t="e">
        <f>+INDEX(Hoja3!A:G,MATCH('ALL PRODUCTS'!B1971,Hoja3!B:B,0),5)</f>
        <v>#N/A</v>
      </c>
      <c r="L1971" s="86">
        <v>3199800</v>
      </c>
      <c r="M1971" s="86">
        <v>1599900</v>
      </c>
    </row>
    <row r="1972" spans="1:13">
      <c r="A1972" t="s">
        <v>2696</v>
      </c>
      <c r="B1972" s="68" t="s">
        <v>16388</v>
      </c>
      <c r="C1972" s="68" t="s">
        <v>16389</v>
      </c>
      <c r="D1972" s="9" t="s">
        <v>16390</v>
      </c>
      <c r="E1972" s="9" t="s">
        <v>16391</v>
      </c>
      <c r="F1972" s="68" t="s">
        <v>297</v>
      </c>
      <c r="G1972" s="6">
        <v>3921471</v>
      </c>
      <c r="H1972" s="6" t="s">
        <v>13</v>
      </c>
      <c r="I1972" s="6">
        <v>3921471</v>
      </c>
      <c r="J1972" t="e">
        <f>+INDEX(Hoja3!A:G,MATCH('ALL PRODUCTS'!B1972,Hoja3!B:B,0),6)</f>
        <v>#N/A</v>
      </c>
      <c r="K1972" s="79" t="e">
        <f>+INDEX(Hoja3!A:G,MATCH('ALL PRODUCTS'!B1972,Hoja3!B:B,0),5)</f>
        <v>#N/A</v>
      </c>
      <c r="L1972" s="86" t="e">
        <v>#N/A</v>
      </c>
      <c r="M1972" s="86" t="e">
        <v>#N/A</v>
      </c>
    </row>
    <row r="1973" spans="1:13">
      <c r="A1973" t="s">
        <v>2696</v>
      </c>
      <c r="B1973" s="68" t="s">
        <v>16392</v>
      </c>
      <c r="C1973" s="68" t="s">
        <v>16393</v>
      </c>
      <c r="D1973" s="9" t="s">
        <v>5282</v>
      </c>
      <c r="E1973" s="9" t="s">
        <v>16394</v>
      </c>
      <c r="F1973" s="68" t="s">
        <v>36</v>
      </c>
      <c r="G1973" s="6">
        <v>7999800</v>
      </c>
      <c r="H1973" s="6" t="s">
        <v>13</v>
      </c>
      <c r="I1973">
        <v>3949900</v>
      </c>
      <c r="J1973" t="e">
        <f>+INDEX(Hoja3!A:G,MATCH('ALL PRODUCTS'!B1973,Hoja3!B:B,0),6)</f>
        <v>#N/A</v>
      </c>
      <c r="K1973" s="79" t="e">
        <f>+INDEX(Hoja3!A:G,MATCH('ALL PRODUCTS'!B1973,Hoja3!B:B,0),5)</f>
        <v>#N/A</v>
      </c>
      <c r="L1973" s="86">
        <v>7599800</v>
      </c>
      <c r="M1973" s="86">
        <v>3799900</v>
      </c>
    </row>
    <row r="1974" spans="1:13">
      <c r="A1974" t="s">
        <v>2696</v>
      </c>
      <c r="B1974" s="68" t="s">
        <v>16395</v>
      </c>
      <c r="C1974" s="68" t="s">
        <v>16396</v>
      </c>
      <c r="D1974" s="9" t="s">
        <v>5255</v>
      </c>
      <c r="E1974" s="9" t="s">
        <v>16397</v>
      </c>
      <c r="F1974" s="68" t="s">
        <v>16114</v>
      </c>
      <c r="G1974" s="6">
        <v>3508596</v>
      </c>
      <c r="H1974" s="6" t="s">
        <v>13</v>
      </c>
      <c r="I1974">
        <v>2319900</v>
      </c>
      <c r="J1974" t="e">
        <f>+INDEX(Hoja3!A:G,MATCH('ALL PRODUCTS'!B1974,Hoja3!B:B,0),6)</f>
        <v>#N/A</v>
      </c>
      <c r="K1974" s="79" t="e">
        <f>+INDEX(Hoja3!A:G,MATCH('ALL PRODUCTS'!B1974,Hoja3!B:B,0),5)</f>
        <v>#N/A</v>
      </c>
      <c r="L1974" s="86">
        <v>4459800</v>
      </c>
      <c r="M1974" s="86">
        <v>2229900</v>
      </c>
    </row>
    <row r="1975" spans="1:13">
      <c r="A1975" t="s">
        <v>2696</v>
      </c>
      <c r="B1975" s="68" t="s">
        <v>16398</v>
      </c>
      <c r="C1975" s="68" t="s">
        <v>16399</v>
      </c>
      <c r="D1975" s="9" t="s">
        <v>5243</v>
      </c>
      <c r="E1975" s="9" t="s">
        <v>16400</v>
      </c>
      <c r="F1975" s="68" t="s">
        <v>417</v>
      </c>
      <c r="G1975" s="6">
        <v>3225645</v>
      </c>
      <c r="H1975" s="6" t="s">
        <v>13</v>
      </c>
      <c r="I1975">
        <v>2319900</v>
      </c>
      <c r="J1975" t="e">
        <f>+INDEX(Hoja3!A:G,MATCH('ALL PRODUCTS'!B1975,Hoja3!B:B,0),6)</f>
        <v>#N/A</v>
      </c>
      <c r="K1975" s="79" t="e">
        <f>+INDEX(Hoja3!A:G,MATCH('ALL PRODUCTS'!B1975,Hoja3!B:B,0),5)</f>
        <v>#N/A</v>
      </c>
      <c r="L1975" s="86">
        <v>4459800</v>
      </c>
      <c r="M1975" s="86">
        <v>2229900</v>
      </c>
    </row>
    <row r="1976" spans="1:13">
      <c r="A1976" t="s">
        <v>2696</v>
      </c>
      <c r="B1976" s="68" t="s">
        <v>16401</v>
      </c>
      <c r="C1976" s="68" t="s">
        <v>16402</v>
      </c>
      <c r="D1976" s="9" t="s">
        <v>12459</v>
      </c>
      <c r="E1976" s="9" t="s">
        <v>12460</v>
      </c>
      <c r="F1976" s="68" t="s">
        <v>15962</v>
      </c>
      <c r="G1976" s="6">
        <v>4073888</v>
      </c>
      <c r="H1976" s="6" t="s">
        <v>13</v>
      </c>
      <c r="I1976" s="6">
        <v>4073888</v>
      </c>
      <c r="J1976" t="e">
        <f>+INDEX(Hoja3!A:G,MATCH('ALL PRODUCTS'!B1976,Hoja3!B:B,0),6)</f>
        <v>#N/A</v>
      </c>
      <c r="K1976" s="79" t="e">
        <f>+INDEX(Hoja3!A:G,MATCH('ALL PRODUCTS'!B1976,Hoja3!B:B,0),5)</f>
        <v>#N/A</v>
      </c>
      <c r="L1976" s="86">
        <v>4479800</v>
      </c>
      <c r="M1976" s="86">
        <v>2239900</v>
      </c>
    </row>
    <row r="1977" spans="1:13">
      <c r="A1977" t="s">
        <v>2696</v>
      </c>
      <c r="B1977" s="68" t="s">
        <v>16403</v>
      </c>
      <c r="C1977" s="68" t="s">
        <v>16404</v>
      </c>
      <c r="D1977" s="9" t="s">
        <v>8920</v>
      </c>
      <c r="E1977" s="9" t="s">
        <v>16405</v>
      </c>
      <c r="F1977" s="68" t="s">
        <v>12</v>
      </c>
      <c r="G1977" s="6">
        <v>599800</v>
      </c>
      <c r="H1977" s="6" t="s">
        <v>13</v>
      </c>
      <c r="I1977" s="6">
        <v>599800</v>
      </c>
      <c r="J1977">
        <f>+INDEX(Hoja3!A:G,MATCH('ALL PRODUCTS'!B1977,Hoja3!B:B,0),6)</f>
        <v>581806</v>
      </c>
      <c r="K1977" s="79">
        <f>+INDEX(Hoja3!A:G,MATCH('ALL PRODUCTS'!B1977,Hoja3!B:B,0),5)</f>
        <v>3</v>
      </c>
      <c r="L1977" s="86">
        <v>615780</v>
      </c>
      <c r="M1977" s="86">
        <v>279900</v>
      </c>
    </row>
    <row r="1978" spans="1:13">
      <c r="A1978" t="s">
        <v>2696</v>
      </c>
      <c r="B1978" s="68" t="s">
        <v>16406</v>
      </c>
      <c r="C1978" s="68" t="s">
        <v>16407</v>
      </c>
      <c r="D1978" s="9" t="s">
        <v>5292</v>
      </c>
      <c r="E1978" s="9" t="s">
        <v>16408</v>
      </c>
      <c r="F1978" s="68" t="s">
        <v>15962</v>
      </c>
      <c r="G1978" s="6">
        <v>4999800</v>
      </c>
      <c r="H1978" s="6" t="s">
        <v>13</v>
      </c>
      <c r="I1978">
        <v>2599900</v>
      </c>
      <c r="J1978" t="e">
        <f>+INDEX(Hoja3!A:G,MATCH('ALL PRODUCTS'!B1978,Hoja3!B:B,0),6)</f>
        <v>#N/A</v>
      </c>
      <c r="K1978" s="79" t="e">
        <f>+INDEX(Hoja3!A:G,MATCH('ALL PRODUCTS'!B1978,Hoja3!B:B,0),5)</f>
        <v>#N/A</v>
      </c>
      <c r="L1978" s="86">
        <v>4999800</v>
      </c>
      <c r="M1978" s="86">
        <v>2499900</v>
      </c>
    </row>
    <row r="1979" spans="1:13">
      <c r="A1979" t="s">
        <v>2696</v>
      </c>
      <c r="B1979" s="68" t="s">
        <v>16409</v>
      </c>
      <c r="C1979" s="68" t="s">
        <v>16410</v>
      </c>
      <c r="D1979" s="9" t="s">
        <v>5298</v>
      </c>
      <c r="E1979" s="9" t="s">
        <v>16411</v>
      </c>
      <c r="F1979" s="68" t="s">
        <v>927</v>
      </c>
      <c r="G1979" s="6">
        <v>4999800</v>
      </c>
      <c r="H1979" s="6" t="s">
        <v>13</v>
      </c>
      <c r="I1979">
        <v>2599900</v>
      </c>
      <c r="J1979" t="e">
        <f>+INDEX(Hoja3!A:G,MATCH('ALL PRODUCTS'!B1979,Hoja3!B:B,0),6)</f>
        <v>#N/A</v>
      </c>
      <c r="K1979" s="79" t="e">
        <f>+INDEX(Hoja3!A:G,MATCH('ALL PRODUCTS'!B1979,Hoja3!B:B,0),5)</f>
        <v>#N/A</v>
      </c>
      <c r="L1979" s="86">
        <v>4999800</v>
      </c>
      <c r="M1979" s="86">
        <v>2499900</v>
      </c>
    </row>
    <row r="1980" spans="1:13">
      <c r="A1980" t="s">
        <v>2696</v>
      </c>
      <c r="B1980" s="68" t="s">
        <v>16412</v>
      </c>
      <c r="C1980" s="68"/>
      <c r="D1980" s="9" t="s">
        <v>9832</v>
      </c>
      <c r="E1980" s="9" t="s">
        <v>16413</v>
      </c>
      <c r="F1980" s="68" t="s">
        <v>16</v>
      </c>
      <c r="G1980" s="6">
        <v>915084</v>
      </c>
      <c r="H1980" s="6" t="s">
        <v>13</v>
      </c>
      <c r="I1980" s="6">
        <v>915084</v>
      </c>
      <c r="J1980" t="e">
        <f>+INDEX(Hoja3!A:G,MATCH('ALL PRODUCTS'!B1980,Hoja3!B:B,0),6)</f>
        <v>#N/A</v>
      </c>
      <c r="K1980" s="79" t="e">
        <f>+INDEX(Hoja3!A:G,MATCH('ALL PRODUCTS'!B1980,Hoja3!B:B,0),5)</f>
        <v>#N/A</v>
      </c>
      <c r="L1980" s="86">
        <v>1199800</v>
      </c>
      <c r="M1980" s="86">
        <v>599900</v>
      </c>
    </row>
    <row r="1981" spans="1:13">
      <c r="A1981" t="s">
        <v>2696</v>
      </c>
      <c r="B1981" s="68" t="s">
        <v>16414</v>
      </c>
      <c r="C1981" s="68" t="s">
        <v>16415</v>
      </c>
      <c r="D1981" s="9" t="s">
        <v>6786</v>
      </c>
      <c r="E1981" s="9" t="s">
        <v>16416</v>
      </c>
      <c r="F1981" s="68" t="s">
        <v>34</v>
      </c>
      <c r="G1981" s="6">
        <v>2545272</v>
      </c>
      <c r="H1981" s="6" t="s">
        <v>13</v>
      </c>
      <c r="I1981">
        <v>1659900</v>
      </c>
      <c r="J1981" t="e">
        <f>+INDEX(Hoja3!A:G,MATCH('ALL PRODUCTS'!B1981,Hoja3!B:B,0),6)</f>
        <v>#N/A</v>
      </c>
      <c r="K1981" s="79" t="e">
        <f>+INDEX(Hoja3!A:G,MATCH('ALL PRODUCTS'!B1981,Hoja3!B:B,0),5)</f>
        <v>#N/A</v>
      </c>
      <c r="L1981" s="86">
        <v>3199800</v>
      </c>
      <c r="M1981" s="86">
        <v>1599900</v>
      </c>
    </row>
    <row r="1982" spans="1:13">
      <c r="A1982" t="s">
        <v>2696</v>
      </c>
      <c r="B1982" s="68" t="s">
        <v>16417</v>
      </c>
      <c r="C1982" s="68" t="s">
        <v>16418</v>
      </c>
      <c r="D1982" s="9" t="s">
        <v>5195</v>
      </c>
      <c r="E1982" s="9" t="s">
        <v>16419</v>
      </c>
      <c r="F1982" s="68" t="s">
        <v>16133</v>
      </c>
      <c r="G1982" s="6">
        <v>4073888</v>
      </c>
      <c r="H1982" s="6" t="s">
        <v>13</v>
      </c>
      <c r="I1982">
        <v>2289900</v>
      </c>
      <c r="J1982" t="e">
        <f>+INDEX(Hoja3!A:G,MATCH('ALL PRODUCTS'!B1982,Hoja3!B:B,0),6)</f>
        <v>#N/A</v>
      </c>
      <c r="K1982" s="79" t="e">
        <f>+INDEX(Hoja3!A:G,MATCH('ALL PRODUCTS'!B1982,Hoja3!B:B,0),5)</f>
        <v>#N/A</v>
      </c>
      <c r="L1982" s="86">
        <v>4399800</v>
      </c>
      <c r="M1982" s="86">
        <v>2199900</v>
      </c>
    </row>
    <row r="1983" spans="1:13">
      <c r="A1983" t="s">
        <v>2696</v>
      </c>
      <c r="B1983" s="68" t="s">
        <v>16420</v>
      </c>
      <c r="C1983" s="68" t="s">
        <v>16421</v>
      </c>
      <c r="D1983" s="9" t="s">
        <v>7631</v>
      </c>
      <c r="E1983" s="9" t="s">
        <v>16422</v>
      </c>
      <c r="F1983" s="68" t="s">
        <v>36</v>
      </c>
      <c r="G1983" s="6">
        <v>5381636</v>
      </c>
      <c r="H1983" s="6" t="s">
        <v>13</v>
      </c>
      <c r="I1983">
        <v>3219900</v>
      </c>
      <c r="J1983" t="e">
        <f>+INDEX(Hoja3!A:G,MATCH('ALL PRODUCTS'!B1983,Hoja3!B:B,0),6)</f>
        <v>#N/A</v>
      </c>
      <c r="K1983" s="79" t="e">
        <f>+INDEX(Hoja3!A:G,MATCH('ALL PRODUCTS'!B1983,Hoja3!B:B,0),5)</f>
        <v>#N/A</v>
      </c>
      <c r="L1983" s="86">
        <v>6179800</v>
      </c>
      <c r="M1983" s="86">
        <v>3089900</v>
      </c>
    </row>
    <row r="1984" spans="1:13">
      <c r="A1984" t="s">
        <v>2696</v>
      </c>
      <c r="B1984" s="68" t="s">
        <v>16423</v>
      </c>
      <c r="C1984" s="68" t="s">
        <v>16424</v>
      </c>
      <c r="D1984" s="9" t="s">
        <v>5215</v>
      </c>
      <c r="E1984" s="9" t="s">
        <v>16425</v>
      </c>
      <c r="F1984" s="68" t="s">
        <v>34</v>
      </c>
      <c r="G1984" s="6">
        <v>5468593</v>
      </c>
      <c r="H1984" s="6" t="s">
        <v>13</v>
      </c>
      <c r="I1984">
        <v>3689900</v>
      </c>
      <c r="J1984" t="e">
        <f>+INDEX(Hoja3!A:G,MATCH('ALL PRODUCTS'!B1984,Hoja3!B:B,0),6)</f>
        <v>#N/A</v>
      </c>
      <c r="K1984" s="79" t="e">
        <f>+INDEX(Hoja3!A:G,MATCH('ALL PRODUCTS'!B1984,Hoja3!B:B,0),5)</f>
        <v>#N/A</v>
      </c>
      <c r="L1984" s="86">
        <v>7099800</v>
      </c>
      <c r="M1984" s="86">
        <v>3549900</v>
      </c>
    </row>
    <row r="1985" spans="1:13">
      <c r="A1985" t="s">
        <v>2696</v>
      </c>
      <c r="B1985" s="68" t="s">
        <v>16426</v>
      </c>
      <c r="C1985" s="68" t="s">
        <v>16427</v>
      </c>
      <c r="D1985" s="9" t="s">
        <v>12480</v>
      </c>
      <c r="E1985" s="9" t="s">
        <v>16428</v>
      </c>
      <c r="F1985" s="68" t="s">
        <v>48</v>
      </c>
      <c r="G1985" s="6">
        <v>3799800</v>
      </c>
      <c r="H1985" s="6" t="s">
        <v>13</v>
      </c>
      <c r="I1985" s="6">
        <v>3799800</v>
      </c>
      <c r="J1985" t="e">
        <f>+INDEX(Hoja3!A:G,MATCH('ALL PRODUCTS'!B1985,Hoja3!B:B,0),6)</f>
        <v>#N/A</v>
      </c>
      <c r="K1985" s="79" t="e">
        <f>+INDEX(Hoja3!A:G,MATCH('ALL PRODUCTS'!B1985,Hoja3!B:B,0),5)</f>
        <v>#N/A</v>
      </c>
      <c r="L1985" s="86">
        <v>4599800</v>
      </c>
      <c r="M1985" s="86">
        <v>2299900</v>
      </c>
    </row>
    <row r="1986" spans="1:13">
      <c r="A1986" t="s">
        <v>2696</v>
      </c>
      <c r="B1986" s="68" t="s">
        <v>16429</v>
      </c>
      <c r="C1986" s="68" t="s">
        <v>16430</v>
      </c>
      <c r="D1986" s="9" t="s">
        <v>5284</v>
      </c>
      <c r="E1986" s="9" t="s">
        <v>16431</v>
      </c>
      <c r="F1986" s="68" t="s">
        <v>12</v>
      </c>
      <c r="G1986" s="6">
        <v>7999800</v>
      </c>
      <c r="H1986" s="6" t="s">
        <v>13</v>
      </c>
      <c r="I1986">
        <v>3949900</v>
      </c>
      <c r="J1986" t="e">
        <f>+INDEX(Hoja3!A:G,MATCH('ALL PRODUCTS'!B1986,Hoja3!B:B,0),6)</f>
        <v>#N/A</v>
      </c>
      <c r="K1986" s="79" t="e">
        <f>+INDEX(Hoja3!A:G,MATCH('ALL PRODUCTS'!B1986,Hoja3!B:B,0),5)</f>
        <v>#N/A</v>
      </c>
      <c r="L1986" s="86">
        <v>7599800</v>
      </c>
      <c r="M1986" s="86">
        <v>3799900</v>
      </c>
    </row>
    <row r="1987" spans="1:13">
      <c r="A1987" t="s">
        <v>2696</v>
      </c>
      <c r="B1987" s="68" t="s">
        <v>16432</v>
      </c>
      <c r="C1987" s="68" t="s">
        <v>16433</v>
      </c>
      <c r="D1987" s="9" t="s">
        <v>5163</v>
      </c>
      <c r="E1987" s="9" t="s">
        <v>16434</v>
      </c>
      <c r="F1987" s="68" t="s">
        <v>12</v>
      </c>
      <c r="G1987" s="6">
        <v>3999818</v>
      </c>
      <c r="H1987" s="6" t="s">
        <v>13</v>
      </c>
      <c r="I1987">
        <v>2289900</v>
      </c>
      <c r="J1987" t="e">
        <f>+INDEX(Hoja3!A:G,MATCH('ALL PRODUCTS'!B1987,Hoja3!B:B,0),6)</f>
        <v>#N/A</v>
      </c>
      <c r="K1987" s="79" t="e">
        <f>+INDEX(Hoja3!A:G,MATCH('ALL PRODUCTS'!B1987,Hoja3!B:B,0),5)</f>
        <v>#N/A</v>
      </c>
      <c r="L1987" s="86">
        <v>4399800</v>
      </c>
      <c r="M1987" s="86">
        <v>2199900</v>
      </c>
    </row>
    <row r="1988" spans="1:13">
      <c r="A1988" t="s">
        <v>2696</v>
      </c>
      <c r="B1988" s="68" t="s">
        <v>16435</v>
      </c>
      <c r="C1988" s="68" t="s">
        <v>16436</v>
      </c>
      <c r="D1988" s="9" t="s">
        <v>2228</v>
      </c>
      <c r="E1988" s="9" t="s">
        <v>16437</v>
      </c>
      <c r="F1988" s="68" t="s">
        <v>232</v>
      </c>
      <c r="G1988" s="6">
        <v>555370</v>
      </c>
      <c r="H1988" s="6" t="s">
        <v>13</v>
      </c>
      <c r="I1988">
        <v>289900</v>
      </c>
      <c r="J1988">
        <f>+INDEX(Hoja3!A:G,MATCH('ALL PRODUCTS'!B1988,Hoja3!B:B,0),6)</f>
        <v>538708</v>
      </c>
      <c r="K1988" s="79">
        <f>+INDEX(Hoja3!A:G,MATCH('ALL PRODUCTS'!B1988,Hoja3!B:B,0),5)</f>
        <v>3</v>
      </c>
      <c r="L1988" s="86">
        <v>615780</v>
      </c>
      <c r="M1988" s="86">
        <v>279900</v>
      </c>
    </row>
    <row r="1989" spans="1:13">
      <c r="A1989" t="s">
        <v>2696</v>
      </c>
      <c r="B1989" s="68" t="s">
        <v>16438</v>
      </c>
      <c r="C1989" s="68"/>
      <c r="D1989" s="9" t="s">
        <v>9865</v>
      </c>
      <c r="E1989" s="9" t="s">
        <v>16439</v>
      </c>
      <c r="F1989" s="68" t="s">
        <v>16</v>
      </c>
      <c r="G1989" s="6">
        <v>592436</v>
      </c>
      <c r="H1989" s="6" t="s">
        <v>13</v>
      </c>
      <c r="I1989" s="6">
        <v>592436</v>
      </c>
      <c r="J1989" t="e">
        <f>+INDEX(Hoja3!A:G,MATCH('ALL PRODUCTS'!B1989,Hoja3!B:B,0),6)</f>
        <v>#N/A</v>
      </c>
      <c r="K1989" s="79" t="e">
        <f>+INDEX(Hoja3!A:G,MATCH('ALL PRODUCTS'!B1989,Hoja3!B:B,0),5)</f>
        <v>#N/A</v>
      </c>
      <c r="L1989" s="86">
        <v>1239800</v>
      </c>
      <c r="M1989" s="86">
        <v>619900</v>
      </c>
    </row>
    <row r="1990" spans="1:13">
      <c r="A1990" t="s">
        <v>2696</v>
      </c>
      <c r="B1990" s="68" t="s">
        <v>16440</v>
      </c>
      <c r="C1990" s="68" t="s">
        <v>16441</v>
      </c>
      <c r="D1990" s="9" t="s">
        <v>5263</v>
      </c>
      <c r="E1990" s="9" t="s">
        <v>16442</v>
      </c>
      <c r="F1990" s="68" t="s">
        <v>12</v>
      </c>
      <c r="G1990" s="6">
        <v>3508596</v>
      </c>
      <c r="H1990" s="6" t="s">
        <v>13</v>
      </c>
      <c r="I1990">
        <v>2319900</v>
      </c>
      <c r="J1990" t="e">
        <f>+INDEX(Hoja3!A:G,MATCH('ALL PRODUCTS'!B1990,Hoja3!B:B,0),6)</f>
        <v>#N/A</v>
      </c>
      <c r="K1990" s="79" t="e">
        <f>+INDEX(Hoja3!A:G,MATCH('ALL PRODUCTS'!B1990,Hoja3!B:B,0),5)</f>
        <v>#N/A</v>
      </c>
      <c r="L1990" s="86">
        <v>4459800</v>
      </c>
      <c r="M1990" s="86">
        <v>2229900</v>
      </c>
    </row>
    <row r="1991" spans="1:13">
      <c r="A1991" t="s">
        <v>2696</v>
      </c>
      <c r="B1991" s="68" t="s">
        <v>16443</v>
      </c>
      <c r="C1991" s="68" t="s">
        <v>16444</v>
      </c>
      <c r="D1991" s="9" t="s">
        <v>5265</v>
      </c>
      <c r="E1991" s="9" t="s">
        <v>16445</v>
      </c>
      <c r="F1991" s="68" t="s">
        <v>14931</v>
      </c>
      <c r="G1991" s="6">
        <v>3508596</v>
      </c>
      <c r="H1991" s="6" t="s">
        <v>13</v>
      </c>
      <c r="I1991">
        <v>2319900</v>
      </c>
      <c r="J1991" t="e">
        <f>+INDEX(Hoja3!A:G,MATCH('ALL PRODUCTS'!B1991,Hoja3!B:B,0),6)</f>
        <v>#N/A</v>
      </c>
      <c r="K1991" s="79" t="e">
        <f>+INDEX(Hoja3!A:G,MATCH('ALL PRODUCTS'!B1991,Hoja3!B:B,0),5)</f>
        <v>#N/A</v>
      </c>
      <c r="L1991" s="86">
        <v>4459800</v>
      </c>
      <c r="M1991" s="86">
        <v>2229900</v>
      </c>
    </row>
    <row r="1992" spans="1:13">
      <c r="A1992" t="s">
        <v>2696</v>
      </c>
      <c r="B1992" s="68" t="s">
        <v>16446</v>
      </c>
      <c r="C1992" s="68" t="s">
        <v>16447</v>
      </c>
      <c r="D1992" s="9" t="s">
        <v>6780</v>
      </c>
      <c r="E1992" s="9" t="s">
        <v>16448</v>
      </c>
      <c r="F1992" s="68" t="s">
        <v>421</v>
      </c>
      <c r="G1992" s="6">
        <v>2545272</v>
      </c>
      <c r="H1992" s="6" t="s">
        <v>13</v>
      </c>
      <c r="I1992">
        <v>1659900</v>
      </c>
      <c r="J1992" t="e">
        <f>+INDEX(Hoja3!A:G,MATCH('ALL PRODUCTS'!B1992,Hoja3!B:B,0),6)</f>
        <v>#N/A</v>
      </c>
      <c r="K1992" s="79" t="e">
        <f>+INDEX(Hoja3!A:G,MATCH('ALL PRODUCTS'!B1992,Hoja3!B:B,0),5)</f>
        <v>#N/A</v>
      </c>
      <c r="L1992" s="86">
        <v>3199800</v>
      </c>
      <c r="M1992" s="86">
        <v>1599900</v>
      </c>
    </row>
    <row r="1993" spans="1:13">
      <c r="A1993" t="s">
        <v>2696</v>
      </c>
      <c r="B1993" s="68" t="s">
        <v>16449</v>
      </c>
      <c r="C1993" s="68" t="s">
        <v>16450</v>
      </c>
      <c r="D1993" s="9" t="s">
        <v>1800</v>
      </c>
      <c r="E1993" s="9" t="s">
        <v>16451</v>
      </c>
      <c r="F1993" s="68" t="s">
        <v>16133</v>
      </c>
      <c r="G1993" s="6">
        <v>3508596</v>
      </c>
      <c r="H1993" s="6" t="s">
        <v>13</v>
      </c>
      <c r="I1993">
        <v>2319900</v>
      </c>
      <c r="J1993" t="e">
        <f>+INDEX(Hoja3!A:G,MATCH('ALL PRODUCTS'!B1993,Hoja3!B:B,0),6)</f>
        <v>#N/A</v>
      </c>
      <c r="K1993" s="79" t="e">
        <f>+INDEX(Hoja3!A:G,MATCH('ALL PRODUCTS'!B1993,Hoja3!B:B,0),5)</f>
        <v>#N/A</v>
      </c>
      <c r="L1993" s="86">
        <v>4459800</v>
      </c>
      <c r="M1993" s="86">
        <v>2229900</v>
      </c>
    </row>
    <row r="1994" spans="1:13">
      <c r="A1994" t="s">
        <v>2696</v>
      </c>
      <c r="B1994" s="68" t="s">
        <v>16452</v>
      </c>
      <c r="C1994" s="68" t="s">
        <v>16453</v>
      </c>
      <c r="D1994" s="9" t="s">
        <v>5189</v>
      </c>
      <c r="E1994" s="9" t="s">
        <v>16454</v>
      </c>
      <c r="F1994" s="68" t="s">
        <v>14931</v>
      </c>
      <c r="G1994" s="6">
        <v>4999800</v>
      </c>
      <c r="H1994" s="6" t="s">
        <v>13</v>
      </c>
      <c r="I1994">
        <v>2599900</v>
      </c>
      <c r="J1994" t="e">
        <f>+INDEX(Hoja3!A:G,MATCH('ALL PRODUCTS'!B1994,Hoja3!B:B,0),6)</f>
        <v>#N/A</v>
      </c>
      <c r="K1994" s="79" t="e">
        <f>+INDEX(Hoja3!A:G,MATCH('ALL PRODUCTS'!B1994,Hoja3!B:B,0),5)</f>
        <v>#N/A</v>
      </c>
      <c r="L1994" s="86">
        <v>4999800</v>
      </c>
      <c r="M1994" s="86">
        <v>2499900</v>
      </c>
    </row>
    <row r="1995" spans="1:13">
      <c r="A1995" t="s">
        <v>2696</v>
      </c>
      <c r="B1995" s="68" t="s">
        <v>16455</v>
      </c>
      <c r="C1995" s="68" t="s">
        <v>16456</v>
      </c>
      <c r="D1995" s="9" t="s">
        <v>6778</v>
      </c>
      <c r="E1995" s="9" t="s">
        <v>16457</v>
      </c>
      <c r="F1995" s="68" t="s">
        <v>14931</v>
      </c>
      <c r="G1995" s="6">
        <v>3156667</v>
      </c>
      <c r="H1995" s="6" t="s">
        <v>13</v>
      </c>
      <c r="I1995">
        <v>1789900</v>
      </c>
      <c r="J1995" t="e">
        <f>+INDEX(Hoja3!A:G,MATCH('ALL PRODUCTS'!B1995,Hoja3!B:B,0),6)</f>
        <v>#N/A</v>
      </c>
      <c r="K1995" s="79" t="e">
        <f>+INDEX(Hoja3!A:G,MATCH('ALL PRODUCTS'!B1995,Hoja3!B:B,0),5)</f>
        <v>#N/A</v>
      </c>
      <c r="L1995" s="86">
        <v>3439800</v>
      </c>
      <c r="M1995" s="86">
        <v>1719900</v>
      </c>
    </row>
    <row r="1996" spans="1:13">
      <c r="A1996" t="s">
        <v>2696</v>
      </c>
      <c r="B1996" s="68" t="s">
        <v>16458</v>
      </c>
      <c r="C1996" s="68" t="s">
        <v>16459</v>
      </c>
      <c r="D1996" s="9" t="s">
        <v>5257</v>
      </c>
      <c r="E1996" s="9" t="s">
        <v>16460</v>
      </c>
      <c r="F1996" s="68" t="s">
        <v>927</v>
      </c>
      <c r="G1996" s="6">
        <v>3508596</v>
      </c>
      <c r="H1996" s="6" t="s">
        <v>13</v>
      </c>
      <c r="I1996">
        <v>2319900</v>
      </c>
      <c r="J1996" t="e">
        <f>+INDEX(Hoja3!A:G,MATCH('ALL PRODUCTS'!B1996,Hoja3!B:B,0),6)</f>
        <v>#N/A</v>
      </c>
      <c r="K1996" s="79" t="e">
        <f>+INDEX(Hoja3!A:G,MATCH('ALL PRODUCTS'!B1996,Hoja3!B:B,0),5)</f>
        <v>#N/A</v>
      </c>
      <c r="L1996" s="86">
        <v>4459800</v>
      </c>
      <c r="M1996" s="86">
        <v>2229900</v>
      </c>
    </row>
    <row r="1997" spans="1:13">
      <c r="A1997" t="s">
        <v>2696</v>
      </c>
      <c r="B1997" s="68" t="s">
        <v>16461</v>
      </c>
      <c r="C1997" s="68" t="s">
        <v>16462</v>
      </c>
      <c r="D1997" s="9" t="s">
        <v>16463</v>
      </c>
      <c r="E1997" s="9" t="s">
        <v>16464</v>
      </c>
      <c r="F1997" s="68" t="s">
        <v>297</v>
      </c>
      <c r="G1997" s="6">
        <v>4509706</v>
      </c>
      <c r="H1997" s="6" t="s">
        <v>13</v>
      </c>
      <c r="I1997" s="6">
        <v>4509706</v>
      </c>
      <c r="J1997" t="e">
        <f>+INDEX(Hoja3!A:G,MATCH('ALL PRODUCTS'!B1997,Hoja3!B:B,0),6)</f>
        <v>#N/A</v>
      </c>
      <c r="K1997" s="79" t="e">
        <f>+INDEX(Hoja3!A:G,MATCH('ALL PRODUCTS'!B1997,Hoja3!B:B,0),5)</f>
        <v>#N/A</v>
      </c>
      <c r="L1997" s="86" t="e">
        <v>#N/A</v>
      </c>
      <c r="M1997" s="86" t="e">
        <v>#N/A</v>
      </c>
    </row>
    <row r="1998" spans="1:13">
      <c r="A1998" t="s">
        <v>2696</v>
      </c>
      <c r="B1998" s="68" t="s">
        <v>16465</v>
      </c>
      <c r="C1998" s="68" t="s">
        <v>16466</v>
      </c>
      <c r="D1998" s="9" t="s">
        <v>7633</v>
      </c>
      <c r="E1998" s="9" t="s">
        <v>16467</v>
      </c>
      <c r="F1998" s="68" t="s">
        <v>16114</v>
      </c>
      <c r="G1998" s="6">
        <v>5499833</v>
      </c>
      <c r="H1998" s="6" t="s">
        <v>13</v>
      </c>
      <c r="I1998">
        <v>3219900</v>
      </c>
      <c r="J1998" t="e">
        <f>+INDEX(Hoja3!A:G,MATCH('ALL PRODUCTS'!B1998,Hoja3!B:B,0),6)</f>
        <v>#N/A</v>
      </c>
      <c r="K1998" s="79" t="e">
        <f>+INDEX(Hoja3!A:G,MATCH('ALL PRODUCTS'!B1998,Hoja3!B:B,0),5)</f>
        <v>#N/A</v>
      </c>
      <c r="L1998" s="86">
        <v>6179800</v>
      </c>
      <c r="M1998" s="86">
        <v>3089900</v>
      </c>
    </row>
    <row r="1999" spans="1:13">
      <c r="A1999" t="s">
        <v>2696</v>
      </c>
      <c r="B1999" s="68" t="s">
        <v>16468</v>
      </c>
      <c r="C1999" s="68"/>
      <c r="D1999" s="9" t="s">
        <v>8720</v>
      </c>
      <c r="E1999" s="9" t="s">
        <v>16469</v>
      </c>
      <c r="F1999" s="68" t="s">
        <v>16</v>
      </c>
      <c r="G1999" s="6">
        <v>305918</v>
      </c>
      <c r="H1999" s="6" t="s">
        <v>13</v>
      </c>
      <c r="I1999" s="6">
        <v>305918</v>
      </c>
      <c r="J1999" t="e">
        <f>+INDEX(Hoja3!A:G,MATCH('ALL PRODUCTS'!B1999,Hoja3!B:B,0),6)</f>
        <v>#N/A</v>
      </c>
      <c r="K1999" s="79" t="e">
        <f>+INDEX(Hoja3!A:G,MATCH('ALL PRODUCTS'!B1999,Hoja3!B:B,0),5)</f>
        <v>#N/A</v>
      </c>
      <c r="L1999" s="86">
        <v>419800</v>
      </c>
      <c r="M1999" s="86">
        <v>209900</v>
      </c>
    </row>
    <row r="2000" spans="1:13">
      <c r="A2000" t="s">
        <v>2696</v>
      </c>
      <c r="B2000" s="68" t="s">
        <v>16470</v>
      </c>
      <c r="C2000" s="68" t="s">
        <v>16471</v>
      </c>
      <c r="D2000" s="9" t="s">
        <v>6722</v>
      </c>
      <c r="E2000" s="9" t="s">
        <v>16472</v>
      </c>
      <c r="F2000" s="68" t="s">
        <v>417</v>
      </c>
      <c r="G2000" s="6">
        <v>3275689</v>
      </c>
      <c r="H2000" s="6" t="s">
        <v>13</v>
      </c>
      <c r="I2000">
        <v>1789900</v>
      </c>
      <c r="J2000" t="e">
        <f>+INDEX(Hoja3!A:G,MATCH('ALL PRODUCTS'!B2000,Hoja3!B:B,0),6)</f>
        <v>#N/A</v>
      </c>
      <c r="K2000" s="79" t="e">
        <f>+INDEX(Hoja3!A:G,MATCH('ALL PRODUCTS'!B2000,Hoja3!B:B,0),5)</f>
        <v>#N/A</v>
      </c>
      <c r="L2000" s="86">
        <v>3439800</v>
      </c>
      <c r="M2000" s="86">
        <v>1719900</v>
      </c>
    </row>
    <row r="2001" spans="1:13">
      <c r="A2001" t="s">
        <v>2696</v>
      </c>
      <c r="B2001" s="68" t="s">
        <v>16473</v>
      </c>
      <c r="C2001" s="68" t="s">
        <v>16474</v>
      </c>
      <c r="D2001" s="9" t="s">
        <v>5191</v>
      </c>
      <c r="E2001" s="9" t="s">
        <v>16475</v>
      </c>
      <c r="F2001" s="68" t="s">
        <v>12</v>
      </c>
      <c r="G2001" s="6">
        <v>4073888</v>
      </c>
      <c r="H2001" s="6" t="s">
        <v>13</v>
      </c>
      <c r="I2001">
        <v>2289900</v>
      </c>
      <c r="J2001" t="e">
        <f>+INDEX(Hoja3!A:G,MATCH('ALL PRODUCTS'!B2001,Hoja3!B:B,0),6)</f>
        <v>#N/A</v>
      </c>
      <c r="K2001" s="79" t="e">
        <f>+INDEX(Hoja3!A:G,MATCH('ALL PRODUCTS'!B2001,Hoja3!B:B,0),5)</f>
        <v>#N/A</v>
      </c>
      <c r="L2001" s="86">
        <v>4399800</v>
      </c>
      <c r="M2001" s="86">
        <v>2199900</v>
      </c>
    </row>
    <row r="2002" spans="1:13">
      <c r="A2002" t="s">
        <v>2696</v>
      </c>
      <c r="B2002" s="68" t="s">
        <v>16476</v>
      </c>
      <c r="C2002" s="68" t="s">
        <v>16477</v>
      </c>
      <c r="D2002" s="9" t="s">
        <v>5193</v>
      </c>
      <c r="E2002" s="9" t="s">
        <v>16478</v>
      </c>
      <c r="F2002" s="68" t="s">
        <v>927</v>
      </c>
      <c r="G2002" s="6">
        <v>4073888</v>
      </c>
      <c r="H2002" s="6" t="s">
        <v>13</v>
      </c>
      <c r="I2002">
        <v>2289900</v>
      </c>
      <c r="J2002" t="e">
        <f>+INDEX(Hoja3!A:G,MATCH('ALL PRODUCTS'!B2002,Hoja3!B:B,0),6)</f>
        <v>#N/A</v>
      </c>
      <c r="K2002" s="79" t="e">
        <f>+INDEX(Hoja3!A:G,MATCH('ALL PRODUCTS'!B2002,Hoja3!B:B,0),5)</f>
        <v>#N/A</v>
      </c>
      <c r="L2002" s="86">
        <v>4399800</v>
      </c>
      <c r="M2002" s="86">
        <v>2199900</v>
      </c>
    </row>
    <row r="2003" spans="1:13">
      <c r="A2003" t="s">
        <v>2696</v>
      </c>
      <c r="B2003" s="68" t="s">
        <v>16479</v>
      </c>
      <c r="C2003" s="68" t="s">
        <v>16480</v>
      </c>
      <c r="D2003" s="9" t="s">
        <v>2196</v>
      </c>
      <c r="E2003" s="9" t="s">
        <v>16481</v>
      </c>
      <c r="F2003" s="68" t="s">
        <v>421</v>
      </c>
      <c r="G2003" s="6">
        <v>3285510</v>
      </c>
      <c r="H2003" s="6" t="s">
        <v>13</v>
      </c>
      <c r="I2003">
        <v>1869900</v>
      </c>
      <c r="J2003" t="e">
        <f>+INDEX(Hoja3!A:G,MATCH('ALL PRODUCTS'!B2003,Hoja3!B:B,0),6)</f>
        <v>#N/A</v>
      </c>
      <c r="K2003" s="79" t="e">
        <f>+INDEX(Hoja3!A:G,MATCH('ALL PRODUCTS'!B2003,Hoja3!B:B,0),5)</f>
        <v>#N/A</v>
      </c>
      <c r="L2003" s="86">
        <v>3599800</v>
      </c>
      <c r="M2003" s="86">
        <v>1799900</v>
      </c>
    </row>
    <row r="2004" spans="1:13">
      <c r="A2004" t="s">
        <v>2696</v>
      </c>
      <c r="B2004" s="68" t="s">
        <v>16482</v>
      </c>
      <c r="C2004" s="68" t="s">
        <v>16483</v>
      </c>
      <c r="D2004" s="9" t="s">
        <v>10530</v>
      </c>
      <c r="E2004" s="9" t="s">
        <v>16484</v>
      </c>
      <c r="F2004" s="68" t="s">
        <v>15213</v>
      </c>
      <c r="G2004" s="6">
        <v>1459800</v>
      </c>
      <c r="H2004" s="6" t="s">
        <v>13</v>
      </c>
      <c r="I2004" s="6">
        <v>1459800</v>
      </c>
      <c r="J2004" t="e">
        <f>+INDEX(Hoja3!A:G,MATCH('ALL PRODUCTS'!B2004,Hoja3!B:B,0),6)</f>
        <v>#N/A</v>
      </c>
      <c r="K2004" s="79" t="e">
        <f>+INDEX(Hoja3!A:G,MATCH('ALL PRODUCTS'!B2004,Hoja3!B:B,0),5)</f>
        <v>#N/A</v>
      </c>
      <c r="L2004" s="86">
        <v>1959800</v>
      </c>
      <c r="M2004" s="86">
        <v>979900</v>
      </c>
    </row>
    <row r="2005" spans="1:13">
      <c r="A2005" t="s">
        <v>2696</v>
      </c>
      <c r="B2005" s="68" t="s">
        <v>16485</v>
      </c>
      <c r="C2005" s="68" t="s">
        <v>16486</v>
      </c>
      <c r="D2005" s="9" t="s">
        <v>5149</v>
      </c>
      <c r="E2005" s="9" t="s">
        <v>16487</v>
      </c>
      <c r="F2005" s="68" t="s">
        <v>34</v>
      </c>
      <c r="G2005" s="6">
        <v>1199866</v>
      </c>
      <c r="H2005" s="6" t="s">
        <v>13</v>
      </c>
      <c r="I2005">
        <v>939900</v>
      </c>
      <c r="J2005">
        <f>+INDEX(Hoja3!A:G,MATCH('ALL PRODUCTS'!B2005,Hoja3!B:B,0),6)</f>
        <v>1163870</v>
      </c>
      <c r="K2005" s="79">
        <f>+INDEX(Hoja3!A:G,MATCH('ALL PRODUCTS'!B2005,Hoja3!B:B,0),5)</f>
        <v>3</v>
      </c>
      <c r="L2005" s="86">
        <v>1819800</v>
      </c>
      <c r="M2005" s="86">
        <v>909900</v>
      </c>
    </row>
    <row r="2006" spans="1:13">
      <c r="A2006" t="s">
        <v>2696</v>
      </c>
      <c r="B2006" s="68" t="s">
        <v>16488</v>
      </c>
      <c r="C2006" s="68" t="s">
        <v>16489</v>
      </c>
      <c r="D2006" s="9" t="s">
        <v>6718</v>
      </c>
      <c r="E2006" s="9" t="s">
        <v>16490</v>
      </c>
      <c r="F2006" s="68" t="s">
        <v>417</v>
      </c>
      <c r="G2006" s="6">
        <v>1764558</v>
      </c>
      <c r="H2006" s="6" t="s">
        <v>13</v>
      </c>
      <c r="I2006">
        <v>1889900</v>
      </c>
      <c r="J2006" t="e">
        <f>+INDEX(Hoja3!A:G,MATCH('ALL PRODUCTS'!B2006,Hoja3!B:B,0),6)</f>
        <v>#N/A</v>
      </c>
      <c r="K2006" s="79" t="e">
        <f>+INDEX(Hoja3!A:G,MATCH('ALL PRODUCTS'!B2006,Hoja3!B:B,0),5)</f>
        <v>#N/A</v>
      </c>
      <c r="L2006" s="86">
        <v>3639800</v>
      </c>
      <c r="M2006" s="86">
        <v>1819900</v>
      </c>
    </row>
    <row r="2007" spans="1:13">
      <c r="A2007" t="s">
        <v>2696</v>
      </c>
      <c r="B2007" s="68" t="s">
        <v>16491</v>
      </c>
      <c r="C2007" s="68" t="s">
        <v>16492</v>
      </c>
      <c r="D2007" s="9" t="s">
        <v>16493</v>
      </c>
      <c r="E2007" s="9" t="s">
        <v>16494</v>
      </c>
      <c r="F2007" s="68" t="s">
        <v>36</v>
      </c>
      <c r="G2007" s="6">
        <v>3137157</v>
      </c>
      <c r="H2007" s="6" t="s">
        <v>13</v>
      </c>
      <c r="I2007" s="6">
        <v>3137157</v>
      </c>
      <c r="J2007" t="e">
        <f>+INDEX(Hoja3!A:G,MATCH('ALL PRODUCTS'!B2007,Hoja3!B:B,0),6)</f>
        <v>#N/A</v>
      </c>
      <c r="K2007" s="79" t="e">
        <f>+INDEX(Hoja3!A:G,MATCH('ALL PRODUCTS'!B2007,Hoja3!B:B,0),5)</f>
        <v>#N/A</v>
      </c>
      <c r="L2007" s="86" t="e">
        <v>#N/A</v>
      </c>
      <c r="M2007" s="86" t="e">
        <v>#N/A</v>
      </c>
    </row>
    <row r="2008" spans="1:13">
      <c r="A2008" t="s">
        <v>2696</v>
      </c>
      <c r="B2008" s="68" t="s">
        <v>16495</v>
      </c>
      <c r="C2008" s="68" t="s">
        <v>16496</v>
      </c>
      <c r="D2008" s="9" t="s">
        <v>7644</v>
      </c>
      <c r="E2008" s="9" t="s">
        <v>16497</v>
      </c>
      <c r="F2008" s="68" t="s">
        <v>16114</v>
      </c>
      <c r="G2008" s="6">
        <v>3448103</v>
      </c>
      <c r="H2008" s="6" t="s">
        <v>13</v>
      </c>
      <c r="I2008">
        <v>2599900</v>
      </c>
      <c r="J2008" t="e">
        <f>+INDEX(Hoja3!A:G,MATCH('ALL PRODUCTS'!B2008,Hoja3!B:B,0),6)</f>
        <v>#N/A</v>
      </c>
      <c r="K2008" s="79" t="e">
        <f>+INDEX(Hoja3!A:G,MATCH('ALL PRODUCTS'!B2008,Hoja3!B:B,0),5)</f>
        <v>#N/A</v>
      </c>
      <c r="L2008" s="86">
        <v>4999800</v>
      </c>
      <c r="M2008" s="86">
        <v>2499900</v>
      </c>
    </row>
    <row r="2009" spans="1:13">
      <c r="A2009" t="s">
        <v>2696</v>
      </c>
      <c r="B2009" s="68" t="s">
        <v>16498</v>
      </c>
      <c r="C2009" s="68" t="s">
        <v>16499</v>
      </c>
      <c r="D2009" s="9" t="s">
        <v>5247</v>
      </c>
      <c r="E2009" s="9" t="s">
        <v>16500</v>
      </c>
      <c r="F2009" s="68" t="s">
        <v>16114</v>
      </c>
      <c r="G2009" s="6">
        <v>3225645</v>
      </c>
      <c r="H2009" s="6" t="s">
        <v>13</v>
      </c>
      <c r="I2009">
        <v>2319900</v>
      </c>
      <c r="J2009" t="e">
        <f>+INDEX(Hoja3!A:G,MATCH('ALL PRODUCTS'!B2009,Hoja3!B:B,0),6)</f>
        <v>#N/A</v>
      </c>
      <c r="K2009" s="79" t="e">
        <f>+INDEX(Hoja3!A:G,MATCH('ALL PRODUCTS'!B2009,Hoja3!B:B,0),5)</f>
        <v>#N/A</v>
      </c>
      <c r="L2009" s="86">
        <v>4459800</v>
      </c>
      <c r="M2009" s="86">
        <v>2229900</v>
      </c>
    </row>
    <row r="2010" spans="1:13">
      <c r="A2010" t="s">
        <v>2696</v>
      </c>
      <c r="B2010" s="68" t="s">
        <v>16501</v>
      </c>
      <c r="C2010" s="68" t="s">
        <v>16502</v>
      </c>
      <c r="D2010" s="9" t="s">
        <v>10165</v>
      </c>
      <c r="E2010" s="9" t="s">
        <v>16503</v>
      </c>
      <c r="F2010" s="68" t="s">
        <v>15213</v>
      </c>
      <c r="G2010" s="6">
        <v>1316500</v>
      </c>
      <c r="H2010" s="6" t="s">
        <v>13</v>
      </c>
      <c r="I2010" s="6">
        <v>1316500</v>
      </c>
      <c r="J2010" t="e">
        <f>+INDEX(Hoja3!A:G,MATCH('ALL PRODUCTS'!B2010,Hoja3!B:B,0),6)</f>
        <v>#N/A</v>
      </c>
      <c r="K2010" s="79" t="e">
        <f>+INDEX(Hoja3!A:G,MATCH('ALL PRODUCTS'!B2010,Hoja3!B:B,0),5)</f>
        <v>#N/A</v>
      </c>
      <c r="L2010" s="86">
        <v>1579800</v>
      </c>
      <c r="M2010" s="86">
        <v>789900</v>
      </c>
    </row>
    <row r="2011" spans="1:13">
      <c r="A2011" t="s">
        <v>2696</v>
      </c>
      <c r="B2011" s="68" t="s">
        <v>16504</v>
      </c>
      <c r="C2011" s="68" t="s">
        <v>16505</v>
      </c>
      <c r="D2011" s="9" t="s">
        <v>16506</v>
      </c>
      <c r="E2011" s="9" t="s">
        <v>16507</v>
      </c>
      <c r="F2011" s="68" t="s">
        <v>359</v>
      </c>
      <c r="G2011" s="6">
        <v>6862647</v>
      </c>
      <c r="H2011" s="6" t="s">
        <v>13</v>
      </c>
      <c r="I2011" s="6">
        <v>6862647</v>
      </c>
      <c r="J2011" t="e">
        <f>+INDEX(Hoja3!A:G,MATCH('ALL PRODUCTS'!B2011,Hoja3!B:B,0),6)</f>
        <v>#N/A</v>
      </c>
      <c r="K2011" s="79" t="e">
        <f>+INDEX(Hoja3!A:G,MATCH('ALL PRODUCTS'!B2011,Hoja3!B:B,0),5)</f>
        <v>#N/A</v>
      </c>
      <c r="L2011" s="86" t="e">
        <v>#N/A</v>
      </c>
      <c r="M2011" s="86" t="e">
        <v>#N/A</v>
      </c>
    </row>
    <row r="2012" spans="1:13">
      <c r="A2012" t="s">
        <v>2696</v>
      </c>
      <c r="B2012" s="68" t="s">
        <v>16508</v>
      </c>
      <c r="C2012" s="68" t="s">
        <v>16509</v>
      </c>
      <c r="D2012" s="9" t="s">
        <v>16510</v>
      </c>
      <c r="E2012" s="9" t="s">
        <v>16511</v>
      </c>
      <c r="F2012" s="68" t="s">
        <v>54</v>
      </c>
      <c r="G2012" s="6">
        <v>6862647</v>
      </c>
      <c r="H2012" s="6" t="s">
        <v>13</v>
      </c>
      <c r="I2012" s="6">
        <v>6862647</v>
      </c>
      <c r="J2012" t="e">
        <f>+INDEX(Hoja3!A:G,MATCH('ALL PRODUCTS'!B2012,Hoja3!B:B,0),6)</f>
        <v>#N/A</v>
      </c>
      <c r="K2012" s="79" t="e">
        <f>+INDEX(Hoja3!A:G,MATCH('ALL PRODUCTS'!B2012,Hoja3!B:B,0),5)</f>
        <v>#N/A</v>
      </c>
      <c r="L2012" s="86" t="e">
        <v>#N/A</v>
      </c>
      <c r="M2012" s="86" t="e">
        <v>#N/A</v>
      </c>
    </row>
    <row r="2013" spans="1:13">
      <c r="A2013" t="s">
        <v>2696</v>
      </c>
      <c r="B2013" s="68" t="s">
        <v>16512</v>
      </c>
      <c r="C2013" s="68" t="s">
        <v>16513</v>
      </c>
      <c r="D2013" s="9" t="s">
        <v>5219</v>
      </c>
      <c r="E2013" s="9" t="s">
        <v>16514</v>
      </c>
      <c r="F2013" s="68" t="s">
        <v>417</v>
      </c>
      <c r="G2013" s="6">
        <v>5555396</v>
      </c>
      <c r="H2013" s="6" t="s">
        <v>13</v>
      </c>
      <c r="I2013">
        <v>3619900</v>
      </c>
      <c r="J2013" t="e">
        <f>+INDEX(Hoja3!A:G,MATCH('ALL PRODUCTS'!B2013,Hoja3!B:B,0),6)</f>
        <v>#N/A</v>
      </c>
      <c r="K2013" s="79" t="e">
        <f>+INDEX(Hoja3!A:G,MATCH('ALL PRODUCTS'!B2013,Hoja3!B:B,0),5)</f>
        <v>#N/A</v>
      </c>
      <c r="L2013" s="86">
        <v>6959800</v>
      </c>
      <c r="M2013" s="86">
        <v>3479900</v>
      </c>
    </row>
    <row r="2014" spans="1:13">
      <c r="A2014" t="s">
        <v>2696</v>
      </c>
      <c r="B2014" s="68" t="s">
        <v>16515</v>
      </c>
      <c r="C2014" s="68" t="s">
        <v>16516</v>
      </c>
      <c r="D2014" s="9" t="s">
        <v>5231</v>
      </c>
      <c r="E2014" s="9" t="s">
        <v>16517</v>
      </c>
      <c r="F2014" s="68" t="s">
        <v>36</v>
      </c>
      <c r="G2014" s="6">
        <v>5555396</v>
      </c>
      <c r="H2014" s="6" t="s">
        <v>13</v>
      </c>
      <c r="I2014">
        <v>3619900</v>
      </c>
      <c r="J2014" t="e">
        <f>+INDEX(Hoja3!A:G,MATCH('ALL PRODUCTS'!B2014,Hoja3!B:B,0),6)</f>
        <v>#N/A</v>
      </c>
      <c r="K2014" s="79" t="e">
        <f>+INDEX(Hoja3!A:G,MATCH('ALL PRODUCTS'!B2014,Hoja3!B:B,0),5)</f>
        <v>#N/A</v>
      </c>
      <c r="L2014" s="86">
        <v>6959800</v>
      </c>
      <c r="M2014" s="86">
        <v>3479900</v>
      </c>
    </row>
    <row r="2015" spans="1:13">
      <c r="A2015" t="s">
        <v>2696</v>
      </c>
      <c r="B2015" s="68" t="s">
        <v>16518</v>
      </c>
      <c r="C2015" s="68" t="s">
        <v>16519</v>
      </c>
      <c r="D2015" s="9" t="s">
        <v>14018</v>
      </c>
      <c r="E2015" s="9" t="s">
        <v>16520</v>
      </c>
      <c r="F2015" s="68" t="s">
        <v>297</v>
      </c>
      <c r="G2015" s="6">
        <v>7199800</v>
      </c>
      <c r="H2015" s="6" t="s">
        <v>13</v>
      </c>
      <c r="I2015" s="6">
        <v>7199800</v>
      </c>
      <c r="J2015" t="e">
        <f>+INDEX(Hoja3!A:G,MATCH('ALL PRODUCTS'!B2015,Hoja3!B:B,0),6)</f>
        <v>#N/A</v>
      </c>
      <c r="K2015" s="79" t="e">
        <f>+INDEX(Hoja3!A:G,MATCH('ALL PRODUCTS'!B2015,Hoja3!B:B,0),5)</f>
        <v>#N/A</v>
      </c>
      <c r="L2015" s="86">
        <v>6999800</v>
      </c>
      <c r="M2015" s="86">
        <v>3499900</v>
      </c>
    </row>
    <row r="2016" spans="1:13">
      <c r="A2016" t="s">
        <v>2696</v>
      </c>
      <c r="B2016" s="68" t="s">
        <v>16521</v>
      </c>
      <c r="C2016" s="68" t="s">
        <v>16522</v>
      </c>
      <c r="D2016" s="9" t="s">
        <v>16523</v>
      </c>
      <c r="E2016" s="9" t="s">
        <v>16524</v>
      </c>
      <c r="F2016" s="68" t="s">
        <v>417</v>
      </c>
      <c r="G2016" s="6">
        <v>5882255</v>
      </c>
      <c r="H2016" s="6" t="s">
        <v>13</v>
      </c>
      <c r="I2016" s="6">
        <v>5882255</v>
      </c>
      <c r="J2016" t="e">
        <f>+INDEX(Hoja3!A:G,MATCH('ALL PRODUCTS'!B2016,Hoja3!B:B,0),6)</f>
        <v>#N/A</v>
      </c>
      <c r="K2016" s="79" t="e">
        <f>+INDEX(Hoja3!A:G,MATCH('ALL PRODUCTS'!B2016,Hoja3!B:B,0),5)</f>
        <v>#N/A</v>
      </c>
      <c r="L2016" s="86" t="e">
        <v>#N/A</v>
      </c>
      <c r="M2016" s="86" t="e">
        <v>#N/A</v>
      </c>
    </row>
    <row r="2017" spans="1:13">
      <c r="A2017" t="s">
        <v>2696</v>
      </c>
      <c r="B2017" s="68" t="s">
        <v>16525</v>
      </c>
      <c r="C2017" s="68" t="s">
        <v>16526</v>
      </c>
      <c r="D2017" s="9" t="s">
        <v>16527</v>
      </c>
      <c r="E2017" s="9" t="s">
        <v>16528</v>
      </c>
      <c r="F2017" s="68" t="s">
        <v>14944</v>
      </c>
      <c r="G2017" s="6">
        <v>4285584</v>
      </c>
      <c r="H2017" s="6" t="s">
        <v>13</v>
      </c>
      <c r="I2017" s="6">
        <v>4285584</v>
      </c>
      <c r="J2017" t="e">
        <f>+INDEX(Hoja3!A:G,MATCH('ALL PRODUCTS'!B2017,Hoja3!B:B,0),6)</f>
        <v>#N/A</v>
      </c>
      <c r="K2017" s="79" t="e">
        <f>+INDEX(Hoja3!A:G,MATCH('ALL PRODUCTS'!B2017,Hoja3!B:B,0),5)</f>
        <v>#N/A</v>
      </c>
      <c r="L2017" s="86" t="e">
        <v>#N/A</v>
      </c>
      <c r="M2017" s="86" t="e">
        <v>#N/A</v>
      </c>
    </row>
    <row r="2018" spans="1:13">
      <c r="A2018" t="s">
        <v>2696</v>
      </c>
      <c r="B2018" s="68" t="s">
        <v>16529</v>
      </c>
      <c r="C2018" s="68" t="s">
        <v>16530</v>
      </c>
      <c r="D2018" s="9" t="s">
        <v>16531</v>
      </c>
      <c r="E2018" s="9" t="s">
        <v>16532</v>
      </c>
      <c r="F2018" s="68" t="s">
        <v>297</v>
      </c>
      <c r="G2018" s="6">
        <v>4613200</v>
      </c>
      <c r="H2018" s="6" t="s">
        <v>13</v>
      </c>
      <c r="I2018" s="6">
        <v>4613200</v>
      </c>
      <c r="J2018" t="e">
        <f>+INDEX(Hoja3!A:G,MATCH('ALL PRODUCTS'!B2018,Hoja3!B:B,0),6)</f>
        <v>#N/A</v>
      </c>
      <c r="K2018" s="79" t="e">
        <f>+INDEX(Hoja3!A:G,MATCH('ALL PRODUCTS'!B2018,Hoja3!B:B,0),5)</f>
        <v>#N/A</v>
      </c>
      <c r="L2018" s="86" t="e">
        <v>#N/A</v>
      </c>
      <c r="M2018" s="86" t="e">
        <v>#N/A</v>
      </c>
    </row>
    <row r="2019" spans="1:13">
      <c r="A2019" t="s">
        <v>2696</v>
      </c>
      <c r="B2019" s="68" t="s">
        <v>16533</v>
      </c>
      <c r="C2019" s="68" t="s">
        <v>16534</v>
      </c>
      <c r="D2019" s="9" t="s">
        <v>16535</v>
      </c>
      <c r="E2019" s="9" t="s">
        <v>16536</v>
      </c>
      <c r="F2019" s="68" t="s">
        <v>153</v>
      </c>
      <c r="G2019" s="6">
        <v>5555416</v>
      </c>
      <c r="H2019" s="6" t="s">
        <v>13</v>
      </c>
      <c r="I2019" s="6">
        <v>5555416</v>
      </c>
      <c r="J2019" t="e">
        <f>+INDEX(Hoja3!A:G,MATCH('ALL PRODUCTS'!B2019,Hoja3!B:B,0),6)</f>
        <v>#N/A</v>
      </c>
      <c r="K2019" s="79" t="e">
        <f>+INDEX(Hoja3!A:G,MATCH('ALL PRODUCTS'!B2019,Hoja3!B:B,0),5)</f>
        <v>#N/A</v>
      </c>
      <c r="L2019" s="86" t="e">
        <v>#N/A</v>
      </c>
      <c r="M2019" s="86" t="e">
        <v>#N/A</v>
      </c>
    </row>
    <row r="2020" spans="1:13">
      <c r="A2020" t="s">
        <v>2696</v>
      </c>
      <c r="B2020" s="68" t="s">
        <v>16537</v>
      </c>
      <c r="C2020" s="68" t="s">
        <v>16538</v>
      </c>
      <c r="D2020" s="9" t="s">
        <v>14180</v>
      </c>
      <c r="E2020" s="9" t="s">
        <v>16539</v>
      </c>
      <c r="F2020" s="68" t="s">
        <v>36</v>
      </c>
      <c r="G2020" s="6">
        <v>6399800</v>
      </c>
      <c r="H2020" s="6" t="s">
        <v>13</v>
      </c>
      <c r="I2020" s="6">
        <v>6399800</v>
      </c>
      <c r="J2020" t="e">
        <f>+INDEX(Hoja3!A:G,MATCH('ALL PRODUCTS'!B2020,Hoja3!B:B,0),6)</f>
        <v>#N/A</v>
      </c>
      <c r="K2020" s="79" t="e">
        <f>+INDEX(Hoja3!A:G,MATCH('ALL PRODUCTS'!B2020,Hoja3!B:B,0),5)</f>
        <v>#N/A</v>
      </c>
      <c r="L2020" s="86">
        <v>6399800</v>
      </c>
      <c r="M2020" s="86">
        <v>3199900</v>
      </c>
    </row>
    <row r="2021" spans="1:13">
      <c r="A2021" t="s">
        <v>2696</v>
      </c>
      <c r="B2021" s="68" t="s">
        <v>16540</v>
      </c>
      <c r="C2021" s="68" t="s">
        <v>16541</v>
      </c>
      <c r="D2021" s="9" t="s">
        <v>16542</v>
      </c>
      <c r="E2021" s="9" t="s">
        <v>16543</v>
      </c>
      <c r="F2021" s="68" t="s">
        <v>359</v>
      </c>
      <c r="G2021" s="6">
        <v>7646961</v>
      </c>
      <c r="H2021" s="6" t="s">
        <v>13</v>
      </c>
      <c r="I2021" s="6">
        <v>7646961</v>
      </c>
      <c r="J2021" t="e">
        <f>+INDEX(Hoja3!A:G,MATCH('ALL PRODUCTS'!B2021,Hoja3!B:B,0),6)</f>
        <v>#N/A</v>
      </c>
      <c r="K2021" s="79" t="e">
        <f>+INDEX(Hoja3!A:G,MATCH('ALL PRODUCTS'!B2021,Hoja3!B:B,0),5)</f>
        <v>#N/A</v>
      </c>
      <c r="L2021" s="86" t="e">
        <v>#N/A</v>
      </c>
      <c r="M2021" s="86" t="e">
        <v>#N/A</v>
      </c>
    </row>
    <row r="2022" spans="1:13">
      <c r="A2022" t="s">
        <v>2696</v>
      </c>
      <c r="B2022" s="68" t="s">
        <v>16544</v>
      </c>
      <c r="C2022" s="68" t="s">
        <v>16545</v>
      </c>
      <c r="D2022" s="9" t="s">
        <v>16546</v>
      </c>
      <c r="E2022" s="9" t="s">
        <v>16547</v>
      </c>
      <c r="F2022" s="68" t="s">
        <v>34</v>
      </c>
      <c r="G2022" s="6">
        <v>4613200</v>
      </c>
      <c r="H2022" s="6" t="s">
        <v>13</v>
      </c>
      <c r="I2022" s="6">
        <v>4613200</v>
      </c>
      <c r="J2022" t="e">
        <f>+INDEX(Hoja3!A:G,MATCH('ALL PRODUCTS'!B2022,Hoja3!B:B,0),6)</f>
        <v>#N/A</v>
      </c>
      <c r="K2022" s="79" t="e">
        <f>+INDEX(Hoja3!A:G,MATCH('ALL PRODUCTS'!B2022,Hoja3!B:B,0),5)</f>
        <v>#N/A</v>
      </c>
      <c r="L2022" s="86" t="e">
        <v>#N/A</v>
      </c>
      <c r="M2022" s="86" t="e">
        <v>#N/A</v>
      </c>
    </row>
    <row r="2023" spans="1:13">
      <c r="A2023" t="s">
        <v>2696</v>
      </c>
      <c r="B2023" s="68" t="s">
        <v>16548</v>
      </c>
      <c r="C2023" s="68" t="s">
        <v>16549</v>
      </c>
      <c r="D2023" s="9" t="s">
        <v>16550</v>
      </c>
      <c r="E2023" s="9" t="s">
        <v>16551</v>
      </c>
      <c r="F2023" s="68" t="s">
        <v>34</v>
      </c>
      <c r="G2023" s="6">
        <v>4743461</v>
      </c>
      <c r="H2023" s="6" t="s">
        <v>13</v>
      </c>
      <c r="I2023" s="6">
        <v>4743461</v>
      </c>
      <c r="J2023" t="e">
        <f>+INDEX(Hoja3!A:G,MATCH('ALL PRODUCTS'!B2023,Hoja3!B:B,0),6)</f>
        <v>#N/A</v>
      </c>
      <c r="K2023" s="79" t="e">
        <f>+INDEX(Hoja3!A:G,MATCH('ALL PRODUCTS'!B2023,Hoja3!B:B,0),5)</f>
        <v>#N/A</v>
      </c>
      <c r="L2023" s="86" t="e">
        <v>#N/A</v>
      </c>
      <c r="M2023" s="86" t="e">
        <v>#N/A</v>
      </c>
    </row>
    <row r="2024" spans="1:13">
      <c r="A2024" t="s">
        <v>2696</v>
      </c>
      <c r="B2024" s="68" t="s">
        <v>16552</v>
      </c>
      <c r="C2024" s="68" t="s">
        <v>16553</v>
      </c>
      <c r="D2024" s="9" t="s">
        <v>16554</v>
      </c>
      <c r="E2024" s="9" t="s">
        <v>16555</v>
      </c>
      <c r="F2024" s="68" t="s">
        <v>359</v>
      </c>
      <c r="G2024" s="6">
        <v>6470490</v>
      </c>
      <c r="H2024" s="6" t="s">
        <v>13</v>
      </c>
      <c r="I2024" s="6">
        <v>6470490</v>
      </c>
      <c r="J2024" t="e">
        <f>+INDEX(Hoja3!A:G,MATCH('ALL PRODUCTS'!B2024,Hoja3!B:B,0),6)</f>
        <v>#N/A</v>
      </c>
      <c r="K2024" s="79" t="e">
        <f>+INDEX(Hoja3!A:G,MATCH('ALL PRODUCTS'!B2024,Hoja3!B:B,0),5)</f>
        <v>#N/A</v>
      </c>
      <c r="L2024" s="86" t="e">
        <v>#N/A</v>
      </c>
      <c r="M2024" s="86" t="e">
        <v>#N/A</v>
      </c>
    </row>
    <row r="2025" spans="1:13">
      <c r="A2025" t="s">
        <v>2696</v>
      </c>
      <c r="B2025" s="68" t="s">
        <v>16556</v>
      </c>
      <c r="C2025" s="68" t="s">
        <v>16557</v>
      </c>
      <c r="D2025" s="9" t="s">
        <v>16558</v>
      </c>
      <c r="E2025" s="9" t="s">
        <v>16559</v>
      </c>
      <c r="F2025" s="68" t="s">
        <v>359</v>
      </c>
      <c r="G2025" s="6">
        <v>3137157</v>
      </c>
      <c r="H2025" s="6" t="s">
        <v>13</v>
      </c>
      <c r="I2025" s="6">
        <v>3137157</v>
      </c>
      <c r="J2025" t="e">
        <f>+INDEX(Hoja3!A:G,MATCH('ALL PRODUCTS'!B2025,Hoja3!B:B,0),6)</f>
        <v>#N/A</v>
      </c>
      <c r="K2025" s="79" t="e">
        <f>+INDEX(Hoja3!A:G,MATCH('ALL PRODUCTS'!B2025,Hoja3!B:B,0),5)</f>
        <v>#N/A</v>
      </c>
      <c r="L2025" s="86" t="e">
        <v>#N/A</v>
      </c>
      <c r="M2025" s="86" t="e">
        <v>#N/A</v>
      </c>
    </row>
    <row r="2026" spans="1:13">
      <c r="A2026" t="s">
        <v>2696</v>
      </c>
      <c r="B2026" s="68" t="s">
        <v>16560</v>
      </c>
      <c r="C2026" s="68" t="s">
        <v>16561</v>
      </c>
      <c r="D2026" s="9" t="s">
        <v>7638</v>
      </c>
      <c r="E2026" s="9" t="s">
        <v>16562</v>
      </c>
      <c r="F2026" s="68" t="s">
        <v>48</v>
      </c>
      <c r="G2026" s="6">
        <v>5409672</v>
      </c>
      <c r="H2026" s="6" t="s">
        <v>13</v>
      </c>
      <c r="I2026">
        <v>3219900</v>
      </c>
      <c r="J2026" t="e">
        <f>+INDEX(Hoja3!A:G,MATCH('ALL PRODUCTS'!B2026,Hoja3!B:B,0),6)</f>
        <v>#N/A</v>
      </c>
      <c r="K2026" s="79" t="e">
        <f>+INDEX(Hoja3!A:G,MATCH('ALL PRODUCTS'!B2026,Hoja3!B:B,0),5)</f>
        <v>#N/A</v>
      </c>
      <c r="L2026" s="86">
        <v>6179800</v>
      </c>
      <c r="M2026" s="86">
        <v>3089900</v>
      </c>
    </row>
    <row r="2027" spans="1:13">
      <c r="A2027" t="s">
        <v>2696</v>
      </c>
      <c r="B2027" s="68" t="s">
        <v>16563</v>
      </c>
      <c r="C2027" s="68" t="s">
        <v>16564</v>
      </c>
      <c r="D2027" s="9" t="s">
        <v>16565</v>
      </c>
      <c r="E2027" s="9" t="s">
        <v>16566</v>
      </c>
      <c r="F2027" s="68" t="s">
        <v>48</v>
      </c>
      <c r="G2027" s="6">
        <v>4285584</v>
      </c>
      <c r="H2027" s="6" t="s">
        <v>13</v>
      </c>
      <c r="I2027" s="6">
        <v>4285584</v>
      </c>
      <c r="J2027" t="e">
        <f>+INDEX(Hoja3!A:G,MATCH('ALL PRODUCTS'!B2027,Hoja3!B:B,0),6)</f>
        <v>#N/A</v>
      </c>
      <c r="K2027" s="79" t="e">
        <f>+INDEX(Hoja3!A:G,MATCH('ALL PRODUCTS'!B2027,Hoja3!B:B,0),5)</f>
        <v>#N/A</v>
      </c>
      <c r="L2027" s="86" t="e">
        <v>#N/A</v>
      </c>
      <c r="M2027" s="86" t="e">
        <v>#N/A</v>
      </c>
    </row>
    <row r="2028" spans="1:13">
      <c r="A2028" t="s">
        <v>2696</v>
      </c>
      <c r="B2028" s="68" t="s">
        <v>16567</v>
      </c>
      <c r="C2028" s="68" t="s">
        <v>16568</v>
      </c>
      <c r="D2028" s="9" t="s">
        <v>16569</v>
      </c>
      <c r="E2028" s="9" t="s">
        <v>16570</v>
      </c>
      <c r="F2028" s="68" t="s">
        <v>359</v>
      </c>
      <c r="G2028" s="6">
        <v>6862647</v>
      </c>
      <c r="H2028" s="6" t="s">
        <v>13</v>
      </c>
      <c r="I2028" s="6">
        <v>6862647</v>
      </c>
      <c r="J2028" t="e">
        <f>+INDEX(Hoja3!A:G,MATCH('ALL PRODUCTS'!B2028,Hoja3!B:B,0),6)</f>
        <v>#N/A</v>
      </c>
      <c r="K2028" s="79" t="e">
        <f>+INDEX(Hoja3!A:G,MATCH('ALL PRODUCTS'!B2028,Hoja3!B:B,0),5)</f>
        <v>#N/A</v>
      </c>
      <c r="L2028" s="86" t="e">
        <v>#N/A</v>
      </c>
      <c r="M2028" s="86" t="e">
        <v>#N/A</v>
      </c>
    </row>
    <row r="2029" spans="1:13">
      <c r="A2029" t="s">
        <v>2696</v>
      </c>
      <c r="B2029" s="68" t="s">
        <v>16571</v>
      </c>
      <c r="C2029" s="68" t="s">
        <v>16572</v>
      </c>
      <c r="D2029" s="9" t="s">
        <v>14020</v>
      </c>
      <c r="E2029" s="9" t="s">
        <v>16573</v>
      </c>
      <c r="F2029" s="68" t="s">
        <v>417</v>
      </c>
      <c r="G2029" s="6">
        <v>6862647</v>
      </c>
      <c r="H2029" s="6" t="s">
        <v>13</v>
      </c>
      <c r="I2029" s="6">
        <v>6862647</v>
      </c>
      <c r="J2029" t="e">
        <f>+INDEX(Hoja3!A:G,MATCH('ALL PRODUCTS'!B2029,Hoja3!B:B,0),6)</f>
        <v>#N/A</v>
      </c>
      <c r="K2029" s="79" t="e">
        <f>+INDEX(Hoja3!A:G,MATCH('ALL PRODUCTS'!B2029,Hoja3!B:B,0),5)</f>
        <v>#N/A</v>
      </c>
      <c r="L2029" s="86">
        <v>6999800</v>
      </c>
      <c r="M2029" s="86">
        <v>3499900</v>
      </c>
    </row>
    <row r="2030" spans="1:13">
      <c r="A2030" t="s">
        <v>2696</v>
      </c>
      <c r="B2030" s="68" t="s">
        <v>16574</v>
      </c>
      <c r="C2030" s="68" t="s">
        <v>16575</v>
      </c>
      <c r="D2030" s="9" t="s">
        <v>16576</v>
      </c>
      <c r="E2030" s="9" t="s">
        <v>16577</v>
      </c>
      <c r="F2030" s="68" t="s">
        <v>297</v>
      </c>
      <c r="G2030" s="6">
        <v>4285584</v>
      </c>
      <c r="H2030" s="6" t="s">
        <v>13</v>
      </c>
      <c r="I2030" s="6">
        <v>4285584</v>
      </c>
      <c r="J2030" t="e">
        <f>+INDEX(Hoja3!A:G,MATCH('ALL PRODUCTS'!B2030,Hoja3!B:B,0),6)</f>
        <v>#N/A</v>
      </c>
      <c r="K2030" s="79" t="e">
        <f>+INDEX(Hoja3!A:G,MATCH('ALL PRODUCTS'!B2030,Hoja3!B:B,0),5)</f>
        <v>#N/A</v>
      </c>
      <c r="L2030" s="86" t="e">
        <v>#N/A</v>
      </c>
      <c r="M2030" s="86" t="e">
        <v>#N/A</v>
      </c>
    </row>
    <row r="2031" spans="1:13">
      <c r="A2031" t="s">
        <v>2696</v>
      </c>
      <c r="B2031" s="68" t="s">
        <v>16578</v>
      </c>
      <c r="C2031" s="68" t="s">
        <v>16579</v>
      </c>
      <c r="D2031" s="9" t="s">
        <v>16580</v>
      </c>
      <c r="E2031" s="9" t="s">
        <v>16581</v>
      </c>
      <c r="F2031" s="68" t="s">
        <v>359</v>
      </c>
      <c r="G2031" s="6">
        <v>4705784</v>
      </c>
      <c r="H2031" s="6" t="s">
        <v>13</v>
      </c>
      <c r="I2031" s="6">
        <v>4705784</v>
      </c>
      <c r="J2031" t="e">
        <f>+INDEX(Hoja3!A:G,MATCH('ALL PRODUCTS'!B2031,Hoja3!B:B,0),6)</f>
        <v>#N/A</v>
      </c>
      <c r="K2031" s="79" t="e">
        <f>+INDEX(Hoja3!A:G,MATCH('ALL PRODUCTS'!B2031,Hoja3!B:B,0),5)</f>
        <v>#N/A</v>
      </c>
      <c r="L2031" s="86" t="e">
        <v>#N/A</v>
      </c>
      <c r="M2031" s="86" t="e">
        <v>#N/A</v>
      </c>
    </row>
    <row r="2032" spans="1:13">
      <c r="A2032" t="s">
        <v>2696</v>
      </c>
      <c r="B2032" s="68" t="s">
        <v>16582</v>
      </c>
      <c r="C2032" s="68" t="s">
        <v>16583</v>
      </c>
      <c r="D2032" s="9" t="s">
        <v>16584</v>
      </c>
      <c r="E2032" s="9" t="s">
        <v>16585</v>
      </c>
      <c r="F2032" s="68" t="s">
        <v>54</v>
      </c>
      <c r="G2032" s="6">
        <v>7843039</v>
      </c>
      <c r="H2032" s="6" t="s">
        <v>13</v>
      </c>
      <c r="I2032" s="6">
        <v>7843039</v>
      </c>
      <c r="J2032" t="e">
        <f>+INDEX(Hoja3!A:G,MATCH('ALL PRODUCTS'!B2032,Hoja3!B:B,0),6)</f>
        <v>#N/A</v>
      </c>
      <c r="K2032" s="79" t="e">
        <f>+INDEX(Hoja3!A:G,MATCH('ALL PRODUCTS'!B2032,Hoja3!B:B,0),5)</f>
        <v>#N/A</v>
      </c>
      <c r="L2032" s="86" t="e">
        <v>#N/A</v>
      </c>
      <c r="M2032" s="86" t="e">
        <v>#N/A</v>
      </c>
    </row>
    <row r="2033" spans="1:13">
      <c r="A2033" t="s">
        <v>2696</v>
      </c>
      <c r="B2033" s="68" t="s">
        <v>16586</v>
      </c>
      <c r="C2033" s="68" t="s">
        <v>16587</v>
      </c>
      <c r="D2033" s="9" t="s">
        <v>16588</v>
      </c>
      <c r="E2033" s="9" t="s">
        <v>16589</v>
      </c>
      <c r="F2033" s="68" t="s">
        <v>359</v>
      </c>
      <c r="G2033" s="6">
        <v>7843039</v>
      </c>
      <c r="H2033" s="6" t="s">
        <v>13</v>
      </c>
      <c r="I2033" s="6">
        <v>7843039</v>
      </c>
      <c r="J2033" t="e">
        <f>+INDEX(Hoja3!A:G,MATCH('ALL PRODUCTS'!B2033,Hoja3!B:B,0),6)</f>
        <v>#N/A</v>
      </c>
      <c r="K2033" s="79" t="e">
        <f>+INDEX(Hoja3!A:G,MATCH('ALL PRODUCTS'!B2033,Hoja3!B:B,0),5)</f>
        <v>#N/A</v>
      </c>
      <c r="L2033" s="86" t="e">
        <v>#N/A</v>
      </c>
      <c r="M2033" s="86" t="e">
        <v>#N/A</v>
      </c>
    </row>
    <row r="2034" spans="1:13">
      <c r="A2034" t="s">
        <v>2696</v>
      </c>
      <c r="B2034" s="68" t="s">
        <v>16590</v>
      </c>
      <c r="C2034" s="68" t="s">
        <v>16591</v>
      </c>
      <c r="D2034" s="9" t="s">
        <v>16592</v>
      </c>
      <c r="E2034" s="9" t="s">
        <v>16593</v>
      </c>
      <c r="F2034" s="68" t="s">
        <v>417</v>
      </c>
      <c r="G2034" s="6">
        <v>7646961</v>
      </c>
      <c r="H2034" s="6" t="s">
        <v>13</v>
      </c>
      <c r="I2034" s="6">
        <v>7646961</v>
      </c>
      <c r="J2034" t="e">
        <f>+INDEX(Hoja3!A:G,MATCH('ALL PRODUCTS'!B2034,Hoja3!B:B,0),6)</f>
        <v>#N/A</v>
      </c>
      <c r="K2034" s="79" t="e">
        <f>+INDEX(Hoja3!A:G,MATCH('ALL PRODUCTS'!B2034,Hoja3!B:B,0),5)</f>
        <v>#N/A</v>
      </c>
      <c r="L2034" s="86" t="e">
        <v>#N/A</v>
      </c>
      <c r="M2034" s="86" t="e">
        <v>#N/A</v>
      </c>
    </row>
    <row r="2035" spans="1:13">
      <c r="A2035" t="s">
        <v>2696</v>
      </c>
      <c r="B2035" s="68" t="s">
        <v>16594</v>
      </c>
      <c r="C2035" s="68" t="s">
        <v>16595</v>
      </c>
      <c r="D2035" s="9" t="s">
        <v>13830</v>
      </c>
      <c r="E2035" s="9" t="s">
        <v>16596</v>
      </c>
      <c r="F2035" s="68" t="s">
        <v>297</v>
      </c>
      <c r="G2035" s="6">
        <v>6399800</v>
      </c>
      <c r="H2035" s="6" t="s">
        <v>13</v>
      </c>
      <c r="I2035" s="6">
        <v>6399800</v>
      </c>
      <c r="J2035" t="e">
        <f>+INDEX(Hoja3!A:G,MATCH('ALL PRODUCTS'!B2035,Hoja3!B:B,0),6)</f>
        <v>#N/A</v>
      </c>
      <c r="K2035" s="79" t="e">
        <f>+INDEX(Hoja3!A:G,MATCH('ALL PRODUCTS'!B2035,Hoja3!B:B,0),5)</f>
        <v>#N/A</v>
      </c>
      <c r="L2035" s="86">
        <v>6599800</v>
      </c>
      <c r="M2035" s="86">
        <v>3299900</v>
      </c>
    </row>
    <row r="2036" spans="1:13">
      <c r="A2036" t="s">
        <v>2696</v>
      </c>
      <c r="B2036" s="68" t="s">
        <v>16597</v>
      </c>
      <c r="C2036" s="68" t="s">
        <v>16598</v>
      </c>
      <c r="D2036" s="9" t="s">
        <v>16599</v>
      </c>
      <c r="E2036" s="9" t="s">
        <v>16600</v>
      </c>
      <c r="F2036" s="68" t="s">
        <v>417</v>
      </c>
      <c r="G2036" s="6">
        <v>6862647</v>
      </c>
      <c r="H2036" s="6" t="s">
        <v>13</v>
      </c>
      <c r="I2036" s="6">
        <v>6862647</v>
      </c>
      <c r="J2036" t="e">
        <f>+INDEX(Hoja3!A:G,MATCH('ALL PRODUCTS'!B2036,Hoja3!B:B,0),6)</f>
        <v>#N/A</v>
      </c>
      <c r="K2036" s="79" t="e">
        <f>+INDEX(Hoja3!A:G,MATCH('ALL PRODUCTS'!B2036,Hoja3!B:B,0),5)</f>
        <v>#N/A</v>
      </c>
      <c r="L2036" s="86" t="e">
        <v>#N/A</v>
      </c>
      <c r="M2036" s="86" t="e">
        <v>#N/A</v>
      </c>
    </row>
    <row r="2037" spans="1:13">
      <c r="A2037" t="s">
        <v>2696</v>
      </c>
      <c r="B2037" s="68" t="s">
        <v>16601</v>
      </c>
      <c r="C2037" s="68" t="s">
        <v>16602</v>
      </c>
      <c r="D2037" s="9" t="s">
        <v>2364</v>
      </c>
      <c r="E2037" s="9" t="s">
        <v>16603</v>
      </c>
      <c r="F2037" s="68" t="s">
        <v>38</v>
      </c>
      <c r="G2037" s="6">
        <v>4199800</v>
      </c>
      <c r="H2037" s="6" t="s">
        <v>13</v>
      </c>
      <c r="I2037">
        <v>2289900</v>
      </c>
      <c r="J2037" t="e">
        <f>+INDEX(Hoja3!A:G,MATCH('ALL PRODUCTS'!B2037,Hoja3!B:B,0),6)</f>
        <v>#N/A</v>
      </c>
      <c r="K2037" s="79" t="e">
        <f>+INDEX(Hoja3!A:G,MATCH('ALL PRODUCTS'!B2037,Hoja3!B:B,0),5)</f>
        <v>#N/A</v>
      </c>
      <c r="L2037" s="86">
        <v>4399800</v>
      </c>
      <c r="M2037" s="86">
        <v>2199900</v>
      </c>
    </row>
    <row r="2038" spans="1:13">
      <c r="A2038" t="s">
        <v>2696</v>
      </c>
      <c r="B2038" s="68" t="s">
        <v>16604</v>
      </c>
      <c r="C2038" s="68" t="s">
        <v>16605</v>
      </c>
      <c r="D2038" s="9" t="s">
        <v>8728</v>
      </c>
      <c r="E2038" s="9" t="s">
        <v>16606</v>
      </c>
      <c r="F2038" s="68" t="s">
        <v>15334</v>
      </c>
      <c r="G2038" s="6">
        <v>1142698</v>
      </c>
      <c r="H2038" s="6" t="s">
        <v>13</v>
      </c>
      <c r="I2038" s="6">
        <v>1142698</v>
      </c>
      <c r="J2038">
        <f>+INDEX(Hoja3!A:G,MATCH('ALL PRODUCTS'!B2038,Hoja3!B:B,0),6)</f>
        <v>1108417</v>
      </c>
      <c r="K2038" s="79">
        <f>+INDEX(Hoja3!A:G,MATCH('ALL PRODUCTS'!B2038,Hoja3!B:B,0),5)</f>
        <v>3</v>
      </c>
      <c r="L2038" s="86">
        <v>439800</v>
      </c>
      <c r="M2038" s="86">
        <v>219900</v>
      </c>
    </row>
    <row r="2039" spans="1:13">
      <c r="A2039" t="s">
        <v>2696</v>
      </c>
      <c r="B2039" s="68" t="s">
        <v>16607</v>
      </c>
      <c r="C2039" s="68" t="s">
        <v>16608</v>
      </c>
      <c r="D2039" s="9" t="s">
        <v>6652</v>
      </c>
      <c r="E2039" s="9" t="s">
        <v>16609</v>
      </c>
      <c r="F2039" s="68" t="s">
        <v>297</v>
      </c>
      <c r="G2039" s="6">
        <v>8863409</v>
      </c>
      <c r="H2039" s="6" t="s">
        <v>13</v>
      </c>
      <c r="I2039">
        <v>3639900</v>
      </c>
      <c r="J2039" t="e">
        <f>+INDEX(Hoja3!A:G,MATCH('ALL PRODUCTS'!B2039,Hoja3!B:B,0),6)</f>
        <v>#N/A</v>
      </c>
      <c r="K2039" s="79" t="e">
        <f>+INDEX(Hoja3!A:G,MATCH('ALL PRODUCTS'!B2039,Hoja3!B:B,0),5)</f>
        <v>#N/A</v>
      </c>
      <c r="L2039" s="86">
        <v>8749750</v>
      </c>
      <c r="M2039" s="86">
        <v>3499900</v>
      </c>
    </row>
    <row r="2040" spans="1:13">
      <c r="A2040" t="s">
        <v>2696</v>
      </c>
      <c r="B2040" s="68" t="s">
        <v>16610</v>
      </c>
      <c r="C2040" s="68"/>
      <c r="D2040" s="9" t="s">
        <v>8977</v>
      </c>
      <c r="E2040" s="9" t="s">
        <v>16611</v>
      </c>
      <c r="F2040" s="68" t="s">
        <v>16</v>
      </c>
      <c r="G2040" s="6">
        <v>607647</v>
      </c>
      <c r="H2040" s="6" t="s">
        <v>13</v>
      </c>
      <c r="I2040" s="6">
        <v>607647</v>
      </c>
      <c r="J2040">
        <f>+INDEX(Hoja3!A:G,MATCH('ALL PRODUCTS'!B2040,Hoja3!B:B,0),6)</f>
        <v>280513</v>
      </c>
      <c r="K2040" s="79">
        <f>+INDEX(Hoja3!A:G,MATCH('ALL PRODUCTS'!B2040,Hoja3!B:B,0),5)</f>
        <v>53</v>
      </c>
      <c r="L2040" s="86">
        <v>659780</v>
      </c>
      <c r="M2040" s="86">
        <v>299900</v>
      </c>
    </row>
    <row r="2041" spans="1:13">
      <c r="A2041" t="s">
        <v>2696</v>
      </c>
      <c r="B2041" s="68" t="s">
        <v>16612</v>
      </c>
      <c r="C2041" s="68"/>
      <c r="D2041" s="9" t="s">
        <v>1716</v>
      </c>
      <c r="E2041" s="68" t="s">
        <v>16613</v>
      </c>
      <c r="F2041" s="68" t="s">
        <v>16</v>
      </c>
      <c r="G2041" s="6">
        <v>239900</v>
      </c>
      <c r="H2041" s="6" t="s">
        <v>13</v>
      </c>
      <c r="I2041">
        <v>219900</v>
      </c>
      <c r="J2041">
        <f>+INDEX(Hoja3!A:G,MATCH('ALL PRODUCTS'!B2041,Hoja3!B:B,0),6)</f>
        <v>232703</v>
      </c>
      <c r="K2041" s="79">
        <f>+INDEX(Hoja3!A:G,MATCH('ALL PRODUCTS'!B2041,Hoja3!B:B,0),5)</f>
        <v>3</v>
      </c>
      <c r="L2041" s="86">
        <v>483780.00000000006</v>
      </c>
      <c r="M2041" s="86">
        <v>219900</v>
      </c>
    </row>
    <row r="2042" spans="1:13">
      <c r="A2042" t="s">
        <v>2696</v>
      </c>
      <c r="B2042" s="68" t="s">
        <v>16614</v>
      </c>
      <c r="C2042" s="68"/>
      <c r="D2042" s="9" t="s">
        <v>1717</v>
      </c>
      <c r="E2042" s="68" t="s">
        <v>16615</v>
      </c>
      <c r="F2042" s="68" t="s">
        <v>16</v>
      </c>
      <c r="G2042" s="6">
        <v>239900</v>
      </c>
      <c r="H2042" s="6" t="s">
        <v>13</v>
      </c>
      <c r="I2042">
        <v>249900</v>
      </c>
      <c r="J2042">
        <f>+INDEX(Hoja3!A:G,MATCH('ALL PRODUCTS'!B2042,Hoja3!B:B,0),6)</f>
        <v>232703</v>
      </c>
      <c r="K2042" s="79">
        <f>+INDEX(Hoja3!A:G,MATCH('ALL PRODUCTS'!B2042,Hoja3!B:B,0),5)</f>
        <v>3</v>
      </c>
      <c r="L2042" s="86">
        <v>527780</v>
      </c>
      <c r="M2042" s="86">
        <v>239900</v>
      </c>
    </row>
    <row r="2043" spans="1:13">
      <c r="A2043" t="s">
        <v>2696</v>
      </c>
      <c r="B2043" s="68" t="s">
        <v>16616</v>
      </c>
      <c r="C2043" s="68"/>
      <c r="D2043" s="9" t="s">
        <v>9944</v>
      </c>
      <c r="E2043" s="68" t="s">
        <v>16617</v>
      </c>
      <c r="F2043" s="68" t="s">
        <v>16</v>
      </c>
      <c r="G2043" s="6">
        <v>659900</v>
      </c>
      <c r="H2043" s="6" t="s">
        <v>13</v>
      </c>
      <c r="I2043" s="6">
        <v>659900</v>
      </c>
      <c r="J2043" t="e">
        <f>+INDEX(Hoja3!A:G,MATCH('ALL PRODUCTS'!B2043,Hoja3!B:B,0),6)</f>
        <v>#N/A</v>
      </c>
      <c r="K2043" s="79" t="e">
        <f>+INDEX(Hoja3!A:G,MATCH('ALL PRODUCTS'!B2043,Hoja3!B:B,0),5)</f>
        <v>#N/A</v>
      </c>
      <c r="L2043" s="86">
        <v>1473780.0000000002</v>
      </c>
      <c r="M2043" s="86">
        <v>669900</v>
      </c>
    </row>
    <row r="2044" spans="1:13">
      <c r="A2044" t="s">
        <v>2696</v>
      </c>
      <c r="B2044" s="68" t="s">
        <v>16618</v>
      </c>
      <c r="C2044" s="68"/>
      <c r="D2044" s="9" t="s">
        <v>1679</v>
      </c>
      <c r="E2044" s="68" t="s">
        <v>1115</v>
      </c>
      <c r="F2044" s="68" t="s">
        <v>16</v>
      </c>
      <c r="G2044" s="6">
        <v>819900</v>
      </c>
      <c r="H2044" s="6" t="s">
        <v>13</v>
      </c>
      <c r="I2044">
        <v>789900</v>
      </c>
      <c r="J2044">
        <f>+INDEX(Hoja3!A:G,MATCH('ALL PRODUCTS'!B2044,Hoja3!B:B,0),6)</f>
        <v>675287</v>
      </c>
      <c r="K2044" s="79">
        <f>+INDEX(Hoja3!A:G,MATCH('ALL PRODUCTS'!B2044,Hoja3!B:B,0),5)</f>
        <v>17</v>
      </c>
      <c r="L2044" s="86">
        <v>1671780.0000000002</v>
      </c>
      <c r="M2044" s="86">
        <v>759900</v>
      </c>
    </row>
    <row r="2045" spans="1:13">
      <c r="A2045" t="s">
        <v>2696</v>
      </c>
      <c r="B2045" s="68" t="s">
        <v>16619</v>
      </c>
      <c r="C2045" s="68"/>
      <c r="D2045" s="9" t="s">
        <v>2188</v>
      </c>
      <c r="E2045" s="68" t="s">
        <v>1202</v>
      </c>
      <c r="F2045" s="68" t="s">
        <v>16</v>
      </c>
      <c r="G2045" s="6">
        <v>3191382</v>
      </c>
      <c r="H2045" s="6" t="s">
        <v>13</v>
      </c>
      <c r="I2045">
        <v>2619900</v>
      </c>
      <c r="J2045" t="e">
        <f>+INDEX(Hoja3!A:G,MATCH('ALL PRODUCTS'!B2045,Hoja3!B:B,0),6)</f>
        <v>#N/A</v>
      </c>
      <c r="K2045" s="79" t="e">
        <f>+INDEX(Hoja3!A:G,MATCH('ALL PRODUCTS'!B2045,Hoja3!B:B,0),5)</f>
        <v>#N/A</v>
      </c>
      <c r="L2045" s="86">
        <v>5039800</v>
      </c>
      <c r="M2045" s="86">
        <v>2519900</v>
      </c>
    </row>
    <row r="2046" spans="1:13">
      <c r="A2046" t="s">
        <v>2696</v>
      </c>
      <c r="B2046" s="68" t="s">
        <v>16620</v>
      </c>
      <c r="C2046" s="68"/>
      <c r="D2046" s="9" t="s">
        <v>2185</v>
      </c>
      <c r="E2046" s="68" t="s">
        <v>1163</v>
      </c>
      <c r="F2046" s="68" t="s">
        <v>16</v>
      </c>
      <c r="G2046" s="6">
        <v>3191382</v>
      </c>
      <c r="H2046" s="6" t="s">
        <v>13</v>
      </c>
      <c r="I2046">
        <v>2619900</v>
      </c>
      <c r="J2046" t="e">
        <f>+INDEX(Hoja3!A:G,MATCH('ALL PRODUCTS'!B2046,Hoja3!B:B,0),6)</f>
        <v>#N/A</v>
      </c>
      <c r="K2046" s="79" t="e">
        <f>+INDEX(Hoja3!A:G,MATCH('ALL PRODUCTS'!B2046,Hoja3!B:B,0),5)</f>
        <v>#N/A</v>
      </c>
      <c r="L2046" s="86">
        <v>5039800</v>
      </c>
      <c r="M2046" s="86">
        <v>2519900</v>
      </c>
    </row>
    <row r="2047" spans="1:13">
      <c r="A2047" t="s">
        <v>2696</v>
      </c>
      <c r="B2047" s="68" t="s">
        <v>16621</v>
      </c>
      <c r="C2047" s="68"/>
      <c r="D2047" s="68" t="s">
        <v>6</v>
      </c>
      <c r="E2047" s="9" t="s">
        <v>16622</v>
      </c>
      <c r="F2047" s="68" t="s">
        <v>16</v>
      </c>
      <c r="G2047" s="6">
        <v>169900</v>
      </c>
      <c r="H2047" s="6" t="s">
        <v>13</v>
      </c>
      <c r="I2047" s="6">
        <v>169900</v>
      </c>
      <c r="J2047">
        <f>+INDEX(Hoja3!A:G,MATCH('ALL PRODUCTS'!B2047,Hoja3!B:B,0),6)</f>
        <v>164803</v>
      </c>
      <c r="K2047" s="79">
        <f>+INDEX(Hoja3!A:G,MATCH('ALL PRODUCTS'!B2047,Hoja3!B:B,0),5)</f>
        <v>3</v>
      </c>
      <c r="L2047" s="86" t="e">
        <v>#N/A</v>
      </c>
      <c r="M2047" s="86" t="e">
        <v>#N/A</v>
      </c>
    </row>
    <row r="2048" spans="1:13">
      <c r="A2048" t="s">
        <v>2696</v>
      </c>
      <c r="B2048" s="68" t="s">
        <v>16621</v>
      </c>
      <c r="C2048" s="68" t="s">
        <v>16623</v>
      </c>
      <c r="D2048" s="9" t="s">
        <v>1743</v>
      </c>
      <c r="E2048" s="69" t="str">
        <f>"     "&amp;E2047</f>
        <v xml:space="preserve">     Silla Auxiliar Para Sala O Comedor Rock</v>
      </c>
      <c r="F2048" s="68" t="s">
        <v>16624</v>
      </c>
      <c r="G2048" s="70">
        <f>G2047</f>
        <v>169900</v>
      </c>
      <c r="H2048" s="70" t="str">
        <f>H2047&amp;"     "</f>
        <v xml:space="preserve">$     </v>
      </c>
      <c r="J2048">
        <f>+INDEX(Hoja3!A:G,MATCH('ALL PRODUCTS'!B2048,Hoja3!B:B,0),6)</f>
        <v>164803</v>
      </c>
      <c r="K2048" s="79">
        <f>+INDEX(Hoja3!A:G,MATCH('ALL PRODUCTS'!B2048,Hoja3!B:B,0),5)</f>
        <v>3</v>
      </c>
      <c r="L2048" s="86">
        <v>395780.00000000006</v>
      </c>
      <c r="M2048" s="86">
        <v>179900</v>
      </c>
    </row>
    <row r="2049" spans="1:13">
      <c r="A2049" t="s">
        <v>2696</v>
      </c>
      <c r="B2049" s="68" t="s">
        <v>16621</v>
      </c>
      <c r="C2049" s="68" t="s">
        <v>16625</v>
      </c>
      <c r="D2049" s="9" t="s">
        <v>1745</v>
      </c>
      <c r="E2049" s="69" t="str">
        <f>"     "&amp;E2047</f>
        <v xml:space="preserve">     Silla Auxiliar Para Sala O Comedor Rock</v>
      </c>
      <c r="F2049" s="68" t="s">
        <v>16626</v>
      </c>
      <c r="G2049" s="70">
        <f>G2047</f>
        <v>169900</v>
      </c>
      <c r="H2049" s="70" t="str">
        <f>H2047&amp;"     "</f>
        <v xml:space="preserve">$     </v>
      </c>
      <c r="J2049">
        <f>+INDEX(Hoja3!A:G,MATCH('ALL PRODUCTS'!B2049,Hoja3!B:B,0),6)</f>
        <v>164803</v>
      </c>
      <c r="K2049" s="79">
        <f>+INDEX(Hoja3!A:G,MATCH('ALL PRODUCTS'!B2049,Hoja3!B:B,0),5)</f>
        <v>3</v>
      </c>
      <c r="L2049" s="86">
        <v>505780.00000000006</v>
      </c>
      <c r="M2049" s="86">
        <v>229900</v>
      </c>
    </row>
    <row r="2050" spans="1:13">
      <c r="A2050" t="s">
        <v>2696</v>
      </c>
      <c r="B2050" s="68" t="s">
        <v>16621</v>
      </c>
      <c r="C2050" s="68" t="s">
        <v>16627</v>
      </c>
      <c r="D2050" s="9" t="s">
        <v>1744</v>
      </c>
      <c r="E2050" s="69" t="str">
        <f>"     "&amp;E2047</f>
        <v xml:space="preserve">     Silla Auxiliar Para Sala O Comedor Rock</v>
      </c>
      <c r="F2050" s="68" t="s">
        <v>16628</v>
      </c>
      <c r="G2050" s="70">
        <f>G2047</f>
        <v>169900</v>
      </c>
      <c r="H2050" s="70" t="str">
        <f>H2047&amp;"     "</f>
        <v xml:space="preserve">$     </v>
      </c>
      <c r="J2050">
        <f>+INDEX(Hoja3!A:G,MATCH('ALL PRODUCTS'!B2050,Hoja3!B:B,0),6)</f>
        <v>164803</v>
      </c>
      <c r="K2050" s="79">
        <f>+INDEX(Hoja3!A:G,MATCH('ALL PRODUCTS'!B2050,Hoja3!B:B,0),5)</f>
        <v>3</v>
      </c>
      <c r="L2050" s="86">
        <v>395780.00000000006</v>
      </c>
      <c r="M2050" s="86">
        <v>179900</v>
      </c>
    </row>
    <row r="2051" spans="1:13">
      <c r="A2051" t="s">
        <v>2696</v>
      </c>
      <c r="B2051" s="68" t="s">
        <v>16621</v>
      </c>
      <c r="C2051" s="68" t="s">
        <v>16629</v>
      </c>
      <c r="D2051" s="9" t="s">
        <v>1746</v>
      </c>
      <c r="E2051" s="69" t="str">
        <f>"     "&amp;E2047</f>
        <v xml:space="preserve">     Silla Auxiliar Para Sala O Comedor Rock</v>
      </c>
      <c r="F2051" s="68" t="s">
        <v>16630</v>
      </c>
      <c r="G2051" s="70">
        <f>G2047</f>
        <v>169900</v>
      </c>
      <c r="H2051" s="70" t="str">
        <f>H2047&amp;"     "</f>
        <v xml:space="preserve">$     </v>
      </c>
      <c r="J2051">
        <f>+INDEX(Hoja3!A:G,MATCH('ALL PRODUCTS'!B2051,Hoja3!B:B,0),6)</f>
        <v>164803</v>
      </c>
      <c r="K2051" s="79">
        <f>+INDEX(Hoja3!A:G,MATCH('ALL PRODUCTS'!B2051,Hoja3!B:B,0),5)</f>
        <v>3</v>
      </c>
      <c r="L2051" s="86">
        <v>395780.00000000006</v>
      </c>
      <c r="M2051" s="86">
        <v>179900</v>
      </c>
    </row>
    <row r="2052" spans="1:13">
      <c r="A2052" t="s">
        <v>2696</v>
      </c>
      <c r="B2052" s="68" t="s">
        <v>16631</v>
      </c>
      <c r="C2052" s="68" t="s">
        <v>16632</v>
      </c>
      <c r="D2052" s="9" t="s">
        <v>1683</v>
      </c>
      <c r="E2052" s="9" t="s">
        <v>16633</v>
      </c>
      <c r="F2052" s="68" t="s">
        <v>12</v>
      </c>
      <c r="G2052" s="6">
        <v>319900</v>
      </c>
      <c r="H2052" s="6" t="s">
        <v>13</v>
      </c>
      <c r="I2052">
        <v>269900</v>
      </c>
      <c r="J2052">
        <f>+INDEX(Hoja3!A:G,MATCH('ALL PRODUCTS'!B2052,Hoja3!B:B,0),6)</f>
        <v>287910</v>
      </c>
      <c r="K2052" s="79">
        <f>+INDEX(Hoja3!A:G,MATCH('ALL PRODUCTS'!B2052,Hoja3!B:B,0),5)</f>
        <v>10</v>
      </c>
      <c r="L2052" s="86">
        <v>571780</v>
      </c>
      <c r="M2052" s="86">
        <v>259900</v>
      </c>
    </row>
    <row r="2053" spans="1:13">
      <c r="A2053" t="s">
        <v>2696</v>
      </c>
      <c r="B2053" s="68" t="s">
        <v>16634</v>
      </c>
      <c r="C2053" s="68" t="s">
        <v>16635</v>
      </c>
      <c r="D2053" s="9" t="s">
        <v>7516</v>
      </c>
      <c r="E2053" s="9" t="s">
        <v>16636</v>
      </c>
      <c r="F2053" s="68" t="s">
        <v>12</v>
      </c>
      <c r="G2053" s="6">
        <v>1099900</v>
      </c>
      <c r="H2053" s="6" t="s">
        <v>13</v>
      </c>
      <c r="I2053">
        <v>1199900</v>
      </c>
      <c r="J2053">
        <f>+INDEX(Hoja3!A:G,MATCH('ALL PRODUCTS'!B2053,Hoja3!B:B,0),6)</f>
        <v>1066903</v>
      </c>
      <c r="K2053" s="79">
        <f>+INDEX(Hoja3!A:G,MATCH('ALL PRODUCTS'!B2053,Hoja3!B:B,0),5)</f>
        <v>3</v>
      </c>
      <c r="L2053" s="86">
        <v>2551780</v>
      </c>
      <c r="M2053" s="86">
        <v>1159900</v>
      </c>
    </row>
    <row r="2054" spans="1:13">
      <c r="A2054" t="s">
        <v>2696</v>
      </c>
      <c r="B2054" s="68" t="s">
        <v>16637</v>
      </c>
      <c r="C2054" s="68" t="s">
        <v>16638</v>
      </c>
      <c r="D2054" s="9" t="s">
        <v>10302</v>
      </c>
      <c r="E2054" s="9" t="s">
        <v>16639</v>
      </c>
      <c r="F2054" s="68" t="s">
        <v>12</v>
      </c>
      <c r="G2054" s="6">
        <v>879900</v>
      </c>
      <c r="H2054" s="6" t="s">
        <v>13</v>
      </c>
      <c r="I2054" s="6">
        <v>879900</v>
      </c>
      <c r="J2054">
        <f>+INDEX(Hoja3!A:G,MATCH('ALL PRODUCTS'!B2054,Hoja3!B:B,0),6)</f>
        <v>853503</v>
      </c>
      <c r="K2054" s="79">
        <f>+INDEX(Hoja3!A:G,MATCH('ALL PRODUCTS'!B2054,Hoja3!B:B,0),5)</f>
        <v>3</v>
      </c>
      <c r="L2054" s="86">
        <v>1891780.0000000002</v>
      </c>
      <c r="M2054" s="86">
        <v>859900</v>
      </c>
    </row>
    <row r="2055" spans="1:13">
      <c r="A2055" t="s">
        <v>2696</v>
      </c>
      <c r="B2055" s="68" t="s">
        <v>16640</v>
      </c>
      <c r="C2055" s="68" t="s">
        <v>16641</v>
      </c>
      <c r="D2055" s="9" t="s">
        <v>8091</v>
      </c>
      <c r="E2055" s="9" t="s">
        <v>16642</v>
      </c>
      <c r="F2055" s="68" t="s">
        <v>12</v>
      </c>
      <c r="G2055" s="6">
        <v>439900</v>
      </c>
      <c r="H2055" s="6" t="s">
        <v>13</v>
      </c>
      <c r="I2055">
        <v>309900</v>
      </c>
      <c r="J2055">
        <f>+INDEX(Hoja3!A:G,MATCH('ALL PRODUCTS'!B2055,Hoja3!B:B,0),6)</f>
        <v>426703</v>
      </c>
      <c r="K2055" s="79">
        <f>+INDEX(Hoja3!A:G,MATCH('ALL PRODUCTS'!B2055,Hoja3!B:B,0),5)</f>
        <v>3</v>
      </c>
      <c r="L2055" s="86">
        <v>659780</v>
      </c>
      <c r="M2055" s="86">
        <v>299900</v>
      </c>
    </row>
    <row r="2056" spans="1:13">
      <c r="A2056" t="s">
        <v>2696</v>
      </c>
      <c r="B2056" s="68" t="s">
        <v>16643</v>
      </c>
      <c r="C2056" s="68" t="s">
        <v>16644</v>
      </c>
      <c r="D2056" s="9" t="s">
        <v>2257</v>
      </c>
      <c r="E2056" s="9" t="s">
        <v>16645</v>
      </c>
      <c r="F2056" s="68" t="s">
        <v>232</v>
      </c>
      <c r="G2056" s="6">
        <v>599900</v>
      </c>
      <c r="H2056" s="6" t="s">
        <v>13</v>
      </c>
      <c r="I2056" s="6">
        <v>599900</v>
      </c>
      <c r="J2056">
        <f>+INDEX(Hoja3!A:G,MATCH('ALL PRODUCTS'!B2056,Hoja3!B:B,0),6)</f>
        <v>581903</v>
      </c>
      <c r="K2056" s="79">
        <f>+INDEX(Hoja3!A:G,MATCH('ALL PRODUCTS'!B2056,Hoja3!B:B,0),5)</f>
        <v>3</v>
      </c>
      <c r="L2056" s="86">
        <v>1231780</v>
      </c>
      <c r="M2056" s="86">
        <v>559900</v>
      </c>
    </row>
    <row r="2057" spans="1:13">
      <c r="A2057" t="s">
        <v>2696</v>
      </c>
      <c r="B2057" s="68" t="s">
        <v>16646</v>
      </c>
      <c r="C2057" s="68" t="s">
        <v>16647</v>
      </c>
      <c r="D2057" s="9" t="s">
        <v>2264</v>
      </c>
      <c r="E2057" s="9" t="s">
        <v>1441</v>
      </c>
      <c r="F2057" s="68" t="s">
        <v>292</v>
      </c>
      <c r="G2057" s="6">
        <v>929900</v>
      </c>
      <c r="H2057" s="6" t="s">
        <v>13</v>
      </c>
      <c r="I2057">
        <v>889900</v>
      </c>
      <c r="J2057">
        <f>+INDEX(Hoja3!A:G,MATCH('ALL PRODUCTS'!B2057,Hoja3!B:B,0),6)</f>
        <v>902003</v>
      </c>
      <c r="K2057" s="79">
        <f>+INDEX(Hoja3!A:G,MATCH('ALL PRODUCTS'!B2057,Hoja3!B:B,0),5)</f>
        <v>3</v>
      </c>
      <c r="L2057" s="86">
        <v>1891780.0000000002</v>
      </c>
      <c r="M2057" s="86">
        <v>859900</v>
      </c>
    </row>
    <row r="2058" spans="1:13">
      <c r="A2058" t="s">
        <v>2696</v>
      </c>
      <c r="B2058" s="68" t="s">
        <v>16648</v>
      </c>
      <c r="C2058" s="68" t="s">
        <v>16649</v>
      </c>
      <c r="D2058" s="9" t="s">
        <v>2265</v>
      </c>
      <c r="E2058" s="9" t="s">
        <v>16650</v>
      </c>
      <c r="F2058" s="68" t="s">
        <v>292</v>
      </c>
      <c r="G2058" s="6">
        <v>799900</v>
      </c>
      <c r="H2058" s="6" t="s">
        <v>13</v>
      </c>
      <c r="I2058">
        <v>759900</v>
      </c>
      <c r="J2058">
        <f>+INDEX(Hoja3!A:G,MATCH('ALL PRODUCTS'!B2058,Hoja3!B:B,0),6)</f>
        <v>775903</v>
      </c>
      <c r="K2058" s="79">
        <f>+INDEX(Hoja3!A:G,MATCH('ALL PRODUCTS'!B2058,Hoja3!B:B,0),5)</f>
        <v>3</v>
      </c>
      <c r="L2058" s="86">
        <v>1605780.0000000002</v>
      </c>
      <c r="M2058" s="86">
        <v>729900</v>
      </c>
    </row>
    <row r="2059" spans="1:13">
      <c r="A2059" t="s">
        <v>2696</v>
      </c>
      <c r="B2059" s="68" t="s">
        <v>16651</v>
      </c>
      <c r="C2059" s="68" t="s">
        <v>16652</v>
      </c>
      <c r="D2059" s="9" t="s">
        <v>16653</v>
      </c>
      <c r="E2059" s="9" t="s">
        <v>16654</v>
      </c>
      <c r="F2059" s="68" t="s">
        <v>12</v>
      </c>
      <c r="G2059" s="6">
        <v>699900</v>
      </c>
      <c r="H2059" s="6" t="s">
        <v>13</v>
      </c>
      <c r="I2059" s="6">
        <v>699900</v>
      </c>
      <c r="J2059" t="e">
        <f>+INDEX(Hoja3!A:G,MATCH('ALL PRODUCTS'!B2059,Hoja3!B:B,0),6)</f>
        <v>#N/A</v>
      </c>
      <c r="K2059" s="79" t="e">
        <f>+INDEX(Hoja3!A:G,MATCH('ALL PRODUCTS'!B2059,Hoja3!B:B,0),5)</f>
        <v>#N/A</v>
      </c>
      <c r="L2059" s="86" t="e">
        <v>#N/A</v>
      </c>
      <c r="M2059" s="86" t="e">
        <v>#N/A</v>
      </c>
    </row>
    <row r="2060" spans="1:13">
      <c r="A2060" t="s">
        <v>2696</v>
      </c>
      <c r="B2060" s="68" t="s">
        <v>16655</v>
      </c>
      <c r="C2060" s="68" t="s">
        <v>16656</v>
      </c>
      <c r="D2060" s="9" t="s">
        <v>16657</v>
      </c>
      <c r="E2060" s="9" t="s">
        <v>16658</v>
      </c>
      <c r="F2060" s="68" t="s">
        <v>36</v>
      </c>
      <c r="G2060" s="6">
        <v>749900</v>
      </c>
      <c r="H2060" s="6" t="s">
        <v>13</v>
      </c>
      <c r="I2060" s="6">
        <v>749900</v>
      </c>
      <c r="J2060">
        <f>+INDEX(Hoja3!A:G,MATCH('ALL PRODUCTS'!B2060,Hoja3!B:B,0),6)</f>
        <v>727403</v>
      </c>
      <c r="K2060" s="79">
        <f>+INDEX(Hoja3!A:G,MATCH('ALL PRODUCTS'!B2060,Hoja3!B:B,0),5)</f>
        <v>3</v>
      </c>
      <c r="L2060" s="86" t="e">
        <v>#N/A</v>
      </c>
      <c r="M2060" s="86" t="e">
        <v>#N/A</v>
      </c>
    </row>
    <row r="2061" spans="1:13">
      <c r="A2061" t="s">
        <v>2696</v>
      </c>
      <c r="B2061" s="68" t="s">
        <v>16659</v>
      </c>
      <c r="C2061" s="68" t="s">
        <v>16660</v>
      </c>
      <c r="D2061" s="9" t="s">
        <v>10408</v>
      </c>
      <c r="E2061" s="9" t="s">
        <v>16661</v>
      </c>
      <c r="F2061" s="68" t="s">
        <v>12</v>
      </c>
      <c r="G2061" s="6">
        <v>999900</v>
      </c>
      <c r="H2061" s="6" t="s">
        <v>13</v>
      </c>
      <c r="I2061" s="6">
        <v>999900</v>
      </c>
      <c r="J2061" t="e">
        <f>+INDEX(Hoja3!A:G,MATCH('ALL PRODUCTS'!B2061,Hoja3!B:B,0),6)</f>
        <v>#N/A</v>
      </c>
      <c r="K2061" s="79" t="e">
        <f>+INDEX(Hoja3!A:G,MATCH('ALL PRODUCTS'!B2061,Hoja3!B:B,0),5)</f>
        <v>#N/A</v>
      </c>
      <c r="L2061" s="86">
        <v>1979780.0000000002</v>
      </c>
      <c r="M2061" s="86">
        <v>899900</v>
      </c>
    </row>
    <row r="2062" spans="1:13">
      <c r="A2062" t="s">
        <v>2696</v>
      </c>
      <c r="B2062" s="68" t="s">
        <v>16662</v>
      </c>
      <c r="C2062" s="68" t="s">
        <v>16663</v>
      </c>
      <c r="D2062" s="9" t="s">
        <v>9628</v>
      </c>
      <c r="E2062" s="9" t="s">
        <v>16664</v>
      </c>
      <c r="F2062" s="68" t="s">
        <v>292</v>
      </c>
      <c r="G2062" s="6">
        <v>599900</v>
      </c>
      <c r="H2062" s="6" t="s">
        <v>13</v>
      </c>
      <c r="I2062" s="6">
        <v>599900</v>
      </c>
      <c r="J2062">
        <f>+INDEX(Hoja3!A:G,MATCH('ALL PRODUCTS'!B2062,Hoja3!B:B,0),6)</f>
        <v>581903</v>
      </c>
      <c r="K2062" s="79">
        <f>+INDEX(Hoja3!A:G,MATCH('ALL PRODUCTS'!B2062,Hoja3!B:B,0),5)</f>
        <v>3</v>
      </c>
      <c r="L2062" s="86">
        <v>1059800</v>
      </c>
      <c r="M2062" s="86">
        <v>529900</v>
      </c>
    </row>
    <row r="2063" spans="1:13">
      <c r="A2063" t="s">
        <v>2696</v>
      </c>
      <c r="B2063" s="68" t="s">
        <v>16665</v>
      </c>
      <c r="C2063" s="68"/>
      <c r="D2063" s="68" t="s">
        <v>6</v>
      </c>
      <c r="E2063" s="9" t="s">
        <v>16666</v>
      </c>
      <c r="F2063" s="68" t="s">
        <v>16</v>
      </c>
      <c r="G2063" s="6">
        <v>1199900</v>
      </c>
      <c r="H2063" s="6" t="s">
        <v>13</v>
      </c>
      <c r="I2063" s="6">
        <v>1349900</v>
      </c>
      <c r="J2063" t="e">
        <f>+INDEX(Hoja3!A:G,MATCH('ALL PRODUCTS'!B2063,Hoja3!B:B,0),6)</f>
        <v>#N/A</v>
      </c>
      <c r="K2063" s="79" t="e">
        <f>+INDEX(Hoja3!A:G,MATCH('ALL PRODUCTS'!B2063,Hoja3!B:B,0),5)</f>
        <v>#N/A</v>
      </c>
      <c r="L2063" s="86" t="e">
        <v>#N/A</v>
      </c>
      <c r="M2063" s="86" t="e">
        <v>#N/A</v>
      </c>
    </row>
    <row r="2064" spans="1:13">
      <c r="A2064" t="s">
        <v>2696</v>
      </c>
      <c r="B2064" s="68" t="s">
        <v>16665</v>
      </c>
      <c r="C2064" s="68" t="s">
        <v>16667</v>
      </c>
      <c r="D2064" s="9" t="s">
        <v>1848</v>
      </c>
      <c r="E2064" s="69" t="str">
        <f>"     "&amp;E2063</f>
        <v xml:space="preserve">     Comedor Industry+ Sila Milano</v>
      </c>
      <c r="F2064" s="68" t="s">
        <v>12</v>
      </c>
      <c r="G2064" s="70">
        <f>G2063</f>
        <v>1199900</v>
      </c>
      <c r="H2064" s="70" t="str">
        <f>H2063&amp;"     "</f>
        <v xml:space="preserve">$     </v>
      </c>
      <c r="J2064" t="e">
        <f>+INDEX(Hoja3!A:G,MATCH('ALL PRODUCTS'!B2064,Hoja3!B:B,0),6)</f>
        <v>#N/A</v>
      </c>
      <c r="K2064" s="79" t="e">
        <f>+INDEX(Hoja3!A:G,MATCH('ALL PRODUCTS'!B2064,Hoja3!B:B,0),5)</f>
        <v>#N/A</v>
      </c>
      <c r="L2064" s="86">
        <v>2859780</v>
      </c>
      <c r="M2064" s="86">
        <v>1299900</v>
      </c>
    </row>
    <row r="2065" spans="1:13">
      <c r="A2065" t="s">
        <v>2696</v>
      </c>
      <c r="B2065" s="68" t="s">
        <v>16665</v>
      </c>
      <c r="C2065" s="68" t="s">
        <v>16668</v>
      </c>
      <c r="D2065" s="9" t="s">
        <v>1847</v>
      </c>
      <c r="E2065" s="69" t="str">
        <f>"     "&amp;E2063</f>
        <v xml:space="preserve">     Comedor Industry+ Sila Milano</v>
      </c>
      <c r="F2065" s="68" t="s">
        <v>36</v>
      </c>
      <c r="G2065" s="70">
        <f>G2063</f>
        <v>1199900</v>
      </c>
      <c r="H2065" s="70" t="str">
        <f>H2063&amp;"     "</f>
        <v xml:space="preserve">$     </v>
      </c>
      <c r="J2065" t="e">
        <f>+INDEX(Hoja3!A:G,MATCH('ALL PRODUCTS'!B2065,Hoja3!B:B,0),6)</f>
        <v>#N/A</v>
      </c>
      <c r="K2065" s="79" t="e">
        <f>+INDEX(Hoja3!A:G,MATCH('ALL PRODUCTS'!B2065,Hoja3!B:B,0),5)</f>
        <v>#N/A</v>
      </c>
      <c r="L2065" s="86">
        <v>2859780</v>
      </c>
      <c r="M2065" s="86">
        <v>1299900</v>
      </c>
    </row>
    <row r="2066" spans="1:13">
      <c r="A2066" t="s">
        <v>2696</v>
      </c>
      <c r="B2066" s="68" t="s">
        <v>16665</v>
      </c>
      <c r="C2066" s="68" t="s">
        <v>16669</v>
      </c>
      <c r="D2066" s="9" t="s">
        <v>1850</v>
      </c>
      <c r="E2066" s="69" t="str">
        <f>"     "&amp;E2063</f>
        <v xml:space="preserve">     Comedor Industry+ Sila Milano</v>
      </c>
      <c r="F2066" s="68" t="s">
        <v>48</v>
      </c>
      <c r="G2066" s="70">
        <f>G2063</f>
        <v>1199900</v>
      </c>
      <c r="H2066" s="70" t="str">
        <f>H2063&amp;"     "</f>
        <v xml:space="preserve">$     </v>
      </c>
      <c r="J2066" t="e">
        <f>+INDEX(Hoja3!A:G,MATCH('ALL PRODUCTS'!B2066,Hoja3!B:B,0),6)</f>
        <v>#N/A</v>
      </c>
      <c r="K2066" s="79" t="e">
        <f>+INDEX(Hoja3!A:G,MATCH('ALL PRODUCTS'!B2066,Hoja3!B:B,0),5)</f>
        <v>#N/A</v>
      </c>
      <c r="L2066" s="86">
        <v>2859780</v>
      </c>
      <c r="M2066" s="86">
        <v>1299900</v>
      </c>
    </row>
    <row r="2067" spans="1:13">
      <c r="A2067" t="s">
        <v>2696</v>
      </c>
      <c r="B2067" s="68" t="s">
        <v>16665</v>
      </c>
      <c r="C2067" s="68" t="s">
        <v>16670</v>
      </c>
      <c r="D2067" s="9" t="s">
        <v>1849</v>
      </c>
      <c r="E2067" s="69" t="str">
        <f>"     "&amp;E2063</f>
        <v xml:space="preserve">     Comedor Industry+ Sila Milano</v>
      </c>
      <c r="F2067" s="68" t="s">
        <v>38</v>
      </c>
      <c r="G2067" s="70">
        <f>G2063</f>
        <v>1199900</v>
      </c>
      <c r="H2067" s="70" t="str">
        <f>H2063&amp;"     "</f>
        <v xml:space="preserve">$     </v>
      </c>
      <c r="J2067" t="e">
        <f>+INDEX(Hoja3!A:G,MATCH('ALL PRODUCTS'!B2067,Hoja3!B:B,0),6)</f>
        <v>#N/A</v>
      </c>
      <c r="K2067" s="79" t="e">
        <f>+INDEX(Hoja3!A:G,MATCH('ALL PRODUCTS'!B2067,Hoja3!B:B,0),5)</f>
        <v>#N/A</v>
      </c>
      <c r="L2067" s="86">
        <v>2859780</v>
      </c>
      <c r="M2067" s="86">
        <v>1299900</v>
      </c>
    </row>
    <row r="2068" spans="1:13">
      <c r="A2068" t="s">
        <v>2696</v>
      </c>
      <c r="B2068" s="68" t="s">
        <v>16671</v>
      </c>
      <c r="C2068" s="68" t="s">
        <v>16672</v>
      </c>
      <c r="D2068" s="9" t="s">
        <v>10404</v>
      </c>
      <c r="E2068" s="9" t="s">
        <v>16673</v>
      </c>
      <c r="F2068" s="68" t="s">
        <v>36</v>
      </c>
      <c r="G2068" s="6">
        <v>1339900</v>
      </c>
      <c r="H2068" s="6" t="s">
        <v>13</v>
      </c>
      <c r="I2068" s="6">
        <v>1339900</v>
      </c>
      <c r="J2068" t="e">
        <f>+INDEX(Hoja3!A:G,MATCH('ALL PRODUCTS'!B2068,Hoja3!B:B,0),6)</f>
        <v>#N/A</v>
      </c>
      <c r="K2068" s="79" t="e">
        <f>+INDEX(Hoja3!A:G,MATCH('ALL PRODUCTS'!B2068,Hoja3!B:B,0),5)</f>
        <v>#N/A</v>
      </c>
      <c r="L2068" s="86">
        <v>1979780.0000000002</v>
      </c>
      <c r="M2068" s="86">
        <v>899900</v>
      </c>
    </row>
    <row r="2069" spans="1:13">
      <c r="A2069" t="s">
        <v>2696</v>
      </c>
      <c r="B2069" s="68" t="s">
        <v>16674</v>
      </c>
      <c r="C2069" s="68" t="s">
        <v>16675</v>
      </c>
      <c r="D2069" s="9" t="s">
        <v>5902</v>
      </c>
      <c r="E2069" s="9" t="s">
        <v>16676</v>
      </c>
      <c r="F2069" s="68" t="s">
        <v>12</v>
      </c>
      <c r="G2069" s="6">
        <v>1339900</v>
      </c>
      <c r="H2069" s="6" t="s">
        <v>13</v>
      </c>
      <c r="I2069">
        <v>1019900</v>
      </c>
      <c r="J2069" t="e">
        <f>+INDEX(Hoja3!A:G,MATCH('ALL PRODUCTS'!B2069,Hoja3!B:B,0),6)</f>
        <v>#N/A</v>
      </c>
      <c r="K2069" s="79" t="e">
        <f>+INDEX(Hoja3!A:G,MATCH('ALL PRODUCTS'!B2069,Hoja3!B:B,0),5)</f>
        <v>#N/A</v>
      </c>
      <c r="L2069" s="86">
        <v>2155780</v>
      </c>
      <c r="M2069" s="86">
        <v>979900</v>
      </c>
    </row>
    <row r="2070" spans="1:13">
      <c r="A2070" t="s">
        <v>2696</v>
      </c>
      <c r="B2070" s="68" t="s">
        <v>16677</v>
      </c>
      <c r="C2070" s="68" t="s">
        <v>16678</v>
      </c>
      <c r="D2070" s="9" t="s">
        <v>1792</v>
      </c>
      <c r="E2070" s="9" t="s">
        <v>16679</v>
      </c>
      <c r="F2070" s="68" t="s">
        <v>12</v>
      </c>
      <c r="G2070" s="6">
        <v>799900</v>
      </c>
      <c r="H2070" s="6" t="s">
        <v>13</v>
      </c>
      <c r="I2070">
        <v>889900</v>
      </c>
      <c r="J2070">
        <f>+INDEX(Hoja3!A:G,MATCH('ALL PRODUCTS'!B2070,Hoja3!B:B,0),6)</f>
        <v>775903</v>
      </c>
      <c r="K2070" s="79">
        <f>+INDEX(Hoja3!A:G,MATCH('ALL PRODUCTS'!B2070,Hoja3!B:B,0),5)</f>
        <v>3</v>
      </c>
      <c r="L2070" s="86">
        <v>1891780.0000000002</v>
      </c>
      <c r="M2070" s="86">
        <v>859900</v>
      </c>
    </row>
    <row r="2071" spans="1:13">
      <c r="A2071" t="s">
        <v>2696</v>
      </c>
      <c r="B2071" s="68" t="s">
        <v>16680</v>
      </c>
      <c r="C2071" s="68" t="s">
        <v>16681</v>
      </c>
      <c r="D2071" s="9" t="s">
        <v>5124</v>
      </c>
      <c r="E2071" s="9" t="s">
        <v>16682</v>
      </c>
      <c r="F2071" s="68" t="s">
        <v>36</v>
      </c>
      <c r="G2071" s="6">
        <v>619900</v>
      </c>
      <c r="H2071" s="6" t="s">
        <v>13</v>
      </c>
      <c r="I2071">
        <v>599900</v>
      </c>
      <c r="J2071" t="e">
        <f>+INDEX(Hoja3!A:G,MATCH('ALL PRODUCTS'!B2071,Hoja3!B:B,0),6)</f>
        <v>#N/A</v>
      </c>
      <c r="K2071" s="79" t="e">
        <f>+INDEX(Hoja3!A:G,MATCH('ALL PRODUCTS'!B2071,Hoja3!B:B,0),5)</f>
        <v>#N/A</v>
      </c>
      <c r="L2071" s="86">
        <v>1159800</v>
      </c>
      <c r="M2071" s="86">
        <v>579900</v>
      </c>
    </row>
    <row r="2072" spans="1:13">
      <c r="A2072" t="s">
        <v>2696</v>
      </c>
      <c r="B2072" s="68" t="s">
        <v>16683</v>
      </c>
      <c r="C2072" s="68" t="s">
        <v>16684</v>
      </c>
      <c r="D2072" s="9" t="s">
        <v>5122</v>
      </c>
      <c r="E2072" s="9" t="s">
        <v>16685</v>
      </c>
      <c r="F2072" s="68" t="s">
        <v>48</v>
      </c>
      <c r="G2072" s="6">
        <v>619900</v>
      </c>
      <c r="H2072" s="6" t="s">
        <v>13</v>
      </c>
      <c r="I2072">
        <v>599900</v>
      </c>
      <c r="J2072" t="e">
        <f>+INDEX(Hoja3!A:G,MATCH('ALL PRODUCTS'!B2072,Hoja3!B:B,0),6)</f>
        <v>#N/A</v>
      </c>
      <c r="K2072" s="79" t="e">
        <f>+INDEX(Hoja3!A:G,MATCH('ALL PRODUCTS'!B2072,Hoja3!B:B,0),5)</f>
        <v>#N/A</v>
      </c>
      <c r="L2072" s="86">
        <v>1159800</v>
      </c>
      <c r="M2072" s="86">
        <v>579900</v>
      </c>
    </row>
    <row r="2073" spans="1:13">
      <c r="A2073" t="s">
        <v>2696</v>
      </c>
      <c r="B2073" s="68" t="s">
        <v>16686</v>
      </c>
      <c r="C2073" s="68" t="s">
        <v>16687</v>
      </c>
      <c r="D2073" s="9" t="s">
        <v>5120</v>
      </c>
      <c r="E2073" s="9" t="s">
        <v>16688</v>
      </c>
      <c r="F2073" s="68" t="s">
        <v>12</v>
      </c>
      <c r="G2073" s="6">
        <v>599900</v>
      </c>
      <c r="H2073" s="6" t="s">
        <v>13</v>
      </c>
      <c r="I2073">
        <v>599900</v>
      </c>
      <c r="J2073" t="e">
        <f>+INDEX(Hoja3!A:G,MATCH('ALL PRODUCTS'!B2073,Hoja3!B:B,0),6)</f>
        <v>#N/A</v>
      </c>
      <c r="K2073" s="79" t="e">
        <f>+INDEX(Hoja3!A:G,MATCH('ALL PRODUCTS'!B2073,Hoja3!B:B,0),5)</f>
        <v>#N/A</v>
      </c>
      <c r="L2073" s="86">
        <v>1159800</v>
      </c>
      <c r="M2073" s="86">
        <v>579900</v>
      </c>
    </row>
    <row r="2074" spans="1:13">
      <c r="A2074" t="s">
        <v>2696</v>
      </c>
      <c r="B2074" s="68" t="s">
        <v>16689</v>
      </c>
      <c r="C2074" s="68" t="s">
        <v>16690</v>
      </c>
      <c r="D2074" s="9" t="s">
        <v>2663</v>
      </c>
      <c r="E2074" s="9" t="s">
        <v>16691</v>
      </c>
      <c r="F2074" s="68" t="s">
        <v>36</v>
      </c>
      <c r="G2074" s="6">
        <v>829900</v>
      </c>
      <c r="H2074" s="6" t="s">
        <v>13</v>
      </c>
      <c r="I2074">
        <v>949900</v>
      </c>
      <c r="J2074" t="e">
        <f>+INDEX(Hoja3!A:G,MATCH('ALL PRODUCTS'!B2074,Hoja3!B:B,0),6)</f>
        <v>#N/A</v>
      </c>
      <c r="K2074" s="79" t="e">
        <f>+INDEX(Hoja3!A:G,MATCH('ALL PRODUCTS'!B2074,Hoja3!B:B,0),5)</f>
        <v>#N/A</v>
      </c>
      <c r="L2074" s="86">
        <v>1839800</v>
      </c>
      <c r="M2074" s="86">
        <v>919900</v>
      </c>
    </row>
    <row r="2075" spans="1:13">
      <c r="A2075" t="s">
        <v>2696</v>
      </c>
      <c r="B2075" s="68" t="s">
        <v>16692</v>
      </c>
      <c r="C2075" s="68" t="s">
        <v>16693</v>
      </c>
      <c r="D2075" s="9" t="s">
        <v>5114</v>
      </c>
      <c r="E2075" s="9" t="s">
        <v>16694</v>
      </c>
      <c r="F2075" s="68" t="s">
        <v>34</v>
      </c>
      <c r="G2075" s="6">
        <v>829900</v>
      </c>
      <c r="H2075" s="6" t="s">
        <v>13</v>
      </c>
      <c r="I2075">
        <v>949900</v>
      </c>
      <c r="J2075" t="e">
        <f>+INDEX(Hoja3!A:G,MATCH('ALL PRODUCTS'!B2075,Hoja3!B:B,0),6)</f>
        <v>#N/A</v>
      </c>
      <c r="K2075" s="79" t="e">
        <f>+INDEX(Hoja3!A:G,MATCH('ALL PRODUCTS'!B2075,Hoja3!B:B,0),5)</f>
        <v>#N/A</v>
      </c>
      <c r="L2075" s="86">
        <v>1839800</v>
      </c>
      <c r="M2075" s="86">
        <v>919900</v>
      </c>
    </row>
    <row r="2076" spans="1:13">
      <c r="A2076" t="s">
        <v>2696</v>
      </c>
      <c r="B2076" s="68" t="s">
        <v>16695</v>
      </c>
      <c r="C2076" s="68"/>
      <c r="D2076" s="68" t="s">
        <v>6</v>
      </c>
      <c r="E2076" s="9" t="s">
        <v>16696</v>
      </c>
      <c r="F2076" s="68" t="s">
        <v>16</v>
      </c>
      <c r="G2076" s="6">
        <v>899900</v>
      </c>
      <c r="H2076" s="6" t="s">
        <v>13</v>
      </c>
      <c r="I2076">
        <v>949900</v>
      </c>
      <c r="J2076">
        <f>+INDEX(Hoja3!A:G,MATCH('ALL PRODUCTS'!B2076,Hoja3!B:B,0),6)</f>
        <v>872903</v>
      </c>
      <c r="K2076" s="79">
        <f>+INDEX(Hoja3!A:G,MATCH('ALL PRODUCTS'!B2076,Hoja3!B:B,0),5)</f>
        <v>3</v>
      </c>
      <c r="L2076" s="86" t="e">
        <v>#N/A</v>
      </c>
      <c r="M2076" s="86" t="e">
        <v>#N/A</v>
      </c>
    </row>
    <row r="2077" spans="1:13">
      <c r="A2077" t="s">
        <v>2696</v>
      </c>
      <c r="B2077" s="68" t="s">
        <v>16695</v>
      </c>
      <c r="C2077" s="68" t="s">
        <v>16697</v>
      </c>
      <c r="D2077" s="9" t="s">
        <v>5153</v>
      </c>
      <c r="E2077" s="69" t="str">
        <f>"     "&amp;E2076</f>
        <v xml:space="preserve">     Baul De Lujo Moderno Capitoneado 140 </v>
      </c>
      <c r="F2077" s="68" t="s">
        <v>16698</v>
      </c>
      <c r="G2077" s="70">
        <f>G2076</f>
        <v>899900</v>
      </c>
      <c r="H2077" s="70" t="str">
        <f>H2076&amp;"     "</f>
        <v xml:space="preserve">$     </v>
      </c>
      <c r="J2077">
        <f>+INDEX(Hoja3!A:G,MATCH('ALL PRODUCTS'!B2077,Hoja3!B:B,0),6)</f>
        <v>872903</v>
      </c>
      <c r="K2077" s="79">
        <f>+INDEX(Hoja3!A:G,MATCH('ALL PRODUCTS'!B2077,Hoja3!B:B,0),5)</f>
        <v>3</v>
      </c>
      <c r="L2077" s="86">
        <v>1839800</v>
      </c>
      <c r="M2077" s="86">
        <v>919900</v>
      </c>
    </row>
    <row r="2078" spans="1:13">
      <c r="A2078" t="s">
        <v>2696</v>
      </c>
      <c r="B2078" s="68" t="s">
        <v>16695</v>
      </c>
      <c r="C2078" s="68" t="s">
        <v>16699</v>
      </c>
      <c r="D2078" s="9" t="s">
        <v>5147</v>
      </c>
      <c r="E2078" s="69" t="str">
        <f>"     "&amp;E2076</f>
        <v xml:space="preserve">     Baul De Lujo Moderno Capitoneado 140 </v>
      </c>
      <c r="F2078" s="68" t="s">
        <v>16700</v>
      </c>
      <c r="G2078" s="70">
        <f>G2076</f>
        <v>899900</v>
      </c>
      <c r="H2078" s="70" t="str">
        <f>H2076&amp;"     "</f>
        <v xml:space="preserve">$     </v>
      </c>
      <c r="J2078">
        <f>+INDEX(Hoja3!A:G,MATCH('ALL PRODUCTS'!B2078,Hoja3!B:B,0),6)</f>
        <v>872903</v>
      </c>
      <c r="K2078" s="79">
        <f>+INDEX(Hoja3!A:G,MATCH('ALL PRODUCTS'!B2078,Hoja3!B:B,0),5)</f>
        <v>3</v>
      </c>
      <c r="L2078" s="86">
        <v>1819800</v>
      </c>
      <c r="M2078" s="86">
        <v>909900</v>
      </c>
    </row>
    <row r="2079" spans="1:13">
      <c r="A2079" t="s">
        <v>2696</v>
      </c>
      <c r="B2079" s="68" t="s">
        <v>16695</v>
      </c>
      <c r="C2079" s="68" t="s">
        <v>16701</v>
      </c>
      <c r="D2079" s="9" t="s">
        <v>5151</v>
      </c>
      <c r="E2079" s="69" t="str">
        <f>"     "&amp;E2076</f>
        <v xml:space="preserve">     Baul De Lujo Moderno Capitoneado 140 </v>
      </c>
      <c r="F2079" s="68" t="s">
        <v>16702</v>
      </c>
      <c r="G2079" s="70">
        <f>G2076</f>
        <v>899900</v>
      </c>
      <c r="H2079" s="70" t="str">
        <f>H2076&amp;"     "</f>
        <v xml:space="preserve">$     </v>
      </c>
      <c r="J2079">
        <f>+INDEX(Hoja3!A:G,MATCH('ALL PRODUCTS'!B2079,Hoja3!B:B,0),6)</f>
        <v>872903</v>
      </c>
      <c r="K2079" s="79">
        <f>+INDEX(Hoja3!A:G,MATCH('ALL PRODUCTS'!B2079,Hoja3!B:B,0),5)</f>
        <v>3</v>
      </c>
      <c r="L2079" s="86">
        <v>1839800</v>
      </c>
      <c r="M2079" s="86">
        <v>919900</v>
      </c>
    </row>
    <row r="2080" spans="1:13">
      <c r="A2080" t="s">
        <v>2696</v>
      </c>
      <c r="B2080" s="68" t="s">
        <v>16695</v>
      </c>
      <c r="C2080" s="68" t="s">
        <v>16703</v>
      </c>
      <c r="D2080" s="9" t="s">
        <v>5143</v>
      </c>
      <c r="E2080" s="69" t="str">
        <f>"     "&amp;E2076</f>
        <v xml:space="preserve">     Baul De Lujo Moderno Capitoneado 140 </v>
      </c>
      <c r="F2080" s="68" t="s">
        <v>652</v>
      </c>
      <c r="G2080" s="70">
        <f>G2076</f>
        <v>899900</v>
      </c>
      <c r="H2080" s="70" t="str">
        <f>H2076&amp;"     "</f>
        <v xml:space="preserve">$     </v>
      </c>
      <c r="J2080">
        <f>+INDEX(Hoja3!A:G,MATCH('ALL PRODUCTS'!B2080,Hoja3!B:B,0),6)</f>
        <v>872903</v>
      </c>
      <c r="K2080" s="79">
        <f>+INDEX(Hoja3!A:G,MATCH('ALL PRODUCTS'!B2080,Hoja3!B:B,0),5)</f>
        <v>3</v>
      </c>
      <c r="L2080" s="86">
        <v>1819800</v>
      </c>
      <c r="M2080" s="86">
        <v>909900</v>
      </c>
    </row>
    <row r="2081" spans="1:13">
      <c r="A2081" t="s">
        <v>2696</v>
      </c>
      <c r="B2081" s="68" t="s">
        <v>16695</v>
      </c>
      <c r="C2081" s="68" t="s">
        <v>16704</v>
      </c>
      <c r="D2081" s="9" t="s">
        <v>5149</v>
      </c>
      <c r="E2081" s="69" t="str">
        <f>"     "&amp;E2076</f>
        <v xml:space="preserve">     Baul De Lujo Moderno Capitoneado 140 </v>
      </c>
      <c r="F2081" s="68" t="s">
        <v>16705</v>
      </c>
      <c r="G2081" s="70">
        <f>G2076</f>
        <v>899900</v>
      </c>
      <c r="H2081" s="70" t="str">
        <f>H2076&amp;"     "</f>
        <v xml:space="preserve">$     </v>
      </c>
      <c r="J2081">
        <f>+INDEX(Hoja3!A:G,MATCH('ALL PRODUCTS'!B2081,Hoja3!B:B,0),6)</f>
        <v>872903</v>
      </c>
      <c r="K2081" s="79">
        <f>+INDEX(Hoja3!A:G,MATCH('ALL PRODUCTS'!B2081,Hoja3!B:B,0),5)</f>
        <v>3</v>
      </c>
      <c r="L2081" s="86">
        <v>1819800</v>
      </c>
      <c r="M2081" s="86">
        <v>909900</v>
      </c>
    </row>
    <row r="2082" spans="1:13">
      <c r="A2082" t="s">
        <v>2696</v>
      </c>
      <c r="B2082" s="68" t="s">
        <v>16706</v>
      </c>
      <c r="C2082" s="68"/>
      <c r="D2082" s="9" t="s">
        <v>5149</v>
      </c>
      <c r="E2082" s="9" t="s">
        <v>16707</v>
      </c>
      <c r="F2082" s="68" t="s">
        <v>16</v>
      </c>
      <c r="G2082" s="6">
        <v>929900</v>
      </c>
      <c r="H2082" s="6" t="s">
        <v>13</v>
      </c>
      <c r="I2082">
        <v>939900</v>
      </c>
      <c r="J2082">
        <f>+INDEX(Hoja3!A:G,MATCH('ALL PRODUCTS'!B2082,Hoja3!B:B,0),6)</f>
        <v>902003</v>
      </c>
      <c r="K2082" s="79">
        <f>+INDEX(Hoja3!A:G,MATCH('ALL PRODUCTS'!B2082,Hoja3!B:B,0),5)</f>
        <v>3</v>
      </c>
      <c r="L2082" s="86">
        <v>1819800</v>
      </c>
      <c r="M2082" s="86">
        <v>909900</v>
      </c>
    </row>
    <row r="2083" spans="1:13">
      <c r="A2083" t="s">
        <v>2696</v>
      </c>
      <c r="B2083" s="68" t="s">
        <v>16708</v>
      </c>
      <c r="C2083" s="68"/>
      <c r="D2083" s="9" t="s">
        <v>5153</v>
      </c>
      <c r="E2083" s="9" t="s">
        <v>16709</v>
      </c>
      <c r="F2083" s="68" t="s">
        <v>16</v>
      </c>
      <c r="G2083" s="6">
        <v>929900</v>
      </c>
      <c r="H2083" s="6" t="s">
        <v>13</v>
      </c>
      <c r="I2083">
        <v>949900</v>
      </c>
      <c r="J2083">
        <f>+INDEX(Hoja3!A:G,MATCH('ALL PRODUCTS'!B2083,Hoja3!B:B,0),6)</f>
        <v>902003</v>
      </c>
      <c r="K2083" s="79">
        <f>+INDEX(Hoja3!A:G,MATCH('ALL PRODUCTS'!B2083,Hoja3!B:B,0),5)</f>
        <v>3</v>
      </c>
      <c r="L2083" s="86">
        <v>1839800</v>
      </c>
      <c r="M2083" s="86">
        <v>919900</v>
      </c>
    </row>
    <row r="2084" spans="1:13">
      <c r="A2084" t="s">
        <v>2696</v>
      </c>
      <c r="B2084" s="68" t="s">
        <v>16710</v>
      </c>
      <c r="C2084" s="68"/>
      <c r="D2084" s="68" t="s">
        <v>6</v>
      </c>
      <c r="E2084" s="9" t="s">
        <v>16711</v>
      </c>
      <c r="F2084" s="68" t="s">
        <v>16</v>
      </c>
      <c r="G2084" s="6">
        <v>279900</v>
      </c>
      <c r="H2084" s="6" t="s">
        <v>13</v>
      </c>
      <c r="I2084">
        <v>269900</v>
      </c>
      <c r="J2084">
        <f>+INDEX(Hoja3!A:G,MATCH('ALL PRODUCTS'!B2084,Hoja3!B:B,0),6)</f>
        <v>271503</v>
      </c>
      <c r="K2084" s="79">
        <f>+INDEX(Hoja3!A:G,MATCH('ALL PRODUCTS'!B2084,Hoja3!B:B,0),5)</f>
        <v>3</v>
      </c>
      <c r="L2084" s="86" t="e">
        <v>#N/A</v>
      </c>
      <c r="M2084" s="86" t="e">
        <v>#N/A</v>
      </c>
    </row>
    <row r="2085" spans="1:13">
      <c r="A2085" t="s">
        <v>2696</v>
      </c>
      <c r="B2085" s="68" t="s">
        <v>16710</v>
      </c>
      <c r="C2085" s="68" t="s">
        <v>16712</v>
      </c>
      <c r="D2085" s="9" t="s">
        <v>2595</v>
      </c>
      <c r="E2085" s="69" t="str">
        <f>"     "&amp;E2084</f>
        <v xml:space="preserve">     Silla Auxiliar Para Sala O Comedor Eames Botones Tapizada</v>
      </c>
      <c r="F2085" s="68" t="s">
        <v>12</v>
      </c>
      <c r="G2085" s="70">
        <f>G2084</f>
        <v>279900</v>
      </c>
      <c r="H2085" s="70" t="str">
        <f>H2084&amp;"     "</f>
        <v xml:space="preserve">$     </v>
      </c>
      <c r="J2085">
        <f>+INDEX(Hoja3!A:G,MATCH('ALL PRODUCTS'!B2085,Hoja3!B:B,0),6)</f>
        <v>271503</v>
      </c>
      <c r="K2085" s="79">
        <f>+INDEX(Hoja3!A:G,MATCH('ALL PRODUCTS'!B2085,Hoja3!B:B,0),5)</f>
        <v>3</v>
      </c>
      <c r="L2085" s="86">
        <v>571780</v>
      </c>
      <c r="M2085" s="86">
        <v>259900</v>
      </c>
    </row>
    <row r="2086" spans="1:13">
      <c r="A2086" t="s">
        <v>2696</v>
      </c>
      <c r="B2086" s="68" t="s">
        <v>16710</v>
      </c>
      <c r="C2086" s="68" t="s">
        <v>16713</v>
      </c>
      <c r="D2086" s="9" t="s">
        <v>7406</v>
      </c>
      <c r="E2086" s="69" t="str">
        <f>"     "&amp;E2084</f>
        <v xml:space="preserve">     Silla Auxiliar Para Sala O Comedor Eames Botones Tapizada</v>
      </c>
      <c r="F2086" s="68" t="s">
        <v>54</v>
      </c>
      <c r="G2086" s="70">
        <f>G2084</f>
        <v>279900</v>
      </c>
      <c r="H2086" s="70" t="str">
        <f>H2084&amp;"     "</f>
        <v xml:space="preserve">$     </v>
      </c>
      <c r="J2086">
        <f>+INDEX(Hoja3!A:G,MATCH('ALL PRODUCTS'!B2086,Hoja3!B:B,0),6)</f>
        <v>271503</v>
      </c>
      <c r="K2086" s="79">
        <f>+INDEX(Hoja3!A:G,MATCH('ALL PRODUCTS'!B2086,Hoja3!B:B,0),5)</f>
        <v>3</v>
      </c>
      <c r="L2086" s="86">
        <v>615780</v>
      </c>
      <c r="M2086" s="86">
        <v>279900</v>
      </c>
    </row>
    <row r="2087" spans="1:13">
      <c r="A2087" t="s">
        <v>2696</v>
      </c>
      <c r="B2087" s="68" t="s">
        <v>16710</v>
      </c>
      <c r="C2087" s="68" t="s">
        <v>16714</v>
      </c>
      <c r="D2087" s="9" t="s">
        <v>7392</v>
      </c>
      <c r="E2087" s="69" t="str">
        <f>"     "&amp;E2084</f>
        <v xml:space="preserve">     Silla Auxiliar Para Sala O Comedor Eames Botones Tapizada</v>
      </c>
      <c r="F2087" s="68" t="s">
        <v>300</v>
      </c>
      <c r="G2087" s="70">
        <f>G2084</f>
        <v>279900</v>
      </c>
      <c r="H2087" s="70" t="str">
        <f>H2084&amp;"     "</f>
        <v xml:space="preserve">$     </v>
      </c>
      <c r="J2087">
        <f>+INDEX(Hoja3!A:G,MATCH('ALL PRODUCTS'!B2087,Hoja3!B:B,0),6)</f>
        <v>271503</v>
      </c>
      <c r="K2087" s="79">
        <f>+INDEX(Hoja3!A:G,MATCH('ALL PRODUCTS'!B2087,Hoja3!B:B,0),5)</f>
        <v>3</v>
      </c>
      <c r="L2087" s="86">
        <v>571780</v>
      </c>
      <c r="M2087" s="86">
        <v>259900</v>
      </c>
    </row>
    <row r="2088" spans="1:13">
      <c r="A2088" t="s">
        <v>2696</v>
      </c>
      <c r="B2088" s="68" t="s">
        <v>16715</v>
      </c>
      <c r="C2088" s="68"/>
      <c r="D2088" s="68" t="s">
        <v>6</v>
      </c>
      <c r="E2088" s="9" t="s">
        <v>16716</v>
      </c>
      <c r="F2088" s="68" t="s">
        <v>16</v>
      </c>
      <c r="G2088" s="6">
        <v>1029900</v>
      </c>
      <c r="H2088" s="6" t="s">
        <v>13</v>
      </c>
      <c r="I2088">
        <v>929900</v>
      </c>
      <c r="J2088" t="e">
        <f>+INDEX(Hoja3!A:G,MATCH('ALL PRODUCTS'!B2088,Hoja3!B:B,0),6)</f>
        <v>#N/A</v>
      </c>
      <c r="K2088" s="79" t="e">
        <f>+INDEX(Hoja3!A:G,MATCH('ALL PRODUCTS'!B2088,Hoja3!B:B,0),5)</f>
        <v>#N/A</v>
      </c>
      <c r="L2088" s="86" t="e">
        <v>#N/A</v>
      </c>
      <c r="M2088" s="86" t="e">
        <v>#N/A</v>
      </c>
    </row>
    <row r="2089" spans="1:13">
      <c r="A2089" t="s">
        <v>2696</v>
      </c>
      <c r="B2089" s="68" t="s">
        <v>16715</v>
      </c>
      <c r="C2089" s="68" t="s">
        <v>16717</v>
      </c>
      <c r="D2089" s="9" t="s">
        <v>5314</v>
      </c>
      <c r="E2089" s="69" t="str">
        <f>"     "&amp;E2088</f>
        <v xml:space="preserve">     Cabecero Para Cama Ilusion Queen 160</v>
      </c>
      <c r="F2089" s="68" t="s">
        <v>12</v>
      </c>
      <c r="G2089" s="70">
        <f>G2088</f>
        <v>1029900</v>
      </c>
      <c r="H2089" s="70" t="str">
        <f>H2088&amp;"     "</f>
        <v xml:space="preserve">$     </v>
      </c>
      <c r="J2089" t="e">
        <f>+INDEX(Hoja3!A:G,MATCH('ALL PRODUCTS'!B2089,Hoja3!B:B,0),6)</f>
        <v>#N/A</v>
      </c>
      <c r="K2089" s="79" t="e">
        <f>+INDEX(Hoja3!A:G,MATCH('ALL PRODUCTS'!B2089,Hoja3!B:B,0),5)</f>
        <v>#N/A</v>
      </c>
      <c r="L2089" s="86">
        <v>1799800</v>
      </c>
      <c r="M2089" s="86">
        <v>899900</v>
      </c>
    </row>
    <row r="2090" spans="1:13">
      <c r="A2090" t="s">
        <v>2696</v>
      </c>
      <c r="B2090" s="68" t="s">
        <v>16715</v>
      </c>
      <c r="C2090" s="68" t="s">
        <v>16718</v>
      </c>
      <c r="D2090" s="9" t="s">
        <v>5326</v>
      </c>
      <c r="E2090" s="69" t="str">
        <f>"     "&amp;E2088</f>
        <v xml:space="preserve">     Cabecero Para Cama Ilusion Queen 160</v>
      </c>
      <c r="F2090" s="68" t="s">
        <v>2600</v>
      </c>
      <c r="G2090" s="70">
        <f>G2088</f>
        <v>1029900</v>
      </c>
      <c r="H2090" s="70" t="str">
        <f>H2088&amp;"     "</f>
        <v xml:space="preserve">$     </v>
      </c>
      <c r="J2090" t="e">
        <f>+INDEX(Hoja3!A:G,MATCH('ALL PRODUCTS'!B2090,Hoja3!B:B,0),6)</f>
        <v>#N/A</v>
      </c>
      <c r="K2090" s="79" t="e">
        <f>+INDEX(Hoja3!A:G,MATCH('ALL PRODUCTS'!B2090,Hoja3!B:B,0),5)</f>
        <v>#N/A</v>
      </c>
      <c r="L2090" s="86">
        <v>1799800</v>
      </c>
      <c r="M2090" s="86">
        <v>899900</v>
      </c>
    </row>
    <row r="2091" spans="1:13">
      <c r="A2091" t="s">
        <v>2696</v>
      </c>
      <c r="B2091" s="68" t="s">
        <v>16719</v>
      </c>
      <c r="C2091" s="68" t="s">
        <v>16720</v>
      </c>
      <c r="D2091" s="9" t="s">
        <v>5533</v>
      </c>
      <c r="E2091" s="9" t="s">
        <v>16721</v>
      </c>
      <c r="F2091" s="68" t="s">
        <v>48</v>
      </c>
      <c r="G2091" s="6">
        <v>929900</v>
      </c>
      <c r="H2091" s="6" t="s">
        <v>13</v>
      </c>
      <c r="I2091">
        <v>899900</v>
      </c>
      <c r="J2091" t="e">
        <f>+INDEX(Hoja3!A:G,MATCH('ALL PRODUCTS'!B2091,Hoja3!B:B,0),6)</f>
        <v>#N/A</v>
      </c>
      <c r="K2091" s="79" t="e">
        <f>+INDEX(Hoja3!A:G,MATCH('ALL PRODUCTS'!B2091,Hoja3!B:B,0),5)</f>
        <v>#N/A</v>
      </c>
      <c r="L2091" s="86">
        <v>1739800</v>
      </c>
      <c r="M2091" s="86">
        <v>869900</v>
      </c>
    </row>
    <row r="2092" spans="1:13">
      <c r="A2092" t="s">
        <v>2696</v>
      </c>
      <c r="B2092" s="68" t="s">
        <v>16722</v>
      </c>
      <c r="C2092" s="68" t="s">
        <v>16723</v>
      </c>
      <c r="D2092" s="9" t="s">
        <v>5451</v>
      </c>
      <c r="E2092" s="9" t="s">
        <v>16724</v>
      </c>
      <c r="F2092" s="68" t="s">
        <v>12</v>
      </c>
      <c r="G2092" s="6">
        <v>1299900</v>
      </c>
      <c r="H2092" s="6" t="s">
        <v>13</v>
      </c>
      <c r="I2092">
        <v>869900</v>
      </c>
      <c r="J2092" t="e">
        <f>+INDEX(Hoja3!A:G,MATCH('ALL PRODUCTS'!B2092,Hoja3!B:B,0),6)</f>
        <v>#N/A</v>
      </c>
      <c r="K2092" s="79" t="e">
        <f>+INDEX(Hoja3!A:G,MATCH('ALL PRODUCTS'!B2092,Hoja3!B:B,0),5)</f>
        <v>#N/A</v>
      </c>
      <c r="L2092" s="86">
        <v>1679800</v>
      </c>
      <c r="M2092" s="86">
        <v>839900</v>
      </c>
    </row>
    <row r="2093" spans="1:13">
      <c r="A2093" t="s">
        <v>2696</v>
      </c>
      <c r="B2093" s="68" t="s">
        <v>16725</v>
      </c>
      <c r="C2093" s="68" t="s">
        <v>16726</v>
      </c>
      <c r="D2093" s="9" t="s">
        <v>1748</v>
      </c>
      <c r="E2093" s="9" t="s">
        <v>16727</v>
      </c>
      <c r="F2093" s="68" t="s">
        <v>12</v>
      </c>
      <c r="G2093" s="6">
        <v>599900</v>
      </c>
      <c r="H2093" s="6" t="s">
        <v>13</v>
      </c>
      <c r="I2093">
        <v>609900</v>
      </c>
      <c r="J2093">
        <f>+INDEX(Hoja3!A:G,MATCH('ALL PRODUCTS'!B2093,Hoja3!B:B,0),6)</f>
        <v>581903</v>
      </c>
      <c r="K2093" s="79">
        <f>+INDEX(Hoja3!A:G,MATCH('ALL PRODUCTS'!B2093,Hoja3!B:B,0),5)</f>
        <v>3</v>
      </c>
      <c r="L2093" s="86">
        <v>1297780</v>
      </c>
      <c r="M2093" s="86">
        <v>589900</v>
      </c>
    </row>
    <row r="2094" spans="1:13">
      <c r="A2094" t="s">
        <v>2696</v>
      </c>
      <c r="B2094" s="68" t="s">
        <v>16728</v>
      </c>
      <c r="C2094" s="68" t="s">
        <v>16729</v>
      </c>
      <c r="D2094" s="9" t="s">
        <v>10120</v>
      </c>
      <c r="E2094" s="9" t="s">
        <v>16730</v>
      </c>
      <c r="F2094" s="68" t="s">
        <v>292</v>
      </c>
      <c r="G2094" s="6">
        <v>759900</v>
      </c>
      <c r="H2094" s="6" t="s">
        <v>13</v>
      </c>
      <c r="I2094" s="6">
        <v>759900</v>
      </c>
      <c r="J2094">
        <f>+INDEX(Hoja3!A:G,MATCH('ALL PRODUCTS'!B2094,Hoja3!B:B,0),6)</f>
        <v>737103</v>
      </c>
      <c r="K2094" s="79">
        <f>+INDEX(Hoja3!A:G,MATCH('ALL PRODUCTS'!B2094,Hoja3!B:B,0),5)</f>
        <v>3</v>
      </c>
      <c r="L2094" s="86">
        <v>1519800</v>
      </c>
      <c r="M2094" s="86">
        <v>759900</v>
      </c>
    </row>
    <row r="2095" spans="1:13">
      <c r="A2095" t="s">
        <v>2696</v>
      </c>
      <c r="B2095" s="68" t="s">
        <v>16731</v>
      </c>
      <c r="C2095" s="68" t="s">
        <v>16732</v>
      </c>
      <c r="D2095" s="9" t="s">
        <v>1843</v>
      </c>
      <c r="E2095" s="9" t="s">
        <v>452</v>
      </c>
      <c r="F2095" s="68" t="s">
        <v>292</v>
      </c>
      <c r="G2095" s="6">
        <v>339900</v>
      </c>
      <c r="H2095" s="6" t="s">
        <v>13</v>
      </c>
      <c r="I2095" s="6">
        <v>339900</v>
      </c>
      <c r="J2095">
        <f>+INDEX(Hoja3!A:G,MATCH('ALL PRODUCTS'!B2095,Hoja3!B:B,0),6)</f>
        <v>305910</v>
      </c>
      <c r="K2095" s="79">
        <f>+INDEX(Hoja3!A:G,MATCH('ALL PRODUCTS'!B2095,Hoja3!B:B,0),5)</f>
        <v>10</v>
      </c>
      <c r="L2095" s="86">
        <v>699800</v>
      </c>
      <c r="M2095" s="86">
        <v>349900</v>
      </c>
    </row>
    <row r="2096" spans="1:13">
      <c r="A2096" t="s">
        <v>2696</v>
      </c>
      <c r="B2096" s="68" t="s">
        <v>16733</v>
      </c>
      <c r="C2096" s="68" t="s">
        <v>16734</v>
      </c>
      <c r="D2096" s="9" t="s">
        <v>9323</v>
      </c>
      <c r="E2096" s="9" t="s">
        <v>16735</v>
      </c>
      <c r="F2096" s="68" t="s">
        <v>292</v>
      </c>
      <c r="G2096" s="6">
        <v>399900</v>
      </c>
      <c r="H2096" s="6" t="s">
        <v>13</v>
      </c>
      <c r="I2096" s="6">
        <v>399900</v>
      </c>
      <c r="J2096">
        <f>+INDEX(Hoja3!A:G,MATCH('ALL PRODUCTS'!B2096,Hoja3!B:B,0),6)</f>
        <v>359910</v>
      </c>
      <c r="K2096" s="79">
        <f>+INDEX(Hoja3!A:G,MATCH('ALL PRODUCTS'!B2096,Hoja3!B:B,0),5)</f>
        <v>10</v>
      </c>
      <c r="L2096" s="86">
        <v>859800</v>
      </c>
      <c r="M2096" s="86">
        <v>429900</v>
      </c>
    </row>
    <row r="2097" spans="1:13">
      <c r="A2097" t="s">
        <v>2696</v>
      </c>
      <c r="B2097" s="68" t="s">
        <v>16736</v>
      </c>
      <c r="C2097" s="68" t="s">
        <v>16737</v>
      </c>
      <c r="D2097" s="9" t="s">
        <v>8139</v>
      </c>
      <c r="E2097" s="9" t="s">
        <v>16738</v>
      </c>
      <c r="F2097" s="68" t="s">
        <v>44</v>
      </c>
      <c r="G2097" s="6">
        <v>1219900</v>
      </c>
      <c r="H2097" s="6" t="s">
        <v>13</v>
      </c>
      <c r="I2097">
        <v>1439900</v>
      </c>
      <c r="J2097">
        <f>+INDEX(Hoja3!A:G,MATCH('ALL PRODUCTS'!B2097,Hoja3!B:B,0),6)</f>
        <v>1183303</v>
      </c>
      <c r="K2097" s="79">
        <f>+INDEX(Hoja3!A:G,MATCH('ALL PRODUCTS'!B2097,Hoja3!B:B,0),5)</f>
        <v>3</v>
      </c>
      <c r="L2097" s="86">
        <v>2779800</v>
      </c>
      <c r="M2097" s="86">
        <v>1389900</v>
      </c>
    </row>
    <row r="2098" spans="1:13">
      <c r="A2098" t="s">
        <v>2696</v>
      </c>
      <c r="B2098" s="68" t="s">
        <v>16739</v>
      </c>
      <c r="C2098" s="68" t="s">
        <v>16740</v>
      </c>
      <c r="D2098" s="9" t="s">
        <v>8740</v>
      </c>
      <c r="E2098" s="9" t="s">
        <v>16741</v>
      </c>
      <c r="F2098" s="68" t="s">
        <v>292</v>
      </c>
      <c r="G2098" s="6">
        <v>609900</v>
      </c>
      <c r="H2098" s="6" t="s">
        <v>13</v>
      </c>
      <c r="I2098" s="6">
        <v>609900</v>
      </c>
      <c r="J2098" t="e">
        <f>+INDEX(Hoja3!A:G,MATCH('ALL PRODUCTS'!B2098,Hoja3!B:B,0),6)</f>
        <v>#N/A</v>
      </c>
      <c r="K2098" s="79" t="e">
        <f>+INDEX(Hoja3!A:G,MATCH('ALL PRODUCTS'!B2098,Hoja3!B:B,0),5)</f>
        <v>#N/A</v>
      </c>
      <c r="L2098" s="86">
        <v>459800</v>
      </c>
      <c r="M2098" s="86">
        <v>229900</v>
      </c>
    </row>
    <row r="2099" spans="1:13">
      <c r="A2099" t="s">
        <v>2696</v>
      </c>
      <c r="B2099" s="68" t="s">
        <v>16742</v>
      </c>
      <c r="C2099" s="68" t="s">
        <v>16743</v>
      </c>
      <c r="D2099" s="9" t="s">
        <v>10981</v>
      </c>
      <c r="E2099" s="9" t="s">
        <v>16744</v>
      </c>
      <c r="F2099" s="68" t="s">
        <v>300</v>
      </c>
      <c r="G2099" s="6">
        <v>1439900</v>
      </c>
      <c r="H2099" s="6" t="s">
        <v>13</v>
      </c>
      <c r="I2099" s="6">
        <v>1439900</v>
      </c>
      <c r="J2099">
        <f>+INDEX(Hoja3!A:G,MATCH('ALL PRODUCTS'!B2099,Hoja3!B:B,0),6)</f>
        <v>1396703</v>
      </c>
      <c r="K2099" s="79">
        <f>+INDEX(Hoja3!A:G,MATCH('ALL PRODUCTS'!B2099,Hoja3!B:B,0),5)</f>
        <v>3</v>
      </c>
      <c r="L2099" s="86">
        <v>2579800</v>
      </c>
      <c r="M2099" s="86">
        <v>1289900</v>
      </c>
    </row>
    <row r="2100" spans="1:13">
      <c r="A2100" t="s">
        <v>2696</v>
      </c>
      <c r="B2100" s="68" t="s">
        <v>16745</v>
      </c>
      <c r="C2100" s="68" t="s">
        <v>16746</v>
      </c>
      <c r="D2100" s="9" t="s">
        <v>10962</v>
      </c>
      <c r="E2100" s="9" t="s">
        <v>16747</v>
      </c>
      <c r="F2100" s="68" t="s">
        <v>292</v>
      </c>
      <c r="G2100" s="6">
        <v>1409900</v>
      </c>
      <c r="H2100" s="6" t="s">
        <v>13</v>
      </c>
      <c r="I2100" s="6">
        <v>1409900</v>
      </c>
      <c r="J2100">
        <f>+INDEX(Hoja3!A:G,MATCH('ALL PRODUCTS'!B2100,Hoja3!B:B,0),6)</f>
        <v>1367603</v>
      </c>
      <c r="K2100" s="79">
        <f>+INDEX(Hoja3!A:G,MATCH('ALL PRODUCTS'!B2100,Hoja3!B:B,0),5)</f>
        <v>3</v>
      </c>
      <c r="L2100" s="86">
        <v>2459800</v>
      </c>
      <c r="M2100" s="86">
        <v>1229900</v>
      </c>
    </row>
    <row r="2101" spans="1:13">
      <c r="A2101" t="s">
        <v>2696</v>
      </c>
      <c r="B2101" s="68" t="s">
        <v>16748</v>
      </c>
      <c r="C2101" s="68" t="s">
        <v>16749</v>
      </c>
      <c r="D2101" s="9" t="s">
        <v>10731</v>
      </c>
      <c r="E2101" s="9" t="s">
        <v>16750</v>
      </c>
      <c r="F2101" s="68" t="s">
        <v>292</v>
      </c>
      <c r="G2101" s="6">
        <v>1349900</v>
      </c>
      <c r="H2101" s="6" t="s">
        <v>13</v>
      </c>
      <c r="I2101" s="6">
        <v>1349900</v>
      </c>
      <c r="J2101">
        <f>+INDEX(Hoja3!A:G,MATCH('ALL PRODUCTS'!B2101,Hoja3!B:B,0),6)</f>
        <v>1309403</v>
      </c>
      <c r="K2101" s="79">
        <f>+INDEX(Hoja3!A:G,MATCH('ALL PRODUCTS'!B2101,Hoja3!B:B,0),5)</f>
        <v>3</v>
      </c>
      <c r="L2101" s="86">
        <v>2199800</v>
      </c>
      <c r="M2101" s="86">
        <v>1099900</v>
      </c>
    </row>
    <row r="2102" spans="1:13">
      <c r="A2102" t="s">
        <v>2696</v>
      </c>
      <c r="B2102" s="68" t="s">
        <v>16751</v>
      </c>
      <c r="C2102" s="68" t="s">
        <v>16752</v>
      </c>
      <c r="D2102" s="9" t="s">
        <v>9108</v>
      </c>
      <c r="E2102" s="9" t="s">
        <v>16753</v>
      </c>
      <c r="F2102" s="68" t="s">
        <v>292</v>
      </c>
      <c r="G2102" s="6">
        <v>1429900</v>
      </c>
      <c r="H2102" s="6" t="s">
        <v>13</v>
      </c>
      <c r="I2102" s="6">
        <v>1429900</v>
      </c>
      <c r="J2102">
        <f>+INDEX(Hoja3!A:G,MATCH('ALL PRODUCTS'!B2102,Hoja3!B:B,0),6)</f>
        <v>1387003</v>
      </c>
      <c r="K2102" s="79">
        <f>+INDEX(Hoja3!A:G,MATCH('ALL PRODUCTS'!B2102,Hoja3!B:B,0),5)</f>
        <v>3</v>
      </c>
      <c r="L2102" s="86">
        <v>699800</v>
      </c>
      <c r="M2102" s="86">
        <v>349900</v>
      </c>
    </row>
    <row r="2103" spans="1:13">
      <c r="A2103" t="s">
        <v>2696</v>
      </c>
      <c r="B2103" s="68" t="s">
        <v>16754</v>
      </c>
      <c r="C2103" s="68"/>
      <c r="D2103" s="68" t="s">
        <v>6</v>
      </c>
      <c r="E2103" s="9" t="s">
        <v>16755</v>
      </c>
      <c r="F2103" s="68" t="s">
        <v>16</v>
      </c>
      <c r="G2103" s="6">
        <v>369900</v>
      </c>
      <c r="H2103" s="6" t="s">
        <v>13</v>
      </c>
      <c r="I2103" s="6">
        <v>369900</v>
      </c>
      <c r="J2103">
        <f>+INDEX(Hoja3!A:G,MATCH('ALL PRODUCTS'!B2103,Hoja3!B:B,0),6)</f>
        <v>358803</v>
      </c>
      <c r="K2103" s="79">
        <f>+INDEX(Hoja3!A:G,MATCH('ALL PRODUCTS'!B2103,Hoja3!B:B,0),5)</f>
        <v>3</v>
      </c>
      <c r="L2103" s="86" t="e">
        <v>#N/A</v>
      </c>
      <c r="M2103" s="86" t="e">
        <v>#N/A</v>
      </c>
    </row>
    <row r="2104" spans="1:13">
      <c r="A2104" t="s">
        <v>2696</v>
      </c>
      <c r="B2104" s="68" t="s">
        <v>16754</v>
      </c>
      <c r="C2104" s="68" t="s">
        <v>16756</v>
      </c>
      <c r="D2104" s="9" t="s">
        <v>1843</v>
      </c>
      <c r="E2104" s="69" t="str">
        <f>"     "&amp;E2103</f>
        <v xml:space="preserve">     Escritorio Moderno Minimalista Plomo + Blanco</v>
      </c>
      <c r="F2104" s="68" t="s">
        <v>300</v>
      </c>
      <c r="G2104" s="70">
        <f>G2103</f>
        <v>369900</v>
      </c>
      <c r="H2104" s="70" t="str">
        <f>H2103&amp;"     "</f>
        <v xml:space="preserve">$     </v>
      </c>
      <c r="J2104">
        <f>+INDEX(Hoja3!A:G,MATCH('ALL PRODUCTS'!B2104,Hoja3!B:B,0),6)</f>
        <v>358803</v>
      </c>
      <c r="K2104" s="79">
        <f>+INDEX(Hoja3!A:G,MATCH('ALL PRODUCTS'!B2104,Hoja3!B:B,0),5)</f>
        <v>3</v>
      </c>
      <c r="L2104" s="86">
        <v>699800</v>
      </c>
      <c r="M2104" s="86">
        <v>349900</v>
      </c>
    </row>
    <row r="2105" spans="1:13">
      <c r="A2105" t="s">
        <v>2696</v>
      </c>
      <c r="B2105" s="68" t="s">
        <v>16754</v>
      </c>
      <c r="C2105" s="68" t="s">
        <v>16757</v>
      </c>
      <c r="D2105" s="9" t="s">
        <v>9176</v>
      </c>
      <c r="E2105" s="69" t="str">
        <f>"     "&amp;E2103</f>
        <v xml:space="preserve">     Escritorio Moderno Minimalista Plomo + Blanco</v>
      </c>
      <c r="F2105" s="68" t="s">
        <v>2600</v>
      </c>
      <c r="G2105" s="70">
        <f>G2103</f>
        <v>369900</v>
      </c>
      <c r="H2105" s="70" t="str">
        <f>H2103&amp;"     "</f>
        <v xml:space="preserve">$     </v>
      </c>
      <c r="J2105">
        <f>+INDEX(Hoja3!A:G,MATCH('ALL PRODUCTS'!B2105,Hoja3!B:B,0),6)</f>
        <v>358803</v>
      </c>
      <c r="K2105" s="79">
        <f>+INDEX(Hoja3!A:G,MATCH('ALL PRODUCTS'!B2105,Hoja3!B:B,0),5)</f>
        <v>3</v>
      </c>
      <c r="L2105" s="86">
        <v>739800</v>
      </c>
      <c r="M2105" s="86">
        <v>369900</v>
      </c>
    </row>
    <row r="2106" spans="1:13">
      <c r="A2106" t="s">
        <v>2696</v>
      </c>
      <c r="B2106" s="68" t="s">
        <v>16758</v>
      </c>
      <c r="C2106" s="68"/>
      <c r="D2106" s="68" t="s">
        <v>6</v>
      </c>
      <c r="E2106" s="9" t="s">
        <v>16759</v>
      </c>
      <c r="F2106" s="68" t="s">
        <v>16</v>
      </c>
      <c r="G2106" s="6">
        <v>849900</v>
      </c>
      <c r="H2106" s="6" t="s">
        <v>13</v>
      </c>
      <c r="I2106">
        <v>929900</v>
      </c>
      <c r="J2106" t="e">
        <f>+INDEX(Hoja3!A:G,MATCH('ALL PRODUCTS'!B2106,Hoja3!B:B,0),6)</f>
        <v>#N/A</v>
      </c>
      <c r="K2106" s="79" t="e">
        <f>+INDEX(Hoja3!A:G,MATCH('ALL PRODUCTS'!B2106,Hoja3!B:B,0),5)</f>
        <v>#N/A</v>
      </c>
      <c r="L2106" s="86" t="e">
        <v>#N/A</v>
      </c>
      <c r="M2106" s="86" t="e">
        <v>#N/A</v>
      </c>
    </row>
    <row r="2107" spans="1:13">
      <c r="A2107" t="s">
        <v>2696</v>
      </c>
      <c r="B2107" s="68" t="s">
        <v>16758</v>
      </c>
      <c r="C2107" s="68" t="s">
        <v>16760</v>
      </c>
      <c r="D2107" s="9" t="s">
        <v>5481</v>
      </c>
      <c r="E2107" s="69" t="str">
        <f>"     "&amp;E2106</f>
        <v xml:space="preserve">     Cabecero Para Cama Doble 140 Paris </v>
      </c>
      <c r="F2107" s="68" t="s">
        <v>48</v>
      </c>
      <c r="G2107" s="70">
        <f>G2106</f>
        <v>849900</v>
      </c>
      <c r="H2107" s="70" t="str">
        <f>H2106&amp;"     "</f>
        <v xml:space="preserve">$     </v>
      </c>
      <c r="J2107" t="e">
        <f>+INDEX(Hoja3!A:G,MATCH('ALL PRODUCTS'!B2107,Hoja3!B:B,0),6)</f>
        <v>#N/A</v>
      </c>
      <c r="K2107" s="79" t="e">
        <f>+INDEX(Hoja3!A:G,MATCH('ALL PRODUCTS'!B2107,Hoja3!B:B,0),5)</f>
        <v>#N/A</v>
      </c>
      <c r="L2107" s="86">
        <v>1799800</v>
      </c>
      <c r="M2107" s="86">
        <v>899900</v>
      </c>
    </row>
    <row r="2108" spans="1:13">
      <c r="A2108" t="s">
        <v>2696</v>
      </c>
      <c r="B2108" s="68" t="s">
        <v>16758</v>
      </c>
      <c r="C2108" s="68" t="s">
        <v>16761</v>
      </c>
      <c r="D2108" s="9" t="s">
        <v>5483</v>
      </c>
      <c r="E2108" s="69" t="str">
        <f>"     "&amp;E2106</f>
        <v xml:space="preserve">     Cabecero Para Cama Doble 140 Paris </v>
      </c>
      <c r="F2108" s="68" t="s">
        <v>16762</v>
      </c>
      <c r="G2108" s="70">
        <f>G2106</f>
        <v>849900</v>
      </c>
      <c r="H2108" s="70" t="str">
        <f>H2106&amp;"     "</f>
        <v xml:space="preserve">$     </v>
      </c>
      <c r="J2108" t="e">
        <f>+INDEX(Hoja3!A:G,MATCH('ALL PRODUCTS'!B2108,Hoja3!B:B,0),6)</f>
        <v>#N/A</v>
      </c>
      <c r="K2108" s="79" t="e">
        <f>+INDEX(Hoja3!A:G,MATCH('ALL PRODUCTS'!B2108,Hoja3!B:B,0),5)</f>
        <v>#N/A</v>
      </c>
      <c r="L2108" s="86">
        <v>1799800</v>
      </c>
      <c r="M2108" s="86">
        <v>899900</v>
      </c>
    </row>
    <row r="2109" spans="1:13">
      <c r="A2109" t="s">
        <v>2696</v>
      </c>
      <c r="B2109" s="68" t="s">
        <v>16758</v>
      </c>
      <c r="C2109" s="68" t="s">
        <v>16763</v>
      </c>
      <c r="D2109" s="9" t="s">
        <v>5487</v>
      </c>
      <c r="E2109" s="69" t="str">
        <f>"     "&amp;E2106</f>
        <v xml:space="preserve">     Cabecero Para Cama Doble 140 Paris </v>
      </c>
      <c r="F2109" s="68" t="s">
        <v>2600</v>
      </c>
      <c r="G2109" s="70">
        <f>G2106</f>
        <v>849900</v>
      </c>
      <c r="H2109" s="70" t="str">
        <f>H2106&amp;"     "</f>
        <v xml:space="preserve">$     </v>
      </c>
      <c r="J2109" t="e">
        <f>+INDEX(Hoja3!A:G,MATCH('ALL PRODUCTS'!B2109,Hoja3!B:B,0),6)</f>
        <v>#N/A</v>
      </c>
      <c r="K2109" s="79" t="e">
        <f>+INDEX(Hoja3!A:G,MATCH('ALL PRODUCTS'!B2109,Hoja3!B:B,0),5)</f>
        <v>#N/A</v>
      </c>
      <c r="L2109" s="86">
        <v>1799800</v>
      </c>
      <c r="M2109" s="86">
        <v>899900</v>
      </c>
    </row>
    <row r="2110" spans="1:13">
      <c r="A2110" t="s">
        <v>2696</v>
      </c>
      <c r="B2110" s="68" t="s">
        <v>16758</v>
      </c>
      <c r="C2110" s="68" t="s">
        <v>16764</v>
      </c>
      <c r="D2110" s="9" t="s">
        <v>10374</v>
      </c>
      <c r="E2110" s="69" t="str">
        <f>"     "&amp;E2106</f>
        <v xml:space="preserve">     Cabecero Para Cama Doble 140 Paris </v>
      </c>
      <c r="F2110" s="68" t="s">
        <v>36</v>
      </c>
      <c r="G2110" s="70">
        <f>G2106</f>
        <v>849900</v>
      </c>
      <c r="H2110" s="70" t="str">
        <f>H2106&amp;"     "</f>
        <v xml:space="preserve">$     </v>
      </c>
      <c r="J2110" t="e">
        <f>+INDEX(Hoja3!A:G,MATCH('ALL PRODUCTS'!B2110,Hoja3!B:B,0),6)</f>
        <v>#N/A</v>
      </c>
      <c r="K2110" s="79" t="e">
        <f>+INDEX(Hoja3!A:G,MATCH('ALL PRODUCTS'!B2110,Hoja3!B:B,0),5)</f>
        <v>#N/A</v>
      </c>
      <c r="L2110" s="86">
        <v>1799800</v>
      </c>
      <c r="M2110" s="86">
        <v>899900</v>
      </c>
    </row>
    <row r="2111" spans="1:13">
      <c r="A2111" t="s">
        <v>2696</v>
      </c>
      <c r="B2111" s="68" t="s">
        <v>16765</v>
      </c>
      <c r="C2111" s="68" t="s">
        <v>16766</v>
      </c>
      <c r="D2111" s="9" t="s">
        <v>5519</v>
      </c>
      <c r="E2111" s="9" t="s">
        <v>16767</v>
      </c>
      <c r="F2111" s="68" t="s">
        <v>2600</v>
      </c>
      <c r="G2111" s="6">
        <v>819900</v>
      </c>
      <c r="H2111" s="6" t="s">
        <v>13</v>
      </c>
      <c r="I2111">
        <v>899900</v>
      </c>
      <c r="J2111" t="e">
        <f>+INDEX(Hoja3!A:G,MATCH('ALL PRODUCTS'!B2111,Hoja3!B:B,0),6)</f>
        <v>#N/A</v>
      </c>
      <c r="K2111" s="79" t="e">
        <f>+INDEX(Hoja3!A:G,MATCH('ALL PRODUCTS'!B2111,Hoja3!B:B,0),5)</f>
        <v>#N/A</v>
      </c>
      <c r="L2111" s="86">
        <v>1739800</v>
      </c>
      <c r="M2111" s="86">
        <v>869900</v>
      </c>
    </row>
    <row r="2112" spans="1:13">
      <c r="A2112" t="s">
        <v>2696</v>
      </c>
      <c r="B2112" s="68" t="s">
        <v>16768</v>
      </c>
      <c r="C2112" s="68" t="s">
        <v>16769</v>
      </c>
      <c r="D2112" s="9" t="s">
        <v>9498</v>
      </c>
      <c r="E2112" s="9" t="s">
        <v>16770</v>
      </c>
      <c r="F2112" s="68" t="s">
        <v>292</v>
      </c>
      <c r="G2112" s="6">
        <v>549900</v>
      </c>
      <c r="H2112" s="6" t="s">
        <v>13</v>
      </c>
      <c r="I2112" s="6">
        <v>549900</v>
      </c>
      <c r="J2112" t="e">
        <f>+INDEX(Hoja3!A:G,MATCH('ALL PRODUCTS'!B2112,Hoja3!B:B,0),6)</f>
        <v>#N/A</v>
      </c>
      <c r="K2112" s="79" t="e">
        <f>+INDEX(Hoja3!A:G,MATCH('ALL PRODUCTS'!B2112,Hoja3!B:B,0),5)</f>
        <v>#N/A</v>
      </c>
      <c r="L2112" s="86">
        <v>999800</v>
      </c>
      <c r="M2112" s="86">
        <v>499900</v>
      </c>
    </row>
    <row r="2113" spans="1:13">
      <c r="A2113" t="s">
        <v>2696</v>
      </c>
      <c r="B2113" s="68" t="s">
        <v>16771</v>
      </c>
      <c r="C2113" s="68" t="s">
        <v>16772</v>
      </c>
      <c r="D2113" s="9" t="s">
        <v>8788</v>
      </c>
      <c r="E2113" s="9" t="s">
        <v>16773</v>
      </c>
      <c r="F2113" s="68" t="s">
        <v>456</v>
      </c>
      <c r="G2113" s="6">
        <v>249900</v>
      </c>
      <c r="H2113" s="6" t="s">
        <v>13</v>
      </c>
      <c r="I2113" s="6">
        <v>249900</v>
      </c>
      <c r="J2113">
        <f>+INDEX(Hoja3!A:G,MATCH('ALL PRODUCTS'!B2113,Hoja3!B:B,0),6)</f>
        <v>242403</v>
      </c>
      <c r="K2113" s="79">
        <f>+INDEX(Hoja3!A:G,MATCH('ALL PRODUCTS'!B2113,Hoja3!B:B,0),5)</f>
        <v>3</v>
      </c>
      <c r="L2113" s="86">
        <v>479800</v>
      </c>
      <c r="M2113" s="86">
        <v>239900</v>
      </c>
    </row>
    <row r="2114" spans="1:13">
      <c r="A2114" t="s">
        <v>2696</v>
      </c>
      <c r="B2114" s="68" t="s">
        <v>16774</v>
      </c>
      <c r="C2114" s="68" t="s">
        <v>16775</v>
      </c>
      <c r="D2114" s="9" t="s">
        <v>9944</v>
      </c>
      <c r="E2114" s="9" t="s">
        <v>16776</v>
      </c>
      <c r="F2114" s="68" t="s">
        <v>12</v>
      </c>
      <c r="G2114" s="6">
        <v>659900</v>
      </c>
      <c r="H2114" s="6" t="s">
        <v>13</v>
      </c>
      <c r="I2114" s="6">
        <v>659900</v>
      </c>
      <c r="J2114">
        <f>+INDEX(Hoja3!A:G,MATCH('ALL PRODUCTS'!B2114,Hoja3!B:B,0),6)</f>
        <v>640103</v>
      </c>
      <c r="K2114" s="79">
        <f>+INDEX(Hoja3!A:G,MATCH('ALL PRODUCTS'!B2114,Hoja3!B:B,0),5)</f>
        <v>3</v>
      </c>
      <c r="L2114" s="86">
        <v>1473780.0000000002</v>
      </c>
      <c r="M2114" s="86">
        <v>669900</v>
      </c>
    </row>
    <row r="2115" spans="1:13">
      <c r="A2115" t="s">
        <v>2696</v>
      </c>
      <c r="B2115" s="68" t="s">
        <v>16777</v>
      </c>
      <c r="C2115" s="68" t="s">
        <v>16778</v>
      </c>
      <c r="D2115" s="9" t="s">
        <v>8831</v>
      </c>
      <c r="E2115" s="9" t="s">
        <v>16120</v>
      </c>
      <c r="F2115" s="68" t="s">
        <v>456</v>
      </c>
      <c r="G2115" s="6">
        <v>199900</v>
      </c>
      <c r="H2115" s="6" t="s">
        <v>13</v>
      </c>
      <c r="I2115" s="6">
        <v>199900</v>
      </c>
      <c r="J2115">
        <f>+INDEX(Hoja3!A:G,MATCH('ALL PRODUCTS'!B2115,Hoja3!B:B,0),6)</f>
        <v>193903</v>
      </c>
      <c r="K2115" s="79">
        <f>+INDEX(Hoja3!A:G,MATCH('ALL PRODUCTS'!B2115,Hoja3!B:B,0),5)</f>
        <v>3</v>
      </c>
      <c r="L2115" s="86">
        <v>519800</v>
      </c>
      <c r="M2115" s="86">
        <v>259900</v>
      </c>
    </row>
    <row r="2116" spans="1:13">
      <c r="A2116" t="s">
        <v>2696</v>
      </c>
      <c r="B2116" s="68" t="s">
        <v>16779</v>
      </c>
      <c r="C2116" s="68" t="s">
        <v>16780</v>
      </c>
      <c r="D2116" s="9" t="s">
        <v>9186</v>
      </c>
      <c r="E2116" s="9" t="s">
        <v>15852</v>
      </c>
      <c r="F2116" s="68" t="s">
        <v>292</v>
      </c>
      <c r="G2116" s="6">
        <v>379900</v>
      </c>
      <c r="H2116" s="6" t="s">
        <v>13</v>
      </c>
      <c r="I2116" s="6">
        <v>379900</v>
      </c>
      <c r="J2116">
        <f>+INDEX(Hoja3!A:G,MATCH('ALL PRODUCTS'!B2116,Hoja3!B:B,0),6)</f>
        <v>368503</v>
      </c>
      <c r="K2116" s="79">
        <f>+INDEX(Hoja3!A:G,MATCH('ALL PRODUCTS'!B2116,Hoja3!B:B,0),5)</f>
        <v>3</v>
      </c>
      <c r="L2116" s="86">
        <v>739800</v>
      </c>
      <c r="M2116" s="86">
        <v>369900</v>
      </c>
    </row>
    <row r="2117" spans="1:13">
      <c r="A2117" t="s">
        <v>2696</v>
      </c>
      <c r="B2117" s="68" t="s">
        <v>16781</v>
      </c>
      <c r="C2117" s="68"/>
      <c r="D2117" s="68" t="s">
        <v>6</v>
      </c>
      <c r="E2117" s="9" t="s">
        <v>16782</v>
      </c>
      <c r="F2117" s="68" t="s">
        <v>16</v>
      </c>
      <c r="G2117" s="6">
        <v>999900</v>
      </c>
      <c r="H2117" s="6" t="s">
        <v>13</v>
      </c>
      <c r="I2117">
        <v>1119900</v>
      </c>
      <c r="J2117">
        <f>+INDEX(Hoja3!A:G,MATCH('ALL PRODUCTS'!B2117,Hoja3!B:B,0),6)</f>
        <v>969903</v>
      </c>
      <c r="K2117" s="79">
        <f>+INDEX(Hoja3!A:G,MATCH('ALL PRODUCTS'!B2117,Hoja3!B:B,0),5)</f>
        <v>3</v>
      </c>
      <c r="L2117" s="86" t="e">
        <v>#N/A</v>
      </c>
      <c r="M2117" s="86" t="e">
        <v>#N/A</v>
      </c>
    </row>
    <row r="2118" spans="1:13">
      <c r="A2118" t="s">
        <v>2696</v>
      </c>
      <c r="B2118" s="68" t="s">
        <v>16781</v>
      </c>
      <c r="C2118" s="68" t="s">
        <v>16783</v>
      </c>
      <c r="D2118" s="9" t="s">
        <v>6634</v>
      </c>
      <c r="E2118" s="69" t="str">
        <f>"     "&amp;E2117</f>
        <v xml:space="preserve">     Baul De Lujo Moderno Capitoneado 160 </v>
      </c>
      <c r="F2118" s="68" t="s">
        <v>417</v>
      </c>
      <c r="G2118" s="70">
        <f>G2117</f>
        <v>999900</v>
      </c>
      <c r="H2118" s="70" t="str">
        <f>H2117&amp;"     "</f>
        <v xml:space="preserve">$     </v>
      </c>
      <c r="J2118">
        <f>+INDEX(Hoja3!A:G,MATCH('ALL PRODUCTS'!B2118,Hoja3!B:B,0),6)</f>
        <v>969903</v>
      </c>
      <c r="K2118" s="79">
        <f>+INDEX(Hoja3!A:G,MATCH('ALL PRODUCTS'!B2118,Hoja3!B:B,0),5)</f>
        <v>3</v>
      </c>
      <c r="L2118" s="86">
        <v>2199800</v>
      </c>
      <c r="M2118" s="86">
        <v>1099900</v>
      </c>
    </row>
    <row r="2119" spans="1:13">
      <c r="A2119" t="s">
        <v>2696</v>
      </c>
      <c r="B2119" s="68" t="s">
        <v>16781</v>
      </c>
      <c r="C2119" s="68" t="s">
        <v>16784</v>
      </c>
      <c r="D2119" s="9" t="s">
        <v>6676</v>
      </c>
      <c r="E2119" s="69" t="str">
        <f>"     "&amp;E2117</f>
        <v xml:space="preserve">     Baul De Lujo Moderno Capitoneado 160 </v>
      </c>
      <c r="F2119" s="68" t="s">
        <v>16785</v>
      </c>
      <c r="G2119" s="70">
        <f>G2117</f>
        <v>999900</v>
      </c>
      <c r="H2119" s="70" t="str">
        <f>H2117&amp;"     "</f>
        <v xml:space="preserve">$     </v>
      </c>
      <c r="J2119">
        <f>+INDEX(Hoja3!A:G,MATCH('ALL PRODUCTS'!B2119,Hoja3!B:B,0),6)</f>
        <v>969903</v>
      </c>
      <c r="K2119" s="79">
        <f>+INDEX(Hoja3!A:G,MATCH('ALL PRODUCTS'!B2119,Hoja3!B:B,0),5)</f>
        <v>3</v>
      </c>
      <c r="L2119" s="86">
        <v>2439800</v>
      </c>
      <c r="M2119" s="86">
        <v>1219900</v>
      </c>
    </row>
    <row r="2120" spans="1:13">
      <c r="A2120" t="s">
        <v>2696</v>
      </c>
      <c r="B2120" s="68" t="s">
        <v>16786</v>
      </c>
      <c r="C2120" s="68"/>
      <c r="D2120" s="68" t="s">
        <v>6</v>
      </c>
      <c r="E2120" s="9" t="s">
        <v>16787</v>
      </c>
      <c r="F2120" s="68" t="s">
        <v>16</v>
      </c>
      <c r="G2120" s="6">
        <v>929900</v>
      </c>
      <c r="H2120" s="6" t="s">
        <v>13</v>
      </c>
      <c r="I2120">
        <v>679900</v>
      </c>
      <c r="J2120">
        <f>+INDEX(Hoja3!A:G,MATCH('ALL PRODUCTS'!B2120,Hoja3!B:B,0),6)</f>
        <v>902003</v>
      </c>
      <c r="K2120" s="79">
        <f>+INDEX(Hoja3!A:G,MATCH('ALL PRODUCTS'!B2120,Hoja3!B:B,0),5)</f>
        <v>3</v>
      </c>
      <c r="L2120" s="86" t="e">
        <v>#N/A</v>
      </c>
      <c r="M2120" s="86" t="e">
        <v>#N/A</v>
      </c>
    </row>
    <row r="2121" spans="1:13">
      <c r="A2121" t="s">
        <v>2696</v>
      </c>
      <c r="B2121" s="68" t="s">
        <v>16786</v>
      </c>
      <c r="C2121" s="68" t="s">
        <v>16788</v>
      </c>
      <c r="D2121" s="9" t="s">
        <v>2300</v>
      </c>
      <c r="E2121" s="69" t="str">
        <f>"     "&amp;E2120</f>
        <v xml:space="preserve">     Silla Para Oficina Maxi</v>
      </c>
      <c r="F2121" s="68" t="s">
        <v>48</v>
      </c>
      <c r="G2121" s="70">
        <f>G2120</f>
        <v>929900</v>
      </c>
      <c r="H2121" s="70" t="str">
        <f>H2120&amp;"     "</f>
        <v xml:space="preserve">$     </v>
      </c>
      <c r="J2121">
        <f>+INDEX(Hoja3!A:G,MATCH('ALL PRODUCTS'!B2121,Hoja3!B:B,0),6)</f>
        <v>902003</v>
      </c>
      <c r="K2121" s="79">
        <f>+INDEX(Hoja3!A:G,MATCH('ALL PRODUCTS'!B2121,Hoja3!B:B,0),5)</f>
        <v>3</v>
      </c>
      <c r="L2121" s="86">
        <v>1671780.0000000002</v>
      </c>
      <c r="M2121" s="86">
        <v>759900</v>
      </c>
    </row>
    <row r="2122" spans="1:13">
      <c r="A2122" t="s">
        <v>2696</v>
      </c>
      <c r="B2122" s="68" t="s">
        <v>16786</v>
      </c>
      <c r="C2122" s="68" t="s">
        <v>16789</v>
      </c>
      <c r="D2122" s="9" t="s">
        <v>2299</v>
      </c>
      <c r="E2122" s="69" t="str">
        <f>"     "&amp;E2120</f>
        <v xml:space="preserve">     Silla Para Oficina Maxi</v>
      </c>
      <c r="F2122" s="68" t="s">
        <v>12</v>
      </c>
      <c r="G2122" s="70">
        <f>G2120</f>
        <v>929900</v>
      </c>
      <c r="H2122" s="70" t="str">
        <f>H2120&amp;"     "</f>
        <v xml:space="preserve">$     </v>
      </c>
      <c r="J2122">
        <f>+INDEX(Hoja3!A:G,MATCH('ALL PRODUCTS'!B2122,Hoja3!B:B,0),6)</f>
        <v>902003</v>
      </c>
      <c r="K2122" s="79">
        <f>+INDEX(Hoja3!A:G,MATCH('ALL PRODUCTS'!B2122,Hoja3!B:B,0),5)</f>
        <v>3</v>
      </c>
      <c r="L2122" s="86">
        <v>1451780.0000000002</v>
      </c>
      <c r="M2122" s="86">
        <v>659900</v>
      </c>
    </row>
    <row r="2123" spans="1:13">
      <c r="A2123" t="s">
        <v>2696</v>
      </c>
      <c r="B2123" s="68" t="s">
        <v>16790</v>
      </c>
      <c r="C2123" s="68"/>
      <c r="D2123" s="68" t="s">
        <v>6</v>
      </c>
      <c r="E2123" s="9" t="s">
        <v>16791</v>
      </c>
      <c r="F2123" s="68" t="s">
        <v>16</v>
      </c>
      <c r="G2123" s="6">
        <v>549900</v>
      </c>
      <c r="H2123" s="6" t="s">
        <v>13</v>
      </c>
      <c r="I2123" s="6">
        <v>549900</v>
      </c>
      <c r="J2123" t="e">
        <f>+INDEX(Hoja3!A:G,MATCH('ALL PRODUCTS'!B2123,Hoja3!B:B,0),6)</f>
        <v>#N/A</v>
      </c>
      <c r="K2123" s="79" t="e">
        <f>+INDEX(Hoja3!A:G,MATCH('ALL PRODUCTS'!B2123,Hoja3!B:B,0),5)</f>
        <v>#N/A</v>
      </c>
      <c r="L2123" s="86" t="e">
        <v>#N/A</v>
      </c>
      <c r="M2123" s="86" t="e">
        <v>#N/A</v>
      </c>
    </row>
    <row r="2124" spans="1:13">
      <c r="A2124" t="s">
        <v>2696</v>
      </c>
      <c r="B2124" s="68" t="s">
        <v>16790</v>
      </c>
      <c r="C2124" s="68" t="s">
        <v>16792</v>
      </c>
      <c r="D2124" s="9" t="s">
        <v>16793</v>
      </c>
      <c r="E2124" s="69" t="str">
        <f>"     "&amp;E2123</f>
        <v xml:space="preserve">     Combo Escritorio Z  + Eames</v>
      </c>
      <c r="F2124" s="68" t="s">
        <v>12</v>
      </c>
      <c r="G2124" s="70">
        <f>G2123</f>
        <v>549900</v>
      </c>
      <c r="H2124" s="70" t="str">
        <f>H2123&amp;"     "</f>
        <v xml:space="preserve">$     </v>
      </c>
      <c r="J2124" t="e">
        <f>+INDEX(Hoja3!A:G,MATCH('ALL PRODUCTS'!B2124,Hoja3!B:B,0),6)</f>
        <v>#N/A</v>
      </c>
      <c r="K2124" s="79" t="e">
        <f>+INDEX(Hoja3!A:G,MATCH('ALL PRODUCTS'!B2124,Hoja3!B:B,0),5)</f>
        <v>#N/A</v>
      </c>
      <c r="L2124" s="86" t="e">
        <v>#N/A</v>
      </c>
      <c r="M2124" s="86" t="e">
        <v>#N/A</v>
      </c>
    </row>
    <row r="2125" spans="1:13">
      <c r="A2125" t="s">
        <v>2696</v>
      </c>
      <c r="B2125" s="68" t="s">
        <v>16790</v>
      </c>
      <c r="C2125" s="68" t="s">
        <v>16794</v>
      </c>
      <c r="D2125" s="9" t="s">
        <v>16795</v>
      </c>
      <c r="E2125" s="69" t="str">
        <f>"     "&amp;E2123</f>
        <v xml:space="preserve">     Combo Escritorio Z  + Eames</v>
      </c>
      <c r="F2125" s="68" t="s">
        <v>36</v>
      </c>
      <c r="G2125" s="70">
        <f>G2123</f>
        <v>549900</v>
      </c>
      <c r="H2125" s="70" t="str">
        <f>H2123&amp;"     "</f>
        <v xml:space="preserve">$     </v>
      </c>
      <c r="J2125" t="e">
        <f>+INDEX(Hoja3!A:G,MATCH('ALL PRODUCTS'!B2125,Hoja3!B:B,0),6)</f>
        <v>#N/A</v>
      </c>
      <c r="K2125" s="79" t="e">
        <f>+INDEX(Hoja3!A:G,MATCH('ALL PRODUCTS'!B2125,Hoja3!B:B,0),5)</f>
        <v>#N/A</v>
      </c>
      <c r="L2125" s="86" t="e">
        <v>#N/A</v>
      </c>
      <c r="M2125" s="86" t="e">
        <v>#N/A</v>
      </c>
    </row>
    <row r="2126" spans="1:13">
      <c r="A2126" t="s">
        <v>2696</v>
      </c>
      <c r="B2126" s="68" t="s">
        <v>16796</v>
      </c>
      <c r="C2126" s="68" t="s">
        <v>16797</v>
      </c>
      <c r="D2126" s="9" t="s">
        <v>5861</v>
      </c>
      <c r="E2126" s="9" t="s">
        <v>16798</v>
      </c>
      <c r="F2126" s="68" t="s">
        <v>1311</v>
      </c>
      <c r="G2126" s="6">
        <v>1699900</v>
      </c>
      <c r="H2126" s="6" t="s">
        <v>13</v>
      </c>
      <c r="I2126">
        <v>1759900</v>
      </c>
      <c r="J2126">
        <f>+INDEX(Hoja3!A:G,MATCH('ALL PRODUCTS'!B2126,Hoja3!B:B,0),6)</f>
        <v>1648903</v>
      </c>
      <c r="K2126" s="79">
        <f>+INDEX(Hoja3!A:G,MATCH('ALL PRODUCTS'!B2126,Hoja3!B:B,0),5)</f>
        <v>3</v>
      </c>
      <c r="L2126" s="86">
        <v>3717780.0000000005</v>
      </c>
      <c r="M2126" s="86">
        <v>1689900</v>
      </c>
    </row>
    <row r="2127" spans="1:13">
      <c r="A2127" t="s">
        <v>2696</v>
      </c>
      <c r="B2127" s="68" t="s">
        <v>16799</v>
      </c>
      <c r="C2127" s="68" t="s">
        <v>16800</v>
      </c>
      <c r="D2127" s="9" t="s">
        <v>8172</v>
      </c>
      <c r="E2127" s="9" t="s">
        <v>16801</v>
      </c>
      <c r="F2127" s="68" t="s">
        <v>1311</v>
      </c>
      <c r="G2127" s="6">
        <v>849900</v>
      </c>
      <c r="H2127" s="6" t="s">
        <v>13</v>
      </c>
      <c r="I2127">
        <v>839900</v>
      </c>
      <c r="J2127">
        <f>+INDEX(Hoja3!A:G,MATCH('ALL PRODUCTS'!B2127,Hoja3!B:B,0),6)</f>
        <v>824403</v>
      </c>
      <c r="K2127" s="79">
        <f>+INDEX(Hoja3!A:G,MATCH('ALL PRODUCTS'!B2127,Hoja3!B:B,0),5)</f>
        <v>3</v>
      </c>
      <c r="L2127" s="86">
        <v>1781780.0000000002</v>
      </c>
      <c r="M2127" s="86">
        <v>809900</v>
      </c>
    </row>
    <row r="2128" spans="1:13">
      <c r="A2128" t="s">
        <v>2696</v>
      </c>
      <c r="B2128" s="68" t="s">
        <v>16802</v>
      </c>
      <c r="C2128" s="68" t="s">
        <v>16803</v>
      </c>
      <c r="D2128" s="9" t="s">
        <v>8170</v>
      </c>
      <c r="E2128" s="9" t="s">
        <v>16804</v>
      </c>
      <c r="F2128" s="68" t="s">
        <v>1311</v>
      </c>
      <c r="G2128" s="6">
        <v>1099900</v>
      </c>
      <c r="H2128" s="6" t="s">
        <v>13</v>
      </c>
      <c r="I2128">
        <v>1249900</v>
      </c>
      <c r="J2128">
        <f>+INDEX(Hoja3!A:G,MATCH('ALL PRODUCTS'!B2128,Hoja3!B:B,0),6)</f>
        <v>1066903</v>
      </c>
      <c r="K2128" s="79">
        <f>+INDEX(Hoja3!A:G,MATCH('ALL PRODUCTS'!B2128,Hoja3!B:B,0),5)</f>
        <v>3</v>
      </c>
      <c r="L2128" s="86">
        <v>2639780</v>
      </c>
      <c r="M2128" s="86">
        <v>1199900</v>
      </c>
    </row>
    <row r="2129" spans="1:13">
      <c r="A2129" t="s">
        <v>2696</v>
      </c>
      <c r="B2129" s="68" t="s">
        <v>16805</v>
      </c>
      <c r="C2129" s="68" t="s">
        <v>16806</v>
      </c>
      <c r="D2129" s="9" t="s">
        <v>8164</v>
      </c>
      <c r="E2129" s="9" t="s">
        <v>16807</v>
      </c>
      <c r="F2129" s="68" t="s">
        <v>16808</v>
      </c>
      <c r="G2129" s="6">
        <v>849900</v>
      </c>
      <c r="H2129" s="6" t="s">
        <v>13</v>
      </c>
      <c r="I2129">
        <v>839900</v>
      </c>
      <c r="J2129">
        <f>+INDEX(Hoja3!A:G,MATCH('ALL PRODUCTS'!B2129,Hoja3!B:B,0),6)</f>
        <v>824403</v>
      </c>
      <c r="K2129" s="79">
        <f>+INDEX(Hoja3!A:G,MATCH('ALL PRODUCTS'!B2129,Hoja3!B:B,0),5)</f>
        <v>3</v>
      </c>
      <c r="L2129" s="86">
        <v>1781780.0000000002</v>
      </c>
      <c r="M2129" s="86">
        <v>809900</v>
      </c>
    </row>
    <row r="2130" spans="1:13">
      <c r="A2130" t="s">
        <v>2696</v>
      </c>
      <c r="B2130" s="68" t="s">
        <v>16809</v>
      </c>
      <c r="C2130" s="68" t="s">
        <v>16810</v>
      </c>
      <c r="D2130" s="9" t="s">
        <v>8176</v>
      </c>
      <c r="E2130" s="9" t="s">
        <v>16811</v>
      </c>
      <c r="F2130" s="68" t="s">
        <v>1311</v>
      </c>
      <c r="G2130" s="6">
        <v>1699900</v>
      </c>
      <c r="H2130" s="6" t="s">
        <v>13</v>
      </c>
      <c r="I2130">
        <v>1789900</v>
      </c>
      <c r="J2130">
        <f>+INDEX(Hoja3!A:G,MATCH('ALL PRODUCTS'!B2130,Hoja3!B:B,0),6)</f>
        <v>1648903</v>
      </c>
      <c r="K2130" s="79">
        <f>+INDEX(Hoja3!A:G,MATCH('ALL PRODUCTS'!B2130,Hoja3!B:B,0),5)</f>
        <v>3</v>
      </c>
      <c r="L2130" s="86">
        <v>3783780.0000000005</v>
      </c>
      <c r="M2130" s="86">
        <v>1719900</v>
      </c>
    </row>
    <row r="2131" spans="1:13">
      <c r="A2131" t="s">
        <v>2696</v>
      </c>
      <c r="B2131" s="68" t="s">
        <v>16812</v>
      </c>
      <c r="C2131" s="68" t="s">
        <v>16813</v>
      </c>
      <c r="D2131" s="9" t="s">
        <v>5873</v>
      </c>
      <c r="E2131" s="9" t="s">
        <v>16814</v>
      </c>
      <c r="F2131" s="68" t="s">
        <v>1311</v>
      </c>
      <c r="G2131" s="6">
        <v>649900</v>
      </c>
      <c r="H2131" s="6" t="s">
        <v>13</v>
      </c>
      <c r="I2131">
        <v>579900</v>
      </c>
      <c r="J2131">
        <f>+INDEX(Hoja3!A:G,MATCH('ALL PRODUCTS'!B2131,Hoja3!B:B,0),6)</f>
        <v>630403</v>
      </c>
      <c r="K2131" s="79">
        <f>+INDEX(Hoja3!A:G,MATCH('ALL PRODUCTS'!B2131,Hoja3!B:B,0),5)</f>
        <v>3</v>
      </c>
      <c r="L2131" s="86">
        <v>1231780</v>
      </c>
      <c r="M2131" s="86">
        <v>559900</v>
      </c>
    </row>
    <row r="2132" spans="1:13">
      <c r="A2132" t="s">
        <v>2696</v>
      </c>
      <c r="B2132" s="68" t="s">
        <v>16815</v>
      </c>
      <c r="C2132" s="68" t="s">
        <v>16816</v>
      </c>
      <c r="D2132" s="9" t="s">
        <v>5869</v>
      </c>
      <c r="E2132" s="9" t="s">
        <v>16817</v>
      </c>
      <c r="F2132" s="68" t="s">
        <v>16808</v>
      </c>
      <c r="G2132" s="6">
        <v>599900</v>
      </c>
      <c r="H2132" s="6" t="s">
        <v>13</v>
      </c>
      <c r="I2132">
        <v>639900</v>
      </c>
      <c r="J2132">
        <f>+INDEX(Hoja3!A:G,MATCH('ALL PRODUCTS'!B2132,Hoja3!B:B,0),6)</f>
        <v>581903</v>
      </c>
      <c r="K2132" s="79">
        <f>+INDEX(Hoja3!A:G,MATCH('ALL PRODUCTS'!B2132,Hoja3!B:B,0),5)</f>
        <v>3</v>
      </c>
      <c r="L2132" s="86">
        <v>1363780</v>
      </c>
      <c r="M2132" s="86">
        <v>619900</v>
      </c>
    </row>
    <row r="2133" spans="1:13">
      <c r="A2133" t="s">
        <v>2696</v>
      </c>
      <c r="B2133" s="68" t="s">
        <v>16818</v>
      </c>
      <c r="C2133" s="68" t="s">
        <v>16819</v>
      </c>
      <c r="D2133" s="9" t="s">
        <v>8178</v>
      </c>
      <c r="E2133" s="9" t="s">
        <v>16820</v>
      </c>
      <c r="F2133" s="68" t="s">
        <v>1311</v>
      </c>
      <c r="G2133" s="6">
        <v>579900</v>
      </c>
      <c r="H2133" s="6" t="s">
        <v>13</v>
      </c>
      <c r="I2133">
        <v>569900</v>
      </c>
      <c r="J2133">
        <f>+INDEX(Hoja3!A:G,MATCH('ALL PRODUCTS'!B2133,Hoja3!B:B,0),6)</f>
        <v>562503</v>
      </c>
      <c r="K2133" s="79">
        <f>+INDEX(Hoja3!A:G,MATCH('ALL PRODUCTS'!B2133,Hoja3!B:B,0),5)</f>
        <v>3</v>
      </c>
      <c r="L2133" s="86">
        <v>1209780</v>
      </c>
      <c r="M2133" s="86">
        <v>549900</v>
      </c>
    </row>
    <row r="2134" spans="1:13">
      <c r="A2134" t="s">
        <v>2696</v>
      </c>
      <c r="B2134" s="68" t="s">
        <v>16821</v>
      </c>
      <c r="C2134" s="68" t="s">
        <v>16822</v>
      </c>
      <c r="D2134" s="9" t="s">
        <v>8168</v>
      </c>
      <c r="E2134" s="9" t="s">
        <v>16823</v>
      </c>
      <c r="F2134" s="68" t="s">
        <v>16808</v>
      </c>
      <c r="G2134" s="6">
        <v>1629900</v>
      </c>
      <c r="H2134" s="6" t="s">
        <v>13</v>
      </c>
      <c r="I2134">
        <v>1789900</v>
      </c>
      <c r="J2134">
        <f>+INDEX(Hoja3!A:G,MATCH('ALL PRODUCTS'!B2134,Hoja3!B:B,0),6)</f>
        <v>1581003</v>
      </c>
      <c r="K2134" s="79">
        <f>+INDEX(Hoja3!A:G,MATCH('ALL PRODUCTS'!B2134,Hoja3!B:B,0),5)</f>
        <v>3</v>
      </c>
      <c r="L2134" s="86">
        <v>3783780.0000000005</v>
      </c>
      <c r="M2134" s="86">
        <v>1719900</v>
      </c>
    </row>
    <row r="2135" spans="1:13">
      <c r="A2135" t="s">
        <v>2696</v>
      </c>
      <c r="B2135" s="68" t="s">
        <v>16824</v>
      </c>
      <c r="C2135" s="68"/>
      <c r="D2135" s="68" t="s">
        <v>6</v>
      </c>
      <c r="E2135" s="9" t="s">
        <v>16825</v>
      </c>
      <c r="F2135" s="68" t="s">
        <v>16</v>
      </c>
      <c r="G2135" s="6">
        <v>729900</v>
      </c>
      <c r="H2135" s="6" t="s">
        <v>13</v>
      </c>
      <c r="I2135">
        <v>729900</v>
      </c>
      <c r="J2135">
        <f>+INDEX(Hoja3!A:G,MATCH('ALL PRODUCTS'!B2135,Hoja3!B:B,0),6)</f>
        <v>708003</v>
      </c>
      <c r="K2135" s="79">
        <f>+INDEX(Hoja3!A:G,MATCH('ALL PRODUCTS'!B2135,Hoja3!B:B,0),5)</f>
        <v>3</v>
      </c>
      <c r="L2135" s="86" t="e">
        <v>#N/A</v>
      </c>
      <c r="M2135" s="86" t="e">
        <v>#N/A</v>
      </c>
    </row>
    <row r="2136" spans="1:13">
      <c r="A2136" t="s">
        <v>2696</v>
      </c>
      <c r="B2136" s="68" t="s">
        <v>16824</v>
      </c>
      <c r="C2136" s="68" t="s">
        <v>16826</v>
      </c>
      <c r="D2136" s="9" t="s">
        <v>8195</v>
      </c>
      <c r="E2136" s="69" t="str">
        <f>"     "&amp;E2135</f>
        <v xml:space="preserve">     Silla Turca Blanco Set X 3</v>
      </c>
      <c r="F2136" s="68" t="s">
        <v>36</v>
      </c>
      <c r="G2136" s="70">
        <f>G2135</f>
        <v>729900</v>
      </c>
      <c r="H2136" s="70" t="str">
        <f>H2135&amp;"     "</f>
        <v xml:space="preserve">$     </v>
      </c>
      <c r="J2136">
        <f>+INDEX(Hoja3!A:G,MATCH('ALL PRODUCTS'!B2136,Hoja3!B:B,0),6)</f>
        <v>708003</v>
      </c>
      <c r="K2136" s="79">
        <f>+INDEX(Hoja3!A:G,MATCH('ALL PRODUCTS'!B2136,Hoja3!B:B,0),5)</f>
        <v>3</v>
      </c>
      <c r="L2136" s="86">
        <v>1957780.0000000002</v>
      </c>
      <c r="M2136" s="86">
        <v>889900</v>
      </c>
    </row>
    <row r="2137" spans="1:13">
      <c r="A2137" t="s">
        <v>2696</v>
      </c>
      <c r="B2137" s="68" t="s">
        <v>16824</v>
      </c>
      <c r="C2137" s="68" t="s">
        <v>16827</v>
      </c>
      <c r="D2137" s="9" t="s">
        <v>8187</v>
      </c>
      <c r="E2137" s="69" t="str">
        <f>"     "&amp;E2135</f>
        <v xml:space="preserve">     Silla Turca Blanco Set X 3</v>
      </c>
      <c r="F2137" s="68" t="s">
        <v>12</v>
      </c>
      <c r="G2137" s="70">
        <f>G2135</f>
        <v>729900</v>
      </c>
      <c r="H2137" s="70" t="str">
        <f>H2135&amp;"     "</f>
        <v xml:space="preserve">$     </v>
      </c>
      <c r="J2137">
        <f>+INDEX(Hoja3!A:G,MATCH('ALL PRODUCTS'!B2137,Hoja3!B:B,0),6)</f>
        <v>708003</v>
      </c>
      <c r="K2137" s="79">
        <f>+INDEX(Hoja3!A:G,MATCH('ALL PRODUCTS'!B2137,Hoja3!B:B,0),5)</f>
        <v>3</v>
      </c>
      <c r="L2137" s="86">
        <v>1979780.0000000002</v>
      </c>
      <c r="M2137" s="86">
        <v>899900</v>
      </c>
    </row>
    <row r="2138" spans="1:13">
      <c r="A2138" t="s">
        <v>2696</v>
      </c>
      <c r="B2138" s="68" t="s">
        <v>16828</v>
      </c>
      <c r="C2138" s="68"/>
      <c r="D2138" s="68" t="s">
        <v>6</v>
      </c>
      <c r="E2138" s="9" t="s">
        <v>16829</v>
      </c>
      <c r="F2138" s="68" t="s">
        <v>16</v>
      </c>
      <c r="G2138" s="6">
        <v>1099900</v>
      </c>
      <c r="H2138" s="6" t="s">
        <v>13</v>
      </c>
      <c r="I2138">
        <v>1059900</v>
      </c>
      <c r="J2138">
        <f>+INDEX(Hoja3!A:G,MATCH('ALL PRODUCTS'!B2138,Hoja3!B:B,0),6)</f>
        <v>1066903</v>
      </c>
      <c r="K2138" s="79">
        <f>+INDEX(Hoja3!A:G,MATCH('ALL PRODUCTS'!B2138,Hoja3!B:B,0),5)</f>
        <v>3</v>
      </c>
      <c r="L2138" s="86" t="e">
        <v>#N/A</v>
      </c>
      <c r="M2138" s="86" t="e">
        <v>#N/A</v>
      </c>
    </row>
    <row r="2139" spans="1:13">
      <c r="A2139" t="s">
        <v>2696</v>
      </c>
      <c r="B2139" s="68" t="s">
        <v>16828</v>
      </c>
      <c r="C2139" s="68" t="s">
        <v>16830</v>
      </c>
      <c r="D2139" s="9" t="s">
        <v>8193</v>
      </c>
      <c r="E2139" s="69" t="str">
        <f>"     "&amp;E2138</f>
        <v xml:space="preserve">     Silla Turca  Set X 4</v>
      </c>
      <c r="F2139" s="68" t="s">
        <v>12</v>
      </c>
      <c r="G2139" s="70">
        <f>G2138</f>
        <v>1099900</v>
      </c>
      <c r="H2139" s="70" t="str">
        <f>H2138&amp;"     "</f>
        <v xml:space="preserve">$     </v>
      </c>
      <c r="J2139">
        <f>+INDEX(Hoja3!A:G,MATCH('ALL PRODUCTS'!B2139,Hoja3!B:B,0),6)</f>
        <v>1066903</v>
      </c>
      <c r="K2139" s="79">
        <f>+INDEX(Hoja3!A:G,MATCH('ALL PRODUCTS'!B2139,Hoja3!B:B,0),5)</f>
        <v>3</v>
      </c>
      <c r="L2139" s="86">
        <v>2243780</v>
      </c>
      <c r="M2139" s="86">
        <v>1019900</v>
      </c>
    </row>
    <row r="2140" spans="1:13">
      <c r="A2140" t="s">
        <v>2696</v>
      </c>
      <c r="B2140" s="68" t="s">
        <v>16828</v>
      </c>
      <c r="C2140" s="68" t="s">
        <v>16831</v>
      </c>
      <c r="D2140" s="9" t="s">
        <v>8199</v>
      </c>
      <c r="E2140" s="69" t="str">
        <f>"     "&amp;E2138</f>
        <v xml:space="preserve">     Silla Turca  Set X 4</v>
      </c>
      <c r="F2140" s="68" t="s">
        <v>36</v>
      </c>
      <c r="G2140" s="70">
        <f>G2138</f>
        <v>1099900</v>
      </c>
      <c r="H2140" s="70" t="str">
        <f>H2138&amp;"     "</f>
        <v xml:space="preserve">$     </v>
      </c>
      <c r="J2140">
        <f>+INDEX(Hoja3!A:G,MATCH('ALL PRODUCTS'!B2140,Hoja3!B:B,0),6)</f>
        <v>1066903</v>
      </c>
      <c r="K2140" s="79">
        <f>+INDEX(Hoja3!A:G,MATCH('ALL PRODUCTS'!B2140,Hoja3!B:B,0),5)</f>
        <v>3</v>
      </c>
      <c r="L2140" s="86">
        <v>2243780</v>
      </c>
      <c r="M2140" s="86">
        <v>1019900</v>
      </c>
    </row>
    <row r="2141" spans="1:13">
      <c r="A2141" t="s">
        <v>2696</v>
      </c>
      <c r="B2141" s="68" t="s">
        <v>16832</v>
      </c>
      <c r="C2141" s="68" t="s">
        <v>16833</v>
      </c>
      <c r="D2141" s="9" t="s">
        <v>5865</v>
      </c>
      <c r="E2141" s="9" t="s">
        <v>16834</v>
      </c>
      <c r="F2141" s="68" t="s">
        <v>16808</v>
      </c>
      <c r="G2141" s="6">
        <v>949900</v>
      </c>
      <c r="H2141" s="6" t="s">
        <v>13</v>
      </c>
      <c r="I2141">
        <v>859900</v>
      </c>
      <c r="J2141">
        <f>+INDEX(Hoja3!A:G,MATCH('ALL PRODUCTS'!B2141,Hoja3!B:B,0),6)</f>
        <v>921403</v>
      </c>
      <c r="K2141" s="79">
        <f>+INDEX(Hoja3!A:G,MATCH('ALL PRODUCTS'!B2141,Hoja3!B:B,0),5)</f>
        <v>3</v>
      </c>
      <c r="L2141" s="86">
        <v>1825780.0000000002</v>
      </c>
      <c r="M2141" s="86">
        <v>829900</v>
      </c>
    </row>
    <row r="2142" spans="1:13">
      <c r="A2142" t="s">
        <v>2696</v>
      </c>
      <c r="B2142" s="68" t="s">
        <v>16835</v>
      </c>
      <c r="C2142" s="68" t="s">
        <v>16836</v>
      </c>
      <c r="D2142" s="9" t="s">
        <v>5859</v>
      </c>
      <c r="E2142" s="9" t="s">
        <v>16837</v>
      </c>
      <c r="F2142" s="68" t="s">
        <v>16808</v>
      </c>
      <c r="G2142" s="6">
        <v>1249900</v>
      </c>
      <c r="H2142" s="6" t="s">
        <v>13</v>
      </c>
      <c r="I2142">
        <v>1249900</v>
      </c>
      <c r="J2142">
        <f>+INDEX(Hoja3!A:G,MATCH('ALL PRODUCTS'!B2142,Hoja3!B:B,0),6)</f>
        <v>1212403</v>
      </c>
      <c r="K2142" s="79">
        <f>+INDEX(Hoja3!A:G,MATCH('ALL PRODUCTS'!B2142,Hoja3!B:B,0),5)</f>
        <v>3</v>
      </c>
      <c r="L2142" s="86">
        <v>2639780</v>
      </c>
      <c r="M2142" s="86">
        <v>1199900</v>
      </c>
    </row>
    <row r="2143" spans="1:13">
      <c r="A2143" t="s">
        <v>2696</v>
      </c>
      <c r="B2143" s="68" t="s">
        <v>16838</v>
      </c>
      <c r="C2143" s="68"/>
      <c r="D2143" s="68" t="s">
        <v>6</v>
      </c>
      <c r="E2143" s="9" t="s">
        <v>16839</v>
      </c>
      <c r="F2143" s="68" t="s">
        <v>16</v>
      </c>
      <c r="G2143" s="6">
        <v>579900</v>
      </c>
      <c r="H2143" s="6" t="s">
        <v>13</v>
      </c>
      <c r="I2143" s="6">
        <v>579900</v>
      </c>
      <c r="J2143">
        <f>+INDEX(Hoja3!A:G,MATCH('ALL PRODUCTS'!B2143,Hoja3!B:B,0),6)</f>
        <v>562503</v>
      </c>
      <c r="K2143" s="79">
        <f>+INDEX(Hoja3!A:G,MATCH('ALL PRODUCTS'!B2143,Hoja3!B:B,0),5)</f>
        <v>3</v>
      </c>
      <c r="L2143" s="86" t="e">
        <v>#N/A</v>
      </c>
      <c r="M2143" s="86" t="e">
        <v>#N/A</v>
      </c>
    </row>
    <row r="2144" spans="1:13">
      <c r="A2144" t="s">
        <v>2696</v>
      </c>
      <c r="B2144" s="68" t="s">
        <v>16838</v>
      </c>
      <c r="C2144" s="68" t="s">
        <v>16840</v>
      </c>
      <c r="D2144" s="9" t="s">
        <v>8166</v>
      </c>
      <c r="E2144" s="69" t="str">
        <f>"     "&amp;E2143</f>
        <v xml:space="preserve">     Silla Turca  Set X 2</v>
      </c>
      <c r="F2144" s="68" t="s">
        <v>36</v>
      </c>
      <c r="G2144" s="70">
        <f>G2143</f>
        <v>579900</v>
      </c>
      <c r="H2144" s="70" t="str">
        <f>H2143&amp;"     "</f>
        <v xml:space="preserve">$     </v>
      </c>
      <c r="J2144">
        <f>+INDEX(Hoja3!A:G,MATCH('ALL PRODUCTS'!B2144,Hoja3!B:B,0),6)</f>
        <v>562503</v>
      </c>
      <c r="K2144" s="79">
        <f>+INDEX(Hoja3!A:G,MATCH('ALL PRODUCTS'!B2144,Hoja3!B:B,0),5)</f>
        <v>3</v>
      </c>
      <c r="L2144" s="86">
        <v>1275780</v>
      </c>
      <c r="M2144" s="86">
        <v>579900</v>
      </c>
    </row>
    <row r="2145" spans="1:13">
      <c r="A2145" t="s">
        <v>2696</v>
      </c>
      <c r="B2145" s="68" t="s">
        <v>16838</v>
      </c>
      <c r="C2145" s="68" t="s">
        <v>16841</v>
      </c>
      <c r="D2145" s="9" t="s">
        <v>8189</v>
      </c>
      <c r="E2145" s="69" t="str">
        <f>"     "&amp;E2143</f>
        <v xml:space="preserve">     Silla Turca  Set X 2</v>
      </c>
      <c r="F2145" s="68" t="s">
        <v>12</v>
      </c>
      <c r="G2145" s="70">
        <f>G2143</f>
        <v>579900</v>
      </c>
      <c r="H2145" s="70" t="str">
        <f>H2143&amp;"     "</f>
        <v xml:space="preserve">$     </v>
      </c>
      <c r="J2145">
        <f>+INDEX(Hoja3!A:G,MATCH('ALL PRODUCTS'!B2145,Hoja3!B:B,0),6)</f>
        <v>562503</v>
      </c>
      <c r="K2145" s="79">
        <f>+INDEX(Hoja3!A:G,MATCH('ALL PRODUCTS'!B2145,Hoja3!B:B,0),5)</f>
        <v>3</v>
      </c>
      <c r="L2145" s="86">
        <v>1297780</v>
      </c>
      <c r="M2145" s="86">
        <v>589900</v>
      </c>
    </row>
    <row r="2146" spans="1:13">
      <c r="A2146" t="s">
        <v>2696</v>
      </c>
      <c r="B2146" s="68" t="s">
        <v>16842</v>
      </c>
      <c r="C2146" s="68" t="s">
        <v>16843</v>
      </c>
      <c r="D2146" s="9" t="s">
        <v>8162</v>
      </c>
      <c r="E2146" s="9" t="s">
        <v>16844</v>
      </c>
      <c r="F2146" s="68" t="s">
        <v>16808</v>
      </c>
      <c r="G2146" s="6">
        <v>1099900</v>
      </c>
      <c r="H2146" s="6" t="s">
        <v>13</v>
      </c>
      <c r="I2146">
        <v>1249900</v>
      </c>
      <c r="J2146">
        <f>+INDEX(Hoja3!A:G,MATCH('ALL PRODUCTS'!B2146,Hoja3!B:B,0),6)</f>
        <v>1066903</v>
      </c>
      <c r="K2146" s="79">
        <f>+INDEX(Hoja3!A:G,MATCH('ALL PRODUCTS'!B2146,Hoja3!B:B,0),5)</f>
        <v>3</v>
      </c>
      <c r="L2146" s="86">
        <v>2639780</v>
      </c>
      <c r="M2146" s="86">
        <v>1199900</v>
      </c>
    </row>
    <row r="2147" spans="1:13">
      <c r="A2147" t="s">
        <v>2696</v>
      </c>
      <c r="B2147" s="68" t="s">
        <v>16845</v>
      </c>
      <c r="C2147" s="68"/>
      <c r="D2147" s="68" t="s">
        <v>6</v>
      </c>
      <c r="E2147" s="9" t="s">
        <v>16846</v>
      </c>
      <c r="F2147" s="68" t="s">
        <v>16</v>
      </c>
      <c r="G2147" s="6">
        <v>649900</v>
      </c>
      <c r="H2147" s="6" t="s">
        <v>13</v>
      </c>
      <c r="I2147" s="6">
        <v>649900</v>
      </c>
      <c r="J2147" t="e">
        <f>+INDEX(Hoja3!A:G,MATCH('ALL PRODUCTS'!B2147,Hoja3!B:B,0),6)</f>
        <v>#N/A</v>
      </c>
      <c r="K2147" s="79" t="e">
        <f>+INDEX(Hoja3!A:G,MATCH('ALL PRODUCTS'!B2147,Hoja3!B:B,0),5)</f>
        <v>#N/A</v>
      </c>
      <c r="L2147" s="86" t="e">
        <v>#N/A</v>
      </c>
      <c r="M2147" s="86" t="e">
        <v>#N/A</v>
      </c>
    </row>
    <row r="2148" spans="1:13">
      <c r="A2148" t="s">
        <v>2696</v>
      </c>
      <c r="B2148" s="68" t="s">
        <v>16845</v>
      </c>
      <c r="C2148" s="68" t="s">
        <v>16847</v>
      </c>
      <c r="D2148" s="9" t="s">
        <v>16848</v>
      </c>
      <c r="E2148" s="69" t="str">
        <f>"     "&amp;E2147</f>
        <v xml:space="preserve">     Combo Escritorio Z  + Milano</v>
      </c>
      <c r="F2148" s="68" t="s">
        <v>12</v>
      </c>
      <c r="G2148" s="70">
        <f>G2147</f>
        <v>649900</v>
      </c>
      <c r="H2148" s="70" t="str">
        <f>H2147&amp;"     "</f>
        <v xml:space="preserve">$     </v>
      </c>
      <c r="J2148" t="e">
        <f>+INDEX(Hoja3!A:G,MATCH('ALL PRODUCTS'!B2148,Hoja3!B:B,0),6)</f>
        <v>#N/A</v>
      </c>
      <c r="K2148" s="79" t="e">
        <f>+INDEX(Hoja3!A:G,MATCH('ALL PRODUCTS'!B2148,Hoja3!B:B,0),5)</f>
        <v>#N/A</v>
      </c>
      <c r="L2148" s="86" t="e">
        <v>#N/A</v>
      </c>
      <c r="M2148" s="86" t="e">
        <v>#N/A</v>
      </c>
    </row>
    <row r="2149" spans="1:13">
      <c r="A2149" t="s">
        <v>2696</v>
      </c>
      <c r="B2149" s="68" t="s">
        <v>16845</v>
      </c>
      <c r="C2149" s="68" t="s">
        <v>16849</v>
      </c>
      <c r="D2149" s="9" t="s">
        <v>16850</v>
      </c>
      <c r="E2149" s="69" t="str">
        <f>"     "&amp;E2147</f>
        <v xml:space="preserve">     Combo Escritorio Z  + Milano</v>
      </c>
      <c r="F2149" s="68" t="s">
        <v>36</v>
      </c>
      <c r="G2149" s="70">
        <f>G2147</f>
        <v>649900</v>
      </c>
      <c r="H2149" s="70" t="str">
        <f>H2147&amp;"     "</f>
        <v xml:space="preserve">$     </v>
      </c>
      <c r="J2149" t="e">
        <f>+INDEX(Hoja3!A:G,MATCH('ALL PRODUCTS'!B2149,Hoja3!B:B,0),6)</f>
        <v>#N/A</v>
      </c>
      <c r="K2149" s="79" t="e">
        <f>+INDEX(Hoja3!A:G,MATCH('ALL PRODUCTS'!B2149,Hoja3!B:B,0),5)</f>
        <v>#N/A</v>
      </c>
      <c r="L2149" s="86" t="e">
        <v>#N/A</v>
      </c>
      <c r="M2149" s="86" t="e">
        <v>#N/A</v>
      </c>
    </row>
    <row r="2150" spans="1:13">
      <c r="A2150" t="s">
        <v>2696</v>
      </c>
      <c r="B2150" s="68" t="s">
        <v>16851</v>
      </c>
      <c r="C2150" s="68" t="s">
        <v>16852</v>
      </c>
      <c r="D2150" s="9" t="s">
        <v>8952</v>
      </c>
      <c r="E2150" s="9" t="s">
        <v>16853</v>
      </c>
      <c r="F2150" s="68" t="s">
        <v>36</v>
      </c>
      <c r="G2150" s="6">
        <v>299900</v>
      </c>
      <c r="H2150" s="6" t="s">
        <v>13</v>
      </c>
      <c r="I2150" s="6">
        <v>299900</v>
      </c>
      <c r="J2150" t="e">
        <f>+INDEX(Hoja3!A:G,MATCH('ALL PRODUCTS'!B2150,Hoja3!B:B,0),6)</f>
        <v>#N/A</v>
      </c>
      <c r="K2150" s="79" t="e">
        <f>+INDEX(Hoja3!A:G,MATCH('ALL PRODUCTS'!B2150,Hoja3!B:B,0),5)</f>
        <v>#N/A</v>
      </c>
      <c r="L2150" s="86">
        <v>599800</v>
      </c>
      <c r="M2150" s="86">
        <v>299900</v>
      </c>
    </row>
    <row r="2151" spans="1:13">
      <c r="A2151" t="s">
        <v>2696</v>
      </c>
      <c r="B2151" s="68" t="s">
        <v>16854</v>
      </c>
      <c r="C2151" s="68" t="s">
        <v>16855</v>
      </c>
      <c r="D2151" s="9" t="s">
        <v>9182</v>
      </c>
      <c r="E2151" s="9" t="s">
        <v>16297</v>
      </c>
      <c r="F2151" s="68" t="s">
        <v>36</v>
      </c>
      <c r="G2151" s="6">
        <v>379900</v>
      </c>
      <c r="H2151" s="6" t="s">
        <v>13</v>
      </c>
      <c r="I2151" s="6">
        <v>379900</v>
      </c>
      <c r="J2151" t="e">
        <f>+INDEX(Hoja3!A:G,MATCH('ALL PRODUCTS'!B2151,Hoja3!B:B,0),6)</f>
        <v>#N/A</v>
      </c>
      <c r="K2151" s="79" t="e">
        <f>+INDEX(Hoja3!A:G,MATCH('ALL PRODUCTS'!B2151,Hoja3!B:B,0),5)</f>
        <v>#N/A</v>
      </c>
      <c r="L2151" s="86">
        <v>739800</v>
      </c>
      <c r="M2151" s="86">
        <v>369900</v>
      </c>
    </row>
    <row r="2152" spans="1:13">
      <c r="A2152" t="s">
        <v>2696</v>
      </c>
      <c r="B2152" s="68" t="s">
        <v>16856</v>
      </c>
      <c r="C2152" s="68" t="s">
        <v>16857</v>
      </c>
      <c r="D2152" s="9" t="s">
        <v>8867</v>
      </c>
      <c r="E2152" s="9" t="s">
        <v>16858</v>
      </c>
      <c r="F2152" s="68" t="s">
        <v>36</v>
      </c>
      <c r="G2152" s="6">
        <v>319900</v>
      </c>
      <c r="H2152" s="6" t="s">
        <v>13</v>
      </c>
      <c r="I2152" s="6">
        <v>319900</v>
      </c>
      <c r="J2152" t="e">
        <f>+INDEX(Hoja3!A:G,MATCH('ALL PRODUCTS'!B2152,Hoja3!B:B,0),6)</f>
        <v>#N/A</v>
      </c>
      <c r="K2152" s="79" t="e">
        <f>+INDEX(Hoja3!A:G,MATCH('ALL PRODUCTS'!B2152,Hoja3!B:B,0),5)</f>
        <v>#N/A</v>
      </c>
      <c r="L2152" s="86">
        <v>539800</v>
      </c>
      <c r="M2152" s="86">
        <v>269900</v>
      </c>
    </row>
    <row r="2153" spans="1:13">
      <c r="A2153" t="s">
        <v>2696</v>
      </c>
      <c r="B2153" s="68" t="s">
        <v>16859</v>
      </c>
      <c r="C2153" s="68" t="s">
        <v>16860</v>
      </c>
      <c r="D2153" s="9" t="s">
        <v>8744</v>
      </c>
      <c r="E2153" s="9" t="s">
        <v>16861</v>
      </c>
      <c r="F2153" s="68" t="s">
        <v>36</v>
      </c>
      <c r="G2153" s="6">
        <v>209900</v>
      </c>
      <c r="H2153" s="6" t="s">
        <v>13</v>
      </c>
      <c r="I2153" s="6">
        <v>209900</v>
      </c>
      <c r="J2153" t="e">
        <f>+INDEX(Hoja3!A:G,MATCH('ALL PRODUCTS'!B2153,Hoja3!B:B,0),6)</f>
        <v>#N/A</v>
      </c>
      <c r="K2153" s="79" t="e">
        <f>+INDEX(Hoja3!A:G,MATCH('ALL PRODUCTS'!B2153,Hoja3!B:B,0),5)</f>
        <v>#N/A</v>
      </c>
      <c r="L2153" s="86">
        <v>459800</v>
      </c>
      <c r="M2153" s="86">
        <v>229900</v>
      </c>
    </row>
    <row r="2154" spans="1:13">
      <c r="A2154" t="s">
        <v>2696</v>
      </c>
      <c r="B2154" s="68" t="s">
        <v>16862</v>
      </c>
      <c r="C2154" s="68" t="s">
        <v>16863</v>
      </c>
      <c r="D2154" s="9" t="s">
        <v>9696</v>
      </c>
      <c r="E2154" s="9" t="s">
        <v>15287</v>
      </c>
      <c r="F2154" s="68" t="s">
        <v>16762</v>
      </c>
      <c r="G2154" s="6">
        <v>559900</v>
      </c>
      <c r="H2154" s="6" t="s">
        <v>13</v>
      </c>
      <c r="I2154" s="6">
        <v>559900</v>
      </c>
      <c r="J2154" t="e">
        <f>+INDEX(Hoja3!A:G,MATCH('ALL PRODUCTS'!B2154,Hoja3!B:B,0),6)</f>
        <v>#N/A</v>
      </c>
      <c r="K2154" s="79" t="e">
        <f>+INDEX(Hoja3!A:G,MATCH('ALL PRODUCTS'!B2154,Hoja3!B:B,0),5)</f>
        <v>#N/A</v>
      </c>
      <c r="L2154" s="86">
        <v>1099800</v>
      </c>
      <c r="M2154" s="86">
        <v>549900</v>
      </c>
    </row>
    <row r="2155" spans="1:13">
      <c r="A2155" t="s">
        <v>2696</v>
      </c>
      <c r="B2155" s="68" t="s">
        <v>16864</v>
      </c>
      <c r="C2155" s="68" t="s">
        <v>16865</v>
      </c>
      <c r="D2155" s="9" t="s">
        <v>8742</v>
      </c>
      <c r="E2155" s="9" t="s">
        <v>16866</v>
      </c>
      <c r="F2155" s="68" t="s">
        <v>36</v>
      </c>
      <c r="G2155" s="6">
        <v>209900</v>
      </c>
      <c r="H2155" s="6" t="s">
        <v>13</v>
      </c>
      <c r="I2155" s="6">
        <v>209900</v>
      </c>
      <c r="J2155" t="e">
        <f>+INDEX(Hoja3!A:G,MATCH('ALL PRODUCTS'!B2155,Hoja3!B:B,0),6)</f>
        <v>#N/A</v>
      </c>
      <c r="K2155" s="79" t="e">
        <f>+INDEX(Hoja3!A:G,MATCH('ALL PRODUCTS'!B2155,Hoja3!B:B,0),5)</f>
        <v>#N/A</v>
      </c>
      <c r="L2155" s="86">
        <v>459800</v>
      </c>
      <c r="M2155" s="86">
        <v>229900</v>
      </c>
    </row>
    <row r="2156" spans="1:13">
      <c r="A2156" t="s">
        <v>2696</v>
      </c>
      <c r="B2156" s="68" t="s">
        <v>16867</v>
      </c>
      <c r="C2156" s="68" t="s">
        <v>16868</v>
      </c>
      <c r="D2156" s="9" t="s">
        <v>9001</v>
      </c>
      <c r="E2156" s="9" t="s">
        <v>15215</v>
      </c>
      <c r="F2156" s="68" t="s">
        <v>36</v>
      </c>
      <c r="G2156" s="6">
        <v>299900</v>
      </c>
      <c r="H2156" s="6" t="s">
        <v>13</v>
      </c>
      <c r="I2156" s="6">
        <v>299900</v>
      </c>
      <c r="J2156" t="e">
        <f>+INDEX(Hoja3!A:G,MATCH('ALL PRODUCTS'!B2156,Hoja3!B:B,0),6)</f>
        <v>#N/A</v>
      </c>
      <c r="K2156" s="79" t="e">
        <f>+INDEX(Hoja3!A:G,MATCH('ALL PRODUCTS'!B2156,Hoja3!B:B,0),5)</f>
        <v>#N/A</v>
      </c>
      <c r="L2156" s="86">
        <v>619800</v>
      </c>
      <c r="M2156" s="86">
        <v>309900</v>
      </c>
    </row>
    <row r="2157" spans="1:13">
      <c r="A2157" t="s">
        <v>2696</v>
      </c>
      <c r="B2157" s="68" t="s">
        <v>16869</v>
      </c>
      <c r="C2157" s="68" t="s">
        <v>16870</v>
      </c>
      <c r="D2157" s="9" t="s">
        <v>9055</v>
      </c>
      <c r="E2157" s="9" t="s">
        <v>16352</v>
      </c>
      <c r="F2157" s="68" t="s">
        <v>36</v>
      </c>
      <c r="G2157" s="6">
        <v>329900</v>
      </c>
      <c r="H2157" s="6" t="s">
        <v>13</v>
      </c>
      <c r="I2157" s="6">
        <v>329900</v>
      </c>
      <c r="J2157" t="e">
        <f>+INDEX(Hoja3!A:G,MATCH('ALL PRODUCTS'!B2157,Hoja3!B:B,0),6)</f>
        <v>#N/A</v>
      </c>
      <c r="K2157" s="79" t="e">
        <f>+INDEX(Hoja3!A:G,MATCH('ALL PRODUCTS'!B2157,Hoja3!B:B,0),5)</f>
        <v>#N/A</v>
      </c>
      <c r="L2157" s="86">
        <v>659800</v>
      </c>
      <c r="M2157" s="86">
        <v>329900</v>
      </c>
    </row>
    <row r="2158" spans="1:13">
      <c r="A2158" t="s">
        <v>2696</v>
      </c>
      <c r="B2158" s="68" t="s">
        <v>16871</v>
      </c>
      <c r="C2158" s="68" t="s">
        <v>16872</v>
      </c>
      <c r="D2158" s="9" t="s">
        <v>9049</v>
      </c>
      <c r="E2158" s="9" t="s">
        <v>16873</v>
      </c>
      <c r="F2158" s="68" t="s">
        <v>14584</v>
      </c>
      <c r="G2158" s="6">
        <v>389900</v>
      </c>
      <c r="H2158" s="6" t="s">
        <v>13</v>
      </c>
      <c r="I2158" s="6">
        <v>389900</v>
      </c>
      <c r="J2158">
        <f>+INDEX(Hoja3!A:G,MATCH('ALL PRODUCTS'!B2158,Hoja3!B:B,0),6)</f>
        <v>378203</v>
      </c>
      <c r="K2158" s="79">
        <f>+INDEX(Hoja3!A:G,MATCH('ALL PRODUCTS'!B2158,Hoja3!B:B,0),5)</f>
        <v>3</v>
      </c>
      <c r="L2158" s="86">
        <v>703780</v>
      </c>
      <c r="M2158" s="86">
        <v>319900</v>
      </c>
    </row>
    <row r="2159" spans="1:13">
      <c r="A2159" t="s">
        <v>2696</v>
      </c>
      <c r="B2159" s="68" t="s">
        <v>16874</v>
      </c>
      <c r="C2159" s="68" t="s">
        <v>16875</v>
      </c>
      <c r="D2159" s="9" t="s">
        <v>12272</v>
      </c>
      <c r="E2159" s="9" t="s">
        <v>16338</v>
      </c>
      <c r="F2159" s="68" t="s">
        <v>16876</v>
      </c>
      <c r="G2159" s="6">
        <v>2299900</v>
      </c>
      <c r="H2159" s="6" t="s">
        <v>13</v>
      </c>
      <c r="I2159" s="6">
        <v>2299900</v>
      </c>
      <c r="J2159" t="e">
        <f>+INDEX(Hoja3!A:G,MATCH('ALL PRODUCTS'!B2159,Hoja3!B:B,0),6)</f>
        <v>#N/A</v>
      </c>
      <c r="K2159" s="79" t="e">
        <f>+INDEX(Hoja3!A:G,MATCH('ALL PRODUCTS'!B2159,Hoja3!B:B,0),5)</f>
        <v>#N/A</v>
      </c>
      <c r="L2159" s="86">
        <v>4399800</v>
      </c>
      <c r="M2159" s="86">
        <v>2199900</v>
      </c>
    </row>
    <row r="2160" spans="1:13">
      <c r="A2160" t="s">
        <v>2696</v>
      </c>
      <c r="B2160" s="68" t="s">
        <v>16877</v>
      </c>
      <c r="C2160" s="68" t="s">
        <v>16878</v>
      </c>
      <c r="D2160" s="9" t="s">
        <v>8960</v>
      </c>
      <c r="E2160" s="9" t="s">
        <v>15273</v>
      </c>
      <c r="F2160" s="68" t="s">
        <v>300</v>
      </c>
      <c r="G2160" s="6">
        <v>299900</v>
      </c>
      <c r="H2160" s="6" t="s">
        <v>13</v>
      </c>
      <c r="I2160" s="6">
        <v>299900</v>
      </c>
      <c r="J2160">
        <f>+INDEX(Hoja3!A:G,MATCH('ALL PRODUCTS'!B2160,Hoja3!B:B,0),6)</f>
        <v>290903</v>
      </c>
      <c r="K2160" s="79">
        <f>+INDEX(Hoja3!A:G,MATCH('ALL PRODUCTS'!B2160,Hoja3!B:B,0),5)</f>
        <v>3</v>
      </c>
      <c r="L2160" s="86">
        <v>599800</v>
      </c>
      <c r="M2160" s="86">
        <v>299900</v>
      </c>
    </row>
    <row r="2161" spans="1:13">
      <c r="A2161" t="s">
        <v>2696</v>
      </c>
      <c r="B2161" s="68" t="s">
        <v>16879</v>
      </c>
      <c r="C2161" s="68" t="s">
        <v>16880</v>
      </c>
      <c r="D2161" s="9" t="s">
        <v>8934</v>
      </c>
      <c r="E2161" s="9" t="s">
        <v>16881</v>
      </c>
      <c r="F2161" s="68" t="s">
        <v>16882</v>
      </c>
      <c r="G2161" s="6">
        <v>299900</v>
      </c>
      <c r="H2161" s="6" t="s">
        <v>13</v>
      </c>
      <c r="I2161" s="6">
        <v>299900</v>
      </c>
      <c r="J2161" t="e">
        <f>+INDEX(Hoja3!A:G,MATCH('ALL PRODUCTS'!B2161,Hoja3!B:B,0),6)</f>
        <v>#N/A</v>
      </c>
      <c r="K2161" s="79" t="e">
        <f>+INDEX(Hoja3!A:G,MATCH('ALL PRODUCTS'!B2161,Hoja3!B:B,0),5)</f>
        <v>#N/A</v>
      </c>
      <c r="L2161" s="86">
        <v>579800</v>
      </c>
      <c r="M2161" s="86">
        <v>289900</v>
      </c>
    </row>
    <row r="2162" spans="1:13">
      <c r="A2162" t="s">
        <v>2696</v>
      </c>
      <c r="B2162" s="68" t="s">
        <v>16883</v>
      </c>
      <c r="C2162" s="68"/>
      <c r="D2162" s="68" t="s">
        <v>6</v>
      </c>
      <c r="E2162" s="9" t="s">
        <v>16884</v>
      </c>
      <c r="F2162" s="68" t="s">
        <v>16</v>
      </c>
      <c r="G2162" s="6">
        <v>1499900</v>
      </c>
      <c r="H2162" s="6" t="s">
        <v>13</v>
      </c>
      <c r="I2162" s="6">
        <v>1499900</v>
      </c>
      <c r="J2162" t="e">
        <f>+INDEX(Hoja3!A:G,MATCH('ALL PRODUCTS'!B2162,Hoja3!B:B,0),6)</f>
        <v>#N/A</v>
      </c>
      <c r="K2162" s="79" t="e">
        <f>+INDEX(Hoja3!A:G,MATCH('ALL PRODUCTS'!B2162,Hoja3!B:B,0),5)</f>
        <v>#N/A</v>
      </c>
      <c r="L2162" s="86" t="e">
        <v>#N/A</v>
      </c>
      <c r="M2162" s="86" t="e">
        <v>#N/A</v>
      </c>
    </row>
    <row r="2163" spans="1:13">
      <c r="A2163" t="s">
        <v>2696</v>
      </c>
      <c r="B2163" s="68" t="s">
        <v>16883</v>
      </c>
      <c r="C2163" s="68" t="s">
        <v>16885</v>
      </c>
      <c r="D2163" s="9" t="s">
        <v>11167</v>
      </c>
      <c r="E2163" s="69" t="str">
        <f>"     "&amp;E2162</f>
        <v xml:space="preserve">     Comedor Robledo+ Sila Milano</v>
      </c>
      <c r="F2163" s="68" t="s">
        <v>54</v>
      </c>
      <c r="G2163" s="70">
        <f>G2162</f>
        <v>1499900</v>
      </c>
      <c r="H2163" s="70" t="str">
        <f>H2162&amp;"     "</f>
        <v xml:space="preserve">$     </v>
      </c>
      <c r="J2163" t="e">
        <f>+INDEX(Hoja3!A:G,MATCH('ALL PRODUCTS'!B2163,Hoja3!B:B,0),6)</f>
        <v>#N/A</v>
      </c>
      <c r="K2163" s="79" t="e">
        <f>+INDEX(Hoja3!A:G,MATCH('ALL PRODUCTS'!B2163,Hoja3!B:B,0),5)</f>
        <v>#N/A</v>
      </c>
      <c r="L2163" s="86">
        <v>3079780.0000000005</v>
      </c>
      <c r="M2163" s="86">
        <v>1399900</v>
      </c>
    </row>
    <row r="2164" spans="1:13">
      <c r="A2164" t="s">
        <v>2696</v>
      </c>
      <c r="B2164" s="68" t="s">
        <v>16883</v>
      </c>
      <c r="C2164" s="68" t="s">
        <v>16886</v>
      </c>
      <c r="D2164" s="9" t="s">
        <v>11720</v>
      </c>
      <c r="E2164" s="69" t="str">
        <f>"     "&amp;E2162</f>
        <v xml:space="preserve">     Comedor Robledo+ Sila Milano</v>
      </c>
      <c r="F2164" s="68" t="s">
        <v>350</v>
      </c>
      <c r="G2164" s="70">
        <f>G2162</f>
        <v>1499900</v>
      </c>
      <c r="H2164" s="70" t="str">
        <f>H2162&amp;"     "</f>
        <v xml:space="preserve">$     </v>
      </c>
      <c r="J2164" t="e">
        <f>+INDEX(Hoja3!A:G,MATCH('ALL PRODUCTS'!B2164,Hoja3!B:B,0),6)</f>
        <v>#N/A</v>
      </c>
      <c r="K2164" s="79" t="e">
        <f>+INDEX(Hoja3!A:G,MATCH('ALL PRODUCTS'!B2164,Hoja3!B:B,0),5)</f>
        <v>#N/A</v>
      </c>
      <c r="L2164" s="86">
        <v>3959780.0000000005</v>
      </c>
      <c r="M2164" s="86">
        <v>1799900</v>
      </c>
    </row>
    <row r="2165" spans="1:13">
      <c r="A2165" t="s">
        <v>2696</v>
      </c>
      <c r="B2165" s="68" t="s">
        <v>16887</v>
      </c>
      <c r="C2165" s="68"/>
      <c r="D2165" s="68" t="s">
        <v>6</v>
      </c>
      <c r="E2165" s="9" t="s">
        <v>16888</v>
      </c>
      <c r="F2165" s="68" t="s">
        <v>16</v>
      </c>
      <c r="G2165" s="6">
        <v>2399900</v>
      </c>
      <c r="H2165" s="6" t="s">
        <v>13</v>
      </c>
      <c r="I2165">
        <v>2474900</v>
      </c>
      <c r="J2165" t="e">
        <f>+INDEX(Hoja3!A:G,MATCH('ALL PRODUCTS'!B2165,Hoja3!B:B,0),6)</f>
        <v>#N/A</v>
      </c>
      <c r="K2165" s="79" t="e">
        <f>+INDEX(Hoja3!A:G,MATCH('ALL PRODUCTS'!B2165,Hoja3!B:B,0),5)</f>
        <v>#N/A</v>
      </c>
      <c r="L2165" s="86" t="e">
        <v>#N/A</v>
      </c>
      <c r="M2165" s="86" t="e">
        <v>#N/A</v>
      </c>
    </row>
    <row r="2166" spans="1:13">
      <c r="A2166" t="s">
        <v>2696</v>
      </c>
      <c r="B2166" s="68" t="s">
        <v>16887</v>
      </c>
      <c r="C2166" s="68" t="s">
        <v>16889</v>
      </c>
      <c r="D2166" s="9" t="s">
        <v>2356</v>
      </c>
      <c r="E2166" s="69" t="str">
        <f>"     "&amp;E2165</f>
        <v xml:space="preserve">     Comedor Celeno Macadamia 15mm + 6 Silla Milano</v>
      </c>
      <c r="F2166" s="68" t="s">
        <v>38</v>
      </c>
      <c r="G2166" s="70">
        <f>G2165</f>
        <v>2399900</v>
      </c>
      <c r="H2166" s="70" t="str">
        <f>H2165&amp;"     "</f>
        <v xml:space="preserve">$     </v>
      </c>
      <c r="J2166" t="e">
        <f>+INDEX(Hoja3!A:G,MATCH('ALL PRODUCTS'!B2166,Hoja3!B:B,0),6)</f>
        <v>#N/A</v>
      </c>
      <c r="K2166" s="79" t="e">
        <f>+INDEX(Hoja3!A:G,MATCH('ALL PRODUCTS'!B2166,Hoja3!B:B,0),5)</f>
        <v>#N/A</v>
      </c>
      <c r="L2166" s="86">
        <v>5279780</v>
      </c>
      <c r="M2166" s="86">
        <v>2399900</v>
      </c>
    </row>
    <row r="2167" spans="1:13">
      <c r="A2167" t="s">
        <v>2696</v>
      </c>
      <c r="B2167" s="68" t="s">
        <v>16887</v>
      </c>
      <c r="C2167" s="68" t="s">
        <v>16890</v>
      </c>
      <c r="D2167" s="9" t="s">
        <v>2359</v>
      </c>
      <c r="E2167" s="69" t="str">
        <f>"     "&amp;E2165</f>
        <v xml:space="preserve">     Comedor Celeno Macadamia 15mm + 6 Silla Milano</v>
      </c>
      <c r="F2167" s="68" t="s">
        <v>12</v>
      </c>
      <c r="G2167" s="70">
        <f>G2165</f>
        <v>2399900</v>
      </c>
      <c r="H2167" s="70" t="str">
        <f>H2165&amp;"     "</f>
        <v xml:space="preserve">$     </v>
      </c>
      <c r="J2167" t="e">
        <f>+INDEX(Hoja3!A:G,MATCH('ALL PRODUCTS'!B2167,Hoja3!B:B,0),6)</f>
        <v>#N/A</v>
      </c>
      <c r="K2167" s="79" t="e">
        <f>+INDEX(Hoja3!A:G,MATCH('ALL PRODUCTS'!B2167,Hoja3!B:B,0),5)</f>
        <v>#N/A</v>
      </c>
      <c r="L2167" s="86">
        <v>5419800</v>
      </c>
      <c r="M2167" s="86">
        <v>2709900</v>
      </c>
    </row>
    <row r="2168" spans="1:13">
      <c r="A2168" t="s">
        <v>2696</v>
      </c>
      <c r="B2168" s="68" t="s">
        <v>16887</v>
      </c>
      <c r="C2168" s="68" t="s">
        <v>16891</v>
      </c>
      <c r="D2168" s="9" t="s">
        <v>2362</v>
      </c>
      <c r="E2168" s="69" t="str">
        <f>"     "&amp;E2165</f>
        <v xml:space="preserve">     Comedor Celeno Macadamia 15mm + 6 Silla Milano</v>
      </c>
      <c r="F2168" s="68" t="s">
        <v>48</v>
      </c>
      <c r="G2168" s="70">
        <f>G2165</f>
        <v>2399900</v>
      </c>
      <c r="H2168" s="70" t="str">
        <f>H2165&amp;"     "</f>
        <v xml:space="preserve">$     </v>
      </c>
      <c r="J2168" t="e">
        <f>+INDEX(Hoja3!A:G,MATCH('ALL PRODUCTS'!B2168,Hoja3!B:B,0),6)</f>
        <v>#N/A</v>
      </c>
      <c r="K2168" s="79" t="e">
        <f>+INDEX(Hoja3!A:G,MATCH('ALL PRODUCTS'!B2168,Hoja3!B:B,0),5)</f>
        <v>#N/A</v>
      </c>
      <c r="L2168" s="86">
        <v>4399800</v>
      </c>
      <c r="M2168" s="86">
        <v>2199900</v>
      </c>
    </row>
    <row r="2169" spans="1:13">
      <c r="A2169" t="s">
        <v>2696</v>
      </c>
      <c r="B2169" s="68" t="s">
        <v>16887</v>
      </c>
      <c r="C2169" s="68" t="s">
        <v>16892</v>
      </c>
      <c r="D2169" s="9" t="s">
        <v>2361</v>
      </c>
      <c r="E2169" s="69" t="str">
        <f>"     "&amp;E2165</f>
        <v xml:space="preserve">     Comedor Celeno Macadamia 15mm + 6 Silla Milano</v>
      </c>
      <c r="F2169" s="68" t="s">
        <v>36</v>
      </c>
      <c r="G2169" s="70">
        <f>G2165</f>
        <v>2399900</v>
      </c>
      <c r="H2169" s="70" t="str">
        <f>H2165&amp;"     "</f>
        <v xml:space="preserve">$     </v>
      </c>
      <c r="J2169" t="e">
        <f>+INDEX(Hoja3!A:G,MATCH('ALL PRODUCTS'!B2169,Hoja3!B:B,0),6)</f>
        <v>#N/A</v>
      </c>
      <c r="K2169" s="79" t="e">
        <f>+INDEX(Hoja3!A:G,MATCH('ALL PRODUCTS'!B2169,Hoja3!B:B,0),5)</f>
        <v>#N/A</v>
      </c>
      <c r="L2169" s="86">
        <v>4399800</v>
      </c>
      <c r="M2169" s="86">
        <v>2199900</v>
      </c>
    </row>
    <row r="2170" spans="1:13">
      <c r="A2170" t="s">
        <v>2696</v>
      </c>
      <c r="B2170" s="68" t="s">
        <v>16893</v>
      </c>
      <c r="C2170" s="68" t="s">
        <v>16894</v>
      </c>
      <c r="D2170" s="9" t="s">
        <v>1762</v>
      </c>
      <c r="E2170" s="68" t="s">
        <v>266</v>
      </c>
      <c r="F2170" s="68" t="s">
        <v>58</v>
      </c>
      <c r="G2170" s="6">
        <v>649900</v>
      </c>
      <c r="H2170" s="6" t="s">
        <v>13</v>
      </c>
      <c r="I2170">
        <v>689900</v>
      </c>
      <c r="J2170" t="e">
        <f>+INDEX(Hoja3!A:G,MATCH('ALL PRODUCTS'!B2170,Hoja3!B:B,0),6)</f>
        <v>#N/A</v>
      </c>
      <c r="K2170" s="79" t="e">
        <f>+INDEX(Hoja3!A:G,MATCH('ALL PRODUCTS'!B2170,Hoja3!B:B,0),5)</f>
        <v>#N/A</v>
      </c>
      <c r="L2170" s="86">
        <v>1473780.0000000002</v>
      </c>
      <c r="M2170" s="86">
        <v>669900</v>
      </c>
    </row>
    <row r="2171" spans="1:13">
      <c r="A2171" t="s">
        <v>2696</v>
      </c>
      <c r="B2171" s="68" t="s">
        <v>16895</v>
      </c>
      <c r="C2171" s="68"/>
      <c r="D2171" s="68" t="s">
        <v>6</v>
      </c>
      <c r="E2171" s="68" t="s">
        <v>16896</v>
      </c>
      <c r="F2171" s="68" t="s">
        <v>16</v>
      </c>
      <c r="G2171" s="6">
        <v>219900</v>
      </c>
      <c r="H2171" s="6" t="s">
        <v>13</v>
      </c>
      <c r="I2171" s="6">
        <v>219900</v>
      </c>
      <c r="J2171" t="e">
        <f>+INDEX(Hoja3!A:G,MATCH('ALL PRODUCTS'!B2171,Hoja3!B:B,0),6)</f>
        <v>#N/A</v>
      </c>
      <c r="K2171" s="79" t="e">
        <f>+INDEX(Hoja3!A:G,MATCH('ALL PRODUCTS'!B2171,Hoja3!B:B,0),5)</f>
        <v>#N/A</v>
      </c>
      <c r="L2171" s="86" t="e">
        <v>#N/A</v>
      </c>
      <c r="M2171" s="86" t="e">
        <v>#N/A</v>
      </c>
    </row>
    <row r="2172" spans="1:13">
      <c r="A2172" t="s">
        <v>2696</v>
      </c>
      <c r="B2172" s="68" t="s">
        <v>16895</v>
      </c>
      <c r="C2172" s="68" t="s">
        <v>16897</v>
      </c>
      <c r="D2172" s="9" t="s">
        <v>1669</v>
      </c>
      <c r="E2172" s="69" t="str">
        <f>"     "&amp;E2171</f>
        <v xml:space="preserve">     Silla Auxiliar Para Sala O Comedor Con Brazos Eames</v>
      </c>
      <c r="F2172" s="68" t="s">
        <v>38</v>
      </c>
      <c r="G2172" s="70">
        <f>G2171</f>
        <v>219900</v>
      </c>
      <c r="H2172" s="70" t="str">
        <f>H2171&amp;"     "</f>
        <v xml:space="preserve">$     </v>
      </c>
      <c r="J2172" t="e">
        <f>+INDEX(Hoja3!A:G,MATCH('ALL PRODUCTS'!B2172,Hoja3!B:B,0),6)</f>
        <v>#N/A</v>
      </c>
      <c r="K2172" s="79" t="e">
        <f>+INDEX(Hoja3!A:G,MATCH('ALL PRODUCTS'!B2172,Hoja3!B:B,0),5)</f>
        <v>#N/A</v>
      </c>
      <c r="L2172" s="86">
        <v>505780.00000000006</v>
      </c>
      <c r="M2172" s="86">
        <v>229900</v>
      </c>
    </row>
    <row r="2173" spans="1:13">
      <c r="A2173" t="s">
        <v>2696</v>
      </c>
      <c r="B2173" s="68" t="s">
        <v>16895</v>
      </c>
      <c r="C2173" s="68" t="s">
        <v>16898</v>
      </c>
      <c r="D2173" s="9" t="s">
        <v>1671</v>
      </c>
      <c r="E2173" s="69" t="str">
        <f>"     "&amp;E2171</f>
        <v xml:space="preserve">     Silla Auxiliar Para Sala O Comedor Con Brazos Eames</v>
      </c>
      <c r="F2173" s="68" t="s">
        <v>48</v>
      </c>
      <c r="G2173" s="70">
        <f>G2171</f>
        <v>219900</v>
      </c>
      <c r="H2173" s="70" t="str">
        <f>H2171&amp;"     "</f>
        <v xml:space="preserve">$     </v>
      </c>
      <c r="J2173" t="e">
        <f>+INDEX(Hoja3!A:G,MATCH('ALL PRODUCTS'!B2173,Hoja3!B:B,0),6)</f>
        <v>#N/A</v>
      </c>
      <c r="K2173" s="79" t="e">
        <f>+INDEX(Hoja3!A:G,MATCH('ALL PRODUCTS'!B2173,Hoja3!B:B,0),5)</f>
        <v>#N/A</v>
      </c>
      <c r="L2173" s="86">
        <v>505780.00000000006</v>
      </c>
      <c r="M2173" s="86">
        <v>229900</v>
      </c>
    </row>
    <row r="2174" spans="1:13">
      <c r="A2174" t="s">
        <v>2696</v>
      </c>
      <c r="B2174" s="68" t="s">
        <v>16895</v>
      </c>
      <c r="C2174" s="68" t="s">
        <v>16899</v>
      </c>
      <c r="D2174" s="9" t="s">
        <v>1670</v>
      </c>
      <c r="E2174" s="69" t="str">
        <f>"     "&amp;E2171</f>
        <v xml:space="preserve">     Silla Auxiliar Para Sala O Comedor Con Brazos Eames</v>
      </c>
      <c r="F2174" s="68" t="s">
        <v>36</v>
      </c>
      <c r="G2174" s="70">
        <f>G2171</f>
        <v>219900</v>
      </c>
      <c r="H2174" s="70" t="str">
        <f>H2171&amp;"     "</f>
        <v xml:space="preserve">$     </v>
      </c>
      <c r="J2174" t="e">
        <f>+INDEX(Hoja3!A:G,MATCH('ALL PRODUCTS'!B2174,Hoja3!B:B,0),6)</f>
        <v>#N/A</v>
      </c>
      <c r="K2174" s="79" t="e">
        <f>+INDEX(Hoja3!A:G,MATCH('ALL PRODUCTS'!B2174,Hoja3!B:B,0),5)</f>
        <v>#N/A</v>
      </c>
      <c r="L2174" s="86">
        <v>505780.00000000006</v>
      </c>
      <c r="M2174" s="86">
        <v>229900</v>
      </c>
    </row>
    <row r="2175" spans="1:13">
      <c r="A2175" t="s">
        <v>2696</v>
      </c>
      <c r="B2175" s="68" t="s">
        <v>16895</v>
      </c>
      <c r="C2175" s="68" t="s">
        <v>16900</v>
      </c>
      <c r="D2175" s="9" t="s">
        <v>1672</v>
      </c>
      <c r="E2175" s="69" t="str">
        <f>"     "&amp;E2171</f>
        <v xml:space="preserve">     Silla Auxiliar Para Sala O Comedor Con Brazos Eames</v>
      </c>
      <c r="F2175" s="68" t="s">
        <v>14719</v>
      </c>
      <c r="G2175" s="70">
        <f>G2171</f>
        <v>219900</v>
      </c>
      <c r="H2175" s="70" t="str">
        <f>H2171&amp;"     "</f>
        <v xml:space="preserve">$     </v>
      </c>
      <c r="J2175" t="e">
        <f>+INDEX(Hoja3!A:G,MATCH('ALL PRODUCTS'!B2175,Hoja3!B:B,0),6)</f>
        <v>#N/A</v>
      </c>
      <c r="K2175" s="79" t="e">
        <f>+INDEX(Hoja3!A:G,MATCH('ALL PRODUCTS'!B2175,Hoja3!B:B,0),5)</f>
        <v>#N/A</v>
      </c>
      <c r="L2175" s="86">
        <v>505780.00000000006</v>
      </c>
      <c r="M2175" s="86">
        <v>229900</v>
      </c>
    </row>
    <row r="2176" spans="1:13">
      <c r="A2176" t="s">
        <v>2696</v>
      </c>
      <c r="B2176" s="68" t="s">
        <v>16895</v>
      </c>
      <c r="C2176" s="68" t="s">
        <v>16901</v>
      </c>
      <c r="D2176" s="9" t="s">
        <v>7367</v>
      </c>
      <c r="E2176" s="69" t="str">
        <f>"     "&amp;E2171</f>
        <v xml:space="preserve">     Silla Auxiliar Para Sala O Comedor Con Brazos Eames</v>
      </c>
      <c r="F2176" s="68" t="s">
        <v>54</v>
      </c>
      <c r="G2176" s="70">
        <f>G2171</f>
        <v>219900</v>
      </c>
      <c r="H2176" s="70" t="str">
        <f>H2171&amp;"     "</f>
        <v xml:space="preserve">$     </v>
      </c>
      <c r="J2176" t="e">
        <f>+INDEX(Hoja3!A:G,MATCH('ALL PRODUCTS'!B2176,Hoja3!B:B,0),6)</f>
        <v>#N/A</v>
      </c>
      <c r="K2176" s="79" t="e">
        <f>+INDEX(Hoja3!A:G,MATCH('ALL PRODUCTS'!B2176,Hoja3!B:B,0),5)</f>
        <v>#N/A</v>
      </c>
      <c r="L2176" s="86">
        <v>483780.00000000006</v>
      </c>
      <c r="M2176" s="86">
        <v>219900</v>
      </c>
    </row>
    <row r="2177" spans="1:13">
      <c r="A2177" t="s">
        <v>2696</v>
      </c>
      <c r="B2177" s="68" t="s">
        <v>16895</v>
      </c>
      <c r="C2177" s="68" t="s">
        <v>16902</v>
      </c>
      <c r="D2177" s="9" t="s">
        <v>1674</v>
      </c>
      <c r="E2177" s="69" t="str">
        <f>"     "&amp;E2171</f>
        <v xml:space="preserve">     Silla Auxiliar Para Sala O Comedor Con Brazos Eames</v>
      </c>
      <c r="F2177" s="68" t="s">
        <v>12</v>
      </c>
      <c r="G2177" s="70">
        <f>G2171</f>
        <v>219900</v>
      </c>
      <c r="H2177" s="70" t="str">
        <f>H2171&amp;"     "</f>
        <v xml:space="preserve">$     </v>
      </c>
      <c r="J2177" t="e">
        <f>+INDEX(Hoja3!A:G,MATCH('ALL PRODUCTS'!B2177,Hoja3!B:B,0),6)</f>
        <v>#N/A</v>
      </c>
      <c r="K2177" s="79" t="e">
        <f>+INDEX(Hoja3!A:G,MATCH('ALL PRODUCTS'!B2177,Hoja3!B:B,0),5)</f>
        <v>#N/A</v>
      </c>
      <c r="L2177" s="86">
        <v>505780.00000000006</v>
      </c>
      <c r="M2177" s="86">
        <v>229900</v>
      </c>
    </row>
    <row r="2178" spans="1:13">
      <c r="A2178" t="s">
        <v>2696</v>
      </c>
      <c r="B2178" s="68" t="s">
        <v>16903</v>
      </c>
      <c r="C2178" s="68" t="s">
        <v>16904</v>
      </c>
      <c r="D2178" s="9" t="s">
        <v>1686</v>
      </c>
      <c r="E2178" s="68" t="s">
        <v>16905</v>
      </c>
      <c r="F2178" s="68" t="s">
        <v>12</v>
      </c>
      <c r="G2178" s="6">
        <v>999900</v>
      </c>
      <c r="H2178" s="6" t="s">
        <v>13</v>
      </c>
      <c r="I2178">
        <v>829900</v>
      </c>
      <c r="J2178" t="e">
        <f>+INDEX(Hoja3!A:G,MATCH('ALL PRODUCTS'!B2178,Hoja3!B:B,0),6)</f>
        <v>#N/A</v>
      </c>
      <c r="K2178" s="79" t="e">
        <f>+INDEX(Hoja3!A:G,MATCH('ALL PRODUCTS'!B2178,Hoja3!B:B,0),5)</f>
        <v>#N/A</v>
      </c>
      <c r="L2178" s="86">
        <v>1759780.0000000002</v>
      </c>
      <c r="M2178" s="86">
        <v>799900</v>
      </c>
    </row>
    <row r="2179" spans="1:13">
      <c r="A2179" t="s">
        <v>2696</v>
      </c>
      <c r="B2179" s="68" t="s">
        <v>16906</v>
      </c>
      <c r="C2179" s="68" t="s">
        <v>16907</v>
      </c>
      <c r="D2179" s="9" t="s">
        <v>2391</v>
      </c>
      <c r="E2179" s="68" t="s">
        <v>16908</v>
      </c>
      <c r="F2179" s="68" t="s">
        <v>12</v>
      </c>
      <c r="G2179" s="6">
        <v>499900</v>
      </c>
      <c r="H2179" s="6" t="s">
        <v>13</v>
      </c>
      <c r="I2179">
        <v>579900</v>
      </c>
      <c r="J2179" t="e">
        <f>+INDEX(Hoja3!A:G,MATCH('ALL PRODUCTS'!B2179,Hoja3!B:B,0),6)</f>
        <v>#N/A</v>
      </c>
      <c r="K2179" s="79" t="e">
        <f>+INDEX(Hoja3!A:G,MATCH('ALL PRODUCTS'!B2179,Hoja3!B:B,0),5)</f>
        <v>#N/A</v>
      </c>
      <c r="L2179" s="86">
        <v>1231780</v>
      </c>
      <c r="M2179" s="86">
        <v>559900</v>
      </c>
    </row>
    <row r="2180" spans="1:13">
      <c r="A2180" t="s">
        <v>2696</v>
      </c>
      <c r="B2180" s="68" t="s">
        <v>16909</v>
      </c>
      <c r="C2180" s="68" t="s">
        <v>16910</v>
      </c>
      <c r="D2180" s="9" t="s">
        <v>1759</v>
      </c>
      <c r="E2180" s="68" t="s">
        <v>16911</v>
      </c>
      <c r="F2180" s="68" t="s">
        <v>58</v>
      </c>
      <c r="G2180" s="6">
        <v>699900</v>
      </c>
      <c r="H2180" s="6" t="s">
        <v>13</v>
      </c>
      <c r="I2180">
        <v>519900</v>
      </c>
      <c r="J2180" t="e">
        <f>+INDEX(Hoja3!A:G,MATCH('ALL PRODUCTS'!B2180,Hoja3!B:B,0),6)</f>
        <v>#N/A</v>
      </c>
      <c r="K2180" s="79" t="e">
        <f>+INDEX(Hoja3!A:G,MATCH('ALL PRODUCTS'!B2180,Hoja3!B:B,0),5)</f>
        <v>#N/A</v>
      </c>
      <c r="L2180" s="86">
        <v>1099780</v>
      </c>
      <c r="M2180" s="86">
        <v>499900</v>
      </c>
    </row>
    <row r="2181" spans="1:13">
      <c r="A2181" t="s">
        <v>2696</v>
      </c>
      <c r="B2181" s="68" t="s">
        <v>16912</v>
      </c>
      <c r="C2181" s="68"/>
      <c r="D2181" s="68" t="s">
        <v>6</v>
      </c>
      <c r="E2181" s="68" t="s">
        <v>16913</v>
      </c>
      <c r="F2181" s="68" t="s">
        <v>16</v>
      </c>
      <c r="G2181" s="6">
        <v>1299900</v>
      </c>
      <c r="H2181" s="6" t="s">
        <v>13</v>
      </c>
      <c r="I2181">
        <v>529900</v>
      </c>
      <c r="J2181" t="e">
        <f>+INDEX(Hoja3!A:G,MATCH('ALL PRODUCTS'!B2181,Hoja3!B:B,0),6)</f>
        <v>#N/A</v>
      </c>
      <c r="K2181" s="79" t="e">
        <f>+INDEX(Hoja3!A:G,MATCH('ALL PRODUCTS'!B2181,Hoja3!B:B,0),5)</f>
        <v>#N/A</v>
      </c>
      <c r="L2181" s="86" t="e">
        <v>#N/A</v>
      </c>
      <c r="M2181" s="86" t="e">
        <v>#N/A</v>
      </c>
    </row>
    <row r="2182" spans="1:13">
      <c r="A2182" t="s">
        <v>2696</v>
      </c>
      <c r="B2182" s="68" t="s">
        <v>16912</v>
      </c>
      <c r="C2182" s="68" t="s">
        <v>16914</v>
      </c>
      <c r="D2182" s="9" t="s">
        <v>7945</v>
      </c>
      <c r="E2182" s="69" t="str">
        <f>"     "&amp;E2181</f>
        <v xml:space="preserve">     Silla Para Restaurante O Comedor Cloep</v>
      </c>
      <c r="F2182" s="68" t="s">
        <v>54</v>
      </c>
      <c r="G2182" s="70">
        <f>G2181</f>
        <v>1299900</v>
      </c>
      <c r="H2182" s="70" t="str">
        <f>H2181&amp;"     "</f>
        <v xml:space="preserve">$     </v>
      </c>
      <c r="J2182" t="e">
        <f>+INDEX(Hoja3!A:G,MATCH('ALL PRODUCTS'!B2182,Hoja3!B:B,0),6)</f>
        <v>#N/A</v>
      </c>
      <c r="K2182" s="79" t="e">
        <f>+INDEX(Hoja3!A:G,MATCH('ALL PRODUCTS'!B2182,Hoja3!B:B,0),5)</f>
        <v>#N/A</v>
      </c>
      <c r="L2182" s="86">
        <v>1143780</v>
      </c>
      <c r="M2182" s="86">
        <v>519900</v>
      </c>
    </row>
    <row r="2183" spans="1:13">
      <c r="A2183" t="s">
        <v>2696</v>
      </c>
      <c r="B2183" s="68" t="s">
        <v>16912</v>
      </c>
      <c r="C2183" s="68" t="s">
        <v>16915</v>
      </c>
      <c r="D2183" s="9" t="s">
        <v>16916</v>
      </c>
      <c r="E2183" s="69" t="str">
        <f>"     "&amp;E2181</f>
        <v xml:space="preserve">     Silla Para Restaurante O Comedor Cloep</v>
      </c>
      <c r="F2183" s="68" t="s">
        <v>12</v>
      </c>
      <c r="G2183" s="70">
        <f>G2181</f>
        <v>1299900</v>
      </c>
      <c r="H2183" s="70" t="str">
        <f>H2181&amp;"     "</f>
        <v xml:space="preserve">$     </v>
      </c>
      <c r="J2183" t="e">
        <f>+INDEX(Hoja3!A:G,MATCH('ALL PRODUCTS'!B2183,Hoja3!B:B,0),6)</f>
        <v>#N/A</v>
      </c>
      <c r="K2183" s="79" t="e">
        <f>+INDEX(Hoja3!A:G,MATCH('ALL PRODUCTS'!B2183,Hoja3!B:B,0),5)</f>
        <v>#N/A</v>
      </c>
      <c r="L2183" s="86">
        <v>0</v>
      </c>
      <c r="M2183" s="86">
        <v>0</v>
      </c>
    </row>
    <row r="2184" spans="1:13">
      <c r="A2184" t="s">
        <v>2696</v>
      </c>
      <c r="B2184" s="68" t="s">
        <v>16912</v>
      </c>
      <c r="C2184" s="68" t="s">
        <v>16917</v>
      </c>
      <c r="D2184" s="9" t="s">
        <v>8116</v>
      </c>
      <c r="E2184" s="69" t="str">
        <f>"     "&amp;E2181</f>
        <v xml:space="preserve">     Silla Para Restaurante O Comedor Cloep</v>
      </c>
      <c r="F2184" s="68" t="s">
        <v>38</v>
      </c>
      <c r="G2184" s="70">
        <f>G2181</f>
        <v>1299900</v>
      </c>
      <c r="H2184" s="70" t="str">
        <f>H2181&amp;"     "</f>
        <v xml:space="preserve">$     </v>
      </c>
      <c r="J2184" t="e">
        <f>+INDEX(Hoja3!A:G,MATCH('ALL PRODUCTS'!B2184,Hoja3!B:B,0),6)</f>
        <v>#N/A</v>
      </c>
      <c r="K2184" s="79" t="e">
        <f>+INDEX(Hoja3!A:G,MATCH('ALL PRODUCTS'!B2184,Hoja3!B:B,0),5)</f>
        <v>#N/A</v>
      </c>
      <c r="L2184" s="86">
        <v>857780.00000000012</v>
      </c>
      <c r="M2184" s="86">
        <v>389900</v>
      </c>
    </row>
    <row r="2185" spans="1:13">
      <c r="A2185" t="s">
        <v>2696</v>
      </c>
      <c r="B2185" s="68" t="s">
        <v>16912</v>
      </c>
      <c r="C2185" s="68" t="s">
        <v>16918</v>
      </c>
      <c r="D2185" s="9" t="s">
        <v>7943</v>
      </c>
      <c r="E2185" s="69" t="str">
        <f>"     "&amp;E2181</f>
        <v xml:space="preserve">     Silla Para Restaurante O Comedor Cloep</v>
      </c>
      <c r="F2185" s="68" t="s">
        <v>34</v>
      </c>
      <c r="G2185" s="70">
        <f>G2181</f>
        <v>1299900</v>
      </c>
      <c r="H2185" s="70" t="str">
        <f>H2181&amp;"     "</f>
        <v xml:space="preserve">$     </v>
      </c>
      <c r="J2185" t="e">
        <f>+INDEX(Hoja3!A:G,MATCH('ALL PRODUCTS'!B2185,Hoja3!B:B,0),6)</f>
        <v>#N/A</v>
      </c>
      <c r="K2185" s="79" t="e">
        <f>+INDEX(Hoja3!A:G,MATCH('ALL PRODUCTS'!B2185,Hoja3!B:B,0),5)</f>
        <v>#N/A</v>
      </c>
      <c r="L2185" s="86">
        <v>1143780</v>
      </c>
      <c r="M2185" s="86">
        <v>519900</v>
      </c>
    </row>
    <row r="2186" spans="1:13">
      <c r="A2186" t="s">
        <v>2696</v>
      </c>
      <c r="B2186" s="68" t="s">
        <v>16919</v>
      </c>
      <c r="C2186" s="68" t="s">
        <v>16920</v>
      </c>
      <c r="D2186" s="9" t="s">
        <v>9027</v>
      </c>
      <c r="E2186" s="68" t="s">
        <v>16921</v>
      </c>
      <c r="F2186" s="68" t="s">
        <v>456</v>
      </c>
      <c r="G2186" s="6">
        <v>269900</v>
      </c>
      <c r="H2186" s="6" t="s">
        <v>13</v>
      </c>
      <c r="I2186" s="6">
        <v>269900</v>
      </c>
      <c r="J2186" t="e">
        <f>+INDEX(Hoja3!A:G,MATCH('ALL PRODUCTS'!B2186,Hoja3!B:B,0),6)</f>
        <v>#N/A</v>
      </c>
      <c r="K2186" s="79" t="e">
        <f>+INDEX(Hoja3!A:G,MATCH('ALL PRODUCTS'!B2186,Hoja3!B:B,0),5)</f>
        <v>#N/A</v>
      </c>
      <c r="L2186" s="86">
        <v>639800</v>
      </c>
      <c r="M2186" s="86">
        <v>319900</v>
      </c>
    </row>
    <row r="2187" spans="1:13">
      <c r="A2187" t="s">
        <v>2696</v>
      </c>
      <c r="B2187" s="68" t="s">
        <v>16922</v>
      </c>
      <c r="C2187" s="68" t="s">
        <v>16923</v>
      </c>
      <c r="D2187" s="9" t="s">
        <v>1674</v>
      </c>
      <c r="E2187" s="68" t="s">
        <v>16924</v>
      </c>
      <c r="F2187" s="68" t="s">
        <v>12</v>
      </c>
      <c r="G2187" s="6">
        <v>219900</v>
      </c>
      <c r="H2187" s="6" t="s">
        <v>13</v>
      </c>
      <c r="I2187">
        <v>229900</v>
      </c>
      <c r="J2187" t="e">
        <f>+INDEX(Hoja3!A:G,MATCH('ALL PRODUCTS'!B2187,Hoja3!B:B,0),6)</f>
        <v>#N/A</v>
      </c>
      <c r="K2187" s="79" t="e">
        <f>+INDEX(Hoja3!A:G,MATCH('ALL PRODUCTS'!B2187,Hoja3!B:B,0),5)</f>
        <v>#N/A</v>
      </c>
      <c r="L2187" s="86">
        <v>505780.00000000006</v>
      </c>
      <c r="M2187" s="86">
        <v>229900</v>
      </c>
    </row>
    <row r="2188" spans="1:13">
      <c r="A2188" t="s">
        <v>2696</v>
      </c>
      <c r="B2188" s="68" t="s">
        <v>16925</v>
      </c>
      <c r="C2188" s="68"/>
      <c r="D2188" s="68" t="s">
        <v>6</v>
      </c>
      <c r="E2188" s="68" t="s">
        <v>16926</v>
      </c>
      <c r="F2188" s="68" t="s">
        <v>16</v>
      </c>
      <c r="G2188" s="6">
        <v>699900</v>
      </c>
      <c r="H2188" s="6" t="s">
        <v>13</v>
      </c>
      <c r="I2188">
        <v>709900</v>
      </c>
      <c r="J2188" t="e">
        <f>+INDEX(Hoja3!A:G,MATCH('ALL PRODUCTS'!B2188,Hoja3!B:B,0),6)</f>
        <v>#N/A</v>
      </c>
      <c r="K2188" s="79" t="e">
        <f>+INDEX(Hoja3!A:G,MATCH('ALL PRODUCTS'!B2188,Hoja3!B:B,0),5)</f>
        <v>#N/A</v>
      </c>
      <c r="L2188" s="86" t="e">
        <v>#N/A</v>
      </c>
      <c r="M2188" s="86" t="e">
        <v>#N/A</v>
      </c>
    </row>
    <row r="2189" spans="1:13">
      <c r="A2189" t="s">
        <v>2696</v>
      </c>
      <c r="B2189" s="68" t="s">
        <v>16925</v>
      </c>
      <c r="C2189" s="68" t="s">
        <v>16927</v>
      </c>
      <c r="D2189" s="9" t="s">
        <v>1747</v>
      </c>
      <c r="E2189" s="69" t="str">
        <f>"     "&amp;E2188</f>
        <v xml:space="preserve">     Escritorio Para Oficina White Con Silla Milano </v>
      </c>
      <c r="F2189" s="68" t="s">
        <v>36</v>
      </c>
      <c r="G2189" s="70">
        <f>G2188</f>
        <v>699900</v>
      </c>
      <c r="H2189" s="70" t="str">
        <f>H2188&amp;"     "</f>
        <v xml:space="preserve">$     </v>
      </c>
      <c r="J2189" t="e">
        <f>+INDEX(Hoja3!A:G,MATCH('ALL PRODUCTS'!B2189,Hoja3!B:B,0),6)</f>
        <v>#N/A</v>
      </c>
      <c r="K2189" s="79" t="e">
        <f>+INDEX(Hoja3!A:G,MATCH('ALL PRODUCTS'!B2189,Hoja3!B:B,0),5)</f>
        <v>#N/A</v>
      </c>
      <c r="L2189" s="86">
        <v>1517780.0000000002</v>
      </c>
      <c r="M2189" s="86">
        <v>689900</v>
      </c>
    </row>
    <row r="2190" spans="1:13">
      <c r="A2190" t="s">
        <v>2696</v>
      </c>
      <c r="B2190" s="68" t="s">
        <v>16925</v>
      </c>
      <c r="C2190" s="68" t="s">
        <v>16928</v>
      </c>
      <c r="D2190" s="9" t="s">
        <v>1747</v>
      </c>
      <c r="E2190" s="69" t="str">
        <f>"     "&amp;E2188</f>
        <v xml:space="preserve">     Escritorio Para Oficina White Con Silla Milano </v>
      </c>
      <c r="F2190" s="68" t="s">
        <v>12</v>
      </c>
      <c r="G2190" s="70">
        <f>G2188</f>
        <v>699900</v>
      </c>
      <c r="H2190" s="70" t="str">
        <f>H2188&amp;"     "</f>
        <v xml:space="preserve">$     </v>
      </c>
      <c r="J2190" t="e">
        <f>+INDEX(Hoja3!A:G,MATCH('ALL PRODUCTS'!B2190,Hoja3!B:B,0),6)</f>
        <v>#N/A</v>
      </c>
      <c r="K2190" s="79" t="e">
        <f>+INDEX(Hoja3!A:G,MATCH('ALL PRODUCTS'!B2190,Hoja3!B:B,0),5)</f>
        <v>#N/A</v>
      </c>
      <c r="L2190" s="86">
        <v>1517780.0000000002</v>
      </c>
      <c r="M2190" s="86">
        <v>689900</v>
      </c>
    </row>
    <row r="2191" spans="1:13">
      <c r="A2191" t="s">
        <v>2696</v>
      </c>
      <c r="B2191" s="68" t="s">
        <v>16925</v>
      </c>
      <c r="C2191" s="68" t="s">
        <v>16929</v>
      </c>
      <c r="D2191" s="9" t="s">
        <v>2529</v>
      </c>
      <c r="E2191" s="69" t="str">
        <f>"     "&amp;E2188</f>
        <v xml:space="preserve">     Escritorio Para Oficina White Con Silla Milano </v>
      </c>
      <c r="F2191" s="68" t="s">
        <v>38</v>
      </c>
      <c r="G2191" s="70">
        <f>G2188</f>
        <v>699900</v>
      </c>
      <c r="H2191" s="70" t="str">
        <f>H2188&amp;"     "</f>
        <v xml:space="preserve">$     </v>
      </c>
      <c r="J2191" t="e">
        <f>+INDEX(Hoja3!A:G,MATCH('ALL PRODUCTS'!B2191,Hoja3!B:B,0),6)</f>
        <v>#N/A</v>
      </c>
      <c r="K2191" s="79" t="e">
        <f>+INDEX(Hoja3!A:G,MATCH('ALL PRODUCTS'!B2191,Hoja3!B:B,0),5)</f>
        <v>#N/A</v>
      </c>
      <c r="L2191" s="86">
        <v>1517780.0000000002</v>
      </c>
      <c r="M2191" s="86">
        <v>689900</v>
      </c>
    </row>
    <row r="2192" spans="1:13">
      <c r="A2192" t="s">
        <v>2696</v>
      </c>
      <c r="B2192" s="68" t="s">
        <v>16925</v>
      </c>
      <c r="C2192" s="68" t="s">
        <v>16930</v>
      </c>
      <c r="D2192" s="9" t="s">
        <v>10079</v>
      </c>
      <c r="E2192" s="69" t="str">
        <f>"     "&amp;E2188</f>
        <v xml:space="preserve">     Escritorio Para Oficina White Con Silla Milano </v>
      </c>
      <c r="F2192" s="68" t="s">
        <v>153</v>
      </c>
      <c r="G2192" s="70">
        <f>G2188</f>
        <v>699900</v>
      </c>
      <c r="H2192" s="70" t="str">
        <f>H2188&amp;"     "</f>
        <v xml:space="preserve">$     </v>
      </c>
      <c r="J2192" t="e">
        <f>+INDEX(Hoja3!A:G,MATCH('ALL PRODUCTS'!B2192,Hoja3!B:B,0),6)</f>
        <v>#N/A</v>
      </c>
      <c r="K2192" s="79" t="e">
        <f>+INDEX(Hoja3!A:G,MATCH('ALL PRODUCTS'!B2192,Hoja3!B:B,0),5)</f>
        <v>#N/A</v>
      </c>
      <c r="L2192" s="86">
        <v>1605780.0000000002</v>
      </c>
      <c r="M2192" s="86">
        <v>729900</v>
      </c>
    </row>
    <row r="2193" spans="1:13">
      <c r="A2193" t="s">
        <v>2696</v>
      </c>
      <c r="B2193" s="68" t="s">
        <v>16925</v>
      </c>
      <c r="C2193" s="68" t="s">
        <v>16931</v>
      </c>
      <c r="D2193" s="9" t="s">
        <v>10073</v>
      </c>
      <c r="E2193" s="69" t="str">
        <f>"     "&amp;E2188</f>
        <v xml:space="preserve">     Escritorio Para Oficina White Con Silla Milano </v>
      </c>
      <c r="F2193" s="68" t="s">
        <v>54</v>
      </c>
      <c r="G2193" s="70">
        <f>G2188</f>
        <v>699900</v>
      </c>
      <c r="H2193" s="70" t="str">
        <f>H2188&amp;"     "</f>
        <v xml:space="preserve">$     </v>
      </c>
      <c r="J2193" t="e">
        <f>+INDEX(Hoja3!A:G,MATCH('ALL PRODUCTS'!B2193,Hoja3!B:B,0),6)</f>
        <v>#N/A</v>
      </c>
      <c r="K2193" s="79" t="e">
        <f>+INDEX(Hoja3!A:G,MATCH('ALL PRODUCTS'!B2193,Hoja3!B:B,0),5)</f>
        <v>#N/A</v>
      </c>
      <c r="L2193" s="86">
        <v>1605780.0000000002</v>
      </c>
      <c r="M2193" s="86">
        <v>729900</v>
      </c>
    </row>
    <row r="2194" spans="1:13">
      <c r="A2194" t="s">
        <v>2696</v>
      </c>
      <c r="B2194" s="68" t="s">
        <v>16925</v>
      </c>
      <c r="C2194" s="68" t="s">
        <v>16932</v>
      </c>
      <c r="D2194" s="9" t="s">
        <v>10075</v>
      </c>
      <c r="E2194" s="69" t="str">
        <f>"     "&amp;E2188</f>
        <v xml:space="preserve">     Escritorio Para Oficina White Con Silla Milano </v>
      </c>
      <c r="F2194" s="68" t="s">
        <v>48</v>
      </c>
      <c r="G2194" s="70">
        <f>G2188</f>
        <v>699900</v>
      </c>
      <c r="H2194" s="70" t="str">
        <f>H2188&amp;"     "</f>
        <v xml:space="preserve">$     </v>
      </c>
      <c r="J2194" t="e">
        <f>+INDEX(Hoja3!A:G,MATCH('ALL PRODUCTS'!B2194,Hoja3!B:B,0),6)</f>
        <v>#N/A</v>
      </c>
      <c r="K2194" s="79" t="e">
        <f>+INDEX(Hoja3!A:G,MATCH('ALL PRODUCTS'!B2194,Hoja3!B:B,0),5)</f>
        <v>#N/A</v>
      </c>
      <c r="L2194" s="86">
        <v>1605780.0000000002</v>
      </c>
      <c r="M2194" s="86">
        <v>729900</v>
      </c>
    </row>
    <row r="2195" spans="1:13">
      <c r="A2195" t="s">
        <v>2696</v>
      </c>
      <c r="B2195" s="68" t="s">
        <v>16925</v>
      </c>
      <c r="C2195" s="68" t="s">
        <v>16933</v>
      </c>
      <c r="D2195" s="9" t="s">
        <v>10077</v>
      </c>
      <c r="E2195" s="69" t="str">
        <f>"     "&amp;E2188</f>
        <v xml:space="preserve">     Escritorio Para Oficina White Con Silla Milano </v>
      </c>
      <c r="F2195" s="68" t="s">
        <v>350</v>
      </c>
      <c r="G2195" s="70">
        <f>G2188</f>
        <v>699900</v>
      </c>
      <c r="H2195" s="70" t="str">
        <f>H2188&amp;"     "</f>
        <v xml:space="preserve">$     </v>
      </c>
      <c r="J2195" t="e">
        <f>+INDEX(Hoja3!A:G,MATCH('ALL PRODUCTS'!B2195,Hoja3!B:B,0),6)</f>
        <v>#N/A</v>
      </c>
      <c r="K2195" s="79" t="e">
        <f>+INDEX(Hoja3!A:G,MATCH('ALL PRODUCTS'!B2195,Hoja3!B:B,0),5)</f>
        <v>#N/A</v>
      </c>
      <c r="L2195" s="86">
        <v>1605780.0000000002</v>
      </c>
      <c r="M2195" s="86">
        <v>729900</v>
      </c>
    </row>
    <row r="2196" spans="1:13">
      <c r="A2196" t="s">
        <v>2696</v>
      </c>
      <c r="B2196" s="68" t="s">
        <v>16934</v>
      </c>
      <c r="C2196" s="68" t="s">
        <v>16935</v>
      </c>
      <c r="D2196" s="9" t="s">
        <v>8991</v>
      </c>
      <c r="E2196" s="68" t="s">
        <v>16936</v>
      </c>
      <c r="F2196" s="68" t="s">
        <v>292</v>
      </c>
      <c r="G2196" s="6">
        <v>349900</v>
      </c>
      <c r="H2196" s="6" t="s">
        <v>13</v>
      </c>
      <c r="I2196">
        <v>349900</v>
      </c>
      <c r="J2196" t="e">
        <f>+INDEX(Hoja3!A:G,MATCH('ALL PRODUCTS'!B2196,Hoja3!B:B,0),6)</f>
        <v>#N/A</v>
      </c>
      <c r="K2196" s="79" t="e">
        <f>+INDEX(Hoja3!A:G,MATCH('ALL PRODUCTS'!B2196,Hoja3!B:B,0),5)</f>
        <v>#N/A</v>
      </c>
      <c r="L2196" s="86">
        <v>619800</v>
      </c>
      <c r="M2196" s="86">
        <v>309900</v>
      </c>
    </row>
    <row r="2197" spans="1:13">
      <c r="A2197" t="s">
        <v>2696</v>
      </c>
      <c r="B2197" s="68" t="s">
        <v>16937</v>
      </c>
      <c r="C2197" s="68"/>
      <c r="D2197" s="68" t="s">
        <v>6</v>
      </c>
      <c r="E2197" s="68" t="s">
        <v>16938</v>
      </c>
      <c r="F2197" s="68" t="s">
        <v>16</v>
      </c>
      <c r="G2197" s="6">
        <v>699900</v>
      </c>
      <c r="H2197" s="6" t="s">
        <v>13</v>
      </c>
      <c r="I2197">
        <v>699900</v>
      </c>
      <c r="J2197" t="e">
        <f>+INDEX(Hoja3!A:G,MATCH('ALL PRODUCTS'!B2197,Hoja3!B:B,0),6)</f>
        <v>#N/A</v>
      </c>
      <c r="K2197" s="79" t="e">
        <f>+INDEX(Hoja3!A:G,MATCH('ALL PRODUCTS'!B2197,Hoja3!B:B,0),5)</f>
        <v>#N/A</v>
      </c>
      <c r="L2197" s="86" t="e">
        <v>#N/A</v>
      </c>
      <c r="M2197" s="86" t="e">
        <v>#N/A</v>
      </c>
    </row>
    <row r="2198" spans="1:13">
      <c r="A2198" t="s">
        <v>2696</v>
      </c>
      <c r="B2198" s="68" t="s">
        <v>16937</v>
      </c>
      <c r="C2198" s="68" t="s">
        <v>16939</v>
      </c>
      <c r="D2198" s="9" t="s">
        <v>1802</v>
      </c>
      <c r="E2198" s="69" t="str">
        <f>"     "&amp;E2197</f>
        <v xml:space="preserve">     Silla De Oficina Espina De Pescado</v>
      </c>
      <c r="F2198" s="68" t="s">
        <v>12</v>
      </c>
      <c r="G2198" s="70">
        <f>G2197</f>
        <v>699900</v>
      </c>
      <c r="H2198" s="70" t="str">
        <f>H2197&amp;"     "</f>
        <v xml:space="preserve">$     </v>
      </c>
      <c r="J2198" t="e">
        <f>+INDEX(Hoja3!A:G,MATCH('ALL PRODUCTS'!B2198,Hoja3!B:B,0),6)</f>
        <v>#N/A</v>
      </c>
      <c r="K2198" s="79" t="e">
        <f>+INDEX(Hoja3!A:G,MATCH('ALL PRODUCTS'!B2198,Hoja3!B:B,0),5)</f>
        <v>#N/A</v>
      </c>
      <c r="L2198" s="86">
        <v>1781780.0000000002</v>
      </c>
      <c r="M2198" s="86">
        <v>809900</v>
      </c>
    </row>
    <row r="2199" spans="1:13">
      <c r="A2199" t="s">
        <v>2696</v>
      </c>
      <c r="B2199" s="68" t="s">
        <v>16937</v>
      </c>
      <c r="C2199" s="68" t="s">
        <v>16940</v>
      </c>
      <c r="D2199" s="9" t="s">
        <v>1801</v>
      </c>
      <c r="E2199" s="69" t="str">
        <f>"     "&amp;E2197</f>
        <v xml:space="preserve">     Silla De Oficina Espina De Pescado</v>
      </c>
      <c r="F2199" s="68" t="s">
        <v>350</v>
      </c>
      <c r="G2199" s="70">
        <f>G2197</f>
        <v>699900</v>
      </c>
      <c r="H2199" s="70" t="str">
        <f>H2197&amp;"     "</f>
        <v xml:space="preserve">$     </v>
      </c>
      <c r="J2199" t="e">
        <f>+INDEX(Hoja3!A:G,MATCH('ALL PRODUCTS'!B2199,Hoja3!B:B,0),6)</f>
        <v>#N/A</v>
      </c>
      <c r="K2199" s="79" t="e">
        <f>+INDEX(Hoja3!A:G,MATCH('ALL PRODUCTS'!B2199,Hoja3!B:B,0),5)</f>
        <v>#N/A</v>
      </c>
      <c r="L2199" s="86">
        <v>1319780</v>
      </c>
      <c r="M2199" s="86">
        <v>599900</v>
      </c>
    </row>
    <row r="2200" spans="1:13">
      <c r="A2200" t="s">
        <v>2696</v>
      </c>
      <c r="B2200" s="68" t="s">
        <v>16937</v>
      </c>
      <c r="C2200" s="68" t="s">
        <v>16941</v>
      </c>
      <c r="D2200" s="9" t="s">
        <v>1804</v>
      </c>
      <c r="E2200" s="69" t="str">
        <f>"     "&amp;E2197</f>
        <v xml:space="preserve">     Silla De Oficina Espina De Pescado</v>
      </c>
      <c r="F2200" s="68" t="s">
        <v>153</v>
      </c>
      <c r="G2200" s="70">
        <f>G2197</f>
        <v>699900</v>
      </c>
      <c r="H2200" s="70" t="str">
        <f>H2197&amp;"     "</f>
        <v xml:space="preserve">$     </v>
      </c>
      <c r="J2200" t="e">
        <f>+INDEX(Hoja3!A:G,MATCH('ALL PRODUCTS'!B2200,Hoja3!B:B,0),6)</f>
        <v>#N/A</v>
      </c>
      <c r="K2200" s="79" t="e">
        <f>+INDEX(Hoja3!A:G,MATCH('ALL PRODUCTS'!B2200,Hoja3!B:B,0),5)</f>
        <v>#N/A</v>
      </c>
      <c r="L2200" s="86">
        <v>1781780.0000000002</v>
      </c>
      <c r="M2200" s="86">
        <v>809900</v>
      </c>
    </row>
    <row r="2201" spans="1:13">
      <c r="A2201" t="s">
        <v>2696</v>
      </c>
      <c r="B2201" s="68" t="s">
        <v>16937</v>
      </c>
      <c r="C2201" s="68" t="s">
        <v>16942</v>
      </c>
      <c r="D2201" s="9" t="s">
        <v>1803</v>
      </c>
      <c r="E2201" s="69" t="str">
        <f>"     "&amp;E2197</f>
        <v xml:space="preserve">     Silla De Oficina Espina De Pescado</v>
      </c>
      <c r="F2201" s="68" t="s">
        <v>34</v>
      </c>
      <c r="G2201" s="70">
        <f>G2197</f>
        <v>699900</v>
      </c>
      <c r="H2201" s="70" t="str">
        <f>H2197&amp;"     "</f>
        <v xml:space="preserve">$     </v>
      </c>
      <c r="J2201" t="e">
        <f>+INDEX(Hoja3!A:G,MATCH('ALL PRODUCTS'!B2201,Hoja3!B:B,0),6)</f>
        <v>#N/A</v>
      </c>
      <c r="K2201" s="79" t="e">
        <f>+INDEX(Hoja3!A:G,MATCH('ALL PRODUCTS'!B2201,Hoja3!B:B,0),5)</f>
        <v>#N/A</v>
      </c>
      <c r="L2201" s="86">
        <v>1781780.0000000002</v>
      </c>
      <c r="M2201" s="86">
        <v>809900</v>
      </c>
    </row>
    <row r="2202" spans="1:13">
      <c r="A2202" t="s">
        <v>2696</v>
      </c>
      <c r="B2202" s="68" t="s">
        <v>16937</v>
      </c>
      <c r="C2202" s="68" t="s">
        <v>16943</v>
      </c>
      <c r="D2202" s="9" t="s">
        <v>1805</v>
      </c>
      <c r="E2202" s="69" t="str">
        <f>"     "&amp;E2197</f>
        <v xml:space="preserve">     Silla De Oficina Espina De Pescado</v>
      </c>
      <c r="F2202" s="68" t="s">
        <v>48</v>
      </c>
      <c r="G2202" s="70">
        <f>G2197</f>
        <v>699900</v>
      </c>
      <c r="H2202" s="70" t="str">
        <f>H2197&amp;"     "</f>
        <v xml:space="preserve">$     </v>
      </c>
      <c r="J2202" t="e">
        <f>+INDEX(Hoja3!A:G,MATCH('ALL PRODUCTS'!B2202,Hoja3!B:B,0),6)</f>
        <v>#N/A</v>
      </c>
      <c r="K2202" s="79" t="e">
        <f>+INDEX(Hoja3!A:G,MATCH('ALL PRODUCTS'!B2202,Hoja3!B:B,0),5)</f>
        <v>#N/A</v>
      </c>
      <c r="L2202" s="86">
        <v>2067780.0000000002</v>
      </c>
      <c r="M2202" s="86">
        <v>939900</v>
      </c>
    </row>
    <row r="2203" spans="1:13">
      <c r="A2203" t="s">
        <v>2696</v>
      </c>
      <c r="B2203" s="68" t="s">
        <v>16944</v>
      </c>
      <c r="C2203" s="68" t="s">
        <v>16945</v>
      </c>
      <c r="D2203" s="9" t="s">
        <v>2240</v>
      </c>
      <c r="E2203" s="68" t="s">
        <v>16946</v>
      </c>
      <c r="F2203" s="68" t="s">
        <v>36</v>
      </c>
      <c r="G2203" s="6">
        <v>1099900</v>
      </c>
      <c r="H2203" s="6" t="s">
        <v>13</v>
      </c>
      <c r="I2203" s="6">
        <v>1099900</v>
      </c>
      <c r="J2203" t="e">
        <f>+INDEX(Hoja3!A:G,MATCH('ALL PRODUCTS'!B2203,Hoja3!B:B,0),6)</f>
        <v>#N/A</v>
      </c>
      <c r="K2203" s="79" t="e">
        <f>+INDEX(Hoja3!A:G,MATCH('ALL PRODUCTS'!B2203,Hoja3!B:B,0),5)</f>
        <v>#N/A</v>
      </c>
      <c r="L2203" s="86">
        <v>0</v>
      </c>
      <c r="M2203" s="86">
        <v>0</v>
      </c>
    </row>
    <row r="2204" spans="1:13">
      <c r="A2204" t="s">
        <v>2696</v>
      </c>
      <c r="B2204" s="68" t="s">
        <v>16947</v>
      </c>
      <c r="C2204" s="68"/>
      <c r="D2204" s="68" t="s">
        <v>6</v>
      </c>
      <c r="E2204" s="68" t="s">
        <v>16948</v>
      </c>
      <c r="F2204" s="68" t="s">
        <v>16</v>
      </c>
      <c r="G2204" s="6">
        <v>149900</v>
      </c>
      <c r="H2204" s="6" t="s">
        <v>13</v>
      </c>
      <c r="I2204" s="6">
        <v>149900</v>
      </c>
      <c r="J2204" t="e">
        <f>+INDEX(Hoja3!A:G,MATCH('ALL PRODUCTS'!B2204,Hoja3!B:B,0),6)</f>
        <v>#N/A</v>
      </c>
      <c r="K2204" s="79" t="e">
        <f>+INDEX(Hoja3!A:G,MATCH('ALL PRODUCTS'!B2204,Hoja3!B:B,0),5)</f>
        <v>#N/A</v>
      </c>
      <c r="L2204" s="86" t="e">
        <v>#N/A</v>
      </c>
      <c r="M2204" s="86" t="e">
        <v>#N/A</v>
      </c>
    </row>
    <row r="2205" spans="1:13">
      <c r="A2205" t="s">
        <v>2696</v>
      </c>
      <c r="B2205" s="68" t="s">
        <v>16947</v>
      </c>
      <c r="C2205" s="68" t="s">
        <v>16949</v>
      </c>
      <c r="D2205" s="9" t="s">
        <v>2373</v>
      </c>
      <c r="E2205" s="69" t="str">
        <f>"     "&amp;E2204</f>
        <v xml:space="preserve">     Silla Infantil Eames Kids Con Brazos Azul </v>
      </c>
      <c r="F2205" s="68" t="s">
        <v>350</v>
      </c>
      <c r="G2205" s="70">
        <f>G2204</f>
        <v>149900</v>
      </c>
      <c r="H2205" s="70" t="str">
        <f>H2204&amp;"     "</f>
        <v xml:space="preserve">$     </v>
      </c>
      <c r="J2205" t="e">
        <f>+INDEX(Hoja3!A:G,MATCH('ALL PRODUCTS'!B2205,Hoja3!B:B,0),6)</f>
        <v>#N/A</v>
      </c>
      <c r="K2205" s="79" t="e">
        <f>+INDEX(Hoja3!A:G,MATCH('ALL PRODUCTS'!B2205,Hoja3!B:B,0),5)</f>
        <v>#N/A</v>
      </c>
      <c r="L2205" s="86">
        <v>351780</v>
      </c>
      <c r="M2205" s="86">
        <v>159900</v>
      </c>
    </row>
    <row r="2206" spans="1:13">
      <c r="A2206" t="s">
        <v>2696</v>
      </c>
      <c r="B2206" s="68" t="s">
        <v>16947</v>
      </c>
      <c r="C2206" s="68" t="s">
        <v>16950</v>
      </c>
      <c r="D2206" s="9" t="s">
        <v>16951</v>
      </c>
      <c r="E2206" s="69" t="str">
        <f>"     "&amp;E2204</f>
        <v xml:space="preserve">     Silla Infantil Eames Kids Con Brazos Azul </v>
      </c>
      <c r="F2206" s="68" t="s">
        <v>34</v>
      </c>
      <c r="G2206" s="70">
        <f>G2204</f>
        <v>149900</v>
      </c>
      <c r="H2206" s="70" t="str">
        <f>H2204&amp;"     "</f>
        <v xml:space="preserve">$     </v>
      </c>
      <c r="J2206" t="e">
        <f>+INDEX(Hoja3!A:G,MATCH('ALL PRODUCTS'!B2206,Hoja3!B:B,0),6)</f>
        <v>#N/A</v>
      </c>
      <c r="K2206" s="79" t="e">
        <f>+INDEX(Hoja3!A:G,MATCH('ALL PRODUCTS'!B2206,Hoja3!B:B,0),5)</f>
        <v>#N/A</v>
      </c>
      <c r="L2206" s="86" t="e">
        <v>#N/A</v>
      </c>
      <c r="M2206" s="86" t="e">
        <v>#N/A</v>
      </c>
    </row>
    <row r="2207" spans="1:13">
      <c r="A2207" t="s">
        <v>2696</v>
      </c>
      <c r="B2207" s="68" t="s">
        <v>16952</v>
      </c>
      <c r="C2207" s="68"/>
      <c r="D2207" s="68" t="s">
        <v>6</v>
      </c>
      <c r="E2207" s="68" t="s">
        <v>16953</v>
      </c>
      <c r="F2207" s="68" t="s">
        <v>16</v>
      </c>
      <c r="G2207" s="6">
        <v>119900</v>
      </c>
      <c r="H2207" s="6" t="s">
        <v>13</v>
      </c>
      <c r="I2207" s="6">
        <v>119900</v>
      </c>
      <c r="J2207" t="e">
        <f>+INDEX(Hoja3!A:G,MATCH('ALL PRODUCTS'!B2207,Hoja3!B:B,0),6)</f>
        <v>#N/A</v>
      </c>
      <c r="K2207" s="79" t="e">
        <f>+INDEX(Hoja3!A:G,MATCH('ALL PRODUCTS'!B2207,Hoja3!B:B,0),5)</f>
        <v>#N/A</v>
      </c>
      <c r="L2207" s="86" t="e">
        <v>#N/A</v>
      </c>
      <c r="M2207" s="86" t="e">
        <v>#N/A</v>
      </c>
    </row>
    <row r="2208" spans="1:13">
      <c r="A2208" t="s">
        <v>2696</v>
      </c>
      <c r="B2208" s="68" t="s">
        <v>16952</v>
      </c>
      <c r="C2208" s="68" t="s">
        <v>16954</v>
      </c>
      <c r="D2208" s="9" t="s">
        <v>16955</v>
      </c>
      <c r="E2208" s="69" t="str">
        <f>"     "&amp;E2207</f>
        <v xml:space="preserve">     Silla Infantil Boy Gris</v>
      </c>
      <c r="F2208" s="68" t="s">
        <v>48</v>
      </c>
      <c r="G2208" s="70">
        <f>G2207</f>
        <v>119900</v>
      </c>
      <c r="H2208" s="70" t="str">
        <f>H2207&amp;"     "</f>
        <v xml:space="preserve">$     </v>
      </c>
      <c r="J2208" t="e">
        <f>+INDEX(Hoja3!A:G,MATCH('ALL PRODUCTS'!B2208,Hoja3!B:B,0),6)</f>
        <v>#N/A</v>
      </c>
      <c r="K2208" s="79" t="e">
        <f>+INDEX(Hoja3!A:G,MATCH('ALL PRODUCTS'!B2208,Hoja3!B:B,0),5)</f>
        <v>#N/A</v>
      </c>
      <c r="L2208" s="86" t="e">
        <v>#N/A</v>
      </c>
      <c r="M2208" s="86" t="e">
        <v>#N/A</v>
      </c>
    </row>
    <row r="2209" spans="1:13">
      <c r="A2209" t="s">
        <v>2696</v>
      </c>
      <c r="B2209" s="68" t="s">
        <v>16952</v>
      </c>
      <c r="C2209" s="68" t="s">
        <v>16956</v>
      </c>
      <c r="D2209" s="9" t="s">
        <v>16957</v>
      </c>
      <c r="E2209" s="69" t="str">
        <f>"     "&amp;E2207</f>
        <v xml:space="preserve">     Silla Infantil Boy Gris</v>
      </c>
      <c r="F2209" s="68" t="s">
        <v>36</v>
      </c>
      <c r="G2209" s="70">
        <f>G2207</f>
        <v>119900</v>
      </c>
      <c r="H2209" s="70" t="str">
        <f>H2207&amp;"     "</f>
        <v xml:space="preserve">$     </v>
      </c>
      <c r="J2209" t="e">
        <f>+INDEX(Hoja3!A:G,MATCH('ALL PRODUCTS'!B2209,Hoja3!B:B,0),6)</f>
        <v>#N/A</v>
      </c>
      <c r="K2209" s="79" t="e">
        <f>+INDEX(Hoja3!A:G,MATCH('ALL PRODUCTS'!B2209,Hoja3!B:B,0),5)</f>
        <v>#N/A</v>
      </c>
      <c r="L2209" s="86" t="e">
        <v>#N/A</v>
      </c>
      <c r="M2209" s="86" t="e">
        <v>#N/A</v>
      </c>
    </row>
    <row r="2210" spans="1:13">
      <c r="A2210" t="s">
        <v>2696</v>
      </c>
      <c r="B2210" s="68" t="s">
        <v>16958</v>
      </c>
      <c r="C2210" s="68" t="s">
        <v>16959</v>
      </c>
      <c r="D2210" s="9" t="s">
        <v>16960</v>
      </c>
      <c r="E2210" s="68" t="s">
        <v>16961</v>
      </c>
      <c r="F2210" s="68" t="s">
        <v>14584</v>
      </c>
      <c r="G2210" s="6">
        <v>299900</v>
      </c>
      <c r="H2210" s="6" t="s">
        <v>13</v>
      </c>
      <c r="I2210" s="6">
        <v>299900</v>
      </c>
      <c r="J2210" t="e">
        <f>+INDEX(Hoja3!A:G,MATCH('ALL PRODUCTS'!B2210,Hoja3!B:B,0),6)</f>
        <v>#N/A</v>
      </c>
      <c r="K2210" s="79" t="e">
        <f>+INDEX(Hoja3!A:G,MATCH('ALL PRODUCTS'!B2210,Hoja3!B:B,0),5)</f>
        <v>#N/A</v>
      </c>
      <c r="L2210" s="86" t="e">
        <v>#N/A</v>
      </c>
      <c r="M2210" s="86" t="e">
        <v>#N/A</v>
      </c>
    </row>
    <row r="2211" spans="1:13">
      <c r="A2211" t="s">
        <v>2696</v>
      </c>
      <c r="B2211" s="68" t="s">
        <v>16962</v>
      </c>
      <c r="C2211" s="68" t="s">
        <v>16963</v>
      </c>
      <c r="D2211" s="9" t="s">
        <v>16964</v>
      </c>
      <c r="E2211" s="68" t="s">
        <v>16965</v>
      </c>
      <c r="F2211" s="68" t="s">
        <v>12</v>
      </c>
      <c r="G2211" s="6">
        <v>1439900</v>
      </c>
      <c r="H2211" s="6" t="s">
        <v>13</v>
      </c>
      <c r="I2211" s="6">
        <v>1439900</v>
      </c>
      <c r="J2211" t="e">
        <f>+INDEX(Hoja3!A:G,MATCH('ALL PRODUCTS'!B2211,Hoja3!B:B,0),6)</f>
        <v>#N/A</v>
      </c>
      <c r="K2211" s="79" t="e">
        <f>+INDEX(Hoja3!A:G,MATCH('ALL PRODUCTS'!B2211,Hoja3!B:B,0),5)</f>
        <v>#N/A</v>
      </c>
      <c r="L2211" s="86" t="e">
        <v>#N/A</v>
      </c>
      <c r="M2211" s="86" t="e">
        <v>#N/A</v>
      </c>
    </row>
    <row r="2212" spans="1:13">
      <c r="A2212" t="s">
        <v>2696</v>
      </c>
      <c r="B2212" s="68" t="s">
        <v>16966</v>
      </c>
      <c r="C2212" s="68" t="s">
        <v>16967</v>
      </c>
      <c r="D2212" s="9" t="s">
        <v>2255</v>
      </c>
      <c r="E2212" s="68" t="s">
        <v>16968</v>
      </c>
      <c r="F2212" s="68" t="s">
        <v>12</v>
      </c>
      <c r="G2212" s="6">
        <v>749900</v>
      </c>
      <c r="H2212" s="6" t="s">
        <v>13</v>
      </c>
      <c r="I2212">
        <v>779900</v>
      </c>
      <c r="J2212" t="e">
        <f>+INDEX(Hoja3!A:G,MATCH('ALL PRODUCTS'!B2212,Hoja3!B:B,0),6)</f>
        <v>#N/A</v>
      </c>
      <c r="K2212" s="79" t="e">
        <f>+INDEX(Hoja3!A:G,MATCH('ALL PRODUCTS'!B2212,Hoja3!B:B,0),5)</f>
        <v>#N/A</v>
      </c>
      <c r="L2212" s="86">
        <v>1649780.0000000002</v>
      </c>
      <c r="M2212" s="86">
        <v>749900</v>
      </c>
    </row>
    <row r="2213" spans="1:13">
      <c r="A2213" t="s">
        <v>2696</v>
      </c>
      <c r="B2213" s="68" t="s">
        <v>16969</v>
      </c>
      <c r="C2213" s="68" t="s">
        <v>16970</v>
      </c>
      <c r="D2213" s="9" t="s">
        <v>9446</v>
      </c>
      <c r="E2213" s="68" t="s">
        <v>16971</v>
      </c>
      <c r="F2213" s="68" t="s">
        <v>456</v>
      </c>
      <c r="G2213" s="6">
        <v>499900</v>
      </c>
      <c r="H2213" s="6" t="s">
        <v>13</v>
      </c>
      <c r="I2213" s="6">
        <v>499900</v>
      </c>
      <c r="J2213" t="e">
        <f>+INDEX(Hoja3!A:G,MATCH('ALL PRODUCTS'!B2213,Hoja3!B:B,0),6)</f>
        <v>#N/A</v>
      </c>
      <c r="K2213" s="79" t="e">
        <f>+INDEX(Hoja3!A:G,MATCH('ALL PRODUCTS'!B2213,Hoja3!B:B,0),5)</f>
        <v>#N/A</v>
      </c>
      <c r="L2213" s="86">
        <v>959800</v>
      </c>
      <c r="M2213" s="86">
        <v>479900</v>
      </c>
    </row>
    <row r="2214" spans="1:13">
      <c r="A2214" t="s">
        <v>2696</v>
      </c>
      <c r="B2214" s="68" t="s">
        <v>16972</v>
      </c>
      <c r="C2214" s="68" t="s">
        <v>16973</v>
      </c>
      <c r="D2214" s="9" t="s">
        <v>1735</v>
      </c>
      <c r="E2214" s="68" t="s">
        <v>16974</v>
      </c>
      <c r="F2214" s="68" t="s">
        <v>36</v>
      </c>
      <c r="G2214" s="6">
        <v>259900</v>
      </c>
      <c r="H2214" s="6" t="s">
        <v>13</v>
      </c>
      <c r="I2214">
        <v>269900</v>
      </c>
      <c r="J2214" t="e">
        <f>+INDEX(Hoja3!A:G,MATCH('ALL PRODUCTS'!B2214,Hoja3!B:B,0),6)</f>
        <v>#N/A</v>
      </c>
      <c r="K2214" s="79" t="e">
        <f>+INDEX(Hoja3!A:G,MATCH('ALL PRODUCTS'!B2214,Hoja3!B:B,0),5)</f>
        <v>#N/A</v>
      </c>
      <c r="L2214" s="86">
        <v>571780</v>
      </c>
      <c r="M2214" s="86">
        <v>259900</v>
      </c>
    </row>
    <row r="2215" spans="1:13">
      <c r="A2215" t="s">
        <v>2696</v>
      </c>
      <c r="B2215" s="68" t="s">
        <v>16975</v>
      </c>
      <c r="C2215" s="68" t="s">
        <v>16976</v>
      </c>
      <c r="D2215" s="9" t="s">
        <v>9531</v>
      </c>
      <c r="E2215" s="68" t="s">
        <v>16977</v>
      </c>
      <c r="F2215" s="68" t="s">
        <v>16978</v>
      </c>
      <c r="G2215" s="6">
        <v>499900</v>
      </c>
      <c r="H2215" s="6" t="s">
        <v>13</v>
      </c>
      <c r="I2215" s="6">
        <v>499900</v>
      </c>
      <c r="J2215" t="e">
        <f>+INDEX(Hoja3!A:G,MATCH('ALL PRODUCTS'!B2215,Hoja3!B:B,0),6)</f>
        <v>#N/A</v>
      </c>
      <c r="K2215" s="79" t="e">
        <f>+INDEX(Hoja3!A:G,MATCH('ALL PRODUCTS'!B2215,Hoja3!B:B,0),5)</f>
        <v>#N/A</v>
      </c>
      <c r="L2215" s="86">
        <v>1099780</v>
      </c>
      <c r="M2215" s="86">
        <v>499900</v>
      </c>
    </row>
    <row r="2216" spans="1:13">
      <c r="A2216" t="s">
        <v>2696</v>
      </c>
      <c r="B2216" s="68" t="s">
        <v>16979</v>
      </c>
      <c r="C2216" s="68" t="s">
        <v>16980</v>
      </c>
      <c r="D2216" s="9" t="s">
        <v>1672</v>
      </c>
      <c r="E2216" s="68" t="s">
        <v>16981</v>
      </c>
      <c r="F2216" s="68" t="s">
        <v>14719</v>
      </c>
      <c r="G2216" s="6">
        <v>199900</v>
      </c>
      <c r="H2216" s="6" t="s">
        <v>13</v>
      </c>
      <c r="I2216">
        <v>229900</v>
      </c>
      <c r="J2216" t="e">
        <f>+INDEX(Hoja3!A:G,MATCH('ALL PRODUCTS'!B2216,Hoja3!B:B,0),6)</f>
        <v>#N/A</v>
      </c>
      <c r="K2216" s="79" t="e">
        <f>+INDEX(Hoja3!A:G,MATCH('ALL PRODUCTS'!B2216,Hoja3!B:B,0),5)</f>
        <v>#N/A</v>
      </c>
      <c r="L2216" s="86">
        <v>505780.00000000006</v>
      </c>
      <c r="M2216" s="86">
        <v>229900</v>
      </c>
    </row>
    <row r="2217" spans="1:13">
      <c r="A2217" t="s">
        <v>2696</v>
      </c>
      <c r="B2217" s="68" t="s">
        <v>16982</v>
      </c>
      <c r="C2217" s="68" t="s">
        <v>16983</v>
      </c>
      <c r="D2217" s="9" t="s">
        <v>9174</v>
      </c>
      <c r="E2217" s="68" t="s">
        <v>16984</v>
      </c>
      <c r="F2217" s="68" t="s">
        <v>300</v>
      </c>
      <c r="G2217" s="6">
        <v>349900</v>
      </c>
      <c r="H2217" s="6" t="s">
        <v>13</v>
      </c>
      <c r="I2217" s="6">
        <v>349900</v>
      </c>
      <c r="J2217" t="e">
        <f>+INDEX(Hoja3!A:G,MATCH('ALL PRODUCTS'!B2217,Hoja3!B:B,0),6)</f>
        <v>#N/A</v>
      </c>
      <c r="K2217" s="79" t="e">
        <f>+INDEX(Hoja3!A:G,MATCH('ALL PRODUCTS'!B2217,Hoja3!B:B,0),5)</f>
        <v>#N/A</v>
      </c>
      <c r="L2217" s="86">
        <v>719800</v>
      </c>
      <c r="M2217" s="86">
        <v>359900</v>
      </c>
    </row>
    <row r="2218" spans="1:13">
      <c r="A2218" t="s">
        <v>2696</v>
      </c>
      <c r="B2218" s="68" t="s">
        <v>16985</v>
      </c>
      <c r="C2218" s="68" t="s">
        <v>16986</v>
      </c>
      <c r="D2218" s="9" t="s">
        <v>8775</v>
      </c>
      <c r="E2218" s="68" t="s">
        <v>16987</v>
      </c>
      <c r="F2218" s="68" t="s">
        <v>456</v>
      </c>
      <c r="G2218" s="6">
        <v>179900</v>
      </c>
      <c r="H2218" s="6" t="s">
        <v>13</v>
      </c>
      <c r="I2218" s="6">
        <v>179900</v>
      </c>
      <c r="J2218" t="e">
        <f>+INDEX(Hoja3!A:G,MATCH('ALL PRODUCTS'!B2218,Hoja3!B:B,0),6)</f>
        <v>#N/A</v>
      </c>
      <c r="K2218" s="79" t="e">
        <f>+INDEX(Hoja3!A:G,MATCH('ALL PRODUCTS'!B2218,Hoja3!B:B,0),5)</f>
        <v>#N/A</v>
      </c>
      <c r="L2218" s="86">
        <v>479800</v>
      </c>
      <c r="M2218" s="86">
        <v>239900</v>
      </c>
    </row>
    <row r="2219" spans="1:13">
      <c r="A2219" t="s">
        <v>2696</v>
      </c>
      <c r="B2219" s="68" t="s">
        <v>16988</v>
      </c>
      <c r="C2219" s="68" t="s">
        <v>16989</v>
      </c>
      <c r="D2219" s="9" t="s">
        <v>9307</v>
      </c>
      <c r="E2219" s="68" t="s">
        <v>16990</v>
      </c>
      <c r="F2219" s="68" t="s">
        <v>36</v>
      </c>
      <c r="G2219" s="6">
        <v>399900</v>
      </c>
      <c r="H2219" s="6" t="s">
        <v>13</v>
      </c>
      <c r="I2219" s="6">
        <v>399900</v>
      </c>
      <c r="J2219" t="e">
        <f>+INDEX(Hoja3!A:G,MATCH('ALL PRODUCTS'!B2219,Hoja3!B:B,0),6)</f>
        <v>#N/A</v>
      </c>
      <c r="K2219" s="79" t="e">
        <f>+INDEX(Hoja3!A:G,MATCH('ALL PRODUCTS'!B2219,Hoja3!B:B,0),5)</f>
        <v>#N/A</v>
      </c>
      <c r="L2219" s="86">
        <v>839800</v>
      </c>
      <c r="M2219" s="86">
        <v>419900</v>
      </c>
    </row>
    <row r="2220" spans="1:13">
      <c r="A2220" t="s">
        <v>2696</v>
      </c>
      <c r="B2220" s="68" t="s">
        <v>16991</v>
      </c>
      <c r="C2220" s="68" t="s">
        <v>16992</v>
      </c>
      <c r="D2220" s="9" t="s">
        <v>7339</v>
      </c>
      <c r="E2220" s="68" t="s">
        <v>16993</v>
      </c>
      <c r="F2220" s="68" t="s">
        <v>48</v>
      </c>
      <c r="G2220" s="6">
        <v>429900</v>
      </c>
      <c r="H2220" s="6" t="s">
        <v>13</v>
      </c>
      <c r="I2220">
        <v>439900</v>
      </c>
      <c r="J2220" t="e">
        <f>+INDEX(Hoja3!A:G,MATCH('ALL PRODUCTS'!B2220,Hoja3!B:B,0),6)</f>
        <v>#N/A</v>
      </c>
      <c r="K2220" s="79" t="e">
        <f>+INDEX(Hoja3!A:G,MATCH('ALL PRODUCTS'!B2220,Hoja3!B:B,0),5)</f>
        <v>#N/A</v>
      </c>
      <c r="L2220" s="86">
        <v>945780.00000000012</v>
      </c>
      <c r="M2220" s="86">
        <v>429900</v>
      </c>
    </row>
    <row r="2221" spans="1:13">
      <c r="A2221" t="s">
        <v>2696</v>
      </c>
      <c r="B2221" s="68" t="s">
        <v>16994</v>
      </c>
      <c r="C2221" s="68" t="s">
        <v>16995</v>
      </c>
      <c r="D2221" s="9" t="s">
        <v>7475</v>
      </c>
      <c r="E2221" s="68" t="s">
        <v>16996</v>
      </c>
      <c r="F2221" s="68" t="s">
        <v>14927</v>
      </c>
      <c r="G2221" s="6">
        <v>349900</v>
      </c>
      <c r="H2221" s="6" t="s">
        <v>13</v>
      </c>
      <c r="I2221">
        <v>319900</v>
      </c>
      <c r="J2221" t="e">
        <f>+INDEX(Hoja3!A:G,MATCH('ALL PRODUCTS'!B2221,Hoja3!B:B,0),6)</f>
        <v>#N/A</v>
      </c>
      <c r="K2221" s="79" t="e">
        <f>+INDEX(Hoja3!A:G,MATCH('ALL PRODUCTS'!B2221,Hoja3!B:B,0),5)</f>
        <v>#N/A</v>
      </c>
      <c r="L2221" s="86">
        <v>681780</v>
      </c>
      <c r="M2221" s="86">
        <v>309900</v>
      </c>
    </row>
    <row r="2222" spans="1:13">
      <c r="A2222" t="s">
        <v>2696</v>
      </c>
      <c r="B2222" s="68" t="s">
        <v>16997</v>
      </c>
      <c r="C2222" s="68" t="s">
        <v>16998</v>
      </c>
      <c r="D2222" s="9" t="s">
        <v>2242</v>
      </c>
      <c r="E2222" s="68" t="s">
        <v>16999</v>
      </c>
      <c r="F2222" s="68" t="s">
        <v>12</v>
      </c>
      <c r="G2222" s="6">
        <v>1899900</v>
      </c>
      <c r="H2222" s="6" t="s">
        <v>13</v>
      </c>
      <c r="I2222" s="6">
        <v>1899900</v>
      </c>
      <c r="J2222" t="e">
        <f>+INDEX(Hoja3!A:G,MATCH('ALL PRODUCTS'!B2222,Hoja3!B:B,0),6)</f>
        <v>#N/A</v>
      </c>
      <c r="K2222" s="79" t="e">
        <f>+INDEX(Hoja3!A:G,MATCH('ALL PRODUCTS'!B2222,Hoja3!B:B,0),5)</f>
        <v>#N/A</v>
      </c>
      <c r="L2222" s="86" t="e">
        <v>#N/A</v>
      </c>
      <c r="M2222" s="86" t="e">
        <v>#N/A</v>
      </c>
    </row>
    <row r="2223" spans="1:13">
      <c r="A2223" t="s">
        <v>2696</v>
      </c>
      <c r="B2223" s="68" t="s">
        <v>17000</v>
      </c>
      <c r="C2223" s="68" t="s">
        <v>17001</v>
      </c>
      <c r="D2223" s="9" t="s">
        <v>1682</v>
      </c>
      <c r="E2223" s="68" t="s">
        <v>17002</v>
      </c>
      <c r="F2223" s="68" t="s">
        <v>36</v>
      </c>
      <c r="G2223" s="6">
        <v>469900</v>
      </c>
      <c r="H2223" s="6" t="s">
        <v>13</v>
      </c>
      <c r="I2223">
        <v>409900</v>
      </c>
      <c r="J2223" t="e">
        <f>+INDEX(Hoja3!A:G,MATCH('ALL PRODUCTS'!B2223,Hoja3!B:B,0),6)</f>
        <v>#N/A</v>
      </c>
      <c r="K2223" s="79" t="e">
        <f>+INDEX(Hoja3!A:G,MATCH('ALL PRODUCTS'!B2223,Hoja3!B:B,0),5)</f>
        <v>#N/A</v>
      </c>
      <c r="L2223" s="86">
        <v>879780.00000000012</v>
      </c>
      <c r="M2223" s="86">
        <v>399900</v>
      </c>
    </row>
    <row r="2224" spans="1:13">
      <c r="A2224" t="s">
        <v>2696</v>
      </c>
      <c r="B2224" s="68" t="s">
        <v>17003</v>
      </c>
      <c r="C2224" s="68" t="s">
        <v>17004</v>
      </c>
      <c r="D2224" s="9" t="s">
        <v>2259</v>
      </c>
      <c r="E2224" s="68" t="s">
        <v>17005</v>
      </c>
      <c r="F2224" s="68" t="s">
        <v>12</v>
      </c>
      <c r="G2224" s="6">
        <v>599900</v>
      </c>
      <c r="H2224" s="6" t="s">
        <v>13</v>
      </c>
      <c r="I2224">
        <v>819900</v>
      </c>
      <c r="J2224" t="e">
        <f>+INDEX(Hoja3!A:G,MATCH('ALL PRODUCTS'!B2224,Hoja3!B:B,0),6)</f>
        <v>#N/A</v>
      </c>
      <c r="K2224" s="79" t="e">
        <f>+INDEX(Hoja3!A:G,MATCH('ALL PRODUCTS'!B2224,Hoja3!B:B,0),5)</f>
        <v>#N/A</v>
      </c>
      <c r="L2224" s="86">
        <v>1737780.0000000002</v>
      </c>
      <c r="M2224" s="86">
        <v>789900</v>
      </c>
    </row>
    <row r="2225" spans="1:13">
      <c r="A2225" t="s">
        <v>2696</v>
      </c>
      <c r="B2225" s="68" t="s">
        <v>17006</v>
      </c>
      <c r="C2225" s="68" t="s">
        <v>17007</v>
      </c>
      <c r="D2225" s="9" t="s">
        <v>2516</v>
      </c>
      <c r="E2225" s="68" t="s">
        <v>17008</v>
      </c>
      <c r="F2225" s="68" t="s">
        <v>12</v>
      </c>
      <c r="G2225" s="6">
        <v>899900</v>
      </c>
      <c r="H2225" s="6" t="s">
        <v>13</v>
      </c>
      <c r="I2225" s="6">
        <v>899900</v>
      </c>
      <c r="J2225" t="e">
        <f>+INDEX(Hoja3!A:G,MATCH('ALL PRODUCTS'!B2225,Hoja3!B:B,0),6)</f>
        <v>#N/A</v>
      </c>
      <c r="K2225" s="79" t="e">
        <f>+INDEX(Hoja3!A:G,MATCH('ALL PRODUCTS'!B2225,Hoja3!B:B,0),5)</f>
        <v>#N/A</v>
      </c>
      <c r="L2225" s="86" t="e">
        <v>#N/A</v>
      </c>
      <c r="M2225" s="86" t="e">
        <v>#N/A</v>
      </c>
    </row>
    <row r="2226" spans="1:13">
      <c r="A2226" t="s">
        <v>2696</v>
      </c>
      <c r="B2226" s="68" t="s">
        <v>17009</v>
      </c>
      <c r="C2226" s="68" t="s">
        <v>17010</v>
      </c>
      <c r="D2226" s="9" t="s">
        <v>17011</v>
      </c>
      <c r="E2226" s="68" t="s">
        <v>17012</v>
      </c>
      <c r="F2226" s="68" t="s">
        <v>12</v>
      </c>
      <c r="G2226" s="6">
        <v>699900</v>
      </c>
      <c r="H2226" s="6" t="s">
        <v>13</v>
      </c>
      <c r="I2226" s="6">
        <v>699900</v>
      </c>
      <c r="J2226" t="e">
        <f>+INDEX(Hoja3!A:G,MATCH('ALL PRODUCTS'!B2226,Hoja3!B:B,0),6)</f>
        <v>#N/A</v>
      </c>
      <c r="K2226" s="79" t="e">
        <f>+INDEX(Hoja3!A:G,MATCH('ALL PRODUCTS'!B2226,Hoja3!B:B,0),5)</f>
        <v>#N/A</v>
      </c>
      <c r="L2226" s="86" t="e">
        <v>#N/A</v>
      </c>
      <c r="M2226" s="86" t="e">
        <v>#N/A</v>
      </c>
    </row>
    <row r="2227" spans="1:13">
      <c r="A2227" t="s">
        <v>2696</v>
      </c>
      <c r="B2227" s="68" t="s">
        <v>17013</v>
      </c>
      <c r="C2227" s="68" t="s">
        <v>17014</v>
      </c>
      <c r="D2227" s="9" t="s">
        <v>9745</v>
      </c>
      <c r="E2227" s="68" t="s">
        <v>17015</v>
      </c>
      <c r="F2227" s="68" t="s">
        <v>12</v>
      </c>
      <c r="G2227" s="6">
        <v>399900</v>
      </c>
      <c r="H2227" s="6" t="s">
        <v>13</v>
      </c>
      <c r="I2227" s="6">
        <v>399900</v>
      </c>
      <c r="J2227" t="e">
        <f>+INDEX(Hoja3!A:G,MATCH('ALL PRODUCTS'!B2227,Hoja3!B:B,0),6)</f>
        <v>#N/A</v>
      </c>
      <c r="K2227" s="79" t="e">
        <f>+INDEX(Hoja3!A:G,MATCH('ALL PRODUCTS'!B2227,Hoja3!B:B,0),5)</f>
        <v>#N/A</v>
      </c>
      <c r="L2227" s="86">
        <v>1139800</v>
      </c>
      <c r="M2227" s="86">
        <v>569900</v>
      </c>
    </row>
    <row r="2228" spans="1:13">
      <c r="A2228" t="s">
        <v>2696</v>
      </c>
      <c r="B2228" s="68" t="s">
        <v>17016</v>
      </c>
      <c r="C2228" s="68" t="s">
        <v>17017</v>
      </c>
      <c r="D2228" s="9" t="s">
        <v>9152</v>
      </c>
      <c r="E2228" s="68" t="s">
        <v>17018</v>
      </c>
      <c r="F2228" s="68" t="s">
        <v>17019</v>
      </c>
      <c r="G2228" s="6">
        <v>449900</v>
      </c>
      <c r="H2228" s="6" t="s">
        <v>13</v>
      </c>
      <c r="I2228" s="6">
        <v>449900</v>
      </c>
      <c r="J2228" t="e">
        <f>+INDEX(Hoja3!A:G,MATCH('ALL PRODUCTS'!B2228,Hoja3!B:B,0),6)</f>
        <v>#N/A</v>
      </c>
      <c r="K2228" s="79" t="e">
        <f>+INDEX(Hoja3!A:G,MATCH('ALL PRODUCTS'!B2228,Hoja3!B:B,0),5)</f>
        <v>#N/A</v>
      </c>
      <c r="L2228" s="86">
        <v>719800</v>
      </c>
      <c r="M2228" s="86">
        <v>359900</v>
      </c>
    </row>
    <row r="2229" spans="1:13">
      <c r="A2229" t="s">
        <v>2696</v>
      </c>
      <c r="B2229" s="68" t="s">
        <v>17020</v>
      </c>
      <c r="C2229" s="68" t="s">
        <v>17021</v>
      </c>
      <c r="D2229" s="9" t="s">
        <v>1750</v>
      </c>
      <c r="E2229" s="68" t="s">
        <v>17022</v>
      </c>
      <c r="F2229" s="68" t="s">
        <v>12</v>
      </c>
      <c r="G2229" s="6">
        <v>59900</v>
      </c>
      <c r="H2229" s="6" t="s">
        <v>13</v>
      </c>
      <c r="I2229" s="6">
        <v>59900</v>
      </c>
      <c r="J2229" t="e">
        <f>+INDEX(Hoja3!A:G,MATCH('ALL PRODUCTS'!B2229,Hoja3!B:B,0),6)</f>
        <v>#N/A</v>
      </c>
      <c r="K2229" s="79" t="e">
        <f>+INDEX(Hoja3!A:G,MATCH('ALL PRODUCTS'!B2229,Hoja3!B:B,0),5)</f>
        <v>#N/A</v>
      </c>
      <c r="L2229" s="86">
        <v>79800</v>
      </c>
      <c r="M2229" s="86">
        <v>39900</v>
      </c>
    </row>
    <row r="2230" spans="1:13">
      <c r="A2230" t="s">
        <v>2696</v>
      </c>
      <c r="B2230" s="68" t="s">
        <v>17023</v>
      </c>
      <c r="C2230" s="68" t="s">
        <v>17024</v>
      </c>
      <c r="D2230" s="9" t="s">
        <v>17025</v>
      </c>
      <c r="E2230" s="68" t="s">
        <v>17026</v>
      </c>
      <c r="F2230" s="68" t="s">
        <v>12</v>
      </c>
      <c r="G2230" s="6">
        <v>569900</v>
      </c>
      <c r="H2230" s="6" t="s">
        <v>13</v>
      </c>
      <c r="I2230" s="6">
        <v>569900</v>
      </c>
      <c r="J2230" t="e">
        <f>+INDEX(Hoja3!A:G,MATCH('ALL PRODUCTS'!B2230,Hoja3!B:B,0),6)</f>
        <v>#N/A</v>
      </c>
      <c r="K2230" s="79" t="e">
        <f>+INDEX(Hoja3!A:G,MATCH('ALL PRODUCTS'!B2230,Hoja3!B:B,0),5)</f>
        <v>#N/A</v>
      </c>
      <c r="L2230" s="86" t="e">
        <v>#N/A</v>
      </c>
      <c r="M2230" s="86" t="e">
        <v>#N/A</v>
      </c>
    </row>
    <row r="2231" spans="1:13">
      <c r="A2231" t="s">
        <v>2696</v>
      </c>
      <c r="B2231" s="68" t="s">
        <v>17027</v>
      </c>
      <c r="C2231" s="68"/>
      <c r="D2231" s="68" t="s">
        <v>6</v>
      </c>
      <c r="E2231" s="68" t="s">
        <v>17028</v>
      </c>
      <c r="F2231" s="68" t="s">
        <v>16</v>
      </c>
      <c r="G2231" s="6">
        <v>709900</v>
      </c>
      <c r="H2231" s="6" t="s">
        <v>13</v>
      </c>
      <c r="I2231" s="6">
        <v>529900</v>
      </c>
      <c r="J2231" t="e">
        <f>+INDEX(Hoja3!A:G,MATCH('ALL PRODUCTS'!B2231,Hoja3!B:B,0),6)</f>
        <v>#N/A</v>
      </c>
      <c r="K2231" s="79" t="e">
        <f>+INDEX(Hoja3!A:G,MATCH('ALL PRODUCTS'!B2231,Hoja3!B:B,0),5)</f>
        <v>#N/A</v>
      </c>
      <c r="L2231" s="86" t="e">
        <v>#N/A</v>
      </c>
      <c r="M2231" s="86" t="e">
        <v>#N/A</v>
      </c>
    </row>
    <row r="2232" spans="1:13">
      <c r="A2232" t="s">
        <v>2696</v>
      </c>
      <c r="B2232" s="68" t="s">
        <v>17027</v>
      </c>
      <c r="C2232" s="68" t="s">
        <v>17029</v>
      </c>
      <c r="D2232" s="9" t="s">
        <v>1713</v>
      </c>
      <c r="E2232" s="69" t="str">
        <f>"     "&amp;E2231</f>
        <v xml:space="preserve">     Silla Auxiliar Para Sala O Comedor Set X 4 Eames</v>
      </c>
      <c r="F2232" s="68" t="s">
        <v>44</v>
      </c>
      <c r="G2232" s="70">
        <f>G2231</f>
        <v>709900</v>
      </c>
      <c r="H2232" s="70" t="str">
        <f>H2231&amp;"     "</f>
        <v xml:space="preserve">$     </v>
      </c>
      <c r="J2232" t="e">
        <f>+INDEX(Hoja3!A:G,MATCH('ALL PRODUCTS'!B2232,Hoja3!B:B,0),6)</f>
        <v>#N/A</v>
      </c>
      <c r="K2232" s="79" t="e">
        <f>+INDEX(Hoja3!A:G,MATCH('ALL PRODUCTS'!B2232,Hoja3!B:B,0),5)</f>
        <v>#N/A</v>
      </c>
      <c r="L2232" s="86">
        <v>351780</v>
      </c>
      <c r="M2232" s="86">
        <v>159900</v>
      </c>
    </row>
    <row r="2233" spans="1:13">
      <c r="A2233" t="s">
        <v>2696</v>
      </c>
      <c r="B2233" s="68" t="s">
        <v>17027</v>
      </c>
      <c r="C2233" s="68" t="s">
        <v>17030</v>
      </c>
      <c r="D2233" s="9" t="s">
        <v>8020</v>
      </c>
      <c r="E2233" s="69" t="str">
        <f>"     "&amp;E2231</f>
        <v xml:space="preserve">     Silla Auxiliar Para Sala O Comedor Set X 4 Eames</v>
      </c>
      <c r="F2233" s="68" t="s">
        <v>38</v>
      </c>
      <c r="G2233" s="70">
        <f>G2231</f>
        <v>709900</v>
      </c>
      <c r="H2233" s="70" t="str">
        <f>H2231&amp;"     "</f>
        <v xml:space="preserve">$     </v>
      </c>
      <c r="J2233" t="e">
        <f>+INDEX(Hoja3!A:G,MATCH('ALL PRODUCTS'!B2233,Hoja3!B:B,0),6)</f>
        <v>#N/A</v>
      </c>
      <c r="K2233" s="79" t="e">
        <f>+INDEX(Hoja3!A:G,MATCH('ALL PRODUCTS'!B2233,Hoja3!B:B,0),5)</f>
        <v>#N/A</v>
      </c>
      <c r="L2233" s="86">
        <v>1121780</v>
      </c>
      <c r="M2233" s="86">
        <v>509900</v>
      </c>
    </row>
    <row r="2234" spans="1:13">
      <c r="A2234" t="s">
        <v>2696</v>
      </c>
      <c r="B2234" s="68" t="s">
        <v>17027</v>
      </c>
      <c r="C2234" s="68" t="s">
        <v>17031</v>
      </c>
      <c r="D2234" s="9" t="s">
        <v>6236</v>
      </c>
      <c r="E2234" s="69" t="str">
        <f>"     "&amp;E2231</f>
        <v xml:space="preserve">     Silla Auxiliar Para Sala O Comedor Set X 4 Eames</v>
      </c>
      <c r="F2234" s="68" t="s">
        <v>54</v>
      </c>
      <c r="G2234" s="70">
        <f>G2231</f>
        <v>709900</v>
      </c>
      <c r="H2234" s="70" t="str">
        <f>H2231&amp;"     "</f>
        <v xml:space="preserve">$     </v>
      </c>
      <c r="J2234" t="e">
        <f>+INDEX(Hoja3!A:G,MATCH('ALL PRODUCTS'!B2234,Hoja3!B:B,0),6)</f>
        <v>#N/A</v>
      </c>
      <c r="K2234" s="79" t="e">
        <f>+INDEX(Hoja3!A:G,MATCH('ALL PRODUCTS'!B2234,Hoja3!B:B,0),5)</f>
        <v>#N/A</v>
      </c>
      <c r="L2234" s="86">
        <v>1055780</v>
      </c>
      <c r="M2234" s="86">
        <v>479900</v>
      </c>
    </row>
    <row r="2235" spans="1:13">
      <c r="A2235" t="s">
        <v>2696</v>
      </c>
      <c r="B2235" s="68" t="s">
        <v>17027</v>
      </c>
      <c r="C2235" s="68" t="s">
        <v>17032</v>
      </c>
      <c r="D2235" s="9" t="s">
        <v>6255</v>
      </c>
      <c r="E2235" s="69" t="str">
        <f>"     "&amp;E2231</f>
        <v xml:space="preserve">     Silla Auxiliar Para Sala O Comedor Set X 4 Eames</v>
      </c>
      <c r="F2235" s="68" t="s">
        <v>350</v>
      </c>
      <c r="G2235" s="70">
        <f>G2231</f>
        <v>709900</v>
      </c>
      <c r="H2235" s="70" t="str">
        <f>H2231&amp;"     "</f>
        <v xml:space="preserve">$     </v>
      </c>
      <c r="J2235" t="e">
        <f>+INDEX(Hoja3!A:G,MATCH('ALL PRODUCTS'!B2235,Hoja3!B:B,0),6)</f>
        <v>#N/A</v>
      </c>
      <c r="K2235" s="79" t="e">
        <f>+INDEX(Hoja3!A:G,MATCH('ALL PRODUCTS'!B2235,Hoja3!B:B,0),5)</f>
        <v>#N/A</v>
      </c>
      <c r="L2235" s="86">
        <v>1033780.0000000001</v>
      </c>
      <c r="M2235" s="86">
        <v>469900</v>
      </c>
    </row>
    <row r="2236" spans="1:13">
      <c r="A2236" t="s">
        <v>2696</v>
      </c>
      <c r="B2236" s="68" t="s">
        <v>17027</v>
      </c>
      <c r="C2236" s="68" t="s">
        <v>17033</v>
      </c>
      <c r="D2236" s="9" t="s">
        <v>17034</v>
      </c>
      <c r="E2236" s="69" t="str">
        <f>"     "&amp;E2231</f>
        <v xml:space="preserve">     Silla Auxiliar Para Sala O Comedor Set X 4 Eames</v>
      </c>
      <c r="F2236" s="68" t="s">
        <v>153</v>
      </c>
      <c r="G2236" s="70">
        <f>G2231</f>
        <v>709900</v>
      </c>
      <c r="H2236" s="70" t="str">
        <f>H2231&amp;"     "</f>
        <v xml:space="preserve">$     </v>
      </c>
      <c r="J2236" t="e">
        <f>+INDEX(Hoja3!A:G,MATCH('ALL PRODUCTS'!B2236,Hoja3!B:B,0),6)</f>
        <v>#N/A</v>
      </c>
      <c r="K2236" s="79" t="e">
        <f>+INDEX(Hoja3!A:G,MATCH('ALL PRODUCTS'!B2236,Hoja3!B:B,0),5)</f>
        <v>#N/A</v>
      </c>
      <c r="L2236" s="86" t="e">
        <v>#N/A</v>
      </c>
      <c r="M2236" s="86" t="e">
        <v>#N/A</v>
      </c>
    </row>
    <row r="2237" spans="1:13">
      <c r="A2237" t="s">
        <v>2696</v>
      </c>
      <c r="B2237" s="68" t="s">
        <v>17027</v>
      </c>
      <c r="C2237" s="68" t="s">
        <v>17035</v>
      </c>
      <c r="D2237" s="9" t="s">
        <v>9467</v>
      </c>
      <c r="E2237" s="69" t="str">
        <f>"     "&amp;E2231</f>
        <v xml:space="preserve">     Silla Auxiliar Para Sala O Comedor Set X 4 Eames</v>
      </c>
      <c r="F2237" s="68" t="s">
        <v>36</v>
      </c>
      <c r="G2237" s="70">
        <f>G2231</f>
        <v>709900</v>
      </c>
      <c r="H2237" s="70" t="str">
        <f>H2231&amp;"     "</f>
        <v xml:space="preserve">$     </v>
      </c>
      <c r="J2237" t="e">
        <f>+INDEX(Hoja3!A:G,MATCH('ALL PRODUCTS'!B2237,Hoja3!B:B,0),6)</f>
        <v>#N/A</v>
      </c>
      <c r="K2237" s="79" t="e">
        <f>+INDEX(Hoja3!A:G,MATCH('ALL PRODUCTS'!B2237,Hoja3!B:B,0),5)</f>
        <v>#N/A</v>
      </c>
      <c r="L2237" s="86">
        <v>1055780</v>
      </c>
      <c r="M2237" s="86">
        <v>479900</v>
      </c>
    </row>
    <row r="2238" spans="1:13">
      <c r="A2238" t="s">
        <v>2696</v>
      </c>
      <c r="B2238" s="68" t="s">
        <v>17027</v>
      </c>
      <c r="C2238" s="68" t="s">
        <v>17036</v>
      </c>
      <c r="D2238" s="9" t="s">
        <v>6245</v>
      </c>
      <c r="E2238" s="69" t="str">
        <f>"     "&amp;E2231</f>
        <v xml:space="preserve">     Silla Auxiliar Para Sala O Comedor Set X 4 Eames</v>
      </c>
      <c r="F2238" s="68" t="s">
        <v>914</v>
      </c>
      <c r="G2238" s="70">
        <f>G2231</f>
        <v>709900</v>
      </c>
      <c r="H2238" s="70" t="str">
        <f>H2231&amp;"     "</f>
        <v xml:space="preserve">$     </v>
      </c>
      <c r="J2238" t="e">
        <f>+INDEX(Hoja3!A:G,MATCH('ALL PRODUCTS'!B2238,Hoja3!B:B,0),6)</f>
        <v>#N/A</v>
      </c>
      <c r="K2238" s="79" t="e">
        <f>+INDEX(Hoja3!A:G,MATCH('ALL PRODUCTS'!B2238,Hoja3!B:B,0),5)</f>
        <v>#N/A</v>
      </c>
      <c r="L2238" s="86">
        <v>1121780</v>
      </c>
      <c r="M2238" s="86">
        <v>509900</v>
      </c>
    </row>
    <row r="2239" spans="1:13">
      <c r="A2239" t="s">
        <v>2696</v>
      </c>
      <c r="B2239" s="68" t="s">
        <v>17027</v>
      </c>
      <c r="C2239" s="68" t="s">
        <v>17037</v>
      </c>
      <c r="D2239" s="9" t="s">
        <v>17038</v>
      </c>
      <c r="E2239" s="69" t="str">
        <f>"     "&amp;E2231</f>
        <v xml:space="preserve">     Silla Auxiliar Para Sala O Comedor Set X 4 Eames</v>
      </c>
      <c r="F2239" s="68" t="s">
        <v>17039</v>
      </c>
      <c r="G2239" s="70">
        <f>G2231</f>
        <v>709900</v>
      </c>
      <c r="H2239" s="70" t="str">
        <f>H2231&amp;"     "</f>
        <v xml:space="preserve">$     </v>
      </c>
      <c r="J2239" t="e">
        <f>+INDEX(Hoja3!A:G,MATCH('ALL PRODUCTS'!B2239,Hoja3!B:B,0),6)</f>
        <v>#N/A</v>
      </c>
      <c r="K2239" s="79" t="e">
        <f>+INDEX(Hoja3!A:G,MATCH('ALL PRODUCTS'!B2239,Hoja3!B:B,0),5)</f>
        <v>#N/A</v>
      </c>
      <c r="L2239" s="86" t="e">
        <v>#N/A</v>
      </c>
      <c r="M2239" s="86" t="e">
        <v>#N/A</v>
      </c>
    </row>
    <row r="2240" spans="1:13">
      <c r="A2240" t="s">
        <v>2696</v>
      </c>
      <c r="B2240" s="68" t="s">
        <v>17027</v>
      </c>
      <c r="C2240" s="68" t="s">
        <v>17040</v>
      </c>
      <c r="D2240" s="9" t="s">
        <v>17041</v>
      </c>
      <c r="E2240" s="69" t="str">
        <f>"     "&amp;E2231</f>
        <v xml:space="preserve">     Silla Auxiliar Para Sala O Comedor Set X 4 Eames</v>
      </c>
      <c r="F2240" s="68" t="s">
        <v>763</v>
      </c>
      <c r="G2240" s="70">
        <f>G2231</f>
        <v>709900</v>
      </c>
      <c r="H2240" s="70" t="str">
        <f>H2231&amp;"     "</f>
        <v xml:space="preserve">$     </v>
      </c>
      <c r="J2240" t="e">
        <f>+INDEX(Hoja3!A:G,MATCH('ALL PRODUCTS'!B2240,Hoja3!B:B,0),6)</f>
        <v>#N/A</v>
      </c>
      <c r="K2240" s="79" t="e">
        <f>+INDEX(Hoja3!A:G,MATCH('ALL PRODUCTS'!B2240,Hoja3!B:B,0),5)</f>
        <v>#N/A</v>
      </c>
      <c r="L2240" s="86" t="e">
        <v>#N/A</v>
      </c>
      <c r="M2240" s="86" t="e">
        <v>#N/A</v>
      </c>
    </row>
    <row r="2241" spans="1:13">
      <c r="A2241" t="s">
        <v>2696</v>
      </c>
      <c r="B2241" s="68" t="s">
        <v>17027</v>
      </c>
      <c r="C2241" s="68" t="s">
        <v>17042</v>
      </c>
      <c r="D2241" s="9" t="s">
        <v>1835</v>
      </c>
      <c r="E2241" s="69" t="str">
        <f>"     "&amp;E2231</f>
        <v xml:space="preserve">     Silla Auxiliar Para Sala O Comedor Set X 4 Eames</v>
      </c>
      <c r="F2241" s="68" t="s">
        <v>12</v>
      </c>
      <c r="G2241" s="70">
        <f>G2231</f>
        <v>709900</v>
      </c>
      <c r="H2241" s="70" t="str">
        <f>H2231&amp;"     "</f>
        <v xml:space="preserve">$     </v>
      </c>
      <c r="J2241" t="e">
        <f>+INDEX(Hoja3!A:G,MATCH('ALL PRODUCTS'!B2241,Hoja3!B:B,0),6)</f>
        <v>#N/A</v>
      </c>
      <c r="K2241" s="79" t="e">
        <f>+INDEX(Hoja3!A:G,MATCH('ALL PRODUCTS'!B2241,Hoja3!B:B,0),5)</f>
        <v>#N/A</v>
      </c>
      <c r="L2241" s="86">
        <v>1121780</v>
      </c>
      <c r="M2241" s="86">
        <v>509900</v>
      </c>
    </row>
    <row r="2242" spans="1:13">
      <c r="A2242" t="s">
        <v>2696</v>
      </c>
      <c r="B2242" s="68" t="s">
        <v>17043</v>
      </c>
      <c r="C2242" s="68" t="s">
        <v>17044</v>
      </c>
      <c r="D2242" s="9" t="s">
        <v>9441</v>
      </c>
      <c r="E2242" s="68" t="s">
        <v>17045</v>
      </c>
      <c r="F2242" s="68" t="s">
        <v>12</v>
      </c>
      <c r="G2242" s="6">
        <v>429900</v>
      </c>
      <c r="H2242" s="6" t="s">
        <v>13</v>
      </c>
      <c r="I2242" s="6">
        <v>429900</v>
      </c>
      <c r="J2242" t="e">
        <f>+INDEX(Hoja3!A:G,MATCH('ALL PRODUCTS'!B2242,Hoja3!B:B,0),6)</f>
        <v>#N/A</v>
      </c>
      <c r="K2242" s="79" t="e">
        <f>+INDEX(Hoja3!A:G,MATCH('ALL PRODUCTS'!B2242,Hoja3!B:B,0),5)</f>
        <v>#N/A</v>
      </c>
      <c r="L2242" s="86">
        <v>1033780.0000000001</v>
      </c>
      <c r="M2242" s="86">
        <v>469900</v>
      </c>
    </row>
    <row r="2243" spans="1:13">
      <c r="A2243" t="s">
        <v>2696</v>
      </c>
      <c r="B2243" s="68" t="s">
        <v>17046</v>
      </c>
      <c r="C2243" s="68" t="s">
        <v>17047</v>
      </c>
      <c r="D2243" s="9" t="s">
        <v>8000</v>
      </c>
      <c r="E2243" s="68" t="s">
        <v>17048</v>
      </c>
      <c r="F2243" s="68" t="s">
        <v>36</v>
      </c>
      <c r="G2243" s="6">
        <v>549900</v>
      </c>
      <c r="H2243" s="6" t="s">
        <v>13</v>
      </c>
      <c r="I2243">
        <v>709900</v>
      </c>
      <c r="J2243" t="e">
        <f>+INDEX(Hoja3!A:G,MATCH('ALL PRODUCTS'!B2243,Hoja3!B:B,0),6)</f>
        <v>#N/A</v>
      </c>
      <c r="K2243" s="79" t="e">
        <f>+INDEX(Hoja3!A:G,MATCH('ALL PRODUCTS'!B2243,Hoja3!B:B,0),5)</f>
        <v>#N/A</v>
      </c>
      <c r="L2243" s="86">
        <v>1517780.0000000002</v>
      </c>
      <c r="M2243" s="86">
        <v>689900</v>
      </c>
    </row>
    <row r="2244" spans="1:13">
      <c r="A2244" t="s">
        <v>2696</v>
      </c>
      <c r="B2244" s="68" t="s">
        <v>17049</v>
      </c>
      <c r="C2244" s="68" t="s">
        <v>17050</v>
      </c>
      <c r="D2244" s="9" t="s">
        <v>8011</v>
      </c>
      <c r="E2244" s="68" t="s">
        <v>17051</v>
      </c>
      <c r="F2244" s="68" t="s">
        <v>300</v>
      </c>
      <c r="G2244" s="6">
        <v>899900</v>
      </c>
      <c r="H2244" s="6" t="s">
        <v>13</v>
      </c>
      <c r="I2244">
        <v>869900</v>
      </c>
      <c r="J2244" t="e">
        <f>+INDEX(Hoja3!A:G,MATCH('ALL PRODUCTS'!B2244,Hoja3!B:B,0),6)</f>
        <v>#N/A</v>
      </c>
      <c r="K2244" s="79" t="e">
        <f>+INDEX(Hoja3!A:G,MATCH('ALL PRODUCTS'!B2244,Hoja3!B:B,0),5)</f>
        <v>#N/A</v>
      </c>
      <c r="L2244" s="86">
        <v>1847780.0000000002</v>
      </c>
      <c r="M2244" s="86">
        <v>839900</v>
      </c>
    </row>
    <row r="2245" spans="1:13">
      <c r="A2245" t="s">
        <v>2696</v>
      </c>
      <c r="B2245" s="68" t="s">
        <v>17052</v>
      </c>
      <c r="C2245" s="68" t="s">
        <v>17053</v>
      </c>
      <c r="D2245" s="9" t="s">
        <v>2066</v>
      </c>
      <c r="E2245" s="68" t="s">
        <v>17054</v>
      </c>
      <c r="F2245" s="68" t="s">
        <v>12</v>
      </c>
      <c r="G2245" s="6">
        <v>989900</v>
      </c>
      <c r="H2245" s="6" t="s">
        <v>13</v>
      </c>
      <c r="I2245">
        <v>909900</v>
      </c>
      <c r="J2245" t="e">
        <f>+INDEX(Hoja3!A:G,MATCH('ALL PRODUCTS'!B2245,Hoja3!B:B,0),6)</f>
        <v>#N/A</v>
      </c>
      <c r="K2245" s="79" t="e">
        <f>+INDEX(Hoja3!A:G,MATCH('ALL PRODUCTS'!B2245,Hoja3!B:B,0),5)</f>
        <v>#N/A</v>
      </c>
      <c r="L2245" s="86">
        <v>1935780.0000000002</v>
      </c>
      <c r="M2245" s="86">
        <v>879900</v>
      </c>
    </row>
    <row r="2246" spans="1:13">
      <c r="A2246" t="s">
        <v>2696</v>
      </c>
      <c r="B2246" s="68" t="s">
        <v>17055</v>
      </c>
      <c r="C2246" s="68"/>
      <c r="D2246" s="68" t="s">
        <v>6</v>
      </c>
      <c r="E2246" s="68" t="s">
        <v>17056</v>
      </c>
      <c r="F2246" s="68" t="s">
        <v>16</v>
      </c>
      <c r="G2246" s="6">
        <v>299900</v>
      </c>
      <c r="H2246" s="6" t="s">
        <v>13</v>
      </c>
      <c r="I2246" s="6">
        <v>309900</v>
      </c>
      <c r="J2246" t="e">
        <f>+INDEX(Hoja3!A:G,MATCH('ALL PRODUCTS'!B2246,Hoja3!B:B,0),6)</f>
        <v>#N/A</v>
      </c>
      <c r="K2246" s="79" t="e">
        <f>+INDEX(Hoja3!A:G,MATCH('ALL PRODUCTS'!B2246,Hoja3!B:B,0),5)</f>
        <v>#N/A</v>
      </c>
      <c r="L2246" s="86" t="e">
        <v>#N/A</v>
      </c>
      <c r="M2246" s="86" t="e">
        <v>#N/A</v>
      </c>
    </row>
    <row r="2247" spans="1:13">
      <c r="A2247" t="s">
        <v>2696</v>
      </c>
      <c r="B2247" s="68" t="s">
        <v>17055</v>
      </c>
      <c r="C2247" s="68" t="s">
        <v>17057</v>
      </c>
      <c r="D2247" s="9" t="s">
        <v>1755</v>
      </c>
      <c r="E2247" s="69" t="str">
        <f>"     "&amp;E2246</f>
        <v xml:space="preserve">     Silla Bar O Barra Espalda Media Leo</v>
      </c>
      <c r="F2247" s="68" t="s">
        <v>236</v>
      </c>
      <c r="G2247" s="70">
        <f>G2246</f>
        <v>299900</v>
      </c>
      <c r="H2247" s="70" t="str">
        <f>H2246&amp;"     "</f>
        <v xml:space="preserve">$     </v>
      </c>
      <c r="J2247" t="e">
        <f>+INDEX(Hoja3!A:G,MATCH('ALL PRODUCTS'!B2247,Hoja3!B:B,0),6)</f>
        <v>#N/A</v>
      </c>
      <c r="K2247" s="79" t="e">
        <f>+INDEX(Hoja3!A:G,MATCH('ALL PRODUCTS'!B2247,Hoja3!B:B,0),5)</f>
        <v>#N/A</v>
      </c>
      <c r="L2247" s="86">
        <v>703780</v>
      </c>
      <c r="M2247" s="86">
        <v>319900</v>
      </c>
    </row>
    <row r="2248" spans="1:13">
      <c r="A2248" t="s">
        <v>2696</v>
      </c>
      <c r="B2248" s="68" t="s">
        <v>17055</v>
      </c>
      <c r="C2248" s="68" t="s">
        <v>17058</v>
      </c>
      <c r="D2248" s="9" t="s">
        <v>1754</v>
      </c>
      <c r="E2248" s="69" t="str">
        <f>"     "&amp;E2246</f>
        <v xml:space="preserve">     Silla Bar O Barra Espalda Media Leo</v>
      </c>
      <c r="F2248" s="68" t="s">
        <v>1470</v>
      </c>
      <c r="G2248" s="70">
        <f>G2246</f>
        <v>299900</v>
      </c>
      <c r="H2248" s="70" t="str">
        <f>H2246&amp;"     "</f>
        <v xml:space="preserve">$     </v>
      </c>
      <c r="J2248" t="e">
        <f>+INDEX(Hoja3!A:G,MATCH('ALL PRODUCTS'!B2248,Hoja3!B:B,0),6)</f>
        <v>#N/A</v>
      </c>
      <c r="K2248" s="79" t="e">
        <f>+INDEX(Hoja3!A:G,MATCH('ALL PRODUCTS'!B2248,Hoja3!B:B,0),5)</f>
        <v>#N/A</v>
      </c>
      <c r="L2248" s="86">
        <v>659780</v>
      </c>
      <c r="M2248" s="86">
        <v>299900</v>
      </c>
    </row>
    <row r="2249" spans="1:13">
      <c r="A2249" t="s">
        <v>2696</v>
      </c>
      <c r="B2249" s="68" t="s">
        <v>17055</v>
      </c>
      <c r="C2249" s="68" t="s">
        <v>17059</v>
      </c>
      <c r="D2249" s="9" t="s">
        <v>7335</v>
      </c>
      <c r="E2249" s="69" t="str">
        <f>"     "&amp;E2246</f>
        <v xml:space="preserve">     Silla Bar O Barra Espalda Media Leo</v>
      </c>
      <c r="F2249" s="68" t="s">
        <v>17060</v>
      </c>
      <c r="G2249" s="70">
        <f>G2246</f>
        <v>299900</v>
      </c>
      <c r="H2249" s="70" t="str">
        <f>H2246&amp;"     "</f>
        <v xml:space="preserve">$     </v>
      </c>
      <c r="J2249" t="e">
        <f>+INDEX(Hoja3!A:G,MATCH('ALL PRODUCTS'!B2249,Hoja3!B:B,0),6)</f>
        <v>#N/A</v>
      </c>
      <c r="K2249" s="79" t="e">
        <f>+INDEX(Hoja3!A:G,MATCH('ALL PRODUCTS'!B2249,Hoja3!B:B,0),5)</f>
        <v>#N/A</v>
      </c>
      <c r="L2249" s="86">
        <v>703780</v>
      </c>
      <c r="M2249" s="86">
        <v>319900</v>
      </c>
    </row>
    <row r="2250" spans="1:13">
      <c r="A2250" t="s">
        <v>2696</v>
      </c>
      <c r="B2250" s="68" t="s">
        <v>17061</v>
      </c>
      <c r="C2250" s="68" t="s">
        <v>17062</v>
      </c>
      <c r="D2250" s="9" t="s">
        <v>1840</v>
      </c>
      <c r="E2250" s="68" t="s">
        <v>17063</v>
      </c>
      <c r="F2250" s="68" t="s">
        <v>12</v>
      </c>
      <c r="G2250" s="6">
        <v>999900</v>
      </c>
      <c r="H2250" s="6" t="s">
        <v>13</v>
      </c>
      <c r="I2250" s="6">
        <v>999900</v>
      </c>
      <c r="J2250" t="e">
        <f>+INDEX(Hoja3!A:G,MATCH('ALL PRODUCTS'!B2250,Hoja3!B:B,0),6)</f>
        <v>#N/A</v>
      </c>
      <c r="K2250" s="79" t="e">
        <f>+INDEX(Hoja3!A:G,MATCH('ALL PRODUCTS'!B2250,Hoja3!B:B,0),5)</f>
        <v>#N/A</v>
      </c>
      <c r="L2250" s="86">
        <v>2243780</v>
      </c>
      <c r="M2250" s="86">
        <v>1019900</v>
      </c>
    </row>
    <row r="2251" spans="1:13">
      <c r="A2251" t="s">
        <v>2696</v>
      </c>
      <c r="B2251" s="68" t="s">
        <v>17064</v>
      </c>
      <c r="C2251" s="68" t="s">
        <v>17065</v>
      </c>
      <c r="D2251" s="9" t="s">
        <v>2440</v>
      </c>
      <c r="E2251" s="68" t="s">
        <v>17066</v>
      </c>
      <c r="F2251" s="68" t="s">
        <v>58</v>
      </c>
      <c r="G2251" s="6">
        <v>379900</v>
      </c>
      <c r="H2251" s="6" t="s">
        <v>13</v>
      </c>
      <c r="I2251">
        <v>389900</v>
      </c>
      <c r="J2251" t="e">
        <f>+INDEX(Hoja3!A:G,MATCH('ALL PRODUCTS'!B2251,Hoja3!B:B,0),6)</f>
        <v>#N/A</v>
      </c>
      <c r="K2251" s="79" t="e">
        <f>+INDEX(Hoja3!A:G,MATCH('ALL PRODUCTS'!B2251,Hoja3!B:B,0),5)</f>
        <v>#N/A</v>
      </c>
      <c r="L2251" s="86">
        <v>835780.00000000012</v>
      </c>
      <c r="M2251" s="86">
        <v>379900</v>
      </c>
    </row>
    <row r="2252" spans="1:13">
      <c r="A2252" t="s">
        <v>2696</v>
      </c>
      <c r="B2252" s="68" t="s">
        <v>17067</v>
      </c>
      <c r="C2252" s="68" t="s">
        <v>17068</v>
      </c>
      <c r="D2252" s="9" t="s">
        <v>2448</v>
      </c>
      <c r="E2252" s="68" t="s">
        <v>2449</v>
      </c>
      <c r="F2252" s="68" t="s">
        <v>36</v>
      </c>
      <c r="G2252" s="6">
        <v>349900</v>
      </c>
      <c r="H2252" s="6" t="s">
        <v>13</v>
      </c>
      <c r="I2252" s="6">
        <v>349900</v>
      </c>
      <c r="J2252" t="e">
        <f>+INDEX(Hoja3!A:G,MATCH('ALL PRODUCTS'!B2252,Hoja3!B:B,0),6)</f>
        <v>#N/A</v>
      </c>
      <c r="K2252" s="79" t="e">
        <f>+INDEX(Hoja3!A:G,MATCH('ALL PRODUCTS'!B2252,Hoja3!B:B,0),5)</f>
        <v>#N/A</v>
      </c>
      <c r="L2252" s="86">
        <v>779800</v>
      </c>
      <c r="M2252" s="86">
        <v>389900</v>
      </c>
    </row>
    <row r="2253" spans="1:13">
      <c r="A2253" t="s">
        <v>2696</v>
      </c>
      <c r="B2253" s="68" t="s">
        <v>17069</v>
      </c>
      <c r="C2253" s="68" t="s">
        <v>17070</v>
      </c>
      <c r="D2253" s="9" t="s">
        <v>9972</v>
      </c>
      <c r="E2253" s="68" t="s">
        <v>17071</v>
      </c>
      <c r="F2253" s="68" t="s">
        <v>17072</v>
      </c>
      <c r="G2253" s="6">
        <v>689900</v>
      </c>
      <c r="H2253" s="6" t="s">
        <v>13</v>
      </c>
      <c r="I2253" s="6">
        <v>689900</v>
      </c>
      <c r="J2253" t="e">
        <f>+INDEX(Hoja3!A:G,MATCH('ALL PRODUCTS'!B2253,Hoja3!B:B,0),6)</f>
        <v>#N/A</v>
      </c>
      <c r="K2253" s="79" t="e">
        <f>+INDEX(Hoja3!A:G,MATCH('ALL PRODUCTS'!B2253,Hoja3!B:B,0),5)</f>
        <v>#N/A</v>
      </c>
      <c r="L2253" s="86">
        <v>1359800</v>
      </c>
      <c r="M2253" s="86">
        <v>679900</v>
      </c>
    </row>
    <row r="2254" spans="1:13">
      <c r="A2254" t="s">
        <v>2696</v>
      </c>
      <c r="B2254" s="68" t="s">
        <v>17073</v>
      </c>
      <c r="C2254" s="68"/>
      <c r="D2254" s="68" t="s">
        <v>6</v>
      </c>
      <c r="E2254" s="68" t="s">
        <v>17074</v>
      </c>
      <c r="F2254" s="68" t="s">
        <v>16</v>
      </c>
      <c r="G2254" s="6">
        <v>299900</v>
      </c>
      <c r="H2254" s="6" t="s">
        <v>13</v>
      </c>
      <c r="I2254" s="6">
        <v>299900</v>
      </c>
      <c r="J2254" t="e">
        <f>+INDEX(Hoja3!A:G,MATCH('ALL PRODUCTS'!B2254,Hoja3!B:B,0),6)</f>
        <v>#N/A</v>
      </c>
      <c r="K2254" s="79" t="e">
        <f>+INDEX(Hoja3!A:G,MATCH('ALL PRODUCTS'!B2254,Hoja3!B:B,0),5)</f>
        <v>#N/A</v>
      </c>
      <c r="L2254" s="86" t="e">
        <v>#N/A</v>
      </c>
      <c r="M2254" s="86" t="e">
        <v>#N/A</v>
      </c>
    </row>
    <row r="2255" spans="1:13">
      <c r="A2255" t="s">
        <v>2696</v>
      </c>
      <c r="B2255" s="68" t="s">
        <v>17073</v>
      </c>
      <c r="C2255" s="68" t="s">
        <v>17075</v>
      </c>
      <c r="D2255" s="9" t="s">
        <v>7446</v>
      </c>
      <c r="E2255" s="69" t="str">
        <f>"     "&amp;E2254</f>
        <v xml:space="preserve">     Silla Bar Alta Moderna Blanco</v>
      </c>
      <c r="F2255" s="68" t="s">
        <v>36</v>
      </c>
      <c r="G2255" s="70">
        <f>G2254</f>
        <v>299900</v>
      </c>
      <c r="H2255" s="70" t="str">
        <f>H2254&amp;"     "</f>
        <v xml:space="preserve">$     </v>
      </c>
      <c r="J2255" t="e">
        <f>+INDEX(Hoja3!A:G,MATCH('ALL PRODUCTS'!B2255,Hoja3!B:B,0),6)</f>
        <v>#N/A</v>
      </c>
      <c r="K2255" s="79" t="e">
        <f>+INDEX(Hoja3!A:G,MATCH('ALL PRODUCTS'!B2255,Hoja3!B:B,0),5)</f>
        <v>#N/A</v>
      </c>
      <c r="L2255" s="86">
        <v>637780</v>
      </c>
      <c r="M2255" s="86">
        <v>289900</v>
      </c>
    </row>
    <row r="2256" spans="1:13">
      <c r="A2256" t="s">
        <v>2696</v>
      </c>
      <c r="B2256" s="68" t="s">
        <v>17073</v>
      </c>
      <c r="C2256" s="68" t="s">
        <v>17076</v>
      </c>
      <c r="D2256" s="9" t="s">
        <v>2378</v>
      </c>
      <c r="E2256" s="69" t="str">
        <f>"     "&amp;E2254</f>
        <v xml:space="preserve">     Silla Bar Alta Moderna Blanco</v>
      </c>
      <c r="F2256" s="68" t="s">
        <v>12</v>
      </c>
      <c r="G2256" s="70">
        <f>G2254</f>
        <v>299900</v>
      </c>
      <c r="H2256" s="70" t="str">
        <f>H2254&amp;"     "</f>
        <v xml:space="preserve">$     </v>
      </c>
      <c r="J2256" t="e">
        <f>+INDEX(Hoja3!A:G,MATCH('ALL PRODUCTS'!B2256,Hoja3!B:B,0),6)</f>
        <v>#N/A</v>
      </c>
      <c r="K2256" s="79" t="e">
        <f>+INDEX(Hoja3!A:G,MATCH('ALL PRODUCTS'!B2256,Hoja3!B:B,0),5)</f>
        <v>#N/A</v>
      </c>
      <c r="L2256" s="86">
        <v>637780</v>
      </c>
      <c r="M2256" s="86">
        <v>289900</v>
      </c>
    </row>
    <row r="2257" spans="1:13">
      <c r="A2257" t="s">
        <v>2696</v>
      </c>
      <c r="B2257" s="68" t="s">
        <v>17077</v>
      </c>
      <c r="C2257" s="68" t="s">
        <v>17078</v>
      </c>
      <c r="D2257" s="9" t="s">
        <v>1696</v>
      </c>
      <c r="E2257" s="68" t="s">
        <v>14771</v>
      </c>
      <c r="F2257" s="68" t="s">
        <v>153</v>
      </c>
      <c r="G2257" s="6">
        <v>179900</v>
      </c>
      <c r="H2257" s="6" t="s">
        <v>13</v>
      </c>
      <c r="I2257">
        <v>139900</v>
      </c>
      <c r="J2257" t="e">
        <f>+INDEX(Hoja3!A:G,MATCH('ALL PRODUCTS'!B2257,Hoja3!B:B,0),6)</f>
        <v>#N/A</v>
      </c>
      <c r="K2257" s="79" t="e">
        <f>+INDEX(Hoja3!A:G,MATCH('ALL PRODUCTS'!B2257,Hoja3!B:B,0),5)</f>
        <v>#N/A</v>
      </c>
      <c r="L2257" s="86">
        <v>307780</v>
      </c>
      <c r="M2257" s="86">
        <v>139900</v>
      </c>
    </row>
    <row r="2258" spans="1:13">
      <c r="A2258" t="s">
        <v>2696</v>
      </c>
      <c r="B2258" s="68" t="s">
        <v>17079</v>
      </c>
      <c r="C2258" s="68" t="s">
        <v>17080</v>
      </c>
      <c r="D2258" s="9" t="s">
        <v>7555</v>
      </c>
      <c r="E2258" s="68" t="s">
        <v>17081</v>
      </c>
      <c r="F2258" s="68" t="s">
        <v>12</v>
      </c>
      <c r="G2258" s="6">
        <v>949900</v>
      </c>
      <c r="H2258" s="6" t="s">
        <v>13</v>
      </c>
      <c r="I2258">
        <v>789900</v>
      </c>
      <c r="J2258" t="e">
        <f>+INDEX(Hoja3!A:G,MATCH('ALL PRODUCTS'!B2258,Hoja3!B:B,0),6)</f>
        <v>#N/A</v>
      </c>
      <c r="K2258" s="79" t="e">
        <f>+INDEX(Hoja3!A:G,MATCH('ALL PRODUCTS'!B2258,Hoja3!B:B,0),5)</f>
        <v>#N/A</v>
      </c>
      <c r="L2258" s="86">
        <v>1671780.0000000002</v>
      </c>
      <c r="M2258" s="86">
        <v>759900</v>
      </c>
    </row>
    <row r="2259" spans="1:13">
      <c r="A2259" t="s">
        <v>2696</v>
      </c>
      <c r="B2259" s="68" t="s">
        <v>17082</v>
      </c>
      <c r="C2259" s="68" t="s">
        <v>17083</v>
      </c>
      <c r="D2259" s="9" t="s">
        <v>2062</v>
      </c>
      <c r="E2259" s="68" t="s">
        <v>17084</v>
      </c>
      <c r="F2259" s="68" t="s">
        <v>12</v>
      </c>
      <c r="G2259" s="6">
        <v>349900</v>
      </c>
      <c r="H2259" s="6" t="s">
        <v>13</v>
      </c>
      <c r="I2259">
        <v>519900</v>
      </c>
      <c r="J2259" t="e">
        <f>+INDEX(Hoja3!A:G,MATCH('ALL PRODUCTS'!B2259,Hoja3!B:B,0),6)</f>
        <v>#N/A</v>
      </c>
      <c r="K2259" s="79" t="e">
        <f>+INDEX(Hoja3!A:G,MATCH('ALL PRODUCTS'!B2259,Hoja3!B:B,0),5)</f>
        <v>#N/A</v>
      </c>
      <c r="L2259" s="86">
        <v>1099780</v>
      </c>
      <c r="M2259" s="86">
        <v>499900</v>
      </c>
    </row>
    <row r="2260" spans="1:13">
      <c r="A2260" t="s">
        <v>2696</v>
      </c>
      <c r="B2260" s="68" t="s">
        <v>17085</v>
      </c>
      <c r="C2260" s="68"/>
      <c r="D2260" s="68" t="s">
        <v>6</v>
      </c>
      <c r="E2260" s="68" t="s">
        <v>17086</v>
      </c>
      <c r="F2260" s="68" t="s">
        <v>16</v>
      </c>
      <c r="G2260" s="6">
        <v>279900</v>
      </c>
      <c r="H2260" s="6" t="s">
        <v>13</v>
      </c>
      <c r="I2260">
        <v>284900</v>
      </c>
      <c r="J2260" t="e">
        <f>+INDEX(Hoja3!A:G,MATCH('ALL PRODUCTS'!B2260,Hoja3!B:B,0),6)</f>
        <v>#N/A</v>
      </c>
      <c r="K2260" s="79" t="e">
        <f>+INDEX(Hoja3!A:G,MATCH('ALL PRODUCTS'!B2260,Hoja3!B:B,0),5)</f>
        <v>#N/A</v>
      </c>
      <c r="L2260" s="86" t="e">
        <v>#N/A</v>
      </c>
      <c r="M2260" s="86" t="e">
        <v>#N/A</v>
      </c>
    </row>
    <row r="2261" spans="1:13">
      <c r="A2261" t="s">
        <v>2696</v>
      </c>
      <c r="B2261" s="68" t="s">
        <v>17085</v>
      </c>
      <c r="C2261" s="68" t="s">
        <v>17087</v>
      </c>
      <c r="D2261" s="9" t="s">
        <v>7332</v>
      </c>
      <c r="E2261" s="69" t="str">
        <f>"     "&amp;E2260</f>
        <v xml:space="preserve">     Silla Auxiliar Para Sala O Comedor Tapizada Dais </v>
      </c>
      <c r="F2261" s="68" t="s">
        <v>48</v>
      </c>
      <c r="G2261" s="70">
        <f>G2260</f>
        <v>279900</v>
      </c>
      <c r="H2261" s="70" t="str">
        <f>H2260&amp;"     "</f>
        <v xml:space="preserve">$     </v>
      </c>
      <c r="J2261" t="e">
        <f>+INDEX(Hoja3!A:G,MATCH('ALL PRODUCTS'!B2261,Hoja3!B:B,0),6)</f>
        <v>#N/A</v>
      </c>
      <c r="K2261" s="79" t="e">
        <f>+INDEX(Hoja3!A:G,MATCH('ALL PRODUCTS'!B2261,Hoja3!B:B,0),5)</f>
        <v>#N/A</v>
      </c>
      <c r="L2261" s="86">
        <v>571780</v>
      </c>
      <c r="M2261" s="86">
        <v>259900</v>
      </c>
    </row>
    <row r="2262" spans="1:13">
      <c r="A2262" t="s">
        <v>2696</v>
      </c>
      <c r="B2262" s="68" t="s">
        <v>17085</v>
      </c>
      <c r="C2262" s="68" t="s">
        <v>17088</v>
      </c>
      <c r="D2262" s="9" t="s">
        <v>1733</v>
      </c>
      <c r="E2262" s="69" t="str">
        <f>"     "&amp;E2260</f>
        <v xml:space="preserve">     Silla Auxiliar Para Sala O Comedor Tapizada Dais </v>
      </c>
      <c r="F2262" s="68" t="s">
        <v>2462</v>
      </c>
      <c r="G2262" s="70">
        <f>G2260</f>
        <v>279900</v>
      </c>
      <c r="H2262" s="70" t="str">
        <f>H2260&amp;"     "</f>
        <v xml:space="preserve">$     </v>
      </c>
      <c r="J2262" t="e">
        <f>+INDEX(Hoja3!A:G,MATCH('ALL PRODUCTS'!B2262,Hoja3!B:B,0),6)</f>
        <v>#N/A</v>
      </c>
      <c r="K2262" s="79" t="e">
        <f>+INDEX(Hoja3!A:G,MATCH('ALL PRODUCTS'!B2262,Hoja3!B:B,0),5)</f>
        <v>#N/A</v>
      </c>
      <c r="L2262" s="86">
        <v>659780</v>
      </c>
      <c r="M2262" s="86">
        <v>299900</v>
      </c>
    </row>
    <row r="2263" spans="1:13">
      <c r="A2263" t="s">
        <v>2696</v>
      </c>
      <c r="B2263" s="68" t="s">
        <v>17085</v>
      </c>
      <c r="C2263" s="68" t="s">
        <v>17089</v>
      </c>
      <c r="D2263" s="9" t="s">
        <v>8979</v>
      </c>
      <c r="E2263" s="69" t="str">
        <f>"     "&amp;E2260</f>
        <v xml:space="preserve">     Silla Auxiliar Para Sala O Comedor Tapizada Dais </v>
      </c>
      <c r="F2263" s="68" t="s">
        <v>54</v>
      </c>
      <c r="G2263" s="70">
        <f>G2260</f>
        <v>279900</v>
      </c>
      <c r="H2263" s="70" t="str">
        <f>H2260&amp;"     "</f>
        <v xml:space="preserve">$     </v>
      </c>
      <c r="J2263" t="e">
        <f>+INDEX(Hoja3!A:G,MATCH('ALL PRODUCTS'!B2263,Hoja3!B:B,0),6)</f>
        <v>#N/A</v>
      </c>
      <c r="K2263" s="79" t="e">
        <f>+INDEX(Hoja3!A:G,MATCH('ALL PRODUCTS'!B2263,Hoja3!B:B,0),5)</f>
        <v>#N/A</v>
      </c>
      <c r="L2263" s="86">
        <v>659780</v>
      </c>
      <c r="M2263" s="86">
        <v>299900</v>
      </c>
    </row>
    <row r="2264" spans="1:13">
      <c r="A2264" t="s">
        <v>2696</v>
      </c>
      <c r="B2264" s="68" t="s">
        <v>17085</v>
      </c>
      <c r="C2264" s="68" t="s">
        <v>17090</v>
      </c>
      <c r="D2264" s="9" t="s">
        <v>1734</v>
      </c>
      <c r="E2264" s="69" t="str">
        <f>"     "&amp;E2260</f>
        <v xml:space="preserve">     Silla Auxiliar Para Sala O Comedor Tapizada Dais </v>
      </c>
      <c r="F2264" s="68" t="s">
        <v>927</v>
      </c>
      <c r="G2264" s="70">
        <f>G2260</f>
        <v>279900</v>
      </c>
      <c r="H2264" s="70" t="str">
        <f>H2260&amp;"     "</f>
        <v xml:space="preserve">$     </v>
      </c>
      <c r="J2264" t="e">
        <f>+INDEX(Hoja3!A:G,MATCH('ALL PRODUCTS'!B2264,Hoja3!B:B,0),6)</f>
        <v>#N/A</v>
      </c>
      <c r="K2264" s="79" t="e">
        <f>+INDEX(Hoja3!A:G,MATCH('ALL PRODUCTS'!B2264,Hoja3!B:B,0),5)</f>
        <v>#N/A</v>
      </c>
      <c r="L2264" s="86">
        <v>615780</v>
      </c>
      <c r="M2264" s="86">
        <v>279900</v>
      </c>
    </row>
    <row r="2265" spans="1:13">
      <c r="A2265" t="s">
        <v>2696</v>
      </c>
      <c r="B2265" s="68" t="s">
        <v>17085</v>
      </c>
      <c r="C2265" s="68" t="s">
        <v>17091</v>
      </c>
      <c r="D2265" s="9" t="s">
        <v>1735</v>
      </c>
      <c r="E2265" s="69" t="str">
        <f>"     "&amp;E2260</f>
        <v xml:space="preserve">     Silla Auxiliar Para Sala O Comedor Tapizada Dais </v>
      </c>
      <c r="F2265" s="68" t="s">
        <v>36</v>
      </c>
      <c r="G2265" s="70">
        <f>G2260</f>
        <v>279900</v>
      </c>
      <c r="H2265" s="70" t="str">
        <f>H2260&amp;"     "</f>
        <v xml:space="preserve">$     </v>
      </c>
      <c r="J2265" t="e">
        <f>+INDEX(Hoja3!A:G,MATCH('ALL PRODUCTS'!B2265,Hoja3!B:B,0),6)</f>
        <v>#N/A</v>
      </c>
      <c r="K2265" s="79" t="e">
        <f>+INDEX(Hoja3!A:G,MATCH('ALL PRODUCTS'!B2265,Hoja3!B:B,0),5)</f>
        <v>#N/A</v>
      </c>
      <c r="L2265" s="86">
        <v>571780</v>
      </c>
      <c r="M2265" s="86">
        <v>259900</v>
      </c>
    </row>
    <row r="2266" spans="1:13">
      <c r="A2266" t="s">
        <v>2696</v>
      </c>
      <c r="B2266" s="68" t="s">
        <v>17092</v>
      </c>
      <c r="C2266" s="68" t="s">
        <v>17093</v>
      </c>
      <c r="D2266" s="9" t="s">
        <v>2260</v>
      </c>
      <c r="E2266" s="68" t="s">
        <v>17094</v>
      </c>
      <c r="F2266" s="68" t="s">
        <v>456</v>
      </c>
      <c r="G2266" s="6">
        <v>379900</v>
      </c>
      <c r="H2266" s="6" t="s">
        <v>13</v>
      </c>
      <c r="I2266" s="6">
        <v>379900</v>
      </c>
      <c r="J2266" t="e">
        <f>+INDEX(Hoja3!A:G,MATCH('ALL PRODUCTS'!B2266,Hoja3!B:B,0),6)</f>
        <v>#N/A</v>
      </c>
      <c r="K2266" s="79" t="e">
        <f>+INDEX(Hoja3!A:G,MATCH('ALL PRODUCTS'!B2266,Hoja3!B:B,0),5)</f>
        <v>#N/A</v>
      </c>
      <c r="L2266" s="86">
        <v>859800</v>
      </c>
      <c r="M2266" s="86">
        <v>429900</v>
      </c>
    </row>
    <row r="2267" spans="1:13">
      <c r="A2267" t="s">
        <v>2696</v>
      </c>
      <c r="B2267" s="68" t="s">
        <v>17095</v>
      </c>
      <c r="C2267" s="68" t="s">
        <v>17096</v>
      </c>
      <c r="D2267" s="9" t="s">
        <v>8987</v>
      </c>
      <c r="E2267" s="68" t="s">
        <v>17097</v>
      </c>
      <c r="F2267" s="68" t="s">
        <v>456</v>
      </c>
      <c r="G2267" s="6">
        <v>429900</v>
      </c>
      <c r="H2267" s="6" t="s">
        <v>13</v>
      </c>
      <c r="I2267" s="6">
        <v>429900</v>
      </c>
      <c r="J2267" t="e">
        <f>+INDEX(Hoja3!A:G,MATCH('ALL PRODUCTS'!B2267,Hoja3!B:B,0),6)</f>
        <v>#N/A</v>
      </c>
      <c r="K2267" s="79" t="e">
        <f>+INDEX(Hoja3!A:G,MATCH('ALL PRODUCTS'!B2267,Hoja3!B:B,0),5)</f>
        <v>#N/A</v>
      </c>
      <c r="L2267" s="86">
        <v>619800</v>
      </c>
      <c r="M2267" s="86">
        <v>309900</v>
      </c>
    </row>
    <row r="2268" spans="1:13">
      <c r="A2268" t="s">
        <v>2696</v>
      </c>
      <c r="B2268" s="68" t="s">
        <v>17098</v>
      </c>
      <c r="C2268" s="68"/>
      <c r="D2268" s="9" t="s">
        <v>9646</v>
      </c>
      <c r="E2268" s="68" t="s">
        <v>15372</v>
      </c>
      <c r="F2268" s="68" t="s">
        <v>16</v>
      </c>
      <c r="G2268" s="6">
        <v>549900</v>
      </c>
      <c r="H2268" s="6" t="s">
        <v>13</v>
      </c>
      <c r="I2268" s="6">
        <v>549900</v>
      </c>
      <c r="J2268" t="e">
        <f>+INDEX(Hoja3!A:G,MATCH('ALL PRODUCTS'!B2268,Hoja3!B:B,0),6)</f>
        <v>#N/A</v>
      </c>
      <c r="K2268" s="79" t="e">
        <f>+INDEX(Hoja3!A:G,MATCH('ALL PRODUCTS'!B2268,Hoja3!B:B,0),5)</f>
        <v>#N/A</v>
      </c>
      <c r="L2268" s="86">
        <v>1059800</v>
      </c>
      <c r="M2268" s="86">
        <v>529900</v>
      </c>
    </row>
    <row r="2269" spans="1:13">
      <c r="A2269" t="s">
        <v>2696</v>
      </c>
      <c r="B2269" s="68" t="s">
        <v>17099</v>
      </c>
      <c r="C2269" s="68" t="s">
        <v>17100</v>
      </c>
      <c r="D2269" s="9" t="s">
        <v>9648</v>
      </c>
      <c r="E2269" s="68" t="s">
        <v>17101</v>
      </c>
      <c r="F2269" s="68" t="s">
        <v>292</v>
      </c>
      <c r="G2269" s="6">
        <v>569900</v>
      </c>
      <c r="H2269" s="6" t="s">
        <v>13</v>
      </c>
      <c r="I2269" s="6">
        <v>569900</v>
      </c>
      <c r="J2269" t="e">
        <f>+INDEX(Hoja3!A:G,MATCH('ALL PRODUCTS'!B2269,Hoja3!B:B,0),6)</f>
        <v>#N/A</v>
      </c>
      <c r="K2269" s="79" t="e">
        <f>+INDEX(Hoja3!A:G,MATCH('ALL PRODUCTS'!B2269,Hoja3!B:B,0),5)</f>
        <v>#N/A</v>
      </c>
      <c r="L2269" s="86">
        <v>1059800</v>
      </c>
      <c r="M2269" s="86">
        <v>529900</v>
      </c>
    </row>
    <row r="2270" spans="1:13">
      <c r="A2270" t="s">
        <v>2696</v>
      </c>
      <c r="B2270" s="68" t="s">
        <v>17102</v>
      </c>
      <c r="C2270" s="68"/>
      <c r="D2270" s="68" t="s">
        <v>6</v>
      </c>
      <c r="E2270" s="68" t="s">
        <v>17103</v>
      </c>
      <c r="F2270" s="68" t="s">
        <v>16</v>
      </c>
      <c r="G2270" s="6">
        <v>279900</v>
      </c>
      <c r="H2270" s="6" t="s">
        <v>13</v>
      </c>
      <c r="I2270">
        <v>319900</v>
      </c>
      <c r="J2270" t="e">
        <f>+INDEX(Hoja3!A:G,MATCH('ALL PRODUCTS'!B2270,Hoja3!B:B,0),6)</f>
        <v>#N/A</v>
      </c>
      <c r="K2270" s="79" t="e">
        <f>+INDEX(Hoja3!A:G,MATCH('ALL PRODUCTS'!B2270,Hoja3!B:B,0),5)</f>
        <v>#N/A</v>
      </c>
      <c r="L2270" s="86" t="e">
        <v>#N/A</v>
      </c>
      <c r="M2270" s="86" t="e">
        <v>#N/A</v>
      </c>
    </row>
    <row r="2271" spans="1:13">
      <c r="A2271" t="s">
        <v>2696</v>
      </c>
      <c r="B2271" s="68" t="s">
        <v>17102</v>
      </c>
      <c r="C2271" s="68" t="s">
        <v>17104</v>
      </c>
      <c r="D2271" s="9" t="s">
        <v>7434</v>
      </c>
      <c r="E2271" s="69" t="str">
        <f>"     "&amp;E2270</f>
        <v xml:space="preserve">     Silla Bar O Barra Arka Blanco Perlado</v>
      </c>
      <c r="F2271" s="68" t="s">
        <v>17105</v>
      </c>
      <c r="G2271" s="70">
        <f>G2270</f>
        <v>279900</v>
      </c>
      <c r="H2271" s="70" t="str">
        <f>H2270&amp;"     "</f>
        <v xml:space="preserve">$     </v>
      </c>
      <c r="J2271" t="e">
        <f>+INDEX(Hoja3!A:G,MATCH('ALL PRODUCTS'!B2271,Hoja3!B:B,0),6)</f>
        <v>#N/A</v>
      </c>
      <c r="K2271" s="79" t="e">
        <f>+INDEX(Hoja3!A:G,MATCH('ALL PRODUCTS'!B2271,Hoja3!B:B,0),5)</f>
        <v>#N/A</v>
      </c>
      <c r="L2271" s="86">
        <v>681780</v>
      </c>
      <c r="M2271" s="86">
        <v>309900</v>
      </c>
    </row>
    <row r="2272" spans="1:13">
      <c r="A2272" t="s">
        <v>2696</v>
      </c>
      <c r="B2272" s="68" t="s">
        <v>17102</v>
      </c>
      <c r="C2272" s="68" t="s">
        <v>17106</v>
      </c>
      <c r="D2272" s="9" t="s">
        <v>9015</v>
      </c>
      <c r="E2272" s="69" t="str">
        <f>"     "&amp;E2270</f>
        <v xml:space="preserve">     Silla Bar O Barra Arka Blanco Perlado</v>
      </c>
      <c r="F2272" s="68" t="s">
        <v>232</v>
      </c>
      <c r="G2272" s="70">
        <f>G2270</f>
        <v>279900</v>
      </c>
      <c r="H2272" s="70" t="str">
        <f>H2270&amp;"     "</f>
        <v xml:space="preserve">$     </v>
      </c>
      <c r="J2272" t="e">
        <f>+INDEX(Hoja3!A:G,MATCH('ALL PRODUCTS'!B2272,Hoja3!B:B,0),6)</f>
        <v>#N/A</v>
      </c>
      <c r="K2272" s="79" t="e">
        <f>+INDEX(Hoja3!A:G,MATCH('ALL PRODUCTS'!B2272,Hoja3!B:B,0),5)</f>
        <v>#N/A</v>
      </c>
      <c r="L2272" s="86">
        <v>681780</v>
      </c>
      <c r="M2272" s="86">
        <v>309900</v>
      </c>
    </row>
    <row r="2273" spans="1:13">
      <c r="A2273" t="s">
        <v>2696</v>
      </c>
      <c r="B2273" s="68" t="s">
        <v>17107</v>
      </c>
      <c r="C2273" s="68"/>
      <c r="D2273" s="9" t="s">
        <v>6676</v>
      </c>
      <c r="E2273" s="68" t="s">
        <v>17108</v>
      </c>
      <c r="F2273" s="68" t="s">
        <v>16</v>
      </c>
      <c r="G2273" s="6">
        <v>1219900</v>
      </c>
      <c r="H2273" s="6" t="s">
        <v>13</v>
      </c>
      <c r="I2273">
        <v>1269900</v>
      </c>
      <c r="J2273" t="e">
        <f>+INDEX(Hoja3!A:G,MATCH('ALL PRODUCTS'!B2273,Hoja3!B:B,0),6)</f>
        <v>#N/A</v>
      </c>
      <c r="K2273" s="79" t="e">
        <f>+INDEX(Hoja3!A:G,MATCH('ALL PRODUCTS'!B2273,Hoja3!B:B,0),5)</f>
        <v>#N/A</v>
      </c>
      <c r="L2273" s="86">
        <v>2439800</v>
      </c>
      <c r="M2273" s="86">
        <v>1219900</v>
      </c>
    </row>
    <row r="2274" spans="1:13">
      <c r="A2274" t="s">
        <v>2696</v>
      </c>
      <c r="B2274" s="68" t="s">
        <v>17109</v>
      </c>
      <c r="C2274" s="68" t="s">
        <v>17110</v>
      </c>
      <c r="D2274" s="9" t="s">
        <v>9686</v>
      </c>
      <c r="E2274" s="68" t="s">
        <v>17111</v>
      </c>
      <c r="F2274" s="68" t="s">
        <v>292</v>
      </c>
      <c r="G2274" s="6">
        <v>549900</v>
      </c>
      <c r="H2274" s="6" t="s">
        <v>13</v>
      </c>
      <c r="I2274" s="6">
        <v>549900</v>
      </c>
      <c r="J2274" t="e">
        <f>+INDEX(Hoja3!A:G,MATCH('ALL PRODUCTS'!B2274,Hoja3!B:B,0),6)</f>
        <v>#N/A</v>
      </c>
      <c r="K2274" s="79" t="e">
        <f>+INDEX(Hoja3!A:G,MATCH('ALL PRODUCTS'!B2274,Hoja3!B:B,0),5)</f>
        <v>#N/A</v>
      </c>
      <c r="L2274" s="86">
        <v>1099800</v>
      </c>
      <c r="M2274" s="86">
        <v>549900</v>
      </c>
    </row>
    <row r="2275" spans="1:13">
      <c r="A2275" t="s">
        <v>2696</v>
      </c>
      <c r="B2275" s="68" t="s">
        <v>17112</v>
      </c>
      <c r="C2275" s="68"/>
      <c r="D2275" s="68" t="s">
        <v>6</v>
      </c>
      <c r="E2275" s="68" t="s">
        <v>17113</v>
      </c>
      <c r="F2275" s="68" t="s">
        <v>16</v>
      </c>
      <c r="G2275" s="6">
        <v>379900</v>
      </c>
      <c r="H2275" s="6" t="s">
        <v>13</v>
      </c>
      <c r="I2275">
        <v>369900</v>
      </c>
      <c r="J2275" t="e">
        <f>+INDEX(Hoja3!A:G,MATCH('ALL PRODUCTS'!B2275,Hoja3!B:B,0),6)</f>
        <v>#N/A</v>
      </c>
      <c r="K2275" s="79" t="e">
        <f>+INDEX(Hoja3!A:G,MATCH('ALL PRODUCTS'!B2275,Hoja3!B:B,0),5)</f>
        <v>#N/A</v>
      </c>
      <c r="L2275" s="86" t="e">
        <v>#N/A</v>
      </c>
      <c r="M2275" s="86" t="e">
        <v>#N/A</v>
      </c>
    </row>
    <row r="2276" spans="1:13">
      <c r="A2276" t="s">
        <v>2696</v>
      </c>
      <c r="B2276" s="68" t="s">
        <v>17112</v>
      </c>
      <c r="C2276" s="68" t="s">
        <v>17114</v>
      </c>
      <c r="D2276" s="9" t="s">
        <v>1736</v>
      </c>
      <c r="E2276" s="69" t="str">
        <f>"     "&amp;E2275</f>
        <v xml:space="preserve">     Silla Para Oficina Gerente Colors N </v>
      </c>
      <c r="F2276" s="68" t="s">
        <v>58</v>
      </c>
      <c r="G2276" s="70">
        <f>G2275</f>
        <v>379900</v>
      </c>
      <c r="H2276" s="70" t="str">
        <f>H2275&amp;"     "</f>
        <v xml:space="preserve">$     </v>
      </c>
      <c r="J2276" t="e">
        <f>+INDEX(Hoja3!A:G,MATCH('ALL PRODUCTS'!B2276,Hoja3!B:B,0),6)</f>
        <v>#N/A</v>
      </c>
      <c r="K2276" s="79" t="e">
        <f>+INDEX(Hoja3!A:G,MATCH('ALL PRODUCTS'!B2276,Hoja3!B:B,0),5)</f>
        <v>#N/A</v>
      </c>
      <c r="L2276" s="86">
        <v>659780</v>
      </c>
      <c r="M2276" s="86">
        <v>299900</v>
      </c>
    </row>
    <row r="2277" spans="1:13">
      <c r="A2277" t="s">
        <v>2696</v>
      </c>
      <c r="B2277" s="68" t="s">
        <v>17112</v>
      </c>
      <c r="C2277" s="68" t="s">
        <v>17115</v>
      </c>
      <c r="D2277" s="9" t="s">
        <v>1738</v>
      </c>
      <c r="E2277" s="69" t="str">
        <f>"     "&amp;E2275</f>
        <v xml:space="preserve">     Silla Para Oficina Gerente Colors N </v>
      </c>
      <c r="F2277" s="68" t="s">
        <v>17116</v>
      </c>
      <c r="G2277" s="70">
        <f>G2275</f>
        <v>379900</v>
      </c>
      <c r="H2277" s="70" t="str">
        <f>H2275&amp;"     "</f>
        <v xml:space="preserve">$     </v>
      </c>
      <c r="J2277" t="e">
        <f>+INDEX(Hoja3!A:G,MATCH('ALL PRODUCTS'!B2277,Hoja3!B:B,0),6)</f>
        <v>#N/A</v>
      </c>
      <c r="K2277" s="79" t="e">
        <f>+INDEX(Hoja3!A:G,MATCH('ALL PRODUCTS'!B2277,Hoja3!B:B,0),5)</f>
        <v>#N/A</v>
      </c>
      <c r="L2277" s="86">
        <v>791780.00000000012</v>
      </c>
      <c r="M2277" s="86">
        <v>359900</v>
      </c>
    </row>
    <row r="2278" spans="1:13">
      <c r="A2278" t="s">
        <v>2696</v>
      </c>
      <c r="B2278" s="68" t="s">
        <v>17117</v>
      </c>
      <c r="C2278" s="68"/>
      <c r="D2278" s="9" t="s">
        <v>2381</v>
      </c>
      <c r="E2278" s="68" t="s">
        <v>2382</v>
      </c>
      <c r="F2278" s="68" t="s">
        <v>16</v>
      </c>
      <c r="G2278" s="6">
        <v>49000</v>
      </c>
      <c r="H2278" s="6" t="s">
        <v>13</v>
      </c>
      <c r="I2278" s="6">
        <v>49000</v>
      </c>
      <c r="J2278" t="e">
        <f>+INDEX(Hoja3!A:G,MATCH('ALL PRODUCTS'!B2278,Hoja3!B:B,0),6)</f>
        <v>#N/A</v>
      </c>
      <c r="K2278" s="79" t="e">
        <f>+INDEX(Hoja3!A:G,MATCH('ALL PRODUCTS'!B2278,Hoja3!B:B,0),5)</f>
        <v>#N/A</v>
      </c>
      <c r="L2278" s="86">
        <v>239800</v>
      </c>
      <c r="M2278" s="86">
        <v>119900</v>
      </c>
    </row>
    <row r="2279" spans="1:13">
      <c r="A2279" t="s">
        <v>2696</v>
      </c>
      <c r="B2279" s="68" t="s">
        <v>17118</v>
      </c>
      <c r="C2279" s="68" t="s">
        <v>17119</v>
      </c>
      <c r="D2279" s="9" t="s">
        <v>1865</v>
      </c>
      <c r="E2279" s="9" t="s">
        <v>17120</v>
      </c>
      <c r="F2279" s="68" t="s">
        <v>12</v>
      </c>
      <c r="G2279" s="6">
        <v>1299900</v>
      </c>
      <c r="H2279" s="6" t="s">
        <v>13</v>
      </c>
      <c r="I2279">
        <v>1449900</v>
      </c>
      <c r="J2279" t="e">
        <f>+INDEX(Hoja3!A:G,MATCH('ALL PRODUCTS'!B2279,Hoja3!B:B,0),6)</f>
        <v>#N/A</v>
      </c>
      <c r="K2279" s="79" t="e">
        <f>+INDEX(Hoja3!A:G,MATCH('ALL PRODUCTS'!B2279,Hoja3!B:B,0),5)</f>
        <v>#N/A</v>
      </c>
      <c r="L2279" s="86">
        <v>3079780.0000000005</v>
      </c>
      <c r="M2279" s="86">
        <v>1399900</v>
      </c>
    </row>
    <row r="2280" spans="1:13">
      <c r="A2280" t="s">
        <v>2696</v>
      </c>
      <c r="B2280" s="68" t="s">
        <v>17121</v>
      </c>
      <c r="C2280" s="68" t="s">
        <v>17122</v>
      </c>
      <c r="D2280" s="9" t="s">
        <v>1862</v>
      </c>
      <c r="E2280" s="9" t="s">
        <v>498</v>
      </c>
      <c r="F2280" s="68" t="s">
        <v>12</v>
      </c>
      <c r="G2280" s="6">
        <v>1099800</v>
      </c>
      <c r="H2280" s="6" t="s">
        <v>13</v>
      </c>
      <c r="I2280">
        <v>1299900</v>
      </c>
      <c r="J2280" t="e">
        <f>+INDEX(Hoja3!A:G,MATCH('ALL PRODUCTS'!B2280,Hoja3!B:B,0),6)</f>
        <v>#N/A</v>
      </c>
      <c r="K2280" s="79" t="e">
        <f>+INDEX(Hoja3!A:G,MATCH('ALL PRODUCTS'!B2280,Hoja3!B:B,0),5)</f>
        <v>#N/A</v>
      </c>
      <c r="L2280" s="86">
        <v>2749780</v>
      </c>
      <c r="M2280" s="86">
        <v>1249900</v>
      </c>
    </row>
    <row r="2281" spans="1:13">
      <c r="A2281" t="s">
        <v>2696</v>
      </c>
      <c r="B2281" s="68" t="s">
        <v>17123</v>
      </c>
      <c r="C2281" s="68" t="s">
        <v>17124</v>
      </c>
      <c r="D2281" s="9" t="s">
        <v>1868</v>
      </c>
      <c r="E2281" s="9" t="s">
        <v>514</v>
      </c>
      <c r="F2281" s="68" t="s">
        <v>12</v>
      </c>
      <c r="G2281" s="6">
        <v>659900</v>
      </c>
      <c r="H2281" s="6" t="s">
        <v>13</v>
      </c>
      <c r="I2281">
        <v>1449900</v>
      </c>
      <c r="J2281" t="e">
        <f>+INDEX(Hoja3!A:G,MATCH('ALL PRODUCTS'!B2281,Hoja3!B:B,0),6)</f>
        <v>#N/A</v>
      </c>
      <c r="K2281" s="79" t="e">
        <f>+INDEX(Hoja3!A:G,MATCH('ALL PRODUCTS'!B2281,Hoja3!B:B,0),5)</f>
        <v>#N/A</v>
      </c>
      <c r="L2281" s="86">
        <v>3079780.0000000005</v>
      </c>
      <c r="M2281" s="86">
        <v>1399900</v>
      </c>
    </row>
    <row r="2282" spans="1:13">
      <c r="A2282" t="s">
        <v>2696</v>
      </c>
      <c r="B2282" s="68" t="s">
        <v>17125</v>
      </c>
      <c r="C2282" s="68" t="s">
        <v>17126</v>
      </c>
      <c r="D2282" s="9" t="s">
        <v>1863</v>
      </c>
      <c r="E2282" s="9" t="s">
        <v>501</v>
      </c>
      <c r="F2282" s="68" t="s">
        <v>153</v>
      </c>
      <c r="G2282" s="6">
        <v>519900</v>
      </c>
      <c r="H2282" s="6" t="s">
        <v>13</v>
      </c>
      <c r="I2282" s="6">
        <v>519900</v>
      </c>
      <c r="J2282" t="e">
        <f>+INDEX(Hoja3!A:G,MATCH('ALL PRODUCTS'!B2282,Hoja3!B:B,0),6)</f>
        <v>#N/A</v>
      </c>
      <c r="K2282" s="79" t="e">
        <f>+INDEX(Hoja3!A:G,MATCH('ALL PRODUCTS'!B2282,Hoja3!B:B,0),5)</f>
        <v>#N/A</v>
      </c>
      <c r="L2282" s="86">
        <v>1165780</v>
      </c>
      <c r="M2282" s="86">
        <v>529900</v>
      </c>
    </row>
    <row r="2283" spans="1:13">
      <c r="A2283" t="s">
        <v>2696</v>
      </c>
      <c r="B2283" s="68" t="s">
        <v>17127</v>
      </c>
      <c r="C2283" s="68" t="s">
        <v>17128</v>
      </c>
      <c r="D2283" s="9" t="s">
        <v>1856</v>
      </c>
      <c r="E2283" s="9" t="s">
        <v>17129</v>
      </c>
      <c r="F2283" s="68" t="s">
        <v>350</v>
      </c>
      <c r="G2283" s="6">
        <v>619900</v>
      </c>
      <c r="H2283" s="6" t="s">
        <v>13</v>
      </c>
      <c r="I2283" s="6">
        <v>619900</v>
      </c>
      <c r="J2283" t="e">
        <f>+INDEX(Hoja3!A:G,MATCH('ALL PRODUCTS'!B2283,Hoja3!B:B,0),6)</f>
        <v>#N/A</v>
      </c>
      <c r="K2283" s="79" t="e">
        <f>+INDEX(Hoja3!A:G,MATCH('ALL PRODUCTS'!B2283,Hoja3!B:B,0),5)</f>
        <v>#N/A</v>
      </c>
      <c r="L2283" s="86">
        <v>1319780</v>
      </c>
      <c r="M2283" s="86">
        <v>599900</v>
      </c>
    </row>
    <row r="2284" spans="1:13">
      <c r="A2284" t="s">
        <v>2696</v>
      </c>
      <c r="B2284" s="68" t="s">
        <v>17130</v>
      </c>
      <c r="C2284" s="68"/>
      <c r="D2284" s="68" t="s">
        <v>6</v>
      </c>
      <c r="E2284" s="9" t="s">
        <v>384</v>
      </c>
      <c r="F2284" s="68" t="s">
        <v>16</v>
      </c>
      <c r="G2284" s="6">
        <v>619900</v>
      </c>
      <c r="H2284" s="6" t="s">
        <v>13</v>
      </c>
      <c r="I2284" s="6">
        <v>619900</v>
      </c>
      <c r="J2284" t="e">
        <f>+INDEX(Hoja3!A:G,MATCH('ALL PRODUCTS'!B2284,Hoja3!B:B,0),6)</f>
        <v>#N/A</v>
      </c>
      <c r="K2284" s="79" t="e">
        <f>+INDEX(Hoja3!A:G,MATCH('ALL PRODUCTS'!B2284,Hoja3!B:B,0),5)</f>
        <v>#N/A</v>
      </c>
      <c r="L2284" s="86" t="e">
        <v>#N/A</v>
      </c>
      <c r="M2284" s="86" t="e">
        <v>#N/A</v>
      </c>
    </row>
    <row r="2285" spans="1:13">
      <c r="A2285" t="s">
        <v>2696</v>
      </c>
      <c r="B2285" s="68" t="s">
        <v>17130</v>
      </c>
      <c r="C2285" s="68" t="s">
        <v>17131</v>
      </c>
      <c r="D2285" s="9" t="s">
        <v>1863</v>
      </c>
      <c r="E2285" s="69" t="str">
        <f>"     "&amp;E2284</f>
        <v xml:space="preserve">     Escritorio Nova Rovere + Silla Milano</v>
      </c>
      <c r="F2285" s="68" t="s">
        <v>153</v>
      </c>
      <c r="G2285" s="70">
        <f>G2284</f>
        <v>619900</v>
      </c>
      <c r="H2285" s="70" t="str">
        <f>H2284&amp;"     "</f>
        <v xml:space="preserve">$     </v>
      </c>
      <c r="J2285" t="e">
        <f>+INDEX(Hoja3!A:G,MATCH('ALL PRODUCTS'!B2285,Hoja3!B:B,0),6)</f>
        <v>#N/A</v>
      </c>
      <c r="K2285" s="79" t="e">
        <f>+INDEX(Hoja3!A:G,MATCH('ALL PRODUCTS'!B2285,Hoja3!B:B,0),5)</f>
        <v>#N/A</v>
      </c>
      <c r="L2285" s="86">
        <v>1165780</v>
      </c>
      <c r="M2285" s="86">
        <v>529900</v>
      </c>
    </row>
    <row r="2286" spans="1:13">
      <c r="A2286" t="s">
        <v>2696</v>
      </c>
      <c r="B2286" s="68" t="s">
        <v>17130</v>
      </c>
      <c r="C2286" s="68" t="s">
        <v>17132</v>
      </c>
      <c r="D2286" s="9" t="s">
        <v>1813</v>
      </c>
      <c r="E2286" s="69" t="str">
        <f>"     "&amp;E2284</f>
        <v xml:space="preserve">     Escritorio Nova Rovere + Silla Milano</v>
      </c>
      <c r="F2286" s="68" t="s">
        <v>350</v>
      </c>
      <c r="G2286" s="70">
        <f>G2284</f>
        <v>619900</v>
      </c>
      <c r="H2286" s="70" t="str">
        <f>H2284&amp;"     "</f>
        <v xml:space="preserve">$     </v>
      </c>
      <c r="J2286" t="e">
        <f>+INDEX(Hoja3!A:G,MATCH('ALL PRODUCTS'!B2286,Hoja3!B:B,0),6)</f>
        <v>#N/A</v>
      </c>
      <c r="K2286" s="79" t="e">
        <f>+INDEX(Hoja3!A:G,MATCH('ALL PRODUCTS'!B2286,Hoja3!B:B,0),5)</f>
        <v>#N/A</v>
      </c>
      <c r="L2286" s="86">
        <v>1297780</v>
      </c>
      <c r="M2286" s="86">
        <v>589900</v>
      </c>
    </row>
    <row r="2287" spans="1:13">
      <c r="A2287" t="s">
        <v>2696</v>
      </c>
      <c r="B2287" s="68" t="s">
        <v>17130</v>
      </c>
      <c r="C2287" s="68" t="s">
        <v>17133</v>
      </c>
      <c r="D2287" s="9" t="s">
        <v>1812</v>
      </c>
      <c r="E2287" s="69" t="str">
        <f>"     "&amp;E2284</f>
        <v xml:space="preserve">     Escritorio Nova Rovere + Silla Milano</v>
      </c>
      <c r="F2287" s="68" t="s">
        <v>54</v>
      </c>
      <c r="G2287" s="70">
        <f>G2284</f>
        <v>619900</v>
      </c>
      <c r="H2287" s="70" t="str">
        <f>H2284&amp;"     "</f>
        <v xml:space="preserve">$     </v>
      </c>
      <c r="J2287" t="e">
        <f>+INDEX(Hoja3!A:G,MATCH('ALL PRODUCTS'!B2287,Hoja3!B:B,0),6)</f>
        <v>#N/A</v>
      </c>
      <c r="K2287" s="79" t="e">
        <f>+INDEX(Hoja3!A:G,MATCH('ALL PRODUCTS'!B2287,Hoja3!B:B,0),5)</f>
        <v>#N/A</v>
      </c>
      <c r="L2287" s="86">
        <v>1341780</v>
      </c>
      <c r="M2287" s="86">
        <v>609900</v>
      </c>
    </row>
    <row r="2288" spans="1:13">
      <c r="A2288" t="s">
        <v>2696</v>
      </c>
      <c r="B2288" s="68" t="s">
        <v>17134</v>
      </c>
      <c r="C2288" s="68" t="s">
        <v>17135</v>
      </c>
      <c r="D2288" s="9" t="s">
        <v>1851</v>
      </c>
      <c r="E2288" s="9" t="s">
        <v>469</v>
      </c>
      <c r="F2288" s="68" t="s">
        <v>12</v>
      </c>
      <c r="G2288" s="6">
        <v>1099900</v>
      </c>
      <c r="H2288" s="6" t="s">
        <v>13</v>
      </c>
      <c r="I2288">
        <v>1039900</v>
      </c>
      <c r="J2288" t="e">
        <f>+INDEX(Hoja3!A:G,MATCH('ALL PRODUCTS'!B2288,Hoja3!B:B,0),6)</f>
        <v>#N/A</v>
      </c>
      <c r="K2288" s="79" t="e">
        <f>+INDEX(Hoja3!A:G,MATCH('ALL PRODUCTS'!B2288,Hoja3!B:B,0),5)</f>
        <v>#N/A</v>
      </c>
      <c r="L2288" s="86">
        <v>2199780</v>
      </c>
      <c r="M2288" s="86">
        <v>999900</v>
      </c>
    </row>
    <row r="2289" spans="1:13">
      <c r="A2289" t="s">
        <v>2696</v>
      </c>
      <c r="B2289" s="68" t="s">
        <v>17136</v>
      </c>
      <c r="C2289" s="68" t="s">
        <v>17137</v>
      </c>
      <c r="D2289" s="9" t="s">
        <v>1864</v>
      </c>
      <c r="E2289" s="9" t="s">
        <v>504</v>
      </c>
      <c r="F2289" s="68" t="s">
        <v>12</v>
      </c>
      <c r="G2289" s="6">
        <v>1259900</v>
      </c>
      <c r="H2289" s="6" t="s">
        <v>13</v>
      </c>
      <c r="I2289">
        <v>1449900</v>
      </c>
      <c r="J2289" t="e">
        <f>+INDEX(Hoja3!A:G,MATCH('ALL PRODUCTS'!B2289,Hoja3!B:B,0),6)</f>
        <v>#N/A</v>
      </c>
      <c r="K2289" s="79" t="e">
        <f>+INDEX(Hoja3!A:G,MATCH('ALL PRODUCTS'!B2289,Hoja3!B:B,0),5)</f>
        <v>#N/A</v>
      </c>
      <c r="L2289" s="86">
        <v>3079780.0000000005</v>
      </c>
      <c r="M2289" s="86">
        <v>1399900</v>
      </c>
    </row>
    <row r="2290" spans="1:13">
      <c r="A2290" t="s">
        <v>2696</v>
      </c>
      <c r="B2290" s="68" t="s">
        <v>17138</v>
      </c>
      <c r="C2290" s="68"/>
      <c r="D2290" s="68" t="s">
        <v>6</v>
      </c>
      <c r="E2290" s="9" t="s">
        <v>509</v>
      </c>
      <c r="F2290" s="68" t="s">
        <v>16</v>
      </c>
      <c r="G2290" s="6">
        <v>629900</v>
      </c>
      <c r="H2290" s="6" t="s">
        <v>13</v>
      </c>
      <c r="I2290">
        <v>779900</v>
      </c>
      <c r="J2290" t="e">
        <f>+INDEX(Hoja3!A:G,MATCH('ALL PRODUCTS'!B2290,Hoja3!B:B,0),6)</f>
        <v>#N/A</v>
      </c>
      <c r="K2290" s="79" t="e">
        <f>+INDEX(Hoja3!A:G,MATCH('ALL PRODUCTS'!B2290,Hoja3!B:B,0),5)</f>
        <v>#N/A</v>
      </c>
      <c r="L2290" s="86" t="e">
        <v>#N/A</v>
      </c>
      <c r="M2290" s="86" t="e">
        <v>#N/A</v>
      </c>
    </row>
    <row r="2291" spans="1:13">
      <c r="A2291" t="s">
        <v>2696</v>
      </c>
      <c r="B2291" s="68" t="s">
        <v>17138</v>
      </c>
      <c r="C2291" s="68" t="s">
        <v>17139</v>
      </c>
      <c r="D2291" s="9" t="s">
        <v>1866</v>
      </c>
      <c r="E2291" s="69" t="str">
        <f>"     "&amp;E2290</f>
        <v xml:space="preserve">     Escritorio Moderno Black + Silla Milano</v>
      </c>
      <c r="F2291" s="68" t="s">
        <v>153</v>
      </c>
      <c r="G2291" s="70">
        <f>G2290</f>
        <v>629900</v>
      </c>
      <c r="H2291" s="70" t="str">
        <f>H2290&amp;"     "</f>
        <v xml:space="preserve">$     </v>
      </c>
      <c r="J2291" t="e">
        <f>+INDEX(Hoja3!A:G,MATCH('ALL PRODUCTS'!B2291,Hoja3!B:B,0),6)</f>
        <v>#N/A</v>
      </c>
      <c r="K2291" s="79" t="e">
        <f>+INDEX(Hoja3!A:G,MATCH('ALL PRODUCTS'!B2291,Hoja3!B:B,0),5)</f>
        <v>#N/A</v>
      </c>
      <c r="L2291" s="86">
        <v>1473780.0000000002</v>
      </c>
      <c r="M2291" s="86">
        <v>669900</v>
      </c>
    </row>
    <row r="2292" spans="1:13">
      <c r="A2292" t="s">
        <v>2696</v>
      </c>
      <c r="B2292" s="68" t="s">
        <v>17138</v>
      </c>
      <c r="C2292" s="68" t="s">
        <v>17140</v>
      </c>
      <c r="D2292" s="9" t="s">
        <v>8245</v>
      </c>
      <c r="E2292" s="69" t="str">
        <f>"     "&amp;E2290</f>
        <v xml:space="preserve">     Escritorio Moderno Black + Silla Milano</v>
      </c>
      <c r="F2292" s="68" t="s">
        <v>350</v>
      </c>
      <c r="G2292" s="70">
        <f>G2290</f>
        <v>629900</v>
      </c>
      <c r="H2292" s="70" t="str">
        <f>H2290&amp;"     "</f>
        <v xml:space="preserve">$     </v>
      </c>
      <c r="J2292" t="e">
        <f>+INDEX(Hoja3!A:G,MATCH('ALL PRODUCTS'!B2292,Hoja3!B:B,0),6)</f>
        <v>#N/A</v>
      </c>
      <c r="K2292" s="79" t="e">
        <f>+INDEX(Hoja3!A:G,MATCH('ALL PRODUCTS'!B2292,Hoja3!B:B,0),5)</f>
        <v>#N/A</v>
      </c>
      <c r="L2292" s="86">
        <v>1759780.0000000002</v>
      </c>
      <c r="M2292" s="86">
        <v>799900</v>
      </c>
    </row>
    <row r="2293" spans="1:13">
      <c r="A2293" t="s">
        <v>2696</v>
      </c>
      <c r="B2293" s="68" t="s">
        <v>17138</v>
      </c>
      <c r="C2293" s="68" t="s">
        <v>17141</v>
      </c>
      <c r="D2293" s="9" t="s">
        <v>8250</v>
      </c>
      <c r="E2293" s="69" t="str">
        <f>"     "&amp;E2290</f>
        <v xml:space="preserve">     Escritorio Moderno Black + Silla Milano</v>
      </c>
      <c r="F2293" s="68" t="s">
        <v>54</v>
      </c>
      <c r="G2293" s="70">
        <f>G2290</f>
        <v>629900</v>
      </c>
      <c r="H2293" s="70" t="str">
        <f>H2290&amp;"     "</f>
        <v xml:space="preserve">$     </v>
      </c>
      <c r="J2293" t="e">
        <f>+INDEX(Hoja3!A:G,MATCH('ALL PRODUCTS'!B2293,Hoja3!B:B,0),6)</f>
        <v>#N/A</v>
      </c>
      <c r="K2293" s="79" t="e">
        <f>+INDEX(Hoja3!A:G,MATCH('ALL PRODUCTS'!B2293,Hoja3!B:B,0),5)</f>
        <v>#N/A</v>
      </c>
      <c r="L2293" s="86">
        <v>1561780.0000000002</v>
      </c>
      <c r="M2293" s="86">
        <v>709900</v>
      </c>
    </row>
    <row r="2294" spans="1:13">
      <c r="A2294" t="s">
        <v>2696</v>
      </c>
      <c r="B2294" s="68" t="s">
        <v>17142</v>
      </c>
      <c r="C2294" s="68" t="s">
        <v>17143</v>
      </c>
      <c r="D2294" s="9" t="s">
        <v>1859</v>
      </c>
      <c r="E2294" s="9" t="s">
        <v>489</v>
      </c>
      <c r="F2294" s="68" t="s">
        <v>12</v>
      </c>
      <c r="G2294" s="6">
        <v>1029900</v>
      </c>
      <c r="H2294" s="6" t="s">
        <v>13</v>
      </c>
      <c r="I2294">
        <v>779900</v>
      </c>
      <c r="J2294" t="e">
        <f>+INDEX(Hoja3!A:G,MATCH('ALL PRODUCTS'!B2294,Hoja3!B:B,0),6)</f>
        <v>#N/A</v>
      </c>
      <c r="K2294" s="79" t="e">
        <f>+INDEX(Hoja3!A:G,MATCH('ALL PRODUCTS'!B2294,Hoja3!B:B,0),5)</f>
        <v>#N/A</v>
      </c>
      <c r="L2294" s="86">
        <v>1649780.0000000002</v>
      </c>
      <c r="M2294" s="86">
        <v>749900</v>
      </c>
    </row>
    <row r="2295" spans="1:13">
      <c r="A2295" t="s">
        <v>2696</v>
      </c>
      <c r="B2295" s="68" t="s">
        <v>17144</v>
      </c>
      <c r="C2295" s="68" t="s">
        <v>17145</v>
      </c>
      <c r="D2295" s="9" t="s">
        <v>1860</v>
      </c>
      <c r="E2295" s="9" t="s">
        <v>492</v>
      </c>
      <c r="F2295" s="68" t="s">
        <v>153</v>
      </c>
      <c r="G2295" s="6">
        <v>419900</v>
      </c>
      <c r="H2295" s="6" t="s">
        <v>13</v>
      </c>
      <c r="I2295" s="6">
        <v>419900</v>
      </c>
      <c r="J2295" t="e">
        <f>+INDEX(Hoja3!A:G,MATCH('ALL PRODUCTS'!B2295,Hoja3!B:B,0),6)</f>
        <v>#N/A</v>
      </c>
      <c r="K2295" s="79" t="e">
        <f>+INDEX(Hoja3!A:G,MATCH('ALL PRODUCTS'!B2295,Hoja3!B:B,0),5)</f>
        <v>#N/A</v>
      </c>
      <c r="L2295" s="86">
        <v>1209780</v>
      </c>
      <c r="M2295" s="86">
        <v>549900</v>
      </c>
    </row>
    <row r="2296" spans="1:13">
      <c r="A2296" t="s">
        <v>2696</v>
      </c>
      <c r="B2296" s="68" t="s">
        <v>17146</v>
      </c>
      <c r="C2296" s="68"/>
      <c r="D2296" s="68" t="s">
        <v>6</v>
      </c>
      <c r="E2296" s="9" t="s">
        <v>483</v>
      </c>
      <c r="F2296" s="68" t="s">
        <v>16</v>
      </c>
      <c r="G2296" s="6">
        <v>569900</v>
      </c>
      <c r="H2296" s="6" t="s">
        <v>13</v>
      </c>
      <c r="I2296" s="6">
        <v>529900</v>
      </c>
      <c r="J2296" t="e">
        <f>+INDEX(Hoja3!A:G,MATCH('ALL PRODUCTS'!B2296,Hoja3!B:B,0),6)</f>
        <v>#N/A</v>
      </c>
      <c r="K2296" s="79" t="e">
        <f>+INDEX(Hoja3!A:G,MATCH('ALL PRODUCTS'!B2296,Hoja3!B:B,0),5)</f>
        <v>#N/A</v>
      </c>
      <c r="L2296" s="86" t="e">
        <v>#N/A</v>
      </c>
      <c r="M2296" s="86" t="e">
        <v>#N/A</v>
      </c>
    </row>
    <row r="2297" spans="1:13">
      <c r="A2297" t="s">
        <v>2696</v>
      </c>
      <c r="B2297" s="68" t="s">
        <v>17146</v>
      </c>
      <c r="C2297" s="68" t="s">
        <v>17147</v>
      </c>
      <c r="D2297" s="9" t="s">
        <v>1857</v>
      </c>
      <c r="E2297" s="69" t="str">
        <f>"     "&amp;E2296</f>
        <v xml:space="preserve">     Escritorio Acqua Negro + Silla Milano</v>
      </c>
      <c r="F2297" s="68" t="s">
        <v>153</v>
      </c>
      <c r="G2297" s="70">
        <f>G2296</f>
        <v>569900</v>
      </c>
      <c r="H2297" s="70" t="str">
        <f>H2296&amp;"     "</f>
        <v xml:space="preserve">$     </v>
      </c>
      <c r="J2297" t="e">
        <f>+INDEX(Hoja3!A:G,MATCH('ALL PRODUCTS'!B2297,Hoja3!B:B,0),6)</f>
        <v>#N/A</v>
      </c>
      <c r="K2297" s="79" t="e">
        <f>+INDEX(Hoja3!A:G,MATCH('ALL PRODUCTS'!B2297,Hoja3!B:B,0),5)</f>
        <v>#N/A</v>
      </c>
      <c r="L2297" s="86">
        <v>1319780</v>
      </c>
      <c r="M2297" s="86">
        <v>599900</v>
      </c>
    </row>
    <row r="2298" spans="1:13">
      <c r="A2298" t="s">
        <v>2696</v>
      </c>
      <c r="B2298" s="68" t="s">
        <v>17146</v>
      </c>
      <c r="C2298" s="68" t="s">
        <v>17148</v>
      </c>
      <c r="D2298" s="9" t="s">
        <v>1858</v>
      </c>
      <c r="E2298" s="69" t="str">
        <f>"     "&amp;E2296</f>
        <v xml:space="preserve">     Escritorio Acqua Negro + Silla Milano</v>
      </c>
      <c r="F2298" s="68" t="s">
        <v>54</v>
      </c>
      <c r="G2298" s="70">
        <f>G2296</f>
        <v>569900</v>
      </c>
      <c r="H2298" s="70" t="str">
        <f>H2296&amp;"     "</f>
        <v xml:space="preserve">$     </v>
      </c>
      <c r="J2298" t="e">
        <f>+INDEX(Hoja3!A:G,MATCH('ALL PRODUCTS'!B2298,Hoja3!B:B,0),6)</f>
        <v>#N/A</v>
      </c>
      <c r="K2298" s="79" t="e">
        <f>+INDEX(Hoja3!A:G,MATCH('ALL PRODUCTS'!B2298,Hoja3!B:B,0),5)</f>
        <v>#N/A</v>
      </c>
      <c r="L2298" s="86">
        <v>1121780</v>
      </c>
      <c r="M2298" s="86">
        <v>509900</v>
      </c>
    </row>
    <row r="2299" spans="1:13">
      <c r="A2299" t="s">
        <v>2696</v>
      </c>
      <c r="B2299" s="68" t="s">
        <v>17149</v>
      </c>
      <c r="C2299" s="68" t="s">
        <v>17150</v>
      </c>
      <c r="D2299" s="9" t="s">
        <v>1852</v>
      </c>
      <c r="E2299" s="9" t="s">
        <v>472</v>
      </c>
      <c r="F2299" s="68" t="s">
        <v>12</v>
      </c>
      <c r="G2299" s="6">
        <v>1149900</v>
      </c>
      <c r="H2299" s="6" t="s">
        <v>13</v>
      </c>
      <c r="I2299">
        <v>1209900</v>
      </c>
      <c r="J2299" t="e">
        <f>+INDEX(Hoja3!A:G,MATCH('ALL PRODUCTS'!B2299,Hoja3!B:B,0),6)</f>
        <v>#N/A</v>
      </c>
      <c r="K2299" s="79" t="e">
        <f>+INDEX(Hoja3!A:G,MATCH('ALL PRODUCTS'!B2299,Hoja3!B:B,0),5)</f>
        <v>#N/A</v>
      </c>
      <c r="L2299" s="86">
        <v>2573780</v>
      </c>
      <c r="M2299" s="86">
        <v>1169900</v>
      </c>
    </row>
    <row r="2300" spans="1:13">
      <c r="A2300" t="s">
        <v>2696</v>
      </c>
      <c r="B2300" s="68" t="s">
        <v>17151</v>
      </c>
      <c r="C2300" s="68" t="s">
        <v>17152</v>
      </c>
      <c r="D2300" s="9" t="s">
        <v>1853</v>
      </c>
      <c r="E2300" s="9" t="s">
        <v>475</v>
      </c>
      <c r="F2300" s="68" t="s">
        <v>12</v>
      </c>
      <c r="G2300" s="6">
        <v>1359900</v>
      </c>
      <c r="H2300" s="6" t="s">
        <v>13</v>
      </c>
      <c r="I2300">
        <v>1449900</v>
      </c>
      <c r="J2300" t="e">
        <f>+INDEX(Hoja3!A:G,MATCH('ALL PRODUCTS'!B2300,Hoja3!B:B,0),6)</f>
        <v>#N/A</v>
      </c>
      <c r="K2300" s="79" t="e">
        <f>+INDEX(Hoja3!A:G,MATCH('ALL PRODUCTS'!B2300,Hoja3!B:B,0),5)</f>
        <v>#N/A</v>
      </c>
      <c r="L2300" s="86">
        <v>3079780.0000000005</v>
      </c>
      <c r="M2300" s="86">
        <v>1399900</v>
      </c>
    </row>
    <row r="2301" spans="1:13">
      <c r="A2301" t="s">
        <v>2696</v>
      </c>
      <c r="B2301" s="68" t="s">
        <v>17153</v>
      </c>
      <c r="C2301" s="68" t="s">
        <v>17154</v>
      </c>
      <c r="D2301" s="9" t="s">
        <v>1861</v>
      </c>
      <c r="E2301" s="9" t="s">
        <v>17155</v>
      </c>
      <c r="F2301" s="68" t="s">
        <v>12</v>
      </c>
      <c r="G2301" s="6">
        <v>1099800</v>
      </c>
      <c r="H2301" s="6" t="s">
        <v>13</v>
      </c>
      <c r="I2301">
        <v>1429900</v>
      </c>
      <c r="J2301" t="e">
        <f>+INDEX(Hoja3!A:G,MATCH('ALL PRODUCTS'!B2301,Hoja3!B:B,0),6)</f>
        <v>#N/A</v>
      </c>
      <c r="K2301" s="79" t="e">
        <f>+INDEX(Hoja3!A:G,MATCH('ALL PRODUCTS'!B2301,Hoja3!B:B,0),5)</f>
        <v>#N/A</v>
      </c>
      <c r="L2301" s="86">
        <v>3035780.0000000005</v>
      </c>
      <c r="M2301" s="86">
        <v>1379900</v>
      </c>
    </row>
    <row r="2302" spans="1:13">
      <c r="A2302" t="s">
        <v>2696</v>
      </c>
      <c r="B2302" s="68" t="s">
        <v>17156</v>
      </c>
      <c r="C2302" s="68" t="s">
        <v>17157</v>
      </c>
      <c r="D2302" s="9" t="s">
        <v>1855</v>
      </c>
      <c r="E2302" s="9" t="s">
        <v>481</v>
      </c>
      <c r="F2302" s="68" t="s">
        <v>12</v>
      </c>
      <c r="G2302" s="6">
        <v>1179900</v>
      </c>
      <c r="H2302" s="6" t="s">
        <v>13</v>
      </c>
      <c r="I2302">
        <v>1399900</v>
      </c>
      <c r="J2302" t="e">
        <f>+INDEX(Hoja3!A:G,MATCH('ALL PRODUCTS'!B2302,Hoja3!B:B,0),6)</f>
        <v>#N/A</v>
      </c>
      <c r="K2302" s="79" t="e">
        <f>+INDEX(Hoja3!A:G,MATCH('ALL PRODUCTS'!B2302,Hoja3!B:B,0),5)</f>
        <v>#N/A</v>
      </c>
      <c r="L2302" s="86">
        <v>2969780.0000000005</v>
      </c>
      <c r="M2302" s="86">
        <v>1349900</v>
      </c>
    </row>
    <row r="2303" spans="1:13">
      <c r="A2303" t="s">
        <v>2696</v>
      </c>
      <c r="B2303" s="68" t="s">
        <v>17158</v>
      </c>
      <c r="C2303" s="68" t="s">
        <v>17159</v>
      </c>
      <c r="D2303" s="9" t="s">
        <v>2404</v>
      </c>
      <c r="E2303" s="9" t="s">
        <v>2405</v>
      </c>
      <c r="F2303" s="68" t="s">
        <v>17160</v>
      </c>
      <c r="G2303" s="6">
        <v>449900</v>
      </c>
      <c r="H2303" s="6" t="s">
        <v>13</v>
      </c>
      <c r="I2303">
        <v>549900</v>
      </c>
      <c r="J2303" t="e">
        <f>+INDEX(Hoja3!A:G,MATCH('ALL PRODUCTS'!B2303,Hoja3!B:B,0),6)</f>
        <v>#N/A</v>
      </c>
      <c r="K2303" s="79" t="e">
        <f>+INDEX(Hoja3!A:G,MATCH('ALL PRODUCTS'!B2303,Hoja3!B:B,0),5)</f>
        <v>#N/A</v>
      </c>
      <c r="L2303" s="86">
        <v>1165780</v>
      </c>
      <c r="M2303" s="86">
        <v>529900</v>
      </c>
    </row>
    <row r="2304" spans="1:13">
      <c r="A2304" t="s">
        <v>2696</v>
      </c>
      <c r="B2304" s="68" t="s">
        <v>17161</v>
      </c>
      <c r="C2304" s="68"/>
      <c r="D2304" s="68" t="s">
        <v>6</v>
      </c>
      <c r="E2304" s="9" t="s">
        <v>17162</v>
      </c>
      <c r="F2304" s="68" t="s">
        <v>16</v>
      </c>
      <c r="G2304" s="6">
        <v>449900</v>
      </c>
      <c r="H2304" s="6" t="s">
        <v>13</v>
      </c>
      <c r="I2304" s="6">
        <v>449900</v>
      </c>
      <c r="J2304" t="e">
        <f>+INDEX(Hoja3!A:G,MATCH('ALL PRODUCTS'!B2304,Hoja3!B:B,0),6)</f>
        <v>#N/A</v>
      </c>
      <c r="K2304" s="79" t="e">
        <f>+INDEX(Hoja3!A:G,MATCH('ALL PRODUCTS'!B2304,Hoja3!B:B,0),5)</f>
        <v>#N/A</v>
      </c>
      <c r="L2304" s="86" t="e">
        <v>#N/A</v>
      </c>
      <c r="M2304" s="86" t="e">
        <v>#N/A</v>
      </c>
    </row>
    <row r="2305" spans="1:13">
      <c r="A2305" t="s">
        <v>2696</v>
      </c>
      <c r="B2305" s="68" t="s">
        <v>17161</v>
      </c>
      <c r="C2305" s="68" t="s">
        <v>17163</v>
      </c>
      <c r="D2305" s="9" t="s">
        <v>9558</v>
      </c>
      <c r="E2305" s="69" t="str">
        <f>"     "&amp;E2304</f>
        <v xml:space="preserve">     Silla Para Oficina Presidente Interlocutora Negra   </v>
      </c>
      <c r="F2305" s="68" t="s">
        <v>17164</v>
      </c>
      <c r="G2305" s="70">
        <f>G2304</f>
        <v>449900</v>
      </c>
      <c r="H2305" s="70" t="str">
        <f>H2304&amp;"     "</f>
        <v xml:space="preserve">$     </v>
      </c>
      <c r="J2305" t="e">
        <f>+INDEX(Hoja3!A:G,MATCH('ALL PRODUCTS'!B2305,Hoja3!B:B,0),6)</f>
        <v>#N/A</v>
      </c>
      <c r="K2305" s="79" t="e">
        <f>+INDEX(Hoja3!A:G,MATCH('ALL PRODUCTS'!B2305,Hoja3!B:B,0),5)</f>
        <v>#N/A</v>
      </c>
      <c r="L2305" s="86">
        <v>1121780</v>
      </c>
      <c r="M2305" s="86">
        <v>509900</v>
      </c>
    </row>
    <row r="2306" spans="1:13">
      <c r="A2306" t="s">
        <v>2696</v>
      </c>
      <c r="B2306" s="68" t="s">
        <v>17161</v>
      </c>
      <c r="C2306" s="68" t="s">
        <v>17165</v>
      </c>
      <c r="D2306" s="9" t="s">
        <v>9556</v>
      </c>
      <c r="E2306" s="69" t="str">
        <f>"     "&amp;E2304</f>
        <v xml:space="preserve">     Silla Para Oficina Presidente Interlocutora Negra   </v>
      </c>
      <c r="F2306" s="68" t="s">
        <v>17166</v>
      </c>
      <c r="G2306" s="70">
        <f>G2304</f>
        <v>449900</v>
      </c>
      <c r="H2306" s="70" t="str">
        <f>H2304&amp;"     "</f>
        <v xml:space="preserve">$     </v>
      </c>
      <c r="J2306" t="e">
        <f>+INDEX(Hoja3!A:G,MATCH('ALL PRODUCTS'!B2306,Hoja3!B:B,0),6)</f>
        <v>#N/A</v>
      </c>
      <c r="K2306" s="79" t="e">
        <f>+INDEX(Hoja3!A:G,MATCH('ALL PRODUCTS'!B2306,Hoja3!B:B,0),5)</f>
        <v>#N/A</v>
      </c>
      <c r="L2306" s="86">
        <v>1121780</v>
      </c>
      <c r="M2306" s="86">
        <v>509900</v>
      </c>
    </row>
    <row r="2307" spans="1:13">
      <c r="A2307" t="s">
        <v>2696</v>
      </c>
      <c r="B2307" s="68" t="s">
        <v>17167</v>
      </c>
      <c r="C2307" s="68"/>
      <c r="D2307" s="68" t="s">
        <v>6</v>
      </c>
      <c r="E2307" s="9" t="s">
        <v>17168</v>
      </c>
      <c r="F2307" s="68" t="s">
        <v>16</v>
      </c>
      <c r="G2307" s="6">
        <v>89900</v>
      </c>
      <c r="H2307" s="6" t="s">
        <v>13</v>
      </c>
      <c r="I2307" s="6">
        <v>89900</v>
      </c>
      <c r="J2307" t="e">
        <f>+INDEX(Hoja3!A:G,MATCH('ALL PRODUCTS'!B2307,Hoja3!B:B,0),6)</f>
        <v>#N/A</v>
      </c>
      <c r="K2307" s="79" t="e">
        <f>+INDEX(Hoja3!A:G,MATCH('ALL PRODUCTS'!B2307,Hoja3!B:B,0),5)</f>
        <v>#N/A</v>
      </c>
      <c r="L2307" s="86" t="e">
        <v>#N/A</v>
      </c>
      <c r="M2307" s="86" t="e">
        <v>#N/A</v>
      </c>
    </row>
    <row r="2308" spans="1:13">
      <c r="A2308" t="s">
        <v>2696</v>
      </c>
      <c r="B2308" s="68" t="s">
        <v>17167</v>
      </c>
      <c r="C2308" s="68" t="s">
        <v>17169</v>
      </c>
      <c r="D2308" s="9" t="s">
        <v>2021</v>
      </c>
      <c r="E2308" s="69" t="str">
        <f>"     "&amp;E2307</f>
        <v xml:space="preserve">     Silla Infantil Toy</v>
      </c>
      <c r="F2308" s="68" t="s">
        <v>38</v>
      </c>
      <c r="G2308" s="70">
        <f>G2307</f>
        <v>89900</v>
      </c>
      <c r="H2308" s="70" t="str">
        <f>H2307&amp;"     "</f>
        <v xml:space="preserve">$     </v>
      </c>
      <c r="J2308" t="e">
        <f>+INDEX(Hoja3!A:G,MATCH('ALL PRODUCTS'!B2308,Hoja3!B:B,0),6)</f>
        <v>#N/A</v>
      </c>
      <c r="K2308" s="79" t="e">
        <f>+INDEX(Hoja3!A:G,MATCH('ALL PRODUCTS'!B2308,Hoja3!B:B,0),5)</f>
        <v>#N/A</v>
      </c>
      <c r="L2308" s="86">
        <v>175780</v>
      </c>
      <c r="M2308" s="86">
        <v>79900</v>
      </c>
    </row>
    <row r="2309" spans="1:13">
      <c r="A2309" t="s">
        <v>2696</v>
      </c>
      <c r="B2309" s="68" t="s">
        <v>17167</v>
      </c>
      <c r="C2309" s="68" t="s">
        <v>17170</v>
      </c>
      <c r="D2309" s="9" t="s">
        <v>2026</v>
      </c>
      <c r="E2309" s="69" t="str">
        <f>"     "&amp;E2307</f>
        <v xml:space="preserve">     Silla Infantil Toy</v>
      </c>
      <c r="F2309" s="68" t="s">
        <v>153</v>
      </c>
      <c r="G2309" s="70">
        <f>G2307</f>
        <v>89900</v>
      </c>
      <c r="H2309" s="70" t="str">
        <f>H2307&amp;"     "</f>
        <v xml:space="preserve">$     </v>
      </c>
      <c r="J2309" t="e">
        <f>+INDEX(Hoja3!A:G,MATCH('ALL PRODUCTS'!B2309,Hoja3!B:B,0),6)</f>
        <v>#N/A</v>
      </c>
      <c r="K2309" s="79" t="e">
        <f>+INDEX(Hoja3!A:G,MATCH('ALL PRODUCTS'!B2309,Hoja3!B:B,0),5)</f>
        <v>#N/A</v>
      </c>
      <c r="L2309" s="86" t="e">
        <v>#N/A</v>
      </c>
      <c r="M2309" s="86" t="e">
        <v>#N/A</v>
      </c>
    </row>
    <row r="2310" spans="1:13">
      <c r="A2310" t="s">
        <v>2696</v>
      </c>
      <c r="B2310" s="68" t="s">
        <v>17167</v>
      </c>
      <c r="C2310" s="68" t="s">
        <v>17171</v>
      </c>
      <c r="D2310" s="9" t="s">
        <v>2023</v>
      </c>
      <c r="E2310" s="69" t="str">
        <f>"     "&amp;E2307</f>
        <v xml:space="preserve">     Silla Infantil Toy</v>
      </c>
      <c r="F2310" s="68" t="s">
        <v>34</v>
      </c>
      <c r="G2310" s="70">
        <f>G2307</f>
        <v>89900</v>
      </c>
      <c r="H2310" s="70" t="str">
        <f>H2307&amp;"     "</f>
        <v xml:space="preserve">$     </v>
      </c>
      <c r="J2310" t="e">
        <f>+INDEX(Hoja3!A:G,MATCH('ALL PRODUCTS'!B2310,Hoja3!B:B,0),6)</f>
        <v>#N/A</v>
      </c>
      <c r="K2310" s="79" t="e">
        <f>+INDEX(Hoja3!A:G,MATCH('ALL PRODUCTS'!B2310,Hoja3!B:B,0),5)</f>
        <v>#N/A</v>
      </c>
      <c r="L2310" s="86" t="e">
        <v>#N/A</v>
      </c>
      <c r="M2310" s="86" t="e">
        <v>#N/A</v>
      </c>
    </row>
    <row r="2311" spans="1:13">
      <c r="A2311" t="s">
        <v>2696</v>
      </c>
      <c r="B2311" s="68" t="s">
        <v>17167</v>
      </c>
      <c r="C2311" s="68" t="s">
        <v>17172</v>
      </c>
      <c r="D2311" s="9" t="s">
        <v>2026</v>
      </c>
      <c r="E2311" s="69" t="str">
        <f>"     "&amp;E2307</f>
        <v xml:space="preserve">     Silla Infantil Toy</v>
      </c>
      <c r="F2311" s="68" t="s">
        <v>54</v>
      </c>
      <c r="G2311" s="70">
        <f>G2307</f>
        <v>89900</v>
      </c>
      <c r="H2311" s="70" t="str">
        <f>H2307&amp;"     "</f>
        <v xml:space="preserve">$     </v>
      </c>
      <c r="J2311" t="e">
        <f>+INDEX(Hoja3!A:G,MATCH('ALL PRODUCTS'!B2311,Hoja3!B:B,0),6)</f>
        <v>#N/A</v>
      </c>
      <c r="K2311" s="79" t="e">
        <f>+INDEX(Hoja3!A:G,MATCH('ALL PRODUCTS'!B2311,Hoja3!B:B,0),5)</f>
        <v>#N/A</v>
      </c>
      <c r="L2311" s="86" t="e">
        <v>#N/A</v>
      </c>
      <c r="M2311" s="86" t="e">
        <v>#N/A</v>
      </c>
    </row>
    <row r="2312" spans="1:13">
      <c r="A2312" t="s">
        <v>2696</v>
      </c>
      <c r="B2312" s="68" t="s">
        <v>17167</v>
      </c>
      <c r="C2312" s="68" t="s">
        <v>17173</v>
      </c>
      <c r="D2312" s="9" t="s">
        <v>2022</v>
      </c>
      <c r="E2312" s="69" t="str">
        <f>"     "&amp;E2307</f>
        <v xml:space="preserve">     Silla Infantil Toy</v>
      </c>
      <c r="F2312" s="68" t="s">
        <v>32</v>
      </c>
      <c r="G2312" s="70">
        <f>G2307</f>
        <v>89900</v>
      </c>
      <c r="H2312" s="70" t="str">
        <f>H2307&amp;"     "</f>
        <v xml:space="preserve">$     </v>
      </c>
      <c r="J2312" t="e">
        <f>+INDEX(Hoja3!A:G,MATCH('ALL PRODUCTS'!B2312,Hoja3!B:B,0),6)</f>
        <v>#N/A</v>
      </c>
      <c r="K2312" s="79" t="e">
        <f>+INDEX(Hoja3!A:G,MATCH('ALL PRODUCTS'!B2312,Hoja3!B:B,0),5)</f>
        <v>#N/A</v>
      </c>
      <c r="L2312" s="86">
        <v>175780</v>
      </c>
      <c r="M2312" s="86">
        <v>79900</v>
      </c>
    </row>
    <row r="2313" spans="1:13">
      <c r="A2313" t="s">
        <v>2696</v>
      </c>
      <c r="B2313" s="68" t="s">
        <v>17167</v>
      </c>
      <c r="C2313" s="68" t="s">
        <v>17174</v>
      </c>
      <c r="D2313" s="9" t="s">
        <v>2024</v>
      </c>
      <c r="E2313" s="69" t="str">
        <f>"     "&amp;E2307</f>
        <v xml:space="preserve">     Silla Infantil Toy</v>
      </c>
      <c r="F2313" s="68" t="s">
        <v>14738</v>
      </c>
      <c r="G2313" s="70">
        <f>G2307</f>
        <v>89900</v>
      </c>
      <c r="H2313" s="70" t="str">
        <f>H2307&amp;"     "</f>
        <v xml:space="preserve">$     </v>
      </c>
      <c r="J2313" t="e">
        <f>+INDEX(Hoja3!A:G,MATCH('ALL PRODUCTS'!B2313,Hoja3!B:B,0),6)</f>
        <v>#N/A</v>
      </c>
      <c r="K2313" s="79" t="e">
        <f>+INDEX(Hoja3!A:G,MATCH('ALL PRODUCTS'!B2313,Hoja3!B:B,0),5)</f>
        <v>#N/A</v>
      </c>
      <c r="L2313" s="86">
        <v>175780</v>
      </c>
      <c r="M2313" s="86">
        <v>79900</v>
      </c>
    </row>
    <row r="2314" spans="1:13">
      <c r="A2314" t="s">
        <v>2696</v>
      </c>
      <c r="B2314" s="68" t="s">
        <v>17175</v>
      </c>
      <c r="C2314" s="68"/>
      <c r="D2314" s="9" t="s">
        <v>1762</v>
      </c>
      <c r="E2314" s="68" t="s">
        <v>16617</v>
      </c>
      <c r="F2314" s="68" t="s">
        <v>16</v>
      </c>
      <c r="G2314" s="6">
        <v>649900</v>
      </c>
      <c r="H2314" s="6" t="s">
        <v>13</v>
      </c>
      <c r="I2314">
        <v>689900</v>
      </c>
      <c r="J2314" t="e">
        <f>+INDEX(Hoja3!A:G,MATCH('ALL PRODUCTS'!B2314,Hoja3!B:B,0),6)</f>
        <v>#N/A</v>
      </c>
      <c r="K2314" s="79" t="e">
        <f>+INDEX(Hoja3!A:G,MATCH('ALL PRODUCTS'!B2314,Hoja3!B:B,0),5)</f>
        <v>#N/A</v>
      </c>
      <c r="L2314" s="86">
        <v>1473780.0000000002</v>
      </c>
      <c r="M2314" s="86">
        <v>669900</v>
      </c>
    </row>
    <row r="2315" spans="1:13">
      <c r="A2315" t="s">
        <v>2696</v>
      </c>
      <c r="B2315" s="68" t="s">
        <v>17176</v>
      </c>
      <c r="C2315" s="68" t="s">
        <v>17177</v>
      </c>
      <c r="D2315" s="9" t="s">
        <v>7346</v>
      </c>
      <c r="E2315" s="9" t="s">
        <v>17178</v>
      </c>
      <c r="F2315" s="68" t="s">
        <v>15175</v>
      </c>
      <c r="G2315" s="6">
        <v>349900</v>
      </c>
      <c r="H2315" s="6" t="s">
        <v>13</v>
      </c>
      <c r="I2315">
        <v>289900</v>
      </c>
      <c r="J2315" t="e">
        <f>+INDEX(Hoja3!A:G,MATCH('ALL PRODUCTS'!B2315,Hoja3!B:B,0),6)</f>
        <v>#N/A</v>
      </c>
      <c r="K2315" s="79" t="e">
        <f>+INDEX(Hoja3!A:G,MATCH('ALL PRODUCTS'!B2315,Hoja3!B:B,0),5)</f>
        <v>#N/A</v>
      </c>
      <c r="L2315" s="86">
        <v>615780</v>
      </c>
      <c r="M2315" s="86">
        <v>279900</v>
      </c>
    </row>
    <row r="2316" spans="1:13">
      <c r="A2316" t="s">
        <v>2696</v>
      </c>
      <c r="B2316" s="68" t="s">
        <v>17179</v>
      </c>
      <c r="C2316" s="68" t="s">
        <v>17180</v>
      </c>
      <c r="D2316" s="9" t="s">
        <v>8274</v>
      </c>
      <c r="E2316" s="9" t="s">
        <v>17181</v>
      </c>
      <c r="F2316" s="68" t="s">
        <v>14927</v>
      </c>
      <c r="G2316" s="6">
        <v>349900</v>
      </c>
      <c r="H2316" s="6" t="s">
        <v>13</v>
      </c>
      <c r="I2316">
        <v>319900</v>
      </c>
      <c r="J2316" t="e">
        <f>+INDEX(Hoja3!A:G,MATCH('ALL PRODUCTS'!B2316,Hoja3!B:B,0),6)</f>
        <v>#N/A</v>
      </c>
      <c r="K2316" s="79" t="e">
        <f>+INDEX(Hoja3!A:G,MATCH('ALL PRODUCTS'!B2316,Hoja3!B:B,0),5)</f>
        <v>#N/A</v>
      </c>
      <c r="L2316" s="86">
        <v>681780</v>
      </c>
      <c r="M2316" s="86">
        <v>309900</v>
      </c>
    </row>
    <row r="2317" spans="1:13">
      <c r="A2317" t="s">
        <v>2696</v>
      </c>
      <c r="B2317" s="68" t="s">
        <v>17182</v>
      </c>
      <c r="C2317" s="68"/>
      <c r="D2317" s="9" t="s">
        <v>1759</v>
      </c>
      <c r="E2317" s="68" t="s">
        <v>15720</v>
      </c>
      <c r="F2317" s="68" t="s">
        <v>16</v>
      </c>
      <c r="G2317" s="6">
        <v>699900</v>
      </c>
      <c r="H2317" s="6" t="s">
        <v>13</v>
      </c>
      <c r="I2317">
        <v>519900</v>
      </c>
      <c r="J2317" t="e">
        <f>+INDEX(Hoja3!A:G,MATCH('ALL PRODUCTS'!B2317,Hoja3!B:B,0),6)</f>
        <v>#N/A</v>
      </c>
      <c r="K2317" s="79" t="e">
        <f>+INDEX(Hoja3!A:G,MATCH('ALL PRODUCTS'!B2317,Hoja3!B:B,0),5)</f>
        <v>#N/A</v>
      </c>
      <c r="L2317" s="86">
        <v>1099780</v>
      </c>
      <c r="M2317" s="86">
        <v>499900</v>
      </c>
    </row>
    <row r="2318" spans="1:13">
      <c r="A2318" t="s">
        <v>2696</v>
      </c>
      <c r="B2318" s="68" t="s">
        <v>17183</v>
      </c>
      <c r="C2318" s="68"/>
      <c r="D2318" s="9" t="s">
        <v>9596</v>
      </c>
      <c r="E2318" s="9" t="s">
        <v>17184</v>
      </c>
      <c r="F2318" s="68" t="s">
        <v>16</v>
      </c>
      <c r="G2318" s="6">
        <v>1057500</v>
      </c>
      <c r="H2318" s="6" t="s">
        <v>13</v>
      </c>
      <c r="I2318" s="6">
        <v>1057500</v>
      </c>
      <c r="J2318" t="e">
        <f>+INDEX(Hoja3!A:G,MATCH('ALL PRODUCTS'!B2318,Hoja3!B:B,0),6)</f>
        <v>#N/A</v>
      </c>
      <c r="K2318" s="79" t="e">
        <f>+INDEX(Hoja3!A:G,MATCH('ALL PRODUCTS'!B2318,Hoja3!B:B,0),5)</f>
        <v>#N/A</v>
      </c>
      <c r="L2318" s="86">
        <v>1143780</v>
      </c>
      <c r="M2318" s="86">
        <v>519900</v>
      </c>
    </row>
    <row r="2319" spans="1:13">
      <c r="A2319" t="s">
        <v>2696</v>
      </c>
      <c r="B2319" s="68" t="s">
        <v>17185</v>
      </c>
      <c r="C2319" s="68"/>
      <c r="D2319" s="9" t="s">
        <v>9531</v>
      </c>
      <c r="E2319" s="9" t="s">
        <v>17186</v>
      </c>
      <c r="F2319" s="68" t="s">
        <v>16</v>
      </c>
      <c r="G2319" s="6">
        <v>641641</v>
      </c>
      <c r="H2319" s="6" t="s">
        <v>13</v>
      </c>
      <c r="I2319" s="6">
        <v>641641</v>
      </c>
      <c r="J2319" t="e">
        <f>+INDEX(Hoja3!A:G,MATCH('ALL PRODUCTS'!B2319,Hoja3!B:B,0),6)</f>
        <v>#N/A</v>
      </c>
      <c r="K2319" s="79" t="e">
        <f>+INDEX(Hoja3!A:G,MATCH('ALL PRODUCTS'!B2319,Hoja3!B:B,0),5)</f>
        <v>#N/A</v>
      </c>
      <c r="L2319" s="86">
        <v>1099780</v>
      </c>
      <c r="M2319" s="86">
        <v>499900</v>
      </c>
    </row>
    <row r="2320" spans="1:13">
      <c r="A2320" t="s">
        <v>2696</v>
      </c>
      <c r="B2320" s="68" t="s">
        <v>17187</v>
      </c>
      <c r="C2320" s="68" t="s">
        <v>17188</v>
      </c>
      <c r="D2320" s="9" t="s">
        <v>6680</v>
      </c>
      <c r="E2320" s="9" t="s">
        <v>17189</v>
      </c>
      <c r="F2320" s="68" t="s">
        <v>36</v>
      </c>
      <c r="G2320" s="6">
        <v>1219900</v>
      </c>
      <c r="H2320" s="6" t="s">
        <v>13</v>
      </c>
      <c r="I2320">
        <v>1269900</v>
      </c>
      <c r="J2320" t="e">
        <f>+INDEX(Hoja3!A:G,MATCH('ALL PRODUCTS'!B2320,Hoja3!B:B,0),6)</f>
        <v>#N/A</v>
      </c>
      <c r="K2320" s="79" t="e">
        <f>+INDEX(Hoja3!A:G,MATCH('ALL PRODUCTS'!B2320,Hoja3!B:B,0),5)</f>
        <v>#N/A</v>
      </c>
      <c r="L2320" s="86">
        <v>2439800</v>
      </c>
      <c r="M2320" s="86">
        <v>1219900</v>
      </c>
    </row>
    <row r="2321" spans="1:13">
      <c r="A2321" t="s">
        <v>2696</v>
      </c>
      <c r="B2321" s="68" t="s">
        <v>17190</v>
      </c>
      <c r="C2321" s="68" t="s">
        <v>17191</v>
      </c>
      <c r="D2321" s="9" t="s">
        <v>9606</v>
      </c>
      <c r="E2321" s="9" t="s">
        <v>17192</v>
      </c>
      <c r="F2321" s="68" t="s">
        <v>15213</v>
      </c>
      <c r="G2321" s="6">
        <v>717692</v>
      </c>
      <c r="H2321" s="6" t="s">
        <v>13</v>
      </c>
      <c r="I2321" s="6">
        <v>717692</v>
      </c>
      <c r="J2321" t="e">
        <f>+INDEX(Hoja3!A:G,MATCH('ALL PRODUCTS'!B2321,Hoja3!B:B,0),6)</f>
        <v>#N/A</v>
      </c>
      <c r="K2321" s="79" t="e">
        <f>+INDEX(Hoja3!A:G,MATCH('ALL PRODUCTS'!B2321,Hoja3!B:B,0),5)</f>
        <v>#N/A</v>
      </c>
      <c r="L2321" s="86">
        <v>1143780</v>
      </c>
      <c r="M2321" s="86">
        <v>519900</v>
      </c>
    </row>
    <row r="2322" spans="1:13">
      <c r="A2322" t="s">
        <v>2696</v>
      </c>
      <c r="B2322" s="68" t="s">
        <v>17193</v>
      </c>
      <c r="C2322" s="68" t="s">
        <v>17194</v>
      </c>
      <c r="D2322" s="9" t="s">
        <v>17195</v>
      </c>
      <c r="E2322" s="9" t="s">
        <v>17196</v>
      </c>
      <c r="F2322" s="68" t="s">
        <v>17197</v>
      </c>
      <c r="G2322" s="6">
        <v>99800</v>
      </c>
      <c r="H2322" s="6" t="s">
        <v>13</v>
      </c>
      <c r="I2322" s="6">
        <v>99800</v>
      </c>
      <c r="J2322" t="e">
        <f>+INDEX(Hoja3!A:G,MATCH('ALL PRODUCTS'!B2322,Hoja3!B:B,0),6)</f>
        <v>#N/A</v>
      </c>
      <c r="K2322" s="79" t="e">
        <f>+INDEX(Hoja3!A:G,MATCH('ALL PRODUCTS'!B2322,Hoja3!B:B,0),5)</f>
        <v>#N/A</v>
      </c>
      <c r="L2322" s="86" t="e">
        <v>#N/A</v>
      </c>
      <c r="M2322" s="86" t="e">
        <v>#N/A</v>
      </c>
    </row>
    <row r="2323" spans="1:13">
      <c r="A2323" t="s">
        <v>2696</v>
      </c>
      <c r="B2323" s="68" t="s">
        <v>17198</v>
      </c>
      <c r="C2323" s="68" t="s">
        <v>17199</v>
      </c>
      <c r="D2323" s="9" t="s">
        <v>5173</v>
      </c>
      <c r="E2323" s="9" t="s">
        <v>17200</v>
      </c>
      <c r="F2323" s="68" t="s">
        <v>421</v>
      </c>
      <c r="G2323" s="6">
        <v>5356964</v>
      </c>
      <c r="H2323" s="6" t="s">
        <v>13</v>
      </c>
      <c r="I2323">
        <v>3329900</v>
      </c>
      <c r="J2323" t="e">
        <f>+INDEX(Hoja3!A:G,MATCH('ALL PRODUCTS'!B2323,Hoja3!B:B,0),6)</f>
        <v>#N/A</v>
      </c>
      <c r="K2323" s="79" t="e">
        <f>+INDEX(Hoja3!A:G,MATCH('ALL PRODUCTS'!B2323,Hoja3!B:B,0),5)</f>
        <v>#N/A</v>
      </c>
      <c r="L2323" s="86">
        <v>6399800</v>
      </c>
      <c r="M2323" s="86">
        <v>3199900</v>
      </c>
    </row>
    <row r="2324" spans="1:13">
      <c r="A2324" t="s">
        <v>2696</v>
      </c>
      <c r="B2324" s="68" t="s">
        <v>17201</v>
      </c>
      <c r="C2324" s="68" t="s">
        <v>17202</v>
      </c>
      <c r="D2324" s="9" t="s">
        <v>9380</v>
      </c>
      <c r="E2324" s="9" t="s">
        <v>17203</v>
      </c>
      <c r="F2324" s="68" t="s">
        <v>38</v>
      </c>
      <c r="G2324" s="6">
        <v>795714</v>
      </c>
      <c r="H2324" s="6" t="s">
        <v>13</v>
      </c>
      <c r="I2324" s="6">
        <v>795714</v>
      </c>
      <c r="J2324" t="e">
        <f>+INDEX(Hoja3!A:G,MATCH('ALL PRODUCTS'!B2324,Hoja3!B:B,0),6)</f>
        <v>#N/A</v>
      </c>
      <c r="K2324" s="79" t="e">
        <f>+INDEX(Hoja3!A:G,MATCH('ALL PRODUCTS'!B2324,Hoja3!B:B,0),5)</f>
        <v>#N/A</v>
      </c>
      <c r="L2324" s="86">
        <v>1187780</v>
      </c>
      <c r="M2324" s="86">
        <v>539900</v>
      </c>
    </row>
    <row r="2325" spans="1:13">
      <c r="A2325" t="s">
        <v>2696</v>
      </c>
      <c r="B2325" s="68" t="s">
        <v>17204</v>
      </c>
      <c r="C2325" s="68" t="s">
        <v>17205</v>
      </c>
      <c r="D2325" s="9" t="s">
        <v>17206</v>
      </c>
      <c r="E2325" s="9" t="s">
        <v>17207</v>
      </c>
      <c r="F2325" s="68" t="s">
        <v>12</v>
      </c>
      <c r="G2325" s="6">
        <v>4705784</v>
      </c>
      <c r="H2325" s="6" t="s">
        <v>13</v>
      </c>
      <c r="I2325" s="6">
        <v>4705784</v>
      </c>
      <c r="J2325" t="e">
        <f>+INDEX(Hoja3!A:G,MATCH('ALL PRODUCTS'!B2325,Hoja3!B:B,0),6)</f>
        <v>#N/A</v>
      </c>
      <c r="K2325" s="79" t="e">
        <f>+INDEX(Hoja3!A:G,MATCH('ALL PRODUCTS'!B2325,Hoja3!B:B,0),5)</f>
        <v>#N/A</v>
      </c>
      <c r="L2325" s="86" t="e">
        <v>#N/A</v>
      </c>
      <c r="M2325" s="86" t="e">
        <v>#N/A</v>
      </c>
    </row>
    <row r="2326" spans="1:13">
      <c r="A2326" t="s">
        <v>2696</v>
      </c>
      <c r="B2326" s="68" t="s">
        <v>17208</v>
      </c>
      <c r="C2326" s="68" t="s">
        <v>17209</v>
      </c>
      <c r="D2326" s="9" t="s">
        <v>9063</v>
      </c>
      <c r="E2326" s="9" t="s">
        <v>17210</v>
      </c>
      <c r="F2326" s="68" t="s">
        <v>15551</v>
      </c>
      <c r="G2326" s="6">
        <v>491639</v>
      </c>
      <c r="H2326" s="6" t="s">
        <v>13</v>
      </c>
      <c r="I2326" s="6">
        <v>491639</v>
      </c>
      <c r="J2326" t="e">
        <f>+INDEX(Hoja3!A:G,MATCH('ALL PRODUCTS'!B2326,Hoja3!B:B,0),6)</f>
        <v>#N/A</v>
      </c>
      <c r="K2326" s="79" t="e">
        <f>+INDEX(Hoja3!A:G,MATCH('ALL PRODUCTS'!B2326,Hoja3!B:B,0),5)</f>
        <v>#N/A</v>
      </c>
      <c r="L2326" s="86">
        <v>659800</v>
      </c>
      <c r="M2326" s="86">
        <v>329900</v>
      </c>
    </row>
    <row r="2327" spans="1:13">
      <c r="A2327" t="s">
        <v>2696</v>
      </c>
      <c r="B2327" s="68" t="s">
        <v>17211</v>
      </c>
      <c r="C2327" s="68"/>
      <c r="D2327" s="9" t="s">
        <v>1702</v>
      </c>
      <c r="E2327" s="9" t="s">
        <v>17212</v>
      </c>
      <c r="F2327" s="68" t="s">
        <v>16</v>
      </c>
      <c r="G2327" s="6">
        <v>279799</v>
      </c>
      <c r="H2327" s="6" t="s">
        <v>13</v>
      </c>
      <c r="I2327">
        <v>169900</v>
      </c>
      <c r="J2327" t="e">
        <f>+INDEX(Hoja3!A:G,MATCH('ALL PRODUCTS'!B2327,Hoja3!B:B,0),6)</f>
        <v>#N/A</v>
      </c>
      <c r="K2327" s="79" t="e">
        <f>+INDEX(Hoja3!A:G,MATCH('ALL PRODUCTS'!B2327,Hoja3!B:B,0),5)</f>
        <v>#N/A</v>
      </c>
      <c r="L2327" s="86">
        <v>373780.00000000006</v>
      </c>
      <c r="M2327" s="86">
        <v>169900</v>
      </c>
    </row>
    <row r="2328" spans="1:13">
      <c r="A2328" t="s">
        <v>2696</v>
      </c>
      <c r="B2328" s="68" t="s">
        <v>17213</v>
      </c>
      <c r="C2328" s="68" t="s">
        <v>17214</v>
      </c>
      <c r="D2328" s="9" t="s">
        <v>17215</v>
      </c>
      <c r="E2328" s="9" t="s">
        <v>17216</v>
      </c>
      <c r="F2328" s="68" t="s">
        <v>12</v>
      </c>
      <c r="G2328" s="6">
        <v>5450882</v>
      </c>
      <c r="H2328" s="6" t="s">
        <v>13</v>
      </c>
      <c r="I2328" s="6">
        <v>5450882</v>
      </c>
      <c r="J2328" t="e">
        <f>+INDEX(Hoja3!A:G,MATCH('ALL PRODUCTS'!B2328,Hoja3!B:B,0),6)</f>
        <v>#N/A</v>
      </c>
      <c r="K2328" s="79" t="e">
        <f>+INDEX(Hoja3!A:G,MATCH('ALL PRODUCTS'!B2328,Hoja3!B:B,0),5)</f>
        <v>#N/A</v>
      </c>
      <c r="L2328" s="86" t="e">
        <v>#N/A</v>
      </c>
      <c r="M2328" s="86" t="e">
        <v>#N/A</v>
      </c>
    </row>
    <row r="2329" spans="1:13">
      <c r="A2329" t="s">
        <v>2696</v>
      </c>
      <c r="B2329" s="68" t="s">
        <v>17217</v>
      </c>
      <c r="C2329" s="68" t="s">
        <v>17218</v>
      </c>
      <c r="D2329" s="9" t="s">
        <v>17219</v>
      </c>
      <c r="E2329" s="9" t="s">
        <v>17220</v>
      </c>
      <c r="F2329" s="68" t="s">
        <v>359</v>
      </c>
      <c r="G2329" s="6">
        <v>6470490</v>
      </c>
      <c r="H2329" s="6" t="s">
        <v>13</v>
      </c>
      <c r="I2329" s="6">
        <v>6470490</v>
      </c>
      <c r="J2329" t="e">
        <f>+INDEX(Hoja3!A:G,MATCH('ALL PRODUCTS'!B2329,Hoja3!B:B,0),6)</f>
        <v>#N/A</v>
      </c>
      <c r="K2329" s="79" t="e">
        <f>+INDEX(Hoja3!A:G,MATCH('ALL PRODUCTS'!B2329,Hoja3!B:B,0),5)</f>
        <v>#N/A</v>
      </c>
      <c r="L2329" s="86" t="e">
        <v>#N/A</v>
      </c>
      <c r="M2329" s="86" t="e">
        <v>#N/A</v>
      </c>
    </row>
    <row r="2330" spans="1:13">
      <c r="A2330" t="s">
        <v>2696</v>
      </c>
      <c r="B2330" s="68" t="s">
        <v>17221</v>
      </c>
      <c r="C2330" s="68" t="s">
        <v>17222</v>
      </c>
      <c r="D2330" s="9" t="s">
        <v>9604</v>
      </c>
      <c r="E2330" s="9" t="s">
        <v>17223</v>
      </c>
      <c r="F2330" s="68" t="s">
        <v>12</v>
      </c>
      <c r="G2330" s="6">
        <v>717692</v>
      </c>
      <c r="H2330" s="6" t="s">
        <v>13</v>
      </c>
      <c r="I2330" s="6">
        <v>717692</v>
      </c>
      <c r="J2330" t="e">
        <f>+INDEX(Hoja3!A:G,MATCH('ALL PRODUCTS'!B2330,Hoja3!B:B,0),6)</f>
        <v>#N/A</v>
      </c>
      <c r="K2330" s="79" t="e">
        <f>+INDEX(Hoja3!A:G,MATCH('ALL PRODUCTS'!B2330,Hoja3!B:B,0),5)</f>
        <v>#N/A</v>
      </c>
      <c r="L2330" s="86">
        <v>1143780</v>
      </c>
      <c r="M2330" s="86">
        <v>519900</v>
      </c>
    </row>
    <row r="2331" spans="1:13">
      <c r="A2331" t="s">
        <v>2696</v>
      </c>
      <c r="B2331" s="68" t="s">
        <v>17224</v>
      </c>
      <c r="C2331" s="68" t="s">
        <v>17225</v>
      </c>
      <c r="D2331" s="9" t="s">
        <v>17226</v>
      </c>
      <c r="E2331" s="9" t="s">
        <v>17227</v>
      </c>
      <c r="F2331" s="68" t="s">
        <v>12</v>
      </c>
      <c r="G2331" s="6">
        <v>6862647</v>
      </c>
      <c r="H2331" s="6" t="s">
        <v>13</v>
      </c>
      <c r="I2331" s="6">
        <v>6862647</v>
      </c>
      <c r="J2331" t="e">
        <f>+INDEX(Hoja3!A:G,MATCH('ALL PRODUCTS'!B2331,Hoja3!B:B,0),6)</f>
        <v>#N/A</v>
      </c>
      <c r="K2331" s="79" t="e">
        <f>+INDEX(Hoja3!A:G,MATCH('ALL PRODUCTS'!B2331,Hoja3!B:B,0),5)</f>
        <v>#N/A</v>
      </c>
      <c r="L2331" s="86" t="e">
        <v>#N/A</v>
      </c>
      <c r="M2331" s="86" t="e">
        <v>#N/A</v>
      </c>
    </row>
    <row r="2332" spans="1:13">
      <c r="A2332" t="s">
        <v>2696</v>
      </c>
      <c r="B2332" s="68" t="s">
        <v>17228</v>
      </c>
      <c r="C2332" s="68" t="s">
        <v>17229</v>
      </c>
      <c r="D2332" s="9" t="s">
        <v>17230</v>
      </c>
      <c r="E2332" s="9" t="s">
        <v>17231</v>
      </c>
      <c r="F2332" s="68" t="s">
        <v>12</v>
      </c>
      <c r="G2332" s="6">
        <v>5882255</v>
      </c>
      <c r="H2332" s="6" t="s">
        <v>13</v>
      </c>
      <c r="I2332" s="6">
        <v>5882255</v>
      </c>
      <c r="J2332" t="e">
        <f>+INDEX(Hoja3!A:G,MATCH('ALL PRODUCTS'!B2332,Hoja3!B:B,0),6)</f>
        <v>#N/A</v>
      </c>
      <c r="K2332" s="79" t="e">
        <f>+INDEX(Hoja3!A:G,MATCH('ALL PRODUCTS'!B2332,Hoja3!B:B,0),5)</f>
        <v>#N/A</v>
      </c>
      <c r="L2332" s="86" t="e">
        <v>#N/A</v>
      </c>
      <c r="M2332" s="86" t="e">
        <v>#N/A</v>
      </c>
    </row>
    <row r="2333" spans="1:13">
      <c r="A2333" t="s">
        <v>2696</v>
      </c>
      <c r="B2333" s="68" t="s">
        <v>17232</v>
      </c>
      <c r="C2333" s="68" t="s">
        <v>17233</v>
      </c>
      <c r="D2333" s="9" t="s">
        <v>17234</v>
      </c>
      <c r="E2333" s="9" t="s">
        <v>17235</v>
      </c>
      <c r="F2333" s="68" t="s">
        <v>54</v>
      </c>
      <c r="G2333" s="6">
        <v>2745000</v>
      </c>
      <c r="H2333" s="6" t="s">
        <v>13</v>
      </c>
      <c r="I2333" s="6">
        <v>2745000</v>
      </c>
      <c r="J2333" t="e">
        <f>+INDEX(Hoja3!A:G,MATCH('ALL PRODUCTS'!B2333,Hoja3!B:B,0),6)</f>
        <v>#N/A</v>
      </c>
      <c r="K2333" s="79" t="e">
        <f>+INDEX(Hoja3!A:G,MATCH('ALL PRODUCTS'!B2333,Hoja3!B:B,0),5)</f>
        <v>#N/A</v>
      </c>
      <c r="L2333" s="86" t="e">
        <v>#N/A</v>
      </c>
      <c r="M2333" s="86" t="e">
        <v>#N/A</v>
      </c>
    </row>
    <row r="2334" spans="1:13">
      <c r="A2334" t="s">
        <v>2696</v>
      </c>
      <c r="B2334" s="68" t="s">
        <v>17236</v>
      </c>
      <c r="C2334" s="68" t="s">
        <v>17237</v>
      </c>
      <c r="D2334" s="9" t="s">
        <v>10536</v>
      </c>
      <c r="E2334" s="9" t="s">
        <v>17238</v>
      </c>
      <c r="F2334" s="68" t="s">
        <v>36</v>
      </c>
      <c r="G2334" s="6">
        <v>766500</v>
      </c>
      <c r="H2334" s="6" t="s">
        <v>13</v>
      </c>
      <c r="I2334" s="6">
        <v>766500</v>
      </c>
      <c r="J2334" t="e">
        <f>+INDEX(Hoja3!A:G,MATCH('ALL PRODUCTS'!B2334,Hoja3!B:B,0),6)</f>
        <v>#N/A</v>
      </c>
      <c r="K2334" s="79" t="e">
        <f>+INDEX(Hoja3!A:G,MATCH('ALL PRODUCTS'!B2334,Hoja3!B:B,0),5)</f>
        <v>#N/A</v>
      </c>
      <c r="L2334" s="86">
        <v>1959800</v>
      </c>
      <c r="M2334" s="86">
        <v>979900</v>
      </c>
    </row>
    <row r="2335" spans="1:13">
      <c r="A2335" t="s">
        <v>2696</v>
      </c>
      <c r="B2335" s="68" t="s">
        <v>17239</v>
      </c>
      <c r="C2335" s="68" t="s">
        <v>17240</v>
      </c>
      <c r="D2335" s="9" t="s">
        <v>5891</v>
      </c>
      <c r="E2335" s="9" t="s">
        <v>17241</v>
      </c>
      <c r="F2335" s="68" t="s">
        <v>36</v>
      </c>
      <c r="G2335" s="6">
        <v>795714</v>
      </c>
      <c r="H2335" s="6" t="s">
        <v>13</v>
      </c>
      <c r="I2335">
        <v>459900</v>
      </c>
      <c r="J2335" t="e">
        <f>+INDEX(Hoja3!A:G,MATCH('ALL PRODUCTS'!B2335,Hoja3!B:B,0),6)</f>
        <v>#N/A</v>
      </c>
      <c r="K2335" s="79" t="e">
        <f>+INDEX(Hoja3!A:G,MATCH('ALL PRODUCTS'!B2335,Hoja3!B:B,0),5)</f>
        <v>#N/A</v>
      </c>
      <c r="L2335" s="86">
        <v>989780.00000000012</v>
      </c>
      <c r="M2335" s="86">
        <v>449900</v>
      </c>
    </row>
    <row r="2336" spans="1:13">
      <c r="A2336" t="s">
        <v>2696</v>
      </c>
      <c r="B2336" s="68" t="s">
        <v>17242</v>
      </c>
      <c r="C2336" s="68" t="s">
        <v>17243</v>
      </c>
      <c r="D2336" s="9" t="s">
        <v>17244</v>
      </c>
      <c r="E2336" s="9" t="s">
        <v>17245</v>
      </c>
      <c r="F2336" s="68" t="s">
        <v>34</v>
      </c>
      <c r="G2336" s="6">
        <v>4285584</v>
      </c>
      <c r="H2336" s="6" t="s">
        <v>13</v>
      </c>
      <c r="I2336" s="6">
        <v>4285584</v>
      </c>
      <c r="J2336" t="e">
        <f>+INDEX(Hoja3!A:G,MATCH('ALL PRODUCTS'!B2336,Hoja3!B:B,0),6)</f>
        <v>#N/A</v>
      </c>
      <c r="K2336" s="79" t="e">
        <f>+INDEX(Hoja3!A:G,MATCH('ALL PRODUCTS'!B2336,Hoja3!B:B,0),5)</f>
        <v>#N/A</v>
      </c>
      <c r="L2336" s="86" t="e">
        <v>#N/A</v>
      </c>
      <c r="M2336" s="86" t="e">
        <v>#N/A</v>
      </c>
    </row>
    <row r="2337" spans="1:13">
      <c r="A2337" t="s">
        <v>2696</v>
      </c>
      <c r="B2337" s="68" t="s">
        <v>17246</v>
      </c>
      <c r="C2337" s="68" t="s">
        <v>17247</v>
      </c>
      <c r="D2337" s="9" t="s">
        <v>2476</v>
      </c>
      <c r="E2337" s="9" t="s">
        <v>17248</v>
      </c>
      <c r="F2337" s="68" t="s">
        <v>421</v>
      </c>
      <c r="G2337" s="6">
        <v>3845897</v>
      </c>
      <c r="H2337" s="6" t="s">
        <v>13</v>
      </c>
      <c r="I2337">
        <v>1869900</v>
      </c>
      <c r="J2337" t="e">
        <f>+INDEX(Hoja3!A:G,MATCH('ALL PRODUCTS'!B2337,Hoja3!B:B,0),6)</f>
        <v>#N/A</v>
      </c>
      <c r="K2337" s="79" t="e">
        <f>+INDEX(Hoja3!A:G,MATCH('ALL PRODUCTS'!B2337,Hoja3!B:B,0),5)</f>
        <v>#N/A</v>
      </c>
      <c r="L2337" s="86">
        <v>4499750</v>
      </c>
      <c r="M2337" s="86">
        <v>1799900</v>
      </c>
    </row>
    <row r="2338" spans="1:13">
      <c r="A2338" t="s">
        <v>2696</v>
      </c>
      <c r="B2338" s="68" t="s">
        <v>17249</v>
      </c>
      <c r="C2338" s="68" t="s">
        <v>17250</v>
      </c>
      <c r="D2338" s="9" t="s">
        <v>17251</v>
      </c>
      <c r="E2338" s="9" t="s">
        <v>17252</v>
      </c>
      <c r="F2338" s="68" t="s">
        <v>297</v>
      </c>
      <c r="G2338" s="6">
        <v>6274412</v>
      </c>
      <c r="H2338" s="6" t="s">
        <v>13</v>
      </c>
      <c r="I2338" s="6">
        <v>6274412</v>
      </c>
      <c r="J2338" t="e">
        <f>+INDEX(Hoja3!A:G,MATCH('ALL PRODUCTS'!B2338,Hoja3!B:B,0),6)</f>
        <v>#N/A</v>
      </c>
      <c r="K2338" s="79" t="e">
        <f>+INDEX(Hoja3!A:G,MATCH('ALL PRODUCTS'!B2338,Hoja3!B:B,0),5)</f>
        <v>#N/A</v>
      </c>
      <c r="L2338" s="86" t="e">
        <v>#N/A</v>
      </c>
      <c r="M2338" s="86" t="e">
        <v>#N/A</v>
      </c>
    </row>
    <row r="2339" spans="1:13">
      <c r="A2339" t="s">
        <v>2696</v>
      </c>
      <c r="B2339" s="68" t="s">
        <v>17253</v>
      </c>
      <c r="C2339" s="68"/>
      <c r="D2339" s="9" t="s">
        <v>17254</v>
      </c>
      <c r="E2339" s="9" t="s">
        <v>17255</v>
      </c>
      <c r="F2339" s="68" t="s">
        <v>16</v>
      </c>
      <c r="G2339" s="6">
        <v>1099800</v>
      </c>
      <c r="H2339" s="6" t="s">
        <v>13</v>
      </c>
      <c r="I2339" s="6">
        <v>1099800</v>
      </c>
      <c r="J2339" t="e">
        <f>+INDEX(Hoja3!A:G,MATCH('ALL PRODUCTS'!B2339,Hoja3!B:B,0),6)</f>
        <v>#N/A</v>
      </c>
      <c r="K2339" s="79" t="e">
        <f>+INDEX(Hoja3!A:G,MATCH('ALL PRODUCTS'!B2339,Hoja3!B:B,0),5)</f>
        <v>#N/A</v>
      </c>
      <c r="L2339" s="86" t="e">
        <v>#N/A</v>
      </c>
      <c r="M2339" s="86" t="e">
        <v>#N/A</v>
      </c>
    </row>
    <row r="2340" spans="1:13">
      <c r="A2340" t="s">
        <v>2696</v>
      </c>
      <c r="B2340" s="68" t="s">
        <v>17256</v>
      </c>
      <c r="C2340" s="68" t="s">
        <v>17257</v>
      </c>
      <c r="D2340" s="9" t="s">
        <v>9285</v>
      </c>
      <c r="E2340" s="9" t="s">
        <v>17258</v>
      </c>
      <c r="F2340" s="68" t="s">
        <v>12</v>
      </c>
      <c r="G2340" s="6">
        <v>717692</v>
      </c>
      <c r="H2340" s="6" t="s">
        <v>13</v>
      </c>
      <c r="I2340" s="6">
        <v>717692</v>
      </c>
      <c r="J2340" t="e">
        <f>+INDEX(Hoja3!A:G,MATCH('ALL PRODUCTS'!B2340,Hoja3!B:B,0),6)</f>
        <v>#N/A</v>
      </c>
      <c r="K2340" s="79" t="e">
        <f>+INDEX(Hoja3!A:G,MATCH('ALL PRODUCTS'!B2340,Hoja3!B:B,0),5)</f>
        <v>#N/A</v>
      </c>
      <c r="L2340" s="86">
        <v>901780.00000000012</v>
      </c>
      <c r="M2340" s="86">
        <v>409900</v>
      </c>
    </row>
    <row r="2341" spans="1:13">
      <c r="A2341" t="s">
        <v>2696</v>
      </c>
      <c r="B2341" s="68" t="s">
        <v>17259</v>
      </c>
      <c r="C2341" s="68"/>
      <c r="D2341" s="9" t="s">
        <v>17260</v>
      </c>
      <c r="E2341" s="9" t="s">
        <v>17261</v>
      </c>
      <c r="F2341" s="68" t="s">
        <v>16</v>
      </c>
      <c r="G2341" s="6">
        <v>439800</v>
      </c>
      <c r="H2341" s="6" t="s">
        <v>13</v>
      </c>
      <c r="I2341" s="6">
        <v>439800</v>
      </c>
      <c r="J2341" t="e">
        <f>+INDEX(Hoja3!A:G,MATCH('ALL PRODUCTS'!B2341,Hoja3!B:B,0),6)</f>
        <v>#N/A</v>
      </c>
      <c r="K2341" s="79" t="e">
        <f>+INDEX(Hoja3!A:G,MATCH('ALL PRODUCTS'!B2341,Hoja3!B:B,0),5)</f>
        <v>#N/A</v>
      </c>
      <c r="L2341" s="86" t="e">
        <v>#N/A</v>
      </c>
      <c r="M2341" s="86" t="e">
        <v>#N/A</v>
      </c>
    </row>
    <row r="2342" spans="1:13">
      <c r="A2342" t="s">
        <v>2696</v>
      </c>
      <c r="B2342" s="68" t="s">
        <v>17262</v>
      </c>
      <c r="C2342" s="68" t="s">
        <v>17263</v>
      </c>
      <c r="D2342" s="9" t="s">
        <v>8923</v>
      </c>
      <c r="E2342" s="9" t="s">
        <v>17264</v>
      </c>
      <c r="F2342" s="68" t="s">
        <v>15213</v>
      </c>
      <c r="G2342" s="6">
        <v>474406</v>
      </c>
      <c r="H2342" s="6" t="s">
        <v>13</v>
      </c>
      <c r="I2342" s="6">
        <v>474406</v>
      </c>
      <c r="J2342" t="e">
        <f>+INDEX(Hoja3!A:G,MATCH('ALL PRODUCTS'!B2342,Hoja3!B:B,0),6)</f>
        <v>#N/A</v>
      </c>
      <c r="K2342" s="79" t="e">
        <f>+INDEX(Hoja3!A:G,MATCH('ALL PRODUCTS'!B2342,Hoja3!B:B,0),5)</f>
        <v>#N/A</v>
      </c>
      <c r="L2342" s="86">
        <v>579800</v>
      </c>
      <c r="M2342" s="86">
        <v>289900</v>
      </c>
    </row>
    <row r="2343" spans="1:13">
      <c r="A2343" t="s">
        <v>2696</v>
      </c>
      <c r="B2343" s="68" t="s">
        <v>17265</v>
      </c>
      <c r="C2343" s="68" t="s">
        <v>17266</v>
      </c>
      <c r="D2343" s="9" t="s">
        <v>9277</v>
      </c>
      <c r="E2343" s="9" t="s">
        <v>17267</v>
      </c>
      <c r="F2343" s="68" t="s">
        <v>15213</v>
      </c>
      <c r="G2343" s="6">
        <v>717692</v>
      </c>
      <c r="H2343" s="6" t="s">
        <v>13</v>
      </c>
      <c r="I2343" s="6">
        <v>717692</v>
      </c>
      <c r="J2343" t="e">
        <f>+INDEX(Hoja3!A:G,MATCH('ALL PRODUCTS'!B2343,Hoja3!B:B,0),6)</f>
        <v>#N/A</v>
      </c>
      <c r="K2343" s="79" t="e">
        <f>+INDEX(Hoja3!A:G,MATCH('ALL PRODUCTS'!B2343,Hoja3!B:B,0),5)</f>
        <v>#N/A</v>
      </c>
      <c r="L2343" s="86">
        <v>901780.00000000012</v>
      </c>
      <c r="M2343" s="86">
        <v>409900</v>
      </c>
    </row>
    <row r="2344" spans="1:13">
      <c r="A2344" t="s">
        <v>2696</v>
      </c>
      <c r="B2344" s="68" t="s">
        <v>17268</v>
      </c>
      <c r="C2344" s="68"/>
      <c r="D2344" s="9" t="s">
        <v>8030</v>
      </c>
      <c r="E2344" s="9" t="s">
        <v>17269</v>
      </c>
      <c r="F2344" s="68" t="s">
        <v>16</v>
      </c>
      <c r="G2344" s="6">
        <v>279800</v>
      </c>
      <c r="H2344" s="6" t="s">
        <v>13</v>
      </c>
      <c r="I2344">
        <v>159900</v>
      </c>
      <c r="J2344" t="e">
        <f>+INDEX(Hoja3!A:G,MATCH('ALL PRODUCTS'!B2344,Hoja3!B:B,0),6)</f>
        <v>#N/A</v>
      </c>
      <c r="K2344" s="79" t="e">
        <f>+INDEX(Hoja3!A:G,MATCH('ALL PRODUCTS'!B2344,Hoja3!B:B,0),5)</f>
        <v>#N/A</v>
      </c>
      <c r="L2344" s="86">
        <v>351780</v>
      </c>
      <c r="M2344" s="86">
        <v>159900</v>
      </c>
    </row>
    <row r="2345" spans="1:13">
      <c r="A2345" t="s">
        <v>2696</v>
      </c>
      <c r="B2345" s="68" t="s">
        <v>17270</v>
      </c>
      <c r="C2345" s="68" t="s">
        <v>17271</v>
      </c>
      <c r="D2345" s="9" t="s">
        <v>9382</v>
      </c>
      <c r="E2345" s="9" t="s">
        <v>17272</v>
      </c>
      <c r="F2345" s="68" t="s">
        <v>32</v>
      </c>
      <c r="G2345" s="6">
        <v>795714</v>
      </c>
      <c r="H2345" s="6" t="s">
        <v>13</v>
      </c>
      <c r="I2345" s="6">
        <v>795714</v>
      </c>
      <c r="J2345" t="e">
        <f>+INDEX(Hoja3!A:G,MATCH('ALL PRODUCTS'!B2345,Hoja3!B:B,0),6)</f>
        <v>#N/A</v>
      </c>
      <c r="K2345" s="79" t="e">
        <f>+INDEX(Hoja3!A:G,MATCH('ALL PRODUCTS'!B2345,Hoja3!B:B,0),5)</f>
        <v>#N/A</v>
      </c>
      <c r="L2345" s="86">
        <v>1187780</v>
      </c>
      <c r="M2345" s="86">
        <v>539900</v>
      </c>
    </row>
    <row r="2346" spans="1:13">
      <c r="A2346" t="s">
        <v>2696</v>
      </c>
      <c r="B2346" s="68" t="s">
        <v>17273</v>
      </c>
      <c r="C2346" s="68" t="s">
        <v>17274</v>
      </c>
      <c r="D2346" s="9" t="s">
        <v>6676</v>
      </c>
      <c r="E2346" s="9" t="s">
        <v>17275</v>
      </c>
      <c r="F2346" s="68" t="s">
        <v>34</v>
      </c>
      <c r="G2346" s="6">
        <v>1826730</v>
      </c>
      <c r="H2346" s="6" t="s">
        <v>13</v>
      </c>
      <c r="I2346">
        <v>1269900</v>
      </c>
      <c r="J2346" t="e">
        <f>+INDEX(Hoja3!A:G,MATCH('ALL PRODUCTS'!B2346,Hoja3!B:B,0),6)</f>
        <v>#N/A</v>
      </c>
      <c r="K2346" s="79" t="e">
        <f>+INDEX(Hoja3!A:G,MATCH('ALL PRODUCTS'!B2346,Hoja3!B:B,0),5)</f>
        <v>#N/A</v>
      </c>
      <c r="L2346" s="86">
        <v>2439800</v>
      </c>
      <c r="M2346" s="86">
        <v>1219900</v>
      </c>
    </row>
    <row r="2347" spans="1:13">
      <c r="A2347" t="s">
        <v>2696</v>
      </c>
      <c r="B2347" s="68" t="s">
        <v>17276</v>
      </c>
      <c r="C2347" s="68" t="s">
        <v>17277</v>
      </c>
      <c r="D2347" s="9" t="s">
        <v>9334</v>
      </c>
      <c r="E2347" s="9" t="s">
        <v>17278</v>
      </c>
      <c r="F2347" s="68" t="s">
        <v>15213</v>
      </c>
      <c r="G2347" s="6">
        <v>656093</v>
      </c>
      <c r="H2347" s="6" t="s">
        <v>13</v>
      </c>
      <c r="I2347" s="6">
        <v>656093</v>
      </c>
      <c r="J2347" t="e">
        <f>+INDEX(Hoja3!A:G,MATCH('ALL PRODUCTS'!B2347,Hoja3!B:B,0),6)</f>
        <v>#N/A</v>
      </c>
      <c r="K2347" s="79" t="e">
        <f>+INDEX(Hoja3!A:G,MATCH('ALL PRODUCTS'!B2347,Hoja3!B:B,0),5)</f>
        <v>#N/A</v>
      </c>
      <c r="L2347" s="86">
        <v>859800</v>
      </c>
      <c r="M2347" s="86">
        <v>429900</v>
      </c>
    </row>
    <row r="2348" spans="1:13">
      <c r="A2348" t="s">
        <v>2696</v>
      </c>
      <c r="B2348" s="68" t="s">
        <v>17279</v>
      </c>
      <c r="C2348" s="68" t="s">
        <v>17280</v>
      </c>
      <c r="D2348" s="9" t="s">
        <v>9521</v>
      </c>
      <c r="E2348" s="9" t="s">
        <v>17281</v>
      </c>
      <c r="F2348" s="68" t="s">
        <v>16036</v>
      </c>
      <c r="G2348" s="6">
        <v>734218</v>
      </c>
      <c r="H2348" s="6" t="s">
        <v>13</v>
      </c>
      <c r="I2348" s="6">
        <v>734218</v>
      </c>
      <c r="J2348" t="e">
        <f>+INDEX(Hoja3!A:G,MATCH('ALL PRODUCTS'!B2348,Hoja3!B:B,0),6)</f>
        <v>#N/A</v>
      </c>
      <c r="K2348" s="79" t="e">
        <f>+INDEX(Hoja3!A:G,MATCH('ALL PRODUCTS'!B2348,Hoja3!B:B,0),5)</f>
        <v>#N/A</v>
      </c>
      <c r="L2348" s="86">
        <v>999800</v>
      </c>
      <c r="M2348" s="86">
        <v>499900</v>
      </c>
    </row>
    <row r="2349" spans="1:13">
      <c r="A2349" t="s">
        <v>2696</v>
      </c>
      <c r="B2349" s="68" t="s">
        <v>17282</v>
      </c>
      <c r="C2349" s="68" t="s">
        <v>17283</v>
      </c>
      <c r="D2349" s="9" t="s">
        <v>1754</v>
      </c>
      <c r="E2349" s="9" t="s">
        <v>17284</v>
      </c>
      <c r="F2349" s="68" t="s">
        <v>48</v>
      </c>
      <c r="G2349" s="6">
        <v>699800</v>
      </c>
      <c r="H2349" s="6" t="s">
        <v>13</v>
      </c>
      <c r="I2349">
        <v>309900</v>
      </c>
      <c r="J2349" t="e">
        <f>+INDEX(Hoja3!A:G,MATCH('ALL PRODUCTS'!B2349,Hoja3!B:B,0),6)</f>
        <v>#N/A</v>
      </c>
      <c r="K2349" s="79" t="e">
        <f>+INDEX(Hoja3!A:G,MATCH('ALL PRODUCTS'!B2349,Hoja3!B:B,0),5)</f>
        <v>#N/A</v>
      </c>
      <c r="L2349" s="86">
        <v>659780</v>
      </c>
      <c r="M2349" s="86">
        <v>299900</v>
      </c>
    </row>
    <row r="2350" spans="1:13">
      <c r="A2350" t="s">
        <v>2696</v>
      </c>
      <c r="B2350" s="68" t="s">
        <v>17285</v>
      </c>
      <c r="C2350" s="68" t="s">
        <v>17286</v>
      </c>
      <c r="D2350" s="9" t="s">
        <v>6684</v>
      </c>
      <c r="E2350" s="9" t="s">
        <v>17287</v>
      </c>
      <c r="F2350" s="68" t="s">
        <v>48</v>
      </c>
      <c r="G2350" s="6">
        <v>1826730</v>
      </c>
      <c r="H2350" s="6" t="s">
        <v>13</v>
      </c>
      <c r="I2350">
        <v>1169900</v>
      </c>
      <c r="J2350" t="e">
        <f>+INDEX(Hoja3!A:G,MATCH('ALL PRODUCTS'!B2350,Hoja3!B:B,0),6)</f>
        <v>#N/A</v>
      </c>
      <c r="K2350" s="79" t="e">
        <f>+INDEX(Hoja3!A:G,MATCH('ALL PRODUCTS'!B2350,Hoja3!B:B,0),5)</f>
        <v>#N/A</v>
      </c>
      <c r="L2350" s="86">
        <v>2259800</v>
      </c>
      <c r="M2350" s="86">
        <v>1129900</v>
      </c>
    </row>
    <row r="2351" spans="1:13">
      <c r="A2351" t="s">
        <v>2696</v>
      </c>
      <c r="B2351" s="68" t="s">
        <v>17288</v>
      </c>
      <c r="C2351" s="68"/>
      <c r="D2351" s="9" t="s">
        <v>2075</v>
      </c>
      <c r="E2351" s="9" t="s">
        <v>17289</v>
      </c>
      <c r="F2351" s="68" t="s">
        <v>16</v>
      </c>
      <c r="G2351" s="6">
        <v>439800</v>
      </c>
      <c r="H2351" s="6" t="s">
        <v>13</v>
      </c>
      <c r="I2351" s="6">
        <v>439800</v>
      </c>
      <c r="J2351" t="e">
        <f>+INDEX(Hoja3!A:G,MATCH('ALL PRODUCTS'!B2351,Hoja3!B:B,0),6)</f>
        <v>#N/A</v>
      </c>
      <c r="K2351" s="79" t="e">
        <f>+INDEX(Hoja3!A:G,MATCH('ALL PRODUCTS'!B2351,Hoja3!B:B,0),5)</f>
        <v>#N/A</v>
      </c>
      <c r="L2351" s="86" t="e">
        <v>#N/A</v>
      </c>
      <c r="M2351" s="86" t="e">
        <v>#N/A</v>
      </c>
    </row>
    <row r="2352" spans="1:13">
      <c r="A2352" t="s">
        <v>2696</v>
      </c>
      <c r="B2352" s="68" t="s">
        <v>17290</v>
      </c>
      <c r="C2352" s="68" t="s">
        <v>17291</v>
      </c>
      <c r="D2352" s="9" t="s">
        <v>9383</v>
      </c>
      <c r="E2352" s="9" t="s">
        <v>17292</v>
      </c>
      <c r="F2352" s="68" t="s">
        <v>153</v>
      </c>
      <c r="G2352" s="6">
        <v>795714</v>
      </c>
      <c r="H2352" s="6" t="s">
        <v>13</v>
      </c>
      <c r="I2352" s="6">
        <v>795714</v>
      </c>
      <c r="J2352" t="e">
        <f>+INDEX(Hoja3!A:G,MATCH('ALL PRODUCTS'!B2352,Hoja3!B:B,0),6)</f>
        <v>#N/A</v>
      </c>
      <c r="K2352" s="79" t="e">
        <f>+INDEX(Hoja3!A:G,MATCH('ALL PRODUCTS'!B2352,Hoja3!B:B,0),5)</f>
        <v>#N/A</v>
      </c>
      <c r="L2352" s="86">
        <v>1187780</v>
      </c>
      <c r="M2352" s="86">
        <v>539900</v>
      </c>
    </row>
    <row r="2353" spans="1:13">
      <c r="A2353" t="s">
        <v>2696</v>
      </c>
      <c r="B2353" s="68" t="s">
        <v>17293</v>
      </c>
      <c r="C2353" s="68"/>
      <c r="D2353" s="9" t="s">
        <v>2074</v>
      </c>
      <c r="E2353" s="9" t="s">
        <v>17294</v>
      </c>
      <c r="F2353" s="68" t="s">
        <v>16</v>
      </c>
      <c r="G2353" s="6">
        <v>439800</v>
      </c>
      <c r="H2353" s="6" t="s">
        <v>13</v>
      </c>
      <c r="I2353" s="6">
        <v>439800</v>
      </c>
      <c r="J2353" t="e">
        <f>+INDEX(Hoja3!A:G,MATCH('ALL PRODUCTS'!B2353,Hoja3!B:B,0),6)</f>
        <v>#N/A</v>
      </c>
      <c r="K2353" s="79" t="e">
        <f>+INDEX(Hoja3!A:G,MATCH('ALL PRODUCTS'!B2353,Hoja3!B:B,0),5)</f>
        <v>#N/A</v>
      </c>
      <c r="L2353" s="86" t="e">
        <v>#N/A</v>
      </c>
      <c r="M2353" s="86" t="e">
        <v>#N/A</v>
      </c>
    </row>
    <row r="2354" spans="1:13">
      <c r="A2354" t="s">
        <v>2696</v>
      </c>
      <c r="B2354" s="68" t="s">
        <v>17295</v>
      </c>
      <c r="C2354" s="68"/>
      <c r="D2354" s="9" t="s">
        <v>17296</v>
      </c>
      <c r="E2354" s="9" t="s">
        <v>17297</v>
      </c>
      <c r="F2354" s="68" t="s">
        <v>16</v>
      </c>
      <c r="G2354" s="6">
        <v>1305918</v>
      </c>
      <c r="H2354" s="6" t="s">
        <v>13</v>
      </c>
      <c r="I2354" s="6">
        <v>1305918</v>
      </c>
      <c r="J2354" t="e">
        <f>+INDEX(Hoja3!A:G,MATCH('ALL PRODUCTS'!B2354,Hoja3!B:B,0),6)</f>
        <v>#N/A</v>
      </c>
      <c r="K2354" s="79" t="e">
        <f>+INDEX(Hoja3!A:G,MATCH('ALL PRODUCTS'!B2354,Hoja3!B:B,0),5)</f>
        <v>#N/A</v>
      </c>
      <c r="L2354" s="86" t="e">
        <v>#N/A</v>
      </c>
      <c r="M2354" s="86" t="e">
        <v>#N/A</v>
      </c>
    </row>
    <row r="2355" spans="1:13">
      <c r="A2355" t="s">
        <v>2696</v>
      </c>
      <c r="B2355" s="68" t="s">
        <v>17298</v>
      </c>
      <c r="C2355" s="68" t="s">
        <v>17299</v>
      </c>
      <c r="D2355" s="9" t="s">
        <v>8833</v>
      </c>
      <c r="E2355" s="9" t="s">
        <v>17300</v>
      </c>
      <c r="F2355" s="68" t="s">
        <v>12</v>
      </c>
      <c r="G2355" s="6">
        <v>510888</v>
      </c>
      <c r="H2355" s="6" t="s">
        <v>13</v>
      </c>
      <c r="I2355" s="6">
        <v>510888</v>
      </c>
      <c r="J2355" t="e">
        <f>+INDEX(Hoja3!A:G,MATCH('ALL PRODUCTS'!B2355,Hoja3!B:B,0),6)</f>
        <v>#N/A</v>
      </c>
      <c r="K2355" s="79" t="e">
        <f>+INDEX(Hoja3!A:G,MATCH('ALL PRODUCTS'!B2355,Hoja3!B:B,0),5)</f>
        <v>#N/A</v>
      </c>
      <c r="L2355" s="86">
        <v>519800</v>
      </c>
      <c r="M2355" s="86">
        <v>259900</v>
      </c>
    </row>
    <row r="2356" spans="1:13">
      <c r="A2356" t="s">
        <v>2696</v>
      </c>
      <c r="B2356" s="68" t="s">
        <v>17301</v>
      </c>
      <c r="C2356" s="68" t="s">
        <v>17302</v>
      </c>
      <c r="D2356" s="9" t="s">
        <v>17303</v>
      </c>
      <c r="E2356" s="9" t="s">
        <v>17304</v>
      </c>
      <c r="F2356" s="68" t="s">
        <v>15307</v>
      </c>
      <c r="G2356" s="6">
        <v>374750</v>
      </c>
      <c r="H2356" s="6" t="s">
        <v>13</v>
      </c>
      <c r="I2356" s="6">
        <v>374750</v>
      </c>
      <c r="J2356" t="e">
        <f>+INDEX(Hoja3!A:G,MATCH('ALL PRODUCTS'!B2356,Hoja3!B:B,0),6)</f>
        <v>#N/A</v>
      </c>
      <c r="K2356" s="79" t="e">
        <f>+INDEX(Hoja3!A:G,MATCH('ALL PRODUCTS'!B2356,Hoja3!B:B,0),5)</f>
        <v>#N/A</v>
      </c>
      <c r="L2356" s="86">
        <v>0</v>
      </c>
      <c r="M2356" s="86">
        <v>0</v>
      </c>
    </row>
    <row r="2357" spans="1:13">
      <c r="A2357" t="s">
        <v>2696</v>
      </c>
      <c r="B2357" s="68" t="s">
        <v>17305</v>
      </c>
      <c r="C2357" s="68" t="s">
        <v>17306</v>
      </c>
      <c r="D2357" s="9" t="s">
        <v>8835</v>
      </c>
      <c r="E2357" s="9" t="s">
        <v>17307</v>
      </c>
      <c r="F2357" s="68" t="s">
        <v>15213</v>
      </c>
      <c r="G2357" s="6">
        <v>489591</v>
      </c>
      <c r="H2357" s="6" t="s">
        <v>13</v>
      </c>
      <c r="I2357" s="6">
        <v>489591</v>
      </c>
      <c r="J2357" t="e">
        <f>+INDEX(Hoja3!A:G,MATCH('ALL PRODUCTS'!B2357,Hoja3!B:B,0),6)</f>
        <v>#N/A</v>
      </c>
      <c r="K2357" s="79" t="e">
        <f>+INDEX(Hoja3!A:G,MATCH('ALL PRODUCTS'!B2357,Hoja3!B:B,0),5)</f>
        <v>#N/A</v>
      </c>
      <c r="L2357" s="86">
        <v>519800</v>
      </c>
      <c r="M2357" s="86">
        <v>259900</v>
      </c>
    </row>
    <row r="2358" spans="1:13">
      <c r="A2358" t="s">
        <v>2696</v>
      </c>
      <c r="B2358" s="68" t="s">
        <v>17308</v>
      </c>
      <c r="C2358" s="68" t="s">
        <v>17309</v>
      </c>
      <c r="D2358" s="9" t="s">
        <v>9200</v>
      </c>
      <c r="E2358" s="9" t="s">
        <v>17310</v>
      </c>
      <c r="F2358" s="68" t="s">
        <v>15213</v>
      </c>
      <c r="G2358" s="6">
        <v>653653</v>
      </c>
      <c r="H2358" s="6" t="s">
        <v>13</v>
      </c>
      <c r="I2358" s="6">
        <v>653653</v>
      </c>
      <c r="J2358" t="e">
        <f>+INDEX(Hoja3!A:G,MATCH('ALL PRODUCTS'!B2358,Hoja3!B:B,0),6)</f>
        <v>#N/A</v>
      </c>
      <c r="K2358" s="79" t="e">
        <f>+INDEX(Hoja3!A:G,MATCH('ALL PRODUCTS'!B2358,Hoja3!B:B,0),5)</f>
        <v>#N/A</v>
      </c>
      <c r="L2358" s="86">
        <v>759800</v>
      </c>
      <c r="M2358" s="86">
        <v>379900</v>
      </c>
    </row>
    <row r="2359" spans="1:13">
      <c r="A2359" t="s">
        <v>2696</v>
      </c>
      <c r="B2359" s="68" t="s">
        <v>17311</v>
      </c>
      <c r="C2359" s="68"/>
      <c r="D2359" s="9" t="s">
        <v>17312</v>
      </c>
      <c r="E2359" s="9" t="s">
        <v>17313</v>
      </c>
      <c r="F2359" s="68" t="s">
        <v>16</v>
      </c>
      <c r="G2359" s="6">
        <v>267325</v>
      </c>
      <c r="H2359" s="6" t="s">
        <v>13</v>
      </c>
      <c r="I2359" s="6">
        <v>267325</v>
      </c>
      <c r="J2359" t="e">
        <f>+INDEX(Hoja3!A:G,MATCH('ALL PRODUCTS'!B2359,Hoja3!B:B,0),6)</f>
        <v>#N/A</v>
      </c>
      <c r="K2359" s="79" t="e">
        <f>+INDEX(Hoja3!A:G,MATCH('ALL PRODUCTS'!B2359,Hoja3!B:B,0),5)</f>
        <v>#N/A</v>
      </c>
      <c r="L2359" s="86" t="e">
        <v>#N/A</v>
      </c>
      <c r="M2359" s="86" t="e">
        <v>#N/A</v>
      </c>
    </row>
    <row r="2360" spans="1:13">
      <c r="A2360" t="s">
        <v>2696</v>
      </c>
      <c r="B2360" s="68" t="s">
        <v>17314</v>
      </c>
      <c r="C2360" s="68"/>
      <c r="D2360" s="9" t="s">
        <v>9899</v>
      </c>
      <c r="E2360" s="9" t="s">
        <v>17315</v>
      </c>
      <c r="F2360" s="68" t="s">
        <v>16</v>
      </c>
      <c r="G2360" s="6">
        <v>1099800</v>
      </c>
      <c r="H2360" s="6" t="s">
        <v>13</v>
      </c>
      <c r="I2360" s="6">
        <v>1099800</v>
      </c>
      <c r="J2360" t="e">
        <f>+INDEX(Hoja3!A:G,MATCH('ALL PRODUCTS'!B2360,Hoja3!B:B,0),6)</f>
        <v>#N/A</v>
      </c>
      <c r="K2360" s="79" t="e">
        <f>+INDEX(Hoja3!A:G,MATCH('ALL PRODUCTS'!B2360,Hoja3!B:B,0),5)</f>
        <v>#N/A</v>
      </c>
      <c r="L2360" s="86">
        <v>1279800</v>
      </c>
      <c r="M2360" s="86">
        <v>639900</v>
      </c>
    </row>
    <row r="2361" spans="1:13">
      <c r="A2361" t="s">
        <v>2696</v>
      </c>
      <c r="B2361" s="68" t="s">
        <v>17316</v>
      </c>
      <c r="C2361" s="68"/>
      <c r="D2361" s="9" t="s">
        <v>10228</v>
      </c>
      <c r="E2361" s="9" t="s">
        <v>17317</v>
      </c>
      <c r="F2361" s="68" t="s">
        <v>16</v>
      </c>
      <c r="G2361" s="6">
        <v>1999800</v>
      </c>
      <c r="H2361" s="6" t="s">
        <v>13</v>
      </c>
      <c r="I2361" s="6">
        <v>1999800</v>
      </c>
      <c r="J2361" t="e">
        <f>+INDEX(Hoja3!A:G,MATCH('ALL PRODUCTS'!B2361,Hoja3!B:B,0),6)</f>
        <v>#N/A</v>
      </c>
      <c r="K2361" s="79" t="e">
        <f>+INDEX(Hoja3!A:G,MATCH('ALL PRODUCTS'!B2361,Hoja3!B:B,0),5)</f>
        <v>#N/A</v>
      </c>
      <c r="L2361" s="86">
        <v>1781780.0000000002</v>
      </c>
      <c r="M2361" s="86">
        <v>809900</v>
      </c>
    </row>
    <row r="2362" spans="1:13">
      <c r="A2362" t="s">
        <v>2696</v>
      </c>
      <c r="B2362" s="68" t="s">
        <v>17318</v>
      </c>
      <c r="C2362" s="68" t="s">
        <v>17319</v>
      </c>
      <c r="D2362" s="9" t="s">
        <v>9196</v>
      </c>
      <c r="E2362" s="9" t="s">
        <v>17320</v>
      </c>
      <c r="F2362" s="68" t="s">
        <v>15334</v>
      </c>
      <c r="G2362" s="6">
        <v>905471</v>
      </c>
      <c r="H2362" s="6" t="s">
        <v>13</v>
      </c>
      <c r="I2362" s="6">
        <v>905471</v>
      </c>
      <c r="J2362" t="e">
        <f>+INDEX(Hoja3!A:G,MATCH('ALL PRODUCTS'!B2362,Hoja3!B:B,0),6)</f>
        <v>#N/A</v>
      </c>
      <c r="K2362" s="79" t="e">
        <f>+INDEX(Hoja3!A:G,MATCH('ALL PRODUCTS'!B2362,Hoja3!B:B,0),5)</f>
        <v>#N/A</v>
      </c>
      <c r="L2362" s="86">
        <v>759800</v>
      </c>
      <c r="M2362" s="86">
        <v>379900</v>
      </c>
    </row>
    <row r="2363" spans="1:13">
      <c r="A2363" t="s">
        <v>2696</v>
      </c>
      <c r="B2363" s="68" t="s">
        <v>17321</v>
      </c>
      <c r="C2363" s="68" t="s">
        <v>17322</v>
      </c>
      <c r="D2363" s="9" t="s">
        <v>10047</v>
      </c>
      <c r="E2363" s="9" t="s">
        <v>17323</v>
      </c>
      <c r="F2363" s="68" t="s">
        <v>17324</v>
      </c>
      <c r="G2363" s="6">
        <v>2079800</v>
      </c>
      <c r="H2363" s="6" t="s">
        <v>13</v>
      </c>
      <c r="I2363" s="6">
        <v>2079800</v>
      </c>
      <c r="J2363" t="e">
        <f>+INDEX(Hoja3!A:G,MATCH('ALL PRODUCTS'!B2363,Hoja3!B:B,0),6)</f>
        <v>#N/A</v>
      </c>
      <c r="K2363" s="79" t="e">
        <f>+INDEX(Hoja3!A:G,MATCH('ALL PRODUCTS'!B2363,Hoja3!B:B,0),5)</f>
        <v>#N/A</v>
      </c>
      <c r="L2363" s="86">
        <v>1439800</v>
      </c>
      <c r="M2363" s="86">
        <v>719900</v>
      </c>
    </row>
    <row r="2364" spans="1:13">
      <c r="A2364" t="s">
        <v>2696</v>
      </c>
      <c r="B2364" s="68" t="s">
        <v>17325</v>
      </c>
      <c r="C2364" s="68" t="s">
        <v>17326</v>
      </c>
      <c r="D2364" s="9" t="s">
        <v>17327</v>
      </c>
      <c r="E2364" s="9" t="s">
        <v>17328</v>
      </c>
      <c r="F2364" s="68" t="s">
        <v>17329</v>
      </c>
      <c r="G2364" s="6">
        <v>374750</v>
      </c>
      <c r="H2364" s="6" t="s">
        <v>13</v>
      </c>
      <c r="I2364" s="6">
        <v>374750</v>
      </c>
      <c r="J2364" t="e">
        <f>+INDEX(Hoja3!A:G,MATCH('ALL PRODUCTS'!B2364,Hoja3!B:B,0),6)</f>
        <v>#N/A</v>
      </c>
      <c r="K2364" s="79" t="e">
        <f>+INDEX(Hoja3!A:G,MATCH('ALL PRODUCTS'!B2364,Hoja3!B:B,0),5)</f>
        <v>#N/A</v>
      </c>
      <c r="L2364" s="86">
        <v>0</v>
      </c>
      <c r="M2364" s="86">
        <v>0</v>
      </c>
    </row>
    <row r="2365" spans="1:13">
      <c r="A2365" t="s">
        <v>2696</v>
      </c>
      <c r="B2365" s="68" t="s">
        <v>17330</v>
      </c>
      <c r="C2365" s="68" t="s">
        <v>17331</v>
      </c>
      <c r="D2365" s="9" t="s">
        <v>9600</v>
      </c>
      <c r="E2365" s="9" t="s">
        <v>17332</v>
      </c>
      <c r="F2365" s="68" t="s">
        <v>36</v>
      </c>
      <c r="G2365" s="6">
        <v>717692</v>
      </c>
      <c r="H2365" s="6" t="s">
        <v>13</v>
      </c>
      <c r="I2365" s="6">
        <v>717692</v>
      </c>
      <c r="J2365" t="e">
        <f>+INDEX(Hoja3!A:G,MATCH('ALL PRODUCTS'!B2365,Hoja3!B:B,0),6)</f>
        <v>#N/A</v>
      </c>
      <c r="K2365" s="79" t="e">
        <f>+INDEX(Hoja3!A:G,MATCH('ALL PRODUCTS'!B2365,Hoja3!B:B,0),5)</f>
        <v>#N/A</v>
      </c>
      <c r="L2365" s="86">
        <v>1143780</v>
      </c>
      <c r="M2365" s="86">
        <v>519900</v>
      </c>
    </row>
    <row r="2366" spans="1:13">
      <c r="A2366" t="s">
        <v>2696</v>
      </c>
      <c r="B2366" s="68" t="s">
        <v>17333</v>
      </c>
      <c r="C2366" s="68"/>
      <c r="D2366" s="9" t="s">
        <v>17334</v>
      </c>
      <c r="E2366" s="9" t="s">
        <v>17335</v>
      </c>
      <c r="F2366" s="68" t="s">
        <v>16</v>
      </c>
      <c r="G2366" s="6">
        <v>1305918</v>
      </c>
      <c r="H2366" s="6" t="s">
        <v>13</v>
      </c>
      <c r="I2366" s="6">
        <v>1305918</v>
      </c>
      <c r="J2366" t="e">
        <f>+INDEX(Hoja3!A:G,MATCH('ALL PRODUCTS'!B2366,Hoja3!B:B,0),6)</f>
        <v>#N/A</v>
      </c>
      <c r="K2366" s="79" t="e">
        <f>+INDEX(Hoja3!A:G,MATCH('ALL PRODUCTS'!B2366,Hoja3!B:B,0),5)</f>
        <v>#N/A</v>
      </c>
      <c r="L2366" s="86" t="e">
        <v>#N/A</v>
      </c>
      <c r="M2366" s="86" t="e">
        <v>#N/A</v>
      </c>
    </row>
    <row r="2367" spans="1:13">
      <c r="A2367" t="s">
        <v>2696</v>
      </c>
      <c r="B2367" s="68" t="s">
        <v>17336</v>
      </c>
      <c r="C2367" s="68" t="s">
        <v>17337</v>
      </c>
      <c r="D2367" s="9" t="s">
        <v>9602</v>
      </c>
      <c r="E2367" s="9" t="s">
        <v>17338</v>
      </c>
      <c r="F2367" s="68" t="s">
        <v>48</v>
      </c>
      <c r="G2367" s="6">
        <v>636136</v>
      </c>
      <c r="H2367" s="6" t="s">
        <v>13</v>
      </c>
      <c r="I2367" s="6">
        <v>636136</v>
      </c>
      <c r="J2367" t="e">
        <f>+INDEX(Hoja3!A:G,MATCH('ALL PRODUCTS'!B2367,Hoja3!B:B,0),6)</f>
        <v>#N/A</v>
      </c>
      <c r="K2367" s="79" t="e">
        <f>+INDEX(Hoja3!A:G,MATCH('ALL PRODUCTS'!B2367,Hoja3!B:B,0),5)</f>
        <v>#N/A</v>
      </c>
      <c r="L2367" s="86">
        <v>1143780</v>
      </c>
      <c r="M2367" s="86">
        <v>519900</v>
      </c>
    </row>
    <row r="2368" spans="1:13">
      <c r="A2368" t="s">
        <v>2696</v>
      </c>
      <c r="B2368" s="68" t="s">
        <v>17339</v>
      </c>
      <c r="C2368" s="68"/>
      <c r="D2368" s="9" t="s">
        <v>2076</v>
      </c>
      <c r="E2368" s="9" t="s">
        <v>17289</v>
      </c>
      <c r="F2368" s="68" t="s">
        <v>16</v>
      </c>
      <c r="G2368" s="6">
        <v>439800</v>
      </c>
      <c r="H2368" s="6" t="s">
        <v>13</v>
      </c>
      <c r="I2368" s="6">
        <v>439800</v>
      </c>
      <c r="J2368" t="e">
        <f>+INDEX(Hoja3!A:G,MATCH('ALL PRODUCTS'!B2368,Hoja3!B:B,0),6)</f>
        <v>#N/A</v>
      </c>
      <c r="K2368" s="79" t="e">
        <f>+INDEX(Hoja3!A:G,MATCH('ALL PRODUCTS'!B2368,Hoja3!B:B,0),5)</f>
        <v>#N/A</v>
      </c>
      <c r="L2368" s="86" t="e">
        <v>#N/A</v>
      </c>
      <c r="M2368" s="86" t="e">
        <v>#N/A</v>
      </c>
    </row>
    <row r="2369" spans="1:13">
      <c r="A2369" t="s">
        <v>2696</v>
      </c>
      <c r="B2369" s="68" t="s">
        <v>17340</v>
      </c>
      <c r="C2369" s="68" t="s">
        <v>17341</v>
      </c>
      <c r="D2369" s="9" t="s">
        <v>8946</v>
      </c>
      <c r="E2369" s="9" t="s">
        <v>17342</v>
      </c>
      <c r="F2369" s="68" t="s">
        <v>36</v>
      </c>
      <c r="G2369" s="6">
        <v>599818</v>
      </c>
      <c r="H2369" s="6" t="s">
        <v>13</v>
      </c>
      <c r="I2369" s="6">
        <v>599818</v>
      </c>
      <c r="J2369" t="e">
        <f>+INDEX(Hoja3!A:G,MATCH('ALL PRODUCTS'!B2369,Hoja3!B:B,0),6)</f>
        <v>#N/A</v>
      </c>
      <c r="K2369" s="79" t="e">
        <f>+INDEX(Hoja3!A:G,MATCH('ALL PRODUCTS'!B2369,Hoja3!B:B,0),5)</f>
        <v>#N/A</v>
      </c>
      <c r="L2369" s="86">
        <v>599800</v>
      </c>
      <c r="M2369" s="86">
        <v>299900</v>
      </c>
    </row>
    <row r="2370" spans="1:13">
      <c r="A2370" t="s">
        <v>2696</v>
      </c>
      <c r="B2370" s="68" t="s">
        <v>17343</v>
      </c>
      <c r="C2370" s="68"/>
      <c r="D2370" s="9" t="s">
        <v>2080</v>
      </c>
      <c r="E2370" s="9" t="s">
        <v>17344</v>
      </c>
      <c r="F2370" s="68" t="s">
        <v>16</v>
      </c>
      <c r="G2370" s="6">
        <v>439800</v>
      </c>
      <c r="H2370" s="6" t="s">
        <v>13</v>
      </c>
      <c r="I2370" s="6">
        <v>439800</v>
      </c>
      <c r="J2370" t="e">
        <f>+INDEX(Hoja3!A:G,MATCH('ALL PRODUCTS'!B2370,Hoja3!B:B,0),6)</f>
        <v>#N/A</v>
      </c>
      <c r="K2370" s="79" t="e">
        <f>+INDEX(Hoja3!A:G,MATCH('ALL PRODUCTS'!B2370,Hoja3!B:B,0),5)</f>
        <v>#N/A</v>
      </c>
      <c r="L2370" s="86" t="e">
        <v>#N/A</v>
      </c>
      <c r="M2370" s="86" t="e">
        <v>#N/A</v>
      </c>
    </row>
    <row r="2371" spans="1:13">
      <c r="A2371" t="s">
        <v>2696</v>
      </c>
      <c r="B2371" s="68" t="s">
        <v>17345</v>
      </c>
      <c r="C2371" s="68" t="s">
        <v>17346</v>
      </c>
      <c r="D2371" s="9" t="s">
        <v>1840</v>
      </c>
      <c r="E2371" s="9" t="s">
        <v>17347</v>
      </c>
      <c r="F2371" s="68" t="s">
        <v>15334</v>
      </c>
      <c r="G2371" s="6">
        <v>999900</v>
      </c>
      <c r="H2371" s="6" t="s">
        <v>13</v>
      </c>
      <c r="I2371" s="6">
        <v>999900</v>
      </c>
      <c r="J2371" t="e">
        <f>+INDEX(Hoja3!A:G,MATCH('ALL PRODUCTS'!B2371,Hoja3!B:B,0),6)</f>
        <v>#N/A</v>
      </c>
      <c r="K2371" s="79" t="e">
        <f>+INDEX(Hoja3!A:G,MATCH('ALL PRODUCTS'!B2371,Hoja3!B:B,0),5)</f>
        <v>#N/A</v>
      </c>
      <c r="L2371" s="86">
        <v>2243780</v>
      </c>
      <c r="M2371" s="86">
        <v>1019900</v>
      </c>
    </row>
    <row r="2372" spans="1:13">
      <c r="A2372" t="s">
        <v>2696</v>
      </c>
      <c r="B2372" s="68" t="s">
        <v>17348</v>
      </c>
      <c r="C2372" s="68" t="s">
        <v>17349</v>
      </c>
      <c r="D2372" s="9" t="s">
        <v>9283</v>
      </c>
      <c r="E2372" s="9" t="s">
        <v>17350</v>
      </c>
      <c r="F2372" s="68" t="s">
        <v>48</v>
      </c>
      <c r="G2372" s="6">
        <v>692051</v>
      </c>
      <c r="H2372" s="6" t="s">
        <v>13</v>
      </c>
      <c r="I2372" s="6">
        <v>692051</v>
      </c>
      <c r="J2372" t="e">
        <f>+INDEX(Hoja3!A:G,MATCH('ALL PRODUCTS'!B2372,Hoja3!B:B,0),6)</f>
        <v>#N/A</v>
      </c>
      <c r="K2372" s="79" t="e">
        <f>+INDEX(Hoja3!A:G,MATCH('ALL PRODUCTS'!B2372,Hoja3!B:B,0),5)</f>
        <v>#N/A</v>
      </c>
      <c r="L2372" s="86">
        <v>901780.00000000012</v>
      </c>
      <c r="M2372" s="86">
        <v>409900</v>
      </c>
    </row>
    <row r="2373" spans="1:13">
      <c r="A2373" t="s">
        <v>2696</v>
      </c>
      <c r="B2373" s="68" t="s">
        <v>17351</v>
      </c>
      <c r="C2373" s="68"/>
      <c r="D2373" s="9" t="s">
        <v>17352</v>
      </c>
      <c r="E2373" s="9" t="s">
        <v>17353</v>
      </c>
      <c r="F2373" s="68" t="s">
        <v>16</v>
      </c>
      <c r="G2373" s="6">
        <v>1305918</v>
      </c>
      <c r="H2373" s="6" t="s">
        <v>13</v>
      </c>
      <c r="I2373" s="6">
        <v>1305918</v>
      </c>
      <c r="J2373" t="e">
        <f>+INDEX(Hoja3!A:G,MATCH('ALL PRODUCTS'!B2373,Hoja3!B:B,0),6)</f>
        <v>#N/A</v>
      </c>
      <c r="K2373" s="79" t="e">
        <f>+INDEX(Hoja3!A:G,MATCH('ALL PRODUCTS'!B2373,Hoja3!B:B,0),5)</f>
        <v>#N/A</v>
      </c>
      <c r="L2373" s="86" t="e">
        <v>#N/A</v>
      </c>
      <c r="M2373" s="86" t="e">
        <v>#N/A</v>
      </c>
    </row>
    <row r="2374" spans="1:13">
      <c r="A2374" t="s">
        <v>2696</v>
      </c>
      <c r="B2374" s="68" t="s">
        <v>17354</v>
      </c>
      <c r="C2374" s="68" t="s">
        <v>17355</v>
      </c>
      <c r="D2374" s="9" t="s">
        <v>8839</v>
      </c>
      <c r="E2374" s="9" t="s">
        <v>17356</v>
      </c>
      <c r="F2374" s="68" t="s">
        <v>15213</v>
      </c>
      <c r="G2374" s="6">
        <v>381636</v>
      </c>
      <c r="H2374" s="6" t="s">
        <v>13</v>
      </c>
      <c r="I2374" s="6">
        <v>381636</v>
      </c>
      <c r="J2374" t="e">
        <f>+INDEX(Hoja3!A:G,MATCH('ALL PRODUCTS'!B2374,Hoja3!B:B,0),6)</f>
        <v>#N/A</v>
      </c>
      <c r="K2374" s="79" t="e">
        <f>+INDEX(Hoja3!A:G,MATCH('ALL PRODUCTS'!B2374,Hoja3!B:B,0),5)</f>
        <v>#N/A</v>
      </c>
      <c r="L2374" s="86">
        <v>519800</v>
      </c>
      <c r="M2374" s="86">
        <v>259900</v>
      </c>
    </row>
    <row r="2375" spans="1:13">
      <c r="A2375" t="s">
        <v>2696</v>
      </c>
      <c r="B2375" s="68" t="s">
        <v>17357</v>
      </c>
      <c r="C2375" s="68" t="s">
        <v>17358</v>
      </c>
      <c r="D2375" s="9" t="s">
        <v>8862</v>
      </c>
      <c r="E2375" s="9" t="s">
        <v>17359</v>
      </c>
      <c r="F2375" s="68" t="s">
        <v>15213</v>
      </c>
      <c r="G2375" s="6">
        <v>576730</v>
      </c>
      <c r="H2375" s="6" t="s">
        <v>13</v>
      </c>
      <c r="I2375" s="6">
        <v>576730</v>
      </c>
      <c r="J2375" t="e">
        <f>+INDEX(Hoja3!A:G,MATCH('ALL PRODUCTS'!B2375,Hoja3!B:B,0),6)</f>
        <v>#N/A</v>
      </c>
      <c r="K2375" s="79" t="e">
        <f>+INDEX(Hoja3!A:G,MATCH('ALL PRODUCTS'!B2375,Hoja3!B:B,0),5)</f>
        <v>#N/A</v>
      </c>
      <c r="L2375" s="86">
        <v>539800</v>
      </c>
      <c r="M2375" s="86">
        <v>269900</v>
      </c>
    </row>
    <row r="2376" spans="1:13">
      <c r="A2376" t="s">
        <v>2696</v>
      </c>
      <c r="B2376" s="68" t="s">
        <v>17360</v>
      </c>
      <c r="C2376" s="68"/>
      <c r="D2376" s="9" t="s">
        <v>17361</v>
      </c>
      <c r="E2376" s="9" t="s">
        <v>17362</v>
      </c>
      <c r="F2376" s="68" t="s">
        <v>16</v>
      </c>
      <c r="G2376" s="6">
        <v>1099800</v>
      </c>
      <c r="H2376" s="6" t="s">
        <v>13</v>
      </c>
      <c r="I2376" s="6">
        <v>1099800</v>
      </c>
      <c r="J2376" t="e">
        <f>+INDEX(Hoja3!A:G,MATCH('ALL PRODUCTS'!B2376,Hoja3!B:B,0),6)</f>
        <v>#N/A</v>
      </c>
      <c r="K2376" s="79" t="e">
        <f>+INDEX(Hoja3!A:G,MATCH('ALL PRODUCTS'!B2376,Hoja3!B:B,0),5)</f>
        <v>#N/A</v>
      </c>
      <c r="L2376" s="86" t="e">
        <v>#N/A</v>
      </c>
      <c r="M2376" s="86" t="e">
        <v>#N/A</v>
      </c>
    </row>
    <row r="2377" spans="1:13">
      <c r="A2377" t="s">
        <v>2696</v>
      </c>
      <c r="B2377" s="68" t="s">
        <v>17363</v>
      </c>
      <c r="C2377" s="68"/>
      <c r="D2377" s="9" t="s">
        <v>10061</v>
      </c>
      <c r="E2377" s="9" t="s">
        <v>17364</v>
      </c>
      <c r="F2377" s="68" t="s">
        <v>16</v>
      </c>
      <c r="G2377" s="6">
        <v>1305918</v>
      </c>
      <c r="H2377" s="6" t="s">
        <v>13</v>
      </c>
      <c r="I2377" s="6">
        <v>1305918</v>
      </c>
      <c r="J2377" t="e">
        <f>+INDEX(Hoja3!A:G,MATCH('ALL PRODUCTS'!B2377,Hoja3!B:B,0),6)</f>
        <v>#N/A</v>
      </c>
      <c r="K2377" s="79" t="e">
        <f>+INDEX(Hoja3!A:G,MATCH('ALL PRODUCTS'!B2377,Hoja3!B:B,0),5)</f>
        <v>#N/A</v>
      </c>
      <c r="L2377" s="86">
        <v>1439800</v>
      </c>
      <c r="M2377" s="86">
        <v>719900</v>
      </c>
    </row>
    <row r="2378" spans="1:13">
      <c r="A2378" t="s">
        <v>2696</v>
      </c>
      <c r="B2378" s="68" t="s">
        <v>17365</v>
      </c>
      <c r="C2378" s="68" t="s">
        <v>17366</v>
      </c>
      <c r="D2378" s="9" t="s">
        <v>2023</v>
      </c>
      <c r="E2378" s="9" t="s">
        <v>17367</v>
      </c>
      <c r="F2378" s="68" t="s">
        <v>34</v>
      </c>
      <c r="G2378" s="6">
        <v>99800</v>
      </c>
      <c r="H2378" s="6" t="s">
        <v>13</v>
      </c>
      <c r="I2378" s="6">
        <v>99800</v>
      </c>
      <c r="J2378" t="e">
        <f>+INDEX(Hoja3!A:G,MATCH('ALL PRODUCTS'!B2378,Hoja3!B:B,0),6)</f>
        <v>#N/A</v>
      </c>
      <c r="K2378" s="79" t="e">
        <f>+INDEX(Hoja3!A:G,MATCH('ALL PRODUCTS'!B2378,Hoja3!B:B,0),5)</f>
        <v>#N/A</v>
      </c>
      <c r="L2378" s="86" t="e">
        <v>#N/A</v>
      </c>
      <c r="M2378" s="86" t="e">
        <v>#N/A</v>
      </c>
    </row>
    <row r="2379" spans="1:13">
      <c r="A2379" t="s">
        <v>2696</v>
      </c>
      <c r="B2379" s="68" t="s">
        <v>17368</v>
      </c>
      <c r="C2379" s="68" t="s">
        <v>17369</v>
      </c>
      <c r="D2379" s="9" t="s">
        <v>9027</v>
      </c>
      <c r="E2379" s="9" t="s">
        <v>17370</v>
      </c>
      <c r="F2379" s="68" t="s">
        <v>15213</v>
      </c>
      <c r="G2379" s="6">
        <v>529215</v>
      </c>
      <c r="H2379" s="6" t="s">
        <v>13</v>
      </c>
      <c r="I2379" s="6">
        <v>529215</v>
      </c>
      <c r="J2379" t="e">
        <f>+INDEX(Hoja3!A:G,MATCH('ALL PRODUCTS'!B2379,Hoja3!B:B,0),6)</f>
        <v>#N/A</v>
      </c>
      <c r="K2379" s="79" t="e">
        <f>+INDEX(Hoja3!A:G,MATCH('ALL PRODUCTS'!B2379,Hoja3!B:B,0),5)</f>
        <v>#N/A</v>
      </c>
      <c r="L2379" s="86">
        <v>639800</v>
      </c>
      <c r="M2379" s="86">
        <v>319900</v>
      </c>
    </row>
    <row r="2380" spans="1:13">
      <c r="A2380" t="s">
        <v>2696</v>
      </c>
      <c r="B2380" s="68" t="s">
        <v>17371</v>
      </c>
      <c r="C2380" s="68" t="s">
        <v>17372</v>
      </c>
      <c r="D2380" s="9" t="s">
        <v>9222</v>
      </c>
      <c r="E2380" s="9" t="s">
        <v>17373</v>
      </c>
      <c r="F2380" s="68" t="s">
        <v>15209</v>
      </c>
      <c r="G2380" s="6">
        <v>679800</v>
      </c>
      <c r="H2380" s="6" t="s">
        <v>13</v>
      </c>
      <c r="I2380" s="6">
        <v>679800</v>
      </c>
      <c r="J2380" t="e">
        <f>+INDEX(Hoja3!A:G,MATCH('ALL PRODUCTS'!B2380,Hoja3!B:B,0),6)</f>
        <v>#N/A</v>
      </c>
      <c r="K2380" s="79" t="e">
        <f>+INDEX(Hoja3!A:G,MATCH('ALL PRODUCTS'!B2380,Hoja3!B:B,0),5)</f>
        <v>#N/A</v>
      </c>
      <c r="L2380" s="86">
        <v>779800</v>
      </c>
      <c r="M2380" s="86">
        <v>389900</v>
      </c>
    </row>
    <row r="2381" spans="1:13">
      <c r="A2381" t="s">
        <v>2696</v>
      </c>
      <c r="B2381" s="68" t="s">
        <v>17374</v>
      </c>
      <c r="C2381" s="68" t="s">
        <v>17375</v>
      </c>
      <c r="D2381" s="9" t="s">
        <v>9755</v>
      </c>
      <c r="E2381" s="9" t="s">
        <v>17376</v>
      </c>
      <c r="F2381" s="68" t="s">
        <v>15213</v>
      </c>
      <c r="G2381" s="6">
        <v>899833</v>
      </c>
      <c r="H2381" s="6" t="s">
        <v>13</v>
      </c>
      <c r="I2381" s="6">
        <v>899833</v>
      </c>
      <c r="J2381" t="e">
        <f>+INDEX(Hoja3!A:G,MATCH('ALL PRODUCTS'!B2381,Hoja3!B:B,0),6)</f>
        <v>#N/A</v>
      </c>
      <c r="K2381" s="79" t="e">
        <f>+INDEX(Hoja3!A:G,MATCH('ALL PRODUCTS'!B2381,Hoja3!B:B,0),5)</f>
        <v>#N/A</v>
      </c>
      <c r="L2381" s="86">
        <v>1139800</v>
      </c>
      <c r="M2381" s="86">
        <v>569900</v>
      </c>
    </row>
    <row r="2382" spans="1:13">
      <c r="A2382" t="s">
        <v>2696</v>
      </c>
      <c r="B2382" s="68" t="s">
        <v>17377</v>
      </c>
      <c r="C2382" s="68" t="s">
        <v>17378</v>
      </c>
      <c r="D2382" s="9" t="s">
        <v>8871</v>
      </c>
      <c r="E2382" s="9" t="s">
        <v>17379</v>
      </c>
      <c r="F2382" s="68" t="s">
        <v>36</v>
      </c>
      <c r="G2382" s="6">
        <v>446250</v>
      </c>
      <c r="H2382" s="6" t="s">
        <v>13</v>
      </c>
      <c r="I2382" s="6">
        <v>446250</v>
      </c>
      <c r="J2382" t="e">
        <f>+INDEX(Hoja3!A:G,MATCH('ALL PRODUCTS'!B2382,Hoja3!B:B,0),6)</f>
        <v>#N/A</v>
      </c>
      <c r="K2382" s="79" t="e">
        <f>+INDEX(Hoja3!A:G,MATCH('ALL PRODUCTS'!B2382,Hoja3!B:B,0),5)</f>
        <v>#N/A</v>
      </c>
      <c r="L2382" s="86">
        <v>539800</v>
      </c>
      <c r="M2382" s="86">
        <v>269900</v>
      </c>
    </row>
    <row r="2383" spans="1:13">
      <c r="A2383" t="s">
        <v>2696</v>
      </c>
      <c r="B2383" s="68" t="s">
        <v>17380</v>
      </c>
      <c r="C2383" s="68" t="s">
        <v>17381</v>
      </c>
      <c r="D2383" s="9" t="s">
        <v>8732</v>
      </c>
      <c r="E2383" s="9" t="s">
        <v>17382</v>
      </c>
      <c r="F2383" s="68" t="s">
        <v>15213</v>
      </c>
      <c r="G2383" s="6">
        <v>283166</v>
      </c>
      <c r="H2383" s="6" t="s">
        <v>13</v>
      </c>
      <c r="I2383" s="6">
        <v>283166</v>
      </c>
      <c r="J2383" t="e">
        <f>+INDEX(Hoja3!A:G,MATCH('ALL PRODUCTS'!B2383,Hoja3!B:B,0),6)</f>
        <v>#N/A</v>
      </c>
      <c r="K2383" s="79" t="e">
        <f>+INDEX(Hoja3!A:G,MATCH('ALL PRODUCTS'!B2383,Hoja3!B:B,0),5)</f>
        <v>#N/A</v>
      </c>
      <c r="L2383" s="86">
        <v>439800</v>
      </c>
      <c r="M2383" s="86">
        <v>219900</v>
      </c>
    </row>
    <row r="2384" spans="1:13">
      <c r="A2384" t="s">
        <v>2696</v>
      </c>
      <c r="B2384" s="68" t="s">
        <v>17383</v>
      </c>
      <c r="C2384" s="68"/>
      <c r="D2384" s="9" t="s">
        <v>2083</v>
      </c>
      <c r="E2384" s="9" t="s">
        <v>17384</v>
      </c>
      <c r="F2384" s="68" t="s">
        <v>16</v>
      </c>
      <c r="G2384" s="6">
        <v>439800</v>
      </c>
      <c r="H2384" s="6" t="s">
        <v>13</v>
      </c>
      <c r="I2384">
        <v>219900</v>
      </c>
      <c r="J2384" t="e">
        <f>+INDEX(Hoja3!A:G,MATCH('ALL PRODUCTS'!B2384,Hoja3!B:B,0),6)</f>
        <v>#N/A</v>
      </c>
      <c r="K2384" s="79" t="e">
        <f>+INDEX(Hoja3!A:G,MATCH('ALL PRODUCTS'!B2384,Hoja3!B:B,0),5)</f>
        <v>#N/A</v>
      </c>
      <c r="L2384" s="86">
        <v>483780.00000000006</v>
      </c>
      <c r="M2384" s="86">
        <v>219900</v>
      </c>
    </row>
    <row r="2385" spans="1:13">
      <c r="A2385" t="s">
        <v>2696</v>
      </c>
      <c r="B2385" s="68" t="s">
        <v>17385</v>
      </c>
      <c r="C2385" s="68"/>
      <c r="D2385" s="9" t="s">
        <v>17386</v>
      </c>
      <c r="E2385" s="9" t="s">
        <v>17387</v>
      </c>
      <c r="F2385" s="68" t="s">
        <v>16</v>
      </c>
      <c r="G2385" s="6">
        <v>1319800</v>
      </c>
      <c r="H2385" s="6" t="s">
        <v>13</v>
      </c>
      <c r="I2385" s="6">
        <v>1319800</v>
      </c>
      <c r="J2385" t="e">
        <f>+INDEX(Hoja3!A:G,MATCH('ALL PRODUCTS'!B2385,Hoja3!B:B,0),6)</f>
        <v>#N/A</v>
      </c>
      <c r="K2385" s="79" t="e">
        <f>+INDEX(Hoja3!A:G,MATCH('ALL PRODUCTS'!B2385,Hoja3!B:B,0),5)</f>
        <v>#N/A</v>
      </c>
      <c r="L2385" s="86" t="e">
        <v>#N/A</v>
      </c>
      <c r="M2385" s="86" t="e">
        <v>#N/A</v>
      </c>
    </row>
    <row r="2386" spans="1:13">
      <c r="A2386" t="s">
        <v>2696</v>
      </c>
      <c r="B2386" s="68" t="s">
        <v>17388</v>
      </c>
      <c r="C2386" s="68" t="s">
        <v>17389</v>
      </c>
      <c r="D2386" s="9" t="s">
        <v>9025</v>
      </c>
      <c r="E2386" s="9" t="s">
        <v>17390</v>
      </c>
      <c r="F2386" s="68" t="s">
        <v>36</v>
      </c>
      <c r="G2386" s="6">
        <v>483166</v>
      </c>
      <c r="H2386" s="6" t="s">
        <v>13</v>
      </c>
      <c r="I2386" s="6">
        <v>483166</v>
      </c>
      <c r="J2386" t="e">
        <f>+INDEX(Hoja3!A:G,MATCH('ALL PRODUCTS'!B2386,Hoja3!B:B,0),6)</f>
        <v>#N/A</v>
      </c>
      <c r="K2386" s="79" t="e">
        <f>+INDEX(Hoja3!A:G,MATCH('ALL PRODUCTS'!B2386,Hoja3!B:B,0),5)</f>
        <v>#N/A</v>
      </c>
      <c r="L2386" s="86">
        <v>639800</v>
      </c>
      <c r="M2386" s="86">
        <v>319900</v>
      </c>
    </row>
    <row r="2387" spans="1:13">
      <c r="A2387" t="s">
        <v>2696</v>
      </c>
      <c r="B2387" s="68" t="s">
        <v>17391</v>
      </c>
      <c r="C2387" s="68" t="s">
        <v>17392</v>
      </c>
      <c r="D2387" s="9" t="s">
        <v>11097</v>
      </c>
      <c r="E2387" s="9" t="s">
        <v>17393</v>
      </c>
      <c r="F2387" s="68" t="s">
        <v>17394</v>
      </c>
      <c r="G2387" s="6">
        <v>229900</v>
      </c>
      <c r="H2387" s="6" t="s">
        <v>13</v>
      </c>
      <c r="I2387" s="6">
        <v>229900</v>
      </c>
      <c r="J2387" t="e">
        <f>+INDEX(Hoja3!A:G,MATCH('ALL PRODUCTS'!B2387,Hoja3!B:B,0),6)</f>
        <v>#N/A</v>
      </c>
      <c r="K2387" s="79" t="e">
        <f>+INDEX(Hoja3!A:G,MATCH('ALL PRODUCTS'!B2387,Hoja3!B:B,0),5)</f>
        <v>#N/A</v>
      </c>
      <c r="L2387" s="86">
        <v>549780</v>
      </c>
      <c r="M2387" s="86">
        <v>249900</v>
      </c>
    </row>
    <row r="2388" spans="1:13">
      <c r="A2388" t="s">
        <v>2696</v>
      </c>
      <c r="B2388" s="68" t="s">
        <v>17395</v>
      </c>
      <c r="C2388" s="68"/>
      <c r="D2388" s="68" t="s">
        <v>6</v>
      </c>
      <c r="E2388" s="9" t="s">
        <v>17396</v>
      </c>
      <c r="F2388" s="68" t="s">
        <v>16</v>
      </c>
      <c r="G2388" s="6">
        <v>1449900</v>
      </c>
      <c r="H2388" s="6" t="s">
        <v>13</v>
      </c>
      <c r="I2388">
        <v>1789900</v>
      </c>
      <c r="J2388" t="e">
        <f>+INDEX(Hoja3!A:G,MATCH('ALL PRODUCTS'!B2388,Hoja3!B:B,0),6)</f>
        <v>#N/A</v>
      </c>
      <c r="K2388" s="79" t="e">
        <f>+INDEX(Hoja3!A:G,MATCH('ALL PRODUCTS'!B2388,Hoja3!B:B,0),5)</f>
        <v>#N/A</v>
      </c>
      <c r="L2388" s="86" t="e">
        <v>#N/A</v>
      </c>
      <c r="M2388" s="86" t="e">
        <v>#N/A</v>
      </c>
    </row>
    <row r="2389" spans="1:13">
      <c r="A2389" t="s">
        <v>2696</v>
      </c>
      <c r="B2389" s="68" t="s">
        <v>17395</v>
      </c>
      <c r="C2389" s="68" t="s">
        <v>17397</v>
      </c>
      <c r="D2389" s="9" t="s">
        <v>6335</v>
      </c>
      <c r="E2389" s="69" t="str">
        <f>"     "&amp;E2388</f>
        <v xml:space="preserve">     Mesa De Comedor Artek + 6 Sillas Eames Gratis Cuadro 70x50</v>
      </c>
      <c r="F2389" s="68" t="s">
        <v>36</v>
      </c>
      <c r="G2389" s="70">
        <f>G2388</f>
        <v>1449900</v>
      </c>
      <c r="H2389" s="70" t="str">
        <f>H2388&amp;"     "</f>
        <v xml:space="preserve">$     </v>
      </c>
      <c r="J2389" t="e">
        <f>+INDEX(Hoja3!A:G,MATCH('ALL PRODUCTS'!B2389,Hoja3!B:B,0),6)</f>
        <v>#N/A</v>
      </c>
      <c r="K2389" s="79" t="e">
        <f>+INDEX(Hoja3!A:G,MATCH('ALL PRODUCTS'!B2389,Hoja3!B:B,0),5)</f>
        <v>#N/A</v>
      </c>
      <c r="L2389" s="86">
        <v>3783780.0000000005</v>
      </c>
      <c r="M2389" s="86">
        <v>1719900</v>
      </c>
    </row>
    <row r="2390" spans="1:13">
      <c r="A2390" t="s">
        <v>2696</v>
      </c>
      <c r="B2390" s="68" t="s">
        <v>17395</v>
      </c>
      <c r="C2390" s="68" t="s">
        <v>17398</v>
      </c>
      <c r="D2390" s="9" t="s">
        <v>6329</v>
      </c>
      <c r="E2390" s="69" t="str">
        <f>"     "&amp;E2388</f>
        <v xml:space="preserve">     Mesa De Comedor Artek + 6 Sillas Eames Gratis Cuadro 70x50</v>
      </c>
      <c r="F2390" s="68" t="s">
        <v>12</v>
      </c>
      <c r="G2390" s="70">
        <f>G2388</f>
        <v>1449900</v>
      </c>
      <c r="H2390" s="70" t="str">
        <f>H2388&amp;"     "</f>
        <v xml:space="preserve">$     </v>
      </c>
      <c r="J2390" t="e">
        <f>+INDEX(Hoja3!A:G,MATCH('ALL PRODUCTS'!B2390,Hoja3!B:B,0),6)</f>
        <v>#N/A</v>
      </c>
      <c r="K2390" s="79" t="e">
        <f>+INDEX(Hoja3!A:G,MATCH('ALL PRODUCTS'!B2390,Hoja3!B:B,0),5)</f>
        <v>#N/A</v>
      </c>
      <c r="L2390" s="86">
        <v>3893780.0000000005</v>
      </c>
      <c r="M2390" s="86">
        <v>1769900</v>
      </c>
    </row>
    <row r="2391" spans="1:13">
      <c r="A2391" t="s">
        <v>2696</v>
      </c>
      <c r="B2391" s="68" t="s">
        <v>17395</v>
      </c>
      <c r="C2391" s="68" t="s">
        <v>17399</v>
      </c>
      <c r="D2391" s="9" t="s">
        <v>6333</v>
      </c>
      <c r="E2391" s="69" t="str">
        <f>"     "&amp;E2388</f>
        <v xml:space="preserve">     Mesa De Comedor Artek + 6 Sillas Eames Gratis Cuadro 70x50</v>
      </c>
      <c r="F2391" s="68" t="s">
        <v>48</v>
      </c>
      <c r="G2391" s="70">
        <f>G2388</f>
        <v>1449900</v>
      </c>
      <c r="H2391" s="70" t="str">
        <f>H2388&amp;"     "</f>
        <v xml:space="preserve">$     </v>
      </c>
      <c r="J2391" t="e">
        <f>+INDEX(Hoja3!A:G,MATCH('ALL PRODUCTS'!B2391,Hoja3!B:B,0),6)</f>
        <v>#N/A</v>
      </c>
      <c r="K2391" s="79" t="e">
        <f>+INDEX(Hoja3!A:G,MATCH('ALL PRODUCTS'!B2391,Hoja3!B:B,0),5)</f>
        <v>#N/A</v>
      </c>
      <c r="L2391" s="86">
        <v>3783780.0000000005</v>
      </c>
      <c r="M2391" s="86">
        <v>1719900</v>
      </c>
    </row>
    <row r="2392" spans="1:13">
      <c r="A2392" t="s">
        <v>2696</v>
      </c>
      <c r="B2392" s="68" t="s">
        <v>17400</v>
      </c>
      <c r="C2392" s="68"/>
      <c r="D2392" s="68" t="s">
        <v>6</v>
      </c>
      <c r="E2392" s="9" t="s">
        <v>17401</v>
      </c>
      <c r="F2392" s="68" t="s">
        <v>16</v>
      </c>
      <c r="G2392" s="6">
        <v>1699900</v>
      </c>
      <c r="H2392" s="6" t="s">
        <v>13</v>
      </c>
      <c r="I2392">
        <v>2149900</v>
      </c>
      <c r="J2392" t="e">
        <f>+INDEX(Hoja3!A:G,MATCH('ALL PRODUCTS'!B2392,Hoja3!B:B,0),6)</f>
        <v>#N/A</v>
      </c>
      <c r="K2392" s="79" t="e">
        <f>+INDEX(Hoja3!A:G,MATCH('ALL PRODUCTS'!B2392,Hoja3!B:B,0),5)</f>
        <v>#N/A</v>
      </c>
      <c r="L2392" s="86" t="e">
        <v>#N/A</v>
      </c>
      <c r="M2392" s="86" t="e">
        <v>#N/A</v>
      </c>
    </row>
    <row r="2393" spans="1:13">
      <c r="A2393" t="s">
        <v>2696</v>
      </c>
      <c r="B2393" s="68" t="s">
        <v>17400</v>
      </c>
      <c r="C2393" s="68" t="s">
        <v>17402</v>
      </c>
      <c r="D2393" s="9" t="s">
        <v>2039</v>
      </c>
      <c r="E2393" s="69" t="str">
        <f>"     "&amp;E2392</f>
        <v xml:space="preserve">     Mesa De Comedor Artek + 6 Silla Milano Gratis Cuadro 70x50</v>
      </c>
      <c r="F2393" s="68" t="s">
        <v>12</v>
      </c>
      <c r="G2393" s="70">
        <f>G2392</f>
        <v>1699900</v>
      </c>
      <c r="H2393" s="70" t="str">
        <f>H2392&amp;"     "</f>
        <v xml:space="preserve">$     </v>
      </c>
      <c r="J2393" t="e">
        <f>+INDEX(Hoja3!A:G,MATCH('ALL PRODUCTS'!B2393,Hoja3!B:B,0),6)</f>
        <v>#N/A</v>
      </c>
      <c r="K2393" s="79" t="e">
        <f>+INDEX(Hoja3!A:G,MATCH('ALL PRODUCTS'!B2393,Hoja3!B:B,0),5)</f>
        <v>#N/A</v>
      </c>
      <c r="L2393" s="86">
        <v>5279780</v>
      </c>
      <c r="M2393" s="86">
        <v>2399900</v>
      </c>
    </row>
    <row r="2394" spans="1:13">
      <c r="A2394" t="s">
        <v>2696</v>
      </c>
      <c r="B2394" s="68" t="s">
        <v>17400</v>
      </c>
      <c r="C2394" s="68" t="s">
        <v>17403</v>
      </c>
      <c r="D2394" s="9" t="s">
        <v>2038</v>
      </c>
      <c r="E2394" s="69" t="str">
        <f>"     "&amp;E2392</f>
        <v xml:space="preserve">     Mesa De Comedor Artek + 6 Silla Milano Gratis Cuadro 70x50</v>
      </c>
      <c r="F2394" s="68" t="s">
        <v>36</v>
      </c>
      <c r="G2394" s="70">
        <f>G2392</f>
        <v>1699900</v>
      </c>
      <c r="H2394" s="70" t="str">
        <f>H2392&amp;"     "</f>
        <v xml:space="preserve">$     </v>
      </c>
      <c r="J2394" t="e">
        <f>+INDEX(Hoja3!A:G,MATCH('ALL PRODUCTS'!B2394,Hoja3!B:B,0),6)</f>
        <v>#N/A</v>
      </c>
      <c r="K2394" s="79" t="e">
        <f>+INDEX(Hoja3!A:G,MATCH('ALL PRODUCTS'!B2394,Hoja3!B:B,0),5)</f>
        <v>#N/A</v>
      </c>
      <c r="L2394" s="86">
        <v>3893780.0000000005</v>
      </c>
      <c r="M2394" s="86">
        <v>1769900</v>
      </c>
    </row>
    <row r="2395" spans="1:13">
      <c r="A2395" t="s">
        <v>2696</v>
      </c>
      <c r="B2395" s="68" t="s">
        <v>17400</v>
      </c>
      <c r="C2395" s="68" t="s">
        <v>17404</v>
      </c>
      <c r="D2395" s="9" t="s">
        <v>2040</v>
      </c>
      <c r="E2395" s="69" t="str">
        <f>"     "&amp;E2392</f>
        <v xml:space="preserve">     Mesa De Comedor Artek + 6 Silla Milano Gratis Cuadro 70x50</v>
      </c>
      <c r="F2395" s="68" t="s">
        <v>48</v>
      </c>
      <c r="G2395" s="70">
        <f>G2392</f>
        <v>1699900</v>
      </c>
      <c r="H2395" s="70" t="str">
        <f>H2392&amp;"     "</f>
        <v xml:space="preserve">$     </v>
      </c>
      <c r="J2395" t="e">
        <f>+INDEX(Hoja3!A:G,MATCH('ALL PRODUCTS'!B2395,Hoja3!B:B,0),6)</f>
        <v>#N/A</v>
      </c>
      <c r="K2395" s="79" t="e">
        <f>+INDEX(Hoja3!A:G,MATCH('ALL PRODUCTS'!B2395,Hoja3!B:B,0),5)</f>
        <v>#N/A</v>
      </c>
      <c r="L2395" s="86">
        <v>4465780</v>
      </c>
      <c r="M2395" s="86">
        <v>2029900</v>
      </c>
    </row>
    <row r="2396" spans="1:13">
      <c r="A2396" t="s">
        <v>2696</v>
      </c>
      <c r="B2396" s="68" t="s">
        <v>17405</v>
      </c>
      <c r="C2396" s="68"/>
      <c r="D2396" s="68" t="s">
        <v>6</v>
      </c>
      <c r="E2396" s="9" t="s">
        <v>17406</v>
      </c>
      <c r="F2396" s="68" t="s">
        <v>16</v>
      </c>
      <c r="G2396" s="6">
        <v>1699900</v>
      </c>
      <c r="H2396" s="6" t="s">
        <v>13</v>
      </c>
      <c r="I2396">
        <v>2239900</v>
      </c>
      <c r="J2396" t="e">
        <f>+INDEX(Hoja3!A:G,MATCH('ALL PRODUCTS'!B2396,Hoja3!B:B,0),6)</f>
        <v>#N/A</v>
      </c>
      <c r="K2396" s="79" t="e">
        <f>+INDEX(Hoja3!A:G,MATCH('ALL PRODUCTS'!B2396,Hoja3!B:B,0),5)</f>
        <v>#N/A</v>
      </c>
      <c r="L2396" s="86" t="e">
        <v>#N/A</v>
      </c>
      <c r="M2396" s="86" t="e">
        <v>#N/A</v>
      </c>
    </row>
    <row r="2397" spans="1:13">
      <c r="A2397" t="s">
        <v>2696</v>
      </c>
      <c r="B2397" s="68" t="s">
        <v>17405</v>
      </c>
      <c r="C2397" s="68" t="s">
        <v>17407</v>
      </c>
      <c r="D2397" s="9" t="s">
        <v>6339</v>
      </c>
      <c r="E2397" s="69" t="str">
        <f>"     "&amp;E2396</f>
        <v xml:space="preserve">     Mesa De Comedor Artek Miel + Set X 6 Silla Milano Gris</v>
      </c>
      <c r="F2397" s="68" t="s">
        <v>12</v>
      </c>
      <c r="G2397" s="70">
        <f>G2396</f>
        <v>1699900</v>
      </c>
      <c r="H2397" s="70" t="str">
        <f>H2396&amp;"     "</f>
        <v xml:space="preserve">$     </v>
      </c>
      <c r="J2397" t="e">
        <f>+INDEX(Hoja3!A:G,MATCH('ALL PRODUCTS'!B2397,Hoja3!B:B,0),6)</f>
        <v>#N/A</v>
      </c>
      <c r="K2397" s="79" t="e">
        <f>+INDEX(Hoja3!A:G,MATCH('ALL PRODUCTS'!B2397,Hoja3!B:B,0),5)</f>
        <v>#N/A</v>
      </c>
      <c r="L2397" s="86">
        <v>5279780</v>
      </c>
      <c r="M2397" s="86">
        <v>2399900</v>
      </c>
    </row>
    <row r="2398" spans="1:13">
      <c r="A2398" t="s">
        <v>2696</v>
      </c>
      <c r="B2398" s="68" t="s">
        <v>17405</v>
      </c>
      <c r="C2398" s="68" t="s">
        <v>17408</v>
      </c>
      <c r="D2398" s="9" t="s">
        <v>6337</v>
      </c>
      <c r="E2398" s="69" t="str">
        <f>"     "&amp;E2396</f>
        <v xml:space="preserve">     Mesa De Comedor Artek Miel + Set X 6 Silla Milano Gris</v>
      </c>
      <c r="F2398" s="68" t="s">
        <v>36</v>
      </c>
      <c r="G2398" s="70">
        <f>G2396</f>
        <v>1699900</v>
      </c>
      <c r="H2398" s="70" t="str">
        <f>H2396&amp;"     "</f>
        <v xml:space="preserve">$     </v>
      </c>
      <c r="J2398" t="e">
        <f>+INDEX(Hoja3!A:G,MATCH('ALL PRODUCTS'!B2398,Hoja3!B:B,0),6)</f>
        <v>#N/A</v>
      </c>
      <c r="K2398" s="79" t="e">
        <f>+INDEX(Hoja3!A:G,MATCH('ALL PRODUCTS'!B2398,Hoja3!B:B,0),5)</f>
        <v>#N/A</v>
      </c>
      <c r="L2398" s="86">
        <v>4729780</v>
      </c>
      <c r="M2398" s="86">
        <v>2149900</v>
      </c>
    </row>
    <row r="2399" spans="1:13">
      <c r="A2399" t="s">
        <v>2696</v>
      </c>
      <c r="B2399" s="68" t="s">
        <v>17405</v>
      </c>
      <c r="C2399" s="68" t="s">
        <v>17409</v>
      </c>
      <c r="D2399" s="9" t="s">
        <v>6344</v>
      </c>
      <c r="E2399" s="69" t="str">
        <f>"     "&amp;E2396</f>
        <v xml:space="preserve">     Mesa De Comedor Artek Miel + Set X 6 Silla Milano Gris</v>
      </c>
      <c r="F2399" s="68" t="s">
        <v>48</v>
      </c>
      <c r="G2399" s="70">
        <f>G2396</f>
        <v>1699900</v>
      </c>
      <c r="H2399" s="70" t="str">
        <f>H2396&amp;"     "</f>
        <v xml:space="preserve">$     </v>
      </c>
      <c r="J2399" t="e">
        <f>+INDEX(Hoja3!A:G,MATCH('ALL PRODUCTS'!B2399,Hoja3!B:B,0),6)</f>
        <v>#N/A</v>
      </c>
      <c r="K2399" s="79" t="e">
        <f>+INDEX(Hoja3!A:G,MATCH('ALL PRODUCTS'!B2399,Hoja3!B:B,0),5)</f>
        <v>#N/A</v>
      </c>
      <c r="L2399" s="86">
        <v>5455780</v>
      </c>
      <c r="M2399" s="86">
        <v>2479900</v>
      </c>
    </row>
    <row r="2400" spans="1:13">
      <c r="A2400" t="s">
        <v>2696</v>
      </c>
      <c r="B2400" s="68" t="s">
        <v>17410</v>
      </c>
      <c r="C2400" s="68"/>
      <c r="D2400" s="68" t="s">
        <v>6</v>
      </c>
      <c r="E2400" s="9" t="s">
        <v>17411</v>
      </c>
      <c r="F2400" s="68" t="s">
        <v>16</v>
      </c>
      <c r="G2400" s="6">
        <v>1699900</v>
      </c>
      <c r="H2400" s="6" t="s">
        <v>13</v>
      </c>
      <c r="I2400">
        <v>2149900</v>
      </c>
      <c r="J2400" t="e">
        <f>+INDEX(Hoja3!A:G,MATCH('ALL PRODUCTS'!B2400,Hoja3!B:B,0),6)</f>
        <v>#N/A</v>
      </c>
      <c r="K2400" s="79" t="e">
        <f>+INDEX(Hoja3!A:G,MATCH('ALL PRODUCTS'!B2400,Hoja3!B:B,0),5)</f>
        <v>#N/A</v>
      </c>
      <c r="L2400" s="86" t="e">
        <v>#N/A</v>
      </c>
      <c r="M2400" s="86" t="e">
        <v>#N/A</v>
      </c>
    </row>
    <row r="2401" spans="1:13">
      <c r="A2401" t="s">
        <v>2696</v>
      </c>
      <c r="B2401" s="68" t="s">
        <v>17410</v>
      </c>
      <c r="C2401" s="68" t="s">
        <v>17412</v>
      </c>
      <c r="D2401" s="9" t="s">
        <v>6346</v>
      </c>
      <c r="E2401" s="69" t="str">
        <f>"     "&amp;E2400</f>
        <v xml:space="preserve">     Mesa De Comedor Artek Miel+ Silla Eames</v>
      </c>
      <c r="F2401" s="68" t="s">
        <v>36</v>
      </c>
      <c r="G2401" s="70">
        <f>G2400</f>
        <v>1699900</v>
      </c>
      <c r="H2401" s="70" t="str">
        <f>H2400&amp;"     "</f>
        <v xml:space="preserve">$     </v>
      </c>
      <c r="J2401" t="e">
        <f>+INDEX(Hoja3!A:G,MATCH('ALL PRODUCTS'!B2401,Hoja3!B:B,0),6)</f>
        <v>#N/A</v>
      </c>
      <c r="K2401" s="79" t="e">
        <f>+INDEX(Hoja3!A:G,MATCH('ALL PRODUCTS'!B2401,Hoja3!B:B,0),5)</f>
        <v>#N/A</v>
      </c>
      <c r="L2401" s="86">
        <v>5279780</v>
      </c>
      <c r="M2401" s="86">
        <v>2399900</v>
      </c>
    </row>
    <row r="2402" spans="1:13">
      <c r="A2402" t="s">
        <v>2696</v>
      </c>
      <c r="B2402" s="68" t="s">
        <v>17410</v>
      </c>
      <c r="C2402" s="68" t="s">
        <v>17413</v>
      </c>
      <c r="D2402" s="9" t="s">
        <v>6331</v>
      </c>
      <c r="E2402" s="69" t="str">
        <f>"     "&amp;E2400</f>
        <v xml:space="preserve">     Mesa De Comedor Artek Miel+ Silla Eames</v>
      </c>
      <c r="F2402" s="68" t="s">
        <v>12</v>
      </c>
      <c r="G2402" s="70">
        <f>G2400</f>
        <v>1699900</v>
      </c>
      <c r="H2402" s="70" t="str">
        <f>H2400&amp;"     "</f>
        <v xml:space="preserve">$     </v>
      </c>
      <c r="J2402" t="e">
        <f>+INDEX(Hoja3!A:G,MATCH('ALL PRODUCTS'!B2402,Hoja3!B:B,0),6)</f>
        <v>#N/A</v>
      </c>
      <c r="K2402" s="79" t="e">
        <f>+INDEX(Hoja3!A:G,MATCH('ALL PRODUCTS'!B2402,Hoja3!B:B,0),5)</f>
        <v>#N/A</v>
      </c>
      <c r="L2402" s="86">
        <v>3783780.0000000005</v>
      </c>
      <c r="M2402" s="86">
        <v>1719900</v>
      </c>
    </row>
    <row r="2403" spans="1:13">
      <c r="A2403" t="s">
        <v>2696</v>
      </c>
      <c r="B2403" s="68" t="s">
        <v>17410</v>
      </c>
      <c r="C2403" s="68" t="s">
        <v>17414</v>
      </c>
      <c r="D2403" s="9" t="s">
        <v>6342</v>
      </c>
      <c r="E2403" s="69" t="str">
        <f>"     "&amp;E2400</f>
        <v xml:space="preserve">     Mesa De Comedor Artek Miel+ Silla Eames</v>
      </c>
      <c r="F2403" s="68" t="s">
        <v>48</v>
      </c>
      <c r="G2403" s="70">
        <f>G2400</f>
        <v>1699900</v>
      </c>
      <c r="H2403" s="70" t="str">
        <f>H2400&amp;"     "</f>
        <v xml:space="preserve">$     </v>
      </c>
      <c r="J2403" t="e">
        <f>+INDEX(Hoja3!A:G,MATCH('ALL PRODUCTS'!B2403,Hoja3!B:B,0),6)</f>
        <v>#N/A</v>
      </c>
      <c r="K2403" s="79" t="e">
        <f>+INDEX(Hoja3!A:G,MATCH('ALL PRODUCTS'!B2403,Hoja3!B:B,0),5)</f>
        <v>#N/A</v>
      </c>
      <c r="L2403" s="86">
        <v>4729780</v>
      </c>
      <c r="M2403" s="86">
        <v>2149900</v>
      </c>
    </row>
    <row r="2404" spans="1:13">
      <c r="A2404" t="s">
        <v>2696</v>
      </c>
      <c r="B2404" s="68" t="s">
        <v>17415</v>
      </c>
      <c r="C2404" s="68" t="s">
        <v>17416</v>
      </c>
      <c r="D2404" s="9" t="s">
        <v>2072</v>
      </c>
      <c r="E2404" s="9" t="s">
        <v>878</v>
      </c>
      <c r="F2404" s="68" t="s">
        <v>58</v>
      </c>
      <c r="G2404" s="6">
        <v>399900</v>
      </c>
      <c r="H2404" s="6" t="s">
        <v>13</v>
      </c>
      <c r="I2404">
        <v>509900</v>
      </c>
      <c r="J2404" t="e">
        <f>+INDEX(Hoja3!A:G,MATCH('ALL PRODUCTS'!B2404,Hoja3!B:B,0),6)</f>
        <v>#N/A</v>
      </c>
      <c r="K2404" s="79" t="e">
        <f>+INDEX(Hoja3!A:G,MATCH('ALL PRODUCTS'!B2404,Hoja3!B:B,0),5)</f>
        <v>#N/A</v>
      </c>
      <c r="L2404" s="86">
        <v>1077780</v>
      </c>
      <c r="M2404" s="86">
        <v>489900</v>
      </c>
    </row>
    <row r="2405" spans="1:13">
      <c r="A2405" t="s">
        <v>2696</v>
      </c>
      <c r="B2405" s="68" t="s">
        <v>17417</v>
      </c>
      <c r="C2405" s="68"/>
      <c r="D2405" s="9" t="s">
        <v>1757</v>
      </c>
      <c r="E2405" s="68" t="s">
        <v>17418</v>
      </c>
      <c r="F2405" s="68" t="s">
        <v>16</v>
      </c>
      <c r="G2405" s="6">
        <v>269900</v>
      </c>
      <c r="H2405" s="6" t="s">
        <v>13</v>
      </c>
      <c r="I2405">
        <v>279900</v>
      </c>
      <c r="J2405" t="e">
        <f>+INDEX(Hoja3!A:G,MATCH('ALL PRODUCTS'!B2405,Hoja3!B:B,0),6)</f>
        <v>#N/A</v>
      </c>
      <c r="K2405" s="79" t="e">
        <f>+INDEX(Hoja3!A:G,MATCH('ALL PRODUCTS'!B2405,Hoja3!B:B,0),5)</f>
        <v>#N/A</v>
      </c>
      <c r="L2405" s="86">
        <v>593780</v>
      </c>
      <c r="M2405" s="86">
        <v>269900</v>
      </c>
    </row>
    <row r="2406" spans="1:13">
      <c r="A2406" t="s">
        <v>2696</v>
      </c>
      <c r="B2406" s="68" t="s">
        <v>17419</v>
      </c>
      <c r="C2406" s="68" t="s">
        <v>17420</v>
      </c>
      <c r="D2406" s="9" t="s">
        <v>2469</v>
      </c>
      <c r="E2406" s="9" t="s">
        <v>17421</v>
      </c>
      <c r="F2406" s="68" t="s">
        <v>17422</v>
      </c>
      <c r="G2406" s="6">
        <v>489900</v>
      </c>
      <c r="H2406" s="6" t="s">
        <v>13</v>
      </c>
      <c r="I2406">
        <v>529900</v>
      </c>
      <c r="J2406" t="e">
        <f>+INDEX(Hoja3!A:G,MATCH('ALL PRODUCTS'!B2406,Hoja3!B:B,0),6)</f>
        <v>#N/A</v>
      </c>
      <c r="K2406" s="79" t="e">
        <f>+INDEX(Hoja3!A:G,MATCH('ALL PRODUCTS'!B2406,Hoja3!B:B,0),5)</f>
        <v>#N/A</v>
      </c>
      <c r="L2406" s="86">
        <v>1121780</v>
      </c>
      <c r="M2406" s="86">
        <v>509900</v>
      </c>
    </row>
    <row r="2407" spans="1:13">
      <c r="A2407" t="s">
        <v>2696</v>
      </c>
      <c r="B2407" s="68" t="s">
        <v>17423</v>
      </c>
      <c r="C2407" s="68" t="s">
        <v>17424</v>
      </c>
      <c r="D2407" s="9" t="s">
        <v>2175</v>
      </c>
      <c r="E2407" s="9" t="s">
        <v>17425</v>
      </c>
      <c r="F2407" s="68" t="s">
        <v>17422</v>
      </c>
      <c r="G2407" s="6">
        <v>249900</v>
      </c>
      <c r="H2407" s="6" t="s">
        <v>13</v>
      </c>
      <c r="I2407">
        <v>259900</v>
      </c>
      <c r="J2407" t="e">
        <f>+INDEX(Hoja3!A:G,MATCH('ALL PRODUCTS'!B2407,Hoja3!B:B,0),6)</f>
        <v>#N/A</v>
      </c>
      <c r="K2407" s="79" t="e">
        <f>+INDEX(Hoja3!A:G,MATCH('ALL PRODUCTS'!B2407,Hoja3!B:B,0),5)</f>
        <v>#N/A</v>
      </c>
      <c r="L2407" s="86">
        <v>549780</v>
      </c>
      <c r="M2407" s="86">
        <v>249900</v>
      </c>
    </row>
    <row r="2408" spans="1:13">
      <c r="A2408" t="s">
        <v>2696</v>
      </c>
      <c r="B2408" s="68" t="s">
        <v>17426</v>
      </c>
      <c r="C2408" s="68" t="s">
        <v>17427</v>
      </c>
      <c r="D2408" s="9" t="s">
        <v>6425</v>
      </c>
      <c r="E2408" s="9" t="s">
        <v>17428</v>
      </c>
      <c r="F2408" s="68" t="s">
        <v>17422</v>
      </c>
      <c r="G2408" s="6">
        <v>1459900</v>
      </c>
      <c r="H2408" s="6" t="s">
        <v>13</v>
      </c>
      <c r="I2408">
        <v>1549900</v>
      </c>
      <c r="J2408" t="e">
        <f>+INDEX(Hoja3!A:G,MATCH('ALL PRODUCTS'!B2408,Hoja3!B:B,0),6)</f>
        <v>#N/A</v>
      </c>
      <c r="K2408" s="79" t="e">
        <f>+INDEX(Hoja3!A:G,MATCH('ALL PRODUCTS'!B2408,Hoja3!B:B,0),5)</f>
        <v>#N/A</v>
      </c>
      <c r="L2408" s="86">
        <v>3277780.0000000005</v>
      </c>
      <c r="M2408" s="86">
        <v>1489900</v>
      </c>
    </row>
    <row r="2409" spans="1:13">
      <c r="A2409" t="s">
        <v>2696</v>
      </c>
      <c r="B2409" s="68" t="s">
        <v>17429</v>
      </c>
      <c r="C2409" s="68" t="s">
        <v>17430</v>
      </c>
      <c r="D2409" s="9" t="s">
        <v>6421</v>
      </c>
      <c r="E2409" s="9" t="s">
        <v>17431</v>
      </c>
      <c r="F2409" s="68" t="s">
        <v>15179</v>
      </c>
      <c r="G2409" s="6">
        <v>749900</v>
      </c>
      <c r="H2409" s="6" t="s">
        <v>13</v>
      </c>
      <c r="I2409">
        <v>689900</v>
      </c>
      <c r="J2409" t="e">
        <f>+INDEX(Hoja3!A:G,MATCH('ALL PRODUCTS'!B2409,Hoja3!B:B,0),6)</f>
        <v>#N/A</v>
      </c>
      <c r="K2409" s="79" t="e">
        <f>+INDEX(Hoja3!A:G,MATCH('ALL PRODUCTS'!B2409,Hoja3!B:B,0),5)</f>
        <v>#N/A</v>
      </c>
      <c r="L2409" s="86">
        <v>1473780.0000000002</v>
      </c>
      <c r="M2409" s="86">
        <v>669900</v>
      </c>
    </row>
    <row r="2410" spans="1:13">
      <c r="A2410" t="s">
        <v>2696</v>
      </c>
      <c r="B2410" s="68" t="s">
        <v>17432</v>
      </c>
      <c r="C2410" s="68" t="s">
        <v>17433</v>
      </c>
      <c r="D2410" s="9" t="s">
        <v>2452</v>
      </c>
      <c r="E2410" s="9" t="s">
        <v>15392</v>
      </c>
      <c r="F2410" s="68" t="s">
        <v>17422</v>
      </c>
      <c r="G2410" s="6">
        <v>979900</v>
      </c>
      <c r="H2410" s="6" t="s">
        <v>13</v>
      </c>
      <c r="I2410">
        <v>949900</v>
      </c>
      <c r="J2410" t="e">
        <f>+INDEX(Hoja3!A:G,MATCH('ALL PRODUCTS'!B2410,Hoja3!B:B,0),6)</f>
        <v>#N/A</v>
      </c>
      <c r="K2410" s="79" t="e">
        <f>+INDEX(Hoja3!A:G,MATCH('ALL PRODUCTS'!B2410,Hoja3!B:B,0),5)</f>
        <v>#N/A</v>
      </c>
      <c r="L2410" s="86">
        <v>2023780.0000000002</v>
      </c>
      <c r="M2410" s="86">
        <v>919900</v>
      </c>
    </row>
    <row r="2411" spans="1:13">
      <c r="A2411" t="s">
        <v>2696</v>
      </c>
      <c r="B2411" s="68" t="s">
        <v>17434</v>
      </c>
      <c r="C2411" s="68" t="s">
        <v>17435</v>
      </c>
      <c r="D2411" s="9" t="s">
        <v>8286</v>
      </c>
      <c r="E2411" s="9" t="s">
        <v>17436</v>
      </c>
      <c r="F2411" s="68" t="s">
        <v>17437</v>
      </c>
      <c r="G2411" s="6">
        <v>1099900</v>
      </c>
      <c r="H2411" s="6" t="s">
        <v>13</v>
      </c>
      <c r="I2411">
        <v>1139900</v>
      </c>
      <c r="J2411" t="e">
        <f>+INDEX(Hoja3!A:G,MATCH('ALL PRODUCTS'!B2411,Hoja3!B:B,0),6)</f>
        <v>#N/A</v>
      </c>
      <c r="K2411" s="79" t="e">
        <f>+INDEX(Hoja3!A:G,MATCH('ALL PRODUCTS'!B2411,Hoja3!B:B,0),5)</f>
        <v>#N/A</v>
      </c>
      <c r="L2411" s="86">
        <v>2419780</v>
      </c>
      <c r="M2411" s="86">
        <v>1099900</v>
      </c>
    </row>
    <row r="2412" spans="1:13">
      <c r="A2412" t="s">
        <v>2696</v>
      </c>
      <c r="B2412" s="68" t="s">
        <v>17438</v>
      </c>
      <c r="C2412" s="68" t="s">
        <v>17439</v>
      </c>
      <c r="D2412" s="9" t="s">
        <v>8288</v>
      </c>
      <c r="E2412" s="9" t="s">
        <v>17440</v>
      </c>
      <c r="F2412" s="68" t="s">
        <v>17437</v>
      </c>
      <c r="G2412" s="6">
        <v>379900</v>
      </c>
      <c r="H2412" s="6" t="s">
        <v>13</v>
      </c>
      <c r="I2412">
        <v>389900</v>
      </c>
      <c r="J2412" t="e">
        <f>+INDEX(Hoja3!A:G,MATCH('ALL PRODUCTS'!B2412,Hoja3!B:B,0),6)</f>
        <v>#N/A</v>
      </c>
      <c r="K2412" s="79" t="e">
        <f>+INDEX(Hoja3!A:G,MATCH('ALL PRODUCTS'!B2412,Hoja3!B:B,0),5)</f>
        <v>#N/A</v>
      </c>
      <c r="L2412" s="86">
        <v>835780.00000000012</v>
      </c>
      <c r="M2412" s="86">
        <v>379900</v>
      </c>
    </row>
    <row r="2413" spans="1:13">
      <c r="A2413" t="s">
        <v>2696</v>
      </c>
      <c r="B2413" s="68" t="s">
        <v>17441</v>
      </c>
      <c r="C2413" s="68" t="s">
        <v>17442</v>
      </c>
      <c r="D2413" s="9" t="s">
        <v>8268</v>
      </c>
      <c r="E2413" s="9" t="s">
        <v>17443</v>
      </c>
      <c r="F2413" s="68" t="s">
        <v>17437</v>
      </c>
      <c r="G2413" s="6">
        <v>749900</v>
      </c>
      <c r="H2413" s="6" t="s">
        <v>13</v>
      </c>
      <c r="I2413">
        <v>709900</v>
      </c>
      <c r="J2413" t="e">
        <f>+INDEX(Hoja3!A:G,MATCH('ALL PRODUCTS'!B2413,Hoja3!B:B,0),6)</f>
        <v>#N/A</v>
      </c>
      <c r="K2413" s="79" t="e">
        <f>+INDEX(Hoja3!A:G,MATCH('ALL PRODUCTS'!B2413,Hoja3!B:B,0),5)</f>
        <v>#N/A</v>
      </c>
      <c r="L2413" s="86">
        <v>1517780.0000000002</v>
      </c>
      <c r="M2413" s="86">
        <v>689900</v>
      </c>
    </row>
    <row r="2414" spans="1:13">
      <c r="A2414" t="s">
        <v>2696</v>
      </c>
      <c r="B2414" s="68" t="s">
        <v>17444</v>
      </c>
      <c r="C2414" s="68" t="s">
        <v>17445</v>
      </c>
      <c r="D2414" s="9" t="s">
        <v>8290</v>
      </c>
      <c r="E2414" s="9" t="s">
        <v>17446</v>
      </c>
      <c r="F2414" s="68" t="s">
        <v>17447</v>
      </c>
      <c r="G2414" s="6">
        <v>199900</v>
      </c>
      <c r="H2414" s="6" t="s">
        <v>13</v>
      </c>
      <c r="I2414">
        <v>199900</v>
      </c>
      <c r="J2414" t="e">
        <f>+INDEX(Hoja3!A:G,MATCH('ALL PRODUCTS'!B2414,Hoja3!B:B,0),6)</f>
        <v>#N/A</v>
      </c>
      <c r="K2414" s="79" t="e">
        <f>+INDEX(Hoja3!A:G,MATCH('ALL PRODUCTS'!B2414,Hoja3!B:B,0),5)</f>
        <v>#N/A</v>
      </c>
      <c r="L2414" s="86">
        <v>439780.00000000006</v>
      </c>
      <c r="M2414" s="86">
        <v>199900</v>
      </c>
    </row>
    <row r="2415" spans="1:13">
      <c r="A2415" t="s">
        <v>2696</v>
      </c>
      <c r="B2415" s="68" t="s">
        <v>17448</v>
      </c>
      <c r="C2415" s="68" t="s">
        <v>17449</v>
      </c>
      <c r="D2415" s="9" t="s">
        <v>8284</v>
      </c>
      <c r="E2415" s="9" t="s">
        <v>17450</v>
      </c>
      <c r="F2415" s="68" t="s">
        <v>17451</v>
      </c>
      <c r="G2415" s="6">
        <v>379900</v>
      </c>
      <c r="H2415" s="6" t="s">
        <v>13</v>
      </c>
      <c r="I2415">
        <v>389900</v>
      </c>
      <c r="J2415" t="e">
        <f>+INDEX(Hoja3!A:G,MATCH('ALL PRODUCTS'!B2415,Hoja3!B:B,0),6)</f>
        <v>#N/A</v>
      </c>
      <c r="K2415" s="79" t="e">
        <f>+INDEX(Hoja3!A:G,MATCH('ALL PRODUCTS'!B2415,Hoja3!B:B,0),5)</f>
        <v>#N/A</v>
      </c>
      <c r="L2415" s="86">
        <v>835780.00000000012</v>
      </c>
      <c r="M2415" s="86">
        <v>379900</v>
      </c>
    </row>
    <row r="2416" spans="1:13">
      <c r="A2416" t="s">
        <v>2696</v>
      </c>
      <c r="B2416" s="68" t="s">
        <v>17452</v>
      </c>
      <c r="C2416" s="68" t="s">
        <v>17453</v>
      </c>
      <c r="D2416" s="9" t="s">
        <v>7536</v>
      </c>
      <c r="E2416" s="9" t="s">
        <v>17454</v>
      </c>
      <c r="F2416" s="68" t="s">
        <v>17451</v>
      </c>
      <c r="G2416" s="6">
        <v>749900</v>
      </c>
      <c r="H2416" s="6" t="s">
        <v>13</v>
      </c>
      <c r="I2416">
        <v>769900</v>
      </c>
      <c r="J2416" t="e">
        <f>+INDEX(Hoja3!A:G,MATCH('ALL PRODUCTS'!B2416,Hoja3!B:B,0),6)</f>
        <v>#N/A</v>
      </c>
      <c r="K2416" s="79" t="e">
        <f>+INDEX(Hoja3!A:G,MATCH('ALL PRODUCTS'!B2416,Hoja3!B:B,0),5)</f>
        <v>#N/A</v>
      </c>
      <c r="L2416" s="86">
        <v>1627780.0000000002</v>
      </c>
      <c r="M2416" s="86">
        <v>739900</v>
      </c>
    </row>
    <row r="2417" spans="1:13">
      <c r="A2417" t="s">
        <v>2696</v>
      </c>
      <c r="B2417" s="68" t="s">
        <v>17455</v>
      </c>
      <c r="C2417" s="68" t="s">
        <v>17456</v>
      </c>
      <c r="D2417" s="9" t="s">
        <v>7390</v>
      </c>
      <c r="E2417" s="9" t="s">
        <v>17457</v>
      </c>
      <c r="F2417" s="68" t="s">
        <v>17451</v>
      </c>
      <c r="G2417" s="6">
        <v>199900</v>
      </c>
      <c r="H2417" s="6" t="s">
        <v>13</v>
      </c>
      <c r="I2417">
        <v>199900</v>
      </c>
      <c r="J2417" t="e">
        <f>+INDEX(Hoja3!A:G,MATCH('ALL PRODUCTS'!B2417,Hoja3!B:B,0),6)</f>
        <v>#N/A</v>
      </c>
      <c r="K2417" s="79" t="e">
        <f>+INDEX(Hoja3!A:G,MATCH('ALL PRODUCTS'!B2417,Hoja3!B:B,0),5)</f>
        <v>#N/A</v>
      </c>
      <c r="L2417" s="86">
        <v>439780.00000000006</v>
      </c>
      <c r="M2417" s="86">
        <v>199900</v>
      </c>
    </row>
    <row r="2418" spans="1:13">
      <c r="A2418" t="s">
        <v>2696</v>
      </c>
      <c r="B2418" s="68" t="s">
        <v>17458</v>
      </c>
      <c r="C2418" s="68" t="s">
        <v>17459</v>
      </c>
      <c r="D2418" s="9" t="s">
        <v>8282</v>
      </c>
      <c r="E2418" s="9" t="s">
        <v>17460</v>
      </c>
      <c r="F2418" s="68" t="s">
        <v>17451</v>
      </c>
      <c r="G2418" s="6">
        <v>1099900</v>
      </c>
      <c r="H2418" s="6" t="s">
        <v>13</v>
      </c>
      <c r="I2418">
        <v>1139900</v>
      </c>
      <c r="J2418" t="e">
        <f>+INDEX(Hoja3!A:G,MATCH('ALL PRODUCTS'!B2418,Hoja3!B:B,0),6)</f>
        <v>#N/A</v>
      </c>
      <c r="K2418" s="79" t="e">
        <f>+INDEX(Hoja3!A:G,MATCH('ALL PRODUCTS'!B2418,Hoja3!B:B,0),5)</f>
        <v>#N/A</v>
      </c>
      <c r="L2418" s="86">
        <v>2419780</v>
      </c>
      <c r="M2418" s="86">
        <v>1099900</v>
      </c>
    </row>
    <row r="2419" spans="1:13">
      <c r="A2419" t="s">
        <v>2696</v>
      </c>
      <c r="B2419" s="68" t="s">
        <v>17461</v>
      </c>
      <c r="C2419" s="68" t="s">
        <v>17462</v>
      </c>
      <c r="D2419" s="9" t="s">
        <v>8272</v>
      </c>
      <c r="E2419" s="9" t="s">
        <v>17463</v>
      </c>
      <c r="F2419" s="68" t="s">
        <v>17464</v>
      </c>
      <c r="G2419" s="6">
        <v>1349900</v>
      </c>
      <c r="H2419" s="6" t="s">
        <v>13</v>
      </c>
      <c r="I2419">
        <v>1249900</v>
      </c>
      <c r="J2419" t="e">
        <f>+INDEX(Hoja3!A:G,MATCH('ALL PRODUCTS'!B2419,Hoja3!B:B,0),6)</f>
        <v>#N/A</v>
      </c>
      <c r="K2419" s="79" t="e">
        <f>+INDEX(Hoja3!A:G,MATCH('ALL PRODUCTS'!B2419,Hoja3!B:B,0),5)</f>
        <v>#N/A</v>
      </c>
      <c r="L2419" s="86">
        <v>2639780</v>
      </c>
      <c r="M2419" s="86">
        <v>1199900</v>
      </c>
    </row>
    <row r="2420" spans="1:13">
      <c r="A2420" t="s">
        <v>2696</v>
      </c>
      <c r="B2420" s="68" t="s">
        <v>17465</v>
      </c>
      <c r="C2420" s="68" t="s">
        <v>17466</v>
      </c>
      <c r="D2420" s="9" t="s">
        <v>7575</v>
      </c>
      <c r="E2420" s="9" t="s">
        <v>17467</v>
      </c>
      <c r="F2420" s="68" t="s">
        <v>17464</v>
      </c>
      <c r="G2420" s="6">
        <v>679900</v>
      </c>
      <c r="H2420" s="6" t="s">
        <v>13</v>
      </c>
      <c r="I2420">
        <v>629900</v>
      </c>
      <c r="J2420" t="e">
        <f>+INDEX(Hoja3!A:G,MATCH('ALL PRODUCTS'!B2420,Hoja3!B:B,0),6)</f>
        <v>#N/A</v>
      </c>
      <c r="K2420" s="79" t="e">
        <f>+INDEX(Hoja3!A:G,MATCH('ALL PRODUCTS'!B2420,Hoja3!B:B,0),5)</f>
        <v>#N/A</v>
      </c>
      <c r="L2420" s="86">
        <v>1341780</v>
      </c>
      <c r="M2420" s="86">
        <v>609900</v>
      </c>
    </row>
    <row r="2421" spans="1:13">
      <c r="A2421" t="s">
        <v>2696</v>
      </c>
      <c r="B2421" s="68" t="s">
        <v>17468</v>
      </c>
      <c r="C2421" s="68" t="s">
        <v>17469</v>
      </c>
      <c r="D2421" s="9" t="s">
        <v>8270</v>
      </c>
      <c r="E2421" s="9" t="s">
        <v>17470</v>
      </c>
      <c r="F2421" s="68" t="s">
        <v>17464</v>
      </c>
      <c r="G2421" s="6">
        <v>1999900</v>
      </c>
      <c r="H2421" s="6" t="s">
        <v>13</v>
      </c>
      <c r="I2421">
        <v>1869900</v>
      </c>
      <c r="J2421" t="e">
        <f>+INDEX(Hoja3!A:G,MATCH('ALL PRODUCTS'!B2421,Hoja3!B:B,0),6)</f>
        <v>#N/A</v>
      </c>
      <c r="K2421" s="79" t="e">
        <f>+INDEX(Hoja3!A:G,MATCH('ALL PRODUCTS'!B2421,Hoja3!B:B,0),5)</f>
        <v>#N/A</v>
      </c>
      <c r="L2421" s="86">
        <v>3959780.0000000005</v>
      </c>
      <c r="M2421" s="86">
        <v>1799900</v>
      </c>
    </row>
    <row r="2422" spans="1:13">
      <c r="A2422" t="s">
        <v>2696</v>
      </c>
      <c r="B2422" s="68" t="s">
        <v>17471</v>
      </c>
      <c r="C2422" s="68"/>
      <c r="D2422" s="9" t="s">
        <v>2232</v>
      </c>
      <c r="E2422" s="68" t="s">
        <v>17472</v>
      </c>
      <c r="F2422" s="68" t="s">
        <v>16</v>
      </c>
      <c r="G2422" s="6">
        <v>399900</v>
      </c>
      <c r="H2422" s="6" t="s">
        <v>13</v>
      </c>
      <c r="I2422">
        <v>539900</v>
      </c>
      <c r="J2422" t="e">
        <f>+INDEX(Hoja3!A:G,MATCH('ALL PRODUCTS'!B2422,Hoja3!B:B,0),6)</f>
        <v>#N/A</v>
      </c>
      <c r="K2422" s="79" t="e">
        <f>+INDEX(Hoja3!A:G,MATCH('ALL PRODUCTS'!B2422,Hoja3!B:B,0),5)</f>
        <v>#N/A</v>
      </c>
      <c r="L2422" s="86">
        <v>1143780</v>
      </c>
      <c r="M2422" s="86">
        <v>519900</v>
      </c>
    </row>
    <row r="2423" spans="1:13">
      <c r="A2423" t="s">
        <v>2696</v>
      </c>
      <c r="B2423" s="68" t="s">
        <v>17473</v>
      </c>
      <c r="C2423" s="68"/>
      <c r="D2423" s="9" t="s">
        <v>2248</v>
      </c>
      <c r="E2423" s="68" t="s">
        <v>17474</v>
      </c>
      <c r="F2423" s="68" t="s">
        <v>16</v>
      </c>
      <c r="G2423" s="6">
        <v>699900</v>
      </c>
      <c r="H2423" s="6" t="s">
        <v>13</v>
      </c>
      <c r="I2423" s="6">
        <v>699900</v>
      </c>
      <c r="J2423" t="e">
        <f>+INDEX(Hoja3!A:G,MATCH('ALL PRODUCTS'!B2423,Hoja3!B:B,0),6)</f>
        <v>#N/A</v>
      </c>
      <c r="K2423" s="79" t="e">
        <f>+INDEX(Hoja3!A:G,MATCH('ALL PRODUCTS'!B2423,Hoja3!B:B,0),5)</f>
        <v>#N/A</v>
      </c>
      <c r="L2423" s="86">
        <v>2067780.0000000002</v>
      </c>
      <c r="M2423" s="86">
        <v>939900</v>
      </c>
    </row>
    <row r="2424" spans="1:13">
      <c r="A2424" t="s">
        <v>2696</v>
      </c>
      <c r="B2424" s="68" t="s">
        <v>17475</v>
      </c>
      <c r="C2424" s="68" t="s">
        <v>17476</v>
      </c>
      <c r="D2424" s="9" t="s">
        <v>5843</v>
      </c>
      <c r="E2424" s="9" t="s">
        <v>17477</v>
      </c>
      <c r="F2424" s="68" t="s">
        <v>17478</v>
      </c>
      <c r="G2424" s="6">
        <v>892816</v>
      </c>
      <c r="H2424" s="6" t="s">
        <v>13</v>
      </c>
      <c r="I2424">
        <v>329900</v>
      </c>
      <c r="J2424" t="e">
        <f>+INDEX(Hoja3!A:G,MATCH('ALL PRODUCTS'!B2424,Hoja3!B:B,0),6)</f>
        <v>#N/A</v>
      </c>
      <c r="K2424" s="79" t="e">
        <f>+INDEX(Hoja3!A:G,MATCH('ALL PRODUCTS'!B2424,Hoja3!B:B,0),5)</f>
        <v>#N/A</v>
      </c>
      <c r="L2424" s="86">
        <v>703780</v>
      </c>
      <c r="M2424" s="86">
        <v>319900</v>
      </c>
    </row>
    <row r="2425" spans="1:13">
      <c r="A2425" t="s">
        <v>2696</v>
      </c>
      <c r="B2425" s="68" t="s">
        <v>17479</v>
      </c>
      <c r="C2425" s="68"/>
      <c r="D2425" s="9" t="s">
        <v>5849</v>
      </c>
      <c r="E2425" s="9" t="s">
        <v>17480</v>
      </c>
      <c r="F2425" s="68" t="s">
        <v>16</v>
      </c>
      <c r="G2425" s="6">
        <v>1086739</v>
      </c>
      <c r="H2425" s="6" t="s">
        <v>13</v>
      </c>
      <c r="I2425">
        <v>529900</v>
      </c>
      <c r="J2425" t="e">
        <f>+INDEX(Hoja3!A:G,MATCH('ALL PRODUCTS'!B2425,Hoja3!B:B,0),6)</f>
        <v>#N/A</v>
      </c>
      <c r="K2425" s="79" t="e">
        <f>+INDEX(Hoja3!A:G,MATCH('ALL PRODUCTS'!B2425,Hoja3!B:B,0),5)</f>
        <v>#N/A</v>
      </c>
      <c r="L2425" s="86">
        <v>1121780</v>
      </c>
      <c r="M2425" s="86">
        <v>509900</v>
      </c>
    </row>
    <row r="2426" spans="1:13">
      <c r="A2426" t="s">
        <v>2696</v>
      </c>
      <c r="B2426" s="68" t="s">
        <v>17481</v>
      </c>
      <c r="C2426" s="68" t="s">
        <v>17482</v>
      </c>
      <c r="D2426" s="9" t="s">
        <v>17483</v>
      </c>
      <c r="E2426" s="9" t="s">
        <v>17484</v>
      </c>
      <c r="F2426" s="68" t="s">
        <v>38</v>
      </c>
      <c r="G2426" s="6">
        <v>99800</v>
      </c>
      <c r="H2426" s="6" t="s">
        <v>13</v>
      </c>
      <c r="I2426" s="6">
        <v>99800</v>
      </c>
      <c r="J2426" t="e">
        <f>+INDEX(Hoja3!A:G,MATCH('ALL PRODUCTS'!B2426,Hoja3!B:B,0),6)</f>
        <v>#N/A</v>
      </c>
      <c r="K2426" s="79" t="e">
        <f>+INDEX(Hoja3!A:G,MATCH('ALL PRODUCTS'!B2426,Hoja3!B:B,0),5)</f>
        <v>#N/A</v>
      </c>
      <c r="L2426" s="86" t="e">
        <v>#N/A</v>
      </c>
      <c r="M2426" s="86" t="e">
        <v>#N/A</v>
      </c>
    </row>
    <row r="2427" spans="1:13">
      <c r="A2427" t="s">
        <v>2696</v>
      </c>
      <c r="B2427" s="68" t="s">
        <v>17485</v>
      </c>
      <c r="C2427" s="68" t="s">
        <v>17486</v>
      </c>
      <c r="D2427" s="9" t="s">
        <v>2408</v>
      </c>
      <c r="E2427" s="9" t="s">
        <v>17487</v>
      </c>
      <c r="F2427" s="68" t="s">
        <v>15213</v>
      </c>
      <c r="G2427" s="6">
        <v>441029</v>
      </c>
      <c r="H2427" s="6" t="s">
        <v>13</v>
      </c>
      <c r="I2427" s="6">
        <v>441029</v>
      </c>
      <c r="J2427" t="e">
        <f>+INDEX(Hoja3!A:G,MATCH('ALL PRODUCTS'!B2427,Hoja3!B:B,0),6)</f>
        <v>#N/A</v>
      </c>
      <c r="K2427" s="79" t="e">
        <f>+INDEX(Hoja3!A:G,MATCH('ALL PRODUCTS'!B2427,Hoja3!B:B,0),5)</f>
        <v>#N/A</v>
      </c>
      <c r="L2427" s="86">
        <v>659800</v>
      </c>
      <c r="M2427" s="86">
        <v>329900</v>
      </c>
    </row>
    <row r="2428" spans="1:13">
      <c r="A2428" t="s">
        <v>2696</v>
      </c>
      <c r="B2428" s="68" t="s">
        <v>17488</v>
      </c>
      <c r="C2428" s="68" t="s">
        <v>17489</v>
      </c>
      <c r="D2428" s="9" t="s">
        <v>8093</v>
      </c>
      <c r="E2428" s="9" t="s">
        <v>17490</v>
      </c>
      <c r="F2428" s="68" t="s">
        <v>36</v>
      </c>
      <c r="G2428" s="6">
        <v>922884</v>
      </c>
      <c r="H2428" s="6" t="s">
        <v>13</v>
      </c>
      <c r="I2428">
        <v>589900</v>
      </c>
      <c r="J2428" t="e">
        <f>+INDEX(Hoja3!A:G,MATCH('ALL PRODUCTS'!B2428,Hoja3!B:B,0),6)</f>
        <v>#N/A</v>
      </c>
      <c r="K2428" s="79" t="e">
        <f>+INDEX(Hoja3!A:G,MATCH('ALL PRODUCTS'!B2428,Hoja3!B:B,0),5)</f>
        <v>#N/A</v>
      </c>
      <c r="L2428" s="86">
        <v>1253780</v>
      </c>
      <c r="M2428" s="86">
        <v>569900</v>
      </c>
    </row>
    <row r="2429" spans="1:13">
      <c r="A2429" t="s">
        <v>2696</v>
      </c>
      <c r="B2429" s="68" t="s">
        <v>17491</v>
      </c>
      <c r="C2429" s="68"/>
      <c r="D2429" s="9" t="s">
        <v>2086</v>
      </c>
      <c r="E2429" s="9" t="s">
        <v>17492</v>
      </c>
      <c r="F2429" s="68" t="s">
        <v>16</v>
      </c>
      <c r="G2429" s="6">
        <v>439800</v>
      </c>
      <c r="H2429" s="6" t="s">
        <v>13</v>
      </c>
      <c r="I2429" s="6">
        <v>439800</v>
      </c>
      <c r="J2429" t="e">
        <f>+INDEX(Hoja3!A:G,MATCH('ALL PRODUCTS'!B2429,Hoja3!B:B,0),6)</f>
        <v>#N/A</v>
      </c>
      <c r="K2429" s="79" t="e">
        <f>+INDEX(Hoja3!A:G,MATCH('ALL PRODUCTS'!B2429,Hoja3!B:B,0),5)</f>
        <v>#N/A</v>
      </c>
      <c r="L2429" s="86" t="e">
        <v>#N/A</v>
      </c>
      <c r="M2429" s="86" t="e">
        <v>#N/A</v>
      </c>
    </row>
    <row r="2430" spans="1:13">
      <c r="A2430" t="s">
        <v>2696</v>
      </c>
      <c r="B2430" s="68" t="s">
        <v>17493</v>
      </c>
      <c r="C2430" s="68" t="s">
        <v>17494</v>
      </c>
      <c r="D2430" s="9" t="s">
        <v>5830</v>
      </c>
      <c r="E2430" s="9" t="s">
        <v>17495</v>
      </c>
      <c r="F2430" s="68" t="s">
        <v>17496</v>
      </c>
      <c r="G2430" s="6">
        <v>1240379</v>
      </c>
      <c r="H2430" s="6" t="s">
        <v>13</v>
      </c>
      <c r="I2430">
        <v>929900</v>
      </c>
      <c r="J2430" t="e">
        <f>+INDEX(Hoja3!A:G,MATCH('ALL PRODUCTS'!B2430,Hoja3!B:B,0),6)</f>
        <v>#N/A</v>
      </c>
      <c r="K2430" s="79" t="e">
        <f>+INDEX(Hoja3!A:G,MATCH('ALL PRODUCTS'!B2430,Hoja3!B:B,0),5)</f>
        <v>#N/A</v>
      </c>
      <c r="L2430" s="86">
        <v>1979780.0000000002</v>
      </c>
      <c r="M2430" s="86">
        <v>899900</v>
      </c>
    </row>
    <row r="2431" spans="1:13">
      <c r="A2431" t="s">
        <v>2696</v>
      </c>
      <c r="B2431" s="68" t="s">
        <v>17497</v>
      </c>
      <c r="C2431" s="68" t="s">
        <v>17498</v>
      </c>
      <c r="D2431" s="9" t="s">
        <v>5816</v>
      </c>
      <c r="E2431" s="9" t="s">
        <v>17499</v>
      </c>
      <c r="F2431" s="68" t="s">
        <v>12</v>
      </c>
      <c r="G2431" s="6">
        <v>714142</v>
      </c>
      <c r="H2431" s="6" t="s">
        <v>13</v>
      </c>
      <c r="I2431">
        <v>459900</v>
      </c>
      <c r="J2431" t="e">
        <f>+INDEX(Hoja3!A:G,MATCH('ALL PRODUCTS'!B2431,Hoja3!B:B,0),6)</f>
        <v>#N/A</v>
      </c>
      <c r="K2431" s="79" t="e">
        <f>+INDEX(Hoja3!A:G,MATCH('ALL PRODUCTS'!B2431,Hoja3!B:B,0),5)</f>
        <v>#N/A</v>
      </c>
      <c r="L2431" s="86">
        <v>989780.00000000012</v>
      </c>
      <c r="M2431" s="86">
        <v>449900</v>
      </c>
    </row>
    <row r="2432" spans="1:13">
      <c r="A2432" t="s">
        <v>2696</v>
      </c>
      <c r="B2432" s="68" t="s">
        <v>17500</v>
      </c>
      <c r="C2432" s="68" t="s">
        <v>17501</v>
      </c>
      <c r="D2432" s="9" t="s">
        <v>17502</v>
      </c>
      <c r="E2432" s="9" t="s">
        <v>17503</v>
      </c>
      <c r="F2432" s="68" t="s">
        <v>15307</v>
      </c>
      <c r="G2432" s="6">
        <v>374750</v>
      </c>
      <c r="H2432" s="6" t="s">
        <v>13</v>
      </c>
      <c r="I2432" s="6">
        <v>374750</v>
      </c>
      <c r="J2432" t="e">
        <f>+INDEX(Hoja3!A:G,MATCH('ALL PRODUCTS'!B2432,Hoja3!B:B,0),6)</f>
        <v>#N/A</v>
      </c>
      <c r="K2432" s="79" t="e">
        <f>+INDEX(Hoja3!A:G,MATCH('ALL PRODUCTS'!B2432,Hoja3!B:B,0),5)</f>
        <v>#N/A</v>
      </c>
      <c r="L2432" s="86">
        <v>0</v>
      </c>
      <c r="M2432" s="86">
        <v>0</v>
      </c>
    </row>
    <row r="2433" spans="1:13">
      <c r="A2433" t="s">
        <v>2696</v>
      </c>
      <c r="B2433" s="68" t="s">
        <v>17504</v>
      </c>
      <c r="C2433" s="68"/>
      <c r="D2433" s="9" t="s">
        <v>17505</v>
      </c>
      <c r="E2433" s="9" t="s">
        <v>17506</v>
      </c>
      <c r="F2433" s="68" t="s">
        <v>16</v>
      </c>
      <c r="G2433" s="6">
        <v>1999800</v>
      </c>
      <c r="H2433" s="6" t="s">
        <v>13</v>
      </c>
      <c r="I2433" s="6">
        <v>1999800</v>
      </c>
      <c r="J2433" t="e">
        <f>+INDEX(Hoja3!A:G,MATCH('ALL PRODUCTS'!B2433,Hoja3!B:B,0),6)</f>
        <v>#N/A</v>
      </c>
      <c r="K2433" s="79" t="e">
        <f>+INDEX(Hoja3!A:G,MATCH('ALL PRODUCTS'!B2433,Hoja3!B:B,0),5)</f>
        <v>#N/A</v>
      </c>
      <c r="L2433" s="86" t="e">
        <v>#N/A</v>
      </c>
      <c r="M2433" s="86" t="e">
        <v>#N/A</v>
      </c>
    </row>
    <row r="2434" spans="1:13">
      <c r="A2434" t="s">
        <v>2696</v>
      </c>
      <c r="B2434" s="68" t="s">
        <v>17507</v>
      </c>
      <c r="C2434" s="68"/>
      <c r="D2434" s="9" t="s">
        <v>17508</v>
      </c>
      <c r="E2434" s="9" t="s">
        <v>17509</v>
      </c>
      <c r="F2434" s="68" t="s">
        <v>16</v>
      </c>
      <c r="G2434" s="6">
        <v>267325</v>
      </c>
      <c r="H2434" s="6" t="s">
        <v>13</v>
      </c>
      <c r="I2434" s="6">
        <v>267325</v>
      </c>
      <c r="J2434" t="e">
        <f>+INDEX(Hoja3!A:G,MATCH('ALL PRODUCTS'!B2434,Hoja3!B:B,0),6)</f>
        <v>#N/A</v>
      </c>
      <c r="K2434" s="79" t="e">
        <f>+INDEX(Hoja3!A:G,MATCH('ALL PRODUCTS'!B2434,Hoja3!B:B,0),5)</f>
        <v>#N/A</v>
      </c>
      <c r="L2434" s="86" t="e">
        <v>#N/A</v>
      </c>
      <c r="M2434" s="86" t="e">
        <v>#N/A</v>
      </c>
    </row>
    <row r="2435" spans="1:13">
      <c r="A2435" t="s">
        <v>2696</v>
      </c>
      <c r="B2435" s="68" t="s">
        <v>17510</v>
      </c>
      <c r="C2435" s="68" t="s">
        <v>17511</v>
      </c>
      <c r="D2435" s="9" t="s">
        <v>2478</v>
      </c>
      <c r="E2435" s="9" t="s">
        <v>17512</v>
      </c>
      <c r="F2435" s="68" t="s">
        <v>927</v>
      </c>
      <c r="G2435" s="6">
        <v>3845897</v>
      </c>
      <c r="H2435" s="6" t="s">
        <v>13</v>
      </c>
      <c r="I2435">
        <v>1869900</v>
      </c>
      <c r="J2435" t="e">
        <f>+INDEX(Hoja3!A:G,MATCH('ALL PRODUCTS'!B2435,Hoja3!B:B,0),6)</f>
        <v>#N/A</v>
      </c>
      <c r="K2435" s="79" t="e">
        <f>+INDEX(Hoja3!A:G,MATCH('ALL PRODUCTS'!B2435,Hoja3!B:B,0),5)</f>
        <v>#N/A</v>
      </c>
      <c r="L2435" s="86">
        <v>4499750</v>
      </c>
      <c r="M2435" s="86">
        <v>1799900</v>
      </c>
    </row>
    <row r="2436" spans="1:13">
      <c r="A2436" t="s">
        <v>2696</v>
      </c>
      <c r="B2436" s="68" t="s">
        <v>17513</v>
      </c>
      <c r="C2436" s="68"/>
      <c r="D2436" s="9" t="s">
        <v>17514</v>
      </c>
      <c r="E2436" s="9" t="s">
        <v>17515</v>
      </c>
      <c r="F2436" s="68" t="s">
        <v>16</v>
      </c>
      <c r="G2436" s="6">
        <v>267325</v>
      </c>
      <c r="H2436" s="6" t="s">
        <v>13</v>
      </c>
      <c r="I2436" s="6">
        <v>267325</v>
      </c>
      <c r="J2436" t="e">
        <f>+INDEX(Hoja3!A:G,MATCH('ALL PRODUCTS'!B2436,Hoja3!B:B,0),6)</f>
        <v>#N/A</v>
      </c>
      <c r="K2436" s="79" t="e">
        <f>+INDEX(Hoja3!A:G,MATCH('ALL PRODUCTS'!B2436,Hoja3!B:B,0),5)</f>
        <v>#N/A</v>
      </c>
      <c r="L2436" s="86" t="e">
        <v>#N/A</v>
      </c>
      <c r="M2436" s="86" t="e">
        <v>#N/A</v>
      </c>
    </row>
    <row r="2437" spans="1:13">
      <c r="A2437" t="s">
        <v>2696</v>
      </c>
      <c r="B2437" s="68" t="s">
        <v>17516</v>
      </c>
      <c r="C2437" s="68"/>
      <c r="D2437" s="9" t="s">
        <v>2078</v>
      </c>
      <c r="E2437" s="9" t="s">
        <v>17517</v>
      </c>
      <c r="F2437" s="68" t="s">
        <v>16</v>
      </c>
      <c r="G2437" s="6">
        <v>439800</v>
      </c>
      <c r="H2437" s="6" t="s">
        <v>13</v>
      </c>
      <c r="I2437" s="6">
        <v>439800</v>
      </c>
      <c r="J2437" t="e">
        <f>+INDEX(Hoja3!A:G,MATCH('ALL PRODUCTS'!B2437,Hoja3!B:B,0),6)</f>
        <v>#N/A</v>
      </c>
      <c r="K2437" s="79" t="e">
        <f>+INDEX(Hoja3!A:G,MATCH('ALL PRODUCTS'!B2437,Hoja3!B:B,0),5)</f>
        <v>#N/A</v>
      </c>
      <c r="L2437" s="86" t="e">
        <v>#N/A</v>
      </c>
      <c r="M2437" s="86" t="e">
        <v>#N/A</v>
      </c>
    </row>
    <row r="2438" spans="1:13">
      <c r="A2438" t="s">
        <v>2696</v>
      </c>
      <c r="B2438" s="68" t="s">
        <v>17518</v>
      </c>
      <c r="C2438" s="68" t="s">
        <v>17519</v>
      </c>
      <c r="D2438" s="9" t="s">
        <v>8097</v>
      </c>
      <c r="E2438" s="9" t="s">
        <v>17520</v>
      </c>
      <c r="F2438" s="68" t="s">
        <v>12</v>
      </c>
      <c r="G2438" s="6">
        <v>922884</v>
      </c>
      <c r="H2438" s="6" t="s">
        <v>13</v>
      </c>
      <c r="I2438">
        <v>589900</v>
      </c>
      <c r="J2438" t="e">
        <f>+INDEX(Hoja3!A:G,MATCH('ALL PRODUCTS'!B2438,Hoja3!B:B,0),6)</f>
        <v>#N/A</v>
      </c>
      <c r="K2438" s="79" t="e">
        <f>+INDEX(Hoja3!A:G,MATCH('ALL PRODUCTS'!B2438,Hoja3!B:B,0),5)</f>
        <v>#N/A</v>
      </c>
      <c r="L2438" s="86">
        <v>1253780</v>
      </c>
      <c r="M2438" s="86">
        <v>569900</v>
      </c>
    </row>
    <row r="2439" spans="1:13">
      <c r="A2439" t="s">
        <v>2696</v>
      </c>
      <c r="B2439" s="68" t="s">
        <v>17521</v>
      </c>
      <c r="C2439" s="68" t="s">
        <v>17522</v>
      </c>
      <c r="D2439" s="9" t="s">
        <v>9598</v>
      </c>
      <c r="E2439" s="9" t="s">
        <v>17523</v>
      </c>
      <c r="F2439" s="68" t="s">
        <v>17524</v>
      </c>
      <c r="G2439" s="6">
        <v>384461</v>
      </c>
      <c r="H2439" s="6" t="s">
        <v>13</v>
      </c>
      <c r="I2439" s="6">
        <v>384461</v>
      </c>
      <c r="J2439" t="e">
        <f>+INDEX(Hoja3!A:G,MATCH('ALL PRODUCTS'!B2439,Hoja3!B:B,0),6)</f>
        <v>#N/A</v>
      </c>
      <c r="K2439" s="79" t="e">
        <f>+INDEX(Hoja3!A:G,MATCH('ALL PRODUCTS'!B2439,Hoja3!B:B,0),5)</f>
        <v>#N/A</v>
      </c>
      <c r="L2439" s="86">
        <v>1039800</v>
      </c>
      <c r="M2439" s="86">
        <v>519900</v>
      </c>
    </row>
    <row r="2440" spans="1:13">
      <c r="A2440" t="s">
        <v>2696</v>
      </c>
      <c r="B2440" s="68" t="s">
        <v>17525</v>
      </c>
      <c r="C2440" s="68" t="s">
        <v>17526</v>
      </c>
      <c r="D2440" s="9" t="s">
        <v>6678</v>
      </c>
      <c r="E2440" s="9" t="s">
        <v>17527</v>
      </c>
      <c r="F2440" s="68" t="s">
        <v>16133</v>
      </c>
      <c r="G2440" s="6">
        <v>1826730</v>
      </c>
      <c r="H2440" s="6" t="s">
        <v>13</v>
      </c>
      <c r="I2440">
        <v>1269900</v>
      </c>
      <c r="J2440" t="e">
        <f>+INDEX(Hoja3!A:G,MATCH('ALL PRODUCTS'!B2440,Hoja3!B:B,0),6)</f>
        <v>#N/A</v>
      </c>
      <c r="K2440" s="79" t="e">
        <f>+INDEX(Hoja3!A:G,MATCH('ALL PRODUCTS'!B2440,Hoja3!B:B,0),5)</f>
        <v>#N/A</v>
      </c>
      <c r="L2440" s="86">
        <v>2439800</v>
      </c>
      <c r="M2440" s="86">
        <v>1219900</v>
      </c>
    </row>
    <row r="2441" spans="1:13">
      <c r="A2441" t="s">
        <v>2696</v>
      </c>
      <c r="B2441" s="68" t="s">
        <v>17528</v>
      </c>
      <c r="C2441" s="68" t="s">
        <v>17529</v>
      </c>
      <c r="D2441" s="9" t="s">
        <v>9444</v>
      </c>
      <c r="E2441" s="9" t="s">
        <v>17530</v>
      </c>
      <c r="F2441" s="68" t="s">
        <v>15213</v>
      </c>
      <c r="G2441" s="6">
        <v>803392</v>
      </c>
      <c r="H2441" s="6" t="s">
        <v>13</v>
      </c>
      <c r="I2441" s="6">
        <v>803392</v>
      </c>
      <c r="J2441" t="e">
        <f>+INDEX(Hoja3!A:G,MATCH('ALL PRODUCTS'!B2441,Hoja3!B:B,0),6)</f>
        <v>#N/A</v>
      </c>
      <c r="K2441" s="79" t="e">
        <f>+INDEX(Hoja3!A:G,MATCH('ALL PRODUCTS'!B2441,Hoja3!B:B,0),5)</f>
        <v>#N/A</v>
      </c>
      <c r="L2441" s="86">
        <v>959800</v>
      </c>
      <c r="M2441" s="86">
        <v>479900</v>
      </c>
    </row>
    <row r="2442" spans="1:13">
      <c r="A2442" t="s">
        <v>2696</v>
      </c>
      <c r="B2442" s="68" t="s">
        <v>17531</v>
      </c>
      <c r="C2442" s="68" t="s">
        <v>17532</v>
      </c>
      <c r="D2442" s="9" t="s">
        <v>9082</v>
      </c>
      <c r="E2442" s="9" t="s">
        <v>17533</v>
      </c>
      <c r="F2442" s="68" t="s">
        <v>14584</v>
      </c>
      <c r="G2442" s="6">
        <v>659800</v>
      </c>
      <c r="H2442" s="6" t="s">
        <v>13</v>
      </c>
      <c r="I2442" s="6">
        <v>659800</v>
      </c>
      <c r="J2442" t="e">
        <f>+INDEX(Hoja3!A:G,MATCH('ALL PRODUCTS'!B2442,Hoja3!B:B,0),6)</f>
        <v>#N/A</v>
      </c>
      <c r="K2442" s="79" t="e">
        <f>+INDEX(Hoja3!A:G,MATCH('ALL PRODUCTS'!B2442,Hoja3!B:B,0),5)</f>
        <v>#N/A</v>
      </c>
      <c r="L2442" s="86">
        <v>679800</v>
      </c>
      <c r="M2442" s="86">
        <v>339900</v>
      </c>
    </row>
    <row r="2443" spans="1:13">
      <c r="A2443" t="s">
        <v>2696</v>
      </c>
      <c r="B2443" s="68" t="s">
        <v>17534</v>
      </c>
      <c r="C2443" s="68" t="s">
        <v>17535</v>
      </c>
      <c r="D2443" s="9" t="s">
        <v>9328</v>
      </c>
      <c r="E2443" s="9" t="s">
        <v>17536</v>
      </c>
      <c r="F2443" s="68" t="s">
        <v>2631</v>
      </c>
      <c r="G2443" s="6">
        <v>643898</v>
      </c>
      <c r="H2443" s="6" t="s">
        <v>13</v>
      </c>
      <c r="I2443" s="6">
        <v>643898</v>
      </c>
      <c r="J2443" t="e">
        <f>+INDEX(Hoja3!A:G,MATCH('ALL PRODUCTS'!B2443,Hoja3!B:B,0),6)</f>
        <v>#N/A</v>
      </c>
      <c r="K2443" s="79" t="e">
        <f>+INDEX(Hoja3!A:G,MATCH('ALL PRODUCTS'!B2443,Hoja3!B:B,0),5)</f>
        <v>#N/A</v>
      </c>
      <c r="L2443" s="86">
        <v>859800</v>
      </c>
      <c r="M2443" s="86">
        <v>429900</v>
      </c>
    </row>
    <row r="2444" spans="1:13">
      <c r="A2444" t="s">
        <v>2696</v>
      </c>
      <c r="B2444" s="68" t="s">
        <v>17537</v>
      </c>
      <c r="C2444" s="68" t="s">
        <v>17538</v>
      </c>
      <c r="D2444" s="9" t="s">
        <v>6632</v>
      </c>
      <c r="E2444" s="9" t="s">
        <v>17539</v>
      </c>
      <c r="F2444" s="68" t="s">
        <v>16114</v>
      </c>
      <c r="G2444" s="6">
        <v>1826730</v>
      </c>
      <c r="H2444" s="6" t="s">
        <v>13</v>
      </c>
      <c r="I2444">
        <v>1139900</v>
      </c>
      <c r="J2444" t="e">
        <f>+INDEX(Hoja3!A:G,MATCH('ALL PRODUCTS'!B2444,Hoja3!B:B,0),6)</f>
        <v>#N/A</v>
      </c>
      <c r="K2444" s="79" t="e">
        <f>+INDEX(Hoja3!A:G,MATCH('ALL PRODUCTS'!B2444,Hoja3!B:B,0),5)</f>
        <v>#N/A</v>
      </c>
      <c r="L2444" s="86">
        <v>2199800</v>
      </c>
      <c r="M2444" s="86">
        <v>1099900</v>
      </c>
    </row>
    <row r="2445" spans="1:13">
      <c r="A2445" t="s">
        <v>2696</v>
      </c>
      <c r="B2445" s="68" t="s">
        <v>17540</v>
      </c>
      <c r="C2445" s="68" t="s">
        <v>17541</v>
      </c>
      <c r="D2445" s="9" t="s">
        <v>6686</v>
      </c>
      <c r="E2445" s="9" t="s">
        <v>17542</v>
      </c>
      <c r="F2445" s="68" t="s">
        <v>12</v>
      </c>
      <c r="G2445" s="6">
        <v>1826730</v>
      </c>
      <c r="H2445" s="6" t="s">
        <v>13</v>
      </c>
      <c r="I2445">
        <v>1169900</v>
      </c>
      <c r="J2445" t="e">
        <f>+INDEX(Hoja3!A:G,MATCH('ALL PRODUCTS'!B2445,Hoja3!B:B,0),6)</f>
        <v>#N/A</v>
      </c>
      <c r="K2445" s="79" t="e">
        <f>+INDEX(Hoja3!A:G,MATCH('ALL PRODUCTS'!B2445,Hoja3!B:B,0),5)</f>
        <v>#N/A</v>
      </c>
      <c r="L2445" s="86">
        <v>2259800</v>
      </c>
      <c r="M2445" s="86">
        <v>1129900</v>
      </c>
    </row>
    <row r="2446" spans="1:13">
      <c r="A2446" t="s">
        <v>2696</v>
      </c>
      <c r="B2446" s="68" t="s">
        <v>17543</v>
      </c>
      <c r="C2446" s="68" t="s">
        <v>17544</v>
      </c>
      <c r="D2446" s="9" t="s">
        <v>9281</v>
      </c>
      <c r="E2446" s="9" t="s">
        <v>17545</v>
      </c>
      <c r="F2446" s="68" t="s">
        <v>36</v>
      </c>
      <c r="G2446" s="6">
        <v>799714</v>
      </c>
      <c r="H2446" s="6" t="s">
        <v>13</v>
      </c>
      <c r="I2446" s="6">
        <v>799714</v>
      </c>
      <c r="J2446" t="e">
        <f>+INDEX(Hoja3!A:G,MATCH('ALL PRODUCTS'!B2446,Hoja3!B:B,0),6)</f>
        <v>#N/A</v>
      </c>
      <c r="K2446" s="79" t="e">
        <f>+INDEX(Hoja3!A:G,MATCH('ALL PRODUCTS'!B2446,Hoja3!B:B,0),5)</f>
        <v>#N/A</v>
      </c>
      <c r="L2446" s="86">
        <v>901780.00000000012</v>
      </c>
      <c r="M2446" s="86">
        <v>409900</v>
      </c>
    </row>
    <row r="2447" spans="1:13">
      <c r="A2447" t="s">
        <v>2696</v>
      </c>
      <c r="B2447" s="68" t="s">
        <v>17546</v>
      </c>
      <c r="C2447" s="68"/>
      <c r="D2447" s="9" t="s">
        <v>2081</v>
      </c>
      <c r="E2447" s="9" t="s">
        <v>17547</v>
      </c>
      <c r="F2447" s="68" t="s">
        <v>16</v>
      </c>
      <c r="G2447" s="6">
        <v>439800</v>
      </c>
      <c r="H2447" s="6" t="s">
        <v>13</v>
      </c>
      <c r="I2447" s="6">
        <v>439800</v>
      </c>
      <c r="J2447" t="e">
        <f>+INDEX(Hoja3!A:G,MATCH('ALL PRODUCTS'!B2447,Hoja3!B:B,0),6)</f>
        <v>#N/A</v>
      </c>
      <c r="K2447" s="79" t="e">
        <f>+INDEX(Hoja3!A:G,MATCH('ALL PRODUCTS'!B2447,Hoja3!B:B,0),5)</f>
        <v>#N/A</v>
      </c>
      <c r="L2447" s="86" t="e">
        <v>#N/A</v>
      </c>
      <c r="M2447" s="86" t="e">
        <v>#N/A</v>
      </c>
    </row>
    <row r="2448" spans="1:13">
      <c r="A2448" t="s">
        <v>2696</v>
      </c>
      <c r="B2448" s="68" t="s">
        <v>17548</v>
      </c>
      <c r="C2448" s="68"/>
      <c r="D2448" s="9" t="s">
        <v>17549</v>
      </c>
      <c r="E2448" s="9" t="s">
        <v>17550</v>
      </c>
      <c r="F2448" s="68" t="s">
        <v>16</v>
      </c>
      <c r="G2448" s="6">
        <v>1305918</v>
      </c>
      <c r="H2448" s="6" t="s">
        <v>13</v>
      </c>
      <c r="I2448" s="6">
        <v>1305918</v>
      </c>
      <c r="J2448" t="e">
        <f>+INDEX(Hoja3!A:G,MATCH('ALL PRODUCTS'!B2448,Hoja3!B:B,0),6)</f>
        <v>#N/A</v>
      </c>
      <c r="K2448" s="79" t="e">
        <f>+INDEX(Hoja3!A:G,MATCH('ALL PRODUCTS'!B2448,Hoja3!B:B,0),5)</f>
        <v>#N/A</v>
      </c>
      <c r="L2448" s="86" t="e">
        <v>#N/A</v>
      </c>
      <c r="M2448" s="86" t="e">
        <v>#N/A</v>
      </c>
    </row>
    <row r="2449" spans="1:13">
      <c r="A2449" t="s">
        <v>2696</v>
      </c>
      <c r="B2449" s="68" t="s">
        <v>17551</v>
      </c>
      <c r="C2449" s="68" t="s">
        <v>17552</v>
      </c>
      <c r="D2449" s="9" t="s">
        <v>9110</v>
      </c>
      <c r="E2449" s="9" t="s">
        <v>17553</v>
      </c>
      <c r="F2449" s="68" t="s">
        <v>2631</v>
      </c>
      <c r="G2449" s="6">
        <v>632448</v>
      </c>
      <c r="H2449" s="6" t="s">
        <v>13</v>
      </c>
      <c r="I2449" s="6">
        <v>632448</v>
      </c>
      <c r="J2449" t="e">
        <f>+INDEX(Hoja3!A:G,MATCH('ALL PRODUCTS'!B2449,Hoja3!B:B,0),6)</f>
        <v>#N/A</v>
      </c>
      <c r="K2449" s="79" t="e">
        <f>+INDEX(Hoja3!A:G,MATCH('ALL PRODUCTS'!B2449,Hoja3!B:B,0),5)</f>
        <v>#N/A</v>
      </c>
      <c r="L2449" s="86">
        <v>699800</v>
      </c>
      <c r="M2449" s="86">
        <v>349900</v>
      </c>
    </row>
    <row r="2450" spans="1:13">
      <c r="A2450" t="s">
        <v>2696</v>
      </c>
      <c r="B2450" s="68" t="s">
        <v>17554</v>
      </c>
      <c r="C2450" s="68" t="s">
        <v>17555</v>
      </c>
      <c r="D2450" s="9" t="s">
        <v>9791</v>
      </c>
      <c r="E2450" s="9" t="s">
        <v>17556</v>
      </c>
      <c r="F2450" s="68" t="s">
        <v>15334</v>
      </c>
      <c r="G2450" s="6">
        <v>933166</v>
      </c>
      <c r="H2450" s="6" t="s">
        <v>13</v>
      </c>
      <c r="I2450" s="6">
        <v>933166</v>
      </c>
      <c r="J2450" t="e">
        <f>+INDEX(Hoja3!A:G,MATCH('ALL PRODUCTS'!B2450,Hoja3!B:B,0),6)</f>
        <v>#N/A</v>
      </c>
      <c r="K2450" s="79" t="e">
        <f>+INDEX(Hoja3!A:G,MATCH('ALL PRODUCTS'!B2450,Hoja3!B:B,0),5)</f>
        <v>#N/A</v>
      </c>
      <c r="L2450" s="86">
        <v>1179800</v>
      </c>
      <c r="M2450" s="86">
        <v>589900</v>
      </c>
    </row>
    <row r="2451" spans="1:13">
      <c r="A2451" t="s">
        <v>2696</v>
      </c>
      <c r="B2451" s="68" t="s">
        <v>17557</v>
      </c>
      <c r="C2451" s="68" t="s">
        <v>17558</v>
      </c>
      <c r="D2451" s="9" t="s">
        <v>1709</v>
      </c>
      <c r="E2451" s="9" t="s">
        <v>17559</v>
      </c>
      <c r="F2451" s="68" t="s">
        <v>38</v>
      </c>
      <c r="G2451" s="6">
        <v>586034</v>
      </c>
      <c r="H2451" s="6" t="s">
        <v>13</v>
      </c>
      <c r="I2451">
        <v>269900</v>
      </c>
      <c r="J2451" t="e">
        <f>+INDEX(Hoja3!A:G,MATCH('ALL PRODUCTS'!B2451,Hoja3!B:B,0),6)</f>
        <v>#N/A</v>
      </c>
      <c r="K2451" s="79" t="e">
        <f>+INDEX(Hoja3!A:G,MATCH('ALL PRODUCTS'!B2451,Hoja3!B:B,0),5)</f>
        <v>#N/A</v>
      </c>
      <c r="L2451" s="86">
        <v>571780</v>
      </c>
      <c r="M2451" s="86">
        <v>259900</v>
      </c>
    </row>
    <row r="2452" spans="1:13">
      <c r="A2452" t="s">
        <v>2696</v>
      </c>
      <c r="B2452" s="68" t="s">
        <v>17560</v>
      </c>
      <c r="C2452" s="68" t="s">
        <v>17561</v>
      </c>
      <c r="D2452" s="9" t="s">
        <v>9618</v>
      </c>
      <c r="E2452" s="9" t="s">
        <v>17562</v>
      </c>
      <c r="F2452" s="68" t="s">
        <v>36</v>
      </c>
      <c r="G2452" s="6">
        <v>749900</v>
      </c>
      <c r="H2452" s="6" t="s">
        <v>13</v>
      </c>
      <c r="I2452" s="6">
        <v>749900</v>
      </c>
      <c r="J2452" t="e">
        <f>+INDEX(Hoja3!A:G,MATCH('ALL PRODUCTS'!B2452,Hoja3!B:B,0),6)</f>
        <v>#N/A</v>
      </c>
      <c r="K2452" s="79" t="e">
        <f>+INDEX(Hoja3!A:G,MATCH('ALL PRODUCTS'!B2452,Hoja3!B:B,0),5)</f>
        <v>#N/A</v>
      </c>
      <c r="L2452" s="86">
        <v>1039800</v>
      </c>
      <c r="M2452" s="86">
        <v>519900</v>
      </c>
    </row>
    <row r="2453" spans="1:13">
      <c r="A2453" t="s">
        <v>2696</v>
      </c>
      <c r="B2453" s="68" t="s">
        <v>17563</v>
      </c>
      <c r="C2453" s="68" t="s">
        <v>17564</v>
      </c>
      <c r="D2453" s="9" t="s">
        <v>9650</v>
      </c>
      <c r="E2453" s="9" t="s">
        <v>17565</v>
      </c>
      <c r="F2453" s="68" t="s">
        <v>15551</v>
      </c>
      <c r="G2453" s="6">
        <v>892678</v>
      </c>
      <c r="H2453" s="6" t="s">
        <v>13</v>
      </c>
      <c r="I2453" s="6">
        <v>892678</v>
      </c>
      <c r="J2453" t="e">
        <f>+INDEX(Hoja3!A:G,MATCH('ALL PRODUCTS'!B2453,Hoja3!B:B,0),6)</f>
        <v>#N/A</v>
      </c>
      <c r="K2453" s="79" t="e">
        <f>+INDEX(Hoja3!A:G,MATCH('ALL PRODUCTS'!B2453,Hoja3!B:B,0),5)</f>
        <v>#N/A</v>
      </c>
      <c r="L2453" s="86">
        <v>1059800</v>
      </c>
      <c r="M2453" s="86">
        <v>529900</v>
      </c>
    </row>
    <row r="2454" spans="1:13">
      <c r="A2454" t="s">
        <v>2696</v>
      </c>
      <c r="B2454" s="68" t="s">
        <v>17566</v>
      </c>
      <c r="C2454" s="68" t="s">
        <v>17567</v>
      </c>
      <c r="D2454" s="9" t="s">
        <v>10214</v>
      </c>
      <c r="E2454" s="9" t="s">
        <v>17568</v>
      </c>
      <c r="F2454" s="68" t="s">
        <v>12</v>
      </c>
      <c r="G2454" s="6">
        <v>1249833</v>
      </c>
      <c r="H2454" s="6" t="s">
        <v>13</v>
      </c>
      <c r="I2454" s="6">
        <v>1249833</v>
      </c>
      <c r="J2454" t="e">
        <f>+INDEX(Hoja3!A:G,MATCH('ALL PRODUCTS'!B2454,Hoja3!B:B,0),6)</f>
        <v>#N/A</v>
      </c>
      <c r="K2454" s="79" t="e">
        <f>+INDEX(Hoja3!A:G,MATCH('ALL PRODUCTS'!B2454,Hoja3!B:B,0),5)</f>
        <v>#N/A</v>
      </c>
      <c r="L2454" s="86">
        <v>1619800</v>
      </c>
      <c r="M2454" s="86">
        <v>809900</v>
      </c>
    </row>
    <row r="2455" spans="1:13">
      <c r="A2455" t="s">
        <v>2696</v>
      </c>
      <c r="B2455" s="68" t="s">
        <v>17569</v>
      </c>
      <c r="C2455" s="68" t="s">
        <v>17570</v>
      </c>
      <c r="D2455" s="9" t="s">
        <v>9972</v>
      </c>
      <c r="E2455" s="9" t="s">
        <v>17571</v>
      </c>
      <c r="F2455" s="68" t="s">
        <v>36</v>
      </c>
      <c r="G2455" s="6">
        <v>1277592</v>
      </c>
      <c r="H2455" s="6" t="s">
        <v>13</v>
      </c>
      <c r="I2455" s="6">
        <v>1277592</v>
      </c>
      <c r="J2455" t="e">
        <f>+INDEX(Hoja3!A:G,MATCH('ALL PRODUCTS'!B2455,Hoja3!B:B,0),6)</f>
        <v>#N/A</v>
      </c>
      <c r="K2455" s="79" t="e">
        <f>+INDEX(Hoja3!A:G,MATCH('ALL PRODUCTS'!B2455,Hoja3!B:B,0),5)</f>
        <v>#N/A</v>
      </c>
      <c r="L2455" s="86">
        <v>1359800</v>
      </c>
      <c r="M2455" s="86">
        <v>679900</v>
      </c>
    </row>
    <row r="2456" spans="1:13">
      <c r="A2456" t="s">
        <v>2696</v>
      </c>
      <c r="B2456" s="68" t="s">
        <v>17572</v>
      </c>
      <c r="C2456" s="68"/>
      <c r="D2456" s="9" t="s">
        <v>2073</v>
      </c>
      <c r="E2456" s="9" t="s">
        <v>17573</v>
      </c>
      <c r="F2456" s="68" t="s">
        <v>16</v>
      </c>
      <c r="G2456" s="6">
        <v>439800</v>
      </c>
      <c r="H2456" s="6" t="s">
        <v>13</v>
      </c>
      <c r="I2456">
        <v>179900</v>
      </c>
      <c r="J2456" t="e">
        <f>+INDEX(Hoja3!A:G,MATCH('ALL PRODUCTS'!B2456,Hoja3!B:B,0),6)</f>
        <v>#N/A</v>
      </c>
      <c r="K2456" s="79" t="e">
        <f>+INDEX(Hoja3!A:G,MATCH('ALL PRODUCTS'!B2456,Hoja3!B:B,0),5)</f>
        <v>#N/A</v>
      </c>
      <c r="L2456" s="86">
        <v>395780.00000000006</v>
      </c>
      <c r="M2456" s="86">
        <v>179900</v>
      </c>
    </row>
    <row r="2457" spans="1:13">
      <c r="A2457" t="s">
        <v>2696</v>
      </c>
      <c r="B2457" s="68" t="s">
        <v>17574</v>
      </c>
      <c r="C2457" s="68"/>
      <c r="D2457" s="9" t="s">
        <v>17575</v>
      </c>
      <c r="E2457" s="9" t="s">
        <v>17576</v>
      </c>
      <c r="F2457" s="68" t="s">
        <v>16</v>
      </c>
      <c r="G2457" s="6">
        <v>2599800</v>
      </c>
      <c r="H2457" s="6" t="s">
        <v>13</v>
      </c>
      <c r="I2457" s="6">
        <v>2599800</v>
      </c>
      <c r="J2457" t="e">
        <f>+INDEX(Hoja3!A:G,MATCH('ALL PRODUCTS'!B2457,Hoja3!B:B,0),6)</f>
        <v>#N/A</v>
      </c>
      <c r="K2457" s="79" t="e">
        <f>+INDEX(Hoja3!A:G,MATCH('ALL PRODUCTS'!B2457,Hoja3!B:B,0),5)</f>
        <v>#N/A</v>
      </c>
      <c r="L2457" s="86" t="e">
        <v>#N/A</v>
      </c>
      <c r="M2457" s="86" t="e">
        <v>#N/A</v>
      </c>
    </row>
    <row r="2458" spans="1:13">
      <c r="A2458" t="s">
        <v>2696</v>
      </c>
      <c r="B2458" s="68" t="s">
        <v>17577</v>
      </c>
      <c r="C2458" s="68"/>
      <c r="D2458" s="9" t="s">
        <v>17578</v>
      </c>
      <c r="E2458" s="9" t="s">
        <v>17579</v>
      </c>
      <c r="F2458" s="68" t="s">
        <v>16</v>
      </c>
      <c r="G2458" s="6">
        <v>2599800</v>
      </c>
      <c r="H2458" s="6" t="s">
        <v>13</v>
      </c>
      <c r="I2458" s="6">
        <v>2599800</v>
      </c>
      <c r="J2458" t="e">
        <f>+INDEX(Hoja3!A:G,MATCH('ALL PRODUCTS'!B2458,Hoja3!B:B,0),6)</f>
        <v>#N/A</v>
      </c>
      <c r="K2458" s="79" t="e">
        <f>+INDEX(Hoja3!A:G,MATCH('ALL PRODUCTS'!B2458,Hoja3!B:B,0),5)</f>
        <v>#N/A</v>
      </c>
      <c r="L2458" s="86" t="e">
        <v>#N/A</v>
      </c>
      <c r="M2458" s="86" t="e">
        <v>#N/A</v>
      </c>
    </row>
    <row r="2459" spans="1:13">
      <c r="A2459" t="s">
        <v>2696</v>
      </c>
      <c r="B2459" s="68" t="s">
        <v>17580</v>
      </c>
      <c r="C2459" s="68"/>
      <c r="D2459" s="9" t="s">
        <v>8742</v>
      </c>
      <c r="E2459" s="9" t="s">
        <v>16866</v>
      </c>
      <c r="F2459" s="68" t="s">
        <v>16</v>
      </c>
      <c r="G2459" s="6">
        <v>299833</v>
      </c>
      <c r="H2459" s="6" t="s">
        <v>13</v>
      </c>
      <c r="I2459" s="6">
        <v>299833</v>
      </c>
      <c r="J2459" t="e">
        <f>+INDEX(Hoja3!A:G,MATCH('ALL PRODUCTS'!B2459,Hoja3!B:B,0),6)</f>
        <v>#N/A</v>
      </c>
      <c r="K2459" s="79" t="e">
        <f>+INDEX(Hoja3!A:G,MATCH('ALL PRODUCTS'!B2459,Hoja3!B:B,0),5)</f>
        <v>#N/A</v>
      </c>
      <c r="L2459" s="86">
        <v>459800</v>
      </c>
      <c r="M2459" s="86">
        <v>229900</v>
      </c>
    </row>
    <row r="2460" spans="1:13">
      <c r="A2460" t="s">
        <v>2696</v>
      </c>
      <c r="B2460" s="68" t="s">
        <v>17581</v>
      </c>
      <c r="C2460" s="68" t="s">
        <v>17582</v>
      </c>
      <c r="D2460" s="9" t="s">
        <v>8877</v>
      </c>
      <c r="E2460" s="9" t="s">
        <v>17583</v>
      </c>
      <c r="F2460" s="68" t="s">
        <v>15213</v>
      </c>
      <c r="G2460" s="6">
        <v>333166</v>
      </c>
      <c r="H2460" s="6" t="s">
        <v>13</v>
      </c>
      <c r="I2460" s="6">
        <v>333166</v>
      </c>
      <c r="J2460" t="e">
        <f>+INDEX(Hoja3!A:G,MATCH('ALL PRODUCTS'!B2460,Hoja3!B:B,0),6)</f>
        <v>#N/A</v>
      </c>
      <c r="K2460" s="79" t="e">
        <f>+INDEX(Hoja3!A:G,MATCH('ALL PRODUCTS'!B2460,Hoja3!B:B,0),5)</f>
        <v>#N/A</v>
      </c>
      <c r="L2460" s="86">
        <v>539800</v>
      </c>
      <c r="M2460" s="86">
        <v>269900</v>
      </c>
    </row>
    <row r="2461" spans="1:13">
      <c r="A2461" t="s">
        <v>2696</v>
      </c>
      <c r="B2461" s="68" t="s">
        <v>17584</v>
      </c>
      <c r="C2461" s="68" t="s">
        <v>17585</v>
      </c>
      <c r="D2461" s="9" t="s">
        <v>9007</v>
      </c>
      <c r="E2461" s="9" t="s">
        <v>17586</v>
      </c>
      <c r="F2461" s="68" t="s">
        <v>15213</v>
      </c>
      <c r="G2461" s="6">
        <v>465344</v>
      </c>
      <c r="H2461" s="6" t="s">
        <v>13</v>
      </c>
      <c r="I2461" s="6">
        <v>465344</v>
      </c>
      <c r="J2461" t="e">
        <f>+INDEX(Hoja3!A:G,MATCH('ALL PRODUCTS'!B2461,Hoja3!B:B,0),6)</f>
        <v>#N/A</v>
      </c>
      <c r="K2461" s="79" t="e">
        <f>+INDEX(Hoja3!A:G,MATCH('ALL PRODUCTS'!B2461,Hoja3!B:B,0),5)</f>
        <v>#N/A</v>
      </c>
      <c r="L2461" s="86">
        <v>619800</v>
      </c>
      <c r="M2461" s="86">
        <v>309900</v>
      </c>
    </row>
    <row r="2462" spans="1:13">
      <c r="A2462" t="s">
        <v>2696</v>
      </c>
      <c r="B2462" s="68" t="s">
        <v>17587</v>
      </c>
      <c r="C2462" s="68" t="s">
        <v>17588</v>
      </c>
      <c r="D2462" s="9" t="s">
        <v>17589</v>
      </c>
      <c r="E2462" s="9" t="s">
        <v>17590</v>
      </c>
      <c r="F2462" s="68" t="s">
        <v>15307</v>
      </c>
      <c r="G2462" s="6">
        <v>424750</v>
      </c>
      <c r="H2462" s="6" t="s">
        <v>13</v>
      </c>
      <c r="I2462" s="6">
        <v>424750</v>
      </c>
      <c r="J2462" t="e">
        <f>+INDEX(Hoja3!A:G,MATCH('ALL PRODUCTS'!B2462,Hoja3!B:B,0),6)</f>
        <v>#N/A</v>
      </c>
      <c r="K2462" s="79" t="e">
        <f>+INDEX(Hoja3!A:G,MATCH('ALL PRODUCTS'!B2462,Hoja3!B:B,0),5)</f>
        <v>#N/A</v>
      </c>
      <c r="L2462" s="86">
        <v>0</v>
      </c>
      <c r="M2462" s="86">
        <v>0</v>
      </c>
    </row>
    <row r="2463" spans="1:13">
      <c r="A2463" t="s">
        <v>2696</v>
      </c>
      <c r="B2463" s="68" t="s">
        <v>17591</v>
      </c>
      <c r="C2463" s="68"/>
      <c r="D2463" s="9" t="s">
        <v>17592</v>
      </c>
      <c r="E2463" s="9" t="s">
        <v>17593</v>
      </c>
      <c r="F2463" s="68" t="s">
        <v>16</v>
      </c>
      <c r="G2463" s="6">
        <v>2599800</v>
      </c>
      <c r="H2463" s="6" t="s">
        <v>13</v>
      </c>
      <c r="I2463" s="6">
        <v>2599800</v>
      </c>
      <c r="J2463" t="e">
        <f>+INDEX(Hoja3!A:G,MATCH('ALL PRODUCTS'!B2463,Hoja3!B:B,0),6)</f>
        <v>#N/A</v>
      </c>
      <c r="K2463" s="79" t="e">
        <f>+INDEX(Hoja3!A:G,MATCH('ALL PRODUCTS'!B2463,Hoja3!B:B,0),5)</f>
        <v>#N/A</v>
      </c>
      <c r="L2463" s="86" t="e">
        <v>#N/A</v>
      </c>
      <c r="M2463" s="86" t="e">
        <v>#N/A</v>
      </c>
    </row>
    <row r="2464" spans="1:13">
      <c r="A2464" t="s">
        <v>2696</v>
      </c>
      <c r="B2464" s="68" t="s">
        <v>17594</v>
      </c>
      <c r="C2464" s="68" t="s">
        <v>17595</v>
      </c>
      <c r="D2464" s="9" t="s">
        <v>2014</v>
      </c>
      <c r="E2464" s="9" t="s">
        <v>17596</v>
      </c>
      <c r="F2464" s="68" t="s">
        <v>34</v>
      </c>
      <c r="G2464" s="6">
        <v>3166500</v>
      </c>
      <c r="H2464" s="6" t="s">
        <v>13</v>
      </c>
      <c r="I2464">
        <v>2079900</v>
      </c>
      <c r="J2464" t="e">
        <f>+INDEX(Hoja3!A:G,MATCH('ALL PRODUCTS'!B2464,Hoja3!B:B,0),6)</f>
        <v>#N/A</v>
      </c>
      <c r="K2464" s="79" t="e">
        <f>+INDEX(Hoja3!A:G,MATCH('ALL PRODUCTS'!B2464,Hoja3!B:B,0),5)</f>
        <v>#N/A</v>
      </c>
      <c r="L2464" s="86">
        <v>3999800</v>
      </c>
      <c r="M2464" s="86">
        <v>1999900</v>
      </c>
    </row>
    <row r="2465" spans="1:13">
      <c r="A2465" t="s">
        <v>2696</v>
      </c>
      <c r="B2465" s="68" t="s">
        <v>17597</v>
      </c>
      <c r="C2465" s="68"/>
      <c r="D2465" s="9" t="s">
        <v>17598</v>
      </c>
      <c r="E2465" s="9" t="s">
        <v>17599</v>
      </c>
      <c r="F2465" s="68" t="s">
        <v>16</v>
      </c>
      <c r="G2465" s="6">
        <v>2719800</v>
      </c>
      <c r="H2465" s="6" t="s">
        <v>13</v>
      </c>
      <c r="I2465" s="6">
        <v>2719800</v>
      </c>
      <c r="J2465" t="e">
        <f>+INDEX(Hoja3!A:G,MATCH('ALL PRODUCTS'!B2465,Hoja3!B:B,0),6)</f>
        <v>#N/A</v>
      </c>
      <c r="K2465" s="79" t="e">
        <f>+INDEX(Hoja3!A:G,MATCH('ALL PRODUCTS'!B2465,Hoja3!B:B,0),5)</f>
        <v>#N/A</v>
      </c>
      <c r="L2465" s="86" t="e">
        <v>#N/A</v>
      </c>
      <c r="M2465" s="86" t="e">
        <v>#N/A</v>
      </c>
    </row>
    <row r="2466" spans="1:13">
      <c r="A2466" t="s">
        <v>2696</v>
      </c>
      <c r="B2466" s="68" t="s">
        <v>17600</v>
      </c>
      <c r="C2466" s="68" t="s">
        <v>17601</v>
      </c>
      <c r="D2466" s="9" t="s">
        <v>9489</v>
      </c>
      <c r="E2466" s="9" t="s">
        <v>17602</v>
      </c>
      <c r="F2466" s="68" t="s">
        <v>15213</v>
      </c>
      <c r="G2466" s="6">
        <v>789900</v>
      </c>
      <c r="H2466" s="6" t="s">
        <v>13</v>
      </c>
      <c r="I2466" s="6">
        <v>789900</v>
      </c>
      <c r="J2466" t="e">
        <f>+INDEX(Hoja3!A:G,MATCH('ALL PRODUCTS'!B2466,Hoja3!B:B,0),6)</f>
        <v>#N/A</v>
      </c>
      <c r="K2466" s="79" t="e">
        <f>+INDEX(Hoja3!A:G,MATCH('ALL PRODUCTS'!B2466,Hoja3!B:B,0),5)</f>
        <v>#N/A</v>
      </c>
      <c r="L2466" s="86">
        <v>999800</v>
      </c>
      <c r="M2466" s="86">
        <v>499900</v>
      </c>
    </row>
    <row r="2467" spans="1:13">
      <c r="A2467" t="s">
        <v>2696</v>
      </c>
      <c r="B2467" s="68" t="s">
        <v>17603</v>
      </c>
      <c r="C2467" s="68"/>
      <c r="D2467" s="9" t="s">
        <v>17604</v>
      </c>
      <c r="E2467" s="9" t="s">
        <v>17605</v>
      </c>
      <c r="F2467" s="68" t="s">
        <v>16</v>
      </c>
      <c r="G2467" s="6">
        <v>1319800</v>
      </c>
      <c r="H2467" s="6" t="s">
        <v>13</v>
      </c>
      <c r="I2467" s="6">
        <v>1319800</v>
      </c>
      <c r="J2467" t="e">
        <f>+INDEX(Hoja3!A:G,MATCH('ALL PRODUCTS'!B2467,Hoja3!B:B,0),6)</f>
        <v>#N/A</v>
      </c>
      <c r="K2467" s="79" t="e">
        <f>+INDEX(Hoja3!A:G,MATCH('ALL PRODUCTS'!B2467,Hoja3!B:B,0),5)</f>
        <v>#N/A</v>
      </c>
      <c r="L2467" s="86" t="e">
        <v>#N/A</v>
      </c>
      <c r="M2467" s="86" t="e">
        <v>#N/A</v>
      </c>
    </row>
    <row r="2468" spans="1:13">
      <c r="A2468" t="s">
        <v>2696</v>
      </c>
      <c r="B2468" s="68" t="s">
        <v>17606</v>
      </c>
      <c r="C2468" s="68" t="s">
        <v>17607</v>
      </c>
      <c r="D2468" s="9" t="s">
        <v>9180</v>
      </c>
      <c r="E2468" s="9" t="s">
        <v>17608</v>
      </c>
      <c r="F2468" s="68" t="s">
        <v>15213</v>
      </c>
      <c r="G2468" s="6">
        <v>624791</v>
      </c>
      <c r="H2468" s="6" t="s">
        <v>13</v>
      </c>
      <c r="I2468" s="6">
        <v>624791</v>
      </c>
      <c r="J2468" t="e">
        <f>+INDEX(Hoja3!A:G,MATCH('ALL PRODUCTS'!B2468,Hoja3!B:B,0),6)</f>
        <v>#N/A</v>
      </c>
      <c r="K2468" s="79" t="e">
        <f>+INDEX(Hoja3!A:G,MATCH('ALL PRODUCTS'!B2468,Hoja3!B:B,0),5)</f>
        <v>#N/A</v>
      </c>
      <c r="L2468" s="86">
        <v>739800</v>
      </c>
      <c r="M2468" s="86">
        <v>369900</v>
      </c>
    </row>
    <row r="2469" spans="1:13">
      <c r="A2469" t="s">
        <v>2696</v>
      </c>
      <c r="B2469" s="68" t="s">
        <v>17609</v>
      </c>
      <c r="C2469" s="68" t="s">
        <v>17610</v>
      </c>
      <c r="D2469" s="9" t="s">
        <v>8775</v>
      </c>
      <c r="E2469" s="9" t="s">
        <v>16987</v>
      </c>
      <c r="F2469" s="68" t="s">
        <v>15213</v>
      </c>
      <c r="G2469" s="6">
        <v>359800</v>
      </c>
      <c r="H2469" s="6" t="s">
        <v>13</v>
      </c>
      <c r="I2469" s="6">
        <v>359800</v>
      </c>
      <c r="J2469" t="e">
        <f>+INDEX(Hoja3!A:G,MATCH('ALL PRODUCTS'!B2469,Hoja3!B:B,0),6)</f>
        <v>#N/A</v>
      </c>
      <c r="K2469" s="79" t="e">
        <f>+INDEX(Hoja3!A:G,MATCH('ALL PRODUCTS'!B2469,Hoja3!B:B,0),5)</f>
        <v>#N/A</v>
      </c>
      <c r="L2469" s="86">
        <v>479800</v>
      </c>
      <c r="M2469" s="86">
        <v>239900</v>
      </c>
    </row>
    <row r="2470" spans="1:13">
      <c r="A2470" t="s">
        <v>2696</v>
      </c>
      <c r="B2470" s="68" t="s">
        <v>17611</v>
      </c>
      <c r="C2470" s="68"/>
      <c r="D2470" s="9" t="s">
        <v>9211</v>
      </c>
      <c r="E2470" s="9" t="s">
        <v>17612</v>
      </c>
      <c r="F2470" s="68" t="s">
        <v>16</v>
      </c>
      <c r="G2470" s="6">
        <v>679800</v>
      </c>
      <c r="H2470" s="6" t="s">
        <v>13</v>
      </c>
      <c r="I2470" s="6">
        <v>679800</v>
      </c>
      <c r="J2470" t="e">
        <f>+INDEX(Hoja3!A:G,MATCH('ALL PRODUCTS'!B2470,Hoja3!B:B,0),6)</f>
        <v>#N/A</v>
      </c>
      <c r="K2470" s="79" t="e">
        <f>+INDEX(Hoja3!A:G,MATCH('ALL PRODUCTS'!B2470,Hoja3!B:B,0),5)</f>
        <v>#N/A</v>
      </c>
      <c r="L2470" s="86">
        <v>759800</v>
      </c>
      <c r="M2470" s="86">
        <v>379900</v>
      </c>
    </row>
    <row r="2471" spans="1:13">
      <c r="A2471" t="s">
        <v>2696</v>
      </c>
      <c r="B2471" s="68" t="s">
        <v>17613</v>
      </c>
      <c r="C2471" s="68"/>
      <c r="D2471" s="9" t="s">
        <v>17614</v>
      </c>
      <c r="E2471" s="9" t="s">
        <v>17615</v>
      </c>
      <c r="F2471" s="68" t="s">
        <v>16</v>
      </c>
      <c r="G2471" s="6">
        <v>1199866</v>
      </c>
      <c r="H2471" s="6" t="s">
        <v>13</v>
      </c>
      <c r="I2471" s="6">
        <v>1199866</v>
      </c>
      <c r="J2471" t="e">
        <f>+INDEX(Hoja3!A:G,MATCH('ALL PRODUCTS'!B2471,Hoja3!B:B,0),6)</f>
        <v>#N/A</v>
      </c>
      <c r="K2471" s="79" t="e">
        <f>+INDEX(Hoja3!A:G,MATCH('ALL PRODUCTS'!B2471,Hoja3!B:B,0),5)</f>
        <v>#N/A</v>
      </c>
      <c r="L2471" s="86" t="e">
        <v>#N/A</v>
      </c>
      <c r="M2471" s="86" t="e">
        <v>#N/A</v>
      </c>
    </row>
    <row r="2472" spans="1:13">
      <c r="A2472" t="s">
        <v>2696</v>
      </c>
      <c r="B2472" s="68" t="s">
        <v>17616</v>
      </c>
      <c r="C2472" s="68" t="s">
        <v>17617</v>
      </c>
      <c r="D2472" s="9" t="s">
        <v>8875</v>
      </c>
      <c r="E2472" s="9" t="s">
        <v>17618</v>
      </c>
      <c r="F2472" s="68" t="s">
        <v>17619</v>
      </c>
      <c r="G2472" s="6">
        <v>349833</v>
      </c>
      <c r="H2472" s="6" t="s">
        <v>13</v>
      </c>
      <c r="I2472" s="6">
        <v>349833</v>
      </c>
      <c r="J2472" t="e">
        <f>+INDEX(Hoja3!A:G,MATCH('ALL PRODUCTS'!B2472,Hoja3!B:B,0),6)</f>
        <v>#N/A</v>
      </c>
      <c r="K2472" s="79" t="e">
        <f>+INDEX(Hoja3!A:G,MATCH('ALL PRODUCTS'!B2472,Hoja3!B:B,0),5)</f>
        <v>#N/A</v>
      </c>
      <c r="L2472" s="86">
        <v>539800</v>
      </c>
      <c r="M2472" s="86">
        <v>269900</v>
      </c>
    </row>
    <row r="2473" spans="1:13">
      <c r="A2473" t="s">
        <v>2696</v>
      </c>
      <c r="B2473" s="68" t="s">
        <v>17620</v>
      </c>
      <c r="C2473" s="68" t="s">
        <v>17621</v>
      </c>
      <c r="D2473" s="9" t="s">
        <v>17622</v>
      </c>
      <c r="E2473" s="9" t="s">
        <v>17623</v>
      </c>
      <c r="F2473" s="68" t="s">
        <v>15307</v>
      </c>
      <c r="G2473" s="6">
        <v>624750</v>
      </c>
      <c r="H2473" s="6" t="s">
        <v>13</v>
      </c>
      <c r="I2473" s="6">
        <v>624750</v>
      </c>
      <c r="J2473" t="e">
        <f>+INDEX(Hoja3!A:G,MATCH('ALL PRODUCTS'!B2473,Hoja3!B:B,0),6)</f>
        <v>#N/A</v>
      </c>
      <c r="K2473" s="79" t="e">
        <f>+INDEX(Hoja3!A:G,MATCH('ALL PRODUCTS'!B2473,Hoja3!B:B,0),5)</f>
        <v>#N/A</v>
      </c>
      <c r="L2473" s="86">
        <v>0</v>
      </c>
      <c r="M2473" s="86">
        <v>0</v>
      </c>
    </row>
    <row r="2474" spans="1:13">
      <c r="A2474" t="s">
        <v>2696</v>
      </c>
      <c r="B2474" s="68" t="s">
        <v>17624</v>
      </c>
      <c r="C2474" s="68" t="s">
        <v>17625</v>
      </c>
      <c r="D2474" s="9" t="s">
        <v>8266</v>
      </c>
      <c r="E2474" s="9" t="s">
        <v>17626</v>
      </c>
      <c r="F2474" s="68" t="s">
        <v>48</v>
      </c>
      <c r="G2474" s="6">
        <v>2199800</v>
      </c>
      <c r="H2474" s="6" t="s">
        <v>13</v>
      </c>
      <c r="I2474">
        <v>1029900</v>
      </c>
      <c r="J2474" t="e">
        <f>+INDEX(Hoja3!A:G,MATCH('ALL PRODUCTS'!B2474,Hoja3!B:B,0),6)</f>
        <v>#N/A</v>
      </c>
      <c r="K2474" s="79" t="e">
        <f>+INDEX(Hoja3!A:G,MATCH('ALL PRODUCTS'!B2474,Hoja3!B:B,0),5)</f>
        <v>#N/A</v>
      </c>
      <c r="L2474" s="86">
        <v>1979800</v>
      </c>
      <c r="M2474" s="86">
        <v>989900</v>
      </c>
    </row>
    <row r="2475" spans="1:13">
      <c r="A2475" t="s">
        <v>2696</v>
      </c>
      <c r="B2475" s="68" t="s">
        <v>17627</v>
      </c>
      <c r="C2475" s="68" t="s">
        <v>17628</v>
      </c>
      <c r="D2475" s="9" t="s">
        <v>8841</v>
      </c>
      <c r="E2475" s="9" t="s">
        <v>17629</v>
      </c>
      <c r="F2475" s="68" t="s">
        <v>17630</v>
      </c>
      <c r="G2475" s="6">
        <v>349833</v>
      </c>
      <c r="H2475" s="6" t="s">
        <v>13</v>
      </c>
      <c r="I2475" s="6">
        <v>349833</v>
      </c>
      <c r="J2475" t="e">
        <f>+INDEX(Hoja3!A:G,MATCH('ALL PRODUCTS'!B2475,Hoja3!B:B,0),6)</f>
        <v>#N/A</v>
      </c>
      <c r="K2475" s="79" t="e">
        <f>+INDEX(Hoja3!A:G,MATCH('ALL PRODUCTS'!B2475,Hoja3!B:B,0),5)</f>
        <v>#N/A</v>
      </c>
      <c r="L2475" s="86">
        <v>519800</v>
      </c>
      <c r="M2475" s="86">
        <v>259900</v>
      </c>
    </row>
    <row r="2476" spans="1:13">
      <c r="A2476" t="s">
        <v>2696</v>
      </c>
      <c r="B2476" s="68" t="s">
        <v>17631</v>
      </c>
      <c r="C2476" s="68" t="s">
        <v>17632</v>
      </c>
      <c r="D2476" s="9" t="s">
        <v>8256</v>
      </c>
      <c r="E2476" s="9" t="s">
        <v>17626</v>
      </c>
      <c r="F2476" s="68" t="s">
        <v>48</v>
      </c>
      <c r="G2476" s="6">
        <v>2199800</v>
      </c>
      <c r="H2476" s="6" t="s">
        <v>13</v>
      </c>
      <c r="I2476">
        <v>999900</v>
      </c>
      <c r="J2476" t="e">
        <f>+INDEX(Hoja3!A:G,MATCH('ALL PRODUCTS'!B2476,Hoja3!B:B,0),6)</f>
        <v>#N/A</v>
      </c>
      <c r="K2476" s="79" t="e">
        <f>+INDEX(Hoja3!A:G,MATCH('ALL PRODUCTS'!B2476,Hoja3!B:B,0),5)</f>
        <v>#N/A</v>
      </c>
      <c r="L2476" s="86">
        <v>1919800</v>
      </c>
      <c r="M2476" s="86">
        <v>959900</v>
      </c>
    </row>
    <row r="2477" spans="1:13">
      <c r="A2477" t="s">
        <v>2696</v>
      </c>
      <c r="B2477" s="68" t="s">
        <v>17633</v>
      </c>
      <c r="C2477" s="68"/>
      <c r="D2477" s="9" t="s">
        <v>17634</v>
      </c>
      <c r="E2477" s="9" t="s">
        <v>17635</v>
      </c>
      <c r="F2477" s="68" t="s">
        <v>16</v>
      </c>
      <c r="G2477" s="6">
        <v>2719800</v>
      </c>
      <c r="H2477" s="6" t="s">
        <v>13</v>
      </c>
      <c r="I2477" s="6">
        <v>2719800</v>
      </c>
      <c r="J2477" t="e">
        <f>+INDEX(Hoja3!A:G,MATCH('ALL PRODUCTS'!B2477,Hoja3!B:B,0),6)</f>
        <v>#N/A</v>
      </c>
      <c r="K2477" s="79" t="e">
        <f>+INDEX(Hoja3!A:G,MATCH('ALL PRODUCTS'!B2477,Hoja3!B:B,0),5)</f>
        <v>#N/A</v>
      </c>
      <c r="L2477" s="86" t="e">
        <v>#N/A</v>
      </c>
      <c r="M2477" s="86" t="e">
        <v>#N/A</v>
      </c>
    </row>
    <row r="2478" spans="1:13">
      <c r="A2478" t="s">
        <v>2696</v>
      </c>
      <c r="B2478" s="68" t="s">
        <v>17636</v>
      </c>
      <c r="C2478" s="68" t="s">
        <v>17637</v>
      </c>
      <c r="D2478" s="9" t="s">
        <v>9149</v>
      </c>
      <c r="E2478" s="9" t="s">
        <v>17638</v>
      </c>
      <c r="F2478" s="68" t="s">
        <v>15213</v>
      </c>
      <c r="G2478" s="6">
        <v>533166</v>
      </c>
      <c r="H2478" s="6" t="s">
        <v>13</v>
      </c>
      <c r="I2478" s="6">
        <v>533166</v>
      </c>
      <c r="J2478" t="e">
        <f>+INDEX(Hoja3!A:G,MATCH('ALL PRODUCTS'!B2478,Hoja3!B:B,0),6)</f>
        <v>#N/A</v>
      </c>
      <c r="K2478" s="79" t="e">
        <f>+INDEX(Hoja3!A:G,MATCH('ALL PRODUCTS'!B2478,Hoja3!B:B,0),5)</f>
        <v>#N/A</v>
      </c>
      <c r="L2478" s="86">
        <v>719800</v>
      </c>
      <c r="M2478" s="86">
        <v>359900</v>
      </c>
    </row>
    <row r="2479" spans="1:13">
      <c r="A2479" t="s">
        <v>2696</v>
      </c>
      <c r="B2479" s="68" t="s">
        <v>17639</v>
      </c>
      <c r="C2479" s="68"/>
      <c r="D2479" s="9" t="s">
        <v>17640</v>
      </c>
      <c r="E2479" s="9" t="s">
        <v>17641</v>
      </c>
      <c r="F2479" s="68" t="s">
        <v>16</v>
      </c>
      <c r="G2479" s="6">
        <v>2719800</v>
      </c>
      <c r="H2479" s="6" t="s">
        <v>13</v>
      </c>
      <c r="I2479" s="6">
        <v>2719800</v>
      </c>
      <c r="J2479" t="e">
        <f>+INDEX(Hoja3!A:G,MATCH('ALL PRODUCTS'!B2479,Hoja3!B:B,0),6)</f>
        <v>#N/A</v>
      </c>
      <c r="K2479" s="79" t="e">
        <f>+INDEX(Hoja3!A:G,MATCH('ALL PRODUCTS'!B2479,Hoja3!B:B,0),5)</f>
        <v>#N/A</v>
      </c>
      <c r="L2479" s="86" t="e">
        <v>#N/A</v>
      </c>
      <c r="M2479" s="86" t="e">
        <v>#N/A</v>
      </c>
    </row>
    <row r="2480" spans="1:13">
      <c r="A2480" t="s">
        <v>2696</v>
      </c>
      <c r="B2480" s="68" t="s">
        <v>17642</v>
      </c>
      <c r="C2480" s="68" t="s">
        <v>17643</v>
      </c>
      <c r="D2480" s="9" t="s">
        <v>5143</v>
      </c>
      <c r="E2480" s="9" t="s">
        <v>17644</v>
      </c>
      <c r="F2480" s="68" t="s">
        <v>12</v>
      </c>
      <c r="G2480" s="6">
        <v>1199866</v>
      </c>
      <c r="H2480" s="6" t="s">
        <v>13</v>
      </c>
      <c r="I2480">
        <v>939900</v>
      </c>
      <c r="J2480" t="e">
        <f>+INDEX(Hoja3!A:G,MATCH('ALL PRODUCTS'!B2480,Hoja3!B:B,0),6)</f>
        <v>#N/A</v>
      </c>
      <c r="K2480" s="79" t="e">
        <f>+INDEX(Hoja3!A:G,MATCH('ALL PRODUCTS'!B2480,Hoja3!B:B,0),5)</f>
        <v>#N/A</v>
      </c>
      <c r="L2480" s="86">
        <v>1819800</v>
      </c>
      <c r="M2480" s="86">
        <v>909900</v>
      </c>
    </row>
    <row r="2481" spans="1:13">
      <c r="A2481" t="s">
        <v>2696</v>
      </c>
      <c r="B2481" s="68" t="s">
        <v>17645</v>
      </c>
      <c r="C2481" s="68" t="s">
        <v>17646</v>
      </c>
      <c r="D2481" s="9" t="s">
        <v>8678</v>
      </c>
      <c r="E2481" s="9" t="s">
        <v>17647</v>
      </c>
      <c r="F2481" s="68" t="s">
        <v>15213</v>
      </c>
      <c r="G2481" s="6">
        <v>285510</v>
      </c>
      <c r="H2481" s="6" t="s">
        <v>13</v>
      </c>
      <c r="I2481" s="6">
        <v>285510</v>
      </c>
      <c r="J2481" t="e">
        <f>+INDEX(Hoja3!A:G,MATCH('ALL PRODUCTS'!B2481,Hoja3!B:B,0),6)</f>
        <v>#N/A</v>
      </c>
      <c r="K2481" s="79" t="e">
        <f>+INDEX(Hoja3!A:G,MATCH('ALL PRODUCTS'!B2481,Hoja3!B:B,0),5)</f>
        <v>#N/A</v>
      </c>
      <c r="L2481" s="86">
        <v>379800</v>
      </c>
      <c r="M2481" s="86">
        <v>189900</v>
      </c>
    </row>
    <row r="2482" spans="1:13">
      <c r="A2482" t="s">
        <v>2696</v>
      </c>
      <c r="B2482" s="68" t="s">
        <v>17648</v>
      </c>
      <c r="C2482" s="68" t="s">
        <v>17649</v>
      </c>
      <c r="D2482" s="9" t="s">
        <v>17650</v>
      </c>
      <c r="E2482" s="9" t="s">
        <v>17651</v>
      </c>
      <c r="F2482" s="68" t="s">
        <v>17652</v>
      </c>
      <c r="G2482" s="6">
        <v>424750</v>
      </c>
      <c r="H2482" s="6" t="s">
        <v>13</v>
      </c>
      <c r="I2482" s="6">
        <v>424750</v>
      </c>
      <c r="J2482" t="e">
        <f>+INDEX(Hoja3!A:G,MATCH('ALL PRODUCTS'!B2482,Hoja3!B:B,0),6)</f>
        <v>#N/A</v>
      </c>
      <c r="K2482" s="79" t="e">
        <f>+INDEX(Hoja3!A:G,MATCH('ALL PRODUCTS'!B2482,Hoja3!B:B,0),5)</f>
        <v>#N/A</v>
      </c>
      <c r="L2482" s="86">
        <v>0</v>
      </c>
      <c r="M2482" s="86">
        <v>0</v>
      </c>
    </row>
    <row r="2483" spans="1:13">
      <c r="A2483" t="s">
        <v>2696</v>
      </c>
      <c r="B2483" s="68" t="s">
        <v>17653</v>
      </c>
      <c r="C2483" s="68" t="s">
        <v>17654</v>
      </c>
      <c r="D2483" s="9" t="s">
        <v>17655</v>
      </c>
      <c r="E2483" s="9" t="s">
        <v>17656</v>
      </c>
      <c r="F2483" s="68" t="s">
        <v>17657</v>
      </c>
      <c r="G2483" s="6">
        <v>699750</v>
      </c>
      <c r="H2483" s="6" t="s">
        <v>13</v>
      </c>
      <c r="I2483" s="6">
        <v>699750</v>
      </c>
      <c r="J2483" t="e">
        <f>+INDEX(Hoja3!A:G,MATCH('ALL PRODUCTS'!B2483,Hoja3!B:B,0),6)</f>
        <v>#N/A</v>
      </c>
      <c r="K2483" s="79" t="e">
        <f>+INDEX(Hoja3!A:G,MATCH('ALL PRODUCTS'!B2483,Hoja3!B:B,0),5)</f>
        <v>#N/A</v>
      </c>
      <c r="L2483" s="86">
        <v>0</v>
      </c>
      <c r="M2483" s="86">
        <v>0</v>
      </c>
    </row>
    <row r="2484" spans="1:13">
      <c r="A2484" t="s">
        <v>2696</v>
      </c>
      <c r="B2484" s="68" t="s">
        <v>17658</v>
      </c>
      <c r="C2484" s="68" t="s">
        <v>17659</v>
      </c>
      <c r="D2484" s="9" t="s">
        <v>9363</v>
      </c>
      <c r="E2484" s="9" t="s">
        <v>17660</v>
      </c>
      <c r="F2484" s="68" t="s">
        <v>36</v>
      </c>
      <c r="G2484" s="6">
        <v>819800</v>
      </c>
      <c r="H2484" s="6" t="s">
        <v>13</v>
      </c>
      <c r="I2484" s="6">
        <v>819800</v>
      </c>
      <c r="J2484" t="e">
        <f>+INDEX(Hoja3!A:G,MATCH('ALL PRODUCTS'!B2484,Hoja3!B:B,0),6)</f>
        <v>#N/A</v>
      </c>
      <c r="K2484" s="79" t="e">
        <f>+INDEX(Hoja3!A:G,MATCH('ALL PRODUCTS'!B2484,Hoja3!B:B,0),5)</f>
        <v>#N/A</v>
      </c>
      <c r="L2484" s="86">
        <v>879800</v>
      </c>
      <c r="M2484" s="86">
        <v>439900</v>
      </c>
    </row>
    <row r="2485" spans="1:13">
      <c r="A2485" t="s">
        <v>2696</v>
      </c>
      <c r="B2485" s="68" t="s">
        <v>17661</v>
      </c>
      <c r="C2485" s="68"/>
      <c r="D2485" s="9" t="s">
        <v>17662</v>
      </c>
      <c r="E2485" s="9" t="s">
        <v>17663</v>
      </c>
      <c r="F2485" s="68" t="s">
        <v>16</v>
      </c>
      <c r="G2485" s="6">
        <v>1599800</v>
      </c>
      <c r="H2485" s="6" t="s">
        <v>13</v>
      </c>
      <c r="I2485" s="6">
        <v>1599800</v>
      </c>
      <c r="J2485" t="e">
        <f>+INDEX(Hoja3!A:G,MATCH('ALL PRODUCTS'!B2485,Hoja3!B:B,0),6)</f>
        <v>#N/A</v>
      </c>
      <c r="K2485" s="79" t="e">
        <f>+INDEX(Hoja3!A:G,MATCH('ALL PRODUCTS'!B2485,Hoja3!B:B,0),5)</f>
        <v>#N/A</v>
      </c>
      <c r="L2485" s="86" t="e">
        <v>#N/A</v>
      </c>
      <c r="M2485" s="86" t="e">
        <v>#N/A</v>
      </c>
    </row>
    <row r="2486" spans="1:13">
      <c r="A2486" t="s">
        <v>2696</v>
      </c>
      <c r="B2486" s="68" t="s">
        <v>17664</v>
      </c>
      <c r="C2486" s="68" t="s">
        <v>17665</v>
      </c>
      <c r="D2486" s="9" t="s">
        <v>10443</v>
      </c>
      <c r="E2486" s="9" t="s">
        <v>17666</v>
      </c>
      <c r="F2486" s="68" t="s">
        <v>15213</v>
      </c>
      <c r="G2486" s="6">
        <v>1416500</v>
      </c>
      <c r="H2486" s="6" t="s">
        <v>13</v>
      </c>
      <c r="I2486" s="6">
        <v>1416500</v>
      </c>
      <c r="J2486" t="e">
        <f>+INDEX(Hoja3!A:G,MATCH('ALL PRODUCTS'!B2486,Hoja3!B:B,0),6)</f>
        <v>#N/A</v>
      </c>
      <c r="K2486" s="79" t="e">
        <f>+INDEX(Hoja3!A:G,MATCH('ALL PRODUCTS'!B2486,Hoja3!B:B,0),5)</f>
        <v>#N/A</v>
      </c>
      <c r="L2486" s="86">
        <v>1819800</v>
      </c>
      <c r="M2486" s="86">
        <v>909900</v>
      </c>
    </row>
    <row r="2487" spans="1:13">
      <c r="A2487" t="s">
        <v>2696</v>
      </c>
      <c r="B2487" s="68" t="s">
        <v>17667</v>
      </c>
      <c r="C2487" s="68" t="s">
        <v>17668</v>
      </c>
      <c r="D2487" s="9" t="s">
        <v>11247</v>
      </c>
      <c r="E2487" s="9" t="s">
        <v>17669</v>
      </c>
      <c r="F2487" s="68" t="s">
        <v>15334</v>
      </c>
      <c r="G2487" s="6">
        <v>2548823</v>
      </c>
      <c r="H2487" s="6" t="s">
        <v>13</v>
      </c>
      <c r="I2487" s="6">
        <v>2548823</v>
      </c>
      <c r="J2487" t="e">
        <f>+INDEX(Hoja3!A:G,MATCH('ALL PRODUCTS'!B2487,Hoja3!B:B,0),6)</f>
        <v>#N/A</v>
      </c>
      <c r="K2487" s="79" t="e">
        <f>+INDEX(Hoja3!A:G,MATCH('ALL PRODUCTS'!B2487,Hoja3!B:B,0),5)</f>
        <v>#N/A</v>
      </c>
      <c r="L2487" s="86">
        <v>2819800</v>
      </c>
      <c r="M2487" s="86">
        <v>1409900</v>
      </c>
    </row>
    <row r="2488" spans="1:13">
      <c r="A2488" t="s">
        <v>2696</v>
      </c>
      <c r="B2488" s="68" t="s">
        <v>17670</v>
      </c>
      <c r="C2488" s="68"/>
      <c r="D2488" s="9" t="s">
        <v>11462</v>
      </c>
      <c r="E2488" s="9" t="s">
        <v>17671</v>
      </c>
      <c r="F2488" s="68" t="s">
        <v>16</v>
      </c>
      <c r="G2488" s="6">
        <v>954393</v>
      </c>
      <c r="H2488" s="6" t="s">
        <v>13</v>
      </c>
      <c r="I2488" s="6">
        <v>954393</v>
      </c>
      <c r="J2488" t="e">
        <f>+INDEX(Hoja3!A:G,MATCH('ALL PRODUCTS'!B2488,Hoja3!B:B,0),6)</f>
        <v>#N/A</v>
      </c>
      <c r="K2488" s="79" t="e">
        <f>+INDEX(Hoja3!A:G,MATCH('ALL PRODUCTS'!B2488,Hoja3!B:B,0),5)</f>
        <v>#N/A</v>
      </c>
      <c r="L2488" s="86">
        <v>3219800</v>
      </c>
      <c r="M2488" s="86">
        <v>1609900</v>
      </c>
    </row>
    <row r="2489" spans="1:13">
      <c r="A2489" t="s">
        <v>2696</v>
      </c>
      <c r="B2489" s="68" t="s">
        <v>17672</v>
      </c>
      <c r="C2489" s="68"/>
      <c r="D2489" s="9" t="s">
        <v>17673</v>
      </c>
      <c r="E2489" s="9" t="s">
        <v>17674</v>
      </c>
      <c r="F2489" s="68" t="s">
        <v>16</v>
      </c>
      <c r="G2489" s="6">
        <v>1599800</v>
      </c>
      <c r="H2489" s="6" t="s">
        <v>13</v>
      </c>
      <c r="I2489" s="6">
        <v>1599800</v>
      </c>
      <c r="J2489" t="e">
        <f>+INDEX(Hoja3!A:G,MATCH('ALL PRODUCTS'!B2489,Hoja3!B:B,0),6)</f>
        <v>#N/A</v>
      </c>
      <c r="K2489" s="79" t="e">
        <f>+INDEX(Hoja3!A:G,MATCH('ALL PRODUCTS'!B2489,Hoja3!B:B,0),5)</f>
        <v>#N/A</v>
      </c>
      <c r="L2489" s="86" t="e">
        <v>#N/A</v>
      </c>
      <c r="M2489" s="86" t="e">
        <v>#N/A</v>
      </c>
    </row>
    <row r="2490" spans="1:13">
      <c r="A2490" t="s">
        <v>2696</v>
      </c>
      <c r="B2490" s="68" t="s">
        <v>17675</v>
      </c>
      <c r="C2490" s="68" t="s">
        <v>17676</v>
      </c>
      <c r="D2490" s="9" t="s">
        <v>9954</v>
      </c>
      <c r="E2490" s="9" t="s">
        <v>17677</v>
      </c>
      <c r="F2490" s="68" t="s">
        <v>15551</v>
      </c>
      <c r="G2490" s="6">
        <v>999767</v>
      </c>
      <c r="H2490" s="6" t="s">
        <v>13</v>
      </c>
      <c r="I2490" s="6">
        <v>999767</v>
      </c>
      <c r="J2490" t="e">
        <f>+INDEX(Hoja3!A:G,MATCH('ALL PRODUCTS'!B2490,Hoja3!B:B,0),6)</f>
        <v>#N/A</v>
      </c>
      <c r="K2490" s="79" t="e">
        <f>+INDEX(Hoja3!A:G,MATCH('ALL PRODUCTS'!B2490,Hoja3!B:B,0),5)</f>
        <v>#N/A</v>
      </c>
      <c r="L2490" s="86">
        <v>1339800</v>
      </c>
      <c r="M2490" s="86">
        <v>669900</v>
      </c>
    </row>
    <row r="2491" spans="1:13">
      <c r="A2491" t="s">
        <v>2696</v>
      </c>
      <c r="B2491" s="68" t="s">
        <v>17678</v>
      </c>
      <c r="C2491" s="68" t="s">
        <v>17679</v>
      </c>
      <c r="D2491" s="9" t="s">
        <v>9849</v>
      </c>
      <c r="E2491" s="9" t="s">
        <v>17680</v>
      </c>
      <c r="F2491" s="68" t="s">
        <v>15551</v>
      </c>
      <c r="G2491" s="6">
        <v>480576</v>
      </c>
      <c r="H2491" s="6" t="s">
        <v>13</v>
      </c>
      <c r="I2491" s="6">
        <v>480576</v>
      </c>
      <c r="J2491" t="e">
        <f>+INDEX(Hoja3!A:G,MATCH('ALL PRODUCTS'!B2491,Hoja3!B:B,0),6)</f>
        <v>#N/A</v>
      </c>
      <c r="K2491" s="79" t="e">
        <f>+INDEX(Hoja3!A:G,MATCH('ALL PRODUCTS'!B2491,Hoja3!B:B,0),5)</f>
        <v>#N/A</v>
      </c>
      <c r="L2491" s="86">
        <v>1219800</v>
      </c>
      <c r="M2491" s="86">
        <v>609900</v>
      </c>
    </row>
    <row r="2492" spans="1:13">
      <c r="A2492" t="s">
        <v>2696</v>
      </c>
      <c r="B2492" s="68" t="s">
        <v>17681</v>
      </c>
      <c r="C2492" s="68" t="s">
        <v>17682</v>
      </c>
      <c r="D2492" s="9" t="s">
        <v>9863</v>
      </c>
      <c r="E2492" s="9" t="s">
        <v>17683</v>
      </c>
      <c r="F2492" s="68" t="s">
        <v>15334</v>
      </c>
      <c r="G2492" s="6">
        <v>847083</v>
      </c>
      <c r="H2492" s="6" t="s">
        <v>13</v>
      </c>
      <c r="I2492" s="6">
        <v>847083</v>
      </c>
      <c r="J2492" t="e">
        <f>+INDEX(Hoja3!A:G,MATCH('ALL PRODUCTS'!B2492,Hoja3!B:B,0),6)</f>
        <v>#N/A</v>
      </c>
      <c r="K2492" s="79" t="e">
        <f>+INDEX(Hoja3!A:G,MATCH('ALL PRODUCTS'!B2492,Hoja3!B:B,0),5)</f>
        <v>#N/A</v>
      </c>
      <c r="L2492" s="86">
        <v>1239800</v>
      </c>
      <c r="M2492" s="86">
        <v>619900</v>
      </c>
    </row>
    <row r="2493" spans="1:13">
      <c r="A2493" t="s">
        <v>2696</v>
      </c>
      <c r="B2493" s="68" t="s">
        <v>17684</v>
      </c>
      <c r="C2493" s="68"/>
      <c r="D2493" s="9" t="s">
        <v>17685</v>
      </c>
      <c r="E2493" s="9" t="s">
        <v>17686</v>
      </c>
      <c r="F2493" s="68" t="s">
        <v>16</v>
      </c>
      <c r="G2493" s="6">
        <v>1199866</v>
      </c>
      <c r="H2493" s="6" t="s">
        <v>13</v>
      </c>
      <c r="I2493" s="6">
        <v>1199866</v>
      </c>
      <c r="J2493" t="e">
        <f>+INDEX(Hoja3!A:G,MATCH('ALL PRODUCTS'!B2493,Hoja3!B:B,0),6)</f>
        <v>#N/A</v>
      </c>
      <c r="K2493" s="79" t="e">
        <f>+INDEX(Hoja3!A:G,MATCH('ALL PRODUCTS'!B2493,Hoja3!B:B,0),5)</f>
        <v>#N/A</v>
      </c>
      <c r="L2493" s="86" t="e">
        <v>#N/A</v>
      </c>
      <c r="M2493" s="86" t="e">
        <v>#N/A</v>
      </c>
    </row>
    <row r="2494" spans="1:13">
      <c r="A2494" t="s">
        <v>2696</v>
      </c>
      <c r="B2494" s="68" t="s">
        <v>17687</v>
      </c>
      <c r="C2494" s="68" t="s">
        <v>17688</v>
      </c>
      <c r="D2494" s="9" t="s">
        <v>14014</v>
      </c>
      <c r="E2494" s="9" t="s">
        <v>17689</v>
      </c>
      <c r="F2494" s="68" t="s">
        <v>48</v>
      </c>
      <c r="G2494" s="6">
        <v>7199800</v>
      </c>
      <c r="H2494" s="6" t="s">
        <v>13</v>
      </c>
      <c r="I2494" s="6">
        <v>7199800</v>
      </c>
      <c r="J2494" t="e">
        <f>+INDEX(Hoja3!A:G,MATCH('ALL PRODUCTS'!B2494,Hoja3!B:B,0),6)</f>
        <v>#N/A</v>
      </c>
      <c r="K2494" s="79" t="e">
        <f>+INDEX(Hoja3!A:G,MATCH('ALL PRODUCTS'!B2494,Hoja3!B:B,0),5)</f>
        <v>#N/A</v>
      </c>
      <c r="L2494" s="86">
        <v>6999800</v>
      </c>
      <c r="M2494" s="86">
        <v>3499900</v>
      </c>
    </row>
    <row r="2495" spans="1:13">
      <c r="A2495" t="s">
        <v>2696</v>
      </c>
      <c r="B2495" s="68" t="s">
        <v>17690</v>
      </c>
      <c r="C2495" s="68" t="s">
        <v>17691</v>
      </c>
      <c r="D2495" s="9" t="s">
        <v>5151</v>
      </c>
      <c r="E2495" s="9" t="s">
        <v>17692</v>
      </c>
      <c r="F2495" s="68" t="s">
        <v>48</v>
      </c>
      <c r="G2495" s="6">
        <v>1199866</v>
      </c>
      <c r="H2495" s="6" t="s">
        <v>13</v>
      </c>
      <c r="I2495">
        <v>949900</v>
      </c>
      <c r="J2495" t="e">
        <f>+INDEX(Hoja3!A:G,MATCH('ALL PRODUCTS'!B2495,Hoja3!B:B,0),6)</f>
        <v>#N/A</v>
      </c>
      <c r="K2495" s="79" t="e">
        <f>+INDEX(Hoja3!A:G,MATCH('ALL PRODUCTS'!B2495,Hoja3!B:B,0),5)</f>
        <v>#N/A</v>
      </c>
      <c r="L2495" s="86">
        <v>1839800</v>
      </c>
      <c r="M2495" s="86">
        <v>919900</v>
      </c>
    </row>
    <row r="2496" spans="1:13">
      <c r="A2496" t="s">
        <v>2696</v>
      </c>
      <c r="B2496" s="68" t="s">
        <v>17693</v>
      </c>
      <c r="C2496" s="68"/>
      <c r="D2496" s="9" t="s">
        <v>17694</v>
      </c>
      <c r="E2496" s="9" t="s">
        <v>17695</v>
      </c>
      <c r="F2496" s="68" t="s">
        <v>16</v>
      </c>
      <c r="G2496" s="6">
        <v>1319800</v>
      </c>
      <c r="H2496" s="6" t="s">
        <v>13</v>
      </c>
      <c r="I2496" s="6">
        <v>1319800</v>
      </c>
      <c r="J2496" t="e">
        <f>+INDEX(Hoja3!A:G,MATCH('ALL PRODUCTS'!B2496,Hoja3!B:B,0),6)</f>
        <v>#N/A</v>
      </c>
      <c r="K2496" s="79" t="e">
        <f>+INDEX(Hoja3!A:G,MATCH('ALL PRODUCTS'!B2496,Hoja3!B:B,0),5)</f>
        <v>#N/A</v>
      </c>
      <c r="L2496" s="86" t="e">
        <v>#N/A</v>
      </c>
      <c r="M2496" s="86" t="e">
        <v>#N/A</v>
      </c>
    </row>
    <row r="2497" spans="1:13">
      <c r="A2497" t="s">
        <v>2696</v>
      </c>
      <c r="B2497" s="68" t="s">
        <v>17696</v>
      </c>
      <c r="C2497" s="68" t="s">
        <v>17697</v>
      </c>
      <c r="D2497" s="9" t="s">
        <v>14016</v>
      </c>
      <c r="E2497" s="9" t="s">
        <v>17698</v>
      </c>
      <c r="F2497" s="68" t="s">
        <v>12</v>
      </c>
      <c r="G2497" s="6">
        <v>7199800</v>
      </c>
      <c r="H2497" s="6" t="s">
        <v>13</v>
      </c>
      <c r="I2497" s="6">
        <v>7199800</v>
      </c>
      <c r="J2497" t="e">
        <f>+INDEX(Hoja3!A:G,MATCH('ALL PRODUCTS'!B2497,Hoja3!B:B,0),6)</f>
        <v>#N/A</v>
      </c>
      <c r="K2497" s="79" t="e">
        <f>+INDEX(Hoja3!A:G,MATCH('ALL PRODUCTS'!B2497,Hoja3!B:B,0),5)</f>
        <v>#N/A</v>
      </c>
      <c r="L2497" s="86">
        <v>6999800</v>
      </c>
      <c r="M2497" s="86">
        <v>3499900</v>
      </c>
    </row>
    <row r="2498" spans="1:13">
      <c r="A2498" t="s">
        <v>2696</v>
      </c>
      <c r="B2498" s="68" t="s">
        <v>17699</v>
      </c>
      <c r="C2498" s="68" t="s">
        <v>17700</v>
      </c>
      <c r="D2498" s="9" t="s">
        <v>12478</v>
      </c>
      <c r="E2498" s="9" t="s">
        <v>17701</v>
      </c>
      <c r="F2498" s="68" t="s">
        <v>14584</v>
      </c>
      <c r="G2498" s="6">
        <v>3799800</v>
      </c>
      <c r="H2498" s="6" t="s">
        <v>13</v>
      </c>
      <c r="I2498" s="6">
        <v>3799800</v>
      </c>
      <c r="J2498" t="e">
        <f>+INDEX(Hoja3!A:G,MATCH('ALL PRODUCTS'!B2498,Hoja3!B:B,0),6)</f>
        <v>#N/A</v>
      </c>
      <c r="K2498" s="79" t="e">
        <f>+INDEX(Hoja3!A:G,MATCH('ALL PRODUCTS'!B2498,Hoja3!B:B,0),5)</f>
        <v>#N/A</v>
      </c>
      <c r="L2498" s="86">
        <v>4599800</v>
      </c>
      <c r="M2498" s="86">
        <v>2299900</v>
      </c>
    </row>
    <row r="2499" spans="1:13">
      <c r="A2499" t="s">
        <v>2696</v>
      </c>
      <c r="B2499" s="68" t="s">
        <v>17702</v>
      </c>
      <c r="C2499" s="68" t="s">
        <v>17703</v>
      </c>
      <c r="D2499" s="9" t="s">
        <v>9974</v>
      </c>
      <c r="E2499" s="9" t="s">
        <v>17704</v>
      </c>
      <c r="F2499" s="68" t="s">
        <v>36</v>
      </c>
      <c r="G2499" s="6">
        <v>1226226</v>
      </c>
      <c r="H2499" s="6" t="s">
        <v>13</v>
      </c>
      <c r="I2499" s="6">
        <v>1226226</v>
      </c>
      <c r="J2499" t="e">
        <f>+INDEX(Hoja3!A:G,MATCH('ALL PRODUCTS'!B2499,Hoja3!B:B,0),6)</f>
        <v>#N/A</v>
      </c>
      <c r="K2499" s="79" t="e">
        <f>+INDEX(Hoja3!A:G,MATCH('ALL PRODUCTS'!B2499,Hoja3!B:B,0),5)</f>
        <v>#N/A</v>
      </c>
      <c r="L2499" s="86">
        <v>1359800</v>
      </c>
      <c r="M2499" s="86">
        <v>679900</v>
      </c>
    </row>
    <row r="2500" spans="1:13">
      <c r="A2500" t="s">
        <v>2696</v>
      </c>
      <c r="B2500" s="68" t="s">
        <v>17705</v>
      </c>
      <c r="C2500" s="68" t="s">
        <v>17706</v>
      </c>
      <c r="D2500" s="9" t="s">
        <v>12241</v>
      </c>
      <c r="E2500" s="9" t="s">
        <v>17707</v>
      </c>
      <c r="F2500" s="68" t="s">
        <v>12</v>
      </c>
      <c r="G2500" s="6">
        <v>3399800</v>
      </c>
      <c r="H2500" s="6" t="s">
        <v>13</v>
      </c>
      <c r="I2500" s="6">
        <v>3399800</v>
      </c>
      <c r="J2500" t="e">
        <f>+INDEX(Hoja3!A:G,MATCH('ALL PRODUCTS'!B2500,Hoja3!B:B,0),6)</f>
        <v>#N/A</v>
      </c>
      <c r="K2500" s="79" t="e">
        <f>+INDEX(Hoja3!A:G,MATCH('ALL PRODUCTS'!B2500,Hoja3!B:B,0),5)</f>
        <v>#N/A</v>
      </c>
      <c r="L2500" s="86">
        <v>4199800</v>
      </c>
      <c r="M2500" s="86">
        <v>2099900</v>
      </c>
    </row>
    <row r="2501" spans="1:13">
      <c r="A2501" t="s">
        <v>2696</v>
      </c>
      <c r="B2501" s="68" t="s">
        <v>17708</v>
      </c>
      <c r="C2501" s="68" t="s">
        <v>17709</v>
      </c>
      <c r="D2501" s="9" t="s">
        <v>7648</v>
      </c>
      <c r="E2501" s="9" t="s">
        <v>17710</v>
      </c>
      <c r="F2501" s="68" t="s">
        <v>16114</v>
      </c>
      <c r="G2501" s="6">
        <v>3999818</v>
      </c>
      <c r="H2501" s="6" t="s">
        <v>13</v>
      </c>
      <c r="I2501">
        <v>2289900</v>
      </c>
      <c r="J2501" t="e">
        <f>+INDEX(Hoja3!A:G,MATCH('ALL PRODUCTS'!B2501,Hoja3!B:B,0),6)</f>
        <v>#N/A</v>
      </c>
      <c r="K2501" s="79" t="e">
        <f>+INDEX(Hoja3!A:G,MATCH('ALL PRODUCTS'!B2501,Hoja3!B:B,0),5)</f>
        <v>#N/A</v>
      </c>
      <c r="L2501" s="86">
        <v>4399800</v>
      </c>
      <c r="M2501" s="86">
        <v>2199900</v>
      </c>
    </row>
    <row r="2502" spans="1:13">
      <c r="A2502" t="s">
        <v>2696</v>
      </c>
      <c r="B2502" s="68" t="s">
        <v>17711</v>
      </c>
      <c r="C2502" s="68" t="s">
        <v>17712</v>
      </c>
      <c r="D2502" s="9" t="s">
        <v>12604</v>
      </c>
      <c r="E2502" s="9" t="s">
        <v>17713</v>
      </c>
      <c r="F2502" s="68" t="s">
        <v>12</v>
      </c>
      <c r="G2502" s="6">
        <v>3999800</v>
      </c>
      <c r="H2502" s="6" t="s">
        <v>13</v>
      </c>
      <c r="I2502" s="6">
        <v>3999800</v>
      </c>
      <c r="J2502" t="e">
        <f>+INDEX(Hoja3!A:G,MATCH('ALL PRODUCTS'!B2502,Hoja3!B:B,0),6)</f>
        <v>#N/A</v>
      </c>
      <c r="K2502" s="79" t="e">
        <f>+INDEX(Hoja3!A:G,MATCH('ALL PRODUCTS'!B2502,Hoja3!B:B,0),5)</f>
        <v>#N/A</v>
      </c>
      <c r="L2502" s="86">
        <v>4799800</v>
      </c>
      <c r="M2502" s="86">
        <v>2399900</v>
      </c>
    </row>
    <row r="2503" spans="1:13">
      <c r="A2503" t="s">
        <v>2696</v>
      </c>
      <c r="B2503" s="68" t="s">
        <v>17714</v>
      </c>
      <c r="C2503" s="68" t="s">
        <v>17715</v>
      </c>
      <c r="D2503" s="9" t="s">
        <v>13828</v>
      </c>
      <c r="E2503" s="9" t="s">
        <v>17716</v>
      </c>
      <c r="F2503" s="68" t="s">
        <v>297</v>
      </c>
      <c r="G2503" s="6">
        <v>5399800</v>
      </c>
      <c r="H2503" s="6" t="s">
        <v>13</v>
      </c>
      <c r="I2503" s="6">
        <v>5399800</v>
      </c>
      <c r="J2503" t="e">
        <f>+INDEX(Hoja3!A:G,MATCH('ALL PRODUCTS'!B2503,Hoja3!B:B,0),6)</f>
        <v>#N/A</v>
      </c>
      <c r="K2503" s="79" t="e">
        <f>+INDEX(Hoja3!A:G,MATCH('ALL PRODUCTS'!B2503,Hoja3!B:B,0),5)</f>
        <v>#N/A</v>
      </c>
      <c r="L2503" s="86">
        <v>6599800</v>
      </c>
      <c r="M2503" s="86">
        <v>3299900</v>
      </c>
    </row>
    <row r="2504" spans="1:13">
      <c r="A2504" t="s">
        <v>2696</v>
      </c>
      <c r="B2504" s="68" t="s">
        <v>17717</v>
      </c>
      <c r="C2504" s="68" t="s">
        <v>17718</v>
      </c>
      <c r="D2504" s="9" t="s">
        <v>9612</v>
      </c>
      <c r="E2504" s="9" t="s">
        <v>17719</v>
      </c>
      <c r="F2504" s="68" t="s">
        <v>15551</v>
      </c>
      <c r="G2504" s="6">
        <v>499893</v>
      </c>
      <c r="H2504" s="6" t="s">
        <v>13</v>
      </c>
      <c r="I2504" s="6">
        <v>499893</v>
      </c>
      <c r="J2504" t="e">
        <f>+INDEX(Hoja3!A:G,MATCH('ALL PRODUCTS'!B2504,Hoja3!B:B,0),6)</f>
        <v>#N/A</v>
      </c>
      <c r="K2504" s="79" t="e">
        <f>+INDEX(Hoja3!A:G,MATCH('ALL PRODUCTS'!B2504,Hoja3!B:B,0),5)</f>
        <v>#N/A</v>
      </c>
      <c r="L2504" s="86">
        <v>1039800</v>
      </c>
      <c r="M2504" s="86">
        <v>519900</v>
      </c>
    </row>
    <row r="2505" spans="1:13">
      <c r="A2505" t="s">
        <v>2696</v>
      </c>
      <c r="B2505" s="68" t="s">
        <v>17720</v>
      </c>
      <c r="C2505" s="68"/>
      <c r="D2505" s="9" t="s">
        <v>9807</v>
      </c>
      <c r="E2505" s="9" t="s">
        <v>17721</v>
      </c>
      <c r="F2505" s="68" t="s">
        <v>16</v>
      </c>
      <c r="G2505" s="6">
        <v>810675</v>
      </c>
      <c r="H2505" s="6" t="s">
        <v>13</v>
      </c>
      <c r="I2505" s="6">
        <v>810675</v>
      </c>
      <c r="J2505" t="e">
        <f>+INDEX(Hoja3!A:G,MATCH('ALL PRODUCTS'!B2505,Hoja3!B:B,0),6)</f>
        <v>#N/A</v>
      </c>
      <c r="K2505" s="79" t="e">
        <f>+INDEX(Hoja3!A:G,MATCH('ALL PRODUCTS'!B2505,Hoja3!B:B,0),5)</f>
        <v>#N/A</v>
      </c>
      <c r="L2505" s="86">
        <v>1179800</v>
      </c>
      <c r="M2505" s="86">
        <v>589900</v>
      </c>
    </row>
    <row r="2506" spans="1:13">
      <c r="A2506" t="s">
        <v>2696</v>
      </c>
      <c r="B2506" s="68" t="s">
        <v>17722</v>
      </c>
      <c r="C2506" s="68" t="s">
        <v>17723</v>
      </c>
      <c r="D2506" s="9" t="s">
        <v>5396</v>
      </c>
      <c r="E2506" s="9" t="s">
        <v>17724</v>
      </c>
      <c r="F2506" s="68" t="s">
        <v>297</v>
      </c>
      <c r="G2506" s="6">
        <v>6666388</v>
      </c>
      <c r="H2506" s="6" t="s">
        <v>13</v>
      </c>
      <c r="I2506">
        <v>2339900</v>
      </c>
      <c r="J2506" t="e">
        <f>+INDEX(Hoja3!A:G,MATCH('ALL PRODUCTS'!B2506,Hoja3!B:B,0),6)</f>
        <v>#N/A</v>
      </c>
      <c r="K2506" s="79" t="e">
        <f>+INDEX(Hoja3!A:G,MATCH('ALL PRODUCTS'!B2506,Hoja3!B:B,0),5)</f>
        <v>#N/A</v>
      </c>
      <c r="L2506" s="86">
        <v>4499800</v>
      </c>
      <c r="M2506" s="86">
        <v>2249900</v>
      </c>
    </row>
    <row r="2507" spans="1:13">
      <c r="A2507" t="s">
        <v>2696</v>
      </c>
      <c r="B2507" s="68" t="s">
        <v>17725</v>
      </c>
      <c r="C2507" s="68" t="s">
        <v>17726</v>
      </c>
      <c r="D2507" s="9" t="s">
        <v>9676</v>
      </c>
      <c r="E2507" s="9" t="s">
        <v>17727</v>
      </c>
      <c r="F2507" s="68" t="s">
        <v>15213</v>
      </c>
      <c r="G2507" s="6">
        <v>849833</v>
      </c>
      <c r="H2507" s="6" t="s">
        <v>13</v>
      </c>
      <c r="I2507" s="6">
        <v>849833</v>
      </c>
      <c r="J2507" t="e">
        <f>+INDEX(Hoja3!A:G,MATCH('ALL PRODUCTS'!B2507,Hoja3!B:B,0),6)</f>
        <v>#N/A</v>
      </c>
      <c r="K2507" s="79" t="e">
        <f>+INDEX(Hoja3!A:G,MATCH('ALL PRODUCTS'!B2507,Hoja3!B:B,0),5)</f>
        <v>#N/A</v>
      </c>
      <c r="L2507" s="86">
        <v>1079800</v>
      </c>
      <c r="M2507" s="86">
        <v>539900</v>
      </c>
    </row>
    <row r="2508" spans="1:13">
      <c r="A2508" t="s">
        <v>2696</v>
      </c>
      <c r="B2508" s="68" t="s">
        <v>17728</v>
      </c>
      <c r="C2508" s="68" t="s">
        <v>17729</v>
      </c>
      <c r="D2508" s="9" t="s">
        <v>5167</v>
      </c>
      <c r="E2508" s="9" t="s">
        <v>17730</v>
      </c>
      <c r="F2508" s="68" t="s">
        <v>16133</v>
      </c>
      <c r="G2508" s="6">
        <v>3999818</v>
      </c>
      <c r="H2508" s="6" t="s">
        <v>13</v>
      </c>
      <c r="I2508">
        <v>2289900</v>
      </c>
      <c r="J2508" t="e">
        <f>+INDEX(Hoja3!A:G,MATCH('ALL PRODUCTS'!B2508,Hoja3!B:B,0),6)</f>
        <v>#N/A</v>
      </c>
      <c r="K2508" s="79" t="e">
        <f>+INDEX(Hoja3!A:G,MATCH('ALL PRODUCTS'!B2508,Hoja3!B:B,0),5)</f>
        <v>#N/A</v>
      </c>
      <c r="L2508" s="86">
        <v>4399800</v>
      </c>
      <c r="M2508" s="86">
        <v>2199900</v>
      </c>
    </row>
    <row r="2509" spans="1:13">
      <c r="A2509" t="s">
        <v>2696</v>
      </c>
      <c r="B2509" s="68" t="s">
        <v>17731</v>
      </c>
      <c r="C2509" s="68" t="s">
        <v>17732</v>
      </c>
      <c r="D2509" s="9" t="s">
        <v>9948</v>
      </c>
      <c r="E2509" s="9" t="s">
        <v>17733</v>
      </c>
      <c r="F2509" s="68" t="s">
        <v>15213</v>
      </c>
      <c r="G2509" s="6">
        <v>1083166</v>
      </c>
      <c r="H2509" s="6" t="s">
        <v>13</v>
      </c>
      <c r="I2509" s="6">
        <v>1083166</v>
      </c>
      <c r="J2509" t="e">
        <f>+INDEX(Hoja3!A:G,MATCH('ALL PRODUCTS'!B2509,Hoja3!B:B,0),6)</f>
        <v>#N/A</v>
      </c>
      <c r="K2509" s="79" t="e">
        <f>+INDEX(Hoja3!A:G,MATCH('ALL PRODUCTS'!B2509,Hoja3!B:B,0),5)</f>
        <v>#N/A</v>
      </c>
      <c r="L2509" s="86">
        <v>1339800</v>
      </c>
      <c r="M2509" s="86">
        <v>669900</v>
      </c>
    </row>
    <row r="2510" spans="1:13">
      <c r="A2510" t="s">
        <v>2696</v>
      </c>
      <c r="B2510" s="68" t="s">
        <v>17734</v>
      </c>
      <c r="C2510" s="68"/>
      <c r="D2510" s="9" t="s">
        <v>17735</v>
      </c>
      <c r="E2510" s="9" t="s">
        <v>17736</v>
      </c>
      <c r="F2510" s="68" t="s">
        <v>16</v>
      </c>
      <c r="G2510" s="6">
        <v>1099800</v>
      </c>
      <c r="H2510" s="6" t="s">
        <v>13</v>
      </c>
      <c r="I2510" s="6">
        <v>1099800</v>
      </c>
      <c r="J2510" t="e">
        <f>+INDEX(Hoja3!A:G,MATCH('ALL PRODUCTS'!B2510,Hoja3!B:B,0),6)</f>
        <v>#N/A</v>
      </c>
      <c r="K2510" s="79" t="e">
        <f>+INDEX(Hoja3!A:G,MATCH('ALL PRODUCTS'!B2510,Hoja3!B:B,0),5)</f>
        <v>#N/A</v>
      </c>
      <c r="L2510" s="86" t="e">
        <v>#N/A</v>
      </c>
      <c r="M2510" s="86" t="e">
        <v>#N/A</v>
      </c>
    </row>
    <row r="2511" spans="1:13">
      <c r="A2511" t="s">
        <v>2696</v>
      </c>
      <c r="B2511" s="68" t="s">
        <v>17737</v>
      </c>
      <c r="C2511" s="68" t="s">
        <v>17738</v>
      </c>
      <c r="D2511" s="9" t="s">
        <v>12482</v>
      </c>
      <c r="E2511" s="9" t="s">
        <v>17739</v>
      </c>
      <c r="F2511" s="68" t="s">
        <v>12</v>
      </c>
      <c r="G2511" s="6">
        <v>3799800</v>
      </c>
      <c r="H2511" s="6" t="s">
        <v>13</v>
      </c>
      <c r="I2511" s="6">
        <v>3799800</v>
      </c>
      <c r="J2511" t="e">
        <f>+INDEX(Hoja3!A:G,MATCH('ALL PRODUCTS'!B2511,Hoja3!B:B,0),6)</f>
        <v>#N/A</v>
      </c>
      <c r="K2511" s="79" t="e">
        <f>+INDEX(Hoja3!A:G,MATCH('ALL PRODUCTS'!B2511,Hoja3!B:B,0),5)</f>
        <v>#N/A</v>
      </c>
      <c r="L2511" s="86">
        <v>4599800</v>
      </c>
      <c r="M2511" s="86">
        <v>2299900</v>
      </c>
    </row>
    <row r="2512" spans="1:13">
      <c r="A2512" t="s">
        <v>2696</v>
      </c>
      <c r="B2512" s="68" t="s">
        <v>17740</v>
      </c>
      <c r="C2512" s="68" t="s">
        <v>17741</v>
      </c>
      <c r="D2512" s="9" t="s">
        <v>13820</v>
      </c>
      <c r="E2512" s="9" t="s">
        <v>17742</v>
      </c>
      <c r="F2512" s="68" t="s">
        <v>14584</v>
      </c>
      <c r="G2512" s="6">
        <v>6399800</v>
      </c>
      <c r="H2512" s="6" t="s">
        <v>13</v>
      </c>
      <c r="I2512" s="6">
        <v>6399800</v>
      </c>
      <c r="J2512" t="e">
        <f>+INDEX(Hoja3!A:G,MATCH('ALL PRODUCTS'!B2512,Hoja3!B:B,0),6)</f>
        <v>#N/A</v>
      </c>
      <c r="K2512" s="79" t="e">
        <f>+INDEX(Hoja3!A:G,MATCH('ALL PRODUCTS'!B2512,Hoja3!B:B,0),5)</f>
        <v>#N/A</v>
      </c>
      <c r="L2512" s="86">
        <v>6599800</v>
      </c>
      <c r="M2512" s="86">
        <v>3299900</v>
      </c>
    </row>
    <row r="2513" spans="1:13">
      <c r="A2513" t="s">
        <v>2696</v>
      </c>
      <c r="B2513" s="68" t="s">
        <v>17743</v>
      </c>
      <c r="C2513" s="68" t="s">
        <v>17744</v>
      </c>
      <c r="D2513" s="9" t="s">
        <v>13823</v>
      </c>
      <c r="E2513" s="9" t="s">
        <v>17745</v>
      </c>
      <c r="F2513" s="68" t="s">
        <v>48</v>
      </c>
      <c r="G2513" s="6">
        <v>6399800</v>
      </c>
      <c r="H2513" s="6" t="s">
        <v>13</v>
      </c>
      <c r="I2513" s="6">
        <v>6399800</v>
      </c>
      <c r="J2513" t="e">
        <f>+INDEX(Hoja3!A:G,MATCH('ALL PRODUCTS'!B2513,Hoja3!B:B,0),6)</f>
        <v>#N/A</v>
      </c>
      <c r="K2513" s="79" t="e">
        <f>+INDEX(Hoja3!A:G,MATCH('ALL PRODUCTS'!B2513,Hoja3!B:B,0),5)</f>
        <v>#N/A</v>
      </c>
      <c r="L2513" s="86">
        <v>6599800</v>
      </c>
      <c r="M2513" s="86">
        <v>3299900</v>
      </c>
    </row>
    <row r="2514" spans="1:13">
      <c r="A2514" t="s">
        <v>2696</v>
      </c>
      <c r="B2514" s="68" t="s">
        <v>17746</v>
      </c>
      <c r="C2514" s="68"/>
      <c r="D2514" s="9" t="s">
        <v>10906</v>
      </c>
      <c r="E2514" s="68" t="s">
        <v>17747</v>
      </c>
      <c r="F2514" s="68" t="s">
        <v>16</v>
      </c>
      <c r="G2514" s="6">
        <v>1349900</v>
      </c>
      <c r="H2514" s="6" t="s">
        <v>13</v>
      </c>
      <c r="I2514" s="6">
        <v>1349900</v>
      </c>
      <c r="J2514" t="e">
        <f>+INDEX(Hoja3!A:G,MATCH('ALL PRODUCTS'!B2514,Hoja3!B:B,0),6)</f>
        <v>#N/A</v>
      </c>
      <c r="K2514" s="79" t="e">
        <f>+INDEX(Hoja3!A:G,MATCH('ALL PRODUCTS'!B2514,Hoja3!B:B,0),5)</f>
        <v>#N/A</v>
      </c>
      <c r="L2514" s="86">
        <v>2419800</v>
      </c>
      <c r="M2514" s="86">
        <v>1209900</v>
      </c>
    </row>
    <row r="2515" spans="1:13">
      <c r="A2515" t="s">
        <v>2696</v>
      </c>
      <c r="B2515" s="68" t="s">
        <v>17748</v>
      </c>
      <c r="C2515" s="68"/>
      <c r="D2515" s="9" t="s">
        <v>1686</v>
      </c>
      <c r="E2515" s="68" t="s">
        <v>16617</v>
      </c>
      <c r="F2515" s="68" t="s">
        <v>16</v>
      </c>
      <c r="G2515" s="6">
        <v>999900</v>
      </c>
      <c r="H2515" s="6" t="s">
        <v>13</v>
      </c>
      <c r="I2515">
        <v>829900</v>
      </c>
      <c r="J2515" t="e">
        <f>+INDEX(Hoja3!A:G,MATCH('ALL PRODUCTS'!B2515,Hoja3!B:B,0),6)</f>
        <v>#N/A</v>
      </c>
      <c r="K2515" s="79" t="e">
        <f>+INDEX(Hoja3!A:G,MATCH('ALL PRODUCTS'!B2515,Hoja3!B:B,0),5)</f>
        <v>#N/A</v>
      </c>
      <c r="L2515" s="86">
        <v>1759780.0000000002</v>
      </c>
      <c r="M2515" s="86">
        <v>799900</v>
      </c>
    </row>
    <row r="2516" spans="1:13">
      <c r="A2516" t="s">
        <v>2696</v>
      </c>
      <c r="B2516" s="68" t="s">
        <v>17749</v>
      </c>
      <c r="C2516" s="68" t="s">
        <v>17750</v>
      </c>
      <c r="D2516" s="9" t="s">
        <v>1794</v>
      </c>
      <c r="E2516" s="9" t="s">
        <v>17751</v>
      </c>
      <c r="F2516" s="68" t="s">
        <v>36</v>
      </c>
      <c r="G2516" s="6">
        <v>249900</v>
      </c>
      <c r="H2516" s="6" t="s">
        <v>13</v>
      </c>
      <c r="I2516">
        <v>249900</v>
      </c>
      <c r="J2516" t="e">
        <f>+INDEX(Hoja3!A:G,MATCH('ALL PRODUCTS'!B2516,Hoja3!B:B,0),6)</f>
        <v>#N/A</v>
      </c>
      <c r="K2516" s="79" t="e">
        <f>+INDEX(Hoja3!A:G,MATCH('ALL PRODUCTS'!B2516,Hoja3!B:B,0),5)</f>
        <v>#N/A</v>
      </c>
      <c r="L2516" s="86">
        <v>527780</v>
      </c>
      <c r="M2516" s="86">
        <v>239900</v>
      </c>
    </row>
    <row r="2517" spans="1:13">
      <c r="A2517" t="s">
        <v>2696</v>
      </c>
      <c r="B2517" s="68" t="s">
        <v>17752</v>
      </c>
      <c r="C2517" s="68" t="s">
        <v>17753</v>
      </c>
      <c r="D2517" s="9" t="s">
        <v>8148</v>
      </c>
      <c r="E2517" s="9" t="s">
        <v>17754</v>
      </c>
      <c r="F2517" s="68" t="s">
        <v>38</v>
      </c>
      <c r="G2517" s="6">
        <v>289900</v>
      </c>
      <c r="H2517" s="6" t="s">
        <v>13</v>
      </c>
      <c r="I2517">
        <v>249900</v>
      </c>
      <c r="J2517" t="e">
        <f>+INDEX(Hoja3!A:G,MATCH('ALL PRODUCTS'!B2517,Hoja3!B:B,0),6)</f>
        <v>#N/A</v>
      </c>
      <c r="K2517" s="79" t="e">
        <f>+INDEX(Hoja3!A:G,MATCH('ALL PRODUCTS'!B2517,Hoja3!B:B,0),5)</f>
        <v>#N/A</v>
      </c>
      <c r="L2517" s="86">
        <v>527780</v>
      </c>
      <c r="M2517" s="86">
        <v>239900</v>
      </c>
    </row>
    <row r="2518" spans="1:13">
      <c r="A2518" t="s">
        <v>2696</v>
      </c>
      <c r="B2518" s="68" t="s">
        <v>17755</v>
      </c>
      <c r="C2518" s="68"/>
      <c r="D2518" s="68" t="s">
        <v>6</v>
      </c>
      <c r="E2518" s="9" t="s">
        <v>17756</v>
      </c>
      <c r="F2518" s="68" t="s">
        <v>16</v>
      </c>
      <c r="G2518" s="6">
        <v>249900</v>
      </c>
      <c r="H2518" s="6" t="s">
        <v>13</v>
      </c>
      <c r="I2518">
        <v>279900</v>
      </c>
      <c r="J2518" t="e">
        <f>+INDEX(Hoja3!A:G,MATCH('ALL PRODUCTS'!B2518,Hoja3!B:B,0),6)</f>
        <v>#N/A</v>
      </c>
      <c r="K2518" s="79" t="e">
        <f>+INDEX(Hoja3!A:G,MATCH('ALL PRODUCTS'!B2518,Hoja3!B:B,0),5)</f>
        <v>#N/A</v>
      </c>
      <c r="L2518" s="86" t="e">
        <v>#N/A</v>
      </c>
      <c r="M2518" s="86" t="e">
        <v>#N/A</v>
      </c>
    </row>
    <row r="2519" spans="1:13">
      <c r="A2519" t="s">
        <v>2696</v>
      </c>
      <c r="B2519" s="68" t="s">
        <v>17755</v>
      </c>
      <c r="C2519" s="68" t="s">
        <v>17757</v>
      </c>
      <c r="D2519" s="9" t="s">
        <v>1692</v>
      </c>
      <c r="E2519" s="69" t="str">
        <f>"     "&amp;E2518</f>
        <v xml:space="preserve">     Silla Auxiliar Para Exteriores Triangulo</v>
      </c>
      <c r="F2519" s="68" t="s">
        <v>54</v>
      </c>
      <c r="G2519" s="70">
        <f>G2518</f>
        <v>249900</v>
      </c>
      <c r="H2519" s="70" t="str">
        <f>H2518&amp;"     "</f>
        <v xml:space="preserve">$     </v>
      </c>
      <c r="J2519" t="e">
        <f>+INDEX(Hoja3!A:G,MATCH('ALL PRODUCTS'!B2519,Hoja3!B:B,0),6)</f>
        <v>#N/A</v>
      </c>
      <c r="K2519" s="79" t="e">
        <f>+INDEX(Hoja3!A:G,MATCH('ALL PRODUCTS'!B2519,Hoja3!B:B,0),5)</f>
        <v>#N/A</v>
      </c>
      <c r="L2519" s="86">
        <v>659780</v>
      </c>
      <c r="M2519" s="86">
        <v>299900</v>
      </c>
    </row>
    <row r="2520" spans="1:13">
      <c r="A2520" t="s">
        <v>2696</v>
      </c>
      <c r="B2520" s="68" t="s">
        <v>17755</v>
      </c>
      <c r="C2520" s="68" t="s">
        <v>17758</v>
      </c>
      <c r="D2520" s="9" t="s">
        <v>1690</v>
      </c>
      <c r="E2520" s="69" t="str">
        <f>"     "&amp;E2518</f>
        <v xml:space="preserve">     Silla Auxiliar Para Exteriores Triangulo</v>
      </c>
      <c r="F2520" s="68" t="s">
        <v>34</v>
      </c>
      <c r="G2520" s="70">
        <f>G2518</f>
        <v>249900</v>
      </c>
      <c r="H2520" s="70" t="str">
        <f>H2518&amp;"     "</f>
        <v xml:space="preserve">$     </v>
      </c>
      <c r="J2520" t="e">
        <f>+INDEX(Hoja3!A:G,MATCH('ALL PRODUCTS'!B2520,Hoja3!B:B,0),6)</f>
        <v>#N/A</v>
      </c>
      <c r="K2520" s="79" t="e">
        <f>+INDEX(Hoja3!A:G,MATCH('ALL PRODUCTS'!B2520,Hoja3!B:B,0),5)</f>
        <v>#N/A</v>
      </c>
      <c r="L2520" s="86">
        <v>659780</v>
      </c>
      <c r="M2520" s="86">
        <v>299900</v>
      </c>
    </row>
    <row r="2521" spans="1:13">
      <c r="A2521" t="s">
        <v>2696</v>
      </c>
      <c r="B2521" s="68" t="s">
        <v>17755</v>
      </c>
      <c r="C2521" s="68" t="s">
        <v>17759</v>
      </c>
      <c r="D2521" s="9" t="s">
        <v>1691</v>
      </c>
      <c r="E2521" s="69" t="str">
        <f>"     "&amp;E2518</f>
        <v xml:space="preserve">     Silla Auxiliar Para Exteriores Triangulo</v>
      </c>
      <c r="F2521" s="68" t="s">
        <v>12</v>
      </c>
      <c r="G2521" s="70">
        <f>G2518</f>
        <v>249900</v>
      </c>
      <c r="H2521" s="70" t="str">
        <f>H2518&amp;"     "</f>
        <v xml:space="preserve">$     </v>
      </c>
      <c r="J2521" t="e">
        <f>+INDEX(Hoja3!A:G,MATCH('ALL PRODUCTS'!B2521,Hoja3!B:B,0),6)</f>
        <v>#N/A</v>
      </c>
      <c r="K2521" s="79" t="e">
        <f>+INDEX(Hoja3!A:G,MATCH('ALL PRODUCTS'!B2521,Hoja3!B:B,0),5)</f>
        <v>#N/A</v>
      </c>
      <c r="L2521" s="86">
        <v>593780</v>
      </c>
      <c r="M2521" s="86">
        <v>269900</v>
      </c>
    </row>
    <row r="2522" spans="1:13">
      <c r="A2522" t="s">
        <v>2696</v>
      </c>
      <c r="B2522" s="68" t="s">
        <v>17755</v>
      </c>
      <c r="C2522" s="68" t="s">
        <v>17760</v>
      </c>
      <c r="D2522" s="9" t="s">
        <v>1693</v>
      </c>
      <c r="E2522" s="69" t="str">
        <f>"     "&amp;E2518</f>
        <v xml:space="preserve">     Silla Auxiliar Para Exteriores Triangulo</v>
      </c>
      <c r="F2522" s="68" t="s">
        <v>38</v>
      </c>
      <c r="G2522" s="70">
        <f>G2518</f>
        <v>249900</v>
      </c>
      <c r="H2522" s="70" t="str">
        <f>H2518&amp;"     "</f>
        <v xml:space="preserve">$     </v>
      </c>
      <c r="J2522" t="e">
        <f>+INDEX(Hoja3!A:G,MATCH('ALL PRODUCTS'!B2522,Hoja3!B:B,0),6)</f>
        <v>#N/A</v>
      </c>
      <c r="K2522" s="79" t="e">
        <f>+INDEX(Hoja3!A:G,MATCH('ALL PRODUCTS'!B2522,Hoja3!B:B,0),5)</f>
        <v>#N/A</v>
      </c>
      <c r="L2522" s="86">
        <v>659780</v>
      </c>
      <c r="M2522" s="86">
        <v>299900</v>
      </c>
    </row>
    <row r="2523" spans="1:13">
      <c r="A2523" t="s">
        <v>2696</v>
      </c>
      <c r="B2523" s="68" t="s">
        <v>17761</v>
      </c>
      <c r="C2523" s="68" t="s">
        <v>17762</v>
      </c>
      <c r="D2523" s="9" t="s">
        <v>1689</v>
      </c>
      <c r="E2523" s="9" t="s">
        <v>17763</v>
      </c>
      <c r="F2523" s="68" t="s">
        <v>36</v>
      </c>
      <c r="G2523" s="6">
        <v>289900</v>
      </c>
      <c r="H2523" s="6" t="s">
        <v>13</v>
      </c>
      <c r="I2523">
        <v>279900</v>
      </c>
      <c r="J2523" t="e">
        <f>+INDEX(Hoja3!A:G,MATCH('ALL PRODUCTS'!B2523,Hoja3!B:B,0),6)</f>
        <v>#N/A</v>
      </c>
      <c r="K2523" s="79" t="e">
        <f>+INDEX(Hoja3!A:G,MATCH('ALL PRODUCTS'!B2523,Hoja3!B:B,0),5)</f>
        <v>#N/A</v>
      </c>
      <c r="L2523" s="86">
        <v>593780</v>
      </c>
      <c r="M2523" s="86">
        <v>269900</v>
      </c>
    </row>
    <row r="2524" spans="1:13">
      <c r="A2524" t="s">
        <v>2696</v>
      </c>
      <c r="B2524" s="68" t="s">
        <v>17764</v>
      </c>
      <c r="C2524" s="68" t="s">
        <v>17765</v>
      </c>
      <c r="D2524" s="9" t="s">
        <v>7581</v>
      </c>
      <c r="E2524" s="9" t="s">
        <v>17766</v>
      </c>
      <c r="F2524" s="68" t="s">
        <v>17767</v>
      </c>
      <c r="G2524" s="6">
        <v>399900</v>
      </c>
      <c r="H2524" s="6" t="s">
        <v>13</v>
      </c>
      <c r="I2524">
        <v>429900</v>
      </c>
      <c r="J2524" t="e">
        <f>+INDEX(Hoja3!A:G,MATCH('ALL PRODUCTS'!B2524,Hoja3!B:B,0),6)</f>
        <v>#N/A</v>
      </c>
      <c r="K2524" s="79" t="e">
        <f>+INDEX(Hoja3!A:G,MATCH('ALL PRODUCTS'!B2524,Hoja3!B:B,0),5)</f>
        <v>#N/A</v>
      </c>
      <c r="L2524" s="86">
        <v>923780.00000000012</v>
      </c>
      <c r="M2524" s="86">
        <v>419900</v>
      </c>
    </row>
    <row r="2525" spans="1:13">
      <c r="A2525" t="s">
        <v>2696</v>
      </c>
      <c r="B2525" s="68" t="s">
        <v>17768</v>
      </c>
      <c r="C2525" s="68" t="s">
        <v>17769</v>
      </c>
      <c r="D2525" s="9" t="s">
        <v>16957</v>
      </c>
      <c r="E2525" s="9" t="s">
        <v>17770</v>
      </c>
      <c r="F2525" s="68" t="s">
        <v>36</v>
      </c>
      <c r="G2525" s="6">
        <v>119900</v>
      </c>
      <c r="H2525" s="6" t="s">
        <v>13</v>
      </c>
      <c r="I2525" s="6">
        <v>119900</v>
      </c>
      <c r="J2525" t="e">
        <f>+INDEX(Hoja3!A:G,MATCH('ALL PRODUCTS'!B2525,Hoja3!B:B,0),6)</f>
        <v>#N/A</v>
      </c>
      <c r="K2525" s="79" t="e">
        <f>+INDEX(Hoja3!A:G,MATCH('ALL PRODUCTS'!B2525,Hoja3!B:B,0),5)</f>
        <v>#N/A</v>
      </c>
      <c r="L2525" s="86" t="e">
        <v>#N/A</v>
      </c>
      <c r="M2525" s="86" t="e">
        <v>#N/A</v>
      </c>
    </row>
    <row r="2526" spans="1:13">
      <c r="A2526" t="s">
        <v>2696</v>
      </c>
      <c r="B2526" s="68" t="s">
        <v>17771</v>
      </c>
      <c r="C2526" s="68" t="s">
        <v>17772</v>
      </c>
      <c r="D2526" s="9" t="s">
        <v>16916</v>
      </c>
      <c r="E2526" s="9" t="s">
        <v>17773</v>
      </c>
      <c r="F2526" s="68" t="s">
        <v>12</v>
      </c>
      <c r="G2526" s="6">
        <v>1399900</v>
      </c>
      <c r="H2526" s="6" t="s">
        <v>13</v>
      </c>
      <c r="I2526" s="6">
        <v>1399900</v>
      </c>
      <c r="J2526" t="e">
        <f>+INDEX(Hoja3!A:G,MATCH('ALL PRODUCTS'!B2526,Hoja3!B:B,0),6)</f>
        <v>#N/A</v>
      </c>
      <c r="K2526" s="79" t="e">
        <f>+INDEX(Hoja3!A:G,MATCH('ALL PRODUCTS'!B2526,Hoja3!B:B,0),5)</f>
        <v>#N/A</v>
      </c>
      <c r="L2526" s="86">
        <v>0</v>
      </c>
      <c r="M2526" s="86">
        <v>0</v>
      </c>
    </row>
    <row r="2527" spans="1:13">
      <c r="A2527" t="s">
        <v>2696</v>
      </c>
      <c r="B2527" s="68" t="s">
        <v>17774</v>
      </c>
      <c r="C2527" s="68" t="s">
        <v>17775</v>
      </c>
      <c r="D2527" s="9" t="s">
        <v>8046</v>
      </c>
      <c r="E2527" s="9" t="s">
        <v>17776</v>
      </c>
      <c r="F2527" s="68" t="s">
        <v>12</v>
      </c>
      <c r="G2527" s="6">
        <v>929900</v>
      </c>
      <c r="H2527" s="6" t="s">
        <v>13</v>
      </c>
      <c r="I2527">
        <v>919900</v>
      </c>
      <c r="J2527" t="e">
        <f>+INDEX(Hoja3!A:G,MATCH('ALL PRODUCTS'!B2527,Hoja3!B:B,0),6)</f>
        <v>#N/A</v>
      </c>
      <c r="K2527" s="79" t="e">
        <f>+INDEX(Hoja3!A:G,MATCH('ALL PRODUCTS'!B2527,Hoja3!B:B,0),5)</f>
        <v>#N/A</v>
      </c>
      <c r="L2527" s="86">
        <v>1957780.0000000002</v>
      </c>
      <c r="M2527" s="86">
        <v>889900</v>
      </c>
    </row>
    <row r="2528" spans="1:13">
      <c r="A2528" t="s">
        <v>2696</v>
      </c>
      <c r="B2528" s="68" t="s">
        <v>17777</v>
      </c>
      <c r="C2528" s="68" t="s">
        <v>17778</v>
      </c>
      <c r="D2528" s="9" t="s">
        <v>2516</v>
      </c>
      <c r="E2528" s="9" t="s">
        <v>17779</v>
      </c>
      <c r="F2528" s="68" t="s">
        <v>12</v>
      </c>
      <c r="G2528" s="6">
        <v>899900</v>
      </c>
      <c r="H2528" s="6" t="s">
        <v>13</v>
      </c>
      <c r="I2528" s="6">
        <v>899900</v>
      </c>
      <c r="J2528" t="e">
        <f>+INDEX(Hoja3!A:G,MATCH('ALL PRODUCTS'!B2528,Hoja3!B:B,0),6)</f>
        <v>#N/A</v>
      </c>
      <c r="K2528" s="79" t="e">
        <f>+INDEX(Hoja3!A:G,MATCH('ALL PRODUCTS'!B2528,Hoja3!B:B,0),5)</f>
        <v>#N/A</v>
      </c>
      <c r="L2528" s="86" t="e">
        <v>#N/A</v>
      </c>
      <c r="M2528" s="86" t="e">
        <v>#N/A</v>
      </c>
    </row>
    <row r="2529" spans="1:13">
      <c r="A2529" t="s">
        <v>2696</v>
      </c>
      <c r="B2529" s="68" t="s">
        <v>17780</v>
      </c>
      <c r="C2529" s="68" t="s">
        <v>17781</v>
      </c>
      <c r="D2529" s="9" t="s">
        <v>2232</v>
      </c>
      <c r="E2529" s="9" t="s">
        <v>17782</v>
      </c>
      <c r="F2529" s="68" t="s">
        <v>12</v>
      </c>
      <c r="G2529" s="6">
        <v>399900</v>
      </c>
      <c r="H2529" s="6" t="s">
        <v>13</v>
      </c>
      <c r="I2529">
        <v>539900</v>
      </c>
      <c r="J2529" t="e">
        <f>+INDEX(Hoja3!A:G,MATCH('ALL PRODUCTS'!B2529,Hoja3!B:B,0),6)</f>
        <v>#N/A</v>
      </c>
      <c r="K2529" s="79" t="e">
        <f>+INDEX(Hoja3!A:G,MATCH('ALL PRODUCTS'!B2529,Hoja3!B:B,0),5)</f>
        <v>#N/A</v>
      </c>
      <c r="L2529" s="86">
        <v>1143780</v>
      </c>
      <c r="M2529" s="86">
        <v>519900</v>
      </c>
    </row>
    <row r="2530" spans="1:13">
      <c r="A2530" t="s">
        <v>2696</v>
      </c>
      <c r="B2530" s="68" t="s">
        <v>17783</v>
      </c>
      <c r="C2530" s="68" t="s">
        <v>17784</v>
      </c>
      <c r="D2530" s="9" t="s">
        <v>7899</v>
      </c>
      <c r="E2530" s="9" t="s">
        <v>17785</v>
      </c>
      <c r="F2530" s="68" t="s">
        <v>12</v>
      </c>
      <c r="G2530" s="6">
        <v>1249900</v>
      </c>
      <c r="H2530" s="6" t="s">
        <v>13</v>
      </c>
      <c r="I2530">
        <v>1109900</v>
      </c>
      <c r="J2530" t="e">
        <f>+INDEX(Hoja3!A:G,MATCH('ALL PRODUCTS'!B2530,Hoja3!B:B,0),6)</f>
        <v>#N/A</v>
      </c>
      <c r="K2530" s="79" t="e">
        <f>+INDEX(Hoja3!A:G,MATCH('ALL PRODUCTS'!B2530,Hoja3!B:B,0),5)</f>
        <v>#N/A</v>
      </c>
      <c r="L2530" s="86">
        <v>2353780</v>
      </c>
      <c r="M2530" s="86">
        <v>1069900</v>
      </c>
    </row>
    <row r="2531" spans="1:13">
      <c r="A2531" t="s">
        <v>2696</v>
      </c>
      <c r="B2531" s="68" t="s">
        <v>17786</v>
      </c>
      <c r="C2531" s="68" t="s">
        <v>17787</v>
      </c>
      <c r="D2531" s="9" t="s">
        <v>2224</v>
      </c>
      <c r="E2531" s="9" t="s">
        <v>17788</v>
      </c>
      <c r="F2531" s="68" t="s">
        <v>12</v>
      </c>
      <c r="G2531" s="6">
        <v>1839900</v>
      </c>
      <c r="H2531" s="6" t="s">
        <v>13</v>
      </c>
      <c r="I2531">
        <v>1329900</v>
      </c>
      <c r="J2531" t="e">
        <f>+INDEX(Hoja3!A:G,MATCH('ALL PRODUCTS'!B2531,Hoja3!B:B,0),6)</f>
        <v>#N/A</v>
      </c>
      <c r="K2531" s="79" t="e">
        <f>+INDEX(Hoja3!A:G,MATCH('ALL PRODUCTS'!B2531,Hoja3!B:B,0),5)</f>
        <v>#N/A</v>
      </c>
      <c r="L2531" s="86">
        <v>2815780</v>
      </c>
      <c r="M2531" s="86">
        <v>1279900</v>
      </c>
    </row>
    <row r="2532" spans="1:13">
      <c r="A2532" t="s">
        <v>2696</v>
      </c>
      <c r="B2532" s="68" t="s">
        <v>17789</v>
      </c>
      <c r="C2532" s="68"/>
      <c r="D2532" s="68" t="s">
        <v>6</v>
      </c>
      <c r="E2532" s="9" t="s">
        <v>17790</v>
      </c>
      <c r="F2532" s="68" t="s">
        <v>16</v>
      </c>
      <c r="G2532" s="6">
        <v>1839900</v>
      </c>
      <c r="H2532" s="6" t="s">
        <v>13</v>
      </c>
      <c r="I2532">
        <v>1329900</v>
      </c>
      <c r="J2532" t="e">
        <f>+INDEX(Hoja3!A:G,MATCH('ALL PRODUCTS'!B2532,Hoja3!B:B,0),6)</f>
        <v>#N/A</v>
      </c>
      <c r="K2532" s="79" t="e">
        <f>+INDEX(Hoja3!A:G,MATCH('ALL PRODUCTS'!B2532,Hoja3!B:B,0),5)</f>
        <v>#N/A</v>
      </c>
      <c r="L2532" s="86" t="e">
        <v>#N/A</v>
      </c>
      <c r="M2532" s="86" t="e">
        <v>#N/A</v>
      </c>
    </row>
    <row r="2533" spans="1:13">
      <c r="A2533" t="s">
        <v>2696</v>
      </c>
      <c r="B2533" s="68" t="s">
        <v>17789</v>
      </c>
      <c r="C2533" s="68" t="s">
        <v>17791</v>
      </c>
      <c r="D2533" s="9" t="s">
        <v>11093</v>
      </c>
      <c r="E2533" s="69" t="str">
        <f>"     "&amp;E2532</f>
        <v xml:space="preserve">     Silla Para Oficina Nuvoa Gerente </v>
      </c>
      <c r="F2533" s="68" t="s">
        <v>48</v>
      </c>
      <c r="G2533" s="70">
        <f>G2532</f>
        <v>1839900</v>
      </c>
      <c r="H2533" s="70" t="str">
        <f>H2532&amp;"     "</f>
        <v xml:space="preserve">$     </v>
      </c>
      <c r="J2533" t="e">
        <f>+INDEX(Hoja3!A:G,MATCH('ALL PRODUCTS'!B2533,Hoja3!B:B,0),6)</f>
        <v>#N/A</v>
      </c>
      <c r="K2533" s="79" t="e">
        <f>+INDEX(Hoja3!A:G,MATCH('ALL PRODUCTS'!B2533,Hoja3!B:B,0),5)</f>
        <v>#N/A</v>
      </c>
      <c r="L2533" s="86">
        <v>2969780.0000000005</v>
      </c>
      <c r="M2533" s="86">
        <v>1349900</v>
      </c>
    </row>
    <row r="2534" spans="1:13">
      <c r="A2534" t="s">
        <v>2696</v>
      </c>
      <c r="B2534" s="68" t="s">
        <v>17789</v>
      </c>
      <c r="C2534" s="68" t="s">
        <v>17792</v>
      </c>
      <c r="D2534" s="9" t="s">
        <v>2224</v>
      </c>
      <c r="E2534" s="69" t="str">
        <f>"     "&amp;E2532</f>
        <v xml:space="preserve">     Silla Para Oficina Nuvoa Gerente </v>
      </c>
      <c r="F2534" s="68" t="s">
        <v>12</v>
      </c>
      <c r="G2534" s="70">
        <f>G2532</f>
        <v>1839900</v>
      </c>
      <c r="H2534" s="70" t="str">
        <f>H2532&amp;"     "</f>
        <v xml:space="preserve">$     </v>
      </c>
      <c r="J2534" t="e">
        <f>+INDEX(Hoja3!A:G,MATCH('ALL PRODUCTS'!B2534,Hoja3!B:B,0),6)</f>
        <v>#N/A</v>
      </c>
      <c r="K2534" s="79" t="e">
        <f>+INDEX(Hoja3!A:G,MATCH('ALL PRODUCTS'!B2534,Hoja3!B:B,0),5)</f>
        <v>#N/A</v>
      </c>
      <c r="L2534" s="86">
        <v>2815780</v>
      </c>
      <c r="M2534" s="86">
        <v>1279900</v>
      </c>
    </row>
    <row r="2535" spans="1:13">
      <c r="A2535" t="s">
        <v>2696</v>
      </c>
      <c r="B2535" s="68" t="s">
        <v>17793</v>
      </c>
      <c r="C2535" s="68" t="s">
        <v>17794</v>
      </c>
      <c r="D2535" s="9" t="s">
        <v>2070</v>
      </c>
      <c r="E2535" s="9" t="s">
        <v>17795</v>
      </c>
      <c r="F2535" s="68" t="s">
        <v>58</v>
      </c>
      <c r="G2535" s="6">
        <v>1599900</v>
      </c>
      <c r="H2535" s="6" t="s">
        <v>13</v>
      </c>
      <c r="I2535">
        <v>1359900</v>
      </c>
      <c r="J2535" t="e">
        <f>+INDEX(Hoja3!A:G,MATCH('ALL PRODUCTS'!B2535,Hoja3!B:B,0),6)</f>
        <v>#N/A</v>
      </c>
      <c r="K2535" s="79" t="e">
        <f>+INDEX(Hoja3!A:G,MATCH('ALL PRODUCTS'!B2535,Hoja3!B:B,0),5)</f>
        <v>#N/A</v>
      </c>
      <c r="L2535" s="86">
        <v>2881780</v>
      </c>
      <c r="M2535" s="86">
        <v>1309900</v>
      </c>
    </row>
    <row r="2536" spans="1:13">
      <c r="A2536" t="s">
        <v>2696</v>
      </c>
      <c r="B2536" s="68" t="s">
        <v>17796</v>
      </c>
      <c r="C2536" s="68" t="s">
        <v>17797</v>
      </c>
      <c r="D2536" s="9" t="s">
        <v>7560</v>
      </c>
      <c r="E2536" s="9" t="s">
        <v>17798</v>
      </c>
      <c r="F2536" s="68" t="s">
        <v>12</v>
      </c>
      <c r="G2536" s="6">
        <v>1349900</v>
      </c>
      <c r="H2536" s="6" t="s">
        <v>13</v>
      </c>
      <c r="I2536">
        <v>1149900</v>
      </c>
      <c r="J2536" t="e">
        <f>+INDEX(Hoja3!A:G,MATCH('ALL PRODUCTS'!B2536,Hoja3!B:B,0),6)</f>
        <v>#N/A</v>
      </c>
      <c r="K2536" s="79" t="e">
        <f>+INDEX(Hoja3!A:G,MATCH('ALL PRODUCTS'!B2536,Hoja3!B:B,0),5)</f>
        <v>#N/A</v>
      </c>
      <c r="L2536" s="86">
        <v>2441780</v>
      </c>
      <c r="M2536" s="86">
        <v>1109900</v>
      </c>
    </row>
    <row r="2537" spans="1:13">
      <c r="A2537" t="s">
        <v>2696</v>
      </c>
      <c r="B2537" s="68" t="s">
        <v>17799</v>
      </c>
      <c r="C2537" s="68" t="s">
        <v>17800</v>
      </c>
      <c r="D2537" s="9" t="s">
        <v>2512</v>
      </c>
      <c r="E2537" s="9" t="s">
        <v>17801</v>
      </c>
      <c r="F2537" s="68" t="s">
        <v>12</v>
      </c>
      <c r="G2537" s="6">
        <v>569900</v>
      </c>
      <c r="H2537" s="6" t="s">
        <v>13</v>
      </c>
      <c r="I2537">
        <v>599900</v>
      </c>
      <c r="J2537" t="e">
        <f>+INDEX(Hoja3!A:G,MATCH('ALL PRODUCTS'!B2537,Hoja3!B:B,0),6)</f>
        <v>#N/A</v>
      </c>
      <c r="K2537" s="79" t="e">
        <f>+INDEX(Hoja3!A:G,MATCH('ALL PRODUCTS'!B2537,Hoja3!B:B,0),5)</f>
        <v>#N/A</v>
      </c>
      <c r="L2537" s="86">
        <v>1275780</v>
      </c>
      <c r="M2537" s="86">
        <v>579900</v>
      </c>
    </row>
    <row r="2538" spans="1:13">
      <c r="A2538" t="s">
        <v>2696</v>
      </c>
      <c r="B2538" s="68" t="s">
        <v>17802</v>
      </c>
      <c r="C2538" s="68" t="s">
        <v>17803</v>
      </c>
      <c r="D2538" s="9" t="s">
        <v>17804</v>
      </c>
      <c r="E2538" s="9" t="s">
        <v>17805</v>
      </c>
      <c r="F2538" s="68" t="s">
        <v>48</v>
      </c>
      <c r="G2538" s="6">
        <v>2899900</v>
      </c>
      <c r="H2538" s="6" t="s">
        <v>13</v>
      </c>
      <c r="I2538" s="6">
        <v>2899900</v>
      </c>
      <c r="J2538" t="e">
        <f>+INDEX(Hoja3!A:G,MATCH('ALL PRODUCTS'!B2538,Hoja3!B:B,0),6)</f>
        <v>#N/A</v>
      </c>
      <c r="K2538" s="79" t="e">
        <f>+INDEX(Hoja3!A:G,MATCH('ALL PRODUCTS'!B2538,Hoja3!B:B,0),5)</f>
        <v>#N/A</v>
      </c>
      <c r="L2538" s="86" t="e">
        <v>#N/A</v>
      </c>
      <c r="M2538" s="86" t="e">
        <v>#N/A</v>
      </c>
    </row>
    <row r="2539" spans="1:13">
      <c r="A2539" t="s">
        <v>2696</v>
      </c>
      <c r="B2539" s="68" t="s">
        <v>17806</v>
      </c>
      <c r="C2539" s="68" t="s">
        <v>17807</v>
      </c>
      <c r="D2539" s="9" t="s">
        <v>2525</v>
      </c>
      <c r="E2539" s="9" t="s">
        <v>17808</v>
      </c>
      <c r="F2539" s="68" t="s">
        <v>12</v>
      </c>
      <c r="G2539" s="6">
        <v>499900</v>
      </c>
      <c r="H2539" s="6" t="s">
        <v>13</v>
      </c>
      <c r="I2539" s="6">
        <v>499900</v>
      </c>
      <c r="J2539" t="e">
        <f>+INDEX(Hoja3!A:G,MATCH('ALL PRODUCTS'!B2539,Hoja3!B:B,0),6)</f>
        <v>#N/A</v>
      </c>
      <c r="K2539" s="79" t="e">
        <f>+INDEX(Hoja3!A:G,MATCH('ALL PRODUCTS'!B2539,Hoja3!B:B,0),5)</f>
        <v>#N/A</v>
      </c>
      <c r="L2539" s="86" t="e">
        <v>#N/A</v>
      </c>
      <c r="M2539" s="86" t="e">
        <v>#N/A</v>
      </c>
    </row>
    <row r="2540" spans="1:13">
      <c r="A2540" t="s">
        <v>2696</v>
      </c>
      <c r="B2540" s="68" t="s">
        <v>17809</v>
      </c>
      <c r="C2540" s="68" t="s">
        <v>17810</v>
      </c>
      <c r="D2540" s="9" t="s">
        <v>8024</v>
      </c>
      <c r="E2540" s="9" t="s">
        <v>17811</v>
      </c>
      <c r="F2540" s="68" t="s">
        <v>48</v>
      </c>
      <c r="G2540" s="6">
        <v>699900</v>
      </c>
      <c r="H2540" s="6" t="s">
        <v>13</v>
      </c>
      <c r="I2540">
        <v>659900</v>
      </c>
      <c r="J2540" t="e">
        <f>+INDEX(Hoja3!A:G,MATCH('ALL PRODUCTS'!B2540,Hoja3!B:B,0),6)</f>
        <v>#N/A</v>
      </c>
      <c r="K2540" s="79" t="e">
        <f>+INDEX(Hoja3!A:G,MATCH('ALL PRODUCTS'!B2540,Hoja3!B:B,0),5)</f>
        <v>#N/A</v>
      </c>
      <c r="L2540" s="86">
        <v>1407780</v>
      </c>
      <c r="M2540" s="86">
        <v>639900</v>
      </c>
    </row>
    <row r="2541" spans="1:13">
      <c r="A2541" t="s">
        <v>2696</v>
      </c>
      <c r="B2541" s="68" t="s">
        <v>17812</v>
      </c>
      <c r="C2541" s="68" t="s">
        <v>17813</v>
      </c>
      <c r="D2541" s="9" t="s">
        <v>9519</v>
      </c>
      <c r="E2541" s="9" t="s">
        <v>17814</v>
      </c>
      <c r="F2541" s="68" t="s">
        <v>48</v>
      </c>
      <c r="G2541" s="6">
        <v>649900</v>
      </c>
      <c r="H2541" s="6" t="s">
        <v>13</v>
      </c>
      <c r="I2541" s="6">
        <v>649900</v>
      </c>
      <c r="J2541" t="e">
        <f>+INDEX(Hoja3!A:G,MATCH('ALL PRODUCTS'!B2541,Hoja3!B:B,0),6)</f>
        <v>#N/A</v>
      </c>
      <c r="K2541" s="79" t="e">
        <f>+INDEX(Hoja3!A:G,MATCH('ALL PRODUCTS'!B2541,Hoja3!B:B,0),5)</f>
        <v>#N/A</v>
      </c>
      <c r="L2541" s="86">
        <v>1099780</v>
      </c>
      <c r="M2541" s="86">
        <v>499900</v>
      </c>
    </row>
    <row r="2542" spans="1:13">
      <c r="A2542" t="s">
        <v>2696</v>
      </c>
      <c r="B2542" s="68" t="s">
        <v>17815</v>
      </c>
      <c r="C2542" s="68" t="s">
        <v>17816</v>
      </c>
      <c r="D2542" s="9" t="s">
        <v>17817</v>
      </c>
      <c r="E2542" s="9" t="s">
        <v>17818</v>
      </c>
      <c r="F2542" s="68" t="s">
        <v>12</v>
      </c>
      <c r="G2542" s="6">
        <v>1599900</v>
      </c>
      <c r="H2542" s="6" t="s">
        <v>13</v>
      </c>
      <c r="I2542" s="6">
        <v>1599900</v>
      </c>
      <c r="J2542" t="e">
        <f>+INDEX(Hoja3!A:G,MATCH('ALL PRODUCTS'!B2542,Hoja3!B:B,0),6)</f>
        <v>#N/A</v>
      </c>
      <c r="K2542" s="79" t="e">
        <f>+INDEX(Hoja3!A:G,MATCH('ALL PRODUCTS'!B2542,Hoja3!B:B,0),5)</f>
        <v>#N/A</v>
      </c>
      <c r="L2542" s="86" t="e">
        <v>#N/A</v>
      </c>
      <c r="M2542" s="86" t="e">
        <v>#N/A</v>
      </c>
    </row>
    <row r="2543" spans="1:13">
      <c r="A2543" t="s">
        <v>2696</v>
      </c>
      <c r="B2543" s="68" t="s">
        <v>17819</v>
      </c>
      <c r="C2543" s="68" t="s">
        <v>17820</v>
      </c>
      <c r="D2543" s="9" t="s">
        <v>17821</v>
      </c>
      <c r="E2543" s="9" t="s">
        <v>17822</v>
      </c>
      <c r="F2543" s="68" t="s">
        <v>12</v>
      </c>
      <c r="G2543" s="6">
        <v>1199900</v>
      </c>
      <c r="H2543" s="6" t="s">
        <v>13</v>
      </c>
      <c r="I2543" s="6">
        <v>1199900</v>
      </c>
      <c r="J2543" t="e">
        <f>+INDEX(Hoja3!A:G,MATCH('ALL PRODUCTS'!B2543,Hoja3!B:B,0),6)</f>
        <v>#N/A</v>
      </c>
      <c r="K2543" s="79" t="e">
        <f>+INDEX(Hoja3!A:G,MATCH('ALL PRODUCTS'!B2543,Hoja3!B:B,0),5)</f>
        <v>#N/A</v>
      </c>
      <c r="L2543" s="86">
        <v>1693780.0000000002</v>
      </c>
      <c r="M2543" s="86">
        <v>769900</v>
      </c>
    </row>
    <row r="2544" spans="1:13">
      <c r="A2544" t="s">
        <v>2696</v>
      </c>
      <c r="B2544" s="68" t="s">
        <v>17823</v>
      </c>
      <c r="C2544" s="68" t="s">
        <v>17824</v>
      </c>
      <c r="D2544" s="9" t="s">
        <v>7883</v>
      </c>
      <c r="E2544" s="9" t="s">
        <v>17825</v>
      </c>
      <c r="F2544" s="68" t="s">
        <v>17767</v>
      </c>
      <c r="G2544" s="6">
        <v>359900</v>
      </c>
      <c r="H2544" s="6" t="s">
        <v>13</v>
      </c>
      <c r="I2544">
        <v>429900</v>
      </c>
      <c r="J2544" t="e">
        <f>+INDEX(Hoja3!A:G,MATCH('ALL PRODUCTS'!B2544,Hoja3!B:B,0),6)</f>
        <v>#N/A</v>
      </c>
      <c r="K2544" s="79" t="e">
        <f>+INDEX(Hoja3!A:G,MATCH('ALL PRODUCTS'!B2544,Hoja3!B:B,0),5)</f>
        <v>#N/A</v>
      </c>
      <c r="L2544" s="86">
        <v>923780.00000000012</v>
      </c>
      <c r="M2544" s="86">
        <v>419900</v>
      </c>
    </row>
    <row r="2545" spans="1:13">
      <c r="A2545" t="s">
        <v>2696</v>
      </c>
      <c r="B2545" s="68" t="s">
        <v>17826</v>
      </c>
      <c r="C2545" s="68" t="s">
        <v>17827</v>
      </c>
      <c r="D2545" s="9" t="s">
        <v>17828</v>
      </c>
      <c r="E2545" s="9" t="s">
        <v>17829</v>
      </c>
      <c r="F2545" s="68" t="s">
        <v>12</v>
      </c>
      <c r="G2545" s="6">
        <v>899900</v>
      </c>
      <c r="H2545" s="6" t="s">
        <v>13</v>
      </c>
      <c r="I2545" s="6">
        <v>899900</v>
      </c>
      <c r="J2545" t="e">
        <f>+INDEX(Hoja3!A:G,MATCH('ALL PRODUCTS'!B2545,Hoja3!B:B,0),6)</f>
        <v>#N/A</v>
      </c>
      <c r="K2545" s="79" t="e">
        <f>+INDEX(Hoja3!A:G,MATCH('ALL PRODUCTS'!B2545,Hoja3!B:B,0),5)</f>
        <v>#N/A</v>
      </c>
      <c r="L2545" s="86" t="e">
        <v>#N/A</v>
      </c>
      <c r="M2545" s="86" t="e">
        <v>#N/A</v>
      </c>
    </row>
    <row r="2546" spans="1:13">
      <c r="A2546" t="s">
        <v>2696</v>
      </c>
      <c r="B2546" s="68" t="s">
        <v>17830</v>
      </c>
      <c r="C2546" s="68" t="s">
        <v>17831</v>
      </c>
      <c r="D2546" s="9" t="s">
        <v>8903</v>
      </c>
      <c r="E2546" s="9" t="s">
        <v>17832</v>
      </c>
      <c r="F2546" s="68" t="s">
        <v>17833</v>
      </c>
      <c r="G2546" s="6">
        <v>299900</v>
      </c>
      <c r="H2546" s="6" t="s">
        <v>13</v>
      </c>
      <c r="I2546" s="6">
        <v>299900</v>
      </c>
      <c r="J2546" t="e">
        <f>+INDEX(Hoja3!A:G,MATCH('ALL PRODUCTS'!B2546,Hoja3!B:B,0),6)</f>
        <v>#N/A</v>
      </c>
      <c r="K2546" s="79" t="e">
        <f>+INDEX(Hoja3!A:G,MATCH('ALL PRODUCTS'!B2546,Hoja3!B:B,0),5)</f>
        <v>#N/A</v>
      </c>
      <c r="L2546" s="86">
        <v>593780</v>
      </c>
      <c r="M2546" s="86">
        <v>269900</v>
      </c>
    </row>
    <row r="2547" spans="1:13">
      <c r="A2547" t="s">
        <v>2696</v>
      </c>
      <c r="B2547" s="68" t="s">
        <v>17834</v>
      </c>
      <c r="C2547" s="68" t="s">
        <v>17835</v>
      </c>
      <c r="D2547" s="9" t="s">
        <v>8105</v>
      </c>
      <c r="E2547" s="9" t="s">
        <v>17836</v>
      </c>
      <c r="F2547" s="68" t="s">
        <v>12</v>
      </c>
      <c r="G2547" s="6">
        <v>469900</v>
      </c>
      <c r="H2547" s="6" t="s">
        <v>13</v>
      </c>
      <c r="I2547">
        <v>689900</v>
      </c>
      <c r="J2547" t="e">
        <f>+INDEX(Hoja3!A:G,MATCH('ALL PRODUCTS'!B2547,Hoja3!B:B,0),6)</f>
        <v>#N/A</v>
      </c>
      <c r="K2547" s="79" t="e">
        <f>+INDEX(Hoja3!A:G,MATCH('ALL PRODUCTS'!B2547,Hoja3!B:B,0),5)</f>
        <v>#N/A</v>
      </c>
      <c r="L2547" s="86">
        <v>1473780.0000000002</v>
      </c>
      <c r="M2547" s="86">
        <v>669900</v>
      </c>
    </row>
    <row r="2548" spans="1:13">
      <c r="A2548" t="s">
        <v>2696</v>
      </c>
      <c r="B2548" s="68" t="s">
        <v>17837</v>
      </c>
      <c r="C2548" s="68" t="s">
        <v>17838</v>
      </c>
      <c r="D2548" s="9" t="s">
        <v>2420</v>
      </c>
      <c r="E2548" s="9" t="s">
        <v>17839</v>
      </c>
      <c r="F2548" s="68" t="s">
        <v>12</v>
      </c>
      <c r="G2548" s="6">
        <v>399900</v>
      </c>
      <c r="H2548" s="6" t="s">
        <v>13</v>
      </c>
      <c r="I2548">
        <v>359900</v>
      </c>
      <c r="J2548" t="e">
        <f>+INDEX(Hoja3!A:G,MATCH('ALL PRODUCTS'!B2548,Hoja3!B:B,0),6)</f>
        <v>#N/A</v>
      </c>
      <c r="K2548" s="79" t="e">
        <f>+INDEX(Hoja3!A:G,MATCH('ALL PRODUCTS'!B2548,Hoja3!B:B,0),5)</f>
        <v>#N/A</v>
      </c>
      <c r="L2548" s="86">
        <v>769780.00000000012</v>
      </c>
      <c r="M2548" s="86">
        <v>349900</v>
      </c>
    </row>
    <row r="2549" spans="1:13">
      <c r="A2549" t="s">
        <v>2696</v>
      </c>
      <c r="B2549" s="68" t="s">
        <v>17840</v>
      </c>
      <c r="C2549" s="68" t="s">
        <v>17841</v>
      </c>
      <c r="D2549" s="9" t="s">
        <v>8068</v>
      </c>
      <c r="E2549" s="9" t="s">
        <v>17842</v>
      </c>
      <c r="F2549" s="68" t="s">
        <v>12</v>
      </c>
      <c r="G2549" s="6">
        <v>1599900</v>
      </c>
      <c r="H2549" s="6" t="s">
        <v>13</v>
      </c>
      <c r="I2549">
        <v>1409900</v>
      </c>
      <c r="J2549" t="e">
        <f>+INDEX(Hoja3!A:G,MATCH('ALL PRODUCTS'!B2549,Hoja3!B:B,0),6)</f>
        <v>#N/A</v>
      </c>
      <c r="K2549" s="79" t="e">
        <f>+INDEX(Hoja3!A:G,MATCH('ALL PRODUCTS'!B2549,Hoja3!B:B,0),5)</f>
        <v>#N/A</v>
      </c>
      <c r="L2549" s="86">
        <v>2991780.0000000005</v>
      </c>
      <c r="M2549" s="86">
        <v>1359900</v>
      </c>
    </row>
    <row r="2550" spans="1:13">
      <c r="A2550" t="s">
        <v>2696</v>
      </c>
      <c r="B2550" s="68" t="s">
        <v>17843</v>
      </c>
      <c r="C2550" s="68" t="s">
        <v>17844</v>
      </c>
      <c r="D2550" s="9" t="s">
        <v>17845</v>
      </c>
      <c r="E2550" s="9" t="s">
        <v>17846</v>
      </c>
      <c r="F2550" s="68" t="s">
        <v>36</v>
      </c>
      <c r="G2550" s="6">
        <v>699900</v>
      </c>
      <c r="H2550" s="6" t="s">
        <v>13</v>
      </c>
      <c r="I2550" s="6">
        <v>699900</v>
      </c>
      <c r="J2550" t="e">
        <f>+INDEX(Hoja3!A:G,MATCH('ALL PRODUCTS'!B2550,Hoja3!B:B,0),6)</f>
        <v>#N/A</v>
      </c>
      <c r="K2550" s="79" t="e">
        <f>+INDEX(Hoja3!A:G,MATCH('ALL PRODUCTS'!B2550,Hoja3!B:B,0),5)</f>
        <v>#N/A</v>
      </c>
      <c r="L2550" s="86" t="e">
        <v>#N/A</v>
      </c>
      <c r="M2550" s="86" t="e">
        <v>#N/A</v>
      </c>
    </row>
    <row r="2551" spans="1:13">
      <c r="A2551" t="s">
        <v>2696</v>
      </c>
      <c r="B2551" s="68" t="s">
        <v>17847</v>
      </c>
      <c r="C2551" s="68" t="s">
        <v>17848</v>
      </c>
      <c r="D2551" s="9" t="s">
        <v>5830</v>
      </c>
      <c r="E2551" s="9" t="s">
        <v>17849</v>
      </c>
      <c r="F2551" s="68" t="s">
        <v>12</v>
      </c>
      <c r="G2551" s="6">
        <v>1199900</v>
      </c>
      <c r="H2551" s="6" t="s">
        <v>13</v>
      </c>
      <c r="I2551">
        <v>929900</v>
      </c>
      <c r="J2551" t="e">
        <f>+INDEX(Hoja3!A:G,MATCH('ALL PRODUCTS'!B2551,Hoja3!B:B,0),6)</f>
        <v>#N/A</v>
      </c>
      <c r="K2551" s="79" t="e">
        <f>+INDEX(Hoja3!A:G,MATCH('ALL PRODUCTS'!B2551,Hoja3!B:B,0),5)</f>
        <v>#N/A</v>
      </c>
      <c r="L2551" s="86">
        <v>1979780.0000000002</v>
      </c>
      <c r="M2551" s="86">
        <v>899900</v>
      </c>
    </row>
    <row r="2552" spans="1:13">
      <c r="A2552" t="s">
        <v>2696</v>
      </c>
      <c r="B2552" s="68" t="s">
        <v>17850</v>
      </c>
      <c r="C2552" s="68" t="s">
        <v>17851</v>
      </c>
      <c r="D2552" s="9" t="s">
        <v>9946</v>
      </c>
      <c r="E2552" s="9" t="s">
        <v>17852</v>
      </c>
      <c r="F2552" s="68" t="s">
        <v>17019</v>
      </c>
      <c r="G2552" s="6">
        <v>589900</v>
      </c>
      <c r="H2552" s="6" t="s">
        <v>13</v>
      </c>
      <c r="I2552" s="6">
        <v>589900</v>
      </c>
      <c r="J2552" t="e">
        <f>+INDEX(Hoja3!A:G,MATCH('ALL PRODUCTS'!B2552,Hoja3!B:B,0),6)</f>
        <v>#N/A</v>
      </c>
      <c r="K2552" s="79" t="e">
        <f>+INDEX(Hoja3!A:G,MATCH('ALL PRODUCTS'!B2552,Hoja3!B:B,0),5)</f>
        <v>#N/A</v>
      </c>
      <c r="L2552" s="86">
        <v>1339800</v>
      </c>
      <c r="M2552" s="86">
        <v>669900</v>
      </c>
    </row>
    <row r="2553" spans="1:13">
      <c r="A2553" t="s">
        <v>2696</v>
      </c>
      <c r="B2553" s="68" t="s">
        <v>17853</v>
      </c>
      <c r="C2553" s="68" t="s">
        <v>17854</v>
      </c>
      <c r="D2553" s="9" t="s">
        <v>7919</v>
      </c>
      <c r="E2553" s="9" t="s">
        <v>17855</v>
      </c>
      <c r="F2553" s="68" t="s">
        <v>12</v>
      </c>
      <c r="G2553" s="6">
        <v>599900</v>
      </c>
      <c r="H2553" s="6" t="s">
        <v>13</v>
      </c>
      <c r="I2553" s="6">
        <v>599900</v>
      </c>
      <c r="J2553" t="e">
        <f>+INDEX(Hoja3!A:G,MATCH('ALL PRODUCTS'!B2553,Hoja3!B:B,0),6)</f>
        <v>#N/A</v>
      </c>
      <c r="K2553" s="79" t="e">
        <f>+INDEX(Hoja3!A:G,MATCH('ALL PRODUCTS'!B2553,Hoja3!B:B,0),5)</f>
        <v>#N/A</v>
      </c>
      <c r="L2553" s="86" t="e">
        <v>#N/A</v>
      </c>
      <c r="M2553" s="86" t="e">
        <v>#N/A</v>
      </c>
    </row>
    <row r="2554" spans="1:13">
      <c r="A2554" t="s">
        <v>2696</v>
      </c>
      <c r="B2554" s="68" t="s">
        <v>17856</v>
      </c>
      <c r="C2554" s="68" t="s">
        <v>17857</v>
      </c>
      <c r="D2554" s="9" t="s">
        <v>5857</v>
      </c>
      <c r="E2554" s="9" t="s">
        <v>17858</v>
      </c>
      <c r="F2554" s="68" t="s">
        <v>54</v>
      </c>
      <c r="G2554" s="6">
        <v>599900</v>
      </c>
      <c r="H2554" s="6" t="s">
        <v>13</v>
      </c>
      <c r="I2554">
        <v>429900</v>
      </c>
      <c r="J2554" t="e">
        <f>+INDEX(Hoja3!A:G,MATCH('ALL PRODUCTS'!B2554,Hoja3!B:B,0),6)</f>
        <v>#N/A</v>
      </c>
      <c r="K2554" s="79" t="e">
        <f>+INDEX(Hoja3!A:G,MATCH('ALL PRODUCTS'!B2554,Hoja3!B:B,0),5)</f>
        <v>#N/A</v>
      </c>
      <c r="L2554" s="86">
        <v>923780.00000000012</v>
      </c>
      <c r="M2554" s="86">
        <v>419900</v>
      </c>
    </row>
    <row r="2555" spans="1:13">
      <c r="A2555" t="s">
        <v>2696</v>
      </c>
      <c r="B2555" s="68" t="s">
        <v>17859</v>
      </c>
      <c r="C2555" s="68" t="s">
        <v>17860</v>
      </c>
      <c r="D2555" s="9" t="s">
        <v>8022</v>
      </c>
      <c r="E2555" s="9" t="s">
        <v>17861</v>
      </c>
      <c r="F2555" s="68" t="s">
        <v>38</v>
      </c>
      <c r="G2555" s="6">
        <v>329900</v>
      </c>
      <c r="H2555" s="6" t="s">
        <v>13</v>
      </c>
      <c r="I2555">
        <v>269900</v>
      </c>
      <c r="J2555" t="e">
        <f>+INDEX(Hoja3!A:G,MATCH('ALL PRODUCTS'!B2555,Hoja3!B:B,0),6)</f>
        <v>#N/A</v>
      </c>
      <c r="K2555" s="79" t="e">
        <f>+INDEX(Hoja3!A:G,MATCH('ALL PRODUCTS'!B2555,Hoja3!B:B,0),5)</f>
        <v>#N/A</v>
      </c>
      <c r="L2555" s="86">
        <v>571780</v>
      </c>
      <c r="M2555" s="86">
        <v>259900</v>
      </c>
    </row>
    <row r="2556" spans="1:13">
      <c r="A2556" t="s">
        <v>2696</v>
      </c>
      <c r="B2556" s="68" t="s">
        <v>17862</v>
      </c>
      <c r="C2556" s="68"/>
      <c r="D2556" s="68" t="s">
        <v>6</v>
      </c>
      <c r="E2556" s="9" t="s">
        <v>17863</v>
      </c>
      <c r="F2556" s="68" t="s">
        <v>16</v>
      </c>
      <c r="G2556" s="6">
        <v>799900</v>
      </c>
      <c r="H2556" s="6" t="s">
        <v>13</v>
      </c>
      <c r="I2556">
        <v>779900</v>
      </c>
      <c r="J2556" t="e">
        <f>+INDEX(Hoja3!A:G,MATCH('ALL PRODUCTS'!B2556,Hoja3!B:B,0),6)</f>
        <v>#N/A</v>
      </c>
      <c r="K2556" s="79" t="e">
        <f>+INDEX(Hoja3!A:G,MATCH('ALL PRODUCTS'!B2556,Hoja3!B:B,0),5)</f>
        <v>#N/A</v>
      </c>
      <c r="L2556" s="86" t="e">
        <v>#N/A</v>
      </c>
      <c r="M2556" s="86" t="e">
        <v>#N/A</v>
      </c>
    </row>
    <row r="2557" spans="1:13">
      <c r="A2557" t="s">
        <v>2696</v>
      </c>
      <c r="B2557" s="68" t="s">
        <v>17862</v>
      </c>
      <c r="C2557" s="68" t="s">
        <v>17864</v>
      </c>
      <c r="D2557" s="9" t="s">
        <v>2255</v>
      </c>
      <c r="E2557" s="69" t="str">
        <f>"     "&amp;E2556</f>
        <v xml:space="preserve">     Silla Auxiliar Para Sala O Comedor Set X 6 Eames.</v>
      </c>
      <c r="F2557" s="68" t="s">
        <v>12</v>
      </c>
      <c r="G2557" s="70">
        <f>G2556</f>
        <v>799900</v>
      </c>
      <c r="H2557" s="70" t="str">
        <f>H2556&amp;"     "</f>
        <v xml:space="preserve">$     </v>
      </c>
      <c r="J2557" t="e">
        <f>+INDEX(Hoja3!A:G,MATCH('ALL PRODUCTS'!B2557,Hoja3!B:B,0),6)</f>
        <v>#N/A</v>
      </c>
      <c r="K2557" s="79" t="e">
        <f>+INDEX(Hoja3!A:G,MATCH('ALL PRODUCTS'!B2557,Hoja3!B:B,0),5)</f>
        <v>#N/A</v>
      </c>
      <c r="L2557" s="86">
        <v>1649780.0000000002</v>
      </c>
      <c r="M2557" s="86">
        <v>749900</v>
      </c>
    </row>
    <row r="2558" spans="1:13">
      <c r="A2558" t="s">
        <v>2696</v>
      </c>
      <c r="B2558" s="68" t="s">
        <v>17862</v>
      </c>
      <c r="C2558" s="68" t="s">
        <v>17865</v>
      </c>
      <c r="D2558" s="9" t="s">
        <v>10025</v>
      </c>
      <c r="E2558" s="69" t="str">
        <f>"     "&amp;E2556</f>
        <v xml:space="preserve">     Silla Auxiliar Para Sala O Comedor Set X 6 Eames.</v>
      </c>
      <c r="F2558" s="68" t="s">
        <v>36</v>
      </c>
      <c r="G2558" s="70">
        <f>G2556</f>
        <v>799900</v>
      </c>
      <c r="H2558" s="70" t="str">
        <f>H2556&amp;"     "</f>
        <v xml:space="preserve">$     </v>
      </c>
      <c r="J2558" t="e">
        <f>+INDEX(Hoja3!A:G,MATCH('ALL PRODUCTS'!B2558,Hoja3!B:B,0),6)</f>
        <v>#N/A</v>
      </c>
      <c r="K2558" s="79" t="e">
        <f>+INDEX(Hoja3!A:G,MATCH('ALL PRODUCTS'!B2558,Hoja3!B:B,0),5)</f>
        <v>#N/A</v>
      </c>
      <c r="L2558" s="86">
        <v>1539780.0000000002</v>
      </c>
      <c r="M2558" s="86">
        <v>699900</v>
      </c>
    </row>
    <row r="2559" spans="1:13">
      <c r="A2559" t="s">
        <v>2696</v>
      </c>
      <c r="B2559" s="68" t="s">
        <v>17862</v>
      </c>
      <c r="C2559" s="68" t="s">
        <v>17866</v>
      </c>
      <c r="D2559" s="9" t="s">
        <v>2533</v>
      </c>
      <c r="E2559" s="69" t="str">
        <f>"     "&amp;E2556</f>
        <v xml:space="preserve">     Silla Auxiliar Para Sala O Comedor Set X 6 Eames.</v>
      </c>
      <c r="F2559" s="68" t="s">
        <v>38</v>
      </c>
      <c r="G2559" s="70">
        <f>G2556</f>
        <v>799900</v>
      </c>
      <c r="H2559" s="70" t="str">
        <f>H2556&amp;"     "</f>
        <v xml:space="preserve">$     </v>
      </c>
      <c r="J2559" t="e">
        <f>+INDEX(Hoja3!A:G,MATCH('ALL PRODUCTS'!B2559,Hoja3!B:B,0),6)</f>
        <v>#N/A</v>
      </c>
      <c r="K2559" s="79" t="e">
        <f>+INDEX(Hoja3!A:G,MATCH('ALL PRODUCTS'!B2559,Hoja3!B:B,0),5)</f>
        <v>#N/A</v>
      </c>
      <c r="L2559" s="86">
        <v>1649780.0000000002</v>
      </c>
      <c r="M2559" s="86">
        <v>749900</v>
      </c>
    </row>
    <row r="2560" spans="1:13">
      <c r="A2560" t="s">
        <v>2696</v>
      </c>
      <c r="B2560" s="68" t="s">
        <v>17862</v>
      </c>
      <c r="C2560" s="68" t="s">
        <v>17867</v>
      </c>
      <c r="D2560" s="9" t="s">
        <v>6224</v>
      </c>
      <c r="E2560" s="69" t="str">
        <f>"     "&amp;E2556</f>
        <v xml:space="preserve">     Silla Auxiliar Para Sala O Comedor Set X 6 Eames.</v>
      </c>
      <c r="F2560" s="68" t="s">
        <v>54</v>
      </c>
      <c r="G2560" s="70">
        <f>G2556</f>
        <v>799900</v>
      </c>
      <c r="H2560" s="70" t="str">
        <f>H2556&amp;"     "</f>
        <v xml:space="preserve">$     </v>
      </c>
      <c r="J2560" t="e">
        <f>+INDEX(Hoja3!A:G,MATCH('ALL PRODUCTS'!B2560,Hoja3!B:B,0),6)</f>
        <v>#N/A</v>
      </c>
      <c r="K2560" s="79" t="e">
        <f>+INDEX(Hoja3!A:G,MATCH('ALL PRODUCTS'!B2560,Hoja3!B:B,0),5)</f>
        <v>#N/A</v>
      </c>
      <c r="L2560" s="86">
        <v>1517780.0000000002</v>
      </c>
      <c r="M2560" s="86">
        <v>689900</v>
      </c>
    </row>
    <row r="2561" spans="1:13">
      <c r="A2561" t="s">
        <v>2696</v>
      </c>
      <c r="B2561" s="68" t="s">
        <v>17862</v>
      </c>
      <c r="C2561" s="68" t="s">
        <v>17868</v>
      </c>
      <c r="D2561" s="9" t="s">
        <v>17869</v>
      </c>
      <c r="E2561" s="69" t="str">
        <f>"     "&amp;E2556</f>
        <v xml:space="preserve">     Silla Auxiliar Para Sala O Comedor Set X 6 Eames.</v>
      </c>
      <c r="F2561" s="68" t="s">
        <v>14719</v>
      </c>
      <c r="G2561" s="70">
        <f>G2556</f>
        <v>799900</v>
      </c>
      <c r="H2561" s="70" t="str">
        <f>H2556&amp;"     "</f>
        <v xml:space="preserve">$     </v>
      </c>
      <c r="J2561" t="e">
        <f>+INDEX(Hoja3!A:G,MATCH('ALL PRODUCTS'!B2561,Hoja3!B:B,0),6)</f>
        <v>#N/A</v>
      </c>
      <c r="K2561" s="79" t="e">
        <f>+INDEX(Hoja3!A:G,MATCH('ALL PRODUCTS'!B2561,Hoja3!B:B,0),5)</f>
        <v>#N/A</v>
      </c>
      <c r="L2561" s="86" t="e">
        <v>#N/A</v>
      </c>
      <c r="M2561" s="86" t="e">
        <v>#N/A</v>
      </c>
    </row>
    <row r="2562" spans="1:13">
      <c r="A2562" t="s">
        <v>2696</v>
      </c>
      <c r="B2562" s="68" t="s">
        <v>17862</v>
      </c>
      <c r="C2562" s="68" t="s">
        <v>17870</v>
      </c>
      <c r="D2562" s="9" t="s">
        <v>6257</v>
      </c>
      <c r="E2562" s="69" t="str">
        <f>"     "&amp;E2556</f>
        <v xml:space="preserve">     Silla Auxiliar Para Sala O Comedor Set X 6 Eames.</v>
      </c>
      <c r="F2562" s="68" t="s">
        <v>350</v>
      </c>
      <c r="G2562" s="70">
        <f>G2556</f>
        <v>799900</v>
      </c>
      <c r="H2562" s="70" t="str">
        <f>H2556&amp;"     "</f>
        <v xml:space="preserve">$     </v>
      </c>
      <c r="J2562" t="e">
        <f>+INDEX(Hoja3!A:G,MATCH('ALL PRODUCTS'!B2562,Hoja3!B:B,0),6)</f>
        <v>#N/A</v>
      </c>
      <c r="K2562" s="79" t="e">
        <f>+INDEX(Hoja3!A:G,MATCH('ALL PRODUCTS'!B2562,Hoja3!B:B,0),5)</f>
        <v>#N/A</v>
      </c>
      <c r="L2562" s="86">
        <v>1517780.0000000002</v>
      </c>
      <c r="M2562" s="86">
        <v>689900</v>
      </c>
    </row>
    <row r="2563" spans="1:13">
      <c r="A2563" t="s">
        <v>2696</v>
      </c>
      <c r="B2563" s="68" t="s">
        <v>17862</v>
      </c>
      <c r="C2563" s="68" t="s">
        <v>17871</v>
      </c>
      <c r="D2563" s="9" t="s">
        <v>6251</v>
      </c>
      <c r="E2563" s="69" t="str">
        <f>"     "&amp;E2556</f>
        <v xml:space="preserve">     Silla Auxiliar Para Sala O Comedor Set X 6 Eames.</v>
      </c>
      <c r="F2563" s="68" t="s">
        <v>914</v>
      </c>
      <c r="G2563" s="70">
        <f>G2556</f>
        <v>799900</v>
      </c>
      <c r="H2563" s="70" t="str">
        <f>H2556&amp;"     "</f>
        <v xml:space="preserve">$     </v>
      </c>
      <c r="J2563" t="e">
        <f>+INDEX(Hoja3!A:G,MATCH('ALL PRODUCTS'!B2563,Hoja3!B:B,0),6)</f>
        <v>#N/A</v>
      </c>
      <c r="K2563" s="79" t="e">
        <f>+INDEX(Hoja3!A:G,MATCH('ALL PRODUCTS'!B2563,Hoja3!B:B,0),5)</f>
        <v>#N/A</v>
      </c>
      <c r="L2563" s="86">
        <v>1517780.0000000002</v>
      </c>
      <c r="M2563" s="86">
        <v>689900</v>
      </c>
    </row>
    <row r="2564" spans="1:13">
      <c r="A2564" t="s">
        <v>2696</v>
      </c>
      <c r="B2564" s="68" t="s">
        <v>17862</v>
      </c>
      <c r="C2564" s="68" t="s">
        <v>17872</v>
      </c>
      <c r="D2564" s="9" t="s">
        <v>17873</v>
      </c>
      <c r="E2564" s="69" t="str">
        <f>"     "&amp;E2556</f>
        <v xml:space="preserve">     Silla Auxiliar Para Sala O Comedor Set X 6 Eames.</v>
      </c>
      <c r="F2564" s="68" t="s">
        <v>17039</v>
      </c>
      <c r="G2564" s="70">
        <f>G2556</f>
        <v>799900</v>
      </c>
      <c r="H2564" s="70" t="str">
        <f>H2556&amp;"     "</f>
        <v xml:space="preserve">$     </v>
      </c>
      <c r="J2564" t="e">
        <f>+INDEX(Hoja3!A:G,MATCH('ALL PRODUCTS'!B2564,Hoja3!B:B,0),6)</f>
        <v>#N/A</v>
      </c>
      <c r="K2564" s="79" t="e">
        <f>+INDEX(Hoja3!A:G,MATCH('ALL PRODUCTS'!B2564,Hoja3!B:B,0),5)</f>
        <v>#N/A</v>
      </c>
      <c r="L2564" s="86" t="e">
        <v>#N/A</v>
      </c>
      <c r="M2564" s="86" t="e">
        <v>#N/A</v>
      </c>
    </row>
    <row r="2565" spans="1:13">
      <c r="A2565" t="s">
        <v>2696</v>
      </c>
      <c r="B2565" s="68" t="s">
        <v>17862</v>
      </c>
      <c r="C2565" s="68" t="s">
        <v>17874</v>
      </c>
      <c r="D2565" s="9" t="s">
        <v>17875</v>
      </c>
      <c r="E2565" s="69" t="str">
        <f>"     "&amp;E2556</f>
        <v xml:space="preserve">     Silla Auxiliar Para Sala O Comedor Set X 6 Eames.</v>
      </c>
      <c r="F2565" s="68" t="s">
        <v>763</v>
      </c>
      <c r="G2565" s="70">
        <f>G2556</f>
        <v>799900</v>
      </c>
      <c r="H2565" s="70" t="str">
        <f>H2556&amp;"     "</f>
        <v xml:space="preserve">$     </v>
      </c>
      <c r="J2565" t="e">
        <f>+INDEX(Hoja3!A:G,MATCH('ALL PRODUCTS'!B2565,Hoja3!B:B,0),6)</f>
        <v>#N/A</v>
      </c>
      <c r="K2565" s="79" t="e">
        <f>+INDEX(Hoja3!A:G,MATCH('ALL PRODUCTS'!B2565,Hoja3!B:B,0),5)</f>
        <v>#N/A</v>
      </c>
      <c r="L2565" s="86" t="e">
        <v>#N/A</v>
      </c>
      <c r="M2565" s="86" t="e">
        <v>#N/A</v>
      </c>
    </row>
    <row r="2566" spans="1:13">
      <c r="A2566" t="s">
        <v>2696</v>
      </c>
      <c r="B2566" s="68" t="s">
        <v>17876</v>
      </c>
      <c r="C2566" s="68"/>
      <c r="D2566" s="68" t="s">
        <v>6</v>
      </c>
      <c r="E2566" s="9" t="s">
        <v>17877</v>
      </c>
      <c r="F2566" s="68" t="s">
        <v>16</v>
      </c>
      <c r="G2566" s="6">
        <v>649900</v>
      </c>
      <c r="H2566" s="6" t="s">
        <v>13</v>
      </c>
      <c r="I2566">
        <v>659900</v>
      </c>
      <c r="J2566" t="e">
        <f>+INDEX(Hoja3!A:G,MATCH('ALL PRODUCTS'!B2566,Hoja3!B:B,0),6)</f>
        <v>#N/A</v>
      </c>
      <c r="K2566" s="79" t="e">
        <f>+INDEX(Hoja3!A:G,MATCH('ALL PRODUCTS'!B2566,Hoja3!B:B,0),5)</f>
        <v>#N/A</v>
      </c>
      <c r="L2566" s="86" t="e">
        <v>#N/A</v>
      </c>
      <c r="M2566" s="86" t="e">
        <v>#N/A</v>
      </c>
    </row>
    <row r="2567" spans="1:13">
      <c r="A2567" t="s">
        <v>2696</v>
      </c>
      <c r="B2567" s="68" t="s">
        <v>17876</v>
      </c>
      <c r="C2567" s="68" t="s">
        <v>17878</v>
      </c>
      <c r="D2567" s="9" t="s">
        <v>5826</v>
      </c>
      <c r="E2567" s="69" t="str">
        <f>"     "&amp;E2566</f>
        <v xml:space="preserve">     Escritorio Para Oficina White Con Silla Eames</v>
      </c>
      <c r="F2567" s="68" t="s">
        <v>12</v>
      </c>
      <c r="G2567" s="70">
        <f>G2566</f>
        <v>649900</v>
      </c>
      <c r="H2567" s="70" t="str">
        <f>H2566&amp;"     "</f>
        <v xml:space="preserve">$     </v>
      </c>
      <c r="J2567" t="e">
        <f>+INDEX(Hoja3!A:G,MATCH('ALL PRODUCTS'!B2567,Hoja3!B:B,0),6)</f>
        <v>#N/A</v>
      </c>
      <c r="K2567" s="79" t="e">
        <f>+INDEX(Hoja3!A:G,MATCH('ALL PRODUCTS'!B2567,Hoja3!B:B,0),5)</f>
        <v>#N/A</v>
      </c>
      <c r="L2567" s="86">
        <v>1407780</v>
      </c>
      <c r="M2567" s="86">
        <v>639900</v>
      </c>
    </row>
    <row r="2568" spans="1:13">
      <c r="A2568" t="s">
        <v>2696</v>
      </c>
      <c r="B2568" s="68" t="s">
        <v>17876</v>
      </c>
      <c r="C2568" s="68" t="s">
        <v>17879</v>
      </c>
      <c r="D2568" s="9" t="s">
        <v>2669</v>
      </c>
      <c r="E2568" s="69" t="str">
        <f>"     "&amp;E2566</f>
        <v xml:space="preserve">     Escritorio Para Oficina White Con Silla Eames</v>
      </c>
      <c r="F2568" s="68" t="s">
        <v>300</v>
      </c>
      <c r="G2568" s="70">
        <f>G2566</f>
        <v>649900</v>
      </c>
      <c r="H2568" s="70" t="str">
        <f>H2566&amp;"     "</f>
        <v xml:space="preserve">$     </v>
      </c>
      <c r="J2568" t="e">
        <f>+INDEX(Hoja3!A:G,MATCH('ALL PRODUCTS'!B2568,Hoja3!B:B,0),6)</f>
        <v>#N/A</v>
      </c>
      <c r="K2568" s="79" t="e">
        <f>+INDEX(Hoja3!A:G,MATCH('ALL PRODUCTS'!B2568,Hoja3!B:B,0),5)</f>
        <v>#N/A</v>
      </c>
      <c r="L2568" s="86">
        <v>1407780</v>
      </c>
      <c r="M2568" s="86">
        <v>639900</v>
      </c>
    </row>
    <row r="2569" spans="1:13">
      <c r="A2569" t="s">
        <v>2696</v>
      </c>
      <c r="B2569" s="68" t="s">
        <v>17876</v>
      </c>
      <c r="C2569" s="68" t="s">
        <v>17880</v>
      </c>
      <c r="D2569" s="9" t="s">
        <v>2671</v>
      </c>
      <c r="E2569" s="69" t="str">
        <f>"     "&amp;E2566</f>
        <v xml:space="preserve">     Escritorio Para Oficina White Con Silla Eames</v>
      </c>
      <c r="F2569" s="68" t="s">
        <v>38</v>
      </c>
      <c r="G2569" s="70">
        <f>G2566</f>
        <v>649900</v>
      </c>
      <c r="H2569" s="70" t="str">
        <f>H2566&amp;"     "</f>
        <v xml:space="preserve">$     </v>
      </c>
      <c r="J2569" t="e">
        <f>+INDEX(Hoja3!A:G,MATCH('ALL PRODUCTS'!B2569,Hoja3!B:B,0),6)</f>
        <v>#N/A</v>
      </c>
      <c r="K2569" s="79" t="e">
        <f>+INDEX(Hoja3!A:G,MATCH('ALL PRODUCTS'!B2569,Hoja3!B:B,0),5)</f>
        <v>#N/A</v>
      </c>
      <c r="L2569" s="86">
        <v>1407780</v>
      </c>
      <c r="M2569" s="86">
        <v>639900</v>
      </c>
    </row>
    <row r="2570" spans="1:13">
      <c r="A2570" t="s">
        <v>2696</v>
      </c>
      <c r="B2570" s="68" t="s">
        <v>17881</v>
      </c>
      <c r="C2570" s="68"/>
      <c r="D2570" s="68" t="s">
        <v>6</v>
      </c>
      <c r="E2570" s="9" t="s">
        <v>14741</v>
      </c>
      <c r="F2570" s="68" t="s">
        <v>16</v>
      </c>
      <c r="G2570" s="6">
        <v>310900</v>
      </c>
      <c r="H2570" s="6" t="s">
        <v>13</v>
      </c>
      <c r="I2570">
        <v>379900</v>
      </c>
      <c r="J2570" t="e">
        <f>+INDEX(Hoja3!A:G,MATCH('ALL PRODUCTS'!B2570,Hoja3!B:B,0),6)</f>
        <v>#N/A</v>
      </c>
      <c r="K2570" s="79" t="e">
        <f>+INDEX(Hoja3!A:G,MATCH('ALL PRODUCTS'!B2570,Hoja3!B:B,0),5)</f>
        <v>#N/A</v>
      </c>
      <c r="L2570" s="86" t="e">
        <v>#N/A</v>
      </c>
      <c r="M2570" s="86" t="e">
        <v>#N/A</v>
      </c>
    </row>
    <row r="2571" spans="1:13">
      <c r="A2571" t="s">
        <v>2696</v>
      </c>
      <c r="B2571" s="68" t="s">
        <v>17881</v>
      </c>
      <c r="C2571" s="68" t="s">
        <v>17882</v>
      </c>
      <c r="D2571" s="9" t="s">
        <v>2576</v>
      </c>
      <c r="E2571" s="69" t="str">
        <f>"     "&amp;E2570</f>
        <v xml:space="preserve">     Silla Auxiliar Para Sala O Comedor Natura</v>
      </c>
      <c r="F2571" s="68" t="s">
        <v>17883</v>
      </c>
      <c r="G2571" s="70">
        <f>G2570</f>
        <v>310900</v>
      </c>
      <c r="H2571" s="70" t="str">
        <f>H2570&amp;"     "</f>
        <v xml:space="preserve">$     </v>
      </c>
      <c r="J2571" t="e">
        <f>+INDEX(Hoja3!A:G,MATCH('ALL PRODUCTS'!B2571,Hoja3!B:B,0),6)</f>
        <v>#N/A</v>
      </c>
      <c r="K2571" s="79" t="e">
        <f>+INDEX(Hoja3!A:G,MATCH('ALL PRODUCTS'!B2571,Hoja3!B:B,0),5)</f>
        <v>#N/A</v>
      </c>
      <c r="L2571" s="86">
        <v>0</v>
      </c>
      <c r="M2571" s="86">
        <v>0</v>
      </c>
    </row>
    <row r="2572" spans="1:13">
      <c r="A2572" t="s">
        <v>2696</v>
      </c>
      <c r="B2572" s="68" t="s">
        <v>17881</v>
      </c>
      <c r="C2572" s="68" t="s">
        <v>17884</v>
      </c>
      <c r="D2572" s="9" t="s">
        <v>2582</v>
      </c>
      <c r="E2572" s="69" t="str">
        <f>"     "&amp;E2570</f>
        <v xml:space="preserve">     Silla Auxiliar Para Sala O Comedor Natura</v>
      </c>
      <c r="F2572" s="68" t="s">
        <v>17885</v>
      </c>
      <c r="G2572" s="70">
        <f>G2570</f>
        <v>310900</v>
      </c>
      <c r="H2572" s="70" t="str">
        <f>H2570&amp;"     "</f>
        <v xml:space="preserve">$     </v>
      </c>
      <c r="J2572" t="e">
        <f>+INDEX(Hoja3!A:G,MATCH('ALL PRODUCTS'!B2572,Hoja3!B:B,0),6)</f>
        <v>#N/A</v>
      </c>
      <c r="K2572" s="79" t="e">
        <f>+INDEX(Hoja3!A:G,MATCH('ALL PRODUCTS'!B2572,Hoja3!B:B,0),5)</f>
        <v>#N/A</v>
      </c>
      <c r="L2572" s="86">
        <v>857780.00000000012</v>
      </c>
      <c r="M2572" s="86">
        <v>389900</v>
      </c>
    </row>
    <row r="2573" spans="1:13">
      <c r="A2573" t="s">
        <v>2696</v>
      </c>
      <c r="B2573" s="68" t="s">
        <v>17881</v>
      </c>
      <c r="C2573" s="68" t="s">
        <v>17886</v>
      </c>
      <c r="D2573" s="9" t="s">
        <v>2579</v>
      </c>
      <c r="E2573" s="69" t="str">
        <f>"     "&amp;E2570</f>
        <v xml:space="preserve">     Silla Auxiliar Para Sala O Comedor Natura</v>
      </c>
      <c r="F2573" s="68" t="s">
        <v>17887</v>
      </c>
      <c r="G2573" s="70">
        <f>G2570</f>
        <v>310900</v>
      </c>
      <c r="H2573" s="70" t="str">
        <f>H2570&amp;"     "</f>
        <v xml:space="preserve">$     </v>
      </c>
      <c r="J2573" t="e">
        <f>+INDEX(Hoja3!A:G,MATCH('ALL PRODUCTS'!B2573,Hoja3!B:B,0),6)</f>
        <v>#N/A</v>
      </c>
      <c r="K2573" s="79" t="e">
        <f>+INDEX(Hoja3!A:G,MATCH('ALL PRODUCTS'!B2573,Hoja3!B:B,0),5)</f>
        <v>#N/A</v>
      </c>
      <c r="L2573" s="86">
        <v>835780.00000000012</v>
      </c>
      <c r="M2573" s="86">
        <v>379900</v>
      </c>
    </row>
    <row r="2574" spans="1:13">
      <c r="A2574" t="s">
        <v>2696</v>
      </c>
      <c r="B2574" s="68" t="s">
        <v>17881</v>
      </c>
      <c r="C2574" s="68" t="s">
        <v>17888</v>
      </c>
      <c r="D2574" s="9" t="s">
        <v>2585</v>
      </c>
      <c r="E2574" s="69" t="str">
        <f>"     "&amp;E2570</f>
        <v xml:space="preserve">     Silla Auxiliar Para Sala O Comedor Natura</v>
      </c>
      <c r="F2574" s="68" t="s">
        <v>17889</v>
      </c>
      <c r="G2574" s="70">
        <f>G2570</f>
        <v>310900</v>
      </c>
      <c r="H2574" s="70" t="str">
        <f>H2570&amp;"     "</f>
        <v xml:space="preserve">$     </v>
      </c>
      <c r="J2574" t="e">
        <f>+INDEX(Hoja3!A:G,MATCH('ALL PRODUCTS'!B2574,Hoja3!B:B,0),6)</f>
        <v>#N/A</v>
      </c>
      <c r="K2574" s="79" t="e">
        <f>+INDEX(Hoja3!A:G,MATCH('ALL PRODUCTS'!B2574,Hoja3!B:B,0),5)</f>
        <v>#N/A</v>
      </c>
      <c r="L2574" s="86">
        <v>813780.00000000012</v>
      </c>
      <c r="M2574" s="86">
        <v>369900</v>
      </c>
    </row>
    <row r="2575" spans="1:13">
      <c r="A2575" t="s">
        <v>2696</v>
      </c>
      <c r="B2575" s="68" t="s">
        <v>17881</v>
      </c>
      <c r="C2575" s="68" t="s">
        <v>17890</v>
      </c>
      <c r="D2575" s="9" t="s">
        <v>17891</v>
      </c>
      <c r="E2575" s="69" t="str">
        <f>"     "&amp;E2570</f>
        <v xml:space="preserve">     Silla Auxiliar Para Sala O Comedor Natura</v>
      </c>
      <c r="F2575" s="68" t="s">
        <v>17892</v>
      </c>
      <c r="G2575" s="70">
        <f>G2570</f>
        <v>310900</v>
      </c>
      <c r="H2575" s="70" t="str">
        <f>H2570&amp;"     "</f>
        <v xml:space="preserve">$     </v>
      </c>
      <c r="J2575" t="e">
        <f>+INDEX(Hoja3!A:G,MATCH('ALL PRODUCTS'!B2575,Hoja3!B:B,0),6)</f>
        <v>#N/A</v>
      </c>
      <c r="K2575" s="79" t="e">
        <f>+INDEX(Hoja3!A:G,MATCH('ALL PRODUCTS'!B2575,Hoja3!B:B,0),5)</f>
        <v>#N/A</v>
      </c>
      <c r="L2575" s="86" t="e">
        <v>#N/A</v>
      </c>
      <c r="M2575" s="86" t="e">
        <v>#N/A</v>
      </c>
    </row>
    <row r="2576" spans="1:13">
      <c r="A2576" t="s">
        <v>2696</v>
      </c>
      <c r="B2576" s="68" t="s">
        <v>17893</v>
      </c>
      <c r="C2576" s="68" t="s">
        <v>17894</v>
      </c>
      <c r="D2576" s="9" t="s">
        <v>2529</v>
      </c>
      <c r="E2576" s="9" t="s">
        <v>16926</v>
      </c>
      <c r="F2576" s="68" t="s">
        <v>38</v>
      </c>
      <c r="G2576" s="6">
        <v>699900</v>
      </c>
      <c r="H2576" s="6" t="s">
        <v>13</v>
      </c>
      <c r="I2576">
        <v>709900</v>
      </c>
      <c r="J2576" t="e">
        <f>+INDEX(Hoja3!A:G,MATCH('ALL PRODUCTS'!B2576,Hoja3!B:B,0),6)</f>
        <v>#N/A</v>
      </c>
      <c r="K2576" s="79" t="e">
        <f>+INDEX(Hoja3!A:G,MATCH('ALL PRODUCTS'!B2576,Hoja3!B:B,0),5)</f>
        <v>#N/A</v>
      </c>
      <c r="L2576" s="86">
        <v>1517780.0000000002</v>
      </c>
      <c r="M2576" s="86">
        <v>689900</v>
      </c>
    </row>
    <row r="2577" spans="1:13">
      <c r="A2577" t="s">
        <v>2696</v>
      </c>
      <c r="B2577" s="68" t="s">
        <v>17895</v>
      </c>
      <c r="C2577" s="68"/>
      <c r="D2577" s="68" t="s">
        <v>6</v>
      </c>
      <c r="E2577" s="9" t="s">
        <v>16926</v>
      </c>
      <c r="F2577" s="68" t="s">
        <v>16</v>
      </c>
      <c r="G2577" s="6">
        <v>699900</v>
      </c>
      <c r="H2577" s="6" t="s">
        <v>13</v>
      </c>
      <c r="I2577">
        <v>709900</v>
      </c>
      <c r="J2577" t="e">
        <f>+INDEX(Hoja3!A:G,MATCH('ALL PRODUCTS'!B2577,Hoja3!B:B,0),6)</f>
        <v>#N/A</v>
      </c>
      <c r="K2577" s="79" t="e">
        <f>+INDEX(Hoja3!A:G,MATCH('ALL PRODUCTS'!B2577,Hoja3!B:B,0),5)</f>
        <v>#N/A</v>
      </c>
      <c r="L2577" s="86" t="e">
        <v>#N/A</v>
      </c>
      <c r="M2577" s="86" t="e">
        <v>#N/A</v>
      </c>
    </row>
    <row r="2578" spans="1:13">
      <c r="A2578" t="s">
        <v>2696</v>
      </c>
      <c r="B2578" s="68" t="s">
        <v>17895</v>
      </c>
      <c r="C2578" s="68" t="s">
        <v>17896</v>
      </c>
      <c r="D2578" s="9" t="s">
        <v>2246</v>
      </c>
      <c r="E2578" s="69" t="str">
        <f>"     "&amp;E2577</f>
        <v xml:space="preserve">     Escritorio Para Oficina White Con Silla Milano </v>
      </c>
      <c r="F2578" s="68" t="s">
        <v>36</v>
      </c>
      <c r="G2578" s="70">
        <f>G2577</f>
        <v>699900</v>
      </c>
      <c r="H2578" s="70" t="str">
        <f>H2577&amp;"     "</f>
        <v xml:space="preserve">$     </v>
      </c>
      <c r="J2578" t="e">
        <f>+INDEX(Hoja3!A:G,MATCH('ALL PRODUCTS'!B2578,Hoja3!B:B,0),6)</f>
        <v>#N/A</v>
      </c>
      <c r="K2578" s="79" t="e">
        <f>+INDEX(Hoja3!A:G,MATCH('ALL PRODUCTS'!B2578,Hoja3!B:B,0),5)</f>
        <v>#N/A</v>
      </c>
      <c r="L2578" s="86">
        <v>1517780.0000000002</v>
      </c>
      <c r="M2578" s="86">
        <v>689900</v>
      </c>
    </row>
    <row r="2579" spans="1:13">
      <c r="A2579" t="s">
        <v>2696</v>
      </c>
      <c r="B2579" s="68" t="s">
        <v>17895</v>
      </c>
      <c r="C2579" s="68" t="s">
        <v>17897</v>
      </c>
      <c r="D2579" s="9" t="s">
        <v>2529</v>
      </c>
      <c r="E2579" s="69" t="str">
        <f>"     "&amp;E2577</f>
        <v xml:space="preserve">     Escritorio Para Oficina White Con Silla Milano </v>
      </c>
      <c r="F2579" s="68" t="s">
        <v>12</v>
      </c>
      <c r="G2579" s="70">
        <f>G2577</f>
        <v>699900</v>
      </c>
      <c r="H2579" s="70" t="str">
        <f>H2577&amp;"     "</f>
        <v xml:space="preserve">$     </v>
      </c>
      <c r="J2579" t="e">
        <f>+INDEX(Hoja3!A:G,MATCH('ALL PRODUCTS'!B2579,Hoja3!B:B,0),6)</f>
        <v>#N/A</v>
      </c>
      <c r="K2579" s="79" t="e">
        <f>+INDEX(Hoja3!A:G,MATCH('ALL PRODUCTS'!B2579,Hoja3!B:B,0),5)</f>
        <v>#N/A</v>
      </c>
      <c r="L2579" s="86">
        <v>1517780.0000000002</v>
      </c>
      <c r="M2579" s="86">
        <v>689900</v>
      </c>
    </row>
    <row r="2580" spans="1:13">
      <c r="A2580" t="s">
        <v>2696</v>
      </c>
      <c r="B2580" s="68" t="s">
        <v>17898</v>
      </c>
      <c r="C2580" s="68" t="s">
        <v>17899</v>
      </c>
      <c r="D2580" s="9" t="s">
        <v>8002</v>
      </c>
      <c r="E2580" s="9" t="s">
        <v>17900</v>
      </c>
      <c r="F2580" s="68" t="s">
        <v>12</v>
      </c>
      <c r="G2580" s="6">
        <v>649900</v>
      </c>
      <c r="H2580" s="6" t="s">
        <v>13</v>
      </c>
      <c r="I2580">
        <v>709900</v>
      </c>
      <c r="J2580" t="e">
        <f>+INDEX(Hoja3!A:G,MATCH('ALL PRODUCTS'!B2580,Hoja3!B:B,0),6)</f>
        <v>#N/A</v>
      </c>
      <c r="K2580" s="79" t="e">
        <f>+INDEX(Hoja3!A:G,MATCH('ALL PRODUCTS'!B2580,Hoja3!B:B,0),5)</f>
        <v>#N/A</v>
      </c>
      <c r="L2580" s="86">
        <v>1517780.0000000002</v>
      </c>
      <c r="M2580" s="86">
        <v>689900</v>
      </c>
    </row>
    <row r="2581" spans="1:13">
      <c r="A2581" t="s">
        <v>2696</v>
      </c>
      <c r="B2581" s="68" t="s">
        <v>17901</v>
      </c>
      <c r="C2581" s="68"/>
      <c r="D2581" s="68" t="s">
        <v>6</v>
      </c>
      <c r="E2581" s="9" t="s">
        <v>1388</v>
      </c>
      <c r="F2581" s="68" t="s">
        <v>16</v>
      </c>
      <c r="G2581" s="6">
        <v>1599900</v>
      </c>
      <c r="H2581" s="6" t="s">
        <v>13</v>
      </c>
      <c r="I2581" s="6">
        <v>1599900</v>
      </c>
      <c r="J2581" t="e">
        <f>+INDEX(Hoja3!A:G,MATCH('ALL PRODUCTS'!B2581,Hoja3!B:B,0),6)</f>
        <v>#N/A</v>
      </c>
      <c r="K2581" s="79" t="e">
        <f>+INDEX(Hoja3!A:G,MATCH('ALL PRODUCTS'!B2581,Hoja3!B:B,0),5)</f>
        <v>#N/A</v>
      </c>
      <c r="L2581" s="86" t="e">
        <v>#N/A</v>
      </c>
      <c r="M2581" s="86" t="e">
        <v>#N/A</v>
      </c>
    </row>
    <row r="2582" spans="1:13">
      <c r="A2582" t="s">
        <v>2696</v>
      </c>
      <c r="B2582" s="68" t="s">
        <v>17901</v>
      </c>
      <c r="C2582" s="68" t="s">
        <v>17902</v>
      </c>
      <c r="D2582" s="9" t="s">
        <v>2253</v>
      </c>
      <c r="E2582" s="69" t="str">
        <f>"     "&amp;E2581</f>
        <v xml:space="preserve">     Silla Gamer Dxracer Fserie Formula P132</v>
      </c>
      <c r="F2582" s="68" t="s">
        <v>12</v>
      </c>
      <c r="G2582" s="70">
        <f>G2581</f>
        <v>1599900</v>
      </c>
      <c r="H2582" s="70" t="str">
        <f>H2581&amp;"     "</f>
        <v xml:space="preserve">$     </v>
      </c>
      <c r="J2582" t="e">
        <f>+INDEX(Hoja3!A:G,MATCH('ALL PRODUCTS'!B2582,Hoja3!B:B,0),6)</f>
        <v>#N/A</v>
      </c>
      <c r="K2582" s="79" t="e">
        <f>+INDEX(Hoja3!A:G,MATCH('ALL PRODUCTS'!B2582,Hoja3!B:B,0),5)</f>
        <v>#N/A</v>
      </c>
      <c r="L2582" s="86" t="e">
        <v>#N/A</v>
      </c>
      <c r="M2582" s="86" t="e">
        <v>#N/A</v>
      </c>
    </row>
    <row r="2583" spans="1:13">
      <c r="A2583" t="s">
        <v>2696</v>
      </c>
      <c r="B2583" s="68" t="s">
        <v>17901</v>
      </c>
      <c r="C2583" s="68" t="s">
        <v>17903</v>
      </c>
      <c r="D2583" s="9" t="s">
        <v>2251</v>
      </c>
      <c r="E2583" s="69" t="str">
        <f>"     "&amp;E2581</f>
        <v xml:space="preserve">     Silla Gamer Dxracer Fserie Formula P132</v>
      </c>
      <c r="F2583" s="68" t="s">
        <v>34</v>
      </c>
      <c r="G2583" s="70">
        <f>G2581</f>
        <v>1599900</v>
      </c>
      <c r="H2583" s="70" t="str">
        <f>H2581&amp;"     "</f>
        <v xml:space="preserve">$     </v>
      </c>
      <c r="J2583" t="e">
        <f>+INDEX(Hoja3!A:G,MATCH('ALL PRODUCTS'!B2583,Hoja3!B:B,0),6)</f>
        <v>#N/A</v>
      </c>
      <c r="K2583" s="79" t="e">
        <f>+INDEX(Hoja3!A:G,MATCH('ALL PRODUCTS'!B2583,Hoja3!B:B,0),5)</f>
        <v>#N/A</v>
      </c>
      <c r="L2583" s="86" t="e">
        <v>#N/A</v>
      </c>
      <c r="M2583" s="86" t="e">
        <v>#N/A</v>
      </c>
    </row>
    <row r="2584" spans="1:13">
      <c r="A2584" t="s">
        <v>2696</v>
      </c>
      <c r="B2584" s="68" t="s">
        <v>17901</v>
      </c>
      <c r="C2584" s="68" t="s">
        <v>17904</v>
      </c>
      <c r="D2584" s="9" t="s">
        <v>2250</v>
      </c>
      <c r="E2584" s="69" t="str">
        <f>"     "&amp;E2581</f>
        <v xml:space="preserve">     Silla Gamer Dxracer Fserie Formula P132</v>
      </c>
      <c r="F2584" s="68" t="s">
        <v>38</v>
      </c>
      <c r="G2584" s="70">
        <f>G2581</f>
        <v>1599900</v>
      </c>
      <c r="H2584" s="70" t="str">
        <f>H2581&amp;"     "</f>
        <v xml:space="preserve">$     </v>
      </c>
      <c r="J2584" t="e">
        <f>+INDEX(Hoja3!A:G,MATCH('ALL PRODUCTS'!B2584,Hoja3!B:B,0),6)</f>
        <v>#N/A</v>
      </c>
      <c r="K2584" s="79" t="e">
        <f>+INDEX(Hoja3!A:G,MATCH('ALL PRODUCTS'!B2584,Hoja3!B:B,0),5)</f>
        <v>#N/A</v>
      </c>
      <c r="L2584" s="86" t="e">
        <v>#N/A</v>
      </c>
      <c r="M2584" s="86" t="e">
        <v>#N/A</v>
      </c>
    </row>
    <row r="2585" spans="1:13">
      <c r="A2585" t="s">
        <v>2696</v>
      </c>
      <c r="B2585" s="68" t="s">
        <v>17901</v>
      </c>
      <c r="C2585" s="68" t="s">
        <v>17905</v>
      </c>
      <c r="D2585" s="9" t="s">
        <v>2252</v>
      </c>
      <c r="E2585" s="69" t="str">
        <f>"     "&amp;E2581</f>
        <v xml:space="preserve">     Silla Gamer Dxracer Fserie Formula P132</v>
      </c>
      <c r="F2585" s="68" t="s">
        <v>36</v>
      </c>
      <c r="G2585" s="70">
        <f>G2581</f>
        <v>1599900</v>
      </c>
      <c r="H2585" s="70" t="str">
        <f>H2581&amp;"     "</f>
        <v xml:space="preserve">$     </v>
      </c>
      <c r="J2585" t="e">
        <f>+INDEX(Hoja3!A:G,MATCH('ALL PRODUCTS'!B2585,Hoja3!B:B,0),6)</f>
        <v>#N/A</v>
      </c>
      <c r="K2585" s="79" t="e">
        <f>+INDEX(Hoja3!A:G,MATCH('ALL PRODUCTS'!B2585,Hoja3!B:B,0),5)</f>
        <v>#N/A</v>
      </c>
      <c r="L2585" s="86" t="e">
        <v>#N/A</v>
      </c>
      <c r="M2585" s="86" t="e">
        <v>#N/A</v>
      </c>
    </row>
    <row r="2586" spans="1:13">
      <c r="A2586" t="s">
        <v>2696</v>
      </c>
      <c r="B2586" s="68" t="s">
        <v>17906</v>
      </c>
      <c r="C2586" s="68" t="s">
        <v>17907</v>
      </c>
      <c r="D2586" s="9" t="s">
        <v>17908</v>
      </c>
      <c r="E2586" s="9" t="s">
        <v>17909</v>
      </c>
      <c r="F2586" s="68" t="s">
        <v>12</v>
      </c>
      <c r="G2586" s="6">
        <v>1799900</v>
      </c>
      <c r="H2586" s="6" t="s">
        <v>13</v>
      </c>
      <c r="I2586" s="6">
        <v>1799900</v>
      </c>
      <c r="J2586" t="e">
        <f>+INDEX(Hoja3!A:G,MATCH('ALL PRODUCTS'!B2586,Hoja3!B:B,0),6)</f>
        <v>#N/A</v>
      </c>
      <c r="K2586" s="79" t="e">
        <f>+INDEX(Hoja3!A:G,MATCH('ALL PRODUCTS'!B2586,Hoja3!B:B,0),5)</f>
        <v>#N/A</v>
      </c>
      <c r="L2586" s="86" t="e">
        <v>#N/A</v>
      </c>
      <c r="M2586" s="86" t="e">
        <v>#N/A</v>
      </c>
    </row>
    <row r="2587" spans="1:13">
      <c r="A2587" t="s">
        <v>2696</v>
      </c>
      <c r="B2587" s="68" t="s">
        <v>17910</v>
      </c>
      <c r="C2587" s="68"/>
      <c r="D2587" s="68" t="s">
        <v>6</v>
      </c>
      <c r="E2587" s="9" t="s">
        <v>17911</v>
      </c>
      <c r="F2587" s="68" t="s">
        <v>16</v>
      </c>
      <c r="G2587" s="6">
        <v>899900</v>
      </c>
      <c r="H2587" s="6" t="s">
        <v>13</v>
      </c>
      <c r="I2587">
        <v>909900</v>
      </c>
      <c r="J2587" t="e">
        <f>+INDEX(Hoja3!A:G,MATCH('ALL PRODUCTS'!B2587,Hoja3!B:B,0),6)</f>
        <v>#N/A</v>
      </c>
      <c r="K2587" s="79" t="e">
        <f>+INDEX(Hoja3!A:G,MATCH('ALL PRODUCTS'!B2587,Hoja3!B:B,0),5)</f>
        <v>#N/A</v>
      </c>
      <c r="L2587" s="86" t="e">
        <v>#N/A</v>
      </c>
      <c r="M2587" s="86" t="e">
        <v>#N/A</v>
      </c>
    </row>
    <row r="2588" spans="1:13">
      <c r="A2588" t="s">
        <v>2696</v>
      </c>
      <c r="B2588" s="68" t="s">
        <v>17910</v>
      </c>
      <c r="C2588" s="68" t="s">
        <v>17912</v>
      </c>
      <c r="D2588" s="9" t="s">
        <v>2674</v>
      </c>
      <c r="E2588" s="69" t="str">
        <f>"     "&amp;E2587</f>
        <v xml:space="preserve">     Silla Ergonómica Gamer Quenna Negra Blanca </v>
      </c>
      <c r="F2588" s="68" t="s">
        <v>12</v>
      </c>
      <c r="G2588" s="70">
        <f>G2587</f>
        <v>899900</v>
      </c>
      <c r="H2588" s="70" t="str">
        <f>H2587&amp;"     "</f>
        <v xml:space="preserve">$     </v>
      </c>
      <c r="J2588" t="e">
        <f>+INDEX(Hoja3!A:G,MATCH('ALL PRODUCTS'!B2588,Hoja3!B:B,0),6)</f>
        <v>#N/A</v>
      </c>
      <c r="K2588" s="79" t="e">
        <f>+INDEX(Hoja3!A:G,MATCH('ALL PRODUCTS'!B2588,Hoja3!B:B,0),5)</f>
        <v>#N/A</v>
      </c>
      <c r="L2588" s="86">
        <v>1935780.0000000002</v>
      </c>
      <c r="M2588" s="86">
        <v>879900</v>
      </c>
    </row>
    <row r="2589" spans="1:13">
      <c r="A2589" t="s">
        <v>2696</v>
      </c>
      <c r="B2589" s="68" t="s">
        <v>17910</v>
      </c>
      <c r="C2589" s="68" t="s">
        <v>17913</v>
      </c>
      <c r="D2589" s="9" t="s">
        <v>17914</v>
      </c>
      <c r="E2589" s="69" t="str">
        <f>"     "&amp;E2587</f>
        <v xml:space="preserve">     Silla Ergonómica Gamer Quenna Negra Blanca </v>
      </c>
      <c r="F2589" s="68" t="s">
        <v>34</v>
      </c>
      <c r="G2589" s="70">
        <f>G2587</f>
        <v>899900</v>
      </c>
      <c r="H2589" s="70" t="str">
        <f>H2587&amp;"     "</f>
        <v xml:space="preserve">$     </v>
      </c>
      <c r="J2589" t="e">
        <f>+INDEX(Hoja3!A:G,MATCH('ALL PRODUCTS'!B2589,Hoja3!B:B,0),6)</f>
        <v>#N/A</v>
      </c>
      <c r="K2589" s="79" t="e">
        <f>+INDEX(Hoja3!A:G,MATCH('ALL PRODUCTS'!B2589,Hoja3!B:B,0),5)</f>
        <v>#N/A</v>
      </c>
      <c r="L2589" s="86" t="e">
        <v>#N/A</v>
      </c>
      <c r="M2589" s="86" t="e">
        <v>#N/A</v>
      </c>
    </row>
    <row r="2590" spans="1:13">
      <c r="A2590" t="s">
        <v>2696</v>
      </c>
      <c r="B2590" s="68" t="s">
        <v>17910</v>
      </c>
      <c r="C2590" s="68" t="s">
        <v>17915</v>
      </c>
      <c r="D2590" s="9"/>
      <c r="E2590" s="69" t="str">
        <f>"     "&amp;E2587</f>
        <v xml:space="preserve">     Silla Ergonómica Gamer Quenna Negra Blanca </v>
      </c>
      <c r="F2590" s="68" t="s">
        <v>38</v>
      </c>
      <c r="G2590" s="70">
        <f>G2587</f>
        <v>899900</v>
      </c>
      <c r="H2590" s="70" t="str">
        <f>H2587&amp;"     "</f>
        <v xml:space="preserve">$     </v>
      </c>
      <c r="J2590" t="e">
        <f>+INDEX(Hoja3!A:G,MATCH('ALL PRODUCTS'!B2590,Hoja3!B:B,0),6)</f>
        <v>#N/A</v>
      </c>
      <c r="K2590" s="79" t="e">
        <f>+INDEX(Hoja3!A:G,MATCH('ALL PRODUCTS'!B2590,Hoja3!B:B,0),5)</f>
        <v>#N/A</v>
      </c>
      <c r="L2590" s="86" t="e">
        <v>#N/A</v>
      </c>
      <c r="M2590" s="86" t="e">
        <v>#N/A</v>
      </c>
    </row>
    <row r="2591" spans="1:13">
      <c r="A2591" t="s">
        <v>2696</v>
      </c>
      <c r="B2591" s="68" t="s">
        <v>17916</v>
      </c>
      <c r="C2591" s="68" t="s">
        <v>17917</v>
      </c>
      <c r="D2591" s="9" t="s">
        <v>2248</v>
      </c>
      <c r="E2591" s="9" t="s">
        <v>17918</v>
      </c>
      <c r="F2591" s="68" t="s">
        <v>38</v>
      </c>
      <c r="G2591" s="6">
        <v>699900</v>
      </c>
      <c r="H2591" s="6" t="s">
        <v>13</v>
      </c>
      <c r="I2591" s="6">
        <v>699900</v>
      </c>
      <c r="J2591" t="e">
        <f>+INDEX(Hoja3!A:G,MATCH('ALL PRODUCTS'!B2591,Hoja3!B:B,0),6)</f>
        <v>#N/A</v>
      </c>
      <c r="K2591" s="79" t="e">
        <f>+INDEX(Hoja3!A:G,MATCH('ALL PRODUCTS'!B2591,Hoja3!B:B,0),5)</f>
        <v>#N/A</v>
      </c>
      <c r="L2591" s="86">
        <v>2067780.0000000002</v>
      </c>
      <c r="M2591" s="86">
        <v>939900</v>
      </c>
    </row>
    <row r="2592" spans="1:13">
      <c r="A2592" t="s">
        <v>2696</v>
      </c>
      <c r="B2592" s="68" t="s">
        <v>17919</v>
      </c>
      <c r="C2592" s="68"/>
      <c r="D2592" s="68" t="s">
        <v>6</v>
      </c>
      <c r="E2592" s="9" t="s">
        <v>17920</v>
      </c>
      <c r="F2592" s="68" t="s">
        <v>16</v>
      </c>
      <c r="G2592" s="6">
        <v>699900</v>
      </c>
      <c r="H2592" s="6" t="s">
        <v>13</v>
      </c>
      <c r="I2592">
        <v>929900</v>
      </c>
      <c r="J2592" t="e">
        <f>+INDEX(Hoja3!A:G,MATCH('ALL PRODUCTS'!B2592,Hoja3!B:B,0),6)</f>
        <v>#N/A</v>
      </c>
      <c r="K2592" s="79" t="e">
        <f>+INDEX(Hoja3!A:G,MATCH('ALL PRODUCTS'!B2592,Hoja3!B:B,0),5)</f>
        <v>#N/A</v>
      </c>
      <c r="L2592" s="86" t="e">
        <v>#N/A</v>
      </c>
      <c r="M2592" s="86" t="e">
        <v>#N/A</v>
      </c>
    </row>
    <row r="2593" spans="1:13">
      <c r="A2593" t="s">
        <v>2696</v>
      </c>
      <c r="B2593" s="68" t="s">
        <v>17919</v>
      </c>
      <c r="C2593" s="68" t="s">
        <v>17921</v>
      </c>
      <c r="D2593" s="9" t="s">
        <v>2537</v>
      </c>
      <c r="E2593" s="69" t="str">
        <f>"     "&amp;E2592</f>
        <v xml:space="preserve">     Silla Ergonómica Gamer Esna </v>
      </c>
      <c r="F2593" s="68" t="s">
        <v>34</v>
      </c>
      <c r="G2593" s="70">
        <f>G2592</f>
        <v>699900</v>
      </c>
      <c r="H2593" s="70" t="str">
        <f>H2592&amp;"     "</f>
        <v xml:space="preserve">$     </v>
      </c>
      <c r="J2593" t="e">
        <f>+INDEX(Hoja3!A:G,MATCH('ALL PRODUCTS'!B2593,Hoja3!B:B,0),6)</f>
        <v>#N/A</v>
      </c>
      <c r="K2593" s="79" t="e">
        <f>+INDEX(Hoja3!A:G,MATCH('ALL PRODUCTS'!B2593,Hoja3!B:B,0),5)</f>
        <v>#N/A</v>
      </c>
      <c r="L2593" s="86">
        <v>1979780.0000000002</v>
      </c>
      <c r="M2593" s="86">
        <v>899900</v>
      </c>
    </row>
    <row r="2594" spans="1:13">
      <c r="A2594" t="s">
        <v>2696</v>
      </c>
      <c r="B2594" s="68" t="s">
        <v>17919</v>
      </c>
      <c r="C2594" s="68" t="s">
        <v>17922</v>
      </c>
      <c r="D2594" s="9" t="s">
        <v>2248</v>
      </c>
      <c r="E2594" s="69" t="str">
        <f>"     "&amp;E2592</f>
        <v xml:space="preserve">     Silla Ergonómica Gamer Esna </v>
      </c>
      <c r="F2594" s="68" t="s">
        <v>38</v>
      </c>
      <c r="G2594" s="70">
        <f>G2592</f>
        <v>699900</v>
      </c>
      <c r="H2594" s="70" t="str">
        <f>H2592&amp;"     "</f>
        <v xml:space="preserve">$     </v>
      </c>
      <c r="J2594" t="e">
        <f>+INDEX(Hoja3!A:G,MATCH('ALL PRODUCTS'!B2594,Hoja3!B:B,0),6)</f>
        <v>#N/A</v>
      </c>
      <c r="K2594" s="79" t="e">
        <f>+INDEX(Hoja3!A:G,MATCH('ALL PRODUCTS'!B2594,Hoja3!B:B,0),5)</f>
        <v>#N/A</v>
      </c>
      <c r="L2594" s="86">
        <v>2067780.0000000002</v>
      </c>
      <c r="M2594" s="86">
        <v>939900</v>
      </c>
    </row>
    <row r="2595" spans="1:13">
      <c r="A2595" t="s">
        <v>2696</v>
      </c>
      <c r="B2595" s="68" t="s">
        <v>17919</v>
      </c>
      <c r="C2595" s="68" t="s">
        <v>17923</v>
      </c>
      <c r="D2595" s="9" t="s">
        <v>2249</v>
      </c>
      <c r="E2595" s="69" t="str">
        <f>"     "&amp;E2592</f>
        <v xml:space="preserve">     Silla Ergonómica Gamer Esna </v>
      </c>
      <c r="F2595" s="68" t="s">
        <v>36</v>
      </c>
      <c r="G2595" s="70">
        <f>G2592</f>
        <v>699900</v>
      </c>
      <c r="H2595" s="70" t="str">
        <f>H2592&amp;"     "</f>
        <v xml:space="preserve">$     </v>
      </c>
      <c r="J2595" t="e">
        <f>+INDEX(Hoja3!A:G,MATCH('ALL PRODUCTS'!B2595,Hoja3!B:B,0),6)</f>
        <v>#N/A</v>
      </c>
      <c r="K2595" s="79" t="e">
        <f>+INDEX(Hoja3!A:G,MATCH('ALL PRODUCTS'!B2595,Hoja3!B:B,0),5)</f>
        <v>#N/A</v>
      </c>
      <c r="L2595" s="86">
        <v>1979780.0000000002</v>
      </c>
      <c r="M2595" s="86">
        <v>899900</v>
      </c>
    </row>
    <row r="2596" spans="1:13">
      <c r="A2596" t="s">
        <v>2696</v>
      </c>
      <c r="B2596" s="68" t="s">
        <v>17924</v>
      </c>
      <c r="C2596" s="68"/>
      <c r="D2596" s="68" t="s">
        <v>6</v>
      </c>
      <c r="E2596" s="9" t="s">
        <v>17925</v>
      </c>
      <c r="F2596" s="68" t="s">
        <v>16</v>
      </c>
      <c r="G2596" s="6">
        <v>379900</v>
      </c>
      <c r="H2596" s="6" t="s">
        <v>13</v>
      </c>
      <c r="I2596">
        <v>379900</v>
      </c>
      <c r="J2596" t="e">
        <f>+INDEX(Hoja3!A:G,MATCH('ALL PRODUCTS'!B2596,Hoja3!B:B,0),6)</f>
        <v>#N/A</v>
      </c>
      <c r="K2596" s="79" t="e">
        <f>+INDEX(Hoja3!A:G,MATCH('ALL PRODUCTS'!B2596,Hoja3!B:B,0),5)</f>
        <v>#N/A</v>
      </c>
      <c r="L2596" s="86" t="e">
        <v>#N/A</v>
      </c>
      <c r="M2596" s="86" t="e">
        <v>#N/A</v>
      </c>
    </row>
    <row r="2597" spans="1:13">
      <c r="A2597" t="s">
        <v>2696</v>
      </c>
      <c r="B2597" s="68" t="s">
        <v>17924</v>
      </c>
      <c r="C2597" s="68" t="s">
        <v>17926</v>
      </c>
      <c r="D2597" s="9" t="s">
        <v>2223</v>
      </c>
      <c r="E2597" s="69" t="str">
        <f>"     "&amp;E2596</f>
        <v xml:space="preserve">     Silla Bar O Barra Espalda Baja Polo </v>
      </c>
      <c r="F2597" s="68" t="s">
        <v>36</v>
      </c>
      <c r="G2597" s="70">
        <f>G2596</f>
        <v>379900</v>
      </c>
      <c r="H2597" s="70" t="str">
        <f>H2596&amp;"     "</f>
        <v xml:space="preserve">$     </v>
      </c>
      <c r="J2597" t="e">
        <f>+INDEX(Hoja3!A:G,MATCH('ALL PRODUCTS'!B2597,Hoja3!B:B,0),6)</f>
        <v>#N/A</v>
      </c>
      <c r="K2597" s="79" t="e">
        <f>+INDEX(Hoja3!A:G,MATCH('ALL PRODUCTS'!B2597,Hoja3!B:B,0),5)</f>
        <v>#N/A</v>
      </c>
      <c r="L2597" s="86">
        <v>615780</v>
      </c>
      <c r="M2597" s="86">
        <v>279900</v>
      </c>
    </row>
    <row r="2598" spans="1:13">
      <c r="A2598" t="s">
        <v>2696</v>
      </c>
      <c r="B2598" s="68" t="s">
        <v>17924</v>
      </c>
      <c r="C2598" s="68" t="s">
        <v>17927</v>
      </c>
      <c r="D2598" s="9" t="s">
        <v>8921</v>
      </c>
      <c r="E2598" s="69" t="str">
        <f>"     "&amp;E2596</f>
        <v xml:space="preserve">     Silla Bar O Barra Espalda Baja Polo </v>
      </c>
      <c r="F2598" s="68" t="s">
        <v>38</v>
      </c>
      <c r="G2598" s="70">
        <f>G2596</f>
        <v>379900</v>
      </c>
      <c r="H2598" s="70" t="str">
        <f>H2596&amp;"     "</f>
        <v xml:space="preserve">$     </v>
      </c>
      <c r="J2598" t="e">
        <f>+INDEX(Hoja3!A:G,MATCH('ALL PRODUCTS'!B2598,Hoja3!B:B,0),6)</f>
        <v>#N/A</v>
      </c>
      <c r="K2598" s="79" t="e">
        <f>+INDEX(Hoja3!A:G,MATCH('ALL PRODUCTS'!B2598,Hoja3!B:B,0),5)</f>
        <v>#N/A</v>
      </c>
      <c r="L2598" s="86">
        <v>615780</v>
      </c>
      <c r="M2598" s="86">
        <v>279900</v>
      </c>
    </row>
    <row r="2599" spans="1:13">
      <c r="A2599" t="s">
        <v>2696</v>
      </c>
      <c r="B2599" s="68" t="s">
        <v>17924</v>
      </c>
      <c r="C2599" s="68" t="s">
        <v>17928</v>
      </c>
      <c r="D2599" s="9" t="s">
        <v>8920</v>
      </c>
      <c r="E2599" s="69" t="str">
        <f>"     "&amp;E2596</f>
        <v xml:space="preserve">     Silla Bar O Barra Espalda Baja Polo </v>
      </c>
      <c r="F2599" s="68" t="s">
        <v>12</v>
      </c>
      <c r="G2599" s="70">
        <f>G2596</f>
        <v>379900</v>
      </c>
      <c r="H2599" s="70" t="str">
        <f>H2596&amp;"     "</f>
        <v xml:space="preserve">$     </v>
      </c>
      <c r="J2599" t="e">
        <f>+INDEX(Hoja3!A:G,MATCH('ALL PRODUCTS'!B2599,Hoja3!B:B,0),6)</f>
        <v>#N/A</v>
      </c>
      <c r="K2599" s="79" t="e">
        <f>+INDEX(Hoja3!A:G,MATCH('ALL PRODUCTS'!B2599,Hoja3!B:B,0),5)</f>
        <v>#N/A</v>
      </c>
      <c r="L2599" s="86">
        <v>615780</v>
      </c>
      <c r="M2599" s="86">
        <v>279900</v>
      </c>
    </row>
    <row r="2600" spans="1:13">
      <c r="A2600" t="s">
        <v>2696</v>
      </c>
      <c r="B2600" s="68" t="s">
        <v>17929</v>
      </c>
      <c r="C2600" s="68" t="s">
        <v>17930</v>
      </c>
      <c r="D2600" s="9" t="s">
        <v>17931</v>
      </c>
      <c r="E2600" s="9" t="s">
        <v>17932</v>
      </c>
      <c r="F2600" s="68" t="s">
        <v>12</v>
      </c>
      <c r="G2600" s="6">
        <v>1599900</v>
      </c>
      <c r="H2600" s="6" t="s">
        <v>13</v>
      </c>
      <c r="I2600" s="6">
        <v>1599900</v>
      </c>
      <c r="J2600" t="e">
        <f>+INDEX(Hoja3!A:G,MATCH('ALL PRODUCTS'!B2600,Hoja3!B:B,0),6)</f>
        <v>#N/A</v>
      </c>
      <c r="K2600" s="79" t="e">
        <f>+INDEX(Hoja3!A:G,MATCH('ALL PRODUCTS'!B2600,Hoja3!B:B,0),5)</f>
        <v>#N/A</v>
      </c>
      <c r="L2600" s="86" t="e">
        <v>#N/A</v>
      </c>
      <c r="M2600" s="86" t="e">
        <v>#N/A</v>
      </c>
    </row>
    <row r="2601" spans="1:13">
      <c r="A2601" t="s">
        <v>2696</v>
      </c>
      <c r="B2601" s="68" t="s">
        <v>17933</v>
      </c>
      <c r="C2601" s="68"/>
      <c r="D2601" s="68" t="s">
        <v>6</v>
      </c>
      <c r="E2601" s="9" t="s">
        <v>17934</v>
      </c>
      <c r="F2601" s="68" t="s">
        <v>16</v>
      </c>
      <c r="G2601" s="6">
        <v>399900</v>
      </c>
      <c r="H2601" s="6" t="s">
        <v>13</v>
      </c>
      <c r="I2601" s="6">
        <v>399900</v>
      </c>
      <c r="J2601" t="e">
        <f>+INDEX(Hoja3!A:G,MATCH('ALL PRODUCTS'!B2601,Hoja3!B:B,0),6)</f>
        <v>#N/A</v>
      </c>
      <c r="K2601" s="79" t="e">
        <f>+INDEX(Hoja3!A:G,MATCH('ALL PRODUCTS'!B2601,Hoja3!B:B,0),5)</f>
        <v>#N/A</v>
      </c>
      <c r="L2601" s="86" t="e">
        <v>#N/A</v>
      </c>
      <c r="M2601" s="86" t="e">
        <v>#N/A</v>
      </c>
    </row>
    <row r="2602" spans="1:13">
      <c r="A2602" t="s">
        <v>2696</v>
      </c>
      <c r="B2602" s="68" t="s">
        <v>17933</v>
      </c>
      <c r="C2602" s="68" t="s">
        <v>17935</v>
      </c>
      <c r="D2602" s="9" t="s">
        <v>9104</v>
      </c>
      <c r="E2602" s="69" t="str">
        <f>"     "&amp;E2601</f>
        <v xml:space="preserve">     Silla Bar O Barra Espalda Baja Weis </v>
      </c>
      <c r="F2602" s="68" t="s">
        <v>232</v>
      </c>
      <c r="G2602" s="70">
        <f>G2601</f>
        <v>399900</v>
      </c>
      <c r="H2602" s="70" t="str">
        <f>H2601&amp;"     "</f>
        <v xml:space="preserve">$     </v>
      </c>
      <c r="J2602" t="e">
        <f>+INDEX(Hoja3!A:G,MATCH('ALL PRODUCTS'!B2602,Hoja3!B:B,0),6)</f>
        <v>#N/A</v>
      </c>
      <c r="K2602" s="79" t="e">
        <f>+INDEX(Hoja3!A:G,MATCH('ALL PRODUCTS'!B2602,Hoja3!B:B,0),5)</f>
        <v>#N/A</v>
      </c>
      <c r="L2602" s="86">
        <v>747780.00000000012</v>
      </c>
      <c r="M2602" s="86">
        <v>339900</v>
      </c>
    </row>
    <row r="2603" spans="1:13">
      <c r="A2603" t="s">
        <v>2696</v>
      </c>
      <c r="B2603" s="68" t="s">
        <v>17933</v>
      </c>
      <c r="C2603" s="68" t="s">
        <v>17936</v>
      </c>
      <c r="D2603" s="9" t="s">
        <v>17937</v>
      </c>
      <c r="E2603" s="69" t="str">
        <f>"     "&amp;E2601</f>
        <v xml:space="preserve">     Silla Bar O Barra Espalda Baja Weis </v>
      </c>
      <c r="F2603" s="68" t="s">
        <v>236</v>
      </c>
      <c r="G2603" s="70">
        <f>G2601</f>
        <v>399900</v>
      </c>
      <c r="H2603" s="70" t="str">
        <f>H2601&amp;"     "</f>
        <v xml:space="preserve">$     </v>
      </c>
      <c r="J2603" t="e">
        <f>+INDEX(Hoja3!A:G,MATCH('ALL PRODUCTS'!B2603,Hoja3!B:B,0),6)</f>
        <v>#N/A</v>
      </c>
      <c r="K2603" s="79" t="e">
        <f>+INDEX(Hoja3!A:G,MATCH('ALL PRODUCTS'!B2603,Hoja3!B:B,0),5)</f>
        <v>#N/A</v>
      </c>
      <c r="L2603" s="86" t="e">
        <v>#N/A</v>
      </c>
      <c r="M2603" s="86" t="e">
        <v>#N/A</v>
      </c>
    </row>
    <row r="2604" spans="1:13">
      <c r="A2604" t="s">
        <v>2696</v>
      </c>
      <c r="B2604" s="68" t="s">
        <v>17938</v>
      </c>
      <c r="C2604" s="68" t="s">
        <v>17939</v>
      </c>
      <c r="D2604" s="9" t="s">
        <v>17940</v>
      </c>
      <c r="E2604" s="9" t="s">
        <v>17941</v>
      </c>
      <c r="F2604" s="68" t="s">
        <v>12</v>
      </c>
      <c r="G2604" s="6">
        <v>399900</v>
      </c>
      <c r="H2604" s="6" t="s">
        <v>13</v>
      </c>
      <c r="I2604" s="6">
        <v>399900</v>
      </c>
      <c r="J2604" t="e">
        <f>+INDEX(Hoja3!A:G,MATCH('ALL PRODUCTS'!B2604,Hoja3!B:B,0),6)</f>
        <v>#N/A</v>
      </c>
      <c r="K2604" s="79" t="e">
        <f>+INDEX(Hoja3!A:G,MATCH('ALL PRODUCTS'!B2604,Hoja3!B:B,0),5)</f>
        <v>#N/A</v>
      </c>
      <c r="L2604" s="86" t="e">
        <v>#N/A</v>
      </c>
      <c r="M2604" s="86" t="e">
        <v>#N/A</v>
      </c>
    </row>
    <row r="2605" spans="1:13">
      <c r="A2605" t="s">
        <v>2696</v>
      </c>
      <c r="B2605" s="68" t="s">
        <v>17942</v>
      </c>
      <c r="C2605" s="68"/>
      <c r="D2605" s="68" t="s">
        <v>6</v>
      </c>
      <c r="E2605" s="9" t="s">
        <v>17056</v>
      </c>
      <c r="F2605" s="68" t="s">
        <v>16</v>
      </c>
      <c r="G2605" s="6">
        <v>399900</v>
      </c>
      <c r="H2605" s="6" t="s">
        <v>13</v>
      </c>
      <c r="I2605">
        <v>329900</v>
      </c>
      <c r="J2605" t="e">
        <f>+INDEX(Hoja3!A:G,MATCH('ALL PRODUCTS'!B2605,Hoja3!B:B,0),6)</f>
        <v>#N/A</v>
      </c>
      <c r="K2605" s="79" t="e">
        <f>+INDEX(Hoja3!A:G,MATCH('ALL PRODUCTS'!B2605,Hoja3!B:B,0),5)</f>
        <v>#N/A</v>
      </c>
      <c r="L2605" s="86" t="e">
        <v>#N/A</v>
      </c>
      <c r="M2605" s="86" t="e">
        <v>#N/A</v>
      </c>
    </row>
    <row r="2606" spans="1:13">
      <c r="A2606" t="s">
        <v>2696</v>
      </c>
      <c r="B2606" s="68" t="s">
        <v>17942</v>
      </c>
      <c r="C2606" s="68" t="s">
        <v>17943</v>
      </c>
      <c r="D2606" s="9" t="s">
        <v>1753</v>
      </c>
      <c r="E2606" s="69" t="str">
        <f>"     "&amp;E2605</f>
        <v xml:space="preserve">     Silla Bar O Barra Espalda Media Leo</v>
      </c>
      <c r="F2606" s="68" t="s">
        <v>36</v>
      </c>
      <c r="G2606" s="70">
        <f>G2605</f>
        <v>399900</v>
      </c>
      <c r="H2606" s="70" t="str">
        <f>H2605&amp;"     "</f>
        <v xml:space="preserve">$     </v>
      </c>
      <c r="J2606" t="e">
        <f>+INDEX(Hoja3!A:G,MATCH('ALL PRODUCTS'!B2606,Hoja3!B:B,0),6)</f>
        <v>#N/A</v>
      </c>
      <c r="K2606" s="79" t="e">
        <f>+INDEX(Hoja3!A:G,MATCH('ALL PRODUCTS'!B2606,Hoja3!B:B,0),5)</f>
        <v>#N/A</v>
      </c>
      <c r="L2606" s="86">
        <v>703780</v>
      </c>
      <c r="M2606" s="86">
        <v>319900</v>
      </c>
    </row>
    <row r="2607" spans="1:13">
      <c r="A2607" t="s">
        <v>2696</v>
      </c>
      <c r="B2607" s="68" t="s">
        <v>17942</v>
      </c>
      <c r="C2607" s="68" t="s">
        <v>17944</v>
      </c>
      <c r="D2607" s="9" t="s">
        <v>1752</v>
      </c>
      <c r="E2607" s="69" t="str">
        <f>"     "&amp;E2605</f>
        <v xml:space="preserve">     Silla Bar O Barra Espalda Media Leo</v>
      </c>
      <c r="F2607" s="68" t="s">
        <v>54</v>
      </c>
      <c r="G2607" s="70">
        <f>G2605</f>
        <v>399900</v>
      </c>
      <c r="H2607" s="70" t="str">
        <f>H2605&amp;"     "</f>
        <v xml:space="preserve">$     </v>
      </c>
      <c r="J2607" t="e">
        <f>+INDEX(Hoja3!A:G,MATCH('ALL PRODUCTS'!B2607,Hoja3!B:B,0),6)</f>
        <v>#N/A</v>
      </c>
      <c r="K2607" s="79" t="e">
        <f>+INDEX(Hoja3!A:G,MATCH('ALL PRODUCTS'!B2607,Hoja3!B:B,0),5)</f>
        <v>#N/A</v>
      </c>
      <c r="L2607" s="86">
        <v>659780</v>
      </c>
      <c r="M2607" s="86">
        <v>299900</v>
      </c>
    </row>
    <row r="2608" spans="1:13">
      <c r="A2608" t="s">
        <v>2696</v>
      </c>
      <c r="B2608" s="68" t="s">
        <v>17945</v>
      </c>
      <c r="C2608" s="68" t="s">
        <v>17946</v>
      </c>
      <c r="D2608" s="9" t="s">
        <v>7459</v>
      </c>
      <c r="E2608" s="9" t="s">
        <v>17947</v>
      </c>
      <c r="F2608" s="68" t="s">
        <v>12</v>
      </c>
      <c r="G2608" s="6">
        <v>679900</v>
      </c>
      <c r="H2608" s="6" t="s">
        <v>13</v>
      </c>
      <c r="I2608">
        <v>639900</v>
      </c>
      <c r="J2608" t="e">
        <f>+INDEX(Hoja3!A:G,MATCH('ALL PRODUCTS'!B2608,Hoja3!B:B,0),6)</f>
        <v>#N/A</v>
      </c>
      <c r="K2608" s="79" t="e">
        <f>+INDEX(Hoja3!A:G,MATCH('ALL PRODUCTS'!B2608,Hoja3!B:B,0),5)</f>
        <v>#N/A</v>
      </c>
      <c r="L2608" s="86">
        <v>1363780</v>
      </c>
      <c r="M2608" s="86">
        <v>619900</v>
      </c>
    </row>
    <row r="2609" spans="1:13">
      <c r="A2609" t="s">
        <v>2696</v>
      </c>
      <c r="B2609" s="68" t="s">
        <v>17948</v>
      </c>
      <c r="C2609" s="68" t="s">
        <v>17949</v>
      </c>
      <c r="D2609" s="9" t="s">
        <v>17950</v>
      </c>
      <c r="E2609" s="9" t="s">
        <v>17951</v>
      </c>
      <c r="F2609" s="68" t="s">
        <v>12</v>
      </c>
      <c r="G2609" s="6">
        <v>999900</v>
      </c>
      <c r="H2609" s="6" t="s">
        <v>13</v>
      </c>
      <c r="I2609" s="6">
        <v>999900</v>
      </c>
      <c r="J2609" t="e">
        <f>+INDEX(Hoja3!A:G,MATCH('ALL PRODUCTS'!B2609,Hoja3!B:B,0),6)</f>
        <v>#N/A</v>
      </c>
      <c r="K2609" s="79" t="e">
        <f>+INDEX(Hoja3!A:G,MATCH('ALL PRODUCTS'!B2609,Hoja3!B:B,0),5)</f>
        <v>#N/A</v>
      </c>
      <c r="L2609" s="86" t="e">
        <v>#N/A</v>
      </c>
      <c r="M2609" s="86" t="e">
        <v>#N/A</v>
      </c>
    </row>
    <row r="2610" spans="1:13">
      <c r="A2610" t="s">
        <v>2696</v>
      </c>
      <c r="B2610" s="68" t="s">
        <v>17952</v>
      </c>
      <c r="C2610" s="68" t="s">
        <v>17953</v>
      </c>
      <c r="D2610" s="9" t="s">
        <v>10976</v>
      </c>
      <c r="E2610" s="9" t="s">
        <v>17954</v>
      </c>
      <c r="F2610" s="68" t="s">
        <v>292</v>
      </c>
      <c r="G2610" s="6">
        <v>1049900</v>
      </c>
      <c r="H2610" s="6" t="s">
        <v>13</v>
      </c>
      <c r="I2610" s="6">
        <v>1049900</v>
      </c>
      <c r="J2610" t="e">
        <f>+INDEX(Hoja3!A:G,MATCH('ALL PRODUCTS'!B2610,Hoja3!B:B,0),6)</f>
        <v>#N/A</v>
      </c>
      <c r="K2610" s="79" t="e">
        <f>+INDEX(Hoja3!A:G,MATCH('ALL PRODUCTS'!B2610,Hoja3!B:B,0),5)</f>
        <v>#N/A</v>
      </c>
      <c r="L2610" s="86">
        <v>2793780</v>
      </c>
      <c r="M2610" s="86">
        <v>1269900</v>
      </c>
    </row>
    <row r="2611" spans="1:13">
      <c r="A2611" t="s">
        <v>2696</v>
      </c>
      <c r="B2611" s="68" t="s">
        <v>17955</v>
      </c>
      <c r="C2611" s="68" t="s">
        <v>17956</v>
      </c>
      <c r="D2611" s="9" t="s">
        <v>1739</v>
      </c>
      <c r="E2611" s="9" t="s">
        <v>17957</v>
      </c>
      <c r="F2611" s="68" t="s">
        <v>12</v>
      </c>
      <c r="G2611" s="6">
        <v>379900</v>
      </c>
      <c r="H2611" s="6" t="s">
        <v>13</v>
      </c>
      <c r="I2611">
        <v>459900</v>
      </c>
      <c r="J2611" t="e">
        <f>+INDEX(Hoja3!A:G,MATCH('ALL PRODUCTS'!B2611,Hoja3!B:B,0),6)</f>
        <v>#N/A</v>
      </c>
      <c r="K2611" s="79" t="e">
        <f>+INDEX(Hoja3!A:G,MATCH('ALL PRODUCTS'!B2611,Hoja3!B:B,0),5)</f>
        <v>#N/A</v>
      </c>
      <c r="L2611" s="86">
        <v>989780.00000000012</v>
      </c>
      <c r="M2611" s="86">
        <v>449900</v>
      </c>
    </row>
    <row r="2612" spans="1:13">
      <c r="A2612" t="s">
        <v>2696</v>
      </c>
      <c r="B2612" s="68" t="s">
        <v>17958</v>
      </c>
      <c r="C2612" s="68" t="s">
        <v>17959</v>
      </c>
      <c r="D2612" s="9" t="s">
        <v>7579</v>
      </c>
      <c r="E2612" s="9" t="s">
        <v>17960</v>
      </c>
      <c r="F2612" s="68" t="s">
        <v>12</v>
      </c>
      <c r="G2612" s="6">
        <v>219900</v>
      </c>
      <c r="H2612" s="6" t="s">
        <v>13</v>
      </c>
      <c r="I2612">
        <v>279900</v>
      </c>
      <c r="J2612" t="e">
        <f>+INDEX(Hoja3!A:G,MATCH('ALL PRODUCTS'!B2612,Hoja3!B:B,0),6)</f>
        <v>#N/A</v>
      </c>
      <c r="K2612" s="79" t="e">
        <f>+INDEX(Hoja3!A:G,MATCH('ALL PRODUCTS'!B2612,Hoja3!B:B,0),5)</f>
        <v>#N/A</v>
      </c>
      <c r="L2612" s="86">
        <v>593780</v>
      </c>
      <c r="M2612" s="86">
        <v>269900</v>
      </c>
    </row>
    <row r="2613" spans="1:13">
      <c r="A2613" t="s">
        <v>2696</v>
      </c>
      <c r="B2613" s="68" t="s">
        <v>17961</v>
      </c>
      <c r="C2613" s="68"/>
      <c r="D2613" s="68" t="s">
        <v>6</v>
      </c>
      <c r="E2613" s="9" t="s">
        <v>17962</v>
      </c>
      <c r="F2613" s="68" t="s">
        <v>16</v>
      </c>
      <c r="G2613" s="6">
        <v>329900</v>
      </c>
      <c r="H2613" s="6" t="s">
        <v>13</v>
      </c>
      <c r="I2613">
        <v>329900</v>
      </c>
      <c r="J2613" t="e">
        <f>+INDEX(Hoja3!A:G,MATCH('ALL PRODUCTS'!B2613,Hoja3!B:B,0),6)</f>
        <v>#N/A</v>
      </c>
      <c r="K2613" s="79" t="e">
        <f>+INDEX(Hoja3!A:G,MATCH('ALL PRODUCTS'!B2613,Hoja3!B:B,0),5)</f>
        <v>#N/A</v>
      </c>
      <c r="L2613" s="86" t="e">
        <v>#N/A</v>
      </c>
      <c r="M2613" s="86" t="e">
        <v>#N/A</v>
      </c>
    </row>
    <row r="2614" spans="1:13">
      <c r="A2614" t="s">
        <v>2696</v>
      </c>
      <c r="B2614" s="68" t="s">
        <v>17961</v>
      </c>
      <c r="C2614" s="68" t="s">
        <v>17963</v>
      </c>
      <c r="D2614" s="9" t="s">
        <v>8972</v>
      </c>
      <c r="E2614" s="69" t="str">
        <f>"     "&amp;E2613</f>
        <v xml:space="preserve">     Silla Bar O Barra Arkor</v>
      </c>
      <c r="F2614" s="68" t="s">
        <v>36</v>
      </c>
      <c r="G2614" s="70">
        <f>G2613</f>
        <v>329900</v>
      </c>
      <c r="H2614" s="70" t="str">
        <f>H2613&amp;"     "</f>
        <v xml:space="preserve">$     </v>
      </c>
      <c r="J2614" t="e">
        <f>+INDEX(Hoja3!A:G,MATCH('ALL PRODUCTS'!B2614,Hoja3!B:B,0),6)</f>
        <v>#N/A</v>
      </c>
      <c r="K2614" s="79" t="e">
        <f>+INDEX(Hoja3!A:G,MATCH('ALL PRODUCTS'!B2614,Hoja3!B:B,0),5)</f>
        <v>#N/A</v>
      </c>
      <c r="L2614" s="86">
        <v>659780</v>
      </c>
      <c r="M2614" s="86">
        <v>299900</v>
      </c>
    </row>
    <row r="2615" spans="1:13">
      <c r="A2615" t="s">
        <v>2696</v>
      </c>
      <c r="B2615" s="68" t="s">
        <v>17961</v>
      </c>
      <c r="C2615" s="68" t="s">
        <v>17964</v>
      </c>
      <c r="D2615" s="9" t="s">
        <v>8816</v>
      </c>
      <c r="E2615" s="69" t="str">
        <f>"     "&amp;E2613</f>
        <v xml:space="preserve">     Silla Bar O Barra Arkor</v>
      </c>
      <c r="F2615" s="68" t="s">
        <v>12</v>
      </c>
      <c r="G2615" s="70">
        <f>G2613</f>
        <v>329900</v>
      </c>
      <c r="H2615" s="70" t="str">
        <f>H2613&amp;"     "</f>
        <v xml:space="preserve">$     </v>
      </c>
      <c r="J2615" t="e">
        <f>+INDEX(Hoja3!A:G,MATCH('ALL PRODUCTS'!B2615,Hoja3!B:B,0),6)</f>
        <v>#N/A</v>
      </c>
      <c r="K2615" s="79" t="e">
        <f>+INDEX(Hoja3!A:G,MATCH('ALL PRODUCTS'!B2615,Hoja3!B:B,0),5)</f>
        <v>#N/A</v>
      </c>
      <c r="L2615" s="86">
        <v>549780</v>
      </c>
      <c r="M2615" s="86">
        <v>249900</v>
      </c>
    </row>
    <row r="2616" spans="1:13">
      <c r="A2616" t="s">
        <v>2696</v>
      </c>
      <c r="B2616" s="68" t="s">
        <v>17965</v>
      </c>
      <c r="C2616" s="68" t="s">
        <v>17966</v>
      </c>
      <c r="D2616" s="9" t="s">
        <v>9147</v>
      </c>
      <c r="E2616" s="9" t="s">
        <v>17967</v>
      </c>
      <c r="F2616" s="68" t="s">
        <v>292</v>
      </c>
      <c r="G2616" s="6">
        <v>349900</v>
      </c>
      <c r="H2616" s="6" t="s">
        <v>13</v>
      </c>
      <c r="I2616" s="6">
        <v>349900</v>
      </c>
      <c r="J2616" t="e">
        <f>+INDEX(Hoja3!A:G,MATCH('ALL PRODUCTS'!B2616,Hoja3!B:B,0),6)</f>
        <v>#N/A</v>
      </c>
      <c r="K2616" s="79" t="e">
        <f>+INDEX(Hoja3!A:G,MATCH('ALL PRODUCTS'!B2616,Hoja3!B:B,0),5)</f>
        <v>#N/A</v>
      </c>
      <c r="L2616" s="86">
        <v>719800</v>
      </c>
      <c r="M2616" s="86">
        <v>359900</v>
      </c>
    </row>
    <row r="2617" spans="1:13">
      <c r="A2617" t="s">
        <v>2696</v>
      </c>
      <c r="B2617" s="68" t="s">
        <v>17968</v>
      </c>
      <c r="C2617" s="68" t="s">
        <v>17969</v>
      </c>
      <c r="D2617" s="9" t="s">
        <v>2267</v>
      </c>
      <c r="E2617" s="9" t="s">
        <v>17970</v>
      </c>
      <c r="F2617" s="68" t="s">
        <v>12</v>
      </c>
      <c r="G2617" s="6">
        <v>899900</v>
      </c>
      <c r="H2617" s="6" t="s">
        <v>13</v>
      </c>
      <c r="I2617" s="6">
        <v>899900</v>
      </c>
      <c r="J2617" t="e">
        <f>+INDEX(Hoja3!A:G,MATCH('ALL PRODUCTS'!B2617,Hoja3!B:B,0),6)</f>
        <v>#N/A</v>
      </c>
      <c r="K2617" s="79" t="e">
        <f>+INDEX(Hoja3!A:G,MATCH('ALL PRODUCTS'!B2617,Hoja3!B:B,0),5)</f>
        <v>#N/A</v>
      </c>
      <c r="L2617" s="86">
        <v>1737780.0000000002</v>
      </c>
      <c r="M2617" s="86">
        <v>789900</v>
      </c>
    </row>
    <row r="2618" spans="1:13">
      <c r="A2618" t="s">
        <v>2696</v>
      </c>
      <c r="B2618" s="68" t="s">
        <v>17971</v>
      </c>
      <c r="C2618" s="68" t="s">
        <v>17972</v>
      </c>
      <c r="D2618" s="9" t="s">
        <v>2268</v>
      </c>
      <c r="E2618" s="9" t="s">
        <v>17973</v>
      </c>
      <c r="F2618" s="68" t="s">
        <v>12</v>
      </c>
      <c r="G2618" s="6">
        <v>899900</v>
      </c>
      <c r="H2618" s="6" t="s">
        <v>13</v>
      </c>
      <c r="I2618" s="6">
        <v>899900</v>
      </c>
      <c r="J2618" t="e">
        <f>+INDEX(Hoja3!A:G,MATCH('ALL PRODUCTS'!B2618,Hoja3!B:B,0),6)</f>
        <v>#N/A</v>
      </c>
      <c r="K2618" s="79" t="e">
        <f>+INDEX(Hoja3!A:G,MATCH('ALL PRODUCTS'!B2618,Hoja3!B:B,0),5)</f>
        <v>#N/A</v>
      </c>
      <c r="L2618" s="86">
        <v>1825780.0000000002</v>
      </c>
      <c r="M2618" s="86">
        <v>829900</v>
      </c>
    </row>
    <row r="2619" spans="1:13">
      <c r="A2619" t="s">
        <v>2696</v>
      </c>
      <c r="B2619" s="68" t="s">
        <v>17974</v>
      </c>
      <c r="C2619" s="68" t="s">
        <v>17975</v>
      </c>
      <c r="D2619" s="9" t="s">
        <v>2269</v>
      </c>
      <c r="E2619" s="9" t="s">
        <v>1457</v>
      </c>
      <c r="F2619" s="68" t="s">
        <v>292</v>
      </c>
      <c r="G2619" s="6">
        <v>549900</v>
      </c>
      <c r="H2619" s="6" t="s">
        <v>13</v>
      </c>
      <c r="I2619">
        <v>559900</v>
      </c>
      <c r="J2619" t="e">
        <f>+INDEX(Hoja3!A:G,MATCH('ALL PRODUCTS'!B2619,Hoja3!B:B,0),6)</f>
        <v>#N/A</v>
      </c>
      <c r="K2619" s="79" t="e">
        <f>+INDEX(Hoja3!A:G,MATCH('ALL PRODUCTS'!B2619,Hoja3!B:B,0),5)</f>
        <v>#N/A</v>
      </c>
      <c r="L2619" s="86">
        <v>1187780</v>
      </c>
      <c r="M2619" s="86">
        <v>539900</v>
      </c>
    </row>
    <row r="2620" spans="1:13">
      <c r="A2620" t="s">
        <v>2696</v>
      </c>
      <c r="B2620" s="68" t="s">
        <v>17976</v>
      </c>
      <c r="C2620" s="68" t="s">
        <v>17977</v>
      </c>
      <c r="D2620" s="9" t="s">
        <v>2264</v>
      </c>
      <c r="E2620" s="9" t="s">
        <v>1460</v>
      </c>
      <c r="F2620" s="68" t="s">
        <v>292</v>
      </c>
      <c r="G2620" s="6">
        <v>899900</v>
      </c>
      <c r="H2620" s="6" t="s">
        <v>13</v>
      </c>
      <c r="I2620">
        <v>889900</v>
      </c>
      <c r="J2620" t="e">
        <f>+INDEX(Hoja3!A:G,MATCH('ALL PRODUCTS'!B2620,Hoja3!B:B,0),6)</f>
        <v>#N/A</v>
      </c>
      <c r="K2620" s="79" t="e">
        <f>+INDEX(Hoja3!A:G,MATCH('ALL PRODUCTS'!B2620,Hoja3!B:B,0),5)</f>
        <v>#N/A</v>
      </c>
      <c r="L2620" s="86">
        <v>1891780.0000000002</v>
      </c>
      <c r="M2620" s="86">
        <v>859900</v>
      </c>
    </row>
    <row r="2621" spans="1:13">
      <c r="A2621" t="s">
        <v>2696</v>
      </c>
      <c r="B2621" s="68" t="s">
        <v>17978</v>
      </c>
      <c r="C2621" s="68" t="s">
        <v>17979</v>
      </c>
      <c r="D2621" s="9" t="s">
        <v>2271</v>
      </c>
      <c r="E2621" s="9" t="s">
        <v>1463</v>
      </c>
      <c r="F2621" s="68" t="s">
        <v>292</v>
      </c>
      <c r="G2621" s="6">
        <v>799900</v>
      </c>
      <c r="H2621" s="6" t="s">
        <v>13</v>
      </c>
      <c r="I2621" s="6">
        <v>799900</v>
      </c>
      <c r="J2621" t="e">
        <f>+INDEX(Hoja3!A:G,MATCH('ALL PRODUCTS'!B2621,Hoja3!B:B,0),6)</f>
        <v>#N/A</v>
      </c>
      <c r="K2621" s="79" t="e">
        <f>+INDEX(Hoja3!A:G,MATCH('ALL PRODUCTS'!B2621,Hoja3!B:B,0),5)</f>
        <v>#N/A</v>
      </c>
      <c r="L2621" s="86">
        <v>1781780.0000000002</v>
      </c>
      <c r="M2621" s="86">
        <v>809900</v>
      </c>
    </row>
    <row r="2622" spans="1:13">
      <c r="A2622" t="s">
        <v>2696</v>
      </c>
      <c r="B2622" s="68" t="s">
        <v>17980</v>
      </c>
      <c r="C2622" s="68"/>
      <c r="D2622" s="68" t="s">
        <v>6</v>
      </c>
      <c r="E2622" s="9" t="s">
        <v>1466</v>
      </c>
      <c r="F2622" s="68" t="s">
        <v>16</v>
      </c>
      <c r="G2622" s="6">
        <v>799900</v>
      </c>
      <c r="H2622" s="6" t="s">
        <v>13</v>
      </c>
      <c r="I2622" s="6">
        <v>799900</v>
      </c>
      <c r="J2622" t="e">
        <f>+INDEX(Hoja3!A:G,MATCH('ALL PRODUCTS'!B2622,Hoja3!B:B,0),6)</f>
        <v>#N/A</v>
      </c>
      <c r="K2622" s="79" t="e">
        <f>+INDEX(Hoja3!A:G,MATCH('ALL PRODUCTS'!B2622,Hoja3!B:B,0),5)</f>
        <v>#N/A</v>
      </c>
      <c r="L2622" s="86" t="e">
        <v>#N/A</v>
      </c>
      <c r="M2622" s="86" t="e">
        <v>#N/A</v>
      </c>
    </row>
    <row r="2623" spans="1:13">
      <c r="A2623" t="s">
        <v>2696</v>
      </c>
      <c r="B2623" s="68" t="s">
        <v>17980</v>
      </c>
      <c r="C2623" s="68" t="s">
        <v>17981</v>
      </c>
      <c r="D2623" s="9" t="s">
        <v>2272</v>
      </c>
      <c r="E2623" s="69" t="str">
        <f>"     "&amp;E2622</f>
        <v xml:space="preserve">     Escritorio Humus Y Silla Milano Blanco</v>
      </c>
      <c r="F2623" s="68" t="s">
        <v>292</v>
      </c>
      <c r="G2623" s="70">
        <f>G2622</f>
        <v>799900</v>
      </c>
      <c r="H2623" s="70" t="str">
        <f>H2622&amp;"     "</f>
        <v xml:space="preserve">$     </v>
      </c>
      <c r="J2623" t="e">
        <f>+INDEX(Hoja3!A:G,MATCH('ALL PRODUCTS'!B2623,Hoja3!B:B,0),6)</f>
        <v>#N/A</v>
      </c>
      <c r="K2623" s="79" t="e">
        <f>+INDEX(Hoja3!A:G,MATCH('ALL PRODUCTS'!B2623,Hoja3!B:B,0),5)</f>
        <v>#N/A</v>
      </c>
      <c r="L2623" s="86">
        <v>1781780.0000000002</v>
      </c>
      <c r="M2623" s="86">
        <v>809900</v>
      </c>
    </row>
    <row r="2624" spans="1:13">
      <c r="A2624" t="s">
        <v>2696</v>
      </c>
      <c r="B2624" s="68" t="s">
        <v>17980</v>
      </c>
      <c r="C2624" s="68" t="s">
        <v>17982</v>
      </c>
      <c r="D2624" s="9" t="s">
        <v>2271</v>
      </c>
      <c r="E2624" s="69" t="str">
        <f>"     "&amp;E2622</f>
        <v xml:space="preserve">     Escritorio Humus Y Silla Milano Blanco</v>
      </c>
      <c r="F2624" s="68" t="s">
        <v>12</v>
      </c>
      <c r="G2624" s="70">
        <f>G2622</f>
        <v>799900</v>
      </c>
      <c r="H2624" s="70" t="str">
        <f>H2622&amp;"     "</f>
        <v xml:space="preserve">$     </v>
      </c>
      <c r="J2624" t="e">
        <f>+INDEX(Hoja3!A:G,MATCH('ALL PRODUCTS'!B2624,Hoja3!B:B,0),6)</f>
        <v>#N/A</v>
      </c>
      <c r="K2624" s="79" t="e">
        <f>+INDEX(Hoja3!A:G,MATCH('ALL PRODUCTS'!B2624,Hoja3!B:B,0),5)</f>
        <v>#N/A</v>
      </c>
      <c r="L2624" s="86">
        <v>1781780.0000000002</v>
      </c>
      <c r="M2624" s="86">
        <v>809900</v>
      </c>
    </row>
    <row r="2625" spans="1:13">
      <c r="A2625" t="s">
        <v>2696</v>
      </c>
      <c r="B2625" s="68" t="s">
        <v>17983</v>
      </c>
      <c r="C2625" s="68"/>
      <c r="D2625" s="68" t="s">
        <v>6</v>
      </c>
      <c r="E2625" s="9" t="s">
        <v>17984</v>
      </c>
      <c r="F2625" s="68" t="s">
        <v>16</v>
      </c>
      <c r="G2625" s="6">
        <v>399900</v>
      </c>
      <c r="H2625" s="6" t="s">
        <v>13</v>
      </c>
      <c r="I2625" s="6">
        <v>399900</v>
      </c>
      <c r="J2625" t="e">
        <f>+INDEX(Hoja3!A:G,MATCH('ALL PRODUCTS'!B2625,Hoja3!B:B,0),6)</f>
        <v>#N/A</v>
      </c>
      <c r="K2625" s="79" t="e">
        <f>+INDEX(Hoja3!A:G,MATCH('ALL PRODUCTS'!B2625,Hoja3!B:B,0),5)</f>
        <v>#N/A</v>
      </c>
      <c r="L2625" s="86" t="e">
        <v>#N/A</v>
      </c>
      <c r="M2625" s="86" t="e">
        <v>#N/A</v>
      </c>
    </row>
    <row r="2626" spans="1:13">
      <c r="A2626" t="s">
        <v>2696</v>
      </c>
      <c r="B2626" s="68" t="s">
        <v>17983</v>
      </c>
      <c r="C2626" s="68" t="s">
        <v>17985</v>
      </c>
      <c r="D2626" s="9" t="s">
        <v>1842</v>
      </c>
      <c r="E2626" s="69" t="str">
        <f>"     "&amp;E2625</f>
        <v xml:space="preserve">     Escritorio Kenia </v>
      </c>
      <c r="F2626" s="68" t="s">
        <v>292</v>
      </c>
      <c r="G2626" s="70">
        <f>G2625</f>
        <v>399900</v>
      </c>
      <c r="H2626" s="70" t="str">
        <f>H2625&amp;"     "</f>
        <v xml:space="preserve">$     </v>
      </c>
      <c r="J2626" t="e">
        <f>+INDEX(Hoja3!A:G,MATCH('ALL PRODUCTS'!B2626,Hoja3!B:B,0),6)</f>
        <v>#N/A</v>
      </c>
      <c r="K2626" s="79" t="e">
        <f>+INDEX(Hoja3!A:G,MATCH('ALL PRODUCTS'!B2626,Hoja3!B:B,0),5)</f>
        <v>#N/A</v>
      </c>
      <c r="L2626" s="86">
        <v>939800</v>
      </c>
      <c r="M2626" s="86">
        <v>469900</v>
      </c>
    </row>
    <row r="2627" spans="1:13">
      <c r="A2627" t="s">
        <v>2696</v>
      </c>
      <c r="B2627" s="68" t="s">
        <v>17983</v>
      </c>
      <c r="C2627" s="68" t="s">
        <v>17986</v>
      </c>
      <c r="D2627" s="9" t="s">
        <v>2262</v>
      </c>
      <c r="E2627" s="69" t="str">
        <f>"     "&amp;E2625</f>
        <v xml:space="preserve">     Escritorio Kenia </v>
      </c>
      <c r="F2627" s="68" t="s">
        <v>300</v>
      </c>
      <c r="G2627" s="70">
        <f>G2625</f>
        <v>399900</v>
      </c>
      <c r="H2627" s="70" t="str">
        <f>H2625&amp;"     "</f>
        <v xml:space="preserve">$     </v>
      </c>
      <c r="J2627" t="e">
        <f>+INDEX(Hoja3!A:G,MATCH('ALL PRODUCTS'!B2627,Hoja3!B:B,0),6)</f>
        <v>#N/A</v>
      </c>
      <c r="K2627" s="79" t="e">
        <f>+INDEX(Hoja3!A:G,MATCH('ALL PRODUCTS'!B2627,Hoja3!B:B,0),5)</f>
        <v>#N/A</v>
      </c>
      <c r="L2627" s="86">
        <v>899800</v>
      </c>
      <c r="M2627" s="86">
        <v>449900</v>
      </c>
    </row>
    <row r="2628" spans="1:13">
      <c r="A2628" t="s">
        <v>2696</v>
      </c>
      <c r="B2628" s="68" t="s">
        <v>17983</v>
      </c>
      <c r="C2628" s="68" t="s">
        <v>17987</v>
      </c>
      <c r="D2628" s="9" t="s">
        <v>1761</v>
      </c>
      <c r="E2628" s="69" t="str">
        <f>"     "&amp;E2625</f>
        <v xml:space="preserve">     Escritorio Kenia </v>
      </c>
      <c r="F2628" s="68" t="s">
        <v>456</v>
      </c>
      <c r="G2628" s="70">
        <f>G2625</f>
        <v>399900</v>
      </c>
      <c r="H2628" s="70" t="str">
        <f>H2625&amp;"     "</f>
        <v xml:space="preserve">$     </v>
      </c>
      <c r="J2628" t="e">
        <f>+INDEX(Hoja3!A:G,MATCH('ALL PRODUCTS'!B2628,Hoja3!B:B,0),6)</f>
        <v>#N/A</v>
      </c>
      <c r="K2628" s="79" t="e">
        <f>+INDEX(Hoja3!A:G,MATCH('ALL PRODUCTS'!B2628,Hoja3!B:B,0),5)</f>
        <v>#N/A</v>
      </c>
      <c r="L2628" s="86">
        <v>899800</v>
      </c>
      <c r="M2628" s="86">
        <v>449900</v>
      </c>
    </row>
    <row r="2629" spans="1:13">
      <c r="A2629" t="s">
        <v>2696</v>
      </c>
      <c r="B2629" s="68" t="s">
        <v>17988</v>
      </c>
      <c r="C2629" s="68" t="s">
        <v>17989</v>
      </c>
      <c r="D2629" s="9" t="s">
        <v>10528</v>
      </c>
      <c r="E2629" s="9" t="s">
        <v>17990</v>
      </c>
      <c r="F2629" s="68" t="s">
        <v>292</v>
      </c>
      <c r="G2629" s="6">
        <v>1199900</v>
      </c>
      <c r="H2629" s="6" t="s">
        <v>13</v>
      </c>
      <c r="I2629" s="6">
        <v>1199900</v>
      </c>
      <c r="J2629" t="e">
        <f>+INDEX(Hoja3!A:G,MATCH('ALL PRODUCTS'!B2629,Hoja3!B:B,0),6)</f>
        <v>#N/A</v>
      </c>
      <c r="K2629" s="79" t="e">
        <f>+INDEX(Hoja3!A:G,MATCH('ALL PRODUCTS'!B2629,Hoja3!B:B,0),5)</f>
        <v>#N/A</v>
      </c>
      <c r="L2629" s="86">
        <v>2133780</v>
      </c>
      <c r="M2629" s="86">
        <v>969900</v>
      </c>
    </row>
    <row r="2630" spans="1:13">
      <c r="A2630" t="s">
        <v>2696</v>
      </c>
      <c r="B2630" s="68" t="s">
        <v>17991</v>
      </c>
      <c r="C2630" s="68"/>
      <c r="D2630" s="68" t="s">
        <v>6</v>
      </c>
      <c r="E2630" s="9" t="s">
        <v>17992</v>
      </c>
      <c r="F2630" s="68" t="s">
        <v>16</v>
      </c>
      <c r="G2630" s="6">
        <v>799900</v>
      </c>
      <c r="H2630" s="6" t="s">
        <v>13</v>
      </c>
      <c r="I2630">
        <v>749900</v>
      </c>
      <c r="J2630" t="e">
        <f>+INDEX(Hoja3!A:G,MATCH('ALL PRODUCTS'!B2630,Hoja3!B:B,0),6)</f>
        <v>#N/A</v>
      </c>
      <c r="K2630" s="79" t="e">
        <f>+INDEX(Hoja3!A:G,MATCH('ALL PRODUCTS'!B2630,Hoja3!B:B,0),5)</f>
        <v>#N/A</v>
      </c>
      <c r="L2630" s="86" t="e">
        <v>#N/A</v>
      </c>
      <c r="M2630" s="86" t="e">
        <v>#N/A</v>
      </c>
    </row>
    <row r="2631" spans="1:13">
      <c r="A2631" t="s">
        <v>2696</v>
      </c>
      <c r="B2631" s="68" t="s">
        <v>17991</v>
      </c>
      <c r="C2631" s="68" t="s">
        <v>17993</v>
      </c>
      <c r="D2631" s="9" t="s">
        <v>7468</v>
      </c>
      <c r="E2631" s="69" t="str">
        <f>"     "&amp;E2630</f>
        <v xml:space="preserve">     Silla Para Oficina Elegance Bice Presidente</v>
      </c>
      <c r="F2631" s="68" t="s">
        <v>12</v>
      </c>
      <c r="G2631" s="70">
        <f>G2630</f>
        <v>799900</v>
      </c>
      <c r="H2631" s="70" t="str">
        <f>H2630&amp;"     "</f>
        <v xml:space="preserve">$     </v>
      </c>
      <c r="J2631" t="e">
        <f>+INDEX(Hoja3!A:G,MATCH('ALL PRODUCTS'!B2631,Hoja3!B:B,0),6)</f>
        <v>#N/A</v>
      </c>
      <c r="K2631" s="79" t="e">
        <f>+INDEX(Hoja3!A:G,MATCH('ALL PRODUCTS'!B2631,Hoja3!B:B,0),5)</f>
        <v>#N/A</v>
      </c>
      <c r="L2631" s="86">
        <v>1583780.0000000002</v>
      </c>
      <c r="M2631" s="86">
        <v>719900</v>
      </c>
    </row>
    <row r="2632" spans="1:13">
      <c r="A2632" t="s">
        <v>2696</v>
      </c>
      <c r="B2632" s="68" t="s">
        <v>17991</v>
      </c>
      <c r="C2632" s="68" t="s">
        <v>17994</v>
      </c>
      <c r="D2632" s="9" t="s">
        <v>9906</v>
      </c>
      <c r="E2632" s="69" t="str">
        <f>"     "&amp;E2630</f>
        <v xml:space="preserve">     Silla Para Oficina Elegance Bice Presidente</v>
      </c>
      <c r="F2632" s="68" t="s">
        <v>48</v>
      </c>
      <c r="G2632" s="70">
        <f>G2630</f>
        <v>799900</v>
      </c>
      <c r="H2632" s="70" t="str">
        <f>H2630&amp;"     "</f>
        <v xml:space="preserve">$     </v>
      </c>
      <c r="J2632" t="e">
        <f>+INDEX(Hoja3!A:G,MATCH('ALL PRODUCTS'!B2632,Hoja3!B:B,0),6)</f>
        <v>#N/A</v>
      </c>
      <c r="K2632" s="79" t="e">
        <f>+INDEX(Hoja3!A:G,MATCH('ALL PRODUCTS'!B2632,Hoja3!B:B,0),5)</f>
        <v>#N/A</v>
      </c>
      <c r="L2632" s="86">
        <v>1429780</v>
      </c>
      <c r="M2632" s="86">
        <v>649900</v>
      </c>
    </row>
    <row r="2633" spans="1:13">
      <c r="A2633" t="s">
        <v>2696</v>
      </c>
      <c r="B2633" s="68" t="s">
        <v>17995</v>
      </c>
      <c r="C2633" s="68" t="s">
        <v>17996</v>
      </c>
      <c r="D2633" s="9" t="s">
        <v>2274</v>
      </c>
      <c r="E2633" s="9" t="s">
        <v>17997</v>
      </c>
      <c r="F2633" s="68" t="s">
        <v>17998</v>
      </c>
      <c r="G2633" s="6">
        <v>779900</v>
      </c>
      <c r="H2633" s="6" t="s">
        <v>13</v>
      </c>
      <c r="I2633" s="6">
        <v>779900</v>
      </c>
      <c r="J2633" t="e">
        <f>+INDEX(Hoja3!A:G,MATCH('ALL PRODUCTS'!B2633,Hoja3!B:B,0),6)</f>
        <v>#N/A</v>
      </c>
      <c r="K2633" s="79" t="e">
        <f>+INDEX(Hoja3!A:G,MATCH('ALL PRODUCTS'!B2633,Hoja3!B:B,0),5)</f>
        <v>#N/A</v>
      </c>
      <c r="L2633" s="86">
        <v>1231780</v>
      </c>
      <c r="M2633" s="86">
        <v>559900</v>
      </c>
    </row>
    <row r="2634" spans="1:13">
      <c r="A2634" t="s">
        <v>2696</v>
      </c>
      <c r="B2634" s="68" t="s">
        <v>17999</v>
      </c>
      <c r="C2634" s="68" t="s">
        <v>18000</v>
      </c>
      <c r="D2634" s="9" t="s">
        <v>10210</v>
      </c>
      <c r="E2634" s="9" t="s">
        <v>18001</v>
      </c>
      <c r="F2634" s="68" t="s">
        <v>12</v>
      </c>
      <c r="G2634" s="6">
        <v>899900</v>
      </c>
      <c r="H2634" s="6" t="s">
        <v>13</v>
      </c>
      <c r="I2634" s="6">
        <v>899900</v>
      </c>
      <c r="J2634" t="e">
        <f>+INDEX(Hoja3!A:G,MATCH('ALL PRODUCTS'!B2634,Hoja3!B:B,0),6)</f>
        <v>#N/A</v>
      </c>
      <c r="K2634" s="79" t="e">
        <f>+INDEX(Hoja3!A:G,MATCH('ALL PRODUCTS'!B2634,Hoja3!B:B,0),5)</f>
        <v>#N/A</v>
      </c>
      <c r="L2634" s="86">
        <v>1781780.0000000002</v>
      </c>
      <c r="M2634" s="86">
        <v>809900</v>
      </c>
    </row>
    <row r="2635" spans="1:13">
      <c r="A2635" t="s">
        <v>2696</v>
      </c>
      <c r="B2635" s="68" t="s">
        <v>18002</v>
      </c>
      <c r="C2635" s="68" t="s">
        <v>18003</v>
      </c>
      <c r="D2635" s="9" t="s">
        <v>9997</v>
      </c>
      <c r="E2635" s="9" t="s">
        <v>18004</v>
      </c>
      <c r="F2635" s="68" t="s">
        <v>292</v>
      </c>
      <c r="G2635" s="6">
        <v>659900</v>
      </c>
      <c r="H2635" s="6" t="s">
        <v>13</v>
      </c>
      <c r="I2635" s="6">
        <v>659900</v>
      </c>
      <c r="J2635" t="e">
        <f>+INDEX(Hoja3!A:G,MATCH('ALL PRODUCTS'!B2635,Hoja3!B:B,0),6)</f>
        <v>#N/A</v>
      </c>
      <c r="K2635" s="79" t="e">
        <f>+INDEX(Hoja3!A:G,MATCH('ALL PRODUCTS'!B2635,Hoja3!B:B,0),5)</f>
        <v>#N/A</v>
      </c>
      <c r="L2635" s="86">
        <v>1539780.0000000002</v>
      </c>
      <c r="M2635" s="86">
        <v>699900</v>
      </c>
    </row>
    <row r="2636" spans="1:13">
      <c r="A2636" t="s">
        <v>2696</v>
      </c>
      <c r="B2636" s="68" t="s">
        <v>18005</v>
      </c>
      <c r="C2636" s="68" t="s">
        <v>18006</v>
      </c>
      <c r="D2636" s="9" t="s">
        <v>9941</v>
      </c>
      <c r="E2636" s="9" t="s">
        <v>18007</v>
      </c>
      <c r="F2636" s="68" t="s">
        <v>292</v>
      </c>
      <c r="G2636" s="6">
        <v>649900</v>
      </c>
      <c r="H2636" s="6" t="s">
        <v>13</v>
      </c>
      <c r="I2636" s="6">
        <v>649900</v>
      </c>
      <c r="J2636" t="e">
        <f>+INDEX(Hoja3!A:G,MATCH('ALL PRODUCTS'!B2636,Hoja3!B:B,0),6)</f>
        <v>#N/A</v>
      </c>
      <c r="K2636" s="79" t="e">
        <f>+INDEX(Hoja3!A:G,MATCH('ALL PRODUCTS'!B2636,Hoja3!B:B,0),5)</f>
        <v>#N/A</v>
      </c>
      <c r="L2636" s="86">
        <v>1473780.0000000002</v>
      </c>
      <c r="M2636" s="86">
        <v>669900</v>
      </c>
    </row>
    <row r="2637" spans="1:13">
      <c r="A2637" t="s">
        <v>2696</v>
      </c>
      <c r="B2637" s="68" t="s">
        <v>18008</v>
      </c>
      <c r="C2637" s="68" t="s">
        <v>18009</v>
      </c>
      <c r="D2637" s="9" t="s">
        <v>8146</v>
      </c>
      <c r="E2637" s="9" t="s">
        <v>18010</v>
      </c>
      <c r="F2637" s="68" t="s">
        <v>12</v>
      </c>
      <c r="G2637" s="6">
        <v>479900</v>
      </c>
      <c r="H2637" s="6" t="s">
        <v>13</v>
      </c>
      <c r="I2637">
        <v>609900</v>
      </c>
      <c r="J2637" t="e">
        <f>+INDEX(Hoja3!A:G,MATCH('ALL PRODUCTS'!B2637,Hoja3!B:B,0),6)</f>
        <v>#N/A</v>
      </c>
      <c r="K2637" s="79" t="e">
        <f>+INDEX(Hoja3!A:G,MATCH('ALL PRODUCTS'!B2637,Hoja3!B:B,0),5)</f>
        <v>#N/A</v>
      </c>
      <c r="L2637" s="86">
        <v>1297780</v>
      </c>
      <c r="M2637" s="86">
        <v>589900</v>
      </c>
    </row>
    <row r="2638" spans="1:13">
      <c r="A2638" t="s">
        <v>2696</v>
      </c>
      <c r="B2638" s="68" t="s">
        <v>18011</v>
      </c>
      <c r="C2638" s="68"/>
      <c r="D2638" s="68" t="s">
        <v>6</v>
      </c>
      <c r="E2638" s="9" t="s">
        <v>18012</v>
      </c>
      <c r="F2638" s="68" t="s">
        <v>16</v>
      </c>
      <c r="G2638" s="6">
        <v>1129900</v>
      </c>
      <c r="H2638" s="6" t="s">
        <v>13</v>
      </c>
      <c r="I2638">
        <v>829900</v>
      </c>
      <c r="J2638" t="e">
        <f>+INDEX(Hoja3!A:G,MATCH('ALL PRODUCTS'!B2638,Hoja3!B:B,0),6)</f>
        <v>#N/A</v>
      </c>
      <c r="K2638" s="79" t="e">
        <f>+INDEX(Hoja3!A:G,MATCH('ALL PRODUCTS'!B2638,Hoja3!B:B,0),5)</f>
        <v>#N/A</v>
      </c>
      <c r="L2638" s="86" t="e">
        <v>#N/A</v>
      </c>
      <c r="M2638" s="86" t="e">
        <v>#N/A</v>
      </c>
    </row>
    <row r="2639" spans="1:13">
      <c r="A2639" t="s">
        <v>2696</v>
      </c>
      <c r="B2639" s="68" t="s">
        <v>18011</v>
      </c>
      <c r="C2639" s="68" t="s">
        <v>18013</v>
      </c>
      <c r="D2639" s="9" t="s">
        <v>8201</v>
      </c>
      <c r="E2639" s="69" t="str">
        <f>"     "&amp;E2638</f>
        <v xml:space="preserve">     Silla Auxiliar Para Exteriores Curva Streem Blanca X4</v>
      </c>
      <c r="F2639" s="68" t="s">
        <v>12</v>
      </c>
      <c r="G2639" s="70">
        <f>G2638</f>
        <v>1129900</v>
      </c>
      <c r="H2639" s="70" t="str">
        <f>H2638&amp;"     "</f>
        <v xml:space="preserve">$     </v>
      </c>
      <c r="J2639" t="e">
        <f>+INDEX(Hoja3!A:G,MATCH('ALL PRODUCTS'!B2639,Hoja3!B:B,0),6)</f>
        <v>#N/A</v>
      </c>
      <c r="K2639" s="79" t="e">
        <f>+INDEX(Hoja3!A:G,MATCH('ALL PRODUCTS'!B2639,Hoja3!B:B,0),5)</f>
        <v>#N/A</v>
      </c>
      <c r="L2639" s="86">
        <v>1759780.0000000002</v>
      </c>
      <c r="M2639" s="86">
        <v>799900</v>
      </c>
    </row>
    <row r="2640" spans="1:13">
      <c r="A2640" t="s">
        <v>2696</v>
      </c>
      <c r="B2640" s="68" t="s">
        <v>18011</v>
      </c>
      <c r="C2640" s="68" t="s">
        <v>18014</v>
      </c>
      <c r="D2640" s="9" t="s">
        <v>1749</v>
      </c>
      <c r="E2640" s="69" t="str">
        <f>"     "&amp;E2638</f>
        <v xml:space="preserve">     Silla Auxiliar Para Exteriores Curva Streem Blanca X4</v>
      </c>
      <c r="F2640" s="68" t="s">
        <v>36</v>
      </c>
      <c r="G2640" s="70">
        <f>G2638</f>
        <v>1129900</v>
      </c>
      <c r="H2640" s="70" t="str">
        <f>H2638&amp;"     "</f>
        <v xml:space="preserve">$     </v>
      </c>
      <c r="J2640" t="e">
        <f>+INDEX(Hoja3!A:G,MATCH('ALL PRODUCTS'!B2640,Hoja3!B:B,0),6)</f>
        <v>#N/A</v>
      </c>
      <c r="K2640" s="79" t="e">
        <f>+INDEX(Hoja3!A:G,MATCH('ALL PRODUCTS'!B2640,Hoja3!B:B,0),5)</f>
        <v>#N/A</v>
      </c>
      <c r="L2640" s="86">
        <v>1869780.0000000002</v>
      </c>
      <c r="M2640" s="86">
        <v>849900</v>
      </c>
    </row>
    <row r="2641" spans="1:13">
      <c r="A2641" t="s">
        <v>2696</v>
      </c>
      <c r="B2641" s="68" t="s">
        <v>18011</v>
      </c>
      <c r="C2641" s="68" t="s">
        <v>18015</v>
      </c>
      <c r="D2641" s="9" t="s">
        <v>18016</v>
      </c>
      <c r="E2641" s="69" t="str">
        <f>"     "&amp;E2638</f>
        <v xml:space="preserve">     Silla Auxiliar Para Exteriores Curva Streem Blanca X4</v>
      </c>
      <c r="F2641" s="68" t="s">
        <v>38</v>
      </c>
      <c r="G2641" s="70">
        <f>G2638</f>
        <v>1129900</v>
      </c>
      <c r="H2641" s="70" t="str">
        <f>H2638&amp;"     "</f>
        <v xml:space="preserve">$     </v>
      </c>
      <c r="J2641" t="e">
        <f>+INDEX(Hoja3!A:G,MATCH('ALL PRODUCTS'!B2641,Hoja3!B:B,0),6)</f>
        <v>#N/A</v>
      </c>
      <c r="K2641" s="79" t="e">
        <f>+INDEX(Hoja3!A:G,MATCH('ALL PRODUCTS'!B2641,Hoja3!B:B,0),5)</f>
        <v>#N/A</v>
      </c>
      <c r="L2641" s="86" t="e">
        <v>#N/A</v>
      </c>
      <c r="M2641" s="86" t="e">
        <v>#N/A</v>
      </c>
    </row>
    <row r="2642" spans="1:13">
      <c r="A2642" t="s">
        <v>2696</v>
      </c>
      <c r="B2642" s="68" t="s">
        <v>18017</v>
      </c>
      <c r="C2642" s="68" t="s">
        <v>18018</v>
      </c>
      <c r="D2642" s="9" t="s">
        <v>8201</v>
      </c>
      <c r="E2642" s="9" t="s">
        <v>18019</v>
      </c>
      <c r="F2642" s="68" t="s">
        <v>12</v>
      </c>
      <c r="G2642" s="6">
        <v>949900</v>
      </c>
      <c r="H2642" s="6" t="s">
        <v>13</v>
      </c>
      <c r="I2642">
        <v>829900</v>
      </c>
      <c r="J2642" t="e">
        <f>+INDEX(Hoja3!A:G,MATCH('ALL PRODUCTS'!B2642,Hoja3!B:B,0),6)</f>
        <v>#N/A</v>
      </c>
      <c r="K2642" s="79" t="e">
        <f>+INDEX(Hoja3!A:G,MATCH('ALL PRODUCTS'!B2642,Hoja3!B:B,0),5)</f>
        <v>#N/A</v>
      </c>
      <c r="L2642" s="86">
        <v>1759780.0000000002</v>
      </c>
      <c r="M2642" s="86">
        <v>799900</v>
      </c>
    </row>
    <row r="2643" spans="1:13">
      <c r="A2643" t="s">
        <v>2696</v>
      </c>
      <c r="B2643" s="68" t="s">
        <v>18020</v>
      </c>
      <c r="C2643" s="68" t="s">
        <v>18021</v>
      </c>
      <c r="D2643" s="9" t="s">
        <v>18022</v>
      </c>
      <c r="E2643" s="9" t="s">
        <v>18023</v>
      </c>
      <c r="F2643" s="68" t="s">
        <v>38</v>
      </c>
      <c r="G2643" s="6">
        <v>569900</v>
      </c>
      <c r="H2643" s="6" t="s">
        <v>13</v>
      </c>
      <c r="I2643" s="6">
        <v>569900</v>
      </c>
      <c r="J2643" t="e">
        <f>+INDEX(Hoja3!A:G,MATCH('ALL PRODUCTS'!B2643,Hoja3!B:B,0),6)</f>
        <v>#N/A</v>
      </c>
      <c r="K2643" s="79" t="e">
        <f>+INDEX(Hoja3!A:G,MATCH('ALL PRODUCTS'!B2643,Hoja3!B:B,0),5)</f>
        <v>#N/A</v>
      </c>
      <c r="L2643" s="86" t="e">
        <v>#N/A</v>
      </c>
      <c r="M2643" s="86" t="e">
        <v>#N/A</v>
      </c>
    </row>
    <row r="2644" spans="1:13">
      <c r="A2644" t="s">
        <v>2696</v>
      </c>
      <c r="B2644" s="68" t="s">
        <v>18024</v>
      </c>
      <c r="C2644" s="68" t="s">
        <v>18025</v>
      </c>
      <c r="D2644" s="9" t="s">
        <v>18016</v>
      </c>
      <c r="E2644" s="9" t="s">
        <v>18026</v>
      </c>
      <c r="F2644" s="68" t="s">
        <v>38</v>
      </c>
      <c r="G2644" s="6">
        <v>1129900</v>
      </c>
      <c r="H2644" s="6" t="s">
        <v>13</v>
      </c>
      <c r="I2644" s="6">
        <v>1129900</v>
      </c>
      <c r="J2644" t="e">
        <f>+INDEX(Hoja3!A:G,MATCH('ALL PRODUCTS'!B2644,Hoja3!B:B,0),6)</f>
        <v>#N/A</v>
      </c>
      <c r="K2644" s="79" t="e">
        <f>+INDEX(Hoja3!A:G,MATCH('ALL PRODUCTS'!B2644,Hoja3!B:B,0),5)</f>
        <v>#N/A</v>
      </c>
      <c r="L2644" s="86" t="e">
        <v>#N/A</v>
      </c>
      <c r="M2644" s="86" t="e">
        <v>#N/A</v>
      </c>
    </row>
    <row r="2645" spans="1:13">
      <c r="A2645" t="s">
        <v>2696</v>
      </c>
      <c r="B2645" s="68" t="s">
        <v>18027</v>
      </c>
      <c r="C2645" s="68"/>
      <c r="D2645" s="68" t="s">
        <v>6</v>
      </c>
      <c r="E2645" s="9" t="s">
        <v>18028</v>
      </c>
      <c r="F2645" s="68" t="s">
        <v>16</v>
      </c>
      <c r="G2645" s="6">
        <v>259900</v>
      </c>
      <c r="H2645" s="6" t="s">
        <v>13</v>
      </c>
      <c r="I2645">
        <v>279900</v>
      </c>
      <c r="J2645" t="e">
        <f>+INDEX(Hoja3!A:G,MATCH('ALL PRODUCTS'!B2645,Hoja3!B:B,0),6)</f>
        <v>#N/A</v>
      </c>
      <c r="K2645" s="79" t="e">
        <f>+INDEX(Hoja3!A:G,MATCH('ALL PRODUCTS'!B2645,Hoja3!B:B,0),5)</f>
        <v>#N/A</v>
      </c>
      <c r="L2645" s="86" t="e">
        <v>#N/A</v>
      </c>
      <c r="M2645" s="86" t="e">
        <v>#N/A</v>
      </c>
    </row>
    <row r="2646" spans="1:13">
      <c r="A2646" t="s">
        <v>2696</v>
      </c>
      <c r="B2646" s="68" t="s">
        <v>18027</v>
      </c>
      <c r="C2646" s="68" t="s">
        <v>18029</v>
      </c>
      <c r="D2646" s="9" t="s">
        <v>1799</v>
      </c>
      <c r="E2646" s="69" t="str">
        <f>"     "&amp;E2645</f>
        <v xml:space="preserve">     Silla Barra Alta True</v>
      </c>
      <c r="F2646" s="68" t="s">
        <v>1311</v>
      </c>
      <c r="G2646" s="70">
        <f>G2645</f>
        <v>259900</v>
      </c>
      <c r="H2646" s="70" t="str">
        <f>H2645&amp;"     "</f>
        <v xml:space="preserve">$     </v>
      </c>
      <c r="J2646" t="e">
        <f>+INDEX(Hoja3!A:G,MATCH('ALL PRODUCTS'!B2646,Hoja3!B:B,0),6)</f>
        <v>#N/A</v>
      </c>
      <c r="K2646" s="79" t="e">
        <f>+INDEX(Hoja3!A:G,MATCH('ALL PRODUCTS'!B2646,Hoja3!B:B,0),5)</f>
        <v>#N/A</v>
      </c>
      <c r="L2646" s="86">
        <v>593780</v>
      </c>
      <c r="M2646" s="86">
        <v>269900</v>
      </c>
    </row>
    <row r="2647" spans="1:13">
      <c r="A2647" t="s">
        <v>2696</v>
      </c>
      <c r="B2647" s="68" t="s">
        <v>18027</v>
      </c>
      <c r="C2647" s="68" t="s">
        <v>18030</v>
      </c>
      <c r="D2647" s="9" t="s">
        <v>2221</v>
      </c>
      <c r="E2647" s="69" t="str">
        <f>"     "&amp;E2645</f>
        <v xml:space="preserve">     Silla Barra Alta True</v>
      </c>
      <c r="F2647" s="68" t="s">
        <v>1319</v>
      </c>
      <c r="G2647" s="70">
        <f>G2645</f>
        <v>259900</v>
      </c>
      <c r="H2647" s="70" t="str">
        <f>H2645&amp;"     "</f>
        <v xml:space="preserve">$     </v>
      </c>
      <c r="J2647" t="e">
        <f>+INDEX(Hoja3!A:G,MATCH('ALL PRODUCTS'!B2647,Hoja3!B:B,0),6)</f>
        <v>#N/A</v>
      </c>
      <c r="K2647" s="79" t="e">
        <f>+INDEX(Hoja3!A:G,MATCH('ALL PRODUCTS'!B2647,Hoja3!B:B,0),5)</f>
        <v>#N/A</v>
      </c>
      <c r="L2647" s="86">
        <v>593780</v>
      </c>
      <c r="M2647" s="86">
        <v>269900</v>
      </c>
    </row>
    <row r="2648" spans="1:13">
      <c r="A2648" t="s">
        <v>2696</v>
      </c>
      <c r="B2648" s="68" t="s">
        <v>18027</v>
      </c>
      <c r="C2648" s="68" t="s">
        <v>18031</v>
      </c>
      <c r="D2648" s="9" t="s">
        <v>2225</v>
      </c>
      <c r="E2648" s="69" t="str">
        <f>"     "&amp;E2645</f>
        <v xml:space="preserve">     Silla Barra Alta True</v>
      </c>
      <c r="F2648" s="68" t="s">
        <v>16808</v>
      </c>
      <c r="G2648" s="70">
        <f>G2645</f>
        <v>259900</v>
      </c>
      <c r="H2648" s="70" t="str">
        <f>H2645&amp;"     "</f>
        <v xml:space="preserve">$     </v>
      </c>
      <c r="J2648" t="e">
        <f>+INDEX(Hoja3!A:G,MATCH('ALL PRODUCTS'!B2648,Hoja3!B:B,0),6)</f>
        <v>#N/A</v>
      </c>
      <c r="K2648" s="79" t="e">
        <f>+INDEX(Hoja3!A:G,MATCH('ALL PRODUCTS'!B2648,Hoja3!B:B,0),5)</f>
        <v>#N/A</v>
      </c>
      <c r="L2648" s="86">
        <v>593780</v>
      </c>
      <c r="M2648" s="86">
        <v>269900</v>
      </c>
    </row>
    <row r="2649" spans="1:13">
      <c r="A2649" t="s">
        <v>2696</v>
      </c>
      <c r="B2649" s="68" t="s">
        <v>18027</v>
      </c>
      <c r="C2649" s="68" t="s">
        <v>18032</v>
      </c>
      <c r="D2649" s="9" t="s">
        <v>2229</v>
      </c>
      <c r="E2649" s="69" t="str">
        <f>"     "&amp;E2645</f>
        <v xml:space="preserve">     Silla Barra Alta True</v>
      </c>
      <c r="F2649" s="68" t="s">
        <v>18033</v>
      </c>
      <c r="G2649" s="70">
        <f>G2645</f>
        <v>259900</v>
      </c>
      <c r="H2649" s="70" t="str">
        <f>H2645&amp;"     "</f>
        <v xml:space="preserve">$     </v>
      </c>
      <c r="J2649" t="e">
        <f>+INDEX(Hoja3!A:G,MATCH('ALL PRODUCTS'!B2649,Hoja3!B:B,0),6)</f>
        <v>#N/A</v>
      </c>
      <c r="K2649" s="79" t="e">
        <f>+INDEX(Hoja3!A:G,MATCH('ALL PRODUCTS'!B2649,Hoja3!B:B,0),5)</f>
        <v>#N/A</v>
      </c>
      <c r="L2649" s="86">
        <v>593780</v>
      </c>
      <c r="M2649" s="86">
        <v>269900</v>
      </c>
    </row>
    <row r="2650" spans="1:13">
      <c r="A2650" t="s">
        <v>2696</v>
      </c>
      <c r="B2650" s="68" t="s">
        <v>18034</v>
      </c>
      <c r="C2650" s="68" t="s">
        <v>18035</v>
      </c>
      <c r="D2650" s="9" t="s">
        <v>1844</v>
      </c>
      <c r="E2650" s="9" t="s">
        <v>15933</v>
      </c>
      <c r="F2650" s="68" t="s">
        <v>456</v>
      </c>
      <c r="G2650" s="6">
        <v>279900</v>
      </c>
      <c r="H2650" s="6" t="s">
        <v>13</v>
      </c>
      <c r="I2650" s="6">
        <v>279900</v>
      </c>
      <c r="J2650" t="e">
        <f>+INDEX(Hoja3!A:G,MATCH('ALL PRODUCTS'!B2650,Hoja3!B:B,0),6)</f>
        <v>#N/A</v>
      </c>
      <c r="K2650" s="79" t="e">
        <f>+INDEX(Hoja3!A:G,MATCH('ALL PRODUCTS'!B2650,Hoja3!B:B,0),5)</f>
        <v>#N/A</v>
      </c>
      <c r="L2650" s="86">
        <v>659800</v>
      </c>
      <c r="M2650" s="86">
        <v>329900</v>
      </c>
    </row>
    <row r="2651" spans="1:13">
      <c r="A2651" t="s">
        <v>2696</v>
      </c>
      <c r="B2651" s="68" t="s">
        <v>18036</v>
      </c>
      <c r="C2651" s="68" t="s">
        <v>18037</v>
      </c>
      <c r="D2651" s="9" t="s">
        <v>7448</v>
      </c>
      <c r="E2651" s="9" t="s">
        <v>18038</v>
      </c>
      <c r="F2651" s="68" t="s">
        <v>54</v>
      </c>
      <c r="G2651" s="6">
        <v>329900</v>
      </c>
      <c r="H2651" s="6" t="s">
        <v>13</v>
      </c>
      <c r="I2651">
        <v>329900</v>
      </c>
      <c r="J2651" t="e">
        <f>+INDEX(Hoja3!A:G,MATCH('ALL PRODUCTS'!B2651,Hoja3!B:B,0),6)</f>
        <v>#N/A</v>
      </c>
      <c r="K2651" s="79" t="e">
        <f>+INDEX(Hoja3!A:G,MATCH('ALL PRODUCTS'!B2651,Hoja3!B:B,0),5)</f>
        <v>#N/A</v>
      </c>
      <c r="L2651" s="86">
        <v>703780</v>
      </c>
      <c r="M2651" s="86">
        <v>319900</v>
      </c>
    </row>
    <row r="2652" spans="1:13">
      <c r="A2652" t="s">
        <v>2696</v>
      </c>
      <c r="B2652" s="68" t="s">
        <v>18039</v>
      </c>
      <c r="C2652" s="68" t="s">
        <v>18040</v>
      </c>
      <c r="D2652" s="9" t="s">
        <v>2373</v>
      </c>
      <c r="E2652" s="9" t="s">
        <v>18041</v>
      </c>
      <c r="F2652" s="68" t="s">
        <v>350</v>
      </c>
      <c r="G2652" s="6">
        <v>149900</v>
      </c>
      <c r="H2652" s="6" t="s">
        <v>13</v>
      </c>
      <c r="I2652" s="6">
        <v>149900</v>
      </c>
      <c r="J2652" t="e">
        <f>+INDEX(Hoja3!A:G,MATCH('ALL PRODUCTS'!B2652,Hoja3!B:B,0),6)</f>
        <v>#N/A</v>
      </c>
      <c r="K2652" s="79" t="e">
        <f>+INDEX(Hoja3!A:G,MATCH('ALL PRODUCTS'!B2652,Hoja3!B:B,0),5)</f>
        <v>#N/A</v>
      </c>
      <c r="L2652" s="86">
        <v>351780</v>
      </c>
      <c r="M2652" s="86">
        <v>159900</v>
      </c>
    </row>
    <row r="2653" spans="1:13">
      <c r="A2653" t="s">
        <v>2696</v>
      </c>
      <c r="B2653" s="68" t="s">
        <v>18042</v>
      </c>
      <c r="C2653" s="68" t="s">
        <v>18043</v>
      </c>
      <c r="D2653" s="9" t="s">
        <v>1753</v>
      </c>
      <c r="E2653" s="9" t="s">
        <v>18044</v>
      </c>
      <c r="F2653" s="68" t="s">
        <v>232</v>
      </c>
      <c r="G2653" s="6">
        <v>299900</v>
      </c>
      <c r="H2653" s="6" t="s">
        <v>13</v>
      </c>
      <c r="I2653">
        <v>329900</v>
      </c>
      <c r="J2653" t="e">
        <f>+INDEX(Hoja3!A:G,MATCH('ALL PRODUCTS'!B2653,Hoja3!B:B,0),6)</f>
        <v>#N/A</v>
      </c>
      <c r="K2653" s="79" t="e">
        <f>+INDEX(Hoja3!A:G,MATCH('ALL PRODUCTS'!B2653,Hoja3!B:B,0),5)</f>
        <v>#N/A</v>
      </c>
      <c r="L2653" s="86">
        <v>703780</v>
      </c>
      <c r="M2653" s="86">
        <v>319900</v>
      </c>
    </row>
    <row r="2654" spans="1:13">
      <c r="A2654" t="s">
        <v>2696</v>
      </c>
      <c r="B2654" s="68" t="s">
        <v>18045</v>
      </c>
      <c r="C2654" s="68" t="s">
        <v>18046</v>
      </c>
      <c r="D2654" s="9" t="s">
        <v>18047</v>
      </c>
      <c r="E2654" s="9" t="s">
        <v>18048</v>
      </c>
      <c r="F2654" s="68" t="s">
        <v>300</v>
      </c>
      <c r="G2654" s="6">
        <v>699900</v>
      </c>
      <c r="H2654" s="6" t="s">
        <v>13</v>
      </c>
      <c r="I2654" s="6">
        <v>699900</v>
      </c>
      <c r="J2654" t="e">
        <f>+INDEX(Hoja3!A:G,MATCH('ALL PRODUCTS'!B2654,Hoja3!B:B,0),6)</f>
        <v>#N/A</v>
      </c>
      <c r="K2654" s="79" t="e">
        <f>+INDEX(Hoja3!A:G,MATCH('ALL PRODUCTS'!B2654,Hoja3!B:B,0),5)</f>
        <v>#N/A</v>
      </c>
      <c r="L2654" s="86">
        <v>0</v>
      </c>
      <c r="M2654" s="86">
        <v>0</v>
      </c>
    </row>
    <row r="2655" spans="1:13">
      <c r="A2655" t="s">
        <v>2696</v>
      </c>
      <c r="B2655" s="68" t="s">
        <v>18049</v>
      </c>
      <c r="C2655" s="68" t="s">
        <v>18050</v>
      </c>
      <c r="D2655" s="9" t="s">
        <v>9009</v>
      </c>
      <c r="E2655" s="9" t="s">
        <v>18051</v>
      </c>
      <c r="F2655" s="68" t="s">
        <v>18052</v>
      </c>
      <c r="G2655" s="6">
        <v>279900</v>
      </c>
      <c r="H2655" s="6" t="s">
        <v>13</v>
      </c>
      <c r="I2655" s="6">
        <v>279900</v>
      </c>
      <c r="J2655" t="e">
        <f>+INDEX(Hoja3!A:G,MATCH('ALL PRODUCTS'!B2655,Hoja3!B:B,0),6)</f>
        <v>#N/A</v>
      </c>
      <c r="K2655" s="79" t="e">
        <f>+INDEX(Hoja3!A:G,MATCH('ALL PRODUCTS'!B2655,Hoja3!B:B,0),5)</f>
        <v>#N/A</v>
      </c>
      <c r="L2655" s="86">
        <v>619800</v>
      </c>
      <c r="M2655" s="86">
        <v>309900</v>
      </c>
    </row>
    <row r="2656" spans="1:13">
      <c r="A2656" t="s">
        <v>2696</v>
      </c>
      <c r="B2656" s="68" t="s">
        <v>18053</v>
      </c>
      <c r="C2656" s="68" t="s">
        <v>18054</v>
      </c>
      <c r="D2656" s="9" t="s">
        <v>8678</v>
      </c>
      <c r="E2656" s="9" t="s">
        <v>17647</v>
      </c>
      <c r="F2656" s="68" t="s">
        <v>18055</v>
      </c>
      <c r="G2656" s="6">
        <v>159900</v>
      </c>
      <c r="H2656" s="6" t="s">
        <v>13</v>
      </c>
      <c r="I2656" s="6">
        <v>159900</v>
      </c>
      <c r="J2656" t="e">
        <f>+INDEX(Hoja3!A:G,MATCH('ALL PRODUCTS'!B2656,Hoja3!B:B,0),6)</f>
        <v>#N/A</v>
      </c>
      <c r="K2656" s="79" t="e">
        <f>+INDEX(Hoja3!A:G,MATCH('ALL PRODUCTS'!B2656,Hoja3!B:B,0),5)</f>
        <v>#N/A</v>
      </c>
      <c r="L2656" s="86">
        <v>379800</v>
      </c>
      <c r="M2656" s="86">
        <v>189900</v>
      </c>
    </row>
    <row r="2657" spans="1:13">
      <c r="A2657" t="s">
        <v>2696</v>
      </c>
      <c r="B2657" s="68" t="s">
        <v>18056</v>
      </c>
      <c r="C2657" s="68" t="s">
        <v>18057</v>
      </c>
      <c r="D2657" s="9" t="s">
        <v>9658</v>
      </c>
      <c r="E2657" s="9" t="s">
        <v>18058</v>
      </c>
      <c r="F2657" s="68" t="s">
        <v>456</v>
      </c>
      <c r="G2657" s="6">
        <v>569900</v>
      </c>
      <c r="H2657" s="6" t="s">
        <v>13</v>
      </c>
      <c r="I2657" s="6">
        <v>569900</v>
      </c>
      <c r="J2657" t="e">
        <f>+INDEX(Hoja3!A:G,MATCH('ALL PRODUCTS'!B2657,Hoja3!B:B,0),6)</f>
        <v>#N/A</v>
      </c>
      <c r="K2657" s="79" t="e">
        <f>+INDEX(Hoja3!A:G,MATCH('ALL PRODUCTS'!B2657,Hoja3!B:B,0),5)</f>
        <v>#N/A</v>
      </c>
      <c r="L2657" s="86">
        <v>1079800</v>
      </c>
      <c r="M2657" s="86">
        <v>539900</v>
      </c>
    </row>
    <row r="2658" spans="1:13">
      <c r="A2658" t="s">
        <v>2696</v>
      </c>
      <c r="B2658" s="68" t="s">
        <v>18059</v>
      </c>
      <c r="C2658" s="68" t="s">
        <v>18060</v>
      </c>
      <c r="D2658" s="9" t="s">
        <v>8732</v>
      </c>
      <c r="E2658" s="9" t="s">
        <v>17382</v>
      </c>
      <c r="F2658" s="68" t="s">
        <v>18055</v>
      </c>
      <c r="G2658" s="6">
        <v>209900</v>
      </c>
      <c r="H2658" s="6" t="s">
        <v>13</v>
      </c>
      <c r="I2658" s="6">
        <v>209900</v>
      </c>
      <c r="J2658" t="e">
        <f>+INDEX(Hoja3!A:G,MATCH('ALL PRODUCTS'!B2658,Hoja3!B:B,0),6)</f>
        <v>#N/A</v>
      </c>
      <c r="K2658" s="79" t="e">
        <f>+INDEX(Hoja3!A:G,MATCH('ALL PRODUCTS'!B2658,Hoja3!B:B,0),5)</f>
        <v>#N/A</v>
      </c>
      <c r="L2658" s="86">
        <v>439800</v>
      </c>
      <c r="M2658" s="86">
        <v>219900</v>
      </c>
    </row>
    <row r="2659" spans="1:13">
      <c r="A2659" t="s">
        <v>2696</v>
      </c>
      <c r="B2659" s="68" t="s">
        <v>18061</v>
      </c>
      <c r="C2659" s="68" t="s">
        <v>18062</v>
      </c>
      <c r="D2659" s="9" t="s">
        <v>7466</v>
      </c>
      <c r="E2659" s="9" t="s">
        <v>18063</v>
      </c>
      <c r="F2659" s="68" t="s">
        <v>12</v>
      </c>
      <c r="G2659" s="6">
        <v>1029900</v>
      </c>
      <c r="H2659" s="6" t="s">
        <v>13</v>
      </c>
      <c r="I2659">
        <v>769900</v>
      </c>
      <c r="J2659" t="e">
        <f>+INDEX(Hoja3!A:G,MATCH('ALL PRODUCTS'!B2659,Hoja3!B:B,0),6)</f>
        <v>#N/A</v>
      </c>
      <c r="K2659" s="79" t="e">
        <f>+INDEX(Hoja3!A:G,MATCH('ALL PRODUCTS'!B2659,Hoja3!B:B,0),5)</f>
        <v>#N/A</v>
      </c>
      <c r="L2659" s="86">
        <v>1627780.0000000002</v>
      </c>
      <c r="M2659" s="86">
        <v>739900</v>
      </c>
    </row>
    <row r="2660" spans="1:13">
      <c r="A2660" t="s">
        <v>2696</v>
      </c>
      <c r="B2660" s="68" t="s">
        <v>18064</v>
      </c>
      <c r="C2660" s="68" t="s">
        <v>18065</v>
      </c>
      <c r="D2660" s="9" t="s">
        <v>8203</v>
      </c>
      <c r="E2660" s="9" t="s">
        <v>18066</v>
      </c>
      <c r="F2660" s="68" t="s">
        <v>54</v>
      </c>
      <c r="G2660" s="6">
        <v>1399900</v>
      </c>
      <c r="H2660" s="6" t="s">
        <v>13</v>
      </c>
      <c r="I2660">
        <v>1039900</v>
      </c>
      <c r="J2660" t="e">
        <f>+INDEX(Hoja3!A:G,MATCH('ALL PRODUCTS'!B2660,Hoja3!B:B,0),6)</f>
        <v>#N/A</v>
      </c>
      <c r="K2660" s="79" t="e">
        <f>+INDEX(Hoja3!A:G,MATCH('ALL PRODUCTS'!B2660,Hoja3!B:B,0),5)</f>
        <v>#N/A</v>
      </c>
      <c r="L2660" s="86">
        <v>2199780</v>
      </c>
      <c r="M2660" s="86">
        <v>999900</v>
      </c>
    </row>
    <row r="2661" spans="1:13">
      <c r="A2661" t="s">
        <v>2696</v>
      </c>
      <c r="B2661" s="68" t="s">
        <v>18067</v>
      </c>
      <c r="C2661" s="68"/>
      <c r="D2661" s="68" t="s">
        <v>6</v>
      </c>
      <c r="E2661" s="9" t="s">
        <v>18068</v>
      </c>
      <c r="F2661" s="68" t="s">
        <v>16</v>
      </c>
      <c r="G2661" s="6">
        <v>1299900</v>
      </c>
      <c r="H2661" s="6" t="s">
        <v>13</v>
      </c>
      <c r="I2661">
        <v>1349900</v>
      </c>
      <c r="J2661" t="e">
        <f>+INDEX(Hoja3!A:G,MATCH('ALL PRODUCTS'!B2661,Hoja3!B:B,0),6)</f>
        <v>#N/A</v>
      </c>
      <c r="K2661" s="79" t="e">
        <f>+INDEX(Hoja3!A:G,MATCH('ALL PRODUCTS'!B2661,Hoja3!B:B,0),5)</f>
        <v>#N/A</v>
      </c>
      <c r="L2661" s="86" t="e">
        <v>#N/A</v>
      </c>
      <c r="M2661" s="86" t="e">
        <v>#N/A</v>
      </c>
    </row>
    <row r="2662" spans="1:13">
      <c r="A2662" t="s">
        <v>2696</v>
      </c>
      <c r="B2662" s="68" t="s">
        <v>18067</v>
      </c>
      <c r="C2662" s="68" t="s">
        <v>18069</v>
      </c>
      <c r="D2662" s="9" t="s">
        <v>2346</v>
      </c>
      <c r="E2662" s="69" t="str">
        <f>"     "&amp;E2661</f>
        <v xml:space="preserve">     Comedor Madera Robledo+ Sila Eames Blanco</v>
      </c>
      <c r="F2662" s="68" t="s">
        <v>12</v>
      </c>
      <c r="G2662" s="70">
        <f>G2661</f>
        <v>1299900</v>
      </c>
      <c r="H2662" s="70" t="str">
        <f>H2661&amp;"     "</f>
        <v xml:space="preserve">$     </v>
      </c>
      <c r="J2662" t="e">
        <f>+INDEX(Hoja3!A:G,MATCH('ALL PRODUCTS'!B2662,Hoja3!B:B,0),6)</f>
        <v>#N/A</v>
      </c>
      <c r="K2662" s="79" t="e">
        <f>+INDEX(Hoja3!A:G,MATCH('ALL PRODUCTS'!B2662,Hoja3!B:B,0),5)</f>
        <v>#N/A</v>
      </c>
      <c r="L2662" s="86">
        <v>3123780.0000000005</v>
      </c>
      <c r="M2662" s="86">
        <v>1419900</v>
      </c>
    </row>
    <row r="2663" spans="1:13">
      <c r="A2663" t="s">
        <v>2696</v>
      </c>
      <c r="B2663" s="68" t="s">
        <v>18067</v>
      </c>
      <c r="C2663" s="68" t="s">
        <v>18070</v>
      </c>
      <c r="D2663" s="9" t="s">
        <v>5904</v>
      </c>
      <c r="E2663" s="69" t="str">
        <f>"     "&amp;E2661</f>
        <v xml:space="preserve">     Comedor Madera Robledo+ Sila Eames Blanco</v>
      </c>
      <c r="F2663" s="68" t="s">
        <v>36</v>
      </c>
      <c r="G2663" s="70">
        <f>G2661</f>
        <v>1299900</v>
      </c>
      <c r="H2663" s="70" t="str">
        <f>H2661&amp;"     "</f>
        <v xml:space="preserve">$     </v>
      </c>
      <c r="J2663" t="e">
        <f>+INDEX(Hoja3!A:G,MATCH('ALL PRODUCTS'!B2663,Hoja3!B:B,0),6)</f>
        <v>#N/A</v>
      </c>
      <c r="K2663" s="79" t="e">
        <f>+INDEX(Hoja3!A:G,MATCH('ALL PRODUCTS'!B2663,Hoja3!B:B,0),5)</f>
        <v>#N/A</v>
      </c>
      <c r="L2663" s="86">
        <v>2529780</v>
      </c>
      <c r="M2663" s="86">
        <v>1149900</v>
      </c>
    </row>
    <row r="2664" spans="1:13">
      <c r="A2664" t="s">
        <v>2696</v>
      </c>
      <c r="B2664" s="68" t="s">
        <v>18067</v>
      </c>
      <c r="C2664" s="68" t="s">
        <v>18071</v>
      </c>
      <c r="D2664" s="9" t="s">
        <v>2349</v>
      </c>
      <c r="E2664" s="69" t="str">
        <f>"     "&amp;E2661</f>
        <v xml:space="preserve">     Comedor Madera Robledo+ Sila Eames Blanco</v>
      </c>
      <c r="F2664" s="68" t="s">
        <v>48</v>
      </c>
      <c r="G2664" s="70">
        <f>G2661</f>
        <v>1299900</v>
      </c>
      <c r="H2664" s="70" t="str">
        <f>H2661&amp;"     "</f>
        <v xml:space="preserve">$     </v>
      </c>
      <c r="J2664" t="e">
        <f>+INDEX(Hoja3!A:G,MATCH('ALL PRODUCTS'!B2664,Hoja3!B:B,0),6)</f>
        <v>#N/A</v>
      </c>
      <c r="K2664" s="79" t="e">
        <f>+INDEX(Hoja3!A:G,MATCH('ALL PRODUCTS'!B2664,Hoja3!B:B,0),5)</f>
        <v>#N/A</v>
      </c>
      <c r="L2664" s="86">
        <v>2837780</v>
      </c>
      <c r="M2664" s="86">
        <v>1289900</v>
      </c>
    </row>
    <row r="2665" spans="1:13">
      <c r="A2665" t="s">
        <v>2696</v>
      </c>
      <c r="B2665" s="68" t="s">
        <v>18067</v>
      </c>
      <c r="C2665" s="68" t="s">
        <v>18072</v>
      </c>
      <c r="D2665" s="9" t="s">
        <v>2347</v>
      </c>
      <c r="E2665" s="69" t="str">
        <f>"     "&amp;E2661</f>
        <v xml:space="preserve">     Comedor Madera Robledo+ Sila Eames Blanco</v>
      </c>
      <c r="F2665" s="68" t="s">
        <v>38</v>
      </c>
      <c r="G2665" s="70">
        <f>G2661</f>
        <v>1299900</v>
      </c>
      <c r="H2665" s="70" t="str">
        <f>H2661&amp;"     "</f>
        <v xml:space="preserve">$     </v>
      </c>
      <c r="J2665" t="e">
        <f>+INDEX(Hoja3!A:G,MATCH('ALL PRODUCTS'!B2665,Hoja3!B:B,0),6)</f>
        <v>#N/A</v>
      </c>
      <c r="K2665" s="79" t="e">
        <f>+INDEX(Hoja3!A:G,MATCH('ALL PRODUCTS'!B2665,Hoja3!B:B,0),5)</f>
        <v>#N/A</v>
      </c>
      <c r="L2665" s="86">
        <v>3123780.0000000005</v>
      </c>
      <c r="M2665" s="86">
        <v>1419900</v>
      </c>
    </row>
    <row r="2666" spans="1:13">
      <c r="A2666" t="s">
        <v>2696</v>
      </c>
      <c r="B2666" s="68" t="s">
        <v>18073</v>
      </c>
      <c r="C2666" s="68"/>
      <c r="D2666" s="9" t="s">
        <v>5143</v>
      </c>
      <c r="E2666" s="9" t="s">
        <v>18074</v>
      </c>
      <c r="F2666" s="68" t="s">
        <v>16</v>
      </c>
      <c r="G2666" s="6">
        <v>929900</v>
      </c>
      <c r="H2666" s="6" t="s">
        <v>13</v>
      </c>
      <c r="I2666">
        <v>939900</v>
      </c>
      <c r="J2666" t="e">
        <f>+INDEX(Hoja3!A:G,MATCH('ALL PRODUCTS'!B2666,Hoja3!B:B,0),6)</f>
        <v>#N/A</v>
      </c>
      <c r="K2666" s="79" t="e">
        <f>+INDEX(Hoja3!A:G,MATCH('ALL PRODUCTS'!B2666,Hoja3!B:B,0),5)</f>
        <v>#N/A</v>
      </c>
      <c r="L2666" s="86">
        <v>1819800</v>
      </c>
      <c r="M2666" s="86">
        <v>909900</v>
      </c>
    </row>
    <row r="2667" spans="1:13">
      <c r="A2667" t="s">
        <v>2696</v>
      </c>
      <c r="B2667" s="68" t="s">
        <v>18075</v>
      </c>
      <c r="C2667" s="68"/>
      <c r="D2667" s="9" t="s">
        <v>5147</v>
      </c>
      <c r="E2667" s="9" t="s">
        <v>18076</v>
      </c>
      <c r="F2667" s="68" t="s">
        <v>16</v>
      </c>
      <c r="G2667" s="6">
        <v>929900</v>
      </c>
      <c r="H2667" s="6" t="s">
        <v>13</v>
      </c>
      <c r="I2667">
        <v>939900</v>
      </c>
      <c r="J2667" t="e">
        <f>+INDEX(Hoja3!A:G,MATCH('ALL PRODUCTS'!B2667,Hoja3!B:B,0),6)</f>
        <v>#N/A</v>
      </c>
      <c r="K2667" s="79" t="e">
        <f>+INDEX(Hoja3!A:G,MATCH('ALL PRODUCTS'!B2667,Hoja3!B:B,0),5)</f>
        <v>#N/A</v>
      </c>
      <c r="L2667" s="86">
        <v>1819800</v>
      </c>
      <c r="M2667" s="86">
        <v>909900</v>
      </c>
    </row>
    <row r="2668" spans="1:13">
      <c r="A2668" t="s">
        <v>2696</v>
      </c>
      <c r="B2668" s="68" t="s">
        <v>18077</v>
      </c>
      <c r="C2668" s="68"/>
      <c r="D2668" s="9" t="s">
        <v>5151</v>
      </c>
      <c r="E2668" s="9" t="s">
        <v>18078</v>
      </c>
      <c r="F2668" s="68" t="s">
        <v>16</v>
      </c>
      <c r="G2668" s="6">
        <v>929900</v>
      </c>
      <c r="H2668" s="6" t="s">
        <v>13</v>
      </c>
      <c r="I2668">
        <v>949900</v>
      </c>
      <c r="J2668" t="e">
        <f>+INDEX(Hoja3!A:G,MATCH('ALL PRODUCTS'!B2668,Hoja3!B:B,0),6)</f>
        <v>#N/A</v>
      </c>
      <c r="K2668" s="79" t="e">
        <f>+INDEX(Hoja3!A:G,MATCH('ALL PRODUCTS'!B2668,Hoja3!B:B,0),5)</f>
        <v>#N/A</v>
      </c>
      <c r="L2668" s="86">
        <v>1839800</v>
      </c>
      <c r="M2668" s="86">
        <v>919900</v>
      </c>
    </row>
    <row r="2669" spans="1:13">
      <c r="A2669" t="s">
        <v>2696</v>
      </c>
      <c r="B2669" s="68" t="s">
        <v>18079</v>
      </c>
      <c r="C2669" s="68" t="s">
        <v>18080</v>
      </c>
      <c r="D2669" s="9" t="s">
        <v>8056</v>
      </c>
      <c r="E2669" s="9" t="s">
        <v>18081</v>
      </c>
      <c r="F2669" s="68" t="s">
        <v>48</v>
      </c>
      <c r="G2669" s="6">
        <v>1399900</v>
      </c>
      <c r="H2669" s="6" t="s">
        <v>13</v>
      </c>
      <c r="I2669">
        <v>1339900</v>
      </c>
      <c r="J2669" t="e">
        <f>+INDEX(Hoja3!A:G,MATCH('ALL PRODUCTS'!B2669,Hoja3!B:B,0),6)</f>
        <v>#N/A</v>
      </c>
      <c r="K2669" s="79" t="e">
        <f>+INDEX(Hoja3!A:G,MATCH('ALL PRODUCTS'!B2669,Hoja3!B:B,0),5)</f>
        <v>#N/A</v>
      </c>
      <c r="L2669" s="86">
        <v>2837780</v>
      </c>
      <c r="M2669" s="86">
        <v>1289900</v>
      </c>
    </row>
    <row r="2670" spans="1:13">
      <c r="A2670" t="s">
        <v>2696</v>
      </c>
      <c r="B2670" s="68" t="s">
        <v>18082</v>
      </c>
      <c r="C2670" s="68"/>
      <c r="D2670" s="68" t="s">
        <v>6</v>
      </c>
      <c r="E2670" s="9" t="s">
        <v>18083</v>
      </c>
      <c r="F2670" s="68" t="s">
        <v>16</v>
      </c>
      <c r="G2670" s="6">
        <v>559900</v>
      </c>
      <c r="H2670" s="6" t="s">
        <v>13</v>
      </c>
      <c r="I2670">
        <v>669900</v>
      </c>
      <c r="J2670" t="e">
        <f>+INDEX(Hoja3!A:G,MATCH('ALL PRODUCTS'!B2670,Hoja3!B:B,0),6)</f>
        <v>#N/A</v>
      </c>
      <c r="K2670" s="79" t="e">
        <f>+INDEX(Hoja3!A:G,MATCH('ALL PRODUCTS'!B2670,Hoja3!B:B,0),5)</f>
        <v>#N/A</v>
      </c>
      <c r="L2670" s="86" t="e">
        <v>#N/A</v>
      </c>
      <c r="M2670" s="86" t="e">
        <v>#N/A</v>
      </c>
    </row>
    <row r="2671" spans="1:13">
      <c r="A2671" t="s">
        <v>2696</v>
      </c>
      <c r="B2671" s="68" t="s">
        <v>18082</v>
      </c>
      <c r="C2671" s="68" t="s">
        <v>18084</v>
      </c>
      <c r="D2671" s="9" t="s">
        <v>7492</v>
      </c>
      <c r="E2671" s="69" t="str">
        <f>"     "&amp;E2670</f>
        <v xml:space="preserve">     Silla Auxiliar Para Sala O Comedor Lizy Cromada </v>
      </c>
      <c r="F2671" s="68" t="s">
        <v>12</v>
      </c>
      <c r="G2671" s="70">
        <f>G2670</f>
        <v>559900</v>
      </c>
      <c r="H2671" s="70" t="str">
        <f>H2670&amp;"     "</f>
        <v xml:space="preserve">$     </v>
      </c>
      <c r="J2671" t="e">
        <f>+INDEX(Hoja3!A:G,MATCH('ALL PRODUCTS'!B2671,Hoja3!B:B,0),6)</f>
        <v>#N/A</v>
      </c>
      <c r="K2671" s="79" t="e">
        <f>+INDEX(Hoja3!A:G,MATCH('ALL PRODUCTS'!B2671,Hoja3!B:B,0),5)</f>
        <v>#N/A</v>
      </c>
      <c r="L2671" s="86">
        <v>1429780</v>
      </c>
      <c r="M2671" s="86">
        <v>649900</v>
      </c>
    </row>
    <row r="2672" spans="1:13">
      <c r="A2672" t="s">
        <v>2696</v>
      </c>
      <c r="B2672" s="68" t="s">
        <v>18082</v>
      </c>
      <c r="C2672" s="68" t="s">
        <v>18085</v>
      </c>
      <c r="D2672" s="9" t="s">
        <v>7563</v>
      </c>
      <c r="E2672" s="69" t="str">
        <f>"     "&amp;E2670</f>
        <v xml:space="preserve">     Silla Auxiliar Para Sala O Comedor Lizy Cromada </v>
      </c>
      <c r="F2672" s="68" t="s">
        <v>36</v>
      </c>
      <c r="G2672" s="70">
        <f>G2670</f>
        <v>559900</v>
      </c>
      <c r="H2672" s="70" t="str">
        <f>H2670&amp;"     "</f>
        <v xml:space="preserve">$     </v>
      </c>
      <c r="J2672" t="e">
        <f>+INDEX(Hoja3!A:G,MATCH('ALL PRODUCTS'!B2672,Hoja3!B:B,0),6)</f>
        <v>#N/A</v>
      </c>
      <c r="K2672" s="79" t="e">
        <f>+INDEX(Hoja3!A:G,MATCH('ALL PRODUCTS'!B2672,Hoja3!B:B,0),5)</f>
        <v>#N/A</v>
      </c>
      <c r="L2672" s="86">
        <v>1429780</v>
      </c>
      <c r="M2672" s="86">
        <v>649900</v>
      </c>
    </row>
    <row r="2673" spans="1:13">
      <c r="A2673" t="s">
        <v>2696</v>
      </c>
      <c r="B2673" s="68" t="s">
        <v>18086</v>
      </c>
      <c r="C2673" s="68"/>
      <c r="D2673" s="68" t="s">
        <v>6</v>
      </c>
      <c r="E2673" s="9" t="s">
        <v>18087</v>
      </c>
      <c r="F2673" s="68" t="s">
        <v>16</v>
      </c>
      <c r="G2673" s="6">
        <v>899900</v>
      </c>
      <c r="H2673" s="6" t="s">
        <v>13</v>
      </c>
      <c r="I2673">
        <v>894900</v>
      </c>
      <c r="J2673" t="e">
        <f>+INDEX(Hoja3!A:G,MATCH('ALL PRODUCTS'!B2673,Hoja3!B:B,0),6)</f>
        <v>#N/A</v>
      </c>
      <c r="K2673" s="79" t="e">
        <f>+INDEX(Hoja3!A:G,MATCH('ALL PRODUCTS'!B2673,Hoja3!B:B,0),5)</f>
        <v>#N/A</v>
      </c>
      <c r="L2673" s="86" t="e">
        <v>#N/A</v>
      </c>
      <c r="M2673" s="86" t="e">
        <v>#N/A</v>
      </c>
    </row>
    <row r="2674" spans="1:13">
      <c r="A2674" t="s">
        <v>2696</v>
      </c>
      <c r="B2674" s="68" t="s">
        <v>18086</v>
      </c>
      <c r="C2674" s="68" t="s">
        <v>18088</v>
      </c>
      <c r="D2674" s="9" t="s">
        <v>8075</v>
      </c>
      <c r="E2674" s="69" t="str">
        <f>"     "&amp;E2673</f>
        <v xml:space="preserve">     Silla Gamer Premium Alamein </v>
      </c>
      <c r="F2674" s="68" t="s">
        <v>34</v>
      </c>
      <c r="G2674" s="70">
        <f>G2673</f>
        <v>899900</v>
      </c>
      <c r="H2674" s="70" t="str">
        <f>H2673&amp;"     "</f>
        <v xml:space="preserve">$     </v>
      </c>
      <c r="J2674" t="e">
        <f>+INDEX(Hoja3!A:G,MATCH('ALL PRODUCTS'!B2674,Hoja3!B:B,0),6)</f>
        <v>#N/A</v>
      </c>
      <c r="K2674" s="79" t="e">
        <f>+INDEX(Hoja3!A:G,MATCH('ALL PRODUCTS'!B2674,Hoja3!B:B,0),5)</f>
        <v>#N/A</v>
      </c>
      <c r="L2674" s="86">
        <v>1935780.0000000002</v>
      </c>
      <c r="M2674" s="86">
        <v>879900</v>
      </c>
    </row>
    <row r="2675" spans="1:13">
      <c r="A2675" t="s">
        <v>2696</v>
      </c>
      <c r="B2675" s="68" t="s">
        <v>18086</v>
      </c>
      <c r="C2675" s="68" t="s">
        <v>18089</v>
      </c>
      <c r="D2675" s="9" t="s">
        <v>8072</v>
      </c>
      <c r="E2675" s="69" t="str">
        <f>"     "&amp;E2673</f>
        <v xml:space="preserve">     Silla Gamer Premium Alamein </v>
      </c>
      <c r="F2675" s="68" t="s">
        <v>38</v>
      </c>
      <c r="G2675" s="70">
        <f>G2673</f>
        <v>899900</v>
      </c>
      <c r="H2675" s="70" t="str">
        <f>H2673&amp;"     "</f>
        <v xml:space="preserve">$     </v>
      </c>
      <c r="J2675" t="e">
        <f>+INDEX(Hoja3!A:G,MATCH('ALL PRODUCTS'!B2675,Hoja3!B:B,0),6)</f>
        <v>#N/A</v>
      </c>
      <c r="K2675" s="79" t="e">
        <f>+INDEX(Hoja3!A:G,MATCH('ALL PRODUCTS'!B2675,Hoja3!B:B,0),5)</f>
        <v>#N/A</v>
      </c>
      <c r="L2675" s="86">
        <v>1935780.0000000002</v>
      </c>
      <c r="M2675" s="86">
        <v>879900</v>
      </c>
    </row>
    <row r="2676" spans="1:13">
      <c r="A2676" t="s">
        <v>2696</v>
      </c>
      <c r="B2676" s="68" t="s">
        <v>18086</v>
      </c>
      <c r="C2676" s="68" t="s">
        <v>18090</v>
      </c>
      <c r="D2676" s="9" t="s">
        <v>7842</v>
      </c>
      <c r="E2676" s="69" t="str">
        <f>"     "&amp;E2673</f>
        <v xml:space="preserve">     Silla Gamer Premium Alamein </v>
      </c>
      <c r="F2676" s="68" t="s">
        <v>12</v>
      </c>
      <c r="G2676" s="70">
        <f>G2673</f>
        <v>899900</v>
      </c>
      <c r="H2676" s="70" t="str">
        <f>H2673&amp;"     "</f>
        <v xml:space="preserve">$     </v>
      </c>
      <c r="J2676" t="e">
        <f>+INDEX(Hoja3!A:G,MATCH('ALL PRODUCTS'!B2676,Hoja3!B:B,0),6)</f>
        <v>#N/A</v>
      </c>
      <c r="K2676" s="79" t="e">
        <f>+INDEX(Hoja3!A:G,MATCH('ALL PRODUCTS'!B2676,Hoja3!B:B,0),5)</f>
        <v>#N/A</v>
      </c>
      <c r="L2676" s="86">
        <v>1847780.0000000002</v>
      </c>
      <c r="M2676" s="86">
        <v>839900</v>
      </c>
    </row>
    <row r="2677" spans="1:13">
      <c r="A2677" t="s">
        <v>2696</v>
      </c>
      <c r="B2677" s="68" t="s">
        <v>18091</v>
      </c>
      <c r="C2677" s="68" t="s">
        <v>18092</v>
      </c>
      <c r="D2677" s="9" t="s">
        <v>7974</v>
      </c>
      <c r="E2677" s="9" t="s">
        <v>18093</v>
      </c>
      <c r="F2677" s="68" t="s">
        <v>12</v>
      </c>
      <c r="G2677" s="6">
        <v>1419900</v>
      </c>
      <c r="H2677" s="6" t="s">
        <v>13</v>
      </c>
      <c r="I2677">
        <v>1689900</v>
      </c>
      <c r="J2677" t="e">
        <f>+INDEX(Hoja3!A:G,MATCH('ALL PRODUCTS'!B2677,Hoja3!B:B,0),6)</f>
        <v>#N/A</v>
      </c>
      <c r="K2677" s="79" t="e">
        <f>+INDEX(Hoja3!A:G,MATCH('ALL PRODUCTS'!B2677,Hoja3!B:B,0),5)</f>
        <v>#N/A</v>
      </c>
      <c r="L2677" s="86">
        <v>3585780.0000000005</v>
      </c>
      <c r="M2677" s="86">
        <v>1629900</v>
      </c>
    </row>
    <row r="2678" spans="1:13">
      <c r="A2678" t="s">
        <v>2696</v>
      </c>
      <c r="B2678" s="68" t="s">
        <v>18094</v>
      </c>
      <c r="C2678" s="68" t="s">
        <v>18095</v>
      </c>
      <c r="D2678" s="9" t="s">
        <v>9403</v>
      </c>
      <c r="E2678" s="9" t="s">
        <v>18096</v>
      </c>
      <c r="F2678" s="68" t="s">
        <v>12</v>
      </c>
      <c r="G2678" s="6">
        <v>499900</v>
      </c>
      <c r="H2678" s="6" t="s">
        <v>13</v>
      </c>
      <c r="I2678" s="6">
        <v>499900</v>
      </c>
      <c r="J2678" t="e">
        <f>+INDEX(Hoja3!A:G,MATCH('ALL PRODUCTS'!B2678,Hoja3!B:B,0),6)</f>
        <v>#N/A</v>
      </c>
      <c r="K2678" s="79" t="e">
        <f>+INDEX(Hoja3!A:G,MATCH('ALL PRODUCTS'!B2678,Hoja3!B:B,0),5)</f>
        <v>#N/A</v>
      </c>
      <c r="L2678" s="86">
        <v>989780.00000000012</v>
      </c>
      <c r="M2678" s="86">
        <v>449900</v>
      </c>
    </row>
    <row r="2679" spans="1:13">
      <c r="A2679" t="s">
        <v>2696</v>
      </c>
      <c r="B2679" s="68" t="s">
        <v>18097</v>
      </c>
      <c r="C2679" s="68" t="s">
        <v>18098</v>
      </c>
      <c r="D2679" s="9" t="s">
        <v>8040</v>
      </c>
      <c r="E2679" s="9" t="s">
        <v>18099</v>
      </c>
      <c r="F2679" s="68" t="s">
        <v>12</v>
      </c>
      <c r="G2679" s="6">
        <v>599900</v>
      </c>
      <c r="H2679" s="6" t="s">
        <v>13</v>
      </c>
      <c r="I2679">
        <v>629900</v>
      </c>
      <c r="J2679" t="e">
        <f>+INDEX(Hoja3!A:G,MATCH('ALL PRODUCTS'!B2679,Hoja3!B:B,0),6)</f>
        <v>#N/A</v>
      </c>
      <c r="K2679" s="79" t="e">
        <f>+INDEX(Hoja3!A:G,MATCH('ALL PRODUCTS'!B2679,Hoja3!B:B,0),5)</f>
        <v>#N/A</v>
      </c>
      <c r="L2679" s="86">
        <v>1341780</v>
      </c>
      <c r="M2679" s="86">
        <v>609900</v>
      </c>
    </row>
    <row r="2680" spans="1:13">
      <c r="A2680" t="s">
        <v>2696</v>
      </c>
      <c r="B2680" s="68" t="s">
        <v>18100</v>
      </c>
      <c r="C2680" s="68" t="s">
        <v>18101</v>
      </c>
      <c r="D2680" s="9" t="s">
        <v>5830</v>
      </c>
      <c r="E2680" s="9" t="s">
        <v>18102</v>
      </c>
      <c r="F2680" s="68" t="s">
        <v>292</v>
      </c>
      <c r="G2680" s="6">
        <v>1199900</v>
      </c>
      <c r="H2680" s="6" t="s">
        <v>13</v>
      </c>
      <c r="I2680">
        <v>929900</v>
      </c>
      <c r="J2680" t="e">
        <f>+INDEX(Hoja3!A:G,MATCH('ALL PRODUCTS'!B2680,Hoja3!B:B,0),6)</f>
        <v>#N/A</v>
      </c>
      <c r="K2680" s="79" t="e">
        <f>+INDEX(Hoja3!A:G,MATCH('ALL PRODUCTS'!B2680,Hoja3!B:B,0),5)</f>
        <v>#N/A</v>
      </c>
      <c r="L2680" s="86">
        <v>1979780.0000000002</v>
      </c>
      <c r="M2680" s="86">
        <v>899900</v>
      </c>
    </row>
    <row r="2681" spans="1:13">
      <c r="A2681" t="s">
        <v>2696</v>
      </c>
      <c r="B2681" s="68" t="s">
        <v>18103</v>
      </c>
      <c r="C2681" s="68" t="s">
        <v>18104</v>
      </c>
      <c r="D2681" s="9" t="s">
        <v>1807</v>
      </c>
      <c r="E2681" s="9" t="s">
        <v>18105</v>
      </c>
      <c r="F2681" s="68" t="s">
        <v>36</v>
      </c>
      <c r="G2681" s="6">
        <v>849900</v>
      </c>
      <c r="H2681" s="6" t="s">
        <v>13</v>
      </c>
      <c r="I2681">
        <v>939900</v>
      </c>
      <c r="J2681" t="e">
        <f>+INDEX(Hoja3!A:G,MATCH('ALL PRODUCTS'!B2681,Hoja3!B:B,0),6)</f>
        <v>#N/A</v>
      </c>
      <c r="K2681" s="79" t="e">
        <f>+INDEX(Hoja3!A:G,MATCH('ALL PRODUCTS'!B2681,Hoja3!B:B,0),5)</f>
        <v>#N/A</v>
      </c>
      <c r="L2681" s="86">
        <v>2001780.0000000002</v>
      </c>
      <c r="M2681" s="86">
        <v>909900</v>
      </c>
    </row>
    <row r="2682" spans="1:13">
      <c r="A2682" t="s">
        <v>2696</v>
      </c>
      <c r="B2682" s="68" t="s">
        <v>18106</v>
      </c>
      <c r="C2682" s="68"/>
      <c r="D2682" s="68" t="s">
        <v>6</v>
      </c>
      <c r="E2682" s="9" t="s">
        <v>18107</v>
      </c>
      <c r="F2682" s="68" t="s">
        <v>16</v>
      </c>
      <c r="G2682" s="6">
        <v>1109900</v>
      </c>
      <c r="H2682" s="6" t="s">
        <v>13</v>
      </c>
      <c r="I2682">
        <v>959900</v>
      </c>
      <c r="J2682" t="e">
        <f>+INDEX(Hoja3!A:G,MATCH('ALL PRODUCTS'!B2682,Hoja3!B:B,0),6)</f>
        <v>#N/A</v>
      </c>
      <c r="K2682" s="79" t="e">
        <f>+INDEX(Hoja3!A:G,MATCH('ALL PRODUCTS'!B2682,Hoja3!B:B,0),5)</f>
        <v>#N/A</v>
      </c>
      <c r="L2682" s="86" t="e">
        <v>#N/A</v>
      </c>
      <c r="M2682" s="86" t="e">
        <v>#N/A</v>
      </c>
    </row>
    <row r="2683" spans="1:13">
      <c r="A2683" t="s">
        <v>2696</v>
      </c>
      <c r="B2683" s="68" t="s">
        <v>18106</v>
      </c>
      <c r="C2683" s="68" t="s">
        <v>18108</v>
      </c>
      <c r="D2683" s="9" t="s">
        <v>18109</v>
      </c>
      <c r="E2683" s="69" t="str">
        <f>"     "&amp;E2682</f>
        <v xml:space="preserve">     Silla Ergonómica Gamer Evolution</v>
      </c>
      <c r="F2683" s="68" t="s">
        <v>12</v>
      </c>
      <c r="G2683" s="70">
        <f>G2682</f>
        <v>1109900</v>
      </c>
      <c r="H2683" s="70" t="str">
        <f>H2682&amp;"     "</f>
        <v xml:space="preserve">$     </v>
      </c>
      <c r="J2683" t="e">
        <f>+INDEX(Hoja3!A:G,MATCH('ALL PRODUCTS'!B2683,Hoja3!B:B,0),6)</f>
        <v>#N/A</v>
      </c>
      <c r="K2683" s="79" t="e">
        <f>+INDEX(Hoja3!A:G,MATCH('ALL PRODUCTS'!B2683,Hoja3!B:B,0),5)</f>
        <v>#N/A</v>
      </c>
      <c r="L2683" s="86" t="e">
        <v>#N/A</v>
      </c>
      <c r="M2683" s="86" t="e">
        <v>#N/A</v>
      </c>
    </row>
    <row r="2684" spans="1:13">
      <c r="A2684" t="s">
        <v>2696</v>
      </c>
      <c r="B2684" s="68" t="s">
        <v>18106</v>
      </c>
      <c r="C2684" s="68" t="s">
        <v>18110</v>
      </c>
      <c r="D2684" s="9" t="s">
        <v>8070</v>
      </c>
      <c r="E2684" s="69" t="str">
        <f>"     "&amp;E2682</f>
        <v xml:space="preserve">     Silla Ergonómica Gamer Evolution</v>
      </c>
      <c r="F2684" s="68" t="s">
        <v>34</v>
      </c>
      <c r="G2684" s="70">
        <f>G2682</f>
        <v>1109900</v>
      </c>
      <c r="H2684" s="70" t="str">
        <f>H2682&amp;"     "</f>
        <v xml:space="preserve">$     </v>
      </c>
      <c r="J2684" t="e">
        <f>+INDEX(Hoja3!A:G,MATCH('ALL PRODUCTS'!B2684,Hoja3!B:B,0),6)</f>
        <v>#N/A</v>
      </c>
      <c r="K2684" s="79" t="e">
        <f>+INDEX(Hoja3!A:G,MATCH('ALL PRODUCTS'!B2684,Hoja3!B:B,0),5)</f>
        <v>#N/A</v>
      </c>
      <c r="L2684" s="86">
        <v>2045780.0000000002</v>
      </c>
      <c r="M2684" s="86">
        <v>929900</v>
      </c>
    </row>
    <row r="2685" spans="1:13">
      <c r="A2685" t="s">
        <v>2696</v>
      </c>
      <c r="B2685" s="68" t="s">
        <v>18106</v>
      </c>
      <c r="C2685" s="68" t="s">
        <v>18111</v>
      </c>
      <c r="D2685" s="9" t="s">
        <v>18112</v>
      </c>
      <c r="E2685" s="69" t="str">
        <f>"     "&amp;E2682</f>
        <v xml:space="preserve">     Silla Ergonómica Gamer Evolution</v>
      </c>
      <c r="F2685" s="68" t="s">
        <v>38</v>
      </c>
      <c r="G2685" s="70">
        <f>G2682</f>
        <v>1109900</v>
      </c>
      <c r="H2685" s="70" t="str">
        <f>H2682&amp;"     "</f>
        <v xml:space="preserve">$     </v>
      </c>
      <c r="J2685" t="e">
        <f>+INDEX(Hoja3!A:G,MATCH('ALL PRODUCTS'!B2685,Hoja3!B:B,0),6)</f>
        <v>#N/A</v>
      </c>
      <c r="K2685" s="79" t="e">
        <f>+INDEX(Hoja3!A:G,MATCH('ALL PRODUCTS'!B2685,Hoja3!B:B,0),5)</f>
        <v>#N/A</v>
      </c>
      <c r="L2685" s="86">
        <v>0</v>
      </c>
      <c r="M2685" s="86">
        <v>0</v>
      </c>
    </row>
    <row r="2686" spans="1:13">
      <c r="A2686" t="s">
        <v>2696</v>
      </c>
      <c r="B2686" s="68" t="s">
        <v>18113</v>
      </c>
      <c r="C2686" s="68" t="s">
        <v>18114</v>
      </c>
      <c r="D2686" s="9" t="s">
        <v>7953</v>
      </c>
      <c r="E2686" s="9" t="s">
        <v>18115</v>
      </c>
      <c r="F2686" s="68" t="s">
        <v>12</v>
      </c>
      <c r="G2686" s="6">
        <v>939900</v>
      </c>
      <c r="H2686" s="6" t="s">
        <v>13</v>
      </c>
      <c r="I2686">
        <v>1079900</v>
      </c>
      <c r="J2686" t="e">
        <f>+INDEX(Hoja3!A:G,MATCH('ALL PRODUCTS'!B2686,Hoja3!B:B,0),6)</f>
        <v>#N/A</v>
      </c>
      <c r="K2686" s="79" t="e">
        <f>+INDEX(Hoja3!A:G,MATCH('ALL PRODUCTS'!B2686,Hoja3!B:B,0),5)</f>
        <v>#N/A</v>
      </c>
      <c r="L2686" s="86">
        <v>2287780</v>
      </c>
      <c r="M2686" s="86">
        <v>1039900</v>
      </c>
    </row>
    <row r="2687" spans="1:13">
      <c r="A2687" t="s">
        <v>2696</v>
      </c>
      <c r="B2687" s="68" t="s">
        <v>18116</v>
      </c>
      <c r="C2687" s="68" t="s">
        <v>18117</v>
      </c>
      <c r="D2687" s="9" t="s">
        <v>18118</v>
      </c>
      <c r="E2687" s="9" t="s">
        <v>18119</v>
      </c>
      <c r="F2687" s="68" t="s">
        <v>12</v>
      </c>
      <c r="G2687" s="6">
        <v>359900</v>
      </c>
      <c r="H2687" s="6" t="s">
        <v>13</v>
      </c>
      <c r="I2687" s="6">
        <v>359900</v>
      </c>
      <c r="J2687" t="e">
        <f>+INDEX(Hoja3!A:G,MATCH('ALL PRODUCTS'!B2687,Hoja3!B:B,0),6)</f>
        <v>#N/A</v>
      </c>
      <c r="K2687" s="79" t="e">
        <f>+INDEX(Hoja3!A:G,MATCH('ALL PRODUCTS'!B2687,Hoja3!B:B,0),5)</f>
        <v>#N/A</v>
      </c>
      <c r="L2687" s="86" t="e">
        <v>#N/A</v>
      </c>
      <c r="M2687" s="86" t="e">
        <v>#N/A</v>
      </c>
    </row>
    <row r="2688" spans="1:13">
      <c r="A2688" t="s">
        <v>2696</v>
      </c>
      <c r="B2688" s="68" t="s">
        <v>18120</v>
      </c>
      <c r="C2688" s="68" t="s">
        <v>18121</v>
      </c>
      <c r="D2688" s="9" t="s">
        <v>9966</v>
      </c>
      <c r="E2688" s="9" t="s">
        <v>18122</v>
      </c>
      <c r="F2688" s="68" t="s">
        <v>292</v>
      </c>
      <c r="G2688" s="6">
        <v>599900</v>
      </c>
      <c r="H2688" s="6" t="s">
        <v>13</v>
      </c>
      <c r="I2688" s="6">
        <v>599900</v>
      </c>
      <c r="J2688" t="e">
        <f>+INDEX(Hoja3!A:G,MATCH('ALL PRODUCTS'!B2688,Hoja3!B:B,0),6)</f>
        <v>#N/A</v>
      </c>
      <c r="K2688" s="79" t="e">
        <f>+INDEX(Hoja3!A:G,MATCH('ALL PRODUCTS'!B2688,Hoja3!B:B,0),5)</f>
        <v>#N/A</v>
      </c>
      <c r="L2688" s="86">
        <v>1359800</v>
      </c>
      <c r="M2688" s="86">
        <v>679900</v>
      </c>
    </row>
    <row r="2689" spans="1:13">
      <c r="A2689" t="s">
        <v>2696</v>
      </c>
      <c r="B2689" s="68" t="s">
        <v>18123</v>
      </c>
      <c r="C2689" s="68" t="s">
        <v>18124</v>
      </c>
      <c r="D2689" s="9" t="s">
        <v>18125</v>
      </c>
      <c r="E2689" s="9" t="s">
        <v>18126</v>
      </c>
      <c r="F2689" s="68" t="s">
        <v>48</v>
      </c>
      <c r="G2689" s="6">
        <v>339900</v>
      </c>
      <c r="H2689" s="6" t="s">
        <v>13</v>
      </c>
      <c r="I2689" s="6">
        <v>339900</v>
      </c>
      <c r="J2689" t="e">
        <f>+INDEX(Hoja3!A:G,MATCH('ALL PRODUCTS'!B2689,Hoja3!B:B,0),6)</f>
        <v>#N/A</v>
      </c>
      <c r="K2689" s="79" t="e">
        <f>+INDEX(Hoja3!A:G,MATCH('ALL PRODUCTS'!B2689,Hoja3!B:B,0),5)</f>
        <v>#N/A</v>
      </c>
      <c r="L2689" s="86" t="e">
        <v>#N/A</v>
      </c>
      <c r="M2689" s="86" t="e">
        <v>#N/A</v>
      </c>
    </row>
    <row r="2690" spans="1:13">
      <c r="A2690" t="s">
        <v>2696</v>
      </c>
      <c r="B2690" s="68" t="s">
        <v>18127</v>
      </c>
      <c r="C2690" s="68" t="s">
        <v>18128</v>
      </c>
      <c r="D2690" s="9" t="s">
        <v>2593</v>
      </c>
      <c r="E2690" s="9" t="s">
        <v>18129</v>
      </c>
      <c r="F2690" s="68" t="s">
        <v>36</v>
      </c>
      <c r="G2690" s="6">
        <v>279900</v>
      </c>
      <c r="H2690" s="6" t="s">
        <v>13</v>
      </c>
      <c r="I2690">
        <v>269900</v>
      </c>
      <c r="J2690" t="e">
        <f>+INDEX(Hoja3!A:G,MATCH('ALL PRODUCTS'!B2690,Hoja3!B:B,0),6)</f>
        <v>#N/A</v>
      </c>
      <c r="K2690" s="79" t="e">
        <f>+INDEX(Hoja3!A:G,MATCH('ALL PRODUCTS'!B2690,Hoja3!B:B,0),5)</f>
        <v>#N/A</v>
      </c>
      <c r="L2690" s="86">
        <v>571780</v>
      </c>
      <c r="M2690" s="86">
        <v>259900</v>
      </c>
    </row>
    <row r="2691" spans="1:13">
      <c r="A2691" t="s">
        <v>2696</v>
      </c>
      <c r="B2691" s="68" t="s">
        <v>18130</v>
      </c>
      <c r="C2691" s="68" t="s">
        <v>18131</v>
      </c>
      <c r="D2691" s="9" t="s">
        <v>10506</v>
      </c>
      <c r="E2691" s="9" t="s">
        <v>18132</v>
      </c>
      <c r="F2691" s="68" t="s">
        <v>12</v>
      </c>
      <c r="G2691" s="6">
        <v>999900</v>
      </c>
      <c r="H2691" s="6" t="s">
        <v>13</v>
      </c>
      <c r="I2691" s="6">
        <v>999900</v>
      </c>
      <c r="J2691" t="e">
        <f>+INDEX(Hoja3!A:G,MATCH('ALL PRODUCTS'!B2691,Hoja3!B:B,0),6)</f>
        <v>#N/A</v>
      </c>
      <c r="K2691" s="79" t="e">
        <f>+INDEX(Hoja3!A:G,MATCH('ALL PRODUCTS'!B2691,Hoja3!B:B,0),5)</f>
        <v>#N/A</v>
      </c>
      <c r="L2691" s="86">
        <v>2067780.0000000002</v>
      </c>
      <c r="M2691" s="86">
        <v>939900</v>
      </c>
    </row>
    <row r="2692" spans="1:13">
      <c r="A2692" t="s">
        <v>2696</v>
      </c>
      <c r="B2692" s="68" t="s">
        <v>18133</v>
      </c>
      <c r="C2692" s="68" t="s">
        <v>18134</v>
      </c>
      <c r="D2692" s="9" t="s">
        <v>5461</v>
      </c>
      <c r="E2692" s="9" t="s">
        <v>18135</v>
      </c>
      <c r="F2692" s="68" t="s">
        <v>12</v>
      </c>
      <c r="G2692" s="6">
        <v>1199900</v>
      </c>
      <c r="H2692" s="6" t="s">
        <v>13</v>
      </c>
      <c r="I2692">
        <v>1349900</v>
      </c>
      <c r="J2692" t="e">
        <f>+INDEX(Hoja3!A:G,MATCH('ALL PRODUCTS'!B2692,Hoja3!B:B,0),6)</f>
        <v>#N/A</v>
      </c>
      <c r="K2692" s="79" t="e">
        <f>+INDEX(Hoja3!A:G,MATCH('ALL PRODUCTS'!B2692,Hoja3!B:B,0),5)</f>
        <v>#N/A</v>
      </c>
      <c r="L2692" s="86">
        <v>2599800</v>
      </c>
      <c r="M2692" s="86">
        <v>1299900</v>
      </c>
    </row>
    <row r="2693" spans="1:13">
      <c r="A2693" t="s">
        <v>2696</v>
      </c>
      <c r="B2693" s="68" t="s">
        <v>18136</v>
      </c>
      <c r="C2693" s="68" t="s">
        <v>18137</v>
      </c>
      <c r="D2693" s="9" t="s">
        <v>5318</v>
      </c>
      <c r="E2693" s="9" t="s">
        <v>18138</v>
      </c>
      <c r="F2693" s="68" t="s">
        <v>2600</v>
      </c>
      <c r="G2693" s="6">
        <v>1649900</v>
      </c>
      <c r="H2693" s="6" t="s">
        <v>13</v>
      </c>
      <c r="I2693">
        <v>1489900</v>
      </c>
      <c r="J2693" t="e">
        <f>+INDEX(Hoja3!A:G,MATCH('ALL PRODUCTS'!B2693,Hoja3!B:B,0),6)</f>
        <v>#N/A</v>
      </c>
      <c r="K2693" s="79" t="e">
        <f>+INDEX(Hoja3!A:G,MATCH('ALL PRODUCTS'!B2693,Hoja3!B:B,0),5)</f>
        <v>#N/A</v>
      </c>
      <c r="L2693" s="86">
        <v>3574750</v>
      </c>
      <c r="M2693" s="86">
        <v>1429900</v>
      </c>
    </row>
    <row r="2694" spans="1:13">
      <c r="A2694" t="s">
        <v>2696</v>
      </c>
      <c r="B2694" s="68" t="s">
        <v>18139</v>
      </c>
      <c r="C2694" s="68" t="s">
        <v>18140</v>
      </c>
      <c r="D2694" s="9" t="s">
        <v>9936</v>
      </c>
      <c r="E2694" s="9" t="s">
        <v>18141</v>
      </c>
      <c r="F2694" s="68" t="s">
        <v>456</v>
      </c>
      <c r="G2694" s="6">
        <v>999900</v>
      </c>
      <c r="H2694" s="6" t="s">
        <v>13</v>
      </c>
      <c r="I2694" s="6">
        <v>999900</v>
      </c>
      <c r="J2694" t="e">
        <f>+INDEX(Hoja3!A:G,MATCH('ALL PRODUCTS'!B2694,Hoja3!B:B,0),6)</f>
        <v>#N/A</v>
      </c>
      <c r="K2694" s="79" t="e">
        <f>+INDEX(Hoja3!A:G,MATCH('ALL PRODUCTS'!B2694,Hoja3!B:B,0),5)</f>
        <v>#N/A</v>
      </c>
      <c r="L2694" s="86">
        <v>1339800</v>
      </c>
      <c r="M2694" s="86">
        <v>669900</v>
      </c>
    </row>
    <row r="2695" spans="1:13">
      <c r="A2695" t="s">
        <v>2696</v>
      </c>
      <c r="B2695" s="68" t="s">
        <v>18142</v>
      </c>
      <c r="C2695" s="68" t="s">
        <v>18143</v>
      </c>
      <c r="D2695" s="9" t="s">
        <v>9705</v>
      </c>
      <c r="E2695" s="9" t="s">
        <v>18144</v>
      </c>
      <c r="F2695" s="68" t="s">
        <v>36</v>
      </c>
      <c r="G2695" s="6">
        <v>1229900</v>
      </c>
      <c r="H2695" s="6" t="s">
        <v>13</v>
      </c>
      <c r="I2695" s="6">
        <v>1229900</v>
      </c>
      <c r="J2695" t="e">
        <f>+INDEX(Hoja3!A:G,MATCH('ALL PRODUCTS'!B2695,Hoja3!B:B,0),6)</f>
        <v>#N/A</v>
      </c>
      <c r="K2695" s="79" t="e">
        <f>+INDEX(Hoja3!A:G,MATCH('ALL PRODUCTS'!B2695,Hoja3!B:B,0),5)</f>
        <v>#N/A</v>
      </c>
      <c r="L2695" s="86">
        <v>1099800</v>
      </c>
      <c r="M2695" s="86">
        <v>549900</v>
      </c>
    </row>
    <row r="2696" spans="1:13">
      <c r="A2696" t="s">
        <v>2696</v>
      </c>
      <c r="B2696" s="68" t="s">
        <v>18145</v>
      </c>
      <c r="C2696" s="68" t="s">
        <v>18146</v>
      </c>
      <c r="D2696" s="9" t="s">
        <v>9711</v>
      </c>
      <c r="E2696" s="9" t="s">
        <v>18147</v>
      </c>
      <c r="F2696" s="68" t="s">
        <v>18148</v>
      </c>
      <c r="G2696" s="6">
        <v>549990</v>
      </c>
      <c r="H2696" s="6" t="s">
        <v>13</v>
      </c>
      <c r="I2696" s="6">
        <v>549990</v>
      </c>
      <c r="J2696" t="e">
        <f>+INDEX(Hoja3!A:G,MATCH('ALL PRODUCTS'!B2696,Hoja3!B:B,0),6)</f>
        <v>#N/A</v>
      </c>
      <c r="K2696" s="79" t="e">
        <f>+INDEX(Hoja3!A:G,MATCH('ALL PRODUCTS'!B2696,Hoja3!B:B,0),5)</f>
        <v>#N/A</v>
      </c>
      <c r="L2696" s="86">
        <v>1119800</v>
      </c>
      <c r="M2696" s="86">
        <v>559900</v>
      </c>
    </row>
    <row r="2697" spans="1:13">
      <c r="A2697" t="s">
        <v>2696</v>
      </c>
      <c r="B2697" s="68" t="s">
        <v>18149</v>
      </c>
      <c r="C2697" s="68" t="s">
        <v>18150</v>
      </c>
      <c r="D2697" s="9" t="s">
        <v>9849</v>
      </c>
      <c r="E2697" s="9" t="s">
        <v>17680</v>
      </c>
      <c r="F2697" s="68" t="s">
        <v>292</v>
      </c>
      <c r="G2697" s="6">
        <v>259900</v>
      </c>
      <c r="H2697" s="6" t="s">
        <v>13</v>
      </c>
      <c r="I2697" s="6">
        <v>259900</v>
      </c>
      <c r="J2697" t="e">
        <f>+INDEX(Hoja3!A:G,MATCH('ALL PRODUCTS'!B2697,Hoja3!B:B,0),6)</f>
        <v>#N/A</v>
      </c>
      <c r="K2697" s="79" t="e">
        <f>+INDEX(Hoja3!A:G,MATCH('ALL PRODUCTS'!B2697,Hoja3!B:B,0),5)</f>
        <v>#N/A</v>
      </c>
      <c r="L2697" s="86">
        <v>1219800</v>
      </c>
      <c r="M2697" s="86">
        <v>609900</v>
      </c>
    </row>
    <row r="2698" spans="1:13">
      <c r="A2698" t="s">
        <v>2696</v>
      </c>
      <c r="B2698" s="68" t="s">
        <v>18151</v>
      </c>
      <c r="C2698" s="68" t="s">
        <v>18152</v>
      </c>
      <c r="D2698" s="9" t="s">
        <v>9439</v>
      </c>
      <c r="E2698" s="9" t="s">
        <v>18153</v>
      </c>
      <c r="F2698" s="68" t="s">
        <v>292</v>
      </c>
      <c r="G2698" s="6">
        <v>389900</v>
      </c>
      <c r="H2698" s="6" t="s">
        <v>13</v>
      </c>
      <c r="I2698" s="6">
        <v>389900</v>
      </c>
      <c r="J2698" t="e">
        <f>+INDEX(Hoja3!A:G,MATCH('ALL PRODUCTS'!B2698,Hoja3!B:B,0),6)</f>
        <v>#N/A</v>
      </c>
      <c r="K2698" s="79" t="e">
        <f>+INDEX(Hoja3!A:G,MATCH('ALL PRODUCTS'!B2698,Hoja3!B:B,0),5)</f>
        <v>#N/A</v>
      </c>
      <c r="L2698" s="86">
        <v>939800</v>
      </c>
      <c r="M2698" s="86">
        <v>469900</v>
      </c>
    </row>
    <row r="2699" spans="1:13">
      <c r="A2699" t="s">
        <v>2696</v>
      </c>
      <c r="B2699" s="68" t="s">
        <v>18154</v>
      </c>
      <c r="C2699" s="68" t="s">
        <v>18155</v>
      </c>
      <c r="D2699" s="9" t="s">
        <v>10906</v>
      </c>
      <c r="E2699" s="9" t="s">
        <v>18156</v>
      </c>
      <c r="F2699" s="68" t="s">
        <v>456</v>
      </c>
      <c r="G2699" s="6">
        <v>1349900</v>
      </c>
      <c r="H2699" s="6" t="s">
        <v>13</v>
      </c>
      <c r="I2699" s="6">
        <v>1349900</v>
      </c>
      <c r="J2699" t="e">
        <f>+INDEX(Hoja3!A:G,MATCH('ALL PRODUCTS'!B2699,Hoja3!B:B,0),6)</f>
        <v>#N/A</v>
      </c>
      <c r="K2699" s="79" t="e">
        <f>+INDEX(Hoja3!A:G,MATCH('ALL PRODUCTS'!B2699,Hoja3!B:B,0),5)</f>
        <v>#N/A</v>
      </c>
      <c r="L2699" s="86">
        <v>2419800</v>
      </c>
      <c r="M2699" s="86">
        <v>1209900</v>
      </c>
    </row>
    <row r="2700" spans="1:13">
      <c r="A2700" t="s">
        <v>2696</v>
      </c>
      <c r="B2700" s="68" t="s">
        <v>18157</v>
      </c>
      <c r="C2700" s="68" t="s">
        <v>18158</v>
      </c>
      <c r="D2700" s="9" t="s">
        <v>7481</v>
      </c>
      <c r="E2700" s="9" t="s">
        <v>18159</v>
      </c>
      <c r="F2700" s="68" t="s">
        <v>12</v>
      </c>
      <c r="G2700" s="6">
        <v>799900</v>
      </c>
      <c r="H2700" s="6" t="s">
        <v>13</v>
      </c>
      <c r="I2700">
        <v>1219900</v>
      </c>
      <c r="J2700" t="e">
        <f>+INDEX(Hoja3!A:G,MATCH('ALL PRODUCTS'!B2700,Hoja3!B:B,0),6)</f>
        <v>#N/A</v>
      </c>
      <c r="K2700" s="79" t="e">
        <f>+INDEX(Hoja3!A:G,MATCH('ALL PRODUCTS'!B2700,Hoja3!B:B,0),5)</f>
        <v>#N/A</v>
      </c>
      <c r="L2700" s="86">
        <v>2595780</v>
      </c>
      <c r="M2700" s="86">
        <v>1179900</v>
      </c>
    </row>
    <row r="2701" spans="1:13">
      <c r="A2701" t="s">
        <v>2696</v>
      </c>
      <c r="B2701" s="68" t="s">
        <v>18160</v>
      </c>
      <c r="C2701" s="68" t="s">
        <v>18161</v>
      </c>
      <c r="D2701" s="9" t="s">
        <v>8835</v>
      </c>
      <c r="E2701" s="9" t="s">
        <v>17307</v>
      </c>
      <c r="F2701" s="68" t="s">
        <v>456</v>
      </c>
      <c r="G2701" s="6">
        <v>249900</v>
      </c>
      <c r="H2701" s="6" t="s">
        <v>13</v>
      </c>
      <c r="I2701" s="6">
        <v>249900</v>
      </c>
      <c r="J2701" t="e">
        <f>+INDEX(Hoja3!A:G,MATCH('ALL PRODUCTS'!B2701,Hoja3!B:B,0),6)</f>
        <v>#N/A</v>
      </c>
      <c r="K2701" s="79" t="e">
        <f>+INDEX(Hoja3!A:G,MATCH('ALL PRODUCTS'!B2701,Hoja3!B:B,0),5)</f>
        <v>#N/A</v>
      </c>
      <c r="L2701" s="86">
        <v>519800</v>
      </c>
      <c r="M2701" s="86">
        <v>259900</v>
      </c>
    </row>
    <row r="2702" spans="1:13">
      <c r="A2702" t="s">
        <v>2696</v>
      </c>
      <c r="B2702" s="68" t="s">
        <v>18162</v>
      </c>
      <c r="C2702" s="68" t="s">
        <v>18163</v>
      </c>
      <c r="D2702" s="9" t="s">
        <v>9982</v>
      </c>
      <c r="E2702" s="9" t="s">
        <v>18164</v>
      </c>
      <c r="F2702" s="68" t="s">
        <v>292</v>
      </c>
      <c r="G2702" s="6">
        <v>749900</v>
      </c>
      <c r="H2702" s="6" t="s">
        <v>13</v>
      </c>
      <c r="I2702" s="6">
        <v>749900</v>
      </c>
      <c r="J2702" t="e">
        <f>+INDEX(Hoja3!A:G,MATCH('ALL PRODUCTS'!B2702,Hoja3!B:B,0),6)</f>
        <v>#N/A</v>
      </c>
      <c r="K2702" s="79" t="e">
        <f>+INDEX(Hoja3!A:G,MATCH('ALL PRODUCTS'!B2702,Hoja3!B:B,0),5)</f>
        <v>#N/A</v>
      </c>
      <c r="L2702" s="86">
        <v>1379800</v>
      </c>
      <c r="M2702" s="86">
        <v>689900</v>
      </c>
    </row>
    <row r="2703" spans="1:13">
      <c r="A2703" t="s">
        <v>2696</v>
      </c>
      <c r="B2703" s="68" t="s">
        <v>18165</v>
      </c>
      <c r="C2703" s="68" t="s">
        <v>18166</v>
      </c>
      <c r="D2703" s="9" t="s">
        <v>9475</v>
      </c>
      <c r="E2703" s="9" t="s">
        <v>18167</v>
      </c>
      <c r="F2703" s="68" t="s">
        <v>300</v>
      </c>
      <c r="G2703" s="6">
        <v>509900</v>
      </c>
      <c r="H2703" s="6" t="s">
        <v>13</v>
      </c>
      <c r="I2703" s="6">
        <v>509900</v>
      </c>
      <c r="J2703" t="e">
        <f>+INDEX(Hoja3!A:G,MATCH('ALL PRODUCTS'!B2703,Hoja3!B:B,0),6)</f>
        <v>#N/A</v>
      </c>
      <c r="K2703" s="79" t="e">
        <f>+INDEX(Hoja3!A:G,MATCH('ALL PRODUCTS'!B2703,Hoja3!B:B,0),5)</f>
        <v>#N/A</v>
      </c>
      <c r="L2703" s="86">
        <v>979800</v>
      </c>
      <c r="M2703" s="86">
        <v>489900</v>
      </c>
    </row>
    <row r="2704" spans="1:13">
      <c r="A2704" t="s">
        <v>2696</v>
      </c>
      <c r="B2704" s="68" t="s">
        <v>18168</v>
      </c>
      <c r="C2704" s="68" t="s">
        <v>18169</v>
      </c>
      <c r="D2704" s="9" t="s">
        <v>9328</v>
      </c>
      <c r="E2704" s="9" t="s">
        <v>17536</v>
      </c>
      <c r="F2704" s="68" t="s">
        <v>292</v>
      </c>
      <c r="G2704" s="6">
        <v>429900</v>
      </c>
      <c r="H2704" s="6" t="s">
        <v>13</v>
      </c>
      <c r="I2704" s="6">
        <v>429900</v>
      </c>
      <c r="J2704" t="e">
        <f>+INDEX(Hoja3!A:G,MATCH('ALL PRODUCTS'!B2704,Hoja3!B:B,0),6)</f>
        <v>#N/A</v>
      </c>
      <c r="K2704" s="79" t="e">
        <f>+INDEX(Hoja3!A:G,MATCH('ALL PRODUCTS'!B2704,Hoja3!B:B,0),5)</f>
        <v>#N/A</v>
      </c>
      <c r="L2704" s="86">
        <v>859800</v>
      </c>
      <c r="M2704" s="86">
        <v>429900</v>
      </c>
    </row>
    <row r="2705" spans="1:13">
      <c r="A2705" t="s">
        <v>2696</v>
      </c>
      <c r="B2705" s="68" t="s">
        <v>18170</v>
      </c>
      <c r="C2705" s="68" t="s">
        <v>18171</v>
      </c>
      <c r="D2705" s="9" t="s">
        <v>9462</v>
      </c>
      <c r="E2705" s="9" t="s">
        <v>18172</v>
      </c>
      <c r="F2705" s="68" t="s">
        <v>456</v>
      </c>
      <c r="G2705" s="6">
        <v>519900</v>
      </c>
      <c r="H2705" s="6" t="s">
        <v>13</v>
      </c>
      <c r="I2705" s="6">
        <v>519900</v>
      </c>
      <c r="J2705" t="e">
        <f>+INDEX(Hoja3!A:G,MATCH('ALL PRODUCTS'!B2705,Hoja3!B:B,0),6)</f>
        <v>#N/A</v>
      </c>
      <c r="K2705" s="79" t="e">
        <f>+INDEX(Hoja3!A:G,MATCH('ALL PRODUCTS'!B2705,Hoja3!B:B,0),5)</f>
        <v>#N/A</v>
      </c>
      <c r="L2705" s="86">
        <v>959800</v>
      </c>
      <c r="M2705" s="86">
        <v>479900</v>
      </c>
    </row>
    <row r="2706" spans="1:13">
      <c r="A2706" t="s">
        <v>2696</v>
      </c>
      <c r="B2706" s="68" t="s">
        <v>18173</v>
      </c>
      <c r="C2706" s="68"/>
      <c r="D2706" s="68" t="s">
        <v>6</v>
      </c>
      <c r="E2706" s="9" t="s">
        <v>18174</v>
      </c>
      <c r="F2706" s="68" t="s">
        <v>16</v>
      </c>
      <c r="G2706" s="6">
        <v>1719900</v>
      </c>
      <c r="H2706" s="6" t="s">
        <v>13</v>
      </c>
      <c r="I2706" s="6">
        <v>1719900</v>
      </c>
      <c r="J2706" t="e">
        <f>+INDEX(Hoja3!A:G,MATCH('ALL PRODUCTS'!B2706,Hoja3!B:B,0),6)</f>
        <v>#N/A</v>
      </c>
      <c r="K2706" s="79" t="e">
        <f>+INDEX(Hoja3!A:G,MATCH('ALL PRODUCTS'!B2706,Hoja3!B:B,0),5)</f>
        <v>#N/A</v>
      </c>
      <c r="L2706" s="86" t="e">
        <v>#N/A</v>
      </c>
      <c r="M2706" s="86" t="e">
        <v>#N/A</v>
      </c>
    </row>
    <row r="2707" spans="1:13">
      <c r="A2707" t="s">
        <v>2696</v>
      </c>
      <c r="B2707" s="68" t="s">
        <v>18173</v>
      </c>
      <c r="C2707" s="68" t="s">
        <v>18175</v>
      </c>
      <c r="D2707" s="9" t="s">
        <v>18176</v>
      </c>
      <c r="E2707" s="69" t="str">
        <f>"     "&amp;E2706</f>
        <v xml:space="preserve">     Silla Gamer Dxracer O Series</v>
      </c>
      <c r="F2707" s="68" t="s">
        <v>34</v>
      </c>
      <c r="G2707" s="70">
        <f>G2706</f>
        <v>1719900</v>
      </c>
      <c r="H2707" s="70" t="str">
        <f>H2706&amp;"     "</f>
        <v xml:space="preserve">$     </v>
      </c>
      <c r="J2707" t="e">
        <f>+INDEX(Hoja3!A:G,MATCH('ALL PRODUCTS'!B2707,Hoja3!B:B,0),6)</f>
        <v>#N/A</v>
      </c>
      <c r="K2707" s="79" t="e">
        <f>+INDEX(Hoja3!A:G,MATCH('ALL PRODUCTS'!B2707,Hoja3!B:B,0),5)</f>
        <v>#N/A</v>
      </c>
      <c r="L2707" s="86" t="e">
        <v>#N/A</v>
      </c>
      <c r="M2707" s="86" t="e">
        <v>#N/A</v>
      </c>
    </row>
    <row r="2708" spans="1:13">
      <c r="A2708" t="s">
        <v>2696</v>
      </c>
      <c r="B2708" s="68" t="s">
        <v>18173</v>
      </c>
      <c r="C2708" s="68" t="s">
        <v>18177</v>
      </c>
      <c r="D2708" s="9" t="s">
        <v>18178</v>
      </c>
      <c r="E2708" s="69" t="str">
        <f>"     "&amp;E2706</f>
        <v xml:space="preserve">     Silla Gamer Dxracer O Series</v>
      </c>
      <c r="F2708" s="68" t="s">
        <v>38</v>
      </c>
      <c r="G2708" s="70">
        <f>G2706</f>
        <v>1719900</v>
      </c>
      <c r="H2708" s="70" t="str">
        <f>H2706&amp;"     "</f>
        <v xml:space="preserve">$     </v>
      </c>
      <c r="J2708" t="e">
        <f>+INDEX(Hoja3!A:G,MATCH('ALL PRODUCTS'!B2708,Hoja3!B:B,0),6)</f>
        <v>#N/A</v>
      </c>
      <c r="K2708" s="79" t="e">
        <f>+INDEX(Hoja3!A:G,MATCH('ALL PRODUCTS'!B2708,Hoja3!B:B,0),5)</f>
        <v>#N/A</v>
      </c>
      <c r="L2708" s="86" t="e">
        <v>#N/A</v>
      </c>
      <c r="M2708" s="86" t="e">
        <v>#N/A</v>
      </c>
    </row>
    <row r="2709" spans="1:13">
      <c r="A2709" t="s">
        <v>2696</v>
      </c>
      <c r="B2709" s="68" t="s">
        <v>18179</v>
      </c>
      <c r="C2709" s="68"/>
      <c r="D2709" s="68" t="s">
        <v>6</v>
      </c>
      <c r="E2709" s="9" t="s">
        <v>18180</v>
      </c>
      <c r="F2709" s="68" t="s">
        <v>16</v>
      </c>
      <c r="G2709" s="6">
        <v>1349900</v>
      </c>
      <c r="H2709" s="6" t="s">
        <v>13</v>
      </c>
      <c r="I2709" s="6">
        <v>1349900</v>
      </c>
      <c r="J2709" t="e">
        <f>+INDEX(Hoja3!A:G,MATCH('ALL PRODUCTS'!B2709,Hoja3!B:B,0),6)</f>
        <v>#N/A</v>
      </c>
      <c r="K2709" s="79" t="e">
        <f>+INDEX(Hoja3!A:G,MATCH('ALL PRODUCTS'!B2709,Hoja3!B:B,0),5)</f>
        <v>#N/A</v>
      </c>
      <c r="L2709" s="86" t="e">
        <v>#N/A</v>
      </c>
      <c r="M2709" s="86" t="e">
        <v>#N/A</v>
      </c>
    </row>
    <row r="2710" spans="1:13">
      <c r="A2710" t="s">
        <v>2696</v>
      </c>
      <c r="B2710" s="68" t="s">
        <v>18179</v>
      </c>
      <c r="C2710" s="68" t="s">
        <v>18181</v>
      </c>
      <c r="D2710" s="9" t="s">
        <v>18182</v>
      </c>
      <c r="E2710" s="69" t="str">
        <f>"     "&amp;E2709</f>
        <v xml:space="preserve">     Silla Gamer Dxracer P Series</v>
      </c>
      <c r="F2710" s="68" t="s">
        <v>12</v>
      </c>
      <c r="G2710" s="70">
        <f>G2709</f>
        <v>1349900</v>
      </c>
      <c r="H2710" s="70" t="str">
        <f>H2709&amp;"     "</f>
        <v xml:space="preserve">$     </v>
      </c>
      <c r="J2710" t="e">
        <f>+INDEX(Hoja3!A:G,MATCH('ALL PRODUCTS'!B2710,Hoja3!B:B,0),6)</f>
        <v>#N/A</v>
      </c>
      <c r="K2710" s="79" t="e">
        <f>+INDEX(Hoja3!A:G,MATCH('ALL PRODUCTS'!B2710,Hoja3!B:B,0),5)</f>
        <v>#N/A</v>
      </c>
      <c r="L2710" s="86" t="e">
        <v>#N/A</v>
      </c>
      <c r="M2710" s="86" t="e">
        <v>#N/A</v>
      </c>
    </row>
    <row r="2711" spans="1:13">
      <c r="A2711" t="s">
        <v>2696</v>
      </c>
      <c r="B2711" s="68" t="s">
        <v>18179</v>
      </c>
      <c r="C2711" s="68" t="s">
        <v>18183</v>
      </c>
      <c r="D2711" s="9" t="s">
        <v>18184</v>
      </c>
      <c r="E2711" s="69" t="str">
        <f>"     "&amp;E2709</f>
        <v xml:space="preserve">     Silla Gamer Dxracer P Series</v>
      </c>
      <c r="F2711" s="68" t="s">
        <v>36</v>
      </c>
      <c r="G2711" s="70">
        <f>G2709</f>
        <v>1349900</v>
      </c>
      <c r="H2711" s="70" t="str">
        <f>H2709&amp;"     "</f>
        <v xml:space="preserve">$     </v>
      </c>
      <c r="J2711" t="e">
        <f>+INDEX(Hoja3!A:G,MATCH('ALL PRODUCTS'!B2711,Hoja3!B:B,0),6)</f>
        <v>#N/A</v>
      </c>
      <c r="K2711" s="79" t="e">
        <f>+INDEX(Hoja3!A:G,MATCH('ALL PRODUCTS'!B2711,Hoja3!B:B,0),5)</f>
        <v>#N/A</v>
      </c>
      <c r="L2711" s="86" t="e">
        <v>#N/A</v>
      </c>
      <c r="M2711" s="86" t="e">
        <v>#N/A</v>
      </c>
    </row>
    <row r="2712" spans="1:13">
      <c r="A2712" t="s">
        <v>2696</v>
      </c>
      <c r="B2712" s="68" t="s">
        <v>18179</v>
      </c>
      <c r="C2712" s="68" t="s">
        <v>18185</v>
      </c>
      <c r="D2712" s="9" t="s">
        <v>18186</v>
      </c>
      <c r="E2712" s="69" t="str">
        <f>"     "&amp;E2709</f>
        <v xml:space="preserve">     Silla Gamer Dxracer P Series</v>
      </c>
      <c r="F2712" s="68" t="s">
        <v>38</v>
      </c>
      <c r="G2712" s="70">
        <f>G2709</f>
        <v>1349900</v>
      </c>
      <c r="H2712" s="70" t="str">
        <f>H2709&amp;"     "</f>
        <v xml:space="preserve">$     </v>
      </c>
      <c r="J2712" t="e">
        <f>+INDEX(Hoja3!A:G,MATCH('ALL PRODUCTS'!B2712,Hoja3!B:B,0),6)</f>
        <v>#N/A</v>
      </c>
      <c r="K2712" s="79" t="e">
        <f>+INDEX(Hoja3!A:G,MATCH('ALL PRODUCTS'!B2712,Hoja3!B:B,0),5)</f>
        <v>#N/A</v>
      </c>
      <c r="L2712" s="86" t="e">
        <v>#N/A</v>
      </c>
      <c r="M2712" s="86" t="e">
        <v>#N/A</v>
      </c>
    </row>
    <row r="2713" spans="1:13">
      <c r="A2713" t="s">
        <v>2696</v>
      </c>
      <c r="B2713" s="68" t="s">
        <v>18187</v>
      </c>
      <c r="C2713" s="68" t="s">
        <v>18188</v>
      </c>
      <c r="D2713" s="9" t="s">
        <v>5906</v>
      </c>
      <c r="E2713" s="9" t="s">
        <v>18189</v>
      </c>
      <c r="F2713" s="68" t="s">
        <v>48</v>
      </c>
      <c r="G2713" s="6">
        <v>1199900</v>
      </c>
      <c r="H2713" s="6" t="s">
        <v>13</v>
      </c>
      <c r="I2713">
        <v>1039900</v>
      </c>
      <c r="J2713" t="e">
        <f>+INDEX(Hoja3!A:G,MATCH('ALL PRODUCTS'!B2713,Hoja3!B:B,0),6)</f>
        <v>#N/A</v>
      </c>
      <c r="K2713" s="79" t="e">
        <f>+INDEX(Hoja3!A:G,MATCH('ALL PRODUCTS'!B2713,Hoja3!B:B,0),5)</f>
        <v>#N/A</v>
      </c>
      <c r="L2713" s="86">
        <v>2199780</v>
      </c>
      <c r="M2713" s="86">
        <v>999900</v>
      </c>
    </row>
    <row r="2714" spans="1:13">
      <c r="A2714" t="s">
        <v>2696</v>
      </c>
      <c r="B2714" s="68" t="s">
        <v>18190</v>
      </c>
      <c r="C2714" s="68" t="s">
        <v>18191</v>
      </c>
      <c r="D2714" s="9" t="s">
        <v>5863</v>
      </c>
      <c r="E2714" s="9" t="s">
        <v>18192</v>
      </c>
      <c r="F2714" s="68" t="s">
        <v>1311</v>
      </c>
      <c r="G2714" s="6">
        <v>1249900</v>
      </c>
      <c r="H2714" s="6" t="s">
        <v>13</v>
      </c>
      <c r="I2714">
        <v>1249900</v>
      </c>
      <c r="J2714" t="e">
        <f>+INDEX(Hoja3!A:G,MATCH('ALL PRODUCTS'!B2714,Hoja3!B:B,0),6)</f>
        <v>#N/A</v>
      </c>
      <c r="K2714" s="79" t="e">
        <f>+INDEX(Hoja3!A:G,MATCH('ALL PRODUCTS'!B2714,Hoja3!B:B,0),5)</f>
        <v>#N/A</v>
      </c>
      <c r="L2714" s="86">
        <v>2639780</v>
      </c>
      <c r="M2714" s="86">
        <v>1199900</v>
      </c>
    </row>
    <row r="2715" spans="1:13">
      <c r="A2715" t="s">
        <v>2696</v>
      </c>
      <c r="B2715" s="68" t="s">
        <v>18193</v>
      </c>
      <c r="C2715" s="68" t="s">
        <v>18194</v>
      </c>
      <c r="D2715" s="9" t="s">
        <v>8168</v>
      </c>
      <c r="E2715" s="9" t="s">
        <v>18195</v>
      </c>
      <c r="F2715" s="68" t="s">
        <v>16808</v>
      </c>
      <c r="G2715" s="6">
        <v>1899900</v>
      </c>
      <c r="H2715" s="6" t="s">
        <v>13</v>
      </c>
      <c r="I2715">
        <v>1789900</v>
      </c>
      <c r="J2715" t="e">
        <f>+INDEX(Hoja3!A:G,MATCH('ALL PRODUCTS'!B2715,Hoja3!B:B,0),6)</f>
        <v>#N/A</v>
      </c>
      <c r="K2715" s="79" t="e">
        <f>+INDEX(Hoja3!A:G,MATCH('ALL PRODUCTS'!B2715,Hoja3!B:B,0),5)</f>
        <v>#N/A</v>
      </c>
      <c r="L2715" s="86">
        <v>3783780.0000000005</v>
      </c>
      <c r="M2715" s="86">
        <v>1719900</v>
      </c>
    </row>
    <row r="2716" spans="1:13">
      <c r="A2716" t="s">
        <v>2696</v>
      </c>
      <c r="B2716" s="68" t="s">
        <v>18196</v>
      </c>
      <c r="C2716" s="68" t="s">
        <v>18197</v>
      </c>
      <c r="D2716" s="9" t="s">
        <v>5871</v>
      </c>
      <c r="E2716" s="9" t="s">
        <v>18198</v>
      </c>
      <c r="F2716" s="68" t="s">
        <v>1311</v>
      </c>
      <c r="G2716" s="6">
        <v>949900</v>
      </c>
      <c r="H2716" s="6" t="s">
        <v>13</v>
      </c>
      <c r="I2716">
        <v>859900</v>
      </c>
      <c r="J2716" t="e">
        <f>+INDEX(Hoja3!A:G,MATCH('ALL PRODUCTS'!B2716,Hoja3!B:B,0),6)</f>
        <v>#N/A</v>
      </c>
      <c r="K2716" s="79" t="e">
        <f>+INDEX(Hoja3!A:G,MATCH('ALL PRODUCTS'!B2716,Hoja3!B:B,0),5)</f>
        <v>#N/A</v>
      </c>
      <c r="L2716" s="86">
        <v>1825780.0000000002</v>
      </c>
      <c r="M2716" s="86">
        <v>829900</v>
      </c>
    </row>
    <row r="2717" spans="1:13">
      <c r="A2717" t="s">
        <v>2696</v>
      </c>
      <c r="B2717" s="68" t="s">
        <v>18199</v>
      </c>
      <c r="C2717" s="68" t="s">
        <v>18200</v>
      </c>
      <c r="D2717" s="9" t="s">
        <v>8174</v>
      </c>
      <c r="E2717" s="9" t="s">
        <v>18201</v>
      </c>
      <c r="F2717" s="68" t="s">
        <v>16808</v>
      </c>
      <c r="G2717" s="6">
        <v>579900</v>
      </c>
      <c r="H2717" s="6" t="s">
        <v>13</v>
      </c>
      <c r="I2717">
        <v>569900</v>
      </c>
      <c r="J2717" t="e">
        <f>+INDEX(Hoja3!A:G,MATCH('ALL PRODUCTS'!B2717,Hoja3!B:B,0),6)</f>
        <v>#N/A</v>
      </c>
      <c r="K2717" s="79" t="e">
        <f>+INDEX(Hoja3!A:G,MATCH('ALL PRODUCTS'!B2717,Hoja3!B:B,0),5)</f>
        <v>#N/A</v>
      </c>
      <c r="L2717" s="86">
        <v>1209780</v>
      </c>
      <c r="M2717" s="86">
        <v>549900</v>
      </c>
    </row>
    <row r="2718" spans="1:13">
      <c r="A2718" t="s">
        <v>2696</v>
      </c>
      <c r="B2718" s="68" t="s">
        <v>18202</v>
      </c>
      <c r="C2718" s="68"/>
      <c r="D2718" s="68" t="s">
        <v>6</v>
      </c>
      <c r="E2718" s="9" t="s">
        <v>18203</v>
      </c>
      <c r="F2718" s="68" t="s">
        <v>16</v>
      </c>
      <c r="G2718" s="6">
        <v>1499900</v>
      </c>
      <c r="H2718" s="6" t="s">
        <v>13</v>
      </c>
      <c r="I2718">
        <v>1829900</v>
      </c>
      <c r="J2718" t="e">
        <f>+INDEX(Hoja3!A:G,MATCH('ALL PRODUCTS'!B2718,Hoja3!B:B,0),6)</f>
        <v>#N/A</v>
      </c>
      <c r="K2718" s="79" t="e">
        <f>+INDEX(Hoja3!A:G,MATCH('ALL PRODUCTS'!B2718,Hoja3!B:B,0),5)</f>
        <v>#N/A</v>
      </c>
      <c r="L2718" s="86" t="e">
        <v>#N/A</v>
      </c>
      <c r="M2718" s="86" t="e">
        <v>#N/A</v>
      </c>
    </row>
    <row r="2719" spans="1:13">
      <c r="A2719" t="s">
        <v>2696</v>
      </c>
      <c r="B2719" s="68" t="s">
        <v>18202</v>
      </c>
      <c r="C2719" s="68" t="s">
        <v>18204</v>
      </c>
      <c r="D2719" s="9" t="s">
        <v>8191</v>
      </c>
      <c r="E2719" s="69" t="str">
        <f>"     "&amp;E2718</f>
        <v xml:space="preserve">     Silla Turca  Set X 6</v>
      </c>
      <c r="F2719" s="68" t="s">
        <v>12</v>
      </c>
      <c r="G2719" s="70">
        <f>G2718</f>
        <v>1499900</v>
      </c>
      <c r="H2719" s="70" t="str">
        <f>H2718&amp;"     "</f>
        <v xml:space="preserve">$     </v>
      </c>
      <c r="J2719" t="e">
        <f>+INDEX(Hoja3!A:G,MATCH('ALL PRODUCTS'!B2719,Hoja3!B:B,0),6)</f>
        <v>#N/A</v>
      </c>
      <c r="K2719" s="79" t="e">
        <f>+INDEX(Hoja3!A:G,MATCH('ALL PRODUCTS'!B2719,Hoja3!B:B,0),5)</f>
        <v>#N/A</v>
      </c>
      <c r="L2719" s="86">
        <v>3871780.0000000005</v>
      </c>
      <c r="M2719" s="86">
        <v>1759900</v>
      </c>
    </row>
    <row r="2720" spans="1:13">
      <c r="A2720" t="s">
        <v>2696</v>
      </c>
      <c r="B2720" s="68" t="s">
        <v>18202</v>
      </c>
      <c r="C2720" s="68" t="s">
        <v>18205</v>
      </c>
      <c r="D2720" s="9" t="s">
        <v>8197</v>
      </c>
      <c r="E2720" s="69" t="str">
        <f>"     "&amp;E2718</f>
        <v xml:space="preserve">     Silla Turca  Set X 6</v>
      </c>
      <c r="F2720" s="68" t="s">
        <v>36</v>
      </c>
      <c r="G2720" s="70">
        <f>G2718</f>
        <v>1499900</v>
      </c>
      <c r="H2720" s="70" t="str">
        <f>H2718&amp;"     "</f>
        <v xml:space="preserve">$     </v>
      </c>
      <c r="J2720" t="e">
        <f>+INDEX(Hoja3!A:G,MATCH('ALL PRODUCTS'!B2720,Hoja3!B:B,0),6)</f>
        <v>#N/A</v>
      </c>
      <c r="K2720" s="79" t="e">
        <f>+INDEX(Hoja3!A:G,MATCH('ALL PRODUCTS'!B2720,Hoja3!B:B,0),5)</f>
        <v>#N/A</v>
      </c>
      <c r="L2720" s="86">
        <v>3871780.0000000005</v>
      </c>
      <c r="M2720" s="86">
        <v>1759900</v>
      </c>
    </row>
    <row r="2721" spans="1:13">
      <c r="A2721" t="s">
        <v>2696</v>
      </c>
      <c r="B2721" s="68" t="s">
        <v>18206</v>
      </c>
      <c r="C2721" s="68" t="s">
        <v>18207</v>
      </c>
      <c r="D2721" s="9" t="s">
        <v>9450</v>
      </c>
      <c r="E2721" s="9" t="s">
        <v>18208</v>
      </c>
      <c r="F2721" s="68" t="s">
        <v>36</v>
      </c>
      <c r="G2721" s="6">
        <v>519900</v>
      </c>
      <c r="H2721" s="6" t="s">
        <v>13</v>
      </c>
      <c r="I2721" s="6">
        <v>519900</v>
      </c>
      <c r="J2721" t="e">
        <f>+INDEX(Hoja3!A:G,MATCH('ALL PRODUCTS'!B2721,Hoja3!B:B,0),6)</f>
        <v>#N/A</v>
      </c>
      <c r="K2721" s="79" t="e">
        <f>+INDEX(Hoja3!A:G,MATCH('ALL PRODUCTS'!B2721,Hoja3!B:B,0),5)</f>
        <v>#N/A</v>
      </c>
      <c r="L2721" s="86">
        <v>959800</v>
      </c>
      <c r="M2721" s="86">
        <v>479900</v>
      </c>
    </row>
    <row r="2722" spans="1:13">
      <c r="A2722" t="s">
        <v>2696</v>
      </c>
      <c r="B2722" s="68" t="s">
        <v>18209</v>
      </c>
      <c r="C2722" s="68" t="s">
        <v>18210</v>
      </c>
      <c r="D2722" s="9" t="s">
        <v>9692</v>
      </c>
      <c r="E2722" s="9" t="s">
        <v>18211</v>
      </c>
      <c r="F2722" s="68" t="s">
        <v>36</v>
      </c>
      <c r="G2722" s="6">
        <v>559900</v>
      </c>
      <c r="H2722" s="6" t="s">
        <v>13</v>
      </c>
      <c r="I2722" s="6">
        <v>559900</v>
      </c>
      <c r="J2722" t="e">
        <f>+INDEX(Hoja3!A:G,MATCH('ALL PRODUCTS'!B2722,Hoja3!B:B,0),6)</f>
        <v>#N/A</v>
      </c>
      <c r="K2722" s="79" t="e">
        <f>+INDEX(Hoja3!A:G,MATCH('ALL PRODUCTS'!B2722,Hoja3!B:B,0),5)</f>
        <v>#N/A</v>
      </c>
      <c r="L2722" s="86">
        <v>1099800</v>
      </c>
      <c r="M2722" s="86">
        <v>549900</v>
      </c>
    </row>
    <row r="2723" spans="1:13">
      <c r="A2723" t="s">
        <v>2696</v>
      </c>
      <c r="B2723" s="68" t="s">
        <v>18212</v>
      </c>
      <c r="C2723" s="68" t="s">
        <v>18213</v>
      </c>
      <c r="D2723" s="9" t="s">
        <v>8779</v>
      </c>
      <c r="E2723" s="9" t="s">
        <v>17721</v>
      </c>
      <c r="F2723" s="68" t="s">
        <v>36</v>
      </c>
      <c r="G2723" s="6">
        <v>229900</v>
      </c>
      <c r="H2723" s="6" t="s">
        <v>13</v>
      </c>
      <c r="I2723" s="6">
        <v>229900</v>
      </c>
      <c r="J2723" t="e">
        <f>+INDEX(Hoja3!A:G,MATCH('ALL PRODUCTS'!B2723,Hoja3!B:B,0),6)</f>
        <v>#N/A</v>
      </c>
      <c r="K2723" s="79" t="e">
        <f>+INDEX(Hoja3!A:G,MATCH('ALL PRODUCTS'!B2723,Hoja3!B:B,0),5)</f>
        <v>#N/A</v>
      </c>
      <c r="L2723" s="86">
        <v>479800</v>
      </c>
      <c r="M2723" s="86">
        <v>239900</v>
      </c>
    </row>
    <row r="2724" spans="1:13">
      <c r="A2724" t="s">
        <v>2696</v>
      </c>
      <c r="B2724" s="68" t="s">
        <v>18214</v>
      </c>
      <c r="C2724" s="68" t="s">
        <v>18215</v>
      </c>
      <c r="D2724" s="9" t="s">
        <v>9832</v>
      </c>
      <c r="E2724" s="9" t="s">
        <v>16413</v>
      </c>
      <c r="F2724" s="68" t="s">
        <v>36</v>
      </c>
      <c r="G2724" s="6">
        <v>539900</v>
      </c>
      <c r="H2724" s="6" t="s">
        <v>13</v>
      </c>
      <c r="I2724" s="6">
        <v>539900</v>
      </c>
      <c r="J2724" t="e">
        <f>+INDEX(Hoja3!A:G,MATCH('ALL PRODUCTS'!B2724,Hoja3!B:B,0),6)</f>
        <v>#N/A</v>
      </c>
      <c r="K2724" s="79" t="e">
        <f>+INDEX(Hoja3!A:G,MATCH('ALL PRODUCTS'!B2724,Hoja3!B:B,0),5)</f>
        <v>#N/A</v>
      </c>
      <c r="L2724" s="86">
        <v>1199800</v>
      </c>
      <c r="M2724" s="86">
        <v>599900</v>
      </c>
    </row>
    <row r="2725" spans="1:13">
      <c r="A2725" t="s">
        <v>2696</v>
      </c>
      <c r="B2725" s="68" t="s">
        <v>18216</v>
      </c>
      <c r="C2725" s="68" t="s">
        <v>18217</v>
      </c>
      <c r="D2725" s="9" t="s">
        <v>9807</v>
      </c>
      <c r="E2725" s="9" t="s">
        <v>17721</v>
      </c>
      <c r="F2725" s="68" t="s">
        <v>36</v>
      </c>
      <c r="G2725" s="6">
        <v>599900</v>
      </c>
      <c r="H2725" s="6" t="s">
        <v>13</v>
      </c>
      <c r="I2725" s="6">
        <v>599900</v>
      </c>
      <c r="J2725" t="e">
        <f>+INDEX(Hoja3!A:G,MATCH('ALL PRODUCTS'!B2725,Hoja3!B:B,0),6)</f>
        <v>#N/A</v>
      </c>
      <c r="K2725" s="79" t="e">
        <f>+INDEX(Hoja3!A:G,MATCH('ALL PRODUCTS'!B2725,Hoja3!B:B,0),5)</f>
        <v>#N/A</v>
      </c>
      <c r="L2725" s="86">
        <v>1179800</v>
      </c>
      <c r="M2725" s="86">
        <v>589900</v>
      </c>
    </row>
    <row r="2726" spans="1:13">
      <c r="A2726" t="s">
        <v>2696</v>
      </c>
      <c r="B2726" s="68" t="s">
        <v>18218</v>
      </c>
      <c r="C2726" s="68" t="s">
        <v>18219</v>
      </c>
      <c r="D2726" s="9" t="s">
        <v>9433</v>
      </c>
      <c r="E2726" s="9" t="s">
        <v>18220</v>
      </c>
      <c r="F2726" s="68" t="s">
        <v>36</v>
      </c>
      <c r="G2726" s="6">
        <v>599900</v>
      </c>
      <c r="H2726" s="6" t="s">
        <v>13</v>
      </c>
      <c r="I2726" s="6">
        <v>599900</v>
      </c>
      <c r="J2726" t="e">
        <f>+INDEX(Hoja3!A:G,MATCH('ALL PRODUCTS'!B2726,Hoja3!B:B,0),6)</f>
        <v>#N/A</v>
      </c>
      <c r="K2726" s="79" t="e">
        <f>+INDEX(Hoja3!A:G,MATCH('ALL PRODUCTS'!B2726,Hoja3!B:B,0),5)</f>
        <v>#N/A</v>
      </c>
      <c r="L2726" s="86">
        <v>939800</v>
      </c>
      <c r="M2726" s="86">
        <v>469900</v>
      </c>
    </row>
    <row r="2727" spans="1:13">
      <c r="A2727" t="s">
        <v>2696</v>
      </c>
      <c r="B2727" s="68" t="s">
        <v>18221</v>
      </c>
      <c r="C2727" s="68" t="s">
        <v>18222</v>
      </c>
      <c r="D2727" s="9" t="s">
        <v>9262</v>
      </c>
      <c r="E2727" s="9" t="s">
        <v>18223</v>
      </c>
      <c r="F2727" s="68" t="s">
        <v>36</v>
      </c>
      <c r="G2727" s="6">
        <v>459900</v>
      </c>
      <c r="H2727" s="6" t="s">
        <v>13</v>
      </c>
      <c r="I2727" s="6">
        <v>459900</v>
      </c>
      <c r="J2727" t="e">
        <f>+INDEX(Hoja3!A:G,MATCH('ALL PRODUCTS'!B2727,Hoja3!B:B,0),6)</f>
        <v>#N/A</v>
      </c>
      <c r="K2727" s="79" t="e">
        <f>+INDEX(Hoja3!A:G,MATCH('ALL PRODUCTS'!B2727,Hoja3!B:B,0),5)</f>
        <v>#N/A</v>
      </c>
      <c r="L2727" s="86">
        <v>799800</v>
      </c>
      <c r="M2727" s="86">
        <v>399900</v>
      </c>
    </row>
    <row r="2728" spans="1:13">
      <c r="A2728" t="s">
        <v>2696</v>
      </c>
      <c r="B2728" s="68" t="s">
        <v>18224</v>
      </c>
      <c r="C2728" s="68" t="s">
        <v>18225</v>
      </c>
      <c r="D2728" s="9" t="s">
        <v>8827</v>
      </c>
      <c r="E2728" s="9" t="s">
        <v>18226</v>
      </c>
      <c r="F2728" s="68" t="s">
        <v>36</v>
      </c>
      <c r="G2728" s="6">
        <v>249900</v>
      </c>
      <c r="H2728" s="6" t="s">
        <v>13</v>
      </c>
      <c r="I2728" s="6">
        <v>249900</v>
      </c>
      <c r="J2728" t="e">
        <f>+INDEX(Hoja3!A:G,MATCH('ALL PRODUCTS'!B2728,Hoja3!B:B,0),6)</f>
        <v>#N/A</v>
      </c>
      <c r="K2728" s="79" t="e">
        <f>+INDEX(Hoja3!A:G,MATCH('ALL PRODUCTS'!B2728,Hoja3!B:B,0),5)</f>
        <v>#N/A</v>
      </c>
      <c r="L2728" s="86">
        <v>519800</v>
      </c>
      <c r="M2728" s="86">
        <v>259900</v>
      </c>
    </row>
    <row r="2729" spans="1:13">
      <c r="A2729" t="s">
        <v>2696</v>
      </c>
      <c r="B2729" s="68" t="s">
        <v>18227</v>
      </c>
      <c r="C2729" s="68" t="s">
        <v>18228</v>
      </c>
      <c r="D2729" s="9" t="s">
        <v>9260</v>
      </c>
      <c r="E2729" s="9" t="s">
        <v>18229</v>
      </c>
      <c r="F2729" s="68" t="s">
        <v>36</v>
      </c>
      <c r="G2729" s="6">
        <v>409900</v>
      </c>
      <c r="H2729" s="6" t="s">
        <v>13</v>
      </c>
      <c r="I2729" s="6">
        <v>409900</v>
      </c>
      <c r="J2729" t="e">
        <f>+INDEX(Hoja3!A:G,MATCH('ALL PRODUCTS'!B2729,Hoja3!B:B,0),6)</f>
        <v>#N/A</v>
      </c>
      <c r="K2729" s="79" t="e">
        <f>+INDEX(Hoja3!A:G,MATCH('ALL PRODUCTS'!B2729,Hoja3!B:B,0),5)</f>
        <v>#N/A</v>
      </c>
      <c r="L2729" s="86">
        <v>799800</v>
      </c>
      <c r="M2729" s="86">
        <v>399900</v>
      </c>
    </row>
    <row r="2730" spans="1:13">
      <c r="A2730" t="s">
        <v>2696</v>
      </c>
      <c r="B2730" s="68" t="s">
        <v>18230</v>
      </c>
      <c r="C2730" s="68" t="s">
        <v>18231</v>
      </c>
      <c r="D2730" s="9" t="s">
        <v>8825</v>
      </c>
      <c r="E2730" s="9" t="s">
        <v>18232</v>
      </c>
      <c r="F2730" s="68" t="s">
        <v>36</v>
      </c>
      <c r="G2730" s="6">
        <v>259900</v>
      </c>
      <c r="H2730" s="6" t="s">
        <v>13</v>
      </c>
      <c r="I2730" s="6">
        <v>259900</v>
      </c>
      <c r="J2730" t="e">
        <f>+INDEX(Hoja3!A:G,MATCH('ALL PRODUCTS'!B2730,Hoja3!B:B,0),6)</f>
        <v>#N/A</v>
      </c>
      <c r="K2730" s="79" t="e">
        <f>+INDEX(Hoja3!A:G,MATCH('ALL PRODUCTS'!B2730,Hoja3!B:B,0),5)</f>
        <v>#N/A</v>
      </c>
      <c r="L2730" s="86">
        <v>519800</v>
      </c>
      <c r="M2730" s="86">
        <v>259900</v>
      </c>
    </row>
    <row r="2731" spans="1:13">
      <c r="A2731" t="s">
        <v>2696</v>
      </c>
      <c r="B2731" s="68" t="s">
        <v>18233</v>
      </c>
      <c r="C2731" s="68" t="s">
        <v>18234</v>
      </c>
      <c r="D2731" s="9" t="s">
        <v>9309</v>
      </c>
      <c r="E2731" s="9" t="s">
        <v>18235</v>
      </c>
      <c r="F2731" s="68" t="s">
        <v>36</v>
      </c>
      <c r="G2731" s="6">
        <v>439900</v>
      </c>
      <c r="H2731" s="6" t="s">
        <v>13</v>
      </c>
      <c r="I2731" s="6">
        <v>439900</v>
      </c>
      <c r="J2731" t="e">
        <f>+INDEX(Hoja3!A:G,MATCH('ALL PRODUCTS'!B2731,Hoja3!B:B,0),6)</f>
        <v>#N/A</v>
      </c>
      <c r="K2731" s="79" t="e">
        <f>+INDEX(Hoja3!A:G,MATCH('ALL PRODUCTS'!B2731,Hoja3!B:B,0),5)</f>
        <v>#N/A</v>
      </c>
      <c r="L2731" s="86">
        <v>839800</v>
      </c>
      <c r="M2731" s="86">
        <v>419900</v>
      </c>
    </row>
    <row r="2732" spans="1:13">
      <c r="A2732" t="s">
        <v>2696</v>
      </c>
      <c r="B2732" s="68" t="s">
        <v>18236</v>
      </c>
      <c r="C2732" s="68" t="s">
        <v>18237</v>
      </c>
      <c r="D2732" s="9" t="s">
        <v>9059</v>
      </c>
      <c r="E2732" s="9" t="s">
        <v>18238</v>
      </c>
      <c r="F2732" s="68" t="s">
        <v>36</v>
      </c>
      <c r="G2732" s="6">
        <v>339900</v>
      </c>
      <c r="H2732" s="6" t="s">
        <v>13</v>
      </c>
      <c r="I2732" s="6">
        <v>339900</v>
      </c>
      <c r="J2732" t="e">
        <f>+INDEX(Hoja3!A:G,MATCH('ALL PRODUCTS'!B2732,Hoja3!B:B,0),6)</f>
        <v>#N/A</v>
      </c>
      <c r="K2732" s="79" t="e">
        <f>+INDEX(Hoja3!A:G,MATCH('ALL PRODUCTS'!B2732,Hoja3!B:B,0),5)</f>
        <v>#N/A</v>
      </c>
      <c r="L2732" s="86">
        <v>659800</v>
      </c>
      <c r="M2732" s="86">
        <v>329900</v>
      </c>
    </row>
    <row r="2733" spans="1:13">
      <c r="A2733" t="s">
        <v>2696</v>
      </c>
      <c r="B2733" s="68" t="s">
        <v>18239</v>
      </c>
      <c r="C2733" s="68" t="s">
        <v>18240</v>
      </c>
      <c r="D2733" s="9" t="s">
        <v>8823</v>
      </c>
      <c r="E2733" s="9" t="s">
        <v>18241</v>
      </c>
      <c r="F2733" s="68" t="s">
        <v>36</v>
      </c>
      <c r="G2733" s="6">
        <v>259900</v>
      </c>
      <c r="H2733" s="6" t="s">
        <v>13</v>
      </c>
      <c r="I2733" s="6">
        <v>259900</v>
      </c>
      <c r="J2733" t="e">
        <f>+INDEX(Hoja3!A:G,MATCH('ALL PRODUCTS'!B2733,Hoja3!B:B,0),6)</f>
        <v>#N/A</v>
      </c>
      <c r="K2733" s="79" t="e">
        <f>+INDEX(Hoja3!A:G,MATCH('ALL PRODUCTS'!B2733,Hoja3!B:B,0),5)</f>
        <v>#N/A</v>
      </c>
      <c r="L2733" s="86">
        <v>519800</v>
      </c>
      <c r="M2733" s="86">
        <v>259900</v>
      </c>
    </row>
    <row r="2734" spans="1:13">
      <c r="A2734" t="s">
        <v>2696</v>
      </c>
      <c r="B2734" s="68" t="s">
        <v>18242</v>
      </c>
      <c r="C2734" s="68" t="s">
        <v>18243</v>
      </c>
      <c r="D2734" s="9" t="s">
        <v>9023</v>
      </c>
      <c r="E2734" s="9" t="s">
        <v>18244</v>
      </c>
      <c r="F2734" s="68" t="s">
        <v>36</v>
      </c>
      <c r="G2734" s="6">
        <v>319900</v>
      </c>
      <c r="H2734" s="6" t="s">
        <v>13</v>
      </c>
      <c r="I2734" s="6">
        <v>319900</v>
      </c>
      <c r="J2734" t="e">
        <f>+INDEX(Hoja3!A:G,MATCH('ALL PRODUCTS'!B2734,Hoja3!B:B,0),6)</f>
        <v>#N/A</v>
      </c>
      <c r="K2734" s="79" t="e">
        <f>+INDEX(Hoja3!A:G,MATCH('ALL PRODUCTS'!B2734,Hoja3!B:B,0),5)</f>
        <v>#N/A</v>
      </c>
      <c r="L2734" s="86">
        <v>639800</v>
      </c>
      <c r="M2734" s="86">
        <v>319900</v>
      </c>
    </row>
    <row r="2735" spans="1:13">
      <c r="A2735" t="s">
        <v>2696</v>
      </c>
      <c r="B2735" s="68" t="s">
        <v>18245</v>
      </c>
      <c r="C2735" s="68" t="s">
        <v>18246</v>
      </c>
      <c r="D2735" s="9" t="s">
        <v>9224</v>
      </c>
      <c r="E2735" s="9" t="s">
        <v>16285</v>
      </c>
      <c r="F2735" s="68" t="s">
        <v>36</v>
      </c>
      <c r="G2735" s="6">
        <v>389900</v>
      </c>
      <c r="H2735" s="6" t="s">
        <v>13</v>
      </c>
      <c r="I2735" s="6">
        <v>389900</v>
      </c>
      <c r="J2735" t="e">
        <f>+INDEX(Hoja3!A:G,MATCH('ALL PRODUCTS'!B2735,Hoja3!B:B,0),6)</f>
        <v>#N/A</v>
      </c>
      <c r="K2735" s="79" t="e">
        <f>+INDEX(Hoja3!A:G,MATCH('ALL PRODUCTS'!B2735,Hoja3!B:B,0),5)</f>
        <v>#N/A</v>
      </c>
      <c r="L2735" s="86">
        <v>779800</v>
      </c>
      <c r="M2735" s="86">
        <v>389900</v>
      </c>
    </row>
    <row r="2736" spans="1:13">
      <c r="A2736" t="s">
        <v>2696</v>
      </c>
      <c r="B2736" s="68" t="s">
        <v>18247</v>
      </c>
      <c r="C2736" s="68"/>
      <c r="D2736" s="68" t="s">
        <v>6</v>
      </c>
      <c r="E2736" s="9" t="s">
        <v>18248</v>
      </c>
      <c r="F2736" s="68" t="s">
        <v>16</v>
      </c>
      <c r="G2736" s="6">
        <v>799900</v>
      </c>
      <c r="H2736" s="6" t="s">
        <v>13</v>
      </c>
      <c r="I2736" s="6">
        <v>799900</v>
      </c>
      <c r="J2736" t="e">
        <f>+INDEX(Hoja3!A:G,MATCH('ALL PRODUCTS'!B2736,Hoja3!B:B,0),6)</f>
        <v>#N/A</v>
      </c>
      <c r="K2736" s="79" t="e">
        <f>+INDEX(Hoja3!A:G,MATCH('ALL PRODUCTS'!B2736,Hoja3!B:B,0),5)</f>
        <v>#N/A</v>
      </c>
      <c r="L2736" s="86" t="e">
        <v>#N/A</v>
      </c>
      <c r="M2736" s="86" t="e">
        <v>#N/A</v>
      </c>
    </row>
    <row r="2737" spans="1:13">
      <c r="A2737" t="s">
        <v>2696</v>
      </c>
      <c r="B2737" s="68" t="s">
        <v>18247</v>
      </c>
      <c r="C2737" s="68" t="s">
        <v>18249</v>
      </c>
      <c r="D2737" s="9" t="s">
        <v>18250</v>
      </c>
      <c r="E2737" s="69" t="str">
        <f>"     "&amp;E2736</f>
        <v xml:space="preserve">     Silla Para Sala O Comedor Viato</v>
      </c>
      <c r="F2737" s="68" t="s">
        <v>38</v>
      </c>
      <c r="G2737" s="70">
        <f>G2736</f>
        <v>799900</v>
      </c>
      <c r="H2737" s="70" t="str">
        <f>H2736&amp;"     "</f>
        <v xml:space="preserve">$     </v>
      </c>
      <c r="J2737" t="e">
        <f>+INDEX(Hoja3!A:G,MATCH('ALL PRODUCTS'!B2737,Hoja3!B:B,0),6)</f>
        <v>#N/A</v>
      </c>
      <c r="K2737" s="79" t="e">
        <f>+INDEX(Hoja3!A:G,MATCH('ALL PRODUCTS'!B2737,Hoja3!B:B,0),5)</f>
        <v>#N/A</v>
      </c>
      <c r="L2737" s="86" t="e">
        <v>#N/A</v>
      </c>
      <c r="M2737" s="86" t="e">
        <v>#N/A</v>
      </c>
    </row>
    <row r="2738" spans="1:13">
      <c r="A2738" t="s">
        <v>2696</v>
      </c>
      <c r="B2738" s="68" t="s">
        <v>18247</v>
      </c>
      <c r="C2738" s="68" t="s">
        <v>18251</v>
      </c>
      <c r="D2738" s="9" t="s">
        <v>18252</v>
      </c>
      <c r="E2738" s="69" t="str">
        <f>"     "&amp;E2736</f>
        <v xml:space="preserve">     Silla Para Sala O Comedor Viato</v>
      </c>
      <c r="F2738" s="68" t="s">
        <v>763</v>
      </c>
      <c r="G2738" s="70">
        <f>G2736</f>
        <v>799900</v>
      </c>
      <c r="H2738" s="70" t="str">
        <f>H2736&amp;"     "</f>
        <v xml:space="preserve">$     </v>
      </c>
      <c r="J2738" t="e">
        <f>+INDEX(Hoja3!A:G,MATCH('ALL PRODUCTS'!B2738,Hoja3!B:B,0),6)</f>
        <v>#N/A</v>
      </c>
      <c r="K2738" s="79" t="e">
        <f>+INDEX(Hoja3!A:G,MATCH('ALL PRODUCTS'!B2738,Hoja3!B:B,0),5)</f>
        <v>#N/A</v>
      </c>
      <c r="L2738" s="86" t="e">
        <v>#N/A</v>
      </c>
      <c r="M2738" s="86" t="e">
        <v>#N/A</v>
      </c>
    </row>
    <row r="2739" spans="1:13">
      <c r="A2739" t="s">
        <v>2696</v>
      </c>
      <c r="B2739" s="68" t="s">
        <v>18247</v>
      </c>
      <c r="C2739" s="68" t="s">
        <v>18253</v>
      </c>
      <c r="D2739" s="9" t="s">
        <v>18254</v>
      </c>
      <c r="E2739" s="69" t="str">
        <f>"     "&amp;E2736</f>
        <v xml:space="preserve">     Silla Para Sala O Comedor Viato</v>
      </c>
      <c r="F2739" s="68" t="s">
        <v>54</v>
      </c>
      <c r="G2739" s="70">
        <f>G2736</f>
        <v>799900</v>
      </c>
      <c r="H2739" s="70" t="str">
        <f>H2736&amp;"     "</f>
        <v xml:space="preserve">$     </v>
      </c>
      <c r="J2739" t="e">
        <f>+INDEX(Hoja3!A:G,MATCH('ALL PRODUCTS'!B2739,Hoja3!B:B,0),6)</f>
        <v>#N/A</v>
      </c>
      <c r="K2739" s="79" t="e">
        <f>+INDEX(Hoja3!A:G,MATCH('ALL PRODUCTS'!B2739,Hoja3!B:B,0),5)</f>
        <v>#N/A</v>
      </c>
      <c r="L2739" s="86" t="e">
        <v>#N/A</v>
      </c>
      <c r="M2739" s="86" t="e">
        <v>#N/A</v>
      </c>
    </row>
    <row r="2740" spans="1:13">
      <c r="A2740" t="s">
        <v>2696</v>
      </c>
      <c r="B2740" s="68" t="s">
        <v>18255</v>
      </c>
      <c r="C2740" s="68"/>
      <c r="D2740" s="9" t="s">
        <v>1728</v>
      </c>
      <c r="E2740" s="9" t="s">
        <v>18256</v>
      </c>
      <c r="F2740" s="68" t="s">
        <v>16</v>
      </c>
      <c r="G2740" s="6">
        <v>21000</v>
      </c>
      <c r="H2740" s="6" t="s">
        <v>13</v>
      </c>
      <c r="I2740" s="6">
        <v>21000</v>
      </c>
      <c r="J2740" t="e">
        <f>+INDEX(Hoja3!A:G,MATCH('ALL PRODUCTS'!B2740,Hoja3!B:B,0),6)</f>
        <v>#N/A</v>
      </c>
      <c r="K2740" s="79" t="e">
        <f>+INDEX(Hoja3!A:G,MATCH('ALL PRODUCTS'!B2740,Hoja3!B:B,0),5)</f>
        <v>#N/A</v>
      </c>
      <c r="L2740" s="86">
        <v>119800</v>
      </c>
      <c r="M2740" s="86">
        <v>59900</v>
      </c>
    </row>
    <row r="2741" spans="1:13">
      <c r="A2741" t="s">
        <v>2696</v>
      </c>
      <c r="B2741" s="68" t="s">
        <v>18257</v>
      </c>
      <c r="C2741" s="68"/>
      <c r="D2741" s="68" t="s">
        <v>6</v>
      </c>
      <c r="E2741" s="9" t="s">
        <v>18258</v>
      </c>
      <c r="F2741" s="68" t="s">
        <v>16</v>
      </c>
      <c r="G2741" s="6">
        <v>1499900</v>
      </c>
      <c r="H2741" s="6" t="s">
        <v>13</v>
      </c>
      <c r="I2741" s="6">
        <v>1349900</v>
      </c>
      <c r="J2741" t="e">
        <f>+INDEX(Hoja3!A:G,MATCH('ALL PRODUCTS'!B2741,Hoja3!B:B,0),6)</f>
        <v>#N/A</v>
      </c>
      <c r="K2741" s="79" t="e">
        <f>+INDEX(Hoja3!A:G,MATCH('ALL PRODUCTS'!B2741,Hoja3!B:B,0),5)</f>
        <v>#N/A</v>
      </c>
      <c r="L2741" s="86" t="e">
        <v>#N/A</v>
      </c>
      <c r="M2741" s="86" t="e">
        <v>#N/A</v>
      </c>
    </row>
    <row r="2742" spans="1:13">
      <c r="A2742" t="s">
        <v>2696</v>
      </c>
      <c r="B2742" s="68" t="s">
        <v>18257</v>
      </c>
      <c r="C2742" s="68" t="s">
        <v>18259</v>
      </c>
      <c r="D2742" s="9" t="s">
        <v>2351</v>
      </c>
      <c r="E2742" s="69" t="str">
        <f>"     "&amp;E2741</f>
        <v xml:space="preserve">     Comedor White+ Sila Milano</v>
      </c>
      <c r="F2742" s="68" t="s">
        <v>12</v>
      </c>
      <c r="G2742" s="70">
        <f>G2741</f>
        <v>1499900</v>
      </c>
      <c r="H2742" s="70" t="str">
        <f>H2741&amp;"     "</f>
        <v xml:space="preserve">$     </v>
      </c>
      <c r="J2742" t="e">
        <f>+INDEX(Hoja3!A:G,MATCH('ALL PRODUCTS'!B2742,Hoja3!B:B,0),6)</f>
        <v>#N/A</v>
      </c>
      <c r="K2742" s="79" t="e">
        <f>+INDEX(Hoja3!A:G,MATCH('ALL PRODUCTS'!B2742,Hoja3!B:B,0),5)</f>
        <v>#N/A</v>
      </c>
      <c r="L2742" s="86">
        <v>2859780</v>
      </c>
      <c r="M2742" s="86">
        <v>1299900</v>
      </c>
    </row>
    <row r="2743" spans="1:13">
      <c r="A2743" t="s">
        <v>2696</v>
      </c>
      <c r="B2743" s="68" t="s">
        <v>18257</v>
      </c>
      <c r="C2743" s="68" t="s">
        <v>18260</v>
      </c>
      <c r="D2743" s="9" t="s">
        <v>2350</v>
      </c>
      <c r="E2743" s="69" t="str">
        <f>"     "&amp;E2741</f>
        <v xml:space="preserve">     Comedor White+ Sila Milano</v>
      </c>
      <c r="F2743" s="68" t="s">
        <v>36</v>
      </c>
      <c r="G2743" s="70">
        <f>G2741</f>
        <v>1499900</v>
      </c>
      <c r="H2743" s="70" t="str">
        <f>H2741&amp;"     "</f>
        <v xml:space="preserve">$     </v>
      </c>
      <c r="J2743" t="e">
        <f>+INDEX(Hoja3!A:G,MATCH('ALL PRODUCTS'!B2743,Hoja3!B:B,0),6)</f>
        <v>#N/A</v>
      </c>
      <c r="K2743" s="79" t="e">
        <f>+INDEX(Hoja3!A:G,MATCH('ALL PRODUCTS'!B2743,Hoja3!B:B,0),5)</f>
        <v>#N/A</v>
      </c>
      <c r="L2743" s="86">
        <v>2859780</v>
      </c>
      <c r="M2743" s="86">
        <v>1299900</v>
      </c>
    </row>
    <row r="2744" spans="1:13">
      <c r="A2744" t="s">
        <v>2696</v>
      </c>
      <c r="B2744" s="68" t="s">
        <v>18257</v>
      </c>
      <c r="C2744" s="68" t="s">
        <v>18261</v>
      </c>
      <c r="D2744" s="9" t="s">
        <v>2353</v>
      </c>
      <c r="E2744" s="69" t="str">
        <f>"     "&amp;E2741</f>
        <v xml:space="preserve">     Comedor White+ Sila Milano</v>
      </c>
      <c r="F2744" s="68" t="s">
        <v>48</v>
      </c>
      <c r="G2744" s="70">
        <f>G2741</f>
        <v>1499900</v>
      </c>
      <c r="H2744" s="70" t="str">
        <f>H2741&amp;"     "</f>
        <v xml:space="preserve">$     </v>
      </c>
      <c r="J2744" t="e">
        <f>+INDEX(Hoja3!A:G,MATCH('ALL PRODUCTS'!B2744,Hoja3!B:B,0),6)</f>
        <v>#N/A</v>
      </c>
      <c r="K2744" s="79" t="e">
        <f>+INDEX(Hoja3!A:G,MATCH('ALL PRODUCTS'!B2744,Hoja3!B:B,0),5)</f>
        <v>#N/A</v>
      </c>
      <c r="L2744" s="86">
        <v>2859780</v>
      </c>
      <c r="M2744" s="86">
        <v>1299900</v>
      </c>
    </row>
    <row r="2745" spans="1:13">
      <c r="A2745" t="s">
        <v>2696</v>
      </c>
      <c r="B2745" s="68" t="s">
        <v>18257</v>
      </c>
      <c r="C2745" s="68" t="s">
        <v>18262</v>
      </c>
      <c r="D2745" s="9" t="s">
        <v>2352</v>
      </c>
      <c r="E2745" s="69" t="str">
        <f>"     "&amp;E2741</f>
        <v xml:space="preserve">     Comedor White+ Sila Milano</v>
      </c>
      <c r="F2745" s="68" t="s">
        <v>38</v>
      </c>
      <c r="G2745" s="70">
        <f>G2741</f>
        <v>1499900</v>
      </c>
      <c r="H2745" s="70" t="str">
        <f>H2741&amp;"     "</f>
        <v xml:space="preserve">$     </v>
      </c>
      <c r="J2745" t="e">
        <f>+INDEX(Hoja3!A:G,MATCH('ALL PRODUCTS'!B2745,Hoja3!B:B,0),6)</f>
        <v>#N/A</v>
      </c>
      <c r="K2745" s="79" t="e">
        <f>+INDEX(Hoja3!A:G,MATCH('ALL PRODUCTS'!B2745,Hoja3!B:B,0),5)</f>
        <v>#N/A</v>
      </c>
      <c r="L2745" s="86">
        <v>2859780</v>
      </c>
      <c r="M2745" s="86">
        <v>1299900</v>
      </c>
    </row>
    <row r="2746" spans="1:13">
      <c r="A2746" t="s">
        <v>2696</v>
      </c>
      <c r="B2746" s="68" t="s">
        <v>18263</v>
      </c>
      <c r="C2746" s="68" t="s">
        <v>18264</v>
      </c>
      <c r="D2746" s="9" t="s">
        <v>8775</v>
      </c>
      <c r="E2746" s="9" t="s">
        <v>18265</v>
      </c>
      <c r="F2746" s="68" t="s">
        <v>300</v>
      </c>
      <c r="G2746" s="6">
        <v>199900</v>
      </c>
      <c r="H2746" s="6" t="s">
        <v>13</v>
      </c>
      <c r="I2746" s="6">
        <v>199900</v>
      </c>
      <c r="J2746" t="e">
        <f>+INDEX(Hoja3!A:G,MATCH('ALL PRODUCTS'!B2746,Hoja3!B:B,0),6)</f>
        <v>#N/A</v>
      </c>
      <c r="K2746" s="79" t="e">
        <f>+INDEX(Hoja3!A:G,MATCH('ALL PRODUCTS'!B2746,Hoja3!B:B,0),5)</f>
        <v>#N/A</v>
      </c>
      <c r="L2746" s="86">
        <v>479800</v>
      </c>
      <c r="M2746" s="86">
        <v>239900</v>
      </c>
    </row>
    <row r="2747" spans="1:13">
      <c r="A2747" t="s">
        <v>2696</v>
      </c>
      <c r="B2747" s="68" t="s">
        <v>18266</v>
      </c>
      <c r="C2747" s="68" t="s">
        <v>18267</v>
      </c>
      <c r="D2747" s="9" t="s">
        <v>11333</v>
      </c>
      <c r="E2747" s="9" t="s">
        <v>18268</v>
      </c>
      <c r="F2747" s="68" t="s">
        <v>36</v>
      </c>
      <c r="G2747" s="6">
        <v>1709900</v>
      </c>
      <c r="H2747" s="6" t="s">
        <v>13</v>
      </c>
      <c r="I2747" s="6">
        <v>1709900</v>
      </c>
      <c r="J2747" t="e">
        <f>+INDEX(Hoja3!A:G,MATCH('ALL PRODUCTS'!B2747,Hoja3!B:B,0),6)</f>
        <v>#N/A</v>
      </c>
      <c r="K2747" s="79" t="e">
        <f>+INDEX(Hoja3!A:G,MATCH('ALL PRODUCTS'!B2747,Hoja3!B:B,0),5)</f>
        <v>#N/A</v>
      </c>
      <c r="L2747" s="86">
        <v>3019800</v>
      </c>
      <c r="M2747" s="86">
        <v>1509900</v>
      </c>
    </row>
    <row r="2748" spans="1:13">
      <c r="A2748" t="s">
        <v>2696</v>
      </c>
      <c r="B2748" s="68" t="s">
        <v>18269</v>
      </c>
      <c r="C2748" s="68"/>
      <c r="D2748" s="9" t="s">
        <v>9674</v>
      </c>
      <c r="E2748" s="9" t="s">
        <v>15372</v>
      </c>
      <c r="F2748" s="68" t="s">
        <v>16</v>
      </c>
      <c r="G2748" s="6">
        <v>569900</v>
      </c>
      <c r="H2748" s="6" t="s">
        <v>13</v>
      </c>
      <c r="I2748" s="6">
        <v>569900</v>
      </c>
      <c r="J2748" t="e">
        <f>+INDEX(Hoja3!A:G,MATCH('ALL PRODUCTS'!B2748,Hoja3!B:B,0),6)</f>
        <v>#N/A</v>
      </c>
      <c r="K2748" s="79" t="e">
        <f>+INDEX(Hoja3!A:G,MATCH('ALL PRODUCTS'!B2748,Hoja3!B:B,0),5)</f>
        <v>#N/A</v>
      </c>
      <c r="L2748" s="86">
        <v>1079800</v>
      </c>
      <c r="M2748" s="86">
        <v>539900</v>
      </c>
    </row>
    <row r="2749" spans="1:13">
      <c r="A2749" t="s">
        <v>2696</v>
      </c>
      <c r="B2749" s="68" t="s">
        <v>18270</v>
      </c>
      <c r="C2749" s="68" t="s">
        <v>18271</v>
      </c>
      <c r="D2749" s="9" t="s">
        <v>10482</v>
      </c>
      <c r="E2749" s="9" t="s">
        <v>18272</v>
      </c>
      <c r="F2749" s="68" t="s">
        <v>12</v>
      </c>
      <c r="G2749" s="6">
        <v>929900</v>
      </c>
      <c r="H2749" s="6" t="s">
        <v>13</v>
      </c>
      <c r="I2749" s="6">
        <v>929900</v>
      </c>
      <c r="J2749" t="e">
        <f>+INDEX(Hoja3!A:G,MATCH('ALL PRODUCTS'!B2749,Hoja3!B:B,0),6)</f>
        <v>#N/A</v>
      </c>
      <c r="K2749" s="79" t="e">
        <f>+INDEX(Hoja3!A:G,MATCH('ALL PRODUCTS'!B2749,Hoja3!B:B,0),5)</f>
        <v>#N/A</v>
      </c>
      <c r="L2749" s="86">
        <v>2067780.0000000002</v>
      </c>
      <c r="M2749" s="86">
        <v>939900</v>
      </c>
    </row>
    <row r="2750" spans="1:13">
      <c r="A2750" t="s">
        <v>2696</v>
      </c>
      <c r="B2750" s="68" t="s">
        <v>18273</v>
      </c>
      <c r="C2750" s="68"/>
      <c r="D2750" s="68" t="s">
        <v>6</v>
      </c>
      <c r="E2750" s="9" t="s">
        <v>1653</v>
      </c>
      <c r="F2750" s="68" t="s">
        <v>16</v>
      </c>
      <c r="G2750" s="6">
        <v>2999900</v>
      </c>
      <c r="H2750" s="6" t="s">
        <v>13</v>
      </c>
      <c r="I2750">
        <v>2499900</v>
      </c>
      <c r="J2750" t="e">
        <f>+INDEX(Hoja3!A:G,MATCH('ALL PRODUCTS'!B2750,Hoja3!B:B,0),6)</f>
        <v>#N/A</v>
      </c>
      <c r="K2750" s="79" t="e">
        <f>+INDEX(Hoja3!A:G,MATCH('ALL PRODUCTS'!B2750,Hoja3!B:B,0),5)</f>
        <v>#N/A</v>
      </c>
      <c r="L2750" s="86" t="e">
        <v>#N/A</v>
      </c>
      <c r="M2750" s="86" t="e">
        <v>#N/A</v>
      </c>
    </row>
    <row r="2751" spans="1:13">
      <c r="A2751" t="s">
        <v>2696</v>
      </c>
      <c r="B2751" s="68" t="s">
        <v>18273</v>
      </c>
      <c r="C2751" s="68" t="s">
        <v>18274</v>
      </c>
      <c r="D2751" s="9" t="s">
        <v>2356</v>
      </c>
      <c r="E2751" s="69" t="str">
        <f>"     "&amp;E2750</f>
        <v xml:space="preserve">     Comedor Indika Macadamia 15mm Negro + Silla Milano</v>
      </c>
      <c r="F2751" s="68" t="s">
        <v>38</v>
      </c>
      <c r="G2751" s="70">
        <f>G2750</f>
        <v>2999900</v>
      </c>
      <c r="H2751" s="70" t="str">
        <f>H2750&amp;"     "</f>
        <v xml:space="preserve">$     </v>
      </c>
      <c r="J2751" t="e">
        <f>+INDEX(Hoja3!A:G,MATCH('ALL PRODUCTS'!B2751,Hoja3!B:B,0),6)</f>
        <v>#N/A</v>
      </c>
      <c r="K2751" s="79" t="e">
        <f>+INDEX(Hoja3!A:G,MATCH('ALL PRODUCTS'!B2751,Hoja3!B:B,0),5)</f>
        <v>#N/A</v>
      </c>
      <c r="L2751" s="86">
        <v>5279780</v>
      </c>
      <c r="M2751" s="86">
        <v>2399900</v>
      </c>
    </row>
    <row r="2752" spans="1:13">
      <c r="A2752" t="s">
        <v>2696</v>
      </c>
      <c r="B2752" s="68" t="s">
        <v>18273</v>
      </c>
      <c r="C2752" s="68" t="s">
        <v>18275</v>
      </c>
      <c r="D2752" s="9" t="s">
        <v>2355</v>
      </c>
      <c r="E2752" s="69" t="str">
        <f>"     "&amp;E2750</f>
        <v xml:space="preserve">     Comedor Indika Macadamia 15mm Negro + Silla Milano</v>
      </c>
      <c r="F2752" s="68" t="s">
        <v>12</v>
      </c>
      <c r="G2752" s="70">
        <f>G2750</f>
        <v>2999900</v>
      </c>
      <c r="H2752" s="70" t="str">
        <f>H2750&amp;"     "</f>
        <v xml:space="preserve">$     </v>
      </c>
      <c r="J2752" t="e">
        <f>+INDEX(Hoja3!A:G,MATCH('ALL PRODUCTS'!B2752,Hoja3!B:B,0),6)</f>
        <v>#N/A</v>
      </c>
      <c r="K2752" s="79" t="e">
        <f>+INDEX(Hoja3!A:G,MATCH('ALL PRODUCTS'!B2752,Hoja3!B:B,0),5)</f>
        <v>#N/A</v>
      </c>
      <c r="L2752" s="86">
        <v>5279780</v>
      </c>
      <c r="M2752" s="86">
        <v>2399900</v>
      </c>
    </row>
    <row r="2753" spans="1:13">
      <c r="A2753" t="s">
        <v>2696</v>
      </c>
      <c r="B2753" s="68" t="s">
        <v>18273</v>
      </c>
      <c r="C2753" s="68" t="s">
        <v>18276</v>
      </c>
      <c r="D2753" s="9" t="s">
        <v>2358</v>
      </c>
      <c r="E2753" s="69" t="str">
        <f>"     "&amp;E2750</f>
        <v xml:space="preserve">     Comedor Indika Macadamia 15mm Negro + Silla Milano</v>
      </c>
      <c r="F2753" s="68" t="s">
        <v>48</v>
      </c>
      <c r="G2753" s="70">
        <f>G2750</f>
        <v>2999900</v>
      </c>
      <c r="H2753" s="70" t="str">
        <f>H2750&amp;"     "</f>
        <v xml:space="preserve">$     </v>
      </c>
      <c r="J2753" t="e">
        <f>+INDEX(Hoja3!A:G,MATCH('ALL PRODUCTS'!B2753,Hoja3!B:B,0),6)</f>
        <v>#N/A</v>
      </c>
      <c r="K2753" s="79" t="e">
        <f>+INDEX(Hoja3!A:G,MATCH('ALL PRODUCTS'!B2753,Hoja3!B:B,0),5)</f>
        <v>#N/A</v>
      </c>
      <c r="L2753" s="86">
        <v>5279780</v>
      </c>
      <c r="M2753" s="86">
        <v>2399900</v>
      </c>
    </row>
    <row r="2754" spans="1:13">
      <c r="A2754" t="s">
        <v>2696</v>
      </c>
      <c r="B2754" s="68" t="s">
        <v>18273</v>
      </c>
      <c r="C2754" s="68" t="s">
        <v>18277</v>
      </c>
      <c r="D2754" s="9" t="s">
        <v>2357</v>
      </c>
      <c r="E2754" s="69" t="str">
        <f>"     "&amp;E2750</f>
        <v xml:space="preserve">     Comedor Indika Macadamia 15mm Negro + Silla Milano</v>
      </c>
      <c r="F2754" s="68" t="s">
        <v>36</v>
      </c>
      <c r="G2754" s="70">
        <f>G2750</f>
        <v>2999900</v>
      </c>
      <c r="H2754" s="70" t="str">
        <f>H2750&amp;"     "</f>
        <v xml:space="preserve">$     </v>
      </c>
      <c r="J2754" t="e">
        <f>+INDEX(Hoja3!A:G,MATCH('ALL PRODUCTS'!B2754,Hoja3!B:B,0),6)</f>
        <v>#N/A</v>
      </c>
      <c r="K2754" s="79" t="e">
        <f>+INDEX(Hoja3!A:G,MATCH('ALL PRODUCTS'!B2754,Hoja3!B:B,0),5)</f>
        <v>#N/A</v>
      </c>
      <c r="L2754" s="86">
        <v>5279780</v>
      </c>
      <c r="M2754" s="86">
        <v>2399900</v>
      </c>
    </row>
    <row r="2755" spans="1:13">
      <c r="A2755" t="s">
        <v>2696</v>
      </c>
      <c r="B2755" s="68" t="s">
        <v>18278</v>
      </c>
      <c r="C2755" s="68"/>
      <c r="D2755" s="68" t="s">
        <v>6</v>
      </c>
      <c r="E2755" s="9" t="s">
        <v>18279</v>
      </c>
      <c r="F2755" s="68" t="s">
        <v>16</v>
      </c>
      <c r="G2755" s="6">
        <v>2999900</v>
      </c>
      <c r="H2755" s="6" t="s">
        <v>13</v>
      </c>
      <c r="I2755">
        <v>2289900</v>
      </c>
      <c r="J2755" t="e">
        <f>+INDEX(Hoja3!A:G,MATCH('ALL PRODUCTS'!B2755,Hoja3!B:B,0),6)</f>
        <v>#N/A</v>
      </c>
      <c r="K2755" s="79" t="e">
        <f>+INDEX(Hoja3!A:G,MATCH('ALL PRODUCTS'!B2755,Hoja3!B:B,0),5)</f>
        <v>#N/A</v>
      </c>
      <c r="L2755" s="86" t="e">
        <v>#N/A</v>
      </c>
      <c r="M2755" s="86" t="e">
        <v>#N/A</v>
      </c>
    </row>
    <row r="2756" spans="1:13">
      <c r="A2756" t="s">
        <v>2696</v>
      </c>
      <c r="B2756" s="68" t="s">
        <v>18278</v>
      </c>
      <c r="C2756" s="68" t="s">
        <v>18280</v>
      </c>
      <c r="D2756" s="9" t="s">
        <v>2364</v>
      </c>
      <c r="E2756" s="69" t="str">
        <f>"     "&amp;E2755</f>
        <v xml:space="preserve">     Comedor Indika Macadamia 15mm Blanco + Silla Milano </v>
      </c>
      <c r="F2756" s="68" t="s">
        <v>38</v>
      </c>
      <c r="G2756" s="70">
        <f>G2755</f>
        <v>2999900</v>
      </c>
      <c r="H2756" s="70" t="str">
        <f>H2755&amp;"     "</f>
        <v xml:space="preserve">$     </v>
      </c>
      <c r="J2756" t="e">
        <f>+INDEX(Hoja3!A:G,MATCH('ALL PRODUCTS'!B2756,Hoja3!B:B,0),6)</f>
        <v>#N/A</v>
      </c>
      <c r="K2756" s="79" t="e">
        <f>+INDEX(Hoja3!A:G,MATCH('ALL PRODUCTS'!B2756,Hoja3!B:B,0),5)</f>
        <v>#N/A</v>
      </c>
      <c r="L2756" s="86">
        <v>4399800</v>
      </c>
      <c r="M2756" s="86">
        <v>2199900</v>
      </c>
    </row>
    <row r="2757" spans="1:13">
      <c r="A2757" t="s">
        <v>2696</v>
      </c>
      <c r="B2757" s="68" t="s">
        <v>18278</v>
      </c>
      <c r="C2757" s="68" t="s">
        <v>18281</v>
      </c>
      <c r="D2757" s="9" t="s">
        <v>2363</v>
      </c>
      <c r="E2757" s="69" t="str">
        <f>"     "&amp;E2755</f>
        <v xml:space="preserve">     Comedor Indika Macadamia 15mm Blanco + Silla Milano </v>
      </c>
      <c r="F2757" s="68" t="s">
        <v>12</v>
      </c>
      <c r="G2757" s="70">
        <f>G2755</f>
        <v>2999900</v>
      </c>
      <c r="H2757" s="70" t="str">
        <f>H2755&amp;"     "</f>
        <v xml:space="preserve">$     </v>
      </c>
      <c r="J2757" t="e">
        <f>+INDEX(Hoja3!A:G,MATCH('ALL PRODUCTS'!B2757,Hoja3!B:B,0),6)</f>
        <v>#N/A</v>
      </c>
      <c r="K2757" s="79" t="e">
        <f>+INDEX(Hoja3!A:G,MATCH('ALL PRODUCTS'!B2757,Hoja3!B:B,0),5)</f>
        <v>#N/A</v>
      </c>
      <c r="L2757" s="86">
        <v>5499780</v>
      </c>
      <c r="M2757" s="86">
        <v>2499900</v>
      </c>
    </row>
    <row r="2758" spans="1:13">
      <c r="A2758" t="s">
        <v>2696</v>
      </c>
      <c r="B2758" s="68" t="s">
        <v>18278</v>
      </c>
      <c r="C2758" s="68" t="s">
        <v>18282</v>
      </c>
      <c r="D2758" s="9" t="s">
        <v>2366</v>
      </c>
      <c r="E2758" s="69" t="str">
        <f>"     "&amp;E2755</f>
        <v xml:space="preserve">     Comedor Indika Macadamia 15mm Blanco + Silla Milano </v>
      </c>
      <c r="F2758" s="68" t="s">
        <v>48</v>
      </c>
      <c r="G2758" s="70">
        <f>G2755</f>
        <v>2999900</v>
      </c>
      <c r="H2758" s="70" t="str">
        <f>H2755&amp;"     "</f>
        <v xml:space="preserve">$     </v>
      </c>
      <c r="J2758" t="e">
        <f>+INDEX(Hoja3!A:G,MATCH('ALL PRODUCTS'!B2758,Hoja3!B:B,0),6)</f>
        <v>#N/A</v>
      </c>
      <c r="K2758" s="79" t="e">
        <f>+INDEX(Hoja3!A:G,MATCH('ALL PRODUCTS'!B2758,Hoja3!B:B,0),5)</f>
        <v>#N/A</v>
      </c>
      <c r="L2758" s="86">
        <v>4399800</v>
      </c>
      <c r="M2758" s="86">
        <v>2199900</v>
      </c>
    </row>
    <row r="2759" spans="1:13">
      <c r="A2759" t="s">
        <v>2696</v>
      </c>
      <c r="B2759" s="68" t="s">
        <v>18278</v>
      </c>
      <c r="C2759" s="68" t="s">
        <v>18283</v>
      </c>
      <c r="D2759" s="9" t="s">
        <v>2365</v>
      </c>
      <c r="E2759" s="69" t="str">
        <f>"     "&amp;E2755</f>
        <v xml:space="preserve">     Comedor Indika Macadamia 15mm Blanco + Silla Milano </v>
      </c>
      <c r="F2759" s="68" t="s">
        <v>36</v>
      </c>
      <c r="G2759" s="70">
        <f>G2755</f>
        <v>2999900</v>
      </c>
      <c r="H2759" s="70" t="str">
        <f>H2755&amp;"     "</f>
        <v xml:space="preserve">$     </v>
      </c>
      <c r="J2759" t="e">
        <f>+INDEX(Hoja3!A:G,MATCH('ALL PRODUCTS'!B2759,Hoja3!B:B,0),6)</f>
        <v>#N/A</v>
      </c>
      <c r="K2759" s="79" t="e">
        <f>+INDEX(Hoja3!A:G,MATCH('ALL PRODUCTS'!B2759,Hoja3!B:B,0),5)</f>
        <v>#N/A</v>
      </c>
      <c r="L2759" s="86">
        <v>4399800</v>
      </c>
      <c r="M2759" s="86">
        <v>2199900</v>
      </c>
    </row>
    <row r="2760" spans="1:13">
      <c r="A2760" t="s">
        <v>2696</v>
      </c>
      <c r="B2760" s="68" t="s">
        <v>18284</v>
      </c>
      <c r="C2760" s="68" t="s">
        <v>18285</v>
      </c>
      <c r="D2760" s="68" t="s">
        <v>5816</v>
      </c>
      <c r="E2760" s="68" t="s">
        <v>18286</v>
      </c>
      <c r="F2760" s="68" t="s">
        <v>12</v>
      </c>
      <c r="G2760" s="70" t="s">
        <v>18764</v>
      </c>
      <c r="H2760" s="70" t="s">
        <v>13</v>
      </c>
      <c r="J2760" t="e">
        <f>+INDEX(Hoja3!A:G,MATCH('ALL PRODUCTS'!B2760,Hoja3!B:B,0),6)</f>
        <v>#N/A</v>
      </c>
      <c r="K2760" s="79" t="e">
        <f>+INDEX(Hoja3!A:G,MATCH('ALL PRODUCTS'!B2760,Hoja3!B:B,0),5)</f>
        <v>#N/A</v>
      </c>
      <c r="L2760" s="86">
        <v>989780.00000000012</v>
      </c>
      <c r="M2760" s="86">
        <v>449900</v>
      </c>
    </row>
    <row r="2761" spans="1:13">
      <c r="A2761" t="s">
        <v>2696</v>
      </c>
      <c r="B2761" s="68" t="s">
        <v>18287</v>
      </c>
      <c r="C2761" s="68" t="s">
        <v>18288</v>
      </c>
      <c r="D2761" s="68" t="s">
        <v>18289</v>
      </c>
      <c r="E2761" s="68" t="s">
        <v>18290</v>
      </c>
      <c r="F2761" s="68" t="s">
        <v>48</v>
      </c>
      <c r="G2761" s="70" t="s">
        <v>18765</v>
      </c>
      <c r="H2761" s="70" t="s">
        <v>13</v>
      </c>
      <c r="J2761" t="e">
        <f>+INDEX(Hoja3!A:G,MATCH('ALL PRODUCTS'!B2761,Hoja3!B:B,0),6)</f>
        <v>#N/A</v>
      </c>
      <c r="K2761" s="79" t="e">
        <f>+INDEX(Hoja3!A:G,MATCH('ALL PRODUCTS'!B2761,Hoja3!B:B,0),5)</f>
        <v>#N/A</v>
      </c>
      <c r="L2761" s="86" t="e">
        <v>#N/A</v>
      </c>
      <c r="M2761" s="86" t="e">
        <v>#N/A</v>
      </c>
    </row>
    <row r="2762" spans="1:13">
      <c r="A2762" t="s">
        <v>2696</v>
      </c>
      <c r="B2762" s="68" t="s">
        <v>18291</v>
      </c>
      <c r="C2762" s="68"/>
      <c r="D2762" s="68" t="s">
        <v>6</v>
      </c>
      <c r="E2762" s="68" t="s">
        <v>649</v>
      </c>
      <c r="F2762" s="68" t="s">
        <v>16</v>
      </c>
      <c r="G2762" s="70" t="s">
        <v>18766</v>
      </c>
      <c r="H2762" s="70" t="s">
        <v>13</v>
      </c>
      <c r="J2762" t="e">
        <f>+INDEX(Hoja3!A:G,MATCH('ALL PRODUCTS'!B2762,Hoja3!B:B,0),6)</f>
        <v>#N/A</v>
      </c>
      <c r="K2762" s="79" t="e">
        <f>+INDEX(Hoja3!A:G,MATCH('ALL PRODUCTS'!B2762,Hoja3!B:B,0),5)</f>
        <v>#N/A</v>
      </c>
      <c r="L2762" s="86" t="e">
        <v>#N/A</v>
      </c>
      <c r="M2762" s="86" t="e">
        <v>#N/A</v>
      </c>
    </row>
    <row r="2763" spans="1:13">
      <c r="A2763" t="s">
        <v>2696</v>
      </c>
      <c r="B2763" s="68" t="s">
        <v>18291</v>
      </c>
      <c r="C2763" s="68" t="s">
        <v>18292</v>
      </c>
      <c r="D2763" s="68" t="s">
        <v>1978</v>
      </c>
      <c r="E2763" s="69" t="str">
        <f>"     "&amp;E2762</f>
        <v xml:space="preserve">     Mesa Infantil Andy</v>
      </c>
      <c r="F2763" s="68" t="s">
        <v>12</v>
      </c>
      <c r="G2763" s="70" t="str">
        <f>G2762</f>
        <v>279900</v>
      </c>
      <c r="H2763" s="70" t="str">
        <f>H2762&amp;"     "</f>
        <v xml:space="preserve">$     </v>
      </c>
      <c r="J2763" t="e">
        <f>+INDEX(Hoja3!A:G,MATCH('ALL PRODUCTS'!B2763,Hoja3!B:B,0),6)</f>
        <v>#N/A</v>
      </c>
      <c r="K2763" s="79" t="e">
        <f>+INDEX(Hoja3!A:G,MATCH('ALL PRODUCTS'!B2763,Hoja3!B:B,0),5)</f>
        <v>#N/A</v>
      </c>
      <c r="L2763" s="86" t="e">
        <v>#N/A</v>
      </c>
      <c r="M2763" s="86" t="e">
        <v>#N/A</v>
      </c>
    </row>
    <row r="2764" spans="1:13">
      <c r="A2764" t="s">
        <v>2696</v>
      </c>
      <c r="B2764" s="68" t="s">
        <v>18291</v>
      </c>
      <c r="C2764" s="68" t="s">
        <v>18293</v>
      </c>
      <c r="D2764" s="68" t="s">
        <v>1977</v>
      </c>
      <c r="E2764" s="69" t="str">
        <f>"     "&amp;E2762</f>
        <v xml:space="preserve">     Mesa Infantil Andy</v>
      </c>
      <c r="F2764" s="68" t="s">
        <v>38</v>
      </c>
      <c r="G2764" s="70" t="str">
        <f>G2762</f>
        <v>279900</v>
      </c>
      <c r="H2764" s="70" t="str">
        <f>H2762&amp;"     "</f>
        <v xml:space="preserve">$     </v>
      </c>
      <c r="J2764" t="e">
        <f>+INDEX(Hoja3!A:G,MATCH('ALL PRODUCTS'!B2764,Hoja3!B:B,0),6)</f>
        <v>#N/A</v>
      </c>
      <c r="K2764" s="79" t="e">
        <f>+INDEX(Hoja3!A:G,MATCH('ALL PRODUCTS'!B2764,Hoja3!B:B,0),5)</f>
        <v>#N/A</v>
      </c>
      <c r="L2764" s="86" t="e">
        <v>#N/A</v>
      </c>
      <c r="M2764" s="86" t="e">
        <v>#N/A</v>
      </c>
    </row>
    <row r="2765" spans="1:13">
      <c r="A2765" t="s">
        <v>2696</v>
      </c>
      <c r="B2765" s="68" t="s">
        <v>18294</v>
      </c>
      <c r="C2765" s="68" t="s">
        <v>18295</v>
      </c>
      <c r="D2765" s="68" t="s">
        <v>18296</v>
      </c>
      <c r="E2765" s="68" t="s">
        <v>18297</v>
      </c>
      <c r="F2765" s="68" t="s">
        <v>15307</v>
      </c>
      <c r="G2765" s="70" t="s">
        <v>18767</v>
      </c>
      <c r="H2765" s="70" t="s">
        <v>13</v>
      </c>
      <c r="J2765" t="e">
        <f>+INDEX(Hoja3!A:G,MATCH('ALL PRODUCTS'!B2765,Hoja3!B:B,0),6)</f>
        <v>#N/A</v>
      </c>
      <c r="K2765" s="79" t="e">
        <f>+INDEX(Hoja3!A:G,MATCH('ALL PRODUCTS'!B2765,Hoja3!B:B,0),5)</f>
        <v>#N/A</v>
      </c>
      <c r="L2765" s="86">
        <v>0</v>
      </c>
      <c r="M2765" s="86">
        <v>0</v>
      </c>
    </row>
    <row r="2766" spans="1:13">
      <c r="A2766" t="s">
        <v>2696</v>
      </c>
      <c r="B2766" s="68" t="s">
        <v>18298</v>
      </c>
      <c r="C2766" s="68" t="s">
        <v>18299</v>
      </c>
      <c r="D2766" s="68" t="s">
        <v>8911</v>
      </c>
      <c r="E2766" s="68" t="s">
        <v>18300</v>
      </c>
      <c r="F2766" s="68" t="s">
        <v>15826</v>
      </c>
      <c r="G2766" s="70" t="s">
        <v>18768</v>
      </c>
      <c r="H2766" s="70" t="s">
        <v>13</v>
      </c>
      <c r="J2766" t="e">
        <f>+INDEX(Hoja3!A:G,MATCH('ALL PRODUCTS'!B2766,Hoja3!B:B,0),6)</f>
        <v>#N/A</v>
      </c>
      <c r="K2766" s="79" t="e">
        <f>+INDEX(Hoja3!A:G,MATCH('ALL PRODUCTS'!B2766,Hoja3!B:B,0),5)</f>
        <v>#N/A</v>
      </c>
      <c r="L2766" s="86">
        <v>559800</v>
      </c>
      <c r="M2766" s="86">
        <v>279900</v>
      </c>
    </row>
    <row r="2767" spans="1:13">
      <c r="A2767" t="s">
        <v>2696</v>
      </c>
      <c r="B2767" s="68" t="s">
        <v>18301</v>
      </c>
      <c r="C2767" s="68" t="s">
        <v>18302</v>
      </c>
      <c r="D2767" s="68" t="s">
        <v>2354</v>
      </c>
      <c r="E2767" s="68" t="s">
        <v>18303</v>
      </c>
      <c r="F2767" s="68" t="s">
        <v>36</v>
      </c>
      <c r="G2767" s="70" t="s">
        <v>18769</v>
      </c>
      <c r="H2767" s="70" t="s">
        <v>13</v>
      </c>
      <c r="J2767" t="e">
        <f>+INDEX(Hoja3!A:G,MATCH('ALL PRODUCTS'!B2767,Hoja3!B:B,0),6)</f>
        <v>#N/A</v>
      </c>
      <c r="K2767" s="79" t="e">
        <f>+INDEX(Hoja3!A:G,MATCH('ALL PRODUCTS'!B2767,Hoja3!B:B,0),5)</f>
        <v>#N/A</v>
      </c>
      <c r="L2767" s="86">
        <v>859800</v>
      </c>
      <c r="M2767" s="86">
        <v>429900</v>
      </c>
    </row>
    <row r="2768" spans="1:13">
      <c r="A2768" t="s">
        <v>2696</v>
      </c>
      <c r="B2768" s="68" t="s">
        <v>18304</v>
      </c>
      <c r="C2768" s="68"/>
      <c r="D2768" s="68" t="s">
        <v>1696</v>
      </c>
      <c r="E2768" s="68" t="s">
        <v>18305</v>
      </c>
      <c r="F2768" s="68" t="s">
        <v>16</v>
      </c>
      <c r="G2768" s="70" t="s">
        <v>18770</v>
      </c>
      <c r="H2768" s="70" t="s">
        <v>13</v>
      </c>
      <c r="J2768" t="e">
        <f>+INDEX(Hoja3!A:G,MATCH('ALL PRODUCTS'!B2768,Hoja3!B:B,0),6)</f>
        <v>#N/A</v>
      </c>
      <c r="K2768" s="79" t="e">
        <f>+INDEX(Hoja3!A:G,MATCH('ALL PRODUCTS'!B2768,Hoja3!B:B,0),5)</f>
        <v>#N/A</v>
      </c>
      <c r="L2768" s="86">
        <v>307780</v>
      </c>
      <c r="M2768" s="86">
        <v>139900</v>
      </c>
    </row>
    <row r="2769" spans="1:13">
      <c r="A2769" t="s">
        <v>2696</v>
      </c>
      <c r="B2769" s="68" t="s">
        <v>18306</v>
      </c>
      <c r="C2769" s="68" t="s">
        <v>18307</v>
      </c>
      <c r="D2769" s="68" t="s">
        <v>8915</v>
      </c>
      <c r="E2769" s="68" t="s">
        <v>18308</v>
      </c>
      <c r="F2769" s="68" t="s">
        <v>2631</v>
      </c>
      <c r="G2769" s="70" t="s">
        <v>18771</v>
      </c>
      <c r="H2769" s="70" t="s">
        <v>13</v>
      </c>
      <c r="J2769" t="e">
        <f>+INDEX(Hoja3!A:G,MATCH('ALL PRODUCTS'!B2769,Hoja3!B:B,0),6)</f>
        <v>#N/A</v>
      </c>
      <c r="K2769" s="79" t="e">
        <f>+INDEX(Hoja3!A:G,MATCH('ALL PRODUCTS'!B2769,Hoja3!B:B,0),5)</f>
        <v>#N/A</v>
      </c>
      <c r="L2769" s="86">
        <v>559800</v>
      </c>
      <c r="M2769" s="86">
        <v>279900</v>
      </c>
    </row>
    <row r="2770" spans="1:13">
      <c r="A2770" t="s">
        <v>2696</v>
      </c>
      <c r="B2770" s="68" t="s">
        <v>18309</v>
      </c>
      <c r="C2770" s="68" t="s">
        <v>18310</v>
      </c>
      <c r="D2770" s="68" t="s">
        <v>9039</v>
      </c>
      <c r="E2770" s="68" t="s">
        <v>18311</v>
      </c>
      <c r="F2770" s="68" t="s">
        <v>15213</v>
      </c>
      <c r="G2770" s="70" t="s">
        <v>18772</v>
      </c>
      <c r="H2770" s="70" t="s">
        <v>13</v>
      </c>
      <c r="J2770" t="e">
        <f>+INDEX(Hoja3!A:G,MATCH('ALL PRODUCTS'!B2770,Hoja3!B:B,0),6)</f>
        <v>#N/A</v>
      </c>
      <c r="K2770" s="79" t="e">
        <f>+INDEX(Hoja3!A:G,MATCH('ALL PRODUCTS'!B2770,Hoja3!B:B,0),5)</f>
        <v>#N/A</v>
      </c>
      <c r="L2770" s="86">
        <v>639800</v>
      </c>
      <c r="M2770" s="86">
        <v>319900</v>
      </c>
    </row>
    <row r="2771" spans="1:13">
      <c r="A2771" t="s">
        <v>2696</v>
      </c>
      <c r="B2771" s="68" t="s">
        <v>18312</v>
      </c>
      <c r="C2771" s="68" t="s">
        <v>18313</v>
      </c>
      <c r="D2771" s="68" t="s">
        <v>9348</v>
      </c>
      <c r="E2771" s="68" t="s">
        <v>18314</v>
      </c>
      <c r="F2771" s="68" t="s">
        <v>17524</v>
      </c>
      <c r="G2771" s="70" t="s">
        <v>18773</v>
      </c>
      <c r="H2771" s="70" t="s">
        <v>13</v>
      </c>
      <c r="J2771" t="e">
        <f>+INDEX(Hoja3!A:G,MATCH('ALL PRODUCTS'!B2771,Hoja3!B:B,0),6)</f>
        <v>#N/A</v>
      </c>
      <c r="K2771" s="79" t="e">
        <f>+INDEX(Hoja3!A:G,MATCH('ALL PRODUCTS'!B2771,Hoja3!B:B,0),5)</f>
        <v>#N/A</v>
      </c>
      <c r="L2771" s="86">
        <v>879800</v>
      </c>
      <c r="M2771" s="86">
        <v>439900</v>
      </c>
    </row>
    <row r="2772" spans="1:13">
      <c r="A2772" t="s">
        <v>2696</v>
      </c>
      <c r="B2772" s="68" t="s">
        <v>18315</v>
      </c>
      <c r="C2772" s="68" t="s">
        <v>18316</v>
      </c>
      <c r="D2772" s="68" t="s">
        <v>12258</v>
      </c>
      <c r="E2772" s="68" t="s">
        <v>18317</v>
      </c>
      <c r="F2772" s="68" t="s">
        <v>48</v>
      </c>
      <c r="G2772" s="70" t="s">
        <v>18774</v>
      </c>
      <c r="H2772" s="70" t="s">
        <v>13</v>
      </c>
      <c r="J2772" t="e">
        <f>+INDEX(Hoja3!A:G,MATCH('ALL PRODUCTS'!B2772,Hoja3!B:B,0),6)</f>
        <v>#N/A</v>
      </c>
      <c r="K2772" s="79" t="e">
        <f>+INDEX(Hoja3!A:G,MATCH('ALL PRODUCTS'!B2772,Hoja3!B:B,0),5)</f>
        <v>#N/A</v>
      </c>
      <c r="L2772" s="86">
        <v>4399800</v>
      </c>
      <c r="M2772" s="86">
        <v>2199900</v>
      </c>
    </row>
    <row r="2773" spans="1:13">
      <c r="A2773" t="s">
        <v>2696</v>
      </c>
      <c r="B2773" s="68" t="s">
        <v>18318</v>
      </c>
      <c r="C2773" s="68" t="s">
        <v>18319</v>
      </c>
      <c r="D2773" s="68" t="s">
        <v>11897</v>
      </c>
      <c r="E2773" s="68" t="s">
        <v>18320</v>
      </c>
      <c r="F2773" s="68" t="s">
        <v>36</v>
      </c>
      <c r="G2773" s="70" t="s">
        <v>18775</v>
      </c>
      <c r="H2773" s="70" t="s">
        <v>13</v>
      </c>
      <c r="J2773" t="e">
        <f>+INDEX(Hoja3!A:G,MATCH('ALL PRODUCTS'!B2773,Hoja3!B:B,0),6)</f>
        <v>#N/A</v>
      </c>
      <c r="K2773" s="79" t="e">
        <f>+INDEX(Hoja3!A:G,MATCH('ALL PRODUCTS'!B2773,Hoja3!B:B,0),5)</f>
        <v>#N/A</v>
      </c>
      <c r="L2773" s="86">
        <v>3839800</v>
      </c>
      <c r="M2773" s="86">
        <v>1919900</v>
      </c>
    </row>
    <row r="2774" spans="1:13">
      <c r="A2774" t="s">
        <v>2696</v>
      </c>
      <c r="B2774" s="68" t="s">
        <v>18321</v>
      </c>
      <c r="C2774" s="68"/>
      <c r="D2774" s="68" t="s">
        <v>9240</v>
      </c>
      <c r="E2774" s="68" t="s">
        <v>18322</v>
      </c>
      <c r="F2774" s="68" t="s">
        <v>16</v>
      </c>
      <c r="G2774" s="70" t="s">
        <v>18776</v>
      </c>
      <c r="H2774" s="70" t="s">
        <v>13</v>
      </c>
      <c r="J2774" t="e">
        <f>+INDEX(Hoja3!A:G,MATCH('ALL PRODUCTS'!B2774,Hoja3!B:B,0),6)</f>
        <v>#N/A</v>
      </c>
      <c r="K2774" s="79" t="e">
        <f>+INDEX(Hoja3!A:G,MATCH('ALL PRODUCTS'!B2774,Hoja3!B:B,0),5)</f>
        <v>#N/A</v>
      </c>
      <c r="L2774" s="86">
        <v>857780.00000000012</v>
      </c>
      <c r="M2774" s="86">
        <v>389900</v>
      </c>
    </row>
    <row r="2775" spans="1:13">
      <c r="A2775" t="s">
        <v>2696</v>
      </c>
      <c r="B2775" s="68" t="s">
        <v>18323</v>
      </c>
      <c r="C2775" s="68" t="s">
        <v>18324</v>
      </c>
      <c r="D2775" s="68" t="s">
        <v>2022</v>
      </c>
      <c r="E2775" s="68" t="s">
        <v>18325</v>
      </c>
      <c r="F2775" s="68" t="s">
        <v>32</v>
      </c>
      <c r="G2775" s="70" t="s">
        <v>18777</v>
      </c>
      <c r="H2775" s="70" t="s">
        <v>13</v>
      </c>
      <c r="J2775" t="e">
        <f>+INDEX(Hoja3!A:G,MATCH('ALL PRODUCTS'!B2775,Hoja3!B:B,0),6)</f>
        <v>#N/A</v>
      </c>
      <c r="K2775" s="79" t="e">
        <f>+INDEX(Hoja3!A:G,MATCH('ALL PRODUCTS'!B2775,Hoja3!B:B,0),5)</f>
        <v>#N/A</v>
      </c>
      <c r="L2775" s="86">
        <v>175780</v>
      </c>
      <c r="M2775" s="86">
        <v>79900</v>
      </c>
    </row>
    <row r="2776" spans="1:13">
      <c r="A2776" t="s">
        <v>2696</v>
      </c>
      <c r="B2776" s="68" t="s">
        <v>18326</v>
      </c>
      <c r="C2776" s="68" t="s">
        <v>18327</v>
      </c>
      <c r="D2776" s="68" t="s">
        <v>1765</v>
      </c>
      <c r="E2776" s="68" t="s">
        <v>18328</v>
      </c>
      <c r="F2776" s="68" t="s">
        <v>36</v>
      </c>
      <c r="G2776" s="70" t="s">
        <v>18778</v>
      </c>
      <c r="H2776" s="70" t="s">
        <v>13</v>
      </c>
      <c r="J2776" t="e">
        <f>+INDEX(Hoja3!A:G,MATCH('ALL PRODUCTS'!B2776,Hoja3!B:B,0),6)</f>
        <v>#N/A</v>
      </c>
      <c r="K2776" s="79" t="e">
        <f>+INDEX(Hoja3!A:G,MATCH('ALL PRODUCTS'!B2776,Hoja3!B:B,0),5)</f>
        <v>#N/A</v>
      </c>
      <c r="L2776" s="86">
        <v>5799800</v>
      </c>
      <c r="M2776" s="86">
        <v>2899900</v>
      </c>
    </row>
    <row r="2777" spans="1:13">
      <c r="A2777" t="s">
        <v>2696</v>
      </c>
      <c r="B2777" s="68" t="s">
        <v>18329</v>
      </c>
      <c r="C2777" s="68"/>
      <c r="D2777" s="68" t="s">
        <v>9739</v>
      </c>
      <c r="E2777" s="68" t="s">
        <v>18330</v>
      </c>
      <c r="F2777" s="68" t="s">
        <v>16</v>
      </c>
      <c r="G2777" s="70" t="s">
        <v>18779</v>
      </c>
      <c r="H2777" s="70" t="s">
        <v>13</v>
      </c>
      <c r="J2777" t="e">
        <f>+INDEX(Hoja3!A:G,MATCH('ALL PRODUCTS'!B2777,Hoja3!B:B,0),6)</f>
        <v>#N/A</v>
      </c>
      <c r="K2777" s="79" t="e">
        <f>+INDEX(Hoja3!A:G,MATCH('ALL PRODUCTS'!B2777,Hoja3!B:B,0),5)</f>
        <v>#N/A</v>
      </c>
      <c r="L2777" s="86">
        <v>1139800</v>
      </c>
      <c r="M2777" s="86">
        <v>569900</v>
      </c>
    </row>
    <row r="2778" spans="1:13">
      <c r="A2778" t="s">
        <v>2696</v>
      </c>
      <c r="B2778" s="68" t="s">
        <v>18331</v>
      </c>
      <c r="C2778" s="68" t="s">
        <v>18332</v>
      </c>
      <c r="D2778" s="68" t="s">
        <v>2484</v>
      </c>
      <c r="E2778" s="68" t="s">
        <v>18333</v>
      </c>
      <c r="F2778" s="68" t="s">
        <v>297</v>
      </c>
      <c r="G2778" s="70" t="s">
        <v>18780</v>
      </c>
      <c r="H2778" s="70" t="s">
        <v>13</v>
      </c>
      <c r="J2778" t="e">
        <f>+INDEX(Hoja3!A:G,MATCH('ALL PRODUCTS'!B2778,Hoja3!B:B,0),6)</f>
        <v>#N/A</v>
      </c>
      <c r="K2778" s="79" t="e">
        <f>+INDEX(Hoja3!A:G,MATCH('ALL PRODUCTS'!B2778,Hoja3!B:B,0),5)</f>
        <v>#N/A</v>
      </c>
      <c r="L2778" s="86">
        <v>4499750</v>
      </c>
      <c r="M2778" s="86">
        <v>1799900</v>
      </c>
    </row>
    <row r="2779" spans="1:13">
      <c r="A2779" t="s">
        <v>2696</v>
      </c>
      <c r="B2779" s="68" t="s">
        <v>18334</v>
      </c>
      <c r="C2779" s="68"/>
      <c r="D2779" s="68" t="s">
        <v>5964</v>
      </c>
      <c r="E2779" s="68" t="s">
        <v>18335</v>
      </c>
      <c r="F2779" s="68" t="s">
        <v>16</v>
      </c>
      <c r="G2779" s="70" t="s">
        <v>18781</v>
      </c>
      <c r="H2779" s="70" t="s">
        <v>13</v>
      </c>
      <c r="J2779" t="e">
        <f>+INDEX(Hoja3!A:G,MATCH('ALL PRODUCTS'!B2779,Hoja3!B:B,0),6)</f>
        <v>#N/A</v>
      </c>
      <c r="K2779" s="79" t="e">
        <f>+INDEX(Hoja3!A:G,MATCH('ALL PRODUCTS'!B2779,Hoja3!B:B,0),5)</f>
        <v>#N/A</v>
      </c>
      <c r="L2779" s="86">
        <v>339800</v>
      </c>
      <c r="M2779" s="86">
        <v>169900</v>
      </c>
    </row>
    <row r="2780" spans="1:13">
      <c r="A2780" t="s">
        <v>2696</v>
      </c>
      <c r="B2780" s="68" t="s">
        <v>18336</v>
      </c>
      <c r="C2780" s="68" t="s">
        <v>18337</v>
      </c>
      <c r="D2780" s="68" t="s">
        <v>10092</v>
      </c>
      <c r="E2780" s="68" t="s">
        <v>18338</v>
      </c>
      <c r="F2780" s="68" t="s">
        <v>48</v>
      </c>
      <c r="G2780" s="70" t="s">
        <v>18782</v>
      </c>
      <c r="H2780" s="70" t="s">
        <v>13</v>
      </c>
      <c r="J2780" t="e">
        <f>+INDEX(Hoja3!A:G,MATCH('ALL PRODUCTS'!B2780,Hoja3!B:B,0),6)</f>
        <v>#N/A</v>
      </c>
      <c r="K2780" s="79" t="e">
        <f>+INDEX(Hoja3!A:G,MATCH('ALL PRODUCTS'!B2780,Hoja3!B:B,0),5)</f>
        <v>#N/A</v>
      </c>
      <c r="L2780" s="86">
        <v>1605780.0000000002</v>
      </c>
      <c r="M2780" s="86">
        <v>729900</v>
      </c>
    </row>
    <row r="2781" spans="1:13">
      <c r="A2781" t="s">
        <v>2696</v>
      </c>
      <c r="B2781" s="68" t="s">
        <v>18339</v>
      </c>
      <c r="C2781" s="68" t="s">
        <v>18340</v>
      </c>
      <c r="D2781" s="68" t="s">
        <v>9321</v>
      </c>
      <c r="E2781" s="68" t="s">
        <v>18341</v>
      </c>
      <c r="F2781" s="68" t="s">
        <v>36</v>
      </c>
      <c r="G2781" s="70" t="s">
        <v>18783</v>
      </c>
      <c r="H2781" s="70" t="s">
        <v>13</v>
      </c>
      <c r="J2781" t="e">
        <f>+INDEX(Hoja3!A:G,MATCH('ALL PRODUCTS'!B2781,Hoja3!B:B,0),6)</f>
        <v>#N/A</v>
      </c>
      <c r="K2781" s="79" t="e">
        <f>+INDEX(Hoja3!A:G,MATCH('ALL PRODUCTS'!B2781,Hoja3!B:B,0),5)</f>
        <v>#N/A</v>
      </c>
      <c r="L2781" s="86">
        <v>859800</v>
      </c>
      <c r="M2781" s="86">
        <v>429900</v>
      </c>
    </row>
    <row r="2782" spans="1:13">
      <c r="A2782" t="s">
        <v>2696</v>
      </c>
      <c r="B2782" s="68" t="s">
        <v>18342</v>
      </c>
      <c r="C2782" s="68" t="s">
        <v>18343</v>
      </c>
      <c r="D2782" s="68" t="s">
        <v>9504</v>
      </c>
      <c r="E2782" s="68" t="s">
        <v>18344</v>
      </c>
      <c r="F2782" s="68" t="s">
        <v>15213</v>
      </c>
      <c r="G2782" s="70" t="s">
        <v>18784</v>
      </c>
      <c r="H2782" s="70" t="s">
        <v>13</v>
      </c>
      <c r="J2782" t="e">
        <f>+INDEX(Hoja3!A:G,MATCH('ALL PRODUCTS'!B2782,Hoja3!B:B,0),6)</f>
        <v>#N/A</v>
      </c>
      <c r="K2782" s="79" t="e">
        <f>+INDEX(Hoja3!A:G,MATCH('ALL PRODUCTS'!B2782,Hoja3!B:B,0),5)</f>
        <v>#N/A</v>
      </c>
      <c r="L2782" s="86">
        <v>999800</v>
      </c>
      <c r="M2782" s="86">
        <v>499900</v>
      </c>
    </row>
    <row r="2783" spans="1:13">
      <c r="A2783" t="s">
        <v>2696</v>
      </c>
      <c r="B2783" s="68" t="s">
        <v>18345</v>
      </c>
      <c r="C2783" s="68"/>
      <c r="D2783" s="68" t="s">
        <v>6127</v>
      </c>
      <c r="E2783" s="68" t="s">
        <v>18346</v>
      </c>
      <c r="F2783" s="68" t="s">
        <v>16</v>
      </c>
      <c r="G2783" s="70" t="s">
        <v>18785</v>
      </c>
      <c r="H2783" s="70" t="s">
        <v>13</v>
      </c>
      <c r="J2783" t="e">
        <f>+INDEX(Hoja3!A:G,MATCH('ALL PRODUCTS'!B2783,Hoja3!B:B,0),6)</f>
        <v>#N/A</v>
      </c>
      <c r="K2783" s="79" t="e">
        <f>+INDEX(Hoja3!A:G,MATCH('ALL PRODUCTS'!B2783,Hoja3!B:B,0),5)</f>
        <v>#N/A</v>
      </c>
      <c r="L2783" s="86">
        <v>859800</v>
      </c>
      <c r="M2783" s="86">
        <v>429900</v>
      </c>
    </row>
    <row r="2784" spans="1:13">
      <c r="A2784" t="s">
        <v>2696</v>
      </c>
      <c r="B2784" s="68" t="s">
        <v>18347</v>
      </c>
      <c r="C2784" s="68" t="s">
        <v>18348</v>
      </c>
      <c r="D2784" s="68" t="s">
        <v>9350</v>
      </c>
      <c r="E2784" s="68" t="s">
        <v>18349</v>
      </c>
      <c r="F2784" s="68" t="s">
        <v>15213</v>
      </c>
      <c r="G2784" s="70" t="s">
        <v>18773</v>
      </c>
      <c r="H2784" s="70" t="s">
        <v>13</v>
      </c>
      <c r="J2784" t="e">
        <f>+INDEX(Hoja3!A:G,MATCH('ALL PRODUCTS'!B2784,Hoja3!B:B,0),6)</f>
        <v>#N/A</v>
      </c>
      <c r="K2784" s="79" t="e">
        <f>+INDEX(Hoja3!A:G,MATCH('ALL PRODUCTS'!B2784,Hoja3!B:B,0),5)</f>
        <v>#N/A</v>
      </c>
      <c r="L2784" s="86">
        <v>879800</v>
      </c>
      <c r="M2784" s="86">
        <v>439900</v>
      </c>
    </row>
    <row r="2785" spans="1:13">
      <c r="A2785" t="s">
        <v>2696</v>
      </c>
      <c r="B2785" s="68" t="s">
        <v>18350</v>
      </c>
      <c r="C2785" s="68"/>
      <c r="D2785" s="68" t="s">
        <v>6195</v>
      </c>
      <c r="E2785" s="68" t="s">
        <v>18351</v>
      </c>
      <c r="F2785" s="68" t="s">
        <v>16</v>
      </c>
      <c r="G2785" s="70" t="s">
        <v>18781</v>
      </c>
      <c r="H2785" s="70" t="s">
        <v>13</v>
      </c>
      <c r="J2785" t="e">
        <f>+INDEX(Hoja3!A:G,MATCH('ALL PRODUCTS'!B2785,Hoja3!B:B,0),6)</f>
        <v>#N/A</v>
      </c>
      <c r="K2785" s="79" t="e">
        <f>+INDEX(Hoja3!A:G,MATCH('ALL PRODUCTS'!B2785,Hoja3!B:B,0),5)</f>
        <v>#N/A</v>
      </c>
      <c r="L2785" s="86">
        <v>339800</v>
      </c>
      <c r="M2785" s="86">
        <v>169900</v>
      </c>
    </row>
    <row r="2786" spans="1:13">
      <c r="A2786" t="s">
        <v>2696</v>
      </c>
      <c r="B2786" s="68" t="s">
        <v>18352</v>
      </c>
      <c r="C2786" s="68"/>
      <c r="D2786" s="68" t="s">
        <v>6175</v>
      </c>
      <c r="E2786" s="68" t="s">
        <v>18353</v>
      </c>
      <c r="F2786" s="68" t="s">
        <v>16</v>
      </c>
      <c r="G2786" s="70" t="s">
        <v>18785</v>
      </c>
      <c r="H2786" s="70" t="s">
        <v>13</v>
      </c>
      <c r="J2786" t="e">
        <f>+INDEX(Hoja3!A:G,MATCH('ALL PRODUCTS'!B2786,Hoja3!B:B,0),6)</f>
        <v>#N/A</v>
      </c>
      <c r="K2786" s="79" t="e">
        <f>+INDEX(Hoja3!A:G,MATCH('ALL PRODUCTS'!B2786,Hoja3!B:B,0),5)</f>
        <v>#N/A</v>
      </c>
      <c r="L2786" s="86">
        <v>859800</v>
      </c>
      <c r="M2786" s="86">
        <v>429900</v>
      </c>
    </row>
    <row r="2787" spans="1:13">
      <c r="A2787" t="s">
        <v>2696</v>
      </c>
      <c r="B2787" s="68" t="s">
        <v>18354</v>
      </c>
      <c r="C2787" s="68" t="s">
        <v>18355</v>
      </c>
      <c r="D2787" s="68" t="s">
        <v>5863</v>
      </c>
      <c r="E2787" s="68" t="s">
        <v>18356</v>
      </c>
      <c r="F2787" s="68" t="s">
        <v>36</v>
      </c>
      <c r="G2787" s="70" t="s">
        <v>18786</v>
      </c>
      <c r="H2787" s="70" t="s">
        <v>13</v>
      </c>
      <c r="J2787" t="e">
        <f>+INDEX(Hoja3!A:G,MATCH('ALL PRODUCTS'!B2787,Hoja3!B:B,0),6)</f>
        <v>#N/A</v>
      </c>
      <c r="K2787" s="79" t="e">
        <f>+INDEX(Hoja3!A:G,MATCH('ALL PRODUCTS'!B2787,Hoja3!B:B,0),5)</f>
        <v>#N/A</v>
      </c>
      <c r="L2787" s="86">
        <v>2639780</v>
      </c>
      <c r="M2787" s="86">
        <v>1199900</v>
      </c>
    </row>
    <row r="2788" spans="1:13">
      <c r="A2788" t="s">
        <v>2696</v>
      </c>
      <c r="B2788" s="68" t="s">
        <v>18357</v>
      </c>
      <c r="C2788" s="68" t="s">
        <v>18358</v>
      </c>
      <c r="D2788" s="68" t="s">
        <v>9887</v>
      </c>
      <c r="E2788" s="68" t="s">
        <v>18359</v>
      </c>
      <c r="F2788" s="68" t="s">
        <v>15209</v>
      </c>
      <c r="G2788" s="70" t="s">
        <v>18787</v>
      </c>
      <c r="H2788" s="70" t="s">
        <v>13</v>
      </c>
      <c r="J2788" t="e">
        <f>+INDEX(Hoja3!A:G,MATCH('ALL PRODUCTS'!B2788,Hoja3!B:B,0),6)</f>
        <v>#N/A</v>
      </c>
      <c r="K2788" s="79" t="e">
        <f>+INDEX(Hoja3!A:G,MATCH('ALL PRODUCTS'!B2788,Hoja3!B:B,0),5)</f>
        <v>#N/A</v>
      </c>
      <c r="L2788" s="86">
        <v>1279800</v>
      </c>
      <c r="M2788" s="86">
        <v>639900</v>
      </c>
    </row>
    <row r="2789" spans="1:13">
      <c r="A2789" t="s">
        <v>2696</v>
      </c>
      <c r="B2789" s="68" t="s">
        <v>18360</v>
      </c>
      <c r="C2789" s="68" t="s">
        <v>18361</v>
      </c>
      <c r="D2789" s="68" t="s">
        <v>6790</v>
      </c>
      <c r="E2789" s="68" t="s">
        <v>18362</v>
      </c>
      <c r="F2789" s="68" t="s">
        <v>16133</v>
      </c>
      <c r="G2789" s="70" t="s">
        <v>18788</v>
      </c>
      <c r="H2789" s="70" t="s">
        <v>13</v>
      </c>
      <c r="J2789" t="e">
        <f>+INDEX(Hoja3!A:G,MATCH('ALL PRODUCTS'!B2789,Hoja3!B:B,0),6)</f>
        <v>#N/A</v>
      </c>
      <c r="K2789" s="79" t="e">
        <f>+INDEX(Hoja3!A:G,MATCH('ALL PRODUCTS'!B2789,Hoja3!B:B,0),5)</f>
        <v>#N/A</v>
      </c>
      <c r="L2789" s="86">
        <v>2599800</v>
      </c>
      <c r="M2789" s="86">
        <v>1299900</v>
      </c>
    </row>
    <row r="2790" spans="1:13">
      <c r="A2790" t="s">
        <v>2696</v>
      </c>
      <c r="B2790" s="68" t="s">
        <v>18363</v>
      </c>
      <c r="C2790" s="68"/>
      <c r="D2790" s="68" t="s">
        <v>6203</v>
      </c>
      <c r="E2790" s="68" t="s">
        <v>18364</v>
      </c>
      <c r="F2790" s="68" t="s">
        <v>16</v>
      </c>
      <c r="G2790" s="70" t="s">
        <v>18781</v>
      </c>
      <c r="H2790" s="70" t="s">
        <v>13</v>
      </c>
      <c r="J2790" t="e">
        <f>+INDEX(Hoja3!A:G,MATCH('ALL PRODUCTS'!B2790,Hoja3!B:B,0),6)</f>
        <v>#N/A</v>
      </c>
      <c r="K2790" s="79" t="e">
        <f>+INDEX(Hoja3!A:G,MATCH('ALL PRODUCTS'!B2790,Hoja3!B:B,0),5)</f>
        <v>#N/A</v>
      </c>
      <c r="L2790" s="86">
        <v>339800</v>
      </c>
      <c r="M2790" s="86">
        <v>169900</v>
      </c>
    </row>
    <row r="2791" spans="1:13">
      <c r="A2791" t="s">
        <v>2696</v>
      </c>
      <c r="B2791" s="68" t="s">
        <v>18365</v>
      </c>
      <c r="C2791" s="68" t="s">
        <v>18366</v>
      </c>
      <c r="D2791" s="68" t="s">
        <v>2229</v>
      </c>
      <c r="E2791" s="68" t="s">
        <v>18367</v>
      </c>
      <c r="F2791" s="68" t="s">
        <v>54</v>
      </c>
      <c r="G2791" s="70" t="s">
        <v>18789</v>
      </c>
      <c r="H2791" s="70" t="s">
        <v>13</v>
      </c>
      <c r="J2791" t="e">
        <f>+INDEX(Hoja3!A:G,MATCH('ALL PRODUCTS'!B2791,Hoja3!B:B,0),6)</f>
        <v>#N/A</v>
      </c>
      <c r="K2791" s="79" t="e">
        <f>+INDEX(Hoja3!A:G,MATCH('ALL PRODUCTS'!B2791,Hoja3!B:B,0),5)</f>
        <v>#N/A</v>
      </c>
      <c r="L2791" s="86">
        <v>593780</v>
      </c>
      <c r="M2791" s="86">
        <v>269900</v>
      </c>
    </row>
    <row r="2792" spans="1:13">
      <c r="A2792" t="s">
        <v>2696</v>
      </c>
      <c r="B2792" s="68" t="s">
        <v>18368</v>
      </c>
      <c r="C2792" s="68"/>
      <c r="D2792" s="68" t="s">
        <v>18369</v>
      </c>
      <c r="E2792" s="68" t="s">
        <v>18370</v>
      </c>
      <c r="F2792" s="68" t="s">
        <v>16</v>
      </c>
      <c r="G2792" s="70" t="s">
        <v>18790</v>
      </c>
      <c r="H2792" s="70" t="s">
        <v>13</v>
      </c>
      <c r="J2792" t="e">
        <f>+INDEX(Hoja3!A:G,MATCH('ALL PRODUCTS'!B2792,Hoja3!B:B,0),6)</f>
        <v>#N/A</v>
      </c>
      <c r="K2792" s="79" t="e">
        <f>+INDEX(Hoja3!A:G,MATCH('ALL PRODUCTS'!B2792,Hoja3!B:B,0),5)</f>
        <v>#N/A</v>
      </c>
      <c r="L2792" s="86" t="e">
        <v>#N/A</v>
      </c>
      <c r="M2792" s="86" t="e">
        <v>#N/A</v>
      </c>
    </row>
    <row r="2793" spans="1:13">
      <c r="A2793" t="s">
        <v>2696</v>
      </c>
      <c r="B2793" s="68" t="s">
        <v>18371</v>
      </c>
      <c r="C2793" s="68"/>
      <c r="D2793" s="68" t="s">
        <v>7538</v>
      </c>
      <c r="E2793" s="68" t="s">
        <v>18372</v>
      </c>
      <c r="F2793" s="68" t="s">
        <v>16</v>
      </c>
      <c r="G2793" s="70" t="s">
        <v>18791</v>
      </c>
      <c r="H2793" s="70" t="s">
        <v>13</v>
      </c>
      <c r="J2793" t="e">
        <f>+INDEX(Hoja3!A:G,MATCH('ALL PRODUCTS'!B2793,Hoja3!B:B,0),6)</f>
        <v>#N/A</v>
      </c>
      <c r="K2793" s="79" t="e">
        <f>+INDEX(Hoja3!A:G,MATCH('ALL PRODUCTS'!B2793,Hoja3!B:B,0),5)</f>
        <v>#N/A</v>
      </c>
      <c r="L2793" s="86">
        <v>2023780.0000000002</v>
      </c>
      <c r="M2793" s="86">
        <v>919900</v>
      </c>
    </row>
    <row r="2794" spans="1:13">
      <c r="A2794" t="s">
        <v>2696</v>
      </c>
      <c r="B2794" s="68" t="s">
        <v>18373</v>
      </c>
      <c r="C2794" s="68"/>
      <c r="D2794" s="68" t="s">
        <v>6185</v>
      </c>
      <c r="E2794" s="68" t="s">
        <v>18374</v>
      </c>
      <c r="F2794" s="68" t="s">
        <v>16</v>
      </c>
      <c r="G2794" s="70" t="s">
        <v>18785</v>
      </c>
      <c r="H2794" s="70" t="s">
        <v>13</v>
      </c>
      <c r="J2794" t="e">
        <f>+INDEX(Hoja3!A:G,MATCH('ALL PRODUCTS'!B2794,Hoja3!B:B,0),6)</f>
        <v>#N/A</v>
      </c>
      <c r="K2794" s="79" t="e">
        <f>+INDEX(Hoja3!A:G,MATCH('ALL PRODUCTS'!B2794,Hoja3!B:B,0),5)</f>
        <v>#N/A</v>
      </c>
      <c r="L2794" s="86">
        <v>859800</v>
      </c>
      <c r="M2794" s="86">
        <v>429900</v>
      </c>
    </row>
    <row r="2795" spans="1:13">
      <c r="A2795" t="s">
        <v>2696</v>
      </c>
      <c r="B2795" s="68" t="s">
        <v>18375</v>
      </c>
      <c r="C2795" s="68" t="s">
        <v>18376</v>
      </c>
      <c r="D2795" s="68" t="s">
        <v>1829</v>
      </c>
      <c r="E2795" s="68" t="s">
        <v>18377</v>
      </c>
      <c r="F2795" s="68" t="s">
        <v>48</v>
      </c>
      <c r="G2795" s="70" t="s">
        <v>18792</v>
      </c>
      <c r="H2795" s="70" t="s">
        <v>13</v>
      </c>
      <c r="J2795" t="e">
        <f>+INDEX(Hoja3!A:G,MATCH('ALL PRODUCTS'!B2795,Hoja3!B:B,0),6)</f>
        <v>#N/A</v>
      </c>
      <c r="K2795" s="79" t="e">
        <f>+INDEX(Hoja3!A:G,MATCH('ALL PRODUCTS'!B2795,Hoja3!B:B,0),5)</f>
        <v>#N/A</v>
      </c>
      <c r="L2795" s="86">
        <v>5799800</v>
      </c>
      <c r="M2795" s="86">
        <v>2899900</v>
      </c>
    </row>
    <row r="2796" spans="1:13">
      <c r="A2796" t="s">
        <v>2696</v>
      </c>
      <c r="B2796" s="68" t="s">
        <v>18378</v>
      </c>
      <c r="C2796" s="68"/>
      <c r="D2796" s="68" t="s">
        <v>5920</v>
      </c>
      <c r="E2796" s="68" t="s">
        <v>18379</v>
      </c>
      <c r="F2796" s="68" t="s">
        <v>16</v>
      </c>
      <c r="G2796" s="70" t="s">
        <v>18793</v>
      </c>
      <c r="H2796" s="70" t="s">
        <v>13</v>
      </c>
      <c r="J2796" t="e">
        <f>+INDEX(Hoja3!A:G,MATCH('ALL PRODUCTS'!B2796,Hoja3!B:B,0),6)</f>
        <v>#N/A</v>
      </c>
      <c r="K2796" s="79" t="e">
        <f>+INDEX(Hoja3!A:G,MATCH('ALL PRODUCTS'!B2796,Hoja3!B:B,0),5)</f>
        <v>#N/A</v>
      </c>
      <c r="L2796" s="86">
        <v>859800</v>
      </c>
      <c r="M2796" s="86">
        <v>429900</v>
      </c>
    </row>
    <row r="2797" spans="1:13">
      <c r="A2797" t="s">
        <v>2696</v>
      </c>
      <c r="B2797" s="68" t="s">
        <v>18380</v>
      </c>
      <c r="C2797" s="68" t="s">
        <v>18381</v>
      </c>
      <c r="D2797" s="68" t="s">
        <v>12262</v>
      </c>
      <c r="E2797" s="68" t="s">
        <v>18382</v>
      </c>
      <c r="F2797" s="68" t="s">
        <v>15529</v>
      </c>
      <c r="G2797" s="70" t="s">
        <v>18794</v>
      </c>
      <c r="H2797" s="70" t="s">
        <v>13</v>
      </c>
      <c r="J2797" t="e">
        <f>+INDEX(Hoja3!A:G,MATCH('ALL PRODUCTS'!B2797,Hoja3!B:B,0),6)</f>
        <v>#N/A</v>
      </c>
      <c r="K2797" s="79" t="e">
        <f>+INDEX(Hoja3!A:G,MATCH('ALL PRODUCTS'!B2797,Hoja3!B:B,0),5)</f>
        <v>#N/A</v>
      </c>
      <c r="L2797" s="86">
        <v>4399800</v>
      </c>
      <c r="M2797" s="86">
        <v>2199900</v>
      </c>
    </row>
    <row r="2798" spans="1:13">
      <c r="A2798" t="s">
        <v>2696</v>
      </c>
      <c r="B2798" s="68" t="s">
        <v>18383</v>
      </c>
      <c r="C2798" s="68"/>
      <c r="D2798" s="68" t="s">
        <v>5801</v>
      </c>
      <c r="E2798" s="68" t="s">
        <v>18384</v>
      </c>
      <c r="F2798" s="68" t="s">
        <v>16</v>
      </c>
      <c r="G2798" s="70" t="s">
        <v>18795</v>
      </c>
      <c r="H2798" s="70" t="s">
        <v>13</v>
      </c>
      <c r="J2798" t="e">
        <f>+INDEX(Hoja3!A:G,MATCH('ALL PRODUCTS'!B2798,Hoja3!B:B,0),6)</f>
        <v>#N/A</v>
      </c>
      <c r="K2798" s="79" t="e">
        <f>+INDEX(Hoja3!A:G,MATCH('ALL PRODUCTS'!B2798,Hoja3!B:B,0),5)</f>
        <v>#N/A</v>
      </c>
      <c r="L2798" s="86">
        <v>1033780.0000000001</v>
      </c>
      <c r="M2798" s="86">
        <v>469900</v>
      </c>
    </row>
    <row r="2799" spans="1:13">
      <c r="A2799" t="s">
        <v>2696</v>
      </c>
      <c r="B2799" s="68" t="s">
        <v>18385</v>
      </c>
      <c r="C2799" s="68" t="s">
        <v>18386</v>
      </c>
      <c r="D2799" s="68" t="s">
        <v>7479</v>
      </c>
      <c r="E2799" s="68" t="s">
        <v>18387</v>
      </c>
      <c r="F2799" s="68" t="s">
        <v>36</v>
      </c>
      <c r="G2799" s="70" t="s">
        <v>18796</v>
      </c>
      <c r="H2799" s="70" t="s">
        <v>13</v>
      </c>
      <c r="J2799" t="e">
        <f>+INDEX(Hoja3!A:G,MATCH('ALL PRODUCTS'!B2799,Hoja3!B:B,0),6)</f>
        <v>#N/A</v>
      </c>
      <c r="K2799" s="79" t="e">
        <f>+INDEX(Hoja3!A:G,MATCH('ALL PRODUCTS'!B2799,Hoja3!B:B,0),5)</f>
        <v>#N/A</v>
      </c>
      <c r="L2799" s="86">
        <v>899800</v>
      </c>
      <c r="M2799" s="86">
        <v>449900</v>
      </c>
    </row>
    <row r="2800" spans="1:13">
      <c r="A2800" t="s">
        <v>2696</v>
      </c>
      <c r="B2800" s="68" t="s">
        <v>18388</v>
      </c>
      <c r="C2800" s="68" t="s">
        <v>18389</v>
      </c>
      <c r="D2800" s="68" t="s">
        <v>11899</v>
      </c>
      <c r="E2800" s="68" t="s">
        <v>18390</v>
      </c>
      <c r="F2800" s="68" t="s">
        <v>18391</v>
      </c>
      <c r="G2800" s="70" t="s">
        <v>18775</v>
      </c>
      <c r="H2800" s="70" t="s">
        <v>13</v>
      </c>
      <c r="J2800" t="e">
        <f>+INDEX(Hoja3!A:G,MATCH('ALL PRODUCTS'!B2800,Hoja3!B:B,0),6)</f>
        <v>#N/A</v>
      </c>
      <c r="K2800" s="79" t="e">
        <f>+INDEX(Hoja3!A:G,MATCH('ALL PRODUCTS'!B2800,Hoja3!B:B,0),5)</f>
        <v>#N/A</v>
      </c>
      <c r="L2800" s="86">
        <v>3839800</v>
      </c>
      <c r="M2800" s="86">
        <v>1919900</v>
      </c>
    </row>
    <row r="2801" spans="1:13">
      <c r="A2801" t="s">
        <v>2696</v>
      </c>
      <c r="B2801" s="68" t="s">
        <v>18392</v>
      </c>
      <c r="C2801" s="68"/>
      <c r="D2801" s="68" t="s">
        <v>5893</v>
      </c>
      <c r="E2801" s="68" t="s">
        <v>18393</v>
      </c>
      <c r="F2801" s="68" t="s">
        <v>16</v>
      </c>
      <c r="G2801" s="70" t="s">
        <v>18797</v>
      </c>
      <c r="H2801" s="70" t="s">
        <v>13</v>
      </c>
      <c r="J2801" t="e">
        <f>+INDEX(Hoja3!A:G,MATCH('ALL PRODUCTS'!B2801,Hoja3!B:B,0),6)</f>
        <v>#N/A</v>
      </c>
      <c r="K2801" s="79" t="e">
        <f>+INDEX(Hoja3!A:G,MATCH('ALL PRODUCTS'!B2801,Hoja3!B:B,0),5)</f>
        <v>#N/A</v>
      </c>
      <c r="L2801" s="86">
        <v>2023780.0000000002</v>
      </c>
      <c r="M2801" s="86">
        <v>919900</v>
      </c>
    </row>
    <row r="2802" spans="1:13">
      <c r="A2802" t="s">
        <v>2696</v>
      </c>
      <c r="B2802" s="68" t="s">
        <v>18394</v>
      </c>
      <c r="C2802" s="68"/>
      <c r="D2802" s="68" t="s">
        <v>6161</v>
      </c>
      <c r="E2802" s="68" t="s">
        <v>18395</v>
      </c>
      <c r="F2802" s="68" t="s">
        <v>16</v>
      </c>
      <c r="G2802" s="70" t="s">
        <v>18785</v>
      </c>
      <c r="H2802" s="70" t="s">
        <v>13</v>
      </c>
      <c r="J2802" t="e">
        <f>+INDEX(Hoja3!A:G,MATCH('ALL PRODUCTS'!B2802,Hoja3!B:B,0),6)</f>
        <v>#N/A</v>
      </c>
      <c r="K2802" s="79" t="e">
        <f>+INDEX(Hoja3!A:G,MATCH('ALL PRODUCTS'!B2802,Hoja3!B:B,0),5)</f>
        <v>#N/A</v>
      </c>
      <c r="L2802" s="86">
        <v>859800</v>
      </c>
      <c r="M2802" s="86">
        <v>429900</v>
      </c>
    </row>
    <row r="2803" spans="1:13">
      <c r="A2803" t="s">
        <v>2696</v>
      </c>
      <c r="B2803" s="68" t="s">
        <v>18396</v>
      </c>
      <c r="C2803" s="68"/>
      <c r="D2803" s="68" t="s">
        <v>9269</v>
      </c>
      <c r="E2803" s="68" t="s">
        <v>18397</v>
      </c>
      <c r="F2803" s="68" t="s">
        <v>16</v>
      </c>
      <c r="G2803" s="70" t="s">
        <v>18798</v>
      </c>
      <c r="H2803" s="70" t="s">
        <v>13</v>
      </c>
      <c r="J2803" t="e">
        <f>+INDEX(Hoja3!A:G,MATCH('ALL PRODUCTS'!B2803,Hoja3!B:B,0),6)</f>
        <v>#N/A</v>
      </c>
      <c r="K2803" s="79" t="e">
        <f>+INDEX(Hoja3!A:G,MATCH('ALL PRODUCTS'!B2803,Hoja3!B:B,0),5)</f>
        <v>#N/A</v>
      </c>
      <c r="L2803" s="86">
        <v>799800</v>
      </c>
      <c r="M2803" s="86">
        <v>399900</v>
      </c>
    </row>
    <row r="2804" spans="1:13">
      <c r="A2804" t="s">
        <v>2696</v>
      </c>
      <c r="B2804" s="68" t="s">
        <v>18398</v>
      </c>
      <c r="C2804" s="68" t="s">
        <v>18399</v>
      </c>
      <c r="D2804" s="68" t="s">
        <v>5181</v>
      </c>
      <c r="E2804" s="68" t="s">
        <v>18400</v>
      </c>
      <c r="F2804" s="68" t="s">
        <v>34</v>
      </c>
      <c r="G2804" s="70" t="s">
        <v>18778</v>
      </c>
      <c r="H2804" s="70" t="s">
        <v>13</v>
      </c>
      <c r="J2804" t="e">
        <f>+INDEX(Hoja3!A:G,MATCH('ALL PRODUCTS'!B2804,Hoja3!B:B,0),6)</f>
        <v>#N/A</v>
      </c>
      <c r="K2804" s="79" t="e">
        <f>+INDEX(Hoja3!A:G,MATCH('ALL PRODUCTS'!B2804,Hoja3!B:B,0),5)</f>
        <v>#N/A</v>
      </c>
      <c r="L2804" s="86">
        <v>6399800</v>
      </c>
      <c r="M2804" s="86">
        <v>3199900</v>
      </c>
    </row>
    <row r="2805" spans="1:13">
      <c r="A2805" t="s">
        <v>2696</v>
      </c>
      <c r="B2805" s="68" t="s">
        <v>18401</v>
      </c>
      <c r="C2805" s="68" t="s">
        <v>18402</v>
      </c>
      <c r="D2805" s="68" t="s">
        <v>2221</v>
      </c>
      <c r="E2805" s="68" t="s">
        <v>18403</v>
      </c>
      <c r="F2805" s="68" t="s">
        <v>17105</v>
      </c>
      <c r="G2805" s="70" t="s">
        <v>18799</v>
      </c>
      <c r="H2805" s="70" t="s">
        <v>13</v>
      </c>
      <c r="J2805" t="e">
        <f>+INDEX(Hoja3!A:G,MATCH('ALL PRODUCTS'!B2805,Hoja3!B:B,0),6)</f>
        <v>#N/A</v>
      </c>
      <c r="K2805" s="79" t="e">
        <f>+INDEX(Hoja3!A:G,MATCH('ALL PRODUCTS'!B2805,Hoja3!B:B,0),5)</f>
        <v>#N/A</v>
      </c>
      <c r="L2805" s="86">
        <v>593780</v>
      </c>
      <c r="M2805" s="86">
        <v>269900</v>
      </c>
    </row>
    <row r="2806" spans="1:13">
      <c r="A2806" t="s">
        <v>2696</v>
      </c>
      <c r="B2806" s="68" t="s">
        <v>18404</v>
      </c>
      <c r="C2806" s="68" t="s">
        <v>18405</v>
      </c>
      <c r="D2806" s="68" t="s">
        <v>11903</v>
      </c>
      <c r="E2806" s="68" t="s">
        <v>18406</v>
      </c>
      <c r="F2806" s="68" t="s">
        <v>12</v>
      </c>
      <c r="G2806" s="70" t="s">
        <v>18800</v>
      </c>
      <c r="H2806" s="70" t="s">
        <v>13</v>
      </c>
      <c r="J2806" t="e">
        <f>+INDEX(Hoja3!A:G,MATCH('ALL PRODUCTS'!B2806,Hoja3!B:B,0),6)</f>
        <v>#N/A</v>
      </c>
      <c r="K2806" s="79" t="e">
        <f>+INDEX(Hoja3!A:G,MATCH('ALL PRODUCTS'!B2806,Hoja3!B:B,0),5)</f>
        <v>#N/A</v>
      </c>
      <c r="L2806" s="86">
        <v>3839800</v>
      </c>
      <c r="M2806" s="86">
        <v>1919900</v>
      </c>
    </row>
    <row r="2807" spans="1:13">
      <c r="A2807" t="s">
        <v>2696</v>
      </c>
      <c r="B2807" s="68" t="s">
        <v>18407</v>
      </c>
      <c r="C2807" s="68" t="s">
        <v>18408</v>
      </c>
      <c r="D2807" s="68" t="s">
        <v>6796</v>
      </c>
      <c r="E2807" s="68" t="s">
        <v>18409</v>
      </c>
      <c r="F2807" s="68" t="s">
        <v>34</v>
      </c>
      <c r="G2807" s="70" t="s">
        <v>18788</v>
      </c>
      <c r="H2807" s="70" t="s">
        <v>13</v>
      </c>
      <c r="J2807" t="e">
        <f>+INDEX(Hoja3!A:G,MATCH('ALL PRODUCTS'!B2807,Hoja3!B:B,0),6)</f>
        <v>#N/A</v>
      </c>
      <c r="K2807" s="79" t="e">
        <f>+INDEX(Hoja3!A:G,MATCH('ALL PRODUCTS'!B2807,Hoja3!B:B,0),5)</f>
        <v>#N/A</v>
      </c>
      <c r="L2807" s="86">
        <v>2599800</v>
      </c>
      <c r="M2807" s="86">
        <v>1299900</v>
      </c>
    </row>
    <row r="2808" spans="1:13">
      <c r="A2808" t="s">
        <v>2696</v>
      </c>
      <c r="B2808" s="68" t="s">
        <v>18410</v>
      </c>
      <c r="C2808" s="68" t="s">
        <v>18411</v>
      </c>
      <c r="D2808" s="68" t="s">
        <v>5202</v>
      </c>
      <c r="E2808" s="68" t="s">
        <v>18412</v>
      </c>
      <c r="F2808" s="68" t="s">
        <v>34</v>
      </c>
      <c r="G2808" s="70" t="s">
        <v>18801</v>
      </c>
      <c r="H2808" s="70" t="s">
        <v>13</v>
      </c>
      <c r="J2808" t="e">
        <f>+INDEX(Hoja3!A:G,MATCH('ALL PRODUCTS'!B2808,Hoja3!B:B,0),6)</f>
        <v>#N/A</v>
      </c>
      <c r="K2808" s="79" t="e">
        <f>+INDEX(Hoja3!A:G,MATCH('ALL PRODUCTS'!B2808,Hoja3!B:B,0),5)</f>
        <v>#N/A</v>
      </c>
      <c r="L2808" s="86">
        <v>8749750</v>
      </c>
      <c r="M2808" s="86">
        <v>3499900</v>
      </c>
    </row>
    <row r="2809" spans="1:13">
      <c r="A2809" t="s">
        <v>2696</v>
      </c>
      <c r="B2809" s="68" t="s">
        <v>18413</v>
      </c>
      <c r="C2809" s="68" t="s">
        <v>18414</v>
      </c>
      <c r="D2809" s="68" t="s">
        <v>8154</v>
      </c>
      <c r="E2809" s="68" t="s">
        <v>18415</v>
      </c>
      <c r="F2809" s="68" t="s">
        <v>153</v>
      </c>
      <c r="G2809" s="70" t="s">
        <v>18771</v>
      </c>
      <c r="H2809" s="70" t="s">
        <v>13</v>
      </c>
      <c r="J2809" t="e">
        <f>+INDEX(Hoja3!A:G,MATCH('ALL PRODUCTS'!B2809,Hoja3!B:B,0),6)</f>
        <v>#N/A</v>
      </c>
      <c r="K2809" s="79" t="e">
        <f>+INDEX(Hoja3!A:G,MATCH('ALL PRODUCTS'!B2809,Hoja3!B:B,0),5)</f>
        <v>#N/A</v>
      </c>
      <c r="L2809" s="86">
        <v>539800</v>
      </c>
      <c r="M2809" s="86">
        <v>269900</v>
      </c>
    </row>
    <row r="2810" spans="1:13">
      <c r="A2810" t="s">
        <v>2696</v>
      </c>
      <c r="B2810" s="68" t="s">
        <v>18416</v>
      </c>
      <c r="C2810" s="68" t="s">
        <v>18417</v>
      </c>
      <c r="D2810" s="68" t="s">
        <v>5797</v>
      </c>
      <c r="E2810" s="68" t="s">
        <v>18418</v>
      </c>
      <c r="F2810" s="68" t="s">
        <v>48</v>
      </c>
      <c r="G2810" s="70" t="s">
        <v>18802</v>
      </c>
      <c r="H2810" s="70" t="s">
        <v>13</v>
      </c>
      <c r="J2810" t="e">
        <f>+INDEX(Hoja3!A:G,MATCH('ALL PRODUCTS'!B2810,Hoja3!B:B,0),6)</f>
        <v>#N/A</v>
      </c>
      <c r="K2810" s="79" t="e">
        <f>+INDEX(Hoja3!A:G,MATCH('ALL PRODUCTS'!B2810,Hoja3!B:B,0),5)</f>
        <v>#N/A</v>
      </c>
      <c r="L2810" s="86">
        <v>989780.00000000012</v>
      </c>
      <c r="M2810" s="86">
        <v>449900</v>
      </c>
    </row>
    <row r="2811" spans="1:13">
      <c r="A2811" t="s">
        <v>2696</v>
      </c>
      <c r="B2811" s="68" t="s">
        <v>18419</v>
      </c>
      <c r="C2811" s="68"/>
      <c r="D2811" s="68" t="s">
        <v>6201</v>
      </c>
      <c r="E2811" s="68" t="s">
        <v>18420</v>
      </c>
      <c r="F2811" s="68" t="s">
        <v>16</v>
      </c>
      <c r="G2811" s="70" t="s">
        <v>18793</v>
      </c>
      <c r="H2811" s="70" t="s">
        <v>13</v>
      </c>
      <c r="J2811" t="e">
        <f>+INDEX(Hoja3!A:G,MATCH('ALL PRODUCTS'!B2811,Hoja3!B:B,0),6)</f>
        <v>#N/A</v>
      </c>
      <c r="K2811" s="79" t="e">
        <f>+INDEX(Hoja3!A:G,MATCH('ALL PRODUCTS'!B2811,Hoja3!B:B,0),5)</f>
        <v>#N/A</v>
      </c>
      <c r="L2811" s="86">
        <v>879800</v>
      </c>
      <c r="M2811" s="86">
        <v>439900</v>
      </c>
    </row>
    <row r="2812" spans="1:13">
      <c r="A2812" t="s">
        <v>2696</v>
      </c>
      <c r="B2812" s="68" t="s">
        <v>18421</v>
      </c>
      <c r="C2812" s="68" t="s">
        <v>18422</v>
      </c>
      <c r="D2812" s="68" t="s">
        <v>5183</v>
      </c>
      <c r="E2812" s="68" t="s">
        <v>18423</v>
      </c>
      <c r="F2812" s="68" t="s">
        <v>36</v>
      </c>
      <c r="G2812" s="70" t="s">
        <v>18803</v>
      </c>
      <c r="H2812" s="70" t="s">
        <v>13</v>
      </c>
      <c r="J2812" t="e">
        <f>+INDEX(Hoja3!A:G,MATCH('ALL PRODUCTS'!B2812,Hoja3!B:B,0),6)</f>
        <v>#N/A</v>
      </c>
      <c r="K2812" s="79" t="e">
        <f>+INDEX(Hoja3!A:G,MATCH('ALL PRODUCTS'!B2812,Hoja3!B:B,0),5)</f>
        <v>#N/A</v>
      </c>
      <c r="L2812" s="86">
        <v>6399800</v>
      </c>
      <c r="M2812" s="86">
        <v>3199900</v>
      </c>
    </row>
    <row r="2813" spans="1:13">
      <c r="A2813" t="s">
        <v>2696</v>
      </c>
      <c r="B2813" s="68" t="s">
        <v>18424</v>
      </c>
      <c r="C2813" s="68" t="s">
        <v>18425</v>
      </c>
      <c r="D2813" s="68" t="s">
        <v>5206</v>
      </c>
      <c r="E2813" s="68" t="s">
        <v>18426</v>
      </c>
      <c r="F2813" s="68" t="s">
        <v>12</v>
      </c>
      <c r="G2813" s="70" t="s">
        <v>18804</v>
      </c>
      <c r="H2813" s="70" t="s">
        <v>13</v>
      </c>
      <c r="J2813" t="e">
        <f>+INDEX(Hoja3!A:G,MATCH('ALL PRODUCTS'!B2813,Hoja3!B:B,0),6)</f>
        <v>#N/A</v>
      </c>
      <c r="K2813" s="79" t="e">
        <f>+INDEX(Hoja3!A:G,MATCH('ALL PRODUCTS'!B2813,Hoja3!B:B,0),5)</f>
        <v>#N/A</v>
      </c>
      <c r="L2813" s="86">
        <v>8749750</v>
      </c>
      <c r="M2813" s="86">
        <v>3499900</v>
      </c>
    </row>
    <row r="2814" spans="1:13">
      <c r="A2814" t="s">
        <v>2696</v>
      </c>
      <c r="B2814" s="68" t="s">
        <v>18427</v>
      </c>
      <c r="C2814" s="68" t="s">
        <v>18428</v>
      </c>
      <c r="D2814" s="68" t="s">
        <v>18429</v>
      </c>
      <c r="E2814" s="68" t="s">
        <v>18430</v>
      </c>
      <c r="F2814" s="68" t="s">
        <v>12</v>
      </c>
      <c r="G2814" s="70" t="s">
        <v>18805</v>
      </c>
      <c r="H2814" s="70" t="s">
        <v>13</v>
      </c>
      <c r="J2814" t="e">
        <f>+INDEX(Hoja3!A:G,MATCH('ALL PRODUCTS'!B2814,Hoja3!B:B,0),6)</f>
        <v>#N/A</v>
      </c>
      <c r="K2814" s="79" t="e">
        <f>+INDEX(Hoja3!A:G,MATCH('ALL PRODUCTS'!B2814,Hoja3!B:B,0),5)</f>
        <v>#N/A</v>
      </c>
      <c r="L2814" s="86" t="e">
        <v>#N/A</v>
      </c>
      <c r="M2814" s="86" t="e">
        <v>#N/A</v>
      </c>
    </row>
    <row r="2815" spans="1:13">
      <c r="A2815" t="s">
        <v>2696</v>
      </c>
      <c r="B2815" s="68" t="s">
        <v>18431</v>
      </c>
      <c r="C2815" s="68" t="s">
        <v>18432</v>
      </c>
      <c r="D2815" s="68" t="s">
        <v>5179</v>
      </c>
      <c r="E2815" s="68" t="s">
        <v>18433</v>
      </c>
      <c r="F2815" s="68" t="s">
        <v>18434</v>
      </c>
      <c r="G2815" s="70" t="s">
        <v>18806</v>
      </c>
      <c r="H2815" s="70" t="s">
        <v>13</v>
      </c>
      <c r="J2815" t="e">
        <f>+INDEX(Hoja3!A:G,MATCH('ALL PRODUCTS'!B2815,Hoja3!B:B,0),6)</f>
        <v>#N/A</v>
      </c>
      <c r="K2815" s="79" t="e">
        <f>+INDEX(Hoja3!A:G,MATCH('ALL PRODUCTS'!B2815,Hoja3!B:B,0),5)</f>
        <v>#N/A</v>
      </c>
      <c r="L2815" s="86">
        <v>6399800</v>
      </c>
      <c r="M2815" s="86">
        <v>3199900</v>
      </c>
    </row>
    <row r="2816" spans="1:13">
      <c r="A2816" t="s">
        <v>2696</v>
      </c>
      <c r="B2816" s="68" t="s">
        <v>18435</v>
      </c>
      <c r="C2816" s="68" t="s">
        <v>18436</v>
      </c>
      <c r="D2816" s="68" t="s">
        <v>18437</v>
      </c>
      <c r="E2816" s="68" t="s">
        <v>18438</v>
      </c>
      <c r="F2816" s="68" t="s">
        <v>34</v>
      </c>
      <c r="G2816" s="70" t="s">
        <v>18800</v>
      </c>
      <c r="H2816" s="70" t="s">
        <v>13</v>
      </c>
      <c r="J2816" t="e">
        <f>+INDEX(Hoja3!A:G,MATCH('ALL PRODUCTS'!B2816,Hoja3!B:B,0),6)</f>
        <v>#N/A</v>
      </c>
      <c r="K2816" s="79" t="e">
        <f>+INDEX(Hoja3!A:G,MATCH('ALL PRODUCTS'!B2816,Hoja3!B:B,0),5)</f>
        <v>#N/A</v>
      </c>
      <c r="L2816" s="86" t="e">
        <v>#N/A</v>
      </c>
      <c r="M2816" s="86" t="e">
        <v>#N/A</v>
      </c>
    </row>
    <row r="2817" spans="1:13">
      <c r="A2817" t="s">
        <v>2696</v>
      </c>
      <c r="B2817" s="68" t="s">
        <v>18439</v>
      </c>
      <c r="C2817" s="68" t="s">
        <v>18440</v>
      </c>
      <c r="D2817" s="68" t="s">
        <v>8009</v>
      </c>
      <c r="E2817" s="68" t="s">
        <v>18441</v>
      </c>
      <c r="F2817" s="68" t="s">
        <v>38</v>
      </c>
      <c r="G2817" s="70" t="s">
        <v>18802</v>
      </c>
      <c r="H2817" s="70" t="s">
        <v>13</v>
      </c>
      <c r="J2817" t="e">
        <f>+INDEX(Hoja3!A:G,MATCH('ALL PRODUCTS'!B2817,Hoja3!B:B,0),6)</f>
        <v>#N/A</v>
      </c>
      <c r="K2817" s="79" t="e">
        <f>+INDEX(Hoja3!A:G,MATCH('ALL PRODUCTS'!B2817,Hoja3!B:B,0),5)</f>
        <v>#N/A</v>
      </c>
      <c r="L2817" s="86">
        <v>989780.00000000012</v>
      </c>
      <c r="M2817" s="86">
        <v>449900</v>
      </c>
    </row>
    <row r="2818" spans="1:13">
      <c r="A2818" t="s">
        <v>2696</v>
      </c>
      <c r="B2818" s="68" t="s">
        <v>18442</v>
      </c>
      <c r="C2818" s="68" t="s">
        <v>18443</v>
      </c>
      <c r="D2818" s="68" t="s">
        <v>12254</v>
      </c>
      <c r="E2818" s="68" t="s">
        <v>18444</v>
      </c>
      <c r="F2818" s="68" t="s">
        <v>48</v>
      </c>
      <c r="G2818" s="70" t="s">
        <v>18774</v>
      </c>
      <c r="H2818" s="70" t="s">
        <v>13</v>
      </c>
      <c r="J2818" t="e">
        <f>+INDEX(Hoja3!A:G,MATCH('ALL PRODUCTS'!B2818,Hoja3!B:B,0),6)</f>
        <v>#N/A</v>
      </c>
      <c r="K2818" s="79" t="e">
        <f>+INDEX(Hoja3!A:G,MATCH('ALL PRODUCTS'!B2818,Hoja3!B:B,0),5)</f>
        <v>#N/A</v>
      </c>
      <c r="L2818" s="86">
        <v>4399800</v>
      </c>
      <c r="M2818" s="86">
        <v>2199900</v>
      </c>
    </row>
    <row r="2819" spans="1:13">
      <c r="A2819" t="s">
        <v>2696</v>
      </c>
      <c r="B2819" s="68" t="s">
        <v>18445</v>
      </c>
      <c r="C2819" s="68" t="s">
        <v>18446</v>
      </c>
      <c r="D2819" s="68" t="s">
        <v>18447</v>
      </c>
      <c r="E2819" s="68" t="s">
        <v>18448</v>
      </c>
      <c r="F2819" s="68" t="s">
        <v>15307</v>
      </c>
      <c r="G2819" s="70" t="s">
        <v>18807</v>
      </c>
      <c r="H2819" s="70" t="s">
        <v>13</v>
      </c>
      <c r="J2819" t="e">
        <f>+INDEX(Hoja3!A:G,MATCH('ALL PRODUCTS'!B2819,Hoja3!B:B,0),6)</f>
        <v>#N/A</v>
      </c>
      <c r="K2819" s="79" t="e">
        <f>+INDEX(Hoja3!A:G,MATCH('ALL PRODUCTS'!B2819,Hoja3!B:B,0),5)</f>
        <v>#N/A</v>
      </c>
      <c r="L2819" s="86">
        <v>0</v>
      </c>
      <c r="M2819" s="86">
        <v>0</v>
      </c>
    </row>
    <row r="2820" spans="1:13">
      <c r="A2820" t="s">
        <v>2696</v>
      </c>
      <c r="B2820" s="68" t="s">
        <v>18449</v>
      </c>
      <c r="C2820" s="68"/>
      <c r="D2820" s="68" t="s">
        <v>6415</v>
      </c>
      <c r="E2820" s="68" t="s">
        <v>18450</v>
      </c>
      <c r="F2820" s="68" t="s">
        <v>16</v>
      </c>
      <c r="G2820" s="70" t="s">
        <v>18808</v>
      </c>
      <c r="H2820" s="70" t="s">
        <v>13</v>
      </c>
      <c r="J2820" t="e">
        <f>+INDEX(Hoja3!A:G,MATCH('ALL PRODUCTS'!B2820,Hoja3!B:B,0),6)</f>
        <v>#N/A</v>
      </c>
      <c r="K2820" s="79" t="e">
        <f>+INDEX(Hoja3!A:G,MATCH('ALL PRODUCTS'!B2820,Hoja3!B:B,0),5)</f>
        <v>#N/A</v>
      </c>
      <c r="L2820" s="86">
        <v>1187780</v>
      </c>
      <c r="M2820" s="86">
        <v>539900</v>
      </c>
    </row>
    <row r="2821" spans="1:13">
      <c r="A2821" t="s">
        <v>2696</v>
      </c>
      <c r="B2821" s="68" t="s">
        <v>18451</v>
      </c>
      <c r="C2821" s="68" t="s">
        <v>18452</v>
      </c>
      <c r="D2821" s="68" t="s">
        <v>2016</v>
      </c>
      <c r="E2821" s="68" t="s">
        <v>18453</v>
      </c>
      <c r="F2821" s="68" t="s">
        <v>16133</v>
      </c>
      <c r="G2821" s="70" t="s">
        <v>18809</v>
      </c>
      <c r="H2821" s="70" t="s">
        <v>13</v>
      </c>
      <c r="J2821" t="e">
        <f>+INDEX(Hoja3!A:G,MATCH('ALL PRODUCTS'!B2821,Hoja3!B:B,0),6)</f>
        <v>#N/A</v>
      </c>
      <c r="K2821" s="79" t="e">
        <f>+INDEX(Hoja3!A:G,MATCH('ALL PRODUCTS'!B2821,Hoja3!B:B,0),5)</f>
        <v>#N/A</v>
      </c>
      <c r="L2821" s="86">
        <v>3999800</v>
      </c>
      <c r="M2821" s="86">
        <v>1999900</v>
      </c>
    </row>
    <row r="2822" spans="1:13">
      <c r="A2822" t="s">
        <v>2696</v>
      </c>
      <c r="B2822" s="68" t="s">
        <v>18454</v>
      </c>
      <c r="C2822" s="68" t="s">
        <v>18455</v>
      </c>
      <c r="D2822" s="68" t="s">
        <v>18456</v>
      </c>
      <c r="E2822" s="68" t="s">
        <v>18457</v>
      </c>
      <c r="F2822" s="68" t="s">
        <v>15307</v>
      </c>
      <c r="G2822" s="70" t="s">
        <v>18767</v>
      </c>
      <c r="H2822" s="70" t="s">
        <v>13</v>
      </c>
      <c r="J2822" t="e">
        <f>+INDEX(Hoja3!A:G,MATCH('ALL PRODUCTS'!B2822,Hoja3!B:B,0),6)</f>
        <v>#N/A</v>
      </c>
      <c r="K2822" s="79" t="e">
        <f>+INDEX(Hoja3!A:G,MATCH('ALL PRODUCTS'!B2822,Hoja3!B:B,0),5)</f>
        <v>#N/A</v>
      </c>
      <c r="L2822" s="86">
        <v>0</v>
      </c>
      <c r="M2822" s="86">
        <v>0</v>
      </c>
    </row>
    <row r="2823" spans="1:13">
      <c r="A2823" t="s">
        <v>2696</v>
      </c>
      <c r="B2823" s="68" t="s">
        <v>18458</v>
      </c>
      <c r="C2823" s="68" t="s">
        <v>18459</v>
      </c>
      <c r="D2823" s="68" t="s">
        <v>9118</v>
      </c>
      <c r="E2823" s="68" t="s">
        <v>15011</v>
      </c>
      <c r="F2823" s="68" t="s">
        <v>15551</v>
      </c>
      <c r="G2823" s="70" t="s">
        <v>18810</v>
      </c>
      <c r="H2823" s="70" t="s">
        <v>13</v>
      </c>
      <c r="J2823" t="e">
        <f>+INDEX(Hoja3!A:G,MATCH('ALL PRODUCTS'!B2823,Hoja3!B:B,0),6)</f>
        <v>#N/A</v>
      </c>
      <c r="K2823" s="79" t="e">
        <f>+INDEX(Hoja3!A:G,MATCH('ALL PRODUCTS'!B2823,Hoja3!B:B,0),5)</f>
        <v>#N/A</v>
      </c>
      <c r="L2823" s="86">
        <v>699800</v>
      </c>
      <c r="M2823" s="86">
        <v>349900</v>
      </c>
    </row>
    <row r="2824" spans="1:13">
      <c r="A2824" t="s">
        <v>2696</v>
      </c>
      <c r="B2824" s="68" t="s">
        <v>18460</v>
      </c>
      <c r="C2824" s="68" t="s">
        <v>18461</v>
      </c>
      <c r="D2824" s="68" t="s">
        <v>9922</v>
      </c>
      <c r="E2824" s="68" t="s">
        <v>18462</v>
      </c>
      <c r="F2824" s="68" t="s">
        <v>18463</v>
      </c>
      <c r="G2824" s="70" t="s">
        <v>18811</v>
      </c>
      <c r="H2824" s="70" t="s">
        <v>13</v>
      </c>
      <c r="J2824" t="e">
        <f>+INDEX(Hoja3!A:G,MATCH('ALL PRODUCTS'!B2824,Hoja3!B:B,0),6)</f>
        <v>#N/A</v>
      </c>
      <c r="K2824" s="79" t="e">
        <f>+INDEX(Hoja3!A:G,MATCH('ALL PRODUCTS'!B2824,Hoja3!B:B,0),5)</f>
        <v>#N/A</v>
      </c>
      <c r="L2824" s="86">
        <v>1319800</v>
      </c>
      <c r="M2824" s="86">
        <v>659900</v>
      </c>
    </row>
    <row r="2825" spans="1:13">
      <c r="A2825" t="s">
        <v>2696</v>
      </c>
      <c r="B2825" s="68" t="s">
        <v>18464</v>
      </c>
      <c r="C2825" s="68" t="s">
        <v>18465</v>
      </c>
      <c r="D2825" s="68" t="s">
        <v>1721</v>
      </c>
      <c r="E2825" s="68" t="s">
        <v>18466</v>
      </c>
      <c r="F2825" s="68" t="s">
        <v>36</v>
      </c>
      <c r="G2825" s="70" t="s">
        <v>18812</v>
      </c>
      <c r="H2825" s="70" t="s">
        <v>13</v>
      </c>
      <c r="J2825" t="e">
        <f>+INDEX(Hoja3!A:G,MATCH('ALL PRODUCTS'!B2825,Hoja3!B:B,0),6)</f>
        <v>#N/A</v>
      </c>
      <c r="K2825" s="79" t="e">
        <f>+INDEX(Hoja3!A:G,MATCH('ALL PRODUCTS'!B2825,Hoja3!B:B,0),5)</f>
        <v>#N/A</v>
      </c>
      <c r="L2825" s="86">
        <v>747780.00000000012</v>
      </c>
      <c r="M2825" s="86">
        <v>339900</v>
      </c>
    </row>
    <row r="2826" spans="1:13">
      <c r="A2826" t="s">
        <v>2696</v>
      </c>
      <c r="B2826" s="68" t="s">
        <v>18467</v>
      </c>
      <c r="C2826" s="68" t="s">
        <v>18468</v>
      </c>
      <c r="D2826" s="68" t="s">
        <v>9768</v>
      </c>
      <c r="E2826" s="68" t="s">
        <v>18469</v>
      </c>
      <c r="F2826" s="68" t="s">
        <v>16280</v>
      </c>
      <c r="G2826" s="70" t="s">
        <v>18813</v>
      </c>
      <c r="H2826" s="70" t="s">
        <v>13</v>
      </c>
      <c r="J2826" t="e">
        <f>+INDEX(Hoja3!A:G,MATCH('ALL PRODUCTS'!B2826,Hoja3!B:B,0),6)</f>
        <v>#N/A</v>
      </c>
      <c r="K2826" s="79" t="e">
        <f>+INDEX(Hoja3!A:G,MATCH('ALL PRODUCTS'!B2826,Hoja3!B:B,0),5)</f>
        <v>#N/A</v>
      </c>
      <c r="L2826" s="86">
        <v>1159800</v>
      </c>
      <c r="M2826" s="86">
        <v>579900</v>
      </c>
    </row>
    <row r="2827" spans="1:13">
      <c r="A2827" t="s">
        <v>2696</v>
      </c>
      <c r="B2827" s="68" t="s">
        <v>18470</v>
      </c>
      <c r="C2827" s="68"/>
      <c r="D2827" s="68" t="s">
        <v>8744</v>
      </c>
      <c r="E2827" s="68" t="s">
        <v>16861</v>
      </c>
      <c r="F2827" s="68" t="s">
        <v>16</v>
      </c>
      <c r="G2827" s="70" t="s">
        <v>18814</v>
      </c>
      <c r="H2827" s="70" t="s">
        <v>13</v>
      </c>
      <c r="J2827" t="e">
        <f>+INDEX(Hoja3!A:G,MATCH('ALL PRODUCTS'!B2827,Hoja3!B:B,0),6)</f>
        <v>#N/A</v>
      </c>
      <c r="K2827" s="79" t="e">
        <f>+INDEX(Hoja3!A:G,MATCH('ALL PRODUCTS'!B2827,Hoja3!B:B,0),5)</f>
        <v>#N/A</v>
      </c>
      <c r="L2827" s="86">
        <v>459800</v>
      </c>
      <c r="M2827" s="86">
        <v>229900</v>
      </c>
    </row>
    <row r="2828" spans="1:13">
      <c r="A2828" t="s">
        <v>2696</v>
      </c>
      <c r="B2828" s="68" t="s">
        <v>18471</v>
      </c>
      <c r="C2828" s="68"/>
      <c r="D2828" s="68" t="s">
        <v>10045</v>
      </c>
      <c r="E2828" s="68" t="s">
        <v>18472</v>
      </c>
      <c r="F2828" s="68" t="s">
        <v>16</v>
      </c>
      <c r="G2828" s="70" t="s">
        <v>18815</v>
      </c>
      <c r="H2828" s="70" t="s">
        <v>13</v>
      </c>
      <c r="J2828" t="e">
        <f>+INDEX(Hoja3!A:G,MATCH('ALL PRODUCTS'!B2828,Hoja3!B:B,0),6)</f>
        <v>#N/A</v>
      </c>
      <c r="K2828" s="79" t="e">
        <f>+INDEX(Hoja3!A:G,MATCH('ALL PRODUCTS'!B2828,Hoja3!B:B,0),5)</f>
        <v>#N/A</v>
      </c>
      <c r="L2828" s="86">
        <v>1419800</v>
      </c>
      <c r="M2828" s="86">
        <v>709900</v>
      </c>
    </row>
    <row r="2829" spans="1:13">
      <c r="A2829" t="s">
        <v>2696</v>
      </c>
      <c r="B2829" s="68" t="s">
        <v>18473</v>
      </c>
      <c r="C2829" s="68" t="s">
        <v>18474</v>
      </c>
      <c r="D2829" s="68" t="s">
        <v>7659</v>
      </c>
      <c r="E2829" s="68" t="s">
        <v>18475</v>
      </c>
      <c r="F2829" s="68" t="s">
        <v>36</v>
      </c>
      <c r="G2829" s="70" t="s">
        <v>18816</v>
      </c>
      <c r="H2829" s="70" t="s">
        <v>13</v>
      </c>
      <c r="J2829" t="e">
        <f>+INDEX(Hoja3!A:G,MATCH('ALL PRODUCTS'!B2829,Hoja3!B:B,0),6)</f>
        <v>#N/A</v>
      </c>
      <c r="K2829" s="79" t="e">
        <f>+INDEX(Hoja3!A:G,MATCH('ALL PRODUCTS'!B2829,Hoja3!B:B,0),5)</f>
        <v>#N/A</v>
      </c>
      <c r="L2829" s="86">
        <v>5179800</v>
      </c>
      <c r="M2829" s="86">
        <v>2589900</v>
      </c>
    </row>
    <row r="2830" spans="1:13">
      <c r="A2830" t="s">
        <v>2696</v>
      </c>
      <c r="B2830" s="68" t="s">
        <v>18476</v>
      </c>
      <c r="C2830" s="68" t="s">
        <v>18477</v>
      </c>
      <c r="D2830" s="68" t="s">
        <v>18478</v>
      </c>
      <c r="E2830" s="68" t="s">
        <v>18479</v>
      </c>
      <c r="F2830" s="68" t="s">
        <v>15307</v>
      </c>
      <c r="G2830" s="70" t="s">
        <v>18817</v>
      </c>
      <c r="H2830" s="70" t="s">
        <v>13</v>
      </c>
      <c r="J2830" t="e">
        <f>+INDEX(Hoja3!A:G,MATCH('ALL PRODUCTS'!B2830,Hoja3!B:B,0),6)</f>
        <v>#N/A</v>
      </c>
      <c r="K2830" s="79" t="e">
        <f>+INDEX(Hoja3!A:G,MATCH('ALL PRODUCTS'!B2830,Hoja3!B:B,0),5)</f>
        <v>#N/A</v>
      </c>
      <c r="L2830" s="86" t="e">
        <v>#N/A</v>
      </c>
      <c r="M2830" s="86" t="e">
        <v>#N/A</v>
      </c>
    </row>
    <row r="2831" spans="1:13">
      <c r="A2831" t="s">
        <v>2696</v>
      </c>
      <c r="B2831" s="68" t="s">
        <v>18480</v>
      </c>
      <c r="C2831" s="68" t="s">
        <v>18481</v>
      </c>
      <c r="D2831" s="68" t="s">
        <v>8185</v>
      </c>
      <c r="E2831" s="68" t="s">
        <v>18482</v>
      </c>
      <c r="F2831" s="68" t="s">
        <v>12</v>
      </c>
      <c r="G2831" s="70" t="s">
        <v>18818</v>
      </c>
      <c r="H2831" s="70" t="s">
        <v>13</v>
      </c>
      <c r="J2831" t="e">
        <f>+INDEX(Hoja3!A:G,MATCH('ALL PRODUCTS'!B2831,Hoja3!B:B,0),6)</f>
        <v>#N/A</v>
      </c>
      <c r="K2831" s="79" t="e">
        <f>+INDEX(Hoja3!A:G,MATCH('ALL PRODUCTS'!B2831,Hoja3!B:B,0),5)</f>
        <v>#N/A</v>
      </c>
      <c r="L2831" s="86">
        <v>1627780.0000000002</v>
      </c>
      <c r="M2831" s="86">
        <v>739900</v>
      </c>
    </row>
    <row r="2832" spans="1:13">
      <c r="A2832" t="s">
        <v>2696</v>
      </c>
      <c r="B2832" s="68" t="s">
        <v>18483</v>
      </c>
      <c r="C2832" s="68" t="s">
        <v>18484</v>
      </c>
      <c r="D2832" s="68" t="s">
        <v>8788</v>
      </c>
      <c r="E2832" s="68" t="s">
        <v>16773</v>
      </c>
      <c r="F2832" s="68" t="s">
        <v>15213</v>
      </c>
      <c r="G2832" s="70" t="s">
        <v>18819</v>
      </c>
      <c r="H2832" s="70" t="s">
        <v>13</v>
      </c>
      <c r="J2832" t="e">
        <f>+INDEX(Hoja3!A:G,MATCH('ALL PRODUCTS'!B2832,Hoja3!B:B,0),6)</f>
        <v>#N/A</v>
      </c>
      <c r="K2832" s="79" t="e">
        <f>+INDEX(Hoja3!A:G,MATCH('ALL PRODUCTS'!B2832,Hoja3!B:B,0),5)</f>
        <v>#N/A</v>
      </c>
      <c r="L2832" s="86">
        <v>479800</v>
      </c>
      <c r="M2832" s="86">
        <v>239900</v>
      </c>
    </row>
    <row r="2833" spans="1:13">
      <c r="A2833" t="s">
        <v>2696</v>
      </c>
      <c r="B2833" s="68" t="s">
        <v>18485</v>
      </c>
      <c r="C2833" s="68"/>
      <c r="D2833" s="68" t="s">
        <v>5916</v>
      </c>
      <c r="E2833" s="68" t="s">
        <v>18486</v>
      </c>
      <c r="F2833" s="68" t="s">
        <v>16</v>
      </c>
      <c r="G2833" s="70" t="s">
        <v>18781</v>
      </c>
      <c r="H2833" s="70" t="s">
        <v>13</v>
      </c>
      <c r="J2833" t="e">
        <f>+INDEX(Hoja3!A:G,MATCH('ALL PRODUCTS'!B2833,Hoja3!B:B,0),6)</f>
        <v>#N/A</v>
      </c>
      <c r="K2833" s="79" t="e">
        <f>+INDEX(Hoja3!A:G,MATCH('ALL PRODUCTS'!B2833,Hoja3!B:B,0),5)</f>
        <v>#N/A</v>
      </c>
      <c r="L2833" s="86">
        <v>339800</v>
      </c>
      <c r="M2833" s="86">
        <v>169900</v>
      </c>
    </row>
    <row r="2834" spans="1:13">
      <c r="A2834" t="s">
        <v>2696</v>
      </c>
      <c r="B2834" s="68" t="s">
        <v>18487</v>
      </c>
      <c r="C2834" s="68"/>
      <c r="D2834" s="68" t="s">
        <v>6171</v>
      </c>
      <c r="E2834" s="68" t="s">
        <v>18488</v>
      </c>
      <c r="F2834" s="68" t="s">
        <v>16</v>
      </c>
      <c r="G2834" s="70" t="s">
        <v>18793</v>
      </c>
      <c r="H2834" s="70" t="s">
        <v>13</v>
      </c>
      <c r="J2834" t="e">
        <f>+INDEX(Hoja3!A:G,MATCH('ALL PRODUCTS'!B2834,Hoja3!B:B,0),6)</f>
        <v>#N/A</v>
      </c>
      <c r="K2834" s="79" t="e">
        <f>+INDEX(Hoja3!A:G,MATCH('ALL PRODUCTS'!B2834,Hoja3!B:B,0),5)</f>
        <v>#N/A</v>
      </c>
      <c r="L2834" s="86">
        <v>879800</v>
      </c>
      <c r="M2834" s="86">
        <v>439900</v>
      </c>
    </row>
    <row r="2835" spans="1:13">
      <c r="A2835" t="s">
        <v>2696</v>
      </c>
      <c r="B2835" s="68" t="s">
        <v>18489</v>
      </c>
      <c r="C2835" s="68" t="s">
        <v>18490</v>
      </c>
      <c r="D2835" s="68" t="s">
        <v>10212</v>
      </c>
      <c r="E2835" s="68" t="s">
        <v>18491</v>
      </c>
      <c r="F2835" s="68" t="s">
        <v>36</v>
      </c>
      <c r="G2835" s="70" t="s">
        <v>18820</v>
      </c>
      <c r="H2835" s="70" t="s">
        <v>13</v>
      </c>
      <c r="J2835" t="e">
        <f>+INDEX(Hoja3!A:G,MATCH('ALL PRODUCTS'!B2835,Hoja3!B:B,0),6)</f>
        <v>#N/A</v>
      </c>
      <c r="K2835" s="79" t="e">
        <f>+INDEX(Hoja3!A:G,MATCH('ALL PRODUCTS'!B2835,Hoja3!B:B,0),5)</f>
        <v>#N/A</v>
      </c>
      <c r="L2835" s="86">
        <v>1619800</v>
      </c>
      <c r="M2835" s="86">
        <v>809900</v>
      </c>
    </row>
    <row r="2836" spans="1:13">
      <c r="A2836" t="s">
        <v>2696</v>
      </c>
      <c r="B2836" s="68" t="s">
        <v>18492</v>
      </c>
      <c r="C2836" s="68"/>
      <c r="D2836" s="68" t="s">
        <v>9550</v>
      </c>
      <c r="E2836" s="68" t="s">
        <v>18493</v>
      </c>
      <c r="F2836" s="68" t="s">
        <v>16</v>
      </c>
      <c r="G2836" s="70" t="s">
        <v>18821</v>
      </c>
      <c r="H2836" s="70" t="s">
        <v>13</v>
      </c>
      <c r="J2836" t="e">
        <f>+INDEX(Hoja3!A:G,MATCH('ALL PRODUCTS'!B2836,Hoja3!B:B,0),6)</f>
        <v>#N/A</v>
      </c>
      <c r="K2836" s="79" t="e">
        <f>+INDEX(Hoja3!A:G,MATCH('ALL PRODUCTS'!B2836,Hoja3!B:B,0),5)</f>
        <v>#N/A</v>
      </c>
      <c r="L2836" s="86">
        <v>1019800</v>
      </c>
      <c r="M2836" s="86">
        <v>509900</v>
      </c>
    </row>
    <row r="2837" spans="1:13">
      <c r="A2837" t="s">
        <v>2696</v>
      </c>
      <c r="B2837" s="68" t="s">
        <v>18494</v>
      </c>
      <c r="C2837" s="68" t="s">
        <v>18495</v>
      </c>
      <c r="D2837" s="68" t="s">
        <v>18496</v>
      </c>
      <c r="E2837" s="68" t="s">
        <v>18497</v>
      </c>
      <c r="F2837" s="68" t="s">
        <v>15307</v>
      </c>
      <c r="G2837" s="70" t="s">
        <v>18822</v>
      </c>
      <c r="H2837" s="70" t="s">
        <v>13</v>
      </c>
      <c r="J2837" t="e">
        <f>+INDEX(Hoja3!A:G,MATCH('ALL PRODUCTS'!B2837,Hoja3!B:B,0),6)</f>
        <v>#N/A</v>
      </c>
      <c r="K2837" s="79" t="e">
        <f>+INDEX(Hoja3!A:G,MATCH('ALL PRODUCTS'!B2837,Hoja3!B:B,0),5)</f>
        <v>#N/A</v>
      </c>
      <c r="L2837" s="86">
        <v>0</v>
      </c>
      <c r="M2837" s="86">
        <v>0</v>
      </c>
    </row>
    <row r="2838" spans="1:13">
      <c r="A2838" t="s">
        <v>2696</v>
      </c>
      <c r="B2838" s="68" t="s">
        <v>18498</v>
      </c>
      <c r="C2838" s="68"/>
      <c r="D2838" s="68" t="s">
        <v>9481</v>
      </c>
      <c r="E2838" s="68" t="s">
        <v>18499</v>
      </c>
      <c r="F2838" s="68" t="s">
        <v>16</v>
      </c>
      <c r="G2838" s="70" t="s">
        <v>18823</v>
      </c>
      <c r="H2838" s="70" t="s">
        <v>13</v>
      </c>
      <c r="J2838" t="e">
        <f>+INDEX(Hoja3!A:G,MATCH('ALL PRODUCTS'!B2838,Hoja3!B:B,0),6)</f>
        <v>#N/A</v>
      </c>
      <c r="K2838" s="79" t="e">
        <f>+INDEX(Hoja3!A:G,MATCH('ALL PRODUCTS'!B2838,Hoja3!B:B,0),5)</f>
        <v>#N/A</v>
      </c>
      <c r="L2838" s="86">
        <v>979800</v>
      </c>
      <c r="M2838" s="86">
        <v>489900</v>
      </c>
    </row>
    <row r="2839" spans="1:13">
      <c r="A2839" t="s">
        <v>2696</v>
      </c>
      <c r="B2839" s="68" t="s">
        <v>18500</v>
      </c>
      <c r="C2839" s="68" t="s">
        <v>18501</v>
      </c>
      <c r="D2839" s="68" t="s">
        <v>18502</v>
      </c>
      <c r="E2839" s="68" t="s">
        <v>18503</v>
      </c>
      <c r="F2839" s="68" t="s">
        <v>15307</v>
      </c>
      <c r="G2839" s="70" t="s">
        <v>18824</v>
      </c>
      <c r="H2839" s="70" t="s">
        <v>13</v>
      </c>
      <c r="J2839" t="e">
        <f>+INDEX(Hoja3!A:G,MATCH('ALL PRODUCTS'!B2839,Hoja3!B:B,0),6)</f>
        <v>#N/A</v>
      </c>
      <c r="K2839" s="79" t="e">
        <f>+INDEX(Hoja3!A:G,MATCH('ALL PRODUCTS'!B2839,Hoja3!B:B,0),5)</f>
        <v>#N/A</v>
      </c>
      <c r="L2839" s="86">
        <v>0</v>
      </c>
      <c r="M2839" s="86">
        <v>0</v>
      </c>
    </row>
    <row r="2840" spans="1:13">
      <c r="A2840" t="s">
        <v>2696</v>
      </c>
      <c r="B2840" s="68" t="s">
        <v>18504</v>
      </c>
      <c r="C2840" s="68"/>
      <c r="D2840" s="68" t="s">
        <v>10218</v>
      </c>
      <c r="E2840" s="68" t="s">
        <v>18505</v>
      </c>
      <c r="F2840" s="68" t="s">
        <v>16</v>
      </c>
      <c r="G2840" s="70" t="s">
        <v>18825</v>
      </c>
      <c r="H2840" s="70" t="s">
        <v>13</v>
      </c>
      <c r="J2840" t="e">
        <f>+INDEX(Hoja3!A:G,MATCH('ALL PRODUCTS'!B2840,Hoja3!B:B,0),6)</f>
        <v>#N/A</v>
      </c>
      <c r="K2840" s="79" t="e">
        <f>+INDEX(Hoja3!A:G,MATCH('ALL PRODUCTS'!B2840,Hoja3!B:B,0),5)</f>
        <v>#N/A</v>
      </c>
      <c r="L2840" s="86">
        <v>1781780.0000000002</v>
      </c>
      <c r="M2840" s="86">
        <v>809900</v>
      </c>
    </row>
    <row r="2841" spans="1:13">
      <c r="A2841" t="s">
        <v>2696</v>
      </c>
      <c r="B2841" s="68" t="s">
        <v>18506</v>
      </c>
      <c r="C2841" s="68" t="s">
        <v>18507</v>
      </c>
      <c r="D2841" s="68" t="s">
        <v>18508</v>
      </c>
      <c r="E2841" s="68" t="s">
        <v>18509</v>
      </c>
      <c r="F2841" s="68" t="s">
        <v>48</v>
      </c>
      <c r="G2841" s="70" t="s">
        <v>18824</v>
      </c>
      <c r="H2841" s="70" t="s">
        <v>13</v>
      </c>
      <c r="J2841" t="e">
        <f>+INDEX(Hoja3!A:G,MATCH('ALL PRODUCTS'!B2841,Hoja3!B:B,0),6)</f>
        <v>#N/A</v>
      </c>
      <c r="K2841" s="79" t="e">
        <f>+INDEX(Hoja3!A:G,MATCH('ALL PRODUCTS'!B2841,Hoja3!B:B,0),5)</f>
        <v>#N/A</v>
      </c>
      <c r="L2841" s="86">
        <v>0</v>
      </c>
      <c r="M2841" s="86">
        <v>0</v>
      </c>
    </row>
    <row r="2842" spans="1:13">
      <c r="A2842" t="s">
        <v>2696</v>
      </c>
      <c r="B2842" s="68" t="s">
        <v>18510</v>
      </c>
      <c r="C2842" s="68" t="s">
        <v>18511</v>
      </c>
      <c r="D2842" s="68" t="s">
        <v>2019</v>
      </c>
      <c r="E2842" s="68" t="s">
        <v>18512</v>
      </c>
      <c r="F2842" s="68" t="s">
        <v>12</v>
      </c>
      <c r="G2842" s="70" t="s">
        <v>18809</v>
      </c>
      <c r="H2842" s="70" t="s">
        <v>13</v>
      </c>
      <c r="J2842" t="e">
        <f>+INDEX(Hoja3!A:G,MATCH('ALL PRODUCTS'!B2842,Hoja3!B:B,0),6)</f>
        <v>#N/A</v>
      </c>
      <c r="K2842" s="79" t="e">
        <f>+INDEX(Hoja3!A:G,MATCH('ALL PRODUCTS'!B2842,Hoja3!B:B,0),5)</f>
        <v>#N/A</v>
      </c>
      <c r="L2842" s="86">
        <v>3999800</v>
      </c>
      <c r="M2842" s="86">
        <v>1999900</v>
      </c>
    </row>
    <row r="2843" spans="1:13">
      <c r="A2843" t="s">
        <v>2696</v>
      </c>
      <c r="B2843" s="68" t="s">
        <v>18513</v>
      </c>
      <c r="C2843" s="68" t="s">
        <v>18514</v>
      </c>
      <c r="D2843" s="68" t="s">
        <v>18515</v>
      </c>
      <c r="E2843" s="68" t="s">
        <v>18516</v>
      </c>
      <c r="F2843" s="68" t="s">
        <v>15307</v>
      </c>
      <c r="G2843" s="70" t="s">
        <v>18807</v>
      </c>
      <c r="H2843" s="70" t="s">
        <v>13</v>
      </c>
      <c r="J2843" t="e">
        <f>+INDEX(Hoja3!A:G,MATCH('ALL PRODUCTS'!B2843,Hoja3!B:B,0),6)</f>
        <v>#N/A</v>
      </c>
      <c r="K2843" s="79" t="e">
        <f>+INDEX(Hoja3!A:G,MATCH('ALL PRODUCTS'!B2843,Hoja3!B:B,0),5)</f>
        <v>#N/A</v>
      </c>
      <c r="L2843" s="86">
        <v>0</v>
      </c>
      <c r="M2843" s="86">
        <v>0</v>
      </c>
    </row>
    <row r="2844" spans="1:13">
      <c r="A2844" t="s">
        <v>2696</v>
      </c>
      <c r="B2844" s="68" t="s">
        <v>18517</v>
      </c>
      <c r="C2844" s="68"/>
      <c r="D2844" s="68" t="s">
        <v>9471</v>
      </c>
      <c r="E2844" s="68" t="s">
        <v>18518</v>
      </c>
      <c r="F2844" s="68" t="s">
        <v>16</v>
      </c>
      <c r="G2844" s="70" t="s">
        <v>18826</v>
      </c>
      <c r="H2844" s="70" t="s">
        <v>13</v>
      </c>
      <c r="J2844" t="e">
        <f>+INDEX(Hoja3!A:G,MATCH('ALL PRODUCTS'!B2844,Hoja3!B:B,0),6)</f>
        <v>#N/A</v>
      </c>
      <c r="K2844" s="79" t="e">
        <f>+INDEX(Hoja3!A:G,MATCH('ALL PRODUCTS'!B2844,Hoja3!B:B,0),5)</f>
        <v>#N/A</v>
      </c>
      <c r="L2844" s="86">
        <v>979800</v>
      </c>
      <c r="M2844" s="86">
        <v>489900</v>
      </c>
    </row>
    <row r="2845" spans="1:13">
      <c r="A2845" t="s">
        <v>2696</v>
      </c>
      <c r="B2845" s="68" t="s">
        <v>18519</v>
      </c>
      <c r="C2845" s="68"/>
      <c r="D2845" s="68" t="s">
        <v>9716</v>
      </c>
      <c r="E2845" s="68" t="s">
        <v>18520</v>
      </c>
      <c r="F2845" s="68" t="s">
        <v>16</v>
      </c>
      <c r="G2845" s="70" t="s">
        <v>18827</v>
      </c>
      <c r="H2845" s="70" t="s">
        <v>13</v>
      </c>
      <c r="J2845" t="e">
        <f>+INDEX(Hoja3!A:G,MATCH('ALL PRODUCTS'!B2845,Hoja3!B:B,0),6)</f>
        <v>#N/A</v>
      </c>
      <c r="K2845" s="79" t="e">
        <f>+INDEX(Hoja3!A:G,MATCH('ALL PRODUCTS'!B2845,Hoja3!B:B,0),5)</f>
        <v>#N/A</v>
      </c>
      <c r="L2845" s="86">
        <v>1119800</v>
      </c>
      <c r="M2845" s="86">
        <v>559900</v>
      </c>
    </row>
    <row r="2846" spans="1:13">
      <c r="A2846" t="s">
        <v>2696</v>
      </c>
      <c r="B2846" s="68" t="s">
        <v>18521</v>
      </c>
      <c r="C2846" s="68" t="s">
        <v>18522</v>
      </c>
      <c r="D2846" s="68" t="s">
        <v>18523</v>
      </c>
      <c r="E2846" s="68" t="s">
        <v>18524</v>
      </c>
      <c r="F2846" s="68" t="s">
        <v>15307</v>
      </c>
      <c r="G2846" s="70" t="s">
        <v>18828</v>
      </c>
      <c r="H2846" s="70" t="s">
        <v>13</v>
      </c>
      <c r="J2846" t="e">
        <f>+INDEX(Hoja3!A:G,MATCH('ALL PRODUCTS'!B2846,Hoja3!B:B,0),6)</f>
        <v>#N/A</v>
      </c>
      <c r="K2846" s="79" t="e">
        <f>+INDEX(Hoja3!A:G,MATCH('ALL PRODUCTS'!B2846,Hoja3!B:B,0),5)</f>
        <v>#N/A</v>
      </c>
      <c r="L2846" s="86">
        <v>0</v>
      </c>
      <c r="M2846" s="86">
        <v>0</v>
      </c>
    </row>
    <row r="2847" spans="1:13">
      <c r="A2847" t="s">
        <v>2696</v>
      </c>
      <c r="B2847" s="68" t="s">
        <v>18525</v>
      </c>
      <c r="C2847" s="68"/>
      <c r="D2847" s="68" t="s">
        <v>8272</v>
      </c>
      <c r="E2847" s="68" t="s">
        <v>18526</v>
      </c>
      <c r="F2847" s="68" t="s">
        <v>16</v>
      </c>
      <c r="G2847" s="70" t="s">
        <v>18829</v>
      </c>
      <c r="H2847" s="70" t="s">
        <v>13</v>
      </c>
      <c r="J2847" t="e">
        <f>+INDEX(Hoja3!A:G,MATCH('ALL PRODUCTS'!B2847,Hoja3!B:B,0),6)</f>
        <v>#N/A</v>
      </c>
      <c r="K2847" s="79" t="e">
        <f>+INDEX(Hoja3!A:G,MATCH('ALL PRODUCTS'!B2847,Hoja3!B:B,0),5)</f>
        <v>#N/A</v>
      </c>
      <c r="L2847" s="86">
        <v>2639780</v>
      </c>
      <c r="M2847" s="86">
        <v>1199900</v>
      </c>
    </row>
    <row r="2848" spans="1:13">
      <c r="A2848" t="s">
        <v>2696</v>
      </c>
      <c r="B2848" s="68" t="s">
        <v>18527</v>
      </c>
      <c r="C2848" s="68" t="s">
        <v>18528</v>
      </c>
      <c r="D2848" s="68" t="s">
        <v>18529</v>
      </c>
      <c r="E2848" s="68" t="s">
        <v>18530</v>
      </c>
      <c r="F2848" s="68" t="s">
        <v>15307</v>
      </c>
      <c r="G2848" s="70" t="s">
        <v>18822</v>
      </c>
      <c r="H2848" s="70" t="s">
        <v>13</v>
      </c>
      <c r="J2848" t="e">
        <f>+INDEX(Hoja3!A:G,MATCH('ALL PRODUCTS'!B2848,Hoja3!B:B,0),6)</f>
        <v>#N/A</v>
      </c>
      <c r="K2848" s="79" t="e">
        <f>+INDEX(Hoja3!A:G,MATCH('ALL PRODUCTS'!B2848,Hoja3!B:B,0),5)</f>
        <v>#N/A</v>
      </c>
      <c r="L2848" s="86">
        <v>0</v>
      </c>
      <c r="M2848" s="86">
        <v>0</v>
      </c>
    </row>
    <row r="2849" spans="1:13">
      <c r="A2849" t="s">
        <v>2696</v>
      </c>
      <c r="B2849" s="68" t="s">
        <v>18531</v>
      </c>
      <c r="C2849" s="68"/>
      <c r="D2849" s="68" t="s">
        <v>6409</v>
      </c>
      <c r="E2849" s="68" t="s">
        <v>18532</v>
      </c>
      <c r="F2849" s="68" t="s">
        <v>16</v>
      </c>
      <c r="G2849" s="70" t="s">
        <v>18808</v>
      </c>
      <c r="H2849" s="70" t="s">
        <v>13</v>
      </c>
      <c r="J2849" t="e">
        <f>+INDEX(Hoja3!A:G,MATCH('ALL PRODUCTS'!B2849,Hoja3!B:B,0),6)</f>
        <v>#N/A</v>
      </c>
      <c r="K2849" s="79" t="e">
        <f>+INDEX(Hoja3!A:G,MATCH('ALL PRODUCTS'!B2849,Hoja3!B:B,0),5)</f>
        <v>#N/A</v>
      </c>
      <c r="L2849" s="86">
        <v>1385780</v>
      </c>
      <c r="M2849" s="86">
        <v>629900</v>
      </c>
    </row>
    <row r="2850" spans="1:13">
      <c r="A2850" t="s">
        <v>2696</v>
      </c>
      <c r="B2850" s="68" t="s">
        <v>18533</v>
      </c>
      <c r="C2850" s="68"/>
      <c r="D2850" s="68" t="s">
        <v>6411</v>
      </c>
      <c r="E2850" s="68" t="s">
        <v>18534</v>
      </c>
      <c r="F2850" s="68" t="s">
        <v>16</v>
      </c>
      <c r="G2850" s="70" t="s">
        <v>18830</v>
      </c>
      <c r="H2850" s="70" t="s">
        <v>13</v>
      </c>
      <c r="J2850" t="e">
        <f>+INDEX(Hoja3!A:G,MATCH('ALL PRODUCTS'!B2850,Hoja3!B:B,0),6)</f>
        <v>#N/A</v>
      </c>
      <c r="K2850" s="79" t="e">
        <f>+INDEX(Hoja3!A:G,MATCH('ALL PRODUCTS'!B2850,Hoja3!B:B,0),5)</f>
        <v>#N/A</v>
      </c>
      <c r="L2850" s="86">
        <v>4069780.0000000005</v>
      </c>
      <c r="M2850" s="86">
        <v>1849900</v>
      </c>
    </row>
    <row r="2851" spans="1:13">
      <c r="A2851" t="s">
        <v>2696</v>
      </c>
      <c r="B2851" s="68" t="s">
        <v>18535</v>
      </c>
      <c r="C2851" s="68"/>
      <c r="D2851" s="68" t="s">
        <v>6423</v>
      </c>
      <c r="E2851" s="68" t="s">
        <v>18536</v>
      </c>
      <c r="F2851" s="68" t="s">
        <v>16</v>
      </c>
      <c r="G2851" s="70" t="s">
        <v>18831</v>
      </c>
      <c r="H2851" s="70" t="s">
        <v>13</v>
      </c>
      <c r="J2851" t="e">
        <f>+INDEX(Hoja3!A:G,MATCH('ALL PRODUCTS'!B2851,Hoja3!B:B,0),6)</f>
        <v>#N/A</v>
      </c>
      <c r="K2851" s="79" t="e">
        <f>+INDEX(Hoja3!A:G,MATCH('ALL PRODUCTS'!B2851,Hoja3!B:B,0),5)</f>
        <v>#N/A</v>
      </c>
      <c r="L2851" s="86">
        <v>2353780</v>
      </c>
      <c r="M2851" s="86">
        <v>1069900</v>
      </c>
    </row>
    <row r="2852" spans="1:13">
      <c r="A2852" t="s">
        <v>2696</v>
      </c>
      <c r="B2852" s="68" t="s">
        <v>18537</v>
      </c>
      <c r="C2852" s="68"/>
      <c r="D2852" s="68" t="s">
        <v>6425</v>
      </c>
      <c r="E2852" s="68" t="s">
        <v>17428</v>
      </c>
      <c r="F2852" s="68" t="s">
        <v>16</v>
      </c>
      <c r="G2852" s="70" t="s">
        <v>18832</v>
      </c>
      <c r="H2852" s="70" t="s">
        <v>13</v>
      </c>
      <c r="J2852" t="e">
        <f>+INDEX(Hoja3!A:G,MATCH('ALL PRODUCTS'!B2852,Hoja3!B:B,0),6)</f>
        <v>#N/A</v>
      </c>
      <c r="K2852" s="79" t="e">
        <f>+INDEX(Hoja3!A:G,MATCH('ALL PRODUCTS'!B2852,Hoja3!B:B,0),5)</f>
        <v>#N/A</v>
      </c>
      <c r="L2852" s="86">
        <v>3277780.0000000005</v>
      </c>
      <c r="M2852" s="86">
        <v>1489900</v>
      </c>
    </row>
    <row r="2853" spans="1:13">
      <c r="A2853" t="s">
        <v>2696</v>
      </c>
      <c r="B2853" s="68" t="s">
        <v>18538</v>
      </c>
      <c r="C2853" s="68"/>
      <c r="D2853" s="68" t="s">
        <v>8278</v>
      </c>
      <c r="E2853" s="68" t="s">
        <v>18539</v>
      </c>
      <c r="F2853" s="68" t="s">
        <v>16</v>
      </c>
      <c r="G2853" s="70" t="s">
        <v>18829</v>
      </c>
      <c r="H2853" s="70" t="s">
        <v>13</v>
      </c>
      <c r="J2853" t="e">
        <f>+INDEX(Hoja3!A:G,MATCH('ALL PRODUCTS'!B2853,Hoja3!B:B,0),6)</f>
        <v>#N/A</v>
      </c>
      <c r="K2853" s="79" t="e">
        <f>+INDEX(Hoja3!A:G,MATCH('ALL PRODUCTS'!B2853,Hoja3!B:B,0),5)</f>
        <v>#N/A</v>
      </c>
      <c r="L2853" s="86">
        <v>2617780</v>
      </c>
      <c r="M2853" s="86">
        <v>1189900</v>
      </c>
    </row>
    <row r="2854" spans="1:13">
      <c r="A2854" t="s">
        <v>2696</v>
      </c>
      <c r="B2854" s="68" t="s">
        <v>18540</v>
      </c>
      <c r="C2854" s="68"/>
      <c r="D2854" s="68" t="s">
        <v>1836</v>
      </c>
      <c r="E2854" s="68" t="s">
        <v>18541</v>
      </c>
      <c r="F2854" s="68" t="s">
        <v>16</v>
      </c>
      <c r="G2854" s="70" t="s">
        <v>18833</v>
      </c>
      <c r="H2854" s="70" t="s">
        <v>13</v>
      </c>
      <c r="J2854" t="e">
        <f>+INDEX(Hoja3!A:G,MATCH('ALL PRODUCTS'!B2854,Hoja3!B:B,0),6)</f>
        <v>#N/A</v>
      </c>
      <c r="K2854" s="79" t="e">
        <f>+INDEX(Hoja3!A:G,MATCH('ALL PRODUCTS'!B2854,Hoja3!B:B,0),5)</f>
        <v>#N/A</v>
      </c>
      <c r="L2854" s="86">
        <v>2023780.0000000002</v>
      </c>
      <c r="M2854" s="86">
        <v>919900</v>
      </c>
    </row>
    <row r="2855" spans="1:13">
      <c r="A2855" t="s">
        <v>2696</v>
      </c>
      <c r="B2855" s="68" t="s">
        <v>18542</v>
      </c>
      <c r="C2855" s="68" t="s">
        <v>18543</v>
      </c>
      <c r="D2855" s="68" t="s">
        <v>18544</v>
      </c>
      <c r="E2855" s="68" t="s">
        <v>18545</v>
      </c>
      <c r="F2855" s="68" t="s">
        <v>15307</v>
      </c>
      <c r="G2855" s="70" t="s">
        <v>18767</v>
      </c>
      <c r="H2855" s="70" t="s">
        <v>13</v>
      </c>
      <c r="J2855" t="e">
        <f>+INDEX(Hoja3!A:G,MATCH('ALL PRODUCTS'!B2855,Hoja3!B:B,0),6)</f>
        <v>#N/A</v>
      </c>
      <c r="K2855" s="79" t="e">
        <f>+INDEX(Hoja3!A:G,MATCH('ALL PRODUCTS'!B2855,Hoja3!B:B,0),5)</f>
        <v>#N/A</v>
      </c>
      <c r="L2855" s="86">
        <v>0</v>
      </c>
      <c r="M2855" s="86">
        <v>0</v>
      </c>
    </row>
    <row r="2856" spans="1:13">
      <c r="A2856" t="s">
        <v>2696</v>
      </c>
      <c r="B2856" s="68" t="s">
        <v>18546</v>
      </c>
      <c r="C2856" s="68"/>
      <c r="D2856" s="68" t="s">
        <v>8280</v>
      </c>
      <c r="E2856" s="68" t="s">
        <v>18547</v>
      </c>
      <c r="F2856" s="68" t="s">
        <v>16</v>
      </c>
      <c r="G2856" s="70" t="s">
        <v>18834</v>
      </c>
      <c r="H2856" s="70" t="s">
        <v>13</v>
      </c>
      <c r="J2856" t="e">
        <f>+INDEX(Hoja3!A:G,MATCH('ALL PRODUCTS'!B2856,Hoja3!B:B,0),6)</f>
        <v>#N/A</v>
      </c>
      <c r="K2856" s="79" t="e">
        <f>+INDEX(Hoja3!A:G,MATCH('ALL PRODUCTS'!B2856,Hoja3!B:B,0),5)</f>
        <v>#N/A</v>
      </c>
      <c r="L2856" s="86">
        <v>1319780</v>
      </c>
      <c r="M2856" s="86">
        <v>599900</v>
      </c>
    </row>
    <row r="2857" spans="1:13">
      <c r="A2857" t="s">
        <v>2696</v>
      </c>
      <c r="B2857" s="68" t="s">
        <v>18548</v>
      </c>
      <c r="C2857" s="68"/>
      <c r="D2857" s="68" t="s">
        <v>6421</v>
      </c>
      <c r="E2857" s="68" t="s">
        <v>18549</v>
      </c>
      <c r="F2857" s="68" t="s">
        <v>16</v>
      </c>
      <c r="G2857" s="70" t="s">
        <v>18835</v>
      </c>
      <c r="H2857" s="70" t="s">
        <v>13</v>
      </c>
      <c r="J2857" t="e">
        <f>+INDEX(Hoja3!A:G,MATCH('ALL PRODUCTS'!B2857,Hoja3!B:B,0),6)</f>
        <v>#N/A</v>
      </c>
      <c r="K2857" s="79" t="e">
        <f>+INDEX(Hoja3!A:G,MATCH('ALL PRODUCTS'!B2857,Hoja3!B:B,0),5)</f>
        <v>#N/A</v>
      </c>
      <c r="L2857" s="86">
        <v>1473780.0000000002</v>
      </c>
      <c r="M2857" s="86">
        <v>669900</v>
      </c>
    </row>
    <row r="2858" spans="1:13">
      <c r="A2858" t="s">
        <v>2696</v>
      </c>
      <c r="B2858" s="68" t="s">
        <v>18550</v>
      </c>
      <c r="C2858" s="68" t="s">
        <v>18551</v>
      </c>
      <c r="D2858" s="68" t="s">
        <v>7454</v>
      </c>
      <c r="E2858" s="68" t="s">
        <v>18552</v>
      </c>
      <c r="F2858" s="68" t="s">
        <v>36</v>
      </c>
      <c r="G2858" s="70" t="s">
        <v>18836</v>
      </c>
      <c r="H2858" s="70" t="s">
        <v>13</v>
      </c>
      <c r="J2858" t="e">
        <f>+INDEX(Hoja3!A:G,MATCH('ALL PRODUCTS'!B2858,Hoja3!B:B,0),6)</f>
        <v>#N/A</v>
      </c>
      <c r="K2858" s="79" t="e">
        <f>+INDEX(Hoja3!A:G,MATCH('ALL PRODUCTS'!B2858,Hoja3!B:B,0),5)</f>
        <v>#N/A</v>
      </c>
      <c r="L2858" s="86">
        <v>899800</v>
      </c>
      <c r="M2858" s="86">
        <v>449900</v>
      </c>
    </row>
    <row r="2859" spans="1:13">
      <c r="A2859" t="s">
        <v>2696</v>
      </c>
      <c r="B2859" s="68" t="s">
        <v>18553</v>
      </c>
      <c r="C2859" s="68"/>
      <c r="D2859" s="68" t="s">
        <v>8276</v>
      </c>
      <c r="E2859" s="68" t="s">
        <v>18554</v>
      </c>
      <c r="F2859" s="68" t="s">
        <v>16</v>
      </c>
      <c r="G2859" s="70" t="s">
        <v>18837</v>
      </c>
      <c r="H2859" s="70" t="s">
        <v>13</v>
      </c>
      <c r="J2859" t="e">
        <f>+INDEX(Hoja3!A:G,MATCH('ALL PRODUCTS'!B2859,Hoja3!B:B,0),6)</f>
        <v>#N/A</v>
      </c>
      <c r="K2859" s="79" t="e">
        <f>+INDEX(Hoja3!A:G,MATCH('ALL PRODUCTS'!B2859,Hoja3!B:B,0),5)</f>
        <v>#N/A</v>
      </c>
      <c r="L2859" s="86">
        <v>3959780.0000000005</v>
      </c>
      <c r="M2859" s="86">
        <v>1799900</v>
      </c>
    </row>
    <row r="2860" spans="1:13">
      <c r="A2860" t="s">
        <v>2696</v>
      </c>
      <c r="B2860" s="68" t="s">
        <v>18555</v>
      </c>
      <c r="C2860" s="68" t="s">
        <v>18556</v>
      </c>
      <c r="D2860" s="68" t="s">
        <v>6391</v>
      </c>
      <c r="E2860" s="68" t="s">
        <v>16603</v>
      </c>
      <c r="F2860" s="68" t="s">
        <v>48</v>
      </c>
      <c r="G2860" s="70" t="s">
        <v>18838</v>
      </c>
      <c r="H2860" s="70" t="s">
        <v>13</v>
      </c>
      <c r="J2860" t="e">
        <f>+INDEX(Hoja3!A:G,MATCH('ALL PRODUCTS'!B2860,Hoja3!B:B,0),6)</f>
        <v>#N/A</v>
      </c>
      <c r="K2860" s="79" t="e">
        <f>+INDEX(Hoja3!A:G,MATCH('ALL PRODUCTS'!B2860,Hoja3!B:B,0),5)</f>
        <v>#N/A</v>
      </c>
      <c r="L2860" s="86">
        <v>4399800</v>
      </c>
      <c r="M2860" s="86">
        <v>2199900</v>
      </c>
    </row>
    <row r="2861" spans="1:13">
      <c r="A2861" t="s">
        <v>2696</v>
      </c>
      <c r="B2861" s="68" t="s">
        <v>18557</v>
      </c>
      <c r="C2861" s="68"/>
      <c r="D2861" s="68" t="s">
        <v>6417</v>
      </c>
      <c r="E2861" s="68" t="s">
        <v>18558</v>
      </c>
      <c r="F2861" s="68" t="s">
        <v>16</v>
      </c>
      <c r="G2861" s="70" t="s">
        <v>18839</v>
      </c>
      <c r="H2861" s="70" t="s">
        <v>13</v>
      </c>
      <c r="J2861" t="e">
        <f>+INDEX(Hoja3!A:G,MATCH('ALL PRODUCTS'!B2861,Hoja3!B:B,0),6)</f>
        <v>#N/A</v>
      </c>
      <c r="K2861" s="79" t="e">
        <f>+INDEX(Hoja3!A:G,MATCH('ALL PRODUCTS'!B2861,Hoja3!B:B,0),5)</f>
        <v>#N/A</v>
      </c>
      <c r="L2861" s="86">
        <v>4355780</v>
      </c>
      <c r="M2861" s="86">
        <v>1979900</v>
      </c>
    </row>
    <row r="2862" spans="1:13">
      <c r="A2862" t="s">
        <v>2696</v>
      </c>
      <c r="B2862" s="68" t="s">
        <v>18559</v>
      </c>
      <c r="C2862" s="68"/>
      <c r="D2862" s="68" t="s">
        <v>8270</v>
      </c>
      <c r="E2862" s="68" t="s">
        <v>18560</v>
      </c>
      <c r="F2862" s="68" t="s">
        <v>16</v>
      </c>
      <c r="G2862" s="70" t="s">
        <v>18837</v>
      </c>
      <c r="H2862" s="70" t="s">
        <v>13</v>
      </c>
      <c r="J2862" t="e">
        <f>+INDEX(Hoja3!A:G,MATCH('ALL PRODUCTS'!B2862,Hoja3!B:B,0),6)</f>
        <v>#N/A</v>
      </c>
      <c r="K2862" s="79" t="e">
        <f>+INDEX(Hoja3!A:G,MATCH('ALL PRODUCTS'!B2862,Hoja3!B:B,0),5)</f>
        <v>#N/A</v>
      </c>
      <c r="L2862" s="86">
        <v>3959780.0000000005</v>
      </c>
      <c r="M2862" s="86">
        <v>1799900</v>
      </c>
    </row>
    <row r="2863" spans="1:13">
      <c r="A2863" t="s">
        <v>2696</v>
      </c>
      <c r="B2863" s="68" t="s">
        <v>18561</v>
      </c>
      <c r="C2863" s="68"/>
      <c r="D2863" s="68" t="s">
        <v>10110</v>
      </c>
      <c r="E2863" s="68" t="s">
        <v>18562</v>
      </c>
      <c r="F2863" s="68" t="s">
        <v>16</v>
      </c>
      <c r="G2863" s="70" t="s">
        <v>18840</v>
      </c>
      <c r="H2863" s="70" t="s">
        <v>13</v>
      </c>
      <c r="J2863" t="e">
        <f>+INDEX(Hoja3!A:G,MATCH('ALL PRODUCTS'!B2863,Hoja3!B:B,0),6)</f>
        <v>#N/A</v>
      </c>
      <c r="K2863" s="79" t="e">
        <f>+INDEX(Hoja3!A:G,MATCH('ALL PRODUCTS'!B2863,Hoja3!B:B,0),5)</f>
        <v>#N/A</v>
      </c>
      <c r="L2863" s="86">
        <v>1055780</v>
      </c>
      <c r="M2863" s="86">
        <v>479900</v>
      </c>
    </row>
    <row r="2864" spans="1:13">
      <c r="A2864" t="s">
        <v>2696</v>
      </c>
      <c r="B2864" s="68" t="s">
        <v>18563</v>
      </c>
      <c r="C2864" s="68"/>
      <c r="D2864" s="68" t="s">
        <v>9644</v>
      </c>
      <c r="E2864" s="68" t="s">
        <v>18564</v>
      </c>
      <c r="F2864" s="68" t="s">
        <v>16</v>
      </c>
      <c r="G2864" s="70" t="s">
        <v>18841</v>
      </c>
      <c r="H2864" s="70" t="s">
        <v>13</v>
      </c>
      <c r="J2864" t="e">
        <f>+INDEX(Hoja3!A:G,MATCH('ALL PRODUCTS'!B2864,Hoja3!B:B,0),6)</f>
        <v>#N/A</v>
      </c>
      <c r="K2864" s="79" t="e">
        <f>+INDEX(Hoja3!A:G,MATCH('ALL PRODUCTS'!B2864,Hoja3!B:B,0),5)</f>
        <v>#N/A</v>
      </c>
      <c r="L2864" s="86">
        <v>1059800</v>
      </c>
      <c r="M2864" s="86">
        <v>529900</v>
      </c>
    </row>
    <row r="2865" spans="1:13">
      <c r="A2865" t="s">
        <v>2696</v>
      </c>
      <c r="B2865" s="68" t="s">
        <v>18565</v>
      </c>
      <c r="C2865" s="68" t="s">
        <v>18566</v>
      </c>
      <c r="D2865" s="68" t="s">
        <v>6738</v>
      </c>
      <c r="E2865" s="68" t="s">
        <v>18567</v>
      </c>
      <c r="F2865" s="68" t="s">
        <v>417</v>
      </c>
      <c r="G2865" s="70" t="s">
        <v>18842</v>
      </c>
      <c r="H2865" s="70" t="s">
        <v>13</v>
      </c>
      <c r="J2865" t="e">
        <f>+INDEX(Hoja3!A:G,MATCH('ALL PRODUCTS'!B2865,Hoja3!B:B,0),6)</f>
        <v>#N/A</v>
      </c>
      <c r="K2865" s="79" t="e">
        <f>+INDEX(Hoja3!A:G,MATCH('ALL PRODUCTS'!B2865,Hoja3!B:B,0),5)</f>
        <v>#N/A</v>
      </c>
      <c r="L2865" s="86">
        <v>3439800</v>
      </c>
      <c r="M2865" s="86">
        <v>1719900</v>
      </c>
    </row>
    <row r="2866" spans="1:13">
      <c r="A2866" t="s">
        <v>2696</v>
      </c>
      <c r="B2866" s="68" t="s">
        <v>18568</v>
      </c>
      <c r="C2866" s="68" t="s">
        <v>18569</v>
      </c>
      <c r="D2866" s="68" t="s">
        <v>2626</v>
      </c>
      <c r="E2866" s="68" t="s">
        <v>18570</v>
      </c>
      <c r="F2866" s="68" t="s">
        <v>15213</v>
      </c>
      <c r="G2866" s="70" t="s">
        <v>18843</v>
      </c>
      <c r="H2866" s="70" t="s">
        <v>13</v>
      </c>
      <c r="J2866" t="e">
        <f>+INDEX(Hoja3!A:G,MATCH('ALL PRODUCTS'!B2866,Hoja3!B:B,0),6)</f>
        <v>#N/A</v>
      </c>
      <c r="K2866" s="79" t="e">
        <f>+INDEX(Hoja3!A:G,MATCH('ALL PRODUCTS'!B2866,Hoja3!B:B,0),5)</f>
        <v>#N/A</v>
      </c>
      <c r="L2866" s="86">
        <v>719800</v>
      </c>
      <c r="M2866" s="86">
        <v>359900</v>
      </c>
    </row>
    <row r="2867" spans="1:13">
      <c r="A2867" t="s">
        <v>2696</v>
      </c>
      <c r="B2867" s="68" t="s">
        <v>18571</v>
      </c>
      <c r="C2867" s="68" t="s">
        <v>18572</v>
      </c>
      <c r="D2867" s="68" t="s">
        <v>9370</v>
      </c>
      <c r="E2867" s="68" t="s">
        <v>18573</v>
      </c>
      <c r="F2867" s="68" t="s">
        <v>16036</v>
      </c>
      <c r="G2867" s="70" t="s">
        <v>18844</v>
      </c>
      <c r="H2867" s="70" t="s">
        <v>13</v>
      </c>
      <c r="J2867" t="e">
        <f>+INDEX(Hoja3!A:G,MATCH('ALL PRODUCTS'!B2867,Hoja3!B:B,0),6)</f>
        <v>#N/A</v>
      </c>
      <c r="K2867" s="79" t="e">
        <f>+INDEX(Hoja3!A:G,MATCH('ALL PRODUCTS'!B2867,Hoja3!B:B,0),5)</f>
        <v>#N/A</v>
      </c>
      <c r="L2867" s="86">
        <v>899800</v>
      </c>
      <c r="M2867" s="86">
        <v>449900</v>
      </c>
    </row>
    <row r="2868" spans="1:13">
      <c r="A2868" t="s">
        <v>2696</v>
      </c>
      <c r="B2868" s="68" t="s">
        <v>18574</v>
      </c>
      <c r="C2868" s="68"/>
      <c r="D2868" s="68" t="s">
        <v>10628</v>
      </c>
      <c r="E2868" s="68" t="s">
        <v>18575</v>
      </c>
      <c r="F2868" s="68" t="s">
        <v>16</v>
      </c>
      <c r="G2868" s="70" t="s">
        <v>18845</v>
      </c>
      <c r="H2868" s="70" t="s">
        <v>13</v>
      </c>
      <c r="J2868" t="e">
        <f>+INDEX(Hoja3!A:G,MATCH('ALL PRODUCTS'!B2868,Hoja3!B:B,0),6)</f>
        <v>#N/A</v>
      </c>
      <c r="K2868" s="79" t="e">
        <f>+INDEX(Hoja3!A:G,MATCH('ALL PRODUCTS'!B2868,Hoja3!B:B,0),5)</f>
        <v>#N/A</v>
      </c>
      <c r="L2868" s="86">
        <v>2969780.0000000005</v>
      </c>
      <c r="M2868" s="86">
        <v>1349900</v>
      </c>
    </row>
    <row r="2869" spans="1:13">
      <c r="A2869" t="s">
        <v>2696</v>
      </c>
      <c r="B2869" s="68" t="s">
        <v>18576</v>
      </c>
      <c r="C2869" s="68"/>
      <c r="D2869" s="68" t="s">
        <v>6419</v>
      </c>
      <c r="E2869" s="68" t="s">
        <v>18577</v>
      </c>
      <c r="F2869" s="68" t="s">
        <v>16</v>
      </c>
      <c r="G2869" s="70" t="s">
        <v>18846</v>
      </c>
      <c r="H2869" s="70" t="s">
        <v>13</v>
      </c>
      <c r="J2869" t="e">
        <f>+INDEX(Hoja3!A:G,MATCH('ALL PRODUCTS'!B2869,Hoja3!B:B,0),6)</f>
        <v>#N/A</v>
      </c>
      <c r="K2869" s="79" t="e">
        <f>+INDEX(Hoja3!A:G,MATCH('ALL PRODUCTS'!B2869,Hoja3!B:B,0),5)</f>
        <v>#N/A</v>
      </c>
      <c r="L2869" s="86">
        <v>2925780.0000000005</v>
      </c>
      <c r="M2869" s="86">
        <v>1329900</v>
      </c>
    </row>
    <row r="2870" spans="1:13">
      <c r="A2870" t="s">
        <v>2696</v>
      </c>
      <c r="B2870" s="68" t="s">
        <v>18578</v>
      </c>
      <c r="C2870" s="68"/>
      <c r="D2870" s="68" t="s">
        <v>8765</v>
      </c>
      <c r="E2870" s="68" t="s">
        <v>18579</v>
      </c>
      <c r="F2870" s="68" t="s">
        <v>16</v>
      </c>
      <c r="G2870" s="70" t="s">
        <v>18847</v>
      </c>
      <c r="H2870" s="70" t="s">
        <v>13</v>
      </c>
      <c r="J2870" t="e">
        <f>+INDEX(Hoja3!A:G,MATCH('ALL PRODUCTS'!B2870,Hoja3!B:B,0),6)</f>
        <v>#N/A</v>
      </c>
      <c r="K2870" s="79" t="e">
        <f>+INDEX(Hoja3!A:G,MATCH('ALL PRODUCTS'!B2870,Hoja3!B:B,0),5)</f>
        <v>#N/A</v>
      </c>
      <c r="L2870" s="86">
        <v>505780.00000000006</v>
      </c>
      <c r="M2870" s="86">
        <v>229900</v>
      </c>
    </row>
    <row r="2871" spans="1:13">
      <c r="A2871" t="s">
        <v>2696</v>
      </c>
      <c r="B2871" s="68" t="s">
        <v>18580</v>
      </c>
      <c r="C2871" s="68" t="s">
        <v>18581</v>
      </c>
      <c r="D2871" s="68" t="s">
        <v>18582</v>
      </c>
      <c r="E2871" s="68" t="s">
        <v>18583</v>
      </c>
      <c r="F2871" s="68" t="s">
        <v>15307</v>
      </c>
      <c r="G2871" s="70" t="s">
        <v>18807</v>
      </c>
      <c r="H2871" s="70" t="s">
        <v>13</v>
      </c>
      <c r="J2871" t="e">
        <f>+INDEX(Hoja3!A:G,MATCH('ALL PRODUCTS'!B2871,Hoja3!B:B,0),6)</f>
        <v>#N/A</v>
      </c>
      <c r="K2871" s="79" t="e">
        <f>+INDEX(Hoja3!A:G,MATCH('ALL PRODUCTS'!B2871,Hoja3!B:B,0),5)</f>
        <v>#N/A</v>
      </c>
      <c r="L2871" s="86">
        <v>0</v>
      </c>
      <c r="M2871" s="86">
        <v>0</v>
      </c>
    </row>
    <row r="2872" spans="1:13">
      <c r="A2872" t="s">
        <v>2696</v>
      </c>
      <c r="B2872" s="68" t="s">
        <v>18584</v>
      </c>
      <c r="C2872" s="68" t="s">
        <v>18585</v>
      </c>
      <c r="D2872" s="68" t="s">
        <v>2186</v>
      </c>
      <c r="E2872" s="68" t="s">
        <v>18586</v>
      </c>
      <c r="F2872" s="68" t="s">
        <v>359</v>
      </c>
      <c r="G2872" s="70" t="s">
        <v>18848</v>
      </c>
      <c r="H2872" s="70" t="s">
        <v>13</v>
      </c>
      <c r="J2872" t="e">
        <f>+INDEX(Hoja3!A:G,MATCH('ALL PRODUCTS'!B2872,Hoja3!B:B,0),6)</f>
        <v>#N/A</v>
      </c>
      <c r="K2872" s="79" t="e">
        <f>+INDEX(Hoja3!A:G,MATCH('ALL PRODUCTS'!B2872,Hoja3!B:B,0),5)</f>
        <v>#N/A</v>
      </c>
      <c r="L2872" s="86">
        <v>5039800</v>
      </c>
      <c r="M2872" s="86">
        <v>2519900</v>
      </c>
    </row>
    <row r="2873" spans="1:13">
      <c r="A2873" t="s">
        <v>2696</v>
      </c>
      <c r="B2873" s="68" t="s">
        <v>18587</v>
      </c>
      <c r="C2873" s="68" t="s">
        <v>18588</v>
      </c>
      <c r="D2873" s="68" t="s">
        <v>2010</v>
      </c>
      <c r="E2873" s="68" t="s">
        <v>18589</v>
      </c>
      <c r="F2873" s="68" t="s">
        <v>417</v>
      </c>
      <c r="G2873" s="70" t="s">
        <v>18849</v>
      </c>
      <c r="H2873" s="70" t="s">
        <v>13</v>
      </c>
      <c r="J2873" t="e">
        <f>+INDEX(Hoja3!A:G,MATCH('ALL PRODUCTS'!B2873,Hoja3!B:B,0),6)</f>
        <v>#N/A</v>
      </c>
      <c r="K2873" s="79" t="e">
        <f>+INDEX(Hoja3!A:G,MATCH('ALL PRODUCTS'!B2873,Hoja3!B:B,0),5)</f>
        <v>#N/A</v>
      </c>
      <c r="L2873" s="86">
        <v>4999750</v>
      </c>
      <c r="M2873" s="86">
        <v>1999900</v>
      </c>
    </row>
    <row r="2874" spans="1:13">
      <c r="A2874" t="s">
        <v>2696</v>
      </c>
      <c r="B2874" s="68" t="s">
        <v>18590</v>
      </c>
      <c r="C2874" s="68" t="s">
        <v>18591</v>
      </c>
      <c r="D2874" s="68" t="s">
        <v>2182</v>
      </c>
      <c r="E2874" s="68" t="s">
        <v>18592</v>
      </c>
      <c r="F2874" s="68" t="s">
        <v>16133</v>
      </c>
      <c r="G2874" s="70" t="s">
        <v>18850</v>
      </c>
      <c r="H2874" s="70" t="s">
        <v>13</v>
      </c>
      <c r="J2874" t="e">
        <f>+INDEX(Hoja3!A:G,MATCH('ALL PRODUCTS'!B2874,Hoja3!B:B,0),6)</f>
        <v>#N/A</v>
      </c>
      <c r="K2874" s="79" t="e">
        <f>+INDEX(Hoja3!A:G,MATCH('ALL PRODUCTS'!B2874,Hoja3!B:B,0),5)</f>
        <v>#N/A</v>
      </c>
      <c r="L2874" s="86">
        <v>4639800</v>
      </c>
      <c r="M2874" s="86">
        <v>2319900</v>
      </c>
    </row>
    <row r="2875" spans="1:13">
      <c r="A2875" t="s">
        <v>2696</v>
      </c>
      <c r="B2875" s="68" t="s">
        <v>18593</v>
      </c>
      <c r="C2875" s="68" t="s">
        <v>18594</v>
      </c>
      <c r="D2875" s="68" t="s">
        <v>5290</v>
      </c>
      <c r="E2875" s="68" t="s">
        <v>18595</v>
      </c>
      <c r="F2875" s="68" t="s">
        <v>359</v>
      </c>
      <c r="G2875" s="70" t="s">
        <v>18851</v>
      </c>
      <c r="H2875" s="70" t="s">
        <v>13</v>
      </c>
      <c r="J2875" t="e">
        <f>+INDEX(Hoja3!A:G,MATCH('ALL PRODUCTS'!B2875,Hoja3!B:B,0),6)</f>
        <v>#N/A</v>
      </c>
      <c r="K2875" s="79" t="e">
        <f>+INDEX(Hoja3!A:G,MATCH('ALL PRODUCTS'!B2875,Hoja3!B:B,0),5)</f>
        <v>#N/A</v>
      </c>
      <c r="L2875" s="86">
        <v>4999800</v>
      </c>
      <c r="M2875" s="86">
        <v>2499900</v>
      </c>
    </row>
    <row r="2876" spans="1:13">
      <c r="A2876" t="s">
        <v>2696</v>
      </c>
      <c r="B2876" s="68" t="s">
        <v>18596</v>
      </c>
      <c r="C2876" s="68" t="s">
        <v>18597</v>
      </c>
      <c r="D2876" s="68" t="s">
        <v>18598</v>
      </c>
      <c r="E2876" s="68" t="s">
        <v>18599</v>
      </c>
      <c r="F2876" s="68" t="s">
        <v>359</v>
      </c>
      <c r="G2876" s="70" t="s">
        <v>18852</v>
      </c>
      <c r="H2876" s="70" t="s">
        <v>13</v>
      </c>
      <c r="J2876" t="e">
        <f>+INDEX(Hoja3!A:G,MATCH('ALL PRODUCTS'!B2876,Hoja3!B:B,0),6)</f>
        <v>#N/A</v>
      </c>
      <c r="K2876" s="79" t="e">
        <f>+INDEX(Hoja3!A:G,MATCH('ALL PRODUCTS'!B2876,Hoja3!B:B,0),5)</f>
        <v>#N/A</v>
      </c>
      <c r="L2876" s="86">
        <v>0</v>
      </c>
      <c r="M2876" s="86">
        <v>0</v>
      </c>
    </row>
    <row r="2877" spans="1:13">
      <c r="A2877" t="s">
        <v>2696</v>
      </c>
      <c r="B2877" s="68" t="s">
        <v>18600</v>
      </c>
      <c r="C2877" s="68" t="s">
        <v>18601</v>
      </c>
      <c r="D2877" s="68" t="s">
        <v>6612</v>
      </c>
      <c r="E2877" s="68" t="s">
        <v>18602</v>
      </c>
      <c r="F2877" s="68" t="s">
        <v>927</v>
      </c>
      <c r="G2877" s="70" t="s">
        <v>18853</v>
      </c>
      <c r="H2877" s="70" t="s">
        <v>13</v>
      </c>
      <c r="J2877" t="e">
        <f>+INDEX(Hoja3!A:G,MATCH('ALL PRODUCTS'!B2877,Hoja3!B:B,0),6)</f>
        <v>#N/A</v>
      </c>
      <c r="K2877" s="79" t="e">
        <f>+INDEX(Hoja3!A:G,MATCH('ALL PRODUCTS'!B2877,Hoja3!B:B,0),5)</f>
        <v>#N/A</v>
      </c>
      <c r="L2877" s="86">
        <v>1599800</v>
      </c>
      <c r="M2877" s="86">
        <v>799900</v>
      </c>
    </row>
    <row r="2878" spans="1:13">
      <c r="A2878" t="s">
        <v>2696</v>
      </c>
      <c r="B2878" s="68" t="s">
        <v>18603</v>
      </c>
      <c r="C2878" s="68"/>
      <c r="D2878" s="68" t="s">
        <v>6141</v>
      </c>
      <c r="E2878" s="68" t="s">
        <v>18604</v>
      </c>
      <c r="F2878" s="68" t="s">
        <v>16</v>
      </c>
      <c r="G2878" s="70" t="s">
        <v>18854</v>
      </c>
      <c r="H2878" s="70" t="s">
        <v>13</v>
      </c>
      <c r="J2878" t="e">
        <f>+INDEX(Hoja3!A:G,MATCH('ALL PRODUCTS'!B2878,Hoja3!B:B,0),6)</f>
        <v>#N/A</v>
      </c>
      <c r="K2878" s="79" t="e">
        <f>+INDEX(Hoja3!A:G,MATCH('ALL PRODUCTS'!B2878,Hoja3!B:B,0),5)</f>
        <v>#N/A</v>
      </c>
      <c r="L2878" s="86">
        <v>879800</v>
      </c>
      <c r="M2878" s="86">
        <v>439900</v>
      </c>
    </row>
    <row r="2879" spans="1:13">
      <c r="A2879" t="s">
        <v>2696</v>
      </c>
      <c r="B2879" s="68" t="s">
        <v>18605</v>
      </c>
      <c r="C2879" s="68" t="s">
        <v>18606</v>
      </c>
      <c r="D2879" s="68" t="s">
        <v>9588</v>
      </c>
      <c r="E2879" s="68" t="s">
        <v>18607</v>
      </c>
      <c r="F2879" s="68" t="s">
        <v>359</v>
      </c>
      <c r="G2879" s="70" t="s">
        <v>18855</v>
      </c>
      <c r="H2879" s="70" t="s">
        <v>13</v>
      </c>
      <c r="J2879" t="e">
        <f>+INDEX(Hoja3!A:G,MATCH('ALL PRODUCTS'!B2879,Hoja3!B:B,0),6)</f>
        <v>#N/A</v>
      </c>
      <c r="K2879" s="79" t="e">
        <f>+INDEX(Hoja3!A:G,MATCH('ALL PRODUCTS'!B2879,Hoja3!B:B,0),5)</f>
        <v>#N/A</v>
      </c>
      <c r="L2879" s="86">
        <v>1039800</v>
      </c>
      <c r="M2879" s="86">
        <v>519900</v>
      </c>
    </row>
    <row r="2880" spans="1:13">
      <c r="A2880" t="s">
        <v>2696</v>
      </c>
      <c r="B2880" s="68" t="s">
        <v>18608</v>
      </c>
      <c r="C2880" s="68" t="s">
        <v>18609</v>
      </c>
      <c r="D2880" s="68" t="s">
        <v>6730</v>
      </c>
      <c r="E2880" s="68" t="s">
        <v>18610</v>
      </c>
      <c r="F2880" s="68" t="s">
        <v>16133</v>
      </c>
      <c r="G2880" s="70" t="s">
        <v>18856</v>
      </c>
      <c r="H2880" s="70" t="s">
        <v>13</v>
      </c>
      <c r="J2880" t="e">
        <f>+INDEX(Hoja3!A:G,MATCH('ALL PRODUCTS'!B2880,Hoja3!B:B,0),6)</f>
        <v>#N/A</v>
      </c>
      <c r="K2880" s="79" t="e">
        <f>+INDEX(Hoja3!A:G,MATCH('ALL PRODUCTS'!B2880,Hoja3!B:B,0),5)</f>
        <v>#N/A</v>
      </c>
      <c r="L2880" s="86">
        <v>5399800</v>
      </c>
      <c r="M2880" s="86">
        <v>2699900</v>
      </c>
    </row>
    <row r="2881" spans="1:13">
      <c r="A2881" t="s">
        <v>2696</v>
      </c>
      <c r="B2881" s="68" t="s">
        <v>18611</v>
      </c>
      <c r="C2881" s="68" t="s">
        <v>18612</v>
      </c>
      <c r="D2881" s="68" t="s">
        <v>1828</v>
      </c>
      <c r="E2881" s="68" t="s">
        <v>18613</v>
      </c>
      <c r="F2881" s="68" t="s">
        <v>34</v>
      </c>
      <c r="G2881" s="70" t="s">
        <v>18857</v>
      </c>
      <c r="H2881" s="70" t="s">
        <v>13</v>
      </c>
      <c r="J2881" t="e">
        <f>+INDEX(Hoja3!A:G,MATCH('ALL PRODUCTS'!B2881,Hoja3!B:B,0),6)</f>
        <v>#N/A</v>
      </c>
      <c r="K2881" s="79" t="e">
        <f>+INDEX(Hoja3!A:G,MATCH('ALL PRODUCTS'!B2881,Hoja3!B:B,0),5)</f>
        <v>#N/A</v>
      </c>
      <c r="L2881" s="86">
        <v>5799800</v>
      </c>
      <c r="M2881" s="86">
        <v>2899900</v>
      </c>
    </row>
    <row r="2882" spans="1:13">
      <c r="A2882" t="s">
        <v>2696</v>
      </c>
      <c r="B2882" s="68" t="s">
        <v>18614</v>
      </c>
      <c r="C2882" s="68" t="s">
        <v>18615</v>
      </c>
      <c r="D2882" s="68" t="s">
        <v>12252</v>
      </c>
      <c r="E2882" s="68" t="s">
        <v>18616</v>
      </c>
      <c r="F2882" s="68" t="s">
        <v>34</v>
      </c>
      <c r="G2882" s="70" t="s">
        <v>18858</v>
      </c>
      <c r="H2882" s="70" t="s">
        <v>13</v>
      </c>
      <c r="J2882" t="e">
        <f>+INDEX(Hoja3!A:G,MATCH('ALL PRODUCTS'!B2882,Hoja3!B:B,0),6)</f>
        <v>#N/A</v>
      </c>
      <c r="K2882" s="79" t="e">
        <f>+INDEX(Hoja3!A:G,MATCH('ALL PRODUCTS'!B2882,Hoja3!B:B,0),5)</f>
        <v>#N/A</v>
      </c>
      <c r="L2882" s="86">
        <v>4399800</v>
      </c>
      <c r="M2882" s="86">
        <v>2199900</v>
      </c>
    </row>
    <row r="2883" spans="1:13">
      <c r="A2883" t="s">
        <v>2696</v>
      </c>
      <c r="B2883" s="68" t="s">
        <v>18617</v>
      </c>
      <c r="C2883" s="68" t="s">
        <v>18618</v>
      </c>
      <c r="D2883" s="68" t="s">
        <v>12237</v>
      </c>
      <c r="E2883" s="68" t="s">
        <v>18619</v>
      </c>
      <c r="F2883" s="68" t="s">
        <v>14584</v>
      </c>
      <c r="G2883" s="70" t="s">
        <v>18859</v>
      </c>
      <c r="H2883" s="70" t="s">
        <v>13</v>
      </c>
      <c r="J2883" t="e">
        <f>+INDEX(Hoja3!A:G,MATCH('ALL PRODUCTS'!B2883,Hoja3!B:B,0),6)</f>
        <v>#N/A</v>
      </c>
      <c r="K2883" s="79" t="e">
        <f>+INDEX(Hoja3!A:G,MATCH('ALL PRODUCTS'!B2883,Hoja3!B:B,0),5)</f>
        <v>#N/A</v>
      </c>
      <c r="L2883" s="86">
        <v>4199800</v>
      </c>
      <c r="M2883" s="86">
        <v>2099900</v>
      </c>
    </row>
    <row r="2884" spans="1:13">
      <c r="A2884" t="s">
        <v>2696</v>
      </c>
      <c r="B2884" s="68" t="s">
        <v>18620</v>
      </c>
      <c r="C2884" s="68" t="s">
        <v>18621</v>
      </c>
      <c r="D2884" s="68" t="s">
        <v>5398</v>
      </c>
      <c r="E2884" s="68" t="s">
        <v>18622</v>
      </c>
      <c r="F2884" s="68" t="s">
        <v>417</v>
      </c>
      <c r="G2884" s="70" t="s">
        <v>18860</v>
      </c>
      <c r="H2884" s="70" t="s">
        <v>13</v>
      </c>
      <c r="J2884" t="e">
        <f>+INDEX(Hoja3!A:G,MATCH('ALL PRODUCTS'!B2884,Hoja3!B:B,0),6)</f>
        <v>#N/A</v>
      </c>
      <c r="K2884" s="79" t="e">
        <f>+INDEX(Hoja3!A:G,MATCH('ALL PRODUCTS'!B2884,Hoja3!B:B,0),5)</f>
        <v>#N/A</v>
      </c>
      <c r="L2884" s="86">
        <v>4499800</v>
      </c>
      <c r="M2884" s="86">
        <v>2249900</v>
      </c>
    </row>
    <row r="2885" spans="1:13">
      <c r="A2885" t="s">
        <v>2696</v>
      </c>
      <c r="B2885" s="68" t="s">
        <v>18623</v>
      </c>
      <c r="C2885" s="68" t="s">
        <v>18624</v>
      </c>
      <c r="D2885" s="68" t="s">
        <v>2009</v>
      </c>
      <c r="E2885" s="68" t="s">
        <v>18625</v>
      </c>
      <c r="F2885" s="68" t="s">
        <v>16133</v>
      </c>
      <c r="G2885" s="70" t="s">
        <v>18861</v>
      </c>
      <c r="H2885" s="70" t="s">
        <v>13</v>
      </c>
      <c r="J2885" t="e">
        <f>+INDEX(Hoja3!A:G,MATCH('ALL PRODUCTS'!B2885,Hoja3!B:B,0),6)</f>
        <v>#N/A</v>
      </c>
      <c r="K2885" s="79" t="e">
        <f>+INDEX(Hoja3!A:G,MATCH('ALL PRODUCTS'!B2885,Hoja3!B:B,0),5)</f>
        <v>#N/A</v>
      </c>
      <c r="L2885" s="86">
        <v>4999750</v>
      </c>
      <c r="M2885" s="86">
        <v>1999900</v>
      </c>
    </row>
    <row r="2886" spans="1:13">
      <c r="A2886" t="s">
        <v>2696</v>
      </c>
      <c r="B2886" s="68" t="s">
        <v>18626</v>
      </c>
      <c r="C2886" s="68" t="s">
        <v>18627</v>
      </c>
      <c r="D2886" s="68" t="s">
        <v>6726</v>
      </c>
      <c r="E2886" s="68" t="s">
        <v>18628</v>
      </c>
      <c r="F2886" s="68" t="s">
        <v>12</v>
      </c>
      <c r="G2886" s="70" t="s">
        <v>18856</v>
      </c>
      <c r="H2886" s="70" t="s">
        <v>13</v>
      </c>
      <c r="J2886" t="e">
        <f>+INDEX(Hoja3!A:G,MATCH('ALL PRODUCTS'!B2886,Hoja3!B:B,0),6)</f>
        <v>#N/A</v>
      </c>
      <c r="K2886" s="79" t="e">
        <f>+INDEX(Hoja3!A:G,MATCH('ALL PRODUCTS'!B2886,Hoja3!B:B,0),5)</f>
        <v>#N/A</v>
      </c>
      <c r="L2886" s="86">
        <v>5399800</v>
      </c>
      <c r="M2886" s="86">
        <v>2699900</v>
      </c>
    </row>
    <row r="2887" spans="1:13">
      <c r="A2887" t="s">
        <v>2696</v>
      </c>
      <c r="B2887" s="68" t="s">
        <v>18629</v>
      </c>
      <c r="C2887" s="68" t="s">
        <v>18630</v>
      </c>
      <c r="D2887" s="68" t="s">
        <v>6774</v>
      </c>
      <c r="E2887" s="68" t="s">
        <v>18631</v>
      </c>
      <c r="F2887" s="68" t="s">
        <v>12</v>
      </c>
      <c r="G2887" s="70" t="s">
        <v>18862</v>
      </c>
      <c r="H2887" s="70" t="s">
        <v>13</v>
      </c>
      <c r="J2887" t="e">
        <f>+INDEX(Hoja3!A:G,MATCH('ALL PRODUCTS'!B2887,Hoja3!B:B,0),6)</f>
        <v>#N/A</v>
      </c>
      <c r="K2887" s="79" t="e">
        <f>+INDEX(Hoja3!A:G,MATCH('ALL PRODUCTS'!B2887,Hoja3!B:B,0),5)</f>
        <v>#N/A</v>
      </c>
      <c r="L2887" s="86">
        <v>3439800</v>
      </c>
      <c r="M2887" s="86">
        <v>1719900</v>
      </c>
    </row>
    <row r="2888" spans="1:13">
      <c r="A2888" t="s">
        <v>2696</v>
      </c>
      <c r="B2888" s="68" t="s">
        <v>18632</v>
      </c>
      <c r="C2888" s="68" t="s">
        <v>18633</v>
      </c>
      <c r="D2888" s="68" t="s">
        <v>9591</v>
      </c>
      <c r="E2888" s="68" t="s">
        <v>18634</v>
      </c>
      <c r="F2888" s="68" t="s">
        <v>12</v>
      </c>
      <c r="G2888" s="70" t="s">
        <v>18863</v>
      </c>
      <c r="H2888" s="70" t="s">
        <v>13</v>
      </c>
      <c r="J2888" t="e">
        <f>+INDEX(Hoja3!A:G,MATCH('ALL PRODUCTS'!B2888,Hoja3!B:B,0),6)</f>
        <v>#N/A</v>
      </c>
      <c r="K2888" s="79" t="e">
        <f>+INDEX(Hoja3!A:G,MATCH('ALL PRODUCTS'!B2888,Hoja3!B:B,0),5)</f>
        <v>#N/A</v>
      </c>
      <c r="L2888" s="86">
        <v>1039800</v>
      </c>
      <c r="M2888" s="86">
        <v>519900</v>
      </c>
    </row>
    <row r="2889" spans="1:13">
      <c r="A2889" t="s">
        <v>2696</v>
      </c>
      <c r="B2889" s="68" t="s">
        <v>18635</v>
      </c>
      <c r="C2889" s="68" t="s">
        <v>18636</v>
      </c>
      <c r="D2889" s="68" t="s">
        <v>2181</v>
      </c>
      <c r="E2889" s="68" t="s">
        <v>18637</v>
      </c>
      <c r="F2889" s="68" t="s">
        <v>359</v>
      </c>
      <c r="G2889" s="70" t="s">
        <v>18864</v>
      </c>
      <c r="H2889" s="70" t="s">
        <v>13</v>
      </c>
      <c r="J2889" t="e">
        <f>+INDEX(Hoja3!A:G,MATCH('ALL PRODUCTS'!B2889,Hoja3!B:B,0),6)</f>
        <v>#N/A</v>
      </c>
      <c r="K2889" s="79" t="e">
        <f>+INDEX(Hoja3!A:G,MATCH('ALL PRODUCTS'!B2889,Hoja3!B:B,0),5)</f>
        <v>#N/A</v>
      </c>
      <c r="L2889" s="86">
        <v>4639800</v>
      </c>
      <c r="M2889" s="86">
        <v>2319900</v>
      </c>
    </row>
    <row r="2890" spans="1:13">
      <c r="A2890" t="s">
        <v>2696</v>
      </c>
      <c r="B2890" s="68" t="s">
        <v>18638</v>
      </c>
      <c r="C2890" s="68" t="s">
        <v>18639</v>
      </c>
      <c r="D2890" s="68" t="s">
        <v>5404</v>
      </c>
      <c r="E2890" s="68" t="s">
        <v>18640</v>
      </c>
      <c r="F2890" s="68" t="s">
        <v>16133</v>
      </c>
      <c r="G2890" s="70" t="s">
        <v>18865</v>
      </c>
      <c r="H2890" s="70" t="s">
        <v>13</v>
      </c>
      <c r="J2890" t="e">
        <f>+INDEX(Hoja3!A:G,MATCH('ALL PRODUCTS'!B2890,Hoja3!B:B,0),6)</f>
        <v>#N/A</v>
      </c>
      <c r="K2890" s="79" t="e">
        <f>+INDEX(Hoja3!A:G,MATCH('ALL PRODUCTS'!B2890,Hoja3!B:B,0),5)</f>
        <v>#N/A</v>
      </c>
      <c r="L2890" s="86">
        <v>4499800</v>
      </c>
      <c r="M2890" s="86">
        <v>2249900</v>
      </c>
    </row>
    <row r="2891" spans="1:13">
      <c r="A2891" t="s">
        <v>2696</v>
      </c>
      <c r="B2891" s="68" t="s">
        <v>18641</v>
      </c>
      <c r="C2891" s="68" t="s">
        <v>18642</v>
      </c>
      <c r="D2891" s="68" t="s">
        <v>2198</v>
      </c>
      <c r="E2891" s="68" t="s">
        <v>18643</v>
      </c>
      <c r="F2891" s="68" t="s">
        <v>297</v>
      </c>
      <c r="G2891" s="70" t="s">
        <v>18866</v>
      </c>
      <c r="H2891" s="70" t="s">
        <v>13</v>
      </c>
      <c r="J2891" t="e">
        <f>+INDEX(Hoja3!A:G,MATCH('ALL PRODUCTS'!B2891,Hoja3!B:B,0),6)</f>
        <v>#N/A</v>
      </c>
      <c r="K2891" s="79" t="e">
        <f>+INDEX(Hoja3!A:G,MATCH('ALL PRODUCTS'!B2891,Hoja3!B:B,0),5)</f>
        <v>#N/A</v>
      </c>
      <c r="L2891" s="86">
        <v>3599800</v>
      </c>
      <c r="M2891" s="86">
        <v>1799900</v>
      </c>
    </row>
    <row r="2892" spans="1:13">
      <c r="A2892" t="s">
        <v>2696</v>
      </c>
      <c r="B2892" s="68" t="s">
        <v>18644</v>
      </c>
      <c r="C2892" s="68" t="s">
        <v>18645</v>
      </c>
      <c r="D2892" s="68" t="s">
        <v>6606</v>
      </c>
      <c r="E2892" s="68" t="s">
        <v>18646</v>
      </c>
      <c r="F2892" s="68" t="s">
        <v>359</v>
      </c>
      <c r="G2892" s="70" t="s">
        <v>18853</v>
      </c>
      <c r="H2892" s="70" t="s">
        <v>13</v>
      </c>
      <c r="J2892" t="e">
        <f>+INDEX(Hoja3!A:G,MATCH('ALL PRODUCTS'!B2892,Hoja3!B:B,0),6)</f>
        <v>#N/A</v>
      </c>
      <c r="K2892" s="79" t="e">
        <f>+INDEX(Hoja3!A:G,MATCH('ALL PRODUCTS'!B2892,Hoja3!B:B,0),5)</f>
        <v>#N/A</v>
      </c>
      <c r="L2892" s="86">
        <v>1599800</v>
      </c>
      <c r="M2892" s="86">
        <v>799900</v>
      </c>
    </row>
    <row r="2893" spans="1:13">
      <c r="A2893" t="s">
        <v>2696</v>
      </c>
      <c r="B2893" s="68" t="s">
        <v>18647</v>
      </c>
      <c r="C2893" s="68" t="s">
        <v>18648</v>
      </c>
      <c r="D2893" s="68" t="s">
        <v>6801</v>
      </c>
      <c r="E2893" s="68" t="s">
        <v>18649</v>
      </c>
      <c r="F2893" s="68" t="s">
        <v>297</v>
      </c>
      <c r="G2893" s="70" t="s">
        <v>18867</v>
      </c>
      <c r="H2893" s="70" t="s">
        <v>13</v>
      </c>
      <c r="J2893" t="e">
        <f>+INDEX(Hoja3!A:G,MATCH('ALL PRODUCTS'!B2893,Hoja3!B:B,0),6)</f>
        <v>#N/A</v>
      </c>
      <c r="K2893" s="79" t="e">
        <f>+INDEX(Hoja3!A:G,MATCH('ALL PRODUCTS'!B2893,Hoja3!B:B,0),5)</f>
        <v>#N/A</v>
      </c>
      <c r="L2893" s="86">
        <v>3199800</v>
      </c>
      <c r="M2893" s="86">
        <v>1599900</v>
      </c>
    </row>
    <row r="2894" spans="1:13">
      <c r="A2894" t="s">
        <v>2696</v>
      </c>
      <c r="B2894" s="68" t="s">
        <v>18650</v>
      </c>
      <c r="C2894" s="68" t="s">
        <v>18651</v>
      </c>
      <c r="D2894" s="68" t="s">
        <v>11929</v>
      </c>
      <c r="E2894" s="68" t="s">
        <v>18652</v>
      </c>
      <c r="F2894" s="68" t="s">
        <v>36</v>
      </c>
      <c r="G2894" s="70" t="s">
        <v>18868</v>
      </c>
      <c r="H2894" s="70" t="s">
        <v>13</v>
      </c>
      <c r="J2894" t="e">
        <f>+INDEX(Hoja3!A:G,MATCH('ALL PRODUCTS'!B2894,Hoja3!B:B,0),6)</f>
        <v>#N/A</v>
      </c>
      <c r="K2894" s="79" t="e">
        <f>+INDEX(Hoja3!A:G,MATCH('ALL PRODUCTS'!B2894,Hoja3!B:B,0),5)</f>
        <v>#N/A</v>
      </c>
      <c r="L2894" s="86">
        <v>3999800</v>
      </c>
      <c r="M2894" s="86">
        <v>1999900</v>
      </c>
    </row>
    <row r="2895" spans="1:13">
      <c r="A2895" t="s">
        <v>2696</v>
      </c>
      <c r="B2895" s="68" t="s">
        <v>18653</v>
      </c>
      <c r="C2895" s="68" t="s">
        <v>18654</v>
      </c>
      <c r="D2895" s="68" t="s">
        <v>12600</v>
      </c>
      <c r="E2895" s="68" t="s">
        <v>18655</v>
      </c>
      <c r="F2895" s="68" t="s">
        <v>18656</v>
      </c>
      <c r="G2895" s="70" t="s">
        <v>18869</v>
      </c>
      <c r="H2895" s="70" t="s">
        <v>13</v>
      </c>
      <c r="J2895" t="e">
        <f>+INDEX(Hoja3!A:G,MATCH('ALL PRODUCTS'!B2895,Hoja3!B:B,0),6)</f>
        <v>#N/A</v>
      </c>
      <c r="K2895" s="79" t="e">
        <f>+INDEX(Hoja3!A:G,MATCH('ALL PRODUCTS'!B2895,Hoja3!B:B,0),5)</f>
        <v>#N/A</v>
      </c>
      <c r="L2895" s="86">
        <v>4799800</v>
      </c>
      <c r="M2895" s="86">
        <v>2399900</v>
      </c>
    </row>
    <row r="2896" spans="1:13">
      <c r="A2896" t="s">
        <v>2696</v>
      </c>
      <c r="B2896" s="68" t="s">
        <v>18657</v>
      </c>
      <c r="C2896" s="68"/>
      <c r="D2896" s="68" t="s">
        <v>9135</v>
      </c>
      <c r="E2896" s="68" t="s">
        <v>18658</v>
      </c>
      <c r="F2896" s="68" t="s">
        <v>16</v>
      </c>
      <c r="G2896" s="70" t="s">
        <v>18870</v>
      </c>
      <c r="H2896" s="70" t="s">
        <v>13</v>
      </c>
      <c r="J2896" t="e">
        <f>+INDEX(Hoja3!A:G,MATCH('ALL PRODUCTS'!B2896,Hoja3!B:B,0),6)</f>
        <v>#N/A</v>
      </c>
      <c r="K2896" s="79" t="e">
        <f>+INDEX(Hoja3!A:G,MATCH('ALL PRODUCTS'!B2896,Hoja3!B:B,0),5)</f>
        <v>#N/A</v>
      </c>
      <c r="L2896" s="86">
        <v>699800</v>
      </c>
      <c r="M2896" s="86">
        <v>349900</v>
      </c>
    </row>
    <row r="2897" spans="1:13">
      <c r="A2897" t="s">
        <v>2696</v>
      </c>
      <c r="B2897" s="68" t="s">
        <v>18659</v>
      </c>
      <c r="C2897" s="68" t="s">
        <v>18660</v>
      </c>
      <c r="D2897" s="68" t="s">
        <v>2184</v>
      </c>
      <c r="E2897" s="68" t="s">
        <v>18661</v>
      </c>
      <c r="F2897" s="68" t="s">
        <v>36</v>
      </c>
      <c r="G2897" s="70" t="s">
        <v>18864</v>
      </c>
      <c r="H2897" s="70" t="s">
        <v>13</v>
      </c>
      <c r="J2897" t="e">
        <f>+INDEX(Hoja3!A:G,MATCH('ALL PRODUCTS'!B2897,Hoja3!B:B,0),6)</f>
        <v>#N/A</v>
      </c>
      <c r="K2897" s="79" t="e">
        <f>+INDEX(Hoja3!A:G,MATCH('ALL PRODUCTS'!B2897,Hoja3!B:B,0),5)</f>
        <v>#N/A</v>
      </c>
      <c r="L2897" s="86">
        <v>4639800</v>
      </c>
      <c r="M2897" s="86">
        <v>2319900</v>
      </c>
    </row>
    <row r="2898" spans="1:13">
      <c r="A2898" t="s">
        <v>2696</v>
      </c>
      <c r="B2898" s="68" t="s">
        <v>18662</v>
      </c>
      <c r="C2898" s="68" t="s">
        <v>18663</v>
      </c>
      <c r="D2898" s="68" t="s">
        <v>2187</v>
      </c>
      <c r="E2898" s="68" t="s">
        <v>18664</v>
      </c>
      <c r="F2898" s="68" t="s">
        <v>16133</v>
      </c>
      <c r="G2898" s="70" t="s">
        <v>18871</v>
      </c>
      <c r="H2898" s="70" t="s">
        <v>13</v>
      </c>
      <c r="J2898" t="e">
        <f>+INDEX(Hoja3!A:G,MATCH('ALL PRODUCTS'!B2898,Hoja3!B:B,0),6)</f>
        <v>#N/A</v>
      </c>
      <c r="K2898" s="79" t="e">
        <f>+INDEX(Hoja3!A:G,MATCH('ALL PRODUCTS'!B2898,Hoja3!B:B,0),5)</f>
        <v>#N/A</v>
      </c>
      <c r="L2898" s="86">
        <v>5039800</v>
      </c>
      <c r="M2898" s="86">
        <v>2519900</v>
      </c>
    </row>
    <row r="2899" spans="1:13">
      <c r="A2899" t="s">
        <v>2696</v>
      </c>
      <c r="B2899" s="68" t="s">
        <v>18665</v>
      </c>
      <c r="C2899" s="68" t="s">
        <v>18666</v>
      </c>
      <c r="D2899" s="68" t="s">
        <v>2189</v>
      </c>
      <c r="E2899" s="68" t="s">
        <v>18667</v>
      </c>
      <c r="F2899" s="68" t="s">
        <v>18668</v>
      </c>
      <c r="G2899" s="70" t="s">
        <v>18871</v>
      </c>
      <c r="H2899" s="70" t="s">
        <v>13</v>
      </c>
      <c r="J2899" t="e">
        <f>+INDEX(Hoja3!A:G,MATCH('ALL PRODUCTS'!B2899,Hoja3!B:B,0),6)</f>
        <v>#N/A</v>
      </c>
      <c r="K2899" s="79" t="e">
        <f>+INDEX(Hoja3!A:G,MATCH('ALL PRODUCTS'!B2899,Hoja3!B:B,0),5)</f>
        <v>#N/A</v>
      </c>
      <c r="L2899" s="86">
        <v>5039800</v>
      </c>
      <c r="M2899" s="86">
        <v>2519900</v>
      </c>
    </row>
    <row r="2900" spans="1:13">
      <c r="A2900" t="s">
        <v>2696</v>
      </c>
      <c r="B2900" s="68" t="s">
        <v>18669</v>
      </c>
      <c r="C2900" s="68" t="s">
        <v>18670</v>
      </c>
      <c r="D2900" s="68" t="s">
        <v>6616</v>
      </c>
      <c r="E2900" s="68" t="s">
        <v>18671</v>
      </c>
      <c r="F2900" s="68" t="s">
        <v>36</v>
      </c>
      <c r="G2900" s="70" t="s">
        <v>18872</v>
      </c>
      <c r="H2900" s="70" t="s">
        <v>13</v>
      </c>
      <c r="J2900" t="e">
        <f>+INDEX(Hoja3!A:G,MATCH('ALL PRODUCTS'!B2900,Hoja3!B:B,0),6)</f>
        <v>#N/A</v>
      </c>
      <c r="K2900" s="79" t="e">
        <f>+INDEX(Hoja3!A:G,MATCH('ALL PRODUCTS'!B2900,Hoja3!B:B,0),5)</f>
        <v>#N/A</v>
      </c>
      <c r="L2900" s="86">
        <v>1599800</v>
      </c>
      <c r="M2900" s="86">
        <v>799900</v>
      </c>
    </row>
    <row r="2901" spans="1:13">
      <c r="A2901" t="s">
        <v>2696</v>
      </c>
      <c r="B2901" s="68" t="s">
        <v>18672</v>
      </c>
      <c r="C2901" s="68" t="s">
        <v>18673</v>
      </c>
      <c r="D2901" s="68" t="s">
        <v>5356</v>
      </c>
      <c r="E2901" s="68" t="s">
        <v>18674</v>
      </c>
      <c r="F2901" s="68" t="s">
        <v>36</v>
      </c>
      <c r="G2901" s="70" t="s">
        <v>18873</v>
      </c>
      <c r="H2901" s="70" t="s">
        <v>13</v>
      </c>
      <c r="J2901" t="e">
        <f>+INDEX(Hoja3!A:G,MATCH('ALL PRODUCTS'!B2901,Hoja3!B:B,0),6)</f>
        <v>#N/A</v>
      </c>
      <c r="K2901" s="79" t="e">
        <f>+INDEX(Hoja3!A:G,MATCH('ALL PRODUCTS'!B2901,Hoja3!B:B,0),5)</f>
        <v>#N/A</v>
      </c>
      <c r="L2901" s="86">
        <v>3799800</v>
      </c>
      <c r="M2901" s="86">
        <v>1899900</v>
      </c>
    </row>
    <row r="2902" spans="1:13">
      <c r="A2902" t="s">
        <v>2696</v>
      </c>
      <c r="B2902" s="68" t="s">
        <v>18675</v>
      </c>
      <c r="C2902" s="68" t="s">
        <v>18676</v>
      </c>
      <c r="D2902" s="68" t="s">
        <v>2498</v>
      </c>
      <c r="E2902" s="68" t="s">
        <v>18677</v>
      </c>
      <c r="F2902" s="68" t="s">
        <v>297</v>
      </c>
      <c r="G2902" s="70" t="s">
        <v>18873</v>
      </c>
      <c r="H2902" s="70" t="s">
        <v>13</v>
      </c>
      <c r="J2902" t="e">
        <f>+INDEX(Hoja3!A:G,MATCH('ALL PRODUCTS'!B2902,Hoja3!B:B,0),6)</f>
        <v>#N/A</v>
      </c>
      <c r="K2902" s="79" t="e">
        <f>+INDEX(Hoja3!A:G,MATCH('ALL PRODUCTS'!B2902,Hoja3!B:B,0),5)</f>
        <v>#N/A</v>
      </c>
      <c r="L2902" s="86">
        <v>4749750</v>
      </c>
      <c r="M2902" s="86">
        <v>1899900</v>
      </c>
    </row>
    <row r="2903" spans="1:13">
      <c r="A2903" t="s">
        <v>2696</v>
      </c>
      <c r="B2903" s="68" t="s">
        <v>18678</v>
      </c>
      <c r="C2903" s="68" t="s">
        <v>18679</v>
      </c>
      <c r="D2903" s="68" t="s">
        <v>6748</v>
      </c>
      <c r="E2903" s="68" t="s">
        <v>18680</v>
      </c>
      <c r="F2903" s="68" t="s">
        <v>18668</v>
      </c>
      <c r="G2903" s="70" t="s">
        <v>18850</v>
      </c>
      <c r="H2903" s="70" t="s">
        <v>13</v>
      </c>
      <c r="J2903" t="e">
        <f>+INDEX(Hoja3!A:G,MATCH('ALL PRODUCTS'!B2903,Hoja3!B:B,0),6)</f>
        <v>#N/A</v>
      </c>
      <c r="K2903" s="79" t="e">
        <f>+INDEX(Hoja3!A:G,MATCH('ALL PRODUCTS'!B2903,Hoja3!B:B,0),5)</f>
        <v>#N/A</v>
      </c>
      <c r="L2903" s="86">
        <v>4799800</v>
      </c>
      <c r="M2903" s="86">
        <v>2399900</v>
      </c>
    </row>
    <row r="2904" spans="1:13">
      <c r="A2904" t="s">
        <v>2696</v>
      </c>
      <c r="B2904" s="68" t="s">
        <v>18681</v>
      </c>
      <c r="C2904" s="68" t="s">
        <v>18682</v>
      </c>
      <c r="D2904" s="68" t="s">
        <v>6692</v>
      </c>
      <c r="E2904" s="68" t="s">
        <v>18683</v>
      </c>
      <c r="F2904" s="68" t="s">
        <v>417</v>
      </c>
      <c r="G2904" s="70" t="s">
        <v>18856</v>
      </c>
      <c r="H2904" s="70" t="s">
        <v>13</v>
      </c>
      <c r="J2904" t="e">
        <f>+INDEX(Hoja3!A:G,MATCH('ALL PRODUCTS'!B2904,Hoja3!B:B,0),6)</f>
        <v>#N/A</v>
      </c>
      <c r="K2904" s="79" t="e">
        <f>+INDEX(Hoja3!A:G,MATCH('ALL PRODUCTS'!B2904,Hoja3!B:B,0),5)</f>
        <v>#N/A</v>
      </c>
      <c r="L2904" s="86">
        <v>5399800</v>
      </c>
      <c r="M2904" s="86">
        <v>2699900</v>
      </c>
    </row>
    <row r="2905" spans="1:13">
      <c r="A2905" t="s">
        <v>2696</v>
      </c>
      <c r="B2905" s="68" t="s">
        <v>18684</v>
      </c>
      <c r="C2905" s="68" t="s">
        <v>18685</v>
      </c>
      <c r="D2905" s="68" t="s">
        <v>12256</v>
      </c>
      <c r="E2905" s="68" t="s">
        <v>18686</v>
      </c>
      <c r="F2905" s="68" t="s">
        <v>18391</v>
      </c>
      <c r="G2905" s="70" t="s">
        <v>18874</v>
      </c>
      <c r="H2905" s="70" t="s">
        <v>13</v>
      </c>
      <c r="J2905" t="e">
        <f>+INDEX(Hoja3!A:G,MATCH('ALL PRODUCTS'!B2905,Hoja3!B:B,0),6)</f>
        <v>#N/A</v>
      </c>
      <c r="K2905" s="79" t="e">
        <f>+INDEX(Hoja3!A:G,MATCH('ALL PRODUCTS'!B2905,Hoja3!B:B,0),5)</f>
        <v>#N/A</v>
      </c>
      <c r="L2905" s="86">
        <v>4399800</v>
      </c>
      <c r="M2905" s="86">
        <v>2199900</v>
      </c>
    </row>
    <row r="2906" spans="1:13">
      <c r="A2906" t="s">
        <v>2696</v>
      </c>
      <c r="B2906" s="68" t="s">
        <v>18687</v>
      </c>
      <c r="C2906" s="68" t="s">
        <v>18688</v>
      </c>
      <c r="D2906" s="68" t="s">
        <v>6744</v>
      </c>
      <c r="E2906" s="68" t="s">
        <v>18689</v>
      </c>
      <c r="F2906" s="68" t="s">
        <v>297</v>
      </c>
      <c r="G2906" s="70" t="s">
        <v>18850</v>
      </c>
      <c r="H2906" s="70" t="s">
        <v>13</v>
      </c>
      <c r="J2906" t="e">
        <f>+INDEX(Hoja3!A:G,MATCH('ALL PRODUCTS'!B2906,Hoja3!B:B,0),6)</f>
        <v>#N/A</v>
      </c>
      <c r="K2906" s="79" t="e">
        <f>+INDEX(Hoja3!A:G,MATCH('ALL PRODUCTS'!B2906,Hoja3!B:B,0),5)</f>
        <v>#N/A</v>
      </c>
      <c r="L2906" s="86">
        <v>4799800</v>
      </c>
      <c r="M2906" s="86">
        <v>2399900</v>
      </c>
    </row>
    <row r="2907" spans="1:13">
      <c r="A2907" t="s">
        <v>2696</v>
      </c>
      <c r="B2907" s="68" t="s">
        <v>18690</v>
      </c>
      <c r="C2907" s="68" t="s">
        <v>18691</v>
      </c>
      <c r="D2907" s="68" t="s">
        <v>5114</v>
      </c>
      <c r="E2907" s="68" t="s">
        <v>18692</v>
      </c>
      <c r="F2907" s="68" t="s">
        <v>927</v>
      </c>
      <c r="G2907" s="70" t="s">
        <v>18875</v>
      </c>
      <c r="H2907" s="70" t="s">
        <v>13</v>
      </c>
      <c r="J2907" t="e">
        <f>+INDEX(Hoja3!A:G,MATCH('ALL PRODUCTS'!B2907,Hoja3!B:B,0),6)</f>
        <v>#N/A</v>
      </c>
      <c r="K2907" s="79" t="e">
        <f>+INDEX(Hoja3!A:G,MATCH('ALL PRODUCTS'!B2907,Hoja3!B:B,0),5)</f>
        <v>#N/A</v>
      </c>
      <c r="L2907" s="86">
        <v>1839800</v>
      </c>
      <c r="M2907" s="86">
        <v>919900</v>
      </c>
    </row>
    <row r="2908" spans="1:13">
      <c r="A2908" t="s">
        <v>2696</v>
      </c>
      <c r="B2908" s="68" t="s">
        <v>18693</v>
      </c>
      <c r="C2908" s="68" t="s">
        <v>18694</v>
      </c>
      <c r="D2908" s="68" t="s">
        <v>9582</v>
      </c>
      <c r="E2908" s="68" t="s">
        <v>18695</v>
      </c>
      <c r="F2908" s="68" t="s">
        <v>36</v>
      </c>
      <c r="G2908" s="70" t="s">
        <v>18863</v>
      </c>
      <c r="H2908" s="70" t="s">
        <v>13</v>
      </c>
      <c r="J2908" t="e">
        <f>+INDEX(Hoja3!A:G,MATCH('ALL PRODUCTS'!B2908,Hoja3!B:B,0),6)</f>
        <v>#N/A</v>
      </c>
      <c r="K2908" s="79" t="e">
        <f>+INDEX(Hoja3!A:G,MATCH('ALL PRODUCTS'!B2908,Hoja3!B:B,0),5)</f>
        <v>#N/A</v>
      </c>
      <c r="L2908" s="86">
        <v>1039800</v>
      </c>
      <c r="M2908" s="86">
        <v>519900</v>
      </c>
    </row>
    <row r="2909" spans="1:13">
      <c r="A2909" t="s">
        <v>2696</v>
      </c>
      <c r="B2909" s="68" t="s">
        <v>18696</v>
      </c>
      <c r="C2909" s="68" t="s">
        <v>18697</v>
      </c>
      <c r="D2909" s="68" t="s">
        <v>6698</v>
      </c>
      <c r="E2909" s="68" t="s">
        <v>18698</v>
      </c>
      <c r="F2909" s="68" t="s">
        <v>36</v>
      </c>
      <c r="G2909" s="70" t="s">
        <v>18850</v>
      </c>
      <c r="H2909" s="70" t="s">
        <v>13</v>
      </c>
      <c r="J2909" t="e">
        <f>+INDEX(Hoja3!A:G,MATCH('ALL PRODUCTS'!B2909,Hoja3!B:B,0),6)</f>
        <v>#N/A</v>
      </c>
      <c r="K2909" s="79" t="e">
        <f>+INDEX(Hoja3!A:G,MATCH('ALL PRODUCTS'!B2909,Hoja3!B:B,0),5)</f>
        <v>#N/A</v>
      </c>
      <c r="L2909" s="86">
        <v>4799800</v>
      </c>
      <c r="M2909" s="86">
        <v>2399900</v>
      </c>
    </row>
    <row r="2910" spans="1:13">
      <c r="A2910" t="s">
        <v>2696</v>
      </c>
      <c r="B2910" s="68" t="s">
        <v>18699</v>
      </c>
      <c r="C2910" s="68" t="s">
        <v>18700</v>
      </c>
      <c r="D2910" s="68" t="s">
        <v>2013</v>
      </c>
      <c r="E2910" s="68" t="s">
        <v>18701</v>
      </c>
      <c r="F2910" s="68" t="s">
        <v>297</v>
      </c>
      <c r="G2910" s="70" t="s">
        <v>18849</v>
      </c>
      <c r="H2910" s="70" t="s">
        <v>13</v>
      </c>
      <c r="J2910" t="e">
        <f>+INDEX(Hoja3!A:G,MATCH('ALL PRODUCTS'!B2910,Hoja3!B:B,0),6)</f>
        <v>#N/A</v>
      </c>
      <c r="K2910" s="79" t="e">
        <f>+INDEX(Hoja3!A:G,MATCH('ALL PRODUCTS'!B2910,Hoja3!B:B,0),5)</f>
        <v>#N/A</v>
      </c>
      <c r="L2910" s="86">
        <v>4999750</v>
      </c>
      <c r="M2910" s="86">
        <v>1999900</v>
      </c>
    </row>
    <row r="2911" spans="1:13">
      <c r="A2911" t="s">
        <v>2696</v>
      </c>
      <c r="B2911" s="68" t="s">
        <v>18702</v>
      </c>
      <c r="C2911" s="68" t="s">
        <v>18703</v>
      </c>
      <c r="D2911" s="68" t="s">
        <v>5390</v>
      </c>
      <c r="E2911" s="68" t="s">
        <v>18704</v>
      </c>
      <c r="F2911" s="68" t="s">
        <v>36</v>
      </c>
      <c r="G2911" s="70" t="s">
        <v>18860</v>
      </c>
      <c r="H2911" s="70" t="s">
        <v>13</v>
      </c>
      <c r="J2911" t="e">
        <f>+INDEX(Hoja3!A:G,MATCH('ALL PRODUCTS'!B2911,Hoja3!B:B,0),6)</f>
        <v>#N/A</v>
      </c>
      <c r="K2911" s="79" t="e">
        <f>+INDEX(Hoja3!A:G,MATCH('ALL PRODUCTS'!B2911,Hoja3!B:B,0),5)</f>
        <v>#N/A</v>
      </c>
      <c r="L2911" s="86">
        <v>4499800</v>
      </c>
      <c r="M2911" s="86">
        <v>2249900</v>
      </c>
    </row>
    <row r="2912" spans="1:13">
      <c r="A2912" t="s">
        <v>2696</v>
      </c>
      <c r="B2912" s="68" t="s">
        <v>18705</v>
      </c>
      <c r="C2912" s="68" t="s">
        <v>18706</v>
      </c>
      <c r="D2912" s="68" t="s">
        <v>6690</v>
      </c>
      <c r="E2912" s="68" t="s">
        <v>18707</v>
      </c>
      <c r="F2912" s="68" t="s">
        <v>34</v>
      </c>
      <c r="G2912" s="70" t="s">
        <v>18856</v>
      </c>
      <c r="H2912" s="70" t="s">
        <v>13</v>
      </c>
      <c r="J2912" t="e">
        <f>+INDEX(Hoja3!A:G,MATCH('ALL PRODUCTS'!B2912,Hoja3!B:B,0),6)</f>
        <v>#N/A</v>
      </c>
      <c r="K2912" s="79" t="e">
        <f>+INDEX(Hoja3!A:G,MATCH('ALL PRODUCTS'!B2912,Hoja3!B:B,0),5)</f>
        <v>#N/A</v>
      </c>
      <c r="L2912" s="86">
        <v>5399800</v>
      </c>
      <c r="M2912" s="86">
        <v>2699900</v>
      </c>
    </row>
    <row r="2913" spans="1:13">
      <c r="A2913" t="s">
        <v>2696</v>
      </c>
      <c r="B2913" s="68" t="s">
        <v>18708</v>
      </c>
      <c r="C2913" s="68" t="s">
        <v>18709</v>
      </c>
      <c r="D2913" s="68" t="s">
        <v>6770</v>
      </c>
      <c r="E2913" s="68" t="s">
        <v>18710</v>
      </c>
      <c r="F2913" s="68" t="s">
        <v>297</v>
      </c>
      <c r="G2913" s="70" t="s">
        <v>18876</v>
      </c>
      <c r="H2913" s="70" t="s">
        <v>13</v>
      </c>
      <c r="J2913" t="e">
        <f>+INDEX(Hoja3!A:G,MATCH('ALL PRODUCTS'!B2913,Hoja3!B:B,0),6)</f>
        <v>#N/A</v>
      </c>
      <c r="K2913" s="79" t="e">
        <f>+INDEX(Hoja3!A:G,MATCH('ALL PRODUCTS'!B2913,Hoja3!B:B,0),5)</f>
        <v>#N/A</v>
      </c>
      <c r="L2913" s="86">
        <v>3439800</v>
      </c>
      <c r="M2913" s="86">
        <v>1719900</v>
      </c>
    </row>
    <row r="2914" spans="1:13">
      <c r="A2914" t="s">
        <v>2696</v>
      </c>
      <c r="B2914" s="68" t="s">
        <v>18711</v>
      </c>
      <c r="C2914" s="68" t="s">
        <v>18712</v>
      </c>
      <c r="D2914" s="68" t="s">
        <v>2222</v>
      </c>
      <c r="E2914" s="68" t="s">
        <v>18713</v>
      </c>
      <c r="F2914" s="68" t="s">
        <v>18714</v>
      </c>
      <c r="G2914" s="70" t="s">
        <v>18852</v>
      </c>
      <c r="H2914" s="70" t="s">
        <v>13</v>
      </c>
      <c r="J2914" t="e">
        <f>+INDEX(Hoja3!A:G,MATCH('ALL PRODUCTS'!B2914,Hoja3!B:B,0),6)</f>
        <v>#N/A</v>
      </c>
      <c r="K2914" s="79" t="e">
        <f>+INDEX(Hoja3!A:G,MATCH('ALL PRODUCTS'!B2914,Hoja3!B:B,0),5)</f>
        <v>#N/A</v>
      </c>
      <c r="L2914" s="86">
        <v>2119800</v>
      </c>
      <c r="M2914" s="86">
        <v>1059900</v>
      </c>
    </row>
    <row r="2915" spans="1:13">
      <c r="A2915" t="s">
        <v>2696</v>
      </c>
      <c r="B2915" s="68" t="s">
        <v>18715</v>
      </c>
      <c r="C2915" s="68" t="s">
        <v>18716</v>
      </c>
      <c r="D2915" s="68" t="s">
        <v>11901</v>
      </c>
      <c r="E2915" s="68" t="s">
        <v>18717</v>
      </c>
      <c r="F2915" s="68" t="s">
        <v>18668</v>
      </c>
      <c r="G2915" s="70" t="s">
        <v>18877</v>
      </c>
      <c r="H2915" s="70" t="s">
        <v>13</v>
      </c>
      <c r="J2915" t="e">
        <f>+INDEX(Hoja3!A:G,MATCH('ALL PRODUCTS'!B2915,Hoja3!B:B,0),6)</f>
        <v>#N/A</v>
      </c>
      <c r="K2915" s="79" t="e">
        <f>+INDEX(Hoja3!A:G,MATCH('ALL PRODUCTS'!B2915,Hoja3!B:B,0),5)</f>
        <v>#N/A</v>
      </c>
      <c r="L2915" s="86">
        <v>3839800</v>
      </c>
      <c r="M2915" s="86">
        <v>1919900</v>
      </c>
    </row>
    <row r="2916" spans="1:13">
      <c r="A2916" t="s">
        <v>2696</v>
      </c>
      <c r="B2916" s="68" t="s">
        <v>18718</v>
      </c>
      <c r="C2916" s="68" t="s">
        <v>18719</v>
      </c>
      <c r="D2916" s="68" t="s">
        <v>2011</v>
      </c>
      <c r="E2916" s="68" t="s">
        <v>18720</v>
      </c>
      <c r="F2916" s="68" t="s">
        <v>12</v>
      </c>
      <c r="G2916" s="70" t="s">
        <v>18849</v>
      </c>
      <c r="H2916" s="70" t="s">
        <v>13</v>
      </c>
      <c r="J2916" t="e">
        <f>+INDEX(Hoja3!A:G,MATCH('ALL PRODUCTS'!B2916,Hoja3!B:B,0),6)</f>
        <v>#N/A</v>
      </c>
      <c r="K2916" s="79" t="e">
        <f>+INDEX(Hoja3!A:G,MATCH('ALL PRODUCTS'!B2916,Hoja3!B:B,0),5)</f>
        <v>#N/A</v>
      </c>
      <c r="L2916" s="86">
        <v>4999750</v>
      </c>
      <c r="M2916" s="86">
        <v>1999900</v>
      </c>
    </row>
    <row r="2917" spans="1:13">
      <c r="A2917" t="s">
        <v>2696</v>
      </c>
      <c r="B2917" s="68" t="s">
        <v>18721</v>
      </c>
      <c r="C2917" s="68" t="s">
        <v>18722</v>
      </c>
      <c r="D2917" s="68" t="s">
        <v>1832</v>
      </c>
      <c r="E2917" s="68" t="s">
        <v>18723</v>
      </c>
      <c r="F2917" s="68" t="s">
        <v>12</v>
      </c>
      <c r="G2917" s="70" t="s">
        <v>18857</v>
      </c>
      <c r="H2917" s="70" t="s">
        <v>13</v>
      </c>
      <c r="J2917" t="e">
        <f>+INDEX(Hoja3!A:G,MATCH('ALL PRODUCTS'!B2917,Hoja3!B:B,0),6)</f>
        <v>#N/A</v>
      </c>
      <c r="K2917" s="79" t="e">
        <f>+INDEX(Hoja3!A:G,MATCH('ALL PRODUCTS'!B2917,Hoja3!B:B,0),5)</f>
        <v>#N/A</v>
      </c>
      <c r="L2917" s="86">
        <v>5799800</v>
      </c>
      <c r="M2917" s="86">
        <v>2899900</v>
      </c>
    </row>
    <row r="2918" spans="1:13">
      <c r="A2918" t="s">
        <v>2696</v>
      </c>
      <c r="B2918" s="68" t="s">
        <v>18724</v>
      </c>
      <c r="C2918" s="68" t="s">
        <v>18725</v>
      </c>
      <c r="D2918" s="68" t="s">
        <v>11931</v>
      </c>
      <c r="E2918" s="68" t="s">
        <v>18726</v>
      </c>
      <c r="F2918" s="68" t="s">
        <v>18656</v>
      </c>
      <c r="G2918" s="70" t="s">
        <v>18868</v>
      </c>
      <c r="H2918" s="70" t="s">
        <v>13</v>
      </c>
      <c r="J2918" t="e">
        <f>+INDEX(Hoja3!A:G,MATCH('ALL PRODUCTS'!B2918,Hoja3!B:B,0),6)</f>
        <v>#N/A</v>
      </c>
      <c r="K2918" s="79" t="e">
        <f>+INDEX(Hoja3!A:G,MATCH('ALL PRODUCTS'!B2918,Hoja3!B:B,0),5)</f>
        <v>#N/A</v>
      </c>
      <c r="L2918" s="86">
        <v>3999800</v>
      </c>
      <c r="M2918" s="86">
        <v>1999900</v>
      </c>
    </row>
    <row r="2919" spans="1:13">
      <c r="A2919" t="s">
        <v>2696</v>
      </c>
      <c r="B2919" s="68" t="s">
        <v>18727</v>
      </c>
      <c r="C2919" s="68" t="s">
        <v>18728</v>
      </c>
      <c r="D2919" s="68" t="s">
        <v>11937</v>
      </c>
      <c r="E2919" s="68" t="s">
        <v>18729</v>
      </c>
      <c r="F2919" s="68" t="s">
        <v>297</v>
      </c>
      <c r="G2919" s="70" t="s">
        <v>18868</v>
      </c>
      <c r="H2919" s="70" t="s">
        <v>13</v>
      </c>
      <c r="J2919" t="e">
        <f>+INDEX(Hoja3!A:G,MATCH('ALL PRODUCTS'!B2919,Hoja3!B:B,0),6)</f>
        <v>#N/A</v>
      </c>
      <c r="K2919" s="79" t="e">
        <f>+INDEX(Hoja3!A:G,MATCH('ALL PRODUCTS'!B2919,Hoja3!B:B,0),5)</f>
        <v>#N/A</v>
      </c>
      <c r="L2919" s="86">
        <v>3999800</v>
      </c>
      <c r="M2919" s="86">
        <v>1999900</v>
      </c>
    </row>
    <row r="2920" spans="1:13">
      <c r="A2920" t="s">
        <v>2696</v>
      </c>
      <c r="B2920" s="68" t="s">
        <v>18730</v>
      </c>
      <c r="C2920" s="68" t="s">
        <v>18731</v>
      </c>
      <c r="D2920" s="68" t="s">
        <v>13824</v>
      </c>
      <c r="E2920" s="68" t="s">
        <v>18732</v>
      </c>
      <c r="F2920" s="68" t="s">
        <v>12</v>
      </c>
      <c r="G2920" s="70" t="s">
        <v>18878</v>
      </c>
      <c r="H2920" s="70" t="s">
        <v>13</v>
      </c>
      <c r="J2920" t="e">
        <f>+INDEX(Hoja3!A:G,MATCH('ALL PRODUCTS'!B2920,Hoja3!B:B,0),6)</f>
        <v>#N/A</v>
      </c>
      <c r="K2920" s="79" t="e">
        <f>+INDEX(Hoja3!A:G,MATCH('ALL PRODUCTS'!B2920,Hoja3!B:B,0),5)</f>
        <v>#N/A</v>
      </c>
      <c r="L2920" s="86">
        <v>6599800</v>
      </c>
      <c r="M2920" s="86">
        <v>3299900</v>
      </c>
    </row>
    <row r="2921" spans="1:13">
      <c r="A2921" t="s">
        <v>2696</v>
      </c>
      <c r="B2921" s="68" t="s">
        <v>18733</v>
      </c>
      <c r="C2921" s="68" t="s">
        <v>18734</v>
      </c>
      <c r="D2921" s="68" t="s">
        <v>1830</v>
      </c>
      <c r="E2921" s="68" t="s">
        <v>18735</v>
      </c>
      <c r="F2921" s="68" t="s">
        <v>48</v>
      </c>
      <c r="G2921" s="70" t="s">
        <v>18857</v>
      </c>
      <c r="H2921" s="70" t="s">
        <v>13</v>
      </c>
      <c r="J2921" t="e">
        <f>+INDEX(Hoja3!A:G,MATCH('ALL PRODUCTS'!B2921,Hoja3!B:B,0),6)</f>
        <v>#N/A</v>
      </c>
      <c r="K2921" s="79" t="e">
        <f>+INDEX(Hoja3!A:G,MATCH('ALL PRODUCTS'!B2921,Hoja3!B:B,0),5)</f>
        <v>#N/A</v>
      </c>
      <c r="L2921" s="86">
        <v>5799800</v>
      </c>
      <c r="M2921" s="86">
        <v>2899900</v>
      </c>
    </row>
    <row r="2922" spans="1:13">
      <c r="A2922" t="s">
        <v>2696</v>
      </c>
      <c r="B2922" s="68" t="s">
        <v>18736</v>
      </c>
      <c r="C2922" s="68" t="s">
        <v>18737</v>
      </c>
      <c r="D2922" s="68" t="s">
        <v>1831</v>
      </c>
      <c r="E2922" s="68" t="s">
        <v>18738</v>
      </c>
      <c r="F2922" s="68" t="s">
        <v>48</v>
      </c>
      <c r="G2922" s="70" t="s">
        <v>18857</v>
      </c>
      <c r="H2922" s="70" t="s">
        <v>13</v>
      </c>
      <c r="J2922" t="e">
        <f>+INDEX(Hoja3!A:G,MATCH('ALL PRODUCTS'!B2922,Hoja3!B:B,0),6)</f>
        <v>#N/A</v>
      </c>
      <c r="K2922" s="79" t="e">
        <f>+INDEX(Hoja3!A:G,MATCH('ALL PRODUCTS'!B2922,Hoja3!B:B,0),5)</f>
        <v>#N/A</v>
      </c>
      <c r="L2922" s="86">
        <v>5799800</v>
      </c>
      <c r="M2922" s="86">
        <v>2899900</v>
      </c>
    </row>
    <row r="2923" spans="1:13">
      <c r="A2923" t="s">
        <v>2696</v>
      </c>
      <c r="B2923" s="68" t="s">
        <v>18739</v>
      </c>
      <c r="C2923" s="68" t="s">
        <v>18740</v>
      </c>
      <c r="D2923" s="68" t="s">
        <v>12239</v>
      </c>
      <c r="E2923" s="68" t="s">
        <v>18741</v>
      </c>
      <c r="F2923" s="68" t="s">
        <v>48</v>
      </c>
      <c r="G2923" s="70" t="s">
        <v>18859</v>
      </c>
      <c r="H2923" s="70" t="s">
        <v>13</v>
      </c>
      <c r="J2923" t="e">
        <f>+INDEX(Hoja3!A:G,MATCH('ALL PRODUCTS'!B2923,Hoja3!B:B,0),6)</f>
        <v>#N/A</v>
      </c>
      <c r="K2923" s="79" t="e">
        <f>+INDEX(Hoja3!A:G,MATCH('ALL PRODUCTS'!B2923,Hoja3!B:B,0),5)</f>
        <v>#N/A</v>
      </c>
      <c r="L2923" s="86">
        <v>4199800</v>
      </c>
      <c r="M2923" s="86">
        <v>2099900</v>
      </c>
    </row>
    <row r="2924" spans="1:13">
      <c r="A2924" t="s">
        <v>2696</v>
      </c>
      <c r="B2924" s="68" t="s">
        <v>18742</v>
      </c>
      <c r="C2924" s="68" t="s">
        <v>18743</v>
      </c>
      <c r="D2924" s="68" t="s">
        <v>12660</v>
      </c>
      <c r="E2924" s="68" t="s">
        <v>18744</v>
      </c>
      <c r="F2924" s="68" t="s">
        <v>12</v>
      </c>
      <c r="G2924" s="70" t="s">
        <v>18879</v>
      </c>
      <c r="H2924" s="70" t="s">
        <v>13</v>
      </c>
      <c r="J2924" t="e">
        <f>+INDEX(Hoja3!A:G,MATCH('ALL PRODUCTS'!B2924,Hoja3!B:B,0),6)</f>
        <v>#N/A</v>
      </c>
      <c r="K2924" s="79" t="e">
        <f>+INDEX(Hoja3!A:G,MATCH('ALL PRODUCTS'!B2924,Hoja3!B:B,0),5)</f>
        <v>#N/A</v>
      </c>
      <c r="L2924" s="86">
        <v>4999800</v>
      </c>
      <c r="M2924" s="86">
        <v>2499900</v>
      </c>
    </row>
    <row r="2925" spans="1:13">
      <c r="A2925" t="s">
        <v>2696</v>
      </c>
      <c r="B2925" s="68" t="s">
        <v>18745</v>
      </c>
      <c r="C2925" s="68" t="s">
        <v>18746</v>
      </c>
      <c r="D2925" s="68" t="s">
        <v>12235</v>
      </c>
      <c r="E2925" s="68" t="s">
        <v>18747</v>
      </c>
      <c r="F2925" s="68" t="s">
        <v>36</v>
      </c>
      <c r="G2925" s="70" t="s">
        <v>18859</v>
      </c>
      <c r="H2925" s="70" t="s">
        <v>13</v>
      </c>
      <c r="J2925" t="e">
        <f>+INDEX(Hoja3!A:G,MATCH('ALL PRODUCTS'!B2925,Hoja3!B:B,0),6)</f>
        <v>#N/A</v>
      </c>
      <c r="K2925" s="79" t="e">
        <f>+INDEX(Hoja3!A:G,MATCH('ALL PRODUCTS'!B2925,Hoja3!B:B,0),5)</f>
        <v>#N/A</v>
      </c>
      <c r="L2925" s="86">
        <v>4199800</v>
      </c>
      <c r="M2925" s="86">
        <v>2099900</v>
      </c>
    </row>
    <row r="2926" spans="1:13">
      <c r="A2926" t="s">
        <v>2696</v>
      </c>
      <c r="B2926" s="68" t="s">
        <v>18748</v>
      </c>
      <c r="C2926" s="68" t="s">
        <v>18749</v>
      </c>
      <c r="D2926" s="68" t="s">
        <v>13826</v>
      </c>
      <c r="E2926" s="68" t="s">
        <v>18750</v>
      </c>
      <c r="F2926" s="68" t="s">
        <v>12</v>
      </c>
      <c r="G2926" s="70" t="s">
        <v>18880</v>
      </c>
      <c r="H2926" s="70" t="s">
        <v>13</v>
      </c>
      <c r="J2926" t="e">
        <f>+INDEX(Hoja3!A:G,MATCH('ALL PRODUCTS'!B2926,Hoja3!B:B,0),6)</f>
        <v>#N/A</v>
      </c>
      <c r="K2926" s="79" t="e">
        <f>+INDEX(Hoja3!A:G,MATCH('ALL PRODUCTS'!B2926,Hoja3!B:B,0),5)</f>
        <v>#N/A</v>
      </c>
      <c r="L2926" s="86">
        <v>6599800</v>
      </c>
      <c r="M2926" s="86">
        <v>3299900</v>
      </c>
    </row>
    <row r="2927" spans="1:13">
      <c r="A2927" t="s">
        <v>2696</v>
      </c>
      <c r="B2927" s="68" t="s">
        <v>18751</v>
      </c>
      <c r="C2927" s="68" t="s">
        <v>18752</v>
      </c>
      <c r="D2927" s="68" t="s">
        <v>7412</v>
      </c>
      <c r="E2927" s="68" t="s">
        <v>18753</v>
      </c>
      <c r="F2927" s="68" t="s">
        <v>36</v>
      </c>
      <c r="G2927" s="70" t="s">
        <v>18881</v>
      </c>
      <c r="H2927" s="70" t="s">
        <v>13</v>
      </c>
      <c r="J2927" t="e">
        <f>+INDEX(Hoja3!A:G,MATCH('ALL PRODUCTS'!B2927,Hoja3!B:B,0),6)</f>
        <v>#N/A</v>
      </c>
      <c r="K2927" s="79" t="e">
        <f>+INDEX(Hoja3!A:G,MATCH('ALL PRODUCTS'!B2927,Hoja3!B:B,0),5)</f>
        <v>#N/A</v>
      </c>
      <c r="L2927" s="86">
        <v>1079800</v>
      </c>
      <c r="M2927" s="86">
        <v>539900</v>
      </c>
    </row>
    <row r="2928" spans="1:13">
      <c r="A2928" t="s">
        <v>2696</v>
      </c>
      <c r="B2928" s="68" t="s">
        <v>18754</v>
      </c>
      <c r="C2928" s="68" t="s">
        <v>18755</v>
      </c>
      <c r="D2928" s="68" t="s">
        <v>2444</v>
      </c>
      <c r="E2928" s="68" t="s">
        <v>18756</v>
      </c>
      <c r="F2928" s="68" t="s">
        <v>48</v>
      </c>
      <c r="G2928" s="70" t="s">
        <v>18882</v>
      </c>
      <c r="H2928" s="70" t="s">
        <v>13</v>
      </c>
      <c r="J2928" t="e">
        <f>+INDEX(Hoja3!A:G,MATCH('ALL PRODUCTS'!B2928,Hoja3!B:B,0),6)</f>
        <v>#N/A</v>
      </c>
      <c r="K2928" s="79" t="e">
        <f>+INDEX(Hoja3!A:G,MATCH('ALL PRODUCTS'!B2928,Hoja3!B:B,0),5)</f>
        <v>#N/A</v>
      </c>
      <c r="L2928" s="86">
        <v>1781780.0000000002</v>
      </c>
      <c r="M2928" s="86">
        <v>809900</v>
      </c>
    </row>
    <row r="2929" spans="1:13">
      <c r="A2929" t="s">
        <v>2696</v>
      </c>
      <c r="B2929" s="68" t="s">
        <v>18757</v>
      </c>
      <c r="C2929" s="68" t="s">
        <v>18758</v>
      </c>
      <c r="D2929" s="68" t="s">
        <v>9422</v>
      </c>
      <c r="E2929" s="68" t="s">
        <v>18759</v>
      </c>
      <c r="F2929" s="68" t="s">
        <v>292</v>
      </c>
      <c r="G2929" s="70" t="s">
        <v>18764</v>
      </c>
      <c r="H2929" s="70" t="s">
        <v>13</v>
      </c>
      <c r="J2929" t="e">
        <f>+INDEX(Hoja3!A:G,MATCH('ALL PRODUCTS'!B2929,Hoja3!B:B,0),6)</f>
        <v>#N/A</v>
      </c>
      <c r="K2929" s="79" t="e">
        <f>+INDEX(Hoja3!A:G,MATCH('ALL PRODUCTS'!B2929,Hoja3!B:B,0),5)</f>
        <v>#N/A</v>
      </c>
      <c r="L2929" s="86">
        <v>919800</v>
      </c>
      <c r="M2929" s="86">
        <v>459900</v>
      </c>
    </row>
    <row r="2930" spans="1:13">
      <c r="A2930" t="s">
        <v>2696</v>
      </c>
      <c r="B2930" s="68" t="s">
        <v>18760</v>
      </c>
      <c r="C2930" s="68" t="s">
        <v>18761</v>
      </c>
      <c r="D2930" s="68" t="s">
        <v>8690</v>
      </c>
      <c r="E2930" s="68" t="s">
        <v>18762</v>
      </c>
      <c r="F2930" s="68" t="s">
        <v>36</v>
      </c>
      <c r="G2930" s="70" t="s">
        <v>18883</v>
      </c>
      <c r="H2930" s="70" t="s">
        <v>13</v>
      </c>
      <c r="J2930" t="e">
        <f>+INDEX(Hoja3!A:G,MATCH('ALL PRODUCTS'!B2930,Hoja3!B:B,0),6)</f>
        <v>#N/A</v>
      </c>
      <c r="K2930" s="79" t="e">
        <f>+INDEX(Hoja3!A:G,MATCH('ALL PRODUCTS'!B2930,Hoja3!B:B,0),5)</f>
        <v>#N/A</v>
      </c>
      <c r="L2930" s="86">
        <v>399800</v>
      </c>
      <c r="M2930" s="86">
        <v>199900</v>
      </c>
    </row>
    <row r="2931" spans="1:13">
      <c r="A2931" t="s">
        <v>2696</v>
      </c>
      <c r="B2931" s="68" t="s">
        <v>18763</v>
      </c>
      <c r="C2931" s="68"/>
      <c r="D2931" s="68" t="s">
        <v>9305</v>
      </c>
      <c r="E2931" s="68" t="s">
        <v>15372</v>
      </c>
      <c r="F2931" s="68" t="s">
        <v>16</v>
      </c>
      <c r="G2931" s="70" t="s">
        <v>18764</v>
      </c>
      <c r="H2931" s="70" t="s">
        <v>13</v>
      </c>
      <c r="J2931" t="e">
        <f>+INDEX(Hoja3!A:G,MATCH('ALL PRODUCTS'!B2931,Hoja3!B:B,0),6)</f>
        <v>#N/A</v>
      </c>
      <c r="K2931" s="79" t="e">
        <f>+INDEX(Hoja3!A:G,MATCH('ALL PRODUCTS'!B2931,Hoja3!B:B,0),5)</f>
        <v>#N/A</v>
      </c>
      <c r="L2931" s="86">
        <v>839800</v>
      </c>
      <c r="M2931" s="86">
        <v>419900</v>
      </c>
    </row>
  </sheetData>
  <autoFilter ref="A1:K2931" xr:uid="{26916151-D00C-46A4-BB9D-4D4FD1B282AE}"/>
  <conditionalFormatting sqref="H2:H3">
    <cfRule type="cellIs" priority="128" operator="equal">
      <formula>"$"</formula>
    </cfRule>
  </conditionalFormatting>
  <conditionalFormatting sqref="H10">
    <cfRule type="cellIs" priority="129" operator="equal">
      <formula>"$"</formula>
    </cfRule>
  </conditionalFormatting>
  <conditionalFormatting sqref="H15">
    <cfRule type="cellIs" priority="130" operator="equal">
      <formula>"$"</formula>
    </cfRule>
  </conditionalFormatting>
  <conditionalFormatting sqref="H19:H20">
    <cfRule type="cellIs" priority="131" operator="equal">
      <formula>"$"</formula>
    </cfRule>
  </conditionalFormatting>
  <conditionalFormatting sqref="H24">
    <cfRule type="cellIs" priority="132" operator="equal">
      <formula>"$"</formula>
    </cfRule>
  </conditionalFormatting>
  <conditionalFormatting sqref="H27">
    <cfRule type="cellIs" priority="133" operator="equal">
      <formula>"$"</formula>
    </cfRule>
  </conditionalFormatting>
  <conditionalFormatting sqref="H33">
    <cfRule type="cellIs" priority="134" operator="equal">
      <formula>"$"</formula>
    </cfRule>
  </conditionalFormatting>
  <conditionalFormatting sqref="H44">
    <cfRule type="cellIs" priority="135" operator="equal">
      <formula>"$"</formula>
    </cfRule>
  </conditionalFormatting>
  <conditionalFormatting sqref="H49">
    <cfRule type="cellIs" priority="136" operator="equal">
      <formula>"$"</formula>
    </cfRule>
  </conditionalFormatting>
  <conditionalFormatting sqref="H52:H53">
    <cfRule type="cellIs" priority="137" operator="equal">
      <formula>"$"</formula>
    </cfRule>
  </conditionalFormatting>
  <conditionalFormatting sqref="H61">
    <cfRule type="cellIs" priority="138" operator="equal">
      <formula>"$"</formula>
    </cfRule>
  </conditionalFormatting>
  <conditionalFormatting sqref="H69">
    <cfRule type="cellIs" priority="139" operator="equal">
      <formula>"$"</formula>
    </cfRule>
  </conditionalFormatting>
  <conditionalFormatting sqref="H75:H76">
    <cfRule type="cellIs" priority="140" operator="equal">
      <formula>"$"</formula>
    </cfRule>
  </conditionalFormatting>
  <conditionalFormatting sqref="H79:H81">
    <cfRule type="cellIs" priority="141" operator="equal">
      <formula>"$"</formula>
    </cfRule>
  </conditionalFormatting>
  <conditionalFormatting sqref="H86">
    <cfRule type="cellIs" priority="142" operator="equal">
      <formula>"$"</formula>
    </cfRule>
  </conditionalFormatting>
  <conditionalFormatting sqref="H91">
    <cfRule type="cellIs" priority="143" operator="equal">
      <formula>"$"</formula>
    </cfRule>
  </conditionalFormatting>
  <conditionalFormatting sqref="H95:H100">
    <cfRule type="cellIs" priority="144" operator="equal">
      <formula>"$"</formula>
    </cfRule>
  </conditionalFormatting>
  <conditionalFormatting sqref="H105:H106">
    <cfRule type="cellIs" priority="145" operator="equal">
      <formula>"$"</formula>
    </cfRule>
  </conditionalFormatting>
  <conditionalFormatting sqref="H113:H115">
    <cfRule type="cellIs" priority="146" operator="equal">
      <formula>"$"</formula>
    </cfRule>
  </conditionalFormatting>
  <conditionalFormatting sqref="H118">
    <cfRule type="cellIs" priority="147" operator="equal">
      <formula>"$"</formula>
    </cfRule>
  </conditionalFormatting>
  <conditionalFormatting sqref="H123">
    <cfRule type="cellIs" priority="148" operator="equal">
      <formula>"$"</formula>
    </cfRule>
  </conditionalFormatting>
  <conditionalFormatting sqref="H128:H140">
    <cfRule type="cellIs" priority="149" operator="equal">
      <formula>"$"</formula>
    </cfRule>
  </conditionalFormatting>
  <conditionalFormatting sqref="H144:H145">
    <cfRule type="cellIs" priority="150" operator="equal">
      <formula>"$"</formula>
    </cfRule>
  </conditionalFormatting>
  <conditionalFormatting sqref="H149">
    <cfRule type="cellIs" priority="151" operator="equal">
      <formula>"$"</formula>
    </cfRule>
  </conditionalFormatting>
  <conditionalFormatting sqref="H155:H156">
    <cfRule type="cellIs" priority="152" operator="equal">
      <formula>"$"</formula>
    </cfRule>
  </conditionalFormatting>
  <conditionalFormatting sqref="H166:H170">
    <cfRule type="cellIs" priority="153" operator="equal">
      <formula>"$"</formula>
    </cfRule>
  </conditionalFormatting>
  <conditionalFormatting sqref="H173">
    <cfRule type="cellIs" priority="154" operator="equal">
      <formula>"$"</formula>
    </cfRule>
  </conditionalFormatting>
  <conditionalFormatting sqref="H180:H181">
    <cfRule type="cellIs" priority="155" operator="equal">
      <formula>"$"</formula>
    </cfRule>
  </conditionalFormatting>
  <conditionalFormatting sqref="H184:H186">
    <cfRule type="cellIs" priority="156" operator="equal">
      <formula>"$"</formula>
    </cfRule>
  </conditionalFormatting>
  <conditionalFormatting sqref="H190:H191">
    <cfRule type="cellIs" priority="157" operator="equal">
      <formula>"$"</formula>
    </cfRule>
  </conditionalFormatting>
  <conditionalFormatting sqref="H195">
    <cfRule type="cellIs" priority="158" operator="equal">
      <formula>"$"</formula>
    </cfRule>
  </conditionalFormatting>
  <conditionalFormatting sqref="H205:H206">
    <cfRule type="cellIs" priority="159" operator="equal">
      <formula>"$"</formula>
    </cfRule>
  </conditionalFormatting>
  <conditionalFormatting sqref="H211:H213">
    <cfRule type="cellIs" priority="160" operator="equal">
      <formula>"$"</formula>
    </cfRule>
  </conditionalFormatting>
  <conditionalFormatting sqref="H219">
    <cfRule type="cellIs" priority="161" operator="equal">
      <formula>"$"</formula>
    </cfRule>
  </conditionalFormatting>
  <conditionalFormatting sqref="H224:H225">
    <cfRule type="cellIs" priority="162" operator="equal">
      <formula>"$"</formula>
    </cfRule>
  </conditionalFormatting>
  <conditionalFormatting sqref="H231:H237">
    <cfRule type="cellIs" priority="163" operator="equal">
      <formula>"$"</formula>
    </cfRule>
  </conditionalFormatting>
  <conditionalFormatting sqref="H242:H247">
    <cfRule type="cellIs" priority="164" operator="equal">
      <formula>"$"</formula>
    </cfRule>
  </conditionalFormatting>
  <conditionalFormatting sqref="H251:H258">
    <cfRule type="cellIs" priority="165" operator="equal">
      <formula>"$"</formula>
    </cfRule>
  </conditionalFormatting>
  <conditionalFormatting sqref="H261:H262">
    <cfRule type="cellIs" priority="166" operator="equal">
      <formula>"$"</formula>
    </cfRule>
  </conditionalFormatting>
  <conditionalFormatting sqref="H272">
    <cfRule type="cellIs" priority="167" operator="equal">
      <formula>"$"</formula>
    </cfRule>
  </conditionalFormatting>
  <conditionalFormatting sqref="H282">
    <cfRule type="cellIs" priority="168" operator="equal">
      <formula>"$"</formula>
    </cfRule>
  </conditionalFormatting>
  <conditionalFormatting sqref="H292">
    <cfRule type="cellIs" priority="169" operator="equal">
      <formula>"$"</formula>
    </cfRule>
  </conditionalFormatting>
  <conditionalFormatting sqref="H302">
    <cfRule type="cellIs" priority="170" operator="equal">
      <formula>"$"</formula>
    </cfRule>
  </conditionalFormatting>
  <conditionalFormatting sqref="H312">
    <cfRule type="cellIs" priority="171" operator="equal">
      <formula>"$"</formula>
    </cfRule>
  </conditionalFormatting>
  <conditionalFormatting sqref="H322">
    <cfRule type="cellIs" priority="172" operator="equal">
      <formula>"$"</formula>
    </cfRule>
  </conditionalFormatting>
  <conditionalFormatting sqref="H332">
    <cfRule type="cellIs" priority="173" operator="equal">
      <formula>"$"</formula>
    </cfRule>
  </conditionalFormatting>
  <conditionalFormatting sqref="H342">
    <cfRule type="cellIs" priority="174" operator="equal">
      <formula>"$"</formula>
    </cfRule>
  </conditionalFormatting>
  <conditionalFormatting sqref="H352">
    <cfRule type="cellIs" priority="175" operator="equal">
      <formula>"$"</formula>
    </cfRule>
  </conditionalFormatting>
  <conditionalFormatting sqref="H362">
    <cfRule type="cellIs" priority="176" operator="equal">
      <formula>"$"</formula>
    </cfRule>
  </conditionalFormatting>
  <conditionalFormatting sqref="H372">
    <cfRule type="cellIs" priority="177" operator="equal">
      <formula>"$"</formula>
    </cfRule>
  </conditionalFormatting>
  <conditionalFormatting sqref="H382:H409">
    <cfRule type="cellIs" priority="178" operator="equal">
      <formula>"$"</formula>
    </cfRule>
  </conditionalFormatting>
  <conditionalFormatting sqref="H416">
    <cfRule type="cellIs" priority="179" operator="equal">
      <formula>"$"</formula>
    </cfRule>
  </conditionalFormatting>
  <conditionalFormatting sqref="H424">
    <cfRule type="cellIs" priority="180" operator="equal">
      <formula>"$"</formula>
    </cfRule>
  </conditionalFormatting>
  <conditionalFormatting sqref="H431:H432">
    <cfRule type="cellIs" priority="181" operator="equal">
      <formula>"$"</formula>
    </cfRule>
  </conditionalFormatting>
  <conditionalFormatting sqref="H436">
    <cfRule type="cellIs" priority="182" operator="equal">
      <formula>"$"</formula>
    </cfRule>
  </conditionalFormatting>
  <conditionalFormatting sqref="H440">
    <cfRule type="cellIs" priority="183" operator="equal">
      <formula>"$"</formula>
    </cfRule>
  </conditionalFormatting>
  <conditionalFormatting sqref="H444">
    <cfRule type="cellIs" priority="184" operator="equal">
      <formula>"$"</formula>
    </cfRule>
  </conditionalFormatting>
  <conditionalFormatting sqref="H448:H450">
    <cfRule type="cellIs" priority="185" operator="equal">
      <formula>"$"</formula>
    </cfRule>
  </conditionalFormatting>
  <conditionalFormatting sqref="H453">
    <cfRule type="cellIs" priority="186" operator="equal">
      <formula>"$"</formula>
    </cfRule>
  </conditionalFormatting>
  <conditionalFormatting sqref="H456:H461">
    <cfRule type="cellIs" priority="187" operator="equal">
      <formula>"$"</formula>
    </cfRule>
  </conditionalFormatting>
  <conditionalFormatting sqref="H465:H490">
    <cfRule type="cellIs" priority="188" operator="equal">
      <formula>"$"</formula>
    </cfRule>
  </conditionalFormatting>
  <conditionalFormatting sqref="H500:H506">
    <cfRule type="cellIs" priority="189" operator="equal">
      <formula>"$"</formula>
    </cfRule>
  </conditionalFormatting>
  <conditionalFormatting sqref="H516">
    <cfRule type="cellIs" priority="190" operator="equal">
      <formula>"$"</formula>
    </cfRule>
  </conditionalFormatting>
  <conditionalFormatting sqref="H526">
    <cfRule type="cellIs" priority="191" operator="equal">
      <formula>"$"</formula>
    </cfRule>
  </conditionalFormatting>
  <conditionalFormatting sqref="H536">
    <cfRule type="cellIs" priority="192" operator="equal">
      <formula>"$"</formula>
    </cfRule>
  </conditionalFormatting>
  <conditionalFormatting sqref="H546">
    <cfRule type="cellIs" priority="193" operator="equal">
      <formula>"$"</formula>
    </cfRule>
  </conditionalFormatting>
  <conditionalFormatting sqref="H556">
    <cfRule type="cellIs" priority="194" operator="equal">
      <formula>"$"</formula>
    </cfRule>
  </conditionalFormatting>
  <conditionalFormatting sqref="H566">
    <cfRule type="cellIs" priority="195" operator="equal">
      <formula>"$"</formula>
    </cfRule>
  </conditionalFormatting>
  <conditionalFormatting sqref="H576">
    <cfRule type="cellIs" priority="196" operator="equal">
      <formula>"$"</formula>
    </cfRule>
  </conditionalFormatting>
  <conditionalFormatting sqref="H586">
    <cfRule type="cellIs" priority="197" operator="equal">
      <formula>"$"</formula>
    </cfRule>
  </conditionalFormatting>
  <conditionalFormatting sqref="H596">
    <cfRule type="cellIs" priority="198" operator="equal">
      <formula>"$"</formula>
    </cfRule>
  </conditionalFormatting>
  <conditionalFormatting sqref="H605">
    <cfRule type="cellIs" priority="199" operator="equal">
      <formula>"$"</formula>
    </cfRule>
  </conditionalFormatting>
  <conditionalFormatting sqref="H615:H616">
    <cfRule type="cellIs" priority="200" operator="equal">
      <formula>"$"</formula>
    </cfRule>
  </conditionalFormatting>
  <conditionalFormatting sqref="H624">
    <cfRule type="cellIs" priority="201" operator="equal">
      <formula>"$"</formula>
    </cfRule>
  </conditionalFormatting>
  <conditionalFormatting sqref="H632">
    <cfRule type="cellIs" priority="202" operator="equal">
      <formula>"$"</formula>
    </cfRule>
  </conditionalFormatting>
  <conditionalFormatting sqref="H640">
    <cfRule type="cellIs" priority="203" operator="equal">
      <formula>"$"</formula>
    </cfRule>
  </conditionalFormatting>
  <conditionalFormatting sqref="H648">
    <cfRule type="cellIs" priority="204" operator="equal">
      <formula>"$"</formula>
    </cfRule>
  </conditionalFormatting>
  <conditionalFormatting sqref="H655">
    <cfRule type="cellIs" priority="205" operator="equal">
      <formula>"$"</formula>
    </cfRule>
  </conditionalFormatting>
  <conditionalFormatting sqref="H662:H764">
    <cfRule type="cellIs" priority="206" operator="equal">
      <formula>"$"</formula>
    </cfRule>
  </conditionalFormatting>
  <conditionalFormatting sqref="H768:H771">
    <cfRule type="cellIs" priority="207" operator="equal">
      <formula>"$"</formula>
    </cfRule>
  </conditionalFormatting>
  <conditionalFormatting sqref="H776:H778">
    <cfRule type="cellIs" priority="208" operator="equal">
      <formula>"$"</formula>
    </cfRule>
  </conditionalFormatting>
  <conditionalFormatting sqref="H782:H830">
    <cfRule type="cellIs" priority="209" operator="equal">
      <formula>"$"</formula>
    </cfRule>
  </conditionalFormatting>
  <conditionalFormatting sqref="H833">
    <cfRule type="cellIs" priority="210" operator="equal">
      <formula>"$"</formula>
    </cfRule>
  </conditionalFormatting>
  <conditionalFormatting sqref="H839">
    <cfRule type="cellIs" priority="211" operator="equal">
      <formula>"$"</formula>
    </cfRule>
  </conditionalFormatting>
  <conditionalFormatting sqref="H851">
    <cfRule type="cellIs" priority="212" operator="equal">
      <formula>"$"</formula>
    </cfRule>
  </conditionalFormatting>
  <conditionalFormatting sqref="H863">
    <cfRule type="cellIs" priority="213" operator="equal">
      <formula>"$"</formula>
    </cfRule>
  </conditionalFormatting>
  <conditionalFormatting sqref="H866">
    <cfRule type="cellIs" priority="214" operator="equal">
      <formula>"$"</formula>
    </cfRule>
  </conditionalFormatting>
  <conditionalFormatting sqref="H878">
    <cfRule type="cellIs" priority="215" operator="equal">
      <formula>"$"</formula>
    </cfRule>
  </conditionalFormatting>
  <conditionalFormatting sqref="H884">
    <cfRule type="cellIs" priority="216" operator="equal">
      <formula>"$"</formula>
    </cfRule>
  </conditionalFormatting>
  <conditionalFormatting sqref="H889">
    <cfRule type="cellIs" priority="217" operator="equal">
      <formula>"$"</formula>
    </cfRule>
  </conditionalFormatting>
  <conditionalFormatting sqref="H894:H895">
    <cfRule type="cellIs" priority="218" operator="equal">
      <formula>"$"</formula>
    </cfRule>
  </conditionalFormatting>
  <conditionalFormatting sqref="H900">
    <cfRule type="cellIs" priority="219" operator="equal">
      <formula>"$"</formula>
    </cfRule>
  </conditionalFormatting>
  <conditionalFormatting sqref="H905">
    <cfRule type="cellIs" priority="220" operator="equal">
      <formula>"$"</formula>
    </cfRule>
  </conditionalFormatting>
  <conditionalFormatting sqref="H910:H912">
    <cfRule type="cellIs" priority="221" operator="equal">
      <formula>"$"</formula>
    </cfRule>
  </conditionalFormatting>
  <conditionalFormatting sqref="H916:H919">
    <cfRule type="cellIs" priority="222" operator="equal">
      <formula>"$"</formula>
    </cfRule>
  </conditionalFormatting>
  <conditionalFormatting sqref="H922:H931">
    <cfRule type="cellIs" priority="223" operator="equal">
      <formula>"$"</formula>
    </cfRule>
  </conditionalFormatting>
  <conditionalFormatting sqref="H934:H951">
    <cfRule type="cellIs" priority="224" operator="equal">
      <formula>"$"</formula>
    </cfRule>
  </conditionalFormatting>
  <conditionalFormatting sqref="H954:H957">
    <cfRule type="cellIs" priority="225" operator="equal">
      <formula>"$"</formula>
    </cfRule>
  </conditionalFormatting>
  <conditionalFormatting sqref="H963:H964">
    <cfRule type="cellIs" priority="226" operator="equal">
      <formula>"$"</formula>
    </cfRule>
  </conditionalFormatting>
  <conditionalFormatting sqref="H979">
    <cfRule type="cellIs" priority="227" operator="equal">
      <formula>"$"</formula>
    </cfRule>
  </conditionalFormatting>
  <conditionalFormatting sqref="H986">
    <cfRule type="cellIs" priority="228" operator="equal">
      <formula>"$"</formula>
    </cfRule>
  </conditionalFormatting>
  <conditionalFormatting sqref="H993:H1031">
    <cfRule type="cellIs" priority="229" operator="equal">
      <formula>"$"</formula>
    </cfRule>
  </conditionalFormatting>
  <conditionalFormatting sqref="H1036:H1047">
    <cfRule type="cellIs" priority="230" operator="equal">
      <formula>"$"</formula>
    </cfRule>
  </conditionalFormatting>
  <conditionalFormatting sqref="H1050:H1061">
    <cfRule type="cellIs" priority="231" operator="equal">
      <formula>"$"</formula>
    </cfRule>
  </conditionalFormatting>
  <conditionalFormatting sqref="H1118">
    <cfRule type="cellIs" priority="1" operator="equal">
      <formula>"$"</formula>
    </cfRule>
  </conditionalFormatting>
  <conditionalFormatting sqref="H1131">
    <cfRule type="cellIs" priority="2" operator="equal">
      <formula>"$"</formula>
    </cfRule>
  </conditionalFormatting>
  <conditionalFormatting sqref="H1137:H1138">
    <cfRule type="cellIs" priority="3" operator="equal">
      <formula>"$"</formula>
    </cfRule>
  </conditionalFormatting>
  <conditionalFormatting sqref="H1146:H1147">
    <cfRule type="cellIs" priority="4" operator="equal">
      <formula>"$"</formula>
    </cfRule>
  </conditionalFormatting>
  <conditionalFormatting sqref="H1154">
    <cfRule type="cellIs" priority="5" operator="equal">
      <formula>"$"</formula>
    </cfRule>
  </conditionalFormatting>
  <conditionalFormatting sqref="H1161">
    <cfRule type="cellIs" priority="6" operator="equal">
      <formula>"$"</formula>
    </cfRule>
  </conditionalFormatting>
  <conditionalFormatting sqref="H1168">
    <cfRule type="cellIs" priority="7" operator="equal">
      <formula>"$"</formula>
    </cfRule>
  </conditionalFormatting>
  <conditionalFormatting sqref="H1173">
    <cfRule type="cellIs" priority="8" operator="equal">
      <formula>"$"</formula>
    </cfRule>
  </conditionalFormatting>
  <conditionalFormatting sqref="H1183">
    <cfRule type="cellIs" priority="9" operator="equal">
      <formula>"$"</formula>
    </cfRule>
  </conditionalFormatting>
  <conditionalFormatting sqref="H1188">
    <cfRule type="cellIs" priority="10" operator="equal">
      <formula>"$"</formula>
    </cfRule>
  </conditionalFormatting>
  <conditionalFormatting sqref="H1195">
    <cfRule type="cellIs" priority="11" operator="equal">
      <formula>"$"</formula>
    </cfRule>
  </conditionalFormatting>
  <conditionalFormatting sqref="H1201">
    <cfRule type="cellIs" priority="12" operator="equal">
      <formula>"$"</formula>
    </cfRule>
  </conditionalFormatting>
  <conditionalFormatting sqref="H1207">
    <cfRule type="cellIs" priority="13" operator="equal">
      <formula>"$"</formula>
    </cfRule>
  </conditionalFormatting>
  <conditionalFormatting sqref="H1216">
    <cfRule type="cellIs" priority="14" operator="equal">
      <formula>"$"</formula>
    </cfRule>
  </conditionalFormatting>
  <conditionalFormatting sqref="H1220:H1221">
    <cfRule type="cellIs" priority="15" operator="equal">
      <formula>"$"</formula>
    </cfRule>
  </conditionalFormatting>
  <conditionalFormatting sqref="H1228">
    <cfRule type="cellIs" priority="16" operator="equal">
      <formula>"$"</formula>
    </cfRule>
  </conditionalFormatting>
  <conditionalFormatting sqref="H1233:H1234">
    <cfRule type="cellIs" priority="17" operator="equal">
      <formula>"$"</formula>
    </cfRule>
  </conditionalFormatting>
  <conditionalFormatting sqref="H1240">
    <cfRule type="cellIs" priority="18" operator="equal">
      <formula>"$"</formula>
    </cfRule>
  </conditionalFormatting>
  <conditionalFormatting sqref="H1243">
    <cfRule type="cellIs" priority="19" operator="equal">
      <formula>"$"</formula>
    </cfRule>
  </conditionalFormatting>
  <conditionalFormatting sqref="H1250">
    <cfRule type="cellIs" priority="20" operator="equal">
      <formula>"$"</formula>
    </cfRule>
  </conditionalFormatting>
  <conditionalFormatting sqref="H1255">
    <cfRule type="cellIs" priority="21" operator="equal">
      <formula>"$"</formula>
    </cfRule>
  </conditionalFormatting>
  <conditionalFormatting sqref="H1258:H1259">
    <cfRule type="cellIs" priority="22" operator="equal">
      <formula>"$"</formula>
    </cfRule>
  </conditionalFormatting>
  <conditionalFormatting sqref="H1263">
    <cfRule type="cellIs" priority="23" operator="equal">
      <formula>"$"</formula>
    </cfRule>
  </conditionalFormatting>
  <conditionalFormatting sqref="H1270">
    <cfRule type="cellIs" priority="24" operator="equal">
      <formula>"$"</formula>
    </cfRule>
  </conditionalFormatting>
  <conditionalFormatting sqref="H1277:H1278">
    <cfRule type="cellIs" priority="25" operator="equal">
      <formula>"$"</formula>
    </cfRule>
  </conditionalFormatting>
  <conditionalFormatting sqref="H1281">
    <cfRule type="cellIs" priority="26" operator="equal">
      <formula>"$"</formula>
    </cfRule>
  </conditionalFormatting>
  <conditionalFormatting sqref="H1286:H1289">
    <cfRule type="cellIs" priority="27" operator="equal">
      <formula>"$"</formula>
    </cfRule>
  </conditionalFormatting>
  <conditionalFormatting sqref="H1292:H1293">
    <cfRule type="cellIs" priority="28" operator="equal">
      <formula>"$"</formula>
    </cfRule>
  </conditionalFormatting>
  <conditionalFormatting sqref="H1296:H1301">
    <cfRule type="cellIs" priority="29" operator="equal">
      <formula>"$"</formula>
    </cfRule>
  </conditionalFormatting>
  <conditionalFormatting sqref="H1307">
    <cfRule type="cellIs" priority="30" operator="equal">
      <formula>"$"</formula>
    </cfRule>
  </conditionalFormatting>
  <conditionalFormatting sqref="H1314:H1323">
    <cfRule type="cellIs" priority="31" operator="equal">
      <formula>"$"</formula>
    </cfRule>
  </conditionalFormatting>
  <conditionalFormatting sqref="H1333">
    <cfRule type="cellIs" priority="32" operator="equal">
      <formula>"$"</formula>
    </cfRule>
  </conditionalFormatting>
  <conditionalFormatting sqref="H1343:H1351">
    <cfRule type="cellIs" priority="33" operator="equal">
      <formula>"$"</formula>
    </cfRule>
  </conditionalFormatting>
  <conditionalFormatting sqref="H1356:H1358">
    <cfRule type="cellIs" priority="34" operator="equal">
      <formula>"$"</formula>
    </cfRule>
  </conditionalFormatting>
  <conditionalFormatting sqref="H1361:H1367">
    <cfRule type="cellIs" priority="35" operator="equal">
      <formula>"$"</formula>
    </cfRule>
  </conditionalFormatting>
  <conditionalFormatting sqref="H1371">
    <cfRule type="cellIs" priority="36" operator="equal">
      <formula>"$"</formula>
    </cfRule>
  </conditionalFormatting>
  <conditionalFormatting sqref="H1381">
    <cfRule type="cellIs" priority="37" operator="equal">
      <formula>"$"</formula>
    </cfRule>
  </conditionalFormatting>
  <conditionalFormatting sqref="H1391">
    <cfRule type="cellIs" priority="38" operator="equal">
      <formula>"$"</formula>
    </cfRule>
  </conditionalFormatting>
  <conditionalFormatting sqref="H1401">
    <cfRule type="cellIs" priority="39" operator="equal">
      <formula>"$"</formula>
    </cfRule>
  </conditionalFormatting>
  <conditionalFormatting sqref="H1411">
    <cfRule type="cellIs" priority="40" operator="equal">
      <formula>"$"</formula>
    </cfRule>
  </conditionalFormatting>
  <conditionalFormatting sqref="H1421">
    <cfRule type="cellIs" priority="41" operator="equal">
      <formula>"$"</formula>
    </cfRule>
  </conditionalFormatting>
  <conditionalFormatting sqref="H1431">
    <cfRule type="cellIs" priority="42" operator="equal">
      <formula>"$"</formula>
    </cfRule>
  </conditionalFormatting>
  <conditionalFormatting sqref="H1441">
    <cfRule type="cellIs" priority="43" operator="equal">
      <formula>"$"</formula>
    </cfRule>
  </conditionalFormatting>
  <conditionalFormatting sqref="H1451">
    <cfRule type="cellIs" priority="44" operator="equal">
      <formula>"$"</formula>
    </cfRule>
  </conditionalFormatting>
  <conditionalFormatting sqref="H1461">
    <cfRule type="cellIs" priority="45" operator="equal">
      <formula>"$"</formula>
    </cfRule>
  </conditionalFormatting>
  <conditionalFormatting sqref="H1471">
    <cfRule type="cellIs" priority="46" operator="equal">
      <formula>"$"</formula>
    </cfRule>
  </conditionalFormatting>
  <conditionalFormatting sqref="H1481">
    <cfRule type="cellIs" priority="47" operator="equal">
      <formula>"$"</formula>
    </cfRule>
  </conditionalFormatting>
  <conditionalFormatting sqref="H1491">
    <cfRule type="cellIs" priority="48" operator="equal">
      <formula>"$"</formula>
    </cfRule>
  </conditionalFormatting>
  <conditionalFormatting sqref="H1501">
    <cfRule type="cellIs" priority="49" operator="equal">
      <formula>"$"</formula>
    </cfRule>
  </conditionalFormatting>
  <conditionalFormatting sqref="H1511:H1636">
    <cfRule type="cellIs" priority="50" operator="equal">
      <formula>"$"</formula>
    </cfRule>
  </conditionalFormatting>
  <conditionalFormatting sqref="H1639:H1642">
    <cfRule type="cellIs" priority="51" operator="equal">
      <formula>"$"</formula>
    </cfRule>
  </conditionalFormatting>
  <conditionalFormatting sqref="H1652">
    <cfRule type="cellIs" priority="52" operator="equal">
      <formula>"$"</formula>
    </cfRule>
  </conditionalFormatting>
  <conditionalFormatting sqref="H1662">
    <cfRule type="cellIs" priority="53" operator="equal">
      <formula>"$"</formula>
    </cfRule>
  </conditionalFormatting>
  <conditionalFormatting sqref="H1672">
    <cfRule type="cellIs" priority="54" operator="equal">
      <formula>"$"</formula>
    </cfRule>
  </conditionalFormatting>
  <conditionalFormatting sqref="H1682">
    <cfRule type="cellIs" priority="55" operator="equal">
      <formula>"$"</formula>
    </cfRule>
  </conditionalFormatting>
  <conditionalFormatting sqref="H1692">
    <cfRule type="cellIs" priority="56" operator="equal">
      <formula>"$"</formula>
    </cfRule>
  </conditionalFormatting>
  <conditionalFormatting sqref="H1702">
    <cfRule type="cellIs" priority="57" operator="equal">
      <formula>"$"</formula>
    </cfRule>
  </conditionalFormatting>
  <conditionalFormatting sqref="H1712">
    <cfRule type="cellIs" priority="58" operator="equal">
      <formula>"$"</formula>
    </cfRule>
  </conditionalFormatting>
  <conditionalFormatting sqref="H1722">
    <cfRule type="cellIs" priority="59" operator="equal">
      <formula>"$"</formula>
    </cfRule>
  </conditionalFormatting>
  <conditionalFormatting sqref="H1732">
    <cfRule type="cellIs" priority="60" operator="equal">
      <formula>"$"</formula>
    </cfRule>
  </conditionalFormatting>
  <conditionalFormatting sqref="H1742">
    <cfRule type="cellIs" priority="61" operator="equal">
      <formula>"$"</formula>
    </cfRule>
  </conditionalFormatting>
  <conditionalFormatting sqref="H1752:H2047">
    <cfRule type="cellIs" priority="62" operator="equal">
      <formula>"$"</formula>
    </cfRule>
  </conditionalFormatting>
  <conditionalFormatting sqref="H2052:H2063">
    <cfRule type="cellIs" priority="63" operator="equal">
      <formula>"$"</formula>
    </cfRule>
  </conditionalFormatting>
  <conditionalFormatting sqref="H2068:H2076">
    <cfRule type="cellIs" priority="64" operator="equal">
      <formula>"$"</formula>
    </cfRule>
  </conditionalFormatting>
  <conditionalFormatting sqref="H2082:H2084">
    <cfRule type="cellIs" priority="65" operator="equal">
      <formula>"$"</formula>
    </cfRule>
  </conditionalFormatting>
  <conditionalFormatting sqref="H2088">
    <cfRule type="cellIs" priority="66" operator="equal">
      <formula>"$"</formula>
    </cfRule>
  </conditionalFormatting>
  <conditionalFormatting sqref="H2091:H2103">
    <cfRule type="cellIs" priority="67" operator="equal">
      <formula>"$"</formula>
    </cfRule>
  </conditionalFormatting>
  <conditionalFormatting sqref="H2106">
    <cfRule type="cellIs" priority="68" operator="equal">
      <formula>"$"</formula>
    </cfRule>
  </conditionalFormatting>
  <conditionalFormatting sqref="H2111:H2117">
    <cfRule type="cellIs" priority="69" operator="equal">
      <formula>"$"</formula>
    </cfRule>
  </conditionalFormatting>
  <conditionalFormatting sqref="H2120">
    <cfRule type="cellIs" priority="70" operator="equal">
      <formula>"$"</formula>
    </cfRule>
  </conditionalFormatting>
  <conditionalFormatting sqref="H2123">
    <cfRule type="cellIs" priority="71" operator="equal">
      <formula>"$"</formula>
    </cfRule>
  </conditionalFormatting>
  <conditionalFormatting sqref="H2126:H2135">
    <cfRule type="cellIs" priority="72" operator="equal">
      <formula>"$"</formula>
    </cfRule>
  </conditionalFormatting>
  <conditionalFormatting sqref="H2138">
    <cfRule type="cellIs" priority="73" operator="equal">
      <formula>"$"</formula>
    </cfRule>
  </conditionalFormatting>
  <conditionalFormatting sqref="H2141:H2143">
    <cfRule type="cellIs" priority="74" operator="equal">
      <formula>"$"</formula>
    </cfRule>
  </conditionalFormatting>
  <conditionalFormatting sqref="H2146:H2147">
    <cfRule type="cellIs" priority="75" operator="equal">
      <formula>"$"</formula>
    </cfRule>
  </conditionalFormatting>
  <conditionalFormatting sqref="H2150:H2162">
    <cfRule type="cellIs" priority="76" operator="equal">
      <formula>"$"</formula>
    </cfRule>
  </conditionalFormatting>
  <conditionalFormatting sqref="H2165">
    <cfRule type="cellIs" priority="77" operator="equal">
      <formula>"$"</formula>
    </cfRule>
  </conditionalFormatting>
  <conditionalFormatting sqref="H2170:H2171">
    <cfRule type="cellIs" priority="78" operator="equal">
      <formula>"$"</formula>
    </cfRule>
  </conditionalFormatting>
  <conditionalFormatting sqref="H2178:H2181">
    <cfRule type="cellIs" priority="79" operator="equal">
      <formula>"$"</formula>
    </cfRule>
  </conditionalFormatting>
  <conditionalFormatting sqref="H2186:H2188">
    <cfRule type="cellIs" priority="80" operator="equal">
      <formula>"$"</formula>
    </cfRule>
  </conditionalFormatting>
  <conditionalFormatting sqref="H2196:H2197">
    <cfRule type="cellIs" priority="81" operator="equal">
      <formula>"$"</formula>
    </cfRule>
  </conditionalFormatting>
  <conditionalFormatting sqref="H2203:H2204">
    <cfRule type="cellIs" priority="82" operator="equal">
      <formula>"$"</formula>
    </cfRule>
  </conditionalFormatting>
  <conditionalFormatting sqref="H2207">
    <cfRule type="cellIs" priority="83" operator="equal">
      <formula>"$"</formula>
    </cfRule>
  </conditionalFormatting>
  <conditionalFormatting sqref="H2210:H2231">
    <cfRule type="cellIs" priority="84" operator="equal">
      <formula>"$"</formula>
    </cfRule>
  </conditionalFormatting>
  <conditionalFormatting sqref="H2242:H2246">
    <cfRule type="cellIs" priority="85" operator="equal">
      <formula>"$"</formula>
    </cfRule>
  </conditionalFormatting>
  <conditionalFormatting sqref="H2250:H2254">
    <cfRule type="cellIs" priority="86" operator="equal">
      <formula>"$"</formula>
    </cfRule>
  </conditionalFormatting>
  <conditionalFormatting sqref="H2257:H2260">
    <cfRule type="cellIs" priority="87" operator="equal">
      <formula>"$"</formula>
    </cfRule>
  </conditionalFormatting>
  <conditionalFormatting sqref="H2266:H2270">
    <cfRule type="cellIs" priority="88" operator="equal">
      <formula>"$"</formula>
    </cfRule>
  </conditionalFormatting>
  <conditionalFormatting sqref="H2273:H2275">
    <cfRule type="cellIs" priority="89" operator="equal">
      <formula>"$"</formula>
    </cfRule>
  </conditionalFormatting>
  <conditionalFormatting sqref="H2278:H2284">
    <cfRule type="cellIs" priority="90" operator="equal">
      <formula>"$"</formula>
    </cfRule>
  </conditionalFormatting>
  <conditionalFormatting sqref="H2288:H2290">
    <cfRule type="cellIs" priority="91" operator="equal">
      <formula>"$"</formula>
    </cfRule>
  </conditionalFormatting>
  <conditionalFormatting sqref="H2294:H2296">
    <cfRule type="cellIs" priority="92" operator="equal">
      <formula>"$"</formula>
    </cfRule>
  </conditionalFormatting>
  <conditionalFormatting sqref="H2299:H2304">
    <cfRule type="cellIs" priority="93" operator="equal">
      <formula>"$"</formula>
    </cfRule>
  </conditionalFormatting>
  <conditionalFormatting sqref="H2307">
    <cfRule type="cellIs" priority="94" operator="equal">
      <formula>"$"</formula>
    </cfRule>
  </conditionalFormatting>
  <conditionalFormatting sqref="H2314:H2388">
    <cfRule type="cellIs" priority="95" operator="equal">
      <formula>"$"</formula>
    </cfRule>
  </conditionalFormatting>
  <conditionalFormatting sqref="H2392">
    <cfRule type="cellIs" priority="96" operator="equal">
      <formula>"$"</formula>
    </cfRule>
  </conditionalFormatting>
  <conditionalFormatting sqref="H2396">
    <cfRule type="cellIs" priority="97" operator="equal">
      <formula>"$"</formula>
    </cfRule>
  </conditionalFormatting>
  <conditionalFormatting sqref="H2400">
    <cfRule type="cellIs" priority="98" operator="equal">
      <formula>"$"</formula>
    </cfRule>
  </conditionalFormatting>
  <conditionalFormatting sqref="H2404:H2518">
    <cfRule type="cellIs" priority="99" operator="equal">
      <formula>"$"</formula>
    </cfRule>
  </conditionalFormatting>
  <conditionalFormatting sqref="H2523:H2532">
    <cfRule type="cellIs" priority="100" operator="equal">
      <formula>"$"</formula>
    </cfRule>
  </conditionalFormatting>
  <conditionalFormatting sqref="H2535:H2556">
    <cfRule type="cellIs" priority="101" operator="equal">
      <formula>"$"</formula>
    </cfRule>
  </conditionalFormatting>
  <conditionalFormatting sqref="H2566">
    <cfRule type="cellIs" priority="102" operator="equal">
      <formula>"$"</formula>
    </cfRule>
  </conditionalFormatting>
  <conditionalFormatting sqref="H2570">
    <cfRule type="cellIs" priority="103" operator="equal">
      <formula>"$"</formula>
    </cfRule>
  </conditionalFormatting>
  <conditionalFormatting sqref="H2576:H2577">
    <cfRule type="cellIs" priority="104" operator="equal">
      <formula>"$"</formula>
    </cfRule>
  </conditionalFormatting>
  <conditionalFormatting sqref="H2580:H2581">
    <cfRule type="cellIs" priority="105" operator="equal">
      <formula>"$"</formula>
    </cfRule>
  </conditionalFormatting>
  <conditionalFormatting sqref="H2586:H2587">
    <cfRule type="cellIs" priority="106" operator="equal">
      <formula>"$"</formula>
    </cfRule>
  </conditionalFormatting>
  <conditionalFormatting sqref="H2591:H2592">
    <cfRule type="cellIs" priority="107" operator="equal">
      <formula>"$"</formula>
    </cfRule>
  </conditionalFormatting>
  <conditionalFormatting sqref="H2596">
    <cfRule type="cellIs" priority="108" operator="equal">
      <formula>"$"</formula>
    </cfRule>
  </conditionalFormatting>
  <conditionalFormatting sqref="H2600:H2601">
    <cfRule type="cellIs" priority="109" operator="equal">
      <formula>"$"</formula>
    </cfRule>
  </conditionalFormatting>
  <conditionalFormatting sqref="H2604:H2605">
    <cfRule type="cellIs" priority="110" operator="equal">
      <formula>"$"</formula>
    </cfRule>
  </conditionalFormatting>
  <conditionalFormatting sqref="H2608:H2613">
    <cfRule type="cellIs" priority="111" operator="equal">
      <formula>"$"</formula>
    </cfRule>
  </conditionalFormatting>
  <conditionalFormatting sqref="H2616:H2622">
    <cfRule type="cellIs" priority="112" operator="equal">
      <formula>"$"</formula>
    </cfRule>
  </conditionalFormatting>
  <conditionalFormatting sqref="H2625">
    <cfRule type="cellIs" priority="113" operator="equal">
      <formula>"$"</formula>
    </cfRule>
  </conditionalFormatting>
  <conditionalFormatting sqref="H2629:H2630">
    <cfRule type="cellIs" priority="114" operator="equal">
      <formula>"$"</formula>
    </cfRule>
  </conditionalFormatting>
  <conditionalFormatting sqref="H2633:H2638">
    <cfRule type="cellIs" priority="115" operator="equal">
      <formula>"$"</formula>
    </cfRule>
  </conditionalFormatting>
  <conditionalFormatting sqref="H2642:H2645">
    <cfRule type="cellIs" priority="116" operator="equal">
      <formula>"$"</formula>
    </cfRule>
  </conditionalFormatting>
  <conditionalFormatting sqref="H2650:H2661">
    <cfRule type="cellIs" priority="117" operator="equal">
      <formula>"$"</formula>
    </cfRule>
  </conditionalFormatting>
  <conditionalFormatting sqref="H2666:H2670">
    <cfRule type="cellIs" priority="118" operator="equal">
      <formula>"$"</formula>
    </cfRule>
  </conditionalFormatting>
  <conditionalFormatting sqref="H2673">
    <cfRule type="cellIs" priority="119" operator="equal">
      <formula>"$"</formula>
    </cfRule>
  </conditionalFormatting>
  <conditionalFormatting sqref="H2677:H2682">
    <cfRule type="cellIs" priority="120" operator="equal">
      <formula>"$"</formula>
    </cfRule>
  </conditionalFormatting>
  <conditionalFormatting sqref="H2686:H2706">
    <cfRule type="cellIs" priority="121" operator="equal">
      <formula>"$"</formula>
    </cfRule>
  </conditionalFormatting>
  <conditionalFormatting sqref="H2709">
    <cfRule type="cellIs" priority="122" operator="equal">
      <formula>"$"</formula>
    </cfRule>
  </conditionalFormatting>
  <conditionalFormatting sqref="H2713:H2718">
    <cfRule type="cellIs" priority="123" operator="equal">
      <formula>"$"</formula>
    </cfRule>
  </conditionalFormatting>
  <conditionalFormatting sqref="H2721:H2736">
    <cfRule type="cellIs" priority="124" operator="equal">
      <formula>"$"</formula>
    </cfRule>
  </conditionalFormatting>
  <conditionalFormatting sqref="H2740:H2741">
    <cfRule type="cellIs" priority="125" operator="equal">
      <formula>"$"</formula>
    </cfRule>
  </conditionalFormatting>
  <conditionalFormatting sqref="H2746:H2750">
    <cfRule type="cellIs" priority="126" operator="equal">
      <formula>"$"</formula>
    </cfRule>
  </conditionalFormatting>
  <conditionalFormatting sqref="H2755">
    <cfRule type="cellIs" priority="127" operator="equal">
      <formula>"$"</formula>
    </cfRule>
  </conditionalFormatting>
  <dataValidations count="1">
    <dataValidation type="list" allowBlank="1" showInputMessage="1" showErrorMessage="1" sqref="H1050:H1061 H1036:H1047 H993:H1031 H986 H979 H963:H964 H954:H957 H934:H951 H922:H931 H916:H919 H910:H912 H905 H900 H894:H895 H889 H884 H878 H866 H863 H851 H839 H833 H782:H830 H776:H778 H768:H771 H662:H764 H655 H648 H640 H632 H624 H615:H616 H605 H596 H586 H576 H566 H556 H546 H536 H526 H516 H500:H506 H465:H490 H456:H461 H453 H448:H450 H444 H440 H436 H431:H432 H424 H416 H382:H409 H372 H362 H352 H342 H332 H322 H312 H302 H292 H282 H272 H261:H262 H251:H258 H242:H247 H231:H237 H224:H225 H219 H211:H213 H205:H206 H195 H190:H191 H184:H186 H180:H181 H173 H166:H170 H155:H156 H149 H144:H145 H128:H140 H123 H118 H113:H115 H105:H106 H95:H100 H91 H86 H79:H81 H75:H76 H69 H61 H52:H53 H49 H44 H33 H27 H24 H19:H20 H15 H10 H2:H3 H1118 H2755 H2746:H2750 H2740:H2741 H2721:H2736 H2713:H2718 H2709 H2686:H2706 H2677:H2682 H2673 H2666:H2670 H2650:H2661 H2642:H2645 H2633:H2638 H2629:H2630 H2625 H2616:H2622 H2608:H2613 H2604:H2605 H2600:H2601 H2596 H2591:H2592 H2586:H2587 H2580:H2581 H2576:H2577 H2570 H2566 H2535:H2556 H2523:H2532 H2404:H2518 H2400 H2396 H2392 H2314:H2388 H2307 H2299:H2304 H2294:H2296 H2288:H2290 H2278:H2284 H2273:H2275 H2266:H2270 H2257:H2260 H2250:H2254 H2242:H2246 H2210:H2231 H2207 H2203:H2204 H2196:H2197 H2186:H2188 H2178:H2181 H2170:H2171 H2165 H2150:H2162 H2146:H2147 H2141:H2143 H2138 H2126:H2135 H2123 H2120 H2111:H2117 H2106 H2091:H2103 H2088 H2082:H2084 H2068:H2076 H2052:H2063 H1752:H2047 H1742 H1732 H1722 H1712 H1702 H1692 H1682 H1672 H1662 H1652 H1639:H1642 H1511:H1636 H1501 H1491 H1481 H1471 H1461 H1451 H1441 H1431 H1421 H1411 H1401 H1391 H1381 H1371 H1361:H1367 H1356:H1358 H1343:H1351 H1333 H1314:H1323 H1307 H1296:H1301 H1292:H1293 H1286:H1289 H1281 H1277:H1278 H1270 H1263 H1258:H1259 H1255 H1250 H1243 H1240 H1233:H1234 H1228 H1220:H1221 H1216 H1207 H1201 H1195 H1188 H1183 H1173 H1168 H1161 H1154 H1146:H1147 H1137:H1138 H1131" xr:uid="{7C2294B5-289C-4E4A-9B76-601616A42CCA}">
      <formula1>"$,US$"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2BE2-4EF8-4A07-BDC2-AC3A3A3A7F38}">
  <sheetPr codeName="Hoja8"/>
  <dimension ref="A1:L4593"/>
  <sheetViews>
    <sheetView zoomScaleNormal="100" workbookViewId="0">
      <pane ySplit="2" topLeftCell="A3" activePane="bottomLeft" state="frozen"/>
      <selection pane="bottomLeft" activeCell="J1" sqref="J1"/>
    </sheetView>
  </sheetViews>
  <sheetFormatPr baseColWidth="10" defaultRowHeight="14.4"/>
  <cols>
    <col min="1" max="1" width="18.44140625" bestFit="1" customWidth="1"/>
    <col min="2" max="2" width="106.5546875" bestFit="1" customWidth="1"/>
    <col min="3" max="3" width="14.88671875" style="43" customWidth="1"/>
    <col min="5" max="5" width="34.5546875" bestFit="1" customWidth="1"/>
    <col min="6" max="6" width="15.5546875" style="61" bestFit="1" customWidth="1"/>
    <col min="7" max="7" width="16.33203125" customWidth="1"/>
    <col min="8" max="8" width="12.88671875" customWidth="1"/>
    <col min="9" max="9" width="17.33203125" customWidth="1"/>
    <col min="10" max="10" width="12.88671875" bestFit="1" customWidth="1"/>
    <col min="11" max="11" width="20.33203125" bestFit="1" customWidth="1"/>
    <col min="12" max="12" width="12.88671875" bestFit="1" customWidth="1"/>
  </cols>
  <sheetData>
    <row r="1" spans="1:11" s="41" customFormat="1">
      <c r="A1" s="41" t="s">
        <v>2692</v>
      </c>
      <c r="B1" s="41" t="s">
        <v>2694</v>
      </c>
      <c r="C1" s="41" t="s">
        <v>8582</v>
      </c>
      <c r="D1" s="41" t="s">
        <v>8583</v>
      </c>
      <c r="E1" s="41" t="s">
        <v>8584</v>
      </c>
      <c r="F1" s="42" t="s">
        <v>8585</v>
      </c>
      <c r="G1" s="41" t="s">
        <v>8586</v>
      </c>
      <c r="H1" s="41" t="s">
        <v>5083</v>
      </c>
      <c r="I1" s="41" t="s">
        <v>8587</v>
      </c>
      <c r="J1" s="41" t="s">
        <v>8588</v>
      </c>
      <c r="K1" s="41" t="s">
        <v>8589</v>
      </c>
    </row>
    <row r="2" spans="1:11">
      <c r="A2" t="s">
        <v>8590</v>
      </c>
      <c r="B2" t="s">
        <v>3987</v>
      </c>
      <c r="C2" s="43">
        <v>10000</v>
      </c>
      <c r="D2">
        <v>10</v>
      </c>
      <c r="E2" s="43">
        <v>59800</v>
      </c>
      <c r="F2" s="43">
        <v>29900</v>
      </c>
      <c r="G2" s="44">
        <f t="shared" ref="G2:G65" si="0">1-(F2/E2)</f>
        <v>0.5</v>
      </c>
      <c r="H2" s="45">
        <v>29900</v>
      </c>
      <c r="I2" s="44">
        <f t="shared" ref="I2:I65" si="1">1-(H2/E2)</f>
        <v>0.5</v>
      </c>
      <c r="J2" s="45">
        <v>29900</v>
      </c>
      <c r="K2" s="44">
        <f t="shared" ref="K2:K65" si="2">1-(J2/E2)</f>
        <v>0.5</v>
      </c>
    </row>
    <row r="3" spans="1:11">
      <c r="A3" t="s">
        <v>8591</v>
      </c>
      <c r="B3" t="s">
        <v>3807</v>
      </c>
      <c r="C3" s="43">
        <v>10000</v>
      </c>
      <c r="D3" t="s">
        <v>8592</v>
      </c>
      <c r="E3" s="43">
        <v>59800</v>
      </c>
      <c r="F3" s="43">
        <v>29900</v>
      </c>
      <c r="G3" s="44">
        <f t="shared" si="0"/>
        <v>0.5</v>
      </c>
      <c r="H3" s="45">
        <v>29900</v>
      </c>
      <c r="I3" s="44">
        <f t="shared" si="1"/>
        <v>0.5</v>
      </c>
      <c r="J3" s="45">
        <v>29900</v>
      </c>
      <c r="K3" s="44">
        <f t="shared" si="2"/>
        <v>0.5</v>
      </c>
    </row>
    <row r="4" spans="1:11">
      <c r="A4" t="s">
        <v>1750</v>
      </c>
      <c r="B4" t="s">
        <v>8593</v>
      </c>
      <c r="C4" s="43">
        <v>10000</v>
      </c>
      <c r="D4">
        <v>10</v>
      </c>
      <c r="E4" s="43">
        <v>79800</v>
      </c>
      <c r="F4" s="43">
        <v>39900</v>
      </c>
      <c r="G4" s="44">
        <f t="shared" si="0"/>
        <v>0.5</v>
      </c>
      <c r="H4" s="45">
        <v>39900</v>
      </c>
      <c r="I4" s="44">
        <f t="shared" si="1"/>
        <v>0.5</v>
      </c>
      <c r="J4" s="45">
        <v>39900</v>
      </c>
      <c r="K4" s="44">
        <f t="shared" si="2"/>
        <v>0.5</v>
      </c>
    </row>
    <row r="5" spans="1:11">
      <c r="A5" t="s">
        <v>8594</v>
      </c>
      <c r="B5" t="s">
        <v>4930</v>
      </c>
      <c r="C5" s="43">
        <v>10000</v>
      </c>
      <c r="D5">
        <v>20</v>
      </c>
      <c r="E5" s="43">
        <v>99800</v>
      </c>
      <c r="F5" s="43">
        <v>49900</v>
      </c>
      <c r="G5" s="44">
        <f t="shared" si="0"/>
        <v>0.5</v>
      </c>
      <c r="H5" s="45">
        <v>49900</v>
      </c>
      <c r="I5" s="44">
        <f t="shared" si="1"/>
        <v>0.5</v>
      </c>
      <c r="J5" s="45">
        <v>49900</v>
      </c>
      <c r="K5" s="44">
        <f t="shared" si="2"/>
        <v>0.5</v>
      </c>
    </row>
    <row r="6" spans="1:11">
      <c r="A6" t="s">
        <v>8595</v>
      </c>
      <c r="B6" t="s">
        <v>2954</v>
      </c>
      <c r="C6" s="43">
        <v>10000</v>
      </c>
      <c r="D6">
        <v>20</v>
      </c>
      <c r="E6" s="43">
        <v>99800</v>
      </c>
      <c r="F6" s="43">
        <v>49900</v>
      </c>
      <c r="G6" s="44">
        <f t="shared" si="0"/>
        <v>0.5</v>
      </c>
      <c r="H6" s="45">
        <v>49900</v>
      </c>
      <c r="I6" s="44">
        <f t="shared" si="1"/>
        <v>0.5</v>
      </c>
      <c r="J6" s="45">
        <v>49900</v>
      </c>
      <c r="K6" s="44">
        <f t="shared" si="2"/>
        <v>0.5</v>
      </c>
    </row>
    <row r="7" spans="1:11">
      <c r="A7" t="s">
        <v>8596</v>
      </c>
      <c r="B7" t="s">
        <v>2878</v>
      </c>
      <c r="C7" s="43">
        <v>20000</v>
      </c>
      <c r="D7">
        <v>0</v>
      </c>
      <c r="E7" s="43">
        <v>99800</v>
      </c>
      <c r="F7" s="43">
        <v>49900</v>
      </c>
      <c r="G7" s="44">
        <f t="shared" si="0"/>
        <v>0.5</v>
      </c>
      <c r="H7" s="45">
        <v>49900</v>
      </c>
      <c r="I7" s="44">
        <f t="shared" si="1"/>
        <v>0.5</v>
      </c>
      <c r="J7" s="45">
        <v>49900</v>
      </c>
      <c r="K7" s="44">
        <f t="shared" si="2"/>
        <v>0.5</v>
      </c>
    </row>
    <row r="8" spans="1:11">
      <c r="A8" t="s">
        <v>1728</v>
      </c>
      <c r="B8" t="s">
        <v>3705</v>
      </c>
      <c r="C8" s="43">
        <v>20000</v>
      </c>
      <c r="D8">
        <v>5</v>
      </c>
      <c r="E8" s="43">
        <v>119800</v>
      </c>
      <c r="F8" s="43">
        <v>59900</v>
      </c>
      <c r="G8" s="44">
        <f t="shared" si="0"/>
        <v>0.5</v>
      </c>
      <c r="H8" s="45">
        <v>59900</v>
      </c>
      <c r="I8" s="44">
        <f t="shared" si="1"/>
        <v>0.5</v>
      </c>
      <c r="J8" s="45">
        <v>59900</v>
      </c>
      <c r="K8" s="44">
        <f t="shared" si="2"/>
        <v>0.5</v>
      </c>
    </row>
    <row r="9" spans="1:11">
      <c r="A9" t="s">
        <v>8597</v>
      </c>
      <c r="B9" t="s">
        <v>3691</v>
      </c>
      <c r="C9" s="43">
        <v>20000</v>
      </c>
      <c r="D9">
        <v>5</v>
      </c>
      <c r="E9" s="43">
        <v>119800</v>
      </c>
      <c r="F9" s="43">
        <v>59900</v>
      </c>
      <c r="G9" s="44">
        <f t="shared" si="0"/>
        <v>0.5</v>
      </c>
      <c r="H9" s="45">
        <v>59900</v>
      </c>
      <c r="I9" s="44">
        <f t="shared" si="1"/>
        <v>0.5</v>
      </c>
      <c r="J9" s="45">
        <v>59900</v>
      </c>
      <c r="K9" s="44">
        <f t="shared" si="2"/>
        <v>0.5</v>
      </c>
    </row>
    <row r="10" spans="1:11">
      <c r="A10" t="s">
        <v>8598</v>
      </c>
      <c r="B10" t="s">
        <v>2938</v>
      </c>
      <c r="C10" s="43">
        <v>20000</v>
      </c>
      <c r="D10">
        <v>10</v>
      </c>
      <c r="E10" s="43">
        <v>119800</v>
      </c>
      <c r="F10" s="43">
        <v>59900</v>
      </c>
      <c r="G10" s="44">
        <f t="shared" si="0"/>
        <v>0.5</v>
      </c>
      <c r="H10" s="45">
        <v>59900</v>
      </c>
      <c r="I10" s="44">
        <f t="shared" si="1"/>
        <v>0.5</v>
      </c>
      <c r="J10" s="45">
        <v>59900</v>
      </c>
      <c r="K10" s="44">
        <f t="shared" si="2"/>
        <v>0.5</v>
      </c>
    </row>
    <row r="11" spans="1:11">
      <c r="A11" t="s">
        <v>8599</v>
      </c>
      <c r="B11" t="s">
        <v>3977</v>
      </c>
      <c r="C11" s="43">
        <v>20000</v>
      </c>
      <c r="D11">
        <v>100</v>
      </c>
      <c r="E11" s="43">
        <v>159800</v>
      </c>
      <c r="F11" s="43">
        <v>79900</v>
      </c>
      <c r="G11" s="44">
        <f t="shared" si="0"/>
        <v>0.5</v>
      </c>
      <c r="H11" s="45">
        <v>79900</v>
      </c>
      <c r="I11" s="44">
        <f t="shared" si="1"/>
        <v>0.5</v>
      </c>
      <c r="J11" s="45">
        <v>79900</v>
      </c>
      <c r="K11" s="44">
        <f t="shared" si="2"/>
        <v>0.5</v>
      </c>
    </row>
    <row r="12" spans="1:11">
      <c r="A12" t="s">
        <v>2028</v>
      </c>
      <c r="B12" t="s">
        <v>7318</v>
      </c>
      <c r="C12" s="43">
        <v>30000</v>
      </c>
      <c r="D12">
        <v>10</v>
      </c>
      <c r="E12" s="43">
        <v>175780</v>
      </c>
      <c r="F12" s="43">
        <v>79900</v>
      </c>
      <c r="G12" s="44">
        <f t="shared" si="0"/>
        <v>0.54545454545454541</v>
      </c>
      <c r="H12" s="45">
        <v>79900</v>
      </c>
      <c r="I12" s="44">
        <f t="shared" si="1"/>
        <v>0.54545454545454541</v>
      </c>
      <c r="J12" s="45">
        <v>79900</v>
      </c>
      <c r="K12" s="44">
        <f t="shared" si="2"/>
        <v>0.54545454545454541</v>
      </c>
    </row>
    <row r="13" spans="1:11">
      <c r="A13" t="s">
        <v>7570</v>
      </c>
      <c r="B13" t="s">
        <v>7569</v>
      </c>
      <c r="C13" s="43">
        <v>30000</v>
      </c>
      <c r="D13">
        <v>5</v>
      </c>
      <c r="E13" s="43">
        <v>175780</v>
      </c>
      <c r="F13" s="43">
        <v>79900</v>
      </c>
      <c r="G13" s="44">
        <f t="shared" si="0"/>
        <v>0.54545454545454541</v>
      </c>
      <c r="H13" s="45">
        <v>79900</v>
      </c>
      <c r="I13" s="44">
        <f t="shared" si="1"/>
        <v>0.54545454545454541</v>
      </c>
      <c r="J13" s="45">
        <v>79900</v>
      </c>
      <c r="K13" s="44">
        <f t="shared" si="2"/>
        <v>0.54545454545454541</v>
      </c>
    </row>
    <row r="14" spans="1:11">
      <c r="A14" t="s">
        <v>8600</v>
      </c>
      <c r="B14" t="s">
        <v>3829</v>
      </c>
      <c r="C14" s="43">
        <v>10000</v>
      </c>
      <c r="D14">
        <v>10</v>
      </c>
      <c r="E14" s="43">
        <v>175780</v>
      </c>
      <c r="F14" s="43">
        <v>79900</v>
      </c>
      <c r="G14" s="44">
        <f t="shared" si="0"/>
        <v>0.54545454545454541</v>
      </c>
      <c r="H14" s="45">
        <v>79900</v>
      </c>
      <c r="I14" s="44">
        <f t="shared" si="1"/>
        <v>0.54545454545454541</v>
      </c>
      <c r="J14" s="45">
        <v>79900</v>
      </c>
      <c r="K14" s="44">
        <f t="shared" si="2"/>
        <v>0.54545454545454541</v>
      </c>
    </row>
    <row r="15" spans="1:11">
      <c r="A15" t="s">
        <v>8601</v>
      </c>
      <c r="B15" t="s">
        <v>3827</v>
      </c>
      <c r="C15" s="43">
        <v>10000</v>
      </c>
      <c r="D15">
        <v>100</v>
      </c>
      <c r="E15" s="43">
        <v>175780</v>
      </c>
      <c r="F15" s="43">
        <v>79900</v>
      </c>
      <c r="G15" s="44">
        <f t="shared" si="0"/>
        <v>0.54545454545454541</v>
      </c>
      <c r="H15" s="45">
        <v>79900</v>
      </c>
      <c r="I15" s="44">
        <f t="shared" si="1"/>
        <v>0.54545454545454541</v>
      </c>
      <c r="J15" s="45">
        <v>79900</v>
      </c>
      <c r="K15" s="44">
        <f t="shared" si="2"/>
        <v>0.54545454545454541</v>
      </c>
    </row>
    <row r="16" spans="1:11">
      <c r="A16" t="s">
        <v>8602</v>
      </c>
      <c r="B16" t="s">
        <v>3831</v>
      </c>
      <c r="C16" s="43">
        <v>10000</v>
      </c>
      <c r="D16">
        <v>100</v>
      </c>
      <c r="E16" s="43">
        <v>175780</v>
      </c>
      <c r="F16" s="43">
        <v>79900</v>
      </c>
      <c r="G16" s="44">
        <f t="shared" si="0"/>
        <v>0.54545454545454541</v>
      </c>
      <c r="H16" s="45">
        <v>79900</v>
      </c>
      <c r="I16" s="44">
        <f t="shared" si="1"/>
        <v>0.54545454545454541</v>
      </c>
      <c r="J16" s="45">
        <v>79900</v>
      </c>
      <c r="K16" s="44">
        <f t="shared" si="2"/>
        <v>0.54545454545454541</v>
      </c>
    </row>
    <row r="17" spans="1:12">
      <c r="A17" t="s">
        <v>8603</v>
      </c>
      <c r="B17" t="s">
        <v>3847</v>
      </c>
      <c r="C17" s="43">
        <v>10000</v>
      </c>
      <c r="D17">
        <v>100</v>
      </c>
      <c r="E17" s="43">
        <v>175780</v>
      </c>
      <c r="F17" s="43">
        <v>79900</v>
      </c>
      <c r="G17" s="44">
        <f t="shared" si="0"/>
        <v>0.54545454545454541</v>
      </c>
      <c r="H17" s="45">
        <v>79900</v>
      </c>
      <c r="I17" s="44">
        <f t="shared" si="1"/>
        <v>0.54545454545454541</v>
      </c>
      <c r="J17" s="45">
        <v>79900</v>
      </c>
      <c r="K17" s="44">
        <f t="shared" si="2"/>
        <v>0.54545454545454541</v>
      </c>
    </row>
    <row r="18" spans="1:12">
      <c r="A18" t="s">
        <v>8604</v>
      </c>
      <c r="B18" t="s">
        <v>8605</v>
      </c>
      <c r="C18" s="43">
        <v>20000</v>
      </c>
      <c r="D18">
        <v>10</v>
      </c>
      <c r="E18" s="43">
        <v>175780</v>
      </c>
      <c r="F18" s="43">
        <v>79900</v>
      </c>
      <c r="G18" s="44">
        <f t="shared" si="0"/>
        <v>0.54545454545454541</v>
      </c>
      <c r="H18" s="45">
        <v>79900</v>
      </c>
      <c r="I18" s="44">
        <f t="shared" si="1"/>
        <v>0.54545454545454541</v>
      </c>
      <c r="J18" s="45">
        <v>79900</v>
      </c>
      <c r="K18" s="44">
        <f t="shared" si="2"/>
        <v>0.54545454545454541</v>
      </c>
    </row>
    <row r="19" spans="1:12">
      <c r="A19" t="s">
        <v>8606</v>
      </c>
      <c r="B19" t="s">
        <v>8607</v>
      </c>
      <c r="C19" s="43">
        <v>20000</v>
      </c>
      <c r="D19">
        <v>100</v>
      </c>
      <c r="E19" s="43">
        <v>175780</v>
      </c>
      <c r="F19" s="43">
        <v>79900</v>
      </c>
      <c r="G19" s="44">
        <f t="shared" si="0"/>
        <v>0.54545454545454541</v>
      </c>
      <c r="H19" s="45">
        <v>79900</v>
      </c>
      <c r="I19" s="44">
        <f t="shared" si="1"/>
        <v>0.54545454545454541</v>
      </c>
      <c r="J19" s="45">
        <v>79900</v>
      </c>
      <c r="K19" s="44">
        <f t="shared" si="2"/>
        <v>0.54545454545454541</v>
      </c>
    </row>
    <row r="20" spans="1:12">
      <c r="A20" t="s">
        <v>8608</v>
      </c>
      <c r="B20" t="s">
        <v>8609</v>
      </c>
      <c r="C20" s="43">
        <v>20000</v>
      </c>
      <c r="D20">
        <v>100</v>
      </c>
      <c r="E20" s="43">
        <v>175780</v>
      </c>
      <c r="F20" s="43">
        <v>79900</v>
      </c>
      <c r="G20" s="44">
        <f t="shared" si="0"/>
        <v>0.54545454545454541</v>
      </c>
      <c r="H20" s="45">
        <v>79900</v>
      </c>
      <c r="I20" s="44">
        <f t="shared" si="1"/>
        <v>0.54545454545454541</v>
      </c>
      <c r="J20" s="45">
        <v>79900</v>
      </c>
      <c r="K20" s="44">
        <f t="shared" si="2"/>
        <v>0.54545454545454541</v>
      </c>
    </row>
    <row r="21" spans="1:12">
      <c r="A21" t="s">
        <v>8610</v>
      </c>
      <c r="B21" t="s">
        <v>8611</v>
      </c>
      <c r="C21" s="43">
        <v>20000</v>
      </c>
      <c r="D21">
        <v>10</v>
      </c>
      <c r="E21" s="43">
        <v>175780</v>
      </c>
      <c r="F21" s="43">
        <v>79900</v>
      </c>
      <c r="G21" s="44">
        <f t="shared" si="0"/>
        <v>0.54545454545454541</v>
      </c>
      <c r="H21" s="45">
        <v>79900</v>
      </c>
      <c r="I21" s="44">
        <f t="shared" si="1"/>
        <v>0.54545454545454541</v>
      </c>
      <c r="J21" s="45">
        <v>79900</v>
      </c>
      <c r="K21" s="44">
        <f t="shared" si="2"/>
        <v>0.54545454545454541</v>
      </c>
    </row>
    <row r="22" spans="1:12">
      <c r="A22" t="s">
        <v>8612</v>
      </c>
      <c r="B22" t="s">
        <v>8613</v>
      </c>
      <c r="C22" s="43">
        <v>20000</v>
      </c>
      <c r="D22">
        <v>10</v>
      </c>
      <c r="E22" s="43">
        <v>175780</v>
      </c>
      <c r="F22" s="43">
        <v>79900</v>
      </c>
      <c r="G22" s="44">
        <f t="shared" si="0"/>
        <v>0.54545454545454541</v>
      </c>
      <c r="H22" s="45">
        <v>79900</v>
      </c>
      <c r="I22" s="44">
        <f t="shared" si="1"/>
        <v>0.54545454545454541</v>
      </c>
      <c r="J22" s="45">
        <v>79900</v>
      </c>
      <c r="K22" s="44">
        <f t="shared" si="2"/>
        <v>0.54545454545454541</v>
      </c>
    </row>
    <row r="23" spans="1:12">
      <c r="A23" t="s">
        <v>2456</v>
      </c>
      <c r="B23" t="s">
        <v>3769</v>
      </c>
      <c r="C23" s="43">
        <v>20000</v>
      </c>
      <c r="D23">
        <v>10</v>
      </c>
      <c r="E23" s="43">
        <v>175780</v>
      </c>
      <c r="F23" s="43">
        <v>79900</v>
      </c>
      <c r="G23" s="44">
        <f t="shared" si="0"/>
        <v>0.54545454545454541</v>
      </c>
      <c r="H23" s="45">
        <v>79900</v>
      </c>
      <c r="I23" s="44">
        <f t="shared" si="1"/>
        <v>0.54545454545454541</v>
      </c>
      <c r="J23" s="45">
        <v>79900</v>
      </c>
      <c r="K23" s="44">
        <f t="shared" si="2"/>
        <v>0.54545454545454541</v>
      </c>
    </row>
    <row r="24" spans="1:12">
      <c r="A24" t="s">
        <v>2024</v>
      </c>
      <c r="B24" t="s">
        <v>3771</v>
      </c>
      <c r="C24" s="43">
        <v>20000</v>
      </c>
      <c r="D24">
        <v>10</v>
      </c>
      <c r="E24" s="43">
        <v>175780</v>
      </c>
      <c r="F24" s="43">
        <v>79900</v>
      </c>
      <c r="G24" s="44">
        <f t="shared" si="0"/>
        <v>0.54545454545454541</v>
      </c>
      <c r="H24" s="45">
        <v>79900</v>
      </c>
      <c r="I24" s="44">
        <f t="shared" si="1"/>
        <v>0.54545454545454541</v>
      </c>
      <c r="J24" s="45">
        <v>79900</v>
      </c>
      <c r="K24" s="44">
        <f t="shared" si="2"/>
        <v>0.54545454545454541</v>
      </c>
    </row>
    <row r="25" spans="1:12" s="46" customFormat="1" ht="15.75" customHeight="1">
      <c r="A25" t="s">
        <v>2021</v>
      </c>
      <c r="B25" t="s">
        <v>3773</v>
      </c>
      <c r="C25" s="43">
        <v>20000</v>
      </c>
      <c r="D25">
        <v>10</v>
      </c>
      <c r="E25" s="43">
        <v>175780</v>
      </c>
      <c r="F25" s="43">
        <v>79900</v>
      </c>
      <c r="G25" s="44">
        <f t="shared" si="0"/>
        <v>0.54545454545454541</v>
      </c>
      <c r="H25" s="45">
        <v>79900</v>
      </c>
      <c r="I25" s="44">
        <f t="shared" si="1"/>
        <v>0.54545454545454541</v>
      </c>
      <c r="J25" s="45">
        <v>79900</v>
      </c>
      <c r="K25" s="44">
        <f t="shared" si="2"/>
        <v>0.54545454545454541</v>
      </c>
      <c r="L25"/>
    </row>
    <row r="26" spans="1:12" ht="15.75" customHeight="1">
      <c r="A26" t="s">
        <v>2022</v>
      </c>
      <c r="B26" t="s">
        <v>3777</v>
      </c>
      <c r="C26" s="43">
        <v>20000</v>
      </c>
      <c r="D26">
        <v>10</v>
      </c>
      <c r="E26" s="43">
        <v>175780</v>
      </c>
      <c r="F26" s="43">
        <v>79900</v>
      </c>
      <c r="G26" s="44">
        <f t="shared" si="0"/>
        <v>0.54545454545454541</v>
      </c>
      <c r="H26" s="45">
        <v>79900</v>
      </c>
      <c r="I26" s="44">
        <f t="shared" si="1"/>
        <v>0.54545454545454541</v>
      </c>
      <c r="J26" s="45">
        <v>79900</v>
      </c>
      <c r="K26" s="44">
        <f t="shared" si="2"/>
        <v>0.54545454545454541</v>
      </c>
    </row>
    <row r="27" spans="1:12">
      <c r="A27" t="s">
        <v>2025</v>
      </c>
      <c r="B27" t="s">
        <v>3775</v>
      </c>
      <c r="C27" s="43">
        <v>20000</v>
      </c>
      <c r="D27">
        <v>10</v>
      </c>
      <c r="E27" s="43">
        <v>175780</v>
      </c>
      <c r="F27" s="43">
        <v>79900</v>
      </c>
      <c r="G27" s="44">
        <f t="shared" si="0"/>
        <v>0.54545454545454541</v>
      </c>
      <c r="H27" s="45">
        <v>79900</v>
      </c>
      <c r="I27" s="44">
        <f t="shared" si="1"/>
        <v>0.54545454545454541</v>
      </c>
      <c r="J27" s="45">
        <v>79900</v>
      </c>
      <c r="K27" s="44">
        <f t="shared" si="2"/>
        <v>0.54545454545454541</v>
      </c>
    </row>
    <row r="28" spans="1:12">
      <c r="A28" t="s">
        <v>8614</v>
      </c>
      <c r="B28" t="s">
        <v>3607</v>
      </c>
      <c r="C28" s="43">
        <v>20000</v>
      </c>
      <c r="D28">
        <v>0</v>
      </c>
      <c r="E28" s="43">
        <v>175780</v>
      </c>
      <c r="F28" s="43">
        <v>79900</v>
      </c>
      <c r="G28" s="44">
        <f t="shared" si="0"/>
        <v>0.54545454545454541</v>
      </c>
      <c r="H28" s="45">
        <v>79900</v>
      </c>
      <c r="I28" s="44">
        <f t="shared" si="1"/>
        <v>0.54545454545454541</v>
      </c>
      <c r="J28" s="45">
        <v>79900</v>
      </c>
      <c r="K28" s="44">
        <f t="shared" si="2"/>
        <v>0.54545454545454541</v>
      </c>
    </row>
    <row r="29" spans="1:12">
      <c r="A29" t="s">
        <v>8615</v>
      </c>
      <c r="B29" t="s">
        <v>3985</v>
      </c>
      <c r="C29" s="43">
        <v>20000</v>
      </c>
      <c r="D29">
        <v>20</v>
      </c>
      <c r="E29" s="43">
        <v>159800</v>
      </c>
      <c r="F29" s="43">
        <v>79900</v>
      </c>
      <c r="G29" s="44">
        <f t="shared" si="0"/>
        <v>0.5</v>
      </c>
      <c r="H29" s="45">
        <v>79900</v>
      </c>
      <c r="I29" s="44">
        <f t="shared" si="1"/>
        <v>0.5</v>
      </c>
      <c r="J29" s="45">
        <v>79900</v>
      </c>
      <c r="K29" s="44">
        <f t="shared" si="2"/>
        <v>0.5</v>
      </c>
    </row>
    <row r="30" spans="1:12">
      <c r="A30" t="s">
        <v>8616</v>
      </c>
      <c r="B30" t="s">
        <v>3138</v>
      </c>
      <c r="C30" s="43">
        <v>20000</v>
      </c>
      <c r="D30">
        <v>100</v>
      </c>
      <c r="E30" s="43">
        <v>179800</v>
      </c>
      <c r="F30" s="43">
        <v>89900</v>
      </c>
      <c r="G30" s="44">
        <f t="shared" si="0"/>
        <v>0.5</v>
      </c>
      <c r="H30" s="45">
        <v>89900</v>
      </c>
      <c r="I30" s="44">
        <f t="shared" si="1"/>
        <v>0.5</v>
      </c>
      <c r="J30" s="45">
        <v>89900</v>
      </c>
      <c r="K30" s="44">
        <f t="shared" si="2"/>
        <v>0.5</v>
      </c>
    </row>
    <row r="31" spans="1:12" ht="15.75" customHeight="1">
      <c r="A31" t="s">
        <v>8617</v>
      </c>
      <c r="B31" t="s">
        <v>8618</v>
      </c>
      <c r="C31" s="43">
        <v>20000</v>
      </c>
      <c r="D31">
        <v>100</v>
      </c>
      <c r="E31" s="43">
        <v>179800</v>
      </c>
      <c r="F31" s="43">
        <v>89900</v>
      </c>
      <c r="G31" s="44">
        <f t="shared" si="0"/>
        <v>0.5</v>
      </c>
      <c r="H31" s="45">
        <v>89900</v>
      </c>
      <c r="I31" s="44">
        <f t="shared" si="1"/>
        <v>0.5</v>
      </c>
      <c r="J31" s="45">
        <v>89900</v>
      </c>
      <c r="K31" s="44">
        <f t="shared" si="2"/>
        <v>0.5</v>
      </c>
    </row>
    <row r="32" spans="1:12" ht="15.75" customHeight="1">
      <c r="A32" t="s">
        <v>8619</v>
      </c>
      <c r="B32" t="s">
        <v>3136</v>
      </c>
      <c r="C32" s="43">
        <v>20000</v>
      </c>
      <c r="D32">
        <v>0</v>
      </c>
      <c r="E32" s="43">
        <v>179800</v>
      </c>
      <c r="F32" s="43">
        <v>89900</v>
      </c>
      <c r="G32" s="44">
        <f t="shared" si="0"/>
        <v>0.5</v>
      </c>
      <c r="H32" s="45">
        <v>89900</v>
      </c>
      <c r="I32" s="44">
        <f t="shared" si="1"/>
        <v>0.5</v>
      </c>
      <c r="J32" s="45">
        <v>89900</v>
      </c>
      <c r="K32" s="44">
        <f t="shared" si="2"/>
        <v>0.5</v>
      </c>
    </row>
    <row r="33" spans="1:11">
      <c r="A33" t="s">
        <v>8620</v>
      </c>
      <c r="B33" t="s">
        <v>3124</v>
      </c>
      <c r="C33" s="43">
        <v>20000</v>
      </c>
      <c r="D33">
        <v>100</v>
      </c>
      <c r="E33" s="43">
        <v>179800</v>
      </c>
      <c r="F33" s="43">
        <v>89900</v>
      </c>
      <c r="G33" s="44">
        <f t="shared" si="0"/>
        <v>0.5</v>
      </c>
      <c r="H33" s="45">
        <v>89900</v>
      </c>
      <c r="I33" s="44">
        <f t="shared" si="1"/>
        <v>0.5</v>
      </c>
      <c r="J33" s="45">
        <v>89900</v>
      </c>
      <c r="K33" s="44">
        <f t="shared" si="2"/>
        <v>0.5</v>
      </c>
    </row>
    <row r="34" spans="1:11">
      <c r="A34" t="s">
        <v>8621</v>
      </c>
      <c r="B34" t="s">
        <v>4178</v>
      </c>
      <c r="C34" s="43">
        <v>20000</v>
      </c>
      <c r="D34">
        <v>0</v>
      </c>
      <c r="E34" s="43">
        <v>179800</v>
      </c>
      <c r="F34" s="43">
        <v>89900</v>
      </c>
      <c r="G34" s="44">
        <f t="shared" si="0"/>
        <v>0.5</v>
      </c>
      <c r="H34" s="45">
        <v>89900</v>
      </c>
      <c r="I34" s="44">
        <f t="shared" si="1"/>
        <v>0.5</v>
      </c>
      <c r="J34" s="45">
        <v>89900</v>
      </c>
      <c r="K34" s="44">
        <f t="shared" si="2"/>
        <v>0.5</v>
      </c>
    </row>
    <row r="35" spans="1:11">
      <c r="A35" t="s">
        <v>2029</v>
      </c>
      <c r="B35" t="s">
        <v>7373</v>
      </c>
      <c r="C35" s="43">
        <v>30000</v>
      </c>
      <c r="D35">
        <v>10</v>
      </c>
      <c r="E35" s="43">
        <v>197780.00000000003</v>
      </c>
      <c r="F35" s="43">
        <v>89900</v>
      </c>
      <c r="G35" s="44">
        <f t="shared" si="0"/>
        <v>0.54545454545454553</v>
      </c>
      <c r="H35" s="45">
        <v>89900</v>
      </c>
      <c r="I35" s="44">
        <f t="shared" si="1"/>
        <v>0.54545454545454553</v>
      </c>
      <c r="J35" s="45">
        <v>89900</v>
      </c>
      <c r="K35" s="44">
        <f t="shared" si="2"/>
        <v>0.54545454545454553</v>
      </c>
    </row>
    <row r="36" spans="1:11">
      <c r="A36" t="s">
        <v>2521</v>
      </c>
      <c r="B36" t="s">
        <v>7388</v>
      </c>
      <c r="C36" s="43">
        <v>30000</v>
      </c>
      <c r="D36">
        <v>3</v>
      </c>
      <c r="E36" s="43">
        <v>197780.00000000003</v>
      </c>
      <c r="F36" s="43">
        <v>89900</v>
      </c>
      <c r="G36" s="44">
        <f t="shared" si="0"/>
        <v>0.54545454545454553</v>
      </c>
      <c r="H36" s="45">
        <v>89900</v>
      </c>
      <c r="I36" s="44">
        <f t="shared" si="1"/>
        <v>0.54545454545454553</v>
      </c>
      <c r="J36" s="45">
        <v>89900</v>
      </c>
      <c r="K36" s="44">
        <f t="shared" si="2"/>
        <v>0.54545454545454553</v>
      </c>
    </row>
    <row r="37" spans="1:11">
      <c r="A37" t="s">
        <v>2031</v>
      </c>
      <c r="B37" t="s">
        <v>7360</v>
      </c>
      <c r="C37" s="43">
        <v>30000</v>
      </c>
      <c r="D37">
        <v>1</v>
      </c>
      <c r="E37" s="43">
        <v>197780.00000000003</v>
      </c>
      <c r="F37" s="43">
        <v>89900</v>
      </c>
      <c r="G37" s="44">
        <f t="shared" si="0"/>
        <v>0.54545454545454553</v>
      </c>
      <c r="H37" s="45">
        <v>89900</v>
      </c>
      <c r="I37" s="44">
        <f t="shared" si="1"/>
        <v>0.54545454545454553</v>
      </c>
      <c r="J37" s="45">
        <v>89900</v>
      </c>
      <c r="K37" s="44">
        <f t="shared" si="2"/>
        <v>0.54545454545454553</v>
      </c>
    </row>
    <row r="38" spans="1:11">
      <c r="A38" t="s">
        <v>2030</v>
      </c>
      <c r="B38" t="s">
        <v>7306</v>
      </c>
      <c r="C38" s="43">
        <v>30000</v>
      </c>
      <c r="D38">
        <v>0</v>
      </c>
      <c r="E38" s="43">
        <v>197780.00000000003</v>
      </c>
      <c r="F38" s="43">
        <v>89900</v>
      </c>
      <c r="G38" s="44">
        <f t="shared" si="0"/>
        <v>0.54545454545454553</v>
      </c>
      <c r="H38" s="45">
        <v>89900</v>
      </c>
      <c r="I38" s="44">
        <f t="shared" si="1"/>
        <v>0.54545454545454553</v>
      </c>
      <c r="J38" s="45">
        <v>89900</v>
      </c>
      <c r="K38" s="44">
        <f t="shared" si="2"/>
        <v>0.54545454545454553</v>
      </c>
    </row>
    <row r="39" spans="1:11">
      <c r="A39" t="s">
        <v>1725</v>
      </c>
      <c r="B39" t="s">
        <v>2968</v>
      </c>
      <c r="C39" s="43">
        <v>20000</v>
      </c>
      <c r="D39">
        <v>20</v>
      </c>
      <c r="E39" s="43">
        <v>199800</v>
      </c>
      <c r="F39" s="43">
        <v>99900</v>
      </c>
      <c r="G39" s="44">
        <f t="shared" si="0"/>
        <v>0.5</v>
      </c>
      <c r="H39" s="45">
        <v>99900</v>
      </c>
      <c r="I39" s="44">
        <f t="shared" si="1"/>
        <v>0.5</v>
      </c>
      <c r="J39" s="45">
        <v>99900</v>
      </c>
      <c r="K39" s="44">
        <f t="shared" si="2"/>
        <v>0.5</v>
      </c>
    </row>
    <row r="40" spans="1:11">
      <c r="A40" t="s">
        <v>8622</v>
      </c>
      <c r="B40" t="s">
        <v>2970</v>
      </c>
      <c r="C40" s="43">
        <v>20000</v>
      </c>
      <c r="D40">
        <v>20</v>
      </c>
      <c r="E40" s="43">
        <v>199800</v>
      </c>
      <c r="F40" s="43">
        <v>99900</v>
      </c>
      <c r="G40" s="44">
        <f t="shared" si="0"/>
        <v>0.5</v>
      </c>
      <c r="H40" s="45">
        <v>99900</v>
      </c>
      <c r="I40" s="44">
        <f t="shared" si="1"/>
        <v>0.5</v>
      </c>
      <c r="J40" s="45">
        <v>99900</v>
      </c>
      <c r="K40" s="44">
        <f t="shared" si="2"/>
        <v>0.5</v>
      </c>
    </row>
    <row r="41" spans="1:11">
      <c r="A41" t="s">
        <v>8623</v>
      </c>
      <c r="B41" t="s">
        <v>4072</v>
      </c>
      <c r="C41" s="43">
        <v>20000</v>
      </c>
      <c r="D41">
        <v>20</v>
      </c>
      <c r="E41" s="43">
        <v>199800</v>
      </c>
      <c r="F41" s="43">
        <v>99900</v>
      </c>
      <c r="G41" s="44">
        <f t="shared" si="0"/>
        <v>0.5</v>
      </c>
      <c r="H41" s="45">
        <v>99900</v>
      </c>
      <c r="I41" s="44">
        <f t="shared" si="1"/>
        <v>0.5</v>
      </c>
      <c r="J41" s="45">
        <v>99900</v>
      </c>
      <c r="K41" s="44">
        <f t="shared" si="2"/>
        <v>0.5</v>
      </c>
    </row>
    <row r="42" spans="1:11">
      <c r="A42" t="s">
        <v>2056</v>
      </c>
      <c r="B42" t="s">
        <v>3371</v>
      </c>
      <c r="C42" s="43">
        <v>20000</v>
      </c>
      <c r="D42">
        <v>100</v>
      </c>
      <c r="E42" s="43">
        <v>199800</v>
      </c>
      <c r="F42" s="43">
        <v>99900</v>
      </c>
      <c r="G42" s="44">
        <f t="shared" si="0"/>
        <v>0.5</v>
      </c>
      <c r="H42" s="45">
        <v>99900</v>
      </c>
      <c r="I42" s="44">
        <f t="shared" si="1"/>
        <v>0.5</v>
      </c>
      <c r="J42" s="45">
        <v>99900</v>
      </c>
      <c r="K42" s="44">
        <f t="shared" si="2"/>
        <v>0.5</v>
      </c>
    </row>
    <row r="43" spans="1:11" ht="15.75" customHeight="1">
      <c r="A43" t="s">
        <v>8624</v>
      </c>
      <c r="B43" t="s">
        <v>3031</v>
      </c>
      <c r="C43" s="43">
        <v>20000</v>
      </c>
      <c r="D43">
        <v>5</v>
      </c>
      <c r="E43" s="43">
        <v>199800</v>
      </c>
      <c r="F43" s="43">
        <v>99900</v>
      </c>
      <c r="G43" s="44">
        <f t="shared" si="0"/>
        <v>0.5</v>
      </c>
      <c r="H43" s="45">
        <v>99900</v>
      </c>
      <c r="I43" s="44">
        <f t="shared" si="1"/>
        <v>0.5</v>
      </c>
      <c r="J43" s="45">
        <v>99900</v>
      </c>
      <c r="K43" s="44">
        <f t="shared" si="2"/>
        <v>0.5</v>
      </c>
    </row>
    <row r="44" spans="1:11">
      <c r="A44" t="s">
        <v>8625</v>
      </c>
      <c r="B44" t="s">
        <v>4176</v>
      </c>
      <c r="C44" s="43">
        <v>20000</v>
      </c>
      <c r="D44">
        <v>0</v>
      </c>
      <c r="E44" s="43">
        <v>199800</v>
      </c>
      <c r="F44" s="43">
        <v>99900</v>
      </c>
      <c r="G44" s="44">
        <f t="shared" si="0"/>
        <v>0.5</v>
      </c>
      <c r="H44" s="45">
        <v>99900</v>
      </c>
      <c r="I44" s="44">
        <f t="shared" si="1"/>
        <v>0.5</v>
      </c>
      <c r="J44" s="45">
        <v>99900</v>
      </c>
      <c r="K44" s="44">
        <f t="shared" si="2"/>
        <v>0.5</v>
      </c>
    </row>
    <row r="45" spans="1:11" ht="15.75" customHeight="1">
      <c r="A45" t="s">
        <v>8626</v>
      </c>
      <c r="B45" t="s">
        <v>3244</v>
      </c>
      <c r="C45" s="43">
        <v>20000</v>
      </c>
      <c r="D45">
        <v>0</v>
      </c>
      <c r="E45" s="43">
        <v>199800</v>
      </c>
      <c r="F45" s="43">
        <v>99900</v>
      </c>
      <c r="G45" s="44">
        <f t="shared" si="0"/>
        <v>0.5</v>
      </c>
      <c r="H45" s="45">
        <v>99900</v>
      </c>
      <c r="I45" s="44">
        <f t="shared" si="1"/>
        <v>0.5</v>
      </c>
      <c r="J45" s="45">
        <v>99900</v>
      </c>
      <c r="K45" s="44">
        <f t="shared" si="2"/>
        <v>0.5</v>
      </c>
    </row>
    <row r="46" spans="1:11">
      <c r="A46" t="s">
        <v>8627</v>
      </c>
      <c r="B46" t="s">
        <v>8628</v>
      </c>
      <c r="C46" s="43">
        <v>20000</v>
      </c>
      <c r="D46">
        <v>0</v>
      </c>
      <c r="E46" s="43">
        <v>219780.00000000003</v>
      </c>
      <c r="F46" s="43">
        <v>99900</v>
      </c>
      <c r="G46" s="44">
        <f t="shared" si="0"/>
        <v>0.54545454545454553</v>
      </c>
      <c r="H46" s="45">
        <v>99900</v>
      </c>
      <c r="I46" s="44">
        <f t="shared" si="1"/>
        <v>0.54545454545454553</v>
      </c>
      <c r="J46" s="45">
        <v>99900</v>
      </c>
      <c r="K46" s="44">
        <f t="shared" si="2"/>
        <v>0.54545454545454553</v>
      </c>
    </row>
    <row r="47" spans="1:11" ht="15.75" customHeight="1">
      <c r="A47" t="s">
        <v>8629</v>
      </c>
      <c r="B47" t="s">
        <v>3583</v>
      </c>
      <c r="C47" s="43">
        <v>20000</v>
      </c>
      <c r="D47">
        <v>0</v>
      </c>
      <c r="E47" s="43">
        <v>241780.00000000003</v>
      </c>
      <c r="F47" s="43">
        <v>109900</v>
      </c>
      <c r="G47" s="44">
        <f t="shared" si="0"/>
        <v>0.54545454545454553</v>
      </c>
      <c r="H47" s="45">
        <v>109900</v>
      </c>
      <c r="I47" s="44">
        <f t="shared" si="1"/>
        <v>0.54545454545454553</v>
      </c>
      <c r="J47" s="45">
        <v>119900</v>
      </c>
      <c r="K47" s="44">
        <f t="shared" si="2"/>
        <v>0.50409463148316658</v>
      </c>
    </row>
    <row r="48" spans="1:11" ht="15.75" customHeight="1">
      <c r="A48" t="s">
        <v>8630</v>
      </c>
      <c r="B48" t="s">
        <v>3529</v>
      </c>
      <c r="C48" s="43">
        <v>20000</v>
      </c>
      <c r="D48">
        <v>0</v>
      </c>
      <c r="E48" s="43">
        <v>241780.00000000003</v>
      </c>
      <c r="F48" s="43">
        <v>109900</v>
      </c>
      <c r="G48" s="44">
        <f t="shared" si="0"/>
        <v>0.54545454545454553</v>
      </c>
      <c r="H48" s="45">
        <v>109900</v>
      </c>
      <c r="I48" s="44">
        <f t="shared" si="1"/>
        <v>0.54545454545454553</v>
      </c>
      <c r="J48" s="45">
        <v>119900</v>
      </c>
      <c r="K48" s="44">
        <f t="shared" si="2"/>
        <v>0.50409463148316658</v>
      </c>
    </row>
    <row r="49" spans="1:12">
      <c r="A49" t="s">
        <v>2381</v>
      </c>
      <c r="B49" t="s">
        <v>3979</v>
      </c>
      <c r="C49" s="43">
        <v>20000</v>
      </c>
      <c r="D49">
        <v>100</v>
      </c>
      <c r="E49" s="43">
        <v>239800</v>
      </c>
      <c r="F49" s="43">
        <v>119900</v>
      </c>
      <c r="G49" s="44">
        <f t="shared" si="0"/>
        <v>0.5</v>
      </c>
      <c r="H49" s="45">
        <v>119900</v>
      </c>
      <c r="I49" s="44">
        <f t="shared" si="1"/>
        <v>0.5</v>
      </c>
      <c r="J49" s="45">
        <v>129900</v>
      </c>
      <c r="K49" s="44">
        <f t="shared" si="2"/>
        <v>0.4582985821517932</v>
      </c>
    </row>
    <row r="50" spans="1:12">
      <c r="A50" t="s">
        <v>8631</v>
      </c>
      <c r="B50" t="s">
        <v>3369</v>
      </c>
      <c r="C50" s="43">
        <v>20000</v>
      </c>
      <c r="D50">
        <v>100</v>
      </c>
      <c r="E50" s="43">
        <v>239800</v>
      </c>
      <c r="F50" s="43">
        <v>119900</v>
      </c>
      <c r="G50" s="44">
        <f t="shared" si="0"/>
        <v>0.5</v>
      </c>
      <c r="H50" s="45">
        <v>119900</v>
      </c>
      <c r="I50" s="44">
        <f t="shared" si="1"/>
        <v>0.5</v>
      </c>
      <c r="J50" s="45">
        <v>129900</v>
      </c>
      <c r="K50" s="44">
        <f t="shared" si="2"/>
        <v>0.4582985821517932</v>
      </c>
    </row>
    <row r="51" spans="1:12">
      <c r="A51" t="s">
        <v>8632</v>
      </c>
      <c r="B51" t="s">
        <v>3901</v>
      </c>
      <c r="C51" s="43">
        <v>30000</v>
      </c>
      <c r="D51">
        <v>5</v>
      </c>
      <c r="E51" s="43">
        <v>263780</v>
      </c>
      <c r="F51" s="43">
        <v>119900</v>
      </c>
      <c r="G51" s="44">
        <f t="shared" si="0"/>
        <v>0.54545454545454541</v>
      </c>
      <c r="H51" s="45">
        <v>119900</v>
      </c>
      <c r="I51" s="44">
        <f t="shared" si="1"/>
        <v>0.54545454545454541</v>
      </c>
      <c r="J51" s="45">
        <v>129900</v>
      </c>
      <c r="K51" s="44">
        <f t="shared" si="2"/>
        <v>0.50754416559253923</v>
      </c>
    </row>
    <row r="52" spans="1:12">
      <c r="A52" t="s">
        <v>7604</v>
      </c>
      <c r="B52" t="s">
        <v>7603</v>
      </c>
      <c r="C52" s="43">
        <v>20000</v>
      </c>
      <c r="D52">
        <v>8</v>
      </c>
      <c r="E52" s="43">
        <v>263780</v>
      </c>
      <c r="F52" s="43">
        <v>119900</v>
      </c>
      <c r="G52" s="44">
        <f t="shared" si="0"/>
        <v>0.54545454545454541</v>
      </c>
      <c r="H52" s="45">
        <v>119900</v>
      </c>
      <c r="I52" s="44">
        <f t="shared" si="1"/>
        <v>0.54545454545454541</v>
      </c>
      <c r="J52" s="45">
        <v>129900</v>
      </c>
      <c r="K52" s="44">
        <f t="shared" si="2"/>
        <v>0.50754416559253923</v>
      </c>
    </row>
    <row r="53" spans="1:12">
      <c r="A53" s="47" t="s">
        <v>5096</v>
      </c>
      <c r="B53" s="47" t="s">
        <v>5095</v>
      </c>
      <c r="C53" s="48">
        <v>30000</v>
      </c>
      <c r="D53" s="47">
        <v>1</v>
      </c>
      <c r="E53" s="43">
        <v>263780</v>
      </c>
      <c r="F53" s="43">
        <v>119900</v>
      </c>
      <c r="G53" s="44">
        <f t="shared" si="0"/>
        <v>0.54545454545454541</v>
      </c>
      <c r="H53" s="45">
        <v>119900</v>
      </c>
      <c r="I53" s="44">
        <f t="shared" si="1"/>
        <v>0.54545454545454541</v>
      </c>
      <c r="J53" s="45">
        <v>129900</v>
      </c>
      <c r="K53" s="44">
        <f t="shared" si="2"/>
        <v>0.50754416559253923</v>
      </c>
      <c r="L53" s="47"/>
    </row>
    <row r="54" spans="1:12">
      <c r="A54" s="47" t="s">
        <v>5564</v>
      </c>
      <c r="B54" s="47" t="s">
        <v>5563</v>
      </c>
      <c r="C54" s="48">
        <v>30000</v>
      </c>
      <c r="D54" s="47">
        <v>100</v>
      </c>
      <c r="E54" s="43">
        <v>263780</v>
      </c>
      <c r="F54" s="43">
        <v>119900</v>
      </c>
      <c r="G54" s="44">
        <f t="shared" si="0"/>
        <v>0.54545454545454541</v>
      </c>
      <c r="H54" s="45">
        <v>119900</v>
      </c>
      <c r="I54" s="44">
        <f t="shared" si="1"/>
        <v>0.54545454545454541</v>
      </c>
      <c r="J54" s="45">
        <v>129900</v>
      </c>
      <c r="K54" s="44">
        <f t="shared" si="2"/>
        <v>0.50754416559253923</v>
      </c>
      <c r="L54" s="47"/>
    </row>
    <row r="55" spans="1:12">
      <c r="A55" t="s">
        <v>5098</v>
      </c>
      <c r="B55" t="s">
        <v>5097</v>
      </c>
      <c r="C55" s="43">
        <v>30000</v>
      </c>
      <c r="D55">
        <v>100</v>
      </c>
      <c r="E55" s="43">
        <v>263780</v>
      </c>
      <c r="F55" s="43">
        <v>119900</v>
      </c>
      <c r="G55" s="44">
        <f t="shared" si="0"/>
        <v>0.54545454545454541</v>
      </c>
      <c r="H55" s="45">
        <v>119900</v>
      </c>
      <c r="I55" s="44">
        <f t="shared" si="1"/>
        <v>0.54545454545454541</v>
      </c>
      <c r="J55" s="45">
        <v>129900</v>
      </c>
      <c r="K55" s="44">
        <f t="shared" si="2"/>
        <v>0.50754416559253923</v>
      </c>
    </row>
    <row r="56" spans="1:12">
      <c r="A56" t="s">
        <v>5094</v>
      </c>
      <c r="B56" t="s">
        <v>5093</v>
      </c>
      <c r="C56" s="43">
        <v>30000</v>
      </c>
      <c r="D56">
        <v>100</v>
      </c>
      <c r="E56" s="43">
        <v>263780</v>
      </c>
      <c r="F56" s="43">
        <v>119900</v>
      </c>
      <c r="G56" s="44">
        <f t="shared" si="0"/>
        <v>0.54545454545454541</v>
      </c>
      <c r="H56" s="45">
        <v>119900</v>
      </c>
      <c r="I56" s="44">
        <f t="shared" si="1"/>
        <v>0.54545454545454541</v>
      </c>
      <c r="J56" s="45">
        <v>129900</v>
      </c>
      <c r="K56" s="44">
        <f t="shared" si="2"/>
        <v>0.50754416559253923</v>
      </c>
    </row>
    <row r="57" spans="1:12">
      <c r="A57" t="s">
        <v>8633</v>
      </c>
      <c r="B57" t="s">
        <v>8634</v>
      </c>
      <c r="C57" s="43">
        <v>30000</v>
      </c>
      <c r="D57">
        <v>10</v>
      </c>
      <c r="E57" s="43">
        <v>263780</v>
      </c>
      <c r="F57" s="43">
        <v>119900</v>
      </c>
      <c r="G57" s="44">
        <f t="shared" si="0"/>
        <v>0.54545454545454541</v>
      </c>
      <c r="H57" s="45">
        <v>119900</v>
      </c>
      <c r="I57" s="44">
        <f t="shared" si="1"/>
        <v>0.54545454545454541</v>
      </c>
      <c r="J57" s="45">
        <v>129900</v>
      </c>
      <c r="K57" s="44">
        <f t="shared" si="2"/>
        <v>0.50754416559253923</v>
      </c>
    </row>
    <row r="58" spans="1:12">
      <c r="A58" t="s">
        <v>8635</v>
      </c>
      <c r="B58" t="s">
        <v>3891</v>
      </c>
      <c r="C58" s="43">
        <v>20000</v>
      </c>
      <c r="D58">
        <v>100</v>
      </c>
      <c r="E58" s="43">
        <v>259800</v>
      </c>
      <c r="F58" s="43">
        <v>129900</v>
      </c>
      <c r="G58" s="44">
        <f t="shared" si="0"/>
        <v>0.5</v>
      </c>
      <c r="H58" s="45">
        <v>129900</v>
      </c>
      <c r="I58" s="44">
        <f t="shared" si="1"/>
        <v>0.5</v>
      </c>
      <c r="J58" s="45">
        <v>139900</v>
      </c>
      <c r="K58" s="44">
        <f t="shared" si="2"/>
        <v>0.46150885296381827</v>
      </c>
    </row>
    <row r="59" spans="1:12">
      <c r="A59" t="s">
        <v>2220</v>
      </c>
      <c r="B59" t="s">
        <v>3367</v>
      </c>
      <c r="C59" s="43">
        <v>20000</v>
      </c>
      <c r="D59">
        <v>100</v>
      </c>
      <c r="E59" s="43">
        <v>259800</v>
      </c>
      <c r="F59" s="43">
        <v>129900</v>
      </c>
      <c r="G59" s="44">
        <f t="shared" si="0"/>
        <v>0.5</v>
      </c>
      <c r="H59" s="45">
        <v>129900</v>
      </c>
      <c r="I59" s="44">
        <f t="shared" si="1"/>
        <v>0.5</v>
      </c>
      <c r="J59" s="45">
        <v>139900</v>
      </c>
      <c r="K59" s="44">
        <f t="shared" si="2"/>
        <v>0.46150885296381827</v>
      </c>
    </row>
    <row r="60" spans="1:12">
      <c r="A60" t="s">
        <v>1697</v>
      </c>
      <c r="B60" t="s">
        <v>7358</v>
      </c>
      <c r="C60" s="43">
        <v>30000</v>
      </c>
      <c r="D60">
        <v>9</v>
      </c>
      <c r="E60" s="43">
        <v>285780</v>
      </c>
      <c r="F60" s="43">
        <v>129900</v>
      </c>
      <c r="G60" s="44">
        <f t="shared" si="0"/>
        <v>0.54545454545454541</v>
      </c>
      <c r="H60" s="45">
        <v>129900</v>
      </c>
      <c r="I60" s="44">
        <f t="shared" si="1"/>
        <v>0.54545454545454541</v>
      </c>
      <c r="J60" s="45">
        <v>139900</v>
      </c>
      <c r="K60" s="44">
        <f t="shared" si="2"/>
        <v>0.51046259360347124</v>
      </c>
    </row>
    <row r="61" spans="1:12">
      <c r="A61" t="s">
        <v>1700</v>
      </c>
      <c r="B61" t="s">
        <v>5131</v>
      </c>
      <c r="C61" s="43">
        <v>20000</v>
      </c>
      <c r="D61">
        <v>2</v>
      </c>
      <c r="E61" s="43">
        <v>285780</v>
      </c>
      <c r="F61" s="43">
        <v>129900</v>
      </c>
      <c r="G61" s="44">
        <f t="shared" si="0"/>
        <v>0.54545454545454541</v>
      </c>
      <c r="H61" s="45">
        <v>129900</v>
      </c>
      <c r="I61" s="44">
        <f t="shared" si="1"/>
        <v>0.54545454545454541</v>
      </c>
      <c r="J61" s="45">
        <v>139900</v>
      </c>
      <c r="K61" s="44">
        <f t="shared" si="2"/>
        <v>0.51046259360347124</v>
      </c>
    </row>
    <row r="62" spans="1:12">
      <c r="A62" t="s">
        <v>7994</v>
      </c>
      <c r="B62" t="s">
        <v>7993</v>
      </c>
      <c r="C62" s="43">
        <v>30000</v>
      </c>
      <c r="D62">
        <v>0</v>
      </c>
      <c r="E62" s="43">
        <v>285780</v>
      </c>
      <c r="F62" s="43">
        <v>129900</v>
      </c>
      <c r="G62" s="44">
        <f t="shared" si="0"/>
        <v>0.54545454545454541</v>
      </c>
      <c r="H62" s="45">
        <v>129900</v>
      </c>
      <c r="I62" s="44">
        <f t="shared" si="1"/>
        <v>0.54545454545454541</v>
      </c>
      <c r="J62" s="45">
        <v>139900</v>
      </c>
      <c r="K62" s="44">
        <f t="shared" si="2"/>
        <v>0.51046259360347124</v>
      </c>
    </row>
    <row r="63" spans="1:12">
      <c r="A63" t="s">
        <v>7442</v>
      </c>
      <c r="B63" t="s">
        <v>7441</v>
      </c>
      <c r="C63" s="43">
        <v>30000</v>
      </c>
      <c r="D63">
        <v>0</v>
      </c>
      <c r="E63" s="43">
        <v>285780</v>
      </c>
      <c r="F63" s="43">
        <v>129900</v>
      </c>
      <c r="G63" s="44">
        <f t="shared" si="0"/>
        <v>0.54545454545454541</v>
      </c>
      <c r="H63" s="45">
        <v>129900</v>
      </c>
      <c r="I63" s="44">
        <f t="shared" si="1"/>
        <v>0.54545454545454541</v>
      </c>
      <c r="J63" s="45">
        <v>139900</v>
      </c>
      <c r="K63" s="44">
        <f t="shared" si="2"/>
        <v>0.51046259360347124</v>
      </c>
    </row>
    <row r="64" spans="1:12">
      <c r="A64" t="s">
        <v>8636</v>
      </c>
      <c r="B64" t="s">
        <v>3725</v>
      </c>
      <c r="C64" s="43">
        <v>20000</v>
      </c>
      <c r="D64">
        <v>0</v>
      </c>
      <c r="E64" s="43">
        <v>285780</v>
      </c>
      <c r="F64" s="43">
        <v>129900</v>
      </c>
      <c r="G64" s="44">
        <f t="shared" si="0"/>
        <v>0.54545454545454541</v>
      </c>
      <c r="H64" s="45">
        <v>129900</v>
      </c>
      <c r="I64" s="44">
        <f t="shared" si="1"/>
        <v>0.54545454545454541</v>
      </c>
      <c r="J64" s="45">
        <v>139900</v>
      </c>
      <c r="K64" s="44">
        <f t="shared" si="2"/>
        <v>0.51046259360347124</v>
      </c>
    </row>
    <row r="65" spans="1:11">
      <c r="A65" t="s">
        <v>1676</v>
      </c>
      <c r="B65" t="s">
        <v>8637</v>
      </c>
      <c r="C65" s="43">
        <v>20000</v>
      </c>
      <c r="D65">
        <v>0</v>
      </c>
      <c r="E65" s="43">
        <v>285780</v>
      </c>
      <c r="F65" s="43">
        <v>129900</v>
      </c>
      <c r="G65" s="44">
        <f t="shared" si="0"/>
        <v>0.54545454545454541</v>
      </c>
      <c r="H65" s="45">
        <v>129900</v>
      </c>
      <c r="I65" s="44">
        <f t="shared" si="1"/>
        <v>0.54545454545454541</v>
      </c>
      <c r="J65" s="45">
        <v>139900</v>
      </c>
      <c r="K65" s="44">
        <f t="shared" si="2"/>
        <v>0.51046259360347124</v>
      </c>
    </row>
    <row r="66" spans="1:11">
      <c r="A66" t="s">
        <v>8638</v>
      </c>
      <c r="B66" t="s">
        <v>8639</v>
      </c>
      <c r="C66" s="43">
        <v>20000</v>
      </c>
      <c r="D66">
        <v>0</v>
      </c>
      <c r="E66" s="43">
        <v>285780</v>
      </c>
      <c r="F66" s="43">
        <v>129900</v>
      </c>
      <c r="G66" s="44">
        <f t="shared" ref="G66:G129" si="3">1-(F66/E66)</f>
        <v>0.54545454545454541</v>
      </c>
      <c r="H66" s="45">
        <v>129900</v>
      </c>
      <c r="I66" s="44">
        <f t="shared" ref="I66:I129" si="4">1-(H66/E66)</f>
        <v>0.54545454545454541</v>
      </c>
      <c r="J66" s="45">
        <v>139900</v>
      </c>
      <c r="K66" s="44">
        <f t="shared" ref="K66:K129" si="5">1-(J66/E66)</f>
        <v>0.51046259360347124</v>
      </c>
    </row>
    <row r="67" spans="1:11">
      <c r="A67" t="s">
        <v>8640</v>
      </c>
      <c r="B67" t="s">
        <v>8641</v>
      </c>
      <c r="C67" s="43">
        <v>20000</v>
      </c>
      <c r="D67">
        <v>100</v>
      </c>
      <c r="E67" s="43">
        <v>285780</v>
      </c>
      <c r="F67" s="43">
        <v>129900</v>
      </c>
      <c r="G67" s="44">
        <f t="shared" si="3"/>
        <v>0.54545454545454541</v>
      </c>
      <c r="H67" s="45">
        <v>129900</v>
      </c>
      <c r="I67" s="44">
        <f t="shared" si="4"/>
        <v>0.54545454545454541</v>
      </c>
      <c r="J67" s="45">
        <v>139900</v>
      </c>
      <c r="K67" s="44">
        <f t="shared" si="5"/>
        <v>0.51046259360347124</v>
      </c>
    </row>
    <row r="68" spans="1:11">
      <c r="A68" t="s">
        <v>1675</v>
      </c>
      <c r="B68" t="s">
        <v>8642</v>
      </c>
      <c r="C68" s="43">
        <v>20000</v>
      </c>
      <c r="D68">
        <v>100</v>
      </c>
      <c r="E68" s="43">
        <v>285780</v>
      </c>
      <c r="F68" s="43">
        <v>129900</v>
      </c>
      <c r="G68" s="44">
        <f t="shared" si="3"/>
        <v>0.54545454545454541</v>
      </c>
      <c r="H68" s="45">
        <v>129900</v>
      </c>
      <c r="I68" s="44">
        <f t="shared" si="4"/>
        <v>0.54545454545454541</v>
      </c>
      <c r="J68" s="45">
        <v>139900</v>
      </c>
      <c r="K68" s="44">
        <f t="shared" si="5"/>
        <v>0.51046259360347124</v>
      </c>
    </row>
    <row r="69" spans="1:11">
      <c r="A69" t="s">
        <v>8643</v>
      </c>
      <c r="B69" t="s">
        <v>8644</v>
      </c>
      <c r="C69" s="43">
        <v>20000</v>
      </c>
      <c r="D69">
        <v>0</v>
      </c>
      <c r="E69" s="43">
        <v>285780</v>
      </c>
      <c r="F69" s="43">
        <v>129900</v>
      </c>
      <c r="G69" s="44">
        <f t="shared" si="3"/>
        <v>0.54545454545454541</v>
      </c>
      <c r="H69" s="45">
        <v>129900</v>
      </c>
      <c r="I69" s="44">
        <f t="shared" si="4"/>
        <v>0.54545454545454541</v>
      </c>
      <c r="J69" s="45">
        <v>139900</v>
      </c>
      <c r="K69" s="44">
        <f t="shared" si="5"/>
        <v>0.51046259360347124</v>
      </c>
    </row>
    <row r="70" spans="1:11">
      <c r="A70" t="s">
        <v>8645</v>
      </c>
      <c r="B70" t="s">
        <v>8646</v>
      </c>
      <c r="C70" s="43">
        <v>20000</v>
      </c>
      <c r="D70">
        <v>0</v>
      </c>
      <c r="E70" s="43">
        <v>285780</v>
      </c>
      <c r="F70" s="43">
        <v>129900</v>
      </c>
      <c r="G70" s="44">
        <f t="shared" si="3"/>
        <v>0.54545454545454541</v>
      </c>
      <c r="H70" s="45">
        <v>129900</v>
      </c>
      <c r="I70" s="44">
        <f t="shared" si="4"/>
        <v>0.54545454545454541</v>
      </c>
      <c r="J70" s="45">
        <v>139900</v>
      </c>
      <c r="K70" s="44">
        <f t="shared" si="5"/>
        <v>0.51046259360347124</v>
      </c>
    </row>
    <row r="71" spans="1:11">
      <c r="A71" t="s">
        <v>8647</v>
      </c>
      <c r="B71" t="s">
        <v>3035</v>
      </c>
      <c r="C71" s="43">
        <v>20000</v>
      </c>
      <c r="D71">
        <v>5</v>
      </c>
      <c r="E71" s="43">
        <v>279800</v>
      </c>
      <c r="F71" s="43">
        <v>139900</v>
      </c>
      <c r="G71" s="44">
        <f t="shared" si="3"/>
        <v>0.5</v>
      </c>
      <c r="H71" s="45">
        <v>139900</v>
      </c>
      <c r="I71" s="44">
        <f t="shared" si="4"/>
        <v>0.5</v>
      </c>
      <c r="J71" s="45">
        <v>149900</v>
      </c>
      <c r="K71" s="44">
        <f t="shared" si="5"/>
        <v>0.46426018584703355</v>
      </c>
    </row>
    <row r="72" spans="1:11">
      <c r="A72" t="s">
        <v>8077</v>
      </c>
      <c r="B72" t="s">
        <v>8076</v>
      </c>
      <c r="C72" s="43">
        <v>30000</v>
      </c>
      <c r="D72">
        <v>0</v>
      </c>
      <c r="E72" s="43">
        <v>307780</v>
      </c>
      <c r="F72" s="43">
        <v>139900</v>
      </c>
      <c r="G72" s="44">
        <f t="shared" si="3"/>
        <v>0.54545454545454541</v>
      </c>
      <c r="H72" s="45">
        <v>139900</v>
      </c>
      <c r="I72" s="44">
        <f t="shared" si="4"/>
        <v>0.54545454545454541</v>
      </c>
      <c r="J72" s="45">
        <v>149900</v>
      </c>
      <c r="K72" s="44">
        <f t="shared" si="5"/>
        <v>0.51296380531548502</v>
      </c>
    </row>
    <row r="73" spans="1:11">
      <c r="A73" t="s">
        <v>1698</v>
      </c>
      <c r="B73" t="s">
        <v>5090</v>
      </c>
      <c r="C73" s="43">
        <v>30000</v>
      </c>
      <c r="D73">
        <v>10</v>
      </c>
      <c r="E73" s="43">
        <v>307780</v>
      </c>
      <c r="F73" s="43">
        <v>139900</v>
      </c>
      <c r="G73" s="44">
        <f t="shared" si="3"/>
        <v>0.54545454545454541</v>
      </c>
      <c r="H73" s="45">
        <v>139900</v>
      </c>
      <c r="I73" s="44">
        <f t="shared" si="4"/>
        <v>0.54545454545454541</v>
      </c>
      <c r="J73" s="45">
        <v>149900</v>
      </c>
      <c r="K73" s="44">
        <f t="shared" si="5"/>
        <v>0.51296380531548502</v>
      </c>
    </row>
    <row r="74" spans="1:11">
      <c r="A74" t="s">
        <v>5910</v>
      </c>
      <c r="B74" t="s">
        <v>5909</v>
      </c>
      <c r="C74" s="43">
        <v>20000</v>
      </c>
      <c r="D74">
        <v>15</v>
      </c>
      <c r="E74" s="43">
        <v>307780</v>
      </c>
      <c r="F74" s="43">
        <v>139900</v>
      </c>
      <c r="G74" s="44">
        <f t="shared" si="3"/>
        <v>0.54545454545454541</v>
      </c>
      <c r="H74" s="45">
        <v>139900</v>
      </c>
      <c r="I74" s="44">
        <f t="shared" si="4"/>
        <v>0.54545454545454541</v>
      </c>
      <c r="J74" s="45">
        <v>149900</v>
      </c>
      <c r="K74" s="44">
        <f t="shared" si="5"/>
        <v>0.51296380531548502</v>
      </c>
    </row>
    <row r="75" spans="1:11">
      <c r="A75" t="s">
        <v>5910</v>
      </c>
      <c r="B75" t="s">
        <v>5909</v>
      </c>
      <c r="C75" s="43">
        <v>20000</v>
      </c>
      <c r="D75">
        <v>15</v>
      </c>
      <c r="E75" s="43">
        <v>307780</v>
      </c>
      <c r="F75" s="43">
        <v>139900</v>
      </c>
      <c r="G75" s="44">
        <f t="shared" si="3"/>
        <v>0.54545454545454541</v>
      </c>
      <c r="H75" s="45">
        <v>139900</v>
      </c>
      <c r="I75" s="44">
        <f t="shared" si="4"/>
        <v>0.54545454545454541</v>
      </c>
      <c r="J75" s="45">
        <v>149900</v>
      </c>
      <c r="K75" s="44">
        <f t="shared" si="5"/>
        <v>0.51296380531548502</v>
      </c>
    </row>
    <row r="76" spans="1:11">
      <c r="A76" t="s">
        <v>1696</v>
      </c>
      <c r="B76" t="s">
        <v>5804</v>
      </c>
      <c r="C76" s="43">
        <v>20000</v>
      </c>
      <c r="D76">
        <v>10</v>
      </c>
      <c r="E76" s="43">
        <v>307780</v>
      </c>
      <c r="F76" s="43">
        <v>139900</v>
      </c>
      <c r="G76" s="44">
        <f t="shared" si="3"/>
        <v>0.54545454545454541</v>
      </c>
      <c r="H76" s="45">
        <v>139900</v>
      </c>
      <c r="I76" s="44">
        <f t="shared" si="4"/>
        <v>0.54545454545454541</v>
      </c>
      <c r="J76" s="45">
        <v>149900</v>
      </c>
      <c r="K76" s="44">
        <f t="shared" si="5"/>
        <v>0.51296380531548502</v>
      </c>
    </row>
    <row r="77" spans="1:11">
      <c r="A77" t="s">
        <v>2399</v>
      </c>
      <c r="B77" t="s">
        <v>8648</v>
      </c>
      <c r="C77" s="43">
        <v>20000</v>
      </c>
      <c r="D77">
        <v>10</v>
      </c>
      <c r="E77" s="43">
        <v>307780</v>
      </c>
      <c r="F77" s="43">
        <v>139900</v>
      </c>
      <c r="G77" s="44">
        <f t="shared" si="3"/>
        <v>0.54545454545454541</v>
      </c>
      <c r="H77" s="45">
        <v>139900</v>
      </c>
      <c r="I77" s="44">
        <f t="shared" si="4"/>
        <v>0.54545454545454541</v>
      </c>
      <c r="J77" s="45">
        <v>149900</v>
      </c>
      <c r="K77" s="44">
        <f t="shared" si="5"/>
        <v>0.51296380531548502</v>
      </c>
    </row>
    <row r="78" spans="1:11">
      <c r="A78" t="s">
        <v>1695</v>
      </c>
      <c r="B78" t="s">
        <v>8649</v>
      </c>
      <c r="C78" s="43">
        <v>20000</v>
      </c>
      <c r="D78">
        <v>100</v>
      </c>
      <c r="E78" s="43">
        <v>307780</v>
      </c>
      <c r="F78" s="43">
        <v>139900</v>
      </c>
      <c r="G78" s="44">
        <f t="shared" si="3"/>
        <v>0.54545454545454541</v>
      </c>
      <c r="H78" s="45">
        <v>139900</v>
      </c>
      <c r="I78" s="44">
        <f t="shared" si="4"/>
        <v>0.54545454545454541</v>
      </c>
      <c r="J78" s="45">
        <v>149900</v>
      </c>
      <c r="K78" s="44">
        <f t="shared" si="5"/>
        <v>0.51296380531548502</v>
      </c>
    </row>
    <row r="79" spans="1:11">
      <c r="A79" t="s">
        <v>8650</v>
      </c>
      <c r="B79" t="s">
        <v>4594</v>
      </c>
      <c r="C79" s="43">
        <v>20000</v>
      </c>
      <c r="D79">
        <v>3</v>
      </c>
      <c r="E79" s="43">
        <v>307780</v>
      </c>
      <c r="F79" s="43">
        <v>139900</v>
      </c>
      <c r="G79" s="44">
        <f t="shared" si="3"/>
        <v>0.54545454545454541</v>
      </c>
      <c r="H79" s="45">
        <v>139900</v>
      </c>
      <c r="I79" s="44">
        <f t="shared" si="4"/>
        <v>0.54545454545454541</v>
      </c>
      <c r="J79" s="45">
        <v>149900</v>
      </c>
      <c r="K79" s="44">
        <f t="shared" si="5"/>
        <v>0.51296380531548502</v>
      </c>
    </row>
    <row r="80" spans="1:11">
      <c r="A80" t="s">
        <v>8651</v>
      </c>
      <c r="B80" t="s">
        <v>8652</v>
      </c>
      <c r="C80" s="43">
        <v>20000</v>
      </c>
      <c r="D80">
        <v>100</v>
      </c>
      <c r="E80" s="43">
        <v>307780</v>
      </c>
      <c r="F80" s="43">
        <v>139900</v>
      </c>
      <c r="G80" s="44">
        <f t="shared" si="3"/>
        <v>0.54545454545454541</v>
      </c>
      <c r="H80" s="45">
        <v>139900</v>
      </c>
      <c r="I80" s="44">
        <f t="shared" si="4"/>
        <v>0.54545454545454541</v>
      </c>
      <c r="J80" s="45">
        <v>149900</v>
      </c>
      <c r="K80" s="44">
        <f t="shared" si="5"/>
        <v>0.51296380531548502</v>
      </c>
    </row>
    <row r="81" spans="1:11">
      <c r="A81" t="s">
        <v>8653</v>
      </c>
      <c r="B81" t="s">
        <v>8654</v>
      </c>
      <c r="C81" s="43">
        <v>20000</v>
      </c>
      <c r="D81">
        <v>0</v>
      </c>
      <c r="E81" s="43">
        <v>307780</v>
      </c>
      <c r="F81" s="43">
        <v>139900</v>
      </c>
      <c r="G81" s="44">
        <f t="shared" si="3"/>
        <v>0.54545454545454541</v>
      </c>
      <c r="H81" s="45">
        <v>139900</v>
      </c>
      <c r="I81" s="44">
        <f t="shared" si="4"/>
        <v>0.54545454545454541</v>
      </c>
      <c r="J81" s="45">
        <v>149900</v>
      </c>
      <c r="K81" s="44">
        <f t="shared" si="5"/>
        <v>0.51296380531548502</v>
      </c>
    </row>
    <row r="82" spans="1:11">
      <c r="A82" t="s">
        <v>1677</v>
      </c>
      <c r="B82" t="s">
        <v>7320</v>
      </c>
      <c r="C82" s="43">
        <v>20000</v>
      </c>
      <c r="D82">
        <v>7</v>
      </c>
      <c r="E82" s="43">
        <v>307780</v>
      </c>
      <c r="F82" s="43">
        <v>139900</v>
      </c>
      <c r="G82" s="44">
        <f t="shared" si="3"/>
        <v>0.54545454545454541</v>
      </c>
      <c r="H82" s="45">
        <v>139900</v>
      </c>
      <c r="I82" s="44">
        <f t="shared" si="4"/>
        <v>0.54545454545454541</v>
      </c>
      <c r="J82" s="45">
        <v>149900</v>
      </c>
      <c r="K82" s="44">
        <f t="shared" si="5"/>
        <v>0.51296380531548502</v>
      </c>
    </row>
    <row r="83" spans="1:11">
      <c r="A83" t="s">
        <v>7624</v>
      </c>
      <c r="B83" t="s">
        <v>7623</v>
      </c>
      <c r="C83" s="43">
        <v>30000</v>
      </c>
      <c r="D83">
        <v>35</v>
      </c>
      <c r="E83" s="43">
        <v>307780</v>
      </c>
      <c r="F83" s="43">
        <v>139900</v>
      </c>
      <c r="G83" s="44">
        <f t="shared" si="3"/>
        <v>0.54545454545454541</v>
      </c>
      <c r="H83" s="45">
        <v>139900</v>
      </c>
      <c r="I83" s="44">
        <f t="shared" si="4"/>
        <v>0.54545454545454541</v>
      </c>
      <c r="J83" s="45">
        <v>149900</v>
      </c>
      <c r="K83" s="44">
        <f t="shared" si="5"/>
        <v>0.51296380531548502</v>
      </c>
    </row>
    <row r="84" spans="1:11">
      <c r="A84" t="s">
        <v>8655</v>
      </c>
      <c r="B84" t="s">
        <v>8656</v>
      </c>
      <c r="C84" s="43">
        <v>20000</v>
      </c>
      <c r="D84">
        <v>0</v>
      </c>
      <c r="E84" s="43">
        <v>307780</v>
      </c>
      <c r="F84" s="43">
        <v>139900</v>
      </c>
      <c r="G84" s="44">
        <f t="shared" si="3"/>
        <v>0.54545454545454541</v>
      </c>
      <c r="H84" s="45">
        <v>139900</v>
      </c>
      <c r="I84" s="44">
        <f t="shared" si="4"/>
        <v>0.54545454545454541</v>
      </c>
      <c r="J84" s="45">
        <v>149900</v>
      </c>
      <c r="K84" s="44">
        <f t="shared" si="5"/>
        <v>0.51296380531548502</v>
      </c>
    </row>
    <row r="85" spans="1:11">
      <c r="A85" t="s">
        <v>2371</v>
      </c>
      <c r="B85" t="s">
        <v>7625</v>
      </c>
      <c r="C85" s="43">
        <v>20000</v>
      </c>
      <c r="D85">
        <v>10</v>
      </c>
      <c r="E85" s="43">
        <v>329780</v>
      </c>
      <c r="F85" s="43">
        <v>149900</v>
      </c>
      <c r="G85" s="44">
        <f t="shared" si="3"/>
        <v>0.54545454545454541</v>
      </c>
      <c r="H85" s="45">
        <v>149900</v>
      </c>
      <c r="I85" s="44">
        <f t="shared" si="4"/>
        <v>0.54545454545454541</v>
      </c>
      <c r="J85" s="45">
        <v>159900</v>
      </c>
      <c r="K85" s="44">
        <f t="shared" si="5"/>
        <v>0.51513129965431492</v>
      </c>
    </row>
    <row r="86" spans="1:11">
      <c r="A86" t="s">
        <v>2375</v>
      </c>
      <c r="B86" t="s">
        <v>7626</v>
      </c>
      <c r="C86" s="43">
        <v>20000</v>
      </c>
      <c r="D86">
        <v>10</v>
      </c>
      <c r="E86" s="43">
        <v>329780</v>
      </c>
      <c r="F86" s="43">
        <v>149900</v>
      </c>
      <c r="G86" s="44">
        <f t="shared" si="3"/>
        <v>0.54545454545454541</v>
      </c>
      <c r="H86" s="45">
        <v>149900</v>
      </c>
      <c r="I86" s="44">
        <f t="shared" si="4"/>
        <v>0.54545454545454541</v>
      </c>
      <c r="J86" s="45">
        <v>159900</v>
      </c>
      <c r="K86" s="44">
        <f t="shared" si="5"/>
        <v>0.51513129965431492</v>
      </c>
    </row>
    <row r="87" spans="1:11">
      <c r="A87" t="s">
        <v>8657</v>
      </c>
      <c r="B87" t="s">
        <v>8658</v>
      </c>
      <c r="C87" s="43">
        <v>30000</v>
      </c>
      <c r="D87">
        <v>10</v>
      </c>
      <c r="E87" s="43">
        <v>329780</v>
      </c>
      <c r="F87" s="43">
        <v>149900</v>
      </c>
      <c r="G87" s="44">
        <f t="shared" si="3"/>
        <v>0.54545454545454541</v>
      </c>
      <c r="H87" s="45">
        <v>149900</v>
      </c>
      <c r="I87" s="44">
        <f t="shared" si="4"/>
        <v>0.54545454545454541</v>
      </c>
      <c r="J87" s="45">
        <v>159900</v>
      </c>
      <c r="K87" s="44">
        <f t="shared" si="5"/>
        <v>0.51513129965431492</v>
      </c>
    </row>
    <row r="88" spans="1:11">
      <c r="A88" t="s">
        <v>1701</v>
      </c>
      <c r="B88" t="s">
        <v>7333</v>
      </c>
      <c r="C88" s="43">
        <v>20000</v>
      </c>
      <c r="D88">
        <v>20</v>
      </c>
      <c r="E88" s="43">
        <v>329780</v>
      </c>
      <c r="F88" s="43">
        <v>149900</v>
      </c>
      <c r="G88" s="44">
        <f t="shared" si="3"/>
        <v>0.54545454545454541</v>
      </c>
      <c r="H88" s="45">
        <v>149900</v>
      </c>
      <c r="I88" s="44">
        <f t="shared" si="4"/>
        <v>0.54545454545454541</v>
      </c>
      <c r="J88" s="45">
        <v>159900</v>
      </c>
      <c r="K88" s="44">
        <f t="shared" si="5"/>
        <v>0.51513129965431492</v>
      </c>
    </row>
    <row r="89" spans="1:11">
      <c r="A89" t="s">
        <v>8127</v>
      </c>
      <c r="B89" t="s">
        <v>8126</v>
      </c>
      <c r="C89" s="43">
        <v>20000</v>
      </c>
      <c r="D89">
        <v>10</v>
      </c>
      <c r="E89" s="43">
        <v>329780</v>
      </c>
      <c r="F89" s="43">
        <v>149900</v>
      </c>
      <c r="G89" s="44">
        <f t="shared" si="3"/>
        <v>0.54545454545454541</v>
      </c>
      <c r="H89" s="45">
        <v>149900</v>
      </c>
      <c r="I89" s="44">
        <f t="shared" si="4"/>
        <v>0.54545454545454541</v>
      </c>
      <c r="J89" s="45">
        <v>159900</v>
      </c>
      <c r="K89" s="44">
        <f t="shared" si="5"/>
        <v>0.51513129965431492</v>
      </c>
    </row>
    <row r="90" spans="1:11">
      <c r="A90" t="s">
        <v>1694</v>
      </c>
      <c r="B90" t="s">
        <v>5089</v>
      </c>
      <c r="C90" s="43">
        <v>20000</v>
      </c>
      <c r="D90">
        <v>0</v>
      </c>
      <c r="E90" s="43">
        <v>329780</v>
      </c>
      <c r="F90" s="43">
        <v>149900</v>
      </c>
      <c r="G90" s="44">
        <f t="shared" si="3"/>
        <v>0.54545454545454541</v>
      </c>
      <c r="H90" s="45">
        <v>149900</v>
      </c>
      <c r="I90" s="44">
        <f t="shared" si="4"/>
        <v>0.54545454545454541</v>
      </c>
      <c r="J90" s="45">
        <v>159900</v>
      </c>
      <c r="K90" s="44">
        <f t="shared" si="5"/>
        <v>0.51513129965431492</v>
      </c>
    </row>
    <row r="91" spans="1:11">
      <c r="A91" t="s">
        <v>1703</v>
      </c>
      <c r="B91" t="s">
        <v>5132</v>
      </c>
      <c r="C91" s="43">
        <v>20000</v>
      </c>
      <c r="D91">
        <v>0</v>
      </c>
      <c r="E91" s="43">
        <v>329780</v>
      </c>
      <c r="F91" s="43">
        <v>149900</v>
      </c>
      <c r="G91" s="44">
        <f t="shared" si="3"/>
        <v>0.54545454545454541</v>
      </c>
      <c r="H91" s="45">
        <v>149900</v>
      </c>
      <c r="I91" s="44">
        <f t="shared" si="4"/>
        <v>0.54545454545454541</v>
      </c>
      <c r="J91" s="45">
        <v>159900</v>
      </c>
      <c r="K91" s="44">
        <f t="shared" si="5"/>
        <v>0.51513129965431492</v>
      </c>
    </row>
    <row r="92" spans="1:11">
      <c r="A92" t="s">
        <v>1678</v>
      </c>
      <c r="B92" t="s">
        <v>5134</v>
      </c>
      <c r="C92" s="43">
        <v>20000</v>
      </c>
      <c r="D92">
        <v>10</v>
      </c>
      <c r="E92" s="43">
        <v>329780</v>
      </c>
      <c r="F92" s="43">
        <v>149900</v>
      </c>
      <c r="G92" s="44">
        <f t="shared" si="3"/>
        <v>0.54545454545454541</v>
      </c>
      <c r="H92" s="45">
        <v>149900</v>
      </c>
      <c r="I92" s="44">
        <f t="shared" si="4"/>
        <v>0.54545454545454541</v>
      </c>
      <c r="J92" s="45">
        <v>159900</v>
      </c>
      <c r="K92" s="44">
        <f t="shared" si="5"/>
        <v>0.51513129965431492</v>
      </c>
    </row>
    <row r="93" spans="1:11">
      <c r="A93" t="s">
        <v>7622</v>
      </c>
      <c r="B93" t="s">
        <v>7621</v>
      </c>
      <c r="C93" s="43">
        <v>30000</v>
      </c>
      <c r="D93">
        <v>10</v>
      </c>
      <c r="E93" s="43">
        <v>329780</v>
      </c>
      <c r="F93" s="43">
        <v>149900</v>
      </c>
      <c r="G93" s="44">
        <f t="shared" si="3"/>
        <v>0.54545454545454541</v>
      </c>
      <c r="H93" s="45">
        <v>149900</v>
      </c>
      <c r="I93" s="44">
        <f t="shared" si="4"/>
        <v>0.54545454545454541</v>
      </c>
      <c r="J93" s="45">
        <v>159900</v>
      </c>
      <c r="K93" s="44">
        <f t="shared" si="5"/>
        <v>0.51513129965431492</v>
      </c>
    </row>
    <row r="94" spans="1:11">
      <c r="A94" t="s">
        <v>8659</v>
      </c>
      <c r="B94" t="s">
        <v>8660</v>
      </c>
      <c r="C94" s="43">
        <v>30000</v>
      </c>
      <c r="D94">
        <v>100</v>
      </c>
      <c r="E94" s="43">
        <v>329780</v>
      </c>
      <c r="F94" s="43">
        <v>149900</v>
      </c>
      <c r="G94" s="44">
        <f t="shared" si="3"/>
        <v>0.54545454545454541</v>
      </c>
      <c r="H94" s="45">
        <v>149900</v>
      </c>
      <c r="I94" s="44">
        <f t="shared" si="4"/>
        <v>0.54545454545454541</v>
      </c>
      <c r="J94" s="45">
        <v>159900</v>
      </c>
      <c r="K94" s="44">
        <f t="shared" si="5"/>
        <v>0.51513129965431492</v>
      </c>
    </row>
    <row r="95" spans="1:11">
      <c r="A95" t="s">
        <v>8661</v>
      </c>
      <c r="B95" t="s">
        <v>4192</v>
      </c>
      <c r="C95" s="43">
        <v>20000</v>
      </c>
      <c r="D95">
        <v>100</v>
      </c>
      <c r="E95" s="43">
        <v>319800</v>
      </c>
      <c r="F95" s="43">
        <v>159900</v>
      </c>
      <c r="G95" s="44">
        <f t="shared" si="3"/>
        <v>0.5</v>
      </c>
      <c r="H95" s="45">
        <v>159900</v>
      </c>
      <c r="I95" s="44">
        <f t="shared" si="4"/>
        <v>0.5</v>
      </c>
      <c r="J95" s="45">
        <v>169900</v>
      </c>
      <c r="K95" s="44">
        <f t="shared" si="5"/>
        <v>0.46873045653533463</v>
      </c>
    </row>
    <row r="96" spans="1:11">
      <c r="A96" t="s">
        <v>8662</v>
      </c>
      <c r="B96" t="s">
        <v>8663</v>
      </c>
      <c r="C96" s="43">
        <v>30000</v>
      </c>
      <c r="D96">
        <v>10</v>
      </c>
      <c r="E96" s="43">
        <v>351780</v>
      </c>
      <c r="F96" s="43">
        <v>159900</v>
      </c>
      <c r="G96" s="44">
        <f t="shared" si="3"/>
        <v>0.54545454545454541</v>
      </c>
      <c r="H96" s="45">
        <v>159900</v>
      </c>
      <c r="I96" s="44">
        <f t="shared" si="4"/>
        <v>0.54545454545454541</v>
      </c>
      <c r="J96" s="45">
        <v>169900</v>
      </c>
      <c r="K96" s="44">
        <f t="shared" si="5"/>
        <v>0.51702768775939512</v>
      </c>
    </row>
    <row r="97" spans="1:11">
      <c r="A97" t="s">
        <v>2571</v>
      </c>
      <c r="B97" t="s">
        <v>5654</v>
      </c>
      <c r="C97" s="43">
        <v>30000</v>
      </c>
      <c r="D97">
        <v>10</v>
      </c>
      <c r="E97" s="43">
        <v>351780</v>
      </c>
      <c r="F97" s="43">
        <v>159900</v>
      </c>
      <c r="G97" s="44">
        <f t="shared" si="3"/>
        <v>0.54545454545454541</v>
      </c>
      <c r="H97" s="45">
        <v>159900</v>
      </c>
      <c r="I97" s="44">
        <f t="shared" si="4"/>
        <v>0.54545454545454541</v>
      </c>
      <c r="J97" s="45">
        <v>169900</v>
      </c>
      <c r="K97" s="44">
        <f t="shared" si="5"/>
        <v>0.51702768775939512</v>
      </c>
    </row>
    <row r="98" spans="1:11">
      <c r="A98" t="s">
        <v>2412</v>
      </c>
      <c r="B98" t="s">
        <v>5702</v>
      </c>
      <c r="C98" s="43">
        <v>30000</v>
      </c>
      <c r="D98">
        <v>1</v>
      </c>
      <c r="E98" s="43">
        <v>351780</v>
      </c>
      <c r="F98" s="43">
        <v>159900</v>
      </c>
      <c r="G98" s="44">
        <f t="shared" si="3"/>
        <v>0.54545454545454541</v>
      </c>
      <c r="H98" s="45">
        <v>159900</v>
      </c>
      <c r="I98" s="44">
        <f t="shared" si="4"/>
        <v>0.54545454545454541</v>
      </c>
      <c r="J98" s="45">
        <v>169900</v>
      </c>
      <c r="K98" s="44">
        <f t="shared" si="5"/>
        <v>0.51702768775939512</v>
      </c>
    </row>
    <row r="99" spans="1:11">
      <c r="A99" t="s">
        <v>8108</v>
      </c>
      <c r="B99" t="s">
        <v>8107</v>
      </c>
      <c r="C99" s="43">
        <v>20000</v>
      </c>
      <c r="D99">
        <v>10</v>
      </c>
      <c r="E99" s="43">
        <v>351780</v>
      </c>
      <c r="F99" s="43">
        <v>159900</v>
      </c>
      <c r="G99" s="44">
        <f t="shared" si="3"/>
        <v>0.54545454545454541</v>
      </c>
      <c r="H99" s="45">
        <v>159900</v>
      </c>
      <c r="I99" s="44">
        <f t="shared" si="4"/>
        <v>0.54545454545454541</v>
      </c>
      <c r="J99" s="45">
        <v>169900</v>
      </c>
      <c r="K99" s="44">
        <f t="shared" si="5"/>
        <v>0.51702768775939512</v>
      </c>
    </row>
    <row r="100" spans="1:11">
      <c r="A100" t="s">
        <v>1699</v>
      </c>
      <c r="B100" t="s">
        <v>7314</v>
      </c>
      <c r="C100" s="43">
        <v>20000</v>
      </c>
      <c r="D100">
        <v>10</v>
      </c>
      <c r="E100" s="43">
        <v>351780</v>
      </c>
      <c r="F100" s="43">
        <v>159900</v>
      </c>
      <c r="G100" s="44">
        <f t="shared" si="3"/>
        <v>0.54545454545454541</v>
      </c>
      <c r="H100" s="45">
        <v>159900</v>
      </c>
      <c r="I100" s="44">
        <f t="shared" si="4"/>
        <v>0.54545454545454541</v>
      </c>
      <c r="J100" s="45">
        <v>169900</v>
      </c>
      <c r="K100" s="44">
        <f t="shared" si="5"/>
        <v>0.51702768775939512</v>
      </c>
    </row>
    <row r="101" spans="1:11">
      <c r="A101" t="s">
        <v>8030</v>
      </c>
      <c r="B101" t="s">
        <v>8029</v>
      </c>
      <c r="C101" s="43">
        <v>20000</v>
      </c>
      <c r="D101">
        <v>7</v>
      </c>
      <c r="E101" s="43">
        <v>351780</v>
      </c>
      <c r="F101" s="43">
        <v>159900</v>
      </c>
      <c r="G101" s="44">
        <f t="shared" si="3"/>
        <v>0.54545454545454541</v>
      </c>
      <c r="H101" s="45">
        <v>159900</v>
      </c>
      <c r="I101" s="44">
        <f t="shared" si="4"/>
        <v>0.54545454545454541</v>
      </c>
      <c r="J101" s="45">
        <v>169900</v>
      </c>
      <c r="K101" s="44">
        <f t="shared" si="5"/>
        <v>0.51702768775939512</v>
      </c>
    </row>
    <row r="102" spans="1:11">
      <c r="A102" t="s">
        <v>7463</v>
      </c>
      <c r="B102" t="s">
        <v>7462</v>
      </c>
      <c r="C102" s="43">
        <v>20000</v>
      </c>
      <c r="D102">
        <v>0</v>
      </c>
      <c r="E102" s="43">
        <v>351780</v>
      </c>
      <c r="F102" s="43">
        <v>159900</v>
      </c>
      <c r="G102" s="44">
        <f t="shared" si="3"/>
        <v>0.54545454545454541</v>
      </c>
      <c r="H102" s="45">
        <v>159900</v>
      </c>
      <c r="I102" s="44">
        <f t="shared" si="4"/>
        <v>0.54545454545454541</v>
      </c>
      <c r="J102" s="45">
        <v>169900</v>
      </c>
      <c r="K102" s="44">
        <f t="shared" si="5"/>
        <v>0.51702768775939512</v>
      </c>
    </row>
    <row r="103" spans="1:11">
      <c r="A103" t="s">
        <v>5792</v>
      </c>
      <c r="B103" t="s">
        <v>5791</v>
      </c>
      <c r="C103" s="43">
        <v>20000</v>
      </c>
      <c r="D103">
        <v>0</v>
      </c>
      <c r="E103" s="43">
        <v>351780</v>
      </c>
      <c r="F103" s="43">
        <v>159900</v>
      </c>
      <c r="G103" s="44">
        <f t="shared" si="3"/>
        <v>0.54545454545454541</v>
      </c>
      <c r="H103" s="45">
        <v>159900</v>
      </c>
      <c r="I103" s="44">
        <f t="shared" si="4"/>
        <v>0.54545454545454541</v>
      </c>
      <c r="J103" s="45">
        <v>169900</v>
      </c>
      <c r="K103" s="44">
        <f t="shared" si="5"/>
        <v>0.51702768775939512</v>
      </c>
    </row>
    <row r="104" spans="1:11">
      <c r="A104" t="s">
        <v>1713</v>
      </c>
      <c r="B104" t="s">
        <v>8664</v>
      </c>
      <c r="C104" s="43">
        <v>30000</v>
      </c>
      <c r="D104">
        <v>100</v>
      </c>
      <c r="E104" s="43">
        <v>351780</v>
      </c>
      <c r="F104" s="43">
        <v>159900</v>
      </c>
      <c r="G104" s="44">
        <f t="shared" si="3"/>
        <v>0.54545454545454541</v>
      </c>
      <c r="H104" s="45">
        <v>159900</v>
      </c>
      <c r="I104" s="44">
        <f t="shared" si="4"/>
        <v>0.54545454545454541</v>
      </c>
      <c r="J104" s="45">
        <v>169900</v>
      </c>
      <c r="K104" s="44">
        <f t="shared" si="5"/>
        <v>0.51702768775939512</v>
      </c>
    </row>
    <row r="105" spans="1:11">
      <c r="A105" s="47" t="s">
        <v>8665</v>
      </c>
      <c r="B105" s="47" t="s">
        <v>8666</v>
      </c>
      <c r="C105" s="43">
        <v>30000</v>
      </c>
      <c r="D105">
        <v>0</v>
      </c>
      <c r="E105" s="43">
        <v>351780</v>
      </c>
      <c r="F105" s="43">
        <v>159900</v>
      </c>
      <c r="G105" s="44">
        <f t="shared" si="3"/>
        <v>0.54545454545454541</v>
      </c>
      <c r="H105" s="45">
        <v>159900</v>
      </c>
      <c r="I105" s="44">
        <f t="shared" si="4"/>
        <v>0.54545454545454541</v>
      </c>
      <c r="J105" s="45">
        <v>169900</v>
      </c>
      <c r="K105" s="44">
        <f t="shared" si="5"/>
        <v>0.51702768775939512</v>
      </c>
    </row>
    <row r="106" spans="1:11">
      <c r="A106" t="s">
        <v>5693</v>
      </c>
      <c r="B106" t="s">
        <v>5692</v>
      </c>
      <c r="C106" s="43">
        <v>30000</v>
      </c>
      <c r="D106">
        <v>100</v>
      </c>
      <c r="E106" s="43">
        <v>351780</v>
      </c>
      <c r="F106" s="43">
        <v>159900</v>
      </c>
      <c r="G106" s="44">
        <f t="shared" si="3"/>
        <v>0.54545454545454541</v>
      </c>
      <c r="H106" s="45">
        <v>159900</v>
      </c>
      <c r="I106" s="44">
        <f t="shared" si="4"/>
        <v>0.54545454545454541</v>
      </c>
      <c r="J106" s="45">
        <v>169900</v>
      </c>
      <c r="K106" s="44">
        <f t="shared" si="5"/>
        <v>0.51702768775939512</v>
      </c>
    </row>
    <row r="107" spans="1:11">
      <c r="A107" t="s">
        <v>5699</v>
      </c>
      <c r="B107" t="s">
        <v>5698</v>
      </c>
      <c r="C107" s="43">
        <v>30000</v>
      </c>
      <c r="D107">
        <v>100</v>
      </c>
      <c r="E107" s="43">
        <v>351780</v>
      </c>
      <c r="F107" s="43">
        <v>159900</v>
      </c>
      <c r="G107" s="44">
        <f t="shared" si="3"/>
        <v>0.54545454545454541</v>
      </c>
      <c r="H107" s="45">
        <v>159900</v>
      </c>
      <c r="I107" s="44">
        <f t="shared" si="4"/>
        <v>0.54545454545454541</v>
      </c>
      <c r="J107" s="45">
        <v>169900</v>
      </c>
      <c r="K107" s="44">
        <f t="shared" si="5"/>
        <v>0.51702768775939512</v>
      </c>
    </row>
    <row r="108" spans="1:11">
      <c r="A108" t="s">
        <v>2373</v>
      </c>
      <c r="B108" t="s">
        <v>8667</v>
      </c>
      <c r="C108" s="43">
        <v>20000</v>
      </c>
      <c r="D108">
        <v>0</v>
      </c>
      <c r="E108" s="43">
        <v>351780</v>
      </c>
      <c r="F108" s="43">
        <v>159900</v>
      </c>
      <c r="G108" s="44">
        <f t="shared" si="3"/>
        <v>0.54545454545454541</v>
      </c>
      <c r="H108" s="45">
        <v>159900</v>
      </c>
      <c r="I108" s="44">
        <f t="shared" si="4"/>
        <v>0.54545454545454541</v>
      </c>
      <c r="J108" s="45">
        <v>169900</v>
      </c>
      <c r="K108" s="44">
        <f t="shared" si="5"/>
        <v>0.51702768775939512</v>
      </c>
    </row>
    <row r="109" spans="1:11">
      <c r="A109" t="s">
        <v>6075</v>
      </c>
      <c r="B109" t="s">
        <v>6074</v>
      </c>
      <c r="C109" s="43">
        <v>30000</v>
      </c>
      <c r="D109">
        <v>2</v>
      </c>
      <c r="E109" s="43">
        <v>339800</v>
      </c>
      <c r="F109" s="43">
        <v>169900</v>
      </c>
      <c r="G109" s="44">
        <f t="shared" si="3"/>
        <v>0.5</v>
      </c>
      <c r="H109" s="45">
        <v>169900</v>
      </c>
      <c r="I109" s="44">
        <f t="shared" si="4"/>
        <v>0.5</v>
      </c>
      <c r="J109" s="45">
        <v>179900</v>
      </c>
      <c r="K109" s="44">
        <f t="shared" si="5"/>
        <v>0.47057092407298406</v>
      </c>
    </row>
    <row r="110" spans="1:11">
      <c r="A110" t="s">
        <v>5940</v>
      </c>
      <c r="B110" t="s">
        <v>5939</v>
      </c>
      <c r="C110" s="43">
        <v>30000</v>
      </c>
      <c r="D110">
        <v>100</v>
      </c>
      <c r="E110" s="43">
        <v>339800</v>
      </c>
      <c r="F110" s="43">
        <v>169900</v>
      </c>
      <c r="G110" s="44">
        <f t="shared" si="3"/>
        <v>0.5</v>
      </c>
      <c r="H110" s="45">
        <v>169900</v>
      </c>
      <c r="I110" s="44">
        <f t="shared" si="4"/>
        <v>0.5</v>
      </c>
      <c r="J110" s="45">
        <v>179900</v>
      </c>
      <c r="K110" s="44">
        <f t="shared" si="5"/>
        <v>0.47057092407298406</v>
      </c>
    </row>
    <row r="111" spans="1:11">
      <c r="A111" t="s">
        <v>5916</v>
      </c>
      <c r="B111" t="s">
        <v>5915</v>
      </c>
      <c r="C111" s="43">
        <v>30000</v>
      </c>
      <c r="D111">
        <v>100</v>
      </c>
      <c r="E111" s="43">
        <v>339800</v>
      </c>
      <c r="F111" s="43">
        <v>169900</v>
      </c>
      <c r="G111" s="44">
        <f t="shared" si="3"/>
        <v>0.5</v>
      </c>
      <c r="H111" s="45">
        <v>169900</v>
      </c>
      <c r="I111" s="44">
        <f t="shared" si="4"/>
        <v>0.5</v>
      </c>
      <c r="J111" s="45">
        <v>179900</v>
      </c>
      <c r="K111" s="44">
        <f t="shared" si="5"/>
        <v>0.47057092407298406</v>
      </c>
    </row>
    <row r="112" spans="1:11">
      <c r="A112" t="s">
        <v>6115</v>
      </c>
      <c r="B112" t="s">
        <v>6114</v>
      </c>
      <c r="C112" s="43">
        <v>30000</v>
      </c>
      <c r="D112">
        <v>1</v>
      </c>
      <c r="E112" s="43">
        <v>339800</v>
      </c>
      <c r="F112" s="43">
        <v>169900</v>
      </c>
      <c r="G112" s="44">
        <f t="shared" si="3"/>
        <v>0.5</v>
      </c>
      <c r="H112" s="45">
        <v>169900</v>
      </c>
      <c r="I112" s="44">
        <f t="shared" si="4"/>
        <v>0.5</v>
      </c>
      <c r="J112" s="45">
        <v>179900</v>
      </c>
      <c r="K112" s="44">
        <f t="shared" si="5"/>
        <v>0.47057092407298406</v>
      </c>
    </row>
    <row r="113" spans="1:11">
      <c r="A113" t="s">
        <v>6147</v>
      </c>
      <c r="B113" t="s">
        <v>6146</v>
      </c>
      <c r="C113" s="43">
        <v>30000</v>
      </c>
      <c r="D113">
        <v>100</v>
      </c>
      <c r="E113" s="43">
        <v>339800</v>
      </c>
      <c r="F113" s="43">
        <v>169900</v>
      </c>
      <c r="G113" s="44">
        <f t="shared" si="3"/>
        <v>0.5</v>
      </c>
      <c r="H113" s="45">
        <v>169900</v>
      </c>
      <c r="I113" s="44">
        <f t="shared" si="4"/>
        <v>0.5</v>
      </c>
      <c r="J113" s="45">
        <v>179900</v>
      </c>
      <c r="K113" s="44">
        <f t="shared" si="5"/>
        <v>0.47057092407298406</v>
      </c>
    </row>
    <row r="114" spans="1:11">
      <c r="A114" t="s">
        <v>5966</v>
      </c>
      <c r="B114" t="s">
        <v>5965</v>
      </c>
      <c r="C114" s="43">
        <v>30000</v>
      </c>
      <c r="D114">
        <v>100</v>
      </c>
      <c r="E114" s="43">
        <v>339800</v>
      </c>
      <c r="F114" s="43">
        <v>169900</v>
      </c>
      <c r="G114" s="44">
        <f t="shared" si="3"/>
        <v>0.5</v>
      </c>
      <c r="H114" s="45">
        <v>169900</v>
      </c>
      <c r="I114" s="44">
        <f t="shared" si="4"/>
        <v>0.5</v>
      </c>
      <c r="J114" s="45">
        <v>179900</v>
      </c>
      <c r="K114" s="44">
        <f t="shared" si="5"/>
        <v>0.47057092407298406</v>
      </c>
    </row>
    <row r="115" spans="1:11">
      <c r="A115" t="s">
        <v>5964</v>
      </c>
      <c r="B115" t="s">
        <v>5963</v>
      </c>
      <c r="C115" s="43">
        <v>30000</v>
      </c>
      <c r="D115">
        <v>100</v>
      </c>
      <c r="E115" s="43">
        <v>339800</v>
      </c>
      <c r="F115" s="43">
        <v>169900</v>
      </c>
      <c r="G115" s="44">
        <f t="shared" si="3"/>
        <v>0.5</v>
      </c>
      <c r="H115" s="45">
        <v>169900</v>
      </c>
      <c r="I115" s="44">
        <f t="shared" si="4"/>
        <v>0.5</v>
      </c>
      <c r="J115" s="45">
        <v>179900</v>
      </c>
      <c r="K115" s="44">
        <f t="shared" si="5"/>
        <v>0.47057092407298406</v>
      </c>
    </row>
    <row r="116" spans="1:11">
      <c r="A116" t="s">
        <v>5934</v>
      </c>
      <c r="B116" t="s">
        <v>5933</v>
      </c>
      <c r="C116" s="43">
        <v>30000</v>
      </c>
      <c r="D116">
        <v>100</v>
      </c>
      <c r="E116" s="43">
        <v>339800</v>
      </c>
      <c r="F116" s="43">
        <v>169900</v>
      </c>
      <c r="G116" s="44">
        <f t="shared" si="3"/>
        <v>0.5</v>
      </c>
      <c r="H116" s="45">
        <v>169900</v>
      </c>
      <c r="I116" s="44">
        <f t="shared" si="4"/>
        <v>0.5</v>
      </c>
      <c r="J116" s="45">
        <v>179900</v>
      </c>
      <c r="K116" s="44">
        <f t="shared" si="5"/>
        <v>0.47057092407298406</v>
      </c>
    </row>
    <row r="117" spans="1:11">
      <c r="A117" t="s">
        <v>6087</v>
      </c>
      <c r="B117" t="s">
        <v>6086</v>
      </c>
      <c r="C117" s="43">
        <v>30000</v>
      </c>
      <c r="D117">
        <v>10</v>
      </c>
      <c r="E117" s="43">
        <v>339800</v>
      </c>
      <c r="F117" s="43">
        <v>169900</v>
      </c>
      <c r="G117" s="44">
        <f t="shared" si="3"/>
        <v>0.5</v>
      </c>
      <c r="H117" s="45">
        <v>169900</v>
      </c>
      <c r="I117" s="44">
        <f t="shared" si="4"/>
        <v>0.5</v>
      </c>
      <c r="J117" s="45">
        <v>179900</v>
      </c>
      <c r="K117" s="44">
        <f t="shared" si="5"/>
        <v>0.47057092407298406</v>
      </c>
    </row>
    <row r="118" spans="1:11">
      <c r="A118" t="s">
        <v>6155</v>
      </c>
      <c r="B118" t="s">
        <v>6154</v>
      </c>
      <c r="C118" s="43">
        <v>30000</v>
      </c>
      <c r="D118">
        <v>5</v>
      </c>
      <c r="E118" s="43">
        <v>339800</v>
      </c>
      <c r="F118" s="43">
        <v>169900</v>
      </c>
      <c r="G118" s="44">
        <f t="shared" si="3"/>
        <v>0.5</v>
      </c>
      <c r="H118" s="45">
        <v>169900</v>
      </c>
      <c r="I118" s="44">
        <f t="shared" si="4"/>
        <v>0.5</v>
      </c>
      <c r="J118" s="45">
        <v>179900</v>
      </c>
      <c r="K118" s="44">
        <f t="shared" si="5"/>
        <v>0.47057092407298406</v>
      </c>
    </row>
    <row r="119" spans="1:11">
      <c r="A119" t="s">
        <v>6067</v>
      </c>
      <c r="B119" t="s">
        <v>6066</v>
      </c>
      <c r="C119" s="43">
        <v>30000</v>
      </c>
      <c r="D119">
        <v>100</v>
      </c>
      <c r="E119" s="43">
        <v>339800</v>
      </c>
      <c r="F119" s="43">
        <v>169900</v>
      </c>
      <c r="G119" s="44">
        <f t="shared" si="3"/>
        <v>0.5</v>
      </c>
      <c r="H119" s="45">
        <v>169900</v>
      </c>
      <c r="I119" s="44">
        <f t="shared" si="4"/>
        <v>0.5</v>
      </c>
      <c r="J119" s="45">
        <v>179900</v>
      </c>
      <c r="K119" s="44">
        <f t="shared" si="5"/>
        <v>0.47057092407298406</v>
      </c>
    </row>
    <row r="120" spans="1:11">
      <c r="A120" t="s">
        <v>6002</v>
      </c>
      <c r="B120" t="s">
        <v>6001</v>
      </c>
      <c r="C120" s="43">
        <v>30000</v>
      </c>
      <c r="D120">
        <v>4</v>
      </c>
      <c r="E120" s="43">
        <v>339800</v>
      </c>
      <c r="F120" s="43">
        <v>169900</v>
      </c>
      <c r="G120" s="44">
        <f t="shared" si="3"/>
        <v>0.5</v>
      </c>
      <c r="H120" s="45">
        <v>169900</v>
      </c>
      <c r="I120" s="44">
        <f t="shared" si="4"/>
        <v>0.5</v>
      </c>
      <c r="J120" s="45">
        <v>179900</v>
      </c>
      <c r="K120" s="44">
        <f t="shared" si="5"/>
        <v>0.47057092407298406</v>
      </c>
    </row>
    <row r="121" spans="1:11">
      <c r="A121" t="s">
        <v>6203</v>
      </c>
      <c r="B121" t="s">
        <v>6202</v>
      </c>
      <c r="C121" s="43">
        <v>30000</v>
      </c>
      <c r="D121">
        <v>5</v>
      </c>
      <c r="E121" s="43">
        <v>339800</v>
      </c>
      <c r="F121" s="43">
        <v>169900</v>
      </c>
      <c r="G121" s="44">
        <f t="shared" si="3"/>
        <v>0.5</v>
      </c>
      <c r="H121" s="45">
        <v>169900</v>
      </c>
      <c r="I121" s="44">
        <f t="shared" si="4"/>
        <v>0.5</v>
      </c>
      <c r="J121" s="45">
        <v>179900</v>
      </c>
      <c r="K121" s="44">
        <f t="shared" si="5"/>
        <v>0.47057092407298406</v>
      </c>
    </row>
    <row r="122" spans="1:11">
      <c r="A122" t="s">
        <v>5974</v>
      </c>
      <c r="B122" t="s">
        <v>5973</v>
      </c>
      <c r="C122" s="43">
        <v>30000</v>
      </c>
      <c r="D122">
        <v>100</v>
      </c>
      <c r="E122" s="43">
        <v>339800</v>
      </c>
      <c r="F122" s="43">
        <v>169900</v>
      </c>
      <c r="G122" s="44">
        <f t="shared" si="3"/>
        <v>0.5</v>
      </c>
      <c r="H122" s="45">
        <v>169900</v>
      </c>
      <c r="I122" s="44">
        <f t="shared" si="4"/>
        <v>0.5</v>
      </c>
      <c r="J122" s="45">
        <v>179900</v>
      </c>
      <c r="K122" s="44">
        <f t="shared" si="5"/>
        <v>0.47057092407298406</v>
      </c>
    </row>
    <row r="123" spans="1:11">
      <c r="A123" t="s">
        <v>5976</v>
      </c>
      <c r="B123" t="s">
        <v>5975</v>
      </c>
      <c r="C123" s="43">
        <v>30000</v>
      </c>
      <c r="D123">
        <v>100</v>
      </c>
      <c r="E123" s="43">
        <v>339800</v>
      </c>
      <c r="F123" s="43">
        <v>169900</v>
      </c>
      <c r="G123" s="44">
        <f t="shared" si="3"/>
        <v>0.5</v>
      </c>
      <c r="H123" s="45">
        <v>169900</v>
      </c>
      <c r="I123" s="44">
        <f t="shared" si="4"/>
        <v>0.5</v>
      </c>
      <c r="J123" s="45">
        <v>179900</v>
      </c>
      <c r="K123" s="44">
        <f t="shared" si="5"/>
        <v>0.47057092407298406</v>
      </c>
    </row>
    <row r="124" spans="1:11">
      <c r="A124" t="s">
        <v>6195</v>
      </c>
      <c r="B124" t="s">
        <v>6194</v>
      </c>
      <c r="C124" s="43">
        <v>30000</v>
      </c>
      <c r="D124">
        <v>100</v>
      </c>
      <c r="E124" s="43">
        <v>339800</v>
      </c>
      <c r="F124" s="43">
        <v>169900</v>
      </c>
      <c r="G124" s="44">
        <f t="shared" si="3"/>
        <v>0.5</v>
      </c>
      <c r="H124" s="45">
        <v>169900</v>
      </c>
      <c r="I124" s="44">
        <f t="shared" si="4"/>
        <v>0.5</v>
      </c>
      <c r="J124" s="45">
        <v>179900</v>
      </c>
      <c r="K124" s="44">
        <f t="shared" si="5"/>
        <v>0.47057092407298406</v>
      </c>
    </row>
    <row r="125" spans="1:11">
      <c r="A125" t="s">
        <v>6215</v>
      </c>
      <c r="B125" t="s">
        <v>6214</v>
      </c>
      <c r="C125" s="43">
        <v>30000</v>
      </c>
      <c r="D125">
        <v>100</v>
      </c>
      <c r="E125" s="43">
        <v>339800</v>
      </c>
      <c r="F125" s="43">
        <v>169900</v>
      </c>
      <c r="G125" s="44">
        <f t="shared" si="3"/>
        <v>0.5</v>
      </c>
      <c r="H125" s="45">
        <v>169900</v>
      </c>
      <c r="I125" s="44">
        <f t="shared" si="4"/>
        <v>0.5</v>
      </c>
      <c r="J125" s="45">
        <v>179900</v>
      </c>
      <c r="K125" s="44">
        <f t="shared" si="5"/>
        <v>0.47057092407298406</v>
      </c>
    </row>
    <row r="126" spans="1:11">
      <c r="A126" t="s">
        <v>6205</v>
      </c>
      <c r="B126" t="s">
        <v>6204</v>
      </c>
      <c r="C126" s="43">
        <v>30000</v>
      </c>
      <c r="D126">
        <v>100</v>
      </c>
      <c r="E126" s="43">
        <v>339800</v>
      </c>
      <c r="F126" s="43">
        <v>169900</v>
      </c>
      <c r="G126" s="44">
        <f t="shared" si="3"/>
        <v>0.5</v>
      </c>
      <c r="H126" s="45">
        <v>169900</v>
      </c>
      <c r="I126" s="44">
        <f t="shared" si="4"/>
        <v>0.5</v>
      </c>
      <c r="J126" s="45">
        <v>179900</v>
      </c>
      <c r="K126" s="44">
        <f t="shared" si="5"/>
        <v>0.47057092407298406</v>
      </c>
    </row>
    <row r="127" spans="1:11">
      <c r="A127" t="s">
        <v>5992</v>
      </c>
      <c r="B127" t="s">
        <v>5991</v>
      </c>
      <c r="C127" s="43">
        <v>30000</v>
      </c>
      <c r="D127">
        <v>100</v>
      </c>
      <c r="E127" s="43">
        <v>339800</v>
      </c>
      <c r="F127" s="43">
        <v>169900</v>
      </c>
      <c r="G127" s="44">
        <f t="shared" si="3"/>
        <v>0.5</v>
      </c>
      <c r="H127" s="45">
        <v>169900</v>
      </c>
      <c r="I127" s="44">
        <f t="shared" si="4"/>
        <v>0.5</v>
      </c>
      <c r="J127" s="45">
        <v>179900</v>
      </c>
      <c r="K127" s="44">
        <f t="shared" si="5"/>
        <v>0.47057092407298406</v>
      </c>
    </row>
    <row r="128" spans="1:11">
      <c r="A128" t="s">
        <v>6053</v>
      </c>
      <c r="B128" t="s">
        <v>6052</v>
      </c>
      <c r="C128" s="43">
        <v>30000</v>
      </c>
      <c r="D128">
        <v>5</v>
      </c>
      <c r="E128" s="43">
        <v>339800</v>
      </c>
      <c r="F128" s="43">
        <v>169900</v>
      </c>
      <c r="G128" s="44">
        <f t="shared" si="3"/>
        <v>0.5</v>
      </c>
      <c r="H128" s="45">
        <v>169900</v>
      </c>
      <c r="I128" s="44">
        <f t="shared" si="4"/>
        <v>0.5</v>
      </c>
      <c r="J128" s="45">
        <v>179900</v>
      </c>
      <c r="K128" s="44">
        <f t="shared" si="5"/>
        <v>0.47057092407298406</v>
      </c>
    </row>
    <row r="129" spans="1:11">
      <c r="A129" t="s">
        <v>6034</v>
      </c>
      <c r="B129" t="s">
        <v>6033</v>
      </c>
      <c r="C129" s="43">
        <v>30000</v>
      </c>
      <c r="D129">
        <v>0</v>
      </c>
      <c r="E129" s="43">
        <v>339800</v>
      </c>
      <c r="F129" s="43">
        <v>169900</v>
      </c>
      <c r="G129" s="44">
        <f t="shared" si="3"/>
        <v>0.5</v>
      </c>
      <c r="H129" s="45">
        <v>169900</v>
      </c>
      <c r="I129" s="44">
        <f t="shared" si="4"/>
        <v>0.5</v>
      </c>
      <c r="J129" s="45">
        <v>179900</v>
      </c>
      <c r="K129" s="44">
        <f t="shared" si="5"/>
        <v>0.47057092407298406</v>
      </c>
    </row>
    <row r="130" spans="1:11">
      <c r="A130" t="s">
        <v>6040</v>
      </c>
      <c r="B130" t="s">
        <v>6039</v>
      </c>
      <c r="C130" s="43">
        <v>30000</v>
      </c>
      <c r="D130">
        <v>100</v>
      </c>
      <c r="E130" s="43">
        <v>339800</v>
      </c>
      <c r="F130" s="43">
        <v>169900</v>
      </c>
      <c r="G130" s="44">
        <f t="shared" ref="G130:G193" si="6">1-(F130/E130)</f>
        <v>0.5</v>
      </c>
      <c r="H130" s="45">
        <v>169900</v>
      </c>
      <c r="I130" s="44">
        <f t="shared" ref="I130:I193" si="7">1-(H130/E130)</f>
        <v>0.5</v>
      </c>
      <c r="J130" s="45">
        <v>179900</v>
      </c>
      <c r="K130" s="44">
        <f t="shared" ref="K130:K193" si="8">1-(J130/E130)</f>
        <v>0.47057092407298406</v>
      </c>
    </row>
    <row r="131" spans="1:11" ht="15.75" customHeight="1">
      <c r="A131" t="s">
        <v>6125</v>
      </c>
      <c r="B131" t="s">
        <v>6124</v>
      </c>
      <c r="C131" s="43">
        <v>30000</v>
      </c>
      <c r="D131">
        <v>100</v>
      </c>
      <c r="E131" s="43">
        <v>339800</v>
      </c>
      <c r="F131" s="43">
        <v>169900</v>
      </c>
      <c r="G131" s="44">
        <f t="shared" si="6"/>
        <v>0.5</v>
      </c>
      <c r="H131" s="45">
        <v>169900</v>
      </c>
      <c r="I131" s="44">
        <f t="shared" si="7"/>
        <v>0.5</v>
      </c>
      <c r="J131" s="45">
        <v>179900</v>
      </c>
      <c r="K131" s="44">
        <f t="shared" si="8"/>
        <v>0.47057092407298406</v>
      </c>
    </row>
    <row r="132" spans="1:11">
      <c r="A132" t="s">
        <v>5958</v>
      </c>
      <c r="B132" t="s">
        <v>5957</v>
      </c>
      <c r="C132" s="43">
        <v>30000</v>
      </c>
      <c r="D132">
        <v>100</v>
      </c>
      <c r="E132" s="43">
        <v>339800</v>
      </c>
      <c r="F132" s="43">
        <v>169900</v>
      </c>
      <c r="G132" s="44">
        <f t="shared" si="6"/>
        <v>0.5</v>
      </c>
      <c r="H132" s="45">
        <v>169900</v>
      </c>
      <c r="I132" s="44">
        <f t="shared" si="7"/>
        <v>0.5</v>
      </c>
      <c r="J132" s="45">
        <v>179900</v>
      </c>
      <c r="K132" s="44">
        <f t="shared" si="8"/>
        <v>0.47057092407298406</v>
      </c>
    </row>
    <row r="133" spans="1:11" ht="15.75" customHeight="1">
      <c r="A133" t="s">
        <v>5928</v>
      </c>
      <c r="B133" t="s">
        <v>5927</v>
      </c>
      <c r="C133" s="43">
        <v>30000</v>
      </c>
      <c r="D133">
        <v>10</v>
      </c>
      <c r="E133" s="43">
        <v>339800</v>
      </c>
      <c r="F133" s="43">
        <v>169900</v>
      </c>
      <c r="G133" s="44">
        <f t="shared" si="6"/>
        <v>0.5</v>
      </c>
      <c r="H133" s="45">
        <v>169900</v>
      </c>
      <c r="I133" s="44">
        <f t="shared" si="7"/>
        <v>0.5</v>
      </c>
      <c r="J133" s="45">
        <v>179900</v>
      </c>
      <c r="K133" s="44">
        <f t="shared" si="8"/>
        <v>0.47057092407298406</v>
      </c>
    </row>
    <row r="134" spans="1:11">
      <c r="A134" t="s">
        <v>5980</v>
      </c>
      <c r="B134" t="s">
        <v>5979</v>
      </c>
      <c r="C134" s="43">
        <v>30000</v>
      </c>
      <c r="D134">
        <v>100</v>
      </c>
      <c r="E134" s="43">
        <v>339800</v>
      </c>
      <c r="F134" s="43">
        <v>169900</v>
      </c>
      <c r="G134" s="44">
        <f t="shared" si="6"/>
        <v>0.5</v>
      </c>
      <c r="H134" s="45">
        <v>169900</v>
      </c>
      <c r="I134" s="44">
        <f t="shared" si="7"/>
        <v>0.5</v>
      </c>
      <c r="J134" s="45">
        <v>179900</v>
      </c>
      <c r="K134" s="44">
        <f t="shared" si="8"/>
        <v>0.47057092407298406</v>
      </c>
    </row>
    <row r="135" spans="1:11">
      <c r="A135" t="s">
        <v>2295</v>
      </c>
      <c r="B135" t="s">
        <v>5705</v>
      </c>
      <c r="C135" s="43">
        <v>30000</v>
      </c>
      <c r="D135">
        <v>1</v>
      </c>
      <c r="E135" s="43">
        <v>373780.00000000006</v>
      </c>
      <c r="F135" s="43">
        <v>169900</v>
      </c>
      <c r="G135" s="44">
        <f t="shared" si="6"/>
        <v>0.54545454545454553</v>
      </c>
      <c r="H135" s="45">
        <v>169900</v>
      </c>
      <c r="I135" s="44">
        <f t="shared" si="7"/>
        <v>0.54545454545454553</v>
      </c>
      <c r="J135" s="45">
        <v>179900</v>
      </c>
      <c r="K135" s="44">
        <f t="shared" si="8"/>
        <v>0.51870084006634931</v>
      </c>
    </row>
    <row r="136" spans="1:11" ht="15.75" customHeight="1">
      <c r="A136" t="s">
        <v>5707</v>
      </c>
      <c r="B136" t="s">
        <v>5706</v>
      </c>
      <c r="C136" s="43">
        <v>30000</v>
      </c>
      <c r="D136">
        <v>10</v>
      </c>
      <c r="E136" s="43">
        <v>373780.00000000006</v>
      </c>
      <c r="F136" s="43">
        <v>169900</v>
      </c>
      <c r="G136" s="44">
        <f t="shared" si="6"/>
        <v>0.54545454545454553</v>
      </c>
      <c r="H136" s="45">
        <v>169900</v>
      </c>
      <c r="I136" s="44">
        <f t="shared" si="7"/>
        <v>0.54545454545454553</v>
      </c>
      <c r="J136" s="45">
        <v>179900</v>
      </c>
      <c r="K136" s="44">
        <f t="shared" si="8"/>
        <v>0.51870084006634931</v>
      </c>
    </row>
    <row r="137" spans="1:11">
      <c r="A137" t="s">
        <v>1702</v>
      </c>
      <c r="B137" t="s">
        <v>6221</v>
      </c>
      <c r="C137" s="43">
        <v>20000</v>
      </c>
      <c r="D137">
        <v>10</v>
      </c>
      <c r="E137" s="43">
        <v>373780.00000000006</v>
      </c>
      <c r="F137" s="43">
        <v>169900</v>
      </c>
      <c r="G137" s="44">
        <f t="shared" si="6"/>
        <v>0.54545454545454553</v>
      </c>
      <c r="H137" s="45">
        <v>169900</v>
      </c>
      <c r="I137" s="44">
        <f t="shared" si="7"/>
        <v>0.54545454545454553</v>
      </c>
      <c r="J137" s="45">
        <v>179900</v>
      </c>
      <c r="K137" s="44">
        <f t="shared" si="8"/>
        <v>0.51870084006634931</v>
      </c>
    </row>
    <row r="138" spans="1:11" ht="15.75" customHeight="1">
      <c r="A138" t="s">
        <v>5704</v>
      </c>
      <c r="B138" t="s">
        <v>5703</v>
      </c>
      <c r="C138" s="43">
        <v>30000</v>
      </c>
      <c r="D138">
        <v>100</v>
      </c>
      <c r="E138" s="43">
        <v>373780.00000000006</v>
      </c>
      <c r="F138" s="43">
        <v>169900</v>
      </c>
      <c r="G138" s="44">
        <f t="shared" si="6"/>
        <v>0.54545454545454553</v>
      </c>
      <c r="H138" s="45">
        <v>169900</v>
      </c>
      <c r="I138" s="44">
        <f t="shared" si="7"/>
        <v>0.54545454545454553</v>
      </c>
      <c r="J138" s="45">
        <v>179900</v>
      </c>
      <c r="K138" s="44">
        <f t="shared" si="8"/>
        <v>0.51870084006634931</v>
      </c>
    </row>
    <row r="139" spans="1:11">
      <c r="A139" t="s">
        <v>5701</v>
      </c>
      <c r="B139" t="s">
        <v>5700</v>
      </c>
      <c r="C139" s="43">
        <v>30000</v>
      </c>
      <c r="D139">
        <v>100</v>
      </c>
      <c r="E139" s="43">
        <v>373780.00000000006</v>
      </c>
      <c r="F139" s="43">
        <v>169900</v>
      </c>
      <c r="G139" s="44">
        <f t="shared" si="6"/>
        <v>0.54545454545454553</v>
      </c>
      <c r="H139" s="45">
        <v>169900</v>
      </c>
      <c r="I139" s="44">
        <f t="shared" si="7"/>
        <v>0.54545454545454553</v>
      </c>
      <c r="J139" s="45">
        <v>179900</v>
      </c>
      <c r="K139" s="44">
        <f t="shared" si="8"/>
        <v>0.51870084006634931</v>
      </c>
    </row>
    <row r="140" spans="1:11" ht="15.75" customHeight="1">
      <c r="A140" t="s">
        <v>8668</v>
      </c>
      <c r="B140" t="s">
        <v>8669</v>
      </c>
      <c r="C140" s="43">
        <v>30000</v>
      </c>
      <c r="D140">
        <v>100</v>
      </c>
      <c r="E140" s="43">
        <v>373780.00000000006</v>
      </c>
      <c r="F140" s="43">
        <v>169900</v>
      </c>
      <c r="G140" s="44">
        <f t="shared" si="6"/>
        <v>0.54545454545454553</v>
      </c>
      <c r="H140" s="45">
        <v>169900</v>
      </c>
      <c r="I140" s="44">
        <f t="shared" si="7"/>
        <v>0.54545454545454553</v>
      </c>
      <c r="J140" s="45">
        <v>179900</v>
      </c>
      <c r="K140" s="44">
        <f t="shared" si="8"/>
        <v>0.51870084006634931</v>
      </c>
    </row>
    <row r="141" spans="1:11">
      <c r="A141" t="s">
        <v>8670</v>
      </c>
      <c r="B141" t="s">
        <v>8671</v>
      </c>
      <c r="C141" s="43">
        <v>30000</v>
      </c>
      <c r="D141">
        <v>0</v>
      </c>
      <c r="E141" s="43">
        <v>373780.00000000006</v>
      </c>
      <c r="F141" s="43">
        <v>169900</v>
      </c>
      <c r="G141" s="44">
        <f t="shared" si="6"/>
        <v>0.54545454545454553</v>
      </c>
      <c r="H141" s="45">
        <v>169900</v>
      </c>
      <c r="I141" s="44">
        <f t="shared" si="7"/>
        <v>0.54545454545454553</v>
      </c>
      <c r="J141" s="45">
        <v>179900</v>
      </c>
      <c r="K141" s="44">
        <f t="shared" si="8"/>
        <v>0.51870084006634931</v>
      </c>
    </row>
    <row r="142" spans="1:11" ht="15.75" customHeight="1">
      <c r="A142" t="s">
        <v>8672</v>
      </c>
      <c r="B142" t="s">
        <v>3803</v>
      </c>
      <c r="C142" s="43">
        <v>50000</v>
      </c>
      <c r="D142">
        <v>100</v>
      </c>
      <c r="E142" s="43">
        <v>359800</v>
      </c>
      <c r="F142" s="43">
        <v>179900</v>
      </c>
      <c r="G142" s="44">
        <f t="shared" si="6"/>
        <v>0.5</v>
      </c>
      <c r="H142" s="45">
        <v>179900</v>
      </c>
      <c r="I142" s="44">
        <f t="shared" si="7"/>
        <v>0.5</v>
      </c>
      <c r="J142" s="45">
        <v>189900</v>
      </c>
      <c r="K142" s="44">
        <f t="shared" si="8"/>
        <v>0.47220678154530293</v>
      </c>
    </row>
    <row r="143" spans="1:11">
      <c r="A143" t="s">
        <v>8673</v>
      </c>
      <c r="B143" t="s">
        <v>3222</v>
      </c>
      <c r="C143" s="43">
        <v>50000</v>
      </c>
      <c r="D143">
        <v>15</v>
      </c>
      <c r="E143" s="43">
        <v>359800</v>
      </c>
      <c r="F143" s="43">
        <v>179900</v>
      </c>
      <c r="G143" s="44">
        <f t="shared" si="6"/>
        <v>0.5</v>
      </c>
      <c r="H143" s="45">
        <v>179900</v>
      </c>
      <c r="I143" s="44">
        <f t="shared" si="7"/>
        <v>0.5</v>
      </c>
      <c r="J143" s="45">
        <v>189900</v>
      </c>
      <c r="K143" s="44">
        <f t="shared" si="8"/>
        <v>0.47220678154530293</v>
      </c>
    </row>
    <row r="144" spans="1:11">
      <c r="A144" t="s">
        <v>1744</v>
      </c>
      <c r="B144" t="s">
        <v>5135</v>
      </c>
      <c r="C144" s="43">
        <v>30000</v>
      </c>
      <c r="D144">
        <v>4</v>
      </c>
      <c r="E144" s="43">
        <v>395780.00000000006</v>
      </c>
      <c r="F144" s="43">
        <v>179900</v>
      </c>
      <c r="G144" s="44">
        <f t="shared" si="6"/>
        <v>0.54545454545454553</v>
      </c>
      <c r="H144" s="45">
        <v>179900</v>
      </c>
      <c r="I144" s="44">
        <f t="shared" si="7"/>
        <v>0.54545454545454553</v>
      </c>
      <c r="J144" s="45">
        <v>189900</v>
      </c>
      <c r="K144" s="44">
        <f t="shared" si="8"/>
        <v>0.52018798322300275</v>
      </c>
    </row>
    <row r="145" spans="1:11">
      <c r="A145" t="s">
        <v>1745</v>
      </c>
      <c r="B145" t="s">
        <v>8674</v>
      </c>
      <c r="C145" s="43">
        <v>30000</v>
      </c>
      <c r="D145">
        <v>100</v>
      </c>
      <c r="E145" s="43">
        <v>395780.00000000006</v>
      </c>
      <c r="F145" s="43">
        <v>179900</v>
      </c>
      <c r="G145" s="44">
        <f t="shared" si="6"/>
        <v>0.54545454545454553</v>
      </c>
      <c r="H145" s="45">
        <v>229900</v>
      </c>
      <c r="I145" s="44">
        <f t="shared" si="7"/>
        <v>0.41912173429683164</v>
      </c>
      <c r="J145" s="45">
        <v>249900</v>
      </c>
      <c r="K145" s="44">
        <f t="shared" si="8"/>
        <v>0.36858860983374608</v>
      </c>
    </row>
    <row r="146" spans="1:11">
      <c r="A146" t="s">
        <v>1746</v>
      </c>
      <c r="B146" t="s">
        <v>7326</v>
      </c>
      <c r="C146" s="43">
        <v>30000</v>
      </c>
      <c r="D146">
        <v>100</v>
      </c>
      <c r="E146" s="43">
        <v>395780.00000000006</v>
      </c>
      <c r="F146" s="43">
        <v>179900</v>
      </c>
      <c r="G146" s="44">
        <f t="shared" si="6"/>
        <v>0.54545454545454553</v>
      </c>
      <c r="H146" s="45">
        <v>179900</v>
      </c>
      <c r="I146" s="44">
        <f t="shared" si="7"/>
        <v>0.54545454545454553</v>
      </c>
      <c r="J146" s="45">
        <v>189900</v>
      </c>
      <c r="K146" s="44">
        <f t="shared" si="8"/>
        <v>0.52018798322300275</v>
      </c>
    </row>
    <row r="147" spans="1:11">
      <c r="A147" t="s">
        <v>1743</v>
      </c>
      <c r="B147" t="s">
        <v>7497</v>
      </c>
      <c r="C147" s="43">
        <v>30000</v>
      </c>
      <c r="D147">
        <v>100</v>
      </c>
      <c r="E147" s="43">
        <v>395780.00000000006</v>
      </c>
      <c r="F147" s="43">
        <v>179900</v>
      </c>
      <c r="G147" s="44">
        <f t="shared" si="6"/>
        <v>0.54545454545454553</v>
      </c>
      <c r="H147" s="45">
        <v>179900</v>
      </c>
      <c r="I147" s="44">
        <f t="shared" si="7"/>
        <v>0.54545454545454553</v>
      </c>
      <c r="J147" s="45">
        <v>189900</v>
      </c>
      <c r="K147" s="44">
        <f t="shared" si="8"/>
        <v>0.52018798322300275</v>
      </c>
    </row>
    <row r="148" spans="1:11">
      <c r="A148" t="s">
        <v>7614</v>
      </c>
      <c r="B148" t="s">
        <v>7613</v>
      </c>
      <c r="C148" s="43">
        <v>20000</v>
      </c>
      <c r="D148">
        <v>100</v>
      </c>
      <c r="E148" s="43">
        <v>395780.00000000006</v>
      </c>
      <c r="F148" s="43">
        <v>179900</v>
      </c>
      <c r="G148" s="44">
        <f t="shared" si="6"/>
        <v>0.54545454545454553</v>
      </c>
      <c r="H148" s="45">
        <v>189900</v>
      </c>
      <c r="I148" s="44">
        <f t="shared" si="7"/>
        <v>0.52018798322300275</v>
      </c>
      <c r="J148" s="45">
        <v>199900</v>
      </c>
      <c r="K148" s="44">
        <f t="shared" si="8"/>
        <v>0.49492142099145997</v>
      </c>
    </row>
    <row r="149" spans="1:11">
      <c r="A149" t="s">
        <v>2073</v>
      </c>
      <c r="B149" t="s">
        <v>5630</v>
      </c>
      <c r="C149" s="43">
        <v>30000</v>
      </c>
      <c r="D149">
        <v>5</v>
      </c>
      <c r="E149" s="43">
        <v>395780.00000000006</v>
      </c>
      <c r="F149" s="43">
        <v>179900</v>
      </c>
      <c r="G149" s="44">
        <f t="shared" si="6"/>
        <v>0.54545454545454553</v>
      </c>
      <c r="H149" s="45">
        <v>179900</v>
      </c>
      <c r="I149" s="44">
        <f t="shared" si="7"/>
        <v>0.54545454545454553</v>
      </c>
      <c r="J149" s="45">
        <v>189900</v>
      </c>
      <c r="K149" s="44">
        <f t="shared" si="8"/>
        <v>0.52018798322300275</v>
      </c>
    </row>
    <row r="150" spans="1:11">
      <c r="A150" t="s">
        <v>7534</v>
      </c>
      <c r="B150" t="s">
        <v>7533</v>
      </c>
      <c r="C150" s="43">
        <v>30000</v>
      </c>
      <c r="D150">
        <v>10</v>
      </c>
      <c r="E150" s="43">
        <v>395780.00000000006</v>
      </c>
      <c r="F150" s="43">
        <v>179900</v>
      </c>
      <c r="G150" s="44">
        <f t="shared" si="6"/>
        <v>0.54545454545454553</v>
      </c>
      <c r="H150" s="45">
        <v>179900</v>
      </c>
      <c r="I150" s="44">
        <f t="shared" si="7"/>
        <v>0.54545454545454553</v>
      </c>
      <c r="J150" s="45">
        <v>189900</v>
      </c>
      <c r="K150" s="44">
        <f t="shared" si="8"/>
        <v>0.52018798322300275</v>
      </c>
    </row>
    <row r="151" spans="1:11">
      <c r="A151" t="s">
        <v>7620</v>
      </c>
      <c r="B151" t="s">
        <v>7619</v>
      </c>
      <c r="C151" s="43">
        <v>30000</v>
      </c>
      <c r="D151">
        <v>0</v>
      </c>
      <c r="E151" s="43">
        <v>395780.00000000006</v>
      </c>
      <c r="F151" s="43">
        <v>179900</v>
      </c>
      <c r="G151" s="44">
        <f t="shared" si="6"/>
        <v>0.54545454545454553</v>
      </c>
      <c r="H151" s="45">
        <v>179900</v>
      </c>
      <c r="I151" s="44">
        <f t="shared" si="7"/>
        <v>0.54545454545454553</v>
      </c>
      <c r="J151" s="45">
        <v>189900</v>
      </c>
      <c r="K151" s="44">
        <f t="shared" si="8"/>
        <v>0.52018798322300275</v>
      </c>
    </row>
    <row r="152" spans="1:11">
      <c r="A152" t="s">
        <v>8675</v>
      </c>
      <c r="B152" t="s">
        <v>8676</v>
      </c>
      <c r="C152" s="43">
        <v>30000</v>
      </c>
      <c r="D152">
        <v>0</v>
      </c>
      <c r="E152" s="43">
        <v>359800</v>
      </c>
      <c r="F152" s="43">
        <v>179900</v>
      </c>
      <c r="G152" s="44">
        <f t="shared" si="6"/>
        <v>0.5</v>
      </c>
      <c r="H152" s="45">
        <v>179900</v>
      </c>
      <c r="I152" s="44">
        <f t="shared" si="7"/>
        <v>0.5</v>
      </c>
      <c r="J152" s="45">
        <v>189900</v>
      </c>
      <c r="K152" s="44">
        <f t="shared" si="8"/>
        <v>0.47220678154530293</v>
      </c>
    </row>
    <row r="153" spans="1:11">
      <c r="A153" t="s">
        <v>8677</v>
      </c>
      <c r="B153" t="s">
        <v>3851</v>
      </c>
      <c r="C153" s="43">
        <v>20000</v>
      </c>
      <c r="D153">
        <v>0</v>
      </c>
      <c r="E153" s="43">
        <v>395780.00000000006</v>
      </c>
      <c r="F153" s="43">
        <v>179900</v>
      </c>
      <c r="G153" s="44">
        <f t="shared" si="6"/>
        <v>0.54545454545454553</v>
      </c>
      <c r="H153" s="45">
        <v>179900</v>
      </c>
      <c r="I153" s="44">
        <f t="shared" si="7"/>
        <v>0.54545454545454553</v>
      </c>
      <c r="J153" s="45">
        <v>189900</v>
      </c>
      <c r="K153" s="44">
        <f t="shared" si="8"/>
        <v>0.52018798322300275</v>
      </c>
    </row>
    <row r="154" spans="1:11">
      <c r="A154" t="s">
        <v>8678</v>
      </c>
      <c r="B154" t="s">
        <v>8679</v>
      </c>
      <c r="C154" s="43">
        <v>30000</v>
      </c>
      <c r="D154">
        <v>8</v>
      </c>
      <c r="E154" s="43">
        <v>379800</v>
      </c>
      <c r="F154" s="43">
        <v>189900</v>
      </c>
      <c r="G154" s="44">
        <f t="shared" si="6"/>
        <v>0.5</v>
      </c>
      <c r="H154" s="45">
        <v>189900</v>
      </c>
      <c r="I154" s="44">
        <f t="shared" si="7"/>
        <v>0.5</v>
      </c>
      <c r="J154" s="45">
        <v>199900</v>
      </c>
      <c r="K154" s="44">
        <f t="shared" si="8"/>
        <v>0.47367035281727221</v>
      </c>
    </row>
    <row r="155" spans="1:11">
      <c r="A155" t="s">
        <v>7387</v>
      </c>
      <c r="B155" t="s">
        <v>7386</v>
      </c>
      <c r="C155" s="43">
        <v>30000</v>
      </c>
      <c r="D155">
        <v>10</v>
      </c>
      <c r="E155" s="43">
        <v>417780.00000000006</v>
      </c>
      <c r="F155" s="43">
        <v>189900</v>
      </c>
      <c r="G155" s="44">
        <f t="shared" si="6"/>
        <v>0.54545454545454553</v>
      </c>
      <c r="H155" s="45">
        <v>189900</v>
      </c>
      <c r="I155" s="44">
        <f t="shared" si="7"/>
        <v>0.54545454545454553</v>
      </c>
      <c r="J155" s="45">
        <v>199900</v>
      </c>
      <c r="K155" s="44">
        <f t="shared" si="8"/>
        <v>0.52151850256115662</v>
      </c>
    </row>
    <row r="156" spans="1:11">
      <c r="A156" t="s">
        <v>8231</v>
      </c>
      <c r="B156" t="s">
        <v>8230</v>
      </c>
      <c r="C156" s="43">
        <v>30000</v>
      </c>
      <c r="D156">
        <v>2</v>
      </c>
      <c r="E156" s="43">
        <v>417780.00000000006</v>
      </c>
      <c r="F156" s="43">
        <v>189900</v>
      </c>
      <c r="G156" s="44">
        <f t="shared" si="6"/>
        <v>0.54545454545454553</v>
      </c>
      <c r="H156" s="45">
        <v>189900</v>
      </c>
      <c r="I156" s="44">
        <f t="shared" si="7"/>
        <v>0.54545454545454553</v>
      </c>
      <c r="J156" s="45">
        <v>199900</v>
      </c>
      <c r="K156" s="44">
        <f t="shared" si="8"/>
        <v>0.52151850256115662</v>
      </c>
    </row>
    <row r="157" spans="1:11">
      <c r="A157" t="s">
        <v>8680</v>
      </c>
      <c r="B157" t="s">
        <v>3242</v>
      </c>
      <c r="C157" s="43">
        <v>20000</v>
      </c>
      <c r="D157">
        <v>27</v>
      </c>
      <c r="E157" s="43">
        <v>379800</v>
      </c>
      <c r="F157" s="43">
        <v>189900</v>
      </c>
      <c r="G157" s="44">
        <f t="shared" si="6"/>
        <v>0.5</v>
      </c>
      <c r="H157" s="45">
        <v>189900</v>
      </c>
      <c r="I157" s="44">
        <f t="shared" si="7"/>
        <v>0.5</v>
      </c>
      <c r="J157" s="45">
        <v>199900</v>
      </c>
      <c r="K157" s="44">
        <f t="shared" si="8"/>
        <v>0.47367035281727221</v>
      </c>
    </row>
    <row r="158" spans="1:11">
      <c r="A158" t="s">
        <v>2291</v>
      </c>
      <c r="B158" t="s">
        <v>3246</v>
      </c>
      <c r="C158" s="43">
        <v>20000</v>
      </c>
      <c r="D158">
        <v>50</v>
      </c>
      <c r="E158" s="43">
        <v>379800</v>
      </c>
      <c r="F158" s="43">
        <v>189900</v>
      </c>
      <c r="G158" s="44">
        <f t="shared" si="6"/>
        <v>0.5</v>
      </c>
      <c r="H158" s="45">
        <v>189900</v>
      </c>
      <c r="I158" s="44">
        <f t="shared" si="7"/>
        <v>0.5</v>
      </c>
      <c r="J158" s="45">
        <v>199900</v>
      </c>
      <c r="K158" s="44">
        <f t="shared" si="8"/>
        <v>0.47367035281727221</v>
      </c>
    </row>
    <row r="159" spans="1:11">
      <c r="A159" t="s">
        <v>8681</v>
      </c>
      <c r="B159" t="s">
        <v>3358</v>
      </c>
      <c r="C159" s="43">
        <v>20000</v>
      </c>
      <c r="D159">
        <v>0</v>
      </c>
      <c r="E159" s="43">
        <v>417780.00000000006</v>
      </c>
      <c r="F159" s="43">
        <v>189900</v>
      </c>
      <c r="G159" s="44">
        <f t="shared" si="6"/>
        <v>0.54545454545454553</v>
      </c>
      <c r="H159" s="45">
        <v>189900</v>
      </c>
      <c r="I159" s="44">
        <f t="shared" si="7"/>
        <v>0.54545454545454553</v>
      </c>
      <c r="J159" s="45">
        <v>199900</v>
      </c>
      <c r="K159" s="44">
        <f t="shared" si="8"/>
        <v>0.52151850256115662</v>
      </c>
    </row>
    <row r="160" spans="1:11">
      <c r="A160" t="s">
        <v>8682</v>
      </c>
      <c r="B160" t="s">
        <v>3360</v>
      </c>
      <c r="C160" s="43">
        <v>20000</v>
      </c>
      <c r="D160">
        <v>0</v>
      </c>
      <c r="E160" s="43">
        <v>417780.00000000006</v>
      </c>
      <c r="F160" s="43">
        <v>189900</v>
      </c>
      <c r="G160" s="44">
        <f t="shared" si="6"/>
        <v>0.54545454545454553</v>
      </c>
      <c r="H160" s="45">
        <v>189900</v>
      </c>
      <c r="I160" s="44">
        <f t="shared" si="7"/>
        <v>0.54545454545454553</v>
      </c>
      <c r="J160" s="45">
        <v>199900</v>
      </c>
      <c r="K160" s="44">
        <f t="shared" si="8"/>
        <v>0.52151850256115662</v>
      </c>
    </row>
    <row r="161" spans="1:11">
      <c r="A161" t="s">
        <v>8683</v>
      </c>
      <c r="B161" t="s">
        <v>8684</v>
      </c>
      <c r="C161" s="43">
        <v>20000</v>
      </c>
      <c r="D161">
        <v>0</v>
      </c>
      <c r="E161" s="43">
        <v>417780.00000000006</v>
      </c>
      <c r="F161" s="43">
        <v>189900</v>
      </c>
      <c r="G161" s="44">
        <f t="shared" si="6"/>
        <v>0.54545454545454553</v>
      </c>
      <c r="H161" s="45">
        <v>189900</v>
      </c>
      <c r="I161" s="44">
        <f t="shared" si="7"/>
        <v>0.54545454545454553</v>
      </c>
      <c r="J161" s="45">
        <v>199900</v>
      </c>
      <c r="K161" s="44">
        <f t="shared" si="8"/>
        <v>0.52151850256115662</v>
      </c>
    </row>
    <row r="162" spans="1:11">
      <c r="A162" t="s">
        <v>8685</v>
      </c>
      <c r="B162" t="s">
        <v>3849</v>
      </c>
      <c r="C162" s="43">
        <v>20000</v>
      </c>
      <c r="D162">
        <v>0</v>
      </c>
      <c r="E162" s="43">
        <v>417780.00000000006</v>
      </c>
      <c r="F162" s="43">
        <v>189900</v>
      </c>
      <c r="G162" s="44">
        <f t="shared" si="6"/>
        <v>0.54545454545454553</v>
      </c>
      <c r="H162" s="45">
        <v>189900</v>
      </c>
      <c r="I162" s="44">
        <f t="shared" si="7"/>
        <v>0.54545454545454553</v>
      </c>
      <c r="J162" s="45">
        <v>199900</v>
      </c>
      <c r="K162" s="44">
        <f t="shared" si="8"/>
        <v>0.52151850256115662</v>
      </c>
    </row>
    <row r="163" spans="1:11">
      <c r="A163" t="s">
        <v>8686</v>
      </c>
      <c r="B163" t="s">
        <v>8687</v>
      </c>
      <c r="C163" s="43">
        <v>20000</v>
      </c>
      <c r="D163">
        <v>100</v>
      </c>
      <c r="E163" s="43">
        <v>399800</v>
      </c>
      <c r="F163" s="43">
        <v>199900</v>
      </c>
      <c r="G163" s="44">
        <f t="shared" si="6"/>
        <v>0.5</v>
      </c>
      <c r="H163" s="45">
        <v>199900</v>
      </c>
      <c r="I163" s="44">
        <f t="shared" si="7"/>
        <v>0.5</v>
      </c>
      <c r="J163" s="45">
        <v>209900</v>
      </c>
      <c r="K163" s="44">
        <f t="shared" si="8"/>
        <v>0.47498749374687343</v>
      </c>
    </row>
    <row r="164" spans="1:11">
      <c r="A164" s="49" t="s">
        <v>8688</v>
      </c>
      <c r="B164" s="49" t="s">
        <v>8689</v>
      </c>
      <c r="C164" s="43">
        <v>140000</v>
      </c>
      <c r="D164">
        <v>100</v>
      </c>
      <c r="E164" s="43">
        <v>7999800</v>
      </c>
      <c r="F164" s="43">
        <v>3999900</v>
      </c>
      <c r="G164" s="44">
        <f t="shared" si="6"/>
        <v>0.5</v>
      </c>
      <c r="H164" s="45">
        <v>4159900</v>
      </c>
      <c r="I164" s="44">
        <f t="shared" si="7"/>
        <v>0.47999949998749969</v>
      </c>
      <c r="J164" s="45">
        <v>4389900</v>
      </c>
      <c r="K164" s="44">
        <f t="shared" si="8"/>
        <v>0.45124878121953049</v>
      </c>
    </row>
    <row r="165" spans="1:11">
      <c r="A165" t="s">
        <v>8690</v>
      </c>
      <c r="B165" t="s">
        <v>8691</v>
      </c>
      <c r="C165" s="43">
        <v>30000</v>
      </c>
      <c r="D165">
        <v>0</v>
      </c>
      <c r="E165" s="43">
        <v>399800</v>
      </c>
      <c r="F165" s="43">
        <v>199900</v>
      </c>
      <c r="G165" s="44">
        <f t="shared" si="6"/>
        <v>0.5</v>
      </c>
      <c r="H165" s="45">
        <v>199900</v>
      </c>
      <c r="I165" s="44">
        <f t="shared" si="7"/>
        <v>0.5</v>
      </c>
      <c r="J165" s="45">
        <v>209900</v>
      </c>
      <c r="K165" s="44">
        <f t="shared" si="8"/>
        <v>0.47498749374687343</v>
      </c>
    </row>
    <row r="166" spans="1:11">
      <c r="A166" t="s">
        <v>8692</v>
      </c>
      <c r="B166" t="s">
        <v>3168</v>
      </c>
      <c r="C166" s="43">
        <v>20000</v>
      </c>
      <c r="D166">
        <v>2</v>
      </c>
      <c r="E166" s="43">
        <v>399800</v>
      </c>
      <c r="F166" s="43">
        <v>199900</v>
      </c>
      <c r="G166" s="44">
        <f t="shared" si="6"/>
        <v>0.5</v>
      </c>
      <c r="H166" s="45">
        <v>199900</v>
      </c>
      <c r="I166" s="44">
        <f t="shared" si="7"/>
        <v>0.5</v>
      </c>
      <c r="J166" s="45">
        <v>209900</v>
      </c>
      <c r="K166" s="44">
        <f t="shared" si="8"/>
        <v>0.47498749374687343</v>
      </c>
    </row>
    <row r="167" spans="1:11">
      <c r="A167" t="s">
        <v>7342</v>
      </c>
      <c r="B167" t="s">
        <v>7341</v>
      </c>
      <c r="C167" s="43">
        <v>30000</v>
      </c>
      <c r="D167">
        <v>1</v>
      </c>
      <c r="E167" s="43">
        <v>439780.00000000006</v>
      </c>
      <c r="F167" s="43">
        <v>199900</v>
      </c>
      <c r="G167" s="44">
        <f t="shared" si="6"/>
        <v>0.54545454545454553</v>
      </c>
      <c r="H167" s="45">
        <v>199900</v>
      </c>
      <c r="I167" s="44">
        <f t="shared" si="7"/>
        <v>0.54545454545454553</v>
      </c>
      <c r="J167" s="45">
        <v>209900</v>
      </c>
      <c r="K167" s="44">
        <f t="shared" si="8"/>
        <v>0.52271590340624863</v>
      </c>
    </row>
    <row r="168" spans="1:11" ht="15.75" customHeight="1">
      <c r="A168" t="s">
        <v>8258</v>
      </c>
      <c r="B168" t="s">
        <v>8257</v>
      </c>
      <c r="C168" s="43">
        <v>30000</v>
      </c>
      <c r="D168">
        <v>0</v>
      </c>
      <c r="E168" s="43">
        <v>439780.00000000006</v>
      </c>
      <c r="F168" s="43">
        <v>199900</v>
      </c>
      <c r="G168" s="44">
        <f t="shared" si="6"/>
        <v>0.54545454545454553</v>
      </c>
      <c r="H168" s="45">
        <v>199900</v>
      </c>
      <c r="I168" s="44">
        <f t="shared" si="7"/>
        <v>0.54545454545454553</v>
      </c>
      <c r="J168" s="45">
        <v>209900</v>
      </c>
      <c r="K168" s="44">
        <f t="shared" si="8"/>
        <v>0.52271590340624863</v>
      </c>
    </row>
    <row r="169" spans="1:11">
      <c r="A169" t="s">
        <v>8693</v>
      </c>
      <c r="B169" t="s">
        <v>3833</v>
      </c>
      <c r="C169" s="43">
        <v>20000</v>
      </c>
      <c r="D169">
        <v>1</v>
      </c>
      <c r="E169" s="43">
        <v>439780.00000000006</v>
      </c>
      <c r="F169" s="43">
        <v>199900</v>
      </c>
      <c r="G169" s="44">
        <f t="shared" si="6"/>
        <v>0.54545454545454553</v>
      </c>
      <c r="H169" s="45">
        <v>199900</v>
      </c>
      <c r="I169" s="44">
        <f t="shared" si="7"/>
        <v>0.54545454545454553</v>
      </c>
      <c r="J169" s="45">
        <v>209900</v>
      </c>
      <c r="K169" s="44">
        <f t="shared" si="8"/>
        <v>0.52271590340624863</v>
      </c>
    </row>
    <row r="170" spans="1:11" ht="15.75" customHeight="1">
      <c r="A170" t="s">
        <v>2298</v>
      </c>
      <c r="B170" t="s">
        <v>5697</v>
      </c>
      <c r="C170" s="43">
        <v>30000</v>
      </c>
      <c r="D170">
        <v>0</v>
      </c>
      <c r="E170" s="43">
        <v>439780.00000000006</v>
      </c>
      <c r="F170" s="43">
        <v>199900</v>
      </c>
      <c r="G170" s="44">
        <f t="shared" si="6"/>
        <v>0.54545454545454553</v>
      </c>
      <c r="H170" s="45">
        <v>199900</v>
      </c>
      <c r="I170" s="44">
        <f t="shared" si="7"/>
        <v>0.54545454545454553</v>
      </c>
      <c r="J170" s="45">
        <v>209900</v>
      </c>
      <c r="K170" s="44">
        <f t="shared" si="8"/>
        <v>0.52271590340624863</v>
      </c>
    </row>
    <row r="171" spans="1:11">
      <c r="A171" t="s">
        <v>8290</v>
      </c>
      <c r="B171" t="s">
        <v>8289</v>
      </c>
      <c r="C171" s="43">
        <v>30000</v>
      </c>
      <c r="D171">
        <v>2</v>
      </c>
      <c r="E171" s="43">
        <v>439780.00000000006</v>
      </c>
      <c r="F171" s="43">
        <v>199900</v>
      </c>
      <c r="G171" s="44">
        <f t="shared" si="6"/>
        <v>0.54545454545454553</v>
      </c>
      <c r="H171" s="45">
        <v>199900</v>
      </c>
      <c r="I171" s="44">
        <f t="shared" si="7"/>
        <v>0.54545454545454553</v>
      </c>
      <c r="J171" s="45">
        <v>209900</v>
      </c>
      <c r="K171" s="44">
        <f t="shared" si="8"/>
        <v>0.52271590340624863</v>
      </c>
    </row>
    <row r="172" spans="1:11" ht="15.75" customHeight="1">
      <c r="A172" t="s">
        <v>7390</v>
      </c>
      <c r="B172" t="s">
        <v>7389</v>
      </c>
      <c r="C172" s="43">
        <v>30000</v>
      </c>
      <c r="D172">
        <v>40</v>
      </c>
      <c r="E172" s="43">
        <v>439780.00000000006</v>
      </c>
      <c r="F172" s="43">
        <v>199900</v>
      </c>
      <c r="G172" s="44">
        <f t="shared" si="6"/>
        <v>0.54545454545454553</v>
      </c>
      <c r="H172" s="45">
        <v>199900</v>
      </c>
      <c r="I172" s="44">
        <f t="shared" si="7"/>
        <v>0.54545454545454553</v>
      </c>
      <c r="J172" s="45">
        <v>209900</v>
      </c>
      <c r="K172" s="44">
        <f t="shared" si="8"/>
        <v>0.52271590340624863</v>
      </c>
    </row>
    <row r="173" spans="1:11">
      <c r="A173" t="s">
        <v>7931</v>
      </c>
      <c r="B173" t="s">
        <v>7930</v>
      </c>
      <c r="C173" s="43">
        <v>30000</v>
      </c>
      <c r="D173">
        <v>80</v>
      </c>
      <c r="E173" s="43">
        <v>439780.00000000006</v>
      </c>
      <c r="F173" s="43">
        <v>199900</v>
      </c>
      <c r="G173" s="44">
        <f t="shared" si="6"/>
        <v>0.54545454545454553</v>
      </c>
      <c r="H173" s="45">
        <v>199900</v>
      </c>
      <c r="I173" s="44">
        <f t="shared" si="7"/>
        <v>0.54545454545454553</v>
      </c>
      <c r="J173" s="45">
        <v>209900</v>
      </c>
      <c r="K173" s="44">
        <f t="shared" si="8"/>
        <v>0.52271590340624863</v>
      </c>
    </row>
    <row r="174" spans="1:11" ht="15.75" customHeight="1">
      <c r="A174" t="s">
        <v>8233</v>
      </c>
      <c r="B174" t="s">
        <v>8232</v>
      </c>
      <c r="C174" s="43">
        <v>30000</v>
      </c>
      <c r="D174">
        <v>10</v>
      </c>
      <c r="E174" s="43">
        <v>439780.00000000006</v>
      </c>
      <c r="F174" s="43">
        <v>199900</v>
      </c>
      <c r="G174" s="44">
        <f t="shared" si="6"/>
        <v>0.54545454545454553</v>
      </c>
      <c r="H174" s="45">
        <v>199900</v>
      </c>
      <c r="I174" s="44">
        <f t="shared" si="7"/>
        <v>0.54545454545454553</v>
      </c>
      <c r="J174" s="45">
        <v>209900</v>
      </c>
      <c r="K174" s="44">
        <f t="shared" si="8"/>
        <v>0.52271590340624863</v>
      </c>
    </row>
    <row r="175" spans="1:11">
      <c r="A175" t="s">
        <v>7905</v>
      </c>
      <c r="B175" t="s">
        <v>7904</v>
      </c>
      <c r="C175" s="43">
        <v>30000</v>
      </c>
      <c r="D175">
        <v>14</v>
      </c>
      <c r="E175" s="43">
        <v>439780.00000000006</v>
      </c>
      <c r="F175" s="43">
        <v>199900</v>
      </c>
      <c r="G175" s="44">
        <f t="shared" si="6"/>
        <v>0.54545454545454553</v>
      </c>
      <c r="H175" s="45">
        <v>199900</v>
      </c>
      <c r="I175" s="44">
        <f t="shared" si="7"/>
        <v>0.54545454545454553</v>
      </c>
      <c r="J175" s="45">
        <v>209900</v>
      </c>
      <c r="K175" s="44">
        <f t="shared" si="8"/>
        <v>0.52271590340624863</v>
      </c>
    </row>
    <row r="176" spans="1:11">
      <c r="A176" t="s">
        <v>7903</v>
      </c>
      <c r="B176" t="s">
        <v>7902</v>
      </c>
      <c r="C176" s="43">
        <v>30000</v>
      </c>
      <c r="D176">
        <v>10</v>
      </c>
      <c r="E176" s="43">
        <v>439780.00000000006</v>
      </c>
      <c r="F176" s="43">
        <v>199900</v>
      </c>
      <c r="G176" s="44">
        <f t="shared" si="6"/>
        <v>0.54545454545454553</v>
      </c>
      <c r="H176" s="45">
        <v>199900</v>
      </c>
      <c r="I176" s="44">
        <f t="shared" si="7"/>
        <v>0.54545454545454553</v>
      </c>
      <c r="J176" s="45">
        <v>209900</v>
      </c>
      <c r="K176" s="44">
        <f t="shared" si="8"/>
        <v>0.52271590340624863</v>
      </c>
    </row>
    <row r="177" spans="1:11">
      <c r="A177" t="s">
        <v>7907</v>
      </c>
      <c r="B177" t="s">
        <v>7906</v>
      </c>
      <c r="C177" s="43">
        <v>30000</v>
      </c>
      <c r="D177">
        <v>16</v>
      </c>
      <c r="E177" s="43">
        <v>439780.00000000006</v>
      </c>
      <c r="F177" s="43">
        <v>199900</v>
      </c>
      <c r="G177" s="44">
        <f t="shared" si="6"/>
        <v>0.54545454545454553</v>
      </c>
      <c r="H177" s="45">
        <v>199900</v>
      </c>
      <c r="I177" s="44">
        <f t="shared" si="7"/>
        <v>0.54545454545454553</v>
      </c>
      <c r="J177" s="45">
        <v>209900</v>
      </c>
      <c r="K177" s="44">
        <f t="shared" si="8"/>
        <v>0.52271590340624863</v>
      </c>
    </row>
    <row r="178" spans="1:11">
      <c r="A178" t="s">
        <v>7901</v>
      </c>
      <c r="B178" t="s">
        <v>7900</v>
      </c>
      <c r="C178" s="43">
        <v>30000</v>
      </c>
      <c r="D178">
        <v>0</v>
      </c>
      <c r="E178" s="43">
        <v>439780.00000000006</v>
      </c>
      <c r="F178" s="43">
        <v>199900</v>
      </c>
      <c r="G178" s="44">
        <f t="shared" si="6"/>
        <v>0.54545454545454553</v>
      </c>
      <c r="H178" s="45">
        <v>199900</v>
      </c>
      <c r="I178" s="44">
        <f t="shared" si="7"/>
        <v>0.54545454545454553</v>
      </c>
      <c r="J178" s="45">
        <v>209900</v>
      </c>
      <c r="K178" s="44">
        <f t="shared" si="8"/>
        <v>0.52271590340624863</v>
      </c>
    </row>
    <row r="179" spans="1:11">
      <c r="A179" t="s">
        <v>8694</v>
      </c>
      <c r="B179" t="s">
        <v>8695</v>
      </c>
      <c r="C179" s="43">
        <v>30000</v>
      </c>
      <c r="D179">
        <v>0</v>
      </c>
      <c r="E179" s="43">
        <v>399800</v>
      </c>
      <c r="F179" s="43">
        <v>199900</v>
      </c>
      <c r="G179" s="44">
        <f t="shared" si="6"/>
        <v>0.5</v>
      </c>
      <c r="H179" s="45">
        <v>199900</v>
      </c>
      <c r="I179" s="44">
        <f t="shared" si="7"/>
        <v>0.5</v>
      </c>
      <c r="J179" s="45">
        <v>209900</v>
      </c>
      <c r="K179" s="44">
        <f t="shared" si="8"/>
        <v>0.47498749374687343</v>
      </c>
    </row>
    <row r="180" spans="1:11">
      <c r="A180" t="s">
        <v>8696</v>
      </c>
      <c r="B180" t="s">
        <v>8697</v>
      </c>
      <c r="C180" s="43">
        <v>30000</v>
      </c>
      <c r="D180">
        <v>20</v>
      </c>
      <c r="E180" s="43">
        <v>399800</v>
      </c>
      <c r="F180" s="43">
        <v>199900</v>
      </c>
      <c r="G180" s="44">
        <f t="shared" si="6"/>
        <v>0.5</v>
      </c>
      <c r="H180" s="45">
        <v>199900</v>
      </c>
      <c r="I180" s="44">
        <f t="shared" si="7"/>
        <v>0.5</v>
      </c>
      <c r="J180" s="45">
        <v>209900</v>
      </c>
      <c r="K180" s="44">
        <f t="shared" si="8"/>
        <v>0.47498749374687343</v>
      </c>
    </row>
    <row r="181" spans="1:11" ht="15.75" customHeight="1">
      <c r="A181" t="s">
        <v>8698</v>
      </c>
      <c r="B181" t="s">
        <v>8699</v>
      </c>
      <c r="C181" s="43">
        <v>20000</v>
      </c>
      <c r="D181">
        <v>7</v>
      </c>
      <c r="E181" s="43">
        <v>399800</v>
      </c>
      <c r="F181" s="43">
        <v>199900</v>
      </c>
      <c r="G181" s="44">
        <f t="shared" si="6"/>
        <v>0.5</v>
      </c>
      <c r="H181" s="45">
        <v>199900</v>
      </c>
      <c r="I181" s="44">
        <f t="shared" si="7"/>
        <v>0.5</v>
      </c>
      <c r="J181" s="45">
        <v>209900</v>
      </c>
      <c r="K181" s="44">
        <f t="shared" si="8"/>
        <v>0.47498749374687343</v>
      </c>
    </row>
    <row r="182" spans="1:11">
      <c r="A182" t="s">
        <v>8700</v>
      </c>
      <c r="B182" t="s">
        <v>8701</v>
      </c>
      <c r="C182" s="43">
        <v>20000</v>
      </c>
      <c r="D182">
        <v>11</v>
      </c>
      <c r="E182" s="43">
        <v>399800</v>
      </c>
      <c r="F182" s="43">
        <v>199900</v>
      </c>
      <c r="G182" s="44">
        <f t="shared" si="6"/>
        <v>0.5</v>
      </c>
      <c r="H182" s="45">
        <v>199900</v>
      </c>
      <c r="I182" s="44">
        <f t="shared" si="7"/>
        <v>0.5</v>
      </c>
      <c r="J182" s="45">
        <v>209900</v>
      </c>
      <c r="K182" s="44">
        <f t="shared" si="8"/>
        <v>0.47498749374687343</v>
      </c>
    </row>
    <row r="183" spans="1:11" ht="15.75" customHeight="1">
      <c r="A183" t="s">
        <v>8702</v>
      </c>
      <c r="B183" t="s">
        <v>8703</v>
      </c>
      <c r="C183" s="43">
        <v>20000</v>
      </c>
      <c r="D183">
        <v>10</v>
      </c>
      <c r="E183" s="43">
        <v>399800</v>
      </c>
      <c r="F183" s="43">
        <v>199900</v>
      </c>
      <c r="G183" s="44">
        <f t="shared" si="6"/>
        <v>0.5</v>
      </c>
      <c r="H183" s="45">
        <v>199900</v>
      </c>
      <c r="I183" s="44">
        <f t="shared" si="7"/>
        <v>0.5</v>
      </c>
      <c r="J183" s="45">
        <v>209900</v>
      </c>
      <c r="K183" s="44">
        <f t="shared" si="8"/>
        <v>0.47498749374687343</v>
      </c>
    </row>
    <row r="184" spans="1:11">
      <c r="A184" t="s">
        <v>8704</v>
      </c>
      <c r="B184" t="s">
        <v>8705</v>
      </c>
      <c r="C184" s="43">
        <v>20000</v>
      </c>
      <c r="D184">
        <v>10</v>
      </c>
      <c r="E184" s="43">
        <v>399800</v>
      </c>
      <c r="F184" s="43">
        <v>199900</v>
      </c>
      <c r="G184" s="44">
        <f t="shared" si="6"/>
        <v>0.5</v>
      </c>
      <c r="H184" s="45">
        <v>199900</v>
      </c>
      <c r="I184" s="44">
        <f t="shared" si="7"/>
        <v>0.5</v>
      </c>
      <c r="J184" s="45">
        <v>209900</v>
      </c>
      <c r="K184" s="44">
        <f t="shared" si="8"/>
        <v>0.47498749374687343</v>
      </c>
    </row>
    <row r="185" spans="1:11">
      <c r="A185" t="s">
        <v>8706</v>
      </c>
      <c r="B185" t="s">
        <v>8707</v>
      </c>
      <c r="C185" s="43">
        <v>20000</v>
      </c>
      <c r="D185">
        <v>100</v>
      </c>
      <c r="E185" s="43">
        <v>399800</v>
      </c>
      <c r="F185" s="43">
        <v>199900</v>
      </c>
      <c r="G185" s="44">
        <f t="shared" si="6"/>
        <v>0.5</v>
      </c>
      <c r="H185" s="45">
        <v>199900</v>
      </c>
      <c r="I185" s="44">
        <f t="shared" si="7"/>
        <v>0.5</v>
      </c>
      <c r="J185" s="45">
        <v>209900</v>
      </c>
      <c r="K185" s="44">
        <f t="shared" si="8"/>
        <v>0.47498749374687343</v>
      </c>
    </row>
    <row r="186" spans="1:11">
      <c r="A186" s="49" t="s">
        <v>8708</v>
      </c>
      <c r="B186" s="49" t="s">
        <v>8709</v>
      </c>
      <c r="C186" s="43">
        <v>20000</v>
      </c>
      <c r="D186">
        <v>10</v>
      </c>
      <c r="E186" s="43">
        <v>399800</v>
      </c>
      <c r="F186" s="43">
        <v>199900</v>
      </c>
      <c r="G186" s="44">
        <f t="shared" si="6"/>
        <v>0.5</v>
      </c>
      <c r="H186" s="45">
        <v>199900</v>
      </c>
      <c r="I186" s="44">
        <f t="shared" si="7"/>
        <v>0.5</v>
      </c>
      <c r="J186" s="45">
        <v>209900</v>
      </c>
      <c r="K186" s="44">
        <f t="shared" si="8"/>
        <v>0.47498749374687343</v>
      </c>
    </row>
    <row r="187" spans="1:11">
      <c r="A187" t="s">
        <v>8710</v>
      </c>
      <c r="B187" t="s">
        <v>8711</v>
      </c>
      <c r="C187" s="43">
        <v>20000</v>
      </c>
      <c r="D187">
        <v>1</v>
      </c>
      <c r="E187" s="43">
        <v>399800</v>
      </c>
      <c r="F187" s="43">
        <v>199900</v>
      </c>
      <c r="G187" s="44">
        <f t="shared" si="6"/>
        <v>0.5</v>
      </c>
      <c r="H187" s="45">
        <v>199900</v>
      </c>
      <c r="I187" s="44">
        <f t="shared" si="7"/>
        <v>0.5</v>
      </c>
      <c r="J187" s="45">
        <v>209900</v>
      </c>
      <c r="K187" s="44">
        <f t="shared" si="8"/>
        <v>0.47498749374687343</v>
      </c>
    </row>
    <row r="188" spans="1:11">
      <c r="A188" t="s">
        <v>8712</v>
      </c>
      <c r="B188" t="s">
        <v>8713</v>
      </c>
      <c r="C188" s="43">
        <v>20000</v>
      </c>
      <c r="D188">
        <v>1</v>
      </c>
      <c r="E188" s="43">
        <v>399800</v>
      </c>
      <c r="F188" s="43">
        <v>199900</v>
      </c>
      <c r="G188" s="44">
        <f t="shared" si="6"/>
        <v>0.5</v>
      </c>
      <c r="H188" s="45">
        <v>199900</v>
      </c>
      <c r="I188" s="44">
        <f t="shared" si="7"/>
        <v>0.5</v>
      </c>
      <c r="J188" s="45">
        <v>209900</v>
      </c>
      <c r="K188" s="44">
        <f t="shared" si="8"/>
        <v>0.47498749374687343</v>
      </c>
    </row>
    <row r="189" spans="1:11">
      <c r="A189" t="s">
        <v>8714</v>
      </c>
      <c r="B189" t="s">
        <v>8715</v>
      </c>
      <c r="C189" s="43">
        <v>20000</v>
      </c>
      <c r="D189">
        <v>17</v>
      </c>
      <c r="E189" s="43">
        <v>399800</v>
      </c>
      <c r="F189" s="43">
        <v>199900</v>
      </c>
      <c r="G189" s="44">
        <f t="shared" si="6"/>
        <v>0.5</v>
      </c>
      <c r="H189" s="45">
        <v>199900</v>
      </c>
      <c r="I189" s="44">
        <f t="shared" si="7"/>
        <v>0.5</v>
      </c>
      <c r="J189" s="45">
        <v>209900</v>
      </c>
      <c r="K189" s="44">
        <f t="shared" si="8"/>
        <v>0.47498749374687343</v>
      </c>
    </row>
    <row r="190" spans="1:11">
      <c r="A190" t="s">
        <v>8716</v>
      </c>
      <c r="B190" t="s">
        <v>8717</v>
      </c>
      <c r="C190" s="43">
        <v>20000</v>
      </c>
      <c r="D190">
        <v>14</v>
      </c>
      <c r="E190" s="43">
        <v>399800</v>
      </c>
      <c r="F190" s="43">
        <v>199900</v>
      </c>
      <c r="G190" s="44">
        <f t="shared" si="6"/>
        <v>0.5</v>
      </c>
      <c r="H190" s="45">
        <v>199900</v>
      </c>
      <c r="I190" s="44">
        <f t="shared" si="7"/>
        <v>0.5</v>
      </c>
      <c r="J190" s="45">
        <v>209900</v>
      </c>
      <c r="K190" s="44">
        <f t="shared" si="8"/>
        <v>0.47498749374687343</v>
      </c>
    </row>
    <row r="191" spans="1:11">
      <c r="A191" t="s">
        <v>8718</v>
      </c>
      <c r="B191" t="s">
        <v>8719</v>
      </c>
      <c r="C191" s="43">
        <v>20000</v>
      </c>
      <c r="D191">
        <v>100</v>
      </c>
      <c r="E191" s="43">
        <v>419800</v>
      </c>
      <c r="F191" s="43">
        <v>209900</v>
      </c>
      <c r="G191" s="44">
        <f t="shared" si="6"/>
        <v>0.5</v>
      </c>
      <c r="H191" s="45">
        <v>209900</v>
      </c>
      <c r="I191" s="44">
        <f t="shared" si="7"/>
        <v>0.5</v>
      </c>
      <c r="J191" s="45">
        <v>229900</v>
      </c>
      <c r="K191" s="44">
        <f t="shared" si="8"/>
        <v>0.45235826584087657</v>
      </c>
    </row>
    <row r="192" spans="1:11">
      <c r="A192" t="s">
        <v>8720</v>
      </c>
      <c r="B192" t="s">
        <v>8721</v>
      </c>
      <c r="C192" s="43">
        <v>30000</v>
      </c>
      <c r="D192">
        <v>10</v>
      </c>
      <c r="E192" s="43">
        <v>419800</v>
      </c>
      <c r="F192" s="43">
        <v>209900</v>
      </c>
      <c r="G192" s="44">
        <f t="shared" si="6"/>
        <v>0.5</v>
      </c>
      <c r="H192" s="45">
        <v>209900</v>
      </c>
      <c r="I192" s="44">
        <f t="shared" si="7"/>
        <v>0.5</v>
      </c>
      <c r="J192" s="45">
        <v>229900</v>
      </c>
      <c r="K192" s="44">
        <f t="shared" si="8"/>
        <v>0.45235826584087657</v>
      </c>
    </row>
    <row r="193" spans="1:11">
      <c r="A193" t="s">
        <v>8722</v>
      </c>
      <c r="B193" t="s">
        <v>8723</v>
      </c>
      <c r="C193" s="43">
        <v>50000</v>
      </c>
      <c r="D193">
        <v>10</v>
      </c>
      <c r="E193" s="43">
        <v>419800</v>
      </c>
      <c r="F193" s="43">
        <v>209900</v>
      </c>
      <c r="G193" s="44">
        <f t="shared" si="6"/>
        <v>0.5</v>
      </c>
      <c r="H193" s="45">
        <v>209900</v>
      </c>
      <c r="I193" s="44">
        <f t="shared" si="7"/>
        <v>0.5</v>
      </c>
      <c r="J193" s="45">
        <v>229900</v>
      </c>
      <c r="K193" s="44">
        <f t="shared" si="8"/>
        <v>0.45235826584087657</v>
      </c>
    </row>
    <row r="194" spans="1:11">
      <c r="A194" t="s">
        <v>8262</v>
      </c>
      <c r="B194" t="s">
        <v>8261</v>
      </c>
      <c r="C194" s="43">
        <v>30000</v>
      </c>
      <c r="D194">
        <v>0</v>
      </c>
      <c r="E194" s="43">
        <v>461780.00000000006</v>
      </c>
      <c r="F194" s="43">
        <v>209900</v>
      </c>
      <c r="G194" s="44">
        <f t="shared" ref="G194:G257" si="9">1-(F194/E194)</f>
        <v>0.54545454545454553</v>
      </c>
      <c r="H194" s="45">
        <v>209900</v>
      </c>
      <c r="I194" s="44">
        <f t="shared" ref="I194:I257" si="10">1-(H194/E194)</f>
        <v>0.54545454545454553</v>
      </c>
      <c r="J194" s="45">
        <v>229900</v>
      </c>
      <c r="K194" s="44">
        <f t="shared" ref="K194:K257" si="11">1-(J194/E194)</f>
        <v>0.50214387803716054</v>
      </c>
    </row>
    <row r="195" spans="1:11">
      <c r="A195" t="s">
        <v>6403</v>
      </c>
      <c r="B195" t="s">
        <v>6402</v>
      </c>
      <c r="C195" s="43">
        <v>30000</v>
      </c>
      <c r="D195">
        <v>0</v>
      </c>
      <c r="E195" s="43">
        <v>461780.00000000006</v>
      </c>
      <c r="F195" s="43">
        <v>209900</v>
      </c>
      <c r="G195" s="44">
        <f t="shared" si="9"/>
        <v>0.54545454545454553</v>
      </c>
      <c r="H195" s="45">
        <v>209900</v>
      </c>
      <c r="I195" s="44">
        <f t="shared" si="10"/>
        <v>0.54545454545454553</v>
      </c>
      <c r="J195" s="45">
        <v>229900</v>
      </c>
      <c r="K195" s="44">
        <f t="shared" si="11"/>
        <v>0.50214387803716054</v>
      </c>
    </row>
    <row r="196" spans="1:11">
      <c r="A196" t="s">
        <v>7344</v>
      </c>
      <c r="B196" t="s">
        <v>7343</v>
      </c>
      <c r="C196" s="43">
        <v>30000</v>
      </c>
      <c r="D196">
        <v>100</v>
      </c>
      <c r="E196" s="43">
        <v>461780.00000000006</v>
      </c>
      <c r="F196" s="43">
        <v>209900</v>
      </c>
      <c r="G196" s="44">
        <f t="shared" si="9"/>
        <v>0.54545454545454553</v>
      </c>
      <c r="H196" s="45">
        <v>209900</v>
      </c>
      <c r="I196" s="44">
        <f t="shared" si="10"/>
        <v>0.54545454545454553</v>
      </c>
      <c r="J196" s="45">
        <v>229900</v>
      </c>
      <c r="K196" s="44">
        <f t="shared" si="11"/>
        <v>0.50214387803716054</v>
      </c>
    </row>
    <row r="197" spans="1:11">
      <c r="A197" t="s">
        <v>8724</v>
      </c>
      <c r="B197" t="s">
        <v>4596</v>
      </c>
      <c r="C197" s="43">
        <v>20000</v>
      </c>
      <c r="D197">
        <v>0</v>
      </c>
      <c r="E197" s="43">
        <v>461780.00000000006</v>
      </c>
      <c r="F197" s="43">
        <v>209900</v>
      </c>
      <c r="G197" s="44">
        <f t="shared" si="9"/>
        <v>0.54545454545454553</v>
      </c>
      <c r="H197" s="45">
        <v>209900</v>
      </c>
      <c r="I197" s="44">
        <f t="shared" si="10"/>
        <v>0.54545454545454553</v>
      </c>
      <c r="J197" s="45">
        <v>229900</v>
      </c>
      <c r="K197" s="44">
        <f t="shared" si="11"/>
        <v>0.50214387803716054</v>
      </c>
    </row>
    <row r="198" spans="1:11">
      <c r="A198" t="s">
        <v>8725</v>
      </c>
      <c r="B198" t="s">
        <v>4598</v>
      </c>
      <c r="C198" s="43">
        <v>20000</v>
      </c>
      <c r="D198">
        <v>0</v>
      </c>
      <c r="E198" s="43">
        <v>461780.00000000006</v>
      </c>
      <c r="F198" s="43">
        <v>209900</v>
      </c>
      <c r="G198" s="44">
        <f t="shared" si="9"/>
        <v>0.54545454545454553</v>
      </c>
      <c r="H198" s="45">
        <v>209900</v>
      </c>
      <c r="I198" s="44">
        <f t="shared" si="10"/>
        <v>0.54545454545454553</v>
      </c>
      <c r="J198" s="45">
        <v>229900</v>
      </c>
      <c r="K198" s="44">
        <f t="shared" si="11"/>
        <v>0.50214387803716054</v>
      </c>
    </row>
    <row r="199" spans="1:11">
      <c r="A199" t="s">
        <v>8726</v>
      </c>
      <c r="B199" t="s">
        <v>8727</v>
      </c>
      <c r="C199" s="43">
        <v>20000</v>
      </c>
      <c r="D199">
        <v>100</v>
      </c>
      <c r="E199" s="43">
        <v>439800</v>
      </c>
      <c r="F199" s="43">
        <v>219900</v>
      </c>
      <c r="G199" s="44">
        <f t="shared" si="9"/>
        <v>0.5</v>
      </c>
      <c r="H199" s="45">
        <v>219900</v>
      </c>
      <c r="I199" s="44">
        <f t="shared" si="10"/>
        <v>0.5</v>
      </c>
      <c r="J199" s="45">
        <v>239900</v>
      </c>
      <c r="K199" s="44">
        <f t="shared" si="11"/>
        <v>0.454524783992724</v>
      </c>
    </row>
    <row r="200" spans="1:11" ht="15.75" customHeight="1">
      <c r="A200" t="s">
        <v>8728</v>
      </c>
      <c r="B200" t="s">
        <v>8729</v>
      </c>
      <c r="C200" s="43">
        <v>20000</v>
      </c>
      <c r="D200">
        <v>100</v>
      </c>
      <c r="E200" s="43">
        <v>439800</v>
      </c>
      <c r="F200" s="43">
        <v>219900</v>
      </c>
      <c r="G200" s="44">
        <f t="shared" si="9"/>
        <v>0.5</v>
      </c>
      <c r="H200" s="45">
        <v>219900</v>
      </c>
      <c r="I200" s="44">
        <f t="shared" si="10"/>
        <v>0.5</v>
      </c>
      <c r="J200" s="45">
        <v>239900</v>
      </c>
      <c r="K200" s="44">
        <f t="shared" si="11"/>
        <v>0.454524783992724</v>
      </c>
    </row>
    <row r="201" spans="1:11">
      <c r="A201" t="s">
        <v>8730</v>
      </c>
      <c r="B201" t="s">
        <v>8731</v>
      </c>
      <c r="C201" s="43">
        <v>30000</v>
      </c>
      <c r="D201">
        <v>10</v>
      </c>
      <c r="E201" s="43">
        <v>439800</v>
      </c>
      <c r="F201" s="43">
        <v>219900</v>
      </c>
      <c r="G201" s="44">
        <f t="shared" si="9"/>
        <v>0.5</v>
      </c>
      <c r="H201" s="45">
        <v>219900</v>
      </c>
      <c r="I201" s="44">
        <f t="shared" si="10"/>
        <v>0.5</v>
      </c>
      <c r="J201" s="45">
        <v>239900</v>
      </c>
      <c r="K201" s="44">
        <f t="shared" si="11"/>
        <v>0.454524783992724</v>
      </c>
    </row>
    <row r="202" spans="1:11" ht="15.75" customHeight="1">
      <c r="A202" t="s">
        <v>8732</v>
      </c>
      <c r="B202" t="s">
        <v>8733</v>
      </c>
      <c r="C202" s="43">
        <v>30000</v>
      </c>
      <c r="D202">
        <v>10</v>
      </c>
      <c r="E202" s="43">
        <v>439800</v>
      </c>
      <c r="F202" s="43">
        <v>219900</v>
      </c>
      <c r="G202" s="44">
        <f t="shared" si="9"/>
        <v>0.5</v>
      </c>
      <c r="H202" s="45">
        <v>219900</v>
      </c>
      <c r="I202" s="44">
        <f t="shared" si="10"/>
        <v>0.5</v>
      </c>
      <c r="J202" s="45">
        <v>239900</v>
      </c>
      <c r="K202" s="44">
        <f t="shared" si="11"/>
        <v>0.454524783992724</v>
      </c>
    </row>
    <row r="203" spans="1:11">
      <c r="A203" t="s">
        <v>6298</v>
      </c>
      <c r="B203" t="s">
        <v>8734</v>
      </c>
      <c r="C203" s="43">
        <v>30000</v>
      </c>
      <c r="D203">
        <v>100</v>
      </c>
      <c r="E203" s="43">
        <v>5433780</v>
      </c>
      <c r="F203" s="50">
        <v>2469900</v>
      </c>
      <c r="G203" s="44">
        <f t="shared" si="9"/>
        <v>0.54545454545454541</v>
      </c>
      <c r="H203" s="45">
        <v>2569900</v>
      </c>
      <c r="I203" s="44">
        <f t="shared" si="10"/>
        <v>0.52705115039622508</v>
      </c>
      <c r="J203" s="45">
        <v>2709900</v>
      </c>
      <c r="K203" s="44">
        <f t="shared" si="11"/>
        <v>0.50128639731457658</v>
      </c>
    </row>
    <row r="204" spans="1:11">
      <c r="A204" t="s">
        <v>7525</v>
      </c>
      <c r="B204" t="s">
        <v>7524</v>
      </c>
      <c r="C204" s="43">
        <v>30000</v>
      </c>
      <c r="D204">
        <v>0</v>
      </c>
      <c r="E204" s="43">
        <v>1583780.0000000002</v>
      </c>
      <c r="F204" s="50">
        <v>719900</v>
      </c>
      <c r="G204" s="44">
        <f t="shared" si="9"/>
        <v>0.54545454545454553</v>
      </c>
      <c r="H204" s="45">
        <v>749900</v>
      </c>
      <c r="I204" s="44">
        <f t="shared" si="10"/>
        <v>0.52651252067837717</v>
      </c>
      <c r="J204" s="45">
        <v>789900</v>
      </c>
      <c r="K204" s="44">
        <f t="shared" si="11"/>
        <v>0.50125648764348596</v>
      </c>
    </row>
    <row r="205" spans="1:11">
      <c r="A205" t="s">
        <v>8185</v>
      </c>
      <c r="B205" t="s">
        <v>8184</v>
      </c>
      <c r="C205" s="43">
        <v>30000</v>
      </c>
      <c r="D205">
        <v>0</v>
      </c>
      <c r="E205" s="43">
        <v>1627780.0000000002</v>
      </c>
      <c r="F205" s="50">
        <v>739900</v>
      </c>
      <c r="G205" s="44">
        <f t="shared" si="9"/>
        <v>0.54545454545454553</v>
      </c>
      <c r="H205" s="45">
        <v>769900</v>
      </c>
      <c r="I205" s="44">
        <f t="shared" si="10"/>
        <v>0.52702453648527448</v>
      </c>
      <c r="J205" s="45">
        <v>809900</v>
      </c>
      <c r="K205" s="44">
        <f t="shared" si="11"/>
        <v>0.50245119119291304</v>
      </c>
    </row>
    <row r="206" spans="1:11">
      <c r="A206" t="s">
        <v>8735</v>
      </c>
      <c r="B206" t="s">
        <v>4478</v>
      </c>
      <c r="C206" s="43">
        <v>20000</v>
      </c>
      <c r="D206">
        <v>100</v>
      </c>
      <c r="E206" s="43">
        <v>483780.00000000006</v>
      </c>
      <c r="F206" s="43">
        <v>219900</v>
      </c>
      <c r="G206" s="44">
        <f t="shared" si="9"/>
        <v>0.54545454545454553</v>
      </c>
      <c r="H206" s="45">
        <v>219900</v>
      </c>
      <c r="I206" s="44">
        <f t="shared" si="10"/>
        <v>0.54545454545454553</v>
      </c>
      <c r="J206" s="45">
        <v>239900</v>
      </c>
      <c r="K206" s="44">
        <f t="shared" si="11"/>
        <v>0.50411343999338554</v>
      </c>
    </row>
    <row r="207" spans="1:11">
      <c r="A207" t="s">
        <v>1717</v>
      </c>
      <c r="B207" t="s">
        <v>7317</v>
      </c>
      <c r="C207" s="43">
        <v>20000</v>
      </c>
      <c r="D207">
        <v>0</v>
      </c>
      <c r="E207" s="43">
        <v>527780</v>
      </c>
      <c r="F207" s="50">
        <v>239900</v>
      </c>
      <c r="G207" s="44">
        <f t="shared" si="9"/>
        <v>0.54545454545454541</v>
      </c>
      <c r="H207" s="45">
        <v>249900</v>
      </c>
      <c r="I207" s="44">
        <f t="shared" si="10"/>
        <v>0.52650725681155031</v>
      </c>
      <c r="J207" s="45">
        <v>259900</v>
      </c>
      <c r="K207" s="44">
        <f t="shared" si="11"/>
        <v>0.50755996816855509</v>
      </c>
    </row>
    <row r="208" spans="1:11" ht="15.75" customHeight="1">
      <c r="A208" t="s">
        <v>1705</v>
      </c>
      <c r="B208" t="s">
        <v>8736</v>
      </c>
      <c r="C208" s="43">
        <v>30000</v>
      </c>
      <c r="D208">
        <v>1</v>
      </c>
      <c r="E208" s="43">
        <v>2199780</v>
      </c>
      <c r="F208" s="50">
        <v>999900</v>
      </c>
      <c r="G208" s="44">
        <f t="shared" si="9"/>
        <v>0.54545454545454541</v>
      </c>
      <c r="H208" s="45">
        <v>1039900</v>
      </c>
      <c r="I208" s="44">
        <f t="shared" si="10"/>
        <v>0.5272709089090728</v>
      </c>
      <c r="J208" s="45">
        <v>1089900</v>
      </c>
      <c r="K208" s="44">
        <f t="shared" si="11"/>
        <v>0.50454136322723175</v>
      </c>
    </row>
    <row r="209" spans="1:11">
      <c r="A209" t="s">
        <v>7367</v>
      </c>
      <c r="B209" t="s">
        <v>7366</v>
      </c>
      <c r="C209" s="43">
        <v>30000</v>
      </c>
      <c r="D209">
        <v>100</v>
      </c>
      <c r="E209" s="43">
        <v>483780.00000000006</v>
      </c>
      <c r="F209" s="43">
        <v>219900</v>
      </c>
      <c r="G209" s="44">
        <f t="shared" si="9"/>
        <v>0.54545454545454553</v>
      </c>
      <c r="H209" s="45">
        <v>219900</v>
      </c>
      <c r="I209" s="44">
        <f t="shared" si="10"/>
        <v>0.54545454545454553</v>
      </c>
      <c r="J209" s="45">
        <v>239900</v>
      </c>
      <c r="K209" s="44">
        <f t="shared" si="11"/>
        <v>0.50411343999338554</v>
      </c>
    </row>
    <row r="210" spans="1:11">
      <c r="A210" t="s">
        <v>7352</v>
      </c>
      <c r="B210" t="s">
        <v>7351</v>
      </c>
      <c r="C210" s="43">
        <v>20000</v>
      </c>
      <c r="D210">
        <v>2</v>
      </c>
      <c r="E210" s="43">
        <v>483780.00000000006</v>
      </c>
      <c r="F210" s="43">
        <v>219900</v>
      </c>
      <c r="G210" s="44">
        <f t="shared" si="9"/>
        <v>0.54545454545454553</v>
      </c>
      <c r="H210" s="45">
        <v>219900</v>
      </c>
      <c r="I210" s="44">
        <f t="shared" si="10"/>
        <v>0.54545454545454553</v>
      </c>
      <c r="J210" s="45">
        <v>239900</v>
      </c>
      <c r="K210" s="44">
        <f t="shared" si="11"/>
        <v>0.50411343999338554</v>
      </c>
    </row>
    <row r="211" spans="1:11">
      <c r="A211" t="s">
        <v>8737</v>
      </c>
      <c r="B211" t="s">
        <v>7351</v>
      </c>
      <c r="C211" s="43">
        <v>30000</v>
      </c>
      <c r="D211">
        <v>0</v>
      </c>
      <c r="E211" s="43">
        <v>483780.00000000006</v>
      </c>
      <c r="F211" s="43">
        <v>219900</v>
      </c>
      <c r="G211" s="44">
        <f t="shared" si="9"/>
        <v>0.54545454545454553</v>
      </c>
      <c r="H211" s="45">
        <v>219900</v>
      </c>
      <c r="I211" s="44">
        <f t="shared" si="10"/>
        <v>0.54545454545454553</v>
      </c>
      <c r="J211" s="45">
        <v>239900</v>
      </c>
      <c r="K211" s="44">
        <f t="shared" si="11"/>
        <v>0.50411343999338554</v>
      </c>
    </row>
    <row r="212" spans="1:11">
      <c r="A212" t="s">
        <v>8737</v>
      </c>
      <c r="B212" t="s">
        <v>7351</v>
      </c>
      <c r="C212" s="43">
        <v>30000</v>
      </c>
      <c r="D212">
        <v>0</v>
      </c>
      <c r="E212" s="43">
        <v>483780.00000000006</v>
      </c>
      <c r="F212" s="43">
        <v>219900</v>
      </c>
      <c r="G212" s="44">
        <f t="shared" si="9"/>
        <v>0.54545454545454553</v>
      </c>
      <c r="H212" s="45">
        <v>219900</v>
      </c>
      <c r="I212" s="44">
        <f t="shared" si="10"/>
        <v>0.54545454545454553</v>
      </c>
      <c r="J212" s="45">
        <v>239900</v>
      </c>
      <c r="K212" s="44">
        <f t="shared" si="11"/>
        <v>0.50411343999338554</v>
      </c>
    </row>
    <row r="213" spans="1:11">
      <c r="A213" t="s">
        <v>7583</v>
      </c>
      <c r="B213" t="s">
        <v>7582</v>
      </c>
      <c r="C213" s="43">
        <v>20000</v>
      </c>
      <c r="D213">
        <v>0</v>
      </c>
      <c r="E213" s="43">
        <v>483780.00000000006</v>
      </c>
      <c r="F213" s="43">
        <v>219900</v>
      </c>
      <c r="G213" s="44">
        <f t="shared" si="9"/>
        <v>0.54545454545454553</v>
      </c>
      <c r="H213" s="45">
        <v>219900</v>
      </c>
      <c r="I213" s="44">
        <f t="shared" si="10"/>
        <v>0.54545454545454553</v>
      </c>
      <c r="J213" s="45">
        <v>239900</v>
      </c>
      <c r="K213" s="44">
        <f t="shared" si="11"/>
        <v>0.50411343999338554</v>
      </c>
    </row>
    <row r="214" spans="1:11" ht="15.75" customHeight="1">
      <c r="A214" t="s">
        <v>5639</v>
      </c>
      <c r="B214" t="s">
        <v>5638</v>
      </c>
      <c r="C214" s="43">
        <v>30000</v>
      </c>
      <c r="D214">
        <v>100</v>
      </c>
      <c r="E214" s="43">
        <v>483780.00000000006</v>
      </c>
      <c r="F214" s="43">
        <v>219900</v>
      </c>
      <c r="G214" s="44">
        <f t="shared" si="9"/>
        <v>0.54545454545454553</v>
      </c>
      <c r="H214" s="45">
        <v>219900</v>
      </c>
      <c r="I214" s="44">
        <f t="shared" si="10"/>
        <v>0.54545454545454553</v>
      </c>
      <c r="J214" s="45">
        <v>239900</v>
      </c>
      <c r="K214" s="44">
        <f t="shared" si="11"/>
        <v>0.50411343999338554</v>
      </c>
    </row>
    <row r="215" spans="1:11">
      <c r="A215" t="s">
        <v>2083</v>
      </c>
      <c r="B215" t="s">
        <v>5635</v>
      </c>
      <c r="C215" s="43">
        <v>30000</v>
      </c>
      <c r="D215">
        <v>0</v>
      </c>
      <c r="E215" s="43">
        <v>483780.00000000006</v>
      </c>
      <c r="F215" s="43">
        <v>219900</v>
      </c>
      <c r="G215" s="44">
        <f t="shared" si="9"/>
        <v>0.54545454545454553</v>
      </c>
      <c r="H215" s="45">
        <v>219900</v>
      </c>
      <c r="I215" s="44">
        <f t="shared" si="10"/>
        <v>0.54545454545454553</v>
      </c>
      <c r="J215" s="45">
        <v>239900</v>
      </c>
      <c r="K215" s="44">
        <f t="shared" si="11"/>
        <v>0.50411343999338554</v>
      </c>
    </row>
    <row r="216" spans="1:11" ht="15.75" customHeight="1">
      <c r="A216" t="s">
        <v>5637</v>
      </c>
      <c r="B216" t="s">
        <v>5636</v>
      </c>
      <c r="C216" s="43">
        <v>30000</v>
      </c>
      <c r="D216">
        <v>0</v>
      </c>
      <c r="E216" s="43">
        <v>483780.00000000006</v>
      </c>
      <c r="F216" s="43">
        <v>219900</v>
      </c>
      <c r="G216" s="44">
        <f t="shared" si="9"/>
        <v>0.54545454545454553</v>
      </c>
      <c r="H216" s="45">
        <v>219900</v>
      </c>
      <c r="I216" s="44">
        <f t="shared" si="10"/>
        <v>0.54545454545454553</v>
      </c>
      <c r="J216" s="45">
        <v>239900</v>
      </c>
      <c r="K216" s="44">
        <f t="shared" si="11"/>
        <v>0.50411343999338554</v>
      </c>
    </row>
    <row r="217" spans="1:11" ht="15.75" customHeight="1">
      <c r="A217" t="s">
        <v>2280</v>
      </c>
      <c r="B217" t="s">
        <v>5565</v>
      </c>
      <c r="C217" s="43">
        <v>30000</v>
      </c>
      <c r="D217">
        <v>1</v>
      </c>
      <c r="E217" s="43">
        <v>483780.00000000006</v>
      </c>
      <c r="F217" s="43">
        <v>219900</v>
      </c>
      <c r="G217" s="44">
        <f t="shared" si="9"/>
        <v>0.54545454545454553</v>
      </c>
      <c r="H217" s="45">
        <v>219900</v>
      </c>
      <c r="I217" s="44">
        <f t="shared" si="10"/>
        <v>0.54545454545454553</v>
      </c>
      <c r="J217" s="45">
        <v>239900</v>
      </c>
      <c r="K217" s="44">
        <f t="shared" si="11"/>
        <v>0.50411343999338554</v>
      </c>
    </row>
    <row r="218" spans="1:11">
      <c r="A218" t="s">
        <v>2279</v>
      </c>
      <c r="B218" t="s">
        <v>5562</v>
      </c>
      <c r="C218" s="43">
        <v>30000</v>
      </c>
      <c r="D218">
        <v>10</v>
      </c>
      <c r="E218" s="43">
        <v>483780.00000000006</v>
      </c>
      <c r="F218" s="43">
        <v>219900</v>
      </c>
      <c r="G218" s="44">
        <f t="shared" si="9"/>
        <v>0.54545454545454553</v>
      </c>
      <c r="H218" s="45">
        <v>219900</v>
      </c>
      <c r="I218" s="44">
        <f t="shared" si="10"/>
        <v>0.54545454545454553</v>
      </c>
      <c r="J218" s="45">
        <v>239900</v>
      </c>
      <c r="K218" s="44">
        <f t="shared" si="11"/>
        <v>0.50411343999338554</v>
      </c>
    </row>
    <row r="219" spans="1:11">
      <c r="A219" t="s">
        <v>7963</v>
      </c>
      <c r="B219" t="s">
        <v>7962</v>
      </c>
      <c r="C219" s="43">
        <v>30000</v>
      </c>
      <c r="D219">
        <v>0</v>
      </c>
      <c r="E219" s="43">
        <v>483780.00000000006</v>
      </c>
      <c r="F219" s="43">
        <v>219900</v>
      </c>
      <c r="G219" s="44">
        <f t="shared" si="9"/>
        <v>0.54545454545454553</v>
      </c>
      <c r="H219" s="45">
        <v>219900</v>
      </c>
      <c r="I219" s="44">
        <f t="shared" si="10"/>
        <v>0.54545454545454553</v>
      </c>
      <c r="J219" s="45">
        <v>239900</v>
      </c>
      <c r="K219" s="44">
        <f t="shared" si="11"/>
        <v>0.50411343999338554</v>
      </c>
    </row>
    <row r="220" spans="1:11">
      <c r="A220" t="s">
        <v>7961</v>
      </c>
      <c r="B220" t="s">
        <v>7960</v>
      </c>
      <c r="C220" s="43">
        <v>30000</v>
      </c>
      <c r="D220">
        <v>1</v>
      </c>
      <c r="E220" s="43">
        <v>483780.00000000006</v>
      </c>
      <c r="F220" s="43">
        <v>219900</v>
      </c>
      <c r="G220" s="44">
        <f t="shared" si="9"/>
        <v>0.54545454545454553</v>
      </c>
      <c r="H220" s="45">
        <v>219900</v>
      </c>
      <c r="I220" s="44">
        <f t="shared" si="10"/>
        <v>0.54545454545454553</v>
      </c>
      <c r="J220" s="45">
        <v>239900</v>
      </c>
      <c r="K220" s="44">
        <f t="shared" si="11"/>
        <v>0.50411343999338554</v>
      </c>
    </row>
    <row r="221" spans="1:11">
      <c r="A221" t="s">
        <v>7929</v>
      </c>
      <c r="B221" t="s">
        <v>7928</v>
      </c>
      <c r="C221" s="43">
        <v>30000</v>
      </c>
      <c r="D221">
        <v>55</v>
      </c>
      <c r="E221" s="43">
        <v>483780.00000000006</v>
      </c>
      <c r="F221" s="43">
        <v>219900</v>
      </c>
      <c r="G221" s="44">
        <f t="shared" si="9"/>
        <v>0.54545454545454553</v>
      </c>
      <c r="H221" s="45">
        <v>219900</v>
      </c>
      <c r="I221" s="44">
        <f t="shared" si="10"/>
        <v>0.54545454545454553</v>
      </c>
      <c r="J221" s="45">
        <v>239900</v>
      </c>
      <c r="K221" s="44">
        <f t="shared" si="11"/>
        <v>0.50411343999338554</v>
      </c>
    </row>
    <row r="222" spans="1:11">
      <c r="A222" t="s">
        <v>7923</v>
      </c>
      <c r="B222" t="s">
        <v>7922</v>
      </c>
      <c r="C222" s="43">
        <v>30000</v>
      </c>
      <c r="D222">
        <v>99</v>
      </c>
      <c r="E222" s="43">
        <v>483780.00000000006</v>
      </c>
      <c r="F222" s="43">
        <v>219900</v>
      </c>
      <c r="G222" s="44">
        <f t="shared" si="9"/>
        <v>0.54545454545454553</v>
      </c>
      <c r="H222" s="45">
        <v>219900</v>
      </c>
      <c r="I222" s="44">
        <f t="shared" si="10"/>
        <v>0.54545454545454553</v>
      </c>
      <c r="J222" s="45">
        <v>239900</v>
      </c>
      <c r="K222" s="44">
        <f t="shared" si="11"/>
        <v>0.50411343999338554</v>
      </c>
    </row>
    <row r="223" spans="1:11">
      <c r="A223" t="s">
        <v>8738</v>
      </c>
      <c r="B223" t="s">
        <v>8739</v>
      </c>
      <c r="C223" s="43">
        <v>30000</v>
      </c>
      <c r="D223">
        <v>10</v>
      </c>
      <c r="E223" s="43">
        <v>483780.00000000006</v>
      </c>
      <c r="F223" s="43">
        <v>219900</v>
      </c>
      <c r="G223" s="44">
        <f t="shared" si="9"/>
        <v>0.54545454545454553</v>
      </c>
      <c r="H223" s="45">
        <v>219900</v>
      </c>
      <c r="I223" s="44">
        <f t="shared" si="10"/>
        <v>0.54545454545454553</v>
      </c>
      <c r="J223" s="45">
        <v>239900</v>
      </c>
      <c r="K223" s="44">
        <f t="shared" si="11"/>
        <v>0.50411343999338554</v>
      </c>
    </row>
    <row r="224" spans="1:11">
      <c r="A224" t="s">
        <v>8740</v>
      </c>
      <c r="B224" t="s">
        <v>8741</v>
      </c>
      <c r="C224" s="43">
        <v>20000</v>
      </c>
      <c r="D224">
        <v>100</v>
      </c>
      <c r="E224" s="43">
        <v>459800</v>
      </c>
      <c r="F224" s="43">
        <v>229900</v>
      </c>
      <c r="G224" s="44">
        <f t="shared" si="9"/>
        <v>0.5</v>
      </c>
      <c r="H224" s="45">
        <v>229900</v>
      </c>
      <c r="I224" s="44">
        <f t="shared" si="10"/>
        <v>0.5</v>
      </c>
      <c r="J224" s="45">
        <v>249900</v>
      </c>
      <c r="K224" s="44">
        <f t="shared" si="11"/>
        <v>0.45650282731622449</v>
      </c>
    </row>
    <row r="225" spans="1:11">
      <c r="A225" t="s">
        <v>8742</v>
      </c>
      <c r="B225" t="s">
        <v>8743</v>
      </c>
      <c r="C225" s="43">
        <v>30000</v>
      </c>
      <c r="D225">
        <v>10</v>
      </c>
      <c r="E225" s="43">
        <v>459800</v>
      </c>
      <c r="F225" s="43">
        <v>229900</v>
      </c>
      <c r="G225" s="44">
        <f t="shared" si="9"/>
        <v>0.5</v>
      </c>
      <c r="H225" s="45">
        <v>229900</v>
      </c>
      <c r="I225" s="44">
        <f t="shared" si="10"/>
        <v>0.5</v>
      </c>
      <c r="J225" s="45">
        <v>249900</v>
      </c>
      <c r="K225" s="44">
        <f t="shared" si="11"/>
        <v>0.45650282731622449</v>
      </c>
    </row>
    <row r="226" spans="1:11">
      <c r="A226" t="s">
        <v>8744</v>
      </c>
      <c r="B226" t="s">
        <v>8745</v>
      </c>
      <c r="C226" s="43">
        <v>30000</v>
      </c>
      <c r="D226">
        <v>10</v>
      </c>
      <c r="E226" s="43">
        <v>459800</v>
      </c>
      <c r="F226" s="43">
        <v>229900</v>
      </c>
      <c r="G226" s="44">
        <f t="shared" si="9"/>
        <v>0.5</v>
      </c>
      <c r="H226" s="45">
        <v>229900</v>
      </c>
      <c r="I226" s="44">
        <f t="shared" si="10"/>
        <v>0.5</v>
      </c>
      <c r="J226" s="45">
        <v>249900</v>
      </c>
      <c r="K226" s="44">
        <f t="shared" si="11"/>
        <v>0.45650282731622449</v>
      </c>
    </row>
    <row r="227" spans="1:11">
      <c r="A227" t="s">
        <v>8746</v>
      </c>
      <c r="B227" t="s">
        <v>8747</v>
      </c>
      <c r="C227" s="43">
        <v>20000</v>
      </c>
      <c r="D227">
        <v>2</v>
      </c>
      <c r="E227" s="43">
        <v>459800</v>
      </c>
      <c r="F227" s="43">
        <v>229900</v>
      </c>
      <c r="G227" s="44">
        <f t="shared" si="9"/>
        <v>0.5</v>
      </c>
      <c r="H227" s="45">
        <v>229900</v>
      </c>
      <c r="I227" s="44">
        <f t="shared" si="10"/>
        <v>0.5</v>
      </c>
      <c r="J227" s="45">
        <v>249900</v>
      </c>
      <c r="K227" s="44">
        <f t="shared" si="11"/>
        <v>0.45650282731622449</v>
      </c>
    </row>
    <row r="228" spans="1:11">
      <c r="A228" t="s">
        <v>8748</v>
      </c>
      <c r="B228" t="s">
        <v>8749</v>
      </c>
      <c r="C228" s="43">
        <v>30000</v>
      </c>
      <c r="D228">
        <v>0</v>
      </c>
      <c r="E228" s="43">
        <v>459800</v>
      </c>
      <c r="F228" s="43">
        <v>229900</v>
      </c>
      <c r="G228" s="44">
        <f t="shared" si="9"/>
        <v>0.5</v>
      </c>
      <c r="H228" s="45">
        <v>229900</v>
      </c>
      <c r="I228" s="44">
        <f t="shared" si="10"/>
        <v>0.5</v>
      </c>
      <c r="J228" s="45">
        <v>249900</v>
      </c>
      <c r="K228" s="44">
        <f t="shared" si="11"/>
        <v>0.45650282731622449</v>
      </c>
    </row>
    <row r="229" spans="1:11" ht="15.75" customHeight="1">
      <c r="A229" t="s">
        <v>8750</v>
      </c>
      <c r="B229" t="s">
        <v>8751</v>
      </c>
      <c r="C229" s="43">
        <v>20000</v>
      </c>
      <c r="D229">
        <v>100</v>
      </c>
      <c r="E229" s="43">
        <v>459800</v>
      </c>
      <c r="F229" s="43">
        <v>229900</v>
      </c>
      <c r="G229" s="44">
        <f t="shared" si="9"/>
        <v>0.5</v>
      </c>
      <c r="H229" s="45">
        <v>229900</v>
      </c>
      <c r="I229" s="44">
        <f t="shared" si="10"/>
        <v>0.5</v>
      </c>
      <c r="J229" s="45">
        <v>249900</v>
      </c>
      <c r="K229" s="44">
        <f t="shared" si="11"/>
        <v>0.45650282731622449</v>
      </c>
    </row>
    <row r="230" spans="1:11" ht="15.75" customHeight="1">
      <c r="A230" t="s">
        <v>1795</v>
      </c>
      <c r="B230" t="s">
        <v>7526</v>
      </c>
      <c r="C230" s="43">
        <v>30000</v>
      </c>
      <c r="D230">
        <v>10</v>
      </c>
      <c r="E230" s="43">
        <v>505780.00000000006</v>
      </c>
      <c r="F230" s="43">
        <v>229900</v>
      </c>
      <c r="G230" s="44">
        <f t="shared" si="9"/>
        <v>0.54545454545454553</v>
      </c>
      <c r="H230" s="45">
        <v>229900</v>
      </c>
      <c r="I230" s="44">
        <f t="shared" si="10"/>
        <v>0.54545454545454553</v>
      </c>
      <c r="J230" s="45">
        <v>249900</v>
      </c>
      <c r="K230" s="44">
        <f t="shared" si="11"/>
        <v>0.50591166119656772</v>
      </c>
    </row>
    <row r="231" spans="1:11" ht="15.75" customHeight="1">
      <c r="A231" t="s">
        <v>1672</v>
      </c>
      <c r="B231" t="s">
        <v>7397</v>
      </c>
      <c r="C231" s="43">
        <v>30000</v>
      </c>
      <c r="D231">
        <v>10</v>
      </c>
      <c r="E231" s="43">
        <v>505780.00000000006</v>
      </c>
      <c r="F231" s="43">
        <v>229900</v>
      </c>
      <c r="G231" s="44">
        <f t="shared" si="9"/>
        <v>0.54545454545454553</v>
      </c>
      <c r="H231" s="45">
        <v>229900</v>
      </c>
      <c r="I231" s="44">
        <f t="shared" si="10"/>
        <v>0.54545454545454553</v>
      </c>
      <c r="J231" s="45">
        <v>249900</v>
      </c>
      <c r="K231" s="44">
        <f t="shared" si="11"/>
        <v>0.50591166119656772</v>
      </c>
    </row>
    <row r="232" spans="1:11" ht="15.75" customHeight="1">
      <c r="A232" t="s">
        <v>1670</v>
      </c>
      <c r="B232" t="s">
        <v>7368</v>
      </c>
      <c r="C232" s="43">
        <v>30000</v>
      </c>
      <c r="D232">
        <v>1000</v>
      </c>
      <c r="E232" s="43">
        <v>505780.00000000006</v>
      </c>
      <c r="F232" s="43">
        <v>229900</v>
      </c>
      <c r="G232" s="44">
        <f t="shared" si="9"/>
        <v>0.54545454545454553</v>
      </c>
      <c r="H232" s="45">
        <v>229900</v>
      </c>
      <c r="I232" s="44">
        <f t="shared" si="10"/>
        <v>0.54545454545454553</v>
      </c>
      <c r="J232" s="45">
        <v>249900</v>
      </c>
      <c r="K232" s="44">
        <f t="shared" si="11"/>
        <v>0.50591166119656772</v>
      </c>
    </row>
    <row r="233" spans="1:11">
      <c r="A233" t="s">
        <v>1671</v>
      </c>
      <c r="B233" t="s">
        <v>5128</v>
      </c>
      <c r="C233" s="43">
        <v>30000</v>
      </c>
      <c r="D233">
        <v>1000</v>
      </c>
      <c r="E233" s="43">
        <v>505780.00000000006</v>
      </c>
      <c r="F233" s="43">
        <v>229900</v>
      </c>
      <c r="G233" s="44">
        <f t="shared" si="9"/>
        <v>0.54545454545454553</v>
      </c>
      <c r="H233" s="45">
        <v>229900</v>
      </c>
      <c r="I233" s="44">
        <f t="shared" si="10"/>
        <v>0.54545454545454553</v>
      </c>
      <c r="J233" s="45">
        <v>249900</v>
      </c>
      <c r="K233" s="44">
        <f t="shared" si="11"/>
        <v>0.50591166119656772</v>
      </c>
    </row>
    <row r="234" spans="1:11">
      <c r="A234" t="s">
        <v>1674</v>
      </c>
      <c r="B234" t="s">
        <v>7595</v>
      </c>
      <c r="C234" s="43">
        <v>30000</v>
      </c>
      <c r="D234">
        <v>10</v>
      </c>
      <c r="E234" s="43">
        <v>505780.00000000006</v>
      </c>
      <c r="F234" s="43">
        <v>229900</v>
      </c>
      <c r="G234" s="44">
        <f t="shared" si="9"/>
        <v>0.54545454545454553</v>
      </c>
      <c r="H234" s="45">
        <v>229900</v>
      </c>
      <c r="I234" s="44">
        <f t="shared" si="10"/>
        <v>0.54545454545454553</v>
      </c>
      <c r="J234" s="45">
        <v>249900</v>
      </c>
      <c r="K234" s="44">
        <f t="shared" si="11"/>
        <v>0.50591166119656772</v>
      </c>
    </row>
    <row r="235" spans="1:11">
      <c r="A235" t="s">
        <v>1669</v>
      </c>
      <c r="B235" t="s">
        <v>7452</v>
      </c>
      <c r="C235" s="43">
        <v>30000</v>
      </c>
      <c r="D235">
        <v>10</v>
      </c>
      <c r="E235" s="43">
        <v>505780.00000000006</v>
      </c>
      <c r="F235" s="43">
        <v>229900</v>
      </c>
      <c r="G235" s="44">
        <f t="shared" si="9"/>
        <v>0.54545454545454553</v>
      </c>
      <c r="H235" s="45">
        <v>229900</v>
      </c>
      <c r="I235" s="44">
        <f t="shared" si="10"/>
        <v>0.54545454545454553</v>
      </c>
      <c r="J235" s="45">
        <v>249900</v>
      </c>
      <c r="K235" s="44">
        <f t="shared" si="11"/>
        <v>0.50591166119656772</v>
      </c>
    </row>
    <row r="236" spans="1:11">
      <c r="A236" t="s">
        <v>8752</v>
      </c>
      <c r="B236" t="s">
        <v>8753</v>
      </c>
      <c r="C236" s="43">
        <v>20000</v>
      </c>
      <c r="D236">
        <v>0</v>
      </c>
      <c r="E236" s="43">
        <v>459800</v>
      </c>
      <c r="F236" s="43">
        <v>229900</v>
      </c>
      <c r="G236" s="44">
        <f t="shared" si="9"/>
        <v>0.5</v>
      </c>
      <c r="H236" s="45">
        <v>229900</v>
      </c>
      <c r="I236" s="44">
        <f t="shared" si="10"/>
        <v>0.5</v>
      </c>
      <c r="J236" s="45">
        <v>249900</v>
      </c>
      <c r="K236" s="44">
        <f t="shared" si="11"/>
        <v>0.45650282731622449</v>
      </c>
    </row>
    <row r="237" spans="1:11">
      <c r="A237" t="s">
        <v>8754</v>
      </c>
      <c r="B237" t="s">
        <v>8755</v>
      </c>
      <c r="C237" s="43">
        <v>20000</v>
      </c>
      <c r="D237">
        <v>10</v>
      </c>
      <c r="E237" s="43">
        <v>459800</v>
      </c>
      <c r="F237" s="43">
        <v>229900</v>
      </c>
      <c r="G237" s="44">
        <f t="shared" si="9"/>
        <v>0.5</v>
      </c>
      <c r="H237" s="45">
        <v>229900</v>
      </c>
      <c r="I237" s="44">
        <f t="shared" si="10"/>
        <v>0.5</v>
      </c>
      <c r="J237" s="45">
        <v>249900</v>
      </c>
      <c r="K237" s="44">
        <f t="shared" si="11"/>
        <v>0.45650282731622449</v>
      </c>
    </row>
    <row r="238" spans="1:11">
      <c r="A238" t="s">
        <v>8756</v>
      </c>
      <c r="B238" t="s">
        <v>8757</v>
      </c>
      <c r="C238" s="43">
        <v>20000</v>
      </c>
      <c r="D238">
        <v>2</v>
      </c>
      <c r="E238" s="43">
        <v>459800</v>
      </c>
      <c r="F238" s="43">
        <v>229900</v>
      </c>
      <c r="G238" s="44">
        <f t="shared" si="9"/>
        <v>0.5</v>
      </c>
      <c r="H238" s="45">
        <v>229900</v>
      </c>
      <c r="I238" s="44">
        <f t="shared" si="10"/>
        <v>0.5</v>
      </c>
      <c r="J238" s="45">
        <v>249900</v>
      </c>
      <c r="K238" s="44">
        <f t="shared" si="11"/>
        <v>0.45650282731622449</v>
      </c>
    </row>
    <row r="239" spans="1:11">
      <c r="A239" t="s">
        <v>8758</v>
      </c>
      <c r="B239" t="s">
        <v>8759</v>
      </c>
      <c r="C239" s="43">
        <v>20000</v>
      </c>
      <c r="D239">
        <v>3</v>
      </c>
      <c r="E239" s="43">
        <v>459800</v>
      </c>
      <c r="F239" s="43">
        <v>229900</v>
      </c>
      <c r="G239" s="44">
        <f t="shared" si="9"/>
        <v>0.5</v>
      </c>
      <c r="H239" s="45">
        <v>229900</v>
      </c>
      <c r="I239" s="44">
        <f t="shared" si="10"/>
        <v>0.5</v>
      </c>
      <c r="J239" s="45">
        <v>249900</v>
      </c>
      <c r="K239" s="44">
        <f t="shared" si="11"/>
        <v>0.45650282731622449</v>
      </c>
    </row>
    <row r="240" spans="1:11">
      <c r="A240" t="s">
        <v>8760</v>
      </c>
      <c r="B240" t="s">
        <v>8761</v>
      </c>
      <c r="C240" s="43">
        <v>20000</v>
      </c>
      <c r="D240">
        <v>4</v>
      </c>
      <c r="E240" s="43">
        <v>459800</v>
      </c>
      <c r="F240" s="43">
        <v>229900</v>
      </c>
      <c r="G240" s="44">
        <f t="shared" si="9"/>
        <v>0.5</v>
      </c>
      <c r="H240" s="45">
        <v>229900</v>
      </c>
      <c r="I240" s="44">
        <f t="shared" si="10"/>
        <v>0.5</v>
      </c>
      <c r="J240" s="45">
        <v>249900</v>
      </c>
      <c r="K240" s="44">
        <f t="shared" si="11"/>
        <v>0.45650282731622449</v>
      </c>
    </row>
    <row r="241" spans="1:11">
      <c r="A241" t="s">
        <v>8762</v>
      </c>
      <c r="B241" t="s">
        <v>8763</v>
      </c>
      <c r="C241" s="43">
        <v>20000</v>
      </c>
      <c r="D241">
        <v>10</v>
      </c>
      <c r="E241" s="43">
        <v>459800</v>
      </c>
      <c r="F241" s="43">
        <v>229900</v>
      </c>
      <c r="G241" s="44">
        <f t="shared" si="9"/>
        <v>0.5</v>
      </c>
      <c r="H241" s="45">
        <v>229900</v>
      </c>
      <c r="I241" s="44">
        <f t="shared" si="10"/>
        <v>0.5</v>
      </c>
      <c r="J241" s="45">
        <v>249900</v>
      </c>
      <c r="K241" s="44">
        <f t="shared" si="11"/>
        <v>0.45650282731622449</v>
      </c>
    </row>
    <row r="242" spans="1:11">
      <c r="A242" t="s">
        <v>8764</v>
      </c>
      <c r="B242" t="s">
        <v>2982</v>
      </c>
      <c r="C242" s="43">
        <v>20000</v>
      </c>
      <c r="E242" s="43">
        <v>505780.00000000006</v>
      </c>
      <c r="F242" s="43">
        <v>229900</v>
      </c>
      <c r="G242" s="44">
        <f t="shared" si="9"/>
        <v>0.54545454545454553</v>
      </c>
      <c r="H242" s="45">
        <v>229900</v>
      </c>
      <c r="I242" s="44">
        <f t="shared" si="10"/>
        <v>0.54545454545454553</v>
      </c>
      <c r="J242" s="45">
        <v>249900</v>
      </c>
      <c r="K242" s="44">
        <f t="shared" si="11"/>
        <v>0.50591166119656772</v>
      </c>
    </row>
    <row r="243" spans="1:11">
      <c r="A243" t="s">
        <v>8765</v>
      </c>
      <c r="B243" t="s">
        <v>8766</v>
      </c>
      <c r="C243" s="43">
        <v>20000</v>
      </c>
      <c r="D243">
        <v>0</v>
      </c>
      <c r="E243" s="43">
        <v>505780.00000000006</v>
      </c>
      <c r="F243" s="43">
        <v>229900</v>
      </c>
      <c r="G243" s="44">
        <f t="shared" si="9"/>
        <v>0.54545454545454553</v>
      </c>
      <c r="H243" s="45">
        <v>229900</v>
      </c>
      <c r="I243" s="44">
        <f t="shared" si="10"/>
        <v>0.54545454545454553</v>
      </c>
      <c r="J243" s="45">
        <v>249900</v>
      </c>
      <c r="K243" s="44">
        <f t="shared" si="11"/>
        <v>0.50591166119656772</v>
      </c>
    </row>
    <row r="244" spans="1:11">
      <c r="A244" t="s">
        <v>8767</v>
      </c>
      <c r="B244" t="s">
        <v>8768</v>
      </c>
      <c r="C244" s="43">
        <v>20000</v>
      </c>
      <c r="D244">
        <v>100</v>
      </c>
      <c r="E244" s="43">
        <v>479800</v>
      </c>
      <c r="F244" s="43">
        <v>239900</v>
      </c>
      <c r="G244" s="44">
        <f t="shared" si="9"/>
        <v>0.5</v>
      </c>
      <c r="H244" s="45">
        <v>249900</v>
      </c>
      <c r="I244" s="44">
        <f t="shared" si="10"/>
        <v>0.47915798249270525</v>
      </c>
      <c r="J244" s="45">
        <v>259900</v>
      </c>
      <c r="K244" s="44">
        <f t="shared" si="11"/>
        <v>0.45831596498541061</v>
      </c>
    </row>
    <row r="245" spans="1:11">
      <c r="A245" t="s">
        <v>8769</v>
      </c>
      <c r="B245" t="s">
        <v>8770</v>
      </c>
      <c r="C245" s="43">
        <v>20000</v>
      </c>
      <c r="D245">
        <v>100</v>
      </c>
      <c r="E245" s="43">
        <v>479800</v>
      </c>
      <c r="F245" s="43">
        <v>239900</v>
      </c>
      <c r="G245" s="44">
        <f t="shared" si="9"/>
        <v>0.5</v>
      </c>
      <c r="H245" s="45">
        <v>249900</v>
      </c>
      <c r="I245" s="44">
        <f t="shared" si="10"/>
        <v>0.47915798249270525</v>
      </c>
      <c r="J245" s="45">
        <v>259900</v>
      </c>
      <c r="K245" s="44">
        <f t="shared" si="11"/>
        <v>0.45831596498541061</v>
      </c>
    </row>
    <row r="246" spans="1:11">
      <c r="A246" t="s">
        <v>8771</v>
      </c>
      <c r="B246" t="s">
        <v>8772</v>
      </c>
      <c r="C246" s="43">
        <v>30000</v>
      </c>
      <c r="D246">
        <v>100</v>
      </c>
      <c r="E246" s="43">
        <v>479800</v>
      </c>
      <c r="F246" s="43">
        <v>239900</v>
      </c>
      <c r="G246" s="44">
        <f t="shared" si="9"/>
        <v>0.5</v>
      </c>
      <c r="H246" s="45">
        <v>249900</v>
      </c>
      <c r="I246" s="44">
        <f t="shared" si="10"/>
        <v>0.47915798249270525</v>
      </c>
      <c r="J246" s="45">
        <v>259900</v>
      </c>
      <c r="K246" s="44">
        <f t="shared" si="11"/>
        <v>0.45831596498541061</v>
      </c>
    </row>
    <row r="247" spans="1:11">
      <c r="A247" t="s">
        <v>8773</v>
      </c>
      <c r="B247" t="s">
        <v>8774</v>
      </c>
      <c r="C247" s="43">
        <v>20000</v>
      </c>
      <c r="D247">
        <v>100</v>
      </c>
      <c r="E247" s="43">
        <v>479800</v>
      </c>
      <c r="F247" s="43">
        <v>239900</v>
      </c>
      <c r="G247" s="44">
        <f t="shared" si="9"/>
        <v>0.5</v>
      </c>
      <c r="H247" s="45">
        <v>249900</v>
      </c>
      <c r="I247" s="44">
        <f t="shared" si="10"/>
        <v>0.47915798249270525</v>
      </c>
      <c r="J247" s="45">
        <v>259900</v>
      </c>
      <c r="K247" s="44">
        <f t="shared" si="11"/>
        <v>0.45831596498541061</v>
      </c>
    </row>
    <row r="248" spans="1:11">
      <c r="A248" t="s">
        <v>8775</v>
      </c>
      <c r="B248" t="s">
        <v>8776</v>
      </c>
      <c r="C248" s="43">
        <v>30000</v>
      </c>
      <c r="D248">
        <v>100</v>
      </c>
      <c r="E248" s="43">
        <v>479800</v>
      </c>
      <c r="F248" s="43">
        <v>239900</v>
      </c>
      <c r="G248" s="44">
        <f t="shared" si="9"/>
        <v>0.5</v>
      </c>
      <c r="H248" s="45">
        <v>249900</v>
      </c>
      <c r="I248" s="44">
        <f t="shared" si="10"/>
        <v>0.47915798249270525</v>
      </c>
      <c r="J248" s="45">
        <v>259900</v>
      </c>
      <c r="K248" s="44">
        <f t="shared" si="11"/>
        <v>0.45831596498541061</v>
      </c>
    </row>
    <row r="249" spans="1:11">
      <c r="A249" t="s">
        <v>8777</v>
      </c>
      <c r="B249" t="s">
        <v>8778</v>
      </c>
      <c r="C249" s="43">
        <v>30000</v>
      </c>
      <c r="D249">
        <v>0</v>
      </c>
      <c r="E249" s="43">
        <v>479800</v>
      </c>
      <c r="F249" s="43">
        <v>239900</v>
      </c>
      <c r="G249" s="44">
        <f t="shared" si="9"/>
        <v>0.5</v>
      </c>
      <c r="H249" s="45">
        <v>249900</v>
      </c>
      <c r="I249" s="44">
        <f t="shared" si="10"/>
        <v>0.47915798249270525</v>
      </c>
      <c r="J249" s="45">
        <v>259900</v>
      </c>
      <c r="K249" s="44">
        <f t="shared" si="11"/>
        <v>0.45831596498541061</v>
      </c>
    </row>
    <row r="250" spans="1:11">
      <c r="A250" t="s">
        <v>8779</v>
      </c>
      <c r="B250" t="s">
        <v>8780</v>
      </c>
      <c r="C250" s="43">
        <v>30000</v>
      </c>
      <c r="D250">
        <v>10</v>
      </c>
      <c r="E250" s="43">
        <v>479800</v>
      </c>
      <c r="F250" s="43">
        <v>239900</v>
      </c>
      <c r="G250" s="44">
        <f t="shared" si="9"/>
        <v>0.5</v>
      </c>
      <c r="H250" s="45">
        <v>249900</v>
      </c>
      <c r="I250" s="44">
        <f t="shared" si="10"/>
        <v>0.47915798249270525</v>
      </c>
      <c r="J250" s="45">
        <v>259900</v>
      </c>
      <c r="K250" s="44">
        <f t="shared" si="11"/>
        <v>0.45831596498541061</v>
      </c>
    </row>
    <row r="251" spans="1:11">
      <c r="A251" t="s">
        <v>8781</v>
      </c>
      <c r="B251" t="s">
        <v>8782</v>
      </c>
      <c r="C251" s="43">
        <v>20000</v>
      </c>
      <c r="D251">
        <v>2</v>
      </c>
      <c r="E251" s="43">
        <v>479800</v>
      </c>
      <c r="F251" s="43">
        <v>239900</v>
      </c>
      <c r="G251" s="44">
        <f t="shared" si="9"/>
        <v>0.5</v>
      </c>
      <c r="H251" s="45">
        <v>249900</v>
      </c>
      <c r="I251" s="44">
        <f t="shared" si="10"/>
        <v>0.47915798249270525</v>
      </c>
      <c r="J251" s="45">
        <v>259900</v>
      </c>
      <c r="K251" s="44">
        <f t="shared" si="11"/>
        <v>0.45831596498541061</v>
      </c>
    </row>
    <row r="252" spans="1:11">
      <c r="A252" t="s">
        <v>8783</v>
      </c>
      <c r="B252" t="s">
        <v>3208</v>
      </c>
      <c r="C252" s="43">
        <v>20000</v>
      </c>
      <c r="D252">
        <v>73</v>
      </c>
      <c r="E252" s="43">
        <v>479800</v>
      </c>
      <c r="F252" s="43">
        <v>239900</v>
      </c>
      <c r="G252" s="44">
        <f t="shared" si="9"/>
        <v>0.5</v>
      </c>
      <c r="H252" s="45">
        <v>249900</v>
      </c>
      <c r="I252" s="44">
        <f t="shared" si="10"/>
        <v>0.47915798249270525</v>
      </c>
      <c r="J252" s="45">
        <v>259900</v>
      </c>
      <c r="K252" s="44">
        <f t="shared" si="11"/>
        <v>0.45831596498541061</v>
      </c>
    </row>
    <row r="253" spans="1:11">
      <c r="A253" t="s">
        <v>8784</v>
      </c>
      <c r="B253" t="s">
        <v>8785</v>
      </c>
      <c r="C253" s="43">
        <v>30000</v>
      </c>
      <c r="D253">
        <v>45</v>
      </c>
      <c r="E253" s="43">
        <v>479800</v>
      </c>
      <c r="F253" s="43">
        <v>239900</v>
      </c>
      <c r="G253" s="44">
        <f t="shared" si="9"/>
        <v>0.5</v>
      </c>
      <c r="H253" s="45">
        <v>249900</v>
      </c>
      <c r="I253" s="44">
        <f t="shared" si="10"/>
        <v>0.47915798249270525</v>
      </c>
      <c r="J253" s="45">
        <v>259900</v>
      </c>
      <c r="K253" s="44">
        <f t="shared" si="11"/>
        <v>0.45831596498541061</v>
      </c>
    </row>
    <row r="254" spans="1:11">
      <c r="A254" t="s">
        <v>8148</v>
      </c>
      <c r="B254" t="s">
        <v>8147</v>
      </c>
      <c r="C254" s="43">
        <v>30000</v>
      </c>
      <c r="D254">
        <v>10</v>
      </c>
      <c r="E254" s="43">
        <v>527780</v>
      </c>
      <c r="F254" s="43">
        <v>239900</v>
      </c>
      <c r="G254" s="44">
        <f t="shared" si="9"/>
        <v>0.54545454545454541</v>
      </c>
      <c r="H254" s="45">
        <v>249900</v>
      </c>
      <c r="I254" s="44">
        <f t="shared" si="10"/>
        <v>0.52650725681155031</v>
      </c>
      <c r="J254" s="45">
        <v>259900</v>
      </c>
      <c r="K254" s="44">
        <f t="shared" si="11"/>
        <v>0.50755996816855509</v>
      </c>
    </row>
    <row r="255" spans="1:11">
      <c r="A255" t="s">
        <v>1794</v>
      </c>
      <c r="B255" t="s">
        <v>7305</v>
      </c>
      <c r="C255" s="43">
        <v>30000</v>
      </c>
      <c r="D255">
        <v>10</v>
      </c>
      <c r="E255" s="43">
        <v>527780</v>
      </c>
      <c r="F255" s="43">
        <v>239900</v>
      </c>
      <c r="G255" s="44">
        <f t="shared" si="9"/>
        <v>0.54545454545454541</v>
      </c>
      <c r="H255" s="45">
        <v>249900</v>
      </c>
      <c r="I255" s="44">
        <f t="shared" si="10"/>
        <v>0.52650725681155031</v>
      </c>
      <c r="J255" s="45">
        <v>259900</v>
      </c>
      <c r="K255" s="44">
        <f t="shared" si="11"/>
        <v>0.50755996816855509</v>
      </c>
    </row>
    <row r="256" spans="1:11" ht="15.75" customHeight="1">
      <c r="A256" t="s">
        <v>6233</v>
      </c>
      <c r="B256" t="s">
        <v>6232</v>
      </c>
      <c r="C256" s="43">
        <v>30000</v>
      </c>
      <c r="D256">
        <v>20</v>
      </c>
      <c r="E256" s="43">
        <v>527780</v>
      </c>
      <c r="F256" s="43">
        <v>239900</v>
      </c>
      <c r="G256" s="44">
        <f t="shared" si="9"/>
        <v>0.54545454545454541</v>
      </c>
      <c r="H256" s="45">
        <v>249900</v>
      </c>
      <c r="I256" s="44">
        <f t="shared" si="10"/>
        <v>0.52650725681155031</v>
      </c>
      <c r="J256" s="45">
        <v>259900</v>
      </c>
      <c r="K256" s="44">
        <f t="shared" si="11"/>
        <v>0.50755996816855509</v>
      </c>
    </row>
    <row r="257" spans="1:11">
      <c r="A257" t="s">
        <v>1718</v>
      </c>
      <c r="B257" t="s">
        <v>6222</v>
      </c>
      <c r="C257" s="43">
        <v>30000</v>
      </c>
      <c r="D257">
        <v>0</v>
      </c>
      <c r="E257" s="43">
        <v>527780</v>
      </c>
      <c r="F257" s="50">
        <v>239900</v>
      </c>
      <c r="G257" s="44">
        <f t="shared" si="9"/>
        <v>0.54545454545454541</v>
      </c>
      <c r="H257" s="45">
        <v>249900</v>
      </c>
      <c r="I257" s="44">
        <f t="shared" si="10"/>
        <v>0.52650725681155031</v>
      </c>
      <c r="J257" s="45">
        <v>259900</v>
      </c>
      <c r="K257" s="44">
        <f t="shared" si="11"/>
        <v>0.50755996816855509</v>
      </c>
    </row>
    <row r="258" spans="1:11" ht="15.75" customHeight="1">
      <c r="A258" t="s">
        <v>7354</v>
      </c>
      <c r="B258" t="s">
        <v>7353</v>
      </c>
      <c r="C258" s="43">
        <v>20000</v>
      </c>
      <c r="D258">
        <v>2</v>
      </c>
      <c r="E258" s="43">
        <v>923780.00000000012</v>
      </c>
      <c r="F258" s="50">
        <v>419900</v>
      </c>
      <c r="G258" s="44">
        <f t="shared" ref="G258:G321" si="12">1-(F258/E258)</f>
        <v>0.54545454545454553</v>
      </c>
      <c r="H258" s="45">
        <v>429900</v>
      </c>
      <c r="I258" s="44">
        <f t="shared" ref="I258:I321" si="13">1-(H258/E258)</f>
        <v>0.53462945723007649</v>
      </c>
      <c r="J258" s="45">
        <v>459900</v>
      </c>
      <c r="K258" s="44">
        <f t="shared" ref="K258:K321" si="14">1-(J258/E258)</f>
        <v>0.50215419255666938</v>
      </c>
    </row>
    <row r="259" spans="1:11" ht="15.75" customHeight="1">
      <c r="A259" t="s">
        <v>2282</v>
      </c>
      <c r="B259" t="s">
        <v>7849</v>
      </c>
      <c r="C259" s="43">
        <v>30000</v>
      </c>
      <c r="D259">
        <v>10</v>
      </c>
      <c r="E259" s="43">
        <v>527780</v>
      </c>
      <c r="F259" s="43">
        <v>239900</v>
      </c>
      <c r="G259" s="44">
        <f t="shared" si="12"/>
        <v>0.54545454545454541</v>
      </c>
      <c r="H259" s="45">
        <v>249900</v>
      </c>
      <c r="I259" s="44">
        <f t="shared" si="13"/>
        <v>0.52650725681155031</v>
      </c>
      <c r="J259" s="45">
        <v>259900</v>
      </c>
      <c r="K259" s="44">
        <f t="shared" si="14"/>
        <v>0.50755996816855509</v>
      </c>
    </row>
    <row r="260" spans="1:11" ht="15.75" customHeight="1">
      <c r="A260" t="s">
        <v>7357</v>
      </c>
      <c r="B260" t="s">
        <v>7356</v>
      </c>
      <c r="C260" s="43">
        <v>30000</v>
      </c>
      <c r="D260">
        <v>10</v>
      </c>
      <c r="E260" s="43">
        <v>527780</v>
      </c>
      <c r="F260" s="43">
        <v>239900</v>
      </c>
      <c r="G260" s="44">
        <f t="shared" si="12"/>
        <v>0.54545454545454541</v>
      </c>
      <c r="H260" s="45">
        <v>249900</v>
      </c>
      <c r="I260" s="44">
        <f t="shared" si="13"/>
        <v>0.52650725681155031</v>
      </c>
      <c r="J260" s="45">
        <v>259900</v>
      </c>
      <c r="K260" s="44">
        <f t="shared" si="14"/>
        <v>0.50755996816855509</v>
      </c>
    </row>
    <row r="261" spans="1:11" ht="15.75" customHeight="1">
      <c r="A261" t="s">
        <v>5799</v>
      </c>
      <c r="B261" t="s">
        <v>5798</v>
      </c>
      <c r="C261" s="43">
        <v>30000</v>
      </c>
      <c r="D261">
        <v>100</v>
      </c>
      <c r="E261" s="43">
        <v>527780</v>
      </c>
      <c r="F261" s="43">
        <v>239900</v>
      </c>
      <c r="G261" s="44">
        <f t="shared" si="12"/>
        <v>0.54545454545454541</v>
      </c>
      <c r="H261" s="45">
        <v>249900</v>
      </c>
      <c r="I261" s="44">
        <f t="shared" si="13"/>
        <v>0.52650725681155031</v>
      </c>
      <c r="J261" s="45">
        <v>259900</v>
      </c>
      <c r="K261" s="44">
        <f t="shared" si="14"/>
        <v>0.50755996816855509</v>
      </c>
    </row>
    <row r="262" spans="1:11" ht="15.75" customHeight="1">
      <c r="A262" t="s">
        <v>7591</v>
      </c>
      <c r="B262" t="s">
        <v>7590</v>
      </c>
      <c r="C262" s="43">
        <v>20000</v>
      </c>
      <c r="D262">
        <v>0</v>
      </c>
      <c r="E262" s="43">
        <v>527780</v>
      </c>
      <c r="F262" s="43">
        <v>239900</v>
      </c>
      <c r="G262" s="44">
        <f t="shared" si="12"/>
        <v>0.54545454545454541</v>
      </c>
      <c r="H262" s="45">
        <v>249900</v>
      </c>
      <c r="I262" s="44">
        <f t="shared" si="13"/>
        <v>0.52650725681155031</v>
      </c>
      <c r="J262" s="45">
        <v>259900</v>
      </c>
      <c r="K262" s="44">
        <f t="shared" si="14"/>
        <v>0.50755996816855509</v>
      </c>
    </row>
    <row r="263" spans="1:11">
      <c r="A263" t="s">
        <v>7587</v>
      </c>
      <c r="B263" t="s">
        <v>7586</v>
      </c>
      <c r="C263" s="43">
        <v>20000</v>
      </c>
      <c r="D263">
        <v>0</v>
      </c>
      <c r="E263" s="43">
        <v>527780</v>
      </c>
      <c r="F263" s="43">
        <v>239900</v>
      </c>
      <c r="G263" s="44">
        <f t="shared" si="12"/>
        <v>0.54545454545454541</v>
      </c>
      <c r="H263" s="45">
        <v>249900</v>
      </c>
      <c r="I263" s="44">
        <f t="shared" si="13"/>
        <v>0.52650725681155031</v>
      </c>
      <c r="J263" s="45">
        <v>259900</v>
      </c>
      <c r="K263" s="44">
        <f t="shared" si="14"/>
        <v>0.50755996816855509</v>
      </c>
    </row>
    <row r="264" spans="1:11">
      <c r="A264" t="s">
        <v>8786</v>
      </c>
      <c r="B264" t="s">
        <v>8787</v>
      </c>
      <c r="C264" s="43">
        <v>30000</v>
      </c>
      <c r="D264">
        <v>10</v>
      </c>
      <c r="E264" s="43">
        <v>527780</v>
      </c>
      <c r="F264" s="43">
        <v>239900</v>
      </c>
      <c r="G264" s="44">
        <f t="shared" si="12"/>
        <v>0.54545454545454541</v>
      </c>
      <c r="H264" s="45">
        <v>249900</v>
      </c>
      <c r="I264" s="44">
        <f t="shared" si="13"/>
        <v>0.52650725681155031</v>
      </c>
      <c r="J264" s="45">
        <v>259900</v>
      </c>
      <c r="K264" s="44">
        <f t="shared" si="14"/>
        <v>0.50755996816855509</v>
      </c>
    </row>
    <row r="265" spans="1:11">
      <c r="A265" t="s">
        <v>7965</v>
      </c>
      <c r="B265" t="s">
        <v>7964</v>
      </c>
      <c r="C265" s="43">
        <v>30000</v>
      </c>
      <c r="D265">
        <v>0</v>
      </c>
      <c r="E265" s="43">
        <v>527780</v>
      </c>
      <c r="F265" s="43">
        <v>239900</v>
      </c>
      <c r="G265" s="44">
        <f t="shared" si="12"/>
        <v>0.54545454545454541</v>
      </c>
      <c r="H265" s="45">
        <v>249900</v>
      </c>
      <c r="I265" s="44">
        <f t="shared" si="13"/>
        <v>0.52650725681155031</v>
      </c>
      <c r="J265" s="45">
        <v>259900</v>
      </c>
      <c r="K265" s="44">
        <f t="shared" si="14"/>
        <v>0.50755996816855509</v>
      </c>
    </row>
    <row r="266" spans="1:11">
      <c r="A266" t="s">
        <v>7425</v>
      </c>
      <c r="B266" t="s">
        <v>7424</v>
      </c>
      <c r="C266" s="43">
        <v>30000</v>
      </c>
      <c r="D266">
        <v>48</v>
      </c>
      <c r="E266" s="43">
        <v>527780</v>
      </c>
      <c r="F266" s="43">
        <v>239900</v>
      </c>
      <c r="G266" s="44">
        <f t="shared" si="12"/>
        <v>0.54545454545454541</v>
      </c>
      <c r="H266" s="45">
        <v>249900</v>
      </c>
      <c r="I266" s="44">
        <f t="shared" si="13"/>
        <v>0.52650725681155031</v>
      </c>
      <c r="J266" s="45">
        <v>259900</v>
      </c>
      <c r="K266" s="44">
        <f t="shared" si="14"/>
        <v>0.50755996816855509</v>
      </c>
    </row>
    <row r="267" spans="1:11" ht="15.75" customHeight="1">
      <c r="A267" t="s">
        <v>7427</v>
      </c>
      <c r="B267" t="s">
        <v>7426</v>
      </c>
      <c r="C267" s="43">
        <v>30000</v>
      </c>
      <c r="D267">
        <v>100</v>
      </c>
      <c r="E267" s="43">
        <v>527780</v>
      </c>
      <c r="F267" s="43">
        <v>239900</v>
      </c>
      <c r="G267" s="44">
        <f t="shared" si="12"/>
        <v>0.54545454545454541</v>
      </c>
      <c r="H267" s="45">
        <v>249900</v>
      </c>
      <c r="I267" s="44">
        <f t="shared" si="13"/>
        <v>0.52650725681155031</v>
      </c>
      <c r="J267" s="45">
        <v>259900</v>
      </c>
      <c r="K267" s="44">
        <f t="shared" si="14"/>
        <v>0.50755996816855509</v>
      </c>
    </row>
    <row r="268" spans="1:11">
      <c r="A268" t="s">
        <v>7499</v>
      </c>
      <c r="B268" t="s">
        <v>7498</v>
      </c>
      <c r="C268" s="43">
        <v>30000</v>
      </c>
      <c r="D268">
        <v>100</v>
      </c>
      <c r="E268" s="43">
        <v>527780</v>
      </c>
      <c r="F268" s="43">
        <v>239900</v>
      </c>
      <c r="G268" s="44">
        <f t="shared" si="12"/>
        <v>0.54545454545454541</v>
      </c>
      <c r="H268" s="45">
        <v>249900</v>
      </c>
      <c r="I268" s="44">
        <f t="shared" si="13"/>
        <v>0.52650725681155031</v>
      </c>
      <c r="J268" s="45">
        <v>259900</v>
      </c>
      <c r="K268" s="44">
        <f t="shared" si="14"/>
        <v>0.50755996816855509</v>
      </c>
    </row>
    <row r="269" spans="1:11" ht="15.75" customHeight="1">
      <c r="A269" t="s">
        <v>8788</v>
      </c>
      <c r="B269" t="s">
        <v>8789</v>
      </c>
      <c r="C269" s="43">
        <v>30000</v>
      </c>
      <c r="D269" t="s">
        <v>8790</v>
      </c>
      <c r="E269" s="43">
        <v>479800</v>
      </c>
      <c r="F269" s="43">
        <v>239900</v>
      </c>
      <c r="G269" s="44">
        <f t="shared" si="12"/>
        <v>0.5</v>
      </c>
      <c r="H269" s="45">
        <v>249900</v>
      </c>
      <c r="I269" s="44">
        <f t="shared" si="13"/>
        <v>0.47915798249270525</v>
      </c>
      <c r="J269" s="45">
        <v>259900</v>
      </c>
      <c r="K269" s="44">
        <f t="shared" si="14"/>
        <v>0.45831596498541061</v>
      </c>
    </row>
    <row r="270" spans="1:11" ht="15.75" customHeight="1">
      <c r="A270" t="s">
        <v>8791</v>
      </c>
      <c r="B270" t="s">
        <v>4350</v>
      </c>
      <c r="C270" s="43">
        <v>20000</v>
      </c>
      <c r="D270">
        <v>1</v>
      </c>
      <c r="E270" s="43">
        <v>527780</v>
      </c>
      <c r="F270" s="43">
        <v>239900</v>
      </c>
      <c r="G270" s="44">
        <f t="shared" si="12"/>
        <v>0.54545454545454541</v>
      </c>
      <c r="H270" s="45">
        <v>249900</v>
      </c>
      <c r="I270" s="44">
        <f t="shared" si="13"/>
        <v>0.52650725681155031</v>
      </c>
      <c r="J270" s="45">
        <v>259900</v>
      </c>
      <c r="K270" s="44">
        <f t="shared" si="14"/>
        <v>0.50755996816855509</v>
      </c>
    </row>
    <row r="271" spans="1:11">
      <c r="A271" t="s">
        <v>8792</v>
      </c>
      <c r="B271" t="s">
        <v>3741</v>
      </c>
      <c r="C271" s="43">
        <v>20000</v>
      </c>
      <c r="D271">
        <v>100</v>
      </c>
      <c r="E271" s="43">
        <v>527780</v>
      </c>
      <c r="F271" s="43">
        <v>239900</v>
      </c>
      <c r="G271" s="44">
        <f t="shared" si="12"/>
        <v>0.54545454545454541</v>
      </c>
      <c r="H271" s="45">
        <v>249900</v>
      </c>
      <c r="I271" s="44">
        <f t="shared" si="13"/>
        <v>0.52650725681155031</v>
      </c>
      <c r="J271" s="45">
        <v>259900</v>
      </c>
      <c r="K271" s="44">
        <f t="shared" si="14"/>
        <v>0.50755996816855509</v>
      </c>
    </row>
    <row r="272" spans="1:11" ht="15.75" customHeight="1">
      <c r="A272" t="s">
        <v>8793</v>
      </c>
      <c r="B272" t="s">
        <v>4338</v>
      </c>
      <c r="C272" s="43">
        <v>20000</v>
      </c>
      <c r="D272">
        <v>0</v>
      </c>
      <c r="E272" s="43">
        <v>527780</v>
      </c>
      <c r="F272" s="43">
        <v>239900</v>
      </c>
      <c r="G272" s="44">
        <f t="shared" si="12"/>
        <v>0.54545454545454541</v>
      </c>
      <c r="H272" s="45">
        <v>249900</v>
      </c>
      <c r="I272" s="44">
        <f t="shared" si="13"/>
        <v>0.52650725681155031</v>
      </c>
      <c r="J272" s="45">
        <v>259900</v>
      </c>
      <c r="K272" s="44">
        <f t="shared" si="14"/>
        <v>0.50755996816855509</v>
      </c>
    </row>
    <row r="273" spans="1:11">
      <c r="A273" t="s">
        <v>8794</v>
      </c>
      <c r="B273" t="s">
        <v>8795</v>
      </c>
      <c r="C273" s="43">
        <v>20000</v>
      </c>
      <c r="D273">
        <v>100</v>
      </c>
      <c r="E273" s="43">
        <v>499800</v>
      </c>
      <c r="F273" s="43">
        <v>249900</v>
      </c>
      <c r="G273" s="44">
        <f t="shared" si="12"/>
        <v>0.5</v>
      </c>
      <c r="H273" s="45">
        <v>259900</v>
      </c>
      <c r="I273" s="44">
        <f t="shared" si="13"/>
        <v>0.47999199679871951</v>
      </c>
      <c r="J273" s="45">
        <v>269900</v>
      </c>
      <c r="K273" s="44">
        <f t="shared" si="14"/>
        <v>0.45998399359743902</v>
      </c>
    </row>
    <row r="274" spans="1:11">
      <c r="A274" t="s">
        <v>8796</v>
      </c>
      <c r="B274" t="s">
        <v>8797</v>
      </c>
      <c r="C274" s="43">
        <v>20000</v>
      </c>
      <c r="D274">
        <v>100</v>
      </c>
      <c r="E274" s="43">
        <v>499800</v>
      </c>
      <c r="F274" s="43">
        <v>249900</v>
      </c>
      <c r="G274" s="44">
        <f t="shared" si="12"/>
        <v>0.5</v>
      </c>
      <c r="H274" s="45">
        <v>259900</v>
      </c>
      <c r="I274" s="44">
        <f t="shared" si="13"/>
        <v>0.47999199679871951</v>
      </c>
      <c r="J274" s="45">
        <v>269900</v>
      </c>
      <c r="K274" s="44">
        <f t="shared" si="14"/>
        <v>0.45998399359743902</v>
      </c>
    </row>
    <row r="275" spans="1:11">
      <c r="A275" t="s">
        <v>8798</v>
      </c>
      <c r="B275" t="s">
        <v>8799</v>
      </c>
      <c r="C275" s="43">
        <v>20000</v>
      </c>
      <c r="D275">
        <v>100</v>
      </c>
      <c r="E275" s="43">
        <v>499800</v>
      </c>
      <c r="F275" s="43">
        <v>249900</v>
      </c>
      <c r="G275" s="44">
        <f t="shared" si="12"/>
        <v>0.5</v>
      </c>
      <c r="H275" s="45">
        <v>259900</v>
      </c>
      <c r="I275" s="44">
        <f t="shared" si="13"/>
        <v>0.47999199679871951</v>
      </c>
      <c r="J275" s="45">
        <v>269900</v>
      </c>
      <c r="K275" s="44">
        <f t="shared" si="14"/>
        <v>0.45998399359743902</v>
      </c>
    </row>
    <row r="276" spans="1:11" ht="15.75" customHeight="1">
      <c r="A276" t="s">
        <v>8800</v>
      </c>
      <c r="B276" t="s">
        <v>8801</v>
      </c>
      <c r="C276" s="43">
        <v>30000</v>
      </c>
      <c r="D276">
        <v>46</v>
      </c>
      <c r="E276" s="43">
        <v>499800</v>
      </c>
      <c r="F276" s="43">
        <v>249900</v>
      </c>
      <c r="G276" s="44">
        <f t="shared" si="12"/>
        <v>0.5</v>
      </c>
      <c r="H276" s="45">
        <v>259900</v>
      </c>
      <c r="I276" s="44">
        <f t="shared" si="13"/>
        <v>0.47999199679871951</v>
      </c>
      <c r="J276" s="45">
        <v>269900</v>
      </c>
      <c r="K276" s="44">
        <f t="shared" si="14"/>
        <v>0.45998399359743902</v>
      </c>
    </row>
    <row r="277" spans="1:11">
      <c r="A277" t="s">
        <v>6187</v>
      </c>
      <c r="B277" t="s">
        <v>6186</v>
      </c>
      <c r="C277" s="43">
        <v>30000</v>
      </c>
      <c r="D277">
        <v>100</v>
      </c>
      <c r="E277" s="43">
        <v>499800</v>
      </c>
      <c r="F277" s="43">
        <v>249900</v>
      </c>
      <c r="G277" s="44">
        <f t="shared" si="12"/>
        <v>0.5</v>
      </c>
      <c r="H277" s="45">
        <v>259900</v>
      </c>
      <c r="I277" s="44">
        <f t="shared" si="13"/>
        <v>0.47999199679871951</v>
      </c>
      <c r="J277" s="45">
        <v>269900</v>
      </c>
      <c r="K277" s="44">
        <f t="shared" si="14"/>
        <v>0.45998399359743902</v>
      </c>
    </row>
    <row r="278" spans="1:11">
      <c r="A278" t="s">
        <v>6069</v>
      </c>
      <c r="B278" t="s">
        <v>6068</v>
      </c>
      <c r="C278" s="43">
        <v>30000</v>
      </c>
      <c r="D278">
        <v>2</v>
      </c>
      <c r="E278" s="43">
        <v>499800</v>
      </c>
      <c r="F278" s="43">
        <v>249900</v>
      </c>
      <c r="G278" s="44">
        <f t="shared" si="12"/>
        <v>0.5</v>
      </c>
      <c r="H278" s="45">
        <v>259900</v>
      </c>
      <c r="I278" s="44">
        <f t="shared" si="13"/>
        <v>0.47999199679871951</v>
      </c>
      <c r="J278" s="45">
        <v>269900</v>
      </c>
      <c r="K278" s="44">
        <f t="shared" si="14"/>
        <v>0.45998399359743902</v>
      </c>
    </row>
    <row r="279" spans="1:11">
      <c r="A279" t="s">
        <v>2343</v>
      </c>
      <c r="B279" t="s">
        <v>5950</v>
      </c>
      <c r="C279" s="43">
        <v>30000</v>
      </c>
      <c r="D279">
        <v>1</v>
      </c>
      <c r="E279" s="43">
        <v>499800</v>
      </c>
      <c r="F279" s="43">
        <v>249900</v>
      </c>
      <c r="G279" s="44">
        <f t="shared" si="12"/>
        <v>0.5</v>
      </c>
      <c r="H279" s="45">
        <v>259900</v>
      </c>
      <c r="I279" s="44">
        <f t="shared" si="13"/>
        <v>0.47999199679871951</v>
      </c>
      <c r="J279" s="45">
        <v>269900</v>
      </c>
      <c r="K279" s="44">
        <f t="shared" si="14"/>
        <v>0.45998399359743902</v>
      </c>
    </row>
    <row r="280" spans="1:11">
      <c r="A280" t="s">
        <v>2316</v>
      </c>
      <c r="B280" t="s">
        <v>6047</v>
      </c>
      <c r="C280" s="43">
        <v>30000</v>
      </c>
      <c r="D280">
        <v>1</v>
      </c>
      <c r="E280" s="43">
        <v>499800</v>
      </c>
      <c r="F280" s="43">
        <v>249900</v>
      </c>
      <c r="G280" s="44">
        <f t="shared" si="12"/>
        <v>0.5</v>
      </c>
      <c r="H280" s="45">
        <v>259900</v>
      </c>
      <c r="I280" s="44">
        <f t="shared" si="13"/>
        <v>0.47999199679871951</v>
      </c>
      <c r="J280" s="45">
        <v>269900</v>
      </c>
      <c r="K280" s="44">
        <f t="shared" si="14"/>
        <v>0.45998399359743902</v>
      </c>
    </row>
    <row r="281" spans="1:11">
      <c r="A281" t="s">
        <v>5926</v>
      </c>
      <c r="B281" t="s">
        <v>5925</v>
      </c>
      <c r="C281" s="43">
        <v>30000</v>
      </c>
      <c r="D281">
        <v>100</v>
      </c>
      <c r="E281" s="43">
        <v>499800</v>
      </c>
      <c r="F281" s="43">
        <v>249900</v>
      </c>
      <c r="G281" s="44">
        <f t="shared" si="12"/>
        <v>0.5</v>
      </c>
      <c r="H281" s="45">
        <v>259900</v>
      </c>
      <c r="I281" s="44">
        <f t="shared" si="13"/>
        <v>0.47999199679871951</v>
      </c>
      <c r="J281" s="45">
        <v>269900</v>
      </c>
      <c r="K281" s="44">
        <f t="shared" si="14"/>
        <v>0.45998399359743902</v>
      </c>
    </row>
    <row r="282" spans="1:11">
      <c r="A282" t="s">
        <v>2307</v>
      </c>
      <c r="B282" t="s">
        <v>6020</v>
      </c>
      <c r="C282" s="43">
        <v>30000</v>
      </c>
      <c r="D282">
        <v>100</v>
      </c>
      <c r="E282" s="43">
        <v>499800</v>
      </c>
      <c r="F282" s="43">
        <v>249900</v>
      </c>
      <c r="G282" s="44">
        <f t="shared" si="12"/>
        <v>0.5</v>
      </c>
      <c r="H282" s="45">
        <v>259900</v>
      </c>
      <c r="I282" s="44">
        <f t="shared" si="13"/>
        <v>0.47999199679871951</v>
      </c>
      <c r="J282" s="45">
        <v>269900</v>
      </c>
      <c r="K282" s="44">
        <f t="shared" si="14"/>
        <v>0.45998399359743902</v>
      </c>
    </row>
    <row r="283" spans="1:11">
      <c r="A283" t="s">
        <v>6099</v>
      </c>
      <c r="B283" t="s">
        <v>6098</v>
      </c>
      <c r="C283" s="43">
        <v>30000</v>
      </c>
      <c r="D283">
        <v>1</v>
      </c>
      <c r="E283" s="43">
        <v>499800</v>
      </c>
      <c r="F283" s="43">
        <v>249900</v>
      </c>
      <c r="G283" s="44">
        <f t="shared" si="12"/>
        <v>0.5</v>
      </c>
      <c r="H283" s="45">
        <v>259900</v>
      </c>
      <c r="I283" s="44">
        <f t="shared" si="13"/>
        <v>0.47999199679871951</v>
      </c>
      <c r="J283" s="45">
        <v>269900</v>
      </c>
      <c r="K283" s="44">
        <f t="shared" si="14"/>
        <v>0.45998399359743902</v>
      </c>
    </row>
    <row r="284" spans="1:11">
      <c r="A284" t="s">
        <v>5969</v>
      </c>
      <c r="B284" t="s">
        <v>5968</v>
      </c>
      <c r="C284" s="43">
        <v>30000</v>
      </c>
      <c r="D284">
        <v>100</v>
      </c>
      <c r="E284" s="43">
        <v>499800</v>
      </c>
      <c r="F284" s="43">
        <v>249900</v>
      </c>
      <c r="G284" s="44">
        <f t="shared" si="12"/>
        <v>0.5</v>
      </c>
      <c r="H284" s="45">
        <v>259900</v>
      </c>
      <c r="I284" s="44">
        <f t="shared" si="13"/>
        <v>0.47999199679871951</v>
      </c>
      <c r="J284" s="45">
        <v>269900</v>
      </c>
      <c r="K284" s="44">
        <f t="shared" si="14"/>
        <v>0.45998399359743902</v>
      </c>
    </row>
    <row r="285" spans="1:11">
      <c r="A285" t="s">
        <v>5936</v>
      </c>
      <c r="B285" t="s">
        <v>5935</v>
      </c>
      <c r="C285" s="43">
        <v>30000</v>
      </c>
      <c r="D285">
        <v>100</v>
      </c>
      <c r="E285" s="43">
        <v>499800</v>
      </c>
      <c r="F285" s="43">
        <v>249900</v>
      </c>
      <c r="G285" s="44">
        <f t="shared" si="12"/>
        <v>0.5</v>
      </c>
      <c r="H285" s="45">
        <v>259900</v>
      </c>
      <c r="I285" s="44">
        <f t="shared" si="13"/>
        <v>0.47999199679871951</v>
      </c>
      <c r="J285" s="45">
        <v>269900</v>
      </c>
      <c r="K285" s="44">
        <f t="shared" si="14"/>
        <v>0.45998399359743902</v>
      </c>
    </row>
    <row r="286" spans="1:11">
      <c r="A286" t="s">
        <v>2310</v>
      </c>
      <c r="B286" t="s">
        <v>8802</v>
      </c>
      <c r="C286" s="43">
        <v>30000</v>
      </c>
      <c r="D286">
        <v>100</v>
      </c>
      <c r="E286" s="43">
        <v>499800</v>
      </c>
      <c r="F286" s="43">
        <v>249900</v>
      </c>
      <c r="G286" s="44">
        <f t="shared" si="12"/>
        <v>0.5</v>
      </c>
      <c r="H286" s="45">
        <v>259900</v>
      </c>
      <c r="I286" s="44">
        <f t="shared" si="13"/>
        <v>0.47999199679871951</v>
      </c>
      <c r="J286" s="45">
        <v>269900</v>
      </c>
      <c r="K286" s="44">
        <f t="shared" si="14"/>
        <v>0.45998399359743902</v>
      </c>
    </row>
    <row r="287" spans="1:11">
      <c r="A287" t="s">
        <v>6169</v>
      </c>
      <c r="B287" t="s">
        <v>6168</v>
      </c>
      <c r="C287" s="43">
        <v>30000</v>
      </c>
      <c r="D287">
        <v>100</v>
      </c>
      <c r="E287" s="43">
        <v>499800</v>
      </c>
      <c r="F287" s="43">
        <v>249900</v>
      </c>
      <c r="G287" s="44">
        <f t="shared" si="12"/>
        <v>0.5</v>
      </c>
      <c r="H287" s="45">
        <v>259900</v>
      </c>
      <c r="I287" s="44">
        <f t="shared" si="13"/>
        <v>0.47999199679871951</v>
      </c>
      <c r="J287" s="45">
        <v>269900</v>
      </c>
      <c r="K287" s="44">
        <f t="shared" si="14"/>
        <v>0.45998399359743902</v>
      </c>
    </row>
    <row r="288" spans="1:11">
      <c r="A288" t="s">
        <v>6207</v>
      </c>
      <c r="B288" t="s">
        <v>6206</v>
      </c>
      <c r="C288" s="43">
        <v>30000</v>
      </c>
      <c r="D288">
        <v>100</v>
      </c>
      <c r="E288" s="43">
        <v>499800</v>
      </c>
      <c r="F288" s="43">
        <v>249900</v>
      </c>
      <c r="G288" s="44">
        <f t="shared" si="12"/>
        <v>0.5</v>
      </c>
      <c r="H288" s="45">
        <v>259900</v>
      </c>
      <c r="I288" s="44">
        <f t="shared" si="13"/>
        <v>0.47999199679871951</v>
      </c>
      <c r="J288" s="45">
        <v>269900</v>
      </c>
      <c r="K288" s="44">
        <f t="shared" si="14"/>
        <v>0.45998399359743902</v>
      </c>
    </row>
    <row r="289" spans="1:11">
      <c r="A289" t="s">
        <v>6139</v>
      </c>
      <c r="B289" t="s">
        <v>6138</v>
      </c>
      <c r="C289" s="43">
        <v>30000</v>
      </c>
      <c r="D289">
        <v>100</v>
      </c>
      <c r="E289" s="43">
        <v>499800</v>
      </c>
      <c r="F289" s="43">
        <v>249900</v>
      </c>
      <c r="G289" s="44">
        <f t="shared" si="12"/>
        <v>0.5</v>
      </c>
      <c r="H289" s="45">
        <v>259900</v>
      </c>
      <c r="I289" s="44">
        <f t="shared" si="13"/>
        <v>0.47999199679871951</v>
      </c>
      <c r="J289" s="45">
        <v>269900</v>
      </c>
      <c r="K289" s="44">
        <f t="shared" si="14"/>
        <v>0.45998399359743902</v>
      </c>
    </row>
    <row r="290" spans="1:11">
      <c r="A290" t="s">
        <v>6151</v>
      </c>
      <c r="B290" t="s">
        <v>6150</v>
      </c>
      <c r="C290" s="43">
        <v>30000</v>
      </c>
      <c r="D290">
        <v>1</v>
      </c>
      <c r="E290" s="43">
        <v>499800</v>
      </c>
      <c r="F290" s="43">
        <v>249900</v>
      </c>
      <c r="G290" s="44">
        <f t="shared" si="12"/>
        <v>0.5</v>
      </c>
      <c r="H290" s="45">
        <v>259900</v>
      </c>
      <c r="I290" s="44">
        <f t="shared" si="13"/>
        <v>0.47999199679871951</v>
      </c>
      <c r="J290" s="45">
        <v>269900</v>
      </c>
      <c r="K290" s="44">
        <f t="shared" si="14"/>
        <v>0.45998399359743902</v>
      </c>
    </row>
    <row r="291" spans="1:11">
      <c r="A291" t="s">
        <v>2314</v>
      </c>
      <c r="B291" t="s">
        <v>6013</v>
      </c>
      <c r="C291" s="43">
        <v>30000</v>
      </c>
      <c r="D291">
        <v>100</v>
      </c>
      <c r="E291" s="43">
        <v>499800</v>
      </c>
      <c r="F291" s="43">
        <v>249900</v>
      </c>
      <c r="G291" s="44">
        <f t="shared" si="12"/>
        <v>0.5</v>
      </c>
      <c r="H291" s="45">
        <v>259900</v>
      </c>
      <c r="I291" s="44">
        <f t="shared" si="13"/>
        <v>0.47999199679871951</v>
      </c>
      <c r="J291" s="45">
        <v>269900</v>
      </c>
      <c r="K291" s="44">
        <f t="shared" si="14"/>
        <v>0.45998399359743902</v>
      </c>
    </row>
    <row r="292" spans="1:11">
      <c r="A292" t="s">
        <v>5930</v>
      </c>
      <c r="B292" t="s">
        <v>5929</v>
      </c>
      <c r="C292" s="43">
        <v>30000</v>
      </c>
      <c r="D292">
        <v>100</v>
      </c>
      <c r="E292" s="43">
        <v>499800</v>
      </c>
      <c r="F292" s="43">
        <v>249900</v>
      </c>
      <c r="G292" s="44">
        <f t="shared" si="12"/>
        <v>0.5</v>
      </c>
      <c r="H292" s="45">
        <v>259900</v>
      </c>
      <c r="I292" s="44">
        <f t="shared" si="13"/>
        <v>0.47999199679871951</v>
      </c>
      <c r="J292" s="45">
        <v>269900</v>
      </c>
      <c r="K292" s="44">
        <f t="shared" si="14"/>
        <v>0.45998399359743902</v>
      </c>
    </row>
    <row r="293" spans="1:11">
      <c r="A293" t="s">
        <v>5955</v>
      </c>
      <c r="B293" t="s">
        <v>5954</v>
      </c>
      <c r="C293" s="43">
        <v>30000</v>
      </c>
      <c r="D293">
        <v>20</v>
      </c>
      <c r="E293" s="43">
        <v>499800</v>
      </c>
      <c r="F293" s="43">
        <v>249900</v>
      </c>
      <c r="G293" s="44">
        <f t="shared" si="12"/>
        <v>0.5</v>
      </c>
      <c r="H293" s="45">
        <v>259900</v>
      </c>
      <c r="I293" s="44">
        <f t="shared" si="13"/>
        <v>0.47999199679871951</v>
      </c>
      <c r="J293" s="45">
        <v>269900</v>
      </c>
      <c r="K293" s="44">
        <f t="shared" si="14"/>
        <v>0.45998399359743902</v>
      </c>
    </row>
    <row r="294" spans="1:11">
      <c r="A294" t="s">
        <v>1846</v>
      </c>
      <c r="B294" t="s">
        <v>5736</v>
      </c>
      <c r="C294" s="43">
        <v>30000</v>
      </c>
      <c r="D294">
        <v>10</v>
      </c>
      <c r="E294" s="43">
        <v>499800</v>
      </c>
      <c r="F294" s="43">
        <v>249900</v>
      </c>
      <c r="G294" s="44">
        <f t="shared" si="12"/>
        <v>0.5</v>
      </c>
      <c r="H294" s="45">
        <v>259900</v>
      </c>
      <c r="I294" s="44">
        <f t="shared" si="13"/>
        <v>0.47999199679871951</v>
      </c>
      <c r="J294" s="45">
        <v>269900</v>
      </c>
      <c r="K294" s="44">
        <f t="shared" si="14"/>
        <v>0.45998399359743902</v>
      </c>
    </row>
    <row r="295" spans="1:11">
      <c r="A295" t="s">
        <v>2289</v>
      </c>
      <c r="B295" t="s">
        <v>5734</v>
      </c>
      <c r="C295" s="43">
        <v>30000</v>
      </c>
      <c r="D295">
        <v>10</v>
      </c>
      <c r="E295" s="43">
        <v>499800</v>
      </c>
      <c r="F295" s="43">
        <v>249900</v>
      </c>
      <c r="G295" s="44">
        <f t="shared" si="12"/>
        <v>0.5</v>
      </c>
      <c r="H295" s="45">
        <v>259900</v>
      </c>
      <c r="I295" s="44">
        <f t="shared" si="13"/>
        <v>0.47999199679871951</v>
      </c>
      <c r="J295" s="45">
        <v>269900</v>
      </c>
      <c r="K295" s="44">
        <f t="shared" si="14"/>
        <v>0.45998399359743902</v>
      </c>
    </row>
    <row r="296" spans="1:11">
      <c r="A296" t="s">
        <v>5687</v>
      </c>
      <c r="B296" t="s">
        <v>5686</v>
      </c>
      <c r="C296" s="43">
        <v>30000</v>
      </c>
      <c r="D296">
        <v>10</v>
      </c>
      <c r="E296" s="43">
        <v>499800</v>
      </c>
      <c r="F296" s="43">
        <v>249900</v>
      </c>
      <c r="G296" s="44">
        <f t="shared" si="12"/>
        <v>0.5</v>
      </c>
      <c r="H296" s="45">
        <v>259900</v>
      </c>
      <c r="I296" s="44">
        <f t="shared" si="13"/>
        <v>0.47999199679871951</v>
      </c>
      <c r="J296" s="45">
        <v>269900</v>
      </c>
      <c r="K296" s="44">
        <f t="shared" si="14"/>
        <v>0.45998399359743902</v>
      </c>
    </row>
    <row r="297" spans="1:11">
      <c r="A297" t="s">
        <v>5681</v>
      </c>
      <c r="B297" t="s">
        <v>5680</v>
      </c>
      <c r="C297" s="43">
        <v>30000</v>
      </c>
      <c r="D297">
        <v>100</v>
      </c>
      <c r="E297" s="43">
        <v>499800</v>
      </c>
      <c r="F297" s="43">
        <v>249900</v>
      </c>
      <c r="G297" s="44">
        <f t="shared" si="12"/>
        <v>0.5</v>
      </c>
      <c r="H297" s="45">
        <v>259900</v>
      </c>
      <c r="I297" s="44">
        <f t="shared" si="13"/>
        <v>0.47999199679871951</v>
      </c>
      <c r="J297" s="45">
        <v>269900</v>
      </c>
      <c r="K297" s="44">
        <f t="shared" si="14"/>
        <v>0.45998399359743902</v>
      </c>
    </row>
    <row r="298" spans="1:11">
      <c r="A298" t="s">
        <v>5673</v>
      </c>
      <c r="B298" t="s">
        <v>5672</v>
      </c>
      <c r="C298" s="43">
        <v>30000</v>
      </c>
      <c r="D298">
        <v>100</v>
      </c>
      <c r="E298" s="43">
        <v>499800</v>
      </c>
      <c r="F298" s="43">
        <v>249900</v>
      </c>
      <c r="G298" s="44">
        <f t="shared" si="12"/>
        <v>0.5</v>
      </c>
      <c r="H298" s="45">
        <v>259900</v>
      </c>
      <c r="I298" s="44">
        <f t="shared" si="13"/>
        <v>0.47999199679871951</v>
      </c>
      <c r="J298" s="45">
        <v>269900</v>
      </c>
      <c r="K298" s="44">
        <f t="shared" si="14"/>
        <v>0.45998399359743902</v>
      </c>
    </row>
    <row r="299" spans="1:11">
      <c r="A299" t="s">
        <v>5671</v>
      </c>
      <c r="B299" t="s">
        <v>5670</v>
      </c>
      <c r="C299" s="43">
        <v>30000</v>
      </c>
      <c r="D299">
        <v>100</v>
      </c>
      <c r="E299" s="43">
        <v>499800</v>
      </c>
      <c r="F299" s="43">
        <v>249900</v>
      </c>
      <c r="G299" s="44">
        <f t="shared" si="12"/>
        <v>0.5</v>
      </c>
      <c r="H299" s="45">
        <v>259900</v>
      </c>
      <c r="I299" s="44">
        <f t="shared" si="13"/>
        <v>0.47999199679871951</v>
      </c>
      <c r="J299" s="45">
        <v>269900</v>
      </c>
      <c r="K299" s="44">
        <f t="shared" si="14"/>
        <v>0.45998399359743902</v>
      </c>
    </row>
    <row r="300" spans="1:11">
      <c r="A300" t="s">
        <v>8803</v>
      </c>
      <c r="B300" t="s">
        <v>8804</v>
      </c>
      <c r="C300" s="43">
        <v>30000</v>
      </c>
      <c r="D300">
        <v>9</v>
      </c>
      <c r="E300" s="43">
        <v>549780</v>
      </c>
      <c r="F300" s="43">
        <v>249900</v>
      </c>
      <c r="G300" s="44">
        <f t="shared" si="12"/>
        <v>0.54545454545454541</v>
      </c>
      <c r="H300" s="45">
        <v>259900</v>
      </c>
      <c r="I300" s="44">
        <f t="shared" si="13"/>
        <v>0.52726545163519956</v>
      </c>
      <c r="J300" s="45">
        <v>269900</v>
      </c>
      <c r="K300" s="44">
        <f t="shared" si="14"/>
        <v>0.5090763578158537</v>
      </c>
    </row>
    <row r="301" spans="1:11" ht="15.75" customHeight="1">
      <c r="A301" t="s">
        <v>8131</v>
      </c>
      <c r="B301" t="s">
        <v>8130</v>
      </c>
      <c r="C301" s="43">
        <v>30000</v>
      </c>
      <c r="D301">
        <v>0</v>
      </c>
      <c r="E301" s="43">
        <v>549780</v>
      </c>
      <c r="F301" s="43">
        <v>249900</v>
      </c>
      <c r="G301" s="44">
        <f t="shared" si="12"/>
        <v>0.54545454545454541</v>
      </c>
      <c r="H301" s="45">
        <v>259900</v>
      </c>
      <c r="I301" s="44">
        <f t="shared" si="13"/>
        <v>0.52726545163519956</v>
      </c>
      <c r="J301" s="45">
        <v>269900</v>
      </c>
      <c r="K301" s="44">
        <f t="shared" si="14"/>
        <v>0.5090763578158537</v>
      </c>
    </row>
    <row r="302" spans="1:11">
      <c r="A302" t="s">
        <v>2395</v>
      </c>
      <c r="B302" t="s">
        <v>8805</v>
      </c>
      <c r="C302" s="43">
        <v>30000</v>
      </c>
      <c r="D302">
        <v>10</v>
      </c>
      <c r="E302" s="43">
        <v>945780.00000000012</v>
      </c>
      <c r="F302" s="50">
        <v>429900</v>
      </c>
      <c r="G302" s="44">
        <f t="shared" si="12"/>
        <v>0.54545454545454553</v>
      </c>
      <c r="H302" s="45">
        <v>439900</v>
      </c>
      <c r="I302" s="44">
        <f t="shared" si="13"/>
        <v>0.53488126202710995</v>
      </c>
      <c r="J302" s="45">
        <v>469900</v>
      </c>
      <c r="K302" s="44">
        <f t="shared" si="14"/>
        <v>0.50316141174480333</v>
      </c>
    </row>
    <row r="303" spans="1:11">
      <c r="A303" t="s">
        <v>5126</v>
      </c>
      <c r="B303" t="s">
        <v>5125</v>
      </c>
      <c r="C303" s="43">
        <v>30000</v>
      </c>
      <c r="D303">
        <v>62</v>
      </c>
      <c r="E303" s="43">
        <v>923780.00000000012</v>
      </c>
      <c r="F303" s="50">
        <v>419900</v>
      </c>
      <c r="G303" s="44">
        <f t="shared" si="12"/>
        <v>0.54545454545454553</v>
      </c>
      <c r="H303" s="45">
        <v>429900</v>
      </c>
      <c r="I303" s="44">
        <f t="shared" si="13"/>
        <v>0.53462945723007649</v>
      </c>
      <c r="J303" s="45">
        <v>459900</v>
      </c>
      <c r="K303" s="44">
        <f t="shared" si="14"/>
        <v>0.50215419255666938</v>
      </c>
    </row>
    <row r="304" spans="1:11">
      <c r="A304" t="s">
        <v>1796</v>
      </c>
      <c r="B304" t="s">
        <v>8806</v>
      </c>
      <c r="C304" s="43">
        <v>20000</v>
      </c>
      <c r="D304">
        <v>100</v>
      </c>
      <c r="E304" s="43">
        <v>549780</v>
      </c>
      <c r="F304" s="43">
        <v>249900</v>
      </c>
      <c r="G304" s="44">
        <f t="shared" si="12"/>
        <v>0.54545454545454541</v>
      </c>
      <c r="H304" s="45">
        <v>259900</v>
      </c>
      <c r="I304" s="44">
        <f t="shared" si="13"/>
        <v>0.52726545163519956</v>
      </c>
      <c r="J304" s="45">
        <v>269900</v>
      </c>
      <c r="K304" s="44">
        <f t="shared" si="14"/>
        <v>0.5090763578158537</v>
      </c>
    </row>
    <row r="305" spans="1:11">
      <c r="A305" t="s">
        <v>2175</v>
      </c>
      <c r="B305" t="s">
        <v>6428</v>
      </c>
      <c r="C305" s="43">
        <v>30000</v>
      </c>
      <c r="D305">
        <v>29</v>
      </c>
      <c r="E305" s="43">
        <v>549780</v>
      </c>
      <c r="F305" s="43">
        <v>249900</v>
      </c>
      <c r="G305" s="44">
        <f t="shared" si="12"/>
        <v>0.54545454545454541</v>
      </c>
      <c r="H305" s="45">
        <v>259900</v>
      </c>
      <c r="I305" s="44">
        <f t="shared" si="13"/>
        <v>0.52726545163519956</v>
      </c>
      <c r="J305" s="45">
        <v>269900</v>
      </c>
      <c r="K305" s="44">
        <f t="shared" si="14"/>
        <v>0.5090763578158537</v>
      </c>
    </row>
    <row r="306" spans="1:11">
      <c r="A306" t="s">
        <v>8062</v>
      </c>
      <c r="B306" t="s">
        <v>8061</v>
      </c>
      <c r="C306" s="43">
        <v>20000</v>
      </c>
      <c r="D306">
        <v>10</v>
      </c>
      <c r="E306" s="43">
        <v>549780</v>
      </c>
      <c r="F306" s="43">
        <v>249900</v>
      </c>
      <c r="G306" s="44">
        <f t="shared" si="12"/>
        <v>0.54545454545454541</v>
      </c>
      <c r="H306" s="45">
        <v>259900</v>
      </c>
      <c r="I306" s="44">
        <f t="shared" si="13"/>
        <v>0.52726545163519956</v>
      </c>
      <c r="J306" s="45">
        <v>269900</v>
      </c>
      <c r="K306" s="44">
        <f t="shared" si="14"/>
        <v>0.5090763578158537</v>
      </c>
    </row>
    <row r="307" spans="1:11">
      <c r="A307" t="s">
        <v>1714</v>
      </c>
      <c r="B307" t="s">
        <v>5091</v>
      </c>
      <c r="C307" s="43">
        <v>20000</v>
      </c>
      <c r="D307">
        <v>10</v>
      </c>
      <c r="E307" s="43">
        <v>483780.00000000006</v>
      </c>
      <c r="F307" s="50">
        <v>219900</v>
      </c>
      <c r="G307" s="44">
        <f t="shared" si="12"/>
        <v>0.54545454545454553</v>
      </c>
      <c r="H307" s="45">
        <v>219900</v>
      </c>
      <c r="I307" s="44">
        <f t="shared" si="13"/>
        <v>0.54545454545454553</v>
      </c>
      <c r="J307" s="45">
        <v>239900</v>
      </c>
      <c r="K307" s="44">
        <f t="shared" si="14"/>
        <v>0.50411343999338554</v>
      </c>
    </row>
    <row r="308" spans="1:11">
      <c r="A308" t="s">
        <v>8807</v>
      </c>
      <c r="B308" t="s">
        <v>5091</v>
      </c>
      <c r="C308" s="43">
        <v>20000</v>
      </c>
      <c r="D308">
        <v>10</v>
      </c>
      <c r="E308" s="43">
        <v>549780</v>
      </c>
      <c r="F308" s="50">
        <v>249900</v>
      </c>
      <c r="G308" s="44">
        <f t="shared" si="12"/>
        <v>0.54545454545454541</v>
      </c>
      <c r="H308" s="45">
        <v>259900</v>
      </c>
      <c r="I308" s="44">
        <f t="shared" si="13"/>
        <v>0.52726545163519956</v>
      </c>
      <c r="J308" s="45">
        <v>269900</v>
      </c>
      <c r="K308" s="44">
        <f t="shared" si="14"/>
        <v>0.5090763578158537</v>
      </c>
    </row>
    <row r="309" spans="1:11">
      <c r="A309" t="s">
        <v>7925</v>
      </c>
      <c r="B309" t="s">
        <v>7924</v>
      </c>
      <c r="C309" s="43">
        <v>30000</v>
      </c>
      <c r="D309">
        <v>10</v>
      </c>
      <c r="E309" s="43">
        <v>549780</v>
      </c>
      <c r="F309" s="43">
        <v>249900</v>
      </c>
      <c r="G309" s="44">
        <f t="shared" si="12"/>
        <v>0.54545454545454541</v>
      </c>
      <c r="H309" s="45">
        <v>259900</v>
      </c>
      <c r="I309" s="44">
        <f t="shared" si="13"/>
        <v>0.52726545163519956</v>
      </c>
      <c r="J309" s="45">
        <v>269900</v>
      </c>
      <c r="K309" s="44">
        <f t="shared" si="14"/>
        <v>0.5090763578158537</v>
      </c>
    </row>
    <row r="310" spans="1:11" ht="15.75" customHeight="1">
      <c r="A310" t="s">
        <v>8808</v>
      </c>
      <c r="B310" t="s">
        <v>8809</v>
      </c>
      <c r="C310" s="43">
        <v>30000</v>
      </c>
      <c r="D310">
        <v>0</v>
      </c>
      <c r="E310" s="43">
        <v>499800</v>
      </c>
      <c r="F310" s="43">
        <v>249900</v>
      </c>
      <c r="G310" s="44">
        <f t="shared" si="12"/>
        <v>0.5</v>
      </c>
      <c r="H310" s="45">
        <v>259900</v>
      </c>
      <c r="I310" s="44">
        <f t="shared" si="13"/>
        <v>0.47999199679871951</v>
      </c>
      <c r="J310" s="45">
        <v>269900</v>
      </c>
      <c r="K310" s="44">
        <f t="shared" si="14"/>
        <v>0.45998399359743902</v>
      </c>
    </row>
    <row r="311" spans="1:11">
      <c r="A311" t="s">
        <v>8810</v>
      </c>
      <c r="B311" t="s">
        <v>8811</v>
      </c>
      <c r="C311" s="43">
        <v>20000</v>
      </c>
      <c r="D311">
        <v>10</v>
      </c>
      <c r="E311" s="43">
        <v>499800</v>
      </c>
      <c r="F311" s="43">
        <v>249900</v>
      </c>
      <c r="G311" s="44">
        <f t="shared" si="12"/>
        <v>0.5</v>
      </c>
      <c r="H311" s="45">
        <v>259900</v>
      </c>
      <c r="I311" s="44">
        <f t="shared" si="13"/>
        <v>0.47999199679871951</v>
      </c>
      <c r="J311" s="45">
        <v>269900</v>
      </c>
      <c r="K311" s="44">
        <f t="shared" si="14"/>
        <v>0.45998399359743902</v>
      </c>
    </row>
    <row r="312" spans="1:11">
      <c r="A312" t="s">
        <v>8812</v>
      </c>
      <c r="B312" t="s">
        <v>8813</v>
      </c>
      <c r="C312" s="43">
        <v>30000</v>
      </c>
      <c r="D312">
        <v>10</v>
      </c>
      <c r="E312" s="43">
        <v>499800</v>
      </c>
      <c r="F312" s="43">
        <v>249900</v>
      </c>
      <c r="G312" s="44">
        <f t="shared" si="12"/>
        <v>0.5</v>
      </c>
      <c r="H312" s="45">
        <v>259900</v>
      </c>
      <c r="I312" s="44">
        <f t="shared" si="13"/>
        <v>0.47999199679871951</v>
      </c>
      <c r="J312" s="45">
        <v>269900</v>
      </c>
      <c r="K312" s="44">
        <f t="shared" si="14"/>
        <v>0.45998399359743902</v>
      </c>
    </row>
    <row r="313" spans="1:11">
      <c r="A313" t="s">
        <v>8814</v>
      </c>
      <c r="B313" t="s">
        <v>8815</v>
      </c>
      <c r="C313" s="43">
        <v>30000</v>
      </c>
      <c r="D313" t="s">
        <v>8790</v>
      </c>
      <c r="E313" s="43">
        <v>499800</v>
      </c>
      <c r="F313" s="43">
        <v>249900</v>
      </c>
      <c r="G313" s="44">
        <f t="shared" si="12"/>
        <v>0.5</v>
      </c>
      <c r="H313" s="45">
        <v>259900</v>
      </c>
      <c r="I313" s="44">
        <f t="shared" si="13"/>
        <v>0.47999199679871951</v>
      </c>
      <c r="J313" s="45">
        <v>269900</v>
      </c>
      <c r="K313" s="44">
        <f t="shared" si="14"/>
        <v>0.45998399359743902</v>
      </c>
    </row>
    <row r="314" spans="1:11">
      <c r="A314" t="s">
        <v>8816</v>
      </c>
      <c r="B314" t="s">
        <v>2980</v>
      </c>
      <c r="C314" s="43">
        <v>20000</v>
      </c>
      <c r="E314" s="43">
        <v>549780</v>
      </c>
      <c r="F314" s="43">
        <v>249900</v>
      </c>
      <c r="G314" s="44">
        <f t="shared" si="12"/>
        <v>0.54545454545454541</v>
      </c>
      <c r="H314" s="45">
        <v>259900</v>
      </c>
      <c r="I314" s="44">
        <f t="shared" si="13"/>
        <v>0.52726545163519956</v>
      </c>
      <c r="J314" s="45">
        <v>269900</v>
      </c>
      <c r="K314" s="44">
        <f t="shared" si="14"/>
        <v>0.5090763578158537</v>
      </c>
    </row>
    <row r="315" spans="1:11">
      <c r="A315" t="s">
        <v>8817</v>
      </c>
      <c r="B315" t="s">
        <v>8818</v>
      </c>
      <c r="C315" s="43">
        <v>20000</v>
      </c>
      <c r="D315">
        <v>100</v>
      </c>
      <c r="E315" s="43">
        <v>519800</v>
      </c>
      <c r="F315" s="43">
        <v>259900</v>
      </c>
      <c r="G315" s="44">
        <f t="shared" si="12"/>
        <v>0.5</v>
      </c>
      <c r="H315" s="45">
        <v>269900</v>
      </c>
      <c r="I315" s="44">
        <f t="shared" si="13"/>
        <v>0.48076183147364371</v>
      </c>
      <c r="J315" s="45">
        <v>279900</v>
      </c>
      <c r="K315" s="44">
        <f t="shared" si="14"/>
        <v>0.46152366294728742</v>
      </c>
    </row>
    <row r="316" spans="1:11">
      <c r="A316" t="s">
        <v>8819</v>
      </c>
      <c r="B316" t="s">
        <v>8820</v>
      </c>
      <c r="C316" s="43">
        <v>30000</v>
      </c>
      <c r="D316">
        <v>0</v>
      </c>
      <c r="E316" s="43">
        <v>519800</v>
      </c>
      <c r="F316" s="43">
        <v>259900</v>
      </c>
      <c r="G316" s="44">
        <f t="shared" si="12"/>
        <v>0.5</v>
      </c>
      <c r="H316" s="45">
        <v>269900</v>
      </c>
      <c r="I316" s="44">
        <f t="shared" si="13"/>
        <v>0.48076183147364371</v>
      </c>
      <c r="J316" s="45">
        <v>279900</v>
      </c>
      <c r="K316" s="44">
        <f t="shared" si="14"/>
        <v>0.46152366294728742</v>
      </c>
    </row>
    <row r="317" spans="1:11" ht="15.75" customHeight="1">
      <c r="A317" t="s">
        <v>8821</v>
      </c>
      <c r="B317" t="s">
        <v>8822</v>
      </c>
      <c r="C317" s="43">
        <v>30000</v>
      </c>
      <c r="D317">
        <v>0</v>
      </c>
      <c r="E317" s="43">
        <v>519800</v>
      </c>
      <c r="F317" s="43">
        <v>259900</v>
      </c>
      <c r="G317" s="44">
        <f t="shared" si="12"/>
        <v>0.5</v>
      </c>
      <c r="H317" s="45">
        <v>269900</v>
      </c>
      <c r="I317" s="44">
        <f t="shared" si="13"/>
        <v>0.48076183147364371</v>
      </c>
      <c r="J317" s="45">
        <v>279900</v>
      </c>
      <c r="K317" s="44">
        <f t="shared" si="14"/>
        <v>0.46152366294728742</v>
      </c>
    </row>
    <row r="318" spans="1:11">
      <c r="A318" t="s">
        <v>8823</v>
      </c>
      <c r="B318" t="s">
        <v>8824</v>
      </c>
      <c r="C318" s="43">
        <v>30000</v>
      </c>
      <c r="D318">
        <v>0</v>
      </c>
      <c r="E318" s="43">
        <v>519800</v>
      </c>
      <c r="F318" s="43">
        <v>259900</v>
      </c>
      <c r="G318" s="44">
        <f t="shared" si="12"/>
        <v>0.5</v>
      </c>
      <c r="H318" s="45">
        <v>269900</v>
      </c>
      <c r="I318" s="44">
        <f t="shared" si="13"/>
        <v>0.48076183147364371</v>
      </c>
      <c r="J318" s="45">
        <v>279900</v>
      </c>
      <c r="K318" s="44">
        <f t="shared" si="14"/>
        <v>0.46152366294728742</v>
      </c>
    </row>
    <row r="319" spans="1:11" ht="15.75" customHeight="1">
      <c r="A319" t="s">
        <v>8825</v>
      </c>
      <c r="B319" t="s">
        <v>8826</v>
      </c>
      <c r="C319" s="43">
        <v>30000</v>
      </c>
      <c r="D319">
        <v>10</v>
      </c>
      <c r="E319" s="43">
        <v>519800</v>
      </c>
      <c r="F319" s="43">
        <v>259900</v>
      </c>
      <c r="G319" s="44">
        <f t="shared" si="12"/>
        <v>0.5</v>
      </c>
      <c r="H319" s="45">
        <v>269900</v>
      </c>
      <c r="I319" s="44">
        <f t="shared" si="13"/>
        <v>0.48076183147364371</v>
      </c>
      <c r="J319" s="45">
        <v>279900</v>
      </c>
      <c r="K319" s="44">
        <f t="shared" si="14"/>
        <v>0.46152366294728742</v>
      </c>
    </row>
    <row r="320" spans="1:11">
      <c r="A320" t="s">
        <v>8827</v>
      </c>
      <c r="B320" t="s">
        <v>8828</v>
      </c>
      <c r="C320" s="43">
        <v>30000</v>
      </c>
      <c r="D320">
        <v>10</v>
      </c>
      <c r="E320" s="43">
        <v>519800</v>
      </c>
      <c r="F320" s="43">
        <v>259900</v>
      </c>
      <c r="G320" s="44">
        <f t="shared" si="12"/>
        <v>0.5</v>
      </c>
      <c r="H320" s="45">
        <v>269900</v>
      </c>
      <c r="I320" s="44">
        <f t="shared" si="13"/>
        <v>0.48076183147364371</v>
      </c>
      <c r="J320" s="45">
        <v>279900</v>
      </c>
      <c r="K320" s="44">
        <f t="shared" si="14"/>
        <v>0.46152366294728742</v>
      </c>
    </row>
    <row r="321" spans="1:11" ht="15.75" customHeight="1">
      <c r="A321" t="s">
        <v>8829</v>
      </c>
      <c r="B321" t="s">
        <v>8830</v>
      </c>
      <c r="C321" s="43">
        <v>30000</v>
      </c>
      <c r="D321">
        <v>0</v>
      </c>
      <c r="E321" s="43">
        <v>519800</v>
      </c>
      <c r="F321" s="43">
        <v>259900</v>
      </c>
      <c r="G321" s="44">
        <f t="shared" si="12"/>
        <v>0.5</v>
      </c>
      <c r="H321" s="45">
        <v>269900</v>
      </c>
      <c r="I321" s="44">
        <f t="shared" si="13"/>
        <v>0.48076183147364371</v>
      </c>
      <c r="J321" s="45">
        <v>279900</v>
      </c>
      <c r="K321" s="44">
        <f t="shared" si="14"/>
        <v>0.46152366294728742</v>
      </c>
    </row>
    <row r="322" spans="1:11" ht="15.75" customHeight="1">
      <c r="A322" t="s">
        <v>8831</v>
      </c>
      <c r="B322" t="s">
        <v>8832</v>
      </c>
      <c r="C322" s="43">
        <v>30000</v>
      </c>
      <c r="D322">
        <v>2</v>
      </c>
      <c r="E322" s="43">
        <v>519800</v>
      </c>
      <c r="F322" s="43">
        <v>259900</v>
      </c>
      <c r="G322" s="44">
        <f t="shared" ref="G322:G385" si="15">1-(F322/E322)</f>
        <v>0.5</v>
      </c>
      <c r="H322" s="45">
        <v>269900</v>
      </c>
      <c r="I322" s="44">
        <f t="shared" ref="I322:I385" si="16">1-(H322/E322)</f>
        <v>0.48076183147364371</v>
      </c>
      <c r="J322" s="45">
        <v>279900</v>
      </c>
      <c r="K322" s="44">
        <f t="shared" ref="K322:K385" si="17">1-(J322/E322)</f>
        <v>0.46152366294728742</v>
      </c>
    </row>
    <row r="323" spans="1:11" ht="15.75" customHeight="1">
      <c r="A323" t="s">
        <v>8833</v>
      </c>
      <c r="B323" t="s">
        <v>8834</v>
      </c>
      <c r="C323" s="43">
        <v>30000</v>
      </c>
      <c r="D323">
        <v>2</v>
      </c>
      <c r="E323" s="43">
        <v>519800</v>
      </c>
      <c r="F323" s="43">
        <v>259900</v>
      </c>
      <c r="G323" s="44">
        <f t="shared" si="15"/>
        <v>0.5</v>
      </c>
      <c r="H323" s="45">
        <v>269900</v>
      </c>
      <c r="I323" s="44">
        <f t="shared" si="16"/>
        <v>0.48076183147364371</v>
      </c>
      <c r="J323" s="45">
        <v>279900</v>
      </c>
      <c r="K323" s="44">
        <f t="shared" si="17"/>
        <v>0.46152366294728742</v>
      </c>
    </row>
    <row r="324" spans="1:11" ht="15.75" customHeight="1">
      <c r="A324" t="s">
        <v>8835</v>
      </c>
      <c r="B324" t="s">
        <v>8836</v>
      </c>
      <c r="C324" s="43">
        <v>30000</v>
      </c>
      <c r="D324">
        <v>0</v>
      </c>
      <c r="E324" s="43">
        <v>519800</v>
      </c>
      <c r="F324" s="43">
        <v>259900</v>
      </c>
      <c r="G324" s="44">
        <f t="shared" si="15"/>
        <v>0.5</v>
      </c>
      <c r="H324" s="45">
        <v>269900</v>
      </c>
      <c r="I324" s="44">
        <f t="shared" si="16"/>
        <v>0.48076183147364371</v>
      </c>
      <c r="J324" s="45">
        <v>279900</v>
      </c>
      <c r="K324" s="44">
        <f t="shared" si="17"/>
        <v>0.46152366294728742</v>
      </c>
    </row>
    <row r="325" spans="1:11">
      <c r="A325" t="s">
        <v>8837</v>
      </c>
      <c r="B325" t="s">
        <v>8838</v>
      </c>
      <c r="C325" s="43">
        <v>30000</v>
      </c>
      <c r="D325">
        <v>9</v>
      </c>
      <c r="E325" s="43">
        <v>519800</v>
      </c>
      <c r="F325" s="43">
        <v>259900</v>
      </c>
      <c r="G325" s="44">
        <f t="shared" si="15"/>
        <v>0.5</v>
      </c>
      <c r="H325" s="45">
        <v>269900</v>
      </c>
      <c r="I325" s="44">
        <f t="shared" si="16"/>
        <v>0.48076183147364371</v>
      </c>
      <c r="J325" s="45">
        <v>279900</v>
      </c>
      <c r="K325" s="44">
        <f t="shared" si="17"/>
        <v>0.46152366294728742</v>
      </c>
    </row>
    <row r="326" spans="1:11">
      <c r="A326" t="s">
        <v>8839</v>
      </c>
      <c r="B326" t="s">
        <v>8840</v>
      </c>
      <c r="C326" s="43">
        <v>30000</v>
      </c>
      <c r="D326">
        <v>78</v>
      </c>
      <c r="E326" s="43">
        <v>519800</v>
      </c>
      <c r="F326" s="43">
        <v>259900</v>
      </c>
      <c r="G326" s="44">
        <f t="shared" si="15"/>
        <v>0.5</v>
      </c>
      <c r="H326" s="45">
        <v>269900</v>
      </c>
      <c r="I326" s="44">
        <f t="shared" si="16"/>
        <v>0.48076183147364371</v>
      </c>
      <c r="J326" s="45">
        <v>279900</v>
      </c>
      <c r="K326" s="44">
        <f t="shared" si="17"/>
        <v>0.46152366294728742</v>
      </c>
    </row>
    <row r="327" spans="1:11">
      <c r="A327" t="s">
        <v>8841</v>
      </c>
      <c r="B327" t="s">
        <v>8842</v>
      </c>
      <c r="C327" s="43">
        <v>30000</v>
      </c>
      <c r="D327">
        <v>10</v>
      </c>
      <c r="E327" s="43">
        <v>519800</v>
      </c>
      <c r="F327" s="43">
        <v>259900</v>
      </c>
      <c r="G327" s="44">
        <f t="shared" si="15"/>
        <v>0.5</v>
      </c>
      <c r="H327" s="45">
        <v>269900</v>
      </c>
      <c r="I327" s="44">
        <f t="shared" si="16"/>
        <v>0.48076183147364371</v>
      </c>
      <c r="J327" s="45">
        <v>279900</v>
      </c>
      <c r="K327" s="44">
        <f t="shared" si="17"/>
        <v>0.46152366294728742</v>
      </c>
    </row>
    <row r="328" spans="1:11">
      <c r="A328" t="s">
        <v>8843</v>
      </c>
      <c r="B328" t="s">
        <v>8844</v>
      </c>
      <c r="C328" s="43">
        <v>30000</v>
      </c>
      <c r="D328">
        <v>51</v>
      </c>
      <c r="E328" s="43">
        <v>519800</v>
      </c>
      <c r="F328" s="43">
        <v>259900</v>
      </c>
      <c r="G328" s="44">
        <f t="shared" si="15"/>
        <v>0.5</v>
      </c>
      <c r="H328" s="45">
        <v>269900</v>
      </c>
      <c r="I328" s="44">
        <f t="shared" si="16"/>
        <v>0.48076183147364371</v>
      </c>
      <c r="J328" s="45">
        <v>279900</v>
      </c>
      <c r="K328" s="44">
        <f t="shared" si="17"/>
        <v>0.46152366294728742</v>
      </c>
    </row>
    <row r="329" spans="1:11">
      <c r="A329" t="s">
        <v>8022</v>
      </c>
      <c r="B329" t="s">
        <v>8021</v>
      </c>
      <c r="C329" s="43">
        <v>30000</v>
      </c>
      <c r="D329">
        <v>100</v>
      </c>
      <c r="E329" s="43">
        <v>571780</v>
      </c>
      <c r="F329" s="43">
        <v>259900</v>
      </c>
      <c r="G329" s="44">
        <f t="shared" si="15"/>
        <v>0.54545454545454541</v>
      </c>
      <c r="H329" s="45">
        <v>269900</v>
      </c>
      <c r="I329" s="44">
        <f t="shared" si="16"/>
        <v>0.52796530133967612</v>
      </c>
      <c r="J329" s="45">
        <v>279900</v>
      </c>
      <c r="K329" s="44">
        <f t="shared" si="17"/>
        <v>0.51047605722480682</v>
      </c>
    </row>
    <row r="330" spans="1:11">
      <c r="A330" t="s">
        <v>6247</v>
      </c>
      <c r="B330" t="s">
        <v>6246</v>
      </c>
      <c r="C330" s="43">
        <v>30000</v>
      </c>
      <c r="D330">
        <v>5</v>
      </c>
      <c r="E330" s="43">
        <v>571780</v>
      </c>
      <c r="F330" s="43">
        <v>259900</v>
      </c>
      <c r="G330" s="44">
        <f t="shared" si="15"/>
        <v>0.54545454545454541</v>
      </c>
      <c r="H330" s="45">
        <v>269900</v>
      </c>
      <c r="I330" s="44">
        <f t="shared" si="16"/>
        <v>0.52796530133967612</v>
      </c>
      <c r="J330" s="45">
        <v>279900</v>
      </c>
      <c r="K330" s="44">
        <f t="shared" si="17"/>
        <v>0.51047605722480682</v>
      </c>
    </row>
    <row r="331" spans="1:11">
      <c r="A331" t="s">
        <v>2416</v>
      </c>
      <c r="B331" t="s">
        <v>6240</v>
      </c>
      <c r="C331" s="43">
        <v>20000</v>
      </c>
      <c r="D331">
        <v>5</v>
      </c>
      <c r="E331" s="43">
        <v>571780</v>
      </c>
      <c r="F331" s="43">
        <v>259900</v>
      </c>
      <c r="G331" s="44">
        <f t="shared" si="15"/>
        <v>0.54545454545454541</v>
      </c>
      <c r="H331" s="45">
        <v>269900</v>
      </c>
      <c r="I331" s="44">
        <f t="shared" si="16"/>
        <v>0.52796530133967612</v>
      </c>
      <c r="J331" s="45">
        <v>279900</v>
      </c>
      <c r="K331" s="44">
        <f t="shared" si="17"/>
        <v>0.51047605722480682</v>
      </c>
    </row>
    <row r="332" spans="1:11">
      <c r="A332" t="s">
        <v>1735</v>
      </c>
      <c r="B332" t="s">
        <v>5852</v>
      </c>
      <c r="C332" s="43">
        <v>20000</v>
      </c>
      <c r="D332">
        <v>2</v>
      </c>
      <c r="E332" s="43">
        <v>571780</v>
      </c>
      <c r="F332" s="43">
        <v>259900</v>
      </c>
      <c r="G332" s="44">
        <f t="shared" si="15"/>
        <v>0.54545454545454541</v>
      </c>
      <c r="H332" s="45">
        <v>269900</v>
      </c>
      <c r="I332" s="44">
        <f t="shared" si="16"/>
        <v>0.52796530133967612</v>
      </c>
      <c r="J332" s="45">
        <v>279900</v>
      </c>
      <c r="K332" s="44">
        <f t="shared" si="17"/>
        <v>0.51047605722480682</v>
      </c>
    </row>
    <row r="333" spans="1:11">
      <c r="A333" t="s">
        <v>7332</v>
      </c>
      <c r="B333" t="s">
        <v>7331</v>
      </c>
      <c r="C333" s="43">
        <v>20000</v>
      </c>
      <c r="D333">
        <v>0</v>
      </c>
      <c r="E333" s="43">
        <v>571780</v>
      </c>
      <c r="F333" s="43">
        <v>259900</v>
      </c>
      <c r="G333" s="44">
        <f t="shared" si="15"/>
        <v>0.54545454545454541</v>
      </c>
      <c r="H333" s="45">
        <v>269900</v>
      </c>
      <c r="I333" s="44">
        <f t="shared" si="16"/>
        <v>0.52796530133967612</v>
      </c>
      <c r="J333" s="45">
        <v>279900</v>
      </c>
      <c r="K333" s="44">
        <f t="shared" si="17"/>
        <v>0.51047605722480682</v>
      </c>
    </row>
    <row r="334" spans="1:11">
      <c r="A334" t="s">
        <v>1732</v>
      </c>
      <c r="B334" t="s">
        <v>5855</v>
      </c>
      <c r="C334" s="43">
        <v>20000</v>
      </c>
      <c r="D334">
        <v>3</v>
      </c>
      <c r="E334" s="43">
        <v>571780</v>
      </c>
      <c r="F334" s="43">
        <v>259900</v>
      </c>
      <c r="G334" s="44">
        <f t="shared" si="15"/>
        <v>0.54545454545454541</v>
      </c>
      <c r="H334" s="45">
        <v>269900</v>
      </c>
      <c r="I334" s="44">
        <f t="shared" si="16"/>
        <v>0.52796530133967612</v>
      </c>
      <c r="J334" s="45">
        <v>279900</v>
      </c>
      <c r="K334" s="44">
        <f t="shared" si="17"/>
        <v>0.51047605722480682</v>
      </c>
    </row>
    <row r="335" spans="1:11" ht="15.75" customHeight="1">
      <c r="A335" t="s">
        <v>6217</v>
      </c>
      <c r="B335" t="s">
        <v>6216</v>
      </c>
      <c r="C335" s="43">
        <v>30000</v>
      </c>
      <c r="D335">
        <v>1000</v>
      </c>
      <c r="E335" s="43">
        <v>571780</v>
      </c>
      <c r="F335" s="43">
        <v>259900</v>
      </c>
      <c r="G335" s="44">
        <f t="shared" si="15"/>
        <v>0.54545454545454541</v>
      </c>
      <c r="H335" s="45">
        <v>269900</v>
      </c>
      <c r="I335" s="44">
        <f t="shared" si="16"/>
        <v>0.52796530133967612</v>
      </c>
      <c r="J335" s="45">
        <v>279900</v>
      </c>
      <c r="K335" s="44">
        <f t="shared" si="17"/>
        <v>0.51047605722480682</v>
      </c>
    </row>
    <row r="336" spans="1:11">
      <c r="A336" t="s">
        <v>6253</v>
      </c>
      <c r="B336" t="s">
        <v>6252</v>
      </c>
      <c r="C336" s="43">
        <v>30000</v>
      </c>
      <c r="D336">
        <v>20</v>
      </c>
      <c r="E336" s="43">
        <v>571780</v>
      </c>
      <c r="F336" s="43">
        <v>259900</v>
      </c>
      <c r="G336" s="44">
        <f t="shared" si="15"/>
        <v>0.54545454545454541</v>
      </c>
      <c r="H336" s="45">
        <v>269900</v>
      </c>
      <c r="I336" s="44">
        <f t="shared" si="16"/>
        <v>0.52796530133967612</v>
      </c>
      <c r="J336" s="45">
        <v>279900</v>
      </c>
      <c r="K336" s="44">
        <f t="shared" si="17"/>
        <v>0.51047605722480682</v>
      </c>
    </row>
    <row r="337" spans="1:11" ht="15.75" customHeight="1">
      <c r="A337" t="s">
        <v>6243</v>
      </c>
      <c r="B337" t="s">
        <v>6242</v>
      </c>
      <c r="C337" s="43">
        <v>30000</v>
      </c>
      <c r="D337">
        <v>0</v>
      </c>
      <c r="E337" s="43">
        <v>571780</v>
      </c>
      <c r="F337" s="43">
        <v>259900</v>
      </c>
      <c r="G337" s="44">
        <f t="shared" si="15"/>
        <v>0.54545454545454541</v>
      </c>
      <c r="H337" s="45">
        <v>269900</v>
      </c>
      <c r="I337" s="44">
        <f t="shared" si="16"/>
        <v>0.52796530133967612</v>
      </c>
      <c r="J337" s="45">
        <v>279900</v>
      </c>
      <c r="K337" s="44">
        <f t="shared" si="17"/>
        <v>0.51047605722480682</v>
      </c>
    </row>
    <row r="338" spans="1:11">
      <c r="A338" t="s">
        <v>6226</v>
      </c>
      <c r="B338" t="s">
        <v>6225</v>
      </c>
      <c r="C338" s="43">
        <v>30000</v>
      </c>
      <c r="D338">
        <v>18</v>
      </c>
      <c r="E338" s="43">
        <v>571780</v>
      </c>
      <c r="F338" s="43">
        <v>259900</v>
      </c>
      <c r="G338" s="44">
        <f t="shared" si="15"/>
        <v>0.54545454545454541</v>
      </c>
      <c r="H338" s="45">
        <v>269900</v>
      </c>
      <c r="I338" s="44">
        <f t="shared" si="16"/>
        <v>0.52796530133967612</v>
      </c>
      <c r="J338" s="45">
        <v>279900</v>
      </c>
      <c r="K338" s="44">
        <f t="shared" si="17"/>
        <v>0.51047605722480682</v>
      </c>
    </row>
    <row r="339" spans="1:11" ht="15.75" customHeight="1">
      <c r="A339" t="s">
        <v>7392</v>
      </c>
      <c r="B339" t="s">
        <v>7391</v>
      </c>
      <c r="C339" s="43">
        <v>20000</v>
      </c>
      <c r="D339">
        <v>8</v>
      </c>
      <c r="E339" s="43">
        <v>571780</v>
      </c>
      <c r="F339" s="43">
        <v>259900</v>
      </c>
      <c r="G339" s="44">
        <f t="shared" si="15"/>
        <v>0.54545454545454541</v>
      </c>
      <c r="H339" s="45">
        <v>269900</v>
      </c>
      <c r="I339" s="44">
        <f t="shared" si="16"/>
        <v>0.52796530133967612</v>
      </c>
      <c r="J339" s="45">
        <v>279900</v>
      </c>
      <c r="K339" s="44">
        <f t="shared" si="17"/>
        <v>0.51047605722480682</v>
      </c>
    </row>
    <row r="340" spans="1:11">
      <c r="A340" t="s">
        <v>2593</v>
      </c>
      <c r="B340" t="s">
        <v>7313</v>
      </c>
      <c r="C340" s="43">
        <v>20000</v>
      </c>
      <c r="D340">
        <v>5</v>
      </c>
      <c r="E340" s="43">
        <v>571780</v>
      </c>
      <c r="F340" s="43">
        <v>259900</v>
      </c>
      <c r="G340" s="44">
        <f t="shared" si="15"/>
        <v>0.54545454545454541</v>
      </c>
      <c r="H340" s="45">
        <v>269900</v>
      </c>
      <c r="I340" s="44">
        <f t="shared" si="16"/>
        <v>0.52796530133967612</v>
      </c>
      <c r="J340" s="45">
        <v>279900</v>
      </c>
      <c r="K340" s="44">
        <f t="shared" si="17"/>
        <v>0.51047605722480682</v>
      </c>
    </row>
    <row r="341" spans="1:11" ht="15.75" customHeight="1">
      <c r="A341" t="s">
        <v>8260</v>
      </c>
      <c r="B341" t="s">
        <v>8259</v>
      </c>
      <c r="C341" s="43">
        <v>20000</v>
      </c>
      <c r="D341">
        <v>1</v>
      </c>
      <c r="E341" s="43">
        <v>571780</v>
      </c>
      <c r="F341" s="43">
        <v>259900</v>
      </c>
      <c r="G341" s="44">
        <f t="shared" si="15"/>
        <v>0.54545454545454541</v>
      </c>
      <c r="H341" s="45">
        <v>269900</v>
      </c>
      <c r="I341" s="44">
        <f t="shared" si="16"/>
        <v>0.52796530133967612</v>
      </c>
      <c r="J341" s="45">
        <v>279900</v>
      </c>
      <c r="K341" s="44">
        <f t="shared" si="17"/>
        <v>0.51047605722480682</v>
      </c>
    </row>
    <row r="342" spans="1:11">
      <c r="A342" t="s">
        <v>7851</v>
      </c>
      <c r="B342" t="s">
        <v>7850</v>
      </c>
      <c r="C342" s="43">
        <v>30000</v>
      </c>
      <c r="D342">
        <v>10</v>
      </c>
      <c r="E342" s="43">
        <v>571780</v>
      </c>
      <c r="F342" s="43">
        <v>259900</v>
      </c>
      <c r="G342" s="44">
        <f t="shared" si="15"/>
        <v>0.54545454545454541</v>
      </c>
      <c r="H342" s="45">
        <v>269900</v>
      </c>
      <c r="I342" s="44">
        <f t="shared" si="16"/>
        <v>0.52796530133967612</v>
      </c>
      <c r="J342" s="45">
        <v>279900</v>
      </c>
      <c r="K342" s="44">
        <f t="shared" si="17"/>
        <v>0.51047605722480682</v>
      </c>
    </row>
    <row r="343" spans="1:11" ht="15.75" customHeight="1">
      <c r="A343" t="s">
        <v>1683</v>
      </c>
      <c r="B343" t="s">
        <v>5108</v>
      </c>
      <c r="C343" s="43">
        <v>30000</v>
      </c>
      <c r="D343">
        <v>10</v>
      </c>
      <c r="E343" s="43">
        <v>571780</v>
      </c>
      <c r="F343" s="43">
        <v>259900</v>
      </c>
      <c r="G343" s="44">
        <f t="shared" si="15"/>
        <v>0.54545454545454541</v>
      </c>
      <c r="H343" s="45">
        <v>269900</v>
      </c>
      <c r="I343" s="44">
        <f t="shared" si="16"/>
        <v>0.52796530133967612</v>
      </c>
      <c r="J343" s="45">
        <v>279900</v>
      </c>
      <c r="K343" s="44">
        <f t="shared" si="17"/>
        <v>0.51047605722480682</v>
      </c>
    </row>
    <row r="344" spans="1:11" ht="15.75" customHeight="1">
      <c r="A344" t="s">
        <v>2595</v>
      </c>
      <c r="B344" t="s">
        <v>7330</v>
      </c>
      <c r="C344" s="43">
        <v>20000</v>
      </c>
      <c r="D344">
        <v>10</v>
      </c>
      <c r="E344" s="43">
        <v>571780</v>
      </c>
      <c r="F344" s="43">
        <v>259900</v>
      </c>
      <c r="G344" s="44">
        <f t="shared" si="15"/>
        <v>0.54545454545454541</v>
      </c>
      <c r="H344" s="45">
        <v>269900</v>
      </c>
      <c r="I344" s="44">
        <f t="shared" si="16"/>
        <v>0.52796530133967612</v>
      </c>
      <c r="J344" s="45">
        <v>279900</v>
      </c>
      <c r="K344" s="44">
        <f t="shared" si="17"/>
        <v>0.51047605722480682</v>
      </c>
    </row>
    <row r="345" spans="1:11" ht="15.75" customHeight="1">
      <c r="A345" t="s">
        <v>2594</v>
      </c>
      <c r="B345" t="s">
        <v>5805</v>
      </c>
      <c r="C345" s="43">
        <v>20000</v>
      </c>
      <c r="D345">
        <v>100</v>
      </c>
      <c r="E345" s="43">
        <v>571780</v>
      </c>
      <c r="F345" s="43">
        <v>259900</v>
      </c>
      <c r="G345" s="44">
        <f t="shared" si="15"/>
        <v>0.54545454545454541</v>
      </c>
      <c r="H345" s="45">
        <v>269900</v>
      </c>
      <c r="I345" s="44">
        <f t="shared" si="16"/>
        <v>0.52796530133967612</v>
      </c>
      <c r="J345" s="45">
        <v>279900</v>
      </c>
      <c r="K345" s="44">
        <f t="shared" si="17"/>
        <v>0.51047605722480682</v>
      </c>
    </row>
    <row r="346" spans="1:11">
      <c r="A346" t="s">
        <v>1709</v>
      </c>
      <c r="B346" t="s">
        <v>8125</v>
      </c>
      <c r="C346" s="43">
        <v>30000</v>
      </c>
      <c r="D346">
        <v>0</v>
      </c>
      <c r="E346" s="43">
        <v>571780</v>
      </c>
      <c r="F346" s="43">
        <v>259900</v>
      </c>
      <c r="G346" s="44">
        <f t="shared" si="15"/>
        <v>0.54545454545454541</v>
      </c>
      <c r="H346" s="45">
        <v>269900</v>
      </c>
      <c r="I346" s="44">
        <f t="shared" si="16"/>
        <v>0.52796530133967612</v>
      </c>
      <c r="J346" s="45">
        <v>279900</v>
      </c>
      <c r="K346" s="44">
        <f t="shared" si="17"/>
        <v>0.51047605722480682</v>
      </c>
    </row>
    <row r="347" spans="1:11">
      <c r="A347" t="s">
        <v>1710</v>
      </c>
      <c r="B347" t="s">
        <v>7355</v>
      </c>
      <c r="C347" s="43">
        <v>30000</v>
      </c>
      <c r="D347">
        <v>0</v>
      </c>
      <c r="E347" s="43">
        <v>571780</v>
      </c>
      <c r="F347" s="43">
        <v>259900</v>
      </c>
      <c r="G347" s="44">
        <f t="shared" si="15"/>
        <v>0.54545454545454541</v>
      </c>
      <c r="H347" s="45">
        <v>269900</v>
      </c>
      <c r="I347" s="44">
        <f t="shared" si="16"/>
        <v>0.52796530133967612</v>
      </c>
      <c r="J347" s="45">
        <v>279900</v>
      </c>
      <c r="K347" s="44">
        <f t="shared" si="17"/>
        <v>0.51047605722480682</v>
      </c>
    </row>
    <row r="348" spans="1:11">
      <c r="A348" t="s">
        <v>8845</v>
      </c>
      <c r="B348" t="s">
        <v>8846</v>
      </c>
      <c r="C348" s="43">
        <v>30000</v>
      </c>
      <c r="D348">
        <v>0</v>
      </c>
      <c r="E348" s="43">
        <v>519800</v>
      </c>
      <c r="F348" s="43">
        <v>259900</v>
      </c>
      <c r="G348" s="44">
        <f t="shared" si="15"/>
        <v>0.5</v>
      </c>
      <c r="H348" s="45">
        <v>269900</v>
      </c>
      <c r="I348" s="44">
        <f t="shared" si="16"/>
        <v>0.48076183147364371</v>
      </c>
      <c r="J348" s="45">
        <v>279900</v>
      </c>
      <c r="K348" s="44">
        <f t="shared" si="17"/>
        <v>0.46152366294728742</v>
      </c>
    </row>
    <row r="349" spans="1:11">
      <c r="A349" t="s">
        <v>8847</v>
      </c>
      <c r="B349" t="s">
        <v>8848</v>
      </c>
      <c r="C349" s="43">
        <v>20000</v>
      </c>
      <c r="D349">
        <v>10</v>
      </c>
      <c r="E349" s="43">
        <v>519800</v>
      </c>
      <c r="F349" s="43">
        <v>259900</v>
      </c>
      <c r="G349" s="44">
        <f t="shared" si="15"/>
        <v>0.5</v>
      </c>
      <c r="H349" s="45">
        <v>269900</v>
      </c>
      <c r="I349" s="44">
        <f t="shared" si="16"/>
        <v>0.48076183147364371</v>
      </c>
      <c r="J349" s="45">
        <v>279900</v>
      </c>
      <c r="K349" s="44">
        <f t="shared" si="17"/>
        <v>0.46152366294728742</v>
      </c>
    </row>
    <row r="350" spans="1:11">
      <c r="A350" t="s">
        <v>8849</v>
      </c>
      <c r="B350" t="s">
        <v>8850</v>
      </c>
      <c r="C350" s="43">
        <v>20000</v>
      </c>
      <c r="D350">
        <v>0</v>
      </c>
      <c r="E350" s="43">
        <v>519800</v>
      </c>
      <c r="F350" s="43">
        <v>259900</v>
      </c>
      <c r="G350" s="44">
        <f t="shared" si="15"/>
        <v>0.5</v>
      </c>
      <c r="H350" s="45">
        <v>269900</v>
      </c>
      <c r="I350" s="44">
        <f t="shared" si="16"/>
        <v>0.48076183147364371</v>
      </c>
      <c r="J350" s="45">
        <v>279900</v>
      </c>
      <c r="K350" s="44">
        <f t="shared" si="17"/>
        <v>0.46152366294728742</v>
      </c>
    </row>
    <row r="351" spans="1:11" ht="15.75" customHeight="1">
      <c r="A351" t="s">
        <v>8851</v>
      </c>
      <c r="B351" t="s">
        <v>8852</v>
      </c>
      <c r="C351" s="43">
        <v>20000</v>
      </c>
      <c r="D351">
        <v>10</v>
      </c>
      <c r="E351" s="43">
        <v>519800</v>
      </c>
      <c r="F351" s="43">
        <v>259900</v>
      </c>
      <c r="G351" s="44">
        <f t="shared" si="15"/>
        <v>0.5</v>
      </c>
      <c r="H351" s="45">
        <v>269900</v>
      </c>
      <c r="I351" s="44">
        <f t="shared" si="16"/>
        <v>0.48076183147364371</v>
      </c>
      <c r="J351" s="45">
        <v>279900</v>
      </c>
      <c r="K351" s="44">
        <f t="shared" si="17"/>
        <v>0.46152366294728742</v>
      </c>
    </row>
    <row r="352" spans="1:11">
      <c r="A352" t="s">
        <v>8853</v>
      </c>
      <c r="B352" t="s">
        <v>8854</v>
      </c>
      <c r="C352" s="43">
        <v>20000</v>
      </c>
      <c r="D352">
        <v>10</v>
      </c>
      <c r="E352" s="43">
        <v>519800</v>
      </c>
      <c r="F352" s="43">
        <v>259900</v>
      </c>
      <c r="G352" s="44">
        <f t="shared" si="15"/>
        <v>0.5</v>
      </c>
      <c r="H352" s="45">
        <v>269900</v>
      </c>
      <c r="I352" s="44">
        <f t="shared" si="16"/>
        <v>0.48076183147364371</v>
      </c>
      <c r="J352" s="45">
        <v>279900</v>
      </c>
      <c r="K352" s="44">
        <f t="shared" si="17"/>
        <v>0.46152366294728742</v>
      </c>
    </row>
    <row r="353" spans="1:11" ht="15.75" customHeight="1">
      <c r="A353" t="s">
        <v>8855</v>
      </c>
      <c r="B353" t="s">
        <v>8856</v>
      </c>
      <c r="C353" s="43">
        <v>20000</v>
      </c>
      <c r="D353">
        <v>2</v>
      </c>
      <c r="E353" s="43">
        <v>519800</v>
      </c>
      <c r="F353" s="43">
        <v>259900</v>
      </c>
      <c r="G353" s="44">
        <f t="shared" si="15"/>
        <v>0.5</v>
      </c>
      <c r="H353" s="45">
        <v>269900</v>
      </c>
      <c r="I353" s="44">
        <f t="shared" si="16"/>
        <v>0.48076183147364371</v>
      </c>
      <c r="J353" s="45">
        <v>279900</v>
      </c>
      <c r="K353" s="44">
        <f t="shared" si="17"/>
        <v>0.46152366294728742</v>
      </c>
    </row>
    <row r="354" spans="1:11" ht="15.75" customHeight="1">
      <c r="A354" t="s">
        <v>1706</v>
      </c>
      <c r="B354" t="s">
        <v>7395</v>
      </c>
      <c r="C354" s="43">
        <v>30000</v>
      </c>
      <c r="D354">
        <v>0</v>
      </c>
      <c r="E354" s="43">
        <v>571780</v>
      </c>
      <c r="F354" s="43">
        <v>259900</v>
      </c>
      <c r="G354" s="44">
        <f t="shared" si="15"/>
        <v>0.54545454545454541</v>
      </c>
      <c r="H354" s="45">
        <v>269900</v>
      </c>
      <c r="I354" s="44">
        <f t="shared" si="16"/>
        <v>0.52796530133967612</v>
      </c>
      <c r="J354" s="45">
        <v>279900</v>
      </c>
      <c r="K354" s="44">
        <f t="shared" si="17"/>
        <v>0.51047605722480682</v>
      </c>
    </row>
    <row r="355" spans="1:11">
      <c r="A355" t="s">
        <v>8143</v>
      </c>
      <c r="B355" t="s">
        <v>8142</v>
      </c>
      <c r="C355" s="43">
        <v>20000</v>
      </c>
      <c r="D355">
        <v>10</v>
      </c>
      <c r="E355" s="43">
        <v>571780</v>
      </c>
      <c r="F355" s="43">
        <v>259900</v>
      </c>
      <c r="G355" s="44">
        <f t="shared" si="15"/>
        <v>0.54545454545454541</v>
      </c>
      <c r="H355" s="45">
        <v>269900</v>
      </c>
      <c r="I355" s="44">
        <f t="shared" si="16"/>
        <v>0.52796530133967612</v>
      </c>
      <c r="J355" s="45">
        <v>279900</v>
      </c>
      <c r="K355" s="44">
        <f t="shared" si="17"/>
        <v>0.51047605722480682</v>
      </c>
    </row>
    <row r="356" spans="1:11" ht="15.75" customHeight="1">
      <c r="A356" t="s">
        <v>1707</v>
      </c>
      <c r="B356" t="s">
        <v>8063</v>
      </c>
      <c r="C356" s="43">
        <v>30000</v>
      </c>
      <c r="D356">
        <v>22</v>
      </c>
      <c r="E356" s="43">
        <v>571780</v>
      </c>
      <c r="F356" s="43">
        <v>259900</v>
      </c>
      <c r="G356" s="44">
        <f t="shared" si="15"/>
        <v>0.54545454545454541</v>
      </c>
      <c r="H356" s="45">
        <v>269900</v>
      </c>
      <c r="I356" s="44">
        <f t="shared" si="16"/>
        <v>0.52796530133967612</v>
      </c>
      <c r="J356" s="45">
        <v>279900</v>
      </c>
      <c r="K356" s="44">
        <f t="shared" si="17"/>
        <v>0.51047605722480682</v>
      </c>
    </row>
    <row r="357" spans="1:11">
      <c r="A357" t="s">
        <v>1712</v>
      </c>
      <c r="B357" t="s">
        <v>8857</v>
      </c>
      <c r="C357" s="43">
        <v>20000</v>
      </c>
      <c r="D357">
        <v>0</v>
      </c>
      <c r="E357" s="43">
        <v>571780</v>
      </c>
      <c r="F357" s="43">
        <v>259900</v>
      </c>
      <c r="G357" s="44">
        <f t="shared" si="15"/>
        <v>0.54545454545454541</v>
      </c>
      <c r="H357" s="45">
        <v>269900</v>
      </c>
      <c r="I357" s="44">
        <f t="shared" si="16"/>
        <v>0.52796530133967612</v>
      </c>
      <c r="J357" s="45">
        <v>279900</v>
      </c>
      <c r="K357" s="44">
        <f t="shared" si="17"/>
        <v>0.51047605722480682</v>
      </c>
    </row>
    <row r="358" spans="1:11" ht="15.75" customHeight="1">
      <c r="A358" t="s">
        <v>8858</v>
      </c>
      <c r="B358" t="s">
        <v>3316</v>
      </c>
      <c r="C358" s="43">
        <v>20000</v>
      </c>
      <c r="D358">
        <v>100</v>
      </c>
      <c r="E358" s="43">
        <v>571780</v>
      </c>
      <c r="F358" s="43">
        <v>259900</v>
      </c>
      <c r="G358" s="44">
        <f t="shared" si="15"/>
        <v>0.54545454545454541</v>
      </c>
      <c r="H358" s="45">
        <v>269900</v>
      </c>
      <c r="I358" s="44">
        <f t="shared" si="16"/>
        <v>0.52796530133967612</v>
      </c>
      <c r="J358" s="45">
        <v>279900</v>
      </c>
      <c r="K358" s="44">
        <f t="shared" si="17"/>
        <v>0.51047605722480682</v>
      </c>
    </row>
    <row r="359" spans="1:11" ht="15.75" customHeight="1">
      <c r="A359" t="s">
        <v>8859</v>
      </c>
      <c r="B359" t="s">
        <v>4704</v>
      </c>
      <c r="C359" s="43">
        <v>20000</v>
      </c>
      <c r="D359">
        <v>10</v>
      </c>
      <c r="E359" s="43">
        <v>571780</v>
      </c>
      <c r="F359" s="43">
        <v>259900</v>
      </c>
      <c r="G359" s="44">
        <f t="shared" si="15"/>
        <v>0.54545454545454541</v>
      </c>
      <c r="H359" s="45">
        <v>269900</v>
      </c>
      <c r="I359" s="44">
        <f t="shared" si="16"/>
        <v>0.52796530133967612</v>
      </c>
      <c r="J359" s="45">
        <v>279900</v>
      </c>
      <c r="K359" s="44">
        <f t="shared" si="17"/>
        <v>0.51047605722480682</v>
      </c>
    </row>
    <row r="360" spans="1:11" ht="15.75" customHeight="1">
      <c r="A360" t="s">
        <v>8860</v>
      </c>
      <c r="B360" t="s">
        <v>8861</v>
      </c>
      <c r="C360" s="43">
        <v>20000</v>
      </c>
      <c r="D360">
        <v>0</v>
      </c>
      <c r="E360" s="43">
        <v>571780</v>
      </c>
      <c r="F360" s="43">
        <v>259900</v>
      </c>
      <c r="G360" s="44">
        <f t="shared" si="15"/>
        <v>0.54545454545454541</v>
      </c>
      <c r="H360" s="45">
        <v>269900</v>
      </c>
      <c r="I360" s="44">
        <f t="shared" si="16"/>
        <v>0.52796530133967612</v>
      </c>
      <c r="J360" s="45">
        <v>279900</v>
      </c>
      <c r="K360" s="44">
        <f t="shared" si="17"/>
        <v>0.51047605722480682</v>
      </c>
    </row>
    <row r="361" spans="1:11" ht="15.75" customHeight="1">
      <c r="A361" t="s">
        <v>8862</v>
      </c>
      <c r="B361" t="s">
        <v>8863</v>
      </c>
      <c r="C361" s="43">
        <v>20000</v>
      </c>
      <c r="D361">
        <v>100</v>
      </c>
      <c r="E361" s="43">
        <v>539800</v>
      </c>
      <c r="F361" s="43">
        <v>269900</v>
      </c>
      <c r="G361" s="44">
        <f t="shared" si="15"/>
        <v>0.5</v>
      </c>
      <c r="H361" s="45">
        <v>279900</v>
      </c>
      <c r="I361" s="44">
        <f t="shared" si="16"/>
        <v>0.48147462022971466</v>
      </c>
      <c r="J361" s="45">
        <v>289900</v>
      </c>
      <c r="K361" s="44">
        <f t="shared" si="17"/>
        <v>0.46294924045942942</v>
      </c>
    </row>
    <row r="362" spans="1:11" ht="15.75" customHeight="1">
      <c r="A362" t="s">
        <v>2344</v>
      </c>
      <c r="B362" t="s">
        <v>8864</v>
      </c>
      <c r="C362" s="43">
        <v>30000</v>
      </c>
      <c r="D362">
        <v>100</v>
      </c>
      <c r="E362" s="43">
        <v>539800</v>
      </c>
      <c r="F362" s="43">
        <v>269900</v>
      </c>
      <c r="G362" s="44">
        <f t="shared" si="15"/>
        <v>0.5</v>
      </c>
      <c r="H362" s="45">
        <v>279900</v>
      </c>
      <c r="I362" s="44">
        <f t="shared" si="16"/>
        <v>0.48147462022971466</v>
      </c>
      <c r="J362" s="45">
        <v>289900</v>
      </c>
      <c r="K362" s="44">
        <f t="shared" si="17"/>
        <v>0.46294924045942942</v>
      </c>
    </row>
    <row r="363" spans="1:11" ht="15.75" customHeight="1">
      <c r="A363" t="s">
        <v>8865</v>
      </c>
      <c r="B363" t="s">
        <v>8866</v>
      </c>
      <c r="C363" s="43">
        <v>30000</v>
      </c>
      <c r="D363">
        <v>10</v>
      </c>
      <c r="E363" s="43">
        <v>539800</v>
      </c>
      <c r="F363" s="43">
        <v>269900</v>
      </c>
      <c r="G363" s="44">
        <f t="shared" si="15"/>
        <v>0.5</v>
      </c>
      <c r="H363" s="45">
        <v>279900</v>
      </c>
      <c r="I363" s="44">
        <f t="shared" si="16"/>
        <v>0.48147462022971466</v>
      </c>
      <c r="J363" s="45">
        <v>289900</v>
      </c>
      <c r="K363" s="44">
        <f t="shared" si="17"/>
        <v>0.46294924045942942</v>
      </c>
    </row>
    <row r="364" spans="1:11" ht="15.75" customHeight="1">
      <c r="A364" t="s">
        <v>8867</v>
      </c>
      <c r="B364" t="s">
        <v>8868</v>
      </c>
      <c r="C364" s="43">
        <v>30000</v>
      </c>
      <c r="D364">
        <v>0</v>
      </c>
      <c r="E364" s="43">
        <v>539800</v>
      </c>
      <c r="F364" s="43">
        <v>269900</v>
      </c>
      <c r="G364" s="44">
        <f t="shared" si="15"/>
        <v>0.5</v>
      </c>
      <c r="H364" s="45">
        <v>279900</v>
      </c>
      <c r="I364" s="44">
        <f t="shared" si="16"/>
        <v>0.48147462022971466</v>
      </c>
      <c r="J364" s="45">
        <v>289900</v>
      </c>
      <c r="K364" s="44">
        <f t="shared" si="17"/>
        <v>0.46294924045942942</v>
      </c>
    </row>
    <row r="365" spans="1:11" ht="15.75" customHeight="1">
      <c r="A365" t="s">
        <v>8869</v>
      </c>
      <c r="B365" t="s">
        <v>8870</v>
      </c>
      <c r="C365" s="43">
        <v>30000</v>
      </c>
      <c r="D365">
        <v>10</v>
      </c>
      <c r="E365" s="43">
        <v>539800</v>
      </c>
      <c r="F365" s="43">
        <v>269900</v>
      </c>
      <c r="G365" s="44">
        <f t="shared" si="15"/>
        <v>0.5</v>
      </c>
      <c r="H365" s="45">
        <v>279900</v>
      </c>
      <c r="I365" s="44">
        <f t="shared" si="16"/>
        <v>0.48147462022971466</v>
      </c>
      <c r="J365" s="45">
        <v>289900</v>
      </c>
      <c r="K365" s="44">
        <f t="shared" si="17"/>
        <v>0.46294924045942942</v>
      </c>
    </row>
    <row r="366" spans="1:11" ht="15.75" customHeight="1">
      <c r="A366" t="s">
        <v>8871</v>
      </c>
      <c r="B366" t="s">
        <v>8872</v>
      </c>
      <c r="C366" s="43">
        <v>30000</v>
      </c>
      <c r="D366">
        <v>0</v>
      </c>
      <c r="E366" s="43">
        <v>539800</v>
      </c>
      <c r="F366" s="43">
        <v>269900</v>
      </c>
      <c r="G366" s="44">
        <f t="shared" si="15"/>
        <v>0.5</v>
      </c>
      <c r="H366" s="45">
        <v>279900</v>
      </c>
      <c r="I366" s="44">
        <f t="shared" si="16"/>
        <v>0.48147462022971466</v>
      </c>
      <c r="J366" s="45">
        <v>289900</v>
      </c>
      <c r="K366" s="44">
        <f t="shared" si="17"/>
        <v>0.46294924045942942</v>
      </c>
    </row>
    <row r="367" spans="1:11" ht="15.75" customHeight="1">
      <c r="A367" t="s">
        <v>8873</v>
      </c>
      <c r="B367" t="s">
        <v>8874</v>
      </c>
      <c r="C367" s="43">
        <v>20000</v>
      </c>
      <c r="D367">
        <v>24</v>
      </c>
      <c r="E367" s="43">
        <v>539800</v>
      </c>
      <c r="F367" s="43">
        <v>269900</v>
      </c>
      <c r="G367" s="44">
        <f t="shared" si="15"/>
        <v>0.5</v>
      </c>
      <c r="H367" s="45">
        <v>279900</v>
      </c>
      <c r="I367" s="44">
        <f t="shared" si="16"/>
        <v>0.48147462022971466</v>
      </c>
      <c r="J367" s="45">
        <v>289900</v>
      </c>
      <c r="K367" s="44">
        <f t="shared" si="17"/>
        <v>0.46294924045942942</v>
      </c>
    </row>
    <row r="368" spans="1:11" ht="15.75" customHeight="1">
      <c r="A368" t="s">
        <v>8875</v>
      </c>
      <c r="B368" t="s">
        <v>8876</v>
      </c>
      <c r="C368" s="43">
        <v>30000</v>
      </c>
      <c r="D368">
        <v>7</v>
      </c>
      <c r="E368" s="43">
        <v>539800</v>
      </c>
      <c r="F368" s="43">
        <v>269900</v>
      </c>
      <c r="G368" s="44">
        <f t="shared" si="15"/>
        <v>0.5</v>
      </c>
      <c r="H368" s="45">
        <v>279900</v>
      </c>
      <c r="I368" s="44">
        <f t="shared" si="16"/>
        <v>0.48147462022971466</v>
      </c>
      <c r="J368" s="45">
        <v>289900</v>
      </c>
      <c r="K368" s="44">
        <f t="shared" si="17"/>
        <v>0.46294924045942942</v>
      </c>
    </row>
    <row r="369" spans="1:11">
      <c r="A369" t="s">
        <v>8877</v>
      </c>
      <c r="B369" t="s">
        <v>8878</v>
      </c>
      <c r="C369" s="43">
        <v>30000</v>
      </c>
      <c r="D369">
        <v>50</v>
      </c>
      <c r="E369" s="43">
        <v>539800</v>
      </c>
      <c r="F369" s="43">
        <v>269900</v>
      </c>
      <c r="G369" s="44">
        <f t="shared" si="15"/>
        <v>0.5</v>
      </c>
      <c r="H369" s="45">
        <v>279900</v>
      </c>
      <c r="I369" s="44">
        <f t="shared" si="16"/>
        <v>0.48147462022971466</v>
      </c>
      <c r="J369" s="45">
        <v>289900</v>
      </c>
      <c r="K369" s="44">
        <f t="shared" si="17"/>
        <v>0.46294924045942942</v>
      </c>
    </row>
    <row r="370" spans="1:11">
      <c r="A370" t="s">
        <v>6119</v>
      </c>
      <c r="B370" t="s">
        <v>6118</v>
      </c>
      <c r="C370" s="43">
        <v>30000</v>
      </c>
      <c r="D370">
        <v>10</v>
      </c>
      <c r="E370" s="43">
        <v>539800</v>
      </c>
      <c r="F370" s="43">
        <v>269900</v>
      </c>
      <c r="G370" s="44">
        <f t="shared" si="15"/>
        <v>0.5</v>
      </c>
      <c r="H370" s="45">
        <v>279900</v>
      </c>
      <c r="I370" s="44">
        <f t="shared" si="16"/>
        <v>0.48147462022971466</v>
      </c>
      <c r="J370" s="45">
        <v>289900</v>
      </c>
      <c r="K370" s="44">
        <f t="shared" si="17"/>
        <v>0.46294924045942942</v>
      </c>
    </row>
    <row r="371" spans="1:11">
      <c r="A371" t="s">
        <v>6143</v>
      </c>
      <c r="B371" t="s">
        <v>6142</v>
      </c>
      <c r="C371" s="43">
        <v>30000</v>
      </c>
      <c r="D371">
        <v>2</v>
      </c>
      <c r="E371" s="43">
        <v>539800</v>
      </c>
      <c r="F371" s="43">
        <v>269900</v>
      </c>
      <c r="G371" s="44">
        <f t="shared" si="15"/>
        <v>0.5</v>
      </c>
      <c r="H371" s="45">
        <v>279900</v>
      </c>
      <c r="I371" s="44">
        <f t="shared" si="16"/>
        <v>0.48147462022971466</v>
      </c>
      <c r="J371" s="45">
        <v>289900</v>
      </c>
      <c r="K371" s="44">
        <f t="shared" si="17"/>
        <v>0.46294924045942942</v>
      </c>
    </row>
    <row r="372" spans="1:11">
      <c r="A372" t="s">
        <v>6107</v>
      </c>
      <c r="B372" t="s">
        <v>6106</v>
      </c>
      <c r="C372" s="43">
        <v>30000</v>
      </c>
      <c r="D372">
        <v>2</v>
      </c>
      <c r="E372" s="43">
        <v>539800</v>
      </c>
      <c r="F372" s="43">
        <v>269900</v>
      </c>
      <c r="G372" s="44">
        <f t="shared" si="15"/>
        <v>0.5</v>
      </c>
      <c r="H372" s="45">
        <v>279900</v>
      </c>
      <c r="I372" s="44">
        <f t="shared" si="16"/>
        <v>0.48147462022971466</v>
      </c>
      <c r="J372" s="45">
        <v>289900</v>
      </c>
      <c r="K372" s="44">
        <f t="shared" si="17"/>
        <v>0.46294924045942942</v>
      </c>
    </row>
    <row r="373" spans="1:11">
      <c r="A373" t="s">
        <v>6085</v>
      </c>
      <c r="B373" t="s">
        <v>6084</v>
      </c>
      <c r="C373" s="43">
        <v>30000</v>
      </c>
      <c r="D373">
        <v>2</v>
      </c>
      <c r="E373" s="43">
        <v>539800</v>
      </c>
      <c r="F373" s="43">
        <v>269900</v>
      </c>
      <c r="G373" s="44">
        <f t="shared" si="15"/>
        <v>0.5</v>
      </c>
      <c r="H373" s="45">
        <v>279900</v>
      </c>
      <c r="I373" s="44">
        <f t="shared" si="16"/>
        <v>0.48147462022971466</v>
      </c>
      <c r="J373" s="45">
        <v>289900</v>
      </c>
      <c r="K373" s="44">
        <f t="shared" si="17"/>
        <v>0.46294924045942942</v>
      </c>
    </row>
    <row r="374" spans="1:11" ht="15.75" customHeight="1">
      <c r="A374" t="s">
        <v>6093</v>
      </c>
      <c r="B374" t="s">
        <v>6092</v>
      </c>
      <c r="C374" s="43">
        <v>30000</v>
      </c>
      <c r="D374">
        <v>9</v>
      </c>
      <c r="E374" s="43">
        <v>539800</v>
      </c>
      <c r="F374" s="43">
        <v>269900</v>
      </c>
      <c r="G374" s="44">
        <f t="shared" si="15"/>
        <v>0.5</v>
      </c>
      <c r="H374" s="45">
        <v>279900</v>
      </c>
      <c r="I374" s="44">
        <f t="shared" si="16"/>
        <v>0.48147462022971466</v>
      </c>
      <c r="J374" s="45">
        <v>289900</v>
      </c>
      <c r="K374" s="44">
        <f t="shared" si="17"/>
        <v>0.46294924045942942</v>
      </c>
    </row>
    <row r="375" spans="1:11" ht="15.75" customHeight="1">
      <c r="A375" t="s">
        <v>2315</v>
      </c>
      <c r="B375" t="s">
        <v>6056</v>
      </c>
      <c r="C375" s="43">
        <v>30000</v>
      </c>
      <c r="D375">
        <v>2</v>
      </c>
      <c r="E375" s="43">
        <v>539800</v>
      </c>
      <c r="F375" s="43">
        <v>269900</v>
      </c>
      <c r="G375" s="44">
        <f t="shared" si="15"/>
        <v>0.5</v>
      </c>
      <c r="H375" s="45">
        <v>279900</v>
      </c>
      <c r="I375" s="44">
        <f t="shared" si="16"/>
        <v>0.48147462022971466</v>
      </c>
      <c r="J375" s="45">
        <v>289900</v>
      </c>
      <c r="K375" s="44">
        <f t="shared" si="17"/>
        <v>0.46294924045942942</v>
      </c>
    </row>
    <row r="376" spans="1:11" ht="15.75" customHeight="1">
      <c r="A376" t="s">
        <v>2342</v>
      </c>
      <c r="B376" t="s">
        <v>6005</v>
      </c>
      <c r="C376" s="43">
        <v>30000</v>
      </c>
      <c r="D376">
        <v>2</v>
      </c>
      <c r="E376" s="43">
        <v>539800</v>
      </c>
      <c r="F376" s="43">
        <v>269900</v>
      </c>
      <c r="G376" s="44">
        <f t="shared" si="15"/>
        <v>0.5</v>
      </c>
      <c r="H376" s="45">
        <v>279900</v>
      </c>
      <c r="I376" s="44">
        <f t="shared" si="16"/>
        <v>0.48147462022971466</v>
      </c>
      <c r="J376" s="45">
        <v>289900</v>
      </c>
      <c r="K376" s="44">
        <f t="shared" si="17"/>
        <v>0.46294924045942942</v>
      </c>
    </row>
    <row r="377" spans="1:11" ht="15.75" customHeight="1">
      <c r="A377" t="s">
        <v>2341</v>
      </c>
      <c r="B377" t="s">
        <v>6018</v>
      </c>
      <c r="C377" s="43">
        <v>30000</v>
      </c>
      <c r="D377">
        <v>2</v>
      </c>
      <c r="E377" s="43">
        <v>539800</v>
      </c>
      <c r="F377" s="43">
        <v>269900</v>
      </c>
      <c r="G377" s="44">
        <f t="shared" si="15"/>
        <v>0.5</v>
      </c>
      <c r="H377" s="45">
        <v>279900</v>
      </c>
      <c r="I377" s="44">
        <f t="shared" si="16"/>
        <v>0.48147462022971466</v>
      </c>
      <c r="J377" s="45">
        <v>289900</v>
      </c>
      <c r="K377" s="44">
        <f t="shared" si="17"/>
        <v>0.46294924045942942</v>
      </c>
    </row>
    <row r="378" spans="1:11">
      <c r="A378" t="s">
        <v>2308</v>
      </c>
      <c r="B378" t="s">
        <v>5943</v>
      </c>
      <c r="C378" s="43">
        <v>30000</v>
      </c>
      <c r="D378">
        <v>2</v>
      </c>
      <c r="E378" s="43">
        <v>539800</v>
      </c>
      <c r="F378" s="43">
        <v>269900</v>
      </c>
      <c r="G378" s="44">
        <f t="shared" si="15"/>
        <v>0.5</v>
      </c>
      <c r="H378" s="45">
        <v>279900</v>
      </c>
      <c r="I378" s="44">
        <f t="shared" si="16"/>
        <v>0.48147462022971466</v>
      </c>
      <c r="J378" s="45">
        <v>289900</v>
      </c>
      <c r="K378" s="44">
        <f t="shared" si="17"/>
        <v>0.46294924045942942</v>
      </c>
    </row>
    <row r="379" spans="1:11">
      <c r="A379" t="s">
        <v>6179</v>
      </c>
      <c r="B379" t="s">
        <v>6178</v>
      </c>
      <c r="C379" s="43">
        <v>30000</v>
      </c>
      <c r="D379">
        <v>100</v>
      </c>
      <c r="E379" s="43">
        <v>539800</v>
      </c>
      <c r="F379" s="43">
        <v>269900</v>
      </c>
      <c r="G379" s="44">
        <f t="shared" si="15"/>
        <v>0.5</v>
      </c>
      <c r="H379" s="45">
        <v>279900</v>
      </c>
      <c r="I379" s="44">
        <f t="shared" si="16"/>
        <v>0.48147462022971466</v>
      </c>
      <c r="J379" s="45">
        <v>289900</v>
      </c>
      <c r="K379" s="44">
        <f t="shared" si="17"/>
        <v>0.46294924045942942</v>
      </c>
    </row>
    <row r="380" spans="1:11">
      <c r="A380" t="s">
        <v>5918</v>
      </c>
      <c r="B380" t="s">
        <v>5917</v>
      </c>
      <c r="C380" s="43">
        <v>30000</v>
      </c>
      <c r="D380">
        <v>1</v>
      </c>
      <c r="E380" s="43">
        <v>539800</v>
      </c>
      <c r="F380" s="43">
        <v>269900</v>
      </c>
      <c r="G380" s="44">
        <f t="shared" si="15"/>
        <v>0.5</v>
      </c>
      <c r="H380" s="45">
        <v>279900</v>
      </c>
      <c r="I380" s="44">
        <f t="shared" si="16"/>
        <v>0.48147462022971466</v>
      </c>
      <c r="J380" s="45">
        <v>289900</v>
      </c>
      <c r="K380" s="44">
        <f t="shared" si="17"/>
        <v>0.46294924045942942</v>
      </c>
    </row>
    <row r="381" spans="1:11">
      <c r="A381" t="s">
        <v>6117</v>
      </c>
      <c r="B381" t="s">
        <v>6116</v>
      </c>
      <c r="C381" s="43">
        <v>30000</v>
      </c>
      <c r="D381">
        <v>1</v>
      </c>
      <c r="E381" s="43">
        <v>539800</v>
      </c>
      <c r="F381" s="43">
        <v>269900</v>
      </c>
      <c r="G381" s="44">
        <f t="shared" si="15"/>
        <v>0.5</v>
      </c>
      <c r="H381" s="45">
        <v>279900</v>
      </c>
      <c r="I381" s="44">
        <f t="shared" si="16"/>
        <v>0.48147462022971466</v>
      </c>
      <c r="J381" s="45">
        <v>289900</v>
      </c>
      <c r="K381" s="44">
        <f t="shared" si="17"/>
        <v>0.46294924045942942</v>
      </c>
    </row>
    <row r="382" spans="1:11">
      <c r="A382" t="s">
        <v>2345</v>
      </c>
      <c r="B382" t="s">
        <v>6032</v>
      </c>
      <c r="C382" s="43">
        <v>30000</v>
      </c>
      <c r="D382">
        <v>100</v>
      </c>
      <c r="E382" s="43">
        <v>539800</v>
      </c>
      <c r="F382" s="43">
        <v>269900</v>
      </c>
      <c r="G382" s="44">
        <f t="shared" si="15"/>
        <v>0.5</v>
      </c>
      <c r="H382" s="45">
        <v>279900</v>
      </c>
      <c r="I382" s="44">
        <f t="shared" si="16"/>
        <v>0.48147462022971466</v>
      </c>
      <c r="J382" s="45">
        <v>289900</v>
      </c>
      <c r="K382" s="44">
        <f t="shared" si="17"/>
        <v>0.46294924045942942</v>
      </c>
    </row>
    <row r="383" spans="1:11">
      <c r="A383" t="s">
        <v>6157</v>
      </c>
      <c r="B383" t="s">
        <v>6156</v>
      </c>
      <c r="C383" s="43">
        <v>30000</v>
      </c>
      <c r="D383">
        <v>100</v>
      </c>
      <c r="E383" s="43">
        <v>539800</v>
      </c>
      <c r="F383" s="43">
        <v>269900</v>
      </c>
      <c r="G383" s="44">
        <f t="shared" si="15"/>
        <v>0.5</v>
      </c>
      <c r="H383" s="45">
        <v>279900</v>
      </c>
      <c r="I383" s="44">
        <f t="shared" si="16"/>
        <v>0.48147462022971466</v>
      </c>
      <c r="J383" s="45">
        <v>289900</v>
      </c>
      <c r="K383" s="44">
        <f t="shared" si="17"/>
        <v>0.46294924045942942</v>
      </c>
    </row>
    <row r="384" spans="1:11">
      <c r="A384" t="s">
        <v>6135</v>
      </c>
      <c r="B384" t="s">
        <v>6134</v>
      </c>
      <c r="C384" s="43">
        <v>30000</v>
      </c>
      <c r="D384">
        <v>100</v>
      </c>
      <c r="E384" s="43">
        <v>539800</v>
      </c>
      <c r="F384" s="43">
        <v>269900</v>
      </c>
      <c r="G384" s="44">
        <f t="shared" si="15"/>
        <v>0.5</v>
      </c>
      <c r="H384" s="45">
        <v>279900</v>
      </c>
      <c r="I384" s="44">
        <f t="shared" si="16"/>
        <v>0.48147462022971466</v>
      </c>
      <c r="J384" s="45">
        <v>289900</v>
      </c>
      <c r="K384" s="44">
        <f t="shared" si="17"/>
        <v>0.46294924045942942</v>
      </c>
    </row>
    <row r="385" spans="1:11">
      <c r="A385" t="s">
        <v>2309</v>
      </c>
      <c r="B385" t="s">
        <v>5946</v>
      </c>
      <c r="C385" s="43">
        <v>30000</v>
      </c>
      <c r="D385">
        <v>100</v>
      </c>
      <c r="E385" s="43">
        <v>539800</v>
      </c>
      <c r="F385" s="43">
        <v>269900</v>
      </c>
      <c r="G385" s="44">
        <f t="shared" si="15"/>
        <v>0.5</v>
      </c>
      <c r="H385" s="45">
        <v>279900</v>
      </c>
      <c r="I385" s="44">
        <f t="shared" si="16"/>
        <v>0.48147462022971466</v>
      </c>
      <c r="J385" s="45">
        <v>289900</v>
      </c>
      <c r="K385" s="44">
        <f t="shared" si="17"/>
        <v>0.46294924045942942</v>
      </c>
    </row>
    <row r="386" spans="1:11" ht="15.75" customHeight="1">
      <c r="A386" t="s">
        <v>5942</v>
      </c>
      <c r="B386" t="s">
        <v>5941</v>
      </c>
      <c r="C386" s="43">
        <v>30000</v>
      </c>
      <c r="D386">
        <v>21</v>
      </c>
      <c r="E386" s="43">
        <v>539800</v>
      </c>
      <c r="F386" s="43">
        <v>269900</v>
      </c>
      <c r="G386" s="44">
        <f t="shared" ref="G386:G449" si="18">1-(F386/E386)</f>
        <v>0.5</v>
      </c>
      <c r="H386" s="45">
        <v>279900</v>
      </c>
      <c r="I386" s="44">
        <f t="shared" ref="I386:I449" si="19">1-(H386/E386)</f>
        <v>0.48147462022971466</v>
      </c>
      <c r="J386" s="45">
        <v>289900</v>
      </c>
      <c r="K386" s="44">
        <f t="shared" ref="K386:K449" si="20">1-(J386/E386)</f>
        <v>0.46294924045942942</v>
      </c>
    </row>
    <row r="387" spans="1:11" ht="15.75" customHeight="1">
      <c r="A387" t="s">
        <v>2313</v>
      </c>
      <c r="B387" t="s">
        <v>6006</v>
      </c>
      <c r="C387" s="43">
        <v>30000</v>
      </c>
      <c r="D387">
        <v>100</v>
      </c>
      <c r="E387" s="43">
        <v>539800</v>
      </c>
      <c r="F387" s="43">
        <v>269900</v>
      </c>
      <c r="G387" s="44">
        <f t="shared" si="18"/>
        <v>0.5</v>
      </c>
      <c r="H387" s="45">
        <v>279900</v>
      </c>
      <c r="I387" s="44">
        <f t="shared" si="19"/>
        <v>0.48147462022971466</v>
      </c>
      <c r="J387" s="45">
        <v>289900</v>
      </c>
      <c r="K387" s="44">
        <f t="shared" si="20"/>
        <v>0.46294924045942942</v>
      </c>
    </row>
    <row r="388" spans="1:11" ht="15.75" customHeight="1">
      <c r="A388" t="s">
        <v>2311</v>
      </c>
      <c r="B388" t="s">
        <v>8879</v>
      </c>
      <c r="C388" s="43">
        <v>30000</v>
      </c>
      <c r="D388">
        <v>100</v>
      </c>
      <c r="E388" s="43">
        <v>539800</v>
      </c>
      <c r="F388" s="43">
        <v>269900</v>
      </c>
      <c r="G388" s="44">
        <f t="shared" si="18"/>
        <v>0.5</v>
      </c>
      <c r="H388" s="45">
        <v>279900</v>
      </c>
      <c r="I388" s="44">
        <f t="shared" si="19"/>
        <v>0.48147462022971466</v>
      </c>
      <c r="J388" s="45">
        <v>289900</v>
      </c>
      <c r="K388" s="44">
        <f t="shared" si="20"/>
        <v>0.46294924045942942</v>
      </c>
    </row>
    <row r="389" spans="1:11" ht="15.75" customHeight="1">
      <c r="A389" t="s">
        <v>6091</v>
      </c>
      <c r="B389" t="s">
        <v>6090</v>
      </c>
      <c r="C389" s="43">
        <v>30000</v>
      </c>
      <c r="D389">
        <v>10</v>
      </c>
      <c r="E389" s="43">
        <v>539800</v>
      </c>
      <c r="F389" s="43">
        <v>269900</v>
      </c>
      <c r="G389" s="44">
        <f t="shared" si="18"/>
        <v>0.5</v>
      </c>
      <c r="H389" s="45">
        <v>279900</v>
      </c>
      <c r="I389" s="44">
        <f t="shared" si="19"/>
        <v>0.48147462022971466</v>
      </c>
      <c r="J389" s="45">
        <v>289900</v>
      </c>
      <c r="K389" s="44">
        <f t="shared" si="20"/>
        <v>0.46294924045942942</v>
      </c>
    </row>
    <row r="390" spans="1:11" ht="15.75" customHeight="1">
      <c r="A390" t="s">
        <v>6129</v>
      </c>
      <c r="B390" t="s">
        <v>6128</v>
      </c>
      <c r="C390" s="43">
        <v>30000</v>
      </c>
      <c r="D390">
        <v>100</v>
      </c>
      <c r="E390" s="43">
        <v>539800</v>
      </c>
      <c r="F390" s="43">
        <v>269900</v>
      </c>
      <c r="G390" s="44">
        <f t="shared" si="18"/>
        <v>0.5</v>
      </c>
      <c r="H390" s="45">
        <v>279900</v>
      </c>
      <c r="I390" s="44">
        <f t="shared" si="19"/>
        <v>0.48147462022971466</v>
      </c>
      <c r="J390" s="45">
        <v>289900</v>
      </c>
      <c r="K390" s="44">
        <f t="shared" si="20"/>
        <v>0.46294924045942942</v>
      </c>
    </row>
    <row r="391" spans="1:11" ht="15.75" customHeight="1">
      <c r="A391" t="s">
        <v>6059</v>
      </c>
      <c r="B391" t="s">
        <v>6058</v>
      </c>
      <c r="C391" s="43">
        <v>30000</v>
      </c>
      <c r="D391">
        <v>100</v>
      </c>
      <c r="E391" s="43">
        <v>539800</v>
      </c>
      <c r="F391" s="43">
        <v>269900</v>
      </c>
      <c r="G391" s="44">
        <f t="shared" si="18"/>
        <v>0.5</v>
      </c>
      <c r="H391" s="45">
        <v>279900</v>
      </c>
      <c r="I391" s="44">
        <f t="shared" si="19"/>
        <v>0.48147462022971466</v>
      </c>
      <c r="J391" s="45">
        <v>289900</v>
      </c>
      <c r="K391" s="44">
        <f t="shared" si="20"/>
        <v>0.46294924045942942</v>
      </c>
    </row>
    <row r="392" spans="1:11" ht="15.75" customHeight="1">
      <c r="A392" t="s">
        <v>5996</v>
      </c>
      <c r="B392" t="s">
        <v>5995</v>
      </c>
      <c r="C392" s="43">
        <v>30000</v>
      </c>
      <c r="D392">
        <v>0</v>
      </c>
      <c r="E392" s="43">
        <v>539800</v>
      </c>
      <c r="F392" s="43">
        <v>269900</v>
      </c>
      <c r="G392" s="44">
        <f t="shared" si="18"/>
        <v>0.5</v>
      </c>
      <c r="H392" s="45">
        <v>279900</v>
      </c>
      <c r="I392" s="44">
        <f t="shared" si="19"/>
        <v>0.48147462022971466</v>
      </c>
      <c r="J392" s="45">
        <v>289900</v>
      </c>
      <c r="K392" s="44">
        <f t="shared" si="20"/>
        <v>0.46294924045942942</v>
      </c>
    </row>
    <row r="393" spans="1:11" ht="15.75" customHeight="1">
      <c r="A393" t="s">
        <v>5938</v>
      </c>
      <c r="B393" t="s">
        <v>5937</v>
      </c>
      <c r="C393" s="43">
        <v>30000</v>
      </c>
      <c r="D393">
        <v>100</v>
      </c>
      <c r="E393" s="43">
        <v>539800</v>
      </c>
      <c r="F393" s="43">
        <v>269900</v>
      </c>
      <c r="G393" s="44">
        <f t="shared" si="18"/>
        <v>0.5</v>
      </c>
      <c r="H393" s="45">
        <v>279900</v>
      </c>
      <c r="I393" s="44">
        <f t="shared" si="19"/>
        <v>0.48147462022971466</v>
      </c>
      <c r="J393" s="45">
        <v>289900</v>
      </c>
      <c r="K393" s="44">
        <f t="shared" si="20"/>
        <v>0.46294924045942942</v>
      </c>
    </row>
    <row r="394" spans="1:11">
      <c r="A394" t="s">
        <v>5978</v>
      </c>
      <c r="B394" t="s">
        <v>5977</v>
      </c>
      <c r="C394" s="43">
        <v>30000</v>
      </c>
      <c r="D394">
        <v>100</v>
      </c>
      <c r="E394" s="43">
        <v>539800</v>
      </c>
      <c r="F394" s="43">
        <v>269900</v>
      </c>
      <c r="G394" s="44">
        <f t="shared" si="18"/>
        <v>0.5</v>
      </c>
      <c r="H394" s="45">
        <v>279900</v>
      </c>
      <c r="I394" s="44">
        <f t="shared" si="19"/>
        <v>0.48147462022971466</v>
      </c>
      <c r="J394" s="45">
        <v>289900</v>
      </c>
      <c r="K394" s="44">
        <f t="shared" si="20"/>
        <v>0.46294924045942942</v>
      </c>
    </row>
    <row r="395" spans="1:11">
      <c r="A395" t="s">
        <v>5962</v>
      </c>
      <c r="B395" t="s">
        <v>5961</v>
      </c>
      <c r="C395" s="43">
        <v>30000</v>
      </c>
      <c r="D395">
        <v>100</v>
      </c>
      <c r="E395" s="43">
        <v>539800</v>
      </c>
      <c r="F395" s="43">
        <v>269900</v>
      </c>
      <c r="G395" s="44">
        <f t="shared" si="18"/>
        <v>0.5</v>
      </c>
      <c r="H395" s="45">
        <v>279900</v>
      </c>
      <c r="I395" s="44">
        <f t="shared" si="19"/>
        <v>0.48147462022971466</v>
      </c>
      <c r="J395" s="45">
        <v>289900</v>
      </c>
      <c r="K395" s="44">
        <f t="shared" si="20"/>
        <v>0.46294924045942942</v>
      </c>
    </row>
    <row r="396" spans="1:11">
      <c r="A396" t="s">
        <v>6197</v>
      </c>
      <c r="B396" t="s">
        <v>6196</v>
      </c>
      <c r="C396" s="43">
        <v>30000</v>
      </c>
      <c r="D396">
        <v>5</v>
      </c>
      <c r="E396" s="43">
        <v>539800</v>
      </c>
      <c r="F396" s="43">
        <v>269900</v>
      </c>
      <c r="G396" s="44">
        <f t="shared" si="18"/>
        <v>0.5</v>
      </c>
      <c r="H396" s="45">
        <v>279900</v>
      </c>
      <c r="I396" s="44">
        <f t="shared" si="19"/>
        <v>0.48147462022971466</v>
      </c>
      <c r="J396" s="45">
        <v>289900</v>
      </c>
      <c r="K396" s="44">
        <f t="shared" si="20"/>
        <v>0.46294924045942942</v>
      </c>
    </row>
    <row r="397" spans="1:11">
      <c r="A397" t="s">
        <v>5994</v>
      </c>
      <c r="B397" t="s">
        <v>5993</v>
      </c>
      <c r="C397" s="43">
        <v>30000</v>
      </c>
      <c r="D397">
        <v>100</v>
      </c>
      <c r="E397" s="43">
        <v>539800</v>
      </c>
      <c r="F397" s="43">
        <v>269900</v>
      </c>
      <c r="G397" s="44">
        <f t="shared" si="18"/>
        <v>0.5</v>
      </c>
      <c r="H397" s="45">
        <v>279900</v>
      </c>
      <c r="I397" s="44">
        <f t="shared" si="19"/>
        <v>0.48147462022971466</v>
      </c>
      <c r="J397" s="45">
        <v>289900</v>
      </c>
      <c r="K397" s="44">
        <f t="shared" si="20"/>
        <v>0.46294924045942942</v>
      </c>
    </row>
    <row r="398" spans="1:11">
      <c r="A398" t="s">
        <v>6046</v>
      </c>
      <c r="B398" t="s">
        <v>6045</v>
      </c>
      <c r="C398" s="43">
        <v>30000</v>
      </c>
      <c r="D398">
        <v>5</v>
      </c>
      <c r="E398" s="43">
        <v>539800</v>
      </c>
      <c r="F398" s="43">
        <v>269900</v>
      </c>
      <c r="G398" s="44">
        <f t="shared" si="18"/>
        <v>0.5</v>
      </c>
      <c r="H398" s="45">
        <v>279900</v>
      </c>
      <c r="I398" s="44">
        <f t="shared" si="19"/>
        <v>0.48147462022971466</v>
      </c>
      <c r="J398" s="45">
        <v>289900</v>
      </c>
      <c r="K398" s="44">
        <f t="shared" si="20"/>
        <v>0.46294924045942942</v>
      </c>
    </row>
    <row r="399" spans="1:11">
      <c r="A399" t="s">
        <v>6026</v>
      </c>
      <c r="B399" t="s">
        <v>6025</v>
      </c>
      <c r="C399" s="43">
        <v>30000</v>
      </c>
      <c r="D399">
        <v>7</v>
      </c>
      <c r="E399" s="43">
        <v>539800</v>
      </c>
      <c r="F399" s="43">
        <v>269900</v>
      </c>
      <c r="G399" s="44">
        <f t="shared" si="18"/>
        <v>0.5</v>
      </c>
      <c r="H399" s="45">
        <v>279900</v>
      </c>
      <c r="I399" s="44">
        <f t="shared" si="19"/>
        <v>0.48147462022971466</v>
      </c>
      <c r="J399" s="45">
        <v>289900</v>
      </c>
      <c r="K399" s="44">
        <f t="shared" si="20"/>
        <v>0.46294924045942942</v>
      </c>
    </row>
    <row r="400" spans="1:11">
      <c r="A400" t="s">
        <v>6038</v>
      </c>
      <c r="B400" t="s">
        <v>6037</v>
      </c>
      <c r="C400" s="43">
        <v>30000</v>
      </c>
      <c r="D400">
        <v>30</v>
      </c>
      <c r="E400" s="43">
        <v>539800</v>
      </c>
      <c r="F400" s="43">
        <v>269900</v>
      </c>
      <c r="G400" s="44">
        <f t="shared" si="18"/>
        <v>0.5</v>
      </c>
      <c r="H400" s="45">
        <v>279900</v>
      </c>
      <c r="I400" s="44">
        <f t="shared" si="19"/>
        <v>0.48147462022971466</v>
      </c>
      <c r="J400" s="45">
        <v>289900</v>
      </c>
      <c r="K400" s="44">
        <f t="shared" si="20"/>
        <v>0.46294924045942942</v>
      </c>
    </row>
    <row r="401" spans="1:11" ht="15.75" customHeight="1">
      <c r="A401" t="s">
        <v>6042</v>
      </c>
      <c r="B401" t="s">
        <v>6041</v>
      </c>
      <c r="C401" s="43">
        <v>30000</v>
      </c>
      <c r="D401">
        <v>100</v>
      </c>
      <c r="E401" s="43">
        <v>539800</v>
      </c>
      <c r="F401" s="43">
        <v>269900</v>
      </c>
      <c r="G401" s="44">
        <f t="shared" si="18"/>
        <v>0.5</v>
      </c>
      <c r="H401" s="45">
        <v>279900</v>
      </c>
      <c r="I401" s="44">
        <f t="shared" si="19"/>
        <v>0.48147462022971466</v>
      </c>
      <c r="J401" s="45">
        <v>289900</v>
      </c>
      <c r="K401" s="44">
        <f t="shared" si="20"/>
        <v>0.46294924045942942</v>
      </c>
    </row>
    <row r="402" spans="1:11">
      <c r="A402" t="s">
        <v>5949</v>
      </c>
      <c r="B402" t="s">
        <v>5948</v>
      </c>
      <c r="C402" s="43">
        <v>30000</v>
      </c>
      <c r="D402">
        <v>100</v>
      </c>
      <c r="E402" s="43">
        <v>539800</v>
      </c>
      <c r="F402" s="43">
        <v>269900</v>
      </c>
      <c r="G402" s="44">
        <f t="shared" si="18"/>
        <v>0.5</v>
      </c>
      <c r="H402" s="45">
        <v>279900</v>
      </c>
      <c r="I402" s="44">
        <f t="shared" si="19"/>
        <v>0.48147462022971466</v>
      </c>
      <c r="J402" s="45">
        <v>289900</v>
      </c>
      <c r="K402" s="44">
        <f t="shared" si="20"/>
        <v>0.46294924045942942</v>
      </c>
    </row>
    <row r="403" spans="1:11">
      <c r="A403" t="s">
        <v>2312</v>
      </c>
      <c r="B403" t="s">
        <v>6019</v>
      </c>
      <c r="C403" s="43">
        <v>30000</v>
      </c>
      <c r="D403">
        <v>100</v>
      </c>
      <c r="E403" s="43">
        <v>539800</v>
      </c>
      <c r="F403" s="43">
        <v>269900</v>
      </c>
      <c r="G403" s="44">
        <f t="shared" si="18"/>
        <v>0.5</v>
      </c>
      <c r="H403" s="45">
        <v>279900</v>
      </c>
      <c r="I403" s="44">
        <f t="shared" si="19"/>
        <v>0.48147462022971466</v>
      </c>
      <c r="J403" s="45">
        <v>289900</v>
      </c>
      <c r="K403" s="44">
        <f t="shared" si="20"/>
        <v>0.46294924045942942</v>
      </c>
    </row>
    <row r="404" spans="1:11">
      <c r="A404" t="s">
        <v>6213</v>
      </c>
      <c r="B404" t="s">
        <v>6212</v>
      </c>
      <c r="C404" s="43">
        <v>30000</v>
      </c>
      <c r="D404">
        <v>100</v>
      </c>
      <c r="E404" s="43">
        <v>539800</v>
      </c>
      <c r="F404" s="43">
        <v>269900</v>
      </c>
      <c r="G404" s="44">
        <f t="shared" si="18"/>
        <v>0.5</v>
      </c>
      <c r="H404" s="45">
        <v>279900</v>
      </c>
      <c r="I404" s="44">
        <f t="shared" si="19"/>
        <v>0.48147462022971466</v>
      </c>
      <c r="J404" s="45">
        <v>289900</v>
      </c>
      <c r="K404" s="44">
        <f t="shared" si="20"/>
        <v>0.46294924045942942</v>
      </c>
    </row>
    <row r="405" spans="1:11">
      <c r="A405" t="s">
        <v>6177</v>
      </c>
      <c r="B405" t="s">
        <v>6176</v>
      </c>
      <c r="C405" s="43">
        <v>30000</v>
      </c>
      <c r="D405">
        <v>1</v>
      </c>
      <c r="E405" s="43">
        <v>539800</v>
      </c>
      <c r="F405" s="43">
        <v>269900</v>
      </c>
      <c r="G405" s="44">
        <f t="shared" si="18"/>
        <v>0.5</v>
      </c>
      <c r="H405" s="45">
        <v>279900</v>
      </c>
      <c r="I405" s="44">
        <f t="shared" si="19"/>
        <v>0.48147462022971466</v>
      </c>
      <c r="J405" s="45">
        <v>289900</v>
      </c>
      <c r="K405" s="44">
        <f t="shared" si="20"/>
        <v>0.46294924045942942</v>
      </c>
    </row>
    <row r="406" spans="1:11" ht="15.75" customHeight="1">
      <c r="A406" t="s">
        <v>6165</v>
      </c>
      <c r="B406" t="s">
        <v>6164</v>
      </c>
      <c r="C406" s="43">
        <v>30000</v>
      </c>
      <c r="D406">
        <v>100</v>
      </c>
      <c r="E406" s="43">
        <v>539800</v>
      </c>
      <c r="F406" s="43">
        <v>269900</v>
      </c>
      <c r="G406" s="44">
        <f t="shared" si="18"/>
        <v>0.5</v>
      </c>
      <c r="H406" s="45">
        <v>279900</v>
      </c>
      <c r="I406" s="44">
        <f t="shared" si="19"/>
        <v>0.48147462022971466</v>
      </c>
      <c r="J406" s="45">
        <v>289900</v>
      </c>
      <c r="K406" s="44">
        <f t="shared" si="20"/>
        <v>0.46294924045942942</v>
      </c>
    </row>
    <row r="407" spans="1:11">
      <c r="A407" t="s">
        <v>2317</v>
      </c>
      <c r="B407" t="s">
        <v>6043</v>
      </c>
      <c r="C407" s="43">
        <v>30000</v>
      </c>
      <c r="D407">
        <v>100</v>
      </c>
      <c r="E407" s="43">
        <v>539800</v>
      </c>
      <c r="F407" s="43">
        <v>269900</v>
      </c>
      <c r="G407" s="44">
        <f t="shared" si="18"/>
        <v>0.5</v>
      </c>
      <c r="H407" s="45">
        <v>279900</v>
      </c>
      <c r="I407" s="44">
        <f t="shared" si="19"/>
        <v>0.48147462022971466</v>
      </c>
      <c r="J407" s="45">
        <v>289900</v>
      </c>
      <c r="K407" s="44">
        <f t="shared" si="20"/>
        <v>0.46294924045942942</v>
      </c>
    </row>
    <row r="408" spans="1:11">
      <c r="A408" t="s">
        <v>5754</v>
      </c>
      <c r="B408" t="s">
        <v>5753</v>
      </c>
      <c r="C408" s="43">
        <v>30000</v>
      </c>
      <c r="D408">
        <v>100</v>
      </c>
      <c r="E408" s="43">
        <v>539800</v>
      </c>
      <c r="F408" s="43">
        <v>269900</v>
      </c>
      <c r="G408" s="44">
        <f t="shared" si="18"/>
        <v>0.5</v>
      </c>
      <c r="H408" s="45">
        <v>279900</v>
      </c>
      <c r="I408" s="44">
        <f t="shared" si="19"/>
        <v>0.48147462022971466</v>
      </c>
      <c r="J408" s="45">
        <v>289900</v>
      </c>
      <c r="K408" s="44">
        <f t="shared" si="20"/>
        <v>0.46294924045942942</v>
      </c>
    </row>
    <row r="409" spans="1:11">
      <c r="A409" t="s">
        <v>5752</v>
      </c>
      <c r="B409" t="s">
        <v>5751</v>
      </c>
      <c r="C409" s="43">
        <v>30000</v>
      </c>
      <c r="D409">
        <v>100</v>
      </c>
      <c r="E409" s="43">
        <v>539800</v>
      </c>
      <c r="F409" s="43">
        <v>269900</v>
      </c>
      <c r="G409" s="44">
        <f t="shared" si="18"/>
        <v>0.5</v>
      </c>
      <c r="H409" s="45">
        <v>279900</v>
      </c>
      <c r="I409" s="44">
        <f t="shared" si="19"/>
        <v>0.48147462022971466</v>
      </c>
      <c r="J409" s="45">
        <v>289900</v>
      </c>
      <c r="K409" s="44">
        <f t="shared" si="20"/>
        <v>0.46294924045942942</v>
      </c>
    </row>
    <row r="410" spans="1:11">
      <c r="A410" t="s">
        <v>8154</v>
      </c>
      <c r="B410" t="s">
        <v>8153</v>
      </c>
      <c r="C410" s="43">
        <v>30000</v>
      </c>
      <c r="D410">
        <v>100</v>
      </c>
      <c r="E410" s="43">
        <v>539800</v>
      </c>
      <c r="F410" s="43">
        <v>269900</v>
      </c>
      <c r="G410" s="44">
        <f t="shared" si="18"/>
        <v>0.5</v>
      </c>
      <c r="H410" s="45">
        <v>279900</v>
      </c>
      <c r="I410" s="44">
        <f t="shared" si="19"/>
        <v>0.48147462022971466</v>
      </c>
      <c r="J410" s="45">
        <v>289900</v>
      </c>
      <c r="K410" s="44">
        <f t="shared" si="20"/>
        <v>0.46294924045942942</v>
      </c>
    </row>
    <row r="411" spans="1:11" ht="15.75" customHeight="1">
      <c r="A411" t="s">
        <v>2288</v>
      </c>
      <c r="B411" t="s">
        <v>5735</v>
      </c>
      <c r="C411" s="43">
        <v>30000</v>
      </c>
      <c r="D411">
        <v>10</v>
      </c>
      <c r="E411" s="43">
        <v>539800</v>
      </c>
      <c r="F411" s="43">
        <v>269900</v>
      </c>
      <c r="G411" s="44">
        <f t="shared" si="18"/>
        <v>0.5</v>
      </c>
      <c r="H411" s="45">
        <v>279900</v>
      </c>
      <c r="I411" s="44">
        <f t="shared" si="19"/>
        <v>0.48147462022971466</v>
      </c>
      <c r="J411" s="45">
        <v>289900</v>
      </c>
      <c r="K411" s="44">
        <f t="shared" si="20"/>
        <v>0.46294924045942942</v>
      </c>
    </row>
    <row r="412" spans="1:11" ht="15.75" customHeight="1">
      <c r="A412" t="s">
        <v>5729</v>
      </c>
      <c r="B412" t="s">
        <v>5728</v>
      </c>
      <c r="C412" s="43">
        <v>30000</v>
      </c>
      <c r="D412">
        <v>100</v>
      </c>
      <c r="E412" s="43">
        <v>539800</v>
      </c>
      <c r="F412" s="43">
        <v>269900</v>
      </c>
      <c r="G412" s="44">
        <f t="shared" si="18"/>
        <v>0.5</v>
      </c>
      <c r="H412" s="45">
        <v>279900</v>
      </c>
      <c r="I412" s="44">
        <f t="shared" si="19"/>
        <v>0.48147462022971466</v>
      </c>
      <c r="J412" s="45">
        <v>289900</v>
      </c>
      <c r="K412" s="44">
        <f t="shared" si="20"/>
        <v>0.46294924045942942</v>
      </c>
    </row>
    <row r="413" spans="1:11">
      <c r="A413" t="s">
        <v>5685</v>
      </c>
      <c r="B413" t="s">
        <v>5684</v>
      </c>
      <c r="C413" s="43">
        <v>30000</v>
      </c>
      <c r="D413">
        <v>100</v>
      </c>
      <c r="E413" s="43">
        <v>539800</v>
      </c>
      <c r="F413" s="43">
        <v>269900</v>
      </c>
      <c r="G413" s="44">
        <f t="shared" si="18"/>
        <v>0.5</v>
      </c>
      <c r="H413" s="45">
        <v>279900</v>
      </c>
      <c r="I413" s="44">
        <f t="shared" si="19"/>
        <v>0.48147462022971466</v>
      </c>
      <c r="J413" s="45">
        <v>289900</v>
      </c>
      <c r="K413" s="44">
        <f t="shared" si="20"/>
        <v>0.46294924045942942</v>
      </c>
    </row>
    <row r="414" spans="1:11">
      <c r="A414" t="s">
        <v>5679</v>
      </c>
      <c r="B414" t="s">
        <v>5678</v>
      </c>
      <c r="C414" s="43">
        <v>30000</v>
      </c>
      <c r="D414">
        <v>0</v>
      </c>
      <c r="E414" s="43">
        <v>539800</v>
      </c>
      <c r="F414" s="43">
        <v>269900</v>
      </c>
      <c r="G414" s="44">
        <f t="shared" si="18"/>
        <v>0.5</v>
      </c>
      <c r="H414" s="45">
        <v>279900</v>
      </c>
      <c r="I414" s="44">
        <f t="shared" si="19"/>
        <v>0.48147462022971466</v>
      </c>
      <c r="J414" s="45">
        <v>289900</v>
      </c>
      <c r="K414" s="44">
        <f t="shared" si="20"/>
        <v>0.46294924045942942</v>
      </c>
    </row>
    <row r="415" spans="1:11">
      <c r="A415" t="s">
        <v>5667</v>
      </c>
      <c r="B415" t="s">
        <v>5666</v>
      </c>
      <c r="C415" s="43">
        <v>30000</v>
      </c>
      <c r="D415">
        <v>0</v>
      </c>
      <c r="E415" s="43">
        <v>539800</v>
      </c>
      <c r="F415" s="43">
        <v>269900</v>
      </c>
      <c r="G415" s="44">
        <f t="shared" si="18"/>
        <v>0.5</v>
      </c>
      <c r="H415" s="45">
        <v>279900</v>
      </c>
      <c r="I415" s="44">
        <f t="shared" si="19"/>
        <v>0.48147462022971466</v>
      </c>
      <c r="J415" s="45">
        <v>289900</v>
      </c>
      <c r="K415" s="44">
        <f t="shared" si="20"/>
        <v>0.46294924045942942</v>
      </c>
    </row>
    <row r="416" spans="1:11" ht="15.75" customHeight="1">
      <c r="A416" t="s">
        <v>5665</v>
      </c>
      <c r="B416" t="s">
        <v>5664</v>
      </c>
      <c r="C416" s="43">
        <v>30000</v>
      </c>
      <c r="D416">
        <v>0</v>
      </c>
      <c r="E416" s="43">
        <v>539800</v>
      </c>
      <c r="F416" s="43">
        <v>269900</v>
      </c>
      <c r="G416" s="44">
        <f t="shared" si="18"/>
        <v>0.5</v>
      </c>
      <c r="H416" s="45">
        <v>279900</v>
      </c>
      <c r="I416" s="44">
        <f t="shared" si="19"/>
        <v>0.48147462022971466</v>
      </c>
      <c r="J416" s="45">
        <v>289900</v>
      </c>
      <c r="K416" s="44">
        <f t="shared" si="20"/>
        <v>0.46294924045942942</v>
      </c>
    </row>
    <row r="417" spans="1:11">
      <c r="A417" t="s">
        <v>5656</v>
      </c>
      <c r="B417" t="s">
        <v>5655</v>
      </c>
      <c r="C417" s="43">
        <v>30000</v>
      </c>
      <c r="D417">
        <v>100</v>
      </c>
      <c r="E417" s="43">
        <v>539800</v>
      </c>
      <c r="F417" s="43">
        <v>269900</v>
      </c>
      <c r="G417" s="44">
        <f t="shared" si="18"/>
        <v>0.5</v>
      </c>
      <c r="H417" s="45">
        <v>279900</v>
      </c>
      <c r="I417" s="44">
        <f t="shared" si="19"/>
        <v>0.48147462022971466</v>
      </c>
      <c r="J417" s="45">
        <v>289900</v>
      </c>
      <c r="K417" s="44">
        <f t="shared" si="20"/>
        <v>0.46294924045942942</v>
      </c>
    </row>
    <row r="418" spans="1:11">
      <c r="A418" t="s">
        <v>5731</v>
      </c>
      <c r="B418" t="s">
        <v>5730</v>
      </c>
      <c r="C418" s="43">
        <v>30000</v>
      </c>
      <c r="D418">
        <v>100</v>
      </c>
      <c r="E418" s="43">
        <v>539800</v>
      </c>
      <c r="F418" s="43">
        <v>269900</v>
      </c>
      <c r="G418" s="44">
        <f t="shared" si="18"/>
        <v>0.5</v>
      </c>
      <c r="H418" s="45">
        <v>279900</v>
      </c>
      <c r="I418" s="44">
        <f t="shared" si="19"/>
        <v>0.48147462022971466</v>
      </c>
      <c r="J418" s="45">
        <v>289900</v>
      </c>
      <c r="K418" s="44">
        <f t="shared" si="20"/>
        <v>0.46294924045942942</v>
      </c>
    </row>
    <row r="419" spans="1:11" ht="15.75" customHeight="1">
      <c r="A419" t="s">
        <v>5733</v>
      </c>
      <c r="B419" t="s">
        <v>5732</v>
      </c>
      <c r="C419" s="43">
        <v>30000</v>
      </c>
      <c r="D419">
        <v>100</v>
      </c>
      <c r="E419" s="43">
        <v>539800</v>
      </c>
      <c r="F419" s="43">
        <v>269900</v>
      </c>
      <c r="G419" s="44">
        <f t="shared" si="18"/>
        <v>0.5</v>
      </c>
      <c r="H419" s="45">
        <v>279900</v>
      </c>
      <c r="I419" s="44">
        <f t="shared" si="19"/>
        <v>0.48147462022971466</v>
      </c>
      <c r="J419" s="45">
        <v>289900</v>
      </c>
      <c r="K419" s="44">
        <f t="shared" si="20"/>
        <v>0.46294924045942942</v>
      </c>
    </row>
    <row r="420" spans="1:11">
      <c r="A420" t="s">
        <v>5727</v>
      </c>
      <c r="B420" t="s">
        <v>5726</v>
      </c>
      <c r="C420" s="43">
        <v>30000</v>
      </c>
      <c r="D420">
        <v>100</v>
      </c>
      <c r="E420" s="43">
        <v>539800</v>
      </c>
      <c r="F420" s="43">
        <v>269900</v>
      </c>
      <c r="G420" s="44">
        <f t="shared" si="18"/>
        <v>0.5</v>
      </c>
      <c r="H420" s="45">
        <v>279900</v>
      </c>
      <c r="I420" s="44">
        <f t="shared" si="19"/>
        <v>0.48147462022971466</v>
      </c>
      <c r="J420" s="45">
        <v>289900</v>
      </c>
      <c r="K420" s="44">
        <f t="shared" si="20"/>
        <v>0.46294924045942942</v>
      </c>
    </row>
    <row r="421" spans="1:11" ht="15.75" customHeight="1">
      <c r="A421" t="s">
        <v>5723</v>
      </c>
      <c r="B421" t="s">
        <v>5722</v>
      </c>
      <c r="C421" s="43">
        <v>30000</v>
      </c>
      <c r="D421">
        <v>100</v>
      </c>
      <c r="E421" s="43">
        <v>539800</v>
      </c>
      <c r="F421" s="43">
        <v>269900</v>
      </c>
      <c r="G421" s="44">
        <f t="shared" si="18"/>
        <v>0.5</v>
      </c>
      <c r="H421" s="45">
        <v>279900</v>
      </c>
      <c r="I421" s="44">
        <f t="shared" si="19"/>
        <v>0.48147462022971466</v>
      </c>
      <c r="J421" s="45">
        <v>289900</v>
      </c>
      <c r="K421" s="44">
        <f t="shared" si="20"/>
        <v>0.46294924045942942</v>
      </c>
    </row>
    <row r="422" spans="1:11">
      <c r="A422" t="s">
        <v>5677</v>
      </c>
      <c r="B422" t="s">
        <v>5676</v>
      </c>
      <c r="C422" s="43">
        <v>30000</v>
      </c>
      <c r="D422">
        <v>100</v>
      </c>
      <c r="E422" s="43">
        <v>539800</v>
      </c>
      <c r="F422" s="43">
        <v>269900</v>
      </c>
      <c r="G422" s="44">
        <f t="shared" si="18"/>
        <v>0.5</v>
      </c>
      <c r="H422" s="45">
        <v>279900</v>
      </c>
      <c r="I422" s="44">
        <f t="shared" si="19"/>
        <v>0.48147462022971466</v>
      </c>
      <c r="J422" s="45">
        <v>289900</v>
      </c>
      <c r="K422" s="44">
        <f t="shared" si="20"/>
        <v>0.46294924045942942</v>
      </c>
    </row>
    <row r="423" spans="1:11">
      <c r="A423" t="s">
        <v>5683</v>
      </c>
      <c r="B423" t="s">
        <v>5682</v>
      </c>
      <c r="C423" s="43">
        <v>30000</v>
      </c>
      <c r="D423">
        <v>100</v>
      </c>
      <c r="E423" s="43">
        <v>539800</v>
      </c>
      <c r="F423" s="43">
        <v>269900</v>
      </c>
      <c r="G423" s="44">
        <f t="shared" si="18"/>
        <v>0.5</v>
      </c>
      <c r="H423" s="45">
        <v>279900</v>
      </c>
      <c r="I423" s="44">
        <f t="shared" si="19"/>
        <v>0.48147462022971466</v>
      </c>
      <c r="J423" s="45">
        <v>289900</v>
      </c>
      <c r="K423" s="44">
        <f t="shared" si="20"/>
        <v>0.46294924045942942</v>
      </c>
    </row>
    <row r="424" spans="1:11">
      <c r="A424" t="s">
        <v>7437</v>
      </c>
      <c r="B424" t="s">
        <v>7436</v>
      </c>
      <c r="C424" s="43">
        <v>20000</v>
      </c>
      <c r="D424">
        <v>0</v>
      </c>
      <c r="E424" s="43">
        <v>593780</v>
      </c>
      <c r="F424" s="43">
        <v>269900</v>
      </c>
      <c r="G424" s="44">
        <f t="shared" si="18"/>
        <v>0.54545454545454541</v>
      </c>
      <c r="H424" s="45">
        <v>279900</v>
      </c>
      <c r="I424" s="44">
        <f t="shared" si="19"/>
        <v>0.52861329111792243</v>
      </c>
      <c r="J424" s="45">
        <v>289900</v>
      </c>
      <c r="K424" s="44">
        <f t="shared" si="20"/>
        <v>0.51177203678129946</v>
      </c>
    </row>
    <row r="425" spans="1:11">
      <c r="A425" t="s">
        <v>7400</v>
      </c>
      <c r="B425" t="s">
        <v>7399</v>
      </c>
      <c r="C425" s="43">
        <v>30000</v>
      </c>
      <c r="D425">
        <v>0</v>
      </c>
      <c r="E425" s="43">
        <v>593780</v>
      </c>
      <c r="F425" s="43">
        <v>269900</v>
      </c>
      <c r="G425" s="44">
        <f t="shared" si="18"/>
        <v>0.54545454545454541</v>
      </c>
      <c r="H425" s="45">
        <v>279900</v>
      </c>
      <c r="I425" s="44">
        <f t="shared" si="19"/>
        <v>0.52861329111792243</v>
      </c>
      <c r="J425" s="45">
        <v>289900</v>
      </c>
      <c r="K425" s="44">
        <f t="shared" si="20"/>
        <v>0.51177203678129946</v>
      </c>
    </row>
    <row r="426" spans="1:11" ht="15.75" customHeight="1">
      <c r="A426" t="s">
        <v>1757</v>
      </c>
      <c r="B426" t="s">
        <v>8254</v>
      </c>
      <c r="C426" s="43">
        <v>30000</v>
      </c>
      <c r="D426">
        <v>0</v>
      </c>
      <c r="E426" s="43">
        <v>593780</v>
      </c>
      <c r="F426" s="43">
        <v>269900</v>
      </c>
      <c r="G426" s="44">
        <f t="shared" si="18"/>
        <v>0.54545454545454541</v>
      </c>
      <c r="H426" s="45">
        <v>279900</v>
      </c>
      <c r="I426" s="44">
        <f t="shared" si="19"/>
        <v>0.52861329111792243</v>
      </c>
      <c r="J426" s="45">
        <v>289900</v>
      </c>
      <c r="K426" s="44">
        <f t="shared" si="20"/>
        <v>0.51177203678129946</v>
      </c>
    </row>
    <row r="427" spans="1:11">
      <c r="A427" t="s">
        <v>7982</v>
      </c>
      <c r="B427" t="s">
        <v>7981</v>
      </c>
      <c r="C427" s="43">
        <v>30000</v>
      </c>
      <c r="D427">
        <v>100</v>
      </c>
      <c r="E427" s="43">
        <v>593780</v>
      </c>
      <c r="F427" s="43">
        <v>269900</v>
      </c>
      <c r="G427" s="44">
        <f t="shared" si="18"/>
        <v>0.54545454545454541</v>
      </c>
      <c r="H427" s="45">
        <v>279900</v>
      </c>
      <c r="I427" s="44">
        <f t="shared" si="19"/>
        <v>0.52861329111792243</v>
      </c>
      <c r="J427" s="45">
        <v>289900</v>
      </c>
      <c r="K427" s="44">
        <f t="shared" si="20"/>
        <v>0.51177203678129946</v>
      </c>
    </row>
    <row r="428" spans="1:11" ht="15.75" customHeight="1">
      <c r="A428" t="s">
        <v>7579</v>
      </c>
      <c r="B428" t="s">
        <v>8880</v>
      </c>
      <c r="C428" s="43">
        <v>20000</v>
      </c>
      <c r="D428">
        <v>100</v>
      </c>
      <c r="E428" s="43">
        <v>593780</v>
      </c>
      <c r="F428" s="43">
        <v>269900</v>
      </c>
      <c r="G428" s="44">
        <f t="shared" si="18"/>
        <v>0.54545454545454541</v>
      </c>
      <c r="H428" s="45">
        <v>279900</v>
      </c>
      <c r="I428" s="44">
        <f t="shared" si="19"/>
        <v>0.52861329111792243</v>
      </c>
      <c r="J428" s="45">
        <v>289900</v>
      </c>
      <c r="K428" s="44">
        <f t="shared" si="20"/>
        <v>0.51177203678129946</v>
      </c>
    </row>
    <row r="429" spans="1:11">
      <c r="A429" t="s">
        <v>2284</v>
      </c>
      <c r="B429" t="s">
        <v>5566</v>
      </c>
      <c r="C429" s="43">
        <v>30000</v>
      </c>
      <c r="D429">
        <v>20</v>
      </c>
      <c r="E429" s="43">
        <v>593780</v>
      </c>
      <c r="F429" s="43">
        <v>269900</v>
      </c>
      <c r="G429" s="44">
        <f t="shared" si="18"/>
        <v>0.54545454545454541</v>
      </c>
      <c r="H429" s="45">
        <v>279900</v>
      </c>
      <c r="I429" s="44">
        <f t="shared" si="19"/>
        <v>0.52861329111792243</v>
      </c>
      <c r="J429" s="45">
        <v>289900</v>
      </c>
      <c r="K429" s="44">
        <f t="shared" si="20"/>
        <v>0.51177203678129946</v>
      </c>
    </row>
    <row r="430" spans="1:11">
      <c r="A430" t="s">
        <v>5803</v>
      </c>
      <c r="B430" t="s">
        <v>5802</v>
      </c>
      <c r="C430" s="43">
        <v>20000</v>
      </c>
      <c r="D430">
        <v>1</v>
      </c>
      <c r="E430" s="43">
        <v>593780</v>
      </c>
      <c r="F430" s="43">
        <v>269900</v>
      </c>
      <c r="G430" s="44">
        <f t="shared" si="18"/>
        <v>0.54545454545454541</v>
      </c>
      <c r="H430" s="45">
        <v>279900</v>
      </c>
      <c r="I430" s="44">
        <f t="shared" si="19"/>
        <v>0.52861329111792243</v>
      </c>
      <c r="J430" s="45">
        <v>289900</v>
      </c>
      <c r="K430" s="44">
        <f t="shared" si="20"/>
        <v>0.51177203678129946</v>
      </c>
    </row>
    <row r="431" spans="1:11">
      <c r="A431" t="s">
        <v>1689</v>
      </c>
      <c r="B431" t="s">
        <v>7396</v>
      </c>
      <c r="C431" s="43">
        <v>30000</v>
      </c>
      <c r="D431">
        <v>10</v>
      </c>
      <c r="E431" s="43">
        <v>593780</v>
      </c>
      <c r="F431" s="43">
        <v>269900</v>
      </c>
      <c r="G431" s="44">
        <f t="shared" si="18"/>
        <v>0.54545454545454541</v>
      </c>
      <c r="H431" s="45">
        <v>279900</v>
      </c>
      <c r="I431" s="44">
        <f t="shared" si="19"/>
        <v>0.52861329111792243</v>
      </c>
      <c r="J431" s="45">
        <v>289900</v>
      </c>
      <c r="K431" s="44">
        <f t="shared" si="20"/>
        <v>0.51177203678129946</v>
      </c>
    </row>
    <row r="432" spans="1:11">
      <c r="A432" t="s">
        <v>1691</v>
      </c>
      <c r="B432" t="s">
        <v>7402</v>
      </c>
      <c r="C432" s="43">
        <v>30000</v>
      </c>
      <c r="D432">
        <v>10</v>
      </c>
      <c r="E432" s="43">
        <v>593780</v>
      </c>
      <c r="F432" s="43">
        <v>269900</v>
      </c>
      <c r="G432" s="44">
        <f t="shared" si="18"/>
        <v>0.54545454545454541</v>
      </c>
      <c r="H432" s="45">
        <v>279900</v>
      </c>
      <c r="I432" s="44">
        <f t="shared" si="19"/>
        <v>0.52861329111792243</v>
      </c>
      <c r="J432" s="45">
        <v>289900</v>
      </c>
      <c r="K432" s="44">
        <f t="shared" si="20"/>
        <v>0.51177203678129946</v>
      </c>
    </row>
    <row r="433" spans="1:11">
      <c r="A433" t="s">
        <v>2229</v>
      </c>
      <c r="B433" t="s">
        <v>7598</v>
      </c>
      <c r="C433" s="43">
        <v>30000</v>
      </c>
      <c r="D433">
        <v>10</v>
      </c>
      <c r="E433" s="43">
        <v>593780</v>
      </c>
      <c r="F433" s="43">
        <v>269900</v>
      </c>
      <c r="G433" s="44">
        <f t="shared" si="18"/>
        <v>0.54545454545454541</v>
      </c>
      <c r="H433" s="45">
        <v>279900</v>
      </c>
      <c r="I433" s="44">
        <f t="shared" si="19"/>
        <v>0.52861329111792243</v>
      </c>
      <c r="J433" s="45">
        <v>289900</v>
      </c>
      <c r="K433" s="44">
        <f t="shared" si="20"/>
        <v>0.51177203678129946</v>
      </c>
    </row>
    <row r="434" spans="1:11">
      <c r="A434" t="s">
        <v>1799</v>
      </c>
      <c r="B434" t="s">
        <v>7398</v>
      </c>
      <c r="C434" s="43">
        <v>30000</v>
      </c>
      <c r="D434">
        <v>10</v>
      </c>
      <c r="E434" s="43">
        <v>593780</v>
      </c>
      <c r="F434" s="43">
        <v>269900</v>
      </c>
      <c r="G434" s="44">
        <f t="shared" si="18"/>
        <v>0.54545454545454541</v>
      </c>
      <c r="H434" s="45">
        <v>279900</v>
      </c>
      <c r="I434" s="44">
        <f t="shared" si="19"/>
        <v>0.52861329111792243</v>
      </c>
      <c r="J434" s="45">
        <v>289900</v>
      </c>
      <c r="K434" s="44">
        <f t="shared" si="20"/>
        <v>0.51177203678129946</v>
      </c>
    </row>
    <row r="435" spans="1:11" ht="15.75" customHeight="1">
      <c r="A435" t="s">
        <v>2221</v>
      </c>
      <c r="B435" t="s">
        <v>7415</v>
      </c>
      <c r="C435" s="43">
        <v>30000</v>
      </c>
      <c r="D435">
        <v>1</v>
      </c>
      <c r="E435" s="43">
        <v>593780</v>
      </c>
      <c r="F435" s="43">
        <v>269900</v>
      </c>
      <c r="G435" s="44">
        <f t="shared" si="18"/>
        <v>0.54545454545454541</v>
      </c>
      <c r="H435" s="45">
        <v>279900</v>
      </c>
      <c r="I435" s="44">
        <f t="shared" si="19"/>
        <v>0.52861329111792243</v>
      </c>
      <c r="J435" s="45">
        <v>289900</v>
      </c>
      <c r="K435" s="44">
        <f t="shared" si="20"/>
        <v>0.51177203678129946</v>
      </c>
    </row>
    <row r="436" spans="1:11" ht="15.75" customHeight="1">
      <c r="A436" t="s">
        <v>2225</v>
      </c>
      <c r="B436" t="s">
        <v>7303</v>
      </c>
      <c r="C436" s="43">
        <v>30000</v>
      </c>
      <c r="D436">
        <v>10</v>
      </c>
      <c r="E436" s="43">
        <v>593780</v>
      </c>
      <c r="F436" s="43">
        <v>269900</v>
      </c>
      <c r="G436" s="44">
        <f t="shared" si="18"/>
        <v>0.54545454545454541</v>
      </c>
      <c r="H436" s="45">
        <v>279900</v>
      </c>
      <c r="I436" s="44">
        <f t="shared" si="19"/>
        <v>0.52861329111792243</v>
      </c>
      <c r="J436" s="45">
        <v>289900</v>
      </c>
      <c r="K436" s="44">
        <f t="shared" si="20"/>
        <v>0.51177203678129946</v>
      </c>
    </row>
    <row r="437" spans="1:11">
      <c r="A437" t="s">
        <v>8881</v>
      </c>
      <c r="B437" t="s">
        <v>8882</v>
      </c>
      <c r="C437" s="43">
        <v>30000</v>
      </c>
      <c r="D437">
        <v>10</v>
      </c>
      <c r="E437" s="43">
        <v>539800</v>
      </c>
      <c r="F437" s="43">
        <v>269900</v>
      </c>
      <c r="G437" s="44">
        <f t="shared" si="18"/>
        <v>0.5</v>
      </c>
      <c r="H437" s="45">
        <v>279900</v>
      </c>
      <c r="I437" s="44">
        <f t="shared" si="19"/>
        <v>0.48147462022971466</v>
      </c>
      <c r="J437" s="45">
        <v>289900</v>
      </c>
      <c r="K437" s="44">
        <f t="shared" si="20"/>
        <v>0.46294924045942942</v>
      </c>
    </row>
    <row r="438" spans="1:11" ht="15.75" customHeight="1">
      <c r="A438" t="s">
        <v>8883</v>
      </c>
      <c r="B438" t="s">
        <v>8884</v>
      </c>
      <c r="C438" s="43">
        <v>30000</v>
      </c>
      <c r="D438">
        <v>0</v>
      </c>
      <c r="E438" s="43">
        <v>539800</v>
      </c>
      <c r="F438" s="43">
        <v>269900</v>
      </c>
      <c r="G438" s="44">
        <f t="shared" si="18"/>
        <v>0.5</v>
      </c>
      <c r="H438" s="45">
        <v>279900</v>
      </c>
      <c r="I438" s="44">
        <f t="shared" si="19"/>
        <v>0.48147462022971466</v>
      </c>
      <c r="J438" s="45">
        <v>289900</v>
      </c>
      <c r="K438" s="44">
        <f t="shared" si="20"/>
        <v>0.46294924045942942</v>
      </c>
    </row>
    <row r="439" spans="1:11">
      <c r="A439" t="s">
        <v>8885</v>
      </c>
      <c r="B439" t="s">
        <v>8886</v>
      </c>
      <c r="C439" s="43">
        <v>30000</v>
      </c>
      <c r="D439">
        <v>0</v>
      </c>
      <c r="E439" s="43">
        <v>539800</v>
      </c>
      <c r="F439" s="43">
        <v>269900</v>
      </c>
      <c r="G439" s="44">
        <f t="shared" si="18"/>
        <v>0.5</v>
      </c>
      <c r="H439" s="45">
        <v>279900</v>
      </c>
      <c r="I439" s="44">
        <f t="shared" si="19"/>
        <v>0.48147462022971466</v>
      </c>
      <c r="J439" s="45">
        <v>289900</v>
      </c>
      <c r="K439" s="44">
        <f t="shared" si="20"/>
        <v>0.46294924045942942</v>
      </c>
    </row>
    <row r="440" spans="1:11" ht="15.75" customHeight="1">
      <c r="A440" t="s">
        <v>8887</v>
      </c>
      <c r="B440" t="s">
        <v>3763</v>
      </c>
      <c r="C440" s="43">
        <v>30000</v>
      </c>
      <c r="D440">
        <v>2</v>
      </c>
      <c r="E440" s="43">
        <v>539800</v>
      </c>
      <c r="F440" s="43">
        <v>269900</v>
      </c>
      <c r="G440" s="44">
        <f t="shared" si="18"/>
        <v>0.5</v>
      </c>
      <c r="H440" s="45">
        <v>279900</v>
      </c>
      <c r="I440" s="44">
        <f t="shared" si="19"/>
        <v>0.48147462022971466</v>
      </c>
      <c r="J440" s="45">
        <v>289900</v>
      </c>
      <c r="K440" s="44">
        <f t="shared" si="20"/>
        <v>0.46294924045942942</v>
      </c>
    </row>
    <row r="441" spans="1:11">
      <c r="A441" t="s">
        <v>8888</v>
      </c>
      <c r="B441" t="s">
        <v>8889</v>
      </c>
      <c r="C441" s="43">
        <v>30000</v>
      </c>
      <c r="D441">
        <v>11</v>
      </c>
      <c r="E441" s="43">
        <v>539800</v>
      </c>
      <c r="F441" s="43">
        <v>269900</v>
      </c>
      <c r="G441" s="44">
        <f t="shared" si="18"/>
        <v>0.5</v>
      </c>
      <c r="H441" s="45">
        <v>279900</v>
      </c>
      <c r="I441" s="44">
        <f t="shared" si="19"/>
        <v>0.48147462022971466</v>
      </c>
      <c r="J441" s="45">
        <v>289900</v>
      </c>
      <c r="K441" s="44">
        <f t="shared" si="20"/>
        <v>0.46294924045942942</v>
      </c>
    </row>
    <row r="442" spans="1:11">
      <c r="A442" t="s">
        <v>8890</v>
      </c>
      <c r="B442" t="s">
        <v>8891</v>
      </c>
      <c r="C442" s="43">
        <v>30000</v>
      </c>
      <c r="D442" t="s">
        <v>8790</v>
      </c>
      <c r="E442" s="43">
        <v>539800</v>
      </c>
      <c r="F442" s="43">
        <v>269900</v>
      </c>
      <c r="G442" s="44">
        <f t="shared" si="18"/>
        <v>0.5</v>
      </c>
      <c r="H442" s="45">
        <v>279900</v>
      </c>
      <c r="I442" s="44">
        <f t="shared" si="19"/>
        <v>0.48147462022971466</v>
      </c>
      <c r="J442" s="45">
        <v>289900</v>
      </c>
      <c r="K442" s="44">
        <f t="shared" si="20"/>
        <v>0.46294924045942942</v>
      </c>
    </row>
    <row r="443" spans="1:11" ht="15.75" customHeight="1">
      <c r="A443" t="s">
        <v>8892</v>
      </c>
      <c r="B443" t="s">
        <v>8893</v>
      </c>
      <c r="C443" s="43">
        <v>30000</v>
      </c>
      <c r="D443">
        <v>100</v>
      </c>
      <c r="E443" s="43">
        <v>593780</v>
      </c>
      <c r="F443" s="43">
        <v>269900</v>
      </c>
      <c r="G443" s="44">
        <f t="shared" si="18"/>
        <v>0.54545454545454541</v>
      </c>
      <c r="H443" s="45">
        <v>279900</v>
      </c>
      <c r="I443" s="44">
        <f t="shared" si="19"/>
        <v>0.52861329111792243</v>
      </c>
      <c r="J443" s="45">
        <v>289900</v>
      </c>
      <c r="K443" s="44">
        <f t="shared" si="20"/>
        <v>0.51177203678129946</v>
      </c>
    </row>
    <row r="444" spans="1:11">
      <c r="A444" t="s">
        <v>8894</v>
      </c>
      <c r="B444" t="s">
        <v>4268</v>
      </c>
      <c r="C444" s="43">
        <v>20000</v>
      </c>
      <c r="D444">
        <v>7</v>
      </c>
      <c r="E444" s="43">
        <v>593780</v>
      </c>
      <c r="F444" s="43">
        <v>269900</v>
      </c>
      <c r="G444" s="44">
        <f t="shared" si="18"/>
        <v>0.54545454545454541</v>
      </c>
      <c r="H444" s="45">
        <v>279900</v>
      </c>
      <c r="I444" s="44">
        <f t="shared" si="19"/>
        <v>0.52861329111792243</v>
      </c>
      <c r="J444" s="45">
        <v>289900</v>
      </c>
      <c r="K444" s="44">
        <f t="shared" si="20"/>
        <v>0.51177203678129946</v>
      </c>
    </row>
    <row r="445" spans="1:11" ht="15.75" customHeight="1">
      <c r="A445" t="s">
        <v>1711</v>
      </c>
      <c r="B445" t="s">
        <v>7302</v>
      </c>
      <c r="C445" s="43">
        <v>30000</v>
      </c>
      <c r="D445">
        <v>10</v>
      </c>
      <c r="E445" s="43">
        <v>593780</v>
      </c>
      <c r="F445" s="43">
        <v>269900</v>
      </c>
      <c r="G445" s="44">
        <f t="shared" si="18"/>
        <v>0.54545454545454541</v>
      </c>
      <c r="H445" s="45">
        <v>279900</v>
      </c>
      <c r="I445" s="44">
        <f t="shared" si="19"/>
        <v>0.52861329111792243</v>
      </c>
      <c r="J445" s="45">
        <v>289900</v>
      </c>
      <c r="K445" s="44">
        <f t="shared" si="20"/>
        <v>0.51177203678129946</v>
      </c>
    </row>
    <row r="446" spans="1:11" ht="15.75" customHeight="1">
      <c r="A446" t="s">
        <v>8065</v>
      </c>
      <c r="B446" t="s">
        <v>8064</v>
      </c>
      <c r="C446" s="43">
        <v>30000</v>
      </c>
      <c r="D446">
        <v>100</v>
      </c>
      <c r="E446" s="43">
        <v>593780</v>
      </c>
      <c r="F446" s="43">
        <v>269900</v>
      </c>
      <c r="G446" s="44">
        <f t="shared" si="18"/>
        <v>0.54545454545454541</v>
      </c>
      <c r="H446" s="45">
        <v>279900</v>
      </c>
      <c r="I446" s="44">
        <f t="shared" si="19"/>
        <v>0.52861329111792243</v>
      </c>
      <c r="J446" s="45">
        <v>289900</v>
      </c>
      <c r="K446" s="44">
        <f t="shared" si="20"/>
        <v>0.51177203678129946</v>
      </c>
    </row>
    <row r="447" spans="1:11" ht="15.75" customHeight="1">
      <c r="A447" t="s">
        <v>1708</v>
      </c>
      <c r="B447" t="s">
        <v>8035</v>
      </c>
      <c r="C447" s="43">
        <v>30000</v>
      </c>
      <c r="D447">
        <v>100</v>
      </c>
      <c r="E447" s="43">
        <v>593780</v>
      </c>
      <c r="F447" s="43">
        <v>269900</v>
      </c>
      <c r="G447" s="44">
        <f t="shared" si="18"/>
        <v>0.54545454545454541</v>
      </c>
      <c r="H447" s="45">
        <v>279900</v>
      </c>
      <c r="I447" s="44">
        <f t="shared" si="19"/>
        <v>0.52861329111792243</v>
      </c>
      <c r="J447" s="45">
        <v>289900</v>
      </c>
      <c r="K447" s="44">
        <f t="shared" si="20"/>
        <v>0.51177203678129946</v>
      </c>
    </row>
    <row r="448" spans="1:11">
      <c r="A448" t="s">
        <v>8895</v>
      </c>
      <c r="B448" t="s">
        <v>4798</v>
      </c>
      <c r="C448" s="43">
        <v>20000</v>
      </c>
      <c r="D448">
        <v>0</v>
      </c>
      <c r="E448" s="43">
        <v>593780</v>
      </c>
      <c r="F448" s="43">
        <v>269900</v>
      </c>
      <c r="G448" s="44">
        <f t="shared" si="18"/>
        <v>0.54545454545454541</v>
      </c>
      <c r="H448" s="45">
        <v>279900</v>
      </c>
      <c r="I448" s="44">
        <f t="shared" si="19"/>
        <v>0.52861329111792243</v>
      </c>
      <c r="J448" s="45">
        <v>289900</v>
      </c>
      <c r="K448" s="44">
        <f t="shared" si="20"/>
        <v>0.51177203678129946</v>
      </c>
    </row>
    <row r="449" spans="1:11">
      <c r="A449" t="s">
        <v>8896</v>
      </c>
      <c r="B449" t="s">
        <v>8897</v>
      </c>
      <c r="C449" s="43">
        <v>30000</v>
      </c>
      <c r="D449">
        <v>100</v>
      </c>
      <c r="E449" s="43">
        <v>593780</v>
      </c>
      <c r="F449" s="43">
        <v>269900</v>
      </c>
      <c r="G449" s="44">
        <f t="shared" si="18"/>
        <v>0.54545454545454541</v>
      </c>
      <c r="H449" s="45">
        <v>279900</v>
      </c>
      <c r="I449" s="44">
        <f t="shared" si="19"/>
        <v>0.52861329111792243</v>
      </c>
      <c r="J449" s="45">
        <v>289900</v>
      </c>
      <c r="K449" s="44">
        <f t="shared" si="20"/>
        <v>0.51177203678129946</v>
      </c>
    </row>
    <row r="450" spans="1:11">
      <c r="A450" t="s">
        <v>8898</v>
      </c>
      <c r="B450" t="s">
        <v>8899</v>
      </c>
      <c r="C450" s="43">
        <v>30000</v>
      </c>
      <c r="D450">
        <v>100</v>
      </c>
      <c r="E450" s="43">
        <v>593780</v>
      </c>
      <c r="F450" s="43">
        <v>269900</v>
      </c>
      <c r="G450" s="44">
        <f t="shared" ref="G450:G513" si="21">1-(F450/E450)</f>
        <v>0.54545454545454541</v>
      </c>
      <c r="H450" s="45">
        <v>279900</v>
      </c>
      <c r="I450" s="44">
        <f t="shared" ref="I450:I513" si="22">1-(H450/E450)</f>
        <v>0.52861329111792243</v>
      </c>
      <c r="J450" s="45">
        <v>289900</v>
      </c>
      <c r="K450" s="44">
        <f t="shared" ref="K450:K513" si="23">1-(J450/E450)</f>
        <v>0.51177203678129946</v>
      </c>
    </row>
    <row r="451" spans="1:11">
      <c r="A451" t="s">
        <v>8900</v>
      </c>
      <c r="B451" t="s">
        <v>4628</v>
      </c>
      <c r="C451" s="43">
        <v>20000</v>
      </c>
      <c r="D451">
        <v>10</v>
      </c>
      <c r="E451" s="43">
        <v>593780</v>
      </c>
      <c r="F451" s="43">
        <v>269900</v>
      </c>
      <c r="G451" s="44">
        <f t="shared" si="21"/>
        <v>0.54545454545454541</v>
      </c>
      <c r="H451" s="45">
        <v>279900</v>
      </c>
      <c r="I451" s="44">
        <f t="shared" si="22"/>
        <v>0.52861329111792243</v>
      </c>
      <c r="J451" s="45">
        <v>289900</v>
      </c>
      <c r="K451" s="44">
        <f t="shared" si="23"/>
        <v>0.51177203678129946</v>
      </c>
    </row>
    <row r="452" spans="1:11" ht="15.75" customHeight="1">
      <c r="A452" t="s">
        <v>8901</v>
      </c>
      <c r="B452" t="s">
        <v>4630</v>
      </c>
      <c r="C452" s="43">
        <v>20000</v>
      </c>
      <c r="D452">
        <v>10</v>
      </c>
      <c r="E452" s="43">
        <v>593780</v>
      </c>
      <c r="F452" s="43">
        <v>269900</v>
      </c>
      <c r="G452" s="44">
        <f t="shared" si="21"/>
        <v>0.54545454545454541</v>
      </c>
      <c r="H452" s="45">
        <v>279900</v>
      </c>
      <c r="I452" s="44">
        <f t="shared" si="22"/>
        <v>0.52861329111792243</v>
      </c>
      <c r="J452" s="45">
        <v>289900</v>
      </c>
      <c r="K452" s="44">
        <f t="shared" si="23"/>
        <v>0.51177203678129946</v>
      </c>
    </row>
    <row r="453" spans="1:11">
      <c r="A453" t="s">
        <v>1740</v>
      </c>
      <c r="B453" t="s">
        <v>8902</v>
      </c>
      <c r="C453" s="43">
        <v>20000</v>
      </c>
      <c r="D453">
        <v>10</v>
      </c>
      <c r="E453" s="43">
        <v>593780</v>
      </c>
      <c r="F453" s="43">
        <v>269900</v>
      </c>
      <c r="G453" s="44">
        <f t="shared" si="21"/>
        <v>0.54545454545454541</v>
      </c>
      <c r="H453" s="45">
        <v>279900</v>
      </c>
      <c r="I453" s="44">
        <f t="shared" si="22"/>
        <v>0.52861329111792243</v>
      </c>
      <c r="J453" s="45">
        <v>289900</v>
      </c>
      <c r="K453" s="44">
        <f t="shared" si="23"/>
        <v>0.51177203678129946</v>
      </c>
    </row>
    <row r="454" spans="1:11">
      <c r="A454" t="s">
        <v>8903</v>
      </c>
      <c r="B454" t="s">
        <v>8904</v>
      </c>
      <c r="C454" s="43">
        <v>30000</v>
      </c>
      <c r="D454">
        <v>0</v>
      </c>
      <c r="E454" s="43">
        <v>593780</v>
      </c>
      <c r="F454" s="43">
        <v>269900</v>
      </c>
      <c r="G454" s="44">
        <f t="shared" si="21"/>
        <v>0.54545454545454541</v>
      </c>
      <c r="H454" s="45">
        <v>279900</v>
      </c>
      <c r="I454" s="44">
        <f t="shared" si="22"/>
        <v>0.52861329111792243</v>
      </c>
      <c r="J454" s="45">
        <v>289900</v>
      </c>
      <c r="K454" s="44">
        <f t="shared" si="23"/>
        <v>0.51177203678129946</v>
      </c>
    </row>
    <row r="455" spans="1:11" ht="15.75" customHeight="1">
      <c r="A455" t="s">
        <v>8905</v>
      </c>
      <c r="B455" t="s">
        <v>8906</v>
      </c>
      <c r="C455" s="43">
        <v>20000</v>
      </c>
      <c r="D455">
        <v>100</v>
      </c>
      <c r="E455" s="43">
        <v>559800</v>
      </c>
      <c r="F455" s="43">
        <v>279900</v>
      </c>
      <c r="G455" s="44">
        <f t="shared" si="21"/>
        <v>0.5</v>
      </c>
      <c r="H455" s="45">
        <v>289900</v>
      </c>
      <c r="I455" s="44">
        <f t="shared" si="22"/>
        <v>0.48213647731332621</v>
      </c>
      <c r="J455" s="45">
        <v>299900</v>
      </c>
      <c r="K455" s="44">
        <f t="shared" si="23"/>
        <v>0.46427295462665241</v>
      </c>
    </row>
    <row r="456" spans="1:11">
      <c r="A456" t="s">
        <v>8907</v>
      </c>
      <c r="B456" t="s">
        <v>8908</v>
      </c>
      <c r="C456" s="43">
        <v>20000</v>
      </c>
      <c r="D456">
        <v>100</v>
      </c>
      <c r="E456" s="43">
        <v>559800</v>
      </c>
      <c r="F456" s="43">
        <v>279900</v>
      </c>
      <c r="G456" s="44">
        <f t="shared" si="21"/>
        <v>0.5</v>
      </c>
      <c r="H456" s="45">
        <v>289900</v>
      </c>
      <c r="I456" s="44">
        <f t="shared" si="22"/>
        <v>0.48213647731332621</v>
      </c>
      <c r="J456" s="45">
        <v>299900</v>
      </c>
      <c r="K456" s="44">
        <f t="shared" si="23"/>
        <v>0.46427295462665241</v>
      </c>
    </row>
    <row r="457" spans="1:11">
      <c r="A457" t="s">
        <v>8909</v>
      </c>
      <c r="B457" t="s">
        <v>4428</v>
      </c>
      <c r="C457" s="43">
        <v>20000</v>
      </c>
      <c r="D457">
        <v>10</v>
      </c>
      <c r="E457" s="43">
        <v>559800</v>
      </c>
      <c r="F457" s="43">
        <v>279900</v>
      </c>
      <c r="G457" s="44">
        <f t="shared" si="21"/>
        <v>0.5</v>
      </c>
      <c r="H457" s="45">
        <v>289900</v>
      </c>
      <c r="I457" s="44">
        <f t="shared" si="22"/>
        <v>0.48213647731332621</v>
      </c>
      <c r="J457" s="45">
        <v>299900</v>
      </c>
      <c r="K457" s="44">
        <f t="shared" si="23"/>
        <v>0.46427295462665241</v>
      </c>
    </row>
    <row r="458" spans="1:11">
      <c r="A458" t="s">
        <v>1734</v>
      </c>
      <c r="B458" t="s">
        <v>8910</v>
      </c>
      <c r="C458" s="43">
        <v>20000</v>
      </c>
      <c r="D458">
        <v>12</v>
      </c>
      <c r="E458" s="43">
        <v>615780</v>
      </c>
      <c r="F458" s="43">
        <v>279900</v>
      </c>
      <c r="G458" s="44">
        <f t="shared" si="21"/>
        <v>0.54545454545454541</v>
      </c>
      <c r="H458" s="45">
        <v>289900</v>
      </c>
      <c r="I458" s="44">
        <f t="shared" si="22"/>
        <v>0.52921497937575102</v>
      </c>
      <c r="J458" s="45">
        <v>299900</v>
      </c>
      <c r="K458" s="44">
        <f t="shared" si="23"/>
        <v>0.51297541329695673</v>
      </c>
    </row>
    <row r="459" spans="1:11">
      <c r="A459" t="s">
        <v>1726</v>
      </c>
      <c r="B459" t="s">
        <v>7381</v>
      </c>
      <c r="C459" s="43">
        <v>30000</v>
      </c>
      <c r="D459">
        <v>10</v>
      </c>
      <c r="E459" s="43">
        <v>615780</v>
      </c>
      <c r="F459" s="43">
        <v>279900</v>
      </c>
      <c r="G459" s="44">
        <f t="shared" si="21"/>
        <v>0.54545454545454541</v>
      </c>
      <c r="H459" s="45">
        <v>289900</v>
      </c>
      <c r="I459" s="44">
        <f t="shared" si="22"/>
        <v>0.52921497937575102</v>
      </c>
      <c r="J459" s="45">
        <v>299900</v>
      </c>
      <c r="K459" s="44">
        <f t="shared" si="23"/>
        <v>0.51297541329695673</v>
      </c>
    </row>
    <row r="460" spans="1:11">
      <c r="A460" t="s">
        <v>8227</v>
      </c>
      <c r="B460" t="s">
        <v>8226</v>
      </c>
      <c r="C460" s="43">
        <v>30000</v>
      </c>
      <c r="D460">
        <v>10</v>
      </c>
      <c r="E460" s="43">
        <v>615780</v>
      </c>
      <c r="F460" s="43">
        <v>279900</v>
      </c>
      <c r="G460" s="44">
        <f t="shared" si="21"/>
        <v>0.54545454545454541</v>
      </c>
      <c r="H460" s="45">
        <v>289900</v>
      </c>
      <c r="I460" s="44">
        <f t="shared" si="22"/>
        <v>0.52921497937575102</v>
      </c>
      <c r="J460" s="45">
        <v>299900</v>
      </c>
      <c r="K460" s="44">
        <f t="shared" si="23"/>
        <v>0.51297541329695673</v>
      </c>
    </row>
    <row r="461" spans="1:11">
      <c r="A461" t="s">
        <v>5691</v>
      </c>
      <c r="B461" t="s">
        <v>5690</v>
      </c>
      <c r="C461" s="43">
        <v>30000</v>
      </c>
      <c r="D461">
        <v>1</v>
      </c>
      <c r="E461" s="43">
        <v>615780</v>
      </c>
      <c r="F461" s="43">
        <v>279900</v>
      </c>
      <c r="G461" s="44">
        <f t="shared" si="21"/>
        <v>0.54545454545454541</v>
      </c>
      <c r="H461" s="45">
        <v>289900</v>
      </c>
      <c r="I461" s="44">
        <f t="shared" si="22"/>
        <v>0.52921497937575102</v>
      </c>
      <c r="J461" s="45">
        <v>299900</v>
      </c>
      <c r="K461" s="44">
        <f t="shared" si="23"/>
        <v>0.51297541329695673</v>
      </c>
    </row>
    <row r="462" spans="1:11" ht="15.75" customHeight="1">
      <c r="A462" t="s">
        <v>5689</v>
      </c>
      <c r="B462" t="s">
        <v>5688</v>
      </c>
      <c r="C462" s="43">
        <v>30000</v>
      </c>
      <c r="D462">
        <v>1</v>
      </c>
      <c r="E462" s="43">
        <v>615780</v>
      </c>
      <c r="F462" s="43">
        <v>279900</v>
      </c>
      <c r="G462" s="44">
        <f t="shared" si="21"/>
        <v>0.54545454545454541</v>
      </c>
      <c r="H462" s="45">
        <v>289900</v>
      </c>
      <c r="I462" s="44">
        <f t="shared" si="22"/>
        <v>0.52921497937575102</v>
      </c>
      <c r="J462" s="45">
        <v>299900</v>
      </c>
      <c r="K462" s="44">
        <f t="shared" si="23"/>
        <v>0.51297541329695673</v>
      </c>
    </row>
    <row r="463" spans="1:11">
      <c r="A463" t="s">
        <v>7406</v>
      </c>
      <c r="B463" t="s">
        <v>7405</v>
      </c>
      <c r="C463" s="43">
        <v>20000</v>
      </c>
      <c r="D463">
        <v>0</v>
      </c>
      <c r="E463" s="43">
        <v>615780</v>
      </c>
      <c r="F463" s="43">
        <v>279900</v>
      </c>
      <c r="G463" s="44">
        <f t="shared" si="21"/>
        <v>0.54545454545454541</v>
      </c>
      <c r="H463" s="45">
        <v>289900</v>
      </c>
      <c r="I463" s="44">
        <f t="shared" si="22"/>
        <v>0.52921497937575102</v>
      </c>
      <c r="J463" s="45">
        <v>299900</v>
      </c>
      <c r="K463" s="44">
        <f t="shared" si="23"/>
        <v>0.51297541329695673</v>
      </c>
    </row>
    <row r="464" spans="1:11" ht="15.75" customHeight="1">
      <c r="A464" t="s">
        <v>1687</v>
      </c>
      <c r="B464" t="s">
        <v>5087</v>
      </c>
      <c r="C464" s="43">
        <v>30000</v>
      </c>
      <c r="D464">
        <v>100</v>
      </c>
      <c r="E464" s="43">
        <v>615780</v>
      </c>
      <c r="F464" s="43">
        <v>279900</v>
      </c>
      <c r="G464" s="44">
        <f t="shared" si="21"/>
        <v>0.54545454545454541</v>
      </c>
      <c r="H464" s="45">
        <v>289900</v>
      </c>
      <c r="I464" s="44">
        <f t="shared" si="22"/>
        <v>0.52921497937575102</v>
      </c>
      <c r="J464" s="45">
        <v>299900</v>
      </c>
      <c r="K464" s="44">
        <f t="shared" si="23"/>
        <v>0.51297541329695673</v>
      </c>
    </row>
    <row r="465" spans="1:11">
      <c r="A465" t="s">
        <v>7346</v>
      </c>
      <c r="B465" t="s">
        <v>7345</v>
      </c>
      <c r="C465" s="43">
        <v>30000</v>
      </c>
      <c r="D465">
        <v>10</v>
      </c>
      <c r="E465" s="43">
        <v>615780</v>
      </c>
      <c r="F465" s="43">
        <v>279900</v>
      </c>
      <c r="G465" s="44">
        <f t="shared" si="21"/>
        <v>0.54545454545454541</v>
      </c>
      <c r="H465" s="45">
        <v>289900</v>
      </c>
      <c r="I465" s="44">
        <f t="shared" si="22"/>
        <v>0.52921497937575102</v>
      </c>
      <c r="J465" s="45">
        <v>299900</v>
      </c>
      <c r="K465" s="44">
        <f t="shared" si="23"/>
        <v>0.51297541329695673</v>
      </c>
    </row>
    <row r="466" spans="1:11">
      <c r="A466" t="s">
        <v>2228</v>
      </c>
      <c r="B466" t="s">
        <v>7469</v>
      </c>
      <c r="C466" s="43">
        <v>20000</v>
      </c>
      <c r="D466">
        <v>10</v>
      </c>
      <c r="E466" s="43">
        <v>615780</v>
      </c>
      <c r="F466" s="43">
        <v>279900</v>
      </c>
      <c r="G466" s="44">
        <f t="shared" si="21"/>
        <v>0.54545454545454541</v>
      </c>
      <c r="H466" s="45">
        <v>289900</v>
      </c>
      <c r="I466" s="44">
        <f t="shared" si="22"/>
        <v>0.52921497937575102</v>
      </c>
      <c r="J466" s="45">
        <v>299900</v>
      </c>
      <c r="K466" s="44">
        <f t="shared" si="23"/>
        <v>0.51297541329695673</v>
      </c>
    </row>
    <row r="467" spans="1:11">
      <c r="A467" t="s">
        <v>8911</v>
      </c>
      <c r="B467" t="s">
        <v>8912</v>
      </c>
      <c r="C467" s="43">
        <v>30000</v>
      </c>
      <c r="D467">
        <v>10</v>
      </c>
      <c r="E467" s="43">
        <v>559800</v>
      </c>
      <c r="F467" s="43">
        <v>279900</v>
      </c>
      <c r="G467" s="44">
        <f t="shared" si="21"/>
        <v>0.5</v>
      </c>
      <c r="H467" s="45">
        <v>289900</v>
      </c>
      <c r="I467" s="44">
        <f t="shared" si="22"/>
        <v>0.48213647731332621</v>
      </c>
      <c r="J467" s="45">
        <v>299900</v>
      </c>
      <c r="K467" s="44">
        <f t="shared" si="23"/>
        <v>0.46427295462665241</v>
      </c>
    </row>
    <row r="468" spans="1:11" ht="15.75" customHeight="1">
      <c r="A468" t="s">
        <v>8913</v>
      </c>
      <c r="B468" t="s">
        <v>8914</v>
      </c>
      <c r="C468" s="43">
        <v>30000</v>
      </c>
      <c r="D468">
        <v>1</v>
      </c>
      <c r="E468" s="43">
        <v>559800</v>
      </c>
      <c r="F468" s="43">
        <v>279900</v>
      </c>
      <c r="G468" s="44">
        <f t="shared" si="21"/>
        <v>0.5</v>
      </c>
      <c r="H468" s="45">
        <v>289900</v>
      </c>
      <c r="I468" s="44">
        <f t="shared" si="22"/>
        <v>0.48213647731332621</v>
      </c>
      <c r="J468" s="45">
        <v>299900</v>
      </c>
      <c r="K468" s="44">
        <f t="shared" si="23"/>
        <v>0.46427295462665241</v>
      </c>
    </row>
    <row r="469" spans="1:11">
      <c r="A469" t="s">
        <v>8915</v>
      </c>
      <c r="B469" t="s">
        <v>8916</v>
      </c>
      <c r="C469" s="43">
        <v>30000</v>
      </c>
      <c r="D469" t="s">
        <v>8790</v>
      </c>
      <c r="E469" s="43">
        <v>559800</v>
      </c>
      <c r="F469" s="43">
        <v>279900</v>
      </c>
      <c r="G469" s="44">
        <f t="shared" si="21"/>
        <v>0.5</v>
      </c>
      <c r="H469" s="45">
        <v>289900</v>
      </c>
      <c r="I469" s="44">
        <f t="shared" si="22"/>
        <v>0.48213647731332621</v>
      </c>
      <c r="J469" s="45">
        <v>299900</v>
      </c>
      <c r="K469" s="44">
        <f t="shared" si="23"/>
        <v>0.46427295462665241</v>
      </c>
    </row>
    <row r="470" spans="1:11" ht="15.75" customHeight="1">
      <c r="A470" t="s">
        <v>8917</v>
      </c>
      <c r="B470" t="s">
        <v>8918</v>
      </c>
      <c r="C470" s="43">
        <v>30000</v>
      </c>
      <c r="D470">
        <v>100</v>
      </c>
      <c r="E470" s="43">
        <v>615780</v>
      </c>
      <c r="F470" s="43">
        <v>279900</v>
      </c>
      <c r="G470" s="44">
        <f t="shared" si="21"/>
        <v>0.54545454545454541</v>
      </c>
      <c r="H470" s="45">
        <v>289900</v>
      </c>
      <c r="I470" s="44">
        <f t="shared" si="22"/>
        <v>0.52921497937575102</v>
      </c>
      <c r="J470" s="45">
        <v>299900</v>
      </c>
      <c r="K470" s="44">
        <f t="shared" si="23"/>
        <v>0.51297541329695673</v>
      </c>
    </row>
    <row r="471" spans="1:11">
      <c r="A471" t="s">
        <v>2223</v>
      </c>
      <c r="B471" t="s">
        <v>8919</v>
      </c>
      <c r="C471" s="43">
        <v>20000</v>
      </c>
      <c r="E471" s="43">
        <v>615780</v>
      </c>
      <c r="F471" s="43">
        <v>279900</v>
      </c>
      <c r="G471" s="44">
        <f t="shared" si="21"/>
        <v>0.54545454545454541</v>
      </c>
      <c r="H471" s="45">
        <v>289900</v>
      </c>
      <c r="I471" s="44">
        <f t="shared" si="22"/>
        <v>0.52921497937575102</v>
      </c>
      <c r="J471" s="45">
        <v>299900</v>
      </c>
      <c r="K471" s="44">
        <f t="shared" si="23"/>
        <v>0.51297541329695673</v>
      </c>
    </row>
    <row r="472" spans="1:11">
      <c r="A472" t="s">
        <v>8920</v>
      </c>
      <c r="B472" t="s">
        <v>2986</v>
      </c>
      <c r="C472" s="43">
        <v>20000</v>
      </c>
      <c r="E472" s="43">
        <v>615780</v>
      </c>
      <c r="F472" s="43">
        <v>279900</v>
      </c>
      <c r="G472" s="44">
        <f t="shared" si="21"/>
        <v>0.54545454545454541</v>
      </c>
      <c r="H472" s="45">
        <v>289900</v>
      </c>
      <c r="I472" s="44">
        <f t="shared" si="22"/>
        <v>0.52921497937575102</v>
      </c>
      <c r="J472" s="45">
        <v>299900</v>
      </c>
      <c r="K472" s="44">
        <f t="shared" si="23"/>
        <v>0.51297541329695673</v>
      </c>
    </row>
    <row r="473" spans="1:11">
      <c r="A473" t="s">
        <v>8921</v>
      </c>
      <c r="B473" t="s">
        <v>8922</v>
      </c>
      <c r="C473" s="43">
        <v>20000</v>
      </c>
      <c r="E473" s="43">
        <v>615780</v>
      </c>
      <c r="F473" s="43">
        <v>279900</v>
      </c>
      <c r="G473" s="44">
        <f t="shared" si="21"/>
        <v>0.54545454545454541</v>
      </c>
      <c r="H473" s="45">
        <v>289900</v>
      </c>
      <c r="I473" s="44">
        <f t="shared" si="22"/>
        <v>0.52921497937575102</v>
      </c>
      <c r="J473" s="45">
        <v>299900</v>
      </c>
      <c r="K473" s="44">
        <f t="shared" si="23"/>
        <v>0.51297541329695673</v>
      </c>
    </row>
    <row r="474" spans="1:11">
      <c r="A474" t="s">
        <v>8923</v>
      </c>
      <c r="B474" t="s">
        <v>8924</v>
      </c>
      <c r="C474" s="43">
        <v>20000</v>
      </c>
      <c r="D474">
        <v>100</v>
      </c>
      <c r="E474" s="43">
        <v>579800</v>
      </c>
      <c r="F474" s="43">
        <v>289900</v>
      </c>
      <c r="G474" s="44">
        <f t="shared" si="21"/>
        <v>0.5</v>
      </c>
      <c r="H474" s="45">
        <v>299900</v>
      </c>
      <c r="I474" s="44">
        <f t="shared" si="22"/>
        <v>0.48275267333563299</v>
      </c>
      <c r="J474" s="45">
        <v>309900</v>
      </c>
      <c r="K474" s="44">
        <f t="shared" si="23"/>
        <v>0.46550534667126597</v>
      </c>
    </row>
    <row r="475" spans="1:11">
      <c r="A475" t="s">
        <v>8925</v>
      </c>
      <c r="B475" t="s">
        <v>8926</v>
      </c>
      <c r="C475" s="43">
        <v>20000</v>
      </c>
      <c r="D475">
        <v>100</v>
      </c>
      <c r="E475" s="43">
        <v>579800</v>
      </c>
      <c r="F475" s="43">
        <v>289900</v>
      </c>
      <c r="G475" s="44">
        <f t="shared" si="21"/>
        <v>0.5</v>
      </c>
      <c r="H475" s="45">
        <v>299900</v>
      </c>
      <c r="I475" s="44">
        <f t="shared" si="22"/>
        <v>0.48275267333563299</v>
      </c>
      <c r="J475" s="45">
        <v>309900</v>
      </c>
      <c r="K475" s="44">
        <f t="shared" si="23"/>
        <v>0.46550534667126597</v>
      </c>
    </row>
    <row r="476" spans="1:11">
      <c r="A476" t="s">
        <v>8927</v>
      </c>
      <c r="B476" t="s">
        <v>8928</v>
      </c>
      <c r="C476" s="43">
        <v>30000</v>
      </c>
      <c r="D476">
        <v>100</v>
      </c>
      <c r="E476" s="43">
        <v>579800</v>
      </c>
      <c r="F476" s="43">
        <v>289900</v>
      </c>
      <c r="G476" s="44">
        <f t="shared" si="21"/>
        <v>0.5</v>
      </c>
      <c r="H476" s="45">
        <v>299900</v>
      </c>
      <c r="I476" s="44">
        <f t="shared" si="22"/>
        <v>0.48275267333563299</v>
      </c>
      <c r="J476" s="45">
        <v>309900</v>
      </c>
      <c r="K476" s="44">
        <f t="shared" si="23"/>
        <v>0.46550534667126597</v>
      </c>
    </row>
    <row r="477" spans="1:11" ht="15.75" customHeight="1">
      <c r="A477" t="s">
        <v>8929</v>
      </c>
      <c r="B477" t="s">
        <v>8930</v>
      </c>
      <c r="C477" s="43">
        <v>30000</v>
      </c>
      <c r="D477">
        <v>10</v>
      </c>
      <c r="E477" s="43">
        <v>579800</v>
      </c>
      <c r="F477" s="43">
        <v>289900</v>
      </c>
      <c r="G477" s="44">
        <f t="shared" si="21"/>
        <v>0.5</v>
      </c>
      <c r="H477" s="45">
        <v>299900</v>
      </c>
      <c r="I477" s="44">
        <f t="shared" si="22"/>
        <v>0.48275267333563299</v>
      </c>
      <c r="J477" s="45">
        <v>309900</v>
      </c>
      <c r="K477" s="44">
        <f t="shared" si="23"/>
        <v>0.46550534667126597</v>
      </c>
    </row>
    <row r="478" spans="1:11">
      <c r="A478" t="s">
        <v>8931</v>
      </c>
      <c r="B478" t="s">
        <v>8932</v>
      </c>
      <c r="C478" s="43">
        <v>30000</v>
      </c>
      <c r="D478">
        <v>5</v>
      </c>
      <c r="E478" s="43">
        <v>579800</v>
      </c>
      <c r="F478" s="43">
        <v>289900</v>
      </c>
      <c r="G478" s="44">
        <f t="shared" si="21"/>
        <v>0.5</v>
      </c>
      <c r="H478" s="45">
        <v>299900</v>
      </c>
      <c r="I478" s="44">
        <f t="shared" si="22"/>
        <v>0.48275267333563299</v>
      </c>
      <c r="J478" s="45">
        <v>309900</v>
      </c>
      <c r="K478" s="44">
        <f t="shared" si="23"/>
        <v>0.46550534667126597</v>
      </c>
    </row>
    <row r="479" spans="1:11">
      <c r="A479" t="s">
        <v>2041</v>
      </c>
      <c r="B479" t="s">
        <v>8933</v>
      </c>
      <c r="C479" s="43">
        <v>20000</v>
      </c>
      <c r="D479">
        <v>7</v>
      </c>
      <c r="E479" s="43">
        <v>579800</v>
      </c>
      <c r="F479" s="43">
        <v>289900</v>
      </c>
      <c r="G479" s="44">
        <f t="shared" si="21"/>
        <v>0.5</v>
      </c>
      <c r="H479" s="45">
        <v>299900</v>
      </c>
      <c r="I479" s="44">
        <f t="shared" si="22"/>
        <v>0.48275267333563299</v>
      </c>
      <c r="J479" s="45">
        <v>309900</v>
      </c>
      <c r="K479" s="44">
        <f t="shared" si="23"/>
        <v>0.46550534667126597</v>
      </c>
    </row>
    <row r="480" spans="1:11">
      <c r="A480" t="s">
        <v>8934</v>
      </c>
      <c r="B480" t="s">
        <v>8935</v>
      </c>
      <c r="C480" s="43">
        <v>30000</v>
      </c>
      <c r="D480">
        <v>34</v>
      </c>
      <c r="E480" s="43">
        <v>579800</v>
      </c>
      <c r="F480" s="43">
        <v>289900</v>
      </c>
      <c r="G480" s="44">
        <f t="shared" si="21"/>
        <v>0.5</v>
      </c>
      <c r="H480" s="45">
        <v>299900</v>
      </c>
      <c r="I480" s="44">
        <f t="shared" si="22"/>
        <v>0.48275267333563299</v>
      </c>
      <c r="J480" s="45">
        <v>309900</v>
      </c>
      <c r="K480" s="44">
        <f t="shared" si="23"/>
        <v>0.46550534667126597</v>
      </c>
    </row>
    <row r="481" spans="1:11">
      <c r="A481" t="s">
        <v>7383</v>
      </c>
      <c r="B481" t="s">
        <v>7382</v>
      </c>
      <c r="C481" s="43">
        <v>30000</v>
      </c>
      <c r="D481">
        <v>1</v>
      </c>
      <c r="E481" s="43">
        <v>637780</v>
      </c>
      <c r="F481" s="43">
        <v>289900</v>
      </c>
      <c r="G481" s="44">
        <f t="shared" si="21"/>
        <v>0.54545454545454541</v>
      </c>
      <c r="H481" s="45">
        <v>299900</v>
      </c>
      <c r="I481" s="44">
        <f t="shared" si="22"/>
        <v>0.52977515757784821</v>
      </c>
      <c r="J481" s="45">
        <v>309900</v>
      </c>
      <c r="K481" s="44">
        <f t="shared" si="23"/>
        <v>0.51409576970115078</v>
      </c>
    </row>
    <row r="482" spans="1:11">
      <c r="A482" t="s">
        <v>7385</v>
      </c>
      <c r="B482" t="s">
        <v>8936</v>
      </c>
      <c r="C482" s="43">
        <v>20000</v>
      </c>
      <c r="D482">
        <v>10</v>
      </c>
      <c r="E482" s="43">
        <v>637780</v>
      </c>
      <c r="F482" s="43">
        <v>289900</v>
      </c>
      <c r="G482" s="44">
        <f t="shared" si="21"/>
        <v>0.54545454545454541</v>
      </c>
      <c r="H482" s="45">
        <v>299900</v>
      </c>
      <c r="I482" s="44">
        <f t="shared" si="22"/>
        <v>0.52977515757784821</v>
      </c>
      <c r="J482" s="45">
        <v>309900</v>
      </c>
      <c r="K482" s="44">
        <f t="shared" si="23"/>
        <v>0.51409576970115078</v>
      </c>
    </row>
    <row r="483" spans="1:11" ht="15.75" customHeight="1">
      <c r="A483" t="s">
        <v>7446</v>
      </c>
      <c r="B483" t="s">
        <v>7445</v>
      </c>
      <c r="C483" s="43">
        <v>30000</v>
      </c>
      <c r="D483">
        <v>10</v>
      </c>
      <c r="E483" s="43">
        <v>637780</v>
      </c>
      <c r="F483" s="43">
        <v>289900</v>
      </c>
      <c r="G483" s="44">
        <f t="shared" si="21"/>
        <v>0.54545454545454541</v>
      </c>
      <c r="H483" s="45">
        <v>299900</v>
      </c>
      <c r="I483" s="44">
        <f t="shared" si="22"/>
        <v>0.52977515757784821</v>
      </c>
      <c r="J483" s="45">
        <v>309900</v>
      </c>
      <c r="K483" s="44">
        <f t="shared" si="23"/>
        <v>0.51409576970115078</v>
      </c>
    </row>
    <row r="484" spans="1:11" ht="15.75" customHeight="1">
      <c r="A484" t="s">
        <v>2378</v>
      </c>
      <c r="B484" t="s">
        <v>7488</v>
      </c>
      <c r="C484" s="43">
        <v>30000</v>
      </c>
      <c r="D484">
        <v>0</v>
      </c>
      <c r="E484" s="43">
        <v>637780</v>
      </c>
      <c r="F484" s="43">
        <v>289900</v>
      </c>
      <c r="G484" s="44">
        <f t="shared" si="21"/>
        <v>0.54545454545454541</v>
      </c>
      <c r="H484" s="45">
        <v>299900</v>
      </c>
      <c r="I484" s="44">
        <f t="shared" si="22"/>
        <v>0.52977515757784821</v>
      </c>
      <c r="J484" s="45">
        <v>309900</v>
      </c>
      <c r="K484" s="44">
        <f t="shared" si="23"/>
        <v>0.51409576970115078</v>
      </c>
    </row>
    <row r="485" spans="1:11" ht="15.75" customHeight="1">
      <c r="A485" t="s">
        <v>7404</v>
      </c>
      <c r="B485" t="s">
        <v>7403</v>
      </c>
      <c r="C485" s="43">
        <v>30000</v>
      </c>
      <c r="D485">
        <v>100</v>
      </c>
      <c r="E485" s="43">
        <v>637780</v>
      </c>
      <c r="F485" s="43">
        <v>289900</v>
      </c>
      <c r="G485" s="44">
        <f t="shared" si="21"/>
        <v>0.54545454545454541</v>
      </c>
      <c r="H485" s="45">
        <v>299900</v>
      </c>
      <c r="I485" s="44">
        <f t="shared" si="22"/>
        <v>0.52977515757784821</v>
      </c>
      <c r="J485" s="45">
        <v>309900</v>
      </c>
      <c r="K485" s="44">
        <f t="shared" si="23"/>
        <v>0.51409576970115078</v>
      </c>
    </row>
    <row r="486" spans="1:11" ht="15.75" customHeight="1">
      <c r="A486" t="s">
        <v>5632</v>
      </c>
      <c r="B486" t="s">
        <v>5631</v>
      </c>
      <c r="C486" s="43">
        <v>30000</v>
      </c>
      <c r="D486">
        <v>10</v>
      </c>
      <c r="E486" s="43">
        <v>637780</v>
      </c>
      <c r="F486" s="43">
        <v>289900</v>
      </c>
      <c r="G486" s="44">
        <f t="shared" si="21"/>
        <v>0.54545454545454541</v>
      </c>
      <c r="H486" s="45">
        <v>299900</v>
      </c>
      <c r="I486" s="44">
        <f t="shared" si="22"/>
        <v>0.52977515757784821</v>
      </c>
      <c r="J486" s="45">
        <v>309900</v>
      </c>
      <c r="K486" s="44">
        <f t="shared" si="23"/>
        <v>0.51409576970115078</v>
      </c>
    </row>
    <row r="487" spans="1:11">
      <c r="A487" t="s">
        <v>8937</v>
      </c>
      <c r="B487" t="s">
        <v>3965</v>
      </c>
      <c r="C487" s="43">
        <v>30000</v>
      </c>
      <c r="D487">
        <v>0</v>
      </c>
      <c r="E487" s="43">
        <v>579800</v>
      </c>
      <c r="F487" s="43">
        <v>289900</v>
      </c>
      <c r="G487" s="44">
        <f t="shared" si="21"/>
        <v>0.5</v>
      </c>
      <c r="H487" s="45">
        <v>299900</v>
      </c>
      <c r="I487" s="44">
        <f t="shared" si="22"/>
        <v>0.48275267333563299</v>
      </c>
      <c r="J487" s="45">
        <v>309900</v>
      </c>
      <c r="K487" s="44">
        <f t="shared" si="23"/>
        <v>0.46550534667126597</v>
      </c>
    </row>
    <row r="488" spans="1:11" ht="15.75" customHeight="1">
      <c r="A488" t="s">
        <v>8938</v>
      </c>
      <c r="B488" t="s">
        <v>8939</v>
      </c>
      <c r="C488" s="43">
        <v>30000</v>
      </c>
      <c r="D488">
        <v>6</v>
      </c>
      <c r="E488" s="43">
        <v>579800</v>
      </c>
      <c r="F488" s="43">
        <v>289900</v>
      </c>
      <c r="G488" s="44">
        <f t="shared" si="21"/>
        <v>0.5</v>
      </c>
      <c r="H488" s="45">
        <v>299900</v>
      </c>
      <c r="I488" s="44">
        <f t="shared" si="22"/>
        <v>0.48275267333563299</v>
      </c>
      <c r="J488" s="45">
        <v>309900</v>
      </c>
      <c r="K488" s="44">
        <f t="shared" si="23"/>
        <v>0.46550534667126597</v>
      </c>
    </row>
    <row r="489" spans="1:11">
      <c r="A489" t="s">
        <v>8940</v>
      </c>
      <c r="B489" t="s">
        <v>8941</v>
      </c>
      <c r="C489" s="43">
        <v>20000</v>
      </c>
      <c r="D489">
        <v>10</v>
      </c>
      <c r="E489" s="43">
        <v>637780</v>
      </c>
      <c r="F489" s="43">
        <v>289900</v>
      </c>
      <c r="G489" s="44">
        <f t="shared" si="21"/>
        <v>0.54545454545454541</v>
      </c>
      <c r="H489" s="45">
        <v>299900</v>
      </c>
      <c r="I489" s="44">
        <f t="shared" si="22"/>
        <v>0.52977515757784821</v>
      </c>
      <c r="J489" s="45">
        <v>309900</v>
      </c>
      <c r="K489" s="44">
        <f t="shared" si="23"/>
        <v>0.51409576970115078</v>
      </c>
    </row>
    <row r="490" spans="1:11">
      <c r="A490" t="s">
        <v>8942</v>
      </c>
      <c r="B490" t="s">
        <v>8943</v>
      </c>
      <c r="C490" s="43">
        <v>20000</v>
      </c>
      <c r="D490">
        <v>100</v>
      </c>
      <c r="E490" s="43">
        <v>599800</v>
      </c>
      <c r="F490" s="43">
        <v>299900</v>
      </c>
      <c r="G490" s="44">
        <f t="shared" si="21"/>
        <v>0.5</v>
      </c>
      <c r="H490" s="45">
        <v>309900</v>
      </c>
      <c r="I490" s="44">
        <f t="shared" si="22"/>
        <v>0.4833277759253084</v>
      </c>
      <c r="J490" s="45">
        <v>319900</v>
      </c>
      <c r="K490" s="44">
        <f t="shared" si="23"/>
        <v>0.46665555185061691</v>
      </c>
    </row>
    <row r="491" spans="1:11">
      <c r="A491" t="s">
        <v>8944</v>
      </c>
      <c r="B491" t="s">
        <v>8945</v>
      </c>
      <c r="C491" s="43">
        <v>20000</v>
      </c>
      <c r="D491">
        <v>10</v>
      </c>
      <c r="E491" s="43">
        <v>599800</v>
      </c>
      <c r="F491" s="43">
        <v>299900</v>
      </c>
      <c r="G491" s="44">
        <f t="shared" si="21"/>
        <v>0.5</v>
      </c>
      <c r="H491" s="45">
        <v>309900</v>
      </c>
      <c r="I491" s="44">
        <f t="shared" si="22"/>
        <v>0.4833277759253084</v>
      </c>
      <c r="J491" s="45">
        <v>319900</v>
      </c>
      <c r="K491" s="44">
        <f t="shared" si="23"/>
        <v>0.46665555185061691</v>
      </c>
    </row>
    <row r="492" spans="1:11">
      <c r="A492" t="s">
        <v>8946</v>
      </c>
      <c r="B492" t="s">
        <v>8947</v>
      </c>
      <c r="C492" s="43">
        <v>30000</v>
      </c>
      <c r="D492">
        <v>100</v>
      </c>
      <c r="E492" s="43">
        <v>599800</v>
      </c>
      <c r="F492" s="43">
        <v>299900</v>
      </c>
      <c r="G492" s="44">
        <f t="shared" si="21"/>
        <v>0.5</v>
      </c>
      <c r="H492" s="45">
        <v>309900</v>
      </c>
      <c r="I492" s="44">
        <f t="shared" si="22"/>
        <v>0.4833277759253084</v>
      </c>
      <c r="J492" s="45">
        <v>319900</v>
      </c>
      <c r="K492" s="44">
        <f t="shared" si="23"/>
        <v>0.46665555185061691</v>
      </c>
    </row>
    <row r="493" spans="1:11" ht="15.75" customHeight="1">
      <c r="A493" t="s">
        <v>8948</v>
      </c>
      <c r="B493" t="s">
        <v>8949</v>
      </c>
      <c r="C493" s="43">
        <v>20000</v>
      </c>
      <c r="D493">
        <v>100</v>
      </c>
      <c r="E493" s="43">
        <v>599800</v>
      </c>
      <c r="F493" s="43">
        <v>299900</v>
      </c>
      <c r="G493" s="44">
        <f t="shared" si="21"/>
        <v>0.5</v>
      </c>
      <c r="H493" s="45">
        <v>309900</v>
      </c>
      <c r="I493" s="44">
        <f t="shared" si="22"/>
        <v>0.4833277759253084</v>
      </c>
      <c r="J493" s="45">
        <v>319900</v>
      </c>
      <c r="K493" s="44">
        <f t="shared" si="23"/>
        <v>0.46665555185061691</v>
      </c>
    </row>
    <row r="494" spans="1:11">
      <c r="A494" t="s">
        <v>8950</v>
      </c>
      <c r="B494" t="s">
        <v>8951</v>
      </c>
      <c r="C494" s="43">
        <v>30000</v>
      </c>
      <c r="D494">
        <v>100</v>
      </c>
      <c r="E494" s="43">
        <v>599800</v>
      </c>
      <c r="F494" s="43">
        <v>299900</v>
      </c>
      <c r="G494" s="44">
        <f t="shared" si="21"/>
        <v>0.5</v>
      </c>
      <c r="H494" s="45">
        <v>309900</v>
      </c>
      <c r="I494" s="44">
        <f t="shared" si="22"/>
        <v>0.4833277759253084</v>
      </c>
      <c r="J494" s="45">
        <v>319900</v>
      </c>
      <c r="K494" s="44">
        <f t="shared" si="23"/>
        <v>0.46665555185061691</v>
      </c>
    </row>
    <row r="495" spans="1:11">
      <c r="A495" t="s">
        <v>8952</v>
      </c>
      <c r="B495" t="s">
        <v>8953</v>
      </c>
      <c r="C495" s="43">
        <v>30000</v>
      </c>
      <c r="D495">
        <v>0</v>
      </c>
      <c r="E495" s="43">
        <v>599800</v>
      </c>
      <c r="F495" s="43">
        <v>299900</v>
      </c>
      <c r="G495" s="44">
        <f t="shared" si="21"/>
        <v>0.5</v>
      </c>
      <c r="H495" s="45">
        <v>309900</v>
      </c>
      <c r="I495" s="44">
        <f t="shared" si="22"/>
        <v>0.4833277759253084</v>
      </c>
      <c r="J495" s="45">
        <v>319900</v>
      </c>
      <c r="K495" s="44">
        <f t="shared" si="23"/>
        <v>0.46665555185061691</v>
      </c>
    </row>
    <row r="496" spans="1:11">
      <c r="A496" t="s">
        <v>8954</v>
      </c>
      <c r="B496" t="s">
        <v>8955</v>
      </c>
      <c r="C496" s="43">
        <v>30000</v>
      </c>
      <c r="D496">
        <v>100</v>
      </c>
      <c r="E496" s="43">
        <v>599800</v>
      </c>
      <c r="F496" s="43">
        <v>299900</v>
      </c>
      <c r="G496" s="44">
        <f t="shared" si="21"/>
        <v>0.5</v>
      </c>
      <c r="H496" s="45">
        <v>309900</v>
      </c>
      <c r="I496" s="44">
        <f t="shared" si="22"/>
        <v>0.4833277759253084</v>
      </c>
      <c r="J496" s="45">
        <v>319900</v>
      </c>
      <c r="K496" s="44">
        <f t="shared" si="23"/>
        <v>0.46665555185061691</v>
      </c>
    </row>
    <row r="497" spans="1:11">
      <c r="A497" t="s">
        <v>8956</v>
      </c>
      <c r="B497" t="s">
        <v>8957</v>
      </c>
      <c r="C497" s="43">
        <v>30000</v>
      </c>
      <c r="D497">
        <v>10</v>
      </c>
      <c r="E497" s="43">
        <v>599800</v>
      </c>
      <c r="F497" s="43">
        <v>299900</v>
      </c>
      <c r="G497" s="44">
        <f t="shared" si="21"/>
        <v>0.5</v>
      </c>
      <c r="H497" s="45">
        <v>309900</v>
      </c>
      <c r="I497" s="44">
        <f t="shared" si="22"/>
        <v>0.4833277759253084</v>
      </c>
      <c r="J497" s="45">
        <v>319900</v>
      </c>
      <c r="K497" s="44">
        <f t="shared" si="23"/>
        <v>0.46665555185061691</v>
      </c>
    </row>
    <row r="498" spans="1:11" ht="15.75" customHeight="1">
      <c r="A498" t="s">
        <v>8958</v>
      </c>
      <c r="B498" t="s">
        <v>8959</v>
      </c>
      <c r="C498" s="43">
        <v>30000</v>
      </c>
      <c r="D498">
        <v>10</v>
      </c>
      <c r="E498" s="43">
        <v>599800</v>
      </c>
      <c r="F498" s="43">
        <v>299900</v>
      </c>
      <c r="G498" s="44">
        <f t="shared" si="21"/>
        <v>0.5</v>
      </c>
      <c r="H498" s="45">
        <v>309900</v>
      </c>
      <c r="I498" s="44">
        <f t="shared" si="22"/>
        <v>0.4833277759253084</v>
      </c>
      <c r="J498" s="45">
        <v>319900</v>
      </c>
      <c r="K498" s="44">
        <f t="shared" si="23"/>
        <v>0.46665555185061691</v>
      </c>
    </row>
    <row r="499" spans="1:11">
      <c r="A499" t="s">
        <v>8960</v>
      </c>
      <c r="B499" t="s">
        <v>8961</v>
      </c>
      <c r="C499" s="43">
        <v>30000</v>
      </c>
      <c r="D499">
        <v>0</v>
      </c>
      <c r="E499" s="43">
        <v>599800</v>
      </c>
      <c r="F499" s="43">
        <v>299900</v>
      </c>
      <c r="G499" s="44">
        <f t="shared" si="21"/>
        <v>0.5</v>
      </c>
      <c r="H499" s="45">
        <v>309900</v>
      </c>
      <c r="I499" s="44">
        <f t="shared" si="22"/>
        <v>0.4833277759253084</v>
      </c>
      <c r="J499" s="45">
        <v>319900</v>
      </c>
      <c r="K499" s="44">
        <f t="shared" si="23"/>
        <v>0.46665555185061691</v>
      </c>
    </row>
    <row r="500" spans="1:11">
      <c r="A500" t="s">
        <v>8962</v>
      </c>
      <c r="B500" t="s">
        <v>8963</v>
      </c>
      <c r="C500" s="43">
        <v>20000</v>
      </c>
      <c r="D500">
        <v>17</v>
      </c>
      <c r="E500" s="43">
        <v>599800</v>
      </c>
      <c r="F500" s="43">
        <v>299900</v>
      </c>
      <c r="G500" s="44">
        <f t="shared" si="21"/>
        <v>0.5</v>
      </c>
      <c r="H500" s="45">
        <v>309900</v>
      </c>
      <c r="I500" s="44">
        <f t="shared" si="22"/>
        <v>0.4833277759253084</v>
      </c>
      <c r="J500" s="45">
        <v>319900</v>
      </c>
      <c r="K500" s="44">
        <f t="shared" si="23"/>
        <v>0.46665555185061691</v>
      </c>
    </row>
    <row r="501" spans="1:11" ht="15.75" customHeight="1">
      <c r="A501" t="s">
        <v>8964</v>
      </c>
      <c r="B501" t="s">
        <v>8965</v>
      </c>
      <c r="C501" s="43">
        <v>30000</v>
      </c>
      <c r="D501">
        <v>36</v>
      </c>
      <c r="E501" s="43">
        <v>599800</v>
      </c>
      <c r="F501" s="43">
        <v>299900</v>
      </c>
      <c r="G501" s="44">
        <f t="shared" si="21"/>
        <v>0.5</v>
      </c>
      <c r="H501" s="45">
        <v>309900</v>
      </c>
      <c r="I501" s="44">
        <f t="shared" si="22"/>
        <v>0.4833277759253084</v>
      </c>
      <c r="J501" s="45">
        <v>319900</v>
      </c>
      <c r="K501" s="44">
        <f t="shared" si="23"/>
        <v>0.46665555185061691</v>
      </c>
    </row>
    <row r="502" spans="1:11" ht="15.75" customHeight="1">
      <c r="A502" t="s">
        <v>1733</v>
      </c>
      <c r="B502" t="s">
        <v>6220</v>
      </c>
      <c r="C502" s="43">
        <v>20000</v>
      </c>
      <c r="D502">
        <v>0</v>
      </c>
      <c r="E502" s="43">
        <v>659780</v>
      </c>
      <c r="F502" s="43">
        <v>299900</v>
      </c>
      <c r="G502" s="44">
        <f t="shared" si="21"/>
        <v>0.54545454545454541</v>
      </c>
      <c r="H502" s="45">
        <v>309900</v>
      </c>
      <c r="I502" s="44">
        <f t="shared" si="22"/>
        <v>0.53029797811391677</v>
      </c>
      <c r="J502" s="45">
        <v>319900</v>
      </c>
      <c r="K502" s="44">
        <f t="shared" si="23"/>
        <v>0.51514141077328812</v>
      </c>
    </row>
    <row r="503" spans="1:11">
      <c r="A503" t="s">
        <v>8966</v>
      </c>
      <c r="B503" t="s">
        <v>8967</v>
      </c>
      <c r="C503" s="43">
        <v>30000</v>
      </c>
      <c r="D503">
        <v>10</v>
      </c>
      <c r="E503" s="43">
        <v>659780</v>
      </c>
      <c r="F503" s="43">
        <v>299900</v>
      </c>
      <c r="G503" s="44">
        <f t="shared" si="21"/>
        <v>0.54545454545454541</v>
      </c>
      <c r="H503" s="45">
        <v>309900</v>
      </c>
      <c r="I503" s="44">
        <f t="shared" si="22"/>
        <v>0.53029797811391677</v>
      </c>
      <c r="J503" s="45">
        <v>319900</v>
      </c>
      <c r="K503" s="44">
        <f t="shared" si="23"/>
        <v>0.51514141077328812</v>
      </c>
    </row>
    <row r="504" spans="1:11">
      <c r="A504" t="s">
        <v>7439</v>
      </c>
      <c r="B504" t="s">
        <v>7438</v>
      </c>
      <c r="C504" s="43">
        <v>30000</v>
      </c>
      <c r="D504">
        <v>0</v>
      </c>
      <c r="E504" s="43">
        <v>659780</v>
      </c>
      <c r="F504" s="43">
        <v>299900</v>
      </c>
      <c r="G504" s="44">
        <f t="shared" si="21"/>
        <v>0.54545454545454541</v>
      </c>
      <c r="H504" s="45">
        <v>309900</v>
      </c>
      <c r="I504" s="44">
        <f t="shared" si="22"/>
        <v>0.53029797811391677</v>
      </c>
      <c r="J504" s="45">
        <v>319900</v>
      </c>
      <c r="K504" s="44">
        <f t="shared" si="23"/>
        <v>0.51514141077328812</v>
      </c>
    </row>
    <row r="505" spans="1:11">
      <c r="A505" t="s">
        <v>7917</v>
      </c>
      <c r="B505" t="s">
        <v>7916</v>
      </c>
      <c r="C505" s="43">
        <v>30000</v>
      </c>
      <c r="D505">
        <v>10</v>
      </c>
      <c r="E505" s="43">
        <v>659780</v>
      </c>
      <c r="F505" s="43">
        <v>299900</v>
      </c>
      <c r="G505" s="44">
        <f t="shared" si="21"/>
        <v>0.54545454545454541</v>
      </c>
      <c r="H505" s="45">
        <v>309900</v>
      </c>
      <c r="I505" s="44">
        <f t="shared" si="22"/>
        <v>0.53029797811391677</v>
      </c>
      <c r="J505" s="45">
        <v>319900</v>
      </c>
      <c r="K505" s="44">
        <f t="shared" si="23"/>
        <v>0.51514141077328812</v>
      </c>
    </row>
    <row r="506" spans="1:11" ht="15.75" customHeight="1">
      <c r="A506" t="s">
        <v>8968</v>
      </c>
      <c r="B506" t="s">
        <v>8969</v>
      </c>
      <c r="C506" s="43">
        <v>30000</v>
      </c>
      <c r="D506">
        <v>0</v>
      </c>
      <c r="E506" s="43">
        <v>659780</v>
      </c>
      <c r="F506" s="43">
        <v>299900</v>
      </c>
      <c r="G506" s="44">
        <f t="shared" si="21"/>
        <v>0.54545454545454541</v>
      </c>
      <c r="H506" s="45">
        <v>309900</v>
      </c>
      <c r="I506" s="44">
        <f t="shared" si="22"/>
        <v>0.53029797811391677</v>
      </c>
      <c r="J506" s="45">
        <v>319900</v>
      </c>
      <c r="K506" s="44">
        <f t="shared" si="23"/>
        <v>0.51514141077328812</v>
      </c>
    </row>
    <row r="507" spans="1:11">
      <c r="A507" t="s">
        <v>1752</v>
      </c>
      <c r="B507" t="s">
        <v>7393</v>
      </c>
      <c r="C507" s="43">
        <v>30000</v>
      </c>
      <c r="D507">
        <v>0</v>
      </c>
      <c r="E507" s="43">
        <v>659780</v>
      </c>
      <c r="F507" s="43">
        <v>299900</v>
      </c>
      <c r="G507" s="44">
        <f t="shared" si="21"/>
        <v>0.54545454545454541</v>
      </c>
      <c r="H507" s="45">
        <v>309900</v>
      </c>
      <c r="I507" s="44">
        <f t="shared" si="22"/>
        <v>0.53029797811391677</v>
      </c>
      <c r="J507" s="45">
        <v>319900</v>
      </c>
      <c r="K507" s="44">
        <f t="shared" si="23"/>
        <v>0.51514141077328812</v>
      </c>
    </row>
    <row r="508" spans="1:11">
      <c r="A508" t="s">
        <v>1754</v>
      </c>
      <c r="B508" t="s">
        <v>7394</v>
      </c>
      <c r="C508" s="43">
        <v>30000</v>
      </c>
      <c r="D508">
        <v>0</v>
      </c>
      <c r="E508" s="43">
        <v>659780</v>
      </c>
      <c r="F508" s="43">
        <v>299900</v>
      </c>
      <c r="G508" s="44">
        <f t="shared" si="21"/>
        <v>0.54545454545454541</v>
      </c>
      <c r="H508" s="45">
        <v>309900</v>
      </c>
      <c r="I508" s="44">
        <f t="shared" si="22"/>
        <v>0.53029797811391677</v>
      </c>
      <c r="J508" s="45">
        <v>319900</v>
      </c>
      <c r="K508" s="44">
        <f t="shared" si="23"/>
        <v>0.51514141077328812</v>
      </c>
    </row>
    <row r="509" spans="1:11">
      <c r="A509" t="s">
        <v>5695</v>
      </c>
      <c r="B509" t="s">
        <v>5694</v>
      </c>
      <c r="C509" s="43">
        <v>30000</v>
      </c>
      <c r="D509">
        <v>3</v>
      </c>
      <c r="E509" s="43">
        <v>659780</v>
      </c>
      <c r="F509" s="43">
        <v>299900</v>
      </c>
      <c r="G509" s="44">
        <f t="shared" si="21"/>
        <v>0.54545454545454541</v>
      </c>
      <c r="H509" s="45">
        <v>309900</v>
      </c>
      <c r="I509" s="44">
        <f t="shared" si="22"/>
        <v>0.53029797811391677</v>
      </c>
      <c r="J509" s="45">
        <v>319900</v>
      </c>
      <c r="K509" s="44">
        <f t="shared" si="23"/>
        <v>0.51514141077328812</v>
      </c>
    </row>
    <row r="510" spans="1:11">
      <c r="A510" t="s">
        <v>5709</v>
      </c>
      <c r="B510" t="s">
        <v>5708</v>
      </c>
      <c r="C510" s="43">
        <v>30000</v>
      </c>
      <c r="D510">
        <v>1</v>
      </c>
      <c r="E510" s="43">
        <v>659780</v>
      </c>
      <c r="F510" s="43">
        <v>299900</v>
      </c>
      <c r="G510" s="44">
        <f t="shared" si="21"/>
        <v>0.54545454545454541</v>
      </c>
      <c r="H510" s="45">
        <v>309900</v>
      </c>
      <c r="I510" s="44">
        <f t="shared" si="22"/>
        <v>0.53029797811391677</v>
      </c>
      <c r="J510" s="45">
        <v>319900</v>
      </c>
      <c r="K510" s="44">
        <f t="shared" si="23"/>
        <v>0.51514141077328812</v>
      </c>
    </row>
    <row r="511" spans="1:11">
      <c r="A511" t="s">
        <v>1753</v>
      </c>
      <c r="B511" t="s">
        <v>7319</v>
      </c>
      <c r="C511" s="43">
        <v>30000</v>
      </c>
      <c r="D511">
        <v>1</v>
      </c>
      <c r="E511" s="43">
        <v>659780</v>
      </c>
      <c r="F511" s="43">
        <v>299900</v>
      </c>
      <c r="G511" s="44">
        <f t="shared" si="21"/>
        <v>0.54545454545454541</v>
      </c>
      <c r="H511" s="45">
        <v>329900</v>
      </c>
      <c r="I511" s="44">
        <f t="shared" si="22"/>
        <v>0.49998484343265936</v>
      </c>
      <c r="J511" s="45">
        <v>349900</v>
      </c>
      <c r="K511" s="44">
        <f t="shared" si="23"/>
        <v>0.46967170875140196</v>
      </c>
    </row>
    <row r="512" spans="1:11">
      <c r="A512" t="s">
        <v>1736</v>
      </c>
      <c r="B512" t="s">
        <v>7464</v>
      </c>
      <c r="C512" s="43">
        <v>30000</v>
      </c>
      <c r="D512">
        <v>0</v>
      </c>
      <c r="E512" s="43">
        <v>659780</v>
      </c>
      <c r="F512" s="43">
        <v>299900</v>
      </c>
      <c r="G512" s="44">
        <f t="shared" si="21"/>
        <v>0.54545454545454541</v>
      </c>
      <c r="H512" s="45">
        <v>309900</v>
      </c>
      <c r="I512" s="44">
        <f t="shared" si="22"/>
        <v>0.53029797811391677</v>
      </c>
      <c r="J512" s="45">
        <v>319900</v>
      </c>
      <c r="K512" s="44">
        <f t="shared" si="23"/>
        <v>0.51514141077328812</v>
      </c>
    </row>
    <row r="513" spans="1:11">
      <c r="A513" t="s">
        <v>2230</v>
      </c>
      <c r="B513" t="s">
        <v>5103</v>
      </c>
      <c r="C513" s="43">
        <v>30000</v>
      </c>
      <c r="D513">
        <v>10</v>
      </c>
      <c r="E513" s="43">
        <v>659780</v>
      </c>
      <c r="F513" s="43">
        <v>299900</v>
      </c>
      <c r="G513" s="44">
        <f t="shared" si="21"/>
        <v>0.54545454545454541</v>
      </c>
      <c r="H513" s="45">
        <v>309900</v>
      </c>
      <c r="I513" s="44">
        <f t="shared" si="22"/>
        <v>0.53029797811391677</v>
      </c>
      <c r="J513" s="45">
        <v>319900</v>
      </c>
      <c r="K513" s="44">
        <f t="shared" si="23"/>
        <v>0.51514141077328812</v>
      </c>
    </row>
    <row r="514" spans="1:11">
      <c r="A514" t="s">
        <v>7423</v>
      </c>
      <c r="B514" t="s">
        <v>7422</v>
      </c>
      <c r="C514" s="43">
        <v>30000</v>
      </c>
      <c r="D514">
        <v>10</v>
      </c>
      <c r="E514" s="43">
        <v>659780</v>
      </c>
      <c r="F514" s="43">
        <v>299900</v>
      </c>
      <c r="G514" s="44">
        <f t="shared" ref="G514:G577" si="24">1-(F514/E514)</f>
        <v>0.54545454545454541</v>
      </c>
      <c r="H514" s="45">
        <v>309900</v>
      </c>
      <c r="I514" s="44">
        <f t="shared" ref="I514:I577" si="25">1-(H514/E514)</f>
        <v>0.53029797811391677</v>
      </c>
      <c r="J514" s="45">
        <v>319900</v>
      </c>
      <c r="K514" s="44">
        <f t="shared" ref="K514:K577" si="26">1-(J514/E514)</f>
        <v>0.51514141077328812</v>
      </c>
    </row>
    <row r="515" spans="1:11">
      <c r="A515" t="s">
        <v>2227</v>
      </c>
      <c r="B515" t="s">
        <v>7370</v>
      </c>
      <c r="C515" s="43">
        <v>30000</v>
      </c>
      <c r="D515">
        <v>10</v>
      </c>
      <c r="E515" s="43">
        <v>659780</v>
      </c>
      <c r="F515" s="43">
        <v>299900</v>
      </c>
      <c r="G515" s="44">
        <f t="shared" si="24"/>
        <v>0.54545454545454541</v>
      </c>
      <c r="H515" s="45">
        <v>309900</v>
      </c>
      <c r="I515" s="44">
        <f t="shared" si="25"/>
        <v>0.53029797811391677</v>
      </c>
      <c r="J515" s="45">
        <v>319900</v>
      </c>
      <c r="K515" s="44">
        <f t="shared" si="26"/>
        <v>0.51514141077328812</v>
      </c>
    </row>
    <row r="516" spans="1:11">
      <c r="A516" t="s">
        <v>2231</v>
      </c>
      <c r="B516" t="s">
        <v>7369</v>
      </c>
      <c r="C516" s="43">
        <v>30000</v>
      </c>
      <c r="D516">
        <v>10</v>
      </c>
      <c r="E516" s="43">
        <v>659780</v>
      </c>
      <c r="F516" s="43">
        <v>299900</v>
      </c>
      <c r="G516" s="44">
        <f t="shared" si="24"/>
        <v>0.54545454545454541</v>
      </c>
      <c r="H516" s="45">
        <v>309900</v>
      </c>
      <c r="I516" s="44">
        <f t="shared" si="25"/>
        <v>0.53029797811391677</v>
      </c>
      <c r="J516" s="45">
        <v>319900</v>
      </c>
      <c r="K516" s="44">
        <f t="shared" si="26"/>
        <v>0.51514141077328812</v>
      </c>
    </row>
    <row r="517" spans="1:11" ht="15.75" customHeight="1">
      <c r="A517" t="s">
        <v>8970</v>
      </c>
      <c r="B517" t="s">
        <v>8971</v>
      </c>
      <c r="C517" s="43">
        <v>20000</v>
      </c>
      <c r="D517">
        <v>100</v>
      </c>
      <c r="E517" s="43">
        <v>599800</v>
      </c>
      <c r="F517" s="43">
        <v>299900</v>
      </c>
      <c r="G517" s="44">
        <f t="shared" si="24"/>
        <v>0.5</v>
      </c>
      <c r="H517" s="45">
        <v>309900</v>
      </c>
      <c r="I517" s="44">
        <f t="shared" si="25"/>
        <v>0.4833277759253084</v>
      </c>
      <c r="J517" s="45">
        <v>319900</v>
      </c>
      <c r="K517" s="44">
        <f t="shared" si="26"/>
        <v>0.46665555185061691</v>
      </c>
    </row>
    <row r="518" spans="1:11" ht="15.75" customHeight="1">
      <c r="A518" t="s">
        <v>8972</v>
      </c>
      <c r="B518" t="s">
        <v>2978</v>
      </c>
      <c r="C518" s="43">
        <v>20000</v>
      </c>
      <c r="E518" s="43">
        <v>659780</v>
      </c>
      <c r="F518" s="43">
        <v>299900</v>
      </c>
      <c r="G518" s="44">
        <f t="shared" si="24"/>
        <v>0.54545454545454541</v>
      </c>
      <c r="H518" s="45">
        <v>309900</v>
      </c>
      <c r="I518" s="44">
        <f t="shared" si="25"/>
        <v>0.53029797811391677</v>
      </c>
      <c r="J518" s="45">
        <v>319900</v>
      </c>
      <c r="K518" s="44">
        <f t="shared" si="26"/>
        <v>0.51514141077328812</v>
      </c>
    </row>
    <row r="519" spans="1:11" ht="15.75" customHeight="1">
      <c r="A519" t="s">
        <v>8973</v>
      </c>
      <c r="B519" t="s">
        <v>8974</v>
      </c>
      <c r="C519" s="43">
        <v>30000</v>
      </c>
      <c r="D519">
        <v>0</v>
      </c>
      <c r="E519" s="43">
        <v>659780</v>
      </c>
      <c r="F519" s="43">
        <v>299900</v>
      </c>
      <c r="G519" s="44">
        <f t="shared" si="24"/>
        <v>0.54545454545454541</v>
      </c>
      <c r="H519" s="45">
        <v>309900</v>
      </c>
      <c r="I519" s="44">
        <f t="shared" si="25"/>
        <v>0.53029797811391677</v>
      </c>
      <c r="J519" s="45">
        <v>319900</v>
      </c>
      <c r="K519" s="44">
        <f t="shared" si="26"/>
        <v>0.51514141077328812</v>
      </c>
    </row>
    <row r="520" spans="1:11" ht="15.75" customHeight="1">
      <c r="A520" t="s">
        <v>8975</v>
      </c>
      <c r="B520" t="s">
        <v>8976</v>
      </c>
      <c r="C520" s="43">
        <v>20000</v>
      </c>
      <c r="D520">
        <v>0</v>
      </c>
      <c r="E520" s="43">
        <v>659780</v>
      </c>
      <c r="F520" s="43">
        <v>299900</v>
      </c>
      <c r="G520" s="44">
        <f t="shared" si="24"/>
        <v>0.54545454545454541</v>
      </c>
      <c r="H520" s="45">
        <v>309900</v>
      </c>
      <c r="I520" s="44">
        <f t="shared" si="25"/>
        <v>0.53029797811391677</v>
      </c>
      <c r="J520" s="45">
        <v>319900</v>
      </c>
      <c r="K520" s="44">
        <f t="shared" si="26"/>
        <v>0.51514141077328812</v>
      </c>
    </row>
    <row r="521" spans="1:11" ht="15.75" customHeight="1">
      <c r="A521" s="49" t="s">
        <v>8977</v>
      </c>
      <c r="B521" s="49" t="s">
        <v>8978</v>
      </c>
      <c r="C521" s="43">
        <v>20000</v>
      </c>
      <c r="D521">
        <v>20</v>
      </c>
      <c r="E521" s="43">
        <v>659780</v>
      </c>
      <c r="F521" s="43">
        <v>299900</v>
      </c>
      <c r="G521" s="44">
        <f t="shared" si="24"/>
        <v>0.54545454545454541</v>
      </c>
      <c r="H521" s="45">
        <v>309900</v>
      </c>
      <c r="I521" s="44">
        <f t="shared" si="25"/>
        <v>0.53029797811391677</v>
      </c>
      <c r="J521" s="45">
        <v>319900</v>
      </c>
      <c r="K521" s="44">
        <f t="shared" si="26"/>
        <v>0.51514141077328812</v>
      </c>
    </row>
    <row r="522" spans="1:11" ht="15.75" customHeight="1">
      <c r="A522" t="s">
        <v>8979</v>
      </c>
      <c r="B522" t="s">
        <v>8980</v>
      </c>
      <c r="C522" s="43">
        <v>30000</v>
      </c>
      <c r="D522">
        <v>10</v>
      </c>
      <c r="E522" s="43">
        <v>659780</v>
      </c>
      <c r="F522" s="43">
        <v>299900</v>
      </c>
      <c r="G522" s="44">
        <f t="shared" si="24"/>
        <v>0.54545454545454541</v>
      </c>
      <c r="H522" s="45">
        <v>309900</v>
      </c>
      <c r="I522" s="44">
        <f t="shared" si="25"/>
        <v>0.53029797811391677</v>
      </c>
      <c r="J522" s="45">
        <v>319900</v>
      </c>
      <c r="K522" s="44">
        <f t="shared" si="26"/>
        <v>0.51514141077328812</v>
      </c>
    </row>
    <row r="523" spans="1:11">
      <c r="A523" t="s">
        <v>1737</v>
      </c>
      <c r="B523" t="s">
        <v>4732</v>
      </c>
      <c r="C523" s="43">
        <v>20000</v>
      </c>
      <c r="D523">
        <v>0</v>
      </c>
      <c r="E523" s="43">
        <v>659780</v>
      </c>
      <c r="F523" s="43">
        <v>299900</v>
      </c>
      <c r="G523" s="44">
        <f t="shared" si="24"/>
        <v>0.54545454545454541</v>
      </c>
      <c r="H523" s="45">
        <v>309900</v>
      </c>
      <c r="I523" s="44">
        <f t="shared" si="25"/>
        <v>0.53029797811391677</v>
      </c>
      <c r="J523" s="45">
        <v>319900</v>
      </c>
      <c r="K523" s="44">
        <f t="shared" si="26"/>
        <v>0.51514141077328812</v>
      </c>
    </row>
    <row r="524" spans="1:11">
      <c r="A524" t="s">
        <v>8091</v>
      </c>
      <c r="B524" t="s">
        <v>4266</v>
      </c>
      <c r="C524" s="43">
        <v>20000</v>
      </c>
      <c r="D524">
        <v>1</v>
      </c>
      <c r="E524" s="43">
        <v>659780</v>
      </c>
      <c r="F524" s="43">
        <v>299900</v>
      </c>
      <c r="G524" s="44">
        <f t="shared" si="24"/>
        <v>0.54545454545454541</v>
      </c>
      <c r="H524" s="45">
        <v>309900</v>
      </c>
      <c r="I524" s="44">
        <f t="shared" si="25"/>
        <v>0.53029797811391677</v>
      </c>
      <c r="J524" s="45">
        <v>319900</v>
      </c>
      <c r="K524" s="44">
        <f t="shared" si="26"/>
        <v>0.51514141077328812</v>
      </c>
    </row>
    <row r="525" spans="1:11">
      <c r="A525" t="s">
        <v>8981</v>
      </c>
      <c r="B525" t="s">
        <v>8982</v>
      </c>
      <c r="C525" s="43">
        <v>30000</v>
      </c>
      <c r="D525">
        <v>100</v>
      </c>
      <c r="E525" s="43">
        <v>659780</v>
      </c>
      <c r="F525" s="43">
        <v>299900</v>
      </c>
      <c r="G525" s="44">
        <f t="shared" si="24"/>
        <v>0.54545454545454541</v>
      </c>
      <c r="H525" s="45">
        <v>309900</v>
      </c>
      <c r="I525" s="44">
        <f t="shared" si="25"/>
        <v>0.53029797811391677</v>
      </c>
      <c r="J525" s="45">
        <v>319900</v>
      </c>
      <c r="K525" s="44">
        <f t="shared" si="26"/>
        <v>0.51514141077328812</v>
      </c>
    </row>
    <row r="526" spans="1:11">
      <c r="A526" t="s">
        <v>8983</v>
      </c>
      <c r="B526" t="s">
        <v>8984</v>
      </c>
      <c r="C526" s="43">
        <v>30000</v>
      </c>
      <c r="D526">
        <v>0</v>
      </c>
      <c r="E526" s="43">
        <v>659780</v>
      </c>
      <c r="F526" s="43">
        <v>299900</v>
      </c>
      <c r="G526" s="44">
        <f t="shared" si="24"/>
        <v>0.54545454545454541</v>
      </c>
      <c r="H526" s="45">
        <v>309900</v>
      </c>
      <c r="I526" s="44">
        <f t="shared" si="25"/>
        <v>0.53029797811391677</v>
      </c>
      <c r="J526" s="45">
        <v>319900</v>
      </c>
      <c r="K526" s="44">
        <f t="shared" si="26"/>
        <v>0.51514141077328812</v>
      </c>
    </row>
    <row r="527" spans="1:11" ht="15.75" customHeight="1">
      <c r="A527" t="s">
        <v>8985</v>
      </c>
      <c r="B527" t="s">
        <v>8986</v>
      </c>
      <c r="C527" s="43">
        <v>30000</v>
      </c>
      <c r="D527">
        <v>0</v>
      </c>
      <c r="E527" s="43">
        <v>659780</v>
      </c>
      <c r="F527" s="43">
        <v>299900</v>
      </c>
      <c r="G527" s="44">
        <f t="shared" si="24"/>
        <v>0.54545454545454541</v>
      </c>
      <c r="H527" s="45">
        <v>309900</v>
      </c>
      <c r="I527" s="44">
        <f t="shared" si="25"/>
        <v>0.53029797811391677</v>
      </c>
      <c r="J527" s="45">
        <v>319900</v>
      </c>
      <c r="K527" s="44">
        <f t="shared" si="26"/>
        <v>0.51514141077328812</v>
      </c>
    </row>
    <row r="528" spans="1:11">
      <c r="A528" t="s">
        <v>8987</v>
      </c>
      <c r="B528" t="s">
        <v>8988</v>
      </c>
      <c r="C528" s="43">
        <v>20000</v>
      </c>
      <c r="D528">
        <v>100</v>
      </c>
      <c r="E528" s="43">
        <v>619800</v>
      </c>
      <c r="F528" s="43">
        <v>309900</v>
      </c>
      <c r="G528" s="44">
        <f t="shared" si="24"/>
        <v>0.5</v>
      </c>
      <c r="H528" s="45">
        <v>319900</v>
      </c>
      <c r="I528" s="44">
        <f t="shared" si="25"/>
        <v>0.48386576314940299</v>
      </c>
      <c r="J528" s="45">
        <v>339900</v>
      </c>
      <c r="K528" s="44">
        <f t="shared" si="26"/>
        <v>0.45159728944820909</v>
      </c>
    </row>
    <row r="529" spans="1:11">
      <c r="A529" t="s">
        <v>8989</v>
      </c>
      <c r="B529" t="s">
        <v>8990</v>
      </c>
      <c r="C529" s="43">
        <v>20000</v>
      </c>
      <c r="D529">
        <v>100</v>
      </c>
      <c r="E529" s="43">
        <v>619800</v>
      </c>
      <c r="F529" s="43">
        <v>309900</v>
      </c>
      <c r="G529" s="44">
        <f t="shared" si="24"/>
        <v>0.5</v>
      </c>
      <c r="H529" s="45">
        <v>319900</v>
      </c>
      <c r="I529" s="44">
        <f t="shared" si="25"/>
        <v>0.48386576314940299</v>
      </c>
      <c r="J529" s="45">
        <v>339900</v>
      </c>
      <c r="K529" s="44">
        <f t="shared" si="26"/>
        <v>0.45159728944820909</v>
      </c>
    </row>
    <row r="530" spans="1:11">
      <c r="A530" t="s">
        <v>8991</v>
      </c>
      <c r="B530" t="s">
        <v>8992</v>
      </c>
      <c r="C530" s="43">
        <v>20000</v>
      </c>
      <c r="D530">
        <v>100</v>
      </c>
      <c r="E530" s="43">
        <v>619800</v>
      </c>
      <c r="F530" s="43">
        <v>309900</v>
      </c>
      <c r="G530" s="44">
        <f t="shared" si="24"/>
        <v>0.5</v>
      </c>
      <c r="H530" s="45">
        <v>319900</v>
      </c>
      <c r="I530" s="44">
        <f t="shared" si="25"/>
        <v>0.48386576314940299</v>
      </c>
      <c r="J530" s="45">
        <v>339900</v>
      </c>
      <c r="K530" s="44">
        <f t="shared" si="26"/>
        <v>0.45159728944820909</v>
      </c>
    </row>
    <row r="531" spans="1:11">
      <c r="A531" t="s">
        <v>8993</v>
      </c>
      <c r="B531" t="s">
        <v>8994</v>
      </c>
      <c r="C531" s="43">
        <v>30000</v>
      </c>
      <c r="D531">
        <v>100</v>
      </c>
      <c r="E531" s="43">
        <v>619800</v>
      </c>
      <c r="F531" s="43">
        <v>309900</v>
      </c>
      <c r="G531" s="44">
        <f t="shared" si="24"/>
        <v>0.5</v>
      </c>
      <c r="H531" s="45">
        <v>319900</v>
      </c>
      <c r="I531" s="44">
        <f t="shared" si="25"/>
        <v>0.48386576314940299</v>
      </c>
      <c r="J531" s="45">
        <v>339900</v>
      </c>
      <c r="K531" s="44">
        <f t="shared" si="26"/>
        <v>0.45159728944820909</v>
      </c>
    </row>
    <row r="532" spans="1:11">
      <c r="A532" t="s">
        <v>8995</v>
      </c>
      <c r="B532" t="s">
        <v>8996</v>
      </c>
      <c r="C532" s="43">
        <v>30000</v>
      </c>
      <c r="D532">
        <v>100</v>
      </c>
      <c r="E532" s="43">
        <v>619800</v>
      </c>
      <c r="F532" s="43">
        <v>309900</v>
      </c>
      <c r="G532" s="44">
        <f t="shared" si="24"/>
        <v>0.5</v>
      </c>
      <c r="H532" s="45">
        <v>319900</v>
      </c>
      <c r="I532" s="44">
        <f t="shared" si="25"/>
        <v>0.48386576314940299</v>
      </c>
      <c r="J532" s="45">
        <v>339900</v>
      </c>
      <c r="K532" s="44">
        <f t="shared" si="26"/>
        <v>0.45159728944820909</v>
      </c>
    </row>
    <row r="533" spans="1:11">
      <c r="A533" t="s">
        <v>8997</v>
      </c>
      <c r="B533" t="s">
        <v>8998</v>
      </c>
      <c r="C533" s="43">
        <v>30000</v>
      </c>
      <c r="D533">
        <v>0</v>
      </c>
      <c r="E533" s="43">
        <v>619800</v>
      </c>
      <c r="F533" s="43">
        <v>309900</v>
      </c>
      <c r="G533" s="44">
        <f t="shared" si="24"/>
        <v>0.5</v>
      </c>
      <c r="H533" s="45">
        <v>319900</v>
      </c>
      <c r="I533" s="44">
        <f t="shared" si="25"/>
        <v>0.48386576314940299</v>
      </c>
      <c r="J533" s="45">
        <v>339900</v>
      </c>
      <c r="K533" s="44">
        <f t="shared" si="26"/>
        <v>0.45159728944820909</v>
      </c>
    </row>
    <row r="534" spans="1:11">
      <c r="A534" t="s">
        <v>8999</v>
      </c>
      <c r="B534" t="s">
        <v>9000</v>
      </c>
      <c r="C534" s="43">
        <v>30000</v>
      </c>
      <c r="D534">
        <v>10</v>
      </c>
      <c r="E534" s="43">
        <v>619800</v>
      </c>
      <c r="F534" s="43">
        <v>309900</v>
      </c>
      <c r="G534" s="44">
        <f t="shared" si="24"/>
        <v>0.5</v>
      </c>
      <c r="H534" s="45">
        <v>319900</v>
      </c>
      <c r="I534" s="44">
        <f t="shared" si="25"/>
        <v>0.48386576314940299</v>
      </c>
      <c r="J534" s="45">
        <v>339900</v>
      </c>
      <c r="K534" s="44">
        <f t="shared" si="26"/>
        <v>0.45159728944820909</v>
      </c>
    </row>
    <row r="535" spans="1:11">
      <c r="A535" t="s">
        <v>9001</v>
      </c>
      <c r="B535" t="s">
        <v>9002</v>
      </c>
      <c r="C535" s="43">
        <v>30000</v>
      </c>
      <c r="D535">
        <v>0</v>
      </c>
      <c r="E535" s="43">
        <v>619800</v>
      </c>
      <c r="F535" s="43">
        <v>309900</v>
      </c>
      <c r="G535" s="44">
        <f t="shared" si="24"/>
        <v>0.5</v>
      </c>
      <c r="H535" s="45">
        <v>319900</v>
      </c>
      <c r="I535" s="44">
        <f t="shared" si="25"/>
        <v>0.48386576314940299</v>
      </c>
      <c r="J535" s="45">
        <v>339900</v>
      </c>
      <c r="K535" s="44">
        <f t="shared" si="26"/>
        <v>0.45159728944820909</v>
      </c>
    </row>
    <row r="536" spans="1:11">
      <c r="A536" t="s">
        <v>9003</v>
      </c>
      <c r="B536" t="s">
        <v>9004</v>
      </c>
      <c r="C536" s="43">
        <v>30000</v>
      </c>
      <c r="D536">
        <v>0</v>
      </c>
      <c r="E536" s="43">
        <v>619800</v>
      </c>
      <c r="F536" s="43">
        <v>309900</v>
      </c>
      <c r="G536" s="44">
        <f t="shared" si="24"/>
        <v>0.5</v>
      </c>
      <c r="H536" s="45">
        <v>319900</v>
      </c>
      <c r="I536" s="44">
        <f t="shared" si="25"/>
        <v>0.48386576314940299</v>
      </c>
      <c r="J536" s="45">
        <v>339900</v>
      </c>
      <c r="K536" s="44">
        <f t="shared" si="26"/>
        <v>0.45159728944820909</v>
      </c>
    </row>
    <row r="537" spans="1:11" ht="15.75" customHeight="1">
      <c r="A537" t="s">
        <v>9005</v>
      </c>
      <c r="B537" t="s">
        <v>9006</v>
      </c>
      <c r="C537" s="43">
        <v>30000</v>
      </c>
      <c r="D537">
        <v>2</v>
      </c>
      <c r="E537" s="43">
        <v>619800</v>
      </c>
      <c r="F537" s="43">
        <v>309900</v>
      </c>
      <c r="G537" s="44">
        <f t="shared" si="24"/>
        <v>0.5</v>
      </c>
      <c r="H537" s="45">
        <v>319900</v>
      </c>
      <c r="I537" s="44">
        <f t="shared" si="25"/>
        <v>0.48386576314940299</v>
      </c>
      <c r="J537" s="45">
        <v>339900</v>
      </c>
      <c r="K537" s="44">
        <f t="shared" si="26"/>
        <v>0.45159728944820909</v>
      </c>
    </row>
    <row r="538" spans="1:11">
      <c r="A538" t="s">
        <v>9007</v>
      </c>
      <c r="B538" t="s">
        <v>9008</v>
      </c>
      <c r="C538" s="43">
        <v>30000</v>
      </c>
      <c r="D538">
        <v>29</v>
      </c>
      <c r="E538" s="43">
        <v>619800</v>
      </c>
      <c r="F538" s="43">
        <v>309900</v>
      </c>
      <c r="G538" s="44">
        <f t="shared" si="24"/>
        <v>0.5</v>
      </c>
      <c r="H538" s="45">
        <v>319900</v>
      </c>
      <c r="I538" s="44">
        <f t="shared" si="25"/>
        <v>0.48386576314940299</v>
      </c>
      <c r="J538" s="45">
        <v>339900</v>
      </c>
      <c r="K538" s="44">
        <f t="shared" si="26"/>
        <v>0.45159728944820909</v>
      </c>
    </row>
    <row r="539" spans="1:11">
      <c r="A539" t="s">
        <v>9009</v>
      </c>
      <c r="B539" t="s">
        <v>9010</v>
      </c>
      <c r="C539" s="43">
        <v>30000</v>
      </c>
      <c r="D539">
        <v>10</v>
      </c>
      <c r="E539" s="43">
        <v>619800</v>
      </c>
      <c r="F539" s="43">
        <v>309900</v>
      </c>
      <c r="G539" s="44">
        <f t="shared" si="24"/>
        <v>0.5</v>
      </c>
      <c r="H539" s="45">
        <v>319900</v>
      </c>
      <c r="I539" s="44">
        <f t="shared" si="25"/>
        <v>0.48386576314940299</v>
      </c>
      <c r="J539" s="45">
        <v>339900</v>
      </c>
      <c r="K539" s="44">
        <f t="shared" si="26"/>
        <v>0.45159728944820909</v>
      </c>
    </row>
    <row r="540" spans="1:11" ht="15.75" customHeight="1">
      <c r="A540" t="s">
        <v>9011</v>
      </c>
      <c r="B540" t="s">
        <v>4468</v>
      </c>
      <c r="C540" s="43">
        <v>50000</v>
      </c>
      <c r="D540">
        <v>32</v>
      </c>
      <c r="E540" s="43">
        <v>619800</v>
      </c>
      <c r="F540" s="43">
        <v>309900</v>
      </c>
      <c r="G540" s="44">
        <f t="shared" si="24"/>
        <v>0.5</v>
      </c>
      <c r="H540" s="45">
        <v>319900</v>
      </c>
      <c r="I540" s="44">
        <f t="shared" si="25"/>
        <v>0.48386576314940299</v>
      </c>
      <c r="J540" s="45">
        <v>339900</v>
      </c>
      <c r="K540" s="44">
        <f t="shared" si="26"/>
        <v>0.45159728944820909</v>
      </c>
    </row>
    <row r="541" spans="1:11">
      <c r="A541" t="s">
        <v>7310</v>
      </c>
      <c r="B541" t="s">
        <v>9012</v>
      </c>
      <c r="C541" s="43">
        <v>30000</v>
      </c>
      <c r="D541">
        <v>100</v>
      </c>
      <c r="E541" s="43">
        <v>619800</v>
      </c>
      <c r="F541" s="43">
        <v>309900</v>
      </c>
      <c r="G541" s="44">
        <f t="shared" si="24"/>
        <v>0.5</v>
      </c>
      <c r="H541" s="45">
        <v>319900</v>
      </c>
      <c r="I541" s="44">
        <f t="shared" si="25"/>
        <v>0.48386576314940299</v>
      </c>
      <c r="J541" s="45">
        <v>339900</v>
      </c>
      <c r="K541" s="44">
        <f t="shared" si="26"/>
        <v>0.45159728944820909</v>
      </c>
    </row>
    <row r="542" spans="1:11">
      <c r="A542" t="s">
        <v>5604</v>
      </c>
      <c r="B542" t="s">
        <v>5603</v>
      </c>
      <c r="C542" s="43">
        <v>30000</v>
      </c>
      <c r="D542">
        <v>100</v>
      </c>
      <c r="E542" s="43">
        <v>619800</v>
      </c>
      <c r="F542" s="43">
        <v>309900</v>
      </c>
      <c r="G542" s="44">
        <f t="shared" si="24"/>
        <v>0.5</v>
      </c>
      <c r="H542" s="45">
        <v>319900</v>
      </c>
      <c r="I542" s="44">
        <f t="shared" si="25"/>
        <v>0.48386576314940299</v>
      </c>
      <c r="J542" s="45">
        <v>339900</v>
      </c>
      <c r="K542" s="44">
        <f t="shared" si="26"/>
        <v>0.45159728944820909</v>
      </c>
    </row>
    <row r="543" spans="1:11">
      <c r="A543" t="s">
        <v>2286</v>
      </c>
      <c r="B543" t="s">
        <v>5602</v>
      </c>
      <c r="C543" s="43">
        <v>30000</v>
      </c>
      <c r="D543">
        <v>100</v>
      </c>
      <c r="E543" s="43">
        <v>619800</v>
      </c>
      <c r="F543" s="43">
        <v>309900</v>
      </c>
      <c r="G543" s="44">
        <f t="shared" si="24"/>
        <v>0.5</v>
      </c>
      <c r="H543" s="45">
        <v>319900</v>
      </c>
      <c r="I543" s="44">
        <f t="shared" si="25"/>
        <v>0.48386576314940299</v>
      </c>
      <c r="J543" s="45">
        <v>339900</v>
      </c>
      <c r="K543" s="44">
        <f t="shared" si="26"/>
        <v>0.45159728944820909</v>
      </c>
    </row>
    <row r="544" spans="1:11">
      <c r="A544" t="s">
        <v>2226</v>
      </c>
      <c r="B544" t="s">
        <v>5583</v>
      </c>
      <c r="C544" s="43">
        <v>30000</v>
      </c>
      <c r="D544">
        <v>0</v>
      </c>
      <c r="E544" s="43">
        <v>619800</v>
      </c>
      <c r="F544" s="43">
        <v>309900</v>
      </c>
      <c r="G544" s="44">
        <f t="shared" si="24"/>
        <v>0.5</v>
      </c>
      <c r="H544" s="45">
        <v>319900</v>
      </c>
      <c r="I544" s="44">
        <f t="shared" si="25"/>
        <v>0.48386576314940299</v>
      </c>
      <c r="J544" s="45">
        <v>339900</v>
      </c>
      <c r="K544" s="44">
        <f t="shared" si="26"/>
        <v>0.45159728944820909</v>
      </c>
    </row>
    <row r="545" spans="1:11">
      <c r="A545" t="s">
        <v>5585</v>
      </c>
      <c r="B545" t="s">
        <v>5584</v>
      </c>
      <c r="C545" s="43">
        <v>30000</v>
      </c>
      <c r="D545">
        <v>12</v>
      </c>
      <c r="E545" s="43">
        <v>619800</v>
      </c>
      <c r="F545" s="43">
        <v>309900</v>
      </c>
      <c r="G545" s="44">
        <f t="shared" si="24"/>
        <v>0.5</v>
      </c>
      <c r="H545" s="45">
        <v>319900</v>
      </c>
      <c r="I545" s="44">
        <f t="shared" si="25"/>
        <v>0.48386576314940299</v>
      </c>
      <c r="J545" s="45">
        <v>339900</v>
      </c>
      <c r="K545" s="44">
        <f t="shared" si="26"/>
        <v>0.45159728944820909</v>
      </c>
    </row>
    <row r="546" spans="1:11">
      <c r="A546" t="s">
        <v>5627</v>
      </c>
      <c r="B546" t="s">
        <v>5626</v>
      </c>
      <c r="C546" s="43">
        <v>30000</v>
      </c>
      <c r="D546">
        <v>100</v>
      </c>
      <c r="E546" s="43">
        <v>619800</v>
      </c>
      <c r="F546" s="43">
        <v>309900</v>
      </c>
      <c r="G546" s="44">
        <f t="shared" si="24"/>
        <v>0.5</v>
      </c>
      <c r="H546" s="45">
        <v>319900</v>
      </c>
      <c r="I546" s="44">
        <f t="shared" si="25"/>
        <v>0.48386576314940299</v>
      </c>
      <c r="J546" s="45">
        <v>339900</v>
      </c>
      <c r="K546" s="44">
        <f t="shared" si="26"/>
        <v>0.45159728944820909</v>
      </c>
    </row>
    <row r="547" spans="1:11">
      <c r="A547" t="s">
        <v>7434</v>
      </c>
      <c r="B547" t="s">
        <v>7433</v>
      </c>
      <c r="C547" s="43">
        <v>20000</v>
      </c>
      <c r="D547">
        <v>0</v>
      </c>
      <c r="E547" s="43">
        <v>681780</v>
      </c>
      <c r="F547" s="43">
        <v>309900</v>
      </c>
      <c r="G547" s="44">
        <f t="shared" si="24"/>
        <v>0.54545454545454541</v>
      </c>
      <c r="H547" s="45">
        <v>319900</v>
      </c>
      <c r="I547" s="44">
        <f t="shared" si="25"/>
        <v>0.53078705740854826</v>
      </c>
      <c r="J547" s="45">
        <v>339900</v>
      </c>
      <c r="K547" s="44">
        <f t="shared" si="26"/>
        <v>0.50145208131655372</v>
      </c>
    </row>
    <row r="548" spans="1:11">
      <c r="A548" t="s">
        <v>8274</v>
      </c>
      <c r="B548" t="s">
        <v>8273</v>
      </c>
      <c r="C548" s="43">
        <v>30000</v>
      </c>
      <c r="D548">
        <v>23</v>
      </c>
      <c r="E548" s="43">
        <v>681780</v>
      </c>
      <c r="F548" s="43">
        <v>309900</v>
      </c>
      <c r="G548" s="44">
        <f t="shared" si="24"/>
        <v>0.54545454545454541</v>
      </c>
      <c r="H548" s="45">
        <v>319900</v>
      </c>
      <c r="I548" s="44">
        <f t="shared" si="25"/>
        <v>0.53078705740854826</v>
      </c>
      <c r="J548" s="45">
        <v>339900</v>
      </c>
      <c r="K548" s="44">
        <f t="shared" si="26"/>
        <v>0.50145208131655372</v>
      </c>
    </row>
    <row r="549" spans="1:11">
      <c r="A549" t="s">
        <v>7475</v>
      </c>
      <c r="B549" t="s">
        <v>7474</v>
      </c>
      <c r="C549" s="43">
        <v>30000</v>
      </c>
      <c r="D549">
        <v>20</v>
      </c>
      <c r="E549" s="43">
        <v>681780</v>
      </c>
      <c r="F549" s="43">
        <v>309900</v>
      </c>
      <c r="G549" s="44">
        <f t="shared" si="24"/>
        <v>0.54545454545454541</v>
      </c>
      <c r="H549" s="45">
        <v>319900</v>
      </c>
      <c r="I549" s="44">
        <f t="shared" si="25"/>
        <v>0.53078705740854826</v>
      </c>
      <c r="J549" s="45">
        <v>339900</v>
      </c>
      <c r="K549" s="44">
        <f t="shared" si="26"/>
        <v>0.50145208131655372</v>
      </c>
    </row>
    <row r="550" spans="1:11">
      <c r="A550" t="s">
        <v>1758</v>
      </c>
      <c r="B550" t="s">
        <v>7978</v>
      </c>
      <c r="C550" s="43">
        <v>30000</v>
      </c>
      <c r="D550">
        <v>100</v>
      </c>
      <c r="E550" s="43">
        <v>681780</v>
      </c>
      <c r="F550" s="43">
        <v>309900</v>
      </c>
      <c r="G550" s="44">
        <f t="shared" si="24"/>
        <v>0.54545454545454541</v>
      </c>
      <c r="H550" s="45">
        <v>319900</v>
      </c>
      <c r="I550" s="44">
        <f t="shared" si="25"/>
        <v>0.53078705740854826</v>
      </c>
      <c r="J550" s="45">
        <v>339900</v>
      </c>
      <c r="K550" s="44">
        <f t="shared" si="26"/>
        <v>0.50145208131655372</v>
      </c>
    </row>
    <row r="551" spans="1:11" ht="15.75" customHeight="1">
      <c r="A551" t="s">
        <v>6413</v>
      </c>
      <c r="B551" t="s">
        <v>6412</v>
      </c>
      <c r="C551" s="43">
        <v>30000</v>
      </c>
      <c r="D551">
        <v>10</v>
      </c>
      <c r="E551" s="43">
        <v>681780</v>
      </c>
      <c r="F551" s="43">
        <v>309900</v>
      </c>
      <c r="G551" s="44">
        <f t="shared" si="24"/>
        <v>0.54545454545454541</v>
      </c>
      <c r="H551" s="45">
        <v>319900</v>
      </c>
      <c r="I551" s="44">
        <f t="shared" si="25"/>
        <v>0.53078705740854826</v>
      </c>
      <c r="J551" s="45">
        <v>339900</v>
      </c>
      <c r="K551" s="44">
        <f t="shared" si="26"/>
        <v>0.50145208131655372</v>
      </c>
    </row>
    <row r="552" spans="1:11">
      <c r="A552" t="s">
        <v>8017</v>
      </c>
      <c r="B552" t="s">
        <v>8016</v>
      </c>
      <c r="C552" s="43">
        <v>30000</v>
      </c>
      <c r="D552">
        <v>10</v>
      </c>
      <c r="E552" s="43">
        <v>681780</v>
      </c>
      <c r="F552" s="43">
        <v>309900</v>
      </c>
      <c r="G552" s="44">
        <f t="shared" si="24"/>
        <v>0.54545454545454541</v>
      </c>
      <c r="H552" s="45">
        <v>319900</v>
      </c>
      <c r="I552" s="44">
        <f t="shared" si="25"/>
        <v>0.53078705740854826</v>
      </c>
      <c r="J552" s="45">
        <v>339900</v>
      </c>
      <c r="K552" s="44">
        <f t="shared" si="26"/>
        <v>0.50145208131655372</v>
      </c>
    </row>
    <row r="553" spans="1:11" ht="15.75" customHeight="1">
      <c r="A553" t="s">
        <v>9013</v>
      </c>
      <c r="B553" t="s">
        <v>9014</v>
      </c>
      <c r="C553" s="43">
        <v>30000</v>
      </c>
      <c r="D553">
        <v>100</v>
      </c>
      <c r="E553" s="43">
        <v>619800</v>
      </c>
      <c r="F553" s="43">
        <v>309900</v>
      </c>
      <c r="G553" s="44">
        <f t="shared" si="24"/>
        <v>0.5</v>
      </c>
      <c r="H553" s="45">
        <v>319900</v>
      </c>
      <c r="I553" s="44">
        <f t="shared" si="25"/>
        <v>0.48386576314940299</v>
      </c>
      <c r="J553" s="45">
        <v>339900</v>
      </c>
      <c r="K553" s="44">
        <f t="shared" si="26"/>
        <v>0.45159728944820909</v>
      </c>
    </row>
    <row r="554" spans="1:11">
      <c r="A554" t="s">
        <v>9015</v>
      </c>
      <c r="B554" t="s">
        <v>9016</v>
      </c>
      <c r="C554" s="43">
        <v>20000</v>
      </c>
      <c r="E554" s="43">
        <v>681780</v>
      </c>
      <c r="F554" s="43">
        <v>309900</v>
      </c>
      <c r="G554" s="44">
        <f t="shared" si="24"/>
        <v>0.54545454545454541</v>
      </c>
      <c r="H554" s="45">
        <v>319900</v>
      </c>
      <c r="I554" s="44">
        <f t="shared" si="25"/>
        <v>0.53078705740854826</v>
      </c>
      <c r="J554" s="45">
        <v>339900</v>
      </c>
      <c r="K554" s="44">
        <f t="shared" si="26"/>
        <v>0.50145208131655372</v>
      </c>
    </row>
    <row r="555" spans="1:11">
      <c r="A555" t="s">
        <v>9017</v>
      </c>
      <c r="B555" t="s">
        <v>9018</v>
      </c>
      <c r="C555" s="43">
        <v>20000</v>
      </c>
      <c r="D555">
        <v>100</v>
      </c>
      <c r="E555" s="43">
        <v>639800</v>
      </c>
      <c r="F555" s="43">
        <v>319900</v>
      </c>
      <c r="G555" s="44">
        <f t="shared" si="24"/>
        <v>0.5</v>
      </c>
      <c r="H555" s="45">
        <v>329900</v>
      </c>
      <c r="I555" s="44">
        <f t="shared" si="25"/>
        <v>0.48437011566114407</v>
      </c>
      <c r="J555" s="45">
        <v>349900</v>
      </c>
      <c r="K555" s="44">
        <f t="shared" si="26"/>
        <v>0.45311034698343233</v>
      </c>
    </row>
    <row r="556" spans="1:11">
      <c r="A556" t="s">
        <v>9019</v>
      </c>
      <c r="B556" t="s">
        <v>9020</v>
      </c>
      <c r="C556" s="43">
        <v>30000</v>
      </c>
      <c r="D556">
        <v>0</v>
      </c>
      <c r="E556" s="43">
        <v>639800</v>
      </c>
      <c r="F556" s="43">
        <v>319900</v>
      </c>
      <c r="G556" s="44">
        <f t="shared" si="24"/>
        <v>0.5</v>
      </c>
      <c r="H556" s="45">
        <v>329900</v>
      </c>
      <c r="I556" s="44">
        <f t="shared" si="25"/>
        <v>0.48437011566114407</v>
      </c>
      <c r="J556" s="45">
        <v>349900</v>
      </c>
      <c r="K556" s="44">
        <f t="shared" si="26"/>
        <v>0.45311034698343233</v>
      </c>
    </row>
    <row r="557" spans="1:11">
      <c r="A557" t="s">
        <v>9021</v>
      </c>
      <c r="B557" t="s">
        <v>9022</v>
      </c>
      <c r="C557" s="43">
        <v>30000</v>
      </c>
      <c r="D557">
        <v>100</v>
      </c>
      <c r="E557" s="43">
        <v>639800</v>
      </c>
      <c r="F557" s="43">
        <v>319900</v>
      </c>
      <c r="G557" s="44">
        <f t="shared" si="24"/>
        <v>0.5</v>
      </c>
      <c r="H557" s="45">
        <v>329900</v>
      </c>
      <c r="I557" s="44">
        <f t="shared" si="25"/>
        <v>0.48437011566114407</v>
      </c>
      <c r="J557" s="45">
        <v>349900</v>
      </c>
      <c r="K557" s="44">
        <f t="shared" si="26"/>
        <v>0.45311034698343233</v>
      </c>
    </row>
    <row r="558" spans="1:11">
      <c r="A558" t="s">
        <v>9023</v>
      </c>
      <c r="B558" t="s">
        <v>9024</v>
      </c>
      <c r="C558" s="43">
        <v>30000</v>
      </c>
      <c r="D558">
        <v>0</v>
      </c>
      <c r="E558" s="43">
        <v>639800</v>
      </c>
      <c r="F558" s="43">
        <v>319900</v>
      </c>
      <c r="G558" s="44">
        <f t="shared" si="24"/>
        <v>0.5</v>
      </c>
      <c r="H558" s="45">
        <v>329900</v>
      </c>
      <c r="I558" s="44">
        <f t="shared" si="25"/>
        <v>0.48437011566114407</v>
      </c>
      <c r="J558" s="45">
        <v>349900</v>
      </c>
      <c r="K558" s="44">
        <f t="shared" si="26"/>
        <v>0.45311034698343233</v>
      </c>
    </row>
    <row r="559" spans="1:11">
      <c r="A559" t="s">
        <v>9025</v>
      </c>
      <c r="B559" t="s">
        <v>9026</v>
      </c>
      <c r="C559" s="43">
        <v>30000</v>
      </c>
      <c r="D559">
        <v>10</v>
      </c>
      <c r="E559" s="43">
        <v>639800</v>
      </c>
      <c r="F559" s="43">
        <v>319900</v>
      </c>
      <c r="G559" s="44">
        <f t="shared" si="24"/>
        <v>0.5</v>
      </c>
      <c r="H559" s="45">
        <v>329900</v>
      </c>
      <c r="I559" s="44">
        <f t="shared" si="25"/>
        <v>0.48437011566114407</v>
      </c>
      <c r="J559" s="45">
        <v>349900</v>
      </c>
      <c r="K559" s="44">
        <f t="shared" si="26"/>
        <v>0.45311034698343233</v>
      </c>
    </row>
    <row r="560" spans="1:11">
      <c r="A560" t="s">
        <v>9027</v>
      </c>
      <c r="B560" t="s">
        <v>9028</v>
      </c>
      <c r="C560" s="43">
        <v>20000</v>
      </c>
      <c r="D560">
        <v>3</v>
      </c>
      <c r="E560" s="43">
        <v>639800</v>
      </c>
      <c r="F560" s="43">
        <v>319900</v>
      </c>
      <c r="G560" s="44">
        <f t="shared" si="24"/>
        <v>0.5</v>
      </c>
      <c r="H560" s="45">
        <v>329900</v>
      </c>
      <c r="I560" s="44">
        <f t="shared" si="25"/>
        <v>0.48437011566114407</v>
      </c>
      <c r="J560" s="45">
        <v>349900</v>
      </c>
      <c r="K560" s="44">
        <f t="shared" si="26"/>
        <v>0.45311034698343233</v>
      </c>
    </row>
    <row r="561" spans="1:11" ht="15.75" customHeight="1">
      <c r="A561" t="s">
        <v>5660</v>
      </c>
      <c r="B561" t="s">
        <v>5659</v>
      </c>
      <c r="C561" s="43">
        <v>30000</v>
      </c>
      <c r="D561">
        <v>100</v>
      </c>
      <c r="E561" s="43">
        <v>703780</v>
      </c>
      <c r="F561" s="43">
        <v>319900</v>
      </c>
      <c r="G561" s="44">
        <f t="shared" si="24"/>
        <v>0.54545454545454541</v>
      </c>
      <c r="H561" s="45">
        <v>329900</v>
      </c>
      <c r="I561" s="44">
        <f t="shared" si="25"/>
        <v>0.5312455596919492</v>
      </c>
      <c r="J561" s="45">
        <v>349900</v>
      </c>
      <c r="K561" s="44">
        <f t="shared" si="26"/>
        <v>0.50282758816675666</v>
      </c>
    </row>
    <row r="562" spans="1:11">
      <c r="A562" t="s">
        <v>5658</v>
      </c>
      <c r="B562" t="s">
        <v>5657</v>
      </c>
      <c r="C562" s="43">
        <v>30000</v>
      </c>
      <c r="D562">
        <v>100</v>
      </c>
      <c r="E562" s="43">
        <v>703780</v>
      </c>
      <c r="F562" s="43">
        <v>319900</v>
      </c>
      <c r="G562" s="44">
        <f t="shared" si="24"/>
        <v>0.54545454545454541</v>
      </c>
      <c r="H562" s="45">
        <v>329900</v>
      </c>
      <c r="I562" s="44">
        <f t="shared" si="25"/>
        <v>0.5312455596919492</v>
      </c>
      <c r="J562" s="45">
        <v>349900</v>
      </c>
      <c r="K562" s="44">
        <f t="shared" si="26"/>
        <v>0.50282758816675666</v>
      </c>
    </row>
    <row r="563" spans="1:11">
      <c r="A563" t="s">
        <v>5725</v>
      </c>
      <c r="B563" t="s">
        <v>5724</v>
      </c>
      <c r="C563" s="43">
        <v>30000</v>
      </c>
      <c r="D563">
        <v>3</v>
      </c>
      <c r="E563" s="43">
        <v>703780</v>
      </c>
      <c r="F563" s="43">
        <v>319900</v>
      </c>
      <c r="G563" s="44">
        <f t="shared" si="24"/>
        <v>0.54545454545454541</v>
      </c>
      <c r="H563" s="45">
        <v>329900</v>
      </c>
      <c r="I563" s="44">
        <f t="shared" si="25"/>
        <v>0.5312455596919492</v>
      </c>
      <c r="J563" s="45">
        <v>349900</v>
      </c>
      <c r="K563" s="44">
        <f t="shared" si="26"/>
        <v>0.50282758816675666</v>
      </c>
    </row>
    <row r="564" spans="1:11">
      <c r="A564" t="s">
        <v>5721</v>
      </c>
      <c r="B564" t="s">
        <v>5720</v>
      </c>
      <c r="C564" s="43">
        <v>30000</v>
      </c>
      <c r="D564">
        <v>100</v>
      </c>
      <c r="E564" s="43">
        <v>703780</v>
      </c>
      <c r="F564" s="43">
        <v>319900</v>
      </c>
      <c r="G564" s="44">
        <f t="shared" si="24"/>
        <v>0.54545454545454541</v>
      </c>
      <c r="H564" s="45">
        <v>329900</v>
      </c>
      <c r="I564" s="44">
        <f t="shared" si="25"/>
        <v>0.5312455596919492</v>
      </c>
      <c r="J564" s="45">
        <v>349900</v>
      </c>
      <c r="K564" s="44">
        <f t="shared" si="26"/>
        <v>0.50282758816675666</v>
      </c>
    </row>
    <row r="565" spans="1:11">
      <c r="A565" t="s">
        <v>1755</v>
      </c>
      <c r="B565" t="s">
        <v>7325</v>
      </c>
      <c r="C565" s="43">
        <v>30000</v>
      </c>
      <c r="D565">
        <v>1</v>
      </c>
      <c r="E565" s="43">
        <v>703780</v>
      </c>
      <c r="F565" s="43">
        <v>319900</v>
      </c>
      <c r="G565" s="44">
        <f t="shared" si="24"/>
        <v>0.54545454545454541</v>
      </c>
      <c r="H565" s="45">
        <v>329900</v>
      </c>
      <c r="I565" s="44">
        <f t="shared" si="25"/>
        <v>0.5312455596919492</v>
      </c>
      <c r="J565" s="45">
        <v>349900</v>
      </c>
      <c r="K565" s="44">
        <f t="shared" si="26"/>
        <v>0.50282758816675666</v>
      </c>
    </row>
    <row r="566" spans="1:11">
      <c r="A566" t="s">
        <v>7335</v>
      </c>
      <c r="B566" t="s">
        <v>7334</v>
      </c>
      <c r="C566" s="43">
        <v>30000</v>
      </c>
      <c r="D566">
        <v>1</v>
      </c>
      <c r="E566" s="43">
        <v>703780</v>
      </c>
      <c r="F566" s="43">
        <v>319900</v>
      </c>
      <c r="G566" s="44">
        <f t="shared" si="24"/>
        <v>0.54545454545454541</v>
      </c>
      <c r="H566" s="45">
        <v>329900</v>
      </c>
      <c r="I566" s="44">
        <f t="shared" si="25"/>
        <v>0.5312455596919492</v>
      </c>
      <c r="J566" s="45">
        <v>349900</v>
      </c>
      <c r="K566" s="44">
        <f t="shared" si="26"/>
        <v>0.50282758816675666</v>
      </c>
    </row>
    <row r="567" spans="1:11">
      <c r="A567" t="s">
        <v>1720</v>
      </c>
      <c r="B567" t="s">
        <v>7329</v>
      </c>
      <c r="C567" s="43">
        <v>30000</v>
      </c>
      <c r="D567">
        <v>3</v>
      </c>
      <c r="E567" s="43">
        <v>703780</v>
      </c>
      <c r="F567" s="43">
        <v>319900</v>
      </c>
      <c r="G567" s="44">
        <f t="shared" si="24"/>
        <v>0.54545454545454541</v>
      </c>
      <c r="H567" s="45">
        <v>329900</v>
      </c>
      <c r="I567" s="44">
        <f t="shared" si="25"/>
        <v>0.5312455596919492</v>
      </c>
      <c r="J567" s="45">
        <v>349900</v>
      </c>
      <c r="K567" s="44">
        <f t="shared" si="26"/>
        <v>0.50282758816675666</v>
      </c>
    </row>
    <row r="568" spans="1:11">
      <c r="A568" t="s">
        <v>1722</v>
      </c>
      <c r="B568" t="s">
        <v>7573</v>
      </c>
      <c r="C568" s="43">
        <v>30000</v>
      </c>
      <c r="D568">
        <v>10</v>
      </c>
      <c r="E568" s="43">
        <v>703780</v>
      </c>
      <c r="F568" s="43">
        <v>319900</v>
      </c>
      <c r="G568" s="44">
        <f t="shared" si="24"/>
        <v>0.54545454545454541</v>
      </c>
      <c r="H568" s="45">
        <v>329900</v>
      </c>
      <c r="I568" s="44">
        <f t="shared" si="25"/>
        <v>0.5312455596919492</v>
      </c>
      <c r="J568" s="45">
        <v>349900</v>
      </c>
      <c r="K568" s="44">
        <f t="shared" si="26"/>
        <v>0.50282758816675666</v>
      </c>
    </row>
    <row r="569" spans="1:11" ht="15.75" customHeight="1">
      <c r="A569" t="s">
        <v>5843</v>
      </c>
      <c r="B569" t="s">
        <v>5842</v>
      </c>
      <c r="C569" s="43">
        <v>30000</v>
      </c>
      <c r="D569">
        <v>50</v>
      </c>
      <c r="E569" s="43">
        <v>703780</v>
      </c>
      <c r="F569" s="43">
        <v>319900</v>
      </c>
      <c r="G569" s="44">
        <f t="shared" si="24"/>
        <v>0.54545454545454541</v>
      </c>
      <c r="H569" s="45">
        <v>329900</v>
      </c>
      <c r="I569" s="44">
        <f t="shared" si="25"/>
        <v>0.5312455596919492</v>
      </c>
      <c r="J569" s="45">
        <v>349900</v>
      </c>
      <c r="K569" s="44">
        <f t="shared" si="26"/>
        <v>0.50282758816675666</v>
      </c>
    </row>
    <row r="570" spans="1:11" ht="15.75" customHeight="1">
      <c r="A570" t="s">
        <v>5561</v>
      </c>
      <c r="B570" t="s">
        <v>5560</v>
      </c>
      <c r="C570" s="43">
        <v>30000</v>
      </c>
      <c r="D570">
        <v>1</v>
      </c>
      <c r="E570" s="43">
        <v>703780</v>
      </c>
      <c r="F570" s="43">
        <v>319900</v>
      </c>
      <c r="G570" s="44">
        <f t="shared" si="24"/>
        <v>0.54545454545454541</v>
      </c>
      <c r="H570" s="45">
        <v>329900</v>
      </c>
      <c r="I570" s="44">
        <f t="shared" si="25"/>
        <v>0.5312455596919492</v>
      </c>
      <c r="J570" s="45">
        <v>349900</v>
      </c>
      <c r="K570" s="44">
        <f t="shared" si="26"/>
        <v>0.50282758816675666</v>
      </c>
    </row>
    <row r="571" spans="1:11">
      <c r="A571" t="s">
        <v>9029</v>
      </c>
      <c r="B571" t="s">
        <v>9030</v>
      </c>
      <c r="C571" s="43">
        <v>30000</v>
      </c>
      <c r="D571">
        <v>100</v>
      </c>
      <c r="E571" s="43">
        <v>703780</v>
      </c>
      <c r="F571" s="43">
        <v>319900</v>
      </c>
      <c r="G571" s="44">
        <f t="shared" si="24"/>
        <v>0.54545454545454541</v>
      </c>
      <c r="H571" s="45">
        <v>329900</v>
      </c>
      <c r="I571" s="44">
        <f t="shared" si="25"/>
        <v>0.5312455596919492</v>
      </c>
      <c r="J571" s="45">
        <v>349900</v>
      </c>
      <c r="K571" s="44">
        <f t="shared" si="26"/>
        <v>0.50282758816675666</v>
      </c>
    </row>
    <row r="572" spans="1:11">
      <c r="A572" t="s">
        <v>2655</v>
      </c>
      <c r="B572" t="s">
        <v>9031</v>
      </c>
      <c r="C572" s="43">
        <v>30000</v>
      </c>
      <c r="D572">
        <v>0</v>
      </c>
      <c r="E572" s="43">
        <v>703780</v>
      </c>
      <c r="F572" s="43">
        <v>319900</v>
      </c>
      <c r="G572" s="44">
        <f t="shared" si="24"/>
        <v>0.54545454545454541</v>
      </c>
      <c r="H572" s="45">
        <v>329900</v>
      </c>
      <c r="I572" s="44">
        <f t="shared" si="25"/>
        <v>0.5312455596919492</v>
      </c>
      <c r="J572" s="45">
        <v>349900</v>
      </c>
      <c r="K572" s="44">
        <f t="shared" si="26"/>
        <v>0.50282758816675666</v>
      </c>
    </row>
    <row r="573" spans="1:11">
      <c r="A573" t="s">
        <v>2658</v>
      </c>
      <c r="B573" t="s">
        <v>9032</v>
      </c>
      <c r="C573" s="43">
        <v>30000</v>
      </c>
      <c r="D573">
        <v>0</v>
      </c>
      <c r="E573" s="43">
        <v>703780</v>
      </c>
      <c r="F573" s="43">
        <v>319900</v>
      </c>
      <c r="G573" s="44">
        <f t="shared" si="24"/>
        <v>0.54545454545454541</v>
      </c>
      <c r="H573" s="45">
        <v>329900</v>
      </c>
      <c r="I573" s="44">
        <f t="shared" si="25"/>
        <v>0.5312455596919492</v>
      </c>
      <c r="J573" s="45">
        <v>349900</v>
      </c>
      <c r="K573" s="44">
        <f t="shared" si="26"/>
        <v>0.50282758816675666</v>
      </c>
    </row>
    <row r="574" spans="1:11">
      <c r="A574" t="s">
        <v>7448</v>
      </c>
      <c r="B574" t="s">
        <v>7447</v>
      </c>
      <c r="C574" s="43">
        <v>30000</v>
      </c>
      <c r="D574">
        <v>10</v>
      </c>
      <c r="E574" s="43">
        <v>703780</v>
      </c>
      <c r="F574" s="43">
        <v>319900</v>
      </c>
      <c r="G574" s="44">
        <f t="shared" si="24"/>
        <v>0.54545454545454541</v>
      </c>
      <c r="H574" s="45">
        <v>329900</v>
      </c>
      <c r="I574" s="44">
        <f t="shared" si="25"/>
        <v>0.5312455596919492</v>
      </c>
      <c r="J574" s="45">
        <v>349900</v>
      </c>
      <c r="K574" s="44">
        <f t="shared" si="26"/>
        <v>0.50282758816675666</v>
      </c>
    </row>
    <row r="575" spans="1:11">
      <c r="A575" t="s">
        <v>7612</v>
      </c>
      <c r="B575" t="s">
        <v>7611</v>
      </c>
      <c r="C575" s="43">
        <v>30000</v>
      </c>
      <c r="D575">
        <v>10</v>
      </c>
      <c r="E575" s="43">
        <v>703780</v>
      </c>
      <c r="F575" s="43">
        <v>319900</v>
      </c>
      <c r="G575" s="44">
        <f t="shared" si="24"/>
        <v>0.54545454545454541</v>
      </c>
      <c r="H575" s="45">
        <v>329900</v>
      </c>
      <c r="I575" s="44">
        <f t="shared" si="25"/>
        <v>0.5312455596919492</v>
      </c>
      <c r="J575" s="45">
        <v>349900</v>
      </c>
      <c r="K575" s="44">
        <f t="shared" si="26"/>
        <v>0.50282758816675666</v>
      </c>
    </row>
    <row r="576" spans="1:11">
      <c r="A576" t="s">
        <v>9033</v>
      </c>
      <c r="B576" t="s">
        <v>9034</v>
      </c>
      <c r="C576" s="43">
        <v>30000</v>
      </c>
      <c r="D576">
        <v>0</v>
      </c>
      <c r="E576" s="43">
        <v>639800</v>
      </c>
      <c r="F576" s="43">
        <v>319900</v>
      </c>
      <c r="G576" s="44">
        <f t="shared" si="24"/>
        <v>0.5</v>
      </c>
      <c r="H576" s="45">
        <v>329900</v>
      </c>
      <c r="I576" s="44">
        <f t="shared" si="25"/>
        <v>0.48437011566114407</v>
      </c>
      <c r="J576" s="45">
        <v>349900</v>
      </c>
      <c r="K576" s="44">
        <f t="shared" si="26"/>
        <v>0.45311034698343233</v>
      </c>
    </row>
    <row r="577" spans="1:11" ht="15.75" customHeight="1">
      <c r="A577" t="s">
        <v>9035</v>
      </c>
      <c r="B577" t="s">
        <v>9036</v>
      </c>
      <c r="C577" s="43">
        <v>20000</v>
      </c>
      <c r="D577">
        <v>0</v>
      </c>
      <c r="E577" s="43">
        <v>639800</v>
      </c>
      <c r="F577" s="43">
        <v>319900</v>
      </c>
      <c r="G577" s="44">
        <f t="shared" si="24"/>
        <v>0.5</v>
      </c>
      <c r="H577" s="45">
        <v>329900</v>
      </c>
      <c r="I577" s="44">
        <f t="shared" si="25"/>
        <v>0.48437011566114407</v>
      </c>
      <c r="J577" s="45">
        <v>349900</v>
      </c>
      <c r="K577" s="44">
        <f t="shared" si="26"/>
        <v>0.45311034698343233</v>
      </c>
    </row>
    <row r="578" spans="1:11">
      <c r="A578" t="s">
        <v>9037</v>
      </c>
      <c r="B578" t="s">
        <v>9038</v>
      </c>
      <c r="C578" s="43">
        <v>20000</v>
      </c>
      <c r="D578">
        <v>2</v>
      </c>
      <c r="E578" s="43">
        <v>639800</v>
      </c>
      <c r="F578" s="43">
        <v>319900</v>
      </c>
      <c r="G578" s="44">
        <f t="shared" ref="G578:G641" si="27">1-(F578/E578)</f>
        <v>0.5</v>
      </c>
      <c r="H578" s="45">
        <v>329900</v>
      </c>
      <c r="I578" s="44">
        <f t="shared" ref="I578:I641" si="28">1-(H578/E578)</f>
        <v>0.48437011566114407</v>
      </c>
      <c r="J578" s="45">
        <v>349900</v>
      </c>
      <c r="K578" s="44">
        <f t="shared" ref="K578:K641" si="29">1-(J578/E578)</f>
        <v>0.45311034698343233</v>
      </c>
    </row>
    <row r="579" spans="1:11">
      <c r="A579" t="s">
        <v>9039</v>
      </c>
      <c r="B579" t="s">
        <v>9040</v>
      </c>
      <c r="C579" s="43">
        <v>30000</v>
      </c>
      <c r="D579">
        <v>10</v>
      </c>
      <c r="E579" s="43">
        <v>639800</v>
      </c>
      <c r="F579" s="43">
        <v>319900</v>
      </c>
      <c r="G579" s="44">
        <f t="shared" si="27"/>
        <v>0.5</v>
      </c>
      <c r="H579" s="45">
        <v>329900</v>
      </c>
      <c r="I579" s="44">
        <f t="shared" si="28"/>
        <v>0.48437011566114407</v>
      </c>
      <c r="J579" s="45">
        <v>349900</v>
      </c>
      <c r="K579" s="44">
        <f t="shared" si="29"/>
        <v>0.45311034698343233</v>
      </c>
    </row>
    <row r="580" spans="1:11">
      <c r="A580" t="s">
        <v>9041</v>
      </c>
      <c r="B580" t="s">
        <v>9042</v>
      </c>
      <c r="C580" s="43">
        <v>30000</v>
      </c>
      <c r="D580">
        <v>0</v>
      </c>
      <c r="E580" s="43">
        <v>703780</v>
      </c>
      <c r="F580" s="43">
        <v>319900</v>
      </c>
      <c r="G580" s="44">
        <f t="shared" si="27"/>
        <v>0.54545454545454541</v>
      </c>
      <c r="H580" s="45">
        <v>329900</v>
      </c>
      <c r="I580" s="44">
        <f t="shared" si="28"/>
        <v>0.5312455596919492</v>
      </c>
      <c r="J580" s="45">
        <v>349900</v>
      </c>
      <c r="K580" s="44">
        <f t="shared" si="29"/>
        <v>0.50282758816675666</v>
      </c>
    </row>
    <row r="581" spans="1:11">
      <c r="A581" t="s">
        <v>9043</v>
      </c>
      <c r="B581" t="s">
        <v>9044</v>
      </c>
      <c r="C581" s="43">
        <v>30000</v>
      </c>
      <c r="E581" s="43">
        <v>703780</v>
      </c>
      <c r="F581" s="43">
        <v>319900</v>
      </c>
      <c r="G581" s="44">
        <f t="shared" si="27"/>
        <v>0.54545454545454541</v>
      </c>
      <c r="H581" s="45">
        <v>329900</v>
      </c>
      <c r="I581" s="44">
        <f t="shared" si="28"/>
        <v>0.5312455596919492</v>
      </c>
      <c r="J581" s="45">
        <v>349900</v>
      </c>
      <c r="K581" s="44">
        <f t="shared" si="29"/>
        <v>0.50282758816675666</v>
      </c>
    </row>
    <row r="582" spans="1:11">
      <c r="A582" t="s">
        <v>9045</v>
      </c>
      <c r="B582" t="s">
        <v>9046</v>
      </c>
      <c r="C582" s="43">
        <v>30000</v>
      </c>
      <c r="D582">
        <v>2</v>
      </c>
      <c r="E582" s="43">
        <v>703780</v>
      </c>
      <c r="F582" s="43">
        <v>319900</v>
      </c>
      <c r="G582" s="44">
        <f t="shared" si="27"/>
        <v>0.54545454545454541</v>
      </c>
      <c r="H582" s="45">
        <v>329900</v>
      </c>
      <c r="I582" s="44">
        <f t="shared" si="28"/>
        <v>0.5312455596919492</v>
      </c>
      <c r="J582" s="45">
        <v>349900</v>
      </c>
      <c r="K582" s="44">
        <f t="shared" si="29"/>
        <v>0.50282758816675666</v>
      </c>
    </row>
    <row r="583" spans="1:11">
      <c r="A583" t="s">
        <v>8034</v>
      </c>
      <c r="B583" t="s">
        <v>8033</v>
      </c>
      <c r="C583" s="43">
        <v>30000</v>
      </c>
      <c r="D583">
        <v>1</v>
      </c>
      <c r="E583" s="43">
        <v>703780</v>
      </c>
      <c r="F583" s="43">
        <v>319900</v>
      </c>
      <c r="G583" s="44">
        <f t="shared" si="27"/>
        <v>0.54545454545454541</v>
      </c>
      <c r="H583" s="45">
        <v>329900</v>
      </c>
      <c r="I583" s="44">
        <f t="shared" si="28"/>
        <v>0.5312455596919492</v>
      </c>
      <c r="J583" s="45">
        <v>349900</v>
      </c>
      <c r="K583" s="44">
        <f t="shared" si="29"/>
        <v>0.50282758816675666</v>
      </c>
    </row>
    <row r="584" spans="1:11">
      <c r="A584" t="s">
        <v>9047</v>
      </c>
      <c r="B584" t="s">
        <v>3709</v>
      </c>
      <c r="C584" s="43">
        <v>20000</v>
      </c>
      <c r="D584">
        <v>0</v>
      </c>
      <c r="E584" s="43">
        <v>703780</v>
      </c>
      <c r="F584" s="43">
        <v>319900</v>
      </c>
      <c r="G584" s="44">
        <f t="shared" si="27"/>
        <v>0.54545454545454541</v>
      </c>
      <c r="H584" s="45">
        <v>329900</v>
      </c>
      <c r="I584" s="44">
        <f t="shared" si="28"/>
        <v>0.5312455596919492</v>
      </c>
      <c r="J584" s="45">
        <v>349900</v>
      </c>
      <c r="K584" s="44">
        <f t="shared" si="29"/>
        <v>0.50282758816675666</v>
      </c>
    </row>
    <row r="585" spans="1:11">
      <c r="A585" t="s">
        <v>9048</v>
      </c>
      <c r="B585" t="s">
        <v>4292</v>
      </c>
      <c r="C585" s="43">
        <v>20000</v>
      </c>
      <c r="D585">
        <v>100</v>
      </c>
      <c r="E585" s="43">
        <v>703780</v>
      </c>
      <c r="F585" s="43">
        <v>319900</v>
      </c>
      <c r="G585" s="44">
        <f t="shared" si="27"/>
        <v>0.54545454545454541</v>
      </c>
      <c r="H585" s="45">
        <v>329900</v>
      </c>
      <c r="I585" s="44">
        <f t="shared" si="28"/>
        <v>0.5312455596919492</v>
      </c>
      <c r="J585" s="45">
        <v>349900</v>
      </c>
      <c r="K585" s="44">
        <f t="shared" si="29"/>
        <v>0.50282758816675666</v>
      </c>
    </row>
    <row r="586" spans="1:11">
      <c r="A586" t="s">
        <v>9049</v>
      </c>
      <c r="B586" t="s">
        <v>9050</v>
      </c>
      <c r="C586" s="43">
        <v>30000</v>
      </c>
      <c r="D586">
        <v>0</v>
      </c>
      <c r="E586" s="43">
        <v>703780</v>
      </c>
      <c r="F586" s="43">
        <v>319900</v>
      </c>
      <c r="G586" s="44">
        <f t="shared" si="27"/>
        <v>0.54545454545454541</v>
      </c>
      <c r="H586" s="45">
        <v>329900</v>
      </c>
      <c r="I586" s="44">
        <f t="shared" si="28"/>
        <v>0.5312455596919492</v>
      </c>
      <c r="J586" s="45">
        <v>349900</v>
      </c>
      <c r="K586" s="44">
        <f t="shared" si="29"/>
        <v>0.50282758816675666</v>
      </c>
    </row>
    <row r="587" spans="1:11">
      <c r="A587" t="s">
        <v>9051</v>
      </c>
      <c r="B587" t="s">
        <v>9052</v>
      </c>
      <c r="C587" s="43">
        <v>20000</v>
      </c>
      <c r="D587">
        <v>100</v>
      </c>
      <c r="E587" s="43">
        <v>659800</v>
      </c>
      <c r="F587" s="43">
        <v>329900</v>
      </c>
      <c r="G587" s="44">
        <f t="shared" si="27"/>
        <v>0.5</v>
      </c>
      <c r="H587" s="45">
        <v>339900</v>
      </c>
      <c r="I587" s="44">
        <f t="shared" si="28"/>
        <v>0.48484389208851164</v>
      </c>
      <c r="J587" s="45">
        <v>359900</v>
      </c>
      <c r="K587" s="44">
        <f t="shared" si="29"/>
        <v>0.45453167626553503</v>
      </c>
    </row>
    <row r="588" spans="1:11">
      <c r="A588" t="s">
        <v>1844</v>
      </c>
      <c r="B588" t="s">
        <v>9053</v>
      </c>
      <c r="C588" s="43">
        <v>30000</v>
      </c>
      <c r="D588">
        <v>100</v>
      </c>
      <c r="E588" s="43">
        <v>659800</v>
      </c>
      <c r="F588" s="43">
        <v>329900</v>
      </c>
      <c r="G588" s="44">
        <f t="shared" si="27"/>
        <v>0.5</v>
      </c>
      <c r="H588" s="45">
        <v>339900</v>
      </c>
      <c r="I588" s="44">
        <f t="shared" si="28"/>
        <v>0.48484389208851164</v>
      </c>
      <c r="J588" s="45">
        <v>359900</v>
      </c>
      <c r="K588" s="44">
        <f t="shared" si="29"/>
        <v>0.45453167626553503</v>
      </c>
    </row>
    <row r="589" spans="1:11" ht="15.75" customHeight="1">
      <c r="A589" t="s">
        <v>2408</v>
      </c>
      <c r="B589" t="s">
        <v>9054</v>
      </c>
      <c r="C589" s="43">
        <v>30000</v>
      </c>
      <c r="D589">
        <v>100</v>
      </c>
      <c r="E589" s="43">
        <v>659800</v>
      </c>
      <c r="F589" s="43">
        <v>329900</v>
      </c>
      <c r="G589" s="44">
        <f t="shared" si="27"/>
        <v>0.5</v>
      </c>
      <c r="H589" s="45">
        <v>339900</v>
      </c>
      <c r="I589" s="44">
        <f t="shared" si="28"/>
        <v>0.48484389208851164</v>
      </c>
      <c r="J589" s="45">
        <v>359900</v>
      </c>
      <c r="K589" s="44">
        <f t="shared" si="29"/>
        <v>0.45453167626553503</v>
      </c>
    </row>
    <row r="590" spans="1:11">
      <c r="A590" t="s">
        <v>9055</v>
      </c>
      <c r="B590" t="s">
        <v>9056</v>
      </c>
      <c r="C590" s="43">
        <v>30000</v>
      </c>
      <c r="D590">
        <v>100</v>
      </c>
      <c r="E590" s="43">
        <v>659800</v>
      </c>
      <c r="F590" s="43">
        <v>329900</v>
      </c>
      <c r="G590" s="44">
        <f t="shared" si="27"/>
        <v>0.5</v>
      </c>
      <c r="H590" s="45">
        <v>339900</v>
      </c>
      <c r="I590" s="44">
        <f t="shared" si="28"/>
        <v>0.48484389208851164</v>
      </c>
      <c r="J590" s="45">
        <v>359900</v>
      </c>
      <c r="K590" s="44">
        <f t="shared" si="29"/>
        <v>0.45453167626553503</v>
      </c>
    </row>
    <row r="591" spans="1:11">
      <c r="A591" t="s">
        <v>9057</v>
      </c>
      <c r="B591" t="s">
        <v>9058</v>
      </c>
      <c r="C591" s="43">
        <v>30000</v>
      </c>
      <c r="D591">
        <v>0</v>
      </c>
      <c r="E591" s="43">
        <v>659800</v>
      </c>
      <c r="F591" s="43">
        <v>329900</v>
      </c>
      <c r="G591" s="44">
        <f t="shared" si="27"/>
        <v>0.5</v>
      </c>
      <c r="H591" s="45">
        <v>339900</v>
      </c>
      <c r="I591" s="44">
        <f t="shared" si="28"/>
        <v>0.48484389208851164</v>
      </c>
      <c r="J591" s="45">
        <v>359900</v>
      </c>
      <c r="K591" s="44">
        <f t="shared" si="29"/>
        <v>0.45453167626553503</v>
      </c>
    </row>
    <row r="592" spans="1:11">
      <c r="A592" t="s">
        <v>9059</v>
      </c>
      <c r="B592" t="s">
        <v>9060</v>
      </c>
      <c r="C592" s="43">
        <v>30000</v>
      </c>
      <c r="D592">
        <v>0</v>
      </c>
      <c r="E592" s="43">
        <v>659800</v>
      </c>
      <c r="F592" s="43">
        <v>329900</v>
      </c>
      <c r="G592" s="44">
        <f t="shared" si="27"/>
        <v>0.5</v>
      </c>
      <c r="H592" s="45">
        <v>339900</v>
      </c>
      <c r="I592" s="44">
        <f t="shared" si="28"/>
        <v>0.48484389208851164</v>
      </c>
      <c r="J592" s="45">
        <v>359900</v>
      </c>
      <c r="K592" s="44">
        <f t="shared" si="29"/>
        <v>0.45453167626553503</v>
      </c>
    </row>
    <row r="593" spans="1:11">
      <c r="A593" t="s">
        <v>9061</v>
      </c>
      <c r="B593" t="s">
        <v>9062</v>
      </c>
      <c r="C593" s="43">
        <v>20000</v>
      </c>
      <c r="D593">
        <v>42</v>
      </c>
      <c r="E593" s="43">
        <v>659800</v>
      </c>
      <c r="F593" s="43">
        <v>329900</v>
      </c>
      <c r="G593" s="44">
        <f t="shared" si="27"/>
        <v>0.5</v>
      </c>
      <c r="H593" s="45">
        <v>339900</v>
      </c>
      <c r="I593" s="44">
        <f t="shared" si="28"/>
        <v>0.48484389208851164</v>
      </c>
      <c r="J593" s="45">
        <v>359900</v>
      </c>
      <c r="K593" s="44">
        <f t="shared" si="29"/>
        <v>0.45453167626553503</v>
      </c>
    </row>
    <row r="594" spans="1:11">
      <c r="A594" t="s">
        <v>9063</v>
      </c>
      <c r="B594" t="s">
        <v>9064</v>
      </c>
      <c r="C594" s="43">
        <v>20000</v>
      </c>
      <c r="D594">
        <v>15</v>
      </c>
      <c r="E594" s="43">
        <v>659800</v>
      </c>
      <c r="F594" s="43">
        <v>329900</v>
      </c>
      <c r="G594" s="44">
        <f t="shared" si="27"/>
        <v>0.5</v>
      </c>
      <c r="H594" s="45">
        <v>339900</v>
      </c>
      <c r="I594" s="44">
        <f t="shared" si="28"/>
        <v>0.48484389208851164</v>
      </c>
      <c r="J594" s="45">
        <v>359900</v>
      </c>
      <c r="K594" s="44">
        <f t="shared" si="29"/>
        <v>0.45453167626553503</v>
      </c>
    </row>
    <row r="595" spans="1:11">
      <c r="A595" t="s">
        <v>9065</v>
      </c>
      <c r="B595" t="s">
        <v>9066</v>
      </c>
      <c r="C595" s="43">
        <v>20000</v>
      </c>
      <c r="D595">
        <v>10</v>
      </c>
      <c r="E595" s="43">
        <v>659800</v>
      </c>
      <c r="F595" s="43">
        <v>329900</v>
      </c>
      <c r="G595" s="44">
        <f t="shared" si="27"/>
        <v>0.5</v>
      </c>
      <c r="H595" s="45">
        <v>339900</v>
      </c>
      <c r="I595" s="44">
        <f t="shared" si="28"/>
        <v>0.48484389208851164</v>
      </c>
      <c r="J595" s="45">
        <v>359900</v>
      </c>
      <c r="K595" s="44">
        <f t="shared" si="29"/>
        <v>0.45453167626553503</v>
      </c>
    </row>
    <row r="596" spans="1:11">
      <c r="A596" t="s">
        <v>1727</v>
      </c>
      <c r="B596" t="s">
        <v>7435</v>
      </c>
      <c r="C596" s="43">
        <v>30000</v>
      </c>
      <c r="D596">
        <v>10</v>
      </c>
      <c r="E596" s="43">
        <v>725780.00000000012</v>
      </c>
      <c r="F596" s="43">
        <v>329900</v>
      </c>
      <c r="G596" s="44">
        <f t="shared" si="27"/>
        <v>0.54545454545454553</v>
      </c>
      <c r="H596" s="45">
        <v>339900</v>
      </c>
      <c r="I596" s="44">
        <f t="shared" si="28"/>
        <v>0.53167626553501068</v>
      </c>
      <c r="J596" s="45">
        <v>359900</v>
      </c>
      <c r="K596" s="44">
        <f t="shared" si="29"/>
        <v>0.504119705695941</v>
      </c>
    </row>
    <row r="597" spans="1:11">
      <c r="A597" t="s">
        <v>1756</v>
      </c>
      <c r="B597" t="s">
        <v>9067</v>
      </c>
      <c r="C597" s="43">
        <v>30000</v>
      </c>
      <c r="D597">
        <v>10</v>
      </c>
      <c r="E597" s="43">
        <v>725780.00000000012</v>
      </c>
      <c r="F597" s="43">
        <v>329900</v>
      </c>
      <c r="G597" s="44">
        <f t="shared" si="27"/>
        <v>0.54545454545454553</v>
      </c>
      <c r="H597" s="45">
        <v>339900</v>
      </c>
      <c r="I597" s="44">
        <f t="shared" si="28"/>
        <v>0.53167626553501068</v>
      </c>
      <c r="J597" s="45">
        <v>359900</v>
      </c>
      <c r="K597" s="44">
        <f t="shared" si="29"/>
        <v>0.504119705695941</v>
      </c>
    </row>
    <row r="598" spans="1:11">
      <c r="A598" t="s">
        <v>7927</v>
      </c>
      <c r="B598" t="s">
        <v>7926</v>
      </c>
      <c r="C598" s="43">
        <v>30000</v>
      </c>
      <c r="D598">
        <v>10</v>
      </c>
      <c r="E598" s="43">
        <v>725780.00000000012</v>
      </c>
      <c r="F598" s="43">
        <v>329900</v>
      </c>
      <c r="G598" s="44">
        <f t="shared" si="27"/>
        <v>0.54545454545454553</v>
      </c>
      <c r="H598" s="45">
        <v>339900</v>
      </c>
      <c r="I598" s="44">
        <f t="shared" si="28"/>
        <v>0.53167626553501068</v>
      </c>
      <c r="J598" s="45">
        <v>359900</v>
      </c>
      <c r="K598" s="44">
        <f t="shared" si="29"/>
        <v>0.504119705695941</v>
      </c>
    </row>
    <row r="599" spans="1:11">
      <c r="A599" t="s">
        <v>7372</v>
      </c>
      <c r="B599" t="s">
        <v>7371</v>
      </c>
      <c r="C599" s="43">
        <v>30000</v>
      </c>
      <c r="D599">
        <v>82</v>
      </c>
      <c r="E599" s="43">
        <v>725780.00000000012</v>
      </c>
      <c r="F599" s="43">
        <v>329900</v>
      </c>
      <c r="G599" s="44">
        <f t="shared" si="27"/>
        <v>0.54545454545454553</v>
      </c>
      <c r="H599" s="45">
        <v>339900</v>
      </c>
      <c r="I599" s="44">
        <f t="shared" si="28"/>
        <v>0.53167626553501068</v>
      </c>
      <c r="J599" s="45">
        <v>359900</v>
      </c>
      <c r="K599" s="44">
        <f t="shared" si="29"/>
        <v>0.504119705695941</v>
      </c>
    </row>
    <row r="600" spans="1:11">
      <c r="A600" t="s">
        <v>9068</v>
      </c>
      <c r="B600" t="s">
        <v>9069</v>
      </c>
      <c r="C600" s="43">
        <v>30000</v>
      </c>
      <c r="D600">
        <v>10</v>
      </c>
      <c r="E600" s="43">
        <v>659800</v>
      </c>
      <c r="F600" s="43">
        <v>329900</v>
      </c>
      <c r="G600" s="44">
        <f t="shared" si="27"/>
        <v>0.5</v>
      </c>
      <c r="H600" s="45">
        <v>339900</v>
      </c>
      <c r="I600" s="44">
        <f t="shared" si="28"/>
        <v>0.48484389208851164</v>
      </c>
      <c r="J600" s="45">
        <v>359900</v>
      </c>
      <c r="K600" s="44">
        <f t="shared" si="29"/>
        <v>0.45453167626553503</v>
      </c>
    </row>
    <row r="601" spans="1:11">
      <c r="A601" t="s">
        <v>9070</v>
      </c>
      <c r="B601" t="s">
        <v>9071</v>
      </c>
      <c r="C601" s="43">
        <v>20000</v>
      </c>
      <c r="D601">
        <v>10</v>
      </c>
      <c r="E601" s="43">
        <v>659800</v>
      </c>
      <c r="F601" s="43">
        <v>329900</v>
      </c>
      <c r="G601" s="44">
        <f t="shared" si="27"/>
        <v>0.5</v>
      </c>
      <c r="H601" s="45">
        <v>339900</v>
      </c>
      <c r="I601" s="44">
        <f t="shared" si="28"/>
        <v>0.48484389208851164</v>
      </c>
      <c r="J601" s="45">
        <v>359900</v>
      </c>
      <c r="K601" s="44">
        <f t="shared" si="29"/>
        <v>0.45453167626553503</v>
      </c>
    </row>
    <row r="602" spans="1:11">
      <c r="A602" t="s">
        <v>9072</v>
      </c>
      <c r="B602" t="s">
        <v>9073</v>
      </c>
      <c r="C602" s="43">
        <v>20000</v>
      </c>
      <c r="D602">
        <v>0</v>
      </c>
      <c r="E602" s="43">
        <v>659800</v>
      </c>
      <c r="F602" s="43">
        <v>329900</v>
      </c>
      <c r="G602" s="44">
        <f t="shared" si="27"/>
        <v>0.5</v>
      </c>
      <c r="H602" s="45">
        <v>339900</v>
      </c>
      <c r="I602" s="44">
        <f t="shared" si="28"/>
        <v>0.48484389208851164</v>
      </c>
      <c r="J602" s="45">
        <v>359900</v>
      </c>
      <c r="K602" s="44">
        <f t="shared" si="29"/>
        <v>0.45453167626553503</v>
      </c>
    </row>
    <row r="603" spans="1:11">
      <c r="A603" t="s">
        <v>9074</v>
      </c>
      <c r="B603" t="s">
        <v>9075</v>
      </c>
      <c r="C603" s="43">
        <v>20000</v>
      </c>
      <c r="D603">
        <v>10</v>
      </c>
      <c r="E603" s="43">
        <v>659800</v>
      </c>
      <c r="F603" s="43">
        <v>329900</v>
      </c>
      <c r="G603" s="44">
        <f t="shared" si="27"/>
        <v>0.5</v>
      </c>
      <c r="H603" s="45">
        <v>339900</v>
      </c>
      <c r="I603" s="44">
        <f t="shared" si="28"/>
        <v>0.48484389208851164</v>
      </c>
      <c r="J603" s="45">
        <v>359900</v>
      </c>
      <c r="K603" s="44">
        <f t="shared" si="29"/>
        <v>0.45453167626553503</v>
      </c>
    </row>
    <row r="604" spans="1:11">
      <c r="A604" t="s">
        <v>9076</v>
      </c>
      <c r="B604" t="s">
        <v>9077</v>
      </c>
      <c r="C604" s="43">
        <v>20000</v>
      </c>
      <c r="D604">
        <v>10</v>
      </c>
      <c r="E604" s="43">
        <v>659800</v>
      </c>
      <c r="F604" s="43">
        <v>329900</v>
      </c>
      <c r="G604" s="44">
        <f t="shared" si="27"/>
        <v>0.5</v>
      </c>
      <c r="H604" s="45">
        <v>339900</v>
      </c>
      <c r="I604" s="44">
        <f t="shared" si="28"/>
        <v>0.48484389208851164</v>
      </c>
      <c r="J604" s="45">
        <v>359900</v>
      </c>
      <c r="K604" s="44">
        <f t="shared" si="29"/>
        <v>0.45453167626553503</v>
      </c>
    </row>
    <row r="605" spans="1:11" ht="15.75" customHeight="1">
      <c r="A605" t="s">
        <v>9078</v>
      </c>
      <c r="B605" t="s">
        <v>9079</v>
      </c>
      <c r="C605" s="43">
        <v>20000</v>
      </c>
      <c r="D605">
        <v>100</v>
      </c>
      <c r="E605" s="43">
        <v>659800</v>
      </c>
      <c r="F605" s="43">
        <v>329900</v>
      </c>
      <c r="G605" s="44">
        <f t="shared" si="27"/>
        <v>0.5</v>
      </c>
      <c r="H605" s="45">
        <v>339900</v>
      </c>
      <c r="I605" s="44">
        <f t="shared" si="28"/>
        <v>0.48484389208851164</v>
      </c>
      <c r="J605" s="45">
        <v>359900</v>
      </c>
      <c r="K605" s="44">
        <f t="shared" si="29"/>
        <v>0.45453167626553503</v>
      </c>
    </row>
    <row r="606" spans="1:11">
      <c r="A606" t="s">
        <v>9080</v>
      </c>
      <c r="B606" t="s">
        <v>9081</v>
      </c>
      <c r="C606" s="43">
        <v>20000</v>
      </c>
      <c r="D606">
        <v>0</v>
      </c>
      <c r="E606" s="43">
        <v>725780.00000000012</v>
      </c>
      <c r="F606" s="43">
        <v>329900</v>
      </c>
      <c r="G606" s="44">
        <f t="shared" si="27"/>
        <v>0.54545454545454553</v>
      </c>
      <c r="H606" s="45">
        <v>339900</v>
      </c>
      <c r="I606" s="44">
        <f t="shared" si="28"/>
        <v>0.53167626553501068</v>
      </c>
      <c r="J606" s="45">
        <v>359900</v>
      </c>
      <c r="K606" s="44">
        <f t="shared" si="29"/>
        <v>0.504119705695941</v>
      </c>
    </row>
    <row r="607" spans="1:11">
      <c r="A607" t="s">
        <v>9082</v>
      </c>
      <c r="B607" t="s">
        <v>9083</v>
      </c>
      <c r="C607" s="43">
        <v>20000</v>
      </c>
      <c r="D607">
        <v>100</v>
      </c>
      <c r="E607" s="43">
        <v>679800</v>
      </c>
      <c r="F607" s="43">
        <v>339900</v>
      </c>
      <c r="G607" s="44">
        <f t="shared" si="27"/>
        <v>0.5</v>
      </c>
      <c r="H607" s="45">
        <v>349900</v>
      </c>
      <c r="I607" s="44">
        <f t="shared" si="28"/>
        <v>0.48528979111503379</v>
      </c>
      <c r="J607" s="45">
        <v>369900</v>
      </c>
      <c r="K607" s="44">
        <f t="shared" si="29"/>
        <v>0.45586937334510147</v>
      </c>
    </row>
    <row r="608" spans="1:11">
      <c r="A608" t="s">
        <v>9084</v>
      </c>
      <c r="B608" t="s">
        <v>9085</v>
      </c>
      <c r="C608" s="43">
        <v>20000</v>
      </c>
      <c r="D608">
        <v>100</v>
      </c>
      <c r="E608" s="43">
        <v>679800</v>
      </c>
      <c r="F608" s="43">
        <v>339900</v>
      </c>
      <c r="G608" s="44">
        <f t="shared" si="27"/>
        <v>0.5</v>
      </c>
      <c r="H608" s="45">
        <v>349900</v>
      </c>
      <c r="I608" s="44">
        <f t="shared" si="28"/>
        <v>0.48528979111503379</v>
      </c>
      <c r="J608" s="45">
        <v>369900</v>
      </c>
      <c r="K608" s="44">
        <f t="shared" si="29"/>
        <v>0.45586937334510147</v>
      </c>
    </row>
    <row r="609" spans="1:11">
      <c r="A609" t="s">
        <v>9086</v>
      </c>
      <c r="B609" t="s">
        <v>9087</v>
      </c>
      <c r="C609" s="43">
        <v>20000</v>
      </c>
      <c r="D609">
        <v>100</v>
      </c>
      <c r="E609" s="43">
        <v>679800</v>
      </c>
      <c r="F609" s="43">
        <v>339900</v>
      </c>
      <c r="G609" s="44">
        <f t="shared" si="27"/>
        <v>0.5</v>
      </c>
      <c r="H609" s="45">
        <v>349900</v>
      </c>
      <c r="I609" s="44">
        <f t="shared" si="28"/>
        <v>0.48528979111503379</v>
      </c>
      <c r="J609" s="45">
        <v>369900</v>
      </c>
      <c r="K609" s="44">
        <f t="shared" si="29"/>
        <v>0.45586937334510147</v>
      </c>
    </row>
    <row r="610" spans="1:11">
      <c r="A610" t="s">
        <v>9088</v>
      </c>
      <c r="B610" t="s">
        <v>9089</v>
      </c>
      <c r="C610" s="43">
        <v>30000</v>
      </c>
      <c r="D610">
        <v>0</v>
      </c>
      <c r="E610" s="43">
        <v>679800</v>
      </c>
      <c r="F610" s="43">
        <v>339900</v>
      </c>
      <c r="G610" s="44">
        <f t="shared" si="27"/>
        <v>0.5</v>
      </c>
      <c r="H610" s="45">
        <v>349900</v>
      </c>
      <c r="I610" s="44">
        <f t="shared" si="28"/>
        <v>0.48528979111503379</v>
      </c>
      <c r="J610" s="45">
        <v>369900</v>
      </c>
      <c r="K610" s="44">
        <f t="shared" si="29"/>
        <v>0.45586937334510147</v>
      </c>
    </row>
    <row r="611" spans="1:11">
      <c r="A611" t="s">
        <v>5592</v>
      </c>
      <c r="B611" t="s">
        <v>5591</v>
      </c>
      <c r="C611" s="43">
        <v>30000</v>
      </c>
      <c r="D611">
        <v>100</v>
      </c>
      <c r="E611" s="43">
        <v>747780.00000000012</v>
      </c>
      <c r="F611" s="43">
        <v>339900</v>
      </c>
      <c r="G611" s="44">
        <f t="shared" si="27"/>
        <v>0.54545454545454553</v>
      </c>
      <c r="H611" s="45">
        <v>349900</v>
      </c>
      <c r="I611" s="44">
        <f t="shared" si="28"/>
        <v>0.53208162828639449</v>
      </c>
      <c r="J611" s="45">
        <v>369900</v>
      </c>
      <c r="K611" s="44">
        <f t="shared" si="29"/>
        <v>0.50533579395009243</v>
      </c>
    </row>
    <row r="612" spans="1:11">
      <c r="A612" t="s">
        <v>2285</v>
      </c>
      <c r="B612" t="s">
        <v>5601</v>
      </c>
      <c r="C612" s="43">
        <v>30000</v>
      </c>
      <c r="D612">
        <v>100</v>
      </c>
      <c r="E612" s="43">
        <v>747780.00000000012</v>
      </c>
      <c r="F612" s="43">
        <v>339900</v>
      </c>
      <c r="G612" s="44">
        <f t="shared" si="27"/>
        <v>0.54545454545454553</v>
      </c>
      <c r="H612" s="45">
        <v>349900</v>
      </c>
      <c r="I612" s="44">
        <f t="shared" si="28"/>
        <v>0.53208162828639449</v>
      </c>
      <c r="J612" s="45">
        <v>369900</v>
      </c>
      <c r="K612" s="44">
        <f t="shared" si="29"/>
        <v>0.50533579395009243</v>
      </c>
    </row>
    <row r="613" spans="1:11" ht="15.75" customHeight="1">
      <c r="A613" t="s">
        <v>5590</v>
      </c>
      <c r="C613" s="43">
        <v>30000</v>
      </c>
      <c r="D613">
        <v>100</v>
      </c>
      <c r="E613" s="43">
        <v>747780.00000000012</v>
      </c>
      <c r="F613" s="43">
        <v>339900</v>
      </c>
      <c r="G613" s="44">
        <f t="shared" si="27"/>
        <v>0.54545454545454553</v>
      </c>
      <c r="H613" s="45">
        <v>349900</v>
      </c>
      <c r="I613" s="44">
        <f t="shared" si="28"/>
        <v>0.53208162828639449</v>
      </c>
      <c r="J613" s="45">
        <v>369900</v>
      </c>
      <c r="K613" s="44">
        <f t="shared" si="29"/>
        <v>0.50533579395009243</v>
      </c>
    </row>
    <row r="614" spans="1:11">
      <c r="A614" t="s">
        <v>5606</v>
      </c>
      <c r="B614" t="s">
        <v>5605</v>
      </c>
      <c r="C614" s="43">
        <v>30000</v>
      </c>
      <c r="D614">
        <v>100</v>
      </c>
      <c r="E614" s="43">
        <v>747780.00000000012</v>
      </c>
      <c r="F614" s="43">
        <v>339900</v>
      </c>
      <c r="G614" s="44">
        <f t="shared" si="27"/>
        <v>0.54545454545454553</v>
      </c>
      <c r="H614" s="45">
        <v>349900</v>
      </c>
      <c r="I614" s="44">
        <f t="shared" si="28"/>
        <v>0.53208162828639449</v>
      </c>
      <c r="J614" s="45">
        <v>369900</v>
      </c>
      <c r="K614" s="44">
        <f t="shared" si="29"/>
        <v>0.50533579395009243</v>
      </c>
    </row>
    <row r="615" spans="1:11">
      <c r="A615" t="s">
        <v>2290</v>
      </c>
      <c r="B615" t="s">
        <v>5625</v>
      </c>
      <c r="C615" s="43">
        <v>30000</v>
      </c>
      <c r="D615">
        <v>100</v>
      </c>
      <c r="E615" s="43">
        <v>747780.00000000012</v>
      </c>
      <c r="F615" s="43">
        <v>339900</v>
      </c>
      <c r="G615" s="44">
        <f t="shared" si="27"/>
        <v>0.54545454545454553</v>
      </c>
      <c r="H615" s="45">
        <v>349900</v>
      </c>
      <c r="I615" s="44">
        <f t="shared" si="28"/>
        <v>0.53208162828639449</v>
      </c>
      <c r="J615" s="45">
        <v>369900</v>
      </c>
      <c r="K615" s="44">
        <f t="shared" si="29"/>
        <v>0.50533579395009243</v>
      </c>
    </row>
    <row r="616" spans="1:11">
      <c r="A616" t="s">
        <v>5624</v>
      </c>
      <c r="B616" t="s">
        <v>5623</v>
      </c>
      <c r="C616" s="43">
        <v>30000</v>
      </c>
      <c r="D616">
        <v>10</v>
      </c>
      <c r="E616" s="43">
        <v>747780.00000000012</v>
      </c>
      <c r="F616" s="43">
        <v>339900</v>
      </c>
      <c r="G616" s="44">
        <f t="shared" si="27"/>
        <v>0.54545454545454553</v>
      </c>
      <c r="H616" s="45">
        <v>349900</v>
      </c>
      <c r="I616" s="44">
        <f t="shared" si="28"/>
        <v>0.53208162828639449</v>
      </c>
      <c r="J616" s="45">
        <v>369900</v>
      </c>
      <c r="K616" s="44">
        <f t="shared" si="29"/>
        <v>0.50533579395009243</v>
      </c>
    </row>
    <row r="617" spans="1:11">
      <c r="A617" t="s">
        <v>5663</v>
      </c>
      <c r="B617" t="s">
        <v>5662</v>
      </c>
      <c r="C617" s="43">
        <v>30000</v>
      </c>
      <c r="D617">
        <v>0</v>
      </c>
      <c r="E617" s="43">
        <v>747780.00000000012</v>
      </c>
      <c r="F617" s="43">
        <v>339900</v>
      </c>
      <c r="G617" s="44">
        <f t="shared" si="27"/>
        <v>0.54545454545454553</v>
      </c>
      <c r="H617" s="45">
        <v>349900</v>
      </c>
      <c r="I617" s="44">
        <f t="shared" si="28"/>
        <v>0.53208162828639449</v>
      </c>
      <c r="J617" s="45">
        <v>369900</v>
      </c>
      <c r="K617" s="44">
        <f t="shared" si="29"/>
        <v>0.50533579395009243</v>
      </c>
    </row>
    <row r="618" spans="1:11">
      <c r="A618" t="s">
        <v>1845</v>
      </c>
      <c r="B618" t="s">
        <v>5661</v>
      </c>
      <c r="C618" s="43">
        <v>30000</v>
      </c>
      <c r="D618">
        <v>100</v>
      </c>
      <c r="E618" s="43">
        <v>747780.00000000012</v>
      </c>
      <c r="F618" s="43">
        <v>339900</v>
      </c>
      <c r="G618" s="44">
        <f t="shared" si="27"/>
        <v>0.54545454545454553</v>
      </c>
      <c r="H618" s="45">
        <v>349900</v>
      </c>
      <c r="I618" s="44">
        <f t="shared" si="28"/>
        <v>0.53208162828639449</v>
      </c>
      <c r="J618" s="45">
        <v>369900</v>
      </c>
      <c r="K618" s="44">
        <f t="shared" si="29"/>
        <v>0.50533579395009243</v>
      </c>
    </row>
    <row r="619" spans="1:11">
      <c r="A619" t="s">
        <v>5669</v>
      </c>
      <c r="B619" t="s">
        <v>5668</v>
      </c>
      <c r="C619" s="43">
        <v>30000</v>
      </c>
      <c r="D619">
        <v>100</v>
      </c>
      <c r="E619" s="43">
        <v>747780.00000000012</v>
      </c>
      <c r="F619" s="43">
        <v>339900</v>
      </c>
      <c r="G619" s="44">
        <f t="shared" si="27"/>
        <v>0.54545454545454553</v>
      </c>
      <c r="H619" s="45">
        <v>349900</v>
      </c>
      <c r="I619" s="44">
        <f t="shared" si="28"/>
        <v>0.53208162828639449</v>
      </c>
      <c r="J619" s="45">
        <v>369900</v>
      </c>
      <c r="K619" s="44">
        <f t="shared" si="29"/>
        <v>0.50533579395009243</v>
      </c>
    </row>
    <row r="620" spans="1:11">
      <c r="A620" t="s">
        <v>5675</v>
      </c>
      <c r="B620" t="s">
        <v>5674</v>
      </c>
      <c r="C620" s="43">
        <v>30000</v>
      </c>
      <c r="D620">
        <v>100</v>
      </c>
      <c r="E620" s="43">
        <v>747780.00000000012</v>
      </c>
      <c r="F620" s="43">
        <v>339900</v>
      </c>
      <c r="G620" s="44">
        <f t="shared" si="27"/>
        <v>0.54545454545454553</v>
      </c>
      <c r="H620" s="45">
        <v>349900</v>
      </c>
      <c r="I620" s="44">
        <f t="shared" si="28"/>
        <v>0.53208162828639449</v>
      </c>
      <c r="J620" s="45">
        <v>369900</v>
      </c>
      <c r="K620" s="44">
        <f t="shared" si="29"/>
        <v>0.50533579395009243</v>
      </c>
    </row>
    <row r="621" spans="1:11">
      <c r="A621" t="s">
        <v>1721</v>
      </c>
      <c r="B621" t="s">
        <v>7361</v>
      </c>
      <c r="C621" s="43">
        <v>30000</v>
      </c>
      <c r="D621">
        <v>7</v>
      </c>
      <c r="E621" s="43">
        <v>747780.00000000012</v>
      </c>
      <c r="F621" s="43">
        <v>339900</v>
      </c>
      <c r="G621" s="44">
        <f t="shared" si="27"/>
        <v>0.54545454545454553</v>
      </c>
      <c r="H621" s="45">
        <v>349900</v>
      </c>
      <c r="I621" s="44">
        <f t="shared" si="28"/>
        <v>0.53208162828639449</v>
      </c>
      <c r="J621" s="45">
        <v>369900</v>
      </c>
      <c r="K621" s="44">
        <f t="shared" si="29"/>
        <v>0.50533579395009243</v>
      </c>
    </row>
    <row r="622" spans="1:11">
      <c r="A622" t="s">
        <v>7348</v>
      </c>
      <c r="B622" t="s">
        <v>7347</v>
      </c>
      <c r="C622" s="43">
        <v>30000</v>
      </c>
      <c r="D622">
        <v>0</v>
      </c>
      <c r="E622" s="43">
        <v>747780.00000000012</v>
      </c>
      <c r="F622" s="43">
        <v>339900</v>
      </c>
      <c r="G622" s="44">
        <f t="shared" si="27"/>
        <v>0.54545454545454553</v>
      </c>
      <c r="H622" s="45">
        <v>349900</v>
      </c>
      <c r="I622" s="44">
        <f t="shared" si="28"/>
        <v>0.53208162828639449</v>
      </c>
      <c r="J622" s="45">
        <v>369900</v>
      </c>
      <c r="K622" s="44">
        <f t="shared" si="29"/>
        <v>0.50533579395009243</v>
      </c>
    </row>
    <row r="623" spans="1:11">
      <c r="A623" t="s">
        <v>7959</v>
      </c>
      <c r="B623" t="s">
        <v>7958</v>
      </c>
      <c r="C623" s="43">
        <v>30000</v>
      </c>
      <c r="D623">
        <v>10</v>
      </c>
      <c r="E623" s="43">
        <v>747780.00000000012</v>
      </c>
      <c r="F623" s="43">
        <v>339900</v>
      </c>
      <c r="G623" s="44">
        <f t="shared" si="27"/>
        <v>0.54545454545454553</v>
      </c>
      <c r="H623" s="45">
        <v>349900</v>
      </c>
      <c r="I623" s="44">
        <f t="shared" si="28"/>
        <v>0.53208162828639449</v>
      </c>
      <c r="J623" s="45">
        <v>369900</v>
      </c>
      <c r="K623" s="44">
        <f t="shared" si="29"/>
        <v>0.50533579395009243</v>
      </c>
    </row>
    <row r="624" spans="1:11">
      <c r="A624" t="s">
        <v>9090</v>
      </c>
      <c r="B624" t="s">
        <v>9091</v>
      </c>
      <c r="C624" s="43">
        <v>30000</v>
      </c>
      <c r="D624">
        <v>10</v>
      </c>
      <c r="E624" s="43">
        <v>747780.00000000012</v>
      </c>
      <c r="F624" s="43">
        <v>339900</v>
      </c>
      <c r="G624" s="44">
        <f t="shared" si="27"/>
        <v>0.54545454545454553</v>
      </c>
      <c r="H624" s="45">
        <v>349900</v>
      </c>
      <c r="I624" s="44">
        <f t="shared" si="28"/>
        <v>0.53208162828639449</v>
      </c>
      <c r="J624" s="45">
        <v>369900</v>
      </c>
      <c r="K624" s="44">
        <f t="shared" si="29"/>
        <v>0.50533579395009243</v>
      </c>
    </row>
    <row r="625" spans="1:11" ht="15.75" customHeight="1">
      <c r="A625" t="s">
        <v>7505</v>
      </c>
      <c r="B625" t="s">
        <v>7504</v>
      </c>
      <c r="C625" s="43">
        <v>30000</v>
      </c>
      <c r="D625">
        <v>10</v>
      </c>
      <c r="E625" s="43">
        <v>747780.00000000012</v>
      </c>
      <c r="F625" s="43">
        <v>339900</v>
      </c>
      <c r="G625" s="44">
        <f t="shared" si="27"/>
        <v>0.54545454545454553</v>
      </c>
      <c r="H625" s="45">
        <v>349900</v>
      </c>
      <c r="I625" s="44">
        <f t="shared" si="28"/>
        <v>0.53208162828639449</v>
      </c>
      <c r="J625" s="45">
        <v>369900</v>
      </c>
      <c r="K625" s="44">
        <f t="shared" si="29"/>
        <v>0.50533579395009243</v>
      </c>
    </row>
    <row r="626" spans="1:11">
      <c r="A626" t="s">
        <v>5715</v>
      </c>
      <c r="B626" t="s">
        <v>5714</v>
      </c>
      <c r="C626" s="43">
        <v>30000</v>
      </c>
      <c r="D626">
        <v>10</v>
      </c>
      <c r="E626" s="43">
        <v>747780.00000000012</v>
      </c>
      <c r="F626" s="43">
        <v>339900</v>
      </c>
      <c r="G626" s="44">
        <f t="shared" si="27"/>
        <v>0.54545454545454553</v>
      </c>
      <c r="H626" s="45">
        <v>349900</v>
      </c>
      <c r="I626" s="44">
        <f t="shared" si="28"/>
        <v>0.53208162828639449</v>
      </c>
      <c r="J626" s="45">
        <v>369900</v>
      </c>
      <c r="K626" s="44">
        <f t="shared" si="29"/>
        <v>0.50533579395009243</v>
      </c>
    </row>
    <row r="627" spans="1:11">
      <c r="A627" t="s">
        <v>5713</v>
      </c>
      <c r="B627" t="s">
        <v>5712</v>
      </c>
      <c r="C627" s="43">
        <v>30000</v>
      </c>
      <c r="D627">
        <v>10</v>
      </c>
      <c r="E627" s="43">
        <v>747780.00000000012</v>
      </c>
      <c r="F627" s="43">
        <v>339900</v>
      </c>
      <c r="G627" s="44">
        <f t="shared" si="27"/>
        <v>0.54545454545454553</v>
      </c>
      <c r="H627" s="45">
        <v>349900</v>
      </c>
      <c r="I627" s="44">
        <f t="shared" si="28"/>
        <v>0.53208162828639449</v>
      </c>
      <c r="J627" s="45">
        <v>369900</v>
      </c>
      <c r="K627" s="44">
        <f t="shared" si="29"/>
        <v>0.50533579395009243</v>
      </c>
    </row>
    <row r="628" spans="1:11">
      <c r="A628" t="s">
        <v>2297</v>
      </c>
      <c r="B628" t="s">
        <v>9092</v>
      </c>
      <c r="C628" s="43">
        <v>30000</v>
      </c>
      <c r="D628">
        <v>5</v>
      </c>
      <c r="E628" s="43">
        <v>747780.00000000012</v>
      </c>
      <c r="F628" s="43">
        <v>339900</v>
      </c>
      <c r="G628" s="44">
        <f t="shared" si="27"/>
        <v>0.54545454545454553</v>
      </c>
      <c r="H628" s="45">
        <v>349900</v>
      </c>
      <c r="I628" s="44">
        <f t="shared" si="28"/>
        <v>0.53208162828639449</v>
      </c>
      <c r="J628" s="45">
        <v>369900</v>
      </c>
      <c r="K628" s="44">
        <f t="shared" si="29"/>
        <v>0.50533579395009243</v>
      </c>
    </row>
    <row r="629" spans="1:11">
      <c r="A629" t="s">
        <v>1724</v>
      </c>
      <c r="B629" t="s">
        <v>7328</v>
      </c>
      <c r="C629" s="43">
        <v>30000</v>
      </c>
      <c r="D629">
        <v>10</v>
      </c>
      <c r="E629" s="43">
        <v>747780.00000000012</v>
      </c>
      <c r="F629" s="43">
        <v>339900</v>
      </c>
      <c r="G629" s="44">
        <f t="shared" si="27"/>
        <v>0.54545454545454553</v>
      </c>
      <c r="H629" s="45">
        <v>349900</v>
      </c>
      <c r="I629" s="44">
        <f t="shared" si="28"/>
        <v>0.53208162828639449</v>
      </c>
      <c r="J629" s="45">
        <v>369900</v>
      </c>
      <c r="K629" s="44">
        <f t="shared" si="29"/>
        <v>0.50533579395009243</v>
      </c>
    </row>
    <row r="630" spans="1:11">
      <c r="A630" t="s">
        <v>1723</v>
      </c>
      <c r="B630" t="s">
        <v>7327</v>
      </c>
      <c r="C630" s="43">
        <v>30000</v>
      </c>
      <c r="D630">
        <v>0</v>
      </c>
      <c r="E630" s="43">
        <v>747780.00000000012</v>
      </c>
      <c r="F630" s="43">
        <v>339900</v>
      </c>
      <c r="G630" s="44">
        <f t="shared" si="27"/>
        <v>0.54545454545454553</v>
      </c>
      <c r="H630" s="45">
        <v>349900</v>
      </c>
      <c r="I630" s="44">
        <f t="shared" si="28"/>
        <v>0.53208162828639449</v>
      </c>
      <c r="J630" s="45">
        <v>369900</v>
      </c>
      <c r="K630" s="44">
        <f t="shared" si="29"/>
        <v>0.50533579395009243</v>
      </c>
    </row>
    <row r="631" spans="1:11">
      <c r="A631" t="s">
        <v>2662</v>
      </c>
      <c r="B631" t="s">
        <v>7496</v>
      </c>
      <c r="C631" s="43">
        <v>30000</v>
      </c>
      <c r="D631">
        <v>0</v>
      </c>
      <c r="E631" s="43">
        <v>747780.00000000012</v>
      </c>
      <c r="F631" s="43">
        <v>339900</v>
      </c>
      <c r="G631" s="44">
        <f t="shared" si="27"/>
        <v>0.54545454545454553</v>
      </c>
      <c r="H631" s="45">
        <v>349900</v>
      </c>
      <c r="I631" s="44">
        <f t="shared" si="28"/>
        <v>0.53208162828639449</v>
      </c>
      <c r="J631" s="45">
        <v>369900</v>
      </c>
      <c r="K631" s="44">
        <f t="shared" si="29"/>
        <v>0.50533579395009243</v>
      </c>
    </row>
    <row r="632" spans="1:11">
      <c r="A632" t="s">
        <v>2660</v>
      </c>
      <c r="B632" t="s">
        <v>9093</v>
      </c>
      <c r="C632" s="43">
        <v>30000</v>
      </c>
      <c r="D632">
        <v>0</v>
      </c>
      <c r="E632" s="43">
        <v>747780.00000000012</v>
      </c>
      <c r="F632" s="43">
        <v>339900</v>
      </c>
      <c r="G632" s="44">
        <f t="shared" si="27"/>
        <v>0.54545454545454553</v>
      </c>
      <c r="H632" s="45">
        <v>349900</v>
      </c>
      <c r="I632" s="44">
        <f t="shared" si="28"/>
        <v>0.53208162828639449</v>
      </c>
      <c r="J632" s="45">
        <v>369900</v>
      </c>
      <c r="K632" s="44">
        <f t="shared" si="29"/>
        <v>0.50533579395009243</v>
      </c>
    </row>
    <row r="633" spans="1:11">
      <c r="A633" t="s">
        <v>8235</v>
      </c>
      <c r="B633" t="s">
        <v>8234</v>
      </c>
      <c r="C633" s="43">
        <v>30000</v>
      </c>
      <c r="D633">
        <v>10</v>
      </c>
      <c r="E633" s="43">
        <v>747780.00000000012</v>
      </c>
      <c r="F633" s="43">
        <v>339900</v>
      </c>
      <c r="G633" s="44">
        <f t="shared" si="27"/>
        <v>0.54545454545454553</v>
      </c>
      <c r="H633" s="45">
        <v>349900</v>
      </c>
      <c r="I633" s="44">
        <f t="shared" si="28"/>
        <v>0.53208162828639449</v>
      </c>
      <c r="J633" s="45">
        <v>369900</v>
      </c>
      <c r="K633" s="44">
        <f t="shared" si="29"/>
        <v>0.50533579395009243</v>
      </c>
    </row>
    <row r="634" spans="1:11">
      <c r="A634" t="s">
        <v>7490</v>
      </c>
      <c r="B634" t="s">
        <v>7489</v>
      </c>
      <c r="C634" s="43">
        <v>30000</v>
      </c>
      <c r="D634">
        <v>10</v>
      </c>
      <c r="E634" s="43">
        <v>747780.00000000012</v>
      </c>
      <c r="F634" s="43">
        <v>339900</v>
      </c>
      <c r="G634" s="44">
        <f t="shared" si="27"/>
        <v>0.54545454545454553</v>
      </c>
      <c r="H634" s="45">
        <v>349900</v>
      </c>
      <c r="I634" s="44">
        <f t="shared" si="28"/>
        <v>0.53208162828639449</v>
      </c>
      <c r="J634" s="45">
        <v>369900</v>
      </c>
      <c r="K634" s="44">
        <f t="shared" si="29"/>
        <v>0.50533579395009243</v>
      </c>
    </row>
    <row r="635" spans="1:11">
      <c r="A635" t="s">
        <v>9094</v>
      </c>
      <c r="B635" t="s">
        <v>9095</v>
      </c>
      <c r="C635" s="43">
        <v>30000</v>
      </c>
      <c r="D635">
        <v>100</v>
      </c>
      <c r="E635" s="43">
        <v>679800</v>
      </c>
      <c r="F635" s="43">
        <v>339900</v>
      </c>
      <c r="G635" s="44">
        <f t="shared" si="27"/>
        <v>0.5</v>
      </c>
      <c r="H635" s="45">
        <v>349900</v>
      </c>
      <c r="I635" s="44">
        <f t="shared" si="28"/>
        <v>0.48528979111503379</v>
      </c>
      <c r="J635" s="45">
        <v>369900</v>
      </c>
      <c r="K635" s="44">
        <f t="shared" si="29"/>
        <v>0.45586937334510147</v>
      </c>
    </row>
    <row r="636" spans="1:11">
      <c r="A636" t="s">
        <v>9096</v>
      </c>
      <c r="B636" t="s">
        <v>9097</v>
      </c>
      <c r="C636" s="43">
        <v>30000</v>
      </c>
      <c r="D636">
        <v>8</v>
      </c>
      <c r="E636" s="43">
        <v>679800</v>
      </c>
      <c r="F636" s="43">
        <v>339900</v>
      </c>
      <c r="G636" s="44">
        <f t="shared" si="27"/>
        <v>0.5</v>
      </c>
      <c r="H636" s="45">
        <v>349900</v>
      </c>
      <c r="I636" s="44">
        <f t="shared" si="28"/>
        <v>0.48528979111503379</v>
      </c>
      <c r="J636" s="45">
        <v>369900</v>
      </c>
      <c r="K636" s="44">
        <f t="shared" si="29"/>
        <v>0.45586937334510147</v>
      </c>
    </row>
    <row r="637" spans="1:11">
      <c r="A637" t="s">
        <v>2065</v>
      </c>
      <c r="B637" t="s">
        <v>3250</v>
      </c>
      <c r="C637" s="43">
        <v>30000</v>
      </c>
      <c r="D637">
        <v>18</v>
      </c>
      <c r="E637" s="43">
        <v>747780.00000000012</v>
      </c>
      <c r="F637" s="43">
        <v>339900</v>
      </c>
      <c r="G637" s="44">
        <f t="shared" si="27"/>
        <v>0.54545454545454553</v>
      </c>
      <c r="H637" s="45">
        <v>349900</v>
      </c>
      <c r="I637" s="44">
        <f t="shared" si="28"/>
        <v>0.53208162828639449</v>
      </c>
      <c r="J637" s="45">
        <v>369900</v>
      </c>
      <c r="K637" s="44">
        <f t="shared" si="29"/>
        <v>0.50533579395009243</v>
      </c>
    </row>
    <row r="638" spans="1:11">
      <c r="A638" t="s">
        <v>9098</v>
      </c>
      <c r="B638" t="s">
        <v>9099</v>
      </c>
      <c r="C638" s="43">
        <v>20000</v>
      </c>
      <c r="D638">
        <v>20</v>
      </c>
      <c r="E638" s="43">
        <v>679800</v>
      </c>
      <c r="F638" s="43">
        <v>339900</v>
      </c>
      <c r="G638" s="44">
        <f t="shared" si="27"/>
        <v>0.5</v>
      </c>
      <c r="H638" s="45">
        <v>349900</v>
      </c>
      <c r="I638" s="44">
        <f t="shared" si="28"/>
        <v>0.48528979111503379</v>
      </c>
      <c r="J638" s="45">
        <v>369900</v>
      </c>
      <c r="K638" s="44">
        <f t="shared" si="29"/>
        <v>0.45586937334510147</v>
      </c>
    </row>
    <row r="639" spans="1:11">
      <c r="A639" t="s">
        <v>9100</v>
      </c>
      <c r="B639" t="s">
        <v>9101</v>
      </c>
      <c r="C639" s="43">
        <v>30000</v>
      </c>
      <c r="D639">
        <v>100</v>
      </c>
      <c r="E639" s="43">
        <v>747780.00000000012</v>
      </c>
      <c r="F639" s="43">
        <v>339900</v>
      </c>
      <c r="G639" s="44">
        <f t="shared" si="27"/>
        <v>0.54545454545454553</v>
      </c>
      <c r="H639" s="45">
        <v>349900</v>
      </c>
      <c r="I639" s="44">
        <f t="shared" si="28"/>
        <v>0.53208162828639449</v>
      </c>
      <c r="J639" s="45">
        <v>369900</v>
      </c>
      <c r="K639" s="44">
        <f t="shared" si="29"/>
        <v>0.50533579395009243</v>
      </c>
    </row>
    <row r="640" spans="1:11">
      <c r="A640" t="s">
        <v>9102</v>
      </c>
      <c r="B640" t="s">
        <v>9103</v>
      </c>
      <c r="C640" s="43">
        <v>30000</v>
      </c>
      <c r="D640">
        <v>0</v>
      </c>
      <c r="E640" s="43">
        <v>747780.00000000012</v>
      </c>
      <c r="F640" s="43">
        <v>339900</v>
      </c>
      <c r="G640" s="44">
        <f t="shared" si="27"/>
        <v>0.54545454545454553</v>
      </c>
      <c r="H640" s="45">
        <v>349900</v>
      </c>
      <c r="I640" s="44">
        <f t="shared" si="28"/>
        <v>0.53208162828639449</v>
      </c>
      <c r="J640" s="45">
        <v>369900</v>
      </c>
      <c r="K640" s="44">
        <f t="shared" si="29"/>
        <v>0.50533579395009243</v>
      </c>
    </row>
    <row r="641" spans="1:11">
      <c r="A641" t="s">
        <v>9104</v>
      </c>
      <c r="B641" t="s">
        <v>3288</v>
      </c>
      <c r="C641" s="43">
        <v>20000</v>
      </c>
      <c r="E641" s="43">
        <v>747780.00000000012</v>
      </c>
      <c r="F641" s="43">
        <v>339900</v>
      </c>
      <c r="G641" s="44">
        <f t="shared" si="27"/>
        <v>0.54545454545454553</v>
      </c>
      <c r="H641" s="45">
        <v>349900</v>
      </c>
      <c r="I641" s="44">
        <f t="shared" si="28"/>
        <v>0.53208162828639449</v>
      </c>
      <c r="J641" s="45">
        <v>369900</v>
      </c>
      <c r="K641" s="44">
        <f t="shared" si="29"/>
        <v>0.50533579395009243</v>
      </c>
    </row>
    <row r="642" spans="1:11">
      <c r="A642" t="s">
        <v>9105</v>
      </c>
      <c r="B642" t="s">
        <v>9106</v>
      </c>
      <c r="C642" s="43">
        <v>20000</v>
      </c>
      <c r="D642">
        <v>0</v>
      </c>
      <c r="E642" s="43">
        <v>699800</v>
      </c>
      <c r="F642" s="43">
        <v>349900</v>
      </c>
      <c r="G642" s="44">
        <f t="shared" ref="G642:G705" si="30">1-(F642/E642)</f>
        <v>0.5</v>
      </c>
      <c r="H642" s="45">
        <v>359900</v>
      </c>
      <c r="I642" s="44">
        <f t="shared" ref="I642:I705" si="31">1-(H642/E642)</f>
        <v>0.48571020291511857</v>
      </c>
      <c r="J642" s="45">
        <v>379900</v>
      </c>
      <c r="K642" s="44">
        <f t="shared" ref="K642:K705" si="32">1-(J642/E642)</f>
        <v>0.45713060874535583</v>
      </c>
    </row>
    <row r="643" spans="1:11" ht="15.75" customHeight="1">
      <c r="A643" t="s">
        <v>9107</v>
      </c>
      <c r="B643" t="s">
        <v>3037</v>
      </c>
      <c r="C643" s="43">
        <v>20000</v>
      </c>
      <c r="D643">
        <v>100</v>
      </c>
      <c r="E643" s="43">
        <v>699800</v>
      </c>
      <c r="F643" s="43">
        <v>349900</v>
      </c>
      <c r="G643" s="44">
        <f t="shared" si="30"/>
        <v>0.5</v>
      </c>
      <c r="H643" s="45">
        <v>359900</v>
      </c>
      <c r="I643" s="44">
        <f t="shared" si="31"/>
        <v>0.48571020291511857</v>
      </c>
      <c r="J643" s="45">
        <v>379900</v>
      </c>
      <c r="K643" s="44">
        <f t="shared" si="32"/>
        <v>0.45713060874535583</v>
      </c>
    </row>
    <row r="644" spans="1:11">
      <c r="A644" t="s">
        <v>9108</v>
      </c>
      <c r="B644" t="s">
        <v>9109</v>
      </c>
      <c r="C644" s="43">
        <v>20000</v>
      </c>
      <c r="D644">
        <v>100</v>
      </c>
      <c r="E644" s="43">
        <v>699800</v>
      </c>
      <c r="F644" s="43">
        <v>349900</v>
      </c>
      <c r="G644" s="44">
        <f t="shared" si="30"/>
        <v>0.5</v>
      </c>
      <c r="H644" s="45">
        <v>359900</v>
      </c>
      <c r="I644" s="44">
        <f t="shared" si="31"/>
        <v>0.48571020291511857</v>
      </c>
      <c r="J644" s="45">
        <v>379900</v>
      </c>
      <c r="K644" s="44">
        <f t="shared" si="32"/>
        <v>0.45713060874535583</v>
      </c>
    </row>
    <row r="645" spans="1:11" ht="15.75" customHeight="1">
      <c r="A645" t="s">
        <v>9110</v>
      </c>
      <c r="B645" t="s">
        <v>9111</v>
      </c>
      <c r="C645" s="43">
        <v>30000</v>
      </c>
      <c r="D645">
        <v>100</v>
      </c>
      <c r="E645" s="43">
        <v>699800</v>
      </c>
      <c r="F645" s="43">
        <v>349900</v>
      </c>
      <c r="G645" s="44">
        <f t="shared" si="30"/>
        <v>0.5</v>
      </c>
      <c r="H645" s="45">
        <v>359900</v>
      </c>
      <c r="I645" s="44">
        <f t="shared" si="31"/>
        <v>0.48571020291511857</v>
      </c>
      <c r="J645" s="45">
        <v>379900</v>
      </c>
      <c r="K645" s="44">
        <f t="shared" si="32"/>
        <v>0.45713060874535583</v>
      </c>
    </row>
    <row r="646" spans="1:11">
      <c r="A646" t="s">
        <v>9112</v>
      </c>
      <c r="B646" t="s">
        <v>9113</v>
      </c>
      <c r="C646" s="43">
        <v>30000</v>
      </c>
      <c r="D646">
        <v>100</v>
      </c>
      <c r="E646" s="43">
        <v>699800</v>
      </c>
      <c r="F646" s="43">
        <v>349900</v>
      </c>
      <c r="G646" s="44">
        <f t="shared" si="30"/>
        <v>0.5</v>
      </c>
      <c r="H646" s="45">
        <v>359900</v>
      </c>
      <c r="I646" s="44">
        <f t="shared" si="31"/>
        <v>0.48571020291511857</v>
      </c>
      <c r="J646" s="45">
        <v>379900</v>
      </c>
      <c r="K646" s="44">
        <f t="shared" si="32"/>
        <v>0.45713060874535583</v>
      </c>
    </row>
    <row r="647" spans="1:11">
      <c r="A647" t="s">
        <v>1843</v>
      </c>
      <c r="B647" t="s">
        <v>9113</v>
      </c>
      <c r="C647" s="43">
        <v>30000</v>
      </c>
      <c r="D647">
        <v>100</v>
      </c>
      <c r="E647" s="43">
        <v>699800</v>
      </c>
      <c r="F647" s="43">
        <v>349900</v>
      </c>
      <c r="G647" s="44">
        <f t="shared" si="30"/>
        <v>0.5</v>
      </c>
      <c r="H647" s="45">
        <v>359900</v>
      </c>
      <c r="I647" s="44">
        <f t="shared" si="31"/>
        <v>0.48571020291511857</v>
      </c>
      <c r="J647" s="45">
        <v>379900</v>
      </c>
      <c r="K647" s="44">
        <f t="shared" si="32"/>
        <v>0.45713060874535583</v>
      </c>
    </row>
    <row r="648" spans="1:11">
      <c r="A648" t="s">
        <v>9114</v>
      </c>
      <c r="B648" t="s">
        <v>9115</v>
      </c>
      <c r="C648" s="43">
        <v>30000</v>
      </c>
      <c r="D648">
        <v>0</v>
      </c>
      <c r="E648" s="43">
        <v>699800</v>
      </c>
      <c r="F648" s="43">
        <v>349900</v>
      </c>
      <c r="G648" s="44">
        <f t="shared" si="30"/>
        <v>0.5</v>
      </c>
      <c r="H648" s="45">
        <v>359900</v>
      </c>
      <c r="I648" s="44">
        <f t="shared" si="31"/>
        <v>0.48571020291511857</v>
      </c>
      <c r="J648" s="45">
        <v>379900</v>
      </c>
      <c r="K648" s="44">
        <f t="shared" si="32"/>
        <v>0.45713060874535583</v>
      </c>
    </row>
    <row r="649" spans="1:11">
      <c r="A649" t="s">
        <v>9116</v>
      </c>
      <c r="B649" t="s">
        <v>9117</v>
      </c>
      <c r="C649" s="43">
        <v>30000</v>
      </c>
      <c r="D649">
        <v>0</v>
      </c>
      <c r="E649" s="43">
        <v>699800</v>
      </c>
      <c r="F649" s="43">
        <v>349900</v>
      </c>
      <c r="G649" s="44">
        <f t="shared" si="30"/>
        <v>0.5</v>
      </c>
      <c r="H649" s="45">
        <v>359900</v>
      </c>
      <c r="I649" s="44">
        <f t="shared" si="31"/>
        <v>0.48571020291511857</v>
      </c>
      <c r="J649" s="45">
        <v>379900</v>
      </c>
      <c r="K649" s="44">
        <f t="shared" si="32"/>
        <v>0.45713060874535583</v>
      </c>
    </row>
    <row r="650" spans="1:11">
      <c r="A650" t="s">
        <v>9118</v>
      </c>
      <c r="B650" t="s">
        <v>9119</v>
      </c>
      <c r="C650" s="43">
        <v>30000</v>
      </c>
      <c r="D650">
        <v>0</v>
      </c>
      <c r="E650" s="43">
        <v>699800</v>
      </c>
      <c r="F650" s="43">
        <v>349900</v>
      </c>
      <c r="G650" s="44">
        <f t="shared" si="30"/>
        <v>0.5</v>
      </c>
      <c r="H650" s="45">
        <v>359900</v>
      </c>
      <c r="I650" s="44">
        <f t="shared" si="31"/>
        <v>0.48571020291511857</v>
      </c>
      <c r="J650" s="45">
        <v>379900</v>
      </c>
      <c r="K650" s="44">
        <f t="shared" si="32"/>
        <v>0.45713060874535583</v>
      </c>
    </row>
    <row r="651" spans="1:11">
      <c r="A651" t="s">
        <v>9120</v>
      </c>
      <c r="B651" t="s">
        <v>9121</v>
      </c>
      <c r="C651" s="43">
        <v>30000</v>
      </c>
      <c r="D651">
        <v>14</v>
      </c>
      <c r="E651" s="43">
        <v>699800</v>
      </c>
      <c r="F651" s="43">
        <v>349900</v>
      </c>
      <c r="G651" s="44">
        <f t="shared" si="30"/>
        <v>0.5</v>
      </c>
      <c r="H651" s="45">
        <v>359900</v>
      </c>
      <c r="I651" s="44">
        <f t="shared" si="31"/>
        <v>0.48571020291511857</v>
      </c>
      <c r="J651" s="45">
        <v>379900</v>
      </c>
      <c r="K651" s="44">
        <f t="shared" si="32"/>
        <v>0.45713060874535583</v>
      </c>
    </row>
    <row r="652" spans="1:11" ht="15.75" customHeight="1">
      <c r="A652" t="s">
        <v>2287</v>
      </c>
      <c r="B652" t="s">
        <v>5588</v>
      </c>
      <c r="C652" s="43">
        <v>30000</v>
      </c>
      <c r="D652">
        <v>10</v>
      </c>
      <c r="E652" s="43">
        <v>699800</v>
      </c>
      <c r="F652" s="43">
        <v>349900</v>
      </c>
      <c r="G652" s="44">
        <f t="shared" si="30"/>
        <v>0.5</v>
      </c>
      <c r="H652" s="45">
        <v>359900</v>
      </c>
      <c r="I652" s="44">
        <f t="shared" si="31"/>
        <v>0.48571020291511857</v>
      </c>
      <c r="J652" s="45">
        <v>379900</v>
      </c>
      <c r="K652" s="44">
        <f t="shared" si="32"/>
        <v>0.45713060874535583</v>
      </c>
    </row>
    <row r="653" spans="1:11">
      <c r="A653" t="s">
        <v>7503</v>
      </c>
      <c r="B653" t="s">
        <v>7502</v>
      </c>
      <c r="C653" s="43">
        <v>30000</v>
      </c>
      <c r="D653">
        <v>10</v>
      </c>
      <c r="E653" s="43">
        <v>769780.00000000012</v>
      </c>
      <c r="F653" s="43">
        <v>349900</v>
      </c>
      <c r="G653" s="44">
        <f t="shared" si="30"/>
        <v>0.54545454545454553</v>
      </c>
      <c r="H653" s="45">
        <v>359900</v>
      </c>
      <c r="I653" s="44">
        <f t="shared" si="31"/>
        <v>0.53246382083192612</v>
      </c>
      <c r="J653" s="45">
        <v>379900</v>
      </c>
      <c r="K653" s="44">
        <f t="shared" si="32"/>
        <v>0.50648237158668719</v>
      </c>
    </row>
    <row r="654" spans="1:11">
      <c r="A654" t="s">
        <v>2420</v>
      </c>
      <c r="B654" t="s">
        <v>7494</v>
      </c>
      <c r="C654" s="43">
        <v>30000</v>
      </c>
      <c r="D654">
        <v>37</v>
      </c>
      <c r="E654" s="43">
        <v>769780.00000000012</v>
      </c>
      <c r="F654" s="43">
        <v>349900</v>
      </c>
      <c r="G654" s="44">
        <f t="shared" si="30"/>
        <v>0.54545454545454553</v>
      </c>
      <c r="H654" s="45">
        <v>359900</v>
      </c>
      <c r="I654" s="44">
        <f t="shared" si="31"/>
        <v>0.53246382083192612</v>
      </c>
      <c r="J654" s="45">
        <v>379900</v>
      </c>
      <c r="K654" s="44">
        <f t="shared" si="32"/>
        <v>0.50648237158668719</v>
      </c>
    </row>
    <row r="655" spans="1:11">
      <c r="A655" t="s">
        <v>5651</v>
      </c>
      <c r="B655" t="s">
        <v>5650</v>
      </c>
      <c r="C655" s="43">
        <v>30000</v>
      </c>
      <c r="D655">
        <v>12</v>
      </c>
      <c r="E655" s="43">
        <v>769780.00000000012</v>
      </c>
      <c r="F655" s="43">
        <v>349900</v>
      </c>
      <c r="G655" s="44">
        <f t="shared" si="30"/>
        <v>0.54545454545454553</v>
      </c>
      <c r="H655" s="45">
        <v>359900</v>
      </c>
      <c r="I655" s="44">
        <f t="shared" si="31"/>
        <v>0.53246382083192612</v>
      </c>
      <c r="J655" s="45">
        <v>379900</v>
      </c>
      <c r="K655" s="44">
        <f t="shared" si="32"/>
        <v>0.50648237158668719</v>
      </c>
    </row>
    <row r="656" spans="1:11">
      <c r="A656" t="s">
        <v>5653</v>
      </c>
      <c r="B656" t="s">
        <v>5652</v>
      </c>
      <c r="C656" s="43">
        <v>30000</v>
      </c>
      <c r="D656">
        <v>20</v>
      </c>
      <c r="E656" s="43">
        <v>769780.00000000012</v>
      </c>
      <c r="F656" s="43">
        <v>349900</v>
      </c>
      <c r="G656" s="44">
        <f t="shared" si="30"/>
        <v>0.54545454545454553</v>
      </c>
      <c r="H656" s="45">
        <v>359900</v>
      </c>
      <c r="I656" s="44">
        <f t="shared" si="31"/>
        <v>0.53246382083192612</v>
      </c>
      <c r="J656" s="45">
        <v>379900</v>
      </c>
      <c r="K656" s="44">
        <f t="shared" si="32"/>
        <v>0.50648237158668719</v>
      </c>
    </row>
    <row r="657" spans="1:11">
      <c r="A657" t="s">
        <v>5649</v>
      </c>
      <c r="B657" t="s">
        <v>5648</v>
      </c>
      <c r="C657" s="43">
        <v>30000</v>
      </c>
      <c r="D657">
        <v>2</v>
      </c>
      <c r="E657" s="43">
        <v>769780.00000000012</v>
      </c>
      <c r="F657" s="43">
        <v>349900</v>
      </c>
      <c r="G657" s="44">
        <f t="shared" si="30"/>
        <v>0.54545454545454553</v>
      </c>
      <c r="H657" s="45">
        <v>359900</v>
      </c>
      <c r="I657" s="44">
        <f t="shared" si="31"/>
        <v>0.53246382083192612</v>
      </c>
      <c r="J657" s="45">
        <v>379900</v>
      </c>
      <c r="K657" s="44">
        <f t="shared" si="32"/>
        <v>0.50648237158668719</v>
      </c>
    </row>
    <row r="658" spans="1:11">
      <c r="A658" t="s">
        <v>5645</v>
      </c>
      <c r="B658" t="s">
        <v>5644</v>
      </c>
      <c r="C658" s="43">
        <v>30000</v>
      </c>
      <c r="D658">
        <v>57</v>
      </c>
      <c r="E658" s="43">
        <v>769780.00000000012</v>
      </c>
      <c r="F658" s="43">
        <v>349900</v>
      </c>
      <c r="G658" s="44">
        <f t="shared" si="30"/>
        <v>0.54545454545454553</v>
      </c>
      <c r="H658" s="45">
        <v>359900</v>
      </c>
      <c r="I658" s="44">
        <f t="shared" si="31"/>
        <v>0.53246382083192612</v>
      </c>
      <c r="J658" s="45">
        <v>379900</v>
      </c>
      <c r="K658" s="44">
        <f t="shared" si="32"/>
        <v>0.50648237158668719</v>
      </c>
    </row>
    <row r="659" spans="1:11">
      <c r="A659" t="s">
        <v>5647</v>
      </c>
      <c r="B659" t="s">
        <v>5646</v>
      </c>
      <c r="C659" s="43">
        <v>30000</v>
      </c>
      <c r="D659">
        <v>7</v>
      </c>
      <c r="E659" s="43">
        <v>769780.00000000012</v>
      </c>
      <c r="F659" s="43">
        <v>349900</v>
      </c>
      <c r="G659" s="44">
        <f t="shared" si="30"/>
        <v>0.54545454545454553</v>
      </c>
      <c r="H659" s="45">
        <v>359900</v>
      </c>
      <c r="I659" s="44">
        <f t="shared" si="31"/>
        <v>0.53246382083192612</v>
      </c>
      <c r="J659" s="45">
        <v>379900</v>
      </c>
      <c r="K659" s="44">
        <f t="shared" si="32"/>
        <v>0.50648237158668719</v>
      </c>
    </row>
    <row r="660" spans="1:11">
      <c r="A660" t="s">
        <v>7971</v>
      </c>
      <c r="B660" t="s">
        <v>7970</v>
      </c>
      <c r="C660" s="43">
        <v>30000</v>
      </c>
      <c r="D660">
        <v>3</v>
      </c>
      <c r="E660" s="43">
        <v>769780.00000000012</v>
      </c>
      <c r="F660" s="43">
        <v>349900</v>
      </c>
      <c r="G660" s="44">
        <f t="shared" si="30"/>
        <v>0.54545454545454553</v>
      </c>
      <c r="H660" s="45">
        <v>359900</v>
      </c>
      <c r="I660" s="44">
        <f t="shared" si="31"/>
        <v>0.53246382083192612</v>
      </c>
      <c r="J660" s="45">
        <v>379900</v>
      </c>
      <c r="K660" s="44">
        <f t="shared" si="32"/>
        <v>0.50648237158668719</v>
      </c>
    </row>
    <row r="661" spans="1:11">
      <c r="A661" t="s">
        <v>7971</v>
      </c>
      <c r="B661" t="s">
        <v>7970</v>
      </c>
      <c r="C661" s="43">
        <v>30000</v>
      </c>
      <c r="D661">
        <v>3</v>
      </c>
      <c r="E661" s="43">
        <v>769780.00000000012</v>
      </c>
      <c r="F661" s="43">
        <v>349900</v>
      </c>
      <c r="G661" s="44">
        <f t="shared" si="30"/>
        <v>0.54545454545454553</v>
      </c>
      <c r="H661" s="45">
        <v>359900</v>
      </c>
      <c r="I661" s="44">
        <f t="shared" si="31"/>
        <v>0.53246382083192612</v>
      </c>
      <c r="J661" s="45">
        <v>379900</v>
      </c>
      <c r="K661" s="44">
        <f t="shared" si="32"/>
        <v>0.50648237158668719</v>
      </c>
    </row>
    <row r="662" spans="1:11">
      <c r="A662" t="s">
        <v>9122</v>
      </c>
      <c r="B662" t="s">
        <v>9123</v>
      </c>
      <c r="C662" s="43">
        <v>30000</v>
      </c>
      <c r="D662">
        <v>100</v>
      </c>
      <c r="E662" s="43">
        <v>769780.00000000012</v>
      </c>
      <c r="F662" s="43">
        <v>349900</v>
      </c>
      <c r="G662" s="44">
        <f t="shared" si="30"/>
        <v>0.54545454545454553</v>
      </c>
      <c r="H662" s="45">
        <v>359900</v>
      </c>
      <c r="I662" s="44">
        <f t="shared" si="31"/>
        <v>0.53246382083192612</v>
      </c>
      <c r="J662" s="45">
        <v>379900</v>
      </c>
      <c r="K662" s="44">
        <f t="shared" si="32"/>
        <v>0.50648237158668719</v>
      </c>
    </row>
    <row r="663" spans="1:11">
      <c r="A663" t="s">
        <v>9124</v>
      </c>
      <c r="B663" t="s">
        <v>9125</v>
      </c>
      <c r="C663" s="43">
        <v>30000</v>
      </c>
      <c r="D663">
        <v>100</v>
      </c>
      <c r="E663" s="43">
        <v>769780.00000000012</v>
      </c>
      <c r="F663" s="43">
        <v>349900</v>
      </c>
      <c r="G663" s="44">
        <f t="shared" si="30"/>
        <v>0.54545454545454553</v>
      </c>
      <c r="H663" s="45">
        <v>359900</v>
      </c>
      <c r="I663" s="44">
        <f t="shared" si="31"/>
        <v>0.53246382083192612</v>
      </c>
      <c r="J663" s="45">
        <v>379900</v>
      </c>
      <c r="K663" s="44">
        <f t="shared" si="32"/>
        <v>0.50648237158668719</v>
      </c>
    </row>
    <row r="664" spans="1:11">
      <c r="A664" t="s">
        <v>7628</v>
      </c>
      <c r="B664" t="s">
        <v>7627</v>
      </c>
      <c r="C664" s="43">
        <v>30000</v>
      </c>
      <c r="D664">
        <v>10</v>
      </c>
      <c r="E664" s="43">
        <v>769780.00000000012</v>
      </c>
      <c r="F664" s="43">
        <v>349900</v>
      </c>
      <c r="G664" s="44">
        <f t="shared" si="30"/>
        <v>0.54545454545454553</v>
      </c>
      <c r="H664" s="45">
        <v>359900</v>
      </c>
      <c r="I664" s="44">
        <f t="shared" si="31"/>
        <v>0.53246382083192612</v>
      </c>
      <c r="J664" s="45">
        <v>379900</v>
      </c>
      <c r="K664" s="44">
        <f t="shared" si="32"/>
        <v>0.50648237158668719</v>
      </c>
    </row>
    <row r="665" spans="1:11">
      <c r="A665" t="s">
        <v>9126</v>
      </c>
      <c r="B665" t="s">
        <v>9127</v>
      </c>
      <c r="C665" s="43">
        <v>30000</v>
      </c>
      <c r="D665">
        <v>0</v>
      </c>
      <c r="E665" s="43">
        <v>699800</v>
      </c>
      <c r="F665" s="43">
        <v>349900</v>
      </c>
      <c r="G665" s="44">
        <f t="shared" si="30"/>
        <v>0.5</v>
      </c>
      <c r="H665" s="45">
        <v>359900</v>
      </c>
      <c r="I665" s="44">
        <f t="shared" si="31"/>
        <v>0.48571020291511857</v>
      </c>
      <c r="J665" s="45">
        <v>379900</v>
      </c>
      <c r="K665" s="44">
        <f t="shared" si="32"/>
        <v>0.45713060874535583</v>
      </c>
    </row>
    <row r="666" spans="1:11">
      <c r="A666" t="s">
        <v>9128</v>
      </c>
      <c r="B666" t="s">
        <v>9129</v>
      </c>
      <c r="C666" s="43">
        <v>30000</v>
      </c>
      <c r="D666">
        <v>10</v>
      </c>
      <c r="E666" s="43">
        <v>699800</v>
      </c>
      <c r="F666" s="43">
        <v>349900</v>
      </c>
      <c r="G666" s="44">
        <f t="shared" si="30"/>
        <v>0.5</v>
      </c>
      <c r="H666" s="45">
        <v>359900</v>
      </c>
      <c r="I666" s="44">
        <f t="shared" si="31"/>
        <v>0.48571020291511857</v>
      </c>
      <c r="J666" s="45">
        <v>379900</v>
      </c>
      <c r="K666" s="44">
        <f t="shared" si="32"/>
        <v>0.45713060874535583</v>
      </c>
    </row>
    <row r="667" spans="1:11">
      <c r="A667" t="s">
        <v>9130</v>
      </c>
      <c r="B667" t="s">
        <v>9131</v>
      </c>
      <c r="C667" s="43">
        <v>30000</v>
      </c>
      <c r="D667">
        <v>100</v>
      </c>
      <c r="E667" s="43">
        <v>699800</v>
      </c>
      <c r="F667" s="43">
        <v>349900</v>
      </c>
      <c r="G667" s="44">
        <f t="shared" si="30"/>
        <v>0.5</v>
      </c>
      <c r="H667" s="45">
        <v>359900</v>
      </c>
      <c r="I667" s="44">
        <f t="shared" si="31"/>
        <v>0.48571020291511857</v>
      </c>
      <c r="J667" s="45">
        <v>379900</v>
      </c>
      <c r="K667" s="44">
        <f t="shared" si="32"/>
        <v>0.45713060874535583</v>
      </c>
    </row>
    <row r="668" spans="1:11">
      <c r="A668" t="s">
        <v>9132</v>
      </c>
      <c r="B668" t="s">
        <v>9133</v>
      </c>
      <c r="C668" s="43">
        <v>20000</v>
      </c>
      <c r="D668">
        <v>52</v>
      </c>
      <c r="E668" s="43">
        <v>699800</v>
      </c>
      <c r="F668" s="43">
        <v>349900</v>
      </c>
      <c r="G668" s="44">
        <f t="shared" si="30"/>
        <v>0.5</v>
      </c>
      <c r="H668" s="45">
        <v>359900</v>
      </c>
      <c r="I668" s="44">
        <f t="shared" si="31"/>
        <v>0.48571020291511857</v>
      </c>
      <c r="J668" s="45">
        <v>379900</v>
      </c>
      <c r="K668" s="44">
        <f t="shared" si="32"/>
        <v>0.45713060874535583</v>
      </c>
    </row>
    <row r="669" spans="1:11" ht="15.75" customHeight="1">
      <c r="A669" t="s">
        <v>9134</v>
      </c>
      <c r="B669" t="s">
        <v>4440</v>
      </c>
      <c r="C669" s="43">
        <v>20000</v>
      </c>
      <c r="D669">
        <v>0</v>
      </c>
      <c r="E669" s="43">
        <v>699800</v>
      </c>
      <c r="F669" s="43">
        <v>349900</v>
      </c>
      <c r="G669" s="44">
        <f t="shared" si="30"/>
        <v>0.5</v>
      </c>
      <c r="H669" s="45">
        <v>359900</v>
      </c>
      <c r="I669" s="44">
        <f t="shared" si="31"/>
        <v>0.48571020291511857</v>
      </c>
      <c r="J669" s="45">
        <v>379900</v>
      </c>
      <c r="K669" s="44">
        <f t="shared" si="32"/>
        <v>0.45713060874535583</v>
      </c>
    </row>
    <row r="670" spans="1:11" ht="15.75" customHeight="1">
      <c r="A670" t="s">
        <v>9135</v>
      </c>
      <c r="B670" t="s">
        <v>9136</v>
      </c>
      <c r="C670" s="43">
        <v>30000</v>
      </c>
      <c r="D670">
        <v>10</v>
      </c>
      <c r="E670" s="43">
        <v>699800</v>
      </c>
      <c r="F670" s="43">
        <v>349900</v>
      </c>
      <c r="G670" s="44">
        <f t="shared" si="30"/>
        <v>0.5</v>
      </c>
      <c r="H670" s="45">
        <v>359900</v>
      </c>
      <c r="I670" s="44">
        <f t="shared" si="31"/>
        <v>0.48571020291511857</v>
      </c>
      <c r="J670" s="45">
        <v>379900</v>
      </c>
      <c r="K670" s="44">
        <f t="shared" si="32"/>
        <v>0.45713060874535583</v>
      </c>
    </row>
    <row r="671" spans="1:11">
      <c r="A671" t="s">
        <v>9137</v>
      </c>
      <c r="B671" t="s">
        <v>3332</v>
      </c>
      <c r="C671" s="43">
        <v>20000</v>
      </c>
      <c r="D671">
        <v>0</v>
      </c>
      <c r="E671" s="43">
        <v>769780.00000000012</v>
      </c>
      <c r="F671" s="43">
        <v>349900</v>
      </c>
      <c r="G671" s="44">
        <f t="shared" si="30"/>
        <v>0.54545454545454553</v>
      </c>
      <c r="H671" s="45">
        <v>359900</v>
      </c>
      <c r="I671" s="44">
        <f t="shared" si="31"/>
        <v>0.53246382083192612</v>
      </c>
      <c r="J671" s="45">
        <v>379900</v>
      </c>
      <c r="K671" s="44">
        <f t="shared" si="32"/>
        <v>0.50648237158668719</v>
      </c>
    </row>
    <row r="672" spans="1:11">
      <c r="A672" t="s">
        <v>9138</v>
      </c>
      <c r="B672" t="s">
        <v>9139</v>
      </c>
      <c r="C672" s="43">
        <v>30000</v>
      </c>
      <c r="D672">
        <v>0</v>
      </c>
      <c r="E672" s="43">
        <v>769780.00000000012</v>
      </c>
      <c r="F672" s="43">
        <v>349900</v>
      </c>
      <c r="G672" s="44">
        <f t="shared" si="30"/>
        <v>0.54545454545454553</v>
      </c>
      <c r="H672" s="45">
        <v>359900</v>
      </c>
      <c r="I672" s="44">
        <f t="shared" si="31"/>
        <v>0.53246382083192612</v>
      </c>
      <c r="J672" s="45">
        <v>379900</v>
      </c>
      <c r="K672" s="44">
        <f t="shared" si="32"/>
        <v>0.50648237158668719</v>
      </c>
    </row>
    <row r="673" spans="1:11">
      <c r="A673" t="s">
        <v>9140</v>
      </c>
      <c r="B673" t="s">
        <v>4678</v>
      </c>
      <c r="C673" s="43">
        <v>20000</v>
      </c>
      <c r="D673">
        <v>0</v>
      </c>
      <c r="E673" s="43">
        <v>769780.00000000012</v>
      </c>
      <c r="F673" s="43">
        <v>349900</v>
      </c>
      <c r="G673" s="44">
        <f t="shared" si="30"/>
        <v>0.54545454545454553</v>
      </c>
      <c r="H673" s="45">
        <v>359900</v>
      </c>
      <c r="I673" s="44">
        <f t="shared" si="31"/>
        <v>0.53246382083192612</v>
      </c>
      <c r="J673" s="45">
        <v>379900</v>
      </c>
      <c r="K673" s="44">
        <f t="shared" si="32"/>
        <v>0.50648237158668719</v>
      </c>
    </row>
    <row r="674" spans="1:11" ht="15.75" customHeight="1">
      <c r="A674" t="s">
        <v>9141</v>
      </c>
      <c r="B674" t="s">
        <v>9142</v>
      </c>
      <c r="C674" s="43">
        <v>30000</v>
      </c>
      <c r="D674">
        <v>0</v>
      </c>
      <c r="E674" s="43">
        <v>699800</v>
      </c>
      <c r="F674" s="43">
        <v>349900</v>
      </c>
      <c r="G674" s="44">
        <f t="shared" si="30"/>
        <v>0.5</v>
      </c>
      <c r="H674" s="45">
        <v>359900</v>
      </c>
      <c r="I674" s="44">
        <f t="shared" si="31"/>
        <v>0.48571020291511857</v>
      </c>
      <c r="J674" s="45">
        <v>379900</v>
      </c>
      <c r="K674" s="44">
        <f t="shared" si="32"/>
        <v>0.45713060874535583</v>
      </c>
    </row>
    <row r="675" spans="1:11" ht="15.75" customHeight="1">
      <c r="A675" t="s">
        <v>9143</v>
      </c>
      <c r="B675" t="s">
        <v>9144</v>
      </c>
      <c r="C675" s="43">
        <v>20000</v>
      </c>
      <c r="D675">
        <v>100</v>
      </c>
      <c r="E675" s="43">
        <v>719800</v>
      </c>
      <c r="F675" s="43">
        <v>359900</v>
      </c>
      <c r="G675" s="44">
        <f t="shared" si="30"/>
        <v>0.5</v>
      </c>
      <c r="H675" s="45">
        <v>369900</v>
      </c>
      <c r="I675" s="44">
        <f t="shared" si="31"/>
        <v>0.48610725201444849</v>
      </c>
      <c r="J675" s="45">
        <v>389900</v>
      </c>
      <c r="K675" s="44">
        <f t="shared" si="32"/>
        <v>0.45832175604334535</v>
      </c>
    </row>
    <row r="676" spans="1:11">
      <c r="A676" t="s">
        <v>9145</v>
      </c>
      <c r="B676" t="s">
        <v>9146</v>
      </c>
      <c r="C676" s="43">
        <v>20000</v>
      </c>
      <c r="D676">
        <v>100</v>
      </c>
      <c r="E676" s="43">
        <v>719800</v>
      </c>
      <c r="F676" s="43">
        <v>359900</v>
      </c>
      <c r="G676" s="44">
        <f t="shared" si="30"/>
        <v>0.5</v>
      </c>
      <c r="H676" s="45">
        <v>369900</v>
      </c>
      <c r="I676" s="44">
        <f t="shared" si="31"/>
        <v>0.48610725201444849</v>
      </c>
      <c r="J676" s="45">
        <v>389900</v>
      </c>
      <c r="K676" s="44">
        <f t="shared" si="32"/>
        <v>0.45832175604334535</v>
      </c>
    </row>
    <row r="677" spans="1:11">
      <c r="A677" t="s">
        <v>9147</v>
      </c>
      <c r="B677" t="s">
        <v>9148</v>
      </c>
      <c r="C677" s="43">
        <v>30000</v>
      </c>
      <c r="D677">
        <v>100</v>
      </c>
      <c r="E677" s="43">
        <v>719800</v>
      </c>
      <c r="F677" s="43">
        <v>359900</v>
      </c>
      <c r="G677" s="44">
        <f t="shared" si="30"/>
        <v>0.5</v>
      </c>
      <c r="H677" s="45">
        <v>369900</v>
      </c>
      <c r="I677" s="44">
        <f t="shared" si="31"/>
        <v>0.48610725201444849</v>
      </c>
      <c r="J677" s="45">
        <v>389900</v>
      </c>
      <c r="K677" s="44">
        <f t="shared" si="32"/>
        <v>0.45832175604334535</v>
      </c>
    </row>
    <row r="678" spans="1:11">
      <c r="A678" t="s">
        <v>9149</v>
      </c>
      <c r="B678" t="s">
        <v>9150</v>
      </c>
      <c r="C678" s="43">
        <v>30000</v>
      </c>
      <c r="D678">
        <v>2</v>
      </c>
      <c r="E678" s="43">
        <v>719800</v>
      </c>
      <c r="F678" s="43">
        <v>359900</v>
      </c>
      <c r="G678" s="44">
        <f t="shared" si="30"/>
        <v>0.5</v>
      </c>
      <c r="H678" s="45">
        <v>369900</v>
      </c>
      <c r="I678" s="44">
        <f t="shared" si="31"/>
        <v>0.48610725201444849</v>
      </c>
      <c r="J678" s="45">
        <v>389900</v>
      </c>
      <c r="K678" s="44">
        <f t="shared" si="32"/>
        <v>0.45832175604334535</v>
      </c>
    </row>
    <row r="679" spans="1:11">
      <c r="A679" t="s">
        <v>9151</v>
      </c>
      <c r="B679" t="s">
        <v>4812</v>
      </c>
      <c r="C679" s="43">
        <v>20000</v>
      </c>
      <c r="D679">
        <v>33</v>
      </c>
      <c r="E679" s="43">
        <v>719800</v>
      </c>
      <c r="F679" s="43">
        <v>359900</v>
      </c>
      <c r="G679" s="44">
        <f t="shared" si="30"/>
        <v>0.5</v>
      </c>
      <c r="H679" s="45">
        <v>369900</v>
      </c>
      <c r="I679" s="44">
        <f t="shared" si="31"/>
        <v>0.48610725201444849</v>
      </c>
      <c r="J679" s="45">
        <v>389900</v>
      </c>
      <c r="K679" s="44">
        <f t="shared" si="32"/>
        <v>0.45832175604334535</v>
      </c>
    </row>
    <row r="680" spans="1:11">
      <c r="A680" t="s">
        <v>9152</v>
      </c>
      <c r="B680" t="s">
        <v>9153</v>
      </c>
      <c r="C680" s="43">
        <v>30000</v>
      </c>
      <c r="D680">
        <v>31</v>
      </c>
      <c r="E680" s="43">
        <v>719800</v>
      </c>
      <c r="F680" s="43">
        <v>359900</v>
      </c>
      <c r="G680" s="44">
        <f t="shared" si="30"/>
        <v>0.5</v>
      </c>
      <c r="H680" s="45">
        <v>369900</v>
      </c>
      <c r="I680" s="44">
        <f t="shared" si="31"/>
        <v>0.48610725201444849</v>
      </c>
      <c r="J680" s="45">
        <v>389900</v>
      </c>
      <c r="K680" s="44">
        <f t="shared" si="32"/>
        <v>0.45832175604334535</v>
      </c>
    </row>
    <row r="681" spans="1:11">
      <c r="A681" t="s">
        <v>5610</v>
      </c>
      <c r="B681" t="s">
        <v>5609</v>
      </c>
      <c r="C681" s="43">
        <v>30000</v>
      </c>
      <c r="D681">
        <v>100</v>
      </c>
      <c r="E681" s="43">
        <v>791780.00000000012</v>
      </c>
      <c r="F681" s="43">
        <v>359900</v>
      </c>
      <c r="G681" s="44">
        <f t="shared" si="30"/>
        <v>0.54545454545454553</v>
      </c>
      <c r="H681" s="45">
        <v>369900</v>
      </c>
      <c r="I681" s="44">
        <f t="shared" si="31"/>
        <v>0.53282477455858956</v>
      </c>
      <c r="J681" s="45">
        <v>389900</v>
      </c>
      <c r="K681" s="44">
        <f t="shared" si="32"/>
        <v>0.50756523276667775</v>
      </c>
    </row>
    <row r="682" spans="1:11">
      <c r="A682" t="s">
        <v>2561</v>
      </c>
      <c r="B682" t="s">
        <v>9154</v>
      </c>
      <c r="C682" s="43">
        <v>30000</v>
      </c>
      <c r="D682">
        <v>10</v>
      </c>
      <c r="E682" s="43">
        <v>791780.00000000012</v>
      </c>
      <c r="F682" s="43">
        <v>359900</v>
      </c>
      <c r="G682" s="44">
        <f t="shared" si="30"/>
        <v>0.54545454545454553</v>
      </c>
      <c r="H682" s="45">
        <v>369900</v>
      </c>
      <c r="I682" s="44">
        <f t="shared" si="31"/>
        <v>0.53282477455858956</v>
      </c>
      <c r="J682" s="45">
        <v>389900</v>
      </c>
      <c r="K682" s="44">
        <f t="shared" si="32"/>
        <v>0.50756523276667775</v>
      </c>
    </row>
    <row r="683" spans="1:11">
      <c r="A683" t="s">
        <v>8229</v>
      </c>
      <c r="B683" t="s">
        <v>8228</v>
      </c>
      <c r="C683" s="43">
        <v>30000</v>
      </c>
      <c r="D683">
        <v>24</v>
      </c>
      <c r="E683" s="43">
        <v>791780.00000000012</v>
      </c>
      <c r="F683" s="43">
        <v>359900</v>
      </c>
      <c r="G683" s="44">
        <f t="shared" si="30"/>
        <v>0.54545454545454553</v>
      </c>
      <c r="H683" s="45">
        <v>369900</v>
      </c>
      <c r="I683" s="44">
        <f t="shared" si="31"/>
        <v>0.53282477455858956</v>
      </c>
      <c r="J683" s="45">
        <v>389900</v>
      </c>
      <c r="K683" s="44">
        <f t="shared" si="32"/>
        <v>0.50756523276667775</v>
      </c>
    </row>
    <row r="684" spans="1:11">
      <c r="A684" t="s">
        <v>7528</v>
      </c>
      <c r="B684" t="s">
        <v>7527</v>
      </c>
      <c r="C684" s="43">
        <v>30000</v>
      </c>
      <c r="D684">
        <v>17</v>
      </c>
      <c r="E684" s="43">
        <v>791780.00000000012</v>
      </c>
      <c r="F684" s="43">
        <v>359900</v>
      </c>
      <c r="G684" s="44">
        <f t="shared" si="30"/>
        <v>0.54545454545454553</v>
      </c>
      <c r="H684" s="45">
        <v>369900</v>
      </c>
      <c r="I684" s="44">
        <f t="shared" si="31"/>
        <v>0.53282477455858956</v>
      </c>
      <c r="J684" s="45">
        <v>389900</v>
      </c>
      <c r="K684" s="44">
        <f t="shared" si="32"/>
        <v>0.50756523276667775</v>
      </c>
    </row>
    <row r="685" spans="1:11">
      <c r="A685" t="s">
        <v>9155</v>
      </c>
      <c r="B685" t="s">
        <v>9156</v>
      </c>
      <c r="C685" s="43">
        <v>30000</v>
      </c>
      <c r="D685">
        <v>10</v>
      </c>
      <c r="E685" s="43">
        <v>791780.00000000012</v>
      </c>
      <c r="F685" s="43">
        <v>359900</v>
      </c>
      <c r="G685" s="44">
        <f t="shared" si="30"/>
        <v>0.54545454545454553</v>
      </c>
      <c r="H685" s="45">
        <v>369900</v>
      </c>
      <c r="I685" s="44">
        <f t="shared" si="31"/>
        <v>0.53282477455858956</v>
      </c>
      <c r="J685" s="45">
        <v>389900</v>
      </c>
      <c r="K685" s="44">
        <f t="shared" si="32"/>
        <v>0.50756523276667775</v>
      </c>
    </row>
    <row r="686" spans="1:11">
      <c r="A686" t="s">
        <v>5643</v>
      </c>
      <c r="B686" t="s">
        <v>5642</v>
      </c>
      <c r="C686" s="43">
        <v>30000</v>
      </c>
      <c r="D686">
        <v>0</v>
      </c>
      <c r="E686" s="43">
        <v>791780.00000000012</v>
      </c>
      <c r="F686" s="43">
        <v>359900</v>
      </c>
      <c r="G686" s="44">
        <f t="shared" si="30"/>
        <v>0.54545454545454553</v>
      </c>
      <c r="H686" s="45">
        <v>369900</v>
      </c>
      <c r="I686" s="44">
        <f t="shared" si="31"/>
        <v>0.53282477455858956</v>
      </c>
      <c r="J686" s="45">
        <v>389900</v>
      </c>
      <c r="K686" s="44">
        <f t="shared" si="32"/>
        <v>0.50756523276667775</v>
      </c>
    </row>
    <row r="687" spans="1:11" ht="15.75" customHeight="1">
      <c r="A687" t="s">
        <v>6274</v>
      </c>
      <c r="B687" t="s">
        <v>6273</v>
      </c>
      <c r="C687" s="43">
        <v>30000</v>
      </c>
      <c r="D687">
        <v>5</v>
      </c>
      <c r="E687" s="43">
        <v>791780.00000000012</v>
      </c>
      <c r="F687" s="43">
        <v>359900</v>
      </c>
      <c r="G687" s="44">
        <f t="shared" si="30"/>
        <v>0.54545454545454553</v>
      </c>
      <c r="H687" s="45">
        <v>369900</v>
      </c>
      <c r="I687" s="44">
        <f t="shared" si="31"/>
        <v>0.53282477455858956</v>
      </c>
      <c r="J687" s="45">
        <v>389900</v>
      </c>
      <c r="K687" s="44">
        <f t="shared" si="32"/>
        <v>0.50756523276667775</v>
      </c>
    </row>
    <row r="688" spans="1:11">
      <c r="A688" t="s">
        <v>1738</v>
      </c>
      <c r="B688" t="s">
        <v>6239</v>
      </c>
      <c r="C688" s="43">
        <v>30000</v>
      </c>
      <c r="D688">
        <v>41</v>
      </c>
      <c r="E688" s="43">
        <v>791780.00000000012</v>
      </c>
      <c r="F688" s="43">
        <v>359900</v>
      </c>
      <c r="G688" s="44">
        <f t="shared" si="30"/>
        <v>0.54545454545454553</v>
      </c>
      <c r="H688" s="45">
        <v>369900</v>
      </c>
      <c r="I688" s="44">
        <f t="shared" si="31"/>
        <v>0.53282477455858956</v>
      </c>
      <c r="J688" s="45">
        <v>389900</v>
      </c>
      <c r="K688" s="44">
        <f t="shared" si="32"/>
        <v>0.50756523276667775</v>
      </c>
    </row>
    <row r="689" spans="1:11">
      <c r="A689" t="s">
        <v>9157</v>
      </c>
      <c r="B689" t="s">
        <v>9158</v>
      </c>
      <c r="C689" s="43">
        <v>30000</v>
      </c>
      <c r="D689">
        <v>10</v>
      </c>
      <c r="E689" s="43">
        <v>791780.00000000012</v>
      </c>
      <c r="F689" s="43">
        <v>359900</v>
      </c>
      <c r="G689" s="44">
        <f t="shared" si="30"/>
        <v>0.54545454545454553</v>
      </c>
      <c r="H689" s="45">
        <v>369900</v>
      </c>
      <c r="I689" s="44">
        <f t="shared" si="31"/>
        <v>0.53282477455858956</v>
      </c>
      <c r="J689" s="45">
        <v>389900</v>
      </c>
      <c r="K689" s="44">
        <f t="shared" si="32"/>
        <v>0.50756523276667775</v>
      </c>
    </row>
    <row r="690" spans="1:11">
      <c r="A690" t="s">
        <v>9159</v>
      </c>
      <c r="B690" t="s">
        <v>9160</v>
      </c>
      <c r="C690" s="43">
        <v>30000</v>
      </c>
      <c r="D690">
        <v>0</v>
      </c>
      <c r="E690" s="43">
        <v>719800</v>
      </c>
      <c r="F690" s="43">
        <v>359900</v>
      </c>
      <c r="G690" s="44">
        <f t="shared" si="30"/>
        <v>0.5</v>
      </c>
      <c r="H690" s="45">
        <v>369900</v>
      </c>
      <c r="I690" s="44">
        <f t="shared" si="31"/>
        <v>0.48610725201444849</v>
      </c>
      <c r="J690" s="45">
        <v>389900</v>
      </c>
      <c r="K690" s="44">
        <f t="shared" si="32"/>
        <v>0.45832175604334535</v>
      </c>
    </row>
    <row r="691" spans="1:11" ht="15.75" customHeight="1">
      <c r="A691" t="s">
        <v>9161</v>
      </c>
      <c r="B691" t="s">
        <v>9162</v>
      </c>
      <c r="C691" s="43">
        <v>30000</v>
      </c>
      <c r="D691">
        <v>100</v>
      </c>
      <c r="E691" s="43">
        <v>719800</v>
      </c>
      <c r="F691" s="43">
        <v>359900</v>
      </c>
      <c r="G691" s="44">
        <f t="shared" si="30"/>
        <v>0.5</v>
      </c>
      <c r="H691" s="45">
        <v>369900</v>
      </c>
      <c r="I691" s="44">
        <f t="shared" si="31"/>
        <v>0.48610725201444849</v>
      </c>
      <c r="J691" s="45">
        <v>389900</v>
      </c>
      <c r="K691" s="44">
        <f t="shared" si="32"/>
        <v>0.45832175604334535</v>
      </c>
    </row>
    <row r="692" spans="1:11">
      <c r="A692" t="s">
        <v>9163</v>
      </c>
      <c r="B692" t="s">
        <v>9164</v>
      </c>
      <c r="C692" s="43">
        <v>30000</v>
      </c>
      <c r="D692">
        <v>1</v>
      </c>
      <c r="E692" s="43">
        <v>719800</v>
      </c>
      <c r="F692" s="43">
        <v>359900</v>
      </c>
      <c r="G692" s="44">
        <f t="shared" si="30"/>
        <v>0.5</v>
      </c>
      <c r="H692" s="45">
        <v>369900</v>
      </c>
      <c r="I692" s="44">
        <f t="shared" si="31"/>
        <v>0.48610725201444849</v>
      </c>
      <c r="J692" s="45">
        <v>389900</v>
      </c>
      <c r="K692" s="44">
        <f t="shared" si="32"/>
        <v>0.45832175604334535</v>
      </c>
    </row>
    <row r="693" spans="1:11">
      <c r="A693" t="s">
        <v>9165</v>
      </c>
      <c r="B693" t="s">
        <v>9166</v>
      </c>
      <c r="C693" s="43">
        <v>30000</v>
      </c>
      <c r="D693">
        <v>0</v>
      </c>
      <c r="E693" s="43">
        <v>719800</v>
      </c>
      <c r="F693" s="43">
        <v>359900</v>
      </c>
      <c r="G693" s="44">
        <f t="shared" si="30"/>
        <v>0.5</v>
      </c>
      <c r="H693" s="45">
        <v>369900</v>
      </c>
      <c r="I693" s="44">
        <f t="shared" si="31"/>
        <v>0.48610725201444849</v>
      </c>
      <c r="J693" s="45">
        <v>389900</v>
      </c>
      <c r="K693" s="44">
        <f t="shared" si="32"/>
        <v>0.45832175604334535</v>
      </c>
    </row>
    <row r="694" spans="1:11">
      <c r="A694" t="s">
        <v>2626</v>
      </c>
      <c r="B694" t="s">
        <v>9167</v>
      </c>
      <c r="C694" s="43">
        <v>30000</v>
      </c>
      <c r="D694">
        <v>10</v>
      </c>
      <c r="E694" s="43">
        <v>719800</v>
      </c>
      <c r="F694" s="43">
        <v>359900</v>
      </c>
      <c r="G694" s="44">
        <f t="shared" si="30"/>
        <v>0.5</v>
      </c>
      <c r="H694" s="45">
        <v>369900</v>
      </c>
      <c r="I694" s="44">
        <f t="shared" si="31"/>
        <v>0.48610725201444849</v>
      </c>
      <c r="J694" s="45">
        <v>389900</v>
      </c>
      <c r="K694" s="44">
        <f t="shared" si="32"/>
        <v>0.45832175604334535</v>
      </c>
    </row>
    <row r="695" spans="1:11">
      <c r="A695" t="s">
        <v>9168</v>
      </c>
      <c r="B695" t="s">
        <v>9169</v>
      </c>
      <c r="C695" s="43">
        <v>30000</v>
      </c>
      <c r="D695">
        <v>100</v>
      </c>
      <c r="E695" s="43">
        <v>791780.00000000012</v>
      </c>
      <c r="F695" s="43">
        <v>359900</v>
      </c>
      <c r="G695" s="44">
        <f t="shared" si="30"/>
        <v>0.54545454545454553</v>
      </c>
      <c r="H695" s="45">
        <v>369900</v>
      </c>
      <c r="I695" s="44">
        <f t="shared" si="31"/>
        <v>0.53282477455858956</v>
      </c>
      <c r="J695" s="45">
        <v>389900</v>
      </c>
      <c r="K695" s="44">
        <f t="shared" si="32"/>
        <v>0.50756523276667775</v>
      </c>
    </row>
    <row r="696" spans="1:11" ht="15.75" customHeight="1">
      <c r="A696" t="s">
        <v>9170</v>
      </c>
      <c r="B696" t="s">
        <v>9171</v>
      </c>
      <c r="C696" s="43">
        <v>30000</v>
      </c>
      <c r="D696">
        <v>0</v>
      </c>
      <c r="E696" s="43">
        <v>791780.00000000012</v>
      </c>
      <c r="F696" s="43">
        <v>359900</v>
      </c>
      <c r="G696" s="44">
        <f t="shared" si="30"/>
        <v>0.54545454545454553</v>
      </c>
      <c r="H696" s="45">
        <v>369900</v>
      </c>
      <c r="I696" s="44">
        <f t="shared" si="31"/>
        <v>0.53282477455858956</v>
      </c>
      <c r="J696" s="45">
        <v>389900</v>
      </c>
      <c r="K696" s="44">
        <f t="shared" si="32"/>
        <v>0.50756523276667775</v>
      </c>
    </row>
    <row r="697" spans="1:11">
      <c r="A697" t="s">
        <v>9172</v>
      </c>
      <c r="B697" t="s">
        <v>9173</v>
      </c>
      <c r="C697" s="43">
        <v>30000</v>
      </c>
      <c r="D697">
        <v>0</v>
      </c>
      <c r="E697" s="43">
        <v>791780.00000000012</v>
      </c>
      <c r="F697" s="43">
        <v>359900</v>
      </c>
      <c r="G697" s="44">
        <f t="shared" si="30"/>
        <v>0.54545454545454553</v>
      </c>
      <c r="H697" s="45">
        <v>369900</v>
      </c>
      <c r="I697" s="44">
        <f t="shared" si="31"/>
        <v>0.53282477455858956</v>
      </c>
      <c r="J697" s="45">
        <v>389900</v>
      </c>
      <c r="K697" s="44">
        <f t="shared" si="32"/>
        <v>0.50756523276667775</v>
      </c>
    </row>
    <row r="698" spans="1:11">
      <c r="A698" t="s">
        <v>9174</v>
      </c>
      <c r="B698" t="s">
        <v>9175</v>
      </c>
      <c r="C698" s="43">
        <v>30000</v>
      </c>
      <c r="D698">
        <v>0</v>
      </c>
      <c r="E698" s="43">
        <v>719800</v>
      </c>
      <c r="F698" s="43">
        <v>359900</v>
      </c>
      <c r="G698" s="44">
        <f t="shared" si="30"/>
        <v>0.5</v>
      </c>
      <c r="H698" s="45">
        <v>369900</v>
      </c>
      <c r="I698" s="44">
        <f t="shared" si="31"/>
        <v>0.48610725201444849</v>
      </c>
      <c r="J698" s="45">
        <v>389900</v>
      </c>
      <c r="K698" s="44">
        <f t="shared" si="32"/>
        <v>0.45832175604334535</v>
      </c>
    </row>
    <row r="699" spans="1:11">
      <c r="A699" t="s">
        <v>9176</v>
      </c>
      <c r="B699" t="s">
        <v>9177</v>
      </c>
      <c r="C699" s="43">
        <v>30000</v>
      </c>
      <c r="D699">
        <v>100</v>
      </c>
      <c r="E699" s="43">
        <v>739800</v>
      </c>
      <c r="F699" s="43">
        <v>369900</v>
      </c>
      <c r="G699" s="44">
        <f t="shared" si="30"/>
        <v>0.5</v>
      </c>
      <c r="H699" s="45">
        <v>379900</v>
      </c>
      <c r="I699" s="44">
        <f t="shared" si="31"/>
        <v>0.48648283319816166</v>
      </c>
      <c r="J699" s="45">
        <v>399900</v>
      </c>
      <c r="K699" s="44">
        <f t="shared" si="32"/>
        <v>0.45944849959448497</v>
      </c>
    </row>
    <row r="700" spans="1:11">
      <c r="A700" t="s">
        <v>9178</v>
      </c>
      <c r="B700" t="s">
        <v>9179</v>
      </c>
      <c r="C700" s="43">
        <v>30000</v>
      </c>
      <c r="D700">
        <v>100</v>
      </c>
      <c r="E700" s="43">
        <v>739800</v>
      </c>
      <c r="F700" s="43">
        <v>369900</v>
      </c>
      <c r="G700" s="44">
        <f t="shared" si="30"/>
        <v>0.5</v>
      </c>
      <c r="H700" s="45">
        <v>379900</v>
      </c>
      <c r="I700" s="44">
        <f t="shared" si="31"/>
        <v>0.48648283319816166</v>
      </c>
      <c r="J700" s="45">
        <v>399900</v>
      </c>
      <c r="K700" s="44">
        <f t="shared" si="32"/>
        <v>0.45944849959448497</v>
      </c>
    </row>
    <row r="701" spans="1:11">
      <c r="A701" t="s">
        <v>9180</v>
      </c>
      <c r="B701" t="s">
        <v>9181</v>
      </c>
      <c r="C701" s="43">
        <v>30000</v>
      </c>
      <c r="D701">
        <v>100</v>
      </c>
      <c r="E701" s="43">
        <v>739800</v>
      </c>
      <c r="F701" s="43">
        <v>369900</v>
      </c>
      <c r="G701" s="44">
        <f t="shared" si="30"/>
        <v>0.5</v>
      </c>
      <c r="H701" s="45">
        <v>379900</v>
      </c>
      <c r="I701" s="44">
        <f t="shared" si="31"/>
        <v>0.48648283319816166</v>
      </c>
      <c r="J701" s="45">
        <v>399900</v>
      </c>
      <c r="K701" s="44">
        <f t="shared" si="32"/>
        <v>0.45944849959448497</v>
      </c>
    </row>
    <row r="702" spans="1:11">
      <c r="A702" t="s">
        <v>9182</v>
      </c>
      <c r="B702" t="s">
        <v>9183</v>
      </c>
      <c r="C702" s="43">
        <v>30000</v>
      </c>
      <c r="D702">
        <v>10</v>
      </c>
      <c r="E702" s="43">
        <v>739800</v>
      </c>
      <c r="F702" s="43">
        <v>369900</v>
      </c>
      <c r="G702" s="44">
        <f t="shared" si="30"/>
        <v>0.5</v>
      </c>
      <c r="H702" s="45">
        <v>379900</v>
      </c>
      <c r="I702" s="44">
        <f t="shared" si="31"/>
        <v>0.48648283319816166</v>
      </c>
      <c r="J702" s="45">
        <v>399900</v>
      </c>
      <c r="K702" s="44">
        <f t="shared" si="32"/>
        <v>0.45944849959448497</v>
      </c>
    </row>
    <row r="703" spans="1:11">
      <c r="A703" t="s">
        <v>9184</v>
      </c>
      <c r="B703" t="s">
        <v>9185</v>
      </c>
      <c r="C703" s="43">
        <v>30000</v>
      </c>
      <c r="D703">
        <v>0</v>
      </c>
      <c r="E703" s="43">
        <v>739800</v>
      </c>
      <c r="F703" s="43">
        <v>369900</v>
      </c>
      <c r="G703" s="44">
        <f t="shared" si="30"/>
        <v>0.5</v>
      </c>
      <c r="H703" s="45">
        <v>379900</v>
      </c>
      <c r="I703" s="44">
        <f t="shared" si="31"/>
        <v>0.48648283319816166</v>
      </c>
      <c r="J703" s="45">
        <v>399900</v>
      </c>
      <c r="K703" s="44">
        <f t="shared" si="32"/>
        <v>0.45944849959448497</v>
      </c>
    </row>
    <row r="704" spans="1:11" ht="15.75" customHeight="1">
      <c r="A704" t="s">
        <v>9186</v>
      </c>
      <c r="B704" t="s">
        <v>9187</v>
      </c>
      <c r="C704" s="43">
        <v>30000</v>
      </c>
      <c r="D704">
        <v>41</v>
      </c>
      <c r="E704" s="43">
        <v>739800</v>
      </c>
      <c r="F704" s="43">
        <v>369900</v>
      </c>
      <c r="G704" s="44">
        <f t="shared" si="30"/>
        <v>0.5</v>
      </c>
      <c r="H704" s="45">
        <v>379900</v>
      </c>
      <c r="I704" s="44">
        <f t="shared" si="31"/>
        <v>0.48648283319816166</v>
      </c>
      <c r="J704" s="45">
        <v>399900</v>
      </c>
      <c r="K704" s="44">
        <f t="shared" si="32"/>
        <v>0.45944849959448497</v>
      </c>
    </row>
    <row r="705" spans="1:11" ht="15.75" customHeight="1">
      <c r="A705" t="s">
        <v>1731</v>
      </c>
      <c r="B705" t="s">
        <v>5608</v>
      </c>
      <c r="C705" s="43">
        <v>30000</v>
      </c>
      <c r="D705">
        <v>100</v>
      </c>
      <c r="E705" s="43">
        <v>739800</v>
      </c>
      <c r="F705" s="43">
        <v>369900</v>
      </c>
      <c r="G705" s="44">
        <f t="shared" si="30"/>
        <v>0.5</v>
      </c>
      <c r="H705" s="45">
        <v>379900</v>
      </c>
      <c r="I705" s="44">
        <f t="shared" si="31"/>
        <v>0.48648283319816166</v>
      </c>
      <c r="J705" s="45">
        <v>399900</v>
      </c>
      <c r="K705" s="44">
        <f t="shared" si="32"/>
        <v>0.45944849959448497</v>
      </c>
    </row>
    <row r="706" spans="1:11">
      <c r="A706" t="s">
        <v>1730</v>
      </c>
      <c r="B706" t="s">
        <v>5607</v>
      </c>
      <c r="C706" s="43">
        <v>30000</v>
      </c>
      <c r="D706">
        <v>100</v>
      </c>
      <c r="E706" s="43">
        <v>739800</v>
      </c>
      <c r="F706" s="43">
        <v>369900</v>
      </c>
      <c r="G706" s="44">
        <f t="shared" ref="G706:G769" si="33">1-(F706/E706)</f>
        <v>0.5</v>
      </c>
      <c r="H706" s="45">
        <v>379900</v>
      </c>
      <c r="I706" s="44">
        <f t="shared" ref="I706:I769" si="34">1-(H706/E706)</f>
        <v>0.48648283319816166</v>
      </c>
      <c r="J706" s="45">
        <v>399900</v>
      </c>
      <c r="K706" s="44">
        <f t="shared" ref="K706:K769" si="35">1-(J706/E706)</f>
        <v>0.45944849959448497</v>
      </c>
    </row>
    <row r="707" spans="1:11">
      <c r="A707" t="s">
        <v>8237</v>
      </c>
      <c r="B707" t="s">
        <v>8236</v>
      </c>
      <c r="C707" s="43">
        <v>30000</v>
      </c>
      <c r="D707">
        <v>3</v>
      </c>
      <c r="E707" s="43">
        <v>813780.00000000012</v>
      </c>
      <c r="F707" s="43">
        <v>369900</v>
      </c>
      <c r="G707" s="44">
        <f t="shared" si="33"/>
        <v>0.54545454545454553</v>
      </c>
      <c r="H707" s="45">
        <v>379900</v>
      </c>
      <c r="I707" s="44">
        <f t="shared" si="34"/>
        <v>0.53316621199832892</v>
      </c>
      <c r="J707" s="45">
        <v>399900</v>
      </c>
      <c r="K707" s="44">
        <f t="shared" si="35"/>
        <v>0.50858954508589549</v>
      </c>
    </row>
    <row r="708" spans="1:11" ht="15.75" customHeight="1">
      <c r="A708" t="s">
        <v>7530</v>
      </c>
      <c r="B708" t="s">
        <v>7529</v>
      </c>
      <c r="C708" s="43">
        <v>30000</v>
      </c>
      <c r="D708">
        <v>0</v>
      </c>
      <c r="E708" s="43">
        <v>813780.00000000012</v>
      </c>
      <c r="F708" s="43">
        <v>369900</v>
      </c>
      <c r="G708" s="44">
        <f t="shared" si="33"/>
        <v>0.54545454545454553</v>
      </c>
      <c r="H708" s="45">
        <v>379900</v>
      </c>
      <c r="I708" s="44">
        <f t="shared" si="34"/>
        <v>0.53316621199832892</v>
      </c>
      <c r="J708" s="45">
        <v>399900</v>
      </c>
      <c r="K708" s="44">
        <f t="shared" si="35"/>
        <v>0.50858954508589549</v>
      </c>
    </row>
    <row r="709" spans="1:11" ht="15.75" customHeight="1">
      <c r="A709" t="s">
        <v>7451</v>
      </c>
      <c r="B709" t="s">
        <v>7450</v>
      </c>
      <c r="C709" s="43">
        <v>30000</v>
      </c>
      <c r="D709">
        <v>0</v>
      </c>
      <c r="E709" s="43">
        <v>813780.00000000012</v>
      </c>
      <c r="F709" s="43">
        <v>369900</v>
      </c>
      <c r="G709" s="44">
        <f t="shared" si="33"/>
        <v>0.54545454545454553</v>
      </c>
      <c r="H709" s="45">
        <v>379900</v>
      </c>
      <c r="I709" s="44">
        <f t="shared" si="34"/>
        <v>0.53316621199832892</v>
      </c>
      <c r="J709" s="45">
        <v>399900</v>
      </c>
      <c r="K709" s="44">
        <f t="shared" si="35"/>
        <v>0.50858954508589549</v>
      </c>
    </row>
    <row r="710" spans="1:11">
      <c r="A710" t="s">
        <v>2585</v>
      </c>
      <c r="B710" t="s">
        <v>7495</v>
      </c>
      <c r="C710" s="43">
        <v>30000</v>
      </c>
      <c r="D710">
        <v>19</v>
      </c>
      <c r="E710" s="43">
        <v>813780.00000000012</v>
      </c>
      <c r="F710" s="43">
        <v>369900</v>
      </c>
      <c r="G710" s="44">
        <f t="shared" si="33"/>
        <v>0.54545454545454553</v>
      </c>
      <c r="H710" s="45">
        <v>379900</v>
      </c>
      <c r="I710" s="44">
        <f t="shared" si="34"/>
        <v>0.53316621199832892</v>
      </c>
      <c r="J710" s="45">
        <v>399900</v>
      </c>
      <c r="K710" s="44">
        <f t="shared" si="35"/>
        <v>0.50858954508589549</v>
      </c>
    </row>
    <row r="711" spans="1:11">
      <c r="A711" t="s">
        <v>7600</v>
      </c>
      <c r="B711" t="s">
        <v>7599</v>
      </c>
      <c r="C711" s="43">
        <v>30000</v>
      </c>
      <c r="D711">
        <v>10</v>
      </c>
      <c r="E711" s="43">
        <v>813780.00000000012</v>
      </c>
      <c r="F711" s="43">
        <v>369900</v>
      </c>
      <c r="G711" s="44">
        <f t="shared" si="33"/>
        <v>0.54545454545454553</v>
      </c>
      <c r="H711" s="45">
        <v>379900</v>
      </c>
      <c r="I711" s="44">
        <f t="shared" si="34"/>
        <v>0.53316621199832892</v>
      </c>
      <c r="J711" s="45">
        <v>399900</v>
      </c>
      <c r="K711" s="44">
        <f t="shared" si="35"/>
        <v>0.50858954508589549</v>
      </c>
    </row>
    <row r="712" spans="1:11">
      <c r="A712" t="s">
        <v>9188</v>
      </c>
      <c r="B712" t="s">
        <v>9189</v>
      </c>
      <c r="C712" s="43">
        <v>30000</v>
      </c>
      <c r="D712">
        <v>10</v>
      </c>
      <c r="E712" s="43">
        <v>739800</v>
      </c>
      <c r="F712" s="43">
        <v>369900</v>
      </c>
      <c r="G712" s="44">
        <f t="shared" si="33"/>
        <v>0.5</v>
      </c>
      <c r="H712" s="45">
        <v>379900</v>
      </c>
      <c r="I712" s="44">
        <f t="shared" si="34"/>
        <v>0.48648283319816166</v>
      </c>
      <c r="J712" s="45">
        <v>399900</v>
      </c>
      <c r="K712" s="44">
        <f t="shared" si="35"/>
        <v>0.45944849959448497</v>
      </c>
    </row>
    <row r="713" spans="1:11">
      <c r="A713" t="s">
        <v>9190</v>
      </c>
      <c r="B713" t="s">
        <v>4302</v>
      </c>
      <c r="C713" s="43">
        <v>20000</v>
      </c>
      <c r="D713">
        <v>100</v>
      </c>
      <c r="E713" s="43">
        <v>813780.00000000012</v>
      </c>
      <c r="F713" s="43">
        <v>369900</v>
      </c>
      <c r="G713" s="44">
        <f t="shared" si="33"/>
        <v>0.54545454545454553</v>
      </c>
      <c r="H713" s="45">
        <v>379900</v>
      </c>
      <c r="I713" s="44">
        <f t="shared" si="34"/>
        <v>0.53316621199832892</v>
      </c>
      <c r="J713" s="45">
        <v>399900</v>
      </c>
      <c r="K713" s="44">
        <f t="shared" si="35"/>
        <v>0.50858954508589549</v>
      </c>
    </row>
    <row r="714" spans="1:11">
      <c r="A714" t="s">
        <v>9191</v>
      </c>
      <c r="B714" t="s">
        <v>3647</v>
      </c>
      <c r="C714" s="43">
        <v>20000</v>
      </c>
      <c r="D714">
        <v>1</v>
      </c>
      <c r="E714" s="43">
        <v>813780.00000000012</v>
      </c>
      <c r="F714" s="43">
        <v>369900</v>
      </c>
      <c r="G714" s="44">
        <f t="shared" si="33"/>
        <v>0.54545454545454553</v>
      </c>
      <c r="H714" s="45">
        <v>379900</v>
      </c>
      <c r="I714" s="44">
        <f t="shared" si="34"/>
        <v>0.53316621199832892</v>
      </c>
      <c r="J714" s="45">
        <v>399900</v>
      </c>
      <c r="K714" s="44">
        <f t="shared" si="35"/>
        <v>0.50858954508589549</v>
      </c>
    </row>
    <row r="715" spans="1:11">
      <c r="A715" t="s">
        <v>9192</v>
      </c>
      <c r="B715" t="s">
        <v>9193</v>
      </c>
      <c r="C715" s="43">
        <v>30000</v>
      </c>
      <c r="D715">
        <v>0</v>
      </c>
      <c r="E715" s="43">
        <v>813780.00000000012</v>
      </c>
      <c r="F715" s="43">
        <v>369900</v>
      </c>
      <c r="G715" s="44">
        <f t="shared" si="33"/>
        <v>0.54545454545454553</v>
      </c>
      <c r="H715" s="45">
        <v>379900</v>
      </c>
      <c r="I715" s="44">
        <f t="shared" si="34"/>
        <v>0.53316621199832892</v>
      </c>
      <c r="J715" s="45">
        <v>399900</v>
      </c>
      <c r="K715" s="44">
        <f t="shared" si="35"/>
        <v>0.50858954508589549</v>
      </c>
    </row>
    <row r="716" spans="1:11">
      <c r="A716" t="s">
        <v>9194</v>
      </c>
      <c r="B716" t="s">
        <v>9195</v>
      </c>
      <c r="C716" s="43">
        <v>30000</v>
      </c>
      <c r="D716">
        <v>10</v>
      </c>
      <c r="E716" s="43">
        <v>759800</v>
      </c>
      <c r="F716" s="43">
        <v>379900</v>
      </c>
      <c r="G716" s="44">
        <f t="shared" si="33"/>
        <v>0.5</v>
      </c>
      <c r="H716" s="45">
        <v>389900</v>
      </c>
      <c r="I716" s="44">
        <f t="shared" si="34"/>
        <v>0.48683864174782843</v>
      </c>
      <c r="J716" s="45">
        <v>409900</v>
      </c>
      <c r="K716" s="44">
        <f t="shared" si="35"/>
        <v>0.46051592524348517</v>
      </c>
    </row>
    <row r="717" spans="1:11">
      <c r="A717" t="s">
        <v>9196</v>
      </c>
      <c r="B717" t="s">
        <v>9197</v>
      </c>
      <c r="C717" s="43">
        <v>30000</v>
      </c>
      <c r="D717">
        <v>0</v>
      </c>
      <c r="E717" s="43">
        <v>759800</v>
      </c>
      <c r="F717" s="43">
        <v>379900</v>
      </c>
      <c r="G717" s="44">
        <f t="shared" si="33"/>
        <v>0.5</v>
      </c>
      <c r="H717" s="45">
        <v>389900</v>
      </c>
      <c r="I717" s="44">
        <f t="shared" si="34"/>
        <v>0.48683864174782843</v>
      </c>
      <c r="J717" s="45">
        <v>409900</v>
      </c>
      <c r="K717" s="44">
        <f t="shared" si="35"/>
        <v>0.46051592524348517</v>
      </c>
    </row>
    <row r="718" spans="1:11">
      <c r="A718" t="s">
        <v>9198</v>
      </c>
      <c r="B718" t="s">
        <v>9199</v>
      </c>
      <c r="C718" s="43">
        <v>30000</v>
      </c>
      <c r="D718">
        <v>100</v>
      </c>
      <c r="E718" s="43">
        <v>759800</v>
      </c>
      <c r="F718" s="43">
        <v>379900</v>
      </c>
      <c r="G718" s="44">
        <f t="shared" si="33"/>
        <v>0.5</v>
      </c>
      <c r="H718" s="45">
        <v>389900</v>
      </c>
      <c r="I718" s="44">
        <f t="shared" si="34"/>
        <v>0.48683864174782843</v>
      </c>
      <c r="J718" s="45">
        <v>409900</v>
      </c>
      <c r="K718" s="44">
        <f t="shared" si="35"/>
        <v>0.46051592524348517</v>
      </c>
    </row>
    <row r="719" spans="1:11">
      <c r="A719" t="s">
        <v>9200</v>
      </c>
      <c r="B719" t="s">
        <v>9201</v>
      </c>
      <c r="C719" s="43">
        <v>30000</v>
      </c>
      <c r="D719">
        <v>100</v>
      </c>
      <c r="E719" s="43">
        <v>759800</v>
      </c>
      <c r="F719" s="43">
        <v>379900</v>
      </c>
      <c r="G719" s="44">
        <f t="shared" si="33"/>
        <v>0.5</v>
      </c>
      <c r="H719" s="45">
        <v>389900</v>
      </c>
      <c r="I719" s="44">
        <f t="shared" si="34"/>
        <v>0.48683864174782843</v>
      </c>
      <c r="J719" s="45">
        <v>409900</v>
      </c>
      <c r="K719" s="44">
        <f t="shared" si="35"/>
        <v>0.46051592524348517</v>
      </c>
    </row>
    <row r="720" spans="1:11">
      <c r="A720" t="s">
        <v>9202</v>
      </c>
      <c r="B720" t="s">
        <v>9203</v>
      </c>
      <c r="C720" s="43">
        <v>30000</v>
      </c>
      <c r="D720">
        <v>0</v>
      </c>
      <c r="E720" s="43">
        <v>759800</v>
      </c>
      <c r="F720" s="43">
        <v>379900</v>
      </c>
      <c r="G720" s="44">
        <f t="shared" si="33"/>
        <v>0.5</v>
      </c>
      <c r="H720" s="45">
        <v>389900</v>
      </c>
      <c r="I720" s="44">
        <f t="shared" si="34"/>
        <v>0.48683864174782843</v>
      </c>
      <c r="J720" s="45">
        <v>409900</v>
      </c>
      <c r="K720" s="44">
        <f t="shared" si="35"/>
        <v>0.46051592524348517</v>
      </c>
    </row>
    <row r="721" spans="1:11" ht="15.75" customHeight="1">
      <c r="A721" t="s">
        <v>8089</v>
      </c>
      <c r="B721" t="s">
        <v>5099</v>
      </c>
      <c r="C721" s="43">
        <v>30000</v>
      </c>
      <c r="D721">
        <v>1</v>
      </c>
      <c r="E721" s="43">
        <v>759800</v>
      </c>
      <c r="F721" s="43">
        <v>379900</v>
      </c>
      <c r="G721" s="44">
        <f t="shared" si="33"/>
        <v>0.5</v>
      </c>
      <c r="H721" s="45">
        <v>389900</v>
      </c>
      <c r="I721" s="44">
        <f t="shared" si="34"/>
        <v>0.48683864174782843</v>
      </c>
      <c r="J721" s="45">
        <v>409900</v>
      </c>
      <c r="K721" s="44">
        <f t="shared" si="35"/>
        <v>0.46051592524348517</v>
      </c>
    </row>
    <row r="722" spans="1:11">
      <c r="A722" t="s">
        <v>5100</v>
      </c>
      <c r="B722" t="s">
        <v>5099</v>
      </c>
      <c r="C722" s="43">
        <v>30000</v>
      </c>
      <c r="D722">
        <v>100</v>
      </c>
      <c r="E722" s="43">
        <v>759800</v>
      </c>
      <c r="F722" s="43">
        <v>379900</v>
      </c>
      <c r="G722" s="44">
        <f t="shared" si="33"/>
        <v>0.5</v>
      </c>
      <c r="H722" s="45">
        <v>389900</v>
      </c>
      <c r="I722" s="44">
        <f t="shared" si="34"/>
        <v>0.48683864174782843</v>
      </c>
      <c r="J722" s="45">
        <v>409900</v>
      </c>
      <c r="K722" s="44">
        <f t="shared" si="35"/>
        <v>0.46051592524348517</v>
      </c>
    </row>
    <row r="723" spans="1:11">
      <c r="A723" t="s">
        <v>5100</v>
      </c>
      <c r="B723" t="s">
        <v>5099</v>
      </c>
      <c r="C723" s="43">
        <v>30000</v>
      </c>
      <c r="D723">
        <v>100</v>
      </c>
      <c r="E723" s="43">
        <v>759800</v>
      </c>
      <c r="F723" s="43">
        <v>379900</v>
      </c>
      <c r="G723" s="44">
        <f t="shared" si="33"/>
        <v>0.5</v>
      </c>
      <c r="H723" s="45">
        <v>389900</v>
      </c>
      <c r="I723" s="44">
        <f t="shared" si="34"/>
        <v>0.48683864174782843</v>
      </c>
      <c r="J723" s="45">
        <v>409900</v>
      </c>
      <c r="K723" s="44">
        <f t="shared" si="35"/>
        <v>0.46051592524348517</v>
      </c>
    </row>
    <row r="724" spans="1:11">
      <c r="A724" t="s">
        <v>5110</v>
      </c>
      <c r="B724" t="s">
        <v>5109</v>
      </c>
      <c r="C724" s="43">
        <v>40000</v>
      </c>
      <c r="D724">
        <v>100</v>
      </c>
      <c r="E724" s="43">
        <v>759800</v>
      </c>
      <c r="F724" s="43">
        <v>379900</v>
      </c>
      <c r="G724" s="44">
        <f t="shared" si="33"/>
        <v>0.5</v>
      </c>
      <c r="H724" s="45">
        <v>389900</v>
      </c>
      <c r="I724" s="44">
        <f t="shared" si="34"/>
        <v>0.48683864174782843</v>
      </c>
      <c r="J724" s="45">
        <v>409900</v>
      </c>
      <c r="K724" s="44">
        <f t="shared" si="35"/>
        <v>0.46051592524348517</v>
      </c>
    </row>
    <row r="725" spans="1:11" ht="15.75" customHeight="1">
      <c r="A725" t="s">
        <v>8288</v>
      </c>
      <c r="B725" t="s">
        <v>8287</v>
      </c>
      <c r="C725" s="43">
        <v>30000</v>
      </c>
      <c r="D725">
        <v>0</v>
      </c>
      <c r="E725" s="43">
        <v>835780.00000000012</v>
      </c>
      <c r="F725" s="43">
        <v>379900</v>
      </c>
      <c r="G725" s="44">
        <f t="shared" si="33"/>
        <v>0.54545454545454553</v>
      </c>
      <c r="H725" s="45">
        <v>389900</v>
      </c>
      <c r="I725" s="44">
        <f t="shared" si="34"/>
        <v>0.53348967431620764</v>
      </c>
      <c r="J725" s="45">
        <v>409900</v>
      </c>
      <c r="K725" s="44">
        <f t="shared" si="35"/>
        <v>0.50955993203953198</v>
      </c>
    </row>
    <row r="726" spans="1:11">
      <c r="A726" t="s">
        <v>8284</v>
      </c>
      <c r="B726" t="s">
        <v>8283</v>
      </c>
      <c r="C726" s="43">
        <v>30000</v>
      </c>
      <c r="D726">
        <v>1</v>
      </c>
      <c r="E726" s="43">
        <v>835780.00000000012</v>
      </c>
      <c r="F726" s="43">
        <v>379900</v>
      </c>
      <c r="G726" s="44">
        <f t="shared" si="33"/>
        <v>0.54545454545454553</v>
      </c>
      <c r="H726" s="45">
        <v>389900</v>
      </c>
      <c r="I726" s="44">
        <f t="shared" si="34"/>
        <v>0.53348967431620764</v>
      </c>
      <c r="J726" s="45">
        <v>409900</v>
      </c>
      <c r="K726" s="44">
        <f t="shared" si="35"/>
        <v>0.50955993203953198</v>
      </c>
    </row>
    <row r="727" spans="1:11">
      <c r="A727" t="s">
        <v>7365</v>
      </c>
      <c r="B727" t="s">
        <v>7364</v>
      </c>
      <c r="C727" s="43">
        <v>30000</v>
      </c>
      <c r="D727">
        <v>0</v>
      </c>
      <c r="E727" s="43">
        <v>835780.00000000012</v>
      </c>
      <c r="F727" s="43">
        <v>379900</v>
      </c>
      <c r="G727" s="44">
        <f t="shared" si="33"/>
        <v>0.54545454545454553</v>
      </c>
      <c r="H727" s="45">
        <v>389900</v>
      </c>
      <c r="I727" s="44">
        <f t="shared" si="34"/>
        <v>0.53348967431620764</v>
      </c>
      <c r="J727" s="45">
        <v>409900</v>
      </c>
      <c r="K727" s="44">
        <f t="shared" si="35"/>
        <v>0.50955993203953198</v>
      </c>
    </row>
    <row r="728" spans="1:11">
      <c r="A728" t="s">
        <v>7322</v>
      </c>
      <c r="B728" t="s">
        <v>9204</v>
      </c>
      <c r="C728" s="43">
        <v>30000</v>
      </c>
      <c r="D728">
        <v>10</v>
      </c>
      <c r="E728" s="43">
        <v>835780.00000000012</v>
      </c>
      <c r="F728" s="43">
        <v>379900</v>
      </c>
      <c r="G728" s="44">
        <f t="shared" si="33"/>
        <v>0.54545454545454553</v>
      </c>
      <c r="H728" s="45">
        <v>389900</v>
      </c>
      <c r="I728" s="44">
        <f t="shared" si="34"/>
        <v>0.53348967431620764</v>
      </c>
      <c r="J728" s="45">
        <v>409900</v>
      </c>
      <c r="K728" s="44">
        <f t="shared" si="35"/>
        <v>0.50955993203953198</v>
      </c>
    </row>
    <row r="729" spans="1:11">
      <c r="A729" t="s">
        <v>2440</v>
      </c>
      <c r="B729" t="s">
        <v>7592</v>
      </c>
      <c r="C729" s="43">
        <v>30000</v>
      </c>
      <c r="D729">
        <v>10</v>
      </c>
      <c r="E729" s="43">
        <v>835780.00000000012</v>
      </c>
      <c r="F729" s="43">
        <v>379900</v>
      </c>
      <c r="G729" s="44">
        <f t="shared" si="33"/>
        <v>0.54545454545454553</v>
      </c>
      <c r="H729" s="45">
        <v>389900</v>
      </c>
      <c r="I729" s="44">
        <f t="shared" si="34"/>
        <v>0.53348967431620764</v>
      </c>
      <c r="J729" s="45">
        <v>409900</v>
      </c>
      <c r="K729" s="44">
        <f t="shared" si="35"/>
        <v>0.50955993203953198</v>
      </c>
    </row>
    <row r="730" spans="1:11" ht="15.75" customHeight="1">
      <c r="A730" t="s">
        <v>2296</v>
      </c>
      <c r="B730" t="s">
        <v>5696</v>
      </c>
      <c r="C730" s="43">
        <v>30000</v>
      </c>
      <c r="D730">
        <v>10</v>
      </c>
      <c r="E730" s="43">
        <v>835780.00000000012</v>
      </c>
      <c r="F730" s="43">
        <v>379900</v>
      </c>
      <c r="G730" s="44">
        <f t="shared" si="33"/>
        <v>0.54545454545454553</v>
      </c>
      <c r="H730" s="45">
        <v>389900</v>
      </c>
      <c r="I730" s="44">
        <f t="shared" si="34"/>
        <v>0.53348967431620764</v>
      </c>
      <c r="J730" s="45">
        <v>409900</v>
      </c>
      <c r="K730" s="44">
        <f t="shared" si="35"/>
        <v>0.50955993203953198</v>
      </c>
    </row>
    <row r="731" spans="1:11">
      <c r="A731" t="s">
        <v>2579</v>
      </c>
      <c r="B731" t="s">
        <v>7304</v>
      </c>
      <c r="C731" s="43">
        <v>30000</v>
      </c>
      <c r="D731">
        <v>6</v>
      </c>
      <c r="E731" s="43">
        <v>835780.00000000012</v>
      </c>
      <c r="F731" s="43">
        <v>379900</v>
      </c>
      <c r="G731" s="44">
        <f t="shared" si="33"/>
        <v>0.54545454545454553</v>
      </c>
      <c r="H731" s="45">
        <v>389900</v>
      </c>
      <c r="I731" s="44">
        <f t="shared" si="34"/>
        <v>0.53348967431620764</v>
      </c>
      <c r="J731" s="45">
        <v>409900</v>
      </c>
      <c r="K731" s="44">
        <f t="shared" si="35"/>
        <v>0.50955993203953198</v>
      </c>
    </row>
    <row r="732" spans="1:11">
      <c r="A732" t="s">
        <v>2591</v>
      </c>
      <c r="B732" t="s">
        <v>7408</v>
      </c>
      <c r="C732" s="43">
        <v>30000</v>
      </c>
      <c r="D732">
        <v>48</v>
      </c>
      <c r="E732" s="43">
        <v>835780.00000000012</v>
      </c>
      <c r="F732" s="43">
        <v>379900</v>
      </c>
      <c r="G732" s="44">
        <f t="shared" si="33"/>
        <v>0.54545454545454553</v>
      </c>
      <c r="H732" s="45">
        <v>389900</v>
      </c>
      <c r="I732" s="44">
        <f t="shared" si="34"/>
        <v>0.53348967431620764</v>
      </c>
      <c r="J732" s="45">
        <v>409900</v>
      </c>
      <c r="K732" s="44">
        <f t="shared" si="35"/>
        <v>0.50955993203953198</v>
      </c>
    </row>
    <row r="733" spans="1:11">
      <c r="A733" t="s">
        <v>1798</v>
      </c>
      <c r="B733" t="s">
        <v>6227</v>
      </c>
      <c r="C733" s="43">
        <v>30000</v>
      </c>
      <c r="D733">
        <v>0</v>
      </c>
      <c r="E733" s="43">
        <v>835780.00000000012</v>
      </c>
      <c r="F733" s="43">
        <v>379900</v>
      </c>
      <c r="G733" s="44">
        <f t="shared" si="33"/>
        <v>0.54545454545454553</v>
      </c>
      <c r="H733" s="45">
        <v>389900</v>
      </c>
      <c r="I733" s="44">
        <f t="shared" si="34"/>
        <v>0.53348967431620764</v>
      </c>
      <c r="J733" s="45">
        <v>409900</v>
      </c>
      <c r="K733" s="44">
        <f t="shared" si="35"/>
        <v>0.50955993203953198</v>
      </c>
    </row>
    <row r="734" spans="1:11">
      <c r="A734" t="s">
        <v>1741</v>
      </c>
      <c r="B734" t="s">
        <v>5129</v>
      </c>
      <c r="C734" s="43">
        <v>30000</v>
      </c>
      <c r="D734">
        <v>1</v>
      </c>
      <c r="E734" s="43">
        <v>835780.00000000012</v>
      </c>
      <c r="F734" s="43">
        <v>379900</v>
      </c>
      <c r="G734" s="44">
        <f t="shared" si="33"/>
        <v>0.54545454545454553</v>
      </c>
      <c r="H734" s="45">
        <v>399900</v>
      </c>
      <c r="I734" s="44">
        <f t="shared" si="34"/>
        <v>0.52152480317786987</v>
      </c>
      <c r="J734" s="45">
        <v>419900</v>
      </c>
      <c r="K734" s="44">
        <f t="shared" si="35"/>
        <v>0.49759506090119421</v>
      </c>
    </row>
    <row r="735" spans="1:11">
      <c r="A735" t="s">
        <v>9205</v>
      </c>
      <c r="B735" t="s">
        <v>9206</v>
      </c>
      <c r="C735" s="43">
        <v>30000</v>
      </c>
      <c r="D735">
        <v>100</v>
      </c>
      <c r="E735" s="43">
        <v>759800</v>
      </c>
      <c r="F735" s="43">
        <v>379900</v>
      </c>
      <c r="G735" s="44">
        <f t="shared" si="33"/>
        <v>0.5</v>
      </c>
      <c r="H735" s="45">
        <v>389900</v>
      </c>
      <c r="I735" s="44">
        <f t="shared" si="34"/>
        <v>0.48683864174782843</v>
      </c>
      <c r="J735" s="45">
        <v>409900</v>
      </c>
      <c r="K735" s="44">
        <f t="shared" si="35"/>
        <v>0.46051592524348517</v>
      </c>
    </row>
    <row r="736" spans="1:11">
      <c r="A736" t="s">
        <v>9207</v>
      </c>
      <c r="B736" t="s">
        <v>9208</v>
      </c>
      <c r="C736" s="43">
        <v>30000</v>
      </c>
      <c r="D736">
        <v>9</v>
      </c>
      <c r="E736" s="43">
        <v>759800</v>
      </c>
      <c r="F736" s="43">
        <v>379900</v>
      </c>
      <c r="G736" s="44">
        <f t="shared" si="33"/>
        <v>0.5</v>
      </c>
      <c r="H736" s="45">
        <v>389900</v>
      </c>
      <c r="I736" s="44">
        <f t="shared" si="34"/>
        <v>0.48683864174782843</v>
      </c>
      <c r="J736" s="45">
        <v>409900</v>
      </c>
      <c r="K736" s="44">
        <f t="shared" si="35"/>
        <v>0.46051592524348517</v>
      </c>
    </row>
    <row r="737" spans="1:11">
      <c r="A737" t="s">
        <v>9209</v>
      </c>
      <c r="B737" t="s">
        <v>9210</v>
      </c>
      <c r="C737" s="43">
        <v>30000</v>
      </c>
      <c r="D737">
        <v>100</v>
      </c>
      <c r="E737" s="43">
        <v>759800</v>
      </c>
      <c r="F737" s="43">
        <v>379900</v>
      </c>
      <c r="G737" s="44">
        <f t="shared" si="33"/>
        <v>0.5</v>
      </c>
      <c r="H737" s="45">
        <v>389900</v>
      </c>
      <c r="I737" s="44">
        <f t="shared" si="34"/>
        <v>0.48683864174782843</v>
      </c>
      <c r="J737" s="45">
        <v>409900</v>
      </c>
      <c r="K737" s="44">
        <f t="shared" si="35"/>
        <v>0.46051592524348517</v>
      </c>
    </row>
    <row r="738" spans="1:11">
      <c r="A738" t="s">
        <v>9211</v>
      </c>
      <c r="B738" t="s">
        <v>9212</v>
      </c>
      <c r="C738" s="43">
        <v>30000</v>
      </c>
      <c r="D738">
        <v>0</v>
      </c>
      <c r="E738" s="43">
        <v>759800</v>
      </c>
      <c r="F738" s="43">
        <v>379900</v>
      </c>
      <c r="G738" s="44">
        <f t="shared" si="33"/>
        <v>0.5</v>
      </c>
      <c r="H738" s="45">
        <v>389900</v>
      </c>
      <c r="I738" s="44">
        <f t="shared" si="34"/>
        <v>0.48683864174782843</v>
      </c>
      <c r="J738" s="45">
        <v>409900</v>
      </c>
      <c r="K738" s="44">
        <f t="shared" si="35"/>
        <v>0.46051592524348517</v>
      </c>
    </row>
    <row r="739" spans="1:11" ht="15.75" customHeight="1">
      <c r="A739" t="s">
        <v>9213</v>
      </c>
      <c r="B739" t="s">
        <v>9214</v>
      </c>
      <c r="C739" s="43">
        <v>30000</v>
      </c>
      <c r="D739">
        <v>10</v>
      </c>
      <c r="E739" s="43">
        <v>759800</v>
      </c>
      <c r="F739" s="43">
        <v>379900</v>
      </c>
      <c r="G739" s="44">
        <f t="shared" si="33"/>
        <v>0.5</v>
      </c>
      <c r="H739" s="45">
        <v>389900</v>
      </c>
      <c r="I739" s="44">
        <f t="shared" si="34"/>
        <v>0.48683864174782843</v>
      </c>
      <c r="J739" s="45">
        <v>409900</v>
      </c>
      <c r="K739" s="44">
        <f t="shared" si="35"/>
        <v>0.46051592524348517</v>
      </c>
    </row>
    <row r="740" spans="1:11">
      <c r="A740" t="s">
        <v>9215</v>
      </c>
      <c r="B740" t="s">
        <v>9216</v>
      </c>
      <c r="C740" s="43">
        <v>20000</v>
      </c>
      <c r="D740">
        <v>0</v>
      </c>
      <c r="E740" s="43">
        <v>835780.00000000012</v>
      </c>
      <c r="F740" s="43">
        <v>379900</v>
      </c>
      <c r="G740" s="44">
        <f t="shared" si="33"/>
        <v>0.54545454545454553</v>
      </c>
      <c r="H740" s="45">
        <v>389900</v>
      </c>
      <c r="I740" s="44">
        <f t="shared" si="34"/>
        <v>0.53348967431620764</v>
      </c>
      <c r="J740" s="45">
        <v>409900</v>
      </c>
      <c r="K740" s="44">
        <f t="shared" si="35"/>
        <v>0.50955993203953198</v>
      </c>
    </row>
    <row r="741" spans="1:11" ht="15.75" customHeight="1">
      <c r="A741" t="s">
        <v>9217</v>
      </c>
      <c r="B741" t="s">
        <v>9218</v>
      </c>
      <c r="C741" s="43">
        <v>30000</v>
      </c>
      <c r="D741">
        <v>100</v>
      </c>
      <c r="E741" s="43">
        <v>779800</v>
      </c>
      <c r="F741" s="43">
        <v>389900</v>
      </c>
      <c r="G741" s="44">
        <f t="shared" si="33"/>
        <v>0.5</v>
      </c>
      <c r="H741" s="45">
        <v>399900</v>
      </c>
      <c r="I741" s="44">
        <f t="shared" si="34"/>
        <v>0.48717619902539111</v>
      </c>
      <c r="J741" s="45">
        <v>419900</v>
      </c>
      <c r="K741" s="44">
        <f t="shared" si="35"/>
        <v>0.46152859707617333</v>
      </c>
    </row>
    <row r="742" spans="1:11" ht="15.75" customHeight="1">
      <c r="A742" t="s">
        <v>2448</v>
      </c>
      <c r="B742" t="s">
        <v>9219</v>
      </c>
      <c r="C742" s="43">
        <v>30000</v>
      </c>
      <c r="D742">
        <v>100</v>
      </c>
      <c r="E742" s="43">
        <v>779800</v>
      </c>
      <c r="F742" s="43">
        <v>389900</v>
      </c>
      <c r="G742" s="44">
        <f t="shared" si="33"/>
        <v>0.5</v>
      </c>
      <c r="H742" s="45">
        <v>399900</v>
      </c>
      <c r="I742" s="44">
        <f t="shared" si="34"/>
        <v>0.48717619902539111</v>
      </c>
      <c r="J742" s="45">
        <v>419900</v>
      </c>
      <c r="K742" s="44">
        <f t="shared" si="35"/>
        <v>0.46152859707617333</v>
      </c>
    </row>
    <row r="743" spans="1:11" ht="15.75" customHeight="1">
      <c r="A743" t="s">
        <v>9220</v>
      </c>
      <c r="B743" t="s">
        <v>9221</v>
      </c>
      <c r="C743" s="43">
        <v>30000</v>
      </c>
      <c r="D743">
        <v>100</v>
      </c>
      <c r="E743" s="43">
        <v>779800</v>
      </c>
      <c r="F743" s="43">
        <v>389900</v>
      </c>
      <c r="G743" s="44">
        <f t="shared" si="33"/>
        <v>0.5</v>
      </c>
      <c r="H743" s="45">
        <v>399900</v>
      </c>
      <c r="I743" s="44">
        <f t="shared" si="34"/>
        <v>0.48717619902539111</v>
      </c>
      <c r="J743" s="45">
        <v>419900</v>
      </c>
      <c r="K743" s="44">
        <f t="shared" si="35"/>
        <v>0.46152859707617333</v>
      </c>
    </row>
    <row r="744" spans="1:11" ht="15.75" customHeight="1">
      <c r="A744" t="s">
        <v>9222</v>
      </c>
      <c r="B744" t="s">
        <v>9223</v>
      </c>
      <c r="C744" s="43">
        <v>30000</v>
      </c>
      <c r="D744">
        <v>100</v>
      </c>
      <c r="E744" s="43">
        <v>779800</v>
      </c>
      <c r="F744" s="43">
        <v>389900</v>
      </c>
      <c r="G744" s="44">
        <f t="shared" si="33"/>
        <v>0.5</v>
      </c>
      <c r="H744" s="45">
        <v>399900</v>
      </c>
      <c r="I744" s="44">
        <f t="shared" si="34"/>
        <v>0.48717619902539111</v>
      </c>
      <c r="J744" s="45">
        <v>419900</v>
      </c>
      <c r="K744" s="44">
        <f t="shared" si="35"/>
        <v>0.46152859707617333</v>
      </c>
    </row>
    <row r="745" spans="1:11" ht="15.75" customHeight="1">
      <c r="A745" t="s">
        <v>9224</v>
      </c>
      <c r="B745" t="s">
        <v>9225</v>
      </c>
      <c r="C745" s="43">
        <v>30000</v>
      </c>
      <c r="D745">
        <v>100</v>
      </c>
      <c r="E745" s="43">
        <v>779800</v>
      </c>
      <c r="F745" s="43">
        <v>389900</v>
      </c>
      <c r="G745" s="44">
        <f t="shared" si="33"/>
        <v>0.5</v>
      </c>
      <c r="H745" s="45">
        <v>399900</v>
      </c>
      <c r="I745" s="44">
        <f t="shared" si="34"/>
        <v>0.48717619902539111</v>
      </c>
      <c r="J745" s="45">
        <v>419900</v>
      </c>
      <c r="K745" s="44">
        <f t="shared" si="35"/>
        <v>0.46152859707617333</v>
      </c>
    </row>
    <row r="746" spans="1:11" ht="15.75" customHeight="1">
      <c r="A746" t="s">
        <v>9226</v>
      </c>
      <c r="B746" t="s">
        <v>9227</v>
      </c>
      <c r="C746" s="43">
        <v>30000</v>
      </c>
      <c r="D746">
        <v>10</v>
      </c>
      <c r="E746" s="43">
        <v>779800</v>
      </c>
      <c r="F746" s="43">
        <v>389900</v>
      </c>
      <c r="G746" s="44">
        <f t="shared" si="33"/>
        <v>0.5</v>
      </c>
      <c r="H746" s="45">
        <v>399900</v>
      </c>
      <c r="I746" s="44">
        <f t="shared" si="34"/>
        <v>0.48717619902539111</v>
      </c>
      <c r="J746" s="45">
        <v>419900</v>
      </c>
      <c r="K746" s="44">
        <f t="shared" si="35"/>
        <v>0.46152859707617333</v>
      </c>
    </row>
    <row r="747" spans="1:11" ht="15.75" customHeight="1">
      <c r="A747" t="s">
        <v>5952</v>
      </c>
      <c r="B747" t="s">
        <v>5951</v>
      </c>
      <c r="C747" s="43">
        <v>30000</v>
      </c>
      <c r="D747">
        <v>100</v>
      </c>
      <c r="E747" s="43">
        <v>779800</v>
      </c>
      <c r="F747" s="43">
        <v>389900</v>
      </c>
      <c r="G747" s="44">
        <f t="shared" si="33"/>
        <v>0.5</v>
      </c>
      <c r="H747" s="45">
        <v>399900</v>
      </c>
      <c r="I747" s="44">
        <f t="shared" si="34"/>
        <v>0.48717619902539111</v>
      </c>
      <c r="J747" s="45">
        <v>419900</v>
      </c>
      <c r="K747" s="44">
        <f t="shared" si="35"/>
        <v>0.46152859707617333</v>
      </c>
    </row>
    <row r="748" spans="1:11" ht="15.75" customHeight="1">
      <c r="A748" t="s">
        <v>6209</v>
      </c>
      <c r="B748" t="s">
        <v>6208</v>
      </c>
      <c r="C748" s="43">
        <v>30000</v>
      </c>
      <c r="D748">
        <v>100</v>
      </c>
      <c r="E748" s="43">
        <v>779800</v>
      </c>
      <c r="F748" s="43">
        <v>389900</v>
      </c>
      <c r="G748" s="44">
        <f t="shared" si="33"/>
        <v>0.5</v>
      </c>
      <c r="H748" s="45">
        <v>399900</v>
      </c>
      <c r="I748" s="44">
        <f t="shared" si="34"/>
        <v>0.48717619902539111</v>
      </c>
      <c r="J748" s="45">
        <v>419900</v>
      </c>
      <c r="K748" s="44">
        <f t="shared" si="35"/>
        <v>0.46152859707617333</v>
      </c>
    </row>
    <row r="749" spans="1:11">
      <c r="A749" t="s">
        <v>5932</v>
      </c>
      <c r="B749" t="s">
        <v>5931</v>
      </c>
      <c r="C749" s="43">
        <v>30000</v>
      </c>
      <c r="D749">
        <v>100</v>
      </c>
      <c r="E749" s="43">
        <v>779800</v>
      </c>
      <c r="F749" s="43">
        <v>389900</v>
      </c>
      <c r="G749" s="44">
        <f t="shared" si="33"/>
        <v>0.5</v>
      </c>
      <c r="H749" s="45">
        <v>399900</v>
      </c>
      <c r="I749" s="44">
        <f t="shared" si="34"/>
        <v>0.48717619902539111</v>
      </c>
      <c r="J749" s="45">
        <v>419900</v>
      </c>
      <c r="K749" s="44">
        <f t="shared" si="35"/>
        <v>0.46152859707617333</v>
      </c>
    </row>
    <row r="750" spans="1:11">
      <c r="A750" t="s">
        <v>8116</v>
      </c>
      <c r="B750" t="s">
        <v>8115</v>
      </c>
      <c r="C750" s="43">
        <v>30000</v>
      </c>
      <c r="D750">
        <v>0</v>
      </c>
      <c r="E750" s="43">
        <v>857780.00000000012</v>
      </c>
      <c r="F750" s="43">
        <v>389900</v>
      </c>
      <c r="G750" s="44">
        <f t="shared" si="33"/>
        <v>0.54545454545454553</v>
      </c>
      <c r="H750" s="45">
        <v>399900</v>
      </c>
      <c r="I750" s="44">
        <f t="shared" si="34"/>
        <v>0.53379654456853742</v>
      </c>
      <c r="J750" s="45">
        <v>419900</v>
      </c>
      <c r="K750" s="44">
        <f t="shared" si="35"/>
        <v>0.51048054279652133</v>
      </c>
    </row>
    <row r="751" spans="1:11">
      <c r="A751" t="s">
        <v>2294</v>
      </c>
      <c r="B751" t="s">
        <v>7912</v>
      </c>
      <c r="C751" s="43">
        <v>30000</v>
      </c>
      <c r="D751">
        <v>2</v>
      </c>
      <c r="E751" s="43">
        <v>857780.00000000012</v>
      </c>
      <c r="F751" s="43">
        <v>389900</v>
      </c>
      <c r="G751" s="44">
        <f t="shared" si="33"/>
        <v>0.54545454545454553</v>
      </c>
      <c r="H751" s="45">
        <v>399900</v>
      </c>
      <c r="I751" s="44">
        <f t="shared" si="34"/>
        <v>0.53379654456853742</v>
      </c>
      <c r="J751" s="45">
        <v>419900</v>
      </c>
      <c r="K751" s="44">
        <f t="shared" si="35"/>
        <v>0.51048054279652133</v>
      </c>
    </row>
    <row r="752" spans="1:11">
      <c r="A752" t="s">
        <v>1685</v>
      </c>
      <c r="B752" t="s">
        <v>9228</v>
      </c>
      <c r="C752" s="43">
        <v>30000</v>
      </c>
      <c r="D752">
        <v>0</v>
      </c>
      <c r="E752" s="43">
        <v>857780.00000000012</v>
      </c>
      <c r="F752" s="43">
        <v>389900</v>
      </c>
      <c r="G752" s="44">
        <f t="shared" si="33"/>
        <v>0.54545454545454553</v>
      </c>
      <c r="H752" s="45">
        <v>399900</v>
      </c>
      <c r="I752" s="44">
        <f t="shared" si="34"/>
        <v>0.53379654456853742</v>
      </c>
      <c r="J752" s="45">
        <v>419900</v>
      </c>
      <c r="K752" s="44">
        <f t="shared" si="35"/>
        <v>0.51048054279652133</v>
      </c>
    </row>
    <row r="753" spans="1:11">
      <c r="A753" t="s">
        <v>1684</v>
      </c>
      <c r="B753" t="s">
        <v>9229</v>
      </c>
      <c r="C753" s="43">
        <v>30000</v>
      </c>
      <c r="D753">
        <v>0</v>
      </c>
      <c r="E753" s="43">
        <v>857780.00000000012</v>
      </c>
      <c r="F753" s="43">
        <v>389900</v>
      </c>
      <c r="G753" s="44">
        <f t="shared" si="33"/>
        <v>0.54545454545454553</v>
      </c>
      <c r="H753" s="45">
        <v>399900</v>
      </c>
      <c r="I753" s="44">
        <f t="shared" si="34"/>
        <v>0.53379654456853742</v>
      </c>
      <c r="J753" s="45">
        <v>419900</v>
      </c>
      <c r="K753" s="44">
        <f t="shared" si="35"/>
        <v>0.51048054279652133</v>
      </c>
    </row>
    <row r="754" spans="1:11">
      <c r="A754" t="s">
        <v>2582</v>
      </c>
      <c r="B754" t="s">
        <v>5130</v>
      </c>
      <c r="C754" s="43">
        <v>30000</v>
      </c>
      <c r="D754">
        <v>22</v>
      </c>
      <c r="E754" s="43">
        <v>857780.00000000012</v>
      </c>
      <c r="F754" s="43">
        <v>389900</v>
      </c>
      <c r="G754" s="44">
        <f t="shared" si="33"/>
        <v>0.54545454545454553</v>
      </c>
      <c r="H754" s="45">
        <v>399900</v>
      </c>
      <c r="I754" s="44">
        <f t="shared" si="34"/>
        <v>0.53379654456853742</v>
      </c>
      <c r="J754" s="45">
        <v>419900</v>
      </c>
      <c r="K754" s="44">
        <f t="shared" si="35"/>
        <v>0.51048054279652133</v>
      </c>
    </row>
    <row r="755" spans="1:11">
      <c r="A755" t="s">
        <v>5912</v>
      </c>
      <c r="B755" t="s">
        <v>5911</v>
      </c>
      <c r="C755" s="43">
        <v>30000</v>
      </c>
      <c r="D755">
        <v>36</v>
      </c>
      <c r="E755" s="43">
        <v>857780.00000000012</v>
      </c>
      <c r="F755" s="43">
        <v>389900</v>
      </c>
      <c r="G755" s="44">
        <f t="shared" si="33"/>
        <v>0.54545454545454553</v>
      </c>
      <c r="H755" s="45">
        <v>399900</v>
      </c>
      <c r="I755" s="44">
        <f t="shared" si="34"/>
        <v>0.53379654456853742</v>
      </c>
      <c r="J755" s="45">
        <v>419900</v>
      </c>
      <c r="K755" s="44">
        <f t="shared" si="35"/>
        <v>0.51048054279652133</v>
      </c>
    </row>
    <row r="756" spans="1:11" ht="15.75" customHeight="1">
      <c r="A756" t="s">
        <v>1797</v>
      </c>
      <c r="B756" t="s">
        <v>6234</v>
      </c>
      <c r="C756" s="43">
        <v>30000</v>
      </c>
      <c r="D756">
        <v>0</v>
      </c>
      <c r="E756" s="43">
        <v>857780.00000000012</v>
      </c>
      <c r="F756" s="43">
        <v>389900</v>
      </c>
      <c r="G756" s="44">
        <f t="shared" si="33"/>
        <v>0.54545454545454553</v>
      </c>
      <c r="H756" s="45">
        <v>399900</v>
      </c>
      <c r="I756" s="44">
        <f t="shared" si="34"/>
        <v>0.53379654456853742</v>
      </c>
      <c r="J756" s="45">
        <v>419900</v>
      </c>
      <c r="K756" s="44">
        <f t="shared" si="35"/>
        <v>0.51048054279652133</v>
      </c>
    </row>
    <row r="757" spans="1:11">
      <c r="A757" t="s">
        <v>7509</v>
      </c>
      <c r="B757" t="s">
        <v>7508</v>
      </c>
      <c r="C757" s="43">
        <v>30000</v>
      </c>
      <c r="D757">
        <v>10</v>
      </c>
      <c r="E757" s="43">
        <v>857780.00000000012</v>
      </c>
      <c r="F757" s="43">
        <v>389900</v>
      </c>
      <c r="G757" s="44">
        <f t="shared" si="33"/>
        <v>0.54545454545454553</v>
      </c>
      <c r="H757" s="45">
        <v>399900</v>
      </c>
      <c r="I757" s="44">
        <f t="shared" si="34"/>
        <v>0.53379654456853742</v>
      </c>
      <c r="J757" s="45">
        <v>419900</v>
      </c>
      <c r="K757" s="44">
        <f t="shared" si="35"/>
        <v>0.51048054279652133</v>
      </c>
    </row>
    <row r="758" spans="1:11">
      <c r="A758" t="s">
        <v>1668</v>
      </c>
      <c r="B758" t="s">
        <v>5111</v>
      </c>
      <c r="C758" s="43">
        <v>30000</v>
      </c>
      <c r="D758">
        <v>10</v>
      </c>
      <c r="E758" s="43">
        <v>857780.00000000012</v>
      </c>
      <c r="F758" s="43">
        <v>389900</v>
      </c>
      <c r="G758" s="44">
        <f t="shared" si="33"/>
        <v>0.54545454545454553</v>
      </c>
      <c r="H758" s="45">
        <v>399900</v>
      </c>
      <c r="I758" s="44">
        <f t="shared" si="34"/>
        <v>0.53379654456853742</v>
      </c>
      <c r="J758" s="45">
        <v>419900</v>
      </c>
      <c r="K758" s="44">
        <f t="shared" si="35"/>
        <v>0.51048054279652133</v>
      </c>
    </row>
    <row r="759" spans="1:11">
      <c r="A759" t="s">
        <v>9230</v>
      </c>
      <c r="B759" t="s">
        <v>9231</v>
      </c>
      <c r="C759" s="43">
        <v>30000</v>
      </c>
      <c r="D759">
        <v>100</v>
      </c>
      <c r="E759" s="43">
        <v>779800</v>
      </c>
      <c r="F759" s="43">
        <v>389900</v>
      </c>
      <c r="G759" s="44">
        <f t="shared" si="33"/>
        <v>0.5</v>
      </c>
      <c r="H759" s="45">
        <v>399900</v>
      </c>
      <c r="I759" s="44">
        <f t="shared" si="34"/>
        <v>0.48717619902539111</v>
      </c>
      <c r="J759" s="45">
        <v>419900</v>
      </c>
      <c r="K759" s="44">
        <f t="shared" si="35"/>
        <v>0.46152859707617333</v>
      </c>
    </row>
    <row r="760" spans="1:11">
      <c r="A760" t="s">
        <v>9232</v>
      </c>
      <c r="B760" t="s">
        <v>9233</v>
      </c>
      <c r="C760" s="43">
        <v>30000</v>
      </c>
      <c r="D760">
        <v>100</v>
      </c>
      <c r="E760" s="43">
        <v>779800</v>
      </c>
      <c r="F760" s="43">
        <v>389900</v>
      </c>
      <c r="G760" s="44">
        <f t="shared" si="33"/>
        <v>0.5</v>
      </c>
      <c r="H760" s="45">
        <v>399900</v>
      </c>
      <c r="I760" s="44">
        <f t="shared" si="34"/>
        <v>0.48717619902539111</v>
      </c>
      <c r="J760" s="45">
        <v>419900</v>
      </c>
      <c r="K760" s="44">
        <f t="shared" si="35"/>
        <v>0.46152859707617333</v>
      </c>
    </row>
    <row r="761" spans="1:11">
      <c r="A761" t="s">
        <v>9234</v>
      </c>
      <c r="B761" t="s">
        <v>9235</v>
      </c>
      <c r="C761" s="43">
        <v>30000</v>
      </c>
      <c r="D761">
        <v>10</v>
      </c>
      <c r="E761" s="43">
        <v>779800</v>
      </c>
      <c r="F761" s="43">
        <v>389900</v>
      </c>
      <c r="G761" s="44">
        <f t="shared" si="33"/>
        <v>0.5</v>
      </c>
      <c r="H761" s="45">
        <v>399900</v>
      </c>
      <c r="I761" s="44">
        <f t="shared" si="34"/>
        <v>0.48717619902539111</v>
      </c>
      <c r="J761" s="45">
        <v>419900</v>
      </c>
      <c r="K761" s="44">
        <f t="shared" si="35"/>
        <v>0.46152859707617333</v>
      </c>
    </row>
    <row r="762" spans="1:11">
      <c r="A762" t="s">
        <v>9236</v>
      </c>
      <c r="B762" t="s">
        <v>9237</v>
      </c>
      <c r="C762" s="43">
        <v>30000</v>
      </c>
      <c r="D762">
        <v>1</v>
      </c>
      <c r="E762" s="43">
        <v>779800</v>
      </c>
      <c r="F762" s="43">
        <v>389900</v>
      </c>
      <c r="G762" s="44">
        <f t="shared" si="33"/>
        <v>0.5</v>
      </c>
      <c r="H762" s="45">
        <v>399900</v>
      </c>
      <c r="I762" s="44">
        <f t="shared" si="34"/>
        <v>0.48717619902539111</v>
      </c>
      <c r="J762" s="45">
        <v>419900</v>
      </c>
      <c r="K762" s="44">
        <f t="shared" si="35"/>
        <v>0.46152859707617333</v>
      </c>
    </row>
    <row r="763" spans="1:11">
      <c r="A763" t="s">
        <v>9238</v>
      </c>
      <c r="B763" t="s">
        <v>9239</v>
      </c>
      <c r="C763" s="43">
        <v>30000</v>
      </c>
      <c r="D763">
        <v>72</v>
      </c>
      <c r="E763" s="43">
        <v>779800</v>
      </c>
      <c r="F763" s="43">
        <v>389900</v>
      </c>
      <c r="G763" s="44">
        <f t="shared" si="33"/>
        <v>0.5</v>
      </c>
      <c r="H763" s="45">
        <v>399900</v>
      </c>
      <c r="I763" s="44">
        <f t="shared" si="34"/>
        <v>0.48717619902539111</v>
      </c>
      <c r="J763" s="45">
        <v>419900</v>
      </c>
      <c r="K763" s="44">
        <f t="shared" si="35"/>
        <v>0.46152859707617333</v>
      </c>
    </row>
    <row r="764" spans="1:11">
      <c r="A764" t="s">
        <v>9240</v>
      </c>
      <c r="B764" t="s">
        <v>9241</v>
      </c>
      <c r="C764" s="43">
        <v>30000</v>
      </c>
      <c r="D764">
        <v>10</v>
      </c>
      <c r="E764" s="43">
        <v>857780.00000000012</v>
      </c>
      <c r="F764" s="43">
        <v>389900</v>
      </c>
      <c r="G764" s="44">
        <f t="shared" si="33"/>
        <v>0.54545454545454553</v>
      </c>
      <c r="H764" s="45">
        <v>399900</v>
      </c>
      <c r="I764" s="44">
        <f t="shared" si="34"/>
        <v>0.53379654456853742</v>
      </c>
      <c r="J764" s="45">
        <v>419900</v>
      </c>
      <c r="K764" s="44">
        <f t="shared" si="35"/>
        <v>0.51048054279652133</v>
      </c>
    </row>
    <row r="765" spans="1:11">
      <c r="A765" t="s">
        <v>9242</v>
      </c>
      <c r="B765" t="s">
        <v>9243</v>
      </c>
      <c r="C765" s="43">
        <v>30000</v>
      </c>
      <c r="D765">
        <v>100</v>
      </c>
      <c r="E765" s="43">
        <v>857780.00000000012</v>
      </c>
      <c r="F765" s="43">
        <v>389900</v>
      </c>
      <c r="G765" s="44">
        <f t="shared" si="33"/>
        <v>0.54545454545454553</v>
      </c>
      <c r="H765" s="45">
        <v>399900</v>
      </c>
      <c r="I765" s="44">
        <f t="shared" si="34"/>
        <v>0.53379654456853742</v>
      </c>
      <c r="J765" s="45">
        <v>419900</v>
      </c>
      <c r="K765" s="44">
        <f t="shared" si="35"/>
        <v>0.51048054279652133</v>
      </c>
    </row>
    <row r="766" spans="1:11">
      <c r="A766" t="s">
        <v>1763</v>
      </c>
      <c r="B766" t="s">
        <v>9244</v>
      </c>
      <c r="C766" s="43">
        <v>20000</v>
      </c>
      <c r="D766">
        <v>100</v>
      </c>
      <c r="E766" s="43">
        <v>857780.00000000012</v>
      </c>
      <c r="F766" s="43">
        <v>389900</v>
      </c>
      <c r="G766" s="44">
        <f t="shared" si="33"/>
        <v>0.54545454545454553</v>
      </c>
      <c r="H766" s="45">
        <v>399900</v>
      </c>
      <c r="I766" s="44">
        <f t="shared" si="34"/>
        <v>0.53379654456853742</v>
      </c>
      <c r="J766" s="45">
        <v>419900</v>
      </c>
      <c r="K766" s="44">
        <f t="shared" si="35"/>
        <v>0.51048054279652133</v>
      </c>
    </row>
    <row r="767" spans="1:11">
      <c r="A767" t="s">
        <v>1764</v>
      </c>
      <c r="B767" t="s">
        <v>9245</v>
      </c>
      <c r="C767" s="43">
        <v>20000</v>
      </c>
      <c r="D767">
        <v>100</v>
      </c>
      <c r="E767" s="43">
        <v>857780.00000000012</v>
      </c>
      <c r="F767" s="43">
        <v>389900</v>
      </c>
      <c r="G767" s="44">
        <f t="shared" si="33"/>
        <v>0.54545454545454553</v>
      </c>
      <c r="H767" s="45">
        <v>399900</v>
      </c>
      <c r="I767" s="44">
        <f t="shared" si="34"/>
        <v>0.53379654456853742</v>
      </c>
      <c r="J767" s="45">
        <v>419900</v>
      </c>
      <c r="K767" s="44">
        <f t="shared" si="35"/>
        <v>0.51048054279652133</v>
      </c>
    </row>
    <row r="768" spans="1:11">
      <c r="A768" t="s">
        <v>9246</v>
      </c>
      <c r="B768" t="s">
        <v>9139</v>
      </c>
      <c r="C768" s="43">
        <v>30000</v>
      </c>
      <c r="D768">
        <v>0</v>
      </c>
      <c r="E768" s="43">
        <v>857780.00000000012</v>
      </c>
      <c r="F768" s="43">
        <v>389900</v>
      </c>
      <c r="G768" s="44">
        <f t="shared" si="33"/>
        <v>0.54545454545454553</v>
      </c>
      <c r="H768" s="45">
        <v>399900</v>
      </c>
      <c r="I768" s="44">
        <f t="shared" si="34"/>
        <v>0.53379654456853742</v>
      </c>
      <c r="J768" s="45">
        <v>419900</v>
      </c>
      <c r="K768" s="44">
        <f t="shared" si="35"/>
        <v>0.51048054279652133</v>
      </c>
    </row>
    <row r="769" spans="1:11">
      <c r="A769" t="s">
        <v>9247</v>
      </c>
      <c r="B769" t="s">
        <v>9248</v>
      </c>
      <c r="C769" s="43">
        <v>30000</v>
      </c>
      <c r="D769">
        <v>0</v>
      </c>
      <c r="E769" s="43">
        <v>857780.00000000012</v>
      </c>
      <c r="F769" s="43">
        <v>389900</v>
      </c>
      <c r="G769" s="44">
        <f t="shared" si="33"/>
        <v>0.54545454545454553</v>
      </c>
      <c r="H769" s="45">
        <v>399900</v>
      </c>
      <c r="I769" s="44">
        <f t="shared" si="34"/>
        <v>0.53379654456853742</v>
      </c>
      <c r="J769" s="45">
        <v>419900</v>
      </c>
      <c r="K769" s="44">
        <f t="shared" si="35"/>
        <v>0.51048054279652133</v>
      </c>
    </row>
    <row r="770" spans="1:11">
      <c r="A770" t="s">
        <v>9249</v>
      </c>
      <c r="B770" t="s">
        <v>9250</v>
      </c>
      <c r="C770" s="43">
        <v>30000</v>
      </c>
      <c r="D770">
        <v>0</v>
      </c>
      <c r="E770" s="43">
        <v>857780.00000000012</v>
      </c>
      <c r="F770" s="43">
        <v>389900</v>
      </c>
      <c r="G770" s="44">
        <f t="shared" ref="G770:G833" si="36">1-(F770/E770)</f>
        <v>0.54545454545454553</v>
      </c>
      <c r="H770" s="45">
        <v>399900</v>
      </c>
      <c r="I770" s="44">
        <f t="shared" ref="I770:I833" si="37">1-(H770/E770)</f>
        <v>0.53379654456853742</v>
      </c>
      <c r="J770" s="45">
        <v>419900</v>
      </c>
      <c r="K770" s="44">
        <f t="shared" ref="K770:K833" si="38">1-(J770/E770)</f>
        <v>0.51048054279652133</v>
      </c>
    </row>
    <row r="771" spans="1:11">
      <c r="A771" t="s">
        <v>9251</v>
      </c>
      <c r="B771" t="s">
        <v>3477</v>
      </c>
      <c r="C771" s="43">
        <v>20000</v>
      </c>
      <c r="D771">
        <v>0</v>
      </c>
      <c r="E771" s="43">
        <v>857780.00000000012</v>
      </c>
      <c r="F771" s="43">
        <v>389900</v>
      </c>
      <c r="G771" s="44">
        <f t="shared" si="36"/>
        <v>0.54545454545454553</v>
      </c>
      <c r="H771" s="45">
        <v>399900</v>
      </c>
      <c r="I771" s="44">
        <f t="shared" si="37"/>
        <v>0.53379654456853742</v>
      </c>
      <c r="J771" s="45">
        <v>419900</v>
      </c>
      <c r="K771" s="44">
        <f t="shared" si="38"/>
        <v>0.51048054279652133</v>
      </c>
    </row>
    <row r="772" spans="1:11">
      <c r="A772" t="s">
        <v>9252</v>
      </c>
      <c r="B772" t="s">
        <v>9253</v>
      </c>
      <c r="C772" s="43">
        <v>30000</v>
      </c>
      <c r="D772">
        <v>0</v>
      </c>
      <c r="E772" s="43">
        <v>857780.00000000012</v>
      </c>
      <c r="F772" s="43">
        <v>389900</v>
      </c>
      <c r="G772" s="44">
        <f t="shared" si="36"/>
        <v>0.54545454545454553</v>
      </c>
      <c r="H772" s="45">
        <v>419900</v>
      </c>
      <c r="I772" s="44">
        <f t="shared" si="37"/>
        <v>0.51048054279652133</v>
      </c>
      <c r="J772" s="45">
        <v>449900</v>
      </c>
      <c r="K772" s="44">
        <f t="shared" si="38"/>
        <v>0.47550654013849714</v>
      </c>
    </row>
    <row r="773" spans="1:11">
      <c r="A773" t="s">
        <v>9254</v>
      </c>
      <c r="B773" t="s">
        <v>9255</v>
      </c>
      <c r="C773" s="43">
        <v>30000</v>
      </c>
      <c r="D773">
        <v>0</v>
      </c>
      <c r="E773" s="43">
        <v>857780.00000000012</v>
      </c>
      <c r="F773" s="43">
        <v>389900</v>
      </c>
      <c r="G773" s="44">
        <f t="shared" si="36"/>
        <v>0.54545454545454553</v>
      </c>
      <c r="H773" s="45">
        <v>399900</v>
      </c>
      <c r="I773" s="44">
        <f t="shared" si="37"/>
        <v>0.53379654456853742</v>
      </c>
      <c r="J773" s="45">
        <v>419900</v>
      </c>
      <c r="K773" s="44">
        <f t="shared" si="38"/>
        <v>0.51048054279652133</v>
      </c>
    </row>
    <row r="774" spans="1:11">
      <c r="A774" t="s">
        <v>9256</v>
      </c>
      <c r="B774" t="s">
        <v>9257</v>
      </c>
      <c r="C774" s="43">
        <v>20000</v>
      </c>
      <c r="D774">
        <v>10</v>
      </c>
      <c r="E774" s="43">
        <v>799800</v>
      </c>
      <c r="F774" s="43">
        <v>399900</v>
      </c>
      <c r="G774" s="44">
        <f t="shared" si="36"/>
        <v>0.5</v>
      </c>
      <c r="H774" s="45">
        <v>409900</v>
      </c>
      <c r="I774" s="44">
        <f t="shared" si="37"/>
        <v>0.48749687421855459</v>
      </c>
      <c r="J774" s="45">
        <v>429900</v>
      </c>
      <c r="K774" s="44">
        <f t="shared" si="38"/>
        <v>0.46249062265566387</v>
      </c>
    </row>
    <row r="775" spans="1:11">
      <c r="A775" t="s">
        <v>9258</v>
      </c>
      <c r="B775" t="s">
        <v>9259</v>
      </c>
      <c r="C775" s="43">
        <v>20000</v>
      </c>
      <c r="D775">
        <v>100</v>
      </c>
      <c r="E775" s="43">
        <v>799800</v>
      </c>
      <c r="F775" s="43">
        <v>399900</v>
      </c>
      <c r="G775" s="44">
        <f t="shared" si="36"/>
        <v>0.5</v>
      </c>
      <c r="H775" s="45">
        <v>409900</v>
      </c>
      <c r="I775" s="44">
        <f t="shared" si="37"/>
        <v>0.48749687421855459</v>
      </c>
      <c r="J775" s="45">
        <v>429900</v>
      </c>
      <c r="K775" s="44">
        <f t="shared" si="38"/>
        <v>0.46249062265566387</v>
      </c>
    </row>
    <row r="776" spans="1:11">
      <c r="A776" t="s">
        <v>9260</v>
      </c>
      <c r="B776" t="s">
        <v>9261</v>
      </c>
      <c r="C776" s="43">
        <v>30000</v>
      </c>
      <c r="D776">
        <v>10</v>
      </c>
      <c r="E776" s="43">
        <v>799800</v>
      </c>
      <c r="F776" s="43">
        <v>399900</v>
      </c>
      <c r="G776" s="44">
        <f t="shared" si="36"/>
        <v>0.5</v>
      </c>
      <c r="H776" s="45">
        <v>409900</v>
      </c>
      <c r="I776" s="44">
        <f t="shared" si="37"/>
        <v>0.48749687421855459</v>
      </c>
      <c r="J776" s="45">
        <v>429900</v>
      </c>
      <c r="K776" s="44">
        <f t="shared" si="38"/>
        <v>0.46249062265566387</v>
      </c>
    </row>
    <row r="777" spans="1:11">
      <c r="A777" t="s">
        <v>9262</v>
      </c>
      <c r="B777" t="s">
        <v>9263</v>
      </c>
      <c r="C777" s="43">
        <v>30000</v>
      </c>
      <c r="D777">
        <v>0</v>
      </c>
      <c r="E777" s="43">
        <v>799800</v>
      </c>
      <c r="F777" s="43">
        <v>399900</v>
      </c>
      <c r="G777" s="44">
        <f t="shared" si="36"/>
        <v>0.5</v>
      </c>
      <c r="H777" s="45">
        <v>409900</v>
      </c>
      <c r="I777" s="44">
        <f t="shared" si="37"/>
        <v>0.48749687421855459</v>
      </c>
      <c r="J777" s="45">
        <v>429900</v>
      </c>
      <c r="K777" s="44">
        <f t="shared" si="38"/>
        <v>0.46249062265566387</v>
      </c>
    </row>
    <row r="778" spans="1:11">
      <c r="A778" t="s">
        <v>9264</v>
      </c>
      <c r="B778" t="s">
        <v>9265</v>
      </c>
      <c r="C778" s="43">
        <v>30000</v>
      </c>
      <c r="D778">
        <v>0</v>
      </c>
      <c r="E778" s="43">
        <v>799800</v>
      </c>
      <c r="F778" s="43">
        <v>399900</v>
      </c>
      <c r="G778" s="44">
        <f t="shared" si="36"/>
        <v>0.5</v>
      </c>
      <c r="H778" s="45">
        <v>409900</v>
      </c>
      <c r="I778" s="44">
        <f t="shared" si="37"/>
        <v>0.48749687421855459</v>
      </c>
      <c r="J778" s="45">
        <v>429900</v>
      </c>
      <c r="K778" s="44">
        <f t="shared" si="38"/>
        <v>0.46249062265566387</v>
      </c>
    </row>
    <row r="779" spans="1:11">
      <c r="A779" t="s">
        <v>2293</v>
      </c>
      <c r="B779" t="s">
        <v>7915</v>
      </c>
      <c r="C779" s="43">
        <v>30000</v>
      </c>
      <c r="D779">
        <v>0</v>
      </c>
      <c r="E779" s="43">
        <v>879780.00000000012</v>
      </c>
      <c r="F779" s="43">
        <v>399900</v>
      </c>
      <c r="G779" s="44">
        <f t="shared" si="36"/>
        <v>0.54545454545454553</v>
      </c>
      <c r="H779" s="45">
        <v>409900</v>
      </c>
      <c r="I779" s="44">
        <f t="shared" si="37"/>
        <v>0.53408806747141335</v>
      </c>
      <c r="J779" s="45">
        <v>429900</v>
      </c>
      <c r="K779" s="44">
        <f t="shared" si="38"/>
        <v>0.51135511150514912</v>
      </c>
    </row>
    <row r="780" spans="1:11">
      <c r="A780" t="s">
        <v>1682</v>
      </c>
      <c r="B780" t="s">
        <v>9266</v>
      </c>
      <c r="C780" s="43">
        <v>30000</v>
      </c>
      <c r="D780">
        <v>3</v>
      </c>
      <c r="E780" s="43">
        <v>879780.00000000012</v>
      </c>
      <c r="F780" s="43">
        <v>399900</v>
      </c>
      <c r="G780" s="44">
        <f t="shared" si="36"/>
        <v>0.54545454545454553</v>
      </c>
      <c r="H780" s="45">
        <v>409900</v>
      </c>
      <c r="I780" s="44">
        <f t="shared" si="37"/>
        <v>0.53408806747141335</v>
      </c>
      <c r="J780" s="45">
        <v>429900</v>
      </c>
      <c r="K780" s="44">
        <f t="shared" si="38"/>
        <v>0.51135511150514912</v>
      </c>
    </row>
    <row r="781" spans="1:11">
      <c r="A781" t="s">
        <v>1784</v>
      </c>
      <c r="B781" t="s">
        <v>5102</v>
      </c>
      <c r="C781" s="43">
        <v>30000</v>
      </c>
      <c r="D781">
        <v>32</v>
      </c>
      <c r="E781" s="43">
        <v>879780.00000000012</v>
      </c>
      <c r="F781" s="43">
        <v>399900</v>
      </c>
      <c r="G781" s="44">
        <f t="shared" si="36"/>
        <v>0.54545454545454553</v>
      </c>
      <c r="H781" s="45">
        <v>409900</v>
      </c>
      <c r="I781" s="44">
        <f t="shared" si="37"/>
        <v>0.53408806747141335</v>
      </c>
      <c r="J781" s="45">
        <v>429900</v>
      </c>
      <c r="K781" s="44">
        <f t="shared" si="38"/>
        <v>0.51135511150514912</v>
      </c>
    </row>
    <row r="782" spans="1:11">
      <c r="A782" t="s">
        <v>9267</v>
      </c>
      <c r="B782" t="s">
        <v>9268</v>
      </c>
      <c r="C782" s="43">
        <v>30000</v>
      </c>
      <c r="D782">
        <v>100</v>
      </c>
      <c r="E782" s="43">
        <v>799800</v>
      </c>
      <c r="F782" s="43">
        <v>399900</v>
      </c>
      <c r="G782" s="44">
        <f t="shared" si="36"/>
        <v>0.5</v>
      </c>
      <c r="H782" s="45">
        <v>409900</v>
      </c>
      <c r="I782" s="44">
        <f t="shared" si="37"/>
        <v>0.48749687421855459</v>
      </c>
      <c r="J782" s="45">
        <v>429900</v>
      </c>
      <c r="K782" s="44">
        <f t="shared" si="38"/>
        <v>0.46249062265566387</v>
      </c>
    </row>
    <row r="783" spans="1:11">
      <c r="A783" t="s">
        <v>9269</v>
      </c>
      <c r="B783" t="s">
        <v>9270</v>
      </c>
      <c r="C783" s="43">
        <v>30000</v>
      </c>
      <c r="D783">
        <v>10</v>
      </c>
      <c r="E783" s="43">
        <v>799800</v>
      </c>
      <c r="F783" s="43">
        <v>399900</v>
      </c>
      <c r="G783" s="44">
        <f t="shared" si="36"/>
        <v>0.5</v>
      </c>
      <c r="H783" s="45">
        <v>409900</v>
      </c>
      <c r="I783" s="44">
        <f t="shared" si="37"/>
        <v>0.48749687421855459</v>
      </c>
      <c r="J783" s="45">
        <v>429900</v>
      </c>
      <c r="K783" s="44">
        <f t="shared" si="38"/>
        <v>0.46249062265566387</v>
      </c>
    </row>
    <row r="784" spans="1:11">
      <c r="A784" t="s">
        <v>9271</v>
      </c>
      <c r="B784" t="s">
        <v>9272</v>
      </c>
      <c r="C784" s="43">
        <v>30000</v>
      </c>
      <c r="D784">
        <v>100</v>
      </c>
      <c r="E784" s="43">
        <v>799800</v>
      </c>
      <c r="F784" s="43">
        <v>399900</v>
      </c>
      <c r="G784" s="44">
        <f t="shared" si="36"/>
        <v>0.5</v>
      </c>
      <c r="H784" s="45">
        <v>409900</v>
      </c>
      <c r="I784" s="44">
        <f t="shared" si="37"/>
        <v>0.48749687421855459</v>
      </c>
      <c r="J784" s="45">
        <v>429900</v>
      </c>
      <c r="K784" s="44">
        <f t="shared" si="38"/>
        <v>0.46249062265566387</v>
      </c>
    </row>
    <row r="785" spans="1:11">
      <c r="A785" t="s">
        <v>9273</v>
      </c>
      <c r="B785" t="s">
        <v>9274</v>
      </c>
      <c r="C785" s="43">
        <v>20000</v>
      </c>
      <c r="D785">
        <v>42</v>
      </c>
      <c r="E785" s="43">
        <v>799800</v>
      </c>
      <c r="F785" s="43">
        <v>399900</v>
      </c>
      <c r="G785" s="44">
        <f t="shared" si="36"/>
        <v>0.5</v>
      </c>
      <c r="H785" s="45">
        <v>409900</v>
      </c>
      <c r="I785" s="44">
        <f t="shared" si="37"/>
        <v>0.48749687421855459</v>
      </c>
      <c r="J785" s="45">
        <v>429900</v>
      </c>
      <c r="K785" s="44">
        <f t="shared" si="38"/>
        <v>0.46249062265566387</v>
      </c>
    </row>
    <row r="786" spans="1:11">
      <c r="A786" t="s">
        <v>9275</v>
      </c>
      <c r="B786" t="s">
        <v>9276</v>
      </c>
      <c r="C786" s="43">
        <v>20000</v>
      </c>
      <c r="D786">
        <v>100</v>
      </c>
      <c r="E786" s="43">
        <v>879780.00000000012</v>
      </c>
      <c r="F786" s="43">
        <v>399900</v>
      </c>
      <c r="G786" s="44">
        <f t="shared" si="36"/>
        <v>0.54545454545454553</v>
      </c>
      <c r="H786" s="45">
        <v>409900</v>
      </c>
      <c r="I786" s="44">
        <f t="shared" si="37"/>
        <v>0.53408806747141335</v>
      </c>
      <c r="J786" s="45">
        <v>429900</v>
      </c>
      <c r="K786" s="44">
        <f t="shared" si="38"/>
        <v>0.51135511150514912</v>
      </c>
    </row>
    <row r="787" spans="1:11">
      <c r="A787" t="s">
        <v>9277</v>
      </c>
      <c r="B787" t="s">
        <v>9278</v>
      </c>
      <c r="C787" s="43">
        <v>30000</v>
      </c>
      <c r="D787">
        <v>100</v>
      </c>
      <c r="E787" s="43">
        <v>901780.00000000012</v>
      </c>
      <c r="F787" s="43">
        <v>409900</v>
      </c>
      <c r="G787" s="44">
        <f t="shared" si="36"/>
        <v>0.54545454545454553</v>
      </c>
      <c r="H787" s="45">
        <v>419900</v>
      </c>
      <c r="I787" s="44">
        <f t="shared" si="37"/>
        <v>0.53436536627558828</v>
      </c>
      <c r="J787" s="45">
        <v>449900</v>
      </c>
      <c r="K787" s="44">
        <f t="shared" si="38"/>
        <v>0.50109782873871689</v>
      </c>
    </row>
    <row r="788" spans="1:11">
      <c r="A788" t="s">
        <v>9279</v>
      </c>
      <c r="B788" t="s">
        <v>9280</v>
      </c>
      <c r="C788" s="43">
        <v>30000</v>
      </c>
      <c r="D788">
        <v>100</v>
      </c>
      <c r="E788" s="43">
        <v>901780.00000000012</v>
      </c>
      <c r="F788" s="43">
        <v>409900</v>
      </c>
      <c r="G788" s="44">
        <f t="shared" si="36"/>
        <v>0.54545454545454553</v>
      </c>
      <c r="H788" s="45">
        <v>419900</v>
      </c>
      <c r="I788" s="44">
        <f t="shared" si="37"/>
        <v>0.53436536627558828</v>
      </c>
      <c r="J788" s="45">
        <v>449900</v>
      </c>
      <c r="K788" s="44">
        <f t="shared" si="38"/>
        <v>0.50109782873871689</v>
      </c>
    </row>
    <row r="789" spans="1:11">
      <c r="A789" t="s">
        <v>9281</v>
      </c>
      <c r="B789" t="s">
        <v>9282</v>
      </c>
      <c r="C789" s="43">
        <v>30000</v>
      </c>
      <c r="D789">
        <v>100</v>
      </c>
      <c r="E789" s="43">
        <v>901780.00000000012</v>
      </c>
      <c r="F789" s="43">
        <v>409900</v>
      </c>
      <c r="G789" s="44">
        <f t="shared" si="36"/>
        <v>0.54545454545454553</v>
      </c>
      <c r="H789" s="45">
        <v>419900</v>
      </c>
      <c r="I789" s="44">
        <f t="shared" si="37"/>
        <v>0.53436536627558828</v>
      </c>
      <c r="J789" s="45">
        <v>449900</v>
      </c>
      <c r="K789" s="44">
        <f t="shared" si="38"/>
        <v>0.50109782873871689</v>
      </c>
    </row>
    <row r="790" spans="1:11">
      <c r="A790" t="s">
        <v>9283</v>
      </c>
      <c r="B790" t="s">
        <v>9284</v>
      </c>
      <c r="C790" s="43">
        <v>30000</v>
      </c>
      <c r="D790">
        <v>100</v>
      </c>
      <c r="E790" s="43">
        <v>901780.00000000012</v>
      </c>
      <c r="F790" s="43">
        <v>409900</v>
      </c>
      <c r="G790" s="44">
        <f t="shared" si="36"/>
        <v>0.54545454545454553</v>
      </c>
      <c r="H790" s="45">
        <v>419900</v>
      </c>
      <c r="I790" s="44">
        <f t="shared" si="37"/>
        <v>0.53436536627558828</v>
      </c>
      <c r="J790" s="45">
        <v>449900</v>
      </c>
      <c r="K790" s="44">
        <f t="shared" si="38"/>
        <v>0.50109782873871689</v>
      </c>
    </row>
    <row r="791" spans="1:11">
      <c r="A791" t="s">
        <v>9285</v>
      </c>
      <c r="B791" t="s">
        <v>9286</v>
      </c>
      <c r="C791" s="43">
        <v>30000</v>
      </c>
      <c r="D791">
        <v>100</v>
      </c>
      <c r="E791" s="43">
        <v>901780.00000000012</v>
      </c>
      <c r="F791" s="43">
        <v>409900</v>
      </c>
      <c r="G791" s="44">
        <f t="shared" si="36"/>
        <v>0.54545454545454553</v>
      </c>
      <c r="H791" s="45">
        <v>419900</v>
      </c>
      <c r="I791" s="44">
        <f t="shared" si="37"/>
        <v>0.53436536627558828</v>
      </c>
      <c r="J791" s="45">
        <v>449900</v>
      </c>
      <c r="K791" s="44">
        <f t="shared" si="38"/>
        <v>0.50109782873871689</v>
      </c>
    </row>
    <row r="792" spans="1:11">
      <c r="A792" t="s">
        <v>9287</v>
      </c>
      <c r="B792" t="s">
        <v>9288</v>
      </c>
      <c r="C792" s="43">
        <v>30000</v>
      </c>
      <c r="D792">
        <v>100</v>
      </c>
      <c r="E792" s="43">
        <v>901780.00000000012</v>
      </c>
      <c r="F792" s="43">
        <v>409900</v>
      </c>
      <c r="G792" s="44">
        <f t="shared" si="36"/>
        <v>0.54545454545454553</v>
      </c>
      <c r="H792" s="45">
        <v>419900</v>
      </c>
      <c r="I792" s="44">
        <f t="shared" si="37"/>
        <v>0.53436536627558828</v>
      </c>
      <c r="J792" s="45">
        <v>449900</v>
      </c>
      <c r="K792" s="44">
        <f t="shared" si="38"/>
        <v>0.50109782873871689</v>
      </c>
    </row>
    <row r="793" spans="1:11">
      <c r="A793" t="s">
        <v>9289</v>
      </c>
      <c r="B793" t="s">
        <v>9290</v>
      </c>
      <c r="C793" s="43">
        <v>30000</v>
      </c>
      <c r="D793">
        <v>16</v>
      </c>
      <c r="E793" s="43">
        <v>819800</v>
      </c>
      <c r="F793" s="43">
        <v>409900</v>
      </c>
      <c r="G793" s="44">
        <f t="shared" si="36"/>
        <v>0.5</v>
      </c>
      <c r="H793" s="45">
        <v>419900</v>
      </c>
      <c r="I793" s="44">
        <f t="shared" si="37"/>
        <v>0.48780190290314707</v>
      </c>
      <c r="J793" s="45">
        <v>449900</v>
      </c>
      <c r="K793" s="44">
        <f t="shared" si="38"/>
        <v>0.45120761161258849</v>
      </c>
    </row>
    <row r="794" spans="1:11">
      <c r="A794" t="s">
        <v>1729</v>
      </c>
      <c r="B794" t="s">
        <v>9291</v>
      </c>
      <c r="C794" s="43">
        <v>30000</v>
      </c>
      <c r="D794">
        <v>34</v>
      </c>
      <c r="E794" s="43">
        <v>819800</v>
      </c>
      <c r="F794" s="43">
        <v>409900</v>
      </c>
      <c r="G794" s="44">
        <f t="shared" si="36"/>
        <v>0.5</v>
      </c>
      <c r="H794" s="45">
        <v>419900</v>
      </c>
      <c r="I794" s="44">
        <f t="shared" si="37"/>
        <v>0.48780190290314707</v>
      </c>
      <c r="J794" s="45">
        <v>449900</v>
      </c>
      <c r="K794" s="44">
        <f t="shared" si="38"/>
        <v>0.45120761161258849</v>
      </c>
    </row>
    <row r="795" spans="1:11" ht="15.75" customHeight="1">
      <c r="A795" t="s">
        <v>9292</v>
      </c>
      <c r="B795" t="s">
        <v>9293</v>
      </c>
      <c r="C795" s="43">
        <v>30000</v>
      </c>
      <c r="D795">
        <v>10</v>
      </c>
      <c r="E795" s="43">
        <v>819800</v>
      </c>
      <c r="F795" s="43">
        <v>409900</v>
      </c>
      <c r="G795" s="44">
        <f t="shared" si="36"/>
        <v>0.5</v>
      </c>
      <c r="H795" s="45">
        <v>419900</v>
      </c>
      <c r="I795" s="44">
        <f t="shared" si="37"/>
        <v>0.48780190290314707</v>
      </c>
      <c r="J795" s="45">
        <v>449900</v>
      </c>
      <c r="K795" s="44">
        <f t="shared" si="38"/>
        <v>0.45120761161258849</v>
      </c>
    </row>
    <row r="796" spans="1:11">
      <c r="A796" t="s">
        <v>5742</v>
      </c>
      <c r="B796" t="s">
        <v>5741</v>
      </c>
      <c r="C796" s="43">
        <v>30000</v>
      </c>
      <c r="D796">
        <v>10</v>
      </c>
      <c r="E796" s="43">
        <v>901780.00000000012</v>
      </c>
      <c r="F796" s="43">
        <v>409900</v>
      </c>
      <c r="G796" s="44">
        <f t="shared" si="36"/>
        <v>0.54545454545454553</v>
      </c>
      <c r="H796" s="45">
        <v>419900</v>
      </c>
      <c r="I796" s="44">
        <f t="shared" si="37"/>
        <v>0.53436536627558828</v>
      </c>
      <c r="J796" s="45">
        <v>449900</v>
      </c>
      <c r="K796" s="44">
        <f t="shared" si="38"/>
        <v>0.50109782873871689</v>
      </c>
    </row>
    <row r="797" spans="1:11">
      <c r="A797" t="s">
        <v>7553</v>
      </c>
      <c r="B797" t="s">
        <v>7552</v>
      </c>
      <c r="C797" s="43">
        <v>30000</v>
      </c>
      <c r="D797">
        <v>10</v>
      </c>
      <c r="E797" s="43">
        <v>901780.00000000012</v>
      </c>
      <c r="F797" s="43">
        <v>409900</v>
      </c>
      <c r="G797" s="44">
        <f t="shared" si="36"/>
        <v>0.54545454545454553</v>
      </c>
      <c r="H797" s="45">
        <v>419900</v>
      </c>
      <c r="I797" s="44">
        <f t="shared" si="37"/>
        <v>0.53436536627558828</v>
      </c>
      <c r="J797" s="45">
        <v>449900</v>
      </c>
      <c r="K797" s="44">
        <f t="shared" si="38"/>
        <v>0.50109782873871689</v>
      </c>
    </row>
    <row r="798" spans="1:11">
      <c r="A798" t="s">
        <v>9294</v>
      </c>
      <c r="B798" t="s">
        <v>9295</v>
      </c>
      <c r="C798" s="43">
        <v>30000</v>
      </c>
      <c r="D798">
        <v>10</v>
      </c>
      <c r="E798" s="43">
        <v>819800</v>
      </c>
      <c r="F798" s="43">
        <v>409900</v>
      </c>
      <c r="G798" s="44">
        <f t="shared" si="36"/>
        <v>0.5</v>
      </c>
      <c r="H798" s="45">
        <v>419900</v>
      </c>
      <c r="I798" s="44">
        <f t="shared" si="37"/>
        <v>0.48780190290314707</v>
      </c>
      <c r="J798" s="45">
        <v>449900</v>
      </c>
      <c r="K798" s="44">
        <f t="shared" si="38"/>
        <v>0.45120761161258849</v>
      </c>
    </row>
    <row r="799" spans="1:11">
      <c r="A799" t="s">
        <v>9296</v>
      </c>
      <c r="B799" t="s">
        <v>9297</v>
      </c>
      <c r="C799" s="43">
        <v>30000</v>
      </c>
      <c r="D799">
        <v>1</v>
      </c>
      <c r="E799" s="43">
        <v>819800</v>
      </c>
      <c r="F799" s="43">
        <v>409900</v>
      </c>
      <c r="G799" s="44">
        <f t="shared" si="36"/>
        <v>0.5</v>
      </c>
      <c r="H799" s="45">
        <v>419900</v>
      </c>
      <c r="I799" s="44">
        <f t="shared" si="37"/>
        <v>0.48780190290314707</v>
      </c>
      <c r="J799" s="45">
        <v>449900</v>
      </c>
      <c r="K799" s="44">
        <f t="shared" si="38"/>
        <v>0.45120761161258849</v>
      </c>
    </row>
    <row r="800" spans="1:11">
      <c r="A800" t="s">
        <v>9298</v>
      </c>
      <c r="B800" t="s">
        <v>9299</v>
      </c>
      <c r="C800" s="43">
        <v>30000</v>
      </c>
      <c r="D800">
        <v>1</v>
      </c>
      <c r="E800" s="43">
        <v>819800</v>
      </c>
      <c r="F800" s="43">
        <v>409900</v>
      </c>
      <c r="G800" s="44">
        <f t="shared" si="36"/>
        <v>0.5</v>
      </c>
      <c r="H800" s="45">
        <v>419900</v>
      </c>
      <c r="I800" s="44">
        <f t="shared" si="37"/>
        <v>0.48780190290314707</v>
      </c>
      <c r="J800" s="45">
        <v>449900</v>
      </c>
      <c r="K800" s="44">
        <f t="shared" si="38"/>
        <v>0.45120761161258849</v>
      </c>
    </row>
    <row r="801" spans="1:11">
      <c r="A801" t="s">
        <v>9300</v>
      </c>
      <c r="B801" t="s">
        <v>4316</v>
      </c>
      <c r="C801" s="43">
        <v>20000</v>
      </c>
      <c r="D801">
        <v>100</v>
      </c>
      <c r="E801" s="43">
        <v>901780.00000000012</v>
      </c>
      <c r="F801" s="43">
        <v>409900</v>
      </c>
      <c r="G801" s="44">
        <f t="shared" si="36"/>
        <v>0.54545454545454553</v>
      </c>
      <c r="H801" s="45">
        <v>419900</v>
      </c>
      <c r="I801" s="44">
        <f t="shared" si="37"/>
        <v>0.53436536627558828</v>
      </c>
      <c r="J801" s="45">
        <v>449900</v>
      </c>
      <c r="K801" s="44">
        <f t="shared" si="38"/>
        <v>0.50109782873871689</v>
      </c>
    </row>
    <row r="802" spans="1:11">
      <c r="A802" t="s">
        <v>9301</v>
      </c>
      <c r="B802" t="s">
        <v>9302</v>
      </c>
      <c r="C802" s="43">
        <v>30000</v>
      </c>
      <c r="D802">
        <v>0</v>
      </c>
      <c r="E802" s="43">
        <v>901780.00000000012</v>
      </c>
      <c r="F802" s="43">
        <v>409900</v>
      </c>
      <c r="G802" s="44">
        <f t="shared" si="36"/>
        <v>0.54545454545454553</v>
      </c>
      <c r="H802" s="45">
        <v>419900</v>
      </c>
      <c r="I802" s="44">
        <f t="shared" si="37"/>
        <v>0.53436536627558828</v>
      </c>
      <c r="J802" s="45">
        <v>449900</v>
      </c>
      <c r="K802" s="44">
        <f t="shared" si="38"/>
        <v>0.50109782873871689</v>
      </c>
    </row>
    <row r="803" spans="1:11">
      <c r="A803" t="s">
        <v>9303</v>
      </c>
      <c r="B803" t="s">
        <v>9304</v>
      </c>
      <c r="C803" s="43">
        <v>20000</v>
      </c>
      <c r="D803">
        <v>100</v>
      </c>
      <c r="E803" s="43">
        <v>839800</v>
      </c>
      <c r="F803" s="43">
        <v>419900</v>
      </c>
      <c r="G803" s="44">
        <f t="shared" si="36"/>
        <v>0.5</v>
      </c>
      <c r="H803" s="45">
        <v>429900</v>
      </c>
      <c r="I803" s="44">
        <f t="shared" si="37"/>
        <v>0.48809240295308409</v>
      </c>
      <c r="J803" s="45">
        <v>459900</v>
      </c>
      <c r="K803" s="44">
        <f t="shared" si="38"/>
        <v>0.45236961181233626</v>
      </c>
    </row>
    <row r="804" spans="1:11">
      <c r="A804" t="s">
        <v>9305</v>
      </c>
      <c r="B804" t="s">
        <v>9306</v>
      </c>
      <c r="C804" s="43">
        <v>20000</v>
      </c>
      <c r="D804">
        <v>100</v>
      </c>
      <c r="E804" s="43">
        <v>839800</v>
      </c>
      <c r="F804" s="43">
        <v>419900</v>
      </c>
      <c r="G804" s="44">
        <f t="shared" si="36"/>
        <v>0.5</v>
      </c>
      <c r="H804" s="45">
        <v>429900</v>
      </c>
      <c r="I804" s="44">
        <f t="shared" si="37"/>
        <v>0.48809240295308409</v>
      </c>
      <c r="J804" s="45">
        <v>459900</v>
      </c>
      <c r="K804" s="44">
        <f t="shared" si="38"/>
        <v>0.45236961181233626</v>
      </c>
    </row>
    <row r="805" spans="1:11">
      <c r="A805" t="s">
        <v>9307</v>
      </c>
      <c r="B805" t="s">
        <v>9308</v>
      </c>
      <c r="C805" s="43">
        <v>30000</v>
      </c>
      <c r="D805">
        <v>100</v>
      </c>
      <c r="E805" s="43">
        <v>839800</v>
      </c>
      <c r="F805" s="43">
        <v>419900</v>
      </c>
      <c r="G805" s="44">
        <f t="shared" si="36"/>
        <v>0.5</v>
      </c>
      <c r="H805" s="45">
        <v>429900</v>
      </c>
      <c r="I805" s="44">
        <f t="shared" si="37"/>
        <v>0.48809240295308409</v>
      </c>
      <c r="J805" s="45">
        <v>459900</v>
      </c>
      <c r="K805" s="44">
        <f t="shared" si="38"/>
        <v>0.45236961181233626</v>
      </c>
    </row>
    <row r="806" spans="1:11">
      <c r="A806" t="s">
        <v>9309</v>
      </c>
      <c r="B806" t="s">
        <v>9310</v>
      </c>
      <c r="C806" s="43">
        <v>30000</v>
      </c>
      <c r="D806">
        <v>10</v>
      </c>
      <c r="E806" s="43">
        <v>839800</v>
      </c>
      <c r="F806" s="43">
        <v>419900</v>
      </c>
      <c r="G806" s="44">
        <f t="shared" si="36"/>
        <v>0.5</v>
      </c>
      <c r="H806" s="45">
        <v>429900</v>
      </c>
      <c r="I806" s="44">
        <f t="shared" si="37"/>
        <v>0.48809240295308409</v>
      </c>
      <c r="J806" s="45">
        <v>459900</v>
      </c>
      <c r="K806" s="44">
        <f t="shared" si="38"/>
        <v>0.45236961181233626</v>
      </c>
    </row>
    <row r="807" spans="1:11">
      <c r="A807" t="s">
        <v>9311</v>
      </c>
      <c r="B807" t="s">
        <v>3172</v>
      </c>
      <c r="C807" s="43">
        <v>50000</v>
      </c>
      <c r="D807">
        <v>0</v>
      </c>
      <c r="E807" s="43">
        <v>839800</v>
      </c>
      <c r="F807" s="43">
        <v>419900</v>
      </c>
      <c r="G807" s="44">
        <f t="shared" si="36"/>
        <v>0.5</v>
      </c>
      <c r="H807" s="45">
        <v>429900</v>
      </c>
      <c r="I807" s="44">
        <f t="shared" si="37"/>
        <v>0.48809240295308409</v>
      </c>
      <c r="J807" s="45">
        <v>459900</v>
      </c>
      <c r="K807" s="44">
        <f t="shared" si="38"/>
        <v>0.45236961181233626</v>
      </c>
    </row>
    <row r="808" spans="1:11">
      <c r="A808" t="s">
        <v>5857</v>
      </c>
      <c r="B808" t="s">
        <v>5856</v>
      </c>
      <c r="C808" s="43">
        <v>30000</v>
      </c>
      <c r="D808">
        <v>100</v>
      </c>
      <c r="E808" s="43">
        <v>923780.00000000012</v>
      </c>
      <c r="F808" s="43">
        <v>419900</v>
      </c>
      <c r="G808" s="44">
        <f t="shared" si="36"/>
        <v>0.54545454545454553</v>
      </c>
      <c r="H808" s="45">
        <v>429900</v>
      </c>
      <c r="I808" s="44">
        <f t="shared" si="37"/>
        <v>0.53462945723007649</v>
      </c>
      <c r="J808" s="45">
        <v>459900</v>
      </c>
      <c r="K808" s="44">
        <f t="shared" si="38"/>
        <v>0.50215419255666938</v>
      </c>
    </row>
    <row r="809" spans="1:11">
      <c r="A809" t="s">
        <v>7532</v>
      </c>
      <c r="B809" t="s">
        <v>7531</v>
      </c>
      <c r="C809" s="43">
        <v>30000</v>
      </c>
      <c r="D809">
        <v>28</v>
      </c>
      <c r="E809" s="43">
        <v>923780.00000000012</v>
      </c>
      <c r="F809" s="43">
        <v>419900</v>
      </c>
      <c r="G809" s="44">
        <f t="shared" si="36"/>
        <v>0.54545454545454553</v>
      </c>
      <c r="H809" s="45">
        <v>429900</v>
      </c>
      <c r="I809" s="44">
        <f t="shared" si="37"/>
        <v>0.53462945723007649</v>
      </c>
      <c r="J809" s="45">
        <v>459900</v>
      </c>
      <c r="K809" s="44">
        <f t="shared" si="38"/>
        <v>0.50215419255666938</v>
      </c>
    </row>
    <row r="810" spans="1:11">
      <c r="A810" t="s">
        <v>7602</v>
      </c>
      <c r="B810" t="s">
        <v>7601</v>
      </c>
      <c r="C810" s="43">
        <v>30000</v>
      </c>
      <c r="D810">
        <v>0</v>
      </c>
      <c r="E810" s="43">
        <v>923780.00000000012</v>
      </c>
      <c r="F810" s="43">
        <v>419900</v>
      </c>
      <c r="G810" s="44">
        <f t="shared" si="36"/>
        <v>0.54545454545454553</v>
      </c>
      <c r="H810" s="45">
        <v>429900</v>
      </c>
      <c r="I810" s="44">
        <f t="shared" si="37"/>
        <v>0.53462945723007649</v>
      </c>
      <c r="J810" s="45">
        <v>459900</v>
      </c>
      <c r="K810" s="44">
        <f t="shared" si="38"/>
        <v>0.50215419255666938</v>
      </c>
    </row>
    <row r="811" spans="1:11">
      <c r="A811" t="s">
        <v>7883</v>
      </c>
      <c r="B811" t="s">
        <v>7882</v>
      </c>
      <c r="C811" s="43">
        <v>30000</v>
      </c>
      <c r="D811">
        <v>10</v>
      </c>
      <c r="E811" s="43">
        <v>923780.00000000012</v>
      </c>
      <c r="F811" s="43">
        <v>419900</v>
      </c>
      <c r="G811" s="44">
        <f t="shared" si="36"/>
        <v>0.54545454545454553</v>
      </c>
      <c r="H811" s="45">
        <v>429900</v>
      </c>
      <c r="I811" s="44">
        <f t="shared" si="37"/>
        <v>0.53462945723007649</v>
      </c>
      <c r="J811" s="45">
        <v>459900</v>
      </c>
      <c r="K811" s="44">
        <f t="shared" si="38"/>
        <v>0.50215419255666938</v>
      </c>
    </row>
    <row r="812" spans="1:11">
      <c r="A812" t="s">
        <v>8110</v>
      </c>
      <c r="B812" t="s">
        <v>8109</v>
      </c>
      <c r="C812" s="43">
        <v>30000</v>
      </c>
      <c r="D812">
        <v>100</v>
      </c>
      <c r="E812" s="43">
        <v>923780.00000000012</v>
      </c>
      <c r="F812" s="43">
        <v>419900</v>
      </c>
      <c r="G812" s="44">
        <f t="shared" si="36"/>
        <v>0.54545454545454553</v>
      </c>
      <c r="H812" s="45">
        <v>429900</v>
      </c>
      <c r="I812" s="44">
        <f t="shared" si="37"/>
        <v>0.53462945723007649</v>
      </c>
      <c r="J812" s="45">
        <v>459900</v>
      </c>
      <c r="K812" s="44">
        <f t="shared" si="38"/>
        <v>0.50215419255666938</v>
      </c>
    </row>
    <row r="813" spans="1:11">
      <c r="A813" t="s">
        <v>7581</v>
      </c>
      <c r="B813" t="s">
        <v>7580</v>
      </c>
      <c r="C813" s="43">
        <v>30000</v>
      </c>
      <c r="D813">
        <v>100</v>
      </c>
      <c r="E813" s="43">
        <v>923780.00000000012</v>
      </c>
      <c r="F813" s="43">
        <v>419900</v>
      </c>
      <c r="G813" s="44">
        <f t="shared" si="36"/>
        <v>0.54545454545454553</v>
      </c>
      <c r="H813" s="45">
        <v>429900</v>
      </c>
      <c r="I813" s="44">
        <f t="shared" si="37"/>
        <v>0.53462945723007649</v>
      </c>
      <c r="J813" s="45">
        <v>459900</v>
      </c>
      <c r="K813" s="44">
        <f t="shared" si="38"/>
        <v>0.50215419255666938</v>
      </c>
    </row>
    <row r="814" spans="1:11">
      <c r="A814" t="s">
        <v>1719</v>
      </c>
      <c r="B814" t="s">
        <v>5133</v>
      </c>
      <c r="C814" s="43">
        <v>30000</v>
      </c>
      <c r="D814">
        <v>5</v>
      </c>
      <c r="E814" s="43">
        <v>483780.00000000006</v>
      </c>
      <c r="F814" s="50">
        <v>219900</v>
      </c>
      <c r="G814" s="44">
        <f t="shared" si="36"/>
        <v>0.54545454545454553</v>
      </c>
      <c r="H814" s="45">
        <v>249900</v>
      </c>
      <c r="I814" s="44">
        <f t="shared" si="37"/>
        <v>0.48344288726280549</v>
      </c>
      <c r="J814" s="45">
        <v>259900</v>
      </c>
      <c r="K814" s="44">
        <f t="shared" si="38"/>
        <v>0.46277233453222544</v>
      </c>
    </row>
    <row r="815" spans="1:11" ht="15.75" customHeight="1">
      <c r="A815" t="s">
        <v>5914</v>
      </c>
      <c r="B815" t="s">
        <v>5913</v>
      </c>
      <c r="C815" s="43">
        <v>20000</v>
      </c>
      <c r="D815">
        <v>10</v>
      </c>
      <c r="E815" s="43">
        <v>483780.00000000006</v>
      </c>
      <c r="F815" s="50">
        <v>219900</v>
      </c>
      <c r="G815" s="44">
        <f t="shared" si="36"/>
        <v>0.54545454545454553</v>
      </c>
      <c r="H815" s="45">
        <v>259900</v>
      </c>
      <c r="I815" s="44">
        <f t="shared" si="37"/>
        <v>0.46277233453222544</v>
      </c>
      <c r="J815" s="45">
        <v>269900</v>
      </c>
      <c r="K815" s="44">
        <f t="shared" si="38"/>
        <v>0.44210178180164539</v>
      </c>
    </row>
    <row r="816" spans="1:11">
      <c r="A816" t="s">
        <v>5587</v>
      </c>
      <c r="B816" t="s">
        <v>5586</v>
      </c>
      <c r="C816" s="43">
        <v>30000</v>
      </c>
      <c r="D816">
        <v>10</v>
      </c>
      <c r="E816" s="43">
        <v>923780.00000000012</v>
      </c>
      <c r="F816" s="43">
        <v>419900</v>
      </c>
      <c r="G816" s="44">
        <f t="shared" si="36"/>
        <v>0.54545454545454553</v>
      </c>
      <c r="H816" s="45">
        <v>429900</v>
      </c>
      <c r="I816" s="44">
        <f t="shared" si="37"/>
        <v>0.53462945723007649</v>
      </c>
      <c r="J816" s="45">
        <v>459900</v>
      </c>
      <c r="K816" s="44">
        <f t="shared" si="38"/>
        <v>0.50215419255666938</v>
      </c>
    </row>
    <row r="817" spans="1:11">
      <c r="A817" t="s">
        <v>7838</v>
      </c>
      <c r="B817" t="s">
        <v>7837</v>
      </c>
      <c r="C817" s="43">
        <v>30000</v>
      </c>
      <c r="D817">
        <v>0</v>
      </c>
      <c r="E817" s="43">
        <v>923780.00000000012</v>
      </c>
      <c r="F817" s="43">
        <v>419900</v>
      </c>
      <c r="G817" s="44">
        <f t="shared" si="36"/>
        <v>0.54545454545454553</v>
      </c>
      <c r="H817" s="45">
        <v>429900</v>
      </c>
      <c r="I817" s="44">
        <f t="shared" si="37"/>
        <v>0.53462945723007649</v>
      </c>
      <c r="J817" s="45">
        <v>459900</v>
      </c>
      <c r="K817" s="44">
        <f t="shared" si="38"/>
        <v>0.50215419255666938</v>
      </c>
    </row>
    <row r="818" spans="1:11">
      <c r="A818" t="s">
        <v>2630</v>
      </c>
      <c r="B818" t="s">
        <v>9312</v>
      </c>
      <c r="C818" s="43">
        <v>30000</v>
      </c>
      <c r="D818" t="s">
        <v>8790</v>
      </c>
      <c r="E818" s="43">
        <v>839800</v>
      </c>
      <c r="F818" s="43">
        <v>419900</v>
      </c>
      <c r="G818" s="44">
        <f t="shared" si="36"/>
        <v>0.5</v>
      </c>
      <c r="H818" s="45">
        <v>429900</v>
      </c>
      <c r="I818" s="44">
        <f t="shared" si="37"/>
        <v>0.48809240295308409</v>
      </c>
      <c r="J818" s="45">
        <v>459900</v>
      </c>
      <c r="K818" s="44">
        <f t="shared" si="38"/>
        <v>0.45236961181233626</v>
      </c>
    </row>
    <row r="819" spans="1:11">
      <c r="A819" t="s">
        <v>1760</v>
      </c>
      <c r="B819" t="s">
        <v>9313</v>
      </c>
      <c r="C819" s="43">
        <v>30000</v>
      </c>
      <c r="D819">
        <v>0</v>
      </c>
      <c r="E819" s="43">
        <v>923780.00000000012</v>
      </c>
      <c r="F819" s="43">
        <v>419900</v>
      </c>
      <c r="G819" s="44">
        <f t="shared" si="36"/>
        <v>0.54545454545454553</v>
      </c>
      <c r="H819" s="45">
        <v>429900</v>
      </c>
      <c r="I819" s="44">
        <f t="shared" si="37"/>
        <v>0.53462945723007649</v>
      </c>
      <c r="J819" s="45">
        <v>459900</v>
      </c>
      <c r="K819" s="44">
        <f t="shared" si="38"/>
        <v>0.50215419255666938</v>
      </c>
    </row>
    <row r="820" spans="1:11">
      <c r="A820" t="s">
        <v>9314</v>
      </c>
      <c r="B820" t="s">
        <v>9315</v>
      </c>
      <c r="C820" s="43">
        <v>30000</v>
      </c>
      <c r="D820">
        <v>10</v>
      </c>
      <c r="E820" s="43">
        <v>859800</v>
      </c>
      <c r="F820" s="43">
        <v>429900</v>
      </c>
      <c r="G820" s="44">
        <f t="shared" si="36"/>
        <v>0.5</v>
      </c>
      <c r="H820" s="45">
        <v>439900</v>
      </c>
      <c r="I820" s="44">
        <f t="shared" si="37"/>
        <v>0.4883693882298209</v>
      </c>
      <c r="J820" s="45">
        <v>469900</v>
      </c>
      <c r="K820" s="44">
        <f t="shared" si="38"/>
        <v>0.4534775529192836</v>
      </c>
    </row>
    <row r="821" spans="1:11">
      <c r="A821" t="s">
        <v>9316</v>
      </c>
      <c r="B821" t="s">
        <v>9317</v>
      </c>
      <c r="C821" s="43">
        <v>20000</v>
      </c>
      <c r="D821">
        <v>10</v>
      </c>
      <c r="E821" s="43">
        <v>859800</v>
      </c>
      <c r="F821" s="43">
        <v>429900</v>
      </c>
      <c r="G821" s="44">
        <f t="shared" si="36"/>
        <v>0.5</v>
      </c>
      <c r="H821" s="45">
        <v>439900</v>
      </c>
      <c r="I821" s="44">
        <f t="shared" si="37"/>
        <v>0.4883693882298209</v>
      </c>
      <c r="J821" s="45">
        <v>469900</v>
      </c>
      <c r="K821" s="44">
        <f t="shared" si="38"/>
        <v>0.4534775529192836</v>
      </c>
    </row>
    <row r="822" spans="1:11">
      <c r="A822" t="s">
        <v>9318</v>
      </c>
      <c r="B822" t="s">
        <v>9319</v>
      </c>
      <c r="C822" s="43">
        <v>30000</v>
      </c>
      <c r="D822">
        <v>100</v>
      </c>
      <c r="E822" s="43">
        <v>859800</v>
      </c>
      <c r="F822" s="43">
        <v>429900</v>
      </c>
      <c r="G822" s="44">
        <f t="shared" si="36"/>
        <v>0.5</v>
      </c>
      <c r="H822" s="45">
        <v>439900</v>
      </c>
      <c r="I822" s="44">
        <f t="shared" si="37"/>
        <v>0.4883693882298209</v>
      </c>
      <c r="J822" s="45">
        <v>469900</v>
      </c>
      <c r="K822" s="44">
        <f t="shared" si="38"/>
        <v>0.4534775529192836</v>
      </c>
    </row>
    <row r="823" spans="1:11">
      <c r="A823" t="s">
        <v>9320</v>
      </c>
      <c r="B823" t="s">
        <v>3304</v>
      </c>
      <c r="C823" s="43">
        <v>70000</v>
      </c>
      <c r="D823">
        <v>100</v>
      </c>
      <c r="E823" s="43">
        <v>859800</v>
      </c>
      <c r="F823" s="43">
        <v>429900</v>
      </c>
      <c r="G823" s="44">
        <f t="shared" si="36"/>
        <v>0.5</v>
      </c>
      <c r="H823" s="45">
        <v>439900</v>
      </c>
      <c r="I823" s="44">
        <f t="shared" si="37"/>
        <v>0.4883693882298209</v>
      </c>
      <c r="J823" s="45">
        <v>469900</v>
      </c>
      <c r="K823" s="44">
        <f t="shared" si="38"/>
        <v>0.4534775529192836</v>
      </c>
    </row>
    <row r="824" spans="1:11">
      <c r="A824" t="s">
        <v>9321</v>
      </c>
      <c r="B824" t="s">
        <v>9322</v>
      </c>
      <c r="C824" s="43">
        <v>30000</v>
      </c>
      <c r="D824">
        <v>100</v>
      </c>
      <c r="E824" s="43">
        <v>859800</v>
      </c>
      <c r="F824" s="43">
        <v>429900</v>
      </c>
      <c r="G824" s="44">
        <f t="shared" si="36"/>
        <v>0.5</v>
      </c>
      <c r="H824" s="45">
        <v>439900</v>
      </c>
      <c r="I824" s="44">
        <f t="shared" si="37"/>
        <v>0.4883693882298209</v>
      </c>
      <c r="J824" s="45">
        <v>469900</v>
      </c>
      <c r="K824" s="44">
        <f t="shared" si="38"/>
        <v>0.4534775529192836</v>
      </c>
    </row>
    <row r="825" spans="1:11">
      <c r="A825" t="s">
        <v>9323</v>
      </c>
      <c r="B825" t="s">
        <v>9324</v>
      </c>
      <c r="C825" s="43">
        <v>30000</v>
      </c>
      <c r="D825">
        <v>100</v>
      </c>
      <c r="E825" s="43">
        <v>859800</v>
      </c>
      <c r="F825" s="43">
        <v>429900</v>
      </c>
      <c r="G825" s="44">
        <f t="shared" si="36"/>
        <v>0.5</v>
      </c>
      <c r="H825" s="45">
        <v>439900</v>
      </c>
      <c r="I825" s="44">
        <f t="shared" si="37"/>
        <v>0.4883693882298209</v>
      </c>
      <c r="J825" s="45">
        <v>469900</v>
      </c>
      <c r="K825" s="44">
        <f t="shared" si="38"/>
        <v>0.4534775529192836</v>
      </c>
    </row>
    <row r="826" spans="1:11">
      <c r="A826" t="s">
        <v>2260</v>
      </c>
      <c r="B826" t="s">
        <v>9325</v>
      </c>
      <c r="C826" s="43">
        <v>30000</v>
      </c>
      <c r="D826">
        <v>100</v>
      </c>
      <c r="E826" s="43">
        <v>859800</v>
      </c>
      <c r="F826" s="43">
        <v>429900</v>
      </c>
      <c r="G826" s="44">
        <f t="shared" si="36"/>
        <v>0.5</v>
      </c>
      <c r="H826" s="45">
        <v>439900</v>
      </c>
      <c r="I826" s="44">
        <f t="shared" si="37"/>
        <v>0.4883693882298209</v>
      </c>
      <c r="J826" s="45">
        <v>469900</v>
      </c>
      <c r="K826" s="44">
        <f t="shared" si="38"/>
        <v>0.4534775529192836</v>
      </c>
    </row>
    <row r="827" spans="1:11">
      <c r="A827" t="s">
        <v>9326</v>
      </c>
      <c r="B827" t="s">
        <v>9327</v>
      </c>
      <c r="C827" s="43">
        <v>30000</v>
      </c>
      <c r="D827">
        <v>100</v>
      </c>
      <c r="E827" s="43">
        <v>859800</v>
      </c>
      <c r="F827" s="43">
        <v>429900</v>
      </c>
      <c r="G827" s="44">
        <f t="shared" si="36"/>
        <v>0.5</v>
      </c>
      <c r="H827" s="45">
        <v>439900</v>
      </c>
      <c r="I827" s="44">
        <f t="shared" si="37"/>
        <v>0.4883693882298209</v>
      </c>
      <c r="J827" s="45">
        <v>469900</v>
      </c>
      <c r="K827" s="44">
        <f t="shared" si="38"/>
        <v>0.4534775529192836</v>
      </c>
    </row>
    <row r="828" spans="1:11">
      <c r="A828" t="s">
        <v>9328</v>
      </c>
      <c r="B828" t="s">
        <v>9329</v>
      </c>
      <c r="C828" s="43">
        <v>30000</v>
      </c>
      <c r="D828">
        <v>100</v>
      </c>
      <c r="E828" s="43">
        <v>859800</v>
      </c>
      <c r="F828" s="43">
        <v>429900</v>
      </c>
      <c r="G828" s="44">
        <f t="shared" si="36"/>
        <v>0.5</v>
      </c>
      <c r="H828" s="45">
        <v>439900</v>
      </c>
      <c r="I828" s="44">
        <f t="shared" si="37"/>
        <v>0.4883693882298209</v>
      </c>
      <c r="J828" s="45">
        <v>469900</v>
      </c>
      <c r="K828" s="44">
        <f t="shared" si="38"/>
        <v>0.4534775529192836</v>
      </c>
    </row>
    <row r="829" spans="1:11">
      <c r="A829" t="s">
        <v>9330</v>
      </c>
      <c r="B829" t="s">
        <v>9331</v>
      </c>
      <c r="C829" s="43">
        <v>30000</v>
      </c>
      <c r="D829">
        <v>0</v>
      </c>
      <c r="E829" s="43">
        <v>859800</v>
      </c>
      <c r="F829" s="43">
        <v>429900</v>
      </c>
      <c r="G829" s="44">
        <f t="shared" si="36"/>
        <v>0.5</v>
      </c>
      <c r="H829" s="45">
        <v>439900</v>
      </c>
      <c r="I829" s="44">
        <f t="shared" si="37"/>
        <v>0.4883693882298209</v>
      </c>
      <c r="J829" s="45">
        <v>469900</v>
      </c>
      <c r="K829" s="44">
        <f t="shared" si="38"/>
        <v>0.4534775529192836</v>
      </c>
    </row>
    <row r="830" spans="1:11">
      <c r="A830" t="s">
        <v>9332</v>
      </c>
      <c r="B830" t="s">
        <v>9333</v>
      </c>
      <c r="C830" s="43">
        <v>70000</v>
      </c>
      <c r="D830">
        <v>35</v>
      </c>
      <c r="E830" s="43">
        <v>859800</v>
      </c>
      <c r="F830" s="43">
        <v>429900</v>
      </c>
      <c r="G830" s="44">
        <f t="shared" si="36"/>
        <v>0.5</v>
      </c>
      <c r="H830" s="45">
        <v>439900</v>
      </c>
      <c r="I830" s="44">
        <f t="shared" si="37"/>
        <v>0.4883693882298209</v>
      </c>
      <c r="J830" s="45">
        <v>469900</v>
      </c>
      <c r="K830" s="44">
        <f t="shared" si="38"/>
        <v>0.4534775529192836</v>
      </c>
    </row>
    <row r="831" spans="1:11" ht="15.75" customHeight="1">
      <c r="A831" t="s">
        <v>9334</v>
      </c>
      <c r="B831" t="s">
        <v>9335</v>
      </c>
      <c r="C831" s="43">
        <v>20000</v>
      </c>
      <c r="D831">
        <v>33</v>
      </c>
      <c r="E831" s="43">
        <v>859800</v>
      </c>
      <c r="F831" s="43">
        <v>429900</v>
      </c>
      <c r="G831" s="44">
        <f t="shared" si="36"/>
        <v>0.5</v>
      </c>
      <c r="H831" s="45">
        <v>439900</v>
      </c>
      <c r="I831" s="44">
        <f t="shared" si="37"/>
        <v>0.4883693882298209</v>
      </c>
      <c r="J831" s="45">
        <v>469900</v>
      </c>
      <c r="K831" s="44">
        <f t="shared" si="38"/>
        <v>0.4534775529192836</v>
      </c>
    </row>
    <row r="832" spans="1:11">
      <c r="A832" t="s">
        <v>9336</v>
      </c>
      <c r="B832" t="s">
        <v>3170</v>
      </c>
      <c r="C832" s="43">
        <v>50000</v>
      </c>
      <c r="D832">
        <v>100</v>
      </c>
      <c r="E832" s="43">
        <v>859800</v>
      </c>
      <c r="F832" s="43">
        <v>429900</v>
      </c>
      <c r="G832" s="44">
        <f t="shared" si="36"/>
        <v>0.5</v>
      </c>
      <c r="H832" s="45">
        <v>439900</v>
      </c>
      <c r="I832" s="44">
        <f t="shared" si="37"/>
        <v>0.4883693882298209</v>
      </c>
      <c r="J832" s="45">
        <v>469900</v>
      </c>
      <c r="K832" s="44">
        <f t="shared" si="38"/>
        <v>0.4534775529192836</v>
      </c>
    </row>
    <row r="833" spans="1:11">
      <c r="A833" t="s">
        <v>6185</v>
      </c>
      <c r="B833" t="s">
        <v>6184</v>
      </c>
      <c r="C833" s="43">
        <v>30000</v>
      </c>
      <c r="D833">
        <v>20</v>
      </c>
      <c r="E833" s="43">
        <v>859800</v>
      </c>
      <c r="F833" s="43">
        <v>429900</v>
      </c>
      <c r="G833" s="44">
        <f t="shared" si="36"/>
        <v>0.5</v>
      </c>
      <c r="H833" s="45">
        <v>439900</v>
      </c>
      <c r="I833" s="44">
        <f t="shared" si="37"/>
        <v>0.4883693882298209</v>
      </c>
      <c r="J833" s="45">
        <v>469900</v>
      </c>
      <c r="K833" s="44">
        <f t="shared" si="38"/>
        <v>0.4534775529192836</v>
      </c>
    </row>
    <row r="834" spans="1:11">
      <c r="A834" t="s">
        <v>6127</v>
      </c>
      <c r="B834" t="s">
        <v>6126</v>
      </c>
      <c r="C834" s="43">
        <v>30000</v>
      </c>
      <c r="D834">
        <v>10</v>
      </c>
      <c r="E834" s="43">
        <v>859800</v>
      </c>
      <c r="F834" s="43">
        <v>429900</v>
      </c>
      <c r="G834" s="44">
        <f t="shared" ref="G834:G897" si="39">1-(F834/E834)</f>
        <v>0.5</v>
      </c>
      <c r="H834" s="45">
        <v>439900</v>
      </c>
      <c r="I834" s="44">
        <f t="shared" ref="I834:I897" si="40">1-(H834/E834)</f>
        <v>0.4883693882298209</v>
      </c>
      <c r="J834" s="45">
        <v>469900</v>
      </c>
      <c r="K834" s="44">
        <f t="shared" ref="K834:K897" si="41">1-(J834/E834)</f>
        <v>0.4534775529192836</v>
      </c>
    </row>
    <row r="835" spans="1:11">
      <c r="A835" t="s">
        <v>6103</v>
      </c>
      <c r="B835" t="s">
        <v>6102</v>
      </c>
      <c r="C835" s="43">
        <v>30000</v>
      </c>
      <c r="D835">
        <v>2</v>
      </c>
      <c r="E835" s="43">
        <v>859800</v>
      </c>
      <c r="F835" s="43">
        <v>429900</v>
      </c>
      <c r="G835" s="44">
        <f t="shared" si="39"/>
        <v>0.5</v>
      </c>
      <c r="H835" s="45">
        <v>439900</v>
      </c>
      <c r="I835" s="44">
        <f t="shared" si="40"/>
        <v>0.4883693882298209</v>
      </c>
      <c r="J835" s="45">
        <v>469900</v>
      </c>
      <c r="K835" s="44">
        <f t="shared" si="41"/>
        <v>0.4534775529192836</v>
      </c>
    </row>
    <row r="836" spans="1:11">
      <c r="A836" t="s">
        <v>6081</v>
      </c>
      <c r="B836" t="s">
        <v>6080</v>
      </c>
      <c r="C836" s="43">
        <v>30000</v>
      </c>
      <c r="D836">
        <v>5</v>
      </c>
      <c r="E836" s="43">
        <v>859800</v>
      </c>
      <c r="F836" s="43">
        <v>429900</v>
      </c>
      <c r="G836" s="44">
        <f t="shared" si="39"/>
        <v>0.5</v>
      </c>
      <c r="H836" s="45">
        <v>439900</v>
      </c>
      <c r="I836" s="44">
        <f t="shared" si="40"/>
        <v>0.4883693882298209</v>
      </c>
      <c r="J836" s="45">
        <v>469900</v>
      </c>
      <c r="K836" s="44">
        <f t="shared" si="41"/>
        <v>0.4534775529192836</v>
      </c>
    </row>
    <row r="837" spans="1:11">
      <c r="A837" t="s">
        <v>6071</v>
      </c>
      <c r="B837" t="s">
        <v>6070</v>
      </c>
      <c r="C837" s="43">
        <v>30000</v>
      </c>
      <c r="D837">
        <v>14</v>
      </c>
      <c r="E837" s="43">
        <v>859800</v>
      </c>
      <c r="F837" s="43">
        <v>429900</v>
      </c>
      <c r="G837" s="44">
        <f t="shared" si="39"/>
        <v>0.5</v>
      </c>
      <c r="H837" s="45">
        <v>439900</v>
      </c>
      <c r="I837" s="44">
        <f t="shared" si="40"/>
        <v>0.4883693882298209</v>
      </c>
      <c r="J837" s="45">
        <v>469900</v>
      </c>
      <c r="K837" s="44">
        <f t="shared" si="41"/>
        <v>0.4534775529192836</v>
      </c>
    </row>
    <row r="838" spans="1:11">
      <c r="A838" t="s">
        <v>2338</v>
      </c>
      <c r="B838" t="s">
        <v>6055</v>
      </c>
      <c r="C838" s="43">
        <v>30000</v>
      </c>
      <c r="D838">
        <v>2</v>
      </c>
      <c r="E838" s="43">
        <v>859800</v>
      </c>
      <c r="F838" s="43">
        <v>429900</v>
      </c>
      <c r="G838" s="44">
        <f t="shared" si="39"/>
        <v>0.5</v>
      </c>
      <c r="H838" s="45">
        <v>439900</v>
      </c>
      <c r="I838" s="44">
        <f t="shared" si="40"/>
        <v>0.4883693882298209</v>
      </c>
      <c r="J838" s="45">
        <v>469900</v>
      </c>
      <c r="K838" s="44">
        <f t="shared" si="41"/>
        <v>0.4534775529192836</v>
      </c>
    </row>
    <row r="839" spans="1:11">
      <c r="A839" t="s">
        <v>2305</v>
      </c>
      <c r="B839" t="s">
        <v>5989</v>
      </c>
      <c r="C839" s="43">
        <v>30000</v>
      </c>
      <c r="D839">
        <v>2</v>
      </c>
      <c r="E839" s="43">
        <v>859800</v>
      </c>
      <c r="F839" s="43">
        <v>429900</v>
      </c>
      <c r="G839" s="44">
        <f t="shared" si="39"/>
        <v>0.5</v>
      </c>
      <c r="H839" s="45">
        <v>439900</v>
      </c>
      <c r="I839" s="44">
        <f t="shared" si="40"/>
        <v>0.4883693882298209</v>
      </c>
      <c r="J839" s="45">
        <v>469900</v>
      </c>
      <c r="K839" s="44">
        <f t="shared" si="41"/>
        <v>0.4534775529192836</v>
      </c>
    </row>
    <row r="840" spans="1:11">
      <c r="A840" t="s">
        <v>2306</v>
      </c>
      <c r="B840" t="s">
        <v>6004</v>
      </c>
      <c r="C840" s="43">
        <v>30000</v>
      </c>
      <c r="D840">
        <v>100</v>
      </c>
      <c r="E840" s="43">
        <v>859800</v>
      </c>
      <c r="F840" s="43">
        <v>429900</v>
      </c>
      <c r="G840" s="44">
        <f t="shared" si="39"/>
        <v>0.5</v>
      </c>
      <c r="H840" s="45">
        <v>439900</v>
      </c>
      <c r="I840" s="44">
        <f t="shared" si="40"/>
        <v>0.4883693882298209</v>
      </c>
      <c r="J840" s="45">
        <v>469900</v>
      </c>
      <c r="K840" s="44">
        <f t="shared" si="41"/>
        <v>0.4534775529192836</v>
      </c>
    </row>
    <row r="841" spans="1:11">
      <c r="A841" t="s">
        <v>2333</v>
      </c>
      <c r="B841" t="s">
        <v>5985</v>
      </c>
      <c r="C841" s="43">
        <v>30000</v>
      </c>
      <c r="D841">
        <v>100</v>
      </c>
      <c r="E841" s="43">
        <v>859800</v>
      </c>
      <c r="F841" s="43">
        <v>429900</v>
      </c>
      <c r="G841" s="44">
        <f t="shared" si="39"/>
        <v>0.5</v>
      </c>
      <c r="H841" s="45">
        <v>439900</v>
      </c>
      <c r="I841" s="44">
        <f t="shared" si="40"/>
        <v>0.4883693882298209</v>
      </c>
      <c r="J841" s="45">
        <v>469900</v>
      </c>
      <c r="K841" s="44">
        <f t="shared" si="41"/>
        <v>0.4534775529192836</v>
      </c>
    </row>
    <row r="842" spans="1:11">
      <c r="A842" t="s">
        <v>5920</v>
      </c>
      <c r="B842" t="s">
        <v>5919</v>
      </c>
      <c r="C842" s="43">
        <v>30000</v>
      </c>
      <c r="D842">
        <v>1</v>
      </c>
      <c r="E842" s="43">
        <v>859800</v>
      </c>
      <c r="F842" s="43">
        <v>429900</v>
      </c>
      <c r="G842" s="44">
        <f t="shared" si="39"/>
        <v>0.5</v>
      </c>
      <c r="H842" s="45">
        <v>439900</v>
      </c>
      <c r="I842" s="44">
        <f t="shared" si="40"/>
        <v>0.4883693882298209</v>
      </c>
      <c r="J842" s="45">
        <v>469900</v>
      </c>
      <c r="K842" s="44">
        <f t="shared" si="41"/>
        <v>0.4534775529192836</v>
      </c>
    </row>
    <row r="843" spans="1:11">
      <c r="A843" t="s">
        <v>6031</v>
      </c>
      <c r="B843" t="s">
        <v>6030</v>
      </c>
      <c r="C843" s="43">
        <v>30000</v>
      </c>
      <c r="D843">
        <v>100</v>
      </c>
      <c r="E843" s="43">
        <v>859800</v>
      </c>
      <c r="F843" s="43">
        <v>429900</v>
      </c>
      <c r="G843" s="44">
        <f t="shared" si="39"/>
        <v>0.5</v>
      </c>
      <c r="H843" s="45">
        <v>439900</v>
      </c>
      <c r="I843" s="44">
        <f t="shared" si="40"/>
        <v>0.4883693882298209</v>
      </c>
      <c r="J843" s="45">
        <v>469900</v>
      </c>
      <c r="K843" s="44">
        <f t="shared" si="41"/>
        <v>0.4534775529192836</v>
      </c>
    </row>
    <row r="844" spans="1:11">
      <c r="A844" t="s">
        <v>6029</v>
      </c>
      <c r="B844" t="s">
        <v>6028</v>
      </c>
      <c r="C844" s="43">
        <v>30000</v>
      </c>
      <c r="D844">
        <v>70</v>
      </c>
      <c r="E844" s="43">
        <v>859800</v>
      </c>
      <c r="F844" s="43">
        <v>429900</v>
      </c>
      <c r="G844" s="44">
        <f t="shared" si="39"/>
        <v>0.5</v>
      </c>
      <c r="H844" s="45">
        <v>439900</v>
      </c>
      <c r="I844" s="44">
        <f t="shared" si="40"/>
        <v>0.4883693882298209</v>
      </c>
      <c r="J844" s="45">
        <v>469900</v>
      </c>
      <c r="K844" s="44">
        <f t="shared" si="41"/>
        <v>0.4534775529192836</v>
      </c>
    </row>
    <row r="845" spans="1:11">
      <c r="A845" t="s">
        <v>6101</v>
      </c>
      <c r="B845" t="s">
        <v>6100</v>
      </c>
      <c r="C845" s="43">
        <v>30000</v>
      </c>
      <c r="D845">
        <v>0</v>
      </c>
      <c r="E845" s="43">
        <v>859800</v>
      </c>
      <c r="F845" s="43">
        <v>429900</v>
      </c>
      <c r="G845" s="44">
        <f t="shared" si="39"/>
        <v>0.5</v>
      </c>
      <c r="H845" s="45">
        <v>439900</v>
      </c>
      <c r="I845" s="44">
        <f t="shared" si="40"/>
        <v>0.4883693882298209</v>
      </c>
      <c r="J845" s="45">
        <v>469900</v>
      </c>
      <c r="K845" s="44">
        <f t="shared" si="41"/>
        <v>0.4534775529192836</v>
      </c>
    </row>
    <row r="846" spans="1:11">
      <c r="A846" t="s">
        <v>2335</v>
      </c>
      <c r="B846" t="s">
        <v>6017</v>
      </c>
      <c r="C846" s="43">
        <v>30000</v>
      </c>
      <c r="D846">
        <v>100</v>
      </c>
      <c r="E846" s="43">
        <v>859800</v>
      </c>
      <c r="F846" s="43">
        <v>429900</v>
      </c>
      <c r="G846" s="44">
        <f t="shared" si="39"/>
        <v>0.5</v>
      </c>
      <c r="H846" s="45">
        <v>439900</v>
      </c>
      <c r="I846" s="44">
        <f t="shared" si="40"/>
        <v>0.4883693882298209</v>
      </c>
      <c r="J846" s="45">
        <v>469900</v>
      </c>
      <c r="K846" s="44">
        <f t="shared" si="41"/>
        <v>0.4534775529192836</v>
      </c>
    </row>
    <row r="847" spans="1:11">
      <c r="A847" t="s">
        <v>6175</v>
      </c>
      <c r="B847" t="s">
        <v>6174</v>
      </c>
      <c r="C847" s="43">
        <v>30000</v>
      </c>
      <c r="D847">
        <v>100</v>
      </c>
      <c r="E847" s="43">
        <v>859800</v>
      </c>
      <c r="F847" s="43">
        <v>429900</v>
      </c>
      <c r="G847" s="44">
        <f t="shared" si="39"/>
        <v>0.5</v>
      </c>
      <c r="H847" s="45">
        <v>439900</v>
      </c>
      <c r="I847" s="44">
        <f t="shared" si="40"/>
        <v>0.4883693882298209</v>
      </c>
      <c r="J847" s="45">
        <v>469900</v>
      </c>
      <c r="K847" s="44">
        <f t="shared" si="41"/>
        <v>0.4534775529192836</v>
      </c>
    </row>
    <row r="848" spans="1:11">
      <c r="A848" t="s">
        <v>6161</v>
      </c>
      <c r="B848" t="s">
        <v>6160</v>
      </c>
      <c r="C848" s="43">
        <v>30000</v>
      </c>
      <c r="D848">
        <v>1</v>
      </c>
      <c r="E848" s="43">
        <v>859800</v>
      </c>
      <c r="F848" s="43">
        <v>429900</v>
      </c>
      <c r="G848" s="44">
        <f t="shared" si="39"/>
        <v>0.5</v>
      </c>
      <c r="H848" s="45">
        <v>439900</v>
      </c>
      <c r="I848" s="44">
        <f t="shared" si="40"/>
        <v>0.4883693882298209</v>
      </c>
      <c r="J848" s="45">
        <v>469900</v>
      </c>
      <c r="K848" s="44">
        <f t="shared" si="41"/>
        <v>0.4534775529192836</v>
      </c>
    </row>
    <row r="849" spans="1:11" ht="15.75" customHeight="1">
      <c r="A849" t="s">
        <v>2340</v>
      </c>
      <c r="B849" t="s">
        <v>6051</v>
      </c>
      <c r="C849" s="43">
        <v>30000</v>
      </c>
      <c r="D849">
        <v>100</v>
      </c>
      <c r="E849" s="43">
        <v>859800</v>
      </c>
      <c r="F849" s="43">
        <v>429900</v>
      </c>
      <c r="G849" s="44">
        <f t="shared" si="39"/>
        <v>0.5</v>
      </c>
      <c r="H849" s="45">
        <v>439900</v>
      </c>
      <c r="I849" s="44">
        <f t="shared" si="40"/>
        <v>0.4883693882298209</v>
      </c>
      <c r="J849" s="45">
        <v>469900</v>
      </c>
      <c r="K849" s="44">
        <f t="shared" si="41"/>
        <v>0.4534775529192836</v>
      </c>
    </row>
    <row r="850" spans="1:11">
      <c r="A850" t="s">
        <v>2337</v>
      </c>
      <c r="B850" t="s">
        <v>6009</v>
      </c>
      <c r="C850" s="43">
        <v>30000</v>
      </c>
      <c r="D850">
        <v>100</v>
      </c>
      <c r="E850" s="43">
        <v>859800</v>
      </c>
      <c r="F850" s="43">
        <v>429900</v>
      </c>
      <c r="G850" s="44">
        <f t="shared" si="39"/>
        <v>0.5</v>
      </c>
      <c r="H850" s="45">
        <v>439900</v>
      </c>
      <c r="I850" s="44">
        <f t="shared" si="40"/>
        <v>0.4883693882298209</v>
      </c>
      <c r="J850" s="45">
        <v>469900</v>
      </c>
      <c r="K850" s="44">
        <f t="shared" si="41"/>
        <v>0.4534775529192836</v>
      </c>
    </row>
    <row r="851" spans="1:11">
      <c r="A851" t="s">
        <v>2354</v>
      </c>
      <c r="B851" t="s">
        <v>7407</v>
      </c>
      <c r="C851" s="43">
        <v>30000</v>
      </c>
      <c r="D851">
        <v>6</v>
      </c>
      <c r="E851" s="43">
        <v>859800</v>
      </c>
      <c r="F851" s="43">
        <v>429900</v>
      </c>
      <c r="G851" s="44">
        <f t="shared" si="39"/>
        <v>0.5</v>
      </c>
      <c r="H851" s="45">
        <v>439900</v>
      </c>
      <c r="I851" s="44">
        <f t="shared" si="40"/>
        <v>0.4883693882298209</v>
      </c>
      <c r="J851" s="45">
        <v>469900</v>
      </c>
      <c r="K851" s="44">
        <f t="shared" si="41"/>
        <v>0.4534775529192836</v>
      </c>
    </row>
    <row r="852" spans="1:11">
      <c r="A852" t="s">
        <v>7545</v>
      </c>
      <c r="B852" t="s">
        <v>7544</v>
      </c>
      <c r="C852" s="43">
        <v>30000</v>
      </c>
      <c r="D852">
        <v>10</v>
      </c>
      <c r="E852" s="43">
        <v>945780.00000000012</v>
      </c>
      <c r="F852" s="43">
        <v>429900</v>
      </c>
      <c r="G852" s="44">
        <f t="shared" si="39"/>
        <v>0.54545454545454553</v>
      </c>
      <c r="H852" s="45">
        <v>439900</v>
      </c>
      <c r="I852" s="44">
        <f t="shared" si="40"/>
        <v>0.53488126202710995</v>
      </c>
      <c r="J852" s="45">
        <v>469900</v>
      </c>
      <c r="K852" s="44">
        <f t="shared" si="41"/>
        <v>0.50316141174480333</v>
      </c>
    </row>
    <row r="853" spans="1:11">
      <c r="A853" t="s">
        <v>7339</v>
      </c>
      <c r="B853" t="s">
        <v>7338</v>
      </c>
      <c r="C853" s="43">
        <v>30000</v>
      </c>
      <c r="D853">
        <v>100</v>
      </c>
      <c r="E853" s="43">
        <v>945780.00000000012</v>
      </c>
      <c r="F853" s="43">
        <v>429900</v>
      </c>
      <c r="G853" s="44">
        <f t="shared" si="39"/>
        <v>0.54545454545454553</v>
      </c>
      <c r="H853" s="45">
        <v>439900</v>
      </c>
      <c r="I853" s="44">
        <f t="shared" si="40"/>
        <v>0.53488126202710995</v>
      </c>
      <c r="J853" s="45">
        <v>469900</v>
      </c>
      <c r="K853" s="44">
        <f t="shared" si="41"/>
        <v>0.50316141174480333</v>
      </c>
    </row>
    <row r="854" spans="1:11">
      <c r="A854" t="s">
        <v>1785</v>
      </c>
      <c r="B854" t="s">
        <v>7460</v>
      </c>
      <c r="C854" s="43">
        <v>30000</v>
      </c>
      <c r="D854">
        <v>92</v>
      </c>
      <c r="E854" s="43">
        <v>945780.00000000012</v>
      </c>
      <c r="F854" s="43">
        <v>429900</v>
      </c>
      <c r="G854" s="44">
        <f t="shared" si="39"/>
        <v>0.54545454545454553</v>
      </c>
      <c r="H854" s="45">
        <v>439900</v>
      </c>
      <c r="I854" s="44">
        <f t="shared" si="40"/>
        <v>0.53488126202710995</v>
      </c>
      <c r="J854" s="45">
        <v>469900</v>
      </c>
      <c r="K854" s="44">
        <f t="shared" si="41"/>
        <v>0.50316141174480333</v>
      </c>
    </row>
    <row r="855" spans="1:11">
      <c r="A855" t="s">
        <v>5914</v>
      </c>
      <c r="B855" t="s">
        <v>5913</v>
      </c>
      <c r="C855" s="43">
        <v>20000</v>
      </c>
      <c r="D855">
        <v>10</v>
      </c>
      <c r="E855" s="43">
        <v>483780.00000000006</v>
      </c>
      <c r="F855" s="50">
        <v>219900</v>
      </c>
      <c r="G855" s="44">
        <f t="shared" si="39"/>
        <v>0.54545454545454553</v>
      </c>
      <c r="H855" s="45">
        <v>259900</v>
      </c>
      <c r="I855" s="44">
        <f t="shared" si="40"/>
        <v>0.46277233453222544</v>
      </c>
      <c r="J855" s="45">
        <v>269900</v>
      </c>
      <c r="K855" s="44">
        <f t="shared" si="41"/>
        <v>0.44210178180164539</v>
      </c>
    </row>
    <row r="856" spans="1:11">
      <c r="A856" t="s">
        <v>5719</v>
      </c>
      <c r="B856" t="s">
        <v>5718</v>
      </c>
      <c r="C856" s="43">
        <v>30000</v>
      </c>
      <c r="D856">
        <v>56</v>
      </c>
      <c r="E856" s="43">
        <v>945780.00000000012</v>
      </c>
      <c r="F856" s="43">
        <v>429900</v>
      </c>
      <c r="G856" s="44">
        <f t="shared" si="39"/>
        <v>0.54545454545454553</v>
      </c>
      <c r="H856" s="45">
        <v>439900</v>
      </c>
      <c r="I856" s="44">
        <f t="shared" si="40"/>
        <v>0.53488126202710995</v>
      </c>
      <c r="J856" s="45">
        <v>469900</v>
      </c>
      <c r="K856" s="44">
        <f t="shared" si="41"/>
        <v>0.50316141174480333</v>
      </c>
    </row>
    <row r="857" spans="1:11">
      <c r="A857" t="s">
        <v>5717</v>
      </c>
      <c r="B857" t="s">
        <v>5716</v>
      </c>
      <c r="C857" s="43">
        <v>30000</v>
      </c>
      <c r="D857">
        <v>0</v>
      </c>
      <c r="E857" s="43">
        <v>945780.00000000012</v>
      </c>
      <c r="F857" s="43">
        <v>429900</v>
      </c>
      <c r="G857" s="44">
        <f t="shared" si="39"/>
        <v>0.54545454545454553</v>
      </c>
      <c r="H857" s="45">
        <v>439900</v>
      </c>
      <c r="I857" s="44">
        <f t="shared" si="40"/>
        <v>0.53488126202710995</v>
      </c>
      <c r="J857" s="45">
        <v>469900</v>
      </c>
      <c r="K857" s="44">
        <f t="shared" si="41"/>
        <v>0.50316141174480333</v>
      </c>
    </row>
    <row r="858" spans="1:11">
      <c r="A858" t="s">
        <v>9337</v>
      </c>
      <c r="B858" t="s">
        <v>9338</v>
      </c>
      <c r="C858" s="43">
        <v>30000</v>
      </c>
      <c r="D858">
        <v>0</v>
      </c>
      <c r="E858" s="43">
        <v>859800</v>
      </c>
      <c r="F858" s="43">
        <v>429900</v>
      </c>
      <c r="G858" s="44">
        <f t="shared" si="39"/>
        <v>0.5</v>
      </c>
      <c r="H858" s="45">
        <v>439900</v>
      </c>
      <c r="I858" s="44">
        <f t="shared" si="40"/>
        <v>0.4883693882298209</v>
      </c>
      <c r="J858" s="45">
        <v>469900</v>
      </c>
      <c r="K858" s="44">
        <f t="shared" si="41"/>
        <v>0.4534775529192836</v>
      </c>
    </row>
    <row r="859" spans="1:11">
      <c r="A859" t="s">
        <v>9339</v>
      </c>
      <c r="B859" t="s">
        <v>3865</v>
      </c>
      <c r="C859" s="43">
        <v>20000</v>
      </c>
      <c r="D859">
        <v>1</v>
      </c>
      <c r="E859" s="43">
        <v>859800</v>
      </c>
      <c r="F859" s="43">
        <v>429900</v>
      </c>
      <c r="G859" s="44">
        <f t="shared" si="39"/>
        <v>0.5</v>
      </c>
      <c r="H859" s="45">
        <v>439900</v>
      </c>
      <c r="I859" s="44">
        <f t="shared" si="40"/>
        <v>0.4883693882298209</v>
      </c>
      <c r="J859" s="45">
        <v>469900</v>
      </c>
      <c r="K859" s="44">
        <f t="shared" si="41"/>
        <v>0.4534775529192836</v>
      </c>
    </row>
    <row r="860" spans="1:11">
      <c r="A860" t="s">
        <v>9340</v>
      </c>
      <c r="B860" t="s">
        <v>9341</v>
      </c>
      <c r="C860" s="43">
        <v>30000</v>
      </c>
      <c r="D860">
        <v>0</v>
      </c>
      <c r="E860" s="43">
        <v>859800</v>
      </c>
      <c r="F860" s="43">
        <v>429900</v>
      </c>
      <c r="G860" s="44">
        <f t="shared" si="39"/>
        <v>0.5</v>
      </c>
      <c r="H860" s="45">
        <v>439900</v>
      </c>
      <c r="I860" s="44">
        <f t="shared" si="40"/>
        <v>0.4883693882298209</v>
      </c>
      <c r="J860" s="45">
        <v>469900</v>
      </c>
      <c r="K860" s="44">
        <f t="shared" si="41"/>
        <v>0.4534775529192836</v>
      </c>
    </row>
    <row r="861" spans="1:11">
      <c r="A861" t="s">
        <v>9342</v>
      </c>
      <c r="B861" t="s">
        <v>9343</v>
      </c>
      <c r="C861" s="43">
        <v>30000</v>
      </c>
      <c r="D861">
        <v>0</v>
      </c>
      <c r="E861" s="43">
        <v>945780.00000000012</v>
      </c>
      <c r="F861" s="43">
        <v>429900</v>
      </c>
      <c r="G861" s="44">
        <f t="shared" si="39"/>
        <v>0.54545454545454553</v>
      </c>
      <c r="H861" s="45">
        <v>439900</v>
      </c>
      <c r="I861" s="44">
        <f t="shared" si="40"/>
        <v>0.53488126202710995</v>
      </c>
      <c r="J861" s="45">
        <v>469900</v>
      </c>
      <c r="K861" s="44">
        <f t="shared" si="41"/>
        <v>0.50316141174480333</v>
      </c>
    </row>
    <row r="862" spans="1:11">
      <c r="A862" t="s">
        <v>9344</v>
      </c>
      <c r="B862" t="s">
        <v>9345</v>
      </c>
      <c r="C862" s="43">
        <v>30000</v>
      </c>
      <c r="D862">
        <v>10</v>
      </c>
      <c r="E862" s="43">
        <v>945780.00000000012</v>
      </c>
      <c r="F862" s="43">
        <v>429900</v>
      </c>
      <c r="G862" s="44">
        <f t="shared" si="39"/>
        <v>0.54545454545454553</v>
      </c>
      <c r="H862" s="45">
        <v>439900</v>
      </c>
      <c r="I862" s="44">
        <f t="shared" si="40"/>
        <v>0.53488126202710995</v>
      </c>
      <c r="J862" s="45">
        <v>469900</v>
      </c>
      <c r="K862" s="44">
        <f t="shared" si="41"/>
        <v>0.50316141174480333</v>
      </c>
    </row>
    <row r="863" spans="1:11">
      <c r="A863" t="s">
        <v>9346</v>
      </c>
      <c r="B863" t="s">
        <v>9347</v>
      </c>
      <c r="C863" s="43">
        <v>20000</v>
      </c>
      <c r="D863">
        <v>100</v>
      </c>
      <c r="E863" s="43">
        <v>879800</v>
      </c>
      <c r="F863" s="43">
        <v>439900</v>
      </c>
      <c r="G863" s="44">
        <f t="shared" si="39"/>
        <v>0.5</v>
      </c>
      <c r="H863" s="45">
        <v>449900</v>
      </c>
      <c r="I863" s="44">
        <f t="shared" si="40"/>
        <v>0.48863378040463745</v>
      </c>
      <c r="J863" s="45">
        <v>479900</v>
      </c>
      <c r="K863" s="44">
        <f t="shared" si="41"/>
        <v>0.4545351216185497</v>
      </c>
    </row>
    <row r="864" spans="1:11">
      <c r="A864" t="s">
        <v>9348</v>
      </c>
      <c r="B864" t="s">
        <v>9349</v>
      </c>
      <c r="C864" s="43">
        <v>30000</v>
      </c>
      <c r="D864">
        <v>100</v>
      </c>
      <c r="E864" s="43">
        <v>879800</v>
      </c>
      <c r="F864" s="43">
        <v>439900</v>
      </c>
      <c r="G864" s="44">
        <f t="shared" si="39"/>
        <v>0.5</v>
      </c>
      <c r="H864" s="45">
        <v>449900</v>
      </c>
      <c r="I864" s="44">
        <f t="shared" si="40"/>
        <v>0.48863378040463745</v>
      </c>
      <c r="J864" s="45">
        <v>479900</v>
      </c>
      <c r="K864" s="44">
        <f t="shared" si="41"/>
        <v>0.4545351216185497</v>
      </c>
    </row>
    <row r="865" spans="1:11">
      <c r="A865" t="s">
        <v>9350</v>
      </c>
      <c r="B865" t="s">
        <v>9351</v>
      </c>
      <c r="C865" s="43">
        <v>30000</v>
      </c>
      <c r="D865">
        <v>100</v>
      </c>
      <c r="E865" s="43">
        <v>879800</v>
      </c>
      <c r="F865" s="43">
        <v>439900</v>
      </c>
      <c r="G865" s="44">
        <f t="shared" si="39"/>
        <v>0.5</v>
      </c>
      <c r="H865" s="45">
        <v>449900</v>
      </c>
      <c r="I865" s="44">
        <f t="shared" si="40"/>
        <v>0.48863378040463745</v>
      </c>
      <c r="J865" s="45">
        <v>479900</v>
      </c>
      <c r="K865" s="44">
        <f t="shared" si="41"/>
        <v>0.4545351216185497</v>
      </c>
    </row>
    <row r="866" spans="1:11">
      <c r="A866" t="s">
        <v>9352</v>
      </c>
      <c r="B866" t="s">
        <v>9353</v>
      </c>
      <c r="C866" s="43">
        <v>30000</v>
      </c>
      <c r="D866">
        <v>100</v>
      </c>
      <c r="E866" s="43">
        <v>879800</v>
      </c>
      <c r="F866" s="43">
        <v>439900</v>
      </c>
      <c r="G866" s="44">
        <f t="shared" si="39"/>
        <v>0.5</v>
      </c>
      <c r="H866" s="45">
        <v>449900</v>
      </c>
      <c r="I866" s="44">
        <f t="shared" si="40"/>
        <v>0.48863378040463745</v>
      </c>
      <c r="J866" s="45">
        <v>479900</v>
      </c>
      <c r="K866" s="44">
        <f t="shared" si="41"/>
        <v>0.4545351216185497</v>
      </c>
    </row>
    <row r="867" spans="1:11">
      <c r="A867" t="s">
        <v>9354</v>
      </c>
      <c r="B867" t="s">
        <v>9355</v>
      </c>
      <c r="C867" s="43">
        <v>30000</v>
      </c>
      <c r="D867">
        <v>100</v>
      </c>
      <c r="E867" s="43">
        <v>879800</v>
      </c>
      <c r="F867" s="43">
        <v>439900</v>
      </c>
      <c r="G867" s="44">
        <f t="shared" si="39"/>
        <v>0.5</v>
      </c>
      <c r="H867" s="45">
        <v>449900</v>
      </c>
      <c r="I867" s="44">
        <f t="shared" si="40"/>
        <v>0.48863378040463745</v>
      </c>
      <c r="J867" s="45">
        <v>479900</v>
      </c>
      <c r="K867" s="44">
        <f t="shared" si="41"/>
        <v>0.4545351216185497</v>
      </c>
    </row>
    <row r="868" spans="1:11">
      <c r="A868" t="s">
        <v>9356</v>
      </c>
      <c r="B868" t="s">
        <v>9357</v>
      </c>
      <c r="C868" s="43">
        <v>30000</v>
      </c>
      <c r="D868">
        <v>0</v>
      </c>
      <c r="E868" s="43">
        <v>879800</v>
      </c>
      <c r="F868" s="43">
        <v>439900</v>
      </c>
      <c r="G868" s="44">
        <f t="shared" si="39"/>
        <v>0.5</v>
      </c>
      <c r="H868" s="45">
        <v>449900</v>
      </c>
      <c r="I868" s="44">
        <f t="shared" si="40"/>
        <v>0.48863378040463745</v>
      </c>
      <c r="J868" s="45">
        <v>479900</v>
      </c>
      <c r="K868" s="44">
        <f t="shared" si="41"/>
        <v>0.4545351216185497</v>
      </c>
    </row>
    <row r="869" spans="1:11">
      <c r="A869" t="s">
        <v>9358</v>
      </c>
      <c r="B869" t="s">
        <v>9359</v>
      </c>
      <c r="C869" s="43">
        <v>30000</v>
      </c>
      <c r="D869">
        <v>0</v>
      </c>
      <c r="E869" s="43">
        <v>879800</v>
      </c>
      <c r="F869" s="43">
        <v>439900</v>
      </c>
      <c r="G869" s="44">
        <f t="shared" si="39"/>
        <v>0.5</v>
      </c>
      <c r="H869" s="45">
        <v>449900</v>
      </c>
      <c r="I869" s="44">
        <f t="shared" si="40"/>
        <v>0.48863378040463745</v>
      </c>
      <c r="J869" s="45">
        <v>479900</v>
      </c>
      <c r="K869" s="44">
        <f t="shared" si="41"/>
        <v>0.4545351216185497</v>
      </c>
    </row>
    <row r="870" spans="1:11">
      <c r="A870" t="s">
        <v>9360</v>
      </c>
      <c r="B870" t="s">
        <v>3230</v>
      </c>
      <c r="C870" s="43">
        <v>50000</v>
      </c>
      <c r="D870">
        <v>32</v>
      </c>
      <c r="E870" s="43">
        <v>879800</v>
      </c>
      <c r="F870" s="43">
        <v>439900</v>
      </c>
      <c r="G870" s="44">
        <f t="shared" si="39"/>
        <v>0.5</v>
      </c>
      <c r="H870" s="45">
        <v>449900</v>
      </c>
      <c r="I870" s="44">
        <f t="shared" si="40"/>
        <v>0.48863378040463745</v>
      </c>
      <c r="J870" s="45">
        <v>479900</v>
      </c>
      <c r="K870" s="44">
        <f t="shared" si="41"/>
        <v>0.4545351216185497</v>
      </c>
    </row>
    <row r="871" spans="1:11">
      <c r="A871" t="s">
        <v>6141</v>
      </c>
      <c r="B871" t="s">
        <v>6140</v>
      </c>
      <c r="C871" s="43">
        <v>30000</v>
      </c>
      <c r="D871">
        <v>10</v>
      </c>
      <c r="E871" s="43">
        <v>879800</v>
      </c>
      <c r="F871" s="43">
        <v>439900</v>
      </c>
      <c r="G871" s="44">
        <f t="shared" si="39"/>
        <v>0.5</v>
      </c>
      <c r="H871" s="45">
        <v>449900</v>
      </c>
      <c r="I871" s="44">
        <f t="shared" si="40"/>
        <v>0.48863378040463745</v>
      </c>
      <c r="J871" s="45">
        <v>479900</v>
      </c>
      <c r="K871" s="44">
        <f t="shared" si="41"/>
        <v>0.4545351216185497</v>
      </c>
    </row>
    <row r="872" spans="1:11">
      <c r="A872" t="s">
        <v>6065</v>
      </c>
      <c r="B872" t="s">
        <v>6064</v>
      </c>
      <c r="C872" s="43">
        <v>30000</v>
      </c>
      <c r="D872">
        <v>2</v>
      </c>
      <c r="E872" s="43">
        <v>879800</v>
      </c>
      <c r="F872" s="43">
        <v>439900</v>
      </c>
      <c r="G872" s="44">
        <f t="shared" si="39"/>
        <v>0.5</v>
      </c>
      <c r="H872" s="45">
        <v>449900</v>
      </c>
      <c r="I872" s="44">
        <f t="shared" si="40"/>
        <v>0.48863378040463745</v>
      </c>
      <c r="J872" s="45">
        <v>479900</v>
      </c>
      <c r="K872" s="44">
        <f t="shared" si="41"/>
        <v>0.4545351216185497</v>
      </c>
    </row>
    <row r="873" spans="1:11">
      <c r="A873" t="s">
        <v>2303</v>
      </c>
      <c r="B873" t="s">
        <v>6012</v>
      </c>
      <c r="C873" s="43">
        <v>30000</v>
      </c>
      <c r="D873">
        <v>2</v>
      </c>
      <c r="E873" s="43">
        <v>879800</v>
      </c>
      <c r="F873" s="43">
        <v>439900</v>
      </c>
      <c r="G873" s="44">
        <f t="shared" si="39"/>
        <v>0.5</v>
      </c>
      <c r="H873" s="45">
        <v>449900</v>
      </c>
      <c r="I873" s="44">
        <f t="shared" si="40"/>
        <v>0.48863378040463745</v>
      </c>
      <c r="J873" s="45">
        <v>479900</v>
      </c>
      <c r="K873" s="44">
        <f t="shared" si="41"/>
        <v>0.4545351216185497</v>
      </c>
    </row>
    <row r="874" spans="1:11">
      <c r="A874" t="s">
        <v>2302</v>
      </c>
      <c r="B874" t="s">
        <v>6016</v>
      </c>
      <c r="C874" s="43">
        <v>30000</v>
      </c>
      <c r="D874">
        <v>2</v>
      </c>
      <c r="E874" s="43">
        <v>879800</v>
      </c>
      <c r="F874" s="43">
        <v>439900</v>
      </c>
      <c r="G874" s="44">
        <f t="shared" si="39"/>
        <v>0.5</v>
      </c>
      <c r="H874" s="45">
        <v>449900</v>
      </c>
      <c r="I874" s="44">
        <f t="shared" si="40"/>
        <v>0.48863378040463745</v>
      </c>
      <c r="J874" s="45">
        <v>479900</v>
      </c>
      <c r="K874" s="44">
        <f t="shared" si="41"/>
        <v>0.4545351216185497</v>
      </c>
    </row>
    <row r="875" spans="1:11">
      <c r="A875" t="s">
        <v>2331</v>
      </c>
      <c r="B875" t="s">
        <v>5956</v>
      </c>
      <c r="C875" s="43">
        <v>30000</v>
      </c>
      <c r="D875">
        <v>2</v>
      </c>
      <c r="E875" s="43">
        <v>879800</v>
      </c>
      <c r="F875" s="43">
        <v>439900</v>
      </c>
      <c r="G875" s="44">
        <f t="shared" si="39"/>
        <v>0.5</v>
      </c>
      <c r="H875" s="45">
        <v>449900</v>
      </c>
      <c r="I875" s="44">
        <f t="shared" si="40"/>
        <v>0.48863378040463745</v>
      </c>
      <c r="J875" s="45">
        <v>479900</v>
      </c>
      <c r="K875" s="44">
        <f t="shared" si="41"/>
        <v>0.4545351216185497</v>
      </c>
    </row>
    <row r="876" spans="1:11">
      <c r="A876" t="s">
        <v>2304</v>
      </c>
      <c r="B876" t="s">
        <v>5947</v>
      </c>
      <c r="C876" s="43">
        <v>30000</v>
      </c>
      <c r="D876">
        <v>1</v>
      </c>
      <c r="E876" s="43">
        <v>879800</v>
      </c>
      <c r="F876" s="43">
        <v>439900</v>
      </c>
      <c r="G876" s="44">
        <f t="shared" si="39"/>
        <v>0.5</v>
      </c>
      <c r="H876" s="45">
        <v>449900</v>
      </c>
      <c r="I876" s="44">
        <f t="shared" si="40"/>
        <v>0.48863378040463745</v>
      </c>
      <c r="J876" s="45">
        <v>479900</v>
      </c>
      <c r="K876" s="44">
        <f t="shared" si="41"/>
        <v>0.4545351216185497</v>
      </c>
    </row>
    <row r="877" spans="1:11">
      <c r="A877" t="s">
        <v>2339</v>
      </c>
      <c r="B877" t="s">
        <v>6044</v>
      </c>
      <c r="C877" s="43">
        <v>30000</v>
      </c>
      <c r="D877">
        <v>1</v>
      </c>
      <c r="E877" s="43">
        <v>879800</v>
      </c>
      <c r="F877" s="43">
        <v>439900</v>
      </c>
      <c r="G877" s="44">
        <f t="shared" si="39"/>
        <v>0.5</v>
      </c>
      <c r="H877" s="45">
        <v>449900</v>
      </c>
      <c r="I877" s="44">
        <f t="shared" si="40"/>
        <v>0.48863378040463745</v>
      </c>
      <c r="J877" s="45">
        <v>479900</v>
      </c>
      <c r="K877" s="44">
        <f t="shared" si="41"/>
        <v>0.4545351216185497</v>
      </c>
    </row>
    <row r="878" spans="1:11">
      <c r="A878" t="s">
        <v>6183</v>
      </c>
      <c r="B878" t="s">
        <v>6182</v>
      </c>
      <c r="C878" s="43">
        <v>30000</v>
      </c>
      <c r="D878">
        <v>100</v>
      </c>
      <c r="E878" s="43">
        <v>879800</v>
      </c>
      <c r="F878" s="43">
        <v>439900</v>
      </c>
      <c r="G878" s="44">
        <f t="shared" si="39"/>
        <v>0.5</v>
      </c>
      <c r="H878" s="45">
        <v>449900</v>
      </c>
      <c r="I878" s="44">
        <f t="shared" si="40"/>
        <v>0.48863378040463745</v>
      </c>
      <c r="J878" s="45">
        <v>479900</v>
      </c>
      <c r="K878" s="44">
        <f t="shared" si="41"/>
        <v>0.4545351216185497</v>
      </c>
    </row>
    <row r="879" spans="1:11">
      <c r="A879" t="s">
        <v>5922</v>
      </c>
      <c r="B879" t="s">
        <v>5921</v>
      </c>
      <c r="C879" s="43">
        <v>30000</v>
      </c>
      <c r="D879">
        <v>100</v>
      </c>
      <c r="E879" s="43">
        <v>879800</v>
      </c>
      <c r="F879" s="43">
        <v>439900</v>
      </c>
      <c r="G879" s="44">
        <f t="shared" si="39"/>
        <v>0.5</v>
      </c>
      <c r="H879" s="45">
        <v>449900</v>
      </c>
      <c r="I879" s="44">
        <f t="shared" si="40"/>
        <v>0.48863378040463745</v>
      </c>
      <c r="J879" s="45">
        <v>479900</v>
      </c>
      <c r="K879" s="44">
        <f t="shared" si="41"/>
        <v>0.4545351216185497</v>
      </c>
    </row>
    <row r="880" spans="1:11">
      <c r="A880" t="s">
        <v>6111</v>
      </c>
      <c r="B880" t="s">
        <v>6110</v>
      </c>
      <c r="C880" s="43">
        <v>30000</v>
      </c>
      <c r="D880">
        <v>1</v>
      </c>
      <c r="E880" s="43">
        <v>879800</v>
      </c>
      <c r="F880" s="43">
        <v>439900</v>
      </c>
      <c r="G880" s="44">
        <f t="shared" si="39"/>
        <v>0.5</v>
      </c>
      <c r="H880" s="45">
        <v>449900</v>
      </c>
      <c r="I880" s="44">
        <f t="shared" si="40"/>
        <v>0.48863378040463745</v>
      </c>
      <c r="J880" s="45">
        <v>479900</v>
      </c>
      <c r="K880" s="44">
        <f t="shared" si="41"/>
        <v>0.4545351216185497</v>
      </c>
    </row>
    <row r="881" spans="1:11">
      <c r="A881" t="s">
        <v>2330</v>
      </c>
      <c r="B881" t="s">
        <v>6027</v>
      </c>
      <c r="C881" s="43">
        <v>30000</v>
      </c>
      <c r="D881">
        <v>100</v>
      </c>
      <c r="E881" s="43">
        <v>879800</v>
      </c>
      <c r="F881" s="43">
        <v>439900</v>
      </c>
      <c r="G881" s="44">
        <f t="shared" si="39"/>
        <v>0.5</v>
      </c>
      <c r="H881" s="45">
        <v>449900</v>
      </c>
      <c r="I881" s="44">
        <f t="shared" si="40"/>
        <v>0.48863378040463745</v>
      </c>
      <c r="J881" s="45">
        <v>479900</v>
      </c>
      <c r="K881" s="44">
        <f t="shared" si="41"/>
        <v>0.4545351216185497</v>
      </c>
    </row>
    <row r="882" spans="1:11">
      <c r="A882" t="s">
        <v>6159</v>
      </c>
      <c r="B882" t="s">
        <v>6158</v>
      </c>
      <c r="C882" s="43">
        <v>30000</v>
      </c>
      <c r="D882">
        <v>100</v>
      </c>
      <c r="E882" s="43">
        <v>879800</v>
      </c>
      <c r="F882" s="43">
        <v>439900</v>
      </c>
      <c r="G882" s="44">
        <f t="shared" si="39"/>
        <v>0.5</v>
      </c>
      <c r="H882" s="45">
        <v>449900</v>
      </c>
      <c r="I882" s="44">
        <f t="shared" si="40"/>
        <v>0.48863378040463745</v>
      </c>
      <c r="J882" s="45">
        <v>479900</v>
      </c>
      <c r="K882" s="44">
        <f t="shared" si="41"/>
        <v>0.4545351216185497</v>
      </c>
    </row>
    <row r="883" spans="1:11">
      <c r="A883" t="s">
        <v>6133</v>
      </c>
      <c r="B883" t="s">
        <v>6132</v>
      </c>
      <c r="C883" s="43">
        <v>30000</v>
      </c>
      <c r="D883">
        <v>100</v>
      </c>
      <c r="E883" s="43">
        <v>879800</v>
      </c>
      <c r="F883" s="43">
        <v>439900</v>
      </c>
      <c r="G883" s="44">
        <f t="shared" si="39"/>
        <v>0.5</v>
      </c>
      <c r="H883" s="45">
        <v>449900</v>
      </c>
      <c r="I883" s="44">
        <f t="shared" si="40"/>
        <v>0.48863378040463745</v>
      </c>
      <c r="J883" s="45">
        <v>479900</v>
      </c>
      <c r="K883" s="44">
        <f t="shared" si="41"/>
        <v>0.4545351216185497</v>
      </c>
    </row>
    <row r="884" spans="1:11">
      <c r="A884" t="s">
        <v>6097</v>
      </c>
      <c r="B884" t="s">
        <v>6096</v>
      </c>
      <c r="C884" s="43">
        <v>30000</v>
      </c>
      <c r="D884">
        <v>100</v>
      </c>
      <c r="E884" s="43">
        <v>879800</v>
      </c>
      <c r="F884" s="43">
        <v>439900</v>
      </c>
      <c r="G884" s="44">
        <f t="shared" si="39"/>
        <v>0.5</v>
      </c>
      <c r="H884" s="45">
        <v>449900</v>
      </c>
      <c r="I884" s="44">
        <f t="shared" si="40"/>
        <v>0.48863378040463745</v>
      </c>
      <c r="J884" s="45">
        <v>479900</v>
      </c>
      <c r="K884" s="44">
        <f t="shared" si="41"/>
        <v>0.4545351216185497</v>
      </c>
    </row>
    <row r="885" spans="1:11">
      <c r="A885" t="s">
        <v>2332</v>
      </c>
      <c r="B885" t="s">
        <v>5944</v>
      </c>
      <c r="C885" s="43">
        <v>30000</v>
      </c>
      <c r="D885">
        <v>100</v>
      </c>
      <c r="E885" s="43">
        <v>879800</v>
      </c>
      <c r="F885" s="43">
        <v>439900</v>
      </c>
      <c r="G885" s="44">
        <f t="shared" si="39"/>
        <v>0.5</v>
      </c>
      <c r="H885" s="45">
        <v>449900</v>
      </c>
      <c r="I885" s="44">
        <f t="shared" si="40"/>
        <v>0.48863378040463745</v>
      </c>
      <c r="J885" s="45">
        <v>479900</v>
      </c>
      <c r="K885" s="44">
        <f t="shared" si="41"/>
        <v>0.4545351216185497</v>
      </c>
    </row>
    <row r="886" spans="1:11">
      <c r="A886" t="s">
        <v>2336</v>
      </c>
      <c r="B886" t="s">
        <v>6023</v>
      </c>
      <c r="C886" s="43">
        <v>30000</v>
      </c>
      <c r="D886">
        <v>100</v>
      </c>
      <c r="E886" s="43">
        <v>879800</v>
      </c>
      <c r="F886" s="43">
        <v>439900</v>
      </c>
      <c r="G886" s="44">
        <f t="shared" si="39"/>
        <v>0.5</v>
      </c>
      <c r="H886" s="45">
        <v>449900</v>
      </c>
      <c r="I886" s="44">
        <f t="shared" si="40"/>
        <v>0.48863378040463745</v>
      </c>
      <c r="J886" s="45">
        <v>479900</v>
      </c>
      <c r="K886" s="44">
        <f t="shared" si="41"/>
        <v>0.4545351216185497</v>
      </c>
    </row>
    <row r="887" spans="1:11">
      <c r="A887" t="s">
        <v>2334</v>
      </c>
      <c r="B887" t="s">
        <v>5981</v>
      </c>
      <c r="C887" s="43">
        <v>30000</v>
      </c>
      <c r="D887">
        <v>100</v>
      </c>
      <c r="E887" s="43">
        <v>879800</v>
      </c>
      <c r="F887" s="43">
        <v>439900</v>
      </c>
      <c r="G887" s="44">
        <f t="shared" si="39"/>
        <v>0.5</v>
      </c>
      <c r="H887" s="45">
        <v>449900</v>
      </c>
      <c r="I887" s="44">
        <f t="shared" si="40"/>
        <v>0.48863378040463745</v>
      </c>
      <c r="J887" s="45">
        <v>479900</v>
      </c>
      <c r="K887" s="44">
        <f t="shared" si="41"/>
        <v>0.4545351216185497</v>
      </c>
    </row>
    <row r="888" spans="1:11">
      <c r="A888" t="s">
        <v>6079</v>
      </c>
      <c r="B888" t="s">
        <v>6078</v>
      </c>
      <c r="C888" s="43">
        <v>30000</v>
      </c>
      <c r="D888">
        <v>89</v>
      </c>
      <c r="E888" s="43">
        <v>879800</v>
      </c>
      <c r="F888" s="43">
        <v>439900</v>
      </c>
      <c r="G888" s="44">
        <f t="shared" si="39"/>
        <v>0.5</v>
      </c>
      <c r="H888" s="45">
        <v>449900</v>
      </c>
      <c r="I888" s="44">
        <f t="shared" si="40"/>
        <v>0.48863378040463745</v>
      </c>
      <c r="J888" s="45">
        <v>479900</v>
      </c>
      <c r="K888" s="44">
        <f t="shared" si="41"/>
        <v>0.4545351216185497</v>
      </c>
    </row>
    <row r="889" spans="1:11">
      <c r="A889" t="s">
        <v>6131</v>
      </c>
      <c r="B889" t="s">
        <v>6130</v>
      </c>
      <c r="C889" s="43">
        <v>30000</v>
      </c>
      <c r="D889">
        <v>22</v>
      </c>
      <c r="E889" s="43">
        <v>879800</v>
      </c>
      <c r="F889" s="43">
        <v>439900</v>
      </c>
      <c r="G889" s="44">
        <f t="shared" si="39"/>
        <v>0.5</v>
      </c>
      <c r="H889" s="45">
        <v>449900</v>
      </c>
      <c r="I889" s="44">
        <f t="shared" si="40"/>
        <v>0.48863378040463745</v>
      </c>
      <c r="J889" s="45">
        <v>479900</v>
      </c>
      <c r="K889" s="44">
        <f t="shared" si="41"/>
        <v>0.4545351216185497</v>
      </c>
    </row>
    <row r="890" spans="1:11">
      <c r="A890" t="s">
        <v>6061</v>
      </c>
      <c r="B890" t="s">
        <v>6060</v>
      </c>
      <c r="C890" s="43">
        <v>30000</v>
      </c>
      <c r="D890">
        <v>100</v>
      </c>
      <c r="E890" s="43">
        <v>879800</v>
      </c>
      <c r="F890" s="43">
        <v>439900</v>
      </c>
      <c r="G890" s="44">
        <f t="shared" si="39"/>
        <v>0.5</v>
      </c>
      <c r="H890" s="45">
        <v>449900</v>
      </c>
      <c r="I890" s="44">
        <f t="shared" si="40"/>
        <v>0.48863378040463745</v>
      </c>
      <c r="J890" s="45">
        <v>479900</v>
      </c>
      <c r="K890" s="44">
        <f t="shared" si="41"/>
        <v>0.4545351216185497</v>
      </c>
    </row>
    <row r="891" spans="1:11">
      <c r="A891" t="s">
        <v>5998</v>
      </c>
      <c r="B891" t="s">
        <v>5997</v>
      </c>
      <c r="C891" s="43">
        <v>30000</v>
      </c>
      <c r="D891">
        <v>100</v>
      </c>
      <c r="E891" s="43">
        <v>879800</v>
      </c>
      <c r="F891" s="43">
        <v>439900</v>
      </c>
      <c r="G891" s="44">
        <f t="shared" si="39"/>
        <v>0.5</v>
      </c>
      <c r="H891" s="45">
        <v>449900</v>
      </c>
      <c r="I891" s="44">
        <f t="shared" si="40"/>
        <v>0.48863378040463745</v>
      </c>
      <c r="J891" s="45">
        <v>479900</v>
      </c>
      <c r="K891" s="44">
        <f t="shared" si="41"/>
        <v>0.4545351216185497</v>
      </c>
    </row>
    <row r="892" spans="1:11">
      <c r="A892" t="s">
        <v>6171</v>
      </c>
      <c r="B892" t="s">
        <v>6170</v>
      </c>
      <c r="C892" s="43">
        <v>30000</v>
      </c>
      <c r="D892">
        <v>100</v>
      </c>
      <c r="E892" s="43">
        <v>879800</v>
      </c>
      <c r="F892" s="43">
        <v>439900</v>
      </c>
      <c r="G892" s="44">
        <f t="shared" si="39"/>
        <v>0.5</v>
      </c>
      <c r="H892" s="45">
        <v>449900</v>
      </c>
      <c r="I892" s="44">
        <f t="shared" si="40"/>
        <v>0.48863378040463745</v>
      </c>
      <c r="J892" s="45">
        <v>479900</v>
      </c>
      <c r="K892" s="44">
        <f t="shared" si="41"/>
        <v>0.4545351216185497</v>
      </c>
    </row>
    <row r="893" spans="1:11">
      <c r="A893" t="s">
        <v>6201</v>
      </c>
      <c r="B893" t="s">
        <v>6200</v>
      </c>
      <c r="C893" s="43">
        <v>30000</v>
      </c>
      <c r="D893">
        <v>100</v>
      </c>
      <c r="E893" s="43">
        <v>879800</v>
      </c>
      <c r="F893" s="43">
        <v>439900</v>
      </c>
      <c r="G893" s="44">
        <f t="shared" si="39"/>
        <v>0.5</v>
      </c>
      <c r="H893" s="45">
        <v>449900</v>
      </c>
      <c r="I893" s="44">
        <f t="shared" si="40"/>
        <v>0.48863378040463745</v>
      </c>
      <c r="J893" s="45">
        <v>479900</v>
      </c>
      <c r="K893" s="44">
        <f t="shared" si="41"/>
        <v>0.4545351216185497</v>
      </c>
    </row>
    <row r="894" spans="1:11">
      <c r="A894" t="s">
        <v>6000</v>
      </c>
      <c r="B894" t="s">
        <v>5999</v>
      </c>
      <c r="C894" s="43">
        <v>30000</v>
      </c>
      <c r="D894">
        <v>1</v>
      </c>
      <c r="E894" s="43">
        <v>879800</v>
      </c>
      <c r="F894" s="43">
        <v>439900</v>
      </c>
      <c r="G894" s="44">
        <f t="shared" si="39"/>
        <v>0.5</v>
      </c>
      <c r="H894" s="45">
        <v>449900</v>
      </c>
      <c r="I894" s="44">
        <f t="shared" si="40"/>
        <v>0.48863378040463745</v>
      </c>
      <c r="J894" s="45">
        <v>479900</v>
      </c>
      <c r="K894" s="44">
        <f t="shared" si="41"/>
        <v>0.4545351216185497</v>
      </c>
    </row>
    <row r="895" spans="1:11">
      <c r="A895" t="s">
        <v>6036</v>
      </c>
      <c r="B895" t="s">
        <v>6035</v>
      </c>
      <c r="C895" s="43">
        <v>30000</v>
      </c>
      <c r="D895">
        <v>0</v>
      </c>
      <c r="E895" s="43">
        <v>879800</v>
      </c>
      <c r="F895" s="43">
        <v>439900</v>
      </c>
      <c r="G895" s="44">
        <f t="shared" si="39"/>
        <v>0.5</v>
      </c>
      <c r="H895" s="45">
        <v>449900</v>
      </c>
      <c r="I895" s="44">
        <f t="shared" si="40"/>
        <v>0.48863378040463745</v>
      </c>
      <c r="J895" s="45">
        <v>479900</v>
      </c>
      <c r="K895" s="44">
        <f t="shared" si="41"/>
        <v>0.4545351216185497</v>
      </c>
    </row>
    <row r="896" spans="1:11">
      <c r="A896" t="s">
        <v>6191</v>
      </c>
      <c r="B896" t="s">
        <v>6190</v>
      </c>
      <c r="C896" s="43">
        <v>30000</v>
      </c>
      <c r="D896">
        <v>100</v>
      </c>
      <c r="E896" s="43">
        <v>879800</v>
      </c>
      <c r="F896" s="43">
        <v>439900</v>
      </c>
      <c r="G896" s="44">
        <f t="shared" si="39"/>
        <v>0.5</v>
      </c>
      <c r="H896" s="45">
        <v>449900</v>
      </c>
      <c r="I896" s="44">
        <f t="shared" si="40"/>
        <v>0.48863378040463745</v>
      </c>
      <c r="J896" s="45">
        <v>479900</v>
      </c>
      <c r="K896" s="44">
        <f t="shared" si="41"/>
        <v>0.4545351216185497</v>
      </c>
    </row>
    <row r="897" spans="1:11">
      <c r="A897" t="s">
        <v>6149</v>
      </c>
      <c r="B897" t="s">
        <v>6148</v>
      </c>
      <c r="C897" s="43">
        <v>30000</v>
      </c>
      <c r="D897">
        <v>1</v>
      </c>
      <c r="E897" s="43">
        <v>879800</v>
      </c>
      <c r="F897" s="43">
        <v>439900</v>
      </c>
      <c r="G897" s="44">
        <f t="shared" si="39"/>
        <v>0.5</v>
      </c>
      <c r="H897" s="45">
        <v>449900</v>
      </c>
      <c r="I897" s="44">
        <f t="shared" si="40"/>
        <v>0.48863378040463745</v>
      </c>
      <c r="J897" s="45">
        <v>479900</v>
      </c>
      <c r="K897" s="44">
        <f t="shared" si="41"/>
        <v>0.4545351216185497</v>
      </c>
    </row>
    <row r="898" spans="1:11">
      <c r="A898" t="s">
        <v>8158</v>
      </c>
      <c r="B898" t="s">
        <v>8157</v>
      </c>
      <c r="C898" s="43">
        <v>30000</v>
      </c>
      <c r="D898">
        <v>10</v>
      </c>
      <c r="E898" s="43">
        <v>967780.00000000012</v>
      </c>
      <c r="F898" s="43">
        <v>439900</v>
      </c>
      <c r="G898" s="44">
        <f t="shared" ref="G898:G961" si="42">1-(F898/E898)</f>
        <v>0.54545454545454553</v>
      </c>
      <c r="H898" s="45">
        <v>449900</v>
      </c>
      <c r="I898" s="44">
        <f t="shared" ref="I898:I961" si="43">1-(H898/E898)</f>
        <v>0.53512161854967044</v>
      </c>
      <c r="J898" s="45">
        <v>479900</v>
      </c>
      <c r="K898" s="44">
        <f t="shared" ref="K898:K961" si="44">1-(J898/E898)</f>
        <v>0.50412283783504519</v>
      </c>
    </row>
    <row r="899" spans="1:11">
      <c r="A899" t="s">
        <v>9361</v>
      </c>
      <c r="B899" t="s">
        <v>9362</v>
      </c>
      <c r="C899" s="43">
        <v>20000</v>
      </c>
      <c r="D899">
        <v>1</v>
      </c>
      <c r="E899" s="43">
        <v>967780.00000000012</v>
      </c>
      <c r="F899" s="43">
        <v>439900</v>
      </c>
      <c r="G899" s="44">
        <f t="shared" si="42"/>
        <v>0.54545454545454553</v>
      </c>
      <c r="H899" s="45">
        <v>449900</v>
      </c>
      <c r="I899" s="44">
        <f t="shared" si="43"/>
        <v>0.53512161854967044</v>
      </c>
      <c r="J899" s="45">
        <v>479900</v>
      </c>
      <c r="K899" s="44">
        <f t="shared" si="44"/>
        <v>0.50412283783504519</v>
      </c>
    </row>
    <row r="900" spans="1:11">
      <c r="A900" t="s">
        <v>8141</v>
      </c>
      <c r="B900" t="s">
        <v>8140</v>
      </c>
      <c r="C900" s="43">
        <v>30000</v>
      </c>
      <c r="D900">
        <v>10</v>
      </c>
      <c r="E900" s="43">
        <v>967780.00000000012</v>
      </c>
      <c r="F900" s="43">
        <v>439900</v>
      </c>
      <c r="G900" s="44">
        <f t="shared" si="42"/>
        <v>0.54545454545454553</v>
      </c>
      <c r="H900" s="45">
        <v>449900</v>
      </c>
      <c r="I900" s="44">
        <f t="shared" si="43"/>
        <v>0.53512161854967044</v>
      </c>
      <c r="J900" s="45">
        <v>479900</v>
      </c>
      <c r="K900" s="44">
        <f t="shared" si="44"/>
        <v>0.50412283783504519</v>
      </c>
    </row>
    <row r="901" spans="1:11">
      <c r="A901" t="s">
        <v>5629</v>
      </c>
      <c r="B901" t="s">
        <v>5628</v>
      </c>
      <c r="C901" s="43">
        <v>30000</v>
      </c>
      <c r="D901">
        <v>0</v>
      </c>
      <c r="E901" s="43">
        <v>967780.00000000012</v>
      </c>
      <c r="F901" s="43">
        <v>439900</v>
      </c>
      <c r="G901" s="44">
        <f t="shared" si="42"/>
        <v>0.54545454545454553</v>
      </c>
      <c r="H901" s="45">
        <v>449900</v>
      </c>
      <c r="I901" s="44">
        <f t="shared" si="43"/>
        <v>0.53512161854967044</v>
      </c>
      <c r="J901" s="45">
        <v>479900</v>
      </c>
      <c r="K901" s="44">
        <f t="shared" si="44"/>
        <v>0.50412283783504519</v>
      </c>
    </row>
    <row r="902" spans="1:11">
      <c r="A902" t="s">
        <v>9363</v>
      </c>
      <c r="B902" t="s">
        <v>9364</v>
      </c>
      <c r="C902" s="43">
        <v>20000</v>
      </c>
      <c r="D902">
        <v>0</v>
      </c>
      <c r="E902" s="43">
        <v>879800</v>
      </c>
      <c r="F902" s="43">
        <v>439900</v>
      </c>
      <c r="G902" s="44">
        <f t="shared" si="42"/>
        <v>0.5</v>
      </c>
      <c r="H902" s="45">
        <v>449900</v>
      </c>
      <c r="I902" s="44">
        <f t="shared" si="43"/>
        <v>0.48863378040463745</v>
      </c>
      <c r="J902" s="45">
        <v>479900</v>
      </c>
      <c r="K902" s="44">
        <f t="shared" si="44"/>
        <v>0.4545351216185497</v>
      </c>
    </row>
    <row r="903" spans="1:11">
      <c r="A903" t="s">
        <v>9365</v>
      </c>
      <c r="B903" t="s">
        <v>4364</v>
      </c>
      <c r="C903" s="43">
        <v>20000</v>
      </c>
      <c r="D903">
        <v>100</v>
      </c>
      <c r="E903" s="43">
        <v>967780.00000000012</v>
      </c>
      <c r="F903" s="43">
        <v>439900</v>
      </c>
      <c r="G903" s="44">
        <f t="shared" si="42"/>
        <v>0.54545454545454553</v>
      </c>
      <c r="H903" s="45">
        <v>449900</v>
      </c>
      <c r="I903" s="44">
        <f t="shared" si="43"/>
        <v>0.53512161854967044</v>
      </c>
      <c r="J903" s="45">
        <v>479900</v>
      </c>
      <c r="K903" s="44">
        <f t="shared" si="44"/>
        <v>0.50412283783504519</v>
      </c>
    </row>
    <row r="904" spans="1:11">
      <c r="A904" t="s">
        <v>9366</v>
      </c>
      <c r="B904" t="s">
        <v>9367</v>
      </c>
      <c r="C904" s="43">
        <v>30000</v>
      </c>
      <c r="D904">
        <v>10</v>
      </c>
      <c r="E904" s="43">
        <v>899800</v>
      </c>
      <c r="F904" s="43">
        <v>449900</v>
      </c>
      <c r="G904" s="44">
        <f t="shared" si="42"/>
        <v>0.5</v>
      </c>
      <c r="H904" s="45">
        <v>459900</v>
      </c>
      <c r="I904" s="44">
        <f t="shared" si="43"/>
        <v>0.48888641920426756</v>
      </c>
      <c r="J904" s="45">
        <v>489900</v>
      </c>
      <c r="K904" s="44">
        <f t="shared" si="44"/>
        <v>0.45554567681707048</v>
      </c>
    </row>
    <row r="905" spans="1:11">
      <c r="A905" t="s">
        <v>9368</v>
      </c>
      <c r="B905" t="s">
        <v>9369</v>
      </c>
      <c r="C905" s="43">
        <v>20000</v>
      </c>
      <c r="D905">
        <v>10</v>
      </c>
      <c r="E905" s="43">
        <v>899800</v>
      </c>
      <c r="F905" s="43">
        <v>449900</v>
      </c>
      <c r="G905" s="44">
        <f t="shared" si="42"/>
        <v>0.5</v>
      </c>
      <c r="H905" s="45">
        <v>459900</v>
      </c>
      <c r="I905" s="44">
        <f t="shared" si="43"/>
        <v>0.48888641920426756</v>
      </c>
      <c r="J905" s="45">
        <v>489900</v>
      </c>
      <c r="K905" s="44">
        <f t="shared" si="44"/>
        <v>0.45554567681707048</v>
      </c>
    </row>
    <row r="906" spans="1:11">
      <c r="A906" t="s">
        <v>9370</v>
      </c>
      <c r="B906" t="s">
        <v>9371</v>
      </c>
      <c r="C906" s="43">
        <v>30000</v>
      </c>
      <c r="D906">
        <v>100</v>
      </c>
      <c r="E906" s="43">
        <v>899800</v>
      </c>
      <c r="F906" s="43">
        <v>449900</v>
      </c>
      <c r="G906" s="44">
        <f t="shared" si="42"/>
        <v>0.5</v>
      </c>
      <c r="H906" s="45">
        <v>459900</v>
      </c>
      <c r="I906" s="44">
        <f t="shared" si="43"/>
        <v>0.48888641920426756</v>
      </c>
      <c r="J906" s="45">
        <v>489900</v>
      </c>
      <c r="K906" s="44">
        <f t="shared" si="44"/>
        <v>0.45554567681707048</v>
      </c>
    </row>
    <row r="907" spans="1:11">
      <c r="A907" t="s">
        <v>9372</v>
      </c>
      <c r="B907" t="s">
        <v>9373</v>
      </c>
      <c r="C907" s="43">
        <v>20000</v>
      </c>
      <c r="D907">
        <v>100</v>
      </c>
      <c r="E907" s="43">
        <v>899800</v>
      </c>
      <c r="F907" s="43">
        <v>449900</v>
      </c>
      <c r="G907" s="44">
        <f t="shared" si="42"/>
        <v>0.5</v>
      </c>
      <c r="H907" s="45">
        <v>459900</v>
      </c>
      <c r="I907" s="44">
        <f t="shared" si="43"/>
        <v>0.48888641920426756</v>
      </c>
      <c r="J907" s="45">
        <v>489900</v>
      </c>
      <c r="K907" s="44">
        <f t="shared" si="44"/>
        <v>0.45554567681707048</v>
      </c>
    </row>
    <row r="908" spans="1:11">
      <c r="A908" t="s">
        <v>9374</v>
      </c>
      <c r="B908" t="s">
        <v>9375</v>
      </c>
      <c r="C908" s="43">
        <v>30000</v>
      </c>
      <c r="D908">
        <v>100</v>
      </c>
      <c r="E908" s="43">
        <v>899800</v>
      </c>
      <c r="F908" s="43">
        <v>449900</v>
      </c>
      <c r="G908" s="44">
        <f t="shared" si="42"/>
        <v>0.5</v>
      </c>
      <c r="H908" s="45">
        <v>459900</v>
      </c>
      <c r="I908" s="44">
        <f t="shared" si="43"/>
        <v>0.48888641920426756</v>
      </c>
      <c r="J908" s="45">
        <v>489900</v>
      </c>
      <c r="K908" s="44">
        <f t="shared" si="44"/>
        <v>0.45554567681707048</v>
      </c>
    </row>
    <row r="909" spans="1:11">
      <c r="A909" t="s">
        <v>2262</v>
      </c>
      <c r="B909" t="s">
        <v>9376</v>
      </c>
      <c r="C909" s="43">
        <v>30000</v>
      </c>
      <c r="D909">
        <v>100</v>
      </c>
      <c r="E909" s="43">
        <v>899800</v>
      </c>
      <c r="F909" s="43">
        <v>449900</v>
      </c>
      <c r="G909" s="44">
        <f t="shared" si="42"/>
        <v>0.5</v>
      </c>
      <c r="H909" s="45">
        <v>459900</v>
      </c>
      <c r="I909" s="44">
        <f t="shared" si="43"/>
        <v>0.48888641920426756</v>
      </c>
      <c r="J909" s="45">
        <v>489900</v>
      </c>
      <c r="K909" s="44">
        <f t="shared" si="44"/>
        <v>0.45554567681707048</v>
      </c>
    </row>
    <row r="910" spans="1:11">
      <c r="A910" t="s">
        <v>1761</v>
      </c>
      <c r="B910" t="s">
        <v>9377</v>
      </c>
      <c r="C910" s="43">
        <v>30000</v>
      </c>
      <c r="D910">
        <v>100</v>
      </c>
      <c r="E910" s="43">
        <v>899800</v>
      </c>
      <c r="F910" s="43">
        <v>449900</v>
      </c>
      <c r="G910" s="44">
        <f t="shared" si="42"/>
        <v>0.5</v>
      </c>
      <c r="H910" s="45">
        <v>459900</v>
      </c>
      <c r="I910" s="44">
        <f t="shared" si="43"/>
        <v>0.48888641920426756</v>
      </c>
      <c r="J910" s="45">
        <v>489900</v>
      </c>
      <c r="K910" s="44">
        <f t="shared" si="44"/>
        <v>0.45554567681707048</v>
      </c>
    </row>
    <row r="911" spans="1:11">
      <c r="A911" t="s">
        <v>9378</v>
      </c>
      <c r="B911" t="s">
        <v>9379</v>
      </c>
      <c r="C911" s="43">
        <v>30000</v>
      </c>
      <c r="D911">
        <v>0</v>
      </c>
      <c r="E911" s="43">
        <v>899800</v>
      </c>
      <c r="F911" s="43">
        <v>449900</v>
      </c>
      <c r="G911" s="44">
        <f t="shared" si="42"/>
        <v>0.5</v>
      </c>
      <c r="H911" s="45">
        <v>459900</v>
      </c>
      <c r="I911" s="44">
        <f t="shared" si="43"/>
        <v>0.48888641920426756</v>
      </c>
      <c r="J911" s="45">
        <v>489900</v>
      </c>
      <c r="K911" s="44">
        <f t="shared" si="44"/>
        <v>0.45554567681707048</v>
      </c>
    </row>
    <row r="912" spans="1:11">
      <c r="A912" t="s">
        <v>9380</v>
      </c>
      <c r="B912" t="s">
        <v>9381</v>
      </c>
      <c r="C912" s="43">
        <v>30000</v>
      </c>
      <c r="D912">
        <v>0</v>
      </c>
      <c r="E912" s="43">
        <v>989780.00000000012</v>
      </c>
      <c r="F912" s="43">
        <v>449900</v>
      </c>
      <c r="G912" s="44">
        <f t="shared" si="42"/>
        <v>0.54545454545454553</v>
      </c>
      <c r="H912" s="45">
        <v>559900</v>
      </c>
      <c r="I912" s="44">
        <f t="shared" si="43"/>
        <v>0.43431873749722172</v>
      </c>
      <c r="J912" s="45">
        <v>589900</v>
      </c>
      <c r="K912" s="44">
        <f t="shared" si="44"/>
        <v>0.40400897169067884</v>
      </c>
    </row>
    <row r="913" spans="1:11">
      <c r="A913" t="s">
        <v>9382</v>
      </c>
      <c r="B913" t="s">
        <v>9381</v>
      </c>
      <c r="C913" s="43">
        <v>30000</v>
      </c>
      <c r="D913">
        <v>18</v>
      </c>
      <c r="E913" s="43">
        <v>989780.00000000012</v>
      </c>
      <c r="F913" s="43">
        <v>449900</v>
      </c>
      <c r="G913" s="44">
        <f t="shared" si="42"/>
        <v>0.54545454545454553</v>
      </c>
      <c r="H913" s="45">
        <v>559900</v>
      </c>
      <c r="I913" s="44">
        <f t="shared" si="43"/>
        <v>0.43431873749722172</v>
      </c>
      <c r="J913" s="45">
        <v>589900</v>
      </c>
      <c r="K913" s="44">
        <f t="shared" si="44"/>
        <v>0.40400897169067884</v>
      </c>
    </row>
    <row r="914" spans="1:11">
      <c r="A914" t="s">
        <v>9383</v>
      </c>
      <c r="B914" t="s">
        <v>9384</v>
      </c>
      <c r="C914" s="43">
        <v>30000</v>
      </c>
      <c r="D914">
        <v>40</v>
      </c>
      <c r="E914" s="43">
        <v>989780.00000000012</v>
      </c>
      <c r="F914" s="43">
        <v>449900</v>
      </c>
      <c r="G914" s="44">
        <f t="shared" si="42"/>
        <v>0.54545454545454553</v>
      </c>
      <c r="H914" s="45">
        <v>559900</v>
      </c>
      <c r="I914" s="44">
        <f t="shared" si="43"/>
        <v>0.43431873749722172</v>
      </c>
      <c r="J914" s="45">
        <v>589900</v>
      </c>
      <c r="K914" s="44">
        <f t="shared" si="44"/>
        <v>0.40400897169067884</v>
      </c>
    </row>
    <row r="915" spans="1:11">
      <c r="A915" t="s">
        <v>6011</v>
      </c>
      <c r="B915" t="s">
        <v>6010</v>
      </c>
      <c r="C915" s="43">
        <v>30000</v>
      </c>
      <c r="D915">
        <v>10</v>
      </c>
      <c r="E915" s="43">
        <v>899800</v>
      </c>
      <c r="F915" s="43">
        <v>449900</v>
      </c>
      <c r="G915" s="44">
        <f t="shared" si="42"/>
        <v>0.5</v>
      </c>
      <c r="H915" s="45">
        <v>459900</v>
      </c>
      <c r="I915" s="44">
        <f t="shared" si="43"/>
        <v>0.48888641920426756</v>
      </c>
      <c r="J915" s="45">
        <v>489900</v>
      </c>
      <c r="K915" s="44">
        <f t="shared" si="44"/>
        <v>0.45554567681707048</v>
      </c>
    </row>
    <row r="916" spans="1:11">
      <c r="A916" t="s">
        <v>5891</v>
      </c>
      <c r="B916" t="s">
        <v>5890</v>
      </c>
      <c r="C916" s="43">
        <v>30000</v>
      </c>
      <c r="D916">
        <v>10</v>
      </c>
      <c r="E916" s="43">
        <v>989780.00000000012</v>
      </c>
      <c r="F916" s="43">
        <v>449900</v>
      </c>
      <c r="G916" s="44">
        <f t="shared" si="42"/>
        <v>0.54545454545454553</v>
      </c>
      <c r="H916" s="45">
        <v>459900</v>
      </c>
      <c r="I916" s="44">
        <f t="shared" si="43"/>
        <v>0.53535129018569783</v>
      </c>
      <c r="J916" s="45">
        <v>489900</v>
      </c>
      <c r="K916" s="44">
        <f t="shared" si="44"/>
        <v>0.50504152437915506</v>
      </c>
    </row>
    <row r="917" spans="1:11">
      <c r="A917" t="s">
        <v>7454</v>
      </c>
      <c r="B917" t="s">
        <v>7453</v>
      </c>
      <c r="C917" s="43">
        <v>30000</v>
      </c>
      <c r="D917">
        <v>50</v>
      </c>
      <c r="E917" s="43">
        <v>899800</v>
      </c>
      <c r="F917" s="43">
        <v>449900</v>
      </c>
      <c r="G917" s="44">
        <f t="shared" si="42"/>
        <v>0.5</v>
      </c>
      <c r="H917" s="45">
        <v>459900</v>
      </c>
      <c r="I917" s="44">
        <f t="shared" si="43"/>
        <v>0.48888641920426756</v>
      </c>
      <c r="J917" s="45">
        <v>489900</v>
      </c>
      <c r="K917" s="44">
        <f t="shared" si="44"/>
        <v>0.45554567681707048</v>
      </c>
    </row>
    <row r="918" spans="1:11">
      <c r="A918" t="s">
        <v>7479</v>
      </c>
      <c r="B918" t="s">
        <v>7478</v>
      </c>
      <c r="C918" s="43">
        <v>30000</v>
      </c>
      <c r="D918">
        <v>0</v>
      </c>
      <c r="E918" s="43">
        <v>899800</v>
      </c>
      <c r="F918" s="43">
        <v>449900</v>
      </c>
      <c r="G918" s="44">
        <f t="shared" si="42"/>
        <v>0.5</v>
      </c>
      <c r="H918" s="45">
        <v>459900</v>
      </c>
      <c r="I918" s="44">
        <f t="shared" si="43"/>
        <v>0.48888641920426756</v>
      </c>
      <c r="J918" s="45">
        <v>489900</v>
      </c>
      <c r="K918" s="44">
        <f t="shared" si="44"/>
        <v>0.45554567681707048</v>
      </c>
    </row>
    <row r="919" spans="1:11">
      <c r="A919" t="s">
        <v>5797</v>
      </c>
      <c r="B919" t="s">
        <v>5796</v>
      </c>
      <c r="C919" s="43">
        <v>30000</v>
      </c>
      <c r="D919">
        <v>30</v>
      </c>
      <c r="E919" s="43">
        <v>989780.00000000012</v>
      </c>
      <c r="F919" s="43">
        <v>449900</v>
      </c>
      <c r="G919" s="44">
        <f t="shared" si="42"/>
        <v>0.54545454545454553</v>
      </c>
      <c r="H919" s="45">
        <v>459900</v>
      </c>
      <c r="I919" s="44">
        <f t="shared" si="43"/>
        <v>0.53535129018569783</v>
      </c>
      <c r="J919" s="45">
        <v>489900</v>
      </c>
      <c r="K919" s="44">
        <f t="shared" si="44"/>
        <v>0.50504152437915506</v>
      </c>
    </row>
    <row r="920" spans="1:11">
      <c r="A920" t="s">
        <v>5816</v>
      </c>
      <c r="B920" t="s">
        <v>5815</v>
      </c>
      <c r="C920" s="43">
        <v>30000</v>
      </c>
      <c r="D920">
        <v>0</v>
      </c>
      <c r="E920" s="43">
        <v>989780.00000000012</v>
      </c>
      <c r="F920" s="43">
        <v>449900</v>
      </c>
      <c r="G920" s="44">
        <f t="shared" si="42"/>
        <v>0.54545454545454553</v>
      </c>
      <c r="H920" s="45">
        <v>459900</v>
      </c>
      <c r="I920" s="44">
        <f t="shared" si="43"/>
        <v>0.53535129018569783</v>
      </c>
      <c r="J920" s="45">
        <v>489900</v>
      </c>
      <c r="K920" s="44">
        <f t="shared" si="44"/>
        <v>0.50504152437915506</v>
      </c>
    </row>
    <row r="921" spans="1:11">
      <c r="A921" t="s">
        <v>8009</v>
      </c>
      <c r="B921" t="s">
        <v>8008</v>
      </c>
      <c r="C921" s="43">
        <v>30000</v>
      </c>
      <c r="D921">
        <v>100</v>
      </c>
      <c r="E921" s="43">
        <v>989780.00000000012</v>
      </c>
      <c r="F921" s="43">
        <v>449900</v>
      </c>
      <c r="G921" s="44">
        <f t="shared" si="42"/>
        <v>0.54545454545454553</v>
      </c>
      <c r="H921" s="45">
        <v>459900</v>
      </c>
      <c r="I921" s="44">
        <f t="shared" si="43"/>
        <v>0.53535129018569783</v>
      </c>
      <c r="J921" s="45">
        <v>489900</v>
      </c>
      <c r="K921" s="44">
        <f t="shared" si="44"/>
        <v>0.50504152437915506</v>
      </c>
    </row>
    <row r="922" spans="1:11">
      <c r="A922" t="s">
        <v>7589</v>
      </c>
      <c r="B922" t="s">
        <v>7588</v>
      </c>
      <c r="C922" s="43">
        <v>30000</v>
      </c>
      <c r="D922">
        <v>0</v>
      </c>
      <c r="E922" s="43">
        <v>989780.00000000012</v>
      </c>
      <c r="F922" s="43">
        <v>449900</v>
      </c>
      <c r="G922" s="44">
        <f t="shared" si="42"/>
        <v>0.54545454545454553</v>
      </c>
      <c r="H922" s="45">
        <v>459900</v>
      </c>
      <c r="I922" s="44">
        <f t="shared" si="43"/>
        <v>0.53535129018569783</v>
      </c>
      <c r="J922" s="45">
        <v>489900</v>
      </c>
      <c r="K922" s="44">
        <f t="shared" si="44"/>
        <v>0.50504152437915506</v>
      </c>
    </row>
    <row r="923" spans="1:11">
      <c r="A923" t="s">
        <v>1739</v>
      </c>
      <c r="B923" t="s">
        <v>7409</v>
      </c>
      <c r="C923" s="43">
        <v>30000</v>
      </c>
      <c r="D923">
        <v>10</v>
      </c>
      <c r="E923" s="43">
        <v>989780.00000000012</v>
      </c>
      <c r="F923" s="43">
        <v>449900</v>
      </c>
      <c r="G923" s="44">
        <f t="shared" si="42"/>
        <v>0.54545454545454553</v>
      </c>
      <c r="H923" s="45">
        <v>459900</v>
      </c>
      <c r="I923" s="44">
        <f t="shared" si="43"/>
        <v>0.53535129018569783</v>
      </c>
      <c r="J923" s="45">
        <v>489900</v>
      </c>
      <c r="K923" s="44">
        <f t="shared" si="44"/>
        <v>0.50504152437915506</v>
      </c>
    </row>
    <row r="924" spans="1:11">
      <c r="A924" t="s">
        <v>5740</v>
      </c>
      <c r="B924" t="s">
        <v>5739</v>
      </c>
      <c r="C924" s="43">
        <v>30000</v>
      </c>
      <c r="D924">
        <v>10</v>
      </c>
      <c r="E924" s="43">
        <v>989780.00000000012</v>
      </c>
      <c r="F924" s="43">
        <v>449900</v>
      </c>
      <c r="G924" s="44">
        <f t="shared" si="42"/>
        <v>0.54545454545454553</v>
      </c>
      <c r="H924" s="45">
        <v>459900</v>
      </c>
      <c r="I924" s="44">
        <f t="shared" si="43"/>
        <v>0.53535129018569783</v>
      </c>
      <c r="J924" s="45">
        <v>489900</v>
      </c>
      <c r="K924" s="44">
        <f t="shared" si="44"/>
        <v>0.50504152437915506</v>
      </c>
    </row>
    <row r="925" spans="1:11">
      <c r="A925" t="s">
        <v>5746</v>
      </c>
      <c r="B925" t="s">
        <v>5745</v>
      </c>
      <c r="C925" s="43">
        <v>30000</v>
      </c>
      <c r="D925">
        <v>10</v>
      </c>
      <c r="E925" s="43">
        <v>989780.00000000012</v>
      </c>
      <c r="F925" s="43">
        <v>449900</v>
      </c>
      <c r="G925" s="44">
        <f t="shared" si="42"/>
        <v>0.54545454545454553</v>
      </c>
      <c r="H925" s="45">
        <v>459900</v>
      </c>
      <c r="I925" s="44">
        <f t="shared" si="43"/>
        <v>0.53535129018569783</v>
      </c>
      <c r="J925" s="45">
        <v>489900</v>
      </c>
      <c r="K925" s="44">
        <f t="shared" si="44"/>
        <v>0.50504152437915506</v>
      </c>
    </row>
    <row r="926" spans="1:11">
      <c r="A926" t="s">
        <v>5738</v>
      </c>
      <c r="B926" t="s">
        <v>5737</v>
      </c>
      <c r="C926" s="43">
        <v>30000</v>
      </c>
      <c r="D926">
        <v>10</v>
      </c>
      <c r="E926" s="43">
        <v>989780.00000000012</v>
      </c>
      <c r="F926" s="43">
        <v>449900</v>
      </c>
      <c r="G926" s="44">
        <f t="shared" si="42"/>
        <v>0.54545454545454553</v>
      </c>
      <c r="H926" s="45">
        <v>459900</v>
      </c>
      <c r="I926" s="44">
        <f t="shared" si="43"/>
        <v>0.53535129018569783</v>
      </c>
      <c r="J926" s="45">
        <v>489900</v>
      </c>
      <c r="K926" s="44">
        <f t="shared" si="44"/>
        <v>0.50504152437915506</v>
      </c>
    </row>
    <row r="927" spans="1:11">
      <c r="A927" t="s">
        <v>5744</v>
      </c>
      <c r="B927" t="s">
        <v>5743</v>
      </c>
      <c r="C927" s="43">
        <v>30000</v>
      </c>
      <c r="D927">
        <v>10</v>
      </c>
      <c r="E927" s="43">
        <v>989780.00000000012</v>
      </c>
      <c r="F927" s="43">
        <v>449900</v>
      </c>
      <c r="G927" s="44">
        <f t="shared" si="42"/>
        <v>0.54545454545454553</v>
      </c>
      <c r="H927" s="45">
        <v>459900</v>
      </c>
      <c r="I927" s="44">
        <f t="shared" si="43"/>
        <v>0.53535129018569783</v>
      </c>
      <c r="J927" s="45">
        <v>489900</v>
      </c>
      <c r="K927" s="44">
        <f t="shared" si="44"/>
        <v>0.50504152437915506</v>
      </c>
    </row>
    <row r="928" spans="1:11">
      <c r="A928" t="s">
        <v>9385</v>
      </c>
      <c r="B928" t="s">
        <v>9386</v>
      </c>
      <c r="C928" s="43">
        <v>30000</v>
      </c>
      <c r="D928">
        <v>2</v>
      </c>
      <c r="E928" s="43">
        <v>899800</v>
      </c>
      <c r="F928" s="43">
        <v>449900</v>
      </c>
      <c r="G928" s="44">
        <f t="shared" si="42"/>
        <v>0.5</v>
      </c>
      <c r="H928" s="45">
        <v>459900</v>
      </c>
      <c r="I928" s="44">
        <f t="shared" si="43"/>
        <v>0.48888641920426756</v>
      </c>
      <c r="J928" s="45">
        <v>489900</v>
      </c>
      <c r="K928" s="44">
        <f t="shared" si="44"/>
        <v>0.45554567681707048</v>
      </c>
    </row>
    <row r="929" spans="1:12">
      <c r="A929" t="s">
        <v>9387</v>
      </c>
      <c r="B929" t="s">
        <v>9388</v>
      </c>
      <c r="C929" s="43">
        <v>20000</v>
      </c>
      <c r="D929">
        <v>2</v>
      </c>
      <c r="E929" s="43">
        <v>899800</v>
      </c>
      <c r="F929" s="43">
        <v>449900</v>
      </c>
      <c r="G929" s="44">
        <f t="shared" si="42"/>
        <v>0.5</v>
      </c>
      <c r="H929" s="45">
        <v>459900</v>
      </c>
      <c r="I929" s="44">
        <f t="shared" si="43"/>
        <v>0.48888641920426756</v>
      </c>
      <c r="J929" s="45">
        <v>489900</v>
      </c>
      <c r="K929" s="44">
        <f t="shared" si="44"/>
        <v>0.45554567681707048</v>
      </c>
    </row>
    <row r="930" spans="1:12">
      <c r="A930" t="s">
        <v>9389</v>
      </c>
      <c r="B930" t="s">
        <v>9390</v>
      </c>
      <c r="C930" s="43">
        <v>30000</v>
      </c>
      <c r="E930" s="43">
        <v>989780.00000000012</v>
      </c>
      <c r="F930" s="43">
        <v>449900</v>
      </c>
      <c r="G930" s="44">
        <f t="shared" si="42"/>
        <v>0.54545454545454553</v>
      </c>
      <c r="H930" s="45">
        <v>459900</v>
      </c>
      <c r="I930" s="44">
        <f t="shared" si="43"/>
        <v>0.53535129018569783</v>
      </c>
      <c r="J930" s="45">
        <v>489900</v>
      </c>
      <c r="K930" s="44">
        <f t="shared" si="44"/>
        <v>0.50504152437915506</v>
      </c>
    </row>
    <row r="931" spans="1:12">
      <c r="A931" t="s">
        <v>9391</v>
      </c>
      <c r="B931" t="s">
        <v>9392</v>
      </c>
      <c r="C931" s="43">
        <v>20000</v>
      </c>
      <c r="D931">
        <v>100</v>
      </c>
      <c r="E931" s="43">
        <v>989780.00000000012</v>
      </c>
      <c r="F931" s="43">
        <v>449900</v>
      </c>
      <c r="G931" s="44">
        <f t="shared" si="42"/>
        <v>0.54545454545454553</v>
      </c>
      <c r="H931" s="45">
        <v>459900</v>
      </c>
      <c r="I931" s="44">
        <f t="shared" si="43"/>
        <v>0.53535129018569783</v>
      </c>
      <c r="J931" s="45">
        <v>489900</v>
      </c>
      <c r="K931" s="44">
        <f t="shared" si="44"/>
        <v>0.50504152437915506</v>
      </c>
    </row>
    <row r="932" spans="1:12">
      <c r="A932" t="s">
        <v>9393</v>
      </c>
      <c r="B932" t="s">
        <v>9394</v>
      </c>
      <c r="C932" s="43">
        <v>30000</v>
      </c>
      <c r="D932">
        <v>7</v>
      </c>
      <c r="E932" s="43">
        <v>989780.00000000012</v>
      </c>
      <c r="F932" s="43">
        <v>449900</v>
      </c>
      <c r="G932" s="44">
        <f t="shared" si="42"/>
        <v>0.54545454545454553</v>
      </c>
      <c r="H932" s="45">
        <v>459900</v>
      </c>
      <c r="I932" s="44">
        <f t="shared" si="43"/>
        <v>0.53535129018569783</v>
      </c>
      <c r="J932" s="45">
        <v>489900</v>
      </c>
      <c r="K932" s="44">
        <f t="shared" si="44"/>
        <v>0.50504152437915506</v>
      </c>
    </row>
    <row r="933" spans="1:12">
      <c r="A933" t="s">
        <v>9395</v>
      </c>
      <c r="B933" t="s">
        <v>9396</v>
      </c>
      <c r="C933" s="43">
        <v>30000</v>
      </c>
      <c r="D933">
        <v>7</v>
      </c>
      <c r="E933" s="43">
        <v>989780.00000000012</v>
      </c>
      <c r="F933" s="43">
        <v>449900</v>
      </c>
      <c r="G933" s="44">
        <f t="shared" si="42"/>
        <v>0.54545454545454553</v>
      </c>
      <c r="H933" s="45">
        <v>459900</v>
      </c>
      <c r="I933" s="44">
        <f t="shared" si="43"/>
        <v>0.53535129018569783</v>
      </c>
      <c r="J933" s="45">
        <v>489900</v>
      </c>
      <c r="K933" s="44">
        <f t="shared" si="44"/>
        <v>0.50504152437915506</v>
      </c>
    </row>
    <row r="934" spans="1:12">
      <c r="A934" t="s">
        <v>1769</v>
      </c>
      <c r="B934" t="s">
        <v>9397</v>
      </c>
      <c r="C934" s="43">
        <v>30000</v>
      </c>
      <c r="D934">
        <v>7</v>
      </c>
      <c r="E934" s="43">
        <v>989780.00000000012</v>
      </c>
      <c r="F934" s="43">
        <v>449900</v>
      </c>
      <c r="G934" s="44">
        <f t="shared" si="42"/>
        <v>0.54545454545454553</v>
      </c>
      <c r="H934" s="45">
        <v>459900</v>
      </c>
      <c r="I934" s="44">
        <f t="shared" si="43"/>
        <v>0.53535129018569783</v>
      </c>
      <c r="J934" s="45">
        <v>489900</v>
      </c>
      <c r="K934" s="44">
        <f t="shared" si="44"/>
        <v>0.50504152437915506</v>
      </c>
    </row>
    <row r="935" spans="1:12">
      <c r="A935" t="s">
        <v>9398</v>
      </c>
      <c r="B935" t="s">
        <v>9399</v>
      </c>
      <c r="C935" s="43">
        <v>30000</v>
      </c>
      <c r="D935">
        <v>0</v>
      </c>
      <c r="E935" s="43">
        <v>989780.00000000012</v>
      </c>
      <c r="F935" s="43">
        <v>449900</v>
      </c>
      <c r="G935" s="44">
        <f t="shared" si="42"/>
        <v>0.54545454545454553</v>
      </c>
      <c r="H935" s="45">
        <v>459900</v>
      </c>
      <c r="I935" s="44">
        <f t="shared" si="43"/>
        <v>0.53535129018569783</v>
      </c>
      <c r="J935" s="45">
        <v>489900</v>
      </c>
      <c r="K935" s="44">
        <f t="shared" si="44"/>
        <v>0.50504152437915506</v>
      </c>
    </row>
    <row r="936" spans="1:12">
      <c r="A936" t="s">
        <v>9400</v>
      </c>
      <c r="B936" t="s">
        <v>9401</v>
      </c>
      <c r="C936" s="43">
        <v>30000</v>
      </c>
      <c r="D936">
        <v>0</v>
      </c>
      <c r="E936" s="43">
        <v>989780.00000000012</v>
      </c>
      <c r="F936" s="43">
        <v>449900</v>
      </c>
      <c r="G936" s="44">
        <f t="shared" si="42"/>
        <v>0.54545454545454553</v>
      </c>
      <c r="H936" s="45">
        <v>459900</v>
      </c>
      <c r="I936" s="44">
        <f t="shared" si="43"/>
        <v>0.53535129018569783</v>
      </c>
      <c r="J936" s="45">
        <v>489900</v>
      </c>
      <c r="K936" s="44">
        <f t="shared" si="44"/>
        <v>0.50504152437915506</v>
      </c>
    </row>
    <row r="937" spans="1:12">
      <c r="A937" t="s">
        <v>1767</v>
      </c>
      <c r="B937" t="s">
        <v>9402</v>
      </c>
      <c r="C937" s="43">
        <v>30000</v>
      </c>
      <c r="D937">
        <v>0</v>
      </c>
      <c r="E937" s="43">
        <v>989780.00000000012</v>
      </c>
      <c r="F937" s="43">
        <v>449900</v>
      </c>
      <c r="G937" s="44">
        <f t="shared" si="42"/>
        <v>0.54545454545454553</v>
      </c>
      <c r="H937" s="45">
        <v>459900</v>
      </c>
      <c r="I937" s="44">
        <f t="shared" si="43"/>
        <v>0.53535129018569783</v>
      </c>
      <c r="J937" s="45">
        <v>489900</v>
      </c>
      <c r="K937" s="44">
        <f t="shared" si="44"/>
        <v>0.50504152437915506</v>
      </c>
    </row>
    <row r="938" spans="1:12">
      <c r="A938" t="s">
        <v>9403</v>
      </c>
      <c r="B938" t="s">
        <v>9404</v>
      </c>
      <c r="C938" s="43">
        <v>30000</v>
      </c>
      <c r="D938">
        <v>0</v>
      </c>
      <c r="E938" s="43">
        <v>989780.00000000012</v>
      </c>
      <c r="F938" s="43">
        <v>449900</v>
      </c>
      <c r="G938" s="44">
        <f t="shared" si="42"/>
        <v>0.54545454545454553</v>
      </c>
      <c r="H938" s="45">
        <v>459900</v>
      </c>
      <c r="I938" s="44">
        <f t="shared" si="43"/>
        <v>0.53535129018569783</v>
      </c>
      <c r="J938" s="45">
        <v>489900</v>
      </c>
      <c r="K938" s="44">
        <f t="shared" si="44"/>
        <v>0.50504152437915506</v>
      </c>
    </row>
    <row r="939" spans="1:12">
      <c r="A939" s="46" t="s">
        <v>9405</v>
      </c>
      <c r="B939" s="46" t="s">
        <v>3907</v>
      </c>
      <c r="C939" s="51">
        <v>50000</v>
      </c>
      <c r="D939" s="46">
        <v>0</v>
      </c>
      <c r="E939" s="43">
        <v>919800</v>
      </c>
      <c r="F939" s="43">
        <v>459900</v>
      </c>
      <c r="G939" s="44">
        <f t="shared" si="42"/>
        <v>0.5</v>
      </c>
      <c r="H939" s="45">
        <v>469900</v>
      </c>
      <c r="I939" s="44">
        <f t="shared" si="43"/>
        <v>0.48912807131985214</v>
      </c>
      <c r="J939" s="45">
        <v>499900</v>
      </c>
      <c r="K939" s="44">
        <f t="shared" si="44"/>
        <v>0.45651228527940857</v>
      </c>
      <c r="L939" s="46"/>
    </row>
    <row r="940" spans="1:12">
      <c r="A940" t="s">
        <v>9406</v>
      </c>
      <c r="B940" t="s">
        <v>9407</v>
      </c>
      <c r="C940" s="43">
        <v>20000</v>
      </c>
      <c r="D940">
        <v>100</v>
      </c>
      <c r="E940" s="43">
        <v>919800</v>
      </c>
      <c r="F940" s="43">
        <v>459900</v>
      </c>
      <c r="G940" s="44">
        <f t="shared" si="42"/>
        <v>0.5</v>
      </c>
      <c r="H940" s="45">
        <v>469900</v>
      </c>
      <c r="I940" s="44">
        <f t="shared" si="43"/>
        <v>0.48912807131985214</v>
      </c>
      <c r="J940" s="45">
        <v>499900</v>
      </c>
      <c r="K940" s="44">
        <f t="shared" si="44"/>
        <v>0.45651228527940857</v>
      </c>
    </row>
    <row r="941" spans="1:12">
      <c r="A941" t="s">
        <v>9408</v>
      </c>
      <c r="B941" t="s">
        <v>9409</v>
      </c>
      <c r="C941" s="43">
        <v>20000</v>
      </c>
      <c r="D941">
        <v>100</v>
      </c>
      <c r="E941" s="43">
        <v>919800</v>
      </c>
      <c r="F941" s="43">
        <v>459900</v>
      </c>
      <c r="G941" s="44">
        <f t="shared" si="42"/>
        <v>0.5</v>
      </c>
      <c r="H941" s="45">
        <v>469900</v>
      </c>
      <c r="I941" s="44">
        <f t="shared" si="43"/>
        <v>0.48912807131985214</v>
      </c>
      <c r="J941" s="45">
        <v>499900</v>
      </c>
      <c r="K941" s="44">
        <f t="shared" si="44"/>
        <v>0.45651228527940857</v>
      </c>
    </row>
    <row r="942" spans="1:12">
      <c r="A942" t="s">
        <v>9410</v>
      </c>
      <c r="B942" t="s">
        <v>9411</v>
      </c>
      <c r="C942" s="43">
        <v>30000</v>
      </c>
      <c r="D942">
        <v>100</v>
      </c>
      <c r="E942" s="43">
        <v>919800</v>
      </c>
      <c r="F942" s="43">
        <v>459900</v>
      </c>
      <c r="G942" s="44">
        <f t="shared" si="42"/>
        <v>0.5</v>
      </c>
      <c r="H942" s="45">
        <v>469900</v>
      </c>
      <c r="I942" s="44">
        <f t="shared" si="43"/>
        <v>0.48912807131985214</v>
      </c>
      <c r="J942" s="45">
        <v>499900</v>
      </c>
      <c r="K942" s="44">
        <f t="shared" si="44"/>
        <v>0.45651228527940857</v>
      </c>
    </row>
    <row r="943" spans="1:12">
      <c r="A943" t="s">
        <v>2557</v>
      </c>
      <c r="B943" t="s">
        <v>9412</v>
      </c>
      <c r="C943" s="43">
        <v>30000</v>
      </c>
      <c r="D943">
        <v>100</v>
      </c>
      <c r="E943" s="43">
        <v>919800</v>
      </c>
      <c r="F943" s="43">
        <v>459900</v>
      </c>
      <c r="G943" s="44">
        <f t="shared" si="42"/>
        <v>0.5</v>
      </c>
      <c r="H943" s="45">
        <v>469900</v>
      </c>
      <c r="I943" s="44">
        <f t="shared" si="43"/>
        <v>0.48912807131985214</v>
      </c>
      <c r="J943" s="45">
        <v>499900</v>
      </c>
      <c r="K943" s="44">
        <f t="shared" si="44"/>
        <v>0.45651228527940857</v>
      </c>
    </row>
    <row r="944" spans="1:12">
      <c r="A944" t="s">
        <v>9413</v>
      </c>
      <c r="B944" t="s">
        <v>9414</v>
      </c>
      <c r="C944" s="43">
        <v>30000</v>
      </c>
      <c r="D944">
        <v>100</v>
      </c>
      <c r="E944" s="43">
        <v>919800</v>
      </c>
      <c r="F944" s="43">
        <v>459900</v>
      </c>
      <c r="G944" s="44">
        <f t="shared" si="42"/>
        <v>0.5</v>
      </c>
      <c r="H944" s="45">
        <v>469900</v>
      </c>
      <c r="I944" s="44">
        <f t="shared" si="43"/>
        <v>0.48912807131985214</v>
      </c>
      <c r="J944" s="45">
        <v>499900</v>
      </c>
      <c r="K944" s="44">
        <f t="shared" si="44"/>
        <v>0.45651228527940857</v>
      </c>
    </row>
    <row r="945" spans="1:11">
      <c r="A945" t="s">
        <v>9415</v>
      </c>
      <c r="B945" t="s">
        <v>9414</v>
      </c>
      <c r="C945" s="43">
        <v>30000</v>
      </c>
      <c r="D945">
        <v>100</v>
      </c>
      <c r="E945" s="43">
        <v>919800</v>
      </c>
      <c r="F945" s="43">
        <v>459900</v>
      </c>
      <c r="G945" s="44">
        <f t="shared" si="42"/>
        <v>0.5</v>
      </c>
      <c r="H945" s="45">
        <v>469900</v>
      </c>
      <c r="I945" s="44">
        <f t="shared" si="43"/>
        <v>0.48912807131985214</v>
      </c>
      <c r="J945" s="45">
        <v>499900</v>
      </c>
      <c r="K945" s="44">
        <f t="shared" si="44"/>
        <v>0.45651228527940857</v>
      </c>
    </row>
    <row r="946" spans="1:11">
      <c r="A946" t="s">
        <v>9416</v>
      </c>
      <c r="B946" t="s">
        <v>9417</v>
      </c>
      <c r="C946" s="43">
        <v>30000</v>
      </c>
      <c r="D946">
        <v>0</v>
      </c>
      <c r="E946" s="43">
        <v>919800</v>
      </c>
      <c r="F946" s="43">
        <v>459900</v>
      </c>
      <c r="G946" s="44">
        <f t="shared" si="42"/>
        <v>0.5</v>
      </c>
      <c r="H946" s="45">
        <v>469900</v>
      </c>
      <c r="I946" s="44">
        <f t="shared" si="43"/>
        <v>0.48912807131985214</v>
      </c>
      <c r="J946" s="45">
        <v>499900</v>
      </c>
      <c r="K946" s="44">
        <f t="shared" si="44"/>
        <v>0.45651228527940857</v>
      </c>
    </row>
    <row r="947" spans="1:11">
      <c r="A947" t="s">
        <v>9418</v>
      </c>
      <c r="B947" t="s">
        <v>9419</v>
      </c>
      <c r="C947" s="43">
        <v>30000</v>
      </c>
      <c r="D947">
        <v>13</v>
      </c>
      <c r="E947" s="43">
        <v>919800</v>
      </c>
      <c r="F947" s="43">
        <v>459900</v>
      </c>
      <c r="G947" s="44">
        <f t="shared" si="42"/>
        <v>0.5</v>
      </c>
      <c r="H947" s="45">
        <v>469900</v>
      </c>
      <c r="I947" s="44">
        <f t="shared" si="43"/>
        <v>0.48912807131985214</v>
      </c>
      <c r="J947" s="45">
        <v>499900</v>
      </c>
      <c r="K947" s="44">
        <f t="shared" si="44"/>
        <v>0.45651228527940857</v>
      </c>
    </row>
    <row r="948" spans="1:11">
      <c r="A948" t="s">
        <v>9420</v>
      </c>
      <c r="B948" t="s">
        <v>9421</v>
      </c>
      <c r="C948" s="43">
        <v>30000</v>
      </c>
      <c r="D948">
        <v>10</v>
      </c>
      <c r="E948" s="43">
        <v>919800</v>
      </c>
      <c r="F948" s="43">
        <v>459900</v>
      </c>
      <c r="G948" s="44">
        <f t="shared" si="42"/>
        <v>0.5</v>
      </c>
      <c r="H948" s="45">
        <v>469900</v>
      </c>
      <c r="I948" s="44">
        <f t="shared" si="43"/>
        <v>0.48912807131985214</v>
      </c>
      <c r="J948" s="45">
        <v>499900</v>
      </c>
      <c r="K948" s="44">
        <f t="shared" si="44"/>
        <v>0.45651228527940857</v>
      </c>
    </row>
    <row r="949" spans="1:11">
      <c r="A949" t="s">
        <v>5620</v>
      </c>
      <c r="B949" t="s">
        <v>5619</v>
      </c>
      <c r="C949" s="43">
        <v>30000</v>
      </c>
      <c r="D949">
        <v>31</v>
      </c>
      <c r="E949" s="43">
        <v>919800</v>
      </c>
      <c r="F949" s="43">
        <v>459900</v>
      </c>
      <c r="G949" s="44">
        <f t="shared" si="42"/>
        <v>0.5</v>
      </c>
      <c r="H949" s="45">
        <v>469900</v>
      </c>
      <c r="I949" s="44">
        <f t="shared" si="43"/>
        <v>0.48912807131985214</v>
      </c>
      <c r="J949" s="45">
        <v>499900</v>
      </c>
      <c r="K949" s="44">
        <f t="shared" si="44"/>
        <v>0.45651228527940857</v>
      </c>
    </row>
    <row r="950" spans="1:11">
      <c r="A950" t="s">
        <v>9422</v>
      </c>
      <c r="B950" t="s">
        <v>9423</v>
      </c>
      <c r="C950" s="43">
        <v>30000</v>
      </c>
      <c r="D950">
        <v>2</v>
      </c>
      <c r="E950" s="43">
        <v>919800</v>
      </c>
      <c r="F950" s="43">
        <v>459900</v>
      </c>
      <c r="G950" s="44">
        <f t="shared" si="42"/>
        <v>0.5</v>
      </c>
      <c r="H950" s="45">
        <v>469900</v>
      </c>
      <c r="I950" s="44">
        <f t="shared" si="43"/>
        <v>0.48912807131985214</v>
      </c>
      <c r="J950" s="45">
        <v>499900</v>
      </c>
      <c r="K950" s="44">
        <f t="shared" si="44"/>
        <v>0.45651228527940857</v>
      </c>
    </row>
    <row r="951" spans="1:11">
      <c r="A951" t="s">
        <v>9424</v>
      </c>
      <c r="B951" t="s">
        <v>9425</v>
      </c>
      <c r="C951" s="43">
        <v>20000</v>
      </c>
      <c r="D951">
        <v>100</v>
      </c>
      <c r="E951" s="43">
        <v>939800</v>
      </c>
      <c r="F951" s="43">
        <v>469900</v>
      </c>
      <c r="G951" s="44">
        <f t="shared" si="42"/>
        <v>0.5</v>
      </c>
      <c r="H951" s="45">
        <v>479900</v>
      </c>
      <c r="I951" s="44">
        <f t="shared" si="43"/>
        <v>0.48935943817833583</v>
      </c>
      <c r="J951" s="45">
        <v>509900</v>
      </c>
      <c r="K951" s="44">
        <f t="shared" si="44"/>
        <v>0.4574377527133433</v>
      </c>
    </row>
    <row r="952" spans="1:11">
      <c r="A952" t="s">
        <v>9426</v>
      </c>
      <c r="B952" t="s">
        <v>9427</v>
      </c>
      <c r="C952" s="43">
        <v>20000</v>
      </c>
      <c r="D952">
        <v>100</v>
      </c>
      <c r="E952" s="43">
        <v>939800</v>
      </c>
      <c r="F952" s="43">
        <v>469900</v>
      </c>
      <c r="G952" s="44">
        <f t="shared" si="42"/>
        <v>0.5</v>
      </c>
      <c r="H952" s="45">
        <v>479900</v>
      </c>
      <c r="I952" s="44">
        <f t="shared" si="43"/>
        <v>0.48935943817833583</v>
      </c>
      <c r="J952" s="45">
        <v>509900</v>
      </c>
      <c r="K952" s="44">
        <f t="shared" si="44"/>
        <v>0.4574377527133433</v>
      </c>
    </row>
    <row r="953" spans="1:11">
      <c r="A953" t="s">
        <v>9428</v>
      </c>
      <c r="B953" t="s">
        <v>9429</v>
      </c>
      <c r="C953" s="43">
        <v>20000</v>
      </c>
      <c r="D953">
        <v>100</v>
      </c>
      <c r="E953" s="43">
        <v>939800</v>
      </c>
      <c r="F953" s="43">
        <v>469900</v>
      </c>
      <c r="G953" s="44">
        <f t="shared" si="42"/>
        <v>0.5</v>
      </c>
      <c r="H953" s="45">
        <v>479900</v>
      </c>
      <c r="I953" s="44">
        <f t="shared" si="43"/>
        <v>0.48935943817833583</v>
      </c>
      <c r="J953" s="45">
        <v>509900</v>
      </c>
      <c r="K953" s="44">
        <f t="shared" si="44"/>
        <v>0.4574377527133433</v>
      </c>
    </row>
    <row r="954" spans="1:11">
      <c r="A954" t="s">
        <v>9430</v>
      </c>
      <c r="B954" t="s">
        <v>9431</v>
      </c>
      <c r="C954" s="43">
        <v>30000</v>
      </c>
      <c r="D954">
        <v>100</v>
      </c>
      <c r="E954" s="43">
        <v>939800</v>
      </c>
      <c r="F954" s="43">
        <v>469900</v>
      </c>
      <c r="G954" s="44">
        <f t="shared" si="42"/>
        <v>0.5</v>
      </c>
      <c r="H954" s="45">
        <v>479900</v>
      </c>
      <c r="I954" s="44">
        <f t="shared" si="43"/>
        <v>0.48935943817833583</v>
      </c>
      <c r="J954" s="45">
        <v>509900</v>
      </c>
      <c r="K954" s="44">
        <f t="shared" si="44"/>
        <v>0.4574377527133433</v>
      </c>
    </row>
    <row r="955" spans="1:11">
      <c r="A955" t="s">
        <v>1842</v>
      </c>
      <c r="B955" t="s">
        <v>9432</v>
      </c>
      <c r="C955" s="43">
        <v>30000</v>
      </c>
      <c r="D955">
        <v>100</v>
      </c>
      <c r="E955" s="43">
        <v>939800</v>
      </c>
      <c r="F955" s="43">
        <v>469900</v>
      </c>
      <c r="G955" s="44">
        <f t="shared" si="42"/>
        <v>0.5</v>
      </c>
      <c r="H955" s="45">
        <v>479900</v>
      </c>
      <c r="I955" s="44">
        <f t="shared" si="43"/>
        <v>0.48935943817833583</v>
      </c>
      <c r="J955" s="45">
        <v>509900</v>
      </c>
      <c r="K955" s="44">
        <f t="shared" si="44"/>
        <v>0.4574377527133433</v>
      </c>
    </row>
    <row r="956" spans="1:11">
      <c r="A956" t="s">
        <v>9433</v>
      </c>
      <c r="B956" t="s">
        <v>9434</v>
      </c>
      <c r="C956" s="43">
        <v>30000</v>
      </c>
      <c r="D956">
        <v>100</v>
      </c>
      <c r="E956" s="43">
        <v>939800</v>
      </c>
      <c r="F956" s="43">
        <v>469900</v>
      </c>
      <c r="G956" s="44">
        <f t="shared" si="42"/>
        <v>0.5</v>
      </c>
      <c r="H956" s="45">
        <v>479900</v>
      </c>
      <c r="I956" s="44">
        <f t="shared" si="43"/>
        <v>0.48935943817833583</v>
      </c>
      <c r="J956" s="45">
        <v>509900</v>
      </c>
      <c r="K956" s="44">
        <f t="shared" si="44"/>
        <v>0.4574377527133433</v>
      </c>
    </row>
    <row r="957" spans="1:11">
      <c r="A957" t="s">
        <v>9435</v>
      </c>
      <c r="B957" t="s">
        <v>9436</v>
      </c>
      <c r="C957" s="43">
        <v>30000</v>
      </c>
      <c r="D957">
        <v>0</v>
      </c>
      <c r="E957" s="43">
        <v>939800</v>
      </c>
      <c r="F957" s="43">
        <v>469900</v>
      </c>
      <c r="G957" s="44">
        <f t="shared" si="42"/>
        <v>0.5</v>
      </c>
      <c r="H957" s="45">
        <v>479900</v>
      </c>
      <c r="I957" s="44">
        <f t="shared" si="43"/>
        <v>0.48935943817833583</v>
      </c>
      <c r="J957" s="45">
        <v>509900</v>
      </c>
      <c r="K957" s="44">
        <f t="shared" si="44"/>
        <v>0.4574377527133433</v>
      </c>
    </row>
    <row r="958" spans="1:11">
      <c r="A958" t="s">
        <v>9437</v>
      </c>
      <c r="B958" t="s">
        <v>9438</v>
      </c>
      <c r="C958" s="43">
        <v>30000</v>
      </c>
      <c r="D958">
        <v>10</v>
      </c>
      <c r="E958" s="43">
        <v>939800</v>
      </c>
      <c r="F958" s="43">
        <v>469900</v>
      </c>
      <c r="G958" s="44">
        <f t="shared" si="42"/>
        <v>0.5</v>
      </c>
      <c r="H958" s="45">
        <v>479900</v>
      </c>
      <c r="I958" s="44">
        <f t="shared" si="43"/>
        <v>0.48935943817833583</v>
      </c>
      <c r="J958" s="45">
        <v>509900</v>
      </c>
      <c r="K958" s="44">
        <f t="shared" si="44"/>
        <v>0.4574377527133433</v>
      </c>
    </row>
    <row r="959" spans="1:11">
      <c r="A959" t="s">
        <v>8004</v>
      </c>
      <c r="B959" t="s">
        <v>8003</v>
      </c>
      <c r="C959" s="43">
        <v>30000</v>
      </c>
      <c r="D959">
        <v>0</v>
      </c>
      <c r="E959" s="43">
        <v>939800</v>
      </c>
      <c r="F959" s="43">
        <v>469900</v>
      </c>
      <c r="G959" s="44">
        <f t="shared" si="42"/>
        <v>0.5</v>
      </c>
      <c r="H959" s="45">
        <v>479900</v>
      </c>
      <c r="I959" s="44">
        <f t="shared" si="43"/>
        <v>0.48935943817833583</v>
      </c>
      <c r="J959" s="45">
        <v>509900</v>
      </c>
      <c r="K959" s="44">
        <f t="shared" si="44"/>
        <v>0.4574377527133433</v>
      </c>
    </row>
    <row r="960" spans="1:11">
      <c r="A960" t="s">
        <v>8209</v>
      </c>
      <c r="B960" t="s">
        <v>8208</v>
      </c>
      <c r="C960" s="43">
        <v>30000</v>
      </c>
      <c r="D960">
        <v>5</v>
      </c>
      <c r="E960" s="43">
        <v>1033780.0000000001</v>
      </c>
      <c r="F960" s="43">
        <v>469900</v>
      </c>
      <c r="G960" s="44">
        <f t="shared" si="42"/>
        <v>0.54545454545454553</v>
      </c>
      <c r="H960" s="45">
        <v>479900</v>
      </c>
      <c r="I960" s="44">
        <f t="shared" si="43"/>
        <v>0.53578130743485075</v>
      </c>
      <c r="J960" s="45">
        <v>509900</v>
      </c>
      <c r="K960" s="44">
        <f t="shared" si="44"/>
        <v>0.50676159337576665</v>
      </c>
    </row>
    <row r="961" spans="1:11">
      <c r="A961" t="s">
        <v>8212</v>
      </c>
      <c r="B961" t="s">
        <v>8211</v>
      </c>
      <c r="C961" s="43">
        <v>30000</v>
      </c>
      <c r="D961">
        <v>5</v>
      </c>
      <c r="E961" s="43">
        <v>1033780.0000000001</v>
      </c>
      <c r="F961" s="43">
        <v>469900</v>
      </c>
      <c r="G961" s="44">
        <f t="shared" si="42"/>
        <v>0.54545454545454553</v>
      </c>
      <c r="H961" s="45">
        <v>479900</v>
      </c>
      <c r="I961" s="44">
        <f t="shared" si="43"/>
        <v>0.53578130743485075</v>
      </c>
      <c r="J961" s="45">
        <v>509900</v>
      </c>
      <c r="K961" s="44">
        <f t="shared" si="44"/>
        <v>0.50676159337576665</v>
      </c>
    </row>
    <row r="962" spans="1:11">
      <c r="A962" t="s">
        <v>8219</v>
      </c>
      <c r="B962" t="s">
        <v>8218</v>
      </c>
      <c r="C962" s="43">
        <v>30000</v>
      </c>
      <c r="D962">
        <v>5</v>
      </c>
      <c r="E962" s="43">
        <v>1033780.0000000001</v>
      </c>
      <c r="F962" s="43">
        <v>469900</v>
      </c>
      <c r="G962" s="44">
        <f t="shared" ref="G962:G1025" si="45">1-(F962/E962)</f>
        <v>0.54545454545454553</v>
      </c>
      <c r="H962" s="45">
        <v>479900</v>
      </c>
      <c r="I962" s="44">
        <f t="shared" ref="I962:I1025" si="46">1-(H962/E962)</f>
        <v>0.53578130743485075</v>
      </c>
      <c r="J962" s="45">
        <v>509900</v>
      </c>
      <c r="K962" s="44">
        <f t="shared" ref="K962:K1025" si="47">1-(J962/E962)</f>
        <v>0.50676159337576665</v>
      </c>
    </row>
    <row r="963" spans="1:11">
      <c r="A963" t="s">
        <v>8224</v>
      </c>
      <c r="B963" t="s">
        <v>8223</v>
      </c>
      <c r="C963" s="43">
        <v>30000</v>
      </c>
      <c r="D963">
        <v>20</v>
      </c>
      <c r="E963" s="43">
        <v>1033780.0000000001</v>
      </c>
      <c r="F963" s="43">
        <v>469900</v>
      </c>
      <c r="G963" s="44">
        <f t="shared" si="45"/>
        <v>0.54545454545454553</v>
      </c>
      <c r="H963" s="45">
        <v>479900</v>
      </c>
      <c r="I963" s="44">
        <f t="shared" si="46"/>
        <v>0.53578130743485075</v>
      </c>
      <c r="J963" s="45">
        <v>509900</v>
      </c>
      <c r="K963" s="44">
        <f t="shared" si="47"/>
        <v>0.50676159337576665</v>
      </c>
    </row>
    <row r="964" spans="1:11">
      <c r="A964" t="s">
        <v>6255</v>
      </c>
      <c r="B964" t="s">
        <v>6254</v>
      </c>
      <c r="C964" s="43">
        <v>30000</v>
      </c>
      <c r="D964">
        <v>20</v>
      </c>
      <c r="E964" s="43">
        <v>1033780.0000000001</v>
      </c>
      <c r="F964" s="43">
        <v>469900</v>
      </c>
      <c r="G964" s="44">
        <f t="shared" si="45"/>
        <v>0.54545454545454553</v>
      </c>
      <c r="H964" s="45">
        <v>479900</v>
      </c>
      <c r="I964" s="44">
        <f t="shared" si="46"/>
        <v>0.53578130743485075</v>
      </c>
      <c r="J964" s="45">
        <v>509900</v>
      </c>
      <c r="K964" s="44">
        <f t="shared" si="47"/>
        <v>0.50676159337576665</v>
      </c>
    </row>
    <row r="965" spans="1:11">
      <c r="A965" t="s">
        <v>9439</v>
      </c>
      <c r="B965" t="s">
        <v>9440</v>
      </c>
      <c r="C965" s="43">
        <v>30000</v>
      </c>
      <c r="D965">
        <v>13</v>
      </c>
      <c r="E965" s="43">
        <v>939800</v>
      </c>
      <c r="F965" s="43">
        <v>469900</v>
      </c>
      <c r="G965" s="44">
        <f t="shared" si="45"/>
        <v>0.5</v>
      </c>
      <c r="H965" s="45">
        <v>479900</v>
      </c>
      <c r="I965" s="44">
        <f t="shared" si="46"/>
        <v>0.48935943817833583</v>
      </c>
      <c r="J965" s="45">
        <v>509900</v>
      </c>
      <c r="K965" s="44">
        <f t="shared" si="47"/>
        <v>0.4574377527133433</v>
      </c>
    </row>
    <row r="966" spans="1:11">
      <c r="A966" t="s">
        <v>9441</v>
      </c>
      <c r="B966" t="s">
        <v>9442</v>
      </c>
      <c r="C966" s="43">
        <v>30000</v>
      </c>
      <c r="D966">
        <v>7</v>
      </c>
      <c r="E966" s="43">
        <v>1033780.0000000001</v>
      </c>
      <c r="F966" s="43">
        <v>469900</v>
      </c>
      <c r="G966" s="44">
        <f t="shared" si="45"/>
        <v>0.54545454545454553</v>
      </c>
      <c r="H966" s="45">
        <v>479900</v>
      </c>
      <c r="I966" s="44">
        <f t="shared" si="46"/>
        <v>0.53578130743485075</v>
      </c>
      <c r="J966" s="45">
        <v>509900</v>
      </c>
      <c r="K966" s="44">
        <f t="shared" si="47"/>
        <v>0.50676159337576665</v>
      </c>
    </row>
    <row r="967" spans="1:11">
      <c r="A967" t="s">
        <v>5801</v>
      </c>
      <c r="B967" t="s">
        <v>5800</v>
      </c>
      <c r="C967" s="43">
        <v>30000</v>
      </c>
      <c r="D967">
        <v>0</v>
      </c>
      <c r="E967" s="43">
        <v>1033780.0000000001</v>
      </c>
      <c r="F967" s="43">
        <v>469900</v>
      </c>
      <c r="G967" s="44">
        <f t="shared" si="45"/>
        <v>0.54545454545454553</v>
      </c>
      <c r="H967" s="45">
        <v>479900</v>
      </c>
      <c r="I967" s="44">
        <f t="shared" si="46"/>
        <v>0.53578130743485075</v>
      </c>
      <c r="J967" s="45">
        <v>509900</v>
      </c>
      <c r="K967" s="44">
        <f t="shared" si="47"/>
        <v>0.50676159337576665</v>
      </c>
    </row>
    <row r="968" spans="1:11">
      <c r="A968" t="s">
        <v>9443</v>
      </c>
      <c r="B968" t="s">
        <v>4358</v>
      </c>
      <c r="C968" s="43">
        <v>20000</v>
      </c>
      <c r="D968">
        <v>0</v>
      </c>
      <c r="E968" s="43">
        <v>1033780.0000000001</v>
      </c>
      <c r="F968" s="43">
        <v>469900</v>
      </c>
      <c r="G968" s="44">
        <f t="shared" si="45"/>
        <v>0.54545454545454553</v>
      </c>
      <c r="H968" s="45">
        <v>479900</v>
      </c>
      <c r="I968" s="44">
        <f t="shared" si="46"/>
        <v>0.53578130743485075</v>
      </c>
      <c r="J968" s="45">
        <v>509900</v>
      </c>
      <c r="K968" s="44">
        <f t="shared" si="47"/>
        <v>0.50676159337576665</v>
      </c>
    </row>
    <row r="969" spans="1:11">
      <c r="A969" t="s">
        <v>9444</v>
      </c>
      <c r="B969" t="s">
        <v>9445</v>
      </c>
      <c r="C969" s="43">
        <v>30000</v>
      </c>
      <c r="D969">
        <v>10</v>
      </c>
      <c r="E969" s="43">
        <v>959800</v>
      </c>
      <c r="F969" s="43">
        <v>479900</v>
      </c>
      <c r="G969" s="44">
        <f t="shared" si="45"/>
        <v>0.5</v>
      </c>
      <c r="H969" s="45">
        <v>499900</v>
      </c>
      <c r="I969" s="44">
        <f t="shared" si="46"/>
        <v>0.4791623254844759</v>
      </c>
      <c r="J969" s="45">
        <v>519900</v>
      </c>
      <c r="K969" s="44">
        <f t="shared" si="47"/>
        <v>0.45832465096895192</v>
      </c>
    </row>
    <row r="970" spans="1:11">
      <c r="A970" t="s">
        <v>9446</v>
      </c>
      <c r="B970" t="s">
        <v>9447</v>
      </c>
      <c r="C970" s="43">
        <v>30000</v>
      </c>
      <c r="D970">
        <v>0</v>
      </c>
      <c r="E970" s="43">
        <v>959800</v>
      </c>
      <c r="F970" s="43">
        <v>479900</v>
      </c>
      <c r="G970" s="44">
        <f t="shared" si="45"/>
        <v>0.5</v>
      </c>
      <c r="H970" s="45">
        <v>499900</v>
      </c>
      <c r="I970" s="44">
        <f t="shared" si="46"/>
        <v>0.4791623254844759</v>
      </c>
      <c r="J970" s="45">
        <v>519900</v>
      </c>
      <c r="K970" s="44">
        <f t="shared" si="47"/>
        <v>0.45832465096895192</v>
      </c>
    </row>
    <row r="971" spans="1:11">
      <c r="A971" t="s">
        <v>9448</v>
      </c>
      <c r="B971" t="s">
        <v>9449</v>
      </c>
      <c r="C971" s="43">
        <v>30000</v>
      </c>
      <c r="D971">
        <v>100</v>
      </c>
      <c r="E971" s="43">
        <v>959800</v>
      </c>
      <c r="F971" s="43">
        <v>479900</v>
      </c>
      <c r="G971" s="44">
        <f t="shared" si="45"/>
        <v>0.5</v>
      </c>
      <c r="H971" s="45">
        <v>499900</v>
      </c>
      <c r="I971" s="44">
        <f t="shared" si="46"/>
        <v>0.4791623254844759</v>
      </c>
      <c r="J971" s="45">
        <v>519900</v>
      </c>
      <c r="K971" s="44">
        <f t="shared" si="47"/>
        <v>0.45832465096895192</v>
      </c>
    </row>
    <row r="972" spans="1:11">
      <c r="A972" t="s">
        <v>9450</v>
      </c>
      <c r="B972" t="s">
        <v>9451</v>
      </c>
      <c r="C972" s="43">
        <v>30000</v>
      </c>
      <c r="D972">
        <v>0</v>
      </c>
      <c r="E972" s="43">
        <v>959800</v>
      </c>
      <c r="F972" s="43">
        <v>479900</v>
      </c>
      <c r="G972" s="44">
        <f t="shared" si="45"/>
        <v>0.5</v>
      </c>
      <c r="H972" s="45">
        <v>499900</v>
      </c>
      <c r="I972" s="44">
        <f t="shared" si="46"/>
        <v>0.4791623254844759</v>
      </c>
      <c r="J972" s="45">
        <v>519900</v>
      </c>
      <c r="K972" s="44">
        <f t="shared" si="47"/>
        <v>0.45832465096895192</v>
      </c>
    </row>
    <row r="973" spans="1:11">
      <c r="A973" t="s">
        <v>9452</v>
      </c>
      <c r="B973" t="s">
        <v>9453</v>
      </c>
      <c r="C973" s="43">
        <v>30000</v>
      </c>
      <c r="D973">
        <v>10</v>
      </c>
      <c r="E973" s="43">
        <v>959800</v>
      </c>
      <c r="F973" s="43">
        <v>479900</v>
      </c>
      <c r="G973" s="44">
        <f t="shared" si="45"/>
        <v>0.5</v>
      </c>
      <c r="H973" s="45">
        <v>499900</v>
      </c>
      <c r="I973" s="44">
        <f t="shared" si="46"/>
        <v>0.4791623254844759</v>
      </c>
      <c r="J973" s="45">
        <v>519900</v>
      </c>
      <c r="K973" s="44">
        <f t="shared" si="47"/>
        <v>0.45832465096895192</v>
      </c>
    </row>
    <row r="974" spans="1:11">
      <c r="A974" t="s">
        <v>9454</v>
      </c>
      <c r="B974" t="s">
        <v>9455</v>
      </c>
      <c r="C974" s="43">
        <v>50000</v>
      </c>
      <c r="D974">
        <v>35</v>
      </c>
      <c r="E974" s="43">
        <v>959800</v>
      </c>
      <c r="F974" s="43">
        <v>479900</v>
      </c>
      <c r="G974" s="44">
        <f t="shared" si="45"/>
        <v>0.5</v>
      </c>
      <c r="H974" s="45">
        <v>499900</v>
      </c>
      <c r="I974" s="44">
        <f t="shared" si="46"/>
        <v>0.4791623254844759</v>
      </c>
      <c r="J974" s="45">
        <v>519900</v>
      </c>
      <c r="K974" s="44">
        <f t="shared" si="47"/>
        <v>0.45832465096895192</v>
      </c>
    </row>
    <row r="975" spans="1:11">
      <c r="A975" t="s">
        <v>6167</v>
      </c>
      <c r="B975" t="s">
        <v>6166</v>
      </c>
      <c r="C975" s="43">
        <v>30000</v>
      </c>
      <c r="D975">
        <v>100</v>
      </c>
      <c r="E975" s="43">
        <v>959800</v>
      </c>
      <c r="F975" s="43">
        <v>479900</v>
      </c>
      <c r="G975" s="44">
        <f t="shared" si="45"/>
        <v>0.5</v>
      </c>
      <c r="H975" s="45">
        <v>499900</v>
      </c>
      <c r="I975" s="44">
        <f t="shared" si="46"/>
        <v>0.4791623254844759</v>
      </c>
      <c r="J975" s="45">
        <v>519900</v>
      </c>
      <c r="K975" s="44">
        <f t="shared" si="47"/>
        <v>0.45832465096895192</v>
      </c>
    </row>
    <row r="976" spans="1:11">
      <c r="A976" t="s">
        <v>2329</v>
      </c>
      <c r="B976" t="s">
        <v>5945</v>
      </c>
      <c r="C976" s="43">
        <v>30000</v>
      </c>
      <c r="D976">
        <v>100</v>
      </c>
      <c r="E976" s="43">
        <v>959800</v>
      </c>
      <c r="F976" s="43">
        <v>479900</v>
      </c>
      <c r="G976" s="44">
        <f t="shared" si="45"/>
        <v>0.5</v>
      </c>
      <c r="H976" s="45">
        <v>499900</v>
      </c>
      <c r="I976" s="44">
        <f t="shared" si="46"/>
        <v>0.4791623254844759</v>
      </c>
      <c r="J976" s="45">
        <v>519900</v>
      </c>
      <c r="K976" s="44">
        <f t="shared" si="47"/>
        <v>0.45832465096895192</v>
      </c>
    </row>
    <row r="977" spans="1:11">
      <c r="A977" t="s">
        <v>2328</v>
      </c>
      <c r="B977" t="s">
        <v>5967</v>
      </c>
      <c r="C977" s="43">
        <v>30000</v>
      </c>
      <c r="D977">
        <v>1</v>
      </c>
      <c r="E977" s="43">
        <v>959800</v>
      </c>
      <c r="F977" s="43">
        <v>479900</v>
      </c>
      <c r="G977" s="44">
        <f t="shared" si="45"/>
        <v>0.5</v>
      </c>
      <c r="H977" s="45">
        <v>499900</v>
      </c>
      <c r="I977" s="44">
        <f t="shared" si="46"/>
        <v>0.4791623254844759</v>
      </c>
      <c r="J977" s="45">
        <v>519900</v>
      </c>
      <c r="K977" s="44">
        <f t="shared" si="47"/>
        <v>0.45832465096895192</v>
      </c>
    </row>
    <row r="978" spans="1:11">
      <c r="A978" t="s">
        <v>5854</v>
      </c>
      <c r="B978" t="s">
        <v>5853</v>
      </c>
      <c r="C978" s="43">
        <v>30000</v>
      </c>
      <c r="D978">
        <v>100</v>
      </c>
      <c r="E978" s="43">
        <v>1055780</v>
      </c>
      <c r="F978" s="43">
        <v>479900</v>
      </c>
      <c r="G978" s="44">
        <f t="shared" si="45"/>
        <v>0.54545454545454541</v>
      </c>
      <c r="H978" s="45">
        <v>499900</v>
      </c>
      <c r="I978" s="44">
        <f t="shared" si="46"/>
        <v>0.52651120498588722</v>
      </c>
      <c r="J978" s="45">
        <v>519900</v>
      </c>
      <c r="K978" s="44">
        <f t="shared" si="47"/>
        <v>0.50756786451722902</v>
      </c>
    </row>
    <row r="979" spans="1:11">
      <c r="A979" t="s">
        <v>8133</v>
      </c>
      <c r="B979" t="s">
        <v>8132</v>
      </c>
      <c r="C979" s="43">
        <v>30000</v>
      </c>
      <c r="D979">
        <v>100</v>
      </c>
      <c r="E979" s="43">
        <v>1055780</v>
      </c>
      <c r="F979" s="43">
        <v>479900</v>
      </c>
      <c r="G979" s="44">
        <f t="shared" si="45"/>
        <v>0.54545454545454541</v>
      </c>
      <c r="H979" s="45">
        <v>499900</v>
      </c>
      <c r="I979" s="44">
        <f t="shared" si="46"/>
        <v>0.52651120498588722</v>
      </c>
      <c r="J979" s="45">
        <v>519900</v>
      </c>
      <c r="K979" s="44">
        <f t="shared" si="47"/>
        <v>0.50756786451722902</v>
      </c>
    </row>
    <row r="980" spans="1:11">
      <c r="A980" t="s">
        <v>7996</v>
      </c>
      <c r="B980" t="s">
        <v>7995</v>
      </c>
      <c r="C980" s="43">
        <v>30000</v>
      </c>
      <c r="D980">
        <v>10</v>
      </c>
      <c r="E980" s="43">
        <v>959800</v>
      </c>
      <c r="F980" s="43">
        <v>479900</v>
      </c>
      <c r="G980" s="44">
        <f t="shared" si="45"/>
        <v>0.5</v>
      </c>
      <c r="H980" s="45">
        <v>499900</v>
      </c>
      <c r="I980" s="44">
        <f t="shared" si="46"/>
        <v>0.4791623254844759</v>
      </c>
      <c r="J980" s="45">
        <v>519900</v>
      </c>
      <c r="K980" s="44">
        <f t="shared" si="47"/>
        <v>0.45832465096895192</v>
      </c>
    </row>
    <row r="981" spans="1:11">
      <c r="A981" t="s">
        <v>7998</v>
      </c>
      <c r="B981" t="s">
        <v>7997</v>
      </c>
      <c r="C981" s="43">
        <v>30000</v>
      </c>
      <c r="D981">
        <v>0</v>
      </c>
      <c r="E981" s="43">
        <v>959800</v>
      </c>
      <c r="F981" s="43">
        <v>479900</v>
      </c>
      <c r="G981" s="44">
        <f t="shared" si="45"/>
        <v>0.5</v>
      </c>
      <c r="H981" s="45">
        <v>499900</v>
      </c>
      <c r="I981" s="44">
        <f t="shared" si="46"/>
        <v>0.4791623254844759</v>
      </c>
      <c r="J981" s="45">
        <v>519900</v>
      </c>
      <c r="K981" s="44">
        <f t="shared" si="47"/>
        <v>0.45832465096895192</v>
      </c>
    </row>
    <row r="982" spans="1:11">
      <c r="A982" t="s">
        <v>2549</v>
      </c>
      <c r="B982" t="s">
        <v>5810</v>
      </c>
      <c r="C982" s="43">
        <v>30000</v>
      </c>
      <c r="D982">
        <v>100</v>
      </c>
      <c r="E982" s="43">
        <v>1055780</v>
      </c>
      <c r="F982" s="43">
        <v>479900</v>
      </c>
      <c r="G982" s="44">
        <f t="shared" si="45"/>
        <v>0.54545454545454541</v>
      </c>
      <c r="H982" s="45">
        <v>499900</v>
      </c>
      <c r="I982" s="44">
        <f t="shared" si="46"/>
        <v>0.52651120498588722</v>
      </c>
      <c r="J982" s="45">
        <v>519900</v>
      </c>
      <c r="K982" s="44">
        <f t="shared" si="47"/>
        <v>0.50756786451722902</v>
      </c>
    </row>
    <row r="983" spans="1:11">
      <c r="A983" t="s">
        <v>6236</v>
      </c>
      <c r="B983" t="s">
        <v>6235</v>
      </c>
      <c r="C983" s="43">
        <v>30000</v>
      </c>
      <c r="D983">
        <v>1</v>
      </c>
      <c r="E983" s="43">
        <v>1055780</v>
      </c>
      <c r="F983" s="43">
        <v>479900</v>
      </c>
      <c r="G983" s="44">
        <f t="shared" si="45"/>
        <v>0.54545454545454541</v>
      </c>
      <c r="H983" s="45">
        <v>499900</v>
      </c>
      <c r="I983" s="44">
        <f t="shared" si="46"/>
        <v>0.52651120498588722</v>
      </c>
      <c r="J983" s="45">
        <v>519900</v>
      </c>
      <c r="K983" s="44">
        <f t="shared" si="47"/>
        <v>0.50756786451722902</v>
      </c>
    </row>
    <row r="984" spans="1:11">
      <c r="A984" t="s">
        <v>2256</v>
      </c>
      <c r="B984" t="s">
        <v>7493</v>
      </c>
      <c r="C984" s="43">
        <v>30000</v>
      </c>
      <c r="D984">
        <v>10</v>
      </c>
      <c r="E984" s="43">
        <v>1055780</v>
      </c>
      <c r="F984" s="43">
        <v>479900</v>
      </c>
      <c r="G984" s="44">
        <f t="shared" si="45"/>
        <v>0.54545454545454541</v>
      </c>
      <c r="H984" s="45">
        <v>499900</v>
      </c>
      <c r="I984" s="44">
        <f t="shared" si="46"/>
        <v>0.52651120498588722</v>
      </c>
      <c r="J984" s="45">
        <v>519900</v>
      </c>
      <c r="K984" s="44">
        <f t="shared" si="47"/>
        <v>0.50756786451722902</v>
      </c>
    </row>
    <row r="985" spans="1:11">
      <c r="A985" t="s">
        <v>5641</v>
      </c>
      <c r="B985" t="s">
        <v>5640</v>
      </c>
      <c r="C985" s="43">
        <v>30000</v>
      </c>
      <c r="D985">
        <v>10</v>
      </c>
      <c r="E985" s="43">
        <v>1055780</v>
      </c>
      <c r="F985" s="43">
        <v>479900</v>
      </c>
      <c r="G985" s="44">
        <f t="shared" si="45"/>
        <v>0.54545454545454541</v>
      </c>
      <c r="H985" s="45">
        <v>499900</v>
      </c>
      <c r="I985" s="44">
        <f t="shared" si="46"/>
        <v>0.52651120498588722</v>
      </c>
      <c r="J985" s="45">
        <v>519900</v>
      </c>
      <c r="K985" s="44">
        <f t="shared" si="47"/>
        <v>0.50756786451722902</v>
      </c>
    </row>
    <row r="986" spans="1:11">
      <c r="A986" t="s">
        <v>1716</v>
      </c>
      <c r="B986" t="s">
        <v>5092</v>
      </c>
      <c r="C986" s="43">
        <v>30000</v>
      </c>
      <c r="D986">
        <v>10</v>
      </c>
      <c r="E986" s="43">
        <v>483780.00000000006</v>
      </c>
      <c r="F986" s="50">
        <v>219900</v>
      </c>
      <c r="G986" s="44">
        <f t="shared" si="45"/>
        <v>0.54545454545454553</v>
      </c>
      <c r="H986" s="45">
        <v>219900</v>
      </c>
      <c r="I986" s="44">
        <f t="shared" si="46"/>
        <v>0.54545454545454553</v>
      </c>
      <c r="J986" s="45">
        <v>239900</v>
      </c>
      <c r="K986" s="44">
        <f t="shared" si="47"/>
        <v>0.50411343999338554</v>
      </c>
    </row>
    <row r="987" spans="1:11">
      <c r="A987" t="s">
        <v>5578</v>
      </c>
      <c r="B987" t="s">
        <v>5577</v>
      </c>
      <c r="C987" s="43">
        <v>30000</v>
      </c>
      <c r="D987">
        <v>10</v>
      </c>
      <c r="E987" s="43">
        <v>1055780</v>
      </c>
      <c r="F987" s="43">
        <v>479900</v>
      </c>
      <c r="G987" s="44">
        <f t="shared" si="45"/>
        <v>0.54545454545454541</v>
      </c>
      <c r="H987" s="45">
        <v>499900</v>
      </c>
      <c r="I987" s="44">
        <f t="shared" si="46"/>
        <v>0.52651120498588722</v>
      </c>
      <c r="J987" s="45">
        <v>519900</v>
      </c>
      <c r="K987" s="44">
        <f t="shared" si="47"/>
        <v>0.50756786451722902</v>
      </c>
    </row>
    <row r="988" spans="1:11">
      <c r="A988" t="s">
        <v>5622</v>
      </c>
      <c r="B988" t="s">
        <v>5621</v>
      </c>
      <c r="C988" s="43">
        <v>30000</v>
      </c>
      <c r="D988">
        <v>20</v>
      </c>
      <c r="E988" s="43">
        <v>959800</v>
      </c>
      <c r="F988" s="43">
        <v>479900</v>
      </c>
      <c r="G988" s="44">
        <f t="shared" si="45"/>
        <v>0.5</v>
      </c>
      <c r="H988" s="45">
        <v>499900</v>
      </c>
      <c r="I988" s="44">
        <f t="shared" si="46"/>
        <v>0.4791623254844759</v>
      </c>
      <c r="J988" s="45">
        <v>519900</v>
      </c>
      <c r="K988" s="44">
        <f t="shared" si="47"/>
        <v>0.45832465096895192</v>
      </c>
    </row>
    <row r="989" spans="1:11">
      <c r="A989" t="s">
        <v>7909</v>
      </c>
      <c r="B989" t="s">
        <v>7908</v>
      </c>
      <c r="C989" s="43">
        <v>30000</v>
      </c>
      <c r="D989">
        <v>100</v>
      </c>
      <c r="E989" s="43">
        <v>959800</v>
      </c>
      <c r="F989" s="43">
        <v>479900</v>
      </c>
      <c r="G989" s="44">
        <f t="shared" si="45"/>
        <v>0.5</v>
      </c>
      <c r="H989" s="45">
        <v>499900</v>
      </c>
      <c r="I989" s="44">
        <f t="shared" si="46"/>
        <v>0.4791623254844759</v>
      </c>
      <c r="J989" s="45">
        <v>519900</v>
      </c>
      <c r="K989" s="44">
        <f t="shared" si="47"/>
        <v>0.45832465096895192</v>
      </c>
    </row>
    <row r="990" spans="1:11">
      <c r="A990" t="s">
        <v>7911</v>
      </c>
      <c r="B990" t="s">
        <v>7910</v>
      </c>
      <c r="C990" s="43">
        <v>30000</v>
      </c>
      <c r="D990">
        <v>100</v>
      </c>
      <c r="E990" s="43">
        <v>959800</v>
      </c>
      <c r="F990" s="43">
        <v>479900</v>
      </c>
      <c r="G990" s="44">
        <f t="shared" si="45"/>
        <v>0.5</v>
      </c>
      <c r="H990" s="45">
        <v>499900</v>
      </c>
      <c r="I990" s="44">
        <f t="shared" si="46"/>
        <v>0.4791623254844759</v>
      </c>
      <c r="J990" s="45">
        <v>519900</v>
      </c>
      <c r="K990" s="44">
        <f t="shared" si="47"/>
        <v>0.45832465096895192</v>
      </c>
    </row>
    <row r="991" spans="1:11">
      <c r="A991" t="s">
        <v>7547</v>
      </c>
      <c r="B991" t="s">
        <v>7546</v>
      </c>
      <c r="C991" s="43">
        <v>30000</v>
      </c>
      <c r="D991">
        <v>100</v>
      </c>
      <c r="E991" s="43">
        <v>959800</v>
      </c>
      <c r="F991" s="43">
        <v>479900</v>
      </c>
      <c r="G991" s="44">
        <f t="shared" si="45"/>
        <v>0.5</v>
      </c>
      <c r="H991" s="45">
        <v>499900</v>
      </c>
      <c r="I991" s="44">
        <f t="shared" si="46"/>
        <v>0.4791623254844759</v>
      </c>
      <c r="J991" s="45">
        <v>519900</v>
      </c>
      <c r="K991" s="44">
        <f t="shared" si="47"/>
        <v>0.45832465096895192</v>
      </c>
    </row>
    <row r="992" spans="1:11">
      <c r="A992" t="s">
        <v>9456</v>
      </c>
      <c r="B992" t="s">
        <v>9457</v>
      </c>
      <c r="C992" s="43">
        <v>30000</v>
      </c>
      <c r="D992">
        <v>100</v>
      </c>
      <c r="E992" s="43">
        <v>959800</v>
      </c>
      <c r="F992" s="43">
        <v>479900</v>
      </c>
      <c r="G992" s="44">
        <f t="shared" si="45"/>
        <v>0.5</v>
      </c>
      <c r="H992" s="45">
        <v>499900</v>
      </c>
      <c r="I992" s="44">
        <f t="shared" si="46"/>
        <v>0.4791623254844759</v>
      </c>
      <c r="J992" s="45">
        <v>519900</v>
      </c>
      <c r="K992" s="44">
        <f t="shared" si="47"/>
        <v>0.45832465096895192</v>
      </c>
    </row>
    <row r="993" spans="1:11">
      <c r="A993" t="s">
        <v>9458</v>
      </c>
      <c r="B993" t="s">
        <v>9459</v>
      </c>
      <c r="C993" s="43">
        <v>30000</v>
      </c>
      <c r="D993">
        <v>0</v>
      </c>
      <c r="E993" s="43">
        <v>959800</v>
      </c>
      <c r="F993" s="43">
        <v>479900</v>
      </c>
      <c r="G993" s="44">
        <f t="shared" si="45"/>
        <v>0.5</v>
      </c>
      <c r="H993" s="45">
        <v>499900</v>
      </c>
      <c r="I993" s="44">
        <f t="shared" si="46"/>
        <v>0.4791623254844759</v>
      </c>
      <c r="J993" s="45">
        <v>519900</v>
      </c>
      <c r="K993" s="44">
        <f t="shared" si="47"/>
        <v>0.45832465096895192</v>
      </c>
    </row>
    <row r="994" spans="1:11">
      <c r="A994" t="s">
        <v>9460</v>
      </c>
      <c r="B994" t="s">
        <v>9461</v>
      </c>
      <c r="C994" s="43">
        <v>20000</v>
      </c>
      <c r="D994">
        <v>0</v>
      </c>
      <c r="E994" s="43">
        <v>959800</v>
      </c>
      <c r="F994" s="43">
        <v>479900</v>
      </c>
      <c r="G994" s="44">
        <f t="shared" si="45"/>
        <v>0.5</v>
      </c>
      <c r="H994" s="45">
        <v>499900</v>
      </c>
      <c r="I994" s="44">
        <f t="shared" si="46"/>
        <v>0.4791623254844759</v>
      </c>
      <c r="J994" s="45">
        <v>519900</v>
      </c>
      <c r="K994" s="44">
        <f t="shared" si="47"/>
        <v>0.45832465096895192</v>
      </c>
    </row>
    <row r="995" spans="1:11">
      <c r="A995" t="s">
        <v>9462</v>
      </c>
      <c r="B995" t="s">
        <v>9463</v>
      </c>
      <c r="C995" s="43">
        <v>30000</v>
      </c>
      <c r="D995">
        <v>0</v>
      </c>
      <c r="E995" s="43">
        <v>959800</v>
      </c>
      <c r="F995" s="43">
        <v>479900</v>
      </c>
      <c r="G995" s="44">
        <f t="shared" si="45"/>
        <v>0.5</v>
      </c>
      <c r="H995" s="45">
        <v>499900</v>
      </c>
      <c r="I995" s="44">
        <f t="shared" si="46"/>
        <v>0.4791623254844759</v>
      </c>
      <c r="J995" s="45">
        <v>519900</v>
      </c>
      <c r="K995" s="44">
        <f t="shared" si="47"/>
        <v>0.45832465096895192</v>
      </c>
    </row>
    <row r="996" spans="1:11">
      <c r="A996" t="s">
        <v>9464</v>
      </c>
      <c r="B996" t="s">
        <v>9465</v>
      </c>
      <c r="C996" s="43">
        <v>20000</v>
      </c>
      <c r="D996">
        <v>0</v>
      </c>
      <c r="E996" s="43">
        <v>959800</v>
      </c>
      <c r="F996" s="43">
        <v>479900</v>
      </c>
      <c r="G996" s="44">
        <f t="shared" si="45"/>
        <v>0.5</v>
      </c>
      <c r="H996" s="45">
        <v>499900</v>
      </c>
      <c r="I996" s="44">
        <f t="shared" si="46"/>
        <v>0.4791623254844759</v>
      </c>
      <c r="J996" s="45">
        <v>519900</v>
      </c>
      <c r="K996" s="44">
        <f t="shared" si="47"/>
        <v>0.45832465096895192</v>
      </c>
    </row>
    <row r="997" spans="1:11">
      <c r="A997" t="s">
        <v>9466</v>
      </c>
      <c r="B997" t="s">
        <v>4786</v>
      </c>
      <c r="C997" s="43">
        <v>20000</v>
      </c>
      <c r="D997">
        <v>1</v>
      </c>
      <c r="E997" s="43">
        <v>1055780</v>
      </c>
      <c r="F997" s="43">
        <v>479900</v>
      </c>
      <c r="G997" s="44">
        <f t="shared" si="45"/>
        <v>0.54545454545454541</v>
      </c>
      <c r="H997" s="45">
        <v>499900</v>
      </c>
      <c r="I997" s="44">
        <f t="shared" si="46"/>
        <v>0.52651120498588722</v>
      </c>
      <c r="J997" s="45">
        <v>519900</v>
      </c>
      <c r="K997" s="44">
        <f t="shared" si="47"/>
        <v>0.50756786451722902</v>
      </c>
    </row>
    <row r="998" spans="1:11">
      <c r="A998" t="s">
        <v>9467</v>
      </c>
      <c r="B998" t="s">
        <v>9468</v>
      </c>
      <c r="C998" s="43">
        <v>30000</v>
      </c>
      <c r="D998">
        <v>3</v>
      </c>
      <c r="E998" s="43">
        <v>1055780</v>
      </c>
      <c r="F998" s="43">
        <v>479900</v>
      </c>
      <c r="G998" s="44">
        <f t="shared" si="45"/>
        <v>0.54545454545454541</v>
      </c>
      <c r="H998" s="45">
        <v>499900</v>
      </c>
      <c r="I998" s="44">
        <f t="shared" si="46"/>
        <v>0.52651120498588722</v>
      </c>
      <c r="J998" s="45">
        <v>519900</v>
      </c>
      <c r="K998" s="44">
        <f t="shared" si="47"/>
        <v>0.50756786451722902</v>
      </c>
    </row>
    <row r="999" spans="1:11">
      <c r="A999" t="s">
        <v>9469</v>
      </c>
      <c r="B999" t="s">
        <v>9470</v>
      </c>
      <c r="C999" s="43">
        <v>20000</v>
      </c>
      <c r="D999">
        <v>100</v>
      </c>
      <c r="E999" s="43">
        <v>979800</v>
      </c>
      <c r="F999" s="43">
        <v>489900</v>
      </c>
      <c r="G999" s="44">
        <f t="shared" si="45"/>
        <v>0.5</v>
      </c>
      <c r="H999" s="45">
        <v>509900</v>
      </c>
      <c r="I999" s="44">
        <f t="shared" si="46"/>
        <v>0.47958767095325572</v>
      </c>
      <c r="J999" s="45">
        <v>529900</v>
      </c>
      <c r="K999" s="44">
        <f t="shared" si="47"/>
        <v>0.45917534190651155</v>
      </c>
    </row>
    <row r="1000" spans="1:11">
      <c r="A1000" t="s">
        <v>9471</v>
      </c>
      <c r="B1000" t="s">
        <v>9472</v>
      </c>
      <c r="C1000" s="43">
        <v>30000</v>
      </c>
      <c r="D1000">
        <v>10</v>
      </c>
      <c r="E1000" s="43">
        <v>979800</v>
      </c>
      <c r="F1000" s="43">
        <v>489900</v>
      </c>
      <c r="G1000" s="44">
        <f t="shared" si="45"/>
        <v>0.5</v>
      </c>
      <c r="H1000" s="45">
        <v>509900</v>
      </c>
      <c r="I1000" s="44">
        <f t="shared" si="46"/>
        <v>0.47958767095325572</v>
      </c>
      <c r="J1000" s="45">
        <v>529900</v>
      </c>
      <c r="K1000" s="44">
        <f t="shared" si="47"/>
        <v>0.45917534190651155</v>
      </c>
    </row>
    <row r="1001" spans="1:11">
      <c r="A1001" t="s">
        <v>9473</v>
      </c>
      <c r="B1001" t="s">
        <v>9474</v>
      </c>
      <c r="C1001" s="43">
        <v>20000</v>
      </c>
      <c r="D1001">
        <v>100</v>
      </c>
      <c r="E1001" s="43">
        <v>979800</v>
      </c>
      <c r="F1001" s="43">
        <v>489900</v>
      </c>
      <c r="G1001" s="44">
        <f t="shared" si="45"/>
        <v>0.5</v>
      </c>
      <c r="H1001" s="45">
        <v>509900</v>
      </c>
      <c r="I1001" s="44">
        <f t="shared" si="46"/>
        <v>0.47958767095325572</v>
      </c>
      <c r="J1001" s="45">
        <v>529900</v>
      </c>
      <c r="K1001" s="44">
        <f t="shared" si="47"/>
        <v>0.45917534190651155</v>
      </c>
    </row>
    <row r="1002" spans="1:11">
      <c r="A1002" t="s">
        <v>9475</v>
      </c>
      <c r="B1002" t="s">
        <v>9476</v>
      </c>
      <c r="C1002" s="43">
        <v>30000</v>
      </c>
      <c r="D1002">
        <v>100</v>
      </c>
      <c r="E1002" s="43">
        <v>979800</v>
      </c>
      <c r="F1002" s="43">
        <v>489900</v>
      </c>
      <c r="G1002" s="44">
        <f t="shared" si="45"/>
        <v>0.5</v>
      </c>
      <c r="H1002" s="45">
        <v>509900</v>
      </c>
      <c r="I1002" s="44">
        <f t="shared" si="46"/>
        <v>0.47958767095325572</v>
      </c>
      <c r="J1002" s="45">
        <v>529900</v>
      </c>
      <c r="K1002" s="44">
        <f t="shared" si="47"/>
        <v>0.45917534190651155</v>
      </c>
    </row>
    <row r="1003" spans="1:11">
      <c r="A1003" t="s">
        <v>9477</v>
      </c>
      <c r="B1003" t="s">
        <v>9478</v>
      </c>
      <c r="C1003" s="43">
        <v>30000</v>
      </c>
      <c r="D1003">
        <v>100</v>
      </c>
      <c r="E1003" s="43">
        <v>1077780</v>
      </c>
      <c r="F1003" s="43">
        <v>489900</v>
      </c>
      <c r="G1003" s="44">
        <f t="shared" si="45"/>
        <v>0.54545454545454541</v>
      </c>
      <c r="H1003" s="45">
        <v>509900</v>
      </c>
      <c r="I1003" s="44">
        <f t="shared" si="46"/>
        <v>0.526897882684778</v>
      </c>
      <c r="J1003" s="45">
        <v>529900</v>
      </c>
      <c r="K1003" s="44">
        <f t="shared" si="47"/>
        <v>0.50834121991501047</v>
      </c>
    </row>
    <row r="1004" spans="1:11">
      <c r="A1004" t="s">
        <v>9479</v>
      </c>
      <c r="B1004" t="s">
        <v>9480</v>
      </c>
      <c r="C1004" s="43">
        <v>30000</v>
      </c>
      <c r="D1004">
        <v>10</v>
      </c>
      <c r="E1004" s="43">
        <v>979800</v>
      </c>
      <c r="F1004" s="43">
        <v>489900</v>
      </c>
      <c r="G1004" s="44">
        <f t="shared" si="45"/>
        <v>0.5</v>
      </c>
      <c r="H1004" s="45">
        <v>509900</v>
      </c>
      <c r="I1004" s="44">
        <f t="shared" si="46"/>
        <v>0.47958767095325572</v>
      </c>
      <c r="J1004" s="45">
        <v>529900</v>
      </c>
      <c r="K1004" s="44">
        <f t="shared" si="47"/>
        <v>0.45917534190651155</v>
      </c>
    </row>
    <row r="1005" spans="1:11">
      <c r="A1005" t="s">
        <v>2682</v>
      </c>
      <c r="B1005" t="s">
        <v>7315</v>
      </c>
      <c r="C1005" s="43">
        <v>40000</v>
      </c>
      <c r="D1005">
        <v>100</v>
      </c>
      <c r="E1005" s="43">
        <v>1077780</v>
      </c>
      <c r="F1005" s="43">
        <v>489900</v>
      </c>
      <c r="G1005" s="44">
        <f t="shared" si="45"/>
        <v>0.54545454545454541</v>
      </c>
      <c r="H1005" s="45">
        <v>509900</v>
      </c>
      <c r="I1005" s="44">
        <f t="shared" si="46"/>
        <v>0.526897882684778</v>
      </c>
      <c r="J1005" s="45">
        <v>529900</v>
      </c>
      <c r="K1005" s="44">
        <f t="shared" si="47"/>
        <v>0.50834121991501047</v>
      </c>
    </row>
    <row r="1006" spans="1:11">
      <c r="A1006" t="s">
        <v>2680</v>
      </c>
      <c r="B1006" t="s">
        <v>5889</v>
      </c>
      <c r="C1006" s="43">
        <v>40000</v>
      </c>
      <c r="D1006">
        <v>100</v>
      </c>
      <c r="E1006" s="43">
        <v>1077780</v>
      </c>
      <c r="F1006" s="43">
        <v>489900</v>
      </c>
      <c r="G1006" s="44">
        <f t="shared" si="45"/>
        <v>0.54545454545454541</v>
      </c>
      <c r="H1006" s="45">
        <v>509900</v>
      </c>
      <c r="I1006" s="44">
        <f t="shared" si="46"/>
        <v>0.526897882684778</v>
      </c>
      <c r="J1006" s="45">
        <v>529900</v>
      </c>
      <c r="K1006" s="44">
        <f t="shared" si="47"/>
        <v>0.50834121991501047</v>
      </c>
    </row>
    <row r="1007" spans="1:11">
      <c r="A1007" t="s">
        <v>7618</v>
      </c>
      <c r="B1007" t="s">
        <v>7617</v>
      </c>
      <c r="C1007" s="43">
        <v>30000</v>
      </c>
      <c r="D1007">
        <v>10</v>
      </c>
      <c r="E1007" s="43">
        <v>1077780</v>
      </c>
      <c r="F1007" s="43">
        <v>489900</v>
      </c>
      <c r="G1007" s="44">
        <f t="shared" si="45"/>
        <v>0.54545454545454541</v>
      </c>
      <c r="H1007" s="45">
        <v>509900</v>
      </c>
      <c r="I1007" s="44">
        <f t="shared" si="46"/>
        <v>0.526897882684778</v>
      </c>
      <c r="J1007" s="45">
        <v>529900</v>
      </c>
      <c r="K1007" s="44">
        <f t="shared" si="47"/>
        <v>0.50834121991501047</v>
      </c>
    </row>
    <row r="1008" spans="1:11">
      <c r="A1008" t="s">
        <v>7616</v>
      </c>
      <c r="B1008" t="s">
        <v>7615</v>
      </c>
      <c r="C1008" s="43">
        <v>30000</v>
      </c>
      <c r="D1008">
        <v>3</v>
      </c>
      <c r="E1008" s="43">
        <v>1077780</v>
      </c>
      <c r="F1008" s="43">
        <v>489900</v>
      </c>
      <c r="G1008" s="44">
        <f t="shared" si="45"/>
        <v>0.54545454545454541</v>
      </c>
      <c r="H1008" s="45">
        <v>509900</v>
      </c>
      <c r="I1008" s="44">
        <f t="shared" si="46"/>
        <v>0.526897882684778</v>
      </c>
      <c r="J1008" s="45">
        <v>529900</v>
      </c>
      <c r="K1008" s="44">
        <f t="shared" si="47"/>
        <v>0.50834121991501047</v>
      </c>
    </row>
    <row r="1009" spans="1:11">
      <c r="A1009" t="s">
        <v>7540</v>
      </c>
      <c r="B1009" t="s">
        <v>7539</v>
      </c>
      <c r="C1009" s="43">
        <v>30000</v>
      </c>
      <c r="D1009">
        <v>0</v>
      </c>
      <c r="E1009" s="43">
        <v>1077780</v>
      </c>
      <c r="F1009" s="43">
        <v>489900</v>
      </c>
      <c r="G1009" s="44">
        <f t="shared" si="45"/>
        <v>0.54545454545454541</v>
      </c>
      <c r="H1009" s="45">
        <v>509900</v>
      </c>
      <c r="I1009" s="44">
        <f t="shared" si="46"/>
        <v>0.526897882684778</v>
      </c>
      <c r="J1009" s="45">
        <v>529900</v>
      </c>
      <c r="K1009" s="44">
        <f t="shared" si="47"/>
        <v>0.50834121991501047</v>
      </c>
    </row>
    <row r="1010" spans="1:11">
      <c r="A1010" t="s">
        <v>2072</v>
      </c>
      <c r="B1010" t="s">
        <v>7359</v>
      </c>
      <c r="C1010" s="43">
        <v>30000</v>
      </c>
      <c r="D1010">
        <v>1</v>
      </c>
      <c r="E1010" s="43">
        <v>1077780</v>
      </c>
      <c r="F1010" s="43">
        <v>489900</v>
      </c>
      <c r="G1010" s="44">
        <f t="shared" si="45"/>
        <v>0.54545454545454541</v>
      </c>
      <c r="H1010" s="45">
        <v>509900</v>
      </c>
      <c r="I1010" s="44">
        <f t="shared" si="46"/>
        <v>0.526897882684778</v>
      </c>
      <c r="J1010" s="45">
        <v>529900</v>
      </c>
      <c r="K1010" s="44">
        <f t="shared" si="47"/>
        <v>0.50834121991501047</v>
      </c>
    </row>
    <row r="1011" spans="1:11">
      <c r="A1011" t="s">
        <v>8013</v>
      </c>
      <c r="B1011" t="s">
        <v>8012</v>
      </c>
      <c r="C1011" s="43">
        <v>30000</v>
      </c>
      <c r="D1011">
        <v>0</v>
      </c>
      <c r="E1011" s="43">
        <v>1077780</v>
      </c>
      <c r="F1011" s="43">
        <v>489900</v>
      </c>
      <c r="G1011" s="44">
        <f t="shared" si="45"/>
        <v>0.54545454545454541</v>
      </c>
      <c r="H1011" s="45">
        <v>509900</v>
      </c>
      <c r="I1011" s="44">
        <f t="shared" si="46"/>
        <v>0.526897882684778</v>
      </c>
      <c r="J1011" s="45">
        <v>529900</v>
      </c>
      <c r="K1011" s="44">
        <f t="shared" si="47"/>
        <v>0.50834121991501047</v>
      </c>
    </row>
    <row r="1012" spans="1:11">
      <c r="A1012" t="s">
        <v>9481</v>
      </c>
      <c r="B1012" t="s">
        <v>9482</v>
      </c>
      <c r="C1012" s="43">
        <v>30000</v>
      </c>
      <c r="D1012">
        <v>0</v>
      </c>
      <c r="E1012" s="43">
        <v>979800</v>
      </c>
      <c r="F1012" s="43">
        <v>489900</v>
      </c>
      <c r="G1012" s="44">
        <f t="shared" si="45"/>
        <v>0.5</v>
      </c>
      <c r="H1012" s="45">
        <v>509900</v>
      </c>
      <c r="I1012" s="44">
        <f t="shared" si="46"/>
        <v>0.47958767095325572</v>
      </c>
      <c r="J1012" s="45">
        <v>529900</v>
      </c>
      <c r="K1012" s="44">
        <f t="shared" si="47"/>
        <v>0.45917534190651155</v>
      </c>
    </row>
    <row r="1013" spans="1:11">
      <c r="A1013" t="s">
        <v>2628</v>
      </c>
      <c r="B1013" t="s">
        <v>9483</v>
      </c>
      <c r="C1013" s="43">
        <v>30000</v>
      </c>
      <c r="D1013" t="s">
        <v>8790</v>
      </c>
      <c r="E1013" s="43">
        <v>979800</v>
      </c>
      <c r="F1013" s="43">
        <v>489900</v>
      </c>
      <c r="G1013" s="44">
        <f t="shared" si="45"/>
        <v>0.5</v>
      </c>
      <c r="H1013" s="45">
        <v>509900</v>
      </c>
      <c r="I1013" s="44">
        <f t="shared" si="46"/>
        <v>0.47958767095325572</v>
      </c>
      <c r="J1013" s="45">
        <v>529900</v>
      </c>
      <c r="K1013" s="44">
        <f t="shared" si="47"/>
        <v>0.45917534190651155</v>
      </c>
    </row>
    <row r="1014" spans="1:11">
      <c r="A1014" t="s">
        <v>9484</v>
      </c>
      <c r="B1014" t="s">
        <v>3278</v>
      </c>
      <c r="C1014" s="43">
        <v>20000</v>
      </c>
      <c r="D1014">
        <v>0</v>
      </c>
      <c r="E1014" s="43">
        <v>1077780</v>
      </c>
      <c r="F1014" s="43">
        <v>489900</v>
      </c>
      <c r="G1014" s="44">
        <f t="shared" si="45"/>
        <v>0.54545454545454541</v>
      </c>
      <c r="H1014" s="45">
        <v>509900</v>
      </c>
      <c r="I1014" s="44">
        <f t="shared" si="46"/>
        <v>0.526897882684778</v>
      </c>
      <c r="J1014" s="45">
        <v>529900</v>
      </c>
      <c r="K1014" s="44">
        <f t="shared" si="47"/>
        <v>0.50834121991501047</v>
      </c>
    </row>
    <row r="1015" spans="1:11">
      <c r="A1015" t="s">
        <v>9485</v>
      </c>
      <c r="B1015" t="s">
        <v>9486</v>
      </c>
      <c r="C1015" s="43">
        <v>30000</v>
      </c>
      <c r="D1015">
        <v>0</v>
      </c>
      <c r="E1015" s="43">
        <v>1077780</v>
      </c>
      <c r="F1015" s="43">
        <v>489900</v>
      </c>
      <c r="G1015" s="44">
        <f t="shared" si="45"/>
        <v>0.54545454545454541</v>
      </c>
      <c r="H1015" s="45">
        <v>509900</v>
      </c>
      <c r="I1015" s="44">
        <f t="shared" si="46"/>
        <v>0.526897882684778</v>
      </c>
      <c r="J1015" s="45">
        <v>529900</v>
      </c>
      <c r="K1015" s="44">
        <f t="shared" si="47"/>
        <v>0.50834121991501047</v>
      </c>
    </row>
    <row r="1016" spans="1:11">
      <c r="A1016" t="s">
        <v>9487</v>
      </c>
      <c r="B1016" t="s">
        <v>9488</v>
      </c>
      <c r="C1016" s="43">
        <v>30000</v>
      </c>
      <c r="D1016">
        <v>100</v>
      </c>
      <c r="E1016" s="43">
        <v>1077780</v>
      </c>
      <c r="F1016" s="43">
        <v>489900</v>
      </c>
      <c r="G1016" s="44">
        <f t="shared" si="45"/>
        <v>0.54545454545454541</v>
      </c>
      <c r="H1016" s="45">
        <v>509900</v>
      </c>
      <c r="I1016" s="44">
        <f t="shared" si="46"/>
        <v>0.526897882684778</v>
      </c>
      <c r="J1016" s="45">
        <v>529900</v>
      </c>
      <c r="K1016" s="44">
        <f t="shared" si="47"/>
        <v>0.50834121991501047</v>
      </c>
    </row>
    <row r="1017" spans="1:11">
      <c r="A1017" t="s">
        <v>9489</v>
      </c>
      <c r="B1017" t="s">
        <v>9490</v>
      </c>
      <c r="C1017" s="43">
        <v>30000</v>
      </c>
      <c r="D1017">
        <v>10</v>
      </c>
      <c r="E1017" s="43">
        <v>999800</v>
      </c>
      <c r="F1017" s="43">
        <v>499900</v>
      </c>
      <c r="G1017" s="44">
        <f t="shared" si="45"/>
        <v>0.5</v>
      </c>
      <c r="H1017" s="45">
        <v>519900</v>
      </c>
      <c r="I1017" s="44">
        <f t="shared" si="46"/>
        <v>0.47999599919983993</v>
      </c>
      <c r="J1017" s="45">
        <v>539900</v>
      </c>
      <c r="K1017" s="44">
        <f t="shared" si="47"/>
        <v>0.45999199839967997</v>
      </c>
    </row>
    <row r="1018" spans="1:11">
      <c r="A1018" t="s">
        <v>9491</v>
      </c>
      <c r="B1018" t="s">
        <v>4090</v>
      </c>
      <c r="C1018" s="43">
        <v>20000</v>
      </c>
      <c r="D1018">
        <v>0</v>
      </c>
      <c r="E1018" s="43">
        <v>999800</v>
      </c>
      <c r="F1018" s="43">
        <v>499900</v>
      </c>
      <c r="G1018" s="44">
        <f t="shared" si="45"/>
        <v>0.5</v>
      </c>
      <c r="H1018" s="45">
        <v>519900</v>
      </c>
      <c r="I1018" s="44">
        <f t="shared" si="46"/>
        <v>0.47999599919983993</v>
      </c>
      <c r="J1018" s="45">
        <v>539900</v>
      </c>
      <c r="K1018" s="44">
        <f t="shared" si="47"/>
        <v>0.45999199839967997</v>
      </c>
    </row>
    <row r="1019" spans="1:11">
      <c r="A1019" t="s">
        <v>9492</v>
      </c>
      <c r="B1019" t="s">
        <v>9493</v>
      </c>
      <c r="C1019" s="43">
        <v>20000</v>
      </c>
      <c r="D1019">
        <v>100</v>
      </c>
      <c r="E1019" s="43">
        <v>999800</v>
      </c>
      <c r="F1019" s="43">
        <v>499900</v>
      </c>
      <c r="G1019" s="44">
        <f t="shared" si="45"/>
        <v>0.5</v>
      </c>
      <c r="H1019" s="45">
        <v>519900</v>
      </c>
      <c r="I1019" s="44">
        <f t="shared" si="46"/>
        <v>0.47999599919983993</v>
      </c>
      <c r="J1019" s="45">
        <v>539900</v>
      </c>
      <c r="K1019" s="44">
        <f t="shared" si="47"/>
        <v>0.45999199839967997</v>
      </c>
    </row>
    <row r="1020" spans="1:11">
      <c r="A1020" t="s">
        <v>9494</v>
      </c>
      <c r="B1020" t="s">
        <v>9495</v>
      </c>
      <c r="C1020" s="43">
        <v>20000</v>
      </c>
      <c r="D1020">
        <v>100</v>
      </c>
      <c r="E1020" s="43">
        <v>999800</v>
      </c>
      <c r="F1020" s="43">
        <v>499900</v>
      </c>
      <c r="G1020" s="44">
        <f t="shared" si="45"/>
        <v>0.5</v>
      </c>
      <c r="H1020" s="45">
        <v>519900</v>
      </c>
      <c r="I1020" s="44">
        <f t="shared" si="46"/>
        <v>0.47999599919983993</v>
      </c>
      <c r="J1020" s="45">
        <v>539900</v>
      </c>
      <c r="K1020" s="44">
        <f t="shared" si="47"/>
        <v>0.45999199839967997</v>
      </c>
    </row>
    <row r="1021" spans="1:11">
      <c r="A1021" t="s">
        <v>9496</v>
      </c>
      <c r="B1021" t="s">
        <v>9497</v>
      </c>
      <c r="C1021" s="43">
        <v>20000</v>
      </c>
      <c r="D1021">
        <v>10</v>
      </c>
      <c r="E1021" s="43">
        <v>999800</v>
      </c>
      <c r="F1021" s="43">
        <v>499900</v>
      </c>
      <c r="G1021" s="44">
        <f t="shared" si="45"/>
        <v>0.5</v>
      </c>
      <c r="H1021" s="45">
        <v>519900</v>
      </c>
      <c r="I1021" s="44">
        <f t="shared" si="46"/>
        <v>0.47999599919983993</v>
      </c>
      <c r="J1021" s="45">
        <v>539900</v>
      </c>
      <c r="K1021" s="44">
        <f t="shared" si="47"/>
        <v>0.45999199839967997</v>
      </c>
    </row>
    <row r="1022" spans="1:11">
      <c r="A1022" t="s">
        <v>9498</v>
      </c>
      <c r="B1022" t="s">
        <v>9499</v>
      </c>
      <c r="C1022" s="43">
        <v>20000</v>
      </c>
      <c r="D1022">
        <v>20</v>
      </c>
      <c r="E1022" s="43">
        <v>999800</v>
      </c>
      <c r="F1022" s="43">
        <v>499900</v>
      </c>
      <c r="G1022" s="44">
        <f t="shared" si="45"/>
        <v>0.5</v>
      </c>
      <c r="H1022" s="45">
        <v>519900</v>
      </c>
      <c r="I1022" s="44">
        <f t="shared" si="46"/>
        <v>0.47999599919983993</v>
      </c>
      <c r="J1022" s="45">
        <v>539900</v>
      </c>
      <c r="K1022" s="44">
        <f t="shared" si="47"/>
        <v>0.45999199839967997</v>
      </c>
    </row>
    <row r="1023" spans="1:11">
      <c r="A1023" t="s">
        <v>9500</v>
      </c>
      <c r="B1023" t="s">
        <v>9501</v>
      </c>
      <c r="C1023" s="43">
        <v>20000</v>
      </c>
      <c r="D1023">
        <v>100</v>
      </c>
      <c r="E1023" s="43">
        <v>999800</v>
      </c>
      <c r="F1023" s="43">
        <v>499900</v>
      </c>
      <c r="G1023" s="44">
        <f t="shared" si="45"/>
        <v>0.5</v>
      </c>
      <c r="H1023" s="45">
        <v>519900</v>
      </c>
      <c r="I1023" s="44">
        <f t="shared" si="46"/>
        <v>0.47999599919983993</v>
      </c>
      <c r="J1023" s="45">
        <v>539900</v>
      </c>
      <c r="K1023" s="44">
        <f t="shared" si="47"/>
        <v>0.45999199839967997</v>
      </c>
    </row>
    <row r="1024" spans="1:11">
      <c r="A1024" t="s">
        <v>9502</v>
      </c>
      <c r="B1024" t="s">
        <v>9503</v>
      </c>
      <c r="C1024" s="43">
        <v>20000</v>
      </c>
      <c r="D1024">
        <v>100</v>
      </c>
      <c r="E1024" s="43">
        <v>999800</v>
      </c>
      <c r="F1024" s="43">
        <v>499900</v>
      </c>
      <c r="G1024" s="44">
        <f t="shared" si="45"/>
        <v>0.5</v>
      </c>
      <c r="H1024" s="45">
        <v>519900</v>
      </c>
      <c r="I1024" s="44">
        <f t="shared" si="46"/>
        <v>0.47999599919983993</v>
      </c>
      <c r="J1024" s="45">
        <v>539900</v>
      </c>
      <c r="K1024" s="44">
        <f t="shared" si="47"/>
        <v>0.45999199839967997</v>
      </c>
    </row>
    <row r="1025" spans="1:11">
      <c r="A1025" t="s">
        <v>9504</v>
      </c>
      <c r="B1025" t="s">
        <v>9505</v>
      </c>
      <c r="C1025" s="43">
        <v>30000</v>
      </c>
      <c r="D1025">
        <v>100</v>
      </c>
      <c r="E1025" s="43">
        <v>999800</v>
      </c>
      <c r="F1025" s="43">
        <v>499900</v>
      </c>
      <c r="G1025" s="44">
        <f t="shared" si="45"/>
        <v>0.5</v>
      </c>
      <c r="H1025" s="45">
        <v>519900</v>
      </c>
      <c r="I1025" s="44">
        <f t="shared" si="46"/>
        <v>0.47999599919983993</v>
      </c>
      <c r="J1025" s="45">
        <v>539900</v>
      </c>
      <c r="K1025" s="44">
        <f t="shared" si="47"/>
        <v>0.45999199839967997</v>
      </c>
    </row>
    <row r="1026" spans="1:11">
      <c r="A1026" t="s">
        <v>9506</v>
      </c>
      <c r="B1026" t="s">
        <v>9507</v>
      </c>
      <c r="C1026" s="43">
        <v>30000</v>
      </c>
      <c r="D1026">
        <v>0</v>
      </c>
      <c r="E1026" s="43">
        <v>999800</v>
      </c>
      <c r="F1026" s="43">
        <v>499900</v>
      </c>
      <c r="G1026" s="44">
        <f t="shared" ref="G1026:G1089" si="48">1-(F1026/E1026)</f>
        <v>0.5</v>
      </c>
      <c r="H1026" s="45">
        <v>519900</v>
      </c>
      <c r="I1026" s="44">
        <f t="shared" ref="I1026:I1089" si="49">1-(H1026/E1026)</f>
        <v>0.47999599919983993</v>
      </c>
      <c r="J1026" s="45">
        <v>539900</v>
      </c>
      <c r="K1026" s="44">
        <f t="shared" ref="K1026:K1089" si="50">1-(J1026/E1026)</f>
        <v>0.45999199839967997</v>
      </c>
    </row>
    <row r="1027" spans="1:11">
      <c r="A1027" t="s">
        <v>9508</v>
      </c>
      <c r="B1027" t="s">
        <v>9509</v>
      </c>
      <c r="C1027" s="43">
        <v>20000</v>
      </c>
      <c r="D1027">
        <v>100</v>
      </c>
      <c r="E1027" s="43">
        <v>999800</v>
      </c>
      <c r="F1027" s="43">
        <v>499900</v>
      </c>
      <c r="G1027" s="44">
        <f t="shared" si="48"/>
        <v>0.5</v>
      </c>
      <c r="H1027" s="45">
        <v>519900</v>
      </c>
      <c r="I1027" s="44">
        <f t="shared" si="49"/>
        <v>0.47999599919983993</v>
      </c>
      <c r="J1027" s="45">
        <v>539900</v>
      </c>
      <c r="K1027" s="44">
        <f t="shared" si="50"/>
        <v>0.45999199839967997</v>
      </c>
    </row>
    <row r="1028" spans="1:11">
      <c r="A1028" t="s">
        <v>9510</v>
      </c>
      <c r="B1028" t="s">
        <v>9511</v>
      </c>
      <c r="C1028" s="43">
        <v>30000</v>
      </c>
      <c r="D1028">
        <v>100</v>
      </c>
      <c r="E1028" s="43">
        <v>999800</v>
      </c>
      <c r="F1028" s="43">
        <v>499900</v>
      </c>
      <c r="G1028" s="44">
        <f t="shared" si="48"/>
        <v>0.5</v>
      </c>
      <c r="H1028" s="45">
        <v>519900</v>
      </c>
      <c r="I1028" s="44">
        <f t="shared" si="49"/>
        <v>0.47999599919983993</v>
      </c>
      <c r="J1028" s="45">
        <v>539900</v>
      </c>
      <c r="K1028" s="44">
        <f t="shared" si="50"/>
        <v>0.45999199839967997</v>
      </c>
    </row>
    <row r="1029" spans="1:11">
      <c r="A1029" t="s">
        <v>9512</v>
      </c>
      <c r="B1029" t="s">
        <v>9513</v>
      </c>
      <c r="C1029" s="43">
        <v>30000</v>
      </c>
      <c r="D1029">
        <v>100</v>
      </c>
      <c r="E1029" s="43">
        <v>999800</v>
      </c>
      <c r="F1029" s="43">
        <v>499900</v>
      </c>
      <c r="G1029" s="44">
        <f t="shared" si="48"/>
        <v>0.5</v>
      </c>
      <c r="H1029" s="45">
        <v>519900</v>
      </c>
      <c r="I1029" s="44">
        <f t="shared" si="49"/>
        <v>0.47999599919983993</v>
      </c>
      <c r="J1029" s="45">
        <v>539900</v>
      </c>
      <c r="K1029" s="44">
        <f t="shared" si="50"/>
        <v>0.45999199839967997</v>
      </c>
    </row>
    <row r="1030" spans="1:11">
      <c r="A1030" t="s">
        <v>9514</v>
      </c>
      <c r="B1030" t="s">
        <v>9515</v>
      </c>
      <c r="C1030" s="43">
        <v>30000</v>
      </c>
      <c r="D1030">
        <v>0</v>
      </c>
      <c r="E1030" s="43">
        <v>999800</v>
      </c>
      <c r="F1030" s="43">
        <v>499900</v>
      </c>
      <c r="G1030" s="44">
        <f t="shared" si="48"/>
        <v>0.5</v>
      </c>
      <c r="H1030" s="45">
        <v>519900</v>
      </c>
      <c r="I1030" s="44">
        <f t="shared" si="49"/>
        <v>0.47999599919983993</v>
      </c>
      <c r="J1030" s="45">
        <v>539900</v>
      </c>
      <c r="K1030" s="44">
        <f t="shared" si="50"/>
        <v>0.45999199839967997</v>
      </c>
    </row>
    <row r="1031" spans="1:11">
      <c r="A1031" t="s">
        <v>9516</v>
      </c>
      <c r="B1031" t="s">
        <v>9517</v>
      </c>
      <c r="C1031" s="43">
        <v>30000</v>
      </c>
      <c r="D1031">
        <v>5</v>
      </c>
      <c r="E1031" s="43">
        <v>999800</v>
      </c>
      <c r="F1031" s="43">
        <v>499900</v>
      </c>
      <c r="G1031" s="44">
        <f t="shared" si="48"/>
        <v>0.5</v>
      </c>
      <c r="H1031" s="45">
        <v>519900</v>
      </c>
      <c r="I1031" s="44">
        <f t="shared" si="49"/>
        <v>0.47999599919983993</v>
      </c>
      <c r="J1031" s="45">
        <v>539900</v>
      </c>
      <c r="K1031" s="44">
        <f t="shared" si="50"/>
        <v>0.45999199839967997</v>
      </c>
    </row>
    <row r="1032" spans="1:11">
      <c r="A1032" t="s">
        <v>8156</v>
      </c>
      <c r="B1032" t="s">
        <v>9518</v>
      </c>
      <c r="C1032" s="43">
        <v>30000</v>
      </c>
      <c r="D1032">
        <v>5</v>
      </c>
      <c r="E1032" s="43">
        <v>1099780</v>
      </c>
      <c r="F1032" s="43">
        <v>499900</v>
      </c>
      <c r="G1032" s="44">
        <f t="shared" si="48"/>
        <v>0.54545454545454541</v>
      </c>
      <c r="H1032" s="45">
        <v>519900</v>
      </c>
      <c r="I1032" s="44">
        <f t="shared" si="49"/>
        <v>0.52726909018167267</v>
      </c>
      <c r="J1032" s="45">
        <v>539900</v>
      </c>
      <c r="K1032" s="44">
        <f t="shared" si="50"/>
        <v>0.50908363490879993</v>
      </c>
    </row>
    <row r="1033" spans="1:11">
      <c r="A1033" t="s">
        <v>8086</v>
      </c>
      <c r="B1033" t="s">
        <v>8085</v>
      </c>
      <c r="C1033" s="43">
        <v>30000</v>
      </c>
      <c r="D1033">
        <v>100</v>
      </c>
      <c r="E1033" s="43">
        <v>1099780</v>
      </c>
      <c r="F1033" s="43">
        <v>499900</v>
      </c>
      <c r="G1033" s="44">
        <f t="shared" si="48"/>
        <v>0.54545454545454541</v>
      </c>
      <c r="H1033" s="45">
        <v>519900</v>
      </c>
      <c r="I1033" s="44">
        <f t="shared" si="49"/>
        <v>0.52726909018167267</v>
      </c>
      <c r="J1033" s="45">
        <v>539900</v>
      </c>
      <c r="K1033" s="44">
        <f t="shared" si="50"/>
        <v>0.50908363490879993</v>
      </c>
    </row>
    <row r="1034" spans="1:11">
      <c r="A1034" t="s">
        <v>5828</v>
      </c>
      <c r="B1034" t="s">
        <v>5827</v>
      </c>
      <c r="C1034" s="43">
        <v>30000</v>
      </c>
      <c r="D1034">
        <v>50</v>
      </c>
      <c r="E1034" s="43">
        <v>1099780</v>
      </c>
      <c r="F1034" s="43">
        <v>499900</v>
      </c>
      <c r="G1034" s="44">
        <f t="shared" si="48"/>
        <v>0.54545454545454541</v>
      </c>
      <c r="H1034" s="45">
        <v>519900</v>
      </c>
      <c r="I1034" s="44">
        <f t="shared" si="49"/>
        <v>0.52726909018167267</v>
      </c>
      <c r="J1034" s="45">
        <v>539900</v>
      </c>
      <c r="K1034" s="44">
        <f t="shared" si="50"/>
        <v>0.50908363490879993</v>
      </c>
    </row>
    <row r="1035" spans="1:11">
      <c r="A1035" t="s">
        <v>5832</v>
      </c>
      <c r="B1035" t="s">
        <v>5831</v>
      </c>
      <c r="C1035" s="43">
        <v>30000</v>
      </c>
      <c r="D1035">
        <v>100</v>
      </c>
      <c r="E1035" s="43">
        <v>1099780</v>
      </c>
      <c r="F1035" s="43">
        <v>499900</v>
      </c>
      <c r="G1035" s="44">
        <f t="shared" si="48"/>
        <v>0.54545454545454541</v>
      </c>
      <c r="H1035" s="45">
        <v>519900</v>
      </c>
      <c r="I1035" s="44">
        <f t="shared" si="49"/>
        <v>0.52726909018167267</v>
      </c>
      <c r="J1035" s="45">
        <v>539900</v>
      </c>
      <c r="K1035" s="44">
        <f t="shared" si="50"/>
        <v>0.50908363490879993</v>
      </c>
    </row>
    <row r="1036" spans="1:11">
      <c r="A1036" t="s">
        <v>7377</v>
      </c>
      <c r="B1036" t="s">
        <v>7376</v>
      </c>
      <c r="C1036" s="43">
        <v>30000</v>
      </c>
      <c r="D1036">
        <v>5</v>
      </c>
      <c r="E1036" s="43">
        <v>1099780</v>
      </c>
      <c r="F1036" s="43">
        <v>499900</v>
      </c>
      <c r="G1036" s="44">
        <f t="shared" si="48"/>
        <v>0.54545454545454541</v>
      </c>
      <c r="H1036" s="45">
        <v>519900</v>
      </c>
      <c r="I1036" s="44">
        <f t="shared" si="49"/>
        <v>0.52726909018167267</v>
      </c>
      <c r="J1036" s="45">
        <v>539900</v>
      </c>
      <c r="K1036" s="44">
        <f t="shared" si="50"/>
        <v>0.50908363490879993</v>
      </c>
    </row>
    <row r="1037" spans="1:11">
      <c r="A1037" t="s">
        <v>6219</v>
      </c>
      <c r="B1037" t="s">
        <v>6218</v>
      </c>
      <c r="C1037" s="43">
        <v>30000</v>
      </c>
      <c r="D1037">
        <v>20</v>
      </c>
      <c r="E1037" s="43">
        <v>1099780</v>
      </c>
      <c r="F1037" s="43">
        <v>499900</v>
      </c>
      <c r="G1037" s="44">
        <f t="shared" si="48"/>
        <v>0.54545454545454541</v>
      </c>
      <c r="H1037" s="45">
        <v>519900</v>
      </c>
      <c r="I1037" s="44">
        <f t="shared" si="49"/>
        <v>0.52726909018167267</v>
      </c>
      <c r="J1037" s="45">
        <v>539900</v>
      </c>
      <c r="K1037" s="44">
        <f t="shared" si="50"/>
        <v>0.50908363490879993</v>
      </c>
    </row>
    <row r="1038" spans="1:11">
      <c r="A1038" t="s">
        <v>9519</v>
      </c>
      <c r="B1038" t="s">
        <v>9520</v>
      </c>
      <c r="C1038" s="43">
        <v>30000</v>
      </c>
      <c r="D1038">
        <v>10</v>
      </c>
      <c r="E1038" s="43">
        <v>1099780</v>
      </c>
      <c r="F1038" s="43">
        <v>499900</v>
      </c>
      <c r="G1038" s="44">
        <f t="shared" si="48"/>
        <v>0.54545454545454541</v>
      </c>
      <c r="H1038" s="45">
        <v>519900</v>
      </c>
      <c r="I1038" s="44">
        <f t="shared" si="49"/>
        <v>0.52726909018167267</v>
      </c>
      <c r="J1038" s="45">
        <v>539900</v>
      </c>
      <c r="K1038" s="44">
        <f t="shared" si="50"/>
        <v>0.50908363490879993</v>
      </c>
    </row>
    <row r="1039" spans="1:11">
      <c r="A1039" t="s">
        <v>2391</v>
      </c>
      <c r="B1039" t="s">
        <v>8042</v>
      </c>
      <c r="C1039" s="43">
        <v>30000</v>
      </c>
      <c r="D1039">
        <v>100</v>
      </c>
      <c r="E1039" s="43">
        <v>1099780</v>
      </c>
      <c r="F1039" s="43">
        <v>499900</v>
      </c>
      <c r="G1039" s="44">
        <f t="shared" si="48"/>
        <v>0.54545454545454541</v>
      </c>
      <c r="H1039" s="45">
        <v>579900</v>
      </c>
      <c r="I1039" s="44">
        <f t="shared" si="49"/>
        <v>0.47271272436305445</v>
      </c>
      <c r="J1039" s="45">
        <v>609900</v>
      </c>
      <c r="K1039" s="44">
        <f t="shared" si="50"/>
        <v>0.44543454145374528</v>
      </c>
    </row>
    <row r="1040" spans="1:11">
      <c r="A1040" t="s">
        <v>1759</v>
      </c>
      <c r="B1040" t="s">
        <v>7374</v>
      </c>
      <c r="C1040" s="43">
        <v>30000</v>
      </c>
      <c r="D1040">
        <v>100</v>
      </c>
      <c r="E1040" s="43">
        <v>1099780</v>
      </c>
      <c r="F1040" s="43">
        <v>499900</v>
      </c>
      <c r="G1040" s="44">
        <f t="shared" si="48"/>
        <v>0.54545454545454541</v>
      </c>
      <c r="H1040" s="45">
        <v>519900</v>
      </c>
      <c r="I1040" s="44">
        <f t="shared" si="49"/>
        <v>0.52726909018167267</v>
      </c>
      <c r="J1040" s="45">
        <v>539900</v>
      </c>
      <c r="K1040" s="44">
        <f t="shared" si="50"/>
        <v>0.50908363490879993</v>
      </c>
    </row>
    <row r="1041" spans="1:11">
      <c r="A1041" t="s">
        <v>7585</v>
      </c>
      <c r="B1041" t="s">
        <v>7584</v>
      </c>
      <c r="C1041" s="43">
        <v>30000</v>
      </c>
      <c r="D1041">
        <v>0</v>
      </c>
      <c r="E1041" s="43">
        <v>1099780</v>
      </c>
      <c r="F1041" s="43">
        <v>499900</v>
      </c>
      <c r="G1041" s="44">
        <f t="shared" si="48"/>
        <v>0.54545454545454541</v>
      </c>
      <c r="H1041" s="45">
        <v>519900</v>
      </c>
      <c r="I1041" s="44">
        <f t="shared" si="49"/>
        <v>0.52726909018167267</v>
      </c>
      <c r="J1041" s="45">
        <v>539900</v>
      </c>
      <c r="K1041" s="44">
        <f t="shared" si="50"/>
        <v>0.50908363490879993</v>
      </c>
    </row>
    <row r="1042" spans="1:11">
      <c r="A1042" t="s">
        <v>2062</v>
      </c>
      <c r="B1042" t="s">
        <v>7461</v>
      </c>
      <c r="C1042" s="43">
        <v>30000</v>
      </c>
      <c r="D1042">
        <v>11</v>
      </c>
      <c r="E1042" s="43">
        <v>1099780</v>
      </c>
      <c r="F1042" s="43">
        <v>499900</v>
      </c>
      <c r="G1042" s="44">
        <f t="shared" si="48"/>
        <v>0.54545454545454541</v>
      </c>
      <c r="H1042" s="45">
        <v>519900</v>
      </c>
      <c r="I1042" s="44">
        <f t="shared" si="49"/>
        <v>0.52726909018167267</v>
      </c>
      <c r="J1042" s="45">
        <v>539900</v>
      </c>
      <c r="K1042" s="44">
        <f t="shared" si="50"/>
        <v>0.50908363490879993</v>
      </c>
    </row>
    <row r="1043" spans="1:11">
      <c r="A1043" t="s">
        <v>9521</v>
      </c>
      <c r="B1043" t="s">
        <v>9522</v>
      </c>
      <c r="C1043" s="43">
        <v>20000</v>
      </c>
      <c r="D1043">
        <v>0</v>
      </c>
      <c r="E1043" s="43">
        <v>999800</v>
      </c>
      <c r="F1043" s="43">
        <v>499900</v>
      </c>
      <c r="G1043" s="44">
        <f t="shared" si="48"/>
        <v>0.5</v>
      </c>
      <c r="H1043" s="45">
        <v>519900</v>
      </c>
      <c r="I1043" s="44">
        <f t="shared" si="49"/>
        <v>0.47999599919983993</v>
      </c>
      <c r="J1043" s="45">
        <v>539900</v>
      </c>
      <c r="K1043" s="44">
        <f t="shared" si="50"/>
        <v>0.45999199839967997</v>
      </c>
    </row>
    <row r="1044" spans="1:11">
      <c r="A1044" t="s">
        <v>9523</v>
      </c>
      <c r="B1044" t="s">
        <v>9524</v>
      </c>
      <c r="C1044" s="43">
        <v>30000</v>
      </c>
      <c r="D1044">
        <v>0</v>
      </c>
      <c r="E1044" s="43">
        <v>999800</v>
      </c>
      <c r="F1044" s="43">
        <v>499900</v>
      </c>
      <c r="G1044" s="44">
        <f t="shared" si="48"/>
        <v>0.5</v>
      </c>
      <c r="H1044" s="45">
        <v>519900</v>
      </c>
      <c r="I1044" s="44">
        <f t="shared" si="49"/>
        <v>0.47999599919983993</v>
      </c>
      <c r="J1044" s="45">
        <v>539900</v>
      </c>
      <c r="K1044" s="44">
        <f t="shared" si="50"/>
        <v>0.45999199839967997</v>
      </c>
    </row>
    <row r="1045" spans="1:11">
      <c r="A1045" t="s">
        <v>9525</v>
      </c>
      <c r="B1045" t="s">
        <v>9526</v>
      </c>
      <c r="C1045" s="43">
        <v>30000</v>
      </c>
      <c r="D1045">
        <v>3</v>
      </c>
      <c r="E1045" s="43">
        <v>999800</v>
      </c>
      <c r="F1045" s="43">
        <v>499900</v>
      </c>
      <c r="G1045" s="44">
        <f t="shared" si="48"/>
        <v>0.5</v>
      </c>
      <c r="H1045" s="45">
        <v>519900</v>
      </c>
      <c r="I1045" s="44">
        <f t="shared" si="49"/>
        <v>0.47999599919983993</v>
      </c>
      <c r="J1045" s="45">
        <v>539900</v>
      </c>
      <c r="K1045" s="44">
        <f t="shared" si="50"/>
        <v>0.45999199839967997</v>
      </c>
    </row>
    <row r="1046" spans="1:11">
      <c r="A1046" t="s">
        <v>9527</v>
      </c>
      <c r="B1046" t="s">
        <v>9528</v>
      </c>
      <c r="C1046" s="43">
        <v>20000</v>
      </c>
      <c r="D1046">
        <v>14</v>
      </c>
      <c r="E1046" s="43">
        <v>999800</v>
      </c>
      <c r="F1046" s="43">
        <v>499900</v>
      </c>
      <c r="G1046" s="44">
        <f t="shared" si="48"/>
        <v>0.5</v>
      </c>
      <c r="H1046" s="45">
        <v>519900</v>
      </c>
      <c r="I1046" s="44">
        <f t="shared" si="49"/>
        <v>0.47999599919983993</v>
      </c>
      <c r="J1046" s="45">
        <v>539900</v>
      </c>
      <c r="K1046" s="44">
        <f t="shared" si="50"/>
        <v>0.45999199839967997</v>
      </c>
    </row>
    <row r="1047" spans="1:11">
      <c r="A1047" t="s">
        <v>9529</v>
      </c>
      <c r="B1047" t="s">
        <v>9530</v>
      </c>
      <c r="C1047" s="43">
        <v>30000</v>
      </c>
      <c r="D1047">
        <v>10</v>
      </c>
      <c r="E1047" s="43">
        <v>999800</v>
      </c>
      <c r="F1047" s="43">
        <v>499900</v>
      </c>
      <c r="G1047" s="44">
        <f t="shared" si="48"/>
        <v>0.5</v>
      </c>
      <c r="H1047" s="45">
        <v>519900</v>
      </c>
      <c r="I1047" s="44">
        <f t="shared" si="49"/>
        <v>0.47999599919983993</v>
      </c>
      <c r="J1047" s="45">
        <v>539900</v>
      </c>
      <c r="K1047" s="44">
        <f t="shared" si="50"/>
        <v>0.45999199839967997</v>
      </c>
    </row>
    <row r="1048" spans="1:11">
      <c r="A1048" t="s">
        <v>9531</v>
      </c>
      <c r="B1048" t="s">
        <v>9532</v>
      </c>
      <c r="C1048" s="43">
        <v>20000</v>
      </c>
      <c r="D1048">
        <v>0</v>
      </c>
      <c r="E1048" s="43">
        <v>1099780</v>
      </c>
      <c r="F1048" s="43">
        <v>499900</v>
      </c>
      <c r="G1048" s="44">
        <f t="shared" si="48"/>
        <v>0.54545454545454541</v>
      </c>
      <c r="H1048" s="45">
        <v>519900</v>
      </c>
      <c r="I1048" s="44">
        <f t="shared" si="49"/>
        <v>0.52726909018167267</v>
      </c>
      <c r="J1048" s="45">
        <v>539900</v>
      </c>
      <c r="K1048" s="44">
        <f t="shared" si="50"/>
        <v>0.50908363490879993</v>
      </c>
    </row>
    <row r="1049" spans="1:11">
      <c r="A1049" t="s">
        <v>9533</v>
      </c>
      <c r="B1049" t="s">
        <v>9534</v>
      </c>
      <c r="C1049" s="43">
        <v>30000</v>
      </c>
      <c r="D1049">
        <v>0</v>
      </c>
      <c r="E1049" s="43">
        <v>1099780</v>
      </c>
      <c r="F1049" s="43">
        <v>499900</v>
      </c>
      <c r="G1049" s="44">
        <f t="shared" si="48"/>
        <v>0.54545454545454541</v>
      </c>
      <c r="H1049" s="45">
        <v>519900</v>
      </c>
      <c r="I1049" s="44">
        <f t="shared" si="49"/>
        <v>0.52726909018167267</v>
      </c>
      <c r="J1049" s="45">
        <v>539900</v>
      </c>
      <c r="K1049" s="44">
        <f t="shared" si="50"/>
        <v>0.50908363490879993</v>
      </c>
    </row>
    <row r="1050" spans="1:11">
      <c r="A1050" t="s">
        <v>9535</v>
      </c>
      <c r="B1050" t="s">
        <v>9536</v>
      </c>
      <c r="C1050" s="43">
        <v>20000</v>
      </c>
      <c r="D1050">
        <v>100</v>
      </c>
      <c r="E1050" s="43">
        <v>1019800</v>
      </c>
      <c r="F1050" s="43">
        <v>509900</v>
      </c>
      <c r="G1050" s="44">
        <f t="shared" si="48"/>
        <v>0.5</v>
      </c>
      <c r="H1050" s="45">
        <v>529900</v>
      </c>
      <c r="I1050" s="44">
        <f t="shared" si="49"/>
        <v>0.48038831143361438</v>
      </c>
      <c r="J1050" s="45">
        <v>559900</v>
      </c>
      <c r="K1050" s="44">
        <f t="shared" si="50"/>
        <v>0.45097077858403611</v>
      </c>
    </row>
    <row r="1051" spans="1:11">
      <c r="A1051" t="s">
        <v>9537</v>
      </c>
      <c r="B1051" t="s">
        <v>9538</v>
      </c>
      <c r="C1051" s="43">
        <v>140000</v>
      </c>
      <c r="D1051">
        <v>100</v>
      </c>
      <c r="E1051" s="43">
        <v>1019800</v>
      </c>
      <c r="F1051" s="43">
        <v>509900</v>
      </c>
      <c r="G1051" s="44">
        <f t="shared" si="48"/>
        <v>0.5</v>
      </c>
      <c r="H1051" s="45">
        <v>529900</v>
      </c>
      <c r="I1051" s="44">
        <f t="shared" si="49"/>
        <v>0.48038831143361438</v>
      </c>
      <c r="J1051" s="45">
        <v>559900</v>
      </c>
      <c r="K1051" s="44">
        <f t="shared" si="50"/>
        <v>0.45097077858403611</v>
      </c>
    </row>
    <row r="1052" spans="1:11">
      <c r="A1052" t="s">
        <v>9539</v>
      </c>
      <c r="B1052" t="s">
        <v>9540</v>
      </c>
      <c r="C1052" s="43">
        <v>20000</v>
      </c>
      <c r="D1052">
        <v>100</v>
      </c>
      <c r="E1052" s="43">
        <v>1019800</v>
      </c>
      <c r="F1052" s="43">
        <v>509900</v>
      </c>
      <c r="G1052" s="44">
        <f t="shared" si="48"/>
        <v>0.5</v>
      </c>
      <c r="H1052" s="45">
        <v>529900</v>
      </c>
      <c r="I1052" s="44">
        <f t="shared" si="49"/>
        <v>0.48038831143361438</v>
      </c>
      <c r="J1052" s="45">
        <v>559900</v>
      </c>
      <c r="K1052" s="44">
        <f t="shared" si="50"/>
        <v>0.45097077858403611</v>
      </c>
    </row>
    <row r="1053" spans="1:11">
      <c r="A1053" t="s">
        <v>9541</v>
      </c>
      <c r="B1053" t="s">
        <v>9542</v>
      </c>
      <c r="C1053" s="43">
        <v>30000</v>
      </c>
      <c r="D1053">
        <v>100</v>
      </c>
      <c r="E1053" s="43">
        <v>1019800</v>
      </c>
      <c r="F1053" s="43">
        <v>509900</v>
      </c>
      <c r="G1053" s="44">
        <f t="shared" si="48"/>
        <v>0.5</v>
      </c>
      <c r="H1053" s="45">
        <v>529900</v>
      </c>
      <c r="I1053" s="44">
        <f t="shared" si="49"/>
        <v>0.48038831143361438</v>
      </c>
      <c r="J1053" s="45">
        <v>559900</v>
      </c>
      <c r="K1053" s="44">
        <f t="shared" si="50"/>
        <v>0.45097077858403611</v>
      </c>
    </row>
    <row r="1054" spans="1:11">
      <c r="A1054" t="s">
        <v>1841</v>
      </c>
      <c r="B1054" t="s">
        <v>9543</v>
      </c>
      <c r="C1054" s="43">
        <v>30000</v>
      </c>
      <c r="D1054">
        <v>0</v>
      </c>
      <c r="E1054" s="43">
        <v>1019800</v>
      </c>
      <c r="F1054" s="43">
        <v>509900</v>
      </c>
      <c r="G1054" s="44">
        <f t="shared" si="48"/>
        <v>0.5</v>
      </c>
      <c r="H1054" s="45">
        <v>529900</v>
      </c>
      <c r="I1054" s="44">
        <f t="shared" si="49"/>
        <v>0.48038831143361438</v>
      </c>
      <c r="J1054" s="45">
        <v>559900</v>
      </c>
      <c r="K1054" s="44">
        <f t="shared" si="50"/>
        <v>0.45097077858403611</v>
      </c>
    </row>
    <row r="1055" spans="1:11">
      <c r="A1055" t="s">
        <v>9544</v>
      </c>
      <c r="B1055" t="s">
        <v>9545</v>
      </c>
      <c r="C1055" s="43">
        <v>30000</v>
      </c>
      <c r="D1055">
        <v>0</v>
      </c>
      <c r="E1055" s="43">
        <v>1019800</v>
      </c>
      <c r="F1055" s="43">
        <v>509900</v>
      </c>
      <c r="G1055" s="44">
        <f t="shared" si="48"/>
        <v>0.5</v>
      </c>
      <c r="H1055" s="45">
        <v>529900</v>
      </c>
      <c r="I1055" s="44">
        <f t="shared" si="49"/>
        <v>0.48038831143361438</v>
      </c>
      <c r="J1055" s="45">
        <v>559900</v>
      </c>
      <c r="K1055" s="44">
        <f t="shared" si="50"/>
        <v>0.45097077858403611</v>
      </c>
    </row>
    <row r="1056" spans="1:11">
      <c r="A1056" t="s">
        <v>9546</v>
      </c>
      <c r="B1056" t="s">
        <v>9547</v>
      </c>
      <c r="C1056" s="43">
        <v>30000</v>
      </c>
      <c r="D1056">
        <v>2</v>
      </c>
      <c r="E1056" s="43">
        <v>1019800</v>
      </c>
      <c r="F1056" s="43">
        <v>509900</v>
      </c>
      <c r="G1056" s="44">
        <f t="shared" si="48"/>
        <v>0.5</v>
      </c>
      <c r="H1056" s="45">
        <v>529900</v>
      </c>
      <c r="I1056" s="44">
        <f t="shared" si="49"/>
        <v>0.48038831143361438</v>
      </c>
      <c r="J1056" s="45">
        <v>559900</v>
      </c>
      <c r="K1056" s="44">
        <f t="shared" si="50"/>
        <v>0.45097077858403611</v>
      </c>
    </row>
    <row r="1057" spans="1:11">
      <c r="A1057" t="s">
        <v>1858</v>
      </c>
      <c r="B1057" t="s">
        <v>8253</v>
      </c>
      <c r="C1057" s="43">
        <v>30000</v>
      </c>
      <c r="D1057">
        <v>100</v>
      </c>
      <c r="E1057" s="43">
        <v>1121780</v>
      </c>
      <c r="F1057" s="43">
        <v>509900</v>
      </c>
      <c r="G1057" s="44">
        <f t="shared" si="48"/>
        <v>0.54545454545454541</v>
      </c>
      <c r="H1057" s="45">
        <v>529900</v>
      </c>
      <c r="I1057" s="44">
        <f t="shared" si="49"/>
        <v>0.52762573766692222</v>
      </c>
      <c r="J1057" s="45">
        <v>559900</v>
      </c>
      <c r="K1057" s="44">
        <f t="shared" si="50"/>
        <v>0.50088252598548733</v>
      </c>
    </row>
    <row r="1058" spans="1:11">
      <c r="A1058" t="s">
        <v>7308</v>
      </c>
      <c r="B1058" t="s">
        <v>7307</v>
      </c>
      <c r="C1058" s="43">
        <v>40000</v>
      </c>
      <c r="D1058">
        <v>100</v>
      </c>
      <c r="E1058" s="43">
        <v>1121780</v>
      </c>
      <c r="F1058" s="43">
        <v>509900</v>
      </c>
      <c r="G1058" s="44">
        <f t="shared" si="48"/>
        <v>0.54545454545454541</v>
      </c>
      <c r="H1058" s="45">
        <v>529900</v>
      </c>
      <c r="I1058" s="44">
        <f t="shared" si="49"/>
        <v>0.52762573766692222</v>
      </c>
      <c r="J1058" s="45">
        <v>559900</v>
      </c>
      <c r="K1058" s="44">
        <f t="shared" si="50"/>
        <v>0.50088252598548733</v>
      </c>
    </row>
    <row r="1059" spans="1:11">
      <c r="A1059" t="s">
        <v>5834</v>
      </c>
      <c r="B1059" t="s">
        <v>5833</v>
      </c>
      <c r="C1059" s="43">
        <v>30000</v>
      </c>
      <c r="D1059">
        <v>100</v>
      </c>
      <c r="E1059" s="43">
        <v>1121780</v>
      </c>
      <c r="F1059" s="43">
        <v>509900</v>
      </c>
      <c r="G1059" s="44">
        <f t="shared" si="48"/>
        <v>0.54545454545454541</v>
      </c>
      <c r="H1059" s="45">
        <v>529900</v>
      </c>
      <c r="I1059" s="44">
        <f t="shared" si="49"/>
        <v>0.52762573766692222</v>
      </c>
      <c r="J1059" s="45">
        <v>559900</v>
      </c>
      <c r="K1059" s="44">
        <f t="shared" si="50"/>
        <v>0.50088252598548733</v>
      </c>
    </row>
    <row r="1060" spans="1:11">
      <c r="A1060" t="s">
        <v>8084</v>
      </c>
      <c r="B1060" t="s">
        <v>8083</v>
      </c>
      <c r="C1060" s="43">
        <v>30000</v>
      </c>
      <c r="D1060">
        <v>100</v>
      </c>
      <c r="E1060" s="43">
        <v>1121780</v>
      </c>
      <c r="F1060" s="43">
        <v>509900</v>
      </c>
      <c r="G1060" s="44">
        <f t="shared" si="48"/>
        <v>0.54545454545454541</v>
      </c>
      <c r="H1060" s="45">
        <v>529900</v>
      </c>
      <c r="I1060" s="44">
        <f t="shared" si="49"/>
        <v>0.52762573766692222</v>
      </c>
      <c r="J1060" s="45">
        <v>559900</v>
      </c>
      <c r="K1060" s="44">
        <f t="shared" si="50"/>
        <v>0.50088252598548733</v>
      </c>
    </row>
    <row r="1061" spans="1:11">
      <c r="A1061" t="s">
        <v>5818</v>
      </c>
      <c r="B1061" t="s">
        <v>5817</v>
      </c>
      <c r="C1061" s="43">
        <v>30000</v>
      </c>
      <c r="D1061">
        <v>0</v>
      </c>
      <c r="E1061" s="43">
        <v>1121780</v>
      </c>
      <c r="F1061" s="43">
        <v>509900</v>
      </c>
      <c r="G1061" s="44">
        <f t="shared" si="48"/>
        <v>0.54545454545454541</v>
      </c>
      <c r="H1061" s="45">
        <v>529900</v>
      </c>
      <c r="I1061" s="44">
        <f t="shared" si="49"/>
        <v>0.52762573766692222</v>
      </c>
      <c r="J1061" s="45">
        <v>559900</v>
      </c>
      <c r="K1061" s="44">
        <f t="shared" si="50"/>
        <v>0.50088252598548733</v>
      </c>
    </row>
    <row r="1062" spans="1:11">
      <c r="A1062" t="s">
        <v>8081</v>
      </c>
      <c r="B1062" t="s">
        <v>8080</v>
      </c>
      <c r="C1062" s="43">
        <v>30000</v>
      </c>
      <c r="D1062">
        <v>100</v>
      </c>
      <c r="E1062" s="43">
        <v>1121780</v>
      </c>
      <c r="F1062" s="43">
        <v>509900</v>
      </c>
      <c r="G1062" s="44">
        <f t="shared" si="48"/>
        <v>0.54545454545454541</v>
      </c>
      <c r="H1062" s="45">
        <v>529900</v>
      </c>
      <c r="I1062" s="44">
        <f t="shared" si="49"/>
        <v>0.52762573766692222</v>
      </c>
      <c r="J1062" s="45">
        <v>559900</v>
      </c>
      <c r="K1062" s="44">
        <f t="shared" si="50"/>
        <v>0.50088252598548733</v>
      </c>
    </row>
    <row r="1063" spans="1:11">
      <c r="A1063" t="s">
        <v>5847</v>
      </c>
      <c r="B1063" t="s">
        <v>5846</v>
      </c>
      <c r="C1063" s="43">
        <v>30000</v>
      </c>
      <c r="D1063">
        <v>100</v>
      </c>
      <c r="E1063" s="43">
        <v>1121780</v>
      </c>
      <c r="F1063" s="43">
        <v>509900</v>
      </c>
      <c r="G1063" s="44">
        <f t="shared" si="48"/>
        <v>0.54545454545454541</v>
      </c>
      <c r="H1063" s="45">
        <v>529900</v>
      </c>
      <c r="I1063" s="44">
        <f t="shared" si="49"/>
        <v>0.52762573766692222</v>
      </c>
      <c r="J1063" s="45">
        <v>559900</v>
      </c>
      <c r="K1063" s="44">
        <f t="shared" si="50"/>
        <v>0.50088252598548733</v>
      </c>
    </row>
    <row r="1064" spans="1:11">
      <c r="A1064" t="s">
        <v>5849</v>
      </c>
      <c r="B1064" t="s">
        <v>5848</v>
      </c>
      <c r="C1064" s="43">
        <v>30000</v>
      </c>
      <c r="D1064">
        <v>100</v>
      </c>
      <c r="E1064" s="43">
        <v>1121780</v>
      </c>
      <c r="F1064" s="43">
        <v>509900</v>
      </c>
      <c r="G1064" s="44">
        <f t="shared" si="48"/>
        <v>0.54545454545454541</v>
      </c>
      <c r="H1064" s="45">
        <v>529900</v>
      </c>
      <c r="I1064" s="44">
        <f t="shared" si="49"/>
        <v>0.52762573766692222</v>
      </c>
      <c r="J1064" s="45">
        <v>559900</v>
      </c>
      <c r="K1064" s="44">
        <f t="shared" si="50"/>
        <v>0.50088252598548733</v>
      </c>
    </row>
    <row r="1065" spans="1:11">
      <c r="A1065" t="s">
        <v>5851</v>
      </c>
      <c r="B1065" t="s">
        <v>5850</v>
      </c>
      <c r="C1065" s="43">
        <v>30000</v>
      </c>
      <c r="D1065">
        <v>10</v>
      </c>
      <c r="E1065" s="43">
        <v>1121780</v>
      </c>
      <c r="F1065" s="43">
        <v>509900</v>
      </c>
      <c r="G1065" s="44">
        <f t="shared" si="48"/>
        <v>0.54545454545454541</v>
      </c>
      <c r="H1065" s="45">
        <v>529900</v>
      </c>
      <c r="I1065" s="44">
        <f t="shared" si="49"/>
        <v>0.52762573766692222</v>
      </c>
      <c r="J1065" s="45">
        <v>559900</v>
      </c>
      <c r="K1065" s="44">
        <f t="shared" si="50"/>
        <v>0.50088252598548733</v>
      </c>
    </row>
    <row r="1066" spans="1:11">
      <c r="A1066" t="s">
        <v>2469</v>
      </c>
      <c r="B1066" t="s">
        <v>6426</v>
      </c>
      <c r="C1066" s="43">
        <v>30000</v>
      </c>
      <c r="D1066">
        <v>100</v>
      </c>
      <c r="E1066" s="43">
        <v>1121780</v>
      </c>
      <c r="F1066" s="43">
        <v>509900</v>
      </c>
      <c r="G1066" s="44">
        <f t="shared" si="48"/>
        <v>0.54545454545454541</v>
      </c>
      <c r="H1066" s="45">
        <v>529900</v>
      </c>
      <c r="I1066" s="44">
        <f t="shared" si="49"/>
        <v>0.52762573766692222</v>
      </c>
      <c r="J1066" s="45">
        <v>559900</v>
      </c>
      <c r="K1066" s="44">
        <f t="shared" si="50"/>
        <v>0.50088252598548733</v>
      </c>
    </row>
    <row r="1067" spans="1:11">
      <c r="A1067" t="s">
        <v>5814</v>
      </c>
      <c r="B1067" t="s">
        <v>5813</v>
      </c>
      <c r="C1067" s="43">
        <v>30000</v>
      </c>
      <c r="D1067">
        <v>0</v>
      </c>
      <c r="E1067" s="43">
        <v>1121780</v>
      </c>
      <c r="F1067" s="43">
        <v>509900</v>
      </c>
      <c r="G1067" s="44">
        <f t="shared" si="48"/>
        <v>0.54545454545454541</v>
      </c>
      <c r="H1067" s="45">
        <v>529900</v>
      </c>
      <c r="I1067" s="44">
        <f t="shared" si="49"/>
        <v>0.52762573766692222</v>
      </c>
      <c r="J1067" s="45">
        <v>559900</v>
      </c>
      <c r="K1067" s="44">
        <f t="shared" si="50"/>
        <v>0.50088252598548733</v>
      </c>
    </row>
    <row r="1068" spans="1:11">
      <c r="A1068" t="s">
        <v>8020</v>
      </c>
      <c r="B1068" t="s">
        <v>8019</v>
      </c>
      <c r="C1068" s="43">
        <v>30000</v>
      </c>
      <c r="D1068">
        <v>0</v>
      </c>
      <c r="E1068" s="43">
        <v>1121780</v>
      </c>
      <c r="F1068" s="43">
        <v>509900</v>
      </c>
      <c r="G1068" s="44">
        <f t="shared" si="48"/>
        <v>0.54545454545454541</v>
      </c>
      <c r="H1068" s="45">
        <v>529900</v>
      </c>
      <c r="I1068" s="44">
        <f t="shared" si="49"/>
        <v>0.52762573766692222</v>
      </c>
      <c r="J1068" s="45">
        <v>559900</v>
      </c>
      <c r="K1068" s="44">
        <f t="shared" si="50"/>
        <v>0.50088252598548733</v>
      </c>
    </row>
    <row r="1069" spans="1:11">
      <c r="A1069" t="s">
        <v>1835</v>
      </c>
      <c r="B1069" t="s">
        <v>6241</v>
      </c>
      <c r="C1069" s="43">
        <v>30000</v>
      </c>
      <c r="D1069">
        <v>20</v>
      </c>
      <c r="E1069" s="43">
        <v>1121780</v>
      </c>
      <c r="F1069" s="43">
        <v>509900</v>
      </c>
      <c r="G1069" s="44">
        <f t="shared" si="48"/>
        <v>0.54545454545454541</v>
      </c>
      <c r="H1069" s="45">
        <v>529900</v>
      </c>
      <c r="I1069" s="44">
        <f t="shared" si="49"/>
        <v>0.52762573766692222</v>
      </c>
      <c r="J1069" s="45">
        <v>559900</v>
      </c>
      <c r="K1069" s="44">
        <f t="shared" si="50"/>
        <v>0.50088252598548733</v>
      </c>
    </row>
    <row r="1070" spans="1:11">
      <c r="A1070" t="s">
        <v>6229</v>
      </c>
      <c r="B1070" t="s">
        <v>6228</v>
      </c>
      <c r="C1070" s="43">
        <v>30000</v>
      </c>
      <c r="D1070">
        <v>1</v>
      </c>
      <c r="E1070" s="43">
        <v>1121780</v>
      </c>
      <c r="F1070" s="43">
        <v>509900</v>
      </c>
      <c r="G1070" s="44">
        <f t="shared" si="48"/>
        <v>0.54545454545454541</v>
      </c>
      <c r="H1070" s="45">
        <v>529900</v>
      </c>
      <c r="I1070" s="44">
        <f t="shared" si="49"/>
        <v>0.52762573766692222</v>
      </c>
      <c r="J1070" s="45">
        <v>559900</v>
      </c>
      <c r="K1070" s="44">
        <f t="shared" si="50"/>
        <v>0.50088252598548733</v>
      </c>
    </row>
    <row r="1071" spans="1:11">
      <c r="A1071" t="s">
        <v>6245</v>
      </c>
      <c r="B1071" t="s">
        <v>6244</v>
      </c>
      <c r="C1071" s="43">
        <v>30000</v>
      </c>
      <c r="D1071">
        <v>2</v>
      </c>
      <c r="E1071" s="43">
        <v>1121780</v>
      </c>
      <c r="F1071" s="43">
        <v>509900</v>
      </c>
      <c r="G1071" s="44">
        <f t="shared" si="48"/>
        <v>0.54545454545454541</v>
      </c>
      <c r="H1071" s="45">
        <v>529900</v>
      </c>
      <c r="I1071" s="44">
        <f t="shared" si="49"/>
        <v>0.52762573766692222</v>
      </c>
      <c r="J1071" s="45">
        <v>559900</v>
      </c>
      <c r="K1071" s="44">
        <f t="shared" si="50"/>
        <v>0.50088252598548733</v>
      </c>
    </row>
    <row r="1072" spans="1:11">
      <c r="A1072" t="s">
        <v>9548</v>
      </c>
      <c r="B1072" t="s">
        <v>9549</v>
      </c>
      <c r="C1072" s="43">
        <v>30000</v>
      </c>
      <c r="D1072">
        <v>0</v>
      </c>
      <c r="E1072" s="43">
        <v>1019800</v>
      </c>
      <c r="F1072" s="43">
        <v>509900</v>
      </c>
      <c r="G1072" s="44">
        <f t="shared" si="48"/>
        <v>0.5</v>
      </c>
      <c r="H1072" s="45">
        <v>529900</v>
      </c>
      <c r="I1072" s="44">
        <f t="shared" si="49"/>
        <v>0.48038831143361438</v>
      </c>
      <c r="J1072" s="45">
        <v>559900</v>
      </c>
      <c r="K1072" s="44">
        <f t="shared" si="50"/>
        <v>0.45097077858403611</v>
      </c>
    </row>
    <row r="1073" spans="1:11">
      <c r="A1073" t="s">
        <v>9550</v>
      </c>
      <c r="B1073" t="s">
        <v>9551</v>
      </c>
      <c r="C1073" s="43">
        <v>30000</v>
      </c>
      <c r="D1073">
        <v>1000</v>
      </c>
      <c r="E1073" s="43">
        <v>1019800</v>
      </c>
      <c r="F1073" s="43">
        <v>509900</v>
      </c>
      <c r="G1073" s="44">
        <f t="shared" si="48"/>
        <v>0.5</v>
      </c>
      <c r="H1073" s="45">
        <v>529900</v>
      </c>
      <c r="I1073" s="44">
        <f t="shared" si="49"/>
        <v>0.48038831143361438</v>
      </c>
      <c r="J1073" s="45">
        <v>559900</v>
      </c>
      <c r="K1073" s="44">
        <f t="shared" si="50"/>
        <v>0.45097077858403611</v>
      </c>
    </row>
    <row r="1074" spans="1:11">
      <c r="A1074" t="s">
        <v>9552</v>
      </c>
      <c r="B1074" t="s">
        <v>9553</v>
      </c>
      <c r="C1074" s="43">
        <v>30000</v>
      </c>
      <c r="D1074">
        <v>10</v>
      </c>
      <c r="E1074" s="43">
        <v>1019800</v>
      </c>
      <c r="F1074" s="43">
        <v>509900</v>
      </c>
      <c r="G1074" s="44">
        <f t="shared" si="48"/>
        <v>0.5</v>
      </c>
      <c r="H1074" s="45">
        <v>529900</v>
      </c>
      <c r="I1074" s="44">
        <f t="shared" si="49"/>
        <v>0.48038831143361438</v>
      </c>
      <c r="J1074" s="45">
        <v>559900</v>
      </c>
      <c r="K1074" s="44">
        <f t="shared" si="50"/>
        <v>0.45097077858403611</v>
      </c>
    </row>
    <row r="1075" spans="1:11">
      <c r="A1075" t="s">
        <v>9554</v>
      </c>
      <c r="B1075" t="s">
        <v>9555</v>
      </c>
      <c r="C1075" s="43">
        <v>20000</v>
      </c>
      <c r="D1075">
        <v>10</v>
      </c>
      <c r="E1075" s="43">
        <v>1019800</v>
      </c>
      <c r="F1075" s="43">
        <v>509900</v>
      </c>
      <c r="G1075" s="44">
        <f t="shared" si="48"/>
        <v>0.5</v>
      </c>
      <c r="H1075" s="45">
        <v>529900</v>
      </c>
      <c r="I1075" s="44">
        <f t="shared" si="49"/>
        <v>0.48038831143361438</v>
      </c>
      <c r="J1075" s="45">
        <v>559900</v>
      </c>
      <c r="K1075" s="44">
        <f t="shared" si="50"/>
        <v>0.45097077858403611</v>
      </c>
    </row>
    <row r="1076" spans="1:11">
      <c r="A1076" t="s">
        <v>9556</v>
      </c>
      <c r="B1076" t="s">
        <v>9557</v>
      </c>
      <c r="C1076" s="43">
        <v>30000</v>
      </c>
      <c r="D1076">
        <v>1</v>
      </c>
      <c r="E1076" s="43">
        <v>1121780</v>
      </c>
      <c r="F1076" s="43">
        <v>509900</v>
      </c>
      <c r="G1076" s="44">
        <f t="shared" si="48"/>
        <v>0.54545454545454541</v>
      </c>
      <c r="H1076" s="45">
        <v>529900</v>
      </c>
      <c r="I1076" s="44">
        <f t="shared" si="49"/>
        <v>0.52762573766692222</v>
      </c>
      <c r="J1076" s="45">
        <v>559900</v>
      </c>
      <c r="K1076" s="44">
        <f t="shared" si="50"/>
        <v>0.50088252598548733</v>
      </c>
    </row>
    <row r="1077" spans="1:11">
      <c r="A1077" t="s">
        <v>9558</v>
      </c>
      <c r="B1077" t="s">
        <v>9559</v>
      </c>
      <c r="C1077" s="43">
        <v>30000</v>
      </c>
      <c r="D1077">
        <v>0</v>
      </c>
      <c r="E1077" s="43">
        <v>1121780</v>
      </c>
      <c r="F1077" s="43">
        <v>509900</v>
      </c>
      <c r="G1077" s="44">
        <f t="shared" si="48"/>
        <v>0.54545454545454541</v>
      </c>
      <c r="H1077" s="45">
        <v>529900</v>
      </c>
      <c r="I1077" s="44">
        <f t="shared" si="49"/>
        <v>0.52762573766692222</v>
      </c>
      <c r="J1077" s="45">
        <v>559900</v>
      </c>
      <c r="K1077" s="44">
        <f t="shared" si="50"/>
        <v>0.50088252598548733</v>
      </c>
    </row>
    <row r="1078" spans="1:11">
      <c r="A1078" t="s">
        <v>9560</v>
      </c>
      <c r="B1078" t="s">
        <v>9561</v>
      </c>
      <c r="C1078" s="43">
        <v>30000</v>
      </c>
      <c r="D1078">
        <v>2</v>
      </c>
      <c r="E1078" s="43">
        <v>1121780</v>
      </c>
      <c r="F1078" s="43">
        <v>509900</v>
      </c>
      <c r="G1078" s="44">
        <f t="shared" si="48"/>
        <v>0.54545454545454541</v>
      </c>
      <c r="H1078" s="45">
        <v>529900</v>
      </c>
      <c r="I1078" s="44">
        <f t="shared" si="49"/>
        <v>0.52762573766692222</v>
      </c>
      <c r="J1078" s="45">
        <v>559900</v>
      </c>
      <c r="K1078" s="44">
        <f t="shared" si="50"/>
        <v>0.50088252598548733</v>
      </c>
    </row>
    <row r="1079" spans="1:11">
      <c r="A1079" t="s">
        <v>9562</v>
      </c>
      <c r="B1079" t="s">
        <v>9563</v>
      </c>
      <c r="C1079" s="43">
        <v>30000</v>
      </c>
      <c r="D1079">
        <v>0</v>
      </c>
      <c r="E1079" s="43">
        <v>1121780</v>
      </c>
      <c r="F1079" s="43">
        <v>509900</v>
      </c>
      <c r="G1079" s="44">
        <f t="shared" si="48"/>
        <v>0.54545454545454541</v>
      </c>
      <c r="H1079" s="45">
        <v>529900</v>
      </c>
      <c r="I1079" s="44">
        <f t="shared" si="49"/>
        <v>0.52762573766692222</v>
      </c>
      <c r="J1079" s="45">
        <v>559900</v>
      </c>
      <c r="K1079" s="44">
        <f t="shared" si="50"/>
        <v>0.50088252598548733</v>
      </c>
    </row>
    <row r="1080" spans="1:11">
      <c r="A1080" t="s">
        <v>9564</v>
      </c>
      <c r="B1080" t="s">
        <v>9565</v>
      </c>
      <c r="C1080" s="43">
        <v>50000</v>
      </c>
      <c r="D1080">
        <v>100</v>
      </c>
      <c r="E1080" s="43">
        <v>1039800</v>
      </c>
      <c r="F1080" s="43">
        <v>519900</v>
      </c>
      <c r="G1080" s="44">
        <f t="shared" si="48"/>
        <v>0.5</v>
      </c>
      <c r="H1080" s="45">
        <v>539900</v>
      </c>
      <c r="I1080" s="44">
        <f t="shared" si="49"/>
        <v>0.48076553183304482</v>
      </c>
      <c r="J1080" s="45">
        <v>569900</v>
      </c>
      <c r="K1080" s="44">
        <f t="shared" si="50"/>
        <v>0.45191382958261206</v>
      </c>
    </row>
    <row r="1081" spans="1:11">
      <c r="A1081" t="s">
        <v>9566</v>
      </c>
      <c r="B1081" t="s">
        <v>9567</v>
      </c>
      <c r="C1081" s="43">
        <v>50000</v>
      </c>
      <c r="D1081">
        <v>100</v>
      </c>
      <c r="E1081" s="43">
        <v>1039800</v>
      </c>
      <c r="F1081" s="43">
        <v>519900</v>
      </c>
      <c r="G1081" s="44">
        <f t="shared" si="48"/>
        <v>0.5</v>
      </c>
      <c r="H1081" s="45">
        <v>539900</v>
      </c>
      <c r="I1081" s="44">
        <f t="shared" si="49"/>
        <v>0.48076553183304482</v>
      </c>
      <c r="J1081" s="45">
        <v>569900</v>
      </c>
      <c r="K1081" s="44">
        <f t="shared" si="50"/>
        <v>0.45191382958261206</v>
      </c>
    </row>
    <row r="1082" spans="1:11">
      <c r="A1082" t="s">
        <v>9568</v>
      </c>
      <c r="B1082" t="s">
        <v>9569</v>
      </c>
      <c r="C1082" s="43">
        <v>50000</v>
      </c>
      <c r="D1082">
        <v>100</v>
      </c>
      <c r="E1082" s="43">
        <v>1039800</v>
      </c>
      <c r="F1082" s="43">
        <v>519900</v>
      </c>
      <c r="G1082" s="44">
        <f t="shared" si="48"/>
        <v>0.5</v>
      </c>
      <c r="H1082" s="45">
        <v>539900</v>
      </c>
      <c r="I1082" s="44">
        <f t="shared" si="49"/>
        <v>0.48076553183304482</v>
      </c>
      <c r="J1082" s="45">
        <v>569900</v>
      </c>
      <c r="K1082" s="44">
        <f t="shared" si="50"/>
        <v>0.45191382958261206</v>
      </c>
    </row>
    <row r="1083" spans="1:11">
      <c r="A1083" t="s">
        <v>9570</v>
      </c>
      <c r="B1083" t="s">
        <v>9571</v>
      </c>
      <c r="C1083" s="43">
        <v>50000</v>
      </c>
      <c r="D1083">
        <v>100</v>
      </c>
      <c r="E1083" s="43">
        <v>1039800</v>
      </c>
      <c r="F1083" s="43">
        <v>519900</v>
      </c>
      <c r="G1083" s="44">
        <f t="shared" si="48"/>
        <v>0.5</v>
      </c>
      <c r="H1083" s="45">
        <v>539900</v>
      </c>
      <c r="I1083" s="44">
        <f t="shared" si="49"/>
        <v>0.48076553183304482</v>
      </c>
      <c r="J1083" s="45">
        <v>569900</v>
      </c>
      <c r="K1083" s="44">
        <f t="shared" si="50"/>
        <v>0.45191382958261206</v>
      </c>
    </row>
    <row r="1084" spans="1:11">
      <c r="A1084" t="s">
        <v>9572</v>
      </c>
      <c r="B1084" t="s">
        <v>9573</v>
      </c>
      <c r="C1084" s="43">
        <v>50000</v>
      </c>
      <c r="D1084">
        <v>100</v>
      </c>
      <c r="E1084" s="43">
        <v>1039800</v>
      </c>
      <c r="F1084" s="43">
        <v>519900</v>
      </c>
      <c r="G1084" s="44">
        <f t="shared" si="48"/>
        <v>0.5</v>
      </c>
      <c r="H1084" s="45">
        <v>539900</v>
      </c>
      <c r="I1084" s="44">
        <f t="shared" si="49"/>
        <v>0.48076553183304482</v>
      </c>
      <c r="J1084" s="45">
        <v>569900</v>
      </c>
      <c r="K1084" s="44">
        <f t="shared" si="50"/>
        <v>0.45191382958261206</v>
      </c>
    </row>
    <row r="1085" spans="1:11">
      <c r="A1085" t="s">
        <v>9574</v>
      </c>
      <c r="B1085" t="s">
        <v>9575</v>
      </c>
      <c r="C1085" s="43">
        <v>50000</v>
      </c>
      <c r="D1085">
        <v>100</v>
      </c>
      <c r="E1085" s="43">
        <v>1039800</v>
      </c>
      <c r="F1085" s="43">
        <v>519900</v>
      </c>
      <c r="G1085" s="44">
        <f t="shared" si="48"/>
        <v>0.5</v>
      </c>
      <c r="H1085" s="45">
        <v>539900</v>
      </c>
      <c r="I1085" s="44">
        <f t="shared" si="49"/>
        <v>0.48076553183304482</v>
      </c>
      <c r="J1085" s="45">
        <v>569900</v>
      </c>
      <c r="K1085" s="44">
        <f t="shared" si="50"/>
        <v>0.45191382958261206</v>
      </c>
    </row>
    <row r="1086" spans="1:11">
      <c r="A1086" t="s">
        <v>9576</v>
      </c>
      <c r="B1086" t="s">
        <v>9577</v>
      </c>
      <c r="C1086" s="43">
        <v>50000</v>
      </c>
      <c r="D1086">
        <v>100</v>
      </c>
      <c r="E1086" s="43">
        <v>1039800</v>
      </c>
      <c r="F1086" s="43">
        <v>519900</v>
      </c>
      <c r="G1086" s="44">
        <f t="shared" si="48"/>
        <v>0.5</v>
      </c>
      <c r="H1086" s="45">
        <v>539900</v>
      </c>
      <c r="I1086" s="44">
        <f t="shared" si="49"/>
        <v>0.48076553183304482</v>
      </c>
      <c r="J1086" s="45">
        <v>569900</v>
      </c>
      <c r="K1086" s="44">
        <f t="shared" si="50"/>
        <v>0.45191382958261206</v>
      </c>
    </row>
    <row r="1087" spans="1:11">
      <c r="A1087" t="s">
        <v>9578</v>
      </c>
      <c r="B1087" t="s">
        <v>9579</v>
      </c>
      <c r="C1087" s="43">
        <v>50000</v>
      </c>
      <c r="D1087">
        <v>100</v>
      </c>
      <c r="E1087" s="43">
        <v>1039800</v>
      </c>
      <c r="F1087" s="43">
        <v>519900</v>
      </c>
      <c r="G1087" s="44">
        <f t="shared" si="48"/>
        <v>0.5</v>
      </c>
      <c r="H1087" s="45">
        <v>539900</v>
      </c>
      <c r="I1087" s="44">
        <f t="shared" si="49"/>
        <v>0.48076553183304482</v>
      </c>
      <c r="J1087" s="45">
        <v>569900</v>
      </c>
      <c r="K1087" s="44">
        <f t="shared" si="50"/>
        <v>0.45191382958261206</v>
      </c>
    </row>
    <row r="1088" spans="1:11">
      <c r="A1088" t="s">
        <v>9580</v>
      </c>
      <c r="B1088" t="s">
        <v>9581</v>
      </c>
      <c r="C1088" s="43">
        <v>50000</v>
      </c>
      <c r="D1088">
        <v>100</v>
      </c>
      <c r="E1088" s="43">
        <v>1039800</v>
      </c>
      <c r="F1088" s="43">
        <v>519900</v>
      </c>
      <c r="G1088" s="44">
        <f t="shared" si="48"/>
        <v>0.5</v>
      </c>
      <c r="H1088" s="45">
        <v>539900</v>
      </c>
      <c r="I1088" s="44">
        <f t="shared" si="49"/>
        <v>0.48076553183304482</v>
      </c>
      <c r="J1088" s="45">
        <v>569900</v>
      </c>
      <c r="K1088" s="44">
        <f t="shared" si="50"/>
        <v>0.45191382958261206</v>
      </c>
    </row>
    <row r="1089" spans="1:11" ht="15.75" customHeight="1">
      <c r="A1089" t="s">
        <v>9582</v>
      </c>
      <c r="B1089" t="s">
        <v>9583</v>
      </c>
      <c r="C1089" s="43">
        <v>50000</v>
      </c>
      <c r="D1089">
        <v>100</v>
      </c>
      <c r="E1089" s="43">
        <v>1039800</v>
      </c>
      <c r="F1089" s="43">
        <v>519900</v>
      </c>
      <c r="G1089" s="44">
        <f t="shared" si="48"/>
        <v>0.5</v>
      </c>
      <c r="H1089" s="45">
        <v>539900</v>
      </c>
      <c r="I1089" s="44">
        <f t="shared" si="49"/>
        <v>0.48076553183304482</v>
      </c>
      <c r="J1089" s="45">
        <v>569900</v>
      </c>
      <c r="K1089" s="44">
        <f t="shared" si="50"/>
        <v>0.45191382958261206</v>
      </c>
    </row>
    <row r="1090" spans="1:11">
      <c r="A1090" t="s">
        <v>9584</v>
      </c>
      <c r="B1090" t="s">
        <v>9585</v>
      </c>
      <c r="C1090" s="43">
        <v>50000</v>
      </c>
      <c r="D1090">
        <v>100</v>
      </c>
      <c r="E1090" s="43">
        <v>1039800</v>
      </c>
      <c r="F1090" s="43">
        <v>519900</v>
      </c>
      <c r="G1090" s="44">
        <f t="shared" ref="G1090:G1153" si="51">1-(F1090/E1090)</f>
        <v>0.5</v>
      </c>
      <c r="H1090" s="45">
        <v>539900</v>
      </c>
      <c r="I1090" s="44">
        <f t="shared" ref="I1090:I1153" si="52">1-(H1090/E1090)</f>
        <v>0.48076553183304482</v>
      </c>
      <c r="J1090" s="45">
        <v>569900</v>
      </c>
      <c r="K1090" s="44">
        <f t="shared" ref="K1090:K1153" si="53">1-(J1090/E1090)</f>
        <v>0.45191382958261206</v>
      </c>
    </row>
    <row r="1091" spans="1:11" ht="15.75" customHeight="1">
      <c r="A1091" t="s">
        <v>9586</v>
      </c>
      <c r="B1091" t="s">
        <v>9587</v>
      </c>
      <c r="C1091" s="43">
        <v>50000</v>
      </c>
      <c r="D1091">
        <v>100</v>
      </c>
      <c r="E1091" s="43">
        <v>1039800</v>
      </c>
      <c r="F1091" s="43">
        <v>519900</v>
      </c>
      <c r="G1091" s="44">
        <f t="shared" si="51"/>
        <v>0.5</v>
      </c>
      <c r="H1091" s="45">
        <v>539900</v>
      </c>
      <c r="I1091" s="44">
        <f t="shared" si="52"/>
        <v>0.48076553183304482</v>
      </c>
      <c r="J1091" s="45">
        <v>569900</v>
      </c>
      <c r="K1091" s="44">
        <f t="shared" si="53"/>
        <v>0.45191382958261206</v>
      </c>
    </row>
    <row r="1092" spans="1:11">
      <c r="A1092" t="s">
        <v>9588</v>
      </c>
      <c r="B1092" t="s">
        <v>9587</v>
      </c>
      <c r="C1092" s="43">
        <v>50000</v>
      </c>
      <c r="D1092">
        <v>100</v>
      </c>
      <c r="E1092" s="43">
        <v>1039800</v>
      </c>
      <c r="F1092" s="43">
        <v>519900</v>
      </c>
      <c r="G1092" s="44">
        <f t="shared" si="51"/>
        <v>0.5</v>
      </c>
      <c r="H1092" s="45">
        <v>539900</v>
      </c>
      <c r="I1092" s="44">
        <f t="shared" si="52"/>
        <v>0.48076553183304482</v>
      </c>
      <c r="J1092" s="45">
        <v>569900</v>
      </c>
      <c r="K1092" s="44">
        <f t="shared" si="53"/>
        <v>0.45191382958261206</v>
      </c>
    </row>
    <row r="1093" spans="1:11">
      <c r="A1093" t="s">
        <v>9589</v>
      </c>
      <c r="B1093" t="s">
        <v>9590</v>
      </c>
      <c r="C1093" s="43">
        <v>50000</v>
      </c>
      <c r="D1093">
        <v>100</v>
      </c>
      <c r="E1093" s="43">
        <v>1039800</v>
      </c>
      <c r="F1093" s="43">
        <v>519900</v>
      </c>
      <c r="G1093" s="44">
        <f t="shared" si="51"/>
        <v>0.5</v>
      </c>
      <c r="H1093" s="45">
        <v>539900</v>
      </c>
      <c r="I1093" s="44">
        <f t="shared" si="52"/>
        <v>0.48076553183304482</v>
      </c>
      <c r="J1093" s="45">
        <v>569900</v>
      </c>
      <c r="K1093" s="44">
        <f t="shared" si="53"/>
        <v>0.45191382958261206</v>
      </c>
    </row>
    <row r="1094" spans="1:11">
      <c r="A1094" t="s">
        <v>9591</v>
      </c>
      <c r="B1094" t="s">
        <v>9592</v>
      </c>
      <c r="C1094" s="43">
        <v>50000</v>
      </c>
      <c r="D1094">
        <v>100</v>
      </c>
      <c r="E1094" s="43">
        <v>1039800</v>
      </c>
      <c r="F1094" s="43">
        <v>519900</v>
      </c>
      <c r="G1094" s="44">
        <f t="shared" si="51"/>
        <v>0.5</v>
      </c>
      <c r="H1094" s="45">
        <v>539900</v>
      </c>
      <c r="I1094" s="44">
        <f t="shared" si="52"/>
        <v>0.48076553183304482</v>
      </c>
      <c r="J1094" s="45">
        <v>569900</v>
      </c>
      <c r="K1094" s="44">
        <f t="shared" si="53"/>
        <v>0.45191382958261206</v>
      </c>
    </row>
    <row r="1095" spans="1:11" ht="15.75" customHeight="1">
      <c r="A1095" t="s">
        <v>9593</v>
      </c>
      <c r="B1095" t="s">
        <v>9594</v>
      </c>
      <c r="C1095" s="43">
        <v>50000</v>
      </c>
      <c r="D1095">
        <v>100</v>
      </c>
      <c r="E1095" s="43">
        <v>1039800</v>
      </c>
      <c r="F1095" s="43">
        <v>519900</v>
      </c>
      <c r="G1095" s="44">
        <f t="shared" si="51"/>
        <v>0.5</v>
      </c>
      <c r="H1095" s="45">
        <v>539900</v>
      </c>
      <c r="I1095" s="44">
        <f t="shared" si="52"/>
        <v>0.48076553183304482</v>
      </c>
      <c r="J1095" s="45">
        <v>569900</v>
      </c>
      <c r="K1095" s="44">
        <f t="shared" si="53"/>
        <v>0.45191382958261206</v>
      </c>
    </row>
    <row r="1096" spans="1:11">
      <c r="A1096" t="s">
        <v>9595</v>
      </c>
      <c r="B1096" t="s">
        <v>2994</v>
      </c>
      <c r="C1096" s="43">
        <v>50000</v>
      </c>
      <c r="D1096">
        <v>100</v>
      </c>
      <c r="E1096" s="43">
        <v>1039800</v>
      </c>
      <c r="F1096" s="43">
        <v>519900</v>
      </c>
      <c r="G1096" s="44">
        <f t="shared" si="51"/>
        <v>0.5</v>
      </c>
      <c r="H1096" s="45">
        <v>539900</v>
      </c>
      <c r="I1096" s="44">
        <f t="shared" si="52"/>
        <v>0.48076553183304482</v>
      </c>
      <c r="J1096" s="45">
        <v>569900</v>
      </c>
      <c r="K1096" s="44">
        <f t="shared" si="53"/>
        <v>0.45191382958261206</v>
      </c>
    </row>
    <row r="1097" spans="1:11">
      <c r="A1097" t="s">
        <v>9596</v>
      </c>
      <c r="B1097" t="s">
        <v>9597</v>
      </c>
      <c r="C1097" s="43">
        <v>20000</v>
      </c>
      <c r="D1097">
        <v>100</v>
      </c>
      <c r="E1097" s="43">
        <v>1143780</v>
      </c>
      <c r="F1097" s="43">
        <v>519900</v>
      </c>
      <c r="G1097" s="44">
        <f t="shared" si="51"/>
        <v>0.54545454545454541</v>
      </c>
      <c r="H1097" s="45">
        <v>539900</v>
      </c>
      <c r="I1097" s="44">
        <f t="shared" si="52"/>
        <v>0.52796866530276798</v>
      </c>
      <c r="J1097" s="45">
        <v>569900</v>
      </c>
      <c r="K1097" s="44">
        <f t="shared" si="53"/>
        <v>0.50173984507510183</v>
      </c>
    </row>
    <row r="1098" spans="1:11">
      <c r="A1098" t="s">
        <v>9598</v>
      </c>
      <c r="B1098" t="s">
        <v>9599</v>
      </c>
      <c r="C1098" s="43">
        <v>30000</v>
      </c>
      <c r="D1098">
        <v>100</v>
      </c>
      <c r="E1098" s="43">
        <v>1039800</v>
      </c>
      <c r="F1098" s="43">
        <v>519900</v>
      </c>
      <c r="G1098" s="44">
        <f t="shared" si="51"/>
        <v>0.5</v>
      </c>
      <c r="H1098" s="45">
        <v>539900</v>
      </c>
      <c r="I1098" s="44">
        <f t="shared" si="52"/>
        <v>0.48076553183304482</v>
      </c>
      <c r="J1098" s="45">
        <v>569900</v>
      </c>
      <c r="K1098" s="44">
        <f t="shared" si="53"/>
        <v>0.45191382958261206</v>
      </c>
    </row>
    <row r="1099" spans="1:11">
      <c r="A1099" t="s">
        <v>9600</v>
      </c>
      <c r="B1099" t="s">
        <v>9601</v>
      </c>
      <c r="C1099" s="43">
        <v>30000</v>
      </c>
      <c r="D1099">
        <v>100</v>
      </c>
      <c r="E1099" s="43">
        <v>1143780</v>
      </c>
      <c r="F1099" s="43">
        <v>519900</v>
      </c>
      <c r="G1099" s="44">
        <f t="shared" si="51"/>
        <v>0.54545454545454541</v>
      </c>
      <c r="H1099" s="45">
        <v>539900</v>
      </c>
      <c r="I1099" s="44">
        <f t="shared" si="52"/>
        <v>0.52796866530276798</v>
      </c>
      <c r="J1099" s="45">
        <v>569900</v>
      </c>
      <c r="K1099" s="44">
        <f t="shared" si="53"/>
        <v>0.50173984507510183</v>
      </c>
    </row>
    <row r="1100" spans="1:11" ht="15.75" customHeight="1">
      <c r="A1100" t="s">
        <v>9602</v>
      </c>
      <c r="B1100" t="s">
        <v>9603</v>
      </c>
      <c r="C1100" s="43">
        <v>30000</v>
      </c>
      <c r="D1100">
        <v>100</v>
      </c>
      <c r="E1100" s="43">
        <v>1143780</v>
      </c>
      <c r="F1100" s="43">
        <v>519900</v>
      </c>
      <c r="G1100" s="44">
        <f t="shared" si="51"/>
        <v>0.54545454545454541</v>
      </c>
      <c r="H1100" s="45">
        <v>539900</v>
      </c>
      <c r="I1100" s="44">
        <f t="shared" si="52"/>
        <v>0.52796866530276798</v>
      </c>
      <c r="J1100" s="45">
        <v>569900</v>
      </c>
      <c r="K1100" s="44">
        <f t="shared" si="53"/>
        <v>0.50173984507510183</v>
      </c>
    </row>
    <row r="1101" spans="1:11">
      <c r="A1101" t="s">
        <v>9604</v>
      </c>
      <c r="B1101" t="s">
        <v>9605</v>
      </c>
      <c r="C1101" s="43">
        <v>30000</v>
      </c>
      <c r="D1101">
        <v>100</v>
      </c>
      <c r="E1101" s="43">
        <v>1143780</v>
      </c>
      <c r="F1101" s="43">
        <v>519900</v>
      </c>
      <c r="G1101" s="44">
        <f t="shared" si="51"/>
        <v>0.54545454545454541</v>
      </c>
      <c r="H1101" s="45">
        <v>539900</v>
      </c>
      <c r="I1101" s="44">
        <f t="shared" si="52"/>
        <v>0.52796866530276798</v>
      </c>
      <c r="J1101" s="45">
        <v>569900</v>
      </c>
      <c r="K1101" s="44">
        <f t="shared" si="53"/>
        <v>0.50173984507510183</v>
      </c>
    </row>
    <row r="1102" spans="1:11">
      <c r="A1102" t="s">
        <v>9606</v>
      </c>
      <c r="B1102" t="s">
        <v>9607</v>
      </c>
      <c r="C1102" s="43">
        <v>30000</v>
      </c>
      <c r="D1102">
        <v>100</v>
      </c>
      <c r="E1102" s="43">
        <v>1143780</v>
      </c>
      <c r="F1102" s="43">
        <v>519900</v>
      </c>
      <c r="G1102" s="44">
        <f t="shared" si="51"/>
        <v>0.54545454545454541</v>
      </c>
      <c r="H1102" s="45">
        <v>539900</v>
      </c>
      <c r="I1102" s="44">
        <f t="shared" si="52"/>
        <v>0.52796866530276798</v>
      </c>
      <c r="J1102" s="45">
        <v>569900</v>
      </c>
      <c r="K1102" s="44">
        <f t="shared" si="53"/>
        <v>0.50173984507510183</v>
      </c>
    </row>
    <row r="1103" spans="1:11" ht="15.75" customHeight="1">
      <c r="A1103" t="s">
        <v>9608</v>
      </c>
      <c r="B1103" t="s">
        <v>9609</v>
      </c>
      <c r="C1103" s="43">
        <v>30000</v>
      </c>
      <c r="D1103">
        <v>10</v>
      </c>
      <c r="E1103" s="43">
        <v>1039800</v>
      </c>
      <c r="F1103" s="43">
        <v>519900</v>
      </c>
      <c r="G1103" s="44">
        <f t="shared" si="51"/>
        <v>0.5</v>
      </c>
      <c r="H1103" s="45">
        <v>539900</v>
      </c>
      <c r="I1103" s="44">
        <f t="shared" si="52"/>
        <v>0.48076553183304482</v>
      </c>
      <c r="J1103" s="45">
        <v>569900</v>
      </c>
      <c r="K1103" s="44">
        <f t="shared" si="53"/>
        <v>0.45191382958261206</v>
      </c>
    </row>
    <row r="1104" spans="1:11" ht="15.75" customHeight="1">
      <c r="A1104" t="s">
        <v>9610</v>
      </c>
      <c r="B1104" t="s">
        <v>9611</v>
      </c>
      <c r="C1104" s="43">
        <v>30000</v>
      </c>
      <c r="D1104">
        <v>0</v>
      </c>
      <c r="E1104" s="43">
        <v>1039800</v>
      </c>
      <c r="F1104" s="43">
        <v>519900</v>
      </c>
      <c r="G1104" s="44">
        <f t="shared" si="51"/>
        <v>0.5</v>
      </c>
      <c r="H1104" s="45">
        <v>539900</v>
      </c>
      <c r="I1104" s="44">
        <f t="shared" si="52"/>
        <v>0.48076553183304482</v>
      </c>
      <c r="J1104" s="45">
        <v>569900</v>
      </c>
      <c r="K1104" s="44">
        <f t="shared" si="53"/>
        <v>0.45191382958261206</v>
      </c>
    </row>
    <row r="1105" spans="1:11">
      <c r="A1105" t="s">
        <v>9612</v>
      </c>
      <c r="B1105" t="s">
        <v>9613</v>
      </c>
      <c r="C1105" s="43">
        <v>30000</v>
      </c>
      <c r="D1105">
        <v>0</v>
      </c>
      <c r="E1105" s="43">
        <v>1039800</v>
      </c>
      <c r="F1105" s="43">
        <v>519900</v>
      </c>
      <c r="G1105" s="44">
        <f t="shared" si="51"/>
        <v>0.5</v>
      </c>
      <c r="H1105" s="45">
        <v>539900</v>
      </c>
      <c r="I1105" s="44">
        <f t="shared" si="52"/>
        <v>0.48076553183304482</v>
      </c>
      <c r="J1105" s="45">
        <v>569900</v>
      </c>
      <c r="K1105" s="44">
        <f t="shared" si="53"/>
        <v>0.45191382958261206</v>
      </c>
    </row>
    <row r="1106" spans="1:11">
      <c r="A1106" t="s">
        <v>7350</v>
      </c>
      <c r="B1106" t="s">
        <v>7349</v>
      </c>
      <c r="C1106" s="43">
        <v>30000</v>
      </c>
      <c r="D1106">
        <v>100</v>
      </c>
      <c r="E1106" s="43">
        <v>1039800</v>
      </c>
      <c r="F1106" s="43">
        <v>519900</v>
      </c>
      <c r="G1106" s="44">
        <f t="shared" si="51"/>
        <v>0.5</v>
      </c>
      <c r="H1106" s="45">
        <v>539900</v>
      </c>
      <c r="I1106" s="44">
        <f t="shared" si="52"/>
        <v>0.48076553183304482</v>
      </c>
      <c r="J1106" s="45">
        <v>569900</v>
      </c>
      <c r="K1106" s="44">
        <f t="shared" si="53"/>
        <v>0.45191382958261206</v>
      </c>
    </row>
    <row r="1107" spans="1:11">
      <c r="A1107" t="s">
        <v>7943</v>
      </c>
      <c r="B1107" t="s">
        <v>7942</v>
      </c>
      <c r="C1107" s="43">
        <v>30000</v>
      </c>
      <c r="D1107">
        <v>10</v>
      </c>
      <c r="E1107" s="43">
        <v>1143780</v>
      </c>
      <c r="F1107" s="43">
        <v>519900</v>
      </c>
      <c r="G1107" s="44">
        <f t="shared" si="51"/>
        <v>0.54545454545454541</v>
      </c>
      <c r="H1107" s="45">
        <v>539900</v>
      </c>
      <c r="I1107" s="44">
        <f t="shared" si="52"/>
        <v>0.52796866530276798</v>
      </c>
      <c r="J1107" s="45">
        <v>569900</v>
      </c>
      <c r="K1107" s="44">
        <f t="shared" si="53"/>
        <v>0.50173984507510183</v>
      </c>
    </row>
    <row r="1108" spans="1:11">
      <c r="A1108" t="s">
        <v>7945</v>
      </c>
      <c r="B1108" t="s">
        <v>7944</v>
      </c>
      <c r="C1108" s="43">
        <v>30000</v>
      </c>
      <c r="D1108">
        <v>10</v>
      </c>
      <c r="E1108" s="43">
        <v>1143780</v>
      </c>
      <c r="F1108" s="43">
        <v>519900</v>
      </c>
      <c r="G1108" s="44">
        <f t="shared" si="51"/>
        <v>0.54545454545454541</v>
      </c>
      <c r="H1108" s="45">
        <v>539900</v>
      </c>
      <c r="I1108" s="44">
        <f t="shared" si="52"/>
        <v>0.52796866530276798</v>
      </c>
      <c r="J1108" s="45">
        <v>569900</v>
      </c>
      <c r="K1108" s="44">
        <f t="shared" si="53"/>
        <v>0.50173984507510183</v>
      </c>
    </row>
    <row r="1109" spans="1:11">
      <c r="A1109" t="s">
        <v>2232</v>
      </c>
      <c r="B1109" t="s">
        <v>7456</v>
      </c>
      <c r="C1109" s="43">
        <v>30000</v>
      </c>
      <c r="D1109">
        <v>0</v>
      </c>
      <c r="E1109" s="43">
        <v>1143780</v>
      </c>
      <c r="F1109" s="43">
        <v>519900</v>
      </c>
      <c r="G1109" s="44">
        <f t="shared" si="51"/>
        <v>0.54545454545454541</v>
      </c>
      <c r="H1109" s="45">
        <v>539900</v>
      </c>
      <c r="I1109" s="44">
        <f t="shared" si="52"/>
        <v>0.52796866530276798</v>
      </c>
      <c r="J1109" s="45">
        <v>569900</v>
      </c>
      <c r="K1109" s="44">
        <f t="shared" si="53"/>
        <v>0.50173984507510183</v>
      </c>
    </row>
    <row r="1110" spans="1:11">
      <c r="A1110" t="s">
        <v>8058</v>
      </c>
      <c r="B1110" t="s">
        <v>8057</v>
      </c>
      <c r="C1110" s="43">
        <v>30000</v>
      </c>
      <c r="D1110">
        <v>10</v>
      </c>
      <c r="E1110" s="43">
        <v>1143780</v>
      </c>
      <c r="F1110" s="43">
        <v>519900</v>
      </c>
      <c r="G1110" s="44">
        <f t="shared" si="51"/>
        <v>0.54545454545454541</v>
      </c>
      <c r="H1110" s="45">
        <v>539900</v>
      </c>
      <c r="I1110" s="44">
        <f t="shared" si="52"/>
        <v>0.52796866530276798</v>
      </c>
      <c r="J1110" s="45">
        <v>569900</v>
      </c>
      <c r="K1110" s="44">
        <f t="shared" si="53"/>
        <v>0.50173984507510183</v>
      </c>
    </row>
    <row r="1111" spans="1:11">
      <c r="A1111" t="s">
        <v>9614</v>
      </c>
      <c r="B1111" t="s">
        <v>9615</v>
      </c>
      <c r="C1111" s="43">
        <v>30000</v>
      </c>
      <c r="D1111">
        <v>7</v>
      </c>
      <c r="E1111" s="43">
        <v>1143780</v>
      </c>
      <c r="F1111" s="43">
        <v>519900</v>
      </c>
      <c r="G1111" s="44">
        <f t="shared" si="51"/>
        <v>0.54545454545454541</v>
      </c>
      <c r="H1111" s="45">
        <v>539900</v>
      </c>
      <c r="I1111" s="44">
        <f t="shared" si="52"/>
        <v>0.52796866530276798</v>
      </c>
      <c r="J1111" s="45">
        <v>569900</v>
      </c>
      <c r="K1111" s="44">
        <f t="shared" si="53"/>
        <v>0.50173984507510183</v>
      </c>
    </row>
    <row r="1112" spans="1:11">
      <c r="A1112" t="s">
        <v>9616</v>
      </c>
      <c r="B1112" t="s">
        <v>9617</v>
      </c>
      <c r="C1112" s="43">
        <v>30000</v>
      </c>
      <c r="D1112">
        <v>100</v>
      </c>
      <c r="E1112" s="43">
        <v>1039800</v>
      </c>
      <c r="F1112" s="43">
        <v>519900</v>
      </c>
      <c r="G1112" s="44">
        <f t="shared" si="51"/>
        <v>0.5</v>
      </c>
      <c r="H1112" s="45">
        <v>539900</v>
      </c>
      <c r="I1112" s="44">
        <f t="shared" si="52"/>
        <v>0.48076553183304482</v>
      </c>
      <c r="J1112" s="45">
        <v>569900</v>
      </c>
      <c r="K1112" s="44">
        <f t="shared" si="53"/>
        <v>0.45191382958261206</v>
      </c>
    </row>
    <row r="1113" spans="1:11">
      <c r="A1113" t="s">
        <v>9618</v>
      </c>
      <c r="B1113" t="s">
        <v>9619</v>
      </c>
      <c r="C1113" s="43">
        <v>30000</v>
      </c>
      <c r="D1113">
        <v>10</v>
      </c>
      <c r="E1113" s="43">
        <v>1039800</v>
      </c>
      <c r="F1113" s="43">
        <v>519900</v>
      </c>
      <c r="G1113" s="44">
        <f t="shared" si="51"/>
        <v>0.5</v>
      </c>
      <c r="H1113" s="45">
        <v>539900</v>
      </c>
      <c r="I1113" s="44">
        <f t="shared" si="52"/>
        <v>0.48076553183304482</v>
      </c>
      <c r="J1113" s="45">
        <v>569900</v>
      </c>
      <c r="K1113" s="44">
        <f t="shared" si="53"/>
        <v>0.45191382958261206</v>
      </c>
    </row>
    <row r="1114" spans="1:11">
      <c r="A1114" t="s">
        <v>9620</v>
      </c>
      <c r="B1114" t="s">
        <v>9621</v>
      </c>
      <c r="C1114" s="43">
        <v>30000</v>
      </c>
      <c r="D1114">
        <v>10</v>
      </c>
      <c r="E1114" s="43">
        <v>1039800</v>
      </c>
      <c r="F1114" s="43">
        <v>519900</v>
      </c>
      <c r="G1114" s="44">
        <f t="shared" si="51"/>
        <v>0.5</v>
      </c>
      <c r="H1114" s="45">
        <v>539900</v>
      </c>
      <c r="I1114" s="44">
        <f t="shared" si="52"/>
        <v>0.48076553183304482</v>
      </c>
      <c r="J1114" s="45">
        <v>569900</v>
      </c>
      <c r="K1114" s="44">
        <f t="shared" si="53"/>
        <v>0.45191382958261206</v>
      </c>
    </row>
    <row r="1115" spans="1:11">
      <c r="A1115" t="s">
        <v>9622</v>
      </c>
      <c r="B1115" t="s">
        <v>9623</v>
      </c>
      <c r="C1115" s="43">
        <v>30000</v>
      </c>
      <c r="D1115">
        <v>10</v>
      </c>
      <c r="E1115" s="43">
        <v>1143780</v>
      </c>
      <c r="F1115" s="43">
        <v>519900</v>
      </c>
      <c r="G1115" s="44">
        <f t="shared" si="51"/>
        <v>0.54545454545454541</v>
      </c>
      <c r="H1115" s="45">
        <v>539900</v>
      </c>
      <c r="I1115" s="44">
        <f t="shared" si="52"/>
        <v>0.52796866530276798</v>
      </c>
      <c r="J1115" s="45">
        <v>569900</v>
      </c>
      <c r="K1115" s="44">
        <f t="shared" si="53"/>
        <v>0.50173984507510183</v>
      </c>
    </row>
    <row r="1116" spans="1:11">
      <c r="A1116" t="s">
        <v>9624</v>
      </c>
      <c r="B1116" t="s">
        <v>9625</v>
      </c>
      <c r="C1116" s="43">
        <v>30000</v>
      </c>
      <c r="D1116">
        <v>10</v>
      </c>
      <c r="E1116" s="43">
        <v>1143780</v>
      </c>
      <c r="F1116" s="43">
        <v>519900</v>
      </c>
      <c r="G1116" s="44">
        <f t="shared" si="51"/>
        <v>0.54545454545454541</v>
      </c>
      <c r="H1116" s="45">
        <v>539900</v>
      </c>
      <c r="I1116" s="44">
        <f t="shared" si="52"/>
        <v>0.52796866530276798</v>
      </c>
      <c r="J1116" s="45">
        <v>569900</v>
      </c>
      <c r="K1116" s="44">
        <f t="shared" si="53"/>
        <v>0.50173984507510183</v>
      </c>
    </row>
    <row r="1117" spans="1:11">
      <c r="A1117" t="s">
        <v>9626</v>
      </c>
      <c r="B1117" t="s">
        <v>9627</v>
      </c>
      <c r="C1117" s="43">
        <v>20000</v>
      </c>
      <c r="D1117">
        <v>100</v>
      </c>
      <c r="E1117" s="43">
        <v>1059800</v>
      </c>
      <c r="F1117" s="43">
        <v>529900</v>
      </c>
      <c r="G1117" s="44">
        <f t="shared" si="51"/>
        <v>0.5</v>
      </c>
      <c r="H1117" s="45">
        <v>549900</v>
      </c>
      <c r="I1117" s="44">
        <f t="shared" si="52"/>
        <v>0.48112851481411589</v>
      </c>
      <c r="J1117" s="45">
        <v>579900</v>
      </c>
      <c r="K1117" s="44">
        <f t="shared" si="53"/>
        <v>0.45282128703528968</v>
      </c>
    </row>
    <row r="1118" spans="1:11" ht="15.75" customHeight="1">
      <c r="A1118" t="s">
        <v>9628</v>
      </c>
      <c r="B1118" t="s">
        <v>9629</v>
      </c>
      <c r="C1118" s="43">
        <v>20000</v>
      </c>
      <c r="D1118">
        <v>100</v>
      </c>
      <c r="E1118" s="43">
        <v>1059800</v>
      </c>
      <c r="F1118" s="43">
        <v>529900</v>
      </c>
      <c r="G1118" s="44">
        <f t="shared" si="51"/>
        <v>0.5</v>
      </c>
      <c r="H1118" s="45">
        <v>549900</v>
      </c>
      <c r="I1118" s="44">
        <f t="shared" si="52"/>
        <v>0.48112851481411589</v>
      </c>
      <c r="J1118" s="45">
        <v>579900</v>
      </c>
      <c r="K1118" s="44">
        <f t="shared" si="53"/>
        <v>0.45282128703528968</v>
      </c>
    </row>
    <row r="1119" spans="1:11">
      <c r="A1119" t="s">
        <v>9630</v>
      </c>
      <c r="B1119" t="s">
        <v>9631</v>
      </c>
      <c r="C1119" s="43">
        <v>30000</v>
      </c>
      <c r="D1119">
        <v>100</v>
      </c>
      <c r="E1119" s="43">
        <v>1059800</v>
      </c>
      <c r="F1119" s="43">
        <v>529900</v>
      </c>
      <c r="G1119" s="44">
        <f t="shared" si="51"/>
        <v>0.5</v>
      </c>
      <c r="H1119" s="45">
        <v>549900</v>
      </c>
      <c r="I1119" s="44">
        <f t="shared" si="52"/>
        <v>0.48112851481411589</v>
      </c>
      <c r="J1119" s="45">
        <v>579900</v>
      </c>
      <c r="K1119" s="44">
        <f t="shared" si="53"/>
        <v>0.45282128703528968</v>
      </c>
    </row>
    <row r="1120" spans="1:11">
      <c r="A1120" t="s">
        <v>9632</v>
      </c>
      <c r="B1120" t="s">
        <v>9633</v>
      </c>
      <c r="C1120" s="43">
        <v>30000</v>
      </c>
      <c r="D1120">
        <v>100</v>
      </c>
      <c r="E1120" s="43">
        <v>1165780</v>
      </c>
      <c r="F1120" s="43">
        <v>529900</v>
      </c>
      <c r="G1120" s="44">
        <f t="shared" si="51"/>
        <v>0.54545454545454541</v>
      </c>
      <c r="H1120" s="45">
        <v>549900</v>
      </c>
      <c r="I1120" s="44">
        <f t="shared" si="52"/>
        <v>0.52829864983101449</v>
      </c>
      <c r="J1120" s="45">
        <v>579900</v>
      </c>
      <c r="K1120" s="44">
        <f t="shared" si="53"/>
        <v>0.50256480639571788</v>
      </c>
    </row>
    <row r="1121" spans="1:11">
      <c r="A1121" t="s">
        <v>2261</v>
      </c>
      <c r="B1121" t="s">
        <v>9634</v>
      </c>
      <c r="C1121" s="43">
        <v>30000</v>
      </c>
      <c r="D1121">
        <v>100</v>
      </c>
      <c r="E1121" s="43">
        <v>1059800</v>
      </c>
      <c r="F1121" s="43">
        <v>529900</v>
      </c>
      <c r="G1121" s="44">
        <f t="shared" si="51"/>
        <v>0.5</v>
      </c>
      <c r="H1121" s="45">
        <v>549900</v>
      </c>
      <c r="I1121" s="44">
        <f t="shared" si="52"/>
        <v>0.48112851481411589</v>
      </c>
      <c r="J1121" s="45">
        <v>579900</v>
      </c>
      <c r="K1121" s="44">
        <f t="shared" si="53"/>
        <v>0.45282128703528968</v>
      </c>
    </row>
    <row r="1122" spans="1:11">
      <c r="A1122" t="s">
        <v>9635</v>
      </c>
      <c r="B1122" t="s">
        <v>9636</v>
      </c>
      <c r="C1122" s="43">
        <v>30000</v>
      </c>
      <c r="D1122">
        <v>100</v>
      </c>
      <c r="E1122" s="43">
        <v>1059800</v>
      </c>
      <c r="F1122" s="43">
        <v>529900</v>
      </c>
      <c r="G1122" s="44">
        <f t="shared" si="51"/>
        <v>0.5</v>
      </c>
      <c r="H1122" s="45">
        <v>549900</v>
      </c>
      <c r="I1122" s="44">
        <f t="shared" si="52"/>
        <v>0.48112851481411589</v>
      </c>
      <c r="J1122" s="45">
        <v>579900</v>
      </c>
      <c r="K1122" s="44">
        <f t="shared" si="53"/>
        <v>0.45282128703528968</v>
      </c>
    </row>
    <row r="1123" spans="1:11" ht="15.75" customHeight="1">
      <c r="A1123" t="s">
        <v>9637</v>
      </c>
      <c r="B1123" t="s">
        <v>9638</v>
      </c>
      <c r="C1123" s="43">
        <v>30000</v>
      </c>
      <c r="D1123">
        <v>38</v>
      </c>
      <c r="E1123" s="43">
        <v>1059800</v>
      </c>
      <c r="F1123" s="43">
        <v>529900</v>
      </c>
      <c r="G1123" s="44">
        <f t="shared" si="51"/>
        <v>0.5</v>
      </c>
      <c r="H1123" s="45">
        <v>549900</v>
      </c>
      <c r="I1123" s="44">
        <f t="shared" si="52"/>
        <v>0.48112851481411589</v>
      </c>
      <c r="J1123" s="45">
        <v>579900</v>
      </c>
      <c r="K1123" s="44">
        <f t="shared" si="53"/>
        <v>0.45282128703528968</v>
      </c>
    </row>
    <row r="1124" spans="1:11" ht="15.75" customHeight="1">
      <c r="A1124" t="s">
        <v>1863</v>
      </c>
      <c r="B1124" t="s">
        <v>9639</v>
      </c>
      <c r="C1124" s="43">
        <v>30000</v>
      </c>
      <c r="D1124">
        <v>1</v>
      </c>
      <c r="E1124" s="43">
        <v>1165780</v>
      </c>
      <c r="F1124" s="43">
        <v>529900</v>
      </c>
      <c r="G1124" s="44">
        <f t="shared" si="51"/>
        <v>0.54545454545454541</v>
      </c>
      <c r="H1124" s="45">
        <v>549900</v>
      </c>
      <c r="I1124" s="44">
        <f t="shared" si="52"/>
        <v>0.52829864983101449</v>
      </c>
      <c r="J1124" s="45">
        <v>579900</v>
      </c>
      <c r="K1124" s="44">
        <f t="shared" si="53"/>
        <v>0.50256480639571788</v>
      </c>
    </row>
    <row r="1125" spans="1:11">
      <c r="A1125" t="s">
        <v>2404</v>
      </c>
      <c r="B1125" t="s">
        <v>7375</v>
      </c>
      <c r="C1125" s="43">
        <v>30000</v>
      </c>
      <c r="D1125">
        <v>100</v>
      </c>
      <c r="E1125" s="43">
        <v>1165780</v>
      </c>
      <c r="F1125" s="43">
        <v>529900</v>
      </c>
      <c r="G1125" s="44">
        <f t="shared" si="51"/>
        <v>0.54545454545454541</v>
      </c>
      <c r="H1125" s="45">
        <v>549900</v>
      </c>
      <c r="I1125" s="44">
        <f t="shared" si="52"/>
        <v>0.52829864983101449</v>
      </c>
      <c r="J1125" s="45">
        <v>579900</v>
      </c>
      <c r="K1125" s="44">
        <f t="shared" si="53"/>
        <v>0.50256480639571788</v>
      </c>
    </row>
    <row r="1126" spans="1:11" ht="15.75" customHeight="1">
      <c r="A1126" t="s">
        <v>1809</v>
      </c>
      <c r="B1126" t="s">
        <v>8036</v>
      </c>
      <c r="C1126" s="43">
        <v>30000</v>
      </c>
      <c r="D1126">
        <v>100</v>
      </c>
      <c r="E1126" s="43">
        <v>1165780</v>
      </c>
      <c r="F1126" s="43">
        <v>529900</v>
      </c>
      <c r="G1126" s="44">
        <f t="shared" si="51"/>
        <v>0.54545454545454541</v>
      </c>
      <c r="H1126" s="45">
        <v>549900</v>
      </c>
      <c r="I1126" s="44">
        <f t="shared" si="52"/>
        <v>0.52829864983101449</v>
      </c>
      <c r="J1126" s="45">
        <v>579900</v>
      </c>
      <c r="K1126" s="44">
        <f t="shared" si="53"/>
        <v>0.50256480639571788</v>
      </c>
    </row>
    <row r="1127" spans="1:11" ht="15.75" customHeight="1">
      <c r="A1127" t="s">
        <v>7992</v>
      </c>
      <c r="B1127" t="s">
        <v>7991</v>
      </c>
      <c r="C1127" s="43">
        <v>30000</v>
      </c>
      <c r="D1127">
        <v>0</v>
      </c>
      <c r="E1127" s="43">
        <v>1165780</v>
      </c>
      <c r="F1127" s="43">
        <v>529900</v>
      </c>
      <c r="G1127" s="44">
        <f t="shared" si="51"/>
        <v>0.54545454545454541</v>
      </c>
      <c r="H1127" s="45">
        <v>549900</v>
      </c>
      <c r="I1127" s="44">
        <f t="shared" si="52"/>
        <v>0.52829864983101449</v>
      </c>
      <c r="J1127" s="45">
        <v>579900</v>
      </c>
      <c r="K1127" s="44">
        <f t="shared" si="53"/>
        <v>0.50256480639571788</v>
      </c>
    </row>
    <row r="1128" spans="1:11" ht="15.75" customHeight="1">
      <c r="A1128" t="s">
        <v>7414</v>
      </c>
      <c r="B1128" t="s">
        <v>7413</v>
      </c>
      <c r="C1128" s="43">
        <v>30000</v>
      </c>
      <c r="D1128">
        <v>30</v>
      </c>
      <c r="E1128" s="43">
        <v>1165780</v>
      </c>
      <c r="F1128" s="43">
        <v>529900</v>
      </c>
      <c r="G1128" s="44">
        <f t="shared" si="51"/>
        <v>0.54545454545454541</v>
      </c>
      <c r="H1128" s="45">
        <v>549900</v>
      </c>
      <c r="I1128" s="44">
        <f t="shared" si="52"/>
        <v>0.52829864983101449</v>
      </c>
      <c r="J1128" s="45">
        <v>579900</v>
      </c>
      <c r="K1128" s="44">
        <f t="shared" si="53"/>
        <v>0.50256480639571788</v>
      </c>
    </row>
    <row r="1129" spans="1:11">
      <c r="A1129" t="s">
        <v>9640</v>
      </c>
      <c r="B1129" t="s">
        <v>9641</v>
      </c>
      <c r="C1129" s="43">
        <v>30000</v>
      </c>
      <c r="D1129">
        <v>100</v>
      </c>
      <c r="E1129" s="43">
        <v>1059800</v>
      </c>
      <c r="F1129" s="43">
        <v>529900</v>
      </c>
      <c r="G1129" s="44">
        <f t="shared" si="51"/>
        <v>0.5</v>
      </c>
      <c r="H1129" s="45">
        <v>549900</v>
      </c>
      <c r="I1129" s="44">
        <f t="shared" si="52"/>
        <v>0.48112851481411589</v>
      </c>
      <c r="J1129" s="45">
        <v>579900</v>
      </c>
      <c r="K1129" s="44">
        <f t="shared" si="53"/>
        <v>0.45282128703528968</v>
      </c>
    </row>
    <row r="1130" spans="1:11" ht="15.75" customHeight="1">
      <c r="A1130" t="s">
        <v>9642</v>
      </c>
      <c r="B1130" t="s">
        <v>9643</v>
      </c>
      <c r="C1130" s="43">
        <v>30000</v>
      </c>
      <c r="D1130">
        <v>0</v>
      </c>
      <c r="E1130" s="43">
        <v>1059800</v>
      </c>
      <c r="F1130" s="43">
        <v>529900</v>
      </c>
      <c r="G1130" s="44">
        <f t="shared" si="51"/>
        <v>0.5</v>
      </c>
      <c r="H1130" s="45">
        <v>549900</v>
      </c>
      <c r="I1130" s="44">
        <f t="shared" si="52"/>
        <v>0.48112851481411589</v>
      </c>
      <c r="J1130" s="45">
        <v>579900</v>
      </c>
      <c r="K1130" s="44">
        <f t="shared" si="53"/>
        <v>0.45282128703528968</v>
      </c>
    </row>
    <row r="1131" spans="1:11" ht="15.75" customHeight="1">
      <c r="A1131" t="s">
        <v>9644</v>
      </c>
      <c r="B1131" t="s">
        <v>9645</v>
      </c>
      <c r="C1131" s="43">
        <v>30000</v>
      </c>
      <c r="D1131">
        <v>0</v>
      </c>
      <c r="E1131" s="43">
        <v>1059800</v>
      </c>
      <c r="F1131" s="43">
        <v>529900</v>
      </c>
      <c r="G1131" s="44">
        <f t="shared" si="51"/>
        <v>0.5</v>
      </c>
      <c r="H1131" s="45">
        <v>549900</v>
      </c>
      <c r="I1131" s="44">
        <f t="shared" si="52"/>
        <v>0.48112851481411589</v>
      </c>
      <c r="J1131" s="45">
        <v>579900</v>
      </c>
      <c r="K1131" s="44">
        <f t="shared" si="53"/>
        <v>0.45282128703528968</v>
      </c>
    </row>
    <row r="1132" spans="1:11" ht="15.75" customHeight="1">
      <c r="A1132" t="s">
        <v>9646</v>
      </c>
      <c r="B1132" t="s">
        <v>9647</v>
      </c>
      <c r="C1132" s="43">
        <v>30000</v>
      </c>
      <c r="D1132">
        <v>0</v>
      </c>
      <c r="E1132" s="43">
        <v>1059800</v>
      </c>
      <c r="F1132" s="43">
        <v>529900</v>
      </c>
      <c r="G1132" s="44">
        <f t="shared" si="51"/>
        <v>0.5</v>
      </c>
      <c r="H1132" s="45">
        <v>549900</v>
      </c>
      <c r="I1132" s="44">
        <f t="shared" si="52"/>
        <v>0.48112851481411589</v>
      </c>
      <c r="J1132" s="45">
        <v>579900</v>
      </c>
      <c r="K1132" s="44">
        <f t="shared" si="53"/>
        <v>0.45282128703528968</v>
      </c>
    </row>
    <row r="1133" spans="1:11" ht="15.75" customHeight="1">
      <c r="A1133" t="s">
        <v>9648</v>
      </c>
      <c r="B1133" t="s">
        <v>9649</v>
      </c>
      <c r="C1133" s="43">
        <v>20000</v>
      </c>
      <c r="D1133">
        <v>22</v>
      </c>
      <c r="E1133" s="43">
        <v>1059800</v>
      </c>
      <c r="F1133" s="43">
        <v>529900</v>
      </c>
      <c r="G1133" s="44">
        <f t="shared" si="51"/>
        <v>0.5</v>
      </c>
      <c r="H1133" s="45">
        <v>549900</v>
      </c>
      <c r="I1133" s="44">
        <f t="shared" si="52"/>
        <v>0.48112851481411589</v>
      </c>
      <c r="J1133" s="45">
        <v>579900</v>
      </c>
      <c r="K1133" s="44">
        <f t="shared" si="53"/>
        <v>0.45282128703528968</v>
      </c>
    </row>
    <row r="1134" spans="1:11" ht="15.75" customHeight="1">
      <c r="A1134" t="s">
        <v>9650</v>
      </c>
      <c r="B1134" t="s">
        <v>9651</v>
      </c>
      <c r="C1134" s="43">
        <v>20000</v>
      </c>
      <c r="D1134">
        <v>10</v>
      </c>
      <c r="E1134" s="43">
        <v>1059800</v>
      </c>
      <c r="F1134" s="43">
        <v>529900</v>
      </c>
      <c r="G1134" s="44">
        <f t="shared" si="51"/>
        <v>0.5</v>
      </c>
      <c r="H1134" s="45">
        <v>549900</v>
      </c>
      <c r="I1134" s="44">
        <f t="shared" si="52"/>
        <v>0.48112851481411589</v>
      </c>
      <c r="J1134" s="45">
        <v>579900</v>
      </c>
      <c r="K1134" s="44">
        <f t="shared" si="53"/>
        <v>0.45282128703528968</v>
      </c>
    </row>
    <row r="1135" spans="1:11">
      <c r="A1135" t="s">
        <v>9652</v>
      </c>
      <c r="B1135" t="s">
        <v>3599</v>
      </c>
      <c r="C1135" s="43">
        <v>20000</v>
      </c>
      <c r="D1135">
        <v>0</v>
      </c>
      <c r="E1135" s="43">
        <v>1165780</v>
      </c>
      <c r="F1135" s="43">
        <v>529900</v>
      </c>
      <c r="G1135" s="44">
        <f t="shared" si="51"/>
        <v>0.54545454545454541</v>
      </c>
      <c r="H1135" s="45">
        <v>549900</v>
      </c>
      <c r="I1135" s="44">
        <f t="shared" si="52"/>
        <v>0.52829864983101449</v>
      </c>
      <c r="J1135" s="45">
        <v>579900</v>
      </c>
      <c r="K1135" s="44">
        <f t="shared" si="53"/>
        <v>0.50256480639571788</v>
      </c>
    </row>
    <row r="1136" spans="1:11">
      <c r="A1136" t="s">
        <v>9653</v>
      </c>
      <c r="B1136" t="s">
        <v>3601</v>
      </c>
      <c r="C1136" s="43">
        <v>20000</v>
      </c>
      <c r="D1136">
        <v>0</v>
      </c>
      <c r="E1136" s="43">
        <v>1165780</v>
      </c>
      <c r="F1136" s="43">
        <v>529900</v>
      </c>
      <c r="G1136" s="44">
        <f t="shared" si="51"/>
        <v>0.54545454545454541</v>
      </c>
      <c r="H1136" s="45">
        <v>549900</v>
      </c>
      <c r="I1136" s="44">
        <f t="shared" si="52"/>
        <v>0.52829864983101449</v>
      </c>
      <c r="J1136" s="45">
        <v>579900</v>
      </c>
      <c r="K1136" s="44">
        <f t="shared" si="53"/>
        <v>0.50256480639571788</v>
      </c>
    </row>
    <row r="1137" spans="1:11" ht="15.75" customHeight="1">
      <c r="A1137" t="s">
        <v>9654</v>
      </c>
      <c r="B1137" t="s">
        <v>9655</v>
      </c>
      <c r="C1137" s="43">
        <v>30000</v>
      </c>
      <c r="D1137">
        <v>20</v>
      </c>
      <c r="E1137" s="43">
        <v>1079800</v>
      </c>
      <c r="F1137" s="43">
        <v>539900</v>
      </c>
      <c r="G1137" s="44">
        <f t="shared" si="51"/>
        <v>0.5</v>
      </c>
      <c r="H1137" s="45">
        <v>559900</v>
      </c>
      <c r="I1137" s="44">
        <f t="shared" si="52"/>
        <v>0.48147805149101686</v>
      </c>
      <c r="J1137" s="45">
        <v>589900</v>
      </c>
      <c r="K1137" s="44">
        <f t="shared" si="53"/>
        <v>0.45369512872754214</v>
      </c>
    </row>
    <row r="1138" spans="1:11" ht="15.75" customHeight="1">
      <c r="A1138" t="s">
        <v>9656</v>
      </c>
      <c r="B1138" t="s">
        <v>9657</v>
      </c>
      <c r="C1138" s="43">
        <v>20000</v>
      </c>
      <c r="D1138">
        <v>100</v>
      </c>
      <c r="E1138" s="43">
        <v>1079800</v>
      </c>
      <c r="F1138" s="43">
        <v>539900</v>
      </c>
      <c r="G1138" s="44">
        <f t="shared" si="51"/>
        <v>0.5</v>
      </c>
      <c r="H1138" s="45">
        <v>559900</v>
      </c>
      <c r="I1138" s="44">
        <f t="shared" si="52"/>
        <v>0.48147805149101686</v>
      </c>
      <c r="J1138" s="45">
        <v>589900</v>
      </c>
      <c r="K1138" s="44">
        <f t="shared" si="53"/>
        <v>0.45369512872754214</v>
      </c>
    </row>
    <row r="1139" spans="1:11">
      <c r="A1139" t="s">
        <v>9658</v>
      </c>
      <c r="B1139" t="s">
        <v>9659</v>
      </c>
      <c r="C1139" s="43">
        <v>20000</v>
      </c>
      <c r="D1139">
        <v>100</v>
      </c>
      <c r="E1139" s="43">
        <v>1079800</v>
      </c>
      <c r="F1139" s="43">
        <v>539900</v>
      </c>
      <c r="G1139" s="44">
        <f t="shared" si="51"/>
        <v>0.5</v>
      </c>
      <c r="H1139" s="45">
        <v>559900</v>
      </c>
      <c r="I1139" s="44">
        <f t="shared" si="52"/>
        <v>0.48147805149101686</v>
      </c>
      <c r="J1139" s="45">
        <v>589900</v>
      </c>
      <c r="K1139" s="44">
        <f t="shared" si="53"/>
        <v>0.45369512872754214</v>
      </c>
    </row>
    <row r="1140" spans="1:11">
      <c r="A1140" t="s">
        <v>9660</v>
      </c>
      <c r="B1140" t="s">
        <v>9661</v>
      </c>
      <c r="C1140" s="43">
        <v>20000</v>
      </c>
      <c r="D1140">
        <v>100</v>
      </c>
      <c r="E1140" s="43">
        <v>1079800</v>
      </c>
      <c r="F1140" s="43">
        <v>539900</v>
      </c>
      <c r="G1140" s="44">
        <f t="shared" si="51"/>
        <v>0.5</v>
      </c>
      <c r="H1140" s="45">
        <v>559900</v>
      </c>
      <c r="I1140" s="44">
        <f t="shared" si="52"/>
        <v>0.48147805149101686</v>
      </c>
      <c r="J1140" s="45">
        <v>589900</v>
      </c>
      <c r="K1140" s="44">
        <f t="shared" si="53"/>
        <v>0.45369512872754214</v>
      </c>
    </row>
    <row r="1141" spans="1:11" ht="15.75" customHeight="1">
      <c r="A1141" t="s">
        <v>9662</v>
      </c>
      <c r="B1141" t="s">
        <v>9663</v>
      </c>
      <c r="C1141" s="43">
        <v>30000</v>
      </c>
      <c r="D1141">
        <v>0</v>
      </c>
      <c r="E1141" s="43">
        <v>1079800</v>
      </c>
      <c r="F1141" s="43">
        <v>539900</v>
      </c>
      <c r="G1141" s="44">
        <f t="shared" si="51"/>
        <v>0.5</v>
      </c>
      <c r="H1141" s="45">
        <v>559900</v>
      </c>
      <c r="I1141" s="44">
        <f t="shared" si="52"/>
        <v>0.48147805149101686</v>
      </c>
      <c r="J1141" s="45">
        <v>589900</v>
      </c>
      <c r="K1141" s="44">
        <f t="shared" si="53"/>
        <v>0.45369512872754214</v>
      </c>
    </row>
    <row r="1142" spans="1:11" ht="15.75" customHeight="1">
      <c r="A1142" t="s">
        <v>9664</v>
      </c>
      <c r="B1142" t="s">
        <v>9665</v>
      </c>
      <c r="C1142" s="43">
        <v>30000</v>
      </c>
      <c r="D1142">
        <v>10</v>
      </c>
      <c r="E1142" s="43">
        <v>1079800</v>
      </c>
      <c r="F1142" s="43">
        <v>539900</v>
      </c>
      <c r="G1142" s="44">
        <f t="shared" si="51"/>
        <v>0.5</v>
      </c>
      <c r="H1142" s="45">
        <v>559900</v>
      </c>
      <c r="I1142" s="44">
        <f t="shared" si="52"/>
        <v>0.48147805149101686</v>
      </c>
      <c r="J1142" s="45">
        <v>589900</v>
      </c>
      <c r="K1142" s="44">
        <f t="shared" si="53"/>
        <v>0.45369512872754214</v>
      </c>
    </row>
    <row r="1143" spans="1:11">
      <c r="A1143" t="s">
        <v>9666</v>
      </c>
      <c r="B1143" t="s">
        <v>9667</v>
      </c>
      <c r="C1143" s="43">
        <v>30000</v>
      </c>
      <c r="D1143">
        <v>31</v>
      </c>
      <c r="E1143" s="43">
        <v>1079800</v>
      </c>
      <c r="F1143" s="43">
        <v>539900</v>
      </c>
      <c r="G1143" s="44">
        <f t="shared" si="51"/>
        <v>0.5</v>
      </c>
      <c r="H1143" s="45">
        <v>559900</v>
      </c>
      <c r="I1143" s="44">
        <f t="shared" si="52"/>
        <v>0.48147805149101686</v>
      </c>
      <c r="J1143" s="45">
        <v>589900</v>
      </c>
      <c r="K1143" s="44">
        <f t="shared" si="53"/>
        <v>0.45369512872754214</v>
      </c>
    </row>
    <row r="1144" spans="1:11" ht="15.75" customHeight="1">
      <c r="A1144" t="s">
        <v>9668</v>
      </c>
      <c r="B1144" t="s">
        <v>9669</v>
      </c>
      <c r="C1144" s="43">
        <v>30000</v>
      </c>
      <c r="D1144">
        <v>16</v>
      </c>
      <c r="E1144" s="43">
        <v>1079800</v>
      </c>
      <c r="F1144" s="43">
        <v>539900</v>
      </c>
      <c r="G1144" s="44">
        <f t="shared" si="51"/>
        <v>0.5</v>
      </c>
      <c r="H1144" s="45">
        <v>559900</v>
      </c>
      <c r="I1144" s="44">
        <f t="shared" si="52"/>
        <v>0.48147805149101686</v>
      </c>
      <c r="J1144" s="45">
        <v>589900</v>
      </c>
      <c r="K1144" s="44">
        <f t="shared" si="53"/>
        <v>0.45369512872754214</v>
      </c>
    </row>
    <row r="1145" spans="1:11" ht="15.75" customHeight="1">
      <c r="A1145" t="s">
        <v>6123</v>
      </c>
      <c r="B1145" t="s">
        <v>6122</v>
      </c>
      <c r="C1145" s="43">
        <v>30000</v>
      </c>
      <c r="D1145">
        <v>2</v>
      </c>
      <c r="E1145" s="43">
        <v>1079800</v>
      </c>
      <c r="F1145" s="43">
        <v>539900</v>
      </c>
      <c r="G1145" s="44">
        <f t="shared" si="51"/>
        <v>0.5</v>
      </c>
      <c r="H1145" s="45">
        <v>559900</v>
      </c>
      <c r="I1145" s="44">
        <f t="shared" si="52"/>
        <v>0.48147805149101686</v>
      </c>
      <c r="J1145" s="45">
        <v>589900</v>
      </c>
      <c r="K1145" s="44">
        <f t="shared" si="53"/>
        <v>0.45369512872754214</v>
      </c>
    </row>
    <row r="1146" spans="1:11" ht="15.75" customHeight="1">
      <c r="A1146" t="s">
        <v>2325</v>
      </c>
      <c r="B1146" t="s">
        <v>6054</v>
      </c>
      <c r="C1146" s="43">
        <v>30000</v>
      </c>
      <c r="D1146">
        <v>2</v>
      </c>
      <c r="E1146" s="43">
        <v>1079800</v>
      </c>
      <c r="F1146" s="43">
        <v>539900</v>
      </c>
      <c r="G1146" s="44">
        <f t="shared" si="51"/>
        <v>0.5</v>
      </c>
      <c r="H1146" s="45">
        <v>559900</v>
      </c>
      <c r="I1146" s="44">
        <f t="shared" si="52"/>
        <v>0.48147805149101686</v>
      </c>
      <c r="J1146" s="45">
        <v>589900</v>
      </c>
      <c r="K1146" s="44">
        <f t="shared" si="53"/>
        <v>0.45369512872754214</v>
      </c>
    </row>
    <row r="1147" spans="1:11" ht="15.75" customHeight="1">
      <c r="A1147" t="s">
        <v>2270</v>
      </c>
      <c r="B1147" t="s">
        <v>8095</v>
      </c>
      <c r="C1147" s="43">
        <v>30000</v>
      </c>
      <c r="D1147">
        <v>50</v>
      </c>
      <c r="E1147" s="43">
        <v>1187780</v>
      </c>
      <c r="F1147" s="43">
        <v>539900</v>
      </c>
      <c r="G1147" s="44">
        <f t="shared" si="51"/>
        <v>0.54545454545454541</v>
      </c>
      <c r="H1147" s="45">
        <v>559900</v>
      </c>
      <c r="I1147" s="44">
        <f t="shared" si="52"/>
        <v>0.52861641044637897</v>
      </c>
      <c r="J1147" s="45">
        <v>589900</v>
      </c>
      <c r="K1147" s="44">
        <f t="shared" si="53"/>
        <v>0.50335920793412914</v>
      </c>
    </row>
    <row r="1148" spans="1:11">
      <c r="A1148" t="s">
        <v>2269</v>
      </c>
      <c r="B1148" t="s">
        <v>8094</v>
      </c>
      <c r="C1148" s="43">
        <v>30000</v>
      </c>
      <c r="D1148">
        <v>50</v>
      </c>
      <c r="E1148" s="43">
        <v>1187780</v>
      </c>
      <c r="F1148" s="43">
        <v>539900</v>
      </c>
      <c r="G1148" s="44">
        <f t="shared" si="51"/>
        <v>0.54545454545454541</v>
      </c>
      <c r="H1148" s="45">
        <v>559900</v>
      </c>
      <c r="I1148" s="44">
        <f t="shared" si="52"/>
        <v>0.52861641044637897</v>
      </c>
      <c r="J1148" s="45">
        <v>589900</v>
      </c>
      <c r="K1148" s="44">
        <f t="shared" si="53"/>
        <v>0.50335920793412914</v>
      </c>
    </row>
    <row r="1149" spans="1:11" ht="15.75" customHeight="1">
      <c r="A1149" t="s">
        <v>7412</v>
      </c>
      <c r="B1149" t="s">
        <v>7411</v>
      </c>
      <c r="C1149" s="43">
        <v>30000</v>
      </c>
      <c r="D1149">
        <v>6</v>
      </c>
      <c r="E1149" s="43">
        <v>1079800</v>
      </c>
      <c r="F1149" s="43">
        <v>539900</v>
      </c>
      <c r="G1149" s="44">
        <f t="shared" si="51"/>
        <v>0.5</v>
      </c>
      <c r="H1149" s="45">
        <v>559900</v>
      </c>
      <c r="I1149" s="44">
        <f t="shared" si="52"/>
        <v>0.48147805149101686</v>
      </c>
      <c r="J1149" s="45">
        <v>589900</v>
      </c>
      <c r="K1149" s="44">
        <f t="shared" si="53"/>
        <v>0.45369512872754214</v>
      </c>
    </row>
    <row r="1150" spans="1:11">
      <c r="A1150" t="s">
        <v>6415</v>
      </c>
      <c r="B1150" t="s">
        <v>6414</v>
      </c>
      <c r="C1150" s="43">
        <v>30000</v>
      </c>
      <c r="D1150">
        <v>1</v>
      </c>
      <c r="E1150" s="43">
        <v>1187780</v>
      </c>
      <c r="F1150" s="43">
        <v>539900</v>
      </c>
      <c r="G1150" s="44">
        <f t="shared" si="51"/>
        <v>0.54545454545454541</v>
      </c>
      <c r="H1150" s="45">
        <v>559900</v>
      </c>
      <c r="I1150" s="44">
        <f t="shared" si="52"/>
        <v>0.52861641044637897</v>
      </c>
      <c r="J1150" s="45">
        <v>589900</v>
      </c>
      <c r="K1150" s="44">
        <f t="shared" si="53"/>
        <v>0.50335920793412914</v>
      </c>
    </row>
    <row r="1151" spans="1:11">
      <c r="A1151" t="s">
        <v>9670</v>
      </c>
      <c r="B1151" t="s">
        <v>9671</v>
      </c>
      <c r="C1151" s="43">
        <v>30000</v>
      </c>
      <c r="D1151">
        <v>0</v>
      </c>
      <c r="E1151" s="43">
        <v>1079800</v>
      </c>
      <c r="F1151" s="43">
        <v>539900</v>
      </c>
      <c r="G1151" s="44">
        <f t="shared" si="51"/>
        <v>0.5</v>
      </c>
      <c r="H1151" s="45">
        <v>559900</v>
      </c>
      <c r="I1151" s="44">
        <f t="shared" si="52"/>
        <v>0.48147805149101686</v>
      </c>
      <c r="J1151" s="45">
        <v>589900</v>
      </c>
      <c r="K1151" s="44">
        <f t="shared" si="53"/>
        <v>0.45369512872754214</v>
      </c>
    </row>
    <row r="1152" spans="1:11">
      <c r="A1152" t="s">
        <v>9672</v>
      </c>
      <c r="B1152" t="s">
        <v>9673</v>
      </c>
      <c r="C1152" s="43">
        <v>30000</v>
      </c>
      <c r="D1152">
        <v>0</v>
      </c>
      <c r="E1152" s="43">
        <v>1079800</v>
      </c>
      <c r="F1152" s="43">
        <v>539900</v>
      </c>
      <c r="G1152" s="44">
        <f t="shared" si="51"/>
        <v>0.5</v>
      </c>
      <c r="H1152" s="45">
        <v>559900</v>
      </c>
      <c r="I1152" s="44">
        <f t="shared" si="52"/>
        <v>0.48147805149101686</v>
      </c>
      <c r="J1152" s="45">
        <v>589900</v>
      </c>
      <c r="K1152" s="44">
        <f t="shared" si="53"/>
        <v>0.45369512872754214</v>
      </c>
    </row>
    <row r="1153" spans="1:11">
      <c r="A1153" t="s">
        <v>9674</v>
      </c>
      <c r="B1153" t="s">
        <v>9675</v>
      </c>
      <c r="C1153" s="43">
        <v>30000</v>
      </c>
      <c r="D1153">
        <v>0</v>
      </c>
      <c r="E1153" s="43">
        <v>1079800</v>
      </c>
      <c r="F1153" s="43">
        <v>539900</v>
      </c>
      <c r="G1153" s="44">
        <f t="shared" si="51"/>
        <v>0.5</v>
      </c>
      <c r="H1153" s="45">
        <v>559900</v>
      </c>
      <c r="I1153" s="44">
        <f t="shared" si="52"/>
        <v>0.48147805149101686</v>
      </c>
      <c r="J1153" s="45">
        <v>589900</v>
      </c>
      <c r="K1153" s="44">
        <f t="shared" si="53"/>
        <v>0.45369512872754214</v>
      </c>
    </row>
    <row r="1154" spans="1:11">
      <c r="A1154" t="s">
        <v>9676</v>
      </c>
      <c r="B1154" t="s">
        <v>9677</v>
      </c>
      <c r="C1154" s="43">
        <v>30000</v>
      </c>
      <c r="D1154">
        <v>100</v>
      </c>
      <c r="E1154" s="43">
        <v>1079800</v>
      </c>
      <c r="F1154" s="43">
        <v>539900</v>
      </c>
      <c r="G1154" s="44">
        <f t="shared" ref="G1154:G1217" si="54">1-(F1154/E1154)</f>
        <v>0.5</v>
      </c>
      <c r="H1154" s="45">
        <v>559900</v>
      </c>
      <c r="I1154" s="44">
        <f t="shared" ref="I1154:I1217" si="55">1-(H1154/E1154)</f>
        <v>0.48147805149101686</v>
      </c>
      <c r="J1154" s="45">
        <v>589900</v>
      </c>
      <c r="K1154" s="44">
        <f t="shared" ref="K1154:K1217" si="56">1-(J1154/E1154)</f>
        <v>0.45369512872754214</v>
      </c>
    </row>
    <row r="1155" spans="1:11">
      <c r="A1155" t="s">
        <v>9678</v>
      </c>
      <c r="B1155" t="s">
        <v>9679</v>
      </c>
      <c r="C1155" s="43">
        <v>30000</v>
      </c>
      <c r="D1155">
        <v>10</v>
      </c>
      <c r="E1155" s="43">
        <v>1187780</v>
      </c>
      <c r="F1155" s="43">
        <v>539900</v>
      </c>
      <c r="G1155" s="44">
        <f t="shared" si="54"/>
        <v>0.54545454545454541</v>
      </c>
      <c r="H1155" s="45">
        <v>559900</v>
      </c>
      <c r="I1155" s="44">
        <f t="shared" si="55"/>
        <v>0.52861641044637897</v>
      </c>
      <c r="J1155" s="45">
        <v>589900</v>
      </c>
      <c r="K1155" s="44">
        <f t="shared" si="56"/>
        <v>0.50335920793412914</v>
      </c>
    </row>
    <row r="1156" spans="1:11">
      <c r="A1156" t="s">
        <v>9680</v>
      </c>
      <c r="B1156" t="s">
        <v>9681</v>
      </c>
      <c r="C1156" s="43">
        <v>20000</v>
      </c>
      <c r="D1156">
        <v>10</v>
      </c>
      <c r="E1156" s="43">
        <v>1099800</v>
      </c>
      <c r="F1156" s="43">
        <v>549900</v>
      </c>
      <c r="G1156" s="44">
        <f t="shared" si="54"/>
        <v>0.5</v>
      </c>
      <c r="H1156" s="45">
        <v>569900</v>
      </c>
      <c r="I1156" s="44">
        <f t="shared" si="55"/>
        <v>0.48181487543189672</v>
      </c>
      <c r="J1156" s="45">
        <v>599900</v>
      </c>
      <c r="K1156" s="44">
        <f t="shared" si="56"/>
        <v>0.45453718857974179</v>
      </c>
    </row>
    <row r="1157" spans="1:11">
      <c r="A1157" t="s">
        <v>9682</v>
      </c>
      <c r="B1157" t="s">
        <v>9683</v>
      </c>
      <c r="C1157" s="43">
        <v>20000</v>
      </c>
      <c r="D1157">
        <v>100</v>
      </c>
      <c r="E1157" s="43">
        <v>1099800</v>
      </c>
      <c r="F1157" s="43">
        <v>549900</v>
      </c>
      <c r="G1157" s="44">
        <f t="shared" si="54"/>
        <v>0.5</v>
      </c>
      <c r="H1157" s="45">
        <v>569900</v>
      </c>
      <c r="I1157" s="44">
        <f t="shared" si="55"/>
        <v>0.48181487543189672</v>
      </c>
      <c r="J1157" s="45">
        <v>599900</v>
      </c>
      <c r="K1157" s="44">
        <f t="shared" si="56"/>
        <v>0.45453718857974179</v>
      </c>
    </row>
    <row r="1158" spans="1:11">
      <c r="A1158" t="s">
        <v>9684</v>
      </c>
      <c r="B1158" t="s">
        <v>9685</v>
      </c>
      <c r="C1158" s="43">
        <v>30000</v>
      </c>
      <c r="D1158">
        <v>100</v>
      </c>
      <c r="E1158" s="43">
        <v>1099800</v>
      </c>
      <c r="F1158" s="43">
        <v>549900</v>
      </c>
      <c r="G1158" s="44">
        <f t="shared" si="54"/>
        <v>0.5</v>
      </c>
      <c r="H1158" s="45">
        <v>569900</v>
      </c>
      <c r="I1158" s="44">
        <f t="shared" si="55"/>
        <v>0.48181487543189672</v>
      </c>
      <c r="J1158" s="45">
        <v>599900</v>
      </c>
      <c r="K1158" s="44">
        <f t="shared" si="56"/>
        <v>0.45453718857974179</v>
      </c>
    </row>
    <row r="1159" spans="1:11" ht="15.75" customHeight="1">
      <c r="A1159" t="s">
        <v>9686</v>
      </c>
      <c r="B1159" t="s">
        <v>9687</v>
      </c>
      <c r="C1159" s="43">
        <v>30000</v>
      </c>
      <c r="D1159">
        <v>0</v>
      </c>
      <c r="E1159" s="43">
        <v>1099800</v>
      </c>
      <c r="F1159" s="43">
        <v>549900</v>
      </c>
      <c r="G1159" s="44">
        <f t="shared" si="54"/>
        <v>0.5</v>
      </c>
      <c r="H1159" s="45">
        <v>569900</v>
      </c>
      <c r="I1159" s="44">
        <f t="shared" si="55"/>
        <v>0.48181487543189672</v>
      </c>
      <c r="J1159" s="45">
        <v>599900</v>
      </c>
      <c r="K1159" s="44">
        <f t="shared" si="56"/>
        <v>0.45453718857974179</v>
      </c>
    </row>
    <row r="1160" spans="1:11" ht="15.75" customHeight="1">
      <c r="A1160" s="52" t="s">
        <v>9688</v>
      </c>
      <c r="B1160" s="52" t="s">
        <v>9689</v>
      </c>
      <c r="C1160" s="43">
        <v>20000</v>
      </c>
      <c r="D1160">
        <v>100</v>
      </c>
      <c r="E1160" s="43">
        <v>1099800</v>
      </c>
      <c r="F1160" s="43">
        <v>549900</v>
      </c>
      <c r="G1160" s="44">
        <f t="shared" si="54"/>
        <v>0.5</v>
      </c>
      <c r="H1160" s="45">
        <v>569900</v>
      </c>
      <c r="I1160" s="44">
        <f t="shared" si="55"/>
        <v>0.48181487543189672</v>
      </c>
      <c r="J1160" s="45">
        <v>599900</v>
      </c>
      <c r="K1160" s="44">
        <f t="shared" si="56"/>
        <v>0.45453718857974179</v>
      </c>
    </row>
    <row r="1161" spans="1:11">
      <c r="A1161" t="s">
        <v>9690</v>
      </c>
      <c r="B1161" t="s">
        <v>9691</v>
      </c>
      <c r="C1161" s="43">
        <v>30000</v>
      </c>
      <c r="D1161">
        <v>100</v>
      </c>
      <c r="E1161" s="43">
        <v>1209780</v>
      </c>
      <c r="F1161" s="43">
        <v>549900</v>
      </c>
      <c r="G1161" s="44">
        <f t="shared" si="54"/>
        <v>0.54545454545454541</v>
      </c>
      <c r="H1161" s="45">
        <v>569900</v>
      </c>
      <c r="I1161" s="44">
        <f t="shared" si="55"/>
        <v>0.52892261402899698</v>
      </c>
      <c r="J1161" s="45">
        <v>599900</v>
      </c>
      <c r="K1161" s="44">
        <f t="shared" si="56"/>
        <v>0.5041247168906744</v>
      </c>
    </row>
    <row r="1162" spans="1:11">
      <c r="A1162" t="s">
        <v>9692</v>
      </c>
      <c r="B1162" t="s">
        <v>9693</v>
      </c>
      <c r="C1162" s="43">
        <v>30000</v>
      </c>
      <c r="D1162">
        <v>10</v>
      </c>
      <c r="E1162" s="43">
        <v>1099800</v>
      </c>
      <c r="F1162" s="43">
        <v>549900</v>
      </c>
      <c r="G1162" s="44">
        <f t="shared" si="54"/>
        <v>0.5</v>
      </c>
      <c r="H1162" s="45">
        <v>569900</v>
      </c>
      <c r="I1162" s="44">
        <f t="shared" si="55"/>
        <v>0.48181487543189672</v>
      </c>
      <c r="J1162" s="45">
        <v>599900</v>
      </c>
      <c r="K1162" s="44">
        <f t="shared" si="56"/>
        <v>0.45453718857974179</v>
      </c>
    </row>
    <row r="1163" spans="1:11" ht="15.75" customHeight="1">
      <c r="A1163" t="s">
        <v>9694</v>
      </c>
      <c r="B1163" t="s">
        <v>9695</v>
      </c>
      <c r="C1163" s="43">
        <v>30000</v>
      </c>
      <c r="D1163">
        <v>10</v>
      </c>
      <c r="E1163" s="43">
        <v>1099800</v>
      </c>
      <c r="F1163" s="43">
        <v>549900</v>
      </c>
      <c r="G1163" s="44">
        <f t="shared" si="54"/>
        <v>0.5</v>
      </c>
      <c r="H1163" s="45">
        <v>569900</v>
      </c>
      <c r="I1163" s="44">
        <f t="shared" si="55"/>
        <v>0.48181487543189672</v>
      </c>
      <c r="J1163" s="45">
        <v>599900</v>
      </c>
      <c r="K1163" s="44">
        <f t="shared" si="56"/>
        <v>0.45453718857974179</v>
      </c>
    </row>
    <row r="1164" spans="1:11" ht="15.75" customHeight="1">
      <c r="A1164" t="s">
        <v>9696</v>
      </c>
      <c r="B1164" t="s">
        <v>9697</v>
      </c>
      <c r="C1164" s="43">
        <v>30000</v>
      </c>
      <c r="D1164">
        <v>0</v>
      </c>
      <c r="E1164" s="43">
        <v>1099800</v>
      </c>
      <c r="F1164" s="43">
        <v>549900</v>
      </c>
      <c r="G1164" s="44">
        <f t="shared" si="54"/>
        <v>0.5</v>
      </c>
      <c r="H1164" s="45">
        <v>569900</v>
      </c>
      <c r="I1164" s="44">
        <f t="shared" si="55"/>
        <v>0.48181487543189672</v>
      </c>
      <c r="J1164" s="45">
        <v>599900</v>
      </c>
      <c r="K1164" s="44">
        <f t="shared" si="56"/>
        <v>0.45453718857974179</v>
      </c>
    </row>
    <row r="1165" spans="1:11" ht="15.75" customHeight="1">
      <c r="A1165" t="s">
        <v>1860</v>
      </c>
      <c r="B1165" t="s">
        <v>9698</v>
      </c>
      <c r="C1165" s="43">
        <v>30000</v>
      </c>
      <c r="D1165">
        <v>100</v>
      </c>
      <c r="E1165" s="43">
        <v>1209780</v>
      </c>
      <c r="F1165" s="43">
        <v>549900</v>
      </c>
      <c r="G1165" s="44">
        <f t="shared" si="54"/>
        <v>0.54545454545454541</v>
      </c>
      <c r="H1165" s="45">
        <v>569900</v>
      </c>
      <c r="I1165" s="44">
        <f t="shared" si="55"/>
        <v>0.52892261402899698</v>
      </c>
      <c r="J1165" s="45">
        <v>599900</v>
      </c>
      <c r="K1165" s="44">
        <f t="shared" si="56"/>
        <v>0.5041247168906744</v>
      </c>
    </row>
    <row r="1166" spans="1:11" ht="15.75" customHeight="1">
      <c r="A1166" t="s">
        <v>7301</v>
      </c>
      <c r="B1166" t="s">
        <v>7300</v>
      </c>
      <c r="C1166" s="43">
        <v>40000</v>
      </c>
      <c r="D1166">
        <v>100</v>
      </c>
      <c r="E1166" s="43">
        <v>1099800</v>
      </c>
      <c r="F1166" s="43">
        <v>549900</v>
      </c>
      <c r="G1166" s="44">
        <f t="shared" si="54"/>
        <v>0.5</v>
      </c>
      <c r="H1166" s="45">
        <v>569900</v>
      </c>
      <c r="I1166" s="44">
        <f t="shared" si="55"/>
        <v>0.48181487543189672</v>
      </c>
      <c r="J1166" s="45">
        <v>599900</v>
      </c>
      <c r="K1166" s="44">
        <f t="shared" si="56"/>
        <v>0.45453718857974179</v>
      </c>
    </row>
    <row r="1167" spans="1:11" ht="15.75" customHeight="1">
      <c r="A1167" t="s">
        <v>8178</v>
      </c>
      <c r="B1167" t="s">
        <v>8177</v>
      </c>
      <c r="C1167" s="43">
        <v>30000</v>
      </c>
      <c r="D1167">
        <v>10</v>
      </c>
      <c r="E1167" s="43">
        <v>1209780</v>
      </c>
      <c r="F1167" s="43">
        <v>549900</v>
      </c>
      <c r="G1167" s="44">
        <f t="shared" si="54"/>
        <v>0.54545454545454541</v>
      </c>
      <c r="H1167" s="45">
        <v>569900</v>
      </c>
      <c r="I1167" s="44">
        <f t="shared" si="55"/>
        <v>0.52892261402899698</v>
      </c>
      <c r="J1167" s="45">
        <v>599900</v>
      </c>
      <c r="K1167" s="44">
        <f t="shared" si="56"/>
        <v>0.5041247168906744</v>
      </c>
    </row>
    <row r="1168" spans="1:11" ht="15.75" customHeight="1">
      <c r="A1168" t="s">
        <v>8174</v>
      </c>
      <c r="B1168" t="s">
        <v>8173</v>
      </c>
      <c r="C1168" s="43">
        <v>30000</v>
      </c>
      <c r="D1168">
        <v>20</v>
      </c>
      <c r="E1168" s="43">
        <v>1209780</v>
      </c>
      <c r="F1168" s="43">
        <v>549900</v>
      </c>
      <c r="G1168" s="44">
        <f t="shared" si="54"/>
        <v>0.54545454545454541</v>
      </c>
      <c r="H1168" s="45">
        <v>569900</v>
      </c>
      <c r="I1168" s="44">
        <f t="shared" si="55"/>
        <v>0.52892261402899698</v>
      </c>
      <c r="J1168" s="45">
        <v>599900</v>
      </c>
      <c r="K1168" s="44">
        <f t="shared" si="56"/>
        <v>0.5041247168906744</v>
      </c>
    </row>
    <row r="1169" spans="1:11" ht="15.75" customHeight="1">
      <c r="A1169" t="s">
        <v>9699</v>
      </c>
      <c r="B1169" t="s">
        <v>9700</v>
      </c>
      <c r="C1169" s="43">
        <v>30000</v>
      </c>
      <c r="D1169">
        <v>100</v>
      </c>
      <c r="E1169" s="43">
        <v>1209780</v>
      </c>
      <c r="F1169" s="43">
        <v>549900</v>
      </c>
      <c r="G1169" s="44">
        <f t="shared" si="54"/>
        <v>0.54545454545454541</v>
      </c>
      <c r="H1169" s="45">
        <v>569900</v>
      </c>
      <c r="I1169" s="44">
        <f t="shared" si="55"/>
        <v>0.52892261402899698</v>
      </c>
      <c r="J1169" s="45">
        <v>599900</v>
      </c>
      <c r="K1169" s="44">
        <f t="shared" si="56"/>
        <v>0.5041247168906744</v>
      </c>
    </row>
    <row r="1170" spans="1:11" ht="15.75" customHeight="1">
      <c r="A1170" t="s">
        <v>5612</v>
      </c>
      <c r="B1170" t="s">
        <v>5611</v>
      </c>
      <c r="C1170" s="43">
        <v>30000</v>
      </c>
      <c r="D1170">
        <v>100</v>
      </c>
      <c r="E1170" s="43">
        <v>1099800</v>
      </c>
      <c r="F1170" s="43">
        <v>549900</v>
      </c>
      <c r="G1170" s="44">
        <f t="shared" si="54"/>
        <v>0.5</v>
      </c>
      <c r="H1170" s="45">
        <v>569900</v>
      </c>
      <c r="I1170" s="44">
        <f t="shared" si="55"/>
        <v>0.48181487543189672</v>
      </c>
      <c r="J1170" s="45">
        <v>599900</v>
      </c>
      <c r="K1170" s="44">
        <f t="shared" si="56"/>
        <v>0.45453718857974179</v>
      </c>
    </row>
    <row r="1171" spans="1:11" ht="15.75" customHeight="1">
      <c r="A1171" t="s">
        <v>9701</v>
      </c>
      <c r="B1171" t="s">
        <v>9702</v>
      </c>
      <c r="C1171" s="43">
        <v>30000</v>
      </c>
      <c r="D1171">
        <v>6</v>
      </c>
      <c r="E1171" s="43">
        <v>1099800</v>
      </c>
      <c r="F1171" s="43">
        <v>549900</v>
      </c>
      <c r="G1171" s="44">
        <f t="shared" si="54"/>
        <v>0.5</v>
      </c>
      <c r="H1171" s="45">
        <v>569900</v>
      </c>
      <c r="I1171" s="44">
        <f t="shared" si="55"/>
        <v>0.48181487543189672</v>
      </c>
      <c r="J1171" s="45">
        <v>599900</v>
      </c>
      <c r="K1171" s="44">
        <f t="shared" si="56"/>
        <v>0.45453718857974179</v>
      </c>
    </row>
    <row r="1172" spans="1:11">
      <c r="A1172" t="s">
        <v>9703</v>
      </c>
      <c r="B1172" t="s">
        <v>9704</v>
      </c>
      <c r="C1172" s="43">
        <v>30000</v>
      </c>
      <c r="D1172">
        <v>1</v>
      </c>
      <c r="E1172" s="43">
        <v>1099800</v>
      </c>
      <c r="F1172" s="43">
        <v>549900</v>
      </c>
      <c r="G1172" s="44">
        <f t="shared" si="54"/>
        <v>0.5</v>
      </c>
      <c r="H1172" s="45">
        <v>569900</v>
      </c>
      <c r="I1172" s="44">
        <f t="shared" si="55"/>
        <v>0.48181487543189672</v>
      </c>
      <c r="J1172" s="45">
        <v>599900</v>
      </c>
      <c r="K1172" s="44">
        <f t="shared" si="56"/>
        <v>0.45453718857974179</v>
      </c>
    </row>
    <row r="1173" spans="1:11">
      <c r="A1173" t="s">
        <v>9705</v>
      </c>
      <c r="B1173" t="s">
        <v>9706</v>
      </c>
      <c r="C1173" s="43">
        <v>20000</v>
      </c>
      <c r="D1173">
        <v>0</v>
      </c>
      <c r="E1173" s="43">
        <v>1099800</v>
      </c>
      <c r="F1173" s="43">
        <v>549900</v>
      </c>
      <c r="G1173" s="44">
        <f t="shared" si="54"/>
        <v>0.5</v>
      </c>
      <c r="H1173" s="45">
        <v>569900</v>
      </c>
      <c r="I1173" s="44">
        <f t="shared" si="55"/>
        <v>0.48181487543189672</v>
      </c>
      <c r="J1173" s="45">
        <v>599900</v>
      </c>
      <c r="K1173" s="44">
        <f t="shared" si="56"/>
        <v>0.45453718857974179</v>
      </c>
    </row>
    <row r="1174" spans="1:11">
      <c r="A1174" t="s">
        <v>9707</v>
      </c>
      <c r="B1174" t="s">
        <v>9708</v>
      </c>
      <c r="C1174" s="43">
        <v>30000</v>
      </c>
      <c r="D1174">
        <v>0</v>
      </c>
      <c r="E1174" s="43">
        <v>1119800</v>
      </c>
      <c r="F1174" s="43">
        <v>559900</v>
      </c>
      <c r="G1174" s="44">
        <f t="shared" si="54"/>
        <v>0.5</v>
      </c>
      <c r="H1174" s="45">
        <v>579900</v>
      </c>
      <c r="I1174" s="44">
        <f t="shared" si="55"/>
        <v>0.48213966779782103</v>
      </c>
      <c r="J1174" s="45">
        <v>609900</v>
      </c>
      <c r="K1174" s="44">
        <f t="shared" si="56"/>
        <v>0.45534916949455262</v>
      </c>
    </row>
    <row r="1175" spans="1:11">
      <c r="A1175" t="s">
        <v>9709</v>
      </c>
      <c r="B1175" t="s">
        <v>9710</v>
      </c>
      <c r="C1175" s="43">
        <v>30000</v>
      </c>
      <c r="D1175">
        <v>10</v>
      </c>
      <c r="E1175" s="43">
        <v>1119800</v>
      </c>
      <c r="F1175" s="43">
        <v>559900</v>
      </c>
      <c r="G1175" s="44">
        <f t="shared" si="54"/>
        <v>0.5</v>
      </c>
      <c r="H1175" s="45">
        <v>579900</v>
      </c>
      <c r="I1175" s="44">
        <f t="shared" si="55"/>
        <v>0.48213966779782103</v>
      </c>
      <c r="J1175" s="45">
        <v>609900</v>
      </c>
      <c r="K1175" s="44">
        <f t="shared" si="56"/>
        <v>0.45534916949455262</v>
      </c>
    </row>
    <row r="1176" spans="1:11">
      <c r="A1176" t="s">
        <v>9711</v>
      </c>
      <c r="B1176" t="s">
        <v>9712</v>
      </c>
      <c r="C1176" s="43">
        <v>30000</v>
      </c>
      <c r="D1176">
        <v>15</v>
      </c>
      <c r="E1176" s="43">
        <v>1119800</v>
      </c>
      <c r="F1176" s="43">
        <v>559900</v>
      </c>
      <c r="G1176" s="44">
        <f t="shared" si="54"/>
        <v>0.5</v>
      </c>
      <c r="H1176" s="45">
        <v>579900</v>
      </c>
      <c r="I1176" s="44">
        <f t="shared" si="55"/>
        <v>0.48213966779782103</v>
      </c>
      <c r="J1176" s="45">
        <v>609900</v>
      </c>
      <c r="K1176" s="44">
        <f t="shared" si="56"/>
        <v>0.45534916949455262</v>
      </c>
    </row>
    <row r="1177" spans="1:11">
      <c r="A1177" t="s">
        <v>6270</v>
      </c>
      <c r="B1177" t="s">
        <v>6269</v>
      </c>
      <c r="C1177" s="43">
        <v>40000</v>
      </c>
      <c r="D1177">
        <v>100</v>
      </c>
      <c r="E1177" s="43">
        <v>1119800</v>
      </c>
      <c r="F1177" s="43">
        <v>559900</v>
      </c>
      <c r="G1177" s="44">
        <f t="shared" si="54"/>
        <v>0.5</v>
      </c>
      <c r="H1177" s="45">
        <v>579900</v>
      </c>
      <c r="I1177" s="44">
        <f t="shared" si="55"/>
        <v>0.48213966779782103</v>
      </c>
      <c r="J1177" s="45">
        <v>609900</v>
      </c>
      <c r="K1177" s="44">
        <f t="shared" si="56"/>
        <v>0.45534916949455262</v>
      </c>
    </row>
    <row r="1178" spans="1:11">
      <c r="A1178" t="s">
        <v>2274</v>
      </c>
      <c r="B1178" t="s">
        <v>9713</v>
      </c>
      <c r="C1178" s="43">
        <v>30000</v>
      </c>
      <c r="D1178">
        <v>5</v>
      </c>
      <c r="E1178" s="43">
        <v>1231780</v>
      </c>
      <c r="F1178" s="43">
        <v>559900</v>
      </c>
      <c r="G1178" s="44">
        <f t="shared" si="54"/>
        <v>0.54545454545454541</v>
      </c>
      <c r="H1178" s="45">
        <v>579900</v>
      </c>
      <c r="I1178" s="44">
        <f t="shared" si="55"/>
        <v>0.52921787981620094</v>
      </c>
      <c r="J1178" s="45">
        <v>609900</v>
      </c>
      <c r="K1178" s="44">
        <f t="shared" si="56"/>
        <v>0.50486288135868418</v>
      </c>
    </row>
    <row r="1179" spans="1:11">
      <c r="A1179" t="s">
        <v>5873</v>
      </c>
      <c r="B1179" t="s">
        <v>5872</v>
      </c>
      <c r="C1179" s="43">
        <v>30000</v>
      </c>
      <c r="D1179">
        <v>10</v>
      </c>
      <c r="E1179" s="43">
        <v>1231780</v>
      </c>
      <c r="F1179" s="43">
        <v>559900</v>
      </c>
      <c r="G1179" s="44">
        <f t="shared" si="54"/>
        <v>0.54545454545454541</v>
      </c>
      <c r="H1179" s="45">
        <v>579900</v>
      </c>
      <c r="I1179" s="44">
        <f t="shared" si="55"/>
        <v>0.52921787981620094</v>
      </c>
      <c r="J1179" s="45">
        <v>609900</v>
      </c>
      <c r="K1179" s="44">
        <f t="shared" si="56"/>
        <v>0.50486288135868418</v>
      </c>
    </row>
    <row r="1180" spans="1:11">
      <c r="A1180" t="s">
        <v>9714</v>
      </c>
      <c r="B1180" t="s">
        <v>9715</v>
      </c>
      <c r="C1180" s="43">
        <v>30000</v>
      </c>
      <c r="D1180">
        <v>100</v>
      </c>
      <c r="E1180" s="43">
        <v>1231780</v>
      </c>
      <c r="F1180" s="43">
        <v>559900</v>
      </c>
      <c r="G1180" s="44">
        <f t="shared" si="54"/>
        <v>0.54545454545454541</v>
      </c>
      <c r="H1180" s="45">
        <v>579900</v>
      </c>
      <c r="I1180" s="44">
        <f t="shared" si="55"/>
        <v>0.52921787981620094</v>
      </c>
      <c r="J1180" s="45">
        <v>609900</v>
      </c>
      <c r="K1180" s="44">
        <f t="shared" si="56"/>
        <v>0.50486288135868418</v>
      </c>
    </row>
    <row r="1181" spans="1:11" ht="15.75" customHeight="1">
      <c r="A1181" t="s">
        <v>5614</v>
      </c>
      <c r="B1181" t="s">
        <v>5613</v>
      </c>
      <c r="C1181" s="43">
        <v>30000</v>
      </c>
      <c r="D1181">
        <v>100</v>
      </c>
      <c r="E1181" s="43">
        <v>1119800</v>
      </c>
      <c r="F1181" s="43">
        <v>559900</v>
      </c>
      <c r="G1181" s="44">
        <f t="shared" si="54"/>
        <v>0.5</v>
      </c>
      <c r="H1181" s="45">
        <v>579900</v>
      </c>
      <c r="I1181" s="44">
        <f t="shared" si="55"/>
        <v>0.48213966779782103</v>
      </c>
      <c r="J1181" s="45">
        <v>609900</v>
      </c>
      <c r="K1181" s="44">
        <f t="shared" si="56"/>
        <v>0.45534916949455262</v>
      </c>
    </row>
    <row r="1182" spans="1:11">
      <c r="A1182" t="s">
        <v>5616</v>
      </c>
      <c r="B1182" t="s">
        <v>5615</v>
      </c>
      <c r="C1182" s="43">
        <v>30000</v>
      </c>
      <c r="D1182">
        <v>100</v>
      </c>
      <c r="E1182" s="43">
        <v>1119800</v>
      </c>
      <c r="F1182" s="43">
        <v>559900</v>
      </c>
      <c r="G1182" s="44">
        <f t="shared" si="54"/>
        <v>0.5</v>
      </c>
      <c r="H1182" s="45">
        <v>579900</v>
      </c>
      <c r="I1182" s="44">
        <f t="shared" si="55"/>
        <v>0.48213966779782103</v>
      </c>
      <c r="J1182" s="45">
        <v>609900</v>
      </c>
      <c r="K1182" s="44">
        <f t="shared" si="56"/>
        <v>0.45534916949455262</v>
      </c>
    </row>
    <row r="1183" spans="1:11" ht="15.75" customHeight="1">
      <c r="A1183" t="s">
        <v>5618</v>
      </c>
      <c r="B1183" t="s">
        <v>5617</v>
      </c>
      <c r="C1183" s="43">
        <v>30000</v>
      </c>
      <c r="D1183">
        <v>100</v>
      </c>
      <c r="E1183" s="43">
        <v>1119800</v>
      </c>
      <c r="F1183" s="43">
        <v>559900</v>
      </c>
      <c r="G1183" s="44">
        <f t="shared" si="54"/>
        <v>0.5</v>
      </c>
      <c r="H1183" s="45">
        <v>579900</v>
      </c>
      <c r="I1183" s="44">
        <f t="shared" si="55"/>
        <v>0.48213966779782103</v>
      </c>
      <c r="J1183" s="45">
        <v>609900</v>
      </c>
      <c r="K1183" s="44">
        <f t="shared" si="56"/>
        <v>0.45534916949455262</v>
      </c>
    </row>
    <row r="1184" spans="1:11">
      <c r="A1184" t="s">
        <v>9716</v>
      </c>
      <c r="B1184" t="s">
        <v>9717</v>
      </c>
      <c r="C1184" s="43">
        <v>30000</v>
      </c>
      <c r="D1184">
        <v>0</v>
      </c>
      <c r="E1184" s="43">
        <v>1119800</v>
      </c>
      <c r="F1184" s="43">
        <v>559900</v>
      </c>
      <c r="G1184" s="44">
        <f t="shared" si="54"/>
        <v>0.5</v>
      </c>
      <c r="H1184" s="45">
        <v>579900</v>
      </c>
      <c r="I1184" s="44">
        <f t="shared" si="55"/>
        <v>0.48213966779782103</v>
      </c>
      <c r="J1184" s="45">
        <v>609900</v>
      </c>
      <c r="K1184" s="44">
        <f t="shared" si="56"/>
        <v>0.45534916949455262</v>
      </c>
    </row>
    <row r="1185" spans="1:11">
      <c r="A1185" t="s">
        <v>9718</v>
      </c>
      <c r="B1185" t="s">
        <v>9719</v>
      </c>
      <c r="C1185" s="43">
        <v>30000</v>
      </c>
      <c r="D1185">
        <v>1</v>
      </c>
      <c r="E1185" s="43">
        <v>1119800</v>
      </c>
      <c r="F1185" s="43">
        <v>559900</v>
      </c>
      <c r="G1185" s="44">
        <f t="shared" si="54"/>
        <v>0.5</v>
      </c>
      <c r="H1185" s="45">
        <v>579900</v>
      </c>
      <c r="I1185" s="44">
        <f t="shared" si="55"/>
        <v>0.48213966779782103</v>
      </c>
      <c r="J1185" s="45">
        <v>609900</v>
      </c>
      <c r="K1185" s="44">
        <f t="shared" si="56"/>
        <v>0.45534916949455262</v>
      </c>
    </row>
    <row r="1186" spans="1:11">
      <c r="A1186" t="s">
        <v>9720</v>
      </c>
      <c r="B1186" t="s">
        <v>9721</v>
      </c>
      <c r="C1186" s="43">
        <v>30000</v>
      </c>
      <c r="D1186">
        <v>0</v>
      </c>
      <c r="E1186" s="43">
        <v>1119800</v>
      </c>
      <c r="F1186" s="43">
        <v>559900</v>
      </c>
      <c r="G1186" s="44">
        <f t="shared" si="54"/>
        <v>0.5</v>
      </c>
      <c r="H1186" s="45">
        <v>579900</v>
      </c>
      <c r="I1186" s="44">
        <f t="shared" si="55"/>
        <v>0.48213966779782103</v>
      </c>
      <c r="J1186" s="45">
        <v>609900</v>
      </c>
      <c r="K1186" s="44">
        <f t="shared" si="56"/>
        <v>0.45534916949455262</v>
      </c>
    </row>
    <row r="1187" spans="1:11" ht="15.75" customHeight="1">
      <c r="A1187" t="s">
        <v>9722</v>
      </c>
      <c r="B1187" t="s">
        <v>9723</v>
      </c>
      <c r="C1187" s="43">
        <v>20000</v>
      </c>
      <c r="D1187">
        <v>17</v>
      </c>
      <c r="E1187" s="43">
        <v>1119800</v>
      </c>
      <c r="F1187" s="43">
        <v>559900</v>
      </c>
      <c r="G1187" s="44">
        <f t="shared" si="54"/>
        <v>0.5</v>
      </c>
      <c r="H1187" s="45">
        <v>579900</v>
      </c>
      <c r="I1187" s="44">
        <f t="shared" si="55"/>
        <v>0.48213966779782103</v>
      </c>
      <c r="J1187" s="45">
        <v>609900</v>
      </c>
      <c r="K1187" s="44">
        <f t="shared" si="56"/>
        <v>0.45534916949455262</v>
      </c>
    </row>
    <row r="1188" spans="1:11">
      <c r="A1188" t="s">
        <v>2257</v>
      </c>
      <c r="B1188" t="s">
        <v>9724</v>
      </c>
      <c r="C1188" s="43">
        <v>30000</v>
      </c>
      <c r="D1188">
        <v>10</v>
      </c>
      <c r="E1188" s="43">
        <v>1231780</v>
      </c>
      <c r="F1188" s="43">
        <v>559900</v>
      </c>
      <c r="G1188" s="44">
        <f t="shared" si="54"/>
        <v>0.54545454545454541</v>
      </c>
      <c r="H1188" s="45">
        <v>579900</v>
      </c>
      <c r="I1188" s="44">
        <f t="shared" si="55"/>
        <v>0.52921787981620094</v>
      </c>
      <c r="J1188" s="45">
        <v>609900</v>
      </c>
      <c r="K1188" s="44">
        <f t="shared" si="56"/>
        <v>0.50486288135868418</v>
      </c>
    </row>
    <row r="1189" spans="1:11" ht="15.75" customHeight="1">
      <c r="A1189" t="s">
        <v>2258</v>
      </c>
      <c r="B1189" t="s">
        <v>9725</v>
      </c>
      <c r="C1189" s="43">
        <v>30000</v>
      </c>
      <c r="D1189">
        <v>10</v>
      </c>
      <c r="E1189" s="43">
        <v>1231780</v>
      </c>
      <c r="F1189" s="43">
        <v>559900</v>
      </c>
      <c r="G1189" s="44">
        <f t="shared" si="54"/>
        <v>0.54545454545454541</v>
      </c>
      <c r="H1189" s="45">
        <v>579900</v>
      </c>
      <c r="I1189" s="44">
        <f t="shared" si="55"/>
        <v>0.52921787981620094</v>
      </c>
      <c r="J1189" s="45">
        <v>609900</v>
      </c>
      <c r="K1189" s="44">
        <f t="shared" si="56"/>
        <v>0.50486288135868418</v>
      </c>
    </row>
    <row r="1190" spans="1:11" ht="15.75" customHeight="1">
      <c r="A1190" t="s">
        <v>9726</v>
      </c>
      <c r="B1190" t="s">
        <v>9727</v>
      </c>
      <c r="C1190" s="43">
        <v>30000</v>
      </c>
      <c r="D1190">
        <v>0</v>
      </c>
      <c r="E1190" s="43">
        <v>1231780</v>
      </c>
      <c r="F1190" s="43">
        <v>559900</v>
      </c>
      <c r="G1190" s="44">
        <f t="shared" si="54"/>
        <v>0.54545454545454541</v>
      </c>
      <c r="H1190" s="45">
        <v>579900</v>
      </c>
      <c r="I1190" s="44">
        <f t="shared" si="55"/>
        <v>0.52921787981620094</v>
      </c>
      <c r="J1190" s="45">
        <v>609900</v>
      </c>
      <c r="K1190" s="44">
        <f t="shared" si="56"/>
        <v>0.50486288135868418</v>
      </c>
    </row>
    <row r="1191" spans="1:11">
      <c r="A1191" t="s">
        <v>9728</v>
      </c>
      <c r="B1191" t="s">
        <v>4854</v>
      </c>
      <c r="C1191" s="43">
        <v>20000</v>
      </c>
      <c r="D1191">
        <v>10</v>
      </c>
      <c r="E1191" s="43">
        <v>1119800</v>
      </c>
      <c r="F1191" s="43">
        <v>559900</v>
      </c>
      <c r="G1191" s="44">
        <f t="shared" si="54"/>
        <v>0.5</v>
      </c>
      <c r="H1191" s="45">
        <v>579900</v>
      </c>
      <c r="I1191" s="44">
        <f t="shared" si="55"/>
        <v>0.48213966779782103</v>
      </c>
      <c r="J1191" s="45">
        <v>609900</v>
      </c>
      <c r="K1191" s="44">
        <f t="shared" si="56"/>
        <v>0.45534916949455262</v>
      </c>
    </row>
    <row r="1192" spans="1:11">
      <c r="A1192" t="s">
        <v>9729</v>
      </c>
      <c r="B1192" t="s">
        <v>9730</v>
      </c>
      <c r="C1192" s="43">
        <v>50000</v>
      </c>
      <c r="D1192">
        <v>100</v>
      </c>
      <c r="E1192" s="43">
        <v>1139800</v>
      </c>
      <c r="F1192" s="43">
        <v>569900</v>
      </c>
      <c r="G1192" s="44">
        <f t="shared" si="54"/>
        <v>0.5</v>
      </c>
      <c r="H1192" s="45">
        <v>589900</v>
      </c>
      <c r="I1192" s="44">
        <f t="shared" si="55"/>
        <v>0.48245306194069137</v>
      </c>
      <c r="J1192" s="45">
        <v>619900</v>
      </c>
      <c r="K1192" s="44">
        <f t="shared" si="56"/>
        <v>0.45613265485172838</v>
      </c>
    </row>
    <row r="1193" spans="1:11" ht="15.75" customHeight="1">
      <c r="A1193" t="s">
        <v>9731</v>
      </c>
      <c r="B1193" t="s">
        <v>9732</v>
      </c>
      <c r="C1193" s="43">
        <v>30000</v>
      </c>
      <c r="D1193">
        <v>100</v>
      </c>
      <c r="E1193" s="43">
        <v>1253780</v>
      </c>
      <c r="F1193" s="43">
        <v>569900</v>
      </c>
      <c r="G1193" s="44">
        <f t="shared" si="54"/>
        <v>0.54545454545454541</v>
      </c>
      <c r="H1193" s="45">
        <v>589900</v>
      </c>
      <c r="I1193" s="44">
        <f t="shared" si="55"/>
        <v>0.52950278358244662</v>
      </c>
      <c r="J1193" s="45">
        <v>619900</v>
      </c>
      <c r="K1193" s="44">
        <f t="shared" si="56"/>
        <v>0.50557514077429855</v>
      </c>
    </row>
    <row r="1194" spans="1:11">
      <c r="A1194" t="s">
        <v>9733</v>
      </c>
      <c r="B1194" t="s">
        <v>9734</v>
      </c>
      <c r="C1194" s="43">
        <v>30000</v>
      </c>
      <c r="D1194">
        <v>100</v>
      </c>
      <c r="E1194" s="43">
        <v>1253780</v>
      </c>
      <c r="F1194" s="43">
        <v>569900</v>
      </c>
      <c r="G1194" s="44">
        <f t="shared" si="54"/>
        <v>0.54545454545454541</v>
      </c>
      <c r="H1194" s="45">
        <v>589900</v>
      </c>
      <c r="I1194" s="44">
        <f t="shared" si="55"/>
        <v>0.52950278358244662</v>
      </c>
      <c r="J1194" s="45">
        <v>619900</v>
      </c>
      <c r="K1194" s="44">
        <f t="shared" si="56"/>
        <v>0.50557514077429855</v>
      </c>
    </row>
    <row r="1195" spans="1:11">
      <c r="A1195" t="s">
        <v>9735</v>
      </c>
      <c r="B1195" t="s">
        <v>9736</v>
      </c>
      <c r="C1195" s="43">
        <v>30000</v>
      </c>
      <c r="D1195">
        <v>100</v>
      </c>
      <c r="E1195" s="43">
        <v>1253780</v>
      </c>
      <c r="F1195" s="43">
        <v>569900</v>
      </c>
      <c r="G1195" s="44">
        <f t="shared" si="54"/>
        <v>0.54545454545454541</v>
      </c>
      <c r="H1195" s="45">
        <v>589900</v>
      </c>
      <c r="I1195" s="44">
        <f t="shared" si="55"/>
        <v>0.52950278358244662</v>
      </c>
      <c r="J1195" s="45">
        <v>619900</v>
      </c>
      <c r="K1195" s="44">
        <f t="shared" si="56"/>
        <v>0.50557514077429855</v>
      </c>
    </row>
    <row r="1196" spans="1:11" ht="15.75" customHeight="1">
      <c r="A1196" t="s">
        <v>9737</v>
      </c>
      <c r="B1196" t="s">
        <v>9738</v>
      </c>
      <c r="C1196" s="43">
        <v>30000</v>
      </c>
      <c r="D1196">
        <v>100</v>
      </c>
      <c r="E1196" s="43">
        <v>1139800</v>
      </c>
      <c r="F1196" s="43">
        <v>569900</v>
      </c>
      <c r="G1196" s="44">
        <f t="shared" si="54"/>
        <v>0.5</v>
      </c>
      <c r="H1196" s="45">
        <v>589900</v>
      </c>
      <c r="I1196" s="44">
        <f t="shared" si="55"/>
        <v>0.48245306194069137</v>
      </c>
      <c r="J1196" s="45">
        <v>619900</v>
      </c>
      <c r="K1196" s="44">
        <f t="shared" si="56"/>
        <v>0.45613265485172838</v>
      </c>
    </row>
    <row r="1197" spans="1:11">
      <c r="A1197" t="s">
        <v>9739</v>
      </c>
      <c r="B1197" t="s">
        <v>9740</v>
      </c>
      <c r="C1197" s="43">
        <v>30000</v>
      </c>
      <c r="D1197">
        <v>0</v>
      </c>
      <c r="E1197" s="43">
        <v>1139800</v>
      </c>
      <c r="F1197" s="43">
        <v>569900</v>
      </c>
      <c r="G1197" s="44">
        <f t="shared" si="54"/>
        <v>0.5</v>
      </c>
      <c r="H1197" s="45">
        <v>589900</v>
      </c>
      <c r="I1197" s="44">
        <f t="shared" si="55"/>
        <v>0.48245306194069137</v>
      </c>
      <c r="J1197" s="45">
        <v>619900</v>
      </c>
      <c r="K1197" s="44">
        <f t="shared" si="56"/>
        <v>0.45613265485172838</v>
      </c>
    </row>
    <row r="1198" spans="1:11">
      <c r="A1198" t="s">
        <v>9741</v>
      </c>
      <c r="B1198" t="s">
        <v>9742</v>
      </c>
      <c r="C1198" s="43">
        <v>20000</v>
      </c>
      <c r="D1198">
        <v>10</v>
      </c>
      <c r="E1198" s="43">
        <v>1253780</v>
      </c>
      <c r="F1198" s="43">
        <v>569900</v>
      </c>
      <c r="G1198" s="44">
        <f t="shared" si="54"/>
        <v>0.54545454545454541</v>
      </c>
      <c r="H1198" s="45">
        <v>589900</v>
      </c>
      <c r="I1198" s="44">
        <f t="shared" si="55"/>
        <v>0.52950278358244662</v>
      </c>
      <c r="J1198" s="45">
        <v>619900</v>
      </c>
      <c r="K1198" s="44">
        <f t="shared" si="56"/>
        <v>0.50557514077429855</v>
      </c>
    </row>
    <row r="1199" spans="1:11">
      <c r="A1199" t="s">
        <v>9743</v>
      </c>
      <c r="B1199" t="s">
        <v>9744</v>
      </c>
      <c r="C1199" s="43">
        <v>30000</v>
      </c>
      <c r="D1199">
        <v>0</v>
      </c>
      <c r="E1199" s="43">
        <v>1139800</v>
      </c>
      <c r="F1199" s="43">
        <v>569900</v>
      </c>
      <c r="G1199" s="44">
        <f t="shared" si="54"/>
        <v>0.5</v>
      </c>
      <c r="H1199" s="45">
        <v>589900</v>
      </c>
      <c r="I1199" s="44">
        <f t="shared" si="55"/>
        <v>0.48245306194069137</v>
      </c>
      <c r="J1199" s="45">
        <v>619900</v>
      </c>
      <c r="K1199" s="44">
        <f t="shared" si="56"/>
        <v>0.45613265485172838</v>
      </c>
    </row>
    <row r="1200" spans="1:11" ht="15.75" customHeight="1">
      <c r="A1200" t="s">
        <v>9745</v>
      </c>
      <c r="B1200" t="s">
        <v>9746</v>
      </c>
      <c r="C1200" s="43">
        <v>30000</v>
      </c>
      <c r="D1200">
        <v>0</v>
      </c>
      <c r="E1200" s="43">
        <v>1139800</v>
      </c>
      <c r="F1200" s="43">
        <v>569900</v>
      </c>
      <c r="G1200" s="44">
        <f t="shared" si="54"/>
        <v>0.5</v>
      </c>
      <c r="H1200" s="45">
        <v>589900</v>
      </c>
      <c r="I1200" s="44">
        <f t="shared" si="55"/>
        <v>0.48245306194069137</v>
      </c>
      <c r="J1200" s="45">
        <v>619900</v>
      </c>
      <c r="K1200" s="44">
        <f t="shared" si="56"/>
        <v>0.45613265485172838</v>
      </c>
    </row>
    <row r="1201" spans="1:11" ht="15.75" customHeight="1">
      <c r="A1201" t="s">
        <v>9747</v>
      </c>
      <c r="B1201" t="s">
        <v>9748</v>
      </c>
      <c r="C1201" s="43">
        <v>30000</v>
      </c>
      <c r="D1201">
        <v>36</v>
      </c>
      <c r="E1201" s="43">
        <v>1139800</v>
      </c>
      <c r="F1201" s="43">
        <v>569900</v>
      </c>
      <c r="G1201" s="44">
        <f t="shared" si="54"/>
        <v>0.5</v>
      </c>
      <c r="H1201" s="45">
        <v>589900</v>
      </c>
      <c r="I1201" s="44">
        <f t="shared" si="55"/>
        <v>0.48245306194069137</v>
      </c>
      <c r="J1201" s="45">
        <v>619900</v>
      </c>
      <c r="K1201" s="44">
        <f t="shared" si="56"/>
        <v>0.45613265485172838</v>
      </c>
    </row>
    <row r="1202" spans="1:11">
      <c r="A1202" t="s">
        <v>8093</v>
      </c>
      <c r="B1202" t="s">
        <v>8092</v>
      </c>
      <c r="C1202" s="43">
        <v>30000</v>
      </c>
      <c r="D1202">
        <v>1</v>
      </c>
      <c r="E1202" s="43">
        <v>1253780</v>
      </c>
      <c r="F1202" s="43">
        <v>569900</v>
      </c>
      <c r="G1202" s="44">
        <f t="shared" si="54"/>
        <v>0.54545454545454541</v>
      </c>
      <c r="H1202" s="45">
        <v>589900</v>
      </c>
      <c r="I1202" s="44">
        <f t="shared" si="55"/>
        <v>0.52950278358244662</v>
      </c>
      <c r="J1202" s="45">
        <v>619900</v>
      </c>
      <c r="K1202" s="44">
        <f t="shared" si="56"/>
        <v>0.50557514077429855</v>
      </c>
    </row>
    <row r="1203" spans="1:11">
      <c r="A1203" t="s">
        <v>8097</v>
      </c>
      <c r="B1203" t="s">
        <v>8096</v>
      </c>
      <c r="C1203" s="43">
        <v>30000</v>
      </c>
      <c r="D1203">
        <v>0</v>
      </c>
      <c r="E1203" s="43">
        <v>1253780</v>
      </c>
      <c r="F1203" s="43">
        <v>569900</v>
      </c>
      <c r="G1203" s="44">
        <f t="shared" si="54"/>
        <v>0.54545454545454541</v>
      </c>
      <c r="H1203" s="45">
        <v>589900</v>
      </c>
      <c r="I1203" s="44">
        <f t="shared" si="55"/>
        <v>0.52950278358244662</v>
      </c>
      <c r="J1203" s="45">
        <v>619900</v>
      </c>
      <c r="K1203" s="44">
        <f t="shared" si="56"/>
        <v>0.50557514077429855</v>
      </c>
    </row>
    <row r="1204" spans="1:11">
      <c r="A1204" t="s">
        <v>7471</v>
      </c>
      <c r="B1204" t="s">
        <v>7470</v>
      </c>
      <c r="C1204" s="43">
        <v>30000</v>
      </c>
      <c r="D1204">
        <v>6</v>
      </c>
      <c r="E1204" s="43">
        <v>1139800</v>
      </c>
      <c r="F1204" s="43">
        <v>569900</v>
      </c>
      <c r="G1204" s="44">
        <f t="shared" si="54"/>
        <v>0.5</v>
      </c>
      <c r="H1204" s="45">
        <v>589900</v>
      </c>
      <c r="I1204" s="44">
        <f t="shared" si="55"/>
        <v>0.48245306194069137</v>
      </c>
      <c r="J1204" s="45">
        <v>619900</v>
      </c>
      <c r="K1204" s="44">
        <f t="shared" si="56"/>
        <v>0.45613265485172838</v>
      </c>
    </row>
    <row r="1205" spans="1:11">
      <c r="A1205" t="s">
        <v>9749</v>
      </c>
      <c r="B1205" t="s">
        <v>9750</v>
      </c>
      <c r="C1205" s="43">
        <v>30000</v>
      </c>
      <c r="D1205">
        <v>50</v>
      </c>
      <c r="E1205" s="43">
        <v>1253780</v>
      </c>
      <c r="F1205" s="43">
        <v>569900</v>
      </c>
      <c r="G1205" s="44">
        <f t="shared" si="54"/>
        <v>0.54545454545454541</v>
      </c>
      <c r="H1205" s="45">
        <v>589900</v>
      </c>
      <c r="I1205" s="44">
        <f t="shared" si="55"/>
        <v>0.52950278358244662</v>
      </c>
      <c r="J1205" s="45">
        <v>619900</v>
      </c>
      <c r="K1205" s="44">
        <f t="shared" si="56"/>
        <v>0.50557514077429855</v>
      </c>
    </row>
    <row r="1206" spans="1:11">
      <c r="A1206" t="s">
        <v>7432</v>
      </c>
      <c r="B1206" t="s">
        <v>7431</v>
      </c>
      <c r="C1206" s="43">
        <v>30000</v>
      </c>
      <c r="D1206">
        <v>0</v>
      </c>
      <c r="E1206" s="43">
        <v>1253780</v>
      </c>
      <c r="F1206" s="43">
        <v>569900</v>
      </c>
      <c r="G1206" s="44">
        <f t="shared" si="54"/>
        <v>0.54545454545454541</v>
      </c>
      <c r="H1206" s="45">
        <v>589900</v>
      </c>
      <c r="I1206" s="44">
        <f t="shared" si="55"/>
        <v>0.52950278358244662</v>
      </c>
      <c r="J1206" s="45">
        <v>619900</v>
      </c>
      <c r="K1206" s="44">
        <f t="shared" si="56"/>
        <v>0.50557514077429855</v>
      </c>
    </row>
    <row r="1207" spans="1:11">
      <c r="A1207" t="s">
        <v>8150</v>
      </c>
      <c r="B1207" t="s">
        <v>8149</v>
      </c>
      <c r="C1207" s="43">
        <v>30000</v>
      </c>
      <c r="D1207">
        <v>0</v>
      </c>
      <c r="E1207" s="43">
        <v>1253780</v>
      </c>
      <c r="F1207" s="43">
        <v>569900</v>
      </c>
      <c r="G1207" s="44">
        <f t="shared" si="54"/>
        <v>0.54545454545454541</v>
      </c>
      <c r="H1207" s="45">
        <v>589900</v>
      </c>
      <c r="I1207" s="44">
        <f t="shared" si="55"/>
        <v>0.52950278358244662</v>
      </c>
      <c r="J1207" s="45">
        <v>619900</v>
      </c>
      <c r="K1207" s="44">
        <f t="shared" si="56"/>
        <v>0.50557514077429855</v>
      </c>
    </row>
    <row r="1208" spans="1:11" ht="15.75" customHeight="1">
      <c r="A1208" t="s">
        <v>5867</v>
      </c>
      <c r="B1208" t="s">
        <v>5866</v>
      </c>
      <c r="C1208" s="43">
        <v>30000</v>
      </c>
      <c r="D1208">
        <v>0</v>
      </c>
      <c r="E1208" s="43">
        <v>1253780</v>
      </c>
      <c r="F1208" s="43">
        <v>569900</v>
      </c>
      <c r="G1208" s="44">
        <f t="shared" si="54"/>
        <v>0.54545454545454541</v>
      </c>
      <c r="H1208" s="45">
        <v>589900</v>
      </c>
      <c r="I1208" s="44">
        <f t="shared" si="55"/>
        <v>0.52950278358244662</v>
      </c>
      <c r="J1208" s="45">
        <v>619900</v>
      </c>
      <c r="K1208" s="44">
        <f t="shared" si="56"/>
        <v>0.50557514077429855</v>
      </c>
    </row>
    <row r="1209" spans="1:11" ht="15.75" customHeight="1">
      <c r="A1209" t="s">
        <v>8222</v>
      </c>
      <c r="B1209" t="s">
        <v>8221</v>
      </c>
      <c r="C1209" s="43">
        <v>20000</v>
      </c>
      <c r="D1209">
        <v>10</v>
      </c>
      <c r="E1209" s="43">
        <v>1253780</v>
      </c>
      <c r="F1209" s="43">
        <v>569900</v>
      </c>
      <c r="G1209" s="44">
        <f t="shared" si="54"/>
        <v>0.54545454545454541</v>
      </c>
      <c r="H1209" s="45">
        <v>589900</v>
      </c>
      <c r="I1209" s="44">
        <f t="shared" si="55"/>
        <v>0.52950278358244662</v>
      </c>
      <c r="J1209" s="45">
        <v>619900</v>
      </c>
      <c r="K1209" s="44">
        <f t="shared" si="56"/>
        <v>0.50557514077429855</v>
      </c>
    </row>
    <row r="1210" spans="1:11">
      <c r="A1210" t="s">
        <v>9751</v>
      </c>
      <c r="B1210" t="s">
        <v>7477</v>
      </c>
      <c r="C1210" s="43">
        <v>30000</v>
      </c>
      <c r="D1210">
        <v>2</v>
      </c>
      <c r="E1210" s="43">
        <v>1253780</v>
      </c>
      <c r="F1210" s="43">
        <v>569900</v>
      </c>
      <c r="G1210" s="44">
        <f t="shared" si="54"/>
        <v>0.54545454545454541</v>
      </c>
      <c r="H1210" s="45">
        <v>589900</v>
      </c>
      <c r="I1210" s="44">
        <f t="shared" si="55"/>
        <v>0.52950278358244662</v>
      </c>
      <c r="J1210" s="45">
        <v>619900</v>
      </c>
      <c r="K1210" s="44">
        <f t="shared" si="56"/>
        <v>0.50557514077429855</v>
      </c>
    </row>
    <row r="1211" spans="1:11" ht="15.75" customHeight="1">
      <c r="A1211" t="s">
        <v>7873</v>
      </c>
      <c r="B1211" t="s">
        <v>7872</v>
      </c>
      <c r="C1211" s="43">
        <v>30000</v>
      </c>
      <c r="D1211">
        <v>10</v>
      </c>
      <c r="E1211" s="43">
        <v>1253780</v>
      </c>
      <c r="F1211" s="43">
        <v>569900</v>
      </c>
      <c r="G1211" s="44">
        <f t="shared" si="54"/>
        <v>0.54545454545454541</v>
      </c>
      <c r="H1211" s="45">
        <v>589900</v>
      </c>
      <c r="I1211" s="44">
        <f t="shared" si="55"/>
        <v>0.52950278358244662</v>
      </c>
      <c r="J1211" s="45">
        <v>619900</v>
      </c>
      <c r="K1211" s="44">
        <f t="shared" si="56"/>
        <v>0.50557514077429855</v>
      </c>
    </row>
    <row r="1212" spans="1:11">
      <c r="A1212" t="s">
        <v>9752</v>
      </c>
      <c r="B1212" t="s">
        <v>4464</v>
      </c>
      <c r="C1212" s="43">
        <v>30000</v>
      </c>
      <c r="D1212">
        <v>100</v>
      </c>
      <c r="E1212" s="43">
        <v>1139800</v>
      </c>
      <c r="F1212" s="43">
        <v>569900</v>
      </c>
      <c r="G1212" s="44">
        <f t="shared" si="54"/>
        <v>0.5</v>
      </c>
      <c r="H1212" s="45">
        <v>589900</v>
      </c>
      <c r="I1212" s="44">
        <f t="shared" si="55"/>
        <v>0.48245306194069137</v>
      </c>
      <c r="J1212" s="45">
        <v>619900</v>
      </c>
      <c r="K1212" s="44">
        <f t="shared" si="56"/>
        <v>0.45613265485172838</v>
      </c>
    </row>
    <row r="1213" spans="1:11" ht="15.75" customHeight="1">
      <c r="A1213" t="s">
        <v>9753</v>
      </c>
      <c r="B1213" t="s">
        <v>9754</v>
      </c>
      <c r="C1213" s="43">
        <v>30000</v>
      </c>
      <c r="D1213">
        <v>11</v>
      </c>
      <c r="E1213" s="43">
        <v>1139800</v>
      </c>
      <c r="F1213" s="43">
        <v>569900</v>
      </c>
      <c r="G1213" s="44">
        <f t="shared" si="54"/>
        <v>0.5</v>
      </c>
      <c r="H1213" s="45">
        <v>589900</v>
      </c>
      <c r="I1213" s="44">
        <f t="shared" si="55"/>
        <v>0.48245306194069137</v>
      </c>
      <c r="J1213" s="45">
        <v>619900</v>
      </c>
      <c r="K1213" s="44">
        <f t="shared" si="56"/>
        <v>0.45613265485172838</v>
      </c>
    </row>
    <row r="1214" spans="1:11" ht="15.75" customHeight="1">
      <c r="A1214" t="s">
        <v>9755</v>
      </c>
      <c r="B1214" t="s">
        <v>9756</v>
      </c>
      <c r="C1214" s="43">
        <v>30000</v>
      </c>
      <c r="D1214">
        <v>6</v>
      </c>
      <c r="E1214" s="43">
        <v>1139800</v>
      </c>
      <c r="F1214" s="43">
        <v>569900</v>
      </c>
      <c r="G1214" s="44">
        <f t="shared" si="54"/>
        <v>0.5</v>
      </c>
      <c r="H1214" s="45">
        <v>589900</v>
      </c>
      <c r="I1214" s="44">
        <f t="shared" si="55"/>
        <v>0.48245306194069137</v>
      </c>
      <c r="J1214" s="45">
        <v>619900</v>
      </c>
      <c r="K1214" s="44">
        <f t="shared" si="56"/>
        <v>0.45613265485172838</v>
      </c>
    </row>
    <row r="1215" spans="1:11" ht="15.75" customHeight="1">
      <c r="A1215" t="s">
        <v>5118</v>
      </c>
      <c r="B1215" t="s">
        <v>9757</v>
      </c>
      <c r="C1215" s="43">
        <v>140000</v>
      </c>
      <c r="D1215">
        <v>100</v>
      </c>
      <c r="E1215" s="43">
        <v>1159800</v>
      </c>
      <c r="F1215" s="43">
        <v>579900</v>
      </c>
      <c r="G1215" s="44">
        <f t="shared" si="54"/>
        <v>0.5</v>
      </c>
      <c r="H1215" s="45">
        <v>599900</v>
      </c>
      <c r="I1215" s="44">
        <f t="shared" si="55"/>
        <v>0.48275564752543543</v>
      </c>
      <c r="J1215" s="45">
        <v>629900</v>
      </c>
      <c r="K1215" s="44">
        <f t="shared" si="56"/>
        <v>0.45688911881358851</v>
      </c>
    </row>
    <row r="1216" spans="1:11">
      <c r="A1216" t="s">
        <v>5124</v>
      </c>
      <c r="B1216" t="s">
        <v>9758</v>
      </c>
      <c r="C1216" s="43">
        <v>140000</v>
      </c>
      <c r="D1216">
        <v>100</v>
      </c>
      <c r="E1216" s="43">
        <v>1159800</v>
      </c>
      <c r="F1216" s="43">
        <v>579900</v>
      </c>
      <c r="G1216" s="44">
        <f t="shared" si="54"/>
        <v>0.5</v>
      </c>
      <c r="H1216" s="45">
        <v>599900</v>
      </c>
      <c r="I1216" s="44">
        <f t="shared" si="55"/>
        <v>0.48275564752543543</v>
      </c>
      <c r="J1216" s="45">
        <v>629900</v>
      </c>
      <c r="K1216" s="44">
        <f t="shared" si="56"/>
        <v>0.45688911881358851</v>
      </c>
    </row>
    <row r="1217" spans="1:11" ht="15.75" customHeight="1">
      <c r="A1217" t="s">
        <v>6620</v>
      </c>
      <c r="B1217" t="s">
        <v>9759</v>
      </c>
      <c r="C1217" s="43">
        <v>140000</v>
      </c>
      <c r="D1217">
        <v>100</v>
      </c>
      <c r="E1217" s="43">
        <v>1159800</v>
      </c>
      <c r="F1217" s="43">
        <v>579900</v>
      </c>
      <c r="G1217" s="44">
        <f t="shared" si="54"/>
        <v>0.5</v>
      </c>
      <c r="H1217" s="45">
        <v>599900</v>
      </c>
      <c r="I1217" s="44">
        <f t="shared" si="55"/>
        <v>0.48275564752543543</v>
      </c>
      <c r="J1217" s="45">
        <v>629900</v>
      </c>
      <c r="K1217" s="44">
        <f t="shared" si="56"/>
        <v>0.45688911881358851</v>
      </c>
    </row>
    <row r="1218" spans="1:11" ht="15.75" customHeight="1">
      <c r="A1218" t="s">
        <v>6618</v>
      </c>
      <c r="B1218" t="s">
        <v>2834</v>
      </c>
      <c r="C1218" s="43">
        <v>140000</v>
      </c>
      <c r="D1218">
        <v>100</v>
      </c>
      <c r="E1218" s="43">
        <v>1159800</v>
      </c>
      <c r="F1218" s="43">
        <v>579900</v>
      </c>
      <c r="G1218" s="44">
        <f t="shared" ref="G1218:G1281" si="57">1-(F1218/E1218)</f>
        <v>0.5</v>
      </c>
      <c r="H1218" s="45">
        <v>599900</v>
      </c>
      <c r="I1218" s="44">
        <f t="shared" ref="I1218:I1281" si="58">1-(H1218/E1218)</f>
        <v>0.48275564752543543</v>
      </c>
      <c r="J1218" s="45">
        <v>629900</v>
      </c>
      <c r="K1218" s="44">
        <f t="shared" ref="K1218:K1281" si="59">1-(J1218/E1218)</f>
        <v>0.45688911881358851</v>
      </c>
    </row>
    <row r="1219" spans="1:11">
      <c r="A1219" t="s">
        <v>5122</v>
      </c>
      <c r="B1219" t="s">
        <v>9760</v>
      </c>
      <c r="C1219" s="43">
        <v>140000</v>
      </c>
      <c r="D1219">
        <v>100</v>
      </c>
      <c r="E1219" s="43">
        <v>1159800</v>
      </c>
      <c r="F1219" s="43">
        <v>579900</v>
      </c>
      <c r="G1219" s="44">
        <f t="shared" si="57"/>
        <v>0.5</v>
      </c>
      <c r="H1219" s="45">
        <v>599900</v>
      </c>
      <c r="I1219" s="44">
        <f t="shared" si="58"/>
        <v>0.48275564752543543</v>
      </c>
      <c r="J1219" s="45">
        <v>629900</v>
      </c>
      <c r="K1219" s="44">
        <f t="shared" si="59"/>
        <v>0.45688911881358851</v>
      </c>
    </row>
    <row r="1220" spans="1:11">
      <c r="A1220" t="s">
        <v>6668</v>
      </c>
      <c r="B1220" t="s">
        <v>9761</v>
      </c>
      <c r="C1220" s="43">
        <v>140000</v>
      </c>
      <c r="D1220">
        <v>100</v>
      </c>
      <c r="E1220" s="43">
        <v>1159800</v>
      </c>
      <c r="F1220" s="43">
        <v>579900</v>
      </c>
      <c r="G1220" s="44">
        <f t="shared" si="57"/>
        <v>0.5</v>
      </c>
      <c r="H1220" s="45">
        <v>599900</v>
      </c>
      <c r="I1220" s="44">
        <f t="shared" si="58"/>
        <v>0.48275564752543543</v>
      </c>
      <c r="J1220" s="45">
        <v>629900</v>
      </c>
      <c r="K1220" s="44">
        <f t="shared" si="59"/>
        <v>0.45688911881358851</v>
      </c>
    </row>
    <row r="1221" spans="1:11">
      <c r="A1221" t="s">
        <v>5120</v>
      </c>
      <c r="B1221" t="s">
        <v>9762</v>
      </c>
      <c r="C1221" s="43">
        <v>140000</v>
      </c>
      <c r="D1221">
        <v>100</v>
      </c>
      <c r="E1221" s="43">
        <v>1159800</v>
      </c>
      <c r="F1221" s="43">
        <v>579900</v>
      </c>
      <c r="G1221" s="44">
        <f t="shared" si="57"/>
        <v>0.5</v>
      </c>
      <c r="H1221" s="45">
        <v>599900</v>
      </c>
      <c r="I1221" s="44">
        <f t="shared" si="58"/>
        <v>0.48275564752543543</v>
      </c>
      <c r="J1221" s="45">
        <v>629900</v>
      </c>
      <c r="K1221" s="44">
        <f t="shared" si="59"/>
        <v>0.45688911881358851</v>
      </c>
    </row>
    <row r="1222" spans="1:11">
      <c r="A1222" t="s">
        <v>6670</v>
      </c>
      <c r="B1222" t="s">
        <v>9763</v>
      </c>
      <c r="C1222" s="43">
        <v>140000</v>
      </c>
      <c r="D1222">
        <v>100</v>
      </c>
      <c r="E1222" s="43">
        <v>1159800</v>
      </c>
      <c r="F1222" s="43">
        <v>579900</v>
      </c>
      <c r="G1222" s="44">
        <f t="shared" si="57"/>
        <v>0.5</v>
      </c>
      <c r="H1222" s="45">
        <v>599900</v>
      </c>
      <c r="I1222" s="44">
        <f t="shared" si="58"/>
        <v>0.48275564752543543</v>
      </c>
      <c r="J1222" s="45">
        <v>629900</v>
      </c>
      <c r="K1222" s="44">
        <f t="shared" si="59"/>
        <v>0.45688911881358851</v>
      </c>
    </row>
    <row r="1223" spans="1:11">
      <c r="A1223" t="s">
        <v>9764</v>
      </c>
      <c r="B1223" t="s">
        <v>2858</v>
      </c>
      <c r="C1223" s="43">
        <v>50000</v>
      </c>
      <c r="D1223">
        <v>100</v>
      </c>
      <c r="E1223" s="43">
        <v>1159800</v>
      </c>
      <c r="F1223" s="43">
        <v>579900</v>
      </c>
      <c r="G1223" s="44">
        <f t="shared" si="57"/>
        <v>0.5</v>
      </c>
      <c r="H1223" s="45">
        <v>599900</v>
      </c>
      <c r="I1223" s="44">
        <f t="shared" si="58"/>
        <v>0.48275564752543543</v>
      </c>
      <c r="J1223" s="45">
        <v>629900</v>
      </c>
      <c r="K1223" s="44">
        <f t="shared" si="59"/>
        <v>0.45688911881358851</v>
      </c>
    </row>
    <row r="1224" spans="1:11">
      <c r="A1224" t="s">
        <v>9765</v>
      </c>
      <c r="B1224" t="s">
        <v>9766</v>
      </c>
      <c r="C1224" s="43">
        <v>20000</v>
      </c>
      <c r="D1224">
        <v>10</v>
      </c>
      <c r="E1224" s="43">
        <v>1159800</v>
      </c>
      <c r="F1224" s="43">
        <v>579900</v>
      </c>
      <c r="G1224" s="44">
        <f t="shared" si="57"/>
        <v>0.5</v>
      </c>
      <c r="H1224" s="45">
        <v>599900</v>
      </c>
      <c r="I1224" s="44">
        <f t="shared" si="58"/>
        <v>0.48275564752543543</v>
      </c>
      <c r="J1224" s="45">
        <v>629900</v>
      </c>
      <c r="K1224" s="44">
        <f t="shared" si="59"/>
        <v>0.45688911881358851</v>
      </c>
    </row>
    <row r="1225" spans="1:11">
      <c r="A1225" t="s">
        <v>9767</v>
      </c>
      <c r="B1225" t="s">
        <v>2882</v>
      </c>
      <c r="C1225" s="43">
        <v>50000</v>
      </c>
      <c r="D1225" t="s">
        <v>8592</v>
      </c>
      <c r="E1225" s="43">
        <v>1159800</v>
      </c>
      <c r="F1225" s="43">
        <v>579900</v>
      </c>
      <c r="G1225" s="44">
        <f t="shared" si="57"/>
        <v>0.5</v>
      </c>
      <c r="H1225" s="45">
        <v>599900</v>
      </c>
      <c r="I1225" s="44">
        <f t="shared" si="58"/>
        <v>0.48275564752543543</v>
      </c>
      <c r="J1225" s="45">
        <v>629900</v>
      </c>
      <c r="K1225" s="44">
        <f t="shared" si="59"/>
        <v>0.45688911881358851</v>
      </c>
    </row>
    <row r="1226" spans="1:11">
      <c r="A1226" t="s">
        <v>9768</v>
      </c>
      <c r="B1226" t="s">
        <v>9769</v>
      </c>
      <c r="C1226" s="43">
        <v>30000</v>
      </c>
      <c r="D1226">
        <v>100</v>
      </c>
      <c r="E1226" s="43">
        <v>1159800</v>
      </c>
      <c r="F1226" s="43">
        <v>579900</v>
      </c>
      <c r="G1226" s="44">
        <f t="shared" si="57"/>
        <v>0.5</v>
      </c>
      <c r="H1226" s="45">
        <v>599900</v>
      </c>
      <c r="I1226" s="44">
        <f t="shared" si="58"/>
        <v>0.48275564752543543</v>
      </c>
      <c r="J1226" s="45">
        <v>629900</v>
      </c>
      <c r="K1226" s="44">
        <f t="shared" si="59"/>
        <v>0.45688911881358851</v>
      </c>
    </row>
    <row r="1227" spans="1:11">
      <c r="A1227" t="s">
        <v>9770</v>
      </c>
      <c r="B1227" t="s">
        <v>9771</v>
      </c>
      <c r="C1227" s="43">
        <v>30000</v>
      </c>
      <c r="D1227">
        <v>10</v>
      </c>
      <c r="E1227" s="43">
        <v>1159800</v>
      </c>
      <c r="F1227" s="43">
        <v>579900</v>
      </c>
      <c r="G1227" s="44">
        <f t="shared" si="57"/>
        <v>0.5</v>
      </c>
      <c r="H1227" s="45">
        <v>599900</v>
      </c>
      <c r="I1227" s="44">
        <f t="shared" si="58"/>
        <v>0.48275564752543543</v>
      </c>
      <c r="J1227" s="45">
        <v>629900</v>
      </c>
      <c r="K1227" s="44">
        <f t="shared" si="59"/>
        <v>0.45688911881358851</v>
      </c>
    </row>
    <row r="1228" spans="1:11">
      <c r="A1228" t="s">
        <v>9772</v>
      </c>
      <c r="B1228" t="s">
        <v>9773</v>
      </c>
      <c r="C1228" s="43">
        <v>30000</v>
      </c>
      <c r="D1228">
        <v>34</v>
      </c>
      <c r="E1228" s="43">
        <v>1159800</v>
      </c>
      <c r="F1228" s="43">
        <v>579900</v>
      </c>
      <c r="G1228" s="44">
        <f t="shared" si="57"/>
        <v>0.5</v>
      </c>
      <c r="H1228" s="45">
        <v>599900</v>
      </c>
      <c r="I1228" s="44">
        <f t="shared" si="58"/>
        <v>0.48275564752543543</v>
      </c>
      <c r="J1228" s="45">
        <v>629900</v>
      </c>
      <c r="K1228" s="44">
        <f t="shared" si="59"/>
        <v>0.45688911881358851</v>
      </c>
    </row>
    <row r="1229" spans="1:11">
      <c r="A1229" t="s">
        <v>2266</v>
      </c>
      <c r="B1229" t="s">
        <v>5835</v>
      </c>
      <c r="C1229" s="43">
        <v>30000</v>
      </c>
      <c r="D1229">
        <v>100</v>
      </c>
      <c r="E1229" s="43">
        <v>1275780</v>
      </c>
      <c r="F1229" s="43">
        <v>579900</v>
      </c>
      <c r="G1229" s="44">
        <f t="shared" si="57"/>
        <v>0.54545454545454541</v>
      </c>
      <c r="H1229" s="45">
        <v>599900</v>
      </c>
      <c r="I1229" s="44">
        <f t="shared" si="58"/>
        <v>0.52977786138675942</v>
      </c>
      <c r="J1229" s="45">
        <v>629900</v>
      </c>
      <c r="K1229" s="44">
        <f t="shared" si="59"/>
        <v>0.50626283528508043</v>
      </c>
    </row>
    <row r="1230" spans="1:11">
      <c r="A1230" t="s">
        <v>8166</v>
      </c>
      <c r="B1230" t="s">
        <v>8165</v>
      </c>
      <c r="C1230" s="43">
        <v>30000</v>
      </c>
      <c r="D1230">
        <v>10</v>
      </c>
      <c r="E1230" s="43">
        <v>1275780</v>
      </c>
      <c r="F1230" s="43">
        <v>579900</v>
      </c>
      <c r="G1230" s="44">
        <f t="shared" si="57"/>
        <v>0.54545454545454541</v>
      </c>
      <c r="H1230" s="45">
        <v>599900</v>
      </c>
      <c r="I1230" s="44">
        <f t="shared" si="58"/>
        <v>0.52977786138675942</v>
      </c>
      <c r="J1230" s="45">
        <v>629900</v>
      </c>
      <c r="K1230" s="44">
        <f t="shared" si="59"/>
        <v>0.50626283528508043</v>
      </c>
    </row>
    <row r="1231" spans="1:11">
      <c r="A1231" t="s">
        <v>2512</v>
      </c>
      <c r="B1231" t="s">
        <v>7455</v>
      </c>
      <c r="C1231" s="43">
        <v>30000</v>
      </c>
      <c r="D1231">
        <v>100</v>
      </c>
      <c r="E1231" s="43">
        <v>1275780</v>
      </c>
      <c r="F1231" s="43">
        <v>579900</v>
      </c>
      <c r="G1231" s="44">
        <f t="shared" si="57"/>
        <v>0.54545454545454541</v>
      </c>
      <c r="H1231" s="45">
        <v>599900</v>
      </c>
      <c r="I1231" s="44">
        <f t="shared" si="58"/>
        <v>0.52977786138675942</v>
      </c>
      <c r="J1231" s="45">
        <v>629900</v>
      </c>
      <c r="K1231" s="44">
        <f t="shared" si="59"/>
        <v>0.50626283528508043</v>
      </c>
    </row>
    <row r="1232" spans="1:11">
      <c r="A1232" t="s">
        <v>7891</v>
      </c>
      <c r="B1232" t="s">
        <v>7890</v>
      </c>
      <c r="C1232" s="43">
        <v>30000</v>
      </c>
      <c r="D1232">
        <v>1</v>
      </c>
      <c r="E1232" s="43">
        <v>1275780</v>
      </c>
      <c r="F1232" s="43">
        <v>579900</v>
      </c>
      <c r="G1232" s="44">
        <f t="shared" si="57"/>
        <v>0.54545454545454541</v>
      </c>
      <c r="H1232" s="45">
        <v>599900</v>
      </c>
      <c r="I1232" s="44">
        <f t="shared" si="58"/>
        <v>0.52977786138675942</v>
      </c>
      <c r="J1232" s="45">
        <v>629900</v>
      </c>
      <c r="K1232" s="44">
        <f t="shared" si="59"/>
        <v>0.50626283528508043</v>
      </c>
    </row>
    <row r="1233" spans="1:11">
      <c r="A1233" t="s">
        <v>9774</v>
      </c>
      <c r="B1233" t="s">
        <v>9775</v>
      </c>
      <c r="C1233" s="43">
        <v>30000</v>
      </c>
      <c r="D1233">
        <v>32</v>
      </c>
      <c r="E1233" s="43">
        <v>1159800</v>
      </c>
      <c r="F1233" s="43">
        <v>579900</v>
      </c>
      <c r="G1233" s="44">
        <f t="shared" si="57"/>
        <v>0.5</v>
      </c>
      <c r="H1233" s="45">
        <v>599900</v>
      </c>
      <c r="I1233" s="44">
        <f t="shared" si="58"/>
        <v>0.48275564752543543</v>
      </c>
      <c r="J1233" s="45">
        <v>629900</v>
      </c>
      <c r="K1233" s="44">
        <f t="shared" si="59"/>
        <v>0.45688911881358851</v>
      </c>
    </row>
    <row r="1234" spans="1:11">
      <c r="A1234" t="s">
        <v>9776</v>
      </c>
      <c r="B1234" t="s">
        <v>3589</v>
      </c>
      <c r="C1234" s="43">
        <v>20000</v>
      </c>
      <c r="D1234">
        <v>100</v>
      </c>
      <c r="E1234" s="43">
        <v>1275780</v>
      </c>
      <c r="F1234" s="43">
        <v>579900</v>
      </c>
      <c r="G1234" s="44">
        <f t="shared" si="57"/>
        <v>0.54545454545454541</v>
      </c>
      <c r="H1234" s="45">
        <v>599900</v>
      </c>
      <c r="I1234" s="44">
        <f t="shared" si="58"/>
        <v>0.52977786138675942</v>
      </c>
      <c r="J1234" s="45">
        <v>629900</v>
      </c>
      <c r="K1234" s="44">
        <f t="shared" si="59"/>
        <v>0.50626283528508043</v>
      </c>
    </row>
    <row r="1235" spans="1:11">
      <c r="A1235" t="s">
        <v>9777</v>
      </c>
      <c r="B1235" t="s">
        <v>9778</v>
      </c>
      <c r="C1235" s="43">
        <v>20000</v>
      </c>
      <c r="D1235">
        <v>100</v>
      </c>
      <c r="E1235" s="43">
        <v>1275780</v>
      </c>
      <c r="F1235" s="43">
        <v>579900</v>
      </c>
      <c r="G1235" s="44">
        <f t="shared" si="57"/>
        <v>0.54545454545454541</v>
      </c>
      <c r="H1235" s="45">
        <v>599900</v>
      </c>
      <c r="I1235" s="44">
        <f t="shared" si="58"/>
        <v>0.52977786138675942</v>
      </c>
      <c r="J1235" s="45">
        <v>629900</v>
      </c>
      <c r="K1235" s="44">
        <f t="shared" si="59"/>
        <v>0.50626283528508043</v>
      </c>
    </row>
    <row r="1236" spans="1:11">
      <c r="A1236" t="s">
        <v>9779</v>
      </c>
      <c r="B1236" t="s">
        <v>3779</v>
      </c>
      <c r="C1236" s="43">
        <v>20000</v>
      </c>
      <c r="D1236">
        <v>100</v>
      </c>
      <c r="E1236" s="43">
        <v>1275780</v>
      </c>
      <c r="F1236" s="43">
        <v>579900</v>
      </c>
      <c r="G1236" s="44">
        <f t="shared" si="57"/>
        <v>0.54545454545454541</v>
      </c>
      <c r="H1236" s="45">
        <v>599900</v>
      </c>
      <c r="I1236" s="44">
        <f t="shared" si="58"/>
        <v>0.52977786138675942</v>
      </c>
      <c r="J1236" s="45">
        <v>629900</v>
      </c>
      <c r="K1236" s="44">
        <f t="shared" si="59"/>
        <v>0.50626283528508043</v>
      </c>
    </row>
    <row r="1237" spans="1:11">
      <c r="A1237" t="s">
        <v>9780</v>
      </c>
      <c r="B1237" t="s">
        <v>4300</v>
      </c>
      <c r="C1237" s="43">
        <v>20000</v>
      </c>
      <c r="D1237">
        <v>100</v>
      </c>
      <c r="E1237" s="43">
        <v>1275780</v>
      </c>
      <c r="F1237" s="43">
        <v>579900</v>
      </c>
      <c r="G1237" s="44">
        <f t="shared" si="57"/>
        <v>0.54545454545454541</v>
      </c>
      <c r="H1237" s="45">
        <v>599900</v>
      </c>
      <c r="I1237" s="44">
        <f t="shared" si="58"/>
        <v>0.52977786138675942</v>
      </c>
      <c r="J1237" s="45">
        <v>629900</v>
      </c>
      <c r="K1237" s="44">
        <f t="shared" si="59"/>
        <v>0.50626283528508043</v>
      </c>
    </row>
    <row r="1238" spans="1:11" ht="15.75" customHeight="1">
      <c r="A1238" t="s">
        <v>9781</v>
      </c>
      <c r="B1238" t="s">
        <v>4244</v>
      </c>
      <c r="C1238" s="43">
        <v>20000</v>
      </c>
      <c r="D1238">
        <v>10</v>
      </c>
      <c r="E1238" s="43">
        <v>1275780</v>
      </c>
      <c r="F1238" s="43">
        <v>579900</v>
      </c>
      <c r="G1238" s="44">
        <f t="shared" si="57"/>
        <v>0.54545454545454541</v>
      </c>
      <c r="H1238" s="45">
        <v>599900</v>
      </c>
      <c r="I1238" s="44">
        <f t="shared" si="58"/>
        <v>0.52977786138675942</v>
      </c>
      <c r="J1238" s="45">
        <v>629900</v>
      </c>
      <c r="K1238" s="44">
        <f t="shared" si="59"/>
        <v>0.50626283528508043</v>
      </c>
    </row>
    <row r="1239" spans="1:11">
      <c r="A1239" t="s">
        <v>9782</v>
      </c>
      <c r="B1239" t="s">
        <v>4412</v>
      </c>
      <c r="C1239" s="43">
        <v>20000</v>
      </c>
      <c r="D1239">
        <v>3</v>
      </c>
      <c r="E1239" s="43">
        <v>1275780</v>
      </c>
      <c r="F1239" s="43">
        <v>579900</v>
      </c>
      <c r="G1239" s="44">
        <f t="shared" si="57"/>
        <v>0.54545454545454541</v>
      </c>
      <c r="H1239" s="45">
        <v>599900</v>
      </c>
      <c r="I1239" s="44">
        <f t="shared" si="58"/>
        <v>0.52977786138675942</v>
      </c>
      <c r="J1239" s="45">
        <v>629900</v>
      </c>
      <c r="K1239" s="44">
        <f t="shared" si="59"/>
        <v>0.50626283528508043</v>
      </c>
    </row>
    <row r="1240" spans="1:11">
      <c r="A1240" t="s">
        <v>9783</v>
      </c>
      <c r="B1240" t="s">
        <v>9784</v>
      </c>
      <c r="C1240" s="43">
        <v>30000</v>
      </c>
      <c r="D1240">
        <v>10</v>
      </c>
      <c r="E1240" s="43">
        <v>1275780</v>
      </c>
      <c r="F1240" s="43">
        <v>579900</v>
      </c>
      <c r="G1240" s="44">
        <f t="shared" si="57"/>
        <v>0.54545454545454541</v>
      </c>
      <c r="H1240" s="45">
        <v>599900</v>
      </c>
      <c r="I1240" s="44">
        <f t="shared" si="58"/>
        <v>0.52977786138675942</v>
      </c>
      <c r="J1240" s="45">
        <v>629900</v>
      </c>
      <c r="K1240" s="44">
        <f t="shared" si="59"/>
        <v>0.50626283528508043</v>
      </c>
    </row>
    <row r="1241" spans="1:11">
      <c r="A1241" t="s">
        <v>9785</v>
      </c>
      <c r="B1241" t="s">
        <v>9786</v>
      </c>
      <c r="C1241" s="43">
        <v>30000</v>
      </c>
      <c r="D1241">
        <v>0</v>
      </c>
      <c r="E1241" s="43">
        <v>1275780</v>
      </c>
      <c r="F1241" s="43">
        <v>579900</v>
      </c>
      <c r="G1241" s="44">
        <f t="shared" si="57"/>
        <v>0.54545454545454541</v>
      </c>
      <c r="H1241" s="45">
        <v>599900</v>
      </c>
      <c r="I1241" s="44">
        <f t="shared" si="58"/>
        <v>0.52977786138675942</v>
      </c>
      <c r="J1241" s="45">
        <v>629900</v>
      </c>
      <c r="K1241" s="44">
        <f t="shared" si="59"/>
        <v>0.50626283528508043</v>
      </c>
    </row>
    <row r="1242" spans="1:11">
      <c r="A1242" t="s">
        <v>9787</v>
      </c>
      <c r="B1242" t="s">
        <v>3845</v>
      </c>
      <c r="C1242" s="43">
        <v>20000</v>
      </c>
      <c r="D1242">
        <v>0</v>
      </c>
      <c r="E1242" s="43">
        <v>1275780</v>
      </c>
      <c r="F1242" s="43">
        <v>579900</v>
      </c>
      <c r="G1242" s="44">
        <f t="shared" si="57"/>
        <v>0.54545454545454541</v>
      </c>
      <c r="H1242" s="45">
        <v>599900</v>
      </c>
      <c r="I1242" s="44">
        <f t="shared" si="58"/>
        <v>0.52977786138675942</v>
      </c>
      <c r="J1242" s="45">
        <v>629900</v>
      </c>
      <c r="K1242" s="44">
        <f t="shared" si="59"/>
        <v>0.50626283528508043</v>
      </c>
    </row>
    <row r="1243" spans="1:11">
      <c r="A1243" t="s">
        <v>9788</v>
      </c>
      <c r="B1243" t="s">
        <v>4324</v>
      </c>
      <c r="C1243" s="43">
        <v>20000</v>
      </c>
      <c r="D1243">
        <v>0</v>
      </c>
      <c r="E1243" s="43">
        <v>1275780</v>
      </c>
      <c r="F1243" s="43">
        <v>579900</v>
      </c>
      <c r="G1243" s="44">
        <f t="shared" si="57"/>
        <v>0.54545454545454541</v>
      </c>
      <c r="H1243" s="45">
        <v>599900</v>
      </c>
      <c r="I1243" s="44">
        <f t="shared" si="58"/>
        <v>0.52977786138675942</v>
      </c>
      <c r="J1243" s="45">
        <v>629900</v>
      </c>
      <c r="K1243" s="44">
        <f t="shared" si="59"/>
        <v>0.50626283528508043</v>
      </c>
    </row>
    <row r="1244" spans="1:11">
      <c r="A1244" t="s">
        <v>9789</v>
      </c>
      <c r="B1244" t="s">
        <v>4966</v>
      </c>
      <c r="C1244" s="43">
        <v>20000</v>
      </c>
      <c r="D1244">
        <v>10</v>
      </c>
      <c r="E1244" s="43">
        <v>1159800</v>
      </c>
      <c r="F1244" s="43">
        <v>579900</v>
      </c>
      <c r="G1244" s="44">
        <f t="shared" si="57"/>
        <v>0.5</v>
      </c>
      <c r="H1244" s="45">
        <v>599900</v>
      </c>
      <c r="I1244" s="44">
        <f t="shared" si="58"/>
        <v>0.48275564752543543</v>
      </c>
      <c r="J1244" s="45">
        <v>629900</v>
      </c>
      <c r="K1244" s="44">
        <f t="shared" si="59"/>
        <v>0.45688911881358851</v>
      </c>
    </row>
    <row r="1245" spans="1:11">
      <c r="A1245" t="s">
        <v>2553</v>
      </c>
      <c r="B1245" t="s">
        <v>9790</v>
      </c>
      <c r="C1245" s="43">
        <v>30000</v>
      </c>
      <c r="D1245">
        <v>0</v>
      </c>
      <c r="E1245" s="43">
        <v>1179800</v>
      </c>
      <c r="F1245" s="43">
        <v>589900</v>
      </c>
      <c r="G1245" s="44">
        <f t="shared" si="57"/>
        <v>0.5</v>
      </c>
      <c r="H1245" s="45">
        <v>609900</v>
      </c>
      <c r="I1245" s="44">
        <f t="shared" si="58"/>
        <v>0.48304797423292078</v>
      </c>
      <c r="J1245" s="45">
        <v>639900</v>
      </c>
      <c r="K1245" s="44">
        <f t="shared" si="59"/>
        <v>0.45761993558230207</v>
      </c>
    </row>
    <row r="1246" spans="1:11" ht="15.75" customHeight="1">
      <c r="A1246" t="s">
        <v>9791</v>
      </c>
      <c r="B1246" t="s">
        <v>9792</v>
      </c>
      <c r="C1246" s="43">
        <v>30000</v>
      </c>
      <c r="D1246">
        <v>100</v>
      </c>
      <c r="E1246" s="43">
        <v>1179800</v>
      </c>
      <c r="F1246" s="43">
        <v>589900</v>
      </c>
      <c r="G1246" s="44">
        <f t="shared" si="57"/>
        <v>0.5</v>
      </c>
      <c r="H1246" s="45">
        <v>609900</v>
      </c>
      <c r="I1246" s="44">
        <f t="shared" si="58"/>
        <v>0.48304797423292078</v>
      </c>
      <c r="J1246" s="45">
        <v>639900</v>
      </c>
      <c r="K1246" s="44">
        <f t="shared" si="59"/>
        <v>0.45761993558230207</v>
      </c>
    </row>
    <row r="1247" spans="1:11" ht="15.75" customHeight="1">
      <c r="A1247" t="s">
        <v>9793</v>
      </c>
      <c r="B1247" t="s">
        <v>9794</v>
      </c>
      <c r="C1247" s="43">
        <v>30000</v>
      </c>
      <c r="D1247">
        <v>100</v>
      </c>
      <c r="E1247" s="43">
        <v>1297780</v>
      </c>
      <c r="F1247" s="43">
        <v>589900</v>
      </c>
      <c r="G1247" s="44">
        <f t="shared" si="57"/>
        <v>0.54545454545454541</v>
      </c>
      <c r="H1247" s="45">
        <v>609900</v>
      </c>
      <c r="I1247" s="44">
        <f t="shared" si="58"/>
        <v>0.53004361293901892</v>
      </c>
      <c r="J1247" s="45">
        <v>639900</v>
      </c>
      <c r="K1247" s="44">
        <f t="shared" si="59"/>
        <v>0.50692721416572917</v>
      </c>
    </row>
    <row r="1248" spans="1:11" ht="15.75" customHeight="1">
      <c r="A1248" t="s">
        <v>9795</v>
      </c>
      <c r="B1248" t="s">
        <v>9796</v>
      </c>
      <c r="C1248" s="43">
        <v>30000</v>
      </c>
      <c r="D1248">
        <v>100</v>
      </c>
      <c r="E1248" s="43">
        <v>1297780</v>
      </c>
      <c r="F1248" s="43">
        <v>589900</v>
      </c>
      <c r="G1248" s="44">
        <f t="shared" si="57"/>
        <v>0.54545454545454541</v>
      </c>
      <c r="H1248" s="45">
        <v>609900</v>
      </c>
      <c r="I1248" s="44">
        <f t="shared" si="58"/>
        <v>0.53004361293901892</v>
      </c>
      <c r="J1248" s="45">
        <v>639900</v>
      </c>
      <c r="K1248" s="44">
        <f t="shared" si="59"/>
        <v>0.50692721416572917</v>
      </c>
    </row>
    <row r="1249" spans="1:11" ht="15.75" customHeight="1">
      <c r="A1249" t="s">
        <v>9797</v>
      </c>
      <c r="B1249" t="s">
        <v>9798</v>
      </c>
      <c r="C1249" s="43">
        <v>30000</v>
      </c>
      <c r="D1249">
        <v>100</v>
      </c>
      <c r="E1249" s="43">
        <v>1297780</v>
      </c>
      <c r="F1249" s="43">
        <v>589900</v>
      </c>
      <c r="G1249" s="44">
        <f t="shared" si="57"/>
        <v>0.54545454545454541</v>
      </c>
      <c r="H1249" s="45">
        <v>609900</v>
      </c>
      <c r="I1249" s="44">
        <f t="shared" si="58"/>
        <v>0.53004361293901892</v>
      </c>
      <c r="J1249" s="45">
        <v>639900</v>
      </c>
      <c r="K1249" s="44">
        <f t="shared" si="59"/>
        <v>0.50692721416572917</v>
      </c>
    </row>
    <row r="1250" spans="1:11">
      <c r="A1250" t="s">
        <v>9799</v>
      </c>
      <c r="B1250" t="s">
        <v>9800</v>
      </c>
      <c r="C1250" s="43">
        <v>30000</v>
      </c>
      <c r="D1250">
        <v>100</v>
      </c>
      <c r="E1250" s="43">
        <v>1297780</v>
      </c>
      <c r="F1250" s="43">
        <v>589900</v>
      </c>
      <c r="G1250" s="44">
        <f t="shared" si="57"/>
        <v>0.54545454545454541</v>
      </c>
      <c r="H1250" s="45">
        <v>609900</v>
      </c>
      <c r="I1250" s="44">
        <f t="shared" si="58"/>
        <v>0.53004361293901892</v>
      </c>
      <c r="J1250" s="45">
        <v>639900</v>
      </c>
      <c r="K1250" s="44">
        <f t="shared" si="59"/>
        <v>0.50692721416572917</v>
      </c>
    </row>
    <row r="1251" spans="1:11">
      <c r="A1251" t="s">
        <v>9801</v>
      </c>
      <c r="B1251" t="s">
        <v>9802</v>
      </c>
      <c r="C1251" s="43">
        <v>30000</v>
      </c>
      <c r="D1251">
        <v>100</v>
      </c>
      <c r="E1251" s="43">
        <v>1297780</v>
      </c>
      <c r="F1251" s="43">
        <v>589900</v>
      </c>
      <c r="G1251" s="44">
        <f t="shared" si="57"/>
        <v>0.54545454545454541</v>
      </c>
      <c r="H1251" s="45">
        <v>609900</v>
      </c>
      <c r="I1251" s="44">
        <f t="shared" si="58"/>
        <v>0.53004361293901892</v>
      </c>
      <c r="J1251" s="45">
        <v>639900</v>
      </c>
      <c r="K1251" s="44">
        <f t="shared" si="59"/>
        <v>0.50692721416572917</v>
      </c>
    </row>
    <row r="1252" spans="1:11" ht="15.75" customHeight="1">
      <c r="A1252" t="s">
        <v>9803</v>
      </c>
      <c r="B1252" t="s">
        <v>9804</v>
      </c>
      <c r="C1252" s="43">
        <v>30000</v>
      </c>
      <c r="D1252">
        <v>100</v>
      </c>
      <c r="E1252" s="43">
        <v>1179800</v>
      </c>
      <c r="F1252" s="43">
        <v>589900</v>
      </c>
      <c r="G1252" s="44">
        <f t="shared" si="57"/>
        <v>0.5</v>
      </c>
      <c r="H1252" s="45">
        <v>609900</v>
      </c>
      <c r="I1252" s="44">
        <f t="shared" si="58"/>
        <v>0.48304797423292078</v>
      </c>
      <c r="J1252" s="45">
        <v>639900</v>
      </c>
      <c r="K1252" s="44">
        <f t="shared" si="59"/>
        <v>0.45761993558230207</v>
      </c>
    </row>
    <row r="1253" spans="1:11" ht="15.75" customHeight="1">
      <c r="A1253" t="s">
        <v>9805</v>
      </c>
      <c r="B1253" t="s">
        <v>9806</v>
      </c>
      <c r="C1253" s="43">
        <v>30000</v>
      </c>
      <c r="D1253">
        <v>10</v>
      </c>
      <c r="E1253" s="43">
        <v>1179800</v>
      </c>
      <c r="F1253" s="43">
        <v>589900</v>
      </c>
      <c r="G1253" s="44">
        <f t="shared" si="57"/>
        <v>0.5</v>
      </c>
      <c r="H1253" s="45">
        <v>609900</v>
      </c>
      <c r="I1253" s="44">
        <f t="shared" si="58"/>
        <v>0.48304797423292078</v>
      </c>
      <c r="J1253" s="45">
        <v>639900</v>
      </c>
      <c r="K1253" s="44">
        <f t="shared" si="59"/>
        <v>0.45761993558230207</v>
      </c>
    </row>
    <row r="1254" spans="1:11">
      <c r="A1254" t="s">
        <v>9807</v>
      </c>
      <c r="B1254" t="s">
        <v>9808</v>
      </c>
      <c r="C1254" s="43">
        <v>30000</v>
      </c>
      <c r="D1254">
        <v>0</v>
      </c>
      <c r="E1254" s="43">
        <v>1179800</v>
      </c>
      <c r="F1254" s="43">
        <v>589900</v>
      </c>
      <c r="G1254" s="44">
        <f t="shared" si="57"/>
        <v>0.5</v>
      </c>
      <c r="H1254" s="45">
        <v>609900</v>
      </c>
      <c r="I1254" s="44">
        <f t="shared" si="58"/>
        <v>0.48304797423292078</v>
      </c>
      <c r="J1254" s="45">
        <v>639900</v>
      </c>
      <c r="K1254" s="44">
        <f t="shared" si="59"/>
        <v>0.45761993558230207</v>
      </c>
    </row>
    <row r="1255" spans="1:11">
      <c r="A1255" t="s">
        <v>9809</v>
      </c>
      <c r="B1255" t="s">
        <v>9810</v>
      </c>
      <c r="C1255" s="43">
        <v>30000</v>
      </c>
      <c r="D1255">
        <v>10</v>
      </c>
      <c r="E1255" s="43">
        <v>1179800</v>
      </c>
      <c r="F1255" s="43">
        <v>589900</v>
      </c>
      <c r="G1255" s="44">
        <f t="shared" si="57"/>
        <v>0.5</v>
      </c>
      <c r="H1255" s="45">
        <v>609900</v>
      </c>
      <c r="I1255" s="44">
        <f t="shared" si="58"/>
        <v>0.48304797423292078</v>
      </c>
      <c r="J1255" s="45">
        <v>639900</v>
      </c>
      <c r="K1255" s="44">
        <f t="shared" si="59"/>
        <v>0.45761993558230207</v>
      </c>
    </row>
    <row r="1256" spans="1:11">
      <c r="A1256" t="s">
        <v>9811</v>
      </c>
      <c r="B1256" t="s">
        <v>9812</v>
      </c>
      <c r="C1256" s="43">
        <v>30000</v>
      </c>
      <c r="D1256">
        <v>0</v>
      </c>
      <c r="E1256" s="43">
        <v>1179800</v>
      </c>
      <c r="F1256" s="43">
        <v>589900</v>
      </c>
      <c r="G1256" s="44">
        <f t="shared" si="57"/>
        <v>0.5</v>
      </c>
      <c r="H1256" s="45">
        <v>609900</v>
      </c>
      <c r="I1256" s="44">
        <f t="shared" si="58"/>
        <v>0.48304797423292078</v>
      </c>
      <c r="J1256" s="45">
        <v>639900</v>
      </c>
      <c r="K1256" s="44">
        <f t="shared" si="59"/>
        <v>0.45761993558230207</v>
      </c>
    </row>
    <row r="1257" spans="1:11">
      <c r="A1257" t="s">
        <v>9813</v>
      </c>
      <c r="B1257" t="s">
        <v>9814</v>
      </c>
      <c r="C1257" s="43">
        <v>30000</v>
      </c>
      <c r="D1257">
        <v>0</v>
      </c>
      <c r="E1257" s="43">
        <v>1179800</v>
      </c>
      <c r="F1257" s="43">
        <v>589900</v>
      </c>
      <c r="G1257" s="44">
        <f t="shared" si="57"/>
        <v>0.5</v>
      </c>
      <c r="H1257" s="45">
        <v>609900</v>
      </c>
      <c r="I1257" s="44">
        <f t="shared" si="58"/>
        <v>0.48304797423292078</v>
      </c>
      <c r="J1257" s="45">
        <v>639900</v>
      </c>
      <c r="K1257" s="44">
        <f t="shared" si="59"/>
        <v>0.45761993558230207</v>
      </c>
    </row>
    <row r="1258" spans="1:11">
      <c r="A1258" t="s">
        <v>1813</v>
      </c>
      <c r="B1258" t="s">
        <v>9815</v>
      </c>
      <c r="C1258" s="43">
        <v>30000</v>
      </c>
      <c r="D1258">
        <v>1</v>
      </c>
      <c r="E1258" s="43">
        <v>1297780</v>
      </c>
      <c r="F1258" s="43">
        <v>589900</v>
      </c>
      <c r="G1258" s="44">
        <f t="shared" si="57"/>
        <v>0.54545454545454541</v>
      </c>
      <c r="H1258" s="45">
        <v>609900</v>
      </c>
      <c r="I1258" s="44">
        <f t="shared" si="58"/>
        <v>0.53004361293901892</v>
      </c>
      <c r="J1258" s="45">
        <v>639900</v>
      </c>
      <c r="K1258" s="44">
        <f t="shared" si="59"/>
        <v>0.50692721416572917</v>
      </c>
    </row>
    <row r="1259" spans="1:11">
      <c r="A1259" t="s">
        <v>5789</v>
      </c>
      <c r="B1259" t="s">
        <v>5788</v>
      </c>
      <c r="C1259" s="43">
        <v>30000</v>
      </c>
      <c r="D1259">
        <v>10</v>
      </c>
      <c r="E1259" s="43">
        <v>1297780</v>
      </c>
      <c r="F1259" s="43">
        <v>589900</v>
      </c>
      <c r="G1259" s="44">
        <f t="shared" si="57"/>
        <v>0.54545454545454541</v>
      </c>
      <c r="H1259" s="45">
        <v>609900</v>
      </c>
      <c r="I1259" s="44">
        <f t="shared" si="58"/>
        <v>0.53004361293901892</v>
      </c>
      <c r="J1259" s="45">
        <v>639900</v>
      </c>
      <c r="K1259" s="44">
        <f t="shared" si="59"/>
        <v>0.50692721416572917</v>
      </c>
    </row>
    <row r="1260" spans="1:11">
      <c r="A1260" t="s">
        <v>5785</v>
      </c>
      <c r="B1260" t="s">
        <v>5784</v>
      </c>
      <c r="C1260" s="43">
        <v>30000</v>
      </c>
      <c r="D1260">
        <v>10</v>
      </c>
      <c r="E1260" s="43">
        <v>1297780</v>
      </c>
      <c r="F1260" s="43">
        <v>589900</v>
      </c>
      <c r="G1260" s="44">
        <f t="shared" si="57"/>
        <v>0.54545454545454541</v>
      </c>
      <c r="H1260" s="45">
        <v>609900</v>
      </c>
      <c r="I1260" s="44">
        <f t="shared" si="58"/>
        <v>0.53004361293901892</v>
      </c>
      <c r="J1260" s="45">
        <v>639900</v>
      </c>
      <c r="K1260" s="44">
        <f t="shared" si="59"/>
        <v>0.50692721416572917</v>
      </c>
    </row>
    <row r="1261" spans="1:11">
      <c r="A1261" t="s">
        <v>5888</v>
      </c>
      <c r="B1261" t="s">
        <v>5887</v>
      </c>
      <c r="C1261" s="43">
        <v>30000</v>
      </c>
      <c r="D1261">
        <v>1</v>
      </c>
      <c r="E1261" s="43">
        <v>1297780</v>
      </c>
      <c r="F1261" s="43">
        <v>589900</v>
      </c>
      <c r="G1261" s="44">
        <f t="shared" si="57"/>
        <v>0.54545454545454541</v>
      </c>
      <c r="H1261" s="45">
        <v>609900</v>
      </c>
      <c r="I1261" s="44">
        <f t="shared" si="58"/>
        <v>0.53004361293901892</v>
      </c>
      <c r="J1261" s="45">
        <v>639900</v>
      </c>
      <c r="K1261" s="44">
        <f t="shared" si="59"/>
        <v>0.50692721416572917</v>
      </c>
    </row>
    <row r="1262" spans="1:11">
      <c r="A1262" t="s">
        <v>5884</v>
      </c>
      <c r="B1262" t="s">
        <v>5883</v>
      </c>
      <c r="C1262" s="43">
        <v>30000</v>
      </c>
      <c r="D1262">
        <v>1</v>
      </c>
      <c r="E1262" s="43">
        <v>1297780</v>
      </c>
      <c r="F1262" s="43">
        <v>589900</v>
      </c>
      <c r="G1262" s="44">
        <f t="shared" si="57"/>
        <v>0.54545454545454541</v>
      </c>
      <c r="H1262" s="45">
        <v>609900</v>
      </c>
      <c r="I1262" s="44">
        <f t="shared" si="58"/>
        <v>0.53004361293901892</v>
      </c>
      <c r="J1262" s="45">
        <v>639900</v>
      </c>
      <c r="K1262" s="44">
        <f t="shared" si="59"/>
        <v>0.50692721416572917</v>
      </c>
    </row>
    <row r="1263" spans="1:11">
      <c r="A1263" t="s">
        <v>5881</v>
      </c>
      <c r="B1263" t="s">
        <v>5880</v>
      </c>
      <c r="C1263" s="43">
        <v>30000</v>
      </c>
      <c r="D1263">
        <v>1</v>
      </c>
      <c r="E1263" s="43">
        <v>1297780</v>
      </c>
      <c r="F1263" s="43">
        <v>589900</v>
      </c>
      <c r="G1263" s="44">
        <f t="shared" si="57"/>
        <v>0.54545454545454541</v>
      </c>
      <c r="H1263" s="45">
        <v>609900</v>
      </c>
      <c r="I1263" s="44">
        <f t="shared" si="58"/>
        <v>0.53004361293901892</v>
      </c>
      <c r="J1263" s="45">
        <v>639900</v>
      </c>
      <c r="K1263" s="44">
        <f t="shared" si="59"/>
        <v>0.50692721416572917</v>
      </c>
    </row>
    <row r="1264" spans="1:11">
      <c r="A1264" t="s">
        <v>5879</v>
      </c>
      <c r="B1264" t="s">
        <v>5878</v>
      </c>
      <c r="C1264" s="43">
        <v>30000</v>
      </c>
      <c r="D1264">
        <v>1</v>
      </c>
      <c r="E1264" s="43">
        <v>1297780</v>
      </c>
      <c r="F1264" s="43">
        <v>589900</v>
      </c>
      <c r="G1264" s="44">
        <f t="shared" si="57"/>
        <v>0.54545454545454541</v>
      </c>
      <c r="H1264" s="45">
        <v>609900</v>
      </c>
      <c r="I1264" s="44">
        <f t="shared" si="58"/>
        <v>0.53004361293901892</v>
      </c>
      <c r="J1264" s="45">
        <v>639900</v>
      </c>
      <c r="K1264" s="44">
        <f t="shared" si="59"/>
        <v>0.50692721416572917</v>
      </c>
    </row>
    <row r="1265" spans="1:11">
      <c r="A1265" t="s">
        <v>2273</v>
      </c>
      <c r="B1265" t="s">
        <v>7378</v>
      </c>
      <c r="C1265" s="43">
        <v>30000</v>
      </c>
      <c r="D1265">
        <v>5</v>
      </c>
      <c r="E1265" s="43">
        <v>1297780</v>
      </c>
      <c r="F1265" s="43">
        <v>589900</v>
      </c>
      <c r="G1265" s="44">
        <f t="shared" si="57"/>
        <v>0.54545454545454541</v>
      </c>
      <c r="H1265" s="45">
        <v>609900</v>
      </c>
      <c r="I1265" s="44">
        <f t="shared" si="58"/>
        <v>0.53004361293901892</v>
      </c>
      <c r="J1265" s="45">
        <v>639900</v>
      </c>
      <c r="K1265" s="44">
        <f t="shared" si="59"/>
        <v>0.50692721416572917</v>
      </c>
    </row>
    <row r="1266" spans="1:11">
      <c r="A1266" t="s">
        <v>8189</v>
      </c>
      <c r="B1266" t="s">
        <v>8188</v>
      </c>
      <c r="C1266" s="43">
        <v>30000</v>
      </c>
      <c r="D1266">
        <v>10</v>
      </c>
      <c r="E1266" s="43">
        <v>1297780</v>
      </c>
      <c r="F1266" s="43">
        <v>589900</v>
      </c>
      <c r="G1266" s="44">
        <f t="shared" si="57"/>
        <v>0.54545454545454541</v>
      </c>
      <c r="H1266" s="45">
        <v>609900</v>
      </c>
      <c r="I1266" s="44">
        <f t="shared" si="58"/>
        <v>0.53004361293901892</v>
      </c>
      <c r="J1266" s="45">
        <v>639900</v>
      </c>
      <c r="K1266" s="44">
        <f t="shared" si="59"/>
        <v>0.50692721416572917</v>
      </c>
    </row>
    <row r="1267" spans="1:11">
      <c r="A1267" t="s">
        <v>7949</v>
      </c>
      <c r="B1267" t="s">
        <v>7948</v>
      </c>
      <c r="C1267" s="43">
        <v>30000</v>
      </c>
      <c r="D1267">
        <v>10</v>
      </c>
      <c r="E1267" s="43">
        <v>1297780</v>
      </c>
      <c r="F1267" s="43">
        <v>589900</v>
      </c>
      <c r="G1267" s="44">
        <f t="shared" si="57"/>
        <v>0.54545454545454541</v>
      </c>
      <c r="H1267" s="45">
        <v>609900</v>
      </c>
      <c r="I1267" s="44">
        <f t="shared" si="58"/>
        <v>0.53004361293901892</v>
      </c>
      <c r="J1267" s="45">
        <v>639900</v>
      </c>
      <c r="K1267" s="44">
        <f t="shared" si="59"/>
        <v>0.50692721416572917</v>
      </c>
    </row>
    <row r="1268" spans="1:11">
      <c r="A1268" t="s">
        <v>8146</v>
      </c>
      <c r="B1268" t="s">
        <v>8145</v>
      </c>
      <c r="C1268" s="43">
        <v>30000</v>
      </c>
      <c r="D1268">
        <v>20</v>
      </c>
      <c r="E1268" s="43">
        <v>1297780</v>
      </c>
      <c r="F1268" s="43">
        <v>589900</v>
      </c>
      <c r="G1268" s="44">
        <f t="shared" si="57"/>
        <v>0.54545454545454541</v>
      </c>
      <c r="H1268" s="45">
        <v>609900</v>
      </c>
      <c r="I1268" s="44">
        <f t="shared" si="58"/>
        <v>0.53004361293901892</v>
      </c>
      <c r="J1268" s="45">
        <v>639900</v>
      </c>
      <c r="K1268" s="44">
        <f t="shared" si="59"/>
        <v>0.50692721416572917</v>
      </c>
    </row>
    <row r="1269" spans="1:11">
      <c r="A1269" t="s">
        <v>2598</v>
      </c>
      <c r="B1269" t="s">
        <v>7517</v>
      </c>
      <c r="C1269" s="43">
        <v>30000</v>
      </c>
      <c r="D1269">
        <v>10</v>
      </c>
      <c r="E1269" s="43">
        <v>1297780</v>
      </c>
      <c r="F1269" s="43">
        <v>589900</v>
      </c>
      <c r="G1269" s="44">
        <f t="shared" si="57"/>
        <v>0.54545454545454541</v>
      </c>
      <c r="H1269" s="45">
        <v>609900</v>
      </c>
      <c r="I1269" s="44">
        <f t="shared" si="58"/>
        <v>0.53004361293901892</v>
      </c>
      <c r="J1269" s="45">
        <v>639900</v>
      </c>
      <c r="K1269" s="44">
        <f t="shared" si="59"/>
        <v>0.50692721416572917</v>
      </c>
    </row>
    <row r="1270" spans="1:11">
      <c r="A1270" t="s">
        <v>1748</v>
      </c>
      <c r="B1270" t="s">
        <v>5790</v>
      </c>
      <c r="C1270" s="43">
        <v>30000</v>
      </c>
      <c r="D1270">
        <v>100</v>
      </c>
      <c r="E1270" s="43">
        <v>1297780</v>
      </c>
      <c r="F1270" s="43">
        <v>589900</v>
      </c>
      <c r="G1270" s="44">
        <f t="shared" si="57"/>
        <v>0.54545454545454541</v>
      </c>
      <c r="H1270" s="45">
        <v>609900</v>
      </c>
      <c r="I1270" s="44">
        <f t="shared" si="58"/>
        <v>0.53004361293901892</v>
      </c>
      <c r="J1270" s="45">
        <v>639900</v>
      </c>
      <c r="K1270" s="44">
        <f t="shared" si="59"/>
        <v>0.50692721416572917</v>
      </c>
    </row>
    <row r="1271" spans="1:11">
      <c r="A1271" t="s">
        <v>9816</v>
      </c>
      <c r="B1271" t="s">
        <v>9817</v>
      </c>
      <c r="C1271" s="43">
        <v>20000</v>
      </c>
      <c r="D1271">
        <v>10</v>
      </c>
      <c r="E1271" s="43">
        <v>1179800</v>
      </c>
      <c r="F1271" s="43">
        <v>589900</v>
      </c>
      <c r="G1271" s="44">
        <f t="shared" si="57"/>
        <v>0.5</v>
      </c>
      <c r="H1271" s="45">
        <v>609900</v>
      </c>
      <c r="I1271" s="44">
        <f t="shared" si="58"/>
        <v>0.48304797423292078</v>
      </c>
      <c r="J1271" s="45">
        <v>639900</v>
      </c>
      <c r="K1271" s="44">
        <f t="shared" si="59"/>
        <v>0.45761993558230207</v>
      </c>
    </row>
    <row r="1272" spans="1:11">
      <c r="A1272" t="s">
        <v>9818</v>
      </c>
      <c r="B1272" t="s">
        <v>9819</v>
      </c>
      <c r="C1272" s="43">
        <v>20000</v>
      </c>
      <c r="D1272">
        <v>100</v>
      </c>
      <c r="E1272" s="43">
        <v>1179800</v>
      </c>
      <c r="F1272" s="43">
        <v>589900</v>
      </c>
      <c r="G1272" s="44">
        <f t="shared" si="57"/>
        <v>0.5</v>
      </c>
      <c r="H1272" s="45">
        <v>609900</v>
      </c>
      <c r="I1272" s="44">
        <f t="shared" si="58"/>
        <v>0.48304797423292078</v>
      </c>
      <c r="J1272" s="45">
        <v>639900</v>
      </c>
      <c r="K1272" s="44">
        <f t="shared" si="59"/>
        <v>0.45761993558230207</v>
      </c>
    </row>
    <row r="1273" spans="1:11">
      <c r="A1273" s="49" t="s">
        <v>9820</v>
      </c>
      <c r="B1273" s="49" t="s">
        <v>9821</v>
      </c>
      <c r="C1273" s="43">
        <v>40000</v>
      </c>
      <c r="D1273">
        <v>10</v>
      </c>
      <c r="E1273" s="43">
        <v>1297780</v>
      </c>
      <c r="F1273" s="43">
        <v>589900</v>
      </c>
      <c r="G1273" s="44">
        <f t="shared" si="57"/>
        <v>0.54545454545454541</v>
      </c>
      <c r="H1273" s="45">
        <v>609900</v>
      </c>
      <c r="I1273" s="44">
        <f t="shared" si="58"/>
        <v>0.53004361293901892</v>
      </c>
      <c r="J1273" s="45">
        <v>639900</v>
      </c>
      <c r="K1273" s="44">
        <f t="shared" si="59"/>
        <v>0.50692721416572917</v>
      </c>
    </row>
    <row r="1274" spans="1:11">
      <c r="A1274" t="s">
        <v>9822</v>
      </c>
      <c r="B1274" t="s">
        <v>9823</v>
      </c>
      <c r="C1274" s="43">
        <v>20000</v>
      </c>
      <c r="D1274">
        <v>100</v>
      </c>
      <c r="E1274" s="43">
        <v>1297780</v>
      </c>
      <c r="F1274" s="43">
        <v>589900</v>
      </c>
      <c r="G1274" s="44">
        <f t="shared" si="57"/>
        <v>0.54545454545454541</v>
      </c>
      <c r="H1274" s="45">
        <v>609900</v>
      </c>
      <c r="I1274" s="44">
        <f t="shared" si="58"/>
        <v>0.53004361293901892</v>
      </c>
      <c r="J1274" s="45">
        <v>639900</v>
      </c>
      <c r="K1274" s="44">
        <f t="shared" si="59"/>
        <v>0.50692721416572917</v>
      </c>
    </row>
    <row r="1275" spans="1:11">
      <c r="A1275" t="s">
        <v>9824</v>
      </c>
      <c r="B1275" t="s">
        <v>9825</v>
      </c>
      <c r="C1275" s="43">
        <v>30000</v>
      </c>
      <c r="E1275" s="43">
        <v>1297780</v>
      </c>
      <c r="F1275" s="43">
        <v>589900</v>
      </c>
      <c r="G1275" s="44">
        <f t="shared" si="57"/>
        <v>0.54545454545454541</v>
      </c>
      <c r="H1275" s="45">
        <v>609900</v>
      </c>
      <c r="I1275" s="44">
        <f t="shared" si="58"/>
        <v>0.53004361293901892</v>
      </c>
      <c r="J1275" s="45">
        <v>639900</v>
      </c>
      <c r="K1275" s="44">
        <f t="shared" si="59"/>
        <v>0.50692721416572917</v>
      </c>
    </row>
    <row r="1276" spans="1:11">
      <c r="A1276" t="s">
        <v>9826</v>
      </c>
      <c r="B1276" t="s">
        <v>9827</v>
      </c>
      <c r="C1276" s="43">
        <v>20000</v>
      </c>
      <c r="E1276" s="43">
        <v>1297780</v>
      </c>
      <c r="F1276" s="43">
        <v>589900</v>
      </c>
      <c r="G1276" s="44">
        <f t="shared" si="57"/>
        <v>0.54545454545454541</v>
      </c>
      <c r="H1276" s="45">
        <v>609900</v>
      </c>
      <c r="I1276" s="44">
        <f t="shared" si="58"/>
        <v>0.53004361293901892</v>
      </c>
      <c r="J1276" s="45">
        <v>639900</v>
      </c>
      <c r="K1276" s="44">
        <f t="shared" si="59"/>
        <v>0.50692721416572917</v>
      </c>
    </row>
    <row r="1277" spans="1:11">
      <c r="A1277" t="s">
        <v>9828</v>
      </c>
      <c r="B1277" t="s">
        <v>9829</v>
      </c>
      <c r="C1277" s="43">
        <v>30000</v>
      </c>
      <c r="D1277">
        <v>0</v>
      </c>
      <c r="E1277" s="43">
        <v>1297780</v>
      </c>
      <c r="F1277" s="43">
        <v>589900</v>
      </c>
      <c r="G1277" s="44">
        <f t="shared" si="57"/>
        <v>0.54545454545454541</v>
      </c>
      <c r="H1277" s="45">
        <v>609900</v>
      </c>
      <c r="I1277" s="44">
        <f t="shared" si="58"/>
        <v>0.53004361293901892</v>
      </c>
      <c r="J1277" s="45">
        <v>639900</v>
      </c>
      <c r="K1277" s="44">
        <f t="shared" si="59"/>
        <v>0.50692721416572917</v>
      </c>
    </row>
    <row r="1278" spans="1:11">
      <c r="A1278" t="s">
        <v>9830</v>
      </c>
      <c r="B1278" t="s">
        <v>9831</v>
      </c>
      <c r="C1278" s="43">
        <v>50000</v>
      </c>
      <c r="D1278">
        <v>100</v>
      </c>
      <c r="E1278" s="43">
        <v>1199800</v>
      </c>
      <c r="F1278" s="43">
        <v>599900</v>
      </c>
      <c r="G1278" s="44">
        <f t="shared" si="57"/>
        <v>0.5</v>
      </c>
      <c r="H1278" s="45">
        <v>619900</v>
      </c>
      <c r="I1278" s="44">
        <f t="shared" si="58"/>
        <v>0.48333055509251543</v>
      </c>
      <c r="J1278" s="45">
        <v>649900</v>
      </c>
      <c r="K1278" s="44">
        <f t="shared" si="59"/>
        <v>0.45832638773128853</v>
      </c>
    </row>
    <row r="1279" spans="1:11">
      <c r="A1279" t="s">
        <v>9832</v>
      </c>
      <c r="B1279" t="s">
        <v>9833</v>
      </c>
      <c r="C1279" s="43">
        <v>30000</v>
      </c>
      <c r="D1279">
        <v>0</v>
      </c>
      <c r="E1279" s="43">
        <v>1199800</v>
      </c>
      <c r="F1279" s="43">
        <v>599900</v>
      </c>
      <c r="G1279" s="44">
        <f t="shared" si="57"/>
        <v>0.5</v>
      </c>
      <c r="H1279" s="45">
        <v>619900</v>
      </c>
      <c r="I1279" s="44">
        <f t="shared" si="58"/>
        <v>0.48333055509251543</v>
      </c>
      <c r="J1279" s="45">
        <v>649900</v>
      </c>
      <c r="K1279" s="44">
        <f t="shared" si="59"/>
        <v>0.45832638773128853</v>
      </c>
    </row>
    <row r="1280" spans="1:11">
      <c r="A1280" t="s">
        <v>6089</v>
      </c>
      <c r="B1280" t="s">
        <v>6088</v>
      </c>
      <c r="C1280" s="43">
        <v>30000</v>
      </c>
      <c r="D1280">
        <v>2</v>
      </c>
      <c r="E1280" s="43">
        <v>1199800</v>
      </c>
      <c r="F1280" s="43">
        <v>599900</v>
      </c>
      <c r="G1280" s="44">
        <f t="shared" si="57"/>
        <v>0.5</v>
      </c>
      <c r="H1280" s="45">
        <v>619900</v>
      </c>
      <c r="I1280" s="44">
        <f t="shared" si="58"/>
        <v>0.48333055509251543</v>
      </c>
      <c r="J1280" s="45">
        <v>649900</v>
      </c>
      <c r="K1280" s="44">
        <f t="shared" si="59"/>
        <v>0.45832638773128853</v>
      </c>
    </row>
    <row r="1281" spans="1:11">
      <c r="A1281" t="s">
        <v>6113</v>
      </c>
      <c r="B1281" t="s">
        <v>6112</v>
      </c>
      <c r="C1281" s="43">
        <v>30000</v>
      </c>
      <c r="D1281">
        <v>1</v>
      </c>
      <c r="E1281" s="43">
        <v>1199800</v>
      </c>
      <c r="F1281" s="43">
        <v>599900</v>
      </c>
      <c r="G1281" s="44">
        <f t="shared" si="57"/>
        <v>0.5</v>
      </c>
      <c r="H1281" s="45">
        <v>619900</v>
      </c>
      <c r="I1281" s="44">
        <f t="shared" si="58"/>
        <v>0.48333055509251543</v>
      </c>
      <c r="J1281" s="45">
        <v>649900</v>
      </c>
      <c r="K1281" s="44">
        <f t="shared" si="59"/>
        <v>0.45832638773128853</v>
      </c>
    </row>
    <row r="1282" spans="1:11">
      <c r="A1282" t="s">
        <v>6109</v>
      </c>
      <c r="B1282" t="s">
        <v>6108</v>
      </c>
      <c r="C1282" s="43">
        <v>30000</v>
      </c>
      <c r="D1282">
        <v>100</v>
      </c>
      <c r="E1282" s="43">
        <v>1199800</v>
      </c>
      <c r="F1282" s="43">
        <v>599900</v>
      </c>
      <c r="G1282" s="44">
        <f t="shared" ref="G1282:G1345" si="60">1-(F1282/E1282)</f>
        <v>0.5</v>
      </c>
      <c r="H1282" s="45">
        <v>619900</v>
      </c>
      <c r="I1282" s="44">
        <f t="shared" ref="I1282:I1345" si="61">1-(H1282/E1282)</f>
        <v>0.48333055509251543</v>
      </c>
      <c r="J1282" s="45">
        <v>649900</v>
      </c>
      <c r="K1282" s="44">
        <f t="shared" ref="K1282:K1345" si="62">1-(J1282/E1282)</f>
        <v>0.45832638773128853</v>
      </c>
    </row>
    <row r="1283" spans="1:11">
      <c r="A1283" t="s">
        <v>6095</v>
      </c>
      <c r="B1283" t="s">
        <v>6094</v>
      </c>
      <c r="C1283" s="43">
        <v>30000</v>
      </c>
      <c r="D1283">
        <v>100</v>
      </c>
      <c r="E1283" s="43">
        <v>1199800</v>
      </c>
      <c r="F1283" s="43">
        <v>599900</v>
      </c>
      <c r="G1283" s="44">
        <f t="shared" si="60"/>
        <v>0.5</v>
      </c>
      <c r="H1283" s="45">
        <v>619900</v>
      </c>
      <c r="I1283" s="44">
        <f t="shared" si="61"/>
        <v>0.48333055509251543</v>
      </c>
      <c r="J1283" s="45">
        <v>649900</v>
      </c>
      <c r="K1283" s="44">
        <f t="shared" si="62"/>
        <v>0.45832638773128853</v>
      </c>
    </row>
    <row r="1284" spans="1:11">
      <c r="A1284" t="s">
        <v>2323</v>
      </c>
      <c r="B1284" t="s">
        <v>6021</v>
      </c>
      <c r="C1284" s="43">
        <v>30000</v>
      </c>
      <c r="D1284">
        <v>100</v>
      </c>
      <c r="E1284" s="43">
        <v>1199800</v>
      </c>
      <c r="F1284" s="43">
        <v>599900</v>
      </c>
      <c r="G1284" s="44">
        <f t="shared" si="60"/>
        <v>0.5</v>
      </c>
      <c r="H1284" s="45">
        <v>619900</v>
      </c>
      <c r="I1284" s="44">
        <f t="shared" si="61"/>
        <v>0.48333055509251543</v>
      </c>
      <c r="J1284" s="45">
        <v>649900</v>
      </c>
      <c r="K1284" s="44">
        <f t="shared" si="62"/>
        <v>0.45832638773128853</v>
      </c>
    </row>
    <row r="1285" spans="1:11">
      <c r="A1285" t="s">
        <v>6105</v>
      </c>
      <c r="B1285" t="s">
        <v>6104</v>
      </c>
      <c r="C1285" s="43">
        <v>30000</v>
      </c>
      <c r="D1285">
        <v>0</v>
      </c>
      <c r="E1285" s="43">
        <v>1199800</v>
      </c>
      <c r="F1285" s="43">
        <v>599900</v>
      </c>
      <c r="G1285" s="44">
        <f t="shared" si="60"/>
        <v>0.5</v>
      </c>
      <c r="H1285" s="45">
        <v>619900</v>
      </c>
      <c r="I1285" s="44">
        <f t="shared" si="61"/>
        <v>0.48333055509251543</v>
      </c>
      <c r="J1285" s="45">
        <v>649900</v>
      </c>
      <c r="K1285" s="44">
        <f t="shared" si="62"/>
        <v>0.45832638773128853</v>
      </c>
    </row>
    <row r="1286" spans="1:11">
      <c r="A1286" t="s">
        <v>6189</v>
      </c>
      <c r="B1286" t="s">
        <v>6188</v>
      </c>
      <c r="C1286" s="43">
        <v>30000</v>
      </c>
      <c r="D1286">
        <v>100</v>
      </c>
      <c r="E1286" s="43">
        <v>1199800</v>
      </c>
      <c r="F1286" s="43">
        <v>599900</v>
      </c>
      <c r="G1286" s="44">
        <f t="shared" si="60"/>
        <v>0.5</v>
      </c>
      <c r="H1286" s="45">
        <v>619900</v>
      </c>
      <c r="I1286" s="44">
        <f t="shared" si="61"/>
        <v>0.48333055509251543</v>
      </c>
      <c r="J1286" s="45">
        <v>649900</v>
      </c>
      <c r="K1286" s="44">
        <f t="shared" si="62"/>
        <v>0.45832638773128853</v>
      </c>
    </row>
    <row r="1287" spans="1:11">
      <c r="A1287" t="s">
        <v>2327</v>
      </c>
      <c r="B1287" t="s">
        <v>6048</v>
      </c>
      <c r="C1287" s="43">
        <v>30000</v>
      </c>
      <c r="D1287">
        <v>100</v>
      </c>
      <c r="E1287" s="43">
        <v>1199800</v>
      </c>
      <c r="F1287" s="43">
        <v>599900</v>
      </c>
      <c r="G1287" s="44">
        <f t="shared" si="60"/>
        <v>0.5</v>
      </c>
      <c r="H1287" s="45">
        <v>619900</v>
      </c>
      <c r="I1287" s="44">
        <f t="shared" si="61"/>
        <v>0.48333055509251543</v>
      </c>
      <c r="J1287" s="45">
        <v>649900</v>
      </c>
      <c r="K1287" s="44">
        <f t="shared" si="62"/>
        <v>0.45832638773128853</v>
      </c>
    </row>
    <row r="1288" spans="1:11">
      <c r="A1288" t="s">
        <v>1856</v>
      </c>
      <c r="B1288" t="s">
        <v>9834</v>
      </c>
      <c r="C1288" s="43">
        <v>30000</v>
      </c>
      <c r="D1288">
        <v>0</v>
      </c>
      <c r="E1288" s="43">
        <v>1319780</v>
      </c>
      <c r="F1288" s="43">
        <v>599900</v>
      </c>
      <c r="G1288" s="44">
        <f t="shared" si="60"/>
        <v>0.54545454545454541</v>
      </c>
      <c r="H1288" s="45">
        <v>619900</v>
      </c>
      <c r="I1288" s="44">
        <f t="shared" si="61"/>
        <v>0.53030050462955947</v>
      </c>
      <c r="J1288" s="45">
        <v>649900</v>
      </c>
      <c r="K1288" s="44">
        <f t="shared" si="62"/>
        <v>0.50756944339208054</v>
      </c>
    </row>
    <row r="1289" spans="1:11">
      <c r="A1289" t="s">
        <v>1857</v>
      </c>
      <c r="B1289" t="s">
        <v>9835</v>
      </c>
      <c r="C1289" s="43">
        <v>30000</v>
      </c>
      <c r="D1289">
        <v>0</v>
      </c>
      <c r="E1289" s="43">
        <v>1319780</v>
      </c>
      <c r="F1289" s="43">
        <v>599900</v>
      </c>
      <c r="G1289" s="44">
        <f t="shared" si="60"/>
        <v>0.54545454545454541</v>
      </c>
      <c r="H1289" s="45">
        <v>619900</v>
      </c>
      <c r="I1289" s="44">
        <f t="shared" si="61"/>
        <v>0.53030050462955947</v>
      </c>
      <c r="J1289" s="45">
        <v>649900</v>
      </c>
      <c r="K1289" s="44">
        <f t="shared" si="62"/>
        <v>0.50756944339208054</v>
      </c>
    </row>
    <row r="1290" spans="1:11">
      <c r="A1290" t="s">
        <v>5769</v>
      </c>
      <c r="B1290" t="s">
        <v>5768</v>
      </c>
      <c r="C1290" s="43">
        <v>30000</v>
      </c>
      <c r="D1290">
        <v>5</v>
      </c>
      <c r="E1290" s="43">
        <v>1319780</v>
      </c>
      <c r="F1290" s="43">
        <v>599900</v>
      </c>
      <c r="G1290" s="44">
        <f t="shared" si="60"/>
        <v>0.54545454545454541</v>
      </c>
      <c r="H1290" s="45">
        <v>619900</v>
      </c>
      <c r="I1290" s="44">
        <f t="shared" si="61"/>
        <v>0.53030050462955947</v>
      </c>
      <c r="J1290" s="45">
        <v>649900</v>
      </c>
      <c r="K1290" s="44">
        <f t="shared" si="62"/>
        <v>0.50756944339208054</v>
      </c>
    </row>
    <row r="1291" spans="1:11">
      <c r="A1291" t="s">
        <v>5773</v>
      </c>
      <c r="B1291" t="s">
        <v>5772</v>
      </c>
      <c r="C1291" s="43">
        <v>30000</v>
      </c>
      <c r="D1291">
        <v>10</v>
      </c>
      <c r="E1291" s="43">
        <v>1319780</v>
      </c>
      <c r="F1291" s="43">
        <v>599900</v>
      </c>
      <c r="G1291" s="44">
        <f t="shared" si="60"/>
        <v>0.54545454545454541</v>
      </c>
      <c r="H1291" s="45">
        <v>619900</v>
      </c>
      <c r="I1291" s="44">
        <f t="shared" si="61"/>
        <v>0.53030050462955947</v>
      </c>
      <c r="J1291" s="45">
        <v>649900</v>
      </c>
      <c r="K1291" s="44">
        <f t="shared" si="62"/>
        <v>0.50756944339208054</v>
      </c>
    </row>
    <row r="1292" spans="1:11">
      <c r="A1292" t="s">
        <v>5771</v>
      </c>
      <c r="B1292" t="s">
        <v>5770</v>
      </c>
      <c r="C1292" s="43">
        <v>30000</v>
      </c>
      <c r="D1292">
        <v>10</v>
      </c>
      <c r="E1292" s="43">
        <v>1319780</v>
      </c>
      <c r="F1292" s="43">
        <v>599900</v>
      </c>
      <c r="G1292" s="44">
        <f t="shared" si="60"/>
        <v>0.54545454545454541</v>
      </c>
      <c r="H1292" s="45">
        <v>619900</v>
      </c>
      <c r="I1292" s="44">
        <f t="shared" si="61"/>
        <v>0.53030050462955947</v>
      </c>
      <c r="J1292" s="45">
        <v>649900</v>
      </c>
      <c r="K1292" s="44">
        <f t="shared" si="62"/>
        <v>0.50756944339208054</v>
      </c>
    </row>
    <row r="1293" spans="1:11">
      <c r="A1293" t="s">
        <v>7984</v>
      </c>
      <c r="B1293" t="s">
        <v>7983</v>
      </c>
      <c r="C1293" s="43">
        <v>30000</v>
      </c>
      <c r="D1293">
        <v>1</v>
      </c>
      <c r="E1293" s="43">
        <v>1319780</v>
      </c>
      <c r="F1293" s="43">
        <v>599900</v>
      </c>
      <c r="G1293" s="44">
        <f t="shared" si="60"/>
        <v>0.54545454545454541</v>
      </c>
      <c r="H1293" s="45">
        <v>619900</v>
      </c>
      <c r="I1293" s="44">
        <f t="shared" si="61"/>
        <v>0.53030050462955947</v>
      </c>
      <c r="J1293" s="45">
        <v>649900</v>
      </c>
      <c r="K1293" s="44">
        <f t="shared" si="62"/>
        <v>0.50756944339208054</v>
      </c>
    </row>
    <row r="1294" spans="1:11">
      <c r="A1294" t="s">
        <v>5781</v>
      </c>
      <c r="B1294" t="s">
        <v>5780</v>
      </c>
      <c r="C1294" s="43">
        <v>30000</v>
      </c>
      <c r="D1294">
        <v>1</v>
      </c>
      <c r="E1294" s="43">
        <v>1319780</v>
      </c>
      <c r="F1294" s="43">
        <v>599900</v>
      </c>
      <c r="G1294" s="44">
        <f t="shared" si="60"/>
        <v>0.54545454545454541</v>
      </c>
      <c r="H1294" s="45">
        <v>619900</v>
      </c>
      <c r="I1294" s="44">
        <f t="shared" si="61"/>
        <v>0.53030050462955947</v>
      </c>
      <c r="J1294" s="45">
        <v>649900</v>
      </c>
      <c r="K1294" s="44">
        <f t="shared" si="62"/>
        <v>0.50756944339208054</v>
      </c>
    </row>
    <row r="1295" spans="1:11">
      <c r="A1295" t="s">
        <v>5787</v>
      </c>
      <c r="B1295" t="s">
        <v>5786</v>
      </c>
      <c r="C1295" s="43">
        <v>30000</v>
      </c>
      <c r="D1295">
        <v>1</v>
      </c>
      <c r="E1295" s="43">
        <v>1319780</v>
      </c>
      <c r="F1295" s="43">
        <v>599900</v>
      </c>
      <c r="G1295" s="44">
        <f t="shared" si="60"/>
        <v>0.54545454545454541</v>
      </c>
      <c r="H1295" s="45">
        <v>619900</v>
      </c>
      <c r="I1295" s="44">
        <f t="shared" si="61"/>
        <v>0.53030050462955947</v>
      </c>
      <c r="J1295" s="45">
        <v>649900</v>
      </c>
      <c r="K1295" s="44">
        <f t="shared" si="62"/>
        <v>0.50756944339208054</v>
      </c>
    </row>
    <row r="1296" spans="1:11" ht="15.75" customHeight="1">
      <c r="A1296" t="s">
        <v>5779</v>
      </c>
      <c r="B1296" t="s">
        <v>5778</v>
      </c>
      <c r="C1296" s="43">
        <v>30000</v>
      </c>
      <c r="D1296">
        <v>1</v>
      </c>
      <c r="E1296" s="43">
        <v>1319780</v>
      </c>
      <c r="F1296" s="43">
        <v>599900</v>
      </c>
      <c r="G1296" s="44">
        <f t="shared" si="60"/>
        <v>0.54545454545454541</v>
      </c>
      <c r="H1296" s="45">
        <v>619900</v>
      </c>
      <c r="I1296" s="44">
        <f t="shared" si="61"/>
        <v>0.53030050462955947</v>
      </c>
      <c r="J1296" s="45">
        <v>649900</v>
      </c>
      <c r="K1296" s="44">
        <f t="shared" si="62"/>
        <v>0.50756944339208054</v>
      </c>
    </row>
    <row r="1297" spans="1:11">
      <c r="A1297" t="s">
        <v>5886</v>
      </c>
      <c r="B1297" t="s">
        <v>5885</v>
      </c>
      <c r="C1297" s="43">
        <v>30000</v>
      </c>
      <c r="D1297">
        <v>1</v>
      </c>
      <c r="E1297" s="43">
        <v>1319780</v>
      </c>
      <c r="F1297" s="43">
        <v>599900</v>
      </c>
      <c r="G1297" s="44">
        <f t="shared" si="60"/>
        <v>0.54545454545454541</v>
      </c>
      <c r="H1297" s="45">
        <v>619900</v>
      </c>
      <c r="I1297" s="44">
        <f t="shared" si="61"/>
        <v>0.53030050462955947</v>
      </c>
      <c r="J1297" s="45">
        <v>649900</v>
      </c>
      <c r="K1297" s="44">
        <f t="shared" si="62"/>
        <v>0.50756944339208054</v>
      </c>
    </row>
    <row r="1298" spans="1:11">
      <c r="A1298" t="s">
        <v>2667</v>
      </c>
      <c r="B1298" t="s">
        <v>5882</v>
      </c>
      <c r="C1298" s="43">
        <v>30000</v>
      </c>
      <c r="D1298">
        <v>1</v>
      </c>
      <c r="E1298" s="43">
        <v>1319780</v>
      </c>
      <c r="F1298" s="43">
        <v>599900</v>
      </c>
      <c r="G1298" s="44">
        <f t="shared" si="60"/>
        <v>0.54545454545454541</v>
      </c>
      <c r="H1298" s="45">
        <v>619900</v>
      </c>
      <c r="I1298" s="44">
        <f t="shared" si="61"/>
        <v>0.53030050462955947</v>
      </c>
      <c r="J1298" s="45">
        <v>649900</v>
      </c>
      <c r="K1298" s="44">
        <f t="shared" si="62"/>
        <v>0.50756944339208054</v>
      </c>
    </row>
    <row r="1299" spans="1:11">
      <c r="A1299" t="s">
        <v>8280</v>
      </c>
      <c r="B1299" t="s">
        <v>8279</v>
      </c>
      <c r="C1299" s="43">
        <v>30000</v>
      </c>
      <c r="D1299">
        <v>100</v>
      </c>
      <c r="E1299" s="43">
        <v>1319780</v>
      </c>
      <c r="F1299" s="43">
        <v>599900</v>
      </c>
      <c r="G1299" s="44">
        <f t="shared" si="60"/>
        <v>0.54545454545454541</v>
      </c>
      <c r="H1299" s="45">
        <v>619900</v>
      </c>
      <c r="I1299" s="44">
        <f t="shared" si="61"/>
        <v>0.53030050462955947</v>
      </c>
      <c r="J1299" s="45">
        <v>649900</v>
      </c>
      <c r="K1299" s="44">
        <f t="shared" si="62"/>
        <v>0.50756944339208054</v>
      </c>
    </row>
    <row r="1300" spans="1:11">
      <c r="A1300" t="s">
        <v>7380</v>
      </c>
      <c r="B1300" t="s">
        <v>7379</v>
      </c>
      <c r="C1300" s="43">
        <v>30000</v>
      </c>
      <c r="D1300">
        <v>10</v>
      </c>
      <c r="E1300" s="43">
        <v>1319780</v>
      </c>
      <c r="F1300" s="43">
        <v>599900</v>
      </c>
      <c r="G1300" s="44">
        <f t="shared" si="60"/>
        <v>0.54545454545454541</v>
      </c>
      <c r="H1300" s="45">
        <v>619900</v>
      </c>
      <c r="I1300" s="44">
        <f t="shared" si="61"/>
        <v>0.53030050462955947</v>
      </c>
      <c r="J1300" s="45">
        <v>649900</v>
      </c>
      <c r="K1300" s="44">
        <f t="shared" si="62"/>
        <v>0.50756944339208054</v>
      </c>
    </row>
    <row r="1301" spans="1:11">
      <c r="A1301" t="s">
        <v>9836</v>
      </c>
      <c r="B1301" t="s">
        <v>9837</v>
      </c>
      <c r="C1301" s="43">
        <v>30000</v>
      </c>
      <c r="D1301">
        <v>13</v>
      </c>
      <c r="E1301" s="43">
        <v>1199800</v>
      </c>
      <c r="F1301" s="43">
        <v>599900</v>
      </c>
      <c r="G1301" s="44">
        <f t="shared" si="60"/>
        <v>0.5</v>
      </c>
      <c r="H1301" s="45">
        <v>619900</v>
      </c>
      <c r="I1301" s="44">
        <f t="shared" si="61"/>
        <v>0.48333055509251543</v>
      </c>
      <c r="J1301" s="45">
        <v>649900</v>
      </c>
      <c r="K1301" s="44">
        <f t="shared" si="62"/>
        <v>0.45832638773128853</v>
      </c>
    </row>
    <row r="1302" spans="1:11" ht="15.75" customHeight="1">
      <c r="A1302" t="s">
        <v>9838</v>
      </c>
      <c r="B1302" t="s">
        <v>9839</v>
      </c>
      <c r="C1302" s="43">
        <v>30000</v>
      </c>
      <c r="D1302">
        <v>10</v>
      </c>
      <c r="E1302" s="43">
        <v>1319780</v>
      </c>
      <c r="F1302" s="43">
        <v>599900</v>
      </c>
      <c r="G1302" s="44">
        <f t="shared" si="60"/>
        <v>0.54545454545454541</v>
      </c>
      <c r="H1302" s="45">
        <v>619900</v>
      </c>
      <c r="I1302" s="44">
        <f t="shared" si="61"/>
        <v>0.53030050462955947</v>
      </c>
      <c r="J1302" s="45">
        <v>649900</v>
      </c>
      <c r="K1302" s="44">
        <f t="shared" si="62"/>
        <v>0.50756944339208054</v>
      </c>
    </row>
    <row r="1303" spans="1:11">
      <c r="A1303" t="s">
        <v>1801</v>
      </c>
      <c r="B1303" t="s">
        <v>9840</v>
      </c>
      <c r="C1303" s="43">
        <v>30000</v>
      </c>
      <c r="D1303">
        <v>10</v>
      </c>
      <c r="E1303" s="43">
        <v>1319780</v>
      </c>
      <c r="F1303" s="43">
        <v>599900</v>
      </c>
      <c r="G1303" s="44">
        <f t="shared" si="60"/>
        <v>0.54545454545454541</v>
      </c>
      <c r="H1303" s="45">
        <v>619900</v>
      </c>
      <c r="I1303" s="44">
        <f t="shared" si="61"/>
        <v>0.53030050462955947</v>
      </c>
      <c r="J1303" s="45">
        <v>649900</v>
      </c>
      <c r="K1303" s="44">
        <f t="shared" si="62"/>
        <v>0.50756944339208054</v>
      </c>
    </row>
    <row r="1304" spans="1:11">
      <c r="A1304" t="s">
        <v>9841</v>
      </c>
      <c r="B1304" t="s">
        <v>8562</v>
      </c>
      <c r="C1304" s="43">
        <v>20000</v>
      </c>
      <c r="D1304">
        <v>0</v>
      </c>
      <c r="E1304" s="43">
        <v>1319780</v>
      </c>
      <c r="F1304" s="43">
        <v>599900</v>
      </c>
      <c r="G1304" s="44">
        <f t="shared" si="60"/>
        <v>0.54545454545454541</v>
      </c>
      <c r="H1304" s="45">
        <v>619900</v>
      </c>
      <c r="I1304" s="44">
        <f t="shared" si="61"/>
        <v>0.53030050462955947</v>
      </c>
      <c r="J1304" s="45">
        <v>649900</v>
      </c>
      <c r="K1304" s="44">
        <f t="shared" si="62"/>
        <v>0.50756944339208054</v>
      </c>
    </row>
    <row r="1305" spans="1:11">
      <c r="A1305" t="s">
        <v>9842</v>
      </c>
      <c r="B1305" t="s">
        <v>9843</v>
      </c>
      <c r="C1305" s="43">
        <v>20000</v>
      </c>
      <c r="D1305">
        <v>100</v>
      </c>
      <c r="E1305" s="43">
        <v>1219800</v>
      </c>
      <c r="F1305" s="43">
        <v>609900</v>
      </c>
      <c r="G1305" s="44">
        <f t="shared" si="60"/>
        <v>0.5</v>
      </c>
      <c r="H1305" s="45">
        <v>629900</v>
      </c>
      <c r="I1305" s="44">
        <f t="shared" si="61"/>
        <v>0.48360386948680112</v>
      </c>
      <c r="J1305" s="45">
        <v>669900</v>
      </c>
      <c r="K1305" s="44">
        <f t="shared" si="62"/>
        <v>0.45081160846040336</v>
      </c>
    </row>
    <row r="1306" spans="1:11">
      <c r="A1306" t="s">
        <v>9844</v>
      </c>
      <c r="B1306" t="s">
        <v>9845</v>
      </c>
      <c r="C1306" s="43">
        <v>20000</v>
      </c>
      <c r="D1306">
        <v>100</v>
      </c>
      <c r="E1306" s="43">
        <v>1219800</v>
      </c>
      <c r="F1306" s="43">
        <v>609900</v>
      </c>
      <c r="G1306" s="44">
        <f t="shared" si="60"/>
        <v>0.5</v>
      </c>
      <c r="H1306" s="45">
        <v>629900</v>
      </c>
      <c r="I1306" s="44">
        <f t="shared" si="61"/>
        <v>0.48360386948680112</v>
      </c>
      <c r="J1306" s="45">
        <v>669900</v>
      </c>
      <c r="K1306" s="44">
        <f t="shared" si="62"/>
        <v>0.45081160846040336</v>
      </c>
    </row>
    <row r="1307" spans="1:11">
      <c r="A1307" t="s">
        <v>9846</v>
      </c>
      <c r="B1307" t="s">
        <v>9847</v>
      </c>
      <c r="C1307" s="43">
        <v>30000</v>
      </c>
      <c r="D1307">
        <v>100</v>
      </c>
      <c r="E1307" s="43">
        <v>1341780</v>
      </c>
      <c r="F1307" s="43">
        <v>609900</v>
      </c>
      <c r="G1307" s="44">
        <f t="shared" si="60"/>
        <v>0.54545454545454541</v>
      </c>
      <c r="H1307" s="45">
        <v>629900</v>
      </c>
      <c r="I1307" s="44">
        <f t="shared" si="61"/>
        <v>0.53054897226072828</v>
      </c>
      <c r="J1307" s="45">
        <v>669900</v>
      </c>
      <c r="K1307" s="44">
        <f t="shared" si="62"/>
        <v>0.5007378258730939</v>
      </c>
    </row>
    <row r="1308" spans="1:11">
      <c r="A1308" t="s">
        <v>1812</v>
      </c>
      <c r="B1308" t="s">
        <v>9848</v>
      </c>
      <c r="C1308" s="43">
        <v>30000</v>
      </c>
      <c r="D1308">
        <v>100</v>
      </c>
      <c r="E1308" s="43">
        <v>1341780</v>
      </c>
      <c r="F1308" s="43">
        <v>609900</v>
      </c>
      <c r="G1308" s="44">
        <f t="shared" si="60"/>
        <v>0.54545454545454541</v>
      </c>
      <c r="H1308" s="45">
        <v>629900</v>
      </c>
      <c r="I1308" s="44">
        <f t="shared" si="61"/>
        <v>0.53054897226072828</v>
      </c>
      <c r="J1308" s="45">
        <v>669900</v>
      </c>
      <c r="K1308" s="44">
        <f t="shared" si="62"/>
        <v>0.5007378258730939</v>
      </c>
    </row>
    <row r="1309" spans="1:11">
      <c r="A1309" t="s">
        <v>9849</v>
      </c>
      <c r="B1309" t="s">
        <v>9850</v>
      </c>
      <c r="C1309" s="43">
        <v>30000</v>
      </c>
      <c r="D1309">
        <v>10</v>
      </c>
      <c r="E1309" s="43">
        <v>1219800</v>
      </c>
      <c r="F1309" s="43">
        <v>609900</v>
      </c>
      <c r="G1309" s="44">
        <f t="shared" si="60"/>
        <v>0.5</v>
      </c>
      <c r="H1309" s="45">
        <v>629900</v>
      </c>
      <c r="I1309" s="44">
        <f t="shared" si="61"/>
        <v>0.48360386948680112</v>
      </c>
      <c r="J1309" s="45">
        <v>669900</v>
      </c>
      <c r="K1309" s="44">
        <f t="shared" si="62"/>
        <v>0.45081160846040336</v>
      </c>
    </row>
    <row r="1310" spans="1:11">
      <c r="A1310" t="s">
        <v>6199</v>
      </c>
      <c r="B1310" t="s">
        <v>6198</v>
      </c>
      <c r="C1310" s="43">
        <v>30000</v>
      </c>
      <c r="D1310">
        <v>100</v>
      </c>
      <c r="E1310" s="43">
        <v>1219800</v>
      </c>
      <c r="F1310" s="43">
        <v>609900</v>
      </c>
      <c r="G1310" s="44">
        <f t="shared" si="60"/>
        <v>0.5</v>
      </c>
      <c r="H1310" s="45">
        <v>629900</v>
      </c>
      <c r="I1310" s="44">
        <f t="shared" si="61"/>
        <v>0.48360386948680112</v>
      </c>
      <c r="J1310" s="45">
        <v>669900</v>
      </c>
      <c r="K1310" s="44">
        <f t="shared" si="62"/>
        <v>0.45081160846040336</v>
      </c>
    </row>
    <row r="1311" spans="1:11">
      <c r="A1311" t="s">
        <v>6137</v>
      </c>
      <c r="B1311" t="s">
        <v>6136</v>
      </c>
      <c r="C1311" s="43">
        <v>30000</v>
      </c>
      <c r="D1311">
        <v>2</v>
      </c>
      <c r="E1311" s="43">
        <v>1219800</v>
      </c>
      <c r="F1311" s="43">
        <v>609900</v>
      </c>
      <c r="G1311" s="44">
        <f t="shared" si="60"/>
        <v>0.5</v>
      </c>
      <c r="H1311" s="45">
        <v>629900</v>
      </c>
      <c r="I1311" s="44">
        <f t="shared" si="61"/>
        <v>0.48360386948680112</v>
      </c>
      <c r="J1311" s="45">
        <v>669900</v>
      </c>
      <c r="K1311" s="44">
        <f t="shared" si="62"/>
        <v>0.45081160846040336</v>
      </c>
    </row>
    <row r="1312" spans="1:11">
      <c r="A1312" t="s">
        <v>6077</v>
      </c>
      <c r="B1312" t="s">
        <v>6076</v>
      </c>
      <c r="C1312" s="43">
        <v>30000</v>
      </c>
      <c r="D1312">
        <v>4</v>
      </c>
      <c r="E1312" s="43">
        <v>1219800</v>
      </c>
      <c r="F1312" s="43">
        <v>609900</v>
      </c>
      <c r="G1312" s="44">
        <f t="shared" si="60"/>
        <v>0.5</v>
      </c>
      <c r="H1312" s="45">
        <v>629900</v>
      </c>
      <c r="I1312" s="44">
        <f t="shared" si="61"/>
        <v>0.48360386948680112</v>
      </c>
      <c r="J1312" s="45">
        <v>669900</v>
      </c>
      <c r="K1312" s="44">
        <f t="shared" si="62"/>
        <v>0.45081160846040336</v>
      </c>
    </row>
    <row r="1313" spans="1:12">
      <c r="A1313" t="s">
        <v>6063</v>
      </c>
      <c r="B1313" t="s">
        <v>6062</v>
      </c>
      <c r="C1313" s="43">
        <v>30000</v>
      </c>
      <c r="D1313">
        <v>16</v>
      </c>
      <c r="E1313" s="43">
        <v>1219800</v>
      </c>
      <c r="F1313" s="43">
        <v>609900</v>
      </c>
      <c r="G1313" s="44">
        <f t="shared" si="60"/>
        <v>0.5</v>
      </c>
      <c r="H1313" s="45">
        <v>629900</v>
      </c>
      <c r="I1313" s="44">
        <f t="shared" si="61"/>
        <v>0.48360386948680112</v>
      </c>
      <c r="J1313" s="45">
        <v>669900</v>
      </c>
      <c r="K1313" s="44">
        <f t="shared" si="62"/>
        <v>0.45081160846040336</v>
      </c>
    </row>
    <row r="1314" spans="1:12">
      <c r="A1314" t="s">
        <v>6050</v>
      </c>
      <c r="B1314" t="s">
        <v>6049</v>
      </c>
      <c r="C1314" s="43">
        <v>30000</v>
      </c>
      <c r="D1314">
        <v>10</v>
      </c>
      <c r="E1314" s="43">
        <v>1219800</v>
      </c>
      <c r="F1314" s="43">
        <v>609900</v>
      </c>
      <c r="G1314" s="44">
        <f t="shared" si="60"/>
        <v>0.5</v>
      </c>
      <c r="H1314" s="45">
        <v>629900</v>
      </c>
      <c r="I1314" s="44">
        <f t="shared" si="61"/>
        <v>0.48360386948680112</v>
      </c>
      <c r="J1314" s="45">
        <v>669900</v>
      </c>
      <c r="K1314" s="44">
        <f t="shared" si="62"/>
        <v>0.45081160846040336</v>
      </c>
    </row>
    <row r="1315" spans="1:12">
      <c r="A1315" t="s">
        <v>2617</v>
      </c>
      <c r="B1315" t="s">
        <v>5988</v>
      </c>
      <c r="C1315" s="43">
        <v>30000</v>
      </c>
      <c r="D1315">
        <v>2</v>
      </c>
      <c r="E1315" s="43">
        <v>1219800</v>
      </c>
      <c r="F1315" s="43">
        <v>609900</v>
      </c>
      <c r="G1315" s="44">
        <f t="shared" si="60"/>
        <v>0.5</v>
      </c>
      <c r="H1315" s="45">
        <v>629900</v>
      </c>
      <c r="I1315" s="44">
        <f t="shared" si="61"/>
        <v>0.48360386948680112</v>
      </c>
      <c r="J1315" s="45">
        <v>669900</v>
      </c>
      <c r="K1315" s="44">
        <f t="shared" si="62"/>
        <v>0.45081160846040336</v>
      </c>
    </row>
    <row r="1316" spans="1:12">
      <c r="A1316" t="s">
        <v>2613</v>
      </c>
      <c r="B1316" t="s">
        <v>6008</v>
      </c>
      <c r="C1316" s="43">
        <v>30000</v>
      </c>
      <c r="D1316">
        <v>2</v>
      </c>
      <c r="E1316" s="43">
        <v>1219800</v>
      </c>
      <c r="F1316" s="43">
        <v>609900</v>
      </c>
      <c r="G1316" s="44">
        <f t="shared" si="60"/>
        <v>0.5</v>
      </c>
      <c r="H1316" s="45">
        <v>629900</v>
      </c>
      <c r="I1316" s="44">
        <f t="shared" si="61"/>
        <v>0.48360386948680112</v>
      </c>
      <c r="J1316" s="45">
        <v>669900</v>
      </c>
      <c r="K1316" s="44">
        <f t="shared" si="62"/>
        <v>0.45081160846040336</v>
      </c>
    </row>
    <row r="1317" spans="1:12">
      <c r="A1317" t="s">
        <v>2611</v>
      </c>
      <c r="B1317" t="s">
        <v>6022</v>
      </c>
      <c r="C1317" s="43">
        <v>30000</v>
      </c>
      <c r="D1317">
        <v>2</v>
      </c>
      <c r="E1317" s="43">
        <v>1219800</v>
      </c>
      <c r="F1317" s="43">
        <v>609900</v>
      </c>
      <c r="G1317" s="44">
        <f t="shared" si="60"/>
        <v>0.5</v>
      </c>
      <c r="H1317" s="45">
        <v>629900</v>
      </c>
      <c r="I1317" s="44">
        <f t="shared" si="61"/>
        <v>0.48360386948680112</v>
      </c>
      <c r="J1317" s="45">
        <v>669900</v>
      </c>
      <c r="K1317" s="44">
        <f t="shared" si="62"/>
        <v>0.45081160846040336</v>
      </c>
    </row>
    <row r="1318" spans="1:12">
      <c r="A1318" t="s">
        <v>2319</v>
      </c>
      <c r="B1318" t="s">
        <v>5953</v>
      </c>
      <c r="C1318" s="43">
        <v>30000</v>
      </c>
      <c r="D1318">
        <v>2</v>
      </c>
      <c r="E1318" s="43">
        <v>1219800</v>
      </c>
      <c r="F1318" s="43">
        <v>609900</v>
      </c>
      <c r="G1318" s="44">
        <f t="shared" si="60"/>
        <v>0.5</v>
      </c>
      <c r="H1318" s="45">
        <v>629900</v>
      </c>
      <c r="I1318" s="44">
        <f t="shared" si="61"/>
        <v>0.48360386948680112</v>
      </c>
      <c r="J1318" s="45">
        <v>669900</v>
      </c>
      <c r="K1318" s="44">
        <f t="shared" si="62"/>
        <v>0.45081160846040336</v>
      </c>
    </row>
    <row r="1319" spans="1:12">
      <c r="A1319" t="s">
        <v>2615</v>
      </c>
      <c r="B1319" t="s">
        <v>5972</v>
      </c>
      <c r="C1319" s="43">
        <v>30000</v>
      </c>
      <c r="D1319">
        <v>1</v>
      </c>
      <c r="E1319" s="43">
        <v>1219800</v>
      </c>
      <c r="F1319" s="43">
        <v>609900</v>
      </c>
      <c r="G1319" s="44">
        <f t="shared" si="60"/>
        <v>0.5</v>
      </c>
      <c r="H1319" s="45">
        <v>629900</v>
      </c>
      <c r="I1319" s="44">
        <f t="shared" si="61"/>
        <v>0.48360386948680112</v>
      </c>
      <c r="J1319" s="45">
        <v>669900</v>
      </c>
      <c r="K1319" s="44">
        <f t="shared" si="62"/>
        <v>0.45081160846040336</v>
      </c>
    </row>
    <row r="1320" spans="1:12">
      <c r="A1320" t="s">
        <v>2326</v>
      </c>
      <c r="B1320" t="s">
        <v>6057</v>
      </c>
      <c r="C1320" s="43">
        <v>30000</v>
      </c>
      <c r="D1320">
        <v>1</v>
      </c>
      <c r="E1320" s="43">
        <v>1219800</v>
      </c>
      <c r="F1320" s="43">
        <v>609900</v>
      </c>
      <c r="G1320" s="44">
        <f t="shared" si="60"/>
        <v>0.5</v>
      </c>
      <c r="H1320" s="45">
        <v>629900</v>
      </c>
      <c r="I1320" s="44">
        <f t="shared" si="61"/>
        <v>0.48360386948680112</v>
      </c>
      <c r="J1320" s="45">
        <v>669900</v>
      </c>
      <c r="K1320" s="44">
        <f t="shared" si="62"/>
        <v>0.45081160846040336</v>
      </c>
      <c r="L1320" s="47"/>
    </row>
    <row r="1321" spans="1:12">
      <c r="A1321" t="s">
        <v>2320</v>
      </c>
      <c r="B1321" t="s">
        <v>6024</v>
      </c>
      <c r="C1321" s="43">
        <v>30000</v>
      </c>
      <c r="D1321">
        <v>100</v>
      </c>
      <c r="E1321" s="43">
        <v>1219800</v>
      </c>
      <c r="F1321" s="43">
        <v>609900</v>
      </c>
      <c r="G1321" s="44">
        <f t="shared" si="60"/>
        <v>0.5</v>
      </c>
      <c r="H1321" s="45">
        <v>629900</v>
      </c>
      <c r="I1321" s="44">
        <f t="shared" si="61"/>
        <v>0.48360386948680112</v>
      </c>
      <c r="J1321" s="45">
        <v>669900</v>
      </c>
      <c r="K1321" s="44">
        <f t="shared" si="62"/>
        <v>0.45081160846040336</v>
      </c>
    </row>
    <row r="1322" spans="1:12">
      <c r="A1322" t="s">
        <v>2619</v>
      </c>
      <c r="B1322" t="s">
        <v>6003</v>
      </c>
      <c r="C1322" s="43">
        <v>30000</v>
      </c>
      <c r="D1322">
        <v>100</v>
      </c>
      <c r="E1322" s="43">
        <v>1219800</v>
      </c>
      <c r="F1322" s="43">
        <v>609900</v>
      </c>
      <c r="G1322" s="44">
        <f t="shared" si="60"/>
        <v>0.5</v>
      </c>
      <c r="H1322" s="45">
        <v>629900</v>
      </c>
      <c r="I1322" s="44">
        <f t="shared" si="61"/>
        <v>0.48360386948680112</v>
      </c>
      <c r="J1322" s="45">
        <v>669900</v>
      </c>
      <c r="K1322" s="44">
        <f t="shared" si="62"/>
        <v>0.45081160846040336</v>
      </c>
    </row>
    <row r="1323" spans="1:12">
      <c r="A1323" t="s">
        <v>6153</v>
      </c>
      <c r="B1323" t="s">
        <v>6152</v>
      </c>
      <c r="C1323" s="43">
        <v>30000</v>
      </c>
      <c r="D1323">
        <v>0</v>
      </c>
      <c r="E1323" s="43">
        <v>1219800</v>
      </c>
      <c r="F1323" s="43">
        <v>609900</v>
      </c>
      <c r="G1323" s="44">
        <f t="shared" si="60"/>
        <v>0.5</v>
      </c>
      <c r="H1323" s="45">
        <v>629900</v>
      </c>
      <c r="I1323" s="44">
        <f t="shared" si="61"/>
        <v>0.48360386948680112</v>
      </c>
      <c r="J1323" s="45">
        <v>669900</v>
      </c>
      <c r="K1323" s="44">
        <f t="shared" si="62"/>
        <v>0.45081160846040336</v>
      </c>
    </row>
    <row r="1324" spans="1:12">
      <c r="A1324" t="s">
        <v>2321</v>
      </c>
      <c r="B1324" t="s">
        <v>5987</v>
      </c>
      <c r="C1324" s="43">
        <v>30000</v>
      </c>
      <c r="D1324">
        <v>100</v>
      </c>
      <c r="E1324" s="43">
        <v>1219800</v>
      </c>
      <c r="F1324" s="43">
        <v>609900</v>
      </c>
      <c r="G1324" s="44">
        <f t="shared" si="60"/>
        <v>0.5</v>
      </c>
      <c r="H1324" s="45">
        <v>629900</v>
      </c>
      <c r="I1324" s="44">
        <f t="shared" si="61"/>
        <v>0.48360386948680112</v>
      </c>
      <c r="J1324" s="45">
        <v>669900</v>
      </c>
      <c r="K1324" s="44">
        <f t="shared" si="62"/>
        <v>0.45081160846040336</v>
      </c>
    </row>
    <row r="1325" spans="1:12">
      <c r="A1325" t="s">
        <v>2318</v>
      </c>
      <c r="B1325" t="s">
        <v>5984</v>
      </c>
      <c r="C1325" s="43">
        <v>30000</v>
      </c>
      <c r="D1325">
        <v>100</v>
      </c>
      <c r="E1325" s="43">
        <v>1219800</v>
      </c>
      <c r="F1325" s="43">
        <v>609900</v>
      </c>
      <c r="G1325" s="44">
        <f t="shared" si="60"/>
        <v>0.5</v>
      </c>
      <c r="H1325" s="45">
        <v>629900</v>
      </c>
      <c r="I1325" s="44">
        <f t="shared" si="61"/>
        <v>0.48360386948680112</v>
      </c>
      <c r="J1325" s="45">
        <v>669900</v>
      </c>
      <c r="K1325" s="44">
        <f t="shared" si="62"/>
        <v>0.45081160846040336</v>
      </c>
    </row>
    <row r="1326" spans="1:12">
      <c r="A1326" t="s">
        <v>6083</v>
      </c>
      <c r="B1326" t="s">
        <v>6082</v>
      </c>
      <c r="C1326" s="43">
        <v>30000</v>
      </c>
      <c r="D1326">
        <v>100</v>
      </c>
      <c r="E1326" s="43">
        <v>1219800</v>
      </c>
      <c r="F1326" s="43">
        <v>609900</v>
      </c>
      <c r="G1326" s="44">
        <f t="shared" si="60"/>
        <v>0.5</v>
      </c>
      <c r="H1326" s="45">
        <v>629900</v>
      </c>
      <c r="I1326" s="44">
        <f t="shared" si="61"/>
        <v>0.48360386948680112</v>
      </c>
      <c r="J1326" s="45">
        <v>669900</v>
      </c>
      <c r="K1326" s="44">
        <f t="shared" si="62"/>
        <v>0.45081160846040336</v>
      </c>
    </row>
    <row r="1327" spans="1:12">
      <c r="A1327" t="s">
        <v>6121</v>
      </c>
      <c r="B1327" t="s">
        <v>6120</v>
      </c>
      <c r="C1327" s="43">
        <v>30000</v>
      </c>
      <c r="D1327">
        <v>1</v>
      </c>
      <c r="E1327" s="43">
        <v>1219800</v>
      </c>
      <c r="F1327" s="43">
        <v>609900</v>
      </c>
      <c r="G1327" s="44">
        <f t="shared" si="60"/>
        <v>0.5</v>
      </c>
      <c r="H1327" s="45">
        <v>629900</v>
      </c>
      <c r="I1327" s="44">
        <f t="shared" si="61"/>
        <v>0.48360386948680112</v>
      </c>
      <c r="J1327" s="45">
        <v>669900</v>
      </c>
      <c r="K1327" s="44">
        <f t="shared" si="62"/>
        <v>0.45081160846040336</v>
      </c>
    </row>
    <row r="1328" spans="1:12">
      <c r="A1328" t="s">
        <v>6073</v>
      </c>
      <c r="B1328" t="s">
        <v>6072</v>
      </c>
      <c r="C1328" s="43">
        <v>30000</v>
      </c>
      <c r="D1328">
        <v>100</v>
      </c>
      <c r="E1328" s="43">
        <v>1219800</v>
      </c>
      <c r="F1328" s="43">
        <v>609900</v>
      </c>
      <c r="G1328" s="44">
        <f t="shared" si="60"/>
        <v>0.5</v>
      </c>
      <c r="H1328" s="45">
        <v>629900</v>
      </c>
      <c r="I1328" s="44">
        <f t="shared" si="61"/>
        <v>0.48360386948680112</v>
      </c>
      <c r="J1328" s="45">
        <v>669900</v>
      </c>
      <c r="K1328" s="44">
        <f t="shared" si="62"/>
        <v>0.45081160846040336</v>
      </c>
    </row>
    <row r="1329" spans="1:11">
      <c r="A1329" t="s">
        <v>6163</v>
      </c>
      <c r="B1329" t="s">
        <v>6162</v>
      </c>
      <c r="C1329" s="43">
        <v>30000</v>
      </c>
      <c r="D1329">
        <v>100</v>
      </c>
      <c r="E1329" s="43">
        <v>1219800</v>
      </c>
      <c r="F1329" s="43">
        <v>609900</v>
      </c>
      <c r="G1329" s="44">
        <f t="shared" si="60"/>
        <v>0.5</v>
      </c>
      <c r="H1329" s="45">
        <v>629900</v>
      </c>
      <c r="I1329" s="44">
        <f t="shared" si="61"/>
        <v>0.48360386948680112</v>
      </c>
      <c r="J1329" s="45">
        <v>669900</v>
      </c>
      <c r="K1329" s="44">
        <f t="shared" si="62"/>
        <v>0.45081160846040336</v>
      </c>
    </row>
    <row r="1330" spans="1:11">
      <c r="A1330" t="s">
        <v>6193</v>
      </c>
      <c r="B1330" t="s">
        <v>6192</v>
      </c>
      <c r="C1330" s="43">
        <v>30000</v>
      </c>
      <c r="D1330">
        <v>100</v>
      </c>
      <c r="E1330" s="43">
        <v>1219800</v>
      </c>
      <c r="F1330" s="43">
        <v>609900</v>
      </c>
      <c r="G1330" s="44">
        <f t="shared" si="60"/>
        <v>0.5</v>
      </c>
      <c r="H1330" s="45">
        <v>629900</v>
      </c>
      <c r="I1330" s="44">
        <f t="shared" si="61"/>
        <v>0.48360386948680112</v>
      </c>
      <c r="J1330" s="45">
        <v>669900</v>
      </c>
      <c r="K1330" s="44">
        <f t="shared" si="62"/>
        <v>0.45081160846040336</v>
      </c>
    </row>
    <row r="1331" spans="1:11">
      <c r="A1331" t="s">
        <v>5924</v>
      </c>
      <c r="B1331" t="s">
        <v>5923</v>
      </c>
      <c r="C1331" s="43">
        <v>30000</v>
      </c>
      <c r="D1331">
        <v>1</v>
      </c>
      <c r="E1331" s="43">
        <v>1219800</v>
      </c>
      <c r="F1331" s="43">
        <v>609900</v>
      </c>
      <c r="G1331" s="44">
        <f t="shared" si="60"/>
        <v>0.5</v>
      </c>
      <c r="H1331" s="45">
        <v>629900</v>
      </c>
      <c r="I1331" s="44">
        <f t="shared" si="61"/>
        <v>0.48360386948680112</v>
      </c>
      <c r="J1331" s="45">
        <v>669900</v>
      </c>
      <c r="K1331" s="44">
        <f t="shared" si="62"/>
        <v>0.45081160846040336</v>
      </c>
    </row>
    <row r="1332" spans="1:11">
      <c r="A1332" t="s">
        <v>2322</v>
      </c>
      <c r="B1332" t="s">
        <v>5983</v>
      </c>
      <c r="C1332" s="43">
        <v>30000</v>
      </c>
      <c r="D1332">
        <v>100</v>
      </c>
      <c r="E1332" s="43">
        <v>1219800</v>
      </c>
      <c r="F1332" s="43">
        <v>609900</v>
      </c>
      <c r="G1332" s="44">
        <f t="shared" si="60"/>
        <v>0.5</v>
      </c>
      <c r="H1332" s="45">
        <v>629900</v>
      </c>
      <c r="I1332" s="44">
        <f t="shared" si="61"/>
        <v>0.48360386948680112</v>
      </c>
      <c r="J1332" s="45">
        <v>669900</v>
      </c>
      <c r="K1332" s="44">
        <f t="shared" si="62"/>
        <v>0.45081160846040336</v>
      </c>
    </row>
    <row r="1333" spans="1:11">
      <c r="A1333" t="s">
        <v>6173</v>
      </c>
      <c r="B1333" t="s">
        <v>6172</v>
      </c>
      <c r="C1333" s="43">
        <v>30000</v>
      </c>
      <c r="D1333">
        <v>1</v>
      </c>
      <c r="E1333" s="43">
        <v>1219800</v>
      </c>
      <c r="F1333" s="43">
        <v>609900</v>
      </c>
      <c r="G1333" s="44">
        <f t="shared" si="60"/>
        <v>0.5</v>
      </c>
      <c r="H1333" s="45">
        <v>629900</v>
      </c>
      <c r="I1333" s="44">
        <f t="shared" si="61"/>
        <v>0.48360386948680112</v>
      </c>
      <c r="J1333" s="45">
        <v>669900</v>
      </c>
      <c r="K1333" s="44">
        <f t="shared" si="62"/>
        <v>0.45081160846040336</v>
      </c>
    </row>
    <row r="1334" spans="1:11">
      <c r="A1334" t="s">
        <v>6145</v>
      </c>
      <c r="B1334" t="s">
        <v>6144</v>
      </c>
      <c r="C1334" s="43">
        <v>30000</v>
      </c>
      <c r="D1334">
        <v>1</v>
      </c>
      <c r="E1334" s="43">
        <v>1219800</v>
      </c>
      <c r="F1334" s="43">
        <v>609900</v>
      </c>
      <c r="G1334" s="44">
        <f t="shared" si="60"/>
        <v>0.5</v>
      </c>
      <c r="H1334" s="45">
        <v>629900</v>
      </c>
      <c r="I1334" s="44">
        <f t="shared" si="61"/>
        <v>0.48360386948680112</v>
      </c>
      <c r="J1334" s="45">
        <v>669900</v>
      </c>
      <c r="K1334" s="44">
        <f t="shared" si="62"/>
        <v>0.45081160846040336</v>
      </c>
    </row>
    <row r="1335" spans="1:11">
      <c r="A1335" t="s">
        <v>6181</v>
      </c>
      <c r="B1335" t="s">
        <v>6180</v>
      </c>
      <c r="C1335" s="43">
        <v>30000</v>
      </c>
      <c r="D1335">
        <v>100</v>
      </c>
      <c r="E1335" s="43">
        <v>1219800</v>
      </c>
      <c r="F1335" s="43">
        <v>609900</v>
      </c>
      <c r="G1335" s="44">
        <f t="shared" si="60"/>
        <v>0.5</v>
      </c>
      <c r="H1335" s="45">
        <v>629900</v>
      </c>
      <c r="I1335" s="44">
        <f t="shared" si="61"/>
        <v>0.48360386948680112</v>
      </c>
      <c r="J1335" s="45">
        <v>669900</v>
      </c>
      <c r="K1335" s="44">
        <f t="shared" si="62"/>
        <v>0.45081160846040336</v>
      </c>
    </row>
    <row r="1336" spans="1:11">
      <c r="A1336" t="s">
        <v>2324</v>
      </c>
      <c r="B1336" t="s">
        <v>6007</v>
      </c>
      <c r="C1336" s="43">
        <v>30000</v>
      </c>
      <c r="D1336">
        <v>100</v>
      </c>
      <c r="E1336" s="43">
        <v>1219800</v>
      </c>
      <c r="F1336" s="43">
        <v>609900</v>
      </c>
      <c r="G1336" s="44">
        <f t="shared" si="60"/>
        <v>0.5</v>
      </c>
      <c r="H1336" s="45">
        <v>629900</v>
      </c>
      <c r="I1336" s="44">
        <f t="shared" si="61"/>
        <v>0.48360386948680112</v>
      </c>
      <c r="J1336" s="45">
        <v>669900</v>
      </c>
      <c r="K1336" s="44">
        <f t="shared" si="62"/>
        <v>0.45081160846040336</v>
      </c>
    </row>
    <row r="1337" spans="1:11">
      <c r="A1337" t="s">
        <v>1811</v>
      </c>
      <c r="B1337" t="s">
        <v>9851</v>
      </c>
      <c r="C1337" s="43">
        <v>30000</v>
      </c>
      <c r="D1337">
        <v>5</v>
      </c>
      <c r="E1337" s="43">
        <v>1341780</v>
      </c>
      <c r="F1337" s="43">
        <v>609900</v>
      </c>
      <c r="G1337" s="44">
        <f t="shared" si="60"/>
        <v>0.54545454545454541</v>
      </c>
      <c r="H1337" s="45">
        <v>629900</v>
      </c>
      <c r="I1337" s="44">
        <f t="shared" si="61"/>
        <v>0.53054897226072828</v>
      </c>
      <c r="J1337" s="45">
        <v>669900</v>
      </c>
      <c r="K1337" s="44">
        <f t="shared" si="62"/>
        <v>0.5007378258730939</v>
      </c>
    </row>
    <row r="1338" spans="1:11">
      <c r="A1338" t="s">
        <v>7575</v>
      </c>
      <c r="B1338" t="s">
        <v>7574</v>
      </c>
      <c r="C1338" s="43">
        <v>30000</v>
      </c>
      <c r="D1338">
        <v>0</v>
      </c>
      <c r="E1338" s="43">
        <v>1341780</v>
      </c>
      <c r="F1338" s="43">
        <v>609900</v>
      </c>
      <c r="G1338" s="44">
        <f t="shared" si="60"/>
        <v>0.54545454545454541</v>
      </c>
      <c r="H1338" s="45">
        <v>629900</v>
      </c>
      <c r="I1338" s="44">
        <f t="shared" si="61"/>
        <v>0.53054897226072828</v>
      </c>
      <c r="J1338" s="45">
        <v>669900</v>
      </c>
      <c r="K1338" s="44">
        <f t="shared" si="62"/>
        <v>0.5007378258730939</v>
      </c>
    </row>
    <row r="1339" spans="1:11">
      <c r="A1339" t="s">
        <v>8032</v>
      </c>
      <c r="B1339" t="s">
        <v>8031</v>
      </c>
      <c r="C1339" s="43">
        <v>30000</v>
      </c>
      <c r="D1339">
        <v>6</v>
      </c>
      <c r="E1339" s="43">
        <v>1341780</v>
      </c>
      <c r="F1339" s="43">
        <v>609900</v>
      </c>
      <c r="G1339" s="44">
        <f t="shared" si="60"/>
        <v>0.54545454545454541</v>
      </c>
      <c r="H1339" s="45">
        <v>629900</v>
      </c>
      <c r="I1339" s="44">
        <f t="shared" si="61"/>
        <v>0.53054897226072828</v>
      </c>
      <c r="J1339" s="45">
        <v>669900</v>
      </c>
      <c r="K1339" s="44">
        <f t="shared" si="62"/>
        <v>0.5007378258730939</v>
      </c>
    </row>
    <row r="1340" spans="1:11">
      <c r="A1340" t="s">
        <v>7557</v>
      </c>
      <c r="B1340" t="s">
        <v>7556</v>
      </c>
      <c r="C1340" s="43">
        <v>30000</v>
      </c>
      <c r="D1340">
        <v>3</v>
      </c>
      <c r="E1340" s="43">
        <v>1341780</v>
      </c>
      <c r="F1340" s="43">
        <v>609900</v>
      </c>
      <c r="G1340" s="44">
        <f t="shared" si="60"/>
        <v>0.54545454545454541</v>
      </c>
      <c r="H1340" s="45">
        <v>629900</v>
      </c>
      <c r="I1340" s="44">
        <f t="shared" si="61"/>
        <v>0.53054897226072828</v>
      </c>
      <c r="J1340" s="45">
        <v>669900</v>
      </c>
      <c r="K1340" s="44">
        <f t="shared" si="62"/>
        <v>0.5007378258730939</v>
      </c>
    </row>
    <row r="1341" spans="1:11">
      <c r="A1341" t="s">
        <v>8028</v>
      </c>
      <c r="B1341" t="s">
        <v>8027</v>
      </c>
      <c r="C1341" s="43">
        <v>30000</v>
      </c>
      <c r="D1341">
        <v>0</v>
      </c>
      <c r="E1341" s="43">
        <v>1341780</v>
      </c>
      <c r="F1341" s="43">
        <v>609900</v>
      </c>
      <c r="G1341" s="44">
        <f t="shared" si="60"/>
        <v>0.54545454545454541</v>
      </c>
      <c r="H1341" s="45">
        <v>629900</v>
      </c>
      <c r="I1341" s="44">
        <f t="shared" si="61"/>
        <v>0.53054897226072828</v>
      </c>
      <c r="J1341" s="45">
        <v>669900</v>
      </c>
      <c r="K1341" s="44">
        <f t="shared" si="62"/>
        <v>0.5007378258730939</v>
      </c>
    </row>
    <row r="1342" spans="1:11">
      <c r="A1342" t="s">
        <v>8040</v>
      </c>
      <c r="B1342" t="s">
        <v>8039</v>
      </c>
      <c r="C1342" s="43">
        <v>30000</v>
      </c>
      <c r="D1342">
        <v>0</v>
      </c>
      <c r="E1342" s="43">
        <v>1341780</v>
      </c>
      <c r="F1342" s="43">
        <v>609900</v>
      </c>
      <c r="G1342" s="44">
        <f t="shared" si="60"/>
        <v>0.54545454545454541</v>
      </c>
      <c r="H1342" s="45">
        <v>629900</v>
      </c>
      <c r="I1342" s="44">
        <f t="shared" si="61"/>
        <v>0.53054897226072828</v>
      </c>
      <c r="J1342" s="45">
        <v>669900</v>
      </c>
      <c r="K1342" s="44">
        <f t="shared" si="62"/>
        <v>0.5007378258730939</v>
      </c>
    </row>
    <row r="1343" spans="1:11">
      <c r="A1343" t="s">
        <v>7889</v>
      </c>
      <c r="B1343" t="s">
        <v>7888</v>
      </c>
      <c r="C1343" s="43">
        <v>30000</v>
      </c>
      <c r="D1343">
        <v>10</v>
      </c>
      <c r="E1343" s="43">
        <v>1341780</v>
      </c>
      <c r="F1343" s="43">
        <v>609900</v>
      </c>
      <c r="G1343" s="44">
        <f t="shared" si="60"/>
        <v>0.54545454545454541</v>
      </c>
      <c r="H1343" s="45">
        <v>629900</v>
      </c>
      <c r="I1343" s="44">
        <f t="shared" si="61"/>
        <v>0.53054897226072828</v>
      </c>
      <c r="J1343" s="45">
        <v>669900</v>
      </c>
      <c r="K1343" s="44">
        <f t="shared" si="62"/>
        <v>0.5007378258730939</v>
      </c>
    </row>
    <row r="1344" spans="1:11">
      <c r="A1344" t="s">
        <v>9852</v>
      </c>
      <c r="B1344" t="s">
        <v>9853</v>
      </c>
      <c r="C1344" s="43">
        <v>30000</v>
      </c>
      <c r="D1344">
        <v>100</v>
      </c>
      <c r="E1344" s="43">
        <v>1341780</v>
      </c>
      <c r="F1344" s="43">
        <v>609900</v>
      </c>
      <c r="G1344" s="44">
        <f t="shared" si="60"/>
        <v>0.54545454545454541</v>
      </c>
      <c r="H1344" s="45">
        <v>629900</v>
      </c>
      <c r="I1344" s="44">
        <f t="shared" si="61"/>
        <v>0.53054897226072828</v>
      </c>
      <c r="J1344" s="45">
        <v>669900</v>
      </c>
      <c r="K1344" s="44">
        <f t="shared" si="62"/>
        <v>0.5007378258730939</v>
      </c>
    </row>
    <row r="1345" spans="1:11">
      <c r="A1345" t="s">
        <v>9854</v>
      </c>
      <c r="B1345" t="s">
        <v>9855</v>
      </c>
      <c r="C1345" s="43">
        <v>30000</v>
      </c>
      <c r="D1345">
        <v>7</v>
      </c>
      <c r="E1345" s="43">
        <v>1341780</v>
      </c>
      <c r="F1345" s="43">
        <v>609900</v>
      </c>
      <c r="G1345" s="44">
        <f t="shared" si="60"/>
        <v>0.54545454545454541</v>
      </c>
      <c r="H1345" s="45">
        <v>629900</v>
      </c>
      <c r="I1345" s="44">
        <f t="shared" si="61"/>
        <v>0.53054897226072828</v>
      </c>
      <c r="J1345" s="45">
        <v>669900</v>
      </c>
      <c r="K1345" s="44">
        <f t="shared" si="62"/>
        <v>0.5007378258730939</v>
      </c>
    </row>
    <row r="1346" spans="1:11">
      <c r="A1346" t="s">
        <v>9856</v>
      </c>
      <c r="B1346" t="s">
        <v>3677</v>
      </c>
      <c r="C1346" s="43">
        <v>20000</v>
      </c>
      <c r="D1346">
        <v>10</v>
      </c>
      <c r="E1346" s="43">
        <v>1341780</v>
      </c>
      <c r="F1346" s="43">
        <v>609900</v>
      </c>
      <c r="G1346" s="44">
        <f t="shared" ref="G1346:G1409" si="63">1-(F1346/E1346)</f>
        <v>0.54545454545454541</v>
      </c>
      <c r="H1346" s="45">
        <v>629900</v>
      </c>
      <c r="I1346" s="44">
        <f t="shared" ref="I1346:I1409" si="64">1-(H1346/E1346)</f>
        <v>0.53054897226072828</v>
      </c>
      <c r="J1346" s="45">
        <v>669900</v>
      </c>
      <c r="K1346" s="44">
        <f t="shared" ref="K1346:K1409" si="65">1-(J1346/E1346)</f>
        <v>0.5007378258730939</v>
      </c>
    </row>
    <row r="1347" spans="1:11">
      <c r="A1347" t="s">
        <v>9857</v>
      </c>
      <c r="B1347" t="s">
        <v>9858</v>
      </c>
      <c r="C1347" s="43">
        <v>50000</v>
      </c>
      <c r="D1347">
        <v>100</v>
      </c>
      <c r="E1347" s="43">
        <v>1239800</v>
      </c>
      <c r="F1347" s="43">
        <v>619900</v>
      </c>
      <c r="G1347" s="44">
        <f t="shared" si="63"/>
        <v>0.5</v>
      </c>
      <c r="H1347" s="45">
        <v>639900</v>
      </c>
      <c r="I1347" s="44">
        <f t="shared" si="64"/>
        <v>0.48386836586546222</v>
      </c>
      <c r="J1347" s="45">
        <v>679900</v>
      </c>
      <c r="K1347" s="44">
        <f t="shared" si="65"/>
        <v>0.45160509759638656</v>
      </c>
    </row>
    <row r="1348" spans="1:11">
      <c r="A1348" t="s">
        <v>9859</v>
      </c>
      <c r="B1348" t="s">
        <v>9860</v>
      </c>
      <c r="C1348" s="43">
        <v>30000</v>
      </c>
      <c r="D1348" t="s">
        <v>8592</v>
      </c>
      <c r="E1348" s="43">
        <v>1239800</v>
      </c>
      <c r="F1348" s="43">
        <v>619900</v>
      </c>
      <c r="G1348" s="44">
        <f t="shared" si="63"/>
        <v>0.5</v>
      </c>
      <c r="H1348" s="45">
        <v>639900</v>
      </c>
      <c r="I1348" s="44">
        <f t="shared" si="64"/>
        <v>0.48386836586546222</v>
      </c>
      <c r="J1348" s="45">
        <v>679900</v>
      </c>
      <c r="K1348" s="44">
        <f t="shared" si="65"/>
        <v>0.45160509759638656</v>
      </c>
    </row>
    <row r="1349" spans="1:11">
      <c r="A1349" t="s">
        <v>9861</v>
      </c>
      <c r="B1349" t="s">
        <v>9862</v>
      </c>
      <c r="C1349" s="43">
        <v>140000</v>
      </c>
      <c r="D1349">
        <v>100</v>
      </c>
      <c r="E1349" s="43">
        <v>1239800</v>
      </c>
      <c r="F1349" s="43">
        <v>619900</v>
      </c>
      <c r="G1349" s="44">
        <f t="shared" si="63"/>
        <v>0.5</v>
      </c>
      <c r="H1349" s="45">
        <v>639900</v>
      </c>
      <c r="I1349" s="44">
        <f t="shared" si="64"/>
        <v>0.48386836586546222</v>
      </c>
      <c r="J1349" s="45">
        <v>679900</v>
      </c>
      <c r="K1349" s="44">
        <f t="shared" si="65"/>
        <v>0.45160509759638656</v>
      </c>
    </row>
    <row r="1350" spans="1:11">
      <c r="A1350" t="s">
        <v>9863</v>
      </c>
      <c r="B1350" t="s">
        <v>9864</v>
      </c>
      <c r="C1350" s="43">
        <v>30000</v>
      </c>
      <c r="D1350">
        <v>100</v>
      </c>
      <c r="E1350" s="43">
        <v>1239800</v>
      </c>
      <c r="F1350" s="43">
        <v>619900</v>
      </c>
      <c r="G1350" s="44">
        <f t="shared" si="63"/>
        <v>0.5</v>
      </c>
      <c r="H1350" s="45">
        <v>639900</v>
      </c>
      <c r="I1350" s="44">
        <f t="shared" si="64"/>
        <v>0.48386836586546222</v>
      </c>
      <c r="J1350" s="45">
        <v>679900</v>
      </c>
      <c r="K1350" s="44">
        <f t="shared" si="65"/>
        <v>0.45160509759638656</v>
      </c>
    </row>
    <row r="1351" spans="1:11">
      <c r="A1351" t="s">
        <v>9865</v>
      </c>
      <c r="B1351" t="s">
        <v>9866</v>
      </c>
      <c r="C1351" s="43">
        <v>30000</v>
      </c>
      <c r="D1351">
        <v>0</v>
      </c>
      <c r="E1351" s="43">
        <v>1239800</v>
      </c>
      <c r="F1351" s="43">
        <v>619900</v>
      </c>
      <c r="G1351" s="44">
        <f t="shared" si="63"/>
        <v>0.5</v>
      </c>
      <c r="H1351" s="45">
        <v>639900</v>
      </c>
      <c r="I1351" s="44">
        <f t="shared" si="64"/>
        <v>0.48386836586546222</v>
      </c>
      <c r="J1351" s="45">
        <v>679900</v>
      </c>
      <c r="K1351" s="44">
        <f t="shared" si="65"/>
        <v>0.45160509759638656</v>
      </c>
    </row>
    <row r="1352" spans="1:11" ht="15.75" customHeight="1">
      <c r="A1352" t="s">
        <v>9867</v>
      </c>
      <c r="B1352" t="s">
        <v>9868</v>
      </c>
      <c r="C1352" s="43">
        <v>30000</v>
      </c>
      <c r="D1352">
        <v>0</v>
      </c>
      <c r="E1352" s="43">
        <v>1239800</v>
      </c>
      <c r="F1352" s="43">
        <v>619900</v>
      </c>
      <c r="G1352" s="44">
        <f t="shared" si="63"/>
        <v>0.5</v>
      </c>
      <c r="H1352" s="45">
        <v>639900</v>
      </c>
      <c r="I1352" s="44">
        <f t="shared" si="64"/>
        <v>0.48386836586546222</v>
      </c>
      <c r="J1352" s="45">
        <v>679900</v>
      </c>
      <c r="K1352" s="44">
        <f t="shared" si="65"/>
        <v>0.45160509759638656</v>
      </c>
    </row>
    <row r="1353" spans="1:11">
      <c r="A1353" t="s">
        <v>9869</v>
      </c>
      <c r="B1353" t="s">
        <v>9870</v>
      </c>
      <c r="C1353" s="43">
        <v>30000</v>
      </c>
      <c r="D1353">
        <v>58</v>
      </c>
      <c r="E1353" s="43">
        <v>1239800</v>
      </c>
      <c r="F1353" s="43">
        <v>619900</v>
      </c>
      <c r="G1353" s="44">
        <f t="shared" si="63"/>
        <v>0.5</v>
      </c>
      <c r="H1353" s="45">
        <v>639900</v>
      </c>
      <c r="I1353" s="44">
        <f t="shared" si="64"/>
        <v>0.48386836586546222</v>
      </c>
      <c r="J1353" s="45">
        <v>679900</v>
      </c>
      <c r="K1353" s="44">
        <f t="shared" si="65"/>
        <v>0.45160509759638656</v>
      </c>
    </row>
    <row r="1354" spans="1:11">
      <c r="A1354" t="s">
        <v>9871</v>
      </c>
      <c r="B1354" t="s">
        <v>9872</v>
      </c>
      <c r="C1354" s="43">
        <v>30000</v>
      </c>
      <c r="D1354">
        <v>10</v>
      </c>
      <c r="E1354" s="43">
        <v>1239800</v>
      </c>
      <c r="F1354" s="43">
        <v>619900</v>
      </c>
      <c r="G1354" s="44">
        <f t="shared" si="63"/>
        <v>0.5</v>
      </c>
      <c r="H1354" s="45">
        <v>639900</v>
      </c>
      <c r="I1354" s="44">
        <f t="shared" si="64"/>
        <v>0.48386836586546222</v>
      </c>
      <c r="J1354" s="45">
        <v>679900</v>
      </c>
      <c r="K1354" s="44">
        <f t="shared" si="65"/>
        <v>0.45160509759638656</v>
      </c>
    </row>
    <row r="1355" spans="1:11">
      <c r="A1355" t="s">
        <v>5869</v>
      </c>
      <c r="B1355" t="s">
        <v>5868</v>
      </c>
      <c r="C1355" s="43">
        <v>30000</v>
      </c>
      <c r="D1355">
        <v>20</v>
      </c>
      <c r="E1355" s="43">
        <v>1363780</v>
      </c>
      <c r="F1355" s="43">
        <v>619900</v>
      </c>
      <c r="G1355" s="44">
        <f t="shared" si="63"/>
        <v>0.54545454545454541</v>
      </c>
      <c r="H1355" s="45">
        <v>639900</v>
      </c>
      <c r="I1355" s="44">
        <f t="shared" si="64"/>
        <v>0.53078942351405645</v>
      </c>
      <c r="J1355" s="45">
        <v>679900</v>
      </c>
      <c r="K1355" s="44">
        <f t="shared" si="65"/>
        <v>0.50145917963307862</v>
      </c>
    </row>
    <row r="1356" spans="1:11">
      <c r="A1356" t="s">
        <v>8114</v>
      </c>
      <c r="B1356" t="s">
        <v>8113</v>
      </c>
      <c r="C1356" s="43">
        <v>30000</v>
      </c>
      <c r="D1356">
        <v>1</v>
      </c>
      <c r="E1356" s="43">
        <v>1363780</v>
      </c>
      <c r="F1356" s="43">
        <v>619900</v>
      </c>
      <c r="G1356" s="44">
        <f t="shared" si="63"/>
        <v>0.54545454545454541</v>
      </c>
      <c r="H1356" s="45">
        <v>639900</v>
      </c>
      <c r="I1356" s="44">
        <f t="shared" si="64"/>
        <v>0.53078942351405645</v>
      </c>
      <c r="J1356" s="45">
        <v>679900</v>
      </c>
      <c r="K1356" s="44">
        <f t="shared" si="65"/>
        <v>0.50145917963307862</v>
      </c>
    </row>
    <row r="1357" spans="1:11">
      <c r="A1357" t="s">
        <v>7921</v>
      </c>
      <c r="B1357" t="s">
        <v>7920</v>
      </c>
      <c r="C1357" s="43">
        <v>30000</v>
      </c>
      <c r="D1357">
        <v>1</v>
      </c>
      <c r="E1357" s="43">
        <v>1363780</v>
      </c>
      <c r="F1357" s="43">
        <v>619900</v>
      </c>
      <c r="G1357" s="44">
        <f t="shared" si="63"/>
        <v>0.54545454545454541</v>
      </c>
      <c r="H1357" s="45">
        <v>639900</v>
      </c>
      <c r="I1357" s="44">
        <f t="shared" si="64"/>
        <v>0.53078942351405645</v>
      </c>
      <c r="J1357" s="45">
        <v>679900</v>
      </c>
      <c r="K1357" s="44">
        <f t="shared" si="65"/>
        <v>0.50145917963307862</v>
      </c>
    </row>
    <row r="1358" spans="1:11" ht="15.75" customHeight="1">
      <c r="A1358" t="s">
        <v>7459</v>
      </c>
      <c r="B1358" t="s">
        <v>7458</v>
      </c>
      <c r="C1358" s="43">
        <v>30000</v>
      </c>
      <c r="D1358">
        <v>100</v>
      </c>
      <c r="E1358" s="43">
        <v>1363780</v>
      </c>
      <c r="F1358" s="43">
        <v>619900</v>
      </c>
      <c r="G1358" s="44">
        <f t="shared" si="63"/>
        <v>0.54545454545454541</v>
      </c>
      <c r="H1358" s="45">
        <v>639900</v>
      </c>
      <c r="I1358" s="44">
        <f t="shared" si="64"/>
        <v>0.53078942351405645</v>
      </c>
      <c r="J1358" s="45">
        <v>679900</v>
      </c>
      <c r="K1358" s="44">
        <f t="shared" si="65"/>
        <v>0.50145917963307862</v>
      </c>
    </row>
    <row r="1359" spans="1:11">
      <c r="A1359" t="s">
        <v>7939</v>
      </c>
      <c r="B1359" t="s">
        <v>7938</v>
      </c>
      <c r="C1359" s="43">
        <v>30000</v>
      </c>
      <c r="D1359">
        <v>0</v>
      </c>
      <c r="E1359" s="43">
        <v>1363780</v>
      </c>
      <c r="F1359" s="43">
        <v>619900</v>
      </c>
      <c r="G1359" s="44">
        <f t="shared" si="63"/>
        <v>0.54545454545454541</v>
      </c>
      <c r="H1359" s="45">
        <v>639900</v>
      </c>
      <c r="I1359" s="44">
        <f t="shared" si="64"/>
        <v>0.53078942351405645</v>
      </c>
      <c r="J1359" s="45">
        <v>679900</v>
      </c>
      <c r="K1359" s="44">
        <f t="shared" si="65"/>
        <v>0.50145917963307862</v>
      </c>
    </row>
    <row r="1360" spans="1:11">
      <c r="A1360" t="s">
        <v>7565</v>
      </c>
      <c r="B1360" t="s">
        <v>7564</v>
      </c>
      <c r="C1360" s="43">
        <v>30000</v>
      </c>
      <c r="D1360">
        <v>100</v>
      </c>
      <c r="E1360" s="43">
        <v>1363780</v>
      </c>
      <c r="F1360" s="43">
        <v>619900</v>
      </c>
      <c r="G1360" s="44">
        <f t="shared" si="63"/>
        <v>0.54545454545454541</v>
      </c>
      <c r="H1360" s="45">
        <v>639900</v>
      </c>
      <c r="I1360" s="44">
        <f t="shared" si="64"/>
        <v>0.53078942351405645</v>
      </c>
      <c r="J1360" s="45">
        <v>679900</v>
      </c>
      <c r="K1360" s="44">
        <f t="shared" si="65"/>
        <v>0.50145917963307862</v>
      </c>
    </row>
    <row r="1361" spans="1:11">
      <c r="A1361" t="s">
        <v>7887</v>
      </c>
      <c r="B1361" t="s">
        <v>9873</v>
      </c>
      <c r="C1361" s="43">
        <v>30000</v>
      </c>
      <c r="D1361">
        <v>0</v>
      </c>
      <c r="E1361" s="43">
        <v>1363780</v>
      </c>
      <c r="F1361" s="43">
        <v>619900</v>
      </c>
      <c r="G1361" s="44">
        <f t="shared" si="63"/>
        <v>0.54545454545454541</v>
      </c>
      <c r="H1361" s="45">
        <v>639900</v>
      </c>
      <c r="I1361" s="44">
        <f t="shared" si="64"/>
        <v>0.53078942351405645</v>
      </c>
      <c r="J1361" s="45">
        <v>679900</v>
      </c>
      <c r="K1361" s="44">
        <f t="shared" si="65"/>
        <v>0.50145917963307862</v>
      </c>
    </row>
    <row r="1362" spans="1:11" ht="15.75" customHeight="1">
      <c r="A1362" t="s">
        <v>8129</v>
      </c>
      <c r="B1362" t="s">
        <v>8128</v>
      </c>
      <c r="C1362" s="43">
        <v>30000</v>
      </c>
      <c r="D1362">
        <v>30</v>
      </c>
      <c r="E1362" s="43">
        <v>1363780</v>
      </c>
      <c r="F1362" s="43">
        <v>619900</v>
      </c>
      <c r="G1362" s="44">
        <f t="shared" si="63"/>
        <v>0.54545454545454541</v>
      </c>
      <c r="H1362" s="45">
        <v>639900</v>
      </c>
      <c r="I1362" s="44">
        <f t="shared" si="64"/>
        <v>0.53078942351405645</v>
      </c>
      <c r="J1362" s="45">
        <v>679900</v>
      </c>
      <c r="K1362" s="44">
        <f t="shared" si="65"/>
        <v>0.50145917963307862</v>
      </c>
    </row>
    <row r="1363" spans="1:11" ht="15.75" customHeight="1">
      <c r="A1363" t="s">
        <v>9874</v>
      </c>
      <c r="B1363" t="s">
        <v>9875</v>
      </c>
      <c r="C1363" s="43">
        <v>30000</v>
      </c>
      <c r="D1363">
        <v>1</v>
      </c>
      <c r="E1363" s="43">
        <v>1239800</v>
      </c>
      <c r="F1363" s="43">
        <v>619900</v>
      </c>
      <c r="G1363" s="44">
        <f t="shared" si="63"/>
        <v>0.5</v>
      </c>
      <c r="H1363" s="45">
        <v>639900</v>
      </c>
      <c r="I1363" s="44">
        <f t="shared" si="64"/>
        <v>0.48386836586546222</v>
      </c>
      <c r="J1363" s="45">
        <v>679900</v>
      </c>
      <c r="K1363" s="44">
        <f t="shared" si="65"/>
        <v>0.45160509759638656</v>
      </c>
    </row>
    <row r="1364" spans="1:11">
      <c r="A1364" t="s">
        <v>9876</v>
      </c>
      <c r="B1364" t="s">
        <v>9877</v>
      </c>
      <c r="C1364" s="43">
        <v>30000</v>
      </c>
      <c r="D1364">
        <v>0</v>
      </c>
      <c r="E1364" s="43">
        <v>1259800</v>
      </c>
      <c r="F1364" s="43">
        <v>629900</v>
      </c>
      <c r="G1364" s="44">
        <f t="shared" si="63"/>
        <v>0.5</v>
      </c>
      <c r="H1364" s="45">
        <v>649900</v>
      </c>
      <c r="I1364" s="44">
        <f t="shared" si="64"/>
        <v>0.48412446420066679</v>
      </c>
      <c r="J1364" s="45">
        <v>689900</v>
      </c>
      <c r="K1364" s="44">
        <f t="shared" si="65"/>
        <v>0.45237339260200027</v>
      </c>
    </row>
    <row r="1365" spans="1:11">
      <c r="A1365" t="s">
        <v>9878</v>
      </c>
      <c r="B1365" t="s">
        <v>9879</v>
      </c>
      <c r="C1365" s="43">
        <v>30000</v>
      </c>
      <c r="D1365">
        <v>10</v>
      </c>
      <c r="E1365" s="43">
        <v>1259800</v>
      </c>
      <c r="F1365" s="43">
        <v>629900</v>
      </c>
      <c r="G1365" s="44">
        <f t="shared" si="63"/>
        <v>0.5</v>
      </c>
      <c r="H1365" s="45">
        <v>649900</v>
      </c>
      <c r="I1365" s="44">
        <f t="shared" si="64"/>
        <v>0.48412446420066679</v>
      </c>
      <c r="J1365" s="45">
        <v>689900</v>
      </c>
      <c r="K1365" s="44">
        <f t="shared" si="65"/>
        <v>0.45237339260200027</v>
      </c>
    </row>
    <row r="1366" spans="1:11">
      <c r="A1366" t="s">
        <v>9880</v>
      </c>
      <c r="B1366" t="s">
        <v>9881</v>
      </c>
      <c r="C1366" s="43">
        <v>30000</v>
      </c>
      <c r="D1366">
        <v>0</v>
      </c>
      <c r="E1366" s="43">
        <v>1259800</v>
      </c>
      <c r="F1366" s="43">
        <v>629900</v>
      </c>
      <c r="G1366" s="44">
        <f t="shared" si="63"/>
        <v>0.5</v>
      </c>
      <c r="H1366" s="45">
        <v>649900</v>
      </c>
      <c r="I1366" s="44">
        <f t="shared" si="64"/>
        <v>0.48412446420066679</v>
      </c>
      <c r="J1366" s="45">
        <v>689900</v>
      </c>
      <c r="K1366" s="44">
        <f t="shared" si="65"/>
        <v>0.45237339260200027</v>
      </c>
    </row>
    <row r="1367" spans="1:11">
      <c r="A1367" t="s">
        <v>6409</v>
      </c>
      <c r="B1367" t="s">
        <v>6408</v>
      </c>
      <c r="C1367" s="43">
        <v>30000</v>
      </c>
      <c r="D1367">
        <v>3</v>
      </c>
      <c r="E1367" s="43">
        <v>1385780</v>
      </c>
      <c r="F1367" s="43">
        <v>629900</v>
      </c>
      <c r="G1367" s="44">
        <f t="shared" si="63"/>
        <v>0.54545454545454541</v>
      </c>
      <c r="H1367" s="45">
        <v>649900</v>
      </c>
      <c r="I1367" s="44">
        <f t="shared" si="64"/>
        <v>0.53102224018242428</v>
      </c>
      <c r="J1367" s="45">
        <v>689900</v>
      </c>
      <c r="K1367" s="44">
        <f t="shared" si="65"/>
        <v>0.50215762963818211</v>
      </c>
    </row>
    <row r="1368" spans="1:11">
      <c r="A1368" t="s">
        <v>9882</v>
      </c>
      <c r="B1368" t="s">
        <v>9883</v>
      </c>
      <c r="C1368" s="43">
        <v>30000</v>
      </c>
      <c r="D1368">
        <v>0</v>
      </c>
      <c r="E1368" s="43">
        <v>1259800</v>
      </c>
      <c r="F1368" s="43">
        <v>629900</v>
      </c>
      <c r="G1368" s="44">
        <f t="shared" si="63"/>
        <v>0.5</v>
      </c>
      <c r="H1368" s="45">
        <v>649900</v>
      </c>
      <c r="I1368" s="44">
        <f t="shared" si="64"/>
        <v>0.48412446420066679</v>
      </c>
      <c r="J1368" s="45">
        <v>689900</v>
      </c>
      <c r="K1368" s="44">
        <f t="shared" si="65"/>
        <v>0.45237339260200027</v>
      </c>
    </row>
    <row r="1369" spans="1:11">
      <c r="A1369" t="s">
        <v>9884</v>
      </c>
      <c r="B1369" t="s">
        <v>4248</v>
      </c>
      <c r="C1369" s="43">
        <v>20000</v>
      </c>
      <c r="D1369">
        <v>91</v>
      </c>
      <c r="E1369" s="43">
        <v>1259800</v>
      </c>
      <c r="F1369" s="43">
        <v>629900</v>
      </c>
      <c r="G1369" s="44">
        <f t="shared" si="63"/>
        <v>0.5</v>
      </c>
      <c r="H1369" s="45">
        <v>649900</v>
      </c>
      <c r="I1369" s="44">
        <f t="shared" si="64"/>
        <v>0.48412446420066679</v>
      </c>
      <c r="J1369" s="45">
        <v>689900</v>
      </c>
      <c r="K1369" s="44">
        <f t="shared" si="65"/>
        <v>0.45237339260200027</v>
      </c>
    </row>
    <row r="1370" spans="1:11">
      <c r="A1370" t="s">
        <v>9885</v>
      </c>
      <c r="B1370" t="s">
        <v>9886</v>
      </c>
      <c r="C1370" s="43">
        <v>20000</v>
      </c>
      <c r="D1370">
        <v>1</v>
      </c>
      <c r="E1370" s="43">
        <v>1259800</v>
      </c>
      <c r="F1370" s="43">
        <v>629900</v>
      </c>
      <c r="G1370" s="44">
        <f t="shared" si="63"/>
        <v>0.5</v>
      </c>
      <c r="H1370" s="45">
        <v>649900</v>
      </c>
      <c r="I1370" s="44">
        <f t="shared" si="64"/>
        <v>0.48412446420066679</v>
      </c>
      <c r="J1370" s="45">
        <v>689900</v>
      </c>
      <c r="K1370" s="44">
        <f t="shared" si="65"/>
        <v>0.45237339260200027</v>
      </c>
    </row>
    <row r="1371" spans="1:11">
      <c r="A1371" t="s">
        <v>9887</v>
      </c>
      <c r="B1371" t="s">
        <v>9888</v>
      </c>
      <c r="C1371" s="43">
        <v>30000</v>
      </c>
      <c r="D1371">
        <v>100</v>
      </c>
      <c r="E1371" s="43">
        <v>1279800</v>
      </c>
      <c r="F1371" s="43">
        <v>639900</v>
      </c>
      <c r="G1371" s="44">
        <f t="shared" si="63"/>
        <v>0.5</v>
      </c>
      <c r="H1371" s="45">
        <v>659900</v>
      </c>
      <c r="I1371" s="44">
        <f t="shared" si="64"/>
        <v>0.48437255821222069</v>
      </c>
      <c r="J1371" s="45">
        <v>699900</v>
      </c>
      <c r="K1371" s="44">
        <f t="shared" si="65"/>
        <v>0.45311767463666197</v>
      </c>
    </row>
    <row r="1372" spans="1:11">
      <c r="A1372" t="s">
        <v>9889</v>
      </c>
      <c r="B1372" t="s">
        <v>9890</v>
      </c>
      <c r="C1372" s="43">
        <v>30000</v>
      </c>
      <c r="D1372">
        <v>10</v>
      </c>
      <c r="E1372" s="43">
        <v>1279800</v>
      </c>
      <c r="F1372" s="43">
        <v>639900</v>
      </c>
      <c r="G1372" s="44">
        <f t="shared" si="63"/>
        <v>0.5</v>
      </c>
      <c r="H1372" s="45">
        <v>659900</v>
      </c>
      <c r="I1372" s="44">
        <f t="shared" si="64"/>
        <v>0.48437255821222069</v>
      </c>
      <c r="J1372" s="45">
        <v>699900</v>
      </c>
      <c r="K1372" s="44">
        <f t="shared" si="65"/>
        <v>0.45311767463666197</v>
      </c>
    </row>
    <row r="1373" spans="1:11">
      <c r="A1373" t="s">
        <v>9891</v>
      </c>
      <c r="B1373" t="s">
        <v>9892</v>
      </c>
      <c r="C1373" s="43">
        <v>30000</v>
      </c>
      <c r="D1373">
        <v>0</v>
      </c>
      <c r="E1373" s="43">
        <v>1279800</v>
      </c>
      <c r="F1373" s="43">
        <v>639900</v>
      </c>
      <c r="G1373" s="44">
        <f t="shared" si="63"/>
        <v>0.5</v>
      </c>
      <c r="H1373" s="45">
        <v>659900</v>
      </c>
      <c r="I1373" s="44">
        <f t="shared" si="64"/>
        <v>0.48437255821222069</v>
      </c>
      <c r="J1373" s="45">
        <v>699900</v>
      </c>
      <c r="K1373" s="44">
        <f t="shared" si="65"/>
        <v>0.45311767463666197</v>
      </c>
    </row>
    <row r="1374" spans="1:11" ht="15.75" customHeight="1">
      <c r="A1374" t="s">
        <v>9893</v>
      </c>
      <c r="B1374" t="s">
        <v>9894</v>
      </c>
      <c r="C1374" s="43">
        <v>30000</v>
      </c>
      <c r="D1374">
        <v>0</v>
      </c>
      <c r="E1374" s="43">
        <v>1279800</v>
      </c>
      <c r="F1374" s="43">
        <v>639900</v>
      </c>
      <c r="G1374" s="44">
        <f t="shared" si="63"/>
        <v>0.5</v>
      </c>
      <c r="H1374" s="45">
        <v>659900</v>
      </c>
      <c r="I1374" s="44">
        <f t="shared" si="64"/>
        <v>0.48437255821222069</v>
      </c>
      <c r="J1374" s="45">
        <v>699900</v>
      </c>
      <c r="K1374" s="44">
        <f t="shared" si="65"/>
        <v>0.45311767463666197</v>
      </c>
    </row>
    <row r="1375" spans="1:11">
      <c r="A1375" t="s">
        <v>9895</v>
      </c>
      <c r="B1375" t="s">
        <v>9896</v>
      </c>
      <c r="C1375" s="43">
        <v>30000</v>
      </c>
      <c r="D1375">
        <v>10</v>
      </c>
      <c r="E1375" s="43">
        <v>1279800</v>
      </c>
      <c r="F1375" s="43">
        <v>639900</v>
      </c>
      <c r="G1375" s="44">
        <f t="shared" si="63"/>
        <v>0.5</v>
      </c>
      <c r="H1375" s="45">
        <v>659900</v>
      </c>
      <c r="I1375" s="44">
        <f t="shared" si="64"/>
        <v>0.48437255821222069</v>
      </c>
      <c r="J1375" s="45">
        <v>699900</v>
      </c>
      <c r="K1375" s="44">
        <f t="shared" si="65"/>
        <v>0.45311767463666197</v>
      </c>
    </row>
    <row r="1376" spans="1:11">
      <c r="A1376" t="s">
        <v>5762</v>
      </c>
      <c r="B1376" t="s">
        <v>5761</v>
      </c>
      <c r="C1376" s="43">
        <v>30000</v>
      </c>
      <c r="D1376">
        <v>10</v>
      </c>
      <c r="E1376" s="43">
        <v>1407780</v>
      </c>
      <c r="F1376" s="43">
        <v>639900</v>
      </c>
      <c r="G1376" s="44">
        <f t="shared" si="63"/>
        <v>0.54545454545454541</v>
      </c>
      <c r="H1376" s="45">
        <v>659900</v>
      </c>
      <c r="I1376" s="44">
        <f t="shared" si="64"/>
        <v>0.53124778019292784</v>
      </c>
      <c r="J1376" s="45">
        <v>699900</v>
      </c>
      <c r="K1376" s="44">
        <f t="shared" si="65"/>
        <v>0.5028342496696927</v>
      </c>
    </row>
    <row r="1377" spans="1:11">
      <c r="A1377" t="s">
        <v>5767</v>
      </c>
      <c r="B1377" t="s">
        <v>5766</v>
      </c>
      <c r="C1377" s="43">
        <v>30000</v>
      </c>
      <c r="D1377">
        <v>0</v>
      </c>
      <c r="E1377" s="43">
        <v>1407780</v>
      </c>
      <c r="F1377" s="43">
        <v>639900</v>
      </c>
      <c r="G1377" s="44">
        <f t="shared" si="63"/>
        <v>0.54545454545454541</v>
      </c>
      <c r="H1377" s="45">
        <v>659900</v>
      </c>
      <c r="I1377" s="44">
        <f t="shared" si="64"/>
        <v>0.53124778019292784</v>
      </c>
      <c r="J1377" s="45">
        <v>699900</v>
      </c>
      <c r="K1377" s="44">
        <f t="shared" si="65"/>
        <v>0.5028342496696927</v>
      </c>
    </row>
    <row r="1378" spans="1:11">
      <c r="A1378" t="s">
        <v>5760</v>
      </c>
      <c r="B1378" t="s">
        <v>5759</v>
      </c>
      <c r="C1378" s="43">
        <v>30000</v>
      </c>
      <c r="D1378">
        <v>2</v>
      </c>
      <c r="E1378" s="43">
        <v>1407780</v>
      </c>
      <c r="F1378" s="43">
        <v>639900</v>
      </c>
      <c r="G1378" s="44">
        <f t="shared" si="63"/>
        <v>0.54545454545454541</v>
      </c>
      <c r="H1378" s="45">
        <v>659900</v>
      </c>
      <c r="I1378" s="44">
        <f t="shared" si="64"/>
        <v>0.53124778019292784</v>
      </c>
      <c r="J1378" s="45">
        <v>699900</v>
      </c>
      <c r="K1378" s="44">
        <f t="shared" si="65"/>
        <v>0.5028342496696927</v>
      </c>
    </row>
    <row r="1379" spans="1:11">
      <c r="A1379" t="s">
        <v>5758</v>
      </c>
      <c r="B1379" t="s">
        <v>5757</v>
      </c>
      <c r="C1379" s="43">
        <v>30000</v>
      </c>
      <c r="D1379">
        <v>2</v>
      </c>
      <c r="E1379" s="43">
        <v>1407780</v>
      </c>
      <c r="F1379" s="43">
        <v>639900</v>
      </c>
      <c r="G1379" s="44">
        <f t="shared" si="63"/>
        <v>0.54545454545454541</v>
      </c>
      <c r="H1379" s="45">
        <v>659900</v>
      </c>
      <c r="I1379" s="44">
        <f t="shared" si="64"/>
        <v>0.53124778019292784</v>
      </c>
      <c r="J1379" s="45">
        <v>699900</v>
      </c>
      <c r="K1379" s="44">
        <f t="shared" si="65"/>
        <v>0.5028342496696927</v>
      </c>
    </row>
    <row r="1380" spans="1:11">
      <c r="A1380" t="s">
        <v>5764</v>
      </c>
      <c r="B1380" t="s">
        <v>5763</v>
      </c>
      <c r="C1380" s="43">
        <v>30000</v>
      </c>
      <c r="D1380">
        <v>0</v>
      </c>
      <c r="E1380" s="43">
        <v>1407780</v>
      </c>
      <c r="F1380" s="43">
        <v>639900</v>
      </c>
      <c r="G1380" s="44">
        <f t="shared" si="63"/>
        <v>0.54545454545454541</v>
      </c>
      <c r="H1380" s="45">
        <v>659900</v>
      </c>
      <c r="I1380" s="44">
        <f t="shared" si="64"/>
        <v>0.53124778019292784</v>
      </c>
      <c r="J1380" s="45">
        <v>699900</v>
      </c>
      <c r="K1380" s="44">
        <f t="shared" si="65"/>
        <v>0.5028342496696927</v>
      </c>
    </row>
    <row r="1381" spans="1:11" ht="15.75" customHeight="1">
      <c r="A1381" t="s">
        <v>5822</v>
      </c>
      <c r="B1381" t="s">
        <v>5821</v>
      </c>
      <c r="C1381" s="43">
        <v>30000</v>
      </c>
      <c r="D1381">
        <v>1</v>
      </c>
      <c r="E1381" s="43">
        <v>1407780</v>
      </c>
      <c r="F1381" s="43">
        <v>639900</v>
      </c>
      <c r="G1381" s="44">
        <f t="shared" si="63"/>
        <v>0.54545454545454541</v>
      </c>
      <c r="H1381" s="45">
        <v>659900</v>
      </c>
      <c r="I1381" s="44">
        <f t="shared" si="64"/>
        <v>0.53124778019292784</v>
      </c>
      <c r="J1381" s="45">
        <v>699900</v>
      </c>
      <c r="K1381" s="44">
        <f t="shared" si="65"/>
        <v>0.5028342496696927</v>
      </c>
    </row>
    <row r="1382" spans="1:11">
      <c r="A1382" t="s">
        <v>2669</v>
      </c>
      <c r="B1382" t="s">
        <v>8082</v>
      </c>
      <c r="C1382" s="43">
        <v>30000</v>
      </c>
      <c r="D1382">
        <v>10</v>
      </c>
      <c r="E1382" s="43">
        <v>1407780</v>
      </c>
      <c r="F1382" s="43">
        <v>639900</v>
      </c>
      <c r="G1382" s="44">
        <f t="shared" si="63"/>
        <v>0.54545454545454541</v>
      </c>
      <c r="H1382" s="45">
        <v>659900</v>
      </c>
      <c r="I1382" s="44">
        <f t="shared" si="64"/>
        <v>0.53124778019292784</v>
      </c>
      <c r="J1382" s="45">
        <v>699900</v>
      </c>
      <c r="K1382" s="44">
        <f t="shared" si="65"/>
        <v>0.5028342496696927</v>
      </c>
    </row>
    <row r="1383" spans="1:11" ht="15.75" customHeight="1">
      <c r="A1383" t="s">
        <v>5826</v>
      </c>
      <c r="B1383" t="s">
        <v>5825</v>
      </c>
      <c r="C1383" s="43">
        <v>30000</v>
      </c>
      <c r="D1383">
        <v>10</v>
      </c>
      <c r="E1383" s="43">
        <v>1407780</v>
      </c>
      <c r="F1383" s="43">
        <v>639900</v>
      </c>
      <c r="G1383" s="44">
        <f t="shared" si="63"/>
        <v>0.54545454545454541</v>
      </c>
      <c r="H1383" s="45">
        <v>659900</v>
      </c>
      <c r="I1383" s="44">
        <f t="shared" si="64"/>
        <v>0.53124778019292784</v>
      </c>
      <c r="J1383" s="45">
        <v>699900</v>
      </c>
      <c r="K1383" s="44">
        <f t="shared" si="65"/>
        <v>0.5028342496696927</v>
      </c>
    </row>
    <row r="1384" spans="1:11">
      <c r="A1384" t="s">
        <v>2671</v>
      </c>
      <c r="B1384" t="s">
        <v>8087</v>
      </c>
      <c r="C1384" s="43">
        <v>30000</v>
      </c>
      <c r="D1384">
        <v>10</v>
      </c>
      <c r="E1384" s="43">
        <v>1407780</v>
      </c>
      <c r="F1384" s="43">
        <v>639900</v>
      </c>
      <c r="G1384" s="44">
        <f t="shared" si="63"/>
        <v>0.54545454545454541</v>
      </c>
      <c r="H1384" s="45">
        <v>659900</v>
      </c>
      <c r="I1384" s="44">
        <f t="shared" si="64"/>
        <v>0.53124778019292784</v>
      </c>
      <c r="J1384" s="45">
        <v>699900</v>
      </c>
      <c r="K1384" s="44">
        <f t="shared" si="65"/>
        <v>0.5028342496696927</v>
      </c>
    </row>
    <row r="1385" spans="1:11">
      <c r="A1385" t="s">
        <v>5824</v>
      </c>
      <c r="B1385" t="s">
        <v>5823</v>
      </c>
      <c r="C1385" s="43">
        <v>30000</v>
      </c>
      <c r="D1385">
        <v>10</v>
      </c>
      <c r="E1385" s="43">
        <v>1407780</v>
      </c>
      <c r="F1385" s="43">
        <v>639900</v>
      </c>
      <c r="G1385" s="44">
        <f t="shared" si="63"/>
        <v>0.54545454545454541</v>
      </c>
      <c r="H1385" s="45">
        <v>659900</v>
      </c>
      <c r="I1385" s="44">
        <f t="shared" si="64"/>
        <v>0.53124778019292784</v>
      </c>
      <c r="J1385" s="45">
        <v>699900</v>
      </c>
      <c r="K1385" s="44">
        <f t="shared" si="65"/>
        <v>0.5028342496696927</v>
      </c>
    </row>
    <row r="1386" spans="1:11">
      <c r="A1386" t="s">
        <v>8183</v>
      </c>
      <c r="B1386" t="s">
        <v>8182</v>
      </c>
      <c r="C1386" s="43">
        <v>30000</v>
      </c>
      <c r="D1386">
        <v>10</v>
      </c>
      <c r="E1386" s="43">
        <v>1407780</v>
      </c>
      <c r="F1386" s="43">
        <v>639900</v>
      </c>
      <c r="G1386" s="44">
        <f t="shared" si="63"/>
        <v>0.54545454545454541</v>
      </c>
      <c r="H1386" s="45">
        <v>659900</v>
      </c>
      <c r="I1386" s="44">
        <f t="shared" si="64"/>
        <v>0.53124778019292784</v>
      </c>
      <c r="J1386" s="45">
        <v>699900</v>
      </c>
      <c r="K1386" s="44">
        <f t="shared" si="65"/>
        <v>0.5028342496696927</v>
      </c>
    </row>
    <row r="1387" spans="1:11">
      <c r="A1387" t="s">
        <v>8180</v>
      </c>
      <c r="B1387" t="s">
        <v>8179</v>
      </c>
      <c r="C1387" s="43">
        <v>30000</v>
      </c>
      <c r="D1387">
        <v>20</v>
      </c>
      <c r="E1387" s="43">
        <v>1407780</v>
      </c>
      <c r="F1387" s="43">
        <v>639900</v>
      </c>
      <c r="G1387" s="44">
        <f t="shared" si="63"/>
        <v>0.54545454545454541</v>
      </c>
      <c r="H1387" s="45">
        <v>659900</v>
      </c>
      <c r="I1387" s="44">
        <f t="shared" si="64"/>
        <v>0.53124778019292784</v>
      </c>
      <c r="J1387" s="45">
        <v>699900</v>
      </c>
      <c r="K1387" s="44">
        <f t="shared" si="65"/>
        <v>0.5028342496696927</v>
      </c>
    </row>
    <row r="1388" spans="1:11" ht="15.75" customHeight="1">
      <c r="A1388" t="s">
        <v>8024</v>
      </c>
      <c r="B1388" t="s">
        <v>8023</v>
      </c>
      <c r="C1388" s="43">
        <v>20000</v>
      </c>
      <c r="D1388">
        <v>2</v>
      </c>
      <c r="E1388" s="43">
        <v>1407780</v>
      </c>
      <c r="F1388" s="43">
        <v>639900</v>
      </c>
      <c r="G1388" s="44">
        <f t="shared" si="63"/>
        <v>0.54545454545454541</v>
      </c>
      <c r="H1388" s="45">
        <v>659900</v>
      </c>
      <c r="I1388" s="44">
        <f t="shared" si="64"/>
        <v>0.53124778019292784</v>
      </c>
      <c r="J1388" s="45">
        <v>699900</v>
      </c>
      <c r="K1388" s="44">
        <f t="shared" si="65"/>
        <v>0.5028342496696927</v>
      </c>
    </row>
    <row r="1389" spans="1:11">
      <c r="A1389" t="s">
        <v>9897</v>
      </c>
      <c r="B1389" t="s">
        <v>9898</v>
      </c>
      <c r="C1389" s="43">
        <v>30000</v>
      </c>
      <c r="D1389">
        <v>3</v>
      </c>
      <c r="E1389" s="43">
        <v>1279800</v>
      </c>
      <c r="F1389" s="43">
        <v>639900</v>
      </c>
      <c r="G1389" s="44">
        <f t="shared" si="63"/>
        <v>0.5</v>
      </c>
      <c r="H1389" s="45">
        <v>659900</v>
      </c>
      <c r="I1389" s="44">
        <f t="shared" si="64"/>
        <v>0.48437255821222069</v>
      </c>
      <c r="J1389" s="45">
        <v>699900</v>
      </c>
      <c r="K1389" s="44">
        <f t="shared" si="65"/>
        <v>0.45311767463666197</v>
      </c>
    </row>
    <row r="1390" spans="1:11">
      <c r="A1390" s="49" t="s">
        <v>9899</v>
      </c>
      <c r="B1390" s="49" t="s">
        <v>9900</v>
      </c>
      <c r="C1390" s="43">
        <v>30000</v>
      </c>
      <c r="D1390">
        <v>10</v>
      </c>
      <c r="E1390" s="43">
        <v>1279800</v>
      </c>
      <c r="F1390" s="43">
        <v>639900</v>
      </c>
      <c r="G1390" s="44">
        <f t="shared" si="63"/>
        <v>0.5</v>
      </c>
      <c r="H1390" s="45">
        <v>659900</v>
      </c>
      <c r="I1390" s="44">
        <f t="shared" si="64"/>
        <v>0.48437255821222069</v>
      </c>
      <c r="J1390" s="45">
        <v>699900</v>
      </c>
      <c r="K1390" s="44">
        <f t="shared" si="65"/>
        <v>0.45311767463666197</v>
      </c>
    </row>
    <row r="1391" spans="1:11">
      <c r="A1391" t="s">
        <v>9901</v>
      </c>
      <c r="B1391" t="s">
        <v>2886</v>
      </c>
      <c r="C1391" s="43">
        <v>50000</v>
      </c>
      <c r="D1391" t="s">
        <v>8592</v>
      </c>
      <c r="E1391" s="43">
        <v>1299800</v>
      </c>
      <c r="F1391" s="43">
        <v>649900</v>
      </c>
      <c r="G1391" s="44">
        <f t="shared" si="63"/>
        <v>0.5</v>
      </c>
      <c r="H1391" s="45">
        <v>669900</v>
      </c>
      <c r="I1391" s="44">
        <f t="shared" si="64"/>
        <v>0.48461301738729035</v>
      </c>
      <c r="J1391" s="45">
        <v>709900</v>
      </c>
      <c r="K1391" s="44">
        <f t="shared" si="65"/>
        <v>0.45383905216187104</v>
      </c>
    </row>
    <row r="1392" spans="1:11">
      <c r="A1392" t="s">
        <v>9902</v>
      </c>
      <c r="B1392" t="s">
        <v>9903</v>
      </c>
      <c r="C1392" s="43">
        <v>30000</v>
      </c>
      <c r="D1392">
        <v>100</v>
      </c>
      <c r="E1392" s="43">
        <v>1429780</v>
      </c>
      <c r="F1392" s="43">
        <v>649900</v>
      </c>
      <c r="G1392" s="44">
        <f t="shared" si="63"/>
        <v>0.54545454545454541</v>
      </c>
      <c r="H1392" s="45">
        <v>669900</v>
      </c>
      <c r="I1392" s="44">
        <f t="shared" si="64"/>
        <v>0.53146637944299124</v>
      </c>
      <c r="J1392" s="45">
        <v>709900</v>
      </c>
      <c r="K1392" s="44">
        <f t="shared" si="65"/>
        <v>0.50349004741988279</v>
      </c>
    </row>
    <row r="1393" spans="1:11">
      <c r="A1393" t="s">
        <v>9904</v>
      </c>
      <c r="B1393" t="s">
        <v>9905</v>
      </c>
      <c r="C1393" s="43">
        <v>30000</v>
      </c>
      <c r="D1393">
        <v>100</v>
      </c>
      <c r="E1393" s="43">
        <v>1429780</v>
      </c>
      <c r="F1393" s="43">
        <v>649900</v>
      </c>
      <c r="G1393" s="44">
        <f t="shared" si="63"/>
        <v>0.54545454545454541</v>
      </c>
      <c r="H1393" s="45">
        <v>669900</v>
      </c>
      <c r="I1393" s="44">
        <f t="shared" si="64"/>
        <v>0.53146637944299124</v>
      </c>
      <c r="J1393" s="45">
        <v>709900</v>
      </c>
      <c r="K1393" s="44">
        <f t="shared" si="65"/>
        <v>0.50349004741988279</v>
      </c>
    </row>
    <row r="1394" spans="1:11">
      <c r="A1394" t="s">
        <v>8152</v>
      </c>
      <c r="B1394" t="s">
        <v>8151</v>
      </c>
      <c r="C1394" s="43">
        <v>30000</v>
      </c>
      <c r="D1394">
        <v>5</v>
      </c>
      <c r="E1394" s="43">
        <v>1429780</v>
      </c>
      <c r="F1394" s="43">
        <v>649900</v>
      </c>
      <c r="G1394" s="44">
        <f t="shared" si="63"/>
        <v>0.54545454545454541</v>
      </c>
      <c r="H1394" s="45">
        <v>669900</v>
      </c>
      <c r="I1394" s="44">
        <f t="shared" si="64"/>
        <v>0.53146637944299124</v>
      </c>
      <c r="J1394" s="45">
        <v>709900</v>
      </c>
      <c r="K1394" s="44">
        <f t="shared" si="65"/>
        <v>0.50349004741988279</v>
      </c>
    </row>
    <row r="1395" spans="1:11">
      <c r="A1395" t="s">
        <v>7363</v>
      </c>
      <c r="B1395" t="s">
        <v>7362</v>
      </c>
      <c r="C1395" s="43">
        <v>30000</v>
      </c>
      <c r="D1395">
        <v>0</v>
      </c>
      <c r="E1395" s="43">
        <v>1429780</v>
      </c>
      <c r="F1395" s="43">
        <v>649900</v>
      </c>
      <c r="G1395" s="44">
        <f t="shared" si="63"/>
        <v>0.54545454545454541</v>
      </c>
      <c r="H1395" s="45">
        <v>669900</v>
      </c>
      <c r="I1395" s="44">
        <f t="shared" si="64"/>
        <v>0.53146637944299124</v>
      </c>
      <c r="J1395" s="45">
        <v>709900</v>
      </c>
      <c r="K1395" s="44">
        <f t="shared" si="65"/>
        <v>0.50349004741988279</v>
      </c>
    </row>
    <row r="1396" spans="1:11">
      <c r="A1396" t="s">
        <v>7337</v>
      </c>
      <c r="B1396" t="s">
        <v>7336</v>
      </c>
      <c r="C1396" s="43">
        <v>30000</v>
      </c>
      <c r="D1396">
        <v>30</v>
      </c>
      <c r="E1396" s="43">
        <v>1429780</v>
      </c>
      <c r="F1396" s="43">
        <v>649900</v>
      </c>
      <c r="G1396" s="44">
        <f t="shared" si="63"/>
        <v>0.54545454545454541</v>
      </c>
      <c r="H1396" s="45">
        <v>669900</v>
      </c>
      <c r="I1396" s="44">
        <f t="shared" si="64"/>
        <v>0.53146637944299124</v>
      </c>
      <c r="J1396" s="45">
        <v>709900</v>
      </c>
      <c r="K1396" s="44">
        <f t="shared" si="65"/>
        <v>0.50349004741988279</v>
      </c>
    </row>
    <row r="1397" spans="1:11">
      <c r="A1397" t="s">
        <v>7324</v>
      </c>
      <c r="B1397" t="s">
        <v>7323</v>
      </c>
      <c r="C1397" s="43">
        <v>30000</v>
      </c>
      <c r="D1397">
        <v>10</v>
      </c>
      <c r="E1397" s="43">
        <v>1429780</v>
      </c>
      <c r="F1397" s="43">
        <v>649900</v>
      </c>
      <c r="G1397" s="44">
        <f t="shared" si="63"/>
        <v>0.54545454545454541</v>
      </c>
      <c r="H1397" s="45">
        <v>669900</v>
      </c>
      <c r="I1397" s="44">
        <f t="shared" si="64"/>
        <v>0.53146637944299124</v>
      </c>
      <c r="J1397" s="45">
        <v>709900</v>
      </c>
      <c r="K1397" s="44">
        <f t="shared" si="65"/>
        <v>0.50349004741988279</v>
      </c>
    </row>
    <row r="1398" spans="1:11">
      <c r="A1398" t="s">
        <v>8160</v>
      </c>
      <c r="B1398" t="s">
        <v>8159</v>
      </c>
      <c r="C1398" s="43">
        <v>30000</v>
      </c>
      <c r="D1398">
        <v>10</v>
      </c>
      <c r="E1398" s="43">
        <v>1429780</v>
      </c>
      <c r="F1398" s="43">
        <v>649900</v>
      </c>
      <c r="G1398" s="44">
        <f t="shared" si="63"/>
        <v>0.54545454545454541</v>
      </c>
      <c r="H1398" s="45">
        <v>669900</v>
      </c>
      <c r="I1398" s="44">
        <f t="shared" si="64"/>
        <v>0.53146637944299124</v>
      </c>
      <c r="J1398" s="45">
        <v>709900</v>
      </c>
      <c r="K1398" s="44">
        <f t="shared" si="65"/>
        <v>0.50349004741988279</v>
      </c>
    </row>
    <row r="1399" spans="1:11">
      <c r="A1399" t="s">
        <v>8026</v>
      </c>
      <c r="B1399" t="s">
        <v>8025</v>
      </c>
      <c r="C1399" s="43">
        <v>30000</v>
      </c>
      <c r="D1399">
        <v>50</v>
      </c>
      <c r="E1399" s="43">
        <v>1429780</v>
      </c>
      <c r="F1399" s="43">
        <v>649900</v>
      </c>
      <c r="G1399" s="44">
        <f t="shared" si="63"/>
        <v>0.54545454545454541</v>
      </c>
      <c r="H1399" s="45">
        <v>669900</v>
      </c>
      <c r="I1399" s="44">
        <f t="shared" si="64"/>
        <v>0.53146637944299124</v>
      </c>
      <c r="J1399" s="45">
        <v>709900</v>
      </c>
      <c r="K1399" s="44">
        <f t="shared" si="65"/>
        <v>0.50349004741988279</v>
      </c>
    </row>
    <row r="1400" spans="1:11" ht="15.75" customHeight="1">
      <c r="A1400" t="s">
        <v>9906</v>
      </c>
      <c r="B1400" t="s">
        <v>9907</v>
      </c>
      <c r="C1400" s="43">
        <v>30000</v>
      </c>
      <c r="D1400">
        <v>100</v>
      </c>
      <c r="E1400" s="43">
        <v>1429780</v>
      </c>
      <c r="F1400" s="43">
        <v>649900</v>
      </c>
      <c r="G1400" s="44">
        <f t="shared" si="63"/>
        <v>0.54545454545454541</v>
      </c>
      <c r="H1400" s="45">
        <v>669900</v>
      </c>
      <c r="I1400" s="44">
        <f t="shared" si="64"/>
        <v>0.53146637944299124</v>
      </c>
      <c r="J1400" s="45">
        <v>709900</v>
      </c>
      <c r="K1400" s="44">
        <f t="shared" si="65"/>
        <v>0.50349004741988279</v>
      </c>
    </row>
    <row r="1401" spans="1:11" ht="15.75" customHeight="1">
      <c r="A1401" t="s">
        <v>8038</v>
      </c>
      <c r="B1401" t="s">
        <v>8037</v>
      </c>
      <c r="C1401" s="43">
        <v>30000</v>
      </c>
      <c r="D1401">
        <v>100</v>
      </c>
      <c r="E1401" s="43">
        <v>1429780</v>
      </c>
      <c r="F1401" s="43">
        <v>649900</v>
      </c>
      <c r="G1401" s="44">
        <f t="shared" si="63"/>
        <v>0.54545454545454541</v>
      </c>
      <c r="H1401" s="45">
        <v>669900</v>
      </c>
      <c r="I1401" s="44">
        <f t="shared" si="64"/>
        <v>0.53146637944299124</v>
      </c>
      <c r="J1401" s="45">
        <v>709900</v>
      </c>
      <c r="K1401" s="44">
        <f t="shared" si="65"/>
        <v>0.50349004741988279</v>
      </c>
    </row>
    <row r="1402" spans="1:11">
      <c r="A1402" t="s">
        <v>7563</v>
      </c>
      <c r="B1402" t="s">
        <v>7562</v>
      </c>
      <c r="C1402" s="43">
        <v>30000</v>
      </c>
      <c r="D1402">
        <v>36</v>
      </c>
      <c r="E1402" s="43">
        <v>1429780</v>
      </c>
      <c r="F1402" s="43">
        <v>649900</v>
      </c>
      <c r="G1402" s="44">
        <f t="shared" si="63"/>
        <v>0.54545454545454541</v>
      </c>
      <c r="H1402" s="45">
        <v>669900</v>
      </c>
      <c r="I1402" s="44">
        <f t="shared" si="64"/>
        <v>0.53146637944299124</v>
      </c>
      <c r="J1402" s="45">
        <v>709900</v>
      </c>
      <c r="K1402" s="44">
        <f t="shared" si="65"/>
        <v>0.50349004741988279</v>
      </c>
    </row>
    <row r="1403" spans="1:11">
      <c r="A1403" t="s">
        <v>8044</v>
      </c>
      <c r="B1403" t="s">
        <v>8043</v>
      </c>
      <c r="C1403" s="43">
        <v>30000</v>
      </c>
      <c r="D1403">
        <v>1</v>
      </c>
      <c r="E1403" s="43">
        <v>1429780</v>
      </c>
      <c r="F1403" s="43">
        <v>649900</v>
      </c>
      <c r="G1403" s="44">
        <f t="shared" si="63"/>
        <v>0.54545454545454541</v>
      </c>
      <c r="H1403" s="45">
        <v>669900</v>
      </c>
      <c r="I1403" s="44">
        <f t="shared" si="64"/>
        <v>0.53146637944299124</v>
      </c>
      <c r="J1403" s="45">
        <v>709900</v>
      </c>
      <c r="K1403" s="44">
        <f t="shared" si="65"/>
        <v>0.50349004741988279</v>
      </c>
    </row>
    <row r="1404" spans="1:11" ht="15.75" customHeight="1">
      <c r="A1404" t="s">
        <v>7492</v>
      </c>
      <c r="B1404" t="s">
        <v>7491</v>
      </c>
      <c r="C1404" s="43">
        <v>30000</v>
      </c>
      <c r="D1404">
        <v>110</v>
      </c>
      <c r="E1404" s="43">
        <v>1429780</v>
      </c>
      <c r="F1404" s="43">
        <v>649900</v>
      </c>
      <c r="G1404" s="44">
        <f t="shared" si="63"/>
        <v>0.54545454545454541</v>
      </c>
      <c r="H1404" s="45">
        <v>669900</v>
      </c>
      <c r="I1404" s="44">
        <f t="shared" si="64"/>
        <v>0.53146637944299124</v>
      </c>
      <c r="J1404" s="45">
        <v>709900</v>
      </c>
      <c r="K1404" s="44">
        <f t="shared" si="65"/>
        <v>0.50349004741988279</v>
      </c>
    </row>
    <row r="1405" spans="1:11" ht="15.75" customHeight="1">
      <c r="A1405" t="s">
        <v>9908</v>
      </c>
      <c r="B1405" t="s">
        <v>9909</v>
      </c>
      <c r="C1405" s="43">
        <v>20000</v>
      </c>
      <c r="D1405">
        <v>15</v>
      </c>
      <c r="E1405" s="43">
        <v>1299800</v>
      </c>
      <c r="F1405" s="43">
        <v>649900</v>
      </c>
      <c r="G1405" s="44">
        <f t="shared" si="63"/>
        <v>0.5</v>
      </c>
      <c r="H1405" s="45">
        <v>669900</v>
      </c>
      <c r="I1405" s="44">
        <f t="shared" si="64"/>
        <v>0.48461301738729035</v>
      </c>
      <c r="J1405" s="45">
        <v>709900</v>
      </c>
      <c r="K1405" s="44">
        <f t="shared" si="65"/>
        <v>0.45383905216187104</v>
      </c>
    </row>
    <row r="1406" spans="1:11" ht="15.75" customHeight="1">
      <c r="A1406" t="s">
        <v>9910</v>
      </c>
      <c r="B1406" t="s">
        <v>9911</v>
      </c>
      <c r="C1406" s="43">
        <v>20000</v>
      </c>
      <c r="D1406">
        <v>0</v>
      </c>
      <c r="E1406" s="43">
        <v>1299800</v>
      </c>
      <c r="F1406" s="43">
        <v>649900</v>
      </c>
      <c r="G1406" s="44">
        <f t="shared" si="63"/>
        <v>0.5</v>
      </c>
      <c r="H1406" s="45">
        <v>669900</v>
      </c>
      <c r="I1406" s="44">
        <f t="shared" si="64"/>
        <v>0.48461301738729035</v>
      </c>
      <c r="J1406" s="45">
        <v>709900</v>
      </c>
      <c r="K1406" s="44">
        <f t="shared" si="65"/>
        <v>0.45383905216187104</v>
      </c>
    </row>
    <row r="1407" spans="1:11">
      <c r="A1407" t="s">
        <v>9912</v>
      </c>
      <c r="B1407" t="s">
        <v>9913</v>
      </c>
      <c r="C1407" s="43">
        <v>20000</v>
      </c>
      <c r="D1407">
        <v>0</v>
      </c>
      <c r="E1407" s="43">
        <v>1429780</v>
      </c>
      <c r="F1407" s="43">
        <v>649900</v>
      </c>
      <c r="G1407" s="44">
        <f t="shared" si="63"/>
        <v>0.54545454545454541</v>
      </c>
      <c r="H1407" s="45">
        <v>669900</v>
      </c>
      <c r="I1407" s="44">
        <f t="shared" si="64"/>
        <v>0.53146637944299124</v>
      </c>
      <c r="J1407" s="45">
        <v>709900</v>
      </c>
      <c r="K1407" s="44">
        <f t="shared" si="65"/>
        <v>0.50349004741988279</v>
      </c>
    </row>
    <row r="1408" spans="1:11">
      <c r="A1408" t="s">
        <v>9914</v>
      </c>
      <c r="B1408" t="s">
        <v>9915</v>
      </c>
      <c r="C1408" s="43">
        <v>30000</v>
      </c>
      <c r="D1408">
        <v>100</v>
      </c>
      <c r="E1408" s="43">
        <v>1429780</v>
      </c>
      <c r="F1408" s="43">
        <v>649900</v>
      </c>
      <c r="G1408" s="44">
        <f t="shared" si="63"/>
        <v>0.54545454545454541</v>
      </c>
      <c r="H1408" s="45">
        <v>669900</v>
      </c>
      <c r="I1408" s="44">
        <f t="shared" si="64"/>
        <v>0.53146637944299124</v>
      </c>
      <c r="J1408" s="45">
        <v>709900</v>
      </c>
      <c r="K1408" s="44">
        <f t="shared" si="65"/>
        <v>0.50349004741988279</v>
      </c>
    </row>
    <row r="1409" spans="1:11">
      <c r="A1409" t="s">
        <v>9916</v>
      </c>
      <c r="B1409" t="s">
        <v>9917</v>
      </c>
      <c r="C1409" s="43">
        <v>30000</v>
      </c>
      <c r="D1409">
        <v>0</v>
      </c>
      <c r="E1409" s="43">
        <v>1429780</v>
      </c>
      <c r="F1409" s="43">
        <v>649900</v>
      </c>
      <c r="G1409" s="44">
        <f t="shared" si="63"/>
        <v>0.54545454545454541</v>
      </c>
      <c r="H1409" s="45">
        <v>669900</v>
      </c>
      <c r="I1409" s="44">
        <f t="shared" si="64"/>
        <v>0.53146637944299124</v>
      </c>
      <c r="J1409" s="45">
        <v>709900</v>
      </c>
      <c r="K1409" s="44">
        <f t="shared" si="65"/>
        <v>0.50349004741988279</v>
      </c>
    </row>
    <row r="1410" spans="1:11">
      <c r="A1410" t="s">
        <v>9918</v>
      </c>
      <c r="B1410" t="s">
        <v>3300</v>
      </c>
      <c r="C1410" s="43">
        <v>50000</v>
      </c>
      <c r="D1410">
        <v>100</v>
      </c>
      <c r="E1410" s="43">
        <v>1319800</v>
      </c>
      <c r="F1410" s="43">
        <v>659900</v>
      </c>
      <c r="G1410" s="44">
        <f t="shared" ref="G1410:G1473" si="66">1-(F1410/E1410)</f>
        <v>0.5</v>
      </c>
      <c r="H1410" s="45">
        <v>679900</v>
      </c>
      <c r="I1410" s="44">
        <f t="shared" ref="I1410:I1473" si="67">1-(H1410/E1410)</f>
        <v>0.48484618881648733</v>
      </c>
      <c r="J1410" s="45">
        <v>719900</v>
      </c>
      <c r="K1410" s="44">
        <f t="shared" ref="K1410:K1473" si="68">1-(J1410/E1410)</f>
        <v>0.454538566449462</v>
      </c>
    </row>
    <row r="1411" spans="1:11">
      <c r="A1411" t="s">
        <v>9919</v>
      </c>
      <c r="B1411" t="s">
        <v>9920</v>
      </c>
      <c r="C1411" s="43">
        <v>30000</v>
      </c>
      <c r="D1411">
        <v>100</v>
      </c>
      <c r="E1411" s="43">
        <v>1319800</v>
      </c>
      <c r="F1411" s="43">
        <v>659900</v>
      </c>
      <c r="G1411" s="44">
        <f t="shared" si="66"/>
        <v>0.5</v>
      </c>
      <c r="H1411" s="45">
        <v>679900</v>
      </c>
      <c r="I1411" s="44">
        <f t="shared" si="67"/>
        <v>0.48484618881648733</v>
      </c>
      <c r="J1411" s="45">
        <v>719900</v>
      </c>
      <c r="K1411" s="44">
        <f t="shared" si="68"/>
        <v>0.454538566449462</v>
      </c>
    </row>
    <row r="1412" spans="1:11">
      <c r="A1412" t="s">
        <v>9921</v>
      </c>
      <c r="B1412" t="s">
        <v>9896</v>
      </c>
      <c r="C1412" s="43">
        <v>30000</v>
      </c>
      <c r="D1412">
        <v>107</v>
      </c>
      <c r="E1412" s="43">
        <v>1319800</v>
      </c>
      <c r="F1412" s="43">
        <v>659900</v>
      </c>
      <c r="G1412" s="44">
        <f t="shared" si="66"/>
        <v>0.5</v>
      </c>
      <c r="H1412" s="45">
        <v>679900</v>
      </c>
      <c r="I1412" s="44">
        <f t="shared" si="67"/>
        <v>0.48484618881648733</v>
      </c>
      <c r="J1412" s="45">
        <v>719900</v>
      </c>
      <c r="K1412" s="44">
        <f t="shared" si="68"/>
        <v>0.454538566449462</v>
      </c>
    </row>
    <row r="1413" spans="1:11">
      <c r="A1413" t="s">
        <v>9922</v>
      </c>
      <c r="B1413" t="s">
        <v>9923</v>
      </c>
      <c r="C1413" s="43">
        <v>30000</v>
      </c>
      <c r="D1413">
        <v>14</v>
      </c>
      <c r="E1413" s="43">
        <v>1319800</v>
      </c>
      <c r="F1413" s="43">
        <v>659900</v>
      </c>
      <c r="G1413" s="44">
        <f t="shared" si="66"/>
        <v>0.5</v>
      </c>
      <c r="H1413" s="45">
        <v>679900</v>
      </c>
      <c r="I1413" s="44">
        <f t="shared" si="67"/>
        <v>0.48484618881648733</v>
      </c>
      <c r="J1413" s="45">
        <v>719900</v>
      </c>
      <c r="K1413" s="44">
        <f t="shared" si="68"/>
        <v>0.454538566449462</v>
      </c>
    </row>
    <row r="1414" spans="1:11">
      <c r="A1414" t="s">
        <v>5971</v>
      </c>
      <c r="B1414" t="s">
        <v>5970</v>
      </c>
      <c r="C1414" s="43">
        <v>30000</v>
      </c>
      <c r="D1414">
        <v>100</v>
      </c>
      <c r="E1414" s="43">
        <v>1319800</v>
      </c>
      <c r="F1414" s="43">
        <v>659900</v>
      </c>
      <c r="G1414" s="44">
        <f t="shared" si="66"/>
        <v>0.5</v>
      </c>
      <c r="H1414" s="45">
        <v>679900</v>
      </c>
      <c r="I1414" s="44">
        <f t="shared" si="67"/>
        <v>0.48484618881648733</v>
      </c>
      <c r="J1414" s="45">
        <v>719900</v>
      </c>
      <c r="K1414" s="44">
        <f t="shared" si="68"/>
        <v>0.454538566449462</v>
      </c>
    </row>
    <row r="1415" spans="1:11">
      <c r="A1415" t="s">
        <v>6211</v>
      </c>
      <c r="B1415" t="s">
        <v>6210</v>
      </c>
      <c r="C1415" s="43">
        <v>30000</v>
      </c>
      <c r="D1415">
        <v>100</v>
      </c>
      <c r="E1415" s="43">
        <v>1319800</v>
      </c>
      <c r="F1415" s="43">
        <v>659900</v>
      </c>
      <c r="G1415" s="44">
        <f t="shared" si="66"/>
        <v>0.5</v>
      </c>
      <c r="H1415" s="45">
        <v>679900</v>
      </c>
      <c r="I1415" s="44">
        <f t="shared" si="67"/>
        <v>0.48484618881648733</v>
      </c>
      <c r="J1415" s="45">
        <v>719900</v>
      </c>
      <c r="K1415" s="44">
        <f t="shared" si="68"/>
        <v>0.454538566449462</v>
      </c>
    </row>
    <row r="1416" spans="1:11" ht="15.75" customHeight="1">
      <c r="A1416" t="s">
        <v>5960</v>
      </c>
      <c r="B1416" t="s">
        <v>5959</v>
      </c>
      <c r="C1416" s="43">
        <v>30000</v>
      </c>
      <c r="D1416">
        <v>100</v>
      </c>
      <c r="E1416" s="43">
        <v>1319800</v>
      </c>
      <c r="F1416" s="43">
        <v>659900</v>
      </c>
      <c r="G1416" s="44">
        <f t="shared" si="66"/>
        <v>0.5</v>
      </c>
      <c r="H1416" s="45">
        <v>679900</v>
      </c>
      <c r="I1416" s="44">
        <f t="shared" si="67"/>
        <v>0.48484618881648733</v>
      </c>
      <c r="J1416" s="45">
        <v>719900</v>
      </c>
      <c r="K1416" s="44">
        <f t="shared" si="68"/>
        <v>0.454538566449462</v>
      </c>
    </row>
    <row r="1417" spans="1:11" ht="15.75" customHeight="1">
      <c r="A1417" t="s">
        <v>2299</v>
      </c>
      <c r="B1417" t="s">
        <v>5101</v>
      </c>
      <c r="C1417" s="43">
        <v>30000</v>
      </c>
      <c r="D1417">
        <v>10</v>
      </c>
      <c r="E1417" s="43">
        <v>1451780.0000000002</v>
      </c>
      <c r="F1417" s="43">
        <v>659900</v>
      </c>
      <c r="G1417" s="44">
        <f t="shared" si="66"/>
        <v>0.54545454545454553</v>
      </c>
      <c r="H1417" s="45">
        <v>679900</v>
      </c>
      <c r="I1417" s="44">
        <f t="shared" si="67"/>
        <v>0.53167835346953396</v>
      </c>
      <c r="J1417" s="45">
        <v>719900</v>
      </c>
      <c r="K1417" s="44">
        <f t="shared" si="68"/>
        <v>0.50412596949951105</v>
      </c>
    </row>
    <row r="1418" spans="1:11">
      <c r="A1418" t="s">
        <v>9924</v>
      </c>
      <c r="B1418" t="s">
        <v>9925</v>
      </c>
      <c r="C1418" s="43">
        <v>30000</v>
      </c>
      <c r="D1418">
        <v>32</v>
      </c>
      <c r="E1418" s="43">
        <v>1319800</v>
      </c>
      <c r="F1418" s="43">
        <v>659900</v>
      </c>
      <c r="G1418" s="44">
        <f t="shared" si="66"/>
        <v>0.5</v>
      </c>
      <c r="H1418" s="45">
        <v>679900</v>
      </c>
      <c r="I1418" s="44">
        <f t="shared" si="67"/>
        <v>0.48484618881648733</v>
      </c>
      <c r="J1418" s="45">
        <v>719900</v>
      </c>
      <c r="K1418" s="44">
        <f t="shared" si="68"/>
        <v>0.454538566449462</v>
      </c>
    </row>
    <row r="1419" spans="1:11">
      <c r="A1419" t="s">
        <v>9926</v>
      </c>
      <c r="B1419" t="s">
        <v>9927</v>
      </c>
      <c r="C1419" s="43">
        <v>20000</v>
      </c>
      <c r="D1419">
        <v>2</v>
      </c>
      <c r="E1419" s="43">
        <v>1319800</v>
      </c>
      <c r="F1419" s="43">
        <v>659900</v>
      </c>
      <c r="G1419" s="44">
        <f t="shared" si="66"/>
        <v>0.5</v>
      </c>
      <c r="H1419" s="45">
        <v>679900</v>
      </c>
      <c r="I1419" s="44">
        <f t="shared" si="67"/>
        <v>0.48484618881648733</v>
      </c>
      <c r="J1419" s="45">
        <v>719900</v>
      </c>
      <c r="K1419" s="44">
        <f t="shared" si="68"/>
        <v>0.454538566449462</v>
      </c>
    </row>
    <row r="1420" spans="1:11" ht="15.75" customHeight="1">
      <c r="A1420" t="s">
        <v>9928</v>
      </c>
      <c r="B1420" t="s">
        <v>9929</v>
      </c>
      <c r="C1420" s="43">
        <v>30000</v>
      </c>
      <c r="D1420">
        <v>0</v>
      </c>
      <c r="E1420" s="43">
        <v>1451780.0000000002</v>
      </c>
      <c r="F1420" s="43">
        <v>659900</v>
      </c>
      <c r="G1420" s="44">
        <f t="shared" si="66"/>
        <v>0.54545454545454553</v>
      </c>
      <c r="H1420" s="45">
        <v>679900</v>
      </c>
      <c r="I1420" s="44">
        <f t="shared" si="67"/>
        <v>0.53167835346953396</v>
      </c>
      <c r="J1420" s="45">
        <v>719900</v>
      </c>
      <c r="K1420" s="44">
        <f t="shared" si="68"/>
        <v>0.50412596949951105</v>
      </c>
    </row>
    <row r="1421" spans="1:11" ht="15.75" customHeight="1">
      <c r="A1421" t="s">
        <v>9930</v>
      </c>
      <c r="B1421" t="s">
        <v>3643</v>
      </c>
      <c r="C1421" s="43">
        <v>20000</v>
      </c>
      <c r="D1421">
        <v>0</v>
      </c>
      <c r="E1421" s="43">
        <v>1451780.0000000002</v>
      </c>
      <c r="F1421" s="43">
        <v>659900</v>
      </c>
      <c r="G1421" s="44">
        <f t="shared" si="66"/>
        <v>0.54545454545454553</v>
      </c>
      <c r="H1421" s="45">
        <v>679900</v>
      </c>
      <c r="I1421" s="44">
        <f t="shared" si="67"/>
        <v>0.53167835346953396</v>
      </c>
      <c r="J1421" s="45">
        <v>719900</v>
      </c>
      <c r="K1421" s="44">
        <f t="shared" si="68"/>
        <v>0.50412596949951105</v>
      </c>
    </row>
    <row r="1422" spans="1:11">
      <c r="A1422" t="s">
        <v>9931</v>
      </c>
      <c r="B1422" t="s">
        <v>4222</v>
      </c>
      <c r="C1422" s="43">
        <v>50000</v>
      </c>
      <c r="D1422">
        <v>100</v>
      </c>
      <c r="E1422" s="43">
        <v>1339800</v>
      </c>
      <c r="F1422" s="43">
        <v>669900</v>
      </c>
      <c r="G1422" s="44">
        <f t="shared" si="66"/>
        <v>0.5</v>
      </c>
      <c r="H1422" s="45">
        <v>689900</v>
      </c>
      <c r="I1422" s="44">
        <f t="shared" si="67"/>
        <v>0.48507239886550235</v>
      </c>
      <c r="J1422" s="45">
        <v>729900</v>
      </c>
      <c r="K1422" s="44">
        <f t="shared" si="68"/>
        <v>0.45521719659650695</v>
      </c>
    </row>
    <row r="1423" spans="1:11">
      <c r="A1423" t="s">
        <v>9932</v>
      </c>
      <c r="B1423" t="s">
        <v>9933</v>
      </c>
      <c r="C1423" s="43">
        <v>50000</v>
      </c>
      <c r="D1423">
        <v>100</v>
      </c>
      <c r="E1423" s="43">
        <v>1339800</v>
      </c>
      <c r="F1423" s="43">
        <v>669900</v>
      </c>
      <c r="G1423" s="44">
        <f t="shared" si="66"/>
        <v>0.5</v>
      </c>
      <c r="H1423" s="45">
        <v>689900</v>
      </c>
      <c r="I1423" s="44">
        <f t="shared" si="67"/>
        <v>0.48507239886550235</v>
      </c>
      <c r="J1423" s="45">
        <v>729900</v>
      </c>
      <c r="K1423" s="44">
        <f t="shared" si="68"/>
        <v>0.45521719659650695</v>
      </c>
    </row>
    <row r="1424" spans="1:11">
      <c r="A1424" t="s">
        <v>9934</v>
      </c>
      <c r="B1424" t="s">
        <v>9935</v>
      </c>
      <c r="C1424" s="43">
        <v>50000</v>
      </c>
      <c r="D1424">
        <v>100</v>
      </c>
      <c r="E1424" s="43">
        <v>1339800</v>
      </c>
      <c r="F1424" s="43">
        <v>669900</v>
      </c>
      <c r="G1424" s="44">
        <f t="shared" si="66"/>
        <v>0.5</v>
      </c>
      <c r="H1424" s="45">
        <v>689900</v>
      </c>
      <c r="I1424" s="44">
        <f t="shared" si="67"/>
        <v>0.48507239886550235</v>
      </c>
      <c r="J1424" s="45">
        <v>729900</v>
      </c>
      <c r="K1424" s="44">
        <f t="shared" si="68"/>
        <v>0.45521719659650695</v>
      </c>
    </row>
    <row r="1425" spans="1:11" ht="15.75" customHeight="1">
      <c r="A1425" t="s">
        <v>9936</v>
      </c>
      <c r="B1425" t="s">
        <v>9937</v>
      </c>
      <c r="C1425" s="43">
        <v>20000</v>
      </c>
      <c r="D1425">
        <v>100</v>
      </c>
      <c r="E1425" s="43">
        <v>1339800</v>
      </c>
      <c r="F1425" s="43">
        <v>669900</v>
      </c>
      <c r="G1425" s="44">
        <f t="shared" si="66"/>
        <v>0.5</v>
      </c>
      <c r="H1425" s="45">
        <v>689900</v>
      </c>
      <c r="I1425" s="44">
        <f t="shared" si="67"/>
        <v>0.48507239886550235</v>
      </c>
      <c r="J1425" s="45">
        <v>729900</v>
      </c>
      <c r="K1425" s="44">
        <f t="shared" si="68"/>
        <v>0.45521719659650695</v>
      </c>
    </row>
    <row r="1426" spans="1:11" ht="15.75" customHeight="1">
      <c r="A1426" t="s">
        <v>9938</v>
      </c>
      <c r="B1426" t="s">
        <v>9939</v>
      </c>
      <c r="C1426" s="43">
        <v>20000</v>
      </c>
      <c r="D1426">
        <v>100</v>
      </c>
      <c r="E1426" s="43">
        <v>1339800</v>
      </c>
      <c r="F1426" s="43">
        <v>669900</v>
      </c>
      <c r="G1426" s="44">
        <f t="shared" si="66"/>
        <v>0.5</v>
      </c>
      <c r="H1426" s="45">
        <v>689900</v>
      </c>
      <c r="I1426" s="44">
        <f t="shared" si="67"/>
        <v>0.48507239886550235</v>
      </c>
      <c r="J1426" s="45">
        <v>729900</v>
      </c>
      <c r="K1426" s="44">
        <f t="shared" si="68"/>
        <v>0.45521719659650695</v>
      </c>
    </row>
    <row r="1427" spans="1:11">
      <c r="A1427" t="s">
        <v>2049</v>
      </c>
      <c r="B1427" t="s">
        <v>9940</v>
      </c>
      <c r="C1427" s="43">
        <v>60000</v>
      </c>
      <c r="D1427">
        <v>100</v>
      </c>
      <c r="E1427" s="43">
        <v>1339800</v>
      </c>
      <c r="F1427" s="43">
        <v>669900</v>
      </c>
      <c r="G1427" s="44">
        <f t="shared" si="66"/>
        <v>0.5</v>
      </c>
      <c r="H1427" s="45">
        <v>689900</v>
      </c>
      <c r="I1427" s="44">
        <f t="shared" si="67"/>
        <v>0.48507239886550235</v>
      </c>
      <c r="J1427" s="45">
        <v>729900</v>
      </c>
      <c r="K1427" s="44">
        <f t="shared" si="68"/>
        <v>0.45521719659650695</v>
      </c>
    </row>
    <row r="1428" spans="1:11">
      <c r="A1428" t="s">
        <v>9941</v>
      </c>
      <c r="B1428" t="s">
        <v>9942</v>
      </c>
      <c r="C1428" s="43">
        <v>30000</v>
      </c>
      <c r="D1428">
        <v>100</v>
      </c>
      <c r="E1428" s="43">
        <v>1473780.0000000002</v>
      </c>
      <c r="F1428" s="43">
        <v>669900</v>
      </c>
      <c r="G1428" s="44">
        <f t="shared" si="66"/>
        <v>0.54545454545454553</v>
      </c>
      <c r="H1428" s="45">
        <v>689900</v>
      </c>
      <c r="I1428" s="44">
        <f t="shared" si="67"/>
        <v>0.53188399896863858</v>
      </c>
      <c r="J1428" s="45">
        <v>729900</v>
      </c>
      <c r="K1428" s="44">
        <f t="shared" si="68"/>
        <v>0.50474290599682459</v>
      </c>
    </row>
    <row r="1429" spans="1:11">
      <c r="A1429" t="s">
        <v>1867</v>
      </c>
      <c r="B1429" t="s">
        <v>9943</v>
      </c>
      <c r="C1429" s="43">
        <v>30000</v>
      </c>
      <c r="D1429">
        <v>100</v>
      </c>
      <c r="E1429" s="43">
        <v>1473780.0000000002</v>
      </c>
      <c r="F1429" s="43">
        <v>669900</v>
      </c>
      <c r="G1429" s="44">
        <f t="shared" si="66"/>
        <v>0.54545454545454553</v>
      </c>
      <c r="H1429" s="45">
        <v>689900</v>
      </c>
      <c r="I1429" s="44">
        <f t="shared" si="67"/>
        <v>0.53188399896863858</v>
      </c>
      <c r="J1429" s="45">
        <v>729900</v>
      </c>
      <c r="K1429" s="44">
        <f t="shared" si="68"/>
        <v>0.50474290599682459</v>
      </c>
    </row>
    <row r="1430" spans="1:11" ht="15.75" customHeight="1">
      <c r="A1430" t="s">
        <v>9944</v>
      </c>
      <c r="B1430" t="s">
        <v>9945</v>
      </c>
      <c r="C1430" s="43">
        <v>30000</v>
      </c>
      <c r="D1430">
        <v>0</v>
      </c>
      <c r="E1430" s="43">
        <v>1473780.0000000002</v>
      </c>
      <c r="F1430" s="43">
        <v>669900</v>
      </c>
      <c r="G1430" s="44">
        <f t="shared" si="66"/>
        <v>0.54545454545454553</v>
      </c>
      <c r="H1430" s="45">
        <v>689900</v>
      </c>
      <c r="I1430" s="44">
        <f t="shared" si="67"/>
        <v>0.53188399896863858</v>
      </c>
      <c r="J1430" s="45">
        <v>729900</v>
      </c>
      <c r="K1430" s="44">
        <f t="shared" si="68"/>
        <v>0.50474290599682459</v>
      </c>
    </row>
    <row r="1431" spans="1:11" ht="15.75" customHeight="1">
      <c r="A1431" t="s">
        <v>9946</v>
      </c>
      <c r="B1431" t="s">
        <v>9947</v>
      </c>
      <c r="C1431" s="43">
        <v>30000</v>
      </c>
      <c r="D1431">
        <v>0</v>
      </c>
      <c r="E1431" s="43">
        <v>1339800</v>
      </c>
      <c r="F1431" s="43">
        <v>669900</v>
      </c>
      <c r="G1431" s="44">
        <f t="shared" si="66"/>
        <v>0.5</v>
      </c>
      <c r="H1431" s="45">
        <v>689900</v>
      </c>
      <c r="I1431" s="44">
        <f t="shared" si="67"/>
        <v>0.48507239886550235</v>
      </c>
      <c r="J1431" s="45">
        <v>729900</v>
      </c>
      <c r="K1431" s="44">
        <f t="shared" si="68"/>
        <v>0.45521719659650695</v>
      </c>
    </row>
    <row r="1432" spans="1:11" ht="15.75" customHeight="1">
      <c r="A1432" t="s">
        <v>9948</v>
      </c>
      <c r="B1432" t="s">
        <v>9949</v>
      </c>
      <c r="C1432" s="43">
        <v>30000</v>
      </c>
      <c r="D1432">
        <v>0</v>
      </c>
      <c r="E1432" s="43">
        <v>1339800</v>
      </c>
      <c r="F1432" s="43">
        <v>669900</v>
      </c>
      <c r="G1432" s="44">
        <f t="shared" si="66"/>
        <v>0.5</v>
      </c>
      <c r="H1432" s="45">
        <v>689900</v>
      </c>
      <c r="I1432" s="44">
        <f t="shared" si="67"/>
        <v>0.48507239886550235</v>
      </c>
      <c r="J1432" s="45">
        <v>729900</v>
      </c>
      <c r="K1432" s="44">
        <f t="shared" si="68"/>
        <v>0.45521719659650695</v>
      </c>
    </row>
    <row r="1433" spans="1:11">
      <c r="A1433" t="s">
        <v>9950</v>
      </c>
      <c r="B1433" t="s">
        <v>9951</v>
      </c>
      <c r="C1433" s="43">
        <v>30000</v>
      </c>
      <c r="D1433">
        <v>10</v>
      </c>
      <c r="E1433" s="43">
        <v>1339800</v>
      </c>
      <c r="F1433" s="43">
        <v>669900</v>
      </c>
      <c r="G1433" s="44">
        <f t="shared" si="66"/>
        <v>0.5</v>
      </c>
      <c r="H1433" s="45">
        <v>689900</v>
      </c>
      <c r="I1433" s="44">
        <f t="shared" si="67"/>
        <v>0.48507239886550235</v>
      </c>
      <c r="J1433" s="45">
        <v>729900</v>
      </c>
      <c r="K1433" s="44">
        <f t="shared" si="68"/>
        <v>0.45521719659650695</v>
      </c>
    </row>
    <row r="1434" spans="1:11">
      <c r="A1434" t="s">
        <v>1866</v>
      </c>
      <c r="B1434" t="s">
        <v>9952</v>
      </c>
      <c r="C1434" s="43">
        <v>30000</v>
      </c>
      <c r="D1434">
        <v>1</v>
      </c>
      <c r="E1434" s="43">
        <v>1473780.0000000002</v>
      </c>
      <c r="F1434" s="43">
        <v>669900</v>
      </c>
      <c r="G1434" s="44">
        <f t="shared" si="66"/>
        <v>0.54545454545454553</v>
      </c>
      <c r="H1434" s="45">
        <v>689900</v>
      </c>
      <c r="I1434" s="44">
        <f t="shared" si="67"/>
        <v>0.53188399896863858</v>
      </c>
      <c r="J1434" s="45">
        <v>729900</v>
      </c>
      <c r="K1434" s="44">
        <f t="shared" si="68"/>
        <v>0.50474290599682459</v>
      </c>
    </row>
    <row r="1435" spans="1:11">
      <c r="A1435" t="s">
        <v>6421</v>
      </c>
      <c r="B1435" t="s">
        <v>6420</v>
      </c>
      <c r="C1435" s="43">
        <v>30000</v>
      </c>
      <c r="D1435">
        <v>0</v>
      </c>
      <c r="E1435" s="43">
        <v>1473780.0000000002</v>
      </c>
      <c r="F1435" s="43">
        <v>669900</v>
      </c>
      <c r="G1435" s="44">
        <f t="shared" si="66"/>
        <v>0.54545454545454553</v>
      </c>
      <c r="H1435" s="45">
        <v>689900</v>
      </c>
      <c r="I1435" s="44">
        <f t="shared" si="67"/>
        <v>0.53188399896863858</v>
      </c>
      <c r="J1435" s="45">
        <v>729900</v>
      </c>
      <c r="K1435" s="44">
        <f t="shared" si="68"/>
        <v>0.50474290599682459</v>
      </c>
    </row>
    <row r="1436" spans="1:11">
      <c r="A1436" t="s">
        <v>8105</v>
      </c>
      <c r="B1436" t="s">
        <v>9953</v>
      </c>
      <c r="C1436" s="43">
        <v>30000</v>
      </c>
      <c r="D1436">
        <v>100</v>
      </c>
      <c r="E1436" s="43">
        <v>1473780.0000000002</v>
      </c>
      <c r="F1436" s="43">
        <v>669900</v>
      </c>
      <c r="G1436" s="44">
        <f t="shared" si="66"/>
        <v>0.54545454545454553</v>
      </c>
      <c r="H1436" s="45">
        <v>689900</v>
      </c>
      <c r="I1436" s="44">
        <f t="shared" si="67"/>
        <v>0.53188399896863858</v>
      </c>
      <c r="J1436" s="45">
        <v>729900</v>
      </c>
      <c r="K1436" s="44">
        <f t="shared" si="68"/>
        <v>0.50474290599682459</v>
      </c>
    </row>
    <row r="1437" spans="1:11">
      <c r="A1437" t="s">
        <v>1762</v>
      </c>
      <c r="B1437" t="s">
        <v>7316</v>
      </c>
      <c r="C1437" s="43">
        <v>30000</v>
      </c>
      <c r="D1437">
        <v>11</v>
      </c>
      <c r="E1437" s="43">
        <v>1473780.0000000002</v>
      </c>
      <c r="F1437" s="43">
        <v>669900</v>
      </c>
      <c r="G1437" s="44">
        <f t="shared" si="66"/>
        <v>0.54545454545454553</v>
      </c>
      <c r="H1437" s="45">
        <v>689900</v>
      </c>
      <c r="I1437" s="44">
        <f t="shared" si="67"/>
        <v>0.53188399896863858</v>
      </c>
      <c r="J1437" s="45">
        <v>729900</v>
      </c>
      <c r="K1437" s="44">
        <f t="shared" si="68"/>
        <v>0.50474290599682459</v>
      </c>
    </row>
    <row r="1438" spans="1:11">
      <c r="A1438" t="s">
        <v>1742</v>
      </c>
      <c r="B1438" t="s">
        <v>7477</v>
      </c>
      <c r="C1438" s="43">
        <v>20000</v>
      </c>
      <c r="D1438">
        <v>0</v>
      </c>
      <c r="E1438" s="43">
        <v>1473780.0000000002</v>
      </c>
      <c r="F1438" s="43">
        <v>669900</v>
      </c>
      <c r="G1438" s="44">
        <f t="shared" si="66"/>
        <v>0.54545454545454553</v>
      </c>
      <c r="H1438" s="45">
        <v>689900</v>
      </c>
      <c r="I1438" s="44">
        <f t="shared" si="67"/>
        <v>0.53188399896863858</v>
      </c>
      <c r="J1438" s="45">
        <v>729900</v>
      </c>
      <c r="K1438" s="44">
        <f t="shared" si="68"/>
        <v>0.50474290599682459</v>
      </c>
    </row>
    <row r="1439" spans="1:11">
      <c r="A1439" t="s">
        <v>7487</v>
      </c>
      <c r="B1439" t="s">
        <v>7486</v>
      </c>
      <c r="C1439" s="43">
        <v>20000</v>
      </c>
      <c r="D1439">
        <v>10</v>
      </c>
      <c r="E1439" s="43">
        <v>1473780.0000000002</v>
      </c>
      <c r="F1439" s="43">
        <v>669900</v>
      </c>
      <c r="G1439" s="44">
        <f t="shared" si="66"/>
        <v>0.54545454545454553</v>
      </c>
      <c r="H1439" s="45">
        <v>689900</v>
      </c>
      <c r="I1439" s="44">
        <f t="shared" si="67"/>
        <v>0.53188399896863858</v>
      </c>
      <c r="J1439" s="45">
        <v>729900</v>
      </c>
      <c r="K1439" s="44">
        <f t="shared" si="68"/>
        <v>0.50474290599682459</v>
      </c>
    </row>
    <row r="1440" spans="1:11">
      <c r="A1440" t="s">
        <v>9954</v>
      </c>
      <c r="B1440" t="s">
        <v>9955</v>
      </c>
      <c r="C1440" s="43">
        <v>30000</v>
      </c>
      <c r="D1440">
        <v>0</v>
      </c>
      <c r="E1440" s="43">
        <v>1339800</v>
      </c>
      <c r="F1440" s="43">
        <v>669900</v>
      </c>
      <c r="G1440" s="44">
        <f t="shared" si="66"/>
        <v>0.5</v>
      </c>
      <c r="H1440" s="45">
        <v>689900</v>
      </c>
      <c r="I1440" s="44">
        <f t="shared" si="67"/>
        <v>0.48507239886550235</v>
      </c>
      <c r="J1440" s="45">
        <v>729900</v>
      </c>
      <c r="K1440" s="44">
        <f t="shared" si="68"/>
        <v>0.45521719659650695</v>
      </c>
    </row>
    <row r="1441" spans="1:11">
      <c r="A1441" t="s">
        <v>9956</v>
      </c>
      <c r="B1441" t="s">
        <v>9957</v>
      </c>
      <c r="C1441" s="43">
        <v>20000</v>
      </c>
      <c r="D1441">
        <v>0</v>
      </c>
      <c r="E1441" s="43">
        <v>1339800</v>
      </c>
      <c r="F1441" s="43">
        <v>669900</v>
      </c>
      <c r="G1441" s="44">
        <f t="shared" si="66"/>
        <v>0.5</v>
      </c>
      <c r="H1441" s="45">
        <v>689900</v>
      </c>
      <c r="I1441" s="44">
        <f t="shared" si="67"/>
        <v>0.48507239886550235</v>
      </c>
      <c r="J1441" s="45">
        <v>729900</v>
      </c>
      <c r="K1441" s="44">
        <f t="shared" si="68"/>
        <v>0.45521719659650695</v>
      </c>
    </row>
    <row r="1442" spans="1:11">
      <c r="A1442" t="s">
        <v>9958</v>
      </c>
      <c r="B1442" t="s">
        <v>9959</v>
      </c>
      <c r="C1442" s="43">
        <v>30000</v>
      </c>
      <c r="D1442">
        <v>0</v>
      </c>
      <c r="E1442" s="43">
        <v>1339800</v>
      </c>
      <c r="F1442" s="43">
        <v>669900</v>
      </c>
      <c r="G1442" s="44">
        <f t="shared" si="66"/>
        <v>0.5</v>
      </c>
      <c r="H1442" s="45">
        <v>689900</v>
      </c>
      <c r="I1442" s="44">
        <f t="shared" si="67"/>
        <v>0.48507239886550235</v>
      </c>
      <c r="J1442" s="45">
        <v>729900</v>
      </c>
      <c r="K1442" s="44">
        <f t="shared" si="68"/>
        <v>0.45521719659650695</v>
      </c>
    </row>
    <row r="1443" spans="1:11" ht="15.75" customHeight="1">
      <c r="A1443" t="s">
        <v>9960</v>
      </c>
      <c r="B1443" t="s">
        <v>9961</v>
      </c>
      <c r="C1443" s="43">
        <v>30000</v>
      </c>
      <c r="E1443" s="43">
        <v>1473780.0000000002</v>
      </c>
      <c r="F1443" s="43">
        <v>669900</v>
      </c>
      <c r="G1443" s="44">
        <f t="shared" si="66"/>
        <v>0.54545454545454553</v>
      </c>
      <c r="H1443" s="45">
        <v>689900</v>
      </c>
      <c r="I1443" s="44">
        <f t="shared" si="67"/>
        <v>0.53188399896863858</v>
      </c>
      <c r="J1443" s="45">
        <v>729900</v>
      </c>
      <c r="K1443" s="44">
        <f t="shared" si="68"/>
        <v>0.50474290599682459</v>
      </c>
    </row>
    <row r="1444" spans="1:11" ht="15.75" customHeight="1">
      <c r="A1444" t="s">
        <v>9962</v>
      </c>
      <c r="B1444" t="s">
        <v>9963</v>
      </c>
      <c r="C1444" s="43">
        <v>20000</v>
      </c>
      <c r="D1444">
        <v>100</v>
      </c>
      <c r="E1444" s="43">
        <v>1473780.0000000002</v>
      </c>
      <c r="F1444" s="43">
        <v>669900</v>
      </c>
      <c r="G1444" s="44">
        <f t="shared" si="66"/>
        <v>0.54545454545454553</v>
      </c>
      <c r="H1444" s="45">
        <v>689900</v>
      </c>
      <c r="I1444" s="44">
        <f t="shared" si="67"/>
        <v>0.53188399896863858</v>
      </c>
      <c r="J1444" s="45">
        <v>729900</v>
      </c>
      <c r="K1444" s="44">
        <f t="shared" si="68"/>
        <v>0.50474290599682459</v>
      </c>
    </row>
    <row r="1445" spans="1:11" ht="15.75" customHeight="1">
      <c r="A1445" t="s">
        <v>9964</v>
      </c>
      <c r="B1445" t="s">
        <v>9965</v>
      </c>
      <c r="C1445" s="43">
        <v>30000</v>
      </c>
      <c r="D1445">
        <v>100</v>
      </c>
      <c r="E1445" s="43">
        <v>1359800</v>
      </c>
      <c r="F1445" s="43">
        <v>679900</v>
      </c>
      <c r="G1445" s="44">
        <f t="shared" si="66"/>
        <v>0.5</v>
      </c>
      <c r="H1445" s="45">
        <v>699900</v>
      </c>
      <c r="I1445" s="44">
        <f t="shared" si="67"/>
        <v>0.48529195469922048</v>
      </c>
      <c r="J1445" s="45">
        <v>739900</v>
      </c>
      <c r="K1445" s="44">
        <f t="shared" si="68"/>
        <v>0.45587586409766145</v>
      </c>
    </row>
    <row r="1446" spans="1:11">
      <c r="A1446" t="s">
        <v>9966</v>
      </c>
      <c r="B1446" t="s">
        <v>9967</v>
      </c>
      <c r="C1446" s="43">
        <v>30000</v>
      </c>
      <c r="D1446">
        <v>100</v>
      </c>
      <c r="E1446" s="43">
        <v>1359800</v>
      </c>
      <c r="F1446" s="43">
        <v>679900</v>
      </c>
      <c r="G1446" s="44">
        <f t="shared" si="66"/>
        <v>0.5</v>
      </c>
      <c r="H1446" s="45">
        <v>699900</v>
      </c>
      <c r="I1446" s="44">
        <f t="shared" si="67"/>
        <v>0.48529195469922048</v>
      </c>
      <c r="J1446" s="45">
        <v>739900</v>
      </c>
      <c r="K1446" s="44">
        <f t="shared" si="68"/>
        <v>0.45587586409766145</v>
      </c>
    </row>
    <row r="1447" spans="1:11">
      <c r="A1447" t="s">
        <v>9968</v>
      </c>
      <c r="B1447" t="s">
        <v>9969</v>
      </c>
      <c r="C1447" s="43">
        <v>30000</v>
      </c>
      <c r="D1447">
        <v>100</v>
      </c>
      <c r="E1447" s="43">
        <v>1495780.0000000002</v>
      </c>
      <c r="F1447" s="43">
        <v>679900</v>
      </c>
      <c r="G1447" s="44">
        <f t="shared" si="66"/>
        <v>0.54545454545454553</v>
      </c>
      <c r="H1447" s="45">
        <v>699900</v>
      </c>
      <c r="I1447" s="44">
        <f t="shared" si="67"/>
        <v>0.53208359518110959</v>
      </c>
      <c r="J1447" s="45">
        <v>739900</v>
      </c>
      <c r="K1447" s="44">
        <f t="shared" si="68"/>
        <v>0.50534169463423773</v>
      </c>
    </row>
    <row r="1448" spans="1:11">
      <c r="A1448" t="s">
        <v>9970</v>
      </c>
      <c r="B1448" t="s">
        <v>9971</v>
      </c>
      <c r="C1448" s="43">
        <v>30000</v>
      </c>
      <c r="D1448">
        <v>100</v>
      </c>
      <c r="E1448" s="43">
        <v>1495780.0000000002</v>
      </c>
      <c r="F1448" s="43">
        <v>679900</v>
      </c>
      <c r="G1448" s="44">
        <f t="shared" si="66"/>
        <v>0.54545454545454553</v>
      </c>
      <c r="H1448" s="45">
        <v>699900</v>
      </c>
      <c r="I1448" s="44">
        <f t="shared" si="67"/>
        <v>0.53208359518110959</v>
      </c>
      <c r="J1448" s="45">
        <v>739900</v>
      </c>
      <c r="K1448" s="44">
        <f t="shared" si="68"/>
        <v>0.50534169463423773</v>
      </c>
    </row>
    <row r="1449" spans="1:11" ht="15.75" customHeight="1">
      <c r="A1449" t="s">
        <v>5777</v>
      </c>
      <c r="B1449" t="s">
        <v>5776</v>
      </c>
      <c r="C1449" s="43">
        <v>30000</v>
      </c>
      <c r="D1449">
        <v>1</v>
      </c>
      <c r="E1449" s="43">
        <v>1495780.0000000002</v>
      </c>
      <c r="F1449" s="43">
        <v>679900</v>
      </c>
      <c r="G1449" s="44">
        <f t="shared" si="66"/>
        <v>0.54545454545454553</v>
      </c>
      <c r="H1449" s="45">
        <v>699900</v>
      </c>
      <c r="I1449" s="44">
        <f t="shared" si="67"/>
        <v>0.53208359518110959</v>
      </c>
      <c r="J1449" s="45">
        <v>739900</v>
      </c>
      <c r="K1449" s="44">
        <f t="shared" si="68"/>
        <v>0.50534169463423773</v>
      </c>
    </row>
    <row r="1450" spans="1:11" ht="15.75" customHeight="1">
      <c r="A1450" t="s">
        <v>5783</v>
      </c>
      <c r="B1450" t="s">
        <v>5782</v>
      </c>
      <c r="C1450" s="43">
        <v>30000</v>
      </c>
      <c r="D1450">
        <v>13</v>
      </c>
      <c r="E1450" s="43">
        <v>1495780.0000000002</v>
      </c>
      <c r="F1450" s="43">
        <v>679900</v>
      </c>
      <c r="G1450" s="44">
        <f t="shared" si="66"/>
        <v>0.54545454545454553</v>
      </c>
      <c r="H1450" s="45">
        <v>699900</v>
      </c>
      <c r="I1450" s="44">
        <f t="shared" si="67"/>
        <v>0.53208359518110959</v>
      </c>
      <c r="J1450" s="45">
        <v>739900</v>
      </c>
      <c r="K1450" s="44">
        <f t="shared" si="68"/>
        <v>0.50534169463423773</v>
      </c>
    </row>
    <row r="1451" spans="1:11">
      <c r="A1451" t="s">
        <v>5775</v>
      </c>
      <c r="B1451" t="s">
        <v>5774</v>
      </c>
      <c r="C1451" s="43">
        <v>30000</v>
      </c>
      <c r="D1451">
        <v>1</v>
      </c>
      <c r="E1451" s="43">
        <v>1495780.0000000002</v>
      </c>
      <c r="F1451" s="43">
        <v>679900</v>
      </c>
      <c r="G1451" s="44">
        <f t="shared" si="66"/>
        <v>0.54545454545454553</v>
      </c>
      <c r="H1451" s="45">
        <v>699900</v>
      </c>
      <c r="I1451" s="44">
        <f t="shared" si="67"/>
        <v>0.53208359518110959</v>
      </c>
      <c r="J1451" s="45">
        <v>739900</v>
      </c>
      <c r="K1451" s="44">
        <f t="shared" si="68"/>
        <v>0.50534169463423773</v>
      </c>
    </row>
    <row r="1452" spans="1:11" ht="15.75" customHeight="1">
      <c r="A1452" t="s">
        <v>9972</v>
      </c>
      <c r="B1452" t="s">
        <v>9973</v>
      </c>
      <c r="C1452" s="43">
        <v>30000</v>
      </c>
      <c r="D1452">
        <v>100</v>
      </c>
      <c r="E1452" s="43">
        <v>1359800</v>
      </c>
      <c r="F1452" s="43">
        <v>679900</v>
      </c>
      <c r="G1452" s="44">
        <f t="shared" si="66"/>
        <v>0.5</v>
      </c>
      <c r="H1452" s="45">
        <v>699900</v>
      </c>
      <c r="I1452" s="44">
        <f t="shared" si="67"/>
        <v>0.48529195469922048</v>
      </c>
      <c r="J1452" s="45">
        <v>739900</v>
      </c>
      <c r="K1452" s="44">
        <f t="shared" si="68"/>
        <v>0.45587586409766145</v>
      </c>
    </row>
    <row r="1453" spans="1:11">
      <c r="A1453" t="s">
        <v>9974</v>
      </c>
      <c r="B1453" t="s">
        <v>9975</v>
      </c>
      <c r="C1453" s="43">
        <v>20000</v>
      </c>
      <c r="D1453">
        <v>34</v>
      </c>
      <c r="E1453" s="43">
        <v>1359800</v>
      </c>
      <c r="F1453" s="43">
        <v>679900</v>
      </c>
      <c r="G1453" s="44">
        <f t="shared" si="66"/>
        <v>0.5</v>
      </c>
      <c r="H1453" s="45">
        <v>699900</v>
      </c>
      <c r="I1453" s="44">
        <f t="shared" si="67"/>
        <v>0.48529195469922048</v>
      </c>
      <c r="J1453" s="45">
        <v>739900</v>
      </c>
      <c r="K1453" s="44">
        <f t="shared" si="68"/>
        <v>0.45587586409766145</v>
      </c>
    </row>
    <row r="1454" spans="1:11" ht="15.75" customHeight="1">
      <c r="A1454" t="s">
        <v>9976</v>
      </c>
      <c r="B1454" t="s">
        <v>9977</v>
      </c>
      <c r="C1454" s="43">
        <v>30000</v>
      </c>
      <c r="D1454">
        <v>0</v>
      </c>
      <c r="E1454" s="43">
        <v>1495780.0000000002</v>
      </c>
      <c r="F1454" s="43">
        <v>679900</v>
      </c>
      <c r="G1454" s="44">
        <f t="shared" si="66"/>
        <v>0.54545454545454553</v>
      </c>
      <c r="H1454" s="45">
        <v>699900</v>
      </c>
      <c r="I1454" s="44">
        <f t="shared" si="67"/>
        <v>0.53208359518110959</v>
      </c>
      <c r="J1454" s="45">
        <v>739900</v>
      </c>
      <c r="K1454" s="44">
        <f t="shared" si="68"/>
        <v>0.50534169463423773</v>
      </c>
    </row>
    <row r="1455" spans="1:11" ht="15.75" customHeight="1">
      <c r="A1455" t="s">
        <v>7507</v>
      </c>
      <c r="B1455" t="s">
        <v>3461</v>
      </c>
      <c r="C1455" s="43">
        <v>20000</v>
      </c>
      <c r="D1455">
        <v>0</v>
      </c>
      <c r="E1455" s="43">
        <v>1495780.0000000002</v>
      </c>
      <c r="F1455" s="43">
        <v>679900</v>
      </c>
      <c r="G1455" s="44">
        <f t="shared" si="66"/>
        <v>0.54545454545454553</v>
      </c>
      <c r="H1455" s="45">
        <v>699900</v>
      </c>
      <c r="I1455" s="44">
        <f t="shared" si="67"/>
        <v>0.53208359518110959</v>
      </c>
      <c r="J1455" s="45">
        <v>739900</v>
      </c>
      <c r="K1455" s="44">
        <f t="shared" si="68"/>
        <v>0.50534169463423773</v>
      </c>
    </row>
    <row r="1456" spans="1:11">
      <c r="A1456" t="s">
        <v>9978</v>
      </c>
      <c r="B1456" t="s">
        <v>9979</v>
      </c>
      <c r="C1456" s="43">
        <v>20000</v>
      </c>
      <c r="D1456">
        <v>100</v>
      </c>
      <c r="E1456" s="43">
        <v>1379800</v>
      </c>
      <c r="F1456" s="43">
        <v>689900</v>
      </c>
      <c r="G1456" s="44">
        <f t="shared" si="66"/>
        <v>0.5</v>
      </c>
      <c r="H1456" s="45">
        <v>709900</v>
      </c>
      <c r="I1456" s="44">
        <f t="shared" si="67"/>
        <v>0.48550514567328595</v>
      </c>
      <c r="J1456" s="45">
        <v>749900</v>
      </c>
      <c r="K1456" s="44">
        <f t="shared" si="68"/>
        <v>0.45651543701985797</v>
      </c>
    </row>
    <row r="1457" spans="1:11">
      <c r="A1457" t="s">
        <v>9980</v>
      </c>
      <c r="B1457" t="s">
        <v>9981</v>
      </c>
      <c r="C1457" s="43">
        <v>20000</v>
      </c>
      <c r="D1457">
        <v>100</v>
      </c>
      <c r="E1457" s="43">
        <v>1379800</v>
      </c>
      <c r="F1457" s="43">
        <v>689900</v>
      </c>
      <c r="G1457" s="44">
        <f t="shared" si="66"/>
        <v>0.5</v>
      </c>
      <c r="H1457" s="45">
        <v>709900</v>
      </c>
      <c r="I1457" s="44">
        <f t="shared" si="67"/>
        <v>0.48550514567328595</v>
      </c>
      <c r="J1457" s="45">
        <v>749900</v>
      </c>
      <c r="K1457" s="44">
        <f t="shared" si="68"/>
        <v>0.45651543701985797</v>
      </c>
    </row>
    <row r="1458" spans="1:11" ht="15.75" customHeight="1">
      <c r="A1458" t="s">
        <v>9982</v>
      </c>
      <c r="B1458" t="s">
        <v>9983</v>
      </c>
      <c r="C1458" s="43">
        <v>30000</v>
      </c>
      <c r="D1458">
        <v>100</v>
      </c>
      <c r="E1458" s="43">
        <v>1379800</v>
      </c>
      <c r="F1458" s="43">
        <v>689900</v>
      </c>
      <c r="G1458" s="44">
        <f t="shared" si="66"/>
        <v>0.5</v>
      </c>
      <c r="H1458" s="45">
        <v>709900</v>
      </c>
      <c r="I1458" s="44">
        <f t="shared" si="67"/>
        <v>0.48550514567328595</v>
      </c>
      <c r="J1458" s="45">
        <v>749900</v>
      </c>
      <c r="K1458" s="44">
        <f t="shared" si="68"/>
        <v>0.45651543701985797</v>
      </c>
    </row>
    <row r="1459" spans="1:11">
      <c r="A1459" t="s">
        <v>8252</v>
      </c>
      <c r="B1459" t="s">
        <v>8251</v>
      </c>
      <c r="C1459" s="43">
        <v>30000</v>
      </c>
      <c r="D1459">
        <v>5</v>
      </c>
      <c r="E1459" s="43">
        <v>1517780.0000000002</v>
      </c>
      <c r="F1459" s="43">
        <v>689900</v>
      </c>
      <c r="G1459" s="44">
        <f t="shared" si="66"/>
        <v>0.54545454545454553</v>
      </c>
      <c r="H1459" s="45">
        <v>709900</v>
      </c>
      <c r="I1459" s="44">
        <f t="shared" si="67"/>
        <v>0.53227740515753275</v>
      </c>
      <c r="J1459" s="45">
        <v>749900</v>
      </c>
      <c r="K1459" s="44">
        <f t="shared" si="68"/>
        <v>0.5059231245635073</v>
      </c>
    </row>
    <row r="1460" spans="1:11">
      <c r="A1460" t="s">
        <v>1747</v>
      </c>
      <c r="B1460" t="s">
        <v>5765</v>
      </c>
      <c r="C1460" s="43">
        <v>30000</v>
      </c>
      <c r="D1460">
        <v>10</v>
      </c>
      <c r="E1460" s="43">
        <v>1517780.0000000002</v>
      </c>
      <c r="F1460" s="43">
        <v>689900</v>
      </c>
      <c r="G1460" s="44">
        <f t="shared" si="66"/>
        <v>0.54545454545454553</v>
      </c>
      <c r="H1460" s="45">
        <v>709900</v>
      </c>
      <c r="I1460" s="44">
        <f t="shared" si="67"/>
        <v>0.53227740515753275</v>
      </c>
      <c r="J1460" s="45">
        <v>749900</v>
      </c>
      <c r="K1460" s="44">
        <f t="shared" si="68"/>
        <v>0.5059231245635073</v>
      </c>
    </row>
    <row r="1461" spans="1:11">
      <c r="A1461" t="s">
        <v>2246</v>
      </c>
      <c r="B1461" t="s">
        <v>5755</v>
      </c>
      <c r="C1461" s="43">
        <v>30000</v>
      </c>
      <c r="D1461">
        <v>10</v>
      </c>
      <c r="E1461" s="43">
        <v>1517780.0000000002</v>
      </c>
      <c r="F1461" s="43">
        <v>689900</v>
      </c>
      <c r="G1461" s="44">
        <f t="shared" si="66"/>
        <v>0.54545454545454553</v>
      </c>
      <c r="H1461" s="45">
        <v>709900</v>
      </c>
      <c r="I1461" s="44">
        <f t="shared" si="67"/>
        <v>0.53227740515753275</v>
      </c>
      <c r="J1461" s="45">
        <v>749900</v>
      </c>
      <c r="K1461" s="44">
        <f t="shared" si="68"/>
        <v>0.5059231245635073</v>
      </c>
    </row>
    <row r="1462" spans="1:11">
      <c r="A1462" t="s">
        <v>2529</v>
      </c>
      <c r="B1462" t="s">
        <v>5756</v>
      </c>
      <c r="C1462" s="43">
        <v>30000</v>
      </c>
      <c r="D1462">
        <v>1</v>
      </c>
      <c r="E1462" s="43">
        <v>1517780.0000000002</v>
      </c>
      <c r="F1462" s="43">
        <v>689900</v>
      </c>
      <c r="G1462" s="44">
        <f t="shared" si="66"/>
        <v>0.54545454545454553</v>
      </c>
      <c r="H1462" s="45">
        <v>709900</v>
      </c>
      <c r="I1462" s="44">
        <f t="shared" si="67"/>
        <v>0.53227740515753275</v>
      </c>
      <c r="J1462" s="45">
        <v>749900</v>
      </c>
      <c r="K1462" s="44">
        <f t="shared" si="68"/>
        <v>0.5059231245635073</v>
      </c>
    </row>
    <row r="1463" spans="1:11" ht="15.75" customHeight="1">
      <c r="A1463" t="s">
        <v>8268</v>
      </c>
      <c r="B1463" t="s">
        <v>8267</v>
      </c>
      <c r="C1463" s="43">
        <v>30000</v>
      </c>
      <c r="D1463">
        <v>0</v>
      </c>
      <c r="E1463" s="43">
        <v>1517780.0000000002</v>
      </c>
      <c r="F1463" s="43">
        <v>689900</v>
      </c>
      <c r="G1463" s="44">
        <f t="shared" si="66"/>
        <v>0.54545454545454553</v>
      </c>
      <c r="H1463" s="45">
        <v>709900</v>
      </c>
      <c r="I1463" s="44">
        <f t="shared" si="67"/>
        <v>0.53227740515753275</v>
      </c>
      <c r="J1463" s="45">
        <v>749900</v>
      </c>
      <c r="K1463" s="44">
        <f t="shared" si="68"/>
        <v>0.5059231245635073</v>
      </c>
    </row>
    <row r="1464" spans="1:11" ht="15.75" customHeight="1">
      <c r="A1464" t="s">
        <v>6249</v>
      </c>
      <c r="B1464" t="s">
        <v>6248</v>
      </c>
      <c r="C1464" s="43">
        <v>30000</v>
      </c>
      <c r="D1464">
        <v>0</v>
      </c>
      <c r="E1464" s="43">
        <v>1517780.0000000002</v>
      </c>
      <c r="F1464" s="43">
        <v>689900</v>
      </c>
      <c r="G1464" s="44">
        <f t="shared" si="66"/>
        <v>0.54545454545454553</v>
      </c>
      <c r="H1464" s="45">
        <v>709900</v>
      </c>
      <c r="I1464" s="44">
        <f t="shared" si="67"/>
        <v>0.53227740515753275</v>
      </c>
      <c r="J1464" s="45">
        <v>749900</v>
      </c>
      <c r="K1464" s="44">
        <f t="shared" si="68"/>
        <v>0.5059231245635073</v>
      </c>
    </row>
    <row r="1465" spans="1:11" ht="15.75" customHeight="1">
      <c r="A1465" t="s">
        <v>8000</v>
      </c>
      <c r="B1465" t="s">
        <v>7999</v>
      </c>
      <c r="C1465" s="43">
        <v>30000</v>
      </c>
      <c r="D1465">
        <v>0</v>
      </c>
      <c r="E1465" s="43">
        <v>1517780.0000000002</v>
      </c>
      <c r="F1465" s="43">
        <v>689900</v>
      </c>
      <c r="G1465" s="44">
        <f t="shared" si="66"/>
        <v>0.54545454545454553</v>
      </c>
      <c r="H1465" s="45">
        <v>709900</v>
      </c>
      <c r="I1465" s="44">
        <f t="shared" si="67"/>
        <v>0.53227740515753275</v>
      </c>
      <c r="J1465" s="45">
        <v>749900</v>
      </c>
      <c r="K1465" s="44">
        <f t="shared" si="68"/>
        <v>0.5059231245635073</v>
      </c>
    </row>
    <row r="1466" spans="1:11" ht="15.75" customHeight="1">
      <c r="A1466" t="s">
        <v>8002</v>
      </c>
      <c r="B1466" t="s">
        <v>8001</v>
      </c>
      <c r="C1466" s="43">
        <v>30000</v>
      </c>
      <c r="D1466">
        <v>2</v>
      </c>
      <c r="E1466" s="43">
        <v>1517780.0000000002</v>
      </c>
      <c r="F1466" s="43">
        <v>689900</v>
      </c>
      <c r="G1466" s="44">
        <f t="shared" si="66"/>
        <v>0.54545454545454553</v>
      </c>
      <c r="H1466" s="45">
        <v>709900</v>
      </c>
      <c r="I1466" s="44">
        <f t="shared" si="67"/>
        <v>0.53227740515753275</v>
      </c>
      <c r="J1466" s="45">
        <v>749900</v>
      </c>
      <c r="K1466" s="44">
        <f t="shared" si="68"/>
        <v>0.5059231245635073</v>
      </c>
    </row>
    <row r="1467" spans="1:11" ht="15.75" customHeight="1">
      <c r="A1467" t="s">
        <v>6257</v>
      </c>
      <c r="B1467" t="s">
        <v>6256</v>
      </c>
      <c r="C1467" s="43">
        <v>30000</v>
      </c>
      <c r="D1467">
        <v>1000</v>
      </c>
      <c r="E1467" s="43">
        <v>1517780.0000000002</v>
      </c>
      <c r="F1467" s="43">
        <v>689900</v>
      </c>
      <c r="G1467" s="44">
        <f t="shared" si="66"/>
        <v>0.54545454545454553</v>
      </c>
      <c r="H1467" s="45">
        <v>709900</v>
      </c>
      <c r="I1467" s="44">
        <f t="shared" si="67"/>
        <v>0.53227740515753275</v>
      </c>
      <c r="J1467" s="45">
        <v>749900</v>
      </c>
      <c r="K1467" s="44">
        <f t="shared" si="68"/>
        <v>0.5059231245635073</v>
      </c>
    </row>
    <row r="1468" spans="1:11" ht="15.75" customHeight="1">
      <c r="A1468" t="s">
        <v>6224</v>
      </c>
      <c r="B1468" t="s">
        <v>6223</v>
      </c>
      <c r="C1468" s="43">
        <v>30000</v>
      </c>
      <c r="D1468">
        <v>0</v>
      </c>
      <c r="E1468" s="43">
        <v>1517780.0000000002</v>
      </c>
      <c r="F1468" s="43">
        <v>689900</v>
      </c>
      <c r="G1468" s="44">
        <f t="shared" si="66"/>
        <v>0.54545454545454553</v>
      </c>
      <c r="H1468" s="45">
        <v>709900</v>
      </c>
      <c r="I1468" s="44">
        <f t="shared" si="67"/>
        <v>0.53227740515753275</v>
      </c>
      <c r="J1468" s="45">
        <v>749900</v>
      </c>
      <c r="K1468" s="44">
        <f t="shared" si="68"/>
        <v>0.5059231245635073</v>
      </c>
    </row>
    <row r="1469" spans="1:11" ht="15.75" customHeight="1">
      <c r="A1469" t="s">
        <v>6251</v>
      </c>
      <c r="B1469" t="s">
        <v>6250</v>
      </c>
      <c r="C1469" s="43">
        <v>30000</v>
      </c>
      <c r="D1469">
        <v>10</v>
      </c>
      <c r="E1469" s="43">
        <v>1517780.0000000002</v>
      </c>
      <c r="F1469" s="43">
        <v>689900</v>
      </c>
      <c r="G1469" s="44">
        <f t="shared" si="66"/>
        <v>0.54545454545454553</v>
      </c>
      <c r="H1469" s="45">
        <v>709900</v>
      </c>
      <c r="I1469" s="44">
        <f t="shared" si="67"/>
        <v>0.53227740515753275</v>
      </c>
      <c r="J1469" s="45">
        <v>749900</v>
      </c>
      <c r="K1469" s="44">
        <f t="shared" si="68"/>
        <v>0.5059231245635073</v>
      </c>
    </row>
    <row r="1470" spans="1:11" ht="15.75" customHeight="1">
      <c r="A1470" t="s">
        <v>7430</v>
      </c>
      <c r="B1470" t="s">
        <v>7429</v>
      </c>
      <c r="C1470" s="43">
        <v>30000</v>
      </c>
      <c r="D1470">
        <v>100</v>
      </c>
      <c r="E1470" s="43">
        <v>1517780.0000000002</v>
      </c>
      <c r="F1470" s="43">
        <v>689900</v>
      </c>
      <c r="G1470" s="44">
        <f t="shared" si="66"/>
        <v>0.54545454545454553</v>
      </c>
      <c r="H1470" s="45">
        <v>709900</v>
      </c>
      <c r="I1470" s="44">
        <f t="shared" si="67"/>
        <v>0.53227740515753275</v>
      </c>
      <c r="J1470" s="45">
        <v>749900</v>
      </c>
      <c r="K1470" s="44">
        <f t="shared" si="68"/>
        <v>0.5059231245635073</v>
      </c>
    </row>
    <row r="1471" spans="1:11" ht="15.75" customHeight="1">
      <c r="A1471" t="s">
        <v>9984</v>
      </c>
      <c r="B1471" t="s">
        <v>9985</v>
      </c>
      <c r="C1471" s="43">
        <v>30000</v>
      </c>
      <c r="D1471">
        <v>0</v>
      </c>
      <c r="E1471" s="43">
        <v>1379800</v>
      </c>
      <c r="F1471" s="43">
        <v>689900</v>
      </c>
      <c r="G1471" s="44">
        <f t="shared" si="66"/>
        <v>0.5</v>
      </c>
      <c r="H1471" s="45">
        <v>709900</v>
      </c>
      <c r="I1471" s="44">
        <f t="shared" si="67"/>
        <v>0.48550514567328595</v>
      </c>
      <c r="J1471" s="45">
        <v>749900</v>
      </c>
      <c r="K1471" s="44">
        <f t="shared" si="68"/>
        <v>0.45651543701985797</v>
      </c>
    </row>
    <row r="1472" spans="1:11" ht="15.75" customHeight="1">
      <c r="A1472" t="s">
        <v>9986</v>
      </c>
      <c r="B1472" t="s">
        <v>9987</v>
      </c>
      <c r="C1472" s="43">
        <v>30000</v>
      </c>
      <c r="E1472" s="43">
        <v>1517780.0000000002</v>
      </c>
      <c r="F1472" s="43">
        <v>689900</v>
      </c>
      <c r="G1472" s="44">
        <f t="shared" si="66"/>
        <v>0.54545454545454553</v>
      </c>
      <c r="H1472" s="45">
        <v>709900</v>
      </c>
      <c r="I1472" s="44">
        <f t="shared" si="67"/>
        <v>0.53227740515753275</v>
      </c>
      <c r="J1472" s="45">
        <v>749900</v>
      </c>
      <c r="K1472" s="44">
        <f t="shared" si="68"/>
        <v>0.5059231245635073</v>
      </c>
    </row>
    <row r="1473" spans="1:11" ht="15.75" customHeight="1">
      <c r="A1473" t="s">
        <v>9988</v>
      </c>
      <c r="B1473" t="s">
        <v>9989</v>
      </c>
      <c r="C1473" s="43">
        <v>30000</v>
      </c>
      <c r="E1473" s="43">
        <v>1517780.0000000002</v>
      </c>
      <c r="F1473" s="43">
        <v>689900</v>
      </c>
      <c r="G1473" s="44">
        <f t="shared" si="66"/>
        <v>0.54545454545454553</v>
      </c>
      <c r="H1473" s="45">
        <v>709900</v>
      </c>
      <c r="I1473" s="44">
        <f t="shared" si="67"/>
        <v>0.53227740515753275</v>
      </c>
      <c r="J1473" s="45">
        <v>749900</v>
      </c>
      <c r="K1473" s="44">
        <f t="shared" si="68"/>
        <v>0.5059231245635073</v>
      </c>
    </row>
    <row r="1474" spans="1:11" ht="15.75" customHeight="1">
      <c r="A1474" t="s">
        <v>9990</v>
      </c>
      <c r="B1474" t="s">
        <v>9991</v>
      </c>
      <c r="C1474" s="43">
        <v>20000</v>
      </c>
      <c r="D1474">
        <v>100</v>
      </c>
      <c r="E1474" s="43">
        <v>1399800</v>
      </c>
      <c r="F1474" s="43">
        <v>699900</v>
      </c>
      <c r="G1474" s="44">
        <f t="shared" ref="G1474:G1537" si="69">1-(F1474/E1474)</f>
        <v>0.5</v>
      </c>
      <c r="H1474" s="45">
        <v>719900</v>
      </c>
      <c r="I1474" s="44">
        <f t="shared" ref="I1474:I1537" si="70">1-(H1474/E1474)</f>
        <v>0.4857122446063723</v>
      </c>
      <c r="J1474" s="45">
        <v>759900</v>
      </c>
      <c r="K1474" s="44">
        <f t="shared" ref="K1474:K1537" si="71">1-(J1474/E1474)</f>
        <v>0.45713673381911701</v>
      </c>
    </row>
    <row r="1475" spans="1:11" ht="15.75" customHeight="1">
      <c r="A1475" t="s">
        <v>9992</v>
      </c>
      <c r="B1475" t="s">
        <v>9993</v>
      </c>
      <c r="C1475" s="43">
        <v>20000</v>
      </c>
      <c r="D1475">
        <v>100</v>
      </c>
      <c r="E1475" s="43">
        <v>1399800</v>
      </c>
      <c r="F1475" s="43">
        <v>699900</v>
      </c>
      <c r="G1475" s="44">
        <f t="shared" si="69"/>
        <v>0.5</v>
      </c>
      <c r="H1475" s="45">
        <v>719900</v>
      </c>
      <c r="I1475" s="44">
        <f t="shared" si="70"/>
        <v>0.4857122446063723</v>
      </c>
      <c r="J1475" s="45">
        <v>759900</v>
      </c>
      <c r="K1475" s="44">
        <f t="shared" si="71"/>
        <v>0.45713673381911701</v>
      </c>
    </row>
    <row r="1476" spans="1:11" ht="15.75" customHeight="1">
      <c r="A1476" t="s">
        <v>9994</v>
      </c>
      <c r="B1476" t="s">
        <v>3365</v>
      </c>
      <c r="C1476" s="43">
        <v>70000</v>
      </c>
      <c r="D1476">
        <v>100</v>
      </c>
      <c r="E1476" s="43">
        <v>1399800</v>
      </c>
      <c r="F1476" s="43">
        <v>699900</v>
      </c>
      <c r="G1476" s="44">
        <f t="shared" si="69"/>
        <v>0.5</v>
      </c>
      <c r="H1476" s="45">
        <v>719900</v>
      </c>
      <c r="I1476" s="44">
        <f t="shared" si="70"/>
        <v>0.4857122446063723</v>
      </c>
      <c r="J1476" s="45">
        <v>759900</v>
      </c>
      <c r="K1476" s="44">
        <f t="shared" si="71"/>
        <v>0.45713673381911701</v>
      </c>
    </row>
    <row r="1477" spans="1:11" ht="15.75" customHeight="1">
      <c r="A1477" t="s">
        <v>9995</v>
      </c>
      <c r="B1477" t="s">
        <v>9996</v>
      </c>
      <c r="C1477" s="43">
        <v>20000</v>
      </c>
      <c r="D1477">
        <v>100</v>
      </c>
      <c r="E1477" s="43">
        <v>1399800</v>
      </c>
      <c r="F1477" s="43">
        <v>699900</v>
      </c>
      <c r="G1477" s="44">
        <f t="shared" si="69"/>
        <v>0.5</v>
      </c>
      <c r="H1477" s="45">
        <v>719900</v>
      </c>
      <c r="I1477" s="44">
        <f t="shared" si="70"/>
        <v>0.4857122446063723</v>
      </c>
      <c r="J1477" s="45">
        <v>759900</v>
      </c>
      <c r="K1477" s="44">
        <f t="shared" si="71"/>
        <v>0.45713673381911701</v>
      </c>
    </row>
    <row r="1478" spans="1:11" ht="15.75" customHeight="1">
      <c r="A1478" t="s">
        <v>9997</v>
      </c>
      <c r="B1478" t="s">
        <v>9998</v>
      </c>
      <c r="C1478" s="43">
        <v>30000</v>
      </c>
      <c r="D1478">
        <v>100</v>
      </c>
      <c r="E1478" s="43">
        <v>1539780.0000000002</v>
      </c>
      <c r="F1478" s="43">
        <v>699900</v>
      </c>
      <c r="G1478" s="44">
        <f t="shared" si="69"/>
        <v>0.54545454545454553</v>
      </c>
      <c r="H1478" s="45">
        <v>719900</v>
      </c>
      <c r="I1478" s="44">
        <f t="shared" si="70"/>
        <v>0.532465676914884</v>
      </c>
      <c r="J1478" s="45">
        <v>759900</v>
      </c>
      <c r="K1478" s="44">
        <f t="shared" si="71"/>
        <v>0.50648793983556106</v>
      </c>
    </row>
    <row r="1479" spans="1:11" ht="15.75" customHeight="1">
      <c r="A1479" t="s">
        <v>9999</v>
      </c>
      <c r="B1479" t="s">
        <v>10000</v>
      </c>
      <c r="C1479" s="43">
        <v>30000</v>
      </c>
      <c r="D1479">
        <v>100</v>
      </c>
      <c r="E1479" s="43">
        <v>1539780.0000000002</v>
      </c>
      <c r="F1479" s="43">
        <v>699900</v>
      </c>
      <c r="G1479" s="44">
        <f t="shared" si="69"/>
        <v>0.54545454545454553</v>
      </c>
      <c r="H1479" s="45">
        <v>719900</v>
      </c>
      <c r="I1479" s="44">
        <f t="shared" si="70"/>
        <v>0.532465676914884</v>
      </c>
      <c r="J1479" s="45">
        <v>759900</v>
      </c>
      <c r="K1479" s="44">
        <f t="shared" si="71"/>
        <v>0.50648793983556106</v>
      </c>
    </row>
    <row r="1480" spans="1:11" ht="15.75" customHeight="1">
      <c r="A1480" t="s">
        <v>10001</v>
      </c>
      <c r="B1480" t="s">
        <v>10002</v>
      </c>
      <c r="C1480" s="43">
        <v>140000</v>
      </c>
      <c r="D1480">
        <v>100</v>
      </c>
      <c r="E1480" s="43">
        <v>1399800</v>
      </c>
      <c r="F1480" s="43">
        <v>699900</v>
      </c>
      <c r="G1480" s="44">
        <f t="shared" si="69"/>
        <v>0.5</v>
      </c>
      <c r="H1480" s="45">
        <v>719900</v>
      </c>
      <c r="I1480" s="44">
        <f t="shared" si="70"/>
        <v>0.4857122446063723</v>
      </c>
      <c r="J1480" s="45">
        <v>759900</v>
      </c>
      <c r="K1480" s="44">
        <f t="shared" si="71"/>
        <v>0.45713673381911701</v>
      </c>
    </row>
    <row r="1481" spans="1:11" ht="15.75" customHeight="1">
      <c r="A1481" t="s">
        <v>10003</v>
      </c>
      <c r="B1481" t="s">
        <v>10004</v>
      </c>
      <c r="C1481" s="43">
        <v>50000</v>
      </c>
      <c r="D1481">
        <v>0</v>
      </c>
      <c r="E1481" s="43">
        <v>1399800</v>
      </c>
      <c r="F1481" s="43">
        <v>699900</v>
      </c>
      <c r="G1481" s="44">
        <f t="shared" si="69"/>
        <v>0.5</v>
      </c>
      <c r="H1481" s="45">
        <v>719900</v>
      </c>
      <c r="I1481" s="44">
        <f t="shared" si="70"/>
        <v>0.4857122446063723</v>
      </c>
      <c r="J1481" s="45">
        <v>759900</v>
      </c>
      <c r="K1481" s="44">
        <f t="shared" si="71"/>
        <v>0.45713673381911701</v>
      </c>
    </row>
    <row r="1482" spans="1:11" ht="15.75" customHeight="1">
      <c r="A1482" t="s">
        <v>10005</v>
      </c>
      <c r="B1482" t="s">
        <v>10006</v>
      </c>
      <c r="C1482" s="43">
        <v>50000</v>
      </c>
      <c r="D1482">
        <v>0</v>
      </c>
      <c r="E1482" s="43">
        <v>1399800</v>
      </c>
      <c r="F1482" s="43">
        <v>699900</v>
      </c>
      <c r="G1482" s="44">
        <f t="shared" si="69"/>
        <v>0.5</v>
      </c>
      <c r="H1482" s="45">
        <v>719900</v>
      </c>
      <c r="I1482" s="44">
        <f t="shared" si="70"/>
        <v>0.4857122446063723</v>
      </c>
      <c r="J1482" s="45">
        <v>759900</v>
      </c>
      <c r="K1482" s="44">
        <f t="shared" si="71"/>
        <v>0.45713673381911701</v>
      </c>
    </row>
    <row r="1483" spans="1:11" ht="15.75" customHeight="1">
      <c r="A1483" t="s">
        <v>10007</v>
      </c>
      <c r="B1483" t="s">
        <v>10008</v>
      </c>
      <c r="C1483" s="43">
        <v>50000</v>
      </c>
      <c r="D1483">
        <v>0</v>
      </c>
      <c r="E1483" s="43">
        <v>1399800</v>
      </c>
      <c r="F1483" s="43">
        <v>699900</v>
      </c>
      <c r="G1483" s="44">
        <f t="shared" si="69"/>
        <v>0.5</v>
      </c>
      <c r="H1483" s="45">
        <v>719900</v>
      </c>
      <c r="I1483" s="44">
        <f t="shared" si="70"/>
        <v>0.4857122446063723</v>
      </c>
      <c r="J1483" s="45">
        <v>759900</v>
      </c>
      <c r="K1483" s="44">
        <f t="shared" si="71"/>
        <v>0.45713673381911701</v>
      </c>
    </row>
    <row r="1484" spans="1:11" ht="15.75" customHeight="1">
      <c r="A1484" t="s">
        <v>10009</v>
      </c>
      <c r="B1484" t="s">
        <v>10010</v>
      </c>
      <c r="C1484" s="43">
        <v>50000</v>
      </c>
      <c r="D1484">
        <v>0</v>
      </c>
      <c r="E1484" s="43">
        <v>1399800</v>
      </c>
      <c r="F1484" s="43">
        <v>699900</v>
      </c>
      <c r="G1484" s="44">
        <f t="shared" si="69"/>
        <v>0.5</v>
      </c>
      <c r="H1484" s="45">
        <v>719900</v>
      </c>
      <c r="I1484" s="44">
        <f t="shared" si="70"/>
        <v>0.4857122446063723</v>
      </c>
      <c r="J1484" s="45">
        <v>759900</v>
      </c>
      <c r="K1484" s="44">
        <f t="shared" si="71"/>
        <v>0.45713673381911701</v>
      </c>
    </row>
    <row r="1485" spans="1:11" ht="15.75" customHeight="1">
      <c r="A1485" t="s">
        <v>10011</v>
      </c>
      <c r="B1485" t="s">
        <v>10012</v>
      </c>
      <c r="C1485" s="43">
        <v>50000</v>
      </c>
      <c r="D1485">
        <v>0</v>
      </c>
      <c r="E1485" s="43">
        <v>1399800</v>
      </c>
      <c r="F1485" s="43">
        <v>699900</v>
      </c>
      <c r="G1485" s="44">
        <f t="shared" si="69"/>
        <v>0.5</v>
      </c>
      <c r="H1485" s="45">
        <v>719900</v>
      </c>
      <c r="I1485" s="44">
        <f t="shared" si="70"/>
        <v>0.4857122446063723</v>
      </c>
      <c r="J1485" s="45">
        <v>759900</v>
      </c>
      <c r="K1485" s="44">
        <f t="shared" si="71"/>
        <v>0.45713673381911701</v>
      </c>
    </row>
    <row r="1486" spans="1:11" ht="15.75" customHeight="1">
      <c r="A1486" t="s">
        <v>10013</v>
      </c>
      <c r="B1486" t="s">
        <v>10014</v>
      </c>
      <c r="C1486" s="43">
        <v>50000</v>
      </c>
      <c r="D1486">
        <v>100</v>
      </c>
      <c r="E1486" s="43">
        <v>1399800</v>
      </c>
      <c r="F1486" s="43">
        <v>699900</v>
      </c>
      <c r="G1486" s="44">
        <f t="shared" si="69"/>
        <v>0.5</v>
      </c>
      <c r="H1486" s="45">
        <v>719900</v>
      </c>
      <c r="I1486" s="44">
        <f t="shared" si="70"/>
        <v>0.4857122446063723</v>
      </c>
      <c r="J1486" s="45">
        <v>759900</v>
      </c>
      <c r="K1486" s="44">
        <f t="shared" si="71"/>
        <v>0.45713673381911701</v>
      </c>
    </row>
    <row r="1487" spans="1:11" ht="15.75" customHeight="1">
      <c r="A1487" t="s">
        <v>10015</v>
      </c>
      <c r="B1487" t="s">
        <v>10016</v>
      </c>
      <c r="C1487" s="43">
        <v>50000</v>
      </c>
      <c r="D1487">
        <v>100</v>
      </c>
      <c r="E1487" s="43">
        <v>1399800</v>
      </c>
      <c r="F1487" s="43">
        <v>699900</v>
      </c>
      <c r="G1487" s="44">
        <f t="shared" si="69"/>
        <v>0.5</v>
      </c>
      <c r="H1487" s="45">
        <v>719900</v>
      </c>
      <c r="I1487" s="44">
        <f t="shared" si="70"/>
        <v>0.4857122446063723</v>
      </c>
      <c r="J1487" s="45">
        <v>759900</v>
      </c>
      <c r="K1487" s="44">
        <f t="shared" si="71"/>
        <v>0.45713673381911701</v>
      </c>
    </row>
    <row r="1488" spans="1:11" ht="15.75" customHeight="1">
      <c r="A1488" t="s">
        <v>10017</v>
      </c>
      <c r="B1488" t="s">
        <v>10018</v>
      </c>
      <c r="C1488" s="43">
        <v>70000</v>
      </c>
      <c r="D1488">
        <v>5</v>
      </c>
      <c r="E1488" s="43">
        <v>1399800</v>
      </c>
      <c r="F1488" s="43">
        <v>699900</v>
      </c>
      <c r="G1488" s="44">
        <f t="shared" si="69"/>
        <v>0.5</v>
      </c>
      <c r="H1488" s="45">
        <v>719900</v>
      </c>
      <c r="I1488" s="44">
        <f t="shared" si="70"/>
        <v>0.4857122446063723</v>
      </c>
      <c r="J1488" s="45">
        <v>759900</v>
      </c>
      <c r="K1488" s="44">
        <f t="shared" si="71"/>
        <v>0.45713673381911701</v>
      </c>
    </row>
    <row r="1489" spans="1:11">
      <c r="A1489" t="s">
        <v>10019</v>
      </c>
      <c r="B1489" t="s">
        <v>10020</v>
      </c>
      <c r="C1489" s="43">
        <v>70000</v>
      </c>
      <c r="D1489">
        <v>5</v>
      </c>
      <c r="E1489" s="43">
        <v>1399800</v>
      </c>
      <c r="F1489" s="43">
        <v>699900</v>
      </c>
      <c r="G1489" s="44">
        <f t="shared" si="69"/>
        <v>0.5</v>
      </c>
      <c r="H1489" s="45">
        <v>719900</v>
      </c>
      <c r="I1489" s="44">
        <f t="shared" si="70"/>
        <v>0.4857122446063723</v>
      </c>
      <c r="J1489" s="45">
        <v>759900</v>
      </c>
      <c r="K1489" s="44">
        <f t="shared" si="71"/>
        <v>0.45713673381911701</v>
      </c>
    </row>
    <row r="1490" spans="1:11" ht="15.75" customHeight="1">
      <c r="A1490" t="s">
        <v>5877</v>
      </c>
      <c r="B1490" t="s">
        <v>5876</v>
      </c>
      <c r="C1490" s="43">
        <v>30000</v>
      </c>
      <c r="D1490">
        <v>1</v>
      </c>
      <c r="E1490" s="43">
        <v>1539780.0000000002</v>
      </c>
      <c r="F1490" s="43">
        <v>699900</v>
      </c>
      <c r="G1490" s="44">
        <f t="shared" si="69"/>
        <v>0.54545454545454553</v>
      </c>
      <c r="H1490" s="45">
        <v>719900</v>
      </c>
      <c r="I1490" s="44">
        <f t="shared" si="70"/>
        <v>0.532465676914884</v>
      </c>
      <c r="J1490" s="45">
        <v>759900</v>
      </c>
      <c r="K1490" s="44">
        <f t="shared" si="71"/>
        <v>0.50648793983556106</v>
      </c>
    </row>
    <row r="1491" spans="1:11" ht="15.75" customHeight="1">
      <c r="A1491" t="s">
        <v>7473</v>
      </c>
      <c r="B1491" t="s">
        <v>10021</v>
      </c>
      <c r="C1491" s="43">
        <v>30000</v>
      </c>
      <c r="D1491">
        <v>1</v>
      </c>
      <c r="E1491" s="43">
        <v>1539780.0000000002</v>
      </c>
      <c r="F1491" s="43">
        <v>699900</v>
      </c>
      <c r="G1491" s="44">
        <f t="shared" si="69"/>
        <v>0.54545454545454553</v>
      </c>
      <c r="H1491" s="45">
        <v>719900</v>
      </c>
      <c r="I1491" s="44">
        <f t="shared" si="70"/>
        <v>0.532465676914884</v>
      </c>
      <c r="J1491" s="45">
        <v>759900</v>
      </c>
      <c r="K1491" s="44">
        <f t="shared" si="71"/>
        <v>0.50648793983556106</v>
      </c>
    </row>
    <row r="1492" spans="1:11" ht="15.75" customHeight="1">
      <c r="A1492" t="s">
        <v>5634</v>
      </c>
      <c r="B1492" t="s">
        <v>5633</v>
      </c>
      <c r="C1492" s="43">
        <v>30000</v>
      </c>
      <c r="D1492">
        <v>10</v>
      </c>
      <c r="E1492" s="43">
        <v>1539780.0000000002</v>
      </c>
      <c r="F1492" s="43">
        <v>699900</v>
      </c>
      <c r="G1492" s="44">
        <f t="shared" si="69"/>
        <v>0.54545454545454553</v>
      </c>
      <c r="H1492" s="45">
        <v>719900</v>
      </c>
      <c r="I1492" s="44">
        <f t="shared" si="70"/>
        <v>0.532465676914884</v>
      </c>
      <c r="J1492" s="45">
        <v>759900</v>
      </c>
      <c r="K1492" s="44">
        <f t="shared" si="71"/>
        <v>0.50648793983556106</v>
      </c>
    </row>
    <row r="1493" spans="1:11" ht="15.75" customHeight="1">
      <c r="A1493" t="s">
        <v>10022</v>
      </c>
      <c r="B1493" t="s">
        <v>3198</v>
      </c>
      <c r="C1493" s="43">
        <v>30000</v>
      </c>
      <c r="D1493">
        <v>0</v>
      </c>
      <c r="E1493" s="43">
        <v>1399800</v>
      </c>
      <c r="F1493" s="43">
        <v>699900</v>
      </c>
      <c r="G1493" s="44">
        <f t="shared" si="69"/>
        <v>0.5</v>
      </c>
      <c r="H1493" s="45">
        <v>719900</v>
      </c>
      <c r="I1493" s="44">
        <f t="shared" si="70"/>
        <v>0.4857122446063723</v>
      </c>
      <c r="J1493" s="45">
        <v>759900</v>
      </c>
      <c r="K1493" s="44">
        <f t="shared" si="71"/>
        <v>0.45713673381911701</v>
      </c>
    </row>
    <row r="1494" spans="1:11" ht="15.75" customHeight="1">
      <c r="A1494" t="s">
        <v>10023</v>
      </c>
      <c r="B1494" t="s">
        <v>10024</v>
      </c>
      <c r="C1494" s="43">
        <v>30000</v>
      </c>
      <c r="D1494">
        <v>0</v>
      </c>
      <c r="E1494" s="43">
        <v>1399800</v>
      </c>
      <c r="F1494" s="43">
        <v>699900</v>
      </c>
      <c r="G1494" s="44">
        <f t="shared" si="69"/>
        <v>0.5</v>
      </c>
      <c r="H1494" s="45">
        <v>719900</v>
      </c>
      <c r="I1494" s="44">
        <f t="shared" si="70"/>
        <v>0.4857122446063723</v>
      </c>
      <c r="J1494" s="45">
        <v>759900</v>
      </c>
      <c r="K1494" s="44">
        <f t="shared" si="71"/>
        <v>0.45713673381911701</v>
      </c>
    </row>
    <row r="1495" spans="1:11" ht="15.75" customHeight="1">
      <c r="A1495" t="s">
        <v>10025</v>
      </c>
      <c r="B1495" t="s">
        <v>10026</v>
      </c>
      <c r="C1495" s="43">
        <v>30000</v>
      </c>
      <c r="D1495">
        <v>100</v>
      </c>
      <c r="E1495" s="43">
        <v>1539780.0000000002</v>
      </c>
      <c r="F1495" s="43">
        <v>699900</v>
      </c>
      <c r="G1495" s="44">
        <f t="shared" si="69"/>
        <v>0.54545454545454553</v>
      </c>
      <c r="H1495" s="45">
        <v>719900</v>
      </c>
      <c r="I1495" s="44">
        <f t="shared" si="70"/>
        <v>0.532465676914884</v>
      </c>
      <c r="J1495" s="45">
        <v>759900</v>
      </c>
      <c r="K1495" s="44">
        <f t="shared" si="71"/>
        <v>0.50648793983556106</v>
      </c>
    </row>
    <row r="1496" spans="1:11" ht="15.75" customHeight="1">
      <c r="A1496" t="s">
        <v>10027</v>
      </c>
      <c r="B1496" t="s">
        <v>10028</v>
      </c>
      <c r="C1496" s="43">
        <v>20000</v>
      </c>
      <c r="D1496">
        <v>0</v>
      </c>
      <c r="E1496" s="43">
        <v>1539780.0000000002</v>
      </c>
      <c r="F1496" s="43">
        <v>699900</v>
      </c>
      <c r="G1496" s="44">
        <f t="shared" si="69"/>
        <v>0.54545454545454553</v>
      </c>
      <c r="H1496" s="45">
        <v>719900</v>
      </c>
      <c r="I1496" s="44">
        <f t="shared" si="70"/>
        <v>0.532465676914884</v>
      </c>
      <c r="J1496" s="45">
        <v>759900</v>
      </c>
      <c r="K1496" s="44">
        <f t="shared" si="71"/>
        <v>0.50648793983556106</v>
      </c>
    </row>
    <row r="1497" spans="1:11" ht="15.75" customHeight="1">
      <c r="A1497" t="s">
        <v>10029</v>
      </c>
      <c r="B1497" t="s">
        <v>10030</v>
      </c>
      <c r="C1497" s="43">
        <v>20000</v>
      </c>
      <c r="D1497">
        <v>0</v>
      </c>
      <c r="E1497" s="43">
        <v>1539780.0000000002</v>
      </c>
      <c r="F1497" s="43">
        <v>699900</v>
      </c>
      <c r="G1497" s="44">
        <f t="shared" si="69"/>
        <v>0.54545454545454553</v>
      </c>
      <c r="H1497" s="45">
        <v>719900</v>
      </c>
      <c r="I1497" s="44">
        <f t="shared" si="70"/>
        <v>0.532465676914884</v>
      </c>
      <c r="J1497" s="45">
        <v>759900</v>
      </c>
      <c r="K1497" s="44">
        <f t="shared" si="71"/>
        <v>0.50648793983556106</v>
      </c>
    </row>
    <row r="1498" spans="1:11" ht="15.75" customHeight="1">
      <c r="A1498" t="s">
        <v>10031</v>
      </c>
      <c r="B1498" t="s">
        <v>10032</v>
      </c>
      <c r="C1498" s="43">
        <v>20000</v>
      </c>
      <c r="D1498">
        <v>0</v>
      </c>
      <c r="E1498" s="43">
        <v>1539780.0000000002</v>
      </c>
      <c r="F1498" s="43">
        <v>699900</v>
      </c>
      <c r="G1498" s="44">
        <f t="shared" si="69"/>
        <v>0.54545454545454553</v>
      </c>
      <c r="H1498" s="45">
        <v>719900</v>
      </c>
      <c r="I1498" s="44">
        <f t="shared" si="70"/>
        <v>0.532465676914884</v>
      </c>
      <c r="J1498" s="45">
        <v>759900</v>
      </c>
      <c r="K1498" s="44">
        <f t="shared" si="71"/>
        <v>0.50648793983556106</v>
      </c>
    </row>
    <row r="1499" spans="1:11" ht="15.75" customHeight="1">
      <c r="A1499" t="s">
        <v>10033</v>
      </c>
      <c r="B1499" t="s">
        <v>10034</v>
      </c>
      <c r="C1499" s="43">
        <v>30000</v>
      </c>
      <c r="D1499">
        <v>100</v>
      </c>
      <c r="E1499" s="43">
        <v>1419800</v>
      </c>
      <c r="F1499" s="43">
        <v>709900</v>
      </c>
      <c r="G1499" s="44">
        <f t="shared" si="69"/>
        <v>0.5</v>
      </c>
      <c r="H1499" s="45">
        <v>729900</v>
      </c>
      <c r="I1499" s="44">
        <f t="shared" si="70"/>
        <v>0.4859135089449218</v>
      </c>
      <c r="J1499" s="45">
        <v>779900</v>
      </c>
      <c r="K1499" s="44">
        <f t="shared" si="71"/>
        <v>0.45069728130722642</v>
      </c>
    </row>
    <row r="1500" spans="1:11" ht="15.75" customHeight="1">
      <c r="A1500" t="s">
        <v>10035</v>
      </c>
      <c r="B1500" t="s">
        <v>10036</v>
      </c>
      <c r="C1500" s="43">
        <v>30000</v>
      </c>
      <c r="D1500">
        <v>100</v>
      </c>
      <c r="E1500" s="43">
        <v>1419800</v>
      </c>
      <c r="F1500" s="43">
        <v>709900</v>
      </c>
      <c r="G1500" s="44">
        <f t="shared" si="69"/>
        <v>0.5</v>
      </c>
      <c r="H1500" s="45">
        <v>729900</v>
      </c>
      <c r="I1500" s="44">
        <f t="shared" si="70"/>
        <v>0.4859135089449218</v>
      </c>
      <c r="J1500" s="45">
        <v>779900</v>
      </c>
      <c r="K1500" s="44">
        <f t="shared" si="71"/>
        <v>0.45069728130722642</v>
      </c>
    </row>
    <row r="1501" spans="1:11" ht="15.75" customHeight="1">
      <c r="A1501" t="s">
        <v>10037</v>
      </c>
      <c r="B1501" t="s">
        <v>10038</v>
      </c>
      <c r="C1501" s="43">
        <v>30000</v>
      </c>
      <c r="D1501">
        <v>0</v>
      </c>
      <c r="E1501" s="43">
        <v>1419800</v>
      </c>
      <c r="F1501" s="43">
        <v>709900</v>
      </c>
      <c r="G1501" s="44">
        <f t="shared" si="69"/>
        <v>0.5</v>
      </c>
      <c r="H1501" s="45">
        <v>729900</v>
      </c>
      <c r="I1501" s="44">
        <f t="shared" si="70"/>
        <v>0.4859135089449218</v>
      </c>
      <c r="J1501" s="45">
        <v>779900</v>
      </c>
      <c r="K1501" s="44">
        <f t="shared" si="71"/>
        <v>0.45069728130722642</v>
      </c>
    </row>
    <row r="1502" spans="1:11" ht="15.75" customHeight="1">
      <c r="A1502" t="s">
        <v>10039</v>
      </c>
      <c r="B1502" t="s">
        <v>10040</v>
      </c>
      <c r="C1502" s="43">
        <v>30000</v>
      </c>
      <c r="D1502">
        <v>0</v>
      </c>
      <c r="E1502" s="43">
        <v>1419800</v>
      </c>
      <c r="F1502" s="43">
        <v>709900</v>
      </c>
      <c r="G1502" s="44">
        <f t="shared" si="69"/>
        <v>0.5</v>
      </c>
      <c r="H1502" s="45">
        <v>729900</v>
      </c>
      <c r="I1502" s="44">
        <f t="shared" si="70"/>
        <v>0.4859135089449218</v>
      </c>
      <c r="J1502" s="45">
        <v>779900</v>
      </c>
      <c r="K1502" s="44">
        <f t="shared" si="71"/>
        <v>0.45069728130722642</v>
      </c>
    </row>
    <row r="1503" spans="1:11" ht="15.75" customHeight="1">
      <c r="A1503" t="s">
        <v>8250</v>
      </c>
      <c r="B1503" t="s">
        <v>8249</v>
      </c>
      <c r="C1503" s="43">
        <v>30000</v>
      </c>
      <c r="D1503">
        <v>100</v>
      </c>
      <c r="E1503" s="43">
        <v>1561780.0000000002</v>
      </c>
      <c r="F1503" s="43">
        <v>709900</v>
      </c>
      <c r="G1503" s="44">
        <f t="shared" si="69"/>
        <v>0.54545454545454553</v>
      </c>
      <c r="H1503" s="45">
        <v>729900</v>
      </c>
      <c r="I1503" s="44">
        <f t="shared" si="70"/>
        <v>0.53264864449538352</v>
      </c>
      <c r="J1503" s="45">
        <v>779900</v>
      </c>
      <c r="K1503" s="44">
        <f t="shared" si="71"/>
        <v>0.50063389209747866</v>
      </c>
    </row>
    <row r="1504" spans="1:11" ht="15.75" customHeight="1">
      <c r="A1504" t="s">
        <v>10041</v>
      </c>
      <c r="B1504" t="s">
        <v>10042</v>
      </c>
      <c r="C1504" s="43">
        <v>30000</v>
      </c>
      <c r="D1504">
        <v>0</v>
      </c>
      <c r="E1504" s="43">
        <v>1419800</v>
      </c>
      <c r="F1504" s="43">
        <v>709900</v>
      </c>
      <c r="G1504" s="44">
        <f t="shared" si="69"/>
        <v>0.5</v>
      </c>
      <c r="H1504" s="45">
        <v>729900</v>
      </c>
      <c r="I1504" s="44">
        <f t="shared" si="70"/>
        <v>0.4859135089449218</v>
      </c>
      <c r="J1504" s="45">
        <v>779900</v>
      </c>
      <c r="K1504" s="44">
        <f t="shared" si="71"/>
        <v>0.45069728130722642</v>
      </c>
    </row>
    <row r="1505" spans="1:11" ht="15.75" customHeight="1">
      <c r="A1505" t="s">
        <v>10043</v>
      </c>
      <c r="B1505" t="s">
        <v>10044</v>
      </c>
      <c r="C1505" s="43">
        <v>30000</v>
      </c>
      <c r="D1505">
        <v>100</v>
      </c>
      <c r="E1505" s="43">
        <v>1419800</v>
      </c>
      <c r="F1505" s="43">
        <v>709900</v>
      </c>
      <c r="G1505" s="44">
        <f t="shared" si="69"/>
        <v>0.5</v>
      </c>
      <c r="H1505" s="45">
        <v>729900</v>
      </c>
      <c r="I1505" s="44">
        <f t="shared" si="70"/>
        <v>0.4859135089449218</v>
      </c>
      <c r="J1505" s="45">
        <v>779900</v>
      </c>
      <c r="K1505" s="44">
        <f t="shared" si="71"/>
        <v>0.45069728130722642</v>
      </c>
    </row>
    <row r="1506" spans="1:11" ht="15.75" customHeight="1">
      <c r="A1506" t="s">
        <v>10045</v>
      </c>
      <c r="B1506" t="s">
        <v>10046</v>
      </c>
      <c r="C1506" s="43">
        <v>30000</v>
      </c>
      <c r="D1506">
        <v>2</v>
      </c>
      <c r="E1506" s="43">
        <v>1419800</v>
      </c>
      <c r="F1506" s="43">
        <v>709900</v>
      </c>
      <c r="G1506" s="44">
        <f t="shared" si="69"/>
        <v>0.5</v>
      </c>
      <c r="H1506" s="45">
        <v>729900</v>
      </c>
      <c r="I1506" s="44">
        <f t="shared" si="70"/>
        <v>0.4859135089449218</v>
      </c>
      <c r="J1506" s="45">
        <v>779900</v>
      </c>
      <c r="K1506" s="44">
        <f t="shared" si="71"/>
        <v>0.45069728130722642</v>
      </c>
    </row>
    <row r="1507" spans="1:11" ht="15.75" customHeight="1">
      <c r="A1507" t="s">
        <v>10047</v>
      </c>
      <c r="B1507" t="s">
        <v>10048</v>
      </c>
      <c r="C1507" s="43">
        <v>20000</v>
      </c>
      <c r="D1507">
        <v>0</v>
      </c>
      <c r="E1507" s="43">
        <v>1439800</v>
      </c>
      <c r="F1507" s="43">
        <v>719900</v>
      </c>
      <c r="G1507" s="44">
        <f t="shared" si="69"/>
        <v>0.5</v>
      </c>
      <c r="H1507" s="45">
        <v>749900</v>
      </c>
      <c r="I1507" s="44">
        <f t="shared" si="70"/>
        <v>0.4791637727462148</v>
      </c>
      <c r="J1507" s="45">
        <v>789900</v>
      </c>
      <c r="K1507" s="44">
        <f t="shared" si="71"/>
        <v>0.45138213640783442</v>
      </c>
    </row>
    <row r="1508" spans="1:11" ht="15.75" customHeight="1">
      <c r="A1508" t="s">
        <v>10049</v>
      </c>
      <c r="B1508" t="s">
        <v>10050</v>
      </c>
      <c r="C1508" s="43">
        <v>30000</v>
      </c>
      <c r="D1508">
        <v>100</v>
      </c>
      <c r="E1508" s="43">
        <v>1439800</v>
      </c>
      <c r="F1508" s="43">
        <v>719900</v>
      </c>
      <c r="G1508" s="44">
        <f t="shared" si="69"/>
        <v>0.5</v>
      </c>
      <c r="H1508" s="45">
        <v>749900</v>
      </c>
      <c r="I1508" s="44">
        <f t="shared" si="70"/>
        <v>0.4791637727462148</v>
      </c>
      <c r="J1508" s="45">
        <v>789900</v>
      </c>
      <c r="K1508" s="44">
        <f t="shared" si="71"/>
        <v>0.45138213640783442</v>
      </c>
    </row>
    <row r="1509" spans="1:11">
      <c r="A1509" t="s">
        <v>10051</v>
      </c>
      <c r="B1509" t="s">
        <v>10052</v>
      </c>
      <c r="C1509" s="43">
        <v>30000</v>
      </c>
      <c r="D1509">
        <v>0</v>
      </c>
      <c r="E1509" s="43">
        <v>1439800</v>
      </c>
      <c r="F1509" s="43">
        <v>719900</v>
      </c>
      <c r="G1509" s="44">
        <f t="shared" si="69"/>
        <v>0.5</v>
      </c>
      <c r="H1509" s="45">
        <v>749900</v>
      </c>
      <c r="I1509" s="44">
        <f t="shared" si="70"/>
        <v>0.4791637727462148</v>
      </c>
      <c r="J1509" s="45">
        <v>789900</v>
      </c>
      <c r="K1509" s="44">
        <f t="shared" si="71"/>
        <v>0.45138213640783442</v>
      </c>
    </row>
    <row r="1510" spans="1:11">
      <c r="A1510" t="s">
        <v>7468</v>
      </c>
      <c r="B1510" t="s">
        <v>7467</v>
      </c>
      <c r="C1510" s="43">
        <v>30000</v>
      </c>
      <c r="D1510">
        <v>10</v>
      </c>
      <c r="E1510" s="43">
        <v>1583780.0000000002</v>
      </c>
      <c r="F1510" s="43">
        <v>719900</v>
      </c>
      <c r="G1510" s="44">
        <f t="shared" si="69"/>
        <v>0.54545454545454553</v>
      </c>
      <c r="H1510" s="45">
        <v>749900</v>
      </c>
      <c r="I1510" s="44">
        <f t="shared" si="70"/>
        <v>0.52651252067837717</v>
      </c>
      <c r="J1510" s="45">
        <v>789900</v>
      </c>
      <c r="K1510" s="44">
        <f t="shared" si="71"/>
        <v>0.50125648764348596</v>
      </c>
    </row>
    <row r="1511" spans="1:11" ht="15.75" customHeight="1">
      <c r="A1511" t="s">
        <v>7417</v>
      </c>
      <c r="B1511" t="s">
        <v>7416</v>
      </c>
      <c r="C1511" s="43">
        <v>30000</v>
      </c>
      <c r="D1511">
        <v>10</v>
      </c>
      <c r="E1511" s="43">
        <v>1583780.0000000002</v>
      </c>
      <c r="F1511" s="43">
        <v>719900</v>
      </c>
      <c r="G1511" s="44">
        <f t="shared" si="69"/>
        <v>0.54545454545454553</v>
      </c>
      <c r="H1511" s="45">
        <v>749900</v>
      </c>
      <c r="I1511" s="44">
        <f t="shared" si="70"/>
        <v>0.52651252067837717</v>
      </c>
      <c r="J1511" s="45">
        <v>789900</v>
      </c>
      <c r="K1511" s="44">
        <f t="shared" si="71"/>
        <v>0.50125648764348596</v>
      </c>
    </row>
    <row r="1512" spans="1:11">
      <c r="A1512" t="s">
        <v>10053</v>
      </c>
      <c r="B1512" t="s">
        <v>10054</v>
      </c>
      <c r="C1512" s="43">
        <v>30000</v>
      </c>
      <c r="D1512">
        <v>135</v>
      </c>
      <c r="E1512" s="43">
        <v>1583780.0000000002</v>
      </c>
      <c r="F1512" s="43">
        <v>719900</v>
      </c>
      <c r="G1512" s="44">
        <f t="shared" si="69"/>
        <v>0.54545454545454553</v>
      </c>
      <c r="H1512" s="45">
        <v>749900</v>
      </c>
      <c r="I1512" s="44">
        <f t="shared" si="70"/>
        <v>0.52651252067837717</v>
      </c>
      <c r="J1512" s="45">
        <v>789900</v>
      </c>
      <c r="K1512" s="44">
        <f t="shared" si="71"/>
        <v>0.50125648764348596</v>
      </c>
    </row>
    <row r="1513" spans="1:11">
      <c r="A1513" t="s">
        <v>1715</v>
      </c>
      <c r="B1513" t="s">
        <v>7541</v>
      </c>
      <c r="C1513" s="43">
        <v>30000</v>
      </c>
      <c r="D1513">
        <v>10</v>
      </c>
      <c r="E1513" s="43">
        <v>549780</v>
      </c>
      <c r="F1513" s="50">
        <v>249900</v>
      </c>
      <c r="G1513" s="44">
        <f t="shared" si="69"/>
        <v>0.54545454545454541</v>
      </c>
      <c r="H1513" s="45">
        <v>259900</v>
      </c>
      <c r="I1513" s="44">
        <f t="shared" si="70"/>
        <v>0.52726545163519956</v>
      </c>
      <c r="J1513" s="45">
        <v>269900</v>
      </c>
      <c r="K1513" s="44">
        <f t="shared" si="71"/>
        <v>0.5090763578158537</v>
      </c>
    </row>
    <row r="1514" spans="1:11">
      <c r="A1514" t="s">
        <v>10055</v>
      </c>
      <c r="B1514" t="s">
        <v>10056</v>
      </c>
      <c r="C1514" s="43">
        <v>30000</v>
      </c>
      <c r="D1514">
        <v>10</v>
      </c>
      <c r="E1514" s="43">
        <v>1583780.0000000002</v>
      </c>
      <c r="F1514" s="43">
        <v>719900</v>
      </c>
      <c r="G1514" s="44">
        <f t="shared" si="69"/>
        <v>0.54545454545454553</v>
      </c>
      <c r="H1514" s="45">
        <v>749900</v>
      </c>
      <c r="I1514" s="44">
        <f t="shared" si="70"/>
        <v>0.52651252067837717</v>
      </c>
      <c r="J1514" s="45">
        <v>789900</v>
      </c>
      <c r="K1514" s="44">
        <f t="shared" si="71"/>
        <v>0.50125648764348596</v>
      </c>
    </row>
    <row r="1515" spans="1:11">
      <c r="A1515" t="s">
        <v>10057</v>
      </c>
      <c r="B1515" t="s">
        <v>10058</v>
      </c>
      <c r="C1515" s="43">
        <v>30000</v>
      </c>
      <c r="D1515">
        <v>10</v>
      </c>
      <c r="E1515" s="43">
        <v>1583780.0000000002</v>
      </c>
      <c r="F1515" s="43">
        <v>719900</v>
      </c>
      <c r="G1515" s="44">
        <f t="shared" si="69"/>
        <v>0.54545454545454553</v>
      </c>
      <c r="H1515" s="45">
        <v>749900</v>
      </c>
      <c r="I1515" s="44">
        <f t="shared" si="70"/>
        <v>0.52651252067837717</v>
      </c>
      <c r="J1515" s="45">
        <v>789900</v>
      </c>
      <c r="K1515" s="44">
        <f t="shared" si="71"/>
        <v>0.50125648764348596</v>
      </c>
    </row>
    <row r="1516" spans="1:11">
      <c r="A1516" t="s">
        <v>10059</v>
      </c>
      <c r="B1516" t="s">
        <v>10060</v>
      </c>
      <c r="C1516" s="43">
        <v>30000</v>
      </c>
      <c r="D1516">
        <v>5</v>
      </c>
      <c r="E1516" s="43">
        <v>1583780.0000000002</v>
      </c>
      <c r="F1516" s="43">
        <v>719900</v>
      </c>
      <c r="G1516" s="44">
        <f t="shared" si="69"/>
        <v>0.54545454545454553</v>
      </c>
      <c r="H1516" s="45">
        <v>749900</v>
      </c>
      <c r="I1516" s="44">
        <f t="shared" si="70"/>
        <v>0.52651252067837717</v>
      </c>
      <c r="J1516" s="45">
        <v>789900</v>
      </c>
      <c r="K1516" s="44">
        <f t="shared" si="71"/>
        <v>0.50125648764348596</v>
      </c>
    </row>
    <row r="1517" spans="1:11">
      <c r="A1517" t="s">
        <v>10061</v>
      </c>
      <c r="B1517" t="s">
        <v>10062</v>
      </c>
      <c r="C1517" s="43">
        <v>80000</v>
      </c>
      <c r="D1517">
        <v>20</v>
      </c>
      <c r="E1517" s="43">
        <v>1439800</v>
      </c>
      <c r="F1517" s="43">
        <v>719900</v>
      </c>
      <c r="G1517" s="44">
        <f t="shared" si="69"/>
        <v>0.5</v>
      </c>
      <c r="H1517" s="45">
        <v>749900</v>
      </c>
      <c r="I1517" s="44">
        <f t="shared" si="70"/>
        <v>0.4791637727462148</v>
      </c>
      <c r="J1517" s="45">
        <v>789900</v>
      </c>
      <c r="K1517" s="44">
        <f t="shared" si="71"/>
        <v>0.45138213640783442</v>
      </c>
    </row>
    <row r="1518" spans="1:11">
      <c r="A1518" t="s">
        <v>10063</v>
      </c>
      <c r="B1518" t="s">
        <v>10064</v>
      </c>
      <c r="C1518" s="43">
        <v>20000</v>
      </c>
      <c r="D1518">
        <v>10</v>
      </c>
      <c r="E1518" s="43">
        <v>1459800</v>
      </c>
      <c r="F1518" s="43">
        <v>729900</v>
      </c>
      <c r="G1518" s="44">
        <f t="shared" si="69"/>
        <v>0.5</v>
      </c>
      <c r="H1518" s="45">
        <v>759900</v>
      </c>
      <c r="I1518" s="44">
        <f t="shared" si="70"/>
        <v>0.47944923962186603</v>
      </c>
      <c r="J1518" s="45">
        <v>799900</v>
      </c>
      <c r="K1518" s="44">
        <f t="shared" si="71"/>
        <v>0.452048225784354</v>
      </c>
    </row>
    <row r="1519" spans="1:11">
      <c r="A1519" t="s">
        <v>10065</v>
      </c>
      <c r="B1519" t="s">
        <v>10066</v>
      </c>
      <c r="C1519" s="43">
        <v>20000</v>
      </c>
      <c r="D1519">
        <v>100</v>
      </c>
      <c r="E1519" s="43">
        <v>1459800</v>
      </c>
      <c r="F1519" s="43">
        <v>729900</v>
      </c>
      <c r="G1519" s="44">
        <f t="shared" si="69"/>
        <v>0.5</v>
      </c>
      <c r="H1519" s="45">
        <v>759900</v>
      </c>
      <c r="I1519" s="44">
        <f t="shared" si="70"/>
        <v>0.47944923962186603</v>
      </c>
      <c r="J1519" s="45">
        <v>799900</v>
      </c>
      <c r="K1519" s="44">
        <f t="shared" si="71"/>
        <v>0.452048225784354</v>
      </c>
    </row>
    <row r="1520" spans="1:11" ht="15.75" customHeight="1">
      <c r="A1520" t="s">
        <v>10067</v>
      </c>
      <c r="B1520" t="s">
        <v>10068</v>
      </c>
      <c r="C1520" s="43">
        <v>30000</v>
      </c>
      <c r="D1520">
        <v>100</v>
      </c>
      <c r="E1520" s="43">
        <v>1605780.0000000002</v>
      </c>
      <c r="F1520" s="43">
        <v>729900</v>
      </c>
      <c r="G1520" s="44">
        <f t="shared" si="69"/>
        <v>0.54545454545454553</v>
      </c>
      <c r="H1520" s="45">
        <v>759900</v>
      </c>
      <c r="I1520" s="44">
        <f t="shared" si="70"/>
        <v>0.52677203601987821</v>
      </c>
      <c r="J1520" s="45">
        <v>799900</v>
      </c>
      <c r="K1520" s="44">
        <f t="shared" si="71"/>
        <v>0.50186202344032194</v>
      </c>
    </row>
    <row r="1521" spans="1:11" ht="15.75" customHeight="1">
      <c r="A1521" t="s">
        <v>10069</v>
      </c>
      <c r="B1521" t="s">
        <v>10070</v>
      </c>
      <c r="C1521" s="43">
        <v>30000</v>
      </c>
      <c r="D1521">
        <v>100</v>
      </c>
      <c r="E1521" s="43">
        <v>1605780.0000000002</v>
      </c>
      <c r="F1521" s="43">
        <v>729900</v>
      </c>
      <c r="G1521" s="44">
        <f t="shared" si="69"/>
        <v>0.54545454545454553</v>
      </c>
      <c r="H1521" s="45">
        <v>759900</v>
      </c>
      <c r="I1521" s="44">
        <f t="shared" si="70"/>
        <v>0.52677203601987821</v>
      </c>
      <c r="J1521" s="45">
        <v>799900</v>
      </c>
      <c r="K1521" s="44">
        <f t="shared" si="71"/>
        <v>0.50186202344032194</v>
      </c>
    </row>
    <row r="1522" spans="1:11" ht="15.75" customHeight="1">
      <c r="A1522" t="s">
        <v>10071</v>
      </c>
      <c r="B1522" t="s">
        <v>10072</v>
      </c>
      <c r="C1522" s="43">
        <v>30000</v>
      </c>
      <c r="D1522">
        <v>100</v>
      </c>
      <c r="E1522" s="43">
        <v>1605780.0000000002</v>
      </c>
      <c r="F1522" s="43">
        <v>729900</v>
      </c>
      <c r="G1522" s="44">
        <f t="shared" si="69"/>
        <v>0.54545454545454553</v>
      </c>
      <c r="H1522" s="45">
        <v>759900</v>
      </c>
      <c r="I1522" s="44">
        <f t="shared" si="70"/>
        <v>0.52677203601987821</v>
      </c>
      <c r="J1522" s="45">
        <v>799900</v>
      </c>
      <c r="K1522" s="44">
        <f t="shared" si="71"/>
        <v>0.50186202344032194</v>
      </c>
    </row>
    <row r="1523" spans="1:11" ht="15.75" customHeight="1">
      <c r="A1523" t="s">
        <v>10073</v>
      </c>
      <c r="B1523" t="s">
        <v>10074</v>
      </c>
      <c r="C1523" s="43">
        <v>30000</v>
      </c>
      <c r="D1523">
        <v>100</v>
      </c>
      <c r="E1523" s="43">
        <v>1605780.0000000002</v>
      </c>
      <c r="F1523" s="43">
        <v>729900</v>
      </c>
      <c r="G1523" s="44">
        <f t="shared" si="69"/>
        <v>0.54545454545454553</v>
      </c>
      <c r="H1523" s="45">
        <v>759900</v>
      </c>
      <c r="I1523" s="44">
        <f t="shared" si="70"/>
        <v>0.52677203601987821</v>
      </c>
      <c r="J1523" s="45">
        <v>799900</v>
      </c>
      <c r="K1523" s="44">
        <f t="shared" si="71"/>
        <v>0.50186202344032194</v>
      </c>
    </row>
    <row r="1524" spans="1:11">
      <c r="A1524" t="s">
        <v>10075</v>
      </c>
      <c r="B1524" t="s">
        <v>10076</v>
      </c>
      <c r="C1524" s="43">
        <v>30000</v>
      </c>
      <c r="D1524">
        <v>100</v>
      </c>
      <c r="E1524" s="43">
        <v>1605780.0000000002</v>
      </c>
      <c r="F1524" s="43">
        <v>729900</v>
      </c>
      <c r="G1524" s="44">
        <f t="shared" si="69"/>
        <v>0.54545454545454553</v>
      </c>
      <c r="H1524" s="45">
        <v>759900</v>
      </c>
      <c r="I1524" s="44">
        <f t="shared" si="70"/>
        <v>0.52677203601987821</v>
      </c>
      <c r="J1524" s="45">
        <v>799900</v>
      </c>
      <c r="K1524" s="44">
        <f t="shared" si="71"/>
        <v>0.50186202344032194</v>
      </c>
    </row>
    <row r="1525" spans="1:11" ht="15.75" customHeight="1">
      <c r="A1525" t="s">
        <v>10077</v>
      </c>
      <c r="B1525" t="s">
        <v>10078</v>
      </c>
      <c r="C1525" s="43">
        <v>30000</v>
      </c>
      <c r="D1525">
        <v>100</v>
      </c>
      <c r="E1525" s="43">
        <v>1605780.0000000002</v>
      </c>
      <c r="F1525" s="43">
        <v>729900</v>
      </c>
      <c r="G1525" s="44">
        <f t="shared" si="69"/>
        <v>0.54545454545454553</v>
      </c>
      <c r="H1525" s="45">
        <v>759900</v>
      </c>
      <c r="I1525" s="44">
        <f t="shared" si="70"/>
        <v>0.52677203601987821</v>
      </c>
      <c r="J1525" s="45">
        <v>799900</v>
      </c>
      <c r="K1525" s="44">
        <f t="shared" si="71"/>
        <v>0.50186202344032194</v>
      </c>
    </row>
    <row r="1526" spans="1:11" ht="15.75" customHeight="1">
      <c r="A1526" t="s">
        <v>10079</v>
      </c>
      <c r="B1526" t="s">
        <v>10080</v>
      </c>
      <c r="C1526" s="43">
        <v>30000</v>
      </c>
      <c r="D1526">
        <v>100</v>
      </c>
      <c r="E1526" s="43">
        <v>1605780.0000000002</v>
      </c>
      <c r="F1526" s="43">
        <v>729900</v>
      </c>
      <c r="G1526" s="44">
        <f t="shared" si="69"/>
        <v>0.54545454545454553</v>
      </c>
      <c r="H1526" s="45">
        <v>759900</v>
      </c>
      <c r="I1526" s="44">
        <f t="shared" si="70"/>
        <v>0.52677203601987821</v>
      </c>
      <c r="J1526" s="45">
        <v>799900</v>
      </c>
      <c r="K1526" s="44">
        <f t="shared" si="71"/>
        <v>0.50186202344032194</v>
      </c>
    </row>
    <row r="1527" spans="1:11" ht="15.75" customHeight="1">
      <c r="A1527" t="s">
        <v>2265</v>
      </c>
      <c r="B1527" t="s">
        <v>8099</v>
      </c>
      <c r="C1527" s="43">
        <v>30000</v>
      </c>
      <c r="D1527">
        <v>1</v>
      </c>
      <c r="E1527" s="43">
        <v>1605780.0000000002</v>
      </c>
      <c r="F1527" s="43">
        <v>729900</v>
      </c>
      <c r="G1527" s="44">
        <f t="shared" si="69"/>
        <v>0.54545454545454553</v>
      </c>
      <c r="H1527" s="45">
        <v>759900</v>
      </c>
      <c r="I1527" s="44">
        <f t="shared" si="70"/>
        <v>0.52677203601987821</v>
      </c>
      <c r="J1527" s="45">
        <v>799900</v>
      </c>
      <c r="K1527" s="44">
        <f t="shared" si="71"/>
        <v>0.50186202344032194</v>
      </c>
    </row>
    <row r="1528" spans="1:11" ht="15.75" customHeight="1">
      <c r="A1528" t="s">
        <v>7933</v>
      </c>
      <c r="B1528" t="s">
        <v>7932</v>
      </c>
      <c r="C1528" s="43">
        <v>30000</v>
      </c>
      <c r="D1528">
        <v>32</v>
      </c>
      <c r="E1528" s="43">
        <v>1605780.0000000002</v>
      </c>
      <c r="F1528" s="43">
        <v>729900</v>
      </c>
      <c r="G1528" s="44">
        <f t="shared" si="69"/>
        <v>0.54545454545454553</v>
      </c>
      <c r="H1528" s="45">
        <v>759900</v>
      </c>
      <c r="I1528" s="44">
        <f t="shared" si="70"/>
        <v>0.52677203601987821</v>
      </c>
      <c r="J1528" s="45">
        <v>799900</v>
      </c>
      <c r="K1528" s="44">
        <f t="shared" si="71"/>
        <v>0.50186202344032194</v>
      </c>
    </row>
    <row r="1529" spans="1:11">
      <c r="A1529" t="s">
        <v>7947</v>
      </c>
      <c r="B1529" t="s">
        <v>7946</v>
      </c>
      <c r="C1529" s="43">
        <v>30000</v>
      </c>
      <c r="D1529">
        <v>0</v>
      </c>
      <c r="E1529" s="43">
        <v>1605780.0000000002</v>
      </c>
      <c r="F1529" s="43">
        <v>729900</v>
      </c>
      <c r="G1529" s="44">
        <f t="shared" si="69"/>
        <v>0.54545454545454553</v>
      </c>
      <c r="H1529" s="45">
        <v>759900</v>
      </c>
      <c r="I1529" s="44">
        <f t="shared" si="70"/>
        <v>0.52677203601987821</v>
      </c>
      <c r="J1529" s="45">
        <v>799900</v>
      </c>
      <c r="K1529" s="44">
        <f t="shared" si="71"/>
        <v>0.50186202344032194</v>
      </c>
    </row>
    <row r="1530" spans="1:11">
      <c r="A1530" t="s">
        <v>10081</v>
      </c>
      <c r="B1530" t="s">
        <v>10082</v>
      </c>
      <c r="C1530" s="43">
        <v>30000</v>
      </c>
      <c r="D1530">
        <v>100</v>
      </c>
      <c r="E1530" s="43">
        <v>1459800</v>
      </c>
      <c r="F1530" s="43">
        <v>729900</v>
      </c>
      <c r="G1530" s="44">
        <f t="shared" si="69"/>
        <v>0.5</v>
      </c>
      <c r="H1530" s="45">
        <v>759900</v>
      </c>
      <c r="I1530" s="44">
        <f t="shared" si="70"/>
        <v>0.47944923962186603</v>
      </c>
      <c r="J1530" s="45">
        <v>799900</v>
      </c>
      <c r="K1530" s="44">
        <f t="shared" si="71"/>
        <v>0.452048225784354</v>
      </c>
    </row>
    <row r="1531" spans="1:11" ht="15.75" customHeight="1">
      <c r="A1531" t="s">
        <v>10083</v>
      </c>
      <c r="B1531" t="s">
        <v>4264</v>
      </c>
      <c r="C1531" s="43">
        <v>20000</v>
      </c>
      <c r="D1531">
        <v>100</v>
      </c>
      <c r="E1531" s="43">
        <v>1605780.0000000002</v>
      </c>
      <c r="F1531" s="43">
        <v>729900</v>
      </c>
      <c r="G1531" s="44">
        <f t="shared" si="69"/>
        <v>0.54545454545454553</v>
      </c>
      <c r="H1531" s="45">
        <v>759900</v>
      </c>
      <c r="I1531" s="44">
        <f t="shared" si="70"/>
        <v>0.52677203601987821</v>
      </c>
      <c r="J1531" s="45">
        <v>799900</v>
      </c>
      <c r="K1531" s="44">
        <f t="shared" si="71"/>
        <v>0.50186202344032194</v>
      </c>
    </row>
    <row r="1532" spans="1:11" ht="15.75" customHeight="1">
      <c r="A1532" t="s">
        <v>10084</v>
      </c>
      <c r="B1532" t="s">
        <v>3401</v>
      </c>
      <c r="C1532" s="43">
        <v>20000</v>
      </c>
      <c r="D1532">
        <v>0</v>
      </c>
      <c r="E1532" s="43">
        <v>1605780.0000000002</v>
      </c>
      <c r="F1532" s="43">
        <v>729900</v>
      </c>
      <c r="G1532" s="44">
        <f t="shared" si="69"/>
        <v>0.54545454545454553</v>
      </c>
      <c r="H1532" s="45">
        <v>759900</v>
      </c>
      <c r="I1532" s="44">
        <f t="shared" si="70"/>
        <v>0.52677203601987821</v>
      </c>
      <c r="J1532" s="45">
        <v>799900</v>
      </c>
      <c r="K1532" s="44">
        <f t="shared" si="71"/>
        <v>0.50186202344032194</v>
      </c>
    </row>
    <row r="1533" spans="1:11" ht="15.75" customHeight="1">
      <c r="A1533" t="s">
        <v>10085</v>
      </c>
      <c r="B1533" t="s">
        <v>10086</v>
      </c>
      <c r="C1533" s="43">
        <v>30000</v>
      </c>
      <c r="D1533">
        <v>0</v>
      </c>
      <c r="E1533" s="43">
        <v>1605780.0000000002</v>
      </c>
      <c r="F1533" s="43">
        <v>729900</v>
      </c>
      <c r="G1533" s="44">
        <f t="shared" si="69"/>
        <v>0.54545454545454553</v>
      </c>
      <c r="H1533" s="45">
        <v>759900</v>
      </c>
      <c r="I1533" s="44">
        <f t="shared" si="70"/>
        <v>0.52677203601987821</v>
      </c>
      <c r="J1533" s="45">
        <v>799900</v>
      </c>
      <c r="K1533" s="44">
        <f t="shared" si="71"/>
        <v>0.50186202344032194</v>
      </c>
    </row>
    <row r="1534" spans="1:11" ht="15.75" customHeight="1">
      <c r="A1534" t="s">
        <v>10087</v>
      </c>
      <c r="B1534" t="s">
        <v>10086</v>
      </c>
      <c r="C1534" s="43">
        <v>30000</v>
      </c>
      <c r="D1534">
        <v>0</v>
      </c>
      <c r="E1534" s="43">
        <v>1605780.0000000002</v>
      </c>
      <c r="F1534" s="43">
        <v>729900</v>
      </c>
      <c r="G1534" s="44">
        <f t="shared" si="69"/>
        <v>0.54545454545454553</v>
      </c>
      <c r="H1534" s="45">
        <v>759900</v>
      </c>
      <c r="I1534" s="44">
        <f t="shared" si="70"/>
        <v>0.52677203601987821</v>
      </c>
      <c r="J1534" s="45">
        <v>799900</v>
      </c>
      <c r="K1534" s="44">
        <f t="shared" si="71"/>
        <v>0.50186202344032194</v>
      </c>
    </row>
    <row r="1535" spans="1:11">
      <c r="A1535" t="s">
        <v>10088</v>
      </c>
      <c r="B1535" t="s">
        <v>10089</v>
      </c>
      <c r="C1535" s="43">
        <v>30000</v>
      </c>
      <c r="D1535">
        <v>0</v>
      </c>
      <c r="E1535" s="43">
        <v>1605780.0000000002</v>
      </c>
      <c r="F1535" s="43">
        <v>729900</v>
      </c>
      <c r="G1535" s="44">
        <f t="shared" si="69"/>
        <v>0.54545454545454553</v>
      </c>
      <c r="H1535" s="45">
        <v>759900</v>
      </c>
      <c r="I1535" s="44">
        <f t="shared" si="70"/>
        <v>0.52677203601987821</v>
      </c>
      <c r="J1535" s="45">
        <v>799900</v>
      </c>
      <c r="K1535" s="44">
        <f t="shared" si="71"/>
        <v>0.50186202344032194</v>
      </c>
    </row>
    <row r="1536" spans="1:11">
      <c r="A1536" t="s">
        <v>10090</v>
      </c>
      <c r="B1536" t="s">
        <v>10091</v>
      </c>
      <c r="C1536" s="43">
        <v>30000</v>
      </c>
      <c r="D1536">
        <v>0</v>
      </c>
      <c r="E1536" s="43">
        <v>1605780.0000000002</v>
      </c>
      <c r="F1536" s="43">
        <v>729900</v>
      </c>
      <c r="G1536" s="44">
        <f t="shared" si="69"/>
        <v>0.54545454545454553</v>
      </c>
      <c r="H1536" s="45">
        <v>759900</v>
      </c>
      <c r="I1536" s="44">
        <f t="shared" si="70"/>
        <v>0.52677203601987821</v>
      </c>
      <c r="J1536" s="45">
        <v>799900</v>
      </c>
      <c r="K1536" s="44">
        <f t="shared" si="71"/>
        <v>0.50186202344032194</v>
      </c>
    </row>
    <row r="1537" spans="1:11" ht="15.75" customHeight="1">
      <c r="A1537" t="s">
        <v>10092</v>
      </c>
      <c r="B1537" t="s">
        <v>10093</v>
      </c>
      <c r="C1537" s="43">
        <v>20000</v>
      </c>
      <c r="D1537">
        <v>0</v>
      </c>
      <c r="E1537" s="43">
        <v>1605780.0000000002</v>
      </c>
      <c r="F1537" s="43">
        <v>729900</v>
      </c>
      <c r="G1537" s="44">
        <f t="shared" si="69"/>
        <v>0.54545454545454553</v>
      </c>
      <c r="H1537" s="45">
        <v>759900</v>
      </c>
      <c r="I1537" s="44">
        <f t="shared" si="70"/>
        <v>0.52677203601987821</v>
      </c>
      <c r="J1537" s="45">
        <v>799900</v>
      </c>
      <c r="K1537" s="44">
        <f t="shared" si="71"/>
        <v>0.50186202344032194</v>
      </c>
    </row>
    <row r="1538" spans="1:11" ht="15.75" customHeight="1">
      <c r="A1538" t="s">
        <v>10094</v>
      </c>
      <c r="B1538" t="s">
        <v>10095</v>
      </c>
      <c r="C1538" s="43">
        <v>50000</v>
      </c>
      <c r="D1538">
        <v>100</v>
      </c>
      <c r="E1538" s="43">
        <v>1479800</v>
      </c>
      <c r="F1538" s="43">
        <v>739900</v>
      </c>
      <c r="G1538" s="44">
        <f t="shared" ref="G1538:G1601" si="72">1-(F1538/E1538)</f>
        <v>0.5</v>
      </c>
      <c r="H1538" s="45">
        <v>769900</v>
      </c>
      <c r="I1538" s="44">
        <f t="shared" ref="I1538:I1601" si="73">1-(H1538/E1538)</f>
        <v>0.47972699013380182</v>
      </c>
      <c r="J1538" s="45">
        <v>809900</v>
      </c>
      <c r="K1538" s="44">
        <f t="shared" ref="K1538:K1601" si="74">1-(J1538/E1538)</f>
        <v>0.45269631031220436</v>
      </c>
    </row>
    <row r="1539" spans="1:11" ht="15.75" customHeight="1">
      <c r="A1539" t="s">
        <v>10096</v>
      </c>
      <c r="B1539" t="s">
        <v>10097</v>
      </c>
      <c r="C1539" s="43">
        <v>20000</v>
      </c>
      <c r="D1539">
        <v>100</v>
      </c>
      <c r="E1539" s="43">
        <v>1479800</v>
      </c>
      <c r="F1539" s="43">
        <v>739900</v>
      </c>
      <c r="G1539" s="44">
        <f t="shared" si="72"/>
        <v>0.5</v>
      </c>
      <c r="H1539" s="45">
        <v>769900</v>
      </c>
      <c r="I1539" s="44">
        <f t="shared" si="73"/>
        <v>0.47972699013380182</v>
      </c>
      <c r="J1539" s="45">
        <v>809900</v>
      </c>
      <c r="K1539" s="44">
        <f t="shared" si="74"/>
        <v>0.45269631031220436</v>
      </c>
    </row>
    <row r="1540" spans="1:11">
      <c r="A1540" t="s">
        <v>10098</v>
      </c>
      <c r="B1540" t="s">
        <v>10099</v>
      </c>
      <c r="C1540" s="43">
        <v>20000</v>
      </c>
      <c r="D1540">
        <v>100</v>
      </c>
      <c r="E1540" s="43">
        <v>1479800</v>
      </c>
      <c r="F1540" s="43">
        <v>739900</v>
      </c>
      <c r="G1540" s="44">
        <f t="shared" si="72"/>
        <v>0.5</v>
      </c>
      <c r="H1540" s="45">
        <v>769900</v>
      </c>
      <c r="I1540" s="44">
        <f t="shared" si="73"/>
        <v>0.47972699013380182</v>
      </c>
      <c r="J1540" s="45">
        <v>809900</v>
      </c>
      <c r="K1540" s="44">
        <f t="shared" si="74"/>
        <v>0.45269631031220436</v>
      </c>
    </row>
    <row r="1541" spans="1:11">
      <c r="A1541" t="s">
        <v>10100</v>
      </c>
      <c r="B1541" t="s">
        <v>10101</v>
      </c>
      <c r="C1541" s="43">
        <v>30000</v>
      </c>
      <c r="D1541">
        <v>100</v>
      </c>
      <c r="E1541" s="43">
        <v>1627780.0000000002</v>
      </c>
      <c r="F1541" s="43">
        <v>739900</v>
      </c>
      <c r="G1541" s="44">
        <f t="shared" si="72"/>
        <v>0.54545454545454553</v>
      </c>
      <c r="H1541" s="45">
        <v>769900</v>
      </c>
      <c r="I1541" s="44">
        <f t="shared" si="73"/>
        <v>0.52702453648527448</v>
      </c>
      <c r="J1541" s="45">
        <v>809900</v>
      </c>
      <c r="K1541" s="44">
        <f t="shared" si="74"/>
        <v>0.50245119119291304</v>
      </c>
    </row>
    <row r="1542" spans="1:11">
      <c r="A1542" t="s">
        <v>10102</v>
      </c>
      <c r="B1542" t="s">
        <v>10103</v>
      </c>
      <c r="C1542" s="43">
        <v>30000</v>
      </c>
      <c r="D1542">
        <v>100</v>
      </c>
      <c r="E1542" s="43">
        <v>1627780.0000000002</v>
      </c>
      <c r="F1542" s="43">
        <v>739900</v>
      </c>
      <c r="G1542" s="44">
        <f t="shared" si="72"/>
        <v>0.54545454545454553</v>
      </c>
      <c r="H1542" s="45">
        <v>769900</v>
      </c>
      <c r="I1542" s="44">
        <f t="shared" si="73"/>
        <v>0.52702453648527448</v>
      </c>
      <c r="J1542" s="45">
        <v>809900</v>
      </c>
      <c r="K1542" s="44">
        <f t="shared" si="74"/>
        <v>0.50245119119291304</v>
      </c>
    </row>
    <row r="1543" spans="1:11">
      <c r="A1543" t="s">
        <v>10104</v>
      </c>
      <c r="B1543" t="s">
        <v>10105</v>
      </c>
      <c r="C1543" s="43">
        <v>30000</v>
      </c>
      <c r="D1543">
        <v>100</v>
      </c>
      <c r="E1543" s="43">
        <v>1627780.0000000002</v>
      </c>
      <c r="F1543" s="43">
        <v>739900</v>
      </c>
      <c r="G1543" s="44">
        <f t="shared" si="72"/>
        <v>0.54545454545454553</v>
      </c>
      <c r="H1543" s="45">
        <v>769900</v>
      </c>
      <c r="I1543" s="44">
        <f t="shared" si="73"/>
        <v>0.52702453648527448</v>
      </c>
      <c r="J1543" s="45">
        <v>809900</v>
      </c>
      <c r="K1543" s="44">
        <f t="shared" si="74"/>
        <v>0.50245119119291304</v>
      </c>
    </row>
    <row r="1544" spans="1:11" ht="15.75" customHeight="1">
      <c r="A1544" t="s">
        <v>10106</v>
      </c>
      <c r="B1544" t="s">
        <v>10107</v>
      </c>
      <c r="C1544" s="43">
        <v>30000</v>
      </c>
      <c r="D1544">
        <v>100</v>
      </c>
      <c r="E1544" s="43">
        <v>1627780.0000000002</v>
      </c>
      <c r="F1544" s="43">
        <v>739900</v>
      </c>
      <c r="G1544" s="44">
        <f t="shared" si="72"/>
        <v>0.54545454545454553</v>
      </c>
      <c r="H1544" s="45">
        <v>769900</v>
      </c>
      <c r="I1544" s="44">
        <f t="shared" si="73"/>
        <v>0.52702453648527448</v>
      </c>
      <c r="J1544" s="45">
        <v>809900</v>
      </c>
      <c r="K1544" s="44">
        <f t="shared" si="74"/>
        <v>0.50245119119291304</v>
      </c>
    </row>
    <row r="1545" spans="1:11" ht="15.75" customHeight="1">
      <c r="A1545" t="s">
        <v>7536</v>
      </c>
      <c r="B1545" t="s">
        <v>7535</v>
      </c>
      <c r="C1545" s="43">
        <v>30000</v>
      </c>
      <c r="D1545">
        <v>0</v>
      </c>
      <c r="E1545" s="43">
        <v>1627780.0000000002</v>
      </c>
      <c r="F1545" s="43">
        <v>739900</v>
      </c>
      <c r="G1545" s="44">
        <f t="shared" si="72"/>
        <v>0.54545454545454553</v>
      </c>
      <c r="H1545" s="45">
        <v>769900</v>
      </c>
      <c r="I1545" s="44">
        <f t="shared" si="73"/>
        <v>0.52702453648527448</v>
      </c>
      <c r="J1545" s="45">
        <v>809900</v>
      </c>
      <c r="K1545" s="44">
        <f t="shared" si="74"/>
        <v>0.50245119119291304</v>
      </c>
    </row>
    <row r="1546" spans="1:11">
      <c r="A1546" t="s">
        <v>7519</v>
      </c>
      <c r="B1546" t="s">
        <v>7518</v>
      </c>
      <c r="C1546" s="43">
        <v>30000</v>
      </c>
      <c r="D1546">
        <v>2</v>
      </c>
      <c r="E1546" s="43">
        <v>1627780.0000000002</v>
      </c>
      <c r="F1546" s="43">
        <v>739900</v>
      </c>
      <c r="G1546" s="44">
        <f t="shared" si="72"/>
        <v>0.54545454545454553</v>
      </c>
      <c r="H1546" s="45">
        <v>769900</v>
      </c>
      <c r="I1546" s="44">
        <f t="shared" si="73"/>
        <v>0.52702453648527448</v>
      </c>
      <c r="J1546" s="45">
        <v>809900</v>
      </c>
      <c r="K1546" s="44">
        <f t="shared" si="74"/>
        <v>0.50245119119291304</v>
      </c>
    </row>
    <row r="1547" spans="1:11">
      <c r="A1547" t="s">
        <v>7466</v>
      </c>
      <c r="B1547" t="s">
        <v>7465</v>
      </c>
      <c r="C1547" s="43">
        <v>30000</v>
      </c>
      <c r="D1547">
        <v>0</v>
      </c>
      <c r="E1547" s="43">
        <v>1627780.0000000002</v>
      </c>
      <c r="F1547" s="43">
        <v>739900</v>
      </c>
      <c r="G1547" s="44">
        <f t="shared" si="72"/>
        <v>0.54545454545454553</v>
      </c>
      <c r="H1547" s="45">
        <v>769900</v>
      </c>
      <c r="I1547" s="44">
        <f t="shared" si="73"/>
        <v>0.52702453648527448</v>
      </c>
      <c r="J1547" s="45">
        <v>809900</v>
      </c>
      <c r="K1547" s="44">
        <f t="shared" si="74"/>
        <v>0.50245119119291304</v>
      </c>
    </row>
    <row r="1548" spans="1:11">
      <c r="A1548" t="s">
        <v>5141</v>
      </c>
      <c r="B1548" t="s">
        <v>5140</v>
      </c>
      <c r="C1548" s="43">
        <v>30000</v>
      </c>
      <c r="D1548">
        <v>5</v>
      </c>
      <c r="E1548" s="43">
        <v>1627780.0000000002</v>
      </c>
      <c r="F1548" s="43">
        <v>739900</v>
      </c>
      <c r="G1548" s="44">
        <f t="shared" si="72"/>
        <v>0.54545454545454553</v>
      </c>
      <c r="H1548" s="45">
        <v>769900</v>
      </c>
      <c r="I1548" s="44">
        <f t="shared" si="73"/>
        <v>0.52702453648527448</v>
      </c>
      <c r="J1548" s="45">
        <v>809900</v>
      </c>
      <c r="K1548" s="44">
        <f t="shared" si="74"/>
        <v>0.50245119119291304</v>
      </c>
    </row>
    <row r="1549" spans="1:11">
      <c r="A1549" t="s">
        <v>5570</v>
      </c>
      <c r="B1549" t="s">
        <v>5569</v>
      </c>
      <c r="C1549" s="43">
        <v>30000</v>
      </c>
      <c r="D1549">
        <v>10</v>
      </c>
      <c r="E1549" s="43">
        <v>1627780.0000000002</v>
      </c>
      <c r="F1549" s="43">
        <v>739900</v>
      </c>
      <c r="G1549" s="44">
        <f t="shared" si="72"/>
        <v>0.54545454545454553</v>
      </c>
      <c r="H1549" s="45">
        <v>769900</v>
      </c>
      <c r="I1549" s="44">
        <f t="shared" si="73"/>
        <v>0.52702453648527448</v>
      </c>
      <c r="J1549" s="45">
        <v>809900</v>
      </c>
      <c r="K1549" s="44">
        <f t="shared" si="74"/>
        <v>0.50245119119291304</v>
      </c>
    </row>
    <row r="1550" spans="1:11">
      <c r="A1550" t="s">
        <v>10108</v>
      </c>
      <c r="B1550" t="s">
        <v>10109</v>
      </c>
      <c r="C1550" s="43">
        <v>30000</v>
      </c>
      <c r="D1550">
        <v>10</v>
      </c>
      <c r="E1550" s="43">
        <v>1479800</v>
      </c>
      <c r="F1550" s="43">
        <v>739900</v>
      </c>
      <c r="G1550" s="44">
        <f t="shared" si="72"/>
        <v>0.5</v>
      </c>
      <c r="H1550" s="45">
        <v>769900</v>
      </c>
      <c r="I1550" s="44">
        <f t="shared" si="73"/>
        <v>0.47972699013380182</v>
      </c>
      <c r="J1550" s="45">
        <v>809900</v>
      </c>
      <c r="K1550" s="44">
        <f t="shared" si="74"/>
        <v>0.45269631031220436</v>
      </c>
    </row>
    <row r="1551" spans="1:11">
      <c r="A1551" t="s">
        <v>10110</v>
      </c>
      <c r="B1551" t="s">
        <v>10111</v>
      </c>
      <c r="C1551" s="43">
        <v>30000</v>
      </c>
      <c r="D1551">
        <v>10</v>
      </c>
      <c r="E1551" s="43">
        <v>1055780</v>
      </c>
      <c r="F1551" s="50">
        <v>479900</v>
      </c>
      <c r="G1551" s="44">
        <f t="shared" si="72"/>
        <v>0.54545454545454541</v>
      </c>
      <c r="H1551" s="45">
        <v>499900</v>
      </c>
      <c r="I1551" s="44">
        <f t="shared" si="73"/>
        <v>0.52651120498588722</v>
      </c>
      <c r="J1551" s="45">
        <v>519900</v>
      </c>
      <c r="K1551" s="44">
        <f t="shared" si="74"/>
        <v>0.50756786451722902</v>
      </c>
    </row>
    <row r="1552" spans="1:11">
      <c r="A1552" t="s">
        <v>10112</v>
      </c>
      <c r="B1552" t="s">
        <v>2884</v>
      </c>
      <c r="C1552" s="43">
        <v>50000</v>
      </c>
      <c r="D1552" t="s">
        <v>8592</v>
      </c>
      <c r="E1552" s="43">
        <v>1499800</v>
      </c>
      <c r="F1552" s="43">
        <v>749900</v>
      </c>
      <c r="G1552" s="44">
        <f t="shared" si="72"/>
        <v>0.5</v>
      </c>
      <c r="H1552" s="45">
        <v>779900</v>
      </c>
      <c r="I1552" s="44">
        <f t="shared" si="73"/>
        <v>0.4799973329777304</v>
      </c>
      <c r="J1552" s="45">
        <v>819900</v>
      </c>
      <c r="K1552" s="44">
        <f t="shared" si="74"/>
        <v>0.45332711028137085</v>
      </c>
    </row>
    <row r="1553" spans="1:11">
      <c r="A1553" t="s">
        <v>1859</v>
      </c>
      <c r="B1553" t="s">
        <v>8241</v>
      </c>
      <c r="C1553" s="43">
        <v>30000</v>
      </c>
      <c r="D1553">
        <v>1</v>
      </c>
      <c r="E1553" s="43">
        <v>1649780.0000000002</v>
      </c>
      <c r="F1553" s="43">
        <v>749900</v>
      </c>
      <c r="G1553" s="44">
        <f t="shared" si="72"/>
        <v>0.54545454545454553</v>
      </c>
      <c r="H1553" s="45">
        <v>779900</v>
      </c>
      <c r="I1553" s="44">
        <f t="shared" si="73"/>
        <v>0.52727030270702768</v>
      </c>
      <c r="J1553" s="45">
        <v>819900</v>
      </c>
      <c r="K1553" s="44">
        <f t="shared" si="74"/>
        <v>0.50302464571033723</v>
      </c>
    </row>
    <row r="1554" spans="1:11">
      <c r="A1554" t="s">
        <v>2255</v>
      </c>
      <c r="B1554" t="s">
        <v>5795</v>
      </c>
      <c r="C1554" s="43">
        <v>30000</v>
      </c>
      <c r="D1554">
        <v>0</v>
      </c>
      <c r="E1554" s="43">
        <v>1649780.0000000002</v>
      </c>
      <c r="F1554" s="43">
        <v>749900</v>
      </c>
      <c r="G1554" s="44">
        <f t="shared" si="72"/>
        <v>0.54545454545454553</v>
      </c>
      <c r="H1554" s="45">
        <v>779900</v>
      </c>
      <c r="I1554" s="44">
        <f t="shared" si="73"/>
        <v>0.52727030270702768</v>
      </c>
      <c r="J1554" s="45">
        <v>819900</v>
      </c>
      <c r="K1554" s="44">
        <f t="shared" si="74"/>
        <v>0.50302464571033723</v>
      </c>
    </row>
    <row r="1555" spans="1:11">
      <c r="A1555" t="s">
        <v>2533</v>
      </c>
      <c r="B1555" t="s">
        <v>8018</v>
      </c>
      <c r="C1555" s="43">
        <v>30000</v>
      </c>
      <c r="D1555">
        <v>0</v>
      </c>
      <c r="E1555" s="43">
        <v>1649780.0000000002</v>
      </c>
      <c r="F1555" s="43">
        <v>749900</v>
      </c>
      <c r="G1555" s="44">
        <f t="shared" si="72"/>
        <v>0.54545454545454553</v>
      </c>
      <c r="H1555" s="45">
        <v>779900</v>
      </c>
      <c r="I1555" s="44">
        <f t="shared" si="73"/>
        <v>0.52727030270702768</v>
      </c>
      <c r="J1555" s="45">
        <v>819900</v>
      </c>
      <c r="K1555" s="44">
        <f t="shared" si="74"/>
        <v>0.50302464571033723</v>
      </c>
    </row>
    <row r="1556" spans="1:11">
      <c r="A1556" t="s">
        <v>6238</v>
      </c>
      <c r="B1556" t="s">
        <v>6237</v>
      </c>
      <c r="C1556" s="43">
        <v>30000</v>
      </c>
      <c r="D1556">
        <v>1000</v>
      </c>
      <c r="E1556" s="43">
        <v>1649780.0000000002</v>
      </c>
      <c r="F1556" s="43">
        <v>749900</v>
      </c>
      <c r="G1556" s="44">
        <f t="shared" si="72"/>
        <v>0.54545454545454553</v>
      </c>
      <c r="H1556" s="45">
        <v>779900</v>
      </c>
      <c r="I1556" s="44">
        <f t="shared" si="73"/>
        <v>0.52727030270702768</v>
      </c>
      <c r="J1556" s="45">
        <v>819900</v>
      </c>
      <c r="K1556" s="44">
        <f t="shared" si="74"/>
        <v>0.50302464571033723</v>
      </c>
    </row>
    <row r="1557" spans="1:11">
      <c r="A1557" t="s">
        <v>10113</v>
      </c>
      <c r="B1557" t="s">
        <v>3511</v>
      </c>
      <c r="C1557" s="43">
        <v>20000</v>
      </c>
      <c r="D1557">
        <v>0</v>
      </c>
      <c r="E1557" s="43">
        <v>1649780.0000000002</v>
      </c>
      <c r="F1557" s="43">
        <v>749900</v>
      </c>
      <c r="G1557" s="44">
        <f t="shared" si="72"/>
        <v>0.54545454545454553</v>
      </c>
      <c r="H1557" s="45">
        <v>779900</v>
      </c>
      <c r="I1557" s="44">
        <f t="shared" si="73"/>
        <v>0.52727030270702768</v>
      </c>
      <c r="J1557" s="45">
        <v>819900</v>
      </c>
      <c r="K1557" s="44">
        <f t="shared" si="74"/>
        <v>0.50302464571033723</v>
      </c>
    </row>
    <row r="1558" spans="1:11" ht="15.75" customHeight="1">
      <c r="A1558" t="s">
        <v>10114</v>
      </c>
      <c r="B1558" t="s">
        <v>10115</v>
      </c>
      <c r="C1558" s="43">
        <v>30000</v>
      </c>
      <c r="D1558">
        <v>10</v>
      </c>
      <c r="E1558" s="43">
        <v>1519800</v>
      </c>
      <c r="F1558" s="43">
        <v>759900</v>
      </c>
      <c r="G1558" s="44">
        <f t="shared" si="72"/>
        <v>0.5</v>
      </c>
      <c r="H1558" s="45">
        <v>789900</v>
      </c>
      <c r="I1558" s="44">
        <f t="shared" si="73"/>
        <v>0.48026056060007893</v>
      </c>
      <c r="J1558" s="45">
        <v>829900</v>
      </c>
      <c r="K1558" s="44">
        <f t="shared" si="74"/>
        <v>0.45394130806685085</v>
      </c>
    </row>
    <row r="1559" spans="1:11">
      <c r="A1559" t="s">
        <v>10116</v>
      </c>
      <c r="B1559" t="s">
        <v>10117</v>
      </c>
      <c r="C1559" s="43">
        <v>20000</v>
      </c>
      <c r="D1559">
        <v>100</v>
      </c>
      <c r="E1559" s="43">
        <v>1519800</v>
      </c>
      <c r="F1559" s="43">
        <v>759900</v>
      </c>
      <c r="G1559" s="44">
        <f t="shared" si="72"/>
        <v>0.5</v>
      </c>
      <c r="H1559" s="45">
        <v>789900</v>
      </c>
      <c r="I1559" s="44">
        <f t="shared" si="73"/>
        <v>0.48026056060007893</v>
      </c>
      <c r="J1559" s="45">
        <v>829900</v>
      </c>
      <c r="K1559" s="44">
        <f t="shared" si="74"/>
        <v>0.45394130806685085</v>
      </c>
    </row>
    <row r="1560" spans="1:11">
      <c r="A1560" t="s">
        <v>10118</v>
      </c>
      <c r="B1560" t="s">
        <v>10119</v>
      </c>
      <c r="C1560" s="43">
        <v>30000</v>
      </c>
      <c r="D1560">
        <v>100</v>
      </c>
      <c r="E1560" s="43">
        <v>1519800</v>
      </c>
      <c r="F1560" s="43">
        <v>759900</v>
      </c>
      <c r="G1560" s="44">
        <f t="shared" si="72"/>
        <v>0.5</v>
      </c>
      <c r="H1560" s="45">
        <v>789900</v>
      </c>
      <c r="I1560" s="44">
        <f t="shared" si="73"/>
        <v>0.48026056060007893</v>
      </c>
      <c r="J1560" s="45">
        <v>829900</v>
      </c>
      <c r="K1560" s="44">
        <f t="shared" si="74"/>
        <v>0.45394130806685085</v>
      </c>
    </row>
    <row r="1561" spans="1:11">
      <c r="A1561" t="s">
        <v>10120</v>
      </c>
      <c r="B1561" t="s">
        <v>10121</v>
      </c>
      <c r="C1561" s="43">
        <v>30000</v>
      </c>
      <c r="D1561">
        <v>100</v>
      </c>
      <c r="E1561" s="43">
        <v>1519800</v>
      </c>
      <c r="F1561" s="43">
        <v>759900</v>
      </c>
      <c r="G1561" s="44">
        <f t="shared" si="72"/>
        <v>0.5</v>
      </c>
      <c r="H1561" s="45">
        <v>789900</v>
      </c>
      <c r="I1561" s="44">
        <f t="shared" si="73"/>
        <v>0.48026056060007893</v>
      </c>
      <c r="J1561" s="45">
        <v>829900</v>
      </c>
      <c r="K1561" s="44">
        <f t="shared" si="74"/>
        <v>0.45394130806685085</v>
      </c>
    </row>
    <row r="1562" spans="1:11" ht="15.75" customHeight="1">
      <c r="A1562" t="s">
        <v>10122</v>
      </c>
      <c r="B1562" t="s">
        <v>10123</v>
      </c>
      <c r="C1562" s="43">
        <v>30000</v>
      </c>
      <c r="D1562">
        <v>100</v>
      </c>
      <c r="E1562" s="43">
        <v>1671780.0000000002</v>
      </c>
      <c r="F1562" s="43">
        <v>759900</v>
      </c>
      <c r="G1562" s="44">
        <f t="shared" si="72"/>
        <v>0.54545454545454553</v>
      </c>
      <c r="H1562" s="45">
        <v>789900</v>
      </c>
      <c r="I1562" s="44">
        <f t="shared" si="73"/>
        <v>0.52750960054552642</v>
      </c>
      <c r="J1562" s="45">
        <v>829900</v>
      </c>
      <c r="K1562" s="44">
        <f t="shared" si="74"/>
        <v>0.50358300733350081</v>
      </c>
    </row>
    <row r="1563" spans="1:11">
      <c r="A1563" t="s">
        <v>8205</v>
      </c>
      <c r="B1563" t="s">
        <v>8204</v>
      </c>
      <c r="C1563" s="43">
        <v>30000</v>
      </c>
      <c r="D1563">
        <v>10</v>
      </c>
      <c r="E1563" s="43">
        <v>1671780.0000000002</v>
      </c>
      <c r="F1563" s="43">
        <v>759900</v>
      </c>
      <c r="G1563" s="44">
        <f t="shared" si="72"/>
        <v>0.54545454545454553</v>
      </c>
      <c r="H1563" s="45">
        <v>789900</v>
      </c>
      <c r="I1563" s="44">
        <f t="shared" si="73"/>
        <v>0.52750960054552642</v>
      </c>
      <c r="J1563" s="45">
        <v>829900</v>
      </c>
      <c r="K1563" s="44">
        <f t="shared" si="74"/>
        <v>0.50358300733350081</v>
      </c>
    </row>
    <row r="1564" spans="1:11" ht="15.75" customHeight="1">
      <c r="A1564" t="s">
        <v>8205</v>
      </c>
      <c r="B1564" t="s">
        <v>8204</v>
      </c>
      <c r="C1564" s="43">
        <v>30000</v>
      </c>
      <c r="D1564">
        <v>10</v>
      </c>
      <c r="E1564" s="43">
        <v>1671780.0000000002</v>
      </c>
      <c r="F1564" s="43">
        <v>759900</v>
      </c>
      <c r="G1564" s="44">
        <f t="shared" si="72"/>
        <v>0.54545454545454553</v>
      </c>
      <c r="H1564" s="45">
        <v>789900</v>
      </c>
      <c r="I1564" s="44">
        <f t="shared" si="73"/>
        <v>0.52750960054552642</v>
      </c>
      <c r="J1564" s="45">
        <v>829900</v>
      </c>
      <c r="K1564" s="44">
        <f t="shared" si="74"/>
        <v>0.50358300733350081</v>
      </c>
    </row>
    <row r="1565" spans="1:11">
      <c r="A1565" t="s">
        <v>6015</v>
      </c>
      <c r="B1565" t="s">
        <v>6014</v>
      </c>
      <c r="C1565" s="43">
        <v>30000</v>
      </c>
      <c r="D1565">
        <v>100</v>
      </c>
      <c r="E1565" s="43">
        <v>1519800</v>
      </c>
      <c r="F1565" s="43">
        <v>759900</v>
      </c>
      <c r="G1565" s="44">
        <f t="shared" si="72"/>
        <v>0.5</v>
      </c>
      <c r="H1565" s="45">
        <v>789900</v>
      </c>
      <c r="I1565" s="44">
        <f t="shared" si="73"/>
        <v>0.48026056060007893</v>
      </c>
      <c r="J1565" s="45">
        <v>829900</v>
      </c>
      <c r="K1565" s="44">
        <f t="shared" si="74"/>
        <v>0.45394130806685085</v>
      </c>
    </row>
    <row r="1566" spans="1:11" ht="15.75" customHeight="1">
      <c r="A1566" t="s">
        <v>1680</v>
      </c>
      <c r="B1566" t="s">
        <v>7401</v>
      </c>
      <c r="C1566" s="43">
        <v>30000</v>
      </c>
      <c r="D1566">
        <v>10</v>
      </c>
      <c r="E1566" s="43">
        <v>1671780.0000000002</v>
      </c>
      <c r="F1566" s="43">
        <v>759900</v>
      </c>
      <c r="G1566" s="44">
        <f t="shared" si="72"/>
        <v>0.54545454545454553</v>
      </c>
      <c r="H1566" s="45">
        <v>789900</v>
      </c>
      <c r="I1566" s="44">
        <f t="shared" si="73"/>
        <v>0.52750960054552642</v>
      </c>
      <c r="J1566" s="45">
        <v>829900</v>
      </c>
      <c r="K1566" s="44">
        <f t="shared" si="74"/>
        <v>0.50358300733350081</v>
      </c>
    </row>
    <row r="1567" spans="1:11">
      <c r="A1567" t="s">
        <v>1679</v>
      </c>
      <c r="B1567" t="s">
        <v>10124</v>
      </c>
      <c r="C1567" s="43">
        <v>30000</v>
      </c>
      <c r="D1567">
        <v>16</v>
      </c>
      <c r="E1567" s="43">
        <v>1671780.0000000002</v>
      </c>
      <c r="F1567" s="43">
        <v>759900</v>
      </c>
      <c r="G1567" s="44">
        <f t="shared" si="72"/>
        <v>0.54545454545454553</v>
      </c>
      <c r="H1567" s="45">
        <v>789900</v>
      </c>
      <c r="I1567" s="44">
        <f t="shared" si="73"/>
        <v>0.52750960054552642</v>
      </c>
      <c r="J1567" s="45">
        <v>829900</v>
      </c>
      <c r="K1567" s="44">
        <f t="shared" si="74"/>
        <v>0.50358300733350081</v>
      </c>
    </row>
    <row r="1568" spans="1:11">
      <c r="A1568" t="s">
        <v>7555</v>
      </c>
      <c r="B1568" t="s">
        <v>7554</v>
      </c>
      <c r="C1568" s="43">
        <v>30000</v>
      </c>
      <c r="D1568">
        <v>100</v>
      </c>
      <c r="E1568" s="43">
        <v>1671780.0000000002</v>
      </c>
      <c r="F1568" s="43">
        <v>759900</v>
      </c>
      <c r="G1568" s="44">
        <f t="shared" si="72"/>
        <v>0.54545454545454553</v>
      </c>
      <c r="H1568" s="45">
        <v>789900</v>
      </c>
      <c r="I1568" s="44">
        <f t="shared" si="73"/>
        <v>0.52750960054552642</v>
      </c>
      <c r="J1568" s="45">
        <v>829900</v>
      </c>
      <c r="K1568" s="44">
        <f t="shared" si="74"/>
        <v>0.50358300733350081</v>
      </c>
    </row>
    <row r="1569" spans="1:11">
      <c r="A1569" t="s">
        <v>2275</v>
      </c>
      <c r="B1569" t="s">
        <v>10125</v>
      </c>
      <c r="C1569" s="43">
        <v>30000</v>
      </c>
      <c r="D1569">
        <v>10</v>
      </c>
      <c r="E1569" s="43">
        <v>1671780.0000000002</v>
      </c>
      <c r="F1569" s="43">
        <v>759900</v>
      </c>
      <c r="G1569" s="44">
        <f t="shared" si="72"/>
        <v>0.54545454545454553</v>
      </c>
      <c r="H1569" s="45">
        <v>789900</v>
      </c>
      <c r="I1569" s="44">
        <f t="shared" si="73"/>
        <v>0.52750960054552642</v>
      </c>
      <c r="J1569" s="45">
        <v>829900</v>
      </c>
      <c r="K1569" s="44">
        <f t="shared" si="74"/>
        <v>0.50358300733350081</v>
      </c>
    </row>
    <row r="1570" spans="1:11">
      <c r="A1570" t="s">
        <v>10126</v>
      </c>
      <c r="B1570" t="s">
        <v>10127</v>
      </c>
      <c r="C1570" s="43">
        <v>30000</v>
      </c>
      <c r="D1570">
        <v>0</v>
      </c>
      <c r="E1570" s="43">
        <v>1519800</v>
      </c>
      <c r="F1570" s="43">
        <v>759900</v>
      </c>
      <c r="G1570" s="44">
        <f t="shared" si="72"/>
        <v>0.5</v>
      </c>
      <c r="H1570" s="45">
        <v>789900</v>
      </c>
      <c r="I1570" s="44">
        <f t="shared" si="73"/>
        <v>0.48026056060007893</v>
      </c>
      <c r="J1570" s="45">
        <v>829900</v>
      </c>
      <c r="K1570" s="44">
        <f t="shared" si="74"/>
        <v>0.45394130806685085</v>
      </c>
    </row>
    <row r="1571" spans="1:11">
      <c r="A1571" t="s">
        <v>10128</v>
      </c>
      <c r="B1571" t="s">
        <v>10129</v>
      </c>
      <c r="C1571" s="43">
        <v>20000</v>
      </c>
      <c r="D1571">
        <v>0</v>
      </c>
      <c r="E1571" s="43">
        <v>1519800</v>
      </c>
      <c r="F1571" s="43">
        <v>759900</v>
      </c>
      <c r="G1571" s="44">
        <f t="shared" si="72"/>
        <v>0.5</v>
      </c>
      <c r="H1571" s="45">
        <v>789900</v>
      </c>
      <c r="I1571" s="44">
        <f t="shared" si="73"/>
        <v>0.48026056060007893</v>
      </c>
      <c r="J1571" s="45">
        <v>829900</v>
      </c>
      <c r="K1571" s="44">
        <f t="shared" si="74"/>
        <v>0.45394130806685085</v>
      </c>
    </row>
    <row r="1572" spans="1:11">
      <c r="A1572" t="s">
        <v>2300</v>
      </c>
      <c r="B1572" t="s">
        <v>10130</v>
      </c>
      <c r="C1572" s="43">
        <v>30000</v>
      </c>
      <c r="D1572">
        <v>0</v>
      </c>
      <c r="E1572" s="43">
        <v>1671780.0000000002</v>
      </c>
      <c r="F1572" s="43">
        <v>759900</v>
      </c>
      <c r="G1572" s="44">
        <f t="shared" si="72"/>
        <v>0.54545454545454553</v>
      </c>
      <c r="H1572" s="45">
        <v>789900</v>
      </c>
      <c r="I1572" s="44">
        <f t="shared" si="73"/>
        <v>0.52750960054552642</v>
      </c>
      <c r="J1572" s="45">
        <v>829900</v>
      </c>
      <c r="K1572" s="44">
        <f t="shared" si="74"/>
        <v>0.50358300733350081</v>
      </c>
    </row>
    <row r="1573" spans="1:11">
      <c r="A1573" t="s">
        <v>10131</v>
      </c>
      <c r="B1573" t="s">
        <v>10132</v>
      </c>
      <c r="C1573" s="43">
        <v>30000</v>
      </c>
      <c r="D1573">
        <v>1</v>
      </c>
      <c r="E1573" s="43">
        <v>1671780.0000000002</v>
      </c>
      <c r="F1573" s="43">
        <v>759900</v>
      </c>
      <c r="G1573" s="44">
        <f t="shared" si="72"/>
        <v>0.54545454545454553</v>
      </c>
      <c r="H1573" s="45">
        <v>789900</v>
      </c>
      <c r="I1573" s="44">
        <f t="shared" si="73"/>
        <v>0.52750960054552642</v>
      </c>
      <c r="J1573" s="45">
        <v>829900</v>
      </c>
      <c r="K1573" s="44">
        <f t="shared" si="74"/>
        <v>0.50358300733350081</v>
      </c>
    </row>
    <row r="1574" spans="1:11">
      <c r="A1574" t="s">
        <v>10133</v>
      </c>
      <c r="B1574" t="s">
        <v>10134</v>
      </c>
      <c r="C1574" s="43">
        <v>30000</v>
      </c>
      <c r="D1574">
        <v>0</v>
      </c>
      <c r="E1574" s="43">
        <v>1671780.0000000002</v>
      </c>
      <c r="F1574" s="43">
        <v>759900</v>
      </c>
      <c r="G1574" s="44">
        <f t="shared" si="72"/>
        <v>0.54545454545454553</v>
      </c>
      <c r="H1574" s="45">
        <v>789900</v>
      </c>
      <c r="I1574" s="44">
        <f t="shared" si="73"/>
        <v>0.52750960054552642</v>
      </c>
      <c r="J1574" s="45">
        <v>829900</v>
      </c>
      <c r="K1574" s="44">
        <f t="shared" si="74"/>
        <v>0.50358300733350081</v>
      </c>
    </row>
    <row r="1575" spans="1:11">
      <c r="A1575" t="s">
        <v>10135</v>
      </c>
      <c r="B1575" t="s">
        <v>10136</v>
      </c>
      <c r="C1575" s="43">
        <v>30000</v>
      </c>
      <c r="D1575">
        <v>0</v>
      </c>
      <c r="E1575" s="43">
        <v>1671780.0000000002</v>
      </c>
      <c r="F1575" s="43">
        <v>759900</v>
      </c>
      <c r="G1575" s="44">
        <f t="shared" si="72"/>
        <v>0.54545454545454553</v>
      </c>
      <c r="H1575" s="45">
        <v>789900</v>
      </c>
      <c r="I1575" s="44">
        <f t="shared" si="73"/>
        <v>0.52750960054552642</v>
      </c>
      <c r="J1575" s="45">
        <v>829900</v>
      </c>
      <c r="K1575" s="44">
        <f t="shared" si="74"/>
        <v>0.50358300733350081</v>
      </c>
    </row>
    <row r="1576" spans="1:11">
      <c r="A1576" t="s">
        <v>5493</v>
      </c>
      <c r="B1576" t="s">
        <v>10137</v>
      </c>
      <c r="C1576" s="43">
        <v>60000</v>
      </c>
      <c r="D1576">
        <v>100</v>
      </c>
      <c r="E1576" s="43">
        <v>1539800</v>
      </c>
      <c r="F1576" s="43">
        <v>769900</v>
      </c>
      <c r="G1576" s="44">
        <f t="shared" si="72"/>
        <v>0.5</v>
      </c>
      <c r="H1576" s="45">
        <v>799900</v>
      </c>
      <c r="I1576" s="44">
        <f t="shared" si="73"/>
        <v>0.48051695025327967</v>
      </c>
      <c r="J1576" s="45">
        <v>839900</v>
      </c>
      <c r="K1576" s="44">
        <f t="shared" si="74"/>
        <v>0.45453955059098583</v>
      </c>
    </row>
    <row r="1577" spans="1:11">
      <c r="A1577" t="s">
        <v>5332</v>
      </c>
      <c r="B1577" t="s">
        <v>10138</v>
      </c>
      <c r="C1577" s="43">
        <v>60000</v>
      </c>
      <c r="D1577">
        <v>100</v>
      </c>
      <c r="E1577" s="43">
        <v>1539800</v>
      </c>
      <c r="F1577" s="43">
        <v>769900</v>
      </c>
      <c r="G1577" s="44">
        <f t="shared" si="72"/>
        <v>0.5</v>
      </c>
      <c r="H1577" s="45">
        <v>799900</v>
      </c>
      <c r="I1577" s="44">
        <f t="shared" si="73"/>
        <v>0.48051695025327967</v>
      </c>
      <c r="J1577" s="45">
        <v>839900</v>
      </c>
      <c r="K1577" s="44">
        <f t="shared" si="74"/>
        <v>0.45453955059098583</v>
      </c>
    </row>
    <row r="1578" spans="1:11" ht="15.75" customHeight="1">
      <c r="A1578" t="s">
        <v>5330</v>
      </c>
      <c r="B1578" t="s">
        <v>10139</v>
      </c>
      <c r="C1578" s="43">
        <v>60000</v>
      </c>
      <c r="D1578">
        <v>100</v>
      </c>
      <c r="E1578" s="43">
        <v>1539800</v>
      </c>
      <c r="F1578" s="43">
        <v>769900</v>
      </c>
      <c r="G1578" s="44">
        <f t="shared" si="72"/>
        <v>0.5</v>
      </c>
      <c r="H1578" s="45">
        <v>799900</v>
      </c>
      <c r="I1578" s="44">
        <f t="shared" si="73"/>
        <v>0.48051695025327967</v>
      </c>
      <c r="J1578" s="45">
        <v>839900</v>
      </c>
      <c r="K1578" s="44">
        <f t="shared" si="74"/>
        <v>0.45453955059098583</v>
      </c>
    </row>
    <row r="1579" spans="1:11">
      <c r="A1579" t="s">
        <v>10140</v>
      </c>
      <c r="B1579" t="s">
        <v>10141</v>
      </c>
      <c r="C1579" s="43">
        <v>50000</v>
      </c>
      <c r="D1579">
        <v>100</v>
      </c>
      <c r="E1579" s="43">
        <v>1539800</v>
      </c>
      <c r="F1579" s="43">
        <v>769900</v>
      </c>
      <c r="G1579" s="44">
        <f t="shared" si="72"/>
        <v>0.5</v>
      </c>
      <c r="H1579" s="45">
        <v>799900</v>
      </c>
      <c r="I1579" s="44">
        <f t="shared" si="73"/>
        <v>0.48051695025327967</v>
      </c>
      <c r="J1579" s="45">
        <v>839900</v>
      </c>
      <c r="K1579" s="44">
        <f t="shared" si="74"/>
        <v>0.45453955059098583</v>
      </c>
    </row>
    <row r="1580" spans="1:11">
      <c r="A1580" t="s">
        <v>5491</v>
      </c>
      <c r="B1580" t="s">
        <v>10142</v>
      </c>
      <c r="C1580" s="43">
        <v>60000</v>
      </c>
      <c r="D1580">
        <v>100</v>
      </c>
      <c r="E1580" s="43">
        <v>1539800</v>
      </c>
      <c r="F1580" s="43">
        <v>769900</v>
      </c>
      <c r="G1580" s="44">
        <f t="shared" si="72"/>
        <v>0.5</v>
      </c>
      <c r="H1580" s="45">
        <v>799900</v>
      </c>
      <c r="I1580" s="44">
        <f t="shared" si="73"/>
        <v>0.48051695025327967</v>
      </c>
      <c r="J1580" s="45">
        <v>839900</v>
      </c>
      <c r="K1580" s="44">
        <f t="shared" si="74"/>
        <v>0.45453955059098583</v>
      </c>
    </row>
    <row r="1581" spans="1:11" ht="15.75" customHeight="1">
      <c r="A1581" t="s">
        <v>5334</v>
      </c>
      <c r="B1581" t="s">
        <v>10143</v>
      </c>
      <c r="C1581" s="43">
        <v>60000</v>
      </c>
      <c r="D1581">
        <v>100</v>
      </c>
      <c r="E1581" s="43">
        <v>1539800</v>
      </c>
      <c r="F1581" s="43">
        <v>769900</v>
      </c>
      <c r="G1581" s="44">
        <f t="shared" si="72"/>
        <v>0.5</v>
      </c>
      <c r="H1581" s="45">
        <v>799900</v>
      </c>
      <c r="I1581" s="44">
        <f t="shared" si="73"/>
        <v>0.48051695025327967</v>
      </c>
      <c r="J1581" s="45">
        <v>839900</v>
      </c>
      <c r="K1581" s="44">
        <f t="shared" si="74"/>
        <v>0.45453955059098583</v>
      </c>
    </row>
    <row r="1582" spans="1:11">
      <c r="A1582" t="s">
        <v>5495</v>
      </c>
      <c r="B1582" t="s">
        <v>10144</v>
      </c>
      <c r="C1582" s="43">
        <v>60000</v>
      </c>
      <c r="D1582">
        <v>100</v>
      </c>
      <c r="E1582" s="43">
        <v>1539800</v>
      </c>
      <c r="F1582" s="43">
        <v>769900</v>
      </c>
      <c r="G1582" s="44">
        <f t="shared" si="72"/>
        <v>0.5</v>
      </c>
      <c r="H1582" s="45">
        <v>799900</v>
      </c>
      <c r="I1582" s="44">
        <f t="shared" si="73"/>
        <v>0.48051695025327967</v>
      </c>
      <c r="J1582" s="45">
        <v>839900</v>
      </c>
      <c r="K1582" s="44">
        <f t="shared" si="74"/>
        <v>0.45453955059098583</v>
      </c>
    </row>
    <row r="1583" spans="1:11">
      <c r="A1583" t="s">
        <v>2050</v>
      </c>
      <c r="B1583" t="s">
        <v>10145</v>
      </c>
      <c r="C1583" s="43">
        <v>60000</v>
      </c>
      <c r="D1583">
        <v>100</v>
      </c>
      <c r="E1583" s="43">
        <v>1539800</v>
      </c>
      <c r="F1583" s="43">
        <v>769900</v>
      </c>
      <c r="G1583" s="44">
        <f t="shared" si="72"/>
        <v>0.5</v>
      </c>
      <c r="H1583" s="45">
        <v>799900</v>
      </c>
      <c r="I1583" s="44">
        <f t="shared" si="73"/>
        <v>0.48051695025327967</v>
      </c>
      <c r="J1583" s="45">
        <v>839900</v>
      </c>
      <c r="K1583" s="44">
        <f t="shared" si="74"/>
        <v>0.45453955059098583</v>
      </c>
    </row>
    <row r="1584" spans="1:11">
      <c r="A1584" t="s">
        <v>10146</v>
      </c>
      <c r="B1584" t="s">
        <v>10147</v>
      </c>
      <c r="C1584" s="43">
        <v>30000</v>
      </c>
      <c r="D1584">
        <v>100</v>
      </c>
      <c r="E1584" s="43">
        <v>1693780.0000000002</v>
      </c>
      <c r="F1584" s="43">
        <v>769900</v>
      </c>
      <c r="G1584" s="44">
        <f t="shared" si="72"/>
        <v>0.54545454545454553</v>
      </c>
      <c r="H1584" s="45">
        <v>799900</v>
      </c>
      <c r="I1584" s="44">
        <f t="shared" si="73"/>
        <v>0.52774268204843611</v>
      </c>
      <c r="J1584" s="45">
        <v>839900</v>
      </c>
      <c r="K1584" s="44">
        <f t="shared" si="74"/>
        <v>0.50412686417362362</v>
      </c>
    </row>
    <row r="1585" spans="1:11">
      <c r="A1585" t="s">
        <v>10148</v>
      </c>
      <c r="B1585" t="s">
        <v>10149</v>
      </c>
      <c r="C1585" s="43">
        <v>30000</v>
      </c>
      <c r="D1585">
        <v>418</v>
      </c>
      <c r="E1585" s="43">
        <v>1539800</v>
      </c>
      <c r="F1585" s="43">
        <v>769900</v>
      </c>
      <c r="G1585" s="44">
        <f t="shared" si="72"/>
        <v>0.5</v>
      </c>
      <c r="H1585" s="45">
        <v>799900</v>
      </c>
      <c r="I1585" s="44">
        <f t="shared" si="73"/>
        <v>0.48051695025327967</v>
      </c>
      <c r="J1585" s="45">
        <v>839900</v>
      </c>
      <c r="K1585" s="44">
        <f t="shared" si="74"/>
        <v>0.45453955059098583</v>
      </c>
    </row>
    <row r="1586" spans="1:11" ht="15.75" customHeight="1">
      <c r="A1586" t="s">
        <v>2276</v>
      </c>
      <c r="B1586" t="s">
        <v>5896</v>
      </c>
      <c r="C1586" s="43">
        <v>30000</v>
      </c>
      <c r="D1586">
        <v>10</v>
      </c>
      <c r="E1586" s="43">
        <v>1693780.0000000002</v>
      </c>
      <c r="F1586" s="43">
        <v>769900</v>
      </c>
      <c r="G1586" s="44">
        <f t="shared" si="72"/>
        <v>0.54545454545454553</v>
      </c>
      <c r="H1586" s="45">
        <v>799900</v>
      </c>
      <c r="I1586" s="44">
        <f t="shared" si="73"/>
        <v>0.52774268204843611</v>
      </c>
      <c r="J1586" s="45">
        <v>839900</v>
      </c>
      <c r="K1586" s="44">
        <f t="shared" si="74"/>
        <v>0.50412686417362362</v>
      </c>
    </row>
    <row r="1587" spans="1:11" ht="15.75" customHeight="1">
      <c r="A1587" t="s">
        <v>2277</v>
      </c>
      <c r="B1587" t="s">
        <v>8181</v>
      </c>
      <c r="C1587" s="43">
        <v>30000</v>
      </c>
      <c r="D1587">
        <v>10</v>
      </c>
      <c r="E1587" s="43">
        <v>1693780.0000000002</v>
      </c>
      <c r="F1587" s="43">
        <v>769900</v>
      </c>
      <c r="G1587" s="44">
        <f t="shared" si="72"/>
        <v>0.54545454545454553</v>
      </c>
      <c r="H1587" s="45">
        <v>799900</v>
      </c>
      <c r="I1587" s="44">
        <f t="shared" si="73"/>
        <v>0.52774268204843611</v>
      </c>
      <c r="J1587" s="45">
        <v>839900</v>
      </c>
      <c r="K1587" s="44">
        <f t="shared" si="74"/>
        <v>0.50412686417362362</v>
      </c>
    </row>
    <row r="1588" spans="1:11" ht="15.75" customHeight="1">
      <c r="A1588" t="s">
        <v>8264</v>
      </c>
      <c r="B1588" t="s">
        <v>8263</v>
      </c>
      <c r="C1588" s="43">
        <v>30000</v>
      </c>
      <c r="D1588">
        <v>10</v>
      </c>
      <c r="E1588" s="43">
        <v>1539800</v>
      </c>
      <c r="F1588" s="43">
        <v>769900</v>
      </c>
      <c r="G1588" s="44">
        <f t="shared" si="72"/>
        <v>0.5</v>
      </c>
      <c r="H1588" s="45">
        <v>799900</v>
      </c>
      <c r="I1588" s="44">
        <f t="shared" si="73"/>
        <v>0.48051695025327967</v>
      </c>
      <c r="J1588" s="45">
        <v>839900</v>
      </c>
      <c r="K1588" s="44">
        <f t="shared" si="74"/>
        <v>0.45453955059098583</v>
      </c>
    </row>
    <row r="1589" spans="1:11" ht="15.75" customHeight="1">
      <c r="A1589" t="s">
        <v>10150</v>
      </c>
      <c r="B1589" t="s">
        <v>10151</v>
      </c>
      <c r="C1589" s="43">
        <v>20000</v>
      </c>
      <c r="D1589">
        <v>1</v>
      </c>
      <c r="E1589" s="43">
        <v>1539800</v>
      </c>
      <c r="F1589" s="43">
        <v>769900</v>
      </c>
      <c r="G1589" s="44">
        <f t="shared" si="72"/>
        <v>0.5</v>
      </c>
      <c r="H1589" s="45">
        <v>799900</v>
      </c>
      <c r="I1589" s="44">
        <f t="shared" si="73"/>
        <v>0.48051695025327967</v>
      </c>
      <c r="J1589" s="45">
        <v>839900</v>
      </c>
      <c r="K1589" s="44">
        <f t="shared" si="74"/>
        <v>0.45453955059098583</v>
      </c>
    </row>
    <row r="1590" spans="1:11">
      <c r="A1590" t="s">
        <v>10152</v>
      </c>
      <c r="B1590" t="s">
        <v>10153</v>
      </c>
      <c r="C1590" s="43">
        <v>20000</v>
      </c>
      <c r="D1590">
        <v>0</v>
      </c>
      <c r="E1590" s="43">
        <v>1539800</v>
      </c>
      <c r="F1590" s="43">
        <v>769900</v>
      </c>
      <c r="G1590" s="44">
        <f t="shared" si="72"/>
        <v>0.5</v>
      </c>
      <c r="H1590" s="45">
        <v>799900</v>
      </c>
      <c r="I1590" s="44">
        <f t="shared" si="73"/>
        <v>0.48051695025327967</v>
      </c>
      <c r="J1590" s="45">
        <v>839900</v>
      </c>
      <c r="K1590" s="44">
        <f t="shared" si="74"/>
        <v>0.45453955059098583</v>
      </c>
    </row>
    <row r="1591" spans="1:11">
      <c r="A1591" t="s">
        <v>10154</v>
      </c>
      <c r="B1591" t="s">
        <v>10155</v>
      </c>
      <c r="C1591" s="43">
        <v>20000</v>
      </c>
      <c r="D1591">
        <v>1</v>
      </c>
      <c r="E1591" s="43">
        <v>1539800</v>
      </c>
      <c r="F1591" s="43">
        <v>769900</v>
      </c>
      <c r="G1591" s="44">
        <f t="shared" si="72"/>
        <v>0.5</v>
      </c>
      <c r="H1591" s="45">
        <v>799900</v>
      </c>
      <c r="I1591" s="44">
        <f t="shared" si="73"/>
        <v>0.48051695025327967</v>
      </c>
      <c r="J1591" s="45">
        <v>839900</v>
      </c>
      <c r="K1591" s="44">
        <f t="shared" si="74"/>
        <v>0.45453955059098583</v>
      </c>
    </row>
    <row r="1592" spans="1:11" ht="15.75" customHeight="1">
      <c r="A1592" t="s">
        <v>10156</v>
      </c>
      <c r="B1592" t="s">
        <v>3294</v>
      </c>
      <c r="C1592" s="43">
        <v>20000</v>
      </c>
      <c r="D1592">
        <v>100</v>
      </c>
      <c r="E1592" s="43">
        <v>1693780.0000000002</v>
      </c>
      <c r="F1592" s="43">
        <v>769900</v>
      </c>
      <c r="G1592" s="44">
        <f t="shared" si="72"/>
        <v>0.54545454545454553</v>
      </c>
      <c r="H1592" s="45">
        <v>799900</v>
      </c>
      <c r="I1592" s="44">
        <f t="shared" si="73"/>
        <v>0.52774268204843611</v>
      </c>
      <c r="J1592" s="45">
        <v>839900</v>
      </c>
      <c r="K1592" s="44">
        <f t="shared" si="74"/>
        <v>0.50412686417362362</v>
      </c>
    </row>
    <row r="1593" spans="1:11" ht="15.75" customHeight="1">
      <c r="A1593" t="s">
        <v>10157</v>
      </c>
      <c r="B1593" t="s">
        <v>4304</v>
      </c>
      <c r="C1593" s="43">
        <v>20000</v>
      </c>
      <c r="D1593">
        <v>100</v>
      </c>
      <c r="E1593" s="43">
        <v>1693780.0000000002</v>
      </c>
      <c r="F1593" s="43">
        <v>769900</v>
      </c>
      <c r="G1593" s="44">
        <f t="shared" si="72"/>
        <v>0.54545454545454553</v>
      </c>
      <c r="H1593" s="45">
        <v>799900</v>
      </c>
      <c r="I1593" s="44">
        <f t="shared" si="73"/>
        <v>0.52774268204843611</v>
      </c>
      <c r="J1593" s="45">
        <v>839900</v>
      </c>
      <c r="K1593" s="44">
        <f t="shared" si="74"/>
        <v>0.50412686417362362</v>
      </c>
    </row>
    <row r="1594" spans="1:11" ht="15.75" customHeight="1">
      <c r="A1594" t="s">
        <v>10158</v>
      </c>
      <c r="B1594" t="s">
        <v>10159</v>
      </c>
      <c r="C1594" s="43">
        <v>30000</v>
      </c>
      <c r="D1594">
        <v>10</v>
      </c>
      <c r="E1594" s="43">
        <v>1693780.0000000002</v>
      </c>
      <c r="F1594" s="43">
        <v>769900</v>
      </c>
      <c r="G1594" s="44">
        <f t="shared" si="72"/>
        <v>0.54545454545454553</v>
      </c>
      <c r="H1594" s="45">
        <v>799900</v>
      </c>
      <c r="I1594" s="44">
        <f t="shared" si="73"/>
        <v>0.52774268204843611</v>
      </c>
      <c r="J1594" s="45">
        <v>839900</v>
      </c>
      <c r="K1594" s="44">
        <f t="shared" si="74"/>
        <v>0.50412686417362362</v>
      </c>
    </row>
    <row r="1595" spans="1:11">
      <c r="A1595" t="s">
        <v>1783</v>
      </c>
      <c r="B1595" t="s">
        <v>10160</v>
      </c>
      <c r="C1595" s="43">
        <v>30000</v>
      </c>
      <c r="D1595">
        <v>0</v>
      </c>
      <c r="E1595" s="43">
        <v>1693780.0000000002</v>
      </c>
      <c r="F1595" s="43">
        <v>769900</v>
      </c>
      <c r="G1595" s="44">
        <f t="shared" si="72"/>
        <v>0.54545454545454553</v>
      </c>
      <c r="H1595" s="45">
        <v>799900</v>
      </c>
      <c r="I1595" s="44">
        <f t="shared" si="73"/>
        <v>0.52774268204843611</v>
      </c>
      <c r="J1595" s="45">
        <v>839900</v>
      </c>
      <c r="K1595" s="44">
        <f t="shared" si="74"/>
        <v>0.50412686417362362</v>
      </c>
    </row>
    <row r="1596" spans="1:11">
      <c r="A1596" t="s">
        <v>10161</v>
      </c>
      <c r="B1596" t="s">
        <v>10162</v>
      </c>
      <c r="C1596" s="43">
        <v>30000</v>
      </c>
      <c r="D1596">
        <v>100</v>
      </c>
      <c r="E1596" s="43">
        <v>1559800</v>
      </c>
      <c r="F1596" s="43">
        <v>779900</v>
      </c>
      <c r="G1596" s="44">
        <f t="shared" si="72"/>
        <v>0.5</v>
      </c>
      <c r="H1596" s="45">
        <v>809900</v>
      </c>
      <c r="I1596" s="44">
        <f t="shared" si="73"/>
        <v>0.48076676496986792</v>
      </c>
      <c r="J1596" s="45">
        <v>849900</v>
      </c>
      <c r="K1596" s="44">
        <f t="shared" si="74"/>
        <v>0.45512245159635856</v>
      </c>
    </row>
    <row r="1597" spans="1:11" ht="15.75" customHeight="1">
      <c r="A1597" t="s">
        <v>10163</v>
      </c>
      <c r="B1597" t="s">
        <v>10164</v>
      </c>
      <c r="C1597" s="43">
        <v>30000</v>
      </c>
      <c r="D1597">
        <v>100</v>
      </c>
      <c r="E1597" s="43">
        <v>1559800</v>
      </c>
      <c r="F1597" s="43">
        <v>779900</v>
      </c>
      <c r="G1597" s="44">
        <f t="shared" si="72"/>
        <v>0.5</v>
      </c>
      <c r="H1597" s="45">
        <v>809900</v>
      </c>
      <c r="I1597" s="44">
        <f t="shared" si="73"/>
        <v>0.48076676496986792</v>
      </c>
      <c r="J1597" s="45">
        <v>849900</v>
      </c>
      <c r="K1597" s="44">
        <f t="shared" si="74"/>
        <v>0.45512245159635856</v>
      </c>
    </row>
    <row r="1598" spans="1:11">
      <c r="A1598" t="s">
        <v>6231</v>
      </c>
      <c r="B1598" t="s">
        <v>6230</v>
      </c>
      <c r="C1598" s="43">
        <v>30000</v>
      </c>
      <c r="D1598">
        <v>0</v>
      </c>
      <c r="E1598" s="43">
        <v>1715780.0000000002</v>
      </c>
      <c r="F1598" s="43">
        <v>779900</v>
      </c>
      <c r="G1598" s="44">
        <f t="shared" si="72"/>
        <v>0.54545454545454553</v>
      </c>
      <c r="H1598" s="45">
        <v>809900</v>
      </c>
      <c r="I1598" s="44">
        <f t="shared" si="73"/>
        <v>0.52796978633624359</v>
      </c>
      <c r="J1598" s="45">
        <v>849900</v>
      </c>
      <c r="K1598" s="44">
        <f t="shared" si="74"/>
        <v>0.50465677417850774</v>
      </c>
    </row>
    <row r="1599" spans="1:11">
      <c r="A1599" t="s">
        <v>10165</v>
      </c>
      <c r="B1599" t="s">
        <v>10166</v>
      </c>
      <c r="C1599" s="43">
        <v>30000</v>
      </c>
      <c r="D1599">
        <v>10</v>
      </c>
      <c r="E1599" s="43">
        <v>1579800</v>
      </c>
      <c r="F1599" s="43">
        <v>789900</v>
      </c>
      <c r="G1599" s="44">
        <f t="shared" si="72"/>
        <v>0.5</v>
      </c>
      <c r="H1599" s="45">
        <v>819900</v>
      </c>
      <c r="I1599" s="44">
        <f t="shared" si="73"/>
        <v>0.48101025446259016</v>
      </c>
      <c r="J1599" s="45">
        <v>859900</v>
      </c>
      <c r="K1599" s="44">
        <f t="shared" si="74"/>
        <v>0.45569059374604381</v>
      </c>
    </row>
    <row r="1600" spans="1:11">
      <c r="A1600" t="s">
        <v>10167</v>
      </c>
      <c r="B1600" t="s">
        <v>10168</v>
      </c>
      <c r="C1600" s="43">
        <v>140000</v>
      </c>
      <c r="D1600">
        <v>100</v>
      </c>
      <c r="E1600" s="43">
        <v>1579800</v>
      </c>
      <c r="F1600" s="43">
        <v>789900</v>
      </c>
      <c r="G1600" s="44">
        <f t="shared" si="72"/>
        <v>0.5</v>
      </c>
      <c r="H1600" s="45">
        <v>819900</v>
      </c>
      <c r="I1600" s="44">
        <f t="shared" si="73"/>
        <v>0.48101025446259016</v>
      </c>
      <c r="J1600" s="45">
        <v>859900</v>
      </c>
      <c r="K1600" s="44">
        <f t="shared" si="74"/>
        <v>0.45569059374604381</v>
      </c>
    </row>
    <row r="1601" spans="1:11">
      <c r="A1601" t="s">
        <v>10169</v>
      </c>
      <c r="B1601" t="s">
        <v>10170</v>
      </c>
      <c r="C1601" s="43">
        <v>20000</v>
      </c>
      <c r="D1601">
        <v>100</v>
      </c>
      <c r="E1601" s="43">
        <v>1579800</v>
      </c>
      <c r="F1601" s="43">
        <v>789900</v>
      </c>
      <c r="G1601" s="44">
        <f t="shared" si="72"/>
        <v>0.5</v>
      </c>
      <c r="H1601" s="45">
        <v>819900</v>
      </c>
      <c r="I1601" s="44">
        <f t="shared" si="73"/>
        <v>0.48101025446259016</v>
      </c>
      <c r="J1601" s="45">
        <v>859900</v>
      </c>
      <c r="K1601" s="44">
        <f t="shared" si="74"/>
        <v>0.45569059374604381</v>
      </c>
    </row>
    <row r="1602" spans="1:11">
      <c r="A1602" t="s">
        <v>10171</v>
      </c>
      <c r="B1602" t="s">
        <v>4968</v>
      </c>
      <c r="C1602" s="43">
        <v>50000</v>
      </c>
      <c r="D1602">
        <v>100</v>
      </c>
      <c r="E1602" s="43">
        <v>1579800</v>
      </c>
      <c r="F1602" s="43">
        <v>789900</v>
      </c>
      <c r="G1602" s="44">
        <f t="shared" ref="G1602:G1665" si="75">1-(F1602/E1602)</f>
        <v>0.5</v>
      </c>
      <c r="H1602" s="45">
        <v>819900</v>
      </c>
      <c r="I1602" s="44">
        <f t="shared" ref="I1602:I1665" si="76">1-(H1602/E1602)</f>
        <v>0.48101025446259016</v>
      </c>
      <c r="J1602" s="45">
        <v>859900</v>
      </c>
      <c r="K1602" s="44">
        <f t="shared" ref="K1602:K1665" si="77">1-(J1602/E1602)</f>
        <v>0.45569059374604381</v>
      </c>
    </row>
    <row r="1603" spans="1:11">
      <c r="A1603" t="s">
        <v>2267</v>
      </c>
      <c r="B1603" t="s">
        <v>10172</v>
      </c>
      <c r="C1603" s="43">
        <v>30000</v>
      </c>
      <c r="D1603">
        <v>100</v>
      </c>
      <c r="E1603" s="43">
        <v>1737780.0000000002</v>
      </c>
      <c r="F1603" s="43">
        <v>789900</v>
      </c>
      <c r="G1603" s="44">
        <f t="shared" si="75"/>
        <v>0.54545454545454553</v>
      </c>
      <c r="H1603" s="45">
        <v>819900</v>
      </c>
      <c r="I1603" s="44">
        <f t="shared" si="76"/>
        <v>0.52819114042053661</v>
      </c>
      <c r="J1603" s="45">
        <v>859900</v>
      </c>
      <c r="K1603" s="44">
        <f t="shared" si="77"/>
        <v>0.50517326704185805</v>
      </c>
    </row>
    <row r="1604" spans="1:11">
      <c r="A1604" t="s">
        <v>10173</v>
      </c>
      <c r="B1604" t="s">
        <v>3495</v>
      </c>
      <c r="C1604" s="43">
        <v>50000</v>
      </c>
      <c r="D1604">
        <v>10</v>
      </c>
      <c r="E1604" s="43">
        <v>1579800</v>
      </c>
      <c r="F1604" s="43">
        <v>789900</v>
      </c>
      <c r="G1604" s="44">
        <f t="shared" si="75"/>
        <v>0.5</v>
      </c>
      <c r="H1604" s="45">
        <v>819900</v>
      </c>
      <c r="I1604" s="44">
        <f t="shared" si="76"/>
        <v>0.48101025446259016</v>
      </c>
      <c r="J1604" s="45">
        <v>859900</v>
      </c>
      <c r="K1604" s="44">
        <f t="shared" si="77"/>
        <v>0.45569059374604381</v>
      </c>
    </row>
    <row r="1605" spans="1:11" ht="15.75" customHeight="1">
      <c r="A1605" t="s">
        <v>10174</v>
      </c>
      <c r="B1605" t="s">
        <v>10175</v>
      </c>
      <c r="C1605" s="43">
        <v>30000</v>
      </c>
      <c r="D1605">
        <v>12</v>
      </c>
      <c r="E1605" s="43">
        <v>1579800</v>
      </c>
      <c r="F1605" s="43">
        <v>789900</v>
      </c>
      <c r="G1605" s="44">
        <f t="shared" si="75"/>
        <v>0.5</v>
      </c>
      <c r="H1605" s="45">
        <v>819900</v>
      </c>
      <c r="I1605" s="44">
        <f t="shared" si="76"/>
        <v>0.48101025446259016</v>
      </c>
      <c r="J1605" s="45">
        <v>859900</v>
      </c>
      <c r="K1605" s="44">
        <f t="shared" si="77"/>
        <v>0.45569059374604381</v>
      </c>
    </row>
    <row r="1606" spans="1:11" ht="15.75" customHeight="1">
      <c r="A1606" t="s">
        <v>7893</v>
      </c>
      <c r="B1606" t="s">
        <v>7892</v>
      </c>
      <c r="C1606" s="43">
        <v>30000</v>
      </c>
      <c r="D1606">
        <v>0</v>
      </c>
      <c r="E1606" s="43">
        <v>1737780.0000000002</v>
      </c>
      <c r="F1606" s="43">
        <v>789900</v>
      </c>
      <c r="G1606" s="44">
        <f t="shared" si="75"/>
        <v>0.54545454545454553</v>
      </c>
      <c r="H1606" s="45">
        <v>819900</v>
      </c>
      <c r="I1606" s="44">
        <f t="shared" si="76"/>
        <v>0.52819114042053661</v>
      </c>
      <c r="J1606" s="45">
        <v>859900</v>
      </c>
      <c r="K1606" s="44">
        <f t="shared" si="77"/>
        <v>0.50517326704185805</v>
      </c>
    </row>
    <row r="1607" spans="1:11" ht="15.75" customHeight="1">
      <c r="A1607" t="s">
        <v>8079</v>
      </c>
      <c r="B1607" t="s">
        <v>8078</v>
      </c>
      <c r="C1607" s="43">
        <v>30000</v>
      </c>
      <c r="D1607">
        <v>0</v>
      </c>
      <c r="E1607" s="43">
        <v>1737780.0000000002</v>
      </c>
      <c r="F1607" s="43">
        <v>789900</v>
      </c>
      <c r="G1607" s="44">
        <f t="shared" si="75"/>
        <v>0.54545454545454553</v>
      </c>
      <c r="H1607" s="45">
        <v>819900</v>
      </c>
      <c r="I1607" s="44">
        <f t="shared" si="76"/>
        <v>0.52819114042053661</v>
      </c>
      <c r="J1607" s="45">
        <v>859900</v>
      </c>
      <c r="K1607" s="44">
        <f t="shared" si="77"/>
        <v>0.50517326704185805</v>
      </c>
    </row>
    <row r="1608" spans="1:11" ht="15.75" customHeight="1">
      <c r="A1608" t="s">
        <v>8060</v>
      </c>
      <c r="B1608" t="s">
        <v>8059</v>
      </c>
      <c r="C1608" s="43">
        <v>30000</v>
      </c>
      <c r="D1608">
        <v>10</v>
      </c>
      <c r="E1608" s="43">
        <v>1737780.0000000002</v>
      </c>
      <c r="F1608" s="43">
        <v>789900</v>
      </c>
      <c r="G1608" s="44">
        <f t="shared" si="75"/>
        <v>0.54545454545454553</v>
      </c>
      <c r="H1608" s="45">
        <v>819900</v>
      </c>
      <c r="I1608" s="44">
        <f t="shared" si="76"/>
        <v>0.52819114042053661</v>
      </c>
      <c r="J1608" s="45">
        <v>859900</v>
      </c>
      <c r="K1608" s="44">
        <f t="shared" si="77"/>
        <v>0.50517326704185805</v>
      </c>
    </row>
    <row r="1609" spans="1:11">
      <c r="A1609" t="s">
        <v>8048</v>
      </c>
      <c r="B1609" t="s">
        <v>8047</v>
      </c>
      <c r="C1609" s="43">
        <v>30000</v>
      </c>
      <c r="D1609">
        <v>9</v>
      </c>
      <c r="E1609" s="43">
        <v>1737780.0000000002</v>
      </c>
      <c r="F1609" s="43">
        <v>789900</v>
      </c>
      <c r="G1609" s="44">
        <f t="shared" si="75"/>
        <v>0.54545454545454553</v>
      </c>
      <c r="H1609" s="45">
        <v>819900</v>
      </c>
      <c r="I1609" s="44">
        <f t="shared" si="76"/>
        <v>0.52819114042053661</v>
      </c>
      <c r="J1609" s="45">
        <v>859900</v>
      </c>
      <c r="K1609" s="44">
        <f t="shared" si="77"/>
        <v>0.50517326704185805</v>
      </c>
    </row>
    <row r="1610" spans="1:11">
      <c r="A1610" t="s">
        <v>8054</v>
      </c>
      <c r="B1610" t="s">
        <v>8053</v>
      </c>
      <c r="C1610" s="43">
        <v>30000</v>
      </c>
      <c r="D1610">
        <v>0</v>
      </c>
      <c r="E1610" s="43">
        <v>1737780.0000000002</v>
      </c>
      <c r="F1610" s="43">
        <v>789900</v>
      </c>
      <c r="G1610" s="44">
        <f t="shared" si="75"/>
        <v>0.54545454545454553</v>
      </c>
      <c r="H1610" s="45">
        <v>819900</v>
      </c>
      <c r="I1610" s="44">
        <f t="shared" si="76"/>
        <v>0.52819114042053661</v>
      </c>
      <c r="J1610" s="45">
        <v>859900</v>
      </c>
      <c r="K1610" s="44">
        <f t="shared" si="77"/>
        <v>0.50517326704185805</v>
      </c>
    </row>
    <row r="1611" spans="1:11">
      <c r="A1611" t="s">
        <v>7419</v>
      </c>
      <c r="B1611" t="s">
        <v>7418</v>
      </c>
      <c r="C1611" s="43">
        <v>30000</v>
      </c>
      <c r="D1611">
        <v>20</v>
      </c>
      <c r="E1611" s="43">
        <v>1737780.0000000002</v>
      </c>
      <c r="F1611" s="43">
        <v>789900</v>
      </c>
      <c r="G1611" s="44">
        <f t="shared" si="75"/>
        <v>0.54545454545454553</v>
      </c>
      <c r="H1611" s="45">
        <v>819900</v>
      </c>
      <c r="I1611" s="44">
        <f t="shared" si="76"/>
        <v>0.52819114042053661</v>
      </c>
      <c r="J1611" s="45">
        <v>859900</v>
      </c>
      <c r="K1611" s="44">
        <f t="shared" si="77"/>
        <v>0.50517326704185805</v>
      </c>
    </row>
    <row r="1612" spans="1:11">
      <c r="A1612" t="s">
        <v>7421</v>
      </c>
      <c r="B1612" t="s">
        <v>7420</v>
      </c>
      <c r="C1612" s="43">
        <v>30000</v>
      </c>
      <c r="D1612">
        <v>20</v>
      </c>
      <c r="E1612" s="43">
        <v>1737780.0000000002</v>
      </c>
      <c r="F1612" s="43">
        <v>789900</v>
      </c>
      <c r="G1612" s="44">
        <f t="shared" si="75"/>
        <v>0.54545454545454553</v>
      </c>
      <c r="H1612" s="45">
        <v>819900</v>
      </c>
      <c r="I1612" s="44">
        <f t="shared" si="76"/>
        <v>0.52819114042053661</v>
      </c>
      <c r="J1612" s="45">
        <v>859900</v>
      </c>
      <c r="K1612" s="44">
        <f t="shared" si="77"/>
        <v>0.50517326704185805</v>
      </c>
    </row>
    <row r="1613" spans="1:11">
      <c r="A1613" t="s">
        <v>2259</v>
      </c>
      <c r="B1613" t="s">
        <v>7428</v>
      </c>
      <c r="C1613" s="43">
        <v>30000</v>
      </c>
      <c r="D1613">
        <v>10</v>
      </c>
      <c r="E1613" s="43">
        <v>1737780.0000000002</v>
      </c>
      <c r="F1613" s="43">
        <v>789900</v>
      </c>
      <c r="G1613" s="44">
        <f t="shared" si="75"/>
        <v>0.54545454545454553</v>
      </c>
      <c r="H1613" s="45">
        <v>819900</v>
      </c>
      <c r="I1613" s="44">
        <f t="shared" si="76"/>
        <v>0.52819114042053661</v>
      </c>
      <c r="J1613" s="45">
        <v>859900</v>
      </c>
      <c r="K1613" s="44">
        <f t="shared" si="77"/>
        <v>0.50517326704185805</v>
      </c>
    </row>
    <row r="1614" spans="1:11" ht="15.75" customHeight="1">
      <c r="A1614" t="s">
        <v>6612</v>
      </c>
      <c r="B1614" t="s">
        <v>10176</v>
      </c>
      <c r="C1614" s="43">
        <v>140000</v>
      </c>
      <c r="D1614">
        <v>100</v>
      </c>
      <c r="E1614" s="43">
        <v>1599800</v>
      </c>
      <c r="F1614" s="43">
        <v>799900</v>
      </c>
      <c r="G1614" s="44">
        <f t="shared" si="75"/>
        <v>0.5</v>
      </c>
      <c r="H1614" s="45">
        <v>829900</v>
      </c>
      <c r="I1614" s="44">
        <f t="shared" si="76"/>
        <v>0.48124765595699459</v>
      </c>
      <c r="J1614" s="45">
        <v>869900</v>
      </c>
      <c r="K1614" s="44">
        <f t="shared" si="77"/>
        <v>0.45624453056632075</v>
      </c>
    </row>
    <row r="1615" spans="1:11" ht="15.75" customHeight="1">
      <c r="A1615" t="s">
        <v>6616</v>
      </c>
      <c r="B1615" t="s">
        <v>10177</v>
      </c>
      <c r="C1615" s="43">
        <v>140000</v>
      </c>
      <c r="D1615">
        <v>100</v>
      </c>
      <c r="E1615" s="43">
        <v>1599800</v>
      </c>
      <c r="F1615" s="43">
        <v>799900</v>
      </c>
      <c r="G1615" s="44">
        <f t="shared" si="75"/>
        <v>0.5</v>
      </c>
      <c r="H1615" s="45">
        <v>829900</v>
      </c>
      <c r="I1615" s="44">
        <f t="shared" si="76"/>
        <v>0.48124765595699459</v>
      </c>
      <c r="J1615" s="45">
        <v>869900</v>
      </c>
      <c r="K1615" s="44">
        <f t="shared" si="77"/>
        <v>0.45624453056632075</v>
      </c>
    </row>
    <row r="1616" spans="1:11" ht="15.75" customHeight="1">
      <c r="A1616" t="s">
        <v>6608</v>
      </c>
      <c r="B1616" t="s">
        <v>10178</v>
      </c>
      <c r="C1616" s="43">
        <v>140000</v>
      </c>
      <c r="D1616">
        <v>100</v>
      </c>
      <c r="E1616" s="43">
        <v>1599800</v>
      </c>
      <c r="F1616" s="43">
        <v>799900</v>
      </c>
      <c r="G1616" s="44">
        <f t="shared" si="75"/>
        <v>0.5</v>
      </c>
      <c r="H1616" s="45">
        <v>829900</v>
      </c>
      <c r="I1616" s="44">
        <f t="shared" si="76"/>
        <v>0.48124765595699459</v>
      </c>
      <c r="J1616" s="45">
        <v>869900</v>
      </c>
      <c r="K1616" s="44">
        <f t="shared" si="77"/>
        <v>0.45624453056632075</v>
      </c>
    </row>
    <row r="1617" spans="1:11">
      <c r="A1617" t="s">
        <v>6606</v>
      </c>
      <c r="B1617" t="s">
        <v>10179</v>
      </c>
      <c r="C1617" s="43">
        <v>140000</v>
      </c>
      <c r="D1617">
        <v>100</v>
      </c>
      <c r="E1617" s="43">
        <v>1599800</v>
      </c>
      <c r="F1617" s="43">
        <v>799900</v>
      </c>
      <c r="G1617" s="44">
        <f t="shared" si="75"/>
        <v>0.5</v>
      </c>
      <c r="H1617" s="45">
        <v>829900</v>
      </c>
      <c r="I1617" s="44">
        <f t="shared" si="76"/>
        <v>0.48124765595699459</v>
      </c>
      <c r="J1617" s="45">
        <v>869900</v>
      </c>
      <c r="K1617" s="44">
        <f t="shared" si="77"/>
        <v>0.45624453056632075</v>
      </c>
    </row>
    <row r="1618" spans="1:11">
      <c r="A1618" t="s">
        <v>6610</v>
      </c>
      <c r="B1618" t="s">
        <v>10180</v>
      </c>
      <c r="C1618" s="43">
        <v>140000</v>
      </c>
      <c r="D1618">
        <v>100</v>
      </c>
      <c r="E1618" s="43">
        <v>1599800</v>
      </c>
      <c r="F1618" s="43">
        <v>799900</v>
      </c>
      <c r="G1618" s="44">
        <f t="shared" si="75"/>
        <v>0.5</v>
      </c>
      <c r="H1618" s="45">
        <v>829900</v>
      </c>
      <c r="I1618" s="44">
        <f t="shared" si="76"/>
        <v>0.48124765595699459</v>
      </c>
      <c r="J1618" s="45">
        <v>869900</v>
      </c>
      <c r="K1618" s="44">
        <f t="shared" si="77"/>
        <v>0.45624453056632075</v>
      </c>
    </row>
    <row r="1619" spans="1:11">
      <c r="A1619" t="s">
        <v>6614</v>
      </c>
      <c r="B1619" t="s">
        <v>10181</v>
      </c>
      <c r="C1619" s="43">
        <v>140000</v>
      </c>
      <c r="D1619">
        <v>100</v>
      </c>
      <c r="E1619" s="43">
        <v>1599800</v>
      </c>
      <c r="F1619" s="43">
        <v>799900</v>
      </c>
      <c r="G1619" s="44">
        <f t="shared" si="75"/>
        <v>0.5</v>
      </c>
      <c r="H1619" s="45">
        <v>829900</v>
      </c>
      <c r="I1619" s="44">
        <f t="shared" si="76"/>
        <v>0.48124765595699459</v>
      </c>
      <c r="J1619" s="45">
        <v>869900</v>
      </c>
      <c r="K1619" s="44">
        <f t="shared" si="77"/>
        <v>0.45624453056632075</v>
      </c>
    </row>
    <row r="1620" spans="1:11">
      <c r="A1620" t="s">
        <v>6666</v>
      </c>
      <c r="B1620" t="s">
        <v>10182</v>
      </c>
      <c r="C1620" s="43">
        <v>140000</v>
      </c>
      <c r="D1620">
        <v>100</v>
      </c>
      <c r="E1620" s="43">
        <v>1599800</v>
      </c>
      <c r="F1620" s="43">
        <v>799900</v>
      </c>
      <c r="G1620" s="44">
        <f t="shared" si="75"/>
        <v>0.5</v>
      </c>
      <c r="H1620" s="45">
        <v>829900</v>
      </c>
      <c r="I1620" s="44">
        <f t="shared" si="76"/>
        <v>0.48124765595699459</v>
      </c>
      <c r="J1620" s="45">
        <v>869900</v>
      </c>
      <c r="K1620" s="44">
        <f t="shared" si="77"/>
        <v>0.45624453056632075</v>
      </c>
    </row>
    <row r="1621" spans="1:11" ht="15.75" customHeight="1">
      <c r="A1621" t="s">
        <v>10183</v>
      </c>
      <c r="B1621" t="s">
        <v>2738</v>
      </c>
      <c r="C1621" s="43">
        <v>50000</v>
      </c>
      <c r="D1621" t="s">
        <v>8592</v>
      </c>
      <c r="E1621" s="43">
        <v>1599800</v>
      </c>
      <c r="F1621" s="43">
        <v>799900</v>
      </c>
      <c r="G1621" s="44">
        <f t="shared" si="75"/>
        <v>0.5</v>
      </c>
      <c r="H1621" s="45">
        <v>829900</v>
      </c>
      <c r="I1621" s="44">
        <f t="shared" si="76"/>
        <v>0.48124765595699459</v>
      </c>
      <c r="J1621" s="45">
        <v>869900</v>
      </c>
      <c r="K1621" s="44">
        <f t="shared" si="77"/>
        <v>0.45624453056632075</v>
      </c>
    </row>
    <row r="1622" spans="1:11">
      <c r="A1622" t="s">
        <v>10184</v>
      </c>
      <c r="B1622" t="s">
        <v>10185</v>
      </c>
      <c r="C1622" s="43">
        <v>20000</v>
      </c>
      <c r="D1622">
        <v>100</v>
      </c>
      <c r="E1622" s="43">
        <v>1599800</v>
      </c>
      <c r="F1622" s="43">
        <v>799900</v>
      </c>
      <c r="G1622" s="44">
        <f t="shared" si="75"/>
        <v>0.5</v>
      </c>
      <c r="H1622" s="45">
        <v>829900</v>
      </c>
      <c r="I1622" s="44">
        <f t="shared" si="76"/>
        <v>0.48124765595699459</v>
      </c>
      <c r="J1622" s="45">
        <v>869900</v>
      </c>
      <c r="K1622" s="44">
        <f t="shared" si="77"/>
        <v>0.45624453056632075</v>
      </c>
    </row>
    <row r="1623" spans="1:11" ht="15.75" customHeight="1">
      <c r="A1623" t="s">
        <v>10186</v>
      </c>
      <c r="B1623" t="s">
        <v>4474</v>
      </c>
      <c r="C1623" s="43">
        <v>70000</v>
      </c>
      <c r="D1623">
        <v>100</v>
      </c>
      <c r="E1623" s="43">
        <v>1599800</v>
      </c>
      <c r="F1623" s="43">
        <v>799900</v>
      </c>
      <c r="G1623" s="44">
        <f t="shared" si="75"/>
        <v>0.5</v>
      </c>
      <c r="H1623" s="45">
        <v>829900</v>
      </c>
      <c r="I1623" s="44">
        <f t="shared" si="76"/>
        <v>0.48124765595699459</v>
      </c>
      <c r="J1623" s="45">
        <v>869900</v>
      </c>
      <c r="K1623" s="44">
        <f t="shared" si="77"/>
        <v>0.45624453056632075</v>
      </c>
    </row>
    <row r="1624" spans="1:11">
      <c r="A1624" t="s">
        <v>10187</v>
      </c>
      <c r="B1624" t="s">
        <v>10188</v>
      </c>
      <c r="C1624" s="43">
        <v>50000</v>
      </c>
      <c r="D1624">
        <v>100</v>
      </c>
      <c r="E1624" s="43">
        <v>1599800</v>
      </c>
      <c r="F1624" s="43">
        <v>799900</v>
      </c>
      <c r="G1624" s="44">
        <f t="shared" si="75"/>
        <v>0.5</v>
      </c>
      <c r="H1624" s="45">
        <v>829900</v>
      </c>
      <c r="I1624" s="44">
        <f t="shared" si="76"/>
        <v>0.48124765595699459</v>
      </c>
      <c r="J1624" s="45">
        <v>869900</v>
      </c>
      <c r="K1624" s="44">
        <f t="shared" si="77"/>
        <v>0.45624453056632075</v>
      </c>
    </row>
    <row r="1625" spans="1:11">
      <c r="A1625" t="s">
        <v>10189</v>
      </c>
      <c r="B1625" t="s">
        <v>10190</v>
      </c>
      <c r="C1625" s="43">
        <v>50000</v>
      </c>
      <c r="D1625">
        <v>100</v>
      </c>
      <c r="E1625" s="43">
        <v>1599800</v>
      </c>
      <c r="F1625" s="43">
        <v>799900</v>
      </c>
      <c r="G1625" s="44">
        <f t="shared" si="75"/>
        <v>0.5</v>
      </c>
      <c r="H1625" s="45">
        <v>829900</v>
      </c>
      <c r="I1625" s="44">
        <f t="shared" si="76"/>
        <v>0.48124765595699459</v>
      </c>
      <c r="J1625" s="45">
        <v>869900</v>
      </c>
      <c r="K1625" s="44">
        <f t="shared" si="77"/>
        <v>0.45624453056632075</v>
      </c>
    </row>
    <row r="1626" spans="1:11" ht="15.75" customHeight="1">
      <c r="A1626" t="s">
        <v>10191</v>
      </c>
      <c r="B1626" t="s">
        <v>10192</v>
      </c>
      <c r="C1626" s="43">
        <v>50000</v>
      </c>
      <c r="D1626">
        <v>100</v>
      </c>
      <c r="E1626" s="43">
        <v>1599800</v>
      </c>
      <c r="F1626" s="43">
        <v>799900</v>
      </c>
      <c r="G1626" s="44">
        <f t="shared" si="75"/>
        <v>0.5</v>
      </c>
      <c r="H1626" s="45">
        <v>829900</v>
      </c>
      <c r="I1626" s="44">
        <f t="shared" si="76"/>
        <v>0.48124765595699459</v>
      </c>
      <c r="J1626" s="45">
        <v>869900</v>
      </c>
      <c r="K1626" s="44">
        <f t="shared" si="77"/>
        <v>0.45624453056632075</v>
      </c>
    </row>
    <row r="1627" spans="1:11">
      <c r="A1627" t="s">
        <v>10193</v>
      </c>
      <c r="B1627" t="s">
        <v>10194</v>
      </c>
      <c r="C1627" s="43">
        <v>50000</v>
      </c>
      <c r="D1627">
        <v>100</v>
      </c>
      <c r="E1627" s="43">
        <v>1599800</v>
      </c>
      <c r="F1627" s="43">
        <v>799900</v>
      </c>
      <c r="G1627" s="44">
        <f t="shared" si="75"/>
        <v>0.5</v>
      </c>
      <c r="H1627" s="45">
        <v>829900</v>
      </c>
      <c r="I1627" s="44">
        <f t="shared" si="76"/>
        <v>0.48124765595699459</v>
      </c>
      <c r="J1627" s="45">
        <v>869900</v>
      </c>
      <c r="K1627" s="44">
        <f t="shared" si="77"/>
        <v>0.45624453056632075</v>
      </c>
    </row>
    <row r="1628" spans="1:11">
      <c r="A1628" t="s">
        <v>10195</v>
      </c>
      <c r="B1628" t="s">
        <v>10196</v>
      </c>
      <c r="C1628" s="43">
        <v>50000</v>
      </c>
      <c r="D1628">
        <v>100</v>
      </c>
      <c r="E1628" s="43">
        <v>1599800</v>
      </c>
      <c r="F1628" s="43">
        <v>799900</v>
      </c>
      <c r="G1628" s="44">
        <f t="shared" si="75"/>
        <v>0.5</v>
      </c>
      <c r="H1628" s="45">
        <v>829900</v>
      </c>
      <c r="I1628" s="44">
        <f t="shared" si="76"/>
        <v>0.48124765595699459</v>
      </c>
      <c r="J1628" s="45">
        <v>869900</v>
      </c>
      <c r="K1628" s="44">
        <f t="shared" si="77"/>
        <v>0.45624453056632075</v>
      </c>
    </row>
    <row r="1629" spans="1:11">
      <c r="A1629" t="s">
        <v>10197</v>
      </c>
      <c r="B1629" t="s">
        <v>10198</v>
      </c>
      <c r="C1629" s="43">
        <v>50000</v>
      </c>
      <c r="D1629">
        <v>100</v>
      </c>
      <c r="E1629" s="43">
        <v>1599800</v>
      </c>
      <c r="F1629" s="43">
        <v>799900</v>
      </c>
      <c r="G1629" s="44">
        <f t="shared" si="75"/>
        <v>0.5</v>
      </c>
      <c r="H1629" s="45">
        <v>829900</v>
      </c>
      <c r="I1629" s="44">
        <f t="shared" si="76"/>
        <v>0.48124765595699459</v>
      </c>
      <c r="J1629" s="45">
        <v>869900</v>
      </c>
      <c r="K1629" s="44">
        <f t="shared" si="77"/>
        <v>0.45624453056632075</v>
      </c>
    </row>
    <row r="1630" spans="1:11" ht="15.75" customHeight="1">
      <c r="A1630" t="s">
        <v>10199</v>
      </c>
      <c r="B1630" t="s">
        <v>10200</v>
      </c>
      <c r="C1630" s="43">
        <v>50000</v>
      </c>
      <c r="D1630">
        <v>100</v>
      </c>
      <c r="E1630" s="43">
        <v>1599800</v>
      </c>
      <c r="F1630" s="43">
        <v>799900</v>
      </c>
      <c r="G1630" s="44">
        <f t="shared" si="75"/>
        <v>0.5</v>
      </c>
      <c r="H1630" s="45">
        <v>829900</v>
      </c>
      <c r="I1630" s="44">
        <f t="shared" si="76"/>
        <v>0.48124765595699459</v>
      </c>
      <c r="J1630" s="45">
        <v>869900</v>
      </c>
      <c r="K1630" s="44">
        <f t="shared" si="77"/>
        <v>0.45624453056632075</v>
      </c>
    </row>
    <row r="1631" spans="1:11">
      <c r="A1631" t="s">
        <v>10201</v>
      </c>
      <c r="B1631" t="s">
        <v>10202</v>
      </c>
      <c r="C1631" s="43">
        <v>30000</v>
      </c>
      <c r="D1631">
        <v>10</v>
      </c>
      <c r="E1631" s="43">
        <v>1599800</v>
      </c>
      <c r="F1631" s="43">
        <v>799900</v>
      </c>
      <c r="G1631" s="44">
        <f t="shared" si="75"/>
        <v>0.5</v>
      </c>
      <c r="H1631" s="45">
        <v>829900</v>
      </c>
      <c r="I1631" s="44">
        <f t="shared" si="76"/>
        <v>0.48124765595699459</v>
      </c>
      <c r="J1631" s="45">
        <v>869900</v>
      </c>
      <c r="K1631" s="44">
        <f t="shared" si="77"/>
        <v>0.45624453056632075</v>
      </c>
    </row>
    <row r="1632" spans="1:11">
      <c r="A1632" t="s">
        <v>6558</v>
      </c>
      <c r="B1632" t="s">
        <v>6557</v>
      </c>
      <c r="C1632" s="43">
        <v>40000</v>
      </c>
      <c r="D1632">
        <v>100</v>
      </c>
      <c r="E1632" s="43">
        <v>1599800</v>
      </c>
      <c r="F1632" s="43">
        <v>799900</v>
      </c>
      <c r="G1632" s="44">
        <f t="shared" si="75"/>
        <v>0.5</v>
      </c>
      <c r="H1632" s="45">
        <v>829900</v>
      </c>
      <c r="I1632" s="44">
        <f t="shared" si="76"/>
        <v>0.48124765595699459</v>
      </c>
      <c r="J1632" s="45">
        <v>869900</v>
      </c>
      <c r="K1632" s="44">
        <f t="shared" si="77"/>
        <v>0.45624453056632075</v>
      </c>
    </row>
    <row r="1633" spans="1:11">
      <c r="A1633" t="s">
        <v>6498</v>
      </c>
      <c r="B1633" t="s">
        <v>6497</v>
      </c>
      <c r="C1633" s="43">
        <v>40000</v>
      </c>
      <c r="D1633">
        <v>2</v>
      </c>
      <c r="E1633" s="43">
        <v>1599800</v>
      </c>
      <c r="F1633" s="43">
        <v>799900</v>
      </c>
      <c r="G1633" s="44">
        <f t="shared" si="75"/>
        <v>0.5</v>
      </c>
      <c r="H1633" s="45">
        <v>829900</v>
      </c>
      <c r="I1633" s="44">
        <f t="shared" si="76"/>
        <v>0.48124765595699459</v>
      </c>
      <c r="J1633" s="45">
        <v>869900</v>
      </c>
      <c r="K1633" s="44">
        <f t="shared" si="77"/>
        <v>0.45624453056632075</v>
      </c>
    </row>
    <row r="1634" spans="1:11">
      <c r="A1634" t="s">
        <v>8292</v>
      </c>
      <c r="B1634" t="s">
        <v>10203</v>
      </c>
      <c r="C1634" s="43">
        <v>40000</v>
      </c>
      <c r="D1634">
        <v>2</v>
      </c>
      <c r="E1634" s="43">
        <v>1599800</v>
      </c>
      <c r="F1634" s="43">
        <v>799900</v>
      </c>
      <c r="G1634" s="44">
        <f t="shared" si="75"/>
        <v>0.5</v>
      </c>
      <c r="H1634" s="45">
        <v>829900</v>
      </c>
      <c r="I1634" s="44">
        <f t="shared" si="76"/>
        <v>0.48124765595699459</v>
      </c>
      <c r="J1634" s="45">
        <v>869900</v>
      </c>
      <c r="K1634" s="44">
        <f t="shared" si="77"/>
        <v>0.45624453056632075</v>
      </c>
    </row>
    <row r="1635" spans="1:11">
      <c r="A1635" t="s">
        <v>6496</v>
      </c>
      <c r="B1635" t="s">
        <v>6495</v>
      </c>
      <c r="C1635" s="43">
        <v>40000</v>
      </c>
      <c r="D1635">
        <v>2</v>
      </c>
      <c r="E1635" s="43">
        <v>1599800</v>
      </c>
      <c r="F1635" s="43">
        <v>799900</v>
      </c>
      <c r="G1635" s="44">
        <f t="shared" si="75"/>
        <v>0.5</v>
      </c>
      <c r="H1635" s="45">
        <v>829900</v>
      </c>
      <c r="I1635" s="44">
        <f t="shared" si="76"/>
        <v>0.48124765595699459</v>
      </c>
      <c r="J1635" s="45">
        <v>869900</v>
      </c>
      <c r="K1635" s="44">
        <f t="shared" si="77"/>
        <v>0.45624453056632075</v>
      </c>
    </row>
    <row r="1636" spans="1:11">
      <c r="A1636" t="s">
        <v>6488</v>
      </c>
      <c r="B1636" t="s">
        <v>6487</v>
      </c>
      <c r="C1636" s="43">
        <v>40000</v>
      </c>
      <c r="D1636">
        <v>2</v>
      </c>
      <c r="E1636" s="43">
        <v>1599800</v>
      </c>
      <c r="F1636" s="43">
        <v>799900</v>
      </c>
      <c r="G1636" s="44">
        <f t="shared" si="75"/>
        <v>0.5</v>
      </c>
      <c r="H1636" s="45">
        <v>829900</v>
      </c>
      <c r="I1636" s="44">
        <f t="shared" si="76"/>
        <v>0.48124765595699459</v>
      </c>
      <c r="J1636" s="45">
        <v>869900</v>
      </c>
      <c r="K1636" s="44">
        <f t="shared" si="77"/>
        <v>0.45624453056632075</v>
      </c>
    </row>
    <row r="1637" spans="1:11">
      <c r="A1637" t="s">
        <v>8245</v>
      </c>
      <c r="B1637" t="s">
        <v>8244</v>
      </c>
      <c r="C1637" s="43">
        <v>30000</v>
      </c>
      <c r="D1637">
        <v>1</v>
      </c>
      <c r="E1637" s="43">
        <v>1759780.0000000002</v>
      </c>
      <c r="F1637" s="43">
        <v>799900</v>
      </c>
      <c r="G1637" s="44">
        <f t="shared" si="75"/>
        <v>0.54545454545454553</v>
      </c>
      <c r="H1637" s="45">
        <v>829900</v>
      </c>
      <c r="I1637" s="44">
        <f t="shared" si="76"/>
        <v>0.52840695996090425</v>
      </c>
      <c r="J1637" s="45">
        <v>869900</v>
      </c>
      <c r="K1637" s="44">
        <f t="shared" si="77"/>
        <v>0.50567684596938256</v>
      </c>
    </row>
    <row r="1638" spans="1:11">
      <c r="A1638" t="s">
        <v>7485</v>
      </c>
      <c r="B1638" t="s">
        <v>7484</v>
      </c>
      <c r="C1638" s="43">
        <v>30000</v>
      </c>
      <c r="D1638">
        <v>100</v>
      </c>
      <c r="E1638" s="43">
        <v>1599800</v>
      </c>
      <c r="F1638" s="43">
        <v>799900</v>
      </c>
      <c r="G1638" s="44">
        <f t="shared" si="75"/>
        <v>0.5</v>
      </c>
      <c r="H1638" s="45">
        <v>829900</v>
      </c>
      <c r="I1638" s="44">
        <f t="shared" si="76"/>
        <v>0.48124765595699459</v>
      </c>
      <c r="J1638" s="45">
        <v>869900</v>
      </c>
      <c r="K1638" s="44">
        <f t="shared" si="77"/>
        <v>0.45624453056632075</v>
      </c>
    </row>
    <row r="1639" spans="1:11">
      <c r="A1639" t="s">
        <v>1686</v>
      </c>
      <c r="B1639" t="s">
        <v>7975</v>
      </c>
      <c r="C1639" s="43">
        <v>30000</v>
      </c>
      <c r="D1639">
        <v>100</v>
      </c>
      <c r="E1639" s="43">
        <v>1759780.0000000002</v>
      </c>
      <c r="F1639" s="43">
        <v>799900</v>
      </c>
      <c r="G1639" s="44">
        <f t="shared" si="75"/>
        <v>0.54545454545454553</v>
      </c>
      <c r="H1639" s="45">
        <v>829900</v>
      </c>
      <c r="I1639" s="44">
        <f t="shared" si="76"/>
        <v>0.52840695996090425</v>
      </c>
      <c r="J1639" s="45">
        <v>869900</v>
      </c>
      <c r="K1639" s="44">
        <f t="shared" si="77"/>
        <v>0.50567684596938256</v>
      </c>
    </row>
    <row r="1640" spans="1:11" ht="15.75" customHeight="1">
      <c r="A1640" t="s">
        <v>10204</v>
      </c>
      <c r="B1640" t="s">
        <v>7510</v>
      </c>
      <c r="C1640" s="43">
        <v>30000</v>
      </c>
      <c r="D1640">
        <v>10</v>
      </c>
      <c r="E1640" s="43">
        <v>1759780.0000000002</v>
      </c>
      <c r="F1640" s="43">
        <v>799900</v>
      </c>
      <c r="G1640" s="44">
        <f t="shared" si="75"/>
        <v>0.54545454545454553</v>
      </c>
      <c r="H1640" s="45">
        <v>829900</v>
      </c>
      <c r="I1640" s="44">
        <f t="shared" si="76"/>
        <v>0.52840695996090425</v>
      </c>
      <c r="J1640" s="45">
        <v>869900</v>
      </c>
      <c r="K1640" s="44">
        <f t="shared" si="77"/>
        <v>0.50567684596938256</v>
      </c>
    </row>
    <row r="1641" spans="1:11" ht="15.75" customHeight="1">
      <c r="A1641" t="s">
        <v>5594</v>
      </c>
      <c r="B1641" t="s">
        <v>5593</v>
      </c>
      <c r="C1641" s="43">
        <v>30000</v>
      </c>
      <c r="D1641">
        <v>10</v>
      </c>
      <c r="E1641" s="43">
        <v>1759780.0000000002</v>
      </c>
      <c r="F1641" s="43">
        <v>799900</v>
      </c>
      <c r="G1641" s="44">
        <f t="shared" si="75"/>
        <v>0.54545454545454553</v>
      </c>
      <c r="H1641" s="45">
        <v>829900</v>
      </c>
      <c r="I1641" s="44">
        <f t="shared" si="76"/>
        <v>0.52840695996090425</v>
      </c>
      <c r="J1641" s="45">
        <v>869900</v>
      </c>
      <c r="K1641" s="44">
        <f t="shared" si="77"/>
        <v>0.50567684596938256</v>
      </c>
    </row>
    <row r="1642" spans="1:11">
      <c r="A1642" t="s">
        <v>10205</v>
      </c>
      <c r="B1642" t="s">
        <v>10206</v>
      </c>
      <c r="C1642" s="43">
        <v>30000</v>
      </c>
      <c r="D1642">
        <v>100</v>
      </c>
      <c r="E1642" s="43">
        <v>1599800</v>
      </c>
      <c r="F1642" s="43">
        <v>799900</v>
      </c>
      <c r="G1642" s="44">
        <f t="shared" si="75"/>
        <v>0.5</v>
      </c>
      <c r="H1642" s="45">
        <v>829900</v>
      </c>
      <c r="I1642" s="44">
        <f t="shared" si="76"/>
        <v>0.48124765595699459</v>
      </c>
      <c r="J1642" s="45">
        <v>869900</v>
      </c>
      <c r="K1642" s="44">
        <f t="shared" si="77"/>
        <v>0.45624453056632075</v>
      </c>
    </row>
    <row r="1643" spans="1:11">
      <c r="A1643" t="s">
        <v>8201</v>
      </c>
      <c r="B1643" t="s">
        <v>8200</v>
      </c>
      <c r="C1643" s="43">
        <v>30000</v>
      </c>
      <c r="D1643">
        <v>0</v>
      </c>
      <c r="E1643" s="43">
        <v>1759780.0000000002</v>
      </c>
      <c r="F1643" s="43">
        <v>799900</v>
      </c>
      <c r="G1643" s="44">
        <f t="shared" si="75"/>
        <v>0.54545454545454553</v>
      </c>
      <c r="H1643" s="45">
        <v>829900</v>
      </c>
      <c r="I1643" s="44">
        <f t="shared" si="76"/>
        <v>0.52840695996090425</v>
      </c>
      <c r="J1643" s="45">
        <v>869900</v>
      </c>
      <c r="K1643" s="44">
        <f t="shared" si="77"/>
        <v>0.50567684596938256</v>
      </c>
    </row>
    <row r="1644" spans="1:11" ht="15.75" customHeight="1">
      <c r="A1644" t="s">
        <v>2541</v>
      </c>
      <c r="B1644" t="s">
        <v>10207</v>
      </c>
      <c r="C1644" s="43">
        <v>30000</v>
      </c>
      <c r="D1644">
        <v>100</v>
      </c>
      <c r="E1644" s="43">
        <v>1399900</v>
      </c>
      <c r="F1644" s="43">
        <v>799900</v>
      </c>
      <c r="G1644" s="44">
        <f t="shared" si="75"/>
        <v>0.4286020430030717</v>
      </c>
      <c r="H1644" s="45">
        <v>849900</v>
      </c>
      <c r="I1644" s="44">
        <f t="shared" si="76"/>
        <v>0.39288520608614896</v>
      </c>
      <c r="J1644" s="45">
        <v>899900</v>
      </c>
      <c r="K1644" s="44">
        <f t="shared" si="77"/>
        <v>0.35716836916922634</v>
      </c>
    </row>
    <row r="1645" spans="1:11">
      <c r="A1645" t="s">
        <v>2272</v>
      </c>
      <c r="B1645" t="s">
        <v>10208</v>
      </c>
      <c r="C1645" s="43">
        <v>30000</v>
      </c>
      <c r="D1645">
        <v>100</v>
      </c>
      <c r="E1645" s="43">
        <v>1781780.0000000002</v>
      </c>
      <c r="F1645" s="43">
        <v>809900</v>
      </c>
      <c r="G1645" s="44">
        <f t="shared" si="75"/>
        <v>0.54545454545454553</v>
      </c>
      <c r="H1645" s="45">
        <v>839900</v>
      </c>
      <c r="I1645" s="44">
        <f t="shared" si="76"/>
        <v>0.52861744996576465</v>
      </c>
      <c r="J1645" s="45">
        <v>889900</v>
      </c>
      <c r="K1645" s="44">
        <f t="shared" si="77"/>
        <v>0.50055562415112975</v>
      </c>
    </row>
    <row r="1646" spans="1:11" ht="15.75" customHeight="1">
      <c r="A1646" t="s">
        <v>2271</v>
      </c>
      <c r="B1646" t="s">
        <v>10209</v>
      </c>
      <c r="C1646" s="43">
        <v>30000</v>
      </c>
      <c r="D1646">
        <v>100</v>
      </c>
      <c r="E1646" s="43">
        <v>1781780.0000000002</v>
      </c>
      <c r="F1646" s="43">
        <v>809900</v>
      </c>
      <c r="G1646" s="44">
        <f t="shared" si="75"/>
        <v>0.54545454545454553</v>
      </c>
      <c r="H1646" s="45">
        <v>839900</v>
      </c>
      <c r="I1646" s="44">
        <f t="shared" si="76"/>
        <v>0.52861744996576465</v>
      </c>
      <c r="J1646" s="45">
        <v>889900</v>
      </c>
      <c r="K1646" s="44">
        <f t="shared" si="77"/>
        <v>0.50055562415112975</v>
      </c>
    </row>
    <row r="1647" spans="1:11" ht="15.75" customHeight="1">
      <c r="A1647" t="s">
        <v>10210</v>
      </c>
      <c r="B1647" t="s">
        <v>10211</v>
      </c>
      <c r="C1647" s="43">
        <v>30000</v>
      </c>
      <c r="D1647">
        <v>100</v>
      </c>
      <c r="E1647" s="43">
        <v>1781780.0000000002</v>
      </c>
      <c r="F1647" s="43">
        <v>809900</v>
      </c>
      <c r="G1647" s="44">
        <f t="shared" si="75"/>
        <v>0.54545454545454553</v>
      </c>
      <c r="H1647" s="45">
        <v>839900</v>
      </c>
      <c r="I1647" s="44">
        <f t="shared" si="76"/>
        <v>0.52861744996576465</v>
      </c>
      <c r="J1647" s="45">
        <v>889900</v>
      </c>
      <c r="K1647" s="44">
        <f t="shared" si="77"/>
        <v>0.50055562415112975</v>
      </c>
    </row>
    <row r="1648" spans="1:11">
      <c r="A1648" t="s">
        <v>10212</v>
      </c>
      <c r="B1648" t="s">
        <v>10213</v>
      </c>
      <c r="C1648" s="43">
        <v>30000</v>
      </c>
      <c r="D1648">
        <v>10</v>
      </c>
      <c r="E1648" s="43">
        <v>1619800</v>
      </c>
      <c r="F1648" s="43">
        <v>809900</v>
      </c>
      <c r="G1648" s="44">
        <f t="shared" si="75"/>
        <v>0.5</v>
      </c>
      <c r="H1648" s="45">
        <v>839900</v>
      </c>
      <c r="I1648" s="44">
        <f t="shared" si="76"/>
        <v>0.48147919496234104</v>
      </c>
      <c r="J1648" s="45">
        <v>889900</v>
      </c>
      <c r="K1648" s="44">
        <f t="shared" si="77"/>
        <v>0.45061118656624277</v>
      </c>
    </row>
    <row r="1649" spans="1:11">
      <c r="A1649" t="s">
        <v>10214</v>
      </c>
      <c r="B1649" t="s">
        <v>10215</v>
      </c>
      <c r="C1649" s="43">
        <v>30000</v>
      </c>
      <c r="D1649">
        <v>3</v>
      </c>
      <c r="E1649" s="43">
        <v>1619800</v>
      </c>
      <c r="F1649" s="43">
        <v>809900</v>
      </c>
      <c r="G1649" s="44">
        <f t="shared" si="75"/>
        <v>0.5</v>
      </c>
      <c r="H1649" s="45">
        <v>839900</v>
      </c>
      <c r="I1649" s="44">
        <f t="shared" si="76"/>
        <v>0.48147919496234104</v>
      </c>
      <c r="J1649" s="45">
        <v>889900</v>
      </c>
      <c r="K1649" s="44">
        <f t="shared" si="77"/>
        <v>0.45061118656624277</v>
      </c>
    </row>
    <row r="1650" spans="1:11" ht="15.75" customHeight="1">
      <c r="A1650" t="s">
        <v>8172</v>
      </c>
      <c r="B1650" t="s">
        <v>8171</v>
      </c>
      <c r="C1650" s="43">
        <v>30000</v>
      </c>
      <c r="D1650">
        <v>10</v>
      </c>
      <c r="E1650" s="43">
        <v>1781780.0000000002</v>
      </c>
      <c r="F1650" s="43">
        <v>809900</v>
      </c>
      <c r="G1650" s="44">
        <f t="shared" si="75"/>
        <v>0.54545454545454553</v>
      </c>
      <c r="H1650" s="45">
        <v>839900</v>
      </c>
      <c r="I1650" s="44">
        <f t="shared" si="76"/>
        <v>0.52861744996576465</v>
      </c>
      <c r="J1650" s="45">
        <v>889900</v>
      </c>
      <c r="K1650" s="44">
        <f t="shared" si="77"/>
        <v>0.50055562415112975</v>
      </c>
    </row>
    <row r="1651" spans="1:11" ht="15.75" customHeight="1">
      <c r="A1651" t="s">
        <v>8164</v>
      </c>
      <c r="B1651" t="s">
        <v>8163</v>
      </c>
      <c r="C1651" s="43">
        <v>30000</v>
      </c>
      <c r="D1651">
        <v>0</v>
      </c>
      <c r="E1651" s="43">
        <v>1781780.0000000002</v>
      </c>
      <c r="F1651" s="43">
        <v>809900</v>
      </c>
      <c r="G1651" s="44">
        <f t="shared" si="75"/>
        <v>0.54545454545454553</v>
      </c>
      <c r="H1651" s="45">
        <v>839900</v>
      </c>
      <c r="I1651" s="44">
        <f t="shared" si="76"/>
        <v>0.52861744996576465</v>
      </c>
      <c r="J1651" s="45">
        <v>889900</v>
      </c>
      <c r="K1651" s="44">
        <f t="shared" si="77"/>
        <v>0.50055562415112975</v>
      </c>
    </row>
    <row r="1652" spans="1:11">
      <c r="A1652" t="s">
        <v>1681</v>
      </c>
      <c r="B1652" t="s">
        <v>7457</v>
      </c>
      <c r="C1652" s="43">
        <v>30000</v>
      </c>
      <c r="D1652">
        <v>1</v>
      </c>
      <c r="E1652" s="43">
        <v>1781780.0000000002</v>
      </c>
      <c r="F1652" s="43">
        <v>809900</v>
      </c>
      <c r="G1652" s="44">
        <f t="shared" si="75"/>
        <v>0.54545454545454553</v>
      </c>
      <c r="H1652" s="45">
        <v>839900</v>
      </c>
      <c r="I1652" s="44">
        <f t="shared" si="76"/>
        <v>0.52861744996576465</v>
      </c>
      <c r="J1652" s="45">
        <v>889900</v>
      </c>
      <c r="K1652" s="44">
        <f t="shared" si="77"/>
        <v>0.50055562415112975</v>
      </c>
    </row>
    <row r="1653" spans="1:11">
      <c r="A1653" t="s">
        <v>1804</v>
      </c>
      <c r="B1653" t="s">
        <v>10216</v>
      </c>
      <c r="C1653" s="43">
        <v>30000</v>
      </c>
      <c r="D1653">
        <v>10</v>
      </c>
      <c r="E1653" s="43">
        <v>1781780.0000000002</v>
      </c>
      <c r="F1653" s="43">
        <v>809900</v>
      </c>
      <c r="G1653" s="44">
        <f t="shared" si="75"/>
        <v>0.54545454545454553</v>
      </c>
      <c r="H1653" s="45">
        <v>839900</v>
      </c>
      <c r="I1653" s="44">
        <f t="shared" si="76"/>
        <v>0.52861744996576465</v>
      </c>
      <c r="J1653" s="45">
        <v>889900</v>
      </c>
      <c r="K1653" s="44">
        <f t="shared" si="77"/>
        <v>0.50055562415112975</v>
      </c>
    </row>
    <row r="1654" spans="1:11">
      <c r="A1654" t="s">
        <v>8007</v>
      </c>
      <c r="B1654" t="s">
        <v>10217</v>
      </c>
      <c r="C1654" s="43">
        <v>30000</v>
      </c>
      <c r="D1654">
        <v>10</v>
      </c>
      <c r="E1654" s="43">
        <v>1781780.0000000002</v>
      </c>
      <c r="F1654" s="43">
        <v>809900</v>
      </c>
      <c r="G1654" s="44">
        <f t="shared" si="75"/>
        <v>0.54545454545454553</v>
      </c>
      <c r="H1654" s="45">
        <v>839900</v>
      </c>
      <c r="I1654" s="44">
        <f t="shared" si="76"/>
        <v>0.52861744996576465</v>
      </c>
      <c r="J1654" s="45">
        <v>889900</v>
      </c>
      <c r="K1654" s="44">
        <f t="shared" si="77"/>
        <v>0.50055562415112975</v>
      </c>
    </row>
    <row r="1655" spans="1:11" ht="15.75" customHeight="1">
      <c r="A1655" t="s">
        <v>5576</v>
      </c>
      <c r="B1655" t="s">
        <v>5575</v>
      </c>
      <c r="C1655" s="43">
        <v>30000</v>
      </c>
      <c r="D1655">
        <v>10</v>
      </c>
      <c r="E1655" s="43">
        <v>1781780.0000000002</v>
      </c>
      <c r="F1655" s="43">
        <v>809900</v>
      </c>
      <c r="G1655" s="44">
        <f t="shared" si="75"/>
        <v>0.54545454545454553</v>
      </c>
      <c r="H1655" s="45">
        <v>839900</v>
      </c>
      <c r="I1655" s="44">
        <f t="shared" si="76"/>
        <v>0.52861744996576465</v>
      </c>
      <c r="J1655" s="45">
        <v>889900</v>
      </c>
      <c r="K1655" s="44">
        <f t="shared" si="77"/>
        <v>0.50055562415112975</v>
      </c>
    </row>
    <row r="1656" spans="1:11">
      <c r="A1656" t="s">
        <v>10218</v>
      </c>
      <c r="B1656" t="s">
        <v>10219</v>
      </c>
      <c r="C1656" s="43">
        <v>30000</v>
      </c>
      <c r="D1656">
        <v>10</v>
      </c>
      <c r="E1656" s="43">
        <v>1781780.0000000002</v>
      </c>
      <c r="F1656" s="43">
        <v>809900</v>
      </c>
      <c r="G1656" s="44">
        <f t="shared" si="75"/>
        <v>0.54545454545454553</v>
      </c>
      <c r="H1656" s="45">
        <v>839900</v>
      </c>
      <c r="I1656" s="44">
        <f t="shared" si="76"/>
        <v>0.52861744996576465</v>
      </c>
      <c r="J1656" s="45">
        <v>889900</v>
      </c>
      <c r="K1656" s="44">
        <f t="shared" si="77"/>
        <v>0.50055562415112975</v>
      </c>
    </row>
    <row r="1657" spans="1:11" ht="15.75" customHeight="1">
      <c r="A1657" t="s">
        <v>10220</v>
      </c>
      <c r="B1657" t="s">
        <v>10221</v>
      </c>
      <c r="C1657" s="43">
        <v>30000</v>
      </c>
      <c r="D1657">
        <v>100</v>
      </c>
      <c r="E1657" s="43">
        <v>1781780.0000000002</v>
      </c>
      <c r="F1657" s="43">
        <v>809900</v>
      </c>
      <c r="G1657" s="44">
        <f t="shared" si="75"/>
        <v>0.54545454545454553</v>
      </c>
      <c r="H1657" s="45">
        <v>839900</v>
      </c>
      <c r="I1657" s="44">
        <f t="shared" si="76"/>
        <v>0.52861744996576465</v>
      </c>
      <c r="J1657" s="45">
        <v>889900</v>
      </c>
      <c r="K1657" s="44">
        <f t="shared" si="77"/>
        <v>0.50055562415112975</v>
      </c>
    </row>
    <row r="1658" spans="1:11">
      <c r="A1658" t="s">
        <v>10222</v>
      </c>
      <c r="B1658" t="s">
        <v>10223</v>
      </c>
      <c r="C1658" s="43">
        <v>30000</v>
      </c>
      <c r="D1658">
        <v>100</v>
      </c>
      <c r="E1658" s="43">
        <v>1781780.0000000002</v>
      </c>
      <c r="F1658" s="43">
        <v>809900</v>
      </c>
      <c r="G1658" s="44">
        <f t="shared" si="75"/>
        <v>0.54545454545454553</v>
      </c>
      <c r="H1658" s="45">
        <v>839900</v>
      </c>
      <c r="I1658" s="44">
        <f t="shared" si="76"/>
        <v>0.52861744996576465</v>
      </c>
      <c r="J1658" s="45">
        <v>889900</v>
      </c>
      <c r="K1658" s="44">
        <f t="shared" si="77"/>
        <v>0.50055562415112975</v>
      </c>
    </row>
    <row r="1659" spans="1:11">
      <c r="A1659" t="s">
        <v>1803</v>
      </c>
      <c r="B1659" t="s">
        <v>10224</v>
      </c>
      <c r="C1659" s="43">
        <v>30000</v>
      </c>
      <c r="D1659">
        <v>0</v>
      </c>
      <c r="E1659" s="43">
        <v>1781780.0000000002</v>
      </c>
      <c r="F1659" s="43">
        <v>809900</v>
      </c>
      <c r="G1659" s="44">
        <f t="shared" si="75"/>
        <v>0.54545454545454553</v>
      </c>
      <c r="H1659" s="45">
        <v>839900</v>
      </c>
      <c r="I1659" s="44">
        <f t="shared" si="76"/>
        <v>0.52861744996576465</v>
      </c>
      <c r="J1659" s="45">
        <v>889900</v>
      </c>
      <c r="K1659" s="44">
        <f t="shared" si="77"/>
        <v>0.50055562415112975</v>
      </c>
    </row>
    <row r="1660" spans="1:11">
      <c r="A1660" t="s">
        <v>10225</v>
      </c>
      <c r="B1660" t="s">
        <v>10226</v>
      </c>
      <c r="C1660" s="43">
        <v>30000</v>
      </c>
      <c r="D1660">
        <v>0</v>
      </c>
      <c r="E1660" s="43">
        <v>1781780.0000000002</v>
      </c>
      <c r="F1660" s="43">
        <v>809900</v>
      </c>
      <c r="G1660" s="44">
        <f t="shared" si="75"/>
        <v>0.54545454545454553</v>
      </c>
      <c r="H1660" s="45">
        <v>839900</v>
      </c>
      <c r="I1660" s="44">
        <f t="shared" si="76"/>
        <v>0.52861744996576465</v>
      </c>
      <c r="J1660" s="45">
        <v>889900</v>
      </c>
      <c r="K1660" s="44">
        <f t="shared" si="77"/>
        <v>0.50055562415112975</v>
      </c>
    </row>
    <row r="1661" spans="1:11">
      <c r="A1661" t="s">
        <v>1802</v>
      </c>
      <c r="B1661" t="s">
        <v>10227</v>
      </c>
      <c r="C1661" s="43">
        <v>30000</v>
      </c>
      <c r="D1661">
        <v>0</v>
      </c>
      <c r="E1661" s="43">
        <v>1781780.0000000002</v>
      </c>
      <c r="F1661" s="43">
        <v>809900</v>
      </c>
      <c r="G1661" s="44">
        <f t="shared" si="75"/>
        <v>0.54545454545454553</v>
      </c>
      <c r="H1661" s="45">
        <v>839900</v>
      </c>
      <c r="I1661" s="44">
        <f t="shared" si="76"/>
        <v>0.52861744996576465</v>
      </c>
      <c r="J1661" s="45">
        <v>889900</v>
      </c>
      <c r="K1661" s="44">
        <f t="shared" si="77"/>
        <v>0.50055562415112975</v>
      </c>
    </row>
    <row r="1662" spans="1:11">
      <c r="A1662" t="s">
        <v>10228</v>
      </c>
      <c r="B1662" t="s">
        <v>10229</v>
      </c>
      <c r="C1662" s="43">
        <v>30000</v>
      </c>
      <c r="D1662">
        <v>0</v>
      </c>
      <c r="E1662" s="43">
        <v>1781780.0000000002</v>
      </c>
      <c r="F1662" s="43">
        <v>809900</v>
      </c>
      <c r="G1662" s="44">
        <f t="shared" si="75"/>
        <v>0.54545454545454553</v>
      </c>
      <c r="H1662" s="45">
        <v>839900</v>
      </c>
      <c r="I1662" s="44">
        <f t="shared" si="76"/>
        <v>0.52861744996576465</v>
      </c>
      <c r="J1662" s="45">
        <v>889900</v>
      </c>
      <c r="K1662" s="44">
        <f t="shared" si="77"/>
        <v>0.50055562415112975</v>
      </c>
    </row>
    <row r="1663" spans="1:11">
      <c r="A1663" t="s">
        <v>10230</v>
      </c>
      <c r="B1663" t="s">
        <v>10231</v>
      </c>
      <c r="C1663" s="43">
        <v>30000</v>
      </c>
      <c r="D1663">
        <v>0</v>
      </c>
      <c r="E1663" s="43">
        <v>1781780.0000000002</v>
      </c>
      <c r="F1663" s="43">
        <v>809900</v>
      </c>
      <c r="G1663" s="44">
        <f t="shared" si="75"/>
        <v>0.54545454545454553</v>
      </c>
      <c r="H1663" s="45">
        <v>839900</v>
      </c>
      <c r="I1663" s="44">
        <f t="shared" si="76"/>
        <v>0.52861744996576465</v>
      </c>
      <c r="J1663" s="45">
        <v>889900</v>
      </c>
      <c r="K1663" s="44">
        <f t="shared" si="77"/>
        <v>0.50055562415112975</v>
      </c>
    </row>
    <row r="1664" spans="1:11">
      <c r="A1664" t="s">
        <v>5445</v>
      </c>
      <c r="B1664" t="s">
        <v>10232</v>
      </c>
      <c r="C1664" s="43">
        <v>60000</v>
      </c>
      <c r="D1664">
        <v>100</v>
      </c>
      <c r="E1664" s="43">
        <v>1639800</v>
      </c>
      <c r="F1664" s="43">
        <v>819900</v>
      </c>
      <c r="G1664" s="44">
        <f t="shared" si="75"/>
        <v>0.5</v>
      </c>
      <c r="H1664" s="45">
        <v>849900</v>
      </c>
      <c r="I1664" s="44">
        <f t="shared" si="76"/>
        <v>0.48170508598609585</v>
      </c>
      <c r="J1664" s="45">
        <v>899900</v>
      </c>
      <c r="K1664" s="44">
        <f t="shared" si="77"/>
        <v>0.451213562629589</v>
      </c>
    </row>
    <row r="1665" spans="1:11">
      <c r="A1665" t="s">
        <v>10233</v>
      </c>
      <c r="B1665" t="s">
        <v>4476</v>
      </c>
      <c r="C1665" s="43">
        <v>50000</v>
      </c>
      <c r="D1665">
        <v>16</v>
      </c>
      <c r="E1665" s="43">
        <v>1639800</v>
      </c>
      <c r="F1665" s="43">
        <v>819900</v>
      </c>
      <c r="G1665" s="44">
        <f t="shared" si="75"/>
        <v>0.5</v>
      </c>
      <c r="H1665" s="45">
        <v>849900</v>
      </c>
      <c r="I1665" s="44">
        <f t="shared" si="76"/>
        <v>0.48170508598609585</v>
      </c>
      <c r="J1665" s="45">
        <v>899900</v>
      </c>
      <c r="K1665" s="44">
        <f t="shared" si="77"/>
        <v>0.451213562629589</v>
      </c>
    </row>
    <row r="1666" spans="1:11">
      <c r="A1666" t="s">
        <v>10234</v>
      </c>
      <c r="B1666" t="s">
        <v>10235</v>
      </c>
      <c r="C1666" s="43">
        <v>30000</v>
      </c>
      <c r="D1666">
        <v>2</v>
      </c>
      <c r="E1666" s="43">
        <v>1803780.0000000002</v>
      </c>
      <c r="F1666" s="43">
        <v>819900</v>
      </c>
      <c r="G1666" s="44">
        <f t="shared" ref="G1666:G1729" si="78">1-(F1666/E1666)</f>
        <v>0.54545454545454553</v>
      </c>
      <c r="H1666" s="45">
        <v>849900</v>
      </c>
      <c r="I1666" s="44">
        <f t="shared" ref="I1666:I1729" si="79">1-(H1666/E1666)</f>
        <v>0.52882280544190541</v>
      </c>
      <c r="J1666" s="45">
        <v>899900</v>
      </c>
      <c r="K1666" s="44">
        <f t="shared" ref="K1666:K1729" si="80">1-(J1666/E1666)</f>
        <v>0.50110323875417184</v>
      </c>
    </row>
    <row r="1667" spans="1:11">
      <c r="A1667" t="s">
        <v>10236</v>
      </c>
      <c r="B1667" t="s">
        <v>10237</v>
      </c>
      <c r="C1667" s="43">
        <v>30000</v>
      </c>
      <c r="D1667">
        <v>1</v>
      </c>
      <c r="E1667" s="43">
        <v>1803780.0000000002</v>
      </c>
      <c r="F1667" s="43">
        <v>819900</v>
      </c>
      <c r="G1667" s="44">
        <f t="shared" si="78"/>
        <v>0.54545454545454553</v>
      </c>
      <c r="H1667" s="45">
        <v>849900</v>
      </c>
      <c r="I1667" s="44">
        <f t="shared" si="79"/>
        <v>0.52882280544190541</v>
      </c>
      <c r="J1667" s="45">
        <v>899900</v>
      </c>
      <c r="K1667" s="44">
        <f t="shared" si="80"/>
        <v>0.50110323875417184</v>
      </c>
    </row>
    <row r="1668" spans="1:11">
      <c r="A1668" t="s">
        <v>10238</v>
      </c>
      <c r="B1668" t="s">
        <v>10239</v>
      </c>
      <c r="C1668" s="43">
        <v>20000</v>
      </c>
      <c r="D1668">
        <v>100</v>
      </c>
      <c r="E1668" s="43">
        <v>1659800</v>
      </c>
      <c r="F1668" s="43">
        <v>829900</v>
      </c>
      <c r="G1668" s="44">
        <f t="shared" si="78"/>
        <v>0.5</v>
      </c>
      <c r="H1668" s="45">
        <v>859900</v>
      </c>
      <c r="I1668" s="44">
        <f t="shared" si="79"/>
        <v>0.48192553319677067</v>
      </c>
      <c r="J1668" s="45">
        <v>909900</v>
      </c>
      <c r="K1668" s="44">
        <f t="shared" si="80"/>
        <v>0.45180142185805516</v>
      </c>
    </row>
    <row r="1669" spans="1:11">
      <c r="A1669" t="s">
        <v>10240</v>
      </c>
      <c r="B1669" t="s">
        <v>10241</v>
      </c>
      <c r="C1669" s="43">
        <v>30000</v>
      </c>
      <c r="D1669">
        <v>100</v>
      </c>
      <c r="E1669" s="43">
        <v>1659800</v>
      </c>
      <c r="F1669" s="43">
        <v>829900</v>
      </c>
      <c r="G1669" s="44">
        <f t="shared" si="78"/>
        <v>0.5</v>
      </c>
      <c r="H1669" s="45">
        <v>859900</v>
      </c>
      <c r="I1669" s="44">
        <f t="shared" si="79"/>
        <v>0.48192553319677067</v>
      </c>
      <c r="J1669" s="45">
        <v>909900</v>
      </c>
      <c r="K1669" s="44">
        <f t="shared" si="80"/>
        <v>0.45180142185805516</v>
      </c>
    </row>
    <row r="1670" spans="1:11">
      <c r="A1670" t="s">
        <v>2268</v>
      </c>
      <c r="B1670" t="s">
        <v>10242</v>
      </c>
      <c r="C1670" s="43">
        <v>30000</v>
      </c>
      <c r="D1670">
        <v>0</v>
      </c>
      <c r="E1670" s="43">
        <v>1825780.0000000002</v>
      </c>
      <c r="F1670" s="43">
        <v>829900</v>
      </c>
      <c r="G1670" s="44">
        <f t="shared" si="78"/>
        <v>0.54545454545454553</v>
      </c>
      <c r="H1670" s="45">
        <v>859900</v>
      </c>
      <c r="I1670" s="44">
        <f t="shared" si="79"/>
        <v>0.52902321199706437</v>
      </c>
      <c r="J1670" s="45">
        <v>909900</v>
      </c>
      <c r="K1670" s="44">
        <f t="shared" si="80"/>
        <v>0.50163765623459566</v>
      </c>
    </row>
    <row r="1671" spans="1:11" ht="15.75" customHeight="1">
      <c r="A1671" t="s">
        <v>10243</v>
      </c>
      <c r="B1671" t="s">
        <v>10244</v>
      </c>
      <c r="C1671" s="43">
        <v>30000</v>
      </c>
      <c r="D1671">
        <v>100</v>
      </c>
      <c r="E1671" s="43">
        <v>1825780.0000000002</v>
      </c>
      <c r="F1671" s="43">
        <v>829900</v>
      </c>
      <c r="G1671" s="44">
        <f t="shared" si="78"/>
        <v>0.54545454545454553</v>
      </c>
      <c r="H1671" s="45">
        <v>859900</v>
      </c>
      <c r="I1671" s="44">
        <f t="shared" si="79"/>
        <v>0.52902321199706437</v>
      </c>
      <c r="J1671" s="45">
        <v>909900</v>
      </c>
      <c r="K1671" s="44">
        <f t="shared" si="80"/>
        <v>0.50163765623459566</v>
      </c>
    </row>
    <row r="1672" spans="1:11">
      <c r="A1672" t="s">
        <v>10245</v>
      </c>
      <c r="B1672" t="s">
        <v>3501</v>
      </c>
      <c r="C1672" s="43">
        <v>70000</v>
      </c>
      <c r="D1672">
        <v>100</v>
      </c>
      <c r="E1672" s="43">
        <v>1659800</v>
      </c>
      <c r="F1672" s="43">
        <v>829900</v>
      </c>
      <c r="G1672" s="44">
        <f t="shared" si="78"/>
        <v>0.5</v>
      </c>
      <c r="H1672" s="45">
        <v>859900</v>
      </c>
      <c r="I1672" s="44">
        <f t="shared" si="79"/>
        <v>0.48192553319677067</v>
      </c>
      <c r="J1672" s="45">
        <v>909900</v>
      </c>
      <c r="K1672" s="44">
        <f t="shared" si="80"/>
        <v>0.45180142185805516</v>
      </c>
    </row>
    <row r="1673" spans="1:11">
      <c r="A1673" t="s">
        <v>10246</v>
      </c>
      <c r="B1673" t="s">
        <v>4398</v>
      </c>
      <c r="C1673" s="43">
        <v>70000</v>
      </c>
      <c r="D1673">
        <v>100</v>
      </c>
      <c r="E1673" s="43">
        <v>1659800</v>
      </c>
      <c r="F1673" s="43">
        <v>829900</v>
      </c>
      <c r="G1673" s="44">
        <f t="shared" si="78"/>
        <v>0.5</v>
      </c>
      <c r="H1673" s="45">
        <v>859900</v>
      </c>
      <c r="I1673" s="44">
        <f t="shared" si="79"/>
        <v>0.48192553319677067</v>
      </c>
      <c r="J1673" s="45">
        <v>909900</v>
      </c>
      <c r="K1673" s="44">
        <f t="shared" si="80"/>
        <v>0.45180142185805516</v>
      </c>
    </row>
    <row r="1674" spans="1:11">
      <c r="A1674" t="s">
        <v>10247</v>
      </c>
      <c r="B1674" t="s">
        <v>10248</v>
      </c>
      <c r="C1674" s="43">
        <v>30000</v>
      </c>
      <c r="D1674">
        <v>50</v>
      </c>
      <c r="E1674" s="43">
        <v>1659800</v>
      </c>
      <c r="F1674" s="43">
        <v>829900</v>
      </c>
      <c r="G1674" s="44">
        <f t="shared" si="78"/>
        <v>0.5</v>
      </c>
      <c r="H1674" s="45">
        <v>859900</v>
      </c>
      <c r="I1674" s="44">
        <f t="shared" si="79"/>
        <v>0.48192553319677067</v>
      </c>
      <c r="J1674" s="45">
        <v>909900</v>
      </c>
      <c r="K1674" s="44">
        <f t="shared" si="80"/>
        <v>0.45180142185805516</v>
      </c>
    </row>
    <row r="1675" spans="1:11">
      <c r="A1675" t="s">
        <v>5871</v>
      </c>
      <c r="B1675" t="s">
        <v>5870</v>
      </c>
      <c r="C1675" s="43">
        <v>30000</v>
      </c>
      <c r="D1675">
        <v>10</v>
      </c>
      <c r="E1675" s="43">
        <v>1825780.0000000002</v>
      </c>
      <c r="F1675" s="43">
        <v>829900</v>
      </c>
      <c r="G1675" s="44">
        <f t="shared" si="78"/>
        <v>0.54545454545454553</v>
      </c>
      <c r="H1675" s="45">
        <v>859900</v>
      </c>
      <c r="I1675" s="44">
        <f t="shared" si="79"/>
        <v>0.52902321199706437</v>
      </c>
      <c r="J1675" s="45">
        <v>909900</v>
      </c>
      <c r="K1675" s="44">
        <f t="shared" si="80"/>
        <v>0.50163765623459566</v>
      </c>
    </row>
    <row r="1676" spans="1:11" ht="15.75" customHeight="1">
      <c r="A1676" t="s">
        <v>5865</v>
      </c>
      <c r="B1676" t="s">
        <v>5864</v>
      </c>
      <c r="C1676" s="43">
        <v>30000</v>
      </c>
      <c r="D1676">
        <v>0</v>
      </c>
      <c r="E1676" s="43">
        <v>1825780.0000000002</v>
      </c>
      <c r="F1676" s="43">
        <v>829900</v>
      </c>
      <c r="G1676" s="44">
        <f t="shared" si="78"/>
        <v>0.54545454545454553</v>
      </c>
      <c r="H1676" s="45">
        <v>859900</v>
      </c>
      <c r="I1676" s="44">
        <f t="shared" si="79"/>
        <v>0.52902321199706437</v>
      </c>
      <c r="J1676" s="45">
        <v>909900</v>
      </c>
      <c r="K1676" s="44">
        <f t="shared" si="80"/>
        <v>0.50163765623459566</v>
      </c>
    </row>
    <row r="1677" spans="1:11" ht="15.75" customHeight="1">
      <c r="A1677" t="s">
        <v>5580</v>
      </c>
      <c r="B1677" t="s">
        <v>5579</v>
      </c>
      <c r="C1677" s="43">
        <v>30000</v>
      </c>
      <c r="D1677">
        <v>10</v>
      </c>
      <c r="E1677" s="43">
        <v>1825780.0000000002</v>
      </c>
      <c r="F1677" s="43">
        <v>829900</v>
      </c>
      <c r="G1677" s="44">
        <f t="shared" si="78"/>
        <v>0.54545454545454553</v>
      </c>
      <c r="H1677" s="45">
        <v>859900</v>
      </c>
      <c r="I1677" s="44">
        <f t="shared" si="79"/>
        <v>0.52902321199706437</v>
      </c>
      <c r="J1677" s="45">
        <v>909900</v>
      </c>
      <c r="K1677" s="44">
        <f t="shared" si="80"/>
        <v>0.50163765623459566</v>
      </c>
    </row>
    <row r="1678" spans="1:11">
      <c r="A1678" t="s">
        <v>10249</v>
      </c>
      <c r="B1678" t="s">
        <v>10250</v>
      </c>
      <c r="C1678" s="43">
        <v>30000</v>
      </c>
      <c r="D1678">
        <v>18</v>
      </c>
      <c r="E1678" s="43">
        <v>1659800</v>
      </c>
      <c r="F1678" s="43">
        <v>829900</v>
      </c>
      <c r="G1678" s="44">
        <f t="shared" si="78"/>
        <v>0.5</v>
      </c>
      <c r="H1678" s="45">
        <v>859900</v>
      </c>
      <c r="I1678" s="44">
        <f t="shared" si="79"/>
        <v>0.48192553319677067</v>
      </c>
      <c r="J1678" s="45">
        <v>909900</v>
      </c>
      <c r="K1678" s="44">
        <f t="shared" si="80"/>
        <v>0.45180142185805516</v>
      </c>
    </row>
    <row r="1679" spans="1:11">
      <c r="A1679" t="s">
        <v>10251</v>
      </c>
      <c r="B1679" t="s">
        <v>10252</v>
      </c>
      <c r="C1679" s="43">
        <v>30000</v>
      </c>
      <c r="D1679">
        <v>0</v>
      </c>
      <c r="E1679" s="43">
        <v>1825780.0000000002</v>
      </c>
      <c r="F1679" s="43">
        <v>829900</v>
      </c>
      <c r="G1679" s="44">
        <f t="shared" si="78"/>
        <v>0.54545454545454553</v>
      </c>
      <c r="H1679" s="45">
        <v>859900</v>
      </c>
      <c r="I1679" s="44">
        <f t="shared" si="79"/>
        <v>0.52902321199706437</v>
      </c>
      <c r="J1679" s="45">
        <v>909900</v>
      </c>
      <c r="K1679" s="44">
        <f t="shared" si="80"/>
        <v>0.50163765623459566</v>
      </c>
    </row>
    <row r="1680" spans="1:11">
      <c r="A1680" t="s">
        <v>10253</v>
      </c>
      <c r="B1680" t="s">
        <v>10254</v>
      </c>
      <c r="C1680" s="43">
        <v>30000</v>
      </c>
      <c r="D1680">
        <v>3</v>
      </c>
      <c r="E1680" s="43">
        <v>1825780.0000000002</v>
      </c>
      <c r="F1680" s="43">
        <v>829900</v>
      </c>
      <c r="G1680" s="44">
        <f t="shared" si="78"/>
        <v>0.54545454545454553</v>
      </c>
      <c r="H1680" s="45">
        <v>859900</v>
      </c>
      <c r="I1680" s="44">
        <f t="shared" si="79"/>
        <v>0.52902321199706437</v>
      </c>
      <c r="J1680" s="45">
        <v>909900</v>
      </c>
      <c r="K1680" s="44">
        <f t="shared" si="80"/>
        <v>0.50163765623459566</v>
      </c>
    </row>
    <row r="1681" spans="1:11">
      <c r="A1681" t="s">
        <v>5497</v>
      </c>
      <c r="B1681" t="s">
        <v>10255</v>
      </c>
      <c r="C1681" s="43">
        <v>60000</v>
      </c>
      <c r="D1681">
        <v>100</v>
      </c>
      <c r="E1681" s="43">
        <v>1679800</v>
      </c>
      <c r="F1681" s="43">
        <v>839900</v>
      </c>
      <c r="G1681" s="44">
        <f t="shared" si="78"/>
        <v>0.5</v>
      </c>
      <c r="H1681" s="45">
        <v>869900</v>
      </c>
      <c r="I1681" s="44">
        <f t="shared" si="79"/>
        <v>0.48214073103940946</v>
      </c>
      <c r="J1681" s="45">
        <v>919900</v>
      </c>
      <c r="K1681" s="44">
        <f t="shared" si="80"/>
        <v>0.45237528277175854</v>
      </c>
    </row>
    <row r="1682" spans="1:11" ht="15.75" customHeight="1">
      <c r="A1682" t="s">
        <v>5447</v>
      </c>
      <c r="B1682" t="s">
        <v>10256</v>
      </c>
      <c r="C1682" s="43">
        <v>60000</v>
      </c>
      <c r="D1682">
        <v>100</v>
      </c>
      <c r="E1682" s="43">
        <v>1679800</v>
      </c>
      <c r="F1682" s="43">
        <v>839900</v>
      </c>
      <c r="G1682" s="44">
        <f t="shared" si="78"/>
        <v>0.5</v>
      </c>
      <c r="H1682" s="45">
        <v>869900</v>
      </c>
      <c r="I1682" s="44">
        <f t="shared" si="79"/>
        <v>0.48214073103940946</v>
      </c>
      <c r="J1682" s="45">
        <v>919900</v>
      </c>
      <c r="K1682" s="44">
        <f t="shared" si="80"/>
        <v>0.45237528277175854</v>
      </c>
    </row>
    <row r="1683" spans="1:11">
      <c r="A1683" t="s">
        <v>5437</v>
      </c>
      <c r="B1683" t="s">
        <v>10257</v>
      </c>
      <c r="C1683" s="43">
        <v>60000</v>
      </c>
      <c r="D1683">
        <v>100</v>
      </c>
      <c r="E1683" s="43">
        <v>1679800</v>
      </c>
      <c r="F1683" s="43">
        <v>839900</v>
      </c>
      <c r="G1683" s="44">
        <f t="shared" si="78"/>
        <v>0.5</v>
      </c>
      <c r="H1683" s="45">
        <v>869900</v>
      </c>
      <c r="I1683" s="44">
        <f t="shared" si="79"/>
        <v>0.48214073103940946</v>
      </c>
      <c r="J1683" s="45">
        <v>919900</v>
      </c>
      <c r="K1683" s="44">
        <f t="shared" si="80"/>
        <v>0.45237528277175854</v>
      </c>
    </row>
    <row r="1684" spans="1:11" ht="15.75" customHeight="1">
      <c r="A1684" t="s">
        <v>10258</v>
      </c>
      <c r="B1684" t="s">
        <v>10259</v>
      </c>
      <c r="C1684" s="43">
        <v>50000</v>
      </c>
      <c r="D1684">
        <v>100</v>
      </c>
      <c r="E1684" s="43">
        <v>1679800</v>
      </c>
      <c r="F1684" s="43">
        <v>839900</v>
      </c>
      <c r="G1684" s="44">
        <f t="shared" si="78"/>
        <v>0.5</v>
      </c>
      <c r="H1684" s="45">
        <v>869900</v>
      </c>
      <c r="I1684" s="44">
        <f t="shared" si="79"/>
        <v>0.48214073103940946</v>
      </c>
      <c r="J1684" s="45">
        <v>919900</v>
      </c>
      <c r="K1684" s="44">
        <f t="shared" si="80"/>
        <v>0.45237528277175854</v>
      </c>
    </row>
    <row r="1685" spans="1:11">
      <c r="A1685" t="s">
        <v>5439</v>
      </c>
      <c r="B1685" t="s">
        <v>10260</v>
      </c>
      <c r="C1685" s="43">
        <v>60000</v>
      </c>
      <c r="D1685">
        <v>100</v>
      </c>
      <c r="E1685" s="43">
        <v>1679800</v>
      </c>
      <c r="F1685" s="43">
        <v>839900</v>
      </c>
      <c r="G1685" s="44">
        <f t="shared" si="78"/>
        <v>0.5</v>
      </c>
      <c r="H1685" s="45">
        <v>869900</v>
      </c>
      <c r="I1685" s="44">
        <f t="shared" si="79"/>
        <v>0.48214073103940946</v>
      </c>
      <c r="J1685" s="45">
        <v>919900</v>
      </c>
      <c r="K1685" s="44">
        <f t="shared" si="80"/>
        <v>0.45237528277175854</v>
      </c>
    </row>
    <row r="1686" spans="1:11">
      <c r="A1686" t="s">
        <v>7772</v>
      </c>
      <c r="B1686" t="s">
        <v>10261</v>
      </c>
      <c r="C1686" s="43">
        <v>60000</v>
      </c>
      <c r="D1686">
        <v>100</v>
      </c>
      <c r="E1686" s="43">
        <v>1679800</v>
      </c>
      <c r="F1686" s="43">
        <v>839900</v>
      </c>
      <c r="G1686" s="44">
        <f t="shared" si="78"/>
        <v>0.5</v>
      </c>
      <c r="H1686" s="45">
        <v>869900</v>
      </c>
      <c r="I1686" s="44">
        <f t="shared" si="79"/>
        <v>0.48214073103940946</v>
      </c>
      <c r="J1686" s="45">
        <v>919900</v>
      </c>
      <c r="K1686" s="44">
        <f t="shared" si="80"/>
        <v>0.45237528277175854</v>
      </c>
    </row>
    <row r="1687" spans="1:11" ht="15.75" customHeight="1">
      <c r="A1687" t="s">
        <v>7774</v>
      </c>
      <c r="B1687" t="s">
        <v>10262</v>
      </c>
      <c r="C1687" s="43">
        <v>60000</v>
      </c>
      <c r="D1687">
        <v>100</v>
      </c>
      <c r="E1687" s="43">
        <v>1679800</v>
      </c>
      <c r="F1687" s="43">
        <v>839900</v>
      </c>
      <c r="G1687" s="44">
        <f t="shared" si="78"/>
        <v>0.5</v>
      </c>
      <c r="H1687" s="45">
        <v>869900</v>
      </c>
      <c r="I1687" s="44">
        <f t="shared" si="79"/>
        <v>0.48214073103940946</v>
      </c>
      <c r="J1687" s="45">
        <v>919900</v>
      </c>
      <c r="K1687" s="44">
        <f t="shared" si="80"/>
        <v>0.45237528277175854</v>
      </c>
    </row>
    <row r="1688" spans="1:11">
      <c r="A1688" t="s">
        <v>7782</v>
      </c>
      <c r="B1688" t="s">
        <v>10263</v>
      </c>
      <c r="C1688" s="43">
        <v>60000</v>
      </c>
      <c r="D1688">
        <v>100</v>
      </c>
      <c r="E1688" s="43">
        <v>1679800</v>
      </c>
      <c r="F1688" s="43">
        <v>839900</v>
      </c>
      <c r="G1688" s="44">
        <f t="shared" si="78"/>
        <v>0.5</v>
      </c>
      <c r="H1688" s="45">
        <v>869900</v>
      </c>
      <c r="I1688" s="44">
        <f t="shared" si="79"/>
        <v>0.48214073103940946</v>
      </c>
      <c r="J1688" s="45">
        <v>919900</v>
      </c>
      <c r="K1688" s="44">
        <f t="shared" si="80"/>
        <v>0.45237528277175854</v>
      </c>
    </row>
    <row r="1689" spans="1:11">
      <c r="A1689" t="s">
        <v>7778</v>
      </c>
      <c r="B1689" t="s">
        <v>10264</v>
      </c>
      <c r="C1689" s="43">
        <v>60000</v>
      </c>
      <c r="D1689">
        <v>100</v>
      </c>
      <c r="E1689" s="43">
        <v>1679800</v>
      </c>
      <c r="F1689" s="43">
        <v>839900</v>
      </c>
      <c r="G1689" s="44">
        <f t="shared" si="78"/>
        <v>0.5</v>
      </c>
      <c r="H1689" s="45">
        <v>869900</v>
      </c>
      <c r="I1689" s="44">
        <f t="shared" si="79"/>
        <v>0.48214073103940946</v>
      </c>
      <c r="J1689" s="45">
        <v>919900</v>
      </c>
      <c r="K1689" s="44">
        <f t="shared" si="80"/>
        <v>0.45237528277175854</v>
      </c>
    </row>
    <row r="1690" spans="1:11" ht="15.75" customHeight="1">
      <c r="A1690" t="s">
        <v>7816</v>
      </c>
      <c r="B1690" t="s">
        <v>10265</v>
      </c>
      <c r="C1690" s="43">
        <v>60000</v>
      </c>
      <c r="D1690">
        <v>100</v>
      </c>
      <c r="E1690" s="43">
        <v>1679800</v>
      </c>
      <c r="F1690" s="43">
        <v>839900</v>
      </c>
      <c r="G1690" s="44">
        <f t="shared" si="78"/>
        <v>0.5</v>
      </c>
      <c r="H1690" s="45">
        <v>869900</v>
      </c>
      <c r="I1690" s="44">
        <f t="shared" si="79"/>
        <v>0.48214073103940946</v>
      </c>
      <c r="J1690" s="45">
        <v>919900</v>
      </c>
      <c r="K1690" s="44">
        <f t="shared" si="80"/>
        <v>0.45237528277175854</v>
      </c>
    </row>
    <row r="1691" spans="1:11">
      <c r="A1691" t="s">
        <v>7770</v>
      </c>
      <c r="B1691" t="s">
        <v>10266</v>
      </c>
      <c r="C1691" s="43">
        <v>60000</v>
      </c>
      <c r="D1691">
        <v>100</v>
      </c>
      <c r="E1691" s="43">
        <v>1679800</v>
      </c>
      <c r="F1691" s="43">
        <v>839900</v>
      </c>
      <c r="G1691" s="44">
        <f t="shared" si="78"/>
        <v>0.5</v>
      </c>
      <c r="H1691" s="45">
        <v>869900</v>
      </c>
      <c r="I1691" s="44">
        <f t="shared" si="79"/>
        <v>0.48214073103940946</v>
      </c>
      <c r="J1691" s="45">
        <v>919900</v>
      </c>
      <c r="K1691" s="44">
        <f t="shared" si="80"/>
        <v>0.45237528277175854</v>
      </c>
    </row>
    <row r="1692" spans="1:11">
      <c r="A1692" t="s">
        <v>7786</v>
      </c>
      <c r="B1692" t="s">
        <v>10267</v>
      </c>
      <c r="C1692" s="43">
        <v>60000</v>
      </c>
      <c r="D1692">
        <v>100</v>
      </c>
      <c r="E1692" s="43">
        <v>1679800</v>
      </c>
      <c r="F1692" s="43">
        <v>839900</v>
      </c>
      <c r="G1692" s="44">
        <f t="shared" si="78"/>
        <v>0.5</v>
      </c>
      <c r="H1692" s="45">
        <v>869900</v>
      </c>
      <c r="I1692" s="44">
        <f t="shared" si="79"/>
        <v>0.48214073103940946</v>
      </c>
      <c r="J1692" s="45">
        <v>919900</v>
      </c>
      <c r="K1692" s="44">
        <f t="shared" si="80"/>
        <v>0.45237528277175854</v>
      </c>
    </row>
    <row r="1693" spans="1:11">
      <c r="A1693" t="s">
        <v>7780</v>
      </c>
      <c r="B1693" t="s">
        <v>10268</v>
      </c>
      <c r="C1693" s="43">
        <v>60000</v>
      </c>
      <c r="D1693">
        <v>100</v>
      </c>
      <c r="E1693" s="43">
        <v>1679800</v>
      </c>
      <c r="F1693" s="43">
        <v>839900</v>
      </c>
      <c r="G1693" s="44">
        <f t="shared" si="78"/>
        <v>0.5</v>
      </c>
      <c r="H1693" s="45">
        <v>869900</v>
      </c>
      <c r="I1693" s="44">
        <f t="shared" si="79"/>
        <v>0.48214073103940946</v>
      </c>
      <c r="J1693" s="45">
        <v>919900</v>
      </c>
      <c r="K1693" s="44">
        <f t="shared" si="80"/>
        <v>0.45237528277175854</v>
      </c>
    </row>
    <row r="1694" spans="1:11">
      <c r="A1694" t="s">
        <v>7784</v>
      </c>
      <c r="B1694" t="s">
        <v>10269</v>
      </c>
      <c r="C1694" s="43">
        <v>60000</v>
      </c>
      <c r="D1694">
        <v>100</v>
      </c>
      <c r="E1694" s="43">
        <v>1679800</v>
      </c>
      <c r="F1694" s="43">
        <v>839900</v>
      </c>
      <c r="G1694" s="44">
        <f t="shared" si="78"/>
        <v>0.5</v>
      </c>
      <c r="H1694" s="45">
        <v>869900</v>
      </c>
      <c r="I1694" s="44">
        <f t="shared" si="79"/>
        <v>0.48214073103940946</v>
      </c>
      <c r="J1694" s="45">
        <v>919900</v>
      </c>
      <c r="K1694" s="44">
        <f t="shared" si="80"/>
        <v>0.45237528277175854</v>
      </c>
    </row>
    <row r="1695" spans="1:11">
      <c r="A1695" t="s">
        <v>5449</v>
      </c>
      <c r="B1695" t="s">
        <v>10270</v>
      </c>
      <c r="C1695" s="43">
        <v>60000</v>
      </c>
      <c r="D1695">
        <v>100</v>
      </c>
      <c r="E1695" s="43">
        <v>1679800</v>
      </c>
      <c r="F1695" s="43">
        <v>839900</v>
      </c>
      <c r="G1695" s="44">
        <f t="shared" si="78"/>
        <v>0.5</v>
      </c>
      <c r="H1695" s="45">
        <v>869900</v>
      </c>
      <c r="I1695" s="44">
        <f t="shared" si="79"/>
        <v>0.48214073103940946</v>
      </c>
      <c r="J1695" s="45">
        <v>919900</v>
      </c>
      <c r="K1695" s="44">
        <f t="shared" si="80"/>
        <v>0.45237528277175854</v>
      </c>
    </row>
    <row r="1696" spans="1:11">
      <c r="A1696" t="s">
        <v>7790</v>
      </c>
      <c r="B1696" t="s">
        <v>10271</v>
      </c>
      <c r="C1696" s="43">
        <v>60000</v>
      </c>
      <c r="D1696">
        <v>9</v>
      </c>
      <c r="E1696" s="43">
        <v>1679800</v>
      </c>
      <c r="F1696" s="43">
        <v>839900</v>
      </c>
      <c r="G1696" s="44">
        <f t="shared" si="78"/>
        <v>0.5</v>
      </c>
      <c r="H1696" s="45">
        <v>869900</v>
      </c>
      <c r="I1696" s="44">
        <f t="shared" si="79"/>
        <v>0.48214073103940946</v>
      </c>
      <c r="J1696" s="45">
        <v>919900</v>
      </c>
      <c r="K1696" s="44">
        <f t="shared" si="80"/>
        <v>0.45237528277175854</v>
      </c>
    </row>
    <row r="1697" spans="1:11">
      <c r="A1697" t="s">
        <v>5455</v>
      </c>
      <c r="B1697" t="s">
        <v>10272</v>
      </c>
      <c r="C1697" s="43">
        <v>60000</v>
      </c>
      <c r="D1697">
        <v>5</v>
      </c>
      <c r="E1697" s="43">
        <v>1679800</v>
      </c>
      <c r="F1697" s="43">
        <v>839900</v>
      </c>
      <c r="G1697" s="44">
        <f t="shared" si="78"/>
        <v>0.5</v>
      </c>
      <c r="H1697" s="45">
        <v>869900</v>
      </c>
      <c r="I1697" s="44">
        <f t="shared" si="79"/>
        <v>0.48214073103940946</v>
      </c>
      <c r="J1697" s="45">
        <v>919900</v>
      </c>
      <c r="K1697" s="44">
        <f t="shared" si="80"/>
        <v>0.45237528277175854</v>
      </c>
    </row>
    <row r="1698" spans="1:11">
      <c r="A1698" t="s">
        <v>5451</v>
      </c>
      <c r="B1698" t="s">
        <v>10273</v>
      </c>
      <c r="C1698" s="43">
        <v>60000</v>
      </c>
      <c r="D1698">
        <v>9</v>
      </c>
      <c r="E1698" s="43">
        <v>1679800</v>
      </c>
      <c r="F1698" s="43">
        <v>839900</v>
      </c>
      <c r="G1698" s="44">
        <f t="shared" si="78"/>
        <v>0.5</v>
      </c>
      <c r="H1698" s="45">
        <v>869900</v>
      </c>
      <c r="I1698" s="44">
        <f t="shared" si="79"/>
        <v>0.48214073103940946</v>
      </c>
      <c r="J1698" s="45">
        <v>919900</v>
      </c>
      <c r="K1698" s="44">
        <f t="shared" si="80"/>
        <v>0.45237528277175854</v>
      </c>
    </row>
    <row r="1699" spans="1:11">
      <c r="A1699" t="s">
        <v>7788</v>
      </c>
      <c r="B1699" t="s">
        <v>10274</v>
      </c>
      <c r="C1699" s="43">
        <v>60000</v>
      </c>
      <c r="D1699">
        <v>100</v>
      </c>
      <c r="E1699" s="43">
        <v>1679800</v>
      </c>
      <c r="F1699" s="43">
        <v>839900</v>
      </c>
      <c r="G1699" s="44">
        <f t="shared" si="78"/>
        <v>0.5</v>
      </c>
      <c r="H1699" s="45">
        <v>869900</v>
      </c>
      <c r="I1699" s="44">
        <f t="shared" si="79"/>
        <v>0.48214073103940946</v>
      </c>
      <c r="J1699" s="45">
        <v>919900</v>
      </c>
      <c r="K1699" s="44">
        <f t="shared" si="80"/>
        <v>0.45237528277175854</v>
      </c>
    </row>
    <row r="1700" spans="1:11">
      <c r="A1700" t="s">
        <v>10275</v>
      </c>
      <c r="B1700" t="s">
        <v>10276</v>
      </c>
      <c r="C1700" s="43">
        <v>30000</v>
      </c>
      <c r="D1700">
        <v>5</v>
      </c>
      <c r="E1700" s="43">
        <v>1679800</v>
      </c>
      <c r="F1700" s="43">
        <v>839900</v>
      </c>
      <c r="G1700" s="44">
        <f t="shared" si="78"/>
        <v>0.5</v>
      </c>
      <c r="H1700" s="45">
        <v>869900</v>
      </c>
      <c r="I1700" s="44">
        <f t="shared" si="79"/>
        <v>0.48214073103940946</v>
      </c>
      <c r="J1700" s="45">
        <v>919900</v>
      </c>
      <c r="K1700" s="44">
        <f t="shared" si="80"/>
        <v>0.45237528277175854</v>
      </c>
    </row>
    <row r="1701" spans="1:11">
      <c r="A1701" t="s">
        <v>10277</v>
      </c>
      <c r="B1701" t="s">
        <v>10278</v>
      </c>
      <c r="C1701" s="43">
        <v>20000</v>
      </c>
      <c r="D1701">
        <v>5</v>
      </c>
      <c r="E1701" s="43">
        <v>1847780.0000000002</v>
      </c>
      <c r="F1701" s="43">
        <v>839900</v>
      </c>
      <c r="G1701" s="44">
        <f t="shared" si="78"/>
        <v>0.54545454545454553</v>
      </c>
      <c r="H1701" s="45">
        <v>869900</v>
      </c>
      <c r="I1701" s="44">
        <f t="shared" si="79"/>
        <v>0.52921884639946315</v>
      </c>
      <c r="J1701" s="45">
        <v>919900</v>
      </c>
      <c r="K1701" s="44">
        <f t="shared" si="80"/>
        <v>0.50215934797432604</v>
      </c>
    </row>
    <row r="1702" spans="1:11">
      <c r="A1702" t="s">
        <v>10279</v>
      </c>
      <c r="B1702" t="s">
        <v>10280</v>
      </c>
      <c r="C1702" s="43">
        <v>30000</v>
      </c>
      <c r="D1702">
        <v>26</v>
      </c>
      <c r="E1702" s="43">
        <v>1679800</v>
      </c>
      <c r="F1702" s="43">
        <v>839900</v>
      </c>
      <c r="G1702" s="44">
        <f t="shared" si="78"/>
        <v>0.5</v>
      </c>
      <c r="H1702" s="45">
        <v>869900</v>
      </c>
      <c r="I1702" s="44">
        <f t="shared" si="79"/>
        <v>0.48214073103940946</v>
      </c>
      <c r="J1702" s="45">
        <v>919900</v>
      </c>
      <c r="K1702" s="44">
        <f t="shared" si="80"/>
        <v>0.45237528277175854</v>
      </c>
    </row>
    <row r="1703" spans="1:11">
      <c r="A1703" t="s">
        <v>5875</v>
      </c>
      <c r="B1703" t="s">
        <v>5874</v>
      </c>
      <c r="C1703" s="43">
        <v>30000</v>
      </c>
      <c r="D1703">
        <v>0</v>
      </c>
      <c r="E1703" s="43">
        <v>1847780.0000000002</v>
      </c>
      <c r="F1703" s="43">
        <v>839900</v>
      </c>
      <c r="G1703" s="44">
        <f t="shared" si="78"/>
        <v>0.54545454545454553</v>
      </c>
      <c r="H1703" s="45">
        <v>869900</v>
      </c>
      <c r="I1703" s="44">
        <f t="shared" si="79"/>
        <v>0.52921884639946315</v>
      </c>
      <c r="J1703" s="45">
        <v>919900</v>
      </c>
      <c r="K1703" s="44">
        <f t="shared" si="80"/>
        <v>0.50215934797432604</v>
      </c>
    </row>
    <row r="1704" spans="1:11">
      <c r="A1704" t="s">
        <v>7842</v>
      </c>
      <c r="B1704" t="s">
        <v>7841</v>
      </c>
      <c r="C1704" s="43">
        <v>30000</v>
      </c>
      <c r="D1704">
        <v>2</v>
      </c>
      <c r="E1704" s="43">
        <v>1847780.0000000002</v>
      </c>
      <c r="F1704" s="43">
        <v>839900</v>
      </c>
      <c r="G1704" s="44">
        <f t="shared" si="78"/>
        <v>0.54545454545454553</v>
      </c>
      <c r="H1704" s="45">
        <v>869900</v>
      </c>
      <c r="I1704" s="44">
        <f t="shared" si="79"/>
        <v>0.52921884639946315</v>
      </c>
      <c r="J1704" s="45">
        <v>919900</v>
      </c>
      <c r="K1704" s="44">
        <f t="shared" si="80"/>
        <v>0.50215934797432604</v>
      </c>
    </row>
    <row r="1705" spans="1:11">
      <c r="A1705" t="s">
        <v>7855</v>
      </c>
      <c r="B1705" t="s">
        <v>7854</v>
      </c>
      <c r="C1705" s="43">
        <v>30000</v>
      </c>
      <c r="D1705">
        <v>100</v>
      </c>
      <c r="E1705" s="43">
        <v>1847780.0000000002</v>
      </c>
      <c r="F1705" s="43">
        <v>839900</v>
      </c>
      <c r="G1705" s="44">
        <f t="shared" si="78"/>
        <v>0.54545454545454553</v>
      </c>
      <c r="H1705" s="45">
        <v>869900</v>
      </c>
      <c r="I1705" s="44">
        <f t="shared" si="79"/>
        <v>0.52921884639946315</v>
      </c>
      <c r="J1705" s="45">
        <v>919900</v>
      </c>
      <c r="K1705" s="44">
        <f t="shared" si="80"/>
        <v>0.50215934797432604</v>
      </c>
    </row>
    <row r="1706" spans="1:11">
      <c r="A1706" t="s">
        <v>7844</v>
      </c>
      <c r="B1706" t="s">
        <v>7843</v>
      </c>
      <c r="C1706" s="43">
        <v>30000</v>
      </c>
      <c r="D1706">
        <v>0</v>
      </c>
      <c r="E1706" s="43">
        <v>1847780.0000000002</v>
      </c>
      <c r="F1706" s="43">
        <v>839900</v>
      </c>
      <c r="G1706" s="44">
        <f t="shared" si="78"/>
        <v>0.54545454545454553</v>
      </c>
      <c r="H1706" s="45">
        <v>869900</v>
      </c>
      <c r="I1706" s="44">
        <f t="shared" si="79"/>
        <v>0.52921884639946315</v>
      </c>
      <c r="J1706" s="45">
        <v>919900</v>
      </c>
      <c r="K1706" s="44">
        <f t="shared" si="80"/>
        <v>0.50215934797432604</v>
      </c>
    </row>
    <row r="1707" spans="1:11">
      <c r="A1707" t="s">
        <v>8011</v>
      </c>
      <c r="B1707" t="s">
        <v>8010</v>
      </c>
      <c r="C1707" s="43">
        <v>30000</v>
      </c>
      <c r="D1707">
        <v>10</v>
      </c>
      <c r="E1707" s="43">
        <v>1847780.0000000002</v>
      </c>
      <c r="F1707" s="43">
        <v>839900</v>
      </c>
      <c r="G1707" s="44">
        <f t="shared" si="78"/>
        <v>0.54545454545454553</v>
      </c>
      <c r="H1707" s="45">
        <v>869900</v>
      </c>
      <c r="I1707" s="44">
        <f t="shared" si="79"/>
        <v>0.52921884639946315</v>
      </c>
      <c r="J1707" s="45">
        <v>919900</v>
      </c>
      <c r="K1707" s="44">
        <f t="shared" si="80"/>
        <v>0.50215934797432604</v>
      </c>
    </row>
    <row r="1708" spans="1:11">
      <c r="A1708" t="s">
        <v>10281</v>
      </c>
      <c r="B1708" t="s">
        <v>10282</v>
      </c>
      <c r="C1708" s="43">
        <v>20000</v>
      </c>
      <c r="D1708">
        <v>100</v>
      </c>
      <c r="E1708" s="43">
        <v>1699800</v>
      </c>
      <c r="F1708" s="43">
        <v>849900</v>
      </c>
      <c r="G1708" s="44">
        <f t="shared" si="78"/>
        <v>0.5</v>
      </c>
      <c r="H1708" s="45">
        <v>879900</v>
      </c>
      <c r="I1708" s="44">
        <f t="shared" si="79"/>
        <v>0.48235086480762446</v>
      </c>
      <c r="J1708" s="45">
        <v>929900</v>
      </c>
      <c r="K1708" s="44">
        <f t="shared" si="80"/>
        <v>0.45293563948699844</v>
      </c>
    </row>
    <row r="1709" spans="1:11">
      <c r="A1709" t="s">
        <v>10283</v>
      </c>
      <c r="B1709" t="s">
        <v>10284</v>
      </c>
      <c r="C1709" s="43">
        <v>30000</v>
      </c>
      <c r="D1709">
        <v>100</v>
      </c>
      <c r="E1709" s="43">
        <v>1869780.0000000002</v>
      </c>
      <c r="F1709" s="43">
        <v>849900</v>
      </c>
      <c r="G1709" s="44">
        <f t="shared" si="78"/>
        <v>0.54545454545454553</v>
      </c>
      <c r="H1709" s="45">
        <v>879900</v>
      </c>
      <c r="I1709" s="44">
        <f t="shared" si="79"/>
        <v>0.52940987709784038</v>
      </c>
      <c r="J1709" s="45">
        <v>929900</v>
      </c>
      <c r="K1709" s="44">
        <f t="shared" si="80"/>
        <v>0.50266876316999864</v>
      </c>
    </row>
    <row r="1710" spans="1:11">
      <c r="A1710" t="s">
        <v>7969</v>
      </c>
      <c r="B1710" t="s">
        <v>7968</v>
      </c>
      <c r="C1710" s="43">
        <v>30000</v>
      </c>
      <c r="D1710">
        <v>10</v>
      </c>
      <c r="E1710" s="43">
        <v>1699800</v>
      </c>
      <c r="F1710" s="43">
        <v>849900</v>
      </c>
      <c r="G1710" s="44">
        <f t="shared" si="78"/>
        <v>0.5</v>
      </c>
      <c r="H1710" s="45">
        <v>879900</v>
      </c>
      <c r="I1710" s="44">
        <f t="shared" si="79"/>
        <v>0.48235086480762446</v>
      </c>
      <c r="J1710" s="45">
        <v>929900</v>
      </c>
      <c r="K1710" s="44">
        <f t="shared" si="80"/>
        <v>0.45293563948699844</v>
      </c>
    </row>
    <row r="1711" spans="1:11">
      <c r="A1711" t="s">
        <v>1749</v>
      </c>
      <c r="B1711" t="s">
        <v>8144</v>
      </c>
      <c r="C1711" s="43">
        <v>30000</v>
      </c>
      <c r="D1711">
        <v>0</v>
      </c>
      <c r="E1711" s="43">
        <v>1869780.0000000002</v>
      </c>
      <c r="F1711" s="43">
        <v>849900</v>
      </c>
      <c r="G1711" s="44">
        <f t="shared" si="78"/>
        <v>0.54545454545454553</v>
      </c>
      <c r="H1711" s="45">
        <v>879900</v>
      </c>
      <c r="I1711" s="44">
        <f t="shared" si="79"/>
        <v>0.52940987709784038</v>
      </c>
      <c r="J1711" s="45">
        <v>929900</v>
      </c>
      <c r="K1711" s="44">
        <f t="shared" si="80"/>
        <v>0.50266876316999864</v>
      </c>
    </row>
    <row r="1712" spans="1:11" ht="15.75" customHeight="1">
      <c r="A1712" t="s">
        <v>10285</v>
      </c>
      <c r="B1712" t="s">
        <v>10224</v>
      </c>
      <c r="C1712" s="43">
        <v>20000</v>
      </c>
      <c r="D1712">
        <v>0</v>
      </c>
      <c r="E1712" s="43">
        <v>1869780.0000000002</v>
      </c>
      <c r="F1712" s="43">
        <v>849900</v>
      </c>
      <c r="G1712" s="44">
        <f t="shared" si="78"/>
        <v>0.54545454545454553</v>
      </c>
      <c r="H1712" s="45">
        <v>879900</v>
      </c>
      <c r="I1712" s="44">
        <f t="shared" si="79"/>
        <v>0.52940987709784038</v>
      </c>
      <c r="J1712" s="45">
        <v>929900</v>
      </c>
      <c r="K1712" s="44">
        <f t="shared" si="80"/>
        <v>0.50266876316999864</v>
      </c>
    </row>
    <row r="1713" spans="1:11">
      <c r="A1713" t="s">
        <v>10286</v>
      </c>
      <c r="B1713" t="s">
        <v>10287</v>
      </c>
      <c r="C1713" s="43">
        <v>20000</v>
      </c>
      <c r="D1713">
        <v>2</v>
      </c>
      <c r="E1713" s="43">
        <v>1869780.0000000002</v>
      </c>
      <c r="F1713" s="43">
        <v>849900</v>
      </c>
      <c r="G1713" s="44">
        <f t="shared" si="78"/>
        <v>0.54545454545454553</v>
      </c>
      <c r="H1713" s="45">
        <v>879900</v>
      </c>
      <c r="I1713" s="44">
        <f t="shared" si="79"/>
        <v>0.52940987709784038</v>
      </c>
      <c r="J1713" s="45">
        <v>929900</v>
      </c>
      <c r="K1713" s="44">
        <f t="shared" si="80"/>
        <v>0.50266876316999864</v>
      </c>
    </row>
    <row r="1714" spans="1:11">
      <c r="A1714" t="s">
        <v>10288</v>
      </c>
      <c r="B1714" t="s">
        <v>10289</v>
      </c>
      <c r="C1714" s="43">
        <v>20000</v>
      </c>
      <c r="D1714">
        <v>0</v>
      </c>
      <c r="E1714" s="43">
        <v>1869780.0000000002</v>
      </c>
      <c r="F1714" s="43">
        <v>849900</v>
      </c>
      <c r="G1714" s="44">
        <f t="shared" si="78"/>
        <v>0.54545454545454553</v>
      </c>
      <c r="H1714" s="45">
        <v>879900</v>
      </c>
      <c r="I1714" s="44">
        <f t="shared" si="79"/>
        <v>0.52940987709784038</v>
      </c>
      <c r="J1714" s="45">
        <v>929900</v>
      </c>
      <c r="K1714" s="44">
        <f t="shared" si="80"/>
        <v>0.50266876316999864</v>
      </c>
    </row>
    <row r="1715" spans="1:11">
      <c r="A1715" t="s">
        <v>10290</v>
      </c>
      <c r="B1715" t="s">
        <v>10291</v>
      </c>
      <c r="C1715" s="43">
        <v>30000</v>
      </c>
      <c r="D1715">
        <v>0</v>
      </c>
      <c r="E1715" s="43">
        <v>1869780.0000000002</v>
      </c>
      <c r="F1715" s="43">
        <v>849900</v>
      </c>
      <c r="G1715" s="44">
        <f t="shared" si="78"/>
        <v>0.54545454545454553</v>
      </c>
      <c r="H1715" s="45">
        <v>879900</v>
      </c>
      <c r="I1715" s="44">
        <f t="shared" si="79"/>
        <v>0.52940987709784038</v>
      </c>
      <c r="J1715" s="45">
        <v>929900</v>
      </c>
      <c r="K1715" s="44">
        <f t="shared" si="80"/>
        <v>0.50266876316999864</v>
      </c>
    </row>
    <row r="1716" spans="1:11" ht="15.75" customHeight="1">
      <c r="A1716" t="s">
        <v>2055</v>
      </c>
      <c r="B1716" t="s">
        <v>10292</v>
      </c>
      <c r="C1716" s="43">
        <v>30000</v>
      </c>
      <c r="D1716">
        <v>10</v>
      </c>
      <c r="E1716" s="43">
        <v>1869780.0000000002</v>
      </c>
      <c r="F1716" s="43">
        <v>849900</v>
      </c>
      <c r="G1716" s="44">
        <f t="shared" si="78"/>
        <v>0.54545454545454553</v>
      </c>
      <c r="H1716" s="45">
        <v>879900</v>
      </c>
      <c r="I1716" s="44">
        <f t="shared" si="79"/>
        <v>0.52940987709784038</v>
      </c>
      <c r="J1716" s="45">
        <v>929900</v>
      </c>
      <c r="K1716" s="44">
        <f t="shared" si="80"/>
        <v>0.50266876316999864</v>
      </c>
    </row>
    <row r="1717" spans="1:11" ht="15.75" customHeight="1">
      <c r="A1717" t="s">
        <v>10293</v>
      </c>
      <c r="B1717" t="s">
        <v>10294</v>
      </c>
      <c r="C1717" s="43">
        <v>20000</v>
      </c>
      <c r="D1717">
        <v>100</v>
      </c>
      <c r="E1717" s="43">
        <v>1719800</v>
      </c>
      <c r="F1717" s="43">
        <v>859900</v>
      </c>
      <c r="G1717" s="44">
        <f t="shared" si="78"/>
        <v>0.5</v>
      </c>
      <c r="H1717" s="45">
        <v>889900</v>
      </c>
      <c r="I1717" s="44">
        <f t="shared" si="79"/>
        <v>0.48255611117571806</v>
      </c>
      <c r="J1717" s="45">
        <v>939900</v>
      </c>
      <c r="K1717" s="44">
        <f t="shared" si="80"/>
        <v>0.45348296313524827</v>
      </c>
    </row>
    <row r="1718" spans="1:11">
      <c r="A1718" t="s">
        <v>2047</v>
      </c>
      <c r="B1718" t="s">
        <v>10295</v>
      </c>
      <c r="C1718" s="43">
        <v>60000</v>
      </c>
      <c r="D1718">
        <v>100</v>
      </c>
      <c r="E1718" s="43">
        <v>1719800</v>
      </c>
      <c r="F1718" s="43">
        <v>859900</v>
      </c>
      <c r="G1718" s="44">
        <f t="shared" si="78"/>
        <v>0.5</v>
      </c>
      <c r="H1718" s="45">
        <v>889900</v>
      </c>
      <c r="I1718" s="44">
        <f t="shared" si="79"/>
        <v>0.48255611117571806</v>
      </c>
      <c r="J1718" s="45">
        <v>939900</v>
      </c>
      <c r="K1718" s="44">
        <f t="shared" si="80"/>
        <v>0.45348296313524827</v>
      </c>
    </row>
    <row r="1719" spans="1:11">
      <c r="A1719" t="s">
        <v>10296</v>
      </c>
      <c r="B1719" t="s">
        <v>10297</v>
      </c>
      <c r="C1719" s="43">
        <v>60000</v>
      </c>
      <c r="D1719">
        <v>100</v>
      </c>
      <c r="E1719" s="43">
        <v>1719800</v>
      </c>
      <c r="F1719" s="43">
        <v>859900</v>
      </c>
      <c r="G1719" s="44">
        <f t="shared" si="78"/>
        <v>0.5</v>
      </c>
      <c r="H1719" s="45">
        <v>889900</v>
      </c>
      <c r="I1719" s="44">
        <f t="shared" si="79"/>
        <v>0.48255611117571806</v>
      </c>
      <c r="J1719" s="45">
        <v>939900</v>
      </c>
      <c r="K1719" s="44">
        <f t="shared" si="80"/>
        <v>0.45348296313524827</v>
      </c>
    </row>
    <row r="1720" spans="1:11">
      <c r="A1720" t="s">
        <v>10298</v>
      </c>
      <c r="B1720" t="s">
        <v>10299</v>
      </c>
      <c r="C1720" s="43">
        <v>30000</v>
      </c>
      <c r="D1720">
        <v>100</v>
      </c>
      <c r="E1720" s="43">
        <v>1719800</v>
      </c>
      <c r="F1720" s="43">
        <v>859900</v>
      </c>
      <c r="G1720" s="44">
        <f t="shared" si="78"/>
        <v>0.5</v>
      </c>
      <c r="H1720" s="45">
        <v>889900</v>
      </c>
      <c r="I1720" s="44">
        <f t="shared" si="79"/>
        <v>0.48255611117571806</v>
      </c>
      <c r="J1720" s="45">
        <v>939900</v>
      </c>
      <c r="K1720" s="44">
        <f t="shared" si="80"/>
        <v>0.45348296313524827</v>
      </c>
    </row>
    <row r="1721" spans="1:11">
      <c r="A1721" t="s">
        <v>10300</v>
      </c>
      <c r="B1721" t="s">
        <v>10301</v>
      </c>
      <c r="C1721" s="43">
        <v>30000</v>
      </c>
      <c r="D1721">
        <v>100</v>
      </c>
      <c r="E1721" s="43">
        <v>1891780.0000000002</v>
      </c>
      <c r="F1721" s="43">
        <v>859900</v>
      </c>
      <c r="G1721" s="44">
        <f t="shared" si="78"/>
        <v>0.54545454545454553</v>
      </c>
      <c r="H1721" s="45">
        <v>889900</v>
      </c>
      <c r="I1721" s="44">
        <f t="shared" si="79"/>
        <v>0.52959646470519828</v>
      </c>
      <c r="J1721" s="45">
        <v>939900</v>
      </c>
      <c r="K1721" s="44">
        <f t="shared" si="80"/>
        <v>0.50316633012295298</v>
      </c>
    </row>
    <row r="1722" spans="1:11">
      <c r="A1722" t="s">
        <v>2264</v>
      </c>
      <c r="B1722" t="s">
        <v>8098</v>
      </c>
      <c r="C1722" s="43">
        <v>30000</v>
      </c>
      <c r="D1722">
        <v>1</v>
      </c>
      <c r="E1722" s="43">
        <v>1891780.0000000002</v>
      </c>
      <c r="F1722" s="43">
        <v>859900</v>
      </c>
      <c r="G1722" s="44">
        <f t="shared" si="78"/>
        <v>0.54545454545454553</v>
      </c>
      <c r="H1722" s="45">
        <v>889900</v>
      </c>
      <c r="I1722" s="44">
        <f t="shared" si="79"/>
        <v>0.52959646470519828</v>
      </c>
      <c r="J1722" s="45">
        <v>939900</v>
      </c>
      <c r="K1722" s="44">
        <f t="shared" si="80"/>
        <v>0.50316633012295298</v>
      </c>
    </row>
    <row r="1723" spans="1:11">
      <c r="A1723" t="s">
        <v>10302</v>
      </c>
      <c r="B1723" t="s">
        <v>10303</v>
      </c>
      <c r="C1723" s="43">
        <v>30000</v>
      </c>
      <c r="D1723">
        <v>28</v>
      </c>
      <c r="E1723" s="43">
        <v>1891780.0000000002</v>
      </c>
      <c r="F1723" s="43">
        <v>859900</v>
      </c>
      <c r="G1723" s="44">
        <f t="shared" si="78"/>
        <v>0.54545454545454553</v>
      </c>
      <c r="H1723" s="45">
        <v>889900</v>
      </c>
      <c r="I1723" s="44">
        <f t="shared" si="79"/>
        <v>0.52959646470519828</v>
      </c>
      <c r="J1723" s="45">
        <v>939900</v>
      </c>
      <c r="K1723" s="44">
        <f t="shared" si="80"/>
        <v>0.50316633012295298</v>
      </c>
    </row>
    <row r="1724" spans="1:11">
      <c r="A1724" t="s">
        <v>7897</v>
      </c>
      <c r="B1724" t="s">
        <v>7896</v>
      </c>
      <c r="C1724" s="43">
        <v>30000</v>
      </c>
      <c r="D1724">
        <v>2</v>
      </c>
      <c r="E1724" s="43">
        <v>1891780.0000000002</v>
      </c>
      <c r="F1724" s="43">
        <v>859900</v>
      </c>
      <c r="G1724" s="44">
        <f t="shared" si="78"/>
        <v>0.54545454545454553</v>
      </c>
      <c r="H1724" s="45">
        <v>889900</v>
      </c>
      <c r="I1724" s="44">
        <f t="shared" si="79"/>
        <v>0.52959646470519828</v>
      </c>
      <c r="J1724" s="45">
        <v>939900</v>
      </c>
      <c r="K1724" s="44">
        <f t="shared" si="80"/>
        <v>0.50316633012295298</v>
      </c>
    </row>
    <row r="1725" spans="1:11">
      <c r="A1725" t="s">
        <v>7572</v>
      </c>
      <c r="B1725" t="s">
        <v>7571</v>
      </c>
      <c r="C1725" s="43">
        <v>30000</v>
      </c>
      <c r="D1725" t="s">
        <v>10304</v>
      </c>
      <c r="E1725" s="43">
        <v>1891780.0000000002</v>
      </c>
      <c r="F1725" s="43">
        <v>859900</v>
      </c>
      <c r="G1725" s="44">
        <f t="shared" si="78"/>
        <v>0.54545454545454553</v>
      </c>
      <c r="H1725" s="45">
        <v>889900</v>
      </c>
      <c r="I1725" s="44">
        <f t="shared" si="79"/>
        <v>0.52959646470519828</v>
      </c>
      <c r="J1725" s="45">
        <v>939900</v>
      </c>
      <c r="K1725" s="44">
        <f t="shared" si="80"/>
        <v>0.50316633012295298</v>
      </c>
    </row>
    <row r="1726" spans="1:11">
      <c r="A1726" t="s">
        <v>1792</v>
      </c>
      <c r="B1726" t="s">
        <v>7476</v>
      </c>
      <c r="C1726" s="43">
        <v>30000</v>
      </c>
      <c r="D1726">
        <v>65</v>
      </c>
      <c r="E1726" s="43">
        <v>1891780.0000000002</v>
      </c>
      <c r="F1726" s="43">
        <v>859900</v>
      </c>
      <c r="G1726" s="44">
        <f t="shared" si="78"/>
        <v>0.54545454545454553</v>
      </c>
      <c r="H1726" s="45">
        <v>889900</v>
      </c>
      <c r="I1726" s="44">
        <f t="shared" si="79"/>
        <v>0.52959646470519828</v>
      </c>
      <c r="J1726" s="45">
        <v>939900</v>
      </c>
      <c r="K1726" s="44">
        <f t="shared" si="80"/>
        <v>0.50316633012295298</v>
      </c>
    </row>
    <row r="1727" spans="1:11">
      <c r="A1727" t="s">
        <v>1808</v>
      </c>
      <c r="B1727" t="s">
        <v>10305</v>
      </c>
      <c r="C1727" s="43">
        <v>30000</v>
      </c>
      <c r="D1727">
        <v>5</v>
      </c>
      <c r="E1727" s="43">
        <v>1891780.0000000002</v>
      </c>
      <c r="F1727" s="43">
        <v>859900</v>
      </c>
      <c r="G1727" s="44">
        <f t="shared" si="78"/>
        <v>0.54545454545454553</v>
      </c>
      <c r="H1727" s="45">
        <v>889900</v>
      </c>
      <c r="I1727" s="44">
        <f t="shared" si="79"/>
        <v>0.52959646470519828</v>
      </c>
      <c r="J1727" s="45">
        <v>939900</v>
      </c>
      <c r="K1727" s="44">
        <f t="shared" si="80"/>
        <v>0.50316633012295298</v>
      </c>
    </row>
    <row r="1728" spans="1:11" ht="15.75" customHeight="1">
      <c r="A1728" t="s">
        <v>10306</v>
      </c>
      <c r="B1728" t="s">
        <v>10307</v>
      </c>
      <c r="C1728" s="43">
        <v>30000</v>
      </c>
      <c r="D1728">
        <v>10</v>
      </c>
      <c r="E1728" s="43">
        <v>1719800</v>
      </c>
      <c r="F1728" s="43">
        <v>859900</v>
      </c>
      <c r="G1728" s="44">
        <f t="shared" si="78"/>
        <v>0.5</v>
      </c>
      <c r="H1728" s="45">
        <v>889900</v>
      </c>
      <c r="I1728" s="44">
        <f t="shared" si="79"/>
        <v>0.48255611117571806</v>
      </c>
      <c r="J1728" s="45">
        <v>939900</v>
      </c>
      <c r="K1728" s="44">
        <f t="shared" si="80"/>
        <v>0.45348296313524827</v>
      </c>
    </row>
    <row r="1729" spans="1:11" ht="15.75" customHeight="1">
      <c r="A1729" t="s">
        <v>10308</v>
      </c>
      <c r="B1729" t="s">
        <v>10309</v>
      </c>
      <c r="C1729" s="43">
        <v>30000</v>
      </c>
      <c r="D1729">
        <v>7</v>
      </c>
      <c r="E1729" s="43">
        <v>1891780.0000000002</v>
      </c>
      <c r="F1729" s="43">
        <v>859900</v>
      </c>
      <c r="G1729" s="44">
        <f t="shared" si="78"/>
        <v>0.54545454545454553</v>
      </c>
      <c r="H1729" s="45">
        <v>889900</v>
      </c>
      <c r="I1729" s="44">
        <f t="shared" si="79"/>
        <v>0.52959646470519828</v>
      </c>
      <c r="J1729" s="45">
        <v>939900</v>
      </c>
      <c r="K1729" s="44">
        <f t="shared" si="80"/>
        <v>0.50316633012295298</v>
      </c>
    </row>
    <row r="1730" spans="1:11" ht="15.75" customHeight="1">
      <c r="A1730" t="s">
        <v>10310</v>
      </c>
      <c r="B1730" t="s">
        <v>10311</v>
      </c>
      <c r="C1730" s="43">
        <v>30000</v>
      </c>
      <c r="D1730">
        <v>5</v>
      </c>
      <c r="E1730" s="43">
        <v>1891780.0000000002</v>
      </c>
      <c r="F1730" s="43">
        <v>859900</v>
      </c>
      <c r="G1730" s="44">
        <f t="shared" ref="G1730:G1793" si="81">1-(F1730/E1730)</f>
        <v>0.54545454545454553</v>
      </c>
      <c r="H1730" s="45">
        <v>889900</v>
      </c>
      <c r="I1730" s="44">
        <f t="shared" ref="I1730:I1793" si="82">1-(H1730/E1730)</f>
        <v>0.52959646470519828</v>
      </c>
      <c r="J1730" s="45">
        <v>939900</v>
      </c>
      <c r="K1730" s="44">
        <f t="shared" ref="K1730:K1793" si="83">1-(J1730/E1730)</f>
        <v>0.50316633012295298</v>
      </c>
    </row>
    <row r="1731" spans="1:11">
      <c r="A1731" t="s">
        <v>10312</v>
      </c>
      <c r="B1731" t="s">
        <v>10313</v>
      </c>
      <c r="C1731" s="43">
        <v>30000</v>
      </c>
      <c r="D1731">
        <v>1</v>
      </c>
      <c r="E1731" s="43">
        <v>1891780.0000000002</v>
      </c>
      <c r="F1731" s="43">
        <v>859900</v>
      </c>
      <c r="G1731" s="44">
        <f t="shared" si="81"/>
        <v>0.54545454545454553</v>
      </c>
      <c r="H1731" s="45">
        <v>889900</v>
      </c>
      <c r="I1731" s="44">
        <f t="shared" si="82"/>
        <v>0.52959646470519828</v>
      </c>
      <c r="J1731" s="45">
        <v>939900</v>
      </c>
      <c r="K1731" s="44">
        <f t="shared" si="83"/>
        <v>0.50316633012295298</v>
      </c>
    </row>
    <row r="1732" spans="1:11" ht="15.75" customHeight="1">
      <c r="A1732" t="s">
        <v>10314</v>
      </c>
      <c r="B1732" t="s">
        <v>10315</v>
      </c>
      <c r="C1732" s="43">
        <v>30000</v>
      </c>
      <c r="D1732">
        <v>0</v>
      </c>
      <c r="E1732" s="43">
        <v>1891780.0000000002</v>
      </c>
      <c r="F1732" s="43">
        <v>859900</v>
      </c>
      <c r="G1732" s="44">
        <f t="shared" si="81"/>
        <v>0.54545454545454553</v>
      </c>
      <c r="H1732" s="45">
        <v>889900</v>
      </c>
      <c r="I1732" s="44">
        <f t="shared" si="82"/>
        <v>0.52959646470519828</v>
      </c>
      <c r="J1732" s="45">
        <v>939900</v>
      </c>
      <c r="K1732" s="44">
        <f t="shared" si="83"/>
        <v>0.50316633012295298</v>
      </c>
    </row>
    <row r="1733" spans="1:11" ht="15.75" customHeight="1">
      <c r="A1733" s="49" t="s">
        <v>10316</v>
      </c>
      <c r="B1733" s="49" t="s">
        <v>10317</v>
      </c>
      <c r="C1733" s="43">
        <v>20000</v>
      </c>
      <c r="D1733">
        <v>10</v>
      </c>
      <c r="E1733" s="43">
        <v>1891780.0000000002</v>
      </c>
      <c r="F1733" s="43">
        <v>859900</v>
      </c>
      <c r="G1733" s="44">
        <f t="shared" si="81"/>
        <v>0.54545454545454553</v>
      </c>
      <c r="H1733" s="45">
        <v>889900</v>
      </c>
      <c r="I1733" s="44">
        <f t="shared" si="82"/>
        <v>0.52959646470519828</v>
      </c>
      <c r="J1733" s="45">
        <v>939900</v>
      </c>
      <c r="K1733" s="44">
        <f t="shared" si="83"/>
        <v>0.50316633012295298</v>
      </c>
    </row>
    <row r="1734" spans="1:11" ht="15.75" customHeight="1">
      <c r="A1734" t="s">
        <v>5515</v>
      </c>
      <c r="B1734" t="s">
        <v>10318</v>
      </c>
      <c r="C1734" s="43">
        <v>60000</v>
      </c>
      <c r="D1734">
        <v>0</v>
      </c>
      <c r="E1734" s="43">
        <v>1739800</v>
      </c>
      <c r="F1734" s="43">
        <v>869900</v>
      </c>
      <c r="G1734" s="44">
        <f t="shared" si="81"/>
        <v>0.5</v>
      </c>
      <c r="H1734" s="45">
        <v>899900</v>
      </c>
      <c r="I1734" s="44">
        <f t="shared" si="82"/>
        <v>0.48275663869410279</v>
      </c>
      <c r="J1734" s="45">
        <v>949900</v>
      </c>
      <c r="K1734" s="44">
        <f t="shared" si="83"/>
        <v>0.45401770318427404</v>
      </c>
    </row>
    <row r="1735" spans="1:11" ht="15.75" customHeight="1">
      <c r="A1735" t="s">
        <v>5537</v>
      </c>
      <c r="B1735" t="s">
        <v>10319</v>
      </c>
      <c r="C1735" s="43">
        <v>60000</v>
      </c>
      <c r="D1735">
        <v>0</v>
      </c>
      <c r="E1735" s="43">
        <v>1739800</v>
      </c>
      <c r="F1735" s="43">
        <v>869900</v>
      </c>
      <c r="G1735" s="44">
        <f t="shared" si="81"/>
        <v>0.5</v>
      </c>
      <c r="H1735" s="45">
        <v>899900</v>
      </c>
      <c r="I1735" s="44">
        <f t="shared" si="82"/>
        <v>0.48275663869410279</v>
      </c>
      <c r="J1735" s="45">
        <v>949900</v>
      </c>
      <c r="K1735" s="44">
        <f t="shared" si="83"/>
        <v>0.45401770318427404</v>
      </c>
    </row>
    <row r="1736" spans="1:11" ht="15.75" customHeight="1">
      <c r="A1736" t="s">
        <v>5529</v>
      </c>
      <c r="B1736" t="s">
        <v>10320</v>
      </c>
      <c r="C1736" s="43">
        <v>60000</v>
      </c>
      <c r="D1736">
        <v>0</v>
      </c>
      <c r="E1736" s="43">
        <v>1739800</v>
      </c>
      <c r="F1736" s="43">
        <v>869900</v>
      </c>
      <c r="G1736" s="44">
        <f t="shared" si="81"/>
        <v>0.5</v>
      </c>
      <c r="H1736" s="45">
        <v>899900</v>
      </c>
      <c r="I1736" s="44">
        <f t="shared" si="82"/>
        <v>0.48275663869410279</v>
      </c>
      <c r="J1736" s="45">
        <v>949900</v>
      </c>
      <c r="K1736" s="44">
        <f t="shared" si="83"/>
        <v>0.45401770318427404</v>
      </c>
    </row>
    <row r="1737" spans="1:11" ht="15.75" customHeight="1">
      <c r="A1737" t="s">
        <v>5517</v>
      </c>
      <c r="B1737" t="s">
        <v>10321</v>
      </c>
      <c r="C1737" s="43">
        <v>60000</v>
      </c>
      <c r="D1737">
        <v>0</v>
      </c>
      <c r="E1737" s="43">
        <v>1739800</v>
      </c>
      <c r="F1737" s="43">
        <v>869900</v>
      </c>
      <c r="G1737" s="44">
        <f t="shared" si="81"/>
        <v>0.5</v>
      </c>
      <c r="H1737" s="45">
        <v>899900</v>
      </c>
      <c r="I1737" s="44">
        <f t="shared" si="82"/>
        <v>0.48275663869410279</v>
      </c>
      <c r="J1737" s="45">
        <v>949900</v>
      </c>
      <c r="K1737" s="44">
        <f t="shared" si="83"/>
        <v>0.45401770318427404</v>
      </c>
    </row>
    <row r="1738" spans="1:11" ht="15.75" customHeight="1">
      <c r="A1738" t="s">
        <v>5533</v>
      </c>
      <c r="B1738" t="s">
        <v>10322</v>
      </c>
      <c r="C1738" s="43">
        <v>60000</v>
      </c>
      <c r="D1738">
        <v>0</v>
      </c>
      <c r="E1738" s="43">
        <v>1739800</v>
      </c>
      <c r="F1738" s="43">
        <v>869900</v>
      </c>
      <c r="G1738" s="44">
        <f t="shared" si="81"/>
        <v>0.5</v>
      </c>
      <c r="H1738" s="45">
        <v>899900</v>
      </c>
      <c r="I1738" s="44">
        <f t="shared" si="82"/>
        <v>0.48275663869410279</v>
      </c>
      <c r="J1738" s="45">
        <v>949900</v>
      </c>
      <c r="K1738" s="44">
        <f t="shared" si="83"/>
        <v>0.45401770318427404</v>
      </c>
    </row>
    <row r="1739" spans="1:11" ht="15.75" customHeight="1">
      <c r="A1739" t="s">
        <v>5521</v>
      </c>
      <c r="B1739" t="s">
        <v>10323</v>
      </c>
      <c r="C1739" s="43">
        <v>60000</v>
      </c>
      <c r="D1739">
        <v>100</v>
      </c>
      <c r="E1739" s="43">
        <v>1739800</v>
      </c>
      <c r="F1739" s="43">
        <v>869900</v>
      </c>
      <c r="G1739" s="44">
        <f t="shared" si="81"/>
        <v>0.5</v>
      </c>
      <c r="H1739" s="45">
        <v>899900</v>
      </c>
      <c r="I1739" s="44">
        <f t="shared" si="82"/>
        <v>0.48275663869410279</v>
      </c>
      <c r="J1739" s="45">
        <v>949900</v>
      </c>
      <c r="K1739" s="44">
        <f t="shared" si="83"/>
        <v>0.45401770318427404</v>
      </c>
    </row>
    <row r="1740" spans="1:11" ht="15.75" customHeight="1">
      <c r="A1740" t="s">
        <v>5541</v>
      </c>
      <c r="B1740" t="s">
        <v>10324</v>
      </c>
      <c r="C1740" s="43">
        <v>60000</v>
      </c>
      <c r="D1740">
        <v>100</v>
      </c>
      <c r="E1740" s="43">
        <v>1739800</v>
      </c>
      <c r="F1740" s="43">
        <v>869900</v>
      </c>
      <c r="G1740" s="44">
        <f t="shared" si="81"/>
        <v>0.5</v>
      </c>
      <c r="H1740" s="45">
        <v>899900</v>
      </c>
      <c r="I1740" s="44">
        <f t="shared" si="82"/>
        <v>0.48275663869410279</v>
      </c>
      <c r="J1740" s="45">
        <v>949900</v>
      </c>
      <c r="K1740" s="44">
        <f t="shared" si="83"/>
        <v>0.45401770318427404</v>
      </c>
    </row>
    <row r="1741" spans="1:11">
      <c r="A1741" t="s">
        <v>5523</v>
      </c>
      <c r="B1741" t="s">
        <v>10325</v>
      </c>
      <c r="C1741" s="43">
        <v>60000</v>
      </c>
      <c r="D1741">
        <v>100</v>
      </c>
      <c r="E1741" s="43">
        <v>1739800</v>
      </c>
      <c r="F1741" s="43">
        <v>869900</v>
      </c>
      <c r="G1741" s="44">
        <f t="shared" si="81"/>
        <v>0.5</v>
      </c>
      <c r="H1741" s="45">
        <v>899900</v>
      </c>
      <c r="I1741" s="44">
        <f t="shared" si="82"/>
        <v>0.48275663869410279</v>
      </c>
      <c r="J1741" s="45">
        <v>949900</v>
      </c>
      <c r="K1741" s="44">
        <f t="shared" si="83"/>
        <v>0.45401770318427404</v>
      </c>
    </row>
    <row r="1742" spans="1:11" ht="15.75" customHeight="1">
      <c r="A1742" t="s">
        <v>5513</v>
      </c>
      <c r="B1742" t="s">
        <v>10326</v>
      </c>
      <c r="C1742" s="43">
        <v>60000</v>
      </c>
      <c r="D1742">
        <v>100</v>
      </c>
      <c r="E1742" s="43">
        <v>1739800</v>
      </c>
      <c r="F1742" s="43">
        <v>869900</v>
      </c>
      <c r="G1742" s="44">
        <f t="shared" si="81"/>
        <v>0.5</v>
      </c>
      <c r="H1742" s="45">
        <v>899900</v>
      </c>
      <c r="I1742" s="44">
        <f t="shared" si="82"/>
        <v>0.48275663869410279</v>
      </c>
      <c r="J1742" s="45">
        <v>949900</v>
      </c>
      <c r="K1742" s="44">
        <f t="shared" si="83"/>
        <v>0.45401770318427404</v>
      </c>
    </row>
    <row r="1743" spans="1:11" ht="15.75" customHeight="1">
      <c r="A1743" t="s">
        <v>5531</v>
      </c>
      <c r="B1743" t="s">
        <v>10327</v>
      </c>
      <c r="C1743" s="43">
        <v>60000</v>
      </c>
      <c r="D1743">
        <v>100</v>
      </c>
      <c r="E1743" s="43">
        <v>1739800</v>
      </c>
      <c r="F1743" s="43">
        <v>869900</v>
      </c>
      <c r="G1743" s="44">
        <f t="shared" si="81"/>
        <v>0.5</v>
      </c>
      <c r="H1743" s="45">
        <v>899900</v>
      </c>
      <c r="I1743" s="44">
        <f t="shared" si="82"/>
        <v>0.48275663869410279</v>
      </c>
      <c r="J1743" s="45">
        <v>949900</v>
      </c>
      <c r="K1743" s="44">
        <f t="shared" si="83"/>
        <v>0.45401770318427404</v>
      </c>
    </row>
    <row r="1744" spans="1:11" ht="15.75" customHeight="1">
      <c r="A1744" t="s">
        <v>5503</v>
      </c>
      <c r="B1744" t="s">
        <v>10328</v>
      </c>
      <c r="C1744" s="43">
        <v>60000</v>
      </c>
      <c r="D1744">
        <v>100</v>
      </c>
      <c r="E1744" s="43">
        <v>1739800</v>
      </c>
      <c r="F1744" s="43">
        <v>869900</v>
      </c>
      <c r="G1744" s="44">
        <f t="shared" si="81"/>
        <v>0.5</v>
      </c>
      <c r="H1744" s="45">
        <v>899900</v>
      </c>
      <c r="I1744" s="44">
        <f t="shared" si="82"/>
        <v>0.48275663869410279</v>
      </c>
      <c r="J1744" s="45">
        <v>949900</v>
      </c>
      <c r="K1744" s="44">
        <f t="shared" si="83"/>
        <v>0.45401770318427404</v>
      </c>
    </row>
    <row r="1745" spans="1:11" ht="15.75" customHeight="1">
      <c r="A1745" t="s">
        <v>5519</v>
      </c>
      <c r="B1745" t="s">
        <v>10329</v>
      </c>
      <c r="C1745" s="43">
        <v>60000</v>
      </c>
      <c r="D1745">
        <v>100</v>
      </c>
      <c r="E1745" s="43">
        <v>1739800</v>
      </c>
      <c r="F1745" s="43">
        <v>869900</v>
      </c>
      <c r="G1745" s="44">
        <f t="shared" si="81"/>
        <v>0.5</v>
      </c>
      <c r="H1745" s="45">
        <v>899900</v>
      </c>
      <c r="I1745" s="44">
        <f t="shared" si="82"/>
        <v>0.48275663869410279</v>
      </c>
      <c r="J1745" s="45">
        <v>949900</v>
      </c>
      <c r="K1745" s="44">
        <f t="shared" si="83"/>
        <v>0.45401770318427404</v>
      </c>
    </row>
    <row r="1746" spans="1:11">
      <c r="A1746" t="s">
        <v>5527</v>
      </c>
      <c r="B1746" t="s">
        <v>10330</v>
      </c>
      <c r="C1746" s="43">
        <v>60000</v>
      </c>
      <c r="D1746">
        <v>100</v>
      </c>
      <c r="E1746" s="43">
        <v>1739800</v>
      </c>
      <c r="F1746" s="43">
        <v>869900</v>
      </c>
      <c r="G1746" s="44">
        <f t="shared" si="81"/>
        <v>0.5</v>
      </c>
      <c r="H1746" s="45">
        <v>899900</v>
      </c>
      <c r="I1746" s="44">
        <f t="shared" si="82"/>
        <v>0.48275663869410279</v>
      </c>
      <c r="J1746" s="45">
        <v>949900</v>
      </c>
      <c r="K1746" s="44">
        <f t="shared" si="83"/>
        <v>0.45401770318427404</v>
      </c>
    </row>
    <row r="1747" spans="1:11">
      <c r="A1747" t="s">
        <v>5507</v>
      </c>
      <c r="B1747" t="s">
        <v>10331</v>
      </c>
      <c r="C1747" s="43">
        <v>60000</v>
      </c>
      <c r="D1747">
        <v>100</v>
      </c>
      <c r="E1747" s="43">
        <v>1739800</v>
      </c>
      <c r="F1747" s="43">
        <v>869900</v>
      </c>
      <c r="G1747" s="44">
        <f t="shared" si="81"/>
        <v>0.5</v>
      </c>
      <c r="H1747" s="45">
        <v>899900</v>
      </c>
      <c r="I1747" s="44">
        <f t="shared" si="82"/>
        <v>0.48275663869410279</v>
      </c>
      <c r="J1747" s="45">
        <v>949900</v>
      </c>
      <c r="K1747" s="44">
        <f t="shared" si="83"/>
        <v>0.45401770318427404</v>
      </c>
    </row>
    <row r="1748" spans="1:11" ht="15.75" customHeight="1">
      <c r="A1748" t="s">
        <v>5499</v>
      </c>
      <c r="B1748" t="s">
        <v>10332</v>
      </c>
      <c r="C1748" s="43">
        <v>60000</v>
      </c>
      <c r="D1748">
        <v>100</v>
      </c>
      <c r="E1748" s="43">
        <v>1739800</v>
      </c>
      <c r="F1748" s="43">
        <v>869900</v>
      </c>
      <c r="G1748" s="44">
        <f t="shared" si="81"/>
        <v>0.5</v>
      </c>
      <c r="H1748" s="45">
        <v>899900</v>
      </c>
      <c r="I1748" s="44">
        <f t="shared" si="82"/>
        <v>0.48275663869410279</v>
      </c>
      <c r="J1748" s="45">
        <v>949900</v>
      </c>
      <c r="K1748" s="44">
        <f t="shared" si="83"/>
        <v>0.45401770318427404</v>
      </c>
    </row>
    <row r="1749" spans="1:11" ht="15.75" customHeight="1">
      <c r="A1749" t="s">
        <v>5547</v>
      </c>
      <c r="B1749" t="s">
        <v>10333</v>
      </c>
      <c r="C1749" s="43">
        <v>60000</v>
      </c>
      <c r="D1749">
        <v>100</v>
      </c>
      <c r="E1749" s="43">
        <v>1739800</v>
      </c>
      <c r="F1749" s="43">
        <v>869900</v>
      </c>
      <c r="G1749" s="44">
        <f t="shared" si="81"/>
        <v>0.5</v>
      </c>
      <c r="H1749" s="45">
        <v>899900</v>
      </c>
      <c r="I1749" s="44">
        <f t="shared" si="82"/>
        <v>0.48275663869410279</v>
      </c>
      <c r="J1749" s="45">
        <v>949900</v>
      </c>
      <c r="K1749" s="44">
        <f t="shared" si="83"/>
        <v>0.45401770318427404</v>
      </c>
    </row>
    <row r="1750" spans="1:11" ht="15.75" customHeight="1">
      <c r="A1750" t="s">
        <v>10334</v>
      </c>
      <c r="B1750" t="s">
        <v>10335</v>
      </c>
      <c r="C1750" s="43">
        <v>50000</v>
      </c>
      <c r="D1750">
        <v>100</v>
      </c>
      <c r="E1750" s="43">
        <v>1739800</v>
      </c>
      <c r="F1750" s="43">
        <v>869900</v>
      </c>
      <c r="G1750" s="44">
        <f t="shared" si="81"/>
        <v>0.5</v>
      </c>
      <c r="H1750" s="45">
        <v>899900</v>
      </c>
      <c r="I1750" s="44">
        <f t="shared" si="82"/>
        <v>0.48275663869410279</v>
      </c>
      <c r="J1750" s="45">
        <v>949900</v>
      </c>
      <c r="K1750" s="44">
        <f t="shared" si="83"/>
        <v>0.45401770318427404</v>
      </c>
    </row>
    <row r="1751" spans="1:11" ht="15.75" customHeight="1">
      <c r="A1751" t="s">
        <v>5501</v>
      </c>
      <c r="B1751" t="s">
        <v>10336</v>
      </c>
      <c r="C1751" s="43">
        <v>60000</v>
      </c>
      <c r="D1751">
        <v>100</v>
      </c>
      <c r="E1751" s="43">
        <v>1739800</v>
      </c>
      <c r="F1751" s="43">
        <v>869900</v>
      </c>
      <c r="G1751" s="44">
        <f t="shared" si="81"/>
        <v>0.5</v>
      </c>
      <c r="H1751" s="45">
        <v>899900</v>
      </c>
      <c r="I1751" s="44">
        <f t="shared" si="82"/>
        <v>0.48275663869410279</v>
      </c>
      <c r="J1751" s="45">
        <v>949900</v>
      </c>
      <c r="K1751" s="44">
        <f t="shared" si="83"/>
        <v>0.45401770318427404</v>
      </c>
    </row>
    <row r="1752" spans="1:11" ht="15.75" customHeight="1">
      <c r="A1752" t="s">
        <v>5443</v>
      </c>
      <c r="B1752" t="s">
        <v>10337</v>
      </c>
      <c r="C1752" s="43">
        <v>60000</v>
      </c>
      <c r="D1752">
        <v>100</v>
      </c>
      <c r="E1752" s="43">
        <v>1739800</v>
      </c>
      <c r="F1752" s="43">
        <v>869900</v>
      </c>
      <c r="G1752" s="44">
        <f t="shared" si="81"/>
        <v>0.5</v>
      </c>
      <c r="H1752" s="45">
        <v>899900</v>
      </c>
      <c r="I1752" s="44">
        <f t="shared" si="82"/>
        <v>0.48275663869410279</v>
      </c>
      <c r="J1752" s="45">
        <v>949900</v>
      </c>
      <c r="K1752" s="44">
        <f t="shared" si="83"/>
        <v>0.45401770318427404</v>
      </c>
    </row>
    <row r="1753" spans="1:11">
      <c r="A1753" t="s">
        <v>5505</v>
      </c>
      <c r="B1753" t="s">
        <v>10338</v>
      </c>
      <c r="C1753" s="43">
        <v>60000</v>
      </c>
      <c r="D1753">
        <v>100</v>
      </c>
      <c r="E1753" s="43">
        <v>1739800</v>
      </c>
      <c r="F1753" s="43">
        <v>869900</v>
      </c>
      <c r="G1753" s="44">
        <f t="shared" si="81"/>
        <v>0.5</v>
      </c>
      <c r="H1753" s="45">
        <v>899900</v>
      </c>
      <c r="I1753" s="44">
        <f t="shared" si="82"/>
        <v>0.48275663869410279</v>
      </c>
      <c r="J1753" s="45">
        <v>949900</v>
      </c>
      <c r="K1753" s="44">
        <f t="shared" si="83"/>
        <v>0.45401770318427404</v>
      </c>
    </row>
    <row r="1754" spans="1:11" ht="15.75" customHeight="1">
      <c r="A1754" t="s">
        <v>5441</v>
      </c>
      <c r="B1754" t="s">
        <v>10339</v>
      </c>
      <c r="C1754" s="43">
        <v>60000</v>
      </c>
      <c r="D1754">
        <v>100</v>
      </c>
      <c r="E1754" s="43">
        <v>1739800</v>
      </c>
      <c r="F1754" s="43">
        <v>869900</v>
      </c>
      <c r="G1754" s="44">
        <f t="shared" si="81"/>
        <v>0.5</v>
      </c>
      <c r="H1754" s="45">
        <v>899900</v>
      </c>
      <c r="I1754" s="44">
        <f t="shared" si="82"/>
        <v>0.48275663869410279</v>
      </c>
      <c r="J1754" s="45">
        <v>949900</v>
      </c>
      <c r="K1754" s="44">
        <f t="shared" si="83"/>
        <v>0.45401770318427404</v>
      </c>
    </row>
    <row r="1755" spans="1:11" ht="15.75" customHeight="1">
      <c r="A1755" t="s">
        <v>7824</v>
      </c>
      <c r="B1755" t="s">
        <v>10340</v>
      </c>
      <c r="C1755" s="43">
        <v>60000</v>
      </c>
      <c r="D1755">
        <v>100</v>
      </c>
      <c r="E1755" s="43">
        <v>1739800</v>
      </c>
      <c r="F1755" s="43">
        <v>869900</v>
      </c>
      <c r="G1755" s="44">
        <f t="shared" si="81"/>
        <v>0.5</v>
      </c>
      <c r="H1755" s="45">
        <v>899900</v>
      </c>
      <c r="I1755" s="44">
        <f t="shared" si="82"/>
        <v>0.48275663869410279</v>
      </c>
      <c r="J1755" s="45">
        <v>949900</v>
      </c>
      <c r="K1755" s="44">
        <f t="shared" si="83"/>
        <v>0.45401770318427404</v>
      </c>
    </row>
    <row r="1756" spans="1:11" ht="15.75" customHeight="1">
      <c r="A1756" t="s">
        <v>7820</v>
      </c>
      <c r="B1756" t="s">
        <v>10341</v>
      </c>
      <c r="C1756" s="43">
        <v>60000</v>
      </c>
      <c r="D1756">
        <v>100</v>
      </c>
      <c r="E1756" s="43">
        <v>1739800</v>
      </c>
      <c r="F1756" s="43">
        <v>869900</v>
      </c>
      <c r="G1756" s="44">
        <f t="shared" si="81"/>
        <v>0.5</v>
      </c>
      <c r="H1756" s="45">
        <v>899900</v>
      </c>
      <c r="I1756" s="44">
        <f t="shared" si="82"/>
        <v>0.48275663869410279</v>
      </c>
      <c r="J1756" s="45">
        <v>949900</v>
      </c>
      <c r="K1756" s="44">
        <f t="shared" si="83"/>
        <v>0.45401770318427404</v>
      </c>
    </row>
    <row r="1757" spans="1:11" ht="15.75" customHeight="1">
      <c r="A1757" t="s">
        <v>5539</v>
      </c>
      <c r="B1757" t="s">
        <v>10342</v>
      </c>
      <c r="C1757" s="43">
        <v>60000</v>
      </c>
      <c r="D1757">
        <v>100</v>
      </c>
      <c r="E1757" s="43">
        <v>1739800</v>
      </c>
      <c r="F1757" s="43">
        <v>869900</v>
      </c>
      <c r="G1757" s="44">
        <f t="shared" si="81"/>
        <v>0.5</v>
      </c>
      <c r="H1757" s="45">
        <v>899900</v>
      </c>
      <c r="I1757" s="44">
        <f t="shared" si="82"/>
        <v>0.48275663869410279</v>
      </c>
      <c r="J1757" s="45">
        <v>949900</v>
      </c>
      <c r="K1757" s="44">
        <f t="shared" si="83"/>
        <v>0.45401770318427404</v>
      </c>
    </row>
    <row r="1758" spans="1:11" ht="15.75" customHeight="1">
      <c r="A1758" t="s">
        <v>5535</v>
      </c>
      <c r="B1758" t="s">
        <v>10343</v>
      </c>
      <c r="C1758" s="43">
        <v>60000</v>
      </c>
      <c r="D1758">
        <v>100</v>
      </c>
      <c r="E1758" s="43">
        <v>1739800</v>
      </c>
      <c r="F1758" s="43">
        <v>869900</v>
      </c>
      <c r="G1758" s="44">
        <f t="shared" si="81"/>
        <v>0.5</v>
      </c>
      <c r="H1758" s="45">
        <v>899900</v>
      </c>
      <c r="I1758" s="44">
        <f t="shared" si="82"/>
        <v>0.48275663869410279</v>
      </c>
      <c r="J1758" s="45">
        <v>949900</v>
      </c>
      <c r="K1758" s="44">
        <f t="shared" si="83"/>
        <v>0.45401770318427404</v>
      </c>
    </row>
    <row r="1759" spans="1:11" ht="15.75" customHeight="1">
      <c r="A1759" t="s">
        <v>5545</v>
      </c>
      <c r="B1759" t="s">
        <v>5544</v>
      </c>
      <c r="C1759" s="43">
        <v>60000</v>
      </c>
      <c r="D1759">
        <v>0</v>
      </c>
      <c r="E1759" s="43">
        <v>1739800</v>
      </c>
      <c r="F1759" s="43">
        <v>869900</v>
      </c>
      <c r="G1759" s="44">
        <f t="shared" si="81"/>
        <v>0.5</v>
      </c>
      <c r="H1759" s="45">
        <v>899900</v>
      </c>
      <c r="I1759" s="44">
        <f t="shared" si="82"/>
        <v>0.48275663869410279</v>
      </c>
      <c r="J1759" s="45">
        <v>949900</v>
      </c>
      <c r="K1759" s="44">
        <f t="shared" si="83"/>
        <v>0.45401770318427404</v>
      </c>
    </row>
    <row r="1760" spans="1:11" ht="15.75" customHeight="1">
      <c r="A1760" t="s">
        <v>5543</v>
      </c>
      <c r="B1760" t="s">
        <v>5542</v>
      </c>
      <c r="C1760" s="43">
        <v>60000</v>
      </c>
      <c r="D1760">
        <v>0</v>
      </c>
      <c r="E1760" s="43">
        <v>1739800</v>
      </c>
      <c r="F1760" s="43">
        <v>869900</v>
      </c>
      <c r="G1760" s="44">
        <f t="shared" si="81"/>
        <v>0.5</v>
      </c>
      <c r="H1760" s="45">
        <v>899900</v>
      </c>
      <c r="I1760" s="44">
        <f t="shared" si="82"/>
        <v>0.48275663869410279</v>
      </c>
      <c r="J1760" s="45">
        <v>949900</v>
      </c>
      <c r="K1760" s="44">
        <f t="shared" si="83"/>
        <v>0.45401770318427404</v>
      </c>
    </row>
    <row r="1761" spans="1:11">
      <c r="A1761" t="s">
        <v>5711</v>
      </c>
      <c r="B1761" t="s">
        <v>5710</v>
      </c>
      <c r="C1761" s="43">
        <v>30000</v>
      </c>
      <c r="D1761">
        <v>10</v>
      </c>
      <c r="E1761" s="43">
        <v>1913780.0000000002</v>
      </c>
      <c r="F1761" s="43">
        <v>869900</v>
      </c>
      <c r="G1761" s="44">
        <f t="shared" si="81"/>
        <v>0.54545454545454553</v>
      </c>
      <c r="H1761" s="45">
        <v>899900</v>
      </c>
      <c r="I1761" s="44">
        <f t="shared" si="82"/>
        <v>0.52977876244918432</v>
      </c>
      <c r="J1761" s="45">
        <v>949900</v>
      </c>
      <c r="K1761" s="44">
        <f t="shared" si="83"/>
        <v>0.50365245744024922</v>
      </c>
    </row>
    <row r="1762" spans="1:11" ht="15.75" customHeight="1">
      <c r="A1762" t="s">
        <v>10344</v>
      </c>
      <c r="B1762" t="s">
        <v>10345</v>
      </c>
      <c r="C1762" s="43">
        <v>30000</v>
      </c>
      <c r="D1762">
        <v>10</v>
      </c>
      <c r="E1762" s="43">
        <v>1913780.0000000002</v>
      </c>
      <c r="F1762" s="43">
        <v>869900</v>
      </c>
      <c r="G1762" s="44">
        <f t="shared" si="81"/>
        <v>0.54545454545454553</v>
      </c>
      <c r="H1762" s="45">
        <v>899900</v>
      </c>
      <c r="I1762" s="44">
        <f t="shared" si="82"/>
        <v>0.52977876244918432</v>
      </c>
      <c r="J1762" s="45">
        <v>949900</v>
      </c>
      <c r="K1762" s="44">
        <f t="shared" si="83"/>
        <v>0.50365245744024922</v>
      </c>
    </row>
    <row r="1763" spans="1:11" ht="15.75" customHeight="1">
      <c r="A1763" t="s">
        <v>10346</v>
      </c>
      <c r="B1763" t="s">
        <v>10347</v>
      </c>
      <c r="C1763" s="43">
        <v>30000</v>
      </c>
      <c r="D1763">
        <v>100</v>
      </c>
      <c r="E1763" s="43">
        <v>1759800</v>
      </c>
      <c r="F1763" s="43">
        <v>879900</v>
      </c>
      <c r="G1763" s="44">
        <f t="shared" si="81"/>
        <v>0.5</v>
      </c>
      <c r="H1763" s="45">
        <v>909900</v>
      </c>
      <c r="I1763" s="44">
        <f t="shared" si="82"/>
        <v>0.48295260825093755</v>
      </c>
      <c r="J1763" s="45">
        <v>959900</v>
      </c>
      <c r="K1763" s="44">
        <f t="shared" si="83"/>
        <v>0.45454028866916696</v>
      </c>
    </row>
    <row r="1764" spans="1:11" ht="15.75" customHeight="1">
      <c r="A1764" t="s">
        <v>6486</v>
      </c>
      <c r="B1764" t="s">
        <v>6485</v>
      </c>
      <c r="C1764" s="43">
        <v>30000</v>
      </c>
      <c r="D1764">
        <v>2</v>
      </c>
      <c r="E1764" s="43">
        <v>1759800</v>
      </c>
      <c r="F1764" s="43">
        <v>879900</v>
      </c>
      <c r="G1764" s="44">
        <f t="shared" si="81"/>
        <v>0.5</v>
      </c>
      <c r="H1764" s="45">
        <v>909900</v>
      </c>
      <c r="I1764" s="44">
        <f t="shared" si="82"/>
        <v>0.48295260825093755</v>
      </c>
      <c r="J1764" s="45">
        <v>959900</v>
      </c>
      <c r="K1764" s="44">
        <f t="shared" si="83"/>
        <v>0.45454028866916696</v>
      </c>
    </row>
    <row r="1765" spans="1:11" ht="15.75" customHeight="1">
      <c r="A1765" t="s">
        <v>6494</v>
      </c>
      <c r="B1765" t="s">
        <v>6493</v>
      </c>
      <c r="C1765" s="43">
        <v>30000</v>
      </c>
      <c r="D1765">
        <v>5</v>
      </c>
      <c r="E1765" s="43">
        <v>1759800</v>
      </c>
      <c r="F1765" s="43">
        <v>879900</v>
      </c>
      <c r="G1765" s="44">
        <f t="shared" si="81"/>
        <v>0.5</v>
      </c>
      <c r="H1765" s="45">
        <v>909900</v>
      </c>
      <c r="I1765" s="44">
        <f t="shared" si="82"/>
        <v>0.48295260825093755</v>
      </c>
      <c r="J1765" s="45">
        <v>959900</v>
      </c>
      <c r="K1765" s="44">
        <f t="shared" si="83"/>
        <v>0.45454028866916696</v>
      </c>
    </row>
    <row r="1766" spans="1:11">
      <c r="A1766" t="s">
        <v>6482</v>
      </c>
      <c r="B1766" t="s">
        <v>6481</v>
      </c>
      <c r="C1766" s="43">
        <v>30000</v>
      </c>
      <c r="D1766">
        <v>2</v>
      </c>
      <c r="E1766" s="43">
        <v>1759800</v>
      </c>
      <c r="F1766" s="43">
        <v>879900</v>
      </c>
      <c r="G1766" s="44">
        <f t="shared" si="81"/>
        <v>0.5</v>
      </c>
      <c r="H1766" s="45">
        <v>909900</v>
      </c>
      <c r="I1766" s="44">
        <f t="shared" si="82"/>
        <v>0.48295260825093755</v>
      </c>
      <c r="J1766" s="45">
        <v>959900</v>
      </c>
      <c r="K1766" s="44">
        <f t="shared" si="83"/>
        <v>0.45454028866916696</v>
      </c>
    </row>
    <row r="1767" spans="1:11">
      <c r="A1767" t="s">
        <v>6492</v>
      </c>
      <c r="B1767" t="s">
        <v>6491</v>
      </c>
      <c r="C1767" s="43">
        <v>30000</v>
      </c>
      <c r="D1767">
        <v>100</v>
      </c>
      <c r="E1767" s="43">
        <v>1759800</v>
      </c>
      <c r="F1767" s="43">
        <v>879900</v>
      </c>
      <c r="G1767" s="44">
        <f t="shared" si="81"/>
        <v>0.5</v>
      </c>
      <c r="H1767" s="45">
        <v>909900</v>
      </c>
      <c r="I1767" s="44">
        <f t="shared" si="82"/>
        <v>0.48295260825093755</v>
      </c>
      <c r="J1767" s="45">
        <v>959900</v>
      </c>
      <c r="K1767" s="44">
        <f t="shared" si="83"/>
        <v>0.45454028866916696</v>
      </c>
    </row>
    <row r="1768" spans="1:11" ht="15.75" customHeight="1">
      <c r="A1768" t="s">
        <v>6484</v>
      </c>
      <c r="B1768" t="s">
        <v>6483</v>
      </c>
      <c r="C1768" s="43">
        <v>30000</v>
      </c>
      <c r="D1768">
        <v>100</v>
      </c>
      <c r="E1768" s="43">
        <v>1759800</v>
      </c>
      <c r="F1768" s="43">
        <v>879900</v>
      </c>
      <c r="G1768" s="44">
        <f t="shared" si="81"/>
        <v>0.5</v>
      </c>
      <c r="H1768" s="45">
        <v>909900</v>
      </c>
      <c r="I1768" s="44">
        <f t="shared" si="82"/>
        <v>0.48295260825093755</v>
      </c>
      <c r="J1768" s="45">
        <v>959900</v>
      </c>
      <c r="K1768" s="44">
        <f t="shared" si="83"/>
        <v>0.45454028866916696</v>
      </c>
    </row>
    <row r="1769" spans="1:11" ht="15.75" customHeight="1">
      <c r="A1769" t="s">
        <v>5820</v>
      </c>
      <c r="B1769" t="s">
        <v>5819</v>
      </c>
      <c r="C1769" s="43">
        <v>30000</v>
      </c>
      <c r="D1769">
        <v>100</v>
      </c>
      <c r="E1769" s="43">
        <v>1935780.0000000002</v>
      </c>
      <c r="F1769" s="43">
        <v>879900</v>
      </c>
      <c r="G1769" s="44">
        <f t="shared" si="81"/>
        <v>0.54545454545454553</v>
      </c>
      <c r="H1769" s="45">
        <v>909900</v>
      </c>
      <c r="I1769" s="44">
        <f t="shared" si="82"/>
        <v>0.52995691659176147</v>
      </c>
      <c r="J1769" s="45">
        <v>959900</v>
      </c>
      <c r="K1769" s="44">
        <f t="shared" si="83"/>
        <v>0.50412753515378816</v>
      </c>
    </row>
    <row r="1770" spans="1:11" ht="15.75" customHeight="1">
      <c r="A1770" t="s">
        <v>8103</v>
      </c>
      <c r="B1770" t="s">
        <v>8102</v>
      </c>
      <c r="C1770" s="43">
        <v>30000</v>
      </c>
      <c r="D1770">
        <v>32</v>
      </c>
      <c r="E1770" s="43">
        <v>1935780.0000000002</v>
      </c>
      <c r="F1770" s="43">
        <v>879900</v>
      </c>
      <c r="G1770" s="44">
        <f t="shared" si="81"/>
        <v>0.54545454545454553</v>
      </c>
      <c r="H1770" s="45">
        <v>909900</v>
      </c>
      <c r="I1770" s="44">
        <f t="shared" si="82"/>
        <v>0.52995691659176147</v>
      </c>
      <c r="J1770" s="45">
        <v>959900</v>
      </c>
      <c r="K1770" s="44">
        <f t="shared" si="83"/>
        <v>0.50412753515378816</v>
      </c>
    </row>
    <row r="1771" spans="1:11">
      <c r="A1771" t="s">
        <v>8075</v>
      </c>
      <c r="B1771" t="s">
        <v>8074</v>
      </c>
      <c r="C1771" s="43">
        <v>30000</v>
      </c>
      <c r="D1771">
        <v>100</v>
      </c>
      <c r="E1771" s="43">
        <v>1935780.0000000002</v>
      </c>
      <c r="F1771" s="43">
        <v>879900</v>
      </c>
      <c r="G1771" s="44">
        <f t="shared" si="81"/>
        <v>0.54545454545454553</v>
      </c>
      <c r="H1771" s="45">
        <v>909900</v>
      </c>
      <c r="I1771" s="44">
        <f t="shared" si="82"/>
        <v>0.52995691659176147</v>
      </c>
      <c r="J1771" s="45">
        <v>959900</v>
      </c>
      <c r="K1771" s="44">
        <f t="shared" si="83"/>
        <v>0.50412753515378816</v>
      </c>
    </row>
    <row r="1772" spans="1:11" ht="15.75" customHeight="1">
      <c r="A1772" t="s">
        <v>8072</v>
      </c>
      <c r="B1772" t="s">
        <v>8071</v>
      </c>
      <c r="C1772" s="43">
        <v>30000</v>
      </c>
      <c r="D1772">
        <v>100</v>
      </c>
      <c r="E1772" s="43">
        <v>1935780.0000000002</v>
      </c>
      <c r="F1772" s="43">
        <v>879900</v>
      </c>
      <c r="G1772" s="44">
        <f t="shared" si="81"/>
        <v>0.54545454545454553</v>
      </c>
      <c r="H1772" s="45">
        <v>909900</v>
      </c>
      <c r="I1772" s="44">
        <f t="shared" si="82"/>
        <v>0.52995691659176147</v>
      </c>
      <c r="J1772" s="45">
        <v>959900</v>
      </c>
      <c r="K1772" s="44">
        <f t="shared" si="83"/>
        <v>0.50412753515378816</v>
      </c>
    </row>
    <row r="1773" spans="1:11">
      <c r="A1773" t="s">
        <v>2066</v>
      </c>
      <c r="B1773" t="s">
        <v>7410</v>
      </c>
      <c r="C1773" s="43">
        <v>30000</v>
      </c>
      <c r="D1773">
        <v>100</v>
      </c>
      <c r="E1773" s="43">
        <v>1935780.0000000002</v>
      </c>
      <c r="F1773" s="43">
        <v>879900</v>
      </c>
      <c r="G1773" s="44">
        <f t="shared" si="81"/>
        <v>0.54545454545454553</v>
      </c>
      <c r="H1773" s="45">
        <v>909900</v>
      </c>
      <c r="I1773" s="44">
        <f t="shared" si="82"/>
        <v>0.52995691659176147</v>
      </c>
      <c r="J1773" s="45">
        <v>959900</v>
      </c>
      <c r="K1773" s="44">
        <f t="shared" si="83"/>
        <v>0.50412753515378816</v>
      </c>
    </row>
    <row r="1774" spans="1:11" ht="15.75" customHeight="1">
      <c r="A1774" t="s">
        <v>7967</v>
      </c>
      <c r="B1774" t="s">
        <v>10348</v>
      </c>
      <c r="C1774" s="43">
        <v>30000</v>
      </c>
      <c r="D1774">
        <v>1</v>
      </c>
      <c r="E1774" s="43">
        <v>1935780.0000000002</v>
      </c>
      <c r="F1774" s="43">
        <v>879900</v>
      </c>
      <c r="G1774" s="44">
        <f t="shared" si="81"/>
        <v>0.54545454545454553</v>
      </c>
      <c r="H1774" s="45">
        <v>909900</v>
      </c>
      <c r="I1774" s="44">
        <f t="shared" si="82"/>
        <v>0.52995691659176147</v>
      </c>
      <c r="J1774" s="45">
        <v>959900</v>
      </c>
      <c r="K1774" s="44">
        <f t="shared" si="83"/>
        <v>0.50412753515378816</v>
      </c>
    </row>
    <row r="1775" spans="1:11">
      <c r="A1775" t="s">
        <v>7568</v>
      </c>
      <c r="B1775" t="s">
        <v>10349</v>
      </c>
      <c r="C1775" s="43">
        <v>30000</v>
      </c>
      <c r="D1775">
        <v>0</v>
      </c>
      <c r="E1775" s="43">
        <v>1935780.0000000002</v>
      </c>
      <c r="F1775" s="43">
        <v>879900</v>
      </c>
      <c r="G1775" s="44">
        <f t="shared" si="81"/>
        <v>0.54545454545454553</v>
      </c>
      <c r="H1775" s="45">
        <v>909900</v>
      </c>
      <c r="I1775" s="44">
        <f t="shared" si="82"/>
        <v>0.52995691659176147</v>
      </c>
      <c r="J1775" s="45">
        <v>959900</v>
      </c>
      <c r="K1775" s="44">
        <f t="shared" si="83"/>
        <v>0.50412753515378816</v>
      </c>
    </row>
    <row r="1776" spans="1:11">
      <c r="A1776" t="s">
        <v>2674</v>
      </c>
      <c r="B1776" t="s">
        <v>10350</v>
      </c>
      <c r="C1776" s="43">
        <v>30000</v>
      </c>
      <c r="D1776">
        <v>0</v>
      </c>
      <c r="E1776" s="43">
        <v>1935780.0000000002</v>
      </c>
      <c r="F1776" s="43">
        <v>879900</v>
      </c>
      <c r="G1776" s="44">
        <f t="shared" si="81"/>
        <v>0.54545454545454553</v>
      </c>
      <c r="H1776" s="45">
        <v>909900</v>
      </c>
      <c r="I1776" s="44">
        <f t="shared" si="82"/>
        <v>0.52995691659176147</v>
      </c>
      <c r="J1776" s="45">
        <v>959900</v>
      </c>
      <c r="K1776" s="44">
        <f t="shared" si="83"/>
        <v>0.50412753515378816</v>
      </c>
    </row>
    <row r="1777" spans="1:11" ht="15.75" customHeight="1">
      <c r="A1777" t="s">
        <v>5139</v>
      </c>
      <c r="B1777" t="s">
        <v>5138</v>
      </c>
      <c r="C1777" s="43">
        <v>30000</v>
      </c>
      <c r="D1777">
        <v>1</v>
      </c>
      <c r="E1777" s="43">
        <v>1935780.0000000002</v>
      </c>
      <c r="F1777" s="43">
        <v>879900</v>
      </c>
      <c r="G1777" s="44">
        <f t="shared" si="81"/>
        <v>0.54545454545454553</v>
      </c>
      <c r="H1777" s="45">
        <v>909900</v>
      </c>
      <c r="I1777" s="44">
        <f t="shared" si="82"/>
        <v>0.52995691659176147</v>
      </c>
      <c r="J1777" s="45">
        <v>959900</v>
      </c>
      <c r="K1777" s="44">
        <f t="shared" si="83"/>
        <v>0.50412753515378816</v>
      </c>
    </row>
    <row r="1778" spans="1:11" ht="15.75" customHeight="1">
      <c r="A1778" t="s">
        <v>10351</v>
      </c>
      <c r="B1778" t="s">
        <v>3320</v>
      </c>
      <c r="C1778" s="43">
        <v>20000</v>
      </c>
      <c r="D1778">
        <v>100</v>
      </c>
      <c r="E1778" s="43">
        <v>1935780.0000000002</v>
      </c>
      <c r="F1778" s="43">
        <v>879900</v>
      </c>
      <c r="G1778" s="44">
        <f t="shared" si="81"/>
        <v>0.54545454545454553</v>
      </c>
      <c r="H1778" s="45">
        <v>909900</v>
      </c>
      <c r="I1778" s="44">
        <f t="shared" si="82"/>
        <v>0.52995691659176147</v>
      </c>
      <c r="J1778" s="45">
        <v>959900</v>
      </c>
      <c r="K1778" s="44">
        <f t="shared" si="83"/>
        <v>0.50412753515378816</v>
      </c>
    </row>
    <row r="1779" spans="1:11" ht="15.75" customHeight="1">
      <c r="A1779" t="s">
        <v>10352</v>
      </c>
      <c r="B1779" t="s">
        <v>10353</v>
      </c>
      <c r="C1779" s="43">
        <v>30000</v>
      </c>
      <c r="D1779">
        <v>1</v>
      </c>
      <c r="E1779" s="43">
        <v>1935780.0000000002</v>
      </c>
      <c r="F1779" s="43">
        <v>879900</v>
      </c>
      <c r="G1779" s="44">
        <f t="shared" si="81"/>
        <v>0.54545454545454553</v>
      </c>
      <c r="H1779" s="45">
        <v>909900</v>
      </c>
      <c r="I1779" s="44">
        <f t="shared" si="82"/>
        <v>0.52995691659176147</v>
      </c>
      <c r="J1779" s="45">
        <v>959900</v>
      </c>
      <c r="K1779" s="44">
        <f t="shared" si="83"/>
        <v>0.50412753515378816</v>
      </c>
    </row>
    <row r="1780" spans="1:11">
      <c r="A1780" t="s">
        <v>10354</v>
      </c>
      <c r="B1780" t="s">
        <v>10355</v>
      </c>
      <c r="C1780" s="43">
        <v>30000</v>
      </c>
      <c r="D1780">
        <v>0</v>
      </c>
      <c r="E1780" s="43">
        <v>1935780.0000000002</v>
      </c>
      <c r="F1780" s="43">
        <v>879900</v>
      </c>
      <c r="G1780" s="44">
        <f t="shared" si="81"/>
        <v>0.54545454545454553</v>
      </c>
      <c r="H1780" s="45">
        <v>909900</v>
      </c>
      <c r="I1780" s="44">
        <f t="shared" si="82"/>
        <v>0.52995691659176147</v>
      </c>
      <c r="J1780" s="45">
        <v>959900</v>
      </c>
      <c r="K1780" s="44">
        <f t="shared" si="83"/>
        <v>0.50412753515378816</v>
      </c>
    </row>
    <row r="1781" spans="1:11">
      <c r="A1781" t="s">
        <v>10356</v>
      </c>
      <c r="B1781" t="s">
        <v>10357</v>
      </c>
      <c r="C1781" s="43">
        <v>30000</v>
      </c>
      <c r="D1781">
        <v>100</v>
      </c>
      <c r="E1781" s="43">
        <v>1935780.0000000002</v>
      </c>
      <c r="F1781" s="43">
        <v>879900</v>
      </c>
      <c r="G1781" s="44">
        <f t="shared" si="81"/>
        <v>0.54545454545454553</v>
      </c>
      <c r="H1781" s="45">
        <v>909900</v>
      </c>
      <c r="I1781" s="44">
        <f t="shared" si="82"/>
        <v>0.52995691659176147</v>
      </c>
      <c r="J1781" s="45">
        <v>959900</v>
      </c>
      <c r="K1781" s="44">
        <f t="shared" si="83"/>
        <v>0.50412753515378816</v>
      </c>
    </row>
    <row r="1782" spans="1:11" ht="15.75" customHeight="1">
      <c r="A1782" t="s">
        <v>10358</v>
      </c>
      <c r="B1782" t="s">
        <v>10359</v>
      </c>
      <c r="C1782" s="43">
        <v>140000</v>
      </c>
      <c r="D1782" t="s">
        <v>8592</v>
      </c>
      <c r="E1782" s="43">
        <v>1779800</v>
      </c>
      <c r="F1782" s="43">
        <v>889900</v>
      </c>
      <c r="G1782" s="44">
        <f t="shared" si="81"/>
        <v>0.5</v>
      </c>
      <c r="H1782" s="45">
        <v>919900</v>
      </c>
      <c r="I1782" s="44">
        <f t="shared" si="82"/>
        <v>0.48314417350264072</v>
      </c>
      <c r="J1782" s="45">
        <v>969900</v>
      </c>
      <c r="K1782" s="44">
        <f t="shared" si="83"/>
        <v>0.45505112934037528</v>
      </c>
    </row>
    <row r="1783" spans="1:11">
      <c r="A1783" t="s">
        <v>5336</v>
      </c>
      <c r="B1783" t="s">
        <v>10360</v>
      </c>
      <c r="C1783" s="43">
        <v>60000</v>
      </c>
      <c r="D1783">
        <v>100</v>
      </c>
      <c r="E1783" s="43">
        <v>1779800</v>
      </c>
      <c r="F1783" s="43">
        <v>889900</v>
      </c>
      <c r="G1783" s="44">
        <f t="shared" si="81"/>
        <v>0.5</v>
      </c>
      <c r="H1783" s="45">
        <v>919900</v>
      </c>
      <c r="I1783" s="44">
        <f t="shared" si="82"/>
        <v>0.48314417350264072</v>
      </c>
      <c r="J1783" s="45">
        <v>969900</v>
      </c>
      <c r="K1783" s="44">
        <f t="shared" si="83"/>
        <v>0.45505112934037528</v>
      </c>
    </row>
    <row r="1784" spans="1:11">
      <c r="A1784" t="s">
        <v>7049</v>
      </c>
      <c r="B1784" t="s">
        <v>10361</v>
      </c>
      <c r="C1784" s="43">
        <v>60000</v>
      </c>
      <c r="D1784">
        <v>100</v>
      </c>
      <c r="E1784" s="43">
        <v>1779800</v>
      </c>
      <c r="F1784" s="43">
        <v>889900</v>
      </c>
      <c r="G1784" s="44">
        <f t="shared" si="81"/>
        <v>0.5</v>
      </c>
      <c r="H1784" s="45">
        <v>919900</v>
      </c>
      <c r="I1784" s="44">
        <f t="shared" si="82"/>
        <v>0.48314417350264072</v>
      </c>
      <c r="J1784" s="45">
        <v>969900</v>
      </c>
      <c r="K1784" s="44">
        <f t="shared" si="83"/>
        <v>0.45505112934037528</v>
      </c>
    </row>
    <row r="1785" spans="1:11" ht="15.75" customHeight="1">
      <c r="A1785" t="s">
        <v>7047</v>
      </c>
      <c r="B1785" t="s">
        <v>10362</v>
      </c>
      <c r="C1785" s="43">
        <v>60000</v>
      </c>
      <c r="D1785">
        <v>100</v>
      </c>
      <c r="E1785" s="43">
        <v>1779800</v>
      </c>
      <c r="F1785" s="43">
        <v>889900</v>
      </c>
      <c r="G1785" s="44">
        <f t="shared" si="81"/>
        <v>0.5</v>
      </c>
      <c r="H1785" s="45">
        <v>919900</v>
      </c>
      <c r="I1785" s="44">
        <f t="shared" si="82"/>
        <v>0.48314417350264072</v>
      </c>
      <c r="J1785" s="45">
        <v>969900</v>
      </c>
      <c r="K1785" s="44">
        <f t="shared" si="83"/>
        <v>0.45505112934037528</v>
      </c>
    </row>
    <row r="1786" spans="1:11">
      <c r="A1786" t="s">
        <v>8195</v>
      </c>
      <c r="B1786" t="s">
        <v>8194</v>
      </c>
      <c r="C1786" s="43">
        <v>30000</v>
      </c>
      <c r="D1786">
        <v>0</v>
      </c>
      <c r="E1786" s="43">
        <v>1957780.0000000002</v>
      </c>
      <c r="F1786" s="43">
        <v>889900</v>
      </c>
      <c r="G1786" s="44">
        <f t="shared" si="81"/>
        <v>0.54545454545454553</v>
      </c>
      <c r="H1786" s="45">
        <v>919900</v>
      </c>
      <c r="I1786" s="44">
        <f t="shared" si="82"/>
        <v>0.53013106682058253</v>
      </c>
      <c r="J1786" s="45">
        <v>969900</v>
      </c>
      <c r="K1786" s="44">
        <f t="shared" si="83"/>
        <v>0.50459193576397765</v>
      </c>
    </row>
    <row r="1787" spans="1:11" ht="15.75" customHeight="1">
      <c r="A1787" t="s">
        <v>8046</v>
      </c>
      <c r="B1787" t="s">
        <v>8045</v>
      </c>
      <c r="C1787" s="43">
        <v>30000</v>
      </c>
      <c r="D1787">
        <v>45</v>
      </c>
      <c r="E1787" s="43">
        <v>1957780.0000000002</v>
      </c>
      <c r="F1787" s="43">
        <v>889900</v>
      </c>
      <c r="G1787" s="44">
        <f t="shared" si="81"/>
        <v>0.54545454545454553</v>
      </c>
      <c r="H1787" s="45">
        <v>919900</v>
      </c>
      <c r="I1787" s="44">
        <f t="shared" si="82"/>
        <v>0.53013106682058253</v>
      </c>
      <c r="J1787" s="45">
        <v>969900</v>
      </c>
      <c r="K1787" s="44">
        <f t="shared" si="83"/>
        <v>0.50459193576397765</v>
      </c>
    </row>
    <row r="1788" spans="1:11" ht="15.75" customHeight="1">
      <c r="A1788" t="s">
        <v>7577</v>
      </c>
      <c r="B1788" t="s">
        <v>7576</v>
      </c>
      <c r="C1788" s="43">
        <v>30000</v>
      </c>
      <c r="D1788">
        <v>0</v>
      </c>
      <c r="E1788" s="43">
        <v>1957780.0000000002</v>
      </c>
      <c r="F1788" s="43">
        <v>889900</v>
      </c>
      <c r="G1788" s="44">
        <f t="shared" si="81"/>
        <v>0.54545454545454553</v>
      </c>
      <c r="H1788" s="45">
        <v>919900</v>
      </c>
      <c r="I1788" s="44">
        <f t="shared" si="82"/>
        <v>0.53013106682058253</v>
      </c>
      <c r="J1788" s="45">
        <v>969900</v>
      </c>
      <c r="K1788" s="44">
        <f t="shared" si="83"/>
        <v>0.50459193576397765</v>
      </c>
    </row>
    <row r="1789" spans="1:11" ht="15.75" customHeight="1">
      <c r="A1789" t="s">
        <v>10363</v>
      </c>
      <c r="B1789" t="s">
        <v>10364</v>
      </c>
      <c r="C1789" s="43">
        <v>50000</v>
      </c>
      <c r="D1789">
        <v>100</v>
      </c>
      <c r="E1789" s="43">
        <v>1799800</v>
      </c>
      <c r="F1789" s="43">
        <v>899900</v>
      </c>
      <c r="G1789" s="44">
        <f t="shared" si="81"/>
        <v>0.5</v>
      </c>
      <c r="H1789" s="45">
        <v>929900</v>
      </c>
      <c r="I1789" s="44">
        <f t="shared" si="82"/>
        <v>0.48333148127569725</v>
      </c>
      <c r="J1789" s="45">
        <v>979900</v>
      </c>
      <c r="K1789" s="44">
        <f t="shared" si="83"/>
        <v>0.45555061673519281</v>
      </c>
    </row>
    <row r="1790" spans="1:11">
      <c r="A1790" t="s">
        <v>10365</v>
      </c>
      <c r="B1790" t="s">
        <v>2814</v>
      </c>
      <c r="C1790" s="43">
        <v>50000</v>
      </c>
      <c r="D1790">
        <v>100</v>
      </c>
      <c r="E1790" s="43">
        <v>1799800</v>
      </c>
      <c r="F1790" s="43">
        <v>899900</v>
      </c>
      <c r="G1790" s="44">
        <f t="shared" si="81"/>
        <v>0.5</v>
      </c>
      <c r="H1790" s="45">
        <v>929900</v>
      </c>
      <c r="I1790" s="44">
        <f t="shared" si="82"/>
        <v>0.48333148127569725</v>
      </c>
      <c r="J1790" s="45">
        <v>979900</v>
      </c>
      <c r="K1790" s="44">
        <f t="shared" si="83"/>
        <v>0.45555061673519281</v>
      </c>
    </row>
    <row r="1791" spans="1:11">
      <c r="A1791" t="s">
        <v>10366</v>
      </c>
      <c r="B1791" t="s">
        <v>2812</v>
      </c>
      <c r="C1791" s="43">
        <v>50000</v>
      </c>
      <c r="D1791">
        <v>100</v>
      </c>
      <c r="E1791" s="43">
        <v>1799800</v>
      </c>
      <c r="F1791" s="43">
        <v>899900</v>
      </c>
      <c r="G1791" s="44">
        <f t="shared" si="81"/>
        <v>0.5</v>
      </c>
      <c r="H1791" s="45">
        <v>929900</v>
      </c>
      <c r="I1791" s="44">
        <f t="shared" si="82"/>
        <v>0.48333148127569725</v>
      </c>
      <c r="J1791" s="45">
        <v>979900</v>
      </c>
      <c r="K1791" s="44">
        <f t="shared" si="83"/>
        <v>0.45555061673519281</v>
      </c>
    </row>
    <row r="1792" spans="1:11" ht="15.75" customHeight="1">
      <c r="A1792" t="s">
        <v>10367</v>
      </c>
      <c r="B1792" t="s">
        <v>2810</v>
      </c>
      <c r="C1792" s="43">
        <v>50000</v>
      </c>
      <c r="D1792">
        <v>100</v>
      </c>
      <c r="E1792" s="43">
        <v>1799800</v>
      </c>
      <c r="F1792" s="43">
        <v>899900</v>
      </c>
      <c r="G1792" s="44">
        <f t="shared" si="81"/>
        <v>0.5</v>
      </c>
      <c r="H1792" s="45">
        <v>929900</v>
      </c>
      <c r="I1792" s="44">
        <f t="shared" si="82"/>
        <v>0.48333148127569725</v>
      </c>
      <c r="J1792" s="45">
        <v>979900</v>
      </c>
      <c r="K1792" s="44">
        <f t="shared" si="83"/>
        <v>0.45555061673519281</v>
      </c>
    </row>
    <row r="1793" spans="1:11">
      <c r="A1793" t="s">
        <v>10368</v>
      </c>
      <c r="B1793" t="s">
        <v>10369</v>
      </c>
      <c r="C1793" s="43">
        <v>50000</v>
      </c>
      <c r="D1793">
        <v>100</v>
      </c>
      <c r="E1793" s="43">
        <v>1799800</v>
      </c>
      <c r="F1793" s="43">
        <v>899900</v>
      </c>
      <c r="G1793" s="44">
        <f t="shared" si="81"/>
        <v>0.5</v>
      </c>
      <c r="H1793" s="45">
        <v>929900</v>
      </c>
      <c r="I1793" s="44">
        <f t="shared" si="82"/>
        <v>0.48333148127569725</v>
      </c>
      <c r="J1793" s="45">
        <v>979900</v>
      </c>
      <c r="K1793" s="44">
        <f t="shared" si="83"/>
        <v>0.45555061673519281</v>
      </c>
    </row>
    <row r="1794" spans="1:11">
      <c r="A1794" t="s">
        <v>10370</v>
      </c>
      <c r="B1794" t="s">
        <v>10371</v>
      </c>
      <c r="C1794" s="43">
        <v>50000</v>
      </c>
      <c r="D1794">
        <v>100</v>
      </c>
      <c r="E1794" s="43">
        <v>1799800</v>
      </c>
      <c r="F1794" s="43">
        <v>899900</v>
      </c>
      <c r="G1794" s="44">
        <f t="shared" ref="G1794:G1857" si="84">1-(F1794/E1794)</f>
        <v>0.5</v>
      </c>
      <c r="H1794" s="45">
        <v>929900</v>
      </c>
      <c r="I1794" s="44">
        <f t="shared" ref="I1794:I1857" si="85">1-(H1794/E1794)</f>
        <v>0.48333148127569725</v>
      </c>
      <c r="J1794" s="45">
        <v>979900</v>
      </c>
      <c r="K1794" s="44">
        <f t="shared" ref="K1794:K1857" si="86">1-(J1794/E1794)</f>
        <v>0.45555061673519281</v>
      </c>
    </row>
    <row r="1795" spans="1:11" ht="15.75" customHeight="1">
      <c r="A1795" t="s">
        <v>10372</v>
      </c>
      <c r="B1795" t="s">
        <v>4692</v>
      </c>
      <c r="C1795" s="43">
        <v>140000</v>
      </c>
      <c r="D1795">
        <v>100</v>
      </c>
      <c r="E1795" s="43">
        <v>7599800</v>
      </c>
      <c r="F1795" s="43">
        <v>3799900</v>
      </c>
      <c r="G1795" s="44">
        <f t="shared" si="84"/>
        <v>0.5</v>
      </c>
      <c r="H1795" s="45">
        <v>3949900</v>
      </c>
      <c r="I1795" s="44">
        <f t="shared" si="85"/>
        <v>0.48026263849048656</v>
      </c>
      <c r="J1795" s="45">
        <v>4169900</v>
      </c>
      <c r="K1795" s="44">
        <f t="shared" si="86"/>
        <v>0.45131450827653363</v>
      </c>
    </row>
    <row r="1796" spans="1:11" ht="15.75" customHeight="1">
      <c r="A1796" t="s">
        <v>5485</v>
      </c>
      <c r="B1796" t="s">
        <v>10373</v>
      </c>
      <c r="C1796" s="43">
        <v>60000</v>
      </c>
      <c r="D1796">
        <v>100</v>
      </c>
      <c r="E1796" s="43">
        <v>1799800</v>
      </c>
      <c r="F1796" s="43">
        <v>899900</v>
      </c>
      <c r="G1796" s="44">
        <f t="shared" si="84"/>
        <v>0.5</v>
      </c>
      <c r="H1796" s="45">
        <v>929900</v>
      </c>
      <c r="I1796" s="44">
        <f t="shared" si="85"/>
        <v>0.48333148127569725</v>
      </c>
      <c r="J1796" s="45">
        <v>979900</v>
      </c>
      <c r="K1796" s="44">
        <f t="shared" si="86"/>
        <v>0.45555061673519281</v>
      </c>
    </row>
    <row r="1797" spans="1:11">
      <c r="A1797" t="s">
        <v>10374</v>
      </c>
      <c r="B1797" t="s">
        <v>10375</v>
      </c>
      <c r="C1797" s="43">
        <v>140000</v>
      </c>
      <c r="D1797">
        <v>100</v>
      </c>
      <c r="E1797" s="43">
        <v>1799800</v>
      </c>
      <c r="F1797" s="43">
        <v>899900</v>
      </c>
      <c r="G1797" s="44">
        <f t="shared" si="84"/>
        <v>0.5</v>
      </c>
      <c r="H1797" s="45">
        <v>929900</v>
      </c>
      <c r="I1797" s="44">
        <f t="shared" si="85"/>
        <v>0.48333148127569725</v>
      </c>
      <c r="J1797" s="45">
        <v>979900</v>
      </c>
      <c r="K1797" s="44">
        <f t="shared" si="86"/>
        <v>0.45555061673519281</v>
      </c>
    </row>
    <row r="1798" spans="1:11">
      <c r="A1798" t="s">
        <v>5483</v>
      </c>
      <c r="B1798" t="s">
        <v>10376</v>
      </c>
      <c r="C1798" s="43">
        <v>60000</v>
      </c>
      <c r="D1798">
        <v>100</v>
      </c>
      <c r="E1798" s="43">
        <v>1799800</v>
      </c>
      <c r="F1798" s="43">
        <v>899900</v>
      </c>
      <c r="G1798" s="44">
        <f t="shared" si="84"/>
        <v>0.5</v>
      </c>
      <c r="H1798" s="45">
        <v>929900</v>
      </c>
      <c r="I1798" s="44">
        <f t="shared" si="85"/>
        <v>0.48333148127569725</v>
      </c>
      <c r="J1798" s="45">
        <v>979900</v>
      </c>
      <c r="K1798" s="44">
        <f t="shared" si="86"/>
        <v>0.45555061673519281</v>
      </c>
    </row>
    <row r="1799" spans="1:11">
      <c r="A1799" t="s">
        <v>5481</v>
      </c>
      <c r="B1799" t="s">
        <v>10377</v>
      </c>
      <c r="C1799" s="43">
        <v>60000</v>
      </c>
      <c r="D1799">
        <v>100</v>
      </c>
      <c r="E1799" s="43">
        <v>1799800</v>
      </c>
      <c r="F1799" s="43">
        <v>899900</v>
      </c>
      <c r="G1799" s="44">
        <f t="shared" si="84"/>
        <v>0.5</v>
      </c>
      <c r="H1799" s="45">
        <v>929900</v>
      </c>
      <c r="I1799" s="44">
        <f t="shared" si="85"/>
        <v>0.48333148127569725</v>
      </c>
      <c r="J1799" s="45">
        <v>979900</v>
      </c>
      <c r="K1799" s="44">
        <f t="shared" si="86"/>
        <v>0.45555061673519281</v>
      </c>
    </row>
    <row r="1800" spans="1:11">
      <c r="A1800" t="s">
        <v>5479</v>
      </c>
      <c r="B1800" t="s">
        <v>10378</v>
      </c>
      <c r="C1800" s="43">
        <v>60000</v>
      </c>
      <c r="D1800">
        <v>100</v>
      </c>
      <c r="E1800" s="43">
        <v>1799800</v>
      </c>
      <c r="F1800" s="43">
        <v>899900</v>
      </c>
      <c r="G1800" s="44">
        <f t="shared" si="84"/>
        <v>0.5</v>
      </c>
      <c r="H1800" s="45">
        <v>929900</v>
      </c>
      <c r="I1800" s="44">
        <f t="shared" si="85"/>
        <v>0.48333148127569725</v>
      </c>
      <c r="J1800" s="45">
        <v>979900</v>
      </c>
      <c r="K1800" s="44">
        <f t="shared" si="86"/>
        <v>0.45555061673519281</v>
      </c>
    </row>
    <row r="1801" spans="1:11" ht="15.75" customHeight="1">
      <c r="A1801" t="s">
        <v>5487</v>
      </c>
      <c r="B1801" t="s">
        <v>10379</v>
      </c>
      <c r="C1801" s="43">
        <v>60000</v>
      </c>
      <c r="D1801">
        <v>100</v>
      </c>
      <c r="E1801" s="43">
        <v>1799800</v>
      </c>
      <c r="F1801" s="43">
        <v>899900</v>
      </c>
      <c r="G1801" s="44">
        <f t="shared" si="84"/>
        <v>0.5</v>
      </c>
      <c r="H1801" s="45">
        <v>929900</v>
      </c>
      <c r="I1801" s="44">
        <f t="shared" si="85"/>
        <v>0.48333148127569725</v>
      </c>
      <c r="J1801" s="45">
        <v>979900</v>
      </c>
      <c r="K1801" s="44">
        <f t="shared" si="86"/>
        <v>0.45555061673519281</v>
      </c>
    </row>
    <row r="1802" spans="1:11" ht="15.75" customHeight="1">
      <c r="A1802" t="s">
        <v>5489</v>
      </c>
      <c r="B1802" t="s">
        <v>10380</v>
      </c>
      <c r="C1802" s="43">
        <v>60000</v>
      </c>
      <c r="D1802">
        <v>100</v>
      </c>
      <c r="E1802" s="43">
        <v>1799800</v>
      </c>
      <c r="F1802" s="43">
        <v>899900</v>
      </c>
      <c r="G1802" s="44">
        <f t="shared" si="84"/>
        <v>0.5</v>
      </c>
      <c r="H1802" s="45">
        <v>929900</v>
      </c>
      <c r="I1802" s="44">
        <f t="shared" si="85"/>
        <v>0.48333148127569725</v>
      </c>
      <c r="J1802" s="45">
        <v>979900</v>
      </c>
      <c r="K1802" s="44">
        <f t="shared" si="86"/>
        <v>0.45555061673519281</v>
      </c>
    </row>
    <row r="1803" spans="1:11">
      <c r="A1803" t="s">
        <v>10381</v>
      </c>
      <c r="B1803" t="s">
        <v>10382</v>
      </c>
      <c r="C1803" s="43">
        <v>140000</v>
      </c>
      <c r="D1803">
        <v>100</v>
      </c>
      <c r="E1803" s="43">
        <v>1799800</v>
      </c>
      <c r="F1803" s="43">
        <v>899900</v>
      </c>
      <c r="G1803" s="44">
        <f t="shared" si="84"/>
        <v>0.5</v>
      </c>
      <c r="H1803" s="45">
        <v>929900</v>
      </c>
      <c r="I1803" s="44">
        <f t="shared" si="85"/>
        <v>0.48333148127569725</v>
      </c>
      <c r="J1803" s="45">
        <v>979900</v>
      </c>
      <c r="K1803" s="44">
        <f t="shared" si="86"/>
        <v>0.45555061673519281</v>
      </c>
    </row>
    <row r="1804" spans="1:11">
      <c r="A1804" t="s">
        <v>10383</v>
      </c>
      <c r="B1804" t="s">
        <v>10384</v>
      </c>
      <c r="C1804" s="43">
        <v>140000</v>
      </c>
      <c r="D1804">
        <v>0</v>
      </c>
      <c r="E1804" s="43">
        <v>1799800</v>
      </c>
      <c r="F1804" s="43">
        <v>899900</v>
      </c>
      <c r="G1804" s="44">
        <f t="shared" si="84"/>
        <v>0.5</v>
      </c>
      <c r="H1804" s="45">
        <v>929900</v>
      </c>
      <c r="I1804" s="44">
        <f t="shared" si="85"/>
        <v>0.48333148127569725</v>
      </c>
      <c r="J1804" s="45">
        <v>979900</v>
      </c>
      <c r="K1804" s="44">
        <f t="shared" si="86"/>
        <v>0.45555061673519281</v>
      </c>
    </row>
    <row r="1805" spans="1:11">
      <c r="A1805" t="s">
        <v>10385</v>
      </c>
      <c r="B1805" t="s">
        <v>10386</v>
      </c>
      <c r="C1805" s="43">
        <v>140000</v>
      </c>
      <c r="D1805">
        <v>0</v>
      </c>
      <c r="E1805" s="43">
        <v>1799800</v>
      </c>
      <c r="F1805" s="43">
        <v>899900</v>
      </c>
      <c r="G1805" s="44">
        <f t="shared" si="84"/>
        <v>0.5</v>
      </c>
      <c r="H1805" s="45">
        <v>929900</v>
      </c>
      <c r="I1805" s="44">
        <f t="shared" si="85"/>
        <v>0.48333148127569725</v>
      </c>
      <c r="J1805" s="45">
        <v>979900</v>
      </c>
      <c r="K1805" s="44">
        <f t="shared" si="86"/>
        <v>0.45555061673519281</v>
      </c>
    </row>
    <row r="1806" spans="1:11">
      <c r="A1806" t="s">
        <v>10387</v>
      </c>
      <c r="B1806" t="s">
        <v>10388</v>
      </c>
      <c r="C1806" s="43">
        <v>140000</v>
      </c>
      <c r="D1806">
        <v>30</v>
      </c>
      <c r="E1806" s="43">
        <v>1799800</v>
      </c>
      <c r="F1806" s="43">
        <v>899900</v>
      </c>
      <c r="G1806" s="44">
        <f t="shared" si="84"/>
        <v>0.5</v>
      </c>
      <c r="H1806" s="45">
        <v>929900</v>
      </c>
      <c r="I1806" s="44">
        <f t="shared" si="85"/>
        <v>0.48333148127569725</v>
      </c>
      <c r="J1806" s="45">
        <v>979900</v>
      </c>
      <c r="K1806" s="44">
        <f t="shared" si="86"/>
        <v>0.45555061673519281</v>
      </c>
    </row>
    <row r="1807" spans="1:11">
      <c r="A1807" t="s">
        <v>10389</v>
      </c>
      <c r="B1807" t="s">
        <v>10390</v>
      </c>
      <c r="C1807" s="43">
        <v>140000</v>
      </c>
      <c r="D1807">
        <v>10</v>
      </c>
      <c r="E1807" s="43">
        <v>1799800</v>
      </c>
      <c r="F1807" s="43">
        <v>899900</v>
      </c>
      <c r="G1807" s="44">
        <f t="shared" si="84"/>
        <v>0.5</v>
      </c>
      <c r="H1807" s="45">
        <v>929900</v>
      </c>
      <c r="I1807" s="44">
        <f t="shared" si="85"/>
        <v>0.48333148127569725</v>
      </c>
      <c r="J1807" s="45">
        <v>979900</v>
      </c>
      <c r="K1807" s="44">
        <f t="shared" si="86"/>
        <v>0.45555061673519281</v>
      </c>
    </row>
    <row r="1808" spans="1:11">
      <c r="A1808" t="s">
        <v>10391</v>
      </c>
      <c r="B1808" t="s">
        <v>10392</v>
      </c>
      <c r="C1808" s="43">
        <v>140000</v>
      </c>
      <c r="D1808">
        <v>0</v>
      </c>
      <c r="E1808" s="43">
        <v>1799800</v>
      </c>
      <c r="F1808" s="43">
        <v>899900</v>
      </c>
      <c r="G1808" s="44">
        <f t="shared" si="84"/>
        <v>0.5</v>
      </c>
      <c r="H1808" s="45">
        <v>929900</v>
      </c>
      <c r="I1808" s="44">
        <f t="shared" si="85"/>
        <v>0.48333148127569725</v>
      </c>
      <c r="J1808" s="45">
        <v>979900</v>
      </c>
      <c r="K1808" s="44">
        <f t="shared" si="86"/>
        <v>0.45555061673519281</v>
      </c>
    </row>
    <row r="1809" spans="1:11" ht="15.75" customHeight="1">
      <c r="A1809" t="s">
        <v>10393</v>
      </c>
      <c r="B1809" t="s">
        <v>10394</v>
      </c>
      <c r="C1809" s="43">
        <v>140000</v>
      </c>
      <c r="D1809" t="s">
        <v>8592</v>
      </c>
      <c r="E1809" s="43">
        <v>1799800</v>
      </c>
      <c r="F1809" s="43">
        <v>899900</v>
      </c>
      <c r="G1809" s="44">
        <f t="shared" si="84"/>
        <v>0.5</v>
      </c>
      <c r="H1809" s="45">
        <v>929900</v>
      </c>
      <c r="I1809" s="44">
        <f t="shared" si="85"/>
        <v>0.48333148127569725</v>
      </c>
      <c r="J1809" s="45">
        <v>979900</v>
      </c>
      <c r="K1809" s="44">
        <f t="shared" si="86"/>
        <v>0.45555061673519281</v>
      </c>
    </row>
    <row r="1810" spans="1:11" ht="15.75" customHeight="1">
      <c r="A1810" t="s">
        <v>5322</v>
      </c>
      <c r="B1810" t="s">
        <v>10395</v>
      </c>
      <c r="C1810" s="43">
        <v>60000</v>
      </c>
      <c r="D1810" t="s">
        <v>8592</v>
      </c>
      <c r="E1810" s="43">
        <v>1799800</v>
      </c>
      <c r="F1810" s="43">
        <v>899900</v>
      </c>
      <c r="G1810" s="44">
        <f t="shared" si="84"/>
        <v>0.5</v>
      </c>
      <c r="H1810" s="45">
        <v>929900</v>
      </c>
      <c r="I1810" s="44">
        <f t="shared" si="85"/>
        <v>0.48333148127569725</v>
      </c>
      <c r="J1810" s="45">
        <v>979900</v>
      </c>
      <c r="K1810" s="44">
        <f t="shared" si="86"/>
        <v>0.45555061673519281</v>
      </c>
    </row>
    <row r="1811" spans="1:11" ht="15.75" customHeight="1">
      <c r="A1811" t="s">
        <v>5511</v>
      </c>
      <c r="B1811" t="s">
        <v>10396</v>
      </c>
      <c r="C1811" s="43">
        <v>60000</v>
      </c>
      <c r="D1811" t="s">
        <v>8592</v>
      </c>
      <c r="E1811" s="43">
        <v>1799800</v>
      </c>
      <c r="F1811" s="43">
        <v>899900</v>
      </c>
      <c r="G1811" s="44">
        <f t="shared" si="84"/>
        <v>0.5</v>
      </c>
      <c r="H1811" s="45">
        <v>929900</v>
      </c>
      <c r="I1811" s="44">
        <f t="shared" si="85"/>
        <v>0.48333148127569725</v>
      </c>
      <c r="J1811" s="45">
        <v>979900</v>
      </c>
      <c r="K1811" s="44">
        <f t="shared" si="86"/>
        <v>0.45555061673519281</v>
      </c>
    </row>
    <row r="1812" spans="1:11" ht="15.75" customHeight="1">
      <c r="A1812" t="s">
        <v>5525</v>
      </c>
      <c r="B1812" t="s">
        <v>10397</v>
      </c>
      <c r="C1812" s="43">
        <v>60000</v>
      </c>
      <c r="D1812" t="s">
        <v>8592</v>
      </c>
      <c r="E1812" s="43">
        <v>1799800</v>
      </c>
      <c r="F1812" s="43">
        <v>899900</v>
      </c>
      <c r="G1812" s="44">
        <f t="shared" si="84"/>
        <v>0.5</v>
      </c>
      <c r="H1812" s="45">
        <v>929900</v>
      </c>
      <c r="I1812" s="44">
        <f t="shared" si="85"/>
        <v>0.48333148127569725</v>
      </c>
      <c r="J1812" s="45">
        <v>979900</v>
      </c>
      <c r="K1812" s="44">
        <f t="shared" si="86"/>
        <v>0.45555061673519281</v>
      </c>
    </row>
    <row r="1813" spans="1:11" ht="15.75" customHeight="1">
      <c r="A1813" t="s">
        <v>5324</v>
      </c>
      <c r="B1813" t="s">
        <v>10398</v>
      </c>
      <c r="C1813" s="43">
        <v>60000</v>
      </c>
      <c r="D1813" t="s">
        <v>8592</v>
      </c>
      <c r="E1813" s="43">
        <v>1799800</v>
      </c>
      <c r="F1813" s="43">
        <v>899900</v>
      </c>
      <c r="G1813" s="44">
        <f t="shared" si="84"/>
        <v>0.5</v>
      </c>
      <c r="H1813" s="45">
        <v>929900</v>
      </c>
      <c r="I1813" s="44">
        <f t="shared" si="85"/>
        <v>0.48333148127569725</v>
      </c>
      <c r="J1813" s="45">
        <v>979900</v>
      </c>
      <c r="K1813" s="44">
        <f t="shared" si="86"/>
        <v>0.45555061673519281</v>
      </c>
    </row>
    <row r="1814" spans="1:11">
      <c r="A1814" t="s">
        <v>5509</v>
      </c>
      <c r="B1814" t="s">
        <v>10399</v>
      </c>
      <c r="C1814" s="43">
        <v>60000</v>
      </c>
      <c r="D1814">
        <v>100</v>
      </c>
      <c r="E1814" s="43">
        <v>1799800</v>
      </c>
      <c r="F1814" s="43">
        <v>899900</v>
      </c>
      <c r="G1814" s="44">
        <f t="shared" si="84"/>
        <v>0.5</v>
      </c>
      <c r="H1814" s="45">
        <v>929900</v>
      </c>
      <c r="I1814" s="44">
        <f t="shared" si="85"/>
        <v>0.48333148127569725</v>
      </c>
      <c r="J1814" s="45">
        <v>979900</v>
      </c>
      <c r="K1814" s="44">
        <f t="shared" si="86"/>
        <v>0.45555061673519281</v>
      </c>
    </row>
    <row r="1815" spans="1:11" ht="15.75" customHeight="1">
      <c r="A1815" t="s">
        <v>5326</v>
      </c>
      <c r="B1815" t="s">
        <v>10400</v>
      </c>
      <c r="C1815" s="43">
        <v>60000</v>
      </c>
      <c r="D1815">
        <v>100</v>
      </c>
      <c r="E1815" s="43">
        <v>1799800</v>
      </c>
      <c r="F1815" s="43">
        <v>899900</v>
      </c>
      <c r="G1815" s="44">
        <f t="shared" si="84"/>
        <v>0.5</v>
      </c>
      <c r="H1815" s="45">
        <v>929900</v>
      </c>
      <c r="I1815" s="44">
        <f t="shared" si="85"/>
        <v>0.48333148127569725</v>
      </c>
      <c r="J1815" s="45">
        <v>979900</v>
      </c>
      <c r="K1815" s="44">
        <f t="shared" si="86"/>
        <v>0.45555061673519281</v>
      </c>
    </row>
    <row r="1816" spans="1:11" ht="15.75" customHeight="1">
      <c r="A1816" t="s">
        <v>5314</v>
      </c>
      <c r="B1816" t="s">
        <v>10401</v>
      </c>
      <c r="C1816" s="43">
        <v>60000</v>
      </c>
      <c r="D1816">
        <v>100</v>
      </c>
      <c r="E1816" s="43">
        <v>1799800</v>
      </c>
      <c r="F1816" s="43">
        <v>899900</v>
      </c>
      <c r="G1816" s="44">
        <f t="shared" si="84"/>
        <v>0.5</v>
      </c>
      <c r="H1816" s="45">
        <v>929900</v>
      </c>
      <c r="I1816" s="44">
        <f t="shared" si="85"/>
        <v>0.48333148127569725</v>
      </c>
      <c r="J1816" s="45">
        <v>979900</v>
      </c>
      <c r="K1816" s="44">
        <f t="shared" si="86"/>
        <v>0.45555061673519281</v>
      </c>
    </row>
    <row r="1817" spans="1:11" ht="15.75" customHeight="1">
      <c r="A1817" t="s">
        <v>10402</v>
      </c>
      <c r="B1817" t="s">
        <v>10403</v>
      </c>
      <c r="C1817" s="43">
        <v>40000</v>
      </c>
      <c r="D1817">
        <v>100</v>
      </c>
      <c r="E1817" s="43">
        <v>1979780.0000000002</v>
      </c>
      <c r="F1817" s="43">
        <v>899900</v>
      </c>
      <c r="G1817" s="44">
        <f t="shared" si="84"/>
        <v>0.54545454545454553</v>
      </c>
      <c r="H1817" s="45">
        <v>929900</v>
      </c>
      <c r="I1817" s="44">
        <f t="shared" si="85"/>
        <v>0.53030134661427031</v>
      </c>
      <c r="J1817" s="45">
        <v>979900</v>
      </c>
      <c r="K1817" s="44">
        <f t="shared" si="86"/>
        <v>0.50504601521381165</v>
      </c>
    </row>
    <row r="1818" spans="1:11">
      <c r="A1818" t="s">
        <v>10404</v>
      </c>
      <c r="B1818" t="s">
        <v>10405</v>
      </c>
      <c r="C1818" s="43">
        <v>40000</v>
      </c>
      <c r="D1818">
        <v>100</v>
      </c>
      <c r="E1818" s="43">
        <v>1979780.0000000002</v>
      </c>
      <c r="F1818" s="43">
        <v>899900</v>
      </c>
      <c r="G1818" s="44">
        <f t="shared" si="84"/>
        <v>0.54545454545454553</v>
      </c>
      <c r="H1818" s="45">
        <v>929900</v>
      </c>
      <c r="I1818" s="44">
        <f t="shared" si="85"/>
        <v>0.53030134661427031</v>
      </c>
      <c r="J1818" s="45">
        <v>979900</v>
      </c>
      <c r="K1818" s="44">
        <f t="shared" si="86"/>
        <v>0.50504601521381165</v>
      </c>
    </row>
    <row r="1819" spans="1:11">
      <c r="A1819" t="s">
        <v>10406</v>
      </c>
      <c r="B1819" t="s">
        <v>10407</v>
      </c>
      <c r="C1819" s="43">
        <v>40000</v>
      </c>
      <c r="D1819">
        <v>100</v>
      </c>
      <c r="E1819" s="43">
        <v>1979780.0000000002</v>
      </c>
      <c r="F1819" s="43">
        <v>899900</v>
      </c>
      <c r="G1819" s="44">
        <f t="shared" si="84"/>
        <v>0.54545454545454553</v>
      </c>
      <c r="H1819" s="45">
        <v>929900</v>
      </c>
      <c r="I1819" s="44">
        <f t="shared" si="85"/>
        <v>0.53030134661427031</v>
      </c>
      <c r="J1819" s="45">
        <v>979900</v>
      </c>
      <c r="K1819" s="44">
        <f t="shared" si="86"/>
        <v>0.50504601521381165</v>
      </c>
    </row>
    <row r="1820" spans="1:11">
      <c r="A1820" t="s">
        <v>10408</v>
      </c>
      <c r="B1820" t="s">
        <v>10409</v>
      </c>
      <c r="C1820" s="43">
        <v>40000</v>
      </c>
      <c r="D1820">
        <v>100</v>
      </c>
      <c r="E1820" s="43">
        <v>1979780.0000000002</v>
      </c>
      <c r="F1820" s="43">
        <v>899900</v>
      </c>
      <c r="G1820" s="44">
        <f t="shared" si="84"/>
        <v>0.54545454545454553</v>
      </c>
      <c r="H1820" s="45">
        <v>929900</v>
      </c>
      <c r="I1820" s="44">
        <f t="shared" si="85"/>
        <v>0.53030134661427031</v>
      </c>
      <c r="J1820" s="45">
        <v>979900</v>
      </c>
      <c r="K1820" s="44">
        <f t="shared" si="86"/>
        <v>0.50504601521381165</v>
      </c>
    </row>
    <row r="1821" spans="1:11" ht="15.75" customHeight="1">
      <c r="A1821" t="s">
        <v>10410</v>
      </c>
      <c r="B1821" t="s">
        <v>10411</v>
      </c>
      <c r="C1821" s="43">
        <v>30000</v>
      </c>
      <c r="D1821">
        <v>100</v>
      </c>
      <c r="E1821" s="43">
        <v>1979780.0000000002</v>
      </c>
      <c r="F1821" s="43">
        <v>899900</v>
      </c>
      <c r="G1821" s="44">
        <f t="shared" si="84"/>
        <v>0.54545454545454553</v>
      </c>
      <c r="H1821" s="45">
        <v>929900</v>
      </c>
      <c r="I1821" s="44">
        <f t="shared" si="85"/>
        <v>0.53030134661427031</v>
      </c>
      <c r="J1821" s="45">
        <v>979900</v>
      </c>
      <c r="K1821" s="44">
        <f t="shared" si="86"/>
        <v>0.50504601521381165</v>
      </c>
    </row>
    <row r="1822" spans="1:11" ht="15.75" customHeight="1">
      <c r="A1822" t="s">
        <v>10412</v>
      </c>
      <c r="B1822" t="s">
        <v>10413</v>
      </c>
      <c r="C1822" s="43">
        <v>30000</v>
      </c>
      <c r="D1822">
        <v>100</v>
      </c>
      <c r="E1822" s="43">
        <v>1979780.0000000002</v>
      </c>
      <c r="F1822" s="43">
        <v>899900</v>
      </c>
      <c r="G1822" s="44">
        <f t="shared" si="84"/>
        <v>0.54545454545454553</v>
      </c>
      <c r="H1822" s="45">
        <v>929900</v>
      </c>
      <c r="I1822" s="44">
        <f t="shared" si="85"/>
        <v>0.53030134661427031</v>
      </c>
      <c r="J1822" s="45">
        <v>979900</v>
      </c>
      <c r="K1822" s="44">
        <f t="shared" si="86"/>
        <v>0.50504601521381165</v>
      </c>
    </row>
    <row r="1823" spans="1:11" ht="15.75" customHeight="1">
      <c r="A1823" t="s">
        <v>10414</v>
      </c>
      <c r="B1823" t="s">
        <v>10415</v>
      </c>
      <c r="C1823" s="43">
        <v>50000</v>
      </c>
      <c r="D1823">
        <v>0</v>
      </c>
      <c r="E1823" s="43">
        <v>1799800</v>
      </c>
      <c r="F1823" s="43">
        <v>899900</v>
      </c>
      <c r="G1823" s="44">
        <f t="shared" si="84"/>
        <v>0.5</v>
      </c>
      <c r="H1823" s="45">
        <v>929900</v>
      </c>
      <c r="I1823" s="44">
        <f t="shared" si="85"/>
        <v>0.48333148127569725</v>
      </c>
      <c r="J1823" s="45">
        <v>979900</v>
      </c>
      <c r="K1823" s="44">
        <f t="shared" si="86"/>
        <v>0.45555061673519281</v>
      </c>
    </row>
    <row r="1824" spans="1:11" ht="15.75" customHeight="1">
      <c r="A1824" t="s">
        <v>10416</v>
      </c>
      <c r="B1824" t="s">
        <v>10417</v>
      </c>
      <c r="C1824" s="43">
        <v>50000</v>
      </c>
      <c r="D1824">
        <v>0</v>
      </c>
      <c r="E1824" s="43">
        <v>1799800</v>
      </c>
      <c r="F1824" s="43">
        <v>899900</v>
      </c>
      <c r="G1824" s="44">
        <f t="shared" si="84"/>
        <v>0.5</v>
      </c>
      <c r="H1824" s="45">
        <v>929900</v>
      </c>
      <c r="I1824" s="44">
        <f t="shared" si="85"/>
        <v>0.48333148127569725</v>
      </c>
      <c r="J1824" s="45">
        <v>979900</v>
      </c>
      <c r="K1824" s="44">
        <f t="shared" si="86"/>
        <v>0.45555061673519281</v>
      </c>
    </row>
    <row r="1825" spans="1:11">
      <c r="A1825" t="s">
        <v>10418</v>
      </c>
      <c r="B1825" t="s">
        <v>10419</v>
      </c>
      <c r="C1825" s="43">
        <v>50000</v>
      </c>
      <c r="D1825">
        <v>0</v>
      </c>
      <c r="E1825" s="43">
        <v>1799800</v>
      </c>
      <c r="F1825" s="43">
        <v>899900</v>
      </c>
      <c r="G1825" s="44">
        <f t="shared" si="84"/>
        <v>0.5</v>
      </c>
      <c r="H1825" s="45">
        <v>929900</v>
      </c>
      <c r="I1825" s="44">
        <f t="shared" si="85"/>
        <v>0.48333148127569725</v>
      </c>
      <c r="J1825" s="45">
        <v>979900</v>
      </c>
      <c r="K1825" s="44">
        <f t="shared" si="86"/>
        <v>0.45555061673519281</v>
      </c>
    </row>
    <row r="1826" spans="1:11">
      <c r="A1826" t="s">
        <v>10420</v>
      </c>
      <c r="B1826" t="s">
        <v>10421</v>
      </c>
      <c r="C1826" s="43">
        <v>50000</v>
      </c>
      <c r="D1826">
        <v>0</v>
      </c>
      <c r="E1826" s="43">
        <v>1799800</v>
      </c>
      <c r="F1826" s="43">
        <v>899900</v>
      </c>
      <c r="G1826" s="44">
        <f t="shared" si="84"/>
        <v>0.5</v>
      </c>
      <c r="H1826" s="45">
        <v>929900</v>
      </c>
      <c r="I1826" s="44">
        <f t="shared" si="85"/>
        <v>0.48333148127569725</v>
      </c>
      <c r="J1826" s="45">
        <v>979900</v>
      </c>
      <c r="K1826" s="44">
        <f t="shared" si="86"/>
        <v>0.45555061673519281</v>
      </c>
    </row>
    <row r="1827" spans="1:11" ht="15.75" customHeight="1">
      <c r="A1827" t="s">
        <v>10422</v>
      </c>
      <c r="B1827" t="s">
        <v>10423</v>
      </c>
      <c r="C1827" s="43">
        <v>50000</v>
      </c>
      <c r="D1827">
        <v>0</v>
      </c>
      <c r="E1827" s="43">
        <v>1799800</v>
      </c>
      <c r="F1827" s="43">
        <v>899900</v>
      </c>
      <c r="G1827" s="44">
        <f t="shared" si="84"/>
        <v>0.5</v>
      </c>
      <c r="H1827" s="45">
        <v>929900</v>
      </c>
      <c r="I1827" s="44">
        <f t="shared" si="85"/>
        <v>0.48333148127569725</v>
      </c>
      <c r="J1827" s="45">
        <v>979900</v>
      </c>
      <c r="K1827" s="44">
        <f t="shared" si="86"/>
        <v>0.45555061673519281</v>
      </c>
    </row>
    <row r="1828" spans="1:11" ht="15.75" customHeight="1">
      <c r="A1828" t="s">
        <v>10424</v>
      </c>
      <c r="B1828" t="s">
        <v>10425</v>
      </c>
      <c r="C1828" s="43">
        <v>50000</v>
      </c>
      <c r="D1828">
        <v>0</v>
      </c>
      <c r="E1828" s="43">
        <v>1799800</v>
      </c>
      <c r="F1828" s="43">
        <v>899900</v>
      </c>
      <c r="G1828" s="44">
        <f t="shared" si="84"/>
        <v>0.5</v>
      </c>
      <c r="H1828" s="45">
        <v>929900</v>
      </c>
      <c r="I1828" s="44">
        <f t="shared" si="85"/>
        <v>0.48333148127569725</v>
      </c>
      <c r="J1828" s="45">
        <v>979900</v>
      </c>
      <c r="K1828" s="44">
        <f t="shared" si="86"/>
        <v>0.45555061673519281</v>
      </c>
    </row>
    <row r="1829" spans="1:11" ht="15.75" customHeight="1">
      <c r="A1829" t="s">
        <v>10426</v>
      </c>
      <c r="B1829" t="s">
        <v>10427</v>
      </c>
      <c r="C1829" s="43">
        <v>50000</v>
      </c>
      <c r="D1829">
        <v>0</v>
      </c>
      <c r="E1829" s="43">
        <v>1799800</v>
      </c>
      <c r="F1829" s="43">
        <v>899900</v>
      </c>
      <c r="G1829" s="44">
        <f t="shared" si="84"/>
        <v>0.5</v>
      </c>
      <c r="H1829" s="45">
        <v>929900</v>
      </c>
      <c r="I1829" s="44">
        <f t="shared" si="85"/>
        <v>0.48333148127569725</v>
      </c>
      <c r="J1829" s="45">
        <v>979900</v>
      </c>
      <c r="K1829" s="44">
        <f t="shared" si="86"/>
        <v>0.45555061673519281</v>
      </c>
    </row>
    <row r="1830" spans="1:11">
      <c r="A1830" t="s">
        <v>5830</v>
      </c>
      <c r="B1830" t="s">
        <v>5829</v>
      </c>
      <c r="C1830" s="43">
        <v>30000</v>
      </c>
      <c r="D1830">
        <v>100</v>
      </c>
      <c r="E1830" s="43">
        <v>1979780.0000000002</v>
      </c>
      <c r="F1830" s="43">
        <v>899900</v>
      </c>
      <c r="G1830" s="44">
        <f t="shared" si="84"/>
        <v>0.54545454545454553</v>
      </c>
      <c r="H1830" s="45">
        <v>929900</v>
      </c>
      <c r="I1830" s="44">
        <f t="shared" si="85"/>
        <v>0.53030134661427031</v>
      </c>
      <c r="J1830" s="45">
        <v>979900</v>
      </c>
      <c r="K1830" s="44">
        <f t="shared" si="86"/>
        <v>0.50504601521381165</v>
      </c>
    </row>
    <row r="1831" spans="1:11">
      <c r="A1831" t="s">
        <v>10428</v>
      </c>
      <c r="B1831" t="s">
        <v>10429</v>
      </c>
      <c r="C1831" s="43">
        <v>30000</v>
      </c>
      <c r="D1831">
        <v>5</v>
      </c>
      <c r="E1831" s="43">
        <v>1979780.0000000002</v>
      </c>
      <c r="F1831" s="43">
        <v>899900</v>
      </c>
      <c r="G1831" s="44">
        <f t="shared" si="84"/>
        <v>0.54545454545454553</v>
      </c>
      <c r="H1831" s="45">
        <v>929900</v>
      </c>
      <c r="I1831" s="44">
        <f t="shared" si="85"/>
        <v>0.53030134661427031</v>
      </c>
      <c r="J1831" s="45">
        <v>979900</v>
      </c>
      <c r="K1831" s="44">
        <f t="shared" si="86"/>
        <v>0.50504601521381165</v>
      </c>
    </row>
    <row r="1832" spans="1:11">
      <c r="A1832" t="s">
        <v>8187</v>
      </c>
      <c r="B1832" t="s">
        <v>8186</v>
      </c>
      <c r="C1832" s="43">
        <v>30000</v>
      </c>
      <c r="D1832">
        <v>0</v>
      </c>
      <c r="E1832" s="43">
        <v>1979780.0000000002</v>
      </c>
      <c r="F1832" s="43">
        <v>899900</v>
      </c>
      <c r="G1832" s="44">
        <f t="shared" si="84"/>
        <v>0.54545454545454553</v>
      </c>
      <c r="H1832" s="45">
        <v>929900</v>
      </c>
      <c r="I1832" s="44">
        <f t="shared" si="85"/>
        <v>0.53030134661427031</v>
      </c>
      <c r="J1832" s="45">
        <v>979900</v>
      </c>
      <c r="K1832" s="44">
        <f t="shared" si="86"/>
        <v>0.50504601521381165</v>
      </c>
    </row>
    <row r="1833" spans="1:11">
      <c r="A1833" t="s">
        <v>2537</v>
      </c>
      <c r="B1833" t="s">
        <v>10430</v>
      </c>
      <c r="C1833" s="43">
        <v>30000</v>
      </c>
      <c r="D1833">
        <v>100</v>
      </c>
      <c r="E1833" s="43">
        <v>1979780.0000000002</v>
      </c>
      <c r="F1833" s="43">
        <v>899900</v>
      </c>
      <c r="G1833" s="44">
        <f t="shared" si="84"/>
        <v>0.54545454545454553</v>
      </c>
      <c r="H1833" s="45">
        <v>929900</v>
      </c>
      <c r="I1833" s="44">
        <f t="shared" si="85"/>
        <v>0.53030134661427031</v>
      </c>
      <c r="J1833" s="45">
        <v>979900</v>
      </c>
      <c r="K1833" s="44">
        <f t="shared" si="86"/>
        <v>0.50504601521381165</v>
      </c>
    </row>
    <row r="1834" spans="1:11">
      <c r="A1834" t="s">
        <v>2249</v>
      </c>
      <c r="B1834" t="s">
        <v>10431</v>
      </c>
      <c r="C1834" s="43">
        <v>30000</v>
      </c>
      <c r="D1834">
        <v>100</v>
      </c>
      <c r="E1834" s="43">
        <v>1979780.0000000002</v>
      </c>
      <c r="F1834" s="43">
        <v>899900</v>
      </c>
      <c r="G1834" s="44">
        <f t="shared" si="84"/>
        <v>0.54545454545454553</v>
      </c>
      <c r="H1834" s="45">
        <v>929900</v>
      </c>
      <c r="I1834" s="44">
        <f t="shared" si="85"/>
        <v>0.53030134661427031</v>
      </c>
      <c r="J1834" s="45">
        <v>979900</v>
      </c>
      <c r="K1834" s="44">
        <f t="shared" si="86"/>
        <v>0.50504601521381165</v>
      </c>
    </row>
    <row r="1835" spans="1:11">
      <c r="A1835" t="s">
        <v>5572</v>
      </c>
      <c r="B1835" t="s">
        <v>5571</v>
      </c>
      <c r="C1835" s="43">
        <v>30000</v>
      </c>
      <c r="D1835">
        <v>10</v>
      </c>
      <c r="E1835" s="43">
        <v>1979780.0000000002</v>
      </c>
      <c r="F1835" s="43">
        <v>899900</v>
      </c>
      <c r="G1835" s="44">
        <f t="shared" si="84"/>
        <v>0.54545454545454553</v>
      </c>
      <c r="H1835" s="45">
        <v>929900</v>
      </c>
      <c r="I1835" s="44">
        <f t="shared" si="85"/>
        <v>0.53030134661427031</v>
      </c>
      <c r="J1835" s="45">
        <v>979900</v>
      </c>
      <c r="K1835" s="44">
        <f t="shared" si="86"/>
        <v>0.50504601521381165</v>
      </c>
    </row>
    <row r="1836" spans="1:11">
      <c r="A1836" t="s">
        <v>10432</v>
      </c>
      <c r="B1836" t="s">
        <v>10433</v>
      </c>
      <c r="C1836" s="43">
        <v>30000</v>
      </c>
      <c r="D1836">
        <v>2</v>
      </c>
      <c r="E1836" s="43">
        <v>1799800</v>
      </c>
      <c r="F1836" s="43">
        <v>899900</v>
      </c>
      <c r="G1836" s="44">
        <f t="shared" si="84"/>
        <v>0.5</v>
      </c>
      <c r="H1836" s="45">
        <v>929900</v>
      </c>
      <c r="I1836" s="44">
        <f t="shared" si="85"/>
        <v>0.48333148127569725</v>
      </c>
      <c r="J1836" s="45">
        <v>979900</v>
      </c>
      <c r="K1836" s="44">
        <f t="shared" si="86"/>
        <v>0.45555061673519281</v>
      </c>
    </row>
    <row r="1837" spans="1:11">
      <c r="A1837" t="s">
        <v>10434</v>
      </c>
      <c r="B1837" t="s">
        <v>3837</v>
      </c>
      <c r="C1837" s="43">
        <v>20000</v>
      </c>
      <c r="D1837">
        <v>100</v>
      </c>
      <c r="E1837" s="43">
        <v>1979780.0000000002</v>
      </c>
      <c r="F1837" s="43">
        <v>899900</v>
      </c>
      <c r="G1837" s="44">
        <f t="shared" si="84"/>
        <v>0.54545454545454553</v>
      </c>
      <c r="H1837" s="45">
        <v>929900</v>
      </c>
      <c r="I1837" s="44">
        <f t="shared" si="85"/>
        <v>0.53030134661427031</v>
      </c>
      <c r="J1837" s="45">
        <v>979900</v>
      </c>
      <c r="K1837" s="44">
        <f t="shared" si="86"/>
        <v>0.50504601521381165</v>
      </c>
    </row>
    <row r="1838" spans="1:11">
      <c r="A1838" t="s">
        <v>10435</v>
      </c>
      <c r="B1838" t="s">
        <v>4788</v>
      </c>
      <c r="C1838" s="43">
        <v>20000</v>
      </c>
      <c r="D1838">
        <v>0</v>
      </c>
      <c r="E1838" s="43">
        <v>1979780.0000000002</v>
      </c>
      <c r="F1838" s="43">
        <v>899900</v>
      </c>
      <c r="G1838" s="44">
        <f t="shared" si="84"/>
        <v>0.54545454545454553</v>
      </c>
      <c r="H1838" s="45">
        <v>929900</v>
      </c>
      <c r="I1838" s="44">
        <f t="shared" si="85"/>
        <v>0.53030134661427031</v>
      </c>
      <c r="J1838" s="45">
        <v>979900</v>
      </c>
      <c r="K1838" s="44">
        <f t="shared" si="86"/>
        <v>0.50504601521381165</v>
      </c>
    </row>
    <row r="1839" spans="1:11">
      <c r="A1839" t="s">
        <v>10436</v>
      </c>
      <c r="B1839" t="s">
        <v>2950</v>
      </c>
      <c r="C1839" s="43">
        <v>50000</v>
      </c>
      <c r="D1839">
        <v>10</v>
      </c>
      <c r="E1839" s="43">
        <v>1819800</v>
      </c>
      <c r="F1839" s="43">
        <v>909900</v>
      </c>
      <c r="G1839" s="44">
        <f t="shared" si="84"/>
        <v>0.5</v>
      </c>
      <c r="H1839" s="45">
        <v>939900</v>
      </c>
      <c r="I1839" s="44">
        <f t="shared" si="85"/>
        <v>0.48351467194197162</v>
      </c>
      <c r="J1839" s="45">
        <v>999900</v>
      </c>
      <c r="K1839" s="44">
        <f t="shared" si="86"/>
        <v>0.45054401582591497</v>
      </c>
    </row>
    <row r="1840" spans="1:11">
      <c r="A1840" t="s">
        <v>5149</v>
      </c>
      <c r="B1840" t="s">
        <v>10437</v>
      </c>
      <c r="C1840" s="43">
        <v>60000</v>
      </c>
      <c r="D1840">
        <v>100</v>
      </c>
      <c r="E1840" s="43">
        <v>1819800</v>
      </c>
      <c r="F1840" s="43">
        <v>909900</v>
      </c>
      <c r="G1840" s="44">
        <f t="shared" si="84"/>
        <v>0.5</v>
      </c>
      <c r="H1840" s="45">
        <v>939900</v>
      </c>
      <c r="I1840" s="44">
        <f t="shared" si="85"/>
        <v>0.48351467194197162</v>
      </c>
      <c r="J1840" s="45">
        <v>999900</v>
      </c>
      <c r="K1840" s="44">
        <f t="shared" si="86"/>
        <v>0.45054401582591497</v>
      </c>
    </row>
    <row r="1841" spans="1:11">
      <c r="A1841" t="s">
        <v>5147</v>
      </c>
      <c r="B1841" t="s">
        <v>10438</v>
      </c>
      <c r="C1841" s="43">
        <v>60000</v>
      </c>
      <c r="D1841">
        <v>100</v>
      </c>
      <c r="E1841" s="43">
        <v>1819800</v>
      </c>
      <c r="F1841" s="43">
        <v>909900</v>
      </c>
      <c r="G1841" s="44">
        <f t="shared" si="84"/>
        <v>0.5</v>
      </c>
      <c r="H1841" s="45">
        <v>939900</v>
      </c>
      <c r="I1841" s="44">
        <f t="shared" si="85"/>
        <v>0.48351467194197162</v>
      </c>
      <c r="J1841" s="45">
        <v>999900</v>
      </c>
      <c r="K1841" s="44">
        <f t="shared" si="86"/>
        <v>0.45054401582591497</v>
      </c>
    </row>
    <row r="1842" spans="1:11">
      <c r="A1842" t="s">
        <v>5145</v>
      </c>
      <c r="B1842" t="s">
        <v>10439</v>
      </c>
      <c r="C1842" s="43">
        <v>60000</v>
      </c>
      <c r="D1842">
        <v>100</v>
      </c>
      <c r="E1842" s="43">
        <v>1819800</v>
      </c>
      <c r="F1842" s="43">
        <v>909900</v>
      </c>
      <c r="G1842" s="44">
        <f t="shared" si="84"/>
        <v>0.5</v>
      </c>
      <c r="H1842" s="45">
        <v>939900</v>
      </c>
      <c r="I1842" s="44">
        <f t="shared" si="85"/>
        <v>0.48351467194197162</v>
      </c>
      <c r="J1842" s="45">
        <v>999900</v>
      </c>
      <c r="K1842" s="44">
        <f t="shared" si="86"/>
        <v>0.45054401582591497</v>
      </c>
    </row>
    <row r="1843" spans="1:11">
      <c r="A1843" t="s">
        <v>5143</v>
      </c>
      <c r="B1843" t="s">
        <v>10440</v>
      </c>
      <c r="C1843" s="43">
        <v>60000</v>
      </c>
      <c r="D1843">
        <v>100</v>
      </c>
      <c r="E1843" s="43">
        <v>1819800</v>
      </c>
      <c r="F1843" s="43">
        <v>909900</v>
      </c>
      <c r="G1843" s="44">
        <f t="shared" si="84"/>
        <v>0.5</v>
      </c>
      <c r="H1843" s="45">
        <v>939900</v>
      </c>
      <c r="I1843" s="44">
        <f t="shared" si="85"/>
        <v>0.48351467194197162</v>
      </c>
      <c r="J1843" s="45">
        <v>999900</v>
      </c>
      <c r="K1843" s="44">
        <f t="shared" si="86"/>
        <v>0.45054401582591497</v>
      </c>
    </row>
    <row r="1844" spans="1:11">
      <c r="A1844" t="s">
        <v>10441</v>
      </c>
      <c r="B1844" t="s">
        <v>10442</v>
      </c>
      <c r="C1844" s="43">
        <v>20000</v>
      </c>
      <c r="D1844">
        <v>100</v>
      </c>
      <c r="E1844" s="43">
        <v>1819800</v>
      </c>
      <c r="F1844" s="43">
        <v>909900</v>
      </c>
      <c r="G1844" s="44">
        <f t="shared" si="84"/>
        <v>0.5</v>
      </c>
      <c r="H1844" s="45">
        <v>939900</v>
      </c>
      <c r="I1844" s="44">
        <f t="shared" si="85"/>
        <v>0.48351467194197162</v>
      </c>
      <c r="J1844" s="45">
        <v>999900</v>
      </c>
      <c r="K1844" s="44">
        <f t="shared" si="86"/>
        <v>0.45054401582591497</v>
      </c>
    </row>
    <row r="1845" spans="1:11">
      <c r="A1845" t="s">
        <v>10443</v>
      </c>
      <c r="B1845" t="s">
        <v>10444</v>
      </c>
      <c r="C1845" s="43">
        <v>30000</v>
      </c>
      <c r="D1845">
        <v>10</v>
      </c>
      <c r="E1845" s="43">
        <v>1819800</v>
      </c>
      <c r="F1845" s="43">
        <v>909900</v>
      </c>
      <c r="G1845" s="44">
        <f t="shared" si="84"/>
        <v>0.5</v>
      </c>
      <c r="H1845" s="45">
        <v>939900</v>
      </c>
      <c r="I1845" s="44">
        <f t="shared" si="85"/>
        <v>0.48351467194197162</v>
      </c>
      <c r="J1845" s="45">
        <v>999900</v>
      </c>
      <c r="K1845" s="44">
        <f t="shared" si="86"/>
        <v>0.45054401582591497</v>
      </c>
    </row>
    <row r="1846" spans="1:11">
      <c r="A1846" t="s">
        <v>1807</v>
      </c>
      <c r="B1846" t="s">
        <v>8106</v>
      </c>
      <c r="C1846" s="43">
        <v>30000</v>
      </c>
      <c r="D1846">
        <v>100</v>
      </c>
      <c r="E1846" s="43">
        <v>2001780.0000000002</v>
      </c>
      <c r="F1846" s="43">
        <v>909900</v>
      </c>
      <c r="G1846" s="44">
        <f t="shared" si="84"/>
        <v>0.54545454545454553</v>
      </c>
      <c r="H1846" s="45">
        <v>939900</v>
      </c>
      <c r="I1846" s="44">
        <f t="shared" si="85"/>
        <v>0.53046788358361063</v>
      </c>
      <c r="J1846" s="45">
        <v>999900</v>
      </c>
      <c r="K1846" s="44">
        <f t="shared" si="86"/>
        <v>0.50049455984174096</v>
      </c>
    </row>
    <row r="1847" spans="1:11">
      <c r="A1847" t="s">
        <v>10445</v>
      </c>
      <c r="B1847" t="s">
        <v>10446</v>
      </c>
      <c r="C1847" s="43">
        <v>30000</v>
      </c>
      <c r="D1847">
        <v>100</v>
      </c>
      <c r="E1847" s="43">
        <v>2001780.0000000002</v>
      </c>
      <c r="F1847" s="43">
        <v>909900</v>
      </c>
      <c r="G1847" s="44">
        <f t="shared" si="84"/>
        <v>0.54545454545454553</v>
      </c>
      <c r="H1847" s="45">
        <v>939900</v>
      </c>
      <c r="I1847" s="44">
        <f t="shared" si="85"/>
        <v>0.53046788358361063</v>
      </c>
      <c r="J1847" s="45">
        <v>999900</v>
      </c>
      <c r="K1847" s="44">
        <f t="shared" si="86"/>
        <v>0.50049455984174096</v>
      </c>
    </row>
    <row r="1848" spans="1:11">
      <c r="A1848" t="s">
        <v>7523</v>
      </c>
      <c r="B1848" t="s">
        <v>10447</v>
      </c>
      <c r="C1848" s="43">
        <v>30000</v>
      </c>
      <c r="D1848">
        <v>100</v>
      </c>
      <c r="E1848" s="43">
        <v>2001780.0000000002</v>
      </c>
      <c r="F1848" s="43">
        <v>909900</v>
      </c>
      <c r="G1848" s="44">
        <f t="shared" si="84"/>
        <v>0.54545454545454553</v>
      </c>
      <c r="H1848" s="45">
        <v>939900</v>
      </c>
      <c r="I1848" s="44">
        <f t="shared" si="85"/>
        <v>0.53046788358361063</v>
      </c>
      <c r="J1848" s="45">
        <v>999900</v>
      </c>
      <c r="K1848" s="44">
        <f t="shared" si="86"/>
        <v>0.50049455984174096</v>
      </c>
    </row>
    <row r="1849" spans="1:11">
      <c r="A1849" t="s">
        <v>5574</v>
      </c>
      <c r="B1849" t="s">
        <v>5573</v>
      </c>
      <c r="C1849" s="43">
        <v>30000</v>
      </c>
      <c r="D1849">
        <v>10</v>
      </c>
      <c r="E1849" s="43">
        <v>2001780.0000000002</v>
      </c>
      <c r="F1849" s="43">
        <v>909900</v>
      </c>
      <c r="G1849" s="44">
        <f t="shared" si="84"/>
        <v>0.54545454545454553</v>
      </c>
      <c r="H1849" s="45">
        <v>939900</v>
      </c>
      <c r="I1849" s="44">
        <f t="shared" si="85"/>
        <v>0.53046788358361063</v>
      </c>
      <c r="J1849" s="45">
        <v>999900</v>
      </c>
      <c r="K1849" s="44">
        <f t="shared" si="86"/>
        <v>0.50049455984174096</v>
      </c>
    </row>
    <row r="1850" spans="1:11">
      <c r="A1850" t="s">
        <v>10448</v>
      </c>
      <c r="B1850" t="s">
        <v>10449</v>
      </c>
      <c r="C1850" s="43">
        <v>20000</v>
      </c>
      <c r="D1850">
        <v>10</v>
      </c>
      <c r="E1850" s="43">
        <v>1819800</v>
      </c>
      <c r="F1850" s="43">
        <v>909900</v>
      </c>
      <c r="G1850" s="44">
        <f t="shared" si="84"/>
        <v>0.5</v>
      </c>
      <c r="H1850" s="45">
        <v>939900</v>
      </c>
      <c r="I1850" s="44">
        <f t="shared" si="85"/>
        <v>0.48351467194197162</v>
      </c>
      <c r="J1850" s="45">
        <v>999900</v>
      </c>
      <c r="K1850" s="44">
        <f t="shared" si="86"/>
        <v>0.45054401582591497</v>
      </c>
    </row>
    <row r="1851" spans="1:11">
      <c r="A1851" t="s">
        <v>5151</v>
      </c>
      <c r="B1851" t="s">
        <v>10450</v>
      </c>
      <c r="C1851" s="43">
        <v>60000</v>
      </c>
      <c r="D1851">
        <v>100</v>
      </c>
      <c r="E1851" s="43">
        <v>1839800</v>
      </c>
      <c r="F1851" s="43">
        <v>919900</v>
      </c>
      <c r="G1851" s="44">
        <f t="shared" si="84"/>
        <v>0.5</v>
      </c>
      <c r="H1851" s="45">
        <v>949900</v>
      </c>
      <c r="I1851" s="44">
        <f t="shared" si="85"/>
        <v>0.48369387976954015</v>
      </c>
      <c r="J1851" s="45">
        <v>1009900</v>
      </c>
      <c r="K1851" s="44">
        <f t="shared" si="86"/>
        <v>0.45108163930862055</v>
      </c>
    </row>
    <row r="1852" spans="1:11">
      <c r="A1852" t="s">
        <v>5153</v>
      </c>
      <c r="B1852" t="s">
        <v>10451</v>
      </c>
      <c r="C1852" s="43">
        <v>60000</v>
      </c>
      <c r="D1852">
        <v>100</v>
      </c>
      <c r="E1852" s="43">
        <v>1839800</v>
      </c>
      <c r="F1852" s="43">
        <v>919900</v>
      </c>
      <c r="G1852" s="44">
        <f t="shared" si="84"/>
        <v>0.5</v>
      </c>
      <c r="H1852" s="45">
        <v>949900</v>
      </c>
      <c r="I1852" s="44">
        <f t="shared" si="85"/>
        <v>0.48369387976954015</v>
      </c>
      <c r="J1852" s="45">
        <v>1009900</v>
      </c>
      <c r="K1852" s="44">
        <f t="shared" si="86"/>
        <v>0.45108163930862055</v>
      </c>
    </row>
    <row r="1853" spans="1:11">
      <c r="A1853" t="s">
        <v>5114</v>
      </c>
      <c r="B1853" t="s">
        <v>5113</v>
      </c>
      <c r="C1853" s="43">
        <v>140000</v>
      </c>
      <c r="D1853">
        <v>10</v>
      </c>
      <c r="E1853" s="43">
        <v>1839800</v>
      </c>
      <c r="F1853" s="43">
        <v>919900</v>
      </c>
      <c r="G1853" s="44">
        <f t="shared" si="84"/>
        <v>0.5</v>
      </c>
      <c r="H1853" s="45">
        <v>949900</v>
      </c>
      <c r="I1853" s="44">
        <f t="shared" si="85"/>
        <v>0.48369387976954015</v>
      </c>
      <c r="J1853" s="45">
        <v>1009900</v>
      </c>
      <c r="K1853" s="44">
        <f t="shared" si="86"/>
        <v>0.45108163930862055</v>
      </c>
    </row>
    <row r="1854" spans="1:11">
      <c r="A1854" t="s">
        <v>2663</v>
      </c>
      <c r="B1854" t="s">
        <v>5116</v>
      </c>
      <c r="C1854" s="43">
        <v>140000</v>
      </c>
      <c r="D1854">
        <v>13</v>
      </c>
      <c r="E1854" s="43">
        <v>1839800</v>
      </c>
      <c r="F1854" s="43">
        <v>919900</v>
      </c>
      <c r="G1854" s="44">
        <f t="shared" si="84"/>
        <v>0.5</v>
      </c>
      <c r="H1854" s="45">
        <v>949900</v>
      </c>
      <c r="I1854" s="44">
        <f t="shared" si="85"/>
        <v>0.48369387976954015</v>
      </c>
      <c r="J1854" s="45">
        <v>1009900</v>
      </c>
      <c r="K1854" s="44">
        <f t="shared" si="86"/>
        <v>0.45108163930862055</v>
      </c>
    </row>
    <row r="1855" spans="1:11" ht="15.75" customHeight="1">
      <c r="A1855" t="s">
        <v>2237</v>
      </c>
      <c r="B1855" t="s">
        <v>5112</v>
      </c>
      <c r="C1855" s="43">
        <v>140000</v>
      </c>
      <c r="D1855">
        <v>10</v>
      </c>
      <c r="E1855" s="43">
        <v>1839800</v>
      </c>
      <c r="F1855" s="43">
        <v>919900</v>
      </c>
      <c r="G1855" s="44">
        <f t="shared" si="84"/>
        <v>0.5</v>
      </c>
      <c r="H1855" s="45">
        <v>949900</v>
      </c>
      <c r="I1855" s="44">
        <f t="shared" si="85"/>
        <v>0.48369387976954015</v>
      </c>
      <c r="J1855" s="45">
        <v>1009900</v>
      </c>
      <c r="K1855" s="44">
        <f t="shared" si="86"/>
        <v>0.45108163930862055</v>
      </c>
    </row>
    <row r="1856" spans="1:11">
      <c r="A1856" t="s">
        <v>2452</v>
      </c>
      <c r="B1856" t="s">
        <v>6427</v>
      </c>
      <c r="C1856" s="43">
        <v>30000</v>
      </c>
      <c r="D1856">
        <v>100</v>
      </c>
      <c r="E1856" s="43">
        <v>2023780.0000000002</v>
      </c>
      <c r="F1856" s="43">
        <v>919900</v>
      </c>
      <c r="G1856" s="44">
        <f t="shared" si="84"/>
        <v>0.54545454545454553</v>
      </c>
      <c r="H1856" s="45">
        <v>949900</v>
      </c>
      <c r="I1856" s="44">
        <f t="shared" si="85"/>
        <v>0.5306307997904911</v>
      </c>
      <c r="J1856" s="45">
        <v>1009900</v>
      </c>
      <c r="K1856" s="44">
        <f t="shared" si="86"/>
        <v>0.50098330846238226</v>
      </c>
    </row>
    <row r="1857" spans="1:11">
      <c r="A1857" t="s">
        <v>5893</v>
      </c>
      <c r="B1857" t="s">
        <v>5892</v>
      </c>
      <c r="C1857" s="43">
        <v>30000</v>
      </c>
      <c r="D1857">
        <v>0</v>
      </c>
      <c r="E1857" s="43">
        <v>2023780.0000000002</v>
      </c>
      <c r="F1857" s="43">
        <v>919900</v>
      </c>
      <c r="G1857" s="44">
        <f t="shared" si="84"/>
        <v>0.54545454545454553</v>
      </c>
      <c r="H1857" s="45">
        <v>949900</v>
      </c>
      <c r="I1857" s="44">
        <f t="shared" si="85"/>
        <v>0.5306307997904911</v>
      </c>
      <c r="J1857" s="45">
        <v>1009900</v>
      </c>
      <c r="K1857" s="44">
        <f t="shared" si="86"/>
        <v>0.50098330846238226</v>
      </c>
    </row>
    <row r="1858" spans="1:11">
      <c r="A1858" t="s">
        <v>5812</v>
      </c>
      <c r="B1858" t="s">
        <v>5811</v>
      </c>
      <c r="C1858" s="43">
        <v>30000</v>
      </c>
      <c r="D1858">
        <v>0</v>
      </c>
      <c r="E1858" s="43">
        <v>2023780.0000000002</v>
      </c>
      <c r="F1858" s="43">
        <v>919900</v>
      </c>
      <c r="G1858" s="44">
        <f t="shared" ref="G1858:G1921" si="87">1-(F1858/E1858)</f>
        <v>0.54545454545454553</v>
      </c>
      <c r="H1858" s="45">
        <v>949900</v>
      </c>
      <c r="I1858" s="44">
        <f t="shared" ref="I1858:I1921" si="88">1-(H1858/E1858)</f>
        <v>0.5306307997904911</v>
      </c>
      <c r="J1858" s="45">
        <v>1009900</v>
      </c>
      <c r="K1858" s="44">
        <f t="shared" ref="K1858:K1921" si="89">1-(J1858/E1858)</f>
        <v>0.50098330846238226</v>
      </c>
    </row>
    <row r="1859" spans="1:11">
      <c r="A1859" t="s">
        <v>1837</v>
      </c>
      <c r="B1859" t="s">
        <v>5808</v>
      </c>
      <c r="C1859" s="43">
        <v>30000</v>
      </c>
      <c r="D1859">
        <v>0</v>
      </c>
      <c r="E1859" s="43">
        <v>2023780.0000000002</v>
      </c>
      <c r="F1859" s="43">
        <v>919900</v>
      </c>
      <c r="G1859" s="44">
        <f t="shared" si="87"/>
        <v>0.54545454545454553</v>
      </c>
      <c r="H1859" s="45">
        <v>949900</v>
      </c>
      <c r="I1859" s="44">
        <f t="shared" si="88"/>
        <v>0.5306307997904911</v>
      </c>
      <c r="J1859" s="45">
        <v>1009900</v>
      </c>
      <c r="K1859" s="44">
        <f t="shared" si="89"/>
        <v>0.50098330846238226</v>
      </c>
    </row>
    <row r="1860" spans="1:11">
      <c r="A1860" t="s">
        <v>8216</v>
      </c>
      <c r="B1860" t="s">
        <v>8215</v>
      </c>
      <c r="C1860" s="43">
        <v>30000</v>
      </c>
      <c r="D1860">
        <v>0</v>
      </c>
      <c r="E1860" s="43">
        <v>2023780.0000000002</v>
      </c>
      <c r="F1860" s="43">
        <v>919900</v>
      </c>
      <c r="G1860" s="44">
        <f t="shared" si="87"/>
        <v>0.54545454545454553</v>
      </c>
      <c r="H1860" s="45">
        <v>949900</v>
      </c>
      <c r="I1860" s="44">
        <f t="shared" si="88"/>
        <v>0.5306307997904911</v>
      </c>
      <c r="J1860" s="45">
        <v>1009900</v>
      </c>
      <c r="K1860" s="44">
        <f t="shared" si="89"/>
        <v>0.50098330846238226</v>
      </c>
    </row>
    <row r="1861" spans="1:11">
      <c r="A1861" t="s">
        <v>1834</v>
      </c>
      <c r="B1861" t="s">
        <v>8213</v>
      </c>
      <c r="C1861" s="43">
        <v>30000</v>
      </c>
      <c r="D1861">
        <v>20</v>
      </c>
      <c r="E1861" s="43">
        <v>2023780.0000000002</v>
      </c>
      <c r="F1861" s="43">
        <v>919900</v>
      </c>
      <c r="G1861" s="44">
        <f t="shared" si="87"/>
        <v>0.54545454545454553</v>
      </c>
      <c r="H1861" s="45">
        <v>949900</v>
      </c>
      <c r="I1861" s="44">
        <f t="shared" si="88"/>
        <v>0.5306307997904911</v>
      </c>
      <c r="J1861" s="45">
        <v>1009900</v>
      </c>
      <c r="K1861" s="44">
        <f t="shared" si="89"/>
        <v>0.50098330846238226</v>
      </c>
    </row>
    <row r="1862" spans="1:11">
      <c r="A1862" t="s">
        <v>1838</v>
      </c>
      <c r="B1862" t="s">
        <v>8220</v>
      </c>
      <c r="C1862" s="43">
        <v>30000</v>
      </c>
      <c r="D1862">
        <v>1</v>
      </c>
      <c r="E1862" s="43">
        <v>2023780.0000000002</v>
      </c>
      <c r="F1862" s="43">
        <v>919900</v>
      </c>
      <c r="G1862" s="44">
        <f t="shared" si="87"/>
        <v>0.54545454545454553</v>
      </c>
      <c r="H1862" s="45">
        <v>949900</v>
      </c>
      <c r="I1862" s="44">
        <f t="shared" si="88"/>
        <v>0.5306307997904911</v>
      </c>
      <c r="J1862" s="45">
        <v>1009900</v>
      </c>
      <c r="K1862" s="44">
        <f t="shared" si="89"/>
        <v>0.50098330846238226</v>
      </c>
    </row>
    <row r="1863" spans="1:11">
      <c r="A1863" t="s">
        <v>7606</v>
      </c>
      <c r="B1863" t="s">
        <v>7605</v>
      </c>
      <c r="C1863" s="43">
        <v>30000</v>
      </c>
      <c r="D1863">
        <v>14</v>
      </c>
      <c r="E1863" s="43">
        <v>2023780.0000000002</v>
      </c>
      <c r="F1863" s="43">
        <v>919900</v>
      </c>
      <c r="G1863" s="44">
        <f t="shared" si="87"/>
        <v>0.54545454545454553</v>
      </c>
      <c r="H1863" s="45">
        <v>949900</v>
      </c>
      <c r="I1863" s="44">
        <f t="shared" si="88"/>
        <v>0.5306307997904911</v>
      </c>
      <c r="J1863" s="45">
        <v>1009900</v>
      </c>
      <c r="K1863" s="44">
        <f t="shared" si="89"/>
        <v>0.50098330846238226</v>
      </c>
    </row>
    <row r="1864" spans="1:11">
      <c r="A1864" t="s">
        <v>7610</v>
      </c>
      <c r="B1864" t="s">
        <v>7609</v>
      </c>
      <c r="C1864" s="43">
        <v>30000</v>
      </c>
      <c r="D1864">
        <v>10</v>
      </c>
      <c r="E1864" s="43">
        <v>2023780.0000000002</v>
      </c>
      <c r="F1864" s="43">
        <v>919900</v>
      </c>
      <c r="G1864" s="44">
        <f t="shared" si="87"/>
        <v>0.54545454545454553</v>
      </c>
      <c r="H1864" s="45">
        <v>949900</v>
      </c>
      <c r="I1864" s="44">
        <f t="shared" si="88"/>
        <v>0.5306307997904911</v>
      </c>
      <c r="J1864" s="45">
        <v>1009900</v>
      </c>
      <c r="K1864" s="44">
        <f t="shared" si="89"/>
        <v>0.50098330846238226</v>
      </c>
    </row>
    <row r="1865" spans="1:11">
      <c r="A1865" t="s">
        <v>7538</v>
      </c>
      <c r="B1865" t="s">
        <v>7537</v>
      </c>
      <c r="C1865" s="43">
        <v>30000</v>
      </c>
      <c r="D1865">
        <v>10</v>
      </c>
      <c r="E1865" s="43">
        <v>2023780.0000000002</v>
      </c>
      <c r="F1865" s="43">
        <v>919900</v>
      </c>
      <c r="G1865" s="44">
        <f t="shared" si="87"/>
        <v>0.54545454545454553</v>
      </c>
      <c r="H1865" s="45">
        <v>949900</v>
      </c>
      <c r="I1865" s="44">
        <f t="shared" si="88"/>
        <v>0.5306307997904911</v>
      </c>
      <c r="J1865" s="45">
        <v>1009900</v>
      </c>
      <c r="K1865" s="44">
        <f t="shared" si="89"/>
        <v>0.50098330846238226</v>
      </c>
    </row>
    <row r="1866" spans="1:11">
      <c r="A1866" t="s">
        <v>7608</v>
      </c>
      <c r="B1866" t="s">
        <v>7607</v>
      </c>
      <c r="C1866" s="43">
        <v>30000</v>
      </c>
      <c r="D1866">
        <v>10</v>
      </c>
      <c r="E1866" s="43">
        <v>2023780.0000000002</v>
      </c>
      <c r="F1866" s="43">
        <v>919900</v>
      </c>
      <c r="G1866" s="44">
        <f t="shared" si="87"/>
        <v>0.54545454545454553</v>
      </c>
      <c r="H1866" s="45">
        <v>949900</v>
      </c>
      <c r="I1866" s="44">
        <f t="shared" si="88"/>
        <v>0.5306307997904911</v>
      </c>
      <c r="J1866" s="45">
        <v>1009900</v>
      </c>
      <c r="K1866" s="44">
        <f t="shared" si="89"/>
        <v>0.50098330846238226</v>
      </c>
    </row>
    <row r="1867" spans="1:11">
      <c r="A1867" t="s">
        <v>10452</v>
      </c>
      <c r="B1867" t="s">
        <v>10453</v>
      </c>
      <c r="C1867" s="43">
        <v>20000</v>
      </c>
      <c r="D1867">
        <v>0</v>
      </c>
      <c r="E1867" s="43">
        <v>1839800</v>
      </c>
      <c r="F1867" s="43">
        <v>919900</v>
      </c>
      <c r="G1867" s="44">
        <f t="shared" si="87"/>
        <v>0.5</v>
      </c>
      <c r="H1867" s="45">
        <v>949900</v>
      </c>
      <c r="I1867" s="44">
        <f t="shared" si="88"/>
        <v>0.48369387976954015</v>
      </c>
      <c r="J1867" s="45">
        <v>1009900</v>
      </c>
      <c r="K1867" s="44">
        <f t="shared" si="89"/>
        <v>0.45108163930862055</v>
      </c>
    </row>
    <row r="1868" spans="1:11">
      <c r="A1868" t="s">
        <v>1836</v>
      </c>
      <c r="B1868" t="s">
        <v>10454</v>
      </c>
      <c r="C1868" s="43">
        <v>30000</v>
      </c>
      <c r="D1868">
        <v>10</v>
      </c>
      <c r="E1868" s="43">
        <v>2023780.0000000002</v>
      </c>
      <c r="F1868" s="50">
        <v>919900</v>
      </c>
      <c r="G1868" s="44">
        <f t="shared" si="87"/>
        <v>0.54545454545454553</v>
      </c>
      <c r="H1868" s="45">
        <v>949900</v>
      </c>
      <c r="I1868" s="44">
        <f t="shared" si="88"/>
        <v>0.5306307997904911</v>
      </c>
      <c r="J1868" s="45">
        <v>1009900</v>
      </c>
      <c r="K1868" s="44">
        <f t="shared" si="89"/>
        <v>0.50098330846238226</v>
      </c>
    </row>
    <row r="1869" spans="1:11">
      <c r="A1869" t="s">
        <v>10455</v>
      </c>
      <c r="B1869" t="s">
        <v>10456</v>
      </c>
      <c r="C1869" s="43">
        <v>30000</v>
      </c>
      <c r="D1869">
        <v>10</v>
      </c>
      <c r="E1869" s="43">
        <v>2023780.0000000002</v>
      </c>
      <c r="F1869" s="43">
        <v>919900</v>
      </c>
      <c r="G1869" s="44">
        <f t="shared" si="87"/>
        <v>0.54545454545454553</v>
      </c>
      <c r="H1869" s="45">
        <v>949900</v>
      </c>
      <c r="I1869" s="44">
        <f t="shared" si="88"/>
        <v>0.5306307997904911</v>
      </c>
      <c r="J1869" s="45">
        <v>1009900</v>
      </c>
      <c r="K1869" s="44">
        <f t="shared" si="89"/>
        <v>0.50098330846238226</v>
      </c>
    </row>
    <row r="1870" spans="1:11">
      <c r="A1870" t="s">
        <v>10457</v>
      </c>
      <c r="B1870" t="s">
        <v>10458</v>
      </c>
      <c r="C1870" s="43">
        <v>30000</v>
      </c>
      <c r="D1870">
        <v>10</v>
      </c>
      <c r="E1870" s="43">
        <v>2023780.0000000002</v>
      </c>
      <c r="F1870" s="43">
        <v>919900</v>
      </c>
      <c r="G1870" s="44">
        <f t="shared" si="87"/>
        <v>0.54545454545454553</v>
      </c>
      <c r="H1870" s="45">
        <v>949900</v>
      </c>
      <c r="I1870" s="44">
        <f t="shared" si="88"/>
        <v>0.5306307997904911</v>
      </c>
      <c r="J1870" s="45">
        <v>1009900</v>
      </c>
      <c r="K1870" s="44">
        <f t="shared" si="89"/>
        <v>0.50098330846238226</v>
      </c>
    </row>
    <row r="1871" spans="1:11">
      <c r="A1871" t="s">
        <v>10459</v>
      </c>
      <c r="B1871" t="s">
        <v>10460</v>
      </c>
      <c r="C1871" s="43">
        <v>30000</v>
      </c>
      <c r="D1871">
        <v>5</v>
      </c>
      <c r="E1871" s="43">
        <v>2023780.0000000002</v>
      </c>
      <c r="F1871" s="43">
        <v>919900</v>
      </c>
      <c r="G1871" s="44">
        <f t="shared" si="87"/>
        <v>0.54545454545454553</v>
      </c>
      <c r="H1871" s="45">
        <v>949900</v>
      </c>
      <c r="I1871" s="44">
        <f t="shared" si="88"/>
        <v>0.5306307997904911</v>
      </c>
      <c r="J1871" s="45">
        <v>1009900</v>
      </c>
      <c r="K1871" s="44">
        <f t="shared" si="89"/>
        <v>0.50098330846238226</v>
      </c>
    </row>
    <row r="1872" spans="1:11">
      <c r="A1872" t="s">
        <v>10461</v>
      </c>
      <c r="B1872" t="s">
        <v>10462</v>
      </c>
      <c r="C1872" s="43">
        <v>30000</v>
      </c>
      <c r="D1872">
        <v>0</v>
      </c>
      <c r="E1872" s="43">
        <v>2023780.0000000002</v>
      </c>
      <c r="F1872" s="43">
        <v>919900</v>
      </c>
      <c r="G1872" s="44">
        <f t="shared" si="87"/>
        <v>0.54545454545454553</v>
      </c>
      <c r="H1872" s="45">
        <v>949900</v>
      </c>
      <c r="I1872" s="44">
        <f t="shared" si="88"/>
        <v>0.5306307997904911</v>
      </c>
      <c r="J1872" s="45">
        <v>1009900</v>
      </c>
      <c r="K1872" s="44">
        <f t="shared" si="89"/>
        <v>0.50098330846238226</v>
      </c>
    </row>
    <row r="1873" spans="1:11">
      <c r="A1873" t="s">
        <v>10463</v>
      </c>
      <c r="B1873" t="s">
        <v>10464</v>
      </c>
      <c r="C1873" s="43">
        <v>30000</v>
      </c>
      <c r="D1873">
        <v>100</v>
      </c>
      <c r="E1873" s="43">
        <v>2023780.0000000002</v>
      </c>
      <c r="F1873" s="43">
        <v>919900</v>
      </c>
      <c r="G1873" s="44">
        <f t="shared" si="87"/>
        <v>0.54545454545454553</v>
      </c>
      <c r="H1873" s="45">
        <v>949900</v>
      </c>
      <c r="I1873" s="44">
        <f t="shared" si="88"/>
        <v>0.5306307997904911</v>
      </c>
      <c r="J1873" s="45">
        <v>1009900</v>
      </c>
      <c r="K1873" s="44">
        <f t="shared" si="89"/>
        <v>0.50098330846238226</v>
      </c>
    </row>
    <row r="1874" spans="1:11">
      <c r="A1874" t="s">
        <v>10465</v>
      </c>
      <c r="B1874" t="s">
        <v>10466</v>
      </c>
      <c r="C1874" s="43">
        <v>30000</v>
      </c>
      <c r="D1874">
        <v>100</v>
      </c>
      <c r="E1874" s="43">
        <v>2023780.0000000002</v>
      </c>
      <c r="F1874" s="43">
        <v>919900</v>
      </c>
      <c r="G1874" s="44">
        <f t="shared" si="87"/>
        <v>0.54545454545454553</v>
      </c>
      <c r="H1874" s="45">
        <v>949900</v>
      </c>
      <c r="I1874" s="44">
        <f t="shared" si="88"/>
        <v>0.5306307997904911</v>
      </c>
      <c r="J1874" s="45">
        <v>1009900</v>
      </c>
      <c r="K1874" s="44">
        <f t="shared" si="89"/>
        <v>0.50098330846238226</v>
      </c>
    </row>
    <row r="1875" spans="1:11" ht="15.75" customHeight="1">
      <c r="A1875" t="s">
        <v>10467</v>
      </c>
      <c r="B1875" t="s">
        <v>10468</v>
      </c>
      <c r="C1875" s="43">
        <v>30000</v>
      </c>
      <c r="D1875">
        <v>100</v>
      </c>
      <c r="E1875" s="43">
        <v>2023780.0000000002</v>
      </c>
      <c r="F1875" s="43">
        <v>919900</v>
      </c>
      <c r="G1875" s="44">
        <f t="shared" si="87"/>
        <v>0.54545454545454553</v>
      </c>
      <c r="H1875" s="45">
        <v>949900</v>
      </c>
      <c r="I1875" s="44">
        <f t="shared" si="88"/>
        <v>0.5306307997904911</v>
      </c>
      <c r="J1875" s="45">
        <v>1009900</v>
      </c>
      <c r="K1875" s="44">
        <f t="shared" si="89"/>
        <v>0.50098330846238226</v>
      </c>
    </row>
    <row r="1876" spans="1:11">
      <c r="A1876" s="49" t="s">
        <v>10469</v>
      </c>
      <c r="B1876" s="49" t="s">
        <v>10470</v>
      </c>
      <c r="C1876" s="43">
        <v>140000</v>
      </c>
      <c r="D1876">
        <v>100</v>
      </c>
      <c r="E1876" s="43">
        <v>7999800</v>
      </c>
      <c r="F1876" s="43">
        <v>3999900</v>
      </c>
      <c r="G1876" s="44">
        <f t="shared" si="87"/>
        <v>0.5</v>
      </c>
      <c r="H1876" s="45">
        <v>4159900</v>
      </c>
      <c r="I1876" s="44">
        <f t="shared" si="88"/>
        <v>0.47999949998749969</v>
      </c>
      <c r="J1876" s="45">
        <v>4389900</v>
      </c>
      <c r="K1876" s="44">
        <f t="shared" si="89"/>
        <v>0.45124878121953049</v>
      </c>
    </row>
    <row r="1877" spans="1:11" ht="15.75" customHeight="1">
      <c r="A1877" t="s">
        <v>8070</v>
      </c>
      <c r="B1877" t="s">
        <v>8069</v>
      </c>
      <c r="C1877" s="43">
        <v>30000</v>
      </c>
      <c r="D1877">
        <v>4</v>
      </c>
      <c r="E1877" s="43">
        <v>2045780.0000000002</v>
      </c>
      <c r="F1877" s="43">
        <v>929900</v>
      </c>
      <c r="G1877" s="44">
        <f t="shared" si="87"/>
        <v>0.54545454545454553</v>
      </c>
      <c r="H1877" s="45">
        <v>959900</v>
      </c>
      <c r="I1877" s="44">
        <f t="shared" si="88"/>
        <v>0.53079021204626109</v>
      </c>
      <c r="J1877" s="45">
        <v>1019900</v>
      </c>
      <c r="K1877" s="44">
        <f t="shared" si="89"/>
        <v>0.50146154522969244</v>
      </c>
    </row>
    <row r="1878" spans="1:11">
      <c r="A1878" t="s">
        <v>10471</v>
      </c>
      <c r="B1878" t="s">
        <v>10472</v>
      </c>
      <c r="C1878" s="43">
        <v>30000</v>
      </c>
      <c r="D1878">
        <v>100</v>
      </c>
      <c r="E1878" s="43">
        <v>2067780.0000000002</v>
      </c>
      <c r="F1878" s="43">
        <v>939900</v>
      </c>
      <c r="G1878" s="44">
        <f t="shared" si="87"/>
        <v>0.54545454545454553</v>
      </c>
      <c r="H1878" s="45">
        <v>969900</v>
      </c>
      <c r="I1878" s="44">
        <f t="shared" si="88"/>
        <v>0.53094623219104553</v>
      </c>
      <c r="J1878" s="45">
        <v>1029900</v>
      </c>
      <c r="K1878" s="44">
        <f t="shared" si="89"/>
        <v>0.50192960566404554</v>
      </c>
    </row>
    <row r="1879" spans="1:11">
      <c r="A1879" t="s">
        <v>10473</v>
      </c>
      <c r="B1879" t="s">
        <v>10474</v>
      </c>
      <c r="C1879" s="43">
        <v>30000</v>
      </c>
      <c r="D1879">
        <v>100</v>
      </c>
      <c r="E1879" s="43">
        <v>2067780.0000000002</v>
      </c>
      <c r="F1879" s="43">
        <v>939900</v>
      </c>
      <c r="G1879" s="44">
        <f t="shared" si="87"/>
        <v>0.54545454545454553</v>
      </c>
      <c r="H1879" s="45">
        <v>969900</v>
      </c>
      <c r="I1879" s="44">
        <f t="shared" si="88"/>
        <v>0.53094623219104553</v>
      </c>
      <c r="J1879" s="45">
        <v>1029900</v>
      </c>
      <c r="K1879" s="44">
        <f t="shared" si="89"/>
        <v>0.50192960566404554</v>
      </c>
    </row>
    <row r="1880" spans="1:11" ht="15.75" customHeight="1">
      <c r="A1880" t="s">
        <v>10475</v>
      </c>
      <c r="B1880" t="s">
        <v>10476</v>
      </c>
      <c r="C1880" s="43">
        <v>30000</v>
      </c>
      <c r="D1880">
        <v>10</v>
      </c>
      <c r="E1880" s="43">
        <v>1879800</v>
      </c>
      <c r="F1880" s="43">
        <v>939900</v>
      </c>
      <c r="G1880" s="44">
        <f t="shared" si="87"/>
        <v>0.5</v>
      </c>
      <c r="H1880" s="45">
        <v>969900</v>
      </c>
      <c r="I1880" s="44">
        <f t="shared" si="88"/>
        <v>0.48404085541014996</v>
      </c>
      <c r="J1880" s="45">
        <v>1029900</v>
      </c>
      <c r="K1880" s="44">
        <f t="shared" si="89"/>
        <v>0.45212256623045</v>
      </c>
    </row>
    <row r="1881" spans="1:11">
      <c r="A1881" t="s">
        <v>2248</v>
      </c>
      <c r="B1881" t="s">
        <v>10477</v>
      </c>
      <c r="C1881" s="43">
        <v>30000</v>
      </c>
      <c r="D1881">
        <v>100</v>
      </c>
      <c r="E1881" s="43">
        <v>2067780.0000000002</v>
      </c>
      <c r="F1881" s="43">
        <v>939900</v>
      </c>
      <c r="G1881" s="44">
        <f t="shared" si="87"/>
        <v>0.54545454545454553</v>
      </c>
      <c r="H1881" s="45">
        <v>969900</v>
      </c>
      <c r="I1881" s="44">
        <f t="shared" si="88"/>
        <v>0.53094623219104553</v>
      </c>
      <c r="J1881" s="45">
        <v>1029900</v>
      </c>
      <c r="K1881" s="44">
        <f t="shared" si="89"/>
        <v>0.50192960566404554</v>
      </c>
    </row>
    <row r="1882" spans="1:11">
      <c r="A1882" t="s">
        <v>10478</v>
      </c>
      <c r="B1882" t="s">
        <v>10479</v>
      </c>
      <c r="C1882" s="43">
        <v>30000</v>
      </c>
      <c r="D1882">
        <v>100</v>
      </c>
      <c r="E1882" s="43">
        <v>2067780.0000000002</v>
      </c>
      <c r="F1882" s="43">
        <v>939900</v>
      </c>
      <c r="G1882" s="44">
        <f t="shared" si="87"/>
        <v>0.54545454545454553</v>
      </c>
      <c r="H1882" s="45">
        <v>969900</v>
      </c>
      <c r="I1882" s="44">
        <f t="shared" si="88"/>
        <v>0.53094623219104553</v>
      </c>
      <c r="J1882" s="45">
        <v>1029900</v>
      </c>
      <c r="K1882" s="44">
        <f t="shared" si="89"/>
        <v>0.50192960566404554</v>
      </c>
    </row>
    <row r="1883" spans="1:11">
      <c r="A1883" t="s">
        <v>10480</v>
      </c>
      <c r="B1883" t="s">
        <v>10481</v>
      </c>
      <c r="C1883" s="43">
        <v>30000</v>
      </c>
      <c r="D1883">
        <v>100</v>
      </c>
      <c r="E1883" s="43">
        <v>2067780.0000000002</v>
      </c>
      <c r="F1883" s="43">
        <v>939900</v>
      </c>
      <c r="G1883" s="44">
        <f t="shared" si="87"/>
        <v>0.54545454545454553</v>
      </c>
      <c r="H1883" s="45">
        <v>969900</v>
      </c>
      <c r="I1883" s="44">
        <f t="shared" si="88"/>
        <v>0.53094623219104553</v>
      </c>
      <c r="J1883" s="45">
        <v>1029900</v>
      </c>
      <c r="K1883" s="44">
        <f t="shared" si="89"/>
        <v>0.50192960566404554</v>
      </c>
    </row>
    <row r="1884" spans="1:11" ht="15.75" customHeight="1">
      <c r="A1884" t="s">
        <v>10482</v>
      </c>
      <c r="B1884" t="s">
        <v>10483</v>
      </c>
      <c r="C1884" s="43">
        <v>30000</v>
      </c>
      <c r="D1884">
        <v>10</v>
      </c>
      <c r="E1884" s="43">
        <v>2067780.0000000002</v>
      </c>
      <c r="F1884" s="43">
        <v>939900</v>
      </c>
      <c r="G1884" s="44">
        <f t="shared" si="87"/>
        <v>0.54545454545454553</v>
      </c>
      <c r="H1884" s="45">
        <v>969900</v>
      </c>
      <c r="I1884" s="44">
        <f t="shared" si="88"/>
        <v>0.53094623219104553</v>
      </c>
      <c r="J1884" s="45">
        <v>1029900</v>
      </c>
      <c r="K1884" s="44">
        <f t="shared" si="89"/>
        <v>0.50192960566404554</v>
      </c>
    </row>
    <row r="1885" spans="1:11" ht="15.75" customHeight="1">
      <c r="A1885" t="s">
        <v>10484</v>
      </c>
      <c r="B1885" t="s">
        <v>10485</v>
      </c>
      <c r="C1885" s="43">
        <v>30000</v>
      </c>
      <c r="D1885">
        <v>10</v>
      </c>
      <c r="E1885" s="43">
        <v>2067780.0000000002</v>
      </c>
      <c r="F1885" s="43">
        <v>939900</v>
      </c>
      <c r="G1885" s="44">
        <f t="shared" si="87"/>
        <v>0.54545454545454553</v>
      </c>
      <c r="H1885" s="45">
        <v>969900</v>
      </c>
      <c r="I1885" s="44">
        <f t="shared" si="88"/>
        <v>0.53094623219104553</v>
      </c>
      <c r="J1885" s="45">
        <v>1029900</v>
      </c>
      <c r="K1885" s="44">
        <f t="shared" si="89"/>
        <v>0.50192960566404554</v>
      </c>
    </row>
    <row r="1886" spans="1:11">
      <c r="A1886" t="s">
        <v>1805</v>
      </c>
      <c r="B1886" t="s">
        <v>7449</v>
      </c>
      <c r="C1886" s="43">
        <v>30000</v>
      </c>
      <c r="D1886">
        <v>100</v>
      </c>
      <c r="E1886" s="43">
        <v>2067780.0000000002</v>
      </c>
      <c r="F1886" s="43">
        <v>939900</v>
      </c>
      <c r="G1886" s="44">
        <f t="shared" si="87"/>
        <v>0.54545454545454553</v>
      </c>
      <c r="H1886" s="45">
        <v>969900</v>
      </c>
      <c r="I1886" s="44">
        <f t="shared" si="88"/>
        <v>0.53094623219104553</v>
      </c>
      <c r="J1886" s="45">
        <v>1029900</v>
      </c>
      <c r="K1886" s="44">
        <f t="shared" si="89"/>
        <v>0.50192960566404554</v>
      </c>
    </row>
    <row r="1887" spans="1:11">
      <c r="A1887" t="s">
        <v>10486</v>
      </c>
      <c r="B1887" t="s">
        <v>10487</v>
      </c>
      <c r="C1887" s="43">
        <v>20000</v>
      </c>
      <c r="D1887">
        <v>2</v>
      </c>
      <c r="E1887" s="43">
        <v>1879800</v>
      </c>
      <c r="F1887" s="43">
        <v>939900</v>
      </c>
      <c r="G1887" s="44">
        <f t="shared" si="87"/>
        <v>0.5</v>
      </c>
      <c r="H1887" s="45">
        <v>969900</v>
      </c>
      <c r="I1887" s="44">
        <f t="shared" si="88"/>
        <v>0.48404085541014996</v>
      </c>
      <c r="J1887" s="45">
        <v>1029900</v>
      </c>
      <c r="K1887" s="44">
        <f t="shared" si="89"/>
        <v>0.45212256623045</v>
      </c>
    </row>
    <row r="1888" spans="1:11">
      <c r="A1888" t="s">
        <v>10488</v>
      </c>
      <c r="B1888" t="s">
        <v>10489</v>
      </c>
      <c r="C1888" s="43">
        <v>30000</v>
      </c>
      <c r="D1888">
        <v>10</v>
      </c>
      <c r="E1888" s="43">
        <v>2067780.0000000002</v>
      </c>
      <c r="F1888" s="43">
        <v>939900</v>
      </c>
      <c r="G1888" s="44">
        <f t="shared" si="87"/>
        <v>0.54545454545454553</v>
      </c>
      <c r="H1888" s="45">
        <v>969900</v>
      </c>
      <c r="I1888" s="44">
        <f t="shared" si="88"/>
        <v>0.53094623219104553</v>
      </c>
      <c r="J1888" s="45">
        <v>1029900</v>
      </c>
      <c r="K1888" s="44">
        <f t="shared" si="89"/>
        <v>0.50192960566404554</v>
      </c>
    </row>
    <row r="1889" spans="1:11">
      <c r="A1889" t="s">
        <v>10490</v>
      </c>
      <c r="B1889" t="s">
        <v>10491</v>
      </c>
      <c r="C1889" s="43">
        <v>30000</v>
      </c>
      <c r="D1889">
        <v>10</v>
      </c>
      <c r="E1889" s="43">
        <v>2067780.0000000002</v>
      </c>
      <c r="F1889" s="43">
        <v>939900</v>
      </c>
      <c r="G1889" s="44">
        <f t="shared" si="87"/>
        <v>0.54545454545454553</v>
      </c>
      <c r="H1889" s="45">
        <v>969900</v>
      </c>
      <c r="I1889" s="44">
        <f t="shared" si="88"/>
        <v>0.53094623219104553</v>
      </c>
      <c r="J1889" s="45">
        <v>1029900</v>
      </c>
      <c r="K1889" s="44">
        <f t="shared" si="89"/>
        <v>0.50192960566404554</v>
      </c>
    </row>
    <row r="1890" spans="1:11">
      <c r="A1890" t="s">
        <v>10492</v>
      </c>
      <c r="B1890" t="s">
        <v>10493</v>
      </c>
      <c r="C1890" s="43">
        <v>30000</v>
      </c>
      <c r="D1890">
        <v>7</v>
      </c>
      <c r="E1890" s="43">
        <v>2067780.0000000002</v>
      </c>
      <c r="F1890" s="43">
        <v>939900</v>
      </c>
      <c r="G1890" s="44">
        <f t="shared" si="87"/>
        <v>0.54545454545454553</v>
      </c>
      <c r="H1890" s="45">
        <v>969900</v>
      </c>
      <c r="I1890" s="44">
        <f t="shared" si="88"/>
        <v>0.53094623219104553</v>
      </c>
      <c r="J1890" s="45">
        <v>1029900</v>
      </c>
      <c r="K1890" s="44">
        <f t="shared" si="89"/>
        <v>0.50192960566404554</v>
      </c>
    </row>
    <row r="1891" spans="1:11">
      <c r="A1891" t="s">
        <v>10494</v>
      </c>
      <c r="B1891" t="s">
        <v>10495</v>
      </c>
      <c r="C1891" s="43">
        <v>30000</v>
      </c>
      <c r="D1891">
        <v>0</v>
      </c>
      <c r="E1891" s="43">
        <v>2067780.0000000002</v>
      </c>
      <c r="F1891" s="43">
        <v>939900</v>
      </c>
      <c r="G1891" s="44">
        <f t="shared" si="87"/>
        <v>0.54545454545454553</v>
      </c>
      <c r="H1891" s="45">
        <v>969900</v>
      </c>
      <c r="I1891" s="44">
        <f t="shared" si="88"/>
        <v>0.53094623219104553</v>
      </c>
      <c r="J1891" s="45">
        <v>1029900</v>
      </c>
      <c r="K1891" s="44">
        <f t="shared" si="89"/>
        <v>0.50192960566404554</v>
      </c>
    </row>
    <row r="1892" spans="1:11" ht="15.75" customHeight="1">
      <c r="A1892" t="s">
        <v>10496</v>
      </c>
      <c r="B1892" t="s">
        <v>10497</v>
      </c>
      <c r="C1892" s="43">
        <v>30000</v>
      </c>
      <c r="D1892">
        <v>0</v>
      </c>
      <c r="E1892" s="43">
        <v>2067780.0000000002</v>
      </c>
      <c r="F1892" s="43">
        <v>939900</v>
      </c>
      <c r="G1892" s="44">
        <f t="shared" si="87"/>
        <v>0.54545454545454553</v>
      </c>
      <c r="H1892" s="45">
        <v>969900</v>
      </c>
      <c r="I1892" s="44">
        <f t="shared" si="88"/>
        <v>0.53094623219104553</v>
      </c>
      <c r="J1892" s="45">
        <v>1029900</v>
      </c>
      <c r="K1892" s="44">
        <f t="shared" si="89"/>
        <v>0.50192960566404554</v>
      </c>
    </row>
    <row r="1893" spans="1:11">
      <c r="A1893" t="s">
        <v>10498</v>
      </c>
      <c r="B1893" t="s">
        <v>10499</v>
      </c>
      <c r="C1893" s="43">
        <v>30000</v>
      </c>
      <c r="D1893">
        <v>2</v>
      </c>
      <c r="E1893" s="43">
        <v>2067780.0000000002</v>
      </c>
      <c r="F1893" s="43">
        <v>939900</v>
      </c>
      <c r="G1893" s="44">
        <f t="shared" si="87"/>
        <v>0.54545454545454553</v>
      </c>
      <c r="H1893" s="45">
        <v>969900</v>
      </c>
      <c r="I1893" s="44">
        <f t="shared" si="88"/>
        <v>0.53094623219104553</v>
      </c>
      <c r="J1893" s="45">
        <v>1029900</v>
      </c>
      <c r="K1893" s="44">
        <f t="shared" si="89"/>
        <v>0.50192960566404554</v>
      </c>
    </row>
    <row r="1894" spans="1:11">
      <c r="A1894" t="s">
        <v>10500</v>
      </c>
      <c r="B1894" t="s">
        <v>10501</v>
      </c>
      <c r="C1894" s="43">
        <v>30000</v>
      </c>
      <c r="D1894">
        <v>0</v>
      </c>
      <c r="E1894" s="43">
        <v>2067780.0000000002</v>
      </c>
      <c r="F1894" s="43">
        <v>939900</v>
      </c>
      <c r="G1894" s="44">
        <f t="shared" si="87"/>
        <v>0.54545454545454553</v>
      </c>
      <c r="H1894" s="45">
        <v>969900</v>
      </c>
      <c r="I1894" s="44">
        <f t="shared" si="88"/>
        <v>0.53094623219104553</v>
      </c>
      <c r="J1894" s="45">
        <v>1029900</v>
      </c>
      <c r="K1894" s="44">
        <f t="shared" si="89"/>
        <v>0.50192960566404554</v>
      </c>
    </row>
    <row r="1895" spans="1:11">
      <c r="A1895" t="s">
        <v>10502</v>
      </c>
      <c r="B1895" t="s">
        <v>10503</v>
      </c>
      <c r="C1895" s="43">
        <v>30000</v>
      </c>
      <c r="D1895">
        <v>0</v>
      </c>
      <c r="E1895" s="43">
        <v>2067780.0000000002</v>
      </c>
      <c r="F1895" s="43">
        <v>939900</v>
      </c>
      <c r="G1895" s="44">
        <f t="shared" si="87"/>
        <v>0.54545454545454553</v>
      </c>
      <c r="H1895" s="45">
        <v>969900</v>
      </c>
      <c r="I1895" s="44">
        <f t="shared" si="88"/>
        <v>0.53094623219104553</v>
      </c>
      <c r="J1895" s="45">
        <v>1029900</v>
      </c>
      <c r="K1895" s="44">
        <f t="shared" si="89"/>
        <v>0.50192960566404554</v>
      </c>
    </row>
    <row r="1896" spans="1:11" ht="15.75" customHeight="1">
      <c r="A1896" t="s">
        <v>10504</v>
      </c>
      <c r="B1896" t="s">
        <v>10505</v>
      </c>
      <c r="C1896" s="43">
        <v>30000</v>
      </c>
      <c r="D1896">
        <v>100</v>
      </c>
      <c r="E1896" s="43">
        <v>2067780.0000000002</v>
      </c>
      <c r="F1896" s="43">
        <v>939900</v>
      </c>
      <c r="G1896" s="44">
        <f t="shared" si="87"/>
        <v>0.54545454545454553</v>
      </c>
      <c r="H1896" s="45">
        <v>969900</v>
      </c>
      <c r="I1896" s="44">
        <f t="shared" si="88"/>
        <v>0.53094623219104553</v>
      </c>
      <c r="J1896" s="45">
        <v>1029900</v>
      </c>
      <c r="K1896" s="44">
        <f t="shared" si="89"/>
        <v>0.50192960566404554</v>
      </c>
    </row>
    <row r="1897" spans="1:11">
      <c r="A1897" t="s">
        <v>10506</v>
      </c>
      <c r="B1897" t="s">
        <v>10507</v>
      </c>
      <c r="C1897" s="43">
        <v>30000</v>
      </c>
      <c r="D1897">
        <v>0</v>
      </c>
      <c r="E1897" s="43">
        <v>2067780.0000000002</v>
      </c>
      <c r="F1897" s="43">
        <v>939900</v>
      </c>
      <c r="G1897" s="44">
        <f t="shared" si="87"/>
        <v>0.54545454545454553</v>
      </c>
      <c r="H1897" s="45">
        <v>969900</v>
      </c>
      <c r="I1897" s="44">
        <f t="shared" si="88"/>
        <v>0.53094623219104553</v>
      </c>
      <c r="J1897" s="45">
        <v>1029900</v>
      </c>
      <c r="K1897" s="44">
        <f t="shared" si="89"/>
        <v>0.50192960566404554</v>
      </c>
    </row>
    <row r="1898" spans="1:11">
      <c r="A1898" t="s">
        <v>7804</v>
      </c>
      <c r="B1898" t="s">
        <v>10508</v>
      </c>
      <c r="C1898" s="43">
        <v>60000</v>
      </c>
      <c r="D1898">
        <v>100</v>
      </c>
      <c r="E1898" s="43">
        <v>1899800</v>
      </c>
      <c r="F1898" s="43">
        <v>949900</v>
      </c>
      <c r="G1898" s="44">
        <f t="shared" si="87"/>
        <v>0.5</v>
      </c>
      <c r="H1898" s="45">
        <v>979900</v>
      </c>
      <c r="I1898" s="44">
        <f t="shared" si="88"/>
        <v>0.48420886409095698</v>
      </c>
      <c r="J1898" s="45">
        <v>1039900</v>
      </c>
      <c r="K1898" s="44">
        <f t="shared" si="89"/>
        <v>0.45262659227287083</v>
      </c>
    </row>
    <row r="1899" spans="1:11">
      <c r="A1899" t="s">
        <v>7806</v>
      </c>
      <c r="B1899" t="s">
        <v>10509</v>
      </c>
      <c r="C1899" s="43">
        <v>60000</v>
      </c>
      <c r="D1899">
        <v>100</v>
      </c>
      <c r="E1899" s="43">
        <v>1899800</v>
      </c>
      <c r="F1899" s="43">
        <v>949900</v>
      </c>
      <c r="G1899" s="44">
        <f t="shared" si="87"/>
        <v>0.5</v>
      </c>
      <c r="H1899" s="45">
        <v>979900</v>
      </c>
      <c r="I1899" s="44">
        <f t="shared" si="88"/>
        <v>0.48420886409095698</v>
      </c>
      <c r="J1899" s="45">
        <v>1039900</v>
      </c>
      <c r="K1899" s="44">
        <f t="shared" si="89"/>
        <v>0.45262659227287083</v>
      </c>
    </row>
    <row r="1900" spans="1:11">
      <c r="A1900" t="s">
        <v>7802</v>
      </c>
      <c r="B1900" t="s">
        <v>10510</v>
      </c>
      <c r="C1900" s="43">
        <v>60000</v>
      </c>
      <c r="D1900">
        <v>20</v>
      </c>
      <c r="E1900" s="43">
        <v>1899800</v>
      </c>
      <c r="F1900" s="43">
        <v>949900</v>
      </c>
      <c r="G1900" s="44">
        <f t="shared" si="87"/>
        <v>0.5</v>
      </c>
      <c r="H1900" s="45">
        <v>979900</v>
      </c>
      <c r="I1900" s="44">
        <f t="shared" si="88"/>
        <v>0.48420886409095698</v>
      </c>
      <c r="J1900" s="45">
        <v>1039900</v>
      </c>
      <c r="K1900" s="44">
        <f t="shared" si="89"/>
        <v>0.45262659227287083</v>
      </c>
    </row>
    <row r="1901" spans="1:11">
      <c r="A1901" t="s">
        <v>10511</v>
      </c>
      <c r="B1901" t="s">
        <v>10512</v>
      </c>
      <c r="C1901" s="43">
        <v>50000</v>
      </c>
      <c r="D1901">
        <v>100</v>
      </c>
      <c r="E1901" s="43">
        <v>1899800</v>
      </c>
      <c r="F1901" s="43">
        <v>949900</v>
      </c>
      <c r="G1901" s="44">
        <f t="shared" si="87"/>
        <v>0.5</v>
      </c>
      <c r="H1901" s="45">
        <v>979900</v>
      </c>
      <c r="I1901" s="44">
        <f t="shared" si="88"/>
        <v>0.48420886409095698</v>
      </c>
      <c r="J1901" s="45">
        <v>1039900</v>
      </c>
      <c r="K1901" s="44">
        <f t="shared" si="89"/>
        <v>0.45262659227287083</v>
      </c>
    </row>
    <row r="1902" spans="1:11">
      <c r="A1902" t="s">
        <v>7798</v>
      </c>
      <c r="B1902" t="s">
        <v>10513</v>
      </c>
      <c r="C1902" s="43">
        <v>60000</v>
      </c>
      <c r="D1902">
        <v>100</v>
      </c>
      <c r="E1902" s="43">
        <v>1899800</v>
      </c>
      <c r="F1902" s="43">
        <v>949900</v>
      </c>
      <c r="G1902" s="44">
        <f t="shared" si="87"/>
        <v>0.5</v>
      </c>
      <c r="H1902" s="45">
        <v>979900</v>
      </c>
      <c r="I1902" s="44">
        <f t="shared" si="88"/>
        <v>0.48420886409095698</v>
      </c>
      <c r="J1902" s="45">
        <v>1039900</v>
      </c>
      <c r="K1902" s="44">
        <f t="shared" si="89"/>
        <v>0.45262659227287083</v>
      </c>
    </row>
    <row r="1903" spans="1:11">
      <c r="A1903" t="s">
        <v>7800</v>
      </c>
      <c r="B1903" t="s">
        <v>10514</v>
      </c>
      <c r="C1903" s="43">
        <v>60000</v>
      </c>
      <c r="D1903">
        <v>100</v>
      </c>
      <c r="E1903" s="43">
        <v>1899800</v>
      </c>
      <c r="F1903" s="43">
        <v>949900</v>
      </c>
      <c r="G1903" s="44">
        <f t="shared" si="87"/>
        <v>0.5</v>
      </c>
      <c r="H1903" s="45">
        <v>979900</v>
      </c>
      <c r="I1903" s="44">
        <f t="shared" si="88"/>
        <v>0.48420886409095698</v>
      </c>
      <c r="J1903" s="45">
        <v>1039900</v>
      </c>
      <c r="K1903" s="44">
        <f t="shared" si="89"/>
        <v>0.45262659227287083</v>
      </c>
    </row>
    <row r="1904" spans="1:11">
      <c r="A1904" t="s">
        <v>2046</v>
      </c>
      <c r="B1904" t="s">
        <v>10515</v>
      </c>
      <c r="C1904" s="43">
        <v>60000</v>
      </c>
      <c r="D1904">
        <v>100</v>
      </c>
      <c r="E1904" s="43">
        <v>1899800</v>
      </c>
      <c r="F1904" s="43">
        <v>949900</v>
      </c>
      <c r="G1904" s="44">
        <f t="shared" si="87"/>
        <v>0.5</v>
      </c>
      <c r="H1904" s="45">
        <v>979900</v>
      </c>
      <c r="I1904" s="44">
        <f t="shared" si="88"/>
        <v>0.48420886409095698</v>
      </c>
      <c r="J1904" s="45">
        <v>1039900</v>
      </c>
      <c r="K1904" s="44">
        <f t="shared" si="89"/>
        <v>0.45262659227287083</v>
      </c>
    </row>
    <row r="1905" spans="1:11" ht="15.75" customHeight="1">
      <c r="A1905" t="s">
        <v>7521</v>
      </c>
      <c r="B1905" t="s">
        <v>7520</v>
      </c>
      <c r="C1905" s="43">
        <v>30000</v>
      </c>
      <c r="D1905">
        <v>3</v>
      </c>
      <c r="E1905" s="43">
        <v>2089780.0000000002</v>
      </c>
      <c r="F1905" s="43">
        <v>949900</v>
      </c>
      <c r="G1905" s="44">
        <f t="shared" si="87"/>
        <v>0.54545454545454553</v>
      </c>
      <c r="H1905" s="45">
        <v>979900</v>
      </c>
      <c r="I1905" s="44">
        <f t="shared" si="88"/>
        <v>0.5310989673554154</v>
      </c>
      <c r="J1905" s="45">
        <v>1039900</v>
      </c>
      <c r="K1905" s="44">
        <f t="shared" si="89"/>
        <v>0.50238781115715536</v>
      </c>
    </row>
    <row r="1906" spans="1:11">
      <c r="A1906" t="s">
        <v>5137</v>
      </c>
      <c r="B1906" t="s">
        <v>5136</v>
      </c>
      <c r="C1906" s="43">
        <v>30000</v>
      </c>
      <c r="D1906">
        <v>10</v>
      </c>
      <c r="E1906" s="43">
        <v>2089780.0000000002</v>
      </c>
      <c r="F1906" s="43">
        <v>949900</v>
      </c>
      <c r="G1906" s="44">
        <f t="shared" si="87"/>
        <v>0.54545454545454553</v>
      </c>
      <c r="H1906" s="45">
        <v>979900</v>
      </c>
      <c r="I1906" s="44">
        <f t="shared" si="88"/>
        <v>0.5310989673554154</v>
      </c>
      <c r="J1906" s="45">
        <v>1039900</v>
      </c>
      <c r="K1906" s="44">
        <f t="shared" si="89"/>
        <v>0.50238781115715536</v>
      </c>
    </row>
    <row r="1907" spans="1:11">
      <c r="A1907" t="s">
        <v>10516</v>
      </c>
      <c r="B1907" t="s">
        <v>10517</v>
      </c>
      <c r="C1907" s="43">
        <v>30000</v>
      </c>
      <c r="D1907">
        <v>0</v>
      </c>
      <c r="E1907" s="43">
        <v>2089780.0000000002</v>
      </c>
      <c r="F1907" s="43">
        <v>949900</v>
      </c>
      <c r="G1907" s="44">
        <f t="shared" si="87"/>
        <v>0.54545454545454553</v>
      </c>
      <c r="H1907" s="45">
        <v>979900</v>
      </c>
      <c r="I1907" s="44">
        <f t="shared" si="88"/>
        <v>0.5310989673554154</v>
      </c>
      <c r="J1907" s="45">
        <v>1039900</v>
      </c>
      <c r="K1907" s="44">
        <f t="shared" si="89"/>
        <v>0.50238781115715536</v>
      </c>
    </row>
    <row r="1908" spans="1:11">
      <c r="A1908" t="s">
        <v>10518</v>
      </c>
      <c r="B1908" t="s">
        <v>10519</v>
      </c>
      <c r="C1908" s="43">
        <v>30000</v>
      </c>
      <c r="D1908">
        <v>100</v>
      </c>
      <c r="E1908" s="43">
        <v>1919800</v>
      </c>
      <c r="F1908" s="43">
        <v>959900</v>
      </c>
      <c r="G1908" s="44">
        <f t="shared" si="87"/>
        <v>0.5</v>
      </c>
      <c r="H1908" s="45">
        <v>999900</v>
      </c>
      <c r="I1908" s="44">
        <f t="shared" si="88"/>
        <v>0.47916449630169811</v>
      </c>
      <c r="J1908" s="45">
        <v>1049900</v>
      </c>
      <c r="K1908" s="44">
        <f t="shared" si="89"/>
        <v>0.45312011667882068</v>
      </c>
    </row>
    <row r="1909" spans="1:11">
      <c r="A1909" t="s">
        <v>8256</v>
      </c>
      <c r="B1909" t="s">
        <v>8255</v>
      </c>
      <c r="C1909" s="43">
        <v>30000</v>
      </c>
      <c r="D1909">
        <v>100</v>
      </c>
      <c r="E1909" s="43">
        <v>1919800</v>
      </c>
      <c r="F1909" s="43">
        <v>959900</v>
      </c>
      <c r="G1909" s="44">
        <f t="shared" si="87"/>
        <v>0.5</v>
      </c>
      <c r="H1909" s="45">
        <v>999900</v>
      </c>
      <c r="I1909" s="44">
        <f t="shared" si="88"/>
        <v>0.47916449630169811</v>
      </c>
      <c r="J1909" s="45">
        <v>1049900</v>
      </c>
      <c r="K1909" s="44">
        <f t="shared" si="89"/>
        <v>0.45312011667882068</v>
      </c>
    </row>
    <row r="1910" spans="1:11" ht="15.75" customHeight="1">
      <c r="A1910" t="s">
        <v>2245</v>
      </c>
      <c r="B1910" t="s">
        <v>10520</v>
      </c>
      <c r="C1910" s="43">
        <v>30000</v>
      </c>
      <c r="D1910">
        <v>10</v>
      </c>
      <c r="E1910" s="43">
        <v>2111780</v>
      </c>
      <c r="F1910" s="43">
        <v>959900</v>
      </c>
      <c r="G1910" s="44">
        <f t="shared" si="87"/>
        <v>0.54545454545454541</v>
      </c>
      <c r="H1910" s="45">
        <v>999900</v>
      </c>
      <c r="I1910" s="44">
        <f t="shared" si="88"/>
        <v>0.52651317845608925</v>
      </c>
      <c r="J1910" s="45">
        <v>1049900</v>
      </c>
      <c r="K1910" s="44">
        <f t="shared" si="89"/>
        <v>0.50283646970801876</v>
      </c>
    </row>
    <row r="1911" spans="1:11">
      <c r="A1911" t="s">
        <v>8118</v>
      </c>
      <c r="B1911" t="s">
        <v>8117</v>
      </c>
      <c r="C1911" s="43">
        <v>30000</v>
      </c>
      <c r="D1911">
        <v>100</v>
      </c>
      <c r="E1911" s="43">
        <v>2111780</v>
      </c>
      <c r="F1911" s="43">
        <v>959900</v>
      </c>
      <c r="G1911" s="44">
        <f t="shared" si="87"/>
        <v>0.54545454545454541</v>
      </c>
      <c r="H1911" s="45">
        <v>999900</v>
      </c>
      <c r="I1911" s="44">
        <f t="shared" si="88"/>
        <v>0.52651317845608925</v>
      </c>
      <c r="J1911" s="45">
        <v>1049900</v>
      </c>
      <c r="K1911" s="44">
        <f t="shared" si="89"/>
        <v>0.50283646970801876</v>
      </c>
    </row>
    <row r="1912" spans="1:11">
      <c r="A1912" t="s">
        <v>7501</v>
      </c>
      <c r="B1912" t="s">
        <v>10521</v>
      </c>
      <c r="C1912" s="43">
        <v>30000</v>
      </c>
      <c r="D1912">
        <v>67</v>
      </c>
      <c r="E1912" s="43">
        <v>2111780</v>
      </c>
      <c r="F1912" s="43">
        <v>959900</v>
      </c>
      <c r="G1912" s="44">
        <f t="shared" si="87"/>
        <v>0.54545454545454541</v>
      </c>
      <c r="H1912" s="45">
        <v>999900</v>
      </c>
      <c r="I1912" s="44">
        <f t="shared" si="88"/>
        <v>0.52651317845608925</v>
      </c>
      <c r="J1912" s="45">
        <v>1049900</v>
      </c>
      <c r="K1912" s="44">
        <f t="shared" si="89"/>
        <v>0.50283646970801876</v>
      </c>
    </row>
    <row r="1913" spans="1:11">
      <c r="A1913" t="s">
        <v>10522</v>
      </c>
      <c r="B1913" t="s">
        <v>10523</v>
      </c>
      <c r="C1913" s="43">
        <v>30000</v>
      </c>
      <c r="D1913">
        <v>4</v>
      </c>
      <c r="E1913" s="43">
        <v>2111780</v>
      </c>
      <c r="F1913" s="43">
        <v>959900</v>
      </c>
      <c r="G1913" s="44">
        <f t="shared" si="87"/>
        <v>0.54545454545454541</v>
      </c>
      <c r="H1913" s="45">
        <v>999900</v>
      </c>
      <c r="I1913" s="44">
        <f t="shared" si="88"/>
        <v>0.52651317845608925</v>
      </c>
      <c r="J1913" s="45">
        <v>1049900</v>
      </c>
      <c r="K1913" s="44">
        <f t="shared" si="89"/>
        <v>0.50283646970801876</v>
      </c>
    </row>
    <row r="1914" spans="1:11">
      <c r="A1914" t="s">
        <v>10524</v>
      </c>
      <c r="B1914" t="s">
        <v>3823</v>
      </c>
      <c r="C1914" s="43">
        <v>20000</v>
      </c>
      <c r="D1914">
        <v>0</v>
      </c>
      <c r="E1914" s="43">
        <v>2111780</v>
      </c>
      <c r="F1914" s="43">
        <v>959900</v>
      </c>
      <c r="G1914" s="44">
        <f t="shared" si="87"/>
        <v>0.54545454545454541</v>
      </c>
      <c r="H1914" s="45">
        <v>999900</v>
      </c>
      <c r="I1914" s="44">
        <f t="shared" si="88"/>
        <v>0.52651317845608925</v>
      </c>
      <c r="J1914" s="45">
        <v>1049900</v>
      </c>
      <c r="K1914" s="44">
        <f t="shared" si="89"/>
        <v>0.50283646970801876</v>
      </c>
    </row>
    <row r="1915" spans="1:11" ht="15.75" customHeight="1">
      <c r="A1915" t="s">
        <v>2244</v>
      </c>
      <c r="B1915" t="s">
        <v>10525</v>
      </c>
      <c r="C1915" s="43">
        <v>30000</v>
      </c>
      <c r="D1915">
        <v>0</v>
      </c>
      <c r="E1915" s="43">
        <v>2111780</v>
      </c>
      <c r="F1915" s="43">
        <v>959900</v>
      </c>
      <c r="G1915" s="44">
        <f t="shared" si="87"/>
        <v>0.54545454545454541</v>
      </c>
      <c r="H1915" s="45">
        <v>999900</v>
      </c>
      <c r="I1915" s="44">
        <f t="shared" si="88"/>
        <v>0.52651317845608925</v>
      </c>
      <c r="J1915" s="45">
        <v>1049900</v>
      </c>
      <c r="K1915" s="44">
        <f t="shared" si="89"/>
        <v>0.50283646970801876</v>
      </c>
    </row>
    <row r="1916" spans="1:11">
      <c r="A1916" t="s">
        <v>10526</v>
      </c>
      <c r="B1916" t="s">
        <v>10527</v>
      </c>
      <c r="C1916" s="43">
        <v>140000</v>
      </c>
      <c r="D1916">
        <v>100</v>
      </c>
      <c r="E1916" s="43">
        <v>1939800</v>
      </c>
      <c r="F1916" s="43">
        <v>969900</v>
      </c>
      <c r="G1916" s="44">
        <f t="shared" si="87"/>
        <v>0.5</v>
      </c>
      <c r="H1916" s="45">
        <v>1009900</v>
      </c>
      <c r="I1916" s="44">
        <f t="shared" si="88"/>
        <v>0.47937931745540774</v>
      </c>
      <c r="J1916" s="45">
        <v>1059900</v>
      </c>
      <c r="K1916" s="44">
        <f t="shared" si="89"/>
        <v>0.45360346427466747</v>
      </c>
    </row>
    <row r="1917" spans="1:11" ht="15.75" customHeight="1">
      <c r="A1917" t="s">
        <v>10528</v>
      </c>
      <c r="B1917" t="s">
        <v>10529</v>
      </c>
      <c r="C1917" s="43">
        <v>30000</v>
      </c>
      <c r="D1917">
        <v>100</v>
      </c>
      <c r="E1917" s="43">
        <v>2133780</v>
      </c>
      <c r="F1917" s="43">
        <v>969900</v>
      </c>
      <c r="G1917" s="44">
        <f t="shared" si="87"/>
        <v>0.54545454545454541</v>
      </c>
      <c r="H1917" s="45">
        <v>1009900</v>
      </c>
      <c r="I1917" s="44">
        <f t="shared" si="88"/>
        <v>0.52670847041400704</v>
      </c>
      <c r="J1917" s="45">
        <v>1059900</v>
      </c>
      <c r="K1917" s="44">
        <f t="shared" si="89"/>
        <v>0.50327587661333406</v>
      </c>
    </row>
    <row r="1918" spans="1:11">
      <c r="A1918" t="s">
        <v>7444</v>
      </c>
      <c r="B1918" t="s">
        <v>7443</v>
      </c>
      <c r="C1918" s="43">
        <v>30000</v>
      </c>
      <c r="D1918">
        <v>100</v>
      </c>
      <c r="E1918" s="43">
        <v>2133780</v>
      </c>
      <c r="F1918" s="43">
        <v>969900</v>
      </c>
      <c r="G1918" s="44">
        <f t="shared" si="87"/>
        <v>0.54545454545454541</v>
      </c>
      <c r="H1918" s="45">
        <v>1009900</v>
      </c>
      <c r="I1918" s="44">
        <f t="shared" si="88"/>
        <v>0.52670847041400704</v>
      </c>
      <c r="J1918" s="45">
        <v>1059900</v>
      </c>
      <c r="K1918" s="44">
        <f t="shared" si="89"/>
        <v>0.50327587661333406</v>
      </c>
    </row>
    <row r="1919" spans="1:11">
      <c r="A1919" t="s">
        <v>10530</v>
      </c>
      <c r="B1919" t="s">
        <v>10531</v>
      </c>
      <c r="C1919" s="43">
        <v>140000</v>
      </c>
      <c r="D1919">
        <v>100</v>
      </c>
      <c r="E1919" s="43">
        <v>1959800</v>
      </c>
      <c r="F1919" s="43">
        <v>979900</v>
      </c>
      <c r="G1919" s="44">
        <f t="shared" si="87"/>
        <v>0.5</v>
      </c>
      <c r="H1919" s="45">
        <v>1019900</v>
      </c>
      <c r="I1919" s="44">
        <f t="shared" si="88"/>
        <v>0.47958975405653637</v>
      </c>
      <c r="J1919" s="45">
        <v>1069900</v>
      </c>
      <c r="K1919" s="44">
        <f t="shared" si="89"/>
        <v>0.45407694662720688</v>
      </c>
    </row>
    <row r="1920" spans="1:11">
      <c r="A1920" t="s">
        <v>10532</v>
      </c>
      <c r="B1920" t="s">
        <v>10533</v>
      </c>
      <c r="C1920" s="43">
        <v>20000</v>
      </c>
      <c r="D1920">
        <v>100</v>
      </c>
      <c r="E1920" s="43">
        <v>1959800</v>
      </c>
      <c r="F1920" s="43">
        <v>979900</v>
      </c>
      <c r="G1920" s="44">
        <f t="shared" si="87"/>
        <v>0.5</v>
      </c>
      <c r="H1920" s="45">
        <v>1019900</v>
      </c>
      <c r="I1920" s="44">
        <f t="shared" si="88"/>
        <v>0.47958975405653637</v>
      </c>
      <c r="J1920" s="45">
        <v>1069900</v>
      </c>
      <c r="K1920" s="44">
        <f t="shared" si="89"/>
        <v>0.45407694662720688</v>
      </c>
    </row>
    <row r="1921" spans="1:11">
      <c r="A1921" t="s">
        <v>10534</v>
      </c>
      <c r="B1921" t="s">
        <v>10535</v>
      </c>
      <c r="C1921" s="43">
        <v>30000</v>
      </c>
      <c r="D1921">
        <v>100</v>
      </c>
      <c r="E1921" s="43">
        <v>2155780</v>
      </c>
      <c r="F1921" s="43">
        <v>979900</v>
      </c>
      <c r="G1921" s="44">
        <f t="shared" si="87"/>
        <v>0.54545454545454541</v>
      </c>
      <c r="H1921" s="45">
        <v>1019900</v>
      </c>
      <c r="I1921" s="44">
        <f t="shared" si="88"/>
        <v>0.52689977641503305</v>
      </c>
      <c r="J1921" s="45">
        <v>1069900</v>
      </c>
      <c r="K1921" s="44">
        <f t="shared" si="89"/>
        <v>0.50370631511564268</v>
      </c>
    </row>
    <row r="1922" spans="1:11">
      <c r="A1922" t="s">
        <v>7483</v>
      </c>
      <c r="B1922" t="s">
        <v>7482</v>
      </c>
      <c r="C1922" s="43">
        <v>30000</v>
      </c>
      <c r="D1922">
        <v>11</v>
      </c>
      <c r="E1922" s="43">
        <v>1959800</v>
      </c>
      <c r="F1922" s="43">
        <v>979900</v>
      </c>
      <c r="G1922" s="44">
        <f t="shared" ref="G1922:G1985" si="90">1-(F1922/E1922)</f>
        <v>0.5</v>
      </c>
      <c r="H1922" s="45">
        <v>1019900</v>
      </c>
      <c r="I1922" s="44">
        <f t="shared" ref="I1922:I1985" si="91">1-(H1922/E1922)</f>
        <v>0.47958975405653637</v>
      </c>
      <c r="J1922" s="45">
        <v>1069900</v>
      </c>
      <c r="K1922" s="44">
        <f t="shared" ref="K1922:K1985" si="92">1-(J1922/E1922)</f>
        <v>0.45407694662720688</v>
      </c>
    </row>
    <row r="1923" spans="1:11">
      <c r="A1923" t="s">
        <v>5902</v>
      </c>
      <c r="B1923" t="s">
        <v>5901</v>
      </c>
      <c r="C1923" s="43">
        <v>40000</v>
      </c>
      <c r="D1923">
        <v>100</v>
      </c>
      <c r="E1923" s="43">
        <v>2155780</v>
      </c>
      <c r="F1923" s="43">
        <v>979900</v>
      </c>
      <c r="G1923" s="44">
        <f t="shared" si="90"/>
        <v>0.54545454545454541</v>
      </c>
      <c r="H1923" s="45">
        <v>1019900</v>
      </c>
      <c r="I1923" s="44">
        <f t="shared" si="91"/>
        <v>0.52689977641503305</v>
      </c>
      <c r="J1923" s="45">
        <v>1069900</v>
      </c>
      <c r="K1923" s="44">
        <f t="shared" si="92"/>
        <v>0.50370631511564268</v>
      </c>
    </row>
    <row r="1924" spans="1:11">
      <c r="A1924" t="s">
        <v>5841</v>
      </c>
      <c r="B1924" t="s">
        <v>5840</v>
      </c>
      <c r="C1924" s="43">
        <v>30000</v>
      </c>
      <c r="D1924">
        <v>10</v>
      </c>
      <c r="E1924" s="43">
        <v>2155780</v>
      </c>
      <c r="F1924" s="43">
        <v>979900</v>
      </c>
      <c r="G1924" s="44">
        <f t="shared" si="90"/>
        <v>0.54545454545454541</v>
      </c>
      <c r="H1924" s="45">
        <v>1049900</v>
      </c>
      <c r="I1924" s="44">
        <f t="shared" si="91"/>
        <v>0.5129836996353988</v>
      </c>
      <c r="J1924" s="45">
        <v>1109900</v>
      </c>
      <c r="K1924" s="44">
        <f t="shared" si="92"/>
        <v>0.4851515460761302</v>
      </c>
    </row>
    <row r="1925" spans="1:11">
      <c r="A1925" t="s">
        <v>10536</v>
      </c>
      <c r="B1925" t="s">
        <v>10537</v>
      </c>
      <c r="C1925" s="43">
        <v>30000</v>
      </c>
      <c r="D1925">
        <v>10</v>
      </c>
      <c r="E1925" s="43">
        <v>1959800</v>
      </c>
      <c r="F1925" s="43">
        <v>979900</v>
      </c>
      <c r="G1925" s="44">
        <f t="shared" si="90"/>
        <v>0.5</v>
      </c>
      <c r="H1925" s="45">
        <v>1019900</v>
      </c>
      <c r="I1925" s="44">
        <f t="shared" si="91"/>
        <v>0.47958975405653637</v>
      </c>
      <c r="J1925" s="45">
        <v>1069900</v>
      </c>
      <c r="K1925" s="44">
        <f t="shared" si="92"/>
        <v>0.45407694662720688</v>
      </c>
    </row>
    <row r="1926" spans="1:11">
      <c r="A1926" t="s">
        <v>10538</v>
      </c>
      <c r="B1926" t="s">
        <v>10539</v>
      </c>
      <c r="C1926" s="43">
        <v>30000</v>
      </c>
      <c r="D1926">
        <v>100</v>
      </c>
      <c r="E1926" s="43">
        <v>2177780</v>
      </c>
      <c r="F1926" s="43">
        <v>989900</v>
      </c>
      <c r="G1926" s="44">
        <f t="shared" si="90"/>
        <v>0.54545454545454541</v>
      </c>
      <c r="H1926" s="45">
        <v>1029900</v>
      </c>
      <c r="I1926" s="44">
        <f t="shared" si="91"/>
        <v>0.5270872172579415</v>
      </c>
      <c r="J1926" s="45">
        <v>1079900</v>
      </c>
      <c r="K1926" s="44">
        <f t="shared" si="92"/>
        <v>0.50412805701218666</v>
      </c>
    </row>
    <row r="1927" spans="1:11">
      <c r="A1927" t="s">
        <v>8266</v>
      </c>
      <c r="B1927" t="s">
        <v>8265</v>
      </c>
      <c r="C1927" s="43">
        <v>30000</v>
      </c>
      <c r="D1927">
        <v>100</v>
      </c>
      <c r="E1927" s="43">
        <v>1979800</v>
      </c>
      <c r="F1927" s="43">
        <v>989900</v>
      </c>
      <c r="G1927" s="44">
        <f t="shared" si="90"/>
        <v>0.5</v>
      </c>
      <c r="H1927" s="45">
        <v>1029900</v>
      </c>
      <c r="I1927" s="44">
        <f t="shared" si="91"/>
        <v>0.47979593898373574</v>
      </c>
      <c r="J1927" s="45">
        <v>1079900</v>
      </c>
      <c r="K1927" s="44">
        <f t="shared" si="92"/>
        <v>0.45454086271340544</v>
      </c>
    </row>
    <row r="1928" spans="1:11">
      <c r="A1928" t="s">
        <v>6430</v>
      </c>
      <c r="B1928" t="s">
        <v>6429</v>
      </c>
      <c r="C1928" s="43">
        <v>30000</v>
      </c>
      <c r="D1928">
        <v>0</v>
      </c>
      <c r="E1928" s="43">
        <v>1979800</v>
      </c>
      <c r="F1928" s="43">
        <v>989900</v>
      </c>
      <c r="G1928" s="44">
        <f t="shared" si="90"/>
        <v>0.5</v>
      </c>
      <c r="H1928" s="45">
        <v>1029900</v>
      </c>
      <c r="I1928" s="44">
        <f t="shared" si="91"/>
        <v>0.47979593898373574</v>
      </c>
      <c r="J1928" s="45">
        <v>1079900</v>
      </c>
      <c r="K1928" s="44">
        <f t="shared" si="92"/>
        <v>0.45454086271340544</v>
      </c>
    </row>
    <row r="1929" spans="1:11">
      <c r="A1929" t="s">
        <v>2071</v>
      </c>
      <c r="B1929" t="s">
        <v>10540</v>
      </c>
      <c r="C1929" s="43">
        <v>30000</v>
      </c>
      <c r="D1929">
        <v>2</v>
      </c>
      <c r="E1929" s="43">
        <v>2177780</v>
      </c>
      <c r="F1929" s="43">
        <v>989900</v>
      </c>
      <c r="G1929" s="44">
        <f t="shared" si="90"/>
        <v>0.54545454545454541</v>
      </c>
      <c r="H1929" s="45">
        <v>1029900</v>
      </c>
      <c r="I1929" s="44">
        <f t="shared" si="91"/>
        <v>0.5270872172579415</v>
      </c>
      <c r="J1929" s="45">
        <v>1079900</v>
      </c>
      <c r="K1929" s="44">
        <f t="shared" si="92"/>
        <v>0.50412805701218666</v>
      </c>
    </row>
    <row r="1930" spans="1:11">
      <c r="A1930" t="s">
        <v>10541</v>
      </c>
      <c r="B1930" t="s">
        <v>10542</v>
      </c>
      <c r="C1930" s="43">
        <v>30000</v>
      </c>
      <c r="D1930">
        <v>10</v>
      </c>
      <c r="E1930" s="43">
        <v>2177780</v>
      </c>
      <c r="F1930" s="43">
        <v>989900</v>
      </c>
      <c r="G1930" s="44">
        <f t="shared" si="90"/>
        <v>0.54545454545454541</v>
      </c>
      <c r="H1930" s="45">
        <v>1029900</v>
      </c>
      <c r="I1930" s="44">
        <f t="shared" si="91"/>
        <v>0.5270872172579415</v>
      </c>
      <c r="J1930" s="45">
        <v>1079900</v>
      </c>
      <c r="K1930" s="44">
        <f t="shared" si="92"/>
        <v>0.50412805701218666</v>
      </c>
    </row>
    <row r="1931" spans="1:11">
      <c r="A1931" t="s">
        <v>10543</v>
      </c>
      <c r="B1931" t="s">
        <v>10544</v>
      </c>
      <c r="C1931" s="43">
        <v>50000</v>
      </c>
      <c r="D1931">
        <v>100</v>
      </c>
      <c r="E1931" s="43">
        <v>2499750</v>
      </c>
      <c r="F1931" s="43">
        <v>999900</v>
      </c>
      <c r="G1931" s="44">
        <f t="shared" si="90"/>
        <v>0.6</v>
      </c>
      <c r="H1931" s="45">
        <v>1039900</v>
      </c>
      <c r="I1931" s="44">
        <f t="shared" si="91"/>
        <v>0.58399839983998403</v>
      </c>
      <c r="J1931" s="45">
        <v>1089900</v>
      </c>
      <c r="K1931" s="44">
        <f t="shared" si="92"/>
        <v>0.56399639963996395</v>
      </c>
    </row>
    <row r="1932" spans="1:11">
      <c r="A1932" t="s">
        <v>10545</v>
      </c>
      <c r="B1932" t="s">
        <v>10546</v>
      </c>
      <c r="C1932" s="43">
        <v>50000</v>
      </c>
      <c r="D1932">
        <v>100</v>
      </c>
      <c r="E1932" s="43">
        <v>2499750</v>
      </c>
      <c r="F1932" s="43">
        <v>999900</v>
      </c>
      <c r="G1932" s="44">
        <f t="shared" si="90"/>
        <v>0.6</v>
      </c>
      <c r="H1932" s="45">
        <v>1039900</v>
      </c>
      <c r="I1932" s="44">
        <f t="shared" si="91"/>
        <v>0.58399839983998403</v>
      </c>
      <c r="J1932" s="45">
        <v>1089900</v>
      </c>
      <c r="K1932" s="44">
        <f t="shared" si="92"/>
        <v>0.56399639963996395</v>
      </c>
    </row>
    <row r="1933" spans="1:11">
      <c r="A1933" t="s">
        <v>10547</v>
      </c>
      <c r="B1933" t="s">
        <v>10548</v>
      </c>
      <c r="C1933" s="43">
        <v>50000</v>
      </c>
      <c r="D1933">
        <v>100</v>
      </c>
      <c r="E1933" s="43">
        <v>2499750</v>
      </c>
      <c r="F1933" s="43">
        <v>999900</v>
      </c>
      <c r="G1933" s="44">
        <f t="shared" si="90"/>
        <v>0.6</v>
      </c>
      <c r="H1933" s="45">
        <v>1039900</v>
      </c>
      <c r="I1933" s="44">
        <f t="shared" si="91"/>
        <v>0.58399839983998403</v>
      </c>
      <c r="J1933" s="45">
        <v>1089900</v>
      </c>
      <c r="K1933" s="44">
        <f t="shared" si="92"/>
        <v>0.56399639963996395</v>
      </c>
    </row>
    <row r="1934" spans="1:11">
      <c r="A1934" t="s">
        <v>10549</v>
      </c>
      <c r="B1934" t="s">
        <v>10550</v>
      </c>
      <c r="C1934" s="43">
        <v>140000</v>
      </c>
      <c r="D1934">
        <v>100</v>
      </c>
      <c r="E1934" s="43">
        <v>1999800</v>
      </c>
      <c r="F1934" s="43">
        <v>999900</v>
      </c>
      <c r="G1934" s="44">
        <f t="shared" si="90"/>
        <v>0.5</v>
      </c>
      <c r="H1934" s="45">
        <v>1039900</v>
      </c>
      <c r="I1934" s="44">
        <f t="shared" si="91"/>
        <v>0.47999799979998004</v>
      </c>
      <c r="J1934" s="45">
        <v>1089900</v>
      </c>
      <c r="K1934" s="44">
        <f t="shared" si="92"/>
        <v>0.454995499549955</v>
      </c>
    </row>
    <row r="1935" spans="1:11" ht="15.75" customHeight="1">
      <c r="A1935" t="s">
        <v>10551</v>
      </c>
      <c r="B1935" t="s">
        <v>10552</v>
      </c>
      <c r="C1935" s="43">
        <v>140000</v>
      </c>
      <c r="D1935">
        <v>100</v>
      </c>
      <c r="E1935" s="43">
        <v>1999800</v>
      </c>
      <c r="F1935" s="43">
        <v>999900</v>
      </c>
      <c r="G1935" s="44">
        <f t="shared" si="90"/>
        <v>0.5</v>
      </c>
      <c r="H1935" s="45">
        <v>1039900</v>
      </c>
      <c r="I1935" s="44">
        <f t="shared" si="91"/>
        <v>0.47999799979998004</v>
      </c>
      <c r="J1935" s="45">
        <v>1089900</v>
      </c>
      <c r="K1935" s="44">
        <f t="shared" si="92"/>
        <v>0.454995499549955</v>
      </c>
    </row>
    <row r="1936" spans="1:11" ht="15.75" customHeight="1">
      <c r="A1936" t="s">
        <v>10553</v>
      </c>
      <c r="B1936" t="s">
        <v>10554</v>
      </c>
      <c r="C1936" s="43">
        <v>140000</v>
      </c>
      <c r="D1936">
        <v>100</v>
      </c>
      <c r="E1936" s="43">
        <v>1999800</v>
      </c>
      <c r="F1936" s="43">
        <v>999900</v>
      </c>
      <c r="G1936" s="44">
        <f t="shared" si="90"/>
        <v>0.5</v>
      </c>
      <c r="H1936" s="45">
        <v>1039900</v>
      </c>
      <c r="I1936" s="44">
        <f t="shared" si="91"/>
        <v>0.47999799979998004</v>
      </c>
      <c r="J1936" s="45">
        <v>1089900</v>
      </c>
      <c r="K1936" s="44">
        <f t="shared" si="92"/>
        <v>0.454995499549955</v>
      </c>
    </row>
    <row r="1937" spans="1:11" ht="15.75" customHeight="1">
      <c r="A1937" t="s">
        <v>10555</v>
      </c>
      <c r="B1937" t="s">
        <v>10556</v>
      </c>
      <c r="C1937" s="43">
        <v>140000</v>
      </c>
      <c r="D1937">
        <v>100</v>
      </c>
      <c r="E1937" s="43">
        <v>1999800</v>
      </c>
      <c r="F1937" s="43">
        <v>999900</v>
      </c>
      <c r="G1937" s="44">
        <f t="shared" si="90"/>
        <v>0.5</v>
      </c>
      <c r="H1937" s="45">
        <v>1039900</v>
      </c>
      <c r="I1937" s="44">
        <f t="shared" si="91"/>
        <v>0.47999799979998004</v>
      </c>
      <c r="J1937" s="45">
        <v>1089900</v>
      </c>
      <c r="K1937" s="44">
        <f t="shared" si="92"/>
        <v>0.454995499549955</v>
      </c>
    </row>
    <row r="1938" spans="1:11" ht="15.75" customHeight="1">
      <c r="A1938" t="s">
        <v>10557</v>
      </c>
      <c r="B1938" t="s">
        <v>10558</v>
      </c>
      <c r="C1938" s="43">
        <v>140000</v>
      </c>
      <c r="D1938">
        <v>100</v>
      </c>
      <c r="E1938" s="43">
        <v>1999800</v>
      </c>
      <c r="F1938" s="43">
        <v>999900</v>
      </c>
      <c r="G1938" s="44">
        <f t="shared" si="90"/>
        <v>0.5</v>
      </c>
      <c r="H1938" s="45">
        <v>1039900</v>
      </c>
      <c r="I1938" s="44">
        <f t="shared" si="91"/>
        <v>0.47999799979998004</v>
      </c>
      <c r="J1938" s="45">
        <v>1089900</v>
      </c>
      <c r="K1938" s="44">
        <f t="shared" si="92"/>
        <v>0.454995499549955</v>
      </c>
    </row>
    <row r="1939" spans="1:11" ht="15.75" customHeight="1">
      <c r="A1939" t="s">
        <v>10559</v>
      </c>
      <c r="B1939" t="s">
        <v>10560</v>
      </c>
      <c r="C1939" s="43">
        <v>140000</v>
      </c>
      <c r="D1939">
        <v>100</v>
      </c>
      <c r="E1939" s="43">
        <v>1999800</v>
      </c>
      <c r="F1939" s="43">
        <v>999900</v>
      </c>
      <c r="G1939" s="44">
        <f t="shared" si="90"/>
        <v>0.5</v>
      </c>
      <c r="H1939" s="45">
        <v>1039900</v>
      </c>
      <c r="I1939" s="44">
        <f t="shared" si="91"/>
        <v>0.47999799979998004</v>
      </c>
      <c r="J1939" s="45">
        <v>1089900</v>
      </c>
      <c r="K1939" s="44">
        <f t="shared" si="92"/>
        <v>0.454995499549955</v>
      </c>
    </row>
    <row r="1940" spans="1:11" ht="15.75" customHeight="1">
      <c r="A1940" t="s">
        <v>10561</v>
      </c>
      <c r="B1940" t="s">
        <v>10562</v>
      </c>
      <c r="C1940" s="43">
        <v>140000</v>
      </c>
      <c r="D1940">
        <v>100</v>
      </c>
      <c r="E1940" s="43">
        <v>1999800</v>
      </c>
      <c r="F1940" s="43">
        <v>999900</v>
      </c>
      <c r="G1940" s="44">
        <f t="shared" si="90"/>
        <v>0.5</v>
      </c>
      <c r="H1940" s="45">
        <v>1039900</v>
      </c>
      <c r="I1940" s="44">
        <f t="shared" si="91"/>
        <v>0.47999799979998004</v>
      </c>
      <c r="J1940" s="45">
        <v>1089900</v>
      </c>
      <c r="K1940" s="44">
        <f t="shared" si="92"/>
        <v>0.454995499549955</v>
      </c>
    </row>
    <row r="1941" spans="1:11" ht="15.75" customHeight="1">
      <c r="A1941" t="s">
        <v>10563</v>
      </c>
      <c r="B1941" t="s">
        <v>10564</v>
      </c>
      <c r="C1941" s="43">
        <v>140000</v>
      </c>
      <c r="D1941">
        <v>100</v>
      </c>
      <c r="E1941" s="43">
        <v>1999800</v>
      </c>
      <c r="F1941" s="43">
        <v>999900</v>
      </c>
      <c r="G1941" s="44">
        <f t="shared" si="90"/>
        <v>0.5</v>
      </c>
      <c r="H1941" s="45">
        <v>1039900</v>
      </c>
      <c r="I1941" s="44">
        <f t="shared" si="91"/>
        <v>0.47999799979998004</v>
      </c>
      <c r="J1941" s="45">
        <v>1089900</v>
      </c>
      <c r="K1941" s="44">
        <f t="shared" si="92"/>
        <v>0.454995499549955</v>
      </c>
    </row>
    <row r="1942" spans="1:11" ht="15.75" customHeight="1">
      <c r="A1942" t="s">
        <v>10565</v>
      </c>
      <c r="B1942" t="s">
        <v>10566</v>
      </c>
      <c r="C1942" s="43">
        <v>140000</v>
      </c>
      <c r="D1942">
        <v>100</v>
      </c>
      <c r="E1942" s="43">
        <v>1999800</v>
      </c>
      <c r="F1942" s="43">
        <v>999900</v>
      </c>
      <c r="G1942" s="44">
        <f t="shared" si="90"/>
        <v>0.5</v>
      </c>
      <c r="H1942" s="45">
        <v>1039900</v>
      </c>
      <c r="I1942" s="44">
        <f t="shared" si="91"/>
        <v>0.47999799979998004</v>
      </c>
      <c r="J1942" s="45">
        <v>1089900</v>
      </c>
      <c r="K1942" s="44">
        <f t="shared" si="92"/>
        <v>0.454995499549955</v>
      </c>
    </row>
    <row r="1943" spans="1:11" ht="15.75" customHeight="1">
      <c r="A1943" t="s">
        <v>10567</v>
      </c>
      <c r="B1943" t="s">
        <v>10568</v>
      </c>
      <c r="C1943" s="43">
        <v>140000</v>
      </c>
      <c r="D1943">
        <v>100</v>
      </c>
      <c r="E1943" s="43">
        <v>1999800</v>
      </c>
      <c r="F1943" s="43">
        <v>999900</v>
      </c>
      <c r="G1943" s="44">
        <f t="shared" si="90"/>
        <v>0.5</v>
      </c>
      <c r="H1943" s="45">
        <v>1039900</v>
      </c>
      <c r="I1943" s="44">
        <f t="shared" si="91"/>
        <v>0.47999799979998004</v>
      </c>
      <c r="J1943" s="45">
        <v>1089900</v>
      </c>
      <c r="K1943" s="44">
        <f t="shared" si="92"/>
        <v>0.454995499549955</v>
      </c>
    </row>
    <row r="1944" spans="1:11" ht="15.75" customHeight="1">
      <c r="A1944" t="s">
        <v>10569</v>
      </c>
      <c r="B1944" t="s">
        <v>10570</v>
      </c>
      <c r="C1944" s="43">
        <v>140000</v>
      </c>
      <c r="D1944">
        <v>100</v>
      </c>
      <c r="E1944" s="43">
        <v>1999800</v>
      </c>
      <c r="F1944" s="43">
        <v>999900</v>
      </c>
      <c r="G1944" s="44">
        <f t="shared" si="90"/>
        <v>0.5</v>
      </c>
      <c r="H1944" s="45">
        <v>1039900</v>
      </c>
      <c r="I1944" s="44">
        <f t="shared" si="91"/>
        <v>0.47999799979998004</v>
      </c>
      <c r="J1944" s="45">
        <v>1089900</v>
      </c>
      <c r="K1944" s="44">
        <f t="shared" si="92"/>
        <v>0.454995499549955</v>
      </c>
    </row>
    <row r="1945" spans="1:11" ht="15.75" customHeight="1">
      <c r="A1945" t="s">
        <v>10571</v>
      </c>
      <c r="B1945" t="s">
        <v>10572</v>
      </c>
      <c r="C1945" s="43">
        <v>140000</v>
      </c>
      <c r="D1945">
        <v>100</v>
      </c>
      <c r="E1945" s="43">
        <v>1999800</v>
      </c>
      <c r="F1945" s="43">
        <v>999900</v>
      </c>
      <c r="G1945" s="44">
        <f t="shared" si="90"/>
        <v>0.5</v>
      </c>
      <c r="H1945" s="45">
        <v>1039900</v>
      </c>
      <c r="I1945" s="44">
        <f t="shared" si="91"/>
        <v>0.47999799979998004</v>
      </c>
      <c r="J1945" s="45">
        <v>1089900</v>
      </c>
      <c r="K1945" s="44">
        <f t="shared" si="92"/>
        <v>0.454995499549955</v>
      </c>
    </row>
    <row r="1946" spans="1:11">
      <c r="A1946" t="s">
        <v>10573</v>
      </c>
      <c r="B1946" t="s">
        <v>10574</v>
      </c>
      <c r="C1946" s="43">
        <v>140000</v>
      </c>
      <c r="D1946">
        <v>100</v>
      </c>
      <c r="E1946" s="43">
        <v>1999800</v>
      </c>
      <c r="F1946" s="43">
        <v>999900</v>
      </c>
      <c r="G1946" s="44">
        <f t="shared" si="90"/>
        <v>0.5</v>
      </c>
      <c r="H1946" s="45">
        <v>1039900</v>
      </c>
      <c r="I1946" s="44">
        <f t="shared" si="91"/>
        <v>0.47999799979998004</v>
      </c>
      <c r="J1946" s="45">
        <v>1089900</v>
      </c>
      <c r="K1946" s="44">
        <f t="shared" si="92"/>
        <v>0.454995499549955</v>
      </c>
    </row>
    <row r="1947" spans="1:11">
      <c r="A1947" t="s">
        <v>10575</v>
      </c>
      <c r="B1947" t="s">
        <v>10576</v>
      </c>
      <c r="C1947" s="43">
        <v>140000</v>
      </c>
      <c r="D1947">
        <v>100</v>
      </c>
      <c r="E1947" s="43">
        <v>1999800</v>
      </c>
      <c r="F1947" s="43">
        <v>999900</v>
      </c>
      <c r="G1947" s="44">
        <f t="shared" si="90"/>
        <v>0.5</v>
      </c>
      <c r="H1947" s="45">
        <v>1039900</v>
      </c>
      <c r="I1947" s="44">
        <f t="shared" si="91"/>
        <v>0.47999799979998004</v>
      </c>
      <c r="J1947" s="45">
        <v>1089900</v>
      </c>
      <c r="K1947" s="44">
        <f t="shared" si="92"/>
        <v>0.454995499549955</v>
      </c>
    </row>
    <row r="1948" spans="1:11">
      <c r="A1948" t="s">
        <v>10577</v>
      </c>
      <c r="B1948" t="s">
        <v>4322</v>
      </c>
      <c r="C1948" s="43">
        <v>50000</v>
      </c>
      <c r="D1948">
        <v>100</v>
      </c>
      <c r="E1948" s="43">
        <v>1999800</v>
      </c>
      <c r="F1948" s="43">
        <v>999900</v>
      </c>
      <c r="G1948" s="44">
        <f t="shared" si="90"/>
        <v>0.5</v>
      </c>
      <c r="H1948" s="45">
        <v>1039900</v>
      </c>
      <c r="I1948" s="44">
        <f t="shared" si="91"/>
        <v>0.47999799979998004</v>
      </c>
      <c r="J1948" s="45">
        <v>1089900</v>
      </c>
      <c r="K1948" s="44">
        <f t="shared" si="92"/>
        <v>0.454995499549955</v>
      </c>
    </row>
    <row r="1949" spans="1:11">
      <c r="A1949" t="s">
        <v>10578</v>
      </c>
      <c r="B1949" t="s">
        <v>10579</v>
      </c>
      <c r="C1949" s="43">
        <v>50000</v>
      </c>
      <c r="D1949">
        <v>100</v>
      </c>
      <c r="E1949" s="43">
        <v>1999800</v>
      </c>
      <c r="F1949" s="43">
        <v>999900</v>
      </c>
      <c r="G1949" s="44">
        <f t="shared" si="90"/>
        <v>0.5</v>
      </c>
      <c r="H1949" s="45">
        <v>1039900</v>
      </c>
      <c r="I1949" s="44">
        <f t="shared" si="91"/>
        <v>0.47999799979998004</v>
      </c>
      <c r="J1949" s="45">
        <v>1089900</v>
      </c>
      <c r="K1949" s="44">
        <f t="shared" si="92"/>
        <v>0.454995499549955</v>
      </c>
    </row>
    <row r="1950" spans="1:11" ht="15.75" customHeight="1">
      <c r="A1950" t="s">
        <v>10580</v>
      </c>
      <c r="B1950" t="s">
        <v>10581</v>
      </c>
      <c r="C1950" s="43">
        <v>50000</v>
      </c>
      <c r="D1950">
        <v>100</v>
      </c>
      <c r="E1950" s="43">
        <v>1999800</v>
      </c>
      <c r="F1950" s="43">
        <v>999900</v>
      </c>
      <c r="G1950" s="44">
        <f t="shared" si="90"/>
        <v>0.5</v>
      </c>
      <c r="H1950" s="45">
        <v>1039900</v>
      </c>
      <c r="I1950" s="44">
        <f t="shared" si="91"/>
        <v>0.47999799979998004</v>
      </c>
      <c r="J1950" s="45">
        <v>1089900</v>
      </c>
      <c r="K1950" s="44">
        <f t="shared" si="92"/>
        <v>0.454995499549955</v>
      </c>
    </row>
    <row r="1951" spans="1:11">
      <c r="A1951" t="s">
        <v>10582</v>
      </c>
      <c r="B1951" t="s">
        <v>10583</v>
      </c>
      <c r="C1951" s="43">
        <v>50000</v>
      </c>
      <c r="D1951">
        <v>100</v>
      </c>
      <c r="E1951" s="43">
        <v>1999800</v>
      </c>
      <c r="F1951" s="43">
        <v>999900</v>
      </c>
      <c r="G1951" s="44">
        <f t="shared" si="90"/>
        <v>0.5</v>
      </c>
      <c r="H1951" s="45">
        <v>1039900</v>
      </c>
      <c r="I1951" s="44">
        <f t="shared" si="91"/>
        <v>0.47999799979998004</v>
      </c>
      <c r="J1951" s="45">
        <v>1089900</v>
      </c>
      <c r="K1951" s="44">
        <f t="shared" si="92"/>
        <v>0.454995499549955</v>
      </c>
    </row>
    <row r="1952" spans="1:11">
      <c r="A1952" t="s">
        <v>10584</v>
      </c>
      <c r="B1952" t="s">
        <v>10585</v>
      </c>
      <c r="C1952" s="43">
        <v>50000</v>
      </c>
      <c r="D1952">
        <v>100</v>
      </c>
      <c r="E1952" s="43">
        <v>1999800</v>
      </c>
      <c r="F1952" s="43">
        <v>999900</v>
      </c>
      <c r="G1952" s="44">
        <f t="shared" si="90"/>
        <v>0.5</v>
      </c>
      <c r="H1952" s="45">
        <v>1039900</v>
      </c>
      <c r="I1952" s="44">
        <f t="shared" si="91"/>
        <v>0.47999799979998004</v>
      </c>
      <c r="J1952" s="45">
        <v>1089900</v>
      </c>
      <c r="K1952" s="44">
        <f t="shared" si="92"/>
        <v>0.454995499549955</v>
      </c>
    </row>
    <row r="1953" spans="1:11">
      <c r="A1953" t="s">
        <v>10586</v>
      </c>
      <c r="B1953" t="s">
        <v>10587</v>
      </c>
      <c r="C1953" s="43">
        <v>50000</v>
      </c>
      <c r="D1953">
        <v>100</v>
      </c>
      <c r="E1953" s="43">
        <v>1999800</v>
      </c>
      <c r="F1953" s="43">
        <v>999900</v>
      </c>
      <c r="G1953" s="44">
        <f t="shared" si="90"/>
        <v>0.5</v>
      </c>
      <c r="H1953" s="45">
        <v>1039900</v>
      </c>
      <c r="I1953" s="44">
        <f t="shared" si="91"/>
        <v>0.47999799979998004</v>
      </c>
      <c r="J1953" s="45">
        <v>1089900</v>
      </c>
      <c r="K1953" s="44">
        <f t="shared" si="92"/>
        <v>0.454995499549955</v>
      </c>
    </row>
    <row r="1954" spans="1:11">
      <c r="A1954" t="s">
        <v>10588</v>
      </c>
      <c r="B1954" t="s">
        <v>10589</v>
      </c>
      <c r="C1954" s="43">
        <v>50000</v>
      </c>
      <c r="D1954">
        <v>100</v>
      </c>
      <c r="E1954" s="43">
        <v>1999800</v>
      </c>
      <c r="F1954" s="43">
        <v>999900</v>
      </c>
      <c r="G1954" s="44">
        <f t="shared" si="90"/>
        <v>0.5</v>
      </c>
      <c r="H1954" s="45">
        <v>1039900</v>
      </c>
      <c r="I1954" s="44">
        <f t="shared" si="91"/>
        <v>0.47999799979998004</v>
      </c>
      <c r="J1954" s="45">
        <v>1089900</v>
      </c>
      <c r="K1954" s="44">
        <f t="shared" si="92"/>
        <v>0.454995499549955</v>
      </c>
    </row>
    <row r="1955" spans="1:11">
      <c r="A1955" t="s">
        <v>10590</v>
      </c>
      <c r="B1955" t="s">
        <v>10591</v>
      </c>
      <c r="C1955" s="43">
        <v>50000</v>
      </c>
      <c r="D1955">
        <v>100</v>
      </c>
      <c r="E1955" s="43">
        <v>1999800</v>
      </c>
      <c r="F1955" s="43">
        <v>999900</v>
      </c>
      <c r="G1955" s="44">
        <f t="shared" si="90"/>
        <v>0.5</v>
      </c>
      <c r="H1955" s="45">
        <v>1039900</v>
      </c>
      <c r="I1955" s="44">
        <f t="shared" si="91"/>
        <v>0.47999799979998004</v>
      </c>
      <c r="J1955" s="45">
        <v>1089900</v>
      </c>
      <c r="K1955" s="44">
        <f t="shared" si="92"/>
        <v>0.454995499549955</v>
      </c>
    </row>
    <row r="1956" spans="1:11">
      <c r="A1956" t="s">
        <v>7776</v>
      </c>
      <c r="B1956" t="s">
        <v>10592</v>
      </c>
      <c r="C1956" s="43">
        <v>60000</v>
      </c>
      <c r="D1956">
        <v>100</v>
      </c>
      <c r="E1956" s="43">
        <v>1999800</v>
      </c>
      <c r="F1956" s="43">
        <v>999900</v>
      </c>
      <c r="G1956" s="44">
        <f t="shared" si="90"/>
        <v>0.5</v>
      </c>
      <c r="H1956" s="45">
        <v>1039900</v>
      </c>
      <c r="I1956" s="44">
        <f t="shared" si="91"/>
        <v>0.47999799979998004</v>
      </c>
      <c r="J1956" s="45">
        <v>1089900</v>
      </c>
      <c r="K1956" s="44">
        <f t="shared" si="92"/>
        <v>0.454995499549955</v>
      </c>
    </row>
    <row r="1957" spans="1:11" ht="15.75" customHeight="1">
      <c r="A1957" t="s">
        <v>7792</v>
      </c>
      <c r="B1957" t="s">
        <v>10593</v>
      </c>
      <c r="C1957" s="43">
        <v>60000</v>
      </c>
      <c r="D1957">
        <v>100</v>
      </c>
      <c r="E1957" s="43">
        <v>1999800</v>
      </c>
      <c r="F1957" s="43">
        <v>999900</v>
      </c>
      <c r="G1957" s="44">
        <f t="shared" si="90"/>
        <v>0.5</v>
      </c>
      <c r="H1957" s="45">
        <v>1039900</v>
      </c>
      <c r="I1957" s="44">
        <f t="shared" si="91"/>
        <v>0.47999799979998004</v>
      </c>
      <c r="J1957" s="45">
        <v>1089900</v>
      </c>
      <c r="K1957" s="44">
        <f t="shared" si="92"/>
        <v>0.454995499549955</v>
      </c>
    </row>
    <row r="1958" spans="1:11">
      <c r="A1958" t="s">
        <v>7796</v>
      </c>
      <c r="B1958" t="s">
        <v>10594</v>
      </c>
      <c r="C1958" s="43">
        <v>60000</v>
      </c>
      <c r="D1958">
        <v>100</v>
      </c>
      <c r="E1958" s="43">
        <v>1999800</v>
      </c>
      <c r="F1958" s="43">
        <v>999900</v>
      </c>
      <c r="G1958" s="44">
        <f t="shared" si="90"/>
        <v>0.5</v>
      </c>
      <c r="H1958" s="45">
        <v>1039900</v>
      </c>
      <c r="I1958" s="44">
        <f t="shared" si="91"/>
        <v>0.47999799979998004</v>
      </c>
      <c r="J1958" s="45">
        <v>1089900</v>
      </c>
      <c r="K1958" s="44">
        <f t="shared" si="92"/>
        <v>0.454995499549955</v>
      </c>
    </row>
    <row r="1959" spans="1:11">
      <c r="A1959" t="s">
        <v>7794</v>
      </c>
      <c r="B1959" t="s">
        <v>10595</v>
      </c>
      <c r="C1959" s="43">
        <v>60000</v>
      </c>
      <c r="D1959">
        <v>100</v>
      </c>
      <c r="E1959" s="43">
        <v>1999800</v>
      </c>
      <c r="F1959" s="43">
        <v>999900</v>
      </c>
      <c r="G1959" s="44">
        <f t="shared" si="90"/>
        <v>0.5</v>
      </c>
      <c r="H1959" s="45">
        <v>1039900</v>
      </c>
      <c r="I1959" s="44">
        <f t="shared" si="91"/>
        <v>0.47999799979998004</v>
      </c>
      <c r="J1959" s="45">
        <v>1089900</v>
      </c>
      <c r="K1959" s="44">
        <f t="shared" si="92"/>
        <v>0.454995499549955</v>
      </c>
    </row>
    <row r="1960" spans="1:11">
      <c r="A1960" t="s">
        <v>10596</v>
      </c>
      <c r="B1960" t="s">
        <v>3292</v>
      </c>
      <c r="C1960" s="43">
        <v>50000</v>
      </c>
      <c r="D1960">
        <v>100</v>
      </c>
      <c r="E1960" s="43">
        <v>1999800</v>
      </c>
      <c r="F1960" s="43">
        <v>999900</v>
      </c>
      <c r="G1960" s="44">
        <f t="shared" si="90"/>
        <v>0.5</v>
      </c>
      <c r="H1960" s="45">
        <v>1039900</v>
      </c>
      <c r="I1960" s="44">
        <f t="shared" si="91"/>
        <v>0.47999799979998004</v>
      </c>
      <c r="J1960" s="45">
        <v>1089900</v>
      </c>
      <c r="K1960" s="44">
        <f t="shared" si="92"/>
        <v>0.454995499549955</v>
      </c>
    </row>
    <row r="1961" spans="1:11">
      <c r="A1961" t="s">
        <v>7009</v>
      </c>
      <c r="B1961" t="s">
        <v>10597</v>
      </c>
      <c r="C1961" s="43">
        <v>60000</v>
      </c>
      <c r="D1961">
        <v>100</v>
      </c>
      <c r="E1961" s="43">
        <v>1999800</v>
      </c>
      <c r="F1961" s="43">
        <v>999900</v>
      </c>
      <c r="G1961" s="44">
        <f t="shared" si="90"/>
        <v>0.5</v>
      </c>
      <c r="H1961" s="45">
        <v>1039900</v>
      </c>
      <c r="I1961" s="44">
        <f t="shared" si="91"/>
        <v>0.47999799979998004</v>
      </c>
      <c r="J1961" s="45">
        <v>1089900</v>
      </c>
      <c r="K1961" s="44">
        <f t="shared" si="92"/>
        <v>0.454995499549955</v>
      </c>
    </row>
    <row r="1962" spans="1:11">
      <c r="A1962" t="s">
        <v>10598</v>
      </c>
      <c r="B1962" t="s">
        <v>10599</v>
      </c>
      <c r="C1962" s="43">
        <v>30000</v>
      </c>
      <c r="D1962">
        <v>100</v>
      </c>
      <c r="E1962" s="43">
        <v>1999800</v>
      </c>
      <c r="F1962" s="43">
        <v>999900</v>
      </c>
      <c r="G1962" s="44">
        <f t="shared" si="90"/>
        <v>0.5</v>
      </c>
      <c r="H1962" s="45">
        <v>1039900</v>
      </c>
      <c r="I1962" s="44">
        <f t="shared" si="91"/>
        <v>0.47999799979998004</v>
      </c>
      <c r="J1962" s="45">
        <v>1089900</v>
      </c>
      <c r="K1962" s="44">
        <f t="shared" si="92"/>
        <v>0.454995499549955</v>
      </c>
    </row>
    <row r="1963" spans="1:11" ht="15.75" customHeight="1">
      <c r="A1963" t="s">
        <v>10600</v>
      </c>
      <c r="B1963" t="s">
        <v>10601</v>
      </c>
      <c r="C1963" s="43">
        <v>30000</v>
      </c>
      <c r="D1963">
        <v>100</v>
      </c>
      <c r="E1963" s="43">
        <v>2199780</v>
      </c>
      <c r="F1963" s="43">
        <v>999900</v>
      </c>
      <c r="G1963" s="44">
        <f t="shared" si="90"/>
        <v>0.54545454545454541</v>
      </c>
      <c r="H1963" s="45">
        <v>1039900</v>
      </c>
      <c r="I1963" s="44">
        <f t="shared" si="91"/>
        <v>0.5272709089090728</v>
      </c>
      <c r="J1963" s="45">
        <v>1089900</v>
      </c>
      <c r="K1963" s="44">
        <f t="shared" si="92"/>
        <v>0.50454136322723175</v>
      </c>
    </row>
    <row r="1964" spans="1:11">
      <c r="A1964" t="s">
        <v>10602</v>
      </c>
      <c r="B1964" t="s">
        <v>10603</v>
      </c>
      <c r="C1964" s="43">
        <v>70000</v>
      </c>
      <c r="D1964">
        <v>100</v>
      </c>
      <c r="E1964" s="43">
        <v>1999800</v>
      </c>
      <c r="F1964" s="43">
        <v>999900</v>
      </c>
      <c r="G1964" s="44">
        <f t="shared" si="90"/>
        <v>0.5</v>
      </c>
      <c r="H1964" s="45">
        <v>1039900</v>
      </c>
      <c r="I1964" s="44">
        <f t="shared" si="91"/>
        <v>0.47999799979998004</v>
      </c>
      <c r="J1964" s="45">
        <v>1089900</v>
      </c>
      <c r="K1964" s="44">
        <f t="shared" si="92"/>
        <v>0.454995499549955</v>
      </c>
    </row>
    <row r="1965" spans="1:11">
      <c r="A1965" t="s">
        <v>10604</v>
      </c>
      <c r="B1965" t="s">
        <v>10605</v>
      </c>
      <c r="C1965" s="43">
        <v>40000</v>
      </c>
      <c r="D1965">
        <v>100</v>
      </c>
      <c r="E1965" s="43">
        <v>2199780</v>
      </c>
      <c r="F1965" s="43">
        <v>999900</v>
      </c>
      <c r="G1965" s="44">
        <f t="shared" si="90"/>
        <v>0.54545454545454541</v>
      </c>
      <c r="H1965" s="45">
        <v>1039900</v>
      </c>
      <c r="I1965" s="44">
        <f t="shared" si="91"/>
        <v>0.5272709089090728</v>
      </c>
      <c r="J1965" s="45">
        <v>1089900</v>
      </c>
      <c r="K1965" s="44">
        <f t="shared" si="92"/>
        <v>0.50454136322723175</v>
      </c>
    </row>
    <row r="1966" spans="1:11">
      <c r="A1966" t="s">
        <v>10606</v>
      </c>
      <c r="B1966" t="s">
        <v>10607</v>
      </c>
      <c r="C1966" s="43">
        <v>40000</v>
      </c>
      <c r="D1966">
        <v>100</v>
      </c>
      <c r="E1966" s="43">
        <v>2199780</v>
      </c>
      <c r="F1966" s="43">
        <v>999900</v>
      </c>
      <c r="G1966" s="44">
        <f t="shared" si="90"/>
        <v>0.54545454545454541</v>
      </c>
      <c r="H1966" s="45">
        <v>1039900</v>
      </c>
      <c r="I1966" s="44">
        <f t="shared" si="91"/>
        <v>0.5272709089090728</v>
      </c>
      <c r="J1966" s="45">
        <v>1089900</v>
      </c>
      <c r="K1966" s="44">
        <f t="shared" si="92"/>
        <v>0.50454136322723175</v>
      </c>
    </row>
    <row r="1967" spans="1:11">
      <c r="A1967" t="s">
        <v>10608</v>
      </c>
      <c r="B1967" t="s">
        <v>10609</v>
      </c>
      <c r="C1967" s="43">
        <v>30000</v>
      </c>
      <c r="D1967">
        <v>0</v>
      </c>
      <c r="E1967" s="43">
        <v>1999800</v>
      </c>
      <c r="F1967" s="43">
        <v>999900</v>
      </c>
      <c r="G1967" s="44">
        <f t="shared" si="90"/>
        <v>0.5</v>
      </c>
      <c r="H1967" s="45">
        <v>1039900</v>
      </c>
      <c r="I1967" s="44">
        <f t="shared" si="91"/>
        <v>0.47999799979998004</v>
      </c>
      <c r="J1967" s="45">
        <v>1089900</v>
      </c>
      <c r="K1967" s="44">
        <f t="shared" si="92"/>
        <v>0.454995499549955</v>
      </c>
    </row>
    <row r="1968" spans="1:11">
      <c r="A1968" t="s">
        <v>10610</v>
      </c>
      <c r="B1968" t="s">
        <v>10611</v>
      </c>
      <c r="C1968" s="43">
        <v>30000</v>
      </c>
      <c r="D1968">
        <v>100</v>
      </c>
      <c r="E1968" s="43">
        <v>1999800</v>
      </c>
      <c r="F1968" s="43">
        <v>999900</v>
      </c>
      <c r="G1968" s="44">
        <f t="shared" si="90"/>
        <v>0.5</v>
      </c>
      <c r="H1968" s="45">
        <v>1039900</v>
      </c>
      <c r="I1968" s="44">
        <f t="shared" si="91"/>
        <v>0.47999799979998004</v>
      </c>
      <c r="J1968" s="45">
        <v>1089900</v>
      </c>
      <c r="K1968" s="44">
        <f t="shared" si="92"/>
        <v>0.454995499549955</v>
      </c>
    </row>
    <row r="1969" spans="1:11" ht="15.75" customHeight="1">
      <c r="A1969" t="s">
        <v>10612</v>
      </c>
      <c r="B1969" t="s">
        <v>10613</v>
      </c>
      <c r="C1969" s="43">
        <v>50000</v>
      </c>
      <c r="D1969">
        <v>0</v>
      </c>
      <c r="E1969" s="43">
        <v>1999800</v>
      </c>
      <c r="F1969" s="43">
        <v>999900</v>
      </c>
      <c r="G1969" s="44">
        <f t="shared" si="90"/>
        <v>0.5</v>
      </c>
      <c r="H1969" s="45">
        <v>1039900</v>
      </c>
      <c r="I1969" s="44">
        <f t="shared" si="91"/>
        <v>0.47999799979998004</v>
      </c>
      <c r="J1969" s="45">
        <v>1089900</v>
      </c>
      <c r="K1969" s="44">
        <f t="shared" si="92"/>
        <v>0.454995499549955</v>
      </c>
    </row>
    <row r="1970" spans="1:11" ht="15.75" customHeight="1">
      <c r="A1970" t="s">
        <v>10614</v>
      </c>
      <c r="B1970" t="s">
        <v>10615</v>
      </c>
      <c r="C1970" s="43">
        <v>50000</v>
      </c>
      <c r="D1970">
        <v>0</v>
      </c>
      <c r="E1970" s="43">
        <v>1999800</v>
      </c>
      <c r="F1970" s="43">
        <v>999900</v>
      </c>
      <c r="G1970" s="44">
        <f t="shared" si="90"/>
        <v>0.5</v>
      </c>
      <c r="H1970" s="45">
        <v>1039900</v>
      </c>
      <c r="I1970" s="44">
        <f t="shared" si="91"/>
        <v>0.47999799979998004</v>
      </c>
      <c r="J1970" s="45">
        <v>1089900</v>
      </c>
      <c r="K1970" s="44">
        <f t="shared" si="92"/>
        <v>0.454995499549955</v>
      </c>
    </row>
    <row r="1971" spans="1:11" ht="15.75" customHeight="1">
      <c r="A1971" t="s">
        <v>10616</v>
      </c>
      <c r="B1971" t="s">
        <v>10617</v>
      </c>
      <c r="C1971" s="43">
        <v>50000</v>
      </c>
      <c r="D1971">
        <v>0</v>
      </c>
      <c r="E1971" s="43">
        <v>1999800</v>
      </c>
      <c r="F1971" s="43">
        <v>999900</v>
      </c>
      <c r="G1971" s="44">
        <f t="shared" si="90"/>
        <v>0.5</v>
      </c>
      <c r="H1971" s="45">
        <v>1039900</v>
      </c>
      <c r="I1971" s="44">
        <f t="shared" si="91"/>
        <v>0.47999799979998004</v>
      </c>
      <c r="J1971" s="45">
        <v>1089900</v>
      </c>
      <c r="K1971" s="44">
        <f t="shared" si="92"/>
        <v>0.454995499549955</v>
      </c>
    </row>
    <row r="1972" spans="1:11" ht="15.75" customHeight="1">
      <c r="A1972" t="s">
        <v>10618</v>
      </c>
      <c r="B1972" t="s">
        <v>10619</v>
      </c>
      <c r="C1972" s="43">
        <v>50000</v>
      </c>
      <c r="D1972">
        <v>0</v>
      </c>
      <c r="E1972" s="43">
        <v>1999800</v>
      </c>
      <c r="F1972" s="43">
        <v>999900</v>
      </c>
      <c r="G1972" s="44">
        <f t="shared" si="90"/>
        <v>0.5</v>
      </c>
      <c r="H1972" s="45">
        <v>1039900</v>
      </c>
      <c r="I1972" s="44">
        <f t="shared" si="91"/>
        <v>0.47999799979998004</v>
      </c>
      <c r="J1972" s="45">
        <v>1089900</v>
      </c>
      <c r="K1972" s="44">
        <f t="shared" si="92"/>
        <v>0.454995499549955</v>
      </c>
    </row>
    <row r="1973" spans="1:11" ht="15.75" customHeight="1">
      <c r="A1973" t="s">
        <v>10620</v>
      </c>
      <c r="B1973" t="s">
        <v>10621</v>
      </c>
      <c r="C1973" s="43">
        <v>50000</v>
      </c>
      <c r="D1973">
        <v>0</v>
      </c>
      <c r="E1973" s="43">
        <v>1999800</v>
      </c>
      <c r="F1973" s="43">
        <v>999900</v>
      </c>
      <c r="G1973" s="44">
        <f t="shared" si="90"/>
        <v>0.5</v>
      </c>
      <c r="H1973" s="45">
        <v>1039900</v>
      </c>
      <c r="I1973" s="44">
        <f t="shared" si="91"/>
        <v>0.47999799979998004</v>
      </c>
      <c r="J1973" s="45">
        <v>1089900</v>
      </c>
      <c r="K1973" s="44">
        <f t="shared" si="92"/>
        <v>0.454995499549955</v>
      </c>
    </row>
    <row r="1974" spans="1:11">
      <c r="A1974" t="s">
        <v>10622</v>
      </c>
      <c r="B1974" t="s">
        <v>10623</v>
      </c>
      <c r="C1974" s="43">
        <v>50000</v>
      </c>
      <c r="D1974">
        <v>100</v>
      </c>
      <c r="E1974" s="43">
        <v>1999800</v>
      </c>
      <c r="F1974" s="43">
        <v>999900</v>
      </c>
      <c r="G1974" s="44">
        <f t="shared" si="90"/>
        <v>0.5</v>
      </c>
      <c r="H1974" s="45">
        <v>1039900</v>
      </c>
      <c r="I1974" s="44">
        <f t="shared" si="91"/>
        <v>0.47999799979998004</v>
      </c>
      <c r="J1974" s="45">
        <v>1089900</v>
      </c>
      <c r="K1974" s="44">
        <f t="shared" si="92"/>
        <v>0.454995499549955</v>
      </c>
    </row>
    <row r="1975" spans="1:11">
      <c r="A1975" t="s">
        <v>10624</v>
      </c>
      <c r="B1975" t="s">
        <v>10625</v>
      </c>
      <c r="C1975" s="43">
        <v>50000</v>
      </c>
      <c r="D1975">
        <v>0</v>
      </c>
      <c r="E1975" s="43">
        <v>1999800</v>
      </c>
      <c r="F1975" s="43">
        <v>999900</v>
      </c>
      <c r="G1975" s="44">
        <f t="shared" si="90"/>
        <v>0.5</v>
      </c>
      <c r="H1975" s="45">
        <v>1039900</v>
      </c>
      <c r="I1975" s="44">
        <f t="shared" si="91"/>
        <v>0.47999799979998004</v>
      </c>
      <c r="J1975" s="45">
        <v>1089900</v>
      </c>
      <c r="K1975" s="44">
        <f t="shared" si="92"/>
        <v>0.454995499549955</v>
      </c>
    </row>
    <row r="1976" spans="1:11" ht="15.75" customHeight="1">
      <c r="A1976" t="s">
        <v>10626</v>
      </c>
      <c r="B1976" t="s">
        <v>10627</v>
      </c>
      <c r="C1976" s="43">
        <v>50000</v>
      </c>
      <c r="D1976">
        <v>100</v>
      </c>
      <c r="E1976" s="43">
        <v>1999800</v>
      </c>
      <c r="F1976" s="43">
        <v>999900</v>
      </c>
      <c r="G1976" s="44">
        <f t="shared" si="90"/>
        <v>0.5</v>
      </c>
      <c r="H1976" s="45">
        <v>1039900</v>
      </c>
      <c r="I1976" s="44">
        <f t="shared" si="91"/>
        <v>0.47999799979998004</v>
      </c>
      <c r="J1976" s="45">
        <v>1089900</v>
      </c>
      <c r="K1976" s="44">
        <f t="shared" si="92"/>
        <v>0.454995499549955</v>
      </c>
    </row>
    <row r="1977" spans="1:11" ht="15.75" customHeight="1">
      <c r="A1977" t="s">
        <v>8203</v>
      </c>
      <c r="B1977" t="s">
        <v>8202</v>
      </c>
      <c r="C1977" s="43">
        <v>40000</v>
      </c>
      <c r="D1977">
        <v>100</v>
      </c>
      <c r="E1977" s="43">
        <v>2199780</v>
      </c>
      <c r="F1977" s="43">
        <v>999900</v>
      </c>
      <c r="G1977" s="44">
        <f t="shared" si="90"/>
        <v>0.54545454545454541</v>
      </c>
      <c r="H1977" s="45">
        <v>1039900</v>
      </c>
      <c r="I1977" s="44">
        <f t="shared" si="91"/>
        <v>0.5272709089090728</v>
      </c>
      <c r="J1977" s="45">
        <v>1089900</v>
      </c>
      <c r="K1977" s="44">
        <f t="shared" si="92"/>
        <v>0.50454136322723175</v>
      </c>
    </row>
    <row r="1978" spans="1:11" ht="15.75" customHeight="1">
      <c r="A1978" t="s">
        <v>5906</v>
      </c>
      <c r="B1978" t="s">
        <v>5905</v>
      </c>
      <c r="C1978" s="43">
        <v>40000</v>
      </c>
      <c r="D1978">
        <v>5</v>
      </c>
      <c r="E1978" s="43">
        <v>2199780</v>
      </c>
      <c r="F1978" s="43">
        <v>999900</v>
      </c>
      <c r="G1978" s="44">
        <f t="shared" si="90"/>
        <v>0.54545454545454541</v>
      </c>
      <c r="H1978" s="45">
        <v>1039900</v>
      </c>
      <c r="I1978" s="44">
        <f t="shared" si="91"/>
        <v>0.5272709089090728</v>
      </c>
      <c r="J1978" s="45">
        <v>1089900</v>
      </c>
      <c r="K1978" s="44">
        <f t="shared" si="92"/>
        <v>0.50454136322723175</v>
      </c>
    </row>
    <row r="1979" spans="1:11">
      <c r="A1979" t="s">
        <v>5898</v>
      </c>
      <c r="B1979" t="s">
        <v>5897</v>
      </c>
      <c r="C1979" s="43">
        <v>40000</v>
      </c>
      <c r="D1979">
        <v>5</v>
      </c>
      <c r="E1979" s="43">
        <v>2199780</v>
      </c>
      <c r="F1979" s="43">
        <v>999900</v>
      </c>
      <c r="G1979" s="44">
        <f t="shared" si="90"/>
        <v>0.54545454545454541</v>
      </c>
      <c r="H1979" s="45">
        <v>1039900</v>
      </c>
      <c r="I1979" s="44">
        <f t="shared" si="91"/>
        <v>0.5272709089090728</v>
      </c>
      <c r="J1979" s="45">
        <v>1089900</v>
      </c>
      <c r="K1979" s="44">
        <f t="shared" si="92"/>
        <v>0.50454136322723175</v>
      </c>
    </row>
    <row r="1980" spans="1:11">
      <c r="A1980" t="s">
        <v>1851</v>
      </c>
      <c r="B1980" t="s">
        <v>8242</v>
      </c>
      <c r="C1980" s="43">
        <v>30000</v>
      </c>
      <c r="D1980">
        <v>100</v>
      </c>
      <c r="E1980" s="43">
        <v>2199780</v>
      </c>
      <c r="F1980" s="43">
        <v>999900</v>
      </c>
      <c r="G1980" s="44">
        <f t="shared" si="90"/>
        <v>0.54545454545454541</v>
      </c>
      <c r="H1980" s="45">
        <v>1039900</v>
      </c>
      <c r="I1980" s="44">
        <f t="shared" si="91"/>
        <v>0.5272709089090728</v>
      </c>
      <c r="J1980" s="45">
        <v>1089900</v>
      </c>
      <c r="K1980" s="44">
        <f t="shared" si="92"/>
        <v>0.50454136322723175</v>
      </c>
    </row>
    <row r="1981" spans="1:11">
      <c r="A1981" t="s">
        <v>5600</v>
      </c>
      <c r="B1981" t="s">
        <v>5599</v>
      </c>
      <c r="C1981" s="43">
        <v>30000</v>
      </c>
      <c r="D1981">
        <v>10</v>
      </c>
      <c r="E1981" s="43">
        <v>2199780</v>
      </c>
      <c r="F1981" s="43">
        <v>999900</v>
      </c>
      <c r="G1981" s="44">
        <f t="shared" si="90"/>
        <v>0.54545454545454541</v>
      </c>
      <c r="H1981" s="45">
        <v>1039900</v>
      </c>
      <c r="I1981" s="44">
        <f t="shared" si="91"/>
        <v>0.5272709089090728</v>
      </c>
      <c r="J1981" s="45">
        <v>1089900</v>
      </c>
      <c r="K1981" s="44">
        <f t="shared" si="92"/>
        <v>0.50454136322723175</v>
      </c>
    </row>
    <row r="1982" spans="1:11" ht="15.75" customHeight="1">
      <c r="A1982" t="s">
        <v>7877</v>
      </c>
      <c r="B1982" t="s">
        <v>7876</v>
      </c>
      <c r="C1982" s="43">
        <v>30000</v>
      </c>
      <c r="D1982">
        <v>10</v>
      </c>
      <c r="E1982" s="43">
        <v>2199780</v>
      </c>
      <c r="F1982" s="43">
        <v>999900</v>
      </c>
      <c r="G1982" s="44">
        <f t="shared" si="90"/>
        <v>0.54545454545454541</v>
      </c>
      <c r="H1982" s="45">
        <v>1039900</v>
      </c>
      <c r="I1982" s="44">
        <f t="shared" si="91"/>
        <v>0.5272709089090728</v>
      </c>
      <c r="J1982" s="45">
        <v>1089900</v>
      </c>
      <c r="K1982" s="44">
        <f t="shared" si="92"/>
        <v>0.50454136322723175</v>
      </c>
    </row>
    <row r="1983" spans="1:11" ht="15.75" customHeight="1">
      <c r="A1983" t="s">
        <v>10628</v>
      </c>
      <c r="B1983" t="s">
        <v>10629</v>
      </c>
      <c r="C1983" s="43">
        <v>30000</v>
      </c>
      <c r="D1983">
        <v>100</v>
      </c>
      <c r="E1983" s="43">
        <v>2969780.0000000005</v>
      </c>
      <c r="F1983" s="50">
        <v>1349900</v>
      </c>
      <c r="G1983" s="44">
        <f t="shared" si="90"/>
        <v>0.54545454545454553</v>
      </c>
      <c r="H1983" s="45">
        <v>1399900</v>
      </c>
      <c r="I1983" s="44">
        <f t="shared" si="91"/>
        <v>0.52861828148886458</v>
      </c>
      <c r="J1983" s="45">
        <v>1479900</v>
      </c>
      <c r="K1983" s="44">
        <f t="shared" si="92"/>
        <v>0.50168025914377501</v>
      </c>
    </row>
    <row r="1984" spans="1:11" ht="15.75" customHeight="1">
      <c r="A1984" t="s">
        <v>10630</v>
      </c>
      <c r="B1984" t="s">
        <v>10631</v>
      </c>
      <c r="C1984" s="43">
        <v>30000</v>
      </c>
      <c r="D1984">
        <v>100</v>
      </c>
      <c r="E1984" s="43">
        <v>2221780</v>
      </c>
      <c r="F1984" s="43">
        <v>1009900</v>
      </c>
      <c r="G1984" s="44">
        <f t="shared" si="90"/>
        <v>0.54545454545454541</v>
      </c>
      <c r="H1984" s="45">
        <v>1049900</v>
      </c>
      <c r="I1984" s="44">
        <f t="shared" si="91"/>
        <v>0.52745096274158554</v>
      </c>
      <c r="J1984" s="45">
        <v>1109900</v>
      </c>
      <c r="K1984" s="44">
        <f t="shared" si="92"/>
        <v>0.50044558867214572</v>
      </c>
    </row>
    <row r="1985" spans="1:11" ht="15.75" customHeight="1">
      <c r="A1985" t="s">
        <v>10632</v>
      </c>
      <c r="B1985" t="s">
        <v>10633</v>
      </c>
      <c r="C1985" s="43">
        <v>30000</v>
      </c>
      <c r="D1985">
        <v>100</v>
      </c>
      <c r="E1985" s="43">
        <v>2019800</v>
      </c>
      <c r="F1985" s="43">
        <v>1009900</v>
      </c>
      <c r="G1985" s="44">
        <f t="shared" si="90"/>
        <v>0.5</v>
      </c>
      <c r="H1985" s="45">
        <v>1049900</v>
      </c>
      <c r="I1985" s="44">
        <f t="shared" si="91"/>
        <v>0.48019605901574414</v>
      </c>
      <c r="J1985" s="45">
        <v>1109900</v>
      </c>
      <c r="K1985" s="44">
        <f t="shared" si="92"/>
        <v>0.45049014753936034</v>
      </c>
    </row>
    <row r="1986" spans="1:11">
      <c r="A1986" t="s">
        <v>5845</v>
      </c>
      <c r="B1986" t="s">
        <v>5844</v>
      </c>
      <c r="C1986" s="43">
        <v>30000</v>
      </c>
      <c r="D1986">
        <v>10</v>
      </c>
      <c r="E1986" s="43">
        <v>2221780</v>
      </c>
      <c r="F1986" s="43">
        <v>1009900</v>
      </c>
      <c r="G1986" s="44">
        <f t="shared" ref="G1986:G2049" si="93">1-(F1986/E1986)</f>
        <v>0.54545454545454541</v>
      </c>
      <c r="H1986" s="45">
        <v>1049900</v>
      </c>
      <c r="I1986" s="44">
        <f t="shared" ref="I1986:I2049" si="94">1-(H1986/E1986)</f>
        <v>0.52745096274158554</v>
      </c>
      <c r="J1986" s="45">
        <v>1109900</v>
      </c>
      <c r="K1986" s="44">
        <f t="shared" ref="K1986:K2049" si="95">1-(J1986/E1986)</f>
        <v>0.50044558867214572</v>
      </c>
    </row>
    <row r="1987" spans="1:11">
      <c r="A1987" t="s">
        <v>5839</v>
      </c>
      <c r="B1987" t="s">
        <v>5838</v>
      </c>
      <c r="C1987" s="43">
        <v>30000</v>
      </c>
      <c r="D1987">
        <v>10</v>
      </c>
      <c r="E1987" s="43">
        <v>2221780</v>
      </c>
      <c r="F1987" s="43">
        <v>1009900</v>
      </c>
      <c r="G1987" s="44">
        <f t="shared" si="93"/>
        <v>0.54545454545454541</v>
      </c>
      <c r="H1987" s="45">
        <v>1049900</v>
      </c>
      <c r="I1987" s="44">
        <f t="shared" si="94"/>
        <v>0.52745096274158554</v>
      </c>
      <c r="J1987" s="45">
        <v>1109900</v>
      </c>
      <c r="K1987" s="44">
        <f t="shared" si="95"/>
        <v>0.50044558867214572</v>
      </c>
    </row>
    <row r="1988" spans="1:11" ht="15.75" customHeight="1">
      <c r="A1988" t="s">
        <v>8294</v>
      </c>
      <c r="B1988" t="s">
        <v>10634</v>
      </c>
      <c r="C1988" s="43">
        <v>60000</v>
      </c>
      <c r="D1988">
        <v>100</v>
      </c>
      <c r="E1988" s="43">
        <v>2039800</v>
      </c>
      <c r="F1988" s="43">
        <v>1019900</v>
      </c>
      <c r="G1988" s="44">
        <f t="shared" si="93"/>
        <v>0.5</v>
      </c>
      <c r="H1988" s="45">
        <v>1059900</v>
      </c>
      <c r="I1988" s="44">
        <f t="shared" si="94"/>
        <v>0.4803902343366997</v>
      </c>
      <c r="J1988" s="45">
        <v>1119900</v>
      </c>
      <c r="K1988" s="44">
        <f t="shared" si="95"/>
        <v>0.45097558584174924</v>
      </c>
    </row>
    <row r="1989" spans="1:11" ht="15.75" customHeight="1">
      <c r="A1989" t="s">
        <v>10635</v>
      </c>
      <c r="B1989" t="s">
        <v>4970</v>
      </c>
      <c r="C1989" s="43">
        <v>50000</v>
      </c>
      <c r="D1989">
        <v>100</v>
      </c>
      <c r="E1989" s="43">
        <v>2039800</v>
      </c>
      <c r="F1989" s="43">
        <v>1019900</v>
      </c>
      <c r="G1989" s="44">
        <f t="shared" si="93"/>
        <v>0.5</v>
      </c>
      <c r="H1989" s="45">
        <v>1059900</v>
      </c>
      <c r="I1989" s="44">
        <f t="shared" si="94"/>
        <v>0.4803902343366997</v>
      </c>
      <c r="J1989" s="45">
        <v>1119900</v>
      </c>
      <c r="K1989" s="44">
        <f t="shared" si="95"/>
        <v>0.45097558584174924</v>
      </c>
    </row>
    <row r="1990" spans="1:11" ht="15.75" customHeight="1">
      <c r="A1990" t="s">
        <v>10636</v>
      </c>
      <c r="B1990" t="s">
        <v>10637</v>
      </c>
      <c r="C1990" s="43">
        <v>30000</v>
      </c>
      <c r="D1990">
        <v>100</v>
      </c>
      <c r="E1990" s="43">
        <v>2039800</v>
      </c>
      <c r="F1990" s="43">
        <v>1019900</v>
      </c>
      <c r="G1990" s="44">
        <f t="shared" si="93"/>
        <v>0.5</v>
      </c>
      <c r="H1990" s="45">
        <v>1059900</v>
      </c>
      <c r="I1990" s="44">
        <f t="shared" si="94"/>
        <v>0.4803902343366997</v>
      </c>
      <c r="J1990" s="45">
        <v>1119900</v>
      </c>
      <c r="K1990" s="44">
        <f t="shared" si="95"/>
        <v>0.45097558584174924</v>
      </c>
    </row>
    <row r="1991" spans="1:11">
      <c r="A1991" t="s">
        <v>1840</v>
      </c>
      <c r="B1991" t="s">
        <v>10638</v>
      </c>
      <c r="C1991" s="43">
        <v>30000</v>
      </c>
      <c r="D1991">
        <v>100</v>
      </c>
      <c r="E1991" s="43">
        <v>2243780</v>
      </c>
      <c r="F1991" s="43">
        <v>1019900</v>
      </c>
      <c r="G1991" s="44">
        <f t="shared" si="93"/>
        <v>0.54545454545454541</v>
      </c>
      <c r="H1991" s="45">
        <v>1059900</v>
      </c>
      <c r="I1991" s="44">
        <f t="shared" si="94"/>
        <v>0.52762748576063601</v>
      </c>
      <c r="J1991" s="45">
        <v>1119900</v>
      </c>
      <c r="K1991" s="44">
        <f t="shared" si="95"/>
        <v>0.500886896219772</v>
      </c>
    </row>
    <row r="1992" spans="1:11">
      <c r="A1992" t="s">
        <v>8199</v>
      </c>
      <c r="B1992" t="s">
        <v>8198</v>
      </c>
      <c r="C1992" s="43">
        <v>30000</v>
      </c>
      <c r="D1992">
        <v>0</v>
      </c>
      <c r="E1992" s="43">
        <v>2243780</v>
      </c>
      <c r="F1992" s="43">
        <v>1019900</v>
      </c>
      <c r="G1992" s="44">
        <f t="shared" si="93"/>
        <v>0.54545454545454541</v>
      </c>
      <c r="H1992" s="45">
        <v>1059900</v>
      </c>
      <c r="I1992" s="44">
        <f t="shared" si="94"/>
        <v>0.52762748576063601</v>
      </c>
      <c r="J1992" s="45">
        <v>1119900</v>
      </c>
      <c r="K1992" s="44">
        <f t="shared" si="95"/>
        <v>0.500886896219772</v>
      </c>
    </row>
    <row r="1993" spans="1:11">
      <c r="A1993" t="s">
        <v>8193</v>
      </c>
      <c r="B1993" t="s">
        <v>8192</v>
      </c>
      <c r="C1993" s="43">
        <v>30000</v>
      </c>
      <c r="D1993">
        <v>0</v>
      </c>
      <c r="E1993" s="43">
        <v>2243780</v>
      </c>
      <c r="F1993" s="43">
        <v>1019900</v>
      </c>
      <c r="G1993" s="44">
        <f t="shared" si="93"/>
        <v>0.54545454545454541</v>
      </c>
      <c r="H1993" s="45">
        <v>1059900</v>
      </c>
      <c r="I1993" s="44">
        <f t="shared" si="94"/>
        <v>0.52762748576063601</v>
      </c>
      <c r="J1993" s="45">
        <v>1119900</v>
      </c>
      <c r="K1993" s="44">
        <f t="shared" si="95"/>
        <v>0.500886896219772</v>
      </c>
    </row>
    <row r="1994" spans="1:11">
      <c r="A1994" t="s">
        <v>7881</v>
      </c>
      <c r="B1994" t="s">
        <v>7880</v>
      </c>
      <c r="C1994" s="43">
        <v>30000</v>
      </c>
      <c r="D1994">
        <v>0</v>
      </c>
      <c r="E1994" s="43">
        <v>2243780</v>
      </c>
      <c r="F1994" s="43">
        <v>1019900</v>
      </c>
      <c r="G1994" s="44">
        <f t="shared" si="93"/>
        <v>0.54545454545454541</v>
      </c>
      <c r="H1994" s="45">
        <v>1059900</v>
      </c>
      <c r="I1994" s="44">
        <f t="shared" si="94"/>
        <v>0.52762748576063601</v>
      </c>
      <c r="J1994" s="45">
        <v>1119900</v>
      </c>
      <c r="K1994" s="44">
        <f t="shared" si="95"/>
        <v>0.500886896219772</v>
      </c>
    </row>
    <row r="1995" spans="1:11">
      <c r="A1995" t="s">
        <v>7937</v>
      </c>
      <c r="B1995" t="s">
        <v>7936</v>
      </c>
      <c r="C1995" s="43">
        <v>30000</v>
      </c>
      <c r="D1995">
        <v>47</v>
      </c>
      <c r="E1995" s="43">
        <v>2243780</v>
      </c>
      <c r="F1995" s="43">
        <v>1019900</v>
      </c>
      <c r="G1995" s="44">
        <f t="shared" si="93"/>
        <v>0.54545454545454541</v>
      </c>
      <c r="H1995" s="45">
        <v>1059900</v>
      </c>
      <c r="I1995" s="44">
        <f t="shared" si="94"/>
        <v>0.52762748576063601</v>
      </c>
      <c r="J1995" s="45">
        <v>1119900</v>
      </c>
      <c r="K1995" s="44">
        <f t="shared" si="95"/>
        <v>0.500886896219772</v>
      </c>
    </row>
    <row r="1996" spans="1:11">
      <c r="A1996" t="s">
        <v>8015</v>
      </c>
      <c r="B1996" t="s">
        <v>8014</v>
      </c>
      <c r="C1996" s="43">
        <v>30000</v>
      </c>
      <c r="D1996">
        <v>10</v>
      </c>
      <c r="E1996" s="43">
        <v>2243780</v>
      </c>
      <c r="F1996" s="43">
        <v>1019900</v>
      </c>
      <c r="G1996" s="44">
        <f t="shared" si="93"/>
        <v>0.54545454545454541</v>
      </c>
      <c r="H1996" s="45">
        <v>1059900</v>
      </c>
      <c r="I1996" s="44">
        <f t="shared" si="94"/>
        <v>0.52762748576063601</v>
      </c>
      <c r="J1996" s="45">
        <v>1119900</v>
      </c>
      <c r="K1996" s="44">
        <f t="shared" si="95"/>
        <v>0.500886896219772</v>
      </c>
    </row>
    <row r="1997" spans="1:11">
      <c r="A1997" t="s">
        <v>10639</v>
      </c>
      <c r="B1997" t="s">
        <v>10640</v>
      </c>
      <c r="C1997" s="43">
        <v>30000</v>
      </c>
      <c r="D1997">
        <v>10</v>
      </c>
      <c r="E1997" s="43">
        <v>2243780</v>
      </c>
      <c r="F1997" s="43">
        <v>1019900</v>
      </c>
      <c r="G1997" s="44">
        <f t="shared" si="93"/>
        <v>0.54545454545454541</v>
      </c>
      <c r="H1997" s="45">
        <v>1059900</v>
      </c>
      <c r="I1997" s="44">
        <f t="shared" si="94"/>
        <v>0.52762748576063601</v>
      </c>
      <c r="J1997" s="45">
        <v>1119900</v>
      </c>
      <c r="K1997" s="44">
        <f t="shared" si="95"/>
        <v>0.500886896219772</v>
      </c>
    </row>
    <row r="1998" spans="1:11">
      <c r="A1998" t="s">
        <v>10641</v>
      </c>
      <c r="B1998" t="s">
        <v>10642</v>
      </c>
      <c r="C1998" s="43">
        <v>30000</v>
      </c>
      <c r="D1998">
        <v>0</v>
      </c>
      <c r="E1998" s="43">
        <v>2243780</v>
      </c>
      <c r="F1998" s="43">
        <v>1019900</v>
      </c>
      <c r="G1998" s="44">
        <f t="shared" si="93"/>
        <v>0.54545454545454541</v>
      </c>
      <c r="H1998" s="45">
        <v>1059900</v>
      </c>
      <c r="I1998" s="44">
        <f t="shared" si="94"/>
        <v>0.52762748576063601</v>
      </c>
      <c r="J1998" s="45">
        <v>1119900</v>
      </c>
      <c r="K1998" s="44">
        <f t="shared" si="95"/>
        <v>0.500886896219772</v>
      </c>
    </row>
    <row r="1999" spans="1:11">
      <c r="A1999" s="49" t="s">
        <v>10643</v>
      </c>
      <c r="B1999" s="49" t="s">
        <v>10644</v>
      </c>
      <c r="C1999" s="43">
        <v>140000</v>
      </c>
      <c r="D1999">
        <v>100</v>
      </c>
      <c r="E1999" s="43">
        <v>7999800</v>
      </c>
      <c r="F1999" s="43">
        <v>3999900</v>
      </c>
      <c r="G1999" s="44">
        <f t="shared" si="93"/>
        <v>0.5</v>
      </c>
      <c r="H1999" s="45">
        <v>4159900</v>
      </c>
      <c r="I1999" s="44">
        <f t="shared" si="94"/>
        <v>0.47999949998749969</v>
      </c>
      <c r="J1999" s="45">
        <v>4389900</v>
      </c>
      <c r="K1999" s="44">
        <f t="shared" si="95"/>
        <v>0.45124878121953049</v>
      </c>
    </row>
    <row r="2000" spans="1:11">
      <c r="A2000" t="s">
        <v>10645</v>
      </c>
      <c r="B2000" t="s">
        <v>10646</v>
      </c>
      <c r="C2000" s="43">
        <v>30000</v>
      </c>
      <c r="D2000">
        <v>100</v>
      </c>
      <c r="E2000" s="43">
        <v>2265780</v>
      </c>
      <c r="F2000" s="43">
        <v>1029900</v>
      </c>
      <c r="G2000" s="44">
        <f t="shared" si="93"/>
        <v>0.54545454545454541</v>
      </c>
      <c r="H2000" s="45">
        <v>1069900</v>
      </c>
      <c r="I2000" s="44">
        <f t="shared" si="94"/>
        <v>0.52780058081543668</v>
      </c>
      <c r="J2000" s="45">
        <v>1129900</v>
      </c>
      <c r="K2000" s="44">
        <f t="shared" si="95"/>
        <v>0.50131963385677336</v>
      </c>
    </row>
    <row r="2001" spans="1:11">
      <c r="A2001" t="s">
        <v>7834</v>
      </c>
      <c r="B2001" t="s">
        <v>7833</v>
      </c>
      <c r="C2001" s="43">
        <v>30000</v>
      </c>
      <c r="D2001">
        <v>12</v>
      </c>
      <c r="E2001" s="43">
        <v>2265780</v>
      </c>
      <c r="F2001" s="43">
        <v>1029900</v>
      </c>
      <c r="G2001" s="44">
        <f t="shared" si="93"/>
        <v>0.54545454545454541</v>
      </c>
      <c r="H2001" s="45">
        <v>1069900</v>
      </c>
      <c r="I2001" s="44">
        <f t="shared" si="94"/>
        <v>0.52780058081543668</v>
      </c>
      <c r="J2001" s="45">
        <v>1129900</v>
      </c>
      <c r="K2001" s="44">
        <f t="shared" si="95"/>
        <v>0.50131963385677336</v>
      </c>
    </row>
    <row r="2002" spans="1:11">
      <c r="A2002" t="s">
        <v>7953</v>
      </c>
      <c r="B2002" t="s">
        <v>7952</v>
      </c>
      <c r="C2002" s="43">
        <v>30000</v>
      </c>
      <c r="D2002">
        <v>5</v>
      </c>
      <c r="E2002" s="43">
        <v>2287780</v>
      </c>
      <c r="F2002" s="43">
        <v>1039900</v>
      </c>
      <c r="G2002" s="44">
        <f t="shared" si="93"/>
        <v>0.54545454545454541</v>
      </c>
      <c r="H2002" s="45">
        <v>1079900</v>
      </c>
      <c r="I2002" s="44">
        <f t="shared" si="94"/>
        <v>0.52797034679908039</v>
      </c>
      <c r="J2002" s="45">
        <v>1139900</v>
      </c>
      <c r="K2002" s="44">
        <f t="shared" si="95"/>
        <v>0.50174404881588264</v>
      </c>
    </row>
    <row r="2003" spans="1:11">
      <c r="A2003" t="s">
        <v>10647</v>
      </c>
      <c r="B2003" t="s">
        <v>10648</v>
      </c>
      <c r="C2003" s="43">
        <v>30000</v>
      </c>
      <c r="D2003">
        <v>5</v>
      </c>
      <c r="E2003" s="43">
        <v>2079800</v>
      </c>
      <c r="F2003" s="43">
        <v>1039900</v>
      </c>
      <c r="G2003" s="44">
        <f t="shared" si="93"/>
        <v>0.5</v>
      </c>
      <c r="H2003" s="45">
        <v>1079900</v>
      </c>
      <c r="I2003" s="44">
        <f t="shared" si="94"/>
        <v>0.48076738147898834</v>
      </c>
      <c r="J2003" s="45">
        <v>1139900</v>
      </c>
      <c r="K2003" s="44">
        <f t="shared" si="95"/>
        <v>0.45191845369747086</v>
      </c>
    </row>
    <row r="2004" spans="1:11">
      <c r="A2004" t="s">
        <v>10649</v>
      </c>
      <c r="B2004" t="s">
        <v>3695</v>
      </c>
      <c r="C2004" s="43">
        <v>20000</v>
      </c>
      <c r="D2004">
        <v>0</v>
      </c>
      <c r="E2004" s="43">
        <v>2287780</v>
      </c>
      <c r="F2004" s="43">
        <v>1039900</v>
      </c>
      <c r="G2004" s="44">
        <f t="shared" si="93"/>
        <v>0.54545454545454541</v>
      </c>
      <c r="H2004" s="45">
        <v>1079900</v>
      </c>
      <c r="I2004" s="44">
        <f t="shared" si="94"/>
        <v>0.52797034679908039</v>
      </c>
      <c r="J2004" s="45">
        <v>1139900</v>
      </c>
      <c r="K2004" s="44">
        <f t="shared" si="95"/>
        <v>0.50174404881588264</v>
      </c>
    </row>
    <row r="2005" spans="1:11">
      <c r="A2005" t="s">
        <v>5837</v>
      </c>
      <c r="B2005" t="s">
        <v>5836</v>
      </c>
      <c r="C2005" s="43">
        <v>30000</v>
      </c>
      <c r="D2005">
        <v>100</v>
      </c>
      <c r="E2005" s="43">
        <v>2309780</v>
      </c>
      <c r="F2005" s="43">
        <v>1049900</v>
      </c>
      <c r="G2005" s="44">
        <f t="shared" si="93"/>
        <v>0.54545454545454541</v>
      </c>
      <c r="H2005" s="45">
        <v>1089900</v>
      </c>
      <c r="I2005" s="44">
        <f t="shared" si="94"/>
        <v>0.52813687883694549</v>
      </c>
      <c r="J2005" s="45">
        <v>1149900</v>
      </c>
      <c r="K2005" s="44">
        <f t="shared" si="95"/>
        <v>0.50216037891054555</v>
      </c>
    </row>
    <row r="2006" spans="1:11">
      <c r="A2006" t="s">
        <v>7871</v>
      </c>
      <c r="B2006" t="s">
        <v>7870</v>
      </c>
      <c r="C2006" s="43">
        <v>30000</v>
      </c>
      <c r="D2006">
        <v>10</v>
      </c>
      <c r="E2006" s="43">
        <v>2309780</v>
      </c>
      <c r="F2006" s="43">
        <v>1049900</v>
      </c>
      <c r="G2006" s="44">
        <f t="shared" si="93"/>
        <v>0.54545454545454541</v>
      </c>
      <c r="H2006" s="45">
        <v>1089900</v>
      </c>
      <c r="I2006" s="44">
        <f t="shared" si="94"/>
        <v>0.52813687883694549</v>
      </c>
      <c r="J2006" s="45">
        <v>1149900</v>
      </c>
      <c r="K2006" s="44">
        <f t="shared" si="95"/>
        <v>0.50216037891054555</v>
      </c>
    </row>
    <row r="2007" spans="1:11">
      <c r="A2007" t="s">
        <v>10650</v>
      </c>
      <c r="B2007" t="s">
        <v>10651</v>
      </c>
      <c r="C2007" s="43">
        <v>30000</v>
      </c>
      <c r="D2007">
        <v>10</v>
      </c>
      <c r="E2007" s="43">
        <v>2309780</v>
      </c>
      <c r="F2007" s="43">
        <v>1049900</v>
      </c>
      <c r="G2007" s="44">
        <f t="shared" si="93"/>
        <v>0.54545454545454541</v>
      </c>
      <c r="H2007" s="45">
        <v>1089900</v>
      </c>
      <c r="I2007" s="44">
        <f t="shared" si="94"/>
        <v>0.52813687883694549</v>
      </c>
      <c r="J2007" s="45">
        <v>1149900</v>
      </c>
      <c r="K2007" s="44">
        <f t="shared" si="95"/>
        <v>0.50216037891054555</v>
      </c>
    </row>
    <row r="2008" spans="1:11" ht="15.75" customHeight="1">
      <c r="A2008" t="s">
        <v>2222</v>
      </c>
      <c r="B2008" t="s">
        <v>10652</v>
      </c>
      <c r="C2008" s="43">
        <v>140000</v>
      </c>
      <c r="D2008">
        <v>100</v>
      </c>
      <c r="E2008" s="43">
        <v>2119800</v>
      </c>
      <c r="F2008" s="43">
        <v>1059900</v>
      </c>
      <c r="G2008" s="44">
        <f t="shared" si="93"/>
        <v>0.5</v>
      </c>
      <c r="H2008" s="45">
        <v>1099900</v>
      </c>
      <c r="I2008" s="44">
        <f t="shared" si="94"/>
        <v>0.48113029531087836</v>
      </c>
      <c r="J2008" s="45">
        <v>1159900</v>
      </c>
      <c r="K2008" s="44">
        <f t="shared" si="95"/>
        <v>0.45282573827719597</v>
      </c>
    </row>
    <row r="2009" spans="1:11" ht="15.75" customHeight="1">
      <c r="A2009" t="s">
        <v>10653</v>
      </c>
      <c r="B2009" t="s">
        <v>10654</v>
      </c>
      <c r="C2009" s="43">
        <v>20000</v>
      </c>
      <c r="D2009">
        <v>100</v>
      </c>
      <c r="E2009" s="43">
        <v>2119800</v>
      </c>
      <c r="F2009" s="43">
        <v>1059900</v>
      </c>
      <c r="G2009" s="44">
        <f t="shared" si="93"/>
        <v>0.5</v>
      </c>
      <c r="H2009" s="45">
        <v>1099900</v>
      </c>
      <c r="I2009" s="44">
        <f t="shared" si="94"/>
        <v>0.48113029531087836</v>
      </c>
      <c r="J2009" s="45">
        <v>1159900</v>
      </c>
      <c r="K2009" s="44">
        <f t="shared" si="95"/>
        <v>0.45282573827719597</v>
      </c>
    </row>
    <row r="2010" spans="1:11">
      <c r="A2010" t="s">
        <v>10655</v>
      </c>
      <c r="B2010" t="s">
        <v>10656</v>
      </c>
      <c r="C2010" s="43">
        <v>20000</v>
      </c>
      <c r="D2010">
        <v>100</v>
      </c>
      <c r="E2010" s="43">
        <v>2119800</v>
      </c>
      <c r="F2010" s="43">
        <v>1059900</v>
      </c>
      <c r="G2010" s="44">
        <f t="shared" si="93"/>
        <v>0.5</v>
      </c>
      <c r="H2010" s="45">
        <v>1099900</v>
      </c>
      <c r="I2010" s="44">
        <f t="shared" si="94"/>
        <v>0.48113029531087836</v>
      </c>
      <c r="J2010" s="45">
        <v>1159900</v>
      </c>
      <c r="K2010" s="44">
        <f t="shared" si="95"/>
        <v>0.45282573827719597</v>
      </c>
    </row>
    <row r="2011" spans="1:11">
      <c r="A2011" t="s">
        <v>10657</v>
      </c>
      <c r="B2011" t="s">
        <v>3296</v>
      </c>
      <c r="C2011" s="43">
        <v>50000</v>
      </c>
      <c r="D2011">
        <v>100</v>
      </c>
      <c r="E2011" s="43">
        <v>2119800</v>
      </c>
      <c r="F2011" s="43">
        <v>1059900</v>
      </c>
      <c r="G2011" s="44">
        <f t="shared" si="93"/>
        <v>0.5</v>
      </c>
      <c r="H2011" s="45">
        <v>1099900</v>
      </c>
      <c r="I2011" s="44">
        <f t="shared" si="94"/>
        <v>0.48113029531087836</v>
      </c>
      <c r="J2011" s="45">
        <v>1159900</v>
      </c>
      <c r="K2011" s="44">
        <f t="shared" si="95"/>
        <v>0.45282573827719597</v>
      </c>
    </row>
    <row r="2012" spans="1:11">
      <c r="A2012" t="s">
        <v>10658</v>
      </c>
      <c r="B2012" t="s">
        <v>10659</v>
      </c>
      <c r="C2012" s="43">
        <v>30000</v>
      </c>
      <c r="D2012">
        <v>27</v>
      </c>
      <c r="E2012" s="43">
        <v>2119800</v>
      </c>
      <c r="F2012" s="43">
        <v>1059900</v>
      </c>
      <c r="G2012" s="44">
        <f t="shared" si="93"/>
        <v>0.5</v>
      </c>
      <c r="H2012" s="45">
        <v>1099900</v>
      </c>
      <c r="I2012" s="44">
        <f t="shared" si="94"/>
        <v>0.48113029531087836</v>
      </c>
      <c r="J2012" s="45">
        <v>1159900</v>
      </c>
      <c r="K2012" s="44">
        <f t="shared" si="95"/>
        <v>0.45282573827719597</v>
      </c>
    </row>
    <row r="2013" spans="1:11">
      <c r="A2013" t="s">
        <v>10660</v>
      </c>
      <c r="B2013" t="s">
        <v>10661</v>
      </c>
      <c r="C2013" s="43">
        <v>140000</v>
      </c>
      <c r="D2013">
        <v>100</v>
      </c>
      <c r="E2013" s="43">
        <v>2139800</v>
      </c>
      <c r="F2013" s="43">
        <v>1069900</v>
      </c>
      <c r="G2013" s="44">
        <f t="shared" si="93"/>
        <v>0.5</v>
      </c>
      <c r="H2013" s="45">
        <v>1109900</v>
      </c>
      <c r="I2013" s="44">
        <f t="shared" si="94"/>
        <v>0.48130666417422185</v>
      </c>
      <c r="J2013" s="45">
        <v>1169900</v>
      </c>
      <c r="K2013" s="44">
        <f t="shared" si="95"/>
        <v>0.45326666043555475</v>
      </c>
    </row>
    <row r="2014" spans="1:11">
      <c r="A2014" t="s">
        <v>6286</v>
      </c>
      <c r="B2014" t="s">
        <v>10662</v>
      </c>
      <c r="C2014" s="43">
        <v>30000</v>
      </c>
      <c r="D2014">
        <v>100</v>
      </c>
      <c r="E2014" s="43">
        <v>2353780</v>
      </c>
      <c r="F2014" s="43">
        <v>1069900</v>
      </c>
      <c r="G2014" s="44">
        <f t="shared" si="93"/>
        <v>0.54545454545454541</v>
      </c>
      <c r="H2014" s="45">
        <v>1109900</v>
      </c>
      <c r="I2014" s="44">
        <f t="shared" si="94"/>
        <v>0.52846060379474724</v>
      </c>
      <c r="J2014" s="45">
        <v>1169900</v>
      </c>
      <c r="K2014" s="44">
        <f t="shared" si="95"/>
        <v>0.50296969130504976</v>
      </c>
    </row>
    <row r="2015" spans="1:11">
      <c r="A2015" t="s">
        <v>6300</v>
      </c>
      <c r="B2015" t="s">
        <v>10663</v>
      </c>
      <c r="C2015" s="43">
        <v>30000</v>
      </c>
      <c r="D2015">
        <v>0</v>
      </c>
      <c r="E2015" s="43">
        <v>2353780</v>
      </c>
      <c r="F2015" s="43">
        <v>1069900</v>
      </c>
      <c r="G2015" s="44">
        <f t="shared" si="93"/>
        <v>0.54545454545454541</v>
      </c>
      <c r="H2015" s="45">
        <v>1109900</v>
      </c>
      <c r="I2015" s="44">
        <f t="shared" si="94"/>
        <v>0.52846060379474724</v>
      </c>
      <c r="J2015" s="45">
        <v>1169900</v>
      </c>
      <c r="K2015" s="44">
        <f t="shared" si="95"/>
        <v>0.50296969130504976</v>
      </c>
    </row>
    <row r="2016" spans="1:11">
      <c r="A2016" t="s">
        <v>6296</v>
      </c>
      <c r="B2016" t="s">
        <v>10664</v>
      </c>
      <c r="C2016" s="43">
        <v>30000</v>
      </c>
      <c r="D2016">
        <v>100</v>
      </c>
      <c r="E2016" s="43">
        <v>2353780</v>
      </c>
      <c r="F2016" s="43">
        <v>1069900</v>
      </c>
      <c r="G2016" s="44">
        <f t="shared" si="93"/>
        <v>0.54545454545454541</v>
      </c>
      <c r="H2016" s="45">
        <v>1109900</v>
      </c>
      <c r="I2016" s="44">
        <f t="shared" si="94"/>
        <v>0.52846060379474724</v>
      </c>
      <c r="J2016" s="45">
        <v>1169900</v>
      </c>
      <c r="K2016" s="44">
        <f t="shared" si="95"/>
        <v>0.50296969130504976</v>
      </c>
    </row>
    <row r="2017" spans="1:11">
      <c r="A2017" t="s">
        <v>6423</v>
      </c>
      <c r="B2017" t="s">
        <v>6422</v>
      </c>
      <c r="C2017" s="43">
        <v>30000</v>
      </c>
      <c r="D2017">
        <v>1</v>
      </c>
      <c r="E2017" s="43">
        <v>2353780</v>
      </c>
      <c r="F2017" s="43">
        <v>1069900</v>
      </c>
      <c r="G2017" s="44">
        <f t="shared" si="93"/>
        <v>0.54545454545454541</v>
      </c>
      <c r="H2017" s="45">
        <v>1109900</v>
      </c>
      <c r="I2017" s="44">
        <f t="shared" si="94"/>
        <v>0.52846060379474724</v>
      </c>
      <c r="J2017" s="45">
        <v>1169900</v>
      </c>
      <c r="K2017" s="44">
        <f t="shared" si="95"/>
        <v>0.50296969130504976</v>
      </c>
    </row>
    <row r="2018" spans="1:11">
      <c r="A2018" t="s">
        <v>7899</v>
      </c>
      <c r="B2018" t="s">
        <v>7898</v>
      </c>
      <c r="C2018" s="43">
        <v>30000</v>
      </c>
      <c r="D2018">
        <v>1</v>
      </c>
      <c r="E2018" s="43">
        <v>2353780</v>
      </c>
      <c r="F2018" s="43">
        <v>1069900</v>
      </c>
      <c r="G2018" s="44">
        <f t="shared" si="93"/>
        <v>0.54545454545454541</v>
      </c>
      <c r="H2018" s="45">
        <v>1109900</v>
      </c>
      <c r="I2018" s="44">
        <f t="shared" si="94"/>
        <v>0.52846060379474724</v>
      </c>
      <c r="J2018" s="45">
        <v>1169900</v>
      </c>
      <c r="K2018" s="44">
        <f t="shared" si="95"/>
        <v>0.50296969130504976</v>
      </c>
    </row>
    <row r="2019" spans="1:11">
      <c r="A2019" t="s">
        <v>7885</v>
      </c>
      <c r="B2019" t="s">
        <v>7884</v>
      </c>
      <c r="C2019" s="43">
        <v>30000</v>
      </c>
      <c r="D2019">
        <v>10</v>
      </c>
      <c r="E2019" s="43">
        <v>2353780</v>
      </c>
      <c r="F2019" s="43">
        <v>1069900</v>
      </c>
      <c r="G2019" s="44">
        <f t="shared" si="93"/>
        <v>0.54545454545454541</v>
      </c>
      <c r="H2019" s="45">
        <v>1109900</v>
      </c>
      <c r="I2019" s="44">
        <f t="shared" si="94"/>
        <v>0.52846060379474724</v>
      </c>
      <c r="J2019" s="45">
        <v>1169900</v>
      </c>
      <c r="K2019" s="44">
        <f t="shared" si="95"/>
        <v>0.50296969130504976</v>
      </c>
    </row>
    <row r="2020" spans="1:11">
      <c r="A2020" t="s">
        <v>10665</v>
      </c>
      <c r="B2020" t="s">
        <v>10666</v>
      </c>
      <c r="C2020" s="43">
        <v>30000</v>
      </c>
      <c r="D2020">
        <v>0</v>
      </c>
      <c r="E2020" s="43">
        <v>2139800</v>
      </c>
      <c r="F2020" s="43">
        <v>1069900</v>
      </c>
      <c r="G2020" s="44">
        <f t="shared" si="93"/>
        <v>0.5</v>
      </c>
      <c r="H2020" s="45">
        <v>1109900</v>
      </c>
      <c r="I2020" s="44">
        <f t="shared" si="94"/>
        <v>0.48130666417422185</v>
      </c>
      <c r="J2020" s="45">
        <v>1169900</v>
      </c>
      <c r="K2020" s="44">
        <f t="shared" si="95"/>
        <v>0.45326666043555475</v>
      </c>
    </row>
    <row r="2021" spans="1:11">
      <c r="A2021" t="s">
        <v>10667</v>
      </c>
      <c r="B2021" t="s">
        <v>4826</v>
      </c>
      <c r="C2021" s="43">
        <v>50000</v>
      </c>
      <c r="D2021">
        <v>20</v>
      </c>
      <c r="E2021" s="43">
        <v>2159800</v>
      </c>
      <c r="F2021" s="43">
        <v>1079900</v>
      </c>
      <c r="G2021" s="44">
        <f t="shared" si="93"/>
        <v>0.5</v>
      </c>
      <c r="H2021" s="45">
        <v>1119900</v>
      </c>
      <c r="I2021" s="44">
        <f t="shared" si="94"/>
        <v>0.48147976664505976</v>
      </c>
      <c r="J2021" s="45">
        <v>1179900</v>
      </c>
      <c r="K2021" s="44">
        <f t="shared" si="95"/>
        <v>0.45369941661264934</v>
      </c>
    </row>
    <row r="2022" spans="1:11">
      <c r="A2022" t="s">
        <v>6682</v>
      </c>
      <c r="B2022" t="s">
        <v>10668</v>
      </c>
      <c r="C2022" s="43">
        <v>60000</v>
      </c>
      <c r="D2022">
        <v>100</v>
      </c>
      <c r="E2022" s="43">
        <v>2159800</v>
      </c>
      <c r="F2022" s="43">
        <v>1079900</v>
      </c>
      <c r="G2022" s="44">
        <f t="shared" si="93"/>
        <v>0.5</v>
      </c>
      <c r="H2022" s="45">
        <v>1119900</v>
      </c>
      <c r="I2022" s="44">
        <f t="shared" si="94"/>
        <v>0.48147976664505976</v>
      </c>
      <c r="J2022" s="45">
        <v>1179900</v>
      </c>
      <c r="K2022" s="44">
        <f t="shared" si="95"/>
        <v>0.45369941661264934</v>
      </c>
    </row>
    <row r="2023" spans="1:11">
      <c r="A2023" t="s">
        <v>10669</v>
      </c>
      <c r="B2023" t="s">
        <v>10670</v>
      </c>
      <c r="C2023" s="43">
        <v>20000</v>
      </c>
      <c r="D2023">
        <v>100</v>
      </c>
      <c r="E2023" s="43">
        <v>2159800</v>
      </c>
      <c r="F2023" s="43">
        <v>1079900</v>
      </c>
      <c r="G2023" s="44">
        <f t="shared" si="93"/>
        <v>0.5</v>
      </c>
      <c r="H2023" s="45">
        <v>1119900</v>
      </c>
      <c r="I2023" s="44">
        <f t="shared" si="94"/>
        <v>0.48147976664505976</v>
      </c>
      <c r="J2023" s="45">
        <v>1179900</v>
      </c>
      <c r="K2023" s="44">
        <f t="shared" si="95"/>
        <v>0.45369941661264934</v>
      </c>
    </row>
    <row r="2024" spans="1:11">
      <c r="A2024" t="s">
        <v>5748</v>
      </c>
      <c r="B2024" t="s">
        <v>5747</v>
      </c>
      <c r="C2024" s="43">
        <v>30000</v>
      </c>
      <c r="D2024">
        <v>100</v>
      </c>
      <c r="E2024" s="43">
        <v>2159800</v>
      </c>
      <c r="F2024" s="43">
        <v>1079900</v>
      </c>
      <c r="G2024" s="44">
        <f t="shared" si="93"/>
        <v>0.5</v>
      </c>
      <c r="H2024" s="45">
        <v>1119900</v>
      </c>
      <c r="I2024" s="44">
        <f t="shared" si="94"/>
        <v>0.48147976664505976</v>
      </c>
      <c r="J2024" s="45">
        <v>1179900</v>
      </c>
      <c r="K2024" s="44">
        <f t="shared" si="95"/>
        <v>0.45369941661264934</v>
      </c>
    </row>
    <row r="2025" spans="1:11">
      <c r="A2025" t="s">
        <v>7951</v>
      </c>
      <c r="B2025" t="s">
        <v>10671</v>
      </c>
      <c r="C2025" s="43">
        <v>30000</v>
      </c>
      <c r="D2025">
        <v>10</v>
      </c>
      <c r="E2025" s="43">
        <v>2159800</v>
      </c>
      <c r="F2025" s="43">
        <v>1079900</v>
      </c>
      <c r="G2025" s="44">
        <f t="shared" si="93"/>
        <v>0.5</v>
      </c>
      <c r="H2025" s="45">
        <v>1119900</v>
      </c>
      <c r="I2025" s="44">
        <f t="shared" si="94"/>
        <v>0.48147976664505976</v>
      </c>
      <c r="J2025" s="45">
        <v>1179900</v>
      </c>
      <c r="K2025" s="44">
        <f t="shared" si="95"/>
        <v>0.45369941661264934</v>
      </c>
    </row>
    <row r="2026" spans="1:11">
      <c r="A2026" t="s">
        <v>6465</v>
      </c>
      <c r="B2026" t="s">
        <v>6464</v>
      </c>
      <c r="C2026" s="43">
        <v>140000</v>
      </c>
      <c r="D2026">
        <v>10</v>
      </c>
      <c r="E2026" s="43">
        <v>2159800</v>
      </c>
      <c r="F2026" s="43">
        <v>1079900</v>
      </c>
      <c r="G2026" s="44">
        <f t="shared" si="93"/>
        <v>0.5</v>
      </c>
      <c r="H2026" s="45">
        <v>1119900</v>
      </c>
      <c r="I2026" s="44">
        <f t="shared" si="94"/>
        <v>0.48147976664505976</v>
      </c>
      <c r="J2026" s="45">
        <v>1179900</v>
      </c>
      <c r="K2026" s="44">
        <f t="shared" si="95"/>
        <v>0.45369941661264934</v>
      </c>
    </row>
    <row r="2027" spans="1:11">
      <c r="A2027" t="s">
        <v>10672</v>
      </c>
      <c r="B2027" t="s">
        <v>10673</v>
      </c>
      <c r="C2027" s="43">
        <v>140000</v>
      </c>
      <c r="D2027">
        <v>0</v>
      </c>
      <c r="E2027" s="43">
        <v>2159800</v>
      </c>
      <c r="F2027" s="43">
        <v>1079900</v>
      </c>
      <c r="G2027" s="44">
        <f t="shared" si="93"/>
        <v>0.5</v>
      </c>
      <c r="H2027" s="45">
        <v>1119900</v>
      </c>
      <c r="I2027" s="44">
        <f t="shared" si="94"/>
        <v>0.48147976664505976</v>
      </c>
      <c r="J2027" s="45">
        <v>1179900</v>
      </c>
      <c r="K2027" s="44">
        <f t="shared" si="95"/>
        <v>0.45369941661264934</v>
      </c>
    </row>
    <row r="2028" spans="1:11">
      <c r="A2028" t="s">
        <v>2044</v>
      </c>
      <c r="B2028" t="s">
        <v>6466</v>
      </c>
      <c r="C2028" s="43">
        <v>140000</v>
      </c>
      <c r="D2028">
        <v>0</v>
      </c>
      <c r="E2028" s="43">
        <v>2159800</v>
      </c>
      <c r="F2028" s="43">
        <v>1079900</v>
      </c>
      <c r="G2028" s="44">
        <f t="shared" si="93"/>
        <v>0.5</v>
      </c>
      <c r="H2028" s="45">
        <v>1119900</v>
      </c>
      <c r="I2028" s="44">
        <f t="shared" si="94"/>
        <v>0.48147976664505976</v>
      </c>
      <c r="J2028" s="45">
        <v>1179900</v>
      </c>
      <c r="K2028" s="44">
        <f t="shared" si="95"/>
        <v>0.45369941661264934</v>
      </c>
    </row>
    <row r="2029" spans="1:11">
      <c r="A2029" t="s">
        <v>2045</v>
      </c>
      <c r="B2029" t="s">
        <v>6450</v>
      </c>
      <c r="C2029" s="43">
        <v>140000</v>
      </c>
      <c r="D2029">
        <v>0</v>
      </c>
      <c r="E2029" s="43">
        <v>2159800</v>
      </c>
      <c r="F2029" s="43">
        <v>1079900</v>
      </c>
      <c r="G2029" s="44">
        <f t="shared" si="93"/>
        <v>0.5</v>
      </c>
      <c r="H2029" s="45">
        <v>1119900</v>
      </c>
      <c r="I2029" s="44">
        <f t="shared" si="94"/>
        <v>0.48147976664505976</v>
      </c>
      <c r="J2029" s="45">
        <v>1179900</v>
      </c>
      <c r="K2029" s="44">
        <f t="shared" si="95"/>
        <v>0.45369941661264934</v>
      </c>
    </row>
    <row r="2030" spans="1:11">
      <c r="A2030" t="s">
        <v>10674</v>
      </c>
      <c r="B2030" t="s">
        <v>10675</v>
      </c>
      <c r="C2030" s="43">
        <v>140000</v>
      </c>
      <c r="D2030">
        <v>1</v>
      </c>
      <c r="E2030" s="43">
        <v>2159800</v>
      </c>
      <c r="F2030" s="43">
        <v>1079900</v>
      </c>
      <c r="G2030" s="44">
        <f t="shared" si="93"/>
        <v>0.5</v>
      </c>
      <c r="H2030" s="45">
        <v>1119900</v>
      </c>
      <c r="I2030" s="44">
        <f t="shared" si="94"/>
        <v>0.48147976664505976</v>
      </c>
      <c r="J2030" s="45">
        <v>1179900</v>
      </c>
      <c r="K2030" s="44">
        <f t="shared" si="95"/>
        <v>0.45369941661264934</v>
      </c>
    </row>
    <row r="2031" spans="1:11">
      <c r="A2031" t="s">
        <v>10676</v>
      </c>
      <c r="B2031" t="s">
        <v>10677</v>
      </c>
      <c r="C2031" s="43">
        <v>140000</v>
      </c>
      <c r="D2031">
        <v>15</v>
      </c>
      <c r="E2031" s="43">
        <v>2159800</v>
      </c>
      <c r="F2031" s="43">
        <v>1079900</v>
      </c>
      <c r="G2031" s="44">
        <f t="shared" si="93"/>
        <v>0.5</v>
      </c>
      <c r="H2031" s="45">
        <v>1119900</v>
      </c>
      <c r="I2031" s="44">
        <f t="shared" si="94"/>
        <v>0.48147976664505976</v>
      </c>
      <c r="J2031" s="45">
        <v>1179900</v>
      </c>
      <c r="K2031" s="44">
        <f t="shared" si="95"/>
        <v>0.45369941661264934</v>
      </c>
    </row>
    <row r="2032" spans="1:11">
      <c r="A2032" t="s">
        <v>10678</v>
      </c>
      <c r="B2032" t="s">
        <v>10679</v>
      </c>
      <c r="C2032" s="43">
        <v>140000</v>
      </c>
      <c r="D2032">
        <v>10</v>
      </c>
      <c r="E2032" s="43">
        <v>2159800</v>
      </c>
      <c r="F2032" s="43">
        <v>1079900</v>
      </c>
      <c r="G2032" s="44">
        <f t="shared" si="93"/>
        <v>0.5</v>
      </c>
      <c r="H2032" s="45">
        <v>1119900</v>
      </c>
      <c r="I2032" s="44">
        <f t="shared" si="94"/>
        <v>0.48147976664505976</v>
      </c>
      <c r="J2032" s="45">
        <v>1179900</v>
      </c>
      <c r="K2032" s="44">
        <f t="shared" si="95"/>
        <v>0.45369941661264934</v>
      </c>
    </row>
    <row r="2033" spans="1:11">
      <c r="A2033" t="s">
        <v>10680</v>
      </c>
      <c r="B2033" t="s">
        <v>10681</v>
      </c>
      <c r="C2033" s="43">
        <v>140000</v>
      </c>
      <c r="D2033">
        <v>0</v>
      </c>
      <c r="E2033" s="43">
        <v>2159800</v>
      </c>
      <c r="F2033" s="43">
        <v>1079900</v>
      </c>
      <c r="G2033" s="44">
        <f t="shared" si="93"/>
        <v>0.5</v>
      </c>
      <c r="H2033" s="45">
        <v>1119900</v>
      </c>
      <c r="I2033" s="44">
        <f t="shared" si="94"/>
        <v>0.48147976664505976</v>
      </c>
      <c r="J2033" s="45">
        <v>1179900</v>
      </c>
      <c r="K2033" s="44">
        <f t="shared" si="95"/>
        <v>0.45369941661264934</v>
      </c>
    </row>
    <row r="2034" spans="1:11">
      <c r="A2034" t="s">
        <v>10682</v>
      </c>
      <c r="B2034" t="s">
        <v>10683</v>
      </c>
      <c r="C2034" s="43">
        <v>140000</v>
      </c>
      <c r="D2034">
        <v>10</v>
      </c>
      <c r="E2034" s="43">
        <v>2159800</v>
      </c>
      <c r="F2034" s="43">
        <v>1079900</v>
      </c>
      <c r="G2034" s="44">
        <f t="shared" si="93"/>
        <v>0.5</v>
      </c>
      <c r="H2034" s="45">
        <v>1119900</v>
      </c>
      <c r="I2034" s="44">
        <f t="shared" si="94"/>
        <v>0.48147976664505976</v>
      </c>
      <c r="J2034" s="45">
        <v>1179900</v>
      </c>
      <c r="K2034" s="44">
        <f t="shared" si="95"/>
        <v>0.45369941661264934</v>
      </c>
    </row>
    <row r="2035" spans="1:11">
      <c r="A2035" t="s">
        <v>2042</v>
      </c>
      <c r="B2035" t="s">
        <v>6451</v>
      </c>
      <c r="C2035" s="43">
        <v>140000</v>
      </c>
      <c r="D2035">
        <v>8</v>
      </c>
      <c r="E2035" s="43">
        <v>2159800</v>
      </c>
      <c r="F2035" s="43">
        <v>1079900</v>
      </c>
      <c r="G2035" s="44">
        <f t="shared" si="93"/>
        <v>0.5</v>
      </c>
      <c r="H2035" s="45">
        <v>1119900</v>
      </c>
      <c r="I2035" s="44">
        <f t="shared" si="94"/>
        <v>0.48147976664505976</v>
      </c>
      <c r="J2035" s="45">
        <v>1179900</v>
      </c>
      <c r="K2035" s="44">
        <f t="shared" si="95"/>
        <v>0.45369941661264934</v>
      </c>
    </row>
    <row r="2036" spans="1:11">
      <c r="A2036" t="s">
        <v>10684</v>
      </c>
      <c r="B2036" t="s">
        <v>10685</v>
      </c>
      <c r="C2036" s="43">
        <v>140000</v>
      </c>
      <c r="D2036">
        <v>15</v>
      </c>
      <c r="E2036" s="43">
        <v>2159800</v>
      </c>
      <c r="F2036" s="43">
        <v>1079900</v>
      </c>
      <c r="G2036" s="44">
        <f t="shared" si="93"/>
        <v>0.5</v>
      </c>
      <c r="H2036" s="45">
        <v>1119900</v>
      </c>
      <c r="I2036" s="44">
        <f t="shared" si="94"/>
        <v>0.48147976664505976</v>
      </c>
      <c r="J2036" s="45">
        <v>1179900</v>
      </c>
      <c r="K2036" s="44">
        <f t="shared" si="95"/>
        <v>0.45369941661264934</v>
      </c>
    </row>
    <row r="2037" spans="1:11">
      <c r="A2037" t="s">
        <v>6463</v>
      </c>
      <c r="B2037" t="s">
        <v>6462</v>
      </c>
      <c r="C2037" s="43">
        <v>140000</v>
      </c>
      <c r="D2037">
        <v>10</v>
      </c>
      <c r="E2037" s="43">
        <v>2159800</v>
      </c>
      <c r="F2037" s="43">
        <v>1079900</v>
      </c>
      <c r="G2037" s="44">
        <f t="shared" si="93"/>
        <v>0.5</v>
      </c>
      <c r="H2037" s="45">
        <v>1119900</v>
      </c>
      <c r="I2037" s="44">
        <f t="shared" si="94"/>
        <v>0.48147976664505976</v>
      </c>
      <c r="J2037" s="45">
        <v>1179900</v>
      </c>
      <c r="K2037" s="44">
        <f t="shared" si="95"/>
        <v>0.45369941661264934</v>
      </c>
    </row>
    <row r="2038" spans="1:11">
      <c r="A2038" t="s">
        <v>2043</v>
      </c>
      <c r="B2038" t="s">
        <v>6449</v>
      </c>
      <c r="C2038" s="43">
        <v>140000</v>
      </c>
      <c r="D2038">
        <v>1</v>
      </c>
      <c r="E2038" s="43">
        <v>2159800</v>
      </c>
      <c r="F2038" s="43">
        <v>1079900</v>
      </c>
      <c r="G2038" s="44">
        <f t="shared" si="93"/>
        <v>0.5</v>
      </c>
      <c r="H2038" s="45">
        <v>1119900</v>
      </c>
      <c r="I2038" s="44">
        <f t="shared" si="94"/>
        <v>0.48147976664505976</v>
      </c>
      <c r="J2038" s="45">
        <v>1179900</v>
      </c>
      <c r="K2038" s="44">
        <f t="shared" si="95"/>
        <v>0.45369941661264934</v>
      </c>
    </row>
    <row r="2039" spans="1:11" ht="15.75" customHeight="1">
      <c r="A2039" t="s">
        <v>10686</v>
      </c>
      <c r="B2039" t="s">
        <v>10687</v>
      </c>
      <c r="C2039" s="43">
        <v>140000</v>
      </c>
      <c r="D2039">
        <v>10</v>
      </c>
      <c r="E2039" s="43">
        <v>2159800</v>
      </c>
      <c r="F2039" s="43">
        <v>1079900</v>
      </c>
      <c r="G2039" s="44">
        <f t="shared" si="93"/>
        <v>0.5</v>
      </c>
      <c r="H2039" s="45">
        <v>1119900</v>
      </c>
      <c r="I2039" s="44">
        <f t="shared" si="94"/>
        <v>0.48147976664505976</v>
      </c>
      <c r="J2039" s="45">
        <v>1179900</v>
      </c>
      <c r="K2039" s="44">
        <f t="shared" si="95"/>
        <v>0.45369941661264934</v>
      </c>
    </row>
    <row r="2040" spans="1:11">
      <c r="A2040" t="s">
        <v>10688</v>
      </c>
      <c r="B2040" t="s">
        <v>10689</v>
      </c>
      <c r="C2040" s="43">
        <v>140000</v>
      </c>
      <c r="D2040">
        <v>0</v>
      </c>
      <c r="E2040" s="43">
        <v>2159800</v>
      </c>
      <c r="F2040" s="43">
        <v>1079900</v>
      </c>
      <c r="G2040" s="44">
        <f t="shared" si="93"/>
        <v>0.5</v>
      </c>
      <c r="H2040" s="45">
        <v>1119900</v>
      </c>
      <c r="I2040" s="44">
        <f t="shared" si="94"/>
        <v>0.48147976664505976</v>
      </c>
      <c r="J2040" s="45">
        <v>1179900</v>
      </c>
      <c r="K2040" s="44">
        <f t="shared" si="95"/>
        <v>0.45369941661264934</v>
      </c>
    </row>
    <row r="2041" spans="1:11">
      <c r="A2041" t="s">
        <v>10690</v>
      </c>
      <c r="B2041" t="s">
        <v>10691</v>
      </c>
      <c r="C2041" s="43">
        <v>140000</v>
      </c>
      <c r="D2041">
        <v>0</v>
      </c>
      <c r="E2041" s="43">
        <v>2159800</v>
      </c>
      <c r="F2041" s="43">
        <v>1079900</v>
      </c>
      <c r="G2041" s="44">
        <f t="shared" si="93"/>
        <v>0.5</v>
      </c>
      <c r="H2041" s="45">
        <v>1119900</v>
      </c>
      <c r="I2041" s="44">
        <f t="shared" si="94"/>
        <v>0.48147976664505976</v>
      </c>
      <c r="J2041" s="45">
        <v>1179900</v>
      </c>
      <c r="K2041" s="44">
        <f t="shared" si="95"/>
        <v>0.45369941661264934</v>
      </c>
    </row>
    <row r="2042" spans="1:11" ht="15.75" customHeight="1">
      <c r="A2042" t="s">
        <v>10692</v>
      </c>
      <c r="B2042" t="s">
        <v>10693</v>
      </c>
      <c r="C2042" s="43">
        <v>140000</v>
      </c>
      <c r="D2042">
        <v>0</v>
      </c>
      <c r="E2042" s="43">
        <v>2159800</v>
      </c>
      <c r="F2042" s="43">
        <v>1079900</v>
      </c>
      <c r="G2042" s="44">
        <f t="shared" si="93"/>
        <v>0.5</v>
      </c>
      <c r="H2042" s="45">
        <v>1119900</v>
      </c>
      <c r="I2042" s="44">
        <f t="shared" si="94"/>
        <v>0.48147976664505976</v>
      </c>
      <c r="J2042" s="45">
        <v>1179900</v>
      </c>
      <c r="K2042" s="44">
        <f t="shared" si="95"/>
        <v>0.45369941661264934</v>
      </c>
    </row>
    <row r="2043" spans="1:11">
      <c r="A2043" t="s">
        <v>10694</v>
      </c>
      <c r="B2043" t="s">
        <v>10695</v>
      </c>
      <c r="C2043" s="43">
        <v>140000</v>
      </c>
      <c r="D2043">
        <v>2</v>
      </c>
      <c r="E2043" s="43">
        <v>2159800</v>
      </c>
      <c r="F2043" s="43">
        <v>1079900</v>
      </c>
      <c r="G2043" s="44">
        <f t="shared" si="93"/>
        <v>0.5</v>
      </c>
      <c r="H2043" s="45">
        <v>1119900</v>
      </c>
      <c r="I2043" s="44">
        <f t="shared" si="94"/>
        <v>0.48147976664505976</v>
      </c>
      <c r="J2043" s="45">
        <v>1179900</v>
      </c>
      <c r="K2043" s="44">
        <f t="shared" si="95"/>
        <v>0.45369941661264934</v>
      </c>
    </row>
    <row r="2044" spans="1:11">
      <c r="A2044" t="s">
        <v>6446</v>
      </c>
      <c r="B2044" t="s">
        <v>6445</v>
      </c>
      <c r="C2044" s="43">
        <v>140000</v>
      </c>
      <c r="D2044">
        <v>10</v>
      </c>
      <c r="E2044" s="43">
        <v>2159800</v>
      </c>
      <c r="F2044" s="43">
        <v>1079900</v>
      </c>
      <c r="G2044" s="44">
        <f t="shared" si="93"/>
        <v>0.5</v>
      </c>
      <c r="H2044" s="45">
        <v>1119900</v>
      </c>
      <c r="I2044" s="44">
        <f t="shared" si="94"/>
        <v>0.48147976664505976</v>
      </c>
      <c r="J2044" s="45">
        <v>1179900</v>
      </c>
      <c r="K2044" s="44">
        <f t="shared" si="95"/>
        <v>0.45369941661264934</v>
      </c>
    </row>
    <row r="2045" spans="1:11">
      <c r="A2045" t="s">
        <v>10696</v>
      </c>
      <c r="B2045" t="s">
        <v>10697</v>
      </c>
      <c r="C2045" s="43">
        <v>140000</v>
      </c>
      <c r="D2045">
        <v>0</v>
      </c>
      <c r="E2045" s="43">
        <v>2159800</v>
      </c>
      <c r="F2045" s="43">
        <v>1079900</v>
      </c>
      <c r="G2045" s="44">
        <f t="shared" si="93"/>
        <v>0.5</v>
      </c>
      <c r="H2045" s="45">
        <v>1119900</v>
      </c>
      <c r="I2045" s="44">
        <f t="shared" si="94"/>
        <v>0.48147976664505976</v>
      </c>
      <c r="J2045" s="45">
        <v>1179900</v>
      </c>
      <c r="K2045" s="44">
        <f t="shared" si="95"/>
        <v>0.45369941661264934</v>
      </c>
    </row>
    <row r="2046" spans="1:11">
      <c r="A2046" t="s">
        <v>10698</v>
      </c>
      <c r="B2046" t="s">
        <v>10699</v>
      </c>
      <c r="C2046" s="43">
        <v>140000</v>
      </c>
      <c r="D2046">
        <v>0</v>
      </c>
      <c r="E2046" s="43">
        <v>2159800</v>
      </c>
      <c r="F2046" s="43">
        <v>1079900</v>
      </c>
      <c r="G2046" s="44">
        <f t="shared" si="93"/>
        <v>0.5</v>
      </c>
      <c r="H2046" s="45">
        <v>1119900</v>
      </c>
      <c r="I2046" s="44">
        <f t="shared" si="94"/>
        <v>0.48147976664505976</v>
      </c>
      <c r="J2046" s="45">
        <v>1179900</v>
      </c>
      <c r="K2046" s="44">
        <f t="shared" si="95"/>
        <v>0.45369941661264934</v>
      </c>
    </row>
    <row r="2047" spans="1:11" ht="15.75" customHeight="1">
      <c r="A2047" t="s">
        <v>10700</v>
      </c>
      <c r="B2047" t="s">
        <v>10701</v>
      </c>
      <c r="C2047" s="43">
        <v>140000</v>
      </c>
      <c r="D2047">
        <v>0</v>
      </c>
      <c r="E2047" s="43">
        <v>2159800</v>
      </c>
      <c r="F2047" s="43">
        <v>1079900</v>
      </c>
      <c r="G2047" s="44">
        <f t="shared" si="93"/>
        <v>0.5</v>
      </c>
      <c r="H2047" s="45">
        <v>1119900</v>
      </c>
      <c r="I2047" s="44">
        <f t="shared" si="94"/>
        <v>0.48147976664505976</v>
      </c>
      <c r="J2047" s="45">
        <v>1179900</v>
      </c>
      <c r="K2047" s="44">
        <f t="shared" si="95"/>
        <v>0.45369941661264934</v>
      </c>
    </row>
    <row r="2048" spans="1:11">
      <c r="A2048" t="s">
        <v>6448</v>
      </c>
      <c r="B2048" t="s">
        <v>6447</v>
      </c>
      <c r="C2048" s="43">
        <v>140000</v>
      </c>
      <c r="D2048">
        <v>0</v>
      </c>
      <c r="E2048" s="43">
        <v>2159800</v>
      </c>
      <c r="F2048" s="43">
        <v>1079900</v>
      </c>
      <c r="G2048" s="44">
        <f t="shared" si="93"/>
        <v>0.5</v>
      </c>
      <c r="H2048" s="45">
        <v>1119900</v>
      </c>
      <c r="I2048" s="44">
        <f t="shared" si="94"/>
        <v>0.48147976664505976</v>
      </c>
      <c r="J2048" s="45">
        <v>1179900</v>
      </c>
      <c r="K2048" s="44">
        <f t="shared" si="95"/>
        <v>0.45369941661264934</v>
      </c>
    </row>
    <row r="2049" spans="1:11">
      <c r="A2049" t="s">
        <v>10702</v>
      </c>
      <c r="B2049" t="s">
        <v>10703</v>
      </c>
      <c r="C2049" s="43">
        <v>140000</v>
      </c>
      <c r="D2049">
        <v>0</v>
      </c>
      <c r="E2049" s="43">
        <v>2159800</v>
      </c>
      <c r="F2049" s="43">
        <v>1079900</v>
      </c>
      <c r="G2049" s="44">
        <f t="shared" si="93"/>
        <v>0.5</v>
      </c>
      <c r="H2049" s="45">
        <v>1119900</v>
      </c>
      <c r="I2049" s="44">
        <f t="shared" si="94"/>
        <v>0.48147976664505976</v>
      </c>
      <c r="J2049" s="45">
        <v>1179900</v>
      </c>
      <c r="K2049" s="44">
        <f t="shared" si="95"/>
        <v>0.45369941661264934</v>
      </c>
    </row>
    <row r="2050" spans="1:11">
      <c r="A2050" t="s">
        <v>6459</v>
      </c>
      <c r="B2050" t="s">
        <v>6458</v>
      </c>
      <c r="C2050" s="43">
        <v>140000</v>
      </c>
      <c r="D2050">
        <v>45</v>
      </c>
      <c r="E2050" s="43">
        <v>2159800</v>
      </c>
      <c r="F2050" s="43">
        <v>1079900</v>
      </c>
      <c r="G2050" s="44">
        <f t="shared" ref="G2050:G2113" si="96">1-(F2050/E2050)</f>
        <v>0.5</v>
      </c>
      <c r="H2050" s="45">
        <v>1119900</v>
      </c>
      <c r="I2050" s="44">
        <f t="shared" ref="I2050:I2113" si="97">1-(H2050/E2050)</f>
        <v>0.48147976664505976</v>
      </c>
      <c r="J2050" s="45">
        <v>1179900</v>
      </c>
      <c r="K2050" s="44">
        <f t="shared" ref="K2050:K2113" si="98">1-(J2050/E2050)</f>
        <v>0.45369941661264934</v>
      </c>
    </row>
    <row r="2051" spans="1:11" ht="15.75" customHeight="1">
      <c r="A2051" t="s">
        <v>6461</v>
      </c>
      <c r="B2051" t="s">
        <v>6460</v>
      </c>
      <c r="C2051" s="43">
        <v>140000</v>
      </c>
      <c r="D2051">
        <v>26</v>
      </c>
      <c r="E2051" s="43">
        <v>2159800</v>
      </c>
      <c r="F2051" s="43">
        <v>1079900</v>
      </c>
      <c r="G2051" s="44">
        <f t="shared" si="96"/>
        <v>0.5</v>
      </c>
      <c r="H2051" s="45">
        <v>1119900</v>
      </c>
      <c r="I2051" s="44">
        <f t="shared" si="97"/>
        <v>0.48147976664505976</v>
      </c>
      <c r="J2051" s="45">
        <v>1179900</v>
      </c>
      <c r="K2051" s="44">
        <f t="shared" si="98"/>
        <v>0.45369941661264934</v>
      </c>
    </row>
    <row r="2052" spans="1:11" ht="15.75" customHeight="1">
      <c r="A2052" t="s">
        <v>10704</v>
      </c>
      <c r="B2052" t="s">
        <v>10705</v>
      </c>
      <c r="C2052" s="43">
        <v>140000</v>
      </c>
      <c r="D2052">
        <v>0</v>
      </c>
      <c r="E2052" s="43">
        <v>2159800</v>
      </c>
      <c r="F2052" s="43">
        <v>1079900</v>
      </c>
      <c r="G2052" s="44">
        <f t="shared" si="96"/>
        <v>0.5</v>
      </c>
      <c r="H2052" s="45">
        <v>1119900</v>
      </c>
      <c r="I2052" s="44">
        <f t="shared" si="97"/>
        <v>0.48147976664505976</v>
      </c>
      <c r="J2052" s="45">
        <v>1179900</v>
      </c>
      <c r="K2052" s="44">
        <f t="shared" si="98"/>
        <v>0.45369941661264934</v>
      </c>
    </row>
    <row r="2053" spans="1:11">
      <c r="A2053" t="s">
        <v>10706</v>
      </c>
      <c r="B2053" t="s">
        <v>10707</v>
      </c>
      <c r="C2053" s="43">
        <v>140000</v>
      </c>
      <c r="D2053">
        <v>1</v>
      </c>
      <c r="E2053" s="43">
        <v>2159800</v>
      </c>
      <c r="F2053" s="43">
        <v>1079900</v>
      </c>
      <c r="G2053" s="44">
        <f t="shared" si="96"/>
        <v>0.5</v>
      </c>
      <c r="H2053" s="45">
        <v>1119900</v>
      </c>
      <c r="I2053" s="44">
        <f t="shared" si="97"/>
        <v>0.48147976664505976</v>
      </c>
      <c r="J2053" s="45">
        <v>1179900</v>
      </c>
      <c r="K2053" s="44">
        <f t="shared" si="98"/>
        <v>0.45369941661264934</v>
      </c>
    </row>
    <row r="2054" spans="1:11">
      <c r="A2054" t="s">
        <v>10708</v>
      </c>
      <c r="B2054" t="s">
        <v>10709</v>
      </c>
      <c r="C2054" s="43">
        <v>140000</v>
      </c>
      <c r="D2054">
        <v>8</v>
      </c>
      <c r="E2054" s="43">
        <v>2159800</v>
      </c>
      <c r="F2054" s="43">
        <v>1079900</v>
      </c>
      <c r="G2054" s="44">
        <f t="shared" si="96"/>
        <v>0.5</v>
      </c>
      <c r="H2054" s="45">
        <v>1119900</v>
      </c>
      <c r="I2054" s="44">
        <f t="shared" si="97"/>
        <v>0.48147976664505976</v>
      </c>
      <c r="J2054" s="45">
        <v>1179900</v>
      </c>
      <c r="K2054" s="44">
        <f t="shared" si="98"/>
        <v>0.45369941661264934</v>
      </c>
    </row>
    <row r="2055" spans="1:11">
      <c r="A2055" t="s">
        <v>10710</v>
      </c>
      <c r="B2055" t="s">
        <v>10711</v>
      </c>
      <c r="C2055" s="43">
        <v>140000</v>
      </c>
      <c r="D2055">
        <v>0</v>
      </c>
      <c r="E2055" s="43">
        <v>2159800</v>
      </c>
      <c r="F2055" s="43">
        <v>1079900</v>
      </c>
      <c r="G2055" s="44">
        <f t="shared" si="96"/>
        <v>0.5</v>
      </c>
      <c r="H2055" s="45">
        <v>1119900</v>
      </c>
      <c r="I2055" s="44">
        <f t="shared" si="97"/>
        <v>0.48147976664505976</v>
      </c>
      <c r="J2055" s="45">
        <v>1179900</v>
      </c>
      <c r="K2055" s="44">
        <f t="shared" si="98"/>
        <v>0.45369941661264934</v>
      </c>
    </row>
    <row r="2056" spans="1:11">
      <c r="A2056" t="s">
        <v>6444</v>
      </c>
      <c r="B2056" t="s">
        <v>6443</v>
      </c>
      <c r="C2056" s="43">
        <v>140000</v>
      </c>
      <c r="D2056">
        <v>0</v>
      </c>
      <c r="E2056" s="43">
        <v>2159800</v>
      </c>
      <c r="F2056" s="43">
        <v>1079900</v>
      </c>
      <c r="G2056" s="44">
        <f t="shared" si="96"/>
        <v>0.5</v>
      </c>
      <c r="H2056" s="45">
        <v>1119900</v>
      </c>
      <c r="I2056" s="44">
        <f t="shared" si="97"/>
        <v>0.48147976664505976</v>
      </c>
      <c r="J2056" s="45">
        <v>1179900</v>
      </c>
      <c r="K2056" s="44">
        <f t="shared" si="98"/>
        <v>0.45369941661264934</v>
      </c>
    </row>
    <row r="2057" spans="1:11">
      <c r="A2057" t="s">
        <v>6442</v>
      </c>
      <c r="B2057" t="s">
        <v>6441</v>
      </c>
      <c r="C2057" s="43">
        <v>140000</v>
      </c>
      <c r="D2057">
        <v>1</v>
      </c>
      <c r="E2057" s="43">
        <v>2159800</v>
      </c>
      <c r="F2057" s="43">
        <v>1079900</v>
      </c>
      <c r="G2057" s="44">
        <f t="shared" si="96"/>
        <v>0.5</v>
      </c>
      <c r="H2057" s="45">
        <v>1119900</v>
      </c>
      <c r="I2057" s="44">
        <f t="shared" si="97"/>
        <v>0.48147976664505976</v>
      </c>
      <c r="J2057" s="45">
        <v>1179900</v>
      </c>
      <c r="K2057" s="44">
        <f t="shared" si="98"/>
        <v>0.45369941661264934</v>
      </c>
    </row>
    <row r="2058" spans="1:11" ht="15.75" customHeight="1">
      <c r="A2058" t="s">
        <v>10712</v>
      </c>
      <c r="B2058" t="s">
        <v>10713</v>
      </c>
      <c r="C2058" s="43">
        <v>140000</v>
      </c>
      <c r="D2058">
        <v>0</v>
      </c>
      <c r="E2058" s="43">
        <v>2159800</v>
      </c>
      <c r="F2058" s="43">
        <v>1079900</v>
      </c>
      <c r="G2058" s="44">
        <f t="shared" si="96"/>
        <v>0.5</v>
      </c>
      <c r="H2058" s="45">
        <v>1119900</v>
      </c>
      <c r="I2058" s="44">
        <f t="shared" si="97"/>
        <v>0.48147976664505976</v>
      </c>
      <c r="J2058" s="45">
        <v>1179900</v>
      </c>
      <c r="K2058" s="44">
        <f t="shared" si="98"/>
        <v>0.45369941661264934</v>
      </c>
    </row>
    <row r="2059" spans="1:11" ht="15.75" customHeight="1">
      <c r="A2059" t="s">
        <v>10714</v>
      </c>
      <c r="B2059" t="s">
        <v>10715</v>
      </c>
      <c r="C2059" s="43">
        <v>30000</v>
      </c>
      <c r="D2059">
        <v>2</v>
      </c>
      <c r="E2059" s="43">
        <v>2375780</v>
      </c>
      <c r="F2059" s="43">
        <v>1079900</v>
      </c>
      <c r="G2059" s="44">
        <f t="shared" si="96"/>
        <v>0.54545454545454541</v>
      </c>
      <c r="H2059" s="45">
        <v>1119900</v>
      </c>
      <c r="I2059" s="44">
        <f t="shared" si="97"/>
        <v>0.52861796967732699</v>
      </c>
      <c r="J2059" s="45">
        <v>1179900</v>
      </c>
      <c r="K2059" s="44">
        <f t="shared" si="98"/>
        <v>0.50336310601149936</v>
      </c>
    </row>
    <row r="2060" spans="1:11" ht="15.75" customHeight="1">
      <c r="A2060" t="s">
        <v>10716</v>
      </c>
      <c r="B2060" t="s">
        <v>10717</v>
      </c>
      <c r="C2060" s="43">
        <v>30000</v>
      </c>
      <c r="D2060">
        <v>10</v>
      </c>
      <c r="E2060" s="43">
        <v>2375780</v>
      </c>
      <c r="F2060" s="43">
        <v>1079900</v>
      </c>
      <c r="G2060" s="44">
        <f t="shared" si="96"/>
        <v>0.54545454545454541</v>
      </c>
      <c r="H2060" s="45">
        <v>1119900</v>
      </c>
      <c r="I2060" s="44">
        <f t="shared" si="97"/>
        <v>0.52861796967732699</v>
      </c>
      <c r="J2060" s="45">
        <v>1179900</v>
      </c>
      <c r="K2060" s="44">
        <f t="shared" si="98"/>
        <v>0.50336310601149936</v>
      </c>
    </row>
    <row r="2061" spans="1:11" ht="15.75" customHeight="1">
      <c r="A2061" t="s">
        <v>10718</v>
      </c>
      <c r="B2061" t="s">
        <v>10719</v>
      </c>
      <c r="C2061" s="43">
        <v>30000</v>
      </c>
      <c r="D2061">
        <v>100</v>
      </c>
      <c r="E2061" s="43">
        <v>2397780</v>
      </c>
      <c r="F2061" s="43">
        <v>1089900</v>
      </c>
      <c r="G2061" s="44">
        <f t="shared" si="96"/>
        <v>0.54545454545454541</v>
      </c>
      <c r="H2061" s="45">
        <v>1129900</v>
      </c>
      <c r="I2061" s="44">
        <f t="shared" si="97"/>
        <v>0.52877244784759236</v>
      </c>
      <c r="J2061" s="45">
        <v>1189900</v>
      </c>
      <c r="K2061" s="44">
        <f t="shared" si="98"/>
        <v>0.50374930143716279</v>
      </c>
    </row>
    <row r="2062" spans="1:11" ht="15.75" customHeight="1">
      <c r="A2062" t="s">
        <v>10720</v>
      </c>
      <c r="B2062" t="s">
        <v>10721</v>
      </c>
      <c r="C2062" s="43">
        <v>30000</v>
      </c>
      <c r="D2062">
        <v>100</v>
      </c>
      <c r="E2062" s="43">
        <v>2397780</v>
      </c>
      <c r="F2062" s="43">
        <v>1089900</v>
      </c>
      <c r="G2062" s="44">
        <f t="shared" si="96"/>
        <v>0.54545454545454541</v>
      </c>
      <c r="H2062" s="45">
        <v>1129900</v>
      </c>
      <c r="I2062" s="44">
        <f t="shared" si="97"/>
        <v>0.52877244784759236</v>
      </c>
      <c r="J2062" s="45">
        <v>1189900</v>
      </c>
      <c r="K2062" s="44">
        <f t="shared" si="98"/>
        <v>0.50374930143716279</v>
      </c>
    </row>
    <row r="2063" spans="1:11" ht="15.75" customHeight="1">
      <c r="A2063" t="s">
        <v>5596</v>
      </c>
      <c r="B2063" t="s">
        <v>5595</v>
      </c>
      <c r="C2063" s="43">
        <v>30000</v>
      </c>
      <c r="D2063">
        <v>10</v>
      </c>
      <c r="E2063" s="43">
        <v>2397780</v>
      </c>
      <c r="F2063" s="43">
        <v>1089900</v>
      </c>
      <c r="G2063" s="44">
        <f t="shared" si="96"/>
        <v>0.54545454545454541</v>
      </c>
      <c r="H2063" s="45">
        <v>1129900</v>
      </c>
      <c r="I2063" s="44">
        <f t="shared" si="97"/>
        <v>0.52877244784759236</v>
      </c>
      <c r="J2063" s="45">
        <v>1189900</v>
      </c>
      <c r="K2063" s="44">
        <f t="shared" si="98"/>
        <v>0.50374930143716279</v>
      </c>
    </row>
    <row r="2064" spans="1:11" ht="15.75" customHeight="1">
      <c r="A2064" t="s">
        <v>6634</v>
      </c>
      <c r="B2064" t="s">
        <v>10722</v>
      </c>
      <c r="C2064" s="43">
        <v>60000</v>
      </c>
      <c r="D2064">
        <v>100</v>
      </c>
      <c r="E2064" s="43">
        <v>2199800</v>
      </c>
      <c r="F2064" s="43">
        <v>1099900</v>
      </c>
      <c r="G2064" s="44">
        <f t="shared" si="96"/>
        <v>0.5</v>
      </c>
      <c r="H2064" s="45">
        <v>1139900</v>
      </c>
      <c r="I2064" s="44">
        <f t="shared" si="97"/>
        <v>0.4818165287753432</v>
      </c>
      <c r="J2064" s="45">
        <v>1199900</v>
      </c>
      <c r="K2064" s="44">
        <f t="shared" si="98"/>
        <v>0.45454132193835806</v>
      </c>
    </row>
    <row r="2065" spans="1:11" ht="15.75" customHeight="1">
      <c r="A2065" t="s">
        <v>6632</v>
      </c>
      <c r="B2065" t="s">
        <v>10723</v>
      </c>
      <c r="C2065" s="43">
        <v>60000</v>
      </c>
      <c r="D2065">
        <v>100</v>
      </c>
      <c r="E2065" s="43">
        <v>2199800</v>
      </c>
      <c r="F2065" s="43">
        <v>1099900</v>
      </c>
      <c r="G2065" s="44">
        <f t="shared" si="96"/>
        <v>0.5</v>
      </c>
      <c r="H2065" s="45">
        <v>1139900</v>
      </c>
      <c r="I2065" s="44">
        <f t="shared" si="97"/>
        <v>0.4818165287753432</v>
      </c>
      <c r="J2065" s="45">
        <v>1199900</v>
      </c>
      <c r="K2065" s="44">
        <f t="shared" si="98"/>
        <v>0.45454132193835806</v>
      </c>
    </row>
    <row r="2066" spans="1:11" ht="15.75" customHeight="1">
      <c r="A2066" t="s">
        <v>6562</v>
      </c>
      <c r="B2066" t="s">
        <v>10724</v>
      </c>
      <c r="C2066" s="43">
        <v>140000</v>
      </c>
      <c r="D2066">
        <v>100</v>
      </c>
      <c r="E2066" s="43">
        <v>7359800</v>
      </c>
      <c r="F2066" s="43">
        <v>3679900</v>
      </c>
      <c r="G2066" s="44">
        <f t="shared" si="96"/>
        <v>0.5</v>
      </c>
      <c r="H2066" s="45">
        <v>3829900</v>
      </c>
      <c r="I2066" s="44">
        <f t="shared" si="97"/>
        <v>0.47961901138617902</v>
      </c>
      <c r="J2066" s="45">
        <v>4039900</v>
      </c>
      <c r="K2066" s="44">
        <f t="shared" si="98"/>
        <v>0.45108562732682955</v>
      </c>
    </row>
    <row r="2067" spans="1:11" ht="15.75" customHeight="1">
      <c r="A2067" t="s">
        <v>6883</v>
      </c>
      <c r="B2067" t="s">
        <v>10725</v>
      </c>
      <c r="C2067" s="43">
        <v>140000</v>
      </c>
      <c r="D2067">
        <v>100</v>
      </c>
      <c r="E2067" s="43">
        <v>7359800</v>
      </c>
      <c r="F2067" s="43">
        <v>3679900</v>
      </c>
      <c r="G2067" s="44">
        <f t="shared" si="96"/>
        <v>0.5</v>
      </c>
      <c r="H2067" s="45">
        <v>3829900</v>
      </c>
      <c r="I2067" s="44">
        <f t="shared" si="97"/>
        <v>0.47961901138617902</v>
      </c>
      <c r="J2067" s="45">
        <v>4039900</v>
      </c>
      <c r="K2067" s="44">
        <f t="shared" si="98"/>
        <v>0.45108562732682955</v>
      </c>
    </row>
    <row r="2068" spans="1:11" ht="15.75" customHeight="1">
      <c r="A2068" t="s">
        <v>6552</v>
      </c>
      <c r="B2068" t="s">
        <v>10726</v>
      </c>
      <c r="C2068" s="43">
        <v>140000</v>
      </c>
      <c r="D2068">
        <v>100</v>
      </c>
      <c r="E2068" s="43">
        <v>7359800</v>
      </c>
      <c r="F2068" s="43">
        <v>3679900</v>
      </c>
      <c r="G2068" s="44">
        <f t="shared" si="96"/>
        <v>0.5</v>
      </c>
      <c r="H2068" s="45">
        <v>3829900</v>
      </c>
      <c r="I2068" s="44">
        <f t="shared" si="97"/>
        <v>0.47961901138617902</v>
      </c>
      <c r="J2068" s="45">
        <v>4039900</v>
      </c>
      <c r="K2068" s="44">
        <f t="shared" si="98"/>
        <v>0.45108562732682955</v>
      </c>
    </row>
    <row r="2069" spans="1:11" ht="15.75" customHeight="1">
      <c r="A2069" t="s">
        <v>6554</v>
      </c>
      <c r="B2069" t="s">
        <v>10727</v>
      </c>
      <c r="C2069" s="43">
        <v>140000</v>
      </c>
      <c r="D2069">
        <v>100</v>
      </c>
      <c r="E2069" s="43">
        <v>7359800</v>
      </c>
      <c r="F2069" s="43">
        <v>3679900</v>
      </c>
      <c r="G2069" s="44">
        <f t="shared" si="96"/>
        <v>0.5</v>
      </c>
      <c r="H2069" s="45">
        <v>3829900</v>
      </c>
      <c r="I2069" s="44">
        <f t="shared" si="97"/>
        <v>0.47961901138617902</v>
      </c>
      <c r="J2069" s="45">
        <v>4039900</v>
      </c>
      <c r="K2069" s="44">
        <f t="shared" si="98"/>
        <v>0.45108562732682955</v>
      </c>
    </row>
    <row r="2070" spans="1:11" ht="18" customHeight="1">
      <c r="A2070" t="s">
        <v>6885</v>
      </c>
      <c r="B2070" t="s">
        <v>10728</v>
      </c>
      <c r="C2070" s="43">
        <v>140000</v>
      </c>
      <c r="D2070">
        <v>100</v>
      </c>
      <c r="E2070" s="43">
        <v>7359800</v>
      </c>
      <c r="F2070" s="43">
        <v>3679900</v>
      </c>
      <c r="G2070" s="44">
        <f t="shared" si="96"/>
        <v>0.5</v>
      </c>
      <c r="H2070" s="45">
        <v>3829900</v>
      </c>
      <c r="I2070" s="44">
        <f t="shared" si="97"/>
        <v>0.47961901138617902</v>
      </c>
      <c r="J2070" s="45">
        <v>4039900</v>
      </c>
      <c r="K2070" s="44">
        <f t="shared" si="98"/>
        <v>0.45108562732682955</v>
      </c>
    </row>
    <row r="2071" spans="1:11" ht="15.75" customHeight="1">
      <c r="A2071" t="s">
        <v>6550</v>
      </c>
      <c r="B2071" t="s">
        <v>10729</v>
      </c>
      <c r="C2071" s="43">
        <v>140000</v>
      </c>
      <c r="D2071">
        <v>100</v>
      </c>
      <c r="E2071" s="43">
        <v>7359800</v>
      </c>
      <c r="F2071" s="43">
        <v>3679900</v>
      </c>
      <c r="G2071" s="44">
        <f t="shared" si="96"/>
        <v>0.5</v>
      </c>
      <c r="H2071" s="45">
        <v>3829900</v>
      </c>
      <c r="I2071" s="44">
        <f t="shared" si="97"/>
        <v>0.47961901138617902</v>
      </c>
      <c r="J2071" s="45">
        <v>4039900</v>
      </c>
      <c r="K2071" s="44">
        <f t="shared" si="98"/>
        <v>0.45108562732682955</v>
      </c>
    </row>
    <row r="2072" spans="1:11" ht="15.75" customHeight="1">
      <c r="A2072" t="s">
        <v>5229</v>
      </c>
      <c r="B2072" t="s">
        <v>10730</v>
      </c>
      <c r="C2072" s="43">
        <v>140000</v>
      </c>
      <c r="D2072">
        <v>100</v>
      </c>
      <c r="E2072" s="43">
        <v>6959800</v>
      </c>
      <c r="F2072" s="43">
        <v>3479900</v>
      </c>
      <c r="G2072" s="44">
        <f t="shared" si="96"/>
        <v>0.5</v>
      </c>
      <c r="H2072" s="45">
        <v>3619900</v>
      </c>
      <c r="I2072" s="44">
        <f t="shared" si="97"/>
        <v>0.47988447943906432</v>
      </c>
      <c r="J2072" s="45">
        <v>3819900</v>
      </c>
      <c r="K2072" s="44">
        <f t="shared" si="98"/>
        <v>0.45114802149487054</v>
      </c>
    </row>
    <row r="2073" spans="1:11">
      <c r="A2073" t="s">
        <v>10731</v>
      </c>
      <c r="B2073" t="s">
        <v>10732</v>
      </c>
      <c r="C2073" s="43">
        <v>20000</v>
      </c>
      <c r="D2073">
        <v>100</v>
      </c>
      <c r="E2073" s="43">
        <v>2199800</v>
      </c>
      <c r="F2073" s="43">
        <v>1099900</v>
      </c>
      <c r="G2073" s="44">
        <f t="shared" si="96"/>
        <v>0.5</v>
      </c>
      <c r="H2073" s="45">
        <v>1139900</v>
      </c>
      <c r="I2073" s="44">
        <f t="shared" si="97"/>
        <v>0.4818165287753432</v>
      </c>
      <c r="J2073" s="45">
        <v>1199900</v>
      </c>
      <c r="K2073" s="44">
        <f t="shared" si="98"/>
        <v>0.45454132193835806</v>
      </c>
    </row>
    <row r="2074" spans="1:11">
      <c r="A2074" t="s">
        <v>8282</v>
      </c>
      <c r="B2074" t="s">
        <v>8281</v>
      </c>
      <c r="C2074" s="43">
        <v>30000</v>
      </c>
      <c r="D2074">
        <v>1</v>
      </c>
      <c r="E2074" s="43">
        <v>2419780</v>
      </c>
      <c r="F2074" s="43">
        <v>1099900</v>
      </c>
      <c r="G2074" s="44">
        <f t="shared" si="96"/>
        <v>0.54545454545454541</v>
      </c>
      <c r="H2074" s="45">
        <v>1139900</v>
      </c>
      <c r="I2074" s="44">
        <f t="shared" si="97"/>
        <v>0.52892411706849385</v>
      </c>
      <c r="J2074" s="45">
        <v>1199900</v>
      </c>
      <c r="K2074" s="44">
        <f t="shared" si="98"/>
        <v>0.50412847448941633</v>
      </c>
    </row>
    <row r="2075" spans="1:11">
      <c r="A2075" t="s">
        <v>8286</v>
      </c>
      <c r="B2075" t="s">
        <v>8285</v>
      </c>
      <c r="C2075" s="43">
        <v>30000</v>
      </c>
      <c r="D2075">
        <v>5</v>
      </c>
      <c r="E2075" s="43">
        <v>2419780</v>
      </c>
      <c r="F2075" s="43">
        <v>1099900</v>
      </c>
      <c r="G2075" s="44">
        <f t="shared" si="96"/>
        <v>0.54545454545454541</v>
      </c>
      <c r="H2075" s="45">
        <v>1139900</v>
      </c>
      <c r="I2075" s="44">
        <f t="shared" si="97"/>
        <v>0.52892411706849385</v>
      </c>
      <c r="J2075" s="45">
        <v>1199900</v>
      </c>
      <c r="K2075" s="44">
        <f t="shared" si="98"/>
        <v>0.50412847448941633</v>
      </c>
    </row>
    <row r="2076" spans="1:11">
      <c r="A2076" t="s">
        <v>10733</v>
      </c>
      <c r="B2076" t="s">
        <v>10734</v>
      </c>
      <c r="C2076" s="43">
        <v>30000</v>
      </c>
      <c r="D2076">
        <v>1</v>
      </c>
      <c r="E2076" s="43">
        <v>2419780</v>
      </c>
      <c r="F2076" s="43">
        <v>1099900</v>
      </c>
      <c r="G2076" s="44">
        <f t="shared" si="96"/>
        <v>0.54545454545454541</v>
      </c>
      <c r="H2076" s="45">
        <v>1139900</v>
      </c>
      <c r="I2076" s="44">
        <f t="shared" si="97"/>
        <v>0.52892411706849385</v>
      </c>
      <c r="J2076" s="45">
        <v>1199900</v>
      </c>
      <c r="K2076" s="44">
        <f t="shared" si="98"/>
        <v>0.50412847448941633</v>
      </c>
    </row>
    <row r="2077" spans="1:11">
      <c r="A2077" t="s">
        <v>10735</v>
      </c>
      <c r="B2077" t="s">
        <v>10736</v>
      </c>
      <c r="C2077" s="43">
        <v>30000</v>
      </c>
      <c r="D2077">
        <v>0</v>
      </c>
      <c r="E2077" s="43">
        <v>2419780</v>
      </c>
      <c r="F2077" s="43">
        <v>1099900</v>
      </c>
      <c r="G2077" s="44">
        <f t="shared" si="96"/>
        <v>0.54545454545454541</v>
      </c>
      <c r="H2077" s="45">
        <v>1139900</v>
      </c>
      <c r="I2077" s="44">
        <f t="shared" si="97"/>
        <v>0.52892411706849385</v>
      </c>
      <c r="J2077" s="45">
        <v>1199900</v>
      </c>
      <c r="K2077" s="44">
        <f t="shared" si="98"/>
        <v>0.50412847448941633</v>
      </c>
    </row>
    <row r="2078" spans="1:11">
      <c r="A2078" t="s">
        <v>7549</v>
      </c>
      <c r="B2078" t="s">
        <v>7548</v>
      </c>
      <c r="C2078" s="43">
        <v>30000</v>
      </c>
      <c r="D2078">
        <v>11</v>
      </c>
      <c r="E2078" s="43">
        <v>2219800</v>
      </c>
      <c r="F2078" s="43">
        <v>1109900</v>
      </c>
      <c r="G2078" s="44">
        <f t="shared" si="96"/>
        <v>0.5</v>
      </c>
      <c r="H2078" s="45">
        <v>1149900</v>
      </c>
      <c r="I2078" s="44">
        <f t="shared" si="97"/>
        <v>0.48198035859086408</v>
      </c>
      <c r="J2078" s="45">
        <v>1219900</v>
      </c>
      <c r="K2078" s="44">
        <f t="shared" si="98"/>
        <v>0.45044598612487607</v>
      </c>
    </row>
    <row r="2079" spans="1:11">
      <c r="A2079" t="s">
        <v>7560</v>
      </c>
      <c r="B2079" t="s">
        <v>7559</v>
      </c>
      <c r="C2079" s="43">
        <v>30000</v>
      </c>
      <c r="D2079">
        <v>100</v>
      </c>
      <c r="E2079" s="43">
        <v>2441780</v>
      </c>
      <c r="F2079" s="43">
        <v>1109900</v>
      </c>
      <c r="G2079" s="44">
        <f t="shared" si="96"/>
        <v>0.54545454545454541</v>
      </c>
      <c r="H2079" s="45">
        <v>1149900</v>
      </c>
      <c r="I2079" s="44">
        <f t="shared" si="97"/>
        <v>0.52907305326442189</v>
      </c>
      <c r="J2079" s="45">
        <v>1219900</v>
      </c>
      <c r="K2079" s="44">
        <f t="shared" si="98"/>
        <v>0.50040544193170555</v>
      </c>
    </row>
    <row r="2080" spans="1:11">
      <c r="A2080" t="s">
        <v>5582</v>
      </c>
      <c r="B2080" t="s">
        <v>5581</v>
      </c>
      <c r="C2080" s="43">
        <v>30000</v>
      </c>
      <c r="D2080">
        <v>10</v>
      </c>
      <c r="E2080" s="43">
        <v>2441780</v>
      </c>
      <c r="F2080" s="43">
        <v>1109900</v>
      </c>
      <c r="G2080" s="44">
        <f t="shared" si="96"/>
        <v>0.54545454545454541</v>
      </c>
      <c r="H2080" s="45">
        <v>1149900</v>
      </c>
      <c r="I2080" s="44">
        <f t="shared" si="97"/>
        <v>0.52907305326442189</v>
      </c>
      <c r="J2080" s="45">
        <v>1219900</v>
      </c>
      <c r="K2080" s="44">
        <f t="shared" si="98"/>
        <v>0.50040544193170555</v>
      </c>
    </row>
    <row r="2081" spans="1:11">
      <c r="A2081" t="s">
        <v>10737</v>
      </c>
      <c r="B2081" t="s">
        <v>3120</v>
      </c>
      <c r="C2081" s="43">
        <v>70000</v>
      </c>
      <c r="D2081">
        <v>100</v>
      </c>
      <c r="E2081" s="43">
        <v>2239800</v>
      </c>
      <c r="F2081" s="43">
        <v>1119900</v>
      </c>
      <c r="G2081" s="44">
        <f t="shared" si="96"/>
        <v>0.5</v>
      </c>
      <c r="H2081" s="45">
        <v>1159900</v>
      </c>
      <c r="I2081" s="44">
        <f t="shared" si="97"/>
        <v>0.48214126261273327</v>
      </c>
      <c r="J2081" s="45">
        <v>1229900</v>
      </c>
      <c r="K2081" s="44">
        <f t="shared" si="98"/>
        <v>0.45088847218501649</v>
      </c>
    </row>
    <row r="2082" spans="1:11">
      <c r="A2082" t="s">
        <v>10738</v>
      </c>
      <c r="B2082" t="s">
        <v>10739</v>
      </c>
      <c r="C2082" s="43">
        <v>70000</v>
      </c>
      <c r="D2082">
        <v>100</v>
      </c>
      <c r="E2082" s="43">
        <v>2239800</v>
      </c>
      <c r="F2082" s="43">
        <v>1119900</v>
      </c>
      <c r="G2082" s="44">
        <f t="shared" si="96"/>
        <v>0.5</v>
      </c>
      <c r="H2082" s="45">
        <v>1159900</v>
      </c>
      <c r="I2082" s="44">
        <f t="shared" si="97"/>
        <v>0.48214126261273327</v>
      </c>
      <c r="J2082" s="45">
        <v>1229900</v>
      </c>
      <c r="K2082" s="44">
        <f t="shared" si="98"/>
        <v>0.45088847218501649</v>
      </c>
    </row>
    <row r="2083" spans="1:11">
      <c r="A2083" t="s">
        <v>10738</v>
      </c>
      <c r="B2083" t="s">
        <v>10739</v>
      </c>
      <c r="C2083" s="43">
        <v>70000</v>
      </c>
      <c r="D2083">
        <v>100</v>
      </c>
      <c r="E2083" s="43">
        <v>2239800</v>
      </c>
      <c r="F2083" s="43">
        <v>1119900</v>
      </c>
      <c r="G2083" s="44">
        <f t="shared" si="96"/>
        <v>0.5</v>
      </c>
      <c r="H2083" s="45">
        <v>1159900</v>
      </c>
      <c r="I2083" s="44">
        <f t="shared" si="97"/>
        <v>0.48214126261273327</v>
      </c>
      <c r="J2083" s="45">
        <v>1229900</v>
      </c>
      <c r="K2083" s="44">
        <f t="shared" si="98"/>
        <v>0.45088847218501649</v>
      </c>
    </row>
    <row r="2084" spans="1:11">
      <c r="A2084" t="s">
        <v>10740</v>
      </c>
      <c r="B2084" t="s">
        <v>3070</v>
      </c>
      <c r="C2084" s="43">
        <v>70000</v>
      </c>
      <c r="D2084">
        <v>100</v>
      </c>
      <c r="E2084" s="43">
        <v>2239800</v>
      </c>
      <c r="F2084" s="43">
        <v>1119900</v>
      </c>
      <c r="G2084" s="44">
        <f t="shared" si="96"/>
        <v>0.5</v>
      </c>
      <c r="H2084" s="45">
        <v>1159900</v>
      </c>
      <c r="I2084" s="44">
        <f t="shared" si="97"/>
        <v>0.48214126261273327</v>
      </c>
      <c r="J2084" s="45">
        <v>1229900</v>
      </c>
      <c r="K2084" s="44">
        <f t="shared" si="98"/>
        <v>0.45088847218501649</v>
      </c>
    </row>
    <row r="2085" spans="1:11">
      <c r="A2085" t="s">
        <v>10741</v>
      </c>
      <c r="B2085" t="s">
        <v>10742</v>
      </c>
      <c r="C2085" s="43">
        <v>70000</v>
      </c>
      <c r="D2085">
        <v>100</v>
      </c>
      <c r="E2085" s="43">
        <v>2239800</v>
      </c>
      <c r="F2085" s="43">
        <v>1119900</v>
      </c>
      <c r="G2085" s="44">
        <f t="shared" si="96"/>
        <v>0.5</v>
      </c>
      <c r="H2085" s="45">
        <v>1159900</v>
      </c>
      <c r="I2085" s="44">
        <f t="shared" si="97"/>
        <v>0.48214126261273327</v>
      </c>
      <c r="J2085" s="45">
        <v>1229900</v>
      </c>
      <c r="K2085" s="44">
        <f t="shared" si="98"/>
        <v>0.45088847218501649</v>
      </c>
    </row>
    <row r="2086" spans="1:11">
      <c r="A2086" s="49" t="s">
        <v>10743</v>
      </c>
      <c r="B2086" s="49" t="s">
        <v>10744</v>
      </c>
      <c r="C2086" s="43">
        <v>40000</v>
      </c>
      <c r="D2086">
        <v>10</v>
      </c>
      <c r="E2086" s="43">
        <v>2463780</v>
      </c>
      <c r="F2086" s="43">
        <v>1119900</v>
      </c>
      <c r="G2086" s="44">
        <f t="shared" si="96"/>
        <v>0.54545454545454541</v>
      </c>
      <c r="H2086" s="45">
        <v>1159900</v>
      </c>
      <c r="I2086" s="44">
        <f t="shared" si="97"/>
        <v>0.52921932964793927</v>
      </c>
      <c r="J2086" s="45">
        <v>1229900</v>
      </c>
      <c r="K2086" s="44">
        <f t="shared" si="98"/>
        <v>0.50080770198637858</v>
      </c>
    </row>
    <row r="2087" spans="1:11" ht="15.75" customHeight="1">
      <c r="A2087" t="s">
        <v>10745</v>
      </c>
      <c r="B2087" t="s">
        <v>10746</v>
      </c>
      <c r="C2087" s="43">
        <v>30000</v>
      </c>
      <c r="D2087">
        <v>10</v>
      </c>
      <c r="E2087" s="43">
        <v>2463780</v>
      </c>
      <c r="F2087" s="43">
        <v>1119900</v>
      </c>
      <c r="G2087" s="44">
        <f t="shared" si="96"/>
        <v>0.54545454545454541</v>
      </c>
      <c r="H2087" s="45">
        <v>1159900</v>
      </c>
      <c r="I2087" s="44">
        <f t="shared" si="97"/>
        <v>0.52921932964793927</v>
      </c>
      <c r="J2087" s="45">
        <v>1229900</v>
      </c>
      <c r="K2087" s="44">
        <f t="shared" si="98"/>
        <v>0.50080770198637858</v>
      </c>
    </row>
    <row r="2088" spans="1:11">
      <c r="A2088" t="s">
        <v>10747</v>
      </c>
      <c r="B2088" t="s">
        <v>10748</v>
      </c>
      <c r="C2088" s="43">
        <v>30000</v>
      </c>
      <c r="D2088">
        <v>0</v>
      </c>
      <c r="E2088" s="43">
        <v>2463780</v>
      </c>
      <c r="F2088" s="43">
        <v>1119900</v>
      </c>
      <c r="G2088" s="44">
        <f t="shared" si="96"/>
        <v>0.54545454545454541</v>
      </c>
      <c r="H2088" s="45">
        <v>1159900</v>
      </c>
      <c r="I2088" s="44">
        <f t="shared" si="97"/>
        <v>0.52921932964793927</v>
      </c>
      <c r="J2088" s="45">
        <v>1229900</v>
      </c>
      <c r="K2088" s="44">
        <f t="shared" si="98"/>
        <v>0.50080770198637858</v>
      </c>
    </row>
    <row r="2089" spans="1:11" ht="15.75" customHeight="1">
      <c r="A2089" t="s">
        <v>10749</v>
      </c>
      <c r="B2089" t="s">
        <v>10750</v>
      </c>
      <c r="C2089" s="43">
        <v>30000</v>
      </c>
      <c r="D2089">
        <v>0</v>
      </c>
      <c r="E2089" s="43">
        <v>2463780</v>
      </c>
      <c r="F2089" s="43">
        <v>1119900</v>
      </c>
      <c r="G2089" s="44">
        <f t="shared" si="96"/>
        <v>0.54545454545454541</v>
      </c>
      <c r="H2089" s="45">
        <v>1159900</v>
      </c>
      <c r="I2089" s="44">
        <f t="shared" si="97"/>
        <v>0.52921932964793927</v>
      </c>
      <c r="J2089" s="45">
        <v>1229900</v>
      </c>
      <c r="K2089" s="44">
        <f t="shared" si="98"/>
        <v>0.50080770198637858</v>
      </c>
    </row>
    <row r="2090" spans="1:11">
      <c r="A2090" t="s">
        <v>10751</v>
      </c>
      <c r="B2090" t="s">
        <v>10752</v>
      </c>
      <c r="C2090" s="43">
        <v>30000</v>
      </c>
      <c r="D2090">
        <v>1</v>
      </c>
      <c r="E2090" s="43">
        <v>2463780</v>
      </c>
      <c r="F2090" s="43">
        <v>1119900</v>
      </c>
      <c r="G2090" s="44">
        <f t="shared" si="96"/>
        <v>0.54545454545454541</v>
      </c>
      <c r="H2090" s="45">
        <v>1159900</v>
      </c>
      <c r="I2090" s="44">
        <f t="shared" si="97"/>
        <v>0.52921932964793927</v>
      </c>
      <c r="J2090" s="45">
        <v>1229900</v>
      </c>
      <c r="K2090" s="44">
        <f t="shared" si="98"/>
        <v>0.50080770198637858</v>
      </c>
    </row>
    <row r="2091" spans="1:11">
      <c r="A2091" t="s">
        <v>6684</v>
      </c>
      <c r="B2091" t="s">
        <v>10753</v>
      </c>
      <c r="C2091" s="43">
        <v>60000</v>
      </c>
      <c r="D2091">
        <v>100</v>
      </c>
      <c r="E2091" s="43">
        <v>2259800</v>
      </c>
      <c r="F2091" s="43">
        <v>1129900</v>
      </c>
      <c r="G2091" s="44">
        <f t="shared" si="96"/>
        <v>0.5</v>
      </c>
      <c r="H2091" s="45">
        <v>1169900</v>
      </c>
      <c r="I2091" s="44">
        <f t="shared" si="97"/>
        <v>0.48229931852376318</v>
      </c>
      <c r="J2091" s="45">
        <v>1239900</v>
      </c>
      <c r="K2091" s="44">
        <f t="shared" si="98"/>
        <v>0.45132312594034873</v>
      </c>
    </row>
    <row r="2092" spans="1:11">
      <c r="A2092" t="s">
        <v>6686</v>
      </c>
      <c r="B2092" t="s">
        <v>10754</v>
      </c>
      <c r="C2092" s="43">
        <v>60000</v>
      </c>
      <c r="D2092">
        <v>100</v>
      </c>
      <c r="E2092" s="43">
        <v>2259800</v>
      </c>
      <c r="F2092" s="43">
        <v>1129900</v>
      </c>
      <c r="G2092" s="44">
        <f t="shared" si="96"/>
        <v>0.5</v>
      </c>
      <c r="H2092" s="45">
        <v>1169900</v>
      </c>
      <c r="I2092" s="44">
        <f t="shared" si="97"/>
        <v>0.48229931852376318</v>
      </c>
      <c r="J2092" s="45">
        <v>1239900</v>
      </c>
      <c r="K2092" s="44">
        <f t="shared" si="98"/>
        <v>0.45132312594034873</v>
      </c>
    </row>
    <row r="2093" spans="1:11">
      <c r="A2093" t="s">
        <v>7045</v>
      </c>
      <c r="B2093" t="s">
        <v>10755</v>
      </c>
      <c r="C2093" s="43">
        <v>60000</v>
      </c>
      <c r="D2093">
        <v>100</v>
      </c>
      <c r="E2093" s="43">
        <v>2259800</v>
      </c>
      <c r="F2093" s="43">
        <v>1129900</v>
      </c>
      <c r="G2093" s="44">
        <f t="shared" si="96"/>
        <v>0.5</v>
      </c>
      <c r="H2093" s="45">
        <v>1169900</v>
      </c>
      <c r="I2093" s="44">
        <f t="shared" si="97"/>
        <v>0.48229931852376318</v>
      </c>
      <c r="J2093" s="45">
        <v>1239900</v>
      </c>
      <c r="K2093" s="44">
        <f t="shared" si="98"/>
        <v>0.45132312594034873</v>
      </c>
    </row>
    <row r="2094" spans="1:11">
      <c r="A2094" t="s">
        <v>5598</v>
      </c>
      <c r="B2094" t="s">
        <v>5597</v>
      </c>
      <c r="C2094" s="43">
        <v>30000</v>
      </c>
      <c r="D2094">
        <v>10</v>
      </c>
      <c r="E2094" s="43">
        <v>2485780</v>
      </c>
      <c r="F2094" s="43">
        <v>1129900</v>
      </c>
      <c r="G2094" s="44">
        <f t="shared" si="96"/>
        <v>0.54545454545454541</v>
      </c>
      <c r="H2094" s="45">
        <v>1169900</v>
      </c>
      <c r="I2094" s="44">
        <f t="shared" si="97"/>
        <v>0.52936301683978471</v>
      </c>
      <c r="J2094" s="45">
        <v>1239900</v>
      </c>
      <c r="K2094" s="44">
        <f t="shared" si="98"/>
        <v>0.50120284176395336</v>
      </c>
    </row>
    <row r="2095" spans="1:11">
      <c r="A2095" t="s">
        <v>10756</v>
      </c>
      <c r="B2095" t="s">
        <v>10757</v>
      </c>
      <c r="C2095" s="43">
        <v>20000</v>
      </c>
      <c r="D2095">
        <v>100</v>
      </c>
      <c r="E2095" s="43">
        <v>2279800</v>
      </c>
      <c r="F2095" s="43">
        <v>1139900</v>
      </c>
      <c r="G2095" s="44">
        <f t="shared" si="96"/>
        <v>0.5</v>
      </c>
      <c r="H2095" s="45">
        <v>1179900</v>
      </c>
      <c r="I2095" s="44">
        <f t="shared" si="97"/>
        <v>0.48245460128081408</v>
      </c>
      <c r="J2095" s="45">
        <v>1249900</v>
      </c>
      <c r="K2095" s="44">
        <f t="shared" si="98"/>
        <v>0.4517501535222388</v>
      </c>
    </row>
    <row r="2096" spans="1:11">
      <c r="A2096" t="s">
        <v>10758</v>
      </c>
      <c r="B2096" t="s">
        <v>10759</v>
      </c>
      <c r="C2096" s="43">
        <v>20000</v>
      </c>
      <c r="D2096">
        <v>12</v>
      </c>
      <c r="E2096" s="43">
        <v>2279800</v>
      </c>
      <c r="F2096" s="43">
        <v>1139900</v>
      </c>
      <c r="G2096" s="44">
        <f t="shared" si="96"/>
        <v>0.5</v>
      </c>
      <c r="H2096" s="45">
        <v>1179900</v>
      </c>
      <c r="I2096" s="44">
        <f t="shared" si="97"/>
        <v>0.48245460128081408</v>
      </c>
      <c r="J2096" s="45">
        <v>1249900</v>
      </c>
      <c r="K2096" s="44">
        <f t="shared" si="98"/>
        <v>0.4517501535222388</v>
      </c>
    </row>
    <row r="2097" spans="1:11">
      <c r="A2097" s="49" t="s">
        <v>10760</v>
      </c>
      <c r="B2097" s="49" t="s">
        <v>10761</v>
      </c>
      <c r="C2097" s="43">
        <v>140000</v>
      </c>
      <c r="D2097">
        <v>100</v>
      </c>
      <c r="E2097" s="43">
        <v>7999800</v>
      </c>
      <c r="F2097" s="43">
        <v>3999900</v>
      </c>
      <c r="G2097" s="44">
        <f t="shared" si="96"/>
        <v>0.5</v>
      </c>
      <c r="H2097" s="45">
        <v>4159900</v>
      </c>
      <c r="I2097" s="44">
        <f t="shared" si="97"/>
        <v>0.47999949998749969</v>
      </c>
      <c r="J2097" s="45">
        <v>4389900</v>
      </c>
      <c r="K2097" s="44">
        <f t="shared" si="98"/>
        <v>0.45124878121953049</v>
      </c>
    </row>
    <row r="2098" spans="1:11">
      <c r="A2098" t="s">
        <v>10762</v>
      </c>
      <c r="B2098" t="s">
        <v>10763</v>
      </c>
      <c r="C2098" s="43">
        <v>50000</v>
      </c>
      <c r="D2098">
        <v>100</v>
      </c>
      <c r="E2098" s="43">
        <v>2299800</v>
      </c>
      <c r="F2098" s="43">
        <v>1149900</v>
      </c>
      <c r="G2098" s="44">
        <f t="shared" si="96"/>
        <v>0.5</v>
      </c>
      <c r="H2098" s="45">
        <v>1189900</v>
      </c>
      <c r="I2098" s="44">
        <f t="shared" si="97"/>
        <v>0.48260718323332463</v>
      </c>
      <c r="J2098" s="45">
        <v>1259900</v>
      </c>
      <c r="K2098" s="44">
        <f t="shared" si="98"/>
        <v>0.45216975389164271</v>
      </c>
    </row>
    <row r="2099" spans="1:11">
      <c r="A2099" t="s">
        <v>10764</v>
      </c>
      <c r="B2099" t="s">
        <v>10765</v>
      </c>
      <c r="C2099" s="43">
        <v>50000</v>
      </c>
      <c r="D2099">
        <v>100</v>
      </c>
      <c r="E2099" s="43">
        <v>2299800</v>
      </c>
      <c r="F2099" s="43">
        <v>1149900</v>
      </c>
      <c r="G2099" s="44">
        <f t="shared" si="96"/>
        <v>0.5</v>
      </c>
      <c r="H2099" s="45">
        <v>1189900</v>
      </c>
      <c r="I2099" s="44">
        <f t="shared" si="97"/>
        <v>0.48260718323332463</v>
      </c>
      <c r="J2099" s="45">
        <v>1259900</v>
      </c>
      <c r="K2099" s="44">
        <f t="shared" si="98"/>
        <v>0.45216975389164271</v>
      </c>
    </row>
    <row r="2100" spans="1:11">
      <c r="A2100" t="s">
        <v>10766</v>
      </c>
      <c r="B2100" t="s">
        <v>10767</v>
      </c>
      <c r="C2100" s="43">
        <v>50000</v>
      </c>
      <c r="D2100">
        <v>100</v>
      </c>
      <c r="E2100" s="43">
        <v>2299800</v>
      </c>
      <c r="F2100" s="43">
        <v>1149900</v>
      </c>
      <c r="G2100" s="44">
        <f t="shared" si="96"/>
        <v>0.5</v>
      </c>
      <c r="H2100" s="45">
        <v>1189900</v>
      </c>
      <c r="I2100" s="44">
        <f t="shared" si="97"/>
        <v>0.48260718323332463</v>
      </c>
      <c r="J2100" s="45">
        <v>1259900</v>
      </c>
      <c r="K2100" s="44">
        <f t="shared" si="98"/>
        <v>0.45216975389164271</v>
      </c>
    </row>
    <row r="2101" spans="1:11">
      <c r="A2101" t="s">
        <v>5900</v>
      </c>
      <c r="B2101" t="s">
        <v>5899</v>
      </c>
      <c r="C2101" s="43">
        <v>40000</v>
      </c>
      <c r="D2101">
        <v>2</v>
      </c>
      <c r="E2101" s="43">
        <v>2529780</v>
      </c>
      <c r="F2101" s="43">
        <v>1149900</v>
      </c>
      <c r="G2101" s="44">
        <f t="shared" si="96"/>
        <v>0.54545454545454541</v>
      </c>
      <c r="H2101" s="45">
        <v>1189900</v>
      </c>
      <c r="I2101" s="44">
        <f t="shared" si="97"/>
        <v>0.52964289384847696</v>
      </c>
      <c r="J2101" s="45">
        <v>1259900</v>
      </c>
      <c r="K2101" s="44">
        <f t="shared" si="98"/>
        <v>0.50197250353785705</v>
      </c>
    </row>
    <row r="2102" spans="1:11">
      <c r="A2102" t="s">
        <v>5904</v>
      </c>
      <c r="B2102" t="s">
        <v>5903</v>
      </c>
      <c r="C2102" s="43">
        <v>40000</v>
      </c>
      <c r="D2102">
        <v>100</v>
      </c>
      <c r="E2102" s="43">
        <v>2529780</v>
      </c>
      <c r="F2102" s="43">
        <v>1149900</v>
      </c>
      <c r="G2102" s="44">
        <f t="shared" si="96"/>
        <v>0.54545454545454541</v>
      </c>
      <c r="H2102" s="45">
        <v>1189900</v>
      </c>
      <c r="I2102" s="44">
        <f t="shared" si="97"/>
        <v>0.52964289384847696</v>
      </c>
      <c r="J2102" s="45">
        <v>1259900</v>
      </c>
      <c r="K2102" s="44">
        <f t="shared" si="98"/>
        <v>0.50197250353785705</v>
      </c>
    </row>
    <row r="2103" spans="1:11">
      <c r="A2103" t="s">
        <v>5908</v>
      </c>
      <c r="B2103" t="s">
        <v>5907</v>
      </c>
      <c r="C2103" s="43">
        <v>40000</v>
      </c>
      <c r="D2103">
        <v>100</v>
      </c>
      <c r="E2103" s="43">
        <v>2529780</v>
      </c>
      <c r="F2103" s="43">
        <v>1149900</v>
      </c>
      <c r="G2103" s="44">
        <f t="shared" si="96"/>
        <v>0.54545454545454541</v>
      </c>
      <c r="H2103" s="45">
        <v>1189900</v>
      </c>
      <c r="I2103" s="44">
        <f t="shared" si="97"/>
        <v>0.52964289384847696</v>
      </c>
      <c r="J2103" s="45">
        <v>1259900</v>
      </c>
      <c r="K2103" s="44">
        <f t="shared" si="98"/>
        <v>0.50197250353785705</v>
      </c>
    </row>
    <row r="2104" spans="1:11">
      <c r="A2104" t="s">
        <v>10768</v>
      </c>
      <c r="B2104" t="s">
        <v>10769</v>
      </c>
      <c r="C2104" s="43">
        <v>140000</v>
      </c>
      <c r="D2104" t="s">
        <v>8592</v>
      </c>
      <c r="E2104" s="43">
        <v>2899750</v>
      </c>
      <c r="F2104" s="43">
        <v>1159900</v>
      </c>
      <c r="G2104" s="44">
        <f t="shared" si="96"/>
        <v>0.6</v>
      </c>
      <c r="H2104" s="45">
        <v>1199900</v>
      </c>
      <c r="I2104" s="44">
        <f t="shared" si="97"/>
        <v>0.58620570738856803</v>
      </c>
      <c r="J2104" s="45">
        <v>1269900</v>
      </c>
      <c r="K2104" s="44">
        <f t="shared" si="98"/>
        <v>0.56206569531856188</v>
      </c>
    </row>
    <row r="2105" spans="1:11">
      <c r="A2105" t="s">
        <v>10770</v>
      </c>
      <c r="B2105" t="s">
        <v>10771</v>
      </c>
      <c r="C2105" s="43">
        <v>140000</v>
      </c>
      <c r="D2105">
        <v>100</v>
      </c>
      <c r="E2105" s="43">
        <v>2899750</v>
      </c>
      <c r="F2105" s="43">
        <v>1159900</v>
      </c>
      <c r="G2105" s="44">
        <f t="shared" si="96"/>
        <v>0.6</v>
      </c>
      <c r="H2105" s="45">
        <v>1199900</v>
      </c>
      <c r="I2105" s="44">
        <f t="shared" si="97"/>
        <v>0.58620570738856803</v>
      </c>
      <c r="J2105" s="45">
        <v>1269900</v>
      </c>
      <c r="K2105" s="44">
        <f t="shared" si="98"/>
        <v>0.56206569531856188</v>
      </c>
    </row>
    <row r="2106" spans="1:11">
      <c r="A2106" t="s">
        <v>10772</v>
      </c>
      <c r="B2106" t="s">
        <v>10773</v>
      </c>
      <c r="C2106" s="43">
        <v>140000</v>
      </c>
      <c r="D2106">
        <v>100</v>
      </c>
      <c r="E2106" s="43">
        <v>2899750</v>
      </c>
      <c r="F2106" s="43">
        <v>1159900</v>
      </c>
      <c r="G2106" s="44">
        <f t="shared" si="96"/>
        <v>0.6</v>
      </c>
      <c r="H2106" s="45">
        <v>1199900</v>
      </c>
      <c r="I2106" s="44">
        <f t="shared" si="97"/>
        <v>0.58620570738856803</v>
      </c>
      <c r="J2106" s="45">
        <v>1269900</v>
      </c>
      <c r="K2106" s="44">
        <f t="shared" si="98"/>
        <v>0.56206569531856188</v>
      </c>
    </row>
    <row r="2107" spans="1:11">
      <c r="A2107" t="s">
        <v>10774</v>
      </c>
      <c r="B2107" t="s">
        <v>10775</v>
      </c>
      <c r="C2107" s="43">
        <v>140000</v>
      </c>
      <c r="D2107">
        <v>100</v>
      </c>
      <c r="E2107" s="43">
        <v>2899750</v>
      </c>
      <c r="F2107" s="43">
        <v>1159900</v>
      </c>
      <c r="G2107" s="44">
        <f t="shared" si="96"/>
        <v>0.6</v>
      </c>
      <c r="H2107" s="45">
        <v>1199900</v>
      </c>
      <c r="I2107" s="44">
        <f t="shared" si="97"/>
        <v>0.58620570738856803</v>
      </c>
      <c r="J2107" s="45">
        <v>1269900</v>
      </c>
      <c r="K2107" s="44">
        <f t="shared" si="98"/>
        <v>0.56206569531856188</v>
      </c>
    </row>
    <row r="2108" spans="1:11">
      <c r="A2108" t="s">
        <v>7516</v>
      </c>
      <c r="B2108" t="s">
        <v>7515</v>
      </c>
      <c r="C2108" s="43">
        <v>30000</v>
      </c>
      <c r="D2108">
        <v>10</v>
      </c>
      <c r="E2108" s="43">
        <v>2551780</v>
      </c>
      <c r="F2108" s="43">
        <v>1159900</v>
      </c>
      <c r="G2108" s="44">
        <f t="shared" si="96"/>
        <v>0.54545454545454541</v>
      </c>
      <c r="H2108" s="45">
        <v>1199900</v>
      </c>
      <c r="I2108" s="44">
        <f t="shared" si="97"/>
        <v>0.5297792129415545</v>
      </c>
      <c r="J2108" s="45">
        <v>1269900</v>
      </c>
      <c r="K2108" s="44">
        <f t="shared" si="98"/>
        <v>0.50234738104382037</v>
      </c>
    </row>
    <row r="2109" spans="1:11">
      <c r="A2109" t="s">
        <v>10776</v>
      </c>
      <c r="B2109" t="s">
        <v>10777</v>
      </c>
      <c r="C2109" s="43">
        <v>140000</v>
      </c>
      <c r="D2109">
        <v>100</v>
      </c>
      <c r="E2109" s="43">
        <v>2339800</v>
      </c>
      <c r="F2109" s="43">
        <v>1169900</v>
      </c>
      <c r="G2109" s="44">
        <f t="shared" si="96"/>
        <v>0.5</v>
      </c>
      <c r="H2109" s="45">
        <v>1209900</v>
      </c>
      <c r="I2109" s="44">
        <f t="shared" si="97"/>
        <v>0.48290452175399612</v>
      </c>
      <c r="J2109" s="45">
        <v>1279900</v>
      </c>
      <c r="K2109" s="44">
        <f t="shared" si="98"/>
        <v>0.45298743482348913</v>
      </c>
    </row>
    <row r="2110" spans="1:11">
      <c r="A2110" t="s">
        <v>2048</v>
      </c>
      <c r="B2110" t="s">
        <v>10778</v>
      </c>
      <c r="C2110" s="43">
        <v>60000</v>
      </c>
      <c r="D2110">
        <v>100</v>
      </c>
      <c r="E2110" s="43">
        <v>2339800</v>
      </c>
      <c r="F2110" s="43">
        <v>1169900</v>
      </c>
      <c r="G2110" s="44">
        <f t="shared" si="96"/>
        <v>0.5</v>
      </c>
      <c r="H2110" s="45">
        <v>1209900</v>
      </c>
      <c r="I2110" s="44">
        <f t="shared" si="97"/>
        <v>0.48290452175399612</v>
      </c>
      <c r="J2110" s="45">
        <v>1279900</v>
      </c>
      <c r="K2110" s="44">
        <f t="shared" si="98"/>
        <v>0.45298743482348913</v>
      </c>
    </row>
    <row r="2111" spans="1:11">
      <c r="A2111" t="s">
        <v>1852</v>
      </c>
      <c r="B2111" t="s">
        <v>8243</v>
      </c>
      <c r="C2111" s="43">
        <v>30000</v>
      </c>
      <c r="D2111">
        <v>0</v>
      </c>
      <c r="E2111" s="43">
        <v>2573780</v>
      </c>
      <c r="F2111" s="43">
        <v>1169900</v>
      </c>
      <c r="G2111" s="44">
        <f t="shared" si="96"/>
        <v>0.54545454545454541</v>
      </c>
      <c r="H2111" s="45">
        <v>1209900</v>
      </c>
      <c r="I2111" s="44">
        <f t="shared" si="97"/>
        <v>0.52991320159454181</v>
      </c>
      <c r="J2111" s="45">
        <v>1279900</v>
      </c>
      <c r="K2111" s="44">
        <f t="shared" si="98"/>
        <v>0.50271584983953566</v>
      </c>
    </row>
    <row r="2112" spans="1:11">
      <c r="A2112" t="s">
        <v>10779</v>
      </c>
      <c r="B2112" t="s">
        <v>10780</v>
      </c>
      <c r="C2112" s="43">
        <v>30000</v>
      </c>
      <c r="D2112">
        <v>5</v>
      </c>
      <c r="E2112" s="43">
        <v>2573780</v>
      </c>
      <c r="F2112" s="43">
        <v>1169900</v>
      </c>
      <c r="G2112" s="44">
        <f t="shared" si="96"/>
        <v>0.54545454545454541</v>
      </c>
      <c r="H2112" s="45">
        <v>1209900</v>
      </c>
      <c r="I2112" s="44">
        <f t="shared" si="97"/>
        <v>0.52991320159454181</v>
      </c>
      <c r="J2112" s="45">
        <v>1279900</v>
      </c>
      <c r="K2112" s="44">
        <f t="shared" si="98"/>
        <v>0.50271584983953566</v>
      </c>
    </row>
    <row r="2113" spans="1:11">
      <c r="A2113" t="s">
        <v>10781</v>
      </c>
      <c r="B2113" t="s">
        <v>10782</v>
      </c>
      <c r="C2113" s="43">
        <v>30000</v>
      </c>
      <c r="D2113">
        <v>0</v>
      </c>
      <c r="E2113" s="43">
        <v>2573780</v>
      </c>
      <c r="F2113" s="43">
        <v>1169900</v>
      </c>
      <c r="G2113" s="44">
        <f t="shared" si="96"/>
        <v>0.54545454545454541</v>
      </c>
      <c r="H2113" s="45">
        <v>1209900</v>
      </c>
      <c r="I2113" s="44">
        <f t="shared" si="97"/>
        <v>0.52991320159454181</v>
      </c>
      <c r="J2113" s="45">
        <v>1279900</v>
      </c>
      <c r="K2113" s="44">
        <f t="shared" si="98"/>
        <v>0.50271584983953566</v>
      </c>
    </row>
    <row r="2114" spans="1:11">
      <c r="A2114" t="s">
        <v>10783</v>
      </c>
      <c r="B2114" t="s">
        <v>10784</v>
      </c>
      <c r="C2114" s="43">
        <v>30000</v>
      </c>
      <c r="D2114">
        <v>3</v>
      </c>
      <c r="E2114" s="43">
        <v>2573780</v>
      </c>
      <c r="F2114" s="43">
        <v>1169900</v>
      </c>
      <c r="G2114" s="44">
        <f t="shared" ref="G2114:G2177" si="99">1-(F2114/E2114)</f>
        <v>0.54545454545454541</v>
      </c>
      <c r="H2114" s="45">
        <v>1209900</v>
      </c>
      <c r="I2114" s="44">
        <f t="shared" ref="I2114:I2177" si="100">1-(H2114/E2114)</f>
        <v>0.52991320159454181</v>
      </c>
      <c r="J2114" s="45">
        <v>1279900</v>
      </c>
      <c r="K2114" s="44">
        <f t="shared" ref="K2114:K2177" si="101">1-(J2114/E2114)</f>
        <v>0.50271584983953566</v>
      </c>
    </row>
    <row r="2115" spans="1:11">
      <c r="A2115" t="s">
        <v>8306</v>
      </c>
      <c r="B2115" t="s">
        <v>10785</v>
      </c>
      <c r="C2115" s="43">
        <v>60000</v>
      </c>
      <c r="D2115">
        <v>100</v>
      </c>
      <c r="E2115" s="43">
        <v>2359800</v>
      </c>
      <c r="F2115" s="43">
        <v>1179900</v>
      </c>
      <c r="G2115" s="44">
        <f t="shared" si="99"/>
        <v>0.5</v>
      </c>
      <c r="H2115" s="45">
        <v>1219900</v>
      </c>
      <c r="I2115" s="44">
        <f t="shared" si="100"/>
        <v>0.48304941096703113</v>
      </c>
      <c r="J2115" s="45">
        <v>1289900</v>
      </c>
      <c r="K2115" s="44">
        <f t="shared" si="101"/>
        <v>0.45338588015933556</v>
      </c>
    </row>
    <row r="2116" spans="1:11">
      <c r="A2116" t="s">
        <v>7481</v>
      </c>
      <c r="B2116" t="s">
        <v>10786</v>
      </c>
      <c r="C2116" s="43">
        <v>30000</v>
      </c>
      <c r="D2116">
        <v>0</v>
      </c>
      <c r="E2116" s="43">
        <v>2595780</v>
      </c>
      <c r="F2116" s="43">
        <v>1179900</v>
      </c>
      <c r="G2116" s="44">
        <f t="shared" si="99"/>
        <v>0.54545454545454541</v>
      </c>
      <c r="H2116" s="45">
        <v>1219900</v>
      </c>
      <c r="I2116" s="44">
        <f t="shared" si="100"/>
        <v>0.53004491906093731</v>
      </c>
      <c r="J2116" s="45">
        <v>1289900</v>
      </c>
      <c r="K2116" s="44">
        <f t="shared" si="101"/>
        <v>0.50307807287212314</v>
      </c>
    </row>
    <row r="2117" spans="1:11">
      <c r="A2117" t="s">
        <v>10787</v>
      </c>
      <c r="B2117" t="s">
        <v>10788</v>
      </c>
      <c r="C2117" s="43">
        <v>40000</v>
      </c>
      <c r="D2117">
        <v>100</v>
      </c>
      <c r="E2117" s="43">
        <v>2617780</v>
      </c>
      <c r="F2117" s="43">
        <v>1189900</v>
      </c>
      <c r="G2117" s="44">
        <f t="shared" si="99"/>
        <v>0.54545454545454541</v>
      </c>
      <c r="H2117" s="45">
        <v>1239900</v>
      </c>
      <c r="I2117" s="44">
        <f t="shared" si="100"/>
        <v>0.52635439188931077</v>
      </c>
      <c r="J2117" s="45">
        <v>1299900</v>
      </c>
      <c r="K2117" s="44">
        <f t="shared" si="101"/>
        <v>0.50343420761102919</v>
      </c>
    </row>
    <row r="2118" spans="1:11">
      <c r="A2118" t="s">
        <v>10789</v>
      </c>
      <c r="B2118" t="s">
        <v>10790</v>
      </c>
      <c r="C2118" s="43">
        <v>40000</v>
      </c>
      <c r="D2118">
        <v>100</v>
      </c>
      <c r="E2118" s="43">
        <v>2617780</v>
      </c>
      <c r="F2118" s="43">
        <v>1189900</v>
      </c>
      <c r="G2118" s="44">
        <f t="shared" si="99"/>
        <v>0.54545454545454541</v>
      </c>
      <c r="H2118" s="45">
        <v>1239900</v>
      </c>
      <c r="I2118" s="44">
        <f t="shared" si="100"/>
        <v>0.52635439188931077</v>
      </c>
      <c r="J2118" s="45">
        <v>1299900</v>
      </c>
      <c r="K2118" s="44">
        <f t="shared" si="101"/>
        <v>0.50343420761102919</v>
      </c>
    </row>
    <row r="2119" spans="1:11">
      <c r="A2119" t="s">
        <v>8278</v>
      </c>
      <c r="B2119" t="s">
        <v>8277</v>
      </c>
      <c r="C2119" s="43">
        <v>30000</v>
      </c>
      <c r="D2119">
        <v>0</v>
      </c>
      <c r="E2119" s="43">
        <v>2617780</v>
      </c>
      <c r="F2119" s="43">
        <v>1189900</v>
      </c>
      <c r="G2119" s="44">
        <f t="shared" si="99"/>
        <v>0.54545454545454541</v>
      </c>
      <c r="H2119" s="45">
        <v>1239900</v>
      </c>
      <c r="I2119" s="44">
        <f t="shared" si="100"/>
        <v>0.52635439188931077</v>
      </c>
      <c r="J2119" s="45">
        <v>1299900</v>
      </c>
      <c r="K2119" s="44">
        <f t="shared" si="101"/>
        <v>0.50343420761102919</v>
      </c>
    </row>
    <row r="2120" spans="1:11">
      <c r="A2120" t="s">
        <v>10791</v>
      </c>
      <c r="B2120" t="s">
        <v>10792</v>
      </c>
      <c r="C2120" s="43">
        <v>140000</v>
      </c>
      <c r="D2120">
        <v>100</v>
      </c>
      <c r="E2120" s="43">
        <v>2399800</v>
      </c>
      <c r="F2120" s="43">
        <v>1199900</v>
      </c>
      <c r="G2120" s="44">
        <f t="shared" si="99"/>
        <v>0.5</v>
      </c>
      <c r="H2120" s="45">
        <v>1249900</v>
      </c>
      <c r="I2120" s="44">
        <f t="shared" si="100"/>
        <v>0.47916493041086761</v>
      </c>
      <c r="J2120" s="45">
        <v>1309900</v>
      </c>
      <c r="K2120" s="44">
        <f t="shared" si="101"/>
        <v>0.45416284690390862</v>
      </c>
    </row>
    <row r="2121" spans="1:11">
      <c r="A2121" t="s">
        <v>10793</v>
      </c>
      <c r="B2121" t="s">
        <v>10794</v>
      </c>
      <c r="C2121" s="43">
        <v>140000</v>
      </c>
      <c r="D2121">
        <v>100</v>
      </c>
      <c r="E2121" s="43">
        <v>2399800</v>
      </c>
      <c r="F2121" s="43">
        <v>1199900</v>
      </c>
      <c r="G2121" s="44">
        <f t="shared" si="99"/>
        <v>0.5</v>
      </c>
      <c r="H2121" s="45">
        <v>1249900</v>
      </c>
      <c r="I2121" s="44">
        <f t="shared" si="100"/>
        <v>0.47916493041086761</v>
      </c>
      <c r="J2121" s="45">
        <v>1309900</v>
      </c>
      <c r="K2121" s="44">
        <f t="shared" si="101"/>
        <v>0.45416284690390862</v>
      </c>
    </row>
    <row r="2122" spans="1:11">
      <c r="A2122" t="s">
        <v>10795</v>
      </c>
      <c r="B2122" t="s">
        <v>10796</v>
      </c>
      <c r="C2122" s="43">
        <v>140000</v>
      </c>
      <c r="D2122">
        <v>100</v>
      </c>
      <c r="E2122" s="43">
        <v>2399800</v>
      </c>
      <c r="F2122" s="43">
        <v>1199900</v>
      </c>
      <c r="G2122" s="44">
        <f t="shared" si="99"/>
        <v>0.5</v>
      </c>
      <c r="H2122" s="45">
        <v>1249900</v>
      </c>
      <c r="I2122" s="44">
        <f t="shared" si="100"/>
        <v>0.47916493041086761</v>
      </c>
      <c r="J2122" s="45">
        <v>1309900</v>
      </c>
      <c r="K2122" s="44">
        <f t="shared" si="101"/>
        <v>0.45416284690390862</v>
      </c>
    </row>
    <row r="2123" spans="1:11">
      <c r="A2123" t="s">
        <v>10797</v>
      </c>
      <c r="B2123" t="s">
        <v>10798</v>
      </c>
      <c r="C2123" s="43">
        <v>140000</v>
      </c>
      <c r="D2123">
        <v>100</v>
      </c>
      <c r="E2123" s="43">
        <v>2399800</v>
      </c>
      <c r="F2123" s="43">
        <v>1199900</v>
      </c>
      <c r="G2123" s="44">
        <f t="shared" si="99"/>
        <v>0.5</v>
      </c>
      <c r="H2123" s="45">
        <v>1249900</v>
      </c>
      <c r="I2123" s="44">
        <f t="shared" si="100"/>
        <v>0.47916493041086761</v>
      </c>
      <c r="J2123" s="45">
        <v>1309900</v>
      </c>
      <c r="K2123" s="44">
        <f t="shared" si="101"/>
        <v>0.45416284690390862</v>
      </c>
    </row>
    <row r="2124" spans="1:11" ht="15.75" customHeight="1">
      <c r="A2124" t="s">
        <v>10799</v>
      </c>
      <c r="B2124" t="s">
        <v>10800</v>
      </c>
      <c r="C2124" s="43">
        <v>140000</v>
      </c>
      <c r="D2124">
        <v>100</v>
      </c>
      <c r="E2124" s="43">
        <v>2399800</v>
      </c>
      <c r="F2124" s="43">
        <v>1199900</v>
      </c>
      <c r="G2124" s="44">
        <f t="shared" si="99"/>
        <v>0.5</v>
      </c>
      <c r="H2124" s="45">
        <v>1249900</v>
      </c>
      <c r="I2124" s="44">
        <f t="shared" si="100"/>
        <v>0.47916493041086761</v>
      </c>
      <c r="J2124" s="45">
        <v>1309900</v>
      </c>
      <c r="K2124" s="44">
        <f t="shared" si="101"/>
        <v>0.45416284690390862</v>
      </c>
    </row>
    <row r="2125" spans="1:11">
      <c r="A2125" t="s">
        <v>10801</v>
      </c>
      <c r="B2125" t="s">
        <v>10802</v>
      </c>
      <c r="C2125" s="43">
        <v>140000</v>
      </c>
      <c r="D2125">
        <v>100</v>
      </c>
      <c r="E2125" s="43">
        <v>2399800</v>
      </c>
      <c r="F2125" s="43">
        <v>1199900</v>
      </c>
      <c r="G2125" s="44">
        <f t="shared" si="99"/>
        <v>0.5</v>
      </c>
      <c r="H2125" s="45">
        <v>1249900</v>
      </c>
      <c r="I2125" s="44">
        <f t="shared" si="100"/>
        <v>0.47916493041086761</v>
      </c>
      <c r="J2125" s="45">
        <v>1309900</v>
      </c>
      <c r="K2125" s="44">
        <f t="shared" si="101"/>
        <v>0.45416284690390862</v>
      </c>
    </row>
    <row r="2126" spans="1:11">
      <c r="A2126" t="s">
        <v>10803</v>
      </c>
      <c r="B2126" t="s">
        <v>10804</v>
      </c>
      <c r="C2126" s="43">
        <v>140000</v>
      </c>
      <c r="D2126">
        <v>100</v>
      </c>
      <c r="E2126" s="43">
        <v>2399800</v>
      </c>
      <c r="F2126" s="43">
        <v>1199900</v>
      </c>
      <c r="G2126" s="44">
        <f t="shared" si="99"/>
        <v>0.5</v>
      </c>
      <c r="H2126" s="45">
        <v>1249900</v>
      </c>
      <c r="I2126" s="44">
        <f t="shared" si="100"/>
        <v>0.47916493041086761</v>
      </c>
      <c r="J2126" s="45">
        <v>1309900</v>
      </c>
      <c r="K2126" s="44">
        <f t="shared" si="101"/>
        <v>0.45416284690390862</v>
      </c>
    </row>
    <row r="2127" spans="1:11">
      <c r="A2127" t="s">
        <v>10805</v>
      </c>
      <c r="B2127" t="s">
        <v>10806</v>
      </c>
      <c r="C2127" s="43">
        <v>140000</v>
      </c>
      <c r="D2127">
        <v>100</v>
      </c>
      <c r="E2127" s="43">
        <v>2399800</v>
      </c>
      <c r="F2127" s="43">
        <v>1199900</v>
      </c>
      <c r="G2127" s="44">
        <f t="shared" si="99"/>
        <v>0.5</v>
      </c>
      <c r="H2127" s="45">
        <v>1249900</v>
      </c>
      <c r="I2127" s="44">
        <f t="shared" si="100"/>
        <v>0.47916493041086761</v>
      </c>
      <c r="J2127" s="45">
        <v>1309900</v>
      </c>
      <c r="K2127" s="44">
        <f t="shared" si="101"/>
        <v>0.45416284690390862</v>
      </c>
    </row>
    <row r="2128" spans="1:11">
      <c r="A2128" t="s">
        <v>10807</v>
      </c>
      <c r="B2128" t="s">
        <v>10808</v>
      </c>
      <c r="C2128" s="43">
        <v>140000</v>
      </c>
      <c r="D2128">
        <v>100</v>
      </c>
      <c r="E2128" s="43">
        <v>2399800</v>
      </c>
      <c r="F2128" s="43">
        <v>1199900</v>
      </c>
      <c r="G2128" s="44">
        <f t="shared" si="99"/>
        <v>0.5</v>
      </c>
      <c r="H2128" s="45">
        <v>1249900</v>
      </c>
      <c r="I2128" s="44">
        <f t="shared" si="100"/>
        <v>0.47916493041086761</v>
      </c>
      <c r="J2128" s="45">
        <v>1309900</v>
      </c>
      <c r="K2128" s="44">
        <f t="shared" si="101"/>
        <v>0.45416284690390862</v>
      </c>
    </row>
    <row r="2129" spans="1:11">
      <c r="A2129" t="s">
        <v>10809</v>
      </c>
      <c r="B2129" t="s">
        <v>10810</v>
      </c>
      <c r="C2129" s="43">
        <v>140000</v>
      </c>
      <c r="D2129">
        <v>100</v>
      </c>
      <c r="E2129" s="43">
        <v>2399800</v>
      </c>
      <c r="F2129" s="43">
        <v>1199900</v>
      </c>
      <c r="G2129" s="44">
        <f t="shared" si="99"/>
        <v>0.5</v>
      </c>
      <c r="H2129" s="45">
        <v>1249900</v>
      </c>
      <c r="I2129" s="44">
        <f t="shared" si="100"/>
        <v>0.47916493041086761</v>
      </c>
      <c r="J2129" s="45">
        <v>1309900</v>
      </c>
      <c r="K2129" s="44">
        <f t="shared" si="101"/>
        <v>0.45416284690390862</v>
      </c>
    </row>
    <row r="2130" spans="1:11">
      <c r="A2130" t="s">
        <v>10811</v>
      </c>
      <c r="B2130" t="s">
        <v>10812</v>
      </c>
      <c r="C2130" s="43">
        <v>140000</v>
      </c>
      <c r="D2130">
        <v>100</v>
      </c>
      <c r="E2130" s="43">
        <v>2399800</v>
      </c>
      <c r="F2130" s="43">
        <v>1199900</v>
      </c>
      <c r="G2130" s="44">
        <f t="shared" si="99"/>
        <v>0.5</v>
      </c>
      <c r="H2130" s="45">
        <v>1249900</v>
      </c>
      <c r="I2130" s="44">
        <f t="shared" si="100"/>
        <v>0.47916493041086761</v>
      </c>
      <c r="J2130" s="45">
        <v>1309900</v>
      </c>
      <c r="K2130" s="44">
        <f t="shared" si="101"/>
        <v>0.45416284690390862</v>
      </c>
    </row>
    <row r="2131" spans="1:11">
      <c r="A2131" t="s">
        <v>10813</v>
      </c>
      <c r="B2131" t="s">
        <v>10814</v>
      </c>
      <c r="C2131" s="43">
        <v>50000</v>
      </c>
      <c r="D2131">
        <v>100</v>
      </c>
      <c r="E2131" s="43">
        <v>2399800</v>
      </c>
      <c r="F2131" s="43">
        <v>1199900</v>
      </c>
      <c r="G2131" s="44">
        <f t="shared" si="99"/>
        <v>0.5</v>
      </c>
      <c r="H2131" s="45">
        <v>1249900</v>
      </c>
      <c r="I2131" s="44">
        <f t="shared" si="100"/>
        <v>0.47916493041086761</v>
      </c>
      <c r="J2131" s="45">
        <v>1309900</v>
      </c>
      <c r="K2131" s="44">
        <f t="shared" si="101"/>
        <v>0.45416284690390862</v>
      </c>
    </row>
    <row r="2132" spans="1:11">
      <c r="A2132" t="s">
        <v>10815</v>
      </c>
      <c r="B2132" t="s">
        <v>10816</v>
      </c>
      <c r="C2132" s="43">
        <v>140000</v>
      </c>
      <c r="D2132">
        <v>100</v>
      </c>
      <c r="E2132" s="43">
        <v>2399800</v>
      </c>
      <c r="F2132" s="43">
        <v>1199900</v>
      </c>
      <c r="G2132" s="44">
        <f t="shared" si="99"/>
        <v>0.5</v>
      </c>
      <c r="H2132" s="45">
        <v>1249900</v>
      </c>
      <c r="I2132" s="44">
        <f t="shared" si="100"/>
        <v>0.47916493041086761</v>
      </c>
      <c r="J2132" s="45">
        <v>1309900</v>
      </c>
      <c r="K2132" s="44">
        <f t="shared" si="101"/>
        <v>0.45416284690390862</v>
      </c>
    </row>
    <row r="2133" spans="1:11">
      <c r="A2133" t="s">
        <v>10817</v>
      </c>
      <c r="B2133" t="s">
        <v>10818</v>
      </c>
      <c r="C2133" s="43">
        <v>50000</v>
      </c>
      <c r="D2133">
        <v>100</v>
      </c>
      <c r="E2133" s="43">
        <v>2399800</v>
      </c>
      <c r="F2133" s="43">
        <v>1199900</v>
      </c>
      <c r="G2133" s="44">
        <f t="shared" si="99"/>
        <v>0.5</v>
      </c>
      <c r="H2133" s="45">
        <v>1249900</v>
      </c>
      <c r="I2133" s="44">
        <f t="shared" si="100"/>
        <v>0.47916493041086761</v>
      </c>
      <c r="J2133" s="45">
        <v>1309900</v>
      </c>
      <c r="K2133" s="44">
        <f t="shared" si="101"/>
        <v>0.45416284690390862</v>
      </c>
    </row>
    <row r="2134" spans="1:11">
      <c r="A2134" t="s">
        <v>10819</v>
      </c>
      <c r="B2134" t="s">
        <v>10820</v>
      </c>
      <c r="C2134" s="43">
        <v>140000</v>
      </c>
      <c r="D2134">
        <v>100</v>
      </c>
      <c r="E2134" s="43">
        <v>2399800</v>
      </c>
      <c r="F2134" s="43">
        <v>1199900</v>
      </c>
      <c r="G2134" s="44">
        <f t="shared" si="99"/>
        <v>0.5</v>
      </c>
      <c r="H2134" s="45">
        <v>1249900</v>
      </c>
      <c r="I2134" s="44">
        <f t="shared" si="100"/>
        <v>0.47916493041086761</v>
      </c>
      <c r="J2134" s="45">
        <v>1309900</v>
      </c>
      <c r="K2134" s="44">
        <f t="shared" si="101"/>
        <v>0.45416284690390862</v>
      </c>
    </row>
    <row r="2135" spans="1:11">
      <c r="A2135" t="s">
        <v>10821</v>
      </c>
      <c r="B2135" t="s">
        <v>10822</v>
      </c>
      <c r="C2135" s="43">
        <v>140000</v>
      </c>
      <c r="D2135">
        <v>100</v>
      </c>
      <c r="E2135" s="43">
        <v>2399800</v>
      </c>
      <c r="F2135" s="43">
        <v>1199900</v>
      </c>
      <c r="G2135" s="44">
        <f t="shared" si="99"/>
        <v>0.5</v>
      </c>
      <c r="H2135" s="45">
        <v>1249900</v>
      </c>
      <c r="I2135" s="44">
        <f t="shared" si="100"/>
        <v>0.47916493041086761</v>
      </c>
      <c r="J2135" s="45">
        <v>1309900</v>
      </c>
      <c r="K2135" s="44">
        <f t="shared" si="101"/>
        <v>0.45416284690390862</v>
      </c>
    </row>
    <row r="2136" spans="1:11">
      <c r="A2136" t="s">
        <v>10823</v>
      </c>
      <c r="B2136" t="s">
        <v>10824</v>
      </c>
      <c r="C2136" s="43">
        <v>140000</v>
      </c>
      <c r="D2136">
        <v>100</v>
      </c>
      <c r="E2136" s="43">
        <v>2399800</v>
      </c>
      <c r="F2136" s="43">
        <v>1199900</v>
      </c>
      <c r="G2136" s="44">
        <f t="shared" si="99"/>
        <v>0.5</v>
      </c>
      <c r="H2136" s="45">
        <v>1249900</v>
      </c>
      <c r="I2136" s="44">
        <f t="shared" si="100"/>
        <v>0.47916493041086761</v>
      </c>
      <c r="J2136" s="45">
        <v>1309900</v>
      </c>
      <c r="K2136" s="44">
        <f t="shared" si="101"/>
        <v>0.45416284690390862</v>
      </c>
    </row>
    <row r="2137" spans="1:11">
      <c r="A2137" t="s">
        <v>10825</v>
      </c>
      <c r="B2137" t="s">
        <v>10826</v>
      </c>
      <c r="C2137" s="43">
        <v>140000</v>
      </c>
      <c r="D2137">
        <v>100</v>
      </c>
      <c r="E2137" s="43">
        <v>2399800</v>
      </c>
      <c r="F2137" s="43">
        <v>1199900</v>
      </c>
      <c r="G2137" s="44">
        <f t="shared" si="99"/>
        <v>0.5</v>
      </c>
      <c r="H2137" s="45">
        <v>1249900</v>
      </c>
      <c r="I2137" s="44">
        <f t="shared" si="100"/>
        <v>0.47916493041086761</v>
      </c>
      <c r="J2137" s="45">
        <v>1309900</v>
      </c>
      <c r="K2137" s="44">
        <f t="shared" si="101"/>
        <v>0.45416284690390862</v>
      </c>
    </row>
    <row r="2138" spans="1:11">
      <c r="A2138" t="s">
        <v>10827</v>
      </c>
      <c r="B2138" t="s">
        <v>10828</v>
      </c>
      <c r="C2138" s="43">
        <v>140000</v>
      </c>
      <c r="D2138">
        <v>100</v>
      </c>
      <c r="E2138" s="43">
        <v>2399800</v>
      </c>
      <c r="F2138" s="43">
        <v>1199900</v>
      </c>
      <c r="G2138" s="44">
        <f t="shared" si="99"/>
        <v>0.5</v>
      </c>
      <c r="H2138" s="45">
        <v>1249900</v>
      </c>
      <c r="I2138" s="44">
        <f t="shared" si="100"/>
        <v>0.47916493041086761</v>
      </c>
      <c r="J2138" s="45">
        <v>1309900</v>
      </c>
      <c r="K2138" s="44">
        <f t="shared" si="101"/>
        <v>0.45416284690390862</v>
      </c>
    </row>
    <row r="2139" spans="1:11">
      <c r="A2139" t="s">
        <v>10829</v>
      </c>
      <c r="B2139" t="s">
        <v>10830</v>
      </c>
      <c r="C2139" s="43">
        <v>140000</v>
      </c>
      <c r="D2139">
        <v>100</v>
      </c>
      <c r="E2139" s="43">
        <v>2399800</v>
      </c>
      <c r="F2139" s="43">
        <v>1199900</v>
      </c>
      <c r="G2139" s="44">
        <f t="shared" si="99"/>
        <v>0.5</v>
      </c>
      <c r="H2139" s="45">
        <v>1249900</v>
      </c>
      <c r="I2139" s="44">
        <f t="shared" si="100"/>
        <v>0.47916493041086761</v>
      </c>
      <c r="J2139" s="45">
        <v>1309900</v>
      </c>
      <c r="K2139" s="44">
        <f t="shared" si="101"/>
        <v>0.45416284690390862</v>
      </c>
    </row>
    <row r="2140" spans="1:11">
      <c r="A2140" t="s">
        <v>10831</v>
      </c>
      <c r="B2140" t="s">
        <v>10832</v>
      </c>
      <c r="C2140" s="43">
        <v>140000</v>
      </c>
      <c r="D2140">
        <v>100</v>
      </c>
      <c r="E2140" s="43">
        <v>2399800</v>
      </c>
      <c r="F2140" s="43">
        <v>1199900</v>
      </c>
      <c r="G2140" s="44">
        <f t="shared" si="99"/>
        <v>0.5</v>
      </c>
      <c r="H2140" s="45">
        <v>1249900</v>
      </c>
      <c r="I2140" s="44">
        <f t="shared" si="100"/>
        <v>0.47916493041086761</v>
      </c>
      <c r="J2140" s="45">
        <v>1309900</v>
      </c>
      <c r="K2140" s="44">
        <f t="shared" si="101"/>
        <v>0.45416284690390862</v>
      </c>
    </row>
    <row r="2141" spans="1:11">
      <c r="A2141" t="s">
        <v>10833</v>
      </c>
      <c r="B2141" t="s">
        <v>10834</v>
      </c>
      <c r="C2141" s="43">
        <v>140000</v>
      </c>
      <c r="D2141">
        <v>100</v>
      </c>
      <c r="E2141" s="43">
        <v>2399800</v>
      </c>
      <c r="F2141" s="43">
        <v>1199900</v>
      </c>
      <c r="G2141" s="44">
        <f t="shared" si="99"/>
        <v>0.5</v>
      </c>
      <c r="H2141" s="45">
        <v>1249900</v>
      </c>
      <c r="I2141" s="44">
        <f t="shared" si="100"/>
        <v>0.47916493041086761</v>
      </c>
      <c r="J2141" s="45">
        <v>1309900</v>
      </c>
      <c r="K2141" s="44">
        <f t="shared" si="101"/>
        <v>0.45416284690390862</v>
      </c>
    </row>
    <row r="2142" spans="1:11">
      <c r="A2142" t="s">
        <v>10835</v>
      </c>
      <c r="B2142" t="s">
        <v>10836</v>
      </c>
      <c r="C2142" s="43">
        <v>140000</v>
      </c>
      <c r="D2142">
        <v>100</v>
      </c>
      <c r="E2142" s="43">
        <v>2399800</v>
      </c>
      <c r="F2142" s="43">
        <v>1199900</v>
      </c>
      <c r="G2142" s="44">
        <f t="shared" si="99"/>
        <v>0.5</v>
      </c>
      <c r="H2142" s="45">
        <v>1249900</v>
      </c>
      <c r="I2142" s="44">
        <f t="shared" si="100"/>
        <v>0.47916493041086761</v>
      </c>
      <c r="J2142" s="45">
        <v>1309900</v>
      </c>
      <c r="K2142" s="44">
        <f t="shared" si="101"/>
        <v>0.45416284690390862</v>
      </c>
    </row>
    <row r="2143" spans="1:11">
      <c r="A2143" t="s">
        <v>10837</v>
      </c>
      <c r="B2143" t="s">
        <v>10838</v>
      </c>
      <c r="C2143" s="43">
        <v>140000</v>
      </c>
      <c r="D2143">
        <v>100</v>
      </c>
      <c r="E2143" s="43">
        <v>2399800</v>
      </c>
      <c r="F2143" s="43">
        <v>1199900</v>
      </c>
      <c r="G2143" s="44">
        <f t="shared" si="99"/>
        <v>0.5</v>
      </c>
      <c r="H2143" s="45">
        <v>1249900</v>
      </c>
      <c r="I2143" s="44">
        <f t="shared" si="100"/>
        <v>0.47916493041086761</v>
      </c>
      <c r="J2143" s="45">
        <v>1309900</v>
      </c>
      <c r="K2143" s="44">
        <f t="shared" si="101"/>
        <v>0.45416284690390862</v>
      </c>
    </row>
    <row r="2144" spans="1:11">
      <c r="A2144" t="s">
        <v>10839</v>
      </c>
      <c r="B2144" t="s">
        <v>10840</v>
      </c>
      <c r="C2144" s="43">
        <v>140000</v>
      </c>
      <c r="D2144">
        <v>100</v>
      </c>
      <c r="E2144" s="43">
        <v>2399800</v>
      </c>
      <c r="F2144" s="43">
        <v>1199900</v>
      </c>
      <c r="G2144" s="44">
        <f t="shared" si="99"/>
        <v>0.5</v>
      </c>
      <c r="H2144" s="45">
        <v>1249900</v>
      </c>
      <c r="I2144" s="44">
        <f t="shared" si="100"/>
        <v>0.47916493041086761</v>
      </c>
      <c r="J2144" s="45">
        <v>1309900</v>
      </c>
      <c r="K2144" s="44">
        <f t="shared" si="101"/>
        <v>0.45416284690390862</v>
      </c>
    </row>
    <row r="2145" spans="1:11">
      <c r="A2145" t="s">
        <v>10841</v>
      </c>
      <c r="B2145" t="s">
        <v>10842</v>
      </c>
      <c r="C2145" s="43">
        <v>140000</v>
      </c>
      <c r="D2145">
        <v>100</v>
      </c>
      <c r="E2145" s="43">
        <v>2399800</v>
      </c>
      <c r="F2145" s="43">
        <v>1199900</v>
      </c>
      <c r="G2145" s="44">
        <f t="shared" si="99"/>
        <v>0.5</v>
      </c>
      <c r="H2145" s="45">
        <v>1249900</v>
      </c>
      <c r="I2145" s="44">
        <f t="shared" si="100"/>
        <v>0.47916493041086761</v>
      </c>
      <c r="J2145" s="45">
        <v>1309900</v>
      </c>
      <c r="K2145" s="44">
        <f t="shared" si="101"/>
        <v>0.45416284690390862</v>
      </c>
    </row>
    <row r="2146" spans="1:11">
      <c r="A2146" t="s">
        <v>10843</v>
      </c>
      <c r="B2146" t="s">
        <v>10844</v>
      </c>
      <c r="C2146" s="43">
        <v>140000</v>
      </c>
      <c r="D2146">
        <v>100</v>
      </c>
      <c r="E2146" s="43">
        <v>2399800</v>
      </c>
      <c r="F2146" s="43">
        <v>1199900</v>
      </c>
      <c r="G2146" s="44">
        <f t="shared" si="99"/>
        <v>0.5</v>
      </c>
      <c r="H2146" s="45">
        <v>1249900</v>
      </c>
      <c r="I2146" s="44">
        <f t="shared" si="100"/>
        <v>0.47916493041086761</v>
      </c>
      <c r="J2146" s="45">
        <v>1309900</v>
      </c>
      <c r="K2146" s="44">
        <f t="shared" si="101"/>
        <v>0.45416284690390862</v>
      </c>
    </row>
    <row r="2147" spans="1:11">
      <c r="A2147" t="s">
        <v>10845</v>
      </c>
      <c r="B2147" t="s">
        <v>10846</v>
      </c>
      <c r="C2147" s="43">
        <v>140000</v>
      </c>
      <c r="D2147">
        <v>100</v>
      </c>
      <c r="E2147" s="43">
        <v>2399800</v>
      </c>
      <c r="F2147" s="43">
        <v>1199900</v>
      </c>
      <c r="G2147" s="44">
        <f t="shared" si="99"/>
        <v>0.5</v>
      </c>
      <c r="H2147" s="45">
        <v>1249900</v>
      </c>
      <c r="I2147" s="44">
        <f t="shared" si="100"/>
        <v>0.47916493041086761</v>
      </c>
      <c r="J2147" s="45">
        <v>1309900</v>
      </c>
      <c r="K2147" s="44">
        <f t="shared" si="101"/>
        <v>0.45416284690390862</v>
      </c>
    </row>
    <row r="2148" spans="1:11">
      <c r="A2148" t="s">
        <v>10847</v>
      </c>
      <c r="B2148" t="s">
        <v>10848</v>
      </c>
      <c r="C2148" s="43">
        <v>140000</v>
      </c>
      <c r="D2148">
        <v>100</v>
      </c>
      <c r="E2148" s="43">
        <v>2399800</v>
      </c>
      <c r="F2148" s="43">
        <v>1199900</v>
      </c>
      <c r="G2148" s="44">
        <f t="shared" si="99"/>
        <v>0.5</v>
      </c>
      <c r="H2148" s="45">
        <v>1249900</v>
      </c>
      <c r="I2148" s="44">
        <f t="shared" si="100"/>
        <v>0.47916493041086761</v>
      </c>
      <c r="J2148" s="45">
        <v>1309900</v>
      </c>
      <c r="K2148" s="44">
        <f t="shared" si="101"/>
        <v>0.45416284690390862</v>
      </c>
    </row>
    <row r="2149" spans="1:11">
      <c r="A2149" t="s">
        <v>10849</v>
      </c>
      <c r="B2149" t="s">
        <v>10850</v>
      </c>
      <c r="C2149" s="43">
        <v>140000</v>
      </c>
      <c r="D2149">
        <v>100</v>
      </c>
      <c r="E2149" s="43">
        <v>2399800</v>
      </c>
      <c r="F2149" s="43">
        <v>1199900</v>
      </c>
      <c r="G2149" s="44">
        <f t="shared" si="99"/>
        <v>0.5</v>
      </c>
      <c r="H2149" s="45">
        <v>1249900</v>
      </c>
      <c r="I2149" s="44">
        <f t="shared" si="100"/>
        <v>0.47916493041086761</v>
      </c>
      <c r="J2149" s="45">
        <v>1309900</v>
      </c>
      <c r="K2149" s="44">
        <f t="shared" si="101"/>
        <v>0.45416284690390862</v>
      </c>
    </row>
    <row r="2150" spans="1:11">
      <c r="A2150" t="s">
        <v>10851</v>
      </c>
      <c r="B2150" t="s">
        <v>10852</v>
      </c>
      <c r="C2150" s="43">
        <v>140000</v>
      </c>
      <c r="D2150">
        <v>100</v>
      </c>
      <c r="E2150" s="43">
        <v>2399800</v>
      </c>
      <c r="F2150" s="43">
        <v>1199900</v>
      </c>
      <c r="G2150" s="44">
        <f t="shared" si="99"/>
        <v>0.5</v>
      </c>
      <c r="H2150" s="45">
        <v>1249900</v>
      </c>
      <c r="I2150" s="44">
        <f t="shared" si="100"/>
        <v>0.47916493041086761</v>
      </c>
      <c r="J2150" s="45">
        <v>1309900</v>
      </c>
      <c r="K2150" s="44">
        <f t="shared" si="101"/>
        <v>0.45416284690390862</v>
      </c>
    </row>
    <row r="2151" spans="1:11">
      <c r="A2151" t="s">
        <v>10853</v>
      </c>
      <c r="B2151" t="s">
        <v>10854</v>
      </c>
      <c r="C2151" s="43">
        <v>140000</v>
      </c>
      <c r="D2151">
        <v>100</v>
      </c>
      <c r="E2151" s="43">
        <v>2399800</v>
      </c>
      <c r="F2151" s="43">
        <v>1199900</v>
      </c>
      <c r="G2151" s="44">
        <f t="shared" si="99"/>
        <v>0.5</v>
      </c>
      <c r="H2151" s="45">
        <v>1249900</v>
      </c>
      <c r="I2151" s="44">
        <f t="shared" si="100"/>
        <v>0.47916493041086761</v>
      </c>
      <c r="J2151" s="45">
        <v>1309900</v>
      </c>
      <c r="K2151" s="44">
        <f t="shared" si="101"/>
        <v>0.45416284690390862</v>
      </c>
    </row>
    <row r="2152" spans="1:11">
      <c r="A2152" t="s">
        <v>10855</v>
      </c>
      <c r="B2152" t="s">
        <v>10856</v>
      </c>
      <c r="C2152" s="43">
        <v>140000</v>
      </c>
      <c r="D2152">
        <v>100</v>
      </c>
      <c r="E2152" s="43">
        <v>2399800</v>
      </c>
      <c r="F2152" s="43">
        <v>1199900</v>
      </c>
      <c r="G2152" s="44">
        <f t="shared" si="99"/>
        <v>0.5</v>
      </c>
      <c r="H2152" s="45">
        <v>1249900</v>
      </c>
      <c r="I2152" s="44">
        <f t="shared" si="100"/>
        <v>0.47916493041086761</v>
      </c>
      <c r="J2152" s="45">
        <v>1309900</v>
      </c>
      <c r="K2152" s="44">
        <f t="shared" si="101"/>
        <v>0.45416284690390862</v>
      </c>
    </row>
    <row r="2153" spans="1:11">
      <c r="A2153" t="s">
        <v>10857</v>
      </c>
      <c r="B2153" t="s">
        <v>10858</v>
      </c>
      <c r="C2153" s="43">
        <v>140000</v>
      </c>
      <c r="D2153">
        <v>100</v>
      </c>
      <c r="E2153" s="43">
        <v>2399800</v>
      </c>
      <c r="F2153" s="43">
        <v>1199900</v>
      </c>
      <c r="G2153" s="44">
        <f t="shared" si="99"/>
        <v>0.5</v>
      </c>
      <c r="H2153" s="45">
        <v>1249900</v>
      </c>
      <c r="I2153" s="44">
        <f t="shared" si="100"/>
        <v>0.47916493041086761</v>
      </c>
      <c r="J2153" s="45">
        <v>1309900</v>
      </c>
      <c r="K2153" s="44">
        <f t="shared" si="101"/>
        <v>0.45416284690390862</v>
      </c>
    </row>
    <row r="2154" spans="1:11">
      <c r="A2154" t="s">
        <v>10859</v>
      </c>
      <c r="B2154" t="s">
        <v>10860</v>
      </c>
      <c r="C2154" s="43">
        <v>50000</v>
      </c>
      <c r="D2154">
        <v>100</v>
      </c>
      <c r="E2154" s="43">
        <v>2399800</v>
      </c>
      <c r="F2154" s="43">
        <v>1199900</v>
      </c>
      <c r="G2154" s="44">
        <f t="shared" si="99"/>
        <v>0.5</v>
      </c>
      <c r="H2154" s="45">
        <v>1249900</v>
      </c>
      <c r="I2154" s="44">
        <f t="shared" si="100"/>
        <v>0.47916493041086761</v>
      </c>
      <c r="J2154" s="45">
        <v>1309900</v>
      </c>
      <c r="K2154" s="44">
        <f t="shared" si="101"/>
        <v>0.45416284690390862</v>
      </c>
    </row>
    <row r="2155" spans="1:11">
      <c r="A2155" t="s">
        <v>10861</v>
      </c>
      <c r="B2155" t="s">
        <v>10862</v>
      </c>
      <c r="C2155" s="43">
        <v>50000</v>
      </c>
      <c r="D2155">
        <v>100</v>
      </c>
      <c r="E2155" s="43">
        <v>2399800</v>
      </c>
      <c r="F2155" s="43">
        <v>1199900</v>
      </c>
      <c r="G2155" s="44">
        <f t="shared" si="99"/>
        <v>0.5</v>
      </c>
      <c r="H2155" s="45">
        <v>1249900</v>
      </c>
      <c r="I2155" s="44">
        <f t="shared" si="100"/>
        <v>0.47916493041086761</v>
      </c>
      <c r="J2155" s="45">
        <v>1309900</v>
      </c>
      <c r="K2155" s="44">
        <f t="shared" si="101"/>
        <v>0.45416284690390862</v>
      </c>
    </row>
    <row r="2156" spans="1:11">
      <c r="A2156" t="s">
        <v>10863</v>
      </c>
      <c r="B2156" t="s">
        <v>10864</v>
      </c>
      <c r="C2156" s="43">
        <v>50000</v>
      </c>
      <c r="D2156">
        <v>100</v>
      </c>
      <c r="E2156" s="43">
        <v>2399800</v>
      </c>
      <c r="F2156" s="43">
        <v>1199900</v>
      </c>
      <c r="G2156" s="44">
        <f t="shared" si="99"/>
        <v>0.5</v>
      </c>
      <c r="H2156" s="45">
        <v>1249900</v>
      </c>
      <c r="I2156" s="44">
        <f t="shared" si="100"/>
        <v>0.47916493041086761</v>
      </c>
      <c r="J2156" s="45">
        <v>1309900</v>
      </c>
      <c r="K2156" s="44">
        <f t="shared" si="101"/>
        <v>0.45416284690390862</v>
      </c>
    </row>
    <row r="2157" spans="1:11">
      <c r="A2157" t="s">
        <v>10865</v>
      </c>
      <c r="B2157" t="s">
        <v>10866</v>
      </c>
      <c r="C2157" s="43">
        <v>50000</v>
      </c>
      <c r="D2157">
        <v>100</v>
      </c>
      <c r="E2157" s="43">
        <v>2399800</v>
      </c>
      <c r="F2157" s="43">
        <v>1199900</v>
      </c>
      <c r="G2157" s="44">
        <f t="shared" si="99"/>
        <v>0.5</v>
      </c>
      <c r="H2157" s="45">
        <v>1249900</v>
      </c>
      <c r="I2157" s="44">
        <f t="shared" si="100"/>
        <v>0.47916493041086761</v>
      </c>
      <c r="J2157" s="45">
        <v>1309900</v>
      </c>
      <c r="K2157" s="44">
        <f t="shared" si="101"/>
        <v>0.45416284690390862</v>
      </c>
    </row>
    <row r="2158" spans="1:11">
      <c r="A2158" t="s">
        <v>10867</v>
      </c>
      <c r="B2158" t="s">
        <v>10868</v>
      </c>
      <c r="C2158" s="43">
        <v>50000</v>
      </c>
      <c r="D2158">
        <v>100</v>
      </c>
      <c r="E2158" s="43">
        <v>2399800</v>
      </c>
      <c r="F2158" s="43">
        <v>1199900</v>
      </c>
      <c r="G2158" s="44">
        <f t="shared" si="99"/>
        <v>0.5</v>
      </c>
      <c r="H2158" s="45">
        <v>1249900</v>
      </c>
      <c r="I2158" s="44">
        <f t="shared" si="100"/>
        <v>0.47916493041086761</v>
      </c>
      <c r="J2158" s="45">
        <v>1309900</v>
      </c>
      <c r="K2158" s="44">
        <f t="shared" si="101"/>
        <v>0.45416284690390862</v>
      </c>
    </row>
    <row r="2159" spans="1:11">
      <c r="A2159" t="s">
        <v>10869</v>
      </c>
      <c r="B2159" t="s">
        <v>10870</v>
      </c>
      <c r="C2159" s="43">
        <v>50000</v>
      </c>
      <c r="D2159">
        <v>100</v>
      </c>
      <c r="E2159" s="43">
        <v>2399800</v>
      </c>
      <c r="F2159" s="43">
        <v>1199900</v>
      </c>
      <c r="G2159" s="44">
        <f t="shared" si="99"/>
        <v>0.5</v>
      </c>
      <c r="H2159" s="45">
        <v>1249900</v>
      </c>
      <c r="I2159" s="44">
        <f t="shared" si="100"/>
        <v>0.47916493041086761</v>
      </c>
      <c r="J2159" s="45">
        <v>1309900</v>
      </c>
      <c r="K2159" s="44">
        <f t="shared" si="101"/>
        <v>0.45416284690390862</v>
      </c>
    </row>
    <row r="2160" spans="1:11">
      <c r="A2160" t="s">
        <v>10871</v>
      </c>
      <c r="B2160" t="s">
        <v>10872</v>
      </c>
      <c r="C2160" s="43">
        <v>50000</v>
      </c>
      <c r="D2160">
        <v>100</v>
      </c>
      <c r="E2160" s="43">
        <v>2399800</v>
      </c>
      <c r="F2160" s="43">
        <v>1199900</v>
      </c>
      <c r="G2160" s="44">
        <f t="shared" si="99"/>
        <v>0.5</v>
      </c>
      <c r="H2160" s="45">
        <v>1249900</v>
      </c>
      <c r="I2160" s="44">
        <f t="shared" si="100"/>
        <v>0.47916493041086761</v>
      </c>
      <c r="J2160" s="45">
        <v>1309900</v>
      </c>
      <c r="K2160" s="44">
        <f t="shared" si="101"/>
        <v>0.45416284690390862</v>
      </c>
    </row>
    <row r="2161" spans="1:12">
      <c r="A2161" t="s">
        <v>2068</v>
      </c>
      <c r="B2161" t="s">
        <v>10873</v>
      </c>
      <c r="C2161" s="43">
        <v>140000</v>
      </c>
      <c r="D2161">
        <v>100</v>
      </c>
      <c r="E2161" s="43">
        <v>2399800</v>
      </c>
      <c r="F2161" s="43">
        <v>1199900</v>
      </c>
      <c r="G2161" s="44">
        <f t="shared" si="99"/>
        <v>0.5</v>
      </c>
      <c r="H2161" s="45">
        <v>1249900</v>
      </c>
      <c r="I2161" s="44">
        <f t="shared" si="100"/>
        <v>0.47916493041086761</v>
      </c>
      <c r="J2161" s="45">
        <v>1309900</v>
      </c>
      <c r="K2161" s="44">
        <f t="shared" si="101"/>
        <v>0.45416284690390862</v>
      </c>
    </row>
    <row r="2162" spans="1:12">
      <c r="A2162" t="s">
        <v>2209</v>
      </c>
      <c r="B2162" t="s">
        <v>10874</v>
      </c>
      <c r="C2162" s="43">
        <v>140000</v>
      </c>
      <c r="D2162">
        <v>100</v>
      </c>
      <c r="E2162" s="43">
        <v>2399800</v>
      </c>
      <c r="F2162" s="43">
        <v>1199900</v>
      </c>
      <c r="G2162" s="44">
        <f t="shared" si="99"/>
        <v>0.5</v>
      </c>
      <c r="H2162" s="45">
        <v>1249900</v>
      </c>
      <c r="I2162" s="44">
        <f t="shared" si="100"/>
        <v>0.47916493041086761</v>
      </c>
      <c r="J2162" s="45">
        <v>1309900</v>
      </c>
      <c r="K2162" s="44">
        <f t="shared" si="101"/>
        <v>0.45416284690390862</v>
      </c>
    </row>
    <row r="2163" spans="1:12">
      <c r="A2163" t="s">
        <v>6829</v>
      </c>
      <c r="B2163" t="s">
        <v>10875</v>
      </c>
      <c r="C2163" s="43">
        <v>140000</v>
      </c>
      <c r="D2163">
        <v>100</v>
      </c>
      <c r="E2163" s="43">
        <v>2399800</v>
      </c>
      <c r="F2163" s="43">
        <v>1199900</v>
      </c>
      <c r="G2163" s="44">
        <f t="shared" si="99"/>
        <v>0.5</v>
      </c>
      <c r="H2163" s="45">
        <v>1249900</v>
      </c>
      <c r="I2163" s="44">
        <f t="shared" si="100"/>
        <v>0.47916493041086761</v>
      </c>
      <c r="J2163" s="45">
        <v>1309900</v>
      </c>
      <c r="K2163" s="44">
        <f t="shared" si="101"/>
        <v>0.45416284690390862</v>
      </c>
    </row>
    <row r="2164" spans="1:12">
      <c r="A2164" t="s">
        <v>2206</v>
      </c>
      <c r="B2164" t="s">
        <v>10876</v>
      </c>
      <c r="C2164" s="43">
        <v>140000</v>
      </c>
      <c r="D2164">
        <v>100</v>
      </c>
      <c r="E2164" s="43">
        <v>2399800</v>
      </c>
      <c r="F2164" s="43">
        <v>1199900</v>
      </c>
      <c r="G2164" s="44">
        <f t="shared" si="99"/>
        <v>0.5</v>
      </c>
      <c r="H2164" s="45">
        <v>1249900</v>
      </c>
      <c r="I2164" s="44">
        <f t="shared" si="100"/>
        <v>0.47916493041086761</v>
      </c>
      <c r="J2164" s="45">
        <v>1309900</v>
      </c>
      <c r="K2164" s="44">
        <f t="shared" si="101"/>
        <v>0.45416284690390862</v>
      </c>
    </row>
    <row r="2165" spans="1:12">
      <c r="A2165" t="s">
        <v>2207</v>
      </c>
      <c r="B2165" t="s">
        <v>10877</v>
      </c>
      <c r="C2165" s="43">
        <v>140000</v>
      </c>
      <c r="D2165">
        <v>100</v>
      </c>
      <c r="E2165" s="43">
        <v>2399800</v>
      </c>
      <c r="F2165" s="43">
        <v>1199900</v>
      </c>
      <c r="G2165" s="44">
        <f t="shared" si="99"/>
        <v>0.5</v>
      </c>
      <c r="H2165" s="45">
        <v>1249900</v>
      </c>
      <c r="I2165" s="44">
        <f t="shared" si="100"/>
        <v>0.47916493041086761</v>
      </c>
      <c r="J2165" s="45">
        <v>1309900</v>
      </c>
      <c r="K2165" s="44">
        <f t="shared" si="101"/>
        <v>0.45416284690390862</v>
      </c>
    </row>
    <row r="2166" spans="1:12">
      <c r="A2166" t="s">
        <v>2211</v>
      </c>
      <c r="B2166" t="s">
        <v>10878</v>
      </c>
      <c r="C2166" s="43">
        <v>140000</v>
      </c>
      <c r="D2166">
        <v>100</v>
      </c>
      <c r="E2166" s="43">
        <v>2399800</v>
      </c>
      <c r="F2166" s="43">
        <v>1199900</v>
      </c>
      <c r="G2166" s="44">
        <f t="shared" si="99"/>
        <v>0.5</v>
      </c>
      <c r="H2166" s="45">
        <v>1249900</v>
      </c>
      <c r="I2166" s="44">
        <f t="shared" si="100"/>
        <v>0.47916493041086761</v>
      </c>
      <c r="J2166" s="45">
        <v>1309900</v>
      </c>
      <c r="K2166" s="44">
        <f t="shared" si="101"/>
        <v>0.45416284690390862</v>
      </c>
    </row>
    <row r="2167" spans="1:12">
      <c r="A2167" t="s">
        <v>2210</v>
      </c>
      <c r="B2167" t="s">
        <v>10879</v>
      </c>
      <c r="C2167" s="43">
        <v>140000</v>
      </c>
      <c r="D2167">
        <v>100</v>
      </c>
      <c r="E2167" s="43">
        <v>2399800</v>
      </c>
      <c r="F2167" s="43">
        <v>1199900</v>
      </c>
      <c r="G2167" s="44">
        <f t="shared" si="99"/>
        <v>0.5</v>
      </c>
      <c r="H2167" s="45">
        <v>1249900</v>
      </c>
      <c r="I2167" s="44">
        <f t="shared" si="100"/>
        <v>0.47916493041086761</v>
      </c>
      <c r="J2167" s="45">
        <v>1309900</v>
      </c>
      <c r="K2167" s="44">
        <f t="shared" si="101"/>
        <v>0.45416284690390862</v>
      </c>
    </row>
    <row r="2168" spans="1:12">
      <c r="A2168" t="s">
        <v>2208</v>
      </c>
      <c r="B2168" t="s">
        <v>10880</v>
      </c>
      <c r="C2168" s="43">
        <v>140000</v>
      </c>
      <c r="D2168">
        <v>100</v>
      </c>
      <c r="E2168" s="43">
        <v>2399800</v>
      </c>
      <c r="F2168" s="43">
        <v>1199900</v>
      </c>
      <c r="G2168" s="44">
        <f t="shared" si="99"/>
        <v>0.5</v>
      </c>
      <c r="H2168" s="45">
        <v>1249900</v>
      </c>
      <c r="I2168" s="44">
        <f t="shared" si="100"/>
        <v>0.47916493041086761</v>
      </c>
      <c r="J2168" s="45">
        <v>1309900</v>
      </c>
      <c r="K2168" s="44">
        <f t="shared" si="101"/>
        <v>0.45416284690390862</v>
      </c>
    </row>
    <row r="2169" spans="1:12">
      <c r="A2169" t="s">
        <v>10881</v>
      </c>
      <c r="B2169" t="s">
        <v>10882</v>
      </c>
      <c r="C2169" s="43">
        <v>50000</v>
      </c>
      <c r="D2169">
        <v>10</v>
      </c>
      <c r="E2169" s="43">
        <v>2399800</v>
      </c>
      <c r="F2169" s="43">
        <v>1199900</v>
      </c>
      <c r="G2169" s="44">
        <f t="shared" si="99"/>
        <v>0.5</v>
      </c>
      <c r="H2169" s="45">
        <v>1249900</v>
      </c>
      <c r="I2169" s="44">
        <f t="shared" si="100"/>
        <v>0.47916493041086761</v>
      </c>
      <c r="J2169" s="45">
        <v>1309900</v>
      </c>
      <c r="K2169" s="44">
        <f t="shared" si="101"/>
        <v>0.45416284690390862</v>
      </c>
    </row>
    <row r="2170" spans="1:12">
      <c r="A2170" t="s">
        <v>10883</v>
      </c>
      <c r="B2170" t="s">
        <v>10884</v>
      </c>
      <c r="C2170" s="43">
        <v>50000</v>
      </c>
      <c r="D2170">
        <v>10</v>
      </c>
      <c r="E2170" s="43">
        <v>2399800</v>
      </c>
      <c r="F2170" s="43">
        <v>1199900</v>
      </c>
      <c r="G2170" s="44">
        <f t="shared" si="99"/>
        <v>0.5</v>
      </c>
      <c r="H2170" s="45">
        <v>1249900</v>
      </c>
      <c r="I2170" s="44">
        <f t="shared" si="100"/>
        <v>0.47916493041086761</v>
      </c>
      <c r="J2170" s="45">
        <v>1309900</v>
      </c>
      <c r="K2170" s="44">
        <f t="shared" si="101"/>
        <v>0.45416284690390862</v>
      </c>
    </row>
    <row r="2171" spans="1:12">
      <c r="A2171" t="s">
        <v>10885</v>
      </c>
      <c r="B2171" t="s">
        <v>10886</v>
      </c>
      <c r="C2171" s="43">
        <v>50000</v>
      </c>
      <c r="D2171">
        <v>100</v>
      </c>
      <c r="E2171" s="43">
        <v>2399800</v>
      </c>
      <c r="F2171" s="43">
        <v>1199900</v>
      </c>
      <c r="G2171" s="44">
        <f t="shared" si="99"/>
        <v>0.5</v>
      </c>
      <c r="H2171" s="45">
        <v>1249900</v>
      </c>
      <c r="I2171" s="44">
        <f t="shared" si="100"/>
        <v>0.47916493041086761</v>
      </c>
      <c r="J2171" s="45">
        <v>1309900</v>
      </c>
      <c r="K2171" s="44">
        <f t="shared" si="101"/>
        <v>0.45416284690390862</v>
      </c>
    </row>
    <row r="2172" spans="1:12">
      <c r="A2172" t="s">
        <v>10887</v>
      </c>
      <c r="B2172" t="s">
        <v>10888</v>
      </c>
      <c r="C2172" s="43">
        <v>50000</v>
      </c>
      <c r="D2172">
        <v>100</v>
      </c>
      <c r="E2172" s="43">
        <v>2399800</v>
      </c>
      <c r="F2172" s="43">
        <v>1199900</v>
      </c>
      <c r="G2172" s="44">
        <f t="shared" si="99"/>
        <v>0.5</v>
      </c>
      <c r="H2172" s="45">
        <v>1249900</v>
      </c>
      <c r="I2172" s="44">
        <f t="shared" si="100"/>
        <v>0.47916493041086761</v>
      </c>
      <c r="J2172" s="45">
        <v>1309900</v>
      </c>
      <c r="K2172" s="44">
        <f t="shared" si="101"/>
        <v>0.45416284690390862</v>
      </c>
    </row>
    <row r="2173" spans="1:12">
      <c r="A2173" t="s">
        <v>10889</v>
      </c>
      <c r="B2173" t="s">
        <v>10890</v>
      </c>
      <c r="C2173" s="43">
        <v>50000</v>
      </c>
      <c r="D2173">
        <v>100</v>
      </c>
      <c r="E2173" s="43">
        <v>2399800</v>
      </c>
      <c r="F2173" s="43">
        <v>1199900</v>
      </c>
      <c r="G2173" s="44">
        <f t="shared" si="99"/>
        <v>0.5</v>
      </c>
      <c r="H2173" s="45">
        <v>1249900</v>
      </c>
      <c r="I2173" s="44">
        <f t="shared" si="100"/>
        <v>0.47916493041086761</v>
      </c>
      <c r="J2173" s="45">
        <v>1309900</v>
      </c>
      <c r="K2173" s="44">
        <f t="shared" si="101"/>
        <v>0.45416284690390862</v>
      </c>
    </row>
    <row r="2174" spans="1:12">
      <c r="A2174" t="s">
        <v>10891</v>
      </c>
      <c r="B2174" t="s">
        <v>10892</v>
      </c>
      <c r="C2174" s="43">
        <v>50000</v>
      </c>
      <c r="D2174">
        <v>100</v>
      </c>
      <c r="E2174" s="43">
        <v>2399800</v>
      </c>
      <c r="F2174" s="43">
        <v>1199900</v>
      </c>
      <c r="G2174" s="44">
        <f t="shared" si="99"/>
        <v>0.5</v>
      </c>
      <c r="H2174" s="45">
        <v>1249900</v>
      </c>
      <c r="I2174" s="44">
        <f t="shared" si="100"/>
        <v>0.47916493041086761</v>
      </c>
      <c r="J2174" s="45">
        <v>1309900</v>
      </c>
      <c r="K2174" s="44">
        <f t="shared" si="101"/>
        <v>0.45416284690390862</v>
      </c>
    </row>
    <row r="2175" spans="1:12" s="53" customFormat="1">
      <c r="A2175" t="s">
        <v>10893</v>
      </c>
      <c r="B2175" t="s">
        <v>10894</v>
      </c>
      <c r="C2175" s="43">
        <v>50000</v>
      </c>
      <c r="D2175">
        <v>100</v>
      </c>
      <c r="E2175" s="43">
        <v>2399800</v>
      </c>
      <c r="F2175" s="43">
        <v>1199900</v>
      </c>
      <c r="G2175" s="44">
        <f t="shared" si="99"/>
        <v>0.5</v>
      </c>
      <c r="H2175" s="45">
        <v>1249900</v>
      </c>
      <c r="I2175" s="44">
        <f t="shared" si="100"/>
        <v>0.47916493041086761</v>
      </c>
      <c r="J2175" s="45">
        <v>1309900</v>
      </c>
      <c r="K2175" s="44">
        <f t="shared" si="101"/>
        <v>0.45416284690390862</v>
      </c>
      <c r="L2175"/>
    </row>
    <row r="2176" spans="1:12">
      <c r="A2176" t="s">
        <v>10895</v>
      </c>
      <c r="B2176" t="s">
        <v>10896</v>
      </c>
      <c r="C2176" s="43">
        <v>50000</v>
      </c>
      <c r="D2176">
        <v>100</v>
      </c>
      <c r="E2176" s="43">
        <v>2399800</v>
      </c>
      <c r="F2176" s="43">
        <v>1199900</v>
      </c>
      <c r="G2176" s="44">
        <f t="shared" si="99"/>
        <v>0.5</v>
      </c>
      <c r="H2176" s="45">
        <v>1249900</v>
      </c>
      <c r="I2176" s="44">
        <f t="shared" si="100"/>
        <v>0.47916493041086761</v>
      </c>
      <c r="J2176" s="45">
        <v>1309900</v>
      </c>
      <c r="K2176" s="44">
        <f t="shared" si="101"/>
        <v>0.45416284690390862</v>
      </c>
    </row>
    <row r="2177" spans="1:12" s="53" customFormat="1">
      <c r="A2177" t="s">
        <v>10897</v>
      </c>
      <c r="B2177" t="s">
        <v>10898</v>
      </c>
      <c r="C2177" s="43">
        <v>50000</v>
      </c>
      <c r="D2177">
        <v>100</v>
      </c>
      <c r="E2177" s="43">
        <v>2399800</v>
      </c>
      <c r="F2177" s="43">
        <v>1199900</v>
      </c>
      <c r="G2177" s="44">
        <f t="shared" si="99"/>
        <v>0.5</v>
      </c>
      <c r="H2177" s="45">
        <v>1249900</v>
      </c>
      <c r="I2177" s="44">
        <f t="shared" si="100"/>
        <v>0.47916493041086761</v>
      </c>
      <c r="J2177" s="45">
        <v>1309900</v>
      </c>
      <c r="K2177" s="44">
        <f t="shared" si="101"/>
        <v>0.45416284690390862</v>
      </c>
      <c r="L2177"/>
    </row>
    <row r="2178" spans="1:12">
      <c r="A2178" t="s">
        <v>8272</v>
      </c>
      <c r="B2178" t="s">
        <v>8271</v>
      </c>
      <c r="C2178" s="43">
        <v>30000</v>
      </c>
      <c r="D2178">
        <v>0</v>
      </c>
      <c r="E2178" s="43">
        <v>2639780</v>
      </c>
      <c r="F2178" s="43">
        <v>1199900</v>
      </c>
      <c r="G2178" s="44">
        <f t="shared" ref="G2178:G2241" si="102">1-(F2178/E2178)</f>
        <v>0.54545454545454541</v>
      </c>
      <c r="H2178" s="45">
        <v>1249900</v>
      </c>
      <c r="I2178" s="44">
        <f t="shared" ref="I2178:I2241" si="103">1-(H2178/E2178)</f>
        <v>0.52651357310078872</v>
      </c>
      <c r="J2178" s="45">
        <v>1309900</v>
      </c>
      <c r="K2178" s="44">
        <f t="shared" ref="K2178:K2241" si="104">1-(J2178/E2178)</f>
        <v>0.50378440627628063</v>
      </c>
    </row>
    <row r="2179" spans="1:12" s="53" customFormat="1">
      <c r="A2179" t="s">
        <v>8170</v>
      </c>
      <c r="B2179" t="s">
        <v>8169</v>
      </c>
      <c r="C2179" s="43">
        <v>30000</v>
      </c>
      <c r="D2179">
        <v>3</v>
      </c>
      <c r="E2179" s="43">
        <v>2639780</v>
      </c>
      <c r="F2179" s="43">
        <v>1199900</v>
      </c>
      <c r="G2179" s="44">
        <f t="shared" si="102"/>
        <v>0.54545454545454541</v>
      </c>
      <c r="H2179" s="45">
        <v>1249900</v>
      </c>
      <c r="I2179" s="44">
        <f t="shared" si="103"/>
        <v>0.52651357310078872</v>
      </c>
      <c r="J2179" s="45">
        <v>1309900</v>
      </c>
      <c r="K2179" s="44">
        <f t="shared" si="104"/>
        <v>0.50378440627628063</v>
      </c>
      <c r="L2179"/>
    </row>
    <row r="2180" spans="1:12">
      <c r="A2180" t="s">
        <v>8162</v>
      </c>
      <c r="B2180" t="s">
        <v>8161</v>
      </c>
      <c r="C2180" s="43">
        <v>30000</v>
      </c>
      <c r="D2180">
        <v>1</v>
      </c>
      <c r="E2180" s="43">
        <v>2639780</v>
      </c>
      <c r="F2180" s="43">
        <v>1199900</v>
      </c>
      <c r="G2180" s="44">
        <f t="shared" si="102"/>
        <v>0.54545454545454541</v>
      </c>
      <c r="H2180" s="45">
        <v>1249900</v>
      </c>
      <c r="I2180" s="44">
        <f t="shared" si="103"/>
        <v>0.52651357310078872</v>
      </c>
      <c r="J2180" s="45">
        <v>1309900</v>
      </c>
      <c r="K2180" s="44">
        <f t="shared" si="104"/>
        <v>0.50378440627628063</v>
      </c>
    </row>
    <row r="2181" spans="1:12">
      <c r="A2181" t="s">
        <v>5863</v>
      </c>
      <c r="B2181" t="s">
        <v>5862</v>
      </c>
      <c r="C2181" s="43">
        <v>30000</v>
      </c>
      <c r="D2181">
        <v>0</v>
      </c>
      <c r="E2181" s="43">
        <v>2639780</v>
      </c>
      <c r="F2181" s="43">
        <v>1199900</v>
      </c>
      <c r="G2181" s="44">
        <f t="shared" si="102"/>
        <v>0.54545454545454541</v>
      </c>
      <c r="H2181" s="45">
        <v>1249900</v>
      </c>
      <c r="I2181" s="44">
        <f t="shared" si="103"/>
        <v>0.52651357310078872</v>
      </c>
      <c r="J2181" s="45">
        <v>1309900</v>
      </c>
      <c r="K2181" s="44">
        <f t="shared" si="104"/>
        <v>0.50378440627628063</v>
      </c>
    </row>
    <row r="2182" spans="1:12">
      <c r="A2182" t="s">
        <v>5859</v>
      </c>
      <c r="B2182" t="s">
        <v>5858</v>
      </c>
      <c r="C2182" s="43">
        <v>30000</v>
      </c>
      <c r="D2182">
        <v>0</v>
      </c>
      <c r="E2182" s="43">
        <v>2639780</v>
      </c>
      <c r="F2182" s="43">
        <v>1199900</v>
      </c>
      <c r="G2182" s="44">
        <f t="shared" si="102"/>
        <v>0.54545454545454541</v>
      </c>
      <c r="H2182" s="45">
        <v>1249900</v>
      </c>
      <c r="I2182" s="44">
        <f t="shared" si="103"/>
        <v>0.52651357310078872</v>
      </c>
      <c r="J2182" s="45">
        <v>1309900</v>
      </c>
      <c r="K2182" s="44">
        <f t="shared" si="104"/>
        <v>0.50378440627628063</v>
      </c>
    </row>
    <row r="2183" spans="1:12">
      <c r="A2183" t="s">
        <v>10899</v>
      </c>
      <c r="B2183" t="s">
        <v>10900</v>
      </c>
      <c r="C2183" s="43">
        <v>140000</v>
      </c>
      <c r="D2183">
        <v>1</v>
      </c>
      <c r="E2183" s="43">
        <v>2399800</v>
      </c>
      <c r="F2183" s="43">
        <v>1199900</v>
      </c>
      <c r="G2183" s="44">
        <f t="shared" si="102"/>
        <v>0.5</v>
      </c>
      <c r="H2183" s="45">
        <v>1249900</v>
      </c>
      <c r="I2183" s="44">
        <f t="shared" si="103"/>
        <v>0.47916493041086761</v>
      </c>
      <c r="J2183" s="45">
        <v>1309900</v>
      </c>
      <c r="K2183" s="44">
        <f t="shared" si="104"/>
        <v>0.45416284690390862</v>
      </c>
    </row>
    <row r="2184" spans="1:12">
      <c r="A2184" t="s">
        <v>10901</v>
      </c>
      <c r="B2184" t="s">
        <v>10902</v>
      </c>
      <c r="C2184" s="43">
        <v>140000</v>
      </c>
      <c r="D2184">
        <v>10</v>
      </c>
      <c r="E2184" s="43">
        <v>2399800</v>
      </c>
      <c r="F2184" s="43">
        <v>1199900</v>
      </c>
      <c r="G2184" s="44">
        <f t="shared" si="102"/>
        <v>0.5</v>
      </c>
      <c r="H2184" s="45">
        <v>1249900</v>
      </c>
      <c r="I2184" s="44">
        <f t="shared" si="103"/>
        <v>0.47916493041086761</v>
      </c>
      <c r="J2184" s="45">
        <v>1309900</v>
      </c>
      <c r="K2184" s="44">
        <f t="shared" si="104"/>
        <v>0.45416284690390862</v>
      </c>
    </row>
    <row r="2185" spans="1:12">
      <c r="A2185" t="s">
        <v>10903</v>
      </c>
      <c r="B2185" t="s">
        <v>10904</v>
      </c>
      <c r="C2185" s="43">
        <v>140000</v>
      </c>
      <c r="D2185">
        <v>18</v>
      </c>
      <c r="E2185" s="43">
        <v>2399800</v>
      </c>
      <c r="F2185" s="43">
        <v>1199900</v>
      </c>
      <c r="G2185" s="44">
        <f t="shared" si="102"/>
        <v>0.5</v>
      </c>
      <c r="H2185" s="45">
        <v>1249900</v>
      </c>
      <c r="I2185" s="44">
        <f t="shared" si="103"/>
        <v>0.47916493041086761</v>
      </c>
      <c r="J2185" s="45">
        <v>1309900</v>
      </c>
      <c r="K2185" s="44">
        <f t="shared" si="104"/>
        <v>0.45416284690390862</v>
      </c>
    </row>
    <row r="2186" spans="1:12">
      <c r="A2186" t="s">
        <v>10905</v>
      </c>
      <c r="B2186" t="s">
        <v>3581</v>
      </c>
      <c r="C2186" s="43">
        <v>20000</v>
      </c>
      <c r="D2186">
        <v>0</v>
      </c>
      <c r="E2186" s="43">
        <v>2639780</v>
      </c>
      <c r="F2186" s="43">
        <v>1199900</v>
      </c>
      <c r="G2186" s="44">
        <f t="shared" si="102"/>
        <v>0.54545454545454541</v>
      </c>
      <c r="H2186" s="45">
        <v>1249900</v>
      </c>
      <c r="I2186" s="44">
        <f t="shared" si="103"/>
        <v>0.52651357310078872</v>
      </c>
      <c r="J2186" s="45">
        <v>1309900</v>
      </c>
      <c r="K2186" s="44">
        <f t="shared" si="104"/>
        <v>0.50378440627628063</v>
      </c>
    </row>
    <row r="2187" spans="1:12" s="53" customFormat="1">
      <c r="A2187" t="s">
        <v>10906</v>
      </c>
      <c r="B2187" t="s">
        <v>10907</v>
      </c>
      <c r="C2187" s="43">
        <v>20000</v>
      </c>
      <c r="D2187">
        <v>100</v>
      </c>
      <c r="E2187" s="43">
        <v>2419800</v>
      </c>
      <c r="F2187" s="43">
        <v>1209900</v>
      </c>
      <c r="G2187" s="44">
        <f t="shared" si="102"/>
        <v>0.5</v>
      </c>
      <c r="H2187" s="45">
        <v>1259900</v>
      </c>
      <c r="I2187" s="44">
        <f t="shared" si="103"/>
        <v>0.47933713530043809</v>
      </c>
      <c r="J2187" s="45">
        <v>1329900</v>
      </c>
      <c r="K2187" s="44">
        <f t="shared" si="104"/>
        <v>0.45040912472105132</v>
      </c>
      <c r="L2187"/>
    </row>
    <row r="2188" spans="1:12">
      <c r="A2188" t="s">
        <v>10908</v>
      </c>
      <c r="B2188" t="s">
        <v>10909</v>
      </c>
      <c r="C2188" s="43">
        <v>20000</v>
      </c>
      <c r="D2188">
        <v>10</v>
      </c>
      <c r="E2188" s="43">
        <v>2419800</v>
      </c>
      <c r="F2188" s="43">
        <v>1209900</v>
      </c>
      <c r="G2188" s="44">
        <f t="shared" si="102"/>
        <v>0.5</v>
      </c>
      <c r="H2188" s="45">
        <v>1259900</v>
      </c>
      <c r="I2188" s="44">
        <f t="shared" si="103"/>
        <v>0.47933713530043809</v>
      </c>
      <c r="J2188" s="45">
        <v>1329900</v>
      </c>
      <c r="K2188" s="44">
        <f t="shared" si="104"/>
        <v>0.45040912472105132</v>
      </c>
    </row>
    <row r="2189" spans="1:12">
      <c r="A2189" t="s">
        <v>10910</v>
      </c>
      <c r="B2189" t="s">
        <v>10911</v>
      </c>
      <c r="C2189" s="43">
        <v>20000</v>
      </c>
      <c r="D2189">
        <v>2</v>
      </c>
      <c r="E2189" s="43">
        <v>2419800</v>
      </c>
      <c r="F2189" s="43">
        <v>1209900</v>
      </c>
      <c r="G2189" s="44">
        <f t="shared" si="102"/>
        <v>0.5</v>
      </c>
      <c r="H2189" s="45">
        <v>1259900</v>
      </c>
      <c r="I2189" s="44">
        <f t="shared" si="103"/>
        <v>0.47933713530043809</v>
      </c>
      <c r="J2189" s="45">
        <v>1329900</v>
      </c>
      <c r="K2189" s="44">
        <f t="shared" si="104"/>
        <v>0.45040912472105132</v>
      </c>
    </row>
    <row r="2190" spans="1:12" ht="15.75" customHeight="1">
      <c r="A2190" t="s">
        <v>10912</v>
      </c>
      <c r="B2190" t="s">
        <v>10913</v>
      </c>
      <c r="C2190" s="43">
        <v>30000</v>
      </c>
      <c r="D2190">
        <v>10</v>
      </c>
      <c r="E2190" s="43">
        <v>2661780</v>
      </c>
      <c r="F2190" s="43">
        <v>1209900</v>
      </c>
      <c r="G2190" s="44">
        <f t="shared" si="102"/>
        <v>0.54545454545454541</v>
      </c>
      <c r="H2190" s="45">
        <v>1259900</v>
      </c>
      <c r="I2190" s="44">
        <f t="shared" si="103"/>
        <v>0.52667012300039828</v>
      </c>
      <c r="J2190" s="45">
        <v>1329900</v>
      </c>
      <c r="K2190" s="44">
        <f t="shared" si="104"/>
        <v>0.50037193156459203</v>
      </c>
    </row>
    <row r="2191" spans="1:12">
      <c r="A2191" t="s">
        <v>6676</v>
      </c>
      <c r="B2191" t="s">
        <v>10914</v>
      </c>
      <c r="C2191" s="43">
        <v>60000</v>
      </c>
      <c r="D2191">
        <v>100</v>
      </c>
      <c r="E2191" s="43">
        <v>2439800</v>
      </c>
      <c r="F2191" s="43">
        <v>1219900</v>
      </c>
      <c r="G2191" s="44">
        <f t="shared" si="102"/>
        <v>0.5</v>
      </c>
      <c r="H2191" s="45">
        <v>1269900</v>
      </c>
      <c r="I2191" s="44">
        <f t="shared" si="103"/>
        <v>0.47950651692761703</v>
      </c>
      <c r="J2191" s="45">
        <v>1339900</v>
      </c>
      <c r="K2191" s="44">
        <f t="shared" si="104"/>
        <v>0.45081564062628088</v>
      </c>
    </row>
    <row r="2192" spans="1:12">
      <c r="A2192" t="s">
        <v>6624</v>
      </c>
      <c r="B2192" t="s">
        <v>10915</v>
      </c>
      <c r="C2192" s="43">
        <v>60000</v>
      </c>
      <c r="D2192">
        <v>100</v>
      </c>
      <c r="E2192" s="43">
        <v>2439800</v>
      </c>
      <c r="F2192" s="43">
        <v>1219900</v>
      </c>
      <c r="G2192" s="44">
        <f t="shared" si="102"/>
        <v>0.5</v>
      </c>
      <c r="H2192" s="45">
        <v>1269900</v>
      </c>
      <c r="I2192" s="44">
        <f t="shared" si="103"/>
        <v>0.47950651692761703</v>
      </c>
      <c r="J2192" s="45">
        <v>1339900</v>
      </c>
      <c r="K2192" s="44">
        <f t="shared" si="104"/>
        <v>0.45081564062628088</v>
      </c>
    </row>
    <row r="2193" spans="1:11">
      <c r="A2193" t="s">
        <v>6680</v>
      </c>
      <c r="B2193" t="s">
        <v>10916</v>
      </c>
      <c r="C2193" s="43">
        <v>60000</v>
      </c>
      <c r="D2193">
        <v>100</v>
      </c>
      <c r="E2193" s="43">
        <v>2439800</v>
      </c>
      <c r="F2193" s="43">
        <v>1219900</v>
      </c>
      <c r="G2193" s="44">
        <f t="shared" si="102"/>
        <v>0.5</v>
      </c>
      <c r="H2193" s="45">
        <v>1269900</v>
      </c>
      <c r="I2193" s="44">
        <f t="shared" si="103"/>
        <v>0.47950651692761703</v>
      </c>
      <c r="J2193" s="45">
        <v>1339900</v>
      </c>
      <c r="K2193" s="44">
        <f t="shared" si="104"/>
        <v>0.45081564062628088</v>
      </c>
    </row>
    <row r="2194" spans="1:11">
      <c r="A2194" t="s">
        <v>6674</v>
      </c>
      <c r="B2194" t="s">
        <v>10917</v>
      </c>
      <c r="C2194" s="43">
        <v>60000</v>
      </c>
      <c r="D2194">
        <v>100</v>
      </c>
      <c r="E2194" s="43">
        <v>2439800</v>
      </c>
      <c r="F2194" s="43">
        <v>1219900</v>
      </c>
      <c r="G2194" s="44">
        <f t="shared" si="102"/>
        <v>0.5</v>
      </c>
      <c r="H2194" s="45">
        <v>1269900</v>
      </c>
      <c r="I2194" s="44">
        <f t="shared" si="103"/>
        <v>0.47950651692761703</v>
      </c>
      <c r="J2194" s="45">
        <v>1339900</v>
      </c>
      <c r="K2194" s="44">
        <f t="shared" si="104"/>
        <v>0.45081564062628088</v>
      </c>
    </row>
    <row r="2195" spans="1:11">
      <c r="A2195" t="s">
        <v>6678</v>
      </c>
      <c r="B2195" t="s">
        <v>10918</v>
      </c>
      <c r="C2195" s="43">
        <v>60000</v>
      </c>
      <c r="D2195">
        <v>100</v>
      </c>
      <c r="E2195" s="43">
        <v>2439800</v>
      </c>
      <c r="F2195" s="43">
        <v>1219900</v>
      </c>
      <c r="G2195" s="44">
        <f t="shared" si="102"/>
        <v>0.5</v>
      </c>
      <c r="H2195" s="45">
        <v>1269900</v>
      </c>
      <c r="I2195" s="44">
        <f t="shared" si="103"/>
        <v>0.47950651692761703</v>
      </c>
      <c r="J2195" s="45">
        <v>1339900</v>
      </c>
      <c r="K2195" s="44">
        <f t="shared" si="104"/>
        <v>0.45081564062628088</v>
      </c>
    </row>
    <row r="2196" spans="1:11">
      <c r="A2196" t="s">
        <v>6672</v>
      </c>
      <c r="B2196" t="s">
        <v>10919</v>
      </c>
      <c r="C2196" s="43">
        <v>60000</v>
      </c>
      <c r="D2196">
        <v>100</v>
      </c>
      <c r="E2196" s="43">
        <v>2439800</v>
      </c>
      <c r="F2196" s="43">
        <v>1219900</v>
      </c>
      <c r="G2196" s="44">
        <f t="shared" si="102"/>
        <v>0.5</v>
      </c>
      <c r="H2196" s="45">
        <v>1269900</v>
      </c>
      <c r="I2196" s="44">
        <f t="shared" si="103"/>
        <v>0.47950651692761703</v>
      </c>
      <c r="J2196" s="45">
        <v>1339900</v>
      </c>
      <c r="K2196" s="44">
        <f t="shared" si="104"/>
        <v>0.45081564062628088</v>
      </c>
    </row>
    <row r="2197" spans="1:11">
      <c r="A2197" t="s">
        <v>6628</v>
      </c>
      <c r="B2197" t="s">
        <v>10920</v>
      </c>
      <c r="C2197" s="43">
        <v>60000</v>
      </c>
      <c r="D2197">
        <v>100</v>
      </c>
      <c r="E2197" s="43">
        <v>2439800</v>
      </c>
      <c r="F2197" s="43">
        <v>1219900</v>
      </c>
      <c r="G2197" s="44">
        <f t="shared" si="102"/>
        <v>0.5</v>
      </c>
      <c r="H2197" s="45">
        <v>1269900</v>
      </c>
      <c r="I2197" s="44">
        <f t="shared" si="103"/>
        <v>0.47950651692761703</v>
      </c>
      <c r="J2197" s="45">
        <v>1339900</v>
      </c>
      <c r="K2197" s="44">
        <f t="shared" si="104"/>
        <v>0.45081564062628088</v>
      </c>
    </row>
    <row r="2198" spans="1:11">
      <c r="A2198" t="s">
        <v>6626</v>
      </c>
      <c r="B2198" t="s">
        <v>10921</v>
      </c>
      <c r="C2198" s="43">
        <v>60000</v>
      </c>
      <c r="D2198">
        <v>100</v>
      </c>
      <c r="E2198" s="43">
        <v>2439800</v>
      </c>
      <c r="F2198" s="43">
        <v>1219900</v>
      </c>
      <c r="G2198" s="44">
        <f t="shared" si="102"/>
        <v>0.5</v>
      </c>
      <c r="H2198" s="45">
        <v>1269900</v>
      </c>
      <c r="I2198" s="44">
        <f t="shared" si="103"/>
        <v>0.47950651692761703</v>
      </c>
      <c r="J2198" s="45">
        <v>1339900</v>
      </c>
      <c r="K2198" s="44">
        <f t="shared" si="104"/>
        <v>0.45081564062628088</v>
      </c>
    </row>
    <row r="2199" spans="1:11">
      <c r="A2199" t="s">
        <v>6630</v>
      </c>
      <c r="B2199" t="s">
        <v>10922</v>
      </c>
      <c r="C2199" s="43">
        <v>60000</v>
      </c>
      <c r="D2199">
        <v>100</v>
      </c>
      <c r="E2199" s="43">
        <v>2439800</v>
      </c>
      <c r="F2199" s="43">
        <v>1219900</v>
      </c>
      <c r="G2199" s="44">
        <f t="shared" si="102"/>
        <v>0.5</v>
      </c>
      <c r="H2199" s="45">
        <v>1269900</v>
      </c>
      <c r="I2199" s="44">
        <f t="shared" si="103"/>
        <v>0.47950651692761703</v>
      </c>
      <c r="J2199" s="45">
        <v>1339900</v>
      </c>
      <c r="K2199" s="44">
        <f t="shared" si="104"/>
        <v>0.45081564062628088</v>
      </c>
    </row>
    <row r="2200" spans="1:11">
      <c r="A2200" t="s">
        <v>6622</v>
      </c>
      <c r="B2200" t="s">
        <v>10923</v>
      </c>
      <c r="C2200" s="43">
        <v>60000</v>
      </c>
      <c r="D2200">
        <v>100</v>
      </c>
      <c r="E2200" s="43">
        <v>2439800</v>
      </c>
      <c r="F2200" s="43">
        <v>1219900</v>
      </c>
      <c r="G2200" s="44">
        <f t="shared" si="102"/>
        <v>0.5</v>
      </c>
      <c r="H2200" s="45">
        <v>1269900</v>
      </c>
      <c r="I2200" s="44">
        <f t="shared" si="103"/>
        <v>0.47950651692761703</v>
      </c>
      <c r="J2200" s="45">
        <v>1339900</v>
      </c>
      <c r="K2200" s="44">
        <f t="shared" si="104"/>
        <v>0.45081564062628088</v>
      </c>
    </row>
    <row r="2201" spans="1:11" ht="15.75" customHeight="1">
      <c r="A2201" t="s">
        <v>5362</v>
      </c>
      <c r="B2201" t="s">
        <v>10924</v>
      </c>
      <c r="C2201" s="43">
        <v>140000</v>
      </c>
      <c r="D2201">
        <v>100</v>
      </c>
      <c r="E2201" s="43">
        <v>2439800</v>
      </c>
      <c r="F2201" s="43">
        <v>1219900</v>
      </c>
      <c r="G2201" s="44">
        <f t="shared" si="102"/>
        <v>0.5</v>
      </c>
      <c r="H2201" s="45">
        <v>1269900</v>
      </c>
      <c r="I2201" s="44">
        <f t="shared" si="103"/>
        <v>0.47950651692761703</v>
      </c>
      <c r="J2201" s="45">
        <v>1339900</v>
      </c>
      <c r="K2201" s="44">
        <f t="shared" si="104"/>
        <v>0.45081564062628088</v>
      </c>
    </row>
    <row r="2202" spans="1:11">
      <c r="A2202" t="s">
        <v>5360</v>
      </c>
      <c r="B2202" t="s">
        <v>10925</v>
      </c>
      <c r="C2202" s="43">
        <v>140000</v>
      </c>
      <c r="D2202">
        <v>100</v>
      </c>
      <c r="E2202" s="43">
        <v>2439800</v>
      </c>
      <c r="F2202" s="43">
        <v>1219900</v>
      </c>
      <c r="G2202" s="44">
        <f t="shared" si="102"/>
        <v>0.5</v>
      </c>
      <c r="H2202" s="45">
        <v>1269900</v>
      </c>
      <c r="I2202" s="44">
        <f t="shared" si="103"/>
        <v>0.47950651692761703</v>
      </c>
      <c r="J2202" s="45">
        <v>1339900</v>
      </c>
      <c r="K2202" s="44">
        <f t="shared" si="104"/>
        <v>0.45081564062628088</v>
      </c>
    </row>
    <row r="2203" spans="1:11">
      <c r="A2203" t="s">
        <v>5366</v>
      </c>
      <c r="B2203" t="s">
        <v>10926</v>
      </c>
      <c r="C2203" s="43">
        <v>140000</v>
      </c>
      <c r="D2203">
        <v>100</v>
      </c>
      <c r="E2203" s="43">
        <v>2439800</v>
      </c>
      <c r="F2203" s="43">
        <v>1219900</v>
      </c>
      <c r="G2203" s="44">
        <f t="shared" si="102"/>
        <v>0.5</v>
      </c>
      <c r="H2203" s="45">
        <v>1269900</v>
      </c>
      <c r="I2203" s="44">
        <f t="shared" si="103"/>
        <v>0.47950651692761703</v>
      </c>
      <c r="J2203" s="45">
        <v>1339900</v>
      </c>
      <c r="K2203" s="44">
        <f t="shared" si="104"/>
        <v>0.45081564062628088</v>
      </c>
    </row>
    <row r="2204" spans="1:11" ht="15.75" customHeight="1">
      <c r="A2204" t="s">
        <v>5364</v>
      </c>
      <c r="B2204" t="s">
        <v>10927</v>
      </c>
      <c r="C2204" s="43">
        <v>140000</v>
      </c>
      <c r="D2204">
        <v>100</v>
      </c>
      <c r="E2204" s="43">
        <v>2439800</v>
      </c>
      <c r="F2204" s="43">
        <v>1219900</v>
      </c>
      <c r="G2204" s="44">
        <f t="shared" si="102"/>
        <v>0.5</v>
      </c>
      <c r="H2204" s="45">
        <v>1269900</v>
      </c>
      <c r="I2204" s="44">
        <f t="shared" si="103"/>
        <v>0.47950651692761703</v>
      </c>
      <c r="J2204" s="45">
        <v>1339900</v>
      </c>
      <c r="K2204" s="44">
        <f t="shared" si="104"/>
        <v>0.45081564062628088</v>
      </c>
    </row>
    <row r="2205" spans="1:11">
      <c r="A2205" t="s">
        <v>5358</v>
      </c>
      <c r="B2205" t="s">
        <v>10928</v>
      </c>
      <c r="C2205" s="43">
        <v>140000</v>
      </c>
      <c r="D2205">
        <v>100</v>
      </c>
      <c r="E2205" s="43">
        <v>2439800</v>
      </c>
      <c r="F2205" s="43">
        <v>1219900</v>
      </c>
      <c r="G2205" s="44">
        <f t="shared" si="102"/>
        <v>0.5</v>
      </c>
      <c r="H2205" s="45">
        <v>1269900</v>
      </c>
      <c r="I2205" s="44">
        <f t="shared" si="103"/>
        <v>0.47950651692761703</v>
      </c>
      <c r="J2205" s="45">
        <v>1339900</v>
      </c>
      <c r="K2205" s="44">
        <f t="shared" si="104"/>
        <v>0.45081564062628088</v>
      </c>
    </row>
    <row r="2206" spans="1:11">
      <c r="A2206" t="s">
        <v>5368</v>
      </c>
      <c r="B2206" t="s">
        <v>10929</v>
      </c>
      <c r="C2206" s="43">
        <v>140000</v>
      </c>
      <c r="D2206">
        <v>100</v>
      </c>
      <c r="E2206" s="43">
        <v>2439800</v>
      </c>
      <c r="F2206" s="43">
        <v>1219900</v>
      </c>
      <c r="G2206" s="44">
        <f t="shared" si="102"/>
        <v>0.5</v>
      </c>
      <c r="H2206" s="45">
        <v>1269900</v>
      </c>
      <c r="I2206" s="44">
        <f t="shared" si="103"/>
        <v>0.47950651692761703</v>
      </c>
      <c r="J2206" s="45">
        <v>1339900</v>
      </c>
      <c r="K2206" s="44">
        <f t="shared" si="104"/>
        <v>0.45081564062628088</v>
      </c>
    </row>
    <row r="2207" spans="1:11">
      <c r="A2207" t="s">
        <v>2176</v>
      </c>
      <c r="B2207" t="s">
        <v>10930</v>
      </c>
      <c r="C2207" s="43">
        <v>140000</v>
      </c>
      <c r="D2207">
        <v>100</v>
      </c>
      <c r="E2207" s="43">
        <v>2439800</v>
      </c>
      <c r="F2207" s="43">
        <v>1219900</v>
      </c>
      <c r="G2207" s="44">
        <f t="shared" si="102"/>
        <v>0.5</v>
      </c>
      <c r="H2207" s="45">
        <v>1269900</v>
      </c>
      <c r="I2207" s="44">
        <f t="shared" si="103"/>
        <v>0.47950651692761703</v>
      </c>
      <c r="J2207" s="45">
        <v>1339900</v>
      </c>
      <c r="K2207" s="44">
        <f t="shared" si="104"/>
        <v>0.45081564062628088</v>
      </c>
    </row>
    <row r="2208" spans="1:11">
      <c r="A2208" t="s">
        <v>2177</v>
      </c>
      <c r="B2208" t="s">
        <v>10931</v>
      </c>
      <c r="C2208" s="43">
        <v>140000</v>
      </c>
      <c r="D2208">
        <v>100</v>
      </c>
      <c r="E2208" s="43">
        <v>2439800</v>
      </c>
      <c r="F2208" s="43">
        <v>1219900</v>
      </c>
      <c r="G2208" s="44">
        <f t="shared" si="102"/>
        <v>0.5</v>
      </c>
      <c r="H2208" s="45">
        <v>1269900</v>
      </c>
      <c r="I2208" s="44">
        <f t="shared" si="103"/>
        <v>0.47950651692761703</v>
      </c>
      <c r="J2208" s="45">
        <v>1339900</v>
      </c>
      <c r="K2208" s="44">
        <f t="shared" si="104"/>
        <v>0.45081564062628088</v>
      </c>
    </row>
    <row r="2209" spans="1:11">
      <c r="A2209" t="s">
        <v>2057</v>
      </c>
      <c r="B2209" t="s">
        <v>10932</v>
      </c>
      <c r="C2209" s="43">
        <v>140000</v>
      </c>
      <c r="D2209">
        <v>100</v>
      </c>
      <c r="E2209" s="43">
        <v>2439800</v>
      </c>
      <c r="F2209" s="43">
        <v>1219900</v>
      </c>
      <c r="G2209" s="44">
        <f t="shared" si="102"/>
        <v>0.5</v>
      </c>
      <c r="H2209" s="45">
        <v>1269900</v>
      </c>
      <c r="I2209" s="44">
        <f t="shared" si="103"/>
        <v>0.47950651692761703</v>
      </c>
      <c r="J2209" s="45">
        <v>1339900</v>
      </c>
      <c r="K2209" s="44">
        <f t="shared" si="104"/>
        <v>0.45081564062628088</v>
      </c>
    </row>
    <row r="2210" spans="1:11">
      <c r="A2210" t="s">
        <v>2061</v>
      </c>
      <c r="B2210" t="s">
        <v>10933</v>
      </c>
      <c r="C2210" s="43">
        <v>140000</v>
      </c>
      <c r="D2210">
        <v>0</v>
      </c>
      <c r="E2210" s="43">
        <v>2439800</v>
      </c>
      <c r="F2210" s="43">
        <v>1219900</v>
      </c>
      <c r="G2210" s="44">
        <f t="shared" si="102"/>
        <v>0.5</v>
      </c>
      <c r="H2210" s="45">
        <v>1269900</v>
      </c>
      <c r="I2210" s="44">
        <f t="shared" si="103"/>
        <v>0.47950651692761703</v>
      </c>
      <c r="J2210" s="45">
        <v>1339900</v>
      </c>
      <c r="K2210" s="44">
        <f t="shared" si="104"/>
        <v>0.45081564062628088</v>
      </c>
    </row>
    <row r="2211" spans="1:11">
      <c r="A2211" t="s">
        <v>2178</v>
      </c>
      <c r="B2211" t="s">
        <v>10934</v>
      </c>
      <c r="C2211" s="43">
        <v>140000</v>
      </c>
      <c r="D2211">
        <v>100</v>
      </c>
      <c r="E2211" s="43">
        <v>2439800</v>
      </c>
      <c r="F2211" s="43">
        <v>1219900</v>
      </c>
      <c r="G2211" s="44">
        <f t="shared" si="102"/>
        <v>0.5</v>
      </c>
      <c r="H2211" s="45">
        <v>1269900</v>
      </c>
      <c r="I2211" s="44">
        <f t="shared" si="103"/>
        <v>0.47950651692761703</v>
      </c>
      <c r="J2211" s="45">
        <v>1339900</v>
      </c>
      <c r="K2211" s="44">
        <f t="shared" si="104"/>
        <v>0.45081564062628088</v>
      </c>
    </row>
    <row r="2212" spans="1:11">
      <c r="A2212" t="s">
        <v>2060</v>
      </c>
      <c r="B2212" t="s">
        <v>10935</v>
      </c>
      <c r="C2212" s="43">
        <v>140000</v>
      </c>
      <c r="D2212">
        <v>100</v>
      </c>
      <c r="E2212" s="43">
        <v>2439800</v>
      </c>
      <c r="F2212" s="43">
        <v>1219900</v>
      </c>
      <c r="G2212" s="44">
        <f t="shared" si="102"/>
        <v>0.5</v>
      </c>
      <c r="H2212" s="45">
        <v>1269900</v>
      </c>
      <c r="I2212" s="44">
        <f t="shared" si="103"/>
        <v>0.47950651692761703</v>
      </c>
      <c r="J2212" s="45">
        <v>1339900</v>
      </c>
      <c r="K2212" s="44">
        <f t="shared" si="104"/>
        <v>0.45081564062628088</v>
      </c>
    </row>
    <row r="2213" spans="1:11">
      <c r="A2213" t="s">
        <v>10738</v>
      </c>
      <c r="B2213" t="s">
        <v>10936</v>
      </c>
      <c r="C2213" s="43">
        <v>70000</v>
      </c>
      <c r="D2213">
        <v>100</v>
      </c>
      <c r="E2213" s="43">
        <v>2439800</v>
      </c>
      <c r="F2213" s="43">
        <v>1219900</v>
      </c>
      <c r="G2213" s="44">
        <f t="shared" si="102"/>
        <v>0.5</v>
      </c>
      <c r="H2213" s="45">
        <v>1269900</v>
      </c>
      <c r="I2213" s="44">
        <f t="shared" si="103"/>
        <v>0.47950651692761703</v>
      </c>
      <c r="J2213" s="45">
        <v>1339900</v>
      </c>
      <c r="K2213" s="44">
        <f t="shared" si="104"/>
        <v>0.45081564062628088</v>
      </c>
    </row>
    <row r="2214" spans="1:11">
      <c r="A2214" t="s">
        <v>10738</v>
      </c>
      <c r="B2214" t="s">
        <v>10936</v>
      </c>
      <c r="C2214" s="43">
        <v>70000</v>
      </c>
      <c r="D2214">
        <v>100</v>
      </c>
      <c r="E2214" s="43">
        <v>2439800</v>
      </c>
      <c r="F2214" s="43">
        <v>1219900</v>
      </c>
      <c r="G2214" s="44">
        <f t="shared" si="102"/>
        <v>0.5</v>
      </c>
      <c r="H2214" s="45">
        <v>1269900</v>
      </c>
      <c r="I2214" s="44">
        <f t="shared" si="103"/>
        <v>0.47950651692761703</v>
      </c>
      <c r="J2214" s="45">
        <v>1339900</v>
      </c>
      <c r="K2214" s="44">
        <f t="shared" si="104"/>
        <v>0.45081564062628088</v>
      </c>
    </row>
    <row r="2215" spans="1:11">
      <c r="A2215" t="s">
        <v>6457</v>
      </c>
      <c r="B2215" t="s">
        <v>6456</v>
      </c>
      <c r="C2215" s="43">
        <v>140000</v>
      </c>
      <c r="D2215">
        <v>10</v>
      </c>
      <c r="E2215" s="43">
        <v>2439800</v>
      </c>
      <c r="F2215" s="43">
        <v>1219900</v>
      </c>
      <c r="G2215" s="44">
        <f t="shared" si="102"/>
        <v>0.5</v>
      </c>
      <c r="H2215" s="45">
        <v>1269900</v>
      </c>
      <c r="I2215" s="44">
        <f t="shared" si="103"/>
        <v>0.47950651692761703</v>
      </c>
      <c r="J2215" s="45">
        <v>1339900</v>
      </c>
      <c r="K2215" s="44">
        <f t="shared" si="104"/>
        <v>0.45081564062628088</v>
      </c>
    </row>
    <row r="2216" spans="1:11">
      <c r="A2216" t="s">
        <v>10937</v>
      </c>
      <c r="B2216" t="s">
        <v>10938</v>
      </c>
      <c r="C2216" s="43">
        <v>140000</v>
      </c>
      <c r="D2216">
        <v>10</v>
      </c>
      <c r="E2216" s="43">
        <v>2439800</v>
      </c>
      <c r="F2216" s="43">
        <v>1219900</v>
      </c>
      <c r="G2216" s="44">
        <f t="shared" si="102"/>
        <v>0.5</v>
      </c>
      <c r="H2216" s="45">
        <v>1269900</v>
      </c>
      <c r="I2216" s="44">
        <f t="shared" si="103"/>
        <v>0.47950651692761703</v>
      </c>
      <c r="J2216" s="45">
        <v>1339900</v>
      </c>
      <c r="K2216" s="44">
        <f t="shared" si="104"/>
        <v>0.45081564062628088</v>
      </c>
    </row>
    <row r="2217" spans="1:11">
      <c r="A2217" t="s">
        <v>6453</v>
      </c>
      <c r="B2217" t="s">
        <v>6452</v>
      </c>
      <c r="C2217" s="43">
        <v>140000</v>
      </c>
      <c r="D2217">
        <v>0</v>
      </c>
      <c r="E2217" s="43">
        <v>2439800</v>
      </c>
      <c r="F2217" s="43">
        <v>1219900</v>
      </c>
      <c r="G2217" s="44">
        <f t="shared" si="102"/>
        <v>0.5</v>
      </c>
      <c r="H2217" s="45">
        <v>1269900</v>
      </c>
      <c r="I2217" s="44">
        <f t="shared" si="103"/>
        <v>0.47950651692761703</v>
      </c>
      <c r="J2217" s="45">
        <v>1339900</v>
      </c>
      <c r="K2217" s="44">
        <f t="shared" si="104"/>
        <v>0.45081564062628088</v>
      </c>
    </row>
    <row r="2218" spans="1:11">
      <c r="A2218" t="s">
        <v>6455</v>
      </c>
      <c r="B2218" t="s">
        <v>6454</v>
      </c>
      <c r="C2218" s="43">
        <v>140000</v>
      </c>
      <c r="D2218">
        <v>49</v>
      </c>
      <c r="E2218" s="43">
        <v>2439800</v>
      </c>
      <c r="F2218" s="43">
        <v>1219900</v>
      </c>
      <c r="G2218" s="44">
        <f t="shared" si="102"/>
        <v>0.5</v>
      </c>
      <c r="H2218" s="45">
        <v>1269900</v>
      </c>
      <c r="I2218" s="44">
        <f t="shared" si="103"/>
        <v>0.47950651692761703</v>
      </c>
      <c r="J2218" s="45">
        <v>1339900</v>
      </c>
      <c r="K2218" s="44">
        <f t="shared" si="104"/>
        <v>0.45081564062628088</v>
      </c>
    </row>
    <row r="2219" spans="1:11">
      <c r="A2219" t="s">
        <v>10939</v>
      </c>
      <c r="B2219" t="s">
        <v>10940</v>
      </c>
      <c r="C2219" s="43">
        <v>140000</v>
      </c>
      <c r="D2219">
        <v>43</v>
      </c>
      <c r="E2219" s="43">
        <v>2439800</v>
      </c>
      <c r="F2219" s="43">
        <v>1219900</v>
      </c>
      <c r="G2219" s="44">
        <f t="shared" si="102"/>
        <v>0.5</v>
      </c>
      <c r="H2219" s="45">
        <v>1269900</v>
      </c>
      <c r="I2219" s="44">
        <f t="shared" si="103"/>
        <v>0.47950651692761703</v>
      </c>
      <c r="J2219" s="45">
        <v>1339900</v>
      </c>
      <c r="K2219" s="44">
        <f t="shared" si="104"/>
        <v>0.45081564062628088</v>
      </c>
    </row>
    <row r="2220" spans="1:11" ht="15.75" customHeight="1">
      <c r="A2220" t="s">
        <v>10941</v>
      </c>
      <c r="B2220" t="s">
        <v>10942</v>
      </c>
      <c r="C2220" s="43">
        <v>140000</v>
      </c>
      <c r="D2220">
        <v>10</v>
      </c>
      <c r="E2220" s="43">
        <v>2439800</v>
      </c>
      <c r="F2220" s="43">
        <v>1219900</v>
      </c>
      <c r="G2220" s="44">
        <f t="shared" si="102"/>
        <v>0.5</v>
      </c>
      <c r="H2220" s="45">
        <v>1269900</v>
      </c>
      <c r="I2220" s="44">
        <f t="shared" si="103"/>
        <v>0.47950651692761703</v>
      </c>
      <c r="J2220" s="45">
        <v>1339900</v>
      </c>
      <c r="K2220" s="44">
        <f t="shared" si="104"/>
        <v>0.45081564062628088</v>
      </c>
    </row>
    <row r="2221" spans="1:11">
      <c r="A2221" t="s">
        <v>10943</v>
      </c>
      <c r="B2221" t="s">
        <v>10944</v>
      </c>
      <c r="C2221" s="43">
        <v>140000</v>
      </c>
      <c r="D2221">
        <v>10</v>
      </c>
      <c r="E2221" s="43">
        <v>2439800</v>
      </c>
      <c r="F2221" s="43">
        <v>1219900</v>
      </c>
      <c r="G2221" s="44">
        <f t="shared" si="102"/>
        <v>0.5</v>
      </c>
      <c r="H2221" s="45">
        <v>1269900</v>
      </c>
      <c r="I2221" s="44">
        <f t="shared" si="103"/>
        <v>0.47950651692761703</v>
      </c>
      <c r="J2221" s="45">
        <v>1339900</v>
      </c>
      <c r="K2221" s="44">
        <f t="shared" si="104"/>
        <v>0.45081564062628088</v>
      </c>
    </row>
    <row r="2222" spans="1:11">
      <c r="A2222" t="s">
        <v>10945</v>
      </c>
      <c r="B2222" t="s">
        <v>10946</v>
      </c>
      <c r="C2222" s="43">
        <v>140000</v>
      </c>
      <c r="D2222">
        <v>14</v>
      </c>
      <c r="E2222" s="43">
        <v>2439800</v>
      </c>
      <c r="F2222" s="43">
        <v>1219900</v>
      </c>
      <c r="G2222" s="44">
        <f t="shared" si="102"/>
        <v>0.5</v>
      </c>
      <c r="H2222" s="45">
        <v>1269900</v>
      </c>
      <c r="I2222" s="44">
        <f t="shared" si="103"/>
        <v>0.47950651692761703</v>
      </c>
      <c r="J2222" s="45">
        <v>1339900</v>
      </c>
      <c r="K2222" s="44">
        <f t="shared" si="104"/>
        <v>0.45081564062628088</v>
      </c>
    </row>
    <row r="2223" spans="1:11">
      <c r="A2223" t="s">
        <v>6440</v>
      </c>
      <c r="B2223" t="s">
        <v>6439</v>
      </c>
      <c r="C2223" s="43">
        <v>140000</v>
      </c>
      <c r="D2223">
        <v>26</v>
      </c>
      <c r="E2223" s="43">
        <v>2439800</v>
      </c>
      <c r="F2223" s="43">
        <v>1219900</v>
      </c>
      <c r="G2223" s="44">
        <f t="shared" si="102"/>
        <v>0.5</v>
      </c>
      <c r="H2223" s="45">
        <v>1269900</v>
      </c>
      <c r="I2223" s="44">
        <f t="shared" si="103"/>
        <v>0.47950651692761703</v>
      </c>
      <c r="J2223" s="45">
        <v>1339900</v>
      </c>
      <c r="K2223" s="44">
        <f t="shared" si="104"/>
        <v>0.45081564062628088</v>
      </c>
    </row>
    <row r="2224" spans="1:11">
      <c r="A2224" t="s">
        <v>6438</v>
      </c>
      <c r="B2224" t="s">
        <v>6437</v>
      </c>
      <c r="C2224" s="43">
        <v>140000</v>
      </c>
      <c r="D2224">
        <v>10</v>
      </c>
      <c r="E2224" s="43">
        <v>2439800</v>
      </c>
      <c r="F2224" s="43">
        <v>1219900</v>
      </c>
      <c r="G2224" s="44">
        <f t="shared" si="102"/>
        <v>0.5</v>
      </c>
      <c r="H2224" s="45">
        <v>1269900</v>
      </c>
      <c r="I2224" s="44">
        <f t="shared" si="103"/>
        <v>0.47950651692761703</v>
      </c>
      <c r="J2224" s="45">
        <v>1339900</v>
      </c>
      <c r="K2224" s="44">
        <f t="shared" si="104"/>
        <v>0.45081564062628088</v>
      </c>
    </row>
    <row r="2225" spans="1:12">
      <c r="A2225" t="s">
        <v>10947</v>
      </c>
      <c r="B2225" t="s">
        <v>10948</v>
      </c>
      <c r="C2225" s="43">
        <v>140000</v>
      </c>
      <c r="D2225">
        <v>10</v>
      </c>
      <c r="E2225" s="43">
        <v>2439800</v>
      </c>
      <c r="F2225" s="43">
        <v>1219900</v>
      </c>
      <c r="G2225" s="44">
        <f t="shared" si="102"/>
        <v>0.5</v>
      </c>
      <c r="H2225" s="45">
        <v>1269900</v>
      </c>
      <c r="I2225" s="44">
        <f t="shared" si="103"/>
        <v>0.47950651692761703</v>
      </c>
      <c r="J2225" s="45">
        <v>1339900</v>
      </c>
      <c r="K2225" s="44">
        <f t="shared" si="104"/>
        <v>0.45081564062628088</v>
      </c>
    </row>
    <row r="2226" spans="1:12">
      <c r="A2226" t="s">
        <v>10949</v>
      </c>
      <c r="B2226" t="s">
        <v>10950</v>
      </c>
      <c r="C2226" s="43">
        <v>140000</v>
      </c>
      <c r="D2226">
        <v>10</v>
      </c>
      <c r="E2226" s="43">
        <v>2439800</v>
      </c>
      <c r="F2226" s="43">
        <v>1219900</v>
      </c>
      <c r="G2226" s="44">
        <f t="shared" si="102"/>
        <v>0.5</v>
      </c>
      <c r="H2226" s="45">
        <v>1269900</v>
      </c>
      <c r="I2226" s="44">
        <f t="shared" si="103"/>
        <v>0.47950651692761703</v>
      </c>
      <c r="J2226" s="45">
        <v>1339900</v>
      </c>
      <c r="K2226" s="44">
        <f t="shared" si="104"/>
        <v>0.45081564062628088</v>
      </c>
    </row>
    <row r="2227" spans="1:12">
      <c r="A2227" t="s">
        <v>10951</v>
      </c>
      <c r="B2227" t="s">
        <v>10952</v>
      </c>
      <c r="C2227" s="43">
        <v>140000</v>
      </c>
      <c r="D2227">
        <v>2</v>
      </c>
      <c r="E2227" s="43">
        <v>2439800</v>
      </c>
      <c r="F2227" s="43">
        <v>1219900</v>
      </c>
      <c r="G2227" s="44">
        <f t="shared" si="102"/>
        <v>0.5</v>
      </c>
      <c r="H2227" s="45">
        <v>1269900</v>
      </c>
      <c r="I2227" s="44">
        <f t="shared" si="103"/>
        <v>0.47950651692761703</v>
      </c>
      <c r="J2227" s="45">
        <v>1339900</v>
      </c>
      <c r="K2227" s="44">
        <f t="shared" si="104"/>
        <v>0.45081564062628088</v>
      </c>
    </row>
    <row r="2228" spans="1:12">
      <c r="A2228" t="s">
        <v>6436</v>
      </c>
      <c r="B2228" t="s">
        <v>6435</v>
      </c>
      <c r="C2228" s="43">
        <v>140000</v>
      </c>
      <c r="D2228">
        <v>2</v>
      </c>
      <c r="E2228" s="43">
        <v>2439800</v>
      </c>
      <c r="F2228" s="43">
        <v>1219900</v>
      </c>
      <c r="G2228" s="44">
        <f t="shared" si="102"/>
        <v>0.5</v>
      </c>
      <c r="H2228" s="45">
        <v>1269900</v>
      </c>
      <c r="I2228" s="44">
        <f t="shared" si="103"/>
        <v>0.47950651692761703</v>
      </c>
      <c r="J2228" s="45">
        <v>1339900</v>
      </c>
      <c r="K2228" s="44">
        <f t="shared" si="104"/>
        <v>0.45081564062628088</v>
      </c>
    </row>
    <row r="2229" spans="1:12">
      <c r="A2229" t="s">
        <v>10953</v>
      </c>
      <c r="B2229" t="s">
        <v>10954</v>
      </c>
      <c r="C2229" s="43">
        <v>140000</v>
      </c>
      <c r="D2229">
        <v>4</v>
      </c>
      <c r="E2229" s="43">
        <v>2439800</v>
      </c>
      <c r="F2229" s="43">
        <v>1219900</v>
      </c>
      <c r="G2229" s="44">
        <f t="shared" si="102"/>
        <v>0.5</v>
      </c>
      <c r="H2229" s="45">
        <v>1269900</v>
      </c>
      <c r="I2229" s="44">
        <f t="shared" si="103"/>
        <v>0.47950651692761703</v>
      </c>
      <c r="J2229" s="45">
        <v>1339900</v>
      </c>
      <c r="K2229" s="44">
        <f t="shared" si="104"/>
        <v>0.45081564062628088</v>
      </c>
    </row>
    <row r="2230" spans="1:12">
      <c r="A2230" t="s">
        <v>10955</v>
      </c>
      <c r="B2230" t="s">
        <v>10956</v>
      </c>
      <c r="C2230" s="43">
        <v>140000</v>
      </c>
      <c r="D2230">
        <v>100</v>
      </c>
      <c r="E2230" s="43">
        <v>2439800</v>
      </c>
      <c r="F2230" s="43">
        <v>1219900</v>
      </c>
      <c r="G2230" s="44">
        <f t="shared" si="102"/>
        <v>0.5</v>
      </c>
      <c r="H2230" s="45">
        <v>1269900</v>
      </c>
      <c r="I2230" s="44">
        <f t="shared" si="103"/>
        <v>0.47950651692761703</v>
      </c>
      <c r="J2230" s="45">
        <v>1339900</v>
      </c>
      <c r="K2230" s="44">
        <f t="shared" si="104"/>
        <v>0.45081564062628088</v>
      </c>
    </row>
    <row r="2231" spans="1:12">
      <c r="A2231" t="s">
        <v>10957</v>
      </c>
      <c r="B2231" t="s">
        <v>10958</v>
      </c>
      <c r="C2231" s="43">
        <v>140000</v>
      </c>
      <c r="D2231">
        <v>27</v>
      </c>
      <c r="E2231" s="43">
        <v>2439800</v>
      </c>
      <c r="F2231" s="43">
        <v>1219900</v>
      </c>
      <c r="G2231" s="44">
        <f t="shared" si="102"/>
        <v>0.5</v>
      </c>
      <c r="H2231" s="45">
        <v>1269900</v>
      </c>
      <c r="I2231" s="44">
        <f t="shared" si="103"/>
        <v>0.47950651692761703</v>
      </c>
      <c r="J2231" s="45">
        <v>1339900</v>
      </c>
      <c r="K2231" s="44">
        <f t="shared" si="104"/>
        <v>0.45081564062628088</v>
      </c>
    </row>
    <row r="2232" spans="1:12">
      <c r="A2232" t="s">
        <v>10959</v>
      </c>
      <c r="B2232" t="s">
        <v>10960</v>
      </c>
      <c r="C2232" s="43">
        <v>140000</v>
      </c>
      <c r="D2232">
        <v>12</v>
      </c>
      <c r="E2232" s="43">
        <v>2439800</v>
      </c>
      <c r="F2232" s="43">
        <v>1219900</v>
      </c>
      <c r="G2232" s="44">
        <f t="shared" si="102"/>
        <v>0.5</v>
      </c>
      <c r="H2232" s="45">
        <v>1269900</v>
      </c>
      <c r="I2232" s="44">
        <f t="shared" si="103"/>
        <v>0.47950651692761703</v>
      </c>
      <c r="J2232" s="45">
        <v>1339900</v>
      </c>
      <c r="K2232" s="44">
        <f t="shared" si="104"/>
        <v>0.45081564062628088</v>
      </c>
    </row>
    <row r="2233" spans="1:12">
      <c r="A2233" t="s">
        <v>7017</v>
      </c>
      <c r="B2233" s="54" t="s">
        <v>10961</v>
      </c>
      <c r="C2233" s="43">
        <v>70000</v>
      </c>
      <c r="D2233">
        <v>20</v>
      </c>
      <c r="E2233" s="55">
        <v>2927760</v>
      </c>
      <c r="F2233" s="56">
        <v>1219900</v>
      </c>
      <c r="G2233" s="44">
        <f t="shared" si="102"/>
        <v>0.58333333333333326</v>
      </c>
      <c r="H2233" s="55">
        <v>1299900</v>
      </c>
      <c r="I2233" s="44">
        <f t="shared" si="103"/>
        <v>0.55600868923682267</v>
      </c>
      <c r="J2233" s="55">
        <v>1299900</v>
      </c>
      <c r="K2233" s="44">
        <f t="shared" si="104"/>
        <v>0.55600868923682267</v>
      </c>
      <c r="L2233" s="55">
        <v>1299900</v>
      </c>
    </row>
    <row r="2234" spans="1:12">
      <c r="A2234" t="s">
        <v>10962</v>
      </c>
      <c r="B2234" t="s">
        <v>10963</v>
      </c>
      <c r="C2234" s="43">
        <v>20000</v>
      </c>
      <c r="D2234">
        <v>100</v>
      </c>
      <c r="E2234" s="43">
        <v>2459800</v>
      </c>
      <c r="F2234" s="43">
        <v>1229900</v>
      </c>
      <c r="G2234" s="44">
        <f t="shared" si="102"/>
        <v>0.5</v>
      </c>
      <c r="H2234" s="45">
        <v>1279900</v>
      </c>
      <c r="I2234" s="44">
        <f t="shared" si="103"/>
        <v>0.47967314415806162</v>
      </c>
      <c r="J2234" s="45">
        <v>1349900</v>
      </c>
      <c r="K2234" s="44">
        <f t="shared" si="104"/>
        <v>0.45121554597934788</v>
      </c>
    </row>
    <row r="2235" spans="1:12">
      <c r="A2235" t="s">
        <v>10964</v>
      </c>
      <c r="B2235" t="s">
        <v>10965</v>
      </c>
      <c r="C2235" s="43">
        <v>30000</v>
      </c>
      <c r="D2235">
        <v>100</v>
      </c>
      <c r="E2235" s="43">
        <v>2705780</v>
      </c>
      <c r="F2235" s="43">
        <v>1229900</v>
      </c>
      <c r="G2235" s="44">
        <f t="shared" si="102"/>
        <v>0.54545454545454541</v>
      </c>
      <c r="H2235" s="45">
        <v>1279900</v>
      </c>
      <c r="I2235" s="44">
        <f t="shared" si="103"/>
        <v>0.52697558559823787</v>
      </c>
      <c r="J2235" s="45">
        <v>1349900</v>
      </c>
      <c r="K2235" s="44">
        <f t="shared" si="104"/>
        <v>0.50110504179940718</v>
      </c>
    </row>
    <row r="2236" spans="1:12">
      <c r="A2236" t="s">
        <v>10966</v>
      </c>
      <c r="B2236" t="s">
        <v>10967</v>
      </c>
      <c r="C2236" s="43">
        <v>20000</v>
      </c>
      <c r="D2236">
        <v>14</v>
      </c>
      <c r="E2236" s="43">
        <v>2459800</v>
      </c>
      <c r="F2236" s="43">
        <v>1229900</v>
      </c>
      <c r="G2236" s="44">
        <f t="shared" si="102"/>
        <v>0.5</v>
      </c>
      <c r="H2236" s="45">
        <v>1279900</v>
      </c>
      <c r="I2236" s="44">
        <f t="shared" si="103"/>
        <v>0.47967314415806162</v>
      </c>
      <c r="J2236" s="45">
        <v>1349900</v>
      </c>
      <c r="K2236" s="44">
        <f t="shared" si="104"/>
        <v>0.45121554597934788</v>
      </c>
    </row>
    <row r="2237" spans="1:12">
      <c r="A2237" t="s">
        <v>10968</v>
      </c>
      <c r="B2237" t="s">
        <v>10969</v>
      </c>
      <c r="C2237" s="43">
        <v>50000</v>
      </c>
      <c r="D2237">
        <v>20</v>
      </c>
      <c r="E2237" s="43">
        <v>2479800</v>
      </c>
      <c r="F2237" s="43">
        <v>1239900</v>
      </c>
      <c r="G2237" s="44">
        <f t="shared" si="102"/>
        <v>0.5</v>
      </c>
      <c r="H2237" s="45">
        <v>1289900</v>
      </c>
      <c r="I2237" s="44">
        <f t="shared" si="103"/>
        <v>0.47983708363577704</v>
      </c>
      <c r="J2237" s="45">
        <v>1359900</v>
      </c>
      <c r="K2237" s="44">
        <f t="shared" si="104"/>
        <v>0.45160900072586496</v>
      </c>
    </row>
    <row r="2238" spans="1:12">
      <c r="A2238" t="s">
        <v>6405</v>
      </c>
      <c r="B2238" t="s">
        <v>6404</v>
      </c>
      <c r="C2238" s="43">
        <v>30000</v>
      </c>
      <c r="D2238">
        <v>1</v>
      </c>
      <c r="E2238" s="43">
        <v>2727780</v>
      </c>
      <c r="F2238" s="43">
        <v>1239900</v>
      </c>
      <c r="G2238" s="44">
        <f t="shared" si="102"/>
        <v>0.54545454545454541</v>
      </c>
      <c r="H2238" s="45">
        <v>1289900</v>
      </c>
      <c r="I2238" s="44">
        <f t="shared" si="103"/>
        <v>0.52712462148707007</v>
      </c>
      <c r="J2238" s="45">
        <v>1359900</v>
      </c>
      <c r="K2238" s="44">
        <f t="shared" si="104"/>
        <v>0.50146272793260449</v>
      </c>
    </row>
    <row r="2239" spans="1:12">
      <c r="A2239" s="52" t="s">
        <v>10970</v>
      </c>
      <c r="B2239" s="52" t="s">
        <v>3719</v>
      </c>
      <c r="C2239" s="57">
        <v>20000</v>
      </c>
      <c r="D2239" s="52">
        <v>100</v>
      </c>
      <c r="E2239" s="43">
        <v>2499800</v>
      </c>
      <c r="F2239" s="43">
        <v>1249900</v>
      </c>
      <c r="G2239" s="44">
        <f t="shared" si="102"/>
        <v>0.5</v>
      </c>
      <c r="H2239" s="45">
        <v>1299900</v>
      </c>
      <c r="I2239" s="44">
        <f t="shared" si="103"/>
        <v>0.47999839987198978</v>
      </c>
      <c r="J2239" s="45">
        <v>1369900</v>
      </c>
      <c r="K2239" s="44">
        <f t="shared" si="104"/>
        <v>0.4519961596927754</v>
      </c>
      <c r="L2239" s="52"/>
    </row>
    <row r="2240" spans="1:12">
      <c r="A2240" t="s">
        <v>1862</v>
      </c>
      <c r="B2240" t="s">
        <v>8239</v>
      </c>
      <c r="C2240" s="43">
        <v>30000</v>
      </c>
      <c r="D2240">
        <v>0</v>
      </c>
      <c r="E2240" s="43">
        <v>2749780</v>
      </c>
      <c r="F2240" s="43">
        <v>1249900</v>
      </c>
      <c r="G2240" s="44">
        <f t="shared" si="102"/>
        <v>0.54545454545454541</v>
      </c>
      <c r="H2240" s="45">
        <v>1299900</v>
      </c>
      <c r="I2240" s="44">
        <f t="shared" si="103"/>
        <v>0.52727127261089979</v>
      </c>
      <c r="J2240" s="45">
        <v>1369900</v>
      </c>
      <c r="K2240" s="44">
        <f t="shared" si="104"/>
        <v>0.50181469062979578</v>
      </c>
    </row>
    <row r="2241" spans="1:11">
      <c r="A2241" t="s">
        <v>10971</v>
      </c>
      <c r="B2241" t="s">
        <v>10972</v>
      </c>
      <c r="C2241" s="43">
        <v>30000</v>
      </c>
      <c r="D2241">
        <v>100</v>
      </c>
      <c r="E2241" s="43">
        <v>2749780</v>
      </c>
      <c r="F2241" s="43">
        <v>1249900</v>
      </c>
      <c r="G2241" s="44">
        <f t="shared" si="102"/>
        <v>0.54545454545454541</v>
      </c>
      <c r="H2241" s="45">
        <v>1299900</v>
      </c>
      <c r="I2241" s="44">
        <f t="shared" si="103"/>
        <v>0.52727127261089979</v>
      </c>
      <c r="J2241" s="45">
        <v>1369900</v>
      </c>
      <c r="K2241" s="44">
        <f t="shared" si="104"/>
        <v>0.50181469062979578</v>
      </c>
    </row>
    <row r="2242" spans="1:11">
      <c r="A2242" t="s">
        <v>2179</v>
      </c>
      <c r="B2242" t="s">
        <v>10973</v>
      </c>
      <c r="C2242" s="43">
        <v>140000</v>
      </c>
      <c r="D2242">
        <v>100</v>
      </c>
      <c r="E2242" s="43">
        <v>2519800</v>
      </c>
      <c r="F2242" s="43">
        <v>1259900</v>
      </c>
      <c r="G2242" s="44">
        <f t="shared" ref="G2242:G2305" si="105">1-(F2242/E2242)</f>
        <v>0.5</v>
      </c>
      <c r="H2242" s="45">
        <v>1309900</v>
      </c>
      <c r="I2242" s="44">
        <f t="shared" ref="I2242:I2305" si="106">1-(H2242/E2242)</f>
        <v>0.48015715532978809</v>
      </c>
      <c r="J2242" s="45">
        <v>1379900</v>
      </c>
      <c r="K2242" s="44">
        <f t="shared" ref="K2242:K2305" si="107">1-(J2242/E2242)</f>
        <v>0.45237717279149137</v>
      </c>
    </row>
    <row r="2243" spans="1:11">
      <c r="A2243" t="s">
        <v>7895</v>
      </c>
      <c r="B2243" t="s">
        <v>7894</v>
      </c>
      <c r="C2243" s="43">
        <v>30000</v>
      </c>
      <c r="D2243">
        <v>10</v>
      </c>
      <c r="E2243" s="43">
        <v>2771780</v>
      </c>
      <c r="F2243" s="43">
        <v>1259900</v>
      </c>
      <c r="G2243" s="44">
        <f t="shared" si="105"/>
        <v>0.54545454545454541</v>
      </c>
      <c r="H2243" s="45">
        <v>1309900</v>
      </c>
      <c r="I2243" s="44">
        <f t="shared" si="106"/>
        <v>0.52741559575435282</v>
      </c>
      <c r="J2243" s="45">
        <v>1379900</v>
      </c>
      <c r="K2243" s="44">
        <f t="shared" si="107"/>
        <v>0.50216106617408307</v>
      </c>
    </row>
    <row r="2244" spans="1:11">
      <c r="A2244" t="s">
        <v>10974</v>
      </c>
      <c r="B2244" t="s">
        <v>10975</v>
      </c>
      <c r="C2244" s="43">
        <v>20000</v>
      </c>
      <c r="D2244">
        <v>0</v>
      </c>
      <c r="E2244" s="43">
        <v>2519800</v>
      </c>
      <c r="F2244" s="43">
        <v>1259900</v>
      </c>
      <c r="G2244" s="44">
        <f t="shared" si="105"/>
        <v>0.5</v>
      </c>
      <c r="H2244" s="45">
        <v>1309900</v>
      </c>
      <c r="I2244" s="44">
        <f t="shared" si="106"/>
        <v>0.48015715532978809</v>
      </c>
      <c r="J2244" s="45">
        <v>1379900</v>
      </c>
      <c r="K2244" s="44">
        <f t="shared" si="107"/>
        <v>0.45237717279149137</v>
      </c>
    </row>
    <row r="2245" spans="1:11">
      <c r="A2245" t="s">
        <v>10976</v>
      </c>
      <c r="B2245" t="s">
        <v>10977</v>
      </c>
      <c r="C2245" s="43">
        <v>30000</v>
      </c>
      <c r="D2245">
        <v>100</v>
      </c>
      <c r="E2245" s="43">
        <v>2793780</v>
      </c>
      <c r="F2245" s="43">
        <v>1269900</v>
      </c>
      <c r="G2245" s="44">
        <f t="shared" si="105"/>
        <v>0.54545454545454541</v>
      </c>
      <c r="H2245" s="45">
        <v>1319900</v>
      </c>
      <c r="I2245" s="44">
        <f t="shared" si="106"/>
        <v>0.52755764591342191</v>
      </c>
      <c r="J2245" s="45">
        <v>1389900</v>
      </c>
      <c r="K2245" s="44">
        <f t="shared" si="107"/>
        <v>0.5025019865558491</v>
      </c>
    </row>
    <row r="2246" spans="1:11">
      <c r="A2246" t="s">
        <v>8137</v>
      </c>
      <c r="B2246" t="s">
        <v>10978</v>
      </c>
      <c r="C2246" s="43">
        <v>20000</v>
      </c>
      <c r="D2246">
        <v>10</v>
      </c>
      <c r="E2246" s="43">
        <v>2559800</v>
      </c>
      <c r="F2246" s="43">
        <v>1279900</v>
      </c>
      <c r="G2246" s="44">
        <f t="shared" si="105"/>
        <v>0.5</v>
      </c>
      <c r="H2246" s="45">
        <v>1329900</v>
      </c>
      <c r="I2246" s="44">
        <f t="shared" si="106"/>
        <v>0.48046722400187514</v>
      </c>
      <c r="J2246" s="45">
        <v>1399900</v>
      </c>
      <c r="K2246" s="44">
        <f t="shared" si="107"/>
        <v>0.45312133760450035</v>
      </c>
    </row>
    <row r="2247" spans="1:11">
      <c r="A2247" t="s">
        <v>6560</v>
      </c>
      <c r="B2247" t="s">
        <v>6559</v>
      </c>
      <c r="C2247" s="43">
        <v>30000</v>
      </c>
      <c r="D2247">
        <v>2</v>
      </c>
      <c r="E2247" s="43">
        <v>2559800</v>
      </c>
      <c r="F2247" s="43">
        <v>1279900</v>
      </c>
      <c r="G2247" s="44">
        <f t="shared" si="105"/>
        <v>0.5</v>
      </c>
      <c r="H2247" s="45">
        <v>1329900</v>
      </c>
      <c r="I2247" s="44">
        <f t="shared" si="106"/>
        <v>0.48046722400187514</v>
      </c>
      <c r="J2247" s="45">
        <v>1399900</v>
      </c>
      <c r="K2247" s="44">
        <f t="shared" si="107"/>
        <v>0.45312133760450035</v>
      </c>
    </row>
    <row r="2248" spans="1:11">
      <c r="A2248" t="s">
        <v>6502</v>
      </c>
      <c r="B2248" t="s">
        <v>6501</v>
      </c>
      <c r="C2248" s="43">
        <v>30000</v>
      </c>
      <c r="D2248">
        <v>2</v>
      </c>
      <c r="E2248" s="43">
        <v>2559800</v>
      </c>
      <c r="F2248" s="43">
        <v>1279900</v>
      </c>
      <c r="G2248" s="44">
        <f t="shared" si="105"/>
        <v>0.5</v>
      </c>
      <c r="H2248" s="45">
        <v>1329900</v>
      </c>
      <c r="I2248" s="44">
        <f t="shared" si="106"/>
        <v>0.48046722400187514</v>
      </c>
      <c r="J2248" s="45">
        <v>1399900</v>
      </c>
      <c r="K2248" s="44">
        <f t="shared" si="107"/>
        <v>0.45312133760450035</v>
      </c>
    </row>
    <row r="2249" spans="1:11">
      <c r="A2249" t="s">
        <v>6548</v>
      </c>
      <c r="B2249" t="s">
        <v>6547</v>
      </c>
      <c r="C2249" s="43">
        <v>30000</v>
      </c>
      <c r="D2249">
        <v>100</v>
      </c>
      <c r="E2249" s="43">
        <v>2559800</v>
      </c>
      <c r="F2249" s="43">
        <v>1279900</v>
      </c>
      <c r="G2249" s="44">
        <f t="shared" si="105"/>
        <v>0.5</v>
      </c>
      <c r="H2249" s="45">
        <v>1329900</v>
      </c>
      <c r="I2249" s="44">
        <f t="shared" si="106"/>
        <v>0.48046722400187514</v>
      </c>
      <c r="J2249" s="45">
        <v>1399900</v>
      </c>
      <c r="K2249" s="44">
        <f t="shared" si="107"/>
        <v>0.45312133760450035</v>
      </c>
    </row>
    <row r="2250" spans="1:11">
      <c r="A2250" t="s">
        <v>6504</v>
      </c>
      <c r="B2250" t="s">
        <v>6503</v>
      </c>
      <c r="C2250" s="43">
        <v>30000</v>
      </c>
      <c r="D2250">
        <v>2</v>
      </c>
      <c r="E2250" s="43">
        <v>2559800</v>
      </c>
      <c r="F2250" s="43">
        <v>1279900</v>
      </c>
      <c r="G2250" s="44">
        <f t="shared" si="105"/>
        <v>0.5</v>
      </c>
      <c r="H2250" s="45">
        <v>1329900</v>
      </c>
      <c r="I2250" s="44">
        <f t="shared" si="106"/>
        <v>0.48046722400187514</v>
      </c>
      <c r="J2250" s="45">
        <v>1399900</v>
      </c>
      <c r="K2250" s="44">
        <f t="shared" si="107"/>
        <v>0.45312133760450035</v>
      </c>
    </row>
    <row r="2251" spans="1:11">
      <c r="A2251" t="s">
        <v>6500</v>
      </c>
      <c r="B2251" t="s">
        <v>6499</v>
      </c>
      <c r="C2251" s="43">
        <v>30000</v>
      </c>
      <c r="D2251">
        <v>2</v>
      </c>
      <c r="E2251" s="43">
        <v>2559800</v>
      </c>
      <c r="F2251" s="43">
        <v>1279900</v>
      </c>
      <c r="G2251" s="44">
        <f t="shared" si="105"/>
        <v>0.5</v>
      </c>
      <c r="H2251" s="45">
        <v>1329900</v>
      </c>
      <c r="I2251" s="44">
        <f t="shared" si="106"/>
        <v>0.48046722400187514</v>
      </c>
      <c r="J2251" s="45">
        <v>1399900</v>
      </c>
      <c r="K2251" s="44">
        <f t="shared" si="107"/>
        <v>0.45312133760450035</v>
      </c>
    </row>
    <row r="2252" spans="1:11">
      <c r="A2252" t="s">
        <v>2224</v>
      </c>
      <c r="B2252" t="s">
        <v>7561</v>
      </c>
      <c r="C2252" s="43">
        <v>30000</v>
      </c>
      <c r="D2252">
        <v>126</v>
      </c>
      <c r="E2252" s="43">
        <v>2815780</v>
      </c>
      <c r="F2252" s="43">
        <v>1279900</v>
      </c>
      <c r="G2252" s="44">
        <f t="shared" si="105"/>
        <v>0.54545454545454541</v>
      </c>
      <c r="H2252" s="45">
        <v>1329900</v>
      </c>
      <c r="I2252" s="44">
        <f t="shared" si="106"/>
        <v>0.52769747636534103</v>
      </c>
      <c r="J2252" s="45">
        <v>1399900</v>
      </c>
      <c r="K2252" s="44">
        <f t="shared" si="107"/>
        <v>0.50283757964045495</v>
      </c>
    </row>
    <row r="2253" spans="1:11">
      <c r="A2253" t="s">
        <v>10979</v>
      </c>
      <c r="B2253" t="s">
        <v>10980</v>
      </c>
      <c r="C2253" s="43">
        <v>140000</v>
      </c>
      <c r="D2253">
        <v>100</v>
      </c>
      <c r="E2253" s="43">
        <v>2579800</v>
      </c>
      <c r="F2253" s="43">
        <v>1289900</v>
      </c>
      <c r="G2253" s="44">
        <f t="shared" si="105"/>
        <v>0.5</v>
      </c>
      <c r="H2253" s="45">
        <v>1339900</v>
      </c>
      <c r="I2253" s="44">
        <f t="shared" si="106"/>
        <v>0.48061865260872938</v>
      </c>
      <c r="J2253" s="45">
        <v>1409900</v>
      </c>
      <c r="K2253" s="44">
        <f t="shared" si="107"/>
        <v>0.45348476626095047</v>
      </c>
    </row>
    <row r="2254" spans="1:11">
      <c r="A2254" t="s">
        <v>10981</v>
      </c>
      <c r="B2254" t="s">
        <v>10982</v>
      </c>
      <c r="C2254" s="43">
        <v>20000</v>
      </c>
      <c r="D2254">
        <v>100</v>
      </c>
      <c r="E2254" s="43">
        <v>2579800</v>
      </c>
      <c r="F2254" s="43">
        <v>1289900</v>
      </c>
      <c r="G2254" s="44">
        <f t="shared" si="105"/>
        <v>0.5</v>
      </c>
      <c r="H2254" s="45">
        <v>1339900</v>
      </c>
      <c r="I2254" s="44">
        <f t="shared" si="106"/>
        <v>0.48061865260872938</v>
      </c>
      <c r="J2254" s="45">
        <v>1409900</v>
      </c>
      <c r="K2254" s="44">
        <f t="shared" si="107"/>
        <v>0.45348476626095047</v>
      </c>
    </row>
    <row r="2255" spans="1:11">
      <c r="A2255" s="49" t="s">
        <v>10983</v>
      </c>
      <c r="B2255" s="49" t="s">
        <v>10984</v>
      </c>
      <c r="C2255" s="43">
        <v>140000</v>
      </c>
      <c r="D2255">
        <v>100</v>
      </c>
      <c r="E2255" s="43">
        <v>7999800</v>
      </c>
      <c r="F2255" s="43">
        <v>3999900</v>
      </c>
      <c r="G2255" s="44">
        <f t="shared" si="105"/>
        <v>0.5</v>
      </c>
      <c r="H2255" s="45">
        <v>4159900</v>
      </c>
      <c r="I2255" s="44">
        <f t="shared" si="106"/>
        <v>0.47999949998749969</v>
      </c>
      <c r="J2255" s="45">
        <v>4389900</v>
      </c>
      <c r="K2255" s="44">
        <f t="shared" si="107"/>
        <v>0.45124878121953049</v>
      </c>
    </row>
    <row r="2256" spans="1:11">
      <c r="A2256" t="s">
        <v>2349</v>
      </c>
      <c r="B2256" t="s">
        <v>6267</v>
      </c>
      <c r="C2256" s="43">
        <v>40000</v>
      </c>
      <c r="D2256">
        <v>100</v>
      </c>
      <c r="E2256" s="43">
        <v>2837780</v>
      </c>
      <c r="F2256" s="43">
        <v>1289900</v>
      </c>
      <c r="G2256" s="44">
        <f t="shared" si="105"/>
        <v>0.54545454545454541</v>
      </c>
      <c r="H2256" s="45">
        <v>1339900</v>
      </c>
      <c r="I2256" s="44">
        <f t="shared" si="106"/>
        <v>0.52783513873520849</v>
      </c>
      <c r="J2256" s="45">
        <v>1409900</v>
      </c>
      <c r="K2256" s="44">
        <f t="shared" si="107"/>
        <v>0.50316796932813679</v>
      </c>
    </row>
    <row r="2257" spans="1:11">
      <c r="A2257" t="s">
        <v>8052</v>
      </c>
      <c r="B2257" t="s">
        <v>8051</v>
      </c>
      <c r="C2257" s="43">
        <v>30000</v>
      </c>
      <c r="D2257">
        <v>1</v>
      </c>
      <c r="E2257" s="43">
        <v>2837780</v>
      </c>
      <c r="F2257" s="43">
        <v>1289900</v>
      </c>
      <c r="G2257" s="44">
        <f t="shared" si="105"/>
        <v>0.54545454545454541</v>
      </c>
      <c r="H2257" s="45">
        <v>1339900</v>
      </c>
      <c r="I2257" s="44">
        <f t="shared" si="106"/>
        <v>0.52783513873520849</v>
      </c>
      <c r="J2257" s="45">
        <v>1409900</v>
      </c>
      <c r="K2257" s="44">
        <f t="shared" si="107"/>
        <v>0.50316796932813679</v>
      </c>
    </row>
    <row r="2258" spans="1:11">
      <c r="A2258" t="s">
        <v>8056</v>
      </c>
      <c r="B2258" t="s">
        <v>8055</v>
      </c>
      <c r="C2258" s="43">
        <v>30000</v>
      </c>
      <c r="D2258">
        <v>0</v>
      </c>
      <c r="E2258" s="43">
        <v>2837780</v>
      </c>
      <c r="F2258" s="43">
        <v>1289900</v>
      </c>
      <c r="G2258" s="44">
        <f t="shared" si="105"/>
        <v>0.54545454545454541</v>
      </c>
      <c r="H2258" s="45">
        <v>1339900</v>
      </c>
      <c r="I2258" s="44">
        <f t="shared" si="106"/>
        <v>0.52783513873520849</v>
      </c>
      <c r="J2258" s="45">
        <v>1409900</v>
      </c>
      <c r="K2258" s="44">
        <f t="shared" si="107"/>
        <v>0.50316796932813679</v>
      </c>
    </row>
    <row r="2259" spans="1:11">
      <c r="A2259" t="s">
        <v>10985</v>
      </c>
      <c r="B2259" t="s">
        <v>10986</v>
      </c>
      <c r="C2259" s="43">
        <v>140000</v>
      </c>
      <c r="D2259">
        <v>100</v>
      </c>
      <c r="E2259" s="43">
        <v>3249750</v>
      </c>
      <c r="F2259" s="43">
        <v>1299900</v>
      </c>
      <c r="G2259" s="44">
        <f t="shared" si="105"/>
        <v>0.6</v>
      </c>
      <c r="H2259" s="45">
        <v>1349900</v>
      </c>
      <c r="I2259" s="44">
        <f t="shared" si="106"/>
        <v>0.58461420109239171</v>
      </c>
      <c r="J2259" s="45">
        <v>1419900</v>
      </c>
      <c r="K2259" s="44">
        <f t="shared" si="107"/>
        <v>0.56307408262174019</v>
      </c>
    </row>
    <row r="2260" spans="1:11">
      <c r="A2260" t="s">
        <v>10987</v>
      </c>
      <c r="B2260" t="s">
        <v>10988</v>
      </c>
      <c r="C2260" s="43">
        <v>140000</v>
      </c>
      <c r="D2260">
        <v>100</v>
      </c>
      <c r="E2260" s="43">
        <v>3249750</v>
      </c>
      <c r="F2260" s="43">
        <v>1299900</v>
      </c>
      <c r="G2260" s="44">
        <f t="shared" si="105"/>
        <v>0.6</v>
      </c>
      <c r="H2260" s="45">
        <v>1349900</v>
      </c>
      <c r="I2260" s="44">
        <f t="shared" si="106"/>
        <v>0.58461420109239171</v>
      </c>
      <c r="J2260" s="45">
        <v>1419900</v>
      </c>
      <c r="K2260" s="44">
        <f t="shared" si="107"/>
        <v>0.56307408262174019</v>
      </c>
    </row>
    <row r="2261" spans="1:11">
      <c r="A2261" t="s">
        <v>10989</v>
      </c>
      <c r="B2261" t="s">
        <v>10990</v>
      </c>
      <c r="C2261" s="43">
        <v>140000</v>
      </c>
      <c r="D2261">
        <v>100</v>
      </c>
      <c r="E2261" s="43">
        <v>3249750</v>
      </c>
      <c r="F2261" s="43">
        <v>1299900</v>
      </c>
      <c r="G2261" s="44">
        <f t="shared" si="105"/>
        <v>0.6</v>
      </c>
      <c r="H2261" s="45">
        <v>1349900</v>
      </c>
      <c r="I2261" s="44">
        <f t="shared" si="106"/>
        <v>0.58461420109239171</v>
      </c>
      <c r="J2261" s="45">
        <v>1419900</v>
      </c>
      <c r="K2261" s="44">
        <f t="shared" si="107"/>
        <v>0.56307408262174019</v>
      </c>
    </row>
    <row r="2262" spans="1:11">
      <c r="A2262" t="s">
        <v>10991</v>
      </c>
      <c r="B2262" t="s">
        <v>10992</v>
      </c>
      <c r="C2262" s="43">
        <v>50000</v>
      </c>
      <c r="D2262">
        <v>100</v>
      </c>
      <c r="E2262" s="43">
        <v>3249750</v>
      </c>
      <c r="F2262" s="43">
        <v>1299900</v>
      </c>
      <c r="G2262" s="44">
        <f t="shared" si="105"/>
        <v>0.6</v>
      </c>
      <c r="H2262" s="45">
        <v>1349900</v>
      </c>
      <c r="I2262" s="44">
        <f t="shared" si="106"/>
        <v>0.58461420109239171</v>
      </c>
      <c r="J2262" s="45">
        <v>1419900</v>
      </c>
      <c r="K2262" s="44">
        <f t="shared" si="107"/>
        <v>0.56307408262174019</v>
      </c>
    </row>
    <row r="2263" spans="1:11">
      <c r="A2263" t="s">
        <v>10993</v>
      </c>
      <c r="B2263" t="s">
        <v>10994</v>
      </c>
      <c r="C2263" s="43">
        <v>140000</v>
      </c>
      <c r="D2263">
        <v>100</v>
      </c>
      <c r="E2263" s="43">
        <v>3249750</v>
      </c>
      <c r="F2263" s="43">
        <v>1299900</v>
      </c>
      <c r="G2263" s="44">
        <f t="shared" si="105"/>
        <v>0.6</v>
      </c>
      <c r="H2263" s="45">
        <v>1349900</v>
      </c>
      <c r="I2263" s="44">
        <f t="shared" si="106"/>
        <v>0.58461420109239171</v>
      </c>
      <c r="J2263" s="45">
        <v>1419900</v>
      </c>
      <c r="K2263" s="44">
        <f t="shared" si="107"/>
        <v>0.56307408262174019</v>
      </c>
    </row>
    <row r="2264" spans="1:11">
      <c r="A2264" t="s">
        <v>10995</v>
      </c>
      <c r="B2264" t="s">
        <v>10996</v>
      </c>
      <c r="C2264" s="43">
        <v>140000</v>
      </c>
      <c r="D2264">
        <v>100</v>
      </c>
      <c r="E2264" s="43">
        <v>3249750</v>
      </c>
      <c r="F2264" s="43">
        <v>1299900</v>
      </c>
      <c r="G2264" s="44">
        <f t="shared" si="105"/>
        <v>0.6</v>
      </c>
      <c r="H2264" s="45">
        <v>1349900</v>
      </c>
      <c r="I2264" s="44">
        <f t="shared" si="106"/>
        <v>0.58461420109239171</v>
      </c>
      <c r="J2264" s="45">
        <v>1419900</v>
      </c>
      <c r="K2264" s="44">
        <f t="shared" si="107"/>
        <v>0.56307408262174019</v>
      </c>
    </row>
    <row r="2265" spans="1:11">
      <c r="A2265" t="s">
        <v>10997</v>
      </c>
      <c r="B2265" t="s">
        <v>10998</v>
      </c>
      <c r="C2265" s="43">
        <v>140000</v>
      </c>
      <c r="D2265">
        <v>100</v>
      </c>
      <c r="E2265" s="43">
        <v>3249750</v>
      </c>
      <c r="F2265" s="43">
        <v>1299900</v>
      </c>
      <c r="G2265" s="44">
        <f t="shared" si="105"/>
        <v>0.6</v>
      </c>
      <c r="H2265" s="45">
        <v>1349900</v>
      </c>
      <c r="I2265" s="44">
        <f t="shared" si="106"/>
        <v>0.58461420109239171</v>
      </c>
      <c r="J2265" s="45">
        <v>1419900</v>
      </c>
      <c r="K2265" s="44">
        <f t="shared" si="107"/>
        <v>0.56307408262174019</v>
      </c>
    </row>
    <row r="2266" spans="1:11">
      <c r="A2266" t="s">
        <v>5231</v>
      </c>
      <c r="B2266" t="s">
        <v>10999</v>
      </c>
      <c r="C2266" s="43">
        <v>140000</v>
      </c>
      <c r="D2266">
        <v>100</v>
      </c>
      <c r="E2266" s="43">
        <v>6959800</v>
      </c>
      <c r="F2266" s="43">
        <v>3479900</v>
      </c>
      <c r="G2266" s="44">
        <f t="shared" si="105"/>
        <v>0.5</v>
      </c>
      <c r="H2266" s="45">
        <v>3619900</v>
      </c>
      <c r="I2266" s="44">
        <f t="shared" si="106"/>
        <v>0.47988447943906432</v>
      </c>
      <c r="J2266" s="45">
        <v>3819900</v>
      </c>
      <c r="K2266" s="44">
        <f t="shared" si="107"/>
        <v>0.45114802149487054</v>
      </c>
    </row>
    <row r="2267" spans="1:11">
      <c r="A2267" t="s">
        <v>5217</v>
      </c>
      <c r="B2267" t="s">
        <v>11000</v>
      </c>
      <c r="C2267" s="43">
        <v>140000</v>
      </c>
      <c r="D2267">
        <v>100</v>
      </c>
      <c r="E2267" s="43">
        <v>6959800</v>
      </c>
      <c r="F2267" s="43">
        <v>3479900</v>
      </c>
      <c r="G2267" s="44">
        <f t="shared" si="105"/>
        <v>0.5</v>
      </c>
      <c r="H2267" s="45">
        <v>3619900</v>
      </c>
      <c r="I2267" s="44">
        <f t="shared" si="106"/>
        <v>0.47988447943906432</v>
      </c>
      <c r="J2267" s="45">
        <v>3819900</v>
      </c>
      <c r="K2267" s="44">
        <f t="shared" si="107"/>
        <v>0.45114802149487054</v>
      </c>
    </row>
    <row r="2268" spans="1:11">
      <c r="A2268" t="s">
        <v>5219</v>
      </c>
      <c r="B2268" t="s">
        <v>11001</v>
      </c>
      <c r="C2268" s="43">
        <v>140000</v>
      </c>
      <c r="D2268">
        <v>100</v>
      </c>
      <c r="E2268" s="43">
        <v>6959800</v>
      </c>
      <c r="F2268" s="43">
        <v>3479900</v>
      </c>
      <c r="G2268" s="44">
        <f t="shared" si="105"/>
        <v>0.5</v>
      </c>
      <c r="H2268" s="45">
        <v>3619900</v>
      </c>
      <c r="I2268" s="44">
        <f t="shared" si="106"/>
        <v>0.47988447943906432</v>
      </c>
      <c r="J2268" s="45">
        <v>3819900</v>
      </c>
      <c r="K2268" s="44">
        <f t="shared" si="107"/>
        <v>0.45114802149487054</v>
      </c>
    </row>
    <row r="2269" spans="1:11">
      <c r="A2269" t="s">
        <v>5225</v>
      </c>
      <c r="B2269" t="s">
        <v>11002</v>
      </c>
      <c r="C2269" s="43">
        <v>140000</v>
      </c>
      <c r="D2269">
        <v>100</v>
      </c>
      <c r="E2269" s="43">
        <v>6959800</v>
      </c>
      <c r="F2269" s="43">
        <v>3479900</v>
      </c>
      <c r="G2269" s="44">
        <f t="shared" si="105"/>
        <v>0.5</v>
      </c>
      <c r="H2269" s="45">
        <v>3619900</v>
      </c>
      <c r="I2269" s="44">
        <f t="shared" si="106"/>
        <v>0.47988447943906432</v>
      </c>
      <c r="J2269" s="45">
        <v>3819900</v>
      </c>
      <c r="K2269" s="44">
        <f t="shared" si="107"/>
        <v>0.45114802149487054</v>
      </c>
    </row>
    <row r="2270" spans="1:11">
      <c r="A2270" t="s">
        <v>5223</v>
      </c>
      <c r="B2270" t="s">
        <v>11003</v>
      </c>
      <c r="C2270" s="43">
        <v>140000</v>
      </c>
      <c r="D2270">
        <v>100</v>
      </c>
      <c r="E2270" s="43">
        <v>6959800</v>
      </c>
      <c r="F2270" s="43">
        <v>3479900</v>
      </c>
      <c r="G2270" s="44">
        <f t="shared" si="105"/>
        <v>0.5</v>
      </c>
      <c r="H2270" s="45">
        <v>3619900</v>
      </c>
      <c r="I2270" s="44">
        <f t="shared" si="106"/>
        <v>0.47988447943906432</v>
      </c>
      <c r="J2270" s="45">
        <v>3819900</v>
      </c>
      <c r="K2270" s="44">
        <f t="shared" si="107"/>
        <v>0.45114802149487054</v>
      </c>
    </row>
    <row r="2271" spans="1:11">
      <c r="A2271" t="s">
        <v>11004</v>
      </c>
      <c r="B2271" t="s">
        <v>11005</v>
      </c>
      <c r="C2271" s="43">
        <v>140000</v>
      </c>
      <c r="D2271">
        <v>100</v>
      </c>
      <c r="E2271" s="43">
        <v>6599800</v>
      </c>
      <c r="F2271" s="43">
        <v>3299900</v>
      </c>
      <c r="G2271" s="44">
        <f t="shared" si="105"/>
        <v>0.5</v>
      </c>
      <c r="H2271" s="45">
        <v>3429900</v>
      </c>
      <c r="I2271" s="44">
        <f t="shared" si="106"/>
        <v>0.4803024334070729</v>
      </c>
      <c r="J2271" s="45">
        <v>3619900</v>
      </c>
      <c r="K2271" s="44">
        <f t="shared" si="107"/>
        <v>0.45151368223279498</v>
      </c>
    </row>
    <row r="2272" spans="1:11">
      <c r="A2272" t="s">
        <v>11006</v>
      </c>
      <c r="B2272" t="s">
        <v>11007</v>
      </c>
      <c r="C2272" s="43">
        <v>140000</v>
      </c>
      <c r="D2272">
        <v>100</v>
      </c>
      <c r="E2272" s="43">
        <v>6599800</v>
      </c>
      <c r="F2272" s="43">
        <v>3299900</v>
      </c>
      <c r="G2272" s="44">
        <f t="shared" si="105"/>
        <v>0.5</v>
      </c>
      <c r="H2272" s="45">
        <v>3429900</v>
      </c>
      <c r="I2272" s="44">
        <f t="shared" si="106"/>
        <v>0.4803024334070729</v>
      </c>
      <c r="J2272" s="45">
        <v>3619900</v>
      </c>
      <c r="K2272" s="44">
        <f t="shared" si="107"/>
        <v>0.45151368223279498</v>
      </c>
    </row>
    <row r="2273" spans="1:11">
      <c r="A2273" t="s">
        <v>11008</v>
      </c>
      <c r="B2273" t="s">
        <v>11009</v>
      </c>
      <c r="C2273" s="43">
        <v>140000</v>
      </c>
      <c r="D2273">
        <v>0</v>
      </c>
      <c r="E2273" s="43">
        <v>6599800</v>
      </c>
      <c r="F2273" s="43">
        <v>3299900</v>
      </c>
      <c r="G2273" s="44">
        <f t="shared" si="105"/>
        <v>0.5</v>
      </c>
      <c r="H2273" s="45">
        <v>3429900</v>
      </c>
      <c r="I2273" s="44">
        <f t="shared" si="106"/>
        <v>0.4803024334070729</v>
      </c>
      <c r="J2273" s="45">
        <v>3619900</v>
      </c>
      <c r="K2273" s="44">
        <f t="shared" si="107"/>
        <v>0.45151368223279498</v>
      </c>
    </row>
    <row r="2274" spans="1:11">
      <c r="A2274" t="s">
        <v>5549</v>
      </c>
      <c r="B2274" t="s">
        <v>11010</v>
      </c>
      <c r="C2274" s="43">
        <v>60000</v>
      </c>
      <c r="D2274">
        <v>100</v>
      </c>
      <c r="E2274" s="43">
        <v>2599800</v>
      </c>
      <c r="F2274" s="43">
        <v>1299900</v>
      </c>
      <c r="G2274" s="44">
        <f t="shared" si="105"/>
        <v>0.5</v>
      </c>
      <c r="H2274" s="45">
        <v>1349900</v>
      </c>
      <c r="I2274" s="44">
        <f t="shared" si="106"/>
        <v>0.48076775136548966</v>
      </c>
      <c r="J2274" s="45">
        <v>1419900</v>
      </c>
      <c r="K2274" s="44">
        <f t="shared" si="107"/>
        <v>0.45384260327717518</v>
      </c>
    </row>
    <row r="2275" spans="1:11">
      <c r="A2275" t="s">
        <v>5551</v>
      </c>
      <c r="B2275" t="s">
        <v>11011</v>
      </c>
      <c r="C2275" s="43">
        <v>60000</v>
      </c>
      <c r="D2275">
        <v>100</v>
      </c>
      <c r="E2275" s="43">
        <v>2599800</v>
      </c>
      <c r="F2275" s="43">
        <v>1299900</v>
      </c>
      <c r="G2275" s="44">
        <f t="shared" si="105"/>
        <v>0.5</v>
      </c>
      <c r="H2275" s="45">
        <v>1349900</v>
      </c>
      <c r="I2275" s="44">
        <f t="shared" si="106"/>
        <v>0.48076775136548966</v>
      </c>
      <c r="J2275" s="45">
        <v>1419900</v>
      </c>
      <c r="K2275" s="44">
        <f t="shared" si="107"/>
        <v>0.45384260327717518</v>
      </c>
    </row>
    <row r="2276" spans="1:11">
      <c r="A2276" t="s">
        <v>5555</v>
      </c>
      <c r="B2276" t="s">
        <v>11012</v>
      </c>
      <c r="C2276" s="43">
        <v>60000</v>
      </c>
      <c r="D2276">
        <v>100</v>
      </c>
      <c r="E2276" s="43">
        <v>2599800</v>
      </c>
      <c r="F2276" s="43">
        <v>1299900</v>
      </c>
      <c r="G2276" s="44">
        <f t="shared" si="105"/>
        <v>0.5</v>
      </c>
      <c r="H2276" s="45">
        <v>1349900</v>
      </c>
      <c r="I2276" s="44">
        <f t="shared" si="106"/>
        <v>0.48076775136548966</v>
      </c>
      <c r="J2276" s="45">
        <v>1419900</v>
      </c>
      <c r="K2276" s="44">
        <f t="shared" si="107"/>
        <v>0.45384260327717518</v>
      </c>
    </row>
    <row r="2277" spans="1:11">
      <c r="A2277" t="s">
        <v>11013</v>
      </c>
      <c r="B2277" t="s">
        <v>11014</v>
      </c>
      <c r="C2277" s="43">
        <v>50000</v>
      </c>
      <c r="D2277">
        <v>100</v>
      </c>
      <c r="E2277" s="43">
        <v>2599800</v>
      </c>
      <c r="F2277" s="43">
        <v>1299900</v>
      </c>
      <c r="G2277" s="44">
        <f t="shared" si="105"/>
        <v>0.5</v>
      </c>
      <c r="H2277" s="45">
        <v>1349900</v>
      </c>
      <c r="I2277" s="44">
        <f t="shared" si="106"/>
        <v>0.48076775136548966</v>
      </c>
      <c r="J2277" s="45">
        <v>1419900</v>
      </c>
      <c r="K2277" s="44">
        <f t="shared" si="107"/>
        <v>0.45384260327717518</v>
      </c>
    </row>
    <row r="2278" spans="1:11">
      <c r="A2278" t="s">
        <v>5557</v>
      </c>
      <c r="B2278" t="s">
        <v>11015</v>
      </c>
      <c r="C2278" s="43">
        <v>60000</v>
      </c>
      <c r="D2278">
        <v>100</v>
      </c>
      <c r="E2278" s="43">
        <v>2599800</v>
      </c>
      <c r="F2278" s="43">
        <v>1299900</v>
      </c>
      <c r="G2278" s="44">
        <f t="shared" si="105"/>
        <v>0.5</v>
      </c>
      <c r="H2278" s="45">
        <v>1349900</v>
      </c>
      <c r="I2278" s="44">
        <f t="shared" si="106"/>
        <v>0.48076775136548966</v>
      </c>
      <c r="J2278" s="45">
        <v>1419900</v>
      </c>
      <c r="K2278" s="44">
        <f t="shared" si="107"/>
        <v>0.45384260327717518</v>
      </c>
    </row>
    <row r="2279" spans="1:11">
      <c r="A2279" t="s">
        <v>5553</v>
      </c>
      <c r="B2279" t="s">
        <v>11016</v>
      </c>
      <c r="C2279" s="43">
        <v>60000</v>
      </c>
      <c r="D2279">
        <v>100</v>
      </c>
      <c r="E2279" s="43">
        <v>2599800</v>
      </c>
      <c r="F2279" s="43">
        <v>1299900</v>
      </c>
      <c r="G2279" s="44">
        <f t="shared" si="105"/>
        <v>0.5</v>
      </c>
      <c r="H2279" s="45">
        <v>1349900</v>
      </c>
      <c r="I2279" s="44">
        <f t="shared" si="106"/>
        <v>0.48076775136548966</v>
      </c>
      <c r="J2279" s="45">
        <v>1419900</v>
      </c>
      <c r="K2279" s="44">
        <f t="shared" si="107"/>
        <v>0.45384260327717518</v>
      </c>
    </row>
    <row r="2280" spans="1:11">
      <c r="A2280" t="s">
        <v>5559</v>
      </c>
      <c r="B2280" t="s">
        <v>11017</v>
      </c>
      <c r="C2280" s="43">
        <v>60000</v>
      </c>
      <c r="D2280">
        <v>100</v>
      </c>
      <c r="E2280" s="43">
        <v>2599800</v>
      </c>
      <c r="F2280" s="43">
        <v>1299900</v>
      </c>
      <c r="G2280" s="44">
        <f t="shared" si="105"/>
        <v>0.5</v>
      </c>
      <c r="H2280" s="45">
        <v>1349900</v>
      </c>
      <c r="I2280" s="44">
        <f t="shared" si="106"/>
        <v>0.48076775136548966</v>
      </c>
      <c r="J2280" s="45">
        <v>1419900</v>
      </c>
      <c r="K2280" s="44">
        <f t="shared" si="107"/>
        <v>0.45384260327717518</v>
      </c>
    </row>
    <row r="2281" spans="1:11">
      <c r="A2281" t="s">
        <v>11018</v>
      </c>
      <c r="B2281" t="s">
        <v>11019</v>
      </c>
      <c r="C2281" s="43">
        <v>140000</v>
      </c>
      <c r="D2281">
        <v>100</v>
      </c>
      <c r="E2281" s="43">
        <v>2599800</v>
      </c>
      <c r="F2281" s="43">
        <v>1299900</v>
      </c>
      <c r="G2281" s="44">
        <f t="shared" si="105"/>
        <v>0.5</v>
      </c>
      <c r="H2281" s="45">
        <v>1349900</v>
      </c>
      <c r="I2281" s="44">
        <f t="shared" si="106"/>
        <v>0.48076775136548966</v>
      </c>
      <c r="J2281" s="45">
        <v>1419900</v>
      </c>
      <c r="K2281" s="44">
        <f t="shared" si="107"/>
        <v>0.45384260327717518</v>
      </c>
    </row>
    <row r="2282" spans="1:11">
      <c r="A2282" t="s">
        <v>11020</v>
      </c>
      <c r="B2282" t="s">
        <v>11021</v>
      </c>
      <c r="C2282" s="43">
        <v>140000</v>
      </c>
      <c r="D2282">
        <v>100</v>
      </c>
      <c r="E2282" s="43">
        <v>2599800</v>
      </c>
      <c r="F2282" s="43">
        <v>1299900</v>
      </c>
      <c r="G2282" s="44">
        <f t="shared" si="105"/>
        <v>0.5</v>
      </c>
      <c r="H2282" s="45">
        <v>1349900</v>
      </c>
      <c r="I2282" s="44">
        <f t="shared" si="106"/>
        <v>0.48076775136548966</v>
      </c>
      <c r="J2282" s="45">
        <v>1419900</v>
      </c>
      <c r="K2282" s="44">
        <f t="shared" si="107"/>
        <v>0.45384260327717518</v>
      </c>
    </row>
    <row r="2283" spans="1:11">
      <c r="A2283" t="s">
        <v>11022</v>
      </c>
      <c r="B2283" t="s">
        <v>11023</v>
      </c>
      <c r="C2283" s="43">
        <v>140000</v>
      </c>
      <c r="D2283">
        <v>100</v>
      </c>
      <c r="E2283" s="43">
        <v>2599800</v>
      </c>
      <c r="F2283" s="43">
        <v>1299900</v>
      </c>
      <c r="G2283" s="44">
        <f t="shared" si="105"/>
        <v>0.5</v>
      </c>
      <c r="H2283" s="45">
        <v>1349900</v>
      </c>
      <c r="I2283" s="44">
        <f t="shared" si="106"/>
        <v>0.48076775136548966</v>
      </c>
      <c r="J2283" s="45">
        <v>1419900</v>
      </c>
      <c r="K2283" s="44">
        <f t="shared" si="107"/>
        <v>0.45384260327717518</v>
      </c>
    </row>
    <row r="2284" spans="1:11">
      <c r="A2284" t="s">
        <v>11024</v>
      </c>
      <c r="B2284" t="s">
        <v>11025</v>
      </c>
      <c r="C2284" s="43">
        <v>140000</v>
      </c>
      <c r="D2284">
        <v>100</v>
      </c>
      <c r="E2284" s="43">
        <v>2599800</v>
      </c>
      <c r="F2284" s="43">
        <v>1299900</v>
      </c>
      <c r="G2284" s="44">
        <f t="shared" si="105"/>
        <v>0.5</v>
      </c>
      <c r="H2284" s="45">
        <v>1349900</v>
      </c>
      <c r="I2284" s="44">
        <f t="shared" si="106"/>
        <v>0.48076775136548966</v>
      </c>
      <c r="J2284" s="45">
        <v>1419900</v>
      </c>
      <c r="K2284" s="44">
        <f t="shared" si="107"/>
        <v>0.45384260327717518</v>
      </c>
    </row>
    <row r="2285" spans="1:11">
      <c r="A2285" t="s">
        <v>11026</v>
      </c>
      <c r="B2285" t="s">
        <v>11027</v>
      </c>
      <c r="C2285" s="43">
        <v>140000</v>
      </c>
      <c r="D2285">
        <v>100</v>
      </c>
      <c r="E2285" s="43">
        <v>2599800</v>
      </c>
      <c r="F2285" s="43">
        <v>1299900</v>
      </c>
      <c r="G2285" s="44">
        <f t="shared" si="105"/>
        <v>0.5</v>
      </c>
      <c r="H2285" s="45">
        <v>1349900</v>
      </c>
      <c r="I2285" s="44">
        <f t="shared" si="106"/>
        <v>0.48076775136548966</v>
      </c>
      <c r="J2285" s="45">
        <v>1419900</v>
      </c>
      <c r="K2285" s="44">
        <f t="shared" si="107"/>
        <v>0.45384260327717518</v>
      </c>
    </row>
    <row r="2286" spans="1:11">
      <c r="A2286" t="s">
        <v>11028</v>
      </c>
      <c r="B2286" t="s">
        <v>11029</v>
      </c>
      <c r="C2286" s="43">
        <v>140000</v>
      </c>
      <c r="D2286">
        <v>100</v>
      </c>
      <c r="E2286" s="43">
        <v>2599800</v>
      </c>
      <c r="F2286" s="43">
        <v>1299900</v>
      </c>
      <c r="G2286" s="44">
        <f t="shared" si="105"/>
        <v>0.5</v>
      </c>
      <c r="H2286" s="45">
        <v>1349900</v>
      </c>
      <c r="I2286" s="44">
        <f t="shared" si="106"/>
        <v>0.48076775136548966</v>
      </c>
      <c r="J2286" s="45">
        <v>1419900</v>
      </c>
      <c r="K2286" s="44">
        <f t="shared" si="107"/>
        <v>0.45384260327717518</v>
      </c>
    </row>
    <row r="2287" spans="1:11">
      <c r="A2287" t="s">
        <v>11030</v>
      </c>
      <c r="B2287" t="s">
        <v>11031</v>
      </c>
      <c r="C2287" s="43">
        <v>140000</v>
      </c>
      <c r="D2287">
        <v>100</v>
      </c>
      <c r="E2287" s="43">
        <v>2599800</v>
      </c>
      <c r="F2287" s="43">
        <v>1299900</v>
      </c>
      <c r="G2287" s="44">
        <f t="shared" si="105"/>
        <v>0.5</v>
      </c>
      <c r="H2287" s="45">
        <v>1349900</v>
      </c>
      <c r="I2287" s="44">
        <f t="shared" si="106"/>
        <v>0.48076775136548966</v>
      </c>
      <c r="J2287" s="45">
        <v>1419900</v>
      </c>
      <c r="K2287" s="44">
        <f t="shared" si="107"/>
        <v>0.45384260327717518</v>
      </c>
    </row>
    <row r="2288" spans="1:11" ht="15.75" customHeight="1">
      <c r="A2288" t="s">
        <v>11032</v>
      </c>
      <c r="B2288" t="s">
        <v>11033</v>
      </c>
      <c r="C2288" s="43">
        <v>140000</v>
      </c>
      <c r="D2288">
        <v>100</v>
      </c>
      <c r="E2288" s="43">
        <v>7999800</v>
      </c>
      <c r="F2288" s="43">
        <v>3999900</v>
      </c>
      <c r="G2288" s="44">
        <f t="shared" si="105"/>
        <v>0.5</v>
      </c>
      <c r="H2288" s="45">
        <v>4159900</v>
      </c>
      <c r="I2288" s="44">
        <f t="shared" si="106"/>
        <v>0.47999949998749969</v>
      </c>
      <c r="J2288" s="45">
        <v>4389900</v>
      </c>
      <c r="K2288" s="44">
        <f t="shared" si="107"/>
        <v>0.45124878121953049</v>
      </c>
    </row>
    <row r="2289" spans="1:12">
      <c r="A2289" t="s">
        <v>11034</v>
      </c>
      <c r="B2289" t="s">
        <v>11035</v>
      </c>
      <c r="C2289" s="43">
        <v>140000</v>
      </c>
      <c r="D2289">
        <v>100</v>
      </c>
      <c r="E2289" s="43">
        <v>2599800</v>
      </c>
      <c r="F2289" s="43">
        <v>1299900</v>
      </c>
      <c r="G2289" s="44">
        <f t="shared" si="105"/>
        <v>0.5</v>
      </c>
      <c r="H2289" s="45">
        <v>1349900</v>
      </c>
      <c r="I2289" s="44">
        <f t="shared" si="106"/>
        <v>0.48076775136548966</v>
      </c>
      <c r="J2289" s="45">
        <v>1419900</v>
      </c>
      <c r="K2289" s="44">
        <f t="shared" si="107"/>
        <v>0.45384260327717518</v>
      </c>
    </row>
    <row r="2290" spans="1:12">
      <c r="A2290" t="s">
        <v>11036</v>
      </c>
      <c r="B2290" t="s">
        <v>11037</v>
      </c>
      <c r="C2290" s="43">
        <v>140000</v>
      </c>
      <c r="D2290">
        <v>100</v>
      </c>
      <c r="E2290" s="43">
        <v>2599800</v>
      </c>
      <c r="F2290" s="43">
        <v>1299900</v>
      </c>
      <c r="G2290" s="44">
        <f t="shared" si="105"/>
        <v>0.5</v>
      </c>
      <c r="H2290" s="45">
        <v>1349900</v>
      </c>
      <c r="I2290" s="44">
        <f t="shared" si="106"/>
        <v>0.48076775136548966</v>
      </c>
      <c r="J2290" s="45">
        <v>1419900</v>
      </c>
      <c r="K2290" s="44">
        <f t="shared" si="107"/>
        <v>0.45384260327717518</v>
      </c>
    </row>
    <row r="2291" spans="1:12" ht="15.75" customHeight="1">
      <c r="A2291" t="s">
        <v>11038</v>
      </c>
      <c r="B2291" t="s">
        <v>11039</v>
      </c>
      <c r="C2291" s="43">
        <v>140000</v>
      </c>
      <c r="D2291">
        <v>100</v>
      </c>
      <c r="E2291" s="43">
        <v>2599800</v>
      </c>
      <c r="F2291" s="43">
        <v>1299900</v>
      </c>
      <c r="G2291" s="44">
        <f t="shared" si="105"/>
        <v>0.5</v>
      </c>
      <c r="H2291" s="45">
        <v>1349900</v>
      </c>
      <c r="I2291" s="44">
        <f t="shared" si="106"/>
        <v>0.48076775136548966</v>
      </c>
      <c r="J2291" s="45">
        <v>1419900</v>
      </c>
      <c r="K2291" s="44">
        <f t="shared" si="107"/>
        <v>0.45384260327717518</v>
      </c>
    </row>
    <row r="2292" spans="1:12" ht="15.75" customHeight="1">
      <c r="A2292" t="s">
        <v>11040</v>
      </c>
      <c r="B2292" t="s">
        <v>11041</v>
      </c>
      <c r="C2292" s="43">
        <v>140000</v>
      </c>
      <c r="D2292">
        <v>0</v>
      </c>
      <c r="E2292" s="43">
        <v>2599800</v>
      </c>
      <c r="F2292" s="43">
        <v>1299900</v>
      </c>
      <c r="G2292" s="44">
        <f t="shared" si="105"/>
        <v>0.5</v>
      </c>
      <c r="H2292" s="45">
        <v>1349900</v>
      </c>
      <c r="I2292" s="44">
        <f t="shared" si="106"/>
        <v>0.48076775136548966</v>
      </c>
      <c r="J2292" s="45">
        <v>1419900</v>
      </c>
      <c r="K2292" s="44">
        <f t="shared" si="107"/>
        <v>0.45384260327717518</v>
      </c>
    </row>
    <row r="2293" spans="1:12" s="52" customFormat="1" ht="15.75" customHeight="1">
      <c r="A2293" t="s">
        <v>11042</v>
      </c>
      <c r="B2293" t="s">
        <v>11043</v>
      </c>
      <c r="C2293" s="43">
        <v>140000</v>
      </c>
      <c r="D2293">
        <v>100</v>
      </c>
      <c r="E2293" s="43">
        <v>2599800</v>
      </c>
      <c r="F2293" s="43">
        <v>1299900</v>
      </c>
      <c r="G2293" s="44">
        <f t="shared" si="105"/>
        <v>0.5</v>
      </c>
      <c r="H2293" s="45">
        <v>1349900</v>
      </c>
      <c r="I2293" s="44">
        <f t="shared" si="106"/>
        <v>0.48076775136548966</v>
      </c>
      <c r="J2293" s="45">
        <v>1419900</v>
      </c>
      <c r="K2293" s="44">
        <f t="shared" si="107"/>
        <v>0.45384260327717518</v>
      </c>
      <c r="L2293"/>
    </row>
    <row r="2294" spans="1:12" ht="15.75" customHeight="1">
      <c r="A2294" t="s">
        <v>11044</v>
      </c>
      <c r="B2294" t="s">
        <v>11045</v>
      </c>
      <c r="C2294" s="43">
        <v>140000</v>
      </c>
      <c r="D2294">
        <v>100</v>
      </c>
      <c r="E2294" s="43">
        <v>2599800</v>
      </c>
      <c r="F2294" s="43">
        <v>1299900</v>
      </c>
      <c r="G2294" s="44">
        <f t="shared" si="105"/>
        <v>0.5</v>
      </c>
      <c r="H2294" s="45">
        <v>1349900</v>
      </c>
      <c r="I2294" s="44">
        <f t="shared" si="106"/>
        <v>0.48076775136548966</v>
      </c>
      <c r="J2294" s="45">
        <v>1419900</v>
      </c>
      <c r="K2294" s="44">
        <f t="shared" si="107"/>
        <v>0.45384260327717518</v>
      </c>
    </row>
    <row r="2295" spans="1:12">
      <c r="A2295" t="s">
        <v>11046</v>
      </c>
      <c r="B2295" t="s">
        <v>11047</v>
      </c>
      <c r="C2295" s="43">
        <v>140000</v>
      </c>
      <c r="D2295">
        <v>100</v>
      </c>
      <c r="E2295" s="43">
        <v>2599800</v>
      </c>
      <c r="F2295" s="43">
        <v>1299900</v>
      </c>
      <c r="G2295" s="44">
        <f t="shared" si="105"/>
        <v>0.5</v>
      </c>
      <c r="H2295" s="45">
        <v>1349900</v>
      </c>
      <c r="I2295" s="44">
        <f t="shared" si="106"/>
        <v>0.48076775136548966</v>
      </c>
      <c r="J2295" s="45">
        <v>1419900</v>
      </c>
      <c r="K2295" s="44">
        <f t="shared" si="107"/>
        <v>0.45384260327717518</v>
      </c>
    </row>
    <row r="2296" spans="1:12">
      <c r="A2296" t="s">
        <v>11048</v>
      </c>
      <c r="B2296" t="s">
        <v>11049</v>
      </c>
      <c r="C2296" s="43">
        <v>140000</v>
      </c>
      <c r="D2296">
        <v>100</v>
      </c>
      <c r="E2296" s="43">
        <v>2599800</v>
      </c>
      <c r="F2296" s="43">
        <v>1299900</v>
      </c>
      <c r="G2296" s="44">
        <f t="shared" si="105"/>
        <v>0.5</v>
      </c>
      <c r="H2296" s="45">
        <v>1349900</v>
      </c>
      <c r="I2296" s="44">
        <f t="shared" si="106"/>
        <v>0.48076775136548966</v>
      </c>
      <c r="J2296" s="45">
        <v>1419900</v>
      </c>
      <c r="K2296" s="44">
        <f t="shared" si="107"/>
        <v>0.45384260327717518</v>
      </c>
    </row>
    <row r="2297" spans="1:12">
      <c r="A2297" t="s">
        <v>11050</v>
      </c>
      <c r="B2297" t="s">
        <v>11051</v>
      </c>
      <c r="C2297" s="43">
        <v>140000</v>
      </c>
      <c r="D2297">
        <v>100</v>
      </c>
      <c r="E2297" s="43">
        <v>2599800</v>
      </c>
      <c r="F2297" s="43">
        <v>1299900</v>
      </c>
      <c r="G2297" s="44">
        <f t="shared" si="105"/>
        <v>0.5</v>
      </c>
      <c r="H2297" s="45">
        <v>1349900</v>
      </c>
      <c r="I2297" s="44">
        <f t="shared" si="106"/>
        <v>0.48076775136548966</v>
      </c>
      <c r="J2297" s="45">
        <v>1419900</v>
      </c>
      <c r="K2297" s="44">
        <f t="shared" si="107"/>
        <v>0.45384260327717518</v>
      </c>
    </row>
    <row r="2298" spans="1:12" ht="15.75" customHeight="1">
      <c r="A2298" t="s">
        <v>11052</v>
      </c>
      <c r="B2298" t="s">
        <v>11053</v>
      </c>
      <c r="C2298" s="43">
        <v>140000</v>
      </c>
      <c r="D2298">
        <v>100</v>
      </c>
      <c r="E2298" s="43">
        <v>2599800</v>
      </c>
      <c r="F2298" s="43">
        <v>1299900</v>
      </c>
      <c r="G2298" s="44">
        <f t="shared" si="105"/>
        <v>0.5</v>
      </c>
      <c r="H2298" s="45">
        <v>1349900</v>
      </c>
      <c r="I2298" s="44">
        <f t="shared" si="106"/>
        <v>0.48076775136548966</v>
      </c>
      <c r="J2298" s="45">
        <v>1419900</v>
      </c>
      <c r="K2298" s="44">
        <f t="shared" si="107"/>
        <v>0.45384260327717518</v>
      </c>
    </row>
    <row r="2299" spans="1:12" ht="15.75" customHeight="1">
      <c r="A2299" t="s">
        <v>6796</v>
      </c>
      <c r="B2299" t="s">
        <v>11054</v>
      </c>
      <c r="C2299" s="43">
        <v>140000</v>
      </c>
      <c r="D2299">
        <v>100</v>
      </c>
      <c r="E2299" s="43">
        <v>2599800</v>
      </c>
      <c r="F2299" s="43">
        <v>1299900</v>
      </c>
      <c r="G2299" s="44">
        <f t="shared" si="105"/>
        <v>0.5</v>
      </c>
      <c r="H2299" s="45">
        <v>1349900</v>
      </c>
      <c r="I2299" s="44">
        <f t="shared" si="106"/>
        <v>0.48076775136548966</v>
      </c>
      <c r="J2299" s="45">
        <v>1419900</v>
      </c>
      <c r="K2299" s="44">
        <f t="shared" si="107"/>
        <v>0.45384260327717518</v>
      </c>
    </row>
    <row r="2300" spans="1:12" ht="15.75" customHeight="1">
      <c r="A2300" t="s">
        <v>6809</v>
      </c>
      <c r="B2300" t="s">
        <v>11055</v>
      </c>
      <c r="C2300" s="43">
        <v>140000</v>
      </c>
      <c r="D2300">
        <v>100</v>
      </c>
      <c r="E2300" s="43">
        <v>2599800</v>
      </c>
      <c r="F2300" s="43">
        <v>1299900</v>
      </c>
      <c r="G2300" s="44">
        <f t="shared" si="105"/>
        <v>0.5</v>
      </c>
      <c r="H2300" s="45">
        <v>1349900</v>
      </c>
      <c r="I2300" s="44">
        <f t="shared" si="106"/>
        <v>0.48076775136548966</v>
      </c>
      <c r="J2300" s="45">
        <v>1419900</v>
      </c>
      <c r="K2300" s="44">
        <f t="shared" si="107"/>
        <v>0.45384260327717518</v>
      </c>
    </row>
    <row r="2301" spans="1:12">
      <c r="A2301" t="s">
        <v>6790</v>
      </c>
      <c r="B2301" t="s">
        <v>11056</v>
      </c>
      <c r="C2301" s="43">
        <v>140000</v>
      </c>
      <c r="D2301">
        <v>100</v>
      </c>
      <c r="E2301" s="43">
        <v>2599800</v>
      </c>
      <c r="F2301" s="43">
        <v>1299900</v>
      </c>
      <c r="G2301" s="44">
        <f t="shared" si="105"/>
        <v>0.5</v>
      </c>
      <c r="H2301" s="45">
        <v>1349900</v>
      </c>
      <c r="I2301" s="44">
        <f t="shared" si="106"/>
        <v>0.48076775136548966</v>
      </c>
      <c r="J2301" s="45">
        <v>1419900</v>
      </c>
      <c r="K2301" s="44">
        <f t="shared" si="107"/>
        <v>0.45384260327717518</v>
      </c>
    </row>
    <row r="2302" spans="1:12">
      <c r="A2302" t="s">
        <v>6807</v>
      </c>
      <c r="B2302" t="s">
        <v>11057</v>
      </c>
      <c r="C2302" s="43">
        <v>140000</v>
      </c>
      <c r="D2302">
        <v>100</v>
      </c>
      <c r="E2302" s="43">
        <v>2599800</v>
      </c>
      <c r="F2302" s="43">
        <v>1299900</v>
      </c>
      <c r="G2302" s="44">
        <f t="shared" si="105"/>
        <v>0.5</v>
      </c>
      <c r="H2302" s="45">
        <v>1349900</v>
      </c>
      <c r="I2302" s="44">
        <f t="shared" si="106"/>
        <v>0.48076775136548966</v>
      </c>
      <c r="J2302" s="45">
        <v>1419900</v>
      </c>
      <c r="K2302" s="44">
        <f t="shared" si="107"/>
        <v>0.45384260327717518</v>
      </c>
    </row>
    <row r="2303" spans="1:12">
      <c r="A2303" t="s">
        <v>6792</v>
      </c>
      <c r="B2303" t="s">
        <v>11058</v>
      </c>
      <c r="C2303" s="43">
        <v>140000</v>
      </c>
      <c r="D2303">
        <v>100</v>
      </c>
      <c r="E2303" s="43">
        <v>2599800</v>
      </c>
      <c r="F2303" s="43">
        <v>1299900</v>
      </c>
      <c r="G2303" s="44">
        <f t="shared" si="105"/>
        <v>0.5</v>
      </c>
      <c r="H2303" s="45">
        <v>1349900</v>
      </c>
      <c r="I2303" s="44">
        <f t="shared" si="106"/>
        <v>0.48076775136548966</v>
      </c>
      <c r="J2303" s="45">
        <v>1419900</v>
      </c>
      <c r="K2303" s="44">
        <f t="shared" si="107"/>
        <v>0.45384260327717518</v>
      </c>
    </row>
    <row r="2304" spans="1:12">
      <c r="A2304" t="s">
        <v>6794</v>
      </c>
      <c r="B2304" t="s">
        <v>11059</v>
      </c>
      <c r="C2304" s="43">
        <v>140000</v>
      </c>
      <c r="D2304">
        <v>100</v>
      </c>
      <c r="E2304" s="43">
        <v>2599800</v>
      </c>
      <c r="F2304" s="43">
        <v>1299900</v>
      </c>
      <c r="G2304" s="44">
        <f t="shared" si="105"/>
        <v>0.5</v>
      </c>
      <c r="H2304" s="45">
        <v>1349900</v>
      </c>
      <c r="I2304" s="44">
        <f t="shared" si="106"/>
        <v>0.48076775136548966</v>
      </c>
      <c r="J2304" s="45">
        <v>1419900</v>
      </c>
      <c r="K2304" s="44">
        <f t="shared" si="107"/>
        <v>0.45384260327717518</v>
      </c>
    </row>
    <row r="2305" spans="1:11">
      <c r="A2305" t="s">
        <v>6805</v>
      </c>
      <c r="B2305" t="s">
        <v>11060</v>
      </c>
      <c r="C2305" s="43">
        <v>140000</v>
      </c>
      <c r="D2305">
        <v>100</v>
      </c>
      <c r="E2305" s="43">
        <v>2599800</v>
      </c>
      <c r="F2305" s="43">
        <v>1299900</v>
      </c>
      <c r="G2305" s="44">
        <f t="shared" si="105"/>
        <v>0.5</v>
      </c>
      <c r="H2305" s="45">
        <v>1349900</v>
      </c>
      <c r="I2305" s="44">
        <f t="shared" si="106"/>
        <v>0.48076775136548966</v>
      </c>
      <c r="J2305" s="45">
        <v>1419900</v>
      </c>
      <c r="K2305" s="44">
        <f t="shared" si="107"/>
        <v>0.45384260327717518</v>
      </c>
    </row>
    <row r="2306" spans="1:11">
      <c r="A2306" t="s">
        <v>11061</v>
      </c>
      <c r="B2306" t="s">
        <v>11062</v>
      </c>
      <c r="C2306" s="43">
        <v>50000</v>
      </c>
      <c r="D2306">
        <v>100</v>
      </c>
      <c r="E2306" s="43">
        <v>2599800</v>
      </c>
      <c r="F2306" s="43">
        <v>1299900</v>
      </c>
      <c r="G2306" s="44">
        <f t="shared" ref="G2306:G2369" si="108">1-(F2306/E2306)</f>
        <v>0.5</v>
      </c>
      <c r="H2306" s="45">
        <v>1349900</v>
      </c>
      <c r="I2306" s="44">
        <f t="shared" ref="I2306:I2369" si="109">1-(H2306/E2306)</f>
        <v>0.48076775136548966</v>
      </c>
      <c r="J2306" s="45">
        <v>1419900</v>
      </c>
      <c r="K2306" s="44">
        <f t="shared" ref="K2306:K2369" si="110">1-(J2306/E2306)</f>
        <v>0.45384260327717518</v>
      </c>
    </row>
    <row r="2307" spans="1:11">
      <c r="A2307" t="s">
        <v>11063</v>
      </c>
      <c r="B2307" t="s">
        <v>11064</v>
      </c>
      <c r="C2307" s="43">
        <v>50000</v>
      </c>
      <c r="D2307">
        <v>0</v>
      </c>
      <c r="E2307" s="43">
        <v>2599800</v>
      </c>
      <c r="F2307" s="43">
        <v>1299900</v>
      </c>
      <c r="G2307" s="44">
        <f t="shared" si="108"/>
        <v>0.5</v>
      </c>
      <c r="H2307" s="45">
        <v>1349900</v>
      </c>
      <c r="I2307" s="44">
        <f t="shared" si="109"/>
        <v>0.48076775136548966</v>
      </c>
      <c r="J2307" s="45">
        <v>1419900</v>
      </c>
      <c r="K2307" s="44">
        <f t="shared" si="110"/>
        <v>0.45384260327717518</v>
      </c>
    </row>
    <row r="2308" spans="1:11">
      <c r="A2308" t="s">
        <v>11065</v>
      </c>
      <c r="B2308" t="s">
        <v>11066</v>
      </c>
      <c r="C2308" s="43">
        <v>50000</v>
      </c>
      <c r="D2308">
        <v>0</v>
      </c>
      <c r="E2308" s="43">
        <v>2599800</v>
      </c>
      <c r="F2308" s="43">
        <v>1299900</v>
      </c>
      <c r="G2308" s="44">
        <f t="shared" si="108"/>
        <v>0.5</v>
      </c>
      <c r="H2308" s="45">
        <v>1349900</v>
      </c>
      <c r="I2308" s="44">
        <f t="shared" si="109"/>
        <v>0.48076775136548966</v>
      </c>
      <c r="J2308" s="45">
        <v>1419900</v>
      </c>
      <c r="K2308" s="44">
        <f t="shared" si="110"/>
        <v>0.45384260327717518</v>
      </c>
    </row>
    <row r="2309" spans="1:11">
      <c r="A2309" t="s">
        <v>11067</v>
      </c>
      <c r="B2309" t="s">
        <v>11068</v>
      </c>
      <c r="C2309" s="43">
        <v>50000</v>
      </c>
      <c r="D2309">
        <v>0</v>
      </c>
      <c r="E2309" s="43">
        <v>2599800</v>
      </c>
      <c r="F2309" s="43">
        <v>1299900</v>
      </c>
      <c r="G2309" s="44">
        <f t="shared" si="108"/>
        <v>0.5</v>
      </c>
      <c r="H2309" s="45">
        <v>1349900</v>
      </c>
      <c r="I2309" s="44">
        <f t="shared" si="109"/>
        <v>0.48076775136548966</v>
      </c>
      <c r="J2309" s="45">
        <v>1419900</v>
      </c>
      <c r="K2309" s="44">
        <f t="shared" si="110"/>
        <v>0.45384260327717518</v>
      </c>
    </row>
    <row r="2310" spans="1:11">
      <c r="A2310" t="s">
        <v>11069</v>
      </c>
      <c r="B2310" t="s">
        <v>11070</v>
      </c>
      <c r="C2310" s="43">
        <v>50000</v>
      </c>
      <c r="D2310">
        <v>100</v>
      </c>
      <c r="E2310" s="43">
        <v>2599800</v>
      </c>
      <c r="F2310" s="43">
        <v>1299900</v>
      </c>
      <c r="G2310" s="44">
        <f t="shared" si="108"/>
        <v>0.5</v>
      </c>
      <c r="H2310" s="45">
        <v>1349900</v>
      </c>
      <c r="I2310" s="44">
        <f t="shared" si="109"/>
        <v>0.48076775136548966</v>
      </c>
      <c r="J2310" s="45">
        <v>1419900</v>
      </c>
      <c r="K2310" s="44">
        <f t="shared" si="110"/>
        <v>0.45384260327717518</v>
      </c>
    </row>
    <row r="2311" spans="1:11">
      <c r="A2311" t="s">
        <v>11071</v>
      </c>
      <c r="B2311" t="s">
        <v>11072</v>
      </c>
      <c r="C2311" s="43">
        <v>50000</v>
      </c>
      <c r="D2311">
        <v>100</v>
      </c>
      <c r="E2311" s="43">
        <v>2599800</v>
      </c>
      <c r="F2311" s="43">
        <v>1299900</v>
      </c>
      <c r="G2311" s="44">
        <f t="shared" si="108"/>
        <v>0.5</v>
      </c>
      <c r="H2311" s="45">
        <v>1349900</v>
      </c>
      <c r="I2311" s="44">
        <f t="shared" si="109"/>
        <v>0.48076775136548966</v>
      </c>
      <c r="J2311" s="45">
        <v>1419900</v>
      </c>
      <c r="K2311" s="44">
        <f t="shared" si="110"/>
        <v>0.45384260327717518</v>
      </c>
    </row>
    <row r="2312" spans="1:11">
      <c r="A2312" t="s">
        <v>11073</v>
      </c>
      <c r="B2312" t="s">
        <v>11074</v>
      </c>
      <c r="C2312" s="43">
        <v>50000</v>
      </c>
      <c r="D2312">
        <v>0</v>
      </c>
      <c r="E2312" s="43">
        <v>2599800</v>
      </c>
      <c r="F2312" s="43">
        <v>1299900</v>
      </c>
      <c r="G2312" s="44">
        <f t="shared" si="108"/>
        <v>0.5</v>
      </c>
      <c r="H2312" s="45">
        <v>1349900</v>
      </c>
      <c r="I2312" s="44">
        <f t="shared" si="109"/>
        <v>0.48076775136548966</v>
      </c>
      <c r="J2312" s="45">
        <v>1419900</v>
      </c>
      <c r="K2312" s="44">
        <f t="shared" si="110"/>
        <v>0.45384260327717518</v>
      </c>
    </row>
    <row r="2313" spans="1:11">
      <c r="A2313" t="s">
        <v>11075</v>
      </c>
      <c r="B2313" t="s">
        <v>11076</v>
      </c>
      <c r="C2313" s="43">
        <v>50000</v>
      </c>
      <c r="D2313">
        <v>0</v>
      </c>
      <c r="E2313" s="43">
        <v>2599800</v>
      </c>
      <c r="F2313" s="43">
        <v>1299900</v>
      </c>
      <c r="G2313" s="44">
        <f t="shared" si="108"/>
        <v>0.5</v>
      </c>
      <c r="H2313" s="45">
        <v>1349900</v>
      </c>
      <c r="I2313" s="44">
        <f t="shared" si="109"/>
        <v>0.48076775136548966</v>
      </c>
      <c r="J2313" s="45">
        <v>1419900</v>
      </c>
      <c r="K2313" s="44">
        <f t="shared" si="110"/>
        <v>0.45384260327717518</v>
      </c>
    </row>
    <row r="2314" spans="1:11">
      <c r="A2314" t="s">
        <v>11077</v>
      </c>
      <c r="B2314" t="s">
        <v>11078</v>
      </c>
      <c r="C2314" s="43">
        <v>50000</v>
      </c>
      <c r="D2314">
        <v>100</v>
      </c>
      <c r="E2314" s="43">
        <v>2599800</v>
      </c>
      <c r="F2314" s="43">
        <v>1299900</v>
      </c>
      <c r="G2314" s="44">
        <f t="shared" si="108"/>
        <v>0.5</v>
      </c>
      <c r="H2314" s="45">
        <v>1349900</v>
      </c>
      <c r="I2314" s="44">
        <f t="shared" si="109"/>
        <v>0.48076775136548966</v>
      </c>
      <c r="J2314" s="45">
        <v>1419900</v>
      </c>
      <c r="K2314" s="44">
        <f t="shared" si="110"/>
        <v>0.45384260327717518</v>
      </c>
    </row>
    <row r="2315" spans="1:11">
      <c r="A2315" t="s">
        <v>11079</v>
      </c>
      <c r="B2315" t="s">
        <v>11080</v>
      </c>
      <c r="C2315" s="43">
        <v>50000</v>
      </c>
      <c r="D2315">
        <v>100</v>
      </c>
      <c r="E2315" s="43">
        <v>2599800</v>
      </c>
      <c r="F2315" s="43">
        <v>1299900</v>
      </c>
      <c r="G2315" s="44">
        <f t="shared" si="108"/>
        <v>0.5</v>
      </c>
      <c r="H2315" s="45">
        <v>1349900</v>
      </c>
      <c r="I2315" s="44">
        <f t="shared" si="109"/>
        <v>0.48076775136548966</v>
      </c>
      <c r="J2315" s="45">
        <v>1419900</v>
      </c>
      <c r="K2315" s="44">
        <f t="shared" si="110"/>
        <v>0.45384260327717518</v>
      </c>
    </row>
    <row r="2316" spans="1:11">
      <c r="A2316" t="s">
        <v>11081</v>
      </c>
      <c r="B2316" t="s">
        <v>11082</v>
      </c>
      <c r="C2316" s="43">
        <v>50000</v>
      </c>
      <c r="D2316">
        <v>100</v>
      </c>
      <c r="E2316" s="43">
        <v>2599800</v>
      </c>
      <c r="F2316" s="43">
        <v>1299900</v>
      </c>
      <c r="G2316" s="44">
        <f t="shared" si="108"/>
        <v>0.5</v>
      </c>
      <c r="H2316" s="45">
        <v>1349900</v>
      </c>
      <c r="I2316" s="44">
        <f t="shared" si="109"/>
        <v>0.48076775136548966</v>
      </c>
      <c r="J2316" s="45">
        <v>1419900</v>
      </c>
      <c r="K2316" s="44">
        <f t="shared" si="110"/>
        <v>0.45384260327717518</v>
      </c>
    </row>
    <row r="2317" spans="1:11">
      <c r="A2317" t="s">
        <v>1847</v>
      </c>
      <c r="B2317" t="s">
        <v>6264</v>
      </c>
      <c r="C2317" s="43">
        <v>40000</v>
      </c>
      <c r="D2317">
        <v>100</v>
      </c>
      <c r="E2317" s="43">
        <v>2859780</v>
      </c>
      <c r="F2317" s="43">
        <v>1299900</v>
      </c>
      <c r="G2317" s="44">
        <f t="shared" si="108"/>
        <v>0.54545454545454541</v>
      </c>
      <c r="H2317" s="45">
        <v>1349900</v>
      </c>
      <c r="I2317" s="44">
        <f t="shared" si="109"/>
        <v>0.52797068305953609</v>
      </c>
      <c r="J2317" s="45">
        <v>1419900</v>
      </c>
      <c r="K2317" s="44">
        <f t="shared" si="110"/>
        <v>0.50349327570652291</v>
      </c>
    </row>
    <row r="2318" spans="1:11">
      <c r="A2318" t="s">
        <v>1850</v>
      </c>
      <c r="B2318" t="s">
        <v>6265</v>
      </c>
      <c r="C2318" s="43">
        <v>40000</v>
      </c>
      <c r="D2318">
        <v>100</v>
      </c>
      <c r="E2318" s="43">
        <v>2859780</v>
      </c>
      <c r="F2318" s="43">
        <v>1299900</v>
      </c>
      <c r="G2318" s="44">
        <f t="shared" si="108"/>
        <v>0.54545454545454541</v>
      </c>
      <c r="H2318" s="45">
        <v>1349900</v>
      </c>
      <c r="I2318" s="44">
        <f t="shared" si="109"/>
        <v>0.52797068305953609</v>
      </c>
      <c r="J2318" s="45">
        <v>1419900</v>
      </c>
      <c r="K2318" s="44">
        <f t="shared" si="110"/>
        <v>0.50349327570652291</v>
      </c>
    </row>
    <row r="2319" spans="1:11">
      <c r="A2319" t="s">
        <v>1848</v>
      </c>
      <c r="B2319" t="s">
        <v>6262</v>
      </c>
      <c r="C2319" s="43">
        <v>40000</v>
      </c>
      <c r="D2319">
        <v>100</v>
      </c>
      <c r="E2319" s="43">
        <v>2859780</v>
      </c>
      <c r="F2319" s="43">
        <v>1299900</v>
      </c>
      <c r="G2319" s="44">
        <f t="shared" si="108"/>
        <v>0.54545454545454541</v>
      </c>
      <c r="H2319" s="45">
        <v>1349900</v>
      </c>
      <c r="I2319" s="44">
        <f t="shared" si="109"/>
        <v>0.52797068305953609</v>
      </c>
      <c r="J2319" s="45">
        <v>1419900</v>
      </c>
      <c r="K2319" s="44">
        <f t="shared" si="110"/>
        <v>0.50349327570652291</v>
      </c>
    </row>
    <row r="2320" spans="1:11">
      <c r="A2320" t="s">
        <v>1849</v>
      </c>
      <c r="B2320" t="s">
        <v>6263</v>
      </c>
      <c r="C2320" s="43">
        <v>40000</v>
      </c>
      <c r="D2320">
        <v>100</v>
      </c>
      <c r="E2320" s="43">
        <v>2859780</v>
      </c>
      <c r="F2320" s="43">
        <v>1299900</v>
      </c>
      <c r="G2320" s="44">
        <f t="shared" si="108"/>
        <v>0.54545454545454541</v>
      </c>
      <c r="H2320" s="45">
        <v>1349900</v>
      </c>
      <c r="I2320" s="44">
        <f t="shared" si="109"/>
        <v>0.52797068305953609</v>
      </c>
      <c r="J2320" s="45">
        <v>1419900</v>
      </c>
      <c r="K2320" s="44">
        <f t="shared" si="110"/>
        <v>0.50349327570652291</v>
      </c>
    </row>
    <row r="2321" spans="1:11">
      <c r="A2321" t="s">
        <v>2350</v>
      </c>
      <c r="B2321" t="s">
        <v>6258</v>
      </c>
      <c r="C2321" s="43">
        <v>40000</v>
      </c>
      <c r="D2321">
        <v>100</v>
      </c>
      <c r="E2321" s="43">
        <v>2859780</v>
      </c>
      <c r="F2321" s="43">
        <v>1299900</v>
      </c>
      <c r="G2321" s="44">
        <f t="shared" si="108"/>
        <v>0.54545454545454541</v>
      </c>
      <c r="H2321" s="45">
        <v>1349900</v>
      </c>
      <c r="I2321" s="44">
        <f t="shared" si="109"/>
        <v>0.52797068305953609</v>
      </c>
      <c r="J2321" s="45">
        <v>1419900</v>
      </c>
      <c r="K2321" s="44">
        <f t="shared" si="110"/>
        <v>0.50349327570652291</v>
      </c>
    </row>
    <row r="2322" spans="1:11">
      <c r="A2322" t="s">
        <v>2353</v>
      </c>
      <c r="B2322" t="s">
        <v>6259</v>
      </c>
      <c r="C2322" s="43">
        <v>40000</v>
      </c>
      <c r="D2322">
        <v>10</v>
      </c>
      <c r="E2322" s="43">
        <v>2859780</v>
      </c>
      <c r="F2322" s="43">
        <v>1299900</v>
      </c>
      <c r="G2322" s="44">
        <f t="shared" si="108"/>
        <v>0.54545454545454541</v>
      </c>
      <c r="H2322" s="45">
        <v>1349900</v>
      </c>
      <c r="I2322" s="44">
        <f t="shared" si="109"/>
        <v>0.52797068305953609</v>
      </c>
      <c r="J2322" s="45">
        <v>1419900</v>
      </c>
      <c r="K2322" s="44">
        <f t="shared" si="110"/>
        <v>0.50349327570652291</v>
      </c>
    </row>
    <row r="2323" spans="1:11">
      <c r="A2323" t="s">
        <v>2351</v>
      </c>
      <c r="B2323" t="s">
        <v>6266</v>
      </c>
      <c r="C2323" s="43">
        <v>40000</v>
      </c>
      <c r="D2323">
        <v>7</v>
      </c>
      <c r="E2323" s="43">
        <v>2859780</v>
      </c>
      <c r="F2323" s="43">
        <v>1299900</v>
      </c>
      <c r="G2323" s="44">
        <f t="shared" si="108"/>
        <v>0.54545454545454541</v>
      </c>
      <c r="H2323" s="45">
        <v>1349900</v>
      </c>
      <c r="I2323" s="44">
        <f t="shared" si="109"/>
        <v>0.52797068305953609</v>
      </c>
      <c r="J2323" s="45">
        <v>1419900</v>
      </c>
      <c r="K2323" s="44">
        <f t="shared" si="110"/>
        <v>0.50349327570652291</v>
      </c>
    </row>
    <row r="2324" spans="1:11">
      <c r="A2324" t="s">
        <v>2352</v>
      </c>
      <c r="B2324" t="s">
        <v>8225</v>
      </c>
      <c r="C2324" s="43">
        <v>40000</v>
      </c>
      <c r="D2324">
        <v>0</v>
      </c>
      <c r="E2324" s="43">
        <v>2859780</v>
      </c>
      <c r="F2324" s="43">
        <v>1299900</v>
      </c>
      <c r="G2324" s="44">
        <f t="shared" si="108"/>
        <v>0.54545454545454541</v>
      </c>
      <c r="H2324" s="45">
        <v>1349900</v>
      </c>
      <c r="I2324" s="44">
        <f t="shared" si="109"/>
        <v>0.52797068305953609</v>
      </c>
      <c r="J2324" s="45">
        <v>1419900</v>
      </c>
      <c r="K2324" s="44">
        <f t="shared" si="110"/>
        <v>0.50349327570652291</v>
      </c>
    </row>
    <row r="2325" spans="1:11">
      <c r="A2325" t="s">
        <v>8050</v>
      </c>
      <c r="B2325" t="s">
        <v>8049</v>
      </c>
      <c r="C2325" s="43">
        <v>30000</v>
      </c>
      <c r="D2325">
        <v>0</v>
      </c>
      <c r="E2325" s="43">
        <v>2881780</v>
      </c>
      <c r="F2325" s="43">
        <v>1309900</v>
      </c>
      <c r="G2325" s="44">
        <f t="shared" si="108"/>
        <v>0.54545454545454541</v>
      </c>
      <c r="H2325" s="45">
        <v>1359900</v>
      </c>
      <c r="I2325" s="44">
        <f t="shared" si="109"/>
        <v>0.52810415784688636</v>
      </c>
      <c r="J2325" s="45">
        <v>1439900</v>
      </c>
      <c r="K2325" s="44">
        <f t="shared" si="110"/>
        <v>0.50034353767463169</v>
      </c>
    </row>
    <row r="2326" spans="1:11">
      <c r="A2326" t="s">
        <v>2070</v>
      </c>
      <c r="B2326" t="s">
        <v>7558</v>
      </c>
      <c r="C2326" s="43">
        <v>30000</v>
      </c>
      <c r="D2326">
        <v>10</v>
      </c>
      <c r="E2326" s="43">
        <v>2881780</v>
      </c>
      <c r="F2326" s="43">
        <v>1309900</v>
      </c>
      <c r="G2326" s="44">
        <f t="shared" si="108"/>
        <v>0.54545454545454541</v>
      </c>
      <c r="H2326" s="45">
        <v>1359900</v>
      </c>
      <c r="I2326" s="44">
        <f t="shared" si="109"/>
        <v>0.52810415784688636</v>
      </c>
      <c r="J2326" s="45">
        <v>1439900</v>
      </c>
      <c r="K2326" s="44">
        <f t="shared" si="110"/>
        <v>0.50034353767463169</v>
      </c>
    </row>
    <row r="2327" spans="1:11">
      <c r="A2327" t="s">
        <v>11083</v>
      </c>
      <c r="B2327" t="s">
        <v>11084</v>
      </c>
      <c r="C2327" s="43">
        <v>30000</v>
      </c>
      <c r="D2327">
        <v>100</v>
      </c>
      <c r="E2327" s="43">
        <v>2903780.0000000005</v>
      </c>
      <c r="F2327" s="43">
        <v>1319900</v>
      </c>
      <c r="G2327" s="44">
        <f t="shared" si="108"/>
        <v>0.54545454545454553</v>
      </c>
      <c r="H2327" s="45">
        <v>1369900</v>
      </c>
      <c r="I2327" s="44">
        <f t="shared" si="109"/>
        <v>0.52823561013575415</v>
      </c>
      <c r="J2327" s="45">
        <v>1449900</v>
      </c>
      <c r="K2327" s="44">
        <f t="shared" si="110"/>
        <v>0.50068531362568791</v>
      </c>
    </row>
    <row r="2328" spans="1:11">
      <c r="A2328" t="s">
        <v>7734</v>
      </c>
      <c r="B2328" t="s">
        <v>7733</v>
      </c>
      <c r="C2328" s="43">
        <v>140000</v>
      </c>
      <c r="D2328">
        <v>5</v>
      </c>
      <c r="E2328" s="43">
        <v>2639800</v>
      </c>
      <c r="F2328" s="43">
        <v>1319900</v>
      </c>
      <c r="G2328" s="44">
        <f t="shared" si="108"/>
        <v>0.5</v>
      </c>
      <c r="H2328" s="45">
        <v>1369900</v>
      </c>
      <c r="I2328" s="44">
        <f t="shared" si="109"/>
        <v>0.4810591711493295</v>
      </c>
      <c r="J2328" s="45">
        <v>1449900</v>
      </c>
      <c r="K2328" s="44">
        <f t="shared" si="110"/>
        <v>0.45075384498825666</v>
      </c>
    </row>
    <row r="2329" spans="1:11">
      <c r="A2329" t="s">
        <v>7736</v>
      </c>
      <c r="B2329" t="s">
        <v>7735</v>
      </c>
      <c r="C2329" s="43">
        <v>140000</v>
      </c>
      <c r="D2329">
        <v>5</v>
      </c>
      <c r="E2329" s="43">
        <v>2639800</v>
      </c>
      <c r="F2329" s="43">
        <v>1319900</v>
      </c>
      <c r="G2329" s="44">
        <f t="shared" si="108"/>
        <v>0.5</v>
      </c>
      <c r="H2329" s="45">
        <v>1369900</v>
      </c>
      <c r="I2329" s="44">
        <f t="shared" si="109"/>
        <v>0.4810591711493295</v>
      </c>
      <c r="J2329" s="45">
        <v>1449900</v>
      </c>
      <c r="K2329" s="44">
        <f t="shared" si="110"/>
        <v>0.45075384498825666</v>
      </c>
    </row>
    <row r="2330" spans="1:11">
      <c r="A2330" t="s">
        <v>7738</v>
      </c>
      <c r="B2330" t="s">
        <v>7737</v>
      </c>
      <c r="C2330" s="43">
        <v>140000</v>
      </c>
      <c r="D2330">
        <v>0</v>
      </c>
      <c r="E2330" s="43">
        <v>2639800</v>
      </c>
      <c r="F2330" s="43">
        <v>1319900</v>
      </c>
      <c r="G2330" s="44">
        <f t="shared" si="108"/>
        <v>0.5</v>
      </c>
      <c r="H2330" s="45">
        <v>1369900</v>
      </c>
      <c r="I2330" s="44">
        <f t="shared" si="109"/>
        <v>0.4810591711493295</v>
      </c>
      <c r="J2330" s="45">
        <v>1449900</v>
      </c>
      <c r="K2330" s="44">
        <f t="shared" si="110"/>
        <v>0.45075384498825666</v>
      </c>
    </row>
    <row r="2331" spans="1:11">
      <c r="A2331" t="s">
        <v>7732</v>
      </c>
      <c r="B2331" t="s">
        <v>7731</v>
      </c>
      <c r="C2331" s="43">
        <v>140000</v>
      </c>
      <c r="D2331">
        <v>5</v>
      </c>
      <c r="E2331" s="43">
        <v>2639800</v>
      </c>
      <c r="F2331" s="43">
        <v>1319900</v>
      </c>
      <c r="G2331" s="44">
        <f t="shared" si="108"/>
        <v>0.5</v>
      </c>
      <c r="H2331" s="45">
        <v>1369900</v>
      </c>
      <c r="I2331" s="44">
        <f t="shared" si="109"/>
        <v>0.4810591711493295</v>
      </c>
      <c r="J2331" s="45">
        <v>1449900</v>
      </c>
      <c r="K2331" s="44">
        <f t="shared" si="110"/>
        <v>0.45075384498825666</v>
      </c>
    </row>
    <row r="2332" spans="1:11">
      <c r="A2332" t="s">
        <v>7740</v>
      </c>
      <c r="B2332" t="s">
        <v>7739</v>
      </c>
      <c r="C2332" s="43">
        <v>140000</v>
      </c>
      <c r="D2332">
        <v>5</v>
      </c>
      <c r="E2332" s="43">
        <v>2639800</v>
      </c>
      <c r="F2332" s="43">
        <v>1319900</v>
      </c>
      <c r="G2332" s="44">
        <f t="shared" si="108"/>
        <v>0.5</v>
      </c>
      <c r="H2332" s="45">
        <v>1369900</v>
      </c>
      <c r="I2332" s="44">
        <f t="shared" si="109"/>
        <v>0.4810591711493295</v>
      </c>
      <c r="J2332" s="45">
        <v>1449900</v>
      </c>
      <c r="K2332" s="44">
        <f t="shared" si="110"/>
        <v>0.45075384498825666</v>
      </c>
    </row>
    <row r="2333" spans="1:11">
      <c r="A2333" t="s">
        <v>6419</v>
      </c>
      <c r="B2333" t="s">
        <v>6418</v>
      </c>
      <c r="C2333" s="43">
        <v>30000</v>
      </c>
      <c r="D2333">
        <v>0</v>
      </c>
      <c r="E2333" s="43">
        <v>2925780.0000000005</v>
      </c>
      <c r="F2333" s="43">
        <v>1329900</v>
      </c>
      <c r="G2333" s="44">
        <f t="shared" si="108"/>
        <v>0.54545454545454553</v>
      </c>
      <c r="H2333" s="45">
        <v>1379900</v>
      </c>
      <c r="I2333" s="44">
        <f t="shared" si="109"/>
        <v>0.5283650855498363</v>
      </c>
      <c r="J2333" s="45">
        <v>1459900</v>
      </c>
      <c r="K2333" s="44">
        <f t="shared" si="110"/>
        <v>0.50102194970230163</v>
      </c>
    </row>
    <row r="2334" spans="1:11">
      <c r="A2334" t="s">
        <v>5568</v>
      </c>
      <c r="B2334" t="s">
        <v>5567</v>
      </c>
      <c r="C2334" s="43">
        <v>30000</v>
      </c>
      <c r="D2334">
        <v>10</v>
      </c>
      <c r="E2334" s="43">
        <v>2925780.0000000005</v>
      </c>
      <c r="F2334" s="43">
        <v>1329900</v>
      </c>
      <c r="G2334" s="44">
        <f t="shared" si="108"/>
        <v>0.54545454545454553</v>
      </c>
      <c r="H2334" s="45">
        <v>1379900</v>
      </c>
      <c r="I2334" s="44">
        <f t="shared" si="109"/>
        <v>0.5283650855498363</v>
      </c>
      <c r="J2334" s="45">
        <v>1459900</v>
      </c>
      <c r="K2334" s="44">
        <f t="shared" si="110"/>
        <v>0.50102194970230163</v>
      </c>
    </row>
    <row r="2335" spans="1:11">
      <c r="A2335" t="s">
        <v>7935</v>
      </c>
      <c r="B2335" t="s">
        <v>7934</v>
      </c>
      <c r="C2335" s="43">
        <v>30000</v>
      </c>
      <c r="D2335">
        <v>10</v>
      </c>
      <c r="E2335" s="43">
        <v>2925780.0000000005</v>
      </c>
      <c r="F2335" s="43">
        <v>1329900</v>
      </c>
      <c r="G2335" s="44">
        <f t="shared" si="108"/>
        <v>0.54545454545454553</v>
      </c>
      <c r="H2335" s="45">
        <v>1379900</v>
      </c>
      <c r="I2335" s="44">
        <f t="shared" si="109"/>
        <v>0.5283650855498363</v>
      </c>
      <c r="J2335" s="45">
        <v>1459900</v>
      </c>
      <c r="K2335" s="44">
        <f t="shared" si="110"/>
        <v>0.50102194970230163</v>
      </c>
    </row>
    <row r="2336" spans="1:11">
      <c r="A2336" t="s">
        <v>11085</v>
      </c>
      <c r="B2336" t="s">
        <v>11086</v>
      </c>
      <c r="C2336" s="43">
        <v>30000</v>
      </c>
      <c r="D2336">
        <v>100</v>
      </c>
      <c r="E2336" s="43">
        <v>2947780.0000000005</v>
      </c>
      <c r="F2336" s="43">
        <v>1339900</v>
      </c>
      <c r="G2336" s="44">
        <f t="shared" si="108"/>
        <v>0.54545454545454553</v>
      </c>
      <c r="H2336" s="45">
        <v>1389900</v>
      </c>
      <c r="I2336" s="44">
        <f t="shared" si="109"/>
        <v>0.52849262835082678</v>
      </c>
      <c r="J2336" s="45">
        <v>1469900</v>
      </c>
      <c r="K2336" s="44">
        <f t="shared" si="110"/>
        <v>0.50135356098487682</v>
      </c>
    </row>
    <row r="2337" spans="1:11">
      <c r="A2337" t="s">
        <v>11087</v>
      </c>
      <c r="B2337" t="s">
        <v>11088</v>
      </c>
      <c r="C2337" s="43">
        <v>20000</v>
      </c>
      <c r="D2337">
        <v>0</v>
      </c>
      <c r="E2337" s="43">
        <v>2679800</v>
      </c>
      <c r="F2337" s="43">
        <v>1339900</v>
      </c>
      <c r="G2337" s="44">
        <f t="shared" si="108"/>
        <v>0.5</v>
      </c>
      <c r="H2337" s="45">
        <v>1389900</v>
      </c>
      <c r="I2337" s="44">
        <f t="shared" si="109"/>
        <v>0.48134189118590942</v>
      </c>
      <c r="J2337" s="45">
        <v>1469900</v>
      </c>
      <c r="K2337" s="44">
        <f t="shared" si="110"/>
        <v>0.45148891708336447</v>
      </c>
    </row>
    <row r="2338" spans="1:11">
      <c r="A2338" t="s">
        <v>7690</v>
      </c>
      <c r="B2338" t="s">
        <v>11089</v>
      </c>
      <c r="C2338" s="43">
        <v>60000</v>
      </c>
      <c r="D2338">
        <v>100</v>
      </c>
      <c r="E2338" s="43">
        <v>2699800</v>
      </c>
      <c r="F2338" s="43">
        <v>1349900</v>
      </c>
      <c r="G2338" s="44">
        <f t="shared" si="108"/>
        <v>0.5</v>
      </c>
      <c r="H2338" s="45">
        <v>1399900</v>
      </c>
      <c r="I2338" s="44">
        <f t="shared" si="109"/>
        <v>0.4814801096377509</v>
      </c>
      <c r="J2338" s="45">
        <v>1479900</v>
      </c>
      <c r="K2338" s="44">
        <f t="shared" si="110"/>
        <v>0.45184828505815244</v>
      </c>
    </row>
    <row r="2339" spans="1:11">
      <c r="A2339" t="s">
        <v>11090</v>
      </c>
      <c r="B2339" t="s">
        <v>11091</v>
      </c>
      <c r="C2339" s="43">
        <v>40000</v>
      </c>
      <c r="D2339">
        <v>5</v>
      </c>
      <c r="E2339" s="43">
        <v>2969780.0000000005</v>
      </c>
      <c r="F2339" s="43">
        <v>1349900</v>
      </c>
      <c r="G2339" s="44">
        <f t="shared" si="108"/>
        <v>0.54545454545454553</v>
      </c>
      <c r="H2339" s="45">
        <v>1399900</v>
      </c>
      <c r="I2339" s="44">
        <f t="shared" si="109"/>
        <v>0.52861828148886458</v>
      </c>
      <c r="J2339" s="45">
        <v>1479900</v>
      </c>
      <c r="K2339" s="44">
        <f t="shared" si="110"/>
        <v>0.50168025914377501</v>
      </c>
    </row>
    <row r="2340" spans="1:11">
      <c r="A2340" t="s">
        <v>6470</v>
      </c>
      <c r="B2340" t="s">
        <v>6469</v>
      </c>
      <c r="C2340" s="43">
        <v>60000</v>
      </c>
      <c r="D2340">
        <v>100</v>
      </c>
      <c r="E2340" s="43">
        <v>2969780.0000000005</v>
      </c>
      <c r="F2340" s="43">
        <v>1349900</v>
      </c>
      <c r="G2340" s="44">
        <f t="shared" si="108"/>
        <v>0.54545454545454553</v>
      </c>
      <c r="H2340" s="45">
        <v>1399900</v>
      </c>
      <c r="I2340" s="44">
        <f t="shared" si="109"/>
        <v>0.52861828148886458</v>
      </c>
      <c r="J2340" s="45">
        <v>1479900</v>
      </c>
      <c r="K2340" s="44">
        <f t="shared" si="110"/>
        <v>0.50168025914377501</v>
      </c>
    </row>
    <row r="2341" spans="1:11">
      <c r="A2341" t="s">
        <v>6478</v>
      </c>
      <c r="B2341" t="s">
        <v>6477</v>
      </c>
      <c r="C2341" s="43">
        <v>60000</v>
      </c>
      <c r="D2341">
        <v>3</v>
      </c>
      <c r="E2341" s="43">
        <v>2969780.0000000005</v>
      </c>
      <c r="F2341" s="43">
        <v>1349900</v>
      </c>
      <c r="G2341" s="44">
        <f t="shared" si="108"/>
        <v>0.54545454545454553</v>
      </c>
      <c r="H2341" s="45">
        <v>1399900</v>
      </c>
      <c r="I2341" s="44">
        <f t="shared" si="109"/>
        <v>0.52861828148886458</v>
      </c>
      <c r="J2341" s="45">
        <v>1479900</v>
      </c>
      <c r="K2341" s="44">
        <f t="shared" si="110"/>
        <v>0.50168025914377501</v>
      </c>
    </row>
    <row r="2342" spans="1:11">
      <c r="A2342" t="s">
        <v>6490</v>
      </c>
      <c r="B2342" t="s">
        <v>11092</v>
      </c>
      <c r="C2342" s="43">
        <v>60000</v>
      </c>
      <c r="D2342">
        <v>3</v>
      </c>
      <c r="E2342" s="43">
        <v>2969780.0000000005</v>
      </c>
      <c r="F2342" s="43">
        <v>1349900</v>
      </c>
      <c r="G2342" s="44">
        <f t="shared" si="108"/>
        <v>0.54545454545454553</v>
      </c>
      <c r="H2342" s="45">
        <v>1399900</v>
      </c>
      <c r="I2342" s="44">
        <f t="shared" si="109"/>
        <v>0.52861828148886458</v>
      </c>
      <c r="J2342" s="45">
        <v>1479900</v>
      </c>
      <c r="K2342" s="44">
        <f t="shared" si="110"/>
        <v>0.50168025914377501</v>
      </c>
    </row>
    <row r="2343" spans="1:11">
      <c r="A2343" t="s">
        <v>6480</v>
      </c>
      <c r="B2343" t="s">
        <v>6479</v>
      </c>
      <c r="C2343" s="43">
        <v>60000</v>
      </c>
      <c r="D2343">
        <v>100</v>
      </c>
      <c r="E2343" s="43">
        <v>2969780.0000000005</v>
      </c>
      <c r="F2343" s="43">
        <v>1349900</v>
      </c>
      <c r="G2343" s="44">
        <f t="shared" si="108"/>
        <v>0.54545454545454553</v>
      </c>
      <c r="H2343" s="45">
        <v>1399900</v>
      </c>
      <c r="I2343" s="44">
        <f t="shared" si="109"/>
        <v>0.52861828148886458</v>
      </c>
      <c r="J2343" s="45">
        <v>1479900</v>
      </c>
      <c r="K2343" s="44">
        <f t="shared" si="110"/>
        <v>0.50168025914377501</v>
      </c>
    </row>
    <row r="2344" spans="1:11">
      <c r="A2344" t="s">
        <v>1855</v>
      </c>
      <c r="B2344" t="s">
        <v>8247</v>
      </c>
      <c r="C2344" s="43">
        <v>30000</v>
      </c>
      <c r="D2344">
        <v>1</v>
      </c>
      <c r="E2344" s="43">
        <v>2969780.0000000005</v>
      </c>
      <c r="F2344" s="43">
        <v>1349900</v>
      </c>
      <c r="G2344" s="44">
        <f t="shared" si="108"/>
        <v>0.54545454545454553</v>
      </c>
      <c r="H2344" s="45">
        <v>1399900</v>
      </c>
      <c r="I2344" s="44">
        <f t="shared" si="109"/>
        <v>0.52861828148886458</v>
      </c>
      <c r="J2344" s="45">
        <v>1479900</v>
      </c>
      <c r="K2344" s="44">
        <f t="shared" si="110"/>
        <v>0.50168025914377501</v>
      </c>
    </row>
    <row r="2345" spans="1:11">
      <c r="A2345" t="s">
        <v>11093</v>
      </c>
      <c r="B2345" t="s">
        <v>11094</v>
      </c>
      <c r="C2345" s="43">
        <v>30000</v>
      </c>
      <c r="D2345">
        <v>105</v>
      </c>
      <c r="E2345" s="43">
        <v>2969780.0000000005</v>
      </c>
      <c r="F2345" s="43">
        <v>1349900</v>
      </c>
      <c r="G2345" s="44">
        <f t="shared" si="108"/>
        <v>0.54545454545454553</v>
      </c>
      <c r="H2345" s="45">
        <v>1399900</v>
      </c>
      <c r="I2345" s="44">
        <f t="shared" si="109"/>
        <v>0.52861828148886458</v>
      </c>
      <c r="J2345" s="45">
        <v>1479900</v>
      </c>
      <c r="K2345" s="44">
        <f t="shared" si="110"/>
        <v>0.50168025914377501</v>
      </c>
    </row>
    <row r="2346" spans="1:11">
      <c r="A2346" t="s">
        <v>11095</v>
      </c>
      <c r="B2346" t="s">
        <v>11096</v>
      </c>
      <c r="C2346" s="43">
        <v>20000</v>
      </c>
      <c r="D2346">
        <v>1</v>
      </c>
      <c r="E2346" s="43">
        <v>2699800</v>
      </c>
      <c r="F2346" s="43">
        <v>1349900</v>
      </c>
      <c r="G2346" s="44">
        <f t="shared" si="108"/>
        <v>0.5</v>
      </c>
      <c r="H2346" s="45">
        <v>1399900</v>
      </c>
      <c r="I2346" s="44">
        <f t="shared" si="109"/>
        <v>0.4814801096377509</v>
      </c>
      <c r="J2346" s="45">
        <v>1479900</v>
      </c>
      <c r="K2346" s="44">
        <f t="shared" si="110"/>
        <v>0.45184828505815244</v>
      </c>
    </row>
    <row r="2347" spans="1:11">
      <c r="A2347" t="s">
        <v>11097</v>
      </c>
      <c r="B2347" t="s">
        <v>11098</v>
      </c>
      <c r="C2347" s="43">
        <v>20000</v>
      </c>
      <c r="D2347">
        <v>30</v>
      </c>
      <c r="E2347" s="43">
        <v>549780</v>
      </c>
      <c r="F2347" s="50">
        <v>249900</v>
      </c>
      <c r="G2347" s="44">
        <f t="shared" si="108"/>
        <v>0.54545454545454541</v>
      </c>
      <c r="H2347" s="45">
        <v>259900</v>
      </c>
      <c r="I2347" s="44">
        <f t="shared" si="109"/>
        <v>0.52726545163519956</v>
      </c>
      <c r="J2347" s="45">
        <v>269900</v>
      </c>
      <c r="K2347" s="44">
        <f t="shared" si="110"/>
        <v>0.5090763578158537</v>
      </c>
    </row>
    <row r="2348" spans="1:11">
      <c r="A2348" t="s">
        <v>8068</v>
      </c>
      <c r="B2348" t="s">
        <v>8067</v>
      </c>
      <c r="C2348" s="43">
        <v>30000</v>
      </c>
      <c r="D2348">
        <v>100</v>
      </c>
      <c r="E2348" s="43">
        <v>2991780.0000000005</v>
      </c>
      <c r="F2348" s="43">
        <v>1359900</v>
      </c>
      <c r="G2348" s="44">
        <f t="shared" si="108"/>
        <v>0.54545454545454553</v>
      </c>
      <c r="H2348" s="45">
        <v>1409900</v>
      </c>
      <c r="I2348" s="44">
        <f t="shared" si="109"/>
        <v>0.5287420866507565</v>
      </c>
      <c r="J2348" s="45">
        <v>1489900</v>
      </c>
      <c r="K2348" s="44">
        <f t="shared" si="110"/>
        <v>0.50200215256469405</v>
      </c>
    </row>
    <row r="2349" spans="1:11">
      <c r="A2349" t="s">
        <v>11099</v>
      </c>
      <c r="B2349" t="s">
        <v>11100</v>
      </c>
      <c r="C2349" s="43">
        <v>30000</v>
      </c>
      <c r="D2349">
        <v>20</v>
      </c>
      <c r="E2349" s="43">
        <v>2739800</v>
      </c>
      <c r="F2349" s="43">
        <v>1369900</v>
      </c>
      <c r="G2349" s="44">
        <f t="shared" si="108"/>
        <v>0.5</v>
      </c>
      <c r="H2349" s="45">
        <v>1419900</v>
      </c>
      <c r="I2349" s="44">
        <f t="shared" si="109"/>
        <v>0.48175049273669612</v>
      </c>
      <c r="J2349" s="45">
        <v>1499900</v>
      </c>
      <c r="K2349" s="44">
        <f t="shared" si="110"/>
        <v>0.45255128111540988</v>
      </c>
    </row>
    <row r="2350" spans="1:11">
      <c r="A2350" t="s">
        <v>1789</v>
      </c>
      <c r="B2350" t="s">
        <v>5806</v>
      </c>
      <c r="C2350" s="43">
        <v>30000</v>
      </c>
      <c r="D2350">
        <v>2</v>
      </c>
      <c r="E2350" s="43">
        <v>3013780.0000000005</v>
      </c>
      <c r="F2350" s="43">
        <v>1369900</v>
      </c>
      <c r="G2350" s="44">
        <f t="shared" si="108"/>
        <v>0.54545454545454553</v>
      </c>
      <c r="H2350" s="45">
        <v>1419900</v>
      </c>
      <c r="I2350" s="44">
        <f t="shared" si="109"/>
        <v>0.52886408430608745</v>
      </c>
      <c r="J2350" s="45">
        <v>1499900</v>
      </c>
      <c r="K2350" s="44">
        <f t="shared" si="110"/>
        <v>0.50231934646855447</v>
      </c>
    </row>
    <row r="2351" spans="1:11">
      <c r="A2351" t="s">
        <v>1787</v>
      </c>
      <c r="B2351" t="s">
        <v>5809</v>
      </c>
      <c r="C2351" s="43">
        <v>30000</v>
      </c>
      <c r="D2351">
        <v>1</v>
      </c>
      <c r="E2351" s="43">
        <v>3013780.0000000005</v>
      </c>
      <c r="F2351" s="43">
        <v>1369900</v>
      </c>
      <c r="G2351" s="44">
        <f t="shared" si="108"/>
        <v>0.54545454545454553</v>
      </c>
      <c r="H2351" s="45">
        <v>1419900</v>
      </c>
      <c r="I2351" s="44">
        <f t="shared" si="109"/>
        <v>0.52886408430608745</v>
      </c>
      <c r="J2351" s="45">
        <v>1499900</v>
      </c>
      <c r="K2351" s="44">
        <f t="shared" si="110"/>
        <v>0.50231934646855447</v>
      </c>
    </row>
    <row r="2352" spans="1:11">
      <c r="A2352" t="s">
        <v>1786</v>
      </c>
      <c r="B2352" t="s">
        <v>8217</v>
      </c>
      <c r="C2352" s="43">
        <v>30000</v>
      </c>
      <c r="D2352">
        <v>0</v>
      </c>
      <c r="E2352" s="43">
        <v>3013780.0000000005</v>
      </c>
      <c r="F2352" s="43">
        <v>1369900</v>
      </c>
      <c r="G2352" s="44">
        <f t="shared" si="108"/>
        <v>0.54545454545454553</v>
      </c>
      <c r="H2352" s="45">
        <v>1419900</v>
      </c>
      <c r="I2352" s="44">
        <f t="shared" si="109"/>
        <v>0.52886408430608745</v>
      </c>
      <c r="J2352" s="45">
        <v>1499900</v>
      </c>
      <c r="K2352" s="44">
        <f t="shared" si="110"/>
        <v>0.50231934646855447</v>
      </c>
    </row>
    <row r="2353" spans="1:12">
      <c r="A2353" t="s">
        <v>1790</v>
      </c>
      <c r="B2353" t="s">
        <v>8214</v>
      </c>
      <c r="C2353" s="43">
        <v>30000</v>
      </c>
      <c r="D2353">
        <v>15</v>
      </c>
      <c r="E2353" s="43">
        <v>3013780.0000000005</v>
      </c>
      <c r="F2353" s="43">
        <v>1369900</v>
      </c>
      <c r="G2353" s="44">
        <f t="shared" si="108"/>
        <v>0.54545454545454553</v>
      </c>
      <c r="H2353" s="45">
        <v>1419900</v>
      </c>
      <c r="I2353" s="44">
        <f t="shared" si="109"/>
        <v>0.52886408430608745</v>
      </c>
      <c r="J2353" s="45">
        <v>1499900</v>
      </c>
      <c r="K2353" s="44">
        <f t="shared" si="110"/>
        <v>0.50231934646855447</v>
      </c>
    </row>
    <row r="2354" spans="1:12">
      <c r="A2354" t="s">
        <v>8207</v>
      </c>
      <c r="B2354" t="s">
        <v>8206</v>
      </c>
      <c r="C2354" s="43">
        <v>30000</v>
      </c>
      <c r="D2354">
        <v>0</v>
      </c>
      <c r="E2354" s="43">
        <v>3013780.0000000005</v>
      </c>
      <c r="F2354" s="43">
        <v>1369900</v>
      </c>
      <c r="G2354" s="44">
        <f t="shared" si="108"/>
        <v>0.54545454545454553</v>
      </c>
      <c r="H2354" s="45">
        <v>1419900</v>
      </c>
      <c r="I2354" s="44">
        <f t="shared" si="109"/>
        <v>0.52886408430608745</v>
      </c>
      <c r="J2354" s="45">
        <v>1499900</v>
      </c>
      <c r="K2354" s="44">
        <f t="shared" si="110"/>
        <v>0.50231934646855447</v>
      </c>
    </row>
    <row r="2355" spans="1:12">
      <c r="A2355" t="s">
        <v>1791</v>
      </c>
      <c r="B2355" t="s">
        <v>8210</v>
      </c>
      <c r="C2355" s="43">
        <v>30000</v>
      </c>
      <c r="D2355">
        <v>4</v>
      </c>
      <c r="E2355" s="43">
        <v>3013780.0000000005</v>
      </c>
      <c r="F2355" s="43">
        <v>1369900</v>
      </c>
      <c r="G2355" s="44">
        <f t="shared" si="108"/>
        <v>0.54545454545454553</v>
      </c>
      <c r="H2355" s="45">
        <v>1419900</v>
      </c>
      <c r="I2355" s="44">
        <f t="shared" si="109"/>
        <v>0.52886408430608745</v>
      </c>
      <c r="J2355" s="45">
        <v>1499900</v>
      </c>
      <c r="K2355" s="44">
        <f t="shared" si="110"/>
        <v>0.50231934646855447</v>
      </c>
    </row>
    <row r="2356" spans="1:12">
      <c r="A2356" t="s">
        <v>5895</v>
      </c>
      <c r="B2356" t="s">
        <v>5894</v>
      </c>
      <c r="C2356" s="43">
        <v>30000</v>
      </c>
      <c r="D2356">
        <v>0</v>
      </c>
      <c r="E2356" s="43">
        <v>3013780.0000000005</v>
      </c>
      <c r="F2356" s="43">
        <v>1369900</v>
      </c>
      <c r="G2356" s="44">
        <f t="shared" si="108"/>
        <v>0.54545454545454553</v>
      </c>
      <c r="H2356" s="45">
        <v>1419900</v>
      </c>
      <c r="I2356" s="44">
        <f t="shared" si="109"/>
        <v>0.52886408430608745</v>
      </c>
      <c r="J2356" s="45">
        <v>1499900</v>
      </c>
      <c r="K2356" s="44">
        <f t="shared" si="110"/>
        <v>0.50231934646855447</v>
      </c>
    </row>
    <row r="2357" spans="1:12">
      <c r="A2357" t="s">
        <v>7857</v>
      </c>
      <c r="B2357" t="s">
        <v>7856</v>
      </c>
      <c r="C2357" s="43">
        <v>30000</v>
      </c>
      <c r="D2357">
        <v>10</v>
      </c>
      <c r="E2357" s="43">
        <v>3013780.0000000005</v>
      </c>
      <c r="F2357" s="43">
        <v>1369900</v>
      </c>
      <c r="G2357" s="44">
        <f t="shared" si="108"/>
        <v>0.54545454545454553</v>
      </c>
      <c r="H2357" s="45">
        <v>1419900</v>
      </c>
      <c r="I2357" s="44">
        <f t="shared" si="109"/>
        <v>0.52886408430608745</v>
      </c>
      <c r="J2357" s="45">
        <v>1499900</v>
      </c>
      <c r="K2357" s="44">
        <f t="shared" si="110"/>
        <v>0.50231934646855447</v>
      </c>
    </row>
    <row r="2358" spans="1:12">
      <c r="A2358" t="s">
        <v>11101</v>
      </c>
      <c r="B2358" t="s">
        <v>11102</v>
      </c>
      <c r="C2358" s="43">
        <v>20000</v>
      </c>
      <c r="D2358">
        <v>100</v>
      </c>
      <c r="E2358" s="43">
        <v>2759800</v>
      </c>
      <c r="F2358" s="43">
        <v>1379900</v>
      </c>
      <c r="G2358" s="44">
        <f t="shared" si="108"/>
        <v>0.5</v>
      </c>
      <c r="H2358" s="45">
        <v>1429900</v>
      </c>
      <c r="I2358" s="44">
        <f t="shared" si="109"/>
        <v>0.48188274512645846</v>
      </c>
      <c r="J2358" s="45">
        <v>1509900</v>
      </c>
      <c r="K2358" s="44">
        <f t="shared" si="110"/>
        <v>0.45289513732879194</v>
      </c>
    </row>
    <row r="2359" spans="1:12">
      <c r="A2359" t="s">
        <v>1861</v>
      </c>
      <c r="B2359" t="s">
        <v>8248</v>
      </c>
      <c r="C2359" s="43">
        <v>30000</v>
      </c>
      <c r="D2359">
        <v>5</v>
      </c>
      <c r="E2359" s="43">
        <v>3035780.0000000005</v>
      </c>
      <c r="F2359" s="43">
        <v>1379900</v>
      </c>
      <c r="G2359" s="44">
        <f t="shared" si="108"/>
        <v>0.54545454545454553</v>
      </c>
      <c r="H2359" s="45">
        <v>1429900</v>
      </c>
      <c r="I2359" s="44">
        <f t="shared" si="109"/>
        <v>0.52898431375132593</v>
      </c>
      <c r="J2359" s="45">
        <v>1509900</v>
      </c>
      <c r="K2359" s="44">
        <f t="shared" si="110"/>
        <v>0.50263194302617453</v>
      </c>
    </row>
    <row r="2360" spans="1:12">
      <c r="A2360" t="s">
        <v>7035</v>
      </c>
      <c r="B2360" s="54" t="s">
        <v>11103</v>
      </c>
      <c r="C2360" s="43">
        <v>70000</v>
      </c>
      <c r="D2360">
        <v>20</v>
      </c>
      <c r="E2360" s="55">
        <v>3311760</v>
      </c>
      <c r="F2360" s="56">
        <v>1379900</v>
      </c>
      <c r="G2360" s="44">
        <f t="shared" si="108"/>
        <v>0.58333333333333326</v>
      </c>
      <c r="H2360" s="55">
        <v>1429900</v>
      </c>
      <c r="I2360" s="44">
        <f t="shared" si="109"/>
        <v>0.56823562093871538</v>
      </c>
      <c r="J2360" s="55">
        <v>1469900</v>
      </c>
      <c r="K2360" s="44">
        <f t="shared" si="110"/>
        <v>0.55615745102302094</v>
      </c>
      <c r="L2360" s="55">
        <v>1469900</v>
      </c>
    </row>
    <row r="2361" spans="1:12">
      <c r="A2361" t="s">
        <v>8139</v>
      </c>
      <c r="B2361" t="s">
        <v>11104</v>
      </c>
      <c r="C2361" s="43">
        <v>20000</v>
      </c>
      <c r="D2361">
        <v>20</v>
      </c>
      <c r="E2361" s="43">
        <v>2779800</v>
      </c>
      <c r="F2361" s="43">
        <v>1389900</v>
      </c>
      <c r="G2361" s="44">
        <f t="shared" si="108"/>
        <v>0.5</v>
      </c>
      <c r="H2361" s="45">
        <v>1439900</v>
      </c>
      <c r="I2361" s="44">
        <f t="shared" si="109"/>
        <v>0.48201309446722784</v>
      </c>
      <c r="J2361" s="45">
        <v>1519900</v>
      </c>
      <c r="K2361" s="44">
        <f t="shared" si="110"/>
        <v>0.45323404561479241</v>
      </c>
    </row>
    <row r="2362" spans="1:12">
      <c r="A2362" t="s">
        <v>8304</v>
      </c>
      <c r="B2362" t="s">
        <v>8303</v>
      </c>
      <c r="C2362" s="43">
        <v>30000</v>
      </c>
      <c r="D2362">
        <v>100</v>
      </c>
      <c r="E2362" s="43">
        <v>3057780.0000000005</v>
      </c>
      <c r="F2362" s="43">
        <v>1389900</v>
      </c>
      <c r="G2362" s="44">
        <f t="shared" si="108"/>
        <v>0.54545454545454553</v>
      </c>
      <c r="H2362" s="45">
        <v>1439900</v>
      </c>
      <c r="I2362" s="44">
        <f t="shared" si="109"/>
        <v>0.52910281315202545</v>
      </c>
      <c r="J2362" s="45">
        <v>1519900</v>
      </c>
      <c r="K2362" s="44">
        <f t="shared" si="110"/>
        <v>0.5029400414679932</v>
      </c>
    </row>
    <row r="2363" spans="1:12">
      <c r="A2363" t="s">
        <v>11105</v>
      </c>
      <c r="B2363" t="s">
        <v>11106</v>
      </c>
      <c r="C2363" s="43">
        <v>140000</v>
      </c>
      <c r="D2363">
        <v>100</v>
      </c>
      <c r="E2363" s="43">
        <v>6599800</v>
      </c>
      <c r="F2363" s="43">
        <v>3299900</v>
      </c>
      <c r="G2363" s="44">
        <f t="shared" si="108"/>
        <v>0.5</v>
      </c>
      <c r="H2363" s="45">
        <v>3429900</v>
      </c>
      <c r="I2363" s="44">
        <f t="shared" si="109"/>
        <v>0.4803024334070729</v>
      </c>
      <c r="J2363" s="45">
        <v>3619900</v>
      </c>
      <c r="K2363" s="44">
        <f t="shared" si="110"/>
        <v>0.45151368223279498</v>
      </c>
    </row>
    <row r="2364" spans="1:12">
      <c r="A2364" t="s">
        <v>11107</v>
      </c>
      <c r="B2364" t="s">
        <v>11108</v>
      </c>
      <c r="C2364" s="43">
        <v>140000</v>
      </c>
      <c r="D2364">
        <v>100</v>
      </c>
      <c r="E2364" s="43">
        <v>6599800</v>
      </c>
      <c r="F2364" s="43">
        <v>3299900</v>
      </c>
      <c r="G2364" s="44">
        <f t="shared" si="108"/>
        <v>0.5</v>
      </c>
      <c r="H2364" s="45">
        <v>3429900</v>
      </c>
      <c r="I2364" s="44">
        <f t="shared" si="109"/>
        <v>0.4803024334070729</v>
      </c>
      <c r="J2364" s="45">
        <v>3619900</v>
      </c>
      <c r="K2364" s="44">
        <f t="shared" si="110"/>
        <v>0.45151368223279498</v>
      </c>
    </row>
    <row r="2365" spans="1:12">
      <c r="A2365" t="s">
        <v>11109</v>
      </c>
      <c r="B2365" t="s">
        <v>11110</v>
      </c>
      <c r="C2365" s="43">
        <v>140000</v>
      </c>
      <c r="D2365">
        <v>100</v>
      </c>
      <c r="E2365" s="43">
        <v>6599800</v>
      </c>
      <c r="F2365" s="43">
        <v>3299900</v>
      </c>
      <c r="G2365" s="44">
        <f t="shared" si="108"/>
        <v>0.5</v>
      </c>
      <c r="H2365" s="45">
        <v>3429900</v>
      </c>
      <c r="I2365" s="44">
        <f t="shared" si="109"/>
        <v>0.4803024334070729</v>
      </c>
      <c r="J2365" s="45">
        <v>3619900</v>
      </c>
      <c r="K2365" s="44">
        <f t="shared" si="110"/>
        <v>0.45151368223279498</v>
      </c>
    </row>
    <row r="2366" spans="1:12">
      <c r="A2366" t="s">
        <v>6889</v>
      </c>
      <c r="B2366" t="s">
        <v>11111</v>
      </c>
      <c r="C2366" s="43">
        <v>140000</v>
      </c>
      <c r="D2366">
        <v>100</v>
      </c>
      <c r="E2366" s="43">
        <v>5999800</v>
      </c>
      <c r="F2366" s="43">
        <v>2999900</v>
      </c>
      <c r="G2366" s="44">
        <f t="shared" si="108"/>
        <v>0.5</v>
      </c>
      <c r="H2366" s="45">
        <v>3119900</v>
      </c>
      <c r="I2366" s="44">
        <f t="shared" si="109"/>
        <v>0.47999933331111033</v>
      </c>
      <c r="J2366" s="45">
        <v>3289900</v>
      </c>
      <c r="K2366" s="44">
        <f t="shared" si="110"/>
        <v>0.4516650555018501</v>
      </c>
    </row>
    <row r="2367" spans="1:12">
      <c r="A2367" t="s">
        <v>6893</v>
      </c>
      <c r="B2367" t="s">
        <v>11112</v>
      </c>
      <c r="C2367" s="43">
        <v>140000</v>
      </c>
      <c r="D2367">
        <v>100</v>
      </c>
      <c r="E2367" s="43">
        <v>5999800</v>
      </c>
      <c r="F2367" s="43">
        <v>2999900</v>
      </c>
      <c r="G2367" s="44">
        <f t="shared" si="108"/>
        <v>0.5</v>
      </c>
      <c r="H2367" s="45">
        <v>3119900</v>
      </c>
      <c r="I2367" s="44">
        <f t="shared" si="109"/>
        <v>0.47999933331111033</v>
      </c>
      <c r="J2367" s="45">
        <v>3289900</v>
      </c>
      <c r="K2367" s="44">
        <f t="shared" si="110"/>
        <v>0.4516650555018501</v>
      </c>
    </row>
    <row r="2368" spans="1:12">
      <c r="A2368" t="s">
        <v>6895</v>
      </c>
      <c r="B2368" t="s">
        <v>11113</v>
      </c>
      <c r="C2368" s="43">
        <v>140000</v>
      </c>
      <c r="D2368">
        <v>100</v>
      </c>
      <c r="E2368" s="43">
        <v>5999800</v>
      </c>
      <c r="F2368" s="43">
        <v>2999900</v>
      </c>
      <c r="G2368" s="44">
        <f t="shared" si="108"/>
        <v>0.5</v>
      </c>
      <c r="H2368" s="45">
        <v>3119900</v>
      </c>
      <c r="I2368" s="44">
        <f t="shared" si="109"/>
        <v>0.47999933331111033</v>
      </c>
      <c r="J2368" s="45">
        <v>3289900</v>
      </c>
      <c r="K2368" s="44">
        <f t="shared" si="110"/>
        <v>0.4516650555018501</v>
      </c>
    </row>
    <row r="2369" spans="1:11">
      <c r="A2369" t="s">
        <v>6891</v>
      </c>
      <c r="B2369" t="s">
        <v>11114</v>
      </c>
      <c r="C2369" s="43">
        <v>140000</v>
      </c>
      <c r="D2369">
        <v>100</v>
      </c>
      <c r="E2369" s="43">
        <v>5999800</v>
      </c>
      <c r="F2369" s="43">
        <v>2999900</v>
      </c>
      <c r="G2369" s="44">
        <f t="shared" si="108"/>
        <v>0.5</v>
      </c>
      <c r="H2369" s="45">
        <v>3119900</v>
      </c>
      <c r="I2369" s="44">
        <f t="shared" si="109"/>
        <v>0.47999933331111033</v>
      </c>
      <c r="J2369" s="45">
        <v>3289900</v>
      </c>
      <c r="K2369" s="44">
        <f t="shared" si="110"/>
        <v>0.4516650555018501</v>
      </c>
    </row>
    <row r="2370" spans="1:11">
      <c r="A2370" t="s">
        <v>11115</v>
      </c>
      <c r="B2370" t="s">
        <v>11116</v>
      </c>
      <c r="C2370" s="43">
        <v>50000</v>
      </c>
      <c r="D2370">
        <v>100</v>
      </c>
      <c r="E2370" s="43">
        <v>2799800</v>
      </c>
      <c r="F2370" s="43">
        <v>1399900</v>
      </c>
      <c r="G2370" s="44">
        <f t="shared" ref="G2370:G2433" si="111">1-(F2370/E2370)</f>
        <v>0.5</v>
      </c>
      <c r="H2370" s="45">
        <v>1449900</v>
      </c>
      <c r="I2370" s="44">
        <f t="shared" ref="I2370:I2433" si="112">1-(H2370/E2370)</f>
        <v>0.48214158154153863</v>
      </c>
      <c r="J2370" s="45">
        <v>1529900</v>
      </c>
      <c r="K2370" s="44">
        <f t="shared" ref="K2370:K2433" si="113">1-(J2370/E2370)</f>
        <v>0.45356811200800062</v>
      </c>
    </row>
    <row r="2371" spans="1:11">
      <c r="A2371" t="s">
        <v>11117</v>
      </c>
      <c r="B2371" t="s">
        <v>11118</v>
      </c>
      <c r="C2371" s="43">
        <v>50000</v>
      </c>
      <c r="D2371">
        <v>100</v>
      </c>
      <c r="E2371" s="43">
        <v>2799800</v>
      </c>
      <c r="F2371" s="43">
        <v>1399900</v>
      </c>
      <c r="G2371" s="44">
        <f t="shared" si="111"/>
        <v>0.5</v>
      </c>
      <c r="H2371" s="45">
        <v>1449900</v>
      </c>
      <c r="I2371" s="44">
        <f t="shared" si="112"/>
        <v>0.48214158154153863</v>
      </c>
      <c r="J2371" s="45">
        <v>1529900</v>
      </c>
      <c r="K2371" s="44">
        <f t="shared" si="113"/>
        <v>0.45356811200800062</v>
      </c>
    </row>
    <row r="2372" spans="1:11">
      <c r="A2372" t="s">
        <v>11119</v>
      </c>
      <c r="B2372" t="s">
        <v>11120</v>
      </c>
      <c r="C2372" s="43">
        <v>50000</v>
      </c>
      <c r="D2372">
        <v>100</v>
      </c>
      <c r="E2372" s="43">
        <v>2799800</v>
      </c>
      <c r="F2372" s="43">
        <v>1399900</v>
      </c>
      <c r="G2372" s="44">
        <f t="shared" si="111"/>
        <v>0.5</v>
      </c>
      <c r="H2372" s="45">
        <v>1449900</v>
      </c>
      <c r="I2372" s="44">
        <f t="shared" si="112"/>
        <v>0.48214158154153863</v>
      </c>
      <c r="J2372" s="45">
        <v>1529900</v>
      </c>
      <c r="K2372" s="44">
        <f t="shared" si="113"/>
        <v>0.45356811200800062</v>
      </c>
    </row>
    <row r="2373" spans="1:11">
      <c r="A2373" t="s">
        <v>11121</v>
      </c>
      <c r="B2373" t="s">
        <v>11122</v>
      </c>
      <c r="C2373" s="43">
        <v>50000</v>
      </c>
      <c r="D2373">
        <v>100</v>
      </c>
      <c r="E2373" s="43">
        <v>2799800</v>
      </c>
      <c r="F2373" s="43">
        <v>1399900</v>
      </c>
      <c r="G2373" s="44">
        <f t="shared" si="111"/>
        <v>0.5</v>
      </c>
      <c r="H2373" s="45">
        <v>1449900</v>
      </c>
      <c r="I2373" s="44">
        <f t="shared" si="112"/>
        <v>0.48214158154153863</v>
      </c>
      <c r="J2373" s="45">
        <v>1529900</v>
      </c>
      <c r="K2373" s="44">
        <f t="shared" si="113"/>
        <v>0.45356811200800062</v>
      </c>
    </row>
    <row r="2374" spans="1:11">
      <c r="A2374" t="s">
        <v>11123</v>
      </c>
      <c r="B2374" t="s">
        <v>11124</v>
      </c>
      <c r="C2374" s="43">
        <v>50000</v>
      </c>
      <c r="D2374">
        <v>100</v>
      </c>
      <c r="E2374" s="43">
        <v>2799800</v>
      </c>
      <c r="F2374" s="43">
        <v>1399900</v>
      </c>
      <c r="G2374" s="44">
        <f t="shared" si="111"/>
        <v>0.5</v>
      </c>
      <c r="H2374" s="45">
        <v>1449900</v>
      </c>
      <c r="I2374" s="44">
        <f t="shared" si="112"/>
        <v>0.48214158154153863</v>
      </c>
      <c r="J2374" s="45">
        <v>1529900</v>
      </c>
      <c r="K2374" s="44">
        <f t="shared" si="113"/>
        <v>0.45356811200800062</v>
      </c>
    </row>
    <row r="2375" spans="1:11">
      <c r="A2375" t="s">
        <v>11125</v>
      </c>
      <c r="B2375" t="s">
        <v>11126</v>
      </c>
      <c r="C2375" s="43">
        <v>50000</v>
      </c>
      <c r="D2375">
        <v>100</v>
      </c>
      <c r="E2375" s="43">
        <v>2799800</v>
      </c>
      <c r="F2375" s="43">
        <v>1399900</v>
      </c>
      <c r="G2375" s="44">
        <f t="shared" si="111"/>
        <v>0.5</v>
      </c>
      <c r="H2375" s="45">
        <v>1449900</v>
      </c>
      <c r="I2375" s="44">
        <f t="shared" si="112"/>
        <v>0.48214158154153863</v>
      </c>
      <c r="J2375" s="45">
        <v>1529900</v>
      </c>
      <c r="K2375" s="44">
        <f t="shared" si="113"/>
        <v>0.45356811200800062</v>
      </c>
    </row>
    <row r="2376" spans="1:11">
      <c r="A2376" t="s">
        <v>11127</v>
      </c>
      <c r="B2376" t="s">
        <v>11128</v>
      </c>
      <c r="C2376" s="43">
        <v>140000</v>
      </c>
      <c r="D2376">
        <v>100</v>
      </c>
      <c r="E2376" s="43">
        <v>7999800</v>
      </c>
      <c r="F2376" s="43">
        <v>3999900</v>
      </c>
      <c r="G2376" s="44">
        <f t="shared" si="111"/>
        <v>0.5</v>
      </c>
      <c r="H2376" s="45">
        <v>4159900</v>
      </c>
      <c r="I2376" s="44">
        <f t="shared" si="112"/>
        <v>0.47999949998749969</v>
      </c>
      <c r="J2376" s="45">
        <v>4389900</v>
      </c>
      <c r="K2376" s="44">
        <f t="shared" si="113"/>
        <v>0.45124878121953049</v>
      </c>
    </row>
    <row r="2377" spans="1:11">
      <c r="A2377" t="s">
        <v>11129</v>
      </c>
      <c r="B2377" t="s">
        <v>11130</v>
      </c>
      <c r="C2377" s="43">
        <v>140000</v>
      </c>
      <c r="D2377">
        <v>100</v>
      </c>
      <c r="E2377" s="43">
        <v>7999800</v>
      </c>
      <c r="F2377" s="43">
        <v>3999900</v>
      </c>
      <c r="G2377" s="44">
        <f t="shared" si="111"/>
        <v>0.5</v>
      </c>
      <c r="H2377" s="45">
        <v>4159900</v>
      </c>
      <c r="I2377" s="44">
        <f t="shared" si="112"/>
        <v>0.47999949998749969</v>
      </c>
      <c r="J2377" s="45">
        <v>4389900</v>
      </c>
      <c r="K2377" s="44">
        <f t="shared" si="113"/>
        <v>0.45124878121953049</v>
      </c>
    </row>
    <row r="2378" spans="1:11">
      <c r="A2378" t="s">
        <v>11131</v>
      </c>
      <c r="B2378" t="s">
        <v>11132</v>
      </c>
      <c r="C2378" s="43">
        <v>140000</v>
      </c>
      <c r="D2378">
        <v>100</v>
      </c>
      <c r="E2378" s="43">
        <v>7999800</v>
      </c>
      <c r="F2378" s="43">
        <v>3999900</v>
      </c>
      <c r="G2378" s="44">
        <f t="shared" si="111"/>
        <v>0.5</v>
      </c>
      <c r="H2378" s="45">
        <v>4159900</v>
      </c>
      <c r="I2378" s="44">
        <f t="shared" si="112"/>
        <v>0.47999949998749969</v>
      </c>
      <c r="J2378" s="45">
        <v>4389900</v>
      </c>
      <c r="K2378" s="44">
        <f t="shared" si="113"/>
        <v>0.45124878121953049</v>
      </c>
    </row>
    <row r="2379" spans="1:11">
      <c r="A2379" t="s">
        <v>11133</v>
      </c>
      <c r="B2379" t="s">
        <v>11134</v>
      </c>
      <c r="C2379" s="43">
        <v>140000</v>
      </c>
      <c r="D2379">
        <v>100</v>
      </c>
      <c r="E2379" s="43">
        <v>7999800</v>
      </c>
      <c r="F2379" s="43">
        <v>3999900</v>
      </c>
      <c r="G2379" s="44">
        <f t="shared" si="111"/>
        <v>0.5</v>
      </c>
      <c r="H2379" s="45">
        <v>4159900</v>
      </c>
      <c r="I2379" s="44">
        <f t="shared" si="112"/>
        <v>0.47999949998749969</v>
      </c>
      <c r="J2379" s="45">
        <v>4389900</v>
      </c>
      <c r="K2379" s="44">
        <f t="shared" si="113"/>
        <v>0.45124878121953049</v>
      </c>
    </row>
    <row r="2380" spans="1:11">
      <c r="A2380" t="s">
        <v>11135</v>
      </c>
      <c r="B2380" t="s">
        <v>11136</v>
      </c>
      <c r="C2380" s="43">
        <v>140000</v>
      </c>
      <c r="D2380">
        <v>100</v>
      </c>
      <c r="E2380" s="43">
        <v>7999800</v>
      </c>
      <c r="F2380" s="43">
        <v>3999900</v>
      </c>
      <c r="G2380" s="44">
        <f t="shared" si="111"/>
        <v>0.5</v>
      </c>
      <c r="H2380" s="45">
        <v>4159900</v>
      </c>
      <c r="I2380" s="44">
        <f t="shared" si="112"/>
        <v>0.47999949998749969</v>
      </c>
      <c r="J2380" s="45">
        <v>4389900</v>
      </c>
      <c r="K2380" s="44">
        <f t="shared" si="113"/>
        <v>0.45124878121953049</v>
      </c>
    </row>
    <row r="2381" spans="1:11">
      <c r="A2381" t="s">
        <v>11137</v>
      </c>
      <c r="B2381" t="s">
        <v>11138</v>
      </c>
      <c r="C2381" s="43">
        <v>140000</v>
      </c>
      <c r="D2381">
        <v>100</v>
      </c>
      <c r="E2381" s="43">
        <v>7999800</v>
      </c>
      <c r="F2381" s="43">
        <v>3999900</v>
      </c>
      <c r="G2381" s="44">
        <f t="shared" si="111"/>
        <v>0.5</v>
      </c>
      <c r="H2381" s="45">
        <v>4159900</v>
      </c>
      <c r="I2381" s="44">
        <f t="shared" si="112"/>
        <v>0.47999949998749969</v>
      </c>
      <c r="J2381" s="45">
        <v>4389900</v>
      </c>
      <c r="K2381" s="44">
        <f t="shared" si="113"/>
        <v>0.45124878121953049</v>
      </c>
    </row>
    <row r="2382" spans="1:11">
      <c r="A2382" t="s">
        <v>11139</v>
      </c>
      <c r="B2382" t="s">
        <v>11140</v>
      </c>
      <c r="C2382" s="43">
        <v>140000</v>
      </c>
      <c r="D2382">
        <v>100</v>
      </c>
      <c r="E2382" s="43">
        <v>2799800</v>
      </c>
      <c r="F2382" s="43">
        <v>1399900</v>
      </c>
      <c r="G2382" s="44">
        <f t="shared" si="111"/>
        <v>0.5</v>
      </c>
      <c r="H2382" s="45">
        <v>1449900</v>
      </c>
      <c r="I2382" s="44">
        <f t="shared" si="112"/>
        <v>0.48214158154153863</v>
      </c>
      <c r="J2382" s="45">
        <v>1529900</v>
      </c>
      <c r="K2382" s="44">
        <f t="shared" si="113"/>
        <v>0.45356811200800062</v>
      </c>
    </row>
    <row r="2383" spans="1:11">
      <c r="A2383" t="s">
        <v>11141</v>
      </c>
      <c r="B2383" t="s">
        <v>11142</v>
      </c>
      <c r="C2383" s="43">
        <v>140000</v>
      </c>
      <c r="D2383">
        <v>100</v>
      </c>
      <c r="E2383" s="43">
        <v>2799800</v>
      </c>
      <c r="F2383" s="43">
        <v>1399900</v>
      </c>
      <c r="G2383" s="44">
        <f t="shared" si="111"/>
        <v>0.5</v>
      </c>
      <c r="H2383" s="45">
        <v>1449900</v>
      </c>
      <c r="I2383" s="44">
        <f t="shared" si="112"/>
        <v>0.48214158154153863</v>
      </c>
      <c r="J2383" s="45">
        <v>1529900</v>
      </c>
      <c r="K2383" s="44">
        <f t="shared" si="113"/>
        <v>0.45356811200800062</v>
      </c>
    </row>
    <row r="2384" spans="1:11">
      <c r="A2384" t="s">
        <v>11143</v>
      </c>
      <c r="B2384" t="s">
        <v>11144</v>
      </c>
      <c r="C2384" s="43">
        <v>140000</v>
      </c>
      <c r="D2384">
        <v>100</v>
      </c>
      <c r="E2384" s="43">
        <v>2799800</v>
      </c>
      <c r="F2384" s="43">
        <v>1399900</v>
      </c>
      <c r="G2384" s="44">
        <f t="shared" si="111"/>
        <v>0.5</v>
      </c>
      <c r="H2384" s="45">
        <v>1449900</v>
      </c>
      <c r="I2384" s="44">
        <f t="shared" si="112"/>
        <v>0.48214158154153863</v>
      </c>
      <c r="J2384" s="45">
        <v>1529900</v>
      </c>
      <c r="K2384" s="44">
        <f t="shared" si="113"/>
        <v>0.45356811200800062</v>
      </c>
    </row>
    <row r="2385" spans="1:11">
      <c r="A2385" t="s">
        <v>11145</v>
      </c>
      <c r="B2385" t="s">
        <v>11146</v>
      </c>
      <c r="C2385" s="43">
        <v>140000</v>
      </c>
      <c r="D2385">
        <v>100</v>
      </c>
      <c r="E2385" s="43">
        <v>2799800</v>
      </c>
      <c r="F2385" s="43">
        <v>1399900</v>
      </c>
      <c r="G2385" s="44">
        <f t="shared" si="111"/>
        <v>0.5</v>
      </c>
      <c r="H2385" s="45">
        <v>1449900</v>
      </c>
      <c r="I2385" s="44">
        <f t="shared" si="112"/>
        <v>0.48214158154153863</v>
      </c>
      <c r="J2385" s="45">
        <v>1529900</v>
      </c>
      <c r="K2385" s="44">
        <f t="shared" si="113"/>
        <v>0.45356811200800062</v>
      </c>
    </row>
    <row r="2386" spans="1:11">
      <c r="A2386" t="s">
        <v>11147</v>
      </c>
      <c r="B2386" t="s">
        <v>11148</v>
      </c>
      <c r="C2386" s="43">
        <v>140000</v>
      </c>
      <c r="D2386">
        <v>100</v>
      </c>
      <c r="E2386" s="43">
        <v>2799800</v>
      </c>
      <c r="F2386" s="43">
        <v>1399900</v>
      </c>
      <c r="G2386" s="44">
        <f t="shared" si="111"/>
        <v>0.5</v>
      </c>
      <c r="H2386" s="45">
        <v>1449900</v>
      </c>
      <c r="I2386" s="44">
        <f t="shared" si="112"/>
        <v>0.48214158154153863</v>
      </c>
      <c r="J2386" s="45">
        <v>1529900</v>
      </c>
      <c r="K2386" s="44">
        <f t="shared" si="113"/>
        <v>0.45356811200800062</v>
      </c>
    </row>
    <row r="2387" spans="1:11">
      <c r="A2387" t="s">
        <v>11149</v>
      </c>
      <c r="B2387" t="s">
        <v>11150</v>
      </c>
      <c r="C2387" s="43">
        <v>140000</v>
      </c>
      <c r="D2387">
        <v>100</v>
      </c>
      <c r="E2387" s="43">
        <v>2799800</v>
      </c>
      <c r="F2387" s="43">
        <v>1399900</v>
      </c>
      <c r="G2387" s="44">
        <f t="shared" si="111"/>
        <v>0.5</v>
      </c>
      <c r="H2387" s="45">
        <v>1449900</v>
      </c>
      <c r="I2387" s="44">
        <f t="shared" si="112"/>
        <v>0.48214158154153863</v>
      </c>
      <c r="J2387" s="45">
        <v>1529900</v>
      </c>
      <c r="K2387" s="44">
        <f t="shared" si="113"/>
        <v>0.45356811200800062</v>
      </c>
    </row>
    <row r="2388" spans="1:11">
      <c r="A2388" t="s">
        <v>11151</v>
      </c>
      <c r="B2388" t="s">
        <v>11152</v>
      </c>
      <c r="C2388" s="43">
        <v>140000</v>
      </c>
      <c r="D2388">
        <v>100</v>
      </c>
      <c r="E2388" s="43">
        <v>2799800</v>
      </c>
      <c r="F2388" s="43">
        <v>1399900</v>
      </c>
      <c r="G2388" s="44">
        <f t="shared" si="111"/>
        <v>0.5</v>
      </c>
      <c r="H2388" s="45">
        <v>1449900</v>
      </c>
      <c r="I2388" s="44">
        <f t="shared" si="112"/>
        <v>0.48214158154153863</v>
      </c>
      <c r="J2388" s="45">
        <v>1529900</v>
      </c>
      <c r="K2388" s="44">
        <f t="shared" si="113"/>
        <v>0.45356811200800062</v>
      </c>
    </row>
    <row r="2389" spans="1:11">
      <c r="A2389" t="s">
        <v>11153</v>
      </c>
      <c r="B2389" t="s">
        <v>11154</v>
      </c>
      <c r="C2389" s="43">
        <v>140000</v>
      </c>
      <c r="D2389">
        <v>100</v>
      </c>
      <c r="E2389" s="43">
        <v>2799800</v>
      </c>
      <c r="F2389" s="43">
        <v>1399900</v>
      </c>
      <c r="G2389" s="44">
        <f t="shared" si="111"/>
        <v>0.5</v>
      </c>
      <c r="H2389" s="45">
        <v>1449900</v>
      </c>
      <c r="I2389" s="44">
        <f t="shared" si="112"/>
        <v>0.48214158154153863</v>
      </c>
      <c r="J2389" s="45">
        <v>1529900</v>
      </c>
      <c r="K2389" s="44">
        <f t="shared" si="113"/>
        <v>0.45356811200800062</v>
      </c>
    </row>
    <row r="2390" spans="1:11">
      <c r="A2390" t="s">
        <v>11155</v>
      </c>
      <c r="B2390" t="s">
        <v>11156</v>
      </c>
      <c r="C2390" s="43">
        <v>140000</v>
      </c>
      <c r="D2390">
        <v>100</v>
      </c>
      <c r="E2390" s="43">
        <v>2799800</v>
      </c>
      <c r="F2390" s="43">
        <v>1399900</v>
      </c>
      <c r="G2390" s="44">
        <f t="shared" si="111"/>
        <v>0.5</v>
      </c>
      <c r="H2390" s="45">
        <v>1449900</v>
      </c>
      <c r="I2390" s="44">
        <f t="shared" si="112"/>
        <v>0.48214158154153863</v>
      </c>
      <c r="J2390" s="45">
        <v>1529900</v>
      </c>
      <c r="K2390" s="44">
        <f t="shared" si="113"/>
        <v>0.45356811200800062</v>
      </c>
    </row>
    <row r="2391" spans="1:11">
      <c r="A2391" t="s">
        <v>11157</v>
      </c>
      <c r="B2391" t="s">
        <v>11158</v>
      </c>
      <c r="C2391" s="43">
        <v>140000</v>
      </c>
      <c r="D2391">
        <v>100</v>
      </c>
      <c r="E2391" s="43">
        <v>2799800</v>
      </c>
      <c r="F2391" s="43">
        <v>1399900</v>
      </c>
      <c r="G2391" s="44">
        <f t="shared" si="111"/>
        <v>0.5</v>
      </c>
      <c r="H2391" s="45">
        <v>1449900</v>
      </c>
      <c r="I2391" s="44">
        <f t="shared" si="112"/>
        <v>0.48214158154153863</v>
      </c>
      <c r="J2391" s="45">
        <v>1529900</v>
      </c>
      <c r="K2391" s="44">
        <f t="shared" si="113"/>
        <v>0.45356811200800062</v>
      </c>
    </row>
    <row r="2392" spans="1:11">
      <c r="A2392" t="s">
        <v>11159</v>
      </c>
      <c r="B2392" t="s">
        <v>11160</v>
      </c>
      <c r="C2392" s="43">
        <v>140000</v>
      </c>
      <c r="D2392">
        <v>100</v>
      </c>
      <c r="E2392" s="43">
        <v>2799800</v>
      </c>
      <c r="F2392" s="43">
        <v>1399900</v>
      </c>
      <c r="G2392" s="44">
        <f t="shared" si="111"/>
        <v>0.5</v>
      </c>
      <c r="H2392" s="45">
        <v>1449900</v>
      </c>
      <c r="I2392" s="44">
        <f t="shared" si="112"/>
        <v>0.48214158154153863</v>
      </c>
      <c r="J2392" s="45">
        <v>1529900</v>
      </c>
      <c r="K2392" s="44">
        <f t="shared" si="113"/>
        <v>0.45356811200800062</v>
      </c>
    </row>
    <row r="2393" spans="1:11">
      <c r="A2393" t="s">
        <v>2212</v>
      </c>
      <c r="B2393" t="s">
        <v>11161</v>
      </c>
      <c r="C2393" s="43">
        <v>140000</v>
      </c>
      <c r="D2393">
        <v>100</v>
      </c>
      <c r="E2393" s="43">
        <v>2799800</v>
      </c>
      <c r="F2393" s="43">
        <v>1399900</v>
      </c>
      <c r="G2393" s="44">
        <f t="shared" si="111"/>
        <v>0.5</v>
      </c>
      <c r="H2393" s="45">
        <v>1449900</v>
      </c>
      <c r="I2393" s="44">
        <f t="shared" si="112"/>
        <v>0.48214158154153863</v>
      </c>
      <c r="J2393" s="45">
        <v>1529900</v>
      </c>
      <c r="K2393" s="44">
        <f t="shared" si="113"/>
        <v>0.45356811200800062</v>
      </c>
    </row>
    <row r="2394" spans="1:11">
      <c r="A2394" t="s">
        <v>2214</v>
      </c>
      <c r="B2394" t="s">
        <v>11162</v>
      </c>
      <c r="C2394" s="43">
        <v>140000</v>
      </c>
      <c r="D2394">
        <v>100</v>
      </c>
      <c r="E2394" s="43">
        <v>2799800</v>
      </c>
      <c r="F2394" s="43">
        <v>1399900</v>
      </c>
      <c r="G2394" s="44">
        <f t="shared" si="111"/>
        <v>0.5</v>
      </c>
      <c r="H2394" s="45">
        <v>1449900</v>
      </c>
      <c r="I2394" s="44">
        <f t="shared" si="112"/>
        <v>0.48214158154153863</v>
      </c>
      <c r="J2394" s="45">
        <v>1529900</v>
      </c>
      <c r="K2394" s="44">
        <f t="shared" si="113"/>
        <v>0.45356811200800062</v>
      </c>
    </row>
    <row r="2395" spans="1:11">
      <c r="A2395" t="s">
        <v>2213</v>
      </c>
      <c r="B2395" t="s">
        <v>11163</v>
      </c>
      <c r="C2395" s="43">
        <v>140000</v>
      </c>
      <c r="D2395">
        <v>100</v>
      </c>
      <c r="E2395" s="43">
        <v>2799800</v>
      </c>
      <c r="F2395" s="43">
        <v>1399900</v>
      </c>
      <c r="G2395" s="44">
        <f t="shared" si="111"/>
        <v>0.5</v>
      </c>
      <c r="H2395" s="45">
        <v>1449900</v>
      </c>
      <c r="I2395" s="44">
        <f t="shared" si="112"/>
        <v>0.48214158154153863</v>
      </c>
      <c r="J2395" s="45">
        <v>1529900</v>
      </c>
      <c r="K2395" s="44">
        <f t="shared" si="113"/>
        <v>0.45356811200800062</v>
      </c>
    </row>
    <row r="2396" spans="1:11">
      <c r="A2396" t="s">
        <v>2063</v>
      </c>
      <c r="B2396" t="s">
        <v>11164</v>
      </c>
      <c r="C2396" s="43">
        <v>140000</v>
      </c>
      <c r="D2396">
        <v>100</v>
      </c>
      <c r="E2396" s="43">
        <v>2799800</v>
      </c>
      <c r="F2396" s="43">
        <v>1399900</v>
      </c>
      <c r="G2396" s="44">
        <f t="shared" si="111"/>
        <v>0.5</v>
      </c>
      <c r="H2396" s="45">
        <v>1449900</v>
      </c>
      <c r="I2396" s="44">
        <f t="shared" si="112"/>
        <v>0.48214158154153863</v>
      </c>
      <c r="J2396" s="45">
        <v>1529900</v>
      </c>
      <c r="K2396" s="44">
        <f t="shared" si="113"/>
        <v>0.45356811200800062</v>
      </c>
    </row>
    <row r="2397" spans="1:11">
      <c r="A2397" t="s">
        <v>2059</v>
      </c>
      <c r="B2397" t="s">
        <v>11165</v>
      </c>
      <c r="C2397" s="43">
        <v>140000</v>
      </c>
      <c r="D2397">
        <v>100</v>
      </c>
      <c r="E2397" s="43">
        <v>2799800</v>
      </c>
      <c r="F2397" s="43">
        <v>1399900</v>
      </c>
      <c r="G2397" s="44">
        <f t="shared" si="111"/>
        <v>0.5</v>
      </c>
      <c r="H2397" s="45">
        <v>1449900</v>
      </c>
      <c r="I2397" s="44">
        <f t="shared" si="112"/>
        <v>0.48214158154153863</v>
      </c>
      <c r="J2397" s="45">
        <v>1529900</v>
      </c>
      <c r="K2397" s="44">
        <f t="shared" si="113"/>
        <v>0.45356811200800062</v>
      </c>
    </row>
    <row r="2398" spans="1:11">
      <c r="A2398" t="s">
        <v>2067</v>
      </c>
      <c r="B2398" t="s">
        <v>11166</v>
      </c>
      <c r="C2398" s="43">
        <v>140000</v>
      </c>
      <c r="D2398">
        <v>100</v>
      </c>
      <c r="E2398" s="43">
        <v>2799800</v>
      </c>
      <c r="F2398" s="43">
        <v>1399900</v>
      </c>
      <c r="G2398" s="44">
        <f t="shared" si="111"/>
        <v>0.5</v>
      </c>
      <c r="H2398" s="45">
        <v>1449900</v>
      </c>
      <c r="I2398" s="44">
        <f t="shared" si="112"/>
        <v>0.48214158154153863</v>
      </c>
      <c r="J2398" s="45">
        <v>1529900</v>
      </c>
      <c r="K2398" s="44">
        <f t="shared" si="113"/>
        <v>0.45356811200800062</v>
      </c>
    </row>
    <row r="2399" spans="1:11">
      <c r="A2399" t="s">
        <v>11167</v>
      </c>
      <c r="B2399" t="s">
        <v>11168</v>
      </c>
      <c r="C2399" s="43">
        <v>40000</v>
      </c>
      <c r="D2399">
        <v>100</v>
      </c>
      <c r="E2399" s="43">
        <v>3079780.0000000005</v>
      </c>
      <c r="F2399" s="43">
        <v>1399900</v>
      </c>
      <c r="G2399" s="44">
        <f t="shared" si="111"/>
        <v>0.54545454545454553</v>
      </c>
      <c r="H2399" s="45">
        <v>1449900</v>
      </c>
      <c r="I2399" s="44">
        <f t="shared" si="112"/>
        <v>0.52921961958321706</v>
      </c>
      <c r="J2399" s="45">
        <v>1529900</v>
      </c>
      <c r="K2399" s="44">
        <f t="shared" si="113"/>
        <v>0.50324373818909152</v>
      </c>
    </row>
    <row r="2400" spans="1:11">
      <c r="A2400" t="s">
        <v>11169</v>
      </c>
      <c r="B2400" t="s">
        <v>11170</v>
      </c>
      <c r="C2400" s="43">
        <v>40000</v>
      </c>
      <c r="D2400">
        <v>100</v>
      </c>
      <c r="E2400" s="43">
        <v>3079780.0000000005</v>
      </c>
      <c r="F2400" s="43">
        <v>1399900</v>
      </c>
      <c r="G2400" s="44">
        <f t="shared" si="111"/>
        <v>0.54545454545454553</v>
      </c>
      <c r="H2400" s="45">
        <v>1449900</v>
      </c>
      <c r="I2400" s="44">
        <f t="shared" si="112"/>
        <v>0.52921961958321706</v>
      </c>
      <c r="J2400" s="45">
        <v>1529900</v>
      </c>
      <c r="K2400" s="44">
        <f t="shared" si="113"/>
        <v>0.50324373818909152</v>
      </c>
    </row>
    <row r="2401" spans="1:11">
      <c r="A2401" t="s">
        <v>11171</v>
      </c>
      <c r="B2401" t="s">
        <v>11172</v>
      </c>
      <c r="C2401" s="43">
        <v>40000</v>
      </c>
      <c r="D2401">
        <v>100</v>
      </c>
      <c r="E2401" s="43">
        <v>3079780.0000000005</v>
      </c>
      <c r="F2401" s="43">
        <v>1399900</v>
      </c>
      <c r="G2401" s="44">
        <f t="shared" si="111"/>
        <v>0.54545454545454553</v>
      </c>
      <c r="H2401" s="45">
        <v>1449900</v>
      </c>
      <c r="I2401" s="44">
        <f t="shared" si="112"/>
        <v>0.52921961958321706</v>
      </c>
      <c r="J2401" s="45">
        <v>1529900</v>
      </c>
      <c r="K2401" s="44">
        <f t="shared" si="113"/>
        <v>0.50324373818909152</v>
      </c>
    </row>
    <row r="2402" spans="1:11">
      <c r="A2402" t="s">
        <v>11173</v>
      </c>
      <c r="B2402" t="s">
        <v>11174</v>
      </c>
      <c r="C2402" s="43">
        <v>40000</v>
      </c>
      <c r="D2402">
        <v>100</v>
      </c>
      <c r="E2402" s="43">
        <v>3079780.0000000005</v>
      </c>
      <c r="F2402" s="43">
        <v>1399900</v>
      </c>
      <c r="G2402" s="44">
        <f t="shared" si="111"/>
        <v>0.54545454545454553</v>
      </c>
      <c r="H2402" s="45">
        <v>1449900</v>
      </c>
      <c r="I2402" s="44">
        <f t="shared" si="112"/>
        <v>0.52921961958321706</v>
      </c>
      <c r="J2402" s="45">
        <v>1529900</v>
      </c>
      <c r="K2402" s="44">
        <f t="shared" si="113"/>
        <v>0.50324373818909152</v>
      </c>
    </row>
    <row r="2403" spans="1:11">
      <c r="A2403" t="s">
        <v>11175</v>
      </c>
      <c r="B2403" t="s">
        <v>11176</v>
      </c>
      <c r="C2403" s="43">
        <v>50000</v>
      </c>
      <c r="D2403">
        <v>100</v>
      </c>
      <c r="E2403" s="43">
        <v>2799800</v>
      </c>
      <c r="F2403" s="43">
        <v>1399900</v>
      </c>
      <c r="G2403" s="44">
        <f t="shared" si="111"/>
        <v>0.5</v>
      </c>
      <c r="H2403" s="45">
        <v>1449900</v>
      </c>
      <c r="I2403" s="44">
        <f t="shared" si="112"/>
        <v>0.48214158154153863</v>
      </c>
      <c r="J2403" s="45">
        <v>1529900</v>
      </c>
      <c r="K2403" s="44">
        <f t="shared" si="113"/>
        <v>0.45356811200800062</v>
      </c>
    </row>
    <row r="2404" spans="1:11">
      <c r="A2404" t="s">
        <v>11177</v>
      </c>
      <c r="B2404" t="s">
        <v>11178</v>
      </c>
      <c r="C2404" s="43">
        <v>50000</v>
      </c>
      <c r="D2404">
        <v>100</v>
      </c>
      <c r="E2404" s="43">
        <v>2799800</v>
      </c>
      <c r="F2404" s="43">
        <v>1399900</v>
      </c>
      <c r="G2404" s="44">
        <f t="shared" si="111"/>
        <v>0.5</v>
      </c>
      <c r="H2404" s="45">
        <v>1449900</v>
      </c>
      <c r="I2404" s="44">
        <f t="shared" si="112"/>
        <v>0.48214158154153863</v>
      </c>
      <c r="J2404" s="45">
        <v>1529900</v>
      </c>
      <c r="K2404" s="44">
        <f t="shared" si="113"/>
        <v>0.45356811200800062</v>
      </c>
    </row>
    <row r="2405" spans="1:11">
      <c r="A2405" t="s">
        <v>11179</v>
      </c>
      <c r="B2405" t="s">
        <v>11180</v>
      </c>
      <c r="C2405" s="43">
        <v>50000</v>
      </c>
      <c r="D2405">
        <v>100</v>
      </c>
      <c r="E2405" s="43">
        <v>2799800</v>
      </c>
      <c r="F2405" s="43">
        <v>1399900</v>
      </c>
      <c r="G2405" s="44">
        <f t="shared" si="111"/>
        <v>0.5</v>
      </c>
      <c r="H2405" s="45">
        <v>1449900</v>
      </c>
      <c r="I2405" s="44">
        <f t="shared" si="112"/>
        <v>0.48214158154153863</v>
      </c>
      <c r="J2405" s="45">
        <v>1529900</v>
      </c>
      <c r="K2405" s="44">
        <f t="shared" si="113"/>
        <v>0.45356811200800062</v>
      </c>
    </row>
    <row r="2406" spans="1:11">
      <c r="A2406" t="s">
        <v>11181</v>
      </c>
      <c r="B2406" t="s">
        <v>11182</v>
      </c>
      <c r="C2406" s="43">
        <v>50000</v>
      </c>
      <c r="D2406">
        <v>100</v>
      </c>
      <c r="E2406" s="43">
        <v>2799800</v>
      </c>
      <c r="F2406" s="43">
        <v>1399900</v>
      </c>
      <c r="G2406" s="44">
        <f t="shared" si="111"/>
        <v>0.5</v>
      </c>
      <c r="H2406" s="45">
        <v>1449900</v>
      </c>
      <c r="I2406" s="44">
        <f t="shared" si="112"/>
        <v>0.48214158154153863</v>
      </c>
      <c r="J2406" s="45">
        <v>1529900</v>
      </c>
      <c r="K2406" s="44">
        <f t="shared" si="113"/>
        <v>0.45356811200800062</v>
      </c>
    </row>
    <row r="2407" spans="1:11">
      <c r="A2407" t="s">
        <v>11183</v>
      </c>
      <c r="B2407" t="s">
        <v>11184</v>
      </c>
      <c r="C2407" s="43">
        <v>50000</v>
      </c>
      <c r="D2407">
        <v>100</v>
      </c>
      <c r="E2407" s="43">
        <v>2799800</v>
      </c>
      <c r="F2407" s="43">
        <v>1399900</v>
      </c>
      <c r="G2407" s="44">
        <f t="shared" si="111"/>
        <v>0.5</v>
      </c>
      <c r="H2407" s="45">
        <v>1449900</v>
      </c>
      <c r="I2407" s="44">
        <f t="shared" si="112"/>
        <v>0.48214158154153863</v>
      </c>
      <c r="J2407" s="45">
        <v>1529900</v>
      </c>
      <c r="K2407" s="44">
        <f t="shared" si="113"/>
        <v>0.45356811200800062</v>
      </c>
    </row>
    <row r="2408" spans="1:11">
      <c r="A2408" t="s">
        <v>11185</v>
      </c>
      <c r="B2408" t="s">
        <v>11186</v>
      </c>
      <c r="C2408" s="43">
        <v>50000</v>
      </c>
      <c r="D2408">
        <v>100</v>
      </c>
      <c r="E2408" s="43">
        <v>2799800</v>
      </c>
      <c r="F2408" s="43">
        <v>1399900</v>
      </c>
      <c r="G2408" s="44">
        <f t="shared" si="111"/>
        <v>0.5</v>
      </c>
      <c r="H2408" s="45">
        <v>1449900</v>
      </c>
      <c r="I2408" s="44">
        <f t="shared" si="112"/>
        <v>0.48214158154153863</v>
      </c>
      <c r="J2408" s="45">
        <v>1529900</v>
      </c>
      <c r="K2408" s="44">
        <f t="shared" si="113"/>
        <v>0.45356811200800062</v>
      </c>
    </row>
    <row r="2409" spans="1:11">
      <c r="A2409" t="s">
        <v>11187</v>
      </c>
      <c r="B2409" t="s">
        <v>11188</v>
      </c>
      <c r="C2409" s="43">
        <v>50000</v>
      </c>
      <c r="D2409">
        <v>100</v>
      </c>
      <c r="E2409" s="43">
        <v>2799800</v>
      </c>
      <c r="F2409" s="43">
        <v>1399900</v>
      </c>
      <c r="G2409" s="44">
        <f t="shared" si="111"/>
        <v>0.5</v>
      </c>
      <c r="H2409" s="45">
        <v>1449900</v>
      </c>
      <c r="I2409" s="44">
        <f t="shared" si="112"/>
        <v>0.48214158154153863</v>
      </c>
      <c r="J2409" s="45">
        <v>1529900</v>
      </c>
      <c r="K2409" s="44">
        <f t="shared" si="113"/>
        <v>0.45356811200800062</v>
      </c>
    </row>
    <row r="2410" spans="1:11">
      <c r="A2410" t="s">
        <v>11189</v>
      </c>
      <c r="B2410" t="s">
        <v>11190</v>
      </c>
      <c r="C2410" s="43">
        <v>50000</v>
      </c>
      <c r="D2410">
        <v>100</v>
      </c>
      <c r="E2410" s="43">
        <v>2799800</v>
      </c>
      <c r="F2410" s="43">
        <v>1399900</v>
      </c>
      <c r="G2410" s="44">
        <f t="shared" si="111"/>
        <v>0.5</v>
      </c>
      <c r="H2410" s="45">
        <v>1449900</v>
      </c>
      <c r="I2410" s="44">
        <f t="shared" si="112"/>
        <v>0.48214158154153863</v>
      </c>
      <c r="J2410" s="45">
        <v>1529900</v>
      </c>
      <c r="K2410" s="44">
        <f t="shared" si="113"/>
        <v>0.45356811200800062</v>
      </c>
    </row>
    <row r="2411" spans="1:11">
      <c r="A2411" t="s">
        <v>11191</v>
      </c>
      <c r="B2411" t="s">
        <v>11192</v>
      </c>
      <c r="C2411" s="43">
        <v>50000</v>
      </c>
      <c r="D2411">
        <v>100</v>
      </c>
      <c r="E2411" s="43">
        <v>2799800</v>
      </c>
      <c r="F2411" s="43">
        <v>1399900</v>
      </c>
      <c r="G2411" s="44">
        <f t="shared" si="111"/>
        <v>0.5</v>
      </c>
      <c r="H2411" s="45">
        <v>1449900</v>
      </c>
      <c r="I2411" s="44">
        <f t="shared" si="112"/>
        <v>0.48214158154153863</v>
      </c>
      <c r="J2411" s="45">
        <v>1529900</v>
      </c>
      <c r="K2411" s="44">
        <f t="shared" si="113"/>
        <v>0.45356811200800062</v>
      </c>
    </row>
    <row r="2412" spans="1:11">
      <c r="A2412" t="s">
        <v>11193</v>
      </c>
      <c r="B2412" t="s">
        <v>11194</v>
      </c>
      <c r="C2412" s="43">
        <v>50000</v>
      </c>
      <c r="D2412">
        <v>100</v>
      </c>
      <c r="E2412" s="43">
        <v>2799800</v>
      </c>
      <c r="F2412" s="43">
        <v>1399900</v>
      </c>
      <c r="G2412" s="44">
        <f t="shared" si="111"/>
        <v>0.5</v>
      </c>
      <c r="H2412" s="45">
        <v>1449900</v>
      </c>
      <c r="I2412" s="44">
        <f t="shared" si="112"/>
        <v>0.48214158154153863</v>
      </c>
      <c r="J2412" s="45">
        <v>1529900</v>
      </c>
      <c r="K2412" s="44">
        <f t="shared" si="113"/>
        <v>0.45356811200800062</v>
      </c>
    </row>
    <row r="2413" spans="1:11">
      <c r="A2413" t="s">
        <v>11195</v>
      </c>
      <c r="B2413" t="s">
        <v>11196</v>
      </c>
      <c r="C2413" s="43">
        <v>50000</v>
      </c>
      <c r="D2413">
        <v>100</v>
      </c>
      <c r="E2413" s="43">
        <v>2799800</v>
      </c>
      <c r="F2413" s="43">
        <v>1399900</v>
      </c>
      <c r="G2413" s="44">
        <f t="shared" si="111"/>
        <v>0.5</v>
      </c>
      <c r="H2413" s="45">
        <v>1449900</v>
      </c>
      <c r="I2413" s="44">
        <f t="shared" si="112"/>
        <v>0.48214158154153863</v>
      </c>
      <c r="J2413" s="45">
        <v>1529900</v>
      </c>
      <c r="K2413" s="44">
        <f t="shared" si="113"/>
        <v>0.45356811200800062</v>
      </c>
    </row>
    <row r="2414" spans="1:11">
      <c r="A2414" t="s">
        <v>11197</v>
      </c>
      <c r="B2414" t="s">
        <v>11198</v>
      </c>
      <c r="C2414" s="43">
        <v>50000</v>
      </c>
      <c r="D2414">
        <v>100</v>
      </c>
      <c r="E2414" s="43">
        <v>2799800</v>
      </c>
      <c r="F2414" s="43">
        <v>1399900</v>
      </c>
      <c r="G2414" s="44">
        <f t="shared" si="111"/>
        <v>0.5</v>
      </c>
      <c r="H2414" s="45">
        <v>1449900</v>
      </c>
      <c r="I2414" s="44">
        <f t="shared" si="112"/>
        <v>0.48214158154153863</v>
      </c>
      <c r="J2414" s="45">
        <v>1529900</v>
      </c>
      <c r="K2414" s="44">
        <f t="shared" si="113"/>
        <v>0.45356811200800062</v>
      </c>
    </row>
    <row r="2415" spans="1:11">
      <c r="A2415" t="s">
        <v>11199</v>
      </c>
      <c r="B2415" t="s">
        <v>11200</v>
      </c>
      <c r="C2415" s="43">
        <v>50000</v>
      </c>
      <c r="D2415">
        <v>100</v>
      </c>
      <c r="E2415" s="43">
        <v>2799800</v>
      </c>
      <c r="F2415" s="43">
        <v>1399900</v>
      </c>
      <c r="G2415" s="44">
        <f t="shared" si="111"/>
        <v>0.5</v>
      </c>
      <c r="H2415" s="45">
        <v>1449900</v>
      </c>
      <c r="I2415" s="44">
        <f t="shared" si="112"/>
        <v>0.48214158154153863</v>
      </c>
      <c r="J2415" s="45">
        <v>1529900</v>
      </c>
      <c r="K2415" s="44">
        <f t="shared" si="113"/>
        <v>0.45356811200800062</v>
      </c>
    </row>
    <row r="2416" spans="1:11">
      <c r="A2416" t="s">
        <v>11201</v>
      </c>
      <c r="B2416" t="s">
        <v>11202</v>
      </c>
      <c r="C2416" s="43">
        <v>50000</v>
      </c>
      <c r="D2416">
        <v>100</v>
      </c>
      <c r="E2416" s="43">
        <v>2799800</v>
      </c>
      <c r="F2416" s="43">
        <v>1399900</v>
      </c>
      <c r="G2416" s="44">
        <f t="shared" si="111"/>
        <v>0.5</v>
      </c>
      <c r="H2416" s="45">
        <v>1449900</v>
      </c>
      <c r="I2416" s="44">
        <f t="shared" si="112"/>
        <v>0.48214158154153863</v>
      </c>
      <c r="J2416" s="45">
        <v>1529900</v>
      </c>
      <c r="K2416" s="44">
        <f t="shared" si="113"/>
        <v>0.45356811200800062</v>
      </c>
    </row>
    <row r="2417" spans="1:11">
      <c r="A2417" t="s">
        <v>11203</v>
      </c>
      <c r="B2417" t="s">
        <v>11204</v>
      </c>
      <c r="C2417" s="43">
        <v>50000</v>
      </c>
      <c r="D2417">
        <v>100</v>
      </c>
      <c r="E2417" s="43">
        <v>2799800</v>
      </c>
      <c r="F2417" s="43">
        <v>1399900</v>
      </c>
      <c r="G2417" s="44">
        <f t="shared" si="111"/>
        <v>0.5</v>
      </c>
      <c r="H2417" s="45">
        <v>1449900</v>
      </c>
      <c r="I2417" s="44">
        <f t="shared" si="112"/>
        <v>0.48214158154153863</v>
      </c>
      <c r="J2417" s="45">
        <v>1529900</v>
      </c>
      <c r="K2417" s="44">
        <f t="shared" si="113"/>
        <v>0.45356811200800062</v>
      </c>
    </row>
    <row r="2418" spans="1:11">
      <c r="A2418" t="s">
        <v>11205</v>
      </c>
      <c r="B2418" t="s">
        <v>11206</v>
      </c>
      <c r="C2418" s="43">
        <v>50000</v>
      </c>
      <c r="D2418">
        <v>100</v>
      </c>
      <c r="E2418" s="43">
        <v>2799800</v>
      </c>
      <c r="F2418" s="43">
        <v>1399900</v>
      </c>
      <c r="G2418" s="44">
        <f t="shared" si="111"/>
        <v>0.5</v>
      </c>
      <c r="H2418" s="45">
        <v>1449900</v>
      </c>
      <c r="I2418" s="44">
        <f t="shared" si="112"/>
        <v>0.48214158154153863</v>
      </c>
      <c r="J2418" s="45">
        <v>1529900</v>
      </c>
      <c r="K2418" s="44">
        <f t="shared" si="113"/>
        <v>0.45356811200800062</v>
      </c>
    </row>
    <row r="2419" spans="1:11">
      <c r="A2419" t="s">
        <v>11207</v>
      </c>
      <c r="B2419" t="s">
        <v>11208</v>
      </c>
      <c r="C2419" s="43">
        <v>50000</v>
      </c>
      <c r="D2419">
        <v>100</v>
      </c>
      <c r="E2419" s="43">
        <v>2799800</v>
      </c>
      <c r="F2419" s="43">
        <v>1399900</v>
      </c>
      <c r="G2419" s="44">
        <f t="shared" si="111"/>
        <v>0.5</v>
      </c>
      <c r="H2419" s="45">
        <v>1449900</v>
      </c>
      <c r="I2419" s="44">
        <f t="shared" si="112"/>
        <v>0.48214158154153863</v>
      </c>
      <c r="J2419" s="45">
        <v>1529900</v>
      </c>
      <c r="K2419" s="44">
        <f t="shared" si="113"/>
        <v>0.45356811200800062</v>
      </c>
    </row>
    <row r="2420" spans="1:11">
      <c r="A2420" t="s">
        <v>11209</v>
      </c>
      <c r="B2420" t="s">
        <v>11210</v>
      </c>
      <c r="C2420" s="43">
        <v>50000</v>
      </c>
      <c r="D2420">
        <v>0</v>
      </c>
      <c r="E2420" s="43">
        <v>2799800</v>
      </c>
      <c r="F2420" s="43">
        <v>1399900</v>
      </c>
      <c r="G2420" s="44">
        <f t="shared" si="111"/>
        <v>0.5</v>
      </c>
      <c r="H2420" s="45">
        <v>1449900</v>
      </c>
      <c r="I2420" s="44">
        <f t="shared" si="112"/>
        <v>0.48214158154153863</v>
      </c>
      <c r="J2420" s="45">
        <v>1529900</v>
      </c>
      <c r="K2420" s="44">
        <f t="shared" si="113"/>
        <v>0.45356811200800062</v>
      </c>
    </row>
    <row r="2421" spans="1:11">
      <c r="A2421" t="s">
        <v>11211</v>
      </c>
      <c r="B2421" t="s">
        <v>11212</v>
      </c>
      <c r="C2421" s="43">
        <v>50000</v>
      </c>
      <c r="D2421">
        <v>0</v>
      </c>
      <c r="E2421" s="43">
        <v>2799800</v>
      </c>
      <c r="F2421" s="43">
        <v>1399900</v>
      </c>
      <c r="G2421" s="44">
        <f t="shared" si="111"/>
        <v>0.5</v>
      </c>
      <c r="H2421" s="45">
        <v>1449900</v>
      </c>
      <c r="I2421" s="44">
        <f t="shared" si="112"/>
        <v>0.48214158154153863</v>
      </c>
      <c r="J2421" s="45">
        <v>1529900</v>
      </c>
      <c r="K2421" s="44">
        <f t="shared" si="113"/>
        <v>0.45356811200800062</v>
      </c>
    </row>
    <row r="2422" spans="1:11">
      <c r="A2422" t="s">
        <v>11213</v>
      </c>
      <c r="B2422" t="s">
        <v>11214</v>
      </c>
      <c r="C2422" s="43">
        <v>50000</v>
      </c>
      <c r="D2422">
        <v>0</v>
      </c>
      <c r="E2422" s="43">
        <v>2799800</v>
      </c>
      <c r="F2422" s="43">
        <v>1399900</v>
      </c>
      <c r="G2422" s="44">
        <f t="shared" si="111"/>
        <v>0.5</v>
      </c>
      <c r="H2422" s="45">
        <v>1449900</v>
      </c>
      <c r="I2422" s="44">
        <f t="shared" si="112"/>
        <v>0.48214158154153863</v>
      </c>
      <c r="J2422" s="45">
        <v>1529900</v>
      </c>
      <c r="K2422" s="44">
        <f t="shared" si="113"/>
        <v>0.45356811200800062</v>
      </c>
    </row>
    <row r="2423" spans="1:11">
      <c r="A2423" t="s">
        <v>11215</v>
      </c>
      <c r="B2423" t="s">
        <v>11216</v>
      </c>
      <c r="C2423" s="43">
        <v>50000</v>
      </c>
      <c r="D2423">
        <v>0</v>
      </c>
      <c r="E2423" s="43">
        <v>2799800</v>
      </c>
      <c r="F2423" s="43">
        <v>1399900</v>
      </c>
      <c r="G2423" s="44">
        <f t="shared" si="111"/>
        <v>0.5</v>
      </c>
      <c r="H2423" s="45">
        <v>1449900</v>
      </c>
      <c r="I2423" s="44">
        <f t="shared" si="112"/>
        <v>0.48214158154153863</v>
      </c>
      <c r="J2423" s="45">
        <v>1529900</v>
      </c>
      <c r="K2423" s="44">
        <f t="shared" si="113"/>
        <v>0.45356811200800062</v>
      </c>
    </row>
    <row r="2424" spans="1:11">
      <c r="A2424" t="s">
        <v>11217</v>
      </c>
      <c r="B2424" t="s">
        <v>11218</v>
      </c>
      <c r="C2424" s="43">
        <v>50000</v>
      </c>
      <c r="D2424">
        <v>0</v>
      </c>
      <c r="E2424" s="43">
        <v>2799800</v>
      </c>
      <c r="F2424" s="43">
        <v>1399900</v>
      </c>
      <c r="G2424" s="44">
        <f t="shared" si="111"/>
        <v>0.5</v>
      </c>
      <c r="H2424" s="45">
        <v>1449900</v>
      </c>
      <c r="I2424" s="44">
        <f t="shared" si="112"/>
        <v>0.48214158154153863</v>
      </c>
      <c r="J2424" s="45">
        <v>1529900</v>
      </c>
      <c r="K2424" s="44">
        <f t="shared" si="113"/>
        <v>0.45356811200800062</v>
      </c>
    </row>
    <row r="2425" spans="1:11">
      <c r="A2425" t="s">
        <v>11219</v>
      </c>
      <c r="B2425" t="s">
        <v>11220</v>
      </c>
      <c r="C2425" s="43">
        <v>50000</v>
      </c>
      <c r="D2425">
        <v>0</v>
      </c>
      <c r="E2425" s="43">
        <v>2799800</v>
      </c>
      <c r="F2425" s="43">
        <v>1399900</v>
      </c>
      <c r="G2425" s="44">
        <f t="shared" si="111"/>
        <v>0.5</v>
      </c>
      <c r="H2425" s="45">
        <v>1449900</v>
      </c>
      <c r="I2425" s="44">
        <f t="shared" si="112"/>
        <v>0.48214158154153863</v>
      </c>
      <c r="J2425" s="45">
        <v>1529900</v>
      </c>
      <c r="K2425" s="44">
        <f t="shared" si="113"/>
        <v>0.45356811200800062</v>
      </c>
    </row>
    <row r="2426" spans="1:11">
      <c r="A2426" t="s">
        <v>11221</v>
      </c>
      <c r="B2426" t="s">
        <v>11222</v>
      </c>
      <c r="C2426" s="43">
        <v>50000</v>
      </c>
      <c r="D2426">
        <v>10</v>
      </c>
      <c r="E2426" s="43">
        <v>2799800</v>
      </c>
      <c r="F2426" s="43">
        <v>1399900</v>
      </c>
      <c r="G2426" s="44">
        <f t="shared" si="111"/>
        <v>0.5</v>
      </c>
      <c r="H2426" s="45">
        <v>1449900</v>
      </c>
      <c r="I2426" s="44">
        <f t="shared" si="112"/>
        <v>0.48214158154153863</v>
      </c>
      <c r="J2426" s="45">
        <v>1529900</v>
      </c>
      <c r="K2426" s="44">
        <f t="shared" si="113"/>
        <v>0.45356811200800062</v>
      </c>
    </row>
    <row r="2427" spans="1:11">
      <c r="A2427" t="s">
        <v>11223</v>
      </c>
      <c r="B2427" t="s">
        <v>11224</v>
      </c>
      <c r="C2427" s="43">
        <v>50000</v>
      </c>
      <c r="D2427">
        <v>10</v>
      </c>
      <c r="E2427" s="43">
        <v>2799800</v>
      </c>
      <c r="F2427" s="43">
        <v>1399900</v>
      </c>
      <c r="G2427" s="44">
        <f t="shared" si="111"/>
        <v>0.5</v>
      </c>
      <c r="H2427" s="45">
        <v>1449900</v>
      </c>
      <c r="I2427" s="44">
        <f t="shared" si="112"/>
        <v>0.48214158154153863</v>
      </c>
      <c r="J2427" s="45">
        <v>1529900</v>
      </c>
      <c r="K2427" s="44">
        <f t="shared" si="113"/>
        <v>0.45356811200800062</v>
      </c>
    </row>
    <row r="2428" spans="1:11">
      <c r="A2428" t="s">
        <v>11225</v>
      </c>
      <c r="B2428" t="s">
        <v>11226</v>
      </c>
      <c r="C2428" s="43">
        <v>50000</v>
      </c>
      <c r="D2428">
        <v>0</v>
      </c>
      <c r="E2428" s="43">
        <v>2799800</v>
      </c>
      <c r="F2428" s="43">
        <v>1399900</v>
      </c>
      <c r="G2428" s="44">
        <f t="shared" si="111"/>
        <v>0.5</v>
      </c>
      <c r="H2428" s="45">
        <v>1449900</v>
      </c>
      <c r="I2428" s="44">
        <f t="shared" si="112"/>
        <v>0.48214158154153863</v>
      </c>
      <c r="J2428" s="45">
        <v>1529900</v>
      </c>
      <c r="K2428" s="44">
        <f t="shared" si="113"/>
        <v>0.45356811200800062</v>
      </c>
    </row>
    <row r="2429" spans="1:11">
      <c r="A2429" t="s">
        <v>11227</v>
      </c>
      <c r="B2429" t="s">
        <v>11228</v>
      </c>
      <c r="C2429" s="43">
        <v>50000</v>
      </c>
      <c r="D2429">
        <v>0</v>
      </c>
      <c r="E2429" s="43">
        <v>2799800</v>
      </c>
      <c r="F2429" s="43">
        <v>1399900</v>
      </c>
      <c r="G2429" s="44">
        <f t="shared" si="111"/>
        <v>0.5</v>
      </c>
      <c r="H2429" s="45">
        <v>1449900</v>
      </c>
      <c r="I2429" s="44">
        <f t="shared" si="112"/>
        <v>0.48214158154153863</v>
      </c>
      <c r="J2429" s="45">
        <v>1529900</v>
      </c>
      <c r="K2429" s="44">
        <f t="shared" si="113"/>
        <v>0.45356811200800062</v>
      </c>
    </row>
    <row r="2430" spans="1:11">
      <c r="A2430" t="s">
        <v>11229</v>
      </c>
      <c r="B2430" t="s">
        <v>11230</v>
      </c>
      <c r="C2430" s="43">
        <v>50000</v>
      </c>
      <c r="D2430">
        <v>0</v>
      </c>
      <c r="E2430" s="43">
        <v>2799800</v>
      </c>
      <c r="F2430" s="43">
        <v>1399900</v>
      </c>
      <c r="G2430" s="44">
        <f t="shared" si="111"/>
        <v>0.5</v>
      </c>
      <c r="H2430" s="45">
        <v>1449900</v>
      </c>
      <c r="I2430" s="44">
        <f t="shared" si="112"/>
        <v>0.48214158154153863</v>
      </c>
      <c r="J2430" s="45">
        <v>1529900</v>
      </c>
      <c r="K2430" s="44">
        <f t="shared" si="113"/>
        <v>0.45356811200800062</v>
      </c>
    </row>
    <row r="2431" spans="1:11">
      <c r="A2431" t="s">
        <v>11231</v>
      </c>
      <c r="B2431" t="s">
        <v>11232</v>
      </c>
      <c r="C2431" s="43">
        <v>50000</v>
      </c>
      <c r="D2431">
        <v>0</v>
      </c>
      <c r="E2431" s="43">
        <v>2799800</v>
      </c>
      <c r="F2431" s="43">
        <v>1399900</v>
      </c>
      <c r="G2431" s="44">
        <f t="shared" si="111"/>
        <v>0.5</v>
      </c>
      <c r="H2431" s="45">
        <v>1449900</v>
      </c>
      <c r="I2431" s="44">
        <f t="shared" si="112"/>
        <v>0.48214158154153863</v>
      </c>
      <c r="J2431" s="45">
        <v>1529900</v>
      </c>
      <c r="K2431" s="44">
        <f t="shared" si="113"/>
        <v>0.45356811200800062</v>
      </c>
    </row>
    <row r="2432" spans="1:11">
      <c r="A2432" t="s">
        <v>11233</v>
      </c>
      <c r="B2432" t="s">
        <v>11234</v>
      </c>
      <c r="C2432" s="43">
        <v>50000</v>
      </c>
      <c r="D2432">
        <v>0</v>
      </c>
      <c r="E2432" s="43">
        <v>2799800</v>
      </c>
      <c r="F2432" s="43">
        <v>1399900</v>
      </c>
      <c r="G2432" s="44">
        <f t="shared" si="111"/>
        <v>0.5</v>
      </c>
      <c r="H2432" s="45">
        <v>1449900</v>
      </c>
      <c r="I2432" s="44">
        <f t="shared" si="112"/>
        <v>0.48214158154153863</v>
      </c>
      <c r="J2432" s="45">
        <v>1529900</v>
      </c>
      <c r="K2432" s="44">
        <f t="shared" si="113"/>
        <v>0.45356811200800062</v>
      </c>
    </row>
    <row r="2433" spans="1:11">
      <c r="A2433" t="s">
        <v>11235</v>
      </c>
      <c r="B2433" t="s">
        <v>11236</v>
      </c>
      <c r="C2433" s="43">
        <v>50000</v>
      </c>
      <c r="D2433">
        <v>0</v>
      </c>
      <c r="E2433" s="43">
        <v>2799800</v>
      </c>
      <c r="F2433" s="43">
        <v>1399900</v>
      </c>
      <c r="G2433" s="44">
        <f t="shared" si="111"/>
        <v>0.5</v>
      </c>
      <c r="H2433" s="45">
        <v>1449900</v>
      </c>
      <c r="I2433" s="44">
        <f t="shared" si="112"/>
        <v>0.48214158154153863</v>
      </c>
      <c r="J2433" s="45">
        <v>1529900</v>
      </c>
      <c r="K2433" s="44">
        <f t="shared" si="113"/>
        <v>0.45356811200800062</v>
      </c>
    </row>
    <row r="2434" spans="1:11">
      <c r="A2434" t="s">
        <v>11237</v>
      </c>
      <c r="B2434" t="s">
        <v>4354</v>
      </c>
      <c r="C2434" s="43">
        <v>50000</v>
      </c>
      <c r="D2434">
        <v>0</v>
      </c>
      <c r="E2434" s="43">
        <v>2799800</v>
      </c>
      <c r="F2434" s="43">
        <v>1399900</v>
      </c>
      <c r="G2434" s="44">
        <f t="shared" ref="G2434:G2497" si="114">1-(F2434/E2434)</f>
        <v>0.5</v>
      </c>
      <c r="H2434" s="45">
        <v>1449900</v>
      </c>
      <c r="I2434" s="44">
        <f t="shared" ref="I2434:I2497" si="115">1-(H2434/E2434)</f>
        <v>0.48214158154153863</v>
      </c>
      <c r="J2434" s="45">
        <v>1529900</v>
      </c>
      <c r="K2434" s="44">
        <f t="shared" ref="K2434:K2497" si="116">1-(J2434/E2434)</f>
        <v>0.45356811200800062</v>
      </c>
    </row>
    <row r="2435" spans="1:11">
      <c r="A2435" t="s">
        <v>11238</v>
      </c>
      <c r="B2435" t="s">
        <v>4320</v>
      </c>
      <c r="C2435" s="43">
        <v>50000</v>
      </c>
      <c r="D2435">
        <v>100</v>
      </c>
      <c r="E2435" s="43">
        <v>2799800</v>
      </c>
      <c r="F2435" s="43">
        <v>1399900</v>
      </c>
      <c r="G2435" s="44">
        <f t="shared" si="114"/>
        <v>0.5</v>
      </c>
      <c r="H2435" s="45">
        <v>1449900</v>
      </c>
      <c r="I2435" s="44">
        <f t="shared" si="115"/>
        <v>0.48214158154153863</v>
      </c>
      <c r="J2435" s="45">
        <v>1529900</v>
      </c>
      <c r="K2435" s="44">
        <f t="shared" si="116"/>
        <v>0.45356811200800062</v>
      </c>
    </row>
    <row r="2436" spans="1:11">
      <c r="A2436" t="s">
        <v>11239</v>
      </c>
      <c r="B2436" t="s">
        <v>11240</v>
      </c>
      <c r="C2436" s="43">
        <v>50000</v>
      </c>
      <c r="D2436">
        <v>100</v>
      </c>
      <c r="E2436" s="43">
        <v>2799800</v>
      </c>
      <c r="F2436" s="43">
        <v>1399900</v>
      </c>
      <c r="G2436" s="44">
        <f t="shared" si="114"/>
        <v>0.5</v>
      </c>
      <c r="H2436" s="45">
        <v>1449900</v>
      </c>
      <c r="I2436" s="44">
        <f t="shared" si="115"/>
        <v>0.48214158154153863</v>
      </c>
      <c r="J2436" s="45">
        <v>1529900</v>
      </c>
      <c r="K2436" s="44">
        <f t="shared" si="116"/>
        <v>0.45356811200800062</v>
      </c>
    </row>
    <row r="2437" spans="1:11">
      <c r="A2437" t="s">
        <v>11241</v>
      </c>
      <c r="B2437" t="s">
        <v>11242</v>
      </c>
      <c r="C2437" s="43">
        <v>30000</v>
      </c>
      <c r="D2437">
        <v>0</v>
      </c>
      <c r="E2437" s="43">
        <v>2799800</v>
      </c>
      <c r="F2437" s="43">
        <v>1399900</v>
      </c>
      <c r="G2437" s="44">
        <f t="shared" si="114"/>
        <v>0.5</v>
      </c>
      <c r="H2437" s="45">
        <v>1449900</v>
      </c>
      <c r="I2437" s="44">
        <f t="shared" si="115"/>
        <v>0.48214158154153863</v>
      </c>
      <c r="J2437" s="45">
        <v>1529900</v>
      </c>
      <c r="K2437" s="44">
        <f t="shared" si="116"/>
        <v>0.45356811200800062</v>
      </c>
    </row>
    <row r="2438" spans="1:11">
      <c r="A2438" t="s">
        <v>6472</v>
      </c>
      <c r="B2438" t="s">
        <v>6471</v>
      </c>
      <c r="C2438" s="43">
        <v>40000</v>
      </c>
      <c r="D2438">
        <v>2</v>
      </c>
      <c r="E2438" s="43">
        <v>3079780.0000000005</v>
      </c>
      <c r="F2438" s="43">
        <v>1399900</v>
      </c>
      <c r="G2438" s="44">
        <f t="shared" si="114"/>
        <v>0.54545454545454553</v>
      </c>
      <c r="H2438" s="45">
        <v>1449900</v>
      </c>
      <c r="I2438" s="44">
        <f t="shared" si="115"/>
        <v>0.52921961958321706</v>
      </c>
      <c r="J2438" s="45">
        <v>1529900</v>
      </c>
      <c r="K2438" s="44">
        <f t="shared" si="116"/>
        <v>0.50324373818909152</v>
      </c>
    </row>
    <row r="2439" spans="1:11">
      <c r="A2439" t="s">
        <v>6468</v>
      </c>
      <c r="B2439" t="s">
        <v>6467</v>
      </c>
      <c r="C2439" s="43">
        <v>40000</v>
      </c>
      <c r="D2439">
        <v>2</v>
      </c>
      <c r="E2439" s="43">
        <v>3079780.0000000005</v>
      </c>
      <c r="F2439" s="43">
        <v>1399900</v>
      </c>
      <c r="G2439" s="44">
        <f t="shared" si="114"/>
        <v>0.54545454545454553</v>
      </c>
      <c r="H2439" s="45">
        <v>1449900</v>
      </c>
      <c r="I2439" s="44">
        <f t="shared" si="115"/>
        <v>0.52921961958321706</v>
      </c>
      <c r="J2439" s="45">
        <v>1529900</v>
      </c>
      <c r="K2439" s="44">
        <f t="shared" si="116"/>
        <v>0.50324373818909152</v>
      </c>
    </row>
    <row r="2440" spans="1:11">
      <c r="A2440" t="s">
        <v>6476</v>
      </c>
      <c r="B2440" t="s">
        <v>6475</v>
      </c>
      <c r="C2440" s="43">
        <v>40000</v>
      </c>
      <c r="D2440">
        <v>100</v>
      </c>
      <c r="E2440" s="43">
        <v>3079780.0000000005</v>
      </c>
      <c r="F2440" s="43">
        <v>1399900</v>
      </c>
      <c r="G2440" s="44">
        <f t="shared" si="114"/>
        <v>0.54545454545454553</v>
      </c>
      <c r="H2440" s="45">
        <v>1449900</v>
      </c>
      <c r="I2440" s="44">
        <f t="shared" si="115"/>
        <v>0.52921961958321706</v>
      </c>
      <c r="J2440" s="45">
        <v>1529900</v>
      </c>
      <c r="K2440" s="44">
        <f t="shared" si="116"/>
        <v>0.50324373818909152</v>
      </c>
    </row>
    <row r="2441" spans="1:11">
      <c r="A2441" t="s">
        <v>6474</v>
      </c>
      <c r="B2441" t="s">
        <v>11243</v>
      </c>
      <c r="C2441" s="43">
        <v>40000</v>
      </c>
      <c r="D2441">
        <v>100</v>
      </c>
      <c r="E2441" s="43">
        <v>3079780.0000000005</v>
      </c>
      <c r="F2441" s="43">
        <v>1399900</v>
      </c>
      <c r="G2441" s="44">
        <f t="shared" si="114"/>
        <v>0.54545454545454553</v>
      </c>
      <c r="H2441" s="45">
        <v>1449900</v>
      </c>
      <c r="I2441" s="44">
        <f t="shared" si="115"/>
        <v>0.52921961958321706</v>
      </c>
      <c r="J2441" s="45">
        <v>1529900</v>
      </c>
      <c r="K2441" s="44">
        <f t="shared" si="116"/>
        <v>0.50324373818909152</v>
      </c>
    </row>
    <row r="2442" spans="1:11">
      <c r="A2442" t="s">
        <v>1864</v>
      </c>
      <c r="B2442" t="s">
        <v>6272</v>
      </c>
      <c r="C2442" s="43">
        <v>30000</v>
      </c>
      <c r="D2442">
        <v>0</v>
      </c>
      <c r="E2442" s="43">
        <v>3079780.0000000005</v>
      </c>
      <c r="F2442" s="43">
        <v>1399900</v>
      </c>
      <c r="G2442" s="44">
        <f t="shared" si="114"/>
        <v>0.54545454545454553</v>
      </c>
      <c r="H2442" s="45">
        <v>1449900</v>
      </c>
      <c r="I2442" s="44">
        <f t="shared" si="115"/>
        <v>0.52921961958321706</v>
      </c>
      <c r="J2442" s="45">
        <v>1529900</v>
      </c>
      <c r="K2442" s="44">
        <f t="shared" si="116"/>
        <v>0.50324373818909152</v>
      </c>
    </row>
    <row r="2443" spans="1:11">
      <c r="A2443" t="s">
        <v>1853</v>
      </c>
      <c r="B2443" t="s">
        <v>8238</v>
      </c>
      <c r="C2443" s="43">
        <v>30000</v>
      </c>
      <c r="D2443">
        <v>0</v>
      </c>
      <c r="E2443" s="43">
        <v>3079780.0000000005</v>
      </c>
      <c r="F2443" s="43">
        <v>1399900</v>
      </c>
      <c r="G2443" s="44">
        <f t="shared" si="114"/>
        <v>0.54545454545454553</v>
      </c>
      <c r="H2443" s="45">
        <v>1449900</v>
      </c>
      <c r="I2443" s="44">
        <f t="shared" si="115"/>
        <v>0.52921961958321706</v>
      </c>
      <c r="J2443" s="45">
        <v>1529900</v>
      </c>
      <c r="K2443" s="44">
        <f t="shared" si="116"/>
        <v>0.50324373818909152</v>
      </c>
    </row>
    <row r="2444" spans="1:11">
      <c r="A2444" t="s">
        <v>1868</v>
      </c>
      <c r="B2444" t="s">
        <v>8240</v>
      </c>
      <c r="C2444" s="43">
        <v>30000</v>
      </c>
      <c r="D2444">
        <v>100</v>
      </c>
      <c r="E2444" s="43">
        <v>3079780.0000000005</v>
      </c>
      <c r="F2444" s="43">
        <v>1399900</v>
      </c>
      <c r="G2444" s="44">
        <f t="shared" si="114"/>
        <v>0.54545454545454553</v>
      </c>
      <c r="H2444" s="45">
        <v>1449900</v>
      </c>
      <c r="I2444" s="44">
        <f t="shared" si="115"/>
        <v>0.52921961958321706</v>
      </c>
      <c r="J2444" s="45">
        <v>1529900</v>
      </c>
      <c r="K2444" s="44">
        <f t="shared" si="116"/>
        <v>0.50324373818909152</v>
      </c>
    </row>
    <row r="2445" spans="1:11" ht="15.75" customHeight="1">
      <c r="A2445" t="s">
        <v>1865</v>
      </c>
      <c r="B2445" t="s">
        <v>6271</v>
      </c>
      <c r="C2445" s="43">
        <v>30000</v>
      </c>
      <c r="D2445">
        <v>100</v>
      </c>
      <c r="E2445" s="43">
        <v>3079780.0000000005</v>
      </c>
      <c r="F2445" s="43">
        <v>1399900</v>
      </c>
      <c r="G2445" s="44">
        <f t="shared" si="114"/>
        <v>0.54545454545454553</v>
      </c>
      <c r="H2445" s="45">
        <v>1449900</v>
      </c>
      <c r="I2445" s="44">
        <f t="shared" si="115"/>
        <v>0.52921961958321706</v>
      </c>
      <c r="J2445" s="45">
        <v>1529900</v>
      </c>
      <c r="K2445" s="44">
        <f t="shared" si="116"/>
        <v>0.50324373818909152</v>
      </c>
    </row>
    <row r="2446" spans="1:11">
      <c r="A2446" t="s">
        <v>1788</v>
      </c>
      <c r="B2446" t="s">
        <v>5807</v>
      </c>
      <c r="C2446" s="43">
        <v>30000</v>
      </c>
      <c r="D2446">
        <v>0</v>
      </c>
      <c r="E2446" s="43">
        <v>3079780.0000000005</v>
      </c>
      <c r="F2446" s="43">
        <v>1399900</v>
      </c>
      <c r="G2446" s="44">
        <f t="shared" si="114"/>
        <v>0.54545454545454553</v>
      </c>
      <c r="H2446" s="45">
        <v>1449900</v>
      </c>
      <c r="I2446" s="44">
        <f t="shared" si="115"/>
        <v>0.52921961958321706</v>
      </c>
      <c r="J2446" s="45">
        <v>1529900</v>
      </c>
      <c r="K2446" s="44">
        <f t="shared" si="116"/>
        <v>0.50324373818909152</v>
      </c>
    </row>
    <row r="2447" spans="1:11">
      <c r="A2447" t="s">
        <v>2278</v>
      </c>
      <c r="B2447" t="s">
        <v>11244</v>
      </c>
      <c r="C2447" s="43">
        <v>30000</v>
      </c>
      <c r="D2447">
        <v>100</v>
      </c>
      <c r="E2447" s="43">
        <v>3101780.0000000005</v>
      </c>
      <c r="F2447" s="43">
        <v>1409900</v>
      </c>
      <c r="G2447" s="44">
        <f t="shared" si="114"/>
        <v>0.54545454545454553</v>
      </c>
      <c r="H2447" s="45">
        <v>1459900</v>
      </c>
      <c r="I2447" s="44">
        <f t="shared" si="115"/>
        <v>0.52933476906808363</v>
      </c>
      <c r="J2447" s="45">
        <v>1549900</v>
      </c>
      <c r="K2447" s="44">
        <f t="shared" si="116"/>
        <v>0.50031917157245198</v>
      </c>
    </row>
    <row r="2448" spans="1:11">
      <c r="A2448" t="s">
        <v>11245</v>
      </c>
      <c r="B2448" t="s">
        <v>11246</v>
      </c>
      <c r="C2448" s="43">
        <v>30000</v>
      </c>
      <c r="D2448">
        <v>5</v>
      </c>
      <c r="E2448" s="43">
        <v>2819800</v>
      </c>
      <c r="F2448" s="43">
        <v>1409900</v>
      </c>
      <c r="G2448" s="44">
        <f t="shared" si="114"/>
        <v>0.5</v>
      </c>
      <c r="H2448" s="45">
        <v>1459900</v>
      </c>
      <c r="I2448" s="44">
        <f t="shared" si="115"/>
        <v>0.48226824597489182</v>
      </c>
      <c r="J2448" s="45">
        <v>1549900</v>
      </c>
      <c r="K2448" s="44">
        <f t="shared" si="116"/>
        <v>0.45035108872969709</v>
      </c>
    </row>
    <row r="2449" spans="1:11">
      <c r="A2449" t="s">
        <v>11247</v>
      </c>
      <c r="B2449" t="s">
        <v>11248</v>
      </c>
      <c r="C2449" s="43">
        <v>20000</v>
      </c>
      <c r="D2449">
        <v>0</v>
      </c>
      <c r="E2449" s="43">
        <v>2819800</v>
      </c>
      <c r="F2449" s="43">
        <v>1409900</v>
      </c>
      <c r="G2449" s="44">
        <f t="shared" si="114"/>
        <v>0.5</v>
      </c>
      <c r="H2449" s="45">
        <v>1459900</v>
      </c>
      <c r="I2449" s="44">
        <f t="shared" si="115"/>
        <v>0.48226824597489182</v>
      </c>
      <c r="J2449" s="45">
        <v>1549900</v>
      </c>
      <c r="K2449" s="44">
        <f t="shared" si="116"/>
        <v>0.45035108872969709</v>
      </c>
    </row>
    <row r="2450" spans="1:11">
      <c r="A2450" t="s">
        <v>2205</v>
      </c>
      <c r="B2450" t="s">
        <v>11249</v>
      </c>
      <c r="C2450" s="43">
        <v>140000</v>
      </c>
      <c r="D2450">
        <v>100</v>
      </c>
      <c r="E2450" s="43">
        <v>2839800</v>
      </c>
      <c r="F2450" s="43">
        <v>1419900</v>
      </c>
      <c r="G2450" s="44">
        <f t="shared" si="114"/>
        <v>0.5</v>
      </c>
      <c r="H2450" s="45">
        <v>1469900</v>
      </c>
      <c r="I2450" s="44">
        <f t="shared" si="115"/>
        <v>0.48239312627649833</v>
      </c>
      <c r="J2450" s="45">
        <v>1559900</v>
      </c>
      <c r="K2450" s="44">
        <f t="shared" si="116"/>
        <v>0.45070075357419537</v>
      </c>
    </row>
    <row r="2451" spans="1:11">
      <c r="A2451" t="s">
        <v>2348</v>
      </c>
      <c r="B2451" t="s">
        <v>6260</v>
      </c>
      <c r="C2451" s="43">
        <v>40000</v>
      </c>
      <c r="D2451">
        <v>100</v>
      </c>
      <c r="E2451" s="43">
        <v>3123780.0000000005</v>
      </c>
      <c r="F2451" s="43">
        <v>1419900</v>
      </c>
      <c r="G2451" s="44">
        <f t="shared" si="114"/>
        <v>0.54545454545454553</v>
      </c>
      <c r="H2451" s="45">
        <v>1469900</v>
      </c>
      <c r="I2451" s="44">
        <f t="shared" si="115"/>
        <v>0.52944829661499859</v>
      </c>
      <c r="J2451" s="45">
        <v>1559900</v>
      </c>
      <c r="K2451" s="44">
        <f t="shared" si="116"/>
        <v>0.50063704870381409</v>
      </c>
    </row>
    <row r="2452" spans="1:11">
      <c r="A2452" t="s">
        <v>2346</v>
      </c>
      <c r="B2452" t="s">
        <v>6268</v>
      </c>
      <c r="C2452" s="43">
        <v>40000</v>
      </c>
      <c r="D2452">
        <v>100</v>
      </c>
      <c r="E2452" s="43">
        <v>3123780.0000000005</v>
      </c>
      <c r="F2452" s="43">
        <v>1419900</v>
      </c>
      <c r="G2452" s="44">
        <f t="shared" si="114"/>
        <v>0.54545454545454553</v>
      </c>
      <c r="H2452" s="45">
        <v>1469900</v>
      </c>
      <c r="I2452" s="44">
        <f t="shared" si="115"/>
        <v>0.52944829661499859</v>
      </c>
      <c r="J2452" s="45">
        <v>1559900</v>
      </c>
      <c r="K2452" s="44">
        <f t="shared" si="116"/>
        <v>0.50063704870381409</v>
      </c>
    </row>
    <row r="2453" spans="1:11">
      <c r="A2453" t="s">
        <v>2347</v>
      </c>
      <c r="B2453" t="s">
        <v>6261</v>
      </c>
      <c r="C2453" s="43">
        <v>40000</v>
      </c>
      <c r="D2453">
        <v>0</v>
      </c>
      <c r="E2453" s="43">
        <v>3123780.0000000005</v>
      </c>
      <c r="F2453" s="43">
        <v>1419900</v>
      </c>
      <c r="G2453" s="44">
        <f t="shared" si="114"/>
        <v>0.54545454545454553</v>
      </c>
      <c r="H2453" s="45">
        <v>1469900</v>
      </c>
      <c r="I2453" s="44">
        <f t="shared" si="115"/>
        <v>0.52944829661499859</v>
      </c>
      <c r="J2453" s="45">
        <v>1559900</v>
      </c>
      <c r="K2453" s="44">
        <f t="shared" si="116"/>
        <v>0.50063704870381409</v>
      </c>
    </row>
    <row r="2454" spans="1:11">
      <c r="A2454" t="s">
        <v>5316</v>
      </c>
      <c r="B2454" t="s">
        <v>11250</v>
      </c>
      <c r="C2454" s="43">
        <v>60000</v>
      </c>
      <c r="D2454">
        <v>100</v>
      </c>
      <c r="E2454" s="43">
        <v>3574750</v>
      </c>
      <c r="F2454" s="43">
        <v>1429900</v>
      </c>
      <c r="G2454" s="44">
        <f t="shared" si="114"/>
        <v>0.6</v>
      </c>
      <c r="H2454" s="45">
        <v>1489900</v>
      </c>
      <c r="I2454" s="44">
        <f t="shared" si="115"/>
        <v>0.58321560948318063</v>
      </c>
      <c r="J2454" s="45">
        <v>1569900</v>
      </c>
      <c r="K2454" s="44">
        <f t="shared" si="116"/>
        <v>0.56083642212742157</v>
      </c>
    </row>
    <row r="2455" spans="1:11">
      <c r="A2455" t="s">
        <v>11251</v>
      </c>
      <c r="B2455" t="s">
        <v>11252</v>
      </c>
      <c r="C2455" s="43">
        <v>50000</v>
      </c>
      <c r="D2455">
        <v>100</v>
      </c>
      <c r="E2455" s="43">
        <v>3574750</v>
      </c>
      <c r="F2455" s="43">
        <v>1429900</v>
      </c>
      <c r="G2455" s="44">
        <f t="shared" si="114"/>
        <v>0.6</v>
      </c>
      <c r="H2455" s="45">
        <v>1489900</v>
      </c>
      <c r="I2455" s="44">
        <f t="shared" si="115"/>
        <v>0.58321560948318063</v>
      </c>
      <c r="J2455" s="45">
        <v>1569900</v>
      </c>
      <c r="K2455" s="44">
        <f t="shared" si="116"/>
        <v>0.56083642212742157</v>
      </c>
    </row>
    <row r="2456" spans="1:11">
      <c r="A2456" t="s">
        <v>5328</v>
      </c>
      <c r="B2456" t="s">
        <v>11253</v>
      </c>
      <c r="C2456" s="43">
        <v>60000</v>
      </c>
      <c r="D2456">
        <v>100</v>
      </c>
      <c r="E2456" s="43">
        <v>3574750</v>
      </c>
      <c r="F2456" s="43">
        <v>1429900</v>
      </c>
      <c r="G2456" s="44">
        <f t="shared" si="114"/>
        <v>0.6</v>
      </c>
      <c r="H2456" s="45">
        <v>1489900</v>
      </c>
      <c r="I2456" s="44">
        <f t="shared" si="115"/>
        <v>0.58321560948318063</v>
      </c>
      <c r="J2456" s="45">
        <v>1569900</v>
      </c>
      <c r="K2456" s="44">
        <f t="shared" si="116"/>
        <v>0.56083642212742157</v>
      </c>
    </row>
    <row r="2457" spans="1:11">
      <c r="A2457" t="s">
        <v>11254</v>
      </c>
      <c r="B2457" t="s">
        <v>11255</v>
      </c>
      <c r="C2457" s="43">
        <v>50000</v>
      </c>
      <c r="D2457">
        <v>100</v>
      </c>
      <c r="E2457" s="43">
        <v>3574750</v>
      </c>
      <c r="F2457" s="43">
        <v>1429900</v>
      </c>
      <c r="G2457" s="44">
        <f t="shared" si="114"/>
        <v>0.6</v>
      </c>
      <c r="H2457" s="45">
        <v>1489900</v>
      </c>
      <c r="I2457" s="44">
        <f t="shared" si="115"/>
        <v>0.58321560948318063</v>
      </c>
      <c r="J2457" s="45">
        <v>1569900</v>
      </c>
      <c r="K2457" s="44">
        <f t="shared" si="116"/>
        <v>0.56083642212742157</v>
      </c>
    </row>
    <row r="2458" spans="1:11">
      <c r="A2458" t="s">
        <v>5318</v>
      </c>
      <c r="B2458" t="s">
        <v>11256</v>
      </c>
      <c r="C2458" s="43">
        <v>60000</v>
      </c>
      <c r="D2458">
        <v>0</v>
      </c>
      <c r="E2458" s="43">
        <v>3574750</v>
      </c>
      <c r="F2458" s="43">
        <v>1429900</v>
      </c>
      <c r="G2458" s="44">
        <f t="shared" si="114"/>
        <v>0.6</v>
      </c>
      <c r="H2458" s="45">
        <v>1489900</v>
      </c>
      <c r="I2458" s="44">
        <f t="shared" si="115"/>
        <v>0.58321560948318063</v>
      </c>
      <c r="J2458" s="45">
        <v>1569900</v>
      </c>
      <c r="K2458" s="44">
        <f t="shared" si="116"/>
        <v>0.56083642212742157</v>
      </c>
    </row>
    <row r="2459" spans="1:11">
      <c r="A2459" t="s">
        <v>5320</v>
      </c>
      <c r="B2459" t="s">
        <v>11257</v>
      </c>
      <c r="C2459" s="43">
        <v>60000</v>
      </c>
      <c r="D2459">
        <v>0</v>
      </c>
      <c r="E2459" s="43">
        <v>3574750</v>
      </c>
      <c r="F2459" s="43">
        <v>1429900</v>
      </c>
      <c r="G2459" s="44">
        <f t="shared" si="114"/>
        <v>0.6</v>
      </c>
      <c r="H2459" s="45">
        <v>1489900</v>
      </c>
      <c r="I2459" s="44">
        <f t="shared" si="115"/>
        <v>0.58321560948318063</v>
      </c>
      <c r="J2459" s="45">
        <v>1569900</v>
      </c>
      <c r="K2459" s="44">
        <f t="shared" si="116"/>
        <v>0.56083642212742157</v>
      </c>
    </row>
    <row r="2460" spans="1:11">
      <c r="A2460" t="s">
        <v>11258</v>
      </c>
      <c r="B2460" t="s">
        <v>11259</v>
      </c>
      <c r="C2460" s="43">
        <v>140000</v>
      </c>
      <c r="D2460">
        <v>100</v>
      </c>
      <c r="E2460" s="43">
        <v>3574750</v>
      </c>
      <c r="F2460" s="43">
        <v>1429900</v>
      </c>
      <c r="G2460" s="44">
        <f t="shared" si="114"/>
        <v>0.6</v>
      </c>
      <c r="H2460" s="45">
        <v>1489900</v>
      </c>
      <c r="I2460" s="44">
        <f t="shared" si="115"/>
        <v>0.58321560948318063</v>
      </c>
      <c r="J2460" s="45">
        <v>1569900</v>
      </c>
      <c r="K2460" s="44">
        <f t="shared" si="116"/>
        <v>0.56083642212742157</v>
      </c>
    </row>
    <row r="2461" spans="1:11">
      <c r="A2461" t="s">
        <v>11260</v>
      </c>
      <c r="B2461" t="s">
        <v>11261</v>
      </c>
      <c r="C2461" s="43">
        <v>20000</v>
      </c>
      <c r="D2461">
        <v>100</v>
      </c>
      <c r="E2461" s="43">
        <v>2859800</v>
      </c>
      <c r="F2461" s="43">
        <v>1429900</v>
      </c>
      <c r="G2461" s="44">
        <f t="shared" si="114"/>
        <v>0.5</v>
      </c>
      <c r="H2461" s="45">
        <v>1489900</v>
      </c>
      <c r="I2461" s="44">
        <f t="shared" si="115"/>
        <v>0.47901951185397584</v>
      </c>
      <c r="J2461" s="45">
        <v>1569900</v>
      </c>
      <c r="K2461" s="44">
        <f t="shared" si="116"/>
        <v>0.45104552765927686</v>
      </c>
    </row>
    <row r="2462" spans="1:11">
      <c r="A2462" t="s">
        <v>11262</v>
      </c>
      <c r="B2462" t="s">
        <v>11263</v>
      </c>
      <c r="C2462" s="43">
        <v>140000</v>
      </c>
      <c r="D2462">
        <v>100</v>
      </c>
      <c r="E2462" s="43">
        <v>2859800</v>
      </c>
      <c r="F2462" s="43">
        <v>1429900</v>
      </c>
      <c r="G2462" s="44">
        <f t="shared" si="114"/>
        <v>0.5</v>
      </c>
      <c r="H2462" s="45">
        <v>1489900</v>
      </c>
      <c r="I2462" s="44">
        <f t="shared" si="115"/>
        <v>0.47901951185397584</v>
      </c>
      <c r="J2462" s="45">
        <v>1569900</v>
      </c>
      <c r="K2462" s="44">
        <f t="shared" si="116"/>
        <v>0.45104552765927686</v>
      </c>
    </row>
    <row r="2463" spans="1:11">
      <c r="A2463" t="s">
        <v>11264</v>
      </c>
      <c r="B2463" t="s">
        <v>11265</v>
      </c>
      <c r="C2463" s="43">
        <v>30000</v>
      </c>
      <c r="D2463">
        <v>100</v>
      </c>
      <c r="E2463" s="43">
        <v>2859800</v>
      </c>
      <c r="F2463" s="43">
        <v>1429900</v>
      </c>
      <c r="G2463" s="44">
        <f t="shared" si="114"/>
        <v>0.5</v>
      </c>
      <c r="H2463" s="45">
        <v>1489900</v>
      </c>
      <c r="I2463" s="44">
        <f t="shared" si="115"/>
        <v>0.47901951185397584</v>
      </c>
      <c r="J2463" s="45">
        <v>1569900</v>
      </c>
      <c r="K2463" s="44">
        <f t="shared" si="116"/>
        <v>0.45104552765927686</v>
      </c>
    </row>
    <row r="2464" spans="1:11">
      <c r="A2464" t="s">
        <v>1854</v>
      </c>
      <c r="B2464" t="s">
        <v>8246</v>
      </c>
      <c r="C2464" s="43">
        <v>30000</v>
      </c>
      <c r="D2464">
        <v>1</v>
      </c>
      <c r="E2464" s="43">
        <v>3167780.0000000005</v>
      </c>
      <c r="F2464" s="43">
        <v>1439900</v>
      </c>
      <c r="G2464" s="44">
        <f t="shared" si="114"/>
        <v>0.54545454545454553</v>
      </c>
      <c r="H2464" s="45">
        <v>1499900</v>
      </c>
      <c r="I2464" s="44">
        <f t="shared" si="115"/>
        <v>0.5265138361881192</v>
      </c>
      <c r="J2464" s="45">
        <v>1579900</v>
      </c>
      <c r="K2464" s="44">
        <f t="shared" si="116"/>
        <v>0.50125955716621751</v>
      </c>
    </row>
    <row r="2465" spans="1:11">
      <c r="A2465" t="s">
        <v>7698</v>
      </c>
      <c r="B2465" t="s">
        <v>11266</v>
      </c>
      <c r="C2465" s="43">
        <v>140000</v>
      </c>
      <c r="D2465">
        <v>100</v>
      </c>
      <c r="E2465" s="43">
        <v>2899800</v>
      </c>
      <c r="F2465" s="43">
        <v>1449900</v>
      </c>
      <c r="G2465" s="44">
        <f t="shared" si="114"/>
        <v>0.5</v>
      </c>
      <c r="H2465" s="45">
        <v>1509900</v>
      </c>
      <c r="I2465" s="44">
        <f t="shared" si="115"/>
        <v>0.47930891785640384</v>
      </c>
      <c r="J2465" s="45">
        <v>1589900</v>
      </c>
      <c r="K2465" s="44">
        <f t="shared" si="116"/>
        <v>0.4517208083316091</v>
      </c>
    </row>
    <row r="2466" spans="1:11">
      <c r="A2466" t="s">
        <v>7696</v>
      </c>
      <c r="B2466" t="s">
        <v>11267</v>
      </c>
      <c r="C2466" s="43">
        <v>140000</v>
      </c>
      <c r="D2466">
        <v>100</v>
      </c>
      <c r="E2466" s="43">
        <v>2899800</v>
      </c>
      <c r="F2466" s="43">
        <v>1449900</v>
      </c>
      <c r="G2466" s="44">
        <f t="shared" si="114"/>
        <v>0.5</v>
      </c>
      <c r="H2466" s="45">
        <v>1509900</v>
      </c>
      <c r="I2466" s="44">
        <f t="shared" si="115"/>
        <v>0.47930891785640384</v>
      </c>
      <c r="J2466" s="45">
        <v>1589900</v>
      </c>
      <c r="K2466" s="44">
        <f t="shared" si="116"/>
        <v>0.4517208083316091</v>
      </c>
    </row>
    <row r="2467" spans="1:11">
      <c r="A2467" t="s">
        <v>7700</v>
      </c>
      <c r="B2467" t="s">
        <v>11268</v>
      </c>
      <c r="C2467" s="43">
        <v>140000</v>
      </c>
      <c r="D2467">
        <v>100</v>
      </c>
      <c r="E2467" s="43">
        <v>2899800</v>
      </c>
      <c r="F2467" s="43">
        <v>1449900</v>
      </c>
      <c r="G2467" s="44">
        <f t="shared" si="114"/>
        <v>0.5</v>
      </c>
      <c r="H2467" s="45">
        <v>1509900</v>
      </c>
      <c r="I2467" s="44">
        <f t="shared" si="115"/>
        <v>0.47930891785640384</v>
      </c>
      <c r="J2467" s="45">
        <v>1589900</v>
      </c>
      <c r="K2467" s="44">
        <f t="shared" si="116"/>
        <v>0.4517208083316091</v>
      </c>
    </row>
    <row r="2468" spans="1:11">
      <c r="A2468" t="s">
        <v>7702</v>
      </c>
      <c r="B2468" t="s">
        <v>11269</v>
      </c>
      <c r="C2468" s="43">
        <v>140000</v>
      </c>
      <c r="D2468">
        <v>100</v>
      </c>
      <c r="E2468" s="43">
        <v>2899800</v>
      </c>
      <c r="F2468" s="43">
        <v>1449900</v>
      </c>
      <c r="G2468" s="44">
        <f t="shared" si="114"/>
        <v>0.5</v>
      </c>
      <c r="H2468" s="45">
        <v>1509900</v>
      </c>
      <c r="I2468" s="44">
        <f t="shared" si="115"/>
        <v>0.47930891785640384</v>
      </c>
      <c r="J2468" s="45">
        <v>1589900</v>
      </c>
      <c r="K2468" s="44">
        <f t="shared" si="116"/>
        <v>0.4517208083316091</v>
      </c>
    </row>
    <row r="2469" spans="1:11">
      <c r="A2469" t="s">
        <v>7712</v>
      </c>
      <c r="B2469" t="s">
        <v>7711</v>
      </c>
      <c r="C2469" s="43">
        <v>140000</v>
      </c>
      <c r="D2469">
        <v>100</v>
      </c>
      <c r="E2469" s="43">
        <v>2899800</v>
      </c>
      <c r="F2469" s="43">
        <v>1449900</v>
      </c>
      <c r="G2469" s="44">
        <f t="shared" si="114"/>
        <v>0.5</v>
      </c>
      <c r="H2469" s="45">
        <v>1509900</v>
      </c>
      <c r="I2469" s="44">
        <f t="shared" si="115"/>
        <v>0.47930891785640384</v>
      </c>
      <c r="J2469" s="45">
        <v>1589900</v>
      </c>
      <c r="K2469" s="44">
        <f t="shared" si="116"/>
        <v>0.4517208083316091</v>
      </c>
    </row>
    <row r="2470" spans="1:11">
      <c r="A2470" t="s">
        <v>7708</v>
      </c>
      <c r="B2470" t="s">
        <v>7707</v>
      </c>
      <c r="C2470" s="43">
        <v>140000</v>
      </c>
      <c r="D2470">
        <v>5</v>
      </c>
      <c r="E2470" s="43">
        <v>2899800</v>
      </c>
      <c r="F2470" s="43">
        <v>1449900</v>
      </c>
      <c r="G2470" s="44">
        <f t="shared" si="114"/>
        <v>0.5</v>
      </c>
      <c r="H2470" s="45">
        <v>1509900</v>
      </c>
      <c r="I2470" s="44">
        <f t="shared" si="115"/>
        <v>0.47930891785640384</v>
      </c>
      <c r="J2470" s="45">
        <v>1589900</v>
      </c>
      <c r="K2470" s="44">
        <f t="shared" si="116"/>
        <v>0.4517208083316091</v>
      </c>
    </row>
    <row r="2471" spans="1:11">
      <c r="A2471" t="s">
        <v>11270</v>
      </c>
      <c r="B2471" t="s">
        <v>5059</v>
      </c>
      <c r="C2471" s="43">
        <v>140000</v>
      </c>
      <c r="D2471">
        <v>100</v>
      </c>
      <c r="E2471" s="43">
        <v>2919800</v>
      </c>
      <c r="F2471" s="43">
        <v>1459900</v>
      </c>
      <c r="G2471" s="44">
        <f t="shared" si="114"/>
        <v>0.5</v>
      </c>
      <c r="H2471" s="45">
        <v>1519900</v>
      </c>
      <c r="I2471" s="44">
        <f t="shared" si="115"/>
        <v>0.47945064730460996</v>
      </c>
      <c r="J2471" s="45">
        <v>1599900</v>
      </c>
      <c r="K2471" s="44">
        <f t="shared" si="116"/>
        <v>0.45205151037742308</v>
      </c>
    </row>
    <row r="2472" spans="1:11">
      <c r="A2472" t="s">
        <v>11271</v>
      </c>
      <c r="B2472" t="s">
        <v>11272</v>
      </c>
      <c r="C2472" s="43">
        <v>30000</v>
      </c>
      <c r="D2472">
        <v>10</v>
      </c>
      <c r="E2472" s="43">
        <v>3211780.0000000005</v>
      </c>
      <c r="F2472" s="43">
        <v>1459900</v>
      </c>
      <c r="G2472" s="44">
        <f t="shared" si="114"/>
        <v>0.54545454545454553</v>
      </c>
      <c r="H2472" s="45">
        <v>1519900</v>
      </c>
      <c r="I2472" s="44">
        <f t="shared" si="115"/>
        <v>0.52677331573146358</v>
      </c>
      <c r="J2472" s="45">
        <v>1599900</v>
      </c>
      <c r="K2472" s="44">
        <f t="shared" si="116"/>
        <v>0.50186500943402113</v>
      </c>
    </row>
    <row r="2473" spans="1:11">
      <c r="A2473" t="s">
        <v>11273</v>
      </c>
      <c r="B2473" t="s">
        <v>11274</v>
      </c>
      <c r="C2473" s="43">
        <v>30000</v>
      </c>
      <c r="D2473">
        <v>10</v>
      </c>
      <c r="E2473" s="43">
        <v>3211780.0000000005</v>
      </c>
      <c r="F2473" s="43">
        <v>1459900</v>
      </c>
      <c r="G2473" s="44">
        <f t="shared" si="114"/>
        <v>0.54545454545454553</v>
      </c>
      <c r="H2473" s="45">
        <v>1519900</v>
      </c>
      <c r="I2473" s="44">
        <f t="shared" si="115"/>
        <v>0.52677331573146358</v>
      </c>
      <c r="J2473" s="45">
        <v>1599900</v>
      </c>
      <c r="K2473" s="44">
        <f t="shared" si="116"/>
        <v>0.50186500943402113</v>
      </c>
    </row>
    <row r="2474" spans="1:11">
      <c r="A2474" t="s">
        <v>11275</v>
      </c>
      <c r="B2474" t="s">
        <v>3338</v>
      </c>
      <c r="C2474" s="43">
        <v>50000</v>
      </c>
      <c r="D2474">
        <v>100</v>
      </c>
      <c r="E2474" s="43">
        <v>2959800</v>
      </c>
      <c r="F2474" s="43">
        <v>1479900</v>
      </c>
      <c r="G2474" s="44">
        <f t="shared" si="114"/>
        <v>0.5</v>
      </c>
      <c r="H2474" s="45">
        <v>1539900</v>
      </c>
      <c r="I2474" s="44">
        <f t="shared" si="115"/>
        <v>0.47972836002432595</v>
      </c>
      <c r="J2474" s="45">
        <v>1619900</v>
      </c>
      <c r="K2474" s="44">
        <f t="shared" si="116"/>
        <v>0.45269950672342729</v>
      </c>
    </row>
    <row r="2475" spans="1:11">
      <c r="A2475" t="s">
        <v>11276</v>
      </c>
      <c r="B2475" t="s">
        <v>11277</v>
      </c>
      <c r="C2475" s="43">
        <v>30000</v>
      </c>
      <c r="D2475">
        <v>0</v>
      </c>
      <c r="E2475" s="43">
        <v>2959800</v>
      </c>
      <c r="F2475" s="43">
        <v>1479900</v>
      </c>
      <c r="G2475" s="44">
        <f t="shared" si="114"/>
        <v>0.5</v>
      </c>
      <c r="H2475" s="45">
        <v>1539900</v>
      </c>
      <c r="I2475" s="44">
        <f t="shared" si="115"/>
        <v>0.47972836002432595</v>
      </c>
      <c r="J2475" s="45">
        <v>1619900</v>
      </c>
      <c r="K2475" s="44">
        <f t="shared" si="116"/>
        <v>0.45269950672342729</v>
      </c>
    </row>
    <row r="2476" spans="1:11">
      <c r="A2476" t="s">
        <v>11278</v>
      </c>
      <c r="B2476" t="s">
        <v>11279</v>
      </c>
      <c r="C2476" s="43">
        <v>30000</v>
      </c>
      <c r="D2476">
        <v>10</v>
      </c>
      <c r="E2476" s="43">
        <v>3255780.0000000005</v>
      </c>
      <c r="F2476" s="43">
        <v>1479900</v>
      </c>
      <c r="G2476" s="44">
        <f t="shared" si="114"/>
        <v>0.54545454545454553</v>
      </c>
      <c r="H2476" s="45">
        <v>1539900</v>
      </c>
      <c r="I2476" s="44">
        <f t="shared" si="115"/>
        <v>0.52702578184029636</v>
      </c>
      <c r="J2476" s="45">
        <v>1619900</v>
      </c>
      <c r="K2476" s="44">
        <f t="shared" si="116"/>
        <v>0.50245409702129762</v>
      </c>
    </row>
    <row r="2477" spans="1:11">
      <c r="A2477" t="s">
        <v>2301</v>
      </c>
      <c r="B2477" t="s">
        <v>11280</v>
      </c>
      <c r="C2477" s="43">
        <v>30000</v>
      </c>
      <c r="D2477">
        <v>0</v>
      </c>
      <c r="E2477" s="43">
        <v>3255780.0000000005</v>
      </c>
      <c r="F2477" s="43">
        <v>1479900</v>
      </c>
      <c r="G2477" s="44">
        <f t="shared" si="114"/>
        <v>0.54545454545454553</v>
      </c>
      <c r="H2477" s="45">
        <v>1539900</v>
      </c>
      <c r="I2477" s="44">
        <f t="shared" si="115"/>
        <v>0.52702578184029636</v>
      </c>
      <c r="J2477" s="45">
        <v>1619900</v>
      </c>
      <c r="K2477" s="44">
        <f t="shared" si="116"/>
        <v>0.50245409702129762</v>
      </c>
    </row>
    <row r="2478" spans="1:11">
      <c r="A2478" t="s">
        <v>11281</v>
      </c>
      <c r="B2478" t="s">
        <v>11282</v>
      </c>
      <c r="C2478" s="43">
        <v>30000</v>
      </c>
      <c r="D2478">
        <v>0</v>
      </c>
      <c r="E2478" s="43">
        <v>3255780.0000000005</v>
      </c>
      <c r="F2478" s="43">
        <v>1479900</v>
      </c>
      <c r="G2478" s="44">
        <f t="shared" si="114"/>
        <v>0.54545454545454553</v>
      </c>
      <c r="H2478" s="45">
        <v>1539900</v>
      </c>
      <c r="I2478" s="44">
        <f t="shared" si="115"/>
        <v>0.52702578184029636</v>
      </c>
      <c r="J2478" s="45">
        <v>1619900</v>
      </c>
      <c r="K2478" s="44">
        <f t="shared" si="116"/>
        <v>0.50245409702129762</v>
      </c>
    </row>
    <row r="2479" spans="1:11">
      <c r="A2479" t="s">
        <v>11283</v>
      </c>
      <c r="B2479" t="s">
        <v>3569</v>
      </c>
      <c r="C2479" s="43">
        <v>20000</v>
      </c>
      <c r="D2479">
        <v>0</v>
      </c>
      <c r="E2479" s="43">
        <v>3255780.0000000005</v>
      </c>
      <c r="F2479" s="43">
        <v>1479900</v>
      </c>
      <c r="G2479" s="44">
        <f t="shared" si="114"/>
        <v>0.54545454545454553</v>
      </c>
      <c r="H2479" s="45">
        <v>1539900</v>
      </c>
      <c r="I2479" s="44">
        <f t="shared" si="115"/>
        <v>0.52702578184029636</v>
      </c>
      <c r="J2479" s="45">
        <v>1619900</v>
      </c>
      <c r="K2479" s="44">
        <f t="shared" si="116"/>
        <v>0.50245409702129762</v>
      </c>
    </row>
    <row r="2480" spans="1:11">
      <c r="A2480" t="s">
        <v>11284</v>
      </c>
      <c r="B2480" t="s">
        <v>3571</v>
      </c>
      <c r="C2480" s="43">
        <v>20000</v>
      </c>
      <c r="D2480">
        <v>0</v>
      </c>
      <c r="E2480" s="43">
        <v>3255780.0000000005</v>
      </c>
      <c r="F2480" s="43">
        <v>1479900</v>
      </c>
      <c r="G2480" s="44">
        <f t="shared" si="114"/>
        <v>0.54545454545454553</v>
      </c>
      <c r="H2480" s="45">
        <v>1539900</v>
      </c>
      <c r="I2480" s="44">
        <f t="shared" si="115"/>
        <v>0.52702578184029636</v>
      </c>
      <c r="J2480" s="45">
        <v>1619900</v>
      </c>
      <c r="K2480" s="44">
        <f t="shared" si="116"/>
        <v>0.50245409702129762</v>
      </c>
    </row>
    <row r="2481" spans="1:11">
      <c r="A2481" t="s">
        <v>11285</v>
      </c>
      <c r="B2481" t="s">
        <v>3579</v>
      </c>
      <c r="C2481" s="43">
        <v>20000</v>
      </c>
      <c r="D2481">
        <v>0</v>
      </c>
      <c r="E2481" s="43">
        <v>3255780.0000000005</v>
      </c>
      <c r="F2481" s="43">
        <v>1479900</v>
      </c>
      <c r="G2481" s="44">
        <f t="shared" si="114"/>
        <v>0.54545454545454553</v>
      </c>
      <c r="H2481" s="45">
        <v>1539900</v>
      </c>
      <c r="I2481" s="44">
        <f t="shared" si="115"/>
        <v>0.52702578184029636</v>
      </c>
      <c r="J2481" s="45">
        <v>1619900</v>
      </c>
      <c r="K2481" s="44">
        <f t="shared" si="116"/>
        <v>0.50245409702129762</v>
      </c>
    </row>
    <row r="2482" spans="1:11">
      <c r="A2482" t="s">
        <v>11286</v>
      </c>
      <c r="B2482" t="s">
        <v>3575</v>
      </c>
      <c r="C2482" s="43">
        <v>20000</v>
      </c>
      <c r="D2482">
        <v>0</v>
      </c>
      <c r="E2482" s="43">
        <v>3255780.0000000005</v>
      </c>
      <c r="F2482" s="43">
        <v>1479900</v>
      </c>
      <c r="G2482" s="44">
        <f t="shared" si="114"/>
        <v>0.54545454545454553</v>
      </c>
      <c r="H2482" s="45">
        <v>1539900</v>
      </c>
      <c r="I2482" s="44">
        <f t="shared" si="115"/>
        <v>0.52702578184029636</v>
      </c>
      <c r="J2482" s="45">
        <v>1619900</v>
      </c>
      <c r="K2482" s="44">
        <f t="shared" si="116"/>
        <v>0.50245409702129762</v>
      </c>
    </row>
    <row r="2483" spans="1:11">
      <c r="A2483" t="s">
        <v>11287</v>
      </c>
      <c r="B2483" t="s">
        <v>3591</v>
      </c>
      <c r="C2483" s="43">
        <v>20000</v>
      </c>
      <c r="D2483">
        <v>0</v>
      </c>
      <c r="E2483" s="43">
        <v>3255780.0000000005</v>
      </c>
      <c r="F2483" s="43">
        <v>1479900</v>
      </c>
      <c r="G2483" s="44">
        <f t="shared" si="114"/>
        <v>0.54545454545454553</v>
      </c>
      <c r="H2483" s="45">
        <v>1539900</v>
      </c>
      <c r="I2483" s="44">
        <f t="shared" si="115"/>
        <v>0.52702578184029636</v>
      </c>
      <c r="J2483" s="45">
        <v>1619900</v>
      </c>
      <c r="K2483" s="44">
        <f t="shared" si="116"/>
        <v>0.50245409702129762</v>
      </c>
    </row>
    <row r="2484" spans="1:11">
      <c r="A2484" t="s">
        <v>11288</v>
      </c>
      <c r="B2484" t="s">
        <v>11289</v>
      </c>
      <c r="C2484" s="43">
        <v>20000</v>
      </c>
      <c r="D2484">
        <v>100</v>
      </c>
      <c r="E2484" s="43">
        <v>2979800</v>
      </c>
      <c r="F2484" s="43">
        <v>1489900</v>
      </c>
      <c r="G2484" s="44">
        <f t="shared" si="114"/>
        <v>0.5</v>
      </c>
      <c r="H2484" s="45">
        <v>1549900</v>
      </c>
      <c r="I2484" s="44">
        <f t="shared" si="115"/>
        <v>0.47986442043090138</v>
      </c>
      <c r="J2484" s="45">
        <v>1629900</v>
      </c>
      <c r="K2484" s="44">
        <f t="shared" si="116"/>
        <v>0.45301698100543664</v>
      </c>
    </row>
    <row r="2485" spans="1:11">
      <c r="A2485" t="s">
        <v>6425</v>
      </c>
      <c r="B2485" t="s">
        <v>6424</v>
      </c>
      <c r="C2485" s="43">
        <v>30000</v>
      </c>
      <c r="D2485">
        <v>0</v>
      </c>
      <c r="E2485" s="43">
        <v>3277780.0000000005</v>
      </c>
      <c r="F2485" s="43">
        <v>1489900</v>
      </c>
      <c r="G2485" s="44">
        <f t="shared" si="114"/>
        <v>0.54545454545454553</v>
      </c>
      <c r="H2485" s="45">
        <v>1549900</v>
      </c>
      <c r="I2485" s="44">
        <f t="shared" si="115"/>
        <v>0.5271494731190014</v>
      </c>
      <c r="J2485" s="45">
        <v>1629900</v>
      </c>
      <c r="K2485" s="44">
        <f t="shared" si="116"/>
        <v>0.50274271000494242</v>
      </c>
    </row>
    <row r="2486" spans="1:11">
      <c r="A2486" t="s">
        <v>7869</v>
      </c>
      <c r="B2486" t="s">
        <v>7868</v>
      </c>
      <c r="C2486" s="43">
        <v>30000</v>
      </c>
      <c r="D2486">
        <v>100</v>
      </c>
      <c r="E2486" s="43">
        <v>3277780.0000000005</v>
      </c>
      <c r="F2486" s="43">
        <v>1489900</v>
      </c>
      <c r="G2486" s="44">
        <f t="shared" si="114"/>
        <v>0.54545454545454553</v>
      </c>
      <c r="H2486" s="45">
        <v>1549900</v>
      </c>
      <c r="I2486" s="44">
        <f t="shared" si="115"/>
        <v>0.5271494731190014</v>
      </c>
      <c r="J2486" s="45">
        <v>1629900</v>
      </c>
      <c r="K2486" s="44">
        <f t="shared" si="116"/>
        <v>0.50274271000494242</v>
      </c>
    </row>
    <row r="2487" spans="1:11">
      <c r="A2487" t="s">
        <v>11290</v>
      </c>
      <c r="B2487" t="s">
        <v>11291</v>
      </c>
      <c r="C2487" s="43">
        <v>140000</v>
      </c>
      <c r="D2487">
        <v>100</v>
      </c>
      <c r="E2487" s="43">
        <v>2999800</v>
      </c>
      <c r="F2487" s="43">
        <v>1499900</v>
      </c>
      <c r="G2487" s="44">
        <f t="shared" si="114"/>
        <v>0.5</v>
      </c>
      <c r="H2487" s="45">
        <v>1559900</v>
      </c>
      <c r="I2487" s="44">
        <f t="shared" si="115"/>
        <v>0.4799986665777719</v>
      </c>
      <c r="J2487" s="45">
        <v>1639900</v>
      </c>
      <c r="K2487" s="44">
        <f t="shared" si="116"/>
        <v>0.453330222014801</v>
      </c>
    </row>
    <row r="2488" spans="1:11">
      <c r="A2488" t="s">
        <v>11292</v>
      </c>
      <c r="B2488" t="s">
        <v>11293</v>
      </c>
      <c r="C2488" s="43">
        <v>140000</v>
      </c>
      <c r="D2488">
        <v>100</v>
      </c>
      <c r="E2488" s="43">
        <v>2999800</v>
      </c>
      <c r="F2488" s="43">
        <v>1499900</v>
      </c>
      <c r="G2488" s="44">
        <f t="shared" si="114"/>
        <v>0.5</v>
      </c>
      <c r="H2488" s="45">
        <v>1559900</v>
      </c>
      <c r="I2488" s="44">
        <f t="shared" si="115"/>
        <v>0.4799986665777719</v>
      </c>
      <c r="J2488" s="45">
        <v>1639900</v>
      </c>
      <c r="K2488" s="44">
        <f t="shared" si="116"/>
        <v>0.453330222014801</v>
      </c>
    </row>
    <row r="2489" spans="1:11">
      <c r="A2489" t="s">
        <v>11294</v>
      </c>
      <c r="B2489" t="s">
        <v>11295</v>
      </c>
      <c r="C2489" s="43">
        <v>140000</v>
      </c>
      <c r="D2489">
        <v>100</v>
      </c>
      <c r="E2489" s="43">
        <v>2999800</v>
      </c>
      <c r="F2489" s="43">
        <v>1499900</v>
      </c>
      <c r="G2489" s="44">
        <f t="shared" si="114"/>
        <v>0.5</v>
      </c>
      <c r="H2489" s="45">
        <v>1559900</v>
      </c>
      <c r="I2489" s="44">
        <f t="shared" si="115"/>
        <v>0.4799986665777719</v>
      </c>
      <c r="J2489" s="45">
        <v>1639900</v>
      </c>
      <c r="K2489" s="44">
        <f t="shared" si="116"/>
        <v>0.453330222014801</v>
      </c>
    </row>
    <row r="2490" spans="1:11">
      <c r="A2490" t="s">
        <v>11296</v>
      </c>
      <c r="B2490" t="s">
        <v>11297</v>
      </c>
      <c r="C2490" s="43">
        <v>50000</v>
      </c>
      <c r="D2490">
        <v>100</v>
      </c>
      <c r="E2490" s="43">
        <v>2999800</v>
      </c>
      <c r="F2490" s="43">
        <v>1499900</v>
      </c>
      <c r="G2490" s="44">
        <f t="shared" si="114"/>
        <v>0.5</v>
      </c>
      <c r="H2490" s="45">
        <v>1559900</v>
      </c>
      <c r="I2490" s="44">
        <f t="shared" si="115"/>
        <v>0.4799986665777719</v>
      </c>
      <c r="J2490" s="45">
        <v>1639900</v>
      </c>
      <c r="K2490" s="44">
        <f t="shared" si="116"/>
        <v>0.453330222014801</v>
      </c>
    </row>
    <row r="2491" spans="1:11">
      <c r="A2491" t="s">
        <v>11298</v>
      </c>
      <c r="B2491" t="s">
        <v>11299</v>
      </c>
      <c r="C2491" s="43">
        <v>140000</v>
      </c>
      <c r="D2491">
        <v>100</v>
      </c>
      <c r="E2491" s="43">
        <v>2999800</v>
      </c>
      <c r="F2491" s="43">
        <v>1499900</v>
      </c>
      <c r="G2491" s="44">
        <f t="shared" si="114"/>
        <v>0.5</v>
      </c>
      <c r="H2491" s="45">
        <v>1559900</v>
      </c>
      <c r="I2491" s="44">
        <f t="shared" si="115"/>
        <v>0.4799986665777719</v>
      </c>
      <c r="J2491" s="45">
        <v>1639900</v>
      </c>
      <c r="K2491" s="44">
        <f t="shared" si="116"/>
        <v>0.453330222014801</v>
      </c>
    </row>
    <row r="2492" spans="1:11">
      <c r="A2492" t="s">
        <v>11300</v>
      </c>
      <c r="B2492" t="s">
        <v>11301</v>
      </c>
      <c r="C2492" s="43">
        <v>140000</v>
      </c>
      <c r="D2492">
        <v>100</v>
      </c>
      <c r="E2492" s="43">
        <v>2999800</v>
      </c>
      <c r="F2492" s="43">
        <v>1499900</v>
      </c>
      <c r="G2492" s="44">
        <f t="shared" si="114"/>
        <v>0.5</v>
      </c>
      <c r="H2492" s="45">
        <v>1559900</v>
      </c>
      <c r="I2492" s="44">
        <f t="shared" si="115"/>
        <v>0.4799986665777719</v>
      </c>
      <c r="J2492" s="45">
        <v>1639900</v>
      </c>
      <c r="K2492" s="44">
        <f t="shared" si="116"/>
        <v>0.453330222014801</v>
      </c>
    </row>
    <row r="2493" spans="1:11">
      <c r="A2493" t="s">
        <v>11302</v>
      </c>
      <c r="B2493" t="s">
        <v>11303</v>
      </c>
      <c r="C2493" s="43">
        <v>140000</v>
      </c>
      <c r="D2493">
        <v>100</v>
      </c>
      <c r="E2493" s="43">
        <v>2999800</v>
      </c>
      <c r="F2493" s="43">
        <v>1499900</v>
      </c>
      <c r="G2493" s="44">
        <f t="shared" si="114"/>
        <v>0.5</v>
      </c>
      <c r="H2493" s="45">
        <v>1559900</v>
      </c>
      <c r="I2493" s="44">
        <f t="shared" si="115"/>
        <v>0.4799986665777719</v>
      </c>
      <c r="J2493" s="45">
        <v>1639900</v>
      </c>
      <c r="K2493" s="44">
        <f t="shared" si="116"/>
        <v>0.453330222014801</v>
      </c>
    </row>
    <row r="2494" spans="1:11">
      <c r="A2494" t="s">
        <v>11304</v>
      </c>
      <c r="B2494" t="s">
        <v>11305</v>
      </c>
      <c r="C2494" s="43">
        <v>50000</v>
      </c>
      <c r="D2494">
        <v>0</v>
      </c>
      <c r="E2494" s="43">
        <v>2999800</v>
      </c>
      <c r="F2494" s="43">
        <v>1499900</v>
      </c>
      <c r="G2494" s="44">
        <f t="shared" si="114"/>
        <v>0.5</v>
      </c>
      <c r="H2494" s="45">
        <v>1559900</v>
      </c>
      <c r="I2494" s="44">
        <f t="shared" si="115"/>
        <v>0.4799986665777719</v>
      </c>
      <c r="J2494" s="45">
        <v>1639900</v>
      </c>
      <c r="K2494" s="44">
        <f t="shared" si="116"/>
        <v>0.453330222014801</v>
      </c>
    </row>
    <row r="2495" spans="1:11">
      <c r="A2495" t="s">
        <v>11306</v>
      </c>
      <c r="B2495" t="s">
        <v>11307</v>
      </c>
      <c r="C2495" s="43">
        <v>20000</v>
      </c>
      <c r="D2495">
        <v>100</v>
      </c>
      <c r="E2495" s="43">
        <v>2999800</v>
      </c>
      <c r="F2495" s="43">
        <v>1499900</v>
      </c>
      <c r="G2495" s="44">
        <f t="shared" si="114"/>
        <v>0.5</v>
      </c>
      <c r="H2495" s="45">
        <v>1559900</v>
      </c>
      <c r="I2495" s="44">
        <f t="shared" si="115"/>
        <v>0.4799986665777719</v>
      </c>
      <c r="J2495" s="45">
        <v>1639900</v>
      </c>
      <c r="K2495" s="44">
        <f t="shared" si="116"/>
        <v>0.453330222014801</v>
      </c>
    </row>
    <row r="2496" spans="1:11">
      <c r="A2496" t="s">
        <v>11308</v>
      </c>
      <c r="B2496" t="s">
        <v>11309</v>
      </c>
      <c r="C2496" s="43">
        <v>140000</v>
      </c>
      <c r="D2496">
        <v>0</v>
      </c>
      <c r="E2496" s="43">
        <v>2999800</v>
      </c>
      <c r="F2496" s="43">
        <v>1499900</v>
      </c>
      <c r="G2496" s="44">
        <f t="shared" si="114"/>
        <v>0.5</v>
      </c>
      <c r="H2496" s="45">
        <v>1559900</v>
      </c>
      <c r="I2496" s="44">
        <f t="shared" si="115"/>
        <v>0.4799986665777719</v>
      </c>
      <c r="J2496" s="45">
        <v>1639900</v>
      </c>
      <c r="K2496" s="44">
        <f t="shared" si="116"/>
        <v>0.453330222014801</v>
      </c>
    </row>
    <row r="2497" spans="1:11">
      <c r="A2497" t="s">
        <v>11310</v>
      </c>
      <c r="B2497" t="s">
        <v>5049</v>
      </c>
      <c r="C2497" s="43">
        <v>140000</v>
      </c>
      <c r="D2497">
        <v>100</v>
      </c>
      <c r="E2497" s="43">
        <v>2999800</v>
      </c>
      <c r="F2497" s="43">
        <v>1499900</v>
      </c>
      <c r="G2497" s="44">
        <f t="shared" si="114"/>
        <v>0.5</v>
      </c>
      <c r="H2497" s="45">
        <v>1559900</v>
      </c>
      <c r="I2497" s="44">
        <f t="shared" si="115"/>
        <v>0.4799986665777719</v>
      </c>
      <c r="J2497" s="45">
        <v>1639900</v>
      </c>
      <c r="K2497" s="44">
        <f t="shared" si="116"/>
        <v>0.453330222014801</v>
      </c>
    </row>
    <row r="2498" spans="1:11">
      <c r="A2498" t="s">
        <v>11311</v>
      </c>
      <c r="B2498" t="s">
        <v>11312</v>
      </c>
      <c r="C2498" s="43">
        <v>50000</v>
      </c>
      <c r="D2498">
        <v>10</v>
      </c>
      <c r="E2498" s="43">
        <v>2999800</v>
      </c>
      <c r="F2498" s="43">
        <v>1499900</v>
      </c>
      <c r="G2498" s="44">
        <f t="shared" ref="G2498:G2561" si="117">1-(F2498/E2498)</f>
        <v>0.5</v>
      </c>
      <c r="H2498" s="45">
        <v>1559900</v>
      </c>
      <c r="I2498" s="44">
        <f t="shared" ref="I2498:I2561" si="118">1-(H2498/E2498)</f>
        <v>0.4799986665777719</v>
      </c>
      <c r="J2498" s="45">
        <v>1639900</v>
      </c>
      <c r="K2498" s="44">
        <f t="shared" ref="K2498:K2561" si="119">1-(J2498/E2498)</f>
        <v>0.453330222014801</v>
      </c>
    </row>
    <row r="2499" spans="1:11">
      <c r="A2499" t="s">
        <v>11313</v>
      </c>
      <c r="B2499" t="s">
        <v>11314</v>
      </c>
      <c r="C2499" s="43">
        <v>50000</v>
      </c>
      <c r="D2499">
        <v>10</v>
      </c>
      <c r="E2499" s="43">
        <v>2999800</v>
      </c>
      <c r="F2499" s="43">
        <v>1499900</v>
      </c>
      <c r="G2499" s="44">
        <f t="shared" si="117"/>
        <v>0.5</v>
      </c>
      <c r="H2499" s="45">
        <v>1559900</v>
      </c>
      <c r="I2499" s="44">
        <f t="shared" si="118"/>
        <v>0.4799986665777719</v>
      </c>
      <c r="J2499" s="45">
        <v>1639900</v>
      </c>
      <c r="K2499" s="44">
        <f t="shared" si="119"/>
        <v>0.453330222014801</v>
      </c>
    </row>
    <row r="2500" spans="1:11">
      <c r="A2500" t="s">
        <v>11315</v>
      </c>
      <c r="B2500" t="s">
        <v>11316</v>
      </c>
      <c r="C2500" s="43">
        <v>50000</v>
      </c>
      <c r="D2500">
        <v>10</v>
      </c>
      <c r="E2500" s="43">
        <v>2999800</v>
      </c>
      <c r="F2500" s="43">
        <v>1499900</v>
      </c>
      <c r="G2500" s="44">
        <f t="shared" si="117"/>
        <v>0.5</v>
      </c>
      <c r="H2500" s="45">
        <v>1559900</v>
      </c>
      <c r="I2500" s="44">
        <f t="shared" si="118"/>
        <v>0.4799986665777719</v>
      </c>
      <c r="J2500" s="45">
        <v>1639900</v>
      </c>
      <c r="K2500" s="44">
        <f t="shared" si="119"/>
        <v>0.453330222014801</v>
      </c>
    </row>
    <row r="2501" spans="1:11">
      <c r="A2501" t="s">
        <v>11317</v>
      </c>
      <c r="B2501" t="s">
        <v>11318</v>
      </c>
      <c r="C2501" s="43">
        <v>50000</v>
      </c>
      <c r="D2501">
        <v>10</v>
      </c>
      <c r="E2501" s="43">
        <v>2999800</v>
      </c>
      <c r="F2501" s="43">
        <v>1499900</v>
      </c>
      <c r="G2501" s="44">
        <f t="shared" si="117"/>
        <v>0.5</v>
      </c>
      <c r="H2501" s="45">
        <v>1559900</v>
      </c>
      <c r="I2501" s="44">
        <f t="shared" si="118"/>
        <v>0.4799986665777719</v>
      </c>
      <c r="J2501" s="45">
        <v>1639900</v>
      </c>
      <c r="K2501" s="44">
        <f t="shared" si="119"/>
        <v>0.453330222014801</v>
      </c>
    </row>
    <row r="2502" spans="1:11">
      <c r="A2502" t="s">
        <v>11319</v>
      </c>
      <c r="B2502" t="s">
        <v>11320</v>
      </c>
      <c r="C2502" s="43">
        <v>50000</v>
      </c>
      <c r="D2502">
        <v>10</v>
      </c>
      <c r="E2502" s="43">
        <v>2999800</v>
      </c>
      <c r="F2502" s="43">
        <v>1499900</v>
      </c>
      <c r="G2502" s="44">
        <f t="shared" si="117"/>
        <v>0.5</v>
      </c>
      <c r="H2502" s="45">
        <v>1559900</v>
      </c>
      <c r="I2502" s="44">
        <f t="shared" si="118"/>
        <v>0.4799986665777719</v>
      </c>
      <c r="J2502" s="45">
        <v>1639900</v>
      </c>
      <c r="K2502" s="44">
        <f t="shared" si="119"/>
        <v>0.453330222014801</v>
      </c>
    </row>
    <row r="2503" spans="1:11">
      <c r="A2503" t="s">
        <v>11321</v>
      </c>
      <c r="B2503" t="s">
        <v>11322</v>
      </c>
      <c r="C2503" s="43">
        <v>50000</v>
      </c>
      <c r="D2503">
        <v>10</v>
      </c>
      <c r="E2503" s="43">
        <v>2999800</v>
      </c>
      <c r="F2503" s="43">
        <v>1499900</v>
      </c>
      <c r="G2503" s="44">
        <f t="shared" si="117"/>
        <v>0.5</v>
      </c>
      <c r="H2503" s="45">
        <v>1559900</v>
      </c>
      <c r="I2503" s="44">
        <f t="shared" si="118"/>
        <v>0.4799986665777719</v>
      </c>
      <c r="J2503" s="45">
        <v>1639900</v>
      </c>
      <c r="K2503" s="44">
        <f t="shared" si="119"/>
        <v>0.453330222014801</v>
      </c>
    </row>
    <row r="2504" spans="1:11">
      <c r="A2504" t="s">
        <v>11323</v>
      </c>
      <c r="B2504" t="s">
        <v>11324</v>
      </c>
      <c r="C2504" s="43">
        <v>50000</v>
      </c>
      <c r="D2504">
        <v>100</v>
      </c>
      <c r="E2504" s="43">
        <v>2999800</v>
      </c>
      <c r="F2504" s="43">
        <v>1499900</v>
      </c>
      <c r="G2504" s="44">
        <f t="shared" si="117"/>
        <v>0.5</v>
      </c>
      <c r="H2504" s="45">
        <v>1559900</v>
      </c>
      <c r="I2504" s="44">
        <f t="shared" si="118"/>
        <v>0.4799986665777719</v>
      </c>
      <c r="J2504" s="45">
        <v>1639900</v>
      </c>
      <c r="K2504" s="44">
        <f t="shared" si="119"/>
        <v>0.453330222014801</v>
      </c>
    </row>
    <row r="2505" spans="1:11">
      <c r="A2505" t="s">
        <v>11325</v>
      </c>
      <c r="B2505" t="s">
        <v>11326</v>
      </c>
      <c r="C2505" s="43">
        <v>50000</v>
      </c>
      <c r="D2505">
        <v>100</v>
      </c>
      <c r="E2505" s="43">
        <v>2999800</v>
      </c>
      <c r="F2505" s="43">
        <v>1499900</v>
      </c>
      <c r="G2505" s="44">
        <f t="shared" si="117"/>
        <v>0.5</v>
      </c>
      <c r="H2505" s="45">
        <v>1559900</v>
      </c>
      <c r="I2505" s="44">
        <f t="shared" si="118"/>
        <v>0.4799986665777719</v>
      </c>
      <c r="J2505" s="45">
        <v>1639900</v>
      </c>
      <c r="K2505" s="44">
        <f t="shared" si="119"/>
        <v>0.453330222014801</v>
      </c>
    </row>
    <row r="2506" spans="1:11">
      <c r="A2506" t="s">
        <v>11327</v>
      </c>
      <c r="B2506" t="s">
        <v>11328</v>
      </c>
      <c r="C2506" s="43">
        <v>50000</v>
      </c>
      <c r="D2506">
        <v>100</v>
      </c>
      <c r="E2506" s="43">
        <v>2999800</v>
      </c>
      <c r="F2506" s="43">
        <v>1499900</v>
      </c>
      <c r="G2506" s="44">
        <f t="shared" si="117"/>
        <v>0.5</v>
      </c>
      <c r="H2506" s="45">
        <v>1559900</v>
      </c>
      <c r="I2506" s="44">
        <f t="shared" si="118"/>
        <v>0.4799986665777719</v>
      </c>
      <c r="J2506" s="45">
        <v>1639900</v>
      </c>
      <c r="K2506" s="44">
        <f t="shared" si="119"/>
        <v>0.453330222014801</v>
      </c>
    </row>
    <row r="2507" spans="1:11">
      <c r="A2507" t="s">
        <v>11329</v>
      </c>
      <c r="B2507" t="s">
        <v>11330</v>
      </c>
      <c r="C2507" s="43">
        <v>50000</v>
      </c>
      <c r="D2507">
        <v>100</v>
      </c>
      <c r="E2507" s="43">
        <v>2999800</v>
      </c>
      <c r="F2507" s="43">
        <v>1499900</v>
      </c>
      <c r="G2507" s="44">
        <f t="shared" si="117"/>
        <v>0.5</v>
      </c>
      <c r="H2507" s="45">
        <v>1559900</v>
      </c>
      <c r="I2507" s="44">
        <f t="shared" si="118"/>
        <v>0.4799986665777719</v>
      </c>
      <c r="J2507" s="45">
        <v>1639900</v>
      </c>
      <c r="K2507" s="44">
        <f t="shared" si="119"/>
        <v>0.453330222014801</v>
      </c>
    </row>
    <row r="2508" spans="1:11">
      <c r="A2508" t="s">
        <v>11331</v>
      </c>
      <c r="B2508" t="s">
        <v>11332</v>
      </c>
      <c r="C2508" s="43">
        <v>50000</v>
      </c>
      <c r="D2508">
        <v>100</v>
      </c>
      <c r="E2508" s="43">
        <v>2999800</v>
      </c>
      <c r="F2508" s="43">
        <v>1499900</v>
      </c>
      <c r="G2508" s="44">
        <f t="shared" si="117"/>
        <v>0.5</v>
      </c>
      <c r="H2508" s="45">
        <v>1559900</v>
      </c>
      <c r="I2508" s="44">
        <f t="shared" si="118"/>
        <v>0.4799986665777719</v>
      </c>
      <c r="J2508" s="45">
        <v>1639900</v>
      </c>
      <c r="K2508" s="44">
        <f t="shared" si="119"/>
        <v>0.453330222014801</v>
      </c>
    </row>
    <row r="2509" spans="1:11">
      <c r="A2509" t="s">
        <v>7728</v>
      </c>
      <c r="B2509" t="s">
        <v>7727</v>
      </c>
      <c r="C2509" s="43">
        <v>140000</v>
      </c>
      <c r="D2509">
        <v>100</v>
      </c>
      <c r="E2509" s="43">
        <v>2999800</v>
      </c>
      <c r="F2509" s="43">
        <v>1499900</v>
      </c>
      <c r="G2509" s="44">
        <f t="shared" si="117"/>
        <v>0.5</v>
      </c>
      <c r="H2509" s="45">
        <v>1559900</v>
      </c>
      <c r="I2509" s="44">
        <f t="shared" si="118"/>
        <v>0.4799986665777719</v>
      </c>
      <c r="J2509" s="45">
        <v>1639900</v>
      </c>
      <c r="K2509" s="44">
        <f t="shared" si="119"/>
        <v>0.453330222014801</v>
      </c>
    </row>
    <row r="2510" spans="1:11">
      <c r="A2510" t="s">
        <v>7730</v>
      </c>
      <c r="B2510" t="s">
        <v>7729</v>
      </c>
      <c r="C2510" s="43">
        <v>140000</v>
      </c>
      <c r="D2510">
        <v>4</v>
      </c>
      <c r="E2510" s="43">
        <v>2999800</v>
      </c>
      <c r="F2510" s="43">
        <v>1499900</v>
      </c>
      <c r="G2510" s="44">
        <f t="shared" si="117"/>
        <v>0.5</v>
      </c>
      <c r="H2510" s="45">
        <v>1559900</v>
      </c>
      <c r="I2510" s="44">
        <f t="shared" si="118"/>
        <v>0.4799986665777719</v>
      </c>
      <c r="J2510" s="45">
        <v>1639900</v>
      </c>
      <c r="K2510" s="44">
        <f t="shared" si="119"/>
        <v>0.453330222014801</v>
      </c>
    </row>
    <row r="2511" spans="1:11">
      <c r="A2511" t="s">
        <v>7760</v>
      </c>
      <c r="B2511" t="s">
        <v>7759</v>
      </c>
      <c r="C2511" s="43">
        <v>140000</v>
      </c>
      <c r="D2511">
        <v>4</v>
      </c>
      <c r="E2511" s="43">
        <v>2999800</v>
      </c>
      <c r="F2511" s="43">
        <v>1499900</v>
      </c>
      <c r="G2511" s="44">
        <f t="shared" si="117"/>
        <v>0.5</v>
      </c>
      <c r="H2511" s="45">
        <v>1559900</v>
      </c>
      <c r="I2511" s="44">
        <f t="shared" si="118"/>
        <v>0.4799986665777719</v>
      </c>
      <c r="J2511" s="45">
        <v>1639900</v>
      </c>
      <c r="K2511" s="44">
        <f t="shared" si="119"/>
        <v>0.453330222014801</v>
      </c>
    </row>
    <row r="2512" spans="1:11">
      <c r="A2512" t="s">
        <v>7726</v>
      </c>
      <c r="B2512" t="s">
        <v>7725</v>
      </c>
      <c r="C2512" s="43">
        <v>140000</v>
      </c>
      <c r="D2512">
        <v>5</v>
      </c>
      <c r="E2512" s="43">
        <v>2999800</v>
      </c>
      <c r="F2512" s="43">
        <v>1499900</v>
      </c>
      <c r="G2512" s="44">
        <f t="shared" si="117"/>
        <v>0.5</v>
      </c>
      <c r="H2512" s="45">
        <v>1559900</v>
      </c>
      <c r="I2512" s="44">
        <f t="shared" si="118"/>
        <v>0.4799986665777719</v>
      </c>
      <c r="J2512" s="45">
        <v>1639900</v>
      </c>
      <c r="K2512" s="44">
        <f t="shared" si="119"/>
        <v>0.453330222014801</v>
      </c>
    </row>
    <row r="2513" spans="1:12">
      <c r="A2513" t="s">
        <v>7724</v>
      </c>
      <c r="B2513" t="s">
        <v>7723</v>
      </c>
      <c r="C2513" s="43">
        <v>140000</v>
      </c>
      <c r="D2513">
        <v>4</v>
      </c>
      <c r="E2513" s="43">
        <v>2999800</v>
      </c>
      <c r="F2513" s="43">
        <v>1499900</v>
      </c>
      <c r="G2513" s="44">
        <f t="shared" si="117"/>
        <v>0.5</v>
      </c>
      <c r="H2513" s="45">
        <v>1559900</v>
      </c>
      <c r="I2513" s="44">
        <f t="shared" si="118"/>
        <v>0.4799986665777719</v>
      </c>
      <c r="J2513" s="45">
        <v>1639900</v>
      </c>
      <c r="K2513" s="44">
        <f t="shared" si="119"/>
        <v>0.453330222014801</v>
      </c>
    </row>
    <row r="2514" spans="1:12">
      <c r="A2514" t="s">
        <v>11333</v>
      </c>
      <c r="B2514" t="s">
        <v>11334</v>
      </c>
      <c r="C2514" s="43">
        <v>20000</v>
      </c>
      <c r="D2514">
        <v>100</v>
      </c>
      <c r="E2514" s="43">
        <v>3019800</v>
      </c>
      <c r="F2514" s="43">
        <v>1509900</v>
      </c>
      <c r="G2514" s="44">
        <f t="shared" si="117"/>
        <v>0.5</v>
      </c>
      <c r="H2514" s="45">
        <v>1569900</v>
      </c>
      <c r="I2514" s="44">
        <f t="shared" si="118"/>
        <v>0.48013113451221934</v>
      </c>
      <c r="J2514" s="45">
        <v>1659900</v>
      </c>
      <c r="K2514" s="44">
        <f t="shared" si="119"/>
        <v>0.4503278362805484</v>
      </c>
    </row>
    <row r="2515" spans="1:12">
      <c r="A2515" t="s">
        <v>7863</v>
      </c>
      <c r="B2515" t="s">
        <v>7862</v>
      </c>
      <c r="C2515" s="43">
        <v>30000</v>
      </c>
      <c r="D2515">
        <v>10</v>
      </c>
      <c r="E2515" s="43">
        <v>3321780.0000000005</v>
      </c>
      <c r="F2515" s="43">
        <v>1509900</v>
      </c>
      <c r="G2515" s="44">
        <f t="shared" si="117"/>
        <v>0.54545454545454553</v>
      </c>
      <c r="H2515" s="45">
        <v>1569900</v>
      </c>
      <c r="I2515" s="44">
        <f t="shared" si="118"/>
        <v>0.52739194046565396</v>
      </c>
      <c r="J2515" s="45">
        <v>1659900</v>
      </c>
      <c r="K2515" s="44">
        <f t="shared" si="119"/>
        <v>0.50029803298231679</v>
      </c>
    </row>
    <row r="2516" spans="1:12">
      <c r="A2516" t="s">
        <v>7021</v>
      </c>
      <c r="B2516" t="s">
        <v>11335</v>
      </c>
      <c r="C2516" s="43">
        <v>60000</v>
      </c>
      <c r="D2516">
        <v>100</v>
      </c>
      <c r="E2516" s="43">
        <v>3039800</v>
      </c>
      <c r="F2516" s="43">
        <v>1519900</v>
      </c>
      <c r="G2516" s="44">
        <f t="shared" si="117"/>
        <v>0.5</v>
      </c>
      <c r="H2516" s="45">
        <v>1579900</v>
      </c>
      <c r="I2516" s="44">
        <f t="shared" si="118"/>
        <v>0.48026185933285082</v>
      </c>
      <c r="J2516" s="45">
        <v>1669900</v>
      </c>
      <c r="K2516" s="44">
        <f t="shared" si="119"/>
        <v>0.45065464833212709</v>
      </c>
    </row>
    <row r="2517" spans="1:12">
      <c r="A2517" t="s">
        <v>11336</v>
      </c>
      <c r="B2517" t="s">
        <v>11337</v>
      </c>
      <c r="C2517" s="43">
        <v>30000</v>
      </c>
      <c r="D2517">
        <v>100</v>
      </c>
      <c r="E2517" s="43">
        <v>3343780.0000000005</v>
      </c>
      <c r="F2517" s="43">
        <v>1519900</v>
      </c>
      <c r="G2517" s="44">
        <f t="shared" si="117"/>
        <v>0.54545454545454553</v>
      </c>
      <c r="H2517" s="45">
        <v>1579900</v>
      </c>
      <c r="I2517" s="44">
        <f t="shared" si="118"/>
        <v>0.5275107812116826</v>
      </c>
      <c r="J2517" s="45">
        <v>1669900</v>
      </c>
      <c r="K2517" s="44">
        <f t="shared" si="119"/>
        <v>0.50059513484738838</v>
      </c>
    </row>
    <row r="2518" spans="1:12">
      <c r="A2518" t="s">
        <v>11338</v>
      </c>
      <c r="B2518" t="s">
        <v>11339</v>
      </c>
      <c r="C2518" s="43">
        <v>30000</v>
      </c>
      <c r="D2518">
        <v>100</v>
      </c>
      <c r="E2518" s="43">
        <v>3343780.0000000005</v>
      </c>
      <c r="F2518" s="43">
        <v>1519900</v>
      </c>
      <c r="G2518" s="44">
        <f t="shared" si="117"/>
        <v>0.54545454545454553</v>
      </c>
      <c r="H2518" s="45">
        <v>1579900</v>
      </c>
      <c r="I2518" s="44">
        <f t="shared" si="118"/>
        <v>0.5275107812116826</v>
      </c>
      <c r="J2518" s="45">
        <v>1669900</v>
      </c>
      <c r="K2518" s="44">
        <f t="shared" si="119"/>
        <v>0.50059513484738838</v>
      </c>
    </row>
    <row r="2519" spans="1:12">
      <c r="A2519" t="s">
        <v>11340</v>
      </c>
      <c r="B2519" t="s">
        <v>11341</v>
      </c>
      <c r="C2519" s="43">
        <v>30000</v>
      </c>
      <c r="D2519">
        <v>100</v>
      </c>
      <c r="E2519" s="43">
        <v>3343780.0000000005</v>
      </c>
      <c r="F2519" s="43">
        <v>1519900</v>
      </c>
      <c r="G2519" s="44">
        <f t="shared" si="117"/>
        <v>0.54545454545454553</v>
      </c>
      <c r="H2519" s="45">
        <v>1579900</v>
      </c>
      <c r="I2519" s="44">
        <f t="shared" si="118"/>
        <v>0.5275107812116826</v>
      </c>
      <c r="J2519" s="45">
        <v>1669900</v>
      </c>
      <c r="K2519" s="44">
        <f t="shared" si="119"/>
        <v>0.50059513484738838</v>
      </c>
    </row>
    <row r="2520" spans="1:12">
      <c r="A2520" t="s">
        <v>11342</v>
      </c>
      <c r="B2520" t="s">
        <v>11343</v>
      </c>
      <c r="C2520" s="43">
        <v>30000</v>
      </c>
      <c r="D2520">
        <v>100</v>
      </c>
      <c r="E2520" s="43">
        <v>3039800</v>
      </c>
      <c r="F2520" s="43">
        <v>1519900</v>
      </c>
      <c r="G2520" s="44">
        <f t="shared" si="117"/>
        <v>0.5</v>
      </c>
      <c r="H2520" s="45">
        <v>1579900</v>
      </c>
      <c r="I2520" s="44">
        <f t="shared" si="118"/>
        <v>0.48026185933285082</v>
      </c>
      <c r="J2520" s="45">
        <v>1669900</v>
      </c>
      <c r="K2520" s="44">
        <f t="shared" si="119"/>
        <v>0.45065464833212709</v>
      </c>
    </row>
    <row r="2521" spans="1:12">
      <c r="A2521" t="s">
        <v>7029</v>
      </c>
      <c r="B2521" s="54" t="s">
        <v>11344</v>
      </c>
      <c r="C2521" s="43">
        <v>70000</v>
      </c>
      <c r="D2521">
        <v>20</v>
      </c>
      <c r="E2521" s="55">
        <v>3671760</v>
      </c>
      <c r="F2521" s="56">
        <v>1529900</v>
      </c>
      <c r="G2521" s="44">
        <f t="shared" si="117"/>
        <v>0.58333333333333326</v>
      </c>
      <c r="H2521" s="55">
        <v>1599900</v>
      </c>
      <c r="I2521" s="44">
        <f t="shared" si="118"/>
        <v>0.56426890646447481</v>
      </c>
      <c r="J2521" s="55">
        <v>1629900</v>
      </c>
      <c r="K2521" s="44">
        <f t="shared" si="119"/>
        <v>0.55609843780639256</v>
      </c>
      <c r="L2521" s="55">
        <v>1629900</v>
      </c>
    </row>
    <row r="2522" spans="1:12">
      <c r="A2522" t="s">
        <v>11345</v>
      </c>
      <c r="B2522" t="s">
        <v>11346</v>
      </c>
      <c r="C2522" s="43">
        <v>20000</v>
      </c>
      <c r="D2522">
        <v>100</v>
      </c>
      <c r="E2522" s="43">
        <v>3079800</v>
      </c>
      <c r="F2522" s="43">
        <v>1539900</v>
      </c>
      <c r="G2522" s="44">
        <f t="shared" si="117"/>
        <v>0.5</v>
      </c>
      <c r="H2522" s="45">
        <v>1599900</v>
      </c>
      <c r="I2522" s="44">
        <f t="shared" si="118"/>
        <v>0.4805182154685369</v>
      </c>
      <c r="J2522" s="45">
        <v>1689900</v>
      </c>
      <c r="K2522" s="44">
        <f t="shared" si="119"/>
        <v>0.45129553867134231</v>
      </c>
    </row>
    <row r="2523" spans="1:12">
      <c r="A2523" t="s">
        <v>2202</v>
      </c>
      <c r="B2523" t="s">
        <v>11347</v>
      </c>
      <c r="C2523" s="43">
        <v>140000</v>
      </c>
      <c r="D2523">
        <v>0</v>
      </c>
      <c r="E2523" s="43">
        <v>3099800</v>
      </c>
      <c r="F2523" s="43">
        <v>1549900</v>
      </c>
      <c r="G2523" s="44">
        <f t="shared" si="117"/>
        <v>0.5</v>
      </c>
      <c r="H2523" s="45">
        <v>1609900</v>
      </c>
      <c r="I2523" s="44">
        <f t="shared" si="118"/>
        <v>0.48064391251048455</v>
      </c>
      <c r="J2523" s="45">
        <v>1699900</v>
      </c>
      <c r="K2523" s="44">
        <f t="shared" si="119"/>
        <v>0.45160978127621132</v>
      </c>
    </row>
    <row r="2524" spans="1:12">
      <c r="A2524" t="s">
        <v>11348</v>
      </c>
      <c r="B2524" t="s">
        <v>11349</v>
      </c>
      <c r="C2524" s="43">
        <v>30000</v>
      </c>
      <c r="D2524">
        <v>100</v>
      </c>
      <c r="E2524" s="43">
        <v>3409780.0000000005</v>
      </c>
      <c r="F2524" s="43">
        <v>1549900</v>
      </c>
      <c r="G2524" s="44">
        <f t="shared" si="117"/>
        <v>0.54545454545454553</v>
      </c>
      <c r="H2524" s="45">
        <v>1609900</v>
      </c>
      <c r="I2524" s="44">
        <f t="shared" si="118"/>
        <v>0.52785810228225882</v>
      </c>
      <c r="J2524" s="45">
        <v>1699900</v>
      </c>
      <c r="K2524" s="44">
        <f t="shared" si="119"/>
        <v>0.5014634375238286</v>
      </c>
    </row>
    <row r="2525" spans="1:12">
      <c r="A2525" t="s">
        <v>8101</v>
      </c>
      <c r="B2525" t="s">
        <v>8100</v>
      </c>
      <c r="C2525" s="43">
        <v>140000</v>
      </c>
      <c r="D2525">
        <v>16</v>
      </c>
      <c r="E2525" s="43">
        <v>3119800</v>
      </c>
      <c r="F2525" s="43">
        <v>1559900</v>
      </c>
      <c r="G2525" s="44">
        <f t="shared" si="117"/>
        <v>0.5</v>
      </c>
      <c r="H2525" s="45">
        <v>1619900</v>
      </c>
      <c r="I2525" s="44">
        <f t="shared" si="118"/>
        <v>0.48076799794858649</v>
      </c>
      <c r="J2525" s="45">
        <v>1709900</v>
      </c>
      <c r="K2525" s="44">
        <f t="shared" si="119"/>
        <v>0.45191999487146617</v>
      </c>
    </row>
    <row r="2526" spans="1:12">
      <c r="A2526" t="s">
        <v>8300</v>
      </c>
      <c r="B2526" t="s">
        <v>8299</v>
      </c>
      <c r="C2526" s="43">
        <v>30000</v>
      </c>
      <c r="D2526">
        <v>6</v>
      </c>
      <c r="E2526" s="43">
        <v>3431780.0000000005</v>
      </c>
      <c r="F2526" s="43">
        <v>1559900</v>
      </c>
      <c r="G2526" s="44">
        <f t="shared" si="117"/>
        <v>0.54545454545454553</v>
      </c>
      <c r="H2526" s="45">
        <v>1619900</v>
      </c>
      <c r="I2526" s="44">
        <f t="shared" si="118"/>
        <v>0.52797090722598772</v>
      </c>
      <c r="J2526" s="45">
        <v>1709900</v>
      </c>
      <c r="K2526" s="44">
        <f t="shared" si="119"/>
        <v>0.50174544988315106</v>
      </c>
    </row>
    <row r="2527" spans="1:12">
      <c r="A2527" t="s">
        <v>6640</v>
      </c>
      <c r="B2527" t="s">
        <v>11350</v>
      </c>
      <c r="C2527" s="43">
        <v>30000</v>
      </c>
      <c r="D2527">
        <v>100</v>
      </c>
      <c r="E2527" s="43">
        <v>3431780.0000000005</v>
      </c>
      <c r="F2527" s="43">
        <v>1559900</v>
      </c>
      <c r="G2527" s="44">
        <f t="shared" si="117"/>
        <v>0.54545454545454553</v>
      </c>
      <c r="H2527" s="45">
        <v>1619900</v>
      </c>
      <c r="I2527" s="44">
        <f t="shared" si="118"/>
        <v>0.52797090722598772</v>
      </c>
      <c r="J2527" s="45">
        <v>1709900</v>
      </c>
      <c r="K2527" s="44">
        <f t="shared" si="119"/>
        <v>0.50174544988315106</v>
      </c>
    </row>
    <row r="2528" spans="1:12">
      <c r="A2528" t="s">
        <v>11351</v>
      </c>
      <c r="B2528" t="s">
        <v>11352</v>
      </c>
      <c r="C2528" s="43">
        <v>50000</v>
      </c>
      <c r="D2528">
        <v>100</v>
      </c>
      <c r="E2528" s="43">
        <v>3139800</v>
      </c>
      <c r="F2528" s="43">
        <v>1569900</v>
      </c>
      <c r="G2528" s="44">
        <f t="shared" si="117"/>
        <v>0.5</v>
      </c>
      <c r="H2528" s="45">
        <v>1629900</v>
      </c>
      <c r="I2528" s="44">
        <f t="shared" si="118"/>
        <v>0.48089050257978216</v>
      </c>
      <c r="J2528" s="45">
        <v>1719900</v>
      </c>
      <c r="K2528" s="44">
        <f t="shared" si="119"/>
        <v>0.45222625644945535</v>
      </c>
    </row>
    <row r="2529" spans="1:11">
      <c r="A2529" t="s">
        <v>7836</v>
      </c>
      <c r="B2529" t="s">
        <v>7835</v>
      </c>
      <c r="C2529" s="43">
        <v>30000</v>
      </c>
      <c r="D2529">
        <v>10</v>
      </c>
      <c r="E2529" s="43">
        <v>3453780.0000000005</v>
      </c>
      <c r="F2529" s="43">
        <v>1569900</v>
      </c>
      <c r="G2529" s="44">
        <f t="shared" si="117"/>
        <v>0.54545454545454553</v>
      </c>
      <c r="H2529" s="45">
        <v>1629900</v>
      </c>
      <c r="I2529" s="44">
        <f t="shared" si="118"/>
        <v>0.52808227507252936</v>
      </c>
      <c r="J2529" s="45">
        <v>1719900</v>
      </c>
      <c r="K2529" s="44">
        <f t="shared" si="119"/>
        <v>0.50202386949950495</v>
      </c>
    </row>
    <row r="2530" spans="1:11">
      <c r="A2530" t="s">
        <v>7875</v>
      </c>
      <c r="B2530" t="s">
        <v>7874</v>
      </c>
      <c r="C2530" s="43">
        <v>30000</v>
      </c>
      <c r="D2530">
        <v>10</v>
      </c>
      <c r="E2530" s="43">
        <v>3453780.0000000005</v>
      </c>
      <c r="F2530" s="43">
        <v>1569900</v>
      </c>
      <c r="G2530" s="44">
        <f t="shared" si="117"/>
        <v>0.54545454545454553</v>
      </c>
      <c r="H2530" s="45">
        <v>1629900</v>
      </c>
      <c r="I2530" s="44">
        <f t="shared" si="118"/>
        <v>0.52808227507252936</v>
      </c>
      <c r="J2530" s="45">
        <v>1719900</v>
      </c>
      <c r="K2530" s="44">
        <f t="shared" si="119"/>
        <v>0.50202386949950495</v>
      </c>
    </row>
    <row r="2531" spans="1:11">
      <c r="A2531" t="s">
        <v>11353</v>
      </c>
      <c r="B2531" t="s">
        <v>11354</v>
      </c>
      <c r="C2531" s="43">
        <v>140000</v>
      </c>
      <c r="D2531">
        <v>0</v>
      </c>
      <c r="E2531" s="43">
        <v>7999800</v>
      </c>
      <c r="F2531" s="43">
        <v>3999900</v>
      </c>
      <c r="G2531" s="44">
        <f t="shared" si="117"/>
        <v>0.5</v>
      </c>
      <c r="H2531" s="45">
        <v>4159900</v>
      </c>
      <c r="I2531" s="44">
        <f t="shared" si="118"/>
        <v>0.47999949998749969</v>
      </c>
      <c r="J2531" s="45">
        <v>4389900</v>
      </c>
      <c r="K2531" s="44">
        <f t="shared" si="119"/>
        <v>0.45124878121953049</v>
      </c>
    </row>
    <row r="2532" spans="1:11">
      <c r="A2532" t="s">
        <v>2200</v>
      </c>
      <c r="B2532" t="s">
        <v>11355</v>
      </c>
      <c r="C2532" s="43">
        <v>140000</v>
      </c>
      <c r="D2532">
        <v>0</v>
      </c>
      <c r="E2532" s="43">
        <v>3159800</v>
      </c>
      <c r="F2532" s="43">
        <v>1579900</v>
      </c>
      <c r="G2532" s="44">
        <f t="shared" si="117"/>
        <v>0.5</v>
      </c>
      <c r="H2532" s="45">
        <v>1639900</v>
      </c>
      <c r="I2532" s="44">
        <f t="shared" si="118"/>
        <v>0.4810114564212925</v>
      </c>
      <c r="J2532" s="45">
        <v>1729900</v>
      </c>
      <c r="K2532" s="44">
        <f t="shared" si="119"/>
        <v>0.45252864105323121</v>
      </c>
    </row>
    <row r="2533" spans="1:11">
      <c r="A2533" t="s">
        <v>2203</v>
      </c>
      <c r="B2533" t="s">
        <v>11356</v>
      </c>
      <c r="C2533" s="43">
        <v>140000</v>
      </c>
      <c r="D2533">
        <v>0</v>
      </c>
      <c r="E2533" s="43">
        <v>3159800</v>
      </c>
      <c r="F2533" s="43">
        <v>1579900</v>
      </c>
      <c r="G2533" s="44">
        <f t="shared" si="117"/>
        <v>0.5</v>
      </c>
      <c r="H2533" s="45">
        <v>1639900</v>
      </c>
      <c r="I2533" s="44">
        <f t="shared" si="118"/>
        <v>0.4810114564212925</v>
      </c>
      <c r="J2533" s="45">
        <v>1729900</v>
      </c>
      <c r="K2533" s="44">
        <f t="shared" si="119"/>
        <v>0.45252864105323121</v>
      </c>
    </row>
    <row r="2534" spans="1:11">
      <c r="A2534" t="s">
        <v>2204</v>
      </c>
      <c r="B2534" t="s">
        <v>11357</v>
      </c>
      <c r="C2534" s="43">
        <v>140000</v>
      </c>
      <c r="D2534">
        <v>100</v>
      </c>
      <c r="E2534" s="43">
        <v>3159800</v>
      </c>
      <c r="F2534" s="43">
        <v>1579900</v>
      </c>
      <c r="G2534" s="44">
        <f t="shared" si="117"/>
        <v>0.5</v>
      </c>
      <c r="H2534" s="45">
        <v>1639900</v>
      </c>
      <c r="I2534" s="44">
        <f t="shared" si="118"/>
        <v>0.4810114564212925</v>
      </c>
      <c r="J2534" s="45">
        <v>1729900</v>
      </c>
      <c r="K2534" s="44">
        <f t="shared" si="119"/>
        <v>0.45252864105323121</v>
      </c>
    </row>
    <row r="2535" spans="1:11">
      <c r="A2535" t="s">
        <v>2201</v>
      </c>
      <c r="B2535" t="s">
        <v>11358</v>
      </c>
      <c r="C2535" s="43">
        <v>140000</v>
      </c>
      <c r="D2535">
        <v>100</v>
      </c>
      <c r="E2535" s="43">
        <v>3159800</v>
      </c>
      <c r="F2535" s="43">
        <v>1579900</v>
      </c>
      <c r="G2535" s="44">
        <f t="shared" si="117"/>
        <v>0.5</v>
      </c>
      <c r="H2535" s="45">
        <v>1639900</v>
      </c>
      <c r="I2535" s="44">
        <f t="shared" si="118"/>
        <v>0.4810114564212925</v>
      </c>
      <c r="J2535" s="45">
        <v>1729900</v>
      </c>
      <c r="K2535" s="44">
        <f t="shared" si="119"/>
        <v>0.45252864105323121</v>
      </c>
    </row>
    <row r="2536" spans="1:11">
      <c r="A2536" t="s">
        <v>2199</v>
      </c>
      <c r="B2536" t="s">
        <v>11359</v>
      </c>
      <c r="C2536" s="43">
        <v>140000</v>
      </c>
      <c r="D2536">
        <v>100</v>
      </c>
      <c r="E2536" s="43">
        <v>3159800</v>
      </c>
      <c r="F2536" s="43">
        <v>1579900</v>
      </c>
      <c r="G2536" s="44">
        <f t="shared" si="117"/>
        <v>0.5</v>
      </c>
      <c r="H2536" s="45">
        <v>1639900</v>
      </c>
      <c r="I2536" s="44">
        <f t="shared" si="118"/>
        <v>0.4810114564212925</v>
      </c>
      <c r="J2536" s="45">
        <v>1729900</v>
      </c>
      <c r="K2536" s="44">
        <f t="shared" si="119"/>
        <v>0.45252864105323121</v>
      </c>
    </row>
    <row r="2537" spans="1:11">
      <c r="A2537" t="s">
        <v>11360</v>
      </c>
      <c r="B2537" t="s">
        <v>2962</v>
      </c>
      <c r="C2537" s="43">
        <v>70000</v>
      </c>
      <c r="D2537">
        <v>5</v>
      </c>
      <c r="E2537" s="43">
        <v>3179800</v>
      </c>
      <c r="F2537" s="43">
        <v>1589900</v>
      </c>
      <c r="G2537" s="44">
        <f t="shared" si="117"/>
        <v>0.5</v>
      </c>
      <c r="H2537" s="45">
        <v>1649900</v>
      </c>
      <c r="I2537" s="44">
        <f t="shared" si="118"/>
        <v>0.48113088873514054</v>
      </c>
      <c r="J2537" s="45">
        <v>1739900</v>
      </c>
      <c r="K2537" s="44">
        <f t="shared" si="119"/>
        <v>0.4528272218378514</v>
      </c>
    </row>
    <row r="2538" spans="1:11">
      <c r="A2538" t="s">
        <v>6294</v>
      </c>
      <c r="B2538" t="s">
        <v>11361</v>
      </c>
      <c r="C2538" s="43">
        <v>30000</v>
      </c>
      <c r="D2538">
        <v>50</v>
      </c>
      <c r="E2538" s="43">
        <v>3497780.0000000005</v>
      </c>
      <c r="F2538" s="43">
        <v>1589900</v>
      </c>
      <c r="G2538" s="44">
        <f t="shared" si="117"/>
        <v>0.54545454545454553</v>
      </c>
      <c r="H2538" s="45">
        <v>1649900</v>
      </c>
      <c r="I2538" s="44">
        <f t="shared" si="118"/>
        <v>0.52830080794103695</v>
      </c>
      <c r="J2538" s="45">
        <v>1739900</v>
      </c>
      <c r="K2538" s="44">
        <f t="shared" si="119"/>
        <v>0.50257020167077404</v>
      </c>
    </row>
    <row r="2539" spans="1:11">
      <c r="A2539" t="s">
        <v>6302</v>
      </c>
      <c r="B2539" t="s">
        <v>11362</v>
      </c>
      <c r="C2539" s="43">
        <v>30000</v>
      </c>
      <c r="D2539">
        <v>100</v>
      </c>
      <c r="E2539" s="43">
        <v>3497780.0000000005</v>
      </c>
      <c r="F2539" s="43">
        <v>1589900</v>
      </c>
      <c r="G2539" s="44">
        <f t="shared" si="117"/>
        <v>0.54545454545454553</v>
      </c>
      <c r="H2539" s="45">
        <v>1649900</v>
      </c>
      <c r="I2539" s="44">
        <f t="shared" si="118"/>
        <v>0.52830080794103695</v>
      </c>
      <c r="J2539" s="45">
        <v>1739900</v>
      </c>
      <c r="K2539" s="44">
        <f t="shared" si="119"/>
        <v>0.50257020167077404</v>
      </c>
    </row>
    <row r="2540" spans="1:11">
      <c r="A2540" t="s">
        <v>11363</v>
      </c>
      <c r="B2540" t="s">
        <v>11364</v>
      </c>
      <c r="C2540" s="43">
        <v>50000</v>
      </c>
      <c r="D2540">
        <v>0</v>
      </c>
      <c r="E2540" s="43">
        <v>3199800</v>
      </c>
      <c r="F2540" s="43">
        <v>1599900</v>
      </c>
      <c r="G2540" s="44">
        <f t="shared" si="117"/>
        <v>0.5</v>
      </c>
      <c r="H2540" s="45">
        <v>1659900</v>
      </c>
      <c r="I2540" s="44">
        <f t="shared" si="118"/>
        <v>0.48124882805175329</v>
      </c>
      <c r="J2540" s="45">
        <v>1749900</v>
      </c>
      <c r="K2540" s="44">
        <f t="shared" si="119"/>
        <v>0.4531220701293831</v>
      </c>
    </row>
    <row r="2541" spans="1:11">
      <c r="A2541" t="s">
        <v>11365</v>
      </c>
      <c r="B2541" t="s">
        <v>11366</v>
      </c>
      <c r="C2541" s="43">
        <v>50000</v>
      </c>
      <c r="D2541">
        <v>0</v>
      </c>
      <c r="E2541" s="43">
        <v>3199800</v>
      </c>
      <c r="F2541" s="43">
        <v>1599900</v>
      </c>
      <c r="G2541" s="44">
        <f t="shared" si="117"/>
        <v>0.5</v>
      </c>
      <c r="H2541" s="45">
        <v>1659900</v>
      </c>
      <c r="I2541" s="44">
        <f t="shared" si="118"/>
        <v>0.48124882805175329</v>
      </c>
      <c r="J2541" s="45">
        <v>1749900</v>
      </c>
      <c r="K2541" s="44">
        <f t="shared" si="119"/>
        <v>0.4531220701293831</v>
      </c>
    </row>
    <row r="2542" spans="1:11">
      <c r="A2542" t="s">
        <v>11367</v>
      </c>
      <c r="B2542" t="s">
        <v>11368</v>
      </c>
      <c r="C2542" s="43">
        <v>50000</v>
      </c>
      <c r="D2542">
        <v>7</v>
      </c>
      <c r="E2542" s="43">
        <v>3199800</v>
      </c>
      <c r="F2542" s="43">
        <v>1599900</v>
      </c>
      <c r="G2542" s="44">
        <f t="shared" si="117"/>
        <v>0.5</v>
      </c>
      <c r="H2542" s="45">
        <v>1659900</v>
      </c>
      <c r="I2542" s="44">
        <f t="shared" si="118"/>
        <v>0.48124882805175329</v>
      </c>
      <c r="J2542" s="45">
        <v>1749900</v>
      </c>
      <c r="K2542" s="44">
        <f t="shared" si="119"/>
        <v>0.4531220701293831</v>
      </c>
    </row>
    <row r="2543" spans="1:11">
      <c r="A2543" t="s">
        <v>11369</v>
      </c>
      <c r="B2543" t="s">
        <v>11370</v>
      </c>
      <c r="C2543" s="43">
        <v>140000</v>
      </c>
      <c r="D2543">
        <v>0</v>
      </c>
      <c r="E2543" s="43">
        <v>7999800</v>
      </c>
      <c r="F2543" s="43">
        <v>3999900</v>
      </c>
      <c r="G2543" s="44">
        <f t="shared" si="117"/>
        <v>0.5</v>
      </c>
      <c r="H2543" s="45">
        <v>4159900</v>
      </c>
      <c r="I2543" s="44">
        <f t="shared" si="118"/>
        <v>0.47999949998749969</v>
      </c>
      <c r="J2543" s="45">
        <v>4389900</v>
      </c>
      <c r="K2543" s="44">
        <f t="shared" si="119"/>
        <v>0.45124878121953049</v>
      </c>
    </row>
    <row r="2544" spans="1:11">
      <c r="A2544" t="s">
        <v>11371</v>
      </c>
      <c r="B2544" t="s">
        <v>11372</v>
      </c>
      <c r="C2544" s="43">
        <v>140000</v>
      </c>
      <c r="D2544">
        <v>100</v>
      </c>
      <c r="E2544" s="43">
        <v>7999800</v>
      </c>
      <c r="F2544" s="43">
        <v>3999900</v>
      </c>
      <c r="G2544" s="44">
        <f t="shared" si="117"/>
        <v>0.5</v>
      </c>
      <c r="H2544" s="45">
        <v>4159900</v>
      </c>
      <c r="I2544" s="44">
        <f t="shared" si="118"/>
        <v>0.47999949998749969</v>
      </c>
      <c r="J2544" s="45">
        <v>4389900</v>
      </c>
      <c r="K2544" s="44">
        <f t="shared" si="119"/>
        <v>0.45124878121953049</v>
      </c>
    </row>
    <row r="2545" spans="1:11">
      <c r="A2545" t="s">
        <v>11373</v>
      </c>
      <c r="B2545" t="s">
        <v>11374</v>
      </c>
      <c r="C2545" s="43">
        <v>140000</v>
      </c>
      <c r="D2545">
        <v>100</v>
      </c>
      <c r="E2545" s="43">
        <v>7999800</v>
      </c>
      <c r="F2545" s="43">
        <v>3999900</v>
      </c>
      <c r="G2545" s="44">
        <f t="shared" si="117"/>
        <v>0.5</v>
      </c>
      <c r="H2545" s="45">
        <v>4159900</v>
      </c>
      <c r="I2545" s="44">
        <f t="shared" si="118"/>
        <v>0.47999949998749969</v>
      </c>
      <c r="J2545" s="45">
        <v>4389900</v>
      </c>
      <c r="K2545" s="44">
        <f t="shared" si="119"/>
        <v>0.45124878121953049</v>
      </c>
    </row>
    <row r="2546" spans="1:11">
      <c r="A2546" t="s">
        <v>11375</v>
      </c>
      <c r="B2546" t="s">
        <v>11376</v>
      </c>
      <c r="C2546" s="43">
        <v>50000</v>
      </c>
      <c r="D2546">
        <v>7</v>
      </c>
      <c r="E2546" s="43">
        <v>3199800</v>
      </c>
      <c r="F2546" s="43">
        <v>1599900</v>
      </c>
      <c r="G2546" s="44">
        <f t="shared" si="117"/>
        <v>0.5</v>
      </c>
      <c r="H2546" s="45">
        <v>1659900</v>
      </c>
      <c r="I2546" s="44">
        <f t="shared" si="118"/>
        <v>0.48124882805175329</v>
      </c>
      <c r="J2546" s="45">
        <v>1749900</v>
      </c>
      <c r="K2546" s="44">
        <f t="shared" si="119"/>
        <v>0.4531220701293831</v>
      </c>
    </row>
    <row r="2547" spans="1:11">
      <c r="A2547" t="s">
        <v>11377</v>
      </c>
      <c r="B2547" t="s">
        <v>11378</v>
      </c>
      <c r="C2547" s="43">
        <v>50000</v>
      </c>
      <c r="D2547">
        <v>0</v>
      </c>
      <c r="E2547" s="43">
        <v>3199800</v>
      </c>
      <c r="F2547" s="43">
        <v>1599900</v>
      </c>
      <c r="G2547" s="44">
        <f t="shared" si="117"/>
        <v>0.5</v>
      </c>
      <c r="H2547" s="45">
        <v>1659900</v>
      </c>
      <c r="I2547" s="44">
        <f t="shared" si="118"/>
        <v>0.48124882805175329</v>
      </c>
      <c r="J2547" s="45">
        <v>1749900</v>
      </c>
      <c r="K2547" s="44">
        <f t="shared" si="119"/>
        <v>0.4531220701293831</v>
      </c>
    </row>
    <row r="2548" spans="1:11">
      <c r="A2548" t="s">
        <v>11379</v>
      </c>
      <c r="B2548" t="s">
        <v>11380</v>
      </c>
      <c r="C2548" s="43">
        <v>50000</v>
      </c>
      <c r="D2548">
        <v>7</v>
      </c>
      <c r="E2548" s="43">
        <v>3199800</v>
      </c>
      <c r="F2548" s="43">
        <v>1599900</v>
      </c>
      <c r="G2548" s="44">
        <f t="shared" si="117"/>
        <v>0.5</v>
      </c>
      <c r="H2548" s="45">
        <v>1659900</v>
      </c>
      <c r="I2548" s="44">
        <f t="shared" si="118"/>
        <v>0.48124882805175329</v>
      </c>
      <c r="J2548" s="45">
        <v>1749900</v>
      </c>
      <c r="K2548" s="44">
        <f t="shared" si="119"/>
        <v>0.4531220701293831</v>
      </c>
    </row>
    <row r="2549" spans="1:11">
      <c r="A2549" t="s">
        <v>11381</v>
      </c>
      <c r="B2549" t="s">
        <v>11382</v>
      </c>
      <c r="C2549" s="43">
        <v>140000</v>
      </c>
      <c r="D2549">
        <v>100</v>
      </c>
      <c r="E2549" s="43">
        <v>7999800</v>
      </c>
      <c r="F2549" s="43">
        <v>3999900</v>
      </c>
      <c r="G2549" s="44">
        <f t="shared" si="117"/>
        <v>0.5</v>
      </c>
      <c r="H2549" s="45">
        <v>4159900</v>
      </c>
      <c r="I2549" s="44">
        <f t="shared" si="118"/>
        <v>0.47999949998749969</v>
      </c>
      <c r="J2549" s="45">
        <v>4389900</v>
      </c>
      <c r="K2549" s="44">
        <f t="shared" si="119"/>
        <v>0.45124878121953049</v>
      </c>
    </row>
    <row r="2550" spans="1:11">
      <c r="A2550" t="s">
        <v>11383</v>
      </c>
      <c r="B2550" t="s">
        <v>11384</v>
      </c>
      <c r="C2550" s="43">
        <v>140000</v>
      </c>
      <c r="D2550">
        <v>100</v>
      </c>
      <c r="E2550" s="43">
        <v>7999800</v>
      </c>
      <c r="F2550" s="43">
        <v>3999900</v>
      </c>
      <c r="G2550" s="44">
        <f t="shared" si="117"/>
        <v>0.5</v>
      </c>
      <c r="H2550" s="45">
        <v>4159900</v>
      </c>
      <c r="I2550" s="44">
        <f t="shared" si="118"/>
        <v>0.47999949998749969</v>
      </c>
      <c r="J2550" s="45">
        <v>4389900</v>
      </c>
      <c r="K2550" s="44">
        <f t="shared" si="119"/>
        <v>0.45124878121953049</v>
      </c>
    </row>
    <row r="2551" spans="1:11">
      <c r="A2551" t="s">
        <v>11385</v>
      </c>
      <c r="B2551" t="s">
        <v>11386</v>
      </c>
      <c r="C2551" s="43">
        <v>140000</v>
      </c>
      <c r="D2551">
        <v>100</v>
      </c>
      <c r="E2551" s="43">
        <v>7999800</v>
      </c>
      <c r="F2551" s="43">
        <v>3999900</v>
      </c>
      <c r="G2551" s="44">
        <f t="shared" si="117"/>
        <v>0.5</v>
      </c>
      <c r="H2551" s="45">
        <v>4159900</v>
      </c>
      <c r="I2551" s="44">
        <f t="shared" si="118"/>
        <v>0.47999949998749969</v>
      </c>
      <c r="J2551" s="45">
        <v>4389900</v>
      </c>
      <c r="K2551" s="44">
        <f t="shared" si="119"/>
        <v>0.45124878121953049</v>
      </c>
    </row>
    <row r="2552" spans="1:11">
      <c r="A2552" t="s">
        <v>11387</v>
      </c>
      <c r="B2552" t="s">
        <v>11388</v>
      </c>
      <c r="C2552" s="43">
        <v>50000</v>
      </c>
      <c r="D2552">
        <v>7</v>
      </c>
      <c r="E2552" s="43">
        <v>3199800</v>
      </c>
      <c r="F2552" s="43">
        <v>1599900</v>
      </c>
      <c r="G2552" s="44">
        <f t="shared" si="117"/>
        <v>0.5</v>
      </c>
      <c r="H2552" s="45">
        <v>1659900</v>
      </c>
      <c r="I2552" s="44">
        <f t="shared" si="118"/>
        <v>0.48124882805175329</v>
      </c>
      <c r="J2552" s="45">
        <v>1749900</v>
      </c>
      <c r="K2552" s="44">
        <f t="shared" si="119"/>
        <v>0.4531220701293831</v>
      </c>
    </row>
    <row r="2553" spans="1:11">
      <c r="A2553" t="s">
        <v>11389</v>
      </c>
      <c r="B2553" t="s">
        <v>11390</v>
      </c>
      <c r="C2553" s="43">
        <v>50000</v>
      </c>
      <c r="D2553">
        <v>0</v>
      </c>
      <c r="E2553" s="43">
        <v>3199800</v>
      </c>
      <c r="F2553" s="43">
        <v>1599900</v>
      </c>
      <c r="G2553" s="44">
        <f t="shared" si="117"/>
        <v>0.5</v>
      </c>
      <c r="H2553" s="45">
        <v>1659900</v>
      </c>
      <c r="I2553" s="44">
        <f t="shared" si="118"/>
        <v>0.48124882805175329</v>
      </c>
      <c r="J2553" s="45">
        <v>1749900</v>
      </c>
      <c r="K2553" s="44">
        <f t="shared" si="119"/>
        <v>0.4531220701293831</v>
      </c>
    </row>
    <row r="2554" spans="1:11">
      <c r="A2554" t="s">
        <v>6786</v>
      </c>
      <c r="B2554" t="s">
        <v>11391</v>
      </c>
      <c r="C2554" s="43">
        <v>140000</v>
      </c>
      <c r="D2554">
        <v>100</v>
      </c>
      <c r="E2554" s="43">
        <v>3199800</v>
      </c>
      <c r="F2554" s="43">
        <v>1599900</v>
      </c>
      <c r="G2554" s="44">
        <f t="shared" si="117"/>
        <v>0.5</v>
      </c>
      <c r="H2554" s="45">
        <v>1659900</v>
      </c>
      <c r="I2554" s="44">
        <f t="shared" si="118"/>
        <v>0.48124882805175329</v>
      </c>
      <c r="J2554" s="45">
        <v>1749900</v>
      </c>
      <c r="K2554" s="44">
        <f t="shared" si="119"/>
        <v>0.4531220701293831</v>
      </c>
    </row>
    <row r="2555" spans="1:11">
      <c r="A2555" t="s">
        <v>6788</v>
      </c>
      <c r="B2555" t="s">
        <v>11392</v>
      </c>
      <c r="C2555" s="43">
        <v>140000</v>
      </c>
      <c r="D2555">
        <v>100</v>
      </c>
      <c r="E2555" s="43">
        <v>3199800</v>
      </c>
      <c r="F2555" s="43">
        <v>1599900</v>
      </c>
      <c r="G2555" s="44">
        <f t="shared" si="117"/>
        <v>0.5</v>
      </c>
      <c r="H2555" s="45">
        <v>1659900</v>
      </c>
      <c r="I2555" s="44">
        <f t="shared" si="118"/>
        <v>0.48124882805175329</v>
      </c>
      <c r="J2555" s="45">
        <v>1749900</v>
      </c>
      <c r="K2555" s="44">
        <f t="shared" si="119"/>
        <v>0.4531220701293831</v>
      </c>
    </row>
    <row r="2556" spans="1:11">
      <c r="A2556" t="s">
        <v>6780</v>
      </c>
      <c r="B2556" t="s">
        <v>11393</v>
      </c>
      <c r="C2556" s="43">
        <v>140000</v>
      </c>
      <c r="D2556">
        <v>100</v>
      </c>
      <c r="E2556" s="43">
        <v>3199800</v>
      </c>
      <c r="F2556" s="43">
        <v>1599900</v>
      </c>
      <c r="G2556" s="44">
        <f t="shared" si="117"/>
        <v>0.5</v>
      </c>
      <c r="H2556" s="45">
        <v>1659900</v>
      </c>
      <c r="I2556" s="44">
        <f t="shared" si="118"/>
        <v>0.48124882805175329</v>
      </c>
      <c r="J2556" s="45">
        <v>1749900</v>
      </c>
      <c r="K2556" s="44">
        <f t="shared" si="119"/>
        <v>0.4531220701293831</v>
      </c>
    </row>
    <row r="2557" spans="1:11">
      <c r="A2557" t="s">
        <v>6803</v>
      </c>
      <c r="B2557" t="s">
        <v>11394</v>
      </c>
      <c r="C2557" s="43">
        <v>140000</v>
      </c>
      <c r="D2557">
        <v>100</v>
      </c>
      <c r="E2557" s="43">
        <v>3199800</v>
      </c>
      <c r="F2557" s="43">
        <v>1599900</v>
      </c>
      <c r="G2557" s="44">
        <f t="shared" si="117"/>
        <v>0.5</v>
      </c>
      <c r="H2557" s="45">
        <v>1659900</v>
      </c>
      <c r="I2557" s="44">
        <f t="shared" si="118"/>
        <v>0.48124882805175329</v>
      </c>
      <c r="J2557" s="45">
        <v>1749900</v>
      </c>
      <c r="K2557" s="44">
        <f t="shared" si="119"/>
        <v>0.4531220701293831</v>
      </c>
    </row>
    <row r="2558" spans="1:11">
      <c r="A2558" t="s">
        <v>6782</v>
      </c>
      <c r="B2558" t="s">
        <v>11395</v>
      </c>
      <c r="C2558" s="43">
        <v>140000</v>
      </c>
      <c r="D2558">
        <v>100</v>
      </c>
      <c r="E2558" s="43">
        <v>3199800</v>
      </c>
      <c r="F2558" s="43">
        <v>1599900</v>
      </c>
      <c r="G2558" s="44">
        <f t="shared" si="117"/>
        <v>0.5</v>
      </c>
      <c r="H2558" s="45">
        <v>1659900</v>
      </c>
      <c r="I2558" s="44">
        <f t="shared" si="118"/>
        <v>0.48124882805175329</v>
      </c>
      <c r="J2558" s="45">
        <v>1749900</v>
      </c>
      <c r="K2558" s="44">
        <f t="shared" si="119"/>
        <v>0.4531220701293831</v>
      </c>
    </row>
    <row r="2559" spans="1:11">
      <c r="A2559" t="s">
        <v>6784</v>
      </c>
      <c r="B2559" t="s">
        <v>11396</v>
      </c>
      <c r="C2559" s="43">
        <v>140000</v>
      </c>
      <c r="D2559">
        <v>100</v>
      </c>
      <c r="E2559" s="43">
        <v>3199800</v>
      </c>
      <c r="F2559" s="43">
        <v>1599900</v>
      </c>
      <c r="G2559" s="44">
        <f t="shared" si="117"/>
        <v>0.5</v>
      </c>
      <c r="H2559" s="45">
        <v>1659900</v>
      </c>
      <c r="I2559" s="44">
        <f t="shared" si="118"/>
        <v>0.48124882805175329</v>
      </c>
      <c r="J2559" s="45">
        <v>1749900</v>
      </c>
      <c r="K2559" s="44">
        <f t="shared" si="119"/>
        <v>0.4531220701293831</v>
      </c>
    </row>
    <row r="2560" spans="1:11">
      <c r="A2560" t="s">
        <v>6801</v>
      </c>
      <c r="B2560" t="s">
        <v>11397</v>
      </c>
      <c r="C2560" s="43">
        <v>140000</v>
      </c>
      <c r="D2560">
        <v>100</v>
      </c>
      <c r="E2560" s="43">
        <v>3199800</v>
      </c>
      <c r="F2560" s="43">
        <v>1599900</v>
      </c>
      <c r="G2560" s="44">
        <f t="shared" si="117"/>
        <v>0.5</v>
      </c>
      <c r="H2560" s="45">
        <v>1659900</v>
      </c>
      <c r="I2560" s="44">
        <f t="shared" si="118"/>
        <v>0.48124882805175329</v>
      </c>
      <c r="J2560" s="45">
        <v>1749900</v>
      </c>
      <c r="K2560" s="44">
        <f t="shared" si="119"/>
        <v>0.4531220701293831</v>
      </c>
    </row>
    <row r="2561" spans="1:11">
      <c r="A2561" t="s">
        <v>11398</v>
      </c>
      <c r="B2561" t="s">
        <v>11399</v>
      </c>
      <c r="C2561" s="43">
        <v>50000</v>
      </c>
      <c r="D2561">
        <v>0</v>
      </c>
      <c r="E2561" s="43">
        <v>3199800</v>
      </c>
      <c r="F2561" s="43">
        <v>1599900</v>
      </c>
      <c r="G2561" s="44">
        <f t="shared" si="117"/>
        <v>0.5</v>
      </c>
      <c r="H2561" s="45">
        <v>1659900</v>
      </c>
      <c r="I2561" s="44">
        <f t="shared" si="118"/>
        <v>0.48124882805175329</v>
      </c>
      <c r="J2561" s="45">
        <v>1749900</v>
      </c>
      <c r="K2561" s="44">
        <f t="shared" si="119"/>
        <v>0.4531220701293831</v>
      </c>
    </row>
    <row r="2562" spans="1:11">
      <c r="A2562" t="s">
        <v>11400</v>
      </c>
      <c r="B2562" t="s">
        <v>11401</v>
      </c>
      <c r="C2562" s="43">
        <v>50000</v>
      </c>
      <c r="D2562">
        <v>0</v>
      </c>
      <c r="E2562" s="43">
        <v>3199800</v>
      </c>
      <c r="F2562" s="43">
        <v>1599900</v>
      </c>
      <c r="G2562" s="44">
        <f t="shared" ref="G2562:G2625" si="120">1-(F2562/E2562)</f>
        <v>0.5</v>
      </c>
      <c r="H2562" s="45">
        <v>1659900</v>
      </c>
      <c r="I2562" s="44">
        <f t="shared" ref="I2562:I2625" si="121">1-(H2562/E2562)</f>
        <v>0.48124882805175329</v>
      </c>
      <c r="J2562" s="45">
        <v>1749900</v>
      </c>
      <c r="K2562" s="44">
        <f t="shared" ref="K2562:K2625" si="122">1-(J2562/E2562)</f>
        <v>0.4531220701293831</v>
      </c>
    </row>
    <row r="2563" spans="1:11">
      <c r="A2563" t="s">
        <v>11402</v>
      </c>
      <c r="B2563" t="s">
        <v>11403</v>
      </c>
      <c r="C2563" s="43">
        <v>50000</v>
      </c>
      <c r="D2563">
        <v>0</v>
      </c>
      <c r="E2563" s="43">
        <v>3199800</v>
      </c>
      <c r="F2563" s="43">
        <v>1599900</v>
      </c>
      <c r="G2563" s="44">
        <f t="shared" si="120"/>
        <v>0.5</v>
      </c>
      <c r="H2563" s="45">
        <v>1659900</v>
      </c>
      <c r="I2563" s="44">
        <f t="shared" si="121"/>
        <v>0.48124882805175329</v>
      </c>
      <c r="J2563" s="45">
        <v>1749900</v>
      </c>
      <c r="K2563" s="44">
        <f t="shared" si="122"/>
        <v>0.4531220701293831</v>
      </c>
    </row>
    <row r="2564" spans="1:11">
      <c r="A2564" t="s">
        <v>11404</v>
      </c>
      <c r="B2564" t="s">
        <v>11405</v>
      </c>
      <c r="C2564" s="43">
        <v>50000</v>
      </c>
      <c r="D2564">
        <v>0</v>
      </c>
      <c r="E2564" s="43">
        <v>3199800</v>
      </c>
      <c r="F2564" s="43">
        <v>1599900</v>
      </c>
      <c r="G2564" s="44">
        <f t="shared" si="120"/>
        <v>0.5</v>
      </c>
      <c r="H2564" s="45">
        <v>1659900</v>
      </c>
      <c r="I2564" s="44">
        <f t="shared" si="121"/>
        <v>0.48124882805175329</v>
      </c>
      <c r="J2564" s="45">
        <v>1749900</v>
      </c>
      <c r="K2564" s="44">
        <f t="shared" si="122"/>
        <v>0.4531220701293831</v>
      </c>
    </row>
    <row r="2565" spans="1:11">
      <c r="A2565" t="s">
        <v>11406</v>
      </c>
      <c r="B2565" t="s">
        <v>11407</v>
      </c>
      <c r="C2565" s="43">
        <v>50000</v>
      </c>
      <c r="D2565">
        <v>0</v>
      </c>
      <c r="E2565" s="43">
        <v>3199800</v>
      </c>
      <c r="F2565" s="43">
        <v>1599900</v>
      </c>
      <c r="G2565" s="44">
        <f t="shared" si="120"/>
        <v>0.5</v>
      </c>
      <c r="H2565" s="45">
        <v>1659900</v>
      </c>
      <c r="I2565" s="44">
        <f t="shared" si="121"/>
        <v>0.48124882805175329</v>
      </c>
      <c r="J2565" s="45">
        <v>1749900</v>
      </c>
      <c r="K2565" s="44">
        <f t="shared" si="122"/>
        <v>0.4531220701293831</v>
      </c>
    </row>
    <row r="2566" spans="1:11">
      <c r="A2566" t="s">
        <v>11408</v>
      </c>
      <c r="B2566" t="s">
        <v>11409</v>
      </c>
      <c r="C2566" s="43">
        <v>50000</v>
      </c>
      <c r="D2566">
        <v>0</v>
      </c>
      <c r="E2566" s="43">
        <v>3199800</v>
      </c>
      <c r="F2566" s="43">
        <v>1599900</v>
      </c>
      <c r="G2566" s="44">
        <f t="shared" si="120"/>
        <v>0.5</v>
      </c>
      <c r="H2566" s="45">
        <v>1659900</v>
      </c>
      <c r="I2566" s="44">
        <f t="shared" si="121"/>
        <v>0.48124882805175329</v>
      </c>
      <c r="J2566" s="45">
        <v>1749900</v>
      </c>
      <c r="K2566" s="44">
        <f t="shared" si="122"/>
        <v>0.4531220701293831</v>
      </c>
    </row>
    <row r="2567" spans="1:11">
      <c r="A2567" t="s">
        <v>11410</v>
      </c>
      <c r="B2567" t="s">
        <v>11411</v>
      </c>
      <c r="C2567" s="43">
        <v>50000</v>
      </c>
      <c r="D2567">
        <v>0</v>
      </c>
      <c r="E2567" s="43">
        <v>3199800</v>
      </c>
      <c r="F2567" s="43">
        <v>1599900</v>
      </c>
      <c r="G2567" s="44">
        <f t="shared" si="120"/>
        <v>0.5</v>
      </c>
      <c r="H2567" s="45">
        <v>1659900</v>
      </c>
      <c r="I2567" s="44">
        <f t="shared" si="121"/>
        <v>0.48124882805175329</v>
      </c>
      <c r="J2567" s="45">
        <v>1749900</v>
      </c>
      <c r="K2567" s="44">
        <f t="shared" si="122"/>
        <v>0.4531220701293831</v>
      </c>
    </row>
    <row r="2568" spans="1:11">
      <c r="A2568" t="s">
        <v>11412</v>
      </c>
      <c r="B2568" t="s">
        <v>11413</v>
      </c>
      <c r="C2568" s="43">
        <v>50000</v>
      </c>
      <c r="D2568">
        <v>0</v>
      </c>
      <c r="E2568" s="43">
        <v>3199800</v>
      </c>
      <c r="F2568" s="43">
        <v>1599900</v>
      </c>
      <c r="G2568" s="44">
        <f t="shared" si="120"/>
        <v>0.5</v>
      </c>
      <c r="H2568" s="45">
        <v>1659900</v>
      </c>
      <c r="I2568" s="44">
        <f t="shared" si="121"/>
        <v>0.48124882805175329</v>
      </c>
      <c r="J2568" s="45">
        <v>1749900</v>
      </c>
      <c r="K2568" s="44">
        <f t="shared" si="122"/>
        <v>0.4531220701293831</v>
      </c>
    </row>
    <row r="2569" spans="1:11">
      <c r="A2569" t="s">
        <v>11414</v>
      </c>
      <c r="B2569" t="s">
        <v>11415</v>
      </c>
      <c r="C2569" s="43">
        <v>50000</v>
      </c>
      <c r="D2569">
        <v>0</v>
      </c>
      <c r="E2569" s="43">
        <v>3199800</v>
      </c>
      <c r="F2569" s="43">
        <v>1599900</v>
      </c>
      <c r="G2569" s="44">
        <f t="shared" si="120"/>
        <v>0.5</v>
      </c>
      <c r="H2569" s="45">
        <v>1659900</v>
      </c>
      <c r="I2569" s="44">
        <f t="shared" si="121"/>
        <v>0.48124882805175329</v>
      </c>
      <c r="J2569" s="45">
        <v>1749900</v>
      </c>
      <c r="K2569" s="44">
        <f t="shared" si="122"/>
        <v>0.4531220701293831</v>
      </c>
    </row>
    <row r="2570" spans="1:11">
      <c r="A2570" t="s">
        <v>11416</v>
      </c>
      <c r="B2570" t="s">
        <v>11417</v>
      </c>
      <c r="C2570" s="43">
        <v>50000</v>
      </c>
      <c r="D2570">
        <v>0</v>
      </c>
      <c r="E2570" s="43">
        <v>3199800</v>
      </c>
      <c r="F2570" s="43">
        <v>1599900</v>
      </c>
      <c r="G2570" s="44">
        <f t="shared" si="120"/>
        <v>0.5</v>
      </c>
      <c r="H2570" s="45">
        <v>1659900</v>
      </c>
      <c r="I2570" s="44">
        <f t="shared" si="121"/>
        <v>0.48124882805175329</v>
      </c>
      <c r="J2570" s="45">
        <v>1749900</v>
      </c>
      <c r="K2570" s="44">
        <f t="shared" si="122"/>
        <v>0.4531220701293831</v>
      </c>
    </row>
    <row r="2571" spans="1:11">
      <c r="A2571" t="s">
        <v>11418</v>
      </c>
      <c r="B2571" t="s">
        <v>11419</v>
      </c>
      <c r="C2571" s="43">
        <v>50000</v>
      </c>
      <c r="D2571">
        <v>0</v>
      </c>
      <c r="E2571" s="43">
        <v>3199800</v>
      </c>
      <c r="F2571" s="43">
        <v>1599900</v>
      </c>
      <c r="G2571" s="44">
        <f t="shared" si="120"/>
        <v>0.5</v>
      </c>
      <c r="H2571" s="45">
        <v>1659900</v>
      </c>
      <c r="I2571" s="44">
        <f t="shared" si="121"/>
        <v>0.48124882805175329</v>
      </c>
      <c r="J2571" s="45">
        <v>1749900</v>
      </c>
      <c r="K2571" s="44">
        <f t="shared" si="122"/>
        <v>0.4531220701293831</v>
      </c>
    </row>
    <row r="2572" spans="1:11">
      <c r="A2572" t="s">
        <v>11420</v>
      </c>
      <c r="B2572" t="s">
        <v>11421</v>
      </c>
      <c r="C2572" s="43">
        <v>50000</v>
      </c>
      <c r="D2572">
        <v>0</v>
      </c>
      <c r="E2572" s="43">
        <v>3199800</v>
      </c>
      <c r="F2572" s="43">
        <v>1599900</v>
      </c>
      <c r="G2572" s="44">
        <f t="shared" si="120"/>
        <v>0.5</v>
      </c>
      <c r="H2572" s="45">
        <v>1659900</v>
      </c>
      <c r="I2572" s="44">
        <f t="shared" si="121"/>
        <v>0.48124882805175329</v>
      </c>
      <c r="J2572" s="45">
        <v>1749900</v>
      </c>
      <c r="K2572" s="44">
        <f t="shared" si="122"/>
        <v>0.4531220701293831</v>
      </c>
    </row>
    <row r="2573" spans="1:11">
      <c r="A2573" t="s">
        <v>11422</v>
      </c>
      <c r="B2573" t="s">
        <v>11423</v>
      </c>
      <c r="C2573" s="43">
        <v>50000</v>
      </c>
      <c r="D2573">
        <v>0</v>
      </c>
      <c r="E2573" s="43">
        <v>3199800</v>
      </c>
      <c r="F2573" s="43">
        <v>1599900</v>
      </c>
      <c r="G2573" s="44">
        <f t="shared" si="120"/>
        <v>0.5</v>
      </c>
      <c r="H2573" s="45">
        <v>1659900</v>
      </c>
      <c r="I2573" s="44">
        <f t="shared" si="121"/>
        <v>0.48124882805175329</v>
      </c>
      <c r="J2573" s="45">
        <v>1749900</v>
      </c>
      <c r="K2573" s="44">
        <f t="shared" si="122"/>
        <v>0.4531220701293831</v>
      </c>
    </row>
    <row r="2574" spans="1:11">
      <c r="A2574" t="s">
        <v>11424</v>
      </c>
      <c r="B2574" t="s">
        <v>11425</v>
      </c>
      <c r="C2574" s="43">
        <v>50000</v>
      </c>
      <c r="D2574">
        <v>0</v>
      </c>
      <c r="E2574" s="43">
        <v>3199800</v>
      </c>
      <c r="F2574" s="43">
        <v>1599900</v>
      </c>
      <c r="G2574" s="44">
        <f t="shared" si="120"/>
        <v>0.5</v>
      </c>
      <c r="H2574" s="45">
        <v>1659900</v>
      </c>
      <c r="I2574" s="44">
        <f t="shared" si="121"/>
        <v>0.48124882805175329</v>
      </c>
      <c r="J2574" s="45">
        <v>1749900</v>
      </c>
      <c r="K2574" s="44">
        <f t="shared" si="122"/>
        <v>0.4531220701293831</v>
      </c>
    </row>
    <row r="2575" spans="1:11">
      <c r="A2575" t="s">
        <v>11426</v>
      </c>
      <c r="B2575" t="s">
        <v>11427</v>
      </c>
      <c r="C2575" s="43">
        <v>50000</v>
      </c>
      <c r="D2575">
        <v>0</v>
      </c>
      <c r="E2575" s="43">
        <v>3199800</v>
      </c>
      <c r="F2575" s="43">
        <v>1599900</v>
      </c>
      <c r="G2575" s="44">
        <f t="shared" si="120"/>
        <v>0.5</v>
      </c>
      <c r="H2575" s="45">
        <v>1659900</v>
      </c>
      <c r="I2575" s="44">
        <f t="shared" si="121"/>
        <v>0.48124882805175329</v>
      </c>
      <c r="J2575" s="45">
        <v>1749900</v>
      </c>
      <c r="K2575" s="44">
        <f t="shared" si="122"/>
        <v>0.4531220701293831</v>
      </c>
    </row>
    <row r="2576" spans="1:11">
      <c r="A2576" t="s">
        <v>11428</v>
      </c>
      <c r="B2576" t="s">
        <v>11429</v>
      </c>
      <c r="C2576" s="43">
        <v>50000</v>
      </c>
      <c r="D2576">
        <v>0</v>
      </c>
      <c r="E2576" s="43">
        <v>3199800</v>
      </c>
      <c r="F2576" s="43">
        <v>1599900</v>
      </c>
      <c r="G2576" s="44">
        <f t="shared" si="120"/>
        <v>0.5</v>
      </c>
      <c r="H2576" s="45">
        <v>1659900</v>
      </c>
      <c r="I2576" s="44">
        <f t="shared" si="121"/>
        <v>0.48124882805175329</v>
      </c>
      <c r="J2576" s="45">
        <v>1749900</v>
      </c>
      <c r="K2576" s="44">
        <f t="shared" si="122"/>
        <v>0.4531220701293831</v>
      </c>
    </row>
    <row r="2577" spans="1:11">
      <c r="A2577" t="s">
        <v>11430</v>
      </c>
      <c r="B2577" t="s">
        <v>11431</v>
      </c>
      <c r="C2577" s="43">
        <v>50000</v>
      </c>
      <c r="D2577">
        <v>0</v>
      </c>
      <c r="E2577" s="43">
        <v>3199800</v>
      </c>
      <c r="F2577" s="43">
        <v>1599900</v>
      </c>
      <c r="G2577" s="44">
        <f t="shared" si="120"/>
        <v>0.5</v>
      </c>
      <c r="H2577" s="45">
        <v>1659900</v>
      </c>
      <c r="I2577" s="44">
        <f t="shared" si="121"/>
        <v>0.48124882805175329</v>
      </c>
      <c r="J2577" s="45">
        <v>1749900</v>
      </c>
      <c r="K2577" s="44">
        <f t="shared" si="122"/>
        <v>0.4531220701293831</v>
      </c>
    </row>
    <row r="2578" spans="1:11">
      <c r="A2578" t="s">
        <v>11432</v>
      </c>
      <c r="B2578" t="s">
        <v>11433</v>
      </c>
      <c r="C2578" s="43">
        <v>50000</v>
      </c>
      <c r="D2578">
        <v>0</v>
      </c>
      <c r="E2578" s="43">
        <v>3199800</v>
      </c>
      <c r="F2578" s="43">
        <v>1599900</v>
      </c>
      <c r="G2578" s="44">
        <f t="shared" si="120"/>
        <v>0.5</v>
      </c>
      <c r="H2578" s="45">
        <v>1659900</v>
      </c>
      <c r="I2578" s="44">
        <f t="shared" si="121"/>
        <v>0.48124882805175329</v>
      </c>
      <c r="J2578" s="45">
        <v>1749900</v>
      </c>
      <c r="K2578" s="44">
        <f t="shared" si="122"/>
        <v>0.4531220701293831</v>
      </c>
    </row>
    <row r="2579" spans="1:11">
      <c r="A2579" t="s">
        <v>11434</v>
      </c>
      <c r="B2579" t="s">
        <v>11435</v>
      </c>
      <c r="C2579" s="43">
        <v>50000</v>
      </c>
      <c r="D2579">
        <v>0</v>
      </c>
      <c r="E2579" s="43">
        <v>3199800</v>
      </c>
      <c r="F2579" s="43">
        <v>1599900</v>
      </c>
      <c r="G2579" s="44">
        <f t="shared" si="120"/>
        <v>0.5</v>
      </c>
      <c r="H2579" s="45">
        <v>1659900</v>
      </c>
      <c r="I2579" s="44">
        <f t="shared" si="121"/>
        <v>0.48124882805175329</v>
      </c>
      <c r="J2579" s="45">
        <v>1749900</v>
      </c>
      <c r="K2579" s="44">
        <f t="shared" si="122"/>
        <v>0.4531220701293831</v>
      </c>
    </row>
    <row r="2580" spans="1:11">
      <c r="A2580" t="s">
        <v>11436</v>
      </c>
      <c r="B2580" t="s">
        <v>11437</v>
      </c>
      <c r="C2580" s="43">
        <v>50000</v>
      </c>
      <c r="D2580">
        <v>0</v>
      </c>
      <c r="E2580" s="43">
        <v>3199800</v>
      </c>
      <c r="F2580" s="43">
        <v>1599900</v>
      </c>
      <c r="G2580" s="44">
        <f t="shared" si="120"/>
        <v>0.5</v>
      </c>
      <c r="H2580" s="45">
        <v>1659900</v>
      </c>
      <c r="I2580" s="44">
        <f t="shared" si="121"/>
        <v>0.48124882805175329</v>
      </c>
      <c r="J2580" s="45">
        <v>1749900</v>
      </c>
      <c r="K2580" s="44">
        <f t="shared" si="122"/>
        <v>0.4531220701293831</v>
      </c>
    </row>
    <row r="2581" spans="1:11">
      <c r="A2581" t="s">
        <v>11438</v>
      </c>
      <c r="B2581" t="s">
        <v>11439</v>
      </c>
      <c r="C2581" s="43">
        <v>50000</v>
      </c>
      <c r="D2581">
        <v>0</v>
      </c>
      <c r="E2581" s="43">
        <v>3199800</v>
      </c>
      <c r="F2581" s="43">
        <v>1599900</v>
      </c>
      <c r="G2581" s="44">
        <f t="shared" si="120"/>
        <v>0.5</v>
      </c>
      <c r="H2581" s="45">
        <v>1659900</v>
      </c>
      <c r="I2581" s="44">
        <f t="shared" si="121"/>
        <v>0.48124882805175329</v>
      </c>
      <c r="J2581" s="45">
        <v>1749900</v>
      </c>
      <c r="K2581" s="44">
        <f t="shared" si="122"/>
        <v>0.4531220701293831</v>
      </c>
    </row>
    <row r="2582" spans="1:11">
      <c r="A2582" t="s">
        <v>11440</v>
      </c>
      <c r="B2582" t="s">
        <v>11441</v>
      </c>
      <c r="C2582" s="43">
        <v>50000</v>
      </c>
      <c r="D2582">
        <v>0</v>
      </c>
      <c r="E2582" s="43">
        <v>3199800</v>
      </c>
      <c r="F2582" s="43">
        <v>1599900</v>
      </c>
      <c r="G2582" s="44">
        <f t="shared" si="120"/>
        <v>0.5</v>
      </c>
      <c r="H2582" s="45">
        <v>1659900</v>
      </c>
      <c r="I2582" s="44">
        <f t="shared" si="121"/>
        <v>0.48124882805175329</v>
      </c>
      <c r="J2582" s="45">
        <v>1749900</v>
      </c>
      <c r="K2582" s="44">
        <f t="shared" si="122"/>
        <v>0.4531220701293831</v>
      </c>
    </row>
    <row r="2583" spans="1:11">
      <c r="A2583" t="s">
        <v>11442</v>
      </c>
      <c r="B2583" t="s">
        <v>11443</v>
      </c>
      <c r="C2583" s="43">
        <v>50000</v>
      </c>
      <c r="D2583">
        <v>0</v>
      </c>
      <c r="E2583" s="43">
        <v>3199800</v>
      </c>
      <c r="F2583" s="43">
        <v>1599900</v>
      </c>
      <c r="G2583" s="44">
        <f t="shared" si="120"/>
        <v>0.5</v>
      </c>
      <c r="H2583" s="45">
        <v>1659900</v>
      </c>
      <c r="I2583" s="44">
        <f t="shared" si="121"/>
        <v>0.48124882805175329</v>
      </c>
      <c r="J2583" s="45">
        <v>1749900</v>
      </c>
      <c r="K2583" s="44">
        <f t="shared" si="122"/>
        <v>0.4531220701293831</v>
      </c>
    </row>
    <row r="2584" spans="1:11">
      <c r="A2584" t="s">
        <v>11444</v>
      </c>
      <c r="B2584" t="s">
        <v>11445</v>
      </c>
      <c r="C2584" s="43">
        <v>50000</v>
      </c>
      <c r="D2584">
        <v>10</v>
      </c>
      <c r="E2584" s="43">
        <v>3199800</v>
      </c>
      <c r="F2584" s="43">
        <v>1599900</v>
      </c>
      <c r="G2584" s="44">
        <f t="shared" si="120"/>
        <v>0.5</v>
      </c>
      <c r="H2584" s="45">
        <v>1659900</v>
      </c>
      <c r="I2584" s="44">
        <f t="shared" si="121"/>
        <v>0.48124882805175329</v>
      </c>
      <c r="J2584" s="45">
        <v>1749900</v>
      </c>
      <c r="K2584" s="44">
        <f t="shared" si="122"/>
        <v>0.4531220701293831</v>
      </c>
    </row>
    <row r="2585" spans="1:11">
      <c r="A2585" t="s">
        <v>11446</v>
      </c>
      <c r="B2585" t="s">
        <v>11447</v>
      </c>
      <c r="C2585" s="43">
        <v>50000</v>
      </c>
      <c r="D2585">
        <v>0</v>
      </c>
      <c r="E2585" s="43">
        <v>3199800</v>
      </c>
      <c r="F2585" s="43">
        <v>1599900</v>
      </c>
      <c r="G2585" s="44">
        <f t="shared" si="120"/>
        <v>0.5</v>
      </c>
      <c r="H2585" s="45">
        <v>1659900</v>
      </c>
      <c r="I2585" s="44">
        <f t="shared" si="121"/>
        <v>0.48124882805175329</v>
      </c>
      <c r="J2585" s="45">
        <v>1749900</v>
      </c>
      <c r="K2585" s="44">
        <f t="shared" si="122"/>
        <v>0.4531220701293831</v>
      </c>
    </row>
    <row r="2586" spans="1:11">
      <c r="A2586" t="s">
        <v>11448</v>
      </c>
      <c r="B2586" t="s">
        <v>11449</v>
      </c>
      <c r="C2586" s="43">
        <v>50000</v>
      </c>
      <c r="D2586">
        <v>0</v>
      </c>
      <c r="E2586" s="43">
        <v>3199800</v>
      </c>
      <c r="F2586" s="43">
        <v>1599900</v>
      </c>
      <c r="G2586" s="44">
        <f t="shared" si="120"/>
        <v>0.5</v>
      </c>
      <c r="H2586" s="45">
        <v>1659900</v>
      </c>
      <c r="I2586" s="44">
        <f t="shared" si="121"/>
        <v>0.48124882805175329</v>
      </c>
      <c r="J2586" s="45">
        <v>1749900</v>
      </c>
      <c r="K2586" s="44">
        <f t="shared" si="122"/>
        <v>0.4531220701293831</v>
      </c>
    </row>
    <row r="2587" spans="1:11">
      <c r="A2587" t="s">
        <v>11450</v>
      </c>
      <c r="B2587" t="s">
        <v>11451</v>
      </c>
      <c r="C2587" s="43">
        <v>50000</v>
      </c>
      <c r="D2587">
        <v>0</v>
      </c>
      <c r="E2587" s="43">
        <v>3199800</v>
      </c>
      <c r="F2587" s="43">
        <v>1599900</v>
      </c>
      <c r="G2587" s="44">
        <f t="shared" si="120"/>
        <v>0.5</v>
      </c>
      <c r="H2587" s="45">
        <v>1659900</v>
      </c>
      <c r="I2587" s="44">
        <f t="shared" si="121"/>
        <v>0.48124882805175329</v>
      </c>
      <c r="J2587" s="45">
        <v>1749900</v>
      </c>
      <c r="K2587" s="44">
        <f t="shared" si="122"/>
        <v>0.4531220701293831</v>
      </c>
    </row>
    <row r="2588" spans="1:11">
      <c r="A2588" t="s">
        <v>11452</v>
      </c>
      <c r="B2588" t="s">
        <v>11453</v>
      </c>
      <c r="C2588" s="43">
        <v>50000</v>
      </c>
      <c r="D2588">
        <v>100</v>
      </c>
      <c r="E2588" s="43">
        <v>3199800</v>
      </c>
      <c r="F2588" s="43">
        <v>1599900</v>
      </c>
      <c r="G2588" s="44">
        <f t="shared" si="120"/>
        <v>0.5</v>
      </c>
      <c r="H2588" s="45">
        <v>1659900</v>
      </c>
      <c r="I2588" s="44">
        <f t="shared" si="121"/>
        <v>0.48124882805175329</v>
      </c>
      <c r="J2588" s="45">
        <v>1749900</v>
      </c>
      <c r="K2588" s="44">
        <f t="shared" si="122"/>
        <v>0.4531220701293831</v>
      </c>
    </row>
    <row r="2589" spans="1:11">
      <c r="A2589" t="s">
        <v>11454</v>
      </c>
      <c r="B2589" t="s">
        <v>11455</v>
      </c>
      <c r="C2589" s="43">
        <v>50000</v>
      </c>
      <c r="D2589">
        <v>100</v>
      </c>
      <c r="E2589" s="43">
        <v>3199800</v>
      </c>
      <c r="F2589" s="43">
        <v>1599900</v>
      </c>
      <c r="G2589" s="44">
        <f t="shared" si="120"/>
        <v>0.5</v>
      </c>
      <c r="H2589" s="45">
        <v>1659900</v>
      </c>
      <c r="I2589" s="44">
        <f t="shared" si="121"/>
        <v>0.48124882805175329</v>
      </c>
      <c r="J2589" s="45">
        <v>1749900</v>
      </c>
      <c r="K2589" s="44">
        <f t="shared" si="122"/>
        <v>0.4531220701293831</v>
      </c>
    </row>
    <row r="2590" spans="1:11">
      <c r="A2590" t="s">
        <v>11456</v>
      </c>
      <c r="B2590" t="s">
        <v>11457</v>
      </c>
      <c r="C2590" s="43">
        <v>50000</v>
      </c>
      <c r="D2590">
        <v>100</v>
      </c>
      <c r="E2590" s="43">
        <v>3199800</v>
      </c>
      <c r="F2590" s="43">
        <v>1599900</v>
      </c>
      <c r="G2590" s="44">
        <f t="shared" si="120"/>
        <v>0.5</v>
      </c>
      <c r="H2590" s="45">
        <v>1659900</v>
      </c>
      <c r="I2590" s="44">
        <f t="shared" si="121"/>
        <v>0.48124882805175329</v>
      </c>
      <c r="J2590" s="45">
        <v>1749900</v>
      </c>
      <c r="K2590" s="44">
        <f t="shared" si="122"/>
        <v>0.4531220701293831</v>
      </c>
    </row>
    <row r="2591" spans="1:11">
      <c r="A2591" t="s">
        <v>11458</v>
      </c>
      <c r="B2591" t="s">
        <v>11459</v>
      </c>
      <c r="C2591" s="43">
        <v>50000</v>
      </c>
      <c r="D2591">
        <v>100</v>
      </c>
      <c r="E2591" s="43">
        <v>3199800</v>
      </c>
      <c r="F2591" s="43">
        <v>1599900</v>
      </c>
      <c r="G2591" s="44">
        <f t="shared" si="120"/>
        <v>0.5</v>
      </c>
      <c r="H2591" s="45">
        <v>1659900</v>
      </c>
      <c r="I2591" s="44">
        <f t="shared" si="121"/>
        <v>0.48124882805175329</v>
      </c>
      <c r="J2591" s="45">
        <v>1749900</v>
      </c>
      <c r="K2591" s="44">
        <f t="shared" si="122"/>
        <v>0.4531220701293831</v>
      </c>
    </row>
    <row r="2592" spans="1:11">
      <c r="A2592" t="s">
        <v>11460</v>
      </c>
      <c r="B2592" t="s">
        <v>11461</v>
      </c>
      <c r="C2592" s="43">
        <v>50000</v>
      </c>
      <c r="D2592">
        <v>100</v>
      </c>
      <c r="E2592" s="43">
        <v>3199800</v>
      </c>
      <c r="F2592" s="43">
        <v>1599900</v>
      </c>
      <c r="G2592" s="44">
        <f t="shared" si="120"/>
        <v>0.5</v>
      </c>
      <c r="H2592" s="45">
        <v>1659900</v>
      </c>
      <c r="I2592" s="44">
        <f t="shared" si="121"/>
        <v>0.48124882805175329</v>
      </c>
      <c r="J2592" s="45">
        <v>1749900</v>
      </c>
      <c r="K2592" s="44">
        <f t="shared" si="122"/>
        <v>0.4531220701293831</v>
      </c>
    </row>
    <row r="2593" spans="1:11">
      <c r="A2593" t="s">
        <v>6407</v>
      </c>
      <c r="B2593" t="s">
        <v>6406</v>
      </c>
      <c r="C2593" s="43">
        <v>30000</v>
      </c>
      <c r="D2593">
        <v>5</v>
      </c>
      <c r="E2593" s="43">
        <v>3519780.0000000005</v>
      </c>
      <c r="F2593" s="43">
        <v>1599900</v>
      </c>
      <c r="G2593" s="44">
        <f t="shared" si="120"/>
        <v>0.54545454545454553</v>
      </c>
      <c r="H2593" s="45">
        <v>1659900</v>
      </c>
      <c r="I2593" s="44">
        <f t="shared" si="121"/>
        <v>0.52840802550159394</v>
      </c>
      <c r="J2593" s="45">
        <v>1749900</v>
      </c>
      <c r="K2593" s="44">
        <f t="shared" si="122"/>
        <v>0.5028382455721665</v>
      </c>
    </row>
    <row r="2594" spans="1:11">
      <c r="A2594" t="s">
        <v>11462</v>
      </c>
      <c r="B2594" t="s">
        <v>11463</v>
      </c>
      <c r="C2594" s="43">
        <v>30000</v>
      </c>
      <c r="D2594">
        <v>0</v>
      </c>
      <c r="E2594" s="43">
        <v>3219800</v>
      </c>
      <c r="F2594" s="43">
        <v>1609900</v>
      </c>
      <c r="G2594" s="44">
        <f t="shared" si="120"/>
        <v>0.5</v>
      </c>
      <c r="H2594" s="45">
        <v>1669900</v>
      </c>
      <c r="I2594" s="44">
        <f t="shared" si="121"/>
        <v>0.48136530219268281</v>
      </c>
      <c r="J2594" s="45">
        <v>1769900</v>
      </c>
      <c r="K2594" s="44">
        <f t="shared" si="122"/>
        <v>0.45030747251382075</v>
      </c>
    </row>
    <row r="2595" spans="1:11">
      <c r="A2595" t="s">
        <v>7879</v>
      </c>
      <c r="B2595" t="s">
        <v>7878</v>
      </c>
      <c r="C2595" s="43">
        <v>30000</v>
      </c>
      <c r="D2595">
        <v>100</v>
      </c>
      <c r="E2595" s="43">
        <v>3563780.0000000005</v>
      </c>
      <c r="F2595" s="43">
        <v>1619900</v>
      </c>
      <c r="G2595" s="44">
        <f t="shared" si="120"/>
        <v>0.54545454545454553</v>
      </c>
      <c r="H2595" s="45">
        <v>1679900</v>
      </c>
      <c r="I2595" s="44">
        <f t="shared" si="121"/>
        <v>0.52861848935680666</v>
      </c>
      <c r="J2595" s="45">
        <v>1779900</v>
      </c>
      <c r="K2595" s="44">
        <f t="shared" si="122"/>
        <v>0.50055839586057504</v>
      </c>
    </row>
    <row r="2596" spans="1:11">
      <c r="A2596" t="s">
        <v>11464</v>
      </c>
      <c r="B2596" t="s">
        <v>11465</v>
      </c>
      <c r="C2596" s="43">
        <v>20000</v>
      </c>
      <c r="D2596">
        <v>100</v>
      </c>
      <c r="E2596" s="43">
        <v>3259800</v>
      </c>
      <c r="F2596" s="43">
        <v>1629900</v>
      </c>
      <c r="G2596" s="44">
        <f t="shared" si="120"/>
        <v>0.5</v>
      </c>
      <c r="H2596" s="45">
        <v>1689900</v>
      </c>
      <c r="I2596" s="44">
        <f t="shared" si="121"/>
        <v>0.48159396281980493</v>
      </c>
      <c r="J2596" s="45">
        <v>1789900</v>
      </c>
      <c r="K2596" s="44">
        <f t="shared" si="122"/>
        <v>0.45091723418614638</v>
      </c>
    </row>
    <row r="2597" spans="1:11">
      <c r="A2597" t="s">
        <v>11466</v>
      </c>
      <c r="B2597" t="s">
        <v>7973</v>
      </c>
      <c r="C2597" s="43">
        <v>30000</v>
      </c>
      <c r="D2597">
        <v>100</v>
      </c>
      <c r="E2597" s="43">
        <v>3585780.0000000005</v>
      </c>
      <c r="F2597" s="43">
        <v>1629900</v>
      </c>
      <c r="G2597" s="44">
        <f t="shared" si="120"/>
        <v>0.54545454545454553</v>
      </c>
      <c r="H2597" s="45">
        <v>1689900</v>
      </c>
      <c r="I2597" s="44">
        <f t="shared" si="121"/>
        <v>0.52872178438164086</v>
      </c>
      <c r="J2597" s="45">
        <v>1789900</v>
      </c>
      <c r="K2597" s="44">
        <f t="shared" si="122"/>
        <v>0.50083384926013319</v>
      </c>
    </row>
    <row r="2598" spans="1:11">
      <c r="A2598" t="s">
        <v>7867</v>
      </c>
      <c r="B2598" t="s">
        <v>7866</v>
      </c>
      <c r="C2598" s="43">
        <v>30000</v>
      </c>
      <c r="D2598">
        <v>10</v>
      </c>
      <c r="E2598" s="43">
        <v>3585780.0000000005</v>
      </c>
      <c r="F2598" s="43">
        <v>1629900</v>
      </c>
      <c r="G2598" s="44">
        <f t="shared" si="120"/>
        <v>0.54545454545454553</v>
      </c>
      <c r="H2598" s="45">
        <v>1689900</v>
      </c>
      <c r="I2598" s="44">
        <f t="shared" si="121"/>
        <v>0.52872178438164086</v>
      </c>
      <c r="J2598" s="45">
        <v>1789900</v>
      </c>
      <c r="K2598" s="44">
        <f t="shared" si="122"/>
        <v>0.50083384926013319</v>
      </c>
    </row>
    <row r="2599" spans="1:11">
      <c r="A2599" s="49" t="s">
        <v>11467</v>
      </c>
      <c r="B2599" s="49" t="s">
        <v>11468</v>
      </c>
      <c r="C2599" s="43">
        <v>50000</v>
      </c>
      <c r="D2599">
        <v>10</v>
      </c>
      <c r="E2599" s="43">
        <v>3651780.0000000005</v>
      </c>
      <c r="F2599" s="43">
        <v>1659900</v>
      </c>
      <c r="G2599" s="44">
        <f t="shared" si="120"/>
        <v>0.54545454545454553</v>
      </c>
      <c r="H2599" s="45">
        <v>1719900</v>
      </c>
      <c r="I2599" s="44">
        <f t="shared" si="121"/>
        <v>0.5290242018960617</v>
      </c>
      <c r="J2599" s="45">
        <v>1819900</v>
      </c>
      <c r="K2599" s="44">
        <f t="shared" si="122"/>
        <v>0.50164029596525539</v>
      </c>
    </row>
    <row r="2600" spans="1:11">
      <c r="A2600" t="s">
        <v>11469</v>
      </c>
      <c r="B2600" t="s">
        <v>11470</v>
      </c>
      <c r="C2600" s="43">
        <v>140000</v>
      </c>
      <c r="D2600">
        <v>100</v>
      </c>
      <c r="E2600" s="43">
        <v>3339800</v>
      </c>
      <c r="F2600" s="43">
        <v>1669900</v>
      </c>
      <c r="G2600" s="44">
        <f t="shared" si="120"/>
        <v>0.5</v>
      </c>
      <c r="H2600" s="45">
        <v>1739900</v>
      </c>
      <c r="I2600" s="44">
        <f t="shared" si="121"/>
        <v>0.47904066111743215</v>
      </c>
      <c r="J2600" s="45">
        <v>1829900</v>
      </c>
      <c r="K2600" s="44">
        <f t="shared" si="122"/>
        <v>0.45209293969698783</v>
      </c>
    </row>
    <row r="2601" spans="1:11">
      <c r="A2601" t="s">
        <v>11471</v>
      </c>
      <c r="B2601" t="s">
        <v>11472</v>
      </c>
      <c r="C2601" s="43">
        <v>20000</v>
      </c>
      <c r="D2601">
        <v>6</v>
      </c>
      <c r="E2601" s="43">
        <v>3339800</v>
      </c>
      <c r="F2601" s="43">
        <v>1669900</v>
      </c>
      <c r="G2601" s="44">
        <f t="shared" si="120"/>
        <v>0.5</v>
      </c>
      <c r="H2601" s="45">
        <v>1739900</v>
      </c>
      <c r="I2601" s="44">
        <f t="shared" si="121"/>
        <v>0.47904066111743215</v>
      </c>
      <c r="J2601" s="45">
        <v>1829900</v>
      </c>
      <c r="K2601" s="44">
        <f t="shared" si="122"/>
        <v>0.45209293969698783</v>
      </c>
    </row>
    <row r="2602" spans="1:11">
      <c r="A2602" t="s">
        <v>11473</v>
      </c>
      <c r="B2602" t="s">
        <v>11474</v>
      </c>
      <c r="C2602" s="43">
        <v>140000</v>
      </c>
      <c r="D2602">
        <v>100</v>
      </c>
      <c r="E2602" s="43">
        <v>3359800</v>
      </c>
      <c r="F2602" s="43">
        <v>1679900</v>
      </c>
      <c r="G2602" s="44">
        <f t="shared" si="120"/>
        <v>0.5</v>
      </c>
      <c r="H2602" s="45">
        <v>1749900</v>
      </c>
      <c r="I2602" s="44">
        <f t="shared" si="121"/>
        <v>0.47916542651348293</v>
      </c>
      <c r="J2602" s="45">
        <v>1839900</v>
      </c>
      <c r="K2602" s="44">
        <f t="shared" si="122"/>
        <v>0.45237811774510384</v>
      </c>
    </row>
    <row r="2603" spans="1:11">
      <c r="A2603" t="s">
        <v>11475</v>
      </c>
      <c r="B2603" t="s">
        <v>11476</v>
      </c>
      <c r="C2603" s="43">
        <v>30000</v>
      </c>
      <c r="D2603">
        <v>10</v>
      </c>
      <c r="E2603" s="43">
        <v>3379800</v>
      </c>
      <c r="F2603" s="43">
        <v>1689900</v>
      </c>
      <c r="G2603" s="44">
        <f t="shared" si="120"/>
        <v>0.5</v>
      </c>
      <c r="H2603" s="45">
        <v>1759900</v>
      </c>
      <c r="I2603" s="44">
        <f t="shared" si="121"/>
        <v>0.47928871530859818</v>
      </c>
      <c r="J2603" s="45">
        <v>1849900</v>
      </c>
      <c r="K2603" s="44">
        <f t="shared" si="122"/>
        <v>0.4526599207053672</v>
      </c>
    </row>
    <row r="2604" spans="1:11">
      <c r="A2604" t="s">
        <v>5861</v>
      </c>
      <c r="B2604" t="s">
        <v>5860</v>
      </c>
      <c r="C2604" s="43">
        <v>30000</v>
      </c>
      <c r="D2604">
        <v>10</v>
      </c>
      <c r="E2604" s="43">
        <v>3717780.0000000005</v>
      </c>
      <c r="F2604" s="43">
        <v>1689900</v>
      </c>
      <c r="G2604" s="44">
        <f t="shared" si="120"/>
        <v>0.54545454545454553</v>
      </c>
      <c r="H2604" s="45">
        <v>1759900</v>
      </c>
      <c r="I2604" s="44">
        <f t="shared" si="121"/>
        <v>0.52662610482599836</v>
      </c>
      <c r="J2604" s="45">
        <v>1849900</v>
      </c>
      <c r="K2604" s="44">
        <f t="shared" si="122"/>
        <v>0.50241810973215206</v>
      </c>
    </row>
    <row r="2605" spans="1:11">
      <c r="A2605" t="s">
        <v>7826</v>
      </c>
      <c r="B2605" t="s">
        <v>11477</v>
      </c>
      <c r="C2605" s="43">
        <v>60000</v>
      </c>
      <c r="D2605">
        <v>100</v>
      </c>
      <c r="E2605" s="43">
        <v>3399800</v>
      </c>
      <c r="F2605" s="43">
        <v>1699900</v>
      </c>
      <c r="G2605" s="44">
        <f t="shared" si="120"/>
        <v>0.5</v>
      </c>
      <c r="H2605" s="45">
        <v>1769900</v>
      </c>
      <c r="I2605" s="44">
        <f t="shared" si="121"/>
        <v>0.47941055356197426</v>
      </c>
      <c r="J2605" s="45">
        <v>1859900</v>
      </c>
      <c r="K2605" s="44">
        <f t="shared" si="122"/>
        <v>0.45293840814165542</v>
      </c>
    </row>
    <row r="2606" spans="1:11">
      <c r="A2606" t="s">
        <v>5463</v>
      </c>
      <c r="B2606" t="s">
        <v>11478</v>
      </c>
      <c r="C2606" s="43">
        <v>60000</v>
      </c>
      <c r="D2606">
        <v>0</v>
      </c>
      <c r="E2606" s="43">
        <v>3399800</v>
      </c>
      <c r="F2606" s="43">
        <v>1699900</v>
      </c>
      <c r="G2606" s="44">
        <f t="shared" si="120"/>
        <v>0.5</v>
      </c>
      <c r="H2606" s="45">
        <v>1769900</v>
      </c>
      <c r="I2606" s="44">
        <f t="shared" si="121"/>
        <v>0.47941055356197426</v>
      </c>
      <c r="J2606" s="45">
        <v>1859900</v>
      </c>
      <c r="K2606" s="44">
        <f t="shared" si="122"/>
        <v>0.45293840814165542</v>
      </c>
    </row>
    <row r="2607" spans="1:11">
      <c r="A2607" t="s">
        <v>5467</v>
      </c>
      <c r="B2607" t="s">
        <v>11479</v>
      </c>
      <c r="C2607" s="43">
        <v>60000</v>
      </c>
      <c r="D2607">
        <v>0</v>
      </c>
      <c r="E2607" s="43">
        <v>3399800</v>
      </c>
      <c r="F2607" s="43">
        <v>1699900</v>
      </c>
      <c r="G2607" s="44">
        <f t="shared" si="120"/>
        <v>0.5</v>
      </c>
      <c r="H2607" s="45">
        <v>1769900</v>
      </c>
      <c r="I2607" s="44">
        <f t="shared" si="121"/>
        <v>0.47941055356197426</v>
      </c>
      <c r="J2607" s="45">
        <v>1859900</v>
      </c>
      <c r="K2607" s="44">
        <f t="shared" si="122"/>
        <v>0.45293840814165542</v>
      </c>
    </row>
    <row r="2608" spans="1:11">
      <c r="A2608" t="s">
        <v>5465</v>
      </c>
      <c r="B2608" t="s">
        <v>11480</v>
      </c>
      <c r="C2608" s="43">
        <v>60000</v>
      </c>
      <c r="D2608">
        <v>0</v>
      </c>
      <c r="E2608" s="43">
        <v>3399800</v>
      </c>
      <c r="F2608" s="43">
        <v>1699900</v>
      </c>
      <c r="G2608" s="44">
        <f t="shared" si="120"/>
        <v>0.5</v>
      </c>
      <c r="H2608" s="45">
        <v>1769900</v>
      </c>
      <c r="I2608" s="44">
        <f t="shared" si="121"/>
        <v>0.47941055356197426</v>
      </c>
      <c r="J2608" s="45">
        <v>1859900</v>
      </c>
      <c r="K2608" s="44">
        <f t="shared" si="122"/>
        <v>0.45293840814165542</v>
      </c>
    </row>
    <row r="2609" spans="1:11">
      <c r="A2609" t="s">
        <v>5475</v>
      </c>
      <c r="B2609" t="s">
        <v>11481</v>
      </c>
      <c r="C2609" s="43">
        <v>60000</v>
      </c>
      <c r="D2609">
        <v>0</v>
      </c>
      <c r="E2609" s="43">
        <v>3399800</v>
      </c>
      <c r="F2609" s="43">
        <v>1699900</v>
      </c>
      <c r="G2609" s="44">
        <f t="shared" si="120"/>
        <v>0.5</v>
      </c>
      <c r="H2609" s="45">
        <v>1769900</v>
      </c>
      <c r="I2609" s="44">
        <f t="shared" si="121"/>
        <v>0.47941055356197426</v>
      </c>
      <c r="J2609" s="45">
        <v>1859900</v>
      </c>
      <c r="K2609" s="44">
        <f t="shared" si="122"/>
        <v>0.45293840814165542</v>
      </c>
    </row>
    <row r="2610" spans="1:11">
      <c r="A2610" t="s">
        <v>5477</v>
      </c>
      <c r="B2610" t="s">
        <v>11482</v>
      </c>
      <c r="C2610" s="43">
        <v>60000</v>
      </c>
      <c r="D2610">
        <v>100</v>
      </c>
      <c r="E2610" s="43">
        <v>3399800</v>
      </c>
      <c r="F2610" s="43">
        <v>1699900</v>
      </c>
      <c r="G2610" s="44">
        <f t="shared" si="120"/>
        <v>0.5</v>
      </c>
      <c r="H2610" s="45">
        <v>1769900</v>
      </c>
      <c r="I2610" s="44">
        <f t="shared" si="121"/>
        <v>0.47941055356197426</v>
      </c>
      <c r="J2610" s="45">
        <v>1859900</v>
      </c>
      <c r="K2610" s="44">
        <f t="shared" si="122"/>
        <v>0.45293840814165542</v>
      </c>
    </row>
    <row r="2611" spans="1:11">
      <c r="A2611" t="s">
        <v>5473</v>
      </c>
      <c r="B2611" t="s">
        <v>11483</v>
      </c>
      <c r="C2611" s="43">
        <v>60000</v>
      </c>
      <c r="D2611">
        <v>100</v>
      </c>
      <c r="E2611" s="43">
        <v>3399800</v>
      </c>
      <c r="F2611" s="43">
        <v>1699900</v>
      </c>
      <c r="G2611" s="44">
        <f t="shared" si="120"/>
        <v>0.5</v>
      </c>
      <c r="H2611" s="45">
        <v>1769900</v>
      </c>
      <c r="I2611" s="44">
        <f t="shared" si="121"/>
        <v>0.47941055356197426</v>
      </c>
      <c r="J2611" s="45">
        <v>1859900</v>
      </c>
      <c r="K2611" s="44">
        <f t="shared" si="122"/>
        <v>0.45293840814165542</v>
      </c>
    </row>
    <row r="2612" spans="1:11">
      <c r="A2612" t="s">
        <v>11484</v>
      </c>
      <c r="B2612" t="s">
        <v>11485</v>
      </c>
      <c r="C2612" s="43">
        <v>50000</v>
      </c>
      <c r="D2612">
        <v>100</v>
      </c>
      <c r="E2612" s="43">
        <v>3399800</v>
      </c>
      <c r="F2612" s="43">
        <v>1699900</v>
      </c>
      <c r="G2612" s="44">
        <f t="shared" si="120"/>
        <v>0.5</v>
      </c>
      <c r="H2612" s="45">
        <v>1769900</v>
      </c>
      <c r="I2612" s="44">
        <f t="shared" si="121"/>
        <v>0.47941055356197426</v>
      </c>
      <c r="J2612" s="45">
        <v>1859900</v>
      </c>
      <c r="K2612" s="44">
        <f t="shared" si="122"/>
        <v>0.45293840814165542</v>
      </c>
    </row>
    <row r="2613" spans="1:11">
      <c r="A2613" t="s">
        <v>11486</v>
      </c>
      <c r="B2613" t="s">
        <v>11487</v>
      </c>
      <c r="C2613" s="43">
        <v>50000</v>
      </c>
      <c r="D2613">
        <v>100</v>
      </c>
      <c r="E2613" s="43">
        <v>3399800</v>
      </c>
      <c r="F2613" s="43">
        <v>1699900</v>
      </c>
      <c r="G2613" s="44">
        <f t="shared" si="120"/>
        <v>0.5</v>
      </c>
      <c r="H2613" s="45">
        <v>1769900</v>
      </c>
      <c r="I2613" s="44">
        <f t="shared" si="121"/>
        <v>0.47941055356197426</v>
      </c>
      <c r="J2613" s="45">
        <v>1859900</v>
      </c>
      <c r="K2613" s="44">
        <f t="shared" si="122"/>
        <v>0.45293840814165542</v>
      </c>
    </row>
    <row r="2614" spans="1:11">
      <c r="A2614" t="s">
        <v>11488</v>
      </c>
      <c r="B2614" t="s">
        <v>11489</v>
      </c>
      <c r="C2614" s="43">
        <v>50000</v>
      </c>
      <c r="D2614">
        <v>100</v>
      </c>
      <c r="E2614" s="43">
        <v>3399800</v>
      </c>
      <c r="F2614" s="43">
        <v>1699900</v>
      </c>
      <c r="G2614" s="44">
        <f t="shared" si="120"/>
        <v>0.5</v>
      </c>
      <c r="H2614" s="45">
        <v>1769900</v>
      </c>
      <c r="I2614" s="44">
        <f t="shared" si="121"/>
        <v>0.47941055356197426</v>
      </c>
      <c r="J2614" s="45">
        <v>1859900</v>
      </c>
      <c r="K2614" s="44">
        <f t="shared" si="122"/>
        <v>0.45293840814165542</v>
      </c>
    </row>
    <row r="2615" spans="1:11">
      <c r="A2615" t="s">
        <v>11490</v>
      </c>
      <c r="B2615" t="s">
        <v>11491</v>
      </c>
      <c r="C2615" s="43">
        <v>50000</v>
      </c>
      <c r="D2615">
        <v>100</v>
      </c>
      <c r="E2615" s="43">
        <v>3399800</v>
      </c>
      <c r="F2615" s="43">
        <v>1699900</v>
      </c>
      <c r="G2615" s="44">
        <f t="shared" si="120"/>
        <v>0.5</v>
      </c>
      <c r="H2615" s="45">
        <v>1769900</v>
      </c>
      <c r="I2615" s="44">
        <f t="shared" si="121"/>
        <v>0.47941055356197426</v>
      </c>
      <c r="J2615" s="45">
        <v>1859900</v>
      </c>
      <c r="K2615" s="44">
        <f t="shared" si="122"/>
        <v>0.45293840814165542</v>
      </c>
    </row>
    <row r="2616" spans="1:11">
      <c r="A2616" t="s">
        <v>11492</v>
      </c>
      <c r="B2616" t="s">
        <v>11493</v>
      </c>
      <c r="C2616" s="43">
        <v>50000</v>
      </c>
      <c r="D2616">
        <v>100</v>
      </c>
      <c r="E2616" s="43">
        <v>3399800</v>
      </c>
      <c r="F2616" s="43">
        <v>1699900</v>
      </c>
      <c r="G2616" s="44">
        <f t="shared" si="120"/>
        <v>0.5</v>
      </c>
      <c r="H2616" s="45">
        <v>1769900</v>
      </c>
      <c r="I2616" s="44">
        <f t="shared" si="121"/>
        <v>0.47941055356197426</v>
      </c>
      <c r="J2616" s="45">
        <v>1859900</v>
      </c>
      <c r="K2616" s="44">
        <f t="shared" si="122"/>
        <v>0.45293840814165542</v>
      </c>
    </row>
    <row r="2617" spans="1:11">
      <c r="A2617" t="s">
        <v>11494</v>
      </c>
      <c r="B2617" t="s">
        <v>11495</v>
      </c>
      <c r="C2617" s="43">
        <v>140000</v>
      </c>
      <c r="D2617">
        <v>100</v>
      </c>
      <c r="E2617" s="43">
        <v>3399800</v>
      </c>
      <c r="F2617" s="43">
        <v>1699900</v>
      </c>
      <c r="G2617" s="44">
        <f t="shared" si="120"/>
        <v>0.5</v>
      </c>
      <c r="H2617" s="45">
        <v>1769900</v>
      </c>
      <c r="I2617" s="44">
        <f t="shared" si="121"/>
        <v>0.47941055356197426</v>
      </c>
      <c r="J2617" s="45">
        <v>1859900</v>
      </c>
      <c r="K2617" s="44">
        <f t="shared" si="122"/>
        <v>0.45293840814165542</v>
      </c>
    </row>
    <row r="2618" spans="1:11">
      <c r="A2618" t="s">
        <v>11496</v>
      </c>
      <c r="B2618" t="s">
        <v>11497</v>
      </c>
      <c r="C2618" s="43">
        <v>140000</v>
      </c>
      <c r="D2618">
        <v>100</v>
      </c>
      <c r="E2618" s="43">
        <v>3399800</v>
      </c>
      <c r="F2618" s="43">
        <v>1699900</v>
      </c>
      <c r="G2618" s="44">
        <f t="shared" si="120"/>
        <v>0.5</v>
      </c>
      <c r="H2618" s="45">
        <v>1769900</v>
      </c>
      <c r="I2618" s="44">
        <f t="shared" si="121"/>
        <v>0.47941055356197426</v>
      </c>
      <c r="J2618" s="45">
        <v>1859900</v>
      </c>
      <c r="K2618" s="44">
        <f t="shared" si="122"/>
        <v>0.45293840814165542</v>
      </c>
    </row>
    <row r="2619" spans="1:11">
      <c r="A2619" t="s">
        <v>11498</v>
      </c>
      <c r="B2619" t="s">
        <v>11499</v>
      </c>
      <c r="C2619" s="43">
        <v>140000</v>
      </c>
      <c r="D2619">
        <v>100</v>
      </c>
      <c r="E2619" s="43">
        <v>3399800</v>
      </c>
      <c r="F2619" s="43">
        <v>1699900</v>
      </c>
      <c r="G2619" s="44">
        <f t="shared" si="120"/>
        <v>0.5</v>
      </c>
      <c r="H2619" s="45">
        <v>1769900</v>
      </c>
      <c r="I2619" s="44">
        <f t="shared" si="121"/>
        <v>0.47941055356197426</v>
      </c>
      <c r="J2619" s="45">
        <v>1859900</v>
      </c>
      <c r="K2619" s="44">
        <f t="shared" si="122"/>
        <v>0.45293840814165542</v>
      </c>
    </row>
    <row r="2620" spans="1:11">
      <c r="A2620" t="s">
        <v>11500</v>
      </c>
      <c r="B2620" t="s">
        <v>11501</v>
      </c>
      <c r="C2620" s="43">
        <v>140000</v>
      </c>
      <c r="D2620">
        <v>100</v>
      </c>
      <c r="E2620" s="43">
        <v>3399800</v>
      </c>
      <c r="F2620" s="43">
        <v>1699900</v>
      </c>
      <c r="G2620" s="44">
        <f t="shared" si="120"/>
        <v>0.5</v>
      </c>
      <c r="H2620" s="45">
        <v>1769900</v>
      </c>
      <c r="I2620" s="44">
        <f t="shared" si="121"/>
        <v>0.47941055356197426</v>
      </c>
      <c r="J2620" s="45">
        <v>1859900</v>
      </c>
      <c r="K2620" s="44">
        <f t="shared" si="122"/>
        <v>0.45293840814165542</v>
      </c>
    </row>
    <row r="2621" spans="1:11">
      <c r="A2621" t="s">
        <v>11502</v>
      </c>
      <c r="B2621" t="s">
        <v>11503</v>
      </c>
      <c r="C2621" s="43">
        <v>140000</v>
      </c>
      <c r="D2621">
        <v>100</v>
      </c>
      <c r="E2621" s="43">
        <v>3399800</v>
      </c>
      <c r="F2621" s="43">
        <v>1699900</v>
      </c>
      <c r="G2621" s="44">
        <f t="shared" si="120"/>
        <v>0.5</v>
      </c>
      <c r="H2621" s="45">
        <v>1769900</v>
      </c>
      <c r="I2621" s="44">
        <f t="shared" si="121"/>
        <v>0.47941055356197426</v>
      </c>
      <c r="J2621" s="45">
        <v>1859900</v>
      </c>
      <c r="K2621" s="44">
        <f t="shared" si="122"/>
        <v>0.45293840814165542</v>
      </c>
    </row>
    <row r="2622" spans="1:11">
      <c r="A2622" t="s">
        <v>11504</v>
      </c>
      <c r="B2622" t="s">
        <v>11505</v>
      </c>
      <c r="C2622" s="43">
        <v>140000</v>
      </c>
      <c r="D2622">
        <v>100</v>
      </c>
      <c r="E2622" s="43">
        <v>3399800</v>
      </c>
      <c r="F2622" s="43">
        <v>1699900</v>
      </c>
      <c r="G2622" s="44">
        <f t="shared" si="120"/>
        <v>0.5</v>
      </c>
      <c r="H2622" s="45">
        <v>1769900</v>
      </c>
      <c r="I2622" s="44">
        <f t="shared" si="121"/>
        <v>0.47941055356197426</v>
      </c>
      <c r="J2622" s="45">
        <v>1859900</v>
      </c>
      <c r="K2622" s="44">
        <f t="shared" si="122"/>
        <v>0.45293840814165542</v>
      </c>
    </row>
    <row r="2623" spans="1:11">
      <c r="A2623" t="s">
        <v>11506</v>
      </c>
      <c r="B2623" t="s">
        <v>11507</v>
      </c>
      <c r="C2623" s="43">
        <v>140000</v>
      </c>
      <c r="D2623">
        <v>100</v>
      </c>
      <c r="E2623" s="43">
        <v>3399800</v>
      </c>
      <c r="F2623" s="43">
        <v>1699900</v>
      </c>
      <c r="G2623" s="44">
        <f t="shared" si="120"/>
        <v>0.5</v>
      </c>
      <c r="H2623" s="45">
        <v>1769900</v>
      </c>
      <c r="I2623" s="44">
        <f t="shared" si="121"/>
        <v>0.47941055356197426</v>
      </c>
      <c r="J2623" s="45">
        <v>1859900</v>
      </c>
      <c r="K2623" s="44">
        <f t="shared" si="122"/>
        <v>0.45293840814165542</v>
      </c>
    </row>
    <row r="2624" spans="1:11">
      <c r="A2624" t="s">
        <v>11508</v>
      </c>
      <c r="B2624" t="s">
        <v>11509</v>
      </c>
      <c r="C2624" s="43">
        <v>140000</v>
      </c>
      <c r="D2624">
        <v>100</v>
      </c>
      <c r="E2624" s="43">
        <v>3399800</v>
      </c>
      <c r="F2624" s="43">
        <v>1699900</v>
      </c>
      <c r="G2624" s="44">
        <f t="shared" si="120"/>
        <v>0.5</v>
      </c>
      <c r="H2624" s="45">
        <v>1769900</v>
      </c>
      <c r="I2624" s="44">
        <f t="shared" si="121"/>
        <v>0.47941055356197426</v>
      </c>
      <c r="J2624" s="45">
        <v>1859900</v>
      </c>
      <c r="K2624" s="44">
        <f t="shared" si="122"/>
        <v>0.45293840814165542</v>
      </c>
    </row>
    <row r="2625" spans="1:11">
      <c r="A2625" t="s">
        <v>11510</v>
      </c>
      <c r="B2625" t="s">
        <v>11511</v>
      </c>
      <c r="C2625" s="43">
        <v>140000</v>
      </c>
      <c r="D2625">
        <v>100</v>
      </c>
      <c r="E2625" s="43">
        <v>3399800</v>
      </c>
      <c r="F2625" s="43">
        <v>1699900</v>
      </c>
      <c r="G2625" s="44">
        <f t="shared" si="120"/>
        <v>0.5</v>
      </c>
      <c r="H2625" s="45">
        <v>1769900</v>
      </c>
      <c r="I2625" s="44">
        <f t="shared" si="121"/>
        <v>0.47941055356197426</v>
      </c>
      <c r="J2625" s="45">
        <v>1859900</v>
      </c>
      <c r="K2625" s="44">
        <f t="shared" si="122"/>
        <v>0.45293840814165542</v>
      </c>
    </row>
    <row r="2626" spans="1:11">
      <c r="A2626" t="s">
        <v>11512</v>
      </c>
      <c r="B2626" t="s">
        <v>11513</v>
      </c>
      <c r="C2626" s="43">
        <v>140000</v>
      </c>
      <c r="D2626">
        <v>100</v>
      </c>
      <c r="E2626" s="43">
        <v>3399800</v>
      </c>
      <c r="F2626" s="43">
        <v>1699900</v>
      </c>
      <c r="G2626" s="44">
        <f t="shared" ref="G2626:G2689" si="123">1-(F2626/E2626)</f>
        <v>0.5</v>
      </c>
      <c r="H2626" s="45">
        <v>1769900</v>
      </c>
      <c r="I2626" s="44">
        <f t="shared" ref="I2626:I2689" si="124">1-(H2626/E2626)</f>
        <v>0.47941055356197426</v>
      </c>
      <c r="J2626" s="45">
        <v>1859900</v>
      </c>
      <c r="K2626" s="44">
        <f t="shared" ref="K2626:K2689" si="125">1-(J2626/E2626)</f>
        <v>0.45293840814165542</v>
      </c>
    </row>
    <row r="2627" spans="1:11">
      <c r="A2627" t="s">
        <v>11514</v>
      </c>
      <c r="B2627" t="s">
        <v>11515</v>
      </c>
      <c r="C2627" s="43">
        <v>140000</v>
      </c>
      <c r="D2627">
        <v>0</v>
      </c>
      <c r="E2627" s="43">
        <v>3399800</v>
      </c>
      <c r="F2627" s="43">
        <v>1699900</v>
      </c>
      <c r="G2627" s="44">
        <f t="shared" si="123"/>
        <v>0.5</v>
      </c>
      <c r="H2627" s="45">
        <v>1769900</v>
      </c>
      <c r="I2627" s="44">
        <f t="shared" si="124"/>
        <v>0.47941055356197426</v>
      </c>
      <c r="J2627" s="45">
        <v>1859900</v>
      </c>
      <c r="K2627" s="44">
        <f t="shared" si="125"/>
        <v>0.45293840814165542</v>
      </c>
    </row>
    <row r="2628" spans="1:11">
      <c r="A2628" t="s">
        <v>11516</v>
      </c>
      <c r="B2628" t="s">
        <v>11517</v>
      </c>
      <c r="C2628" s="43">
        <v>140000</v>
      </c>
      <c r="D2628">
        <v>100</v>
      </c>
      <c r="E2628" s="43">
        <v>3399800</v>
      </c>
      <c r="F2628" s="43">
        <v>1699900</v>
      </c>
      <c r="G2628" s="44">
        <f t="shared" si="123"/>
        <v>0.5</v>
      </c>
      <c r="H2628" s="45">
        <v>1769900</v>
      </c>
      <c r="I2628" s="44">
        <f t="shared" si="124"/>
        <v>0.47941055356197426</v>
      </c>
      <c r="J2628" s="45">
        <v>1859900</v>
      </c>
      <c r="K2628" s="44">
        <f t="shared" si="125"/>
        <v>0.45293840814165542</v>
      </c>
    </row>
    <row r="2629" spans="1:11">
      <c r="A2629" t="s">
        <v>11518</v>
      </c>
      <c r="B2629" t="s">
        <v>11519</v>
      </c>
      <c r="C2629" s="43">
        <v>140000</v>
      </c>
      <c r="D2629">
        <v>100</v>
      </c>
      <c r="E2629" s="43">
        <v>3399800</v>
      </c>
      <c r="F2629" s="43">
        <v>1699900</v>
      </c>
      <c r="G2629" s="44">
        <f t="shared" si="123"/>
        <v>0.5</v>
      </c>
      <c r="H2629" s="45">
        <v>1769900</v>
      </c>
      <c r="I2629" s="44">
        <f t="shared" si="124"/>
        <v>0.47941055356197426</v>
      </c>
      <c r="J2629" s="45">
        <v>1859900</v>
      </c>
      <c r="K2629" s="44">
        <f t="shared" si="125"/>
        <v>0.45293840814165542</v>
      </c>
    </row>
    <row r="2630" spans="1:11">
      <c r="A2630" t="s">
        <v>11520</v>
      </c>
      <c r="B2630" t="s">
        <v>11521</v>
      </c>
      <c r="C2630" s="43">
        <v>140000</v>
      </c>
      <c r="D2630">
        <v>100</v>
      </c>
      <c r="E2630" s="43">
        <v>3399800</v>
      </c>
      <c r="F2630" s="43">
        <v>1699900</v>
      </c>
      <c r="G2630" s="44">
        <f t="shared" si="123"/>
        <v>0.5</v>
      </c>
      <c r="H2630" s="45">
        <v>1769900</v>
      </c>
      <c r="I2630" s="44">
        <f t="shared" si="124"/>
        <v>0.47941055356197426</v>
      </c>
      <c r="J2630" s="45">
        <v>1859900</v>
      </c>
      <c r="K2630" s="44">
        <f t="shared" si="125"/>
        <v>0.45293840814165542</v>
      </c>
    </row>
    <row r="2631" spans="1:11">
      <c r="A2631" t="s">
        <v>11522</v>
      </c>
      <c r="B2631" t="s">
        <v>11523</v>
      </c>
      <c r="C2631" s="43">
        <v>140000</v>
      </c>
      <c r="D2631">
        <v>100</v>
      </c>
      <c r="E2631" s="43">
        <v>3399800</v>
      </c>
      <c r="F2631" s="43">
        <v>1699900</v>
      </c>
      <c r="G2631" s="44">
        <f t="shared" si="123"/>
        <v>0.5</v>
      </c>
      <c r="H2631" s="45">
        <v>1769900</v>
      </c>
      <c r="I2631" s="44">
        <f t="shared" si="124"/>
        <v>0.47941055356197426</v>
      </c>
      <c r="J2631" s="45">
        <v>1859900</v>
      </c>
      <c r="K2631" s="44">
        <f t="shared" si="125"/>
        <v>0.45293840814165542</v>
      </c>
    </row>
    <row r="2632" spans="1:11">
      <c r="A2632" t="s">
        <v>11524</v>
      </c>
      <c r="B2632" t="s">
        <v>11525</v>
      </c>
      <c r="C2632" s="43">
        <v>140000</v>
      </c>
      <c r="D2632">
        <v>100</v>
      </c>
      <c r="E2632" s="43">
        <v>3399800</v>
      </c>
      <c r="F2632" s="43">
        <v>1699900</v>
      </c>
      <c r="G2632" s="44">
        <f t="shared" si="123"/>
        <v>0.5</v>
      </c>
      <c r="H2632" s="45">
        <v>1769900</v>
      </c>
      <c r="I2632" s="44">
        <f t="shared" si="124"/>
        <v>0.47941055356197426</v>
      </c>
      <c r="J2632" s="45">
        <v>1859900</v>
      </c>
      <c r="K2632" s="44">
        <f t="shared" si="125"/>
        <v>0.45293840814165542</v>
      </c>
    </row>
    <row r="2633" spans="1:11">
      <c r="A2633" t="s">
        <v>11526</v>
      </c>
      <c r="B2633" t="s">
        <v>11527</v>
      </c>
      <c r="C2633" s="43">
        <v>140000</v>
      </c>
      <c r="D2633">
        <v>100</v>
      </c>
      <c r="E2633" s="43">
        <v>3399800</v>
      </c>
      <c r="F2633" s="43">
        <v>1699900</v>
      </c>
      <c r="G2633" s="44">
        <f t="shared" si="123"/>
        <v>0.5</v>
      </c>
      <c r="H2633" s="45">
        <v>1769900</v>
      </c>
      <c r="I2633" s="44">
        <f t="shared" si="124"/>
        <v>0.47941055356197426</v>
      </c>
      <c r="J2633" s="45">
        <v>1859900</v>
      </c>
      <c r="K2633" s="44">
        <f t="shared" si="125"/>
        <v>0.45293840814165542</v>
      </c>
    </row>
    <row r="2634" spans="1:11">
      <c r="A2634" t="s">
        <v>11528</v>
      </c>
      <c r="B2634" t="s">
        <v>11529</v>
      </c>
      <c r="C2634" s="43">
        <v>140000</v>
      </c>
      <c r="D2634">
        <v>100</v>
      </c>
      <c r="E2634" s="43">
        <v>3399800</v>
      </c>
      <c r="F2634" s="43">
        <v>1699900</v>
      </c>
      <c r="G2634" s="44">
        <f t="shared" si="123"/>
        <v>0.5</v>
      </c>
      <c r="H2634" s="45">
        <v>1769900</v>
      </c>
      <c r="I2634" s="44">
        <f t="shared" si="124"/>
        <v>0.47941055356197426</v>
      </c>
      <c r="J2634" s="45">
        <v>1859900</v>
      </c>
      <c r="K2634" s="44">
        <f t="shared" si="125"/>
        <v>0.45293840814165542</v>
      </c>
    </row>
    <row r="2635" spans="1:11">
      <c r="A2635" t="s">
        <v>11530</v>
      </c>
      <c r="B2635" t="s">
        <v>11531</v>
      </c>
      <c r="C2635" s="43">
        <v>140000</v>
      </c>
      <c r="D2635">
        <v>0</v>
      </c>
      <c r="E2635" s="43">
        <v>3399800</v>
      </c>
      <c r="F2635" s="43">
        <v>1699900</v>
      </c>
      <c r="G2635" s="44">
        <f t="shared" si="123"/>
        <v>0.5</v>
      </c>
      <c r="H2635" s="45">
        <v>1769900</v>
      </c>
      <c r="I2635" s="44">
        <f t="shared" si="124"/>
        <v>0.47941055356197426</v>
      </c>
      <c r="J2635" s="45">
        <v>1859900</v>
      </c>
      <c r="K2635" s="44">
        <f t="shared" si="125"/>
        <v>0.45293840814165542</v>
      </c>
    </row>
    <row r="2636" spans="1:11">
      <c r="A2636" t="s">
        <v>11532</v>
      </c>
      <c r="B2636" t="s">
        <v>11533</v>
      </c>
      <c r="C2636" s="43">
        <v>140000</v>
      </c>
      <c r="D2636">
        <v>100</v>
      </c>
      <c r="E2636" s="43">
        <v>3399800</v>
      </c>
      <c r="F2636" s="43">
        <v>1699900</v>
      </c>
      <c r="G2636" s="44">
        <f t="shared" si="123"/>
        <v>0.5</v>
      </c>
      <c r="H2636" s="45">
        <v>1769900</v>
      </c>
      <c r="I2636" s="44">
        <f t="shared" si="124"/>
        <v>0.47941055356197426</v>
      </c>
      <c r="J2636" s="45">
        <v>1859900</v>
      </c>
      <c r="K2636" s="44">
        <f t="shared" si="125"/>
        <v>0.45293840814165542</v>
      </c>
    </row>
    <row r="2637" spans="1:11">
      <c r="A2637" t="s">
        <v>11534</v>
      </c>
      <c r="B2637" t="s">
        <v>11535</v>
      </c>
      <c r="C2637" s="43">
        <v>140000</v>
      </c>
      <c r="D2637">
        <v>100</v>
      </c>
      <c r="E2637" s="43">
        <v>3399800</v>
      </c>
      <c r="F2637" s="43">
        <v>1699900</v>
      </c>
      <c r="G2637" s="44">
        <f t="shared" si="123"/>
        <v>0.5</v>
      </c>
      <c r="H2637" s="45">
        <v>1769900</v>
      </c>
      <c r="I2637" s="44">
        <f t="shared" si="124"/>
        <v>0.47941055356197426</v>
      </c>
      <c r="J2637" s="45">
        <v>1859900</v>
      </c>
      <c r="K2637" s="44">
        <f t="shared" si="125"/>
        <v>0.45293840814165542</v>
      </c>
    </row>
    <row r="2638" spans="1:11">
      <c r="A2638" t="s">
        <v>11536</v>
      </c>
      <c r="B2638" t="s">
        <v>11537</v>
      </c>
      <c r="C2638" s="43">
        <v>140000</v>
      </c>
      <c r="D2638">
        <v>100</v>
      </c>
      <c r="E2638" s="43">
        <v>3399800</v>
      </c>
      <c r="F2638" s="43">
        <v>1699900</v>
      </c>
      <c r="G2638" s="44">
        <f t="shared" si="123"/>
        <v>0.5</v>
      </c>
      <c r="H2638" s="45">
        <v>1769900</v>
      </c>
      <c r="I2638" s="44">
        <f t="shared" si="124"/>
        <v>0.47941055356197426</v>
      </c>
      <c r="J2638" s="45">
        <v>1859900</v>
      </c>
      <c r="K2638" s="44">
        <f t="shared" si="125"/>
        <v>0.45293840814165542</v>
      </c>
    </row>
    <row r="2639" spans="1:11">
      <c r="A2639" t="s">
        <v>11538</v>
      </c>
      <c r="B2639" t="s">
        <v>11539</v>
      </c>
      <c r="C2639" s="43">
        <v>140000</v>
      </c>
      <c r="D2639">
        <v>100</v>
      </c>
      <c r="E2639" s="43">
        <v>3399800</v>
      </c>
      <c r="F2639" s="43">
        <v>1699900</v>
      </c>
      <c r="G2639" s="44">
        <f t="shared" si="123"/>
        <v>0.5</v>
      </c>
      <c r="H2639" s="45">
        <v>1769900</v>
      </c>
      <c r="I2639" s="44">
        <f t="shared" si="124"/>
        <v>0.47941055356197426</v>
      </c>
      <c r="J2639" s="45">
        <v>1859900</v>
      </c>
      <c r="K2639" s="44">
        <f t="shared" si="125"/>
        <v>0.45293840814165542</v>
      </c>
    </row>
    <row r="2640" spans="1:11">
      <c r="A2640" t="s">
        <v>11540</v>
      </c>
      <c r="B2640" t="s">
        <v>11541</v>
      </c>
      <c r="C2640" s="43">
        <v>140000</v>
      </c>
      <c r="D2640">
        <v>100</v>
      </c>
      <c r="E2640" s="43">
        <v>3399800</v>
      </c>
      <c r="F2640" s="43">
        <v>1699900</v>
      </c>
      <c r="G2640" s="44">
        <f t="shared" si="123"/>
        <v>0.5</v>
      </c>
      <c r="H2640" s="45">
        <v>1769900</v>
      </c>
      <c r="I2640" s="44">
        <f t="shared" si="124"/>
        <v>0.47941055356197426</v>
      </c>
      <c r="J2640" s="45">
        <v>1859900</v>
      </c>
      <c r="K2640" s="44">
        <f t="shared" si="125"/>
        <v>0.45293840814165542</v>
      </c>
    </row>
    <row r="2641" spans="1:11">
      <c r="A2641" t="s">
        <v>11542</v>
      </c>
      <c r="B2641" t="s">
        <v>11543</v>
      </c>
      <c r="C2641" s="43">
        <v>140000</v>
      </c>
      <c r="D2641">
        <v>100</v>
      </c>
      <c r="E2641" s="43">
        <v>3399800</v>
      </c>
      <c r="F2641" s="43">
        <v>1699900</v>
      </c>
      <c r="G2641" s="44">
        <f t="shared" si="123"/>
        <v>0.5</v>
      </c>
      <c r="H2641" s="45">
        <v>1769900</v>
      </c>
      <c r="I2641" s="44">
        <f t="shared" si="124"/>
        <v>0.47941055356197426</v>
      </c>
      <c r="J2641" s="45">
        <v>1859900</v>
      </c>
      <c r="K2641" s="44">
        <f t="shared" si="125"/>
        <v>0.45293840814165542</v>
      </c>
    </row>
    <row r="2642" spans="1:11">
      <c r="A2642" t="s">
        <v>11544</v>
      </c>
      <c r="B2642" t="s">
        <v>11545</v>
      </c>
      <c r="C2642" s="43">
        <v>140000</v>
      </c>
      <c r="D2642">
        <v>100</v>
      </c>
      <c r="E2642" s="43">
        <v>3399800</v>
      </c>
      <c r="F2642" s="43">
        <v>1699900</v>
      </c>
      <c r="G2642" s="44">
        <f t="shared" si="123"/>
        <v>0.5</v>
      </c>
      <c r="H2642" s="45">
        <v>1769900</v>
      </c>
      <c r="I2642" s="44">
        <f t="shared" si="124"/>
        <v>0.47941055356197426</v>
      </c>
      <c r="J2642" s="45">
        <v>1859900</v>
      </c>
      <c r="K2642" s="44">
        <f t="shared" si="125"/>
        <v>0.45293840814165542</v>
      </c>
    </row>
    <row r="2643" spans="1:11">
      <c r="A2643" t="s">
        <v>11546</v>
      </c>
      <c r="B2643" t="s">
        <v>11547</v>
      </c>
      <c r="C2643" s="43">
        <v>140000</v>
      </c>
      <c r="D2643">
        <v>100</v>
      </c>
      <c r="E2643" s="43">
        <v>3399800</v>
      </c>
      <c r="F2643" s="43">
        <v>1699900</v>
      </c>
      <c r="G2643" s="44">
        <f t="shared" si="123"/>
        <v>0.5</v>
      </c>
      <c r="H2643" s="45">
        <v>1769900</v>
      </c>
      <c r="I2643" s="44">
        <f t="shared" si="124"/>
        <v>0.47941055356197426</v>
      </c>
      <c r="J2643" s="45">
        <v>1859900</v>
      </c>
      <c r="K2643" s="44">
        <f t="shared" si="125"/>
        <v>0.45293840814165542</v>
      </c>
    </row>
    <row r="2644" spans="1:11">
      <c r="A2644" t="s">
        <v>11548</v>
      </c>
      <c r="B2644" t="s">
        <v>11549</v>
      </c>
      <c r="C2644" s="43">
        <v>140000</v>
      </c>
      <c r="D2644">
        <v>100</v>
      </c>
      <c r="E2644" s="43">
        <v>3399800</v>
      </c>
      <c r="F2644" s="43">
        <v>1699900</v>
      </c>
      <c r="G2644" s="44">
        <f t="shared" si="123"/>
        <v>0.5</v>
      </c>
      <c r="H2644" s="45">
        <v>1769900</v>
      </c>
      <c r="I2644" s="44">
        <f t="shared" si="124"/>
        <v>0.47941055356197426</v>
      </c>
      <c r="J2644" s="45">
        <v>1859900</v>
      </c>
      <c r="K2644" s="44">
        <f t="shared" si="125"/>
        <v>0.45293840814165542</v>
      </c>
    </row>
    <row r="2645" spans="1:11">
      <c r="A2645" t="s">
        <v>11550</v>
      </c>
      <c r="B2645" t="s">
        <v>11551</v>
      </c>
      <c r="C2645" s="43">
        <v>140000</v>
      </c>
      <c r="D2645">
        <v>100</v>
      </c>
      <c r="E2645" s="43">
        <v>3399800</v>
      </c>
      <c r="F2645" s="43">
        <v>1699900</v>
      </c>
      <c r="G2645" s="44">
        <f t="shared" si="123"/>
        <v>0.5</v>
      </c>
      <c r="H2645" s="45">
        <v>1769900</v>
      </c>
      <c r="I2645" s="44">
        <f t="shared" si="124"/>
        <v>0.47941055356197426</v>
      </c>
      <c r="J2645" s="45">
        <v>1859900</v>
      </c>
      <c r="K2645" s="44">
        <f t="shared" si="125"/>
        <v>0.45293840814165542</v>
      </c>
    </row>
    <row r="2646" spans="1:11">
      <c r="A2646" t="s">
        <v>11552</v>
      </c>
      <c r="B2646" t="s">
        <v>11553</v>
      </c>
      <c r="C2646" s="43">
        <v>140000</v>
      </c>
      <c r="D2646">
        <v>100</v>
      </c>
      <c r="E2646" s="43">
        <v>3399800</v>
      </c>
      <c r="F2646" s="43">
        <v>1699900</v>
      </c>
      <c r="G2646" s="44">
        <f t="shared" si="123"/>
        <v>0.5</v>
      </c>
      <c r="H2646" s="45">
        <v>1769900</v>
      </c>
      <c r="I2646" s="44">
        <f t="shared" si="124"/>
        <v>0.47941055356197426</v>
      </c>
      <c r="J2646" s="45">
        <v>1859900</v>
      </c>
      <c r="K2646" s="44">
        <f t="shared" si="125"/>
        <v>0.45293840814165542</v>
      </c>
    </row>
    <row r="2647" spans="1:11">
      <c r="A2647" t="s">
        <v>11554</v>
      </c>
      <c r="B2647" t="s">
        <v>11555</v>
      </c>
      <c r="C2647" s="43">
        <v>140000</v>
      </c>
      <c r="D2647">
        <v>100</v>
      </c>
      <c r="E2647" s="43">
        <v>3399800</v>
      </c>
      <c r="F2647" s="43">
        <v>1699900</v>
      </c>
      <c r="G2647" s="44">
        <f t="shared" si="123"/>
        <v>0.5</v>
      </c>
      <c r="H2647" s="45">
        <v>1769900</v>
      </c>
      <c r="I2647" s="44">
        <f t="shared" si="124"/>
        <v>0.47941055356197426</v>
      </c>
      <c r="J2647" s="45">
        <v>1859900</v>
      </c>
      <c r="K2647" s="44">
        <f t="shared" si="125"/>
        <v>0.45293840814165542</v>
      </c>
    </row>
    <row r="2648" spans="1:11">
      <c r="A2648" t="s">
        <v>11556</v>
      </c>
      <c r="B2648" t="s">
        <v>11557</v>
      </c>
      <c r="C2648" s="43">
        <v>140000</v>
      </c>
      <c r="D2648">
        <v>100</v>
      </c>
      <c r="E2648" s="43">
        <v>3399800</v>
      </c>
      <c r="F2648" s="43">
        <v>1699900</v>
      </c>
      <c r="G2648" s="44">
        <f t="shared" si="123"/>
        <v>0.5</v>
      </c>
      <c r="H2648" s="45">
        <v>1769900</v>
      </c>
      <c r="I2648" s="44">
        <f t="shared" si="124"/>
        <v>0.47941055356197426</v>
      </c>
      <c r="J2648" s="45">
        <v>1859900</v>
      </c>
      <c r="K2648" s="44">
        <f t="shared" si="125"/>
        <v>0.45293840814165542</v>
      </c>
    </row>
    <row r="2649" spans="1:11">
      <c r="A2649" t="s">
        <v>11558</v>
      </c>
      <c r="B2649" t="s">
        <v>11559</v>
      </c>
      <c r="C2649" s="43">
        <v>140000</v>
      </c>
      <c r="D2649">
        <v>100</v>
      </c>
      <c r="E2649" s="43">
        <v>3399800</v>
      </c>
      <c r="F2649" s="43">
        <v>1699900</v>
      </c>
      <c r="G2649" s="44">
        <f t="shared" si="123"/>
        <v>0.5</v>
      </c>
      <c r="H2649" s="45">
        <v>1769900</v>
      </c>
      <c r="I2649" s="44">
        <f t="shared" si="124"/>
        <v>0.47941055356197426</v>
      </c>
      <c r="J2649" s="45">
        <v>1859900</v>
      </c>
      <c r="K2649" s="44">
        <f t="shared" si="125"/>
        <v>0.45293840814165542</v>
      </c>
    </row>
    <row r="2650" spans="1:11">
      <c r="A2650" t="s">
        <v>11560</v>
      </c>
      <c r="B2650" t="s">
        <v>11561</v>
      </c>
      <c r="C2650" s="43">
        <v>140000</v>
      </c>
      <c r="D2650">
        <v>100</v>
      </c>
      <c r="E2650" s="43">
        <v>3399800</v>
      </c>
      <c r="F2650" s="43">
        <v>1699900</v>
      </c>
      <c r="G2650" s="44">
        <f t="shared" si="123"/>
        <v>0.5</v>
      </c>
      <c r="H2650" s="45">
        <v>1769900</v>
      </c>
      <c r="I2650" s="44">
        <f t="shared" si="124"/>
        <v>0.47941055356197426</v>
      </c>
      <c r="J2650" s="45">
        <v>1859900</v>
      </c>
      <c r="K2650" s="44">
        <f t="shared" si="125"/>
        <v>0.45293840814165542</v>
      </c>
    </row>
    <row r="2651" spans="1:11">
      <c r="A2651" t="s">
        <v>11562</v>
      </c>
      <c r="B2651" t="s">
        <v>11563</v>
      </c>
      <c r="C2651" s="43">
        <v>140000</v>
      </c>
      <c r="D2651">
        <v>100</v>
      </c>
      <c r="E2651" s="43">
        <v>3399800</v>
      </c>
      <c r="F2651" s="43">
        <v>1699900</v>
      </c>
      <c r="G2651" s="44">
        <f t="shared" si="123"/>
        <v>0.5</v>
      </c>
      <c r="H2651" s="45">
        <v>1769900</v>
      </c>
      <c r="I2651" s="44">
        <f t="shared" si="124"/>
        <v>0.47941055356197426</v>
      </c>
      <c r="J2651" s="45">
        <v>1859900</v>
      </c>
      <c r="K2651" s="44">
        <f t="shared" si="125"/>
        <v>0.45293840814165542</v>
      </c>
    </row>
    <row r="2652" spans="1:11">
      <c r="A2652" t="s">
        <v>11564</v>
      </c>
      <c r="B2652" t="s">
        <v>11565</v>
      </c>
      <c r="C2652" s="43">
        <v>140000</v>
      </c>
      <c r="D2652">
        <v>100</v>
      </c>
      <c r="E2652" s="43">
        <v>3399800</v>
      </c>
      <c r="F2652" s="43">
        <v>1699900</v>
      </c>
      <c r="G2652" s="44">
        <f t="shared" si="123"/>
        <v>0.5</v>
      </c>
      <c r="H2652" s="45">
        <v>1769900</v>
      </c>
      <c r="I2652" s="44">
        <f t="shared" si="124"/>
        <v>0.47941055356197426</v>
      </c>
      <c r="J2652" s="45">
        <v>1859900</v>
      </c>
      <c r="K2652" s="44">
        <f t="shared" si="125"/>
        <v>0.45293840814165542</v>
      </c>
    </row>
    <row r="2653" spans="1:11">
      <c r="A2653" t="s">
        <v>11566</v>
      </c>
      <c r="B2653" t="s">
        <v>11567</v>
      </c>
      <c r="C2653" s="43">
        <v>140000</v>
      </c>
      <c r="D2653">
        <v>100</v>
      </c>
      <c r="E2653" s="43">
        <v>3399800</v>
      </c>
      <c r="F2653" s="43">
        <v>1699900</v>
      </c>
      <c r="G2653" s="44">
        <f t="shared" si="123"/>
        <v>0.5</v>
      </c>
      <c r="H2653" s="45">
        <v>1769900</v>
      </c>
      <c r="I2653" s="44">
        <f t="shared" si="124"/>
        <v>0.47941055356197426</v>
      </c>
      <c r="J2653" s="45">
        <v>1859900</v>
      </c>
      <c r="K2653" s="44">
        <f t="shared" si="125"/>
        <v>0.45293840814165542</v>
      </c>
    </row>
    <row r="2654" spans="1:11">
      <c r="A2654" t="s">
        <v>11568</v>
      </c>
      <c r="B2654" t="s">
        <v>11569</v>
      </c>
      <c r="C2654" s="43">
        <v>140000</v>
      </c>
      <c r="D2654">
        <v>100</v>
      </c>
      <c r="E2654" s="43">
        <v>3399800</v>
      </c>
      <c r="F2654" s="43">
        <v>1699900</v>
      </c>
      <c r="G2654" s="44">
        <f t="shared" si="123"/>
        <v>0.5</v>
      </c>
      <c r="H2654" s="45">
        <v>1769900</v>
      </c>
      <c r="I2654" s="44">
        <f t="shared" si="124"/>
        <v>0.47941055356197426</v>
      </c>
      <c r="J2654" s="45">
        <v>1859900</v>
      </c>
      <c r="K2654" s="44">
        <f t="shared" si="125"/>
        <v>0.45293840814165542</v>
      </c>
    </row>
    <row r="2655" spans="1:11">
      <c r="A2655" t="s">
        <v>11570</v>
      </c>
      <c r="B2655" t="s">
        <v>11571</v>
      </c>
      <c r="C2655" s="43">
        <v>140000</v>
      </c>
      <c r="D2655">
        <v>100</v>
      </c>
      <c r="E2655" s="43">
        <v>3399800</v>
      </c>
      <c r="F2655" s="43">
        <v>1699900</v>
      </c>
      <c r="G2655" s="44">
        <f t="shared" si="123"/>
        <v>0.5</v>
      </c>
      <c r="H2655" s="45">
        <v>1769900</v>
      </c>
      <c r="I2655" s="44">
        <f t="shared" si="124"/>
        <v>0.47941055356197426</v>
      </c>
      <c r="J2655" s="45">
        <v>1859900</v>
      </c>
      <c r="K2655" s="44">
        <f t="shared" si="125"/>
        <v>0.45293840814165542</v>
      </c>
    </row>
    <row r="2656" spans="1:11">
      <c r="A2656" t="s">
        <v>11572</v>
      </c>
      <c r="B2656" t="s">
        <v>11573</v>
      </c>
      <c r="C2656" s="43">
        <v>140000</v>
      </c>
      <c r="D2656">
        <v>100</v>
      </c>
      <c r="E2656" s="43">
        <v>3399800</v>
      </c>
      <c r="F2656" s="43">
        <v>1699900</v>
      </c>
      <c r="G2656" s="44">
        <f t="shared" si="123"/>
        <v>0.5</v>
      </c>
      <c r="H2656" s="45">
        <v>1769900</v>
      </c>
      <c r="I2656" s="44">
        <f t="shared" si="124"/>
        <v>0.47941055356197426</v>
      </c>
      <c r="J2656" s="45">
        <v>1859900</v>
      </c>
      <c r="K2656" s="44">
        <f t="shared" si="125"/>
        <v>0.45293840814165542</v>
      </c>
    </row>
    <row r="2657" spans="1:11">
      <c r="A2657" t="s">
        <v>11574</v>
      </c>
      <c r="B2657" t="s">
        <v>11575</v>
      </c>
      <c r="C2657" s="43">
        <v>140000</v>
      </c>
      <c r="D2657">
        <v>100</v>
      </c>
      <c r="E2657" s="43">
        <v>3399800</v>
      </c>
      <c r="F2657" s="43">
        <v>1699900</v>
      </c>
      <c r="G2657" s="44">
        <f t="shared" si="123"/>
        <v>0.5</v>
      </c>
      <c r="H2657" s="45">
        <v>1769900</v>
      </c>
      <c r="I2657" s="44">
        <f t="shared" si="124"/>
        <v>0.47941055356197426</v>
      </c>
      <c r="J2657" s="45">
        <v>1859900</v>
      </c>
      <c r="K2657" s="44">
        <f t="shared" si="125"/>
        <v>0.45293840814165542</v>
      </c>
    </row>
    <row r="2658" spans="1:11">
      <c r="A2658" t="s">
        <v>11576</v>
      </c>
      <c r="B2658" t="s">
        <v>11577</v>
      </c>
      <c r="C2658" s="43">
        <v>140000</v>
      </c>
      <c r="D2658">
        <v>100</v>
      </c>
      <c r="E2658" s="43">
        <v>3399800</v>
      </c>
      <c r="F2658" s="43">
        <v>1699900</v>
      </c>
      <c r="G2658" s="44">
        <f t="shared" si="123"/>
        <v>0.5</v>
      </c>
      <c r="H2658" s="45">
        <v>1769900</v>
      </c>
      <c r="I2658" s="44">
        <f t="shared" si="124"/>
        <v>0.47941055356197426</v>
      </c>
      <c r="J2658" s="45">
        <v>1859900</v>
      </c>
      <c r="K2658" s="44">
        <f t="shared" si="125"/>
        <v>0.45293840814165542</v>
      </c>
    </row>
    <row r="2659" spans="1:11">
      <c r="A2659" t="s">
        <v>11578</v>
      </c>
      <c r="B2659" t="s">
        <v>11579</v>
      </c>
      <c r="C2659" s="43">
        <v>40000</v>
      </c>
      <c r="D2659">
        <v>100</v>
      </c>
      <c r="E2659" s="43">
        <v>3739780.0000000005</v>
      </c>
      <c r="F2659" s="43">
        <v>1699900</v>
      </c>
      <c r="G2659" s="44">
        <f t="shared" si="123"/>
        <v>0.54545454545454553</v>
      </c>
      <c r="H2659" s="45">
        <v>1769900</v>
      </c>
      <c r="I2659" s="44">
        <f t="shared" si="124"/>
        <v>0.52673686687452204</v>
      </c>
      <c r="J2659" s="45">
        <v>1859900</v>
      </c>
      <c r="K2659" s="44">
        <f t="shared" si="125"/>
        <v>0.50267128012877771</v>
      </c>
    </row>
    <row r="2660" spans="1:11">
      <c r="A2660" t="s">
        <v>11580</v>
      </c>
      <c r="B2660" t="s">
        <v>11581</v>
      </c>
      <c r="C2660" s="43">
        <v>40000</v>
      </c>
      <c r="D2660">
        <v>100</v>
      </c>
      <c r="E2660" s="43">
        <v>3739780.0000000005</v>
      </c>
      <c r="F2660" s="43">
        <v>1699900</v>
      </c>
      <c r="G2660" s="44">
        <f t="shared" si="123"/>
        <v>0.54545454545454553</v>
      </c>
      <c r="H2660" s="45">
        <v>1769900</v>
      </c>
      <c r="I2660" s="44">
        <f t="shared" si="124"/>
        <v>0.52673686687452204</v>
      </c>
      <c r="J2660" s="45">
        <v>1859900</v>
      </c>
      <c r="K2660" s="44">
        <f t="shared" si="125"/>
        <v>0.50267128012877771</v>
      </c>
    </row>
    <row r="2661" spans="1:11">
      <c r="A2661" t="s">
        <v>11582</v>
      </c>
      <c r="B2661" t="s">
        <v>11583</v>
      </c>
      <c r="C2661" s="43">
        <v>30000</v>
      </c>
      <c r="D2661">
        <v>0</v>
      </c>
      <c r="E2661" s="43">
        <v>3399800</v>
      </c>
      <c r="F2661" s="43">
        <v>1699900</v>
      </c>
      <c r="G2661" s="44">
        <f t="shared" si="123"/>
        <v>0.5</v>
      </c>
      <c r="H2661" s="45">
        <v>1769900</v>
      </c>
      <c r="I2661" s="44">
        <f t="shared" si="124"/>
        <v>0.47941055356197426</v>
      </c>
      <c r="J2661" s="45">
        <v>1859900</v>
      </c>
      <c r="K2661" s="44">
        <f t="shared" si="125"/>
        <v>0.45293840814165542</v>
      </c>
    </row>
    <row r="2662" spans="1:11">
      <c r="A2662" t="s">
        <v>6724</v>
      </c>
      <c r="B2662" t="s">
        <v>11584</v>
      </c>
      <c r="C2662" s="43">
        <v>60000</v>
      </c>
      <c r="D2662">
        <v>100</v>
      </c>
      <c r="E2662" s="43">
        <v>3439800</v>
      </c>
      <c r="F2662" s="43">
        <v>1719900</v>
      </c>
      <c r="G2662" s="44">
        <f t="shared" si="123"/>
        <v>0.5</v>
      </c>
      <c r="H2662" s="45">
        <v>1789900</v>
      </c>
      <c r="I2662" s="44">
        <f t="shared" si="124"/>
        <v>0.47964997964997969</v>
      </c>
      <c r="J2662" s="45">
        <v>1889900</v>
      </c>
      <c r="K2662" s="44">
        <f t="shared" si="125"/>
        <v>0.45057852200709347</v>
      </c>
    </row>
    <row r="2663" spans="1:11">
      <c r="A2663" t="s">
        <v>6897</v>
      </c>
      <c r="B2663" t="s">
        <v>11585</v>
      </c>
      <c r="C2663" s="43">
        <v>140000</v>
      </c>
      <c r="D2663">
        <v>100</v>
      </c>
      <c r="E2663" s="43">
        <v>5999800</v>
      </c>
      <c r="F2663" s="43">
        <v>2999900</v>
      </c>
      <c r="G2663" s="44">
        <f t="shared" si="123"/>
        <v>0.5</v>
      </c>
      <c r="H2663" s="45">
        <v>3119900</v>
      </c>
      <c r="I2663" s="44">
        <f t="shared" si="124"/>
        <v>0.47999933331111033</v>
      </c>
      <c r="J2663" s="45">
        <v>3289900</v>
      </c>
      <c r="K2663" s="44">
        <f t="shared" si="125"/>
        <v>0.4516650555018501</v>
      </c>
    </row>
    <row r="2664" spans="1:11">
      <c r="A2664" t="s">
        <v>6776</v>
      </c>
      <c r="B2664" t="s">
        <v>11586</v>
      </c>
      <c r="C2664" s="43">
        <v>140000</v>
      </c>
      <c r="D2664">
        <v>100</v>
      </c>
      <c r="E2664" s="43">
        <v>3439800</v>
      </c>
      <c r="F2664" s="43">
        <v>1719900</v>
      </c>
      <c r="G2664" s="44">
        <f t="shared" si="123"/>
        <v>0.5</v>
      </c>
      <c r="H2664" s="45">
        <v>1789900</v>
      </c>
      <c r="I2664" s="44">
        <f t="shared" si="124"/>
        <v>0.47964997964997969</v>
      </c>
      <c r="J2664" s="45">
        <v>1889900</v>
      </c>
      <c r="K2664" s="44">
        <f t="shared" si="125"/>
        <v>0.45057852200709347</v>
      </c>
    </row>
    <row r="2665" spans="1:11">
      <c r="A2665" t="s">
        <v>6778</v>
      </c>
      <c r="B2665" t="s">
        <v>11587</v>
      </c>
      <c r="C2665" s="43">
        <v>140000</v>
      </c>
      <c r="D2665">
        <v>100</v>
      </c>
      <c r="E2665" s="43">
        <v>3439800</v>
      </c>
      <c r="F2665" s="43">
        <v>1719900</v>
      </c>
      <c r="G2665" s="44">
        <f t="shared" si="123"/>
        <v>0.5</v>
      </c>
      <c r="H2665" s="45">
        <v>1789900</v>
      </c>
      <c r="I2665" s="44">
        <f t="shared" si="124"/>
        <v>0.47964997964997969</v>
      </c>
      <c r="J2665" s="45">
        <v>1889900</v>
      </c>
      <c r="K2665" s="44">
        <f t="shared" si="125"/>
        <v>0.45057852200709347</v>
      </c>
    </row>
    <row r="2666" spans="1:11">
      <c r="A2666" t="s">
        <v>6772</v>
      </c>
      <c r="B2666" t="s">
        <v>11588</v>
      </c>
      <c r="C2666" s="43">
        <v>140000</v>
      </c>
      <c r="D2666">
        <v>100</v>
      </c>
      <c r="E2666" s="43">
        <v>3439800</v>
      </c>
      <c r="F2666" s="43">
        <v>1719900</v>
      </c>
      <c r="G2666" s="44">
        <f t="shared" si="123"/>
        <v>0.5</v>
      </c>
      <c r="H2666" s="45">
        <v>1789900</v>
      </c>
      <c r="I2666" s="44">
        <f t="shared" si="124"/>
        <v>0.47964997964997969</v>
      </c>
      <c r="J2666" s="45">
        <v>1889900</v>
      </c>
      <c r="K2666" s="44">
        <f t="shared" si="125"/>
        <v>0.45057852200709347</v>
      </c>
    </row>
    <row r="2667" spans="1:11">
      <c r="A2667" t="s">
        <v>6720</v>
      </c>
      <c r="B2667" t="s">
        <v>11589</v>
      </c>
      <c r="C2667" s="43">
        <v>140000</v>
      </c>
      <c r="D2667">
        <v>100</v>
      </c>
      <c r="E2667" s="43">
        <v>3439800</v>
      </c>
      <c r="F2667" s="43">
        <v>1719900</v>
      </c>
      <c r="G2667" s="44">
        <f t="shared" si="123"/>
        <v>0.5</v>
      </c>
      <c r="H2667" s="45">
        <v>1789900</v>
      </c>
      <c r="I2667" s="44">
        <f t="shared" si="124"/>
        <v>0.47964997964997969</v>
      </c>
      <c r="J2667" s="45">
        <v>1889900</v>
      </c>
      <c r="K2667" s="44">
        <f t="shared" si="125"/>
        <v>0.45057852200709347</v>
      </c>
    </row>
    <row r="2668" spans="1:11">
      <c r="A2668" t="s">
        <v>6722</v>
      </c>
      <c r="B2668" t="s">
        <v>11590</v>
      </c>
      <c r="C2668" s="43">
        <v>140000</v>
      </c>
      <c r="D2668">
        <v>100</v>
      </c>
      <c r="E2668" s="43">
        <v>3439800</v>
      </c>
      <c r="F2668" s="43">
        <v>1719900</v>
      </c>
      <c r="G2668" s="44">
        <f t="shared" si="123"/>
        <v>0.5</v>
      </c>
      <c r="H2668" s="45">
        <v>1789900</v>
      </c>
      <c r="I2668" s="44">
        <f t="shared" si="124"/>
        <v>0.47964997964997969</v>
      </c>
      <c r="J2668" s="45">
        <v>1889900</v>
      </c>
      <c r="K2668" s="44">
        <f t="shared" si="125"/>
        <v>0.45057852200709347</v>
      </c>
    </row>
    <row r="2669" spans="1:11">
      <c r="A2669" t="s">
        <v>6774</v>
      </c>
      <c r="B2669" t="s">
        <v>11591</v>
      </c>
      <c r="C2669" s="43">
        <v>140000</v>
      </c>
      <c r="D2669">
        <v>100</v>
      </c>
      <c r="E2669" s="43">
        <v>3439800</v>
      </c>
      <c r="F2669" s="43">
        <v>1719900</v>
      </c>
      <c r="G2669" s="44">
        <f t="shared" si="123"/>
        <v>0.5</v>
      </c>
      <c r="H2669" s="45">
        <v>1789900</v>
      </c>
      <c r="I2669" s="44">
        <f t="shared" si="124"/>
        <v>0.47964997964997969</v>
      </c>
      <c r="J2669" s="45">
        <v>1889900</v>
      </c>
      <c r="K2669" s="44">
        <f t="shared" si="125"/>
        <v>0.45057852200709347</v>
      </c>
    </row>
    <row r="2670" spans="1:11">
      <c r="A2670" t="s">
        <v>6770</v>
      </c>
      <c r="B2670" t="s">
        <v>11592</v>
      </c>
      <c r="C2670" s="43">
        <v>140000</v>
      </c>
      <c r="D2670">
        <v>100</v>
      </c>
      <c r="E2670" s="43">
        <v>3439800</v>
      </c>
      <c r="F2670" s="43">
        <v>1719900</v>
      </c>
      <c r="G2670" s="44">
        <f t="shared" si="123"/>
        <v>0.5</v>
      </c>
      <c r="H2670" s="45">
        <v>1789900</v>
      </c>
      <c r="I2670" s="44">
        <f t="shared" si="124"/>
        <v>0.47964997964997969</v>
      </c>
      <c r="J2670" s="45">
        <v>1889900</v>
      </c>
      <c r="K2670" s="44">
        <f t="shared" si="125"/>
        <v>0.45057852200709347</v>
      </c>
    </row>
    <row r="2671" spans="1:11">
      <c r="A2671" t="s">
        <v>6887</v>
      </c>
      <c r="B2671" t="s">
        <v>11593</v>
      </c>
      <c r="C2671" s="43">
        <v>140000</v>
      </c>
      <c r="D2671">
        <v>100</v>
      </c>
      <c r="E2671" s="43">
        <v>5999800</v>
      </c>
      <c r="F2671" s="43">
        <v>2999900</v>
      </c>
      <c r="G2671" s="44">
        <f t="shared" si="123"/>
        <v>0.5</v>
      </c>
      <c r="H2671" s="45">
        <v>3119900</v>
      </c>
      <c r="I2671" s="44">
        <f t="shared" si="124"/>
        <v>0.47999933331111033</v>
      </c>
      <c r="J2671" s="45">
        <v>3289900</v>
      </c>
      <c r="K2671" s="44">
        <f t="shared" si="125"/>
        <v>0.4516650555018501</v>
      </c>
    </row>
    <row r="2672" spans="1:11">
      <c r="A2672" t="s">
        <v>6690</v>
      </c>
      <c r="B2672" t="s">
        <v>11594</v>
      </c>
      <c r="C2672" s="43">
        <v>140000</v>
      </c>
      <c r="D2672">
        <v>100</v>
      </c>
      <c r="E2672" s="43">
        <v>5399800</v>
      </c>
      <c r="F2672" s="43">
        <v>2699900</v>
      </c>
      <c r="G2672" s="44">
        <f t="shared" si="123"/>
        <v>0.5</v>
      </c>
      <c r="H2672" s="45">
        <v>2809900</v>
      </c>
      <c r="I2672" s="44">
        <f t="shared" si="124"/>
        <v>0.47962887514352381</v>
      </c>
      <c r="J2672" s="45">
        <v>2959900</v>
      </c>
      <c r="K2672" s="44">
        <f t="shared" si="125"/>
        <v>0.45185006852105636</v>
      </c>
    </row>
    <row r="2673" spans="1:12">
      <c r="A2673" t="s">
        <v>6688</v>
      </c>
      <c r="B2673" t="s">
        <v>11595</v>
      </c>
      <c r="C2673" s="43">
        <v>140000</v>
      </c>
      <c r="D2673">
        <v>100</v>
      </c>
      <c r="E2673" s="43">
        <v>5399800</v>
      </c>
      <c r="F2673" s="43">
        <v>2699900</v>
      </c>
      <c r="G2673" s="44">
        <f t="shared" si="123"/>
        <v>0.5</v>
      </c>
      <c r="H2673" s="45">
        <v>2809900</v>
      </c>
      <c r="I2673" s="44">
        <f t="shared" si="124"/>
        <v>0.47962887514352381</v>
      </c>
      <c r="J2673" s="45">
        <v>2959900</v>
      </c>
      <c r="K2673" s="44">
        <f t="shared" si="125"/>
        <v>0.45185006852105636</v>
      </c>
    </row>
    <row r="2674" spans="1:12">
      <c r="A2674" t="s">
        <v>6730</v>
      </c>
      <c r="B2674" t="s">
        <v>11596</v>
      </c>
      <c r="C2674" s="43">
        <v>140000</v>
      </c>
      <c r="D2674">
        <v>100</v>
      </c>
      <c r="E2674" s="43">
        <v>5399800</v>
      </c>
      <c r="F2674" s="43">
        <v>2699900</v>
      </c>
      <c r="G2674" s="44">
        <f t="shared" si="123"/>
        <v>0.5</v>
      </c>
      <c r="H2674" s="45">
        <v>2809900</v>
      </c>
      <c r="I2674" s="44">
        <f t="shared" si="124"/>
        <v>0.47962887514352381</v>
      </c>
      <c r="J2674" s="45">
        <v>2959900</v>
      </c>
      <c r="K2674" s="44">
        <f t="shared" si="125"/>
        <v>0.45185006852105636</v>
      </c>
    </row>
    <row r="2675" spans="1:12">
      <c r="A2675" t="s">
        <v>6692</v>
      </c>
      <c r="B2675" t="s">
        <v>11597</v>
      </c>
      <c r="C2675" s="43">
        <v>140000</v>
      </c>
      <c r="D2675">
        <v>100</v>
      </c>
      <c r="E2675" s="43">
        <v>5399800</v>
      </c>
      <c r="F2675" s="43">
        <v>2699900</v>
      </c>
      <c r="G2675" s="44">
        <f t="shared" si="123"/>
        <v>0.5</v>
      </c>
      <c r="H2675" s="45">
        <v>2809900</v>
      </c>
      <c r="I2675" s="44">
        <f t="shared" si="124"/>
        <v>0.47962887514352381</v>
      </c>
      <c r="J2675" s="45">
        <v>2959900</v>
      </c>
      <c r="K2675" s="44">
        <f t="shared" si="125"/>
        <v>0.45185006852105636</v>
      </c>
    </row>
    <row r="2676" spans="1:12">
      <c r="A2676" t="s">
        <v>6726</v>
      </c>
      <c r="B2676" t="s">
        <v>11598</v>
      </c>
      <c r="C2676" s="43">
        <v>140000</v>
      </c>
      <c r="D2676">
        <v>100</v>
      </c>
      <c r="E2676" s="43">
        <v>5399800</v>
      </c>
      <c r="F2676" s="43">
        <v>2699900</v>
      </c>
      <c r="G2676" s="44">
        <f t="shared" si="123"/>
        <v>0.5</v>
      </c>
      <c r="H2676" s="45">
        <v>2809900</v>
      </c>
      <c r="I2676" s="44">
        <f t="shared" si="124"/>
        <v>0.47962887514352381</v>
      </c>
      <c r="J2676" s="45">
        <v>2959900</v>
      </c>
      <c r="K2676" s="44">
        <f t="shared" si="125"/>
        <v>0.45185006852105636</v>
      </c>
    </row>
    <row r="2677" spans="1:12">
      <c r="A2677" t="s">
        <v>6335</v>
      </c>
      <c r="B2677" t="s">
        <v>6334</v>
      </c>
      <c r="C2677" s="43">
        <v>70000</v>
      </c>
      <c r="D2677">
        <v>4</v>
      </c>
      <c r="E2677" s="43">
        <v>3783780.0000000005</v>
      </c>
      <c r="F2677" s="43">
        <v>1719900</v>
      </c>
      <c r="G2677" s="44">
        <f t="shared" si="123"/>
        <v>0.54545454545454553</v>
      </c>
      <c r="H2677" s="45">
        <v>1789900</v>
      </c>
      <c r="I2677" s="44">
        <f t="shared" si="124"/>
        <v>0.52695452695452705</v>
      </c>
      <c r="J2677" s="45">
        <v>1889900</v>
      </c>
      <c r="K2677" s="44">
        <f t="shared" si="125"/>
        <v>0.50052592909735771</v>
      </c>
    </row>
    <row r="2678" spans="1:12">
      <c r="A2678" t="s">
        <v>6333</v>
      </c>
      <c r="B2678" t="s">
        <v>6332</v>
      </c>
      <c r="C2678" s="43">
        <v>70000</v>
      </c>
      <c r="D2678">
        <v>100</v>
      </c>
      <c r="E2678" s="43">
        <v>3783780.0000000005</v>
      </c>
      <c r="F2678" s="43">
        <v>1719900</v>
      </c>
      <c r="G2678" s="44">
        <f t="shared" si="123"/>
        <v>0.54545454545454553</v>
      </c>
      <c r="H2678" s="45">
        <v>1789900</v>
      </c>
      <c r="I2678" s="44">
        <f t="shared" si="124"/>
        <v>0.52695452695452705</v>
      </c>
      <c r="J2678" s="45">
        <v>1889900</v>
      </c>
      <c r="K2678" s="44">
        <f t="shared" si="125"/>
        <v>0.50052592909735771</v>
      </c>
    </row>
    <row r="2679" spans="1:12">
      <c r="A2679" t="s">
        <v>6331</v>
      </c>
      <c r="B2679" t="s">
        <v>6330</v>
      </c>
      <c r="C2679" s="43">
        <v>40000</v>
      </c>
      <c r="D2679">
        <v>100</v>
      </c>
      <c r="E2679" s="43">
        <v>3783780.0000000005</v>
      </c>
      <c r="F2679" s="43">
        <v>1719900</v>
      </c>
      <c r="G2679" s="44">
        <f t="shared" si="123"/>
        <v>0.54545454545454553</v>
      </c>
      <c r="H2679" s="45">
        <v>1789900</v>
      </c>
      <c r="I2679" s="44">
        <f t="shared" si="124"/>
        <v>0.52695452695452705</v>
      </c>
      <c r="J2679" s="45">
        <v>1889900</v>
      </c>
      <c r="K2679" s="44">
        <f t="shared" si="125"/>
        <v>0.50052592909735771</v>
      </c>
    </row>
    <row r="2680" spans="1:12">
      <c r="A2680" t="s">
        <v>8176</v>
      </c>
      <c r="B2680" t="s">
        <v>8175</v>
      </c>
      <c r="C2680" s="43">
        <v>30000</v>
      </c>
      <c r="D2680">
        <v>100</v>
      </c>
      <c r="E2680" s="43">
        <v>3783780.0000000005</v>
      </c>
      <c r="F2680" s="43">
        <v>1719900</v>
      </c>
      <c r="G2680" s="44">
        <f t="shared" si="123"/>
        <v>0.54545454545454553</v>
      </c>
      <c r="H2680" s="45">
        <v>1789900</v>
      </c>
      <c r="I2680" s="44">
        <f t="shared" si="124"/>
        <v>0.52695452695452705</v>
      </c>
      <c r="J2680" s="45">
        <v>1889900</v>
      </c>
      <c r="K2680" s="44">
        <f t="shared" si="125"/>
        <v>0.50052592909735771</v>
      </c>
    </row>
    <row r="2681" spans="1:12">
      <c r="A2681" t="s">
        <v>8168</v>
      </c>
      <c r="B2681" t="s">
        <v>8167</v>
      </c>
      <c r="C2681" s="43">
        <v>30000</v>
      </c>
      <c r="D2681">
        <v>0</v>
      </c>
      <c r="E2681" s="43">
        <v>3783780.0000000005</v>
      </c>
      <c r="F2681" s="43">
        <v>1719900</v>
      </c>
      <c r="G2681" s="44">
        <f t="shared" si="123"/>
        <v>0.54545454545454553</v>
      </c>
      <c r="H2681" s="45">
        <v>1789900</v>
      </c>
      <c r="I2681" s="44">
        <f t="shared" si="124"/>
        <v>0.52695452695452705</v>
      </c>
      <c r="J2681" s="45">
        <v>1889900</v>
      </c>
      <c r="K2681" s="44">
        <f t="shared" si="125"/>
        <v>0.50052592909735771</v>
      </c>
    </row>
    <row r="2682" spans="1:12">
      <c r="A2682" t="s">
        <v>11599</v>
      </c>
      <c r="B2682" t="s">
        <v>11600</v>
      </c>
      <c r="C2682" s="43">
        <v>30000</v>
      </c>
      <c r="D2682">
        <v>0</v>
      </c>
      <c r="E2682" s="43">
        <v>3783780.0000000005</v>
      </c>
      <c r="F2682" s="43">
        <v>1719900</v>
      </c>
      <c r="G2682" s="44">
        <f t="shared" si="123"/>
        <v>0.54545454545454553</v>
      </c>
      <c r="H2682" s="45">
        <v>1789900</v>
      </c>
      <c r="I2682" s="44">
        <f t="shared" si="124"/>
        <v>0.52695452695452705</v>
      </c>
      <c r="J2682" s="45">
        <v>1889900</v>
      </c>
      <c r="K2682" s="44">
        <f t="shared" si="125"/>
        <v>0.50052592909735771</v>
      </c>
    </row>
    <row r="2683" spans="1:12">
      <c r="A2683" t="s">
        <v>7027</v>
      </c>
      <c r="B2683" s="54" t="s">
        <v>11601</v>
      </c>
      <c r="C2683" s="43">
        <v>70000</v>
      </c>
      <c r="D2683">
        <v>20</v>
      </c>
      <c r="E2683" s="55">
        <v>4175760</v>
      </c>
      <c r="F2683" s="56">
        <v>1739900</v>
      </c>
      <c r="G2683" s="44">
        <f t="shared" si="123"/>
        <v>0.58333333333333326</v>
      </c>
      <c r="H2683" s="55">
        <v>1799900</v>
      </c>
      <c r="I2683" s="44">
        <f t="shared" si="124"/>
        <v>0.56896469145736339</v>
      </c>
      <c r="J2683" s="55">
        <v>1849900</v>
      </c>
      <c r="K2683" s="44">
        <f t="shared" si="125"/>
        <v>0.55699082322738858</v>
      </c>
      <c r="L2683" s="55">
        <v>1849900</v>
      </c>
    </row>
    <row r="2684" spans="1:12">
      <c r="A2684" t="s">
        <v>11602</v>
      </c>
      <c r="B2684" t="s">
        <v>11603</v>
      </c>
      <c r="C2684" s="43">
        <v>140000</v>
      </c>
      <c r="D2684">
        <v>100</v>
      </c>
      <c r="E2684" s="43">
        <v>3499800</v>
      </c>
      <c r="F2684" s="43">
        <v>1749900</v>
      </c>
      <c r="G2684" s="44">
        <f t="shared" si="123"/>
        <v>0.5</v>
      </c>
      <c r="H2684" s="45">
        <v>1819900</v>
      </c>
      <c r="I2684" s="44">
        <f t="shared" si="124"/>
        <v>0.4799988570775473</v>
      </c>
      <c r="J2684" s="45">
        <v>1919900</v>
      </c>
      <c r="K2684" s="44">
        <f t="shared" si="125"/>
        <v>0.45142579575975772</v>
      </c>
    </row>
    <row r="2685" spans="1:12">
      <c r="A2685" t="s">
        <v>11604</v>
      </c>
      <c r="B2685" t="s">
        <v>11605</v>
      </c>
      <c r="C2685" s="43">
        <v>140000</v>
      </c>
      <c r="D2685">
        <v>100</v>
      </c>
      <c r="E2685" s="43">
        <v>3499800</v>
      </c>
      <c r="F2685" s="43">
        <v>1749900</v>
      </c>
      <c r="G2685" s="44">
        <f t="shared" si="123"/>
        <v>0.5</v>
      </c>
      <c r="H2685" s="45">
        <v>1819900</v>
      </c>
      <c r="I2685" s="44">
        <f t="shared" si="124"/>
        <v>0.4799988570775473</v>
      </c>
      <c r="J2685" s="45">
        <v>1919900</v>
      </c>
      <c r="K2685" s="44">
        <f t="shared" si="125"/>
        <v>0.45142579575975772</v>
      </c>
    </row>
    <row r="2686" spans="1:12">
      <c r="A2686" t="s">
        <v>11606</v>
      </c>
      <c r="B2686" t="s">
        <v>11607</v>
      </c>
      <c r="C2686" s="43">
        <v>140000</v>
      </c>
      <c r="D2686">
        <v>100</v>
      </c>
      <c r="E2686" s="43">
        <v>3499800</v>
      </c>
      <c r="F2686" s="43">
        <v>1749900</v>
      </c>
      <c r="G2686" s="44">
        <f t="shared" si="123"/>
        <v>0.5</v>
      </c>
      <c r="H2686" s="45">
        <v>1819900</v>
      </c>
      <c r="I2686" s="44">
        <f t="shared" si="124"/>
        <v>0.4799988570775473</v>
      </c>
      <c r="J2686" s="45">
        <v>1919900</v>
      </c>
      <c r="K2686" s="44">
        <f t="shared" si="125"/>
        <v>0.45142579575975772</v>
      </c>
    </row>
    <row r="2687" spans="1:12">
      <c r="A2687" t="s">
        <v>11608</v>
      </c>
      <c r="B2687" t="s">
        <v>11609</v>
      </c>
      <c r="C2687" s="43">
        <v>30000</v>
      </c>
      <c r="D2687">
        <v>0</v>
      </c>
      <c r="E2687" s="43">
        <v>3849780.0000000005</v>
      </c>
      <c r="F2687" s="43">
        <v>1749900</v>
      </c>
      <c r="G2687" s="44">
        <f t="shared" si="123"/>
        <v>0.54545454545454553</v>
      </c>
      <c r="H2687" s="45">
        <v>1819900</v>
      </c>
      <c r="I2687" s="44">
        <f t="shared" si="124"/>
        <v>0.52727168825231585</v>
      </c>
      <c r="J2687" s="45">
        <v>1919900</v>
      </c>
      <c r="K2687" s="44">
        <f t="shared" si="125"/>
        <v>0.50129617796341619</v>
      </c>
    </row>
    <row r="2688" spans="1:12">
      <c r="A2688" t="s">
        <v>11610</v>
      </c>
      <c r="B2688" t="s">
        <v>11611</v>
      </c>
      <c r="C2688" s="43">
        <v>30000</v>
      </c>
      <c r="D2688">
        <v>0</v>
      </c>
      <c r="E2688" s="43">
        <v>3849780.0000000005</v>
      </c>
      <c r="F2688" s="43">
        <v>1749900</v>
      </c>
      <c r="G2688" s="44">
        <f t="shared" si="123"/>
        <v>0.54545454545454553</v>
      </c>
      <c r="H2688" s="45">
        <v>1819900</v>
      </c>
      <c r="I2688" s="44">
        <f t="shared" si="124"/>
        <v>0.52727168825231585</v>
      </c>
      <c r="J2688" s="45">
        <v>1919900</v>
      </c>
      <c r="K2688" s="44">
        <f t="shared" si="125"/>
        <v>0.50129617796341619</v>
      </c>
    </row>
    <row r="2689" spans="1:11">
      <c r="A2689" t="s">
        <v>6282</v>
      </c>
      <c r="B2689" t="s">
        <v>11612</v>
      </c>
      <c r="C2689" s="43">
        <v>30000</v>
      </c>
      <c r="D2689">
        <v>100</v>
      </c>
      <c r="E2689" s="43">
        <v>3871780.0000000005</v>
      </c>
      <c r="F2689" s="43">
        <v>1759900</v>
      </c>
      <c r="G2689" s="44">
        <f t="shared" si="123"/>
        <v>0.54545454545454553</v>
      </c>
      <c r="H2689" s="45">
        <v>1829900</v>
      </c>
      <c r="I2689" s="44">
        <f t="shared" si="124"/>
        <v>0.52737500581128072</v>
      </c>
      <c r="J2689" s="45">
        <v>1929900</v>
      </c>
      <c r="K2689" s="44">
        <f t="shared" si="125"/>
        <v>0.50154709203518799</v>
      </c>
    </row>
    <row r="2690" spans="1:11">
      <c r="A2690" t="s">
        <v>8197</v>
      </c>
      <c r="B2690" t="s">
        <v>8196</v>
      </c>
      <c r="C2690" s="43">
        <v>30000</v>
      </c>
      <c r="D2690">
        <v>100</v>
      </c>
      <c r="E2690" s="43">
        <v>3871780.0000000005</v>
      </c>
      <c r="F2690" s="43">
        <v>1759900</v>
      </c>
      <c r="G2690" s="44">
        <f t="shared" ref="G2690:G2753" si="126">1-(F2690/E2690)</f>
        <v>0.54545454545454553</v>
      </c>
      <c r="H2690" s="45">
        <v>1829900</v>
      </c>
      <c r="I2690" s="44">
        <f t="shared" ref="I2690:I2753" si="127">1-(H2690/E2690)</f>
        <v>0.52737500581128072</v>
      </c>
      <c r="J2690" s="45">
        <v>1929900</v>
      </c>
      <c r="K2690" s="44">
        <f t="shared" ref="K2690:K2753" si="128">1-(J2690/E2690)</f>
        <v>0.50154709203518799</v>
      </c>
    </row>
    <row r="2691" spans="1:11">
      <c r="A2691" t="s">
        <v>8191</v>
      </c>
      <c r="B2691" t="s">
        <v>8190</v>
      </c>
      <c r="C2691" s="43">
        <v>30000</v>
      </c>
      <c r="D2691">
        <v>30</v>
      </c>
      <c r="E2691" s="43">
        <v>3871780.0000000005</v>
      </c>
      <c r="F2691" s="43">
        <v>1759900</v>
      </c>
      <c r="G2691" s="44">
        <f t="shared" si="126"/>
        <v>0.54545454545454553</v>
      </c>
      <c r="H2691" s="45">
        <v>1829900</v>
      </c>
      <c r="I2691" s="44">
        <f t="shared" si="127"/>
        <v>0.52737500581128072</v>
      </c>
      <c r="J2691" s="45">
        <v>1929900</v>
      </c>
      <c r="K2691" s="44">
        <f t="shared" si="128"/>
        <v>0.50154709203518799</v>
      </c>
    </row>
    <row r="2692" spans="1:11">
      <c r="A2692" t="s">
        <v>11613</v>
      </c>
      <c r="B2692" t="s">
        <v>11614</v>
      </c>
      <c r="C2692" s="43">
        <v>30000</v>
      </c>
      <c r="D2692">
        <v>5</v>
      </c>
      <c r="E2692" s="43">
        <v>3539800</v>
      </c>
      <c r="F2692" s="43">
        <v>1769900</v>
      </c>
      <c r="G2692" s="44">
        <f t="shared" si="126"/>
        <v>0.5</v>
      </c>
      <c r="H2692" s="45">
        <v>1839900</v>
      </c>
      <c r="I2692" s="44">
        <f t="shared" si="127"/>
        <v>0.48022487146166448</v>
      </c>
      <c r="J2692" s="45">
        <v>1939900</v>
      </c>
      <c r="K2692" s="44">
        <f t="shared" si="128"/>
        <v>0.4519746878354709</v>
      </c>
    </row>
    <row r="2693" spans="1:11">
      <c r="A2693" t="s">
        <v>2038</v>
      </c>
      <c r="B2693" t="s">
        <v>6327</v>
      </c>
      <c r="C2693" s="43">
        <v>40000</v>
      </c>
      <c r="D2693">
        <v>4</v>
      </c>
      <c r="E2693" s="43">
        <v>3893780.0000000005</v>
      </c>
      <c r="F2693" s="43">
        <v>1769900</v>
      </c>
      <c r="G2693" s="44">
        <f t="shared" si="126"/>
        <v>0.54545454545454553</v>
      </c>
      <c r="H2693" s="45">
        <v>1839900</v>
      </c>
      <c r="I2693" s="44">
        <f t="shared" si="127"/>
        <v>0.52747715587424049</v>
      </c>
      <c r="J2693" s="45">
        <v>1939900</v>
      </c>
      <c r="K2693" s="44">
        <f t="shared" si="128"/>
        <v>0.50179517075951907</v>
      </c>
    </row>
    <row r="2694" spans="1:11">
      <c r="A2694" t="s">
        <v>6329</v>
      </c>
      <c r="B2694" t="s">
        <v>6328</v>
      </c>
      <c r="C2694" s="43">
        <v>70000</v>
      </c>
      <c r="D2694">
        <v>7</v>
      </c>
      <c r="E2694" s="43">
        <v>3893780.0000000005</v>
      </c>
      <c r="F2694" s="43">
        <v>1769900</v>
      </c>
      <c r="G2694" s="44">
        <f t="shared" si="126"/>
        <v>0.54545454545454553</v>
      </c>
      <c r="H2694" s="45">
        <v>1839900</v>
      </c>
      <c r="I2694" s="44">
        <f t="shared" si="127"/>
        <v>0.52747715587424049</v>
      </c>
      <c r="J2694" s="45">
        <v>1939900</v>
      </c>
      <c r="K2694" s="44">
        <f t="shared" si="128"/>
        <v>0.50179517075951907</v>
      </c>
    </row>
    <row r="2695" spans="1:11">
      <c r="A2695" t="s">
        <v>7543</v>
      </c>
      <c r="B2695" t="s">
        <v>7542</v>
      </c>
      <c r="C2695" s="43">
        <v>30000</v>
      </c>
      <c r="D2695">
        <v>0</v>
      </c>
      <c r="E2695" s="43">
        <v>3915780.0000000005</v>
      </c>
      <c r="F2695" s="43">
        <v>1779900</v>
      </c>
      <c r="G2695" s="44">
        <f t="shared" si="126"/>
        <v>0.54545454545454553</v>
      </c>
      <c r="H2695" s="45">
        <v>1849900</v>
      </c>
      <c r="I2695" s="44">
        <f t="shared" si="127"/>
        <v>0.52757815811919984</v>
      </c>
      <c r="J2695" s="45">
        <v>1949900</v>
      </c>
      <c r="K2695" s="44">
        <f t="shared" si="128"/>
        <v>0.50204046192584872</v>
      </c>
    </row>
    <row r="2696" spans="1:11">
      <c r="A2696" t="s">
        <v>11615</v>
      </c>
      <c r="B2696" t="s">
        <v>11616</v>
      </c>
      <c r="C2696" s="43">
        <v>30000</v>
      </c>
      <c r="D2696">
        <v>0</v>
      </c>
      <c r="E2696" s="43">
        <v>3937780.0000000005</v>
      </c>
      <c r="F2696" s="43">
        <v>1789900</v>
      </c>
      <c r="G2696" s="44">
        <f t="shared" si="126"/>
        <v>0.54545454545454553</v>
      </c>
      <c r="H2696" s="45">
        <v>1859900</v>
      </c>
      <c r="I2696" s="44">
        <f t="shared" si="127"/>
        <v>0.52767803178440653</v>
      </c>
      <c r="J2696" s="45">
        <v>1959900</v>
      </c>
      <c r="K2696" s="44">
        <f t="shared" si="128"/>
        <v>0.50228301225563654</v>
      </c>
    </row>
    <row r="2697" spans="1:11">
      <c r="A2697" t="s">
        <v>2474</v>
      </c>
      <c r="B2697" t="s">
        <v>11617</v>
      </c>
      <c r="C2697" s="43">
        <v>140000</v>
      </c>
      <c r="D2697">
        <v>100</v>
      </c>
      <c r="E2697" s="43">
        <v>4499750</v>
      </c>
      <c r="F2697" s="43">
        <v>1799900</v>
      </c>
      <c r="G2697" s="44">
        <f t="shared" si="126"/>
        <v>0.6</v>
      </c>
      <c r="H2697" s="45">
        <v>1869900</v>
      </c>
      <c r="I2697" s="44">
        <f t="shared" si="127"/>
        <v>0.58444358019889986</v>
      </c>
      <c r="J2697" s="45">
        <v>1969900</v>
      </c>
      <c r="K2697" s="44">
        <f t="shared" si="128"/>
        <v>0.56222012334018556</v>
      </c>
    </row>
    <row r="2698" spans="1:11">
      <c r="A2698" t="s">
        <v>11618</v>
      </c>
      <c r="B2698" t="s">
        <v>11619</v>
      </c>
      <c r="C2698" s="43">
        <v>50000</v>
      </c>
      <c r="D2698">
        <v>100</v>
      </c>
      <c r="E2698" s="43">
        <v>3599800</v>
      </c>
      <c r="F2698" s="43">
        <v>1799900</v>
      </c>
      <c r="G2698" s="44">
        <f t="shared" si="126"/>
        <v>0.5</v>
      </c>
      <c r="H2698" s="45">
        <v>1869900</v>
      </c>
      <c r="I2698" s="44">
        <f t="shared" si="127"/>
        <v>0.48055447524862493</v>
      </c>
      <c r="J2698" s="45">
        <v>1969900</v>
      </c>
      <c r="K2698" s="44">
        <f t="shared" si="128"/>
        <v>0.45277515417523195</v>
      </c>
    </row>
    <row r="2699" spans="1:11">
      <c r="A2699" s="49" t="s">
        <v>2114</v>
      </c>
      <c r="B2699" s="49" t="s">
        <v>11620</v>
      </c>
      <c r="C2699" s="43">
        <v>140000</v>
      </c>
      <c r="D2699">
        <v>100</v>
      </c>
      <c r="E2699" s="43">
        <v>7999800</v>
      </c>
      <c r="F2699" s="43">
        <v>3999900</v>
      </c>
      <c r="G2699" s="44">
        <f t="shared" si="126"/>
        <v>0.5</v>
      </c>
      <c r="H2699" s="45">
        <v>4159900</v>
      </c>
      <c r="I2699" s="44">
        <f t="shared" si="127"/>
        <v>0.47999949998749969</v>
      </c>
      <c r="J2699" s="45">
        <v>4389900</v>
      </c>
      <c r="K2699" s="44">
        <f t="shared" si="128"/>
        <v>0.45124878121953049</v>
      </c>
    </row>
    <row r="2700" spans="1:11">
      <c r="A2700" s="49" t="s">
        <v>2117</v>
      </c>
      <c r="B2700" s="49" t="s">
        <v>11621</v>
      </c>
      <c r="C2700" s="43">
        <v>140000</v>
      </c>
      <c r="D2700">
        <v>100</v>
      </c>
      <c r="E2700" s="43">
        <v>7999800</v>
      </c>
      <c r="F2700" s="43">
        <v>3999900</v>
      </c>
      <c r="G2700" s="44">
        <f t="shared" si="126"/>
        <v>0.5</v>
      </c>
      <c r="H2700" s="45">
        <v>4159900</v>
      </c>
      <c r="I2700" s="44">
        <f t="shared" si="127"/>
        <v>0.47999949998749969</v>
      </c>
      <c r="J2700" s="45">
        <v>4389900</v>
      </c>
      <c r="K2700" s="44">
        <f t="shared" si="128"/>
        <v>0.45124878121953049</v>
      </c>
    </row>
    <row r="2701" spans="1:11">
      <c r="A2701" s="49" t="s">
        <v>2116</v>
      </c>
      <c r="B2701" s="49" t="s">
        <v>11622</v>
      </c>
      <c r="C2701" s="43">
        <v>140000</v>
      </c>
      <c r="D2701">
        <v>100</v>
      </c>
      <c r="E2701" s="43">
        <v>7999800</v>
      </c>
      <c r="F2701" s="43">
        <v>3999900</v>
      </c>
      <c r="G2701" s="44">
        <f t="shared" si="126"/>
        <v>0.5</v>
      </c>
      <c r="H2701" s="45">
        <v>4159900</v>
      </c>
      <c r="I2701" s="44">
        <f t="shared" si="127"/>
        <v>0.47999949998749969</v>
      </c>
      <c r="J2701" s="45">
        <v>4389900</v>
      </c>
      <c r="K2701" s="44">
        <f t="shared" si="128"/>
        <v>0.45124878121953049</v>
      </c>
    </row>
    <row r="2702" spans="1:11">
      <c r="A2702" t="s">
        <v>11623</v>
      </c>
      <c r="B2702" t="s">
        <v>11624</v>
      </c>
      <c r="C2702" s="43">
        <v>140000</v>
      </c>
      <c r="D2702">
        <v>100</v>
      </c>
      <c r="E2702" s="43">
        <v>7599800</v>
      </c>
      <c r="F2702" s="43">
        <v>3799900</v>
      </c>
      <c r="G2702" s="44">
        <f t="shared" si="126"/>
        <v>0.5</v>
      </c>
      <c r="H2702" s="45">
        <v>3949900</v>
      </c>
      <c r="I2702" s="44">
        <f t="shared" si="127"/>
        <v>0.48026263849048656</v>
      </c>
      <c r="J2702" s="45">
        <v>4169900</v>
      </c>
      <c r="K2702" s="44">
        <f t="shared" si="128"/>
        <v>0.45131450827653363</v>
      </c>
    </row>
    <row r="2703" spans="1:11">
      <c r="A2703" t="s">
        <v>11625</v>
      </c>
      <c r="B2703" t="s">
        <v>11626</v>
      </c>
      <c r="C2703" s="43">
        <v>140000</v>
      </c>
      <c r="D2703">
        <v>100</v>
      </c>
      <c r="E2703" s="43">
        <v>7599800</v>
      </c>
      <c r="F2703" s="43">
        <v>3799900</v>
      </c>
      <c r="G2703" s="44">
        <f t="shared" si="126"/>
        <v>0.5</v>
      </c>
      <c r="H2703" s="45">
        <v>3949900</v>
      </c>
      <c r="I2703" s="44">
        <f t="shared" si="127"/>
        <v>0.48026263849048656</v>
      </c>
      <c r="J2703" s="45">
        <v>4169900</v>
      </c>
      <c r="K2703" s="44">
        <f t="shared" si="128"/>
        <v>0.45131450827653363</v>
      </c>
    </row>
    <row r="2704" spans="1:11">
      <c r="A2704" t="s">
        <v>11627</v>
      </c>
      <c r="B2704" t="s">
        <v>11628</v>
      </c>
      <c r="C2704" s="43">
        <v>50000</v>
      </c>
      <c r="D2704">
        <v>10</v>
      </c>
      <c r="E2704" s="43">
        <v>3599800</v>
      </c>
      <c r="F2704" s="43">
        <v>1799900</v>
      </c>
      <c r="G2704" s="44">
        <f t="shared" si="126"/>
        <v>0.5</v>
      </c>
      <c r="H2704" s="45">
        <v>1869900</v>
      </c>
      <c r="I2704" s="44">
        <f t="shared" si="127"/>
        <v>0.48055447524862493</v>
      </c>
      <c r="J2704" s="45">
        <v>1969900</v>
      </c>
      <c r="K2704" s="44">
        <f t="shared" si="128"/>
        <v>0.45277515417523195</v>
      </c>
    </row>
    <row r="2705" spans="1:11">
      <c r="A2705" t="s">
        <v>11629</v>
      </c>
      <c r="B2705" t="s">
        <v>11630</v>
      </c>
      <c r="C2705" s="43">
        <v>50000</v>
      </c>
      <c r="D2705">
        <v>10</v>
      </c>
      <c r="E2705" s="43">
        <v>3599800</v>
      </c>
      <c r="F2705" s="43">
        <v>1799900</v>
      </c>
      <c r="G2705" s="44">
        <f t="shared" si="126"/>
        <v>0.5</v>
      </c>
      <c r="H2705" s="45">
        <v>1869900</v>
      </c>
      <c r="I2705" s="44">
        <f t="shared" si="127"/>
        <v>0.48055447524862493</v>
      </c>
      <c r="J2705" s="45">
        <v>1969900</v>
      </c>
      <c r="K2705" s="44">
        <f t="shared" si="128"/>
        <v>0.45277515417523195</v>
      </c>
    </row>
    <row r="2706" spans="1:11">
      <c r="A2706" t="s">
        <v>11631</v>
      </c>
      <c r="B2706" t="s">
        <v>11632</v>
      </c>
      <c r="C2706" s="43">
        <v>50000</v>
      </c>
      <c r="D2706">
        <v>10</v>
      </c>
      <c r="E2706" s="43">
        <v>3599800</v>
      </c>
      <c r="F2706" s="43">
        <v>1799900</v>
      </c>
      <c r="G2706" s="44">
        <f t="shared" si="126"/>
        <v>0.5</v>
      </c>
      <c r="H2706" s="45">
        <v>1869900</v>
      </c>
      <c r="I2706" s="44">
        <f t="shared" si="127"/>
        <v>0.48055447524862493</v>
      </c>
      <c r="J2706" s="45">
        <v>1969900</v>
      </c>
      <c r="K2706" s="44">
        <f t="shared" si="128"/>
        <v>0.45277515417523195</v>
      </c>
    </row>
    <row r="2707" spans="1:11">
      <c r="A2707" t="s">
        <v>11633</v>
      </c>
      <c r="B2707" t="s">
        <v>11634</v>
      </c>
      <c r="C2707" s="43">
        <v>50000</v>
      </c>
      <c r="D2707">
        <v>10</v>
      </c>
      <c r="E2707" s="43">
        <v>3599800</v>
      </c>
      <c r="F2707" s="43">
        <v>1799900</v>
      </c>
      <c r="G2707" s="44">
        <f t="shared" si="126"/>
        <v>0.5</v>
      </c>
      <c r="H2707" s="45">
        <v>1869900</v>
      </c>
      <c r="I2707" s="44">
        <f t="shared" si="127"/>
        <v>0.48055447524862493</v>
      </c>
      <c r="J2707" s="45">
        <v>1969900</v>
      </c>
      <c r="K2707" s="44">
        <f t="shared" si="128"/>
        <v>0.45277515417523195</v>
      </c>
    </row>
    <row r="2708" spans="1:11">
      <c r="A2708" t="s">
        <v>11635</v>
      </c>
      <c r="B2708" t="s">
        <v>11636</v>
      </c>
      <c r="C2708" s="43">
        <v>50000</v>
      </c>
      <c r="D2708">
        <v>10</v>
      </c>
      <c r="E2708" s="43">
        <v>3599800</v>
      </c>
      <c r="F2708" s="43">
        <v>1799900</v>
      </c>
      <c r="G2708" s="44">
        <f t="shared" si="126"/>
        <v>0.5</v>
      </c>
      <c r="H2708" s="45">
        <v>1869900</v>
      </c>
      <c r="I2708" s="44">
        <f t="shared" si="127"/>
        <v>0.48055447524862493</v>
      </c>
      <c r="J2708" s="45">
        <v>1969900</v>
      </c>
      <c r="K2708" s="44">
        <f t="shared" si="128"/>
        <v>0.45277515417523195</v>
      </c>
    </row>
    <row r="2709" spans="1:11">
      <c r="A2709" t="s">
        <v>1994</v>
      </c>
      <c r="B2709" t="s">
        <v>11637</v>
      </c>
      <c r="C2709" s="43">
        <v>140000</v>
      </c>
      <c r="D2709">
        <v>100</v>
      </c>
      <c r="E2709" s="43">
        <v>3599800</v>
      </c>
      <c r="F2709" s="43">
        <v>1799900</v>
      </c>
      <c r="G2709" s="44">
        <f t="shared" si="126"/>
        <v>0.5</v>
      </c>
      <c r="H2709" s="45">
        <v>1869900</v>
      </c>
      <c r="I2709" s="44">
        <f t="shared" si="127"/>
        <v>0.48055447524862493</v>
      </c>
      <c r="J2709" s="45">
        <v>1969900</v>
      </c>
      <c r="K2709" s="44">
        <f t="shared" si="128"/>
        <v>0.45277515417523195</v>
      </c>
    </row>
    <row r="2710" spans="1:11">
      <c r="A2710" t="s">
        <v>2004</v>
      </c>
      <c r="B2710" t="s">
        <v>11638</v>
      </c>
      <c r="C2710" s="43">
        <v>140000</v>
      </c>
      <c r="D2710">
        <v>100</v>
      </c>
      <c r="E2710" s="43">
        <v>3599800</v>
      </c>
      <c r="F2710" s="43">
        <v>1799900</v>
      </c>
      <c r="G2710" s="44">
        <f t="shared" si="126"/>
        <v>0.5</v>
      </c>
      <c r="H2710" s="45">
        <v>1869900</v>
      </c>
      <c r="I2710" s="44">
        <f t="shared" si="127"/>
        <v>0.48055447524862493</v>
      </c>
      <c r="J2710" s="45">
        <v>1969900</v>
      </c>
      <c r="K2710" s="44">
        <f t="shared" si="128"/>
        <v>0.45277515417523195</v>
      </c>
    </row>
    <row r="2711" spans="1:11">
      <c r="A2711" t="s">
        <v>1996</v>
      </c>
      <c r="B2711" t="s">
        <v>11639</v>
      </c>
      <c r="C2711" s="43">
        <v>140000</v>
      </c>
      <c r="D2711">
        <v>100</v>
      </c>
      <c r="E2711" s="43">
        <v>3599800</v>
      </c>
      <c r="F2711" s="43">
        <v>1799900</v>
      </c>
      <c r="G2711" s="44">
        <f t="shared" si="126"/>
        <v>0.5</v>
      </c>
      <c r="H2711" s="45">
        <v>1869900</v>
      </c>
      <c r="I2711" s="44">
        <f t="shared" si="127"/>
        <v>0.48055447524862493</v>
      </c>
      <c r="J2711" s="45">
        <v>1969900</v>
      </c>
      <c r="K2711" s="44">
        <f t="shared" si="128"/>
        <v>0.45277515417523195</v>
      </c>
    </row>
    <row r="2712" spans="1:11">
      <c r="A2712" t="s">
        <v>1999</v>
      </c>
      <c r="B2712" t="s">
        <v>11640</v>
      </c>
      <c r="C2712" s="43">
        <v>140000</v>
      </c>
      <c r="D2712">
        <v>100</v>
      </c>
      <c r="E2712" s="43">
        <v>3599800</v>
      </c>
      <c r="F2712" s="43">
        <v>1799900</v>
      </c>
      <c r="G2712" s="44">
        <f t="shared" si="126"/>
        <v>0.5</v>
      </c>
      <c r="H2712" s="45">
        <v>1869900</v>
      </c>
      <c r="I2712" s="44">
        <f t="shared" si="127"/>
        <v>0.48055447524862493</v>
      </c>
      <c r="J2712" s="45">
        <v>1969900</v>
      </c>
      <c r="K2712" s="44">
        <f t="shared" si="128"/>
        <v>0.45277515417523195</v>
      </c>
    </row>
    <row r="2713" spans="1:11">
      <c r="A2713" t="s">
        <v>2002</v>
      </c>
      <c r="B2713" t="s">
        <v>11641</v>
      </c>
      <c r="C2713" s="43">
        <v>140000</v>
      </c>
      <c r="D2713">
        <v>100</v>
      </c>
      <c r="E2713" s="43">
        <v>3599800</v>
      </c>
      <c r="F2713" s="43">
        <v>1799900</v>
      </c>
      <c r="G2713" s="44">
        <f t="shared" si="126"/>
        <v>0.5</v>
      </c>
      <c r="H2713" s="45">
        <v>1869900</v>
      </c>
      <c r="I2713" s="44">
        <f t="shared" si="127"/>
        <v>0.48055447524862493</v>
      </c>
      <c r="J2713" s="45">
        <v>1969900</v>
      </c>
      <c r="K2713" s="44">
        <f t="shared" si="128"/>
        <v>0.45277515417523195</v>
      </c>
    </row>
    <row r="2714" spans="1:11">
      <c r="A2714" t="s">
        <v>1997</v>
      </c>
      <c r="B2714" t="s">
        <v>11642</v>
      </c>
      <c r="C2714" s="43">
        <v>140000</v>
      </c>
      <c r="D2714">
        <v>100</v>
      </c>
      <c r="E2714" s="43">
        <v>3599800</v>
      </c>
      <c r="F2714" s="43">
        <v>1799900</v>
      </c>
      <c r="G2714" s="44">
        <f t="shared" si="126"/>
        <v>0.5</v>
      </c>
      <c r="H2714" s="45">
        <v>1869900</v>
      </c>
      <c r="I2714" s="44">
        <f t="shared" si="127"/>
        <v>0.48055447524862493</v>
      </c>
      <c r="J2714" s="45">
        <v>1969900</v>
      </c>
      <c r="K2714" s="44">
        <f t="shared" si="128"/>
        <v>0.45277515417523195</v>
      </c>
    </row>
    <row r="2715" spans="1:11">
      <c r="A2715" t="s">
        <v>1990</v>
      </c>
      <c r="B2715" t="s">
        <v>11643</v>
      </c>
      <c r="C2715" s="43">
        <v>140000</v>
      </c>
      <c r="D2715">
        <v>100</v>
      </c>
      <c r="E2715" s="43">
        <v>3599800</v>
      </c>
      <c r="F2715" s="43">
        <v>1799900</v>
      </c>
      <c r="G2715" s="44">
        <f t="shared" si="126"/>
        <v>0.5</v>
      </c>
      <c r="H2715" s="45">
        <v>1869900</v>
      </c>
      <c r="I2715" s="44">
        <f t="shared" si="127"/>
        <v>0.48055447524862493</v>
      </c>
      <c r="J2715" s="45">
        <v>1969900</v>
      </c>
      <c r="K2715" s="44">
        <f t="shared" si="128"/>
        <v>0.45277515417523195</v>
      </c>
    </row>
    <row r="2716" spans="1:11">
      <c r="A2716" t="s">
        <v>11644</v>
      </c>
      <c r="B2716" t="s">
        <v>11645</v>
      </c>
      <c r="C2716" s="43">
        <v>140000</v>
      </c>
      <c r="D2716">
        <v>100</v>
      </c>
      <c r="E2716" s="43">
        <v>3599800</v>
      </c>
      <c r="F2716" s="43">
        <v>1799900</v>
      </c>
      <c r="G2716" s="44">
        <f t="shared" si="126"/>
        <v>0.5</v>
      </c>
      <c r="H2716" s="45">
        <v>1869900</v>
      </c>
      <c r="I2716" s="44">
        <f t="shared" si="127"/>
        <v>0.48055447524862493</v>
      </c>
      <c r="J2716" s="45">
        <v>1969900</v>
      </c>
      <c r="K2716" s="44">
        <f t="shared" si="128"/>
        <v>0.45277515417523195</v>
      </c>
    </row>
    <row r="2717" spans="1:11">
      <c r="A2717" t="s">
        <v>11646</v>
      </c>
      <c r="B2717" t="s">
        <v>11647</v>
      </c>
      <c r="C2717" s="43">
        <v>140000</v>
      </c>
      <c r="D2717">
        <v>0</v>
      </c>
      <c r="E2717" s="43">
        <v>3599800</v>
      </c>
      <c r="F2717" s="43">
        <v>1799900</v>
      </c>
      <c r="G2717" s="44">
        <f t="shared" si="126"/>
        <v>0.5</v>
      </c>
      <c r="H2717" s="45">
        <v>1869900</v>
      </c>
      <c r="I2717" s="44">
        <f t="shared" si="127"/>
        <v>0.48055447524862493</v>
      </c>
      <c r="J2717" s="45">
        <v>1969900</v>
      </c>
      <c r="K2717" s="44">
        <f t="shared" si="128"/>
        <v>0.45277515417523195</v>
      </c>
    </row>
    <row r="2718" spans="1:11">
      <c r="A2718" t="s">
        <v>11648</v>
      </c>
      <c r="B2718" t="s">
        <v>11649</v>
      </c>
      <c r="C2718" s="43">
        <v>140000</v>
      </c>
      <c r="D2718">
        <v>100</v>
      </c>
      <c r="E2718" s="43">
        <v>3599800</v>
      </c>
      <c r="F2718" s="43">
        <v>1799900</v>
      </c>
      <c r="G2718" s="44">
        <f t="shared" si="126"/>
        <v>0.5</v>
      </c>
      <c r="H2718" s="45">
        <v>1869900</v>
      </c>
      <c r="I2718" s="44">
        <f t="shared" si="127"/>
        <v>0.48055447524862493</v>
      </c>
      <c r="J2718" s="45">
        <v>1969900</v>
      </c>
      <c r="K2718" s="44">
        <f t="shared" si="128"/>
        <v>0.45277515417523195</v>
      </c>
    </row>
    <row r="2719" spans="1:11">
      <c r="A2719" t="s">
        <v>11650</v>
      </c>
      <c r="B2719" t="s">
        <v>11651</v>
      </c>
      <c r="C2719" s="43">
        <v>140000</v>
      </c>
      <c r="D2719">
        <v>100</v>
      </c>
      <c r="E2719" s="43">
        <v>3599800</v>
      </c>
      <c r="F2719" s="43">
        <v>1799900</v>
      </c>
      <c r="G2719" s="44">
        <f t="shared" si="126"/>
        <v>0.5</v>
      </c>
      <c r="H2719" s="45">
        <v>1869900</v>
      </c>
      <c r="I2719" s="44">
        <f t="shared" si="127"/>
        <v>0.48055447524862493</v>
      </c>
      <c r="J2719" s="45">
        <v>1969900</v>
      </c>
      <c r="K2719" s="44">
        <f t="shared" si="128"/>
        <v>0.45277515417523195</v>
      </c>
    </row>
    <row r="2720" spans="1:11">
      <c r="A2720" t="s">
        <v>11652</v>
      </c>
      <c r="B2720" t="s">
        <v>11653</v>
      </c>
      <c r="C2720" s="43">
        <v>140000</v>
      </c>
      <c r="D2720">
        <v>100</v>
      </c>
      <c r="E2720" s="43">
        <v>3599800</v>
      </c>
      <c r="F2720" s="43">
        <v>1799900</v>
      </c>
      <c r="G2720" s="44">
        <f t="shared" si="126"/>
        <v>0.5</v>
      </c>
      <c r="H2720" s="45">
        <v>1869900</v>
      </c>
      <c r="I2720" s="44">
        <f t="shared" si="127"/>
        <v>0.48055447524862493</v>
      </c>
      <c r="J2720" s="45">
        <v>1969900</v>
      </c>
      <c r="K2720" s="44">
        <f t="shared" si="128"/>
        <v>0.45277515417523195</v>
      </c>
    </row>
    <row r="2721" spans="1:11">
      <c r="A2721" t="s">
        <v>11654</v>
      </c>
      <c r="B2721" t="s">
        <v>11655</v>
      </c>
      <c r="C2721" s="43">
        <v>140000</v>
      </c>
      <c r="D2721">
        <v>100</v>
      </c>
      <c r="E2721" s="43">
        <v>3599800</v>
      </c>
      <c r="F2721" s="43">
        <v>1799900</v>
      </c>
      <c r="G2721" s="44">
        <f t="shared" si="126"/>
        <v>0.5</v>
      </c>
      <c r="H2721" s="45">
        <v>1869900</v>
      </c>
      <c r="I2721" s="44">
        <f t="shared" si="127"/>
        <v>0.48055447524862493</v>
      </c>
      <c r="J2721" s="45">
        <v>1969900</v>
      </c>
      <c r="K2721" s="44">
        <f t="shared" si="128"/>
        <v>0.45277515417523195</v>
      </c>
    </row>
    <row r="2722" spans="1:11">
      <c r="A2722" t="s">
        <v>11656</v>
      </c>
      <c r="B2722" t="s">
        <v>11657</v>
      </c>
      <c r="C2722" s="43">
        <v>140000</v>
      </c>
      <c r="D2722">
        <v>100</v>
      </c>
      <c r="E2722" s="43">
        <v>3599800</v>
      </c>
      <c r="F2722" s="43">
        <v>1799900</v>
      </c>
      <c r="G2722" s="44">
        <f t="shared" si="126"/>
        <v>0.5</v>
      </c>
      <c r="H2722" s="45">
        <v>1869900</v>
      </c>
      <c r="I2722" s="44">
        <f t="shared" si="127"/>
        <v>0.48055447524862493</v>
      </c>
      <c r="J2722" s="45">
        <v>1969900</v>
      </c>
      <c r="K2722" s="44">
        <f t="shared" si="128"/>
        <v>0.45277515417523195</v>
      </c>
    </row>
    <row r="2723" spans="1:11">
      <c r="A2723" t="s">
        <v>11658</v>
      </c>
      <c r="B2723" t="s">
        <v>11659</v>
      </c>
      <c r="C2723" s="43">
        <v>140000</v>
      </c>
      <c r="D2723">
        <v>100</v>
      </c>
      <c r="E2723" s="43">
        <v>3599800</v>
      </c>
      <c r="F2723" s="43">
        <v>1799900</v>
      </c>
      <c r="G2723" s="44">
        <f t="shared" si="126"/>
        <v>0.5</v>
      </c>
      <c r="H2723" s="45">
        <v>1869900</v>
      </c>
      <c r="I2723" s="44">
        <f t="shared" si="127"/>
        <v>0.48055447524862493</v>
      </c>
      <c r="J2723" s="45">
        <v>1969900</v>
      </c>
      <c r="K2723" s="44">
        <f t="shared" si="128"/>
        <v>0.45277515417523195</v>
      </c>
    </row>
    <row r="2724" spans="1:11">
      <c r="A2724" t="s">
        <v>11660</v>
      </c>
      <c r="B2724" t="s">
        <v>11661</v>
      </c>
      <c r="C2724" s="43">
        <v>140000</v>
      </c>
      <c r="D2724">
        <v>100</v>
      </c>
      <c r="E2724" s="43">
        <v>3599800</v>
      </c>
      <c r="F2724" s="43">
        <v>1799900</v>
      </c>
      <c r="G2724" s="44">
        <f t="shared" si="126"/>
        <v>0.5</v>
      </c>
      <c r="H2724" s="45">
        <v>1869900</v>
      </c>
      <c r="I2724" s="44">
        <f t="shared" si="127"/>
        <v>0.48055447524862493</v>
      </c>
      <c r="J2724" s="45">
        <v>1969900</v>
      </c>
      <c r="K2724" s="44">
        <f t="shared" si="128"/>
        <v>0.45277515417523195</v>
      </c>
    </row>
    <row r="2725" spans="1:11">
      <c r="A2725" t="s">
        <v>11662</v>
      </c>
      <c r="B2725" t="s">
        <v>11663</v>
      </c>
      <c r="C2725" s="43">
        <v>140000</v>
      </c>
      <c r="D2725">
        <v>100</v>
      </c>
      <c r="E2725" s="43">
        <v>3599800</v>
      </c>
      <c r="F2725" s="43">
        <v>1799900</v>
      </c>
      <c r="G2725" s="44">
        <f t="shared" si="126"/>
        <v>0.5</v>
      </c>
      <c r="H2725" s="45">
        <v>1869900</v>
      </c>
      <c r="I2725" s="44">
        <f t="shared" si="127"/>
        <v>0.48055447524862493</v>
      </c>
      <c r="J2725" s="45">
        <v>1969900</v>
      </c>
      <c r="K2725" s="44">
        <f t="shared" si="128"/>
        <v>0.45277515417523195</v>
      </c>
    </row>
    <row r="2726" spans="1:11">
      <c r="A2726" t="s">
        <v>11664</v>
      </c>
      <c r="B2726" t="s">
        <v>11665</v>
      </c>
      <c r="C2726" s="43">
        <v>140000</v>
      </c>
      <c r="D2726">
        <v>100</v>
      </c>
      <c r="E2726" s="43">
        <v>3599800</v>
      </c>
      <c r="F2726" s="43">
        <v>1799900</v>
      </c>
      <c r="G2726" s="44">
        <f t="shared" si="126"/>
        <v>0.5</v>
      </c>
      <c r="H2726" s="45">
        <v>1869900</v>
      </c>
      <c r="I2726" s="44">
        <f t="shared" si="127"/>
        <v>0.48055447524862493</v>
      </c>
      <c r="J2726" s="45">
        <v>1969900</v>
      </c>
      <c r="K2726" s="44">
        <f t="shared" si="128"/>
        <v>0.45277515417523195</v>
      </c>
    </row>
    <row r="2727" spans="1:11">
      <c r="A2727" t="s">
        <v>11666</v>
      </c>
      <c r="B2727" t="s">
        <v>11667</v>
      </c>
      <c r="C2727" s="43">
        <v>140000</v>
      </c>
      <c r="D2727">
        <v>100</v>
      </c>
      <c r="E2727" s="43">
        <v>3599800</v>
      </c>
      <c r="F2727" s="43">
        <v>1799900</v>
      </c>
      <c r="G2727" s="44">
        <f t="shared" si="126"/>
        <v>0.5</v>
      </c>
      <c r="H2727" s="45">
        <v>1869900</v>
      </c>
      <c r="I2727" s="44">
        <f t="shared" si="127"/>
        <v>0.48055447524862493</v>
      </c>
      <c r="J2727" s="45">
        <v>1969900</v>
      </c>
      <c r="K2727" s="44">
        <f t="shared" si="128"/>
        <v>0.45277515417523195</v>
      </c>
    </row>
    <row r="2728" spans="1:11">
      <c r="A2728" t="s">
        <v>11668</v>
      </c>
      <c r="B2728" t="s">
        <v>11669</v>
      </c>
      <c r="C2728" s="43">
        <v>140000</v>
      </c>
      <c r="D2728">
        <v>100</v>
      </c>
      <c r="E2728" s="43">
        <v>3599800</v>
      </c>
      <c r="F2728" s="43">
        <v>1799900</v>
      </c>
      <c r="G2728" s="44">
        <f t="shared" si="126"/>
        <v>0.5</v>
      </c>
      <c r="H2728" s="45">
        <v>1869900</v>
      </c>
      <c r="I2728" s="44">
        <f t="shared" si="127"/>
        <v>0.48055447524862493</v>
      </c>
      <c r="J2728" s="45">
        <v>1969900</v>
      </c>
      <c r="K2728" s="44">
        <f t="shared" si="128"/>
        <v>0.45277515417523195</v>
      </c>
    </row>
    <row r="2729" spans="1:11">
      <c r="A2729" t="s">
        <v>11670</v>
      </c>
      <c r="B2729" t="s">
        <v>11671</v>
      </c>
      <c r="C2729" s="43">
        <v>140000</v>
      </c>
      <c r="D2729">
        <v>100</v>
      </c>
      <c r="E2729" s="43">
        <v>3599800</v>
      </c>
      <c r="F2729" s="43">
        <v>1799900</v>
      </c>
      <c r="G2729" s="44">
        <f t="shared" si="126"/>
        <v>0.5</v>
      </c>
      <c r="H2729" s="45">
        <v>1869900</v>
      </c>
      <c r="I2729" s="44">
        <f t="shared" si="127"/>
        <v>0.48055447524862493</v>
      </c>
      <c r="J2729" s="45">
        <v>1969900</v>
      </c>
      <c r="K2729" s="44">
        <f t="shared" si="128"/>
        <v>0.45277515417523195</v>
      </c>
    </row>
    <row r="2730" spans="1:11">
      <c r="A2730" t="s">
        <v>11672</v>
      </c>
      <c r="B2730" t="s">
        <v>11673</v>
      </c>
      <c r="C2730" s="43">
        <v>140000</v>
      </c>
      <c r="D2730">
        <v>100</v>
      </c>
      <c r="E2730" s="43">
        <v>3599800</v>
      </c>
      <c r="F2730" s="43">
        <v>1799900</v>
      </c>
      <c r="G2730" s="44">
        <f t="shared" si="126"/>
        <v>0.5</v>
      </c>
      <c r="H2730" s="45">
        <v>1869900</v>
      </c>
      <c r="I2730" s="44">
        <f t="shared" si="127"/>
        <v>0.48055447524862493</v>
      </c>
      <c r="J2730" s="45">
        <v>1969900</v>
      </c>
      <c r="K2730" s="44">
        <f t="shared" si="128"/>
        <v>0.45277515417523195</v>
      </c>
    </row>
    <row r="2731" spans="1:11">
      <c r="A2731" t="s">
        <v>11674</v>
      </c>
      <c r="B2731" t="s">
        <v>11675</v>
      </c>
      <c r="C2731" s="43">
        <v>140000</v>
      </c>
      <c r="D2731">
        <v>100</v>
      </c>
      <c r="E2731" s="43">
        <v>3599800</v>
      </c>
      <c r="F2731" s="43">
        <v>1799900</v>
      </c>
      <c r="G2731" s="44">
        <f t="shared" si="126"/>
        <v>0.5</v>
      </c>
      <c r="H2731" s="45">
        <v>1869900</v>
      </c>
      <c r="I2731" s="44">
        <f t="shared" si="127"/>
        <v>0.48055447524862493</v>
      </c>
      <c r="J2731" s="45">
        <v>1969900</v>
      </c>
      <c r="K2731" s="44">
        <f t="shared" si="128"/>
        <v>0.45277515417523195</v>
      </c>
    </row>
    <row r="2732" spans="1:11">
      <c r="A2732" t="s">
        <v>11676</v>
      </c>
      <c r="B2732" t="s">
        <v>11677</v>
      </c>
      <c r="C2732" s="43">
        <v>140000</v>
      </c>
      <c r="D2732">
        <v>100</v>
      </c>
      <c r="E2732" s="43">
        <v>3599800</v>
      </c>
      <c r="F2732" s="43">
        <v>1799900</v>
      </c>
      <c r="G2732" s="44">
        <f t="shared" si="126"/>
        <v>0.5</v>
      </c>
      <c r="H2732" s="45">
        <v>1869900</v>
      </c>
      <c r="I2732" s="44">
        <f t="shared" si="127"/>
        <v>0.48055447524862493</v>
      </c>
      <c r="J2732" s="45">
        <v>1969900</v>
      </c>
      <c r="K2732" s="44">
        <f t="shared" si="128"/>
        <v>0.45277515417523195</v>
      </c>
    </row>
    <row r="2733" spans="1:11">
      <c r="A2733" t="s">
        <v>11678</v>
      </c>
      <c r="B2733" t="s">
        <v>11679</v>
      </c>
      <c r="C2733" s="43">
        <v>140000</v>
      </c>
      <c r="D2733">
        <v>100</v>
      </c>
      <c r="E2733" s="43">
        <v>3599800</v>
      </c>
      <c r="F2733" s="43">
        <v>1799900</v>
      </c>
      <c r="G2733" s="44">
        <f t="shared" si="126"/>
        <v>0.5</v>
      </c>
      <c r="H2733" s="45">
        <v>1869900</v>
      </c>
      <c r="I2733" s="44">
        <f t="shared" si="127"/>
        <v>0.48055447524862493</v>
      </c>
      <c r="J2733" s="45">
        <v>1969900</v>
      </c>
      <c r="K2733" s="44">
        <f t="shared" si="128"/>
        <v>0.45277515417523195</v>
      </c>
    </row>
    <row r="2734" spans="1:11">
      <c r="A2734" t="s">
        <v>11680</v>
      </c>
      <c r="B2734" t="s">
        <v>11681</v>
      </c>
      <c r="C2734" s="43">
        <v>140000</v>
      </c>
      <c r="D2734">
        <v>100</v>
      </c>
      <c r="E2734" s="43">
        <v>3599800</v>
      </c>
      <c r="F2734" s="43">
        <v>1799900</v>
      </c>
      <c r="G2734" s="44">
        <f t="shared" si="126"/>
        <v>0.5</v>
      </c>
      <c r="H2734" s="45">
        <v>1869900</v>
      </c>
      <c r="I2734" s="44">
        <f t="shared" si="127"/>
        <v>0.48055447524862493</v>
      </c>
      <c r="J2734" s="45">
        <v>1969900</v>
      </c>
      <c r="K2734" s="44">
        <f t="shared" si="128"/>
        <v>0.45277515417523195</v>
      </c>
    </row>
    <row r="2735" spans="1:11">
      <c r="A2735" t="s">
        <v>11682</v>
      </c>
      <c r="B2735" t="s">
        <v>11683</v>
      </c>
      <c r="C2735" s="43">
        <v>140000</v>
      </c>
      <c r="D2735">
        <v>100</v>
      </c>
      <c r="E2735" s="43">
        <v>3599800</v>
      </c>
      <c r="F2735" s="43">
        <v>1799900</v>
      </c>
      <c r="G2735" s="44">
        <f t="shared" si="126"/>
        <v>0.5</v>
      </c>
      <c r="H2735" s="45">
        <v>1869900</v>
      </c>
      <c r="I2735" s="44">
        <f t="shared" si="127"/>
        <v>0.48055447524862493</v>
      </c>
      <c r="J2735" s="45">
        <v>1969900</v>
      </c>
      <c r="K2735" s="44">
        <f t="shared" si="128"/>
        <v>0.45277515417523195</v>
      </c>
    </row>
    <row r="2736" spans="1:11">
      <c r="A2736" t="s">
        <v>11684</v>
      </c>
      <c r="B2736" t="s">
        <v>11685</v>
      </c>
      <c r="C2736" s="43">
        <v>140000</v>
      </c>
      <c r="D2736">
        <v>100</v>
      </c>
      <c r="E2736" s="43">
        <v>3599800</v>
      </c>
      <c r="F2736" s="43">
        <v>1799900</v>
      </c>
      <c r="G2736" s="44">
        <f t="shared" si="126"/>
        <v>0.5</v>
      </c>
      <c r="H2736" s="45">
        <v>1869900</v>
      </c>
      <c r="I2736" s="44">
        <f t="shared" si="127"/>
        <v>0.48055447524862493</v>
      </c>
      <c r="J2736" s="45">
        <v>1969900</v>
      </c>
      <c r="K2736" s="44">
        <f t="shared" si="128"/>
        <v>0.45277515417523195</v>
      </c>
    </row>
    <row r="2737" spans="1:11">
      <c r="A2737" t="s">
        <v>11686</v>
      </c>
      <c r="B2737" t="s">
        <v>11687</v>
      </c>
      <c r="C2737" s="43">
        <v>140000</v>
      </c>
      <c r="D2737">
        <v>100</v>
      </c>
      <c r="E2737" s="43">
        <v>3599800</v>
      </c>
      <c r="F2737" s="43">
        <v>1799900</v>
      </c>
      <c r="G2737" s="44">
        <f t="shared" si="126"/>
        <v>0.5</v>
      </c>
      <c r="H2737" s="45">
        <v>1869900</v>
      </c>
      <c r="I2737" s="44">
        <f t="shared" si="127"/>
        <v>0.48055447524862493</v>
      </c>
      <c r="J2737" s="45">
        <v>1969900</v>
      </c>
      <c r="K2737" s="44">
        <f t="shared" si="128"/>
        <v>0.45277515417523195</v>
      </c>
    </row>
    <row r="2738" spans="1:11">
      <c r="A2738" t="s">
        <v>11688</v>
      </c>
      <c r="B2738" t="s">
        <v>11689</v>
      </c>
      <c r="C2738" s="43">
        <v>140000</v>
      </c>
      <c r="D2738">
        <v>100</v>
      </c>
      <c r="E2738" s="43">
        <v>3599800</v>
      </c>
      <c r="F2738" s="43">
        <v>1799900</v>
      </c>
      <c r="G2738" s="44">
        <f t="shared" si="126"/>
        <v>0.5</v>
      </c>
      <c r="H2738" s="45">
        <v>1869900</v>
      </c>
      <c r="I2738" s="44">
        <f t="shared" si="127"/>
        <v>0.48055447524862493</v>
      </c>
      <c r="J2738" s="45">
        <v>1969900</v>
      </c>
      <c r="K2738" s="44">
        <f t="shared" si="128"/>
        <v>0.45277515417523195</v>
      </c>
    </row>
    <row r="2739" spans="1:11">
      <c r="A2739" t="s">
        <v>11690</v>
      </c>
      <c r="B2739" t="s">
        <v>11691</v>
      </c>
      <c r="C2739" s="43">
        <v>140000</v>
      </c>
      <c r="D2739">
        <v>100</v>
      </c>
      <c r="E2739" s="43">
        <v>3599800</v>
      </c>
      <c r="F2739" s="43">
        <v>1799900</v>
      </c>
      <c r="G2739" s="44">
        <f t="shared" si="126"/>
        <v>0.5</v>
      </c>
      <c r="H2739" s="45">
        <v>1869900</v>
      </c>
      <c r="I2739" s="44">
        <f t="shared" si="127"/>
        <v>0.48055447524862493</v>
      </c>
      <c r="J2739" s="45">
        <v>1969900</v>
      </c>
      <c r="K2739" s="44">
        <f t="shared" si="128"/>
        <v>0.45277515417523195</v>
      </c>
    </row>
    <row r="2740" spans="1:11">
      <c r="A2740" t="s">
        <v>11692</v>
      </c>
      <c r="B2740" t="s">
        <v>11693</v>
      </c>
      <c r="C2740" s="43">
        <v>140000</v>
      </c>
      <c r="D2740">
        <v>100</v>
      </c>
      <c r="E2740" s="43">
        <v>3599800</v>
      </c>
      <c r="F2740" s="43">
        <v>1799900</v>
      </c>
      <c r="G2740" s="44">
        <f t="shared" si="126"/>
        <v>0.5</v>
      </c>
      <c r="H2740" s="45">
        <v>1869900</v>
      </c>
      <c r="I2740" s="44">
        <f t="shared" si="127"/>
        <v>0.48055447524862493</v>
      </c>
      <c r="J2740" s="45">
        <v>1969900</v>
      </c>
      <c r="K2740" s="44">
        <f t="shared" si="128"/>
        <v>0.45277515417523195</v>
      </c>
    </row>
    <row r="2741" spans="1:11">
      <c r="A2741" t="s">
        <v>11694</v>
      </c>
      <c r="B2741" t="s">
        <v>11695</v>
      </c>
      <c r="C2741" s="43">
        <v>140000</v>
      </c>
      <c r="D2741">
        <v>100</v>
      </c>
      <c r="E2741" s="43">
        <v>3599800</v>
      </c>
      <c r="F2741" s="43">
        <v>1799900</v>
      </c>
      <c r="G2741" s="44">
        <f t="shared" si="126"/>
        <v>0.5</v>
      </c>
      <c r="H2741" s="45">
        <v>1869900</v>
      </c>
      <c r="I2741" s="44">
        <f t="shared" si="127"/>
        <v>0.48055447524862493</v>
      </c>
      <c r="J2741" s="45">
        <v>1969900</v>
      </c>
      <c r="K2741" s="44">
        <f t="shared" si="128"/>
        <v>0.45277515417523195</v>
      </c>
    </row>
    <row r="2742" spans="1:11">
      <c r="A2742" t="s">
        <v>11696</v>
      </c>
      <c r="B2742" t="s">
        <v>11697</v>
      </c>
      <c r="C2742" s="43">
        <v>140000</v>
      </c>
      <c r="D2742">
        <v>100</v>
      </c>
      <c r="E2742" s="43">
        <v>3599800</v>
      </c>
      <c r="F2742" s="43">
        <v>1799900</v>
      </c>
      <c r="G2742" s="44">
        <f t="shared" si="126"/>
        <v>0.5</v>
      </c>
      <c r="H2742" s="45">
        <v>1869900</v>
      </c>
      <c r="I2742" s="44">
        <f t="shared" si="127"/>
        <v>0.48055447524862493</v>
      </c>
      <c r="J2742" s="45">
        <v>1969900</v>
      </c>
      <c r="K2742" s="44">
        <f t="shared" si="128"/>
        <v>0.45277515417523195</v>
      </c>
    </row>
    <row r="2743" spans="1:11">
      <c r="A2743" t="s">
        <v>11698</v>
      </c>
      <c r="B2743" t="s">
        <v>11699</v>
      </c>
      <c r="C2743" s="43">
        <v>140000</v>
      </c>
      <c r="D2743">
        <v>100</v>
      </c>
      <c r="E2743" s="43">
        <v>3599800</v>
      </c>
      <c r="F2743" s="43">
        <v>1799900</v>
      </c>
      <c r="G2743" s="44">
        <f t="shared" si="126"/>
        <v>0.5</v>
      </c>
      <c r="H2743" s="45">
        <v>1869900</v>
      </c>
      <c r="I2743" s="44">
        <f t="shared" si="127"/>
        <v>0.48055447524862493</v>
      </c>
      <c r="J2743" s="45">
        <v>1969900</v>
      </c>
      <c r="K2743" s="44">
        <f t="shared" si="128"/>
        <v>0.45277515417523195</v>
      </c>
    </row>
    <row r="2744" spans="1:11">
      <c r="A2744" t="s">
        <v>11700</v>
      </c>
      <c r="B2744" t="s">
        <v>11701</v>
      </c>
      <c r="C2744" s="43">
        <v>140000</v>
      </c>
      <c r="D2744">
        <v>100</v>
      </c>
      <c r="E2744" s="43">
        <v>3599800</v>
      </c>
      <c r="F2744" s="43">
        <v>1799900</v>
      </c>
      <c r="G2744" s="44">
        <f t="shared" si="126"/>
        <v>0.5</v>
      </c>
      <c r="H2744" s="45">
        <v>1869900</v>
      </c>
      <c r="I2744" s="44">
        <f t="shared" si="127"/>
        <v>0.48055447524862493</v>
      </c>
      <c r="J2744" s="45">
        <v>1969900</v>
      </c>
      <c r="K2744" s="44">
        <f t="shared" si="128"/>
        <v>0.45277515417523195</v>
      </c>
    </row>
    <row r="2745" spans="1:11">
      <c r="A2745" t="s">
        <v>11702</v>
      </c>
      <c r="B2745" t="s">
        <v>11703</v>
      </c>
      <c r="C2745" s="43">
        <v>140000</v>
      </c>
      <c r="D2745">
        <v>100</v>
      </c>
      <c r="E2745" s="43">
        <v>3599800</v>
      </c>
      <c r="F2745" s="43">
        <v>1799900</v>
      </c>
      <c r="G2745" s="44">
        <f t="shared" si="126"/>
        <v>0.5</v>
      </c>
      <c r="H2745" s="45">
        <v>1869900</v>
      </c>
      <c r="I2745" s="44">
        <f t="shared" si="127"/>
        <v>0.48055447524862493</v>
      </c>
      <c r="J2745" s="45">
        <v>1969900</v>
      </c>
      <c r="K2745" s="44">
        <f t="shared" si="128"/>
        <v>0.45277515417523195</v>
      </c>
    </row>
    <row r="2746" spans="1:11">
      <c r="A2746" t="s">
        <v>11704</v>
      </c>
      <c r="B2746" t="s">
        <v>11705</v>
      </c>
      <c r="C2746" s="43">
        <v>140000</v>
      </c>
      <c r="D2746">
        <v>100</v>
      </c>
      <c r="E2746" s="43">
        <v>3599800</v>
      </c>
      <c r="F2746" s="43">
        <v>1799900</v>
      </c>
      <c r="G2746" s="44">
        <f t="shared" si="126"/>
        <v>0.5</v>
      </c>
      <c r="H2746" s="45">
        <v>1869900</v>
      </c>
      <c r="I2746" s="44">
        <f t="shared" si="127"/>
        <v>0.48055447524862493</v>
      </c>
      <c r="J2746" s="45">
        <v>1969900</v>
      </c>
      <c r="K2746" s="44">
        <f t="shared" si="128"/>
        <v>0.45277515417523195</v>
      </c>
    </row>
    <row r="2747" spans="1:11">
      <c r="A2747" t="s">
        <v>11706</v>
      </c>
      <c r="B2747" t="s">
        <v>11707</v>
      </c>
      <c r="C2747" s="43">
        <v>140000</v>
      </c>
      <c r="D2747">
        <v>100</v>
      </c>
      <c r="E2747" s="43">
        <v>3599800</v>
      </c>
      <c r="F2747" s="43">
        <v>1799900</v>
      </c>
      <c r="G2747" s="44">
        <f t="shared" si="126"/>
        <v>0.5</v>
      </c>
      <c r="H2747" s="45">
        <v>1869900</v>
      </c>
      <c r="I2747" s="44">
        <f t="shared" si="127"/>
        <v>0.48055447524862493</v>
      </c>
      <c r="J2747" s="45">
        <v>1969900</v>
      </c>
      <c r="K2747" s="44">
        <f t="shared" si="128"/>
        <v>0.45277515417523195</v>
      </c>
    </row>
    <row r="2748" spans="1:11">
      <c r="A2748" t="s">
        <v>2478</v>
      </c>
      <c r="B2748" t="s">
        <v>11708</v>
      </c>
      <c r="C2748" s="43">
        <v>140000</v>
      </c>
      <c r="D2748">
        <v>0</v>
      </c>
      <c r="E2748" s="43">
        <v>4499750</v>
      </c>
      <c r="F2748" s="43">
        <v>1799900</v>
      </c>
      <c r="G2748" s="44">
        <f t="shared" si="126"/>
        <v>0.6</v>
      </c>
      <c r="H2748" s="45">
        <v>1869900</v>
      </c>
      <c r="I2748" s="44">
        <f t="shared" si="127"/>
        <v>0.58444358019889986</v>
      </c>
      <c r="J2748" s="45">
        <v>1969900</v>
      </c>
      <c r="K2748" s="44">
        <f t="shared" si="128"/>
        <v>0.56222012334018556</v>
      </c>
    </row>
    <row r="2749" spans="1:11">
      <c r="A2749" t="s">
        <v>2482</v>
      </c>
      <c r="B2749" t="s">
        <v>11709</v>
      </c>
      <c r="C2749" s="43">
        <v>140000</v>
      </c>
      <c r="D2749">
        <v>100</v>
      </c>
      <c r="E2749" s="43">
        <v>4499750</v>
      </c>
      <c r="F2749" s="43">
        <v>1799900</v>
      </c>
      <c r="G2749" s="44">
        <f t="shared" si="126"/>
        <v>0.6</v>
      </c>
      <c r="H2749" s="45">
        <v>1869900</v>
      </c>
      <c r="I2749" s="44">
        <f t="shared" si="127"/>
        <v>0.58444358019889986</v>
      </c>
      <c r="J2749" s="45">
        <v>1969900</v>
      </c>
      <c r="K2749" s="44">
        <f t="shared" si="128"/>
        <v>0.56222012334018556</v>
      </c>
    </row>
    <row r="2750" spans="1:11">
      <c r="A2750" t="s">
        <v>2476</v>
      </c>
      <c r="B2750" t="s">
        <v>11710</v>
      </c>
      <c r="C2750" s="43">
        <v>140000</v>
      </c>
      <c r="D2750">
        <v>100</v>
      </c>
      <c r="E2750" s="43">
        <v>4499750</v>
      </c>
      <c r="F2750" s="43">
        <v>1799900</v>
      </c>
      <c r="G2750" s="44">
        <f t="shared" si="126"/>
        <v>0.6</v>
      </c>
      <c r="H2750" s="45">
        <v>1869900</v>
      </c>
      <c r="I2750" s="44">
        <f t="shared" si="127"/>
        <v>0.58444358019889986</v>
      </c>
      <c r="J2750" s="45">
        <v>1969900</v>
      </c>
      <c r="K2750" s="44">
        <f t="shared" si="128"/>
        <v>0.56222012334018556</v>
      </c>
    </row>
    <row r="2751" spans="1:11">
      <c r="A2751" t="s">
        <v>2480</v>
      </c>
      <c r="B2751" t="s">
        <v>11711</v>
      </c>
      <c r="C2751" s="43">
        <v>140000</v>
      </c>
      <c r="D2751">
        <v>100</v>
      </c>
      <c r="E2751" s="43">
        <v>4499750</v>
      </c>
      <c r="F2751" s="43">
        <v>1799900</v>
      </c>
      <c r="G2751" s="44">
        <f t="shared" si="126"/>
        <v>0.6</v>
      </c>
      <c r="H2751" s="45">
        <v>1869900</v>
      </c>
      <c r="I2751" s="44">
        <f t="shared" si="127"/>
        <v>0.58444358019889986</v>
      </c>
      <c r="J2751" s="45">
        <v>1969900</v>
      </c>
      <c r="K2751" s="44">
        <f t="shared" si="128"/>
        <v>0.56222012334018556</v>
      </c>
    </row>
    <row r="2752" spans="1:11">
      <c r="A2752" t="s">
        <v>2484</v>
      </c>
      <c r="B2752" t="s">
        <v>11712</v>
      </c>
      <c r="C2752" s="43">
        <v>140000</v>
      </c>
      <c r="D2752">
        <v>100</v>
      </c>
      <c r="E2752" s="43">
        <v>4499750</v>
      </c>
      <c r="F2752" s="43">
        <v>1799900</v>
      </c>
      <c r="G2752" s="44">
        <f t="shared" si="126"/>
        <v>0.6</v>
      </c>
      <c r="H2752" s="45">
        <v>1869900</v>
      </c>
      <c r="I2752" s="44">
        <f t="shared" si="127"/>
        <v>0.58444358019889986</v>
      </c>
      <c r="J2752" s="45">
        <v>1969900</v>
      </c>
      <c r="K2752" s="44">
        <f t="shared" si="128"/>
        <v>0.56222012334018556</v>
      </c>
    </row>
    <row r="2753" spans="1:11">
      <c r="A2753" t="s">
        <v>2192</v>
      </c>
      <c r="B2753" t="s">
        <v>11713</v>
      </c>
      <c r="C2753" s="43">
        <v>140000</v>
      </c>
      <c r="D2753">
        <v>100</v>
      </c>
      <c r="E2753" s="43">
        <v>3599800</v>
      </c>
      <c r="F2753" s="43">
        <v>1799900</v>
      </c>
      <c r="G2753" s="44">
        <f t="shared" si="126"/>
        <v>0.5</v>
      </c>
      <c r="H2753" s="45">
        <v>1869900</v>
      </c>
      <c r="I2753" s="44">
        <f t="shared" si="127"/>
        <v>0.48055447524862493</v>
      </c>
      <c r="J2753" s="45">
        <v>1969900</v>
      </c>
      <c r="K2753" s="44">
        <f t="shared" si="128"/>
        <v>0.45277515417523195</v>
      </c>
    </row>
    <row r="2754" spans="1:11">
      <c r="A2754" t="s">
        <v>2194</v>
      </c>
      <c r="B2754" t="s">
        <v>11714</v>
      </c>
      <c r="C2754" s="43">
        <v>140000</v>
      </c>
      <c r="D2754">
        <v>100</v>
      </c>
      <c r="E2754" s="43">
        <v>3599800</v>
      </c>
      <c r="F2754" s="43">
        <v>1799900</v>
      </c>
      <c r="G2754" s="44">
        <f t="shared" ref="G2754:G2817" si="129">1-(F2754/E2754)</f>
        <v>0.5</v>
      </c>
      <c r="H2754" s="45">
        <v>1869900</v>
      </c>
      <c r="I2754" s="44">
        <f t="shared" ref="I2754:I2817" si="130">1-(H2754/E2754)</f>
        <v>0.48055447524862493</v>
      </c>
      <c r="J2754" s="45">
        <v>1969900</v>
      </c>
      <c r="K2754" s="44">
        <f t="shared" ref="K2754:K2817" si="131">1-(J2754/E2754)</f>
        <v>0.45277515417523195</v>
      </c>
    </row>
    <row r="2755" spans="1:11">
      <c r="A2755" t="s">
        <v>2196</v>
      </c>
      <c r="B2755" t="s">
        <v>11715</v>
      </c>
      <c r="C2755" s="43">
        <v>140000</v>
      </c>
      <c r="D2755">
        <v>100</v>
      </c>
      <c r="E2755" s="43">
        <v>3599800</v>
      </c>
      <c r="F2755" s="43">
        <v>1799900</v>
      </c>
      <c r="G2755" s="44">
        <f t="shared" si="129"/>
        <v>0.5</v>
      </c>
      <c r="H2755" s="45">
        <v>1869900</v>
      </c>
      <c r="I2755" s="44">
        <f t="shared" si="130"/>
        <v>0.48055447524862493</v>
      </c>
      <c r="J2755" s="45">
        <v>1969900</v>
      </c>
      <c r="K2755" s="44">
        <f t="shared" si="131"/>
        <v>0.45277515417523195</v>
      </c>
    </row>
    <row r="2756" spans="1:11">
      <c r="A2756" t="s">
        <v>2193</v>
      </c>
      <c r="B2756" t="s">
        <v>11716</v>
      </c>
      <c r="C2756" s="43">
        <v>140000</v>
      </c>
      <c r="D2756">
        <v>100</v>
      </c>
      <c r="E2756" s="43">
        <v>3599800</v>
      </c>
      <c r="F2756" s="43">
        <v>1799900</v>
      </c>
      <c r="G2756" s="44">
        <f t="shared" si="129"/>
        <v>0.5</v>
      </c>
      <c r="H2756" s="45">
        <v>1869900</v>
      </c>
      <c r="I2756" s="44">
        <f t="shared" si="130"/>
        <v>0.48055447524862493</v>
      </c>
      <c r="J2756" s="45">
        <v>1969900</v>
      </c>
      <c r="K2756" s="44">
        <f t="shared" si="131"/>
        <v>0.45277515417523195</v>
      </c>
    </row>
    <row r="2757" spans="1:11">
      <c r="A2757" t="s">
        <v>2197</v>
      </c>
      <c r="B2757" t="s">
        <v>11717</v>
      </c>
      <c r="C2757" s="43">
        <v>140000</v>
      </c>
      <c r="D2757">
        <v>100</v>
      </c>
      <c r="E2757" s="43">
        <v>3599800</v>
      </c>
      <c r="F2757" s="43">
        <v>1799900</v>
      </c>
      <c r="G2757" s="44">
        <f t="shared" si="129"/>
        <v>0.5</v>
      </c>
      <c r="H2757" s="45">
        <v>1869900</v>
      </c>
      <c r="I2757" s="44">
        <f t="shared" si="130"/>
        <v>0.48055447524862493</v>
      </c>
      <c r="J2757" s="45">
        <v>1969900</v>
      </c>
      <c r="K2757" s="44">
        <f t="shared" si="131"/>
        <v>0.45277515417523195</v>
      </c>
    </row>
    <row r="2758" spans="1:11">
      <c r="A2758" t="s">
        <v>2195</v>
      </c>
      <c r="B2758" t="s">
        <v>11718</v>
      </c>
      <c r="C2758" s="43">
        <v>140000</v>
      </c>
      <c r="D2758">
        <v>100</v>
      </c>
      <c r="E2758" s="43">
        <v>3599800</v>
      </c>
      <c r="F2758" s="43">
        <v>1799900</v>
      </c>
      <c r="G2758" s="44">
        <f t="shared" si="129"/>
        <v>0.5</v>
      </c>
      <c r="H2758" s="45">
        <v>1869900</v>
      </c>
      <c r="I2758" s="44">
        <f t="shared" si="130"/>
        <v>0.48055447524862493</v>
      </c>
      <c r="J2758" s="45">
        <v>1969900</v>
      </c>
      <c r="K2758" s="44">
        <f t="shared" si="131"/>
        <v>0.45277515417523195</v>
      </c>
    </row>
    <row r="2759" spans="1:11">
      <c r="A2759" t="s">
        <v>2198</v>
      </c>
      <c r="B2759" t="s">
        <v>11719</v>
      </c>
      <c r="C2759" s="43">
        <v>140000</v>
      </c>
      <c r="D2759">
        <v>100</v>
      </c>
      <c r="E2759" s="43">
        <v>3599800</v>
      </c>
      <c r="F2759" s="43">
        <v>1799900</v>
      </c>
      <c r="G2759" s="44">
        <f t="shared" si="129"/>
        <v>0.5</v>
      </c>
      <c r="H2759" s="45">
        <v>1869900</v>
      </c>
      <c r="I2759" s="44">
        <f t="shared" si="130"/>
        <v>0.48055447524862493</v>
      </c>
      <c r="J2759" s="45">
        <v>1969900</v>
      </c>
      <c r="K2759" s="44">
        <f t="shared" si="131"/>
        <v>0.45277515417523195</v>
      </c>
    </row>
    <row r="2760" spans="1:11">
      <c r="A2760" t="s">
        <v>11720</v>
      </c>
      <c r="B2760" t="s">
        <v>11721</v>
      </c>
      <c r="C2760" s="43">
        <v>40000</v>
      </c>
      <c r="D2760">
        <v>100</v>
      </c>
      <c r="E2760" s="43">
        <v>3959780.0000000005</v>
      </c>
      <c r="F2760" s="43">
        <v>1799900</v>
      </c>
      <c r="G2760" s="44">
        <f t="shared" si="129"/>
        <v>0.54545454545454553</v>
      </c>
      <c r="H2760" s="45">
        <v>1869900</v>
      </c>
      <c r="I2760" s="44">
        <f t="shared" si="130"/>
        <v>0.52777679568056812</v>
      </c>
      <c r="J2760" s="45">
        <v>1969900</v>
      </c>
      <c r="K2760" s="44">
        <f t="shared" si="131"/>
        <v>0.50252286743202912</v>
      </c>
    </row>
    <row r="2761" spans="1:11">
      <c r="A2761" t="s">
        <v>11722</v>
      </c>
      <c r="B2761" t="s">
        <v>11723</v>
      </c>
      <c r="C2761" s="43">
        <v>50000</v>
      </c>
      <c r="D2761">
        <v>0</v>
      </c>
      <c r="E2761" s="43">
        <v>3599800</v>
      </c>
      <c r="F2761" s="43">
        <v>1799900</v>
      </c>
      <c r="G2761" s="44">
        <f t="shared" si="129"/>
        <v>0.5</v>
      </c>
      <c r="H2761" s="45">
        <v>1869900</v>
      </c>
      <c r="I2761" s="44">
        <f t="shared" si="130"/>
        <v>0.48055447524862493</v>
      </c>
      <c r="J2761" s="45">
        <v>1969900</v>
      </c>
      <c r="K2761" s="44">
        <f t="shared" si="131"/>
        <v>0.45277515417523195</v>
      </c>
    </row>
    <row r="2762" spans="1:11">
      <c r="A2762" t="s">
        <v>11724</v>
      </c>
      <c r="B2762" t="s">
        <v>11725</v>
      </c>
      <c r="C2762" s="43">
        <v>50000</v>
      </c>
      <c r="D2762">
        <v>0</v>
      </c>
      <c r="E2762" s="43">
        <v>3599800</v>
      </c>
      <c r="F2762" s="43">
        <v>1799900</v>
      </c>
      <c r="G2762" s="44">
        <f t="shared" si="129"/>
        <v>0.5</v>
      </c>
      <c r="H2762" s="45">
        <v>1869900</v>
      </c>
      <c r="I2762" s="44">
        <f t="shared" si="130"/>
        <v>0.48055447524862493</v>
      </c>
      <c r="J2762" s="45">
        <v>1969900</v>
      </c>
      <c r="K2762" s="44">
        <f t="shared" si="131"/>
        <v>0.45277515417523195</v>
      </c>
    </row>
    <row r="2763" spans="1:11">
      <c r="A2763" t="s">
        <v>11726</v>
      </c>
      <c r="B2763" t="s">
        <v>11727</v>
      </c>
      <c r="C2763" s="43">
        <v>50000</v>
      </c>
      <c r="D2763">
        <v>0</v>
      </c>
      <c r="E2763" s="43">
        <v>3599800</v>
      </c>
      <c r="F2763" s="43">
        <v>1799900</v>
      </c>
      <c r="G2763" s="44">
        <f t="shared" si="129"/>
        <v>0.5</v>
      </c>
      <c r="H2763" s="45">
        <v>1869900</v>
      </c>
      <c r="I2763" s="44">
        <f t="shared" si="130"/>
        <v>0.48055447524862493</v>
      </c>
      <c r="J2763" s="45">
        <v>1969900</v>
      </c>
      <c r="K2763" s="44">
        <f t="shared" si="131"/>
        <v>0.45277515417523195</v>
      </c>
    </row>
    <row r="2764" spans="1:11">
      <c r="A2764" t="s">
        <v>11728</v>
      </c>
      <c r="B2764" t="s">
        <v>11729</v>
      </c>
      <c r="C2764" s="43">
        <v>50000</v>
      </c>
      <c r="D2764">
        <v>0</v>
      </c>
      <c r="E2764" s="43">
        <v>3599800</v>
      </c>
      <c r="F2764" s="43">
        <v>1799900</v>
      </c>
      <c r="G2764" s="44">
        <f t="shared" si="129"/>
        <v>0.5</v>
      </c>
      <c r="H2764" s="45">
        <v>1869900</v>
      </c>
      <c r="I2764" s="44">
        <f t="shared" si="130"/>
        <v>0.48055447524862493</v>
      </c>
      <c r="J2764" s="45">
        <v>1969900</v>
      </c>
      <c r="K2764" s="44">
        <f t="shared" si="131"/>
        <v>0.45277515417523195</v>
      </c>
    </row>
    <row r="2765" spans="1:11">
      <c r="A2765" t="s">
        <v>11730</v>
      </c>
      <c r="B2765" t="s">
        <v>11731</v>
      </c>
      <c r="C2765" s="43">
        <v>50000</v>
      </c>
      <c r="D2765">
        <v>0</v>
      </c>
      <c r="E2765" s="43">
        <v>3599800</v>
      </c>
      <c r="F2765" s="43">
        <v>1799900</v>
      </c>
      <c r="G2765" s="44">
        <f t="shared" si="129"/>
        <v>0.5</v>
      </c>
      <c r="H2765" s="45">
        <v>1869900</v>
      </c>
      <c r="I2765" s="44">
        <f t="shared" si="130"/>
        <v>0.48055447524862493</v>
      </c>
      <c r="J2765" s="45">
        <v>1969900</v>
      </c>
      <c r="K2765" s="44">
        <f t="shared" si="131"/>
        <v>0.45277515417523195</v>
      </c>
    </row>
    <row r="2766" spans="1:11">
      <c r="A2766" t="s">
        <v>11732</v>
      </c>
      <c r="B2766" t="s">
        <v>11733</v>
      </c>
      <c r="C2766" s="43">
        <v>50000</v>
      </c>
      <c r="D2766">
        <v>0</v>
      </c>
      <c r="E2766" s="43">
        <v>3599800</v>
      </c>
      <c r="F2766" s="43">
        <v>1799900</v>
      </c>
      <c r="G2766" s="44">
        <f t="shared" si="129"/>
        <v>0.5</v>
      </c>
      <c r="H2766" s="45">
        <v>1869900</v>
      </c>
      <c r="I2766" s="44">
        <f t="shared" si="130"/>
        <v>0.48055447524862493</v>
      </c>
      <c r="J2766" s="45">
        <v>1969900</v>
      </c>
      <c r="K2766" s="44">
        <f t="shared" si="131"/>
        <v>0.45277515417523195</v>
      </c>
    </row>
    <row r="2767" spans="1:11">
      <c r="A2767" t="s">
        <v>11734</v>
      </c>
      <c r="B2767" t="s">
        <v>11735</v>
      </c>
      <c r="C2767" s="43">
        <v>50000</v>
      </c>
      <c r="D2767">
        <v>100</v>
      </c>
      <c r="E2767" s="43">
        <v>3599800</v>
      </c>
      <c r="F2767" s="43">
        <v>1799900</v>
      </c>
      <c r="G2767" s="44">
        <f t="shared" si="129"/>
        <v>0.5</v>
      </c>
      <c r="H2767" s="45">
        <v>1869900</v>
      </c>
      <c r="I2767" s="44">
        <f t="shared" si="130"/>
        <v>0.48055447524862493</v>
      </c>
      <c r="J2767" s="45">
        <v>1969900</v>
      </c>
      <c r="K2767" s="44">
        <f t="shared" si="131"/>
        <v>0.45277515417523195</v>
      </c>
    </row>
    <row r="2768" spans="1:11">
      <c r="A2768" t="s">
        <v>11736</v>
      </c>
      <c r="B2768" t="s">
        <v>11737</v>
      </c>
      <c r="C2768" s="43">
        <v>50000</v>
      </c>
      <c r="D2768">
        <v>100</v>
      </c>
      <c r="E2768" s="43">
        <v>3599800</v>
      </c>
      <c r="F2768" s="43">
        <v>1799900</v>
      </c>
      <c r="G2768" s="44">
        <f t="shared" si="129"/>
        <v>0.5</v>
      </c>
      <c r="H2768" s="45">
        <v>1869900</v>
      </c>
      <c r="I2768" s="44">
        <f t="shared" si="130"/>
        <v>0.48055447524862493</v>
      </c>
      <c r="J2768" s="45">
        <v>1969900</v>
      </c>
      <c r="K2768" s="44">
        <f t="shared" si="131"/>
        <v>0.45277515417523195</v>
      </c>
    </row>
    <row r="2769" spans="1:11">
      <c r="A2769" t="s">
        <v>11738</v>
      </c>
      <c r="B2769" t="s">
        <v>11739</v>
      </c>
      <c r="C2769" s="43">
        <v>50000</v>
      </c>
      <c r="D2769">
        <v>100</v>
      </c>
      <c r="E2769" s="43">
        <v>3599800</v>
      </c>
      <c r="F2769" s="43">
        <v>1799900</v>
      </c>
      <c r="G2769" s="44">
        <f t="shared" si="129"/>
        <v>0.5</v>
      </c>
      <c r="H2769" s="45">
        <v>1869900</v>
      </c>
      <c r="I2769" s="44">
        <f t="shared" si="130"/>
        <v>0.48055447524862493</v>
      </c>
      <c r="J2769" s="45">
        <v>1969900</v>
      </c>
      <c r="K2769" s="44">
        <f t="shared" si="131"/>
        <v>0.45277515417523195</v>
      </c>
    </row>
    <row r="2770" spans="1:11">
      <c r="A2770" t="s">
        <v>11740</v>
      </c>
      <c r="B2770" t="s">
        <v>11741</v>
      </c>
      <c r="C2770" s="43">
        <v>50000</v>
      </c>
      <c r="D2770">
        <v>100</v>
      </c>
      <c r="E2770" s="43">
        <v>3599800</v>
      </c>
      <c r="F2770" s="43">
        <v>1799900</v>
      </c>
      <c r="G2770" s="44">
        <f t="shared" si="129"/>
        <v>0.5</v>
      </c>
      <c r="H2770" s="45">
        <v>1869900</v>
      </c>
      <c r="I2770" s="44">
        <f t="shared" si="130"/>
        <v>0.48055447524862493</v>
      </c>
      <c r="J2770" s="45">
        <v>1969900</v>
      </c>
      <c r="K2770" s="44">
        <f t="shared" si="131"/>
        <v>0.45277515417523195</v>
      </c>
    </row>
    <row r="2771" spans="1:11">
      <c r="A2771" t="s">
        <v>11742</v>
      </c>
      <c r="B2771" t="s">
        <v>11743</v>
      </c>
      <c r="C2771" s="43">
        <v>50000</v>
      </c>
      <c r="D2771">
        <v>100</v>
      </c>
      <c r="E2771" s="43">
        <v>3599800</v>
      </c>
      <c r="F2771" s="43">
        <v>1799900</v>
      </c>
      <c r="G2771" s="44">
        <f t="shared" si="129"/>
        <v>0.5</v>
      </c>
      <c r="H2771" s="45">
        <v>1869900</v>
      </c>
      <c r="I2771" s="44">
        <f t="shared" si="130"/>
        <v>0.48055447524862493</v>
      </c>
      <c r="J2771" s="45">
        <v>1969900</v>
      </c>
      <c r="K2771" s="44">
        <f t="shared" si="131"/>
        <v>0.45277515417523195</v>
      </c>
    </row>
    <row r="2772" spans="1:11">
      <c r="A2772" t="s">
        <v>11744</v>
      </c>
      <c r="B2772" t="s">
        <v>11745</v>
      </c>
      <c r="C2772" s="43">
        <v>50000</v>
      </c>
      <c r="D2772">
        <v>100</v>
      </c>
      <c r="E2772" s="43">
        <v>3599800</v>
      </c>
      <c r="F2772" s="43">
        <v>1799900</v>
      </c>
      <c r="G2772" s="44">
        <f t="shared" si="129"/>
        <v>0.5</v>
      </c>
      <c r="H2772" s="45">
        <v>1869900</v>
      </c>
      <c r="I2772" s="44">
        <f t="shared" si="130"/>
        <v>0.48055447524862493</v>
      </c>
      <c r="J2772" s="45">
        <v>1969900</v>
      </c>
      <c r="K2772" s="44">
        <f t="shared" si="131"/>
        <v>0.45277515417523195</v>
      </c>
    </row>
    <row r="2773" spans="1:11">
      <c r="A2773" t="s">
        <v>11746</v>
      </c>
      <c r="B2773" t="s">
        <v>11747</v>
      </c>
      <c r="C2773" s="43">
        <v>50000</v>
      </c>
      <c r="D2773">
        <v>100</v>
      </c>
      <c r="E2773" s="43">
        <v>3599800</v>
      </c>
      <c r="F2773" s="43">
        <v>1799900</v>
      </c>
      <c r="G2773" s="44">
        <f t="shared" si="129"/>
        <v>0.5</v>
      </c>
      <c r="H2773" s="45">
        <v>1869900</v>
      </c>
      <c r="I2773" s="44">
        <f t="shared" si="130"/>
        <v>0.48055447524862493</v>
      </c>
      <c r="J2773" s="45">
        <v>1969900</v>
      </c>
      <c r="K2773" s="44">
        <f t="shared" si="131"/>
        <v>0.45277515417523195</v>
      </c>
    </row>
    <row r="2774" spans="1:11">
      <c r="A2774" t="s">
        <v>11748</v>
      </c>
      <c r="B2774" t="s">
        <v>11749</v>
      </c>
      <c r="C2774" s="43">
        <v>50000</v>
      </c>
      <c r="D2774">
        <v>100</v>
      </c>
      <c r="E2774" s="43">
        <v>3599800</v>
      </c>
      <c r="F2774" s="43">
        <v>1799900</v>
      </c>
      <c r="G2774" s="44">
        <f t="shared" si="129"/>
        <v>0.5</v>
      </c>
      <c r="H2774" s="45">
        <v>1869900</v>
      </c>
      <c r="I2774" s="44">
        <f t="shared" si="130"/>
        <v>0.48055447524862493</v>
      </c>
      <c r="J2774" s="45">
        <v>1969900</v>
      </c>
      <c r="K2774" s="44">
        <f t="shared" si="131"/>
        <v>0.45277515417523195</v>
      </c>
    </row>
    <row r="2775" spans="1:11">
      <c r="A2775" t="s">
        <v>11750</v>
      </c>
      <c r="B2775" t="s">
        <v>11751</v>
      </c>
      <c r="C2775" s="43">
        <v>50000</v>
      </c>
      <c r="D2775">
        <v>100</v>
      </c>
      <c r="E2775" s="43">
        <v>3599800</v>
      </c>
      <c r="F2775" s="43">
        <v>1799900</v>
      </c>
      <c r="G2775" s="44">
        <f t="shared" si="129"/>
        <v>0.5</v>
      </c>
      <c r="H2775" s="45">
        <v>1869900</v>
      </c>
      <c r="I2775" s="44">
        <f t="shared" si="130"/>
        <v>0.48055447524862493</v>
      </c>
      <c r="J2775" s="45">
        <v>1969900</v>
      </c>
      <c r="K2775" s="44">
        <f t="shared" si="131"/>
        <v>0.45277515417523195</v>
      </c>
    </row>
    <row r="2776" spans="1:11">
      <c r="A2776" t="s">
        <v>11752</v>
      </c>
      <c r="B2776" t="s">
        <v>11753</v>
      </c>
      <c r="C2776" s="43">
        <v>50000</v>
      </c>
      <c r="D2776">
        <v>100</v>
      </c>
      <c r="E2776" s="43">
        <v>3599800</v>
      </c>
      <c r="F2776" s="43">
        <v>1799900</v>
      </c>
      <c r="G2776" s="44">
        <f t="shared" si="129"/>
        <v>0.5</v>
      </c>
      <c r="H2776" s="45">
        <v>1869900</v>
      </c>
      <c r="I2776" s="44">
        <f t="shared" si="130"/>
        <v>0.48055447524862493</v>
      </c>
      <c r="J2776" s="45">
        <v>1969900</v>
      </c>
      <c r="K2776" s="44">
        <f t="shared" si="131"/>
        <v>0.45277515417523195</v>
      </c>
    </row>
    <row r="2777" spans="1:11">
      <c r="A2777" t="s">
        <v>11754</v>
      </c>
      <c r="B2777" t="s">
        <v>11755</v>
      </c>
      <c r="C2777" s="43">
        <v>50000</v>
      </c>
      <c r="D2777">
        <v>100</v>
      </c>
      <c r="E2777" s="43">
        <v>3599800</v>
      </c>
      <c r="F2777" s="43">
        <v>1799900</v>
      </c>
      <c r="G2777" s="44">
        <f t="shared" si="129"/>
        <v>0.5</v>
      </c>
      <c r="H2777" s="45">
        <v>1869900</v>
      </c>
      <c r="I2777" s="44">
        <f t="shared" si="130"/>
        <v>0.48055447524862493</v>
      </c>
      <c r="J2777" s="45">
        <v>1969900</v>
      </c>
      <c r="K2777" s="44">
        <f t="shared" si="131"/>
        <v>0.45277515417523195</v>
      </c>
    </row>
    <row r="2778" spans="1:11">
      <c r="A2778" t="s">
        <v>11756</v>
      </c>
      <c r="B2778" t="s">
        <v>11757</v>
      </c>
      <c r="C2778" s="43">
        <v>50000</v>
      </c>
      <c r="D2778">
        <v>100</v>
      </c>
      <c r="E2778" s="43">
        <v>3599800</v>
      </c>
      <c r="F2778" s="43">
        <v>1799900</v>
      </c>
      <c r="G2778" s="44">
        <f t="shared" si="129"/>
        <v>0.5</v>
      </c>
      <c r="H2778" s="45">
        <v>1869900</v>
      </c>
      <c r="I2778" s="44">
        <f t="shared" si="130"/>
        <v>0.48055447524862493</v>
      </c>
      <c r="J2778" s="45">
        <v>1969900</v>
      </c>
      <c r="K2778" s="44">
        <f t="shared" si="131"/>
        <v>0.45277515417523195</v>
      </c>
    </row>
    <row r="2779" spans="1:11">
      <c r="A2779" t="s">
        <v>11758</v>
      </c>
      <c r="B2779" t="s">
        <v>11759</v>
      </c>
      <c r="C2779" s="43">
        <v>50000</v>
      </c>
      <c r="D2779">
        <v>100</v>
      </c>
      <c r="E2779" s="43">
        <v>3599800</v>
      </c>
      <c r="F2779" s="43">
        <v>1799900</v>
      </c>
      <c r="G2779" s="44">
        <f t="shared" si="129"/>
        <v>0.5</v>
      </c>
      <c r="H2779" s="45">
        <v>1869900</v>
      </c>
      <c r="I2779" s="44">
        <f t="shared" si="130"/>
        <v>0.48055447524862493</v>
      </c>
      <c r="J2779" s="45">
        <v>1969900</v>
      </c>
      <c r="K2779" s="44">
        <f t="shared" si="131"/>
        <v>0.45277515417523195</v>
      </c>
    </row>
    <row r="2780" spans="1:11">
      <c r="A2780" t="s">
        <v>11760</v>
      </c>
      <c r="B2780" t="s">
        <v>11761</v>
      </c>
      <c r="C2780" s="43">
        <v>50000</v>
      </c>
      <c r="D2780">
        <v>100</v>
      </c>
      <c r="E2780" s="43">
        <v>3599800</v>
      </c>
      <c r="F2780" s="43">
        <v>1799900</v>
      </c>
      <c r="G2780" s="44">
        <f t="shared" si="129"/>
        <v>0.5</v>
      </c>
      <c r="H2780" s="45">
        <v>1869900</v>
      </c>
      <c r="I2780" s="44">
        <f t="shared" si="130"/>
        <v>0.48055447524862493</v>
      </c>
      <c r="J2780" s="45">
        <v>1969900</v>
      </c>
      <c r="K2780" s="44">
        <f t="shared" si="131"/>
        <v>0.45277515417523195</v>
      </c>
    </row>
    <row r="2781" spans="1:11">
      <c r="A2781" t="s">
        <v>11762</v>
      </c>
      <c r="B2781" t="s">
        <v>11763</v>
      </c>
      <c r="C2781" s="43">
        <v>50000</v>
      </c>
      <c r="D2781">
        <v>100</v>
      </c>
      <c r="E2781" s="43">
        <v>3599800</v>
      </c>
      <c r="F2781" s="43">
        <v>1799900</v>
      </c>
      <c r="G2781" s="44">
        <f t="shared" si="129"/>
        <v>0.5</v>
      </c>
      <c r="H2781" s="45">
        <v>1869900</v>
      </c>
      <c r="I2781" s="44">
        <f t="shared" si="130"/>
        <v>0.48055447524862493</v>
      </c>
      <c r="J2781" s="45">
        <v>1969900</v>
      </c>
      <c r="K2781" s="44">
        <f t="shared" si="131"/>
        <v>0.45277515417523195</v>
      </c>
    </row>
    <row r="2782" spans="1:11">
      <c r="A2782" t="s">
        <v>11764</v>
      </c>
      <c r="B2782" t="s">
        <v>11765</v>
      </c>
      <c r="C2782" s="43">
        <v>50000</v>
      </c>
      <c r="D2782">
        <v>100</v>
      </c>
      <c r="E2782" s="43">
        <v>3599800</v>
      </c>
      <c r="F2782" s="43">
        <v>1799900</v>
      </c>
      <c r="G2782" s="44">
        <f t="shared" si="129"/>
        <v>0.5</v>
      </c>
      <c r="H2782" s="45">
        <v>1869900</v>
      </c>
      <c r="I2782" s="44">
        <f t="shared" si="130"/>
        <v>0.48055447524862493</v>
      </c>
      <c r="J2782" s="45">
        <v>1969900</v>
      </c>
      <c r="K2782" s="44">
        <f t="shared" si="131"/>
        <v>0.45277515417523195</v>
      </c>
    </row>
    <row r="2783" spans="1:11">
      <c r="A2783" t="s">
        <v>8270</v>
      </c>
      <c r="B2783" t="s">
        <v>8269</v>
      </c>
      <c r="C2783" s="43">
        <v>30000</v>
      </c>
      <c r="D2783">
        <v>0</v>
      </c>
      <c r="E2783" s="43">
        <v>3959780.0000000005</v>
      </c>
      <c r="F2783" s="43">
        <v>1799900</v>
      </c>
      <c r="G2783" s="44">
        <f t="shared" si="129"/>
        <v>0.54545454545454553</v>
      </c>
      <c r="H2783" s="45">
        <v>1869900</v>
      </c>
      <c r="I2783" s="44">
        <f t="shared" si="130"/>
        <v>0.52777679568056812</v>
      </c>
      <c r="J2783" s="45">
        <v>1969900</v>
      </c>
      <c r="K2783" s="44">
        <f t="shared" si="131"/>
        <v>0.50252286743202912</v>
      </c>
    </row>
    <row r="2784" spans="1:11">
      <c r="A2784" t="s">
        <v>8276</v>
      </c>
      <c r="B2784" t="s">
        <v>8275</v>
      </c>
      <c r="C2784" s="43">
        <v>30000</v>
      </c>
      <c r="D2784">
        <v>1</v>
      </c>
      <c r="E2784" s="43">
        <v>3959780.0000000005</v>
      </c>
      <c r="F2784" s="43">
        <v>1799900</v>
      </c>
      <c r="G2784" s="44">
        <f t="shared" si="129"/>
        <v>0.54545454545454553</v>
      </c>
      <c r="H2784" s="45">
        <v>1869900</v>
      </c>
      <c r="I2784" s="44">
        <f t="shared" si="130"/>
        <v>0.52777679568056812</v>
      </c>
      <c r="J2784" s="45">
        <v>1969900</v>
      </c>
      <c r="K2784" s="44">
        <f t="shared" si="131"/>
        <v>0.50252286743202912</v>
      </c>
    </row>
    <row r="2785" spans="1:12">
      <c r="A2785" t="s">
        <v>7033</v>
      </c>
      <c r="B2785" s="54" t="s">
        <v>11766</v>
      </c>
      <c r="C2785" s="43">
        <v>70000</v>
      </c>
      <c r="D2785">
        <v>20</v>
      </c>
      <c r="E2785" s="55">
        <v>4343760</v>
      </c>
      <c r="F2785" s="56">
        <v>1809900</v>
      </c>
      <c r="G2785" s="44">
        <f t="shared" si="129"/>
        <v>0.58333333333333326</v>
      </c>
      <c r="H2785" s="55">
        <v>1879900</v>
      </c>
      <c r="I2785" s="44">
        <f t="shared" si="130"/>
        <v>0.5672182625191079</v>
      </c>
      <c r="J2785" s="55">
        <v>1919900</v>
      </c>
      <c r="K2785" s="44">
        <f t="shared" si="131"/>
        <v>0.55800965062526475</v>
      </c>
      <c r="L2785" s="55">
        <v>1919900</v>
      </c>
    </row>
    <row r="2786" spans="1:12">
      <c r="A2786" t="s">
        <v>6768</v>
      </c>
      <c r="B2786" t="s">
        <v>11767</v>
      </c>
      <c r="C2786" s="43">
        <v>140000</v>
      </c>
      <c r="D2786">
        <v>100</v>
      </c>
      <c r="E2786" s="43">
        <v>3639800</v>
      </c>
      <c r="F2786" s="43">
        <v>1819900</v>
      </c>
      <c r="G2786" s="44">
        <f t="shared" si="129"/>
        <v>0.5</v>
      </c>
      <c r="H2786" s="45">
        <v>1889900</v>
      </c>
      <c r="I2786" s="44">
        <f t="shared" si="130"/>
        <v>0.48076817407549866</v>
      </c>
      <c r="J2786" s="45">
        <v>1999900</v>
      </c>
      <c r="K2786" s="44">
        <f t="shared" si="131"/>
        <v>0.45054673333699657</v>
      </c>
    </row>
    <row r="2787" spans="1:12">
      <c r="A2787" t="s">
        <v>6764</v>
      </c>
      <c r="B2787" t="s">
        <v>11768</v>
      </c>
      <c r="C2787" s="43">
        <v>140000</v>
      </c>
      <c r="D2787">
        <v>100</v>
      </c>
      <c r="E2787" s="43">
        <v>3639800</v>
      </c>
      <c r="F2787" s="43">
        <v>1819900</v>
      </c>
      <c r="G2787" s="44">
        <f t="shared" si="129"/>
        <v>0.5</v>
      </c>
      <c r="H2787" s="45">
        <v>1889900</v>
      </c>
      <c r="I2787" s="44">
        <f t="shared" si="130"/>
        <v>0.48076817407549866</v>
      </c>
      <c r="J2787" s="45">
        <v>1999900</v>
      </c>
      <c r="K2787" s="44">
        <f t="shared" si="131"/>
        <v>0.45054673333699657</v>
      </c>
    </row>
    <row r="2788" spans="1:12">
      <c r="A2788" t="s">
        <v>6766</v>
      </c>
      <c r="B2788" t="s">
        <v>11769</v>
      </c>
      <c r="C2788" s="43">
        <v>140000</v>
      </c>
      <c r="D2788">
        <v>100</v>
      </c>
      <c r="E2788" s="43">
        <v>3639800</v>
      </c>
      <c r="F2788" s="43">
        <v>1819900</v>
      </c>
      <c r="G2788" s="44">
        <f t="shared" si="129"/>
        <v>0.5</v>
      </c>
      <c r="H2788" s="45">
        <v>1889900</v>
      </c>
      <c r="I2788" s="44">
        <f t="shared" si="130"/>
        <v>0.48076817407549866</v>
      </c>
      <c r="J2788" s="45">
        <v>1999900</v>
      </c>
      <c r="K2788" s="44">
        <f t="shared" si="131"/>
        <v>0.45054673333699657</v>
      </c>
    </row>
    <row r="2789" spans="1:12">
      <c r="A2789" t="s">
        <v>6718</v>
      </c>
      <c r="B2789" t="s">
        <v>11770</v>
      </c>
      <c r="C2789" s="43">
        <v>140000</v>
      </c>
      <c r="D2789">
        <v>0</v>
      </c>
      <c r="E2789" s="43">
        <v>3639800</v>
      </c>
      <c r="F2789" s="43">
        <v>1819900</v>
      </c>
      <c r="G2789" s="44">
        <f t="shared" si="129"/>
        <v>0.5</v>
      </c>
      <c r="H2789" s="45">
        <v>1889900</v>
      </c>
      <c r="I2789" s="44">
        <f t="shared" si="130"/>
        <v>0.48076817407549866</v>
      </c>
      <c r="J2789" s="45">
        <v>1999900</v>
      </c>
      <c r="K2789" s="44">
        <f t="shared" si="131"/>
        <v>0.45054673333699657</v>
      </c>
    </row>
    <row r="2790" spans="1:12">
      <c r="A2790" t="s">
        <v>6714</v>
      </c>
      <c r="B2790" t="s">
        <v>11771</v>
      </c>
      <c r="C2790" s="43">
        <v>140000</v>
      </c>
      <c r="D2790">
        <v>0</v>
      </c>
      <c r="E2790" s="43">
        <v>3639800</v>
      </c>
      <c r="F2790" s="43">
        <v>1819900</v>
      </c>
      <c r="G2790" s="44">
        <f t="shared" si="129"/>
        <v>0.5</v>
      </c>
      <c r="H2790" s="45">
        <v>1889900</v>
      </c>
      <c r="I2790" s="44">
        <f t="shared" si="130"/>
        <v>0.48076817407549866</v>
      </c>
      <c r="J2790" s="45">
        <v>1999900</v>
      </c>
      <c r="K2790" s="44">
        <f t="shared" si="131"/>
        <v>0.45054673333699657</v>
      </c>
    </row>
    <row r="2791" spans="1:12">
      <c r="A2791" t="s">
        <v>6716</v>
      </c>
      <c r="B2791" t="s">
        <v>11772</v>
      </c>
      <c r="C2791" s="43">
        <v>140000</v>
      </c>
      <c r="D2791">
        <v>0</v>
      </c>
      <c r="E2791" s="43">
        <v>3639800</v>
      </c>
      <c r="F2791" s="43">
        <v>1819900</v>
      </c>
      <c r="G2791" s="44">
        <f t="shared" si="129"/>
        <v>0.5</v>
      </c>
      <c r="H2791" s="45">
        <v>1889900</v>
      </c>
      <c r="I2791" s="44">
        <f t="shared" si="130"/>
        <v>0.48076817407549866</v>
      </c>
      <c r="J2791" s="45">
        <v>1999900</v>
      </c>
      <c r="K2791" s="44">
        <f t="shared" si="131"/>
        <v>0.45054673333699657</v>
      </c>
    </row>
    <row r="2792" spans="1:12">
      <c r="A2792" t="s">
        <v>7714</v>
      </c>
      <c r="B2792" t="s">
        <v>7713</v>
      </c>
      <c r="C2792" s="43">
        <v>140000</v>
      </c>
      <c r="D2792">
        <v>10</v>
      </c>
      <c r="E2792" s="43">
        <v>3639800</v>
      </c>
      <c r="F2792" s="43">
        <v>1819900</v>
      </c>
      <c r="G2792" s="44">
        <f t="shared" si="129"/>
        <v>0.5</v>
      </c>
      <c r="H2792" s="45">
        <v>1889900</v>
      </c>
      <c r="I2792" s="44">
        <f t="shared" si="130"/>
        <v>0.48076817407549866</v>
      </c>
      <c r="J2792" s="45">
        <v>1999900</v>
      </c>
      <c r="K2792" s="44">
        <f t="shared" si="131"/>
        <v>0.45054673333699657</v>
      </c>
    </row>
    <row r="2793" spans="1:12">
      <c r="A2793" t="s">
        <v>7710</v>
      </c>
      <c r="B2793" t="s">
        <v>7709</v>
      </c>
      <c r="C2793" s="43">
        <v>140000</v>
      </c>
      <c r="D2793">
        <v>9</v>
      </c>
      <c r="E2793" s="43">
        <v>3639800</v>
      </c>
      <c r="F2793" s="43">
        <v>1819900</v>
      </c>
      <c r="G2793" s="44">
        <f t="shared" si="129"/>
        <v>0.5</v>
      </c>
      <c r="H2793" s="45">
        <v>1889900</v>
      </c>
      <c r="I2793" s="44">
        <f t="shared" si="130"/>
        <v>0.48076817407549866</v>
      </c>
      <c r="J2793" s="45">
        <v>1999900</v>
      </c>
      <c r="K2793" s="44">
        <f t="shared" si="131"/>
        <v>0.45054673333699657</v>
      </c>
    </row>
    <row r="2794" spans="1:12">
      <c r="A2794" t="s">
        <v>11773</v>
      </c>
      <c r="B2794" t="s">
        <v>11774</v>
      </c>
      <c r="C2794" s="43">
        <v>30000</v>
      </c>
      <c r="D2794">
        <v>0</v>
      </c>
      <c r="E2794" s="43">
        <v>3639800</v>
      </c>
      <c r="F2794" s="43">
        <v>1819900</v>
      </c>
      <c r="G2794" s="44">
        <f t="shared" si="129"/>
        <v>0.5</v>
      </c>
      <c r="H2794" s="45">
        <v>1889900</v>
      </c>
      <c r="I2794" s="44">
        <f t="shared" si="130"/>
        <v>0.48076817407549866</v>
      </c>
      <c r="J2794" s="45">
        <v>1999900</v>
      </c>
      <c r="K2794" s="44">
        <f t="shared" si="131"/>
        <v>0.45054673333699657</v>
      </c>
    </row>
    <row r="2795" spans="1:12">
      <c r="A2795" t="s">
        <v>6411</v>
      </c>
      <c r="B2795" t="s">
        <v>6410</v>
      </c>
      <c r="C2795" s="43">
        <v>30000</v>
      </c>
      <c r="D2795">
        <v>5</v>
      </c>
      <c r="E2795" s="43">
        <v>4069780.0000000005</v>
      </c>
      <c r="F2795" s="43">
        <v>1849900</v>
      </c>
      <c r="G2795" s="44">
        <f t="shared" si="129"/>
        <v>0.54545454545454553</v>
      </c>
      <c r="H2795" s="45">
        <v>1919900</v>
      </c>
      <c r="I2795" s="44">
        <f t="shared" si="130"/>
        <v>0.52825459852866752</v>
      </c>
      <c r="J2795" s="45">
        <v>2029900</v>
      </c>
      <c r="K2795" s="44">
        <f t="shared" si="131"/>
        <v>0.50122611050228771</v>
      </c>
    </row>
    <row r="2796" spans="1:12">
      <c r="A2796" t="s">
        <v>11775</v>
      </c>
      <c r="B2796" t="s">
        <v>11776</v>
      </c>
      <c r="C2796" s="43">
        <v>30000</v>
      </c>
      <c r="D2796">
        <v>100</v>
      </c>
      <c r="E2796" s="43">
        <v>4069780.0000000005</v>
      </c>
      <c r="F2796" s="43">
        <v>1849900</v>
      </c>
      <c r="G2796" s="44">
        <f t="shared" si="129"/>
        <v>0.54545454545454553</v>
      </c>
      <c r="H2796" s="45">
        <v>1919900</v>
      </c>
      <c r="I2796" s="44">
        <f t="shared" si="130"/>
        <v>0.52825459852866752</v>
      </c>
      <c r="J2796" s="45">
        <v>2029900</v>
      </c>
      <c r="K2796" s="44">
        <f t="shared" si="131"/>
        <v>0.50122611050228771</v>
      </c>
    </row>
    <row r="2797" spans="1:12">
      <c r="A2797" t="s">
        <v>7513</v>
      </c>
      <c r="B2797" t="s">
        <v>7512</v>
      </c>
      <c r="C2797" s="43">
        <v>30000</v>
      </c>
      <c r="D2797">
        <v>10</v>
      </c>
      <c r="E2797" s="43">
        <v>4113780.0000000005</v>
      </c>
      <c r="F2797" s="43">
        <v>1869900</v>
      </c>
      <c r="G2797" s="44">
        <f t="shared" si="129"/>
        <v>0.54545454545454553</v>
      </c>
      <c r="H2797" s="45">
        <v>1939900</v>
      </c>
      <c r="I2797" s="44">
        <f t="shared" si="130"/>
        <v>0.5284385650180613</v>
      </c>
      <c r="J2797" s="45">
        <v>2049900</v>
      </c>
      <c r="K2797" s="44">
        <f t="shared" si="131"/>
        <v>0.50169916718930041</v>
      </c>
    </row>
    <row r="2798" spans="1:12">
      <c r="A2798" t="s">
        <v>11777</v>
      </c>
      <c r="B2798" t="s">
        <v>5009</v>
      </c>
      <c r="C2798" s="43">
        <v>140000</v>
      </c>
      <c r="D2798">
        <v>100</v>
      </c>
      <c r="E2798" s="43">
        <v>3759800</v>
      </c>
      <c r="F2798" s="43">
        <v>1879900</v>
      </c>
      <c r="G2798" s="44">
        <f t="shared" si="129"/>
        <v>0.5</v>
      </c>
      <c r="H2798" s="45">
        <v>1949900</v>
      </c>
      <c r="I2798" s="44">
        <f t="shared" si="130"/>
        <v>0.48138198840363844</v>
      </c>
      <c r="J2798" s="45">
        <v>2059900</v>
      </c>
      <c r="K2798" s="44">
        <f t="shared" si="131"/>
        <v>0.45212511303792757</v>
      </c>
    </row>
    <row r="2799" spans="1:12">
      <c r="A2799" t="s">
        <v>6642</v>
      </c>
      <c r="B2799" t="s">
        <v>6641</v>
      </c>
      <c r="C2799" s="43">
        <v>30000</v>
      </c>
      <c r="D2799">
        <v>100</v>
      </c>
      <c r="E2799" s="43">
        <v>4157780.0000000005</v>
      </c>
      <c r="F2799" s="43">
        <v>1889900</v>
      </c>
      <c r="G2799" s="44">
        <f t="shared" si="129"/>
        <v>0.54545454545454553</v>
      </c>
      <c r="H2799" s="45">
        <v>1959900</v>
      </c>
      <c r="I2799" s="44">
        <f t="shared" si="130"/>
        <v>0.52861863783076557</v>
      </c>
      <c r="J2799" s="45">
        <v>2069900</v>
      </c>
      <c r="K2799" s="44">
        <f t="shared" si="131"/>
        <v>0.50216221156482543</v>
      </c>
    </row>
    <row r="2800" spans="1:12">
      <c r="A2800" t="s">
        <v>2492</v>
      </c>
      <c r="B2800" t="s">
        <v>11778</v>
      </c>
      <c r="C2800" s="43">
        <v>140000</v>
      </c>
      <c r="D2800">
        <v>100</v>
      </c>
      <c r="E2800" s="43">
        <v>4749750</v>
      </c>
      <c r="F2800" s="43">
        <v>1899900</v>
      </c>
      <c r="G2800" s="44">
        <f t="shared" si="129"/>
        <v>0.6</v>
      </c>
      <c r="H2800" s="45">
        <v>1969900</v>
      </c>
      <c r="I2800" s="44">
        <f t="shared" si="130"/>
        <v>0.58526238223064375</v>
      </c>
      <c r="J2800" s="45">
        <v>2079900</v>
      </c>
      <c r="K2800" s="44">
        <f t="shared" si="131"/>
        <v>0.56210326859308379</v>
      </c>
    </row>
    <row r="2801" spans="1:11">
      <c r="A2801" t="s">
        <v>1991</v>
      </c>
      <c r="B2801" t="s">
        <v>11779</v>
      </c>
      <c r="C2801" s="43">
        <v>140000</v>
      </c>
      <c r="D2801">
        <v>100</v>
      </c>
      <c r="E2801" s="43">
        <v>3799800</v>
      </c>
      <c r="F2801" s="43">
        <v>1899900</v>
      </c>
      <c r="G2801" s="44">
        <f t="shared" si="129"/>
        <v>0.5</v>
      </c>
      <c r="H2801" s="45">
        <v>1969900</v>
      </c>
      <c r="I2801" s="44">
        <f t="shared" si="130"/>
        <v>0.48157797778830469</v>
      </c>
      <c r="J2801" s="45">
        <v>2079900</v>
      </c>
      <c r="K2801" s="44">
        <f t="shared" si="131"/>
        <v>0.45262908574135485</v>
      </c>
    </row>
    <row r="2802" spans="1:11">
      <c r="A2802" t="s">
        <v>1824</v>
      </c>
      <c r="B2802" t="s">
        <v>11780</v>
      </c>
      <c r="C2802" s="43">
        <v>140000</v>
      </c>
      <c r="D2802">
        <v>100</v>
      </c>
      <c r="E2802" s="43">
        <v>3799800</v>
      </c>
      <c r="F2802" s="43">
        <v>1899900</v>
      </c>
      <c r="G2802" s="44">
        <f t="shared" si="129"/>
        <v>0.5</v>
      </c>
      <c r="H2802" s="45">
        <v>1969900</v>
      </c>
      <c r="I2802" s="44">
        <f t="shared" si="130"/>
        <v>0.48157797778830469</v>
      </c>
      <c r="J2802" s="45">
        <v>2079900</v>
      </c>
      <c r="K2802" s="44">
        <f t="shared" si="131"/>
        <v>0.45262908574135485</v>
      </c>
    </row>
    <row r="2803" spans="1:11">
      <c r="A2803" t="s">
        <v>1983</v>
      </c>
      <c r="B2803" t="s">
        <v>11781</v>
      </c>
      <c r="C2803" s="43">
        <v>140000</v>
      </c>
      <c r="D2803">
        <v>100</v>
      </c>
      <c r="E2803" s="43">
        <v>3799800</v>
      </c>
      <c r="F2803" s="43">
        <v>1899900</v>
      </c>
      <c r="G2803" s="44">
        <f t="shared" si="129"/>
        <v>0.5</v>
      </c>
      <c r="H2803" s="45">
        <v>1969900</v>
      </c>
      <c r="I2803" s="44">
        <f t="shared" si="130"/>
        <v>0.48157797778830469</v>
      </c>
      <c r="J2803" s="45">
        <v>2079900</v>
      </c>
      <c r="K2803" s="44">
        <f t="shared" si="131"/>
        <v>0.45262908574135485</v>
      </c>
    </row>
    <row r="2804" spans="1:11">
      <c r="A2804" t="s">
        <v>2003</v>
      </c>
      <c r="B2804" t="s">
        <v>11782</v>
      </c>
      <c r="C2804" s="43">
        <v>140000</v>
      </c>
      <c r="D2804">
        <v>100</v>
      </c>
      <c r="E2804" s="43">
        <v>3799800</v>
      </c>
      <c r="F2804" s="43">
        <v>1899900</v>
      </c>
      <c r="G2804" s="44">
        <f t="shared" si="129"/>
        <v>0.5</v>
      </c>
      <c r="H2804" s="45">
        <v>1969900</v>
      </c>
      <c r="I2804" s="44">
        <f t="shared" si="130"/>
        <v>0.48157797778830469</v>
      </c>
      <c r="J2804" s="45">
        <v>2079900</v>
      </c>
      <c r="K2804" s="44">
        <f t="shared" si="131"/>
        <v>0.45262908574135485</v>
      </c>
    </row>
    <row r="2805" spans="1:11">
      <c r="A2805" t="s">
        <v>1823</v>
      </c>
      <c r="B2805" t="s">
        <v>11783</v>
      </c>
      <c r="C2805" s="43">
        <v>140000</v>
      </c>
      <c r="D2805">
        <v>100</v>
      </c>
      <c r="E2805" s="43">
        <v>3799800</v>
      </c>
      <c r="F2805" s="43">
        <v>1899900</v>
      </c>
      <c r="G2805" s="44">
        <f t="shared" si="129"/>
        <v>0.5</v>
      </c>
      <c r="H2805" s="45">
        <v>1969900</v>
      </c>
      <c r="I2805" s="44">
        <f t="shared" si="130"/>
        <v>0.48157797778830469</v>
      </c>
      <c r="J2805" s="45">
        <v>2079900</v>
      </c>
      <c r="K2805" s="44">
        <f t="shared" si="131"/>
        <v>0.45262908574135485</v>
      </c>
    </row>
    <row r="2806" spans="1:11">
      <c r="A2806" t="s">
        <v>1986</v>
      </c>
      <c r="B2806" t="s">
        <v>11784</v>
      </c>
      <c r="C2806" s="43">
        <v>140000</v>
      </c>
      <c r="D2806">
        <v>100</v>
      </c>
      <c r="E2806" s="43">
        <v>3799800</v>
      </c>
      <c r="F2806" s="43">
        <v>1899900</v>
      </c>
      <c r="G2806" s="44">
        <f t="shared" si="129"/>
        <v>0.5</v>
      </c>
      <c r="H2806" s="45">
        <v>1969900</v>
      </c>
      <c r="I2806" s="44">
        <f t="shared" si="130"/>
        <v>0.48157797778830469</v>
      </c>
      <c r="J2806" s="45">
        <v>2079900</v>
      </c>
      <c r="K2806" s="44">
        <f t="shared" si="131"/>
        <v>0.45262908574135485</v>
      </c>
    </row>
    <row r="2807" spans="1:11">
      <c r="A2807" t="s">
        <v>2006</v>
      </c>
      <c r="B2807" t="s">
        <v>11785</v>
      </c>
      <c r="C2807" s="43">
        <v>140000</v>
      </c>
      <c r="D2807">
        <v>100</v>
      </c>
      <c r="E2807" s="43">
        <v>3799800</v>
      </c>
      <c r="F2807" s="43">
        <v>1899900</v>
      </c>
      <c r="G2807" s="44">
        <f t="shared" si="129"/>
        <v>0.5</v>
      </c>
      <c r="H2807" s="45">
        <v>1969900</v>
      </c>
      <c r="I2807" s="44">
        <f t="shared" si="130"/>
        <v>0.48157797778830469</v>
      </c>
      <c r="J2807" s="45">
        <v>2079900</v>
      </c>
      <c r="K2807" s="44">
        <f t="shared" si="131"/>
        <v>0.45262908574135485</v>
      </c>
    </row>
    <row r="2808" spans="1:11">
      <c r="A2808" t="s">
        <v>11786</v>
      </c>
      <c r="B2808" t="s">
        <v>11787</v>
      </c>
      <c r="C2808" s="43">
        <v>140000</v>
      </c>
      <c r="D2808">
        <v>100</v>
      </c>
      <c r="E2808" s="43">
        <v>3799800</v>
      </c>
      <c r="F2808" s="43">
        <v>1899900</v>
      </c>
      <c r="G2808" s="44">
        <f t="shared" si="129"/>
        <v>0.5</v>
      </c>
      <c r="H2808" s="45">
        <v>1969900</v>
      </c>
      <c r="I2808" s="44">
        <f t="shared" si="130"/>
        <v>0.48157797778830469</v>
      </c>
      <c r="J2808" s="45">
        <v>2079900</v>
      </c>
      <c r="K2808" s="44">
        <f t="shared" si="131"/>
        <v>0.45262908574135485</v>
      </c>
    </row>
    <row r="2809" spans="1:11">
      <c r="A2809" t="s">
        <v>11788</v>
      </c>
      <c r="B2809" t="s">
        <v>11789</v>
      </c>
      <c r="C2809" s="43">
        <v>140000</v>
      </c>
      <c r="D2809">
        <v>100</v>
      </c>
      <c r="E2809" s="43">
        <v>3799800</v>
      </c>
      <c r="F2809" s="43">
        <v>1899900</v>
      </c>
      <c r="G2809" s="44">
        <f t="shared" si="129"/>
        <v>0.5</v>
      </c>
      <c r="H2809" s="45">
        <v>1969900</v>
      </c>
      <c r="I2809" s="44">
        <f t="shared" si="130"/>
        <v>0.48157797778830469</v>
      </c>
      <c r="J2809" s="45">
        <v>2079900</v>
      </c>
      <c r="K2809" s="44">
        <f t="shared" si="131"/>
        <v>0.45262908574135485</v>
      </c>
    </row>
    <row r="2810" spans="1:11">
      <c r="A2810" t="s">
        <v>11790</v>
      </c>
      <c r="B2810" t="s">
        <v>11791</v>
      </c>
      <c r="C2810" s="43">
        <v>140000</v>
      </c>
      <c r="D2810">
        <v>100</v>
      </c>
      <c r="E2810" s="43">
        <v>3799800</v>
      </c>
      <c r="F2810" s="43">
        <v>1899900</v>
      </c>
      <c r="G2810" s="44">
        <f t="shared" si="129"/>
        <v>0.5</v>
      </c>
      <c r="H2810" s="45">
        <v>1969900</v>
      </c>
      <c r="I2810" s="44">
        <f t="shared" si="130"/>
        <v>0.48157797778830469</v>
      </c>
      <c r="J2810" s="45">
        <v>2079900</v>
      </c>
      <c r="K2810" s="44">
        <f t="shared" si="131"/>
        <v>0.45262908574135485</v>
      </c>
    </row>
    <row r="2811" spans="1:11">
      <c r="A2811" t="s">
        <v>11792</v>
      </c>
      <c r="B2811" t="s">
        <v>11793</v>
      </c>
      <c r="C2811" s="43">
        <v>140000</v>
      </c>
      <c r="D2811">
        <v>100</v>
      </c>
      <c r="E2811" s="43">
        <v>3799800</v>
      </c>
      <c r="F2811" s="43">
        <v>1899900</v>
      </c>
      <c r="G2811" s="44">
        <f t="shared" si="129"/>
        <v>0.5</v>
      </c>
      <c r="H2811" s="45">
        <v>1969900</v>
      </c>
      <c r="I2811" s="44">
        <f t="shared" si="130"/>
        <v>0.48157797778830469</v>
      </c>
      <c r="J2811" s="45">
        <v>2079900</v>
      </c>
      <c r="K2811" s="44">
        <f t="shared" si="131"/>
        <v>0.45262908574135485</v>
      </c>
    </row>
    <row r="2812" spans="1:11">
      <c r="A2812" t="s">
        <v>11794</v>
      </c>
      <c r="B2812" t="s">
        <v>11795</v>
      </c>
      <c r="C2812" s="43">
        <v>140000</v>
      </c>
      <c r="D2812">
        <v>100</v>
      </c>
      <c r="E2812" s="43">
        <v>3799800</v>
      </c>
      <c r="F2812" s="43">
        <v>1899900</v>
      </c>
      <c r="G2812" s="44">
        <f t="shared" si="129"/>
        <v>0.5</v>
      </c>
      <c r="H2812" s="45">
        <v>1969900</v>
      </c>
      <c r="I2812" s="44">
        <f t="shared" si="130"/>
        <v>0.48157797778830469</v>
      </c>
      <c r="J2812" s="45">
        <v>2079900</v>
      </c>
      <c r="K2812" s="44">
        <f t="shared" si="131"/>
        <v>0.45262908574135485</v>
      </c>
    </row>
    <row r="2813" spans="1:11">
      <c r="A2813" t="s">
        <v>11796</v>
      </c>
      <c r="B2813" t="s">
        <v>11797</v>
      </c>
      <c r="C2813" s="43">
        <v>140000</v>
      </c>
      <c r="D2813">
        <v>100</v>
      </c>
      <c r="E2813" s="43">
        <v>3799800</v>
      </c>
      <c r="F2813" s="43">
        <v>1899900</v>
      </c>
      <c r="G2813" s="44">
        <f t="shared" si="129"/>
        <v>0.5</v>
      </c>
      <c r="H2813" s="45">
        <v>1969900</v>
      </c>
      <c r="I2813" s="44">
        <f t="shared" si="130"/>
        <v>0.48157797778830469</v>
      </c>
      <c r="J2813" s="45">
        <v>2079900</v>
      </c>
      <c r="K2813" s="44">
        <f t="shared" si="131"/>
        <v>0.45262908574135485</v>
      </c>
    </row>
    <row r="2814" spans="1:11">
      <c r="A2814" t="s">
        <v>11798</v>
      </c>
      <c r="B2814" t="s">
        <v>11799</v>
      </c>
      <c r="C2814" s="43">
        <v>140000</v>
      </c>
      <c r="D2814">
        <v>100</v>
      </c>
      <c r="E2814" s="43">
        <v>3799800</v>
      </c>
      <c r="F2814" s="43">
        <v>1899900</v>
      </c>
      <c r="G2814" s="44">
        <f t="shared" si="129"/>
        <v>0.5</v>
      </c>
      <c r="H2814" s="45">
        <v>1969900</v>
      </c>
      <c r="I2814" s="44">
        <f t="shared" si="130"/>
        <v>0.48157797778830469</v>
      </c>
      <c r="J2814" s="45">
        <v>2079900</v>
      </c>
      <c r="K2814" s="44">
        <f t="shared" si="131"/>
        <v>0.45262908574135485</v>
      </c>
    </row>
    <row r="2815" spans="1:11">
      <c r="A2815" t="s">
        <v>11800</v>
      </c>
      <c r="B2815" t="s">
        <v>11801</v>
      </c>
      <c r="C2815" s="43">
        <v>140000</v>
      </c>
      <c r="D2815">
        <v>100</v>
      </c>
      <c r="E2815" s="43">
        <v>3799800</v>
      </c>
      <c r="F2815" s="43">
        <v>1899900</v>
      </c>
      <c r="G2815" s="44">
        <f t="shared" si="129"/>
        <v>0.5</v>
      </c>
      <c r="H2815" s="45">
        <v>1969900</v>
      </c>
      <c r="I2815" s="44">
        <f t="shared" si="130"/>
        <v>0.48157797778830469</v>
      </c>
      <c r="J2815" s="45">
        <v>2079900</v>
      </c>
      <c r="K2815" s="44">
        <f t="shared" si="131"/>
        <v>0.45262908574135485</v>
      </c>
    </row>
    <row r="2816" spans="1:11">
      <c r="A2816" t="s">
        <v>11802</v>
      </c>
      <c r="B2816" t="s">
        <v>11803</v>
      </c>
      <c r="C2816" s="43">
        <v>140000</v>
      </c>
      <c r="D2816">
        <v>100</v>
      </c>
      <c r="E2816" s="43">
        <v>3799800</v>
      </c>
      <c r="F2816" s="43">
        <v>1899900</v>
      </c>
      <c r="G2816" s="44">
        <f t="shared" si="129"/>
        <v>0.5</v>
      </c>
      <c r="H2816" s="45">
        <v>1969900</v>
      </c>
      <c r="I2816" s="44">
        <f t="shared" si="130"/>
        <v>0.48157797778830469</v>
      </c>
      <c r="J2816" s="45">
        <v>2079900</v>
      </c>
      <c r="K2816" s="44">
        <f t="shared" si="131"/>
        <v>0.45262908574135485</v>
      </c>
    </row>
    <row r="2817" spans="1:11">
      <c r="A2817" t="s">
        <v>11804</v>
      </c>
      <c r="B2817" t="s">
        <v>11805</v>
      </c>
      <c r="C2817" s="43">
        <v>140000</v>
      </c>
      <c r="D2817">
        <v>100</v>
      </c>
      <c r="E2817" s="43">
        <v>3799800</v>
      </c>
      <c r="F2817" s="43">
        <v>1899900</v>
      </c>
      <c r="G2817" s="44">
        <f t="shared" si="129"/>
        <v>0.5</v>
      </c>
      <c r="H2817" s="45">
        <v>1969900</v>
      </c>
      <c r="I2817" s="44">
        <f t="shared" si="130"/>
        <v>0.48157797778830469</v>
      </c>
      <c r="J2817" s="45">
        <v>2079900</v>
      </c>
      <c r="K2817" s="44">
        <f t="shared" si="131"/>
        <v>0.45262908574135485</v>
      </c>
    </row>
    <row r="2818" spans="1:11">
      <c r="A2818" t="s">
        <v>11806</v>
      </c>
      <c r="B2818" t="s">
        <v>11807</v>
      </c>
      <c r="C2818" s="43">
        <v>140000</v>
      </c>
      <c r="D2818">
        <v>0</v>
      </c>
      <c r="E2818" s="43">
        <v>3799800</v>
      </c>
      <c r="F2818" s="43">
        <v>1899900</v>
      </c>
      <c r="G2818" s="44">
        <f t="shared" ref="G2818:G2881" si="132">1-(F2818/E2818)</f>
        <v>0.5</v>
      </c>
      <c r="H2818" s="45">
        <v>1969900</v>
      </c>
      <c r="I2818" s="44">
        <f t="shared" ref="I2818:I2881" si="133">1-(H2818/E2818)</f>
        <v>0.48157797778830469</v>
      </c>
      <c r="J2818" s="45">
        <v>2079900</v>
      </c>
      <c r="K2818" s="44">
        <f t="shared" ref="K2818:K2881" si="134">1-(J2818/E2818)</f>
        <v>0.45262908574135485</v>
      </c>
    </row>
    <row r="2819" spans="1:11">
      <c r="A2819" t="s">
        <v>11808</v>
      </c>
      <c r="B2819" t="s">
        <v>11809</v>
      </c>
      <c r="C2819" s="43">
        <v>140000</v>
      </c>
      <c r="D2819">
        <v>100</v>
      </c>
      <c r="E2819" s="43">
        <v>3799800</v>
      </c>
      <c r="F2819" s="43">
        <v>1899900</v>
      </c>
      <c r="G2819" s="44">
        <f t="shared" si="132"/>
        <v>0.5</v>
      </c>
      <c r="H2819" s="45">
        <v>1969900</v>
      </c>
      <c r="I2819" s="44">
        <f t="shared" si="133"/>
        <v>0.48157797778830469</v>
      </c>
      <c r="J2819" s="45">
        <v>2079900</v>
      </c>
      <c r="K2819" s="44">
        <f t="shared" si="134"/>
        <v>0.45262908574135485</v>
      </c>
    </row>
    <row r="2820" spans="1:11">
      <c r="A2820" t="s">
        <v>11810</v>
      </c>
      <c r="B2820" t="s">
        <v>11811</v>
      </c>
      <c r="C2820" s="43">
        <v>140000</v>
      </c>
      <c r="D2820">
        <v>100</v>
      </c>
      <c r="E2820" s="43">
        <v>3799800</v>
      </c>
      <c r="F2820" s="43">
        <v>1899900</v>
      </c>
      <c r="G2820" s="44">
        <f t="shared" si="132"/>
        <v>0.5</v>
      </c>
      <c r="H2820" s="45">
        <v>1969900</v>
      </c>
      <c r="I2820" s="44">
        <f t="shared" si="133"/>
        <v>0.48157797778830469</v>
      </c>
      <c r="J2820" s="45">
        <v>2079900</v>
      </c>
      <c r="K2820" s="44">
        <f t="shared" si="134"/>
        <v>0.45262908574135485</v>
      </c>
    </row>
    <row r="2821" spans="1:11">
      <c r="A2821" t="s">
        <v>11812</v>
      </c>
      <c r="B2821" t="s">
        <v>11813</v>
      </c>
      <c r="C2821" s="43">
        <v>140000</v>
      </c>
      <c r="D2821">
        <v>100</v>
      </c>
      <c r="E2821" s="43">
        <v>3799800</v>
      </c>
      <c r="F2821" s="43">
        <v>1899900</v>
      </c>
      <c r="G2821" s="44">
        <f t="shared" si="132"/>
        <v>0.5</v>
      </c>
      <c r="H2821" s="45">
        <v>1969900</v>
      </c>
      <c r="I2821" s="44">
        <f t="shared" si="133"/>
        <v>0.48157797778830469</v>
      </c>
      <c r="J2821" s="45">
        <v>2079900</v>
      </c>
      <c r="K2821" s="44">
        <f t="shared" si="134"/>
        <v>0.45262908574135485</v>
      </c>
    </row>
    <row r="2822" spans="1:11">
      <c r="A2822" t="s">
        <v>11814</v>
      </c>
      <c r="B2822" t="s">
        <v>11815</v>
      </c>
      <c r="C2822" s="43">
        <v>140000</v>
      </c>
      <c r="D2822">
        <v>100</v>
      </c>
      <c r="E2822" s="43">
        <v>3799800</v>
      </c>
      <c r="F2822" s="43">
        <v>1899900</v>
      </c>
      <c r="G2822" s="44">
        <f t="shared" si="132"/>
        <v>0.5</v>
      </c>
      <c r="H2822" s="45">
        <v>1969900</v>
      </c>
      <c r="I2822" s="44">
        <f t="shared" si="133"/>
        <v>0.48157797778830469</v>
      </c>
      <c r="J2822" s="45">
        <v>2079900</v>
      </c>
      <c r="K2822" s="44">
        <f t="shared" si="134"/>
        <v>0.45262908574135485</v>
      </c>
    </row>
    <row r="2823" spans="1:11">
      <c r="A2823" t="s">
        <v>11816</v>
      </c>
      <c r="B2823" t="s">
        <v>11817</v>
      </c>
      <c r="C2823" s="43">
        <v>140000</v>
      </c>
      <c r="D2823">
        <v>100</v>
      </c>
      <c r="E2823" s="43">
        <v>3799800</v>
      </c>
      <c r="F2823" s="43">
        <v>1899900</v>
      </c>
      <c r="G2823" s="44">
        <f t="shared" si="132"/>
        <v>0.5</v>
      </c>
      <c r="H2823" s="45">
        <v>1969900</v>
      </c>
      <c r="I2823" s="44">
        <f t="shared" si="133"/>
        <v>0.48157797778830469</v>
      </c>
      <c r="J2823" s="45">
        <v>2079900</v>
      </c>
      <c r="K2823" s="44">
        <f t="shared" si="134"/>
        <v>0.45262908574135485</v>
      </c>
    </row>
    <row r="2824" spans="1:11">
      <c r="A2824" t="s">
        <v>11818</v>
      </c>
      <c r="B2824" t="s">
        <v>11819</v>
      </c>
      <c r="C2824" s="43">
        <v>140000</v>
      </c>
      <c r="D2824">
        <v>100</v>
      </c>
      <c r="E2824" s="43">
        <v>3799800</v>
      </c>
      <c r="F2824" s="43">
        <v>1899900</v>
      </c>
      <c r="G2824" s="44">
        <f t="shared" si="132"/>
        <v>0.5</v>
      </c>
      <c r="H2824" s="45">
        <v>1969900</v>
      </c>
      <c r="I2824" s="44">
        <f t="shared" si="133"/>
        <v>0.48157797778830469</v>
      </c>
      <c r="J2824" s="45">
        <v>2079900</v>
      </c>
      <c r="K2824" s="44">
        <f t="shared" si="134"/>
        <v>0.45262908574135485</v>
      </c>
    </row>
    <row r="2825" spans="1:11">
      <c r="A2825" t="s">
        <v>11820</v>
      </c>
      <c r="B2825" t="s">
        <v>11821</v>
      </c>
      <c r="C2825" s="43">
        <v>140000</v>
      </c>
      <c r="D2825">
        <v>100</v>
      </c>
      <c r="E2825" s="43">
        <v>3799800</v>
      </c>
      <c r="F2825" s="43">
        <v>1899900</v>
      </c>
      <c r="G2825" s="44">
        <f t="shared" si="132"/>
        <v>0.5</v>
      </c>
      <c r="H2825" s="45">
        <v>1969900</v>
      </c>
      <c r="I2825" s="44">
        <f t="shared" si="133"/>
        <v>0.48157797778830469</v>
      </c>
      <c r="J2825" s="45">
        <v>2079900</v>
      </c>
      <c r="K2825" s="44">
        <f t="shared" si="134"/>
        <v>0.45262908574135485</v>
      </c>
    </row>
    <row r="2826" spans="1:11">
      <c r="A2826" t="s">
        <v>11822</v>
      </c>
      <c r="B2826" t="s">
        <v>11823</v>
      </c>
      <c r="C2826" s="43">
        <v>140000</v>
      </c>
      <c r="D2826">
        <v>100</v>
      </c>
      <c r="E2826" s="43">
        <v>3799800</v>
      </c>
      <c r="F2826" s="43">
        <v>1899900</v>
      </c>
      <c r="G2826" s="44">
        <f t="shared" si="132"/>
        <v>0.5</v>
      </c>
      <c r="H2826" s="45">
        <v>1969900</v>
      </c>
      <c r="I2826" s="44">
        <f t="shared" si="133"/>
        <v>0.48157797778830469</v>
      </c>
      <c r="J2826" s="45">
        <v>2079900</v>
      </c>
      <c r="K2826" s="44">
        <f t="shared" si="134"/>
        <v>0.45262908574135485</v>
      </c>
    </row>
    <row r="2827" spans="1:11">
      <c r="A2827" t="s">
        <v>11824</v>
      </c>
      <c r="B2827" t="s">
        <v>11825</v>
      </c>
      <c r="C2827" s="43">
        <v>140000</v>
      </c>
      <c r="D2827">
        <v>100</v>
      </c>
      <c r="E2827" s="43">
        <v>3799800</v>
      </c>
      <c r="F2827" s="43">
        <v>1899900</v>
      </c>
      <c r="G2827" s="44">
        <f t="shared" si="132"/>
        <v>0.5</v>
      </c>
      <c r="H2827" s="45">
        <v>1969900</v>
      </c>
      <c r="I2827" s="44">
        <f t="shared" si="133"/>
        <v>0.48157797778830469</v>
      </c>
      <c r="J2827" s="45">
        <v>2079900</v>
      </c>
      <c r="K2827" s="44">
        <f t="shared" si="134"/>
        <v>0.45262908574135485</v>
      </c>
    </row>
    <row r="2828" spans="1:11">
      <c r="A2828" t="s">
        <v>11826</v>
      </c>
      <c r="B2828" t="s">
        <v>11827</v>
      </c>
      <c r="C2828" s="43">
        <v>140000</v>
      </c>
      <c r="D2828">
        <v>100</v>
      </c>
      <c r="E2828" s="43">
        <v>3799800</v>
      </c>
      <c r="F2828" s="43">
        <v>1899900</v>
      </c>
      <c r="G2828" s="44">
        <f t="shared" si="132"/>
        <v>0.5</v>
      </c>
      <c r="H2828" s="45">
        <v>1969900</v>
      </c>
      <c r="I2828" s="44">
        <f t="shared" si="133"/>
        <v>0.48157797778830469</v>
      </c>
      <c r="J2828" s="45">
        <v>2079900</v>
      </c>
      <c r="K2828" s="44">
        <f t="shared" si="134"/>
        <v>0.45262908574135485</v>
      </c>
    </row>
    <row r="2829" spans="1:11">
      <c r="A2829" t="s">
        <v>11828</v>
      </c>
      <c r="B2829" t="s">
        <v>11829</v>
      </c>
      <c r="C2829" s="43">
        <v>140000</v>
      </c>
      <c r="D2829">
        <v>100</v>
      </c>
      <c r="E2829" s="43">
        <v>3799800</v>
      </c>
      <c r="F2829" s="43">
        <v>1899900</v>
      </c>
      <c r="G2829" s="44">
        <f t="shared" si="132"/>
        <v>0.5</v>
      </c>
      <c r="H2829" s="45">
        <v>1969900</v>
      </c>
      <c r="I2829" s="44">
        <f t="shared" si="133"/>
        <v>0.48157797778830469</v>
      </c>
      <c r="J2829" s="45">
        <v>2079900</v>
      </c>
      <c r="K2829" s="44">
        <f t="shared" si="134"/>
        <v>0.45262908574135485</v>
      </c>
    </row>
    <row r="2830" spans="1:11">
      <c r="A2830" t="s">
        <v>11830</v>
      </c>
      <c r="B2830" t="s">
        <v>11831</v>
      </c>
      <c r="C2830" s="43">
        <v>140000</v>
      </c>
      <c r="D2830">
        <v>100</v>
      </c>
      <c r="E2830" s="43">
        <v>3799800</v>
      </c>
      <c r="F2830" s="43">
        <v>1899900</v>
      </c>
      <c r="G2830" s="44">
        <f t="shared" si="132"/>
        <v>0.5</v>
      </c>
      <c r="H2830" s="45">
        <v>1969900</v>
      </c>
      <c r="I2830" s="44">
        <f t="shared" si="133"/>
        <v>0.48157797778830469</v>
      </c>
      <c r="J2830" s="45">
        <v>2079900</v>
      </c>
      <c r="K2830" s="44">
        <f t="shared" si="134"/>
        <v>0.45262908574135485</v>
      </c>
    </row>
    <row r="2831" spans="1:11">
      <c r="A2831" t="s">
        <v>11832</v>
      </c>
      <c r="B2831" t="s">
        <v>11833</v>
      </c>
      <c r="C2831" s="43">
        <v>140000</v>
      </c>
      <c r="D2831">
        <v>100</v>
      </c>
      <c r="E2831" s="43">
        <v>3799800</v>
      </c>
      <c r="F2831" s="43">
        <v>1899900</v>
      </c>
      <c r="G2831" s="44">
        <f t="shared" si="132"/>
        <v>0.5</v>
      </c>
      <c r="H2831" s="45">
        <v>1969900</v>
      </c>
      <c r="I2831" s="44">
        <f t="shared" si="133"/>
        <v>0.48157797778830469</v>
      </c>
      <c r="J2831" s="45">
        <v>2079900</v>
      </c>
      <c r="K2831" s="44">
        <f t="shared" si="134"/>
        <v>0.45262908574135485</v>
      </c>
    </row>
    <row r="2832" spans="1:11">
      <c r="A2832" t="s">
        <v>11834</v>
      </c>
      <c r="B2832" t="s">
        <v>11835</v>
      </c>
      <c r="C2832" s="43">
        <v>140000</v>
      </c>
      <c r="D2832">
        <v>100</v>
      </c>
      <c r="E2832" s="43">
        <v>3799800</v>
      </c>
      <c r="F2832" s="43">
        <v>1899900</v>
      </c>
      <c r="G2832" s="44">
        <f t="shared" si="132"/>
        <v>0.5</v>
      </c>
      <c r="H2832" s="45">
        <v>1969900</v>
      </c>
      <c r="I2832" s="44">
        <f t="shared" si="133"/>
        <v>0.48157797778830469</v>
      </c>
      <c r="J2832" s="45">
        <v>2079900</v>
      </c>
      <c r="K2832" s="44">
        <f t="shared" si="134"/>
        <v>0.45262908574135485</v>
      </c>
    </row>
    <row r="2833" spans="1:11">
      <c r="A2833" t="s">
        <v>11836</v>
      </c>
      <c r="B2833" t="s">
        <v>11837</v>
      </c>
      <c r="C2833" s="43">
        <v>140000</v>
      </c>
      <c r="D2833">
        <v>100</v>
      </c>
      <c r="E2833" s="43">
        <v>3799800</v>
      </c>
      <c r="F2833" s="43">
        <v>1899900</v>
      </c>
      <c r="G2833" s="44">
        <f t="shared" si="132"/>
        <v>0.5</v>
      </c>
      <c r="H2833" s="45">
        <v>1969900</v>
      </c>
      <c r="I2833" s="44">
        <f t="shared" si="133"/>
        <v>0.48157797778830469</v>
      </c>
      <c r="J2833" s="45">
        <v>2079900</v>
      </c>
      <c r="K2833" s="44">
        <f t="shared" si="134"/>
        <v>0.45262908574135485</v>
      </c>
    </row>
    <row r="2834" spans="1:11">
      <c r="A2834" t="s">
        <v>11838</v>
      </c>
      <c r="B2834" t="s">
        <v>11839</v>
      </c>
      <c r="C2834" s="43">
        <v>140000</v>
      </c>
      <c r="D2834">
        <v>100</v>
      </c>
      <c r="E2834" s="43">
        <v>3799800</v>
      </c>
      <c r="F2834" s="43">
        <v>1899900</v>
      </c>
      <c r="G2834" s="44">
        <f t="shared" si="132"/>
        <v>0.5</v>
      </c>
      <c r="H2834" s="45">
        <v>1969900</v>
      </c>
      <c r="I2834" s="44">
        <f t="shared" si="133"/>
        <v>0.48157797778830469</v>
      </c>
      <c r="J2834" s="45">
        <v>2079900</v>
      </c>
      <c r="K2834" s="44">
        <f t="shared" si="134"/>
        <v>0.45262908574135485</v>
      </c>
    </row>
    <row r="2835" spans="1:11">
      <c r="A2835" t="s">
        <v>11840</v>
      </c>
      <c r="B2835" t="s">
        <v>11841</v>
      </c>
      <c r="C2835" s="43">
        <v>140000</v>
      </c>
      <c r="D2835">
        <v>100</v>
      </c>
      <c r="E2835" s="43">
        <v>3799800</v>
      </c>
      <c r="F2835" s="43">
        <v>1899900</v>
      </c>
      <c r="G2835" s="44">
        <f t="shared" si="132"/>
        <v>0.5</v>
      </c>
      <c r="H2835" s="45">
        <v>1969900</v>
      </c>
      <c r="I2835" s="44">
        <f t="shared" si="133"/>
        <v>0.48157797778830469</v>
      </c>
      <c r="J2835" s="45">
        <v>2079900</v>
      </c>
      <c r="K2835" s="44">
        <f t="shared" si="134"/>
        <v>0.45262908574135485</v>
      </c>
    </row>
    <row r="2836" spans="1:11">
      <c r="A2836" t="s">
        <v>11842</v>
      </c>
      <c r="B2836" t="s">
        <v>11843</v>
      </c>
      <c r="C2836" s="43">
        <v>140000</v>
      </c>
      <c r="D2836">
        <v>100</v>
      </c>
      <c r="E2836" s="43">
        <v>3799800</v>
      </c>
      <c r="F2836" s="43">
        <v>1899900</v>
      </c>
      <c r="G2836" s="44">
        <f t="shared" si="132"/>
        <v>0.5</v>
      </c>
      <c r="H2836" s="45">
        <v>1969900</v>
      </c>
      <c r="I2836" s="44">
        <f t="shared" si="133"/>
        <v>0.48157797778830469</v>
      </c>
      <c r="J2836" s="45">
        <v>2079900</v>
      </c>
      <c r="K2836" s="44">
        <f t="shared" si="134"/>
        <v>0.45262908574135485</v>
      </c>
    </row>
    <row r="2837" spans="1:11">
      <c r="A2837" t="s">
        <v>11844</v>
      </c>
      <c r="B2837" t="s">
        <v>11845</v>
      </c>
      <c r="C2837" s="43">
        <v>140000</v>
      </c>
      <c r="D2837">
        <v>100</v>
      </c>
      <c r="E2837" s="43">
        <v>3799800</v>
      </c>
      <c r="F2837" s="43">
        <v>1899900</v>
      </c>
      <c r="G2837" s="44">
        <f t="shared" si="132"/>
        <v>0.5</v>
      </c>
      <c r="H2837" s="45">
        <v>1969900</v>
      </c>
      <c r="I2837" s="44">
        <f t="shared" si="133"/>
        <v>0.48157797778830469</v>
      </c>
      <c r="J2837" s="45">
        <v>2079900</v>
      </c>
      <c r="K2837" s="44">
        <f t="shared" si="134"/>
        <v>0.45262908574135485</v>
      </c>
    </row>
    <row r="2838" spans="1:11">
      <c r="A2838" t="s">
        <v>11846</v>
      </c>
      <c r="B2838" t="s">
        <v>11847</v>
      </c>
      <c r="C2838" s="43">
        <v>140000</v>
      </c>
      <c r="D2838">
        <v>100</v>
      </c>
      <c r="E2838" s="43">
        <v>3799800</v>
      </c>
      <c r="F2838" s="43">
        <v>1899900</v>
      </c>
      <c r="G2838" s="44">
        <f t="shared" si="132"/>
        <v>0.5</v>
      </c>
      <c r="H2838" s="45">
        <v>1969900</v>
      </c>
      <c r="I2838" s="44">
        <f t="shared" si="133"/>
        <v>0.48157797778830469</v>
      </c>
      <c r="J2838" s="45">
        <v>2079900</v>
      </c>
      <c r="K2838" s="44">
        <f t="shared" si="134"/>
        <v>0.45262908574135485</v>
      </c>
    </row>
    <row r="2839" spans="1:11">
      <c r="A2839" t="s">
        <v>11848</v>
      </c>
      <c r="B2839" t="s">
        <v>11849</v>
      </c>
      <c r="C2839" s="43">
        <v>140000</v>
      </c>
      <c r="D2839">
        <v>100</v>
      </c>
      <c r="E2839" s="43">
        <v>3799800</v>
      </c>
      <c r="F2839" s="43">
        <v>1899900</v>
      </c>
      <c r="G2839" s="44">
        <f t="shared" si="132"/>
        <v>0.5</v>
      </c>
      <c r="H2839" s="45">
        <v>1969900</v>
      </c>
      <c r="I2839" s="44">
        <f t="shared" si="133"/>
        <v>0.48157797778830469</v>
      </c>
      <c r="J2839" s="45">
        <v>2079900</v>
      </c>
      <c r="K2839" s="44">
        <f t="shared" si="134"/>
        <v>0.45262908574135485</v>
      </c>
    </row>
    <row r="2840" spans="1:11">
      <c r="A2840" t="s">
        <v>6752</v>
      </c>
      <c r="B2840" t="s">
        <v>11850</v>
      </c>
      <c r="C2840" s="43">
        <v>140000</v>
      </c>
      <c r="D2840">
        <v>100</v>
      </c>
      <c r="E2840" s="43">
        <v>3799800</v>
      </c>
      <c r="F2840" s="43">
        <v>1899900</v>
      </c>
      <c r="G2840" s="44">
        <f t="shared" si="132"/>
        <v>0.5</v>
      </c>
      <c r="H2840" s="45">
        <v>1969900</v>
      </c>
      <c r="I2840" s="44">
        <f t="shared" si="133"/>
        <v>0.48157797778830469</v>
      </c>
      <c r="J2840" s="45">
        <v>2079900</v>
      </c>
      <c r="K2840" s="44">
        <f t="shared" si="134"/>
        <v>0.45262908574135485</v>
      </c>
    </row>
    <row r="2841" spans="1:11">
      <c r="A2841" t="s">
        <v>6750</v>
      </c>
      <c r="B2841" t="s">
        <v>11851</v>
      </c>
      <c r="C2841" s="43">
        <v>140000</v>
      </c>
      <c r="D2841">
        <v>100</v>
      </c>
      <c r="E2841" s="43">
        <v>3799800</v>
      </c>
      <c r="F2841" s="43">
        <v>1899900</v>
      </c>
      <c r="G2841" s="44">
        <f t="shared" si="132"/>
        <v>0.5</v>
      </c>
      <c r="H2841" s="45">
        <v>1969900</v>
      </c>
      <c r="I2841" s="44">
        <f t="shared" si="133"/>
        <v>0.48157797778830469</v>
      </c>
      <c r="J2841" s="45">
        <v>2079900</v>
      </c>
      <c r="K2841" s="44">
        <f t="shared" si="134"/>
        <v>0.45262908574135485</v>
      </c>
    </row>
    <row r="2842" spans="1:11">
      <c r="A2842" t="s">
        <v>6706</v>
      </c>
      <c r="B2842" t="s">
        <v>11852</v>
      </c>
      <c r="C2842" s="43">
        <v>140000</v>
      </c>
      <c r="D2842">
        <v>100</v>
      </c>
      <c r="E2842" s="43">
        <v>3799800</v>
      </c>
      <c r="F2842" s="43">
        <v>1899900</v>
      </c>
      <c r="G2842" s="44">
        <f t="shared" si="132"/>
        <v>0.5</v>
      </c>
      <c r="H2842" s="45">
        <v>1969900</v>
      </c>
      <c r="I2842" s="44">
        <f t="shared" si="133"/>
        <v>0.48157797778830469</v>
      </c>
      <c r="J2842" s="45">
        <v>2079900</v>
      </c>
      <c r="K2842" s="44">
        <f t="shared" si="134"/>
        <v>0.45262908574135485</v>
      </c>
    </row>
    <row r="2843" spans="1:11">
      <c r="A2843" t="s">
        <v>6756</v>
      </c>
      <c r="B2843" t="s">
        <v>11853</v>
      </c>
      <c r="C2843" s="43">
        <v>140000</v>
      </c>
      <c r="D2843">
        <v>100</v>
      </c>
      <c r="E2843" s="43">
        <v>3799800</v>
      </c>
      <c r="F2843" s="43">
        <v>1899900</v>
      </c>
      <c r="G2843" s="44">
        <f t="shared" si="132"/>
        <v>0.5</v>
      </c>
      <c r="H2843" s="45">
        <v>1969900</v>
      </c>
      <c r="I2843" s="44">
        <f t="shared" si="133"/>
        <v>0.48157797778830469</v>
      </c>
      <c r="J2843" s="45">
        <v>2079900</v>
      </c>
      <c r="K2843" s="44">
        <f t="shared" si="134"/>
        <v>0.45262908574135485</v>
      </c>
    </row>
    <row r="2844" spans="1:11">
      <c r="A2844" t="s">
        <v>6704</v>
      </c>
      <c r="B2844" t="s">
        <v>11854</v>
      </c>
      <c r="C2844" s="43">
        <v>140000</v>
      </c>
      <c r="D2844">
        <v>100</v>
      </c>
      <c r="E2844" s="43">
        <v>3799800</v>
      </c>
      <c r="F2844" s="43">
        <v>1899900</v>
      </c>
      <c r="G2844" s="44">
        <f t="shared" si="132"/>
        <v>0.5</v>
      </c>
      <c r="H2844" s="45">
        <v>1969900</v>
      </c>
      <c r="I2844" s="44">
        <f t="shared" si="133"/>
        <v>0.48157797778830469</v>
      </c>
      <c r="J2844" s="45">
        <v>2079900</v>
      </c>
      <c r="K2844" s="44">
        <f t="shared" si="134"/>
        <v>0.45262908574135485</v>
      </c>
    </row>
    <row r="2845" spans="1:11">
      <c r="A2845" t="s">
        <v>6754</v>
      </c>
      <c r="B2845" t="s">
        <v>11855</v>
      </c>
      <c r="C2845" s="43">
        <v>140000</v>
      </c>
      <c r="D2845">
        <v>100</v>
      </c>
      <c r="E2845" s="43">
        <v>3799800</v>
      </c>
      <c r="F2845" s="43">
        <v>1899900</v>
      </c>
      <c r="G2845" s="44">
        <f t="shared" si="132"/>
        <v>0.5</v>
      </c>
      <c r="H2845" s="45">
        <v>1969900</v>
      </c>
      <c r="I2845" s="44">
        <f t="shared" si="133"/>
        <v>0.48157797778830469</v>
      </c>
      <c r="J2845" s="45">
        <v>2079900</v>
      </c>
      <c r="K2845" s="44">
        <f t="shared" si="134"/>
        <v>0.45262908574135485</v>
      </c>
    </row>
    <row r="2846" spans="1:11">
      <c r="A2846" t="s">
        <v>2488</v>
      </c>
      <c r="B2846" t="s">
        <v>11856</v>
      </c>
      <c r="C2846" s="43">
        <v>140000</v>
      </c>
      <c r="D2846">
        <v>100</v>
      </c>
      <c r="E2846" s="43">
        <v>4749750</v>
      </c>
      <c r="F2846" s="43">
        <v>1899900</v>
      </c>
      <c r="G2846" s="44">
        <f t="shared" si="132"/>
        <v>0.6</v>
      </c>
      <c r="H2846" s="45">
        <v>1969900</v>
      </c>
      <c r="I2846" s="44">
        <f t="shared" si="133"/>
        <v>0.58526238223064375</v>
      </c>
      <c r="J2846" s="45">
        <v>2079900</v>
      </c>
      <c r="K2846" s="44">
        <f t="shared" si="134"/>
        <v>0.56210326859308379</v>
      </c>
    </row>
    <row r="2847" spans="1:11">
      <c r="A2847" t="s">
        <v>2496</v>
      </c>
      <c r="B2847" t="s">
        <v>11857</v>
      </c>
      <c r="C2847" s="43">
        <v>140000</v>
      </c>
      <c r="D2847">
        <v>100</v>
      </c>
      <c r="E2847" s="43">
        <v>4749750</v>
      </c>
      <c r="F2847" s="43">
        <v>1899900</v>
      </c>
      <c r="G2847" s="44">
        <f t="shared" si="132"/>
        <v>0.6</v>
      </c>
      <c r="H2847" s="45">
        <v>1969900</v>
      </c>
      <c r="I2847" s="44">
        <f t="shared" si="133"/>
        <v>0.58526238223064375</v>
      </c>
      <c r="J2847" s="45">
        <v>2079900</v>
      </c>
      <c r="K2847" s="44">
        <f t="shared" si="134"/>
        <v>0.56210326859308379</v>
      </c>
    </row>
    <row r="2848" spans="1:11">
      <c r="A2848" t="s">
        <v>2490</v>
      </c>
      <c r="B2848" t="s">
        <v>11858</v>
      </c>
      <c r="C2848" s="43">
        <v>140000</v>
      </c>
      <c r="D2848">
        <v>100</v>
      </c>
      <c r="E2848" s="43">
        <v>4749750</v>
      </c>
      <c r="F2848" s="43">
        <v>1899900</v>
      </c>
      <c r="G2848" s="44">
        <f t="shared" si="132"/>
        <v>0.6</v>
      </c>
      <c r="H2848" s="45">
        <v>1969900</v>
      </c>
      <c r="I2848" s="44">
        <f t="shared" si="133"/>
        <v>0.58526238223064375</v>
      </c>
      <c r="J2848" s="45">
        <v>2079900</v>
      </c>
      <c r="K2848" s="44">
        <f t="shared" si="134"/>
        <v>0.56210326859308379</v>
      </c>
    </row>
    <row r="2849" spans="1:11">
      <c r="A2849" t="s">
        <v>2494</v>
      </c>
      <c r="B2849" t="s">
        <v>11859</v>
      </c>
      <c r="C2849" s="43">
        <v>140000</v>
      </c>
      <c r="D2849">
        <v>100</v>
      </c>
      <c r="E2849" s="43">
        <v>4749750</v>
      </c>
      <c r="F2849" s="43">
        <v>1899900</v>
      </c>
      <c r="G2849" s="44">
        <f t="shared" si="132"/>
        <v>0.6</v>
      </c>
      <c r="H2849" s="45">
        <v>1969900</v>
      </c>
      <c r="I2849" s="44">
        <f t="shared" si="133"/>
        <v>0.58526238223064375</v>
      </c>
      <c r="J2849" s="45">
        <v>2079900</v>
      </c>
      <c r="K2849" s="44">
        <f t="shared" si="134"/>
        <v>0.56210326859308379</v>
      </c>
    </row>
    <row r="2850" spans="1:11">
      <c r="A2850" t="s">
        <v>2498</v>
      </c>
      <c r="B2850" t="s">
        <v>11860</v>
      </c>
      <c r="C2850" s="43">
        <v>140000</v>
      </c>
      <c r="D2850">
        <v>100</v>
      </c>
      <c r="E2850" s="43">
        <v>4749750</v>
      </c>
      <c r="F2850" s="43">
        <v>1899900</v>
      </c>
      <c r="G2850" s="44">
        <f t="shared" si="132"/>
        <v>0.6</v>
      </c>
      <c r="H2850" s="45">
        <v>1969900</v>
      </c>
      <c r="I2850" s="44">
        <f t="shared" si="133"/>
        <v>0.58526238223064375</v>
      </c>
      <c r="J2850" s="45">
        <v>2079900</v>
      </c>
      <c r="K2850" s="44">
        <f t="shared" si="134"/>
        <v>0.56210326859308379</v>
      </c>
    </row>
    <row r="2851" spans="1:11">
      <c r="A2851" t="s">
        <v>5352</v>
      </c>
      <c r="B2851" t="s">
        <v>11861</v>
      </c>
      <c r="C2851" s="43">
        <v>140000</v>
      </c>
      <c r="D2851">
        <v>100</v>
      </c>
      <c r="E2851" s="43">
        <v>3799800</v>
      </c>
      <c r="F2851" s="43">
        <v>1899900</v>
      </c>
      <c r="G2851" s="44">
        <f t="shared" si="132"/>
        <v>0.5</v>
      </c>
      <c r="H2851" s="45">
        <v>1969900</v>
      </c>
      <c r="I2851" s="44">
        <f t="shared" si="133"/>
        <v>0.48157797778830469</v>
      </c>
      <c r="J2851" s="45">
        <v>2079900</v>
      </c>
      <c r="K2851" s="44">
        <f t="shared" si="134"/>
        <v>0.45262908574135485</v>
      </c>
    </row>
    <row r="2852" spans="1:11">
      <c r="A2852" t="s">
        <v>5356</v>
      </c>
      <c r="B2852" t="s">
        <v>11862</v>
      </c>
      <c r="C2852" s="43">
        <v>140000</v>
      </c>
      <c r="D2852">
        <v>100</v>
      </c>
      <c r="E2852" s="43">
        <v>3799800</v>
      </c>
      <c r="F2852" s="43">
        <v>1899900</v>
      </c>
      <c r="G2852" s="44">
        <f t="shared" si="132"/>
        <v>0.5</v>
      </c>
      <c r="H2852" s="45">
        <v>1969900</v>
      </c>
      <c r="I2852" s="44">
        <f t="shared" si="133"/>
        <v>0.48157797778830469</v>
      </c>
      <c r="J2852" s="45">
        <v>2079900</v>
      </c>
      <c r="K2852" s="44">
        <f t="shared" si="134"/>
        <v>0.45262908574135485</v>
      </c>
    </row>
    <row r="2853" spans="1:11">
      <c r="A2853" t="s">
        <v>5342</v>
      </c>
      <c r="B2853" t="s">
        <v>11863</v>
      </c>
      <c r="C2853" s="43">
        <v>140000</v>
      </c>
      <c r="D2853">
        <v>100</v>
      </c>
      <c r="E2853" s="43">
        <v>3799800</v>
      </c>
      <c r="F2853" s="43">
        <v>1899900</v>
      </c>
      <c r="G2853" s="44">
        <f t="shared" si="132"/>
        <v>0.5</v>
      </c>
      <c r="H2853" s="45">
        <v>1969900</v>
      </c>
      <c r="I2853" s="44">
        <f t="shared" si="133"/>
        <v>0.48157797778830469</v>
      </c>
      <c r="J2853" s="45">
        <v>2079900</v>
      </c>
      <c r="K2853" s="44">
        <f t="shared" si="134"/>
        <v>0.45262908574135485</v>
      </c>
    </row>
    <row r="2854" spans="1:11">
      <c r="A2854" t="s">
        <v>5354</v>
      </c>
      <c r="B2854" t="s">
        <v>11864</v>
      </c>
      <c r="C2854" s="43">
        <v>140000</v>
      </c>
      <c r="D2854">
        <v>100</v>
      </c>
      <c r="E2854" s="43">
        <v>3799800</v>
      </c>
      <c r="F2854" s="43">
        <v>1899900</v>
      </c>
      <c r="G2854" s="44">
        <f t="shared" si="132"/>
        <v>0.5</v>
      </c>
      <c r="H2854" s="45">
        <v>1969900</v>
      </c>
      <c r="I2854" s="44">
        <f t="shared" si="133"/>
        <v>0.48157797778830469</v>
      </c>
      <c r="J2854" s="45">
        <v>2079900</v>
      </c>
      <c r="K2854" s="44">
        <f t="shared" si="134"/>
        <v>0.45262908574135485</v>
      </c>
    </row>
    <row r="2855" spans="1:11">
      <c r="A2855" t="s">
        <v>5340</v>
      </c>
      <c r="B2855" t="s">
        <v>11865</v>
      </c>
      <c r="C2855" s="43">
        <v>140000</v>
      </c>
      <c r="D2855">
        <v>100</v>
      </c>
      <c r="E2855" s="43">
        <v>3799800</v>
      </c>
      <c r="F2855" s="43">
        <v>1899900</v>
      </c>
      <c r="G2855" s="44">
        <f t="shared" si="132"/>
        <v>0.5</v>
      </c>
      <c r="H2855" s="45">
        <v>1969900</v>
      </c>
      <c r="I2855" s="44">
        <f t="shared" si="133"/>
        <v>0.48157797778830469</v>
      </c>
      <c r="J2855" s="45">
        <v>2079900</v>
      </c>
      <c r="K2855" s="44">
        <f t="shared" si="134"/>
        <v>0.45262908574135485</v>
      </c>
    </row>
    <row r="2856" spans="1:11">
      <c r="A2856" t="s">
        <v>11866</v>
      </c>
      <c r="B2856" t="s">
        <v>11867</v>
      </c>
      <c r="C2856" s="43">
        <v>140000</v>
      </c>
      <c r="D2856">
        <v>100</v>
      </c>
      <c r="E2856" s="43">
        <v>3799800</v>
      </c>
      <c r="F2856" s="43">
        <v>1899900</v>
      </c>
      <c r="G2856" s="44">
        <f t="shared" si="132"/>
        <v>0.5</v>
      </c>
      <c r="H2856" s="45">
        <v>1969900</v>
      </c>
      <c r="I2856" s="44">
        <f t="shared" si="133"/>
        <v>0.48157797778830469</v>
      </c>
      <c r="J2856" s="45">
        <v>2079900</v>
      </c>
      <c r="K2856" s="44">
        <f t="shared" si="134"/>
        <v>0.45262908574135485</v>
      </c>
    </row>
    <row r="2857" spans="1:11">
      <c r="A2857" t="s">
        <v>6712</v>
      </c>
      <c r="B2857" t="s">
        <v>11868</v>
      </c>
      <c r="C2857" s="43">
        <v>140000</v>
      </c>
      <c r="D2857">
        <v>100</v>
      </c>
      <c r="E2857" s="43">
        <v>3799800</v>
      </c>
      <c r="F2857" s="43">
        <v>1899900</v>
      </c>
      <c r="G2857" s="44">
        <f t="shared" si="132"/>
        <v>0.5</v>
      </c>
      <c r="H2857" s="45">
        <v>1969900</v>
      </c>
      <c r="I2857" s="44">
        <f t="shared" si="133"/>
        <v>0.48157797778830469</v>
      </c>
      <c r="J2857" s="45">
        <v>2079900</v>
      </c>
      <c r="K2857" s="44">
        <f t="shared" si="134"/>
        <v>0.45262908574135485</v>
      </c>
    </row>
    <row r="2858" spans="1:11">
      <c r="A2858" t="s">
        <v>6758</v>
      </c>
      <c r="B2858" t="s">
        <v>11869</v>
      </c>
      <c r="C2858" s="43">
        <v>140000</v>
      </c>
      <c r="D2858">
        <v>100</v>
      </c>
      <c r="E2858" s="43">
        <v>3799800</v>
      </c>
      <c r="F2858" s="43">
        <v>1899900</v>
      </c>
      <c r="G2858" s="44">
        <f t="shared" si="132"/>
        <v>0.5</v>
      </c>
      <c r="H2858" s="45">
        <v>1969900</v>
      </c>
      <c r="I2858" s="44">
        <f t="shared" si="133"/>
        <v>0.48157797778830469</v>
      </c>
      <c r="J2858" s="45">
        <v>2079900</v>
      </c>
      <c r="K2858" s="44">
        <f t="shared" si="134"/>
        <v>0.45262908574135485</v>
      </c>
    </row>
    <row r="2859" spans="1:11">
      <c r="A2859" t="s">
        <v>6710</v>
      </c>
      <c r="B2859" t="s">
        <v>11870</v>
      </c>
      <c r="C2859" s="43">
        <v>140000</v>
      </c>
      <c r="D2859">
        <v>100</v>
      </c>
      <c r="E2859" s="43">
        <v>3799800</v>
      </c>
      <c r="F2859" s="43">
        <v>1899900</v>
      </c>
      <c r="G2859" s="44">
        <f t="shared" si="132"/>
        <v>0.5</v>
      </c>
      <c r="H2859" s="45">
        <v>1969900</v>
      </c>
      <c r="I2859" s="44">
        <f t="shared" si="133"/>
        <v>0.48157797778830469</v>
      </c>
      <c r="J2859" s="45">
        <v>2079900</v>
      </c>
      <c r="K2859" s="44">
        <f t="shared" si="134"/>
        <v>0.45262908574135485</v>
      </c>
    </row>
    <row r="2860" spans="1:11">
      <c r="A2860" t="s">
        <v>6762</v>
      </c>
      <c r="B2860" t="s">
        <v>11871</v>
      </c>
      <c r="C2860" s="43">
        <v>140000</v>
      </c>
      <c r="D2860">
        <v>100</v>
      </c>
      <c r="E2860" s="43">
        <v>3799800</v>
      </c>
      <c r="F2860" s="43">
        <v>1899900</v>
      </c>
      <c r="G2860" s="44">
        <f t="shared" si="132"/>
        <v>0.5</v>
      </c>
      <c r="H2860" s="45">
        <v>1969900</v>
      </c>
      <c r="I2860" s="44">
        <f t="shared" si="133"/>
        <v>0.48157797778830469</v>
      </c>
      <c r="J2860" s="45">
        <v>2079900</v>
      </c>
      <c r="K2860" s="44">
        <f t="shared" si="134"/>
        <v>0.45262908574135485</v>
      </c>
    </row>
    <row r="2861" spans="1:11">
      <c r="A2861" t="s">
        <v>6708</v>
      </c>
      <c r="B2861" t="s">
        <v>11872</v>
      </c>
      <c r="C2861" s="43">
        <v>140000</v>
      </c>
      <c r="D2861">
        <v>100</v>
      </c>
      <c r="E2861" s="43">
        <v>3799800</v>
      </c>
      <c r="F2861" s="43">
        <v>1899900</v>
      </c>
      <c r="G2861" s="44">
        <f t="shared" si="132"/>
        <v>0.5</v>
      </c>
      <c r="H2861" s="45">
        <v>1969900</v>
      </c>
      <c r="I2861" s="44">
        <f t="shared" si="133"/>
        <v>0.48157797778830469</v>
      </c>
      <c r="J2861" s="45">
        <v>2079900</v>
      </c>
      <c r="K2861" s="44">
        <f t="shared" si="134"/>
        <v>0.45262908574135485</v>
      </c>
    </row>
    <row r="2862" spans="1:11">
      <c r="A2862" t="s">
        <v>6760</v>
      </c>
      <c r="B2862" t="s">
        <v>11873</v>
      </c>
      <c r="C2862" s="43">
        <v>140000</v>
      </c>
      <c r="D2862">
        <v>100</v>
      </c>
      <c r="E2862" s="43">
        <v>3799800</v>
      </c>
      <c r="F2862" s="43">
        <v>1899900</v>
      </c>
      <c r="G2862" s="44">
        <f t="shared" si="132"/>
        <v>0.5</v>
      </c>
      <c r="H2862" s="45">
        <v>1969900</v>
      </c>
      <c r="I2862" s="44">
        <f t="shared" si="133"/>
        <v>0.48157797778830469</v>
      </c>
      <c r="J2862" s="45">
        <v>2079900</v>
      </c>
      <c r="K2862" s="44">
        <f t="shared" si="134"/>
        <v>0.45262908574135485</v>
      </c>
    </row>
    <row r="2863" spans="1:11">
      <c r="A2863" t="s">
        <v>2215</v>
      </c>
      <c r="B2863" t="s">
        <v>11874</v>
      </c>
      <c r="C2863" s="43">
        <v>140000</v>
      </c>
      <c r="D2863">
        <v>100</v>
      </c>
      <c r="E2863" s="43">
        <v>3799800</v>
      </c>
      <c r="F2863" s="43">
        <v>1899900</v>
      </c>
      <c r="G2863" s="44">
        <f t="shared" si="132"/>
        <v>0.5</v>
      </c>
      <c r="H2863" s="45">
        <v>1969900</v>
      </c>
      <c r="I2863" s="44">
        <f t="shared" si="133"/>
        <v>0.48157797778830469</v>
      </c>
      <c r="J2863" s="45">
        <v>2079900</v>
      </c>
      <c r="K2863" s="44">
        <f t="shared" si="134"/>
        <v>0.45262908574135485</v>
      </c>
    </row>
    <row r="2864" spans="1:11">
      <c r="A2864" t="s">
        <v>2064</v>
      </c>
      <c r="B2864" t="s">
        <v>11875</v>
      </c>
      <c r="C2864" s="43">
        <v>140000</v>
      </c>
      <c r="D2864">
        <v>100</v>
      </c>
      <c r="E2864" s="43">
        <v>3799800</v>
      </c>
      <c r="F2864" s="43">
        <v>1899900</v>
      </c>
      <c r="G2864" s="44">
        <f t="shared" si="132"/>
        <v>0.5</v>
      </c>
      <c r="H2864" s="45">
        <v>1969900</v>
      </c>
      <c r="I2864" s="44">
        <f t="shared" si="133"/>
        <v>0.48157797778830469</v>
      </c>
      <c r="J2864" s="45">
        <v>2079900</v>
      </c>
      <c r="K2864" s="44">
        <f t="shared" si="134"/>
        <v>0.45262908574135485</v>
      </c>
    </row>
    <row r="2865" spans="1:11">
      <c r="A2865" t="s">
        <v>2217</v>
      </c>
      <c r="B2865" t="s">
        <v>11876</v>
      </c>
      <c r="C2865" s="43">
        <v>140000</v>
      </c>
      <c r="D2865">
        <v>100</v>
      </c>
      <c r="E2865" s="43">
        <v>3799800</v>
      </c>
      <c r="F2865" s="43">
        <v>1899900</v>
      </c>
      <c r="G2865" s="44">
        <f t="shared" si="132"/>
        <v>0.5</v>
      </c>
      <c r="H2865" s="45">
        <v>1969900</v>
      </c>
      <c r="I2865" s="44">
        <f t="shared" si="133"/>
        <v>0.48157797778830469</v>
      </c>
      <c r="J2865" s="45">
        <v>2079900</v>
      </c>
      <c r="K2865" s="44">
        <f t="shared" si="134"/>
        <v>0.45262908574135485</v>
      </c>
    </row>
    <row r="2866" spans="1:11">
      <c r="A2866" t="s">
        <v>2219</v>
      </c>
      <c r="B2866" t="s">
        <v>11877</v>
      </c>
      <c r="C2866" s="43">
        <v>140000</v>
      </c>
      <c r="D2866">
        <v>100</v>
      </c>
      <c r="E2866" s="43">
        <v>3799800</v>
      </c>
      <c r="F2866" s="43">
        <v>1899900</v>
      </c>
      <c r="G2866" s="44">
        <f t="shared" si="132"/>
        <v>0.5</v>
      </c>
      <c r="H2866" s="45">
        <v>1969900</v>
      </c>
      <c r="I2866" s="44">
        <f t="shared" si="133"/>
        <v>0.48157797778830469</v>
      </c>
      <c r="J2866" s="45">
        <v>2079900</v>
      </c>
      <c r="K2866" s="44">
        <f t="shared" si="134"/>
        <v>0.45262908574135485</v>
      </c>
    </row>
    <row r="2867" spans="1:11">
      <c r="A2867" t="s">
        <v>2216</v>
      </c>
      <c r="B2867" t="s">
        <v>11878</v>
      </c>
      <c r="C2867" s="43">
        <v>140000</v>
      </c>
      <c r="D2867">
        <v>100</v>
      </c>
      <c r="E2867" s="43">
        <v>3799800</v>
      </c>
      <c r="F2867" s="43">
        <v>1899900</v>
      </c>
      <c r="G2867" s="44">
        <f t="shared" si="132"/>
        <v>0.5</v>
      </c>
      <c r="H2867" s="45">
        <v>1969900</v>
      </c>
      <c r="I2867" s="44">
        <f t="shared" si="133"/>
        <v>0.48157797778830469</v>
      </c>
      <c r="J2867" s="45">
        <v>2079900</v>
      </c>
      <c r="K2867" s="44">
        <f t="shared" si="134"/>
        <v>0.45262908574135485</v>
      </c>
    </row>
    <row r="2868" spans="1:11">
      <c r="A2868" t="s">
        <v>2218</v>
      </c>
      <c r="B2868" t="s">
        <v>11879</v>
      </c>
      <c r="C2868" s="43">
        <v>140000</v>
      </c>
      <c r="D2868">
        <v>100</v>
      </c>
      <c r="E2868" s="43">
        <v>3799800</v>
      </c>
      <c r="F2868" s="43">
        <v>1899900</v>
      </c>
      <c r="G2868" s="44">
        <f t="shared" si="132"/>
        <v>0.5</v>
      </c>
      <c r="H2868" s="45">
        <v>1969900</v>
      </c>
      <c r="I2868" s="44">
        <f t="shared" si="133"/>
        <v>0.48157797778830469</v>
      </c>
      <c r="J2868" s="45">
        <v>2079900</v>
      </c>
      <c r="K2868" s="44">
        <f t="shared" si="134"/>
        <v>0.45262908574135485</v>
      </c>
    </row>
    <row r="2869" spans="1:11">
      <c r="A2869" t="s">
        <v>11880</v>
      </c>
      <c r="B2869" t="s">
        <v>11881</v>
      </c>
      <c r="C2869" s="43">
        <v>140000</v>
      </c>
      <c r="D2869">
        <v>100</v>
      </c>
      <c r="E2869" s="43">
        <v>3799800</v>
      </c>
      <c r="F2869" s="43">
        <v>1899900</v>
      </c>
      <c r="G2869" s="44">
        <f t="shared" si="132"/>
        <v>0.5</v>
      </c>
      <c r="H2869" s="45">
        <v>1969900</v>
      </c>
      <c r="I2869" s="44">
        <f t="shared" si="133"/>
        <v>0.48157797778830469</v>
      </c>
      <c r="J2869" s="45">
        <v>2079900</v>
      </c>
      <c r="K2869" s="44">
        <f t="shared" si="134"/>
        <v>0.45262908574135485</v>
      </c>
    </row>
    <row r="2870" spans="1:11">
      <c r="A2870" t="s">
        <v>11882</v>
      </c>
      <c r="B2870" t="s">
        <v>11883</v>
      </c>
      <c r="C2870" s="43">
        <v>140000</v>
      </c>
      <c r="D2870">
        <v>100</v>
      </c>
      <c r="E2870" s="43">
        <v>3799800</v>
      </c>
      <c r="F2870" s="43">
        <v>1899900</v>
      </c>
      <c r="G2870" s="44">
        <f t="shared" si="132"/>
        <v>0.5</v>
      </c>
      <c r="H2870" s="45">
        <v>1969900</v>
      </c>
      <c r="I2870" s="44">
        <f t="shared" si="133"/>
        <v>0.48157797778830469</v>
      </c>
      <c r="J2870" s="45">
        <v>2079900</v>
      </c>
      <c r="K2870" s="44">
        <f t="shared" si="134"/>
        <v>0.45262908574135485</v>
      </c>
    </row>
    <row r="2871" spans="1:11">
      <c r="A2871" t="s">
        <v>11884</v>
      </c>
      <c r="B2871" t="s">
        <v>11885</v>
      </c>
      <c r="C2871" s="43">
        <v>140000</v>
      </c>
      <c r="D2871">
        <v>100</v>
      </c>
      <c r="E2871" s="43">
        <v>3799800</v>
      </c>
      <c r="F2871" s="43">
        <v>1899900</v>
      </c>
      <c r="G2871" s="44">
        <f t="shared" si="132"/>
        <v>0.5</v>
      </c>
      <c r="H2871" s="45">
        <v>1969900</v>
      </c>
      <c r="I2871" s="44">
        <f t="shared" si="133"/>
        <v>0.48157797778830469</v>
      </c>
      <c r="J2871" s="45">
        <v>2079900</v>
      </c>
      <c r="K2871" s="44">
        <f t="shared" si="134"/>
        <v>0.45262908574135485</v>
      </c>
    </row>
    <row r="2872" spans="1:11">
      <c r="A2872" t="s">
        <v>11886</v>
      </c>
      <c r="B2872" t="s">
        <v>11887</v>
      </c>
      <c r="C2872" s="43">
        <v>140000</v>
      </c>
      <c r="D2872">
        <v>100</v>
      </c>
      <c r="E2872" s="43">
        <v>3799800</v>
      </c>
      <c r="F2872" s="43">
        <v>1899900</v>
      </c>
      <c r="G2872" s="44">
        <f t="shared" si="132"/>
        <v>0.5</v>
      </c>
      <c r="H2872" s="45">
        <v>1969900</v>
      </c>
      <c r="I2872" s="44">
        <f t="shared" si="133"/>
        <v>0.48157797778830469</v>
      </c>
      <c r="J2872" s="45">
        <v>2079900</v>
      </c>
      <c r="K2872" s="44">
        <f t="shared" si="134"/>
        <v>0.45262908574135485</v>
      </c>
    </row>
    <row r="2873" spans="1:11">
      <c r="A2873" t="s">
        <v>11888</v>
      </c>
      <c r="B2873" t="s">
        <v>11889</v>
      </c>
      <c r="C2873" s="43">
        <v>140000</v>
      </c>
      <c r="D2873">
        <v>100</v>
      </c>
      <c r="E2873" s="43">
        <v>3799800</v>
      </c>
      <c r="F2873" s="43">
        <v>1899900</v>
      </c>
      <c r="G2873" s="44">
        <f t="shared" si="132"/>
        <v>0.5</v>
      </c>
      <c r="H2873" s="45">
        <v>1969900</v>
      </c>
      <c r="I2873" s="44">
        <f t="shared" si="133"/>
        <v>0.48157797778830469</v>
      </c>
      <c r="J2873" s="45">
        <v>2079900</v>
      </c>
      <c r="K2873" s="44">
        <f t="shared" si="134"/>
        <v>0.45262908574135485</v>
      </c>
    </row>
    <row r="2874" spans="1:11">
      <c r="A2874" t="s">
        <v>7312</v>
      </c>
      <c r="B2874" t="s">
        <v>7311</v>
      </c>
      <c r="C2874" s="43">
        <v>140000</v>
      </c>
      <c r="D2874">
        <v>7</v>
      </c>
      <c r="E2874" s="43">
        <v>3799800</v>
      </c>
      <c r="F2874" s="43">
        <v>1899900</v>
      </c>
      <c r="G2874" s="44">
        <f t="shared" si="132"/>
        <v>0.5</v>
      </c>
      <c r="H2874" s="45">
        <v>1969900</v>
      </c>
      <c r="I2874" s="44">
        <f t="shared" si="133"/>
        <v>0.48157797778830469</v>
      </c>
      <c r="J2874" s="45">
        <v>2079900</v>
      </c>
      <c r="K2874" s="44">
        <f t="shared" si="134"/>
        <v>0.45262908574135485</v>
      </c>
    </row>
    <row r="2875" spans="1:11">
      <c r="A2875" t="s">
        <v>5338</v>
      </c>
      <c r="B2875" t="s">
        <v>5337</v>
      </c>
      <c r="C2875" s="43">
        <v>140000</v>
      </c>
      <c r="D2875">
        <v>6</v>
      </c>
      <c r="E2875" s="43">
        <v>3799800</v>
      </c>
      <c r="F2875" s="43">
        <v>1899900</v>
      </c>
      <c r="G2875" s="44">
        <f t="shared" si="132"/>
        <v>0.5</v>
      </c>
      <c r="H2875" s="45">
        <v>1969900</v>
      </c>
      <c r="I2875" s="44">
        <f t="shared" si="133"/>
        <v>0.48157797778830469</v>
      </c>
      <c r="J2875" s="45">
        <v>2079900</v>
      </c>
      <c r="K2875" s="44">
        <f t="shared" si="134"/>
        <v>0.45262908574135485</v>
      </c>
    </row>
    <row r="2876" spans="1:11">
      <c r="A2876" t="s">
        <v>5370</v>
      </c>
      <c r="B2876" t="s">
        <v>11890</v>
      </c>
      <c r="C2876" s="43">
        <v>140000</v>
      </c>
      <c r="D2876">
        <v>10</v>
      </c>
      <c r="E2876" s="43">
        <v>3839800</v>
      </c>
      <c r="F2876" s="43">
        <v>1919900</v>
      </c>
      <c r="G2876" s="44">
        <f t="shared" si="132"/>
        <v>0.5</v>
      </c>
      <c r="H2876" s="45">
        <v>1999900</v>
      </c>
      <c r="I2876" s="44">
        <f t="shared" si="133"/>
        <v>0.47916558154070521</v>
      </c>
      <c r="J2876" s="45">
        <v>2109900</v>
      </c>
      <c r="K2876" s="44">
        <f t="shared" si="134"/>
        <v>0.45051825615917496</v>
      </c>
    </row>
    <row r="2877" spans="1:11">
      <c r="A2877" t="s">
        <v>5372</v>
      </c>
      <c r="B2877" t="s">
        <v>11891</v>
      </c>
      <c r="C2877" s="43">
        <v>140000</v>
      </c>
      <c r="D2877">
        <v>10</v>
      </c>
      <c r="E2877" s="43">
        <v>3839800</v>
      </c>
      <c r="F2877" s="43">
        <v>1919900</v>
      </c>
      <c r="G2877" s="44">
        <f t="shared" si="132"/>
        <v>0.5</v>
      </c>
      <c r="H2877" s="45">
        <v>1999900</v>
      </c>
      <c r="I2877" s="44">
        <f t="shared" si="133"/>
        <v>0.47916558154070521</v>
      </c>
      <c r="J2877" s="45">
        <v>2109900</v>
      </c>
      <c r="K2877" s="44">
        <f t="shared" si="134"/>
        <v>0.45051825615917496</v>
      </c>
    </row>
    <row r="2878" spans="1:11">
      <c r="A2878" t="s">
        <v>5375</v>
      </c>
      <c r="B2878" t="s">
        <v>11892</v>
      </c>
      <c r="C2878" s="43">
        <v>140000</v>
      </c>
      <c r="D2878">
        <v>10</v>
      </c>
      <c r="E2878" s="43">
        <v>3839800</v>
      </c>
      <c r="F2878" s="43">
        <v>1919900</v>
      </c>
      <c r="G2878" s="44">
        <f t="shared" si="132"/>
        <v>0.5</v>
      </c>
      <c r="H2878" s="45">
        <v>1999900</v>
      </c>
      <c r="I2878" s="44">
        <f t="shared" si="133"/>
        <v>0.47916558154070521</v>
      </c>
      <c r="J2878" s="45">
        <v>2109900</v>
      </c>
      <c r="K2878" s="44">
        <f t="shared" si="134"/>
        <v>0.45051825615917496</v>
      </c>
    </row>
    <row r="2879" spans="1:11">
      <c r="A2879" t="s">
        <v>5377</v>
      </c>
      <c r="B2879" t="s">
        <v>11893</v>
      </c>
      <c r="C2879" s="43">
        <v>140000</v>
      </c>
      <c r="D2879">
        <v>10</v>
      </c>
      <c r="E2879" s="43">
        <v>3839800</v>
      </c>
      <c r="F2879" s="43">
        <v>1919900</v>
      </c>
      <c r="G2879" s="44">
        <f t="shared" si="132"/>
        <v>0.5</v>
      </c>
      <c r="H2879" s="45">
        <v>1999900</v>
      </c>
      <c r="I2879" s="44">
        <f t="shared" si="133"/>
        <v>0.47916558154070521</v>
      </c>
      <c r="J2879" s="45">
        <v>2109900</v>
      </c>
      <c r="K2879" s="44">
        <f t="shared" si="134"/>
        <v>0.45051825615917496</v>
      </c>
    </row>
    <row r="2880" spans="1:11">
      <c r="A2880" t="s">
        <v>11894</v>
      </c>
      <c r="B2880" t="s">
        <v>11895</v>
      </c>
      <c r="C2880" s="43">
        <v>140000</v>
      </c>
      <c r="D2880">
        <v>10</v>
      </c>
      <c r="E2880" s="43">
        <v>3839800</v>
      </c>
      <c r="F2880" s="43">
        <v>1919900</v>
      </c>
      <c r="G2880" s="44">
        <f t="shared" si="132"/>
        <v>0.5</v>
      </c>
      <c r="H2880" s="45">
        <v>1999900</v>
      </c>
      <c r="I2880" s="44">
        <f t="shared" si="133"/>
        <v>0.47916558154070521</v>
      </c>
      <c r="J2880" s="45">
        <v>2109900</v>
      </c>
      <c r="K2880" s="44">
        <f t="shared" si="134"/>
        <v>0.45051825615917496</v>
      </c>
    </row>
    <row r="2881" spans="1:11">
      <c r="A2881" t="s">
        <v>11896</v>
      </c>
      <c r="B2881" t="s">
        <v>5007</v>
      </c>
      <c r="C2881" s="43">
        <v>140000</v>
      </c>
      <c r="D2881">
        <v>100</v>
      </c>
      <c r="E2881" s="43">
        <v>3839800</v>
      </c>
      <c r="F2881" s="43">
        <v>1919900</v>
      </c>
      <c r="G2881" s="44">
        <f t="shared" si="132"/>
        <v>0.5</v>
      </c>
      <c r="H2881" s="45">
        <v>1999900</v>
      </c>
      <c r="I2881" s="44">
        <f t="shared" si="133"/>
        <v>0.47916558154070521</v>
      </c>
      <c r="J2881" s="45">
        <v>2109900</v>
      </c>
      <c r="K2881" s="44">
        <f t="shared" si="134"/>
        <v>0.45051825615917496</v>
      </c>
    </row>
    <row r="2882" spans="1:11">
      <c r="A2882" t="s">
        <v>11897</v>
      </c>
      <c r="B2882" t="s">
        <v>11898</v>
      </c>
      <c r="C2882" s="43">
        <v>140000</v>
      </c>
      <c r="D2882">
        <v>100</v>
      </c>
      <c r="E2882" s="43">
        <v>3839800</v>
      </c>
      <c r="F2882" s="43">
        <v>1919900</v>
      </c>
      <c r="G2882" s="44">
        <f t="shared" ref="G2882:G2945" si="135">1-(F2882/E2882)</f>
        <v>0.5</v>
      </c>
      <c r="H2882" s="45">
        <v>1999900</v>
      </c>
      <c r="I2882" s="44">
        <f t="shared" ref="I2882:I2945" si="136">1-(H2882/E2882)</f>
        <v>0.47916558154070521</v>
      </c>
      <c r="J2882" s="45">
        <v>2109900</v>
      </c>
      <c r="K2882" s="44">
        <f t="shared" ref="K2882:K2945" si="137">1-(J2882/E2882)</f>
        <v>0.45051825615917496</v>
      </c>
    </row>
    <row r="2883" spans="1:11">
      <c r="A2883" t="s">
        <v>11899</v>
      </c>
      <c r="B2883" t="s">
        <v>11900</v>
      </c>
      <c r="C2883" s="43">
        <v>140000</v>
      </c>
      <c r="D2883">
        <v>100</v>
      </c>
      <c r="E2883" s="43">
        <v>3839800</v>
      </c>
      <c r="F2883" s="43">
        <v>1919900</v>
      </c>
      <c r="G2883" s="44">
        <f t="shared" si="135"/>
        <v>0.5</v>
      </c>
      <c r="H2883" s="45">
        <v>1999900</v>
      </c>
      <c r="I2883" s="44">
        <f t="shared" si="136"/>
        <v>0.47916558154070521</v>
      </c>
      <c r="J2883" s="45">
        <v>2109900</v>
      </c>
      <c r="K2883" s="44">
        <f t="shared" si="137"/>
        <v>0.45051825615917496</v>
      </c>
    </row>
    <row r="2884" spans="1:11">
      <c r="A2884" t="s">
        <v>11901</v>
      </c>
      <c r="B2884" t="s">
        <v>11902</v>
      </c>
      <c r="C2884" s="43">
        <v>140000</v>
      </c>
      <c r="D2884">
        <v>100</v>
      </c>
      <c r="E2884" s="43">
        <v>3839800</v>
      </c>
      <c r="F2884" s="43">
        <v>1919900</v>
      </c>
      <c r="G2884" s="44">
        <f t="shared" si="135"/>
        <v>0.5</v>
      </c>
      <c r="H2884" s="45">
        <v>1999900</v>
      </c>
      <c r="I2884" s="44">
        <f t="shared" si="136"/>
        <v>0.47916558154070521</v>
      </c>
      <c r="J2884" s="45">
        <v>2109900</v>
      </c>
      <c r="K2884" s="44">
        <f t="shared" si="137"/>
        <v>0.45051825615917496</v>
      </c>
    </row>
    <row r="2885" spans="1:11">
      <c r="A2885" t="s">
        <v>11903</v>
      </c>
      <c r="B2885" t="s">
        <v>11904</v>
      </c>
      <c r="C2885" s="43">
        <v>140000</v>
      </c>
      <c r="D2885">
        <v>100</v>
      </c>
      <c r="E2885" s="43">
        <v>3839800</v>
      </c>
      <c r="F2885" s="43">
        <v>1919900</v>
      </c>
      <c r="G2885" s="44">
        <f t="shared" si="135"/>
        <v>0.5</v>
      </c>
      <c r="H2885" s="45">
        <v>1999900</v>
      </c>
      <c r="I2885" s="44">
        <f t="shared" si="136"/>
        <v>0.47916558154070521</v>
      </c>
      <c r="J2885" s="45">
        <v>2109900</v>
      </c>
      <c r="K2885" s="44">
        <f t="shared" si="137"/>
        <v>0.45051825615917496</v>
      </c>
    </row>
    <row r="2886" spans="1:11">
      <c r="A2886" t="s">
        <v>11905</v>
      </c>
      <c r="B2886" t="s">
        <v>11906</v>
      </c>
      <c r="C2886" s="43">
        <v>140000</v>
      </c>
      <c r="D2886">
        <v>100</v>
      </c>
      <c r="E2886" s="43">
        <v>3839800</v>
      </c>
      <c r="F2886" s="43">
        <v>1919900</v>
      </c>
      <c r="G2886" s="44">
        <f t="shared" si="135"/>
        <v>0.5</v>
      </c>
      <c r="H2886" s="45">
        <v>1999900</v>
      </c>
      <c r="I2886" s="44">
        <f t="shared" si="136"/>
        <v>0.47916558154070521</v>
      </c>
      <c r="J2886" s="45">
        <v>2109900</v>
      </c>
      <c r="K2886" s="44">
        <f t="shared" si="137"/>
        <v>0.45051825615917496</v>
      </c>
    </row>
    <row r="2887" spans="1:11">
      <c r="A2887" t="s">
        <v>6434</v>
      </c>
      <c r="B2887" t="s">
        <v>6433</v>
      </c>
      <c r="C2887" s="43">
        <v>30000</v>
      </c>
      <c r="D2887">
        <v>10</v>
      </c>
      <c r="E2887" s="43">
        <v>3859800</v>
      </c>
      <c r="F2887" s="43">
        <v>1929900</v>
      </c>
      <c r="G2887" s="44">
        <f t="shared" si="135"/>
        <v>0.5</v>
      </c>
      <c r="H2887" s="45">
        <v>2009900</v>
      </c>
      <c r="I2887" s="44">
        <f t="shared" si="136"/>
        <v>0.47927353748898904</v>
      </c>
      <c r="J2887" s="45">
        <v>2119900</v>
      </c>
      <c r="K2887" s="44">
        <f t="shared" si="137"/>
        <v>0.45077465153634899</v>
      </c>
    </row>
    <row r="2888" spans="1:11">
      <c r="A2888" t="s">
        <v>7812</v>
      </c>
      <c r="B2888" t="s">
        <v>11907</v>
      </c>
      <c r="C2888" s="43">
        <v>60000</v>
      </c>
      <c r="D2888">
        <v>100</v>
      </c>
      <c r="E2888" s="43">
        <v>3919800</v>
      </c>
      <c r="F2888" s="43">
        <v>1959900</v>
      </c>
      <c r="G2888" s="44">
        <f t="shared" si="135"/>
        <v>0.5</v>
      </c>
      <c r="H2888" s="45">
        <v>2039900</v>
      </c>
      <c r="I2888" s="44">
        <f t="shared" si="136"/>
        <v>0.47959079544874739</v>
      </c>
      <c r="J2888" s="45">
        <v>2149900</v>
      </c>
      <c r="K2888" s="44">
        <f t="shared" si="137"/>
        <v>0.45152813919077506</v>
      </c>
    </row>
    <row r="2889" spans="1:11">
      <c r="A2889" t="s">
        <v>7766</v>
      </c>
      <c r="B2889" t="s">
        <v>11908</v>
      </c>
      <c r="C2889" s="43">
        <v>60000</v>
      </c>
      <c r="D2889">
        <v>100</v>
      </c>
      <c r="E2889" s="43">
        <v>3919800</v>
      </c>
      <c r="F2889" s="43">
        <v>1959900</v>
      </c>
      <c r="G2889" s="44">
        <f t="shared" si="135"/>
        <v>0.5</v>
      </c>
      <c r="H2889" s="45">
        <v>2039900</v>
      </c>
      <c r="I2889" s="44">
        <f t="shared" si="136"/>
        <v>0.47959079544874739</v>
      </c>
      <c r="J2889" s="45">
        <v>2149900</v>
      </c>
      <c r="K2889" s="44">
        <f t="shared" si="137"/>
        <v>0.45152813919077506</v>
      </c>
    </row>
    <row r="2890" spans="1:11">
      <c r="A2890" t="s">
        <v>7764</v>
      </c>
      <c r="B2890" t="s">
        <v>11909</v>
      </c>
      <c r="C2890" s="43">
        <v>60000</v>
      </c>
      <c r="D2890">
        <v>100</v>
      </c>
      <c r="E2890" s="43">
        <v>3919800</v>
      </c>
      <c r="F2890" s="43">
        <v>1959900</v>
      </c>
      <c r="G2890" s="44">
        <f t="shared" si="135"/>
        <v>0.5</v>
      </c>
      <c r="H2890" s="45">
        <v>2039900</v>
      </c>
      <c r="I2890" s="44">
        <f t="shared" si="136"/>
        <v>0.47959079544874739</v>
      </c>
      <c r="J2890" s="45">
        <v>2149900</v>
      </c>
      <c r="K2890" s="44">
        <f t="shared" si="137"/>
        <v>0.45152813919077506</v>
      </c>
    </row>
    <row r="2891" spans="1:11">
      <c r="A2891" t="s">
        <v>7768</v>
      </c>
      <c r="B2891" t="s">
        <v>11910</v>
      </c>
      <c r="C2891" s="43">
        <v>60000</v>
      </c>
      <c r="D2891">
        <v>100</v>
      </c>
      <c r="E2891" s="43">
        <v>3919800</v>
      </c>
      <c r="F2891" s="43">
        <v>1959900</v>
      </c>
      <c r="G2891" s="44">
        <f t="shared" si="135"/>
        <v>0.5</v>
      </c>
      <c r="H2891" s="45">
        <v>2039900</v>
      </c>
      <c r="I2891" s="44">
        <f t="shared" si="136"/>
        <v>0.47959079544874739</v>
      </c>
      <c r="J2891" s="45">
        <v>2149900</v>
      </c>
      <c r="K2891" s="44">
        <f t="shared" si="137"/>
        <v>0.45152813919077506</v>
      </c>
    </row>
    <row r="2892" spans="1:11">
      <c r="A2892" t="s">
        <v>7832</v>
      </c>
      <c r="B2892" t="s">
        <v>11911</v>
      </c>
      <c r="C2892" s="43">
        <v>60000</v>
      </c>
      <c r="D2892">
        <v>100</v>
      </c>
      <c r="E2892" s="43">
        <v>3919800</v>
      </c>
      <c r="F2892" s="43">
        <v>1959900</v>
      </c>
      <c r="G2892" s="44">
        <f t="shared" si="135"/>
        <v>0.5</v>
      </c>
      <c r="H2892" s="45">
        <v>2039900</v>
      </c>
      <c r="I2892" s="44">
        <f t="shared" si="136"/>
        <v>0.47959079544874739</v>
      </c>
      <c r="J2892" s="45">
        <v>2149900</v>
      </c>
      <c r="K2892" s="44">
        <f t="shared" si="137"/>
        <v>0.45152813919077506</v>
      </c>
    </row>
    <row r="2893" spans="1:11">
      <c r="A2893" t="s">
        <v>7822</v>
      </c>
      <c r="B2893" t="s">
        <v>11912</v>
      </c>
      <c r="C2893" s="43">
        <v>60000</v>
      </c>
      <c r="D2893">
        <v>100</v>
      </c>
      <c r="E2893" s="43">
        <v>3919800</v>
      </c>
      <c r="F2893" s="43">
        <v>1959900</v>
      </c>
      <c r="G2893" s="44">
        <f t="shared" si="135"/>
        <v>0.5</v>
      </c>
      <c r="H2893" s="45">
        <v>2039900</v>
      </c>
      <c r="I2893" s="44">
        <f t="shared" si="136"/>
        <v>0.47959079544874739</v>
      </c>
      <c r="J2893" s="45">
        <v>2149900</v>
      </c>
      <c r="K2893" s="44">
        <f t="shared" si="137"/>
        <v>0.45152813919077506</v>
      </c>
    </row>
    <row r="2894" spans="1:11">
      <c r="A2894" t="s">
        <v>7758</v>
      </c>
      <c r="B2894" t="s">
        <v>7757</v>
      </c>
      <c r="C2894" s="43">
        <v>140000</v>
      </c>
      <c r="D2894">
        <v>5</v>
      </c>
      <c r="E2894" s="43">
        <v>3919800</v>
      </c>
      <c r="F2894" s="43">
        <v>1959900</v>
      </c>
      <c r="G2894" s="44">
        <f t="shared" si="135"/>
        <v>0.5</v>
      </c>
      <c r="H2894" s="45">
        <v>2039900</v>
      </c>
      <c r="I2894" s="44">
        <f t="shared" si="136"/>
        <v>0.47959079544874739</v>
      </c>
      <c r="J2894" s="45">
        <v>2149900</v>
      </c>
      <c r="K2894" s="44">
        <f t="shared" si="137"/>
        <v>0.45152813919077506</v>
      </c>
    </row>
    <row r="2895" spans="1:11">
      <c r="A2895" t="s">
        <v>11913</v>
      </c>
      <c r="B2895" t="s">
        <v>11914</v>
      </c>
      <c r="C2895" s="43">
        <v>40000</v>
      </c>
      <c r="D2895">
        <v>100</v>
      </c>
      <c r="E2895" s="43">
        <v>4333780</v>
      </c>
      <c r="F2895" s="43">
        <v>1969900</v>
      </c>
      <c r="G2895" s="44">
        <f t="shared" si="135"/>
        <v>0.54545454545454541</v>
      </c>
      <c r="H2895" s="45">
        <v>2049900</v>
      </c>
      <c r="I2895" s="44">
        <f t="shared" si="136"/>
        <v>0.52699490975545604</v>
      </c>
      <c r="J2895" s="45">
        <v>2159900</v>
      </c>
      <c r="K2895" s="44">
        <f t="shared" si="137"/>
        <v>0.50161291066920799</v>
      </c>
    </row>
    <row r="2896" spans="1:11">
      <c r="A2896" t="s">
        <v>11915</v>
      </c>
      <c r="B2896" t="s">
        <v>11916</v>
      </c>
      <c r="C2896" s="43">
        <v>40000</v>
      </c>
      <c r="D2896">
        <v>100</v>
      </c>
      <c r="E2896" s="43">
        <v>4333780</v>
      </c>
      <c r="F2896" s="43">
        <v>1969900</v>
      </c>
      <c r="G2896" s="44">
        <f t="shared" si="135"/>
        <v>0.54545454545454541</v>
      </c>
      <c r="H2896" s="45">
        <v>2049900</v>
      </c>
      <c r="I2896" s="44">
        <f t="shared" si="136"/>
        <v>0.52699490975545604</v>
      </c>
      <c r="J2896" s="45">
        <v>2159900</v>
      </c>
      <c r="K2896" s="44">
        <f t="shared" si="137"/>
        <v>0.50161291066920799</v>
      </c>
    </row>
    <row r="2897" spans="1:12">
      <c r="A2897" t="s">
        <v>11917</v>
      </c>
      <c r="B2897" t="s">
        <v>11918</v>
      </c>
      <c r="C2897" s="43">
        <v>40000</v>
      </c>
      <c r="D2897">
        <v>100</v>
      </c>
      <c r="E2897" s="43">
        <v>4333780</v>
      </c>
      <c r="F2897" s="43">
        <v>1969900</v>
      </c>
      <c r="G2897" s="44">
        <f t="shared" si="135"/>
        <v>0.54545454545454541</v>
      </c>
      <c r="H2897" s="45">
        <v>2049900</v>
      </c>
      <c r="I2897" s="44">
        <f t="shared" si="136"/>
        <v>0.52699490975545604</v>
      </c>
      <c r="J2897" s="45">
        <v>2159900</v>
      </c>
      <c r="K2897" s="44">
        <f t="shared" si="137"/>
        <v>0.50161291066920799</v>
      </c>
    </row>
    <row r="2898" spans="1:12">
      <c r="A2898" t="s">
        <v>11919</v>
      </c>
      <c r="B2898" t="s">
        <v>11920</v>
      </c>
      <c r="C2898" s="43">
        <v>40000</v>
      </c>
      <c r="D2898">
        <v>100</v>
      </c>
      <c r="E2898" s="43">
        <v>4333780</v>
      </c>
      <c r="F2898" s="43">
        <v>1969900</v>
      </c>
      <c r="G2898" s="44">
        <f t="shared" si="135"/>
        <v>0.54545454545454541</v>
      </c>
      <c r="H2898" s="45">
        <v>2049900</v>
      </c>
      <c r="I2898" s="44">
        <f t="shared" si="136"/>
        <v>0.52699490975545604</v>
      </c>
      <c r="J2898" s="45">
        <v>2159900</v>
      </c>
      <c r="K2898" s="44">
        <f t="shared" si="137"/>
        <v>0.50161291066920799</v>
      </c>
    </row>
    <row r="2899" spans="1:12">
      <c r="A2899" t="s">
        <v>11921</v>
      </c>
      <c r="B2899" t="s">
        <v>11922</v>
      </c>
      <c r="C2899" s="43">
        <v>40000</v>
      </c>
      <c r="D2899">
        <v>100</v>
      </c>
      <c r="E2899" s="43">
        <v>4333780</v>
      </c>
      <c r="F2899" s="43">
        <v>1969900</v>
      </c>
      <c r="G2899" s="44">
        <f t="shared" si="135"/>
        <v>0.54545454545454541</v>
      </c>
      <c r="H2899" s="45">
        <v>2049900</v>
      </c>
      <c r="I2899" s="44">
        <f t="shared" si="136"/>
        <v>0.52699490975545604</v>
      </c>
      <c r="J2899" s="45">
        <v>2159900</v>
      </c>
      <c r="K2899" s="44">
        <f t="shared" si="137"/>
        <v>0.50161291066920799</v>
      </c>
    </row>
    <row r="2900" spans="1:12">
      <c r="A2900" t="s">
        <v>11923</v>
      </c>
      <c r="B2900" t="s">
        <v>11924</v>
      </c>
      <c r="C2900" s="43">
        <v>40000</v>
      </c>
      <c r="D2900">
        <v>100</v>
      </c>
      <c r="E2900" s="43">
        <v>4333780</v>
      </c>
      <c r="F2900" s="43">
        <v>1969900</v>
      </c>
      <c r="G2900" s="44">
        <f t="shared" si="135"/>
        <v>0.54545454545454541</v>
      </c>
      <c r="H2900" s="45">
        <v>2049900</v>
      </c>
      <c r="I2900" s="44">
        <f t="shared" si="136"/>
        <v>0.52699490975545604</v>
      </c>
      <c r="J2900" s="45">
        <v>2159900</v>
      </c>
      <c r="K2900" s="44">
        <f t="shared" si="137"/>
        <v>0.50161291066920799</v>
      </c>
    </row>
    <row r="2901" spans="1:12">
      <c r="A2901" t="s">
        <v>11925</v>
      </c>
      <c r="B2901" t="s">
        <v>11926</v>
      </c>
      <c r="C2901" s="43">
        <v>40000</v>
      </c>
      <c r="D2901">
        <v>100</v>
      </c>
      <c r="E2901" s="43">
        <v>4333780</v>
      </c>
      <c r="F2901" s="43">
        <v>1969900</v>
      </c>
      <c r="G2901" s="44">
        <f t="shared" si="135"/>
        <v>0.54545454545454541</v>
      </c>
      <c r="H2901" s="45">
        <v>2049900</v>
      </c>
      <c r="I2901" s="44">
        <f t="shared" si="136"/>
        <v>0.52699490975545604</v>
      </c>
      <c r="J2901" s="45">
        <v>2159900</v>
      </c>
      <c r="K2901" s="44">
        <f t="shared" si="137"/>
        <v>0.50161291066920799</v>
      </c>
    </row>
    <row r="2902" spans="1:12">
      <c r="A2902" t="s">
        <v>6417</v>
      </c>
      <c r="B2902" t="s">
        <v>6416</v>
      </c>
      <c r="C2902" s="43">
        <v>30000</v>
      </c>
      <c r="D2902">
        <v>0</v>
      </c>
      <c r="E2902" s="43">
        <v>4355780</v>
      </c>
      <c r="F2902" s="43">
        <v>1979900</v>
      </c>
      <c r="G2902" s="44">
        <f t="shared" si="135"/>
        <v>0.54545454545454541</v>
      </c>
      <c r="H2902" s="45">
        <v>2059900</v>
      </c>
      <c r="I2902" s="44">
        <f t="shared" si="136"/>
        <v>0.52708814494763279</v>
      </c>
      <c r="J2902" s="45">
        <v>2169900</v>
      </c>
      <c r="K2902" s="44">
        <f t="shared" si="137"/>
        <v>0.5018343442506279</v>
      </c>
    </row>
    <row r="2903" spans="1:12">
      <c r="A2903" t="s">
        <v>7865</v>
      </c>
      <c r="B2903" t="s">
        <v>7864</v>
      </c>
      <c r="C2903" s="43">
        <v>30000</v>
      </c>
      <c r="D2903">
        <v>2</v>
      </c>
      <c r="E2903" s="43">
        <v>3979800</v>
      </c>
      <c r="F2903" s="43">
        <v>1989900</v>
      </c>
      <c r="G2903" s="44">
        <f t="shared" si="135"/>
        <v>0.5</v>
      </c>
      <c r="H2903" s="45">
        <v>2069900</v>
      </c>
      <c r="I2903" s="44">
        <f t="shared" si="136"/>
        <v>0.47989848736117391</v>
      </c>
      <c r="J2903" s="45">
        <v>2179900</v>
      </c>
      <c r="K2903" s="44">
        <f t="shared" si="137"/>
        <v>0.45225890748278808</v>
      </c>
    </row>
    <row r="2904" spans="1:12">
      <c r="A2904" t="s">
        <v>7025</v>
      </c>
      <c r="B2904" s="54" t="s">
        <v>11927</v>
      </c>
      <c r="C2904" s="43">
        <v>70000</v>
      </c>
      <c r="D2904">
        <v>20</v>
      </c>
      <c r="E2904" s="55">
        <v>4775760</v>
      </c>
      <c r="F2904" s="56">
        <v>1989900</v>
      </c>
      <c r="G2904" s="44">
        <f t="shared" si="135"/>
        <v>0.58333333333333326</v>
      </c>
      <c r="H2904" s="55">
        <v>2069900</v>
      </c>
      <c r="I2904" s="44">
        <f t="shared" si="136"/>
        <v>0.56658207280097828</v>
      </c>
      <c r="J2904" s="55">
        <v>2099900</v>
      </c>
      <c r="K2904" s="44">
        <f t="shared" si="137"/>
        <v>0.56030035010134505</v>
      </c>
      <c r="L2904" s="55">
        <v>2099900</v>
      </c>
    </row>
    <row r="2905" spans="1:12">
      <c r="A2905" t="s">
        <v>2010</v>
      </c>
      <c r="B2905" t="s">
        <v>11928</v>
      </c>
      <c r="C2905" s="43">
        <v>140000</v>
      </c>
      <c r="D2905">
        <v>10</v>
      </c>
      <c r="E2905" s="43">
        <v>4999750</v>
      </c>
      <c r="F2905" s="43">
        <v>1999900</v>
      </c>
      <c r="G2905" s="44">
        <f t="shared" si="135"/>
        <v>0.6</v>
      </c>
      <c r="H2905" s="45">
        <v>2079900</v>
      </c>
      <c r="I2905" s="44">
        <f t="shared" si="136"/>
        <v>0.58399919995999805</v>
      </c>
      <c r="J2905" s="45">
        <v>2189900</v>
      </c>
      <c r="K2905" s="44">
        <f t="shared" si="137"/>
        <v>0.56199809990499527</v>
      </c>
    </row>
    <row r="2906" spans="1:12">
      <c r="A2906" t="s">
        <v>11929</v>
      </c>
      <c r="B2906" t="s">
        <v>11930</v>
      </c>
      <c r="C2906" s="43">
        <v>140000</v>
      </c>
      <c r="D2906">
        <v>100</v>
      </c>
      <c r="E2906" s="43">
        <v>3999800</v>
      </c>
      <c r="F2906" s="43">
        <v>1999900</v>
      </c>
      <c r="G2906" s="44">
        <f t="shared" si="135"/>
        <v>0.5</v>
      </c>
      <c r="H2906" s="45">
        <v>2079900</v>
      </c>
      <c r="I2906" s="44">
        <f t="shared" si="136"/>
        <v>0.47999899994999751</v>
      </c>
      <c r="J2906" s="45">
        <v>2189900</v>
      </c>
      <c r="K2906" s="44">
        <f t="shared" si="137"/>
        <v>0.45249762488124401</v>
      </c>
    </row>
    <row r="2907" spans="1:12">
      <c r="A2907" t="s">
        <v>11931</v>
      </c>
      <c r="B2907" t="s">
        <v>11932</v>
      </c>
      <c r="C2907" s="43">
        <v>140000</v>
      </c>
      <c r="D2907">
        <v>100</v>
      </c>
      <c r="E2907" s="43">
        <v>3999800</v>
      </c>
      <c r="F2907" s="43">
        <v>1999900</v>
      </c>
      <c r="G2907" s="44">
        <f t="shared" si="135"/>
        <v>0.5</v>
      </c>
      <c r="H2907" s="45">
        <v>2079900</v>
      </c>
      <c r="I2907" s="44">
        <f t="shared" si="136"/>
        <v>0.47999899994999751</v>
      </c>
      <c r="J2907" s="45">
        <v>2189900</v>
      </c>
      <c r="K2907" s="44">
        <f t="shared" si="137"/>
        <v>0.45249762488124401</v>
      </c>
    </row>
    <row r="2908" spans="1:12">
      <c r="A2908" t="s">
        <v>11933</v>
      </c>
      <c r="B2908" t="s">
        <v>11934</v>
      </c>
      <c r="C2908" s="43">
        <v>140000</v>
      </c>
      <c r="D2908">
        <v>100</v>
      </c>
      <c r="E2908" s="43">
        <v>3999800</v>
      </c>
      <c r="F2908" s="43">
        <v>1999900</v>
      </c>
      <c r="G2908" s="44">
        <f t="shared" si="135"/>
        <v>0.5</v>
      </c>
      <c r="H2908" s="45">
        <v>2079900</v>
      </c>
      <c r="I2908" s="44">
        <f t="shared" si="136"/>
        <v>0.47999899994999751</v>
      </c>
      <c r="J2908" s="45">
        <v>2189900</v>
      </c>
      <c r="K2908" s="44">
        <f t="shared" si="137"/>
        <v>0.45249762488124401</v>
      </c>
    </row>
    <row r="2909" spans="1:12">
      <c r="A2909" t="s">
        <v>11935</v>
      </c>
      <c r="B2909" t="s">
        <v>11936</v>
      </c>
      <c r="C2909" s="43">
        <v>140000</v>
      </c>
      <c r="D2909">
        <v>100</v>
      </c>
      <c r="E2909" s="43">
        <v>3999800</v>
      </c>
      <c r="F2909" s="43">
        <v>1999900</v>
      </c>
      <c r="G2909" s="44">
        <f t="shared" si="135"/>
        <v>0.5</v>
      </c>
      <c r="H2909" s="45">
        <v>2079900</v>
      </c>
      <c r="I2909" s="44">
        <f t="shared" si="136"/>
        <v>0.47999899994999751</v>
      </c>
      <c r="J2909" s="45">
        <v>2189900</v>
      </c>
      <c r="K2909" s="44">
        <f t="shared" si="137"/>
        <v>0.45249762488124401</v>
      </c>
    </row>
    <row r="2910" spans="1:12">
      <c r="A2910" t="s">
        <v>11937</v>
      </c>
      <c r="B2910" t="s">
        <v>11938</v>
      </c>
      <c r="C2910" s="43">
        <v>140000</v>
      </c>
      <c r="D2910">
        <v>0</v>
      </c>
      <c r="E2910" s="43">
        <v>3999800</v>
      </c>
      <c r="F2910" s="43">
        <v>1999900</v>
      </c>
      <c r="G2910" s="44">
        <f t="shared" si="135"/>
        <v>0.5</v>
      </c>
      <c r="H2910" s="45">
        <v>2079900</v>
      </c>
      <c r="I2910" s="44">
        <f t="shared" si="136"/>
        <v>0.47999899994999751</v>
      </c>
      <c r="J2910" s="45">
        <v>2189900</v>
      </c>
      <c r="K2910" s="44">
        <f t="shared" si="137"/>
        <v>0.45249762488124401</v>
      </c>
    </row>
    <row r="2911" spans="1:12">
      <c r="A2911" t="s">
        <v>11939</v>
      </c>
      <c r="B2911" t="s">
        <v>11940</v>
      </c>
      <c r="C2911" s="43">
        <v>140000</v>
      </c>
      <c r="D2911">
        <v>0</v>
      </c>
      <c r="E2911" s="43">
        <v>7599800</v>
      </c>
      <c r="F2911" s="43">
        <v>3799900</v>
      </c>
      <c r="G2911" s="44">
        <f t="shared" si="135"/>
        <v>0.5</v>
      </c>
      <c r="H2911" s="45">
        <v>3949900</v>
      </c>
      <c r="I2911" s="44">
        <f t="shared" si="136"/>
        <v>0.48026263849048656</v>
      </c>
      <c r="J2911" s="45">
        <v>4169900</v>
      </c>
      <c r="K2911" s="44">
        <f t="shared" si="137"/>
        <v>0.45131450827653363</v>
      </c>
    </row>
    <row r="2912" spans="1:12">
      <c r="A2912" t="s">
        <v>11941</v>
      </c>
      <c r="B2912" t="s">
        <v>11942</v>
      </c>
      <c r="C2912" s="43">
        <v>140000</v>
      </c>
      <c r="D2912">
        <v>0</v>
      </c>
      <c r="E2912" s="43">
        <v>7599800</v>
      </c>
      <c r="F2912" s="43">
        <v>3799900</v>
      </c>
      <c r="G2912" s="44">
        <f t="shared" si="135"/>
        <v>0.5</v>
      </c>
      <c r="H2912" s="45">
        <v>3949900</v>
      </c>
      <c r="I2912" s="44">
        <f t="shared" si="136"/>
        <v>0.48026263849048656</v>
      </c>
      <c r="J2912" s="45">
        <v>4169900</v>
      </c>
      <c r="K2912" s="44">
        <f t="shared" si="137"/>
        <v>0.45131450827653363</v>
      </c>
    </row>
    <row r="2913" spans="1:11">
      <c r="A2913" t="s">
        <v>11943</v>
      </c>
      <c r="B2913" t="s">
        <v>11944</v>
      </c>
      <c r="C2913" s="43">
        <v>140000</v>
      </c>
      <c r="D2913">
        <v>0</v>
      </c>
      <c r="E2913" s="43">
        <v>7599800</v>
      </c>
      <c r="F2913" s="43">
        <v>3799900</v>
      </c>
      <c r="G2913" s="44">
        <f t="shared" si="135"/>
        <v>0.5</v>
      </c>
      <c r="H2913" s="45">
        <v>3949900</v>
      </c>
      <c r="I2913" s="44">
        <f t="shared" si="136"/>
        <v>0.48026263849048656</v>
      </c>
      <c r="J2913" s="45">
        <v>4169900</v>
      </c>
      <c r="K2913" s="44">
        <f t="shared" si="137"/>
        <v>0.45131450827653363</v>
      </c>
    </row>
    <row r="2914" spans="1:11">
      <c r="A2914" t="s">
        <v>11945</v>
      </c>
      <c r="B2914" t="s">
        <v>11946</v>
      </c>
      <c r="C2914" s="43">
        <v>140000</v>
      </c>
      <c r="D2914">
        <v>0</v>
      </c>
      <c r="E2914" s="43">
        <v>7599800</v>
      </c>
      <c r="F2914" s="43">
        <v>3799900</v>
      </c>
      <c r="G2914" s="44">
        <f t="shared" si="135"/>
        <v>0.5</v>
      </c>
      <c r="H2914" s="45">
        <v>3949900</v>
      </c>
      <c r="I2914" s="44">
        <f t="shared" si="136"/>
        <v>0.48026263849048656</v>
      </c>
      <c r="J2914" s="45">
        <v>4169900</v>
      </c>
      <c r="K2914" s="44">
        <f t="shared" si="137"/>
        <v>0.45131450827653363</v>
      </c>
    </row>
    <row r="2915" spans="1:11">
      <c r="A2915" t="s">
        <v>11947</v>
      </c>
      <c r="B2915" t="s">
        <v>11948</v>
      </c>
      <c r="C2915" s="43">
        <v>140000</v>
      </c>
      <c r="D2915">
        <v>100</v>
      </c>
      <c r="E2915" s="43">
        <v>7599800</v>
      </c>
      <c r="F2915" s="43">
        <v>3799900</v>
      </c>
      <c r="G2915" s="44">
        <f t="shared" si="135"/>
        <v>0.5</v>
      </c>
      <c r="H2915" s="45">
        <v>3949900</v>
      </c>
      <c r="I2915" s="44">
        <f t="shared" si="136"/>
        <v>0.48026263849048656</v>
      </c>
      <c r="J2915" s="45">
        <v>4169900</v>
      </c>
      <c r="K2915" s="44">
        <f t="shared" si="137"/>
        <v>0.45131450827653363</v>
      </c>
    </row>
    <row r="2916" spans="1:11">
      <c r="A2916" t="s">
        <v>11949</v>
      </c>
      <c r="B2916" t="s">
        <v>11950</v>
      </c>
      <c r="C2916" s="43">
        <v>140000</v>
      </c>
      <c r="D2916">
        <v>100</v>
      </c>
      <c r="E2916" s="43">
        <v>7599800</v>
      </c>
      <c r="F2916" s="43">
        <v>3799900</v>
      </c>
      <c r="G2916" s="44">
        <f t="shared" si="135"/>
        <v>0.5</v>
      </c>
      <c r="H2916" s="45">
        <v>3949900</v>
      </c>
      <c r="I2916" s="44">
        <f t="shared" si="136"/>
        <v>0.48026263849048656</v>
      </c>
      <c r="J2916" s="45">
        <v>4169900</v>
      </c>
      <c r="K2916" s="44">
        <f t="shared" si="137"/>
        <v>0.45131450827653363</v>
      </c>
    </row>
    <row r="2917" spans="1:11">
      <c r="A2917" t="s">
        <v>11951</v>
      </c>
      <c r="B2917" t="s">
        <v>11952</v>
      </c>
      <c r="C2917" s="43">
        <v>140000</v>
      </c>
      <c r="D2917">
        <v>100</v>
      </c>
      <c r="E2917" s="43">
        <v>7599800</v>
      </c>
      <c r="F2917" s="43">
        <v>3799900</v>
      </c>
      <c r="G2917" s="44">
        <f t="shared" si="135"/>
        <v>0.5</v>
      </c>
      <c r="H2917" s="45">
        <v>3949900</v>
      </c>
      <c r="I2917" s="44">
        <f t="shared" si="136"/>
        <v>0.48026263849048656</v>
      </c>
      <c r="J2917" s="45">
        <v>4169900</v>
      </c>
      <c r="K2917" s="44">
        <f t="shared" si="137"/>
        <v>0.45131450827653363</v>
      </c>
    </row>
    <row r="2918" spans="1:11">
      <c r="A2918" t="s">
        <v>11953</v>
      </c>
      <c r="B2918" t="s">
        <v>5045</v>
      </c>
      <c r="C2918" s="43">
        <v>140000</v>
      </c>
      <c r="D2918">
        <v>100</v>
      </c>
      <c r="E2918" s="43">
        <v>7599800</v>
      </c>
      <c r="F2918" s="43">
        <v>3799900</v>
      </c>
      <c r="G2918" s="44">
        <f t="shared" si="135"/>
        <v>0.5</v>
      </c>
      <c r="H2918" s="45">
        <v>3949900</v>
      </c>
      <c r="I2918" s="44">
        <f t="shared" si="136"/>
        <v>0.48026263849048656</v>
      </c>
      <c r="J2918" s="45">
        <v>4169900</v>
      </c>
      <c r="K2918" s="44">
        <f t="shared" si="137"/>
        <v>0.45131450827653363</v>
      </c>
    </row>
    <row r="2919" spans="1:11">
      <c r="A2919" s="49" t="s">
        <v>2113</v>
      </c>
      <c r="B2919" s="49" t="s">
        <v>11954</v>
      </c>
      <c r="C2919" s="43">
        <v>140000</v>
      </c>
      <c r="D2919">
        <v>100</v>
      </c>
      <c r="E2919" s="43">
        <v>7599800</v>
      </c>
      <c r="F2919" s="43">
        <v>3799900</v>
      </c>
      <c r="G2919" s="44">
        <f t="shared" si="135"/>
        <v>0.5</v>
      </c>
      <c r="H2919" s="45">
        <v>3949900</v>
      </c>
      <c r="I2919" s="44">
        <f t="shared" si="136"/>
        <v>0.48026263849048656</v>
      </c>
      <c r="J2919" s="45">
        <v>4169900</v>
      </c>
      <c r="K2919" s="44">
        <f t="shared" si="137"/>
        <v>0.45131450827653363</v>
      </c>
    </row>
    <row r="2920" spans="1:11">
      <c r="A2920" s="49" t="s">
        <v>2118</v>
      </c>
      <c r="B2920" s="49" t="s">
        <v>11955</v>
      </c>
      <c r="C2920" s="43">
        <v>140000</v>
      </c>
      <c r="D2920">
        <v>100</v>
      </c>
      <c r="E2920" s="43">
        <v>7599800</v>
      </c>
      <c r="F2920" s="43">
        <v>3799900</v>
      </c>
      <c r="G2920" s="44">
        <f t="shared" si="135"/>
        <v>0.5</v>
      </c>
      <c r="H2920" s="45">
        <v>3949900</v>
      </c>
      <c r="I2920" s="44">
        <f t="shared" si="136"/>
        <v>0.48026263849048656</v>
      </c>
      <c r="J2920" s="45">
        <v>4169900</v>
      </c>
      <c r="K2920" s="44">
        <f t="shared" si="137"/>
        <v>0.45131450827653363</v>
      </c>
    </row>
    <row r="2921" spans="1:11">
      <c r="A2921" t="s">
        <v>11956</v>
      </c>
      <c r="B2921" t="s">
        <v>11957</v>
      </c>
      <c r="C2921" s="43">
        <v>140000</v>
      </c>
      <c r="D2921">
        <v>100</v>
      </c>
      <c r="E2921" s="43">
        <v>3999800</v>
      </c>
      <c r="F2921" s="43">
        <v>1999900</v>
      </c>
      <c r="G2921" s="44">
        <f t="shared" si="135"/>
        <v>0.5</v>
      </c>
      <c r="H2921" s="45">
        <v>2079900</v>
      </c>
      <c r="I2921" s="44">
        <f t="shared" si="136"/>
        <v>0.47999899994999751</v>
      </c>
      <c r="J2921" s="45">
        <v>2189900</v>
      </c>
      <c r="K2921" s="44">
        <f t="shared" si="137"/>
        <v>0.45249762488124401</v>
      </c>
    </row>
    <row r="2922" spans="1:11">
      <c r="A2922" t="s">
        <v>11958</v>
      </c>
      <c r="B2922" t="s">
        <v>11959</v>
      </c>
      <c r="C2922" s="43">
        <v>140000</v>
      </c>
      <c r="D2922">
        <v>100</v>
      </c>
      <c r="E2922" s="43">
        <v>3999800</v>
      </c>
      <c r="F2922" s="43">
        <v>1999900</v>
      </c>
      <c r="G2922" s="44">
        <f t="shared" si="135"/>
        <v>0.5</v>
      </c>
      <c r="H2922" s="45">
        <v>2079900</v>
      </c>
      <c r="I2922" s="44">
        <f t="shared" si="136"/>
        <v>0.47999899994999751</v>
      </c>
      <c r="J2922" s="45">
        <v>2189900</v>
      </c>
      <c r="K2922" s="44">
        <f t="shared" si="137"/>
        <v>0.45249762488124401</v>
      </c>
    </row>
    <row r="2923" spans="1:11">
      <c r="A2923" t="s">
        <v>11960</v>
      </c>
      <c r="B2923" t="s">
        <v>11961</v>
      </c>
      <c r="C2923" s="43">
        <v>140000</v>
      </c>
      <c r="D2923">
        <v>100</v>
      </c>
      <c r="E2923" s="43">
        <v>3999800</v>
      </c>
      <c r="F2923" s="43">
        <v>1999900</v>
      </c>
      <c r="G2923" s="44">
        <f t="shared" si="135"/>
        <v>0.5</v>
      </c>
      <c r="H2923" s="45">
        <v>2079900</v>
      </c>
      <c r="I2923" s="44">
        <f t="shared" si="136"/>
        <v>0.47999899994999751</v>
      </c>
      <c r="J2923" s="45">
        <v>2189900</v>
      </c>
      <c r="K2923" s="44">
        <f t="shared" si="137"/>
        <v>0.45249762488124401</v>
      </c>
    </row>
    <row r="2924" spans="1:11">
      <c r="A2924" t="s">
        <v>11962</v>
      </c>
      <c r="B2924" t="s">
        <v>11963</v>
      </c>
      <c r="C2924" s="43">
        <v>140000</v>
      </c>
      <c r="D2924">
        <v>100</v>
      </c>
      <c r="E2924" s="43">
        <v>3999800</v>
      </c>
      <c r="F2924" s="43">
        <v>1999900</v>
      </c>
      <c r="G2924" s="44">
        <f t="shared" si="135"/>
        <v>0.5</v>
      </c>
      <c r="H2924" s="45">
        <v>2079900</v>
      </c>
      <c r="I2924" s="44">
        <f t="shared" si="136"/>
        <v>0.47999899994999751</v>
      </c>
      <c r="J2924" s="45">
        <v>2189900</v>
      </c>
      <c r="K2924" s="44">
        <f t="shared" si="137"/>
        <v>0.45249762488124401</v>
      </c>
    </row>
    <row r="2925" spans="1:11">
      <c r="A2925" t="s">
        <v>11964</v>
      </c>
      <c r="B2925" t="s">
        <v>11965</v>
      </c>
      <c r="C2925" s="43">
        <v>140000</v>
      </c>
      <c r="D2925">
        <v>100</v>
      </c>
      <c r="E2925" s="43">
        <v>3999800</v>
      </c>
      <c r="F2925" s="43">
        <v>1999900</v>
      </c>
      <c r="G2925" s="44">
        <f t="shared" si="135"/>
        <v>0.5</v>
      </c>
      <c r="H2925" s="45">
        <v>2079900</v>
      </c>
      <c r="I2925" s="44">
        <f t="shared" si="136"/>
        <v>0.47999899994999751</v>
      </c>
      <c r="J2925" s="45">
        <v>2189900</v>
      </c>
      <c r="K2925" s="44">
        <f t="shared" si="137"/>
        <v>0.45249762488124401</v>
      </c>
    </row>
    <row r="2926" spans="1:11">
      <c r="A2926" s="49" t="s">
        <v>2121</v>
      </c>
      <c r="B2926" s="49" t="s">
        <v>11966</v>
      </c>
      <c r="C2926" s="43">
        <v>140000</v>
      </c>
      <c r="D2926">
        <v>100</v>
      </c>
      <c r="E2926" s="43">
        <v>7599800</v>
      </c>
      <c r="F2926" s="43">
        <v>3799900</v>
      </c>
      <c r="G2926" s="44">
        <f t="shared" si="135"/>
        <v>0.5</v>
      </c>
      <c r="H2926" s="45">
        <v>3949900</v>
      </c>
      <c r="I2926" s="44">
        <f t="shared" si="136"/>
        <v>0.48026263849048656</v>
      </c>
      <c r="J2926" s="45">
        <v>4169900</v>
      </c>
      <c r="K2926" s="44">
        <f t="shared" si="137"/>
        <v>0.45131450827653363</v>
      </c>
    </row>
    <row r="2927" spans="1:11">
      <c r="A2927" s="49" t="s">
        <v>2119</v>
      </c>
      <c r="B2927" s="49" t="s">
        <v>11967</v>
      </c>
      <c r="C2927" s="43">
        <v>140000</v>
      </c>
      <c r="D2927">
        <v>100</v>
      </c>
      <c r="E2927" s="43">
        <v>7599800</v>
      </c>
      <c r="F2927" s="43">
        <v>3799900</v>
      </c>
      <c r="G2927" s="44">
        <f t="shared" si="135"/>
        <v>0.5</v>
      </c>
      <c r="H2927" s="45">
        <v>3949900</v>
      </c>
      <c r="I2927" s="44">
        <f t="shared" si="136"/>
        <v>0.48026263849048656</v>
      </c>
      <c r="J2927" s="45">
        <v>4169900</v>
      </c>
      <c r="K2927" s="44">
        <f t="shared" si="137"/>
        <v>0.45131450827653363</v>
      </c>
    </row>
    <row r="2928" spans="1:11">
      <c r="A2928" s="49" t="s">
        <v>2115</v>
      </c>
      <c r="B2928" s="49" t="s">
        <v>11968</v>
      </c>
      <c r="C2928" s="43">
        <v>140000</v>
      </c>
      <c r="D2928">
        <v>100</v>
      </c>
      <c r="E2928" s="43">
        <v>7599800</v>
      </c>
      <c r="F2928" s="43">
        <v>3799900</v>
      </c>
      <c r="G2928" s="44">
        <f t="shared" si="135"/>
        <v>0.5</v>
      </c>
      <c r="H2928" s="45">
        <v>3949900</v>
      </c>
      <c r="I2928" s="44">
        <f t="shared" si="136"/>
        <v>0.48026263849048656</v>
      </c>
      <c r="J2928" s="45">
        <v>4169900</v>
      </c>
      <c r="K2928" s="44">
        <f t="shared" si="137"/>
        <v>0.45131450827653363</v>
      </c>
    </row>
    <row r="2929" spans="1:11">
      <c r="A2929" s="49" t="s">
        <v>2120</v>
      </c>
      <c r="B2929" s="49" t="s">
        <v>11969</v>
      </c>
      <c r="C2929" s="43">
        <v>140000</v>
      </c>
      <c r="D2929">
        <v>100</v>
      </c>
      <c r="E2929" s="43">
        <v>7599800</v>
      </c>
      <c r="F2929" s="43">
        <v>3799900</v>
      </c>
      <c r="G2929" s="44">
        <f t="shared" si="135"/>
        <v>0.5</v>
      </c>
      <c r="H2929" s="45">
        <v>3949900</v>
      </c>
      <c r="I2929" s="44">
        <f t="shared" si="136"/>
        <v>0.48026263849048656</v>
      </c>
      <c r="J2929" s="45">
        <v>4169900</v>
      </c>
      <c r="K2929" s="44">
        <f t="shared" si="137"/>
        <v>0.45131450827653363</v>
      </c>
    </row>
    <row r="2930" spans="1:11">
      <c r="A2930" t="s">
        <v>11970</v>
      </c>
      <c r="B2930" t="s">
        <v>11971</v>
      </c>
      <c r="C2930" s="43">
        <v>140000</v>
      </c>
      <c r="D2930">
        <v>100</v>
      </c>
      <c r="E2930" s="43">
        <v>7999800</v>
      </c>
      <c r="F2930" s="43">
        <v>3999900</v>
      </c>
      <c r="G2930" s="44">
        <f t="shared" si="135"/>
        <v>0.5</v>
      </c>
      <c r="H2930" s="45">
        <v>4159900</v>
      </c>
      <c r="I2930" s="44">
        <f t="shared" si="136"/>
        <v>0.47999949998749969</v>
      </c>
      <c r="J2930" s="45">
        <v>4389900</v>
      </c>
      <c r="K2930" s="44">
        <f t="shared" si="137"/>
        <v>0.45124878121953049</v>
      </c>
    </row>
    <row r="2931" spans="1:11">
      <c r="A2931" t="s">
        <v>11972</v>
      </c>
      <c r="B2931" t="s">
        <v>11973</v>
      </c>
      <c r="C2931" s="43">
        <v>140000</v>
      </c>
      <c r="D2931">
        <v>100</v>
      </c>
      <c r="E2931" s="43">
        <v>7999800</v>
      </c>
      <c r="F2931" s="43">
        <v>3999900</v>
      </c>
      <c r="G2931" s="44">
        <f t="shared" si="135"/>
        <v>0.5</v>
      </c>
      <c r="H2931" s="45">
        <v>4159900</v>
      </c>
      <c r="I2931" s="44">
        <f t="shared" si="136"/>
        <v>0.47999949998749969</v>
      </c>
      <c r="J2931" s="45">
        <v>4389900</v>
      </c>
      <c r="K2931" s="44">
        <f t="shared" si="137"/>
        <v>0.45124878121953049</v>
      </c>
    </row>
    <row r="2932" spans="1:11">
      <c r="A2932" t="s">
        <v>11974</v>
      </c>
      <c r="B2932" t="s">
        <v>11975</v>
      </c>
      <c r="C2932" s="43">
        <v>140000</v>
      </c>
      <c r="D2932">
        <v>100</v>
      </c>
      <c r="E2932" s="43">
        <v>7999800</v>
      </c>
      <c r="F2932" s="43">
        <v>3999900</v>
      </c>
      <c r="G2932" s="44">
        <f t="shared" si="135"/>
        <v>0.5</v>
      </c>
      <c r="H2932" s="45">
        <v>4159900</v>
      </c>
      <c r="I2932" s="44">
        <f t="shared" si="136"/>
        <v>0.47999949998749969</v>
      </c>
      <c r="J2932" s="45">
        <v>4389900</v>
      </c>
      <c r="K2932" s="44">
        <f t="shared" si="137"/>
        <v>0.45124878121953049</v>
      </c>
    </row>
    <row r="2933" spans="1:11">
      <c r="A2933" s="49" t="s">
        <v>11976</v>
      </c>
      <c r="B2933" s="49" t="s">
        <v>11977</v>
      </c>
      <c r="C2933" s="43">
        <v>140000</v>
      </c>
      <c r="D2933">
        <v>100</v>
      </c>
      <c r="E2933" s="43">
        <v>7999800</v>
      </c>
      <c r="F2933" s="43">
        <v>3999900</v>
      </c>
      <c r="G2933" s="44">
        <f t="shared" si="135"/>
        <v>0.5</v>
      </c>
      <c r="H2933" s="45">
        <v>4159900</v>
      </c>
      <c r="I2933" s="44">
        <f t="shared" si="136"/>
        <v>0.47999949998749969</v>
      </c>
      <c r="J2933" s="45">
        <v>4389900</v>
      </c>
      <c r="K2933" s="44">
        <f t="shared" si="137"/>
        <v>0.45124878121953049</v>
      </c>
    </row>
    <row r="2934" spans="1:11">
      <c r="A2934" t="s">
        <v>1984</v>
      </c>
      <c r="B2934" t="s">
        <v>11978</v>
      </c>
      <c r="C2934" s="43">
        <v>140000</v>
      </c>
      <c r="D2934">
        <v>100</v>
      </c>
      <c r="E2934" s="43">
        <v>3999800</v>
      </c>
      <c r="F2934" s="43">
        <v>1999900</v>
      </c>
      <c r="G2934" s="44">
        <f t="shared" si="135"/>
        <v>0.5</v>
      </c>
      <c r="H2934" s="45">
        <v>2079900</v>
      </c>
      <c r="I2934" s="44">
        <f t="shared" si="136"/>
        <v>0.47999899994999751</v>
      </c>
      <c r="J2934" s="45">
        <v>2189900</v>
      </c>
      <c r="K2934" s="44">
        <f t="shared" si="137"/>
        <v>0.45249762488124401</v>
      </c>
    </row>
    <row r="2935" spans="1:11">
      <c r="A2935" t="s">
        <v>1998</v>
      </c>
      <c r="B2935" t="s">
        <v>11979</v>
      </c>
      <c r="C2935" s="43">
        <v>140000</v>
      </c>
      <c r="D2935">
        <v>100</v>
      </c>
      <c r="E2935" s="43">
        <v>3999800</v>
      </c>
      <c r="F2935" s="43">
        <v>1999900</v>
      </c>
      <c r="G2935" s="44">
        <f t="shared" si="135"/>
        <v>0.5</v>
      </c>
      <c r="H2935" s="45">
        <v>2079900</v>
      </c>
      <c r="I2935" s="44">
        <f t="shared" si="136"/>
        <v>0.47999899994999751</v>
      </c>
      <c r="J2935" s="45">
        <v>2189900</v>
      </c>
      <c r="K2935" s="44">
        <f t="shared" si="137"/>
        <v>0.45249762488124401</v>
      </c>
    </row>
    <row r="2936" spans="1:11">
      <c r="A2936" t="s">
        <v>2005</v>
      </c>
      <c r="B2936" t="s">
        <v>11980</v>
      </c>
      <c r="C2936" s="43">
        <v>140000</v>
      </c>
      <c r="D2936">
        <v>100</v>
      </c>
      <c r="E2936" s="43">
        <v>3999800</v>
      </c>
      <c r="F2936" s="43">
        <v>1999900</v>
      </c>
      <c r="G2936" s="44">
        <f t="shared" si="135"/>
        <v>0.5</v>
      </c>
      <c r="H2936" s="45">
        <v>2079900</v>
      </c>
      <c r="I2936" s="44">
        <f t="shared" si="136"/>
        <v>0.47999899994999751</v>
      </c>
      <c r="J2936" s="45">
        <v>2189900</v>
      </c>
      <c r="K2936" s="44">
        <f t="shared" si="137"/>
        <v>0.45249762488124401</v>
      </c>
    </row>
    <row r="2937" spans="1:11">
      <c r="A2937" t="s">
        <v>1827</v>
      </c>
      <c r="B2937" t="s">
        <v>11981</v>
      </c>
      <c r="C2937" s="43">
        <v>140000</v>
      </c>
      <c r="D2937">
        <v>100</v>
      </c>
      <c r="E2937" s="43">
        <v>3999800</v>
      </c>
      <c r="F2937" s="43">
        <v>1999900</v>
      </c>
      <c r="G2937" s="44">
        <f t="shared" si="135"/>
        <v>0.5</v>
      </c>
      <c r="H2937" s="45">
        <v>2079900</v>
      </c>
      <c r="I2937" s="44">
        <f t="shared" si="136"/>
        <v>0.47999899994999751</v>
      </c>
      <c r="J2937" s="45">
        <v>2189900</v>
      </c>
      <c r="K2937" s="44">
        <f t="shared" si="137"/>
        <v>0.45249762488124401</v>
      </c>
    </row>
    <row r="2938" spans="1:11">
      <c r="A2938" t="s">
        <v>1825</v>
      </c>
      <c r="B2938" t="s">
        <v>11982</v>
      </c>
      <c r="C2938" s="43">
        <v>140000</v>
      </c>
      <c r="D2938">
        <v>100</v>
      </c>
      <c r="E2938" s="43">
        <v>3999800</v>
      </c>
      <c r="F2938" s="43">
        <v>1999900</v>
      </c>
      <c r="G2938" s="44">
        <f t="shared" si="135"/>
        <v>0.5</v>
      </c>
      <c r="H2938" s="45">
        <v>2079900</v>
      </c>
      <c r="I2938" s="44">
        <f t="shared" si="136"/>
        <v>0.47999899994999751</v>
      </c>
      <c r="J2938" s="45">
        <v>2189900</v>
      </c>
      <c r="K2938" s="44">
        <f t="shared" si="137"/>
        <v>0.45249762488124401</v>
      </c>
    </row>
    <row r="2939" spans="1:11">
      <c r="A2939" t="s">
        <v>1988</v>
      </c>
      <c r="B2939" t="s">
        <v>11983</v>
      </c>
      <c r="C2939" s="43">
        <v>140000</v>
      </c>
      <c r="D2939">
        <v>100</v>
      </c>
      <c r="E2939" s="43">
        <v>3999800</v>
      </c>
      <c r="F2939" s="43">
        <v>1999900</v>
      </c>
      <c r="G2939" s="44">
        <f t="shared" si="135"/>
        <v>0.5</v>
      </c>
      <c r="H2939" s="45">
        <v>2079900</v>
      </c>
      <c r="I2939" s="44">
        <f t="shared" si="136"/>
        <v>0.47999899994999751</v>
      </c>
      <c r="J2939" s="45">
        <v>2189900</v>
      </c>
      <c r="K2939" s="44">
        <f t="shared" si="137"/>
        <v>0.45249762488124401</v>
      </c>
    </row>
    <row r="2940" spans="1:11">
      <c r="A2940" t="s">
        <v>2001</v>
      </c>
      <c r="B2940" t="s">
        <v>11984</v>
      </c>
      <c r="C2940" s="43">
        <v>140000</v>
      </c>
      <c r="D2940">
        <v>100</v>
      </c>
      <c r="E2940" s="43">
        <v>3999800</v>
      </c>
      <c r="F2940" s="43">
        <v>1999900</v>
      </c>
      <c r="G2940" s="44">
        <f t="shared" si="135"/>
        <v>0.5</v>
      </c>
      <c r="H2940" s="45">
        <v>2079900</v>
      </c>
      <c r="I2940" s="44">
        <f t="shared" si="136"/>
        <v>0.47999899994999751</v>
      </c>
      <c r="J2940" s="45">
        <v>2189900</v>
      </c>
      <c r="K2940" s="44">
        <f t="shared" si="137"/>
        <v>0.45249762488124401</v>
      </c>
    </row>
    <row r="2941" spans="1:11">
      <c r="A2941" t="s">
        <v>11985</v>
      </c>
      <c r="B2941" t="s">
        <v>11986</v>
      </c>
      <c r="C2941" s="43">
        <v>140000</v>
      </c>
      <c r="D2941">
        <v>100</v>
      </c>
      <c r="E2941" s="43">
        <v>3999800</v>
      </c>
      <c r="F2941" s="43">
        <v>1999900</v>
      </c>
      <c r="G2941" s="44">
        <f t="shared" si="135"/>
        <v>0.5</v>
      </c>
      <c r="H2941" s="45">
        <v>2079900</v>
      </c>
      <c r="I2941" s="44">
        <f t="shared" si="136"/>
        <v>0.47999899994999751</v>
      </c>
      <c r="J2941" s="45">
        <v>2189900</v>
      </c>
      <c r="K2941" s="44">
        <f t="shared" si="137"/>
        <v>0.45249762488124401</v>
      </c>
    </row>
    <row r="2942" spans="1:11">
      <c r="A2942" t="s">
        <v>11987</v>
      </c>
      <c r="B2942" t="s">
        <v>11988</v>
      </c>
      <c r="C2942" s="43">
        <v>140000</v>
      </c>
      <c r="D2942">
        <v>100</v>
      </c>
      <c r="E2942" s="43">
        <v>3999800</v>
      </c>
      <c r="F2942" s="43">
        <v>1999900</v>
      </c>
      <c r="G2942" s="44">
        <f t="shared" si="135"/>
        <v>0.5</v>
      </c>
      <c r="H2942" s="45">
        <v>2079900</v>
      </c>
      <c r="I2942" s="44">
        <f t="shared" si="136"/>
        <v>0.47999899994999751</v>
      </c>
      <c r="J2942" s="45">
        <v>2189900</v>
      </c>
      <c r="K2942" s="44">
        <f t="shared" si="137"/>
        <v>0.45249762488124401</v>
      </c>
    </row>
    <row r="2943" spans="1:11">
      <c r="A2943" t="s">
        <v>11989</v>
      </c>
      <c r="B2943" t="s">
        <v>11990</v>
      </c>
      <c r="C2943" s="43">
        <v>50000</v>
      </c>
      <c r="D2943">
        <v>100</v>
      </c>
      <c r="E2943" s="43">
        <v>3999800</v>
      </c>
      <c r="F2943" s="43">
        <v>1999900</v>
      </c>
      <c r="G2943" s="44">
        <f t="shared" si="135"/>
        <v>0.5</v>
      </c>
      <c r="H2943" s="45">
        <v>2079900</v>
      </c>
      <c r="I2943" s="44">
        <f t="shared" si="136"/>
        <v>0.47999899994999751</v>
      </c>
      <c r="J2943" s="45">
        <v>2189900</v>
      </c>
      <c r="K2943" s="44">
        <f t="shared" si="137"/>
        <v>0.45249762488124401</v>
      </c>
    </row>
    <row r="2944" spans="1:11">
      <c r="A2944" t="s">
        <v>11991</v>
      </c>
      <c r="B2944" t="s">
        <v>11992</v>
      </c>
      <c r="C2944" s="43">
        <v>50000</v>
      </c>
      <c r="D2944">
        <v>100</v>
      </c>
      <c r="E2944" s="43">
        <v>3999800</v>
      </c>
      <c r="F2944" s="43">
        <v>1999900</v>
      </c>
      <c r="G2944" s="44">
        <f t="shared" si="135"/>
        <v>0.5</v>
      </c>
      <c r="H2944" s="45">
        <v>2079900</v>
      </c>
      <c r="I2944" s="44">
        <f t="shared" si="136"/>
        <v>0.47999899994999751</v>
      </c>
      <c r="J2944" s="45">
        <v>2189900</v>
      </c>
      <c r="K2944" s="44">
        <f t="shared" si="137"/>
        <v>0.45249762488124401</v>
      </c>
    </row>
    <row r="2945" spans="1:11">
      <c r="A2945" t="s">
        <v>11993</v>
      </c>
      <c r="B2945" t="s">
        <v>11994</v>
      </c>
      <c r="C2945" s="43">
        <v>50000</v>
      </c>
      <c r="D2945">
        <v>100</v>
      </c>
      <c r="E2945" s="43">
        <v>3999800</v>
      </c>
      <c r="F2945" s="43">
        <v>1999900</v>
      </c>
      <c r="G2945" s="44">
        <f t="shared" si="135"/>
        <v>0.5</v>
      </c>
      <c r="H2945" s="45">
        <v>2079900</v>
      </c>
      <c r="I2945" s="44">
        <f t="shared" si="136"/>
        <v>0.47999899994999751</v>
      </c>
      <c r="J2945" s="45">
        <v>2189900</v>
      </c>
      <c r="K2945" s="44">
        <f t="shared" si="137"/>
        <v>0.45249762488124401</v>
      </c>
    </row>
    <row r="2946" spans="1:11">
      <c r="A2946" t="s">
        <v>11995</v>
      </c>
      <c r="B2946" t="s">
        <v>11996</v>
      </c>
      <c r="C2946" s="43">
        <v>50000</v>
      </c>
      <c r="D2946">
        <v>100</v>
      </c>
      <c r="E2946" s="43">
        <v>3999800</v>
      </c>
      <c r="F2946" s="43">
        <v>1999900</v>
      </c>
      <c r="G2946" s="44">
        <f t="shared" ref="G2946:G3009" si="138">1-(F2946/E2946)</f>
        <v>0.5</v>
      </c>
      <c r="H2946" s="45">
        <v>2079900</v>
      </c>
      <c r="I2946" s="44">
        <f t="shared" ref="I2946:I3009" si="139">1-(H2946/E2946)</f>
        <v>0.47999899994999751</v>
      </c>
      <c r="J2946" s="45">
        <v>2189900</v>
      </c>
      <c r="K2946" s="44">
        <f t="shared" ref="K2946:K3009" si="140">1-(J2946/E2946)</f>
        <v>0.45249762488124401</v>
      </c>
    </row>
    <row r="2947" spans="1:11">
      <c r="A2947" t="s">
        <v>11997</v>
      </c>
      <c r="B2947" t="s">
        <v>11998</v>
      </c>
      <c r="C2947" s="43">
        <v>50000</v>
      </c>
      <c r="D2947">
        <v>100</v>
      </c>
      <c r="E2947" s="43">
        <v>3999800</v>
      </c>
      <c r="F2947" s="43">
        <v>1999900</v>
      </c>
      <c r="G2947" s="44">
        <f t="shared" si="138"/>
        <v>0.5</v>
      </c>
      <c r="H2947" s="45">
        <v>2079900</v>
      </c>
      <c r="I2947" s="44">
        <f t="shared" si="139"/>
        <v>0.47999899994999751</v>
      </c>
      <c r="J2947" s="45">
        <v>2189900</v>
      </c>
      <c r="K2947" s="44">
        <f t="shared" si="140"/>
        <v>0.45249762488124401</v>
      </c>
    </row>
    <row r="2948" spans="1:11">
      <c r="A2948" t="s">
        <v>11999</v>
      </c>
      <c r="B2948" t="s">
        <v>12000</v>
      </c>
      <c r="C2948" s="43">
        <v>50000</v>
      </c>
      <c r="D2948">
        <v>0</v>
      </c>
      <c r="E2948" s="43">
        <v>3999800</v>
      </c>
      <c r="F2948" s="43">
        <v>1999900</v>
      </c>
      <c r="G2948" s="44">
        <f t="shared" si="138"/>
        <v>0.5</v>
      </c>
      <c r="H2948" s="45">
        <v>2079900</v>
      </c>
      <c r="I2948" s="44">
        <f t="shared" si="139"/>
        <v>0.47999899994999751</v>
      </c>
      <c r="J2948" s="45">
        <v>2189900</v>
      </c>
      <c r="K2948" s="44">
        <f t="shared" si="140"/>
        <v>0.45249762488124401</v>
      </c>
    </row>
    <row r="2949" spans="1:11">
      <c r="A2949" t="s">
        <v>12001</v>
      </c>
      <c r="B2949" t="s">
        <v>12002</v>
      </c>
      <c r="C2949" s="43">
        <v>140000</v>
      </c>
      <c r="D2949">
        <v>100</v>
      </c>
      <c r="E2949" s="43">
        <v>3999800</v>
      </c>
      <c r="F2949" s="43">
        <v>1999900</v>
      </c>
      <c r="G2949" s="44">
        <f t="shared" si="138"/>
        <v>0.5</v>
      </c>
      <c r="H2949" s="45">
        <v>2079900</v>
      </c>
      <c r="I2949" s="44">
        <f t="shared" si="139"/>
        <v>0.47999899994999751</v>
      </c>
      <c r="J2949" s="45">
        <v>2189900</v>
      </c>
      <c r="K2949" s="44">
        <f t="shared" si="140"/>
        <v>0.45249762488124401</v>
      </c>
    </row>
    <row r="2950" spans="1:11">
      <c r="A2950" t="s">
        <v>12003</v>
      </c>
      <c r="B2950" t="s">
        <v>12004</v>
      </c>
      <c r="C2950" s="43">
        <v>140000</v>
      </c>
      <c r="D2950">
        <v>100</v>
      </c>
      <c r="E2950" s="43">
        <v>3999800</v>
      </c>
      <c r="F2950" s="43">
        <v>1999900</v>
      </c>
      <c r="G2950" s="44">
        <f t="shared" si="138"/>
        <v>0.5</v>
      </c>
      <c r="H2950" s="45">
        <v>2079900</v>
      </c>
      <c r="I2950" s="44">
        <f t="shared" si="139"/>
        <v>0.47999899994999751</v>
      </c>
      <c r="J2950" s="45">
        <v>2189900</v>
      </c>
      <c r="K2950" s="44">
        <f t="shared" si="140"/>
        <v>0.45249762488124401</v>
      </c>
    </row>
    <row r="2951" spans="1:11">
      <c r="A2951" t="s">
        <v>12005</v>
      </c>
      <c r="B2951" t="s">
        <v>12006</v>
      </c>
      <c r="C2951" s="43">
        <v>140000</v>
      </c>
      <c r="D2951">
        <v>100</v>
      </c>
      <c r="E2951" s="43">
        <v>3999800</v>
      </c>
      <c r="F2951" s="43">
        <v>1999900</v>
      </c>
      <c r="G2951" s="44">
        <f t="shared" si="138"/>
        <v>0.5</v>
      </c>
      <c r="H2951" s="45">
        <v>2079900</v>
      </c>
      <c r="I2951" s="44">
        <f t="shared" si="139"/>
        <v>0.47999899994999751</v>
      </c>
      <c r="J2951" s="45">
        <v>2189900</v>
      </c>
      <c r="K2951" s="44">
        <f t="shared" si="140"/>
        <v>0.45249762488124401</v>
      </c>
    </row>
    <row r="2952" spans="1:11">
      <c r="A2952" t="s">
        <v>12007</v>
      </c>
      <c r="B2952" t="s">
        <v>12008</v>
      </c>
      <c r="C2952" s="43">
        <v>140000</v>
      </c>
      <c r="D2952">
        <v>100</v>
      </c>
      <c r="E2952" s="43">
        <v>3999800</v>
      </c>
      <c r="F2952" s="43">
        <v>1999900</v>
      </c>
      <c r="G2952" s="44">
        <f t="shared" si="138"/>
        <v>0.5</v>
      </c>
      <c r="H2952" s="45">
        <v>2079900</v>
      </c>
      <c r="I2952" s="44">
        <f t="shared" si="139"/>
        <v>0.47999899994999751</v>
      </c>
      <c r="J2952" s="45">
        <v>2189900</v>
      </c>
      <c r="K2952" s="44">
        <f t="shared" si="140"/>
        <v>0.45249762488124401</v>
      </c>
    </row>
    <row r="2953" spans="1:11">
      <c r="A2953" t="s">
        <v>12009</v>
      </c>
      <c r="B2953" t="s">
        <v>12010</v>
      </c>
      <c r="C2953" s="43">
        <v>140000</v>
      </c>
      <c r="D2953">
        <v>100</v>
      </c>
      <c r="E2953" s="43">
        <v>3999800</v>
      </c>
      <c r="F2953" s="43">
        <v>1999900</v>
      </c>
      <c r="G2953" s="44">
        <f t="shared" si="138"/>
        <v>0.5</v>
      </c>
      <c r="H2953" s="45">
        <v>2079900</v>
      </c>
      <c r="I2953" s="44">
        <f t="shared" si="139"/>
        <v>0.47999899994999751</v>
      </c>
      <c r="J2953" s="45">
        <v>2189900</v>
      </c>
      <c r="K2953" s="44">
        <f t="shared" si="140"/>
        <v>0.45249762488124401</v>
      </c>
    </row>
    <row r="2954" spans="1:11">
      <c r="A2954" t="s">
        <v>12011</v>
      </c>
      <c r="B2954" t="s">
        <v>12012</v>
      </c>
      <c r="C2954" s="43">
        <v>140000</v>
      </c>
      <c r="D2954">
        <v>100</v>
      </c>
      <c r="E2954" s="43">
        <v>3999800</v>
      </c>
      <c r="F2954" s="43">
        <v>1999900</v>
      </c>
      <c r="G2954" s="44">
        <f t="shared" si="138"/>
        <v>0.5</v>
      </c>
      <c r="H2954" s="45">
        <v>2079900</v>
      </c>
      <c r="I2954" s="44">
        <f t="shared" si="139"/>
        <v>0.47999899994999751</v>
      </c>
      <c r="J2954" s="45">
        <v>2189900</v>
      </c>
      <c r="K2954" s="44">
        <f t="shared" si="140"/>
        <v>0.45249762488124401</v>
      </c>
    </row>
    <row r="2955" spans="1:11">
      <c r="A2955" t="s">
        <v>12013</v>
      </c>
      <c r="B2955" t="s">
        <v>12014</v>
      </c>
      <c r="C2955" s="43">
        <v>140000</v>
      </c>
      <c r="D2955">
        <v>100</v>
      </c>
      <c r="E2955" s="43">
        <v>3999800</v>
      </c>
      <c r="F2955" s="43">
        <v>1999900</v>
      </c>
      <c r="G2955" s="44">
        <f t="shared" si="138"/>
        <v>0.5</v>
      </c>
      <c r="H2955" s="45">
        <v>2079900</v>
      </c>
      <c r="I2955" s="44">
        <f t="shared" si="139"/>
        <v>0.47999899994999751</v>
      </c>
      <c r="J2955" s="45">
        <v>2189900</v>
      </c>
      <c r="K2955" s="44">
        <f t="shared" si="140"/>
        <v>0.45249762488124401</v>
      </c>
    </row>
    <row r="2956" spans="1:11">
      <c r="A2956" t="s">
        <v>12015</v>
      </c>
      <c r="B2956" t="s">
        <v>12016</v>
      </c>
      <c r="C2956" s="43">
        <v>140000</v>
      </c>
      <c r="D2956">
        <v>100</v>
      </c>
      <c r="E2956" s="43">
        <v>3999800</v>
      </c>
      <c r="F2956" s="43">
        <v>1999900</v>
      </c>
      <c r="G2956" s="44">
        <f t="shared" si="138"/>
        <v>0.5</v>
      </c>
      <c r="H2956" s="45">
        <v>2079900</v>
      </c>
      <c r="I2956" s="44">
        <f t="shared" si="139"/>
        <v>0.47999899994999751</v>
      </c>
      <c r="J2956" s="45">
        <v>2189900</v>
      </c>
      <c r="K2956" s="44">
        <f t="shared" si="140"/>
        <v>0.45249762488124401</v>
      </c>
    </row>
    <row r="2957" spans="1:11">
      <c r="A2957" t="s">
        <v>12017</v>
      </c>
      <c r="B2957" t="s">
        <v>12018</v>
      </c>
      <c r="C2957" s="43">
        <v>140000</v>
      </c>
      <c r="D2957">
        <v>0</v>
      </c>
      <c r="E2957" s="43">
        <v>3999800</v>
      </c>
      <c r="F2957" s="43">
        <v>1999900</v>
      </c>
      <c r="G2957" s="44">
        <f t="shared" si="138"/>
        <v>0.5</v>
      </c>
      <c r="H2957" s="45">
        <v>2079900</v>
      </c>
      <c r="I2957" s="44">
        <f t="shared" si="139"/>
        <v>0.47999899994999751</v>
      </c>
      <c r="J2957" s="45">
        <v>2189900</v>
      </c>
      <c r="K2957" s="44">
        <f t="shared" si="140"/>
        <v>0.45249762488124401</v>
      </c>
    </row>
    <row r="2958" spans="1:11">
      <c r="A2958" t="s">
        <v>12019</v>
      </c>
      <c r="B2958" t="s">
        <v>12020</v>
      </c>
      <c r="C2958" s="43">
        <v>140000</v>
      </c>
      <c r="D2958">
        <v>0</v>
      </c>
      <c r="E2958" s="43">
        <v>3999800</v>
      </c>
      <c r="F2958" s="43">
        <v>1999900</v>
      </c>
      <c r="G2958" s="44">
        <f t="shared" si="138"/>
        <v>0.5</v>
      </c>
      <c r="H2958" s="45">
        <v>2079900</v>
      </c>
      <c r="I2958" s="44">
        <f t="shared" si="139"/>
        <v>0.47999899994999751</v>
      </c>
      <c r="J2958" s="45">
        <v>2189900</v>
      </c>
      <c r="K2958" s="44">
        <f t="shared" si="140"/>
        <v>0.45249762488124401</v>
      </c>
    </row>
    <row r="2959" spans="1:11">
      <c r="A2959" t="s">
        <v>12021</v>
      </c>
      <c r="B2959" t="s">
        <v>12022</v>
      </c>
      <c r="C2959" s="43">
        <v>140000</v>
      </c>
      <c r="D2959">
        <v>0</v>
      </c>
      <c r="E2959" s="43">
        <v>3999800</v>
      </c>
      <c r="F2959" s="43">
        <v>1999900</v>
      </c>
      <c r="G2959" s="44">
        <f t="shared" si="138"/>
        <v>0.5</v>
      </c>
      <c r="H2959" s="45">
        <v>2079900</v>
      </c>
      <c r="I2959" s="44">
        <f t="shared" si="139"/>
        <v>0.47999899994999751</v>
      </c>
      <c r="J2959" s="45">
        <v>2189900</v>
      </c>
      <c r="K2959" s="44">
        <f t="shared" si="140"/>
        <v>0.45249762488124401</v>
      </c>
    </row>
    <row r="2960" spans="1:11">
      <c r="A2960" t="s">
        <v>12023</v>
      </c>
      <c r="B2960" t="s">
        <v>12024</v>
      </c>
      <c r="C2960" s="43">
        <v>140000</v>
      </c>
      <c r="D2960">
        <v>0</v>
      </c>
      <c r="E2960" s="43">
        <v>3999800</v>
      </c>
      <c r="F2960" s="43">
        <v>1999900</v>
      </c>
      <c r="G2960" s="44">
        <f t="shared" si="138"/>
        <v>0.5</v>
      </c>
      <c r="H2960" s="45">
        <v>2079900</v>
      </c>
      <c r="I2960" s="44">
        <f t="shared" si="139"/>
        <v>0.47999899994999751</v>
      </c>
      <c r="J2960" s="45">
        <v>2189900</v>
      </c>
      <c r="K2960" s="44">
        <f t="shared" si="140"/>
        <v>0.45249762488124401</v>
      </c>
    </row>
    <row r="2961" spans="1:11">
      <c r="A2961" t="s">
        <v>12025</v>
      </c>
      <c r="B2961" t="s">
        <v>12026</v>
      </c>
      <c r="C2961" s="43">
        <v>140000</v>
      </c>
      <c r="D2961">
        <v>0</v>
      </c>
      <c r="E2961" s="43">
        <v>3999800</v>
      </c>
      <c r="F2961" s="43">
        <v>1999900</v>
      </c>
      <c r="G2961" s="44">
        <f t="shared" si="138"/>
        <v>0.5</v>
      </c>
      <c r="H2961" s="45">
        <v>2079900</v>
      </c>
      <c r="I2961" s="44">
        <f t="shared" si="139"/>
        <v>0.47999899994999751</v>
      </c>
      <c r="J2961" s="45">
        <v>2189900</v>
      </c>
      <c r="K2961" s="44">
        <f t="shared" si="140"/>
        <v>0.45249762488124401</v>
      </c>
    </row>
    <row r="2962" spans="1:11">
      <c r="A2962" t="s">
        <v>12027</v>
      </c>
      <c r="B2962" t="s">
        <v>12028</v>
      </c>
      <c r="C2962" s="43">
        <v>140000</v>
      </c>
      <c r="D2962">
        <v>0</v>
      </c>
      <c r="E2962" s="43">
        <v>3999800</v>
      </c>
      <c r="F2962" s="43">
        <v>1999900</v>
      </c>
      <c r="G2962" s="44">
        <f t="shared" si="138"/>
        <v>0.5</v>
      </c>
      <c r="H2962" s="45">
        <v>2079900</v>
      </c>
      <c r="I2962" s="44">
        <f t="shared" si="139"/>
        <v>0.47999899994999751</v>
      </c>
      <c r="J2962" s="45">
        <v>2189900</v>
      </c>
      <c r="K2962" s="44">
        <f t="shared" si="140"/>
        <v>0.45249762488124401</v>
      </c>
    </row>
    <row r="2963" spans="1:11">
      <c r="A2963" t="s">
        <v>12029</v>
      </c>
      <c r="B2963" t="s">
        <v>12030</v>
      </c>
      <c r="C2963" s="43">
        <v>140000</v>
      </c>
      <c r="D2963">
        <v>0</v>
      </c>
      <c r="E2963" s="43">
        <v>3999800</v>
      </c>
      <c r="F2963" s="43">
        <v>1999900</v>
      </c>
      <c r="G2963" s="44">
        <f t="shared" si="138"/>
        <v>0.5</v>
      </c>
      <c r="H2963" s="45">
        <v>2079900</v>
      </c>
      <c r="I2963" s="44">
        <f t="shared" si="139"/>
        <v>0.47999899994999751</v>
      </c>
      <c r="J2963" s="45">
        <v>2189900</v>
      </c>
      <c r="K2963" s="44">
        <f t="shared" si="140"/>
        <v>0.45249762488124401</v>
      </c>
    </row>
    <row r="2964" spans="1:11">
      <c r="A2964" t="s">
        <v>12031</v>
      </c>
      <c r="B2964" t="s">
        <v>12032</v>
      </c>
      <c r="C2964" s="43">
        <v>140000</v>
      </c>
      <c r="D2964">
        <v>100</v>
      </c>
      <c r="E2964" s="43">
        <v>3999800</v>
      </c>
      <c r="F2964" s="43">
        <v>1999900</v>
      </c>
      <c r="G2964" s="44">
        <f t="shared" si="138"/>
        <v>0.5</v>
      </c>
      <c r="H2964" s="45">
        <v>2079900</v>
      </c>
      <c r="I2964" s="44">
        <f t="shared" si="139"/>
        <v>0.47999899994999751</v>
      </c>
      <c r="J2964" s="45">
        <v>2189900</v>
      </c>
      <c r="K2964" s="44">
        <f t="shared" si="140"/>
        <v>0.45249762488124401</v>
      </c>
    </row>
    <row r="2965" spans="1:11">
      <c r="A2965" t="s">
        <v>12033</v>
      </c>
      <c r="B2965" t="s">
        <v>12034</v>
      </c>
      <c r="C2965" s="43">
        <v>140000</v>
      </c>
      <c r="D2965">
        <v>100</v>
      </c>
      <c r="E2965" s="43">
        <v>3999800</v>
      </c>
      <c r="F2965" s="43">
        <v>1999900</v>
      </c>
      <c r="G2965" s="44">
        <f t="shared" si="138"/>
        <v>0.5</v>
      </c>
      <c r="H2965" s="45">
        <v>2079900</v>
      </c>
      <c r="I2965" s="44">
        <f t="shared" si="139"/>
        <v>0.47999899994999751</v>
      </c>
      <c r="J2965" s="45">
        <v>2189900</v>
      </c>
      <c r="K2965" s="44">
        <f t="shared" si="140"/>
        <v>0.45249762488124401</v>
      </c>
    </row>
    <row r="2966" spans="1:11">
      <c r="A2966" t="s">
        <v>12035</v>
      </c>
      <c r="B2966" t="s">
        <v>12036</v>
      </c>
      <c r="C2966" s="43">
        <v>140000</v>
      </c>
      <c r="D2966">
        <v>100</v>
      </c>
      <c r="E2966" s="43">
        <v>3999800</v>
      </c>
      <c r="F2966" s="43">
        <v>1999900</v>
      </c>
      <c r="G2966" s="44">
        <f t="shared" si="138"/>
        <v>0.5</v>
      </c>
      <c r="H2966" s="45">
        <v>2079900</v>
      </c>
      <c r="I2966" s="44">
        <f t="shared" si="139"/>
        <v>0.47999899994999751</v>
      </c>
      <c r="J2966" s="45">
        <v>2189900</v>
      </c>
      <c r="K2966" s="44">
        <f t="shared" si="140"/>
        <v>0.45249762488124401</v>
      </c>
    </row>
    <row r="2967" spans="1:11">
      <c r="A2967" t="s">
        <v>12037</v>
      </c>
      <c r="B2967" t="s">
        <v>12038</v>
      </c>
      <c r="C2967" s="43">
        <v>140000</v>
      </c>
      <c r="D2967">
        <v>100</v>
      </c>
      <c r="E2967" s="43">
        <v>3999800</v>
      </c>
      <c r="F2967" s="43">
        <v>1999900</v>
      </c>
      <c r="G2967" s="44">
        <f t="shared" si="138"/>
        <v>0.5</v>
      </c>
      <c r="H2967" s="45">
        <v>2079900</v>
      </c>
      <c r="I2967" s="44">
        <f t="shared" si="139"/>
        <v>0.47999899994999751</v>
      </c>
      <c r="J2967" s="45">
        <v>2189900</v>
      </c>
      <c r="K2967" s="44">
        <f t="shared" si="140"/>
        <v>0.45249762488124401</v>
      </c>
    </row>
    <row r="2968" spans="1:11">
      <c r="A2968" t="s">
        <v>12039</v>
      </c>
      <c r="B2968" t="s">
        <v>12040</v>
      </c>
      <c r="C2968" s="43">
        <v>140000</v>
      </c>
      <c r="D2968">
        <v>100</v>
      </c>
      <c r="E2968" s="43">
        <v>3999800</v>
      </c>
      <c r="F2968" s="43">
        <v>1999900</v>
      </c>
      <c r="G2968" s="44">
        <f t="shared" si="138"/>
        <v>0.5</v>
      </c>
      <c r="H2968" s="45">
        <v>2079900</v>
      </c>
      <c r="I2968" s="44">
        <f t="shared" si="139"/>
        <v>0.47999899994999751</v>
      </c>
      <c r="J2968" s="45">
        <v>2189900</v>
      </c>
      <c r="K2968" s="44">
        <f t="shared" si="140"/>
        <v>0.45249762488124401</v>
      </c>
    </row>
    <row r="2969" spans="1:11">
      <c r="A2969" t="s">
        <v>12041</v>
      </c>
      <c r="B2969" t="s">
        <v>12042</v>
      </c>
      <c r="C2969" s="43">
        <v>140000</v>
      </c>
      <c r="D2969">
        <v>0</v>
      </c>
      <c r="E2969" s="43">
        <v>3999800</v>
      </c>
      <c r="F2969" s="43">
        <v>1999900</v>
      </c>
      <c r="G2969" s="44">
        <f t="shared" si="138"/>
        <v>0.5</v>
      </c>
      <c r="H2969" s="45">
        <v>2079900</v>
      </c>
      <c r="I2969" s="44">
        <f t="shared" si="139"/>
        <v>0.47999899994999751</v>
      </c>
      <c r="J2969" s="45">
        <v>2189900</v>
      </c>
      <c r="K2969" s="44">
        <f t="shared" si="140"/>
        <v>0.45249762488124401</v>
      </c>
    </row>
    <row r="2970" spans="1:11">
      <c r="A2970" t="s">
        <v>12043</v>
      </c>
      <c r="B2970" t="s">
        <v>12044</v>
      </c>
      <c r="C2970" s="43">
        <v>140000</v>
      </c>
      <c r="D2970">
        <v>100</v>
      </c>
      <c r="E2970" s="43">
        <v>3999800</v>
      </c>
      <c r="F2970" s="43">
        <v>1999900</v>
      </c>
      <c r="G2970" s="44">
        <f t="shared" si="138"/>
        <v>0.5</v>
      </c>
      <c r="H2970" s="45">
        <v>2079900</v>
      </c>
      <c r="I2970" s="44">
        <f t="shared" si="139"/>
        <v>0.47999899994999751</v>
      </c>
      <c r="J2970" s="45">
        <v>2189900</v>
      </c>
      <c r="K2970" s="44">
        <f t="shared" si="140"/>
        <v>0.45249762488124401</v>
      </c>
    </row>
    <row r="2971" spans="1:11">
      <c r="A2971" t="s">
        <v>12045</v>
      </c>
      <c r="B2971" t="s">
        <v>12046</v>
      </c>
      <c r="C2971" s="43">
        <v>140000</v>
      </c>
      <c r="D2971">
        <v>100</v>
      </c>
      <c r="E2971" s="43">
        <v>3999800</v>
      </c>
      <c r="F2971" s="43">
        <v>1999900</v>
      </c>
      <c r="G2971" s="44">
        <f t="shared" si="138"/>
        <v>0.5</v>
      </c>
      <c r="H2971" s="45">
        <v>2079900</v>
      </c>
      <c r="I2971" s="44">
        <f t="shared" si="139"/>
        <v>0.47999899994999751</v>
      </c>
      <c r="J2971" s="45">
        <v>2189900</v>
      </c>
      <c r="K2971" s="44">
        <f t="shared" si="140"/>
        <v>0.45249762488124401</v>
      </c>
    </row>
    <row r="2972" spans="1:11">
      <c r="A2972" t="s">
        <v>12047</v>
      </c>
      <c r="B2972" t="s">
        <v>12048</v>
      </c>
      <c r="C2972" s="43">
        <v>140000</v>
      </c>
      <c r="D2972">
        <v>100</v>
      </c>
      <c r="E2972" s="43">
        <v>3999800</v>
      </c>
      <c r="F2972" s="43">
        <v>1999900</v>
      </c>
      <c r="G2972" s="44">
        <f t="shared" si="138"/>
        <v>0.5</v>
      </c>
      <c r="H2972" s="45">
        <v>2079900</v>
      </c>
      <c r="I2972" s="44">
        <f t="shared" si="139"/>
        <v>0.47999899994999751</v>
      </c>
      <c r="J2972" s="45">
        <v>2189900</v>
      </c>
      <c r="K2972" s="44">
        <f t="shared" si="140"/>
        <v>0.45249762488124401</v>
      </c>
    </row>
    <row r="2973" spans="1:11">
      <c r="A2973" t="s">
        <v>12049</v>
      </c>
      <c r="B2973" t="s">
        <v>12050</v>
      </c>
      <c r="C2973" s="43">
        <v>140000</v>
      </c>
      <c r="D2973">
        <v>100</v>
      </c>
      <c r="E2973" s="43">
        <v>3999800</v>
      </c>
      <c r="F2973" s="43">
        <v>1999900</v>
      </c>
      <c r="G2973" s="44">
        <f t="shared" si="138"/>
        <v>0.5</v>
      </c>
      <c r="H2973" s="45">
        <v>2079900</v>
      </c>
      <c r="I2973" s="44">
        <f t="shared" si="139"/>
        <v>0.47999899994999751</v>
      </c>
      <c r="J2973" s="45">
        <v>2189900</v>
      </c>
      <c r="K2973" s="44">
        <f t="shared" si="140"/>
        <v>0.45249762488124401</v>
      </c>
    </row>
    <row r="2974" spans="1:11">
      <c r="A2974" t="s">
        <v>12051</v>
      </c>
      <c r="B2974" t="s">
        <v>12052</v>
      </c>
      <c r="C2974" s="43">
        <v>140000</v>
      </c>
      <c r="D2974">
        <v>100</v>
      </c>
      <c r="E2974" s="43">
        <v>3999800</v>
      </c>
      <c r="F2974" s="43">
        <v>1999900</v>
      </c>
      <c r="G2974" s="44">
        <f t="shared" si="138"/>
        <v>0.5</v>
      </c>
      <c r="H2974" s="45">
        <v>2079900</v>
      </c>
      <c r="I2974" s="44">
        <f t="shared" si="139"/>
        <v>0.47999899994999751</v>
      </c>
      <c r="J2974" s="45">
        <v>2189900</v>
      </c>
      <c r="K2974" s="44">
        <f t="shared" si="140"/>
        <v>0.45249762488124401</v>
      </c>
    </row>
    <row r="2975" spans="1:11">
      <c r="A2975" t="s">
        <v>12053</v>
      </c>
      <c r="B2975" t="s">
        <v>12054</v>
      </c>
      <c r="C2975" s="43">
        <v>140000</v>
      </c>
      <c r="D2975">
        <v>100</v>
      </c>
      <c r="E2975" s="43">
        <v>3999800</v>
      </c>
      <c r="F2975" s="43">
        <v>1999900</v>
      </c>
      <c r="G2975" s="44">
        <f t="shared" si="138"/>
        <v>0.5</v>
      </c>
      <c r="H2975" s="45">
        <v>2079900</v>
      </c>
      <c r="I2975" s="44">
        <f t="shared" si="139"/>
        <v>0.47999899994999751</v>
      </c>
      <c r="J2975" s="45">
        <v>2189900</v>
      </c>
      <c r="K2975" s="44">
        <f t="shared" si="140"/>
        <v>0.45249762488124401</v>
      </c>
    </row>
    <row r="2976" spans="1:11">
      <c r="A2976" t="s">
        <v>12055</v>
      </c>
      <c r="B2976" t="s">
        <v>12056</v>
      </c>
      <c r="C2976" s="43">
        <v>140000</v>
      </c>
      <c r="D2976">
        <v>0</v>
      </c>
      <c r="E2976" s="43">
        <v>3999800</v>
      </c>
      <c r="F2976" s="43">
        <v>1999900</v>
      </c>
      <c r="G2976" s="44">
        <f t="shared" si="138"/>
        <v>0.5</v>
      </c>
      <c r="H2976" s="45">
        <v>2079900</v>
      </c>
      <c r="I2976" s="44">
        <f t="shared" si="139"/>
        <v>0.47999899994999751</v>
      </c>
      <c r="J2976" s="45">
        <v>2189900</v>
      </c>
      <c r="K2976" s="44">
        <f t="shared" si="140"/>
        <v>0.45249762488124401</v>
      </c>
    </row>
    <row r="2977" spans="1:11">
      <c r="A2977" t="s">
        <v>12057</v>
      </c>
      <c r="B2977" t="s">
        <v>12058</v>
      </c>
      <c r="C2977" s="43">
        <v>140000</v>
      </c>
      <c r="D2977">
        <v>0</v>
      </c>
      <c r="E2977" s="43">
        <v>3999800</v>
      </c>
      <c r="F2977" s="43">
        <v>1999900</v>
      </c>
      <c r="G2977" s="44">
        <f t="shared" si="138"/>
        <v>0.5</v>
      </c>
      <c r="H2977" s="45">
        <v>2079900</v>
      </c>
      <c r="I2977" s="44">
        <f t="shared" si="139"/>
        <v>0.47999899994999751</v>
      </c>
      <c r="J2977" s="45">
        <v>2189900</v>
      </c>
      <c r="K2977" s="44">
        <f t="shared" si="140"/>
        <v>0.45249762488124401</v>
      </c>
    </row>
    <row r="2978" spans="1:11">
      <c r="A2978" t="s">
        <v>12059</v>
      </c>
      <c r="B2978" t="s">
        <v>12060</v>
      </c>
      <c r="C2978" s="43">
        <v>140000</v>
      </c>
      <c r="D2978">
        <v>0</v>
      </c>
      <c r="E2978" s="43">
        <v>3999800</v>
      </c>
      <c r="F2978" s="43">
        <v>1999900</v>
      </c>
      <c r="G2978" s="44">
        <f t="shared" si="138"/>
        <v>0.5</v>
      </c>
      <c r="H2978" s="45">
        <v>2079900</v>
      </c>
      <c r="I2978" s="44">
        <f t="shared" si="139"/>
        <v>0.47999899994999751</v>
      </c>
      <c r="J2978" s="45">
        <v>2189900</v>
      </c>
      <c r="K2978" s="44">
        <f t="shared" si="140"/>
        <v>0.45249762488124401</v>
      </c>
    </row>
    <row r="2979" spans="1:11">
      <c r="A2979" t="s">
        <v>12061</v>
      </c>
      <c r="B2979" t="s">
        <v>12062</v>
      </c>
      <c r="C2979" s="43">
        <v>140000</v>
      </c>
      <c r="D2979">
        <v>0</v>
      </c>
      <c r="E2979" s="43">
        <v>3999800</v>
      </c>
      <c r="F2979" s="43">
        <v>1999900</v>
      </c>
      <c r="G2979" s="44">
        <f t="shared" si="138"/>
        <v>0.5</v>
      </c>
      <c r="H2979" s="45">
        <v>2079900</v>
      </c>
      <c r="I2979" s="44">
        <f t="shared" si="139"/>
        <v>0.47999899994999751</v>
      </c>
      <c r="J2979" s="45">
        <v>2189900</v>
      </c>
      <c r="K2979" s="44">
        <f t="shared" si="140"/>
        <v>0.45249762488124401</v>
      </c>
    </row>
    <row r="2980" spans="1:11">
      <c r="A2980" t="s">
        <v>12063</v>
      </c>
      <c r="B2980" t="s">
        <v>12064</v>
      </c>
      <c r="C2980" s="43">
        <v>140000</v>
      </c>
      <c r="D2980">
        <v>100</v>
      </c>
      <c r="E2980" s="43">
        <v>3999800</v>
      </c>
      <c r="F2980" s="43">
        <v>1999900</v>
      </c>
      <c r="G2980" s="44">
        <f t="shared" si="138"/>
        <v>0.5</v>
      </c>
      <c r="H2980" s="45">
        <v>2079900</v>
      </c>
      <c r="I2980" s="44">
        <f t="shared" si="139"/>
        <v>0.47999899994999751</v>
      </c>
      <c r="J2980" s="45">
        <v>2189900</v>
      </c>
      <c r="K2980" s="44">
        <f t="shared" si="140"/>
        <v>0.45249762488124401</v>
      </c>
    </row>
    <row r="2981" spans="1:11">
      <c r="A2981" t="s">
        <v>12065</v>
      </c>
      <c r="B2981" t="s">
        <v>12066</v>
      </c>
      <c r="C2981" s="43">
        <v>140000</v>
      </c>
      <c r="D2981">
        <v>0</v>
      </c>
      <c r="E2981" s="43">
        <v>3999800</v>
      </c>
      <c r="F2981" s="43">
        <v>1999900</v>
      </c>
      <c r="G2981" s="44">
        <f t="shared" si="138"/>
        <v>0.5</v>
      </c>
      <c r="H2981" s="45">
        <v>2079900</v>
      </c>
      <c r="I2981" s="44">
        <f t="shared" si="139"/>
        <v>0.47999899994999751</v>
      </c>
      <c r="J2981" s="45">
        <v>2189900</v>
      </c>
      <c r="K2981" s="44">
        <f t="shared" si="140"/>
        <v>0.45249762488124401</v>
      </c>
    </row>
    <row r="2982" spans="1:11">
      <c r="A2982" t="s">
        <v>12067</v>
      </c>
      <c r="B2982" t="s">
        <v>12068</v>
      </c>
      <c r="C2982" s="43">
        <v>140000</v>
      </c>
      <c r="D2982">
        <v>100</v>
      </c>
      <c r="E2982" s="43">
        <v>3999800</v>
      </c>
      <c r="F2982" s="43">
        <v>1999900</v>
      </c>
      <c r="G2982" s="44">
        <f t="shared" si="138"/>
        <v>0.5</v>
      </c>
      <c r="H2982" s="45">
        <v>2079900</v>
      </c>
      <c r="I2982" s="44">
        <f t="shared" si="139"/>
        <v>0.47999899994999751</v>
      </c>
      <c r="J2982" s="45">
        <v>2189900</v>
      </c>
      <c r="K2982" s="44">
        <f t="shared" si="140"/>
        <v>0.45249762488124401</v>
      </c>
    </row>
    <row r="2983" spans="1:11">
      <c r="A2983" t="s">
        <v>12069</v>
      </c>
      <c r="B2983" t="s">
        <v>12070</v>
      </c>
      <c r="C2983" s="43">
        <v>140000</v>
      </c>
      <c r="D2983">
        <v>100</v>
      </c>
      <c r="E2983" s="43">
        <v>3999800</v>
      </c>
      <c r="F2983" s="43">
        <v>1999900</v>
      </c>
      <c r="G2983" s="44">
        <f t="shared" si="138"/>
        <v>0.5</v>
      </c>
      <c r="H2983" s="45">
        <v>2079900</v>
      </c>
      <c r="I2983" s="44">
        <f t="shared" si="139"/>
        <v>0.47999899994999751</v>
      </c>
      <c r="J2983" s="45">
        <v>2189900</v>
      </c>
      <c r="K2983" s="44">
        <f t="shared" si="140"/>
        <v>0.45249762488124401</v>
      </c>
    </row>
    <row r="2984" spans="1:11">
      <c r="A2984" t="s">
        <v>12071</v>
      </c>
      <c r="B2984" t="s">
        <v>12072</v>
      </c>
      <c r="C2984" s="43">
        <v>140000</v>
      </c>
      <c r="D2984">
        <v>0</v>
      </c>
      <c r="E2984" s="43">
        <v>3999800</v>
      </c>
      <c r="F2984" s="43">
        <v>1999900</v>
      </c>
      <c r="G2984" s="44">
        <f t="shared" si="138"/>
        <v>0.5</v>
      </c>
      <c r="H2984" s="45">
        <v>2079900</v>
      </c>
      <c r="I2984" s="44">
        <f t="shared" si="139"/>
        <v>0.47999899994999751</v>
      </c>
      <c r="J2984" s="45">
        <v>2189900</v>
      </c>
      <c r="K2984" s="44">
        <f t="shared" si="140"/>
        <v>0.45249762488124401</v>
      </c>
    </row>
    <row r="2985" spans="1:11">
      <c r="A2985" t="s">
        <v>12073</v>
      </c>
      <c r="B2985" t="s">
        <v>12074</v>
      </c>
      <c r="C2985" s="43">
        <v>140000</v>
      </c>
      <c r="D2985">
        <v>9</v>
      </c>
      <c r="E2985" s="43">
        <v>3999800</v>
      </c>
      <c r="F2985" s="43">
        <v>1999900</v>
      </c>
      <c r="G2985" s="44">
        <f t="shared" si="138"/>
        <v>0.5</v>
      </c>
      <c r="H2985" s="45">
        <v>2079900</v>
      </c>
      <c r="I2985" s="44">
        <f t="shared" si="139"/>
        <v>0.47999899994999751</v>
      </c>
      <c r="J2985" s="45">
        <v>2189900</v>
      </c>
      <c r="K2985" s="44">
        <f t="shared" si="140"/>
        <v>0.45249762488124401</v>
      </c>
    </row>
    <row r="2986" spans="1:11">
      <c r="A2986" t="s">
        <v>12075</v>
      </c>
      <c r="B2986" t="s">
        <v>12076</v>
      </c>
      <c r="C2986" s="43">
        <v>140000</v>
      </c>
      <c r="D2986">
        <v>100</v>
      </c>
      <c r="E2986" s="43">
        <v>3999800</v>
      </c>
      <c r="F2986" s="43">
        <v>1999900</v>
      </c>
      <c r="G2986" s="44">
        <f t="shared" si="138"/>
        <v>0.5</v>
      </c>
      <c r="H2986" s="45">
        <v>2079900</v>
      </c>
      <c r="I2986" s="44">
        <f t="shared" si="139"/>
        <v>0.47999899994999751</v>
      </c>
      <c r="J2986" s="45">
        <v>2189900</v>
      </c>
      <c r="K2986" s="44">
        <f t="shared" si="140"/>
        <v>0.45249762488124401</v>
      </c>
    </row>
    <row r="2987" spans="1:11">
      <c r="A2987" t="s">
        <v>12077</v>
      </c>
      <c r="B2987" t="s">
        <v>12078</v>
      </c>
      <c r="C2987" s="43">
        <v>140000</v>
      </c>
      <c r="D2987">
        <v>100</v>
      </c>
      <c r="E2987" s="43">
        <v>3999800</v>
      </c>
      <c r="F2987" s="43">
        <v>1999900</v>
      </c>
      <c r="G2987" s="44">
        <f t="shared" si="138"/>
        <v>0.5</v>
      </c>
      <c r="H2987" s="45">
        <v>2079900</v>
      </c>
      <c r="I2987" s="44">
        <f t="shared" si="139"/>
        <v>0.47999899994999751</v>
      </c>
      <c r="J2987" s="45">
        <v>2189900</v>
      </c>
      <c r="K2987" s="44">
        <f t="shared" si="140"/>
        <v>0.45249762488124401</v>
      </c>
    </row>
    <row r="2988" spans="1:11">
      <c r="A2988" t="s">
        <v>12079</v>
      </c>
      <c r="B2988" t="s">
        <v>12080</v>
      </c>
      <c r="C2988" s="43">
        <v>140000</v>
      </c>
      <c r="D2988">
        <v>100</v>
      </c>
      <c r="E2988" s="43">
        <v>3999800</v>
      </c>
      <c r="F2988" s="43">
        <v>1999900</v>
      </c>
      <c r="G2988" s="44">
        <f t="shared" si="138"/>
        <v>0.5</v>
      </c>
      <c r="H2988" s="45">
        <v>2079900</v>
      </c>
      <c r="I2988" s="44">
        <f t="shared" si="139"/>
        <v>0.47999899994999751</v>
      </c>
      <c r="J2988" s="45">
        <v>2189900</v>
      </c>
      <c r="K2988" s="44">
        <f t="shared" si="140"/>
        <v>0.45249762488124401</v>
      </c>
    </row>
    <row r="2989" spans="1:11">
      <c r="A2989" t="s">
        <v>12081</v>
      </c>
      <c r="B2989" t="s">
        <v>12082</v>
      </c>
      <c r="C2989" s="43">
        <v>140000</v>
      </c>
      <c r="D2989">
        <v>100</v>
      </c>
      <c r="E2989" s="43">
        <v>3999800</v>
      </c>
      <c r="F2989" s="43">
        <v>1999900</v>
      </c>
      <c r="G2989" s="44">
        <f t="shared" si="138"/>
        <v>0.5</v>
      </c>
      <c r="H2989" s="45">
        <v>2079900</v>
      </c>
      <c r="I2989" s="44">
        <f t="shared" si="139"/>
        <v>0.47999899994999751</v>
      </c>
      <c r="J2989" s="45">
        <v>2189900</v>
      </c>
      <c r="K2989" s="44">
        <f t="shared" si="140"/>
        <v>0.45249762488124401</v>
      </c>
    </row>
    <row r="2990" spans="1:11">
      <c r="A2990" t="s">
        <v>12083</v>
      </c>
      <c r="B2990" t="s">
        <v>12084</v>
      </c>
      <c r="C2990" s="43">
        <v>140000</v>
      </c>
      <c r="D2990">
        <v>100</v>
      </c>
      <c r="E2990" s="43">
        <v>3999800</v>
      </c>
      <c r="F2990" s="43">
        <v>1999900</v>
      </c>
      <c r="G2990" s="44">
        <f t="shared" si="138"/>
        <v>0.5</v>
      </c>
      <c r="H2990" s="45">
        <v>2079900</v>
      </c>
      <c r="I2990" s="44">
        <f t="shared" si="139"/>
        <v>0.47999899994999751</v>
      </c>
      <c r="J2990" s="45">
        <v>2189900</v>
      </c>
      <c r="K2990" s="44">
        <f t="shared" si="140"/>
        <v>0.45249762488124401</v>
      </c>
    </row>
    <row r="2991" spans="1:11">
      <c r="A2991" t="s">
        <v>12085</v>
      </c>
      <c r="B2991" t="s">
        <v>12086</v>
      </c>
      <c r="C2991" s="43">
        <v>140000</v>
      </c>
      <c r="D2991">
        <v>100</v>
      </c>
      <c r="E2991" s="43">
        <v>3999800</v>
      </c>
      <c r="F2991" s="43">
        <v>1999900</v>
      </c>
      <c r="G2991" s="44">
        <f t="shared" si="138"/>
        <v>0.5</v>
      </c>
      <c r="H2991" s="45">
        <v>2079900</v>
      </c>
      <c r="I2991" s="44">
        <f t="shared" si="139"/>
        <v>0.47999899994999751</v>
      </c>
      <c r="J2991" s="45">
        <v>2189900</v>
      </c>
      <c r="K2991" s="44">
        <f t="shared" si="140"/>
        <v>0.45249762488124401</v>
      </c>
    </row>
    <row r="2992" spans="1:11">
      <c r="A2992" t="s">
        <v>12087</v>
      </c>
      <c r="B2992" t="s">
        <v>12088</v>
      </c>
      <c r="C2992" s="43">
        <v>140000</v>
      </c>
      <c r="D2992">
        <v>100</v>
      </c>
      <c r="E2992" s="43">
        <v>3999800</v>
      </c>
      <c r="F2992" s="43">
        <v>1999900</v>
      </c>
      <c r="G2992" s="44">
        <f t="shared" si="138"/>
        <v>0.5</v>
      </c>
      <c r="H2992" s="45">
        <v>2079900</v>
      </c>
      <c r="I2992" s="44">
        <f t="shared" si="139"/>
        <v>0.47999899994999751</v>
      </c>
      <c r="J2992" s="45">
        <v>2189900</v>
      </c>
      <c r="K2992" s="44">
        <f t="shared" si="140"/>
        <v>0.45249762488124401</v>
      </c>
    </row>
    <row r="2993" spans="1:11">
      <c r="A2993" t="s">
        <v>12089</v>
      </c>
      <c r="B2993" t="s">
        <v>12090</v>
      </c>
      <c r="C2993" s="43">
        <v>140000</v>
      </c>
      <c r="D2993">
        <v>100</v>
      </c>
      <c r="E2993" s="43">
        <v>3999800</v>
      </c>
      <c r="F2993" s="43">
        <v>1999900</v>
      </c>
      <c r="G2993" s="44">
        <f t="shared" si="138"/>
        <v>0.5</v>
      </c>
      <c r="H2993" s="45">
        <v>2079900</v>
      </c>
      <c r="I2993" s="44">
        <f t="shared" si="139"/>
        <v>0.47999899994999751</v>
      </c>
      <c r="J2993" s="45">
        <v>2189900</v>
      </c>
      <c r="K2993" s="44">
        <f t="shared" si="140"/>
        <v>0.45249762488124401</v>
      </c>
    </row>
    <row r="2994" spans="1:11">
      <c r="A2994" t="s">
        <v>12091</v>
      </c>
      <c r="B2994" t="s">
        <v>12092</v>
      </c>
      <c r="C2994" s="43">
        <v>140000</v>
      </c>
      <c r="D2994">
        <v>100</v>
      </c>
      <c r="E2994" s="43">
        <v>3999800</v>
      </c>
      <c r="F2994" s="43">
        <v>1999900</v>
      </c>
      <c r="G2994" s="44">
        <f t="shared" si="138"/>
        <v>0.5</v>
      </c>
      <c r="H2994" s="45">
        <v>2079900</v>
      </c>
      <c r="I2994" s="44">
        <f t="shared" si="139"/>
        <v>0.47999899994999751</v>
      </c>
      <c r="J2994" s="45">
        <v>2189900</v>
      </c>
      <c r="K2994" s="44">
        <f t="shared" si="140"/>
        <v>0.45249762488124401</v>
      </c>
    </row>
    <row r="2995" spans="1:11">
      <c r="A2995" t="s">
        <v>12093</v>
      </c>
      <c r="B2995" t="s">
        <v>12094</v>
      </c>
      <c r="C2995" s="43">
        <v>140000</v>
      </c>
      <c r="D2995">
        <v>100</v>
      </c>
      <c r="E2995" s="43">
        <v>3999800</v>
      </c>
      <c r="F2995" s="43">
        <v>1999900</v>
      </c>
      <c r="G2995" s="44">
        <f t="shared" si="138"/>
        <v>0.5</v>
      </c>
      <c r="H2995" s="45">
        <v>2079900</v>
      </c>
      <c r="I2995" s="44">
        <f t="shared" si="139"/>
        <v>0.47999899994999751</v>
      </c>
      <c r="J2995" s="45">
        <v>2189900</v>
      </c>
      <c r="K2995" s="44">
        <f t="shared" si="140"/>
        <v>0.45249762488124401</v>
      </c>
    </row>
    <row r="2996" spans="1:11">
      <c r="A2996" t="s">
        <v>12095</v>
      </c>
      <c r="B2996" t="s">
        <v>12096</v>
      </c>
      <c r="C2996" s="43">
        <v>140000</v>
      </c>
      <c r="D2996">
        <v>100</v>
      </c>
      <c r="E2996" s="43">
        <v>3999800</v>
      </c>
      <c r="F2996" s="43">
        <v>1999900</v>
      </c>
      <c r="G2996" s="44">
        <f t="shared" si="138"/>
        <v>0.5</v>
      </c>
      <c r="H2996" s="45">
        <v>2079900</v>
      </c>
      <c r="I2996" s="44">
        <f t="shared" si="139"/>
        <v>0.47999899994999751</v>
      </c>
      <c r="J2996" s="45">
        <v>2189900</v>
      </c>
      <c r="K2996" s="44">
        <f t="shared" si="140"/>
        <v>0.45249762488124401</v>
      </c>
    </row>
    <row r="2997" spans="1:11">
      <c r="A2997" t="s">
        <v>12097</v>
      </c>
      <c r="B2997" t="s">
        <v>12098</v>
      </c>
      <c r="C2997" s="43">
        <v>140000</v>
      </c>
      <c r="D2997">
        <v>100</v>
      </c>
      <c r="E2997" s="43">
        <v>3999800</v>
      </c>
      <c r="F2997" s="43">
        <v>1999900</v>
      </c>
      <c r="G2997" s="44">
        <f t="shared" si="138"/>
        <v>0.5</v>
      </c>
      <c r="H2997" s="45">
        <v>2079900</v>
      </c>
      <c r="I2997" s="44">
        <f t="shared" si="139"/>
        <v>0.47999899994999751</v>
      </c>
      <c r="J2997" s="45">
        <v>2189900</v>
      </c>
      <c r="K2997" s="44">
        <f t="shared" si="140"/>
        <v>0.45249762488124401</v>
      </c>
    </row>
    <row r="2998" spans="1:11">
      <c r="A2998" t="s">
        <v>12099</v>
      </c>
      <c r="B2998" t="s">
        <v>12100</v>
      </c>
      <c r="C2998" s="43">
        <v>140000</v>
      </c>
      <c r="D2998">
        <v>100</v>
      </c>
      <c r="E2998" s="43">
        <v>3999800</v>
      </c>
      <c r="F2998" s="43">
        <v>1999900</v>
      </c>
      <c r="G2998" s="44">
        <f t="shared" si="138"/>
        <v>0.5</v>
      </c>
      <c r="H2998" s="45">
        <v>2079900</v>
      </c>
      <c r="I2998" s="44">
        <f t="shared" si="139"/>
        <v>0.47999899994999751</v>
      </c>
      <c r="J2998" s="45">
        <v>2189900</v>
      </c>
      <c r="K2998" s="44">
        <f t="shared" si="140"/>
        <v>0.45249762488124401</v>
      </c>
    </row>
    <row r="2999" spans="1:11">
      <c r="A2999" t="s">
        <v>12101</v>
      </c>
      <c r="B2999" t="s">
        <v>12102</v>
      </c>
      <c r="C2999" s="43">
        <v>140000</v>
      </c>
      <c r="D2999">
        <v>100</v>
      </c>
      <c r="E2999" s="43">
        <v>3999800</v>
      </c>
      <c r="F2999" s="43">
        <v>1999900</v>
      </c>
      <c r="G2999" s="44">
        <f t="shared" si="138"/>
        <v>0.5</v>
      </c>
      <c r="H2999" s="45">
        <v>2079900</v>
      </c>
      <c r="I2999" s="44">
        <f t="shared" si="139"/>
        <v>0.47999899994999751</v>
      </c>
      <c r="J2999" s="45">
        <v>2189900</v>
      </c>
      <c r="K2999" s="44">
        <f t="shared" si="140"/>
        <v>0.45249762488124401</v>
      </c>
    </row>
    <row r="3000" spans="1:11">
      <c r="A3000" t="s">
        <v>12103</v>
      </c>
      <c r="B3000" t="s">
        <v>12104</v>
      </c>
      <c r="C3000" s="43">
        <v>140000</v>
      </c>
      <c r="D3000">
        <v>100</v>
      </c>
      <c r="E3000" s="43">
        <v>3999800</v>
      </c>
      <c r="F3000" s="43">
        <v>1999900</v>
      </c>
      <c r="G3000" s="44">
        <f t="shared" si="138"/>
        <v>0.5</v>
      </c>
      <c r="H3000" s="45">
        <v>2079900</v>
      </c>
      <c r="I3000" s="44">
        <f t="shared" si="139"/>
        <v>0.47999899994999751</v>
      </c>
      <c r="J3000" s="45">
        <v>2189900</v>
      </c>
      <c r="K3000" s="44">
        <f t="shared" si="140"/>
        <v>0.45249762488124401</v>
      </c>
    </row>
    <row r="3001" spans="1:11">
      <c r="A3001" t="s">
        <v>12105</v>
      </c>
      <c r="B3001" t="s">
        <v>12106</v>
      </c>
      <c r="C3001" s="43">
        <v>140000</v>
      </c>
      <c r="D3001">
        <v>100</v>
      </c>
      <c r="E3001" s="43">
        <v>3999800</v>
      </c>
      <c r="F3001" s="43">
        <v>1999900</v>
      </c>
      <c r="G3001" s="44">
        <f t="shared" si="138"/>
        <v>0.5</v>
      </c>
      <c r="H3001" s="45">
        <v>2079900</v>
      </c>
      <c r="I3001" s="44">
        <f t="shared" si="139"/>
        <v>0.47999899994999751</v>
      </c>
      <c r="J3001" s="45">
        <v>2189900</v>
      </c>
      <c r="K3001" s="44">
        <f t="shared" si="140"/>
        <v>0.45249762488124401</v>
      </c>
    </row>
    <row r="3002" spans="1:11">
      <c r="A3002" t="s">
        <v>12107</v>
      </c>
      <c r="B3002" t="s">
        <v>12108</v>
      </c>
      <c r="C3002" s="43">
        <v>140000</v>
      </c>
      <c r="D3002">
        <v>100</v>
      </c>
      <c r="E3002" s="43">
        <v>3999800</v>
      </c>
      <c r="F3002" s="43">
        <v>1999900</v>
      </c>
      <c r="G3002" s="44">
        <f t="shared" si="138"/>
        <v>0.5</v>
      </c>
      <c r="H3002" s="45">
        <v>2079900</v>
      </c>
      <c r="I3002" s="44">
        <f t="shared" si="139"/>
        <v>0.47999899994999751</v>
      </c>
      <c r="J3002" s="45">
        <v>2189900</v>
      </c>
      <c r="K3002" s="44">
        <f t="shared" si="140"/>
        <v>0.45249762488124401</v>
      </c>
    </row>
    <row r="3003" spans="1:11">
      <c r="A3003" t="s">
        <v>12109</v>
      </c>
      <c r="B3003" t="s">
        <v>12110</v>
      </c>
      <c r="C3003" s="43">
        <v>140000</v>
      </c>
      <c r="D3003">
        <v>100</v>
      </c>
      <c r="E3003" s="43">
        <v>3999800</v>
      </c>
      <c r="F3003" s="43">
        <v>1999900</v>
      </c>
      <c r="G3003" s="44">
        <f t="shared" si="138"/>
        <v>0.5</v>
      </c>
      <c r="H3003" s="45">
        <v>2079900</v>
      </c>
      <c r="I3003" s="44">
        <f t="shared" si="139"/>
        <v>0.47999899994999751</v>
      </c>
      <c r="J3003" s="45">
        <v>2189900</v>
      </c>
      <c r="K3003" s="44">
        <f t="shared" si="140"/>
        <v>0.45249762488124401</v>
      </c>
    </row>
    <row r="3004" spans="1:11">
      <c r="A3004" t="s">
        <v>12111</v>
      </c>
      <c r="B3004" t="s">
        <v>12112</v>
      </c>
      <c r="C3004" s="43">
        <v>140000</v>
      </c>
      <c r="D3004">
        <v>100</v>
      </c>
      <c r="E3004" s="43">
        <v>3999800</v>
      </c>
      <c r="F3004" s="43">
        <v>1999900</v>
      </c>
      <c r="G3004" s="44">
        <f t="shared" si="138"/>
        <v>0.5</v>
      </c>
      <c r="H3004" s="45">
        <v>2079900</v>
      </c>
      <c r="I3004" s="44">
        <f t="shared" si="139"/>
        <v>0.47999899994999751</v>
      </c>
      <c r="J3004" s="45">
        <v>2189900</v>
      </c>
      <c r="K3004" s="44">
        <f t="shared" si="140"/>
        <v>0.45249762488124401</v>
      </c>
    </row>
    <row r="3005" spans="1:11">
      <c r="A3005" t="s">
        <v>12113</v>
      </c>
      <c r="B3005" t="s">
        <v>12114</v>
      </c>
      <c r="C3005" s="43">
        <v>140000</v>
      </c>
      <c r="D3005">
        <v>100</v>
      </c>
      <c r="E3005" s="43">
        <v>3999800</v>
      </c>
      <c r="F3005" s="43">
        <v>1999900</v>
      </c>
      <c r="G3005" s="44">
        <f t="shared" si="138"/>
        <v>0.5</v>
      </c>
      <c r="H3005" s="45">
        <v>2079900</v>
      </c>
      <c r="I3005" s="44">
        <f t="shared" si="139"/>
        <v>0.47999899994999751</v>
      </c>
      <c r="J3005" s="45">
        <v>2189900</v>
      </c>
      <c r="K3005" s="44">
        <f t="shared" si="140"/>
        <v>0.45249762488124401</v>
      </c>
    </row>
    <row r="3006" spans="1:11">
      <c r="A3006" t="s">
        <v>12115</v>
      </c>
      <c r="B3006" t="s">
        <v>12116</v>
      </c>
      <c r="C3006" s="43">
        <v>140000</v>
      </c>
      <c r="D3006">
        <v>100</v>
      </c>
      <c r="E3006" s="43">
        <v>3999800</v>
      </c>
      <c r="F3006" s="43">
        <v>1999900</v>
      </c>
      <c r="G3006" s="44">
        <f t="shared" si="138"/>
        <v>0.5</v>
      </c>
      <c r="H3006" s="45">
        <v>2079900</v>
      </c>
      <c r="I3006" s="44">
        <f t="shared" si="139"/>
        <v>0.47999899994999751</v>
      </c>
      <c r="J3006" s="45">
        <v>2189900</v>
      </c>
      <c r="K3006" s="44">
        <f t="shared" si="140"/>
        <v>0.45249762488124401</v>
      </c>
    </row>
    <row r="3007" spans="1:11">
      <c r="A3007" t="s">
        <v>12117</v>
      </c>
      <c r="B3007" t="s">
        <v>12118</v>
      </c>
      <c r="C3007" s="43">
        <v>140000</v>
      </c>
      <c r="D3007">
        <v>100</v>
      </c>
      <c r="E3007" s="43">
        <v>3999800</v>
      </c>
      <c r="F3007" s="43">
        <v>1999900</v>
      </c>
      <c r="G3007" s="44">
        <f t="shared" si="138"/>
        <v>0.5</v>
      </c>
      <c r="H3007" s="45">
        <v>2079900</v>
      </c>
      <c r="I3007" s="44">
        <f t="shared" si="139"/>
        <v>0.47999899994999751</v>
      </c>
      <c r="J3007" s="45">
        <v>2189900</v>
      </c>
      <c r="K3007" s="44">
        <f t="shared" si="140"/>
        <v>0.45249762488124401</v>
      </c>
    </row>
    <row r="3008" spans="1:11">
      <c r="A3008" t="s">
        <v>12119</v>
      </c>
      <c r="B3008" t="s">
        <v>12120</v>
      </c>
      <c r="C3008" s="43">
        <v>140000</v>
      </c>
      <c r="D3008">
        <v>100</v>
      </c>
      <c r="E3008" s="43">
        <v>3999800</v>
      </c>
      <c r="F3008" s="43">
        <v>1999900</v>
      </c>
      <c r="G3008" s="44">
        <f t="shared" si="138"/>
        <v>0.5</v>
      </c>
      <c r="H3008" s="45">
        <v>2079900</v>
      </c>
      <c r="I3008" s="44">
        <f t="shared" si="139"/>
        <v>0.47999899994999751</v>
      </c>
      <c r="J3008" s="45">
        <v>2189900</v>
      </c>
      <c r="K3008" s="44">
        <f t="shared" si="140"/>
        <v>0.45249762488124401</v>
      </c>
    </row>
    <row r="3009" spans="1:11">
      <c r="A3009" t="s">
        <v>12121</v>
      </c>
      <c r="B3009" t="s">
        <v>12122</v>
      </c>
      <c r="C3009" s="43">
        <v>140000</v>
      </c>
      <c r="D3009">
        <v>100</v>
      </c>
      <c r="E3009" s="43">
        <v>3999800</v>
      </c>
      <c r="F3009" s="43">
        <v>1999900</v>
      </c>
      <c r="G3009" s="44">
        <f t="shared" si="138"/>
        <v>0.5</v>
      </c>
      <c r="H3009" s="45">
        <v>2079900</v>
      </c>
      <c r="I3009" s="44">
        <f t="shared" si="139"/>
        <v>0.47999899994999751</v>
      </c>
      <c r="J3009" s="45">
        <v>2189900</v>
      </c>
      <c r="K3009" s="44">
        <f t="shared" si="140"/>
        <v>0.45249762488124401</v>
      </c>
    </row>
    <row r="3010" spans="1:11">
      <c r="A3010" t="s">
        <v>12123</v>
      </c>
      <c r="B3010" t="s">
        <v>12124</v>
      </c>
      <c r="C3010" s="43">
        <v>140000</v>
      </c>
      <c r="D3010">
        <v>100</v>
      </c>
      <c r="E3010" s="43">
        <v>3999800</v>
      </c>
      <c r="F3010" s="43">
        <v>1999900</v>
      </c>
      <c r="G3010" s="44">
        <f t="shared" ref="G3010:G3073" si="141">1-(F3010/E3010)</f>
        <v>0.5</v>
      </c>
      <c r="H3010" s="45">
        <v>2079900</v>
      </c>
      <c r="I3010" s="44">
        <f t="shared" ref="I3010:I3073" si="142">1-(H3010/E3010)</f>
        <v>0.47999899994999751</v>
      </c>
      <c r="J3010" s="45">
        <v>2189900</v>
      </c>
      <c r="K3010" s="44">
        <f t="shared" ref="K3010:K3073" si="143">1-(J3010/E3010)</f>
        <v>0.45249762488124401</v>
      </c>
    </row>
    <row r="3011" spans="1:11">
      <c r="A3011" t="s">
        <v>12125</v>
      </c>
      <c r="B3011" t="s">
        <v>12126</v>
      </c>
      <c r="C3011" s="43">
        <v>140000</v>
      </c>
      <c r="D3011">
        <v>0</v>
      </c>
      <c r="E3011" s="43">
        <v>3999800</v>
      </c>
      <c r="F3011" s="43">
        <v>1999900</v>
      </c>
      <c r="G3011" s="44">
        <f t="shared" si="141"/>
        <v>0.5</v>
      </c>
      <c r="H3011" s="45">
        <v>2079900</v>
      </c>
      <c r="I3011" s="44">
        <f t="shared" si="142"/>
        <v>0.47999899994999751</v>
      </c>
      <c r="J3011" s="45">
        <v>2189900</v>
      </c>
      <c r="K3011" s="44">
        <f t="shared" si="143"/>
        <v>0.45249762488124401</v>
      </c>
    </row>
    <row r="3012" spans="1:11">
      <c r="A3012" t="s">
        <v>12127</v>
      </c>
      <c r="B3012" t="s">
        <v>12128</v>
      </c>
      <c r="C3012" s="43">
        <v>140000</v>
      </c>
      <c r="D3012">
        <v>100</v>
      </c>
      <c r="E3012" s="43">
        <v>3999800</v>
      </c>
      <c r="F3012" s="43">
        <v>1999900</v>
      </c>
      <c r="G3012" s="44">
        <f t="shared" si="141"/>
        <v>0.5</v>
      </c>
      <c r="H3012" s="45">
        <v>2079900</v>
      </c>
      <c r="I3012" s="44">
        <f t="shared" si="142"/>
        <v>0.47999899994999751</v>
      </c>
      <c r="J3012" s="45">
        <v>2189900</v>
      </c>
      <c r="K3012" s="44">
        <f t="shared" si="143"/>
        <v>0.45249762488124401</v>
      </c>
    </row>
    <row r="3013" spans="1:11">
      <c r="A3013" t="s">
        <v>12129</v>
      </c>
      <c r="B3013" t="s">
        <v>12130</v>
      </c>
      <c r="C3013" s="43">
        <v>140000</v>
      </c>
      <c r="D3013">
        <v>100</v>
      </c>
      <c r="E3013" s="43">
        <v>3999800</v>
      </c>
      <c r="F3013" s="43">
        <v>1999900</v>
      </c>
      <c r="G3013" s="44">
        <f t="shared" si="141"/>
        <v>0.5</v>
      </c>
      <c r="H3013" s="45">
        <v>2079900</v>
      </c>
      <c r="I3013" s="44">
        <f t="shared" si="142"/>
        <v>0.47999899994999751</v>
      </c>
      <c r="J3013" s="45">
        <v>2189900</v>
      </c>
      <c r="K3013" s="44">
        <f t="shared" si="143"/>
        <v>0.45249762488124401</v>
      </c>
    </row>
    <row r="3014" spans="1:11">
      <c r="A3014" t="s">
        <v>12131</v>
      </c>
      <c r="B3014" t="s">
        <v>12132</v>
      </c>
      <c r="C3014" s="43">
        <v>140000</v>
      </c>
      <c r="D3014">
        <v>100</v>
      </c>
      <c r="E3014" s="43">
        <v>3999800</v>
      </c>
      <c r="F3014" s="43">
        <v>1999900</v>
      </c>
      <c r="G3014" s="44">
        <f t="shared" si="141"/>
        <v>0.5</v>
      </c>
      <c r="H3014" s="45">
        <v>2079900</v>
      </c>
      <c r="I3014" s="44">
        <f t="shared" si="142"/>
        <v>0.47999899994999751</v>
      </c>
      <c r="J3014" s="45">
        <v>2189900</v>
      </c>
      <c r="K3014" s="44">
        <f t="shared" si="143"/>
        <v>0.45249762488124401</v>
      </c>
    </row>
    <row r="3015" spans="1:11">
      <c r="A3015" t="s">
        <v>12133</v>
      </c>
      <c r="B3015" t="s">
        <v>12134</v>
      </c>
      <c r="C3015" s="43">
        <v>140000</v>
      </c>
      <c r="D3015">
        <v>100</v>
      </c>
      <c r="E3015" s="43">
        <v>3999800</v>
      </c>
      <c r="F3015" s="43">
        <v>1999900</v>
      </c>
      <c r="G3015" s="44">
        <f t="shared" si="141"/>
        <v>0.5</v>
      </c>
      <c r="H3015" s="45">
        <v>2079900</v>
      </c>
      <c r="I3015" s="44">
        <f t="shared" si="142"/>
        <v>0.47999899994999751</v>
      </c>
      <c r="J3015" s="45">
        <v>2189900</v>
      </c>
      <c r="K3015" s="44">
        <f t="shared" si="143"/>
        <v>0.45249762488124401</v>
      </c>
    </row>
    <row r="3016" spans="1:11">
      <c r="A3016" t="s">
        <v>12135</v>
      </c>
      <c r="B3016" t="s">
        <v>12136</v>
      </c>
      <c r="C3016" s="43">
        <v>140000</v>
      </c>
      <c r="D3016">
        <v>100</v>
      </c>
      <c r="E3016" s="43">
        <v>3999800</v>
      </c>
      <c r="F3016" s="43">
        <v>1999900</v>
      </c>
      <c r="G3016" s="44">
        <f t="shared" si="141"/>
        <v>0.5</v>
      </c>
      <c r="H3016" s="45">
        <v>2079900</v>
      </c>
      <c r="I3016" s="44">
        <f t="shared" si="142"/>
        <v>0.47999899994999751</v>
      </c>
      <c r="J3016" s="45">
        <v>2189900</v>
      </c>
      <c r="K3016" s="44">
        <f t="shared" si="143"/>
        <v>0.45249762488124401</v>
      </c>
    </row>
    <row r="3017" spans="1:11">
      <c r="A3017" t="s">
        <v>12137</v>
      </c>
      <c r="B3017" t="s">
        <v>12138</v>
      </c>
      <c r="C3017" s="43">
        <v>140000</v>
      </c>
      <c r="D3017">
        <v>100</v>
      </c>
      <c r="E3017" s="43">
        <v>3999800</v>
      </c>
      <c r="F3017" s="43">
        <v>1999900</v>
      </c>
      <c r="G3017" s="44">
        <f t="shared" si="141"/>
        <v>0.5</v>
      </c>
      <c r="H3017" s="45">
        <v>2079900</v>
      </c>
      <c r="I3017" s="44">
        <f t="shared" si="142"/>
        <v>0.47999899994999751</v>
      </c>
      <c r="J3017" s="45">
        <v>2189900</v>
      </c>
      <c r="K3017" s="44">
        <f t="shared" si="143"/>
        <v>0.45249762488124401</v>
      </c>
    </row>
    <row r="3018" spans="1:11">
      <c r="A3018" t="s">
        <v>12139</v>
      </c>
      <c r="B3018" t="s">
        <v>12140</v>
      </c>
      <c r="C3018" s="43">
        <v>140000</v>
      </c>
      <c r="D3018">
        <v>100</v>
      </c>
      <c r="E3018" s="43">
        <v>3999800</v>
      </c>
      <c r="F3018" s="43">
        <v>1999900</v>
      </c>
      <c r="G3018" s="44">
        <f t="shared" si="141"/>
        <v>0.5</v>
      </c>
      <c r="H3018" s="45">
        <v>2079900</v>
      </c>
      <c r="I3018" s="44">
        <f t="shared" si="142"/>
        <v>0.47999899994999751</v>
      </c>
      <c r="J3018" s="45">
        <v>2189900</v>
      </c>
      <c r="K3018" s="44">
        <f t="shared" si="143"/>
        <v>0.45249762488124401</v>
      </c>
    </row>
    <row r="3019" spans="1:11">
      <c r="A3019" t="s">
        <v>12141</v>
      </c>
      <c r="B3019" t="s">
        <v>12142</v>
      </c>
      <c r="C3019" s="43">
        <v>140000</v>
      </c>
      <c r="D3019">
        <v>100</v>
      </c>
      <c r="E3019" s="43">
        <v>3999800</v>
      </c>
      <c r="F3019" s="43">
        <v>1999900</v>
      </c>
      <c r="G3019" s="44">
        <f t="shared" si="141"/>
        <v>0.5</v>
      </c>
      <c r="H3019" s="45">
        <v>2079900</v>
      </c>
      <c r="I3019" s="44">
        <f t="shared" si="142"/>
        <v>0.47999899994999751</v>
      </c>
      <c r="J3019" s="45">
        <v>2189900</v>
      </c>
      <c r="K3019" s="44">
        <f t="shared" si="143"/>
        <v>0.45249762488124401</v>
      </c>
    </row>
    <row r="3020" spans="1:11">
      <c r="A3020" t="s">
        <v>12143</v>
      </c>
      <c r="B3020" t="s">
        <v>12144</v>
      </c>
      <c r="C3020" s="43">
        <v>140000</v>
      </c>
      <c r="D3020">
        <v>100</v>
      </c>
      <c r="E3020" s="43">
        <v>3999800</v>
      </c>
      <c r="F3020" s="43">
        <v>1999900</v>
      </c>
      <c r="G3020" s="44">
        <f t="shared" si="141"/>
        <v>0.5</v>
      </c>
      <c r="H3020" s="45">
        <v>2079900</v>
      </c>
      <c r="I3020" s="44">
        <f t="shared" si="142"/>
        <v>0.47999899994999751</v>
      </c>
      <c r="J3020" s="45">
        <v>2189900</v>
      </c>
      <c r="K3020" s="44">
        <f t="shared" si="143"/>
        <v>0.45249762488124401</v>
      </c>
    </row>
    <row r="3021" spans="1:11">
      <c r="A3021" t="s">
        <v>12145</v>
      </c>
      <c r="B3021" t="s">
        <v>12146</v>
      </c>
      <c r="C3021" s="43">
        <v>140000</v>
      </c>
      <c r="D3021">
        <v>100</v>
      </c>
      <c r="E3021" s="43">
        <v>3999800</v>
      </c>
      <c r="F3021" s="43">
        <v>1999900</v>
      </c>
      <c r="G3021" s="44">
        <f t="shared" si="141"/>
        <v>0.5</v>
      </c>
      <c r="H3021" s="45">
        <v>2079900</v>
      </c>
      <c r="I3021" s="44">
        <f t="shared" si="142"/>
        <v>0.47999899994999751</v>
      </c>
      <c r="J3021" s="45">
        <v>2189900</v>
      </c>
      <c r="K3021" s="44">
        <f t="shared" si="143"/>
        <v>0.45249762488124401</v>
      </c>
    </row>
    <row r="3022" spans="1:11">
      <c r="A3022" t="s">
        <v>12147</v>
      </c>
      <c r="B3022" t="s">
        <v>12148</v>
      </c>
      <c r="C3022" s="43">
        <v>140000</v>
      </c>
      <c r="D3022">
        <v>100</v>
      </c>
      <c r="E3022" s="43">
        <v>3999800</v>
      </c>
      <c r="F3022" s="43">
        <v>1999900</v>
      </c>
      <c r="G3022" s="44">
        <f t="shared" si="141"/>
        <v>0.5</v>
      </c>
      <c r="H3022" s="45">
        <v>2079900</v>
      </c>
      <c r="I3022" s="44">
        <f t="shared" si="142"/>
        <v>0.47999899994999751</v>
      </c>
      <c r="J3022" s="45">
        <v>2189900</v>
      </c>
      <c r="K3022" s="44">
        <f t="shared" si="143"/>
        <v>0.45249762488124401</v>
      </c>
    </row>
    <row r="3023" spans="1:11">
      <c r="A3023" t="s">
        <v>12149</v>
      </c>
      <c r="B3023" t="s">
        <v>12150</v>
      </c>
      <c r="C3023" s="43">
        <v>140000</v>
      </c>
      <c r="D3023">
        <v>100</v>
      </c>
      <c r="E3023" s="43">
        <v>3999800</v>
      </c>
      <c r="F3023" s="43">
        <v>1999900</v>
      </c>
      <c r="G3023" s="44">
        <f t="shared" si="141"/>
        <v>0.5</v>
      </c>
      <c r="H3023" s="45">
        <v>2079900</v>
      </c>
      <c r="I3023" s="44">
        <f t="shared" si="142"/>
        <v>0.47999899994999751</v>
      </c>
      <c r="J3023" s="45">
        <v>2189900</v>
      </c>
      <c r="K3023" s="44">
        <f t="shared" si="143"/>
        <v>0.45249762488124401</v>
      </c>
    </row>
    <row r="3024" spans="1:11">
      <c r="A3024" t="s">
        <v>12151</v>
      </c>
      <c r="B3024" t="s">
        <v>12152</v>
      </c>
      <c r="C3024" s="43">
        <v>140000</v>
      </c>
      <c r="D3024">
        <v>100</v>
      </c>
      <c r="E3024" s="43">
        <v>3999800</v>
      </c>
      <c r="F3024" s="43">
        <v>1999900</v>
      </c>
      <c r="G3024" s="44">
        <f t="shared" si="141"/>
        <v>0.5</v>
      </c>
      <c r="H3024" s="45">
        <v>2079900</v>
      </c>
      <c r="I3024" s="44">
        <f t="shared" si="142"/>
        <v>0.47999899994999751</v>
      </c>
      <c r="J3024" s="45">
        <v>2189900</v>
      </c>
      <c r="K3024" s="44">
        <f t="shared" si="143"/>
        <v>0.45249762488124401</v>
      </c>
    </row>
    <row r="3025" spans="1:11">
      <c r="A3025" t="s">
        <v>12153</v>
      </c>
      <c r="B3025" t="s">
        <v>12154</v>
      </c>
      <c r="C3025" s="43">
        <v>140000</v>
      </c>
      <c r="D3025">
        <v>100</v>
      </c>
      <c r="E3025" s="43">
        <v>3999800</v>
      </c>
      <c r="F3025" s="43">
        <v>1999900</v>
      </c>
      <c r="G3025" s="44">
        <f t="shared" si="141"/>
        <v>0.5</v>
      </c>
      <c r="H3025" s="45">
        <v>2079900</v>
      </c>
      <c r="I3025" s="44">
        <f t="shared" si="142"/>
        <v>0.47999899994999751</v>
      </c>
      <c r="J3025" s="45">
        <v>2189900</v>
      </c>
      <c r="K3025" s="44">
        <f t="shared" si="143"/>
        <v>0.45249762488124401</v>
      </c>
    </row>
    <row r="3026" spans="1:11">
      <c r="A3026" t="s">
        <v>6702</v>
      </c>
      <c r="B3026" t="s">
        <v>12155</v>
      </c>
      <c r="C3026" s="43">
        <v>140000</v>
      </c>
      <c r="D3026">
        <v>100</v>
      </c>
      <c r="E3026" s="43">
        <v>3999800</v>
      </c>
      <c r="F3026" s="43">
        <v>1999900</v>
      </c>
      <c r="G3026" s="44">
        <f t="shared" si="141"/>
        <v>0.5</v>
      </c>
      <c r="H3026" s="45">
        <v>2079900</v>
      </c>
      <c r="I3026" s="44">
        <f t="shared" si="142"/>
        <v>0.47999899994999751</v>
      </c>
      <c r="J3026" s="45">
        <v>2189900</v>
      </c>
      <c r="K3026" s="44">
        <f t="shared" si="143"/>
        <v>0.45249762488124401</v>
      </c>
    </row>
    <row r="3027" spans="1:11">
      <c r="A3027" t="s">
        <v>2008</v>
      </c>
      <c r="B3027" t="s">
        <v>12156</v>
      </c>
      <c r="C3027" s="43">
        <v>140000</v>
      </c>
      <c r="D3027">
        <v>100</v>
      </c>
      <c r="E3027" s="43">
        <v>4999750</v>
      </c>
      <c r="F3027" s="43">
        <v>1999900</v>
      </c>
      <c r="G3027" s="44">
        <f t="shared" si="141"/>
        <v>0.6</v>
      </c>
      <c r="H3027" s="45">
        <v>2079900</v>
      </c>
      <c r="I3027" s="44">
        <f t="shared" si="142"/>
        <v>0.58399919995999805</v>
      </c>
      <c r="J3027" s="45">
        <v>2189900</v>
      </c>
      <c r="K3027" s="44">
        <f t="shared" si="143"/>
        <v>0.56199809990499527</v>
      </c>
    </row>
    <row r="3028" spans="1:11">
      <c r="A3028" t="s">
        <v>2012</v>
      </c>
      <c r="B3028" t="s">
        <v>12157</v>
      </c>
      <c r="C3028" s="43">
        <v>140000</v>
      </c>
      <c r="D3028">
        <v>100</v>
      </c>
      <c r="E3028" s="43">
        <v>4999750</v>
      </c>
      <c r="F3028" s="43">
        <v>1999900</v>
      </c>
      <c r="G3028" s="44">
        <f t="shared" si="141"/>
        <v>0.6</v>
      </c>
      <c r="H3028" s="45">
        <v>2079900</v>
      </c>
      <c r="I3028" s="44">
        <f t="shared" si="142"/>
        <v>0.58399919995999805</v>
      </c>
      <c r="J3028" s="45">
        <v>2189900</v>
      </c>
      <c r="K3028" s="44">
        <f t="shared" si="143"/>
        <v>0.56199809990499527</v>
      </c>
    </row>
    <row r="3029" spans="1:11">
      <c r="A3029" t="s">
        <v>2009</v>
      </c>
      <c r="B3029" t="s">
        <v>12158</v>
      </c>
      <c r="C3029" s="43">
        <v>140000</v>
      </c>
      <c r="D3029">
        <v>100</v>
      </c>
      <c r="E3029" s="43">
        <v>4999750</v>
      </c>
      <c r="F3029" s="43">
        <v>1999900</v>
      </c>
      <c r="G3029" s="44">
        <f t="shared" si="141"/>
        <v>0.6</v>
      </c>
      <c r="H3029" s="45">
        <v>2079900</v>
      </c>
      <c r="I3029" s="44">
        <f t="shared" si="142"/>
        <v>0.58399919995999805</v>
      </c>
      <c r="J3029" s="45">
        <v>2189900</v>
      </c>
      <c r="K3029" s="44">
        <f t="shared" si="143"/>
        <v>0.56199809990499527</v>
      </c>
    </row>
    <row r="3030" spans="1:11">
      <c r="A3030" t="s">
        <v>2011</v>
      </c>
      <c r="B3030" t="s">
        <v>12159</v>
      </c>
      <c r="C3030" s="43">
        <v>140000</v>
      </c>
      <c r="D3030">
        <v>100</v>
      </c>
      <c r="E3030" s="43">
        <v>4999750</v>
      </c>
      <c r="F3030" s="43">
        <v>1999900</v>
      </c>
      <c r="G3030" s="44">
        <f t="shared" si="141"/>
        <v>0.6</v>
      </c>
      <c r="H3030" s="45">
        <v>2079900</v>
      </c>
      <c r="I3030" s="44">
        <f t="shared" si="142"/>
        <v>0.58399919995999805</v>
      </c>
      <c r="J3030" s="45">
        <v>2189900</v>
      </c>
      <c r="K3030" s="44">
        <f t="shared" si="143"/>
        <v>0.56199809990499527</v>
      </c>
    </row>
    <row r="3031" spans="1:11">
      <c r="A3031" t="s">
        <v>2013</v>
      </c>
      <c r="B3031" t="s">
        <v>12160</v>
      </c>
      <c r="C3031" s="43">
        <v>140000</v>
      </c>
      <c r="D3031">
        <v>100</v>
      </c>
      <c r="E3031" s="43">
        <v>4999750</v>
      </c>
      <c r="F3031" s="43">
        <v>1999900</v>
      </c>
      <c r="G3031" s="44">
        <f t="shared" si="141"/>
        <v>0.6</v>
      </c>
      <c r="H3031" s="45">
        <v>2079900</v>
      </c>
      <c r="I3031" s="44">
        <f t="shared" si="142"/>
        <v>0.58399919995999805</v>
      </c>
      <c r="J3031" s="45">
        <v>2189900</v>
      </c>
      <c r="K3031" s="44">
        <f t="shared" si="143"/>
        <v>0.56199809990499527</v>
      </c>
    </row>
    <row r="3032" spans="1:11">
      <c r="A3032" t="s">
        <v>2014</v>
      </c>
      <c r="B3032" t="s">
        <v>12161</v>
      </c>
      <c r="C3032" s="43">
        <v>140000</v>
      </c>
      <c r="D3032">
        <v>100</v>
      </c>
      <c r="E3032" s="43">
        <v>3999800</v>
      </c>
      <c r="F3032" s="43">
        <v>1999900</v>
      </c>
      <c r="G3032" s="44">
        <f t="shared" si="141"/>
        <v>0.5</v>
      </c>
      <c r="H3032" s="45">
        <v>2079900</v>
      </c>
      <c r="I3032" s="44">
        <f t="shared" si="142"/>
        <v>0.47999899994999751</v>
      </c>
      <c r="J3032" s="45">
        <v>2189900</v>
      </c>
      <c r="K3032" s="44">
        <f t="shared" si="143"/>
        <v>0.45249762488124401</v>
      </c>
    </row>
    <row r="3033" spans="1:11">
      <c r="A3033" t="s">
        <v>2017</v>
      </c>
      <c r="B3033" t="s">
        <v>12162</v>
      </c>
      <c r="C3033" s="43">
        <v>140000</v>
      </c>
      <c r="D3033">
        <v>100</v>
      </c>
      <c r="E3033" s="43">
        <v>3999800</v>
      </c>
      <c r="F3033" s="43">
        <v>1999900</v>
      </c>
      <c r="G3033" s="44">
        <f t="shared" si="141"/>
        <v>0.5</v>
      </c>
      <c r="H3033" s="45">
        <v>2079900</v>
      </c>
      <c r="I3033" s="44">
        <f t="shared" si="142"/>
        <v>0.47999899994999751</v>
      </c>
      <c r="J3033" s="45">
        <v>2189900</v>
      </c>
      <c r="K3033" s="44">
        <f t="shared" si="143"/>
        <v>0.45249762488124401</v>
      </c>
    </row>
    <row r="3034" spans="1:11">
      <c r="A3034" t="s">
        <v>2016</v>
      </c>
      <c r="B3034" t="s">
        <v>12163</v>
      </c>
      <c r="C3034" s="43">
        <v>140000</v>
      </c>
      <c r="D3034">
        <v>100</v>
      </c>
      <c r="E3034" s="43">
        <v>3999800</v>
      </c>
      <c r="F3034" s="43">
        <v>1999900</v>
      </c>
      <c r="G3034" s="44">
        <f t="shared" si="141"/>
        <v>0.5</v>
      </c>
      <c r="H3034" s="45">
        <v>2079900</v>
      </c>
      <c r="I3034" s="44">
        <f t="shared" si="142"/>
        <v>0.47999899994999751</v>
      </c>
      <c r="J3034" s="45">
        <v>2189900</v>
      </c>
      <c r="K3034" s="44">
        <f t="shared" si="143"/>
        <v>0.45249762488124401</v>
      </c>
    </row>
    <row r="3035" spans="1:11">
      <c r="A3035" t="s">
        <v>2015</v>
      </c>
      <c r="B3035" t="s">
        <v>12164</v>
      </c>
      <c r="C3035" s="43">
        <v>140000</v>
      </c>
      <c r="D3035">
        <v>100</v>
      </c>
      <c r="E3035" s="43">
        <v>3999800</v>
      </c>
      <c r="F3035" s="43">
        <v>1999900</v>
      </c>
      <c r="G3035" s="44">
        <f t="shared" si="141"/>
        <v>0.5</v>
      </c>
      <c r="H3035" s="45">
        <v>2079900</v>
      </c>
      <c r="I3035" s="44">
        <f t="shared" si="142"/>
        <v>0.47999899994999751</v>
      </c>
      <c r="J3035" s="45">
        <v>2189900</v>
      </c>
      <c r="K3035" s="44">
        <f t="shared" si="143"/>
        <v>0.45249762488124401</v>
      </c>
    </row>
    <row r="3036" spans="1:11">
      <c r="A3036" t="s">
        <v>2018</v>
      </c>
      <c r="B3036" t="s">
        <v>12165</v>
      </c>
      <c r="C3036" s="43">
        <v>140000</v>
      </c>
      <c r="D3036">
        <v>100</v>
      </c>
      <c r="E3036" s="43">
        <v>3999800</v>
      </c>
      <c r="F3036" s="43">
        <v>1999900</v>
      </c>
      <c r="G3036" s="44">
        <f t="shared" si="141"/>
        <v>0.5</v>
      </c>
      <c r="H3036" s="45">
        <v>2079900</v>
      </c>
      <c r="I3036" s="44">
        <f t="shared" si="142"/>
        <v>0.47999899994999751</v>
      </c>
      <c r="J3036" s="45">
        <v>2189900</v>
      </c>
      <c r="K3036" s="44">
        <f t="shared" si="143"/>
        <v>0.45249762488124401</v>
      </c>
    </row>
    <row r="3037" spans="1:11">
      <c r="A3037" t="s">
        <v>2019</v>
      </c>
      <c r="B3037" t="s">
        <v>12166</v>
      </c>
      <c r="C3037" s="43">
        <v>140000</v>
      </c>
      <c r="D3037">
        <v>100</v>
      </c>
      <c r="E3037" s="43">
        <v>3999800</v>
      </c>
      <c r="F3037" s="43">
        <v>1999900</v>
      </c>
      <c r="G3037" s="44">
        <f t="shared" si="141"/>
        <v>0.5</v>
      </c>
      <c r="H3037" s="45">
        <v>2079900</v>
      </c>
      <c r="I3037" s="44">
        <f t="shared" si="142"/>
        <v>0.47999899994999751</v>
      </c>
      <c r="J3037" s="45">
        <v>2189900</v>
      </c>
      <c r="K3037" s="44">
        <f t="shared" si="143"/>
        <v>0.45249762488124401</v>
      </c>
    </row>
    <row r="3038" spans="1:11">
      <c r="A3038" t="s">
        <v>12167</v>
      </c>
      <c r="B3038" t="s">
        <v>12168</v>
      </c>
      <c r="C3038" s="43">
        <v>140000</v>
      </c>
      <c r="D3038">
        <v>100</v>
      </c>
      <c r="E3038" s="43">
        <v>3999800</v>
      </c>
      <c r="F3038" s="43">
        <v>1999900</v>
      </c>
      <c r="G3038" s="44">
        <f t="shared" si="141"/>
        <v>0.5</v>
      </c>
      <c r="H3038" s="45">
        <v>2079900</v>
      </c>
      <c r="I3038" s="44">
        <f t="shared" si="142"/>
        <v>0.47999899994999751</v>
      </c>
      <c r="J3038" s="45">
        <v>2189900</v>
      </c>
      <c r="K3038" s="44">
        <f t="shared" si="143"/>
        <v>0.45249762488124401</v>
      </c>
    </row>
    <row r="3039" spans="1:11">
      <c r="A3039" t="s">
        <v>12169</v>
      </c>
      <c r="B3039" t="s">
        <v>12170</v>
      </c>
      <c r="C3039" s="43">
        <v>140000</v>
      </c>
      <c r="D3039">
        <v>100</v>
      </c>
      <c r="E3039" s="43">
        <v>3999800</v>
      </c>
      <c r="F3039" s="43">
        <v>1999900</v>
      </c>
      <c r="G3039" s="44">
        <f t="shared" si="141"/>
        <v>0.5</v>
      </c>
      <c r="H3039" s="45">
        <v>2079900</v>
      </c>
      <c r="I3039" s="44">
        <f t="shared" si="142"/>
        <v>0.47999899994999751</v>
      </c>
      <c r="J3039" s="45">
        <v>2189900</v>
      </c>
      <c r="K3039" s="44">
        <f t="shared" si="143"/>
        <v>0.45249762488124401</v>
      </c>
    </row>
    <row r="3040" spans="1:11">
      <c r="A3040" t="s">
        <v>12171</v>
      </c>
      <c r="B3040" t="s">
        <v>12172</v>
      </c>
      <c r="C3040" s="43">
        <v>140000</v>
      </c>
      <c r="D3040">
        <v>100</v>
      </c>
      <c r="E3040" s="43">
        <v>3999800</v>
      </c>
      <c r="F3040" s="43">
        <v>1999900</v>
      </c>
      <c r="G3040" s="44">
        <f t="shared" si="141"/>
        <v>0.5</v>
      </c>
      <c r="H3040" s="45">
        <v>2079900</v>
      </c>
      <c r="I3040" s="44">
        <f t="shared" si="142"/>
        <v>0.47999899994999751</v>
      </c>
      <c r="J3040" s="45">
        <v>2189900</v>
      </c>
      <c r="K3040" s="44">
        <f t="shared" si="143"/>
        <v>0.45249762488124401</v>
      </c>
    </row>
    <row r="3041" spans="1:11">
      <c r="A3041" t="s">
        <v>12173</v>
      </c>
      <c r="B3041" t="s">
        <v>12174</v>
      </c>
      <c r="C3041" s="43">
        <v>140000</v>
      </c>
      <c r="D3041">
        <v>100</v>
      </c>
      <c r="E3041" s="43">
        <v>3999800</v>
      </c>
      <c r="F3041" s="43">
        <v>1999900</v>
      </c>
      <c r="G3041" s="44">
        <f t="shared" si="141"/>
        <v>0.5</v>
      </c>
      <c r="H3041" s="45">
        <v>2079900</v>
      </c>
      <c r="I3041" s="44">
        <f t="shared" si="142"/>
        <v>0.47999899994999751</v>
      </c>
      <c r="J3041" s="45">
        <v>2189900</v>
      </c>
      <c r="K3041" s="44">
        <f t="shared" si="143"/>
        <v>0.45249762488124401</v>
      </c>
    </row>
    <row r="3042" spans="1:11">
      <c r="A3042" t="s">
        <v>12175</v>
      </c>
      <c r="B3042" t="s">
        <v>12176</v>
      </c>
      <c r="C3042" s="43">
        <v>140000</v>
      </c>
      <c r="D3042">
        <v>100</v>
      </c>
      <c r="E3042" s="43">
        <v>3999800</v>
      </c>
      <c r="F3042" s="43">
        <v>1999900</v>
      </c>
      <c r="G3042" s="44">
        <f t="shared" si="141"/>
        <v>0.5</v>
      </c>
      <c r="H3042" s="45">
        <v>2079900</v>
      </c>
      <c r="I3042" s="44">
        <f t="shared" si="142"/>
        <v>0.47999899994999751</v>
      </c>
      <c r="J3042" s="45">
        <v>2189900</v>
      </c>
      <c r="K3042" s="44">
        <f t="shared" si="143"/>
        <v>0.45249762488124401</v>
      </c>
    </row>
    <row r="3043" spans="1:11">
      <c r="A3043" t="s">
        <v>12177</v>
      </c>
      <c r="B3043" t="s">
        <v>12178</v>
      </c>
      <c r="C3043" s="43">
        <v>140000</v>
      </c>
      <c r="D3043">
        <v>100</v>
      </c>
      <c r="E3043" s="43">
        <v>3999800</v>
      </c>
      <c r="F3043" s="43">
        <v>1999900</v>
      </c>
      <c r="G3043" s="44">
        <f t="shared" si="141"/>
        <v>0.5</v>
      </c>
      <c r="H3043" s="45">
        <v>2079900</v>
      </c>
      <c r="I3043" s="44">
        <f t="shared" si="142"/>
        <v>0.47999899994999751</v>
      </c>
      <c r="J3043" s="45">
        <v>2189900</v>
      </c>
      <c r="K3043" s="44">
        <f t="shared" si="143"/>
        <v>0.45249762488124401</v>
      </c>
    </row>
    <row r="3044" spans="1:11">
      <c r="A3044" t="s">
        <v>12179</v>
      </c>
      <c r="B3044" t="s">
        <v>12180</v>
      </c>
      <c r="C3044" s="43">
        <v>140000</v>
      </c>
      <c r="D3044">
        <v>100</v>
      </c>
      <c r="E3044" s="43">
        <v>3999800</v>
      </c>
      <c r="F3044" s="43">
        <v>1999900</v>
      </c>
      <c r="G3044" s="44">
        <f t="shared" si="141"/>
        <v>0.5</v>
      </c>
      <c r="H3044" s="45">
        <v>2079900</v>
      </c>
      <c r="I3044" s="44">
        <f t="shared" si="142"/>
        <v>0.47999899994999751</v>
      </c>
      <c r="J3044" s="45">
        <v>2189900</v>
      </c>
      <c r="K3044" s="44">
        <f t="shared" si="143"/>
        <v>0.45249762488124401</v>
      </c>
    </row>
    <row r="3045" spans="1:11">
      <c r="A3045" t="s">
        <v>12181</v>
      </c>
      <c r="B3045" t="s">
        <v>12182</v>
      </c>
      <c r="C3045" s="43">
        <v>140000</v>
      </c>
      <c r="D3045">
        <v>100</v>
      </c>
      <c r="E3045" s="43">
        <v>3999800</v>
      </c>
      <c r="F3045" s="43">
        <v>1999900</v>
      </c>
      <c r="G3045" s="44">
        <f t="shared" si="141"/>
        <v>0.5</v>
      </c>
      <c r="H3045" s="45">
        <v>2079900</v>
      </c>
      <c r="I3045" s="44">
        <f t="shared" si="142"/>
        <v>0.47999899994999751</v>
      </c>
      <c r="J3045" s="45">
        <v>2189900</v>
      </c>
      <c r="K3045" s="44">
        <f t="shared" si="143"/>
        <v>0.45249762488124401</v>
      </c>
    </row>
    <row r="3046" spans="1:11">
      <c r="A3046" t="s">
        <v>12183</v>
      </c>
      <c r="B3046" t="s">
        <v>12184</v>
      </c>
      <c r="C3046" s="43">
        <v>140000</v>
      </c>
      <c r="D3046">
        <v>100</v>
      </c>
      <c r="E3046" s="43">
        <v>3999800</v>
      </c>
      <c r="F3046" s="43">
        <v>1999900</v>
      </c>
      <c r="G3046" s="44">
        <f t="shared" si="141"/>
        <v>0.5</v>
      </c>
      <c r="H3046" s="45">
        <v>2079900</v>
      </c>
      <c r="I3046" s="44">
        <f t="shared" si="142"/>
        <v>0.47999899994999751</v>
      </c>
      <c r="J3046" s="45">
        <v>2189900</v>
      </c>
      <c r="K3046" s="44">
        <f t="shared" si="143"/>
        <v>0.45249762488124401</v>
      </c>
    </row>
    <row r="3047" spans="1:11">
      <c r="A3047" t="s">
        <v>12185</v>
      </c>
      <c r="B3047" t="s">
        <v>12186</v>
      </c>
      <c r="C3047" s="43">
        <v>140000</v>
      </c>
      <c r="D3047">
        <v>100</v>
      </c>
      <c r="E3047" s="43">
        <v>3999800</v>
      </c>
      <c r="F3047" s="43">
        <v>1999900</v>
      </c>
      <c r="G3047" s="44">
        <f t="shared" si="141"/>
        <v>0.5</v>
      </c>
      <c r="H3047" s="45">
        <v>2079900</v>
      </c>
      <c r="I3047" s="44">
        <f t="shared" si="142"/>
        <v>0.47999899994999751</v>
      </c>
      <c r="J3047" s="45">
        <v>2189900</v>
      </c>
      <c r="K3047" s="44">
        <f t="shared" si="143"/>
        <v>0.45249762488124401</v>
      </c>
    </row>
    <row r="3048" spans="1:11">
      <c r="A3048" t="s">
        <v>12187</v>
      </c>
      <c r="B3048" t="s">
        <v>12188</v>
      </c>
      <c r="C3048" s="43">
        <v>50000</v>
      </c>
      <c r="D3048">
        <v>0</v>
      </c>
      <c r="E3048" s="43">
        <v>3999800</v>
      </c>
      <c r="F3048" s="43">
        <v>1999900</v>
      </c>
      <c r="G3048" s="44">
        <f t="shared" si="141"/>
        <v>0.5</v>
      </c>
      <c r="H3048" s="45">
        <v>2079900</v>
      </c>
      <c r="I3048" s="44">
        <f t="shared" si="142"/>
        <v>0.47999899994999751</v>
      </c>
      <c r="J3048" s="45">
        <v>2189900</v>
      </c>
      <c r="K3048" s="44">
        <f t="shared" si="143"/>
        <v>0.45249762488124401</v>
      </c>
    </row>
    <row r="3049" spans="1:11">
      <c r="A3049" t="s">
        <v>12189</v>
      </c>
      <c r="B3049" t="s">
        <v>12190</v>
      </c>
      <c r="C3049" s="43">
        <v>50000</v>
      </c>
      <c r="D3049">
        <v>0</v>
      </c>
      <c r="E3049" s="43">
        <v>3999800</v>
      </c>
      <c r="F3049" s="43">
        <v>1999900</v>
      </c>
      <c r="G3049" s="44">
        <f t="shared" si="141"/>
        <v>0.5</v>
      </c>
      <c r="H3049" s="45">
        <v>2079900</v>
      </c>
      <c r="I3049" s="44">
        <f t="shared" si="142"/>
        <v>0.47999899994999751</v>
      </c>
      <c r="J3049" s="45">
        <v>2189900</v>
      </c>
      <c r="K3049" s="44">
        <f t="shared" si="143"/>
        <v>0.45249762488124401</v>
      </c>
    </row>
    <row r="3050" spans="1:11">
      <c r="A3050" t="s">
        <v>12191</v>
      </c>
      <c r="B3050" t="s">
        <v>12192</v>
      </c>
      <c r="C3050" s="43">
        <v>50000</v>
      </c>
      <c r="D3050">
        <v>0</v>
      </c>
      <c r="E3050" s="43">
        <v>3999800</v>
      </c>
      <c r="F3050" s="43">
        <v>1999900</v>
      </c>
      <c r="G3050" s="44">
        <f t="shared" si="141"/>
        <v>0.5</v>
      </c>
      <c r="H3050" s="45">
        <v>2079900</v>
      </c>
      <c r="I3050" s="44">
        <f t="shared" si="142"/>
        <v>0.47999899994999751</v>
      </c>
      <c r="J3050" s="45">
        <v>2189900</v>
      </c>
      <c r="K3050" s="44">
        <f t="shared" si="143"/>
        <v>0.45249762488124401</v>
      </c>
    </row>
    <row r="3051" spans="1:11">
      <c r="A3051" t="s">
        <v>12193</v>
      </c>
      <c r="B3051" t="s">
        <v>12194</v>
      </c>
      <c r="C3051" s="43">
        <v>50000</v>
      </c>
      <c r="D3051">
        <v>0</v>
      </c>
      <c r="E3051" s="43">
        <v>3999800</v>
      </c>
      <c r="F3051" s="43">
        <v>1999900</v>
      </c>
      <c r="G3051" s="44">
        <f t="shared" si="141"/>
        <v>0.5</v>
      </c>
      <c r="H3051" s="45">
        <v>2079900</v>
      </c>
      <c r="I3051" s="44">
        <f t="shared" si="142"/>
        <v>0.47999899994999751</v>
      </c>
      <c r="J3051" s="45">
        <v>2189900</v>
      </c>
      <c r="K3051" s="44">
        <f t="shared" si="143"/>
        <v>0.45249762488124401</v>
      </c>
    </row>
    <row r="3052" spans="1:11">
      <c r="A3052" t="s">
        <v>12195</v>
      </c>
      <c r="B3052" t="s">
        <v>12196</v>
      </c>
      <c r="C3052" s="43">
        <v>50000</v>
      </c>
      <c r="D3052">
        <v>100</v>
      </c>
      <c r="E3052" s="43">
        <v>3999800</v>
      </c>
      <c r="F3052" s="43">
        <v>1999900</v>
      </c>
      <c r="G3052" s="44">
        <f t="shared" si="141"/>
        <v>0.5</v>
      </c>
      <c r="H3052" s="45">
        <v>2079900</v>
      </c>
      <c r="I3052" s="44">
        <f t="shared" si="142"/>
        <v>0.47999899994999751</v>
      </c>
      <c r="J3052" s="45">
        <v>2189900</v>
      </c>
      <c r="K3052" s="44">
        <f t="shared" si="143"/>
        <v>0.45249762488124401</v>
      </c>
    </row>
    <row r="3053" spans="1:11">
      <c r="A3053" t="s">
        <v>12197</v>
      </c>
      <c r="B3053" t="s">
        <v>12198</v>
      </c>
      <c r="C3053" s="43">
        <v>50000</v>
      </c>
      <c r="D3053">
        <v>100</v>
      </c>
      <c r="E3053" s="43">
        <v>3999800</v>
      </c>
      <c r="F3053" s="43">
        <v>1999900</v>
      </c>
      <c r="G3053" s="44">
        <f t="shared" si="141"/>
        <v>0.5</v>
      </c>
      <c r="H3053" s="45">
        <v>2079900</v>
      </c>
      <c r="I3053" s="44">
        <f t="shared" si="142"/>
        <v>0.47999899994999751</v>
      </c>
      <c r="J3053" s="45">
        <v>2189900</v>
      </c>
      <c r="K3053" s="44">
        <f t="shared" si="143"/>
        <v>0.45249762488124401</v>
      </c>
    </row>
    <row r="3054" spans="1:11">
      <c r="A3054" t="s">
        <v>12199</v>
      </c>
      <c r="B3054" t="s">
        <v>12200</v>
      </c>
      <c r="C3054" s="43">
        <v>50000</v>
      </c>
      <c r="D3054">
        <v>100</v>
      </c>
      <c r="E3054" s="43">
        <v>3999800</v>
      </c>
      <c r="F3054" s="43">
        <v>1999900</v>
      </c>
      <c r="G3054" s="44">
        <f t="shared" si="141"/>
        <v>0.5</v>
      </c>
      <c r="H3054" s="45">
        <v>2079900</v>
      </c>
      <c r="I3054" s="44">
        <f t="shared" si="142"/>
        <v>0.47999899994999751</v>
      </c>
      <c r="J3054" s="45">
        <v>2189900</v>
      </c>
      <c r="K3054" s="44">
        <f t="shared" si="143"/>
        <v>0.45249762488124401</v>
      </c>
    </row>
    <row r="3055" spans="1:11">
      <c r="A3055" t="s">
        <v>12201</v>
      </c>
      <c r="B3055" t="s">
        <v>12202</v>
      </c>
      <c r="C3055" s="43">
        <v>50000</v>
      </c>
      <c r="D3055">
        <v>0</v>
      </c>
      <c r="E3055" s="43">
        <v>3999800</v>
      </c>
      <c r="F3055" s="43">
        <v>1999900</v>
      </c>
      <c r="G3055" s="44">
        <f t="shared" si="141"/>
        <v>0.5</v>
      </c>
      <c r="H3055" s="45">
        <v>2079900</v>
      </c>
      <c r="I3055" s="44">
        <f t="shared" si="142"/>
        <v>0.47999899994999751</v>
      </c>
      <c r="J3055" s="45">
        <v>2189900</v>
      </c>
      <c r="K3055" s="44">
        <f t="shared" si="143"/>
        <v>0.45249762488124401</v>
      </c>
    </row>
    <row r="3056" spans="1:11">
      <c r="A3056" t="s">
        <v>12203</v>
      </c>
      <c r="B3056" t="s">
        <v>12204</v>
      </c>
      <c r="C3056" s="43">
        <v>50000</v>
      </c>
      <c r="D3056">
        <v>0</v>
      </c>
      <c r="E3056" s="43">
        <v>3999800</v>
      </c>
      <c r="F3056" s="43">
        <v>1999900</v>
      </c>
      <c r="G3056" s="44">
        <f t="shared" si="141"/>
        <v>0.5</v>
      </c>
      <c r="H3056" s="45">
        <v>2079900</v>
      </c>
      <c r="I3056" s="44">
        <f t="shared" si="142"/>
        <v>0.47999899994999751</v>
      </c>
      <c r="J3056" s="45">
        <v>2189900</v>
      </c>
      <c r="K3056" s="44">
        <f t="shared" si="143"/>
        <v>0.45249762488124401</v>
      </c>
    </row>
    <row r="3057" spans="1:12">
      <c r="A3057" t="s">
        <v>12205</v>
      </c>
      <c r="B3057" t="s">
        <v>12206</v>
      </c>
      <c r="C3057" s="43">
        <v>50000</v>
      </c>
      <c r="D3057">
        <v>100</v>
      </c>
      <c r="E3057" s="43">
        <v>3999800</v>
      </c>
      <c r="F3057" s="43">
        <v>1999900</v>
      </c>
      <c r="G3057" s="44">
        <f t="shared" si="141"/>
        <v>0.5</v>
      </c>
      <c r="H3057" s="45">
        <v>2079900</v>
      </c>
      <c r="I3057" s="44">
        <f t="shared" si="142"/>
        <v>0.47999899994999751</v>
      </c>
      <c r="J3057" s="45">
        <v>2189900</v>
      </c>
      <c r="K3057" s="44">
        <f t="shared" si="143"/>
        <v>0.45249762488124401</v>
      </c>
    </row>
    <row r="3058" spans="1:12">
      <c r="A3058" t="s">
        <v>12207</v>
      </c>
      <c r="B3058" t="s">
        <v>12208</v>
      </c>
      <c r="C3058" s="43">
        <v>50000</v>
      </c>
      <c r="D3058">
        <v>100</v>
      </c>
      <c r="E3058" s="43">
        <v>3999800</v>
      </c>
      <c r="F3058" s="43">
        <v>1999900</v>
      </c>
      <c r="G3058" s="44">
        <f t="shared" si="141"/>
        <v>0.5</v>
      </c>
      <c r="H3058" s="45">
        <v>2079900</v>
      </c>
      <c r="I3058" s="44">
        <f t="shared" si="142"/>
        <v>0.47999899994999751</v>
      </c>
      <c r="J3058" s="45">
        <v>2189900</v>
      </c>
      <c r="K3058" s="44">
        <f t="shared" si="143"/>
        <v>0.45249762488124401</v>
      </c>
    </row>
    <row r="3059" spans="1:12">
      <c r="A3059" t="s">
        <v>12209</v>
      </c>
      <c r="B3059" t="s">
        <v>12210</v>
      </c>
      <c r="C3059" s="43">
        <v>50000</v>
      </c>
      <c r="D3059">
        <v>100</v>
      </c>
      <c r="E3059" s="43">
        <v>3999800</v>
      </c>
      <c r="F3059" s="43">
        <v>1999900</v>
      </c>
      <c r="G3059" s="44">
        <f t="shared" si="141"/>
        <v>0.5</v>
      </c>
      <c r="H3059" s="45">
        <v>2079900</v>
      </c>
      <c r="I3059" s="44">
        <f t="shared" si="142"/>
        <v>0.47999899994999751</v>
      </c>
      <c r="J3059" s="45">
        <v>2189900</v>
      </c>
      <c r="K3059" s="44">
        <f t="shared" si="143"/>
        <v>0.45249762488124401</v>
      </c>
    </row>
    <row r="3060" spans="1:12">
      <c r="A3060" t="s">
        <v>12211</v>
      </c>
      <c r="B3060" t="s">
        <v>12212</v>
      </c>
      <c r="C3060" s="43">
        <v>50000</v>
      </c>
      <c r="D3060">
        <v>100</v>
      </c>
      <c r="E3060" s="43">
        <v>3999800</v>
      </c>
      <c r="F3060" s="43">
        <v>1999900</v>
      </c>
      <c r="G3060" s="44">
        <f t="shared" si="141"/>
        <v>0.5</v>
      </c>
      <c r="H3060" s="45">
        <v>2079900</v>
      </c>
      <c r="I3060" s="44">
        <f t="shared" si="142"/>
        <v>0.47999899994999751</v>
      </c>
      <c r="J3060" s="45">
        <v>2189900</v>
      </c>
      <c r="K3060" s="44">
        <f t="shared" si="143"/>
        <v>0.45249762488124401</v>
      </c>
    </row>
    <row r="3061" spans="1:12">
      <c r="A3061" t="s">
        <v>12213</v>
      </c>
      <c r="B3061" t="s">
        <v>12214</v>
      </c>
      <c r="C3061" s="43">
        <v>50000</v>
      </c>
      <c r="D3061">
        <v>0</v>
      </c>
      <c r="E3061" s="43">
        <v>3999800</v>
      </c>
      <c r="F3061" s="43">
        <v>1999900</v>
      </c>
      <c r="G3061" s="44">
        <f t="shared" si="141"/>
        <v>0.5</v>
      </c>
      <c r="H3061" s="45">
        <v>2079900</v>
      </c>
      <c r="I3061" s="44">
        <f t="shared" si="142"/>
        <v>0.47999899994999751</v>
      </c>
      <c r="J3061" s="45">
        <v>2189900</v>
      </c>
      <c r="K3061" s="44">
        <f t="shared" si="143"/>
        <v>0.45249762488124401</v>
      </c>
    </row>
    <row r="3062" spans="1:12">
      <c r="A3062" t="s">
        <v>12215</v>
      </c>
      <c r="B3062" t="s">
        <v>12216</v>
      </c>
      <c r="C3062" s="43">
        <v>50000</v>
      </c>
      <c r="D3062">
        <v>0</v>
      </c>
      <c r="E3062" s="43">
        <v>3999800</v>
      </c>
      <c r="F3062" s="43">
        <v>1999900</v>
      </c>
      <c r="G3062" s="44">
        <f t="shared" si="141"/>
        <v>0.5</v>
      </c>
      <c r="H3062" s="45">
        <v>2079900</v>
      </c>
      <c r="I3062" s="44">
        <f t="shared" si="142"/>
        <v>0.47999899994999751</v>
      </c>
      <c r="J3062" s="45">
        <v>2189900</v>
      </c>
      <c r="K3062" s="44">
        <f t="shared" si="143"/>
        <v>0.45249762488124401</v>
      </c>
    </row>
    <row r="3063" spans="1:12">
      <c r="A3063" t="s">
        <v>12217</v>
      </c>
      <c r="B3063" t="s">
        <v>12218</v>
      </c>
      <c r="C3063" s="43">
        <v>50000</v>
      </c>
      <c r="D3063">
        <v>100</v>
      </c>
      <c r="E3063" s="43">
        <v>3999800</v>
      </c>
      <c r="F3063" s="43">
        <v>1999900</v>
      </c>
      <c r="G3063" s="44">
        <f t="shared" si="141"/>
        <v>0.5</v>
      </c>
      <c r="H3063" s="45">
        <v>2079900</v>
      </c>
      <c r="I3063" s="44">
        <f t="shared" si="142"/>
        <v>0.47999899994999751</v>
      </c>
      <c r="J3063" s="45">
        <v>2189900</v>
      </c>
      <c r="K3063" s="44">
        <f t="shared" si="143"/>
        <v>0.45249762488124401</v>
      </c>
    </row>
    <row r="3064" spans="1:12">
      <c r="A3064" t="s">
        <v>12219</v>
      </c>
      <c r="B3064" t="s">
        <v>12220</v>
      </c>
      <c r="C3064" s="43">
        <v>50000</v>
      </c>
      <c r="D3064">
        <v>100</v>
      </c>
      <c r="E3064" s="43">
        <v>3999800</v>
      </c>
      <c r="F3064" s="43">
        <v>1999900</v>
      </c>
      <c r="G3064" s="44">
        <f t="shared" si="141"/>
        <v>0.5</v>
      </c>
      <c r="H3064" s="45">
        <v>2079900</v>
      </c>
      <c r="I3064" s="44">
        <f t="shared" si="142"/>
        <v>0.47999899994999751</v>
      </c>
      <c r="J3064" s="45">
        <v>2189900</v>
      </c>
      <c r="K3064" s="44">
        <f t="shared" si="143"/>
        <v>0.45249762488124401</v>
      </c>
    </row>
    <row r="3065" spans="1:12">
      <c r="A3065" t="s">
        <v>12221</v>
      </c>
      <c r="B3065" t="s">
        <v>12222</v>
      </c>
      <c r="C3065" s="43">
        <v>50000</v>
      </c>
      <c r="D3065">
        <v>100</v>
      </c>
      <c r="E3065" s="43">
        <v>3999800</v>
      </c>
      <c r="F3065" s="43">
        <v>1999900</v>
      </c>
      <c r="G3065" s="44">
        <f t="shared" si="141"/>
        <v>0.5</v>
      </c>
      <c r="H3065" s="45">
        <v>2079900</v>
      </c>
      <c r="I3065" s="44">
        <f t="shared" si="142"/>
        <v>0.47999899994999751</v>
      </c>
      <c r="J3065" s="45">
        <v>2189900</v>
      </c>
      <c r="K3065" s="44">
        <f t="shared" si="143"/>
        <v>0.45249762488124401</v>
      </c>
    </row>
    <row r="3066" spans="1:12">
      <c r="A3066" t="s">
        <v>12223</v>
      </c>
      <c r="B3066" t="s">
        <v>12224</v>
      </c>
      <c r="C3066" s="43">
        <v>50000</v>
      </c>
      <c r="D3066">
        <v>100</v>
      </c>
      <c r="E3066" s="43">
        <v>3999800</v>
      </c>
      <c r="F3066" s="43">
        <v>1999900</v>
      </c>
      <c r="G3066" s="44">
        <f t="shared" si="141"/>
        <v>0.5</v>
      </c>
      <c r="H3066" s="45">
        <v>2079900</v>
      </c>
      <c r="I3066" s="44">
        <f t="shared" si="142"/>
        <v>0.47999899994999751</v>
      </c>
      <c r="J3066" s="45">
        <v>2189900</v>
      </c>
      <c r="K3066" s="44">
        <f t="shared" si="143"/>
        <v>0.45249762488124401</v>
      </c>
    </row>
    <row r="3067" spans="1:12">
      <c r="A3067" t="s">
        <v>12225</v>
      </c>
      <c r="B3067" t="s">
        <v>12226</v>
      </c>
      <c r="C3067" s="43">
        <v>50000</v>
      </c>
      <c r="D3067">
        <v>0</v>
      </c>
      <c r="E3067" s="43">
        <v>3999800</v>
      </c>
      <c r="F3067" s="43">
        <v>1999900</v>
      </c>
      <c r="G3067" s="44">
        <f t="shared" si="141"/>
        <v>0.5</v>
      </c>
      <c r="H3067" s="45">
        <v>2079900</v>
      </c>
      <c r="I3067" s="44">
        <f t="shared" si="142"/>
        <v>0.47999899994999751</v>
      </c>
      <c r="J3067" s="45">
        <v>2189900</v>
      </c>
      <c r="K3067" s="44">
        <f t="shared" si="143"/>
        <v>0.45249762488124401</v>
      </c>
    </row>
    <row r="3068" spans="1:12">
      <c r="A3068" t="s">
        <v>12227</v>
      </c>
      <c r="B3068" t="s">
        <v>12228</v>
      </c>
      <c r="C3068" s="43">
        <v>30000</v>
      </c>
      <c r="D3068">
        <v>4</v>
      </c>
      <c r="E3068" s="43">
        <v>4421780</v>
      </c>
      <c r="F3068" s="43">
        <v>2009900</v>
      </c>
      <c r="G3068" s="44">
        <f t="shared" si="141"/>
        <v>0.54545454545454541</v>
      </c>
      <c r="H3068" s="45">
        <v>2089900</v>
      </c>
      <c r="I3068" s="44">
        <f t="shared" si="142"/>
        <v>0.52736228396709017</v>
      </c>
      <c r="J3068" s="45">
        <v>2209900</v>
      </c>
      <c r="K3068" s="44">
        <f t="shared" si="143"/>
        <v>0.5002238917359072</v>
      </c>
    </row>
    <row r="3069" spans="1:12" s="47" customFormat="1">
      <c r="A3069" t="s">
        <v>2020</v>
      </c>
      <c r="B3069" t="s">
        <v>12229</v>
      </c>
      <c r="C3069" s="43">
        <v>140000</v>
      </c>
      <c r="D3069">
        <v>100</v>
      </c>
      <c r="E3069" s="43">
        <v>4039800</v>
      </c>
      <c r="F3069" s="43">
        <v>2019900</v>
      </c>
      <c r="G3069" s="44">
        <f t="shared" si="141"/>
        <v>0.5</v>
      </c>
      <c r="H3069" s="45">
        <v>2099900</v>
      </c>
      <c r="I3069" s="44">
        <f t="shared" si="142"/>
        <v>0.48019703945739889</v>
      </c>
      <c r="J3069" s="45">
        <v>2219900</v>
      </c>
      <c r="K3069" s="44">
        <f t="shared" si="143"/>
        <v>0.45049259864349722</v>
      </c>
      <c r="L3069"/>
    </row>
    <row r="3070" spans="1:12">
      <c r="A3070" t="s">
        <v>2040</v>
      </c>
      <c r="B3070" t="s">
        <v>6326</v>
      </c>
      <c r="C3070" s="43">
        <v>40000</v>
      </c>
      <c r="D3070">
        <v>4</v>
      </c>
      <c r="E3070" s="43">
        <v>4465780</v>
      </c>
      <c r="F3070" s="43">
        <v>2029900</v>
      </c>
      <c r="G3070" s="44">
        <f t="shared" si="141"/>
        <v>0.54545454545454541</v>
      </c>
      <c r="H3070" s="45">
        <v>2109900</v>
      </c>
      <c r="I3070" s="44">
        <f t="shared" si="142"/>
        <v>0.52754054162990571</v>
      </c>
      <c r="J3070" s="45">
        <v>2229900</v>
      </c>
      <c r="K3070" s="44">
        <f t="shared" si="143"/>
        <v>0.50066953589294594</v>
      </c>
    </row>
    <row r="3071" spans="1:12">
      <c r="A3071" t="s">
        <v>12230</v>
      </c>
      <c r="B3071" t="s">
        <v>12231</v>
      </c>
      <c r="C3071" s="43">
        <v>30000</v>
      </c>
      <c r="D3071">
        <v>1</v>
      </c>
      <c r="E3071" s="43">
        <v>4487780</v>
      </c>
      <c r="F3071" s="43">
        <v>2039900</v>
      </c>
      <c r="G3071" s="44">
        <f t="shared" si="141"/>
        <v>0.54545454545454541</v>
      </c>
      <c r="H3071" s="45">
        <v>2119900</v>
      </c>
      <c r="I3071" s="44">
        <f t="shared" si="142"/>
        <v>0.52762835967895039</v>
      </c>
      <c r="J3071" s="45">
        <v>2239900</v>
      </c>
      <c r="K3071" s="44">
        <f t="shared" si="143"/>
        <v>0.50088908101555774</v>
      </c>
    </row>
    <row r="3072" spans="1:12">
      <c r="A3072" t="s">
        <v>12232</v>
      </c>
      <c r="B3072" t="s">
        <v>12233</v>
      </c>
      <c r="C3072" s="43">
        <v>30000</v>
      </c>
      <c r="D3072">
        <v>0</v>
      </c>
      <c r="E3072" s="43">
        <v>4487780</v>
      </c>
      <c r="F3072" s="43">
        <v>2039900</v>
      </c>
      <c r="G3072" s="44">
        <f t="shared" si="141"/>
        <v>0.54545454545454541</v>
      </c>
      <c r="H3072" s="45">
        <v>2119900</v>
      </c>
      <c r="I3072" s="44">
        <f t="shared" si="142"/>
        <v>0.52762835967895039</v>
      </c>
      <c r="J3072" s="45">
        <v>2239900</v>
      </c>
      <c r="K3072" s="44">
        <f t="shared" si="143"/>
        <v>0.50088908101555774</v>
      </c>
    </row>
    <row r="3073" spans="1:11">
      <c r="A3073" t="s">
        <v>12234</v>
      </c>
      <c r="B3073" t="s">
        <v>12233</v>
      </c>
      <c r="C3073" s="43">
        <v>30000</v>
      </c>
      <c r="D3073">
        <v>0</v>
      </c>
      <c r="E3073" s="43">
        <v>4487780</v>
      </c>
      <c r="F3073" s="43">
        <v>2039900</v>
      </c>
      <c r="G3073" s="44">
        <f t="shared" si="141"/>
        <v>0.54545454545454541</v>
      </c>
      <c r="H3073" s="45">
        <v>2119900</v>
      </c>
      <c r="I3073" s="44">
        <f t="shared" si="142"/>
        <v>0.52762835967895039</v>
      </c>
      <c r="J3073" s="45">
        <v>2239900</v>
      </c>
      <c r="K3073" s="44">
        <f t="shared" si="143"/>
        <v>0.50088908101555774</v>
      </c>
    </row>
    <row r="3074" spans="1:11">
      <c r="A3074" t="s">
        <v>5431</v>
      </c>
      <c r="B3074" t="s">
        <v>5430</v>
      </c>
      <c r="C3074" s="43">
        <v>140000</v>
      </c>
      <c r="D3074">
        <v>8</v>
      </c>
      <c r="E3074" s="43">
        <v>4099800</v>
      </c>
      <c r="F3074" s="43">
        <v>2049900</v>
      </c>
      <c r="G3074" s="44">
        <f t="shared" ref="G3074:G3137" si="144">1-(F3074/E3074)</f>
        <v>0.5</v>
      </c>
      <c r="H3074" s="45">
        <v>2129900</v>
      </c>
      <c r="I3074" s="44">
        <f t="shared" ref="I3074:I3137" si="145">1-(H3074/E3074)</f>
        <v>0.48048685301722038</v>
      </c>
      <c r="J3074" s="45">
        <v>2249900</v>
      </c>
      <c r="K3074" s="44">
        <f t="shared" ref="K3074:K3137" si="146">1-(J3074/E3074)</f>
        <v>0.45121713254305085</v>
      </c>
    </row>
    <row r="3075" spans="1:11">
      <c r="A3075" t="s">
        <v>5435</v>
      </c>
      <c r="B3075" t="s">
        <v>5434</v>
      </c>
      <c r="C3075" s="43">
        <v>140000</v>
      </c>
      <c r="D3075">
        <v>100</v>
      </c>
      <c r="E3075" s="43">
        <v>4099800</v>
      </c>
      <c r="F3075" s="43">
        <v>2049900</v>
      </c>
      <c r="G3075" s="44">
        <f t="shared" si="144"/>
        <v>0.5</v>
      </c>
      <c r="H3075" s="45">
        <v>2129900</v>
      </c>
      <c r="I3075" s="44">
        <f t="shared" si="145"/>
        <v>0.48048685301722038</v>
      </c>
      <c r="J3075" s="45">
        <v>2249900</v>
      </c>
      <c r="K3075" s="44">
        <f t="shared" si="146"/>
        <v>0.45121713254305085</v>
      </c>
    </row>
    <row r="3076" spans="1:11">
      <c r="A3076" t="s">
        <v>7762</v>
      </c>
      <c r="B3076" t="s">
        <v>7761</v>
      </c>
      <c r="C3076" s="43">
        <v>140000</v>
      </c>
      <c r="D3076">
        <v>8</v>
      </c>
      <c r="E3076" s="43">
        <v>4099800</v>
      </c>
      <c r="F3076" s="43">
        <v>2049900</v>
      </c>
      <c r="G3076" s="44">
        <f t="shared" si="144"/>
        <v>0.5</v>
      </c>
      <c r="H3076" s="45">
        <v>2129900</v>
      </c>
      <c r="I3076" s="44">
        <f t="shared" si="145"/>
        <v>0.48048685301722038</v>
      </c>
      <c r="J3076" s="45">
        <v>2249900</v>
      </c>
      <c r="K3076" s="44">
        <f t="shared" si="146"/>
        <v>0.45121713254305085</v>
      </c>
    </row>
    <row r="3077" spans="1:11">
      <c r="A3077" t="s">
        <v>5433</v>
      </c>
      <c r="B3077" t="s">
        <v>5432</v>
      </c>
      <c r="C3077" s="43">
        <v>140000</v>
      </c>
      <c r="D3077">
        <v>8</v>
      </c>
      <c r="E3077" s="43">
        <v>4099800</v>
      </c>
      <c r="F3077" s="43">
        <v>2049900</v>
      </c>
      <c r="G3077" s="44">
        <f t="shared" si="144"/>
        <v>0.5</v>
      </c>
      <c r="H3077" s="45">
        <v>2129900</v>
      </c>
      <c r="I3077" s="44">
        <f t="shared" si="145"/>
        <v>0.48048685301722038</v>
      </c>
      <c r="J3077" s="45">
        <v>2249900</v>
      </c>
      <c r="K3077" s="44">
        <f t="shared" si="146"/>
        <v>0.45121713254305085</v>
      </c>
    </row>
    <row r="3078" spans="1:11">
      <c r="A3078" t="s">
        <v>5406</v>
      </c>
      <c r="B3078" t="s">
        <v>5405</v>
      </c>
      <c r="C3078" s="43">
        <v>140000</v>
      </c>
      <c r="D3078">
        <v>6</v>
      </c>
      <c r="E3078" s="43">
        <v>4099800</v>
      </c>
      <c r="F3078" s="43">
        <v>2049900</v>
      </c>
      <c r="G3078" s="44">
        <f t="shared" si="144"/>
        <v>0.5</v>
      </c>
      <c r="H3078" s="45">
        <v>2129900</v>
      </c>
      <c r="I3078" s="44">
        <f t="shared" si="145"/>
        <v>0.48048685301722038</v>
      </c>
      <c r="J3078" s="45">
        <v>2249900</v>
      </c>
      <c r="K3078" s="44">
        <f t="shared" si="146"/>
        <v>0.45121713254305085</v>
      </c>
    </row>
    <row r="3079" spans="1:11">
      <c r="A3079" t="s">
        <v>12235</v>
      </c>
      <c r="B3079" t="s">
        <v>12236</v>
      </c>
      <c r="C3079" s="43">
        <v>140000</v>
      </c>
      <c r="D3079">
        <v>100</v>
      </c>
      <c r="E3079" s="43">
        <v>4199800</v>
      </c>
      <c r="F3079" s="43">
        <v>2099900</v>
      </c>
      <c r="G3079" s="44">
        <f t="shared" si="144"/>
        <v>0.5</v>
      </c>
      <c r="H3079" s="45">
        <v>2179900</v>
      </c>
      <c r="I3079" s="44">
        <f t="shared" si="145"/>
        <v>0.4809514738797086</v>
      </c>
      <c r="J3079" s="45">
        <v>2299900</v>
      </c>
      <c r="K3079" s="44">
        <f t="shared" si="146"/>
        <v>0.45237868469927134</v>
      </c>
    </row>
    <row r="3080" spans="1:11">
      <c r="A3080" t="s">
        <v>12237</v>
      </c>
      <c r="B3080" t="s">
        <v>12238</v>
      </c>
      <c r="C3080" s="43">
        <v>140000</v>
      </c>
      <c r="D3080">
        <v>100</v>
      </c>
      <c r="E3080" s="43">
        <v>4199800</v>
      </c>
      <c r="F3080" s="43">
        <v>2099900</v>
      </c>
      <c r="G3080" s="44">
        <f t="shared" si="144"/>
        <v>0.5</v>
      </c>
      <c r="H3080" s="45">
        <v>2179900</v>
      </c>
      <c r="I3080" s="44">
        <f t="shared" si="145"/>
        <v>0.4809514738797086</v>
      </c>
      <c r="J3080" s="45">
        <v>2299900</v>
      </c>
      <c r="K3080" s="44">
        <f t="shared" si="146"/>
        <v>0.45237868469927134</v>
      </c>
    </row>
    <row r="3081" spans="1:11">
      <c r="A3081" t="s">
        <v>12239</v>
      </c>
      <c r="B3081" t="s">
        <v>12240</v>
      </c>
      <c r="C3081" s="43">
        <v>140000</v>
      </c>
      <c r="D3081">
        <v>100</v>
      </c>
      <c r="E3081" s="43">
        <v>4199800</v>
      </c>
      <c r="F3081" s="43">
        <v>2099900</v>
      </c>
      <c r="G3081" s="44">
        <f t="shared" si="144"/>
        <v>0.5</v>
      </c>
      <c r="H3081" s="45">
        <v>2179900</v>
      </c>
      <c r="I3081" s="44">
        <f t="shared" si="145"/>
        <v>0.4809514738797086</v>
      </c>
      <c r="J3081" s="45">
        <v>2299900</v>
      </c>
      <c r="K3081" s="44">
        <f t="shared" si="146"/>
        <v>0.45237868469927134</v>
      </c>
    </row>
    <row r="3082" spans="1:11">
      <c r="A3082" t="s">
        <v>12241</v>
      </c>
      <c r="B3082" t="s">
        <v>12242</v>
      </c>
      <c r="C3082" s="43">
        <v>140000</v>
      </c>
      <c r="D3082">
        <v>100</v>
      </c>
      <c r="E3082" s="43">
        <v>4199800</v>
      </c>
      <c r="F3082" s="43">
        <v>2099900</v>
      </c>
      <c r="G3082" s="44">
        <f t="shared" si="144"/>
        <v>0.5</v>
      </c>
      <c r="H3082" s="45">
        <v>2179900</v>
      </c>
      <c r="I3082" s="44">
        <f t="shared" si="145"/>
        <v>0.4809514738797086</v>
      </c>
      <c r="J3082" s="45">
        <v>2299900</v>
      </c>
      <c r="K3082" s="44">
        <f t="shared" si="146"/>
        <v>0.45237868469927134</v>
      </c>
    </row>
    <row r="3083" spans="1:11">
      <c r="A3083" t="s">
        <v>12243</v>
      </c>
      <c r="B3083" t="s">
        <v>12244</v>
      </c>
      <c r="C3083" s="43">
        <v>140000</v>
      </c>
      <c r="D3083">
        <v>100</v>
      </c>
      <c r="E3083" s="43">
        <v>4199800</v>
      </c>
      <c r="F3083" s="43">
        <v>2099900</v>
      </c>
      <c r="G3083" s="44">
        <f t="shared" si="144"/>
        <v>0.5</v>
      </c>
      <c r="H3083" s="45">
        <v>2179900</v>
      </c>
      <c r="I3083" s="44">
        <f t="shared" si="145"/>
        <v>0.4809514738797086</v>
      </c>
      <c r="J3083" s="45">
        <v>2299900</v>
      </c>
      <c r="K3083" s="44">
        <f t="shared" si="146"/>
        <v>0.45237868469927134</v>
      </c>
    </row>
    <row r="3084" spans="1:11">
      <c r="A3084" t="s">
        <v>8298</v>
      </c>
      <c r="B3084" t="s">
        <v>8297</v>
      </c>
      <c r="C3084" s="43">
        <v>30000</v>
      </c>
      <c r="D3084">
        <v>100</v>
      </c>
      <c r="E3084" s="43">
        <v>4619780</v>
      </c>
      <c r="F3084" s="43">
        <v>2099900</v>
      </c>
      <c r="G3084" s="44">
        <f t="shared" si="144"/>
        <v>0.54545454545454541</v>
      </c>
      <c r="H3084" s="45">
        <v>2179900</v>
      </c>
      <c r="I3084" s="44">
        <f t="shared" si="145"/>
        <v>0.52813770352700784</v>
      </c>
      <c r="J3084" s="45">
        <v>2299900</v>
      </c>
      <c r="K3084" s="44">
        <f t="shared" si="146"/>
        <v>0.50216244063570126</v>
      </c>
    </row>
    <row r="3085" spans="1:11">
      <c r="A3085" t="s">
        <v>6636</v>
      </c>
      <c r="B3085" t="s">
        <v>12245</v>
      </c>
      <c r="C3085" s="43">
        <v>30000</v>
      </c>
      <c r="D3085">
        <v>100</v>
      </c>
      <c r="E3085" s="43">
        <v>4619780</v>
      </c>
      <c r="F3085" s="43">
        <v>2099900</v>
      </c>
      <c r="G3085" s="44">
        <f t="shared" si="144"/>
        <v>0.54545454545454541</v>
      </c>
      <c r="H3085" s="45">
        <v>2179900</v>
      </c>
      <c r="I3085" s="44">
        <f t="shared" si="145"/>
        <v>0.52813770352700784</v>
      </c>
      <c r="J3085" s="45">
        <v>2299900</v>
      </c>
      <c r="K3085" s="44">
        <f t="shared" si="146"/>
        <v>0.50216244063570126</v>
      </c>
    </row>
    <row r="3086" spans="1:11">
      <c r="A3086" t="s">
        <v>6638</v>
      </c>
      <c r="B3086" t="s">
        <v>12246</v>
      </c>
      <c r="C3086" s="43">
        <v>30000</v>
      </c>
      <c r="D3086">
        <v>10</v>
      </c>
      <c r="E3086" s="43">
        <v>4619780</v>
      </c>
      <c r="F3086" s="43">
        <v>2099900</v>
      </c>
      <c r="G3086" s="44">
        <f t="shared" si="144"/>
        <v>0.54545454545454541</v>
      </c>
      <c r="H3086" s="45">
        <v>2179900</v>
      </c>
      <c r="I3086" s="44">
        <f t="shared" si="145"/>
        <v>0.52813770352700784</v>
      </c>
      <c r="J3086" s="45">
        <v>2299900</v>
      </c>
      <c r="K3086" s="44">
        <f t="shared" si="146"/>
        <v>0.50216244063570126</v>
      </c>
    </row>
    <row r="3087" spans="1:11">
      <c r="A3087" t="s">
        <v>12247</v>
      </c>
      <c r="B3087" t="s">
        <v>12248</v>
      </c>
      <c r="C3087" s="43">
        <v>40000</v>
      </c>
      <c r="D3087">
        <v>100</v>
      </c>
      <c r="E3087" s="43">
        <v>4663780</v>
      </c>
      <c r="F3087" s="43">
        <v>2119900</v>
      </c>
      <c r="G3087" s="44">
        <f t="shared" si="144"/>
        <v>0.54545454545454541</v>
      </c>
      <c r="H3087" s="45">
        <v>2199900</v>
      </c>
      <c r="I3087" s="44">
        <f t="shared" si="145"/>
        <v>0.52830107766661372</v>
      </c>
      <c r="J3087" s="45">
        <v>2329900</v>
      </c>
      <c r="K3087" s="44">
        <f t="shared" si="146"/>
        <v>0.50042669251122485</v>
      </c>
    </row>
    <row r="3088" spans="1:11">
      <c r="A3088" t="s">
        <v>12249</v>
      </c>
      <c r="B3088" t="s">
        <v>12250</v>
      </c>
      <c r="C3088" s="43">
        <v>40000</v>
      </c>
      <c r="D3088">
        <v>100</v>
      </c>
      <c r="E3088" s="43">
        <v>4663780</v>
      </c>
      <c r="F3088" s="43">
        <v>2119900</v>
      </c>
      <c r="G3088" s="44">
        <f t="shared" si="144"/>
        <v>0.54545454545454541</v>
      </c>
      <c r="H3088" s="45">
        <v>2199900</v>
      </c>
      <c r="I3088" s="44">
        <f t="shared" si="145"/>
        <v>0.52830107766661372</v>
      </c>
      <c r="J3088" s="45">
        <v>2329900</v>
      </c>
      <c r="K3088" s="44">
        <f t="shared" si="146"/>
        <v>0.50042669251122485</v>
      </c>
    </row>
    <row r="3089" spans="1:11">
      <c r="A3089" t="s">
        <v>6337</v>
      </c>
      <c r="B3089" t="s">
        <v>6336</v>
      </c>
      <c r="C3089" s="43">
        <v>40000</v>
      </c>
      <c r="D3089">
        <v>3</v>
      </c>
      <c r="E3089" s="43">
        <v>4729780</v>
      </c>
      <c r="F3089" s="43">
        <v>2149900</v>
      </c>
      <c r="G3089" s="44">
        <f t="shared" si="144"/>
        <v>0.54545454545454541</v>
      </c>
      <c r="H3089" s="45">
        <v>2239900</v>
      </c>
      <c r="I3089" s="44">
        <f t="shared" si="145"/>
        <v>0.52642617627035504</v>
      </c>
      <c r="J3089" s="45">
        <v>2359900</v>
      </c>
      <c r="K3089" s="44">
        <f t="shared" si="146"/>
        <v>0.50105501735810121</v>
      </c>
    </row>
    <row r="3090" spans="1:11">
      <c r="A3090" t="s">
        <v>6342</v>
      </c>
      <c r="B3090" t="s">
        <v>6341</v>
      </c>
      <c r="C3090" s="43">
        <v>40000</v>
      </c>
      <c r="D3090">
        <v>3</v>
      </c>
      <c r="E3090" s="43">
        <v>4729780</v>
      </c>
      <c r="F3090" s="43">
        <v>2149900</v>
      </c>
      <c r="G3090" s="44">
        <f t="shared" si="144"/>
        <v>0.54545454545454541</v>
      </c>
      <c r="H3090" s="45">
        <v>2239900</v>
      </c>
      <c r="I3090" s="44">
        <f t="shared" si="145"/>
        <v>0.52642617627035504</v>
      </c>
      <c r="J3090" s="45">
        <v>2359900</v>
      </c>
      <c r="K3090" s="44">
        <f t="shared" si="146"/>
        <v>0.50105501735810121</v>
      </c>
    </row>
    <row r="3091" spans="1:11">
      <c r="A3091" t="s">
        <v>12251</v>
      </c>
      <c r="B3091" t="s">
        <v>4822</v>
      </c>
      <c r="C3091" s="43">
        <v>200000</v>
      </c>
      <c r="D3091">
        <v>10</v>
      </c>
      <c r="E3091" s="43">
        <v>4339800</v>
      </c>
      <c r="F3091" s="43">
        <v>2169900</v>
      </c>
      <c r="G3091" s="44">
        <f t="shared" si="144"/>
        <v>0.5</v>
      </c>
      <c r="H3091" s="45">
        <v>2259900</v>
      </c>
      <c r="I3091" s="44">
        <f t="shared" si="145"/>
        <v>0.47926171712982168</v>
      </c>
      <c r="J3091" s="45">
        <v>2379900</v>
      </c>
      <c r="K3091" s="44">
        <f t="shared" si="146"/>
        <v>0.45161067330291715</v>
      </c>
    </row>
    <row r="3092" spans="1:11">
      <c r="A3092" t="s">
        <v>12252</v>
      </c>
      <c r="B3092" t="s">
        <v>12253</v>
      </c>
      <c r="C3092" s="43">
        <v>140000</v>
      </c>
      <c r="D3092">
        <v>100</v>
      </c>
      <c r="E3092" s="43">
        <v>4399800</v>
      </c>
      <c r="F3092" s="43">
        <v>2199900</v>
      </c>
      <c r="G3092" s="44">
        <f t="shared" si="144"/>
        <v>0.5</v>
      </c>
      <c r="H3092" s="45">
        <v>2289900</v>
      </c>
      <c r="I3092" s="44">
        <f t="shared" si="145"/>
        <v>0.47954452475112508</v>
      </c>
      <c r="J3092" s="45">
        <v>2409900</v>
      </c>
      <c r="K3092" s="44">
        <f t="shared" si="146"/>
        <v>0.45227055775262515</v>
      </c>
    </row>
    <row r="3093" spans="1:11">
      <c r="A3093" t="s">
        <v>12254</v>
      </c>
      <c r="B3093" t="s">
        <v>12255</v>
      </c>
      <c r="C3093" s="43">
        <v>140000</v>
      </c>
      <c r="D3093">
        <v>100</v>
      </c>
      <c r="E3093" s="43">
        <v>4399800</v>
      </c>
      <c r="F3093" s="43">
        <v>2199900</v>
      </c>
      <c r="G3093" s="44">
        <f t="shared" si="144"/>
        <v>0.5</v>
      </c>
      <c r="H3093" s="45">
        <v>2289900</v>
      </c>
      <c r="I3093" s="44">
        <f t="shared" si="145"/>
        <v>0.47954452475112508</v>
      </c>
      <c r="J3093" s="45">
        <v>2409900</v>
      </c>
      <c r="K3093" s="44">
        <f t="shared" si="146"/>
        <v>0.45227055775262515</v>
      </c>
    </row>
    <row r="3094" spans="1:11">
      <c r="A3094" t="s">
        <v>12256</v>
      </c>
      <c r="B3094" t="s">
        <v>12257</v>
      </c>
      <c r="C3094" s="43">
        <v>140000</v>
      </c>
      <c r="D3094">
        <v>100</v>
      </c>
      <c r="E3094" s="43">
        <v>4399800</v>
      </c>
      <c r="F3094" s="43">
        <v>2199900</v>
      </c>
      <c r="G3094" s="44">
        <f t="shared" si="144"/>
        <v>0.5</v>
      </c>
      <c r="H3094" s="45">
        <v>2289900</v>
      </c>
      <c r="I3094" s="44">
        <f t="shared" si="145"/>
        <v>0.47954452475112508</v>
      </c>
      <c r="J3094" s="45">
        <v>2409900</v>
      </c>
      <c r="K3094" s="44">
        <f t="shared" si="146"/>
        <v>0.45227055775262515</v>
      </c>
    </row>
    <row r="3095" spans="1:11">
      <c r="A3095" t="s">
        <v>12258</v>
      </c>
      <c r="B3095" t="s">
        <v>12259</v>
      </c>
      <c r="C3095" s="43">
        <v>140000</v>
      </c>
      <c r="D3095">
        <v>100</v>
      </c>
      <c r="E3095" s="43">
        <v>4399800</v>
      </c>
      <c r="F3095" s="43">
        <v>2199900</v>
      </c>
      <c r="G3095" s="44">
        <f t="shared" si="144"/>
        <v>0.5</v>
      </c>
      <c r="H3095" s="45">
        <v>2289900</v>
      </c>
      <c r="I3095" s="44">
        <f t="shared" si="145"/>
        <v>0.47954452475112508</v>
      </c>
      <c r="J3095" s="45">
        <v>2409900</v>
      </c>
      <c r="K3095" s="44">
        <f t="shared" si="146"/>
        <v>0.45227055775262515</v>
      </c>
    </row>
    <row r="3096" spans="1:11">
      <c r="A3096" t="s">
        <v>12260</v>
      </c>
      <c r="B3096" t="s">
        <v>12261</v>
      </c>
      <c r="C3096" s="43">
        <v>140000</v>
      </c>
      <c r="D3096">
        <v>100</v>
      </c>
      <c r="E3096" s="43">
        <v>4399800</v>
      </c>
      <c r="F3096" s="43">
        <v>2199900</v>
      </c>
      <c r="G3096" s="44">
        <f t="shared" si="144"/>
        <v>0.5</v>
      </c>
      <c r="H3096" s="45">
        <v>2289900</v>
      </c>
      <c r="I3096" s="44">
        <f t="shared" si="145"/>
        <v>0.47954452475112508</v>
      </c>
      <c r="J3096" s="45">
        <v>2409900</v>
      </c>
      <c r="K3096" s="44">
        <f t="shared" si="146"/>
        <v>0.45227055775262515</v>
      </c>
    </row>
    <row r="3097" spans="1:11">
      <c r="A3097" t="s">
        <v>12262</v>
      </c>
      <c r="B3097" t="s">
        <v>12263</v>
      </c>
      <c r="C3097" s="43">
        <v>140000</v>
      </c>
      <c r="D3097">
        <v>100</v>
      </c>
      <c r="E3097" s="43">
        <v>4399800</v>
      </c>
      <c r="F3097" s="43">
        <v>2199900</v>
      </c>
      <c r="G3097" s="44">
        <f t="shared" si="144"/>
        <v>0.5</v>
      </c>
      <c r="H3097" s="45">
        <v>2289900</v>
      </c>
      <c r="I3097" s="44">
        <f t="shared" si="145"/>
        <v>0.47954452475112508</v>
      </c>
      <c r="J3097" s="45">
        <v>2409900</v>
      </c>
      <c r="K3097" s="44">
        <f t="shared" si="146"/>
        <v>0.45227055775262515</v>
      </c>
    </row>
    <row r="3098" spans="1:11">
      <c r="A3098" t="s">
        <v>12264</v>
      </c>
      <c r="B3098" t="s">
        <v>12265</v>
      </c>
      <c r="C3098" s="43">
        <v>140000</v>
      </c>
      <c r="D3098">
        <v>100</v>
      </c>
      <c r="E3098" s="43">
        <v>7999800</v>
      </c>
      <c r="F3098" s="43">
        <v>3999900</v>
      </c>
      <c r="G3098" s="44">
        <f t="shared" si="144"/>
        <v>0.5</v>
      </c>
      <c r="H3098" s="45">
        <v>4159900</v>
      </c>
      <c r="I3098" s="44">
        <f t="shared" si="145"/>
        <v>0.47999949998749969</v>
      </c>
      <c r="J3098" s="45">
        <v>4389900</v>
      </c>
      <c r="K3098" s="44">
        <f t="shared" si="146"/>
        <v>0.45124878121953049</v>
      </c>
    </row>
    <row r="3099" spans="1:11">
      <c r="A3099" t="s">
        <v>12266</v>
      </c>
      <c r="B3099" t="s">
        <v>12267</v>
      </c>
      <c r="C3099" s="43">
        <v>140000</v>
      </c>
      <c r="D3099">
        <v>100</v>
      </c>
      <c r="E3099" s="43">
        <v>7999800</v>
      </c>
      <c r="F3099" s="43">
        <v>3999900</v>
      </c>
      <c r="G3099" s="44">
        <f t="shared" si="144"/>
        <v>0.5</v>
      </c>
      <c r="H3099" s="45">
        <v>4159900</v>
      </c>
      <c r="I3099" s="44">
        <f t="shared" si="145"/>
        <v>0.47999949998749969</v>
      </c>
      <c r="J3099" s="45">
        <v>4389900</v>
      </c>
      <c r="K3099" s="44">
        <f t="shared" si="146"/>
        <v>0.45124878121953049</v>
      </c>
    </row>
    <row r="3100" spans="1:11">
      <c r="A3100" t="s">
        <v>1915</v>
      </c>
      <c r="B3100" t="s">
        <v>12268</v>
      </c>
      <c r="C3100" s="43">
        <v>140000</v>
      </c>
      <c r="D3100">
        <v>100</v>
      </c>
      <c r="E3100" s="43">
        <v>6599800</v>
      </c>
      <c r="F3100" s="43">
        <v>3299900</v>
      </c>
      <c r="G3100" s="44">
        <f t="shared" si="144"/>
        <v>0.5</v>
      </c>
      <c r="H3100" s="45">
        <v>3429900</v>
      </c>
      <c r="I3100" s="44">
        <f t="shared" si="145"/>
        <v>0.4803024334070729</v>
      </c>
      <c r="J3100" s="45">
        <v>3619900</v>
      </c>
      <c r="K3100" s="44">
        <f t="shared" si="146"/>
        <v>0.45151368223279498</v>
      </c>
    </row>
    <row r="3101" spans="1:11">
      <c r="A3101" t="s">
        <v>1922</v>
      </c>
      <c r="B3101" t="s">
        <v>12269</v>
      </c>
      <c r="C3101" s="43">
        <v>140000</v>
      </c>
      <c r="D3101">
        <v>100</v>
      </c>
      <c r="E3101" s="43">
        <v>6599800</v>
      </c>
      <c r="F3101" s="43">
        <v>3299900</v>
      </c>
      <c r="G3101" s="44">
        <f t="shared" si="144"/>
        <v>0.5</v>
      </c>
      <c r="H3101" s="45">
        <v>3429900</v>
      </c>
      <c r="I3101" s="44">
        <f t="shared" si="145"/>
        <v>0.4803024334070729</v>
      </c>
      <c r="J3101" s="45">
        <v>3619900</v>
      </c>
      <c r="K3101" s="44">
        <f t="shared" si="146"/>
        <v>0.45151368223279498</v>
      </c>
    </row>
    <row r="3102" spans="1:11">
      <c r="A3102" t="s">
        <v>1916</v>
      </c>
      <c r="B3102" t="s">
        <v>12270</v>
      </c>
      <c r="C3102" s="43">
        <v>140000</v>
      </c>
      <c r="D3102">
        <v>100</v>
      </c>
      <c r="E3102" s="43">
        <v>6599800</v>
      </c>
      <c r="F3102" s="43">
        <v>3299900</v>
      </c>
      <c r="G3102" s="44">
        <f t="shared" si="144"/>
        <v>0.5</v>
      </c>
      <c r="H3102" s="45">
        <v>3429900</v>
      </c>
      <c r="I3102" s="44">
        <f t="shared" si="145"/>
        <v>0.4803024334070729</v>
      </c>
      <c r="J3102" s="45">
        <v>3619900</v>
      </c>
      <c r="K3102" s="44">
        <f t="shared" si="146"/>
        <v>0.45151368223279498</v>
      </c>
    </row>
    <row r="3103" spans="1:11">
      <c r="A3103" t="s">
        <v>1921</v>
      </c>
      <c r="B3103" t="s">
        <v>12271</v>
      </c>
      <c r="C3103" s="43">
        <v>140000</v>
      </c>
      <c r="D3103">
        <v>100</v>
      </c>
      <c r="E3103" s="43">
        <v>6599800</v>
      </c>
      <c r="F3103" s="43">
        <v>3299900</v>
      </c>
      <c r="G3103" s="44">
        <f t="shared" si="144"/>
        <v>0.5</v>
      </c>
      <c r="H3103" s="45">
        <v>3429900</v>
      </c>
      <c r="I3103" s="44">
        <f t="shared" si="145"/>
        <v>0.4803024334070729</v>
      </c>
      <c r="J3103" s="45">
        <v>3619900</v>
      </c>
      <c r="K3103" s="44">
        <f t="shared" si="146"/>
        <v>0.45151368223279498</v>
      </c>
    </row>
    <row r="3104" spans="1:11">
      <c r="A3104" t="s">
        <v>12272</v>
      </c>
      <c r="B3104" t="s">
        <v>12273</v>
      </c>
      <c r="C3104" s="43">
        <v>140000</v>
      </c>
      <c r="D3104">
        <v>100</v>
      </c>
      <c r="E3104" s="43">
        <v>4399800</v>
      </c>
      <c r="F3104" s="43">
        <v>2199900</v>
      </c>
      <c r="G3104" s="44">
        <f t="shared" si="144"/>
        <v>0.5</v>
      </c>
      <c r="H3104" s="45">
        <v>2289900</v>
      </c>
      <c r="I3104" s="44">
        <f t="shared" si="145"/>
        <v>0.47954452475112508</v>
      </c>
      <c r="J3104" s="45">
        <v>2409900</v>
      </c>
      <c r="K3104" s="44">
        <f t="shared" si="146"/>
        <v>0.45227055775262515</v>
      </c>
    </row>
    <row r="3105" spans="1:11">
      <c r="A3105" t="s">
        <v>1920</v>
      </c>
      <c r="B3105" t="s">
        <v>12274</v>
      </c>
      <c r="C3105" s="43">
        <v>140000</v>
      </c>
      <c r="D3105">
        <v>100</v>
      </c>
      <c r="E3105" s="43">
        <v>6599800</v>
      </c>
      <c r="F3105" s="43">
        <v>3299900</v>
      </c>
      <c r="G3105" s="44">
        <f t="shared" si="144"/>
        <v>0.5</v>
      </c>
      <c r="H3105" s="45">
        <v>3429900</v>
      </c>
      <c r="I3105" s="44">
        <f t="shared" si="145"/>
        <v>0.4803024334070729</v>
      </c>
      <c r="J3105" s="45">
        <v>3619900</v>
      </c>
      <c r="K3105" s="44">
        <f t="shared" si="146"/>
        <v>0.45151368223279498</v>
      </c>
    </row>
    <row r="3106" spans="1:11">
      <c r="A3106" t="s">
        <v>1914</v>
      </c>
      <c r="B3106" t="s">
        <v>12275</v>
      </c>
      <c r="C3106" s="43">
        <v>140000</v>
      </c>
      <c r="D3106">
        <v>100</v>
      </c>
      <c r="E3106" s="43">
        <v>6599800</v>
      </c>
      <c r="F3106" s="43">
        <v>3299900</v>
      </c>
      <c r="G3106" s="44">
        <f t="shared" si="144"/>
        <v>0.5</v>
      </c>
      <c r="H3106" s="45">
        <v>3429900</v>
      </c>
      <c r="I3106" s="44">
        <f t="shared" si="145"/>
        <v>0.4803024334070729</v>
      </c>
      <c r="J3106" s="45">
        <v>3619900</v>
      </c>
      <c r="K3106" s="44">
        <f t="shared" si="146"/>
        <v>0.45151368223279498</v>
      </c>
    </row>
    <row r="3107" spans="1:11">
      <c r="A3107" t="s">
        <v>1918</v>
      </c>
      <c r="B3107" t="s">
        <v>12276</v>
      </c>
      <c r="C3107" s="43">
        <v>140000</v>
      </c>
      <c r="D3107">
        <v>100</v>
      </c>
      <c r="E3107" s="43">
        <v>6599800</v>
      </c>
      <c r="F3107" s="43">
        <v>3299900</v>
      </c>
      <c r="G3107" s="44">
        <f t="shared" si="144"/>
        <v>0.5</v>
      </c>
      <c r="H3107" s="45">
        <v>3429900</v>
      </c>
      <c r="I3107" s="44">
        <f t="shared" si="145"/>
        <v>0.4803024334070729</v>
      </c>
      <c r="J3107" s="45">
        <v>3619900</v>
      </c>
      <c r="K3107" s="44">
        <f t="shared" si="146"/>
        <v>0.45151368223279498</v>
      </c>
    </row>
    <row r="3108" spans="1:11">
      <c r="A3108" t="s">
        <v>1919</v>
      </c>
      <c r="B3108" t="s">
        <v>12277</v>
      </c>
      <c r="C3108" s="43">
        <v>140000</v>
      </c>
      <c r="D3108">
        <v>100</v>
      </c>
      <c r="E3108" s="43">
        <v>6599800</v>
      </c>
      <c r="F3108" s="43">
        <v>3299900</v>
      </c>
      <c r="G3108" s="44">
        <f t="shared" si="144"/>
        <v>0.5</v>
      </c>
      <c r="H3108" s="45">
        <v>3429900</v>
      </c>
      <c r="I3108" s="44">
        <f t="shared" si="145"/>
        <v>0.4803024334070729</v>
      </c>
      <c r="J3108" s="45">
        <v>3619900</v>
      </c>
      <c r="K3108" s="44">
        <f t="shared" si="146"/>
        <v>0.45151368223279498</v>
      </c>
    </row>
    <row r="3109" spans="1:11">
      <c r="A3109" t="s">
        <v>1917</v>
      </c>
      <c r="B3109" t="s">
        <v>12278</v>
      </c>
      <c r="C3109" s="43">
        <v>140000</v>
      </c>
      <c r="D3109">
        <v>100</v>
      </c>
      <c r="E3109" s="43">
        <v>6599800</v>
      </c>
      <c r="F3109" s="43">
        <v>3299900</v>
      </c>
      <c r="G3109" s="44">
        <f t="shared" si="144"/>
        <v>0.5</v>
      </c>
      <c r="H3109" s="45">
        <v>3429900</v>
      </c>
      <c r="I3109" s="44">
        <f t="shared" si="145"/>
        <v>0.4803024334070729</v>
      </c>
      <c r="J3109" s="45">
        <v>3619900</v>
      </c>
      <c r="K3109" s="44">
        <f t="shared" si="146"/>
        <v>0.45151368223279498</v>
      </c>
    </row>
    <row r="3110" spans="1:11">
      <c r="A3110" t="s">
        <v>12279</v>
      </c>
      <c r="B3110" t="s">
        <v>12280</v>
      </c>
      <c r="C3110" s="43">
        <v>140000</v>
      </c>
      <c r="D3110">
        <v>0</v>
      </c>
      <c r="E3110" s="43">
        <v>6599800</v>
      </c>
      <c r="F3110" s="43">
        <v>3299900</v>
      </c>
      <c r="G3110" s="44">
        <f t="shared" si="144"/>
        <v>0.5</v>
      </c>
      <c r="H3110" s="45">
        <v>3429900</v>
      </c>
      <c r="I3110" s="44">
        <f t="shared" si="145"/>
        <v>0.4803024334070729</v>
      </c>
      <c r="J3110" s="45">
        <v>3619900</v>
      </c>
      <c r="K3110" s="44">
        <f t="shared" si="146"/>
        <v>0.45151368223279498</v>
      </c>
    </row>
    <row r="3111" spans="1:11">
      <c r="A3111" t="s">
        <v>12281</v>
      </c>
      <c r="B3111" t="s">
        <v>12282</v>
      </c>
      <c r="C3111" s="43">
        <v>140000</v>
      </c>
      <c r="D3111">
        <v>0</v>
      </c>
      <c r="E3111" s="43">
        <v>6599800</v>
      </c>
      <c r="F3111" s="43">
        <v>3299900</v>
      </c>
      <c r="G3111" s="44">
        <f t="shared" si="144"/>
        <v>0.5</v>
      </c>
      <c r="H3111" s="45">
        <v>3429900</v>
      </c>
      <c r="I3111" s="44">
        <f t="shared" si="145"/>
        <v>0.4803024334070729</v>
      </c>
      <c r="J3111" s="45">
        <v>3619900</v>
      </c>
      <c r="K3111" s="44">
        <f t="shared" si="146"/>
        <v>0.45151368223279498</v>
      </c>
    </row>
    <row r="3112" spans="1:11">
      <c r="A3112" t="s">
        <v>12283</v>
      </c>
      <c r="B3112" t="s">
        <v>12284</v>
      </c>
      <c r="C3112" s="43">
        <v>140000</v>
      </c>
      <c r="D3112">
        <v>0</v>
      </c>
      <c r="E3112" s="43">
        <v>6599800</v>
      </c>
      <c r="F3112" s="43">
        <v>3299900</v>
      </c>
      <c r="G3112" s="44">
        <f t="shared" si="144"/>
        <v>0.5</v>
      </c>
      <c r="H3112" s="45">
        <v>3429900</v>
      </c>
      <c r="I3112" s="44">
        <f t="shared" si="145"/>
        <v>0.4803024334070729</v>
      </c>
      <c r="J3112" s="45">
        <v>3619900</v>
      </c>
      <c r="K3112" s="44">
        <f t="shared" si="146"/>
        <v>0.45151368223279498</v>
      </c>
    </row>
    <row r="3113" spans="1:11">
      <c r="A3113" t="s">
        <v>12285</v>
      </c>
      <c r="B3113" t="s">
        <v>12286</v>
      </c>
      <c r="C3113" s="43">
        <v>140000</v>
      </c>
      <c r="D3113">
        <v>100</v>
      </c>
      <c r="E3113" s="43">
        <v>4399800</v>
      </c>
      <c r="F3113" s="43">
        <v>2199900</v>
      </c>
      <c r="G3113" s="44">
        <f t="shared" si="144"/>
        <v>0.5</v>
      </c>
      <c r="H3113" s="45">
        <v>2289900</v>
      </c>
      <c r="I3113" s="44">
        <f t="shared" si="145"/>
        <v>0.47954452475112508</v>
      </c>
      <c r="J3113" s="45">
        <v>2409900</v>
      </c>
      <c r="K3113" s="44">
        <f t="shared" si="146"/>
        <v>0.45227055775262515</v>
      </c>
    </row>
    <row r="3114" spans="1:11">
      <c r="A3114" t="s">
        <v>12287</v>
      </c>
      <c r="B3114" t="s">
        <v>12288</v>
      </c>
      <c r="C3114" s="43">
        <v>140000</v>
      </c>
      <c r="D3114">
        <v>100</v>
      </c>
      <c r="E3114" s="43">
        <v>4399800</v>
      </c>
      <c r="F3114" s="43">
        <v>2199900</v>
      </c>
      <c r="G3114" s="44">
        <f t="shared" si="144"/>
        <v>0.5</v>
      </c>
      <c r="H3114" s="45">
        <v>2289900</v>
      </c>
      <c r="I3114" s="44">
        <f t="shared" si="145"/>
        <v>0.47954452475112508</v>
      </c>
      <c r="J3114" s="45">
        <v>2409900</v>
      </c>
      <c r="K3114" s="44">
        <f t="shared" si="146"/>
        <v>0.45227055775262515</v>
      </c>
    </row>
    <row r="3115" spans="1:11">
      <c r="A3115" t="s">
        <v>12289</v>
      </c>
      <c r="B3115" t="s">
        <v>12290</v>
      </c>
      <c r="C3115" s="43">
        <v>140000</v>
      </c>
      <c r="D3115">
        <v>100</v>
      </c>
      <c r="E3115" s="43">
        <v>4399800</v>
      </c>
      <c r="F3115" s="43">
        <v>2199900</v>
      </c>
      <c r="G3115" s="44">
        <f t="shared" si="144"/>
        <v>0.5</v>
      </c>
      <c r="H3115" s="45">
        <v>2289900</v>
      </c>
      <c r="I3115" s="44">
        <f t="shared" si="145"/>
        <v>0.47954452475112508</v>
      </c>
      <c r="J3115" s="45">
        <v>2409900</v>
      </c>
      <c r="K3115" s="44">
        <f t="shared" si="146"/>
        <v>0.45227055775262515</v>
      </c>
    </row>
    <row r="3116" spans="1:11">
      <c r="A3116" t="s">
        <v>12291</v>
      </c>
      <c r="B3116" t="s">
        <v>12292</v>
      </c>
      <c r="C3116" s="43">
        <v>140000</v>
      </c>
      <c r="D3116">
        <v>100</v>
      </c>
      <c r="E3116" s="43">
        <v>4399800</v>
      </c>
      <c r="F3116" s="43">
        <v>2199900</v>
      </c>
      <c r="G3116" s="44">
        <f t="shared" si="144"/>
        <v>0.5</v>
      </c>
      <c r="H3116" s="45">
        <v>2289900</v>
      </c>
      <c r="I3116" s="44">
        <f t="shared" si="145"/>
        <v>0.47954452475112508</v>
      </c>
      <c r="J3116" s="45">
        <v>2409900</v>
      </c>
      <c r="K3116" s="44">
        <f t="shared" si="146"/>
        <v>0.45227055775262515</v>
      </c>
    </row>
    <row r="3117" spans="1:11">
      <c r="A3117" t="s">
        <v>12293</v>
      </c>
      <c r="B3117" t="s">
        <v>12294</v>
      </c>
      <c r="C3117" s="43">
        <v>140000</v>
      </c>
      <c r="D3117">
        <v>100</v>
      </c>
      <c r="E3117" s="43">
        <v>4399800</v>
      </c>
      <c r="F3117" s="43">
        <v>2199900</v>
      </c>
      <c r="G3117" s="44">
        <f t="shared" si="144"/>
        <v>0.5</v>
      </c>
      <c r="H3117" s="45">
        <v>2289900</v>
      </c>
      <c r="I3117" s="44">
        <f t="shared" si="145"/>
        <v>0.47954452475112508</v>
      </c>
      <c r="J3117" s="45">
        <v>2409900</v>
      </c>
      <c r="K3117" s="44">
        <f t="shared" si="146"/>
        <v>0.45227055775262515</v>
      </c>
    </row>
    <row r="3118" spans="1:11">
      <c r="A3118" t="s">
        <v>12295</v>
      </c>
      <c r="B3118" t="s">
        <v>12296</v>
      </c>
      <c r="C3118" s="43">
        <v>140000</v>
      </c>
      <c r="D3118">
        <v>100</v>
      </c>
      <c r="E3118" s="43">
        <v>4399800</v>
      </c>
      <c r="F3118" s="43">
        <v>2199900</v>
      </c>
      <c r="G3118" s="44">
        <f t="shared" si="144"/>
        <v>0.5</v>
      </c>
      <c r="H3118" s="45">
        <v>2289900</v>
      </c>
      <c r="I3118" s="44">
        <f t="shared" si="145"/>
        <v>0.47954452475112508</v>
      </c>
      <c r="J3118" s="45">
        <v>2409900</v>
      </c>
      <c r="K3118" s="44">
        <f t="shared" si="146"/>
        <v>0.45227055775262515</v>
      </c>
    </row>
    <row r="3119" spans="1:11">
      <c r="A3119" t="s">
        <v>12297</v>
      </c>
      <c r="B3119" t="s">
        <v>12298</v>
      </c>
      <c r="C3119" s="43">
        <v>140000</v>
      </c>
      <c r="D3119">
        <v>100</v>
      </c>
      <c r="E3119" s="43">
        <v>4399800</v>
      </c>
      <c r="F3119" s="43">
        <v>2199900</v>
      </c>
      <c r="G3119" s="44">
        <f t="shared" si="144"/>
        <v>0.5</v>
      </c>
      <c r="H3119" s="45">
        <v>2289900</v>
      </c>
      <c r="I3119" s="44">
        <f t="shared" si="145"/>
        <v>0.47954452475112508</v>
      </c>
      <c r="J3119" s="45">
        <v>2409900</v>
      </c>
      <c r="K3119" s="44">
        <f t="shared" si="146"/>
        <v>0.45227055775262515</v>
      </c>
    </row>
    <row r="3120" spans="1:11">
      <c r="A3120" t="s">
        <v>12299</v>
      </c>
      <c r="B3120" t="s">
        <v>12300</v>
      </c>
      <c r="C3120" s="43">
        <v>140000</v>
      </c>
      <c r="D3120">
        <v>100</v>
      </c>
      <c r="E3120" s="43">
        <v>4399800</v>
      </c>
      <c r="F3120" s="43">
        <v>2199900</v>
      </c>
      <c r="G3120" s="44">
        <f t="shared" si="144"/>
        <v>0.5</v>
      </c>
      <c r="H3120" s="45">
        <v>2289900</v>
      </c>
      <c r="I3120" s="44">
        <f t="shared" si="145"/>
        <v>0.47954452475112508</v>
      </c>
      <c r="J3120" s="45">
        <v>2409900</v>
      </c>
      <c r="K3120" s="44">
        <f t="shared" si="146"/>
        <v>0.45227055775262515</v>
      </c>
    </row>
    <row r="3121" spans="1:11">
      <c r="A3121" t="s">
        <v>12301</v>
      </c>
      <c r="B3121" t="s">
        <v>5025</v>
      </c>
      <c r="C3121" s="43">
        <v>140000</v>
      </c>
      <c r="D3121">
        <v>100</v>
      </c>
      <c r="E3121" s="43">
        <v>4399800</v>
      </c>
      <c r="F3121" s="43">
        <v>2199900</v>
      </c>
      <c r="G3121" s="44">
        <f t="shared" si="144"/>
        <v>0.5</v>
      </c>
      <c r="H3121" s="45">
        <v>2289900</v>
      </c>
      <c r="I3121" s="44">
        <f t="shared" si="145"/>
        <v>0.47954452475112508</v>
      </c>
      <c r="J3121" s="45">
        <v>2409900</v>
      </c>
      <c r="K3121" s="44">
        <f t="shared" si="146"/>
        <v>0.45227055775262515</v>
      </c>
    </row>
    <row r="3122" spans="1:11">
      <c r="A3122" t="s">
        <v>12302</v>
      </c>
      <c r="B3122" t="s">
        <v>12303</v>
      </c>
      <c r="C3122" s="43">
        <v>140000</v>
      </c>
      <c r="D3122">
        <v>100</v>
      </c>
      <c r="E3122" s="43">
        <v>4399800</v>
      </c>
      <c r="F3122" s="43">
        <v>2199900</v>
      </c>
      <c r="G3122" s="44">
        <f t="shared" si="144"/>
        <v>0.5</v>
      </c>
      <c r="H3122" s="45">
        <v>2289900</v>
      </c>
      <c r="I3122" s="44">
        <f t="shared" si="145"/>
        <v>0.47954452475112508</v>
      </c>
      <c r="J3122" s="45">
        <v>2409900</v>
      </c>
      <c r="K3122" s="44">
        <f t="shared" si="146"/>
        <v>0.45227055775262515</v>
      </c>
    </row>
    <row r="3123" spans="1:11">
      <c r="A3123" t="s">
        <v>12304</v>
      </c>
      <c r="B3123" t="s">
        <v>12305</v>
      </c>
      <c r="C3123" s="43">
        <v>140000</v>
      </c>
      <c r="D3123">
        <v>100</v>
      </c>
      <c r="E3123" s="43">
        <v>4399800</v>
      </c>
      <c r="F3123" s="43">
        <v>2199900</v>
      </c>
      <c r="G3123" s="44">
        <f t="shared" si="144"/>
        <v>0.5</v>
      </c>
      <c r="H3123" s="45">
        <v>2289900</v>
      </c>
      <c r="I3123" s="44">
        <f t="shared" si="145"/>
        <v>0.47954452475112508</v>
      </c>
      <c r="J3123" s="45">
        <v>2409900</v>
      </c>
      <c r="K3123" s="44">
        <f t="shared" si="146"/>
        <v>0.45227055775262515</v>
      </c>
    </row>
    <row r="3124" spans="1:11">
      <c r="A3124" t="s">
        <v>12306</v>
      </c>
      <c r="B3124" t="s">
        <v>12307</v>
      </c>
      <c r="C3124" s="43">
        <v>140000</v>
      </c>
      <c r="D3124">
        <v>100</v>
      </c>
      <c r="E3124" s="43">
        <v>4399800</v>
      </c>
      <c r="F3124" s="43">
        <v>2199900</v>
      </c>
      <c r="G3124" s="44">
        <f t="shared" si="144"/>
        <v>0.5</v>
      </c>
      <c r="H3124" s="45">
        <v>2289900</v>
      </c>
      <c r="I3124" s="44">
        <f t="shared" si="145"/>
        <v>0.47954452475112508</v>
      </c>
      <c r="J3124" s="45">
        <v>2409900</v>
      </c>
      <c r="K3124" s="44">
        <f t="shared" si="146"/>
        <v>0.45227055775262515</v>
      </c>
    </row>
    <row r="3125" spans="1:11">
      <c r="A3125" t="s">
        <v>12308</v>
      </c>
      <c r="B3125" t="s">
        <v>12309</v>
      </c>
      <c r="C3125" s="43">
        <v>140000</v>
      </c>
      <c r="D3125">
        <v>100</v>
      </c>
      <c r="E3125" s="43">
        <v>4399800</v>
      </c>
      <c r="F3125" s="43">
        <v>2199900</v>
      </c>
      <c r="G3125" s="44">
        <f t="shared" si="144"/>
        <v>0.5</v>
      </c>
      <c r="H3125" s="45">
        <v>2289900</v>
      </c>
      <c r="I3125" s="44">
        <f t="shared" si="145"/>
        <v>0.47954452475112508</v>
      </c>
      <c r="J3125" s="45">
        <v>2409900</v>
      </c>
      <c r="K3125" s="44">
        <f t="shared" si="146"/>
        <v>0.45227055775262515</v>
      </c>
    </row>
    <row r="3126" spans="1:11">
      <c r="A3126" t="s">
        <v>12310</v>
      </c>
      <c r="B3126" t="s">
        <v>12311</v>
      </c>
      <c r="C3126" s="43">
        <v>140000</v>
      </c>
      <c r="D3126">
        <v>100</v>
      </c>
      <c r="E3126" s="43">
        <v>4399800</v>
      </c>
      <c r="F3126" s="43">
        <v>2199900</v>
      </c>
      <c r="G3126" s="44">
        <f t="shared" si="144"/>
        <v>0.5</v>
      </c>
      <c r="H3126" s="45">
        <v>2289900</v>
      </c>
      <c r="I3126" s="44">
        <f t="shared" si="145"/>
        <v>0.47954452475112508</v>
      </c>
      <c r="J3126" s="45">
        <v>2409900</v>
      </c>
      <c r="K3126" s="44">
        <f t="shared" si="146"/>
        <v>0.45227055775262515</v>
      </c>
    </row>
    <row r="3127" spans="1:11">
      <c r="A3127" t="s">
        <v>12312</v>
      </c>
      <c r="B3127" t="s">
        <v>12313</v>
      </c>
      <c r="C3127" s="43">
        <v>140000</v>
      </c>
      <c r="D3127">
        <v>100</v>
      </c>
      <c r="E3127" s="43">
        <v>4399800</v>
      </c>
      <c r="F3127" s="43">
        <v>2199900</v>
      </c>
      <c r="G3127" s="44">
        <f t="shared" si="144"/>
        <v>0.5</v>
      </c>
      <c r="H3127" s="45">
        <v>2289900</v>
      </c>
      <c r="I3127" s="44">
        <f t="shared" si="145"/>
        <v>0.47954452475112508</v>
      </c>
      <c r="J3127" s="45">
        <v>2409900</v>
      </c>
      <c r="K3127" s="44">
        <f t="shared" si="146"/>
        <v>0.45227055775262515</v>
      </c>
    </row>
    <row r="3128" spans="1:11">
      <c r="A3128" t="s">
        <v>12314</v>
      </c>
      <c r="B3128" t="s">
        <v>12315</v>
      </c>
      <c r="C3128" s="43">
        <v>140000</v>
      </c>
      <c r="D3128">
        <v>100</v>
      </c>
      <c r="E3128" s="43">
        <v>4399800</v>
      </c>
      <c r="F3128" s="43">
        <v>2199900</v>
      </c>
      <c r="G3128" s="44">
        <f t="shared" si="144"/>
        <v>0.5</v>
      </c>
      <c r="H3128" s="45">
        <v>2289900</v>
      </c>
      <c r="I3128" s="44">
        <f t="shared" si="145"/>
        <v>0.47954452475112508</v>
      </c>
      <c r="J3128" s="45">
        <v>2409900</v>
      </c>
      <c r="K3128" s="44">
        <f t="shared" si="146"/>
        <v>0.45227055775262515</v>
      </c>
    </row>
    <row r="3129" spans="1:11">
      <c r="A3129" t="s">
        <v>12316</v>
      </c>
      <c r="B3129" t="s">
        <v>12317</v>
      </c>
      <c r="C3129" s="43">
        <v>140000</v>
      </c>
      <c r="D3129">
        <v>100</v>
      </c>
      <c r="E3129" s="43">
        <v>4399800</v>
      </c>
      <c r="F3129" s="43">
        <v>2199900</v>
      </c>
      <c r="G3129" s="44">
        <f t="shared" si="144"/>
        <v>0.5</v>
      </c>
      <c r="H3129" s="45">
        <v>2289900</v>
      </c>
      <c r="I3129" s="44">
        <f t="shared" si="145"/>
        <v>0.47954452475112508</v>
      </c>
      <c r="J3129" s="45">
        <v>2409900</v>
      </c>
      <c r="K3129" s="44">
        <f t="shared" si="146"/>
        <v>0.45227055775262515</v>
      </c>
    </row>
    <row r="3130" spans="1:11">
      <c r="A3130" t="s">
        <v>12318</v>
      </c>
      <c r="B3130" t="s">
        <v>12319</v>
      </c>
      <c r="C3130" s="43">
        <v>140000</v>
      </c>
      <c r="D3130">
        <v>100</v>
      </c>
      <c r="E3130" s="43">
        <v>4399800</v>
      </c>
      <c r="F3130" s="43">
        <v>2199900</v>
      </c>
      <c r="G3130" s="44">
        <f t="shared" si="144"/>
        <v>0.5</v>
      </c>
      <c r="H3130" s="45">
        <v>2289900</v>
      </c>
      <c r="I3130" s="44">
        <f t="shared" si="145"/>
        <v>0.47954452475112508</v>
      </c>
      <c r="J3130" s="45">
        <v>2409900</v>
      </c>
      <c r="K3130" s="44">
        <f t="shared" si="146"/>
        <v>0.45227055775262515</v>
      </c>
    </row>
    <row r="3131" spans="1:11">
      <c r="A3131" t="s">
        <v>12320</v>
      </c>
      <c r="B3131" t="s">
        <v>12321</v>
      </c>
      <c r="C3131" s="43">
        <v>140000</v>
      </c>
      <c r="D3131">
        <v>100</v>
      </c>
      <c r="E3131" s="43">
        <v>4399800</v>
      </c>
      <c r="F3131" s="43">
        <v>2199900</v>
      </c>
      <c r="G3131" s="44">
        <f t="shared" si="144"/>
        <v>0.5</v>
      </c>
      <c r="H3131" s="45">
        <v>2289900</v>
      </c>
      <c r="I3131" s="44">
        <f t="shared" si="145"/>
        <v>0.47954452475112508</v>
      </c>
      <c r="J3131" s="45">
        <v>2409900</v>
      </c>
      <c r="K3131" s="44">
        <f t="shared" si="146"/>
        <v>0.45227055775262515</v>
      </c>
    </row>
    <row r="3132" spans="1:11">
      <c r="A3132" t="s">
        <v>12322</v>
      </c>
      <c r="B3132" t="s">
        <v>12323</v>
      </c>
      <c r="C3132" s="43">
        <v>140000</v>
      </c>
      <c r="D3132">
        <v>100</v>
      </c>
      <c r="E3132" s="43">
        <v>4399800</v>
      </c>
      <c r="F3132" s="43">
        <v>2199900</v>
      </c>
      <c r="G3132" s="44">
        <f t="shared" si="144"/>
        <v>0.5</v>
      </c>
      <c r="H3132" s="45">
        <v>2289900</v>
      </c>
      <c r="I3132" s="44">
        <f t="shared" si="145"/>
        <v>0.47954452475112508</v>
      </c>
      <c r="J3132" s="45">
        <v>2409900</v>
      </c>
      <c r="K3132" s="44">
        <f t="shared" si="146"/>
        <v>0.45227055775262515</v>
      </c>
    </row>
    <row r="3133" spans="1:11">
      <c r="A3133" t="s">
        <v>12324</v>
      </c>
      <c r="B3133" t="s">
        <v>12325</v>
      </c>
      <c r="C3133" s="43">
        <v>140000</v>
      </c>
      <c r="D3133">
        <v>100</v>
      </c>
      <c r="E3133" s="43">
        <v>4399800</v>
      </c>
      <c r="F3133" s="43">
        <v>2199900</v>
      </c>
      <c r="G3133" s="44">
        <f t="shared" si="144"/>
        <v>0.5</v>
      </c>
      <c r="H3133" s="45">
        <v>2289900</v>
      </c>
      <c r="I3133" s="44">
        <f t="shared" si="145"/>
        <v>0.47954452475112508</v>
      </c>
      <c r="J3133" s="45">
        <v>2409900</v>
      </c>
      <c r="K3133" s="44">
        <f t="shared" si="146"/>
        <v>0.45227055775262515</v>
      </c>
    </row>
    <row r="3134" spans="1:11">
      <c r="A3134" t="s">
        <v>12326</v>
      </c>
      <c r="B3134" t="s">
        <v>12327</v>
      </c>
      <c r="C3134" s="43">
        <v>140000</v>
      </c>
      <c r="D3134">
        <v>100</v>
      </c>
      <c r="E3134" s="43">
        <v>4399800</v>
      </c>
      <c r="F3134" s="43">
        <v>2199900</v>
      </c>
      <c r="G3134" s="44">
        <f t="shared" si="144"/>
        <v>0.5</v>
      </c>
      <c r="H3134" s="45">
        <v>2289900</v>
      </c>
      <c r="I3134" s="44">
        <f t="shared" si="145"/>
        <v>0.47954452475112508</v>
      </c>
      <c r="J3134" s="45">
        <v>2409900</v>
      </c>
      <c r="K3134" s="44">
        <f t="shared" si="146"/>
        <v>0.45227055775262515</v>
      </c>
    </row>
    <row r="3135" spans="1:11">
      <c r="A3135" t="s">
        <v>12328</v>
      </c>
      <c r="B3135" t="s">
        <v>12329</v>
      </c>
      <c r="C3135" s="43">
        <v>140000</v>
      </c>
      <c r="D3135">
        <v>100</v>
      </c>
      <c r="E3135" s="43">
        <v>4399800</v>
      </c>
      <c r="F3135" s="43">
        <v>2199900</v>
      </c>
      <c r="G3135" s="44">
        <f t="shared" si="144"/>
        <v>0.5</v>
      </c>
      <c r="H3135" s="45">
        <v>2289900</v>
      </c>
      <c r="I3135" s="44">
        <f t="shared" si="145"/>
        <v>0.47954452475112508</v>
      </c>
      <c r="J3135" s="45">
        <v>2409900</v>
      </c>
      <c r="K3135" s="44">
        <f t="shared" si="146"/>
        <v>0.45227055775262515</v>
      </c>
    </row>
    <row r="3136" spans="1:11">
      <c r="A3136" t="s">
        <v>12330</v>
      </c>
      <c r="B3136" t="s">
        <v>12331</v>
      </c>
      <c r="C3136" s="43">
        <v>140000</v>
      </c>
      <c r="D3136">
        <v>100</v>
      </c>
      <c r="E3136" s="43">
        <v>4399800</v>
      </c>
      <c r="F3136" s="43">
        <v>2199900</v>
      </c>
      <c r="G3136" s="44">
        <f t="shared" si="144"/>
        <v>0.5</v>
      </c>
      <c r="H3136" s="45">
        <v>2289900</v>
      </c>
      <c r="I3136" s="44">
        <f t="shared" si="145"/>
        <v>0.47954452475112508</v>
      </c>
      <c r="J3136" s="45">
        <v>2409900</v>
      </c>
      <c r="K3136" s="44">
        <f t="shared" si="146"/>
        <v>0.45227055775262515</v>
      </c>
    </row>
    <row r="3137" spans="1:11">
      <c r="A3137" t="s">
        <v>12332</v>
      </c>
      <c r="B3137" t="s">
        <v>12333</v>
      </c>
      <c r="C3137" s="43">
        <v>140000</v>
      </c>
      <c r="D3137">
        <v>100</v>
      </c>
      <c r="E3137" s="43">
        <v>4399800</v>
      </c>
      <c r="F3137" s="43">
        <v>2199900</v>
      </c>
      <c r="G3137" s="44">
        <f t="shared" si="144"/>
        <v>0.5</v>
      </c>
      <c r="H3137" s="45">
        <v>2289900</v>
      </c>
      <c r="I3137" s="44">
        <f t="shared" si="145"/>
        <v>0.47954452475112508</v>
      </c>
      <c r="J3137" s="45">
        <v>2409900</v>
      </c>
      <c r="K3137" s="44">
        <f t="shared" si="146"/>
        <v>0.45227055775262515</v>
      </c>
    </row>
    <row r="3138" spans="1:11">
      <c r="A3138" t="s">
        <v>12334</v>
      </c>
      <c r="B3138" t="s">
        <v>12335</v>
      </c>
      <c r="C3138" s="43">
        <v>140000</v>
      </c>
      <c r="D3138">
        <v>100</v>
      </c>
      <c r="E3138" s="43">
        <v>4399800</v>
      </c>
      <c r="F3138" s="43">
        <v>2199900</v>
      </c>
      <c r="G3138" s="44">
        <f t="shared" ref="G3138:G3201" si="147">1-(F3138/E3138)</f>
        <v>0.5</v>
      </c>
      <c r="H3138" s="45">
        <v>2289900</v>
      </c>
      <c r="I3138" s="44">
        <f t="shared" ref="I3138:I3201" si="148">1-(H3138/E3138)</f>
        <v>0.47954452475112508</v>
      </c>
      <c r="J3138" s="45">
        <v>2409900</v>
      </c>
      <c r="K3138" s="44">
        <f t="shared" ref="K3138:K3201" si="149">1-(J3138/E3138)</f>
        <v>0.45227055775262515</v>
      </c>
    </row>
    <row r="3139" spans="1:11">
      <c r="A3139" t="s">
        <v>12336</v>
      </c>
      <c r="B3139" t="s">
        <v>12337</v>
      </c>
      <c r="C3139" s="43">
        <v>140000</v>
      </c>
      <c r="D3139">
        <v>100</v>
      </c>
      <c r="E3139" s="43">
        <v>4399800</v>
      </c>
      <c r="F3139" s="43">
        <v>2199900</v>
      </c>
      <c r="G3139" s="44">
        <f t="shared" si="147"/>
        <v>0.5</v>
      </c>
      <c r="H3139" s="45">
        <v>2289900</v>
      </c>
      <c r="I3139" s="44">
        <f t="shared" si="148"/>
        <v>0.47954452475112508</v>
      </c>
      <c r="J3139" s="45">
        <v>2409900</v>
      </c>
      <c r="K3139" s="44">
        <f t="shared" si="149"/>
        <v>0.45227055775262515</v>
      </c>
    </row>
    <row r="3140" spans="1:11">
      <c r="A3140" t="s">
        <v>12338</v>
      </c>
      <c r="B3140" t="s">
        <v>12339</v>
      </c>
      <c r="C3140" s="43">
        <v>140000</v>
      </c>
      <c r="D3140">
        <v>100</v>
      </c>
      <c r="E3140" s="43">
        <v>4399800</v>
      </c>
      <c r="F3140" s="43">
        <v>2199900</v>
      </c>
      <c r="G3140" s="44">
        <f t="shared" si="147"/>
        <v>0.5</v>
      </c>
      <c r="H3140" s="45">
        <v>2289900</v>
      </c>
      <c r="I3140" s="44">
        <f t="shared" si="148"/>
        <v>0.47954452475112508</v>
      </c>
      <c r="J3140" s="45">
        <v>2409900</v>
      </c>
      <c r="K3140" s="44">
        <f t="shared" si="149"/>
        <v>0.45227055775262515</v>
      </c>
    </row>
    <row r="3141" spans="1:11">
      <c r="A3141" t="s">
        <v>12340</v>
      </c>
      <c r="B3141" t="s">
        <v>12341</v>
      </c>
      <c r="C3141" s="43">
        <v>140000</v>
      </c>
      <c r="D3141">
        <v>100</v>
      </c>
      <c r="E3141" s="43">
        <v>4399800</v>
      </c>
      <c r="F3141" s="43">
        <v>2199900</v>
      </c>
      <c r="G3141" s="44">
        <f t="shared" si="147"/>
        <v>0.5</v>
      </c>
      <c r="H3141" s="45">
        <v>2289900</v>
      </c>
      <c r="I3141" s="44">
        <f t="shared" si="148"/>
        <v>0.47954452475112508</v>
      </c>
      <c r="J3141" s="45">
        <v>2409900</v>
      </c>
      <c r="K3141" s="44">
        <f t="shared" si="149"/>
        <v>0.45227055775262515</v>
      </c>
    </row>
    <row r="3142" spans="1:11">
      <c r="A3142" t="s">
        <v>12342</v>
      </c>
      <c r="B3142" t="s">
        <v>12343</v>
      </c>
      <c r="C3142" s="43">
        <v>140000</v>
      </c>
      <c r="D3142">
        <v>100</v>
      </c>
      <c r="E3142" s="43">
        <v>4399800</v>
      </c>
      <c r="F3142" s="43">
        <v>2199900</v>
      </c>
      <c r="G3142" s="44">
        <f t="shared" si="147"/>
        <v>0.5</v>
      </c>
      <c r="H3142" s="45">
        <v>2289900</v>
      </c>
      <c r="I3142" s="44">
        <f t="shared" si="148"/>
        <v>0.47954452475112508</v>
      </c>
      <c r="J3142" s="45">
        <v>2409900</v>
      </c>
      <c r="K3142" s="44">
        <f t="shared" si="149"/>
        <v>0.45227055775262515</v>
      </c>
    </row>
    <row r="3143" spans="1:11">
      <c r="A3143" t="s">
        <v>12344</v>
      </c>
      <c r="B3143" t="s">
        <v>12345</v>
      </c>
      <c r="C3143" s="43">
        <v>140000</v>
      </c>
      <c r="D3143">
        <v>100</v>
      </c>
      <c r="E3143" s="43">
        <v>4399800</v>
      </c>
      <c r="F3143" s="43">
        <v>2199900</v>
      </c>
      <c r="G3143" s="44">
        <f t="shared" si="147"/>
        <v>0.5</v>
      </c>
      <c r="H3143" s="45">
        <v>2289900</v>
      </c>
      <c r="I3143" s="44">
        <f t="shared" si="148"/>
        <v>0.47954452475112508</v>
      </c>
      <c r="J3143" s="45">
        <v>2409900</v>
      </c>
      <c r="K3143" s="44">
        <f t="shared" si="149"/>
        <v>0.45227055775262515</v>
      </c>
    </row>
    <row r="3144" spans="1:11">
      <c r="A3144" t="s">
        <v>12346</v>
      </c>
      <c r="B3144" t="s">
        <v>12347</v>
      </c>
      <c r="C3144" s="43">
        <v>140000</v>
      </c>
      <c r="D3144">
        <v>100</v>
      </c>
      <c r="E3144" s="43">
        <v>4399800</v>
      </c>
      <c r="F3144" s="43">
        <v>2199900</v>
      </c>
      <c r="G3144" s="44">
        <f t="shared" si="147"/>
        <v>0.5</v>
      </c>
      <c r="H3144" s="45">
        <v>2289900</v>
      </c>
      <c r="I3144" s="44">
        <f t="shared" si="148"/>
        <v>0.47954452475112508</v>
      </c>
      <c r="J3144" s="45">
        <v>2409900</v>
      </c>
      <c r="K3144" s="44">
        <f t="shared" si="149"/>
        <v>0.45227055775262515</v>
      </c>
    </row>
    <row r="3145" spans="1:11">
      <c r="A3145" t="s">
        <v>12348</v>
      </c>
      <c r="B3145" t="s">
        <v>12349</v>
      </c>
      <c r="C3145" s="43">
        <v>140000</v>
      </c>
      <c r="D3145">
        <v>100</v>
      </c>
      <c r="E3145" s="43">
        <v>4399800</v>
      </c>
      <c r="F3145" s="43">
        <v>2199900</v>
      </c>
      <c r="G3145" s="44">
        <f t="shared" si="147"/>
        <v>0.5</v>
      </c>
      <c r="H3145" s="45">
        <v>2289900</v>
      </c>
      <c r="I3145" s="44">
        <f t="shared" si="148"/>
        <v>0.47954452475112508</v>
      </c>
      <c r="J3145" s="45">
        <v>2409900</v>
      </c>
      <c r="K3145" s="44">
        <f t="shared" si="149"/>
        <v>0.45227055775262515</v>
      </c>
    </row>
    <row r="3146" spans="1:11">
      <c r="A3146" t="s">
        <v>12350</v>
      </c>
      <c r="B3146" t="s">
        <v>12351</v>
      </c>
      <c r="C3146" s="43">
        <v>140000</v>
      </c>
      <c r="D3146">
        <v>100</v>
      </c>
      <c r="E3146" s="43">
        <v>4399800</v>
      </c>
      <c r="F3146" s="43">
        <v>2199900</v>
      </c>
      <c r="G3146" s="44">
        <f t="shared" si="147"/>
        <v>0.5</v>
      </c>
      <c r="H3146" s="45">
        <v>2289900</v>
      </c>
      <c r="I3146" s="44">
        <f t="shared" si="148"/>
        <v>0.47954452475112508</v>
      </c>
      <c r="J3146" s="45">
        <v>2409900</v>
      </c>
      <c r="K3146" s="44">
        <f t="shared" si="149"/>
        <v>0.45227055775262515</v>
      </c>
    </row>
    <row r="3147" spans="1:11">
      <c r="A3147" t="s">
        <v>12352</v>
      </c>
      <c r="B3147" t="s">
        <v>12353</v>
      </c>
      <c r="C3147" s="43">
        <v>140000</v>
      </c>
      <c r="D3147">
        <v>100</v>
      </c>
      <c r="E3147" s="43">
        <v>4399800</v>
      </c>
      <c r="F3147" s="43">
        <v>2199900</v>
      </c>
      <c r="G3147" s="44">
        <f t="shared" si="147"/>
        <v>0.5</v>
      </c>
      <c r="H3147" s="45">
        <v>2289900</v>
      </c>
      <c r="I3147" s="44">
        <f t="shared" si="148"/>
        <v>0.47954452475112508</v>
      </c>
      <c r="J3147" s="45">
        <v>2409900</v>
      </c>
      <c r="K3147" s="44">
        <f t="shared" si="149"/>
        <v>0.45227055775262515</v>
      </c>
    </row>
    <row r="3148" spans="1:11">
      <c r="A3148" t="s">
        <v>12354</v>
      </c>
      <c r="B3148" t="s">
        <v>12355</v>
      </c>
      <c r="C3148" s="43">
        <v>140000</v>
      </c>
      <c r="D3148">
        <v>100</v>
      </c>
      <c r="E3148" s="43">
        <v>4399800</v>
      </c>
      <c r="F3148" s="43">
        <v>2199900</v>
      </c>
      <c r="G3148" s="44">
        <f t="shared" si="147"/>
        <v>0.5</v>
      </c>
      <c r="H3148" s="45">
        <v>2289900</v>
      </c>
      <c r="I3148" s="44">
        <f t="shared" si="148"/>
        <v>0.47954452475112508</v>
      </c>
      <c r="J3148" s="45">
        <v>2409900</v>
      </c>
      <c r="K3148" s="44">
        <f t="shared" si="149"/>
        <v>0.45227055775262515</v>
      </c>
    </row>
    <row r="3149" spans="1:11">
      <c r="A3149" t="s">
        <v>12356</v>
      </c>
      <c r="B3149" t="s">
        <v>12357</v>
      </c>
      <c r="C3149" s="43">
        <v>140000</v>
      </c>
      <c r="D3149">
        <v>100</v>
      </c>
      <c r="E3149" s="43">
        <v>4399800</v>
      </c>
      <c r="F3149" s="43">
        <v>2199900</v>
      </c>
      <c r="G3149" s="44">
        <f t="shared" si="147"/>
        <v>0.5</v>
      </c>
      <c r="H3149" s="45">
        <v>2289900</v>
      </c>
      <c r="I3149" s="44">
        <f t="shared" si="148"/>
        <v>0.47954452475112508</v>
      </c>
      <c r="J3149" s="45">
        <v>2409900</v>
      </c>
      <c r="K3149" s="44">
        <f t="shared" si="149"/>
        <v>0.45227055775262515</v>
      </c>
    </row>
    <row r="3150" spans="1:11">
      <c r="A3150" t="s">
        <v>12358</v>
      </c>
      <c r="B3150" t="s">
        <v>12359</v>
      </c>
      <c r="C3150" s="43">
        <v>140000</v>
      </c>
      <c r="D3150">
        <v>100</v>
      </c>
      <c r="E3150" s="43">
        <v>4399800</v>
      </c>
      <c r="F3150" s="43">
        <v>2199900</v>
      </c>
      <c r="G3150" s="44">
        <f t="shared" si="147"/>
        <v>0.5</v>
      </c>
      <c r="H3150" s="45">
        <v>2289900</v>
      </c>
      <c r="I3150" s="44">
        <f t="shared" si="148"/>
        <v>0.47954452475112508</v>
      </c>
      <c r="J3150" s="45">
        <v>2409900</v>
      </c>
      <c r="K3150" s="44">
        <f t="shared" si="149"/>
        <v>0.45227055775262515</v>
      </c>
    </row>
    <row r="3151" spans="1:11">
      <c r="A3151" t="s">
        <v>12360</v>
      </c>
      <c r="B3151" t="s">
        <v>12361</v>
      </c>
      <c r="C3151" s="43">
        <v>140000</v>
      </c>
      <c r="D3151">
        <v>100</v>
      </c>
      <c r="E3151" s="43">
        <v>4399800</v>
      </c>
      <c r="F3151" s="43">
        <v>2199900</v>
      </c>
      <c r="G3151" s="44">
        <f t="shared" si="147"/>
        <v>0.5</v>
      </c>
      <c r="H3151" s="45">
        <v>2289900</v>
      </c>
      <c r="I3151" s="44">
        <f t="shared" si="148"/>
        <v>0.47954452475112508</v>
      </c>
      <c r="J3151" s="45">
        <v>2409900</v>
      </c>
      <c r="K3151" s="44">
        <f t="shared" si="149"/>
        <v>0.45227055775262515</v>
      </c>
    </row>
    <row r="3152" spans="1:11">
      <c r="A3152" t="s">
        <v>12362</v>
      </c>
      <c r="B3152" t="s">
        <v>12363</v>
      </c>
      <c r="C3152" s="43">
        <v>140000</v>
      </c>
      <c r="D3152">
        <v>100</v>
      </c>
      <c r="E3152" s="43">
        <v>4399800</v>
      </c>
      <c r="F3152" s="43">
        <v>2199900</v>
      </c>
      <c r="G3152" s="44">
        <f t="shared" si="147"/>
        <v>0.5</v>
      </c>
      <c r="H3152" s="45">
        <v>2289900</v>
      </c>
      <c r="I3152" s="44">
        <f t="shared" si="148"/>
        <v>0.47954452475112508</v>
      </c>
      <c r="J3152" s="45">
        <v>2409900</v>
      </c>
      <c r="K3152" s="44">
        <f t="shared" si="149"/>
        <v>0.45227055775262515</v>
      </c>
    </row>
    <row r="3153" spans="1:11">
      <c r="A3153" t="s">
        <v>12364</v>
      </c>
      <c r="B3153" t="s">
        <v>12365</v>
      </c>
      <c r="C3153" s="43">
        <v>140000</v>
      </c>
      <c r="D3153">
        <v>100</v>
      </c>
      <c r="E3153" s="43">
        <v>4399800</v>
      </c>
      <c r="F3153" s="43">
        <v>2199900</v>
      </c>
      <c r="G3153" s="44">
        <f t="shared" si="147"/>
        <v>0.5</v>
      </c>
      <c r="H3153" s="45">
        <v>2289900</v>
      </c>
      <c r="I3153" s="44">
        <f t="shared" si="148"/>
        <v>0.47954452475112508</v>
      </c>
      <c r="J3153" s="45">
        <v>2409900</v>
      </c>
      <c r="K3153" s="44">
        <f t="shared" si="149"/>
        <v>0.45227055775262515</v>
      </c>
    </row>
    <row r="3154" spans="1:11">
      <c r="A3154" t="s">
        <v>12366</v>
      </c>
      <c r="B3154" t="s">
        <v>12367</v>
      </c>
      <c r="C3154" s="43">
        <v>140000</v>
      </c>
      <c r="D3154">
        <v>100</v>
      </c>
      <c r="E3154" s="43">
        <v>4399800</v>
      </c>
      <c r="F3154" s="43">
        <v>2199900</v>
      </c>
      <c r="G3154" s="44">
        <f t="shared" si="147"/>
        <v>0.5</v>
      </c>
      <c r="H3154" s="45">
        <v>2289900</v>
      </c>
      <c r="I3154" s="44">
        <f t="shared" si="148"/>
        <v>0.47954452475112508</v>
      </c>
      <c r="J3154" s="45">
        <v>2409900</v>
      </c>
      <c r="K3154" s="44">
        <f t="shared" si="149"/>
        <v>0.45227055775262515</v>
      </c>
    </row>
    <row r="3155" spans="1:11">
      <c r="A3155" t="s">
        <v>12368</v>
      </c>
      <c r="B3155" t="s">
        <v>12369</v>
      </c>
      <c r="C3155" s="43">
        <v>140000</v>
      </c>
      <c r="D3155">
        <v>100</v>
      </c>
      <c r="E3155" s="43">
        <v>4399800</v>
      </c>
      <c r="F3155" s="43">
        <v>2199900</v>
      </c>
      <c r="G3155" s="44">
        <f t="shared" si="147"/>
        <v>0.5</v>
      </c>
      <c r="H3155" s="45">
        <v>2289900</v>
      </c>
      <c r="I3155" s="44">
        <f t="shared" si="148"/>
        <v>0.47954452475112508</v>
      </c>
      <c r="J3155" s="45">
        <v>2409900</v>
      </c>
      <c r="K3155" s="44">
        <f t="shared" si="149"/>
        <v>0.45227055775262515</v>
      </c>
    </row>
    <row r="3156" spans="1:11">
      <c r="A3156" t="s">
        <v>12370</v>
      </c>
      <c r="B3156" t="s">
        <v>12371</v>
      </c>
      <c r="C3156" s="43">
        <v>140000</v>
      </c>
      <c r="D3156">
        <v>100</v>
      </c>
      <c r="E3156" s="43">
        <v>4399800</v>
      </c>
      <c r="F3156" s="43">
        <v>2199900</v>
      </c>
      <c r="G3156" s="44">
        <f t="shared" si="147"/>
        <v>0.5</v>
      </c>
      <c r="H3156" s="45">
        <v>2289900</v>
      </c>
      <c r="I3156" s="44">
        <f t="shared" si="148"/>
        <v>0.47954452475112508</v>
      </c>
      <c r="J3156" s="45">
        <v>2409900</v>
      </c>
      <c r="K3156" s="44">
        <f t="shared" si="149"/>
        <v>0.45227055775262515</v>
      </c>
    </row>
    <row r="3157" spans="1:11">
      <c r="A3157" t="s">
        <v>12372</v>
      </c>
      <c r="B3157" t="s">
        <v>12373</v>
      </c>
      <c r="C3157" s="43">
        <v>140000</v>
      </c>
      <c r="D3157">
        <v>100</v>
      </c>
      <c r="E3157" s="43">
        <v>4399800</v>
      </c>
      <c r="F3157" s="43">
        <v>2199900</v>
      </c>
      <c r="G3157" s="44">
        <f t="shared" si="147"/>
        <v>0.5</v>
      </c>
      <c r="H3157" s="45">
        <v>2289900</v>
      </c>
      <c r="I3157" s="44">
        <f t="shared" si="148"/>
        <v>0.47954452475112508</v>
      </c>
      <c r="J3157" s="45">
        <v>2409900</v>
      </c>
      <c r="K3157" s="44">
        <f t="shared" si="149"/>
        <v>0.45227055775262515</v>
      </c>
    </row>
    <row r="3158" spans="1:11">
      <c r="A3158" t="s">
        <v>12374</v>
      </c>
      <c r="B3158" t="s">
        <v>12375</v>
      </c>
      <c r="C3158" s="43">
        <v>140000</v>
      </c>
      <c r="D3158">
        <v>100</v>
      </c>
      <c r="E3158" s="43">
        <v>4399800</v>
      </c>
      <c r="F3158" s="43">
        <v>2199900</v>
      </c>
      <c r="G3158" s="44">
        <f t="shared" si="147"/>
        <v>0.5</v>
      </c>
      <c r="H3158" s="45">
        <v>2289900</v>
      </c>
      <c r="I3158" s="44">
        <f t="shared" si="148"/>
        <v>0.47954452475112508</v>
      </c>
      <c r="J3158" s="45">
        <v>2409900</v>
      </c>
      <c r="K3158" s="44">
        <f t="shared" si="149"/>
        <v>0.45227055775262515</v>
      </c>
    </row>
    <row r="3159" spans="1:11">
      <c r="A3159" t="s">
        <v>12376</v>
      </c>
      <c r="B3159" t="s">
        <v>12377</v>
      </c>
      <c r="C3159" s="43">
        <v>140000</v>
      </c>
      <c r="D3159">
        <v>100</v>
      </c>
      <c r="E3159" s="43">
        <v>4399800</v>
      </c>
      <c r="F3159" s="43">
        <v>2199900</v>
      </c>
      <c r="G3159" s="44">
        <f t="shared" si="147"/>
        <v>0.5</v>
      </c>
      <c r="H3159" s="45">
        <v>2289900</v>
      </c>
      <c r="I3159" s="44">
        <f t="shared" si="148"/>
        <v>0.47954452475112508</v>
      </c>
      <c r="J3159" s="45">
        <v>2409900</v>
      </c>
      <c r="K3159" s="44">
        <f t="shared" si="149"/>
        <v>0.45227055775262515</v>
      </c>
    </row>
    <row r="3160" spans="1:11">
      <c r="A3160" t="s">
        <v>12378</v>
      </c>
      <c r="B3160" t="s">
        <v>12379</v>
      </c>
      <c r="C3160" s="43">
        <v>140000</v>
      </c>
      <c r="D3160">
        <v>100</v>
      </c>
      <c r="E3160" s="43">
        <v>4399800</v>
      </c>
      <c r="F3160" s="43">
        <v>2199900</v>
      </c>
      <c r="G3160" s="44">
        <f t="shared" si="147"/>
        <v>0.5</v>
      </c>
      <c r="H3160" s="45">
        <v>2289900</v>
      </c>
      <c r="I3160" s="44">
        <f t="shared" si="148"/>
        <v>0.47954452475112508</v>
      </c>
      <c r="J3160" s="45">
        <v>2409900</v>
      </c>
      <c r="K3160" s="44">
        <f t="shared" si="149"/>
        <v>0.45227055775262515</v>
      </c>
    </row>
    <row r="3161" spans="1:11">
      <c r="A3161" t="s">
        <v>12380</v>
      </c>
      <c r="B3161" t="s">
        <v>12381</v>
      </c>
      <c r="C3161" s="43">
        <v>140000</v>
      </c>
      <c r="D3161">
        <v>100</v>
      </c>
      <c r="E3161" s="43">
        <v>4399800</v>
      </c>
      <c r="F3161" s="43">
        <v>2199900</v>
      </c>
      <c r="G3161" s="44">
        <f t="shared" si="147"/>
        <v>0.5</v>
      </c>
      <c r="H3161" s="45">
        <v>2289900</v>
      </c>
      <c r="I3161" s="44">
        <f t="shared" si="148"/>
        <v>0.47954452475112508</v>
      </c>
      <c r="J3161" s="45">
        <v>2409900</v>
      </c>
      <c r="K3161" s="44">
        <f t="shared" si="149"/>
        <v>0.45227055775262515</v>
      </c>
    </row>
    <row r="3162" spans="1:11">
      <c r="A3162" t="s">
        <v>12382</v>
      </c>
      <c r="B3162" t="s">
        <v>12383</v>
      </c>
      <c r="C3162" s="43">
        <v>140000</v>
      </c>
      <c r="D3162">
        <v>100</v>
      </c>
      <c r="E3162" s="43">
        <v>4399800</v>
      </c>
      <c r="F3162" s="43">
        <v>2199900</v>
      </c>
      <c r="G3162" s="44">
        <f t="shared" si="147"/>
        <v>0.5</v>
      </c>
      <c r="H3162" s="45">
        <v>2289900</v>
      </c>
      <c r="I3162" s="44">
        <f t="shared" si="148"/>
        <v>0.47954452475112508</v>
      </c>
      <c r="J3162" s="45">
        <v>2409900</v>
      </c>
      <c r="K3162" s="44">
        <f t="shared" si="149"/>
        <v>0.45227055775262515</v>
      </c>
    </row>
    <row r="3163" spans="1:11">
      <c r="A3163" t="s">
        <v>12384</v>
      </c>
      <c r="B3163" t="s">
        <v>12385</v>
      </c>
      <c r="C3163" s="43">
        <v>140000</v>
      </c>
      <c r="D3163">
        <v>100</v>
      </c>
      <c r="E3163" s="43">
        <v>4399800</v>
      </c>
      <c r="F3163" s="43">
        <v>2199900</v>
      </c>
      <c r="G3163" s="44">
        <f t="shared" si="147"/>
        <v>0.5</v>
      </c>
      <c r="H3163" s="45">
        <v>2289900</v>
      </c>
      <c r="I3163" s="44">
        <f t="shared" si="148"/>
        <v>0.47954452475112508</v>
      </c>
      <c r="J3163" s="45">
        <v>2409900</v>
      </c>
      <c r="K3163" s="44">
        <f t="shared" si="149"/>
        <v>0.45227055775262515</v>
      </c>
    </row>
    <row r="3164" spans="1:11">
      <c r="A3164" t="s">
        <v>12386</v>
      </c>
      <c r="B3164" t="s">
        <v>12387</v>
      </c>
      <c r="C3164" s="43">
        <v>140000</v>
      </c>
      <c r="D3164">
        <v>100</v>
      </c>
      <c r="E3164" s="43">
        <v>4399800</v>
      </c>
      <c r="F3164" s="43">
        <v>2199900</v>
      </c>
      <c r="G3164" s="44">
        <f t="shared" si="147"/>
        <v>0.5</v>
      </c>
      <c r="H3164" s="45">
        <v>2289900</v>
      </c>
      <c r="I3164" s="44">
        <f t="shared" si="148"/>
        <v>0.47954452475112508</v>
      </c>
      <c r="J3164" s="45">
        <v>2409900</v>
      </c>
      <c r="K3164" s="44">
        <f t="shared" si="149"/>
        <v>0.45227055775262515</v>
      </c>
    </row>
    <row r="3165" spans="1:11">
      <c r="A3165" t="s">
        <v>12388</v>
      </c>
      <c r="B3165" t="s">
        <v>12389</v>
      </c>
      <c r="C3165" s="43">
        <v>140000</v>
      </c>
      <c r="D3165">
        <v>0</v>
      </c>
      <c r="E3165" s="43">
        <v>4399800</v>
      </c>
      <c r="F3165" s="43">
        <v>2199900</v>
      </c>
      <c r="G3165" s="44">
        <f t="shared" si="147"/>
        <v>0.5</v>
      </c>
      <c r="H3165" s="45">
        <v>2289900</v>
      </c>
      <c r="I3165" s="44">
        <f t="shared" si="148"/>
        <v>0.47954452475112508</v>
      </c>
      <c r="J3165" s="45">
        <v>2409900</v>
      </c>
      <c r="K3165" s="44">
        <f t="shared" si="149"/>
        <v>0.45227055775262515</v>
      </c>
    </row>
    <row r="3166" spans="1:11">
      <c r="A3166" t="s">
        <v>12390</v>
      </c>
      <c r="B3166" t="s">
        <v>12391</v>
      </c>
      <c r="C3166" s="43">
        <v>140000</v>
      </c>
      <c r="D3166">
        <v>100</v>
      </c>
      <c r="E3166" s="43">
        <v>4399800</v>
      </c>
      <c r="F3166" s="43">
        <v>2199900</v>
      </c>
      <c r="G3166" s="44">
        <f t="shared" si="147"/>
        <v>0.5</v>
      </c>
      <c r="H3166" s="45">
        <v>2289900</v>
      </c>
      <c r="I3166" s="44">
        <f t="shared" si="148"/>
        <v>0.47954452475112508</v>
      </c>
      <c r="J3166" s="45">
        <v>2409900</v>
      </c>
      <c r="K3166" s="44">
        <f t="shared" si="149"/>
        <v>0.45227055775262515</v>
      </c>
    </row>
    <row r="3167" spans="1:11">
      <c r="A3167" t="s">
        <v>12392</v>
      </c>
      <c r="B3167" t="s">
        <v>12393</v>
      </c>
      <c r="C3167" s="43">
        <v>140000</v>
      </c>
      <c r="D3167">
        <v>100</v>
      </c>
      <c r="E3167" s="43">
        <v>4399800</v>
      </c>
      <c r="F3167" s="43">
        <v>2199900</v>
      </c>
      <c r="G3167" s="44">
        <f t="shared" si="147"/>
        <v>0.5</v>
      </c>
      <c r="H3167" s="45">
        <v>2289900</v>
      </c>
      <c r="I3167" s="44">
        <f t="shared" si="148"/>
        <v>0.47954452475112508</v>
      </c>
      <c r="J3167" s="45">
        <v>2409900</v>
      </c>
      <c r="K3167" s="44">
        <f t="shared" si="149"/>
        <v>0.45227055775262515</v>
      </c>
    </row>
    <row r="3168" spans="1:11">
      <c r="A3168" t="s">
        <v>12394</v>
      </c>
      <c r="B3168" t="s">
        <v>12395</v>
      </c>
      <c r="C3168" s="43">
        <v>140000</v>
      </c>
      <c r="D3168">
        <v>100</v>
      </c>
      <c r="E3168" s="43">
        <v>4399800</v>
      </c>
      <c r="F3168" s="43">
        <v>2199900</v>
      </c>
      <c r="G3168" s="44">
        <f t="shared" si="147"/>
        <v>0.5</v>
      </c>
      <c r="H3168" s="45">
        <v>2289900</v>
      </c>
      <c r="I3168" s="44">
        <f t="shared" si="148"/>
        <v>0.47954452475112508</v>
      </c>
      <c r="J3168" s="45">
        <v>2409900</v>
      </c>
      <c r="K3168" s="44">
        <f t="shared" si="149"/>
        <v>0.45227055775262515</v>
      </c>
    </row>
    <row r="3169" spans="1:11">
      <c r="A3169" t="s">
        <v>12396</v>
      </c>
      <c r="B3169" t="s">
        <v>12397</v>
      </c>
      <c r="C3169" s="43">
        <v>140000</v>
      </c>
      <c r="D3169">
        <v>100</v>
      </c>
      <c r="E3169" s="43">
        <v>4399800</v>
      </c>
      <c r="F3169" s="43">
        <v>2199900</v>
      </c>
      <c r="G3169" s="44">
        <f t="shared" si="147"/>
        <v>0.5</v>
      </c>
      <c r="H3169" s="45">
        <v>2289900</v>
      </c>
      <c r="I3169" s="44">
        <f t="shared" si="148"/>
        <v>0.47954452475112508</v>
      </c>
      <c r="J3169" s="45">
        <v>2409900</v>
      </c>
      <c r="K3169" s="44">
        <f t="shared" si="149"/>
        <v>0.45227055775262515</v>
      </c>
    </row>
    <row r="3170" spans="1:11">
      <c r="A3170" t="s">
        <v>12398</v>
      </c>
      <c r="B3170" t="s">
        <v>12399</v>
      </c>
      <c r="C3170" s="43">
        <v>140000</v>
      </c>
      <c r="D3170">
        <v>100</v>
      </c>
      <c r="E3170" s="43">
        <v>4399800</v>
      </c>
      <c r="F3170" s="43">
        <v>2199900</v>
      </c>
      <c r="G3170" s="44">
        <f t="shared" si="147"/>
        <v>0.5</v>
      </c>
      <c r="H3170" s="45">
        <v>2289900</v>
      </c>
      <c r="I3170" s="44">
        <f t="shared" si="148"/>
        <v>0.47954452475112508</v>
      </c>
      <c r="J3170" s="45">
        <v>2409900</v>
      </c>
      <c r="K3170" s="44">
        <f t="shared" si="149"/>
        <v>0.45227055775262515</v>
      </c>
    </row>
    <row r="3171" spans="1:11">
      <c r="A3171" t="s">
        <v>12400</v>
      </c>
      <c r="B3171" t="s">
        <v>12401</v>
      </c>
      <c r="C3171" s="43">
        <v>140000</v>
      </c>
      <c r="D3171">
        <v>100</v>
      </c>
      <c r="E3171" s="43">
        <v>4399800</v>
      </c>
      <c r="F3171" s="43">
        <v>2199900</v>
      </c>
      <c r="G3171" s="44">
        <f t="shared" si="147"/>
        <v>0.5</v>
      </c>
      <c r="H3171" s="45">
        <v>2289900</v>
      </c>
      <c r="I3171" s="44">
        <f t="shared" si="148"/>
        <v>0.47954452475112508</v>
      </c>
      <c r="J3171" s="45">
        <v>2409900</v>
      </c>
      <c r="K3171" s="44">
        <f t="shared" si="149"/>
        <v>0.45227055775262515</v>
      </c>
    </row>
    <row r="3172" spans="1:11">
      <c r="A3172" t="s">
        <v>12402</v>
      </c>
      <c r="B3172" t="s">
        <v>12403</v>
      </c>
      <c r="C3172" s="43">
        <v>140000</v>
      </c>
      <c r="D3172">
        <v>100</v>
      </c>
      <c r="E3172" s="43">
        <v>4399800</v>
      </c>
      <c r="F3172" s="43">
        <v>2199900</v>
      </c>
      <c r="G3172" s="44">
        <f t="shared" si="147"/>
        <v>0.5</v>
      </c>
      <c r="H3172" s="45">
        <v>2289900</v>
      </c>
      <c r="I3172" s="44">
        <f t="shared" si="148"/>
        <v>0.47954452475112508</v>
      </c>
      <c r="J3172" s="45">
        <v>2409900</v>
      </c>
      <c r="K3172" s="44">
        <f t="shared" si="149"/>
        <v>0.45227055775262515</v>
      </c>
    </row>
    <row r="3173" spans="1:11">
      <c r="A3173" t="s">
        <v>12404</v>
      </c>
      <c r="B3173" t="s">
        <v>12405</v>
      </c>
      <c r="C3173" s="43">
        <v>140000</v>
      </c>
      <c r="D3173">
        <v>100</v>
      </c>
      <c r="E3173" s="43">
        <v>4399800</v>
      </c>
      <c r="F3173" s="43">
        <v>2199900</v>
      </c>
      <c r="G3173" s="44">
        <f t="shared" si="147"/>
        <v>0.5</v>
      </c>
      <c r="H3173" s="45">
        <v>2289900</v>
      </c>
      <c r="I3173" s="44">
        <f t="shared" si="148"/>
        <v>0.47954452475112508</v>
      </c>
      <c r="J3173" s="45">
        <v>2409900</v>
      </c>
      <c r="K3173" s="44">
        <f t="shared" si="149"/>
        <v>0.45227055775262515</v>
      </c>
    </row>
    <row r="3174" spans="1:11">
      <c r="A3174" t="s">
        <v>12406</v>
      </c>
      <c r="B3174" t="s">
        <v>12407</v>
      </c>
      <c r="C3174" s="43">
        <v>140000</v>
      </c>
      <c r="D3174">
        <v>100</v>
      </c>
      <c r="E3174" s="43">
        <v>4399800</v>
      </c>
      <c r="F3174" s="43">
        <v>2199900</v>
      </c>
      <c r="G3174" s="44">
        <f t="shared" si="147"/>
        <v>0.5</v>
      </c>
      <c r="H3174" s="45">
        <v>2289900</v>
      </c>
      <c r="I3174" s="44">
        <f t="shared" si="148"/>
        <v>0.47954452475112508</v>
      </c>
      <c r="J3174" s="45">
        <v>2409900</v>
      </c>
      <c r="K3174" s="44">
        <f t="shared" si="149"/>
        <v>0.45227055775262515</v>
      </c>
    </row>
    <row r="3175" spans="1:11">
      <c r="A3175" t="s">
        <v>12408</v>
      </c>
      <c r="B3175" t="s">
        <v>12409</v>
      </c>
      <c r="C3175" s="43">
        <v>140000</v>
      </c>
      <c r="D3175">
        <v>100</v>
      </c>
      <c r="E3175" s="43">
        <v>4399800</v>
      </c>
      <c r="F3175" s="43">
        <v>2199900</v>
      </c>
      <c r="G3175" s="44">
        <f t="shared" si="147"/>
        <v>0.5</v>
      </c>
      <c r="H3175" s="45">
        <v>2289900</v>
      </c>
      <c r="I3175" s="44">
        <f t="shared" si="148"/>
        <v>0.47954452475112508</v>
      </c>
      <c r="J3175" s="45">
        <v>2409900</v>
      </c>
      <c r="K3175" s="44">
        <f t="shared" si="149"/>
        <v>0.45227055775262515</v>
      </c>
    </row>
    <row r="3176" spans="1:11">
      <c r="A3176" t="s">
        <v>12410</v>
      </c>
      <c r="B3176" t="s">
        <v>12411</v>
      </c>
      <c r="C3176" s="43">
        <v>140000</v>
      </c>
      <c r="D3176">
        <v>100</v>
      </c>
      <c r="E3176" s="43">
        <v>4399800</v>
      </c>
      <c r="F3176" s="43">
        <v>2199900</v>
      </c>
      <c r="G3176" s="44">
        <f t="shared" si="147"/>
        <v>0.5</v>
      </c>
      <c r="H3176" s="45">
        <v>2289900</v>
      </c>
      <c r="I3176" s="44">
        <f t="shared" si="148"/>
        <v>0.47954452475112508</v>
      </c>
      <c r="J3176" s="45">
        <v>2409900</v>
      </c>
      <c r="K3176" s="44">
        <f t="shared" si="149"/>
        <v>0.45227055775262515</v>
      </c>
    </row>
    <row r="3177" spans="1:11">
      <c r="A3177" t="s">
        <v>12412</v>
      </c>
      <c r="B3177" t="s">
        <v>12413</v>
      </c>
      <c r="C3177" s="43">
        <v>140000</v>
      </c>
      <c r="D3177">
        <v>100</v>
      </c>
      <c r="E3177" s="43">
        <v>4399800</v>
      </c>
      <c r="F3177" s="43">
        <v>2199900</v>
      </c>
      <c r="G3177" s="44">
        <f t="shared" si="147"/>
        <v>0.5</v>
      </c>
      <c r="H3177" s="45">
        <v>2289900</v>
      </c>
      <c r="I3177" s="44">
        <f t="shared" si="148"/>
        <v>0.47954452475112508</v>
      </c>
      <c r="J3177" s="45">
        <v>2409900</v>
      </c>
      <c r="K3177" s="44">
        <f t="shared" si="149"/>
        <v>0.45227055775262515</v>
      </c>
    </row>
    <row r="3178" spans="1:11">
      <c r="A3178" t="s">
        <v>12414</v>
      </c>
      <c r="B3178" t="s">
        <v>12415</v>
      </c>
      <c r="C3178" s="43">
        <v>140000</v>
      </c>
      <c r="D3178">
        <v>100</v>
      </c>
      <c r="E3178" s="43">
        <v>4399800</v>
      </c>
      <c r="F3178" s="43">
        <v>2199900</v>
      </c>
      <c r="G3178" s="44">
        <f t="shared" si="147"/>
        <v>0.5</v>
      </c>
      <c r="H3178" s="45">
        <v>2289900</v>
      </c>
      <c r="I3178" s="44">
        <f t="shared" si="148"/>
        <v>0.47954452475112508</v>
      </c>
      <c r="J3178" s="45">
        <v>2409900</v>
      </c>
      <c r="K3178" s="44">
        <f t="shared" si="149"/>
        <v>0.45227055775262515</v>
      </c>
    </row>
    <row r="3179" spans="1:11">
      <c r="A3179" t="s">
        <v>12416</v>
      </c>
      <c r="B3179" t="s">
        <v>12417</v>
      </c>
      <c r="C3179" s="43">
        <v>140000</v>
      </c>
      <c r="D3179">
        <v>100</v>
      </c>
      <c r="E3179" s="43">
        <v>4399800</v>
      </c>
      <c r="F3179" s="43">
        <v>2199900</v>
      </c>
      <c r="G3179" s="44">
        <f t="shared" si="147"/>
        <v>0.5</v>
      </c>
      <c r="H3179" s="45">
        <v>2289900</v>
      </c>
      <c r="I3179" s="44">
        <f t="shared" si="148"/>
        <v>0.47954452475112508</v>
      </c>
      <c r="J3179" s="45">
        <v>2409900</v>
      </c>
      <c r="K3179" s="44">
        <f t="shared" si="149"/>
        <v>0.45227055775262515</v>
      </c>
    </row>
    <row r="3180" spans="1:11">
      <c r="A3180" t="s">
        <v>12418</v>
      </c>
      <c r="B3180" t="s">
        <v>12419</v>
      </c>
      <c r="C3180" s="43">
        <v>140000</v>
      </c>
      <c r="D3180">
        <v>100</v>
      </c>
      <c r="E3180" s="43">
        <v>4399800</v>
      </c>
      <c r="F3180" s="43">
        <v>2199900</v>
      </c>
      <c r="G3180" s="44">
        <f t="shared" si="147"/>
        <v>0.5</v>
      </c>
      <c r="H3180" s="45">
        <v>2289900</v>
      </c>
      <c r="I3180" s="44">
        <f t="shared" si="148"/>
        <v>0.47954452475112508</v>
      </c>
      <c r="J3180" s="45">
        <v>2409900</v>
      </c>
      <c r="K3180" s="44">
        <f t="shared" si="149"/>
        <v>0.45227055775262515</v>
      </c>
    </row>
    <row r="3181" spans="1:11">
      <c r="A3181" t="s">
        <v>12420</v>
      </c>
      <c r="B3181" t="s">
        <v>12421</v>
      </c>
      <c r="C3181" s="43">
        <v>140000</v>
      </c>
      <c r="D3181">
        <v>100</v>
      </c>
      <c r="E3181" s="43">
        <v>4399800</v>
      </c>
      <c r="F3181" s="43">
        <v>2199900</v>
      </c>
      <c r="G3181" s="44">
        <f t="shared" si="147"/>
        <v>0.5</v>
      </c>
      <c r="H3181" s="45">
        <v>2289900</v>
      </c>
      <c r="I3181" s="44">
        <f t="shared" si="148"/>
        <v>0.47954452475112508</v>
      </c>
      <c r="J3181" s="45">
        <v>2409900</v>
      </c>
      <c r="K3181" s="44">
        <f t="shared" si="149"/>
        <v>0.45227055775262515</v>
      </c>
    </row>
    <row r="3182" spans="1:11">
      <c r="A3182" t="s">
        <v>12422</v>
      </c>
      <c r="B3182" t="s">
        <v>12423</v>
      </c>
      <c r="C3182" s="43">
        <v>140000</v>
      </c>
      <c r="D3182">
        <v>100</v>
      </c>
      <c r="E3182" s="43">
        <v>4399800</v>
      </c>
      <c r="F3182" s="43">
        <v>2199900</v>
      </c>
      <c r="G3182" s="44">
        <f t="shared" si="147"/>
        <v>0.5</v>
      </c>
      <c r="H3182" s="45">
        <v>2289900</v>
      </c>
      <c r="I3182" s="44">
        <f t="shared" si="148"/>
        <v>0.47954452475112508</v>
      </c>
      <c r="J3182" s="45">
        <v>2409900</v>
      </c>
      <c r="K3182" s="44">
        <f t="shared" si="149"/>
        <v>0.45227055775262515</v>
      </c>
    </row>
    <row r="3183" spans="1:11">
      <c r="A3183" t="s">
        <v>12424</v>
      </c>
      <c r="B3183" t="s">
        <v>12425</v>
      </c>
      <c r="C3183" s="43">
        <v>140000</v>
      </c>
      <c r="D3183">
        <v>100</v>
      </c>
      <c r="E3183" s="43">
        <v>4399800</v>
      </c>
      <c r="F3183" s="43">
        <v>2199900</v>
      </c>
      <c r="G3183" s="44">
        <f t="shared" si="147"/>
        <v>0.5</v>
      </c>
      <c r="H3183" s="45">
        <v>2289900</v>
      </c>
      <c r="I3183" s="44">
        <f t="shared" si="148"/>
        <v>0.47954452475112508</v>
      </c>
      <c r="J3183" s="45">
        <v>2409900</v>
      </c>
      <c r="K3183" s="44">
        <f t="shared" si="149"/>
        <v>0.45227055775262515</v>
      </c>
    </row>
    <row r="3184" spans="1:11">
      <c r="A3184" t="s">
        <v>12426</v>
      </c>
      <c r="B3184" t="s">
        <v>12427</v>
      </c>
      <c r="C3184" s="43">
        <v>140000</v>
      </c>
      <c r="D3184">
        <v>100</v>
      </c>
      <c r="E3184" s="43">
        <v>4399800</v>
      </c>
      <c r="F3184" s="43">
        <v>2199900</v>
      </c>
      <c r="G3184" s="44">
        <f t="shared" si="147"/>
        <v>0.5</v>
      </c>
      <c r="H3184" s="45">
        <v>2289900</v>
      </c>
      <c r="I3184" s="44">
        <f t="shared" si="148"/>
        <v>0.47954452475112508</v>
      </c>
      <c r="J3184" s="45">
        <v>2409900</v>
      </c>
      <c r="K3184" s="44">
        <f t="shared" si="149"/>
        <v>0.45227055775262515</v>
      </c>
    </row>
    <row r="3185" spans="1:11">
      <c r="A3185" t="s">
        <v>12428</v>
      </c>
      <c r="B3185" t="s">
        <v>12429</v>
      </c>
      <c r="C3185" s="43">
        <v>140000</v>
      </c>
      <c r="D3185">
        <v>100</v>
      </c>
      <c r="E3185" s="43">
        <v>4399800</v>
      </c>
      <c r="F3185" s="43">
        <v>2199900</v>
      </c>
      <c r="G3185" s="44">
        <f t="shared" si="147"/>
        <v>0.5</v>
      </c>
      <c r="H3185" s="45">
        <v>2289900</v>
      </c>
      <c r="I3185" s="44">
        <f t="shared" si="148"/>
        <v>0.47954452475112508</v>
      </c>
      <c r="J3185" s="45">
        <v>2409900</v>
      </c>
      <c r="K3185" s="44">
        <f t="shared" si="149"/>
        <v>0.45227055775262515</v>
      </c>
    </row>
    <row r="3186" spans="1:11">
      <c r="A3186" t="s">
        <v>12430</v>
      </c>
      <c r="B3186" t="s">
        <v>12431</v>
      </c>
      <c r="C3186" s="43">
        <v>140000</v>
      </c>
      <c r="D3186">
        <v>0</v>
      </c>
      <c r="E3186" s="43">
        <v>4399800</v>
      </c>
      <c r="F3186" s="43">
        <v>2199900</v>
      </c>
      <c r="G3186" s="44">
        <f t="shared" si="147"/>
        <v>0.5</v>
      </c>
      <c r="H3186" s="45">
        <v>2289900</v>
      </c>
      <c r="I3186" s="44">
        <f t="shared" si="148"/>
        <v>0.47954452475112508</v>
      </c>
      <c r="J3186" s="45">
        <v>2409900</v>
      </c>
      <c r="K3186" s="44">
        <f t="shared" si="149"/>
        <v>0.45227055775262515</v>
      </c>
    </row>
    <row r="3187" spans="1:11">
      <c r="A3187" t="s">
        <v>5193</v>
      </c>
      <c r="B3187" t="s">
        <v>12432</v>
      </c>
      <c r="C3187" s="43">
        <v>140000</v>
      </c>
      <c r="D3187">
        <v>100</v>
      </c>
      <c r="E3187" s="43">
        <v>4399800</v>
      </c>
      <c r="F3187" s="43">
        <v>2199900</v>
      </c>
      <c r="G3187" s="44">
        <f t="shared" si="147"/>
        <v>0.5</v>
      </c>
      <c r="H3187" s="45">
        <v>2289900</v>
      </c>
      <c r="I3187" s="44">
        <f t="shared" si="148"/>
        <v>0.47954452475112508</v>
      </c>
      <c r="J3187" s="45">
        <v>2409900</v>
      </c>
      <c r="K3187" s="44">
        <f t="shared" si="149"/>
        <v>0.45227055775262515</v>
      </c>
    </row>
    <row r="3188" spans="1:11">
      <c r="A3188" t="s">
        <v>5198</v>
      </c>
      <c r="B3188" t="s">
        <v>12433</v>
      </c>
      <c r="C3188" s="43">
        <v>140000</v>
      </c>
      <c r="D3188">
        <v>100</v>
      </c>
      <c r="E3188" s="43">
        <v>4399800</v>
      </c>
      <c r="F3188" s="43">
        <v>2199900</v>
      </c>
      <c r="G3188" s="44">
        <f t="shared" si="147"/>
        <v>0.5</v>
      </c>
      <c r="H3188" s="45">
        <v>2289900</v>
      </c>
      <c r="I3188" s="44">
        <f t="shared" si="148"/>
        <v>0.47954452475112508</v>
      </c>
      <c r="J3188" s="45">
        <v>2409900</v>
      </c>
      <c r="K3188" s="44">
        <f t="shared" si="149"/>
        <v>0.45227055775262515</v>
      </c>
    </row>
    <row r="3189" spans="1:11">
      <c r="A3189" t="s">
        <v>5185</v>
      </c>
      <c r="B3189" t="s">
        <v>12434</v>
      </c>
      <c r="C3189" s="43">
        <v>140000</v>
      </c>
      <c r="D3189">
        <v>100</v>
      </c>
      <c r="E3189" s="43">
        <v>4399800</v>
      </c>
      <c r="F3189" s="43">
        <v>2199900</v>
      </c>
      <c r="G3189" s="44">
        <f t="shared" si="147"/>
        <v>0.5</v>
      </c>
      <c r="H3189" s="45">
        <v>2289900</v>
      </c>
      <c r="I3189" s="44">
        <f t="shared" si="148"/>
        <v>0.47954452475112508</v>
      </c>
      <c r="J3189" s="45">
        <v>2409900</v>
      </c>
      <c r="K3189" s="44">
        <f t="shared" si="149"/>
        <v>0.45227055775262515</v>
      </c>
    </row>
    <row r="3190" spans="1:11">
      <c r="A3190" t="s">
        <v>5195</v>
      </c>
      <c r="B3190" t="s">
        <v>12435</v>
      </c>
      <c r="C3190" s="43">
        <v>140000</v>
      </c>
      <c r="D3190">
        <v>100</v>
      </c>
      <c r="E3190" s="43">
        <v>4399800</v>
      </c>
      <c r="F3190" s="43">
        <v>2199900</v>
      </c>
      <c r="G3190" s="44">
        <f t="shared" si="147"/>
        <v>0.5</v>
      </c>
      <c r="H3190" s="45">
        <v>2289900</v>
      </c>
      <c r="I3190" s="44">
        <f t="shared" si="148"/>
        <v>0.47954452475112508</v>
      </c>
      <c r="J3190" s="45">
        <v>2409900</v>
      </c>
      <c r="K3190" s="44">
        <f t="shared" si="149"/>
        <v>0.45227055775262515</v>
      </c>
    </row>
    <row r="3191" spans="1:11">
      <c r="A3191" t="s">
        <v>5187</v>
      </c>
      <c r="B3191" t="s">
        <v>12436</v>
      </c>
      <c r="C3191" s="43">
        <v>140000</v>
      </c>
      <c r="D3191">
        <v>100</v>
      </c>
      <c r="E3191" s="43">
        <v>4399800</v>
      </c>
      <c r="F3191" s="43">
        <v>2199900</v>
      </c>
      <c r="G3191" s="44">
        <f t="shared" si="147"/>
        <v>0.5</v>
      </c>
      <c r="H3191" s="45">
        <v>2289900</v>
      </c>
      <c r="I3191" s="44">
        <f t="shared" si="148"/>
        <v>0.47954452475112508</v>
      </c>
      <c r="J3191" s="45">
        <v>2409900</v>
      </c>
      <c r="K3191" s="44">
        <f t="shared" si="149"/>
        <v>0.45227055775262515</v>
      </c>
    </row>
    <row r="3192" spans="1:11">
      <c r="A3192" t="s">
        <v>5196</v>
      </c>
      <c r="B3192" t="s">
        <v>12437</v>
      </c>
      <c r="C3192" s="43">
        <v>140000</v>
      </c>
      <c r="D3192">
        <v>100</v>
      </c>
      <c r="E3192" s="43">
        <v>4399800</v>
      </c>
      <c r="F3192" s="43">
        <v>2199900</v>
      </c>
      <c r="G3192" s="44">
        <f t="shared" si="147"/>
        <v>0.5</v>
      </c>
      <c r="H3192" s="45">
        <v>2289900</v>
      </c>
      <c r="I3192" s="44">
        <f t="shared" si="148"/>
        <v>0.47954452475112508</v>
      </c>
      <c r="J3192" s="45">
        <v>2409900</v>
      </c>
      <c r="K3192" s="44">
        <f t="shared" si="149"/>
        <v>0.45227055775262515</v>
      </c>
    </row>
    <row r="3193" spans="1:11">
      <c r="A3193" t="s">
        <v>5191</v>
      </c>
      <c r="B3193" t="s">
        <v>12438</v>
      </c>
      <c r="C3193" s="43">
        <v>140000</v>
      </c>
      <c r="D3193">
        <v>100</v>
      </c>
      <c r="E3193" s="43">
        <v>4399800</v>
      </c>
      <c r="F3193" s="43">
        <v>2199900</v>
      </c>
      <c r="G3193" s="44">
        <f t="shared" si="147"/>
        <v>0.5</v>
      </c>
      <c r="H3193" s="45">
        <v>2289900</v>
      </c>
      <c r="I3193" s="44">
        <f t="shared" si="148"/>
        <v>0.47954452475112508</v>
      </c>
      <c r="J3193" s="45">
        <v>2409900</v>
      </c>
      <c r="K3193" s="44">
        <f t="shared" si="149"/>
        <v>0.45227055775262515</v>
      </c>
    </row>
    <row r="3194" spans="1:11">
      <c r="A3194" t="s">
        <v>5165</v>
      </c>
      <c r="B3194" t="s">
        <v>12439</v>
      </c>
      <c r="C3194" s="43">
        <v>140000</v>
      </c>
      <c r="D3194">
        <v>100</v>
      </c>
      <c r="E3194" s="43">
        <v>4399800</v>
      </c>
      <c r="F3194" s="43">
        <v>2199900</v>
      </c>
      <c r="G3194" s="44">
        <f t="shared" si="147"/>
        <v>0.5</v>
      </c>
      <c r="H3194" s="45">
        <v>2289900</v>
      </c>
      <c r="I3194" s="44">
        <f t="shared" si="148"/>
        <v>0.47954452475112508</v>
      </c>
      <c r="J3194" s="45">
        <v>2409900</v>
      </c>
      <c r="K3194" s="44">
        <f t="shared" si="149"/>
        <v>0.45227055775262515</v>
      </c>
    </row>
    <row r="3195" spans="1:11">
      <c r="A3195" t="s">
        <v>5171</v>
      </c>
      <c r="B3195" t="s">
        <v>12440</v>
      </c>
      <c r="C3195" s="43">
        <v>140000</v>
      </c>
      <c r="D3195">
        <v>100</v>
      </c>
      <c r="E3195" s="43">
        <v>4399800</v>
      </c>
      <c r="F3195" s="43">
        <v>2199900</v>
      </c>
      <c r="G3195" s="44">
        <f t="shared" si="147"/>
        <v>0.5</v>
      </c>
      <c r="H3195" s="45">
        <v>2289900</v>
      </c>
      <c r="I3195" s="44">
        <f t="shared" si="148"/>
        <v>0.47954452475112508</v>
      </c>
      <c r="J3195" s="45">
        <v>2409900</v>
      </c>
      <c r="K3195" s="44">
        <f t="shared" si="149"/>
        <v>0.45227055775262515</v>
      </c>
    </row>
    <row r="3196" spans="1:11">
      <c r="A3196" t="s">
        <v>5167</v>
      </c>
      <c r="B3196" t="s">
        <v>12441</v>
      </c>
      <c r="C3196" s="43">
        <v>140000</v>
      </c>
      <c r="D3196">
        <v>100</v>
      </c>
      <c r="E3196" s="43">
        <v>4399800</v>
      </c>
      <c r="F3196" s="43">
        <v>2199900</v>
      </c>
      <c r="G3196" s="44">
        <f t="shared" si="147"/>
        <v>0.5</v>
      </c>
      <c r="H3196" s="45">
        <v>2289900</v>
      </c>
      <c r="I3196" s="44">
        <f t="shared" si="148"/>
        <v>0.47954452475112508</v>
      </c>
      <c r="J3196" s="45">
        <v>2409900</v>
      </c>
      <c r="K3196" s="44">
        <f t="shared" si="149"/>
        <v>0.45227055775262515</v>
      </c>
    </row>
    <row r="3197" spans="1:11">
      <c r="A3197" t="s">
        <v>7646</v>
      </c>
      <c r="B3197" t="s">
        <v>12442</v>
      </c>
      <c r="C3197" s="43">
        <v>140000</v>
      </c>
      <c r="D3197">
        <v>100</v>
      </c>
      <c r="E3197" s="43">
        <v>4399800</v>
      </c>
      <c r="F3197" s="43">
        <v>2199900</v>
      </c>
      <c r="G3197" s="44">
        <f t="shared" si="147"/>
        <v>0.5</v>
      </c>
      <c r="H3197" s="45">
        <v>2289900</v>
      </c>
      <c r="I3197" s="44">
        <f t="shared" si="148"/>
        <v>0.47954452475112508</v>
      </c>
      <c r="J3197" s="45">
        <v>2409900</v>
      </c>
      <c r="K3197" s="44">
        <f t="shared" si="149"/>
        <v>0.45227055775262515</v>
      </c>
    </row>
    <row r="3198" spans="1:11">
      <c r="A3198" t="s">
        <v>5169</v>
      </c>
      <c r="B3198" t="s">
        <v>12443</v>
      </c>
      <c r="C3198" s="43">
        <v>140000</v>
      </c>
      <c r="D3198">
        <v>100</v>
      </c>
      <c r="E3198" s="43">
        <v>4399800</v>
      </c>
      <c r="F3198" s="43">
        <v>2199900</v>
      </c>
      <c r="G3198" s="44">
        <f t="shared" si="147"/>
        <v>0.5</v>
      </c>
      <c r="H3198" s="45">
        <v>2289900</v>
      </c>
      <c r="I3198" s="44">
        <f t="shared" si="148"/>
        <v>0.47954452475112508</v>
      </c>
      <c r="J3198" s="45">
        <v>2409900</v>
      </c>
      <c r="K3198" s="44">
        <f t="shared" si="149"/>
        <v>0.45227055775262515</v>
      </c>
    </row>
    <row r="3199" spans="1:11">
      <c r="A3199" t="s">
        <v>5163</v>
      </c>
      <c r="B3199" t="s">
        <v>12444</v>
      </c>
      <c r="C3199" s="43">
        <v>140000</v>
      </c>
      <c r="D3199">
        <v>100</v>
      </c>
      <c r="E3199" s="43">
        <v>4399800</v>
      </c>
      <c r="F3199" s="43">
        <v>2199900</v>
      </c>
      <c r="G3199" s="44">
        <f t="shared" si="147"/>
        <v>0.5</v>
      </c>
      <c r="H3199" s="45">
        <v>2289900</v>
      </c>
      <c r="I3199" s="44">
        <f t="shared" si="148"/>
        <v>0.47954452475112508</v>
      </c>
      <c r="J3199" s="45">
        <v>2409900</v>
      </c>
      <c r="K3199" s="44">
        <f t="shared" si="149"/>
        <v>0.45227055775262515</v>
      </c>
    </row>
    <row r="3200" spans="1:11">
      <c r="A3200" t="s">
        <v>7648</v>
      </c>
      <c r="B3200" t="s">
        <v>2808</v>
      </c>
      <c r="C3200" s="43">
        <v>140000</v>
      </c>
      <c r="D3200">
        <v>100</v>
      </c>
      <c r="E3200" s="43">
        <v>4399800</v>
      </c>
      <c r="F3200" s="43">
        <v>2199900</v>
      </c>
      <c r="G3200" s="44">
        <f t="shared" si="147"/>
        <v>0.5</v>
      </c>
      <c r="H3200" s="45">
        <v>2289900</v>
      </c>
      <c r="I3200" s="44">
        <f t="shared" si="148"/>
        <v>0.47954452475112508</v>
      </c>
      <c r="J3200" s="45">
        <v>2409900</v>
      </c>
      <c r="K3200" s="44">
        <f t="shared" si="149"/>
        <v>0.45227055775262515</v>
      </c>
    </row>
    <row r="3201" spans="1:11">
      <c r="A3201" t="s">
        <v>6348</v>
      </c>
      <c r="B3201" t="s">
        <v>12445</v>
      </c>
      <c r="C3201" s="43">
        <v>40000</v>
      </c>
      <c r="D3201">
        <v>5</v>
      </c>
      <c r="E3201" s="43">
        <v>4839780</v>
      </c>
      <c r="F3201" s="43">
        <v>2199900</v>
      </c>
      <c r="G3201" s="44">
        <f t="shared" si="147"/>
        <v>0.54545454545454541</v>
      </c>
      <c r="H3201" s="45">
        <v>2289900</v>
      </c>
      <c r="I3201" s="44">
        <f t="shared" si="148"/>
        <v>0.5268586588646591</v>
      </c>
      <c r="J3201" s="45">
        <v>2409900</v>
      </c>
      <c r="K3201" s="44">
        <f t="shared" si="149"/>
        <v>0.50206414341147743</v>
      </c>
    </row>
    <row r="3202" spans="1:11">
      <c r="A3202" t="s">
        <v>2364</v>
      </c>
      <c r="B3202" t="s">
        <v>6321</v>
      </c>
      <c r="C3202" s="43">
        <v>40000</v>
      </c>
      <c r="D3202">
        <v>3</v>
      </c>
      <c r="E3202" s="43">
        <v>4399800</v>
      </c>
      <c r="F3202" s="43">
        <v>2199900</v>
      </c>
      <c r="G3202" s="44">
        <f t="shared" ref="G3202:G3265" si="150">1-(F3202/E3202)</f>
        <v>0.5</v>
      </c>
      <c r="H3202" s="45">
        <v>2289900</v>
      </c>
      <c r="I3202" s="44">
        <f t="shared" ref="I3202:I3265" si="151">1-(H3202/E3202)</f>
        <v>0.47954452475112508</v>
      </c>
      <c r="J3202" s="45">
        <v>2409900</v>
      </c>
      <c r="K3202" s="44">
        <f t="shared" ref="K3202:K3265" si="152">1-(J3202/E3202)</f>
        <v>0.45227055775262515</v>
      </c>
    </row>
    <row r="3203" spans="1:11">
      <c r="A3203" t="s">
        <v>2366</v>
      </c>
      <c r="B3203" t="s">
        <v>6310</v>
      </c>
      <c r="C3203" s="43">
        <v>40000</v>
      </c>
      <c r="D3203">
        <v>3</v>
      </c>
      <c r="E3203" s="43">
        <v>4399800</v>
      </c>
      <c r="F3203" s="43">
        <v>2199900</v>
      </c>
      <c r="G3203" s="44">
        <f t="shared" si="150"/>
        <v>0.5</v>
      </c>
      <c r="H3203" s="45">
        <v>2289900</v>
      </c>
      <c r="I3203" s="44">
        <f t="shared" si="151"/>
        <v>0.47954452475112508</v>
      </c>
      <c r="J3203" s="45">
        <v>2409900</v>
      </c>
      <c r="K3203" s="44">
        <f t="shared" si="152"/>
        <v>0.45227055775262515</v>
      </c>
    </row>
    <row r="3204" spans="1:11">
      <c r="A3204" t="s">
        <v>6323</v>
      </c>
      <c r="B3204" t="s">
        <v>12446</v>
      </c>
      <c r="C3204" s="43">
        <v>40000</v>
      </c>
      <c r="D3204">
        <v>5</v>
      </c>
      <c r="E3204" s="43">
        <v>4399800</v>
      </c>
      <c r="F3204" s="43">
        <v>2199900</v>
      </c>
      <c r="G3204" s="44">
        <f t="shared" si="150"/>
        <v>0.5</v>
      </c>
      <c r="H3204" s="45">
        <v>2289900</v>
      </c>
      <c r="I3204" s="44">
        <f t="shared" si="151"/>
        <v>0.47954452475112508</v>
      </c>
      <c r="J3204" s="45">
        <v>2409900</v>
      </c>
      <c r="K3204" s="44">
        <f t="shared" si="152"/>
        <v>0.45227055775262515</v>
      </c>
    </row>
    <row r="3205" spans="1:11">
      <c r="A3205" t="s">
        <v>2365</v>
      </c>
      <c r="B3205" t="s">
        <v>6309</v>
      </c>
      <c r="C3205" s="43">
        <v>40000</v>
      </c>
      <c r="D3205">
        <v>3</v>
      </c>
      <c r="E3205" s="43">
        <v>4399800</v>
      </c>
      <c r="F3205" s="43">
        <v>2199900</v>
      </c>
      <c r="G3205" s="44">
        <f t="shared" si="150"/>
        <v>0.5</v>
      </c>
      <c r="H3205" s="45">
        <v>2289900</v>
      </c>
      <c r="I3205" s="44">
        <f t="shared" si="151"/>
        <v>0.47954452475112508</v>
      </c>
      <c r="J3205" s="45">
        <v>2409900</v>
      </c>
      <c r="K3205" s="44">
        <f t="shared" si="152"/>
        <v>0.45227055775262515</v>
      </c>
    </row>
    <row r="3206" spans="1:11">
      <c r="A3206" t="s">
        <v>2362</v>
      </c>
      <c r="B3206" t="s">
        <v>6316</v>
      </c>
      <c r="C3206" s="43">
        <v>40000</v>
      </c>
      <c r="D3206">
        <v>3</v>
      </c>
      <c r="E3206" s="43">
        <v>4399800</v>
      </c>
      <c r="F3206" s="43">
        <v>2199900</v>
      </c>
      <c r="G3206" s="44">
        <f t="shared" si="150"/>
        <v>0.5</v>
      </c>
      <c r="H3206" s="45">
        <v>2289900</v>
      </c>
      <c r="I3206" s="44">
        <f t="shared" si="151"/>
        <v>0.47954452475112508</v>
      </c>
      <c r="J3206" s="45">
        <v>2409900</v>
      </c>
      <c r="K3206" s="44">
        <f t="shared" si="152"/>
        <v>0.45227055775262515</v>
      </c>
    </row>
    <row r="3207" spans="1:11">
      <c r="A3207" t="s">
        <v>6401</v>
      </c>
      <c r="B3207" t="s">
        <v>6400</v>
      </c>
      <c r="C3207" s="43">
        <v>40000</v>
      </c>
      <c r="D3207">
        <v>3</v>
      </c>
      <c r="E3207" s="43">
        <v>4399800</v>
      </c>
      <c r="F3207" s="43">
        <v>2199900</v>
      </c>
      <c r="G3207" s="44">
        <f t="shared" si="150"/>
        <v>0.5</v>
      </c>
      <c r="H3207" s="45">
        <v>2289900</v>
      </c>
      <c r="I3207" s="44">
        <f t="shared" si="151"/>
        <v>0.47954452475112508</v>
      </c>
      <c r="J3207" s="45">
        <v>2409900</v>
      </c>
      <c r="K3207" s="44">
        <f t="shared" si="152"/>
        <v>0.45227055775262515</v>
      </c>
    </row>
    <row r="3208" spans="1:11">
      <c r="A3208" t="s">
        <v>6393</v>
      </c>
      <c r="B3208" t="s">
        <v>6392</v>
      </c>
      <c r="C3208" s="43">
        <v>40000</v>
      </c>
      <c r="D3208">
        <v>2</v>
      </c>
      <c r="E3208" s="43">
        <v>4399800</v>
      </c>
      <c r="F3208" s="43">
        <v>2199900</v>
      </c>
      <c r="G3208" s="44">
        <f t="shared" si="150"/>
        <v>0.5</v>
      </c>
      <c r="H3208" s="45">
        <v>2289900</v>
      </c>
      <c r="I3208" s="44">
        <f t="shared" si="151"/>
        <v>0.47954452475112508</v>
      </c>
      <c r="J3208" s="45">
        <v>2409900</v>
      </c>
      <c r="K3208" s="44">
        <f t="shared" si="152"/>
        <v>0.45227055775262515</v>
      </c>
    </row>
    <row r="3209" spans="1:11">
      <c r="A3209" t="s">
        <v>2361</v>
      </c>
      <c r="B3209" t="s">
        <v>6314</v>
      </c>
      <c r="C3209" s="43">
        <v>40000</v>
      </c>
      <c r="D3209">
        <v>2</v>
      </c>
      <c r="E3209" s="43">
        <v>4399800</v>
      </c>
      <c r="F3209" s="43">
        <v>2199900</v>
      </c>
      <c r="G3209" s="44">
        <f t="shared" si="150"/>
        <v>0.5</v>
      </c>
      <c r="H3209" s="45">
        <v>2289900</v>
      </c>
      <c r="I3209" s="44">
        <f t="shared" si="151"/>
        <v>0.47954452475112508</v>
      </c>
      <c r="J3209" s="45">
        <v>2409900</v>
      </c>
      <c r="K3209" s="44">
        <f t="shared" si="152"/>
        <v>0.45227055775262515</v>
      </c>
    </row>
    <row r="3210" spans="1:11">
      <c r="A3210" t="s">
        <v>6391</v>
      </c>
      <c r="B3210" t="s">
        <v>6390</v>
      </c>
      <c r="C3210" s="43">
        <v>40000</v>
      </c>
      <c r="D3210">
        <v>100</v>
      </c>
      <c r="E3210" s="43">
        <v>4399800</v>
      </c>
      <c r="F3210" s="43">
        <v>2199900</v>
      </c>
      <c r="G3210" s="44">
        <f t="shared" si="150"/>
        <v>0.5</v>
      </c>
      <c r="H3210" s="45">
        <v>2289900</v>
      </c>
      <c r="I3210" s="44">
        <f t="shared" si="151"/>
        <v>0.47954452475112508</v>
      </c>
      <c r="J3210" s="45">
        <v>2409900</v>
      </c>
      <c r="K3210" s="44">
        <f t="shared" si="152"/>
        <v>0.45227055775262515</v>
      </c>
    </row>
    <row r="3211" spans="1:11">
      <c r="A3211" t="s">
        <v>5245</v>
      </c>
      <c r="B3211" t="s">
        <v>12447</v>
      </c>
      <c r="C3211" s="43">
        <v>140000</v>
      </c>
      <c r="D3211">
        <v>100</v>
      </c>
      <c r="E3211" s="43">
        <v>4459800</v>
      </c>
      <c r="F3211" s="43">
        <v>2229900</v>
      </c>
      <c r="G3211" s="44">
        <f t="shared" si="150"/>
        <v>0.5</v>
      </c>
      <c r="H3211" s="45">
        <v>2319900</v>
      </c>
      <c r="I3211" s="44">
        <f t="shared" si="151"/>
        <v>0.47981972285752728</v>
      </c>
      <c r="J3211" s="45">
        <v>2449900</v>
      </c>
      <c r="K3211" s="44">
        <f t="shared" si="152"/>
        <v>0.45067043365173332</v>
      </c>
    </row>
    <row r="3212" spans="1:11">
      <c r="A3212" t="s">
        <v>5251</v>
      </c>
      <c r="B3212" t="s">
        <v>12448</v>
      </c>
      <c r="C3212" s="43">
        <v>140000</v>
      </c>
      <c r="D3212">
        <v>100</v>
      </c>
      <c r="E3212" s="43">
        <v>4459800</v>
      </c>
      <c r="F3212" s="43">
        <v>2229900</v>
      </c>
      <c r="G3212" s="44">
        <f t="shared" si="150"/>
        <v>0.5</v>
      </c>
      <c r="H3212" s="45">
        <v>2319900</v>
      </c>
      <c r="I3212" s="44">
        <f t="shared" si="151"/>
        <v>0.47981972285752728</v>
      </c>
      <c r="J3212" s="45">
        <v>2449900</v>
      </c>
      <c r="K3212" s="44">
        <f t="shared" si="152"/>
        <v>0.45067043365173332</v>
      </c>
    </row>
    <row r="3213" spans="1:11">
      <c r="A3213" t="s">
        <v>5249</v>
      </c>
      <c r="B3213" t="s">
        <v>12449</v>
      </c>
      <c r="C3213" s="43">
        <v>140000</v>
      </c>
      <c r="D3213">
        <v>100</v>
      </c>
      <c r="E3213" s="43">
        <v>4459800</v>
      </c>
      <c r="F3213" s="43">
        <v>2229900</v>
      </c>
      <c r="G3213" s="44">
        <f t="shared" si="150"/>
        <v>0.5</v>
      </c>
      <c r="H3213" s="45">
        <v>2319900</v>
      </c>
      <c r="I3213" s="44">
        <f t="shared" si="151"/>
        <v>0.47981972285752728</v>
      </c>
      <c r="J3213" s="45">
        <v>2449900</v>
      </c>
      <c r="K3213" s="44">
        <f t="shared" si="152"/>
        <v>0.45067043365173332</v>
      </c>
    </row>
    <row r="3214" spans="1:11">
      <c r="A3214" t="s">
        <v>5243</v>
      </c>
      <c r="B3214" t="s">
        <v>12450</v>
      </c>
      <c r="C3214" s="43">
        <v>140000</v>
      </c>
      <c r="D3214">
        <v>100</v>
      </c>
      <c r="E3214" s="43">
        <v>4459800</v>
      </c>
      <c r="F3214" s="43">
        <v>2229900</v>
      </c>
      <c r="G3214" s="44">
        <f t="shared" si="150"/>
        <v>0.5</v>
      </c>
      <c r="H3214" s="45">
        <v>2319900</v>
      </c>
      <c r="I3214" s="44">
        <f t="shared" si="151"/>
        <v>0.47981972285752728</v>
      </c>
      <c r="J3214" s="45">
        <v>2449900</v>
      </c>
      <c r="K3214" s="44">
        <f t="shared" si="152"/>
        <v>0.45067043365173332</v>
      </c>
    </row>
    <row r="3215" spans="1:11">
      <c r="A3215" t="s">
        <v>5253</v>
      </c>
      <c r="B3215" t="s">
        <v>12451</v>
      </c>
      <c r="C3215" s="43">
        <v>140000</v>
      </c>
      <c r="D3215">
        <v>100</v>
      </c>
      <c r="E3215" s="43">
        <v>4459800</v>
      </c>
      <c r="F3215" s="43">
        <v>2229900</v>
      </c>
      <c r="G3215" s="44">
        <f t="shared" si="150"/>
        <v>0.5</v>
      </c>
      <c r="H3215" s="45">
        <v>2319900</v>
      </c>
      <c r="I3215" s="44">
        <f t="shared" si="151"/>
        <v>0.47981972285752728</v>
      </c>
      <c r="J3215" s="45">
        <v>2449900</v>
      </c>
      <c r="K3215" s="44">
        <f t="shared" si="152"/>
        <v>0.45067043365173332</v>
      </c>
    </row>
    <row r="3216" spans="1:11">
      <c r="A3216" t="s">
        <v>5247</v>
      </c>
      <c r="B3216" t="s">
        <v>12452</v>
      </c>
      <c r="C3216" s="43">
        <v>140000</v>
      </c>
      <c r="D3216">
        <v>100</v>
      </c>
      <c r="E3216" s="43">
        <v>4459800</v>
      </c>
      <c r="F3216" s="43">
        <v>2229900</v>
      </c>
      <c r="G3216" s="44">
        <f t="shared" si="150"/>
        <v>0.5</v>
      </c>
      <c r="H3216" s="45">
        <v>2319900</v>
      </c>
      <c r="I3216" s="44">
        <f t="shared" si="151"/>
        <v>0.47981972285752728</v>
      </c>
      <c r="J3216" s="45">
        <v>2449900</v>
      </c>
      <c r="K3216" s="44">
        <f t="shared" si="152"/>
        <v>0.45067043365173332</v>
      </c>
    </row>
    <row r="3217" spans="1:11">
      <c r="A3217" t="s">
        <v>5257</v>
      </c>
      <c r="B3217" t="s">
        <v>12453</v>
      </c>
      <c r="C3217" s="43">
        <v>140000</v>
      </c>
      <c r="D3217">
        <v>100</v>
      </c>
      <c r="E3217" s="43">
        <v>4459800</v>
      </c>
      <c r="F3217" s="43">
        <v>2229900</v>
      </c>
      <c r="G3217" s="44">
        <f t="shared" si="150"/>
        <v>0.5</v>
      </c>
      <c r="H3217" s="45">
        <v>2319900</v>
      </c>
      <c r="I3217" s="44">
        <f t="shared" si="151"/>
        <v>0.47981972285752728</v>
      </c>
      <c r="J3217" s="45">
        <v>2449900</v>
      </c>
      <c r="K3217" s="44">
        <f t="shared" si="152"/>
        <v>0.45067043365173332</v>
      </c>
    </row>
    <row r="3218" spans="1:11">
      <c r="A3218" t="s">
        <v>5265</v>
      </c>
      <c r="B3218" t="s">
        <v>12454</v>
      </c>
      <c r="C3218" s="43">
        <v>140000</v>
      </c>
      <c r="D3218">
        <v>100</v>
      </c>
      <c r="E3218" s="43">
        <v>4459800</v>
      </c>
      <c r="F3218" s="43">
        <v>2229900</v>
      </c>
      <c r="G3218" s="44">
        <f t="shared" si="150"/>
        <v>0.5</v>
      </c>
      <c r="H3218" s="45">
        <v>2319900</v>
      </c>
      <c r="I3218" s="44">
        <f t="shared" si="151"/>
        <v>0.47981972285752728</v>
      </c>
      <c r="J3218" s="45">
        <v>2449900</v>
      </c>
      <c r="K3218" s="44">
        <f t="shared" si="152"/>
        <v>0.45067043365173332</v>
      </c>
    </row>
    <row r="3219" spans="1:11">
      <c r="A3219" t="s">
        <v>1800</v>
      </c>
      <c r="B3219" t="s">
        <v>12455</v>
      </c>
      <c r="C3219" s="43">
        <v>140000</v>
      </c>
      <c r="D3219">
        <v>100</v>
      </c>
      <c r="E3219" s="43">
        <v>4459800</v>
      </c>
      <c r="F3219" s="43">
        <v>2229900</v>
      </c>
      <c r="G3219" s="44">
        <f t="shared" si="150"/>
        <v>0.5</v>
      </c>
      <c r="H3219" s="45">
        <v>2319900</v>
      </c>
      <c r="I3219" s="44">
        <f t="shared" si="151"/>
        <v>0.47981972285752728</v>
      </c>
      <c r="J3219" s="45">
        <v>2449900</v>
      </c>
      <c r="K3219" s="44">
        <f t="shared" si="152"/>
        <v>0.45067043365173332</v>
      </c>
    </row>
    <row r="3220" spans="1:11">
      <c r="A3220" t="s">
        <v>5268</v>
      </c>
      <c r="B3220" t="s">
        <v>12456</v>
      </c>
      <c r="C3220" s="43">
        <v>140000</v>
      </c>
      <c r="D3220">
        <v>100</v>
      </c>
      <c r="E3220" s="43">
        <v>4459800</v>
      </c>
      <c r="F3220" s="43">
        <v>2229900</v>
      </c>
      <c r="G3220" s="44">
        <f t="shared" si="150"/>
        <v>0.5</v>
      </c>
      <c r="H3220" s="45">
        <v>2319900</v>
      </c>
      <c r="I3220" s="44">
        <f t="shared" si="151"/>
        <v>0.47981972285752728</v>
      </c>
      <c r="J3220" s="45">
        <v>2449900</v>
      </c>
      <c r="K3220" s="44">
        <f t="shared" si="152"/>
        <v>0.45067043365173332</v>
      </c>
    </row>
    <row r="3221" spans="1:11">
      <c r="A3221" t="s">
        <v>5263</v>
      </c>
      <c r="B3221" t="s">
        <v>12457</v>
      </c>
      <c r="C3221" s="43">
        <v>140000</v>
      </c>
      <c r="D3221">
        <v>100</v>
      </c>
      <c r="E3221" s="43">
        <v>4459800</v>
      </c>
      <c r="F3221" s="43">
        <v>2229900</v>
      </c>
      <c r="G3221" s="44">
        <f t="shared" si="150"/>
        <v>0.5</v>
      </c>
      <c r="H3221" s="45">
        <v>2319900</v>
      </c>
      <c r="I3221" s="44">
        <f t="shared" si="151"/>
        <v>0.47981972285752728</v>
      </c>
      <c r="J3221" s="45">
        <v>2449900</v>
      </c>
      <c r="K3221" s="44">
        <f t="shared" si="152"/>
        <v>0.45067043365173332</v>
      </c>
    </row>
    <row r="3222" spans="1:11">
      <c r="A3222" t="s">
        <v>5255</v>
      </c>
      <c r="B3222" t="s">
        <v>12458</v>
      </c>
      <c r="C3222" s="43">
        <v>140000</v>
      </c>
      <c r="D3222">
        <v>100</v>
      </c>
      <c r="E3222" s="43">
        <v>4459800</v>
      </c>
      <c r="F3222" s="43">
        <v>2229900</v>
      </c>
      <c r="G3222" s="44">
        <f t="shared" si="150"/>
        <v>0.5</v>
      </c>
      <c r="H3222" s="45">
        <v>2319900</v>
      </c>
      <c r="I3222" s="44">
        <f t="shared" si="151"/>
        <v>0.47981972285752728</v>
      </c>
      <c r="J3222" s="45">
        <v>2449900</v>
      </c>
      <c r="K3222" s="44">
        <f t="shared" si="152"/>
        <v>0.45067043365173332</v>
      </c>
    </row>
    <row r="3223" spans="1:11">
      <c r="A3223" s="49" t="s">
        <v>12459</v>
      </c>
      <c r="B3223" s="49" t="s">
        <v>12460</v>
      </c>
      <c r="C3223" s="43">
        <v>140000</v>
      </c>
      <c r="D3223">
        <v>100</v>
      </c>
      <c r="E3223" s="43">
        <v>4479800</v>
      </c>
      <c r="F3223" s="43">
        <v>2239900</v>
      </c>
      <c r="G3223" s="44">
        <f t="shared" si="150"/>
        <v>0.5</v>
      </c>
      <c r="H3223" s="45">
        <v>2329900</v>
      </c>
      <c r="I3223" s="44">
        <f t="shared" si="151"/>
        <v>0.47990981740256267</v>
      </c>
      <c r="J3223" s="45">
        <v>2459900</v>
      </c>
      <c r="K3223" s="44">
        <f t="shared" si="152"/>
        <v>0.45089066476181971</v>
      </c>
    </row>
    <row r="3224" spans="1:11">
      <c r="A3224" t="s">
        <v>12461</v>
      </c>
      <c r="B3224" t="s">
        <v>3825</v>
      </c>
      <c r="C3224" s="43">
        <v>20000</v>
      </c>
      <c r="D3224">
        <v>0</v>
      </c>
      <c r="E3224" s="43">
        <v>4927780</v>
      </c>
      <c r="F3224" s="43">
        <v>2239900</v>
      </c>
      <c r="G3224" s="44">
        <f t="shared" si="150"/>
        <v>0.54545454545454541</v>
      </c>
      <c r="H3224" s="45">
        <v>2329900</v>
      </c>
      <c r="I3224" s="44">
        <f t="shared" si="151"/>
        <v>0.52719074309323877</v>
      </c>
      <c r="J3224" s="45">
        <v>2459900</v>
      </c>
      <c r="K3224" s="44">
        <f t="shared" si="152"/>
        <v>0.50080969523801788</v>
      </c>
    </row>
    <row r="3225" spans="1:11">
      <c r="A3225" t="s">
        <v>6728</v>
      </c>
      <c r="B3225" t="s">
        <v>12462</v>
      </c>
      <c r="C3225" s="43">
        <v>140000</v>
      </c>
      <c r="D3225">
        <v>100</v>
      </c>
      <c r="E3225" s="43">
        <v>5399800</v>
      </c>
      <c r="F3225" s="43">
        <v>2699900</v>
      </c>
      <c r="G3225" s="44">
        <f t="shared" si="150"/>
        <v>0.5</v>
      </c>
      <c r="H3225" s="45">
        <v>2809900</v>
      </c>
      <c r="I3225" s="44">
        <f t="shared" si="151"/>
        <v>0.47962887514352381</v>
      </c>
      <c r="J3225" s="45">
        <v>2959900</v>
      </c>
      <c r="K3225" s="44">
        <f t="shared" si="152"/>
        <v>0.45185006852105636</v>
      </c>
    </row>
    <row r="3226" spans="1:11">
      <c r="A3226" t="s">
        <v>5400</v>
      </c>
      <c r="B3226" t="s">
        <v>12463</v>
      </c>
      <c r="C3226" s="43">
        <v>140000</v>
      </c>
      <c r="D3226">
        <v>100</v>
      </c>
      <c r="E3226" s="43">
        <v>4499800</v>
      </c>
      <c r="F3226" s="43">
        <v>2249900</v>
      </c>
      <c r="G3226" s="44">
        <f t="shared" si="150"/>
        <v>0.5</v>
      </c>
      <c r="H3226" s="45">
        <v>2339900</v>
      </c>
      <c r="I3226" s="44">
        <f t="shared" si="151"/>
        <v>0.4799991110716032</v>
      </c>
      <c r="J3226" s="45">
        <v>2469900</v>
      </c>
      <c r="K3226" s="44">
        <f t="shared" si="152"/>
        <v>0.45110893817502995</v>
      </c>
    </row>
    <row r="3227" spans="1:11">
      <c r="A3227" t="s">
        <v>5390</v>
      </c>
      <c r="B3227" t="s">
        <v>12464</v>
      </c>
      <c r="C3227" s="43">
        <v>140000</v>
      </c>
      <c r="D3227">
        <v>100</v>
      </c>
      <c r="E3227" s="43">
        <v>4499800</v>
      </c>
      <c r="F3227" s="43">
        <v>2249900</v>
      </c>
      <c r="G3227" s="44">
        <f t="shared" si="150"/>
        <v>0.5</v>
      </c>
      <c r="H3227" s="45">
        <v>2339900</v>
      </c>
      <c r="I3227" s="44">
        <f t="shared" si="151"/>
        <v>0.4799991110716032</v>
      </c>
      <c r="J3227" s="45">
        <v>2469900</v>
      </c>
      <c r="K3227" s="44">
        <f t="shared" si="152"/>
        <v>0.45110893817502995</v>
      </c>
    </row>
    <row r="3228" spans="1:11">
      <c r="A3228" t="s">
        <v>5404</v>
      </c>
      <c r="B3228" t="s">
        <v>12465</v>
      </c>
      <c r="C3228" s="43">
        <v>140000</v>
      </c>
      <c r="D3228">
        <v>100</v>
      </c>
      <c r="E3228" s="43">
        <v>4499800</v>
      </c>
      <c r="F3228" s="43">
        <v>2249900</v>
      </c>
      <c r="G3228" s="44">
        <f t="shared" si="150"/>
        <v>0.5</v>
      </c>
      <c r="H3228" s="45">
        <v>2339900</v>
      </c>
      <c r="I3228" s="44">
        <f t="shared" si="151"/>
        <v>0.4799991110716032</v>
      </c>
      <c r="J3228" s="45">
        <v>2469900</v>
      </c>
      <c r="K3228" s="44">
        <f t="shared" si="152"/>
        <v>0.45110893817502995</v>
      </c>
    </row>
    <row r="3229" spans="1:11">
      <c r="A3229" t="s">
        <v>5398</v>
      </c>
      <c r="B3229" t="s">
        <v>12466</v>
      </c>
      <c r="C3229" s="43">
        <v>140000</v>
      </c>
      <c r="D3229">
        <v>100</v>
      </c>
      <c r="E3229" s="43">
        <v>4499800</v>
      </c>
      <c r="F3229" s="43">
        <v>2249900</v>
      </c>
      <c r="G3229" s="44">
        <f t="shared" si="150"/>
        <v>0.5</v>
      </c>
      <c r="H3229" s="45">
        <v>2339900</v>
      </c>
      <c r="I3229" s="44">
        <f t="shared" si="151"/>
        <v>0.4799991110716032</v>
      </c>
      <c r="J3229" s="45">
        <v>2469900</v>
      </c>
      <c r="K3229" s="44">
        <f t="shared" si="152"/>
        <v>0.45110893817502995</v>
      </c>
    </row>
    <row r="3230" spans="1:11">
      <c r="A3230" t="s">
        <v>5402</v>
      </c>
      <c r="B3230" t="s">
        <v>12467</v>
      </c>
      <c r="C3230" s="43">
        <v>140000</v>
      </c>
      <c r="D3230">
        <v>100</v>
      </c>
      <c r="E3230" s="43">
        <v>4499800</v>
      </c>
      <c r="F3230" s="43">
        <v>2249900</v>
      </c>
      <c r="G3230" s="44">
        <f t="shared" si="150"/>
        <v>0.5</v>
      </c>
      <c r="H3230" s="45">
        <v>2339900</v>
      </c>
      <c r="I3230" s="44">
        <f t="shared" si="151"/>
        <v>0.4799991110716032</v>
      </c>
      <c r="J3230" s="45">
        <v>2469900</v>
      </c>
      <c r="K3230" s="44">
        <f t="shared" si="152"/>
        <v>0.45110893817502995</v>
      </c>
    </row>
    <row r="3231" spans="1:11">
      <c r="A3231" t="s">
        <v>12468</v>
      </c>
      <c r="B3231" t="s">
        <v>12469</v>
      </c>
      <c r="C3231" s="43">
        <v>40000</v>
      </c>
      <c r="D3231">
        <v>100</v>
      </c>
      <c r="E3231" s="43">
        <v>4971780</v>
      </c>
      <c r="F3231" s="43">
        <v>2259900</v>
      </c>
      <c r="G3231" s="44">
        <f t="shared" si="150"/>
        <v>0.54545454545454541</v>
      </c>
      <c r="H3231" s="45">
        <v>2349900</v>
      </c>
      <c r="I3231" s="44">
        <f t="shared" si="151"/>
        <v>0.52735237681474234</v>
      </c>
      <c r="J3231" s="45">
        <v>2479900</v>
      </c>
      <c r="K3231" s="44">
        <f t="shared" si="152"/>
        <v>0.50120479989058242</v>
      </c>
    </row>
    <row r="3232" spans="1:11">
      <c r="A3232" t="s">
        <v>12470</v>
      </c>
      <c r="B3232" t="s">
        <v>12471</v>
      </c>
      <c r="C3232" s="43">
        <v>40000</v>
      </c>
      <c r="D3232">
        <v>100</v>
      </c>
      <c r="E3232" s="43">
        <v>4971780</v>
      </c>
      <c r="F3232" s="43">
        <v>2259900</v>
      </c>
      <c r="G3232" s="44">
        <f t="shared" si="150"/>
        <v>0.54545454545454541</v>
      </c>
      <c r="H3232" s="45">
        <v>2349900</v>
      </c>
      <c r="I3232" s="44">
        <f t="shared" si="151"/>
        <v>0.52735237681474234</v>
      </c>
      <c r="J3232" s="45">
        <v>2479900</v>
      </c>
      <c r="K3232" s="44">
        <f t="shared" si="152"/>
        <v>0.50120479989058242</v>
      </c>
    </row>
    <row r="3233" spans="1:12">
      <c r="A3233" t="s">
        <v>12472</v>
      </c>
      <c r="B3233" t="s">
        <v>12473</v>
      </c>
      <c r="C3233" s="43">
        <v>20000</v>
      </c>
      <c r="D3233">
        <v>100</v>
      </c>
      <c r="E3233" s="43">
        <v>4539800</v>
      </c>
      <c r="F3233" s="43">
        <v>2269900</v>
      </c>
      <c r="G3233" s="44">
        <f t="shared" si="150"/>
        <v>0.5</v>
      </c>
      <c r="H3233" s="45">
        <v>2359900</v>
      </c>
      <c r="I3233" s="44">
        <f t="shared" si="151"/>
        <v>0.48017533812062207</v>
      </c>
      <c r="J3233" s="45">
        <v>2489900</v>
      </c>
      <c r="K3233" s="44">
        <f t="shared" si="152"/>
        <v>0.45153971540596505</v>
      </c>
    </row>
    <row r="3234" spans="1:12">
      <c r="A3234" t="s">
        <v>8112</v>
      </c>
      <c r="B3234" t="s">
        <v>8111</v>
      </c>
      <c r="C3234" s="43">
        <v>30000</v>
      </c>
      <c r="D3234">
        <v>100</v>
      </c>
      <c r="E3234" s="43">
        <v>4993780</v>
      </c>
      <c r="F3234" s="43">
        <v>2269900</v>
      </c>
      <c r="G3234" s="44">
        <f t="shared" si="150"/>
        <v>0.54545454545454541</v>
      </c>
      <c r="H3234" s="45">
        <v>2359900</v>
      </c>
      <c r="I3234" s="44">
        <f t="shared" si="151"/>
        <v>0.52743212556420183</v>
      </c>
      <c r="J3234" s="45">
        <v>2489900</v>
      </c>
      <c r="K3234" s="44">
        <f t="shared" si="152"/>
        <v>0.50139974127815001</v>
      </c>
    </row>
    <row r="3235" spans="1:12">
      <c r="A3235" t="s">
        <v>7023</v>
      </c>
      <c r="B3235" s="54" t="s">
        <v>12474</v>
      </c>
      <c r="C3235" s="43">
        <v>70000</v>
      </c>
      <c r="D3235">
        <v>20</v>
      </c>
      <c r="E3235" s="55">
        <v>5447760</v>
      </c>
      <c r="F3235" s="56">
        <v>2269900</v>
      </c>
      <c r="G3235" s="44">
        <f t="shared" si="150"/>
        <v>0.58333333333333326</v>
      </c>
      <c r="H3235" s="55">
        <v>2399900</v>
      </c>
      <c r="I3235" s="44">
        <f t="shared" si="151"/>
        <v>0.5594703144044525</v>
      </c>
      <c r="J3235" s="55">
        <v>2399900</v>
      </c>
      <c r="K3235" s="44">
        <f t="shared" si="152"/>
        <v>0.5594703144044525</v>
      </c>
      <c r="L3235" s="55">
        <v>2399900</v>
      </c>
    </row>
    <row r="3236" spans="1:12">
      <c r="A3236" t="s">
        <v>8296</v>
      </c>
      <c r="B3236" t="s">
        <v>12475</v>
      </c>
      <c r="C3236" s="43">
        <v>30000</v>
      </c>
      <c r="D3236">
        <v>100</v>
      </c>
      <c r="E3236" s="43">
        <v>5015780</v>
      </c>
      <c r="F3236" s="43">
        <v>2279900</v>
      </c>
      <c r="G3236" s="44">
        <f t="shared" si="150"/>
        <v>0.54545454545454541</v>
      </c>
      <c r="H3236" s="45">
        <v>2369900</v>
      </c>
      <c r="I3236" s="44">
        <f t="shared" si="151"/>
        <v>0.52751117473254405</v>
      </c>
      <c r="J3236" s="45">
        <v>2499900</v>
      </c>
      <c r="K3236" s="44">
        <f t="shared" si="152"/>
        <v>0.50159297257854218</v>
      </c>
    </row>
    <row r="3237" spans="1:12">
      <c r="A3237" t="s">
        <v>12476</v>
      </c>
      <c r="B3237" t="s">
        <v>12477</v>
      </c>
      <c r="C3237" s="43">
        <v>140000</v>
      </c>
      <c r="D3237">
        <v>100</v>
      </c>
      <c r="E3237" s="43">
        <v>4599800</v>
      </c>
      <c r="F3237" s="43">
        <v>2299900</v>
      </c>
      <c r="G3237" s="44">
        <f t="shared" si="150"/>
        <v>0.5</v>
      </c>
      <c r="H3237" s="45">
        <v>2389900</v>
      </c>
      <c r="I3237" s="44">
        <f t="shared" si="151"/>
        <v>0.4804339319100831</v>
      </c>
      <c r="J3237" s="45">
        <v>2519900</v>
      </c>
      <c r="K3237" s="44">
        <f t="shared" si="152"/>
        <v>0.45217183355798074</v>
      </c>
    </row>
    <row r="3238" spans="1:12">
      <c r="A3238" t="s">
        <v>12478</v>
      </c>
      <c r="B3238" t="s">
        <v>12479</v>
      </c>
      <c r="C3238" s="43">
        <v>140000</v>
      </c>
      <c r="D3238">
        <v>100</v>
      </c>
      <c r="E3238" s="43">
        <v>4599800</v>
      </c>
      <c r="F3238" s="43">
        <v>2299900</v>
      </c>
      <c r="G3238" s="44">
        <f t="shared" si="150"/>
        <v>0.5</v>
      </c>
      <c r="H3238" s="45">
        <v>2389900</v>
      </c>
      <c r="I3238" s="44">
        <f t="shared" si="151"/>
        <v>0.4804339319100831</v>
      </c>
      <c r="J3238" s="45">
        <v>2519900</v>
      </c>
      <c r="K3238" s="44">
        <f t="shared" si="152"/>
        <v>0.45217183355798074</v>
      </c>
    </row>
    <row r="3239" spans="1:12">
      <c r="A3239" t="s">
        <v>12480</v>
      </c>
      <c r="B3239" t="s">
        <v>12481</v>
      </c>
      <c r="C3239" s="43">
        <v>140000</v>
      </c>
      <c r="D3239">
        <v>100</v>
      </c>
      <c r="E3239" s="43">
        <v>4599800</v>
      </c>
      <c r="F3239" s="43">
        <v>2299900</v>
      </c>
      <c r="G3239" s="44">
        <f t="shared" si="150"/>
        <v>0.5</v>
      </c>
      <c r="H3239" s="45">
        <v>2389900</v>
      </c>
      <c r="I3239" s="44">
        <f t="shared" si="151"/>
        <v>0.4804339319100831</v>
      </c>
      <c r="J3239" s="45">
        <v>2519900</v>
      </c>
      <c r="K3239" s="44">
        <f t="shared" si="152"/>
        <v>0.45217183355798074</v>
      </c>
    </row>
    <row r="3240" spans="1:12">
      <c r="A3240" t="s">
        <v>12482</v>
      </c>
      <c r="B3240" t="s">
        <v>12483</v>
      </c>
      <c r="C3240" s="43">
        <v>140000</v>
      </c>
      <c r="D3240">
        <v>100</v>
      </c>
      <c r="E3240" s="43">
        <v>4599800</v>
      </c>
      <c r="F3240" s="43">
        <v>2299900</v>
      </c>
      <c r="G3240" s="44">
        <f t="shared" si="150"/>
        <v>0.5</v>
      </c>
      <c r="H3240" s="45">
        <v>2389900</v>
      </c>
      <c r="I3240" s="44">
        <f t="shared" si="151"/>
        <v>0.4804339319100831</v>
      </c>
      <c r="J3240" s="45">
        <v>2519900</v>
      </c>
      <c r="K3240" s="44">
        <f t="shared" si="152"/>
        <v>0.45217183355798074</v>
      </c>
    </row>
    <row r="3241" spans="1:12">
      <c r="A3241" t="s">
        <v>12484</v>
      </c>
      <c r="B3241" t="s">
        <v>12485</v>
      </c>
      <c r="C3241" s="43">
        <v>140000</v>
      </c>
      <c r="D3241">
        <v>100</v>
      </c>
      <c r="E3241" s="43">
        <v>4599800</v>
      </c>
      <c r="F3241" s="43">
        <v>2299900</v>
      </c>
      <c r="G3241" s="44">
        <f t="shared" si="150"/>
        <v>0.5</v>
      </c>
      <c r="H3241" s="45">
        <v>2389900</v>
      </c>
      <c r="I3241" s="44">
        <f t="shared" si="151"/>
        <v>0.4804339319100831</v>
      </c>
      <c r="J3241" s="45">
        <v>2519900</v>
      </c>
      <c r="K3241" s="44">
        <f t="shared" si="152"/>
        <v>0.45217183355798074</v>
      </c>
    </row>
    <row r="3242" spans="1:12">
      <c r="A3242" t="s">
        <v>12486</v>
      </c>
      <c r="B3242" t="s">
        <v>4850</v>
      </c>
      <c r="C3242" s="43">
        <v>140000</v>
      </c>
      <c r="D3242">
        <v>100</v>
      </c>
      <c r="E3242" s="43">
        <v>4599800</v>
      </c>
      <c r="F3242" s="43">
        <v>2299900</v>
      </c>
      <c r="G3242" s="44">
        <f t="shared" si="150"/>
        <v>0.5</v>
      </c>
      <c r="H3242" s="45">
        <v>2389900</v>
      </c>
      <c r="I3242" s="44">
        <f t="shared" si="151"/>
        <v>0.4804339319100831</v>
      </c>
      <c r="J3242" s="45">
        <v>2519900</v>
      </c>
      <c r="K3242" s="44">
        <f t="shared" si="152"/>
        <v>0.45217183355798074</v>
      </c>
    </row>
    <row r="3243" spans="1:12">
      <c r="A3243" t="s">
        <v>12487</v>
      </c>
      <c r="B3243" t="s">
        <v>4228</v>
      </c>
      <c r="C3243" s="43">
        <v>140000</v>
      </c>
      <c r="D3243">
        <v>100</v>
      </c>
      <c r="E3243" s="43">
        <v>4599800</v>
      </c>
      <c r="F3243" s="43">
        <v>2299900</v>
      </c>
      <c r="G3243" s="44">
        <f t="shared" si="150"/>
        <v>0.5</v>
      </c>
      <c r="H3243" s="45">
        <v>2389900</v>
      </c>
      <c r="I3243" s="44">
        <f t="shared" si="151"/>
        <v>0.4804339319100831</v>
      </c>
      <c r="J3243" s="45">
        <v>2519900</v>
      </c>
      <c r="K3243" s="44">
        <f t="shared" si="152"/>
        <v>0.45217183355798074</v>
      </c>
    </row>
    <row r="3244" spans="1:12">
      <c r="A3244" t="s">
        <v>12488</v>
      </c>
      <c r="B3244" t="s">
        <v>12489</v>
      </c>
      <c r="C3244" s="43">
        <v>140000</v>
      </c>
      <c r="D3244">
        <v>0</v>
      </c>
      <c r="E3244" s="43">
        <v>6599800</v>
      </c>
      <c r="F3244" s="43">
        <v>3299900</v>
      </c>
      <c r="G3244" s="44">
        <f t="shared" si="150"/>
        <v>0.5</v>
      </c>
      <c r="H3244" s="45">
        <v>3429900</v>
      </c>
      <c r="I3244" s="44">
        <f t="shared" si="151"/>
        <v>0.4803024334070729</v>
      </c>
      <c r="J3244" s="45">
        <v>3619900</v>
      </c>
      <c r="K3244" s="44">
        <f t="shared" si="152"/>
        <v>0.45151368223279498</v>
      </c>
    </row>
    <row r="3245" spans="1:12">
      <c r="A3245" t="s">
        <v>12490</v>
      </c>
      <c r="B3245" t="s">
        <v>12491</v>
      </c>
      <c r="C3245" s="43">
        <v>140000</v>
      </c>
      <c r="D3245">
        <v>100</v>
      </c>
      <c r="E3245" s="43">
        <v>6599800</v>
      </c>
      <c r="F3245" s="43">
        <v>3299900</v>
      </c>
      <c r="G3245" s="44">
        <f t="shared" si="150"/>
        <v>0.5</v>
      </c>
      <c r="H3245" s="45">
        <v>3429900</v>
      </c>
      <c r="I3245" s="44">
        <f t="shared" si="151"/>
        <v>0.4803024334070729</v>
      </c>
      <c r="J3245" s="45">
        <v>3619900</v>
      </c>
      <c r="K3245" s="44">
        <f t="shared" si="152"/>
        <v>0.45151368223279498</v>
      </c>
    </row>
    <row r="3246" spans="1:12">
      <c r="A3246" t="s">
        <v>12492</v>
      </c>
      <c r="B3246" t="s">
        <v>12493</v>
      </c>
      <c r="C3246" s="43">
        <v>140000</v>
      </c>
      <c r="D3246">
        <v>10</v>
      </c>
      <c r="E3246" s="43">
        <v>6599800</v>
      </c>
      <c r="F3246" s="43">
        <v>3299900</v>
      </c>
      <c r="G3246" s="44">
        <f t="shared" si="150"/>
        <v>0.5</v>
      </c>
      <c r="H3246" s="45">
        <v>3429900</v>
      </c>
      <c r="I3246" s="44">
        <f t="shared" si="151"/>
        <v>0.4803024334070729</v>
      </c>
      <c r="J3246" s="45">
        <v>3619900</v>
      </c>
      <c r="K3246" s="44">
        <f t="shared" si="152"/>
        <v>0.45151368223279498</v>
      </c>
    </row>
    <row r="3247" spans="1:12">
      <c r="A3247" t="s">
        <v>12494</v>
      </c>
      <c r="B3247" t="s">
        <v>12495</v>
      </c>
      <c r="C3247" s="43">
        <v>140000</v>
      </c>
      <c r="D3247">
        <v>10</v>
      </c>
      <c r="E3247" s="43">
        <v>6599800</v>
      </c>
      <c r="F3247" s="43">
        <v>3299900</v>
      </c>
      <c r="G3247" s="44">
        <f t="shared" si="150"/>
        <v>0.5</v>
      </c>
      <c r="H3247" s="45">
        <v>3429900</v>
      </c>
      <c r="I3247" s="44">
        <f t="shared" si="151"/>
        <v>0.4803024334070729</v>
      </c>
      <c r="J3247" s="45">
        <v>3619900</v>
      </c>
      <c r="K3247" s="44">
        <f t="shared" si="152"/>
        <v>0.45151368223279498</v>
      </c>
    </row>
    <row r="3248" spans="1:12">
      <c r="A3248" t="s">
        <v>1981</v>
      </c>
      <c r="B3248" t="s">
        <v>12496</v>
      </c>
      <c r="C3248" s="43">
        <v>140000</v>
      </c>
      <c r="D3248">
        <v>100</v>
      </c>
      <c r="E3248" s="43">
        <v>4599800</v>
      </c>
      <c r="F3248" s="43">
        <v>2299900</v>
      </c>
      <c r="G3248" s="44">
        <f t="shared" si="150"/>
        <v>0.5</v>
      </c>
      <c r="H3248" s="45">
        <v>2389900</v>
      </c>
      <c r="I3248" s="44">
        <f t="shared" si="151"/>
        <v>0.4804339319100831</v>
      </c>
      <c r="J3248" s="45">
        <v>2519900</v>
      </c>
      <c r="K3248" s="44">
        <f t="shared" si="152"/>
        <v>0.45217183355798074</v>
      </c>
    </row>
    <row r="3249" spans="1:11">
      <c r="A3249" t="s">
        <v>1989</v>
      </c>
      <c r="B3249" t="s">
        <v>12497</v>
      </c>
      <c r="C3249" s="43">
        <v>140000</v>
      </c>
      <c r="D3249">
        <v>100</v>
      </c>
      <c r="E3249" s="43">
        <v>4599800</v>
      </c>
      <c r="F3249" s="43">
        <v>2299900</v>
      </c>
      <c r="G3249" s="44">
        <f t="shared" si="150"/>
        <v>0.5</v>
      </c>
      <c r="H3249" s="45">
        <v>2389900</v>
      </c>
      <c r="I3249" s="44">
        <f t="shared" si="151"/>
        <v>0.4804339319100831</v>
      </c>
      <c r="J3249" s="45">
        <v>2519900</v>
      </c>
      <c r="K3249" s="44">
        <f t="shared" si="152"/>
        <v>0.45217183355798074</v>
      </c>
    </row>
    <row r="3250" spans="1:11">
      <c r="A3250" t="s">
        <v>2000</v>
      </c>
      <c r="B3250" t="s">
        <v>12498</v>
      </c>
      <c r="C3250" s="43">
        <v>140000</v>
      </c>
      <c r="D3250">
        <v>100</v>
      </c>
      <c r="E3250" s="43">
        <v>4599800</v>
      </c>
      <c r="F3250" s="43">
        <v>2299900</v>
      </c>
      <c r="G3250" s="44">
        <f t="shared" si="150"/>
        <v>0.5</v>
      </c>
      <c r="H3250" s="45">
        <v>2389900</v>
      </c>
      <c r="I3250" s="44">
        <f t="shared" si="151"/>
        <v>0.4804339319100831</v>
      </c>
      <c r="J3250" s="45">
        <v>2519900</v>
      </c>
      <c r="K3250" s="44">
        <f t="shared" si="152"/>
        <v>0.45217183355798074</v>
      </c>
    </row>
    <row r="3251" spans="1:11">
      <c r="A3251" t="s">
        <v>1982</v>
      </c>
      <c r="B3251" t="s">
        <v>12499</v>
      </c>
      <c r="C3251" s="43">
        <v>140000</v>
      </c>
      <c r="D3251">
        <v>100</v>
      </c>
      <c r="E3251" s="43">
        <v>4599800</v>
      </c>
      <c r="F3251" s="43">
        <v>2299900</v>
      </c>
      <c r="G3251" s="44">
        <f t="shared" si="150"/>
        <v>0.5</v>
      </c>
      <c r="H3251" s="45">
        <v>2389900</v>
      </c>
      <c r="I3251" s="44">
        <f t="shared" si="151"/>
        <v>0.4804339319100831</v>
      </c>
      <c r="J3251" s="45">
        <v>2519900</v>
      </c>
      <c r="K3251" s="44">
        <f t="shared" si="152"/>
        <v>0.45217183355798074</v>
      </c>
    </row>
    <row r="3252" spans="1:11">
      <c r="A3252" t="s">
        <v>1980</v>
      </c>
      <c r="B3252" t="s">
        <v>12500</v>
      </c>
      <c r="C3252" s="43">
        <v>140000</v>
      </c>
      <c r="D3252">
        <v>100</v>
      </c>
      <c r="E3252" s="43">
        <v>4599800</v>
      </c>
      <c r="F3252" s="43">
        <v>2299900</v>
      </c>
      <c r="G3252" s="44">
        <f t="shared" si="150"/>
        <v>0.5</v>
      </c>
      <c r="H3252" s="45">
        <v>2389900</v>
      </c>
      <c r="I3252" s="44">
        <f t="shared" si="151"/>
        <v>0.4804339319100831</v>
      </c>
      <c r="J3252" s="45">
        <v>2519900</v>
      </c>
      <c r="K3252" s="44">
        <f t="shared" si="152"/>
        <v>0.45217183355798074</v>
      </c>
    </row>
    <row r="3253" spans="1:11">
      <c r="A3253" t="s">
        <v>1979</v>
      </c>
      <c r="B3253" t="s">
        <v>12501</v>
      </c>
      <c r="C3253" s="43">
        <v>140000</v>
      </c>
      <c r="D3253">
        <v>100</v>
      </c>
      <c r="E3253" s="43">
        <v>4599800</v>
      </c>
      <c r="F3253" s="43">
        <v>2299900</v>
      </c>
      <c r="G3253" s="44">
        <f t="shared" si="150"/>
        <v>0.5</v>
      </c>
      <c r="H3253" s="45">
        <v>2389900</v>
      </c>
      <c r="I3253" s="44">
        <f t="shared" si="151"/>
        <v>0.4804339319100831</v>
      </c>
      <c r="J3253" s="45">
        <v>2519900</v>
      </c>
      <c r="K3253" s="44">
        <f t="shared" si="152"/>
        <v>0.45217183355798074</v>
      </c>
    </row>
    <row r="3254" spans="1:11">
      <c r="A3254" t="s">
        <v>1781</v>
      </c>
      <c r="B3254" t="s">
        <v>12502</v>
      </c>
      <c r="C3254" s="43">
        <v>140000</v>
      </c>
      <c r="D3254">
        <v>100</v>
      </c>
      <c r="E3254" s="43">
        <v>4599800</v>
      </c>
      <c r="F3254" s="43">
        <v>2299900</v>
      </c>
      <c r="G3254" s="44">
        <f t="shared" si="150"/>
        <v>0.5</v>
      </c>
      <c r="H3254" s="45">
        <v>2389900</v>
      </c>
      <c r="I3254" s="44">
        <f t="shared" si="151"/>
        <v>0.4804339319100831</v>
      </c>
      <c r="J3254" s="45">
        <v>2519900</v>
      </c>
      <c r="K3254" s="44">
        <f t="shared" si="152"/>
        <v>0.45217183355798074</v>
      </c>
    </row>
    <row r="3255" spans="1:11">
      <c r="A3255" t="s">
        <v>12503</v>
      </c>
      <c r="B3255" t="s">
        <v>12504</v>
      </c>
      <c r="C3255" s="43">
        <v>140000</v>
      </c>
      <c r="D3255">
        <v>100</v>
      </c>
      <c r="E3255" s="43">
        <v>7999800</v>
      </c>
      <c r="F3255" s="43">
        <v>3999900</v>
      </c>
      <c r="G3255" s="44">
        <f t="shared" si="150"/>
        <v>0.5</v>
      </c>
      <c r="H3255" s="45">
        <v>4159900</v>
      </c>
      <c r="I3255" s="44">
        <f t="shared" si="151"/>
        <v>0.47999949998749969</v>
      </c>
      <c r="J3255" s="45">
        <v>4389900</v>
      </c>
      <c r="K3255" s="44">
        <f t="shared" si="152"/>
        <v>0.45124878121953049</v>
      </c>
    </row>
    <row r="3256" spans="1:11">
      <c r="A3256" t="s">
        <v>12505</v>
      </c>
      <c r="B3256" t="s">
        <v>12506</v>
      </c>
      <c r="C3256" s="43">
        <v>140000</v>
      </c>
      <c r="D3256">
        <v>100</v>
      </c>
      <c r="E3256" s="43">
        <v>7999800</v>
      </c>
      <c r="F3256" s="43">
        <v>3999900</v>
      </c>
      <c r="G3256" s="44">
        <f t="shared" si="150"/>
        <v>0.5</v>
      </c>
      <c r="H3256" s="45">
        <v>4159900</v>
      </c>
      <c r="I3256" s="44">
        <f t="shared" si="151"/>
        <v>0.47999949998749969</v>
      </c>
      <c r="J3256" s="45">
        <v>4389900</v>
      </c>
      <c r="K3256" s="44">
        <f t="shared" si="152"/>
        <v>0.45124878121953049</v>
      </c>
    </row>
    <row r="3257" spans="1:11">
      <c r="A3257" t="s">
        <v>12507</v>
      </c>
      <c r="B3257" t="s">
        <v>12508</v>
      </c>
      <c r="C3257" s="43">
        <v>140000</v>
      </c>
      <c r="D3257">
        <v>100</v>
      </c>
      <c r="E3257" s="43">
        <v>7999800</v>
      </c>
      <c r="F3257" s="43">
        <v>3999900</v>
      </c>
      <c r="G3257" s="44">
        <f t="shared" si="150"/>
        <v>0.5</v>
      </c>
      <c r="H3257" s="45">
        <v>4159900</v>
      </c>
      <c r="I3257" s="44">
        <f t="shared" si="151"/>
        <v>0.47999949998749969</v>
      </c>
      <c r="J3257" s="45">
        <v>4389900</v>
      </c>
      <c r="K3257" s="44">
        <f t="shared" si="152"/>
        <v>0.45124878121953049</v>
      </c>
    </row>
    <row r="3258" spans="1:11">
      <c r="A3258" t="s">
        <v>12509</v>
      </c>
      <c r="B3258" t="s">
        <v>12510</v>
      </c>
      <c r="C3258" s="43">
        <v>140000</v>
      </c>
      <c r="D3258">
        <v>100</v>
      </c>
      <c r="E3258" s="43">
        <v>7999800</v>
      </c>
      <c r="F3258" s="43">
        <v>3999900</v>
      </c>
      <c r="G3258" s="44">
        <f t="shared" si="150"/>
        <v>0.5</v>
      </c>
      <c r="H3258" s="45">
        <v>4159900</v>
      </c>
      <c r="I3258" s="44">
        <f t="shared" si="151"/>
        <v>0.47999949998749969</v>
      </c>
      <c r="J3258" s="45">
        <v>4389900</v>
      </c>
      <c r="K3258" s="44">
        <f t="shared" si="152"/>
        <v>0.45124878121953049</v>
      </c>
    </row>
    <row r="3259" spans="1:11">
      <c r="A3259" t="s">
        <v>12511</v>
      </c>
      <c r="B3259" t="s">
        <v>12512</v>
      </c>
      <c r="C3259" s="43">
        <v>140000</v>
      </c>
      <c r="D3259">
        <v>100</v>
      </c>
      <c r="E3259" s="43">
        <v>7999800</v>
      </c>
      <c r="F3259" s="43">
        <v>3999900</v>
      </c>
      <c r="G3259" s="44">
        <f t="shared" si="150"/>
        <v>0.5</v>
      </c>
      <c r="H3259" s="45">
        <v>4159900</v>
      </c>
      <c r="I3259" s="44">
        <f t="shared" si="151"/>
        <v>0.47999949998749969</v>
      </c>
      <c r="J3259" s="45">
        <v>4389900</v>
      </c>
      <c r="K3259" s="44">
        <f t="shared" si="152"/>
        <v>0.45124878121953049</v>
      </c>
    </row>
    <row r="3260" spans="1:11">
      <c r="A3260" t="s">
        <v>12513</v>
      </c>
      <c r="B3260" t="s">
        <v>12514</v>
      </c>
      <c r="C3260" s="43">
        <v>140000</v>
      </c>
      <c r="D3260">
        <v>100</v>
      </c>
      <c r="E3260" s="43">
        <v>7999800</v>
      </c>
      <c r="F3260" s="43">
        <v>3999900</v>
      </c>
      <c r="G3260" s="44">
        <f t="shared" si="150"/>
        <v>0.5</v>
      </c>
      <c r="H3260" s="45">
        <v>4159900</v>
      </c>
      <c r="I3260" s="44">
        <f t="shared" si="151"/>
        <v>0.47999949998749969</v>
      </c>
      <c r="J3260" s="45">
        <v>4389900</v>
      </c>
      <c r="K3260" s="44">
        <f t="shared" si="152"/>
        <v>0.45124878121953049</v>
      </c>
    </row>
    <row r="3261" spans="1:11">
      <c r="A3261" s="49" t="s">
        <v>12515</v>
      </c>
      <c r="B3261" s="49" t="s">
        <v>12516</v>
      </c>
      <c r="C3261" s="43">
        <v>140000</v>
      </c>
      <c r="D3261">
        <v>100</v>
      </c>
      <c r="E3261" s="43">
        <v>7999800</v>
      </c>
      <c r="F3261" s="43">
        <v>3999900</v>
      </c>
      <c r="G3261" s="44">
        <f t="shared" si="150"/>
        <v>0.5</v>
      </c>
      <c r="H3261" s="45">
        <v>4159900</v>
      </c>
      <c r="I3261" s="44">
        <f t="shared" si="151"/>
        <v>0.47999949998749969</v>
      </c>
      <c r="J3261" s="45">
        <v>4389900</v>
      </c>
      <c r="K3261" s="44">
        <f t="shared" si="152"/>
        <v>0.45124878121953049</v>
      </c>
    </row>
    <row r="3262" spans="1:11">
      <c r="A3262" s="49" t="s">
        <v>12517</v>
      </c>
      <c r="B3262" s="49" t="s">
        <v>12518</v>
      </c>
      <c r="C3262" s="43">
        <v>140000</v>
      </c>
      <c r="D3262">
        <v>100</v>
      </c>
      <c r="E3262" s="43">
        <v>7999800</v>
      </c>
      <c r="F3262" s="43">
        <v>3999900</v>
      </c>
      <c r="G3262" s="44">
        <f t="shared" si="150"/>
        <v>0.5</v>
      </c>
      <c r="H3262" s="45">
        <v>4159900</v>
      </c>
      <c r="I3262" s="44">
        <f t="shared" si="151"/>
        <v>0.47999949998749969</v>
      </c>
      <c r="J3262" s="45">
        <v>4389900</v>
      </c>
      <c r="K3262" s="44">
        <f t="shared" si="152"/>
        <v>0.45124878121953049</v>
      </c>
    </row>
    <row r="3263" spans="1:11">
      <c r="A3263" t="s">
        <v>12519</v>
      </c>
      <c r="B3263" t="s">
        <v>12520</v>
      </c>
      <c r="C3263" s="43">
        <v>140000</v>
      </c>
      <c r="D3263">
        <v>100</v>
      </c>
      <c r="E3263" s="43">
        <v>4599800</v>
      </c>
      <c r="F3263" s="43">
        <v>2299900</v>
      </c>
      <c r="G3263" s="44">
        <f t="shared" si="150"/>
        <v>0.5</v>
      </c>
      <c r="H3263" s="45">
        <v>2389900</v>
      </c>
      <c r="I3263" s="44">
        <f t="shared" si="151"/>
        <v>0.4804339319100831</v>
      </c>
      <c r="J3263" s="45">
        <v>2519900</v>
      </c>
      <c r="K3263" s="44">
        <f t="shared" si="152"/>
        <v>0.45217183355798074</v>
      </c>
    </row>
    <row r="3264" spans="1:11">
      <c r="A3264" t="s">
        <v>12521</v>
      </c>
      <c r="B3264" t="s">
        <v>12522</v>
      </c>
      <c r="C3264" s="43">
        <v>140000</v>
      </c>
      <c r="D3264">
        <v>100</v>
      </c>
      <c r="E3264" s="43">
        <v>4599800</v>
      </c>
      <c r="F3264" s="43">
        <v>2299900</v>
      </c>
      <c r="G3264" s="44">
        <f t="shared" si="150"/>
        <v>0.5</v>
      </c>
      <c r="H3264" s="45">
        <v>2389900</v>
      </c>
      <c r="I3264" s="44">
        <f t="shared" si="151"/>
        <v>0.4804339319100831</v>
      </c>
      <c r="J3264" s="45">
        <v>2519900</v>
      </c>
      <c r="K3264" s="44">
        <f t="shared" si="152"/>
        <v>0.45217183355798074</v>
      </c>
    </row>
    <row r="3265" spans="1:11">
      <c r="A3265" t="s">
        <v>12523</v>
      </c>
      <c r="B3265" t="s">
        <v>12524</v>
      </c>
      <c r="C3265" s="43">
        <v>140000</v>
      </c>
      <c r="D3265">
        <v>100</v>
      </c>
      <c r="E3265" s="43">
        <v>4599800</v>
      </c>
      <c r="F3265" s="43">
        <v>2299900</v>
      </c>
      <c r="G3265" s="44">
        <f t="shared" si="150"/>
        <v>0.5</v>
      </c>
      <c r="H3265" s="45">
        <v>2389900</v>
      </c>
      <c r="I3265" s="44">
        <f t="shared" si="151"/>
        <v>0.4804339319100831</v>
      </c>
      <c r="J3265" s="45">
        <v>2519900</v>
      </c>
      <c r="K3265" s="44">
        <f t="shared" si="152"/>
        <v>0.45217183355798074</v>
      </c>
    </row>
    <row r="3266" spans="1:11">
      <c r="A3266" t="s">
        <v>12525</v>
      </c>
      <c r="B3266" t="s">
        <v>12526</v>
      </c>
      <c r="C3266" s="43">
        <v>140000</v>
      </c>
      <c r="D3266">
        <v>100</v>
      </c>
      <c r="E3266" s="43">
        <v>4599800</v>
      </c>
      <c r="F3266" s="43">
        <v>2299900</v>
      </c>
      <c r="G3266" s="44">
        <f t="shared" ref="G3266:G3329" si="153">1-(F3266/E3266)</f>
        <v>0.5</v>
      </c>
      <c r="H3266" s="45">
        <v>2389900</v>
      </c>
      <c r="I3266" s="44">
        <f t="shared" ref="I3266:I3329" si="154">1-(H3266/E3266)</f>
        <v>0.4804339319100831</v>
      </c>
      <c r="J3266" s="45">
        <v>2519900</v>
      </c>
      <c r="K3266" s="44">
        <f t="shared" ref="K3266:K3329" si="155">1-(J3266/E3266)</f>
        <v>0.45217183355798074</v>
      </c>
    </row>
    <row r="3267" spans="1:11">
      <c r="A3267" t="s">
        <v>12527</v>
      </c>
      <c r="B3267" t="s">
        <v>12528</v>
      </c>
      <c r="C3267" s="43">
        <v>140000</v>
      </c>
      <c r="D3267">
        <v>100</v>
      </c>
      <c r="E3267" s="43">
        <v>4599800</v>
      </c>
      <c r="F3267" s="43">
        <v>2299900</v>
      </c>
      <c r="G3267" s="44">
        <f t="shared" si="153"/>
        <v>0.5</v>
      </c>
      <c r="H3267" s="45">
        <v>2389900</v>
      </c>
      <c r="I3267" s="44">
        <f t="shared" si="154"/>
        <v>0.4804339319100831</v>
      </c>
      <c r="J3267" s="45">
        <v>2519900</v>
      </c>
      <c r="K3267" s="44">
        <f t="shared" si="155"/>
        <v>0.45217183355798074</v>
      </c>
    </row>
    <row r="3268" spans="1:11">
      <c r="A3268" t="s">
        <v>12529</v>
      </c>
      <c r="B3268" t="s">
        <v>12530</v>
      </c>
      <c r="C3268" s="43">
        <v>140000</v>
      </c>
      <c r="D3268">
        <v>100</v>
      </c>
      <c r="E3268" s="43">
        <v>4599800</v>
      </c>
      <c r="F3268" s="43">
        <v>2299900</v>
      </c>
      <c r="G3268" s="44">
        <f t="shared" si="153"/>
        <v>0.5</v>
      </c>
      <c r="H3268" s="45">
        <v>2389900</v>
      </c>
      <c r="I3268" s="44">
        <f t="shared" si="154"/>
        <v>0.4804339319100831</v>
      </c>
      <c r="J3268" s="45">
        <v>2519900</v>
      </c>
      <c r="K3268" s="44">
        <f t="shared" si="155"/>
        <v>0.45217183355798074</v>
      </c>
    </row>
    <row r="3269" spans="1:11">
      <c r="A3269" t="s">
        <v>12531</v>
      </c>
      <c r="B3269" t="s">
        <v>12532</v>
      </c>
      <c r="C3269" s="43">
        <v>140000</v>
      </c>
      <c r="D3269">
        <v>100</v>
      </c>
      <c r="E3269" s="43">
        <v>4599800</v>
      </c>
      <c r="F3269" s="43">
        <v>2299900</v>
      </c>
      <c r="G3269" s="44">
        <f t="shared" si="153"/>
        <v>0.5</v>
      </c>
      <c r="H3269" s="45">
        <v>2389900</v>
      </c>
      <c r="I3269" s="44">
        <f t="shared" si="154"/>
        <v>0.4804339319100831</v>
      </c>
      <c r="J3269" s="45">
        <v>2519900</v>
      </c>
      <c r="K3269" s="44">
        <f t="shared" si="155"/>
        <v>0.45217183355798074</v>
      </c>
    </row>
    <row r="3270" spans="1:11">
      <c r="A3270" t="s">
        <v>12533</v>
      </c>
      <c r="B3270" t="s">
        <v>12534</v>
      </c>
      <c r="C3270" s="43">
        <v>140000</v>
      </c>
      <c r="D3270">
        <v>100</v>
      </c>
      <c r="E3270" s="43">
        <v>4599800</v>
      </c>
      <c r="F3270" s="43">
        <v>2299900</v>
      </c>
      <c r="G3270" s="44">
        <f t="shared" si="153"/>
        <v>0.5</v>
      </c>
      <c r="H3270" s="45">
        <v>2389900</v>
      </c>
      <c r="I3270" s="44">
        <f t="shared" si="154"/>
        <v>0.4804339319100831</v>
      </c>
      <c r="J3270" s="45">
        <v>2519900</v>
      </c>
      <c r="K3270" s="44">
        <f t="shared" si="155"/>
        <v>0.45217183355798074</v>
      </c>
    </row>
    <row r="3271" spans="1:11">
      <c r="A3271" t="s">
        <v>12535</v>
      </c>
      <c r="B3271" t="s">
        <v>12536</v>
      </c>
      <c r="C3271" s="43">
        <v>140000</v>
      </c>
      <c r="D3271">
        <v>100</v>
      </c>
      <c r="E3271" s="43">
        <v>4599800</v>
      </c>
      <c r="F3271" s="43">
        <v>2299900</v>
      </c>
      <c r="G3271" s="44">
        <f t="shared" si="153"/>
        <v>0.5</v>
      </c>
      <c r="H3271" s="45">
        <v>2389900</v>
      </c>
      <c r="I3271" s="44">
        <f t="shared" si="154"/>
        <v>0.4804339319100831</v>
      </c>
      <c r="J3271" s="45">
        <v>2519900</v>
      </c>
      <c r="K3271" s="44">
        <f t="shared" si="155"/>
        <v>0.45217183355798074</v>
      </c>
    </row>
    <row r="3272" spans="1:11">
      <c r="A3272" t="s">
        <v>12537</v>
      </c>
      <c r="B3272" t="s">
        <v>12538</v>
      </c>
      <c r="C3272" s="43">
        <v>140000</v>
      </c>
      <c r="D3272">
        <v>100</v>
      </c>
      <c r="E3272" s="43">
        <v>4599800</v>
      </c>
      <c r="F3272" s="43">
        <v>2299900</v>
      </c>
      <c r="G3272" s="44">
        <f t="shared" si="153"/>
        <v>0.5</v>
      </c>
      <c r="H3272" s="45">
        <v>2389900</v>
      </c>
      <c r="I3272" s="44">
        <f t="shared" si="154"/>
        <v>0.4804339319100831</v>
      </c>
      <c r="J3272" s="45">
        <v>2519900</v>
      </c>
      <c r="K3272" s="44">
        <f t="shared" si="155"/>
        <v>0.45217183355798074</v>
      </c>
    </row>
    <row r="3273" spans="1:11">
      <c r="A3273" t="s">
        <v>12539</v>
      </c>
      <c r="B3273" t="s">
        <v>12540</v>
      </c>
      <c r="C3273" s="43">
        <v>140000</v>
      </c>
      <c r="D3273">
        <v>100</v>
      </c>
      <c r="E3273" s="43">
        <v>4599800</v>
      </c>
      <c r="F3273" s="43">
        <v>2299900</v>
      </c>
      <c r="G3273" s="44">
        <f t="shared" si="153"/>
        <v>0.5</v>
      </c>
      <c r="H3273" s="45">
        <v>2389900</v>
      </c>
      <c r="I3273" s="44">
        <f t="shared" si="154"/>
        <v>0.4804339319100831</v>
      </c>
      <c r="J3273" s="45">
        <v>2519900</v>
      </c>
      <c r="K3273" s="44">
        <f t="shared" si="155"/>
        <v>0.45217183355798074</v>
      </c>
    </row>
    <row r="3274" spans="1:11">
      <c r="A3274" t="s">
        <v>12541</v>
      </c>
      <c r="B3274" t="s">
        <v>12542</v>
      </c>
      <c r="C3274" s="43">
        <v>140000</v>
      </c>
      <c r="D3274">
        <v>100</v>
      </c>
      <c r="E3274" s="43">
        <v>4599800</v>
      </c>
      <c r="F3274" s="43">
        <v>2299900</v>
      </c>
      <c r="G3274" s="44">
        <f t="shared" si="153"/>
        <v>0.5</v>
      </c>
      <c r="H3274" s="45">
        <v>2389900</v>
      </c>
      <c r="I3274" s="44">
        <f t="shared" si="154"/>
        <v>0.4804339319100831</v>
      </c>
      <c r="J3274" s="45">
        <v>2519900</v>
      </c>
      <c r="K3274" s="44">
        <f t="shared" si="155"/>
        <v>0.45217183355798074</v>
      </c>
    </row>
    <row r="3275" spans="1:11">
      <c r="A3275" t="s">
        <v>12543</v>
      </c>
      <c r="B3275" t="s">
        <v>12544</v>
      </c>
      <c r="C3275" s="43">
        <v>140000</v>
      </c>
      <c r="D3275">
        <v>100</v>
      </c>
      <c r="E3275" s="43">
        <v>4599800</v>
      </c>
      <c r="F3275" s="43">
        <v>2299900</v>
      </c>
      <c r="G3275" s="44">
        <f t="shared" si="153"/>
        <v>0.5</v>
      </c>
      <c r="H3275" s="45">
        <v>2389900</v>
      </c>
      <c r="I3275" s="44">
        <f t="shared" si="154"/>
        <v>0.4804339319100831</v>
      </c>
      <c r="J3275" s="45">
        <v>2519900</v>
      </c>
      <c r="K3275" s="44">
        <f t="shared" si="155"/>
        <v>0.45217183355798074</v>
      </c>
    </row>
    <row r="3276" spans="1:11">
      <c r="A3276" t="s">
        <v>12545</v>
      </c>
      <c r="B3276" t="s">
        <v>12546</v>
      </c>
      <c r="C3276" s="43">
        <v>140000</v>
      </c>
      <c r="D3276">
        <v>100</v>
      </c>
      <c r="E3276" s="43">
        <v>4599800</v>
      </c>
      <c r="F3276" s="43">
        <v>2299900</v>
      </c>
      <c r="G3276" s="44">
        <f t="shared" si="153"/>
        <v>0.5</v>
      </c>
      <c r="H3276" s="45">
        <v>2389900</v>
      </c>
      <c r="I3276" s="44">
        <f t="shared" si="154"/>
        <v>0.4804339319100831</v>
      </c>
      <c r="J3276" s="45">
        <v>2519900</v>
      </c>
      <c r="K3276" s="44">
        <f t="shared" si="155"/>
        <v>0.45217183355798074</v>
      </c>
    </row>
    <row r="3277" spans="1:11">
      <c r="A3277" t="s">
        <v>12547</v>
      </c>
      <c r="B3277" t="s">
        <v>12548</v>
      </c>
      <c r="C3277" s="43">
        <v>140000</v>
      </c>
      <c r="D3277">
        <v>100</v>
      </c>
      <c r="E3277" s="43">
        <v>4599800</v>
      </c>
      <c r="F3277" s="43">
        <v>2299900</v>
      </c>
      <c r="G3277" s="44">
        <f t="shared" si="153"/>
        <v>0.5</v>
      </c>
      <c r="H3277" s="45">
        <v>2389900</v>
      </c>
      <c r="I3277" s="44">
        <f t="shared" si="154"/>
        <v>0.4804339319100831</v>
      </c>
      <c r="J3277" s="45">
        <v>2519900</v>
      </c>
      <c r="K3277" s="44">
        <f t="shared" si="155"/>
        <v>0.45217183355798074</v>
      </c>
    </row>
    <row r="3278" spans="1:11">
      <c r="A3278" t="s">
        <v>12549</v>
      </c>
      <c r="B3278" t="s">
        <v>12550</v>
      </c>
      <c r="C3278" s="43">
        <v>140000</v>
      </c>
      <c r="D3278">
        <v>100</v>
      </c>
      <c r="E3278" s="43">
        <v>4599800</v>
      </c>
      <c r="F3278" s="43">
        <v>2299900</v>
      </c>
      <c r="G3278" s="44">
        <f t="shared" si="153"/>
        <v>0.5</v>
      </c>
      <c r="H3278" s="45">
        <v>2389900</v>
      </c>
      <c r="I3278" s="44">
        <f t="shared" si="154"/>
        <v>0.4804339319100831</v>
      </c>
      <c r="J3278" s="45">
        <v>2519900</v>
      </c>
      <c r="K3278" s="44">
        <f t="shared" si="155"/>
        <v>0.45217183355798074</v>
      </c>
    </row>
    <row r="3279" spans="1:11">
      <c r="A3279" t="s">
        <v>12551</v>
      </c>
      <c r="B3279" t="s">
        <v>12552</v>
      </c>
      <c r="C3279" s="43">
        <v>140000</v>
      </c>
      <c r="D3279">
        <v>100</v>
      </c>
      <c r="E3279" s="43">
        <v>4599800</v>
      </c>
      <c r="F3279" s="43">
        <v>2299900</v>
      </c>
      <c r="G3279" s="44">
        <f t="shared" si="153"/>
        <v>0.5</v>
      </c>
      <c r="H3279" s="45">
        <v>2389900</v>
      </c>
      <c r="I3279" s="44">
        <f t="shared" si="154"/>
        <v>0.4804339319100831</v>
      </c>
      <c r="J3279" s="45">
        <v>2519900</v>
      </c>
      <c r="K3279" s="44">
        <f t="shared" si="155"/>
        <v>0.45217183355798074</v>
      </c>
    </row>
    <row r="3280" spans="1:11">
      <c r="A3280" t="s">
        <v>12553</v>
      </c>
      <c r="B3280" t="s">
        <v>12554</v>
      </c>
      <c r="C3280" s="43">
        <v>140000</v>
      </c>
      <c r="D3280">
        <v>100</v>
      </c>
      <c r="E3280" s="43">
        <v>4599800</v>
      </c>
      <c r="F3280" s="43">
        <v>2299900</v>
      </c>
      <c r="G3280" s="44">
        <f t="shared" si="153"/>
        <v>0.5</v>
      </c>
      <c r="H3280" s="45">
        <v>2389900</v>
      </c>
      <c r="I3280" s="44">
        <f t="shared" si="154"/>
        <v>0.4804339319100831</v>
      </c>
      <c r="J3280" s="45">
        <v>2519900</v>
      </c>
      <c r="K3280" s="44">
        <f t="shared" si="155"/>
        <v>0.45217183355798074</v>
      </c>
    </row>
    <row r="3281" spans="1:12">
      <c r="A3281" t="s">
        <v>12555</v>
      </c>
      <c r="B3281" t="s">
        <v>12556</v>
      </c>
      <c r="C3281" s="43">
        <v>140000</v>
      </c>
      <c r="D3281">
        <v>100</v>
      </c>
      <c r="E3281" s="43">
        <v>4599800</v>
      </c>
      <c r="F3281" s="43">
        <v>2299900</v>
      </c>
      <c r="G3281" s="44">
        <f t="shared" si="153"/>
        <v>0.5</v>
      </c>
      <c r="H3281" s="45">
        <v>2389900</v>
      </c>
      <c r="I3281" s="44">
        <f t="shared" si="154"/>
        <v>0.4804339319100831</v>
      </c>
      <c r="J3281" s="45">
        <v>2519900</v>
      </c>
      <c r="K3281" s="44">
        <f t="shared" si="155"/>
        <v>0.45217183355798074</v>
      </c>
    </row>
    <row r="3282" spans="1:12">
      <c r="A3282" t="s">
        <v>12557</v>
      </c>
      <c r="B3282" t="s">
        <v>12558</v>
      </c>
      <c r="C3282" s="43">
        <v>140000</v>
      </c>
      <c r="D3282">
        <v>100</v>
      </c>
      <c r="E3282" s="43">
        <v>4599800</v>
      </c>
      <c r="F3282" s="43">
        <v>2299900</v>
      </c>
      <c r="G3282" s="44">
        <f t="shared" si="153"/>
        <v>0.5</v>
      </c>
      <c r="H3282" s="45">
        <v>2389900</v>
      </c>
      <c r="I3282" s="44">
        <f t="shared" si="154"/>
        <v>0.4804339319100831</v>
      </c>
      <c r="J3282" s="45">
        <v>2519900</v>
      </c>
      <c r="K3282" s="44">
        <f t="shared" si="155"/>
        <v>0.45217183355798074</v>
      </c>
    </row>
    <row r="3283" spans="1:12">
      <c r="A3283" t="s">
        <v>12559</v>
      </c>
      <c r="B3283" t="s">
        <v>12560</v>
      </c>
      <c r="C3283" s="43">
        <v>140000</v>
      </c>
      <c r="D3283">
        <v>100</v>
      </c>
      <c r="E3283" s="43">
        <v>4599800</v>
      </c>
      <c r="F3283" s="43">
        <v>2299900</v>
      </c>
      <c r="G3283" s="44">
        <f t="shared" si="153"/>
        <v>0.5</v>
      </c>
      <c r="H3283" s="45">
        <v>2389900</v>
      </c>
      <c r="I3283" s="44">
        <f t="shared" si="154"/>
        <v>0.4804339319100831</v>
      </c>
      <c r="J3283" s="45">
        <v>2519900</v>
      </c>
      <c r="K3283" s="44">
        <f t="shared" si="155"/>
        <v>0.45217183355798074</v>
      </c>
    </row>
    <row r="3284" spans="1:12">
      <c r="A3284" t="s">
        <v>12561</v>
      </c>
      <c r="B3284" t="s">
        <v>12562</v>
      </c>
      <c r="C3284" s="43">
        <v>140000</v>
      </c>
      <c r="D3284">
        <v>100</v>
      </c>
      <c r="E3284" s="43">
        <v>4599800</v>
      </c>
      <c r="F3284" s="43">
        <v>2299900</v>
      </c>
      <c r="G3284" s="44">
        <f t="shared" si="153"/>
        <v>0.5</v>
      </c>
      <c r="H3284" s="45">
        <v>2389900</v>
      </c>
      <c r="I3284" s="44">
        <f t="shared" si="154"/>
        <v>0.4804339319100831</v>
      </c>
      <c r="J3284" s="45">
        <v>2519900</v>
      </c>
      <c r="K3284" s="44">
        <f t="shared" si="155"/>
        <v>0.45217183355798074</v>
      </c>
    </row>
    <row r="3285" spans="1:12">
      <c r="A3285" t="s">
        <v>12563</v>
      </c>
      <c r="B3285" t="s">
        <v>12564</v>
      </c>
      <c r="C3285" s="43">
        <v>140000</v>
      </c>
      <c r="D3285">
        <v>100</v>
      </c>
      <c r="E3285" s="43">
        <v>4599800</v>
      </c>
      <c r="F3285" s="43">
        <v>2299900</v>
      </c>
      <c r="G3285" s="44">
        <f t="shared" si="153"/>
        <v>0.5</v>
      </c>
      <c r="H3285" s="45">
        <v>2389900</v>
      </c>
      <c r="I3285" s="44">
        <f t="shared" si="154"/>
        <v>0.4804339319100831</v>
      </c>
      <c r="J3285" s="45">
        <v>2519900</v>
      </c>
      <c r="K3285" s="44">
        <f t="shared" si="155"/>
        <v>0.45217183355798074</v>
      </c>
    </row>
    <row r="3286" spans="1:12">
      <c r="A3286" t="s">
        <v>12565</v>
      </c>
      <c r="B3286" t="s">
        <v>12566</v>
      </c>
      <c r="C3286" s="43">
        <v>140000</v>
      </c>
      <c r="D3286">
        <v>100</v>
      </c>
      <c r="E3286" s="43">
        <v>4599800</v>
      </c>
      <c r="F3286" s="43">
        <v>2299900</v>
      </c>
      <c r="G3286" s="44">
        <f t="shared" si="153"/>
        <v>0.5</v>
      </c>
      <c r="H3286" s="45">
        <v>2389900</v>
      </c>
      <c r="I3286" s="44">
        <f t="shared" si="154"/>
        <v>0.4804339319100831</v>
      </c>
      <c r="J3286" s="45">
        <v>2519900</v>
      </c>
      <c r="K3286" s="44">
        <f t="shared" si="155"/>
        <v>0.45217183355798074</v>
      </c>
    </row>
    <row r="3287" spans="1:12">
      <c r="A3287" t="s">
        <v>12567</v>
      </c>
      <c r="B3287" t="s">
        <v>12568</v>
      </c>
      <c r="C3287" s="43">
        <v>140000</v>
      </c>
      <c r="D3287">
        <v>100</v>
      </c>
      <c r="E3287" s="43">
        <v>4599800</v>
      </c>
      <c r="F3287" s="43">
        <v>2299900</v>
      </c>
      <c r="G3287" s="44">
        <f t="shared" si="153"/>
        <v>0.5</v>
      </c>
      <c r="H3287" s="45">
        <v>2389900</v>
      </c>
      <c r="I3287" s="44">
        <f t="shared" si="154"/>
        <v>0.4804339319100831</v>
      </c>
      <c r="J3287" s="45">
        <v>2519900</v>
      </c>
      <c r="K3287" s="44">
        <f t="shared" si="155"/>
        <v>0.45217183355798074</v>
      </c>
    </row>
    <row r="3288" spans="1:12">
      <c r="A3288" t="s">
        <v>12569</v>
      </c>
      <c r="B3288" t="s">
        <v>12570</v>
      </c>
      <c r="C3288" s="43">
        <v>140000</v>
      </c>
      <c r="D3288">
        <v>100</v>
      </c>
      <c r="E3288" s="43">
        <v>4599800</v>
      </c>
      <c r="F3288" s="43">
        <v>2299900</v>
      </c>
      <c r="G3288" s="44">
        <f t="shared" si="153"/>
        <v>0.5</v>
      </c>
      <c r="H3288" s="45">
        <v>2389900</v>
      </c>
      <c r="I3288" s="44">
        <f t="shared" si="154"/>
        <v>0.4804339319100831</v>
      </c>
      <c r="J3288" s="45">
        <v>2519900</v>
      </c>
      <c r="K3288" s="44">
        <f t="shared" si="155"/>
        <v>0.45217183355798074</v>
      </c>
    </row>
    <row r="3289" spans="1:12">
      <c r="A3289" t="s">
        <v>12571</v>
      </c>
      <c r="B3289" t="s">
        <v>12572</v>
      </c>
      <c r="C3289" s="43">
        <v>140000</v>
      </c>
      <c r="D3289">
        <v>100</v>
      </c>
      <c r="E3289" s="43">
        <v>4599800</v>
      </c>
      <c r="F3289" s="43">
        <v>2299900</v>
      </c>
      <c r="G3289" s="44">
        <f t="shared" si="153"/>
        <v>0.5</v>
      </c>
      <c r="H3289" s="45">
        <v>2389900</v>
      </c>
      <c r="I3289" s="44">
        <f t="shared" si="154"/>
        <v>0.4804339319100831</v>
      </c>
      <c r="J3289" s="45">
        <v>2519900</v>
      </c>
      <c r="K3289" s="44">
        <f t="shared" si="155"/>
        <v>0.45217183355798074</v>
      </c>
    </row>
    <row r="3290" spans="1:12">
      <c r="A3290" t="s">
        <v>12573</v>
      </c>
      <c r="B3290" t="s">
        <v>12574</v>
      </c>
      <c r="C3290" s="43">
        <v>30000</v>
      </c>
      <c r="D3290">
        <v>100</v>
      </c>
      <c r="E3290" s="43">
        <v>4599800</v>
      </c>
      <c r="F3290" s="43">
        <v>2299900</v>
      </c>
      <c r="G3290" s="44">
        <f t="shared" si="153"/>
        <v>0.5</v>
      </c>
      <c r="H3290" s="45">
        <v>2389900</v>
      </c>
      <c r="I3290" s="44">
        <f t="shared" si="154"/>
        <v>0.4804339319100831</v>
      </c>
      <c r="J3290" s="45">
        <v>2519900</v>
      </c>
      <c r="K3290" s="44">
        <f t="shared" si="155"/>
        <v>0.45217183355798074</v>
      </c>
    </row>
    <row r="3291" spans="1:12">
      <c r="A3291" t="s">
        <v>12575</v>
      </c>
      <c r="B3291" t="s">
        <v>12576</v>
      </c>
      <c r="C3291" s="43">
        <v>30000</v>
      </c>
      <c r="D3291">
        <v>100</v>
      </c>
      <c r="E3291" s="43">
        <v>4599800</v>
      </c>
      <c r="F3291" s="43">
        <v>2299900</v>
      </c>
      <c r="G3291" s="44">
        <f t="shared" si="153"/>
        <v>0.5</v>
      </c>
      <c r="H3291" s="45">
        <v>2389900</v>
      </c>
      <c r="I3291" s="44">
        <f t="shared" si="154"/>
        <v>0.4804339319100831</v>
      </c>
      <c r="J3291" s="45">
        <v>2519900</v>
      </c>
      <c r="K3291" s="44">
        <f t="shared" si="155"/>
        <v>0.45217183355798074</v>
      </c>
    </row>
    <row r="3292" spans="1:12">
      <c r="A3292" t="s">
        <v>7031</v>
      </c>
      <c r="B3292" s="54" t="s">
        <v>12577</v>
      </c>
      <c r="C3292" s="43">
        <v>70000</v>
      </c>
      <c r="D3292">
        <v>20</v>
      </c>
      <c r="E3292" s="55">
        <v>5543760</v>
      </c>
      <c r="F3292" s="56">
        <v>2309900</v>
      </c>
      <c r="G3292" s="44">
        <f t="shared" si="153"/>
        <v>0.58333333333333326</v>
      </c>
      <c r="H3292" s="55">
        <v>2499900</v>
      </c>
      <c r="I3292" s="44">
        <f t="shared" si="154"/>
        <v>0.54906056539244119</v>
      </c>
      <c r="J3292" s="55">
        <v>2599900</v>
      </c>
      <c r="K3292" s="44">
        <f t="shared" si="155"/>
        <v>0.53102226647618223</v>
      </c>
      <c r="L3292" s="55">
        <v>2599900</v>
      </c>
    </row>
    <row r="3293" spans="1:12">
      <c r="A3293" t="s">
        <v>12578</v>
      </c>
      <c r="B3293" t="s">
        <v>12579</v>
      </c>
      <c r="C3293" s="43">
        <v>140000</v>
      </c>
      <c r="D3293">
        <v>100</v>
      </c>
      <c r="E3293" s="43">
        <v>4639800</v>
      </c>
      <c r="F3293" s="43">
        <v>2319900</v>
      </c>
      <c r="G3293" s="44">
        <f t="shared" si="153"/>
        <v>0.5</v>
      </c>
      <c r="H3293" s="45">
        <v>2409900</v>
      </c>
      <c r="I3293" s="44">
        <f t="shared" si="154"/>
        <v>0.48060261218155953</v>
      </c>
      <c r="J3293" s="45">
        <v>2549900</v>
      </c>
      <c r="K3293" s="44">
        <f t="shared" si="155"/>
        <v>0.45042889779731887</v>
      </c>
    </row>
    <row r="3294" spans="1:12">
      <c r="A3294" t="s">
        <v>2180</v>
      </c>
      <c r="B3294" t="s">
        <v>12580</v>
      </c>
      <c r="C3294" s="43">
        <v>140000</v>
      </c>
      <c r="D3294">
        <v>100</v>
      </c>
      <c r="E3294" s="43">
        <v>4639800</v>
      </c>
      <c r="F3294" s="43">
        <v>2319900</v>
      </c>
      <c r="G3294" s="44">
        <f t="shared" si="153"/>
        <v>0.5</v>
      </c>
      <c r="H3294" s="45">
        <v>2409900</v>
      </c>
      <c r="I3294" s="44">
        <f t="shared" si="154"/>
        <v>0.48060261218155953</v>
      </c>
      <c r="J3294" s="45">
        <v>2549900</v>
      </c>
      <c r="K3294" s="44">
        <f t="shared" si="155"/>
        <v>0.45042889779731887</v>
      </c>
    </row>
    <row r="3295" spans="1:12">
      <c r="A3295" t="s">
        <v>2184</v>
      </c>
      <c r="B3295" t="s">
        <v>12581</v>
      </c>
      <c r="C3295" s="43">
        <v>140000</v>
      </c>
      <c r="D3295">
        <v>100</v>
      </c>
      <c r="E3295" s="43">
        <v>4639800</v>
      </c>
      <c r="F3295" s="43">
        <v>2319900</v>
      </c>
      <c r="G3295" s="44">
        <f t="shared" si="153"/>
        <v>0.5</v>
      </c>
      <c r="H3295" s="45">
        <v>2409900</v>
      </c>
      <c r="I3295" s="44">
        <f t="shared" si="154"/>
        <v>0.48060261218155953</v>
      </c>
      <c r="J3295" s="45">
        <v>2549900</v>
      </c>
      <c r="K3295" s="44">
        <f t="shared" si="155"/>
        <v>0.45042889779731887</v>
      </c>
    </row>
    <row r="3296" spans="1:12">
      <c r="A3296" t="s">
        <v>2183</v>
      </c>
      <c r="B3296" t="s">
        <v>12582</v>
      </c>
      <c r="C3296" s="43">
        <v>140000</v>
      </c>
      <c r="D3296">
        <v>100</v>
      </c>
      <c r="E3296" s="43">
        <v>4639800</v>
      </c>
      <c r="F3296" s="43">
        <v>2319900</v>
      </c>
      <c r="G3296" s="44">
        <f t="shared" si="153"/>
        <v>0.5</v>
      </c>
      <c r="H3296" s="45">
        <v>2409900</v>
      </c>
      <c r="I3296" s="44">
        <f t="shared" si="154"/>
        <v>0.48060261218155953</v>
      </c>
      <c r="J3296" s="45">
        <v>2549900</v>
      </c>
      <c r="K3296" s="44">
        <f t="shared" si="155"/>
        <v>0.45042889779731887</v>
      </c>
    </row>
    <row r="3297" spans="1:11">
      <c r="A3297" t="s">
        <v>2182</v>
      </c>
      <c r="B3297" t="s">
        <v>12583</v>
      </c>
      <c r="C3297" s="43">
        <v>140000</v>
      </c>
      <c r="D3297">
        <v>100</v>
      </c>
      <c r="E3297" s="43">
        <v>4639800</v>
      </c>
      <c r="F3297" s="43">
        <v>2319900</v>
      </c>
      <c r="G3297" s="44">
        <f t="shared" si="153"/>
        <v>0.5</v>
      </c>
      <c r="H3297" s="45">
        <v>2409900</v>
      </c>
      <c r="I3297" s="44">
        <f t="shared" si="154"/>
        <v>0.48060261218155953</v>
      </c>
      <c r="J3297" s="45">
        <v>2549900</v>
      </c>
      <c r="K3297" s="44">
        <f t="shared" si="155"/>
        <v>0.45042889779731887</v>
      </c>
    </row>
    <row r="3298" spans="1:11">
      <c r="A3298" t="s">
        <v>2181</v>
      </c>
      <c r="B3298" t="s">
        <v>12584</v>
      </c>
      <c r="C3298" s="43">
        <v>140000</v>
      </c>
      <c r="D3298">
        <v>100</v>
      </c>
      <c r="E3298" s="43">
        <v>4639800</v>
      </c>
      <c r="F3298" s="43">
        <v>2319900</v>
      </c>
      <c r="G3298" s="44">
        <f t="shared" si="153"/>
        <v>0.5</v>
      </c>
      <c r="H3298" s="45">
        <v>2409900</v>
      </c>
      <c r="I3298" s="44">
        <f t="shared" si="154"/>
        <v>0.48060261218155953</v>
      </c>
      <c r="J3298" s="45">
        <v>2549900</v>
      </c>
      <c r="K3298" s="44">
        <f t="shared" si="155"/>
        <v>0.45042889779731887</v>
      </c>
    </row>
    <row r="3299" spans="1:11">
      <c r="A3299" t="s">
        <v>2069</v>
      </c>
      <c r="B3299" t="s">
        <v>12585</v>
      </c>
      <c r="C3299" s="43">
        <v>140000</v>
      </c>
      <c r="D3299">
        <v>100</v>
      </c>
      <c r="E3299" s="43">
        <v>4639800</v>
      </c>
      <c r="F3299" s="43">
        <v>2319900</v>
      </c>
      <c r="G3299" s="44">
        <f t="shared" si="153"/>
        <v>0.5</v>
      </c>
      <c r="H3299" s="45">
        <v>2409900</v>
      </c>
      <c r="I3299" s="44">
        <f t="shared" si="154"/>
        <v>0.48060261218155953</v>
      </c>
      <c r="J3299" s="45">
        <v>2549900</v>
      </c>
      <c r="K3299" s="44">
        <f t="shared" si="155"/>
        <v>0.45042889779731887</v>
      </c>
    </row>
    <row r="3300" spans="1:11">
      <c r="A3300" t="s">
        <v>2058</v>
      </c>
      <c r="B3300" t="s">
        <v>12586</v>
      </c>
      <c r="C3300" s="43">
        <v>140000</v>
      </c>
      <c r="D3300">
        <v>100</v>
      </c>
      <c r="E3300" s="43">
        <v>4639800</v>
      </c>
      <c r="F3300" s="43">
        <v>2319900</v>
      </c>
      <c r="G3300" s="44">
        <f t="shared" si="153"/>
        <v>0.5</v>
      </c>
      <c r="H3300" s="45">
        <v>2409900</v>
      </c>
      <c r="I3300" s="44">
        <f t="shared" si="154"/>
        <v>0.48060261218155953</v>
      </c>
      <c r="J3300" s="45">
        <v>2549900</v>
      </c>
      <c r="K3300" s="44">
        <f t="shared" si="155"/>
        <v>0.45042889779731887</v>
      </c>
    </row>
    <row r="3301" spans="1:11">
      <c r="A3301" t="s">
        <v>12587</v>
      </c>
      <c r="B3301" t="s">
        <v>12588</v>
      </c>
      <c r="C3301" s="43">
        <v>20000</v>
      </c>
      <c r="D3301">
        <v>100</v>
      </c>
      <c r="E3301" s="43">
        <v>4719800</v>
      </c>
      <c r="F3301" s="43">
        <v>2359900</v>
      </c>
      <c r="G3301" s="44">
        <f t="shared" si="153"/>
        <v>0.5</v>
      </c>
      <c r="H3301" s="45">
        <v>2449900</v>
      </c>
      <c r="I3301" s="44">
        <f t="shared" si="154"/>
        <v>0.48093139539811014</v>
      </c>
      <c r="J3301" s="45">
        <v>2589900</v>
      </c>
      <c r="K3301" s="44">
        <f t="shared" si="155"/>
        <v>0.45126912157294796</v>
      </c>
    </row>
    <row r="3302" spans="1:11">
      <c r="A3302" t="s">
        <v>12589</v>
      </c>
      <c r="B3302" t="s">
        <v>12590</v>
      </c>
      <c r="C3302" s="43">
        <v>30000</v>
      </c>
      <c r="D3302">
        <v>100</v>
      </c>
      <c r="E3302" s="43">
        <v>4739800</v>
      </c>
      <c r="F3302" s="43">
        <v>2369900</v>
      </c>
      <c r="G3302" s="44">
        <f t="shared" si="153"/>
        <v>0.5</v>
      </c>
      <c r="H3302" s="45">
        <v>2459900</v>
      </c>
      <c r="I3302" s="44">
        <f t="shared" si="154"/>
        <v>0.48101185704038141</v>
      </c>
      <c r="J3302" s="45">
        <v>2599900</v>
      </c>
      <c r="K3302" s="44">
        <f t="shared" si="155"/>
        <v>0.45147474576986368</v>
      </c>
    </row>
    <row r="3303" spans="1:11">
      <c r="A3303" t="s">
        <v>12591</v>
      </c>
      <c r="B3303" t="s">
        <v>3703</v>
      </c>
      <c r="C3303" s="43">
        <v>20000</v>
      </c>
      <c r="D3303">
        <v>0</v>
      </c>
      <c r="E3303" s="43">
        <v>5213780</v>
      </c>
      <c r="F3303" s="43">
        <v>2369900</v>
      </c>
      <c r="G3303" s="44">
        <f t="shared" si="153"/>
        <v>0.54545454545454541</v>
      </c>
      <c r="H3303" s="45">
        <v>2459900</v>
      </c>
      <c r="I3303" s="44">
        <f t="shared" si="154"/>
        <v>0.52819259730943768</v>
      </c>
      <c r="J3303" s="45">
        <v>2599900</v>
      </c>
      <c r="K3303" s="44">
        <f t="shared" si="155"/>
        <v>0.50134067797260329</v>
      </c>
    </row>
    <row r="3304" spans="1:11">
      <c r="A3304" t="s">
        <v>12592</v>
      </c>
      <c r="B3304" t="s">
        <v>12593</v>
      </c>
      <c r="C3304" s="43">
        <v>50000</v>
      </c>
      <c r="D3304">
        <v>100</v>
      </c>
      <c r="E3304" s="43">
        <v>4799800</v>
      </c>
      <c r="F3304" s="43">
        <v>2399900</v>
      </c>
      <c r="G3304" s="44">
        <f t="shared" si="153"/>
        <v>0.5</v>
      </c>
      <c r="H3304" s="45">
        <v>2499900</v>
      </c>
      <c r="I3304" s="44">
        <f t="shared" si="154"/>
        <v>0.47916579857494057</v>
      </c>
      <c r="J3304" s="45">
        <v>2629900</v>
      </c>
      <c r="K3304" s="44">
        <f t="shared" si="155"/>
        <v>0.45208133672236339</v>
      </c>
    </row>
    <row r="3305" spans="1:11">
      <c r="A3305" t="s">
        <v>12594</v>
      </c>
      <c r="B3305" t="s">
        <v>12595</v>
      </c>
      <c r="C3305" s="43">
        <v>50000</v>
      </c>
      <c r="D3305">
        <v>100</v>
      </c>
      <c r="E3305" s="43">
        <v>4799800</v>
      </c>
      <c r="F3305" s="43">
        <v>2399900</v>
      </c>
      <c r="G3305" s="44">
        <f t="shared" si="153"/>
        <v>0.5</v>
      </c>
      <c r="H3305" s="45">
        <v>2499900</v>
      </c>
      <c r="I3305" s="44">
        <f t="shared" si="154"/>
        <v>0.47916579857494057</v>
      </c>
      <c r="J3305" s="45">
        <v>2629900</v>
      </c>
      <c r="K3305" s="44">
        <f t="shared" si="155"/>
        <v>0.45208133672236339</v>
      </c>
    </row>
    <row r="3306" spans="1:11">
      <c r="A3306" t="s">
        <v>12596</v>
      </c>
      <c r="B3306" t="s">
        <v>12597</v>
      </c>
      <c r="C3306" s="43">
        <v>140000</v>
      </c>
      <c r="D3306">
        <v>100</v>
      </c>
      <c r="E3306" s="43">
        <v>4799800</v>
      </c>
      <c r="F3306" s="43">
        <v>2399900</v>
      </c>
      <c r="G3306" s="44">
        <f t="shared" si="153"/>
        <v>0.5</v>
      </c>
      <c r="H3306" s="45">
        <v>2499900</v>
      </c>
      <c r="I3306" s="44">
        <f t="shared" si="154"/>
        <v>0.47916579857494057</v>
      </c>
      <c r="J3306" s="45">
        <v>2629900</v>
      </c>
      <c r="K3306" s="44">
        <f t="shared" si="155"/>
        <v>0.45208133672236339</v>
      </c>
    </row>
    <row r="3307" spans="1:11">
      <c r="A3307" t="s">
        <v>12598</v>
      </c>
      <c r="B3307" t="s">
        <v>12599</v>
      </c>
      <c r="C3307" s="43">
        <v>140000</v>
      </c>
      <c r="D3307">
        <v>100</v>
      </c>
      <c r="E3307" s="43">
        <v>4799800</v>
      </c>
      <c r="F3307" s="43">
        <v>2399900</v>
      </c>
      <c r="G3307" s="44">
        <f t="shared" si="153"/>
        <v>0.5</v>
      </c>
      <c r="H3307" s="45">
        <v>2499900</v>
      </c>
      <c r="I3307" s="44">
        <f t="shared" si="154"/>
        <v>0.47916579857494057</v>
      </c>
      <c r="J3307" s="45">
        <v>2629900</v>
      </c>
      <c r="K3307" s="44">
        <f t="shared" si="155"/>
        <v>0.45208133672236339</v>
      </c>
    </row>
    <row r="3308" spans="1:11">
      <c r="A3308" t="s">
        <v>12600</v>
      </c>
      <c r="B3308" t="s">
        <v>12601</v>
      </c>
      <c r="C3308" s="43">
        <v>140000</v>
      </c>
      <c r="D3308">
        <v>100</v>
      </c>
      <c r="E3308" s="43">
        <v>4799800</v>
      </c>
      <c r="F3308" s="43">
        <v>2399900</v>
      </c>
      <c r="G3308" s="44">
        <f t="shared" si="153"/>
        <v>0.5</v>
      </c>
      <c r="H3308" s="45">
        <v>2499900</v>
      </c>
      <c r="I3308" s="44">
        <f t="shared" si="154"/>
        <v>0.47916579857494057</v>
      </c>
      <c r="J3308" s="45">
        <v>2629900</v>
      </c>
      <c r="K3308" s="44">
        <f t="shared" si="155"/>
        <v>0.45208133672236339</v>
      </c>
    </row>
    <row r="3309" spans="1:11">
      <c r="A3309" t="s">
        <v>12602</v>
      </c>
      <c r="B3309" t="s">
        <v>12603</v>
      </c>
      <c r="C3309" s="43">
        <v>140000</v>
      </c>
      <c r="D3309">
        <v>100</v>
      </c>
      <c r="E3309" s="43">
        <v>4799800</v>
      </c>
      <c r="F3309" s="43">
        <v>2399900</v>
      </c>
      <c r="G3309" s="44">
        <f t="shared" si="153"/>
        <v>0.5</v>
      </c>
      <c r="H3309" s="45">
        <v>2499900</v>
      </c>
      <c r="I3309" s="44">
        <f t="shared" si="154"/>
        <v>0.47916579857494057</v>
      </c>
      <c r="J3309" s="45">
        <v>2629900</v>
      </c>
      <c r="K3309" s="44">
        <f t="shared" si="155"/>
        <v>0.45208133672236339</v>
      </c>
    </row>
    <row r="3310" spans="1:11">
      <c r="A3310" t="s">
        <v>12604</v>
      </c>
      <c r="B3310" t="s">
        <v>12605</v>
      </c>
      <c r="C3310" s="43">
        <v>140000</v>
      </c>
      <c r="D3310">
        <v>100</v>
      </c>
      <c r="E3310" s="43">
        <v>4799800</v>
      </c>
      <c r="F3310" s="43">
        <v>2399900</v>
      </c>
      <c r="G3310" s="44">
        <f t="shared" si="153"/>
        <v>0.5</v>
      </c>
      <c r="H3310" s="45">
        <v>2499900</v>
      </c>
      <c r="I3310" s="44">
        <f t="shared" si="154"/>
        <v>0.47916579857494057</v>
      </c>
      <c r="J3310" s="45">
        <v>2629900</v>
      </c>
      <c r="K3310" s="44">
        <f t="shared" si="155"/>
        <v>0.45208133672236339</v>
      </c>
    </row>
    <row r="3311" spans="1:11">
      <c r="A3311" t="s">
        <v>12606</v>
      </c>
      <c r="B3311" t="s">
        <v>12607</v>
      </c>
      <c r="C3311" s="43">
        <v>140000</v>
      </c>
      <c r="D3311">
        <v>100</v>
      </c>
      <c r="E3311" s="43">
        <v>4799800</v>
      </c>
      <c r="F3311" s="43">
        <v>2399900</v>
      </c>
      <c r="G3311" s="44">
        <f t="shared" si="153"/>
        <v>0.5</v>
      </c>
      <c r="H3311" s="45">
        <v>2499900</v>
      </c>
      <c r="I3311" s="44">
        <f t="shared" si="154"/>
        <v>0.47916579857494057</v>
      </c>
      <c r="J3311" s="45">
        <v>2629900</v>
      </c>
      <c r="K3311" s="44">
        <f t="shared" si="155"/>
        <v>0.45208133672236339</v>
      </c>
    </row>
    <row r="3312" spans="1:11">
      <c r="A3312" t="s">
        <v>12608</v>
      </c>
      <c r="B3312" t="s">
        <v>12609</v>
      </c>
      <c r="C3312" s="43">
        <v>140000</v>
      </c>
      <c r="D3312">
        <v>100</v>
      </c>
      <c r="E3312" s="43">
        <v>4799800</v>
      </c>
      <c r="F3312" s="43">
        <v>2399900</v>
      </c>
      <c r="G3312" s="44">
        <f t="shared" si="153"/>
        <v>0.5</v>
      </c>
      <c r="H3312" s="45">
        <v>2499900</v>
      </c>
      <c r="I3312" s="44">
        <f t="shared" si="154"/>
        <v>0.47916579857494057</v>
      </c>
      <c r="J3312" s="45">
        <v>2629900</v>
      </c>
      <c r="K3312" s="44">
        <f t="shared" si="155"/>
        <v>0.45208133672236339</v>
      </c>
    </row>
    <row r="3313" spans="1:11">
      <c r="A3313" t="s">
        <v>12610</v>
      </c>
      <c r="B3313" t="s">
        <v>12611</v>
      </c>
      <c r="C3313" s="43">
        <v>140000</v>
      </c>
      <c r="D3313">
        <v>100</v>
      </c>
      <c r="E3313" s="43">
        <v>4799800</v>
      </c>
      <c r="F3313" s="43">
        <v>2399900</v>
      </c>
      <c r="G3313" s="44">
        <f t="shared" si="153"/>
        <v>0.5</v>
      </c>
      <c r="H3313" s="45">
        <v>2499900</v>
      </c>
      <c r="I3313" s="44">
        <f t="shared" si="154"/>
        <v>0.47916579857494057</v>
      </c>
      <c r="J3313" s="45">
        <v>2629900</v>
      </c>
      <c r="K3313" s="44">
        <f t="shared" si="155"/>
        <v>0.45208133672236339</v>
      </c>
    </row>
    <row r="3314" spans="1:11">
      <c r="A3314" t="s">
        <v>12612</v>
      </c>
      <c r="B3314" t="s">
        <v>12613</v>
      </c>
      <c r="C3314" s="43">
        <v>140000</v>
      </c>
      <c r="D3314">
        <v>100</v>
      </c>
      <c r="E3314" s="43">
        <v>4799800</v>
      </c>
      <c r="F3314" s="43">
        <v>2399900</v>
      </c>
      <c r="G3314" s="44">
        <f t="shared" si="153"/>
        <v>0.5</v>
      </c>
      <c r="H3314" s="45">
        <v>2499900</v>
      </c>
      <c r="I3314" s="44">
        <f t="shared" si="154"/>
        <v>0.47916579857494057</v>
      </c>
      <c r="J3314" s="45">
        <v>2629900</v>
      </c>
      <c r="K3314" s="44">
        <f t="shared" si="155"/>
        <v>0.45208133672236339</v>
      </c>
    </row>
    <row r="3315" spans="1:11">
      <c r="A3315" t="s">
        <v>12614</v>
      </c>
      <c r="B3315" t="s">
        <v>12615</v>
      </c>
      <c r="C3315" s="43">
        <v>140000</v>
      </c>
      <c r="D3315">
        <v>100</v>
      </c>
      <c r="E3315" s="43">
        <v>4799800</v>
      </c>
      <c r="F3315" s="43">
        <v>2399900</v>
      </c>
      <c r="G3315" s="44">
        <f t="shared" si="153"/>
        <v>0.5</v>
      </c>
      <c r="H3315" s="45">
        <v>2499900</v>
      </c>
      <c r="I3315" s="44">
        <f t="shared" si="154"/>
        <v>0.47916579857494057</v>
      </c>
      <c r="J3315" s="45">
        <v>2629900</v>
      </c>
      <c r="K3315" s="44">
        <f t="shared" si="155"/>
        <v>0.45208133672236339</v>
      </c>
    </row>
    <row r="3316" spans="1:11">
      <c r="A3316" t="s">
        <v>12616</v>
      </c>
      <c r="B3316" t="s">
        <v>12617</v>
      </c>
      <c r="C3316" s="43">
        <v>140000</v>
      </c>
      <c r="D3316">
        <v>100</v>
      </c>
      <c r="E3316" s="43">
        <v>4799800</v>
      </c>
      <c r="F3316" s="43">
        <v>2399900</v>
      </c>
      <c r="G3316" s="44">
        <f t="shared" si="153"/>
        <v>0.5</v>
      </c>
      <c r="H3316" s="45">
        <v>2499900</v>
      </c>
      <c r="I3316" s="44">
        <f t="shared" si="154"/>
        <v>0.47916579857494057</v>
      </c>
      <c r="J3316" s="45">
        <v>2629900</v>
      </c>
      <c r="K3316" s="44">
        <f t="shared" si="155"/>
        <v>0.45208133672236339</v>
      </c>
    </row>
    <row r="3317" spans="1:11">
      <c r="A3317" t="s">
        <v>12618</v>
      </c>
      <c r="B3317" t="s">
        <v>12619</v>
      </c>
      <c r="C3317" s="43">
        <v>140000</v>
      </c>
      <c r="D3317">
        <v>100</v>
      </c>
      <c r="E3317" s="43">
        <v>4799800</v>
      </c>
      <c r="F3317" s="43">
        <v>2399900</v>
      </c>
      <c r="G3317" s="44">
        <f t="shared" si="153"/>
        <v>0.5</v>
      </c>
      <c r="H3317" s="45">
        <v>2499900</v>
      </c>
      <c r="I3317" s="44">
        <f t="shared" si="154"/>
        <v>0.47916579857494057</v>
      </c>
      <c r="J3317" s="45">
        <v>2629900</v>
      </c>
      <c r="K3317" s="44">
        <f t="shared" si="155"/>
        <v>0.45208133672236339</v>
      </c>
    </row>
    <row r="3318" spans="1:11">
      <c r="A3318" t="s">
        <v>12620</v>
      </c>
      <c r="B3318" t="s">
        <v>12621</v>
      </c>
      <c r="C3318" s="43">
        <v>140000</v>
      </c>
      <c r="D3318">
        <v>100</v>
      </c>
      <c r="E3318" s="43">
        <v>4799800</v>
      </c>
      <c r="F3318" s="43">
        <v>2399900</v>
      </c>
      <c r="G3318" s="44">
        <f t="shared" si="153"/>
        <v>0.5</v>
      </c>
      <c r="H3318" s="45">
        <v>2499900</v>
      </c>
      <c r="I3318" s="44">
        <f t="shared" si="154"/>
        <v>0.47916579857494057</v>
      </c>
      <c r="J3318" s="45">
        <v>2629900</v>
      </c>
      <c r="K3318" s="44">
        <f t="shared" si="155"/>
        <v>0.45208133672236339</v>
      </c>
    </row>
    <row r="3319" spans="1:11">
      <c r="A3319" t="s">
        <v>12620</v>
      </c>
      <c r="B3319" t="s">
        <v>12622</v>
      </c>
      <c r="C3319" s="43">
        <v>140000</v>
      </c>
      <c r="D3319">
        <v>100</v>
      </c>
      <c r="E3319" s="43">
        <v>4799800</v>
      </c>
      <c r="F3319" s="43">
        <v>2399900</v>
      </c>
      <c r="G3319" s="44">
        <f t="shared" si="153"/>
        <v>0.5</v>
      </c>
      <c r="H3319" s="45">
        <v>2499900</v>
      </c>
      <c r="I3319" s="44">
        <f t="shared" si="154"/>
        <v>0.47916579857494057</v>
      </c>
      <c r="J3319" s="45">
        <v>2629900</v>
      </c>
      <c r="K3319" s="44">
        <f t="shared" si="155"/>
        <v>0.45208133672236339</v>
      </c>
    </row>
    <row r="3320" spans="1:11">
      <c r="A3320" t="s">
        <v>12623</v>
      </c>
      <c r="B3320" t="s">
        <v>12624</v>
      </c>
      <c r="C3320" s="43">
        <v>140000</v>
      </c>
      <c r="D3320">
        <v>100</v>
      </c>
      <c r="E3320" s="43">
        <v>4799800</v>
      </c>
      <c r="F3320" s="43">
        <v>2399900</v>
      </c>
      <c r="G3320" s="44">
        <f t="shared" si="153"/>
        <v>0.5</v>
      </c>
      <c r="H3320" s="45">
        <v>2499900</v>
      </c>
      <c r="I3320" s="44">
        <f t="shared" si="154"/>
        <v>0.47916579857494057</v>
      </c>
      <c r="J3320" s="45">
        <v>2629900</v>
      </c>
      <c r="K3320" s="44">
        <f t="shared" si="155"/>
        <v>0.45208133672236339</v>
      </c>
    </row>
    <row r="3321" spans="1:11">
      <c r="A3321" t="s">
        <v>12625</v>
      </c>
      <c r="B3321" t="s">
        <v>12626</v>
      </c>
      <c r="C3321" s="43">
        <v>140000</v>
      </c>
      <c r="D3321">
        <v>100</v>
      </c>
      <c r="E3321" s="43">
        <v>4799800</v>
      </c>
      <c r="F3321" s="43">
        <v>2399900</v>
      </c>
      <c r="G3321" s="44">
        <f t="shared" si="153"/>
        <v>0.5</v>
      </c>
      <c r="H3321" s="45">
        <v>2499900</v>
      </c>
      <c r="I3321" s="44">
        <f t="shared" si="154"/>
        <v>0.47916579857494057</v>
      </c>
      <c r="J3321" s="45">
        <v>2629900</v>
      </c>
      <c r="K3321" s="44">
        <f t="shared" si="155"/>
        <v>0.45208133672236339</v>
      </c>
    </row>
    <row r="3322" spans="1:11">
      <c r="A3322" t="s">
        <v>12627</v>
      </c>
      <c r="B3322" t="s">
        <v>12628</v>
      </c>
      <c r="C3322" s="43">
        <v>140000</v>
      </c>
      <c r="D3322">
        <v>100</v>
      </c>
      <c r="E3322" s="43">
        <v>4799800</v>
      </c>
      <c r="F3322" s="43">
        <v>2399900</v>
      </c>
      <c r="G3322" s="44">
        <f t="shared" si="153"/>
        <v>0.5</v>
      </c>
      <c r="H3322" s="45">
        <v>2499900</v>
      </c>
      <c r="I3322" s="44">
        <f t="shared" si="154"/>
        <v>0.47916579857494057</v>
      </c>
      <c r="J3322" s="45">
        <v>2629900</v>
      </c>
      <c r="K3322" s="44">
        <f t="shared" si="155"/>
        <v>0.45208133672236339</v>
      </c>
    </row>
    <row r="3323" spans="1:11">
      <c r="A3323" t="s">
        <v>12629</v>
      </c>
      <c r="B3323" t="s">
        <v>12630</v>
      </c>
      <c r="C3323" s="43">
        <v>140000</v>
      </c>
      <c r="D3323">
        <v>100</v>
      </c>
      <c r="E3323" s="43">
        <v>4799800</v>
      </c>
      <c r="F3323" s="43">
        <v>2399900</v>
      </c>
      <c r="G3323" s="44">
        <f t="shared" si="153"/>
        <v>0.5</v>
      </c>
      <c r="H3323" s="45">
        <v>2499900</v>
      </c>
      <c r="I3323" s="44">
        <f t="shared" si="154"/>
        <v>0.47916579857494057</v>
      </c>
      <c r="J3323" s="45">
        <v>2629900</v>
      </c>
      <c r="K3323" s="44">
        <f t="shared" si="155"/>
        <v>0.45208133672236339</v>
      </c>
    </row>
    <row r="3324" spans="1:11">
      <c r="A3324" t="s">
        <v>12631</v>
      </c>
      <c r="B3324" t="s">
        <v>12632</v>
      </c>
      <c r="C3324" s="43">
        <v>140000</v>
      </c>
      <c r="D3324">
        <v>100</v>
      </c>
      <c r="E3324" s="43">
        <v>4799800</v>
      </c>
      <c r="F3324" s="43">
        <v>2399900</v>
      </c>
      <c r="G3324" s="44">
        <f t="shared" si="153"/>
        <v>0.5</v>
      </c>
      <c r="H3324" s="45">
        <v>2499900</v>
      </c>
      <c r="I3324" s="44">
        <f t="shared" si="154"/>
        <v>0.47916579857494057</v>
      </c>
      <c r="J3324" s="45">
        <v>2629900</v>
      </c>
      <c r="K3324" s="44">
        <f t="shared" si="155"/>
        <v>0.45208133672236339</v>
      </c>
    </row>
    <row r="3325" spans="1:11">
      <c r="A3325" t="s">
        <v>12633</v>
      </c>
      <c r="B3325" t="s">
        <v>12634</v>
      </c>
      <c r="C3325" s="43">
        <v>140000</v>
      </c>
      <c r="D3325">
        <v>100</v>
      </c>
      <c r="E3325" s="43">
        <v>4799800</v>
      </c>
      <c r="F3325" s="43">
        <v>2399900</v>
      </c>
      <c r="G3325" s="44">
        <f t="shared" si="153"/>
        <v>0.5</v>
      </c>
      <c r="H3325" s="45">
        <v>2499900</v>
      </c>
      <c r="I3325" s="44">
        <f t="shared" si="154"/>
        <v>0.47916579857494057</v>
      </c>
      <c r="J3325" s="45">
        <v>2629900</v>
      </c>
      <c r="K3325" s="44">
        <f t="shared" si="155"/>
        <v>0.45208133672236339</v>
      </c>
    </row>
    <row r="3326" spans="1:11">
      <c r="A3326" t="s">
        <v>12635</v>
      </c>
      <c r="B3326" t="s">
        <v>12636</v>
      </c>
      <c r="C3326" s="43">
        <v>140000</v>
      </c>
      <c r="D3326">
        <v>100</v>
      </c>
      <c r="E3326" s="43">
        <v>4799800</v>
      </c>
      <c r="F3326" s="43">
        <v>2399900</v>
      </c>
      <c r="G3326" s="44">
        <f t="shared" si="153"/>
        <v>0.5</v>
      </c>
      <c r="H3326" s="45">
        <v>2499900</v>
      </c>
      <c r="I3326" s="44">
        <f t="shared" si="154"/>
        <v>0.47916579857494057</v>
      </c>
      <c r="J3326" s="45">
        <v>2629900</v>
      </c>
      <c r="K3326" s="44">
        <f t="shared" si="155"/>
        <v>0.45208133672236339</v>
      </c>
    </row>
    <row r="3327" spans="1:11">
      <c r="A3327" t="s">
        <v>12637</v>
      </c>
      <c r="B3327" t="s">
        <v>12638</v>
      </c>
      <c r="C3327" s="43">
        <v>140000</v>
      </c>
      <c r="D3327">
        <v>100</v>
      </c>
      <c r="E3327" s="43">
        <v>4799800</v>
      </c>
      <c r="F3327" s="43">
        <v>2399900</v>
      </c>
      <c r="G3327" s="44">
        <f t="shared" si="153"/>
        <v>0.5</v>
      </c>
      <c r="H3327" s="45">
        <v>2499900</v>
      </c>
      <c r="I3327" s="44">
        <f t="shared" si="154"/>
        <v>0.47916579857494057</v>
      </c>
      <c r="J3327" s="45">
        <v>2629900</v>
      </c>
      <c r="K3327" s="44">
        <f t="shared" si="155"/>
        <v>0.45208133672236339</v>
      </c>
    </row>
    <row r="3328" spans="1:11">
      <c r="A3328" t="s">
        <v>12639</v>
      </c>
      <c r="B3328" t="s">
        <v>12640</v>
      </c>
      <c r="C3328" s="43">
        <v>140000</v>
      </c>
      <c r="D3328">
        <v>100</v>
      </c>
      <c r="E3328" s="43">
        <v>4799800</v>
      </c>
      <c r="F3328" s="43">
        <v>2399900</v>
      </c>
      <c r="G3328" s="44">
        <f t="shared" si="153"/>
        <v>0.5</v>
      </c>
      <c r="H3328" s="45">
        <v>2499900</v>
      </c>
      <c r="I3328" s="44">
        <f t="shared" si="154"/>
        <v>0.47916579857494057</v>
      </c>
      <c r="J3328" s="45">
        <v>2629900</v>
      </c>
      <c r="K3328" s="44">
        <f t="shared" si="155"/>
        <v>0.45208133672236339</v>
      </c>
    </row>
    <row r="3329" spans="1:11">
      <c r="A3329" t="s">
        <v>6700</v>
      </c>
      <c r="B3329" t="s">
        <v>12641</v>
      </c>
      <c r="C3329" s="43">
        <v>140000</v>
      </c>
      <c r="D3329">
        <v>100</v>
      </c>
      <c r="E3329" s="43">
        <v>4799800</v>
      </c>
      <c r="F3329" s="43">
        <v>2399900</v>
      </c>
      <c r="G3329" s="44">
        <f t="shared" si="153"/>
        <v>0.5</v>
      </c>
      <c r="H3329" s="45">
        <v>2499900</v>
      </c>
      <c r="I3329" s="44">
        <f t="shared" si="154"/>
        <v>0.47916579857494057</v>
      </c>
      <c r="J3329" s="45">
        <v>2629900</v>
      </c>
      <c r="K3329" s="44">
        <f t="shared" si="155"/>
        <v>0.45208133672236339</v>
      </c>
    </row>
    <row r="3330" spans="1:11">
      <c r="A3330" t="s">
        <v>6698</v>
      </c>
      <c r="B3330" t="s">
        <v>12642</v>
      </c>
      <c r="C3330" s="43">
        <v>140000</v>
      </c>
      <c r="D3330">
        <v>100</v>
      </c>
      <c r="E3330" s="43">
        <v>4799800</v>
      </c>
      <c r="F3330" s="43">
        <v>2399900</v>
      </c>
      <c r="G3330" s="44">
        <f t="shared" ref="G3330:G3393" si="156">1-(F3330/E3330)</f>
        <v>0.5</v>
      </c>
      <c r="H3330" s="45">
        <v>2499900</v>
      </c>
      <c r="I3330" s="44">
        <f t="shared" ref="I3330:I3393" si="157">1-(H3330/E3330)</f>
        <v>0.47916579857494057</v>
      </c>
      <c r="J3330" s="45">
        <v>2629900</v>
      </c>
      <c r="K3330" s="44">
        <f t="shared" ref="K3330:K3393" si="158">1-(J3330/E3330)</f>
        <v>0.45208133672236339</v>
      </c>
    </row>
    <row r="3331" spans="1:11">
      <c r="A3331" t="s">
        <v>6746</v>
      </c>
      <c r="B3331" t="s">
        <v>12643</v>
      </c>
      <c r="C3331" s="43">
        <v>140000</v>
      </c>
      <c r="D3331">
        <v>100</v>
      </c>
      <c r="E3331" s="43">
        <v>4799800</v>
      </c>
      <c r="F3331" s="43">
        <v>2399900</v>
      </c>
      <c r="G3331" s="44">
        <f t="shared" si="156"/>
        <v>0.5</v>
      </c>
      <c r="H3331" s="45">
        <v>2499900</v>
      </c>
      <c r="I3331" s="44">
        <f t="shared" si="157"/>
        <v>0.47916579857494057</v>
      </c>
      <c r="J3331" s="45">
        <v>2629900</v>
      </c>
      <c r="K3331" s="44">
        <f t="shared" si="158"/>
        <v>0.45208133672236339</v>
      </c>
    </row>
    <row r="3332" spans="1:11">
      <c r="A3332" t="s">
        <v>6748</v>
      </c>
      <c r="B3332" t="s">
        <v>12644</v>
      </c>
      <c r="C3332" s="43">
        <v>140000</v>
      </c>
      <c r="D3332">
        <v>100</v>
      </c>
      <c r="E3332" s="43">
        <v>4799800</v>
      </c>
      <c r="F3332" s="43">
        <v>2399900</v>
      </c>
      <c r="G3332" s="44">
        <f t="shared" si="156"/>
        <v>0.5</v>
      </c>
      <c r="H3332" s="45">
        <v>2499900</v>
      </c>
      <c r="I3332" s="44">
        <f t="shared" si="157"/>
        <v>0.47916579857494057</v>
      </c>
      <c r="J3332" s="45">
        <v>2629900</v>
      </c>
      <c r="K3332" s="44">
        <f t="shared" si="158"/>
        <v>0.45208133672236339</v>
      </c>
    </row>
    <row r="3333" spans="1:11">
      <c r="A3333" t="s">
        <v>6742</v>
      </c>
      <c r="B3333" t="s">
        <v>12645</v>
      </c>
      <c r="C3333" s="43">
        <v>140000</v>
      </c>
      <c r="D3333">
        <v>100</v>
      </c>
      <c r="E3333" s="43">
        <v>4799800</v>
      </c>
      <c r="F3333" s="43">
        <v>2399900</v>
      </c>
      <c r="G3333" s="44">
        <f t="shared" si="156"/>
        <v>0.5</v>
      </c>
      <c r="H3333" s="45">
        <v>2499900</v>
      </c>
      <c r="I3333" s="44">
        <f t="shared" si="157"/>
        <v>0.47916579857494057</v>
      </c>
      <c r="J3333" s="45">
        <v>2629900</v>
      </c>
      <c r="K3333" s="44">
        <f t="shared" si="158"/>
        <v>0.45208133672236339</v>
      </c>
    </row>
    <row r="3334" spans="1:11">
      <c r="A3334" t="s">
        <v>6744</v>
      </c>
      <c r="B3334" t="s">
        <v>12646</v>
      </c>
      <c r="C3334" s="43">
        <v>140000</v>
      </c>
      <c r="D3334">
        <v>100</v>
      </c>
      <c r="E3334" s="43">
        <v>4799800</v>
      </c>
      <c r="F3334" s="43">
        <v>2399900</v>
      </c>
      <c r="G3334" s="44">
        <f t="shared" si="156"/>
        <v>0.5</v>
      </c>
      <c r="H3334" s="45">
        <v>2499900</v>
      </c>
      <c r="I3334" s="44">
        <f t="shared" si="157"/>
        <v>0.47916579857494057</v>
      </c>
      <c r="J3334" s="45">
        <v>2629900</v>
      </c>
      <c r="K3334" s="44">
        <f t="shared" si="158"/>
        <v>0.45208133672236339</v>
      </c>
    </row>
    <row r="3335" spans="1:11">
      <c r="A3335" t="s">
        <v>12647</v>
      </c>
      <c r="B3335" t="s">
        <v>12648</v>
      </c>
      <c r="C3335" s="43">
        <v>140000</v>
      </c>
      <c r="D3335">
        <v>100</v>
      </c>
      <c r="E3335" s="43">
        <v>4799800</v>
      </c>
      <c r="F3335" s="43">
        <v>2399900</v>
      </c>
      <c r="G3335" s="44">
        <f t="shared" si="156"/>
        <v>0.5</v>
      </c>
      <c r="H3335" s="45">
        <v>2499900</v>
      </c>
      <c r="I3335" s="44">
        <f t="shared" si="157"/>
        <v>0.47916579857494057</v>
      </c>
      <c r="J3335" s="45">
        <v>2629900</v>
      </c>
      <c r="K3335" s="44">
        <f t="shared" si="158"/>
        <v>0.45208133672236339</v>
      </c>
    </row>
    <row r="3336" spans="1:11">
      <c r="A3336" t="s">
        <v>12649</v>
      </c>
      <c r="B3336" t="s">
        <v>12650</v>
      </c>
      <c r="C3336" s="43">
        <v>140000</v>
      </c>
      <c r="D3336">
        <v>100</v>
      </c>
      <c r="E3336" s="43">
        <v>4799800</v>
      </c>
      <c r="F3336" s="43">
        <v>2399900</v>
      </c>
      <c r="G3336" s="44">
        <f t="shared" si="156"/>
        <v>0.5</v>
      </c>
      <c r="H3336" s="45">
        <v>2499900</v>
      </c>
      <c r="I3336" s="44">
        <f t="shared" si="157"/>
        <v>0.47916579857494057</v>
      </c>
      <c r="J3336" s="45">
        <v>2629900</v>
      </c>
      <c r="K3336" s="44">
        <f t="shared" si="158"/>
        <v>0.45208133672236339</v>
      </c>
    </row>
    <row r="3337" spans="1:11">
      <c r="A3337" t="s">
        <v>12651</v>
      </c>
      <c r="B3337" t="s">
        <v>12652</v>
      </c>
      <c r="C3337" s="43">
        <v>140000</v>
      </c>
      <c r="D3337">
        <v>100</v>
      </c>
      <c r="E3337" s="43">
        <v>4799800</v>
      </c>
      <c r="F3337" s="43">
        <v>2399900</v>
      </c>
      <c r="G3337" s="44">
        <f t="shared" si="156"/>
        <v>0.5</v>
      </c>
      <c r="H3337" s="45">
        <v>2499900</v>
      </c>
      <c r="I3337" s="44">
        <f t="shared" si="157"/>
        <v>0.47916579857494057</v>
      </c>
      <c r="J3337" s="45">
        <v>2629900</v>
      </c>
      <c r="K3337" s="44">
        <f t="shared" si="158"/>
        <v>0.45208133672236339</v>
      </c>
    </row>
    <row r="3338" spans="1:11">
      <c r="A3338" t="s">
        <v>6375</v>
      </c>
      <c r="B3338" t="s">
        <v>6374</v>
      </c>
      <c r="C3338" s="43">
        <v>40000</v>
      </c>
      <c r="D3338">
        <v>4</v>
      </c>
      <c r="E3338" s="43">
        <v>5279780</v>
      </c>
      <c r="F3338" s="43">
        <v>2399900</v>
      </c>
      <c r="G3338" s="44">
        <f t="shared" si="156"/>
        <v>0.54545454545454541</v>
      </c>
      <c r="H3338" s="45">
        <v>2499900</v>
      </c>
      <c r="I3338" s="44">
        <f t="shared" si="157"/>
        <v>0.52651436234085514</v>
      </c>
      <c r="J3338" s="45">
        <v>2629900</v>
      </c>
      <c r="K3338" s="44">
        <f t="shared" si="158"/>
        <v>0.50189212429305763</v>
      </c>
    </row>
    <row r="3339" spans="1:11">
      <c r="A3339" t="s">
        <v>2039</v>
      </c>
      <c r="B3339" t="s">
        <v>6340</v>
      </c>
      <c r="C3339" s="43">
        <v>40000</v>
      </c>
      <c r="D3339">
        <v>100</v>
      </c>
      <c r="E3339" s="43">
        <v>5279780</v>
      </c>
      <c r="F3339" s="43">
        <v>2399900</v>
      </c>
      <c r="G3339" s="44">
        <f t="shared" si="156"/>
        <v>0.54545454545454541</v>
      </c>
      <c r="H3339" s="45">
        <v>2499900</v>
      </c>
      <c r="I3339" s="44">
        <f t="shared" si="157"/>
        <v>0.52651436234085514</v>
      </c>
      <c r="J3339" s="45">
        <v>2629900</v>
      </c>
      <c r="K3339" s="44">
        <f t="shared" si="158"/>
        <v>0.50189212429305763</v>
      </c>
    </row>
    <row r="3340" spans="1:11">
      <c r="A3340" t="s">
        <v>6346</v>
      </c>
      <c r="B3340" t="s">
        <v>6345</v>
      </c>
      <c r="C3340" s="43">
        <v>40000</v>
      </c>
      <c r="D3340">
        <v>5</v>
      </c>
      <c r="E3340" s="43">
        <v>5279780</v>
      </c>
      <c r="F3340" s="43">
        <v>2399900</v>
      </c>
      <c r="G3340" s="44">
        <f t="shared" si="156"/>
        <v>0.54545454545454541</v>
      </c>
      <c r="H3340" s="45">
        <v>2499900</v>
      </c>
      <c r="I3340" s="44">
        <f t="shared" si="157"/>
        <v>0.52651436234085514</v>
      </c>
      <c r="J3340" s="45">
        <v>2629900</v>
      </c>
      <c r="K3340" s="44">
        <f t="shared" si="158"/>
        <v>0.50189212429305763</v>
      </c>
    </row>
    <row r="3341" spans="1:11">
      <c r="A3341" t="s">
        <v>6339</v>
      </c>
      <c r="B3341" t="s">
        <v>6338</v>
      </c>
      <c r="C3341" s="43">
        <v>40000</v>
      </c>
      <c r="D3341">
        <v>3</v>
      </c>
      <c r="E3341" s="43">
        <v>5279780</v>
      </c>
      <c r="F3341" s="43">
        <v>2399900</v>
      </c>
      <c r="G3341" s="44">
        <f t="shared" si="156"/>
        <v>0.54545454545454541</v>
      </c>
      <c r="H3341" s="45">
        <v>2499900</v>
      </c>
      <c r="I3341" s="44">
        <f t="shared" si="157"/>
        <v>0.52651436234085514</v>
      </c>
      <c r="J3341" s="45">
        <v>2629900</v>
      </c>
      <c r="K3341" s="44">
        <f t="shared" si="158"/>
        <v>0.50189212429305763</v>
      </c>
    </row>
    <row r="3342" spans="1:11">
      <c r="A3342" t="s">
        <v>2357</v>
      </c>
      <c r="B3342" t="s">
        <v>6318</v>
      </c>
      <c r="C3342" s="43">
        <v>40000</v>
      </c>
      <c r="D3342">
        <v>3</v>
      </c>
      <c r="E3342" s="43">
        <v>5279780</v>
      </c>
      <c r="F3342" s="43">
        <v>2399900</v>
      </c>
      <c r="G3342" s="44">
        <f t="shared" si="156"/>
        <v>0.54545454545454541</v>
      </c>
      <c r="H3342" s="45">
        <v>2499900</v>
      </c>
      <c r="I3342" s="44">
        <f t="shared" si="157"/>
        <v>0.52651436234085514</v>
      </c>
      <c r="J3342" s="45">
        <v>2629900</v>
      </c>
      <c r="K3342" s="44">
        <f t="shared" si="158"/>
        <v>0.50189212429305763</v>
      </c>
    </row>
    <row r="3343" spans="1:11">
      <c r="A3343" t="s">
        <v>2355</v>
      </c>
      <c r="B3343" t="s">
        <v>6317</v>
      </c>
      <c r="C3343" s="43">
        <v>40000</v>
      </c>
      <c r="D3343">
        <v>3</v>
      </c>
      <c r="E3343" s="43">
        <v>5279780</v>
      </c>
      <c r="F3343" s="43">
        <v>2399900</v>
      </c>
      <c r="G3343" s="44">
        <f t="shared" si="156"/>
        <v>0.54545454545454541</v>
      </c>
      <c r="H3343" s="45">
        <v>2499900</v>
      </c>
      <c r="I3343" s="44">
        <f t="shared" si="157"/>
        <v>0.52651436234085514</v>
      </c>
      <c r="J3343" s="45">
        <v>2629900</v>
      </c>
      <c r="K3343" s="44">
        <f t="shared" si="158"/>
        <v>0.50189212429305763</v>
      </c>
    </row>
    <row r="3344" spans="1:11">
      <c r="A3344" t="s">
        <v>2356</v>
      </c>
      <c r="B3344" t="s">
        <v>6315</v>
      </c>
      <c r="C3344" s="43">
        <v>40000</v>
      </c>
      <c r="D3344">
        <v>3</v>
      </c>
      <c r="E3344" s="43">
        <v>5279780</v>
      </c>
      <c r="F3344" s="43">
        <v>2399900</v>
      </c>
      <c r="G3344" s="44">
        <f t="shared" si="156"/>
        <v>0.54545454545454541</v>
      </c>
      <c r="H3344" s="45">
        <v>2499900</v>
      </c>
      <c r="I3344" s="44">
        <f t="shared" si="157"/>
        <v>0.52651436234085514</v>
      </c>
      <c r="J3344" s="45">
        <v>2629900</v>
      </c>
      <c r="K3344" s="44">
        <f t="shared" si="158"/>
        <v>0.50189212429305763</v>
      </c>
    </row>
    <row r="3345" spans="1:11">
      <c r="A3345" t="s">
        <v>2358</v>
      </c>
      <c r="B3345" t="s">
        <v>6313</v>
      </c>
      <c r="C3345" s="43">
        <v>40000</v>
      </c>
      <c r="D3345">
        <v>41</v>
      </c>
      <c r="E3345" s="43">
        <v>5279780</v>
      </c>
      <c r="F3345" s="43">
        <v>2399900</v>
      </c>
      <c r="G3345" s="44">
        <f t="shared" si="156"/>
        <v>0.54545454545454541</v>
      </c>
      <c r="H3345" s="45">
        <v>2499900</v>
      </c>
      <c r="I3345" s="44">
        <f t="shared" si="157"/>
        <v>0.52651436234085514</v>
      </c>
      <c r="J3345" s="45">
        <v>2629900</v>
      </c>
      <c r="K3345" s="44">
        <f t="shared" si="158"/>
        <v>0.50189212429305763</v>
      </c>
    </row>
    <row r="3346" spans="1:11">
      <c r="A3346" t="s">
        <v>6377</v>
      </c>
      <c r="B3346" t="s">
        <v>6376</v>
      </c>
      <c r="C3346" s="43">
        <v>40000</v>
      </c>
      <c r="D3346">
        <v>143</v>
      </c>
      <c r="E3346" s="43">
        <v>5279780</v>
      </c>
      <c r="F3346" s="43">
        <v>2399900</v>
      </c>
      <c r="G3346" s="44">
        <f t="shared" si="156"/>
        <v>0.54545454545454541</v>
      </c>
      <c r="H3346" s="45">
        <v>2499900</v>
      </c>
      <c r="I3346" s="44">
        <f t="shared" si="157"/>
        <v>0.52651436234085514</v>
      </c>
      <c r="J3346" s="45">
        <v>2629900</v>
      </c>
      <c r="K3346" s="44">
        <f t="shared" si="158"/>
        <v>0.50189212429305763</v>
      </c>
    </row>
    <row r="3347" spans="1:11">
      <c r="A3347" t="s">
        <v>7706</v>
      </c>
      <c r="B3347" t="s">
        <v>7705</v>
      </c>
      <c r="C3347" s="43">
        <v>140000</v>
      </c>
      <c r="D3347">
        <v>10</v>
      </c>
      <c r="E3347" s="43">
        <v>4839800</v>
      </c>
      <c r="F3347" s="43">
        <v>2419900</v>
      </c>
      <c r="G3347" s="44">
        <f t="shared" si="156"/>
        <v>0.5</v>
      </c>
      <c r="H3347" s="45">
        <v>2519900</v>
      </c>
      <c r="I3347" s="44">
        <f t="shared" si="157"/>
        <v>0.47933798917310633</v>
      </c>
      <c r="J3347" s="45">
        <v>2659900</v>
      </c>
      <c r="K3347" s="44">
        <f t="shared" si="158"/>
        <v>0.45041117401545516</v>
      </c>
    </row>
    <row r="3348" spans="1:11">
      <c r="A3348" t="s">
        <v>7704</v>
      </c>
      <c r="B3348" t="s">
        <v>7703</v>
      </c>
      <c r="C3348" s="43">
        <v>140000</v>
      </c>
      <c r="D3348">
        <v>100</v>
      </c>
      <c r="E3348" s="43">
        <v>4839800</v>
      </c>
      <c r="F3348" s="43">
        <v>2419900</v>
      </c>
      <c r="G3348" s="44">
        <f t="shared" si="156"/>
        <v>0.5</v>
      </c>
      <c r="H3348" s="45">
        <v>2519900</v>
      </c>
      <c r="I3348" s="44">
        <f t="shared" si="157"/>
        <v>0.47933798917310633</v>
      </c>
      <c r="J3348" s="45">
        <v>2659900</v>
      </c>
      <c r="K3348" s="44">
        <f t="shared" si="158"/>
        <v>0.45041117401545516</v>
      </c>
    </row>
    <row r="3349" spans="1:11">
      <c r="A3349" t="s">
        <v>12653</v>
      </c>
      <c r="B3349" t="s">
        <v>3186</v>
      </c>
      <c r="C3349" s="43">
        <v>50000</v>
      </c>
      <c r="D3349">
        <v>100</v>
      </c>
      <c r="E3349" s="43">
        <v>4879800</v>
      </c>
      <c r="F3349" s="43">
        <v>2439900</v>
      </c>
      <c r="G3349" s="44">
        <f t="shared" si="156"/>
        <v>0.5</v>
      </c>
      <c r="H3349" s="45">
        <v>2539900</v>
      </c>
      <c r="I3349" s="44">
        <f t="shared" si="157"/>
        <v>0.47950735685888768</v>
      </c>
      <c r="J3349" s="45">
        <v>2679900</v>
      </c>
      <c r="K3349" s="44">
        <f t="shared" si="158"/>
        <v>0.45081765646133043</v>
      </c>
    </row>
    <row r="3350" spans="1:11">
      <c r="A3350" t="s">
        <v>7828</v>
      </c>
      <c r="B3350" t="s">
        <v>12654</v>
      </c>
      <c r="C3350" s="43">
        <v>60000</v>
      </c>
      <c r="D3350">
        <v>100</v>
      </c>
      <c r="E3350" s="43">
        <v>4899800</v>
      </c>
      <c r="F3350" s="43">
        <v>2449900</v>
      </c>
      <c r="G3350" s="44">
        <f t="shared" si="156"/>
        <v>0.5</v>
      </c>
      <c r="H3350" s="45">
        <v>2549900</v>
      </c>
      <c r="I3350" s="44">
        <f t="shared" si="157"/>
        <v>0.4795910037144373</v>
      </c>
      <c r="J3350" s="45">
        <v>2689900</v>
      </c>
      <c r="K3350" s="44">
        <f t="shared" si="158"/>
        <v>0.45101840891464962</v>
      </c>
    </row>
    <row r="3351" spans="1:11">
      <c r="A3351" t="s">
        <v>12655</v>
      </c>
      <c r="B3351" t="s">
        <v>12656</v>
      </c>
      <c r="C3351" s="43">
        <v>140000</v>
      </c>
      <c r="D3351">
        <v>100</v>
      </c>
      <c r="E3351" s="43">
        <v>4899800</v>
      </c>
      <c r="F3351" s="43">
        <v>2449900</v>
      </c>
      <c r="G3351" s="44">
        <f t="shared" si="156"/>
        <v>0.5</v>
      </c>
      <c r="H3351" s="45">
        <v>2549900</v>
      </c>
      <c r="I3351" s="44">
        <f t="shared" si="157"/>
        <v>0.4795910037144373</v>
      </c>
      <c r="J3351" s="45">
        <v>2689900</v>
      </c>
      <c r="K3351" s="44">
        <f t="shared" si="158"/>
        <v>0.45101840891464962</v>
      </c>
    </row>
    <row r="3352" spans="1:11">
      <c r="A3352" t="s">
        <v>1704</v>
      </c>
      <c r="B3352" t="s">
        <v>12657</v>
      </c>
      <c r="C3352" s="43">
        <v>30000</v>
      </c>
      <c r="D3352">
        <v>0</v>
      </c>
      <c r="E3352" s="43">
        <v>549780</v>
      </c>
      <c r="F3352" s="50">
        <v>249900</v>
      </c>
      <c r="G3352" s="44">
        <f t="shared" si="156"/>
        <v>0.54545454545454541</v>
      </c>
      <c r="H3352" s="45">
        <v>259900</v>
      </c>
      <c r="I3352" s="44">
        <f t="shared" si="157"/>
        <v>0.52726545163519956</v>
      </c>
      <c r="J3352" s="45">
        <v>269900</v>
      </c>
      <c r="K3352" s="44">
        <f t="shared" si="158"/>
        <v>0.5090763578158537</v>
      </c>
    </row>
    <row r="3353" spans="1:11">
      <c r="A3353" t="s">
        <v>6344</v>
      </c>
      <c r="B3353" t="s">
        <v>6343</v>
      </c>
      <c r="C3353" s="43">
        <v>40000</v>
      </c>
      <c r="D3353">
        <v>100</v>
      </c>
      <c r="E3353" s="43">
        <v>5455780</v>
      </c>
      <c r="F3353" s="43">
        <v>2479900</v>
      </c>
      <c r="G3353" s="44">
        <f t="shared" si="156"/>
        <v>0.54545454545454541</v>
      </c>
      <c r="H3353" s="45">
        <v>2579900</v>
      </c>
      <c r="I3353" s="44">
        <f t="shared" si="157"/>
        <v>0.52712536062671145</v>
      </c>
      <c r="J3353" s="45">
        <v>2719900</v>
      </c>
      <c r="K3353" s="44">
        <f t="shared" si="158"/>
        <v>0.50146450186774394</v>
      </c>
    </row>
    <row r="3354" spans="1:11">
      <c r="A3354" t="s">
        <v>7830</v>
      </c>
      <c r="B3354" t="s">
        <v>12658</v>
      </c>
      <c r="C3354" s="43">
        <v>60000</v>
      </c>
      <c r="D3354">
        <v>100</v>
      </c>
      <c r="E3354" s="43">
        <v>4979800</v>
      </c>
      <c r="F3354" s="43">
        <v>2489900</v>
      </c>
      <c r="G3354" s="44">
        <f t="shared" si="156"/>
        <v>0.5</v>
      </c>
      <c r="H3354" s="45">
        <v>2589900</v>
      </c>
      <c r="I3354" s="44">
        <f t="shared" si="157"/>
        <v>0.4799188722438652</v>
      </c>
      <c r="J3354" s="45">
        <v>2729900</v>
      </c>
      <c r="K3354" s="44">
        <f t="shared" si="158"/>
        <v>0.45180529338527653</v>
      </c>
    </row>
    <row r="3355" spans="1:11">
      <c r="A3355" t="s">
        <v>8302</v>
      </c>
      <c r="B3355" t="s">
        <v>12659</v>
      </c>
      <c r="C3355" s="43">
        <v>30000</v>
      </c>
      <c r="D3355">
        <v>100</v>
      </c>
      <c r="E3355" s="43">
        <v>5477780</v>
      </c>
      <c r="F3355" s="43">
        <v>2489900</v>
      </c>
      <c r="G3355" s="44">
        <f t="shared" si="156"/>
        <v>0.54545454545454541</v>
      </c>
      <c r="H3355" s="45">
        <v>2589900</v>
      </c>
      <c r="I3355" s="44">
        <f t="shared" si="157"/>
        <v>0.52719897476715016</v>
      </c>
      <c r="J3355" s="45">
        <v>2729900</v>
      </c>
      <c r="K3355" s="44">
        <f t="shared" si="158"/>
        <v>0.50164117580479684</v>
      </c>
    </row>
    <row r="3356" spans="1:11">
      <c r="A3356" t="s">
        <v>12660</v>
      </c>
      <c r="B3356" t="s">
        <v>12661</v>
      </c>
      <c r="C3356" s="43">
        <v>140000</v>
      </c>
      <c r="D3356">
        <v>100</v>
      </c>
      <c r="E3356" s="43">
        <v>4999800</v>
      </c>
      <c r="F3356" s="43">
        <v>2499900</v>
      </c>
      <c r="G3356" s="44">
        <f t="shared" si="156"/>
        <v>0.5</v>
      </c>
      <c r="H3356" s="45">
        <v>2599900</v>
      </c>
      <c r="I3356" s="44">
        <f t="shared" si="157"/>
        <v>0.47999919996799867</v>
      </c>
      <c r="J3356" s="45">
        <v>2739900</v>
      </c>
      <c r="K3356" s="44">
        <f t="shared" si="158"/>
        <v>0.45199807992319696</v>
      </c>
    </row>
    <row r="3357" spans="1:11">
      <c r="A3357" t="s">
        <v>12662</v>
      </c>
      <c r="B3357" t="s">
        <v>12663</v>
      </c>
      <c r="C3357" s="43">
        <v>140000</v>
      </c>
      <c r="D3357">
        <v>100</v>
      </c>
      <c r="E3357" s="43">
        <v>4999800</v>
      </c>
      <c r="F3357" s="43">
        <v>2499900</v>
      </c>
      <c r="G3357" s="44">
        <f t="shared" si="156"/>
        <v>0.5</v>
      </c>
      <c r="H3357" s="45">
        <v>2599900</v>
      </c>
      <c r="I3357" s="44">
        <f t="shared" si="157"/>
        <v>0.47999919996799867</v>
      </c>
      <c r="J3357" s="45">
        <v>2739900</v>
      </c>
      <c r="K3357" s="44">
        <f t="shared" si="158"/>
        <v>0.45199807992319696</v>
      </c>
    </row>
    <row r="3358" spans="1:11">
      <c r="A3358" t="s">
        <v>12664</v>
      </c>
      <c r="B3358" t="s">
        <v>12665</v>
      </c>
      <c r="C3358" s="43">
        <v>140000</v>
      </c>
      <c r="D3358">
        <v>100</v>
      </c>
      <c r="E3358" s="43">
        <v>4999800</v>
      </c>
      <c r="F3358" s="43">
        <v>2499900</v>
      </c>
      <c r="G3358" s="44">
        <f t="shared" si="156"/>
        <v>0.5</v>
      </c>
      <c r="H3358" s="45">
        <v>2599900</v>
      </c>
      <c r="I3358" s="44">
        <f t="shared" si="157"/>
        <v>0.47999919996799867</v>
      </c>
      <c r="J3358" s="45">
        <v>2739900</v>
      </c>
      <c r="K3358" s="44">
        <f t="shared" si="158"/>
        <v>0.45199807992319696</v>
      </c>
    </row>
    <row r="3359" spans="1:11">
      <c r="A3359" t="s">
        <v>12666</v>
      </c>
      <c r="B3359" t="s">
        <v>12667</v>
      </c>
      <c r="C3359" s="43">
        <v>140000</v>
      </c>
      <c r="D3359">
        <v>100</v>
      </c>
      <c r="E3359" s="43">
        <v>4999800</v>
      </c>
      <c r="F3359" s="43">
        <v>2499900</v>
      </c>
      <c r="G3359" s="44">
        <f t="shared" si="156"/>
        <v>0.5</v>
      </c>
      <c r="H3359" s="45">
        <v>2599900</v>
      </c>
      <c r="I3359" s="44">
        <f t="shared" si="157"/>
        <v>0.47999919996799867</v>
      </c>
      <c r="J3359" s="45">
        <v>2739900</v>
      </c>
      <c r="K3359" s="44">
        <f t="shared" si="158"/>
        <v>0.45199807992319696</v>
      </c>
    </row>
    <row r="3360" spans="1:11">
      <c r="A3360" t="s">
        <v>1985</v>
      </c>
      <c r="B3360" t="s">
        <v>12668</v>
      </c>
      <c r="C3360" s="43">
        <v>140000</v>
      </c>
      <c r="D3360">
        <v>100</v>
      </c>
      <c r="E3360" s="43">
        <v>4999800</v>
      </c>
      <c r="F3360" s="43">
        <v>2499900</v>
      </c>
      <c r="G3360" s="44">
        <f t="shared" si="156"/>
        <v>0.5</v>
      </c>
      <c r="H3360" s="45">
        <v>2599900</v>
      </c>
      <c r="I3360" s="44">
        <f t="shared" si="157"/>
        <v>0.47999919996799867</v>
      </c>
      <c r="J3360" s="45">
        <v>2739900</v>
      </c>
      <c r="K3360" s="44">
        <f t="shared" si="158"/>
        <v>0.45199807992319696</v>
      </c>
    </row>
    <row r="3361" spans="1:11">
      <c r="A3361" t="s">
        <v>1995</v>
      </c>
      <c r="B3361" t="s">
        <v>12669</v>
      </c>
      <c r="C3361" s="43">
        <v>140000</v>
      </c>
      <c r="D3361">
        <v>100</v>
      </c>
      <c r="E3361" s="43">
        <v>4999800</v>
      </c>
      <c r="F3361" s="43">
        <v>2499900</v>
      </c>
      <c r="G3361" s="44">
        <f t="shared" si="156"/>
        <v>0.5</v>
      </c>
      <c r="H3361" s="45">
        <v>2599900</v>
      </c>
      <c r="I3361" s="44">
        <f t="shared" si="157"/>
        <v>0.47999919996799867</v>
      </c>
      <c r="J3361" s="45">
        <v>2739900</v>
      </c>
      <c r="K3361" s="44">
        <f t="shared" si="158"/>
        <v>0.45199807992319696</v>
      </c>
    </row>
    <row r="3362" spans="1:11">
      <c r="A3362" t="s">
        <v>1992</v>
      </c>
      <c r="B3362" t="s">
        <v>12670</v>
      </c>
      <c r="C3362" s="43">
        <v>140000</v>
      </c>
      <c r="D3362">
        <v>100</v>
      </c>
      <c r="E3362" s="43">
        <v>4999800</v>
      </c>
      <c r="F3362" s="43">
        <v>2499900</v>
      </c>
      <c r="G3362" s="44">
        <f t="shared" si="156"/>
        <v>0.5</v>
      </c>
      <c r="H3362" s="45">
        <v>2599900</v>
      </c>
      <c r="I3362" s="44">
        <f t="shared" si="157"/>
        <v>0.47999919996799867</v>
      </c>
      <c r="J3362" s="45">
        <v>2739900</v>
      </c>
      <c r="K3362" s="44">
        <f t="shared" si="158"/>
        <v>0.45199807992319696</v>
      </c>
    </row>
    <row r="3363" spans="1:11">
      <c r="A3363" t="s">
        <v>1993</v>
      </c>
      <c r="B3363" t="s">
        <v>12671</v>
      </c>
      <c r="C3363" s="43">
        <v>140000</v>
      </c>
      <c r="D3363">
        <v>100</v>
      </c>
      <c r="E3363" s="43">
        <v>4999800</v>
      </c>
      <c r="F3363" s="43">
        <v>2499900</v>
      </c>
      <c r="G3363" s="44">
        <f t="shared" si="156"/>
        <v>0.5</v>
      </c>
      <c r="H3363" s="45">
        <v>2599900</v>
      </c>
      <c r="I3363" s="44">
        <f t="shared" si="157"/>
        <v>0.47999919996799867</v>
      </c>
      <c r="J3363" s="45">
        <v>2739900</v>
      </c>
      <c r="K3363" s="44">
        <f t="shared" si="158"/>
        <v>0.45199807992319696</v>
      </c>
    </row>
    <row r="3364" spans="1:11">
      <c r="A3364" t="s">
        <v>2007</v>
      </c>
      <c r="B3364" t="s">
        <v>12672</v>
      </c>
      <c r="C3364" s="43">
        <v>140000</v>
      </c>
      <c r="D3364">
        <v>100</v>
      </c>
      <c r="E3364" s="43">
        <v>4999800</v>
      </c>
      <c r="F3364" s="43">
        <v>2499900</v>
      </c>
      <c r="G3364" s="44">
        <f t="shared" si="156"/>
        <v>0.5</v>
      </c>
      <c r="H3364" s="45">
        <v>2599900</v>
      </c>
      <c r="I3364" s="44">
        <f t="shared" si="157"/>
        <v>0.47999919996799867</v>
      </c>
      <c r="J3364" s="45">
        <v>2739900</v>
      </c>
      <c r="K3364" s="44">
        <f t="shared" si="158"/>
        <v>0.45199807992319696</v>
      </c>
    </row>
    <row r="3365" spans="1:11">
      <c r="A3365" t="s">
        <v>1987</v>
      </c>
      <c r="B3365" t="s">
        <v>12673</v>
      </c>
      <c r="C3365" s="43">
        <v>140000</v>
      </c>
      <c r="D3365">
        <v>100</v>
      </c>
      <c r="E3365" s="43">
        <v>4999800</v>
      </c>
      <c r="F3365" s="43">
        <v>2499900</v>
      </c>
      <c r="G3365" s="44">
        <f t="shared" si="156"/>
        <v>0.5</v>
      </c>
      <c r="H3365" s="45">
        <v>2599900</v>
      </c>
      <c r="I3365" s="44">
        <f t="shared" si="157"/>
        <v>0.47999919996799867</v>
      </c>
      <c r="J3365" s="45">
        <v>2739900</v>
      </c>
      <c r="K3365" s="44">
        <f t="shared" si="158"/>
        <v>0.45199807992319696</v>
      </c>
    </row>
    <row r="3366" spans="1:11">
      <c r="A3366" t="s">
        <v>1826</v>
      </c>
      <c r="B3366" t="s">
        <v>12674</v>
      </c>
      <c r="C3366" s="43">
        <v>140000</v>
      </c>
      <c r="D3366">
        <v>100</v>
      </c>
      <c r="E3366" s="43">
        <v>4999800</v>
      </c>
      <c r="F3366" s="43">
        <v>2499900</v>
      </c>
      <c r="G3366" s="44">
        <f t="shared" si="156"/>
        <v>0.5</v>
      </c>
      <c r="H3366" s="45">
        <v>2599900</v>
      </c>
      <c r="I3366" s="44">
        <f t="shared" si="157"/>
        <v>0.47999919996799867</v>
      </c>
      <c r="J3366" s="45">
        <v>2739900</v>
      </c>
      <c r="K3366" s="44">
        <f t="shared" si="158"/>
        <v>0.45199807992319696</v>
      </c>
    </row>
    <row r="3367" spans="1:11">
      <c r="A3367" t="s">
        <v>12675</v>
      </c>
      <c r="B3367" t="s">
        <v>12676</v>
      </c>
      <c r="C3367" s="43">
        <v>140000</v>
      </c>
      <c r="D3367">
        <v>100</v>
      </c>
      <c r="E3367" s="43">
        <v>4999800</v>
      </c>
      <c r="F3367" s="43">
        <v>2499900</v>
      </c>
      <c r="G3367" s="44">
        <f t="shared" si="156"/>
        <v>0.5</v>
      </c>
      <c r="H3367" s="45">
        <v>2599900</v>
      </c>
      <c r="I3367" s="44">
        <f t="shared" si="157"/>
        <v>0.47999919996799867</v>
      </c>
      <c r="J3367" s="45">
        <v>2739900</v>
      </c>
      <c r="K3367" s="44">
        <f t="shared" si="158"/>
        <v>0.45199807992319696</v>
      </c>
    </row>
    <row r="3368" spans="1:11">
      <c r="A3368" t="s">
        <v>12677</v>
      </c>
      <c r="B3368" t="s">
        <v>12678</v>
      </c>
      <c r="C3368" s="43">
        <v>140000</v>
      </c>
      <c r="D3368">
        <v>100</v>
      </c>
      <c r="E3368" s="43">
        <v>4999800</v>
      </c>
      <c r="F3368" s="43">
        <v>2499900</v>
      </c>
      <c r="G3368" s="44">
        <f t="shared" si="156"/>
        <v>0.5</v>
      </c>
      <c r="H3368" s="45">
        <v>2599900</v>
      </c>
      <c r="I3368" s="44">
        <f t="shared" si="157"/>
        <v>0.47999919996799867</v>
      </c>
      <c r="J3368" s="45">
        <v>2739900</v>
      </c>
      <c r="K3368" s="44">
        <f t="shared" si="158"/>
        <v>0.45199807992319696</v>
      </c>
    </row>
    <row r="3369" spans="1:11">
      <c r="A3369" t="s">
        <v>12679</v>
      </c>
      <c r="B3369" t="s">
        <v>12680</v>
      </c>
      <c r="C3369" s="43">
        <v>140000</v>
      </c>
      <c r="D3369">
        <v>100</v>
      </c>
      <c r="E3369" s="43">
        <v>4999800</v>
      </c>
      <c r="F3369" s="43">
        <v>2499900</v>
      </c>
      <c r="G3369" s="44">
        <f t="shared" si="156"/>
        <v>0.5</v>
      </c>
      <c r="H3369" s="45">
        <v>2599900</v>
      </c>
      <c r="I3369" s="44">
        <f t="shared" si="157"/>
        <v>0.47999919996799867</v>
      </c>
      <c r="J3369" s="45">
        <v>2739900</v>
      </c>
      <c r="K3369" s="44">
        <f t="shared" si="158"/>
        <v>0.45199807992319696</v>
      </c>
    </row>
    <row r="3370" spans="1:11">
      <c r="A3370" t="s">
        <v>12681</v>
      </c>
      <c r="B3370" t="s">
        <v>12682</v>
      </c>
      <c r="C3370" s="43">
        <v>140000</v>
      </c>
      <c r="D3370">
        <v>100</v>
      </c>
      <c r="E3370" s="43">
        <v>4999800</v>
      </c>
      <c r="F3370" s="43">
        <v>2499900</v>
      </c>
      <c r="G3370" s="44">
        <f t="shared" si="156"/>
        <v>0.5</v>
      </c>
      <c r="H3370" s="45">
        <v>2599900</v>
      </c>
      <c r="I3370" s="44">
        <f t="shared" si="157"/>
        <v>0.47999919996799867</v>
      </c>
      <c r="J3370" s="45">
        <v>2739900</v>
      </c>
      <c r="K3370" s="44">
        <f t="shared" si="158"/>
        <v>0.45199807992319696</v>
      </c>
    </row>
    <row r="3371" spans="1:11">
      <c r="A3371" t="s">
        <v>12683</v>
      </c>
      <c r="B3371" t="s">
        <v>12684</v>
      </c>
      <c r="C3371" s="43">
        <v>140000</v>
      </c>
      <c r="D3371">
        <v>100</v>
      </c>
      <c r="E3371" s="43">
        <v>4999800</v>
      </c>
      <c r="F3371" s="43">
        <v>2499900</v>
      </c>
      <c r="G3371" s="44">
        <f t="shared" si="156"/>
        <v>0.5</v>
      </c>
      <c r="H3371" s="45">
        <v>2599900</v>
      </c>
      <c r="I3371" s="44">
        <f t="shared" si="157"/>
        <v>0.47999919996799867</v>
      </c>
      <c r="J3371" s="45">
        <v>2739900</v>
      </c>
      <c r="K3371" s="44">
        <f t="shared" si="158"/>
        <v>0.45199807992319696</v>
      </c>
    </row>
    <row r="3372" spans="1:11">
      <c r="A3372" s="49" t="s">
        <v>12685</v>
      </c>
      <c r="B3372" s="49" t="s">
        <v>12686</v>
      </c>
      <c r="C3372" s="43">
        <v>140000</v>
      </c>
      <c r="D3372">
        <v>100</v>
      </c>
      <c r="E3372" s="43">
        <v>7999800</v>
      </c>
      <c r="F3372" s="43">
        <v>3999900</v>
      </c>
      <c r="G3372" s="44">
        <f t="shared" si="156"/>
        <v>0.5</v>
      </c>
      <c r="H3372" s="45">
        <v>4159900</v>
      </c>
      <c r="I3372" s="44">
        <f t="shared" si="157"/>
        <v>0.47999949998749969</v>
      </c>
      <c r="J3372" s="45">
        <v>4389900</v>
      </c>
      <c r="K3372" s="44">
        <f t="shared" si="158"/>
        <v>0.45124878121953049</v>
      </c>
    </row>
    <row r="3373" spans="1:11">
      <c r="A3373" t="s">
        <v>2150</v>
      </c>
      <c r="B3373" t="s">
        <v>12687</v>
      </c>
      <c r="C3373" s="43">
        <v>140000</v>
      </c>
      <c r="D3373">
        <v>100</v>
      </c>
      <c r="E3373" s="43">
        <v>5799800</v>
      </c>
      <c r="F3373" s="43">
        <v>2899900</v>
      </c>
      <c r="G3373" s="44">
        <f t="shared" si="156"/>
        <v>0.5</v>
      </c>
      <c r="H3373" s="45">
        <v>3019900</v>
      </c>
      <c r="I3373" s="44">
        <f t="shared" si="157"/>
        <v>0.47930963136659888</v>
      </c>
      <c r="J3373" s="45">
        <v>3179900</v>
      </c>
      <c r="K3373" s="44">
        <f t="shared" si="158"/>
        <v>0.4517224731887306</v>
      </c>
    </row>
    <row r="3374" spans="1:11">
      <c r="A3374" t="s">
        <v>12688</v>
      </c>
      <c r="B3374" t="s">
        <v>12689</v>
      </c>
      <c r="C3374" s="43">
        <v>140000</v>
      </c>
      <c r="D3374">
        <v>100</v>
      </c>
      <c r="E3374" s="43">
        <v>4999800</v>
      </c>
      <c r="F3374" s="43">
        <v>2499900</v>
      </c>
      <c r="G3374" s="44">
        <f t="shared" si="156"/>
        <v>0.5</v>
      </c>
      <c r="H3374" s="45">
        <v>2599900</v>
      </c>
      <c r="I3374" s="44">
        <f t="shared" si="157"/>
        <v>0.47999919996799867</v>
      </c>
      <c r="J3374" s="45">
        <v>2739900</v>
      </c>
      <c r="K3374" s="44">
        <f t="shared" si="158"/>
        <v>0.45199807992319696</v>
      </c>
    </row>
    <row r="3375" spans="1:11">
      <c r="A3375" t="s">
        <v>12690</v>
      </c>
      <c r="B3375" t="s">
        <v>12691</v>
      </c>
      <c r="C3375" s="43">
        <v>140000</v>
      </c>
      <c r="D3375">
        <v>100</v>
      </c>
      <c r="E3375" s="43">
        <v>4999800</v>
      </c>
      <c r="F3375" s="43">
        <v>2499900</v>
      </c>
      <c r="G3375" s="44">
        <f t="shared" si="156"/>
        <v>0.5</v>
      </c>
      <c r="H3375" s="45">
        <v>2599900</v>
      </c>
      <c r="I3375" s="44">
        <f t="shared" si="157"/>
        <v>0.47999919996799867</v>
      </c>
      <c r="J3375" s="45">
        <v>2739900</v>
      </c>
      <c r="K3375" s="44">
        <f t="shared" si="158"/>
        <v>0.45199807992319696</v>
      </c>
    </row>
    <row r="3376" spans="1:11">
      <c r="A3376" t="s">
        <v>12692</v>
      </c>
      <c r="B3376" t="s">
        <v>12693</v>
      </c>
      <c r="C3376" s="43">
        <v>140000</v>
      </c>
      <c r="D3376">
        <v>100</v>
      </c>
      <c r="E3376" s="43">
        <v>4999800</v>
      </c>
      <c r="F3376" s="43">
        <v>2499900</v>
      </c>
      <c r="G3376" s="44">
        <f t="shared" si="156"/>
        <v>0.5</v>
      </c>
      <c r="H3376" s="45">
        <v>2599900</v>
      </c>
      <c r="I3376" s="44">
        <f t="shared" si="157"/>
        <v>0.47999919996799867</v>
      </c>
      <c r="J3376" s="45">
        <v>2739900</v>
      </c>
      <c r="K3376" s="44">
        <f t="shared" si="158"/>
        <v>0.45199807992319696</v>
      </c>
    </row>
    <row r="3377" spans="1:11">
      <c r="A3377" t="s">
        <v>12694</v>
      </c>
      <c r="B3377" t="s">
        <v>12695</v>
      </c>
      <c r="C3377" s="43">
        <v>140000</v>
      </c>
      <c r="D3377">
        <v>100</v>
      </c>
      <c r="E3377" s="43">
        <v>4999800</v>
      </c>
      <c r="F3377" s="43">
        <v>2499900</v>
      </c>
      <c r="G3377" s="44">
        <f t="shared" si="156"/>
        <v>0.5</v>
      </c>
      <c r="H3377" s="45">
        <v>2599900</v>
      </c>
      <c r="I3377" s="44">
        <f t="shared" si="157"/>
        <v>0.47999919996799867</v>
      </c>
      <c r="J3377" s="45">
        <v>2739900</v>
      </c>
      <c r="K3377" s="44">
        <f t="shared" si="158"/>
        <v>0.45199807992319696</v>
      </c>
    </row>
    <row r="3378" spans="1:11">
      <c r="A3378" t="s">
        <v>12696</v>
      </c>
      <c r="B3378" t="s">
        <v>12697</v>
      </c>
      <c r="C3378" s="43">
        <v>140000</v>
      </c>
      <c r="D3378">
        <v>100</v>
      </c>
      <c r="E3378" s="43">
        <v>4999800</v>
      </c>
      <c r="F3378" s="43">
        <v>2499900</v>
      </c>
      <c r="G3378" s="44">
        <f t="shared" si="156"/>
        <v>0.5</v>
      </c>
      <c r="H3378" s="45">
        <v>2599900</v>
      </c>
      <c r="I3378" s="44">
        <f t="shared" si="157"/>
        <v>0.47999919996799867</v>
      </c>
      <c r="J3378" s="45">
        <v>2739900</v>
      </c>
      <c r="K3378" s="44">
        <f t="shared" si="158"/>
        <v>0.45199807992319696</v>
      </c>
    </row>
    <row r="3379" spans="1:11">
      <c r="A3379" t="s">
        <v>12698</v>
      </c>
      <c r="B3379" t="s">
        <v>12699</v>
      </c>
      <c r="C3379" s="43">
        <v>140000</v>
      </c>
      <c r="D3379">
        <v>100</v>
      </c>
      <c r="E3379" s="43">
        <v>4999800</v>
      </c>
      <c r="F3379" s="43">
        <v>2499900</v>
      </c>
      <c r="G3379" s="44">
        <f t="shared" si="156"/>
        <v>0.5</v>
      </c>
      <c r="H3379" s="45">
        <v>2599900</v>
      </c>
      <c r="I3379" s="44">
        <f t="shared" si="157"/>
        <v>0.47999919996799867</v>
      </c>
      <c r="J3379" s="45">
        <v>2739900</v>
      </c>
      <c r="K3379" s="44">
        <f t="shared" si="158"/>
        <v>0.45199807992319696</v>
      </c>
    </row>
    <row r="3380" spans="1:11">
      <c r="A3380" t="s">
        <v>12700</v>
      </c>
      <c r="B3380" t="s">
        <v>12701</v>
      </c>
      <c r="C3380" s="43">
        <v>140000</v>
      </c>
      <c r="D3380">
        <v>100</v>
      </c>
      <c r="E3380" s="43">
        <v>4999800</v>
      </c>
      <c r="F3380" s="43">
        <v>2499900</v>
      </c>
      <c r="G3380" s="44">
        <f t="shared" si="156"/>
        <v>0.5</v>
      </c>
      <c r="H3380" s="45">
        <v>2599900</v>
      </c>
      <c r="I3380" s="44">
        <f t="shared" si="157"/>
        <v>0.47999919996799867</v>
      </c>
      <c r="J3380" s="45">
        <v>2739900</v>
      </c>
      <c r="K3380" s="44">
        <f t="shared" si="158"/>
        <v>0.45199807992319696</v>
      </c>
    </row>
    <row r="3381" spans="1:11">
      <c r="A3381" t="s">
        <v>2157</v>
      </c>
      <c r="B3381" t="s">
        <v>12702</v>
      </c>
      <c r="C3381" s="43">
        <v>140000</v>
      </c>
      <c r="D3381">
        <v>100</v>
      </c>
      <c r="E3381" s="43">
        <v>5799800</v>
      </c>
      <c r="F3381" s="43">
        <v>2899900</v>
      </c>
      <c r="G3381" s="44">
        <f t="shared" si="156"/>
        <v>0.5</v>
      </c>
      <c r="H3381" s="45">
        <v>3019900</v>
      </c>
      <c r="I3381" s="44">
        <f t="shared" si="157"/>
        <v>0.47930963136659888</v>
      </c>
      <c r="J3381" s="45">
        <v>3179900</v>
      </c>
      <c r="K3381" s="44">
        <f t="shared" si="158"/>
        <v>0.4517224731887306</v>
      </c>
    </row>
    <row r="3382" spans="1:11">
      <c r="A3382" t="s">
        <v>2151</v>
      </c>
      <c r="B3382" t="s">
        <v>12703</v>
      </c>
      <c r="C3382" s="43">
        <v>140000</v>
      </c>
      <c r="D3382">
        <v>100</v>
      </c>
      <c r="E3382" s="43">
        <v>5799800</v>
      </c>
      <c r="F3382" s="43">
        <v>2899900</v>
      </c>
      <c r="G3382" s="44">
        <f t="shared" si="156"/>
        <v>0.5</v>
      </c>
      <c r="H3382" s="45">
        <v>3019900</v>
      </c>
      <c r="I3382" s="44">
        <f t="shared" si="157"/>
        <v>0.47930963136659888</v>
      </c>
      <c r="J3382" s="45">
        <v>3179900</v>
      </c>
      <c r="K3382" s="44">
        <f t="shared" si="158"/>
        <v>0.4517224731887306</v>
      </c>
    </row>
    <row r="3383" spans="1:11">
      <c r="A3383" t="s">
        <v>2156</v>
      </c>
      <c r="B3383" t="s">
        <v>12704</v>
      </c>
      <c r="C3383" s="43">
        <v>140000</v>
      </c>
      <c r="D3383">
        <v>100</v>
      </c>
      <c r="E3383" s="43">
        <v>5799800</v>
      </c>
      <c r="F3383" s="43">
        <v>2899900</v>
      </c>
      <c r="G3383" s="44">
        <f t="shared" si="156"/>
        <v>0.5</v>
      </c>
      <c r="H3383" s="45">
        <v>3019900</v>
      </c>
      <c r="I3383" s="44">
        <f t="shared" si="157"/>
        <v>0.47930963136659888</v>
      </c>
      <c r="J3383" s="45">
        <v>3179900</v>
      </c>
      <c r="K3383" s="44">
        <f t="shared" si="158"/>
        <v>0.4517224731887306</v>
      </c>
    </row>
    <row r="3384" spans="1:11">
      <c r="A3384" t="s">
        <v>2155</v>
      </c>
      <c r="B3384" t="s">
        <v>12705</v>
      </c>
      <c r="C3384" s="43">
        <v>140000</v>
      </c>
      <c r="D3384">
        <v>100</v>
      </c>
      <c r="E3384" s="43">
        <v>5799800</v>
      </c>
      <c r="F3384" s="43">
        <v>2899900</v>
      </c>
      <c r="G3384" s="44">
        <f t="shared" si="156"/>
        <v>0.5</v>
      </c>
      <c r="H3384" s="45">
        <v>3019900</v>
      </c>
      <c r="I3384" s="44">
        <f t="shared" si="157"/>
        <v>0.47930963136659888</v>
      </c>
      <c r="J3384" s="45">
        <v>3179900</v>
      </c>
      <c r="K3384" s="44">
        <f t="shared" si="158"/>
        <v>0.4517224731887306</v>
      </c>
    </row>
    <row r="3385" spans="1:11">
      <c r="A3385" t="s">
        <v>2149</v>
      </c>
      <c r="B3385" t="s">
        <v>12706</v>
      </c>
      <c r="C3385" s="43">
        <v>140000</v>
      </c>
      <c r="D3385">
        <v>100</v>
      </c>
      <c r="E3385" s="43">
        <v>5799800</v>
      </c>
      <c r="F3385" s="43">
        <v>2899900</v>
      </c>
      <c r="G3385" s="44">
        <f t="shared" si="156"/>
        <v>0.5</v>
      </c>
      <c r="H3385" s="45">
        <v>3019900</v>
      </c>
      <c r="I3385" s="44">
        <f t="shared" si="157"/>
        <v>0.47930963136659888</v>
      </c>
      <c r="J3385" s="45">
        <v>3179900</v>
      </c>
      <c r="K3385" s="44">
        <f t="shared" si="158"/>
        <v>0.4517224731887306</v>
      </c>
    </row>
    <row r="3386" spans="1:11">
      <c r="A3386" t="s">
        <v>2153</v>
      </c>
      <c r="B3386" t="s">
        <v>12707</v>
      </c>
      <c r="C3386" s="43">
        <v>140000</v>
      </c>
      <c r="D3386">
        <v>100</v>
      </c>
      <c r="E3386" s="43">
        <v>5799800</v>
      </c>
      <c r="F3386" s="43">
        <v>2899900</v>
      </c>
      <c r="G3386" s="44">
        <f t="shared" si="156"/>
        <v>0.5</v>
      </c>
      <c r="H3386" s="45">
        <v>3019900</v>
      </c>
      <c r="I3386" s="44">
        <f t="shared" si="157"/>
        <v>0.47930963136659888</v>
      </c>
      <c r="J3386" s="45">
        <v>3179900</v>
      </c>
      <c r="K3386" s="44">
        <f t="shared" si="158"/>
        <v>0.4517224731887306</v>
      </c>
    </row>
    <row r="3387" spans="1:11">
      <c r="A3387" t="s">
        <v>2154</v>
      </c>
      <c r="B3387" t="s">
        <v>12708</v>
      </c>
      <c r="C3387" s="43">
        <v>140000</v>
      </c>
      <c r="D3387">
        <v>100</v>
      </c>
      <c r="E3387" s="43">
        <v>5799800</v>
      </c>
      <c r="F3387" s="43">
        <v>2899900</v>
      </c>
      <c r="G3387" s="44">
        <f t="shared" si="156"/>
        <v>0.5</v>
      </c>
      <c r="H3387" s="45">
        <v>3019900</v>
      </c>
      <c r="I3387" s="44">
        <f t="shared" si="157"/>
        <v>0.47930963136659888</v>
      </c>
      <c r="J3387" s="45">
        <v>3179900</v>
      </c>
      <c r="K3387" s="44">
        <f t="shared" si="158"/>
        <v>0.4517224731887306</v>
      </c>
    </row>
    <row r="3388" spans="1:11">
      <c r="A3388" t="s">
        <v>2152</v>
      </c>
      <c r="B3388" t="s">
        <v>12709</v>
      </c>
      <c r="C3388" s="43">
        <v>140000</v>
      </c>
      <c r="D3388">
        <v>100</v>
      </c>
      <c r="E3388" s="43">
        <v>5799800</v>
      </c>
      <c r="F3388" s="43">
        <v>2899900</v>
      </c>
      <c r="G3388" s="44">
        <f t="shared" si="156"/>
        <v>0.5</v>
      </c>
      <c r="H3388" s="45">
        <v>3019900</v>
      </c>
      <c r="I3388" s="44">
        <f t="shared" si="157"/>
        <v>0.47930963136659888</v>
      </c>
      <c r="J3388" s="45">
        <v>3179900</v>
      </c>
      <c r="K3388" s="44">
        <f t="shared" si="158"/>
        <v>0.4517224731887306</v>
      </c>
    </row>
    <row r="3389" spans="1:11">
      <c r="A3389" t="s">
        <v>12710</v>
      </c>
      <c r="B3389" t="s">
        <v>12711</v>
      </c>
      <c r="C3389" s="43">
        <v>140000</v>
      </c>
      <c r="D3389">
        <v>0</v>
      </c>
      <c r="E3389" s="43">
        <v>5799800</v>
      </c>
      <c r="F3389" s="43">
        <v>2899900</v>
      </c>
      <c r="G3389" s="44">
        <f t="shared" si="156"/>
        <v>0.5</v>
      </c>
      <c r="H3389" s="45">
        <v>3019900</v>
      </c>
      <c r="I3389" s="44">
        <f t="shared" si="157"/>
        <v>0.47930963136659888</v>
      </c>
      <c r="J3389" s="45">
        <v>3179900</v>
      </c>
      <c r="K3389" s="44">
        <f t="shared" si="158"/>
        <v>0.4517224731887306</v>
      </c>
    </row>
    <row r="3390" spans="1:11">
      <c r="A3390" t="s">
        <v>12712</v>
      </c>
      <c r="B3390" t="s">
        <v>12713</v>
      </c>
      <c r="C3390" s="43">
        <v>140000</v>
      </c>
      <c r="D3390">
        <v>8</v>
      </c>
      <c r="E3390" s="43">
        <v>5799800</v>
      </c>
      <c r="F3390" s="43">
        <v>2899900</v>
      </c>
      <c r="G3390" s="44">
        <f t="shared" si="156"/>
        <v>0.5</v>
      </c>
      <c r="H3390" s="45">
        <v>3019900</v>
      </c>
      <c r="I3390" s="44">
        <f t="shared" si="157"/>
        <v>0.47930963136659888</v>
      </c>
      <c r="J3390" s="45">
        <v>3179900</v>
      </c>
      <c r="K3390" s="44">
        <f t="shared" si="158"/>
        <v>0.4517224731887306</v>
      </c>
    </row>
    <row r="3391" spans="1:11">
      <c r="A3391" t="s">
        <v>12714</v>
      </c>
      <c r="B3391" t="s">
        <v>12715</v>
      </c>
      <c r="C3391" s="43">
        <v>140000</v>
      </c>
      <c r="D3391">
        <v>8</v>
      </c>
      <c r="E3391" s="43">
        <v>5799800</v>
      </c>
      <c r="F3391" s="43">
        <v>2899900</v>
      </c>
      <c r="G3391" s="44">
        <f t="shared" si="156"/>
        <v>0.5</v>
      </c>
      <c r="H3391" s="45">
        <v>3019900</v>
      </c>
      <c r="I3391" s="44">
        <f t="shared" si="157"/>
        <v>0.47930963136659888</v>
      </c>
      <c r="J3391" s="45">
        <v>3179900</v>
      </c>
      <c r="K3391" s="44">
        <f t="shared" si="158"/>
        <v>0.4517224731887306</v>
      </c>
    </row>
    <row r="3392" spans="1:11">
      <c r="A3392" t="s">
        <v>12716</v>
      </c>
      <c r="B3392" t="s">
        <v>12717</v>
      </c>
      <c r="C3392" s="43">
        <v>140000</v>
      </c>
      <c r="D3392">
        <v>8</v>
      </c>
      <c r="E3392" s="43">
        <v>5799800</v>
      </c>
      <c r="F3392" s="43">
        <v>2899900</v>
      </c>
      <c r="G3392" s="44">
        <f t="shared" si="156"/>
        <v>0.5</v>
      </c>
      <c r="H3392" s="45">
        <v>3019900</v>
      </c>
      <c r="I3392" s="44">
        <f t="shared" si="157"/>
        <v>0.47930963136659888</v>
      </c>
      <c r="J3392" s="45">
        <v>3179900</v>
      </c>
      <c r="K3392" s="44">
        <f t="shared" si="158"/>
        <v>0.4517224731887306</v>
      </c>
    </row>
    <row r="3393" spans="1:11">
      <c r="A3393" t="s">
        <v>12718</v>
      </c>
      <c r="B3393" t="s">
        <v>12719</v>
      </c>
      <c r="C3393" s="43">
        <v>140000</v>
      </c>
      <c r="D3393">
        <v>0</v>
      </c>
      <c r="E3393" s="43">
        <v>5799800</v>
      </c>
      <c r="F3393" s="43">
        <v>2899900</v>
      </c>
      <c r="G3393" s="44">
        <f t="shared" si="156"/>
        <v>0.5</v>
      </c>
      <c r="H3393" s="45">
        <v>3019900</v>
      </c>
      <c r="I3393" s="44">
        <f t="shared" si="157"/>
        <v>0.47930963136659888</v>
      </c>
      <c r="J3393" s="45">
        <v>3179900</v>
      </c>
      <c r="K3393" s="44">
        <f t="shared" si="158"/>
        <v>0.4517224731887306</v>
      </c>
    </row>
    <row r="3394" spans="1:11">
      <c r="A3394" t="s">
        <v>12720</v>
      </c>
      <c r="B3394" t="s">
        <v>12721</v>
      </c>
      <c r="C3394" s="43">
        <v>140000</v>
      </c>
      <c r="D3394">
        <v>8</v>
      </c>
      <c r="E3394" s="43">
        <v>5799800</v>
      </c>
      <c r="F3394" s="43">
        <v>2899900</v>
      </c>
      <c r="G3394" s="44">
        <f t="shared" ref="G3394:G3457" si="159">1-(F3394/E3394)</f>
        <v>0.5</v>
      </c>
      <c r="H3394" s="45">
        <v>3019900</v>
      </c>
      <c r="I3394" s="44">
        <f t="shared" ref="I3394:I3457" si="160">1-(H3394/E3394)</f>
        <v>0.47930963136659888</v>
      </c>
      <c r="J3394" s="45">
        <v>3179900</v>
      </c>
      <c r="K3394" s="44">
        <f t="shared" ref="K3394:K3457" si="161">1-(J3394/E3394)</f>
        <v>0.4517224731887306</v>
      </c>
    </row>
    <row r="3395" spans="1:11">
      <c r="A3395" t="s">
        <v>12722</v>
      </c>
      <c r="B3395" t="s">
        <v>12723</v>
      </c>
      <c r="C3395" s="43">
        <v>140000</v>
      </c>
      <c r="D3395">
        <v>0</v>
      </c>
      <c r="E3395" s="43">
        <v>5799800</v>
      </c>
      <c r="F3395" s="43">
        <v>2899900</v>
      </c>
      <c r="G3395" s="44">
        <f t="shared" si="159"/>
        <v>0.5</v>
      </c>
      <c r="H3395" s="45">
        <v>3019900</v>
      </c>
      <c r="I3395" s="44">
        <f t="shared" si="160"/>
        <v>0.47930963136659888</v>
      </c>
      <c r="J3395" s="45">
        <v>3179900</v>
      </c>
      <c r="K3395" s="44">
        <f t="shared" si="161"/>
        <v>0.4517224731887306</v>
      </c>
    </row>
    <row r="3396" spans="1:11">
      <c r="A3396" t="s">
        <v>12724</v>
      </c>
      <c r="B3396" t="s">
        <v>12725</v>
      </c>
      <c r="C3396" s="43">
        <v>140000</v>
      </c>
      <c r="D3396">
        <v>100</v>
      </c>
      <c r="E3396" s="43">
        <v>5399800</v>
      </c>
      <c r="F3396" s="43">
        <v>2699900</v>
      </c>
      <c r="G3396" s="44">
        <f t="shared" si="159"/>
        <v>0.5</v>
      </c>
      <c r="H3396" s="45">
        <v>2809900</v>
      </c>
      <c r="I3396" s="44">
        <f t="shared" si="160"/>
        <v>0.47962887514352381</v>
      </c>
      <c r="J3396" s="45">
        <v>2959900</v>
      </c>
      <c r="K3396" s="44">
        <f t="shared" si="161"/>
        <v>0.45185006852105636</v>
      </c>
    </row>
    <row r="3397" spans="1:11">
      <c r="A3397" t="s">
        <v>12726</v>
      </c>
      <c r="B3397" t="s">
        <v>12727</v>
      </c>
      <c r="C3397" s="43">
        <v>140000</v>
      </c>
      <c r="D3397">
        <v>100</v>
      </c>
      <c r="E3397" s="43">
        <v>5399800</v>
      </c>
      <c r="F3397" s="43">
        <v>2699900</v>
      </c>
      <c r="G3397" s="44">
        <f t="shared" si="159"/>
        <v>0.5</v>
      </c>
      <c r="H3397" s="45">
        <v>2809900</v>
      </c>
      <c r="I3397" s="44">
        <f t="shared" si="160"/>
        <v>0.47962887514352381</v>
      </c>
      <c r="J3397" s="45">
        <v>2959900</v>
      </c>
      <c r="K3397" s="44">
        <f t="shared" si="161"/>
        <v>0.45185006852105636</v>
      </c>
    </row>
    <row r="3398" spans="1:11">
      <c r="A3398" t="s">
        <v>12728</v>
      </c>
      <c r="B3398" t="s">
        <v>12729</v>
      </c>
      <c r="C3398" s="43">
        <v>140000</v>
      </c>
      <c r="D3398">
        <v>0</v>
      </c>
      <c r="E3398" s="43">
        <v>4999800</v>
      </c>
      <c r="F3398" s="43">
        <v>2499900</v>
      </c>
      <c r="G3398" s="44">
        <f t="shared" si="159"/>
        <v>0.5</v>
      </c>
      <c r="H3398" s="45">
        <v>2599900</v>
      </c>
      <c r="I3398" s="44">
        <f t="shared" si="160"/>
        <v>0.47999919996799867</v>
      </c>
      <c r="J3398" s="45">
        <v>2739900</v>
      </c>
      <c r="K3398" s="44">
        <f t="shared" si="161"/>
        <v>0.45199807992319696</v>
      </c>
    </row>
    <row r="3399" spans="1:11">
      <c r="A3399" t="s">
        <v>12730</v>
      </c>
      <c r="B3399" t="s">
        <v>12731</v>
      </c>
      <c r="C3399" s="43">
        <v>140000</v>
      </c>
      <c r="D3399">
        <v>10</v>
      </c>
      <c r="E3399" s="43">
        <v>4999800</v>
      </c>
      <c r="F3399" s="43">
        <v>2499900</v>
      </c>
      <c r="G3399" s="44">
        <f t="shared" si="159"/>
        <v>0.5</v>
      </c>
      <c r="H3399" s="45">
        <v>2599900</v>
      </c>
      <c r="I3399" s="44">
        <f t="shared" si="160"/>
        <v>0.47999919996799867</v>
      </c>
      <c r="J3399" s="45">
        <v>2739900</v>
      </c>
      <c r="K3399" s="44">
        <f t="shared" si="161"/>
        <v>0.45199807992319696</v>
      </c>
    </row>
    <row r="3400" spans="1:11">
      <c r="A3400" t="s">
        <v>12732</v>
      </c>
      <c r="B3400" t="s">
        <v>12733</v>
      </c>
      <c r="C3400" s="43">
        <v>140000</v>
      </c>
      <c r="D3400">
        <v>100</v>
      </c>
      <c r="E3400" s="43">
        <v>4999800</v>
      </c>
      <c r="F3400" s="43">
        <v>2499900</v>
      </c>
      <c r="G3400" s="44">
        <f t="shared" si="159"/>
        <v>0.5</v>
      </c>
      <c r="H3400" s="45">
        <v>2599900</v>
      </c>
      <c r="I3400" s="44">
        <f t="shared" si="160"/>
        <v>0.47999919996799867</v>
      </c>
      <c r="J3400" s="45">
        <v>2739900</v>
      </c>
      <c r="K3400" s="44">
        <f t="shared" si="161"/>
        <v>0.45199807992319696</v>
      </c>
    </row>
    <row r="3401" spans="1:11">
      <c r="A3401" t="s">
        <v>12734</v>
      </c>
      <c r="B3401" t="s">
        <v>12735</v>
      </c>
      <c r="C3401" s="43">
        <v>140000</v>
      </c>
      <c r="D3401">
        <v>100</v>
      </c>
      <c r="E3401" s="43">
        <v>4999800</v>
      </c>
      <c r="F3401" s="43">
        <v>2499900</v>
      </c>
      <c r="G3401" s="44">
        <f t="shared" si="159"/>
        <v>0.5</v>
      </c>
      <c r="H3401" s="45">
        <v>2599900</v>
      </c>
      <c r="I3401" s="44">
        <f t="shared" si="160"/>
        <v>0.47999919996799867</v>
      </c>
      <c r="J3401" s="45">
        <v>2739900</v>
      </c>
      <c r="K3401" s="44">
        <f t="shared" si="161"/>
        <v>0.45199807992319696</v>
      </c>
    </row>
    <row r="3402" spans="1:11">
      <c r="A3402" t="s">
        <v>12736</v>
      </c>
      <c r="B3402" t="s">
        <v>12737</v>
      </c>
      <c r="C3402" s="43">
        <v>140000</v>
      </c>
      <c r="D3402">
        <v>100</v>
      </c>
      <c r="E3402" s="43">
        <v>4999800</v>
      </c>
      <c r="F3402" s="43">
        <v>2499900</v>
      </c>
      <c r="G3402" s="44">
        <f t="shared" si="159"/>
        <v>0.5</v>
      </c>
      <c r="H3402" s="45">
        <v>2599900</v>
      </c>
      <c r="I3402" s="44">
        <f t="shared" si="160"/>
        <v>0.47999919996799867</v>
      </c>
      <c r="J3402" s="45">
        <v>2739900</v>
      </c>
      <c r="K3402" s="44">
        <f t="shared" si="161"/>
        <v>0.45199807992319696</v>
      </c>
    </row>
    <row r="3403" spans="1:11">
      <c r="A3403" t="s">
        <v>12738</v>
      </c>
      <c r="B3403" t="s">
        <v>12739</v>
      </c>
      <c r="C3403" s="43">
        <v>140000</v>
      </c>
      <c r="D3403">
        <v>100</v>
      </c>
      <c r="E3403" s="43">
        <v>4999800</v>
      </c>
      <c r="F3403" s="43">
        <v>2499900</v>
      </c>
      <c r="G3403" s="44">
        <f t="shared" si="159"/>
        <v>0.5</v>
      </c>
      <c r="H3403" s="45">
        <v>2599900</v>
      </c>
      <c r="I3403" s="44">
        <f t="shared" si="160"/>
        <v>0.47999919996799867</v>
      </c>
      <c r="J3403" s="45">
        <v>2739900</v>
      </c>
      <c r="K3403" s="44">
        <f t="shared" si="161"/>
        <v>0.45199807992319696</v>
      </c>
    </row>
    <row r="3404" spans="1:11">
      <c r="A3404" t="s">
        <v>12740</v>
      </c>
      <c r="B3404" t="s">
        <v>12741</v>
      </c>
      <c r="C3404" s="43">
        <v>140000</v>
      </c>
      <c r="D3404">
        <v>100</v>
      </c>
      <c r="E3404" s="43">
        <v>4999800</v>
      </c>
      <c r="F3404" s="43">
        <v>2499900</v>
      </c>
      <c r="G3404" s="44">
        <f t="shared" si="159"/>
        <v>0.5</v>
      </c>
      <c r="H3404" s="45">
        <v>2599900</v>
      </c>
      <c r="I3404" s="44">
        <f t="shared" si="160"/>
        <v>0.47999919996799867</v>
      </c>
      <c r="J3404" s="45">
        <v>2739900</v>
      </c>
      <c r="K3404" s="44">
        <f t="shared" si="161"/>
        <v>0.45199807992319696</v>
      </c>
    </row>
    <row r="3405" spans="1:11">
      <c r="A3405" t="s">
        <v>12742</v>
      </c>
      <c r="B3405" t="s">
        <v>12743</v>
      </c>
      <c r="C3405" s="43">
        <v>140000</v>
      </c>
      <c r="D3405">
        <v>100</v>
      </c>
      <c r="E3405" s="43">
        <v>4999800</v>
      </c>
      <c r="F3405" s="43">
        <v>2499900</v>
      </c>
      <c r="G3405" s="44">
        <f t="shared" si="159"/>
        <v>0.5</v>
      </c>
      <c r="H3405" s="45">
        <v>2599900</v>
      </c>
      <c r="I3405" s="44">
        <f t="shared" si="160"/>
        <v>0.47999919996799867</v>
      </c>
      <c r="J3405" s="45">
        <v>2739900</v>
      </c>
      <c r="K3405" s="44">
        <f t="shared" si="161"/>
        <v>0.45199807992319696</v>
      </c>
    </row>
    <row r="3406" spans="1:11">
      <c r="A3406" t="s">
        <v>12744</v>
      </c>
      <c r="B3406" t="s">
        <v>12745</v>
      </c>
      <c r="C3406" s="43">
        <v>140000</v>
      </c>
      <c r="D3406">
        <v>100</v>
      </c>
      <c r="E3406" s="43">
        <v>4999800</v>
      </c>
      <c r="F3406" s="43">
        <v>2499900</v>
      </c>
      <c r="G3406" s="44">
        <f t="shared" si="159"/>
        <v>0.5</v>
      </c>
      <c r="H3406" s="45">
        <v>2599900</v>
      </c>
      <c r="I3406" s="44">
        <f t="shared" si="160"/>
        <v>0.47999919996799867</v>
      </c>
      <c r="J3406" s="45">
        <v>2739900</v>
      </c>
      <c r="K3406" s="44">
        <f t="shared" si="161"/>
        <v>0.45199807992319696</v>
      </c>
    </row>
    <row r="3407" spans="1:11">
      <c r="A3407" t="s">
        <v>12746</v>
      </c>
      <c r="B3407" t="s">
        <v>12747</v>
      </c>
      <c r="C3407" s="43">
        <v>140000</v>
      </c>
      <c r="D3407">
        <v>100</v>
      </c>
      <c r="E3407" s="43">
        <v>4999800</v>
      </c>
      <c r="F3407" s="43">
        <v>2499900</v>
      </c>
      <c r="G3407" s="44">
        <f t="shared" si="159"/>
        <v>0.5</v>
      </c>
      <c r="H3407" s="45">
        <v>2599900</v>
      </c>
      <c r="I3407" s="44">
        <f t="shared" si="160"/>
        <v>0.47999919996799867</v>
      </c>
      <c r="J3407" s="45">
        <v>2739900</v>
      </c>
      <c r="K3407" s="44">
        <f t="shared" si="161"/>
        <v>0.45199807992319696</v>
      </c>
    </row>
    <row r="3408" spans="1:11">
      <c r="A3408" t="s">
        <v>12748</v>
      </c>
      <c r="B3408" t="s">
        <v>12749</v>
      </c>
      <c r="C3408" s="43">
        <v>140000</v>
      </c>
      <c r="D3408">
        <v>100</v>
      </c>
      <c r="E3408" s="43">
        <v>4999800</v>
      </c>
      <c r="F3408" s="43">
        <v>2499900</v>
      </c>
      <c r="G3408" s="44">
        <f t="shared" si="159"/>
        <v>0.5</v>
      </c>
      <c r="H3408" s="45">
        <v>2599900</v>
      </c>
      <c r="I3408" s="44">
        <f t="shared" si="160"/>
        <v>0.47999919996799867</v>
      </c>
      <c r="J3408" s="45">
        <v>2739900</v>
      </c>
      <c r="K3408" s="44">
        <f t="shared" si="161"/>
        <v>0.45199807992319696</v>
      </c>
    </row>
    <row r="3409" spans="1:11">
      <c r="A3409" t="s">
        <v>12750</v>
      </c>
      <c r="B3409" t="s">
        <v>12751</v>
      </c>
      <c r="C3409" s="43">
        <v>140000</v>
      </c>
      <c r="D3409">
        <v>100</v>
      </c>
      <c r="E3409" s="43">
        <v>4999800</v>
      </c>
      <c r="F3409" s="43">
        <v>2499900</v>
      </c>
      <c r="G3409" s="44">
        <f t="shared" si="159"/>
        <v>0.5</v>
      </c>
      <c r="H3409" s="45">
        <v>2599900</v>
      </c>
      <c r="I3409" s="44">
        <f t="shared" si="160"/>
        <v>0.47999919996799867</v>
      </c>
      <c r="J3409" s="45">
        <v>2739900</v>
      </c>
      <c r="K3409" s="44">
        <f t="shared" si="161"/>
        <v>0.45199807992319696</v>
      </c>
    </row>
    <row r="3410" spans="1:11">
      <c r="A3410" t="s">
        <v>12752</v>
      </c>
      <c r="B3410" t="s">
        <v>12753</v>
      </c>
      <c r="C3410" s="43">
        <v>140000</v>
      </c>
      <c r="D3410">
        <v>100</v>
      </c>
      <c r="E3410" s="43">
        <v>4999800</v>
      </c>
      <c r="F3410" s="43">
        <v>2499900</v>
      </c>
      <c r="G3410" s="44">
        <f t="shared" si="159"/>
        <v>0.5</v>
      </c>
      <c r="H3410" s="45">
        <v>2599900</v>
      </c>
      <c r="I3410" s="44">
        <f t="shared" si="160"/>
        <v>0.47999919996799867</v>
      </c>
      <c r="J3410" s="45">
        <v>2739900</v>
      </c>
      <c r="K3410" s="44">
        <f t="shared" si="161"/>
        <v>0.45199807992319696</v>
      </c>
    </row>
    <row r="3411" spans="1:11">
      <c r="A3411" t="s">
        <v>12754</v>
      </c>
      <c r="B3411" t="s">
        <v>12755</v>
      </c>
      <c r="C3411" s="43">
        <v>140000</v>
      </c>
      <c r="D3411">
        <v>100</v>
      </c>
      <c r="E3411" s="43">
        <v>4999800</v>
      </c>
      <c r="F3411" s="43">
        <v>2499900</v>
      </c>
      <c r="G3411" s="44">
        <f t="shared" si="159"/>
        <v>0.5</v>
      </c>
      <c r="H3411" s="45">
        <v>2599900</v>
      </c>
      <c r="I3411" s="44">
        <f t="shared" si="160"/>
        <v>0.47999919996799867</v>
      </c>
      <c r="J3411" s="45">
        <v>2739900</v>
      </c>
      <c r="K3411" s="44">
        <f t="shared" si="161"/>
        <v>0.45199807992319696</v>
      </c>
    </row>
    <row r="3412" spans="1:11">
      <c r="A3412" t="s">
        <v>12756</v>
      </c>
      <c r="B3412" t="s">
        <v>12757</v>
      </c>
      <c r="C3412" s="43">
        <v>140000</v>
      </c>
      <c r="D3412">
        <v>100</v>
      </c>
      <c r="E3412" s="43">
        <v>4999800</v>
      </c>
      <c r="F3412" s="43">
        <v>2499900</v>
      </c>
      <c r="G3412" s="44">
        <f t="shared" si="159"/>
        <v>0.5</v>
      </c>
      <c r="H3412" s="45">
        <v>2599900</v>
      </c>
      <c r="I3412" s="44">
        <f t="shared" si="160"/>
        <v>0.47999919996799867</v>
      </c>
      <c r="J3412" s="45">
        <v>2739900</v>
      </c>
      <c r="K3412" s="44">
        <f t="shared" si="161"/>
        <v>0.45199807992319696</v>
      </c>
    </row>
    <row r="3413" spans="1:11">
      <c r="A3413" t="s">
        <v>12758</v>
      </c>
      <c r="B3413" t="s">
        <v>12759</v>
      </c>
      <c r="C3413" s="43">
        <v>140000</v>
      </c>
      <c r="D3413">
        <v>100</v>
      </c>
      <c r="E3413" s="43">
        <v>4999800</v>
      </c>
      <c r="F3413" s="43">
        <v>2499900</v>
      </c>
      <c r="G3413" s="44">
        <f t="shared" si="159"/>
        <v>0.5</v>
      </c>
      <c r="H3413" s="45">
        <v>2599900</v>
      </c>
      <c r="I3413" s="44">
        <f t="shared" si="160"/>
        <v>0.47999919996799867</v>
      </c>
      <c r="J3413" s="45">
        <v>2739900</v>
      </c>
      <c r="K3413" s="44">
        <f t="shared" si="161"/>
        <v>0.45199807992319696</v>
      </c>
    </row>
    <row r="3414" spans="1:11">
      <c r="A3414" t="s">
        <v>12760</v>
      </c>
      <c r="B3414" t="s">
        <v>12761</v>
      </c>
      <c r="C3414" s="43">
        <v>140000</v>
      </c>
      <c r="D3414">
        <v>100</v>
      </c>
      <c r="E3414" s="43">
        <v>4999800</v>
      </c>
      <c r="F3414" s="43">
        <v>2499900</v>
      </c>
      <c r="G3414" s="44">
        <f t="shared" si="159"/>
        <v>0.5</v>
      </c>
      <c r="H3414" s="45">
        <v>2599900</v>
      </c>
      <c r="I3414" s="44">
        <f t="shared" si="160"/>
        <v>0.47999919996799867</v>
      </c>
      <c r="J3414" s="45">
        <v>2739900</v>
      </c>
      <c r="K3414" s="44">
        <f t="shared" si="161"/>
        <v>0.45199807992319696</v>
      </c>
    </row>
    <row r="3415" spans="1:11">
      <c r="A3415" t="s">
        <v>12762</v>
      </c>
      <c r="B3415" t="s">
        <v>12763</v>
      </c>
      <c r="C3415" s="43">
        <v>140000</v>
      </c>
      <c r="D3415">
        <v>100</v>
      </c>
      <c r="E3415" s="43">
        <v>4999800</v>
      </c>
      <c r="F3415" s="43">
        <v>2499900</v>
      </c>
      <c r="G3415" s="44">
        <f t="shared" si="159"/>
        <v>0.5</v>
      </c>
      <c r="H3415" s="45">
        <v>2599900</v>
      </c>
      <c r="I3415" s="44">
        <f t="shared" si="160"/>
        <v>0.47999919996799867</v>
      </c>
      <c r="J3415" s="45">
        <v>2739900</v>
      </c>
      <c r="K3415" s="44">
        <f t="shared" si="161"/>
        <v>0.45199807992319696</v>
      </c>
    </row>
    <row r="3416" spans="1:11">
      <c r="A3416" t="s">
        <v>12764</v>
      </c>
      <c r="B3416" t="s">
        <v>12765</v>
      </c>
      <c r="C3416" s="43">
        <v>140000</v>
      </c>
      <c r="D3416">
        <v>100</v>
      </c>
      <c r="E3416" s="43">
        <v>4999800</v>
      </c>
      <c r="F3416" s="43">
        <v>2499900</v>
      </c>
      <c r="G3416" s="44">
        <f t="shared" si="159"/>
        <v>0.5</v>
      </c>
      <c r="H3416" s="45">
        <v>2599900</v>
      </c>
      <c r="I3416" s="44">
        <f t="shared" si="160"/>
        <v>0.47999919996799867</v>
      </c>
      <c r="J3416" s="45">
        <v>2739900</v>
      </c>
      <c r="K3416" s="44">
        <f t="shared" si="161"/>
        <v>0.45199807992319696</v>
      </c>
    </row>
    <row r="3417" spans="1:11">
      <c r="A3417" t="s">
        <v>12766</v>
      </c>
      <c r="B3417" t="s">
        <v>12767</v>
      </c>
      <c r="C3417" s="43">
        <v>140000</v>
      </c>
      <c r="D3417">
        <v>100</v>
      </c>
      <c r="E3417" s="43">
        <v>4999800</v>
      </c>
      <c r="F3417" s="43">
        <v>2499900</v>
      </c>
      <c r="G3417" s="44">
        <f t="shared" si="159"/>
        <v>0.5</v>
      </c>
      <c r="H3417" s="45">
        <v>2599900</v>
      </c>
      <c r="I3417" s="44">
        <f t="shared" si="160"/>
        <v>0.47999919996799867</v>
      </c>
      <c r="J3417" s="45">
        <v>2739900</v>
      </c>
      <c r="K3417" s="44">
        <f t="shared" si="161"/>
        <v>0.45199807992319696</v>
      </c>
    </row>
    <row r="3418" spans="1:11">
      <c r="A3418" t="s">
        <v>12768</v>
      </c>
      <c r="B3418" t="s">
        <v>12769</v>
      </c>
      <c r="C3418" s="43">
        <v>140000</v>
      </c>
      <c r="D3418">
        <v>100</v>
      </c>
      <c r="E3418" s="43">
        <v>4999800</v>
      </c>
      <c r="F3418" s="43">
        <v>2499900</v>
      </c>
      <c r="G3418" s="44">
        <f t="shared" si="159"/>
        <v>0.5</v>
      </c>
      <c r="H3418" s="45">
        <v>2599900</v>
      </c>
      <c r="I3418" s="44">
        <f t="shared" si="160"/>
        <v>0.47999919996799867</v>
      </c>
      <c r="J3418" s="45">
        <v>2739900</v>
      </c>
      <c r="K3418" s="44">
        <f t="shared" si="161"/>
        <v>0.45199807992319696</v>
      </c>
    </row>
    <row r="3419" spans="1:11">
      <c r="A3419" t="s">
        <v>12770</v>
      </c>
      <c r="B3419" t="s">
        <v>12771</v>
      </c>
      <c r="C3419" s="43">
        <v>140000</v>
      </c>
      <c r="D3419">
        <v>100</v>
      </c>
      <c r="E3419" s="43">
        <v>4999800</v>
      </c>
      <c r="F3419" s="43">
        <v>2499900</v>
      </c>
      <c r="G3419" s="44">
        <f t="shared" si="159"/>
        <v>0.5</v>
      </c>
      <c r="H3419" s="45">
        <v>2599900</v>
      </c>
      <c r="I3419" s="44">
        <f t="shared" si="160"/>
        <v>0.47999919996799867</v>
      </c>
      <c r="J3419" s="45">
        <v>2739900</v>
      </c>
      <c r="K3419" s="44">
        <f t="shared" si="161"/>
        <v>0.45199807992319696</v>
      </c>
    </row>
    <row r="3420" spans="1:11">
      <c r="A3420" t="s">
        <v>12772</v>
      </c>
      <c r="B3420" t="s">
        <v>12773</v>
      </c>
      <c r="C3420" s="43">
        <v>140000</v>
      </c>
      <c r="D3420">
        <v>100</v>
      </c>
      <c r="E3420" s="43">
        <v>4999800</v>
      </c>
      <c r="F3420" s="43">
        <v>2499900</v>
      </c>
      <c r="G3420" s="44">
        <f t="shared" si="159"/>
        <v>0.5</v>
      </c>
      <c r="H3420" s="45">
        <v>2599900</v>
      </c>
      <c r="I3420" s="44">
        <f t="shared" si="160"/>
        <v>0.47999919996799867</v>
      </c>
      <c r="J3420" s="45">
        <v>2739900</v>
      </c>
      <c r="K3420" s="44">
        <f t="shared" si="161"/>
        <v>0.45199807992319696</v>
      </c>
    </row>
    <row r="3421" spans="1:11">
      <c r="A3421" t="s">
        <v>7635</v>
      </c>
      <c r="B3421" t="s">
        <v>12774</v>
      </c>
      <c r="C3421" s="43">
        <v>140000</v>
      </c>
      <c r="D3421">
        <v>100</v>
      </c>
      <c r="E3421" s="43">
        <v>4999800</v>
      </c>
      <c r="F3421" s="43">
        <v>2499900</v>
      </c>
      <c r="G3421" s="44">
        <f t="shared" si="159"/>
        <v>0.5</v>
      </c>
      <c r="H3421" s="45">
        <v>2599900</v>
      </c>
      <c r="I3421" s="44">
        <f t="shared" si="160"/>
        <v>0.47999919996799867</v>
      </c>
      <c r="J3421" s="45">
        <v>2739900</v>
      </c>
      <c r="K3421" s="44">
        <f t="shared" si="161"/>
        <v>0.45199807992319696</v>
      </c>
    </row>
    <row r="3422" spans="1:11">
      <c r="A3422" t="s">
        <v>7637</v>
      </c>
      <c r="B3422" t="s">
        <v>12775</v>
      </c>
      <c r="C3422" s="43">
        <v>140000</v>
      </c>
      <c r="D3422">
        <v>100</v>
      </c>
      <c r="E3422" s="43">
        <v>4999800</v>
      </c>
      <c r="F3422" s="43">
        <v>2499900</v>
      </c>
      <c r="G3422" s="44">
        <f t="shared" si="159"/>
        <v>0.5</v>
      </c>
      <c r="H3422" s="45">
        <v>2599900</v>
      </c>
      <c r="I3422" s="44">
        <f t="shared" si="160"/>
        <v>0.47999919996799867</v>
      </c>
      <c r="J3422" s="45">
        <v>2739900</v>
      </c>
      <c r="K3422" s="44">
        <f t="shared" si="161"/>
        <v>0.45199807992319696</v>
      </c>
    </row>
    <row r="3423" spans="1:11">
      <c r="A3423" t="s">
        <v>5177</v>
      </c>
      <c r="B3423" t="s">
        <v>12776</v>
      </c>
      <c r="C3423" s="43">
        <v>140000</v>
      </c>
      <c r="D3423">
        <v>100</v>
      </c>
      <c r="E3423" s="43">
        <v>4999800</v>
      </c>
      <c r="F3423" s="43">
        <v>2499900</v>
      </c>
      <c r="G3423" s="44">
        <f t="shared" si="159"/>
        <v>0.5</v>
      </c>
      <c r="H3423" s="45">
        <v>2599900</v>
      </c>
      <c r="I3423" s="44">
        <f t="shared" si="160"/>
        <v>0.47999919996799867</v>
      </c>
      <c r="J3423" s="45">
        <v>2739900</v>
      </c>
      <c r="K3423" s="44">
        <f t="shared" si="161"/>
        <v>0.45199807992319696</v>
      </c>
    </row>
    <row r="3424" spans="1:11">
      <c r="A3424" t="s">
        <v>7644</v>
      </c>
      <c r="B3424" t="s">
        <v>12777</v>
      </c>
      <c r="C3424" s="43">
        <v>140000</v>
      </c>
      <c r="D3424">
        <v>100</v>
      </c>
      <c r="E3424" s="43">
        <v>4999800</v>
      </c>
      <c r="F3424" s="43">
        <v>2499900</v>
      </c>
      <c r="G3424" s="44">
        <f t="shared" si="159"/>
        <v>0.5</v>
      </c>
      <c r="H3424" s="45">
        <v>2599900</v>
      </c>
      <c r="I3424" s="44">
        <f t="shared" si="160"/>
        <v>0.47999919996799867</v>
      </c>
      <c r="J3424" s="45">
        <v>2739900</v>
      </c>
      <c r="K3424" s="44">
        <f t="shared" si="161"/>
        <v>0.45199807992319696</v>
      </c>
    </row>
    <row r="3425" spans="1:11">
      <c r="A3425" t="s">
        <v>5298</v>
      </c>
      <c r="B3425" t="s">
        <v>12778</v>
      </c>
      <c r="C3425" s="43">
        <v>140000</v>
      </c>
      <c r="D3425">
        <v>100</v>
      </c>
      <c r="E3425" s="43">
        <v>4999800</v>
      </c>
      <c r="F3425" s="43">
        <v>2499900</v>
      </c>
      <c r="G3425" s="44">
        <f t="shared" si="159"/>
        <v>0.5</v>
      </c>
      <c r="H3425" s="45">
        <v>2599900</v>
      </c>
      <c r="I3425" s="44">
        <f t="shared" si="160"/>
        <v>0.47999919996799867</v>
      </c>
      <c r="J3425" s="45">
        <v>2739900</v>
      </c>
      <c r="K3425" s="44">
        <f t="shared" si="161"/>
        <v>0.45199807992319696</v>
      </c>
    </row>
    <row r="3426" spans="1:11">
      <c r="A3426" t="s">
        <v>5189</v>
      </c>
      <c r="B3426" t="s">
        <v>12779</v>
      </c>
      <c r="C3426" s="43">
        <v>140000</v>
      </c>
      <c r="D3426">
        <v>100</v>
      </c>
      <c r="E3426" s="43">
        <v>4999800</v>
      </c>
      <c r="F3426" s="43">
        <v>2499900</v>
      </c>
      <c r="G3426" s="44">
        <f t="shared" si="159"/>
        <v>0.5</v>
      </c>
      <c r="H3426" s="45">
        <v>2599900</v>
      </c>
      <c r="I3426" s="44">
        <f t="shared" si="160"/>
        <v>0.47999919996799867</v>
      </c>
      <c r="J3426" s="45">
        <v>2739900</v>
      </c>
      <c r="K3426" s="44">
        <f t="shared" si="161"/>
        <v>0.45199807992319696</v>
      </c>
    </row>
    <row r="3427" spans="1:11">
      <c r="A3427" t="s">
        <v>5292</v>
      </c>
      <c r="B3427" t="s">
        <v>12780</v>
      </c>
      <c r="C3427" s="43">
        <v>140000</v>
      </c>
      <c r="D3427">
        <v>100</v>
      </c>
      <c r="E3427" s="43">
        <v>4999800</v>
      </c>
      <c r="F3427" s="43">
        <v>2499900</v>
      </c>
      <c r="G3427" s="44">
        <f t="shared" si="159"/>
        <v>0.5</v>
      </c>
      <c r="H3427" s="45">
        <v>2599900</v>
      </c>
      <c r="I3427" s="44">
        <f t="shared" si="160"/>
        <v>0.47999919996799867</v>
      </c>
      <c r="J3427" s="45">
        <v>2739900</v>
      </c>
      <c r="K3427" s="44">
        <f t="shared" si="161"/>
        <v>0.45199807992319696</v>
      </c>
    </row>
    <row r="3428" spans="1:11">
      <c r="A3428" t="s">
        <v>5300</v>
      </c>
      <c r="B3428" t="s">
        <v>12781</v>
      </c>
      <c r="C3428" s="43">
        <v>140000</v>
      </c>
      <c r="D3428">
        <v>100</v>
      </c>
      <c r="E3428" s="43">
        <v>4999800</v>
      </c>
      <c r="F3428" s="43">
        <v>2499900</v>
      </c>
      <c r="G3428" s="44">
        <f t="shared" si="159"/>
        <v>0.5</v>
      </c>
      <c r="H3428" s="45">
        <v>2599900</v>
      </c>
      <c r="I3428" s="44">
        <f t="shared" si="160"/>
        <v>0.47999919996799867</v>
      </c>
      <c r="J3428" s="45">
        <v>2739900</v>
      </c>
      <c r="K3428" s="44">
        <f t="shared" si="161"/>
        <v>0.45199807992319696</v>
      </c>
    </row>
    <row r="3429" spans="1:11">
      <c r="A3429" t="s">
        <v>5294</v>
      </c>
      <c r="B3429" t="s">
        <v>12782</v>
      </c>
      <c r="C3429" s="43">
        <v>140000</v>
      </c>
      <c r="D3429">
        <v>100</v>
      </c>
      <c r="E3429" s="43">
        <v>4999800</v>
      </c>
      <c r="F3429" s="43">
        <v>2499900</v>
      </c>
      <c r="G3429" s="44">
        <f t="shared" si="159"/>
        <v>0.5</v>
      </c>
      <c r="H3429" s="45">
        <v>2599900</v>
      </c>
      <c r="I3429" s="44">
        <f t="shared" si="160"/>
        <v>0.47999919996799867</v>
      </c>
      <c r="J3429" s="45">
        <v>2739900</v>
      </c>
      <c r="K3429" s="44">
        <f t="shared" si="161"/>
        <v>0.45199807992319696</v>
      </c>
    </row>
    <row r="3430" spans="1:11">
      <c r="A3430" t="s">
        <v>5302</v>
      </c>
      <c r="B3430" t="s">
        <v>12783</v>
      </c>
      <c r="C3430" s="43">
        <v>140000</v>
      </c>
      <c r="D3430">
        <v>100</v>
      </c>
      <c r="E3430" s="43">
        <v>4999800</v>
      </c>
      <c r="F3430" s="43">
        <v>2499900</v>
      </c>
      <c r="G3430" s="44">
        <f t="shared" si="159"/>
        <v>0.5</v>
      </c>
      <c r="H3430" s="45">
        <v>2599900</v>
      </c>
      <c r="I3430" s="44">
        <f t="shared" si="160"/>
        <v>0.47999919996799867</v>
      </c>
      <c r="J3430" s="45">
        <v>2739900</v>
      </c>
      <c r="K3430" s="44">
        <f t="shared" si="161"/>
        <v>0.45199807992319696</v>
      </c>
    </row>
    <row r="3431" spans="1:11">
      <c r="A3431" t="s">
        <v>5296</v>
      </c>
      <c r="B3431" t="s">
        <v>12784</v>
      </c>
      <c r="C3431" s="43">
        <v>140000</v>
      </c>
      <c r="D3431">
        <v>100</v>
      </c>
      <c r="E3431" s="43">
        <v>4999800</v>
      </c>
      <c r="F3431" s="43">
        <v>2499900</v>
      </c>
      <c r="G3431" s="44">
        <f t="shared" si="159"/>
        <v>0.5</v>
      </c>
      <c r="H3431" s="45">
        <v>2599900</v>
      </c>
      <c r="I3431" s="44">
        <f t="shared" si="160"/>
        <v>0.47999919996799867</v>
      </c>
      <c r="J3431" s="45">
        <v>2739900</v>
      </c>
      <c r="K3431" s="44">
        <f t="shared" si="161"/>
        <v>0.45199807992319696</v>
      </c>
    </row>
    <row r="3432" spans="1:11">
      <c r="A3432" t="s">
        <v>5278</v>
      </c>
      <c r="B3432" t="s">
        <v>12785</v>
      </c>
      <c r="C3432" s="43">
        <v>140000</v>
      </c>
      <c r="D3432">
        <v>100</v>
      </c>
      <c r="E3432" s="43">
        <v>4999800</v>
      </c>
      <c r="F3432" s="43">
        <v>2499900</v>
      </c>
      <c r="G3432" s="44">
        <f t="shared" si="159"/>
        <v>0.5</v>
      </c>
      <c r="H3432" s="45">
        <v>2599900</v>
      </c>
      <c r="I3432" s="44">
        <f t="shared" si="160"/>
        <v>0.47999919996799867</v>
      </c>
      <c r="J3432" s="45">
        <v>2739900</v>
      </c>
      <c r="K3432" s="44">
        <f t="shared" si="161"/>
        <v>0.45199807992319696</v>
      </c>
    </row>
    <row r="3433" spans="1:11">
      <c r="A3433" t="s">
        <v>5288</v>
      </c>
      <c r="B3433" t="s">
        <v>12786</v>
      </c>
      <c r="C3433" s="43">
        <v>140000</v>
      </c>
      <c r="D3433">
        <v>100</v>
      </c>
      <c r="E3433" s="43">
        <v>4999800</v>
      </c>
      <c r="F3433" s="43">
        <v>2499900</v>
      </c>
      <c r="G3433" s="44">
        <f t="shared" si="159"/>
        <v>0.5</v>
      </c>
      <c r="H3433" s="45">
        <v>2599900</v>
      </c>
      <c r="I3433" s="44">
        <f t="shared" si="160"/>
        <v>0.47999919996799867</v>
      </c>
      <c r="J3433" s="45">
        <v>2739900</v>
      </c>
      <c r="K3433" s="44">
        <f t="shared" si="161"/>
        <v>0.45199807992319696</v>
      </c>
    </row>
    <row r="3434" spans="1:11">
      <c r="A3434" t="s">
        <v>5261</v>
      </c>
      <c r="B3434" t="s">
        <v>12787</v>
      </c>
      <c r="C3434" s="43">
        <v>140000</v>
      </c>
      <c r="D3434">
        <v>100</v>
      </c>
      <c r="E3434" s="43">
        <v>4999800</v>
      </c>
      <c r="F3434" s="43">
        <v>2499900</v>
      </c>
      <c r="G3434" s="44">
        <f t="shared" si="159"/>
        <v>0.5</v>
      </c>
      <c r="H3434" s="45">
        <v>2599900</v>
      </c>
      <c r="I3434" s="44">
        <f t="shared" si="160"/>
        <v>0.47999919996799867</v>
      </c>
      <c r="J3434" s="45">
        <v>2739900</v>
      </c>
      <c r="K3434" s="44">
        <f t="shared" si="161"/>
        <v>0.45199807992319696</v>
      </c>
    </row>
    <row r="3435" spans="1:11">
      <c r="A3435" t="s">
        <v>5290</v>
      </c>
      <c r="B3435" t="s">
        <v>12788</v>
      </c>
      <c r="C3435" s="43">
        <v>140000</v>
      </c>
      <c r="D3435">
        <v>100</v>
      </c>
      <c r="E3435" s="43">
        <v>4999800</v>
      </c>
      <c r="F3435" s="43">
        <v>2499900</v>
      </c>
      <c r="G3435" s="44">
        <f t="shared" si="159"/>
        <v>0.5</v>
      </c>
      <c r="H3435" s="45">
        <v>2599900</v>
      </c>
      <c r="I3435" s="44">
        <f t="shared" si="160"/>
        <v>0.47999919996799867</v>
      </c>
      <c r="J3435" s="45">
        <v>2739900</v>
      </c>
      <c r="K3435" s="44">
        <f t="shared" si="161"/>
        <v>0.45199807992319696</v>
      </c>
    </row>
    <row r="3436" spans="1:11">
      <c r="A3436" t="s">
        <v>5286</v>
      </c>
      <c r="B3436" t="s">
        <v>12789</v>
      </c>
      <c r="C3436" s="43">
        <v>140000</v>
      </c>
      <c r="D3436">
        <v>100</v>
      </c>
      <c r="E3436" s="43">
        <v>4999800</v>
      </c>
      <c r="F3436" s="43">
        <v>2499900</v>
      </c>
      <c r="G3436" s="44">
        <f t="shared" si="159"/>
        <v>0.5</v>
      </c>
      <c r="H3436" s="45">
        <v>2599900</v>
      </c>
      <c r="I3436" s="44">
        <f t="shared" si="160"/>
        <v>0.47999919996799867</v>
      </c>
      <c r="J3436" s="45">
        <v>2739900</v>
      </c>
      <c r="K3436" s="44">
        <f t="shared" si="161"/>
        <v>0.45199807992319696</v>
      </c>
    </row>
    <row r="3437" spans="1:11">
      <c r="A3437" t="s">
        <v>5280</v>
      </c>
      <c r="B3437" t="s">
        <v>12790</v>
      </c>
      <c r="C3437" s="43">
        <v>140000</v>
      </c>
      <c r="D3437">
        <v>100</v>
      </c>
      <c r="E3437" s="43">
        <v>4999800</v>
      </c>
      <c r="F3437" s="43">
        <v>2499900</v>
      </c>
      <c r="G3437" s="44">
        <f t="shared" si="159"/>
        <v>0.5</v>
      </c>
      <c r="H3437" s="45">
        <v>2599900</v>
      </c>
      <c r="I3437" s="44">
        <f t="shared" si="160"/>
        <v>0.47999919996799867</v>
      </c>
      <c r="J3437" s="45">
        <v>2739900</v>
      </c>
      <c r="K3437" s="44">
        <f t="shared" si="161"/>
        <v>0.45199807992319696</v>
      </c>
    </row>
    <row r="3438" spans="1:11">
      <c r="A3438" t="s">
        <v>2363</v>
      </c>
      <c r="B3438" t="s">
        <v>12791</v>
      </c>
      <c r="C3438" s="43">
        <v>40000</v>
      </c>
      <c r="D3438">
        <v>100</v>
      </c>
      <c r="E3438" s="43">
        <v>5499780</v>
      </c>
      <c r="F3438" s="43">
        <v>2499900</v>
      </c>
      <c r="G3438" s="44">
        <f t="shared" si="159"/>
        <v>0.54545454545454541</v>
      </c>
      <c r="H3438" s="45">
        <v>2599900</v>
      </c>
      <c r="I3438" s="44">
        <f t="shared" si="160"/>
        <v>0.5272719999709079</v>
      </c>
      <c r="J3438" s="45">
        <v>2739900</v>
      </c>
      <c r="K3438" s="44">
        <f t="shared" si="161"/>
        <v>0.50181643629381534</v>
      </c>
    </row>
    <row r="3439" spans="1:11">
      <c r="A3439" t="s">
        <v>6306</v>
      </c>
      <c r="B3439" t="s">
        <v>12792</v>
      </c>
      <c r="C3439" s="43">
        <v>40000</v>
      </c>
      <c r="D3439">
        <v>5</v>
      </c>
      <c r="E3439" s="43">
        <v>5499780</v>
      </c>
      <c r="F3439" s="43">
        <v>2499900</v>
      </c>
      <c r="G3439" s="44">
        <f t="shared" si="159"/>
        <v>0.54545454545454541</v>
      </c>
      <c r="H3439" s="45">
        <v>2599900</v>
      </c>
      <c r="I3439" s="44">
        <f t="shared" si="160"/>
        <v>0.5272719999709079</v>
      </c>
      <c r="J3439" s="45">
        <v>2739900</v>
      </c>
      <c r="K3439" s="44">
        <f t="shared" si="161"/>
        <v>0.50181643629381534</v>
      </c>
    </row>
    <row r="3440" spans="1:11">
      <c r="A3440" t="s">
        <v>6385</v>
      </c>
      <c r="B3440" t="s">
        <v>6384</v>
      </c>
      <c r="C3440" s="43">
        <v>40000</v>
      </c>
      <c r="D3440">
        <v>81</v>
      </c>
      <c r="E3440" s="43">
        <v>5499780</v>
      </c>
      <c r="F3440" s="43">
        <v>2499900</v>
      </c>
      <c r="G3440" s="44">
        <f t="shared" si="159"/>
        <v>0.54545454545454541</v>
      </c>
      <c r="H3440" s="45">
        <v>2599900</v>
      </c>
      <c r="I3440" s="44">
        <f t="shared" si="160"/>
        <v>0.5272719999709079</v>
      </c>
      <c r="J3440" s="45">
        <v>2739900</v>
      </c>
      <c r="K3440" s="44">
        <f t="shared" si="161"/>
        <v>0.50181643629381534</v>
      </c>
    </row>
    <row r="3441" spans="1:11">
      <c r="A3441" t="s">
        <v>6387</v>
      </c>
      <c r="B3441" t="s">
        <v>6386</v>
      </c>
      <c r="C3441" s="43">
        <v>40000</v>
      </c>
      <c r="D3441">
        <v>100</v>
      </c>
      <c r="E3441" s="43">
        <v>5499780</v>
      </c>
      <c r="F3441" s="43">
        <v>2499900</v>
      </c>
      <c r="G3441" s="44">
        <f t="shared" si="159"/>
        <v>0.54545454545454541</v>
      </c>
      <c r="H3441" s="45">
        <v>2599900</v>
      </c>
      <c r="I3441" s="44">
        <f t="shared" si="160"/>
        <v>0.5272719999709079</v>
      </c>
      <c r="J3441" s="45">
        <v>2739900</v>
      </c>
      <c r="K3441" s="44">
        <f t="shared" si="161"/>
        <v>0.50181643629381534</v>
      </c>
    </row>
    <row r="3442" spans="1:11">
      <c r="A3442" t="s">
        <v>6379</v>
      </c>
      <c r="B3442" t="s">
        <v>6378</v>
      </c>
      <c r="C3442" s="43">
        <v>40000</v>
      </c>
      <c r="D3442">
        <v>4</v>
      </c>
      <c r="E3442" s="43">
        <v>5499780</v>
      </c>
      <c r="F3442" s="43">
        <v>2499900</v>
      </c>
      <c r="G3442" s="44">
        <f t="shared" si="159"/>
        <v>0.54545454545454541</v>
      </c>
      <c r="H3442" s="45">
        <v>2599900</v>
      </c>
      <c r="I3442" s="44">
        <f t="shared" si="160"/>
        <v>0.5272719999709079</v>
      </c>
      <c r="J3442" s="45">
        <v>2739900</v>
      </c>
      <c r="K3442" s="44">
        <f t="shared" si="161"/>
        <v>0.50181643629381534</v>
      </c>
    </row>
    <row r="3443" spans="1:11">
      <c r="A3443" t="s">
        <v>6381</v>
      </c>
      <c r="B3443" t="s">
        <v>6380</v>
      </c>
      <c r="C3443" s="43">
        <v>40000</v>
      </c>
      <c r="D3443">
        <v>8</v>
      </c>
      <c r="E3443" s="43">
        <v>5499780</v>
      </c>
      <c r="F3443" s="43">
        <v>2499900</v>
      </c>
      <c r="G3443" s="44">
        <f t="shared" si="159"/>
        <v>0.54545454545454541</v>
      </c>
      <c r="H3443" s="45">
        <v>2599900</v>
      </c>
      <c r="I3443" s="44">
        <f t="shared" si="160"/>
        <v>0.5272719999709079</v>
      </c>
      <c r="J3443" s="45">
        <v>2739900</v>
      </c>
      <c r="K3443" s="44">
        <f t="shared" si="161"/>
        <v>0.50181643629381534</v>
      </c>
    </row>
    <row r="3444" spans="1:11">
      <c r="A3444" t="s">
        <v>6383</v>
      </c>
      <c r="B3444" t="s">
        <v>6382</v>
      </c>
      <c r="C3444" s="43">
        <v>40000</v>
      </c>
      <c r="D3444">
        <v>4</v>
      </c>
      <c r="E3444" s="43">
        <v>5499780</v>
      </c>
      <c r="F3444" s="43">
        <v>2499900</v>
      </c>
      <c r="G3444" s="44">
        <f t="shared" si="159"/>
        <v>0.54545454545454541</v>
      </c>
      <c r="H3444" s="45">
        <v>2599900</v>
      </c>
      <c r="I3444" s="44">
        <f t="shared" si="160"/>
        <v>0.5272719999709079</v>
      </c>
      <c r="J3444" s="45">
        <v>2739900</v>
      </c>
      <c r="K3444" s="44">
        <f t="shared" si="161"/>
        <v>0.50181643629381534</v>
      </c>
    </row>
    <row r="3445" spans="1:11">
      <c r="A3445" t="s">
        <v>6389</v>
      </c>
      <c r="B3445" t="s">
        <v>6388</v>
      </c>
      <c r="C3445" s="43">
        <v>40000</v>
      </c>
      <c r="D3445">
        <v>3</v>
      </c>
      <c r="E3445" s="43">
        <v>5499780</v>
      </c>
      <c r="F3445" s="43">
        <v>2499900</v>
      </c>
      <c r="G3445" s="44">
        <f t="shared" si="159"/>
        <v>0.54545454545454541</v>
      </c>
      <c r="H3445" s="45">
        <v>2599900</v>
      </c>
      <c r="I3445" s="44">
        <f t="shared" si="160"/>
        <v>0.5272719999709079</v>
      </c>
      <c r="J3445" s="45">
        <v>2739900</v>
      </c>
      <c r="K3445" s="44">
        <f t="shared" si="161"/>
        <v>0.50181643629381534</v>
      </c>
    </row>
    <row r="3446" spans="1:11">
      <c r="A3446" t="s">
        <v>6350</v>
      </c>
      <c r="B3446" t="s">
        <v>6349</v>
      </c>
      <c r="C3446" s="43">
        <v>40000</v>
      </c>
      <c r="D3446">
        <v>3</v>
      </c>
      <c r="E3446" s="43">
        <v>4999800</v>
      </c>
      <c r="F3446" s="43">
        <v>2499900</v>
      </c>
      <c r="G3446" s="44">
        <f t="shared" si="159"/>
        <v>0.5</v>
      </c>
      <c r="H3446" s="45">
        <v>2599900</v>
      </c>
      <c r="I3446" s="44">
        <f t="shared" si="160"/>
        <v>0.47999919996799867</v>
      </c>
      <c r="J3446" s="45">
        <v>2739900</v>
      </c>
      <c r="K3446" s="44">
        <f t="shared" si="161"/>
        <v>0.45199807992319696</v>
      </c>
    </row>
    <row r="3447" spans="1:11">
      <c r="A3447" t="s">
        <v>6325</v>
      </c>
      <c r="B3447" t="s">
        <v>6324</v>
      </c>
      <c r="C3447" s="43">
        <v>40000</v>
      </c>
      <c r="D3447">
        <v>3</v>
      </c>
      <c r="E3447" s="43">
        <v>4999800</v>
      </c>
      <c r="F3447" s="43">
        <v>2499900</v>
      </c>
      <c r="G3447" s="44">
        <f t="shared" si="159"/>
        <v>0.5</v>
      </c>
      <c r="H3447" s="45">
        <v>2599900</v>
      </c>
      <c r="I3447" s="44">
        <f t="shared" si="160"/>
        <v>0.47999919996799867</v>
      </c>
      <c r="J3447" s="45">
        <v>2739900</v>
      </c>
      <c r="K3447" s="44">
        <f t="shared" si="161"/>
        <v>0.45199807992319696</v>
      </c>
    </row>
    <row r="3448" spans="1:11">
      <c r="A3448" t="s">
        <v>6320</v>
      </c>
      <c r="B3448" t="s">
        <v>6319</v>
      </c>
      <c r="C3448" s="43">
        <v>40000</v>
      </c>
      <c r="D3448">
        <v>2</v>
      </c>
      <c r="E3448" s="43">
        <v>4999800</v>
      </c>
      <c r="F3448" s="43">
        <v>2499900</v>
      </c>
      <c r="G3448" s="44">
        <f t="shared" si="159"/>
        <v>0.5</v>
      </c>
      <c r="H3448" s="45">
        <v>2599900</v>
      </c>
      <c r="I3448" s="44">
        <f t="shared" si="160"/>
        <v>0.47999919996799867</v>
      </c>
      <c r="J3448" s="45">
        <v>2739900</v>
      </c>
      <c r="K3448" s="44">
        <f t="shared" si="161"/>
        <v>0.45199807992319696</v>
      </c>
    </row>
    <row r="3449" spans="1:11">
      <c r="A3449" t="s">
        <v>2185</v>
      </c>
      <c r="B3449" t="s">
        <v>12793</v>
      </c>
      <c r="C3449" s="43">
        <v>140000</v>
      </c>
      <c r="D3449">
        <v>100</v>
      </c>
      <c r="E3449" s="43">
        <v>5039800</v>
      </c>
      <c r="F3449" s="43">
        <v>2519900</v>
      </c>
      <c r="G3449" s="44">
        <f t="shared" si="159"/>
        <v>0.5</v>
      </c>
      <c r="H3449" s="45">
        <v>2619900</v>
      </c>
      <c r="I3449" s="44">
        <f t="shared" si="160"/>
        <v>0.48015794277550694</v>
      </c>
      <c r="J3449" s="45">
        <v>2769900</v>
      </c>
      <c r="K3449" s="44">
        <f t="shared" si="161"/>
        <v>0.45039485693876746</v>
      </c>
    </row>
    <row r="3450" spans="1:11">
      <c r="A3450" t="s">
        <v>2191</v>
      </c>
      <c r="B3450" t="s">
        <v>12794</v>
      </c>
      <c r="C3450" s="43">
        <v>140000</v>
      </c>
      <c r="D3450">
        <v>100</v>
      </c>
      <c r="E3450" s="43">
        <v>5039800</v>
      </c>
      <c r="F3450" s="43">
        <v>2519900</v>
      </c>
      <c r="G3450" s="44">
        <f t="shared" si="159"/>
        <v>0.5</v>
      </c>
      <c r="H3450" s="45">
        <v>2619900</v>
      </c>
      <c r="I3450" s="44">
        <f t="shared" si="160"/>
        <v>0.48015794277550694</v>
      </c>
      <c r="J3450" s="45">
        <v>2769900</v>
      </c>
      <c r="K3450" s="44">
        <f t="shared" si="161"/>
        <v>0.45039485693876746</v>
      </c>
    </row>
    <row r="3451" spans="1:11">
      <c r="A3451" t="s">
        <v>2188</v>
      </c>
      <c r="B3451" t="s">
        <v>12795</v>
      </c>
      <c r="C3451" s="43">
        <v>140000</v>
      </c>
      <c r="D3451">
        <v>100</v>
      </c>
      <c r="E3451" s="43">
        <v>5039800</v>
      </c>
      <c r="F3451" s="43">
        <v>2519900</v>
      </c>
      <c r="G3451" s="44">
        <f t="shared" si="159"/>
        <v>0.5</v>
      </c>
      <c r="H3451" s="45">
        <v>2619900</v>
      </c>
      <c r="I3451" s="44">
        <f t="shared" si="160"/>
        <v>0.48015794277550694</v>
      </c>
      <c r="J3451" s="45">
        <v>2769900</v>
      </c>
      <c r="K3451" s="44">
        <f t="shared" si="161"/>
        <v>0.45039485693876746</v>
      </c>
    </row>
    <row r="3452" spans="1:11">
      <c r="A3452" t="s">
        <v>2187</v>
      </c>
      <c r="B3452" t="s">
        <v>12796</v>
      </c>
      <c r="C3452" s="43">
        <v>140000</v>
      </c>
      <c r="D3452">
        <v>100</v>
      </c>
      <c r="E3452" s="43">
        <v>5039800</v>
      </c>
      <c r="F3452" s="43">
        <v>2519900</v>
      </c>
      <c r="G3452" s="44">
        <f t="shared" si="159"/>
        <v>0.5</v>
      </c>
      <c r="H3452" s="45">
        <v>2619900</v>
      </c>
      <c r="I3452" s="44">
        <f t="shared" si="160"/>
        <v>0.48015794277550694</v>
      </c>
      <c r="J3452" s="45">
        <v>2769900</v>
      </c>
      <c r="K3452" s="44">
        <f t="shared" si="161"/>
        <v>0.45039485693876746</v>
      </c>
    </row>
    <row r="3453" spans="1:11">
      <c r="A3453" t="s">
        <v>2186</v>
      </c>
      <c r="B3453" t="s">
        <v>12797</v>
      </c>
      <c r="C3453" s="43">
        <v>140000</v>
      </c>
      <c r="D3453">
        <v>100</v>
      </c>
      <c r="E3453" s="43">
        <v>5039800</v>
      </c>
      <c r="F3453" s="43">
        <v>2519900</v>
      </c>
      <c r="G3453" s="44">
        <f t="shared" si="159"/>
        <v>0.5</v>
      </c>
      <c r="H3453" s="45">
        <v>2619900</v>
      </c>
      <c r="I3453" s="44">
        <f t="shared" si="160"/>
        <v>0.48015794277550694</v>
      </c>
      <c r="J3453" s="45">
        <v>2769900</v>
      </c>
      <c r="K3453" s="44">
        <f t="shared" si="161"/>
        <v>0.45039485693876746</v>
      </c>
    </row>
    <row r="3454" spans="1:11">
      <c r="A3454" t="s">
        <v>2189</v>
      </c>
      <c r="B3454" t="s">
        <v>12798</v>
      </c>
      <c r="C3454" s="43">
        <v>140000</v>
      </c>
      <c r="D3454">
        <v>100</v>
      </c>
      <c r="E3454" s="43">
        <v>5039800</v>
      </c>
      <c r="F3454" s="43">
        <v>2519900</v>
      </c>
      <c r="G3454" s="44">
        <f t="shared" si="159"/>
        <v>0.5</v>
      </c>
      <c r="H3454" s="45">
        <v>2619900</v>
      </c>
      <c r="I3454" s="44">
        <f t="shared" si="160"/>
        <v>0.48015794277550694</v>
      </c>
      <c r="J3454" s="45">
        <v>2769900</v>
      </c>
      <c r="K3454" s="44">
        <f t="shared" si="161"/>
        <v>0.45039485693876746</v>
      </c>
    </row>
    <row r="3455" spans="1:11">
      <c r="A3455" t="s">
        <v>2190</v>
      </c>
      <c r="B3455" t="s">
        <v>12799</v>
      </c>
      <c r="C3455" s="43">
        <v>140000</v>
      </c>
      <c r="D3455">
        <v>100</v>
      </c>
      <c r="E3455" s="43">
        <v>5039800</v>
      </c>
      <c r="F3455" s="43">
        <v>2519900</v>
      </c>
      <c r="G3455" s="44">
        <f t="shared" si="159"/>
        <v>0.5</v>
      </c>
      <c r="H3455" s="45">
        <v>2619900</v>
      </c>
      <c r="I3455" s="44">
        <f t="shared" si="160"/>
        <v>0.48015794277550694</v>
      </c>
      <c r="J3455" s="45">
        <v>2769900</v>
      </c>
      <c r="K3455" s="44">
        <f t="shared" si="161"/>
        <v>0.45039485693876746</v>
      </c>
    </row>
    <row r="3456" spans="1:11">
      <c r="A3456" t="s">
        <v>6276</v>
      </c>
      <c r="B3456" t="s">
        <v>12800</v>
      </c>
      <c r="C3456" s="43">
        <v>30000</v>
      </c>
      <c r="D3456">
        <v>100</v>
      </c>
      <c r="E3456" s="43">
        <v>5675780</v>
      </c>
      <c r="F3456" s="43">
        <v>2579900</v>
      </c>
      <c r="G3456" s="44">
        <f t="shared" si="159"/>
        <v>0.54545454545454541</v>
      </c>
      <c r="H3456" s="45">
        <v>2679900</v>
      </c>
      <c r="I3456" s="44">
        <f t="shared" si="160"/>
        <v>0.52783582168442045</v>
      </c>
      <c r="J3456" s="45">
        <v>2829900</v>
      </c>
      <c r="K3456" s="44">
        <f t="shared" si="161"/>
        <v>0.50140773602923305</v>
      </c>
    </row>
    <row r="3457" spans="1:11">
      <c r="A3457" t="s">
        <v>7657</v>
      </c>
      <c r="B3457" t="s">
        <v>7656</v>
      </c>
      <c r="C3457" s="43">
        <v>140000</v>
      </c>
      <c r="D3457">
        <v>5</v>
      </c>
      <c r="E3457" s="43">
        <v>5179800</v>
      </c>
      <c r="F3457" s="43">
        <v>2589900</v>
      </c>
      <c r="G3457" s="44">
        <f t="shared" si="159"/>
        <v>0.5</v>
      </c>
      <c r="H3457" s="45">
        <v>2689900</v>
      </c>
      <c r="I3457" s="44">
        <f t="shared" si="160"/>
        <v>0.48069423529866018</v>
      </c>
      <c r="J3457" s="45">
        <v>2839900</v>
      </c>
      <c r="K3457" s="44">
        <f t="shared" si="161"/>
        <v>0.4517355882466505</v>
      </c>
    </row>
    <row r="3458" spans="1:11">
      <c r="A3458" t="s">
        <v>7663</v>
      </c>
      <c r="B3458" t="s">
        <v>7662</v>
      </c>
      <c r="C3458" s="43">
        <v>140000</v>
      </c>
      <c r="D3458">
        <v>100</v>
      </c>
      <c r="E3458" s="43">
        <v>5179800</v>
      </c>
      <c r="F3458" s="43">
        <v>2589900</v>
      </c>
      <c r="G3458" s="44">
        <f t="shared" ref="G3458:G3521" si="162">1-(F3458/E3458)</f>
        <v>0.5</v>
      </c>
      <c r="H3458" s="45">
        <v>2689900</v>
      </c>
      <c r="I3458" s="44">
        <f t="shared" ref="I3458:I3521" si="163">1-(H3458/E3458)</f>
        <v>0.48069423529866018</v>
      </c>
      <c r="J3458" s="45">
        <v>2839900</v>
      </c>
      <c r="K3458" s="44">
        <f t="shared" ref="K3458:K3521" si="164">1-(J3458/E3458)</f>
        <v>0.4517355882466505</v>
      </c>
    </row>
    <row r="3459" spans="1:11">
      <c r="A3459" t="s">
        <v>7655</v>
      </c>
      <c r="B3459" t="s">
        <v>7654</v>
      </c>
      <c r="C3459" s="43">
        <v>140000</v>
      </c>
      <c r="D3459">
        <v>4</v>
      </c>
      <c r="E3459" s="43">
        <v>5179800</v>
      </c>
      <c r="F3459" s="43">
        <v>2589900</v>
      </c>
      <c r="G3459" s="44">
        <f t="shared" si="162"/>
        <v>0.5</v>
      </c>
      <c r="H3459" s="45">
        <v>2689900</v>
      </c>
      <c r="I3459" s="44">
        <f t="shared" si="163"/>
        <v>0.48069423529866018</v>
      </c>
      <c r="J3459" s="45">
        <v>2839900</v>
      </c>
      <c r="K3459" s="44">
        <f t="shared" si="164"/>
        <v>0.4517355882466505</v>
      </c>
    </row>
    <row r="3460" spans="1:11">
      <c r="A3460" t="s">
        <v>7659</v>
      </c>
      <c r="B3460" t="s">
        <v>7658</v>
      </c>
      <c r="C3460" s="43">
        <v>140000</v>
      </c>
      <c r="D3460">
        <v>5</v>
      </c>
      <c r="E3460" s="43">
        <v>5179800</v>
      </c>
      <c r="F3460" s="43">
        <v>2589900</v>
      </c>
      <c r="G3460" s="44">
        <f t="shared" si="162"/>
        <v>0.5</v>
      </c>
      <c r="H3460" s="45">
        <v>2689900</v>
      </c>
      <c r="I3460" s="44">
        <f t="shared" si="163"/>
        <v>0.48069423529866018</v>
      </c>
      <c r="J3460" s="45">
        <v>2839900</v>
      </c>
      <c r="K3460" s="44">
        <f t="shared" si="164"/>
        <v>0.4517355882466505</v>
      </c>
    </row>
    <row r="3461" spans="1:11">
      <c r="A3461" t="s">
        <v>7661</v>
      </c>
      <c r="B3461" t="s">
        <v>7660</v>
      </c>
      <c r="C3461" s="43">
        <v>140000</v>
      </c>
      <c r="D3461">
        <v>7</v>
      </c>
      <c r="E3461" s="43">
        <v>5179800</v>
      </c>
      <c r="F3461" s="43">
        <v>2589900</v>
      </c>
      <c r="G3461" s="44">
        <f t="shared" si="162"/>
        <v>0.5</v>
      </c>
      <c r="H3461" s="45">
        <v>2689900</v>
      </c>
      <c r="I3461" s="44">
        <f t="shared" si="163"/>
        <v>0.48069423529866018</v>
      </c>
      <c r="J3461" s="45">
        <v>2839900</v>
      </c>
      <c r="K3461" s="44">
        <f t="shared" si="164"/>
        <v>0.4517355882466505</v>
      </c>
    </row>
    <row r="3462" spans="1:11">
      <c r="A3462" t="s">
        <v>12801</v>
      </c>
      <c r="B3462" t="s">
        <v>12802</v>
      </c>
      <c r="C3462" s="43">
        <v>30000</v>
      </c>
      <c r="D3462">
        <v>0</v>
      </c>
      <c r="E3462" s="43">
        <v>5697780</v>
      </c>
      <c r="F3462" s="43">
        <v>2589900</v>
      </c>
      <c r="G3462" s="44">
        <f t="shared" si="162"/>
        <v>0.54545454545454541</v>
      </c>
      <c r="H3462" s="45">
        <v>2689900</v>
      </c>
      <c r="I3462" s="44">
        <f t="shared" si="163"/>
        <v>0.52790385027150921</v>
      </c>
      <c r="J3462" s="45">
        <v>2839900</v>
      </c>
      <c r="K3462" s="44">
        <f t="shared" si="164"/>
        <v>0.50157780749695502</v>
      </c>
    </row>
    <row r="3463" spans="1:11">
      <c r="A3463" t="s">
        <v>12803</v>
      </c>
      <c r="B3463" t="s">
        <v>12804</v>
      </c>
      <c r="C3463" s="43">
        <v>140000</v>
      </c>
      <c r="D3463">
        <v>100</v>
      </c>
      <c r="E3463" s="43">
        <v>5199800</v>
      </c>
      <c r="F3463" s="43">
        <v>2599900</v>
      </c>
      <c r="G3463" s="44">
        <f t="shared" si="162"/>
        <v>0.5</v>
      </c>
      <c r="H3463" s="45">
        <v>2909900</v>
      </c>
      <c r="I3463" s="44">
        <f t="shared" si="163"/>
        <v>0.44038232239701525</v>
      </c>
      <c r="J3463" s="45">
        <v>3069900</v>
      </c>
      <c r="K3463" s="44">
        <f t="shared" si="164"/>
        <v>0.40961190815031345</v>
      </c>
    </row>
    <row r="3464" spans="1:11">
      <c r="A3464" t="s">
        <v>12805</v>
      </c>
      <c r="B3464" t="s">
        <v>12806</v>
      </c>
      <c r="C3464" s="43">
        <v>140000</v>
      </c>
      <c r="D3464">
        <v>100</v>
      </c>
      <c r="E3464" s="43">
        <v>5199800</v>
      </c>
      <c r="F3464" s="43">
        <v>2599900</v>
      </c>
      <c r="G3464" s="44">
        <f t="shared" si="162"/>
        <v>0.5</v>
      </c>
      <c r="H3464" s="45">
        <v>2909900</v>
      </c>
      <c r="I3464" s="44">
        <f t="shared" si="163"/>
        <v>0.44038232239701525</v>
      </c>
      <c r="J3464" s="45">
        <v>3069900</v>
      </c>
      <c r="K3464" s="44">
        <f t="shared" si="164"/>
        <v>0.40961190815031345</v>
      </c>
    </row>
    <row r="3465" spans="1:11">
      <c r="A3465" t="s">
        <v>12807</v>
      </c>
      <c r="B3465" t="s">
        <v>12808</v>
      </c>
      <c r="C3465" s="43">
        <v>140000</v>
      </c>
      <c r="D3465">
        <v>100</v>
      </c>
      <c r="E3465" s="43">
        <v>5199800</v>
      </c>
      <c r="F3465" s="43">
        <v>2599900</v>
      </c>
      <c r="G3465" s="44">
        <f t="shared" si="162"/>
        <v>0.5</v>
      </c>
      <c r="H3465" s="45">
        <v>2909900</v>
      </c>
      <c r="I3465" s="44">
        <f t="shared" si="163"/>
        <v>0.44038232239701525</v>
      </c>
      <c r="J3465" s="45">
        <v>3069900</v>
      </c>
      <c r="K3465" s="44">
        <f t="shared" si="164"/>
        <v>0.40961190815031345</v>
      </c>
    </row>
    <row r="3466" spans="1:11">
      <c r="A3466" t="s">
        <v>12809</v>
      </c>
      <c r="B3466" t="s">
        <v>12810</v>
      </c>
      <c r="C3466" s="43">
        <v>140000</v>
      </c>
      <c r="D3466">
        <v>100</v>
      </c>
      <c r="E3466" s="43">
        <v>5199800</v>
      </c>
      <c r="F3466" s="43">
        <v>2599900</v>
      </c>
      <c r="G3466" s="44">
        <f t="shared" si="162"/>
        <v>0.5</v>
      </c>
      <c r="H3466" s="45">
        <v>2699900</v>
      </c>
      <c r="I3466" s="44">
        <f t="shared" si="163"/>
        <v>0.48076849109581132</v>
      </c>
      <c r="J3466" s="45">
        <v>2849900</v>
      </c>
      <c r="K3466" s="44">
        <f t="shared" si="164"/>
        <v>0.45192122773952847</v>
      </c>
    </row>
    <row r="3467" spans="1:11">
      <c r="A3467" t="s">
        <v>12811</v>
      </c>
      <c r="B3467" t="s">
        <v>12812</v>
      </c>
      <c r="C3467" s="43">
        <v>140000</v>
      </c>
      <c r="D3467">
        <v>100</v>
      </c>
      <c r="E3467" s="43">
        <v>5199800</v>
      </c>
      <c r="F3467" s="43">
        <v>2599900</v>
      </c>
      <c r="G3467" s="44">
        <f t="shared" si="162"/>
        <v>0.5</v>
      </c>
      <c r="H3467" s="45">
        <v>2699900</v>
      </c>
      <c r="I3467" s="44">
        <f t="shared" si="163"/>
        <v>0.48076849109581132</v>
      </c>
      <c r="J3467" s="45">
        <v>2849900</v>
      </c>
      <c r="K3467" s="44">
        <f t="shared" si="164"/>
        <v>0.45192122773952847</v>
      </c>
    </row>
    <row r="3468" spans="1:11">
      <c r="A3468" t="s">
        <v>12813</v>
      </c>
      <c r="B3468" t="s">
        <v>12814</v>
      </c>
      <c r="C3468" s="43">
        <v>140000</v>
      </c>
      <c r="D3468">
        <v>100</v>
      </c>
      <c r="E3468" s="43">
        <v>5199800</v>
      </c>
      <c r="F3468" s="43">
        <v>2599900</v>
      </c>
      <c r="G3468" s="44">
        <f t="shared" si="162"/>
        <v>0.5</v>
      </c>
      <c r="H3468" s="45">
        <v>2699900</v>
      </c>
      <c r="I3468" s="44">
        <f t="shared" si="163"/>
        <v>0.48076849109581132</v>
      </c>
      <c r="J3468" s="45">
        <v>2849900</v>
      </c>
      <c r="K3468" s="44">
        <f t="shared" si="164"/>
        <v>0.45192122773952847</v>
      </c>
    </row>
    <row r="3469" spans="1:11">
      <c r="A3469" t="s">
        <v>12815</v>
      </c>
      <c r="B3469" t="s">
        <v>12816</v>
      </c>
      <c r="C3469" s="43">
        <v>140000</v>
      </c>
      <c r="D3469">
        <v>100</v>
      </c>
      <c r="E3469" s="43">
        <v>5199800</v>
      </c>
      <c r="F3469" s="43">
        <v>2599900</v>
      </c>
      <c r="G3469" s="44">
        <f t="shared" si="162"/>
        <v>0.5</v>
      </c>
      <c r="H3469" s="45">
        <v>2699900</v>
      </c>
      <c r="I3469" s="44">
        <f t="shared" si="163"/>
        <v>0.48076849109581132</v>
      </c>
      <c r="J3469" s="45">
        <v>2849900</v>
      </c>
      <c r="K3469" s="44">
        <f t="shared" si="164"/>
        <v>0.45192122773952847</v>
      </c>
    </row>
    <row r="3470" spans="1:11">
      <c r="A3470" t="s">
        <v>12817</v>
      </c>
      <c r="B3470" t="s">
        <v>12818</v>
      </c>
      <c r="C3470" s="43">
        <v>140000</v>
      </c>
      <c r="D3470">
        <v>100</v>
      </c>
      <c r="E3470" s="43">
        <v>5199800</v>
      </c>
      <c r="F3470" s="43">
        <v>2599900</v>
      </c>
      <c r="G3470" s="44">
        <f t="shared" si="162"/>
        <v>0.5</v>
      </c>
      <c r="H3470" s="45">
        <v>2699900</v>
      </c>
      <c r="I3470" s="44">
        <f t="shared" si="163"/>
        <v>0.48076849109581132</v>
      </c>
      <c r="J3470" s="45">
        <v>2849900</v>
      </c>
      <c r="K3470" s="44">
        <f t="shared" si="164"/>
        <v>0.45192122773952847</v>
      </c>
    </row>
    <row r="3471" spans="1:11">
      <c r="A3471" t="s">
        <v>12819</v>
      </c>
      <c r="B3471" t="s">
        <v>12820</v>
      </c>
      <c r="C3471" s="43">
        <v>140000</v>
      </c>
      <c r="D3471">
        <v>100</v>
      </c>
      <c r="E3471" s="43">
        <v>5199800</v>
      </c>
      <c r="F3471" s="43">
        <v>2599900</v>
      </c>
      <c r="G3471" s="44">
        <f t="shared" si="162"/>
        <v>0.5</v>
      </c>
      <c r="H3471" s="45">
        <v>2699900</v>
      </c>
      <c r="I3471" s="44">
        <f t="shared" si="163"/>
        <v>0.48076849109581132</v>
      </c>
      <c r="J3471" s="45">
        <v>2849900</v>
      </c>
      <c r="K3471" s="44">
        <f t="shared" si="164"/>
        <v>0.45192122773952847</v>
      </c>
    </row>
    <row r="3472" spans="1:11">
      <c r="A3472" t="s">
        <v>12821</v>
      </c>
      <c r="B3472" t="s">
        <v>12822</v>
      </c>
      <c r="C3472" s="43">
        <v>140000</v>
      </c>
      <c r="D3472">
        <v>100</v>
      </c>
      <c r="E3472" s="43">
        <v>5199800</v>
      </c>
      <c r="F3472" s="43">
        <v>2599900</v>
      </c>
      <c r="G3472" s="44">
        <f t="shared" si="162"/>
        <v>0.5</v>
      </c>
      <c r="H3472" s="45">
        <v>2699900</v>
      </c>
      <c r="I3472" s="44">
        <f t="shared" si="163"/>
        <v>0.48076849109581132</v>
      </c>
      <c r="J3472" s="45">
        <v>2849900</v>
      </c>
      <c r="K3472" s="44">
        <f t="shared" si="164"/>
        <v>0.45192122773952847</v>
      </c>
    </row>
    <row r="3473" spans="1:11">
      <c r="A3473" t="s">
        <v>12823</v>
      </c>
      <c r="B3473" t="s">
        <v>12824</v>
      </c>
      <c r="C3473" s="43">
        <v>140000</v>
      </c>
      <c r="D3473">
        <v>100</v>
      </c>
      <c r="E3473" s="43">
        <v>5199800</v>
      </c>
      <c r="F3473" s="43">
        <v>2599900</v>
      </c>
      <c r="G3473" s="44">
        <f t="shared" si="162"/>
        <v>0.5</v>
      </c>
      <c r="H3473" s="45">
        <v>2699900</v>
      </c>
      <c r="I3473" s="44">
        <f t="shared" si="163"/>
        <v>0.48076849109581132</v>
      </c>
      <c r="J3473" s="45">
        <v>2849900</v>
      </c>
      <c r="K3473" s="44">
        <f t="shared" si="164"/>
        <v>0.45192122773952847</v>
      </c>
    </row>
    <row r="3474" spans="1:11">
      <c r="A3474" t="s">
        <v>12825</v>
      </c>
      <c r="B3474" t="s">
        <v>12826</v>
      </c>
      <c r="C3474" s="43">
        <v>140000</v>
      </c>
      <c r="D3474">
        <v>100</v>
      </c>
      <c r="E3474" s="43">
        <v>5199800</v>
      </c>
      <c r="F3474" s="43">
        <v>2599900</v>
      </c>
      <c r="G3474" s="44">
        <f t="shared" si="162"/>
        <v>0.5</v>
      </c>
      <c r="H3474" s="45">
        <v>2699900</v>
      </c>
      <c r="I3474" s="44">
        <f t="shared" si="163"/>
        <v>0.48076849109581132</v>
      </c>
      <c r="J3474" s="45">
        <v>2849900</v>
      </c>
      <c r="K3474" s="44">
        <f t="shared" si="164"/>
        <v>0.45192122773952847</v>
      </c>
    </row>
    <row r="3475" spans="1:11">
      <c r="A3475" t="s">
        <v>12827</v>
      </c>
      <c r="B3475" t="s">
        <v>12828</v>
      </c>
      <c r="C3475" s="43">
        <v>140000</v>
      </c>
      <c r="D3475">
        <v>100</v>
      </c>
      <c r="E3475" s="43">
        <v>5199800</v>
      </c>
      <c r="F3475" s="43">
        <v>2599900</v>
      </c>
      <c r="G3475" s="44">
        <f t="shared" si="162"/>
        <v>0.5</v>
      </c>
      <c r="H3475" s="45">
        <v>2699900</v>
      </c>
      <c r="I3475" s="44">
        <f t="shared" si="163"/>
        <v>0.48076849109581132</v>
      </c>
      <c r="J3475" s="45">
        <v>2849900</v>
      </c>
      <c r="K3475" s="44">
        <f t="shared" si="164"/>
        <v>0.45192122773952847</v>
      </c>
    </row>
    <row r="3476" spans="1:11">
      <c r="A3476" t="s">
        <v>12829</v>
      </c>
      <c r="B3476" t="s">
        <v>12830</v>
      </c>
      <c r="C3476" s="43">
        <v>140000</v>
      </c>
      <c r="D3476">
        <v>100</v>
      </c>
      <c r="E3476" s="43">
        <v>5199800</v>
      </c>
      <c r="F3476" s="43">
        <v>2599900</v>
      </c>
      <c r="G3476" s="44">
        <f t="shared" si="162"/>
        <v>0.5</v>
      </c>
      <c r="H3476" s="45">
        <v>2699900</v>
      </c>
      <c r="I3476" s="44">
        <f t="shared" si="163"/>
        <v>0.48076849109581132</v>
      </c>
      <c r="J3476" s="45">
        <v>2849900</v>
      </c>
      <c r="K3476" s="44">
        <f t="shared" si="164"/>
        <v>0.45192122773952847</v>
      </c>
    </row>
    <row r="3477" spans="1:11">
      <c r="A3477" t="s">
        <v>12831</v>
      </c>
      <c r="B3477" t="s">
        <v>12832</v>
      </c>
      <c r="C3477" s="43">
        <v>140000</v>
      </c>
      <c r="D3477">
        <v>100</v>
      </c>
      <c r="E3477" s="43">
        <v>5199800</v>
      </c>
      <c r="F3477" s="43">
        <v>2599900</v>
      </c>
      <c r="G3477" s="44">
        <f t="shared" si="162"/>
        <v>0.5</v>
      </c>
      <c r="H3477" s="45">
        <v>2699900</v>
      </c>
      <c r="I3477" s="44">
        <f t="shared" si="163"/>
        <v>0.48076849109581132</v>
      </c>
      <c r="J3477" s="45">
        <v>2849900</v>
      </c>
      <c r="K3477" s="44">
        <f t="shared" si="164"/>
        <v>0.45192122773952847</v>
      </c>
    </row>
    <row r="3478" spans="1:11">
      <c r="A3478" t="s">
        <v>12833</v>
      </c>
      <c r="B3478" t="s">
        <v>12834</v>
      </c>
      <c r="C3478" s="43">
        <v>140000</v>
      </c>
      <c r="D3478">
        <v>100</v>
      </c>
      <c r="E3478" s="43">
        <v>5199800</v>
      </c>
      <c r="F3478" s="43">
        <v>2599900</v>
      </c>
      <c r="G3478" s="44">
        <f t="shared" si="162"/>
        <v>0.5</v>
      </c>
      <c r="H3478" s="45">
        <v>2699900</v>
      </c>
      <c r="I3478" s="44">
        <f t="shared" si="163"/>
        <v>0.48076849109581132</v>
      </c>
      <c r="J3478" s="45">
        <v>2849900</v>
      </c>
      <c r="K3478" s="44">
        <f t="shared" si="164"/>
        <v>0.45192122773952847</v>
      </c>
    </row>
    <row r="3479" spans="1:11">
      <c r="A3479" t="s">
        <v>12835</v>
      </c>
      <c r="B3479" t="s">
        <v>12836</v>
      </c>
      <c r="C3479" s="43">
        <v>140000</v>
      </c>
      <c r="D3479">
        <v>100</v>
      </c>
      <c r="E3479" s="43">
        <v>5199800</v>
      </c>
      <c r="F3479" s="43">
        <v>2599900</v>
      </c>
      <c r="G3479" s="44">
        <f t="shared" si="162"/>
        <v>0.5</v>
      </c>
      <c r="H3479" s="45">
        <v>2699900</v>
      </c>
      <c r="I3479" s="44">
        <f t="shared" si="163"/>
        <v>0.48076849109581132</v>
      </c>
      <c r="J3479" s="45">
        <v>2849900</v>
      </c>
      <c r="K3479" s="44">
        <f t="shared" si="164"/>
        <v>0.45192122773952847</v>
      </c>
    </row>
    <row r="3480" spans="1:11">
      <c r="A3480" t="s">
        <v>12837</v>
      </c>
      <c r="B3480" t="s">
        <v>12838</v>
      </c>
      <c r="C3480" s="43">
        <v>140000</v>
      </c>
      <c r="D3480">
        <v>100</v>
      </c>
      <c r="E3480" s="43">
        <v>5199800</v>
      </c>
      <c r="F3480" s="43">
        <v>2599900</v>
      </c>
      <c r="G3480" s="44">
        <f t="shared" si="162"/>
        <v>0.5</v>
      </c>
      <c r="H3480" s="45">
        <v>2699900</v>
      </c>
      <c r="I3480" s="44">
        <f t="shared" si="163"/>
        <v>0.48076849109581132</v>
      </c>
      <c r="J3480" s="45">
        <v>2849900</v>
      </c>
      <c r="K3480" s="44">
        <f t="shared" si="164"/>
        <v>0.45192122773952847</v>
      </c>
    </row>
    <row r="3481" spans="1:11">
      <c r="A3481" t="s">
        <v>12839</v>
      </c>
      <c r="B3481" t="s">
        <v>12840</v>
      </c>
      <c r="C3481" s="43">
        <v>140000</v>
      </c>
      <c r="D3481">
        <v>100</v>
      </c>
      <c r="E3481" s="43">
        <v>5199800</v>
      </c>
      <c r="F3481" s="43">
        <v>2599900</v>
      </c>
      <c r="G3481" s="44">
        <f t="shared" si="162"/>
        <v>0.5</v>
      </c>
      <c r="H3481" s="45">
        <v>2699900</v>
      </c>
      <c r="I3481" s="44">
        <f t="shared" si="163"/>
        <v>0.48076849109581132</v>
      </c>
      <c r="J3481" s="45">
        <v>2849900</v>
      </c>
      <c r="K3481" s="44">
        <f t="shared" si="164"/>
        <v>0.45192122773952847</v>
      </c>
    </row>
    <row r="3482" spans="1:11">
      <c r="A3482" t="s">
        <v>12841</v>
      </c>
      <c r="B3482" t="s">
        <v>12842</v>
      </c>
      <c r="C3482" s="43">
        <v>140000</v>
      </c>
      <c r="D3482">
        <v>100</v>
      </c>
      <c r="E3482" s="43">
        <v>5199800</v>
      </c>
      <c r="F3482" s="43">
        <v>2599900</v>
      </c>
      <c r="G3482" s="44">
        <f t="shared" si="162"/>
        <v>0.5</v>
      </c>
      <c r="H3482" s="45">
        <v>2699900</v>
      </c>
      <c r="I3482" s="44">
        <f t="shared" si="163"/>
        <v>0.48076849109581132</v>
      </c>
      <c r="J3482" s="45">
        <v>2849900</v>
      </c>
      <c r="K3482" s="44">
        <f t="shared" si="164"/>
        <v>0.45192122773952847</v>
      </c>
    </row>
    <row r="3483" spans="1:11">
      <c r="A3483" t="s">
        <v>12843</v>
      </c>
      <c r="B3483" t="s">
        <v>12844</v>
      </c>
      <c r="C3483" s="43">
        <v>140000</v>
      </c>
      <c r="D3483">
        <v>100</v>
      </c>
      <c r="E3483" s="43">
        <v>5199800</v>
      </c>
      <c r="F3483" s="43">
        <v>2599900</v>
      </c>
      <c r="G3483" s="44">
        <f t="shared" si="162"/>
        <v>0.5</v>
      </c>
      <c r="H3483" s="45">
        <v>2699900</v>
      </c>
      <c r="I3483" s="44">
        <f t="shared" si="163"/>
        <v>0.48076849109581132</v>
      </c>
      <c r="J3483" s="45">
        <v>2849900</v>
      </c>
      <c r="K3483" s="44">
        <f t="shared" si="164"/>
        <v>0.45192122773952847</v>
      </c>
    </row>
    <row r="3484" spans="1:11">
      <c r="A3484" t="s">
        <v>12845</v>
      </c>
      <c r="B3484" t="s">
        <v>12846</v>
      </c>
      <c r="C3484" s="43">
        <v>140000</v>
      </c>
      <c r="D3484">
        <v>100</v>
      </c>
      <c r="E3484" s="43">
        <v>5199800</v>
      </c>
      <c r="F3484" s="43">
        <v>2599900</v>
      </c>
      <c r="G3484" s="44">
        <f t="shared" si="162"/>
        <v>0.5</v>
      </c>
      <c r="H3484" s="45">
        <v>2699900</v>
      </c>
      <c r="I3484" s="44">
        <f t="shared" si="163"/>
        <v>0.48076849109581132</v>
      </c>
      <c r="J3484" s="45">
        <v>2849900</v>
      </c>
      <c r="K3484" s="44">
        <f t="shared" si="164"/>
        <v>0.45192122773952847</v>
      </c>
    </row>
    <row r="3485" spans="1:11">
      <c r="A3485" t="s">
        <v>12847</v>
      </c>
      <c r="B3485" t="s">
        <v>12848</v>
      </c>
      <c r="C3485" s="43">
        <v>140000</v>
      </c>
      <c r="D3485">
        <v>0</v>
      </c>
      <c r="E3485" s="43">
        <v>5199800</v>
      </c>
      <c r="F3485" s="43">
        <v>2599900</v>
      </c>
      <c r="G3485" s="44">
        <f t="shared" si="162"/>
        <v>0.5</v>
      </c>
      <c r="H3485" s="45">
        <v>2699900</v>
      </c>
      <c r="I3485" s="44">
        <f t="shared" si="163"/>
        <v>0.48076849109581132</v>
      </c>
      <c r="J3485" s="45">
        <v>2849900</v>
      </c>
      <c r="K3485" s="44">
        <f t="shared" si="164"/>
        <v>0.45192122773952847</v>
      </c>
    </row>
    <row r="3486" spans="1:11">
      <c r="A3486" t="s">
        <v>12849</v>
      </c>
      <c r="B3486" t="s">
        <v>12850</v>
      </c>
      <c r="C3486" s="43">
        <v>140000</v>
      </c>
      <c r="D3486">
        <v>0</v>
      </c>
      <c r="E3486" s="43">
        <v>5199800</v>
      </c>
      <c r="F3486" s="43">
        <v>2599900</v>
      </c>
      <c r="G3486" s="44">
        <f t="shared" si="162"/>
        <v>0.5</v>
      </c>
      <c r="H3486" s="45">
        <v>2699900</v>
      </c>
      <c r="I3486" s="44">
        <f t="shared" si="163"/>
        <v>0.48076849109581132</v>
      </c>
      <c r="J3486" s="45">
        <v>2849900</v>
      </c>
      <c r="K3486" s="44">
        <f t="shared" si="164"/>
        <v>0.45192122773952847</v>
      </c>
    </row>
    <row r="3487" spans="1:11">
      <c r="A3487" t="s">
        <v>12851</v>
      </c>
      <c r="B3487" t="s">
        <v>12852</v>
      </c>
      <c r="C3487" s="43">
        <v>140000</v>
      </c>
      <c r="D3487">
        <v>0</v>
      </c>
      <c r="E3487" s="43">
        <v>5199800</v>
      </c>
      <c r="F3487" s="43">
        <v>2599900</v>
      </c>
      <c r="G3487" s="44">
        <f t="shared" si="162"/>
        <v>0.5</v>
      </c>
      <c r="H3487" s="45">
        <v>2699900</v>
      </c>
      <c r="I3487" s="44">
        <f t="shared" si="163"/>
        <v>0.48076849109581132</v>
      </c>
      <c r="J3487" s="45">
        <v>2849900</v>
      </c>
      <c r="K3487" s="44">
        <f t="shared" si="164"/>
        <v>0.45192122773952847</v>
      </c>
    </row>
    <row r="3488" spans="1:11">
      <c r="A3488" t="s">
        <v>12853</v>
      </c>
      <c r="B3488" t="s">
        <v>12854</v>
      </c>
      <c r="C3488" s="43">
        <v>140000</v>
      </c>
      <c r="D3488">
        <v>8</v>
      </c>
      <c r="E3488" s="43">
        <v>5199800</v>
      </c>
      <c r="F3488" s="43">
        <v>2599900</v>
      </c>
      <c r="G3488" s="44">
        <f t="shared" si="162"/>
        <v>0.5</v>
      </c>
      <c r="H3488" s="45">
        <v>2699900</v>
      </c>
      <c r="I3488" s="44">
        <f t="shared" si="163"/>
        <v>0.48076849109581132</v>
      </c>
      <c r="J3488" s="45">
        <v>2849900</v>
      </c>
      <c r="K3488" s="44">
        <f t="shared" si="164"/>
        <v>0.45192122773952847</v>
      </c>
    </row>
    <row r="3489" spans="1:11">
      <c r="A3489" t="s">
        <v>12855</v>
      </c>
      <c r="B3489" t="s">
        <v>12856</v>
      </c>
      <c r="C3489" s="43">
        <v>140000</v>
      </c>
      <c r="D3489">
        <v>5</v>
      </c>
      <c r="E3489" s="43">
        <v>5199800</v>
      </c>
      <c r="F3489" s="43">
        <v>2599900</v>
      </c>
      <c r="G3489" s="44">
        <f t="shared" si="162"/>
        <v>0.5</v>
      </c>
      <c r="H3489" s="45">
        <v>2699900</v>
      </c>
      <c r="I3489" s="44">
        <f t="shared" si="163"/>
        <v>0.48076849109581132</v>
      </c>
      <c r="J3489" s="45">
        <v>2849900</v>
      </c>
      <c r="K3489" s="44">
        <f t="shared" si="164"/>
        <v>0.45192122773952847</v>
      </c>
    </row>
    <row r="3490" spans="1:11">
      <c r="A3490" t="s">
        <v>6981</v>
      </c>
      <c r="B3490" t="s">
        <v>12857</v>
      </c>
      <c r="C3490" s="43">
        <v>140000</v>
      </c>
      <c r="D3490">
        <v>100</v>
      </c>
      <c r="E3490" s="43">
        <v>5239800</v>
      </c>
      <c r="F3490" s="43">
        <v>2619900</v>
      </c>
      <c r="G3490" s="44">
        <f t="shared" si="162"/>
        <v>0.5</v>
      </c>
      <c r="H3490" s="45">
        <v>2729900</v>
      </c>
      <c r="I3490" s="44">
        <f t="shared" si="163"/>
        <v>0.47900683232184438</v>
      </c>
      <c r="J3490" s="45">
        <v>2879900</v>
      </c>
      <c r="K3490" s="44">
        <f t="shared" si="164"/>
        <v>0.45037978548799573</v>
      </c>
    </row>
    <row r="3491" spans="1:11">
      <c r="A3491" t="s">
        <v>6971</v>
      </c>
      <c r="B3491" t="s">
        <v>12858</v>
      </c>
      <c r="C3491" s="43">
        <v>140000</v>
      </c>
      <c r="D3491">
        <v>100</v>
      </c>
      <c r="E3491" s="43">
        <v>5239800</v>
      </c>
      <c r="F3491" s="43">
        <v>2619900</v>
      </c>
      <c r="G3491" s="44">
        <f t="shared" si="162"/>
        <v>0.5</v>
      </c>
      <c r="H3491" s="45">
        <v>2729900</v>
      </c>
      <c r="I3491" s="44">
        <f t="shared" si="163"/>
        <v>0.47900683232184438</v>
      </c>
      <c r="J3491" s="45">
        <v>2879900</v>
      </c>
      <c r="K3491" s="44">
        <f t="shared" si="164"/>
        <v>0.45037978548799573</v>
      </c>
    </row>
    <row r="3492" spans="1:11">
      <c r="A3492" t="s">
        <v>6965</v>
      </c>
      <c r="B3492" t="s">
        <v>12859</v>
      </c>
      <c r="C3492" s="43">
        <v>140000</v>
      </c>
      <c r="D3492">
        <v>100</v>
      </c>
      <c r="E3492" s="43">
        <v>5239800</v>
      </c>
      <c r="F3492" s="43">
        <v>2619900</v>
      </c>
      <c r="G3492" s="44">
        <f t="shared" si="162"/>
        <v>0.5</v>
      </c>
      <c r="H3492" s="45">
        <v>2729900</v>
      </c>
      <c r="I3492" s="44">
        <f t="shared" si="163"/>
        <v>0.47900683232184438</v>
      </c>
      <c r="J3492" s="45">
        <v>2879900</v>
      </c>
      <c r="K3492" s="44">
        <f t="shared" si="164"/>
        <v>0.45037978548799573</v>
      </c>
    </row>
    <row r="3493" spans="1:11">
      <c r="A3493" t="s">
        <v>6979</v>
      </c>
      <c r="B3493" t="s">
        <v>12860</v>
      </c>
      <c r="C3493" s="43">
        <v>140000</v>
      </c>
      <c r="D3493">
        <v>100</v>
      </c>
      <c r="E3493" s="43">
        <v>5239800</v>
      </c>
      <c r="F3493" s="43">
        <v>2619900</v>
      </c>
      <c r="G3493" s="44">
        <f t="shared" si="162"/>
        <v>0.5</v>
      </c>
      <c r="H3493" s="45">
        <v>2729900</v>
      </c>
      <c r="I3493" s="44">
        <f t="shared" si="163"/>
        <v>0.47900683232184438</v>
      </c>
      <c r="J3493" s="45">
        <v>2879900</v>
      </c>
      <c r="K3493" s="44">
        <f t="shared" si="164"/>
        <v>0.45037978548799573</v>
      </c>
    </row>
    <row r="3494" spans="1:11">
      <c r="A3494" t="s">
        <v>6967</v>
      </c>
      <c r="B3494" t="s">
        <v>12861</v>
      </c>
      <c r="C3494" s="43">
        <v>140000</v>
      </c>
      <c r="D3494">
        <v>100</v>
      </c>
      <c r="E3494" s="43">
        <v>5239800</v>
      </c>
      <c r="F3494" s="43">
        <v>2619900</v>
      </c>
      <c r="G3494" s="44">
        <f t="shared" si="162"/>
        <v>0.5</v>
      </c>
      <c r="H3494" s="45">
        <v>2729900</v>
      </c>
      <c r="I3494" s="44">
        <f t="shared" si="163"/>
        <v>0.47900683232184438</v>
      </c>
      <c r="J3494" s="45">
        <v>2879900</v>
      </c>
      <c r="K3494" s="44">
        <f t="shared" si="164"/>
        <v>0.45037978548799573</v>
      </c>
    </row>
    <row r="3495" spans="1:11">
      <c r="A3495" t="s">
        <v>6969</v>
      </c>
      <c r="B3495" t="s">
        <v>12862</v>
      </c>
      <c r="C3495" s="43">
        <v>140000</v>
      </c>
      <c r="D3495">
        <v>100</v>
      </c>
      <c r="E3495" s="43">
        <v>5239800</v>
      </c>
      <c r="F3495" s="43">
        <v>2619900</v>
      </c>
      <c r="G3495" s="44">
        <f t="shared" si="162"/>
        <v>0.5</v>
      </c>
      <c r="H3495" s="45">
        <v>2729900</v>
      </c>
      <c r="I3495" s="44">
        <f t="shared" si="163"/>
        <v>0.47900683232184438</v>
      </c>
      <c r="J3495" s="45">
        <v>2879900</v>
      </c>
      <c r="K3495" s="44">
        <f t="shared" si="164"/>
        <v>0.45037978548799573</v>
      </c>
    </row>
    <row r="3496" spans="1:11">
      <c r="A3496" t="s">
        <v>6977</v>
      </c>
      <c r="B3496" t="s">
        <v>12863</v>
      </c>
      <c r="C3496" s="43">
        <v>140000</v>
      </c>
      <c r="D3496">
        <v>100</v>
      </c>
      <c r="E3496" s="43">
        <v>5239800</v>
      </c>
      <c r="F3496" s="43">
        <v>2619900</v>
      </c>
      <c r="G3496" s="44">
        <f t="shared" si="162"/>
        <v>0.5</v>
      </c>
      <c r="H3496" s="45">
        <v>2729900</v>
      </c>
      <c r="I3496" s="44">
        <f t="shared" si="163"/>
        <v>0.47900683232184438</v>
      </c>
      <c r="J3496" s="45">
        <v>2879900</v>
      </c>
      <c r="K3496" s="44">
        <f t="shared" si="164"/>
        <v>0.45037978548799573</v>
      </c>
    </row>
    <row r="3497" spans="1:11">
      <c r="A3497" t="s">
        <v>12864</v>
      </c>
      <c r="B3497" t="s">
        <v>12865</v>
      </c>
      <c r="C3497" s="43">
        <v>30000</v>
      </c>
      <c r="D3497">
        <v>100</v>
      </c>
      <c r="E3497" s="43">
        <v>5239800</v>
      </c>
      <c r="F3497" s="43">
        <v>2619900</v>
      </c>
      <c r="G3497" s="44">
        <f t="shared" si="162"/>
        <v>0.5</v>
      </c>
      <c r="H3497" s="45">
        <v>2729900</v>
      </c>
      <c r="I3497" s="44">
        <f t="shared" si="163"/>
        <v>0.47900683232184438</v>
      </c>
      <c r="J3497" s="45">
        <v>2879900</v>
      </c>
      <c r="K3497" s="44">
        <f t="shared" si="164"/>
        <v>0.45037978548799573</v>
      </c>
    </row>
    <row r="3498" spans="1:11">
      <c r="A3498" t="s">
        <v>6395</v>
      </c>
      <c r="B3498" t="s">
        <v>6394</v>
      </c>
      <c r="C3498" s="43">
        <v>40000</v>
      </c>
      <c r="D3498">
        <v>3</v>
      </c>
      <c r="E3498" s="43">
        <v>5259800</v>
      </c>
      <c r="F3498" s="43">
        <v>2629900</v>
      </c>
      <c r="G3498" s="44">
        <f t="shared" si="162"/>
        <v>0.5</v>
      </c>
      <c r="H3498" s="45">
        <v>2739900</v>
      </c>
      <c r="I3498" s="44">
        <f t="shared" si="163"/>
        <v>0.47908665728734934</v>
      </c>
      <c r="J3498" s="45">
        <v>2889900</v>
      </c>
      <c r="K3498" s="44">
        <f t="shared" si="164"/>
        <v>0.45056846267918937</v>
      </c>
    </row>
    <row r="3499" spans="1:11">
      <c r="A3499" t="s">
        <v>2360</v>
      </c>
      <c r="B3499" t="s">
        <v>6312</v>
      </c>
      <c r="C3499" s="43">
        <v>40000</v>
      </c>
      <c r="D3499">
        <v>103</v>
      </c>
      <c r="E3499" s="43">
        <v>5259800</v>
      </c>
      <c r="F3499" s="43">
        <v>2629900</v>
      </c>
      <c r="G3499" s="44">
        <f t="shared" si="162"/>
        <v>0.5</v>
      </c>
      <c r="H3499" s="45">
        <v>2739900</v>
      </c>
      <c r="I3499" s="44">
        <f t="shared" si="163"/>
        <v>0.47908665728734934</v>
      </c>
      <c r="J3499" s="45">
        <v>2889900</v>
      </c>
      <c r="K3499" s="44">
        <f t="shared" si="164"/>
        <v>0.45056846267918937</v>
      </c>
    </row>
    <row r="3500" spans="1:11">
      <c r="A3500" t="s">
        <v>7814</v>
      </c>
      <c r="B3500" t="s">
        <v>12866</v>
      </c>
      <c r="C3500" s="43">
        <v>60000</v>
      </c>
      <c r="D3500">
        <v>100</v>
      </c>
      <c r="E3500" s="43">
        <v>5279800</v>
      </c>
      <c r="F3500" s="43">
        <v>2639900</v>
      </c>
      <c r="G3500" s="44">
        <f t="shared" si="162"/>
        <v>0.5</v>
      </c>
      <c r="H3500" s="45">
        <v>2749900</v>
      </c>
      <c r="I3500" s="44">
        <f t="shared" si="163"/>
        <v>0.47916587749535966</v>
      </c>
      <c r="J3500" s="45">
        <v>2899900</v>
      </c>
      <c r="K3500" s="44">
        <f t="shared" si="164"/>
        <v>0.45075571044357743</v>
      </c>
    </row>
    <row r="3501" spans="1:11">
      <c r="A3501" t="s">
        <v>7810</v>
      </c>
      <c r="B3501" t="s">
        <v>12867</v>
      </c>
      <c r="C3501" s="43">
        <v>60000</v>
      </c>
      <c r="D3501">
        <v>100</v>
      </c>
      <c r="E3501" s="43">
        <v>5279800</v>
      </c>
      <c r="F3501" s="43">
        <v>2639900</v>
      </c>
      <c r="G3501" s="44">
        <f t="shared" si="162"/>
        <v>0.5</v>
      </c>
      <c r="H3501" s="45">
        <v>2749900</v>
      </c>
      <c r="I3501" s="44">
        <f t="shared" si="163"/>
        <v>0.47916587749535966</v>
      </c>
      <c r="J3501" s="45">
        <v>2899900</v>
      </c>
      <c r="K3501" s="44">
        <f t="shared" si="164"/>
        <v>0.45075571044357743</v>
      </c>
    </row>
    <row r="3502" spans="1:11">
      <c r="A3502" t="s">
        <v>7808</v>
      </c>
      <c r="B3502" t="s">
        <v>12868</v>
      </c>
      <c r="C3502" s="43">
        <v>60000</v>
      </c>
      <c r="D3502">
        <v>100</v>
      </c>
      <c r="E3502" s="43">
        <v>5279800</v>
      </c>
      <c r="F3502" s="43">
        <v>2639900</v>
      </c>
      <c r="G3502" s="44">
        <f t="shared" si="162"/>
        <v>0.5</v>
      </c>
      <c r="H3502" s="45">
        <v>2749900</v>
      </c>
      <c r="I3502" s="44">
        <f t="shared" si="163"/>
        <v>0.47916587749535966</v>
      </c>
      <c r="J3502" s="45">
        <v>2899900</v>
      </c>
      <c r="K3502" s="44">
        <f t="shared" si="164"/>
        <v>0.45075571044357743</v>
      </c>
    </row>
    <row r="3503" spans="1:11">
      <c r="A3503" t="s">
        <v>7818</v>
      </c>
      <c r="B3503" t="s">
        <v>12869</v>
      </c>
      <c r="C3503" s="43">
        <v>60000</v>
      </c>
      <c r="D3503">
        <v>100</v>
      </c>
      <c r="E3503" s="43">
        <v>5279800</v>
      </c>
      <c r="F3503" s="43">
        <v>2639900</v>
      </c>
      <c r="G3503" s="44">
        <f t="shared" si="162"/>
        <v>0.5</v>
      </c>
      <c r="H3503" s="45">
        <v>2749900</v>
      </c>
      <c r="I3503" s="44">
        <f t="shared" si="163"/>
        <v>0.47916587749535966</v>
      </c>
      <c r="J3503" s="45">
        <v>2899900</v>
      </c>
      <c r="K3503" s="44">
        <f t="shared" si="164"/>
        <v>0.45075571044357743</v>
      </c>
    </row>
    <row r="3504" spans="1:11">
      <c r="A3504" t="s">
        <v>12870</v>
      </c>
      <c r="B3504" t="s">
        <v>12871</v>
      </c>
      <c r="C3504" s="43">
        <v>30000</v>
      </c>
      <c r="D3504">
        <v>10</v>
      </c>
      <c r="E3504" s="43">
        <v>5807780.0000000009</v>
      </c>
      <c r="F3504" s="43">
        <v>2639900</v>
      </c>
      <c r="G3504" s="44">
        <f t="shared" si="162"/>
        <v>0.54545454545454553</v>
      </c>
      <c r="H3504" s="45">
        <v>2749900</v>
      </c>
      <c r="I3504" s="44">
        <f t="shared" si="163"/>
        <v>0.52651443408669074</v>
      </c>
      <c r="J3504" s="45">
        <v>2899900</v>
      </c>
      <c r="K3504" s="44">
        <f t="shared" si="164"/>
        <v>0.50068700949416134</v>
      </c>
    </row>
    <row r="3505" spans="1:11">
      <c r="A3505" t="s">
        <v>12872</v>
      </c>
      <c r="B3505" t="s">
        <v>12873</v>
      </c>
      <c r="C3505" s="43">
        <v>140000</v>
      </c>
      <c r="D3505">
        <v>100</v>
      </c>
      <c r="E3505" s="43">
        <v>5339800</v>
      </c>
      <c r="F3505" s="43">
        <v>2669900</v>
      </c>
      <c r="G3505" s="44">
        <f t="shared" si="162"/>
        <v>0.5</v>
      </c>
      <c r="H3505" s="45">
        <v>2779900</v>
      </c>
      <c r="I3505" s="44">
        <f t="shared" si="163"/>
        <v>0.47939997752724817</v>
      </c>
      <c r="J3505" s="45">
        <v>2929900</v>
      </c>
      <c r="K3505" s="44">
        <f t="shared" si="164"/>
        <v>0.45130903779167764</v>
      </c>
    </row>
    <row r="3506" spans="1:11">
      <c r="A3506" t="s">
        <v>6280</v>
      </c>
      <c r="B3506" t="s">
        <v>12874</v>
      </c>
      <c r="C3506" s="43">
        <v>30000</v>
      </c>
      <c r="D3506">
        <v>100</v>
      </c>
      <c r="E3506" s="43">
        <v>5895780.0000000009</v>
      </c>
      <c r="F3506" s="43">
        <v>2679900</v>
      </c>
      <c r="G3506" s="44">
        <f t="shared" si="162"/>
        <v>0.54545454545454553</v>
      </c>
      <c r="H3506" s="45">
        <v>2789900</v>
      </c>
      <c r="I3506" s="44">
        <f t="shared" si="163"/>
        <v>0.52679713286452357</v>
      </c>
      <c r="J3506" s="45">
        <v>2939900</v>
      </c>
      <c r="K3506" s="44">
        <f t="shared" si="164"/>
        <v>0.50135520660540256</v>
      </c>
    </row>
    <row r="3507" spans="1:11">
      <c r="A3507" t="s">
        <v>7941</v>
      </c>
      <c r="B3507" t="s">
        <v>7940</v>
      </c>
      <c r="C3507" s="43">
        <v>30000</v>
      </c>
      <c r="D3507">
        <v>2</v>
      </c>
      <c r="E3507" s="43">
        <v>5895780.0000000009</v>
      </c>
      <c r="F3507" s="43">
        <v>2679900</v>
      </c>
      <c r="G3507" s="44">
        <f t="shared" si="162"/>
        <v>0.54545454545454553</v>
      </c>
      <c r="H3507" s="45">
        <v>2789900</v>
      </c>
      <c r="I3507" s="44">
        <f t="shared" si="163"/>
        <v>0.52679713286452357</v>
      </c>
      <c r="J3507" s="45">
        <v>2939900</v>
      </c>
      <c r="K3507" s="44">
        <f t="shared" si="164"/>
        <v>0.50135520660540256</v>
      </c>
    </row>
    <row r="3508" spans="1:11">
      <c r="A3508" t="s">
        <v>7692</v>
      </c>
      <c r="B3508" t="s">
        <v>12875</v>
      </c>
      <c r="C3508" s="43">
        <v>60000</v>
      </c>
      <c r="D3508">
        <v>100</v>
      </c>
      <c r="E3508" s="43">
        <v>5379800</v>
      </c>
      <c r="F3508" s="43">
        <v>2689900</v>
      </c>
      <c r="G3508" s="44">
        <f t="shared" si="162"/>
        <v>0.5</v>
      </c>
      <c r="H3508" s="45">
        <v>2799900</v>
      </c>
      <c r="I3508" s="44">
        <f t="shared" si="163"/>
        <v>0.47955314323952558</v>
      </c>
      <c r="J3508" s="45">
        <v>2949900</v>
      </c>
      <c r="K3508" s="44">
        <f t="shared" si="164"/>
        <v>0.45167106583887873</v>
      </c>
    </row>
    <row r="3509" spans="1:11">
      <c r="A3509" t="s">
        <v>2263</v>
      </c>
      <c r="B3509" t="s">
        <v>12876</v>
      </c>
      <c r="C3509" s="43">
        <v>30000</v>
      </c>
      <c r="D3509">
        <v>100</v>
      </c>
      <c r="E3509" s="43">
        <v>5917780.0000000009</v>
      </c>
      <c r="F3509" s="43">
        <v>2689900</v>
      </c>
      <c r="G3509" s="44">
        <f t="shared" si="162"/>
        <v>0.54545454545454553</v>
      </c>
      <c r="H3509" s="45">
        <v>2799900</v>
      </c>
      <c r="I3509" s="44">
        <f t="shared" si="163"/>
        <v>0.52686649385411433</v>
      </c>
      <c r="J3509" s="45">
        <v>2949900</v>
      </c>
      <c r="K3509" s="44">
        <f t="shared" si="164"/>
        <v>0.50151915076261711</v>
      </c>
    </row>
    <row r="3510" spans="1:11">
      <c r="A3510" t="s">
        <v>12877</v>
      </c>
      <c r="B3510" t="s">
        <v>12878</v>
      </c>
      <c r="C3510" s="43">
        <v>140000</v>
      </c>
      <c r="D3510">
        <v>0</v>
      </c>
      <c r="E3510" s="43">
        <v>5399800</v>
      </c>
      <c r="F3510" s="43">
        <v>2699900</v>
      </c>
      <c r="G3510" s="44">
        <f t="shared" si="162"/>
        <v>0.5</v>
      </c>
      <c r="H3510" s="45">
        <v>2809900</v>
      </c>
      <c r="I3510" s="44">
        <f t="shared" si="163"/>
        <v>0.47962887514352381</v>
      </c>
      <c r="J3510" s="45">
        <v>2959900</v>
      </c>
      <c r="K3510" s="44">
        <f t="shared" si="164"/>
        <v>0.45185006852105636</v>
      </c>
    </row>
    <row r="3511" spans="1:11">
      <c r="A3511" t="s">
        <v>12879</v>
      </c>
      <c r="B3511" t="s">
        <v>12880</v>
      </c>
      <c r="C3511" s="43">
        <v>140000</v>
      </c>
      <c r="D3511">
        <v>0</v>
      </c>
      <c r="E3511" s="43">
        <v>5399800</v>
      </c>
      <c r="F3511" s="43">
        <v>2699900</v>
      </c>
      <c r="G3511" s="44">
        <f t="shared" si="162"/>
        <v>0.5</v>
      </c>
      <c r="H3511" s="45">
        <v>2809900</v>
      </c>
      <c r="I3511" s="44">
        <f t="shared" si="163"/>
        <v>0.47962887514352381</v>
      </c>
      <c r="J3511" s="45">
        <v>2959900</v>
      </c>
      <c r="K3511" s="44">
        <f t="shared" si="164"/>
        <v>0.45185006852105636</v>
      </c>
    </row>
    <row r="3512" spans="1:11">
      <c r="A3512" t="s">
        <v>12881</v>
      </c>
      <c r="B3512" t="s">
        <v>12882</v>
      </c>
      <c r="C3512" s="43">
        <v>140000</v>
      </c>
      <c r="D3512">
        <v>10</v>
      </c>
      <c r="E3512" s="43">
        <v>5399800</v>
      </c>
      <c r="F3512" s="43">
        <v>2699900</v>
      </c>
      <c r="G3512" s="44">
        <f t="shared" si="162"/>
        <v>0.5</v>
      </c>
      <c r="H3512" s="45">
        <v>2809900</v>
      </c>
      <c r="I3512" s="44">
        <f t="shared" si="163"/>
        <v>0.47962887514352381</v>
      </c>
      <c r="J3512" s="45">
        <v>2959900</v>
      </c>
      <c r="K3512" s="44">
        <f t="shared" si="164"/>
        <v>0.45185006852105636</v>
      </c>
    </row>
    <row r="3513" spans="1:11">
      <c r="A3513" t="s">
        <v>12883</v>
      </c>
      <c r="B3513" t="s">
        <v>12884</v>
      </c>
      <c r="C3513" s="43">
        <v>140000</v>
      </c>
      <c r="D3513">
        <v>0</v>
      </c>
      <c r="E3513" s="43">
        <v>5399800</v>
      </c>
      <c r="F3513" s="43">
        <v>2699900</v>
      </c>
      <c r="G3513" s="44">
        <f t="shared" si="162"/>
        <v>0.5</v>
      </c>
      <c r="H3513" s="45">
        <v>2809900</v>
      </c>
      <c r="I3513" s="44">
        <f t="shared" si="163"/>
        <v>0.47962887514352381</v>
      </c>
      <c r="J3513" s="45">
        <v>2959900</v>
      </c>
      <c r="K3513" s="44">
        <f t="shared" si="164"/>
        <v>0.45185006852105636</v>
      </c>
    </row>
    <row r="3514" spans="1:11">
      <c r="A3514" t="s">
        <v>12885</v>
      </c>
      <c r="B3514" t="s">
        <v>12886</v>
      </c>
      <c r="C3514" s="43">
        <v>140000</v>
      </c>
      <c r="D3514">
        <v>0</v>
      </c>
      <c r="E3514" s="43">
        <v>5399800</v>
      </c>
      <c r="F3514" s="43">
        <v>2699900</v>
      </c>
      <c r="G3514" s="44">
        <f t="shared" si="162"/>
        <v>0.5</v>
      </c>
      <c r="H3514" s="45">
        <v>2809900</v>
      </c>
      <c r="I3514" s="44">
        <f t="shared" si="163"/>
        <v>0.47962887514352381</v>
      </c>
      <c r="J3514" s="45">
        <v>2959900</v>
      </c>
      <c r="K3514" s="44">
        <f t="shared" si="164"/>
        <v>0.45185006852105636</v>
      </c>
    </row>
    <row r="3515" spans="1:11">
      <c r="A3515" t="s">
        <v>12887</v>
      </c>
      <c r="B3515" t="s">
        <v>12888</v>
      </c>
      <c r="C3515" s="43">
        <v>140000</v>
      </c>
      <c r="D3515">
        <v>0</v>
      </c>
      <c r="E3515" s="43">
        <v>5399800</v>
      </c>
      <c r="F3515" s="43">
        <v>2699900</v>
      </c>
      <c r="G3515" s="44">
        <f t="shared" si="162"/>
        <v>0.5</v>
      </c>
      <c r="H3515" s="45">
        <v>2809900</v>
      </c>
      <c r="I3515" s="44">
        <f t="shared" si="163"/>
        <v>0.47962887514352381</v>
      </c>
      <c r="J3515" s="45">
        <v>2959900</v>
      </c>
      <c r="K3515" s="44">
        <f t="shared" si="164"/>
        <v>0.45185006852105636</v>
      </c>
    </row>
    <row r="3516" spans="1:11">
      <c r="A3516" t="s">
        <v>12889</v>
      </c>
      <c r="B3516" t="s">
        <v>12890</v>
      </c>
      <c r="C3516" s="43">
        <v>140000</v>
      </c>
      <c r="D3516">
        <v>100</v>
      </c>
      <c r="E3516" s="43">
        <v>5399800</v>
      </c>
      <c r="F3516" s="43">
        <v>2699900</v>
      </c>
      <c r="G3516" s="44">
        <f t="shared" si="162"/>
        <v>0.5</v>
      </c>
      <c r="H3516" s="45">
        <v>2809900</v>
      </c>
      <c r="I3516" s="44">
        <f t="shared" si="163"/>
        <v>0.47962887514352381</v>
      </c>
      <c r="J3516" s="45">
        <v>2959900</v>
      </c>
      <c r="K3516" s="44">
        <f t="shared" si="164"/>
        <v>0.45185006852105636</v>
      </c>
    </row>
    <row r="3517" spans="1:11">
      <c r="A3517" t="s">
        <v>12891</v>
      </c>
      <c r="B3517" t="s">
        <v>12892</v>
      </c>
      <c r="C3517" s="43">
        <v>140000</v>
      </c>
      <c r="D3517">
        <v>100</v>
      </c>
      <c r="E3517" s="43">
        <v>5399800</v>
      </c>
      <c r="F3517" s="43">
        <v>2699900</v>
      </c>
      <c r="G3517" s="44">
        <f t="shared" si="162"/>
        <v>0.5</v>
      </c>
      <c r="H3517" s="45">
        <v>2809900</v>
      </c>
      <c r="I3517" s="44">
        <f t="shared" si="163"/>
        <v>0.47962887514352381</v>
      </c>
      <c r="J3517" s="45">
        <v>2959900</v>
      </c>
      <c r="K3517" s="44">
        <f t="shared" si="164"/>
        <v>0.45185006852105636</v>
      </c>
    </row>
    <row r="3518" spans="1:11">
      <c r="A3518" t="s">
        <v>12893</v>
      </c>
      <c r="B3518" t="s">
        <v>12894</v>
      </c>
      <c r="C3518" s="43">
        <v>140000</v>
      </c>
      <c r="D3518">
        <v>100</v>
      </c>
      <c r="E3518" s="43">
        <v>5399800</v>
      </c>
      <c r="F3518" s="43">
        <v>2699900</v>
      </c>
      <c r="G3518" s="44">
        <f t="shared" si="162"/>
        <v>0.5</v>
      </c>
      <c r="H3518" s="45">
        <v>2809900</v>
      </c>
      <c r="I3518" s="44">
        <f t="shared" si="163"/>
        <v>0.47962887514352381</v>
      </c>
      <c r="J3518" s="45">
        <v>2959900</v>
      </c>
      <c r="K3518" s="44">
        <f t="shared" si="164"/>
        <v>0.45185006852105636</v>
      </c>
    </row>
    <row r="3519" spans="1:11">
      <c r="A3519" t="s">
        <v>12895</v>
      </c>
      <c r="B3519" t="s">
        <v>12896</v>
      </c>
      <c r="C3519" s="43">
        <v>140000</v>
      </c>
      <c r="D3519">
        <v>100</v>
      </c>
      <c r="E3519" s="43">
        <v>5399800</v>
      </c>
      <c r="F3519" s="43">
        <v>2699900</v>
      </c>
      <c r="G3519" s="44">
        <f t="shared" si="162"/>
        <v>0.5</v>
      </c>
      <c r="H3519" s="45">
        <v>2809900</v>
      </c>
      <c r="I3519" s="44">
        <f t="shared" si="163"/>
        <v>0.47962887514352381</v>
      </c>
      <c r="J3519" s="45">
        <v>2959900</v>
      </c>
      <c r="K3519" s="44">
        <f t="shared" si="164"/>
        <v>0.45185006852105636</v>
      </c>
    </row>
    <row r="3520" spans="1:11">
      <c r="A3520" t="s">
        <v>12897</v>
      </c>
      <c r="B3520" t="s">
        <v>12898</v>
      </c>
      <c r="C3520" s="43">
        <v>140000</v>
      </c>
      <c r="D3520">
        <v>100</v>
      </c>
      <c r="E3520" s="43">
        <v>5399800</v>
      </c>
      <c r="F3520" s="43">
        <v>2699900</v>
      </c>
      <c r="G3520" s="44">
        <f t="shared" si="162"/>
        <v>0.5</v>
      </c>
      <c r="H3520" s="45">
        <v>2809900</v>
      </c>
      <c r="I3520" s="44">
        <f t="shared" si="163"/>
        <v>0.47962887514352381</v>
      </c>
      <c r="J3520" s="45">
        <v>2959900</v>
      </c>
      <c r="K3520" s="44">
        <f t="shared" si="164"/>
        <v>0.45185006852105636</v>
      </c>
    </row>
    <row r="3521" spans="1:11">
      <c r="A3521" t="s">
        <v>12899</v>
      </c>
      <c r="B3521" t="s">
        <v>12900</v>
      </c>
      <c r="C3521" s="43">
        <v>140000</v>
      </c>
      <c r="D3521">
        <v>100</v>
      </c>
      <c r="E3521" s="43">
        <v>5399800</v>
      </c>
      <c r="F3521" s="43">
        <v>2699900</v>
      </c>
      <c r="G3521" s="44">
        <f t="shared" si="162"/>
        <v>0.5</v>
      </c>
      <c r="H3521" s="45">
        <v>2809900</v>
      </c>
      <c r="I3521" s="44">
        <f t="shared" si="163"/>
        <v>0.47962887514352381</v>
      </c>
      <c r="J3521" s="45">
        <v>2959900</v>
      </c>
      <c r="K3521" s="44">
        <f t="shared" si="164"/>
        <v>0.45185006852105636</v>
      </c>
    </row>
    <row r="3522" spans="1:11">
      <c r="A3522" t="s">
        <v>12901</v>
      </c>
      <c r="B3522" t="s">
        <v>12902</v>
      </c>
      <c r="C3522" s="43">
        <v>140000</v>
      </c>
      <c r="D3522">
        <v>100</v>
      </c>
      <c r="E3522" s="43">
        <v>5399800</v>
      </c>
      <c r="F3522" s="43">
        <v>2699900</v>
      </c>
      <c r="G3522" s="44">
        <f t="shared" ref="G3522:G3585" si="165">1-(F3522/E3522)</f>
        <v>0.5</v>
      </c>
      <c r="H3522" s="45">
        <v>2809900</v>
      </c>
      <c r="I3522" s="44">
        <f t="shared" ref="I3522:I3585" si="166">1-(H3522/E3522)</f>
        <v>0.47962887514352381</v>
      </c>
      <c r="J3522" s="45">
        <v>2959900</v>
      </c>
      <c r="K3522" s="44">
        <f t="shared" ref="K3522:K3585" si="167">1-(J3522/E3522)</f>
        <v>0.45185006852105636</v>
      </c>
    </row>
    <row r="3523" spans="1:11">
      <c r="A3523" t="s">
        <v>12903</v>
      </c>
      <c r="B3523" t="s">
        <v>12904</v>
      </c>
      <c r="C3523" s="43">
        <v>140000</v>
      </c>
      <c r="D3523">
        <v>100</v>
      </c>
      <c r="E3523" s="43">
        <v>5399800</v>
      </c>
      <c r="F3523" s="43">
        <v>2699900</v>
      </c>
      <c r="G3523" s="44">
        <f t="shared" si="165"/>
        <v>0.5</v>
      </c>
      <c r="H3523" s="45">
        <v>2809900</v>
      </c>
      <c r="I3523" s="44">
        <f t="shared" si="166"/>
        <v>0.47962887514352381</v>
      </c>
      <c r="J3523" s="45">
        <v>2959900</v>
      </c>
      <c r="K3523" s="44">
        <f t="shared" si="167"/>
        <v>0.45185006852105636</v>
      </c>
    </row>
    <row r="3524" spans="1:11">
      <c r="A3524" t="s">
        <v>12905</v>
      </c>
      <c r="B3524" t="s">
        <v>12906</v>
      </c>
      <c r="C3524" s="43">
        <v>140000</v>
      </c>
      <c r="D3524">
        <v>100</v>
      </c>
      <c r="E3524" s="43">
        <v>5399800</v>
      </c>
      <c r="F3524" s="43">
        <v>2699900</v>
      </c>
      <c r="G3524" s="44">
        <f t="shared" si="165"/>
        <v>0.5</v>
      </c>
      <c r="H3524" s="45">
        <v>2809900</v>
      </c>
      <c r="I3524" s="44">
        <f t="shared" si="166"/>
        <v>0.47962887514352381</v>
      </c>
      <c r="J3524" s="45">
        <v>2959900</v>
      </c>
      <c r="K3524" s="44">
        <f t="shared" si="167"/>
        <v>0.45185006852105636</v>
      </c>
    </row>
    <row r="3525" spans="1:11">
      <c r="A3525" t="s">
        <v>12907</v>
      </c>
      <c r="B3525" t="s">
        <v>12908</v>
      </c>
      <c r="C3525" s="43">
        <v>140000</v>
      </c>
      <c r="D3525">
        <v>100</v>
      </c>
      <c r="E3525" s="43">
        <v>5399800</v>
      </c>
      <c r="F3525" s="43">
        <v>2699900</v>
      </c>
      <c r="G3525" s="44">
        <f t="shared" si="165"/>
        <v>0.5</v>
      </c>
      <c r="H3525" s="45">
        <v>2809900</v>
      </c>
      <c r="I3525" s="44">
        <f t="shared" si="166"/>
        <v>0.47962887514352381</v>
      </c>
      <c r="J3525" s="45">
        <v>2959900</v>
      </c>
      <c r="K3525" s="44">
        <f t="shared" si="167"/>
        <v>0.45185006852105636</v>
      </c>
    </row>
    <row r="3526" spans="1:11">
      <c r="A3526" t="s">
        <v>12909</v>
      </c>
      <c r="B3526" t="s">
        <v>12910</v>
      </c>
      <c r="C3526" s="43">
        <v>140000</v>
      </c>
      <c r="D3526">
        <v>100</v>
      </c>
      <c r="E3526" s="43">
        <v>5399800</v>
      </c>
      <c r="F3526" s="43">
        <v>2699900</v>
      </c>
      <c r="G3526" s="44">
        <f t="shared" si="165"/>
        <v>0.5</v>
      </c>
      <c r="H3526" s="45">
        <v>2809900</v>
      </c>
      <c r="I3526" s="44">
        <f t="shared" si="166"/>
        <v>0.47962887514352381</v>
      </c>
      <c r="J3526" s="45">
        <v>2959900</v>
      </c>
      <c r="K3526" s="44">
        <f t="shared" si="167"/>
        <v>0.45185006852105636</v>
      </c>
    </row>
    <row r="3527" spans="1:11">
      <c r="A3527" t="s">
        <v>12911</v>
      </c>
      <c r="B3527" t="s">
        <v>12912</v>
      </c>
      <c r="C3527" s="43">
        <v>140000</v>
      </c>
      <c r="D3527">
        <v>100</v>
      </c>
      <c r="E3527" s="43">
        <v>5399800</v>
      </c>
      <c r="F3527" s="43">
        <v>2699900</v>
      </c>
      <c r="G3527" s="44">
        <f t="shared" si="165"/>
        <v>0.5</v>
      </c>
      <c r="H3527" s="45">
        <v>2809900</v>
      </c>
      <c r="I3527" s="44">
        <f t="shared" si="166"/>
        <v>0.47962887514352381</v>
      </c>
      <c r="J3527" s="45">
        <v>2959900</v>
      </c>
      <c r="K3527" s="44">
        <f t="shared" si="167"/>
        <v>0.45185006852105636</v>
      </c>
    </row>
    <row r="3528" spans="1:11">
      <c r="A3528" t="s">
        <v>12913</v>
      </c>
      <c r="B3528" t="s">
        <v>12914</v>
      </c>
      <c r="C3528" s="43">
        <v>140000</v>
      </c>
      <c r="D3528">
        <v>100</v>
      </c>
      <c r="E3528" s="43">
        <v>5399800</v>
      </c>
      <c r="F3528" s="43">
        <v>2699900</v>
      </c>
      <c r="G3528" s="44">
        <f t="shared" si="165"/>
        <v>0.5</v>
      </c>
      <c r="H3528" s="45">
        <v>2809900</v>
      </c>
      <c r="I3528" s="44">
        <f t="shared" si="166"/>
        <v>0.47962887514352381</v>
      </c>
      <c r="J3528" s="45">
        <v>2959900</v>
      </c>
      <c r="K3528" s="44">
        <f t="shared" si="167"/>
        <v>0.45185006852105636</v>
      </c>
    </row>
    <row r="3529" spans="1:11">
      <c r="A3529" t="s">
        <v>12915</v>
      </c>
      <c r="B3529" t="s">
        <v>12916</v>
      </c>
      <c r="C3529" s="43">
        <v>140000</v>
      </c>
      <c r="D3529">
        <v>100</v>
      </c>
      <c r="E3529" s="43">
        <v>5399800</v>
      </c>
      <c r="F3529" s="43">
        <v>2699900</v>
      </c>
      <c r="G3529" s="44">
        <f t="shared" si="165"/>
        <v>0.5</v>
      </c>
      <c r="H3529" s="45">
        <v>2809900</v>
      </c>
      <c r="I3529" s="44">
        <f t="shared" si="166"/>
        <v>0.47962887514352381</v>
      </c>
      <c r="J3529" s="45">
        <v>2959900</v>
      </c>
      <c r="K3529" s="44">
        <f t="shared" si="167"/>
        <v>0.45185006852105636</v>
      </c>
    </row>
    <row r="3530" spans="1:11">
      <c r="A3530" t="s">
        <v>12917</v>
      </c>
      <c r="B3530" t="s">
        <v>12918</v>
      </c>
      <c r="C3530" s="43">
        <v>140000</v>
      </c>
      <c r="D3530">
        <v>100</v>
      </c>
      <c r="E3530" s="43">
        <v>5399800</v>
      </c>
      <c r="F3530" s="43">
        <v>2699900</v>
      </c>
      <c r="G3530" s="44">
        <f t="shared" si="165"/>
        <v>0.5</v>
      </c>
      <c r="H3530" s="45">
        <v>2809900</v>
      </c>
      <c r="I3530" s="44">
        <f t="shared" si="166"/>
        <v>0.47962887514352381</v>
      </c>
      <c r="J3530" s="45">
        <v>2959900</v>
      </c>
      <c r="K3530" s="44">
        <f t="shared" si="167"/>
        <v>0.45185006852105636</v>
      </c>
    </row>
    <row r="3531" spans="1:11">
      <c r="A3531" t="s">
        <v>12919</v>
      </c>
      <c r="B3531" t="s">
        <v>12920</v>
      </c>
      <c r="C3531" s="43">
        <v>140000</v>
      </c>
      <c r="D3531">
        <v>5</v>
      </c>
      <c r="E3531" s="43">
        <v>5399800</v>
      </c>
      <c r="F3531" s="43">
        <v>2699900</v>
      </c>
      <c r="G3531" s="44">
        <f t="shared" si="165"/>
        <v>0.5</v>
      </c>
      <c r="H3531" s="45">
        <v>2809900</v>
      </c>
      <c r="I3531" s="44">
        <f t="shared" si="166"/>
        <v>0.47962887514352381</v>
      </c>
      <c r="J3531" s="45">
        <v>2959900</v>
      </c>
      <c r="K3531" s="44">
        <f t="shared" si="167"/>
        <v>0.45185006852105636</v>
      </c>
    </row>
    <row r="3532" spans="1:11">
      <c r="A3532" t="s">
        <v>12921</v>
      </c>
      <c r="B3532" t="s">
        <v>12922</v>
      </c>
      <c r="C3532" s="43">
        <v>140000</v>
      </c>
      <c r="D3532">
        <v>100</v>
      </c>
      <c r="E3532" s="43">
        <v>5399800</v>
      </c>
      <c r="F3532" s="43">
        <v>2699900</v>
      </c>
      <c r="G3532" s="44">
        <f t="shared" si="165"/>
        <v>0.5</v>
      </c>
      <c r="H3532" s="45">
        <v>2809900</v>
      </c>
      <c r="I3532" s="44">
        <f t="shared" si="166"/>
        <v>0.47962887514352381</v>
      </c>
      <c r="J3532" s="45">
        <v>2959900</v>
      </c>
      <c r="K3532" s="44">
        <f t="shared" si="167"/>
        <v>0.45185006852105636</v>
      </c>
    </row>
    <row r="3533" spans="1:11">
      <c r="A3533" t="s">
        <v>12923</v>
      </c>
      <c r="B3533" t="s">
        <v>12924</v>
      </c>
      <c r="C3533" s="43">
        <v>140000</v>
      </c>
      <c r="D3533">
        <v>50</v>
      </c>
      <c r="E3533" s="43">
        <v>5399800</v>
      </c>
      <c r="F3533" s="43">
        <v>2699900</v>
      </c>
      <c r="G3533" s="44">
        <f t="shared" si="165"/>
        <v>0.5</v>
      </c>
      <c r="H3533" s="45">
        <v>2809900</v>
      </c>
      <c r="I3533" s="44">
        <f t="shared" si="166"/>
        <v>0.47962887514352381</v>
      </c>
      <c r="J3533" s="45">
        <v>2959900</v>
      </c>
      <c r="K3533" s="44">
        <f t="shared" si="167"/>
        <v>0.45185006852105636</v>
      </c>
    </row>
    <row r="3534" spans="1:11">
      <c r="A3534" t="s">
        <v>12925</v>
      </c>
      <c r="B3534" t="s">
        <v>12926</v>
      </c>
      <c r="C3534" s="43">
        <v>140000</v>
      </c>
      <c r="D3534">
        <v>50</v>
      </c>
      <c r="E3534" s="43">
        <v>5399800</v>
      </c>
      <c r="F3534" s="43">
        <v>2699900</v>
      </c>
      <c r="G3534" s="44">
        <f t="shared" si="165"/>
        <v>0.5</v>
      </c>
      <c r="H3534" s="45">
        <v>2809900</v>
      </c>
      <c r="I3534" s="44">
        <f t="shared" si="166"/>
        <v>0.47962887514352381</v>
      </c>
      <c r="J3534" s="45">
        <v>2959900</v>
      </c>
      <c r="K3534" s="44">
        <f t="shared" si="167"/>
        <v>0.45185006852105636</v>
      </c>
    </row>
    <row r="3535" spans="1:11">
      <c r="A3535" t="s">
        <v>12927</v>
      </c>
      <c r="B3535" t="s">
        <v>12928</v>
      </c>
      <c r="C3535" s="43">
        <v>140000</v>
      </c>
      <c r="D3535">
        <v>50</v>
      </c>
      <c r="E3535" s="43">
        <v>5399800</v>
      </c>
      <c r="F3535" s="43">
        <v>2699900</v>
      </c>
      <c r="G3535" s="44">
        <f t="shared" si="165"/>
        <v>0.5</v>
      </c>
      <c r="H3535" s="45">
        <v>2809900</v>
      </c>
      <c r="I3535" s="44">
        <f t="shared" si="166"/>
        <v>0.47962887514352381</v>
      </c>
      <c r="J3535" s="45">
        <v>2959900</v>
      </c>
      <c r="K3535" s="44">
        <f t="shared" si="167"/>
        <v>0.45185006852105636</v>
      </c>
    </row>
    <row r="3536" spans="1:11">
      <c r="A3536" t="s">
        <v>12929</v>
      </c>
      <c r="B3536" t="s">
        <v>12930</v>
      </c>
      <c r="C3536" s="43">
        <v>140000</v>
      </c>
      <c r="D3536">
        <v>100</v>
      </c>
      <c r="E3536" s="43">
        <v>5399800</v>
      </c>
      <c r="F3536" s="43">
        <v>2699900</v>
      </c>
      <c r="G3536" s="44">
        <f t="shared" si="165"/>
        <v>0.5</v>
      </c>
      <c r="H3536" s="45">
        <v>2809900</v>
      </c>
      <c r="I3536" s="44">
        <f t="shared" si="166"/>
        <v>0.47962887514352381</v>
      </c>
      <c r="J3536" s="45">
        <v>2959900</v>
      </c>
      <c r="K3536" s="44">
        <f t="shared" si="167"/>
        <v>0.45185006852105636</v>
      </c>
    </row>
    <row r="3537" spans="1:11">
      <c r="A3537" t="s">
        <v>12931</v>
      </c>
      <c r="B3537" t="s">
        <v>12932</v>
      </c>
      <c r="C3537" s="43">
        <v>140000</v>
      </c>
      <c r="D3537">
        <v>100</v>
      </c>
      <c r="E3537" s="43">
        <v>5399800</v>
      </c>
      <c r="F3537" s="43">
        <v>2699900</v>
      </c>
      <c r="G3537" s="44">
        <f t="shared" si="165"/>
        <v>0.5</v>
      </c>
      <c r="H3537" s="45">
        <v>2809900</v>
      </c>
      <c r="I3537" s="44">
        <f t="shared" si="166"/>
        <v>0.47962887514352381</v>
      </c>
      <c r="J3537" s="45">
        <v>2959900</v>
      </c>
      <c r="K3537" s="44">
        <f t="shared" si="167"/>
        <v>0.45185006852105636</v>
      </c>
    </row>
    <row r="3538" spans="1:11">
      <c r="A3538" t="s">
        <v>12933</v>
      </c>
      <c r="B3538" t="s">
        <v>12934</v>
      </c>
      <c r="C3538" s="43">
        <v>140000</v>
      </c>
      <c r="D3538">
        <v>100</v>
      </c>
      <c r="E3538" s="43">
        <v>5399800</v>
      </c>
      <c r="F3538" s="43">
        <v>2699900</v>
      </c>
      <c r="G3538" s="44">
        <f t="shared" si="165"/>
        <v>0.5</v>
      </c>
      <c r="H3538" s="45">
        <v>2809900</v>
      </c>
      <c r="I3538" s="44">
        <f t="shared" si="166"/>
        <v>0.47962887514352381</v>
      </c>
      <c r="J3538" s="45">
        <v>2959900</v>
      </c>
      <c r="K3538" s="44">
        <f t="shared" si="167"/>
        <v>0.45185006852105636</v>
      </c>
    </row>
    <row r="3539" spans="1:11">
      <c r="A3539" t="s">
        <v>12935</v>
      </c>
      <c r="B3539" t="s">
        <v>12936</v>
      </c>
      <c r="C3539" s="43">
        <v>140000</v>
      </c>
      <c r="D3539">
        <v>100</v>
      </c>
      <c r="E3539" s="43">
        <v>5399800</v>
      </c>
      <c r="F3539" s="43">
        <v>2699900</v>
      </c>
      <c r="G3539" s="44">
        <f t="shared" si="165"/>
        <v>0.5</v>
      </c>
      <c r="H3539" s="45">
        <v>2809900</v>
      </c>
      <c r="I3539" s="44">
        <f t="shared" si="166"/>
        <v>0.47962887514352381</v>
      </c>
      <c r="J3539" s="45">
        <v>2959900</v>
      </c>
      <c r="K3539" s="44">
        <f t="shared" si="167"/>
        <v>0.45185006852105636</v>
      </c>
    </row>
    <row r="3540" spans="1:11">
      <c r="A3540" t="s">
        <v>12937</v>
      </c>
      <c r="B3540" t="s">
        <v>12938</v>
      </c>
      <c r="C3540" s="43">
        <v>140000</v>
      </c>
      <c r="D3540">
        <v>100</v>
      </c>
      <c r="E3540" s="43">
        <v>5399800</v>
      </c>
      <c r="F3540" s="43">
        <v>2699900</v>
      </c>
      <c r="G3540" s="44">
        <f t="shared" si="165"/>
        <v>0.5</v>
      </c>
      <c r="H3540" s="45">
        <v>2809900</v>
      </c>
      <c r="I3540" s="44">
        <f t="shared" si="166"/>
        <v>0.47962887514352381</v>
      </c>
      <c r="J3540" s="45">
        <v>2959900</v>
      </c>
      <c r="K3540" s="44">
        <f t="shared" si="167"/>
        <v>0.45185006852105636</v>
      </c>
    </row>
    <row r="3541" spans="1:11">
      <c r="A3541" t="s">
        <v>12939</v>
      </c>
      <c r="B3541" t="s">
        <v>12940</v>
      </c>
      <c r="C3541" s="43">
        <v>140000</v>
      </c>
      <c r="D3541">
        <v>100</v>
      </c>
      <c r="E3541" s="43">
        <v>5399800</v>
      </c>
      <c r="F3541" s="43">
        <v>2699900</v>
      </c>
      <c r="G3541" s="44">
        <f t="shared" si="165"/>
        <v>0.5</v>
      </c>
      <c r="H3541" s="45">
        <v>2809900</v>
      </c>
      <c r="I3541" s="44">
        <f t="shared" si="166"/>
        <v>0.47962887514352381</v>
      </c>
      <c r="J3541" s="45">
        <v>2959900</v>
      </c>
      <c r="K3541" s="44">
        <f t="shared" si="167"/>
        <v>0.45185006852105636</v>
      </c>
    </row>
    <row r="3542" spans="1:11">
      <c r="A3542" t="s">
        <v>12941</v>
      </c>
      <c r="B3542" t="s">
        <v>12942</v>
      </c>
      <c r="C3542" s="43">
        <v>140000</v>
      </c>
      <c r="D3542">
        <v>100</v>
      </c>
      <c r="E3542" s="43">
        <v>5399800</v>
      </c>
      <c r="F3542" s="43">
        <v>2699900</v>
      </c>
      <c r="G3542" s="44">
        <f t="shared" si="165"/>
        <v>0.5</v>
      </c>
      <c r="H3542" s="45">
        <v>2809900</v>
      </c>
      <c r="I3542" s="44">
        <f t="shared" si="166"/>
        <v>0.47962887514352381</v>
      </c>
      <c r="J3542" s="45">
        <v>2959900</v>
      </c>
      <c r="K3542" s="44">
        <f t="shared" si="167"/>
        <v>0.45185006852105636</v>
      </c>
    </row>
    <row r="3543" spans="1:11">
      <c r="A3543" t="s">
        <v>12943</v>
      </c>
      <c r="B3543" t="s">
        <v>12944</v>
      </c>
      <c r="C3543" s="43">
        <v>140000</v>
      </c>
      <c r="D3543">
        <v>100</v>
      </c>
      <c r="E3543" s="43">
        <v>5399800</v>
      </c>
      <c r="F3543" s="43">
        <v>2699900</v>
      </c>
      <c r="G3543" s="44">
        <f t="shared" si="165"/>
        <v>0.5</v>
      </c>
      <c r="H3543" s="45">
        <v>2809900</v>
      </c>
      <c r="I3543" s="44">
        <f t="shared" si="166"/>
        <v>0.47962887514352381</v>
      </c>
      <c r="J3543" s="45">
        <v>2959900</v>
      </c>
      <c r="K3543" s="44">
        <f t="shared" si="167"/>
        <v>0.45185006852105636</v>
      </c>
    </row>
    <row r="3544" spans="1:11">
      <c r="A3544" t="s">
        <v>12945</v>
      </c>
      <c r="B3544" t="s">
        <v>12946</v>
      </c>
      <c r="C3544" s="43">
        <v>140000</v>
      </c>
      <c r="D3544">
        <v>100</v>
      </c>
      <c r="E3544" s="43">
        <v>5399800</v>
      </c>
      <c r="F3544" s="43">
        <v>2699900</v>
      </c>
      <c r="G3544" s="44">
        <f t="shared" si="165"/>
        <v>0.5</v>
      </c>
      <c r="H3544" s="45">
        <v>2809900</v>
      </c>
      <c r="I3544" s="44">
        <f t="shared" si="166"/>
        <v>0.47962887514352381</v>
      </c>
      <c r="J3544" s="45">
        <v>2959900</v>
      </c>
      <c r="K3544" s="44">
        <f t="shared" si="167"/>
        <v>0.45185006852105636</v>
      </c>
    </row>
    <row r="3545" spans="1:11">
      <c r="A3545" t="s">
        <v>12947</v>
      </c>
      <c r="B3545" t="s">
        <v>12948</v>
      </c>
      <c r="C3545" s="43">
        <v>140000</v>
      </c>
      <c r="D3545">
        <v>100</v>
      </c>
      <c r="E3545" s="43">
        <v>5399800</v>
      </c>
      <c r="F3545" s="43">
        <v>2699900</v>
      </c>
      <c r="G3545" s="44">
        <f t="shared" si="165"/>
        <v>0.5</v>
      </c>
      <c r="H3545" s="45">
        <v>2809900</v>
      </c>
      <c r="I3545" s="44">
        <f t="shared" si="166"/>
        <v>0.47962887514352381</v>
      </c>
      <c r="J3545" s="45">
        <v>2959900</v>
      </c>
      <c r="K3545" s="44">
        <f t="shared" si="167"/>
        <v>0.45185006852105636</v>
      </c>
    </row>
    <row r="3546" spans="1:11">
      <c r="A3546" t="s">
        <v>12949</v>
      </c>
      <c r="B3546" t="s">
        <v>12950</v>
      </c>
      <c r="C3546" s="43">
        <v>140000</v>
      </c>
      <c r="D3546">
        <v>0</v>
      </c>
      <c r="E3546" s="43">
        <v>5399800</v>
      </c>
      <c r="F3546" s="43">
        <v>2699900</v>
      </c>
      <c r="G3546" s="44">
        <f t="shared" si="165"/>
        <v>0.5</v>
      </c>
      <c r="H3546" s="45">
        <v>2809900</v>
      </c>
      <c r="I3546" s="44">
        <f t="shared" si="166"/>
        <v>0.47962887514352381</v>
      </c>
      <c r="J3546" s="45">
        <v>2959900</v>
      </c>
      <c r="K3546" s="44">
        <f t="shared" si="167"/>
        <v>0.45185006852105636</v>
      </c>
    </row>
    <row r="3547" spans="1:11">
      <c r="A3547" t="s">
        <v>12951</v>
      </c>
      <c r="B3547" t="s">
        <v>12952</v>
      </c>
      <c r="C3547" s="43">
        <v>140000</v>
      </c>
      <c r="D3547">
        <v>0</v>
      </c>
      <c r="E3547" s="43">
        <v>5399800</v>
      </c>
      <c r="F3547" s="43">
        <v>2699900</v>
      </c>
      <c r="G3547" s="44">
        <f t="shared" si="165"/>
        <v>0.5</v>
      </c>
      <c r="H3547" s="45">
        <v>2809900</v>
      </c>
      <c r="I3547" s="44">
        <f t="shared" si="166"/>
        <v>0.47962887514352381</v>
      </c>
      <c r="J3547" s="45">
        <v>2959900</v>
      </c>
      <c r="K3547" s="44">
        <f t="shared" si="167"/>
        <v>0.45185006852105636</v>
      </c>
    </row>
    <row r="3548" spans="1:11">
      <c r="A3548" t="s">
        <v>12953</v>
      </c>
      <c r="B3548" t="s">
        <v>12954</v>
      </c>
      <c r="C3548" s="43">
        <v>140000</v>
      </c>
      <c r="D3548">
        <v>20</v>
      </c>
      <c r="E3548" s="43">
        <v>5399800</v>
      </c>
      <c r="F3548" s="43">
        <v>2699900</v>
      </c>
      <c r="G3548" s="44">
        <f t="shared" si="165"/>
        <v>0.5</v>
      </c>
      <c r="H3548" s="45">
        <v>2809900</v>
      </c>
      <c r="I3548" s="44">
        <f t="shared" si="166"/>
        <v>0.47962887514352381</v>
      </c>
      <c r="J3548" s="45">
        <v>2959900</v>
      </c>
      <c r="K3548" s="44">
        <f t="shared" si="167"/>
        <v>0.45185006852105636</v>
      </c>
    </row>
    <row r="3549" spans="1:11">
      <c r="A3549" t="s">
        <v>12955</v>
      </c>
      <c r="B3549" t="s">
        <v>12956</v>
      </c>
      <c r="C3549" s="43">
        <v>140000</v>
      </c>
      <c r="D3549">
        <v>100</v>
      </c>
      <c r="E3549" s="43">
        <v>5399800</v>
      </c>
      <c r="F3549" s="43">
        <v>2699900</v>
      </c>
      <c r="G3549" s="44">
        <f t="shared" si="165"/>
        <v>0.5</v>
      </c>
      <c r="H3549" s="45">
        <v>2809900</v>
      </c>
      <c r="I3549" s="44">
        <f t="shared" si="166"/>
        <v>0.47962887514352381</v>
      </c>
      <c r="J3549" s="45">
        <v>2959900</v>
      </c>
      <c r="K3549" s="44">
        <f t="shared" si="167"/>
        <v>0.45185006852105636</v>
      </c>
    </row>
    <row r="3550" spans="1:11">
      <c r="A3550" t="s">
        <v>12957</v>
      </c>
      <c r="B3550" t="s">
        <v>12958</v>
      </c>
      <c r="C3550" s="43">
        <v>140000</v>
      </c>
      <c r="D3550">
        <v>100</v>
      </c>
      <c r="E3550" s="43">
        <v>5399800</v>
      </c>
      <c r="F3550" s="43">
        <v>2699900</v>
      </c>
      <c r="G3550" s="44">
        <f t="shared" si="165"/>
        <v>0.5</v>
      </c>
      <c r="H3550" s="45">
        <v>2809900</v>
      </c>
      <c r="I3550" s="44">
        <f t="shared" si="166"/>
        <v>0.47962887514352381</v>
      </c>
      <c r="J3550" s="45">
        <v>2959900</v>
      </c>
      <c r="K3550" s="44">
        <f t="shared" si="167"/>
        <v>0.45185006852105636</v>
      </c>
    </row>
    <row r="3551" spans="1:11">
      <c r="A3551" t="s">
        <v>12959</v>
      </c>
      <c r="B3551" t="s">
        <v>12960</v>
      </c>
      <c r="C3551" s="43">
        <v>140000</v>
      </c>
      <c r="D3551">
        <v>100</v>
      </c>
      <c r="E3551" s="43">
        <v>5399800</v>
      </c>
      <c r="F3551" s="43">
        <v>2699900</v>
      </c>
      <c r="G3551" s="44">
        <f t="shared" si="165"/>
        <v>0.5</v>
      </c>
      <c r="H3551" s="45">
        <v>2809900</v>
      </c>
      <c r="I3551" s="44">
        <f t="shared" si="166"/>
        <v>0.47962887514352381</v>
      </c>
      <c r="J3551" s="45">
        <v>2959900</v>
      </c>
      <c r="K3551" s="44">
        <f t="shared" si="167"/>
        <v>0.45185006852105636</v>
      </c>
    </row>
    <row r="3552" spans="1:11">
      <c r="A3552" t="s">
        <v>12961</v>
      </c>
      <c r="B3552" t="s">
        <v>12962</v>
      </c>
      <c r="C3552" s="43">
        <v>140000</v>
      </c>
      <c r="D3552">
        <v>100</v>
      </c>
      <c r="E3552" s="43">
        <v>5399800</v>
      </c>
      <c r="F3552" s="43">
        <v>2699900</v>
      </c>
      <c r="G3552" s="44">
        <f t="shared" si="165"/>
        <v>0.5</v>
      </c>
      <c r="H3552" s="45">
        <v>2809900</v>
      </c>
      <c r="I3552" s="44">
        <f t="shared" si="166"/>
        <v>0.47962887514352381</v>
      </c>
      <c r="J3552" s="45">
        <v>2959900</v>
      </c>
      <c r="K3552" s="44">
        <f t="shared" si="167"/>
        <v>0.45185006852105636</v>
      </c>
    </row>
    <row r="3553" spans="1:11">
      <c r="A3553" t="s">
        <v>12963</v>
      </c>
      <c r="B3553" t="s">
        <v>12964</v>
      </c>
      <c r="C3553" s="43">
        <v>140000</v>
      </c>
      <c r="D3553">
        <v>100</v>
      </c>
      <c r="E3553" s="43">
        <v>5399800</v>
      </c>
      <c r="F3553" s="43">
        <v>2699900</v>
      </c>
      <c r="G3553" s="44">
        <f t="shared" si="165"/>
        <v>0.5</v>
      </c>
      <c r="H3553" s="45">
        <v>2809900</v>
      </c>
      <c r="I3553" s="44">
        <f t="shared" si="166"/>
        <v>0.47962887514352381</v>
      </c>
      <c r="J3553" s="45">
        <v>2959900</v>
      </c>
      <c r="K3553" s="44">
        <f t="shared" si="167"/>
        <v>0.45185006852105636</v>
      </c>
    </row>
    <row r="3554" spans="1:11">
      <c r="A3554" t="s">
        <v>12965</v>
      </c>
      <c r="B3554" t="s">
        <v>12966</v>
      </c>
      <c r="C3554" s="43">
        <v>140000</v>
      </c>
      <c r="D3554">
        <v>100</v>
      </c>
      <c r="E3554" s="43">
        <v>5399800</v>
      </c>
      <c r="F3554" s="43">
        <v>2699900</v>
      </c>
      <c r="G3554" s="44">
        <f t="shared" si="165"/>
        <v>0.5</v>
      </c>
      <c r="H3554" s="45">
        <v>2809900</v>
      </c>
      <c r="I3554" s="44">
        <f t="shared" si="166"/>
        <v>0.47962887514352381</v>
      </c>
      <c r="J3554" s="45">
        <v>2959900</v>
      </c>
      <c r="K3554" s="44">
        <f t="shared" si="167"/>
        <v>0.45185006852105636</v>
      </c>
    </row>
    <row r="3555" spans="1:11">
      <c r="A3555" t="s">
        <v>12967</v>
      </c>
      <c r="B3555" t="s">
        <v>12968</v>
      </c>
      <c r="C3555" s="43">
        <v>140000</v>
      </c>
      <c r="D3555">
        <v>100</v>
      </c>
      <c r="E3555" s="43">
        <v>5399800</v>
      </c>
      <c r="F3555" s="43">
        <v>2699900</v>
      </c>
      <c r="G3555" s="44">
        <f t="shared" si="165"/>
        <v>0.5</v>
      </c>
      <c r="H3555" s="45">
        <v>2809900</v>
      </c>
      <c r="I3555" s="44">
        <f t="shared" si="166"/>
        <v>0.47962887514352381</v>
      </c>
      <c r="J3555" s="45">
        <v>2959900</v>
      </c>
      <c r="K3555" s="44">
        <f t="shared" si="167"/>
        <v>0.45185006852105636</v>
      </c>
    </row>
    <row r="3556" spans="1:11">
      <c r="A3556" t="s">
        <v>12969</v>
      </c>
      <c r="B3556" t="s">
        <v>12970</v>
      </c>
      <c r="C3556" s="43">
        <v>140000</v>
      </c>
      <c r="D3556">
        <v>100</v>
      </c>
      <c r="E3556" s="43">
        <v>5399800</v>
      </c>
      <c r="F3556" s="43">
        <v>2699900</v>
      </c>
      <c r="G3556" s="44">
        <f t="shared" si="165"/>
        <v>0.5</v>
      </c>
      <c r="H3556" s="45">
        <v>2809900</v>
      </c>
      <c r="I3556" s="44">
        <f t="shared" si="166"/>
        <v>0.47962887514352381</v>
      </c>
      <c r="J3556" s="45">
        <v>2959900</v>
      </c>
      <c r="K3556" s="44">
        <f t="shared" si="167"/>
        <v>0.45185006852105636</v>
      </c>
    </row>
    <row r="3557" spans="1:11">
      <c r="A3557" t="s">
        <v>12971</v>
      </c>
      <c r="B3557" t="s">
        <v>12972</v>
      </c>
      <c r="C3557" s="43">
        <v>140000</v>
      </c>
      <c r="D3557">
        <v>100</v>
      </c>
      <c r="E3557" s="43">
        <v>5399800</v>
      </c>
      <c r="F3557" s="43">
        <v>2699900</v>
      </c>
      <c r="G3557" s="44">
        <f t="shared" si="165"/>
        <v>0.5</v>
      </c>
      <c r="H3557" s="45">
        <v>2809900</v>
      </c>
      <c r="I3557" s="44">
        <f t="shared" si="166"/>
        <v>0.47962887514352381</v>
      </c>
      <c r="J3557" s="45">
        <v>2959900</v>
      </c>
      <c r="K3557" s="44">
        <f t="shared" si="167"/>
        <v>0.45185006852105636</v>
      </c>
    </row>
    <row r="3558" spans="1:11">
      <c r="A3558" t="s">
        <v>12973</v>
      </c>
      <c r="B3558" t="s">
        <v>12974</v>
      </c>
      <c r="C3558" s="43">
        <v>140000</v>
      </c>
      <c r="D3558">
        <v>100</v>
      </c>
      <c r="E3558" s="43">
        <v>5399800</v>
      </c>
      <c r="F3558" s="43">
        <v>2699900</v>
      </c>
      <c r="G3558" s="44">
        <f t="shared" si="165"/>
        <v>0.5</v>
      </c>
      <c r="H3558" s="45">
        <v>2809900</v>
      </c>
      <c r="I3558" s="44">
        <f t="shared" si="166"/>
        <v>0.47962887514352381</v>
      </c>
      <c r="J3558" s="45">
        <v>2959900</v>
      </c>
      <c r="K3558" s="44">
        <f t="shared" si="167"/>
        <v>0.45185006852105636</v>
      </c>
    </row>
    <row r="3559" spans="1:11">
      <c r="A3559" t="s">
        <v>12975</v>
      </c>
      <c r="B3559" t="s">
        <v>12976</v>
      </c>
      <c r="C3559" s="43">
        <v>140000</v>
      </c>
      <c r="D3559">
        <v>100</v>
      </c>
      <c r="E3559" s="43">
        <v>5399800</v>
      </c>
      <c r="F3559" s="43">
        <v>2699900</v>
      </c>
      <c r="G3559" s="44">
        <f t="shared" si="165"/>
        <v>0.5</v>
      </c>
      <c r="H3559" s="45">
        <v>2809900</v>
      </c>
      <c r="I3559" s="44">
        <f t="shared" si="166"/>
        <v>0.47962887514352381</v>
      </c>
      <c r="J3559" s="45">
        <v>2959900</v>
      </c>
      <c r="K3559" s="44">
        <f t="shared" si="167"/>
        <v>0.45185006852105636</v>
      </c>
    </row>
    <row r="3560" spans="1:11">
      <c r="A3560" t="s">
        <v>12977</v>
      </c>
      <c r="B3560" t="s">
        <v>12978</v>
      </c>
      <c r="C3560" s="43">
        <v>140000</v>
      </c>
      <c r="D3560">
        <v>100</v>
      </c>
      <c r="E3560" s="43">
        <v>5399800</v>
      </c>
      <c r="F3560" s="43">
        <v>2699900</v>
      </c>
      <c r="G3560" s="44">
        <f t="shared" si="165"/>
        <v>0.5</v>
      </c>
      <c r="H3560" s="45">
        <v>2809900</v>
      </c>
      <c r="I3560" s="44">
        <f t="shared" si="166"/>
        <v>0.47962887514352381</v>
      </c>
      <c r="J3560" s="45">
        <v>2959900</v>
      </c>
      <c r="K3560" s="44">
        <f t="shared" si="167"/>
        <v>0.45185006852105636</v>
      </c>
    </row>
    <row r="3561" spans="1:11">
      <c r="A3561" t="s">
        <v>12979</v>
      </c>
      <c r="B3561" t="s">
        <v>12980</v>
      </c>
      <c r="C3561" s="43">
        <v>140000</v>
      </c>
      <c r="D3561">
        <v>100</v>
      </c>
      <c r="E3561" s="43">
        <v>5399800</v>
      </c>
      <c r="F3561" s="43">
        <v>2699900</v>
      </c>
      <c r="G3561" s="44">
        <f t="shared" si="165"/>
        <v>0.5</v>
      </c>
      <c r="H3561" s="45">
        <v>2809900</v>
      </c>
      <c r="I3561" s="44">
        <f t="shared" si="166"/>
        <v>0.47962887514352381</v>
      </c>
      <c r="J3561" s="45">
        <v>2959900</v>
      </c>
      <c r="K3561" s="44">
        <f t="shared" si="167"/>
        <v>0.45185006852105636</v>
      </c>
    </row>
    <row r="3562" spans="1:11">
      <c r="A3562" t="s">
        <v>12981</v>
      </c>
      <c r="B3562" t="s">
        <v>12982</v>
      </c>
      <c r="C3562" s="43">
        <v>140000</v>
      </c>
      <c r="D3562">
        <v>0</v>
      </c>
      <c r="E3562" s="43">
        <v>5399800</v>
      </c>
      <c r="F3562" s="43">
        <v>2699900</v>
      </c>
      <c r="G3562" s="44">
        <f t="shared" si="165"/>
        <v>0.5</v>
      </c>
      <c r="H3562" s="45">
        <v>2809900</v>
      </c>
      <c r="I3562" s="44">
        <f t="shared" si="166"/>
        <v>0.47962887514352381</v>
      </c>
      <c r="J3562" s="45">
        <v>2959900</v>
      </c>
      <c r="K3562" s="44">
        <f t="shared" si="167"/>
        <v>0.45185006852105636</v>
      </c>
    </row>
    <row r="3563" spans="1:11">
      <c r="A3563" t="s">
        <v>12981</v>
      </c>
      <c r="B3563" t="s">
        <v>12983</v>
      </c>
      <c r="C3563" s="43">
        <v>140000</v>
      </c>
      <c r="D3563">
        <v>0</v>
      </c>
      <c r="E3563" s="43">
        <v>5399800</v>
      </c>
      <c r="F3563" s="43">
        <v>2699900</v>
      </c>
      <c r="G3563" s="44">
        <f t="shared" si="165"/>
        <v>0.5</v>
      </c>
      <c r="H3563" s="45">
        <v>2809900</v>
      </c>
      <c r="I3563" s="44">
        <f t="shared" si="166"/>
        <v>0.47962887514352381</v>
      </c>
      <c r="J3563" s="45">
        <v>2959900</v>
      </c>
      <c r="K3563" s="44">
        <f t="shared" si="167"/>
        <v>0.45185006852105636</v>
      </c>
    </row>
    <row r="3564" spans="1:11">
      <c r="A3564" t="s">
        <v>12984</v>
      </c>
      <c r="B3564" t="s">
        <v>12985</v>
      </c>
      <c r="C3564" s="43">
        <v>140000</v>
      </c>
      <c r="D3564">
        <v>0</v>
      </c>
      <c r="E3564" s="43">
        <v>5399800</v>
      </c>
      <c r="F3564" s="43">
        <v>2699900</v>
      </c>
      <c r="G3564" s="44">
        <f t="shared" si="165"/>
        <v>0.5</v>
      </c>
      <c r="H3564" s="45">
        <v>2809900</v>
      </c>
      <c r="I3564" s="44">
        <f t="shared" si="166"/>
        <v>0.47962887514352381</v>
      </c>
      <c r="J3564" s="45">
        <v>2959900</v>
      </c>
      <c r="K3564" s="44">
        <f t="shared" si="167"/>
        <v>0.45185006852105636</v>
      </c>
    </row>
    <row r="3565" spans="1:11">
      <c r="A3565" t="s">
        <v>12984</v>
      </c>
      <c r="B3565" t="s">
        <v>12986</v>
      </c>
      <c r="C3565" s="43">
        <v>140000</v>
      </c>
      <c r="D3565">
        <v>0</v>
      </c>
      <c r="E3565" s="43">
        <v>5399800</v>
      </c>
      <c r="F3565" s="43">
        <v>2699900</v>
      </c>
      <c r="G3565" s="44">
        <f t="shared" si="165"/>
        <v>0.5</v>
      </c>
      <c r="H3565" s="45">
        <v>2809900</v>
      </c>
      <c r="I3565" s="44">
        <f t="shared" si="166"/>
        <v>0.47962887514352381</v>
      </c>
      <c r="J3565" s="45">
        <v>2959900</v>
      </c>
      <c r="K3565" s="44">
        <f t="shared" si="167"/>
        <v>0.45185006852105636</v>
      </c>
    </row>
    <row r="3566" spans="1:11">
      <c r="A3566" t="s">
        <v>12987</v>
      </c>
      <c r="B3566" t="s">
        <v>12988</v>
      </c>
      <c r="C3566" s="43">
        <v>140000</v>
      </c>
      <c r="D3566">
        <v>0</v>
      </c>
      <c r="E3566" s="43">
        <v>5399800</v>
      </c>
      <c r="F3566" s="43">
        <v>2699900</v>
      </c>
      <c r="G3566" s="44">
        <f t="shared" si="165"/>
        <v>0.5</v>
      </c>
      <c r="H3566" s="45">
        <v>2809900</v>
      </c>
      <c r="I3566" s="44">
        <f t="shared" si="166"/>
        <v>0.47962887514352381</v>
      </c>
      <c r="J3566" s="45">
        <v>2959900</v>
      </c>
      <c r="K3566" s="44">
        <f t="shared" si="167"/>
        <v>0.45185006852105636</v>
      </c>
    </row>
    <row r="3567" spans="1:11">
      <c r="A3567" t="s">
        <v>12987</v>
      </c>
      <c r="B3567" t="s">
        <v>12989</v>
      </c>
      <c r="C3567" s="43">
        <v>140000</v>
      </c>
      <c r="D3567">
        <v>0</v>
      </c>
      <c r="E3567" s="43">
        <v>5399800</v>
      </c>
      <c r="F3567" s="43">
        <v>2699900</v>
      </c>
      <c r="G3567" s="44">
        <f t="shared" si="165"/>
        <v>0.5</v>
      </c>
      <c r="H3567" s="45">
        <v>2809900</v>
      </c>
      <c r="I3567" s="44">
        <f t="shared" si="166"/>
        <v>0.47962887514352381</v>
      </c>
      <c r="J3567" s="45">
        <v>2959900</v>
      </c>
      <c r="K3567" s="44">
        <f t="shared" si="167"/>
        <v>0.45185006852105636</v>
      </c>
    </row>
    <row r="3568" spans="1:11">
      <c r="A3568" t="s">
        <v>12990</v>
      </c>
      <c r="B3568" t="s">
        <v>12991</v>
      </c>
      <c r="C3568" s="43">
        <v>140000</v>
      </c>
      <c r="D3568">
        <v>100</v>
      </c>
      <c r="E3568" s="43">
        <v>5399800</v>
      </c>
      <c r="F3568" s="43">
        <v>2699900</v>
      </c>
      <c r="G3568" s="44">
        <f t="shared" si="165"/>
        <v>0.5</v>
      </c>
      <c r="H3568" s="45">
        <v>2809900</v>
      </c>
      <c r="I3568" s="44">
        <f t="shared" si="166"/>
        <v>0.47962887514352381</v>
      </c>
      <c r="J3568" s="45">
        <v>2959900</v>
      </c>
      <c r="K3568" s="44">
        <f t="shared" si="167"/>
        <v>0.45185006852105636</v>
      </c>
    </row>
    <row r="3569" spans="1:11">
      <c r="A3569" t="s">
        <v>12990</v>
      </c>
      <c r="B3569" t="s">
        <v>12992</v>
      </c>
      <c r="C3569" s="43">
        <v>140000</v>
      </c>
      <c r="D3569">
        <v>100</v>
      </c>
      <c r="E3569" s="43">
        <v>5399800</v>
      </c>
      <c r="F3569" s="43">
        <v>2699900</v>
      </c>
      <c r="G3569" s="44">
        <f t="shared" si="165"/>
        <v>0.5</v>
      </c>
      <c r="H3569" s="45">
        <v>2809900</v>
      </c>
      <c r="I3569" s="44">
        <f t="shared" si="166"/>
        <v>0.47962887514352381</v>
      </c>
      <c r="J3569" s="45">
        <v>2959900</v>
      </c>
      <c r="K3569" s="44">
        <f t="shared" si="167"/>
        <v>0.45185006852105636</v>
      </c>
    </row>
    <row r="3570" spans="1:11">
      <c r="A3570" t="s">
        <v>12993</v>
      </c>
      <c r="B3570" t="s">
        <v>12994</v>
      </c>
      <c r="C3570" s="43">
        <v>140000</v>
      </c>
      <c r="D3570">
        <v>0</v>
      </c>
      <c r="E3570" s="43">
        <v>5399800</v>
      </c>
      <c r="F3570" s="43">
        <v>2699900</v>
      </c>
      <c r="G3570" s="44">
        <f t="shared" si="165"/>
        <v>0.5</v>
      </c>
      <c r="H3570" s="45">
        <v>2809900</v>
      </c>
      <c r="I3570" s="44">
        <f t="shared" si="166"/>
        <v>0.47962887514352381</v>
      </c>
      <c r="J3570" s="45">
        <v>2959900</v>
      </c>
      <c r="K3570" s="44">
        <f t="shared" si="167"/>
        <v>0.45185006852105636</v>
      </c>
    </row>
    <row r="3571" spans="1:11">
      <c r="A3571" t="s">
        <v>12995</v>
      </c>
      <c r="B3571" t="s">
        <v>12996</v>
      </c>
      <c r="C3571" s="43">
        <v>140000</v>
      </c>
      <c r="D3571">
        <v>0</v>
      </c>
      <c r="E3571" s="43">
        <v>5399800</v>
      </c>
      <c r="F3571" s="43">
        <v>2699900</v>
      </c>
      <c r="G3571" s="44">
        <f t="shared" si="165"/>
        <v>0.5</v>
      </c>
      <c r="H3571" s="45">
        <v>2809900</v>
      </c>
      <c r="I3571" s="44">
        <f t="shared" si="166"/>
        <v>0.47962887514352381</v>
      </c>
      <c r="J3571" s="45">
        <v>2959900</v>
      </c>
      <c r="K3571" s="44">
        <f t="shared" si="167"/>
        <v>0.45185006852105636</v>
      </c>
    </row>
    <row r="3572" spans="1:11">
      <c r="A3572" t="s">
        <v>12995</v>
      </c>
      <c r="B3572" t="s">
        <v>12997</v>
      </c>
      <c r="C3572" s="43">
        <v>140000</v>
      </c>
      <c r="D3572">
        <v>0</v>
      </c>
      <c r="E3572" s="43">
        <v>5399800</v>
      </c>
      <c r="F3572" s="43">
        <v>2699900</v>
      </c>
      <c r="G3572" s="44">
        <f t="shared" si="165"/>
        <v>0.5</v>
      </c>
      <c r="H3572" s="45">
        <v>2809900</v>
      </c>
      <c r="I3572" s="44">
        <f t="shared" si="166"/>
        <v>0.47962887514352381</v>
      </c>
      <c r="J3572" s="45">
        <v>2959900</v>
      </c>
      <c r="K3572" s="44">
        <f t="shared" si="167"/>
        <v>0.45185006852105636</v>
      </c>
    </row>
    <row r="3573" spans="1:11">
      <c r="A3573" t="s">
        <v>12998</v>
      </c>
      <c r="B3573" t="s">
        <v>12999</v>
      </c>
      <c r="C3573" s="43">
        <v>140000</v>
      </c>
      <c r="D3573">
        <v>100</v>
      </c>
      <c r="E3573" s="43">
        <v>5399800</v>
      </c>
      <c r="F3573" s="43">
        <v>2699900</v>
      </c>
      <c r="G3573" s="44">
        <f t="shared" si="165"/>
        <v>0.5</v>
      </c>
      <c r="H3573" s="45">
        <v>2809900</v>
      </c>
      <c r="I3573" s="44">
        <f t="shared" si="166"/>
        <v>0.47962887514352381</v>
      </c>
      <c r="J3573" s="45">
        <v>2959900</v>
      </c>
      <c r="K3573" s="44">
        <f t="shared" si="167"/>
        <v>0.45185006852105636</v>
      </c>
    </row>
    <row r="3574" spans="1:11">
      <c r="A3574" t="s">
        <v>12998</v>
      </c>
      <c r="B3574" t="s">
        <v>13000</v>
      </c>
      <c r="C3574" s="43">
        <v>140000</v>
      </c>
      <c r="D3574">
        <v>100</v>
      </c>
      <c r="E3574" s="43">
        <v>5399800</v>
      </c>
      <c r="F3574" s="43">
        <v>2699900</v>
      </c>
      <c r="G3574" s="44">
        <f t="shared" si="165"/>
        <v>0.5</v>
      </c>
      <c r="H3574" s="45">
        <v>2809900</v>
      </c>
      <c r="I3574" s="44">
        <f t="shared" si="166"/>
        <v>0.47962887514352381</v>
      </c>
      <c r="J3574" s="45">
        <v>2959900</v>
      </c>
      <c r="K3574" s="44">
        <f t="shared" si="167"/>
        <v>0.45185006852105636</v>
      </c>
    </row>
    <row r="3575" spans="1:11">
      <c r="A3575" t="s">
        <v>13001</v>
      </c>
      <c r="B3575" t="s">
        <v>13002</v>
      </c>
      <c r="C3575" s="43">
        <v>140000</v>
      </c>
      <c r="D3575">
        <v>100</v>
      </c>
      <c r="E3575" s="43">
        <v>4999800</v>
      </c>
      <c r="F3575" s="43">
        <v>2499900</v>
      </c>
      <c r="G3575" s="44">
        <f t="shared" si="165"/>
        <v>0.5</v>
      </c>
      <c r="H3575" s="45">
        <v>2599900</v>
      </c>
      <c r="I3575" s="44">
        <f t="shared" si="166"/>
        <v>0.47999919996799867</v>
      </c>
      <c r="J3575" s="45">
        <v>2739900</v>
      </c>
      <c r="K3575" s="44">
        <f t="shared" si="167"/>
        <v>0.45199807992319696</v>
      </c>
    </row>
    <row r="3576" spans="1:11">
      <c r="A3576" t="s">
        <v>13003</v>
      </c>
      <c r="B3576" t="s">
        <v>13004</v>
      </c>
      <c r="C3576" s="43">
        <v>140000</v>
      </c>
      <c r="D3576">
        <v>100</v>
      </c>
      <c r="E3576" s="43">
        <v>4999800</v>
      </c>
      <c r="F3576" s="43">
        <v>2499900</v>
      </c>
      <c r="G3576" s="44">
        <f t="shared" si="165"/>
        <v>0.5</v>
      </c>
      <c r="H3576" s="45">
        <v>2599900</v>
      </c>
      <c r="I3576" s="44">
        <f t="shared" si="166"/>
        <v>0.47999919996799867</v>
      </c>
      <c r="J3576" s="45">
        <v>2739900</v>
      </c>
      <c r="K3576" s="44">
        <f t="shared" si="167"/>
        <v>0.45199807992319696</v>
      </c>
    </row>
    <row r="3577" spans="1:11">
      <c r="A3577" t="s">
        <v>13005</v>
      </c>
      <c r="B3577" t="s">
        <v>13006</v>
      </c>
      <c r="C3577" s="43">
        <v>140000</v>
      </c>
      <c r="D3577">
        <v>100</v>
      </c>
      <c r="E3577" s="43">
        <v>5399800</v>
      </c>
      <c r="F3577" s="43">
        <v>2699900</v>
      </c>
      <c r="G3577" s="44">
        <f t="shared" si="165"/>
        <v>0.5</v>
      </c>
      <c r="H3577" s="45">
        <v>2809900</v>
      </c>
      <c r="I3577" s="44">
        <f t="shared" si="166"/>
        <v>0.47962887514352381</v>
      </c>
      <c r="J3577" s="45">
        <v>2959900</v>
      </c>
      <c r="K3577" s="44">
        <f t="shared" si="167"/>
        <v>0.45185006852105636</v>
      </c>
    </row>
    <row r="3578" spans="1:11">
      <c r="A3578" t="s">
        <v>13007</v>
      </c>
      <c r="B3578" t="s">
        <v>13008</v>
      </c>
      <c r="C3578" s="43">
        <v>140000</v>
      </c>
      <c r="D3578">
        <v>100</v>
      </c>
      <c r="E3578" s="43">
        <v>5399800</v>
      </c>
      <c r="F3578" s="43">
        <v>2699900</v>
      </c>
      <c r="G3578" s="44">
        <f t="shared" si="165"/>
        <v>0.5</v>
      </c>
      <c r="H3578" s="45">
        <v>2809900</v>
      </c>
      <c r="I3578" s="44">
        <f t="shared" si="166"/>
        <v>0.47962887514352381</v>
      </c>
      <c r="J3578" s="45">
        <v>2959900</v>
      </c>
      <c r="K3578" s="44">
        <f t="shared" si="167"/>
        <v>0.45185006852105636</v>
      </c>
    </row>
    <row r="3579" spans="1:11">
      <c r="A3579" t="s">
        <v>13009</v>
      </c>
      <c r="B3579" t="s">
        <v>13010</v>
      </c>
      <c r="C3579" s="43">
        <v>140000</v>
      </c>
      <c r="D3579">
        <v>100</v>
      </c>
      <c r="E3579" s="43">
        <v>5399800</v>
      </c>
      <c r="F3579" s="43">
        <v>2699900</v>
      </c>
      <c r="G3579" s="44">
        <f t="shared" si="165"/>
        <v>0.5</v>
      </c>
      <c r="H3579" s="45">
        <v>2809900</v>
      </c>
      <c r="I3579" s="44">
        <f t="shared" si="166"/>
        <v>0.47962887514352381</v>
      </c>
      <c r="J3579" s="45">
        <v>2959900</v>
      </c>
      <c r="K3579" s="44">
        <f t="shared" si="167"/>
        <v>0.45185006852105636</v>
      </c>
    </row>
    <row r="3580" spans="1:11">
      <c r="A3580" t="s">
        <v>13011</v>
      </c>
      <c r="B3580" t="s">
        <v>13012</v>
      </c>
      <c r="C3580" s="43">
        <v>140000</v>
      </c>
      <c r="D3580">
        <v>100</v>
      </c>
      <c r="E3580" s="43">
        <v>5399800</v>
      </c>
      <c r="F3580" s="43">
        <v>2699900</v>
      </c>
      <c r="G3580" s="44">
        <f t="shared" si="165"/>
        <v>0.5</v>
      </c>
      <c r="H3580" s="45">
        <v>2809900</v>
      </c>
      <c r="I3580" s="44">
        <f t="shared" si="166"/>
        <v>0.47962887514352381</v>
      </c>
      <c r="J3580" s="45">
        <v>2959900</v>
      </c>
      <c r="K3580" s="44">
        <f t="shared" si="167"/>
        <v>0.45185006852105636</v>
      </c>
    </row>
    <row r="3581" spans="1:11">
      <c r="A3581" t="s">
        <v>13013</v>
      </c>
      <c r="B3581" t="s">
        <v>13014</v>
      </c>
      <c r="C3581" s="43">
        <v>140000</v>
      </c>
      <c r="D3581">
        <v>100</v>
      </c>
      <c r="E3581" s="43">
        <v>5399800</v>
      </c>
      <c r="F3581" s="43">
        <v>2699900</v>
      </c>
      <c r="G3581" s="44">
        <f t="shared" si="165"/>
        <v>0.5</v>
      </c>
      <c r="H3581" s="45">
        <v>2809900</v>
      </c>
      <c r="I3581" s="44">
        <f t="shared" si="166"/>
        <v>0.47962887514352381</v>
      </c>
      <c r="J3581" s="45">
        <v>2959900</v>
      </c>
      <c r="K3581" s="44">
        <f t="shared" si="167"/>
        <v>0.45185006852105636</v>
      </c>
    </row>
    <row r="3582" spans="1:11">
      <c r="A3582" t="s">
        <v>13015</v>
      </c>
      <c r="B3582" t="s">
        <v>13016</v>
      </c>
      <c r="C3582" s="43">
        <v>140000</v>
      </c>
      <c r="D3582">
        <v>100</v>
      </c>
      <c r="E3582" s="43">
        <v>5399800</v>
      </c>
      <c r="F3582" s="43">
        <v>2699900</v>
      </c>
      <c r="G3582" s="44">
        <f t="shared" si="165"/>
        <v>0.5</v>
      </c>
      <c r="H3582" s="45">
        <v>2809900</v>
      </c>
      <c r="I3582" s="44">
        <f t="shared" si="166"/>
        <v>0.47962887514352381</v>
      </c>
      <c r="J3582" s="45">
        <v>2959900</v>
      </c>
      <c r="K3582" s="44">
        <f t="shared" si="167"/>
        <v>0.45185006852105636</v>
      </c>
    </row>
    <row r="3583" spans="1:11">
      <c r="A3583" t="s">
        <v>13017</v>
      </c>
      <c r="B3583" t="s">
        <v>13018</v>
      </c>
      <c r="C3583" s="43">
        <v>140000</v>
      </c>
      <c r="D3583">
        <v>100</v>
      </c>
      <c r="E3583" s="43">
        <v>5399800</v>
      </c>
      <c r="F3583" s="43">
        <v>2699900</v>
      </c>
      <c r="G3583" s="44">
        <f t="shared" si="165"/>
        <v>0.5</v>
      </c>
      <c r="H3583" s="45">
        <v>2809900</v>
      </c>
      <c r="I3583" s="44">
        <f t="shared" si="166"/>
        <v>0.47962887514352381</v>
      </c>
      <c r="J3583" s="45">
        <v>2959900</v>
      </c>
      <c r="K3583" s="44">
        <f t="shared" si="167"/>
        <v>0.45185006852105636</v>
      </c>
    </row>
    <row r="3584" spans="1:11">
      <c r="A3584" t="s">
        <v>13019</v>
      </c>
      <c r="B3584" t="s">
        <v>13020</v>
      </c>
      <c r="C3584" s="43">
        <v>140000</v>
      </c>
      <c r="D3584">
        <v>100</v>
      </c>
      <c r="E3584" s="43">
        <v>5399800</v>
      </c>
      <c r="F3584" s="43">
        <v>2699900</v>
      </c>
      <c r="G3584" s="44">
        <f t="shared" si="165"/>
        <v>0.5</v>
      </c>
      <c r="H3584" s="45">
        <v>2809900</v>
      </c>
      <c r="I3584" s="44">
        <f t="shared" si="166"/>
        <v>0.47962887514352381</v>
      </c>
      <c r="J3584" s="45">
        <v>2959900</v>
      </c>
      <c r="K3584" s="44">
        <f t="shared" si="167"/>
        <v>0.45185006852105636</v>
      </c>
    </row>
    <row r="3585" spans="1:11">
      <c r="A3585" t="s">
        <v>13021</v>
      </c>
      <c r="B3585" t="s">
        <v>13022</v>
      </c>
      <c r="C3585" s="43">
        <v>140000</v>
      </c>
      <c r="D3585">
        <v>100</v>
      </c>
      <c r="E3585" s="43">
        <v>5399800</v>
      </c>
      <c r="F3585" s="43">
        <v>2699900</v>
      </c>
      <c r="G3585" s="44">
        <f t="shared" si="165"/>
        <v>0.5</v>
      </c>
      <c r="H3585" s="45">
        <v>2809900</v>
      </c>
      <c r="I3585" s="44">
        <f t="shared" si="166"/>
        <v>0.47962887514352381</v>
      </c>
      <c r="J3585" s="45">
        <v>2959900</v>
      </c>
      <c r="K3585" s="44">
        <f t="shared" si="167"/>
        <v>0.45185006852105636</v>
      </c>
    </row>
    <row r="3586" spans="1:11">
      <c r="A3586" t="s">
        <v>13023</v>
      </c>
      <c r="B3586" t="s">
        <v>13024</v>
      </c>
      <c r="C3586" s="43">
        <v>140000</v>
      </c>
      <c r="D3586">
        <v>100</v>
      </c>
      <c r="E3586" s="43">
        <v>5399800</v>
      </c>
      <c r="F3586" s="43">
        <v>2699900</v>
      </c>
      <c r="G3586" s="44">
        <f t="shared" ref="G3586:G3649" si="168">1-(F3586/E3586)</f>
        <v>0.5</v>
      </c>
      <c r="H3586" s="45">
        <v>2809900</v>
      </c>
      <c r="I3586" s="44">
        <f t="shared" ref="I3586:I3649" si="169">1-(H3586/E3586)</f>
        <v>0.47962887514352381</v>
      </c>
      <c r="J3586" s="45">
        <v>2959900</v>
      </c>
      <c r="K3586" s="44">
        <f t="shared" ref="K3586:K3649" si="170">1-(J3586/E3586)</f>
        <v>0.45185006852105636</v>
      </c>
    </row>
    <row r="3587" spans="1:11">
      <c r="A3587" t="s">
        <v>13025</v>
      </c>
      <c r="B3587" t="s">
        <v>13026</v>
      </c>
      <c r="C3587" s="43">
        <v>140000</v>
      </c>
      <c r="D3587">
        <v>100</v>
      </c>
      <c r="E3587" s="43">
        <v>5399800</v>
      </c>
      <c r="F3587" s="43">
        <v>2699900</v>
      </c>
      <c r="G3587" s="44">
        <f t="shared" si="168"/>
        <v>0.5</v>
      </c>
      <c r="H3587" s="45">
        <v>2809900</v>
      </c>
      <c r="I3587" s="44">
        <f t="shared" si="169"/>
        <v>0.47962887514352381</v>
      </c>
      <c r="J3587" s="45">
        <v>2959900</v>
      </c>
      <c r="K3587" s="44">
        <f t="shared" si="170"/>
        <v>0.45185006852105636</v>
      </c>
    </row>
    <row r="3588" spans="1:11">
      <c r="A3588" t="s">
        <v>13027</v>
      </c>
      <c r="B3588" t="s">
        <v>13028</v>
      </c>
      <c r="C3588" s="43">
        <v>140000</v>
      </c>
      <c r="D3588">
        <v>100</v>
      </c>
      <c r="E3588" s="43">
        <v>5399800</v>
      </c>
      <c r="F3588" s="43">
        <v>2699900</v>
      </c>
      <c r="G3588" s="44">
        <f t="shared" si="168"/>
        <v>0.5</v>
      </c>
      <c r="H3588" s="45">
        <v>2809900</v>
      </c>
      <c r="I3588" s="44">
        <f t="shared" si="169"/>
        <v>0.47962887514352381</v>
      </c>
      <c r="J3588" s="45">
        <v>2959900</v>
      </c>
      <c r="K3588" s="44">
        <f t="shared" si="170"/>
        <v>0.45185006852105636</v>
      </c>
    </row>
    <row r="3589" spans="1:11">
      <c r="A3589" t="s">
        <v>13029</v>
      </c>
      <c r="B3589" t="s">
        <v>13030</v>
      </c>
      <c r="C3589" s="43">
        <v>140000</v>
      </c>
      <c r="D3589">
        <v>100</v>
      </c>
      <c r="E3589" s="43">
        <v>5399800</v>
      </c>
      <c r="F3589" s="43">
        <v>2699900</v>
      </c>
      <c r="G3589" s="44">
        <f t="shared" si="168"/>
        <v>0.5</v>
      </c>
      <c r="H3589" s="45">
        <v>2809900</v>
      </c>
      <c r="I3589" s="44">
        <f t="shared" si="169"/>
        <v>0.47962887514352381</v>
      </c>
      <c r="J3589" s="45">
        <v>2959900</v>
      </c>
      <c r="K3589" s="44">
        <f t="shared" si="170"/>
        <v>0.45185006852105636</v>
      </c>
    </row>
    <row r="3590" spans="1:11">
      <c r="A3590" t="s">
        <v>13031</v>
      </c>
      <c r="B3590" t="s">
        <v>13032</v>
      </c>
      <c r="C3590" s="43">
        <v>140000</v>
      </c>
      <c r="D3590">
        <v>100</v>
      </c>
      <c r="E3590" s="43">
        <v>5399800</v>
      </c>
      <c r="F3590" s="43">
        <v>2699900</v>
      </c>
      <c r="G3590" s="44">
        <f t="shared" si="168"/>
        <v>0.5</v>
      </c>
      <c r="H3590" s="45">
        <v>2809900</v>
      </c>
      <c r="I3590" s="44">
        <f t="shared" si="169"/>
        <v>0.47962887514352381</v>
      </c>
      <c r="J3590" s="45">
        <v>2959900</v>
      </c>
      <c r="K3590" s="44">
        <f t="shared" si="170"/>
        <v>0.45185006852105636</v>
      </c>
    </row>
    <row r="3591" spans="1:11">
      <c r="A3591" t="s">
        <v>13033</v>
      </c>
      <c r="B3591" t="s">
        <v>13034</v>
      </c>
      <c r="C3591" s="43">
        <v>140000</v>
      </c>
      <c r="D3591">
        <v>100</v>
      </c>
      <c r="E3591" s="43">
        <v>5399800</v>
      </c>
      <c r="F3591" s="43">
        <v>2699900</v>
      </c>
      <c r="G3591" s="44">
        <f t="shared" si="168"/>
        <v>0.5</v>
      </c>
      <c r="H3591" s="45">
        <v>2809900</v>
      </c>
      <c r="I3591" s="44">
        <f t="shared" si="169"/>
        <v>0.47962887514352381</v>
      </c>
      <c r="J3591" s="45">
        <v>2959900</v>
      </c>
      <c r="K3591" s="44">
        <f t="shared" si="170"/>
        <v>0.45185006852105636</v>
      </c>
    </row>
    <row r="3592" spans="1:11">
      <c r="A3592" t="s">
        <v>13035</v>
      </c>
      <c r="B3592" t="s">
        <v>13036</v>
      </c>
      <c r="C3592" s="43">
        <v>140000</v>
      </c>
      <c r="D3592">
        <v>100</v>
      </c>
      <c r="E3592" s="43">
        <v>5399800</v>
      </c>
      <c r="F3592" s="43">
        <v>2699900</v>
      </c>
      <c r="G3592" s="44">
        <f t="shared" si="168"/>
        <v>0.5</v>
      </c>
      <c r="H3592" s="45">
        <v>2809900</v>
      </c>
      <c r="I3592" s="44">
        <f t="shared" si="169"/>
        <v>0.47962887514352381</v>
      </c>
      <c r="J3592" s="45">
        <v>2959900</v>
      </c>
      <c r="K3592" s="44">
        <f t="shared" si="170"/>
        <v>0.45185006852105636</v>
      </c>
    </row>
    <row r="3593" spans="1:11">
      <c r="A3593" t="s">
        <v>13037</v>
      </c>
      <c r="B3593" t="s">
        <v>13038</v>
      </c>
      <c r="C3593" s="43">
        <v>140000</v>
      </c>
      <c r="D3593">
        <v>100</v>
      </c>
      <c r="E3593" s="43">
        <v>5399800</v>
      </c>
      <c r="F3593" s="43">
        <v>2699900</v>
      </c>
      <c r="G3593" s="44">
        <f t="shared" si="168"/>
        <v>0.5</v>
      </c>
      <c r="H3593" s="45">
        <v>2809900</v>
      </c>
      <c r="I3593" s="44">
        <f t="shared" si="169"/>
        <v>0.47962887514352381</v>
      </c>
      <c r="J3593" s="45">
        <v>2959900</v>
      </c>
      <c r="K3593" s="44">
        <f t="shared" si="170"/>
        <v>0.45185006852105636</v>
      </c>
    </row>
    <row r="3594" spans="1:11">
      <c r="A3594" t="s">
        <v>13039</v>
      </c>
      <c r="B3594" t="s">
        <v>13040</v>
      </c>
      <c r="C3594" s="43">
        <v>140000</v>
      </c>
      <c r="D3594">
        <v>100</v>
      </c>
      <c r="E3594" s="43">
        <v>5399800</v>
      </c>
      <c r="F3594" s="43">
        <v>2699900</v>
      </c>
      <c r="G3594" s="44">
        <f t="shared" si="168"/>
        <v>0.5</v>
      </c>
      <c r="H3594" s="45">
        <v>2809900</v>
      </c>
      <c r="I3594" s="44">
        <f t="shared" si="169"/>
        <v>0.47962887514352381</v>
      </c>
      <c r="J3594" s="45">
        <v>2959900</v>
      </c>
      <c r="K3594" s="44">
        <f t="shared" si="170"/>
        <v>0.45185006852105636</v>
      </c>
    </row>
    <row r="3595" spans="1:11">
      <c r="A3595" t="s">
        <v>13041</v>
      </c>
      <c r="B3595" t="s">
        <v>13042</v>
      </c>
      <c r="C3595" s="43">
        <v>140000</v>
      </c>
      <c r="D3595">
        <v>100</v>
      </c>
      <c r="E3595" s="43">
        <v>5399800</v>
      </c>
      <c r="F3595" s="43">
        <v>2699900</v>
      </c>
      <c r="G3595" s="44">
        <f t="shared" si="168"/>
        <v>0.5</v>
      </c>
      <c r="H3595" s="45">
        <v>2809900</v>
      </c>
      <c r="I3595" s="44">
        <f t="shared" si="169"/>
        <v>0.47962887514352381</v>
      </c>
      <c r="J3595" s="45">
        <v>2959900</v>
      </c>
      <c r="K3595" s="44">
        <f t="shared" si="170"/>
        <v>0.45185006852105636</v>
      </c>
    </row>
    <row r="3596" spans="1:11">
      <c r="A3596" t="s">
        <v>13043</v>
      </c>
      <c r="B3596" t="s">
        <v>13044</v>
      </c>
      <c r="C3596" s="43">
        <v>140000</v>
      </c>
      <c r="D3596">
        <v>100</v>
      </c>
      <c r="E3596" s="43">
        <v>5399800</v>
      </c>
      <c r="F3596" s="43">
        <v>2699900</v>
      </c>
      <c r="G3596" s="44">
        <f t="shared" si="168"/>
        <v>0.5</v>
      </c>
      <c r="H3596" s="45">
        <v>2809900</v>
      </c>
      <c r="I3596" s="44">
        <f t="shared" si="169"/>
        <v>0.47962887514352381</v>
      </c>
      <c r="J3596" s="45">
        <v>2959900</v>
      </c>
      <c r="K3596" s="44">
        <f t="shared" si="170"/>
        <v>0.45185006852105636</v>
      </c>
    </row>
    <row r="3597" spans="1:11">
      <c r="A3597" t="s">
        <v>13045</v>
      </c>
      <c r="B3597" t="s">
        <v>13046</v>
      </c>
      <c r="C3597" s="43">
        <v>140000</v>
      </c>
      <c r="D3597">
        <v>100</v>
      </c>
      <c r="E3597" s="43">
        <v>5399800</v>
      </c>
      <c r="F3597" s="43">
        <v>2699900</v>
      </c>
      <c r="G3597" s="44">
        <f t="shared" si="168"/>
        <v>0.5</v>
      </c>
      <c r="H3597" s="45">
        <v>2809900</v>
      </c>
      <c r="I3597" s="44">
        <f t="shared" si="169"/>
        <v>0.47962887514352381</v>
      </c>
      <c r="J3597" s="45">
        <v>2959900</v>
      </c>
      <c r="K3597" s="44">
        <f t="shared" si="170"/>
        <v>0.45185006852105636</v>
      </c>
    </row>
    <row r="3598" spans="1:11">
      <c r="A3598" t="s">
        <v>13047</v>
      </c>
      <c r="B3598" t="s">
        <v>13048</v>
      </c>
      <c r="C3598" s="43">
        <v>140000</v>
      </c>
      <c r="D3598">
        <v>100</v>
      </c>
      <c r="E3598" s="43">
        <v>5399800</v>
      </c>
      <c r="F3598" s="43">
        <v>2699900</v>
      </c>
      <c r="G3598" s="44">
        <f t="shared" si="168"/>
        <v>0.5</v>
      </c>
      <c r="H3598" s="45">
        <v>2809900</v>
      </c>
      <c r="I3598" s="44">
        <f t="shared" si="169"/>
        <v>0.47962887514352381</v>
      </c>
      <c r="J3598" s="45">
        <v>2959900</v>
      </c>
      <c r="K3598" s="44">
        <f t="shared" si="170"/>
        <v>0.45185006852105636</v>
      </c>
    </row>
    <row r="3599" spans="1:11">
      <c r="A3599" t="s">
        <v>13049</v>
      </c>
      <c r="B3599" t="s">
        <v>13050</v>
      </c>
      <c r="C3599" s="43">
        <v>140000</v>
      </c>
      <c r="D3599">
        <v>100</v>
      </c>
      <c r="E3599" s="43">
        <v>5399800</v>
      </c>
      <c r="F3599" s="43">
        <v>2699900</v>
      </c>
      <c r="G3599" s="44">
        <f t="shared" si="168"/>
        <v>0.5</v>
      </c>
      <c r="H3599" s="45">
        <v>2809900</v>
      </c>
      <c r="I3599" s="44">
        <f t="shared" si="169"/>
        <v>0.47962887514352381</v>
      </c>
      <c r="J3599" s="45">
        <v>2959900</v>
      </c>
      <c r="K3599" s="44">
        <f t="shared" si="170"/>
        <v>0.45185006852105636</v>
      </c>
    </row>
    <row r="3600" spans="1:11">
      <c r="A3600" t="s">
        <v>13051</v>
      </c>
      <c r="B3600" t="s">
        <v>13052</v>
      </c>
      <c r="C3600" s="43">
        <v>140000</v>
      </c>
      <c r="D3600">
        <v>100</v>
      </c>
      <c r="E3600" s="43">
        <v>5399800</v>
      </c>
      <c r="F3600" s="43">
        <v>2699900</v>
      </c>
      <c r="G3600" s="44">
        <f t="shared" si="168"/>
        <v>0.5</v>
      </c>
      <c r="H3600" s="45">
        <v>2809900</v>
      </c>
      <c r="I3600" s="44">
        <f t="shared" si="169"/>
        <v>0.47962887514352381</v>
      </c>
      <c r="J3600" s="45">
        <v>2959900</v>
      </c>
      <c r="K3600" s="44">
        <f t="shared" si="170"/>
        <v>0.45185006852105636</v>
      </c>
    </row>
    <row r="3601" spans="1:11">
      <c r="A3601" t="s">
        <v>13053</v>
      </c>
      <c r="B3601" t="s">
        <v>13054</v>
      </c>
      <c r="C3601" s="43">
        <v>140000</v>
      </c>
      <c r="D3601">
        <v>100</v>
      </c>
      <c r="E3601" s="43">
        <v>5399800</v>
      </c>
      <c r="F3601" s="43">
        <v>2699900</v>
      </c>
      <c r="G3601" s="44">
        <f t="shared" si="168"/>
        <v>0.5</v>
      </c>
      <c r="H3601" s="45">
        <v>2809900</v>
      </c>
      <c r="I3601" s="44">
        <f t="shared" si="169"/>
        <v>0.47962887514352381</v>
      </c>
      <c r="J3601" s="45">
        <v>2959900</v>
      </c>
      <c r="K3601" s="44">
        <f t="shared" si="170"/>
        <v>0.45185006852105636</v>
      </c>
    </row>
    <row r="3602" spans="1:11">
      <c r="A3602" t="s">
        <v>5396</v>
      </c>
      <c r="B3602" t="s">
        <v>13055</v>
      </c>
      <c r="C3602" s="43">
        <v>140000</v>
      </c>
      <c r="D3602">
        <v>100</v>
      </c>
      <c r="E3602" s="43">
        <v>4499800</v>
      </c>
      <c r="F3602" s="43">
        <v>2249900</v>
      </c>
      <c r="G3602" s="44">
        <f t="shared" si="168"/>
        <v>0.5</v>
      </c>
      <c r="H3602" s="45">
        <v>2339900</v>
      </c>
      <c r="I3602" s="44">
        <f t="shared" si="169"/>
        <v>0.4799991110716032</v>
      </c>
      <c r="J3602" s="45">
        <v>2469900</v>
      </c>
      <c r="K3602" s="44">
        <f t="shared" si="170"/>
        <v>0.45110893817502995</v>
      </c>
    </row>
    <row r="3603" spans="1:11">
      <c r="A3603" t="s">
        <v>6734</v>
      </c>
      <c r="B3603" t="s">
        <v>13056</v>
      </c>
      <c r="C3603" s="43">
        <v>140000</v>
      </c>
      <c r="D3603">
        <v>100</v>
      </c>
      <c r="E3603" s="43">
        <v>3439800</v>
      </c>
      <c r="F3603" s="43">
        <v>1719900</v>
      </c>
      <c r="G3603" s="44">
        <f t="shared" si="168"/>
        <v>0.5</v>
      </c>
      <c r="H3603" s="45">
        <v>1789900</v>
      </c>
      <c r="I3603" s="44">
        <f t="shared" si="169"/>
        <v>0.47964997964997969</v>
      </c>
      <c r="J3603" s="45">
        <v>1889900</v>
      </c>
      <c r="K3603" s="44">
        <f t="shared" si="170"/>
        <v>0.45057852200709347</v>
      </c>
    </row>
    <row r="3604" spans="1:11">
      <c r="A3604" t="s">
        <v>6732</v>
      </c>
      <c r="B3604" t="s">
        <v>13057</v>
      </c>
      <c r="C3604" s="43">
        <v>140000</v>
      </c>
      <c r="D3604">
        <v>100</v>
      </c>
      <c r="E3604" s="43">
        <v>3439800</v>
      </c>
      <c r="F3604" s="43">
        <v>1719900</v>
      </c>
      <c r="G3604" s="44">
        <f t="shared" si="168"/>
        <v>0.5</v>
      </c>
      <c r="H3604" s="45">
        <v>1789900</v>
      </c>
      <c r="I3604" s="44">
        <f t="shared" si="169"/>
        <v>0.47964997964997969</v>
      </c>
      <c r="J3604" s="45">
        <v>1889900</v>
      </c>
      <c r="K3604" s="44">
        <f t="shared" si="170"/>
        <v>0.45057852200709347</v>
      </c>
    </row>
    <row r="3605" spans="1:11">
      <c r="A3605" t="s">
        <v>6694</v>
      </c>
      <c r="B3605" t="s">
        <v>13058</v>
      </c>
      <c r="C3605" s="43">
        <v>140000</v>
      </c>
      <c r="D3605">
        <v>100</v>
      </c>
      <c r="E3605" s="43">
        <v>3439800</v>
      </c>
      <c r="F3605" s="43">
        <v>1719900</v>
      </c>
      <c r="G3605" s="44">
        <f t="shared" si="168"/>
        <v>0.5</v>
      </c>
      <c r="H3605" s="45">
        <v>1789900</v>
      </c>
      <c r="I3605" s="44">
        <f t="shared" si="169"/>
        <v>0.47964997964997969</v>
      </c>
      <c r="J3605" s="45">
        <v>1889900</v>
      </c>
      <c r="K3605" s="44">
        <f t="shared" si="170"/>
        <v>0.45057852200709347</v>
      </c>
    </row>
    <row r="3606" spans="1:11">
      <c r="A3606" t="s">
        <v>6740</v>
      </c>
      <c r="B3606" t="s">
        <v>13059</v>
      </c>
      <c r="C3606" s="43">
        <v>140000</v>
      </c>
      <c r="D3606">
        <v>100</v>
      </c>
      <c r="E3606" s="43">
        <v>3439800</v>
      </c>
      <c r="F3606" s="43">
        <v>1719900</v>
      </c>
      <c r="G3606" s="44">
        <f t="shared" si="168"/>
        <v>0.5</v>
      </c>
      <c r="H3606" s="45">
        <v>1789900</v>
      </c>
      <c r="I3606" s="44">
        <f t="shared" si="169"/>
        <v>0.47964997964997969</v>
      </c>
      <c r="J3606" s="45">
        <v>1889900</v>
      </c>
      <c r="K3606" s="44">
        <f t="shared" si="170"/>
        <v>0.45057852200709347</v>
      </c>
    </row>
    <row r="3607" spans="1:11">
      <c r="A3607" t="s">
        <v>6738</v>
      </c>
      <c r="B3607" t="s">
        <v>13060</v>
      </c>
      <c r="C3607" s="43">
        <v>140000</v>
      </c>
      <c r="D3607">
        <v>100</v>
      </c>
      <c r="E3607" s="43">
        <v>3439800</v>
      </c>
      <c r="F3607" s="43">
        <v>1719900</v>
      </c>
      <c r="G3607" s="44">
        <f t="shared" si="168"/>
        <v>0.5</v>
      </c>
      <c r="H3607" s="45">
        <v>1789900</v>
      </c>
      <c r="I3607" s="44">
        <f t="shared" si="169"/>
        <v>0.47964997964997969</v>
      </c>
      <c r="J3607" s="45">
        <v>1889900</v>
      </c>
      <c r="K3607" s="44">
        <f t="shared" si="170"/>
        <v>0.45057852200709347</v>
      </c>
    </row>
    <row r="3608" spans="1:11">
      <c r="A3608" t="s">
        <v>13061</v>
      </c>
      <c r="B3608" t="s">
        <v>13062</v>
      </c>
      <c r="C3608" s="43">
        <v>140000</v>
      </c>
      <c r="D3608">
        <v>100</v>
      </c>
      <c r="E3608" s="43">
        <v>5399800</v>
      </c>
      <c r="F3608" s="43">
        <v>2699900</v>
      </c>
      <c r="G3608" s="44">
        <f t="shared" si="168"/>
        <v>0.5</v>
      </c>
      <c r="H3608" s="45">
        <v>2809900</v>
      </c>
      <c r="I3608" s="44">
        <f t="shared" si="169"/>
        <v>0.47962887514352381</v>
      </c>
      <c r="J3608" s="45">
        <v>2959900</v>
      </c>
      <c r="K3608" s="44">
        <f t="shared" si="170"/>
        <v>0.45185006852105636</v>
      </c>
    </row>
    <row r="3609" spans="1:11">
      <c r="A3609" t="s">
        <v>13063</v>
      </c>
      <c r="B3609" t="s">
        <v>13064</v>
      </c>
      <c r="C3609" s="43">
        <v>140000</v>
      </c>
      <c r="D3609">
        <v>100</v>
      </c>
      <c r="E3609" s="43">
        <v>5399800</v>
      </c>
      <c r="F3609" s="43">
        <v>2699900</v>
      </c>
      <c r="G3609" s="44">
        <f t="shared" si="168"/>
        <v>0.5</v>
      </c>
      <c r="H3609" s="45">
        <v>2809900</v>
      </c>
      <c r="I3609" s="44">
        <f t="shared" si="169"/>
        <v>0.47962887514352381</v>
      </c>
      <c r="J3609" s="45">
        <v>2959900</v>
      </c>
      <c r="K3609" s="44">
        <f t="shared" si="170"/>
        <v>0.45185006852105636</v>
      </c>
    </row>
    <row r="3610" spans="1:11">
      <c r="A3610" t="s">
        <v>13065</v>
      </c>
      <c r="B3610" t="s">
        <v>13066</v>
      </c>
      <c r="C3610" s="43">
        <v>140000</v>
      </c>
      <c r="D3610">
        <v>100</v>
      </c>
      <c r="E3610" s="43">
        <v>5399800</v>
      </c>
      <c r="F3610" s="43">
        <v>2699900</v>
      </c>
      <c r="G3610" s="44">
        <f t="shared" si="168"/>
        <v>0.5</v>
      </c>
      <c r="H3610" s="45">
        <v>2809900</v>
      </c>
      <c r="I3610" s="44">
        <f t="shared" si="169"/>
        <v>0.47962887514352381</v>
      </c>
      <c r="J3610" s="45">
        <v>2959900</v>
      </c>
      <c r="K3610" s="44">
        <f t="shared" si="170"/>
        <v>0.45185006852105636</v>
      </c>
    </row>
    <row r="3611" spans="1:11">
      <c r="A3611" t="s">
        <v>13067</v>
      </c>
      <c r="B3611" t="s">
        <v>13068</v>
      </c>
      <c r="C3611" s="43">
        <v>140000</v>
      </c>
      <c r="D3611">
        <v>100</v>
      </c>
      <c r="E3611" s="43">
        <v>5399800</v>
      </c>
      <c r="F3611" s="43">
        <v>2699900</v>
      </c>
      <c r="G3611" s="44">
        <f t="shared" si="168"/>
        <v>0.5</v>
      </c>
      <c r="H3611" s="45">
        <v>2809900</v>
      </c>
      <c r="I3611" s="44">
        <f t="shared" si="169"/>
        <v>0.47962887514352381</v>
      </c>
      <c r="J3611" s="45">
        <v>2959900</v>
      </c>
      <c r="K3611" s="44">
        <f t="shared" si="170"/>
        <v>0.45185006852105636</v>
      </c>
    </row>
    <row r="3612" spans="1:11">
      <c r="A3612" t="s">
        <v>13069</v>
      </c>
      <c r="B3612" t="s">
        <v>13070</v>
      </c>
      <c r="C3612" s="43">
        <v>140000</v>
      </c>
      <c r="D3612">
        <v>100</v>
      </c>
      <c r="E3612" s="43">
        <v>5399800</v>
      </c>
      <c r="F3612" s="43">
        <v>2699900</v>
      </c>
      <c r="G3612" s="44">
        <f t="shared" si="168"/>
        <v>0.5</v>
      </c>
      <c r="H3612" s="45">
        <v>2809900</v>
      </c>
      <c r="I3612" s="44">
        <f t="shared" si="169"/>
        <v>0.47962887514352381</v>
      </c>
      <c r="J3612" s="45">
        <v>2959900</v>
      </c>
      <c r="K3612" s="44">
        <f t="shared" si="170"/>
        <v>0.45185006852105636</v>
      </c>
    </row>
    <row r="3613" spans="1:11">
      <c r="A3613" t="s">
        <v>13071</v>
      </c>
      <c r="B3613" t="s">
        <v>13072</v>
      </c>
      <c r="C3613" s="43">
        <v>140000</v>
      </c>
      <c r="D3613">
        <v>100</v>
      </c>
      <c r="E3613" s="43">
        <v>5399800</v>
      </c>
      <c r="F3613" s="43">
        <v>2699900</v>
      </c>
      <c r="G3613" s="44">
        <f t="shared" si="168"/>
        <v>0.5</v>
      </c>
      <c r="H3613" s="45">
        <v>2809900</v>
      </c>
      <c r="I3613" s="44">
        <f t="shared" si="169"/>
        <v>0.47962887514352381</v>
      </c>
      <c r="J3613" s="45">
        <v>2959900</v>
      </c>
      <c r="K3613" s="44">
        <f t="shared" si="170"/>
        <v>0.45185006852105636</v>
      </c>
    </row>
    <row r="3614" spans="1:11">
      <c r="A3614" t="s">
        <v>6361</v>
      </c>
      <c r="B3614" t="s">
        <v>13073</v>
      </c>
      <c r="C3614" s="43">
        <v>140000</v>
      </c>
      <c r="D3614">
        <v>18</v>
      </c>
      <c r="E3614" s="43">
        <v>5399800</v>
      </c>
      <c r="F3614" s="43">
        <v>2699900</v>
      </c>
      <c r="G3614" s="44">
        <f t="shared" si="168"/>
        <v>0.5</v>
      </c>
      <c r="H3614" s="45">
        <v>2809900</v>
      </c>
      <c r="I3614" s="44">
        <f t="shared" si="169"/>
        <v>0.47962887514352381</v>
      </c>
      <c r="J3614" s="45">
        <v>2959900</v>
      </c>
      <c r="K3614" s="44">
        <f t="shared" si="170"/>
        <v>0.45185006852105636</v>
      </c>
    </row>
    <row r="3615" spans="1:11">
      <c r="A3615" t="s">
        <v>6359</v>
      </c>
      <c r="B3615" t="s">
        <v>13073</v>
      </c>
      <c r="C3615" s="43">
        <v>140000</v>
      </c>
      <c r="D3615">
        <v>18</v>
      </c>
      <c r="E3615" s="43">
        <v>5399800</v>
      </c>
      <c r="F3615" s="43">
        <v>2699900</v>
      </c>
      <c r="G3615" s="44">
        <f t="shared" si="168"/>
        <v>0.5</v>
      </c>
      <c r="H3615" s="45">
        <v>2809900</v>
      </c>
      <c r="I3615" s="44">
        <f t="shared" si="169"/>
        <v>0.47962887514352381</v>
      </c>
      <c r="J3615" s="45">
        <v>2959900</v>
      </c>
      <c r="K3615" s="44">
        <f t="shared" si="170"/>
        <v>0.45185006852105636</v>
      </c>
    </row>
    <row r="3616" spans="1:11">
      <c r="A3616" t="s">
        <v>6360</v>
      </c>
      <c r="B3616" t="s">
        <v>13073</v>
      </c>
      <c r="C3616" s="43">
        <v>140000</v>
      </c>
      <c r="D3616">
        <v>13</v>
      </c>
      <c r="E3616" s="43">
        <v>5399800</v>
      </c>
      <c r="F3616" s="43">
        <v>2699900</v>
      </c>
      <c r="G3616" s="44">
        <f t="shared" si="168"/>
        <v>0.5</v>
      </c>
      <c r="H3616" s="45">
        <v>2809900</v>
      </c>
      <c r="I3616" s="44">
        <f t="shared" si="169"/>
        <v>0.47962887514352381</v>
      </c>
      <c r="J3616" s="45">
        <v>2959900</v>
      </c>
      <c r="K3616" s="44">
        <f t="shared" si="170"/>
        <v>0.45185006852105636</v>
      </c>
    </row>
    <row r="3617" spans="1:11">
      <c r="A3617" t="s">
        <v>6362</v>
      </c>
      <c r="B3617" t="s">
        <v>13073</v>
      </c>
      <c r="C3617" s="43">
        <v>140000</v>
      </c>
      <c r="D3617">
        <v>16</v>
      </c>
      <c r="E3617" s="43">
        <v>5399800</v>
      </c>
      <c r="F3617" s="43">
        <v>2699900</v>
      </c>
      <c r="G3617" s="44">
        <f t="shared" si="168"/>
        <v>0.5</v>
      </c>
      <c r="H3617" s="45">
        <v>2809900</v>
      </c>
      <c r="I3617" s="44">
        <f t="shared" si="169"/>
        <v>0.47962887514352381</v>
      </c>
      <c r="J3617" s="45">
        <v>2959900</v>
      </c>
      <c r="K3617" s="44">
        <f t="shared" si="170"/>
        <v>0.45185006852105636</v>
      </c>
    </row>
    <row r="3618" spans="1:11">
      <c r="A3618" t="s">
        <v>6397</v>
      </c>
      <c r="B3618" t="s">
        <v>6396</v>
      </c>
      <c r="C3618" s="43">
        <v>40000</v>
      </c>
      <c r="D3618">
        <v>3</v>
      </c>
      <c r="E3618" s="43">
        <v>5961780.0000000009</v>
      </c>
      <c r="F3618" s="43">
        <v>2709900</v>
      </c>
      <c r="G3618" s="44">
        <f t="shared" si="168"/>
        <v>0.54545454545454553</v>
      </c>
      <c r="H3618" s="45">
        <v>2819900</v>
      </c>
      <c r="I3618" s="44">
        <f t="shared" si="169"/>
        <v>0.52700368010896081</v>
      </c>
      <c r="J3618" s="45">
        <v>2979900</v>
      </c>
      <c r="K3618" s="44">
        <f t="shared" si="170"/>
        <v>0.50016605778811041</v>
      </c>
    </row>
    <row r="3619" spans="1:11">
      <c r="A3619" t="s">
        <v>6308</v>
      </c>
      <c r="B3619" t="s">
        <v>13074</v>
      </c>
      <c r="C3619" s="43">
        <v>40000</v>
      </c>
      <c r="D3619">
        <v>3</v>
      </c>
      <c r="E3619" s="43">
        <v>5961780.0000000009</v>
      </c>
      <c r="F3619" s="43">
        <v>2709900</v>
      </c>
      <c r="G3619" s="44">
        <f t="shared" si="168"/>
        <v>0.54545454545454553</v>
      </c>
      <c r="H3619" s="45">
        <v>2819900</v>
      </c>
      <c r="I3619" s="44">
        <f t="shared" si="169"/>
        <v>0.52700368010896081</v>
      </c>
      <c r="J3619" s="45">
        <v>2979900</v>
      </c>
      <c r="K3619" s="44">
        <f t="shared" si="170"/>
        <v>0.50016605778811041</v>
      </c>
    </row>
    <row r="3620" spans="1:11">
      <c r="A3620" t="s">
        <v>2359</v>
      </c>
      <c r="B3620" t="s">
        <v>6311</v>
      </c>
      <c r="C3620" s="43">
        <v>40000</v>
      </c>
      <c r="D3620">
        <v>3</v>
      </c>
      <c r="E3620" s="43">
        <v>5419800</v>
      </c>
      <c r="F3620" s="43">
        <v>2709900</v>
      </c>
      <c r="G3620" s="44">
        <f t="shared" si="168"/>
        <v>0.5</v>
      </c>
      <c r="H3620" s="45">
        <v>2819900</v>
      </c>
      <c r="I3620" s="44">
        <f t="shared" si="169"/>
        <v>0.47970404811985679</v>
      </c>
      <c r="J3620" s="45">
        <v>2979900</v>
      </c>
      <c r="K3620" s="44">
        <f t="shared" si="170"/>
        <v>0.45018266356692127</v>
      </c>
    </row>
    <row r="3621" spans="1:11">
      <c r="A3621" t="s">
        <v>6399</v>
      </c>
      <c r="B3621" t="s">
        <v>6398</v>
      </c>
      <c r="C3621" s="43">
        <v>40000</v>
      </c>
      <c r="D3621">
        <v>2</v>
      </c>
      <c r="E3621" s="43">
        <v>5419800</v>
      </c>
      <c r="F3621" s="43">
        <v>2709900</v>
      </c>
      <c r="G3621" s="44">
        <f t="shared" si="168"/>
        <v>0.5</v>
      </c>
      <c r="H3621" s="45">
        <v>2819900</v>
      </c>
      <c r="I3621" s="44">
        <f t="shared" si="169"/>
        <v>0.47970404811985679</v>
      </c>
      <c r="J3621" s="45">
        <v>2979900</v>
      </c>
      <c r="K3621" s="44">
        <f t="shared" si="170"/>
        <v>0.45018266356692127</v>
      </c>
    </row>
    <row r="3622" spans="1:11">
      <c r="A3622" t="s">
        <v>6292</v>
      </c>
      <c r="B3622" t="s">
        <v>13075</v>
      </c>
      <c r="C3622" s="43">
        <v>30000</v>
      </c>
      <c r="D3622">
        <v>100</v>
      </c>
      <c r="E3622" s="43">
        <v>5419800</v>
      </c>
      <c r="F3622" s="43">
        <v>2709900</v>
      </c>
      <c r="G3622" s="44">
        <f t="shared" si="168"/>
        <v>0.5</v>
      </c>
      <c r="H3622" s="45">
        <v>2819900</v>
      </c>
      <c r="I3622" s="44">
        <f t="shared" si="169"/>
        <v>0.47970404811985679</v>
      </c>
      <c r="J3622" s="45">
        <v>2979900</v>
      </c>
      <c r="K3622" s="44">
        <f t="shared" si="170"/>
        <v>0.45018266356692127</v>
      </c>
    </row>
    <row r="3623" spans="1:11">
      <c r="A3623" t="s">
        <v>6278</v>
      </c>
      <c r="B3623" t="s">
        <v>13076</v>
      </c>
      <c r="C3623" s="43">
        <v>30000</v>
      </c>
      <c r="D3623">
        <v>100</v>
      </c>
      <c r="E3623" s="43">
        <v>5419800</v>
      </c>
      <c r="F3623" s="43">
        <v>2709900</v>
      </c>
      <c r="G3623" s="44">
        <f t="shared" si="168"/>
        <v>0.5</v>
      </c>
      <c r="H3623" s="45">
        <v>2819900</v>
      </c>
      <c r="I3623" s="44">
        <f t="shared" si="169"/>
        <v>0.47970404811985679</v>
      </c>
      <c r="J3623" s="45">
        <v>2979900</v>
      </c>
      <c r="K3623" s="44">
        <f t="shared" si="170"/>
        <v>0.45018266356692127</v>
      </c>
    </row>
    <row r="3624" spans="1:11">
      <c r="A3624" t="s">
        <v>5157</v>
      </c>
      <c r="B3624" t="s">
        <v>13077</v>
      </c>
      <c r="C3624" s="43">
        <v>140000</v>
      </c>
      <c r="D3624">
        <v>100</v>
      </c>
      <c r="E3624" s="43">
        <v>5439800</v>
      </c>
      <c r="F3624" s="43">
        <v>2719900</v>
      </c>
      <c r="G3624" s="44">
        <f t="shared" si="168"/>
        <v>0.5</v>
      </c>
      <c r="H3624" s="45">
        <v>2829900</v>
      </c>
      <c r="I3624" s="44">
        <f t="shared" si="169"/>
        <v>0.47977866833339466</v>
      </c>
      <c r="J3624" s="45">
        <v>2989900</v>
      </c>
      <c r="K3624" s="44">
        <f t="shared" si="170"/>
        <v>0.45036582227287769</v>
      </c>
    </row>
    <row r="3625" spans="1:11">
      <c r="A3625" t="s">
        <v>5155</v>
      </c>
      <c r="B3625" t="s">
        <v>13078</v>
      </c>
      <c r="C3625" s="43">
        <v>140000</v>
      </c>
      <c r="D3625">
        <v>100</v>
      </c>
      <c r="E3625" s="43">
        <v>5439800</v>
      </c>
      <c r="F3625" s="43">
        <v>2719900</v>
      </c>
      <c r="G3625" s="44">
        <f t="shared" si="168"/>
        <v>0.5</v>
      </c>
      <c r="H3625" s="45">
        <v>2829900</v>
      </c>
      <c r="I3625" s="44">
        <f t="shared" si="169"/>
        <v>0.47977866833339466</v>
      </c>
      <c r="J3625" s="45">
        <v>2989900</v>
      </c>
      <c r="K3625" s="44">
        <f t="shared" si="170"/>
        <v>0.45036582227287769</v>
      </c>
    </row>
    <row r="3626" spans="1:11">
      <c r="A3626" t="s">
        <v>5159</v>
      </c>
      <c r="B3626" t="s">
        <v>13079</v>
      </c>
      <c r="C3626" s="43">
        <v>140000</v>
      </c>
      <c r="D3626">
        <v>100</v>
      </c>
      <c r="E3626" s="43">
        <v>5439800</v>
      </c>
      <c r="F3626" s="43">
        <v>2719900</v>
      </c>
      <c r="G3626" s="44">
        <f t="shared" si="168"/>
        <v>0.5</v>
      </c>
      <c r="H3626" s="45">
        <v>2829900</v>
      </c>
      <c r="I3626" s="44">
        <f t="shared" si="169"/>
        <v>0.47977866833339466</v>
      </c>
      <c r="J3626" s="45">
        <v>2989900</v>
      </c>
      <c r="K3626" s="44">
        <f t="shared" si="170"/>
        <v>0.45036582227287769</v>
      </c>
    </row>
    <row r="3627" spans="1:11">
      <c r="A3627" t="s">
        <v>5161</v>
      </c>
      <c r="B3627" t="s">
        <v>5160</v>
      </c>
      <c r="C3627" s="43">
        <v>140000</v>
      </c>
      <c r="D3627">
        <v>29</v>
      </c>
      <c r="E3627" s="43">
        <v>5439800</v>
      </c>
      <c r="F3627" s="43">
        <v>2719900</v>
      </c>
      <c r="G3627" s="44">
        <f t="shared" si="168"/>
        <v>0.5</v>
      </c>
      <c r="H3627" s="45">
        <v>2829900</v>
      </c>
      <c r="I3627" s="44">
        <f t="shared" si="169"/>
        <v>0.47977866833339466</v>
      </c>
      <c r="J3627" s="45">
        <v>2989900</v>
      </c>
      <c r="K3627" s="44">
        <f t="shared" si="170"/>
        <v>0.45036582227287769</v>
      </c>
    </row>
    <row r="3628" spans="1:11">
      <c r="A3628" t="s">
        <v>6546</v>
      </c>
      <c r="B3628" t="s">
        <v>6545</v>
      </c>
      <c r="C3628" s="43">
        <v>140000</v>
      </c>
      <c r="D3628">
        <v>20</v>
      </c>
      <c r="E3628" s="43">
        <v>5439800</v>
      </c>
      <c r="F3628" s="43">
        <v>2719900</v>
      </c>
      <c r="G3628" s="44">
        <f t="shared" si="168"/>
        <v>0.5</v>
      </c>
      <c r="H3628" s="45">
        <v>2829900</v>
      </c>
      <c r="I3628" s="44">
        <f t="shared" si="169"/>
        <v>0.47977866833339466</v>
      </c>
      <c r="J3628" s="45">
        <v>2989900</v>
      </c>
      <c r="K3628" s="44">
        <f t="shared" si="170"/>
        <v>0.45036582227287769</v>
      </c>
    </row>
    <row r="3629" spans="1:11">
      <c r="A3629" t="s">
        <v>13080</v>
      </c>
      <c r="B3629" t="s">
        <v>13081</v>
      </c>
      <c r="C3629" s="43">
        <v>140000</v>
      </c>
      <c r="D3629">
        <v>100</v>
      </c>
      <c r="E3629" s="43">
        <v>5459800</v>
      </c>
      <c r="F3629" s="43">
        <v>2729900</v>
      </c>
      <c r="G3629" s="44">
        <f t="shared" si="168"/>
        <v>0.5</v>
      </c>
      <c r="H3629" s="45">
        <v>2839900</v>
      </c>
      <c r="I3629" s="44">
        <f t="shared" si="169"/>
        <v>0.4798527418586761</v>
      </c>
      <c r="J3629" s="45">
        <v>2999900</v>
      </c>
      <c r="K3629" s="44">
        <f t="shared" si="170"/>
        <v>0.4505476391076596</v>
      </c>
    </row>
    <row r="3630" spans="1:11">
      <c r="A3630" t="s">
        <v>6961</v>
      </c>
      <c r="B3630" t="s">
        <v>13082</v>
      </c>
      <c r="C3630" s="43">
        <v>140000</v>
      </c>
      <c r="D3630">
        <v>100</v>
      </c>
      <c r="E3630" s="43">
        <v>5519800</v>
      </c>
      <c r="F3630" s="43">
        <v>2759900</v>
      </c>
      <c r="G3630" s="44">
        <f t="shared" si="168"/>
        <v>0.5</v>
      </c>
      <c r="H3630" s="45">
        <v>2869900</v>
      </c>
      <c r="I3630" s="44">
        <f t="shared" si="169"/>
        <v>0.48007174172977285</v>
      </c>
      <c r="J3630" s="45">
        <v>3029900</v>
      </c>
      <c r="K3630" s="44">
        <f t="shared" si="170"/>
        <v>0.45108518424580601</v>
      </c>
    </row>
    <row r="3631" spans="1:11">
      <c r="A3631" t="s">
        <v>6963</v>
      </c>
      <c r="B3631" t="s">
        <v>13083</v>
      </c>
      <c r="C3631" s="43">
        <v>140000</v>
      </c>
      <c r="D3631">
        <v>100</v>
      </c>
      <c r="E3631" s="43">
        <v>5519800</v>
      </c>
      <c r="F3631" s="43">
        <v>2759900</v>
      </c>
      <c r="G3631" s="44">
        <f t="shared" si="168"/>
        <v>0.5</v>
      </c>
      <c r="H3631" s="45">
        <v>2869900</v>
      </c>
      <c r="I3631" s="44">
        <f t="shared" si="169"/>
        <v>0.48007174172977285</v>
      </c>
      <c r="J3631" s="45">
        <v>3029900</v>
      </c>
      <c r="K3631" s="44">
        <f t="shared" si="170"/>
        <v>0.45108518424580601</v>
      </c>
    </row>
    <row r="3632" spans="1:11">
      <c r="A3632" t="s">
        <v>6957</v>
      </c>
      <c r="B3632" t="s">
        <v>13084</v>
      </c>
      <c r="C3632" s="43">
        <v>140000</v>
      </c>
      <c r="D3632">
        <v>100</v>
      </c>
      <c r="E3632" s="43">
        <v>5519800</v>
      </c>
      <c r="F3632" s="43">
        <v>2759900</v>
      </c>
      <c r="G3632" s="44">
        <f t="shared" si="168"/>
        <v>0.5</v>
      </c>
      <c r="H3632" s="45">
        <v>2869900</v>
      </c>
      <c r="I3632" s="44">
        <f t="shared" si="169"/>
        <v>0.48007174172977285</v>
      </c>
      <c r="J3632" s="45">
        <v>3029900</v>
      </c>
      <c r="K3632" s="44">
        <f t="shared" si="170"/>
        <v>0.45108518424580601</v>
      </c>
    </row>
    <row r="3633" spans="1:11">
      <c r="A3633" t="s">
        <v>6955</v>
      </c>
      <c r="B3633" t="s">
        <v>13085</v>
      </c>
      <c r="C3633" s="43">
        <v>140000</v>
      </c>
      <c r="D3633">
        <v>100</v>
      </c>
      <c r="E3633" s="43">
        <v>5519800</v>
      </c>
      <c r="F3633" s="43">
        <v>2759900</v>
      </c>
      <c r="G3633" s="44">
        <f t="shared" si="168"/>
        <v>0.5</v>
      </c>
      <c r="H3633" s="45">
        <v>2869900</v>
      </c>
      <c r="I3633" s="44">
        <f t="shared" si="169"/>
        <v>0.48007174172977285</v>
      </c>
      <c r="J3633" s="45">
        <v>3029900</v>
      </c>
      <c r="K3633" s="44">
        <f t="shared" si="170"/>
        <v>0.45108518424580601</v>
      </c>
    </row>
    <row r="3634" spans="1:11">
      <c r="A3634" t="s">
        <v>6975</v>
      </c>
      <c r="B3634" t="s">
        <v>13086</v>
      </c>
      <c r="C3634" s="43">
        <v>140000</v>
      </c>
      <c r="D3634">
        <v>100</v>
      </c>
      <c r="E3634" s="43">
        <v>5519800</v>
      </c>
      <c r="F3634" s="43">
        <v>2759900</v>
      </c>
      <c r="G3634" s="44">
        <f t="shared" si="168"/>
        <v>0.5</v>
      </c>
      <c r="H3634" s="45">
        <v>2869900</v>
      </c>
      <c r="I3634" s="44">
        <f t="shared" si="169"/>
        <v>0.48007174172977285</v>
      </c>
      <c r="J3634" s="45">
        <v>3029900</v>
      </c>
      <c r="K3634" s="44">
        <f t="shared" si="170"/>
        <v>0.45108518424580601</v>
      </c>
    </row>
    <row r="3635" spans="1:11">
      <c r="A3635" t="s">
        <v>6959</v>
      </c>
      <c r="B3635" t="s">
        <v>13087</v>
      </c>
      <c r="C3635" s="43">
        <v>140000</v>
      </c>
      <c r="D3635">
        <v>100</v>
      </c>
      <c r="E3635" s="43">
        <v>5519800</v>
      </c>
      <c r="F3635" s="43">
        <v>2759900</v>
      </c>
      <c r="G3635" s="44">
        <f t="shared" si="168"/>
        <v>0.5</v>
      </c>
      <c r="H3635" s="45">
        <v>2869900</v>
      </c>
      <c r="I3635" s="44">
        <f t="shared" si="169"/>
        <v>0.48007174172977285</v>
      </c>
      <c r="J3635" s="45">
        <v>3029900</v>
      </c>
      <c r="K3635" s="44">
        <f t="shared" si="170"/>
        <v>0.45108518424580601</v>
      </c>
    </row>
    <row r="3636" spans="1:11">
      <c r="A3636" t="s">
        <v>6973</v>
      </c>
      <c r="B3636" t="s">
        <v>13088</v>
      </c>
      <c r="C3636" s="43">
        <v>140000</v>
      </c>
      <c r="D3636">
        <v>100</v>
      </c>
      <c r="E3636" s="43">
        <v>5519800</v>
      </c>
      <c r="F3636" s="43">
        <v>2759900</v>
      </c>
      <c r="G3636" s="44">
        <f t="shared" si="168"/>
        <v>0.5</v>
      </c>
      <c r="H3636" s="45">
        <v>2869900</v>
      </c>
      <c r="I3636" s="44">
        <f t="shared" si="169"/>
        <v>0.48007174172977285</v>
      </c>
      <c r="J3636" s="45">
        <v>3029900</v>
      </c>
      <c r="K3636" s="44">
        <f t="shared" si="170"/>
        <v>0.45108518424580601</v>
      </c>
    </row>
    <row r="3637" spans="1:11">
      <c r="A3637" t="s">
        <v>13089</v>
      </c>
      <c r="B3637" t="s">
        <v>13090</v>
      </c>
      <c r="C3637" s="43">
        <v>140000</v>
      </c>
      <c r="D3637">
        <v>0</v>
      </c>
      <c r="E3637" s="43">
        <v>5599800</v>
      </c>
      <c r="F3637" s="43">
        <v>2799900</v>
      </c>
      <c r="G3637" s="44">
        <f t="shared" si="168"/>
        <v>0.5</v>
      </c>
      <c r="H3637" s="45">
        <v>2909900</v>
      </c>
      <c r="I3637" s="44">
        <f t="shared" si="169"/>
        <v>0.48035644130147503</v>
      </c>
      <c r="J3637" s="45">
        <v>3069900</v>
      </c>
      <c r="K3637" s="44">
        <f t="shared" si="170"/>
        <v>0.45178399228543875</v>
      </c>
    </row>
    <row r="3638" spans="1:11">
      <c r="A3638" t="s">
        <v>13091</v>
      </c>
      <c r="B3638" t="s">
        <v>13092</v>
      </c>
      <c r="C3638" s="43">
        <v>140000</v>
      </c>
      <c r="D3638">
        <v>100</v>
      </c>
      <c r="E3638" s="43">
        <v>5599800</v>
      </c>
      <c r="F3638" s="43">
        <v>2799900</v>
      </c>
      <c r="G3638" s="44">
        <f t="shared" si="168"/>
        <v>0.5</v>
      </c>
      <c r="H3638" s="45">
        <v>2909900</v>
      </c>
      <c r="I3638" s="44">
        <f t="shared" si="169"/>
        <v>0.48035644130147503</v>
      </c>
      <c r="J3638" s="45">
        <v>3069900</v>
      </c>
      <c r="K3638" s="44">
        <f t="shared" si="170"/>
        <v>0.45178399228543875</v>
      </c>
    </row>
    <row r="3639" spans="1:11">
      <c r="A3639" t="s">
        <v>13093</v>
      </c>
      <c r="B3639" t="s">
        <v>13094</v>
      </c>
      <c r="C3639" s="43">
        <v>140000</v>
      </c>
      <c r="D3639">
        <v>0</v>
      </c>
      <c r="E3639" s="43">
        <v>5599800</v>
      </c>
      <c r="F3639" s="43">
        <v>2799900</v>
      </c>
      <c r="G3639" s="44">
        <f t="shared" si="168"/>
        <v>0.5</v>
      </c>
      <c r="H3639" s="45">
        <v>2909900</v>
      </c>
      <c r="I3639" s="44">
        <f t="shared" si="169"/>
        <v>0.48035644130147503</v>
      </c>
      <c r="J3639" s="45">
        <v>3069900</v>
      </c>
      <c r="K3639" s="44">
        <f t="shared" si="170"/>
        <v>0.45178399228543875</v>
      </c>
    </row>
    <row r="3640" spans="1:11">
      <c r="A3640" t="s">
        <v>13095</v>
      </c>
      <c r="B3640" t="s">
        <v>13096</v>
      </c>
      <c r="C3640" s="43">
        <v>140000</v>
      </c>
      <c r="D3640">
        <v>0</v>
      </c>
      <c r="E3640" s="43">
        <v>5599800</v>
      </c>
      <c r="F3640" s="43">
        <v>2799900</v>
      </c>
      <c r="G3640" s="44">
        <f t="shared" si="168"/>
        <v>0.5</v>
      </c>
      <c r="H3640" s="45">
        <v>2909900</v>
      </c>
      <c r="I3640" s="44">
        <f t="shared" si="169"/>
        <v>0.48035644130147503</v>
      </c>
      <c r="J3640" s="45">
        <v>3069900</v>
      </c>
      <c r="K3640" s="44">
        <f t="shared" si="170"/>
        <v>0.45178399228543875</v>
      </c>
    </row>
    <row r="3641" spans="1:11">
      <c r="A3641" t="s">
        <v>13097</v>
      </c>
      <c r="B3641" t="s">
        <v>13098</v>
      </c>
      <c r="C3641" s="43">
        <v>140000</v>
      </c>
      <c r="D3641">
        <v>0</v>
      </c>
      <c r="E3641" s="43">
        <v>5599800</v>
      </c>
      <c r="F3641" s="43">
        <v>2799900</v>
      </c>
      <c r="G3641" s="44">
        <f t="shared" si="168"/>
        <v>0.5</v>
      </c>
      <c r="H3641" s="45">
        <v>2909900</v>
      </c>
      <c r="I3641" s="44">
        <f t="shared" si="169"/>
        <v>0.48035644130147503</v>
      </c>
      <c r="J3641" s="45">
        <v>3069900</v>
      </c>
      <c r="K3641" s="44">
        <f t="shared" si="170"/>
        <v>0.45178399228543875</v>
      </c>
    </row>
    <row r="3642" spans="1:11">
      <c r="A3642" t="s">
        <v>2097</v>
      </c>
      <c r="B3642" t="s">
        <v>13099</v>
      </c>
      <c r="C3642" s="43">
        <v>140000</v>
      </c>
      <c r="D3642">
        <v>100</v>
      </c>
      <c r="E3642" s="43">
        <v>5599800</v>
      </c>
      <c r="F3642" s="43">
        <v>2799900</v>
      </c>
      <c r="G3642" s="44">
        <f t="shared" si="168"/>
        <v>0.5</v>
      </c>
      <c r="H3642" s="45">
        <v>2909900</v>
      </c>
      <c r="I3642" s="44">
        <f t="shared" si="169"/>
        <v>0.48035644130147503</v>
      </c>
      <c r="J3642" s="45">
        <v>3069900</v>
      </c>
      <c r="K3642" s="44">
        <f t="shared" si="170"/>
        <v>0.45178399228543875</v>
      </c>
    </row>
    <row r="3643" spans="1:11">
      <c r="A3643" t="s">
        <v>2099</v>
      </c>
      <c r="B3643" t="s">
        <v>13100</v>
      </c>
      <c r="C3643" s="43">
        <v>140000</v>
      </c>
      <c r="D3643">
        <v>100</v>
      </c>
      <c r="E3643" s="43">
        <v>5599800</v>
      </c>
      <c r="F3643" s="43">
        <v>2799900</v>
      </c>
      <c r="G3643" s="44">
        <f t="shared" si="168"/>
        <v>0.5</v>
      </c>
      <c r="H3643" s="45">
        <v>2909900</v>
      </c>
      <c r="I3643" s="44">
        <f t="shared" si="169"/>
        <v>0.48035644130147503</v>
      </c>
      <c r="J3643" s="45">
        <v>3069900</v>
      </c>
      <c r="K3643" s="44">
        <f t="shared" si="170"/>
        <v>0.45178399228543875</v>
      </c>
    </row>
    <row r="3644" spans="1:11">
      <c r="A3644" t="s">
        <v>2098</v>
      </c>
      <c r="B3644" t="s">
        <v>13101</v>
      </c>
      <c r="C3644" s="43">
        <v>140000</v>
      </c>
      <c r="D3644">
        <v>100</v>
      </c>
      <c r="E3644" s="43">
        <v>5599800</v>
      </c>
      <c r="F3644" s="43">
        <v>2799900</v>
      </c>
      <c r="G3644" s="44">
        <f t="shared" si="168"/>
        <v>0.5</v>
      </c>
      <c r="H3644" s="45">
        <v>2909900</v>
      </c>
      <c r="I3644" s="44">
        <f t="shared" si="169"/>
        <v>0.48035644130147503</v>
      </c>
      <c r="J3644" s="45">
        <v>3069900</v>
      </c>
      <c r="K3644" s="44">
        <f t="shared" si="170"/>
        <v>0.45178399228543875</v>
      </c>
    </row>
    <row r="3645" spans="1:11">
      <c r="A3645" t="s">
        <v>2102</v>
      </c>
      <c r="B3645" t="s">
        <v>13102</v>
      </c>
      <c r="C3645" s="43">
        <v>140000</v>
      </c>
      <c r="D3645">
        <v>0</v>
      </c>
      <c r="E3645" s="43">
        <v>5599800</v>
      </c>
      <c r="F3645" s="43">
        <v>2799900</v>
      </c>
      <c r="G3645" s="44">
        <f t="shared" si="168"/>
        <v>0.5</v>
      </c>
      <c r="H3645" s="45">
        <v>2909900</v>
      </c>
      <c r="I3645" s="44">
        <f t="shared" si="169"/>
        <v>0.48035644130147503</v>
      </c>
      <c r="J3645" s="45">
        <v>3069900</v>
      </c>
      <c r="K3645" s="44">
        <f t="shared" si="170"/>
        <v>0.45178399228543875</v>
      </c>
    </row>
    <row r="3646" spans="1:11">
      <c r="A3646" t="s">
        <v>2100</v>
      </c>
      <c r="B3646" t="s">
        <v>13103</v>
      </c>
      <c r="C3646" s="43">
        <v>140000</v>
      </c>
      <c r="D3646">
        <v>0</v>
      </c>
      <c r="E3646" s="43">
        <v>5599800</v>
      </c>
      <c r="F3646" s="43">
        <v>2799900</v>
      </c>
      <c r="G3646" s="44">
        <f t="shared" si="168"/>
        <v>0.5</v>
      </c>
      <c r="H3646" s="45">
        <v>2909900</v>
      </c>
      <c r="I3646" s="44">
        <f t="shared" si="169"/>
        <v>0.48035644130147503</v>
      </c>
      <c r="J3646" s="45">
        <v>3069900</v>
      </c>
      <c r="K3646" s="44">
        <f t="shared" si="170"/>
        <v>0.45178399228543875</v>
      </c>
    </row>
    <row r="3647" spans="1:11">
      <c r="A3647" t="s">
        <v>13104</v>
      </c>
      <c r="B3647" t="s">
        <v>13105</v>
      </c>
      <c r="C3647" s="43">
        <v>140000</v>
      </c>
      <c r="D3647">
        <v>100</v>
      </c>
      <c r="E3647" s="43">
        <v>5599800</v>
      </c>
      <c r="F3647" s="43">
        <v>2799900</v>
      </c>
      <c r="G3647" s="44">
        <f t="shared" si="168"/>
        <v>0.5</v>
      </c>
      <c r="H3647" s="45">
        <v>2909900</v>
      </c>
      <c r="I3647" s="44">
        <f t="shared" si="169"/>
        <v>0.48035644130147503</v>
      </c>
      <c r="J3647" s="45">
        <v>3069900</v>
      </c>
      <c r="K3647" s="44">
        <f t="shared" si="170"/>
        <v>0.45178399228543875</v>
      </c>
    </row>
    <row r="3648" spans="1:11">
      <c r="A3648" t="s">
        <v>13106</v>
      </c>
      <c r="B3648" t="s">
        <v>13107</v>
      </c>
      <c r="C3648" s="43">
        <v>140000</v>
      </c>
      <c r="D3648">
        <v>100</v>
      </c>
      <c r="E3648" s="43">
        <v>5599800</v>
      </c>
      <c r="F3648" s="43">
        <v>2799900</v>
      </c>
      <c r="G3648" s="44">
        <f t="shared" si="168"/>
        <v>0.5</v>
      </c>
      <c r="H3648" s="45">
        <v>2909900</v>
      </c>
      <c r="I3648" s="44">
        <f t="shared" si="169"/>
        <v>0.48035644130147503</v>
      </c>
      <c r="J3648" s="45">
        <v>3069900</v>
      </c>
      <c r="K3648" s="44">
        <f t="shared" si="170"/>
        <v>0.45178399228543875</v>
      </c>
    </row>
    <row r="3649" spans="1:11">
      <c r="A3649" t="s">
        <v>13108</v>
      </c>
      <c r="B3649" t="s">
        <v>13109</v>
      </c>
      <c r="C3649" s="43">
        <v>140000</v>
      </c>
      <c r="D3649">
        <v>100</v>
      </c>
      <c r="E3649" s="43">
        <v>5599800</v>
      </c>
      <c r="F3649" s="43">
        <v>2799900</v>
      </c>
      <c r="G3649" s="44">
        <f t="shared" si="168"/>
        <v>0.5</v>
      </c>
      <c r="H3649" s="45">
        <v>2909900</v>
      </c>
      <c r="I3649" s="44">
        <f t="shared" si="169"/>
        <v>0.48035644130147503</v>
      </c>
      <c r="J3649" s="45">
        <v>3069900</v>
      </c>
      <c r="K3649" s="44">
        <f t="shared" si="170"/>
        <v>0.45178399228543875</v>
      </c>
    </row>
    <row r="3650" spans="1:11">
      <c r="A3650" t="s">
        <v>13110</v>
      </c>
      <c r="B3650" t="s">
        <v>13111</v>
      </c>
      <c r="C3650" s="43">
        <v>140000</v>
      </c>
      <c r="D3650">
        <v>100</v>
      </c>
      <c r="E3650" s="43">
        <v>5599800</v>
      </c>
      <c r="F3650" s="43">
        <v>2799900</v>
      </c>
      <c r="G3650" s="44">
        <f t="shared" ref="G3650:G3713" si="171">1-(F3650/E3650)</f>
        <v>0.5</v>
      </c>
      <c r="H3650" s="45">
        <v>2909900</v>
      </c>
      <c r="I3650" s="44">
        <f t="shared" ref="I3650:I3713" si="172">1-(H3650/E3650)</f>
        <v>0.48035644130147503</v>
      </c>
      <c r="J3650" s="45">
        <v>3069900</v>
      </c>
      <c r="K3650" s="44">
        <f t="shared" ref="K3650:K3713" si="173">1-(J3650/E3650)</f>
        <v>0.45178399228543875</v>
      </c>
    </row>
    <row r="3651" spans="1:11">
      <c r="A3651" t="s">
        <v>13112</v>
      </c>
      <c r="B3651" t="s">
        <v>13113</v>
      </c>
      <c r="C3651" s="43">
        <v>140000</v>
      </c>
      <c r="D3651">
        <v>100</v>
      </c>
      <c r="E3651" s="43">
        <v>5599800</v>
      </c>
      <c r="F3651" s="43">
        <v>2799900</v>
      </c>
      <c r="G3651" s="44">
        <f t="shared" si="171"/>
        <v>0.5</v>
      </c>
      <c r="H3651" s="45">
        <v>2909900</v>
      </c>
      <c r="I3651" s="44">
        <f t="shared" si="172"/>
        <v>0.48035644130147503</v>
      </c>
      <c r="J3651" s="45">
        <v>3069900</v>
      </c>
      <c r="K3651" s="44">
        <f t="shared" si="173"/>
        <v>0.45178399228543875</v>
      </c>
    </row>
    <row r="3652" spans="1:11">
      <c r="A3652" t="s">
        <v>13114</v>
      </c>
      <c r="B3652" t="s">
        <v>13115</v>
      </c>
      <c r="C3652" s="43">
        <v>140000</v>
      </c>
      <c r="D3652">
        <v>100</v>
      </c>
      <c r="E3652" s="43">
        <v>5599800</v>
      </c>
      <c r="F3652" s="43">
        <v>2799900</v>
      </c>
      <c r="G3652" s="44">
        <f t="shared" si="171"/>
        <v>0.5</v>
      </c>
      <c r="H3652" s="45">
        <v>2909900</v>
      </c>
      <c r="I3652" s="44">
        <f t="shared" si="172"/>
        <v>0.48035644130147503</v>
      </c>
      <c r="J3652" s="45">
        <v>3069900</v>
      </c>
      <c r="K3652" s="44">
        <f t="shared" si="173"/>
        <v>0.45178399228543875</v>
      </c>
    </row>
    <row r="3653" spans="1:11">
      <c r="A3653" t="s">
        <v>13116</v>
      </c>
      <c r="B3653" t="s">
        <v>13117</v>
      </c>
      <c r="C3653" s="43">
        <v>140000</v>
      </c>
      <c r="D3653">
        <v>100</v>
      </c>
      <c r="E3653" s="43">
        <v>5599800</v>
      </c>
      <c r="F3653" s="43">
        <v>2799900</v>
      </c>
      <c r="G3653" s="44">
        <f t="shared" si="171"/>
        <v>0.5</v>
      </c>
      <c r="H3653" s="45">
        <v>2909900</v>
      </c>
      <c r="I3653" s="44">
        <f t="shared" si="172"/>
        <v>0.48035644130147503</v>
      </c>
      <c r="J3653" s="45">
        <v>3069900</v>
      </c>
      <c r="K3653" s="44">
        <f t="shared" si="173"/>
        <v>0.45178399228543875</v>
      </c>
    </row>
    <row r="3654" spans="1:11">
      <c r="A3654" t="s">
        <v>13118</v>
      </c>
      <c r="B3654" t="s">
        <v>13119</v>
      </c>
      <c r="C3654" s="43">
        <v>140000</v>
      </c>
      <c r="D3654">
        <v>100</v>
      </c>
      <c r="E3654" s="43">
        <v>5599800</v>
      </c>
      <c r="F3654" s="43">
        <v>2799900</v>
      </c>
      <c r="G3654" s="44">
        <f t="shared" si="171"/>
        <v>0.5</v>
      </c>
      <c r="H3654" s="45">
        <v>2909900</v>
      </c>
      <c r="I3654" s="44">
        <f t="shared" si="172"/>
        <v>0.48035644130147503</v>
      </c>
      <c r="J3654" s="45">
        <v>3069900</v>
      </c>
      <c r="K3654" s="44">
        <f t="shared" si="173"/>
        <v>0.45178399228543875</v>
      </c>
    </row>
    <row r="3655" spans="1:11">
      <c r="A3655" t="s">
        <v>13120</v>
      </c>
      <c r="B3655" t="s">
        <v>13121</v>
      </c>
      <c r="C3655" s="43">
        <v>140000</v>
      </c>
      <c r="D3655">
        <v>100</v>
      </c>
      <c r="E3655" s="43">
        <v>5599800</v>
      </c>
      <c r="F3655" s="43">
        <v>2799900</v>
      </c>
      <c r="G3655" s="44">
        <f t="shared" si="171"/>
        <v>0.5</v>
      </c>
      <c r="H3655" s="45">
        <v>2909900</v>
      </c>
      <c r="I3655" s="44">
        <f t="shared" si="172"/>
        <v>0.48035644130147503</v>
      </c>
      <c r="J3655" s="45">
        <v>3069900</v>
      </c>
      <c r="K3655" s="44">
        <f t="shared" si="173"/>
        <v>0.45178399228543875</v>
      </c>
    </row>
    <row r="3656" spans="1:11">
      <c r="A3656" t="s">
        <v>13122</v>
      </c>
      <c r="B3656" t="s">
        <v>13123</v>
      </c>
      <c r="C3656" s="43">
        <v>140000</v>
      </c>
      <c r="D3656">
        <v>0</v>
      </c>
      <c r="E3656" s="43">
        <v>5599800</v>
      </c>
      <c r="F3656" s="43">
        <v>2799900</v>
      </c>
      <c r="G3656" s="44">
        <f t="shared" si="171"/>
        <v>0.5</v>
      </c>
      <c r="H3656" s="45">
        <v>2909900</v>
      </c>
      <c r="I3656" s="44">
        <f t="shared" si="172"/>
        <v>0.48035644130147503</v>
      </c>
      <c r="J3656" s="45">
        <v>3069900</v>
      </c>
      <c r="K3656" s="44">
        <f t="shared" si="173"/>
        <v>0.45178399228543875</v>
      </c>
    </row>
    <row r="3657" spans="1:11">
      <c r="A3657" t="s">
        <v>13124</v>
      </c>
      <c r="B3657" t="s">
        <v>13125</v>
      </c>
      <c r="C3657" s="43">
        <v>140000</v>
      </c>
      <c r="D3657">
        <v>100</v>
      </c>
      <c r="E3657" s="43">
        <v>5599800</v>
      </c>
      <c r="F3657" s="43">
        <v>2799900</v>
      </c>
      <c r="G3657" s="44">
        <f t="shared" si="171"/>
        <v>0.5</v>
      </c>
      <c r="H3657" s="45">
        <v>2909900</v>
      </c>
      <c r="I3657" s="44">
        <f t="shared" si="172"/>
        <v>0.48035644130147503</v>
      </c>
      <c r="J3657" s="45">
        <v>3069900</v>
      </c>
      <c r="K3657" s="44">
        <f t="shared" si="173"/>
        <v>0.45178399228543875</v>
      </c>
    </row>
    <row r="3658" spans="1:11">
      <c r="A3658" t="s">
        <v>13126</v>
      </c>
      <c r="B3658" t="s">
        <v>13127</v>
      </c>
      <c r="C3658" s="43">
        <v>140000</v>
      </c>
      <c r="D3658">
        <v>100</v>
      </c>
      <c r="E3658" s="43">
        <v>5599800</v>
      </c>
      <c r="F3658" s="43">
        <v>2799900</v>
      </c>
      <c r="G3658" s="44">
        <f t="shared" si="171"/>
        <v>0.5</v>
      </c>
      <c r="H3658" s="45">
        <v>2909900</v>
      </c>
      <c r="I3658" s="44">
        <f t="shared" si="172"/>
        <v>0.48035644130147503</v>
      </c>
      <c r="J3658" s="45">
        <v>3069900</v>
      </c>
      <c r="K3658" s="44">
        <f t="shared" si="173"/>
        <v>0.45178399228543875</v>
      </c>
    </row>
    <row r="3659" spans="1:11">
      <c r="A3659" t="s">
        <v>13128</v>
      </c>
      <c r="B3659" t="s">
        <v>13129</v>
      </c>
      <c r="C3659" s="43">
        <v>140000</v>
      </c>
      <c r="D3659">
        <v>100</v>
      </c>
      <c r="E3659" s="43">
        <v>5599800</v>
      </c>
      <c r="F3659" s="43">
        <v>2799900</v>
      </c>
      <c r="G3659" s="44">
        <f t="shared" si="171"/>
        <v>0.5</v>
      </c>
      <c r="H3659" s="45">
        <v>2909900</v>
      </c>
      <c r="I3659" s="44">
        <f t="shared" si="172"/>
        <v>0.48035644130147503</v>
      </c>
      <c r="J3659" s="45">
        <v>3069900</v>
      </c>
      <c r="K3659" s="44">
        <f t="shared" si="173"/>
        <v>0.45178399228543875</v>
      </c>
    </row>
    <row r="3660" spans="1:11">
      <c r="A3660" t="s">
        <v>13130</v>
      </c>
      <c r="B3660" t="s">
        <v>13131</v>
      </c>
      <c r="C3660" s="43">
        <v>140000</v>
      </c>
      <c r="D3660">
        <v>100</v>
      </c>
      <c r="E3660" s="43">
        <v>5599800</v>
      </c>
      <c r="F3660" s="43">
        <v>2799900</v>
      </c>
      <c r="G3660" s="44">
        <f t="shared" si="171"/>
        <v>0.5</v>
      </c>
      <c r="H3660" s="45">
        <v>2909900</v>
      </c>
      <c r="I3660" s="44">
        <f t="shared" si="172"/>
        <v>0.48035644130147503</v>
      </c>
      <c r="J3660" s="45">
        <v>3069900</v>
      </c>
      <c r="K3660" s="44">
        <f t="shared" si="173"/>
        <v>0.45178399228543875</v>
      </c>
    </row>
    <row r="3661" spans="1:11">
      <c r="A3661" t="s">
        <v>13132</v>
      </c>
      <c r="B3661" t="s">
        <v>13133</v>
      </c>
      <c r="C3661" s="43">
        <v>140000</v>
      </c>
      <c r="D3661">
        <v>100</v>
      </c>
      <c r="E3661" s="43">
        <v>5599800</v>
      </c>
      <c r="F3661" s="43">
        <v>2799900</v>
      </c>
      <c r="G3661" s="44">
        <f t="shared" si="171"/>
        <v>0.5</v>
      </c>
      <c r="H3661" s="45">
        <v>2909900</v>
      </c>
      <c r="I3661" s="44">
        <f t="shared" si="172"/>
        <v>0.48035644130147503</v>
      </c>
      <c r="J3661" s="45">
        <v>3069900</v>
      </c>
      <c r="K3661" s="44">
        <f t="shared" si="173"/>
        <v>0.45178399228543875</v>
      </c>
    </row>
    <row r="3662" spans="1:11">
      <c r="A3662" t="s">
        <v>13134</v>
      </c>
      <c r="B3662" t="s">
        <v>13135</v>
      </c>
      <c r="C3662" s="43">
        <v>140000</v>
      </c>
      <c r="D3662">
        <v>100</v>
      </c>
      <c r="E3662" s="43">
        <v>5599800</v>
      </c>
      <c r="F3662" s="43">
        <v>2799900</v>
      </c>
      <c r="G3662" s="44">
        <f t="shared" si="171"/>
        <v>0.5</v>
      </c>
      <c r="H3662" s="45">
        <v>2909900</v>
      </c>
      <c r="I3662" s="44">
        <f t="shared" si="172"/>
        <v>0.48035644130147503</v>
      </c>
      <c r="J3662" s="45">
        <v>3069900</v>
      </c>
      <c r="K3662" s="44">
        <f t="shared" si="173"/>
        <v>0.45178399228543875</v>
      </c>
    </row>
    <row r="3663" spans="1:11">
      <c r="A3663" t="s">
        <v>13136</v>
      </c>
      <c r="B3663" t="s">
        <v>13137</v>
      </c>
      <c r="C3663" s="43">
        <v>140000</v>
      </c>
      <c r="D3663">
        <v>100</v>
      </c>
      <c r="E3663" s="43">
        <v>5599800</v>
      </c>
      <c r="F3663" s="43">
        <v>2799900</v>
      </c>
      <c r="G3663" s="44">
        <f t="shared" si="171"/>
        <v>0.5</v>
      </c>
      <c r="H3663" s="45">
        <v>2909900</v>
      </c>
      <c r="I3663" s="44">
        <f t="shared" si="172"/>
        <v>0.48035644130147503</v>
      </c>
      <c r="J3663" s="45">
        <v>3069900</v>
      </c>
      <c r="K3663" s="44">
        <f t="shared" si="173"/>
        <v>0.45178399228543875</v>
      </c>
    </row>
    <row r="3664" spans="1:11">
      <c r="A3664" t="s">
        <v>13138</v>
      </c>
      <c r="B3664" t="s">
        <v>13139</v>
      </c>
      <c r="C3664" s="43">
        <v>140000</v>
      </c>
      <c r="D3664">
        <v>100</v>
      </c>
      <c r="E3664" s="43">
        <v>5599800</v>
      </c>
      <c r="F3664" s="43">
        <v>2799900</v>
      </c>
      <c r="G3664" s="44">
        <f t="shared" si="171"/>
        <v>0.5</v>
      </c>
      <c r="H3664" s="45">
        <v>2909900</v>
      </c>
      <c r="I3664" s="44">
        <f t="shared" si="172"/>
        <v>0.48035644130147503</v>
      </c>
      <c r="J3664" s="45">
        <v>3069900</v>
      </c>
      <c r="K3664" s="44">
        <f t="shared" si="173"/>
        <v>0.45178399228543875</v>
      </c>
    </row>
    <row r="3665" spans="1:11">
      <c r="A3665" t="s">
        <v>13140</v>
      </c>
      <c r="B3665" t="s">
        <v>13141</v>
      </c>
      <c r="C3665" s="43">
        <v>140000</v>
      </c>
      <c r="D3665">
        <v>100</v>
      </c>
      <c r="E3665" s="43">
        <v>5599800</v>
      </c>
      <c r="F3665" s="43">
        <v>2799900</v>
      </c>
      <c r="G3665" s="44">
        <f t="shared" si="171"/>
        <v>0.5</v>
      </c>
      <c r="H3665" s="45">
        <v>2909900</v>
      </c>
      <c r="I3665" s="44">
        <f t="shared" si="172"/>
        <v>0.48035644130147503</v>
      </c>
      <c r="J3665" s="45">
        <v>3069900</v>
      </c>
      <c r="K3665" s="44">
        <f t="shared" si="173"/>
        <v>0.45178399228543875</v>
      </c>
    </row>
    <row r="3666" spans="1:11">
      <c r="A3666" t="s">
        <v>13142</v>
      </c>
      <c r="B3666" t="s">
        <v>13143</v>
      </c>
      <c r="C3666" s="43">
        <v>140000</v>
      </c>
      <c r="D3666">
        <v>100</v>
      </c>
      <c r="E3666" s="43">
        <v>5599800</v>
      </c>
      <c r="F3666" s="43">
        <v>2799900</v>
      </c>
      <c r="G3666" s="44">
        <f t="shared" si="171"/>
        <v>0.5</v>
      </c>
      <c r="H3666" s="45">
        <v>2909900</v>
      </c>
      <c r="I3666" s="44">
        <f t="shared" si="172"/>
        <v>0.48035644130147503</v>
      </c>
      <c r="J3666" s="45">
        <v>3069900</v>
      </c>
      <c r="K3666" s="44">
        <f t="shared" si="173"/>
        <v>0.45178399228543875</v>
      </c>
    </row>
    <row r="3667" spans="1:11">
      <c r="A3667" t="s">
        <v>13144</v>
      </c>
      <c r="B3667" t="s">
        <v>13145</v>
      </c>
      <c r="C3667" s="43">
        <v>140000</v>
      </c>
      <c r="D3667">
        <v>100</v>
      </c>
      <c r="E3667" s="43">
        <v>5599800</v>
      </c>
      <c r="F3667" s="43">
        <v>2799900</v>
      </c>
      <c r="G3667" s="44">
        <f t="shared" si="171"/>
        <v>0.5</v>
      </c>
      <c r="H3667" s="45">
        <v>2909900</v>
      </c>
      <c r="I3667" s="44">
        <f t="shared" si="172"/>
        <v>0.48035644130147503</v>
      </c>
      <c r="J3667" s="45">
        <v>3069900</v>
      </c>
      <c r="K3667" s="44">
        <f t="shared" si="173"/>
        <v>0.45178399228543875</v>
      </c>
    </row>
    <row r="3668" spans="1:11">
      <c r="A3668" t="s">
        <v>13146</v>
      </c>
      <c r="B3668" t="s">
        <v>13147</v>
      </c>
      <c r="C3668" s="43">
        <v>140000</v>
      </c>
      <c r="D3668">
        <v>100</v>
      </c>
      <c r="E3668" s="43">
        <v>5599800</v>
      </c>
      <c r="F3668" s="43">
        <v>2799900</v>
      </c>
      <c r="G3668" s="44">
        <f t="shared" si="171"/>
        <v>0.5</v>
      </c>
      <c r="H3668" s="45">
        <v>2909900</v>
      </c>
      <c r="I3668" s="44">
        <f t="shared" si="172"/>
        <v>0.48035644130147503</v>
      </c>
      <c r="J3668" s="45">
        <v>3069900</v>
      </c>
      <c r="K3668" s="44">
        <f t="shared" si="173"/>
        <v>0.45178399228543875</v>
      </c>
    </row>
    <row r="3669" spans="1:11">
      <c r="A3669" t="s">
        <v>13148</v>
      </c>
      <c r="B3669" t="s">
        <v>13149</v>
      </c>
      <c r="C3669" s="43">
        <v>140000</v>
      </c>
      <c r="D3669">
        <v>100</v>
      </c>
      <c r="E3669" s="43">
        <v>5599800</v>
      </c>
      <c r="F3669" s="43">
        <v>2799900</v>
      </c>
      <c r="G3669" s="44">
        <f t="shared" si="171"/>
        <v>0.5</v>
      </c>
      <c r="H3669" s="45">
        <v>2909900</v>
      </c>
      <c r="I3669" s="44">
        <f t="shared" si="172"/>
        <v>0.48035644130147503</v>
      </c>
      <c r="J3669" s="45">
        <v>3069900</v>
      </c>
      <c r="K3669" s="44">
        <f t="shared" si="173"/>
        <v>0.45178399228543875</v>
      </c>
    </row>
    <row r="3670" spans="1:11">
      <c r="A3670" t="s">
        <v>7262</v>
      </c>
      <c r="B3670" t="s">
        <v>13150</v>
      </c>
      <c r="C3670" s="43">
        <v>140000</v>
      </c>
      <c r="D3670">
        <v>100</v>
      </c>
      <c r="E3670" s="43">
        <v>5599800</v>
      </c>
      <c r="F3670" s="43">
        <v>2799900</v>
      </c>
      <c r="G3670" s="44">
        <f t="shared" si="171"/>
        <v>0.5</v>
      </c>
      <c r="H3670" s="45">
        <v>2909900</v>
      </c>
      <c r="I3670" s="44">
        <f t="shared" si="172"/>
        <v>0.48035644130147503</v>
      </c>
      <c r="J3670" s="45">
        <v>3069900</v>
      </c>
      <c r="K3670" s="44">
        <f t="shared" si="173"/>
        <v>0.45178399228543875</v>
      </c>
    </row>
    <row r="3671" spans="1:11">
      <c r="A3671" t="s">
        <v>13151</v>
      </c>
      <c r="B3671" t="s">
        <v>13152</v>
      </c>
      <c r="C3671" s="43">
        <v>140000</v>
      </c>
      <c r="D3671">
        <v>100</v>
      </c>
      <c r="E3671" s="43">
        <v>5599800</v>
      </c>
      <c r="F3671" s="43">
        <v>2799900</v>
      </c>
      <c r="G3671" s="44">
        <f t="shared" si="171"/>
        <v>0.5</v>
      </c>
      <c r="H3671" s="45">
        <v>2909900</v>
      </c>
      <c r="I3671" s="44">
        <f t="shared" si="172"/>
        <v>0.48035644130147503</v>
      </c>
      <c r="J3671" s="45">
        <v>3069900</v>
      </c>
      <c r="K3671" s="44">
        <f t="shared" si="173"/>
        <v>0.45178399228543875</v>
      </c>
    </row>
    <row r="3672" spans="1:11">
      <c r="A3672" t="s">
        <v>13153</v>
      </c>
      <c r="B3672" t="s">
        <v>13154</v>
      </c>
      <c r="C3672" s="43">
        <v>140000</v>
      </c>
      <c r="D3672">
        <v>100</v>
      </c>
      <c r="E3672" s="43">
        <v>5599800</v>
      </c>
      <c r="F3672" s="43">
        <v>2799900</v>
      </c>
      <c r="G3672" s="44">
        <f t="shared" si="171"/>
        <v>0.5</v>
      </c>
      <c r="H3672" s="45">
        <v>2909900</v>
      </c>
      <c r="I3672" s="44">
        <f t="shared" si="172"/>
        <v>0.48035644130147503</v>
      </c>
      <c r="J3672" s="45">
        <v>3069900</v>
      </c>
      <c r="K3672" s="44">
        <f t="shared" si="173"/>
        <v>0.45178399228543875</v>
      </c>
    </row>
    <row r="3673" spans="1:11">
      <c r="A3673" t="s">
        <v>13155</v>
      </c>
      <c r="B3673" t="s">
        <v>13156</v>
      </c>
      <c r="C3673" s="43">
        <v>140000</v>
      </c>
      <c r="D3673">
        <v>100</v>
      </c>
      <c r="E3673" s="43">
        <v>5599800</v>
      </c>
      <c r="F3673" s="43">
        <v>2799900</v>
      </c>
      <c r="G3673" s="44">
        <f t="shared" si="171"/>
        <v>0.5</v>
      </c>
      <c r="H3673" s="45">
        <v>2909900</v>
      </c>
      <c r="I3673" s="44">
        <f t="shared" si="172"/>
        <v>0.48035644130147503</v>
      </c>
      <c r="J3673" s="45">
        <v>3069900</v>
      </c>
      <c r="K3673" s="44">
        <f t="shared" si="173"/>
        <v>0.45178399228543875</v>
      </c>
    </row>
    <row r="3674" spans="1:11">
      <c r="A3674" t="s">
        <v>13157</v>
      </c>
      <c r="B3674" t="s">
        <v>13158</v>
      </c>
      <c r="C3674" s="43">
        <v>140000</v>
      </c>
      <c r="D3674">
        <v>100</v>
      </c>
      <c r="E3674" s="43">
        <v>5599800</v>
      </c>
      <c r="F3674" s="43">
        <v>2799900</v>
      </c>
      <c r="G3674" s="44">
        <f t="shared" si="171"/>
        <v>0.5</v>
      </c>
      <c r="H3674" s="45">
        <v>2909900</v>
      </c>
      <c r="I3674" s="44">
        <f t="shared" si="172"/>
        <v>0.48035644130147503</v>
      </c>
      <c r="J3674" s="45">
        <v>3069900</v>
      </c>
      <c r="K3674" s="44">
        <f t="shared" si="173"/>
        <v>0.45178399228543875</v>
      </c>
    </row>
    <row r="3675" spans="1:11">
      <c r="A3675" t="s">
        <v>13159</v>
      </c>
      <c r="B3675" t="s">
        <v>13160</v>
      </c>
      <c r="C3675" s="43">
        <v>140000</v>
      </c>
      <c r="D3675">
        <v>100</v>
      </c>
      <c r="E3675" s="43">
        <v>5599800</v>
      </c>
      <c r="F3675" s="43">
        <v>2799900</v>
      </c>
      <c r="G3675" s="44">
        <f t="shared" si="171"/>
        <v>0.5</v>
      </c>
      <c r="H3675" s="45">
        <v>2909900</v>
      </c>
      <c r="I3675" s="44">
        <f t="shared" si="172"/>
        <v>0.48035644130147503</v>
      </c>
      <c r="J3675" s="45">
        <v>3069900</v>
      </c>
      <c r="K3675" s="44">
        <f t="shared" si="173"/>
        <v>0.45178399228543875</v>
      </c>
    </row>
    <row r="3676" spans="1:11">
      <c r="A3676" t="s">
        <v>13161</v>
      </c>
      <c r="B3676" t="s">
        <v>13162</v>
      </c>
      <c r="C3676" s="43">
        <v>140000</v>
      </c>
      <c r="D3676">
        <v>100</v>
      </c>
      <c r="E3676" s="43">
        <v>5599800</v>
      </c>
      <c r="F3676" s="43">
        <v>2799900</v>
      </c>
      <c r="G3676" s="44">
        <f t="shared" si="171"/>
        <v>0.5</v>
      </c>
      <c r="H3676" s="45">
        <v>2909900</v>
      </c>
      <c r="I3676" s="44">
        <f t="shared" si="172"/>
        <v>0.48035644130147503</v>
      </c>
      <c r="J3676" s="45">
        <v>3069900</v>
      </c>
      <c r="K3676" s="44">
        <f t="shared" si="173"/>
        <v>0.45178399228543875</v>
      </c>
    </row>
    <row r="3677" spans="1:11">
      <c r="A3677" t="s">
        <v>13163</v>
      </c>
      <c r="B3677" t="s">
        <v>13164</v>
      </c>
      <c r="C3677" s="43">
        <v>140000</v>
      </c>
      <c r="D3677">
        <v>100</v>
      </c>
      <c r="E3677" s="43">
        <v>5599800</v>
      </c>
      <c r="F3677" s="43">
        <v>2799900</v>
      </c>
      <c r="G3677" s="44">
        <f t="shared" si="171"/>
        <v>0.5</v>
      </c>
      <c r="H3677" s="45">
        <v>2909900</v>
      </c>
      <c r="I3677" s="44">
        <f t="shared" si="172"/>
        <v>0.48035644130147503</v>
      </c>
      <c r="J3677" s="45">
        <v>3069900</v>
      </c>
      <c r="K3677" s="44">
        <f t="shared" si="173"/>
        <v>0.45178399228543875</v>
      </c>
    </row>
    <row r="3678" spans="1:11">
      <c r="A3678" t="s">
        <v>13165</v>
      </c>
      <c r="B3678" t="s">
        <v>13166</v>
      </c>
      <c r="C3678" s="43">
        <v>140000</v>
      </c>
      <c r="D3678">
        <v>100</v>
      </c>
      <c r="E3678" s="43">
        <v>5599800</v>
      </c>
      <c r="F3678" s="43">
        <v>2799900</v>
      </c>
      <c r="G3678" s="44">
        <f t="shared" si="171"/>
        <v>0.5</v>
      </c>
      <c r="H3678" s="45">
        <v>2909900</v>
      </c>
      <c r="I3678" s="44">
        <f t="shared" si="172"/>
        <v>0.48035644130147503</v>
      </c>
      <c r="J3678" s="45">
        <v>3069900</v>
      </c>
      <c r="K3678" s="44">
        <f t="shared" si="173"/>
        <v>0.45178399228543875</v>
      </c>
    </row>
    <row r="3679" spans="1:11">
      <c r="A3679" t="s">
        <v>13167</v>
      </c>
      <c r="B3679" t="s">
        <v>13168</v>
      </c>
      <c r="C3679" s="43">
        <v>140000</v>
      </c>
      <c r="D3679">
        <v>100</v>
      </c>
      <c r="E3679" s="43">
        <v>5599800</v>
      </c>
      <c r="F3679" s="43">
        <v>2799900</v>
      </c>
      <c r="G3679" s="44">
        <f t="shared" si="171"/>
        <v>0.5</v>
      </c>
      <c r="H3679" s="45">
        <v>2909900</v>
      </c>
      <c r="I3679" s="44">
        <f t="shared" si="172"/>
        <v>0.48035644130147503</v>
      </c>
      <c r="J3679" s="45">
        <v>3069900</v>
      </c>
      <c r="K3679" s="44">
        <f t="shared" si="173"/>
        <v>0.45178399228543875</v>
      </c>
    </row>
    <row r="3680" spans="1:11">
      <c r="A3680" t="s">
        <v>13169</v>
      </c>
      <c r="B3680" t="s">
        <v>13170</v>
      </c>
      <c r="C3680" s="43">
        <v>140000</v>
      </c>
      <c r="D3680">
        <v>100</v>
      </c>
      <c r="E3680" s="43">
        <v>5599800</v>
      </c>
      <c r="F3680" s="43">
        <v>2799900</v>
      </c>
      <c r="G3680" s="44">
        <f t="shared" si="171"/>
        <v>0.5</v>
      </c>
      <c r="H3680" s="45">
        <v>2909900</v>
      </c>
      <c r="I3680" s="44">
        <f t="shared" si="172"/>
        <v>0.48035644130147503</v>
      </c>
      <c r="J3680" s="45">
        <v>3069900</v>
      </c>
      <c r="K3680" s="44">
        <f t="shared" si="173"/>
        <v>0.45178399228543875</v>
      </c>
    </row>
    <row r="3681" spans="1:11">
      <c r="A3681" t="s">
        <v>13171</v>
      </c>
      <c r="B3681" t="s">
        <v>13172</v>
      </c>
      <c r="C3681" s="43">
        <v>140000</v>
      </c>
      <c r="D3681">
        <v>100</v>
      </c>
      <c r="E3681" s="43">
        <v>5599800</v>
      </c>
      <c r="F3681" s="43">
        <v>2799900</v>
      </c>
      <c r="G3681" s="44">
        <f t="shared" si="171"/>
        <v>0.5</v>
      </c>
      <c r="H3681" s="45">
        <v>2909900</v>
      </c>
      <c r="I3681" s="44">
        <f t="shared" si="172"/>
        <v>0.48035644130147503</v>
      </c>
      <c r="J3681" s="45">
        <v>3069900</v>
      </c>
      <c r="K3681" s="44">
        <f t="shared" si="173"/>
        <v>0.45178399228543875</v>
      </c>
    </row>
    <row r="3682" spans="1:11">
      <c r="A3682" t="s">
        <v>13173</v>
      </c>
      <c r="B3682" t="s">
        <v>13174</v>
      </c>
      <c r="C3682" s="43">
        <v>140000</v>
      </c>
      <c r="D3682">
        <v>100</v>
      </c>
      <c r="E3682" s="43">
        <v>5599800</v>
      </c>
      <c r="F3682" s="43">
        <v>2799900</v>
      </c>
      <c r="G3682" s="44">
        <f t="shared" si="171"/>
        <v>0.5</v>
      </c>
      <c r="H3682" s="45">
        <v>2909900</v>
      </c>
      <c r="I3682" s="44">
        <f t="shared" si="172"/>
        <v>0.48035644130147503</v>
      </c>
      <c r="J3682" s="45">
        <v>3069900</v>
      </c>
      <c r="K3682" s="44">
        <f t="shared" si="173"/>
        <v>0.45178399228543875</v>
      </c>
    </row>
    <row r="3683" spans="1:11">
      <c r="A3683" t="s">
        <v>13175</v>
      </c>
      <c r="B3683" t="s">
        <v>13176</v>
      </c>
      <c r="C3683" s="43">
        <v>140000</v>
      </c>
      <c r="D3683">
        <v>100</v>
      </c>
      <c r="E3683" s="43">
        <v>5599800</v>
      </c>
      <c r="F3683" s="43">
        <v>2799900</v>
      </c>
      <c r="G3683" s="44">
        <f t="shared" si="171"/>
        <v>0.5</v>
      </c>
      <c r="H3683" s="45">
        <v>2909900</v>
      </c>
      <c r="I3683" s="44">
        <f t="shared" si="172"/>
        <v>0.48035644130147503</v>
      </c>
      <c r="J3683" s="45">
        <v>3069900</v>
      </c>
      <c r="K3683" s="44">
        <f t="shared" si="173"/>
        <v>0.45178399228543875</v>
      </c>
    </row>
    <row r="3684" spans="1:11">
      <c r="A3684" t="s">
        <v>13177</v>
      </c>
      <c r="B3684" t="s">
        <v>13178</v>
      </c>
      <c r="C3684" s="43">
        <v>140000</v>
      </c>
      <c r="D3684">
        <v>100</v>
      </c>
      <c r="E3684" s="43">
        <v>5599800</v>
      </c>
      <c r="F3684" s="43">
        <v>2799900</v>
      </c>
      <c r="G3684" s="44">
        <f t="shared" si="171"/>
        <v>0.5</v>
      </c>
      <c r="H3684" s="45">
        <v>2909900</v>
      </c>
      <c r="I3684" s="44">
        <f t="shared" si="172"/>
        <v>0.48035644130147503</v>
      </c>
      <c r="J3684" s="45">
        <v>3069900</v>
      </c>
      <c r="K3684" s="44">
        <f t="shared" si="173"/>
        <v>0.45178399228543875</v>
      </c>
    </row>
    <row r="3685" spans="1:11">
      <c r="A3685" t="s">
        <v>13179</v>
      </c>
      <c r="B3685" t="s">
        <v>13180</v>
      </c>
      <c r="C3685" s="43">
        <v>140000</v>
      </c>
      <c r="D3685">
        <v>100</v>
      </c>
      <c r="E3685" s="43">
        <v>5599800</v>
      </c>
      <c r="F3685" s="43">
        <v>2799900</v>
      </c>
      <c r="G3685" s="44">
        <f t="shared" si="171"/>
        <v>0.5</v>
      </c>
      <c r="H3685" s="45">
        <v>2909900</v>
      </c>
      <c r="I3685" s="44">
        <f t="shared" si="172"/>
        <v>0.48035644130147503</v>
      </c>
      <c r="J3685" s="45">
        <v>3069900</v>
      </c>
      <c r="K3685" s="44">
        <f t="shared" si="173"/>
        <v>0.45178399228543875</v>
      </c>
    </row>
    <row r="3686" spans="1:11">
      <c r="A3686" t="s">
        <v>13181</v>
      </c>
      <c r="B3686" t="s">
        <v>13182</v>
      </c>
      <c r="C3686" s="43">
        <v>140000</v>
      </c>
      <c r="D3686">
        <v>100</v>
      </c>
      <c r="E3686" s="43">
        <v>5599800</v>
      </c>
      <c r="F3686" s="43">
        <v>2799900</v>
      </c>
      <c r="G3686" s="44">
        <f t="shared" si="171"/>
        <v>0.5</v>
      </c>
      <c r="H3686" s="45">
        <v>2909900</v>
      </c>
      <c r="I3686" s="44">
        <f t="shared" si="172"/>
        <v>0.48035644130147503</v>
      </c>
      <c r="J3686" s="45">
        <v>3069900</v>
      </c>
      <c r="K3686" s="44">
        <f t="shared" si="173"/>
        <v>0.45178399228543875</v>
      </c>
    </row>
    <row r="3687" spans="1:11">
      <c r="A3687" t="s">
        <v>13183</v>
      </c>
      <c r="B3687" t="s">
        <v>13184</v>
      </c>
      <c r="C3687" s="43">
        <v>140000</v>
      </c>
      <c r="D3687">
        <v>100</v>
      </c>
      <c r="E3687" s="43">
        <v>5599800</v>
      </c>
      <c r="F3687" s="43">
        <v>2799900</v>
      </c>
      <c r="G3687" s="44">
        <f t="shared" si="171"/>
        <v>0.5</v>
      </c>
      <c r="H3687" s="45">
        <v>2909900</v>
      </c>
      <c r="I3687" s="44">
        <f t="shared" si="172"/>
        <v>0.48035644130147503</v>
      </c>
      <c r="J3687" s="45">
        <v>3069900</v>
      </c>
      <c r="K3687" s="44">
        <f t="shared" si="173"/>
        <v>0.45178399228543875</v>
      </c>
    </row>
    <row r="3688" spans="1:11">
      <c r="A3688" t="s">
        <v>13185</v>
      </c>
      <c r="B3688" t="s">
        <v>13186</v>
      </c>
      <c r="C3688" s="43">
        <v>140000</v>
      </c>
      <c r="D3688">
        <v>100</v>
      </c>
      <c r="E3688" s="43">
        <v>5599800</v>
      </c>
      <c r="F3688" s="43">
        <v>2799900</v>
      </c>
      <c r="G3688" s="44">
        <f t="shared" si="171"/>
        <v>0.5</v>
      </c>
      <c r="H3688" s="45">
        <v>2909900</v>
      </c>
      <c r="I3688" s="44">
        <f t="shared" si="172"/>
        <v>0.48035644130147503</v>
      </c>
      <c r="J3688" s="45">
        <v>3069900</v>
      </c>
      <c r="K3688" s="44">
        <f t="shared" si="173"/>
        <v>0.45178399228543875</v>
      </c>
    </row>
    <row r="3689" spans="1:11">
      <c r="A3689" t="s">
        <v>13187</v>
      </c>
      <c r="B3689" t="s">
        <v>13188</v>
      </c>
      <c r="C3689" s="43">
        <v>140000</v>
      </c>
      <c r="D3689">
        <v>100</v>
      </c>
      <c r="E3689" s="43">
        <v>5599800</v>
      </c>
      <c r="F3689" s="43">
        <v>2799900</v>
      </c>
      <c r="G3689" s="44">
        <f t="shared" si="171"/>
        <v>0.5</v>
      </c>
      <c r="H3689" s="45">
        <v>2909900</v>
      </c>
      <c r="I3689" s="44">
        <f t="shared" si="172"/>
        <v>0.48035644130147503</v>
      </c>
      <c r="J3689" s="45">
        <v>3069900</v>
      </c>
      <c r="K3689" s="44">
        <f t="shared" si="173"/>
        <v>0.45178399228543875</v>
      </c>
    </row>
    <row r="3690" spans="1:11">
      <c r="A3690" t="s">
        <v>13189</v>
      </c>
      <c r="B3690" t="s">
        <v>13190</v>
      </c>
      <c r="C3690" s="43">
        <v>140000</v>
      </c>
      <c r="D3690">
        <v>100</v>
      </c>
      <c r="E3690" s="43">
        <v>5599800</v>
      </c>
      <c r="F3690" s="43">
        <v>2799900</v>
      </c>
      <c r="G3690" s="44">
        <f t="shared" si="171"/>
        <v>0.5</v>
      </c>
      <c r="H3690" s="45">
        <v>2909900</v>
      </c>
      <c r="I3690" s="44">
        <f t="shared" si="172"/>
        <v>0.48035644130147503</v>
      </c>
      <c r="J3690" s="45">
        <v>3069900</v>
      </c>
      <c r="K3690" s="44">
        <f t="shared" si="173"/>
        <v>0.45178399228543875</v>
      </c>
    </row>
    <row r="3691" spans="1:11">
      <c r="A3691" t="s">
        <v>13191</v>
      </c>
      <c r="B3691" t="s">
        <v>13192</v>
      </c>
      <c r="C3691" s="43">
        <v>140000</v>
      </c>
      <c r="D3691">
        <v>100</v>
      </c>
      <c r="E3691" s="43">
        <v>5599800</v>
      </c>
      <c r="F3691" s="43">
        <v>2799900</v>
      </c>
      <c r="G3691" s="44">
        <f t="shared" si="171"/>
        <v>0.5</v>
      </c>
      <c r="H3691" s="45">
        <v>2909900</v>
      </c>
      <c r="I3691" s="44">
        <f t="shared" si="172"/>
        <v>0.48035644130147503</v>
      </c>
      <c r="J3691" s="45">
        <v>3069900</v>
      </c>
      <c r="K3691" s="44">
        <f t="shared" si="173"/>
        <v>0.45178399228543875</v>
      </c>
    </row>
    <row r="3692" spans="1:11">
      <c r="A3692" t="s">
        <v>13193</v>
      </c>
      <c r="B3692" t="s">
        <v>13194</v>
      </c>
      <c r="C3692" s="43">
        <v>140000</v>
      </c>
      <c r="D3692">
        <v>100</v>
      </c>
      <c r="E3692" s="43">
        <v>5599800</v>
      </c>
      <c r="F3692" s="43">
        <v>2799900</v>
      </c>
      <c r="G3692" s="44">
        <f t="shared" si="171"/>
        <v>0.5</v>
      </c>
      <c r="H3692" s="45">
        <v>2909900</v>
      </c>
      <c r="I3692" s="44">
        <f t="shared" si="172"/>
        <v>0.48035644130147503</v>
      </c>
      <c r="J3692" s="45">
        <v>3069900</v>
      </c>
      <c r="K3692" s="44">
        <f t="shared" si="173"/>
        <v>0.45178399228543875</v>
      </c>
    </row>
    <row r="3693" spans="1:11">
      <c r="A3693" t="s">
        <v>13195</v>
      </c>
      <c r="B3693" t="s">
        <v>13196</v>
      </c>
      <c r="C3693" s="43">
        <v>140000</v>
      </c>
      <c r="D3693">
        <v>100</v>
      </c>
      <c r="E3693" s="43">
        <v>5599800</v>
      </c>
      <c r="F3693" s="43">
        <v>2799900</v>
      </c>
      <c r="G3693" s="44">
        <f t="shared" si="171"/>
        <v>0.5</v>
      </c>
      <c r="H3693" s="45">
        <v>2909900</v>
      </c>
      <c r="I3693" s="44">
        <f t="shared" si="172"/>
        <v>0.48035644130147503</v>
      </c>
      <c r="J3693" s="45">
        <v>3069900</v>
      </c>
      <c r="K3693" s="44">
        <f t="shared" si="173"/>
        <v>0.45178399228543875</v>
      </c>
    </row>
    <row r="3694" spans="1:11">
      <c r="A3694" t="s">
        <v>13197</v>
      </c>
      <c r="B3694" t="s">
        <v>13198</v>
      </c>
      <c r="C3694" s="43">
        <v>140000</v>
      </c>
      <c r="D3694">
        <v>100</v>
      </c>
      <c r="E3694" s="43">
        <v>5599800</v>
      </c>
      <c r="F3694" s="43">
        <v>2799900</v>
      </c>
      <c r="G3694" s="44">
        <f t="shared" si="171"/>
        <v>0.5</v>
      </c>
      <c r="H3694" s="45">
        <v>2909900</v>
      </c>
      <c r="I3694" s="44">
        <f t="shared" si="172"/>
        <v>0.48035644130147503</v>
      </c>
      <c r="J3694" s="45">
        <v>3069900</v>
      </c>
      <c r="K3694" s="44">
        <f t="shared" si="173"/>
        <v>0.45178399228543875</v>
      </c>
    </row>
    <row r="3695" spans="1:11">
      <c r="A3695" t="s">
        <v>13199</v>
      </c>
      <c r="B3695" t="s">
        <v>13200</v>
      </c>
      <c r="C3695" s="43">
        <v>140000</v>
      </c>
      <c r="D3695">
        <v>100</v>
      </c>
      <c r="E3695" s="43">
        <v>5599800</v>
      </c>
      <c r="F3695" s="43">
        <v>2799900</v>
      </c>
      <c r="G3695" s="44">
        <f t="shared" si="171"/>
        <v>0.5</v>
      </c>
      <c r="H3695" s="45">
        <v>2909900</v>
      </c>
      <c r="I3695" s="44">
        <f t="shared" si="172"/>
        <v>0.48035644130147503</v>
      </c>
      <c r="J3695" s="45">
        <v>3069900</v>
      </c>
      <c r="K3695" s="44">
        <f t="shared" si="173"/>
        <v>0.45178399228543875</v>
      </c>
    </row>
    <row r="3696" spans="1:11">
      <c r="A3696" t="s">
        <v>13201</v>
      </c>
      <c r="B3696" t="s">
        <v>13202</v>
      </c>
      <c r="C3696" s="43">
        <v>140000</v>
      </c>
      <c r="D3696">
        <v>100</v>
      </c>
      <c r="E3696" s="43">
        <v>5599800</v>
      </c>
      <c r="F3696" s="43">
        <v>2799900</v>
      </c>
      <c r="G3696" s="44">
        <f t="shared" si="171"/>
        <v>0.5</v>
      </c>
      <c r="H3696" s="45">
        <v>2909900</v>
      </c>
      <c r="I3696" s="44">
        <f t="shared" si="172"/>
        <v>0.48035644130147503</v>
      </c>
      <c r="J3696" s="45">
        <v>3069900</v>
      </c>
      <c r="K3696" s="44">
        <f t="shared" si="173"/>
        <v>0.45178399228543875</v>
      </c>
    </row>
    <row r="3697" spans="1:11">
      <c r="A3697" t="s">
        <v>13203</v>
      </c>
      <c r="B3697" t="s">
        <v>13204</v>
      </c>
      <c r="C3697" s="43">
        <v>140000</v>
      </c>
      <c r="D3697">
        <v>100</v>
      </c>
      <c r="E3697" s="43">
        <v>5599800</v>
      </c>
      <c r="F3697" s="43">
        <v>2799900</v>
      </c>
      <c r="G3697" s="44">
        <f t="shared" si="171"/>
        <v>0.5</v>
      </c>
      <c r="H3697" s="45">
        <v>2909900</v>
      </c>
      <c r="I3697" s="44">
        <f t="shared" si="172"/>
        <v>0.48035644130147503</v>
      </c>
      <c r="J3697" s="45">
        <v>3069900</v>
      </c>
      <c r="K3697" s="44">
        <f t="shared" si="173"/>
        <v>0.45178399228543875</v>
      </c>
    </row>
    <row r="3698" spans="1:11">
      <c r="A3698" t="s">
        <v>13205</v>
      </c>
      <c r="B3698" t="s">
        <v>13206</v>
      </c>
      <c r="C3698" s="43">
        <v>140000</v>
      </c>
      <c r="D3698">
        <v>100</v>
      </c>
      <c r="E3698" s="43">
        <v>5599800</v>
      </c>
      <c r="F3698" s="43">
        <v>2799900</v>
      </c>
      <c r="G3698" s="44">
        <f t="shared" si="171"/>
        <v>0.5</v>
      </c>
      <c r="H3698" s="45">
        <v>2909900</v>
      </c>
      <c r="I3698" s="44">
        <f t="shared" si="172"/>
        <v>0.48035644130147503</v>
      </c>
      <c r="J3698" s="45">
        <v>3069900</v>
      </c>
      <c r="K3698" s="44">
        <f t="shared" si="173"/>
        <v>0.45178399228543875</v>
      </c>
    </row>
    <row r="3699" spans="1:11">
      <c r="A3699" t="s">
        <v>13207</v>
      </c>
      <c r="B3699" t="s">
        <v>13208</v>
      </c>
      <c r="C3699" s="43">
        <v>140000</v>
      </c>
      <c r="D3699">
        <v>100</v>
      </c>
      <c r="E3699" s="43">
        <v>5599800</v>
      </c>
      <c r="F3699" s="43">
        <v>2799900</v>
      </c>
      <c r="G3699" s="44">
        <f t="shared" si="171"/>
        <v>0.5</v>
      </c>
      <c r="H3699" s="45">
        <v>2909900</v>
      </c>
      <c r="I3699" s="44">
        <f t="shared" si="172"/>
        <v>0.48035644130147503</v>
      </c>
      <c r="J3699" s="45">
        <v>3069900</v>
      </c>
      <c r="K3699" s="44">
        <f t="shared" si="173"/>
        <v>0.45178399228543875</v>
      </c>
    </row>
    <row r="3700" spans="1:11">
      <c r="A3700" t="s">
        <v>13209</v>
      </c>
      <c r="B3700" t="s">
        <v>13210</v>
      </c>
      <c r="C3700" s="43">
        <v>140000</v>
      </c>
      <c r="D3700">
        <v>0</v>
      </c>
      <c r="E3700" s="43">
        <v>5599800</v>
      </c>
      <c r="F3700" s="43">
        <v>2799900</v>
      </c>
      <c r="G3700" s="44">
        <f t="shared" si="171"/>
        <v>0.5</v>
      </c>
      <c r="H3700" s="45">
        <v>2909900</v>
      </c>
      <c r="I3700" s="44">
        <f t="shared" si="172"/>
        <v>0.48035644130147503</v>
      </c>
      <c r="J3700" s="45">
        <v>3069900</v>
      </c>
      <c r="K3700" s="44">
        <f t="shared" si="173"/>
        <v>0.45178399228543875</v>
      </c>
    </row>
    <row r="3701" spans="1:11">
      <c r="A3701" t="s">
        <v>13211</v>
      </c>
      <c r="B3701" t="s">
        <v>13212</v>
      </c>
      <c r="C3701" s="43">
        <v>140000</v>
      </c>
      <c r="D3701">
        <v>10</v>
      </c>
      <c r="E3701" s="43">
        <v>5599800</v>
      </c>
      <c r="F3701" s="43">
        <v>2799900</v>
      </c>
      <c r="G3701" s="44">
        <f t="shared" si="171"/>
        <v>0.5</v>
      </c>
      <c r="H3701" s="45">
        <v>2909900</v>
      </c>
      <c r="I3701" s="44">
        <f t="shared" si="172"/>
        <v>0.48035644130147503</v>
      </c>
      <c r="J3701" s="45">
        <v>3069900</v>
      </c>
      <c r="K3701" s="44">
        <f t="shared" si="173"/>
        <v>0.45178399228543875</v>
      </c>
    </row>
    <row r="3702" spans="1:11">
      <c r="A3702" t="s">
        <v>13213</v>
      </c>
      <c r="B3702" t="s">
        <v>13214</v>
      </c>
      <c r="C3702" s="43">
        <v>140000</v>
      </c>
      <c r="D3702">
        <v>0</v>
      </c>
      <c r="E3702" s="43">
        <v>5599800</v>
      </c>
      <c r="F3702" s="43">
        <v>2799900</v>
      </c>
      <c r="G3702" s="44">
        <f t="shared" si="171"/>
        <v>0.5</v>
      </c>
      <c r="H3702" s="45">
        <v>2909900</v>
      </c>
      <c r="I3702" s="44">
        <f t="shared" si="172"/>
        <v>0.48035644130147503</v>
      </c>
      <c r="J3702" s="45">
        <v>3069900</v>
      </c>
      <c r="K3702" s="44">
        <f t="shared" si="173"/>
        <v>0.45178399228543875</v>
      </c>
    </row>
    <row r="3703" spans="1:11">
      <c r="A3703" t="s">
        <v>13215</v>
      </c>
      <c r="B3703" t="s">
        <v>13216</v>
      </c>
      <c r="C3703" s="43">
        <v>140000</v>
      </c>
      <c r="D3703">
        <v>0</v>
      </c>
      <c r="E3703" s="43">
        <v>5599800</v>
      </c>
      <c r="F3703" s="43">
        <v>2799900</v>
      </c>
      <c r="G3703" s="44">
        <f t="shared" si="171"/>
        <v>0.5</v>
      </c>
      <c r="H3703" s="45">
        <v>2909900</v>
      </c>
      <c r="I3703" s="44">
        <f t="shared" si="172"/>
        <v>0.48035644130147503</v>
      </c>
      <c r="J3703" s="45">
        <v>3069900</v>
      </c>
      <c r="K3703" s="44">
        <f t="shared" si="173"/>
        <v>0.45178399228543875</v>
      </c>
    </row>
    <row r="3704" spans="1:11">
      <c r="A3704" t="s">
        <v>13217</v>
      </c>
      <c r="B3704" t="s">
        <v>13218</v>
      </c>
      <c r="C3704" s="43">
        <v>140000</v>
      </c>
      <c r="D3704">
        <v>0</v>
      </c>
      <c r="E3704" s="43">
        <v>5599800</v>
      </c>
      <c r="F3704" s="43">
        <v>2799900</v>
      </c>
      <c r="G3704" s="44">
        <f t="shared" si="171"/>
        <v>0.5</v>
      </c>
      <c r="H3704" s="45">
        <v>2909900</v>
      </c>
      <c r="I3704" s="44">
        <f t="shared" si="172"/>
        <v>0.48035644130147503</v>
      </c>
      <c r="J3704" s="45">
        <v>3069900</v>
      </c>
      <c r="K3704" s="44">
        <f t="shared" si="173"/>
        <v>0.45178399228543875</v>
      </c>
    </row>
    <row r="3705" spans="1:11">
      <c r="A3705" t="s">
        <v>13219</v>
      </c>
      <c r="B3705" t="s">
        <v>13220</v>
      </c>
      <c r="C3705" s="43">
        <v>140000</v>
      </c>
      <c r="D3705">
        <v>0</v>
      </c>
      <c r="E3705" s="43">
        <v>5599800</v>
      </c>
      <c r="F3705" s="43">
        <v>2799900</v>
      </c>
      <c r="G3705" s="44">
        <f t="shared" si="171"/>
        <v>0.5</v>
      </c>
      <c r="H3705" s="45">
        <v>2909900</v>
      </c>
      <c r="I3705" s="44">
        <f t="shared" si="172"/>
        <v>0.48035644130147503</v>
      </c>
      <c r="J3705" s="45">
        <v>3069900</v>
      </c>
      <c r="K3705" s="44">
        <f t="shared" si="173"/>
        <v>0.45178399228543875</v>
      </c>
    </row>
    <row r="3706" spans="1:11">
      <c r="A3706" t="s">
        <v>13221</v>
      </c>
      <c r="B3706" t="s">
        <v>13222</v>
      </c>
      <c r="C3706" s="43">
        <v>140000</v>
      </c>
      <c r="D3706">
        <v>0</v>
      </c>
      <c r="E3706" s="43">
        <v>5599800</v>
      </c>
      <c r="F3706" s="43">
        <v>2799900</v>
      </c>
      <c r="G3706" s="44">
        <f t="shared" si="171"/>
        <v>0.5</v>
      </c>
      <c r="H3706" s="45">
        <v>2909900</v>
      </c>
      <c r="I3706" s="44">
        <f t="shared" si="172"/>
        <v>0.48035644130147503</v>
      </c>
      <c r="J3706" s="45">
        <v>3069900</v>
      </c>
      <c r="K3706" s="44">
        <f t="shared" si="173"/>
        <v>0.45178399228543875</v>
      </c>
    </row>
    <row r="3707" spans="1:11">
      <c r="A3707" t="s">
        <v>6951</v>
      </c>
      <c r="B3707" t="s">
        <v>13223</v>
      </c>
      <c r="C3707" s="43">
        <v>140000</v>
      </c>
      <c r="D3707">
        <v>100</v>
      </c>
      <c r="E3707" s="43">
        <v>5599800</v>
      </c>
      <c r="F3707" s="43">
        <v>2799900</v>
      </c>
      <c r="G3707" s="44">
        <f t="shared" si="171"/>
        <v>0.5</v>
      </c>
      <c r="H3707" s="45">
        <v>2909900</v>
      </c>
      <c r="I3707" s="44">
        <f t="shared" si="172"/>
        <v>0.48035644130147503</v>
      </c>
      <c r="J3707" s="45">
        <v>3069900</v>
      </c>
      <c r="K3707" s="44">
        <f t="shared" si="173"/>
        <v>0.45178399228543875</v>
      </c>
    </row>
    <row r="3708" spans="1:11">
      <c r="A3708" t="s">
        <v>6953</v>
      </c>
      <c r="B3708" t="s">
        <v>13224</v>
      </c>
      <c r="C3708" s="43">
        <v>140000</v>
      </c>
      <c r="D3708">
        <v>100</v>
      </c>
      <c r="E3708" s="43">
        <v>5599800</v>
      </c>
      <c r="F3708" s="43">
        <v>2799900</v>
      </c>
      <c r="G3708" s="44">
        <f t="shared" si="171"/>
        <v>0.5</v>
      </c>
      <c r="H3708" s="45">
        <v>2909900</v>
      </c>
      <c r="I3708" s="44">
        <f t="shared" si="172"/>
        <v>0.48035644130147503</v>
      </c>
      <c r="J3708" s="45">
        <v>3069900</v>
      </c>
      <c r="K3708" s="44">
        <f t="shared" si="173"/>
        <v>0.45178399228543875</v>
      </c>
    </row>
    <row r="3709" spans="1:11">
      <c r="A3709" t="s">
        <v>6943</v>
      </c>
      <c r="B3709" t="s">
        <v>13225</v>
      </c>
      <c r="C3709" s="43">
        <v>140000</v>
      </c>
      <c r="D3709">
        <v>100</v>
      </c>
      <c r="E3709" s="43">
        <v>5599800</v>
      </c>
      <c r="F3709" s="43">
        <v>2799900</v>
      </c>
      <c r="G3709" s="44">
        <f t="shared" si="171"/>
        <v>0.5</v>
      </c>
      <c r="H3709" s="45">
        <v>2909900</v>
      </c>
      <c r="I3709" s="44">
        <f t="shared" si="172"/>
        <v>0.48035644130147503</v>
      </c>
      <c r="J3709" s="45">
        <v>3069900</v>
      </c>
      <c r="K3709" s="44">
        <f t="shared" si="173"/>
        <v>0.45178399228543875</v>
      </c>
    </row>
    <row r="3710" spans="1:11">
      <c r="A3710" t="s">
        <v>6945</v>
      </c>
      <c r="B3710" t="s">
        <v>13226</v>
      </c>
      <c r="C3710" s="43">
        <v>140000</v>
      </c>
      <c r="D3710">
        <v>100</v>
      </c>
      <c r="E3710" s="43">
        <v>5599800</v>
      </c>
      <c r="F3710" s="43">
        <v>2799900</v>
      </c>
      <c r="G3710" s="44">
        <f t="shared" si="171"/>
        <v>0.5</v>
      </c>
      <c r="H3710" s="45">
        <v>2909900</v>
      </c>
      <c r="I3710" s="44">
        <f t="shared" si="172"/>
        <v>0.48035644130147503</v>
      </c>
      <c r="J3710" s="45">
        <v>3069900</v>
      </c>
      <c r="K3710" s="44">
        <f t="shared" si="173"/>
        <v>0.45178399228543875</v>
      </c>
    </row>
    <row r="3711" spans="1:11">
      <c r="A3711" t="s">
        <v>6947</v>
      </c>
      <c r="B3711" t="s">
        <v>13227</v>
      </c>
      <c r="C3711" s="43">
        <v>140000</v>
      </c>
      <c r="D3711">
        <v>100</v>
      </c>
      <c r="E3711" s="43">
        <v>5599800</v>
      </c>
      <c r="F3711" s="43">
        <v>2799900</v>
      </c>
      <c r="G3711" s="44">
        <f t="shared" si="171"/>
        <v>0.5</v>
      </c>
      <c r="H3711" s="45">
        <v>2909900</v>
      </c>
      <c r="I3711" s="44">
        <f t="shared" si="172"/>
        <v>0.48035644130147503</v>
      </c>
      <c r="J3711" s="45">
        <v>3069900</v>
      </c>
      <c r="K3711" s="44">
        <f t="shared" si="173"/>
        <v>0.45178399228543875</v>
      </c>
    </row>
    <row r="3712" spans="1:11">
      <c r="A3712" t="s">
        <v>6941</v>
      </c>
      <c r="B3712" t="s">
        <v>13228</v>
      </c>
      <c r="C3712" s="43">
        <v>140000</v>
      </c>
      <c r="D3712">
        <v>100</v>
      </c>
      <c r="E3712" s="43">
        <v>5599800</v>
      </c>
      <c r="F3712" s="43">
        <v>2799900</v>
      </c>
      <c r="G3712" s="44">
        <f t="shared" si="171"/>
        <v>0.5</v>
      </c>
      <c r="H3712" s="45">
        <v>2909900</v>
      </c>
      <c r="I3712" s="44">
        <f t="shared" si="172"/>
        <v>0.48035644130147503</v>
      </c>
      <c r="J3712" s="45">
        <v>3069900</v>
      </c>
      <c r="K3712" s="44">
        <f t="shared" si="173"/>
        <v>0.45178399228543875</v>
      </c>
    </row>
    <row r="3713" spans="1:11">
      <c r="A3713" t="s">
        <v>6909</v>
      </c>
      <c r="B3713" t="s">
        <v>13229</v>
      </c>
      <c r="C3713" s="43">
        <v>140000</v>
      </c>
      <c r="D3713">
        <v>100</v>
      </c>
      <c r="E3713" s="43">
        <v>5599800</v>
      </c>
      <c r="F3713" s="43">
        <v>2799900</v>
      </c>
      <c r="G3713" s="44">
        <f t="shared" si="171"/>
        <v>0.5</v>
      </c>
      <c r="H3713" s="45">
        <v>2909900</v>
      </c>
      <c r="I3713" s="44">
        <f t="shared" si="172"/>
        <v>0.48035644130147503</v>
      </c>
      <c r="J3713" s="45">
        <v>3069900</v>
      </c>
      <c r="K3713" s="44">
        <f t="shared" si="173"/>
        <v>0.45178399228543875</v>
      </c>
    </row>
    <row r="3714" spans="1:11">
      <c r="A3714" t="s">
        <v>6901</v>
      </c>
      <c r="B3714" t="s">
        <v>13230</v>
      </c>
      <c r="C3714" s="43">
        <v>140000</v>
      </c>
      <c r="D3714">
        <v>100</v>
      </c>
      <c r="E3714" s="43">
        <v>5599800</v>
      </c>
      <c r="F3714" s="43">
        <v>2799900</v>
      </c>
      <c r="G3714" s="44">
        <f t="shared" ref="G3714:G3777" si="174">1-(F3714/E3714)</f>
        <v>0.5</v>
      </c>
      <c r="H3714" s="45">
        <v>2909900</v>
      </c>
      <c r="I3714" s="44">
        <f t="shared" ref="I3714:I3777" si="175">1-(H3714/E3714)</f>
        <v>0.48035644130147503</v>
      </c>
      <c r="J3714" s="45">
        <v>3069900</v>
      </c>
      <c r="K3714" s="44">
        <f t="shared" ref="K3714:K3777" si="176">1-(J3714/E3714)</f>
        <v>0.45178399228543875</v>
      </c>
    </row>
    <row r="3715" spans="1:11">
      <c r="A3715" t="s">
        <v>6911</v>
      </c>
      <c r="B3715" t="s">
        <v>13231</v>
      </c>
      <c r="C3715" s="43">
        <v>140000</v>
      </c>
      <c r="D3715">
        <v>100</v>
      </c>
      <c r="E3715" s="43">
        <v>5599800</v>
      </c>
      <c r="F3715" s="43">
        <v>2799900</v>
      </c>
      <c r="G3715" s="44">
        <f t="shared" si="174"/>
        <v>0.5</v>
      </c>
      <c r="H3715" s="45">
        <v>2909900</v>
      </c>
      <c r="I3715" s="44">
        <f t="shared" si="175"/>
        <v>0.48035644130147503</v>
      </c>
      <c r="J3715" s="45">
        <v>3069900</v>
      </c>
      <c r="K3715" s="44">
        <f t="shared" si="176"/>
        <v>0.45178399228543875</v>
      </c>
    </row>
    <row r="3716" spans="1:11">
      <c r="A3716" t="s">
        <v>6903</v>
      </c>
      <c r="B3716" t="s">
        <v>13232</v>
      </c>
      <c r="C3716" s="43">
        <v>140000</v>
      </c>
      <c r="D3716">
        <v>100</v>
      </c>
      <c r="E3716" s="43">
        <v>5599800</v>
      </c>
      <c r="F3716" s="43">
        <v>2799900</v>
      </c>
      <c r="G3716" s="44">
        <f t="shared" si="174"/>
        <v>0.5</v>
      </c>
      <c r="H3716" s="45">
        <v>2909900</v>
      </c>
      <c r="I3716" s="44">
        <f t="shared" si="175"/>
        <v>0.48035644130147503</v>
      </c>
      <c r="J3716" s="45">
        <v>3069900</v>
      </c>
      <c r="K3716" s="44">
        <f t="shared" si="176"/>
        <v>0.45178399228543875</v>
      </c>
    </row>
    <row r="3717" spans="1:11">
      <c r="A3717" t="s">
        <v>6913</v>
      </c>
      <c r="B3717" t="s">
        <v>13233</v>
      </c>
      <c r="C3717" s="43">
        <v>140000</v>
      </c>
      <c r="D3717">
        <v>100</v>
      </c>
      <c r="E3717" s="43">
        <v>5599800</v>
      </c>
      <c r="F3717" s="43">
        <v>2799900</v>
      </c>
      <c r="G3717" s="44">
        <f t="shared" si="174"/>
        <v>0.5</v>
      </c>
      <c r="H3717" s="45">
        <v>2909900</v>
      </c>
      <c r="I3717" s="44">
        <f t="shared" si="175"/>
        <v>0.48035644130147503</v>
      </c>
      <c r="J3717" s="45">
        <v>3069900</v>
      </c>
      <c r="K3717" s="44">
        <f t="shared" si="176"/>
        <v>0.45178399228543875</v>
      </c>
    </row>
    <row r="3718" spans="1:11">
      <c r="A3718" t="s">
        <v>6905</v>
      </c>
      <c r="B3718" t="s">
        <v>13234</v>
      </c>
      <c r="C3718" s="43">
        <v>140000</v>
      </c>
      <c r="D3718">
        <v>100</v>
      </c>
      <c r="E3718" s="43">
        <v>5599800</v>
      </c>
      <c r="F3718" s="43">
        <v>2799900</v>
      </c>
      <c r="G3718" s="44">
        <f t="shared" si="174"/>
        <v>0.5</v>
      </c>
      <c r="H3718" s="45">
        <v>2909900</v>
      </c>
      <c r="I3718" s="44">
        <f t="shared" si="175"/>
        <v>0.48035644130147503</v>
      </c>
      <c r="J3718" s="45">
        <v>3069900</v>
      </c>
      <c r="K3718" s="44">
        <f t="shared" si="176"/>
        <v>0.45178399228543875</v>
      </c>
    </row>
    <row r="3719" spans="1:11">
      <c r="A3719" t="s">
        <v>6907</v>
      </c>
      <c r="B3719" t="s">
        <v>13235</v>
      </c>
      <c r="C3719" s="43">
        <v>140000</v>
      </c>
      <c r="D3719">
        <v>100</v>
      </c>
      <c r="E3719" s="43">
        <v>5599800</v>
      </c>
      <c r="F3719" s="43">
        <v>2799900</v>
      </c>
      <c r="G3719" s="44">
        <f t="shared" si="174"/>
        <v>0.5</v>
      </c>
      <c r="H3719" s="45">
        <v>2909900</v>
      </c>
      <c r="I3719" s="44">
        <f t="shared" si="175"/>
        <v>0.48035644130147503</v>
      </c>
      <c r="J3719" s="45">
        <v>3069900</v>
      </c>
      <c r="K3719" s="44">
        <f t="shared" si="176"/>
        <v>0.45178399228543875</v>
      </c>
    </row>
    <row r="3720" spans="1:11">
      <c r="A3720" t="s">
        <v>6899</v>
      </c>
      <c r="B3720" t="s">
        <v>13236</v>
      </c>
      <c r="C3720" s="43">
        <v>140000</v>
      </c>
      <c r="D3720">
        <v>100</v>
      </c>
      <c r="E3720" s="43">
        <v>5599800</v>
      </c>
      <c r="F3720" s="43">
        <v>2799900</v>
      </c>
      <c r="G3720" s="44">
        <f t="shared" si="174"/>
        <v>0.5</v>
      </c>
      <c r="H3720" s="45">
        <v>2909900</v>
      </c>
      <c r="I3720" s="44">
        <f t="shared" si="175"/>
        <v>0.48035644130147503</v>
      </c>
      <c r="J3720" s="45">
        <v>3069900</v>
      </c>
      <c r="K3720" s="44">
        <f t="shared" si="176"/>
        <v>0.45178399228543875</v>
      </c>
    </row>
    <row r="3721" spans="1:11">
      <c r="A3721" t="s">
        <v>13237</v>
      </c>
      <c r="B3721" t="s">
        <v>13238</v>
      </c>
      <c r="C3721" s="43">
        <v>140000</v>
      </c>
      <c r="D3721">
        <v>100</v>
      </c>
      <c r="E3721" s="43">
        <v>5599800</v>
      </c>
      <c r="F3721" s="43">
        <v>2799900</v>
      </c>
      <c r="G3721" s="44">
        <f t="shared" si="174"/>
        <v>0.5</v>
      </c>
      <c r="H3721" s="45">
        <v>2909900</v>
      </c>
      <c r="I3721" s="44">
        <f t="shared" si="175"/>
        <v>0.48035644130147503</v>
      </c>
      <c r="J3721" s="45">
        <v>3069900</v>
      </c>
      <c r="K3721" s="44">
        <f t="shared" si="176"/>
        <v>0.45178399228543875</v>
      </c>
    </row>
    <row r="3722" spans="1:11">
      <c r="A3722" t="s">
        <v>13239</v>
      </c>
      <c r="B3722" t="s">
        <v>13240</v>
      </c>
      <c r="C3722" s="43">
        <v>140000</v>
      </c>
      <c r="D3722">
        <v>100</v>
      </c>
      <c r="E3722" s="43">
        <v>5599800</v>
      </c>
      <c r="F3722" s="43">
        <v>2799900</v>
      </c>
      <c r="G3722" s="44">
        <f t="shared" si="174"/>
        <v>0.5</v>
      </c>
      <c r="H3722" s="45">
        <v>2909900</v>
      </c>
      <c r="I3722" s="44">
        <f t="shared" si="175"/>
        <v>0.48035644130147503</v>
      </c>
      <c r="J3722" s="45">
        <v>3069900</v>
      </c>
      <c r="K3722" s="44">
        <f t="shared" si="176"/>
        <v>0.45178399228543875</v>
      </c>
    </row>
    <row r="3723" spans="1:11">
      <c r="A3723" t="s">
        <v>13241</v>
      </c>
      <c r="B3723" t="s">
        <v>13242</v>
      </c>
      <c r="C3723" s="43">
        <v>140000</v>
      </c>
      <c r="D3723">
        <v>100</v>
      </c>
      <c r="E3723" s="43">
        <v>5599800</v>
      </c>
      <c r="F3723" s="43">
        <v>2799900</v>
      </c>
      <c r="G3723" s="44">
        <f t="shared" si="174"/>
        <v>0.5</v>
      </c>
      <c r="H3723" s="45">
        <v>2909900</v>
      </c>
      <c r="I3723" s="44">
        <f t="shared" si="175"/>
        <v>0.48035644130147503</v>
      </c>
      <c r="J3723" s="45">
        <v>3069900</v>
      </c>
      <c r="K3723" s="44">
        <f t="shared" si="176"/>
        <v>0.45178399228543875</v>
      </c>
    </row>
    <row r="3724" spans="1:11">
      <c r="A3724" t="s">
        <v>13243</v>
      </c>
      <c r="B3724" t="s">
        <v>13244</v>
      </c>
      <c r="C3724" s="43">
        <v>140000</v>
      </c>
      <c r="D3724">
        <v>100</v>
      </c>
      <c r="E3724" s="43">
        <v>5599800</v>
      </c>
      <c r="F3724" s="43">
        <v>2799900</v>
      </c>
      <c r="G3724" s="44">
        <f t="shared" si="174"/>
        <v>0.5</v>
      </c>
      <c r="H3724" s="45">
        <v>2909900</v>
      </c>
      <c r="I3724" s="44">
        <f t="shared" si="175"/>
        <v>0.48035644130147503</v>
      </c>
      <c r="J3724" s="45">
        <v>3069900</v>
      </c>
      <c r="K3724" s="44">
        <f t="shared" si="176"/>
        <v>0.45178399228543875</v>
      </c>
    </row>
    <row r="3725" spans="1:11">
      <c r="A3725" t="s">
        <v>13245</v>
      </c>
      <c r="B3725" t="s">
        <v>13246</v>
      </c>
      <c r="C3725" s="43">
        <v>140000</v>
      </c>
      <c r="D3725">
        <v>100</v>
      </c>
      <c r="E3725" s="43">
        <v>5599800</v>
      </c>
      <c r="F3725" s="43">
        <v>2799900</v>
      </c>
      <c r="G3725" s="44">
        <f t="shared" si="174"/>
        <v>0.5</v>
      </c>
      <c r="H3725" s="45">
        <v>2909900</v>
      </c>
      <c r="I3725" s="44">
        <f t="shared" si="175"/>
        <v>0.48035644130147503</v>
      </c>
      <c r="J3725" s="45">
        <v>3069900</v>
      </c>
      <c r="K3725" s="44">
        <f t="shared" si="176"/>
        <v>0.45178399228543875</v>
      </c>
    </row>
    <row r="3726" spans="1:11">
      <c r="A3726" t="s">
        <v>13247</v>
      </c>
      <c r="B3726" t="s">
        <v>13248</v>
      </c>
      <c r="C3726" s="43">
        <v>140000</v>
      </c>
      <c r="D3726">
        <v>100</v>
      </c>
      <c r="E3726" s="43">
        <v>5599800</v>
      </c>
      <c r="F3726" s="43">
        <v>2799900</v>
      </c>
      <c r="G3726" s="44">
        <f t="shared" si="174"/>
        <v>0.5</v>
      </c>
      <c r="H3726" s="45">
        <v>2909900</v>
      </c>
      <c r="I3726" s="44">
        <f t="shared" si="175"/>
        <v>0.48035644130147503</v>
      </c>
      <c r="J3726" s="45">
        <v>3069900</v>
      </c>
      <c r="K3726" s="44">
        <f t="shared" si="176"/>
        <v>0.45178399228543875</v>
      </c>
    </row>
    <row r="3727" spans="1:11">
      <c r="A3727" t="s">
        <v>5392</v>
      </c>
      <c r="B3727" t="s">
        <v>13249</v>
      </c>
      <c r="C3727" s="43">
        <v>140000</v>
      </c>
      <c r="D3727">
        <v>100</v>
      </c>
      <c r="E3727" s="43">
        <v>5599800</v>
      </c>
      <c r="F3727" s="43">
        <v>2799900</v>
      </c>
      <c r="G3727" s="44">
        <f t="shared" si="174"/>
        <v>0.5</v>
      </c>
      <c r="H3727" s="45">
        <v>2909900</v>
      </c>
      <c r="I3727" s="44">
        <f t="shared" si="175"/>
        <v>0.48035644130147503</v>
      </c>
      <c r="J3727" s="45">
        <v>3069900</v>
      </c>
      <c r="K3727" s="44">
        <f t="shared" si="176"/>
        <v>0.45178399228543875</v>
      </c>
    </row>
    <row r="3728" spans="1:11">
      <c r="A3728" t="s">
        <v>5420</v>
      </c>
      <c r="B3728" t="s">
        <v>13250</v>
      </c>
      <c r="C3728" s="43">
        <v>140000</v>
      </c>
      <c r="D3728">
        <v>100</v>
      </c>
      <c r="E3728" s="43">
        <v>5599800</v>
      </c>
      <c r="F3728" s="43">
        <v>2799900</v>
      </c>
      <c r="G3728" s="44">
        <f t="shared" si="174"/>
        <v>0.5</v>
      </c>
      <c r="H3728" s="45">
        <v>2909900</v>
      </c>
      <c r="I3728" s="44">
        <f t="shared" si="175"/>
        <v>0.48035644130147503</v>
      </c>
      <c r="J3728" s="45">
        <v>3069900</v>
      </c>
      <c r="K3728" s="44">
        <f t="shared" si="176"/>
        <v>0.45178399228543875</v>
      </c>
    </row>
    <row r="3729" spans="1:12">
      <c r="A3729" t="s">
        <v>5416</v>
      </c>
      <c r="B3729" t="s">
        <v>13251</v>
      </c>
      <c r="C3729" s="43">
        <v>140000</v>
      </c>
      <c r="D3729">
        <v>100</v>
      </c>
      <c r="E3729" s="43">
        <v>5599800</v>
      </c>
      <c r="F3729" s="43">
        <v>2799900</v>
      </c>
      <c r="G3729" s="44">
        <f t="shared" si="174"/>
        <v>0.5</v>
      </c>
      <c r="H3729" s="45">
        <v>2909900</v>
      </c>
      <c r="I3729" s="44">
        <f t="shared" si="175"/>
        <v>0.48035644130147503</v>
      </c>
      <c r="J3729" s="45">
        <v>3069900</v>
      </c>
      <c r="K3729" s="44">
        <f t="shared" si="176"/>
        <v>0.45178399228543875</v>
      </c>
    </row>
    <row r="3730" spans="1:12">
      <c r="A3730" t="s">
        <v>5394</v>
      </c>
      <c r="B3730" t="s">
        <v>13252</v>
      </c>
      <c r="C3730" s="43">
        <v>140000</v>
      </c>
      <c r="D3730">
        <v>100</v>
      </c>
      <c r="E3730" s="43">
        <v>5599800</v>
      </c>
      <c r="F3730" s="43">
        <v>2799900</v>
      </c>
      <c r="G3730" s="44">
        <f t="shared" si="174"/>
        <v>0.5</v>
      </c>
      <c r="H3730" s="45">
        <v>2909900</v>
      </c>
      <c r="I3730" s="44">
        <f t="shared" si="175"/>
        <v>0.48035644130147503</v>
      </c>
      <c r="J3730" s="45">
        <v>3069900</v>
      </c>
      <c r="K3730" s="44">
        <f t="shared" si="176"/>
        <v>0.45178399228543875</v>
      </c>
    </row>
    <row r="3731" spans="1:12">
      <c r="A3731" t="s">
        <v>5418</v>
      </c>
      <c r="B3731" t="s">
        <v>13253</v>
      </c>
      <c r="C3731" s="43">
        <v>140000</v>
      </c>
      <c r="D3731">
        <v>100</v>
      </c>
      <c r="E3731" s="43">
        <v>5599800</v>
      </c>
      <c r="F3731" s="43">
        <v>2799900</v>
      </c>
      <c r="G3731" s="44">
        <f t="shared" si="174"/>
        <v>0.5</v>
      </c>
      <c r="H3731" s="45">
        <v>2909900</v>
      </c>
      <c r="I3731" s="44">
        <f t="shared" si="175"/>
        <v>0.48035644130147503</v>
      </c>
      <c r="J3731" s="45">
        <v>3069900</v>
      </c>
      <c r="K3731" s="44">
        <f t="shared" si="176"/>
        <v>0.45178399228543875</v>
      </c>
    </row>
    <row r="3732" spans="1:12">
      <c r="A3732" t="s">
        <v>5388</v>
      </c>
      <c r="B3732" t="s">
        <v>13254</v>
      </c>
      <c r="C3732" s="43">
        <v>140000</v>
      </c>
      <c r="D3732">
        <v>100</v>
      </c>
      <c r="E3732" s="43">
        <v>5599800</v>
      </c>
      <c r="F3732" s="43">
        <v>2799900</v>
      </c>
      <c r="G3732" s="44">
        <f t="shared" si="174"/>
        <v>0.5</v>
      </c>
      <c r="H3732" s="45">
        <v>2909900</v>
      </c>
      <c r="I3732" s="44">
        <f t="shared" si="175"/>
        <v>0.48035644130147503</v>
      </c>
      <c r="J3732" s="45">
        <v>3069900</v>
      </c>
      <c r="K3732" s="44">
        <f t="shared" si="176"/>
        <v>0.45178399228543875</v>
      </c>
    </row>
    <row r="3733" spans="1:12">
      <c r="A3733" t="s">
        <v>6602</v>
      </c>
      <c r="B3733" t="s">
        <v>13255</v>
      </c>
      <c r="C3733" s="43">
        <v>140000</v>
      </c>
      <c r="D3733">
        <v>100</v>
      </c>
      <c r="E3733" s="43">
        <v>6999750</v>
      </c>
      <c r="F3733" s="43">
        <v>2799900</v>
      </c>
      <c r="G3733" s="44">
        <f t="shared" si="174"/>
        <v>0.6</v>
      </c>
      <c r="H3733" s="45">
        <v>2909900</v>
      </c>
      <c r="I3733" s="44">
        <f t="shared" si="175"/>
        <v>0.58428515304118012</v>
      </c>
      <c r="J3733" s="45">
        <v>3069900</v>
      </c>
      <c r="K3733" s="44">
        <f t="shared" si="176"/>
        <v>0.56142719382835105</v>
      </c>
    </row>
    <row r="3734" spans="1:12" s="47" customFormat="1">
      <c r="A3734" t="s">
        <v>6664</v>
      </c>
      <c r="B3734" t="s">
        <v>13256</v>
      </c>
      <c r="C3734" s="43">
        <v>140000</v>
      </c>
      <c r="D3734">
        <v>100</v>
      </c>
      <c r="E3734" s="43">
        <v>6999750</v>
      </c>
      <c r="F3734" s="43">
        <v>2799900</v>
      </c>
      <c r="G3734" s="44">
        <f t="shared" si="174"/>
        <v>0.6</v>
      </c>
      <c r="H3734" s="45">
        <v>2909900</v>
      </c>
      <c r="I3734" s="44">
        <f t="shared" si="175"/>
        <v>0.58428515304118012</v>
      </c>
      <c r="J3734" s="45">
        <v>3069900</v>
      </c>
      <c r="K3734" s="44">
        <f t="shared" si="176"/>
        <v>0.56142719382835105</v>
      </c>
      <c r="L3734"/>
    </row>
    <row r="3735" spans="1:12" s="47" customFormat="1">
      <c r="A3735" t="s">
        <v>6600</v>
      </c>
      <c r="B3735" t="s">
        <v>13257</v>
      </c>
      <c r="C3735" s="43">
        <v>140000</v>
      </c>
      <c r="D3735">
        <v>100</v>
      </c>
      <c r="E3735" s="43">
        <v>6999750</v>
      </c>
      <c r="F3735" s="43">
        <v>2799900</v>
      </c>
      <c r="G3735" s="44">
        <f t="shared" si="174"/>
        <v>0.6</v>
      </c>
      <c r="H3735" s="45">
        <v>2909900</v>
      </c>
      <c r="I3735" s="44">
        <f t="shared" si="175"/>
        <v>0.58428515304118012</v>
      </c>
      <c r="J3735" s="45">
        <v>3069900</v>
      </c>
      <c r="K3735" s="44">
        <f t="shared" si="176"/>
        <v>0.56142719382835105</v>
      </c>
      <c r="L3735"/>
    </row>
    <row r="3736" spans="1:12">
      <c r="A3736" t="s">
        <v>6660</v>
      </c>
      <c r="B3736" t="s">
        <v>13258</v>
      </c>
      <c r="C3736" s="43">
        <v>140000</v>
      </c>
      <c r="D3736">
        <v>100</v>
      </c>
      <c r="E3736" s="43">
        <v>6999750</v>
      </c>
      <c r="F3736" s="43">
        <v>2799900</v>
      </c>
      <c r="G3736" s="44">
        <f t="shared" si="174"/>
        <v>0.6</v>
      </c>
      <c r="H3736" s="45">
        <v>2909900</v>
      </c>
      <c r="I3736" s="44">
        <f t="shared" si="175"/>
        <v>0.58428515304118012</v>
      </c>
      <c r="J3736" s="45">
        <v>3069900</v>
      </c>
      <c r="K3736" s="44">
        <f t="shared" si="176"/>
        <v>0.56142719382835105</v>
      </c>
    </row>
    <row r="3737" spans="1:12">
      <c r="A3737" t="s">
        <v>6662</v>
      </c>
      <c r="B3737" t="s">
        <v>13259</v>
      </c>
      <c r="C3737" s="43">
        <v>140000</v>
      </c>
      <c r="D3737">
        <v>100</v>
      </c>
      <c r="E3737" s="43">
        <v>6999750</v>
      </c>
      <c r="F3737" s="43">
        <v>2799900</v>
      </c>
      <c r="G3737" s="44">
        <f t="shared" si="174"/>
        <v>0.6</v>
      </c>
      <c r="H3737" s="45">
        <v>2909900</v>
      </c>
      <c r="I3737" s="44">
        <f t="shared" si="175"/>
        <v>0.58428515304118012</v>
      </c>
      <c r="J3737" s="45">
        <v>3069900</v>
      </c>
      <c r="K3737" s="44">
        <f t="shared" si="176"/>
        <v>0.56142719382835105</v>
      </c>
    </row>
    <row r="3738" spans="1:12">
      <c r="A3738" t="s">
        <v>6604</v>
      </c>
      <c r="B3738" t="s">
        <v>13260</v>
      </c>
      <c r="C3738" s="43">
        <v>140000</v>
      </c>
      <c r="D3738">
        <v>100</v>
      </c>
      <c r="E3738" s="43">
        <v>6999750</v>
      </c>
      <c r="F3738" s="43">
        <v>2799900</v>
      </c>
      <c r="G3738" s="44">
        <f t="shared" si="174"/>
        <v>0.6</v>
      </c>
      <c r="H3738" s="45">
        <v>2909900</v>
      </c>
      <c r="I3738" s="44">
        <f t="shared" si="175"/>
        <v>0.58428515304118012</v>
      </c>
      <c r="J3738" s="45">
        <v>3069900</v>
      </c>
      <c r="K3738" s="44">
        <f t="shared" si="176"/>
        <v>0.56142719382835105</v>
      </c>
    </row>
    <row r="3739" spans="1:12">
      <c r="A3739" t="s">
        <v>6658</v>
      </c>
      <c r="B3739" t="s">
        <v>13261</v>
      </c>
      <c r="C3739" s="43">
        <v>140000</v>
      </c>
      <c r="D3739">
        <v>100</v>
      </c>
      <c r="E3739" s="43">
        <v>6999750</v>
      </c>
      <c r="F3739" s="43">
        <v>2799900</v>
      </c>
      <c r="G3739" s="44">
        <f t="shared" si="174"/>
        <v>0.6</v>
      </c>
      <c r="H3739" s="45">
        <v>2909900</v>
      </c>
      <c r="I3739" s="44">
        <f t="shared" si="175"/>
        <v>0.58428515304118012</v>
      </c>
      <c r="J3739" s="45">
        <v>3069900</v>
      </c>
      <c r="K3739" s="44">
        <f t="shared" si="176"/>
        <v>0.56142719382835105</v>
      </c>
    </row>
    <row r="3740" spans="1:12">
      <c r="A3740" t="s">
        <v>2096</v>
      </c>
      <c r="B3740" t="s">
        <v>13073</v>
      </c>
      <c r="C3740" s="43">
        <v>140000</v>
      </c>
      <c r="D3740">
        <v>17</v>
      </c>
      <c r="E3740" s="43">
        <v>5599800</v>
      </c>
      <c r="F3740" s="43">
        <v>2799900</v>
      </c>
      <c r="G3740" s="44">
        <f t="shared" si="174"/>
        <v>0.5</v>
      </c>
      <c r="H3740" s="45">
        <v>2909900</v>
      </c>
      <c r="I3740" s="44">
        <f t="shared" si="175"/>
        <v>0.48035644130147503</v>
      </c>
      <c r="J3740" s="45">
        <v>3069900</v>
      </c>
      <c r="K3740" s="44">
        <f t="shared" si="176"/>
        <v>0.45178399228543875</v>
      </c>
    </row>
    <row r="3741" spans="1:12">
      <c r="A3741" t="s">
        <v>2103</v>
      </c>
      <c r="B3741" t="s">
        <v>13073</v>
      </c>
      <c r="C3741" s="43">
        <v>140000</v>
      </c>
      <c r="D3741">
        <v>7</v>
      </c>
      <c r="E3741" s="43">
        <v>5599800</v>
      </c>
      <c r="F3741" s="43">
        <v>2799900</v>
      </c>
      <c r="G3741" s="44">
        <f t="shared" si="174"/>
        <v>0.5</v>
      </c>
      <c r="H3741" s="45">
        <v>2909900</v>
      </c>
      <c r="I3741" s="44">
        <f t="shared" si="175"/>
        <v>0.48035644130147503</v>
      </c>
      <c r="J3741" s="45">
        <v>3069900</v>
      </c>
      <c r="K3741" s="44">
        <f t="shared" si="176"/>
        <v>0.45178399228543875</v>
      </c>
    </row>
    <row r="3742" spans="1:12">
      <c r="A3742" t="s">
        <v>6367</v>
      </c>
      <c r="B3742" t="s">
        <v>13073</v>
      </c>
      <c r="C3742" s="43">
        <v>140000</v>
      </c>
      <c r="D3742">
        <v>16</v>
      </c>
      <c r="E3742" s="43">
        <v>5599800</v>
      </c>
      <c r="F3742" s="43">
        <v>2799900</v>
      </c>
      <c r="G3742" s="44">
        <f t="shared" si="174"/>
        <v>0.5</v>
      </c>
      <c r="H3742" s="45">
        <v>2909900</v>
      </c>
      <c r="I3742" s="44">
        <f t="shared" si="175"/>
        <v>0.48035644130147503</v>
      </c>
      <c r="J3742" s="45">
        <v>3069900</v>
      </c>
      <c r="K3742" s="44">
        <f t="shared" si="176"/>
        <v>0.45178399228543875</v>
      </c>
    </row>
    <row r="3743" spans="1:12">
      <c r="A3743" t="s">
        <v>2101</v>
      </c>
      <c r="B3743" t="s">
        <v>13073</v>
      </c>
      <c r="C3743" s="43">
        <v>140000</v>
      </c>
      <c r="D3743">
        <v>16</v>
      </c>
      <c r="E3743" s="43">
        <v>5599800</v>
      </c>
      <c r="F3743" s="43">
        <v>2799900</v>
      </c>
      <c r="G3743" s="44">
        <f t="shared" si="174"/>
        <v>0.5</v>
      </c>
      <c r="H3743" s="45">
        <v>2909900</v>
      </c>
      <c r="I3743" s="44">
        <f t="shared" si="175"/>
        <v>0.48035644130147503</v>
      </c>
      <c r="J3743" s="45">
        <v>3069900</v>
      </c>
      <c r="K3743" s="44">
        <f t="shared" si="176"/>
        <v>0.45178399228543875</v>
      </c>
    </row>
    <row r="3744" spans="1:12">
      <c r="A3744" t="s">
        <v>6366</v>
      </c>
      <c r="B3744" t="s">
        <v>13262</v>
      </c>
      <c r="C3744" s="43">
        <v>140000</v>
      </c>
      <c r="D3744">
        <v>15</v>
      </c>
      <c r="E3744" s="43">
        <v>5599800</v>
      </c>
      <c r="F3744" s="43">
        <v>2799900</v>
      </c>
      <c r="G3744" s="44">
        <f t="shared" si="174"/>
        <v>0.5</v>
      </c>
      <c r="H3744" s="45">
        <v>2909900</v>
      </c>
      <c r="I3744" s="44">
        <f t="shared" si="175"/>
        <v>0.48035644130147503</v>
      </c>
      <c r="J3744" s="45">
        <v>3069900</v>
      </c>
      <c r="K3744" s="44">
        <f t="shared" si="176"/>
        <v>0.45178399228543875</v>
      </c>
    </row>
    <row r="3745" spans="1:12">
      <c r="A3745" t="s">
        <v>6364</v>
      </c>
      <c r="B3745" t="s">
        <v>13262</v>
      </c>
      <c r="C3745" s="43">
        <v>140000</v>
      </c>
      <c r="D3745">
        <v>14</v>
      </c>
      <c r="E3745" s="43">
        <v>5599800</v>
      </c>
      <c r="F3745" s="43">
        <v>2799900</v>
      </c>
      <c r="G3745" s="44">
        <f t="shared" si="174"/>
        <v>0.5</v>
      </c>
      <c r="H3745" s="45">
        <v>2909900</v>
      </c>
      <c r="I3745" s="44">
        <f t="shared" si="175"/>
        <v>0.48035644130147503</v>
      </c>
      <c r="J3745" s="45">
        <v>3069900</v>
      </c>
      <c r="K3745" s="44">
        <f t="shared" si="176"/>
        <v>0.45178399228543875</v>
      </c>
    </row>
    <row r="3746" spans="1:12">
      <c r="A3746" t="s">
        <v>6365</v>
      </c>
      <c r="B3746" t="s">
        <v>13262</v>
      </c>
      <c r="C3746" s="43">
        <v>140000</v>
      </c>
      <c r="D3746">
        <v>14</v>
      </c>
      <c r="E3746" s="43">
        <v>5599800</v>
      </c>
      <c r="F3746" s="43">
        <v>2799900</v>
      </c>
      <c r="G3746" s="44">
        <f t="shared" si="174"/>
        <v>0.5</v>
      </c>
      <c r="H3746" s="45">
        <v>2909900</v>
      </c>
      <c r="I3746" s="44">
        <f t="shared" si="175"/>
        <v>0.48035644130147503</v>
      </c>
      <c r="J3746" s="45">
        <v>3069900</v>
      </c>
      <c r="K3746" s="44">
        <f t="shared" si="176"/>
        <v>0.45178399228543875</v>
      </c>
    </row>
    <row r="3747" spans="1:12">
      <c r="A3747" t="s">
        <v>6368</v>
      </c>
      <c r="B3747" t="s">
        <v>13262</v>
      </c>
      <c r="C3747" s="43">
        <v>140000</v>
      </c>
      <c r="D3747">
        <v>14</v>
      </c>
      <c r="E3747" s="43">
        <v>5599800</v>
      </c>
      <c r="F3747" s="43">
        <v>2799900</v>
      </c>
      <c r="G3747" s="44">
        <f t="shared" si="174"/>
        <v>0.5</v>
      </c>
      <c r="H3747" s="45">
        <v>2909900</v>
      </c>
      <c r="I3747" s="44">
        <f t="shared" si="175"/>
        <v>0.48035644130147503</v>
      </c>
      <c r="J3747" s="45">
        <v>3069900</v>
      </c>
      <c r="K3747" s="44">
        <f t="shared" si="176"/>
        <v>0.45178399228543875</v>
      </c>
    </row>
    <row r="3748" spans="1:12">
      <c r="A3748" t="s">
        <v>6526</v>
      </c>
      <c r="B3748" t="s">
        <v>6525</v>
      </c>
      <c r="C3748" s="43">
        <v>140000</v>
      </c>
      <c r="D3748">
        <v>10</v>
      </c>
      <c r="E3748" s="43">
        <v>5639800</v>
      </c>
      <c r="F3748" s="43">
        <v>2819900</v>
      </c>
      <c r="G3748" s="44">
        <f t="shared" si="174"/>
        <v>0.5</v>
      </c>
      <c r="H3748" s="45">
        <v>2929900</v>
      </c>
      <c r="I3748" s="44">
        <f t="shared" si="175"/>
        <v>0.48049576226107304</v>
      </c>
      <c r="J3748" s="45">
        <v>3099900</v>
      </c>
      <c r="K3748" s="44">
        <f t="shared" si="176"/>
        <v>0.45035284939182241</v>
      </c>
    </row>
    <row r="3749" spans="1:12">
      <c r="A3749" t="s">
        <v>6522</v>
      </c>
      <c r="B3749" t="s">
        <v>6521</v>
      </c>
      <c r="C3749" s="43">
        <v>140000</v>
      </c>
      <c r="D3749">
        <v>23</v>
      </c>
      <c r="E3749" s="43">
        <v>5639800</v>
      </c>
      <c r="F3749" s="43">
        <v>2819900</v>
      </c>
      <c r="G3749" s="44">
        <f t="shared" si="174"/>
        <v>0.5</v>
      </c>
      <c r="H3749" s="45">
        <v>2929900</v>
      </c>
      <c r="I3749" s="44">
        <f t="shared" si="175"/>
        <v>0.48049576226107304</v>
      </c>
      <c r="J3749" s="45">
        <v>3099900</v>
      </c>
      <c r="K3749" s="44">
        <f t="shared" si="176"/>
        <v>0.45035284939182241</v>
      </c>
    </row>
    <row r="3750" spans="1:12">
      <c r="A3750" t="s">
        <v>6520</v>
      </c>
      <c r="B3750" t="s">
        <v>6519</v>
      </c>
      <c r="C3750" s="43">
        <v>140000</v>
      </c>
      <c r="D3750">
        <v>21</v>
      </c>
      <c r="E3750" s="43">
        <v>5639800</v>
      </c>
      <c r="F3750" s="43">
        <v>2819900</v>
      </c>
      <c r="G3750" s="44">
        <f t="shared" si="174"/>
        <v>0.5</v>
      </c>
      <c r="H3750" s="45">
        <v>2929900</v>
      </c>
      <c r="I3750" s="44">
        <f t="shared" si="175"/>
        <v>0.48049576226107304</v>
      </c>
      <c r="J3750" s="45">
        <v>3099900</v>
      </c>
      <c r="K3750" s="44">
        <f t="shared" si="176"/>
        <v>0.45035284939182241</v>
      </c>
    </row>
    <row r="3751" spans="1:12">
      <c r="A3751" t="s">
        <v>6518</v>
      </c>
      <c r="B3751" t="s">
        <v>6517</v>
      </c>
      <c r="C3751" s="43">
        <v>140000</v>
      </c>
      <c r="D3751">
        <v>21</v>
      </c>
      <c r="E3751" s="43">
        <v>5639800</v>
      </c>
      <c r="F3751" s="43">
        <v>2819900</v>
      </c>
      <c r="G3751" s="44">
        <f t="shared" si="174"/>
        <v>0.5</v>
      </c>
      <c r="H3751" s="45">
        <v>2929900</v>
      </c>
      <c r="I3751" s="44">
        <f t="shared" si="175"/>
        <v>0.48049576226107304</v>
      </c>
      <c r="J3751" s="45">
        <v>3099900</v>
      </c>
      <c r="K3751" s="44">
        <f t="shared" si="176"/>
        <v>0.45035284939182241</v>
      </c>
    </row>
    <row r="3752" spans="1:12">
      <c r="A3752" t="s">
        <v>6516</v>
      </c>
      <c r="B3752" t="s">
        <v>6515</v>
      </c>
      <c r="C3752" s="43">
        <v>140000</v>
      </c>
      <c r="D3752">
        <v>20</v>
      </c>
      <c r="E3752" s="43">
        <v>5639800</v>
      </c>
      <c r="F3752" s="43">
        <v>2819900</v>
      </c>
      <c r="G3752" s="44">
        <f t="shared" si="174"/>
        <v>0.5</v>
      </c>
      <c r="H3752" s="45">
        <v>2929900</v>
      </c>
      <c r="I3752" s="44">
        <f t="shared" si="175"/>
        <v>0.48049576226107304</v>
      </c>
      <c r="J3752" s="45">
        <v>3099900</v>
      </c>
      <c r="K3752" s="44">
        <f t="shared" si="176"/>
        <v>0.45035284939182241</v>
      </c>
    </row>
    <row r="3753" spans="1:12">
      <c r="A3753" t="s">
        <v>6524</v>
      </c>
      <c r="B3753" t="s">
        <v>6523</v>
      </c>
      <c r="C3753" s="43">
        <v>140000</v>
      </c>
      <c r="D3753">
        <v>10</v>
      </c>
      <c r="E3753" s="43">
        <v>5639800</v>
      </c>
      <c r="F3753" s="43">
        <v>2819900</v>
      </c>
      <c r="G3753" s="44">
        <f t="shared" si="174"/>
        <v>0.5</v>
      </c>
      <c r="H3753" s="45">
        <v>2929900</v>
      </c>
      <c r="I3753" s="44">
        <f t="shared" si="175"/>
        <v>0.48049576226107304</v>
      </c>
      <c r="J3753" s="45">
        <v>3099900</v>
      </c>
      <c r="K3753" s="44">
        <f t="shared" si="176"/>
        <v>0.45035284939182241</v>
      </c>
    </row>
    <row r="3754" spans="1:12">
      <c r="A3754" t="s">
        <v>7013</v>
      </c>
      <c r="B3754" s="54" t="s">
        <v>13263</v>
      </c>
      <c r="C3754" s="43">
        <v>70000</v>
      </c>
      <c r="D3754">
        <v>20</v>
      </c>
      <c r="E3754" s="55">
        <v>6863760</v>
      </c>
      <c r="F3754" s="56">
        <v>2859900</v>
      </c>
      <c r="G3754" s="44">
        <f t="shared" si="174"/>
        <v>0.58333333333333326</v>
      </c>
      <c r="H3754" s="55">
        <v>2999900</v>
      </c>
      <c r="I3754" s="44">
        <f t="shared" si="175"/>
        <v>0.56293634975581897</v>
      </c>
      <c r="J3754" s="55">
        <v>3059900</v>
      </c>
      <c r="K3754" s="44">
        <f t="shared" si="176"/>
        <v>0.55419478536545563</v>
      </c>
      <c r="L3754" s="55">
        <v>3059900</v>
      </c>
    </row>
    <row r="3755" spans="1:12">
      <c r="A3755" t="s">
        <v>6432</v>
      </c>
      <c r="B3755" t="s">
        <v>6431</v>
      </c>
      <c r="C3755" s="43">
        <v>30000</v>
      </c>
      <c r="D3755">
        <v>0</v>
      </c>
      <c r="E3755" s="43">
        <v>5739800</v>
      </c>
      <c r="F3755" s="43">
        <v>2869900</v>
      </c>
      <c r="G3755" s="44">
        <f t="shared" si="174"/>
        <v>0.5</v>
      </c>
      <c r="H3755" s="45">
        <v>2989900</v>
      </c>
      <c r="I3755" s="44">
        <f t="shared" si="175"/>
        <v>0.47909334820028571</v>
      </c>
      <c r="J3755" s="45">
        <v>3149900</v>
      </c>
      <c r="K3755" s="44">
        <f t="shared" si="176"/>
        <v>0.45121781246733339</v>
      </c>
    </row>
    <row r="3756" spans="1:12">
      <c r="A3756" t="s">
        <v>2141</v>
      </c>
      <c r="B3756" t="s">
        <v>13264</v>
      </c>
      <c r="C3756" s="43">
        <v>140000</v>
      </c>
      <c r="D3756">
        <v>0</v>
      </c>
      <c r="E3756" s="43">
        <v>5799800</v>
      </c>
      <c r="F3756" s="43">
        <v>2899900</v>
      </c>
      <c r="G3756" s="44">
        <f t="shared" si="174"/>
        <v>0.5</v>
      </c>
      <c r="H3756" s="45">
        <v>3019900</v>
      </c>
      <c r="I3756" s="44">
        <f t="shared" si="175"/>
        <v>0.47930963136659888</v>
      </c>
      <c r="J3756" s="45">
        <v>3179900</v>
      </c>
      <c r="K3756" s="44">
        <f t="shared" si="176"/>
        <v>0.4517224731887306</v>
      </c>
    </row>
    <row r="3757" spans="1:12">
      <c r="A3757" t="s">
        <v>2142</v>
      </c>
      <c r="B3757" t="s">
        <v>13265</v>
      </c>
      <c r="C3757" s="43">
        <v>140000</v>
      </c>
      <c r="D3757">
        <v>0</v>
      </c>
      <c r="E3757" s="43">
        <v>5799800</v>
      </c>
      <c r="F3757" s="43">
        <v>2899900</v>
      </c>
      <c r="G3757" s="44">
        <f t="shared" si="174"/>
        <v>0.5</v>
      </c>
      <c r="H3757" s="45">
        <v>3019900</v>
      </c>
      <c r="I3757" s="44">
        <f t="shared" si="175"/>
        <v>0.47930963136659888</v>
      </c>
      <c r="J3757" s="45">
        <v>3179900</v>
      </c>
      <c r="K3757" s="44">
        <f t="shared" si="176"/>
        <v>0.4517224731887306</v>
      </c>
    </row>
    <row r="3758" spans="1:12">
      <c r="A3758" t="s">
        <v>2146</v>
      </c>
      <c r="B3758" t="s">
        <v>13266</v>
      </c>
      <c r="C3758" s="43">
        <v>140000</v>
      </c>
      <c r="D3758">
        <v>0</v>
      </c>
      <c r="E3758" s="43">
        <v>5799800</v>
      </c>
      <c r="F3758" s="43">
        <v>2899900</v>
      </c>
      <c r="G3758" s="44">
        <f t="shared" si="174"/>
        <v>0.5</v>
      </c>
      <c r="H3758" s="45">
        <v>3019900</v>
      </c>
      <c r="I3758" s="44">
        <f t="shared" si="175"/>
        <v>0.47930963136659888</v>
      </c>
      <c r="J3758" s="45">
        <v>3179900</v>
      </c>
      <c r="K3758" s="44">
        <f t="shared" si="176"/>
        <v>0.4517224731887306</v>
      </c>
    </row>
    <row r="3759" spans="1:12">
      <c r="A3759" t="s">
        <v>2144</v>
      </c>
      <c r="B3759" t="s">
        <v>13267</v>
      </c>
      <c r="C3759" s="43">
        <v>140000</v>
      </c>
      <c r="D3759">
        <v>100</v>
      </c>
      <c r="E3759" s="43">
        <v>5799800</v>
      </c>
      <c r="F3759" s="43">
        <v>2899900</v>
      </c>
      <c r="G3759" s="44">
        <f t="shared" si="174"/>
        <v>0.5</v>
      </c>
      <c r="H3759" s="45">
        <v>3019900</v>
      </c>
      <c r="I3759" s="44">
        <f t="shared" si="175"/>
        <v>0.47930963136659888</v>
      </c>
      <c r="J3759" s="45">
        <v>3179900</v>
      </c>
      <c r="K3759" s="44">
        <f t="shared" si="176"/>
        <v>0.4517224731887306</v>
      </c>
    </row>
    <row r="3760" spans="1:12">
      <c r="A3760" t="s">
        <v>2143</v>
      </c>
      <c r="B3760" t="s">
        <v>13268</v>
      </c>
      <c r="C3760" s="43">
        <v>140000</v>
      </c>
      <c r="D3760">
        <v>100</v>
      </c>
      <c r="E3760" s="43">
        <v>5799800</v>
      </c>
      <c r="F3760" s="43">
        <v>2899900</v>
      </c>
      <c r="G3760" s="44">
        <f t="shared" si="174"/>
        <v>0.5</v>
      </c>
      <c r="H3760" s="45">
        <v>3019900</v>
      </c>
      <c r="I3760" s="44">
        <f t="shared" si="175"/>
        <v>0.47930963136659888</v>
      </c>
      <c r="J3760" s="45">
        <v>3179900</v>
      </c>
      <c r="K3760" s="44">
        <f t="shared" si="176"/>
        <v>0.4517224731887306</v>
      </c>
    </row>
    <row r="3761" spans="1:11">
      <c r="A3761" s="49" t="s">
        <v>13269</v>
      </c>
      <c r="B3761" s="49" t="s">
        <v>13270</v>
      </c>
      <c r="C3761" s="43">
        <v>140000</v>
      </c>
      <c r="D3761">
        <v>100</v>
      </c>
      <c r="E3761" s="43">
        <v>7999800</v>
      </c>
      <c r="F3761" s="43">
        <v>3999900</v>
      </c>
      <c r="G3761" s="44">
        <f t="shared" si="174"/>
        <v>0.5</v>
      </c>
      <c r="H3761" s="45">
        <v>4159900</v>
      </c>
      <c r="I3761" s="44">
        <f t="shared" si="175"/>
        <v>0.47999949998749969</v>
      </c>
      <c r="J3761" s="45">
        <v>4389900</v>
      </c>
      <c r="K3761" s="44">
        <f t="shared" si="176"/>
        <v>0.45124878121953049</v>
      </c>
    </row>
    <row r="3762" spans="1:11">
      <c r="A3762" s="49" t="s">
        <v>13271</v>
      </c>
      <c r="B3762" s="49" t="s">
        <v>13272</v>
      </c>
      <c r="C3762" s="43">
        <v>140000</v>
      </c>
      <c r="D3762">
        <v>100</v>
      </c>
      <c r="E3762" s="43">
        <v>7999800</v>
      </c>
      <c r="F3762" s="43">
        <v>3999900</v>
      </c>
      <c r="G3762" s="44">
        <f t="shared" si="174"/>
        <v>0.5</v>
      </c>
      <c r="H3762" s="45">
        <v>4159900</v>
      </c>
      <c r="I3762" s="44">
        <f t="shared" si="175"/>
        <v>0.47999949998749969</v>
      </c>
      <c r="J3762" s="45">
        <v>4389900</v>
      </c>
      <c r="K3762" s="44">
        <f t="shared" si="176"/>
        <v>0.45124878121953049</v>
      </c>
    </row>
    <row r="3763" spans="1:11">
      <c r="A3763" t="s">
        <v>13273</v>
      </c>
      <c r="B3763" t="s">
        <v>13274</v>
      </c>
      <c r="C3763" s="43">
        <v>140000</v>
      </c>
      <c r="D3763">
        <v>100</v>
      </c>
      <c r="E3763" s="43">
        <v>4999800</v>
      </c>
      <c r="F3763" s="43">
        <v>2499900</v>
      </c>
      <c r="G3763" s="44">
        <f t="shared" si="174"/>
        <v>0.5</v>
      </c>
      <c r="H3763" s="45">
        <v>2599900</v>
      </c>
      <c r="I3763" s="44">
        <f t="shared" si="175"/>
        <v>0.47999919996799867</v>
      </c>
      <c r="J3763" s="45">
        <v>2739900</v>
      </c>
      <c r="K3763" s="44">
        <f t="shared" si="176"/>
        <v>0.45199807992319696</v>
      </c>
    </row>
    <row r="3764" spans="1:11">
      <c r="A3764" t="s">
        <v>13275</v>
      </c>
      <c r="B3764" t="s">
        <v>13276</v>
      </c>
      <c r="C3764" s="43">
        <v>140000</v>
      </c>
      <c r="D3764">
        <v>100</v>
      </c>
      <c r="E3764" s="43">
        <v>4999800</v>
      </c>
      <c r="F3764" s="43">
        <v>2499900</v>
      </c>
      <c r="G3764" s="44">
        <f t="shared" si="174"/>
        <v>0.5</v>
      </c>
      <c r="H3764" s="45">
        <v>2599900</v>
      </c>
      <c r="I3764" s="44">
        <f t="shared" si="175"/>
        <v>0.47999919996799867</v>
      </c>
      <c r="J3764" s="45">
        <v>2739900</v>
      </c>
      <c r="K3764" s="44">
        <f t="shared" si="176"/>
        <v>0.45199807992319696</v>
      </c>
    </row>
    <row r="3765" spans="1:11">
      <c r="A3765" t="s">
        <v>13277</v>
      </c>
      <c r="B3765" t="s">
        <v>13278</v>
      </c>
      <c r="C3765" s="43">
        <v>140000</v>
      </c>
      <c r="D3765">
        <v>100</v>
      </c>
      <c r="E3765" s="43">
        <v>4999800</v>
      </c>
      <c r="F3765" s="43">
        <v>2499900</v>
      </c>
      <c r="G3765" s="44">
        <f t="shared" si="174"/>
        <v>0.5</v>
      </c>
      <c r="H3765" s="45">
        <v>2599900</v>
      </c>
      <c r="I3765" s="44">
        <f t="shared" si="175"/>
        <v>0.47999919996799867</v>
      </c>
      <c r="J3765" s="45">
        <v>2739900</v>
      </c>
      <c r="K3765" s="44">
        <f t="shared" si="176"/>
        <v>0.45199807992319696</v>
      </c>
    </row>
    <row r="3766" spans="1:11">
      <c r="A3766" t="s">
        <v>13279</v>
      </c>
      <c r="B3766" t="s">
        <v>13280</v>
      </c>
      <c r="C3766" s="43">
        <v>140000</v>
      </c>
      <c r="D3766">
        <v>100</v>
      </c>
      <c r="E3766" s="43">
        <v>4999800</v>
      </c>
      <c r="F3766" s="43">
        <v>2499900</v>
      </c>
      <c r="G3766" s="44">
        <f t="shared" si="174"/>
        <v>0.5</v>
      </c>
      <c r="H3766" s="45">
        <v>2599900</v>
      </c>
      <c r="I3766" s="44">
        <f t="shared" si="175"/>
        <v>0.47999919996799867</v>
      </c>
      <c r="J3766" s="45">
        <v>2739900</v>
      </c>
      <c r="K3766" s="44">
        <f t="shared" si="176"/>
        <v>0.45199807992319696</v>
      </c>
    </row>
    <row r="3767" spans="1:11">
      <c r="A3767" t="s">
        <v>13281</v>
      </c>
      <c r="B3767" t="s">
        <v>13282</v>
      </c>
      <c r="C3767" s="43">
        <v>140000</v>
      </c>
      <c r="D3767">
        <v>100</v>
      </c>
      <c r="E3767" s="43">
        <v>4999800</v>
      </c>
      <c r="F3767" s="43">
        <v>2499900</v>
      </c>
      <c r="G3767" s="44">
        <f t="shared" si="174"/>
        <v>0.5</v>
      </c>
      <c r="H3767" s="45">
        <v>2599900</v>
      </c>
      <c r="I3767" s="44">
        <f t="shared" si="175"/>
        <v>0.47999919996799867</v>
      </c>
      <c r="J3767" s="45">
        <v>2739900</v>
      </c>
      <c r="K3767" s="44">
        <f t="shared" si="176"/>
        <v>0.45199807992319696</v>
      </c>
    </row>
    <row r="3768" spans="1:11">
      <c r="A3768" t="s">
        <v>13283</v>
      </c>
      <c r="B3768" t="s">
        <v>13284</v>
      </c>
      <c r="C3768" s="43">
        <v>140000</v>
      </c>
      <c r="D3768">
        <v>100</v>
      </c>
      <c r="E3768" s="43">
        <v>4999800</v>
      </c>
      <c r="F3768" s="43">
        <v>2499900</v>
      </c>
      <c r="G3768" s="44">
        <f t="shared" si="174"/>
        <v>0.5</v>
      </c>
      <c r="H3768" s="45">
        <v>2599900</v>
      </c>
      <c r="I3768" s="44">
        <f t="shared" si="175"/>
        <v>0.47999919996799867</v>
      </c>
      <c r="J3768" s="45">
        <v>2739900</v>
      </c>
      <c r="K3768" s="44">
        <f t="shared" si="176"/>
        <v>0.45199807992319696</v>
      </c>
    </row>
    <row r="3769" spans="1:11">
      <c r="A3769" t="s">
        <v>13285</v>
      </c>
      <c r="B3769" t="s">
        <v>13286</v>
      </c>
      <c r="C3769" s="43">
        <v>140000</v>
      </c>
      <c r="D3769">
        <v>100</v>
      </c>
      <c r="E3769" s="43">
        <v>4999800</v>
      </c>
      <c r="F3769" s="43">
        <v>2499900</v>
      </c>
      <c r="G3769" s="44">
        <f t="shared" si="174"/>
        <v>0.5</v>
      </c>
      <c r="H3769" s="45">
        <v>2599900</v>
      </c>
      <c r="I3769" s="44">
        <f t="shared" si="175"/>
        <v>0.47999919996799867</v>
      </c>
      <c r="J3769" s="45">
        <v>2739900</v>
      </c>
      <c r="K3769" s="44">
        <f t="shared" si="176"/>
        <v>0.45199807992319696</v>
      </c>
    </row>
    <row r="3770" spans="1:11">
      <c r="A3770" t="s">
        <v>13287</v>
      </c>
      <c r="B3770" t="s">
        <v>13288</v>
      </c>
      <c r="C3770" s="43">
        <v>140000</v>
      </c>
      <c r="D3770">
        <v>0</v>
      </c>
      <c r="E3770" s="43">
        <v>4999800</v>
      </c>
      <c r="F3770" s="43">
        <v>2499900</v>
      </c>
      <c r="G3770" s="44">
        <f t="shared" si="174"/>
        <v>0.5</v>
      </c>
      <c r="H3770" s="45">
        <v>2599900</v>
      </c>
      <c r="I3770" s="44">
        <f t="shared" si="175"/>
        <v>0.47999919996799867</v>
      </c>
      <c r="J3770" s="45">
        <v>2739900</v>
      </c>
      <c r="K3770" s="44">
        <f t="shared" si="176"/>
        <v>0.45199807992319696</v>
      </c>
    </row>
    <row r="3771" spans="1:11">
      <c r="A3771" t="s">
        <v>13289</v>
      </c>
      <c r="B3771" t="s">
        <v>13290</v>
      </c>
      <c r="C3771" s="43">
        <v>140000</v>
      </c>
      <c r="D3771">
        <v>100</v>
      </c>
      <c r="E3771" s="43">
        <v>4999800</v>
      </c>
      <c r="F3771" s="43">
        <v>2499900</v>
      </c>
      <c r="G3771" s="44">
        <f t="shared" si="174"/>
        <v>0.5</v>
      </c>
      <c r="H3771" s="45">
        <v>2599900</v>
      </c>
      <c r="I3771" s="44">
        <f t="shared" si="175"/>
        <v>0.47999919996799867</v>
      </c>
      <c r="J3771" s="45">
        <v>2739900</v>
      </c>
      <c r="K3771" s="44">
        <f t="shared" si="176"/>
        <v>0.45199807992319696</v>
      </c>
    </row>
    <row r="3772" spans="1:11">
      <c r="A3772" t="s">
        <v>13291</v>
      </c>
      <c r="B3772" t="s">
        <v>13292</v>
      </c>
      <c r="C3772" s="43">
        <v>140000</v>
      </c>
      <c r="D3772">
        <v>100</v>
      </c>
      <c r="E3772" s="43">
        <v>4999800</v>
      </c>
      <c r="F3772" s="43">
        <v>2499900</v>
      </c>
      <c r="G3772" s="44">
        <f t="shared" si="174"/>
        <v>0.5</v>
      </c>
      <c r="H3772" s="45">
        <v>2599900</v>
      </c>
      <c r="I3772" s="44">
        <f t="shared" si="175"/>
        <v>0.47999919996799867</v>
      </c>
      <c r="J3772" s="45">
        <v>2739900</v>
      </c>
      <c r="K3772" s="44">
        <f t="shared" si="176"/>
        <v>0.45199807992319696</v>
      </c>
    </row>
    <row r="3773" spans="1:11">
      <c r="A3773" t="s">
        <v>13293</v>
      </c>
      <c r="B3773" t="s">
        <v>13294</v>
      </c>
      <c r="C3773" s="43">
        <v>140000</v>
      </c>
      <c r="D3773">
        <v>0</v>
      </c>
      <c r="E3773" s="43">
        <v>4999800</v>
      </c>
      <c r="F3773" s="43">
        <v>2499900</v>
      </c>
      <c r="G3773" s="44">
        <f t="shared" si="174"/>
        <v>0.5</v>
      </c>
      <c r="H3773" s="45">
        <v>2599900</v>
      </c>
      <c r="I3773" s="44">
        <f t="shared" si="175"/>
        <v>0.47999919996799867</v>
      </c>
      <c r="J3773" s="45">
        <v>2739900</v>
      </c>
      <c r="K3773" s="44">
        <f t="shared" si="176"/>
        <v>0.45199807992319696</v>
      </c>
    </row>
    <row r="3774" spans="1:11">
      <c r="A3774" t="s">
        <v>13295</v>
      </c>
      <c r="B3774" t="s">
        <v>13296</v>
      </c>
      <c r="C3774" s="43">
        <v>140000</v>
      </c>
      <c r="D3774">
        <v>0</v>
      </c>
      <c r="E3774" s="43">
        <v>4999800</v>
      </c>
      <c r="F3774" s="43">
        <v>2499900</v>
      </c>
      <c r="G3774" s="44">
        <f t="shared" si="174"/>
        <v>0.5</v>
      </c>
      <c r="H3774" s="45">
        <v>2599900</v>
      </c>
      <c r="I3774" s="44">
        <f t="shared" si="175"/>
        <v>0.47999919996799867</v>
      </c>
      <c r="J3774" s="45">
        <v>2739900</v>
      </c>
      <c r="K3774" s="44">
        <f t="shared" si="176"/>
        <v>0.45199807992319696</v>
      </c>
    </row>
    <row r="3775" spans="1:11">
      <c r="A3775" t="s">
        <v>13297</v>
      </c>
      <c r="B3775" t="s">
        <v>13298</v>
      </c>
      <c r="C3775" s="43">
        <v>140000</v>
      </c>
      <c r="D3775">
        <v>0</v>
      </c>
      <c r="E3775" s="43">
        <v>4999800</v>
      </c>
      <c r="F3775" s="43">
        <v>2499900</v>
      </c>
      <c r="G3775" s="44">
        <f t="shared" si="174"/>
        <v>0.5</v>
      </c>
      <c r="H3775" s="45">
        <v>2599900</v>
      </c>
      <c r="I3775" s="44">
        <f t="shared" si="175"/>
        <v>0.47999919996799867</v>
      </c>
      <c r="J3775" s="45">
        <v>2739900</v>
      </c>
      <c r="K3775" s="44">
        <f t="shared" si="176"/>
        <v>0.45199807992319696</v>
      </c>
    </row>
    <row r="3776" spans="1:11">
      <c r="A3776" t="s">
        <v>13299</v>
      </c>
      <c r="B3776" t="s">
        <v>13300</v>
      </c>
      <c r="C3776" s="43">
        <v>140000</v>
      </c>
      <c r="D3776">
        <v>0</v>
      </c>
      <c r="E3776" s="43">
        <v>4999800</v>
      </c>
      <c r="F3776" s="43">
        <v>2499900</v>
      </c>
      <c r="G3776" s="44">
        <f t="shared" si="174"/>
        <v>0.5</v>
      </c>
      <c r="H3776" s="45">
        <v>2599900</v>
      </c>
      <c r="I3776" s="44">
        <f t="shared" si="175"/>
        <v>0.47999919996799867</v>
      </c>
      <c r="J3776" s="45">
        <v>2739900</v>
      </c>
      <c r="K3776" s="44">
        <f t="shared" si="176"/>
        <v>0.45199807992319696</v>
      </c>
    </row>
    <row r="3777" spans="1:12">
      <c r="A3777" t="s">
        <v>13301</v>
      </c>
      <c r="B3777" t="s">
        <v>13302</v>
      </c>
      <c r="C3777" s="43">
        <v>140000</v>
      </c>
      <c r="D3777">
        <v>0</v>
      </c>
      <c r="E3777" s="43">
        <v>4999800</v>
      </c>
      <c r="F3777" s="43">
        <v>2499900</v>
      </c>
      <c r="G3777" s="44">
        <f t="shared" si="174"/>
        <v>0.5</v>
      </c>
      <c r="H3777" s="45">
        <v>2599900</v>
      </c>
      <c r="I3777" s="44">
        <f t="shared" si="175"/>
        <v>0.47999919996799867</v>
      </c>
      <c r="J3777" s="45">
        <v>2739900</v>
      </c>
      <c r="K3777" s="44">
        <f t="shared" si="176"/>
        <v>0.45199807992319696</v>
      </c>
    </row>
    <row r="3778" spans="1:12">
      <c r="A3778" t="s">
        <v>13303</v>
      </c>
      <c r="B3778" t="s">
        <v>13304</v>
      </c>
      <c r="C3778" s="43">
        <v>140000</v>
      </c>
      <c r="D3778">
        <v>0</v>
      </c>
      <c r="E3778" s="43">
        <v>4999800</v>
      </c>
      <c r="F3778" s="43">
        <v>2499900</v>
      </c>
      <c r="G3778" s="44">
        <f t="shared" ref="G3778:G3841" si="177">1-(F3778/E3778)</f>
        <v>0.5</v>
      </c>
      <c r="H3778" s="45">
        <v>2599900</v>
      </c>
      <c r="I3778" s="44">
        <f t="shared" ref="I3778:I3841" si="178">1-(H3778/E3778)</f>
        <v>0.47999919996799867</v>
      </c>
      <c r="J3778" s="45">
        <v>2739900</v>
      </c>
      <c r="K3778" s="44">
        <f t="shared" ref="K3778:K3841" si="179">1-(J3778/E3778)</f>
        <v>0.45199807992319696</v>
      </c>
    </row>
    <row r="3779" spans="1:12">
      <c r="A3779" t="s">
        <v>6949</v>
      </c>
      <c r="B3779" t="s">
        <v>13305</v>
      </c>
      <c r="C3779" s="43">
        <v>140000</v>
      </c>
      <c r="D3779">
        <v>100</v>
      </c>
      <c r="E3779" s="43">
        <v>5799800</v>
      </c>
      <c r="F3779" s="43">
        <v>2899900</v>
      </c>
      <c r="G3779" s="44">
        <f t="shared" si="177"/>
        <v>0.5</v>
      </c>
      <c r="H3779" s="45">
        <v>3019900</v>
      </c>
      <c r="I3779" s="44">
        <f t="shared" si="178"/>
        <v>0.47930963136659888</v>
      </c>
      <c r="J3779" s="45">
        <v>3179900</v>
      </c>
      <c r="K3779" s="44">
        <f t="shared" si="179"/>
        <v>0.4517224731887306</v>
      </c>
    </row>
    <row r="3780" spans="1:12">
      <c r="A3780" t="s">
        <v>6937</v>
      </c>
      <c r="B3780" t="s">
        <v>13306</v>
      </c>
      <c r="C3780" s="43">
        <v>140000</v>
      </c>
      <c r="D3780">
        <v>100</v>
      </c>
      <c r="E3780" s="43">
        <v>5799800</v>
      </c>
      <c r="F3780" s="43">
        <v>2899900</v>
      </c>
      <c r="G3780" s="44">
        <f t="shared" si="177"/>
        <v>0.5</v>
      </c>
      <c r="H3780" s="45">
        <v>3019900</v>
      </c>
      <c r="I3780" s="44">
        <f t="shared" si="178"/>
        <v>0.47930963136659888</v>
      </c>
      <c r="J3780" s="45">
        <v>3179900</v>
      </c>
      <c r="K3780" s="44">
        <f t="shared" si="179"/>
        <v>0.4517224731887306</v>
      </c>
    </row>
    <row r="3781" spans="1:12">
      <c r="A3781" t="s">
        <v>6933</v>
      </c>
      <c r="B3781" t="s">
        <v>13307</v>
      </c>
      <c r="C3781" s="43">
        <v>140000</v>
      </c>
      <c r="D3781">
        <v>100</v>
      </c>
      <c r="E3781" s="43">
        <v>5799800</v>
      </c>
      <c r="F3781" s="43">
        <v>2899900</v>
      </c>
      <c r="G3781" s="44">
        <f t="shared" si="177"/>
        <v>0.5</v>
      </c>
      <c r="H3781" s="45">
        <v>3019900</v>
      </c>
      <c r="I3781" s="44">
        <f t="shared" si="178"/>
        <v>0.47930963136659888</v>
      </c>
      <c r="J3781" s="45">
        <v>3179900</v>
      </c>
      <c r="K3781" s="44">
        <f t="shared" si="179"/>
        <v>0.4517224731887306</v>
      </c>
    </row>
    <row r="3782" spans="1:12">
      <c r="A3782" t="s">
        <v>6935</v>
      </c>
      <c r="B3782" t="s">
        <v>13308</v>
      </c>
      <c r="C3782" s="43">
        <v>140000</v>
      </c>
      <c r="D3782">
        <v>100</v>
      </c>
      <c r="E3782" s="43">
        <v>5799800</v>
      </c>
      <c r="F3782" s="43">
        <v>2899900</v>
      </c>
      <c r="G3782" s="44">
        <f t="shared" si="177"/>
        <v>0.5</v>
      </c>
      <c r="H3782" s="45">
        <v>3019900</v>
      </c>
      <c r="I3782" s="44">
        <f t="shared" si="178"/>
        <v>0.47930963136659888</v>
      </c>
      <c r="J3782" s="45">
        <v>3179900</v>
      </c>
      <c r="K3782" s="44">
        <f t="shared" si="179"/>
        <v>0.4517224731887306</v>
      </c>
    </row>
    <row r="3783" spans="1:12">
      <c r="A3783" t="s">
        <v>6939</v>
      </c>
      <c r="B3783" t="s">
        <v>13309</v>
      </c>
      <c r="C3783" s="43">
        <v>140000</v>
      </c>
      <c r="D3783">
        <v>100</v>
      </c>
      <c r="E3783" s="43">
        <v>5799800</v>
      </c>
      <c r="F3783" s="43">
        <v>2899900</v>
      </c>
      <c r="G3783" s="44">
        <f t="shared" si="177"/>
        <v>0.5</v>
      </c>
      <c r="H3783" s="45">
        <v>3019900</v>
      </c>
      <c r="I3783" s="44">
        <f t="shared" si="178"/>
        <v>0.47930963136659888</v>
      </c>
      <c r="J3783" s="45">
        <v>3179900</v>
      </c>
      <c r="K3783" s="44">
        <f t="shared" si="179"/>
        <v>0.4517224731887306</v>
      </c>
    </row>
    <row r="3784" spans="1:12">
      <c r="A3784" t="s">
        <v>6931</v>
      </c>
      <c r="B3784" t="s">
        <v>13310</v>
      </c>
      <c r="C3784" s="43">
        <v>140000</v>
      </c>
      <c r="D3784">
        <v>100</v>
      </c>
      <c r="E3784" s="43">
        <v>5799800</v>
      </c>
      <c r="F3784" s="43">
        <v>2899900</v>
      </c>
      <c r="G3784" s="44">
        <f t="shared" si="177"/>
        <v>0.5</v>
      </c>
      <c r="H3784" s="45">
        <v>3019900</v>
      </c>
      <c r="I3784" s="44">
        <f t="shared" si="178"/>
        <v>0.47930963136659888</v>
      </c>
      <c r="J3784" s="45">
        <v>3179900</v>
      </c>
      <c r="K3784" s="44">
        <f t="shared" si="179"/>
        <v>0.4517224731887306</v>
      </c>
    </row>
    <row r="3785" spans="1:12">
      <c r="A3785" t="s">
        <v>1828</v>
      </c>
      <c r="B3785" t="s">
        <v>13311</v>
      </c>
      <c r="C3785" s="43">
        <v>140000</v>
      </c>
      <c r="D3785">
        <v>100</v>
      </c>
      <c r="E3785" s="43">
        <v>5799800</v>
      </c>
      <c r="F3785" s="43">
        <v>2899900</v>
      </c>
      <c r="G3785" s="44">
        <f t="shared" si="177"/>
        <v>0.5</v>
      </c>
      <c r="H3785" s="45">
        <v>3019900</v>
      </c>
      <c r="I3785" s="44">
        <f t="shared" si="178"/>
        <v>0.47930963136659888</v>
      </c>
      <c r="J3785" s="45">
        <v>3179900</v>
      </c>
      <c r="K3785" s="44">
        <f t="shared" si="179"/>
        <v>0.4517224731887306</v>
      </c>
    </row>
    <row r="3786" spans="1:12">
      <c r="A3786" t="s">
        <v>1765</v>
      </c>
      <c r="B3786" t="s">
        <v>13312</v>
      </c>
      <c r="C3786" s="43">
        <v>140000</v>
      </c>
      <c r="D3786">
        <v>100</v>
      </c>
      <c r="E3786" s="43">
        <v>5799800</v>
      </c>
      <c r="F3786" s="43">
        <v>2899900</v>
      </c>
      <c r="G3786" s="44">
        <f t="shared" si="177"/>
        <v>0.5</v>
      </c>
      <c r="H3786" s="45">
        <v>3019900</v>
      </c>
      <c r="I3786" s="44">
        <f t="shared" si="178"/>
        <v>0.47930963136659888</v>
      </c>
      <c r="J3786" s="45">
        <v>3179900</v>
      </c>
      <c r="K3786" s="44">
        <f t="shared" si="179"/>
        <v>0.4517224731887306</v>
      </c>
    </row>
    <row r="3787" spans="1:12">
      <c r="A3787" t="s">
        <v>5235</v>
      </c>
      <c r="B3787" t="s">
        <v>13312</v>
      </c>
      <c r="C3787" s="43">
        <v>140000</v>
      </c>
      <c r="D3787">
        <v>100</v>
      </c>
      <c r="E3787" s="43">
        <v>5799800</v>
      </c>
      <c r="F3787" s="43">
        <v>2899900</v>
      </c>
      <c r="G3787" s="44">
        <f t="shared" si="177"/>
        <v>0.5</v>
      </c>
      <c r="H3787" s="45">
        <v>3019900</v>
      </c>
      <c r="I3787" s="44">
        <f t="shared" si="178"/>
        <v>0.47930963136659888</v>
      </c>
      <c r="J3787" s="45">
        <v>3179900</v>
      </c>
      <c r="K3787" s="44">
        <f t="shared" si="179"/>
        <v>0.4517224731887306</v>
      </c>
      <c r="L3787" s="53"/>
    </row>
    <row r="3788" spans="1:12">
      <c r="A3788" t="s">
        <v>1831</v>
      </c>
      <c r="B3788" t="s">
        <v>13313</v>
      </c>
      <c r="C3788" s="43">
        <v>140000</v>
      </c>
      <c r="D3788">
        <v>100</v>
      </c>
      <c r="E3788" s="43">
        <v>5799800</v>
      </c>
      <c r="F3788" s="43">
        <v>2899900</v>
      </c>
      <c r="G3788" s="44">
        <f t="shared" si="177"/>
        <v>0.5</v>
      </c>
      <c r="H3788" s="45">
        <v>3019900</v>
      </c>
      <c r="I3788" s="44">
        <f t="shared" si="178"/>
        <v>0.47930963136659888</v>
      </c>
      <c r="J3788" s="45">
        <v>3179900</v>
      </c>
      <c r="K3788" s="44">
        <f t="shared" si="179"/>
        <v>0.4517224731887306</v>
      </c>
    </row>
    <row r="3789" spans="1:12">
      <c r="A3789" t="s">
        <v>1830</v>
      </c>
      <c r="B3789" t="s">
        <v>13314</v>
      </c>
      <c r="C3789" s="43">
        <v>140000</v>
      </c>
      <c r="D3789">
        <v>100</v>
      </c>
      <c r="E3789" s="43">
        <v>5799800</v>
      </c>
      <c r="F3789" s="43">
        <v>2899900</v>
      </c>
      <c r="G3789" s="44">
        <f t="shared" si="177"/>
        <v>0.5</v>
      </c>
      <c r="H3789" s="45">
        <v>3019900</v>
      </c>
      <c r="I3789" s="44">
        <f t="shared" si="178"/>
        <v>0.47930963136659888</v>
      </c>
      <c r="J3789" s="45">
        <v>3179900</v>
      </c>
      <c r="K3789" s="44">
        <f t="shared" si="179"/>
        <v>0.4517224731887306</v>
      </c>
    </row>
    <row r="3790" spans="1:12">
      <c r="A3790" t="s">
        <v>1829</v>
      </c>
      <c r="B3790" t="s">
        <v>13315</v>
      </c>
      <c r="C3790" s="43">
        <v>140000</v>
      </c>
      <c r="D3790">
        <v>100</v>
      </c>
      <c r="E3790" s="43">
        <v>5799800</v>
      </c>
      <c r="F3790" s="43">
        <v>2899900</v>
      </c>
      <c r="G3790" s="44">
        <f t="shared" si="177"/>
        <v>0.5</v>
      </c>
      <c r="H3790" s="45">
        <v>3019900</v>
      </c>
      <c r="I3790" s="44">
        <f t="shared" si="178"/>
        <v>0.47930963136659888</v>
      </c>
      <c r="J3790" s="45">
        <v>3179900</v>
      </c>
      <c r="K3790" s="44">
        <f t="shared" si="179"/>
        <v>0.4517224731887306</v>
      </c>
    </row>
    <row r="3791" spans="1:12">
      <c r="A3791" t="s">
        <v>1832</v>
      </c>
      <c r="B3791" t="s">
        <v>13316</v>
      </c>
      <c r="C3791" s="43">
        <v>140000</v>
      </c>
      <c r="D3791">
        <v>100</v>
      </c>
      <c r="E3791" s="43">
        <v>5799800</v>
      </c>
      <c r="F3791" s="43">
        <v>2899900</v>
      </c>
      <c r="G3791" s="44">
        <f t="shared" si="177"/>
        <v>0.5</v>
      </c>
      <c r="H3791" s="45">
        <v>3019900</v>
      </c>
      <c r="I3791" s="44">
        <f t="shared" si="178"/>
        <v>0.47930963136659888</v>
      </c>
      <c r="J3791" s="45">
        <v>3179900</v>
      </c>
      <c r="K3791" s="44">
        <f t="shared" si="179"/>
        <v>0.4517224731887306</v>
      </c>
    </row>
    <row r="3792" spans="1:12">
      <c r="A3792" t="s">
        <v>6370</v>
      </c>
      <c r="B3792" t="s">
        <v>13317</v>
      </c>
      <c r="C3792" s="43">
        <v>140000</v>
      </c>
      <c r="D3792">
        <v>5</v>
      </c>
      <c r="E3792" s="43">
        <v>5799800</v>
      </c>
      <c r="F3792" s="43">
        <v>2899900</v>
      </c>
      <c r="G3792" s="44">
        <f t="shared" si="177"/>
        <v>0.5</v>
      </c>
      <c r="H3792" s="45">
        <v>3019900</v>
      </c>
      <c r="I3792" s="44">
        <f t="shared" si="178"/>
        <v>0.47930963136659888</v>
      </c>
      <c r="J3792" s="45">
        <v>3179900</v>
      </c>
      <c r="K3792" s="44">
        <f t="shared" si="179"/>
        <v>0.4517224731887306</v>
      </c>
    </row>
    <row r="3793" spans="1:11">
      <c r="A3793" t="s">
        <v>6371</v>
      </c>
      <c r="B3793" t="s">
        <v>13317</v>
      </c>
      <c r="C3793" s="43">
        <v>140000</v>
      </c>
      <c r="D3793">
        <v>12</v>
      </c>
      <c r="E3793" s="43">
        <v>5799800</v>
      </c>
      <c r="F3793" s="43">
        <v>2899900</v>
      </c>
      <c r="G3793" s="44">
        <f t="shared" si="177"/>
        <v>0.5</v>
      </c>
      <c r="H3793" s="45">
        <v>3019900</v>
      </c>
      <c r="I3793" s="44">
        <f t="shared" si="178"/>
        <v>0.47930963136659888</v>
      </c>
      <c r="J3793" s="45">
        <v>3179900</v>
      </c>
      <c r="K3793" s="44">
        <f t="shared" si="179"/>
        <v>0.4517224731887306</v>
      </c>
    </row>
    <row r="3794" spans="1:11">
      <c r="A3794" t="s">
        <v>6372</v>
      </c>
      <c r="B3794" t="s">
        <v>13317</v>
      </c>
      <c r="C3794" s="43">
        <v>140000</v>
      </c>
      <c r="D3794">
        <v>12</v>
      </c>
      <c r="E3794" s="43">
        <v>5799800</v>
      </c>
      <c r="F3794" s="43">
        <v>2899900</v>
      </c>
      <c r="G3794" s="44">
        <f t="shared" si="177"/>
        <v>0.5</v>
      </c>
      <c r="H3794" s="45">
        <v>3019900</v>
      </c>
      <c r="I3794" s="44">
        <f t="shared" si="178"/>
        <v>0.47930963136659888</v>
      </c>
      <c r="J3794" s="45">
        <v>3179900</v>
      </c>
      <c r="K3794" s="44">
        <f t="shared" si="179"/>
        <v>0.4517224731887306</v>
      </c>
    </row>
    <row r="3795" spans="1:11">
      <c r="A3795" t="s">
        <v>6373</v>
      </c>
      <c r="B3795" t="s">
        <v>13317</v>
      </c>
      <c r="C3795" s="43">
        <v>140000</v>
      </c>
      <c r="D3795">
        <v>12</v>
      </c>
      <c r="E3795" s="43">
        <v>5799800</v>
      </c>
      <c r="F3795" s="43">
        <v>2899900</v>
      </c>
      <c r="G3795" s="44">
        <f t="shared" si="177"/>
        <v>0.5</v>
      </c>
      <c r="H3795" s="45">
        <v>3019900</v>
      </c>
      <c r="I3795" s="44">
        <f t="shared" si="178"/>
        <v>0.47930963136659888</v>
      </c>
      <c r="J3795" s="45">
        <v>3179900</v>
      </c>
      <c r="K3795" s="44">
        <f t="shared" si="179"/>
        <v>0.4517224731887306</v>
      </c>
    </row>
    <row r="3796" spans="1:11">
      <c r="A3796" t="s">
        <v>6544</v>
      </c>
      <c r="B3796" t="s">
        <v>6543</v>
      </c>
      <c r="C3796" s="43">
        <v>140000</v>
      </c>
      <c r="D3796">
        <v>10</v>
      </c>
      <c r="E3796" s="43">
        <v>5839800</v>
      </c>
      <c r="F3796" s="43">
        <v>2919900</v>
      </c>
      <c r="G3796" s="44">
        <f t="shared" si="177"/>
        <v>0.5</v>
      </c>
      <c r="H3796" s="45">
        <v>3039900</v>
      </c>
      <c r="I3796" s="44">
        <f t="shared" si="178"/>
        <v>0.47945135107366688</v>
      </c>
      <c r="J3796" s="45">
        <v>3209900</v>
      </c>
      <c r="K3796" s="44">
        <f t="shared" si="179"/>
        <v>0.45034076509469501</v>
      </c>
    </row>
    <row r="3797" spans="1:11">
      <c r="A3797" t="s">
        <v>6542</v>
      </c>
      <c r="B3797" t="s">
        <v>6541</v>
      </c>
      <c r="C3797" s="43">
        <v>140000</v>
      </c>
      <c r="D3797">
        <v>22</v>
      </c>
      <c r="E3797" s="43">
        <v>5839800</v>
      </c>
      <c r="F3797" s="43">
        <v>2919900</v>
      </c>
      <c r="G3797" s="44">
        <f t="shared" si="177"/>
        <v>0.5</v>
      </c>
      <c r="H3797" s="45">
        <v>3039900</v>
      </c>
      <c r="I3797" s="44">
        <f t="shared" si="178"/>
        <v>0.47945135107366688</v>
      </c>
      <c r="J3797" s="45">
        <v>3209900</v>
      </c>
      <c r="K3797" s="44">
        <f t="shared" si="179"/>
        <v>0.45034076509469501</v>
      </c>
    </row>
    <row r="3798" spans="1:11">
      <c r="A3798" t="s">
        <v>6510</v>
      </c>
      <c r="B3798" t="s">
        <v>6509</v>
      </c>
      <c r="C3798" s="43">
        <v>140000</v>
      </c>
      <c r="D3798">
        <v>23</v>
      </c>
      <c r="E3798" s="43">
        <v>5839800</v>
      </c>
      <c r="F3798" s="43">
        <v>2919900</v>
      </c>
      <c r="G3798" s="44">
        <f t="shared" si="177"/>
        <v>0.5</v>
      </c>
      <c r="H3798" s="45">
        <v>3039900</v>
      </c>
      <c r="I3798" s="44">
        <f t="shared" si="178"/>
        <v>0.47945135107366688</v>
      </c>
      <c r="J3798" s="45">
        <v>3209900</v>
      </c>
      <c r="K3798" s="44">
        <f t="shared" si="179"/>
        <v>0.45034076509469501</v>
      </c>
    </row>
    <row r="3799" spans="1:11">
      <c r="A3799" t="s">
        <v>6538</v>
      </c>
      <c r="B3799" t="s">
        <v>6537</v>
      </c>
      <c r="C3799" s="43">
        <v>140000</v>
      </c>
      <c r="D3799">
        <v>22</v>
      </c>
      <c r="E3799" s="43">
        <v>5839800</v>
      </c>
      <c r="F3799" s="43">
        <v>2919900</v>
      </c>
      <c r="G3799" s="44">
        <f t="shared" si="177"/>
        <v>0.5</v>
      </c>
      <c r="H3799" s="45">
        <v>3039900</v>
      </c>
      <c r="I3799" s="44">
        <f t="shared" si="178"/>
        <v>0.47945135107366688</v>
      </c>
      <c r="J3799" s="45">
        <v>3209900</v>
      </c>
      <c r="K3799" s="44">
        <f t="shared" si="179"/>
        <v>0.45034076509469501</v>
      </c>
    </row>
    <row r="3800" spans="1:11">
      <c r="A3800" t="s">
        <v>6540</v>
      </c>
      <c r="B3800" t="s">
        <v>6539</v>
      </c>
      <c r="C3800" s="43">
        <v>140000</v>
      </c>
      <c r="D3800">
        <v>22</v>
      </c>
      <c r="E3800" s="43">
        <v>5839800</v>
      </c>
      <c r="F3800" s="43">
        <v>2919900</v>
      </c>
      <c r="G3800" s="44">
        <f t="shared" si="177"/>
        <v>0.5</v>
      </c>
      <c r="H3800" s="45">
        <v>3039900</v>
      </c>
      <c r="I3800" s="44">
        <f t="shared" si="178"/>
        <v>0.47945135107366688</v>
      </c>
      <c r="J3800" s="45">
        <v>3209900</v>
      </c>
      <c r="K3800" s="44">
        <f t="shared" si="179"/>
        <v>0.45034076509469501</v>
      </c>
    </row>
    <row r="3801" spans="1:11">
      <c r="A3801" t="s">
        <v>6514</v>
      </c>
      <c r="B3801" t="s">
        <v>6513</v>
      </c>
      <c r="C3801" s="43">
        <v>140000</v>
      </c>
      <c r="D3801">
        <v>22</v>
      </c>
      <c r="E3801" s="43">
        <v>5839800</v>
      </c>
      <c r="F3801" s="43">
        <v>2919900</v>
      </c>
      <c r="G3801" s="44">
        <f t="shared" si="177"/>
        <v>0.5</v>
      </c>
      <c r="H3801" s="45">
        <v>3039900</v>
      </c>
      <c r="I3801" s="44">
        <f t="shared" si="178"/>
        <v>0.47945135107366688</v>
      </c>
      <c r="J3801" s="45">
        <v>3209900</v>
      </c>
      <c r="K3801" s="44">
        <f t="shared" si="179"/>
        <v>0.45034076509469501</v>
      </c>
    </row>
    <row r="3802" spans="1:11">
      <c r="A3802" t="s">
        <v>7678</v>
      </c>
      <c r="B3802" t="s">
        <v>7677</v>
      </c>
      <c r="C3802" s="43">
        <v>140000</v>
      </c>
      <c r="D3802">
        <v>100</v>
      </c>
      <c r="E3802" s="43">
        <v>5839800</v>
      </c>
      <c r="F3802" s="43">
        <v>2919900</v>
      </c>
      <c r="G3802" s="44">
        <f t="shared" si="177"/>
        <v>0.5</v>
      </c>
      <c r="H3802" s="45">
        <v>3039900</v>
      </c>
      <c r="I3802" s="44">
        <f t="shared" si="178"/>
        <v>0.47945135107366688</v>
      </c>
      <c r="J3802" s="45">
        <v>3209900</v>
      </c>
      <c r="K3802" s="44">
        <f t="shared" si="179"/>
        <v>0.45034076509469501</v>
      </c>
    </row>
    <row r="3803" spans="1:11">
      <c r="A3803" t="s">
        <v>5105</v>
      </c>
      <c r="B3803" t="s">
        <v>13318</v>
      </c>
      <c r="C3803" s="43">
        <v>30000</v>
      </c>
      <c r="D3803">
        <v>100</v>
      </c>
      <c r="E3803" s="43">
        <v>6489780.0000000009</v>
      </c>
      <c r="F3803" s="43">
        <v>2949900</v>
      </c>
      <c r="G3803" s="44">
        <f t="shared" si="177"/>
        <v>0.54545454545454553</v>
      </c>
      <c r="H3803" s="45">
        <v>3069900</v>
      </c>
      <c r="I3803" s="44">
        <f t="shared" si="178"/>
        <v>0.52696393406247988</v>
      </c>
      <c r="J3803" s="45">
        <v>3239900</v>
      </c>
      <c r="K3803" s="44">
        <f t="shared" si="179"/>
        <v>0.50076890125705353</v>
      </c>
    </row>
    <row r="3804" spans="1:11">
      <c r="A3804" t="s">
        <v>13319</v>
      </c>
      <c r="B3804" t="s">
        <v>13320</v>
      </c>
      <c r="C3804" s="43">
        <v>140000</v>
      </c>
      <c r="D3804">
        <v>100</v>
      </c>
      <c r="E3804" s="43">
        <v>5919800</v>
      </c>
      <c r="F3804" s="43">
        <v>2959900</v>
      </c>
      <c r="G3804" s="44">
        <f t="shared" si="177"/>
        <v>0.5</v>
      </c>
      <c r="H3804" s="45">
        <v>3079900</v>
      </c>
      <c r="I3804" s="44">
        <f t="shared" si="178"/>
        <v>0.47972904490016555</v>
      </c>
      <c r="J3804" s="45">
        <v>3249900</v>
      </c>
      <c r="K3804" s="44">
        <f t="shared" si="179"/>
        <v>0.45101185850873338</v>
      </c>
    </row>
    <row r="3805" spans="1:11">
      <c r="A3805" t="s">
        <v>5750</v>
      </c>
      <c r="B3805" t="s">
        <v>5749</v>
      </c>
      <c r="C3805" s="43">
        <v>30000</v>
      </c>
      <c r="D3805">
        <v>1</v>
      </c>
      <c r="E3805" s="43">
        <v>5919800</v>
      </c>
      <c r="F3805" s="43">
        <v>2959900</v>
      </c>
      <c r="G3805" s="44">
        <f t="shared" si="177"/>
        <v>0.5</v>
      </c>
      <c r="H3805" s="45">
        <v>3079900</v>
      </c>
      <c r="I3805" s="44">
        <f t="shared" si="178"/>
        <v>0.47972904490016555</v>
      </c>
      <c r="J3805" s="45">
        <v>3249900</v>
      </c>
      <c r="K3805" s="44">
        <f t="shared" si="179"/>
        <v>0.45101185850873338</v>
      </c>
    </row>
    <row r="3806" spans="1:11">
      <c r="A3806" t="s">
        <v>5794</v>
      </c>
      <c r="B3806" t="s">
        <v>5793</v>
      </c>
      <c r="C3806" s="43">
        <v>140000</v>
      </c>
      <c r="D3806">
        <v>6</v>
      </c>
      <c r="E3806" s="43">
        <v>5959800</v>
      </c>
      <c r="F3806" s="43">
        <v>2979900</v>
      </c>
      <c r="G3806" s="44">
        <f t="shared" si="177"/>
        <v>0.5</v>
      </c>
      <c r="H3806" s="45">
        <v>3099900</v>
      </c>
      <c r="I3806" s="44">
        <f t="shared" si="178"/>
        <v>0.47986509614416595</v>
      </c>
      <c r="J3806" s="45">
        <v>3269900</v>
      </c>
      <c r="K3806" s="44">
        <f t="shared" si="179"/>
        <v>0.45134064901506765</v>
      </c>
    </row>
    <row r="3807" spans="1:11">
      <c r="A3807" t="s">
        <v>13321</v>
      </c>
      <c r="B3807" t="s">
        <v>13322</v>
      </c>
      <c r="C3807" s="43">
        <v>140000</v>
      </c>
      <c r="D3807">
        <v>100</v>
      </c>
      <c r="E3807" s="43">
        <v>5999800</v>
      </c>
      <c r="F3807" s="43">
        <v>2999900</v>
      </c>
      <c r="G3807" s="44">
        <f t="shared" si="177"/>
        <v>0.5</v>
      </c>
      <c r="H3807" s="45">
        <v>3119900</v>
      </c>
      <c r="I3807" s="44">
        <f t="shared" si="178"/>
        <v>0.47999933331111033</v>
      </c>
      <c r="J3807" s="45">
        <v>3289900</v>
      </c>
      <c r="K3807" s="44">
        <f t="shared" si="179"/>
        <v>0.4516650555018501</v>
      </c>
    </row>
    <row r="3808" spans="1:11">
      <c r="A3808" t="s">
        <v>13323</v>
      </c>
      <c r="B3808" t="s">
        <v>13324</v>
      </c>
      <c r="C3808" s="43">
        <v>140000</v>
      </c>
      <c r="D3808">
        <v>100</v>
      </c>
      <c r="E3808" s="43">
        <v>5999800</v>
      </c>
      <c r="F3808" s="43">
        <v>2999900</v>
      </c>
      <c r="G3808" s="44">
        <f t="shared" si="177"/>
        <v>0.5</v>
      </c>
      <c r="H3808" s="45">
        <v>3119900</v>
      </c>
      <c r="I3808" s="44">
        <f t="shared" si="178"/>
        <v>0.47999933331111033</v>
      </c>
      <c r="J3808" s="45">
        <v>3289900</v>
      </c>
      <c r="K3808" s="44">
        <f t="shared" si="179"/>
        <v>0.4516650555018501</v>
      </c>
    </row>
    <row r="3809" spans="1:11">
      <c r="A3809" t="s">
        <v>1924</v>
      </c>
      <c r="B3809" t="s">
        <v>13325</v>
      </c>
      <c r="C3809" s="43">
        <v>140000</v>
      </c>
      <c r="D3809">
        <v>0</v>
      </c>
      <c r="E3809" s="43">
        <v>5999800</v>
      </c>
      <c r="F3809" s="43">
        <v>2999900</v>
      </c>
      <c r="G3809" s="44">
        <f t="shared" si="177"/>
        <v>0.5</v>
      </c>
      <c r="H3809" s="45">
        <v>3119900</v>
      </c>
      <c r="I3809" s="44">
        <f t="shared" si="178"/>
        <v>0.47999933331111033</v>
      </c>
      <c r="J3809" s="45">
        <v>3289900</v>
      </c>
      <c r="K3809" s="44">
        <f t="shared" si="179"/>
        <v>0.4516650555018501</v>
      </c>
    </row>
    <row r="3810" spans="1:11">
      <c r="A3810" t="s">
        <v>1925</v>
      </c>
      <c r="B3810" t="s">
        <v>13326</v>
      </c>
      <c r="C3810" s="43">
        <v>140000</v>
      </c>
      <c r="D3810">
        <v>0</v>
      </c>
      <c r="E3810" s="43">
        <v>5999800</v>
      </c>
      <c r="F3810" s="43">
        <v>2999900</v>
      </c>
      <c r="G3810" s="44">
        <f t="shared" si="177"/>
        <v>0.5</v>
      </c>
      <c r="H3810" s="45">
        <v>3119900</v>
      </c>
      <c r="I3810" s="44">
        <f t="shared" si="178"/>
        <v>0.47999933331111033</v>
      </c>
      <c r="J3810" s="45">
        <v>3289900</v>
      </c>
      <c r="K3810" s="44">
        <f t="shared" si="179"/>
        <v>0.4516650555018501</v>
      </c>
    </row>
    <row r="3811" spans="1:11">
      <c r="A3811" t="s">
        <v>1929</v>
      </c>
      <c r="B3811" t="s">
        <v>13327</v>
      </c>
      <c r="C3811" s="43">
        <v>140000</v>
      </c>
      <c r="D3811">
        <v>0</v>
      </c>
      <c r="E3811" s="43">
        <v>5999800</v>
      </c>
      <c r="F3811" s="43">
        <v>2999900</v>
      </c>
      <c r="G3811" s="44">
        <f t="shared" si="177"/>
        <v>0.5</v>
      </c>
      <c r="H3811" s="45">
        <v>3119900</v>
      </c>
      <c r="I3811" s="44">
        <f t="shared" si="178"/>
        <v>0.47999933331111033</v>
      </c>
      <c r="J3811" s="45">
        <v>3289900</v>
      </c>
      <c r="K3811" s="44">
        <f t="shared" si="179"/>
        <v>0.4516650555018501</v>
      </c>
    </row>
    <row r="3812" spans="1:11">
      <c r="A3812" t="s">
        <v>1927</v>
      </c>
      <c r="B3812" t="s">
        <v>13328</v>
      </c>
      <c r="C3812" s="43">
        <v>140000</v>
      </c>
      <c r="D3812">
        <v>0</v>
      </c>
      <c r="E3812" s="43">
        <v>5999800</v>
      </c>
      <c r="F3812" s="43">
        <v>2999900</v>
      </c>
      <c r="G3812" s="44">
        <f t="shared" si="177"/>
        <v>0.5</v>
      </c>
      <c r="H3812" s="45">
        <v>3119900</v>
      </c>
      <c r="I3812" s="44">
        <f t="shared" si="178"/>
        <v>0.47999933331111033</v>
      </c>
      <c r="J3812" s="45">
        <v>3289900</v>
      </c>
      <c r="K3812" s="44">
        <f t="shared" si="179"/>
        <v>0.4516650555018501</v>
      </c>
    </row>
    <row r="3813" spans="1:11">
      <c r="A3813" t="s">
        <v>1926</v>
      </c>
      <c r="B3813" t="s">
        <v>13329</v>
      </c>
      <c r="C3813" s="43">
        <v>140000</v>
      </c>
      <c r="D3813">
        <v>0</v>
      </c>
      <c r="E3813" s="43">
        <v>5999800</v>
      </c>
      <c r="F3813" s="43">
        <v>2999900</v>
      </c>
      <c r="G3813" s="44">
        <f t="shared" si="177"/>
        <v>0.5</v>
      </c>
      <c r="H3813" s="45">
        <v>3119900</v>
      </c>
      <c r="I3813" s="44">
        <f t="shared" si="178"/>
        <v>0.47999933331111033</v>
      </c>
      <c r="J3813" s="45">
        <v>3289900</v>
      </c>
      <c r="K3813" s="44">
        <f t="shared" si="179"/>
        <v>0.4516650555018501</v>
      </c>
    </row>
    <row r="3814" spans="1:11">
      <c r="A3814" t="s">
        <v>1933</v>
      </c>
      <c r="B3814" t="s">
        <v>13330</v>
      </c>
      <c r="C3814" s="43">
        <v>140000</v>
      </c>
      <c r="D3814">
        <v>100</v>
      </c>
      <c r="E3814" s="43">
        <v>5999800</v>
      </c>
      <c r="F3814" s="43">
        <v>2999900</v>
      </c>
      <c r="G3814" s="44">
        <f t="shared" si="177"/>
        <v>0.5</v>
      </c>
      <c r="H3814" s="45">
        <v>3119900</v>
      </c>
      <c r="I3814" s="44">
        <f t="shared" si="178"/>
        <v>0.47999933331111033</v>
      </c>
      <c r="J3814" s="45">
        <v>3289900</v>
      </c>
      <c r="K3814" s="44">
        <f t="shared" si="179"/>
        <v>0.4516650555018501</v>
      </c>
    </row>
    <row r="3815" spans="1:11">
      <c r="A3815" t="s">
        <v>1935</v>
      </c>
      <c r="B3815" t="s">
        <v>13331</v>
      </c>
      <c r="C3815" s="43">
        <v>140000</v>
      </c>
      <c r="D3815">
        <v>100</v>
      </c>
      <c r="E3815" s="43">
        <v>5999800</v>
      </c>
      <c r="F3815" s="43">
        <v>2999900</v>
      </c>
      <c r="G3815" s="44">
        <f t="shared" si="177"/>
        <v>0.5</v>
      </c>
      <c r="H3815" s="45">
        <v>3119900</v>
      </c>
      <c r="I3815" s="44">
        <f t="shared" si="178"/>
        <v>0.47999933331111033</v>
      </c>
      <c r="J3815" s="45">
        <v>3289900</v>
      </c>
      <c r="K3815" s="44">
        <f t="shared" si="179"/>
        <v>0.4516650555018501</v>
      </c>
    </row>
    <row r="3816" spans="1:11">
      <c r="A3816" t="s">
        <v>1934</v>
      </c>
      <c r="B3816" t="s">
        <v>13332</v>
      </c>
      <c r="C3816" s="43">
        <v>140000</v>
      </c>
      <c r="D3816">
        <v>100</v>
      </c>
      <c r="E3816" s="43">
        <v>5999800</v>
      </c>
      <c r="F3816" s="43">
        <v>2999900</v>
      </c>
      <c r="G3816" s="44">
        <f t="shared" si="177"/>
        <v>0.5</v>
      </c>
      <c r="H3816" s="45">
        <v>3119900</v>
      </c>
      <c r="I3816" s="44">
        <f t="shared" si="178"/>
        <v>0.47999933331111033</v>
      </c>
      <c r="J3816" s="45">
        <v>3289900</v>
      </c>
      <c r="K3816" s="44">
        <f t="shared" si="179"/>
        <v>0.4516650555018501</v>
      </c>
    </row>
    <row r="3817" spans="1:11">
      <c r="A3817" t="s">
        <v>1938</v>
      </c>
      <c r="B3817" t="s">
        <v>13333</v>
      </c>
      <c r="C3817" s="43">
        <v>140000</v>
      </c>
      <c r="D3817">
        <v>100</v>
      </c>
      <c r="E3817" s="43">
        <v>5999800</v>
      </c>
      <c r="F3817" s="43">
        <v>2999900</v>
      </c>
      <c r="G3817" s="44">
        <f t="shared" si="177"/>
        <v>0.5</v>
      </c>
      <c r="H3817" s="45">
        <v>3119900</v>
      </c>
      <c r="I3817" s="44">
        <f t="shared" si="178"/>
        <v>0.47999933331111033</v>
      </c>
      <c r="J3817" s="45">
        <v>3289900</v>
      </c>
      <c r="K3817" s="44">
        <f t="shared" si="179"/>
        <v>0.4516650555018501</v>
      </c>
    </row>
    <row r="3818" spans="1:11">
      <c r="A3818" t="s">
        <v>1936</v>
      </c>
      <c r="B3818" t="s">
        <v>13334</v>
      </c>
      <c r="C3818" s="43">
        <v>140000</v>
      </c>
      <c r="D3818">
        <v>100</v>
      </c>
      <c r="E3818" s="43">
        <v>5999800</v>
      </c>
      <c r="F3818" s="43">
        <v>2999900</v>
      </c>
      <c r="G3818" s="44">
        <f t="shared" si="177"/>
        <v>0.5</v>
      </c>
      <c r="H3818" s="45">
        <v>3119900</v>
      </c>
      <c r="I3818" s="44">
        <f t="shared" si="178"/>
        <v>0.47999933331111033</v>
      </c>
      <c r="J3818" s="45">
        <v>3289900</v>
      </c>
      <c r="K3818" s="44">
        <f t="shared" si="179"/>
        <v>0.4516650555018501</v>
      </c>
    </row>
    <row r="3819" spans="1:11">
      <c r="A3819" s="49" t="s">
        <v>13335</v>
      </c>
      <c r="B3819" s="49" t="s">
        <v>13336</v>
      </c>
      <c r="C3819" s="43">
        <v>140000</v>
      </c>
      <c r="D3819">
        <v>100</v>
      </c>
      <c r="E3819" s="43">
        <v>7999800</v>
      </c>
      <c r="F3819" s="43">
        <v>3999900</v>
      </c>
      <c r="G3819" s="44">
        <f t="shared" si="177"/>
        <v>0.5</v>
      </c>
      <c r="H3819" s="45">
        <v>4159900</v>
      </c>
      <c r="I3819" s="44">
        <f t="shared" si="178"/>
        <v>0.47999949998749969</v>
      </c>
      <c r="J3819" s="45">
        <v>4389900</v>
      </c>
      <c r="K3819" s="44">
        <f t="shared" si="179"/>
        <v>0.45124878121953049</v>
      </c>
    </row>
    <row r="3820" spans="1:11">
      <c r="A3820" s="49" t="s">
        <v>13337</v>
      </c>
      <c r="B3820" s="49" t="s">
        <v>13338</v>
      </c>
      <c r="C3820" s="43">
        <v>140000</v>
      </c>
      <c r="D3820">
        <v>100</v>
      </c>
      <c r="E3820" s="43">
        <v>7999800</v>
      </c>
      <c r="F3820" s="43">
        <v>3999900</v>
      </c>
      <c r="G3820" s="44">
        <f t="shared" si="177"/>
        <v>0.5</v>
      </c>
      <c r="H3820" s="45">
        <v>4159900</v>
      </c>
      <c r="I3820" s="44">
        <f t="shared" si="178"/>
        <v>0.47999949998749969</v>
      </c>
      <c r="J3820" s="45">
        <v>4389900</v>
      </c>
      <c r="K3820" s="44">
        <f t="shared" si="179"/>
        <v>0.45124878121953049</v>
      </c>
    </row>
    <row r="3821" spans="1:11">
      <c r="A3821" t="s">
        <v>13339</v>
      </c>
      <c r="B3821" t="s">
        <v>13340</v>
      </c>
      <c r="C3821" s="43">
        <v>140000</v>
      </c>
      <c r="D3821">
        <v>100</v>
      </c>
      <c r="E3821" s="43">
        <v>7999800</v>
      </c>
      <c r="F3821" s="43">
        <v>3999900</v>
      </c>
      <c r="G3821" s="44">
        <f t="shared" si="177"/>
        <v>0.5</v>
      </c>
      <c r="H3821" s="45">
        <v>4159900</v>
      </c>
      <c r="I3821" s="44">
        <f t="shared" si="178"/>
        <v>0.47999949998749969</v>
      </c>
      <c r="J3821" s="45">
        <v>4389900</v>
      </c>
      <c r="K3821" s="44">
        <f t="shared" si="179"/>
        <v>0.45124878121953049</v>
      </c>
    </row>
    <row r="3822" spans="1:11">
      <c r="A3822" s="49" t="s">
        <v>13341</v>
      </c>
      <c r="B3822" s="49" t="s">
        <v>13342</v>
      </c>
      <c r="C3822" s="43">
        <v>140000</v>
      </c>
      <c r="D3822">
        <v>100</v>
      </c>
      <c r="E3822" s="43">
        <v>7999800</v>
      </c>
      <c r="F3822" s="43">
        <v>3999900</v>
      </c>
      <c r="G3822" s="44">
        <f t="shared" si="177"/>
        <v>0.5</v>
      </c>
      <c r="H3822" s="45">
        <v>4159900</v>
      </c>
      <c r="I3822" s="44">
        <f t="shared" si="178"/>
        <v>0.47999949998749969</v>
      </c>
      <c r="J3822" s="45">
        <v>4389900</v>
      </c>
      <c r="K3822" s="44">
        <f t="shared" si="179"/>
        <v>0.45124878121953049</v>
      </c>
    </row>
    <row r="3823" spans="1:11">
      <c r="A3823" s="49" t="s">
        <v>13343</v>
      </c>
      <c r="B3823" s="49" t="s">
        <v>13344</v>
      </c>
      <c r="C3823" s="43">
        <v>140000</v>
      </c>
      <c r="D3823">
        <v>100</v>
      </c>
      <c r="E3823" s="43">
        <v>7999800</v>
      </c>
      <c r="F3823" s="43">
        <v>3999900</v>
      </c>
      <c r="G3823" s="44">
        <f t="shared" si="177"/>
        <v>0.5</v>
      </c>
      <c r="H3823" s="45">
        <v>4159900</v>
      </c>
      <c r="I3823" s="44">
        <f t="shared" si="178"/>
        <v>0.47999949998749969</v>
      </c>
      <c r="J3823" s="45">
        <v>4389900</v>
      </c>
      <c r="K3823" s="44">
        <f t="shared" si="179"/>
        <v>0.45124878121953049</v>
      </c>
    </row>
    <row r="3824" spans="1:11">
      <c r="A3824" s="49" t="s">
        <v>13345</v>
      </c>
      <c r="B3824" s="49" t="s">
        <v>13346</v>
      </c>
      <c r="C3824" s="43">
        <v>140000</v>
      </c>
      <c r="D3824">
        <v>100</v>
      </c>
      <c r="E3824" s="43">
        <v>7999800</v>
      </c>
      <c r="F3824" s="43">
        <v>3999900</v>
      </c>
      <c r="G3824" s="44">
        <f t="shared" si="177"/>
        <v>0.5</v>
      </c>
      <c r="H3824" s="45">
        <v>4159900</v>
      </c>
      <c r="I3824" s="44">
        <f t="shared" si="178"/>
        <v>0.47999949998749969</v>
      </c>
      <c r="J3824" s="45">
        <v>4389900</v>
      </c>
      <c r="K3824" s="44">
        <f t="shared" si="179"/>
        <v>0.45124878121953049</v>
      </c>
    </row>
    <row r="3825" spans="1:11">
      <c r="A3825" s="49" t="s">
        <v>13347</v>
      </c>
      <c r="B3825" s="49" t="s">
        <v>13348</v>
      </c>
      <c r="C3825" s="43">
        <v>140000</v>
      </c>
      <c r="D3825">
        <v>100</v>
      </c>
      <c r="E3825" s="43">
        <v>7999800</v>
      </c>
      <c r="F3825" s="43">
        <v>3999900</v>
      </c>
      <c r="G3825" s="44">
        <f t="shared" si="177"/>
        <v>0.5</v>
      </c>
      <c r="H3825" s="45">
        <v>4159900</v>
      </c>
      <c r="I3825" s="44">
        <f t="shared" si="178"/>
        <v>0.47999949998749969</v>
      </c>
      <c r="J3825" s="45">
        <v>4389900</v>
      </c>
      <c r="K3825" s="44">
        <f t="shared" si="179"/>
        <v>0.45124878121953049</v>
      </c>
    </row>
    <row r="3826" spans="1:11">
      <c r="A3826" s="49" t="s">
        <v>13349</v>
      </c>
      <c r="B3826" s="49" t="s">
        <v>13350</v>
      </c>
      <c r="C3826" s="43">
        <v>140000</v>
      </c>
      <c r="D3826">
        <v>100</v>
      </c>
      <c r="E3826" s="43">
        <v>7999800</v>
      </c>
      <c r="F3826" s="43">
        <v>3999900</v>
      </c>
      <c r="G3826" s="44">
        <f t="shared" si="177"/>
        <v>0.5</v>
      </c>
      <c r="H3826" s="45">
        <v>4159900</v>
      </c>
      <c r="I3826" s="44">
        <f t="shared" si="178"/>
        <v>0.47999949998749969</v>
      </c>
      <c r="J3826" s="45">
        <v>4389900</v>
      </c>
      <c r="K3826" s="44">
        <f t="shared" si="179"/>
        <v>0.45124878121953049</v>
      </c>
    </row>
    <row r="3827" spans="1:11">
      <c r="A3827" t="s">
        <v>13351</v>
      </c>
      <c r="B3827" t="s">
        <v>13352</v>
      </c>
      <c r="C3827" s="43">
        <v>140000</v>
      </c>
      <c r="D3827">
        <v>0</v>
      </c>
      <c r="E3827" s="43">
        <v>7999800</v>
      </c>
      <c r="F3827" s="43">
        <v>3999900</v>
      </c>
      <c r="G3827" s="44">
        <f t="shared" si="177"/>
        <v>0.5</v>
      </c>
      <c r="H3827" s="45">
        <v>4159900</v>
      </c>
      <c r="I3827" s="44">
        <f t="shared" si="178"/>
        <v>0.47999949998749969</v>
      </c>
      <c r="J3827" s="45">
        <v>4389900</v>
      </c>
      <c r="K3827" s="44">
        <f t="shared" si="179"/>
        <v>0.45124878121953049</v>
      </c>
    </row>
    <row r="3828" spans="1:11">
      <c r="A3828" t="s">
        <v>13353</v>
      </c>
      <c r="B3828" t="s">
        <v>13354</v>
      </c>
      <c r="C3828" s="43">
        <v>140000</v>
      </c>
      <c r="D3828">
        <v>0</v>
      </c>
      <c r="E3828" s="43">
        <v>7999800</v>
      </c>
      <c r="F3828" s="43">
        <v>3999900</v>
      </c>
      <c r="G3828" s="44">
        <f t="shared" si="177"/>
        <v>0.5</v>
      </c>
      <c r="H3828" s="45">
        <v>4159900</v>
      </c>
      <c r="I3828" s="44">
        <f t="shared" si="178"/>
        <v>0.47999949998749969</v>
      </c>
      <c r="J3828" s="45">
        <v>4389900</v>
      </c>
      <c r="K3828" s="44">
        <f t="shared" si="179"/>
        <v>0.45124878121953049</v>
      </c>
    </row>
    <row r="3829" spans="1:11">
      <c r="A3829" t="s">
        <v>13355</v>
      </c>
      <c r="B3829" t="s">
        <v>13356</v>
      </c>
      <c r="C3829" s="43">
        <v>140000</v>
      </c>
      <c r="D3829">
        <v>0</v>
      </c>
      <c r="E3829" s="43">
        <v>7999800</v>
      </c>
      <c r="F3829" s="43">
        <v>3999900</v>
      </c>
      <c r="G3829" s="44">
        <f t="shared" si="177"/>
        <v>0.5</v>
      </c>
      <c r="H3829" s="45">
        <v>4159900</v>
      </c>
      <c r="I3829" s="44">
        <f t="shared" si="178"/>
        <v>0.47999949998749969</v>
      </c>
      <c r="J3829" s="45">
        <v>4389900</v>
      </c>
      <c r="K3829" s="44">
        <f t="shared" si="179"/>
        <v>0.45124878121953049</v>
      </c>
    </row>
    <row r="3830" spans="1:11">
      <c r="A3830" t="s">
        <v>13357</v>
      </c>
      <c r="B3830" t="s">
        <v>13358</v>
      </c>
      <c r="C3830" s="43">
        <v>140000</v>
      </c>
      <c r="D3830">
        <v>0</v>
      </c>
      <c r="E3830" s="43">
        <v>7999800</v>
      </c>
      <c r="F3830" s="43">
        <v>3999900</v>
      </c>
      <c r="G3830" s="44">
        <f t="shared" si="177"/>
        <v>0.5</v>
      </c>
      <c r="H3830" s="45">
        <v>4159900</v>
      </c>
      <c r="I3830" s="44">
        <f t="shared" si="178"/>
        <v>0.47999949998749969</v>
      </c>
      <c r="J3830" s="45">
        <v>4389900</v>
      </c>
      <c r="K3830" s="44">
        <f t="shared" si="179"/>
        <v>0.45124878121953049</v>
      </c>
    </row>
    <row r="3831" spans="1:11">
      <c r="A3831" s="49" t="s">
        <v>13359</v>
      </c>
      <c r="B3831" s="49" t="s">
        <v>13360</v>
      </c>
      <c r="C3831" s="43">
        <v>140000</v>
      </c>
      <c r="D3831">
        <v>100</v>
      </c>
      <c r="E3831" s="43">
        <v>7799800</v>
      </c>
      <c r="F3831" s="43">
        <v>3899900</v>
      </c>
      <c r="G3831" s="44">
        <f t="shared" si="177"/>
        <v>0.5</v>
      </c>
      <c r="H3831" s="45">
        <v>4059900</v>
      </c>
      <c r="I3831" s="44">
        <f t="shared" si="178"/>
        <v>0.47948665350393604</v>
      </c>
      <c r="J3831" s="45">
        <v>4279900</v>
      </c>
      <c r="K3831" s="44">
        <f t="shared" si="179"/>
        <v>0.45128080207184795</v>
      </c>
    </row>
    <row r="3832" spans="1:11">
      <c r="A3832" s="49" t="s">
        <v>13361</v>
      </c>
      <c r="B3832" s="49" t="s">
        <v>13362</v>
      </c>
      <c r="C3832" s="43">
        <v>140000</v>
      </c>
      <c r="D3832">
        <v>100</v>
      </c>
      <c r="E3832" s="43">
        <v>7799800</v>
      </c>
      <c r="F3832" s="43">
        <v>3899900</v>
      </c>
      <c r="G3832" s="44">
        <f t="shared" si="177"/>
        <v>0.5</v>
      </c>
      <c r="H3832" s="45">
        <v>4059900</v>
      </c>
      <c r="I3832" s="44">
        <f t="shared" si="178"/>
        <v>0.47948665350393604</v>
      </c>
      <c r="J3832" s="45">
        <v>4279900</v>
      </c>
      <c r="K3832" s="44">
        <f t="shared" si="179"/>
        <v>0.45128080207184795</v>
      </c>
    </row>
    <row r="3833" spans="1:11">
      <c r="A3833" t="s">
        <v>13363</v>
      </c>
      <c r="B3833" t="s">
        <v>13364</v>
      </c>
      <c r="C3833" s="43">
        <v>140000</v>
      </c>
      <c r="D3833">
        <v>100</v>
      </c>
      <c r="E3833" s="43">
        <v>5999800</v>
      </c>
      <c r="F3833" s="43">
        <v>2999900</v>
      </c>
      <c r="G3833" s="44">
        <f t="shared" si="177"/>
        <v>0.5</v>
      </c>
      <c r="H3833" s="45">
        <v>3119900</v>
      </c>
      <c r="I3833" s="44">
        <f t="shared" si="178"/>
        <v>0.47999933331111033</v>
      </c>
      <c r="J3833" s="45">
        <v>3289900</v>
      </c>
      <c r="K3833" s="44">
        <f t="shared" si="179"/>
        <v>0.4516650555018501</v>
      </c>
    </row>
    <row r="3834" spans="1:11">
      <c r="A3834" t="s">
        <v>13365</v>
      </c>
      <c r="B3834" t="s">
        <v>13366</v>
      </c>
      <c r="C3834" s="43">
        <v>140000</v>
      </c>
      <c r="D3834">
        <v>100</v>
      </c>
      <c r="E3834" s="43">
        <v>5999800</v>
      </c>
      <c r="F3834" s="43">
        <v>2999900</v>
      </c>
      <c r="G3834" s="44">
        <f t="shared" si="177"/>
        <v>0.5</v>
      </c>
      <c r="H3834" s="45">
        <v>3119900</v>
      </c>
      <c r="I3834" s="44">
        <f t="shared" si="178"/>
        <v>0.47999933331111033</v>
      </c>
      <c r="J3834" s="45">
        <v>3289900</v>
      </c>
      <c r="K3834" s="44">
        <f t="shared" si="179"/>
        <v>0.4516650555018501</v>
      </c>
    </row>
    <row r="3835" spans="1:11">
      <c r="A3835" t="s">
        <v>13367</v>
      </c>
      <c r="B3835" t="s">
        <v>13368</v>
      </c>
      <c r="C3835" s="43">
        <v>140000</v>
      </c>
      <c r="D3835">
        <v>100</v>
      </c>
      <c r="E3835" s="43">
        <v>5999800</v>
      </c>
      <c r="F3835" s="43">
        <v>2999900</v>
      </c>
      <c r="G3835" s="44">
        <f t="shared" si="177"/>
        <v>0.5</v>
      </c>
      <c r="H3835" s="45">
        <v>3119900</v>
      </c>
      <c r="I3835" s="44">
        <f t="shared" si="178"/>
        <v>0.47999933331111033</v>
      </c>
      <c r="J3835" s="45">
        <v>3289900</v>
      </c>
      <c r="K3835" s="44">
        <f t="shared" si="179"/>
        <v>0.4516650555018501</v>
      </c>
    </row>
    <row r="3836" spans="1:11">
      <c r="A3836" t="s">
        <v>13369</v>
      </c>
      <c r="B3836" t="s">
        <v>13370</v>
      </c>
      <c r="C3836" s="43">
        <v>140000</v>
      </c>
      <c r="D3836">
        <v>100</v>
      </c>
      <c r="E3836" s="43">
        <v>5999800</v>
      </c>
      <c r="F3836" s="43">
        <v>2999900</v>
      </c>
      <c r="G3836" s="44">
        <f t="shared" si="177"/>
        <v>0.5</v>
      </c>
      <c r="H3836" s="45">
        <v>3119900</v>
      </c>
      <c r="I3836" s="44">
        <f t="shared" si="178"/>
        <v>0.47999933331111033</v>
      </c>
      <c r="J3836" s="45">
        <v>3289900</v>
      </c>
      <c r="K3836" s="44">
        <f t="shared" si="179"/>
        <v>0.4516650555018501</v>
      </c>
    </row>
    <row r="3837" spans="1:11">
      <c r="A3837" t="s">
        <v>1954</v>
      </c>
      <c r="B3837" t="s">
        <v>13371</v>
      </c>
      <c r="C3837" s="43">
        <v>140000</v>
      </c>
      <c r="D3837">
        <v>100</v>
      </c>
      <c r="E3837" s="43">
        <v>5999800</v>
      </c>
      <c r="F3837" s="43">
        <v>2999900</v>
      </c>
      <c r="G3837" s="44">
        <f t="shared" si="177"/>
        <v>0.5</v>
      </c>
      <c r="H3837" s="45">
        <v>3119900</v>
      </c>
      <c r="I3837" s="44">
        <f t="shared" si="178"/>
        <v>0.47999933331111033</v>
      </c>
      <c r="J3837" s="45">
        <v>3289900</v>
      </c>
      <c r="K3837" s="44">
        <f t="shared" si="179"/>
        <v>0.4516650555018501</v>
      </c>
    </row>
    <row r="3838" spans="1:11">
      <c r="A3838" t="s">
        <v>13372</v>
      </c>
      <c r="B3838" t="s">
        <v>13373</v>
      </c>
      <c r="C3838" s="43">
        <v>140000</v>
      </c>
      <c r="D3838">
        <v>100</v>
      </c>
      <c r="E3838" s="43">
        <v>5999800</v>
      </c>
      <c r="F3838" s="43">
        <v>2999900</v>
      </c>
      <c r="G3838" s="44">
        <f t="shared" si="177"/>
        <v>0.5</v>
      </c>
      <c r="H3838" s="45">
        <v>3119900</v>
      </c>
      <c r="I3838" s="44">
        <f t="shared" si="178"/>
        <v>0.47999933331111033</v>
      </c>
      <c r="J3838" s="45">
        <v>3289900</v>
      </c>
      <c r="K3838" s="44">
        <f t="shared" si="179"/>
        <v>0.4516650555018501</v>
      </c>
    </row>
    <row r="3839" spans="1:11">
      <c r="A3839" t="s">
        <v>13374</v>
      </c>
      <c r="B3839" t="s">
        <v>13375</v>
      </c>
      <c r="C3839" s="43">
        <v>140000</v>
      </c>
      <c r="D3839">
        <v>100</v>
      </c>
      <c r="E3839" s="43">
        <v>5999800</v>
      </c>
      <c r="F3839" s="43">
        <v>2999900</v>
      </c>
      <c r="G3839" s="44">
        <f t="shared" si="177"/>
        <v>0.5</v>
      </c>
      <c r="H3839" s="45">
        <v>3119900</v>
      </c>
      <c r="I3839" s="44">
        <f t="shared" si="178"/>
        <v>0.47999933331111033</v>
      </c>
      <c r="J3839" s="45">
        <v>3289900</v>
      </c>
      <c r="K3839" s="44">
        <f t="shared" si="179"/>
        <v>0.4516650555018501</v>
      </c>
    </row>
    <row r="3840" spans="1:11">
      <c r="A3840" t="s">
        <v>13376</v>
      </c>
      <c r="B3840" t="s">
        <v>13377</v>
      </c>
      <c r="C3840" s="43">
        <v>140000</v>
      </c>
      <c r="D3840">
        <v>100</v>
      </c>
      <c r="E3840" s="43">
        <v>5999800</v>
      </c>
      <c r="F3840" s="43">
        <v>2999900</v>
      </c>
      <c r="G3840" s="44">
        <f t="shared" si="177"/>
        <v>0.5</v>
      </c>
      <c r="H3840" s="45">
        <v>3119900</v>
      </c>
      <c r="I3840" s="44">
        <f t="shared" si="178"/>
        <v>0.47999933331111033</v>
      </c>
      <c r="J3840" s="45">
        <v>3289900</v>
      </c>
      <c r="K3840" s="44">
        <f t="shared" si="179"/>
        <v>0.4516650555018501</v>
      </c>
    </row>
    <row r="3841" spans="1:11">
      <c r="A3841" t="s">
        <v>13378</v>
      </c>
      <c r="B3841" t="s">
        <v>13379</v>
      </c>
      <c r="C3841" s="43">
        <v>140000</v>
      </c>
      <c r="D3841">
        <v>100</v>
      </c>
      <c r="E3841" s="43">
        <v>5999800</v>
      </c>
      <c r="F3841" s="43">
        <v>2999900</v>
      </c>
      <c r="G3841" s="44">
        <f t="shared" si="177"/>
        <v>0.5</v>
      </c>
      <c r="H3841" s="45">
        <v>3119900</v>
      </c>
      <c r="I3841" s="44">
        <f t="shared" si="178"/>
        <v>0.47999933331111033</v>
      </c>
      <c r="J3841" s="45">
        <v>3289900</v>
      </c>
      <c r="K3841" s="44">
        <f t="shared" si="179"/>
        <v>0.4516650555018501</v>
      </c>
    </row>
    <row r="3842" spans="1:11">
      <c r="A3842" t="s">
        <v>13380</v>
      </c>
      <c r="B3842" t="s">
        <v>13381</v>
      </c>
      <c r="C3842" s="43">
        <v>140000</v>
      </c>
      <c r="D3842">
        <v>100</v>
      </c>
      <c r="E3842" s="43">
        <v>5999800</v>
      </c>
      <c r="F3842" s="43">
        <v>2999900</v>
      </c>
      <c r="G3842" s="44">
        <f t="shared" ref="G3842:G3905" si="180">1-(F3842/E3842)</f>
        <v>0.5</v>
      </c>
      <c r="H3842" s="45">
        <v>3119900</v>
      </c>
      <c r="I3842" s="44">
        <f t="shared" ref="I3842:I3905" si="181">1-(H3842/E3842)</f>
        <v>0.47999933331111033</v>
      </c>
      <c r="J3842" s="45">
        <v>3289900</v>
      </c>
      <c r="K3842" s="44">
        <f t="shared" ref="K3842:K3905" si="182">1-(J3842/E3842)</f>
        <v>0.4516650555018501</v>
      </c>
    </row>
    <row r="3843" spans="1:11">
      <c r="A3843" t="s">
        <v>13382</v>
      </c>
      <c r="B3843" t="s">
        <v>13383</v>
      </c>
      <c r="C3843" s="43">
        <v>140000</v>
      </c>
      <c r="D3843">
        <v>100</v>
      </c>
      <c r="E3843" s="43">
        <v>5999800</v>
      </c>
      <c r="F3843" s="43">
        <v>2999900</v>
      </c>
      <c r="G3843" s="44">
        <f t="shared" si="180"/>
        <v>0.5</v>
      </c>
      <c r="H3843" s="45">
        <v>3119900</v>
      </c>
      <c r="I3843" s="44">
        <f t="shared" si="181"/>
        <v>0.47999933331111033</v>
      </c>
      <c r="J3843" s="45">
        <v>3289900</v>
      </c>
      <c r="K3843" s="44">
        <f t="shared" si="182"/>
        <v>0.4516650555018501</v>
      </c>
    </row>
    <row r="3844" spans="1:11">
      <c r="A3844" t="s">
        <v>6352</v>
      </c>
      <c r="B3844" t="s">
        <v>13384</v>
      </c>
      <c r="C3844" s="43">
        <v>140000</v>
      </c>
      <c r="D3844">
        <v>20</v>
      </c>
      <c r="E3844" s="43">
        <v>5999800</v>
      </c>
      <c r="F3844" s="43">
        <v>2999900</v>
      </c>
      <c r="G3844" s="44">
        <f t="shared" si="180"/>
        <v>0.5</v>
      </c>
      <c r="H3844" s="45">
        <v>3119900</v>
      </c>
      <c r="I3844" s="44">
        <f t="shared" si="181"/>
        <v>0.47999933331111033</v>
      </c>
      <c r="J3844" s="45">
        <v>3289900</v>
      </c>
      <c r="K3844" s="44">
        <f t="shared" si="182"/>
        <v>0.4516650555018501</v>
      </c>
    </row>
    <row r="3845" spans="1:11">
      <c r="A3845" t="s">
        <v>6355</v>
      </c>
      <c r="B3845" t="s">
        <v>13385</v>
      </c>
      <c r="C3845" s="43">
        <v>140000</v>
      </c>
      <c r="D3845">
        <v>20</v>
      </c>
      <c r="E3845" s="43">
        <v>5999800</v>
      </c>
      <c r="F3845" s="43">
        <v>2999900</v>
      </c>
      <c r="G3845" s="44">
        <f t="shared" si="180"/>
        <v>0.5</v>
      </c>
      <c r="H3845" s="45">
        <v>3119900</v>
      </c>
      <c r="I3845" s="44">
        <f t="shared" si="181"/>
        <v>0.47999933331111033</v>
      </c>
      <c r="J3845" s="45">
        <v>3289900</v>
      </c>
      <c r="K3845" s="44">
        <f t="shared" si="182"/>
        <v>0.4516650555018501</v>
      </c>
    </row>
    <row r="3846" spans="1:11">
      <c r="A3846" t="s">
        <v>6356</v>
      </c>
      <c r="B3846" t="s">
        <v>13385</v>
      </c>
      <c r="C3846" s="43">
        <v>140000</v>
      </c>
      <c r="D3846">
        <v>19</v>
      </c>
      <c r="E3846" s="43">
        <v>5999800</v>
      </c>
      <c r="F3846" s="43">
        <v>2999900</v>
      </c>
      <c r="G3846" s="44">
        <f t="shared" si="180"/>
        <v>0.5</v>
      </c>
      <c r="H3846" s="45">
        <v>3119900</v>
      </c>
      <c r="I3846" s="44">
        <f t="shared" si="181"/>
        <v>0.47999933331111033</v>
      </c>
      <c r="J3846" s="45">
        <v>3289900</v>
      </c>
      <c r="K3846" s="44">
        <f t="shared" si="182"/>
        <v>0.4516650555018501</v>
      </c>
    </row>
    <row r="3847" spans="1:11">
      <c r="A3847" t="s">
        <v>6357</v>
      </c>
      <c r="B3847" t="s">
        <v>13385</v>
      </c>
      <c r="C3847" s="43">
        <v>140000</v>
      </c>
      <c r="D3847">
        <v>100</v>
      </c>
      <c r="E3847" s="43">
        <v>5999800</v>
      </c>
      <c r="F3847" s="43">
        <v>2999900</v>
      </c>
      <c r="G3847" s="44">
        <f t="shared" si="180"/>
        <v>0.5</v>
      </c>
      <c r="H3847" s="45">
        <v>3119900</v>
      </c>
      <c r="I3847" s="44">
        <f t="shared" si="181"/>
        <v>0.47999933331111033</v>
      </c>
      <c r="J3847" s="45">
        <v>3289900</v>
      </c>
      <c r="K3847" s="44">
        <f t="shared" si="182"/>
        <v>0.4516650555018501</v>
      </c>
    </row>
    <row r="3848" spans="1:11">
      <c r="A3848" t="s">
        <v>13386</v>
      </c>
      <c r="B3848" t="s">
        <v>13387</v>
      </c>
      <c r="C3848" s="43">
        <v>140000</v>
      </c>
      <c r="D3848">
        <v>100</v>
      </c>
      <c r="E3848" s="43">
        <v>5999800</v>
      </c>
      <c r="F3848" s="43">
        <v>2999900</v>
      </c>
      <c r="G3848" s="44">
        <f t="shared" si="180"/>
        <v>0.5</v>
      </c>
      <c r="H3848" s="45">
        <v>3119900</v>
      </c>
      <c r="I3848" s="44">
        <f t="shared" si="181"/>
        <v>0.47999933331111033</v>
      </c>
      <c r="J3848" s="45">
        <v>3289900</v>
      </c>
      <c r="K3848" s="44">
        <f t="shared" si="182"/>
        <v>0.4516650555018501</v>
      </c>
    </row>
    <row r="3849" spans="1:11">
      <c r="A3849" t="s">
        <v>13388</v>
      </c>
      <c r="B3849" t="s">
        <v>13389</v>
      </c>
      <c r="C3849" s="43">
        <v>140000</v>
      </c>
      <c r="D3849">
        <v>100</v>
      </c>
      <c r="E3849" s="43">
        <v>5999800</v>
      </c>
      <c r="F3849" s="43">
        <v>2999900</v>
      </c>
      <c r="G3849" s="44">
        <f t="shared" si="180"/>
        <v>0.5</v>
      </c>
      <c r="H3849" s="45">
        <v>3119900</v>
      </c>
      <c r="I3849" s="44">
        <f t="shared" si="181"/>
        <v>0.47999933331111033</v>
      </c>
      <c r="J3849" s="45">
        <v>3289900</v>
      </c>
      <c r="K3849" s="44">
        <f t="shared" si="182"/>
        <v>0.4516650555018501</v>
      </c>
    </row>
    <row r="3850" spans="1:11">
      <c r="A3850" t="s">
        <v>13390</v>
      </c>
      <c r="B3850" t="s">
        <v>13391</v>
      </c>
      <c r="C3850" s="43">
        <v>140000</v>
      </c>
      <c r="D3850">
        <v>100</v>
      </c>
      <c r="E3850" s="43">
        <v>5999800</v>
      </c>
      <c r="F3850" s="43">
        <v>2999900</v>
      </c>
      <c r="G3850" s="44">
        <f t="shared" si="180"/>
        <v>0.5</v>
      </c>
      <c r="H3850" s="45">
        <v>3119900</v>
      </c>
      <c r="I3850" s="44">
        <f t="shared" si="181"/>
        <v>0.47999933331111033</v>
      </c>
      <c r="J3850" s="45">
        <v>3289900</v>
      </c>
      <c r="K3850" s="44">
        <f t="shared" si="182"/>
        <v>0.4516650555018501</v>
      </c>
    </row>
    <row r="3851" spans="1:11">
      <c r="A3851" t="s">
        <v>13392</v>
      </c>
      <c r="B3851" t="s">
        <v>13393</v>
      </c>
      <c r="C3851" s="43">
        <v>140000</v>
      </c>
      <c r="D3851">
        <v>100</v>
      </c>
      <c r="E3851" s="43">
        <v>5999800</v>
      </c>
      <c r="F3851" s="43">
        <v>2999900</v>
      </c>
      <c r="G3851" s="44">
        <f t="shared" si="180"/>
        <v>0.5</v>
      </c>
      <c r="H3851" s="45">
        <v>3119900</v>
      </c>
      <c r="I3851" s="44">
        <f t="shared" si="181"/>
        <v>0.47999933331111033</v>
      </c>
      <c r="J3851" s="45">
        <v>3289900</v>
      </c>
      <c r="K3851" s="44">
        <f t="shared" si="182"/>
        <v>0.4516650555018501</v>
      </c>
    </row>
    <row r="3852" spans="1:11">
      <c r="A3852" t="s">
        <v>13394</v>
      </c>
      <c r="B3852" t="s">
        <v>13395</v>
      </c>
      <c r="C3852" s="43">
        <v>140000</v>
      </c>
      <c r="D3852">
        <v>100</v>
      </c>
      <c r="E3852" s="43">
        <v>5999800</v>
      </c>
      <c r="F3852" s="43">
        <v>2999900</v>
      </c>
      <c r="G3852" s="44">
        <f t="shared" si="180"/>
        <v>0.5</v>
      </c>
      <c r="H3852" s="45">
        <v>3119900</v>
      </c>
      <c r="I3852" s="44">
        <f t="shared" si="181"/>
        <v>0.47999933331111033</v>
      </c>
      <c r="J3852" s="45">
        <v>3289900</v>
      </c>
      <c r="K3852" s="44">
        <f t="shared" si="182"/>
        <v>0.4516650555018501</v>
      </c>
    </row>
    <row r="3853" spans="1:11">
      <c r="A3853" t="s">
        <v>13396</v>
      </c>
      <c r="B3853" t="s">
        <v>13397</v>
      </c>
      <c r="C3853" s="43">
        <v>140000</v>
      </c>
      <c r="D3853">
        <v>100</v>
      </c>
      <c r="E3853" s="43">
        <v>5999800</v>
      </c>
      <c r="F3853" s="43">
        <v>2999900</v>
      </c>
      <c r="G3853" s="44">
        <f t="shared" si="180"/>
        <v>0.5</v>
      </c>
      <c r="H3853" s="45">
        <v>3119900</v>
      </c>
      <c r="I3853" s="44">
        <f t="shared" si="181"/>
        <v>0.47999933331111033</v>
      </c>
      <c r="J3853" s="45">
        <v>3289900</v>
      </c>
      <c r="K3853" s="44">
        <f t="shared" si="182"/>
        <v>0.4516650555018501</v>
      </c>
    </row>
    <row r="3854" spans="1:11">
      <c r="A3854" t="s">
        <v>13398</v>
      </c>
      <c r="B3854" t="s">
        <v>13399</v>
      </c>
      <c r="C3854" s="43">
        <v>140000</v>
      </c>
      <c r="D3854">
        <v>100</v>
      </c>
      <c r="E3854" s="43">
        <v>5999800</v>
      </c>
      <c r="F3854" s="43">
        <v>2999900</v>
      </c>
      <c r="G3854" s="44">
        <f t="shared" si="180"/>
        <v>0.5</v>
      </c>
      <c r="H3854" s="45">
        <v>3119900</v>
      </c>
      <c r="I3854" s="44">
        <f t="shared" si="181"/>
        <v>0.47999933331111033</v>
      </c>
      <c r="J3854" s="45">
        <v>3289900</v>
      </c>
      <c r="K3854" s="44">
        <f t="shared" si="182"/>
        <v>0.4516650555018501</v>
      </c>
    </row>
    <row r="3855" spans="1:11">
      <c r="A3855" t="s">
        <v>13400</v>
      </c>
      <c r="B3855" t="s">
        <v>13401</v>
      </c>
      <c r="C3855" s="43">
        <v>140000</v>
      </c>
      <c r="D3855">
        <v>100</v>
      </c>
      <c r="E3855" s="43">
        <v>5999800</v>
      </c>
      <c r="F3855" s="43">
        <v>2999900</v>
      </c>
      <c r="G3855" s="44">
        <f t="shared" si="180"/>
        <v>0.5</v>
      </c>
      <c r="H3855" s="45">
        <v>3119900</v>
      </c>
      <c r="I3855" s="44">
        <f t="shared" si="181"/>
        <v>0.47999933331111033</v>
      </c>
      <c r="J3855" s="45">
        <v>3289900</v>
      </c>
      <c r="K3855" s="44">
        <f t="shared" si="182"/>
        <v>0.4516650555018501</v>
      </c>
    </row>
    <row r="3856" spans="1:11">
      <c r="A3856" t="s">
        <v>13402</v>
      </c>
      <c r="B3856" t="s">
        <v>13403</v>
      </c>
      <c r="C3856" s="43">
        <v>140000</v>
      </c>
      <c r="D3856">
        <v>100</v>
      </c>
      <c r="E3856" s="43">
        <v>5999800</v>
      </c>
      <c r="F3856" s="43">
        <v>2999900</v>
      </c>
      <c r="G3856" s="44">
        <f t="shared" si="180"/>
        <v>0.5</v>
      </c>
      <c r="H3856" s="45">
        <v>3119900</v>
      </c>
      <c r="I3856" s="44">
        <f t="shared" si="181"/>
        <v>0.47999933331111033</v>
      </c>
      <c r="J3856" s="45">
        <v>3289900</v>
      </c>
      <c r="K3856" s="44">
        <f t="shared" si="182"/>
        <v>0.4516650555018501</v>
      </c>
    </row>
    <row r="3857" spans="1:11">
      <c r="A3857" t="s">
        <v>13404</v>
      </c>
      <c r="B3857" t="s">
        <v>13405</v>
      </c>
      <c r="C3857" s="43">
        <v>140000</v>
      </c>
      <c r="D3857">
        <v>100</v>
      </c>
      <c r="E3857" s="43">
        <v>5999800</v>
      </c>
      <c r="F3857" s="43">
        <v>2999900</v>
      </c>
      <c r="G3857" s="44">
        <f t="shared" si="180"/>
        <v>0.5</v>
      </c>
      <c r="H3857" s="45">
        <v>3119900</v>
      </c>
      <c r="I3857" s="44">
        <f t="shared" si="181"/>
        <v>0.47999933331111033</v>
      </c>
      <c r="J3857" s="45">
        <v>3289900</v>
      </c>
      <c r="K3857" s="44">
        <f t="shared" si="182"/>
        <v>0.4516650555018501</v>
      </c>
    </row>
    <row r="3858" spans="1:11">
      <c r="A3858" t="s">
        <v>13406</v>
      </c>
      <c r="B3858" t="s">
        <v>13407</v>
      </c>
      <c r="C3858" s="43">
        <v>140000</v>
      </c>
      <c r="D3858">
        <v>100</v>
      </c>
      <c r="E3858" s="43">
        <v>5999800</v>
      </c>
      <c r="F3858" s="43">
        <v>2999900</v>
      </c>
      <c r="G3858" s="44">
        <f t="shared" si="180"/>
        <v>0.5</v>
      </c>
      <c r="H3858" s="45">
        <v>3119900</v>
      </c>
      <c r="I3858" s="44">
        <f t="shared" si="181"/>
        <v>0.47999933331111033</v>
      </c>
      <c r="J3858" s="45">
        <v>3289900</v>
      </c>
      <c r="K3858" s="44">
        <f t="shared" si="182"/>
        <v>0.4516650555018501</v>
      </c>
    </row>
    <row r="3859" spans="1:11">
      <c r="A3859" t="s">
        <v>13408</v>
      </c>
      <c r="B3859" t="s">
        <v>13409</v>
      </c>
      <c r="C3859" s="43">
        <v>140000</v>
      </c>
      <c r="D3859">
        <v>100</v>
      </c>
      <c r="E3859" s="43">
        <v>5999800</v>
      </c>
      <c r="F3859" s="43">
        <v>2999900</v>
      </c>
      <c r="G3859" s="44">
        <f t="shared" si="180"/>
        <v>0.5</v>
      </c>
      <c r="H3859" s="45">
        <v>3119900</v>
      </c>
      <c r="I3859" s="44">
        <f t="shared" si="181"/>
        <v>0.47999933331111033</v>
      </c>
      <c r="J3859" s="45">
        <v>3289900</v>
      </c>
      <c r="K3859" s="44">
        <f t="shared" si="182"/>
        <v>0.4516650555018501</v>
      </c>
    </row>
    <row r="3860" spans="1:11">
      <c r="A3860" t="s">
        <v>13410</v>
      </c>
      <c r="B3860" t="s">
        <v>13411</v>
      </c>
      <c r="C3860" s="43">
        <v>140000</v>
      </c>
      <c r="D3860">
        <v>0</v>
      </c>
      <c r="E3860" s="43">
        <v>4999800</v>
      </c>
      <c r="F3860" s="43">
        <v>2499900</v>
      </c>
      <c r="G3860" s="44">
        <f t="shared" si="180"/>
        <v>0.5</v>
      </c>
      <c r="H3860" s="45">
        <v>2599900</v>
      </c>
      <c r="I3860" s="44">
        <f t="shared" si="181"/>
        <v>0.47999919996799867</v>
      </c>
      <c r="J3860" s="45">
        <v>2739900</v>
      </c>
      <c r="K3860" s="44">
        <f t="shared" si="182"/>
        <v>0.45199807992319696</v>
      </c>
    </row>
    <row r="3861" spans="1:11">
      <c r="A3861" t="s">
        <v>13412</v>
      </c>
      <c r="B3861" t="s">
        <v>13413</v>
      </c>
      <c r="C3861" s="43">
        <v>140000</v>
      </c>
      <c r="D3861">
        <v>100</v>
      </c>
      <c r="E3861" s="43">
        <v>4599800</v>
      </c>
      <c r="F3861" s="43">
        <v>2299900</v>
      </c>
      <c r="G3861" s="44">
        <f t="shared" si="180"/>
        <v>0.5</v>
      </c>
      <c r="H3861" s="45">
        <v>2389900</v>
      </c>
      <c r="I3861" s="44">
        <f t="shared" si="181"/>
        <v>0.4804339319100831</v>
      </c>
      <c r="J3861" s="45">
        <v>2519900</v>
      </c>
      <c r="K3861" s="44">
        <f t="shared" si="182"/>
        <v>0.45217183355798074</v>
      </c>
    </row>
    <row r="3862" spans="1:11">
      <c r="A3862" t="s">
        <v>13414</v>
      </c>
      <c r="B3862" t="s">
        <v>13415</v>
      </c>
      <c r="C3862" s="43">
        <v>140000</v>
      </c>
      <c r="D3862">
        <v>100</v>
      </c>
      <c r="E3862" s="43">
        <v>4599800</v>
      </c>
      <c r="F3862" s="43">
        <v>2299900</v>
      </c>
      <c r="G3862" s="44">
        <f t="shared" si="180"/>
        <v>0.5</v>
      </c>
      <c r="H3862" s="45">
        <v>2389900</v>
      </c>
      <c r="I3862" s="44">
        <f t="shared" si="181"/>
        <v>0.4804339319100831</v>
      </c>
      <c r="J3862" s="45">
        <v>2519900</v>
      </c>
      <c r="K3862" s="44">
        <f t="shared" si="182"/>
        <v>0.45217183355798074</v>
      </c>
    </row>
    <row r="3863" spans="1:11">
      <c r="A3863" t="s">
        <v>13416</v>
      </c>
      <c r="B3863" t="s">
        <v>13417</v>
      </c>
      <c r="C3863" s="43">
        <v>140000</v>
      </c>
      <c r="D3863">
        <v>0</v>
      </c>
      <c r="E3863" s="43">
        <v>5999800</v>
      </c>
      <c r="F3863" s="43">
        <v>2999900</v>
      </c>
      <c r="G3863" s="44">
        <f t="shared" si="180"/>
        <v>0.5</v>
      </c>
      <c r="H3863" s="45">
        <v>3119900</v>
      </c>
      <c r="I3863" s="44">
        <f t="shared" si="181"/>
        <v>0.47999933331111033</v>
      </c>
      <c r="J3863" s="45">
        <v>3289900</v>
      </c>
      <c r="K3863" s="44">
        <f t="shared" si="182"/>
        <v>0.4516650555018501</v>
      </c>
    </row>
    <row r="3864" spans="1:11">
      <c r="A3864" t="s">
        <v>13418</v>
      </c>
      <c r="B3864" t="s">
        <v>13419</v>
      </c>
      <c r="C3864" s="43">
        <v>140000</v>
      </c>
      <c r="D3864">
        <v>0</v>
      </c>
      <c r="E3864" s="43">
        <v>5999800</v>
      </c>
      <c r="F3864" s="43">
        <v>2999900</v>
      </c>
      <c r="G3864" s="44">
        <f t="shared" si="180"/>
        <v>0.5</v>
      </c>
      <c r="H3864" s="45">
        <v>3119900</v>
      </c>
      <c r="I3864" s="44">
        <f t="shared" si="181"/>
        <v>0.47999933331111033</v>
      </c>
      <c r="J3864" s="45">
        <v>3289900</v>
      </c>
      <c r="K3864" s="44">
        <f t="shared" si="182"/>
        <v>0.4516650555018501</v>
      </c>
    </row>
    <row r="3865" spans="1:11">
      <c r="A3865" t="s">
        <v>13420</v>
      </c>
      <c r="B3865" t="s">
        <v>13421</v>
      </c>
      <c r="C3865" s="43">
        <v>140000</v>
      </c>
      <c r="D3865">
        <v>100</v>
      </c>
      <c r="E3865" s="43">
        <v>4599800</v>
      </c>
      <c r="F3865" s="43">
        <v>2299900</v>
      </c>
      <c r="G3865" s="44">
        <f t="shared" si="180"/>
        <v>0.5</v>
      </c>
      <c r="H3865" s="45">
        <v>2389900</v>
      </c>
      <c r="I3865" s="44">
        <f t="shared" si="181"/>
        <v>0.4804339319100831</v>
      </c>
      <c r="J3865" s="45">
        <v>2519900</v>
      </c>
      <c r="K3865" s="44">
        <f t="shared" si="182"/>
        <v>0.45217183355798074</v>
      </c>
    </row>
    <row r="3866" spans="1:11">
      <c r="A3866" t="s">
        <v>13422</v>
      </c>
      <c r="B3866" t="s">
        <v>13423</v>
      </c>
      <c r="C3866" s="43">
        <v>140000</v>
      </c>
      <c r="D3866">
        <v>100</v>
      </c>
      <c r="E3866" s="43">
        <v>5999800</v>
      </c>
      <c r="F3866" s="43">
        <v>2999900</v>
      </c>
      <c r="G3866" s="44">
        <f t="shared" si="180"/>
        <v>0.5</v>
      </c>
      <c r="H3866" s="45">
        <v>3119900</v>
      </c>
      <c r="I3866" s="44">
        <f t="shared" si="181"/>
        <v>0.47999933331111033</v>
      </c>
      <c r="J3866" s="45">
        <v>3289900</v>
      </c>
      <c r="K3866" s="44">
        <f t="shared" si="182"/>
        <v>0.4516650555018501</v>
      </c>
    </row>
    <row r="3867" spans="1:11">
      <c r="A3867" t="s">
        <v>13424</v>
      </c>
      <c r="B3867" t="s">
        <v>13425</v>
      </c>
      <c r="C3867" s="43">
        <v>140000</v>
      </c>
      <c r="D3867">
        <v>100</v>
      </c>
      <c r="E3867" s="43">
        <v>5999800</v>
      </c>
      <c r="F3867" s="43">
        <v>2999900</v>
      </c>
      <c r="G3867" s="44">
        <f t="shared" si="180"/>
        <v>0.5</v>
      </c>
      <c r="H3867" s="45">
        <v>3119900</v>
      </c>
      <c r="I3867" s="44">
        <f t="shared" si="181"/>
        <v>0.47999933331111033</v>
      </c>
      <c r="J3867" s="45">
        <v>3289900</v>
      </c>
      <c r="K3867" s="44">
        <f t="shared" si="182"/>
        <v>0.4516650555018501</v>
      </c>
    </row>
    <row r="3868" spans="1:11">
      <c r="A3868" t="s">
        <v>13426</v>
      </c>
      <c r="B3868" t="s">
        <v>13427</v>
      </c>
      <c r="C3868" s="43">
        <v>140000</v>
      </c>
      <c r="D3868">
        <v>100</v>
      </c>
      <c r="E3868" s="43">
        <v>5999800</v>
      </c>
      <c r="F3868" s="43">
        <v>2999900</v>
      </c>
      <c r="G3868" s="44">
        <f t="shared" si="180"/>
        <v>0.5</v>
      </c>
      <c r="H3868" s="45">
        <v>3119900</v>
      </c>
      <c r="I3868" s="44">
        <f t="shared" si="181"/>
        <v>0.47999933331111033</v>
      </c>
      <c r="J3868" s="45">
        <v>3289900</v>
      </c>
      <c r="K3868" s="44">
        <f t="shared" si="182"/>
        <v>0.4516650555018501</v>
      </c>
    </row>
    <row r="3869" spans="1:11">
      <c r="A3869" t="s">
        <v>13428</v>
      </c>
      <c r="B3869" t="s">
        <v>13429</v>
      </c>
      <c r="C3869" s="43">
        <v>140000</v>
      </c>
      <c r="D3869">
        <v>100</v>
      </c>
      <c r="E3869" s="43">
        <v>5999800</v>
      </c>
      <c r="F3869" s="43">
        <v>2999900</v>
      </c>
      <c r="G3869" s="44">
        <f t="shared" si="180"/>
        <v>0.5</v>
      </c>
      <c r="H3869" s="45">
        <v>3119900</v>
      </c>
      <c r="I3869" s="44">
        <f t="shared" si="181"/>
        <v>0.47999933331111033</v>
      </c>
      <c r="J3869" s="45">
        <v>3289900</v>
      </c>
      <c r="K3869" s="44">
        <f t="shared" si="182"/>
        <v>0.4516650555018501</v>
      </c>
    </row>
    <row r="3870" spans="1:11">
      <c r="A3870" t="s">
        <v>13430</v>
      </c>
      <c r="B3870" t="s">
        <v>13431</v>
      </c>
      <c r="C3870" s="43">
        <v>140000</v>
      </c>
      <c r="D3870">
        <v>100</v>
      </c>
      <c r="E3870" s="43">
        <v>5999800</v>
      </c>
      <c r="F3870" s="43">
        <v>2999900</v>
      </c>
      <c r="G3870" s="44">
        <f t="shared" si="180"/>
        <v>0.5</v>
      </c>
      <c r="H3870" s="45">
        <v>3119900</v>
      </c>
      <c r="I3870" s="44">
        <f t="shared" si="181"/>
        <v>0.47999933331111033</v>
      </c>
      <c r="J3870" s="45">
        <v>3289900</v>
      </c>
      <c r="K3870" s="44">
        <f t="shared" si="182"/>
        <v>0.4516650555018501</v>
      </c>
    </row>
    <row r="3871" spans="1:11">
      <c r="A3871" t="s">
        <v>13432</v>
      </c>
      <c r="B3871" t="s">
        <v>13433</v>
      </c>
      <c r="C3871" s="43">
        <v>140000</v>
      </c>
      <c r="D3871">
        <v>100</v>
      </c>
      <c r="E3871" s="43">
        <v>5999800</v>
      </c>
      <c r="F3871" s="43">
        <v>2999900</v>
      </c>
      <c r="G3871" s="44">
        <f t="shared" si="180"/>
        <v>0.5</v>
      </c>
      <c r="H3871" s="45">
        <v>3119900</v>
      </c>
      <c r="I3871" s="44">
        <f t="shared" si="181"/>
        <v>0.47999933331111033</v>
      </c>
      <c r="J3871" s="45">
        <v>3289900</v>
      </c>
      <c r="K3871" s="44">
        <f t="shared" si="182"/>
        <v>0.4516650555018501</v>
      </c>
    </row>
    <row r="3872" spans="1:11">
      <c r="A3872" t="s">
        <v>13434</v>
      </c>
      <c r="B3872" t="s">
        <v>13435</v>
      </c>
      <c r="C3872" s="43">
        <v>140000</v>
      </c>
      <c r="D3872">
        <v>100</v>
      </c>
      <c r="E3872" s="43">
        <v>5999800</v>
      </c>
      <c r="F3872" s="43">
        <v>2999900</v>
      </c>
      <c r="G3872" s="44">
        <f t="shared" si="180"/>
        <v>0.5</v>
      </c>
      <c r="H3872" s="45">
        <v>3119900</v>
      </c>
      <c r="I3872" s="44">
        <f t="shared" si="181"/>
        <v>0.47999933331111033</v>
      </c>
      <c r="J3872" s="45">
        <v>3289900</v>
      </c>
      <c r="K3872" s="44">
        <f t="shared" si="182"/>
        <v>0.4516650555018501</v>
      </c>
    </row>
    <row r="3873" spans="1:11">
      <c r="A3873" t="s">
        <v>13436</v>
      </c>
      <c r="B3873" t="s">
        <v>13437</v>
      </c>
      <c r="C3873" s="43">
        <v>140000</v>
      </c>
      <c r="D3873">
        <v>100</v>
      </c>
      <c r="E3873" s="43">
        <v>5999800</v>
      </c>
      <c r="F3873" s="43">
        <v>2999900</v>
      </c>
      <c r="G3873" s="44">
        <f t="shared" si="180"/>
        <v>0.5</v>
      </c>
      <c r="H3873" s="45">
        <v>3119900</v>
      </c>
      <c r="I3873" s="44">
        <f t="shared" si="181"/>
        <v>0.47999933331111033</v>
      </c>
      <c r="J3873" s="45">
        <v>3289900</v>
      </c>
      <c r="K3873" s="44">
        <f t="shared" si="182"/>
        <v>0.4516650555018501</v>
      </c>
    </row>
    <row r="3874" spans="1:11">
      <c r="A3874" t="s">
        <v>13438</v>
      </c>
      <c r="B3874" t="s">
        <v>13439</v>
      </c>
      <c r="C3874" s="43">
        <v>140000</v>
      </c>
      <c r="D3874">
        <v>100</v>
      </c>
      <c r="E3874" s="43">
        <v>5999800</v>
      </c>
      <c r="F3874" s="43">
        <v>2999900</v>
      </c>
      <c r="G3874" s="44">
        <f t="shared" si="180"/>
        <v>0.5</v>
      </c>
      <c r="H3874" s="45">
        <v>3119900</v>
      </c>
      <c r="I3874" s="44">
        <f t="shared" si="181"/>
        <v>0.47999933331111033</v>
      </c>
      <c r="J3874" s="45">
        <v>3289900</v>
      </c>
      <c r="K3874" s="44">
        <f t="shared" si="182"/>
        <v>0.4516650555018501</v>
      </c>
    </row>
    <row r="3875" spans="1:11">
      <c r="A3875" t="s">
        <v>13440</v>
      </c>
      <c r="B3875" t="s">
        <v>13441</v>
      </c>
      <c r="C3875" s="43">
        <v>140000</v>
      </c>
      <c r="D3875">
        <v>100</v>
      </c>
      <c r="E3875" s="43">
        <v>5999800</v>
      </c>
      <c r="F3875" s="43">
        <v>2999900</v>
      </c>
      <c r="G3875" s="44">
        <f t="shared" si="180"/>
        <v>0.5</v>
      </c>
      <c r="H3875" s="45">
        <v>3119900</v>
      </c>
      <c r="I3875" s="44">
        <f t="shared" si="181"/>
        <v>0.47999933331111033</v>
      </c>
      <c r="J3875" s="45">
        <v>3289900</v>
      </c>
      <c r="K3875" s="44">
        <f t="shared" si="182"/>
        <v>0.4516650555018501</v>
      </c>
    </row>
    <row r="3876" spans="1:11">
      <c r="A3876" t="s">
        <v>13442</v>
      </c>
      <c r="B3876" t="s">
        <v>13443</v>
      </c>
      <c r="C3876" s="43">
        <v>140000</v>
      </c>
      <c r="D3876">
        <v>100</v>
      </c>
      <c r="E3876" s="43">
        <v>5999800</v>
      </c>
      <c r="F3876" s="43">
        <v>2999900</v>
      </c>
      <c r="G3876" s="44">
        <f t="shared" si="180"/>
        <v>0.5</v>
      </c>
      <c r="H3876" s="45">
        <v>3119900</v>
      </c>
      <c r="I3876" s="44">
        <f t="shared" si="181"/>
        <v>0.47999933331111033</v>
      </c>
      <c r="J3876" s="45">
        <v>3289900</v>
      </c>
      <c r="K3876" s="44">
        <f t="shared" si="182"/>
        <v>0.4516650555018501</v>
      </c>
    </row>
    <row r="3877" spans="1:11">
      <c r="A3877" t="s">
        <v>13444</v>
      </c>
      <c r="B3877" t="s">
        <v>13445</v>
      </c>
      <c r="C3877" s="43">
        <v>140000</v>
      </c>
      <c r="D3877">
        <v>100</v>
      </c>
      <c r="E3877" s="43">
        <v>5999800</v>
      </c>
      <c r="F3877" s="43">
        <v>2999900</v>
      </c>
      <c r="G3877" s="44">
        <f t="shared" si="180"/>
        <v>0.5</v>
      </c>
      <c r="H3877" s="45">
        <v>3119900</v>
      </c>
      <c r="I3877" s="44">
        <f t="shared" si="181"/>
        <v>0.47999933331111033</v>
      </c>
      <c r="J3877" s="45">
        <v>3289900</v>
      </c>
      <c r="K3877" s="44">
        <f t="shared" si="182"/>
        <v>0.4516650555018501</v>
      </c>
    </row>
    <row r="3878" spans="1:11">
      <c r="A3878" t="s">
        <v>13446</v>
      </c>
      <c r="B3878" t="s">
        <v>13447</v>
      </c>
      <c r="C3878" s="43">
        <v>140000</v>
      </c>
      <c r="D3878">
        <v>100</v>
      </c>
      <c r="E3878" s="43">
        <v>5999800</v>
      </c>
      <c r="F3878" s="43">
        <v>2999900</v>
      </c>
      <c r="G3878" s="44">
        <f t="shared" si="180"/>
        <v>0.5</v>
      </c>
      <c r="H3878" s="45">
        <v>3119900</v>
      </c>
      <c r="I3878" s="44">
        <f t="shared" si="181"/>
        <v>0.47999933331111033</v>
      </c>
      <c r="J3878" s="45">
        <v>3289900</v>
      </c>
      <c r="K3878" s="44">
        <f t="shared" si="182"/>
        <v>0.4516650555018501</v>
      </c>
    </row>
    <row r="3879" spans="1:11">
      <c r="A3879" t="s">
        <v>13448</v>
      </c>
      <c r="B3879" t="s">
        <v>13449</v>
      </c>
      <c r="C3879" s="43">
        <v>140000</v>
      </c>
      <c r="D3879">
        <v>100</v>
      </c>
      <c r="E3879" s="43">
        <v>5999800</v>
      </c>
      <c r="F3879" s="43">
        <v>2999900</v>
      </c>
      <c r="G3879" s="44">
        <f t="shared" si="180"/>
        <v>0.5</v>
      </c>
      <c r="H3879" s="45">
        <v>3119900</v>
      </c>
      <c r="I3879" s="44">
        <f t="shared" si="181"/>
        <v>0.47999933331111033</v>
      </c>
      <c r="J3879" s="45">
        <v>3289900</v>
      </c>
      <c r="K3879" s="44">
        <f t="shared" si="182"/>
        <v>0.4516650555018501</v>
      </c>
    </row>
    <row r="3880" spans="1:11">
      <c r="A3880" t="s">
        <v>13450</v>
      </c>
      <c r="B3880" t="s">
        <v>13451</v>
      </c>
      <c r="C3880" s="43">
        <v>140000</v>
      </c>
      <c r="D3880">
        <v>100</v>
      </c>
      <c r="E3880" s="43">
        <v>5999800</v>
      </c>
      <c r="F3880" s="43">
        <v>2999900</v>
      </c>
      <c r="G3880" s="44">
        <f t="shared" si="180"/>
        <v>0.5</v>
      </c>
      <c r="H3880" s="45">
        <v>3119900</v>
      </c>
      <c r="I3880" s="44">
        <f t="shared" si="181"/>
        <v>0.47999933331111033</v>
      </c>
      <c r="J3880" s="45">
        <v>3289900</v>
      </c>
      <c r="K3880" s="44">
        <f t="shared" si="182"/>
        <v>0.4516650555018501</v>
      </c>
    </row>
    <row r="3881" spans="1:11">
      <c r="A3881" t="s">
        <v>13452</v>
      </c>
      <c r="B3881" t="s">
        <v>13453</v>
      </c>
      <c r="C3881" s="43">
        <v>140000</v>
      </c>
      <c r="D3881">
        <v>100</v>
      </c>
      <c r="E3881" s="43">
        <v>5999800</v>
      </c>
      <c r="F3881" s="43">
        <v>2999900</v>
      </c>
      <c r="G3881" s="44">
        <f t="shared" si="180"/>
        <v>0.5</v>
      </c>
      <c r="H3881" s="45">
        <v>3119900</v>
      </c>
      <c r="I3881" s="44">
        <f t="shared" si="181"/>
        <v>0.47999933331111033</v>
      </c>
      <c r="J3881" s="45">
        <v>3289900</v>
      </c>
      <c r="K3881" s="44">
        <f t="shared" si="182"/>
        <v>0.4516650555018501</v>
      </c>
    </row>
    <row r="3882" spans="1:11">
      <c r="A3882" t="s">
        <v>13454</v>
      </c>
      <c r="B3882" t="s">
        <v>13455</v>
      </c>
      <c r="C3882" s="43">
        <v>140000</v>
      </c>
      <c r="D3882">
        <v>100</v>
      </c>
      <c r="E3882" s="43">
        <v>5999800</v>
      </c>
      <c r="F3882" s="43">
        <v>2999900</v>
      </c>
      <c r="G3882" s="44">
        <f t="shared" si="180"/>
        <v>0.5</v>
      </c>
      <c r="H3882" s="45">
        <v>3119900</v>
      </c>
      <c r="I3882" s="44">
        <f t="shared" si="181"/>
        <v>0.47999933331111033</v>
      </c>
      <c r="J3882" s="45">
        <v>3289900</v>
      </c>
      <c r="K3882" s="44">
        <f t="shared" si="182"/>
        <v>0.4516650555018501</v>
      </c>
    </row>
    <row r="3883" spans="1:11">
      <c r="A3883" t="s">
        <v>13456</v>
      </c>
      <c r="B3883" t="s">
        <v>13457</v>
      </c>
      <c r="C3883" s="43">
        <v>140000</v>
      </c>
      <c r="D3883">
        <v>100</v>
      </c>
      <c r="E3883" s="43">
        <v>5999800</v>
      </c>
      <c r="F3883" s="43">
        <v>2999900</v>
      </c>
      <c r="G3883" s="44">
        <f t="shared" si="180"/>
        <v>0.5</v>
      </c>
      <c r="H3883" s="45">
        <v>3119900</v>
      </c>
      <c r="I3883" s="44">
        <f t="shared" si="181"/>
        <v>0.47999933331111033</v>
      </c>
      <c r="J3883" s="45">
        <v>3289900</v>
      </c>
      <c r="K3883" s="44">
        <f t="shared" si="182"/>
        <v>0.4516650555018501</v>
      </c>
    </row>
    <row r="3884" spans="1:11">
      <c r="A3884" t="s">
        <v>13458</v>
      </c>
      <c r="B3884" t="s">
        <v>13459</v>
      </c>
      <c r="C3884" s="43">
        <v>140000</v>
      </c>
      <c r="D3884">
        <v>100</v>
      </c>
      <c r="E3884" s="43">
        <v>5999800</v>
      </c>
      <c r="F3884" s="43">
        <v>2999900</v>
      </c>
      <c r="G3884" s="44">
        <f t="shared" si="180"/>
        <v>0.5</v>
      </c>
      <c r="H3884" s="45">
        <v>3119900</v>
      </c>
      <c r="I3884" s="44">
        <f t="shared" si="181"/>
        <v>0.47999933331111033</v>
      </c>
      <c r="J3884" s="45">
        <v>3289900</v>
      </c>
      <c r="K3884" s="44">
        <f t="shared" si="182"/>
        <v>0.4516650555018501</v>
      </c>
    </row>
    <row r="3885" spans="1:11">
      <c r="A3885" t="s">
        <v>13460</v>
      </c>
      <c r="B3885" t="s">
        <v>13461</v>
      </c>
      <c r="C3885" s="43">
        <v>140000</v>
      </c>
      <c r="D3885">
        <v>100</v>
      </c>
      <c r="E3885" s="43">
        <v>5999800</v>
      </c>
      <c r="F3885" s="43">
        <v>2999900</v>
      </c>
      <c r="G3885" s="44">
        <f t="shared" si="180"/>
        <v>0.5</v>
      </c>
      <c r="H3885" s="45">
        <v>3119900</v>
      </c>
      <c r="I3885" s="44">
        <f t="shared" si="181"/>
        <v>0.47999933331111033</v>
      </c>
      <c r="J3885" s="45">
        <v>3289900</v>
      </c>
      <c r="K3885" s="44">
        <f t="shared" si="182"/>
        <v>0.4516650555018501</v>
      </c>
    </row>
    <row r="3886" spans="1:11">
      <c r="A3886" t="s">
        <v>13462</v>
      </c>
      <c r="B3886" t="s">
        <v>13463</v>
      </c>
      <c r="C3886" s="43">
        <v>140000</v>
      </c>
      <c r="D3886">
        <v>100</v>
      </c>
      <c r="E3886" s="43">
        <v>5999800</v>
      </c>
      <c r="F3886" s="43">
        <v>2999900</v>
      </c>
      <c r="G3886" s="44">
        <f t="shared" si="180"/>
        <v>0.5</v>
      </c>
      <c r="H3886" s="45">
        <v>3119900</v>
      </c>
      <c r="I3886" s="44">
        <f t="shared" si="181"/>
        <v>0.47999933331111033</v>
      </c>
      <c r="J3886" s="45">
        <v>3289900</v>
      </c>
      <c r="K3886" s="44">
        <f t="shared" si="182"/>
        <v>0.4516650555018501</v>
      </c>
    </row>
    <row r="3887" spans="1:11">
      <c r="A3887" t="s">
        <v>13464</v>
      </c>
      <c r="B3887" t="s">
        <v>13465</v>
      </c>
      <c r="C3887" s="43">
        <v>140000</v>
      </c>
      <c r="D3887">
        <v>100</v>
      </c>
      <c r="E3887" s="43">
        <v>5999800</v>
      </c>
      <c r="F3887" s="43">
        <v>2999900</v>
      </c>
      <c r="G3887" s="44">
        <f t="shared" si="180"/>
        <v>0.5</v>
      </c>
      <c r="H3887" s="45">
        <v>3119900</v>
      </c>
      <c r="I3887" s="44">
        <f t="shared" si="181"/>
        <v>0.47999933331111033</v>
      </c>
      <c r="J3887" s="45">
        <v>3289900</v>
      </c>
      <c r="K3887" s="44">
        <f t="shared" si="182"/>
        <v>0.4516650555018501</v>
      </c>
    </row>
    <row r="3888" spans="1:11">
      <c r="A3888" t="s">
        <v>13466</v>
      </c>
      <c r="B3888" t="s">
        <v>13467</v>
      </c>
      <c r="C3888" s="43">
        <v>140000</v>
      </c>
      <c r="D3888">
        <v>100</v>
      </c>
      <c r="E3888" s="43">
        <v>5999800</v>
      </c>
      <c r="F3888" s="43">
        <v>2999900</v>
      </c>
      <c r="G3888" s="44">
        <f t="shared" si="180"/>
        <v>0.5</v>
      </c>
      <c r="H3888" s="45">
        <v>3119900</v>
      </c>
      <c r="I3888" s="44">
        <f t="shared" si="181"/>
        <v>0.47999933331111033</v>
      </c>
      <c r="J3888" s="45">
        <v>3289900</v>
      </c>
      <c r="K3888" s="44">
        <f t="shared" si="182"/>
        <v>0.4516650555018501</v>
      </c>
    </row>
    <row r="3889" spans="1:11">
      <c r="A3889" t="s">
        <v>13468</v>
      </c>
      <c r="B3889" t="s">
        <v>13469</v>
      </c>
      <c r="C3889" s="43">
        <v>140000</v>
      </c>
      <c r="D3889">
        <v>100</v>
      </c>
      <c r="E3889" s="43">
        <v>5999800</v>
      </c>
      <c r="F3889" s="43">
        <v>2999900</v>
      </c>
      <c r="G3889" s="44">
        <f t="shared" si="180"/>
        <v>0.5</v>
      </c>
      <c r="H3889" s="45">
        <v>3119900</v>
      </c>
      <c r="I3889" s="44">
        <f t="shared" si="181"/>
        <v>0.47999933331111033</v>
      </c>
      <c r="J3889" s="45">
        <v>3289900</v>
      </c>
      <c r="K3889" s="44">
        <f t="shared" si="182"/>
        <v>0.4516650555018501</v>
      </c>
    </row>
    <row r="3890" spans="1:11">
      <c r="A3890" t="s">
        <v>13470</v>
      </c>
      <c r="B3890" t="s">
        <v>13471</v>
      </c>
      <c r="C3890" s="43">
        <v>140000</v>
      </c>
      <c r="D3890">
        <v>100</v>
      </c>
      <c r="E3890" s="43">
        <v>5999800</v>
      </c>
      <c r="F3890" s="43">
        <v>2999900</v>
      </c>
      <c r="G3890" s="44">
        <f t="shared" si="180"/>
        <v>0.5</v>
      </c>
      <c r="H3890" s="45">
        <v>3119900</v>
      </c>
      <c r="I3890" s="44">
        <f t="shared" si="181"/>
        <v>0.47999933331111033</v>
      </c>
      <c r="J3890" s="45">
        <v>3289900</v>
      </c>
      <c r="K3890" s="44">
        <f t="shared" si="182"/>
        <v>0.4516650555018501</v>
      </c>
    </row>
    <row r="3891" spans="1:11">
      <c r="A3891" t="s">
        <v>13472</v>
      </c>
      <c r="B3891" t="s">
        <v>13473</v>
      </c>
      <c r="C3891" s="43">
        <v>140000</v>
      </c>
      <c r="D3891">
        <v>100</v>
      </c>
      <c r="E3891" s="43">
        <v>5999800</v>
      </c>
      <c r="F3891" s="43">
        <v>2999900</v>
      </c>
      <c r="G3891" s="44">
        <f t="shared" si="180"/>
        <v>0.5</v>
      </c>
      <c r="H3891" s="45">
        <v>3119900</v>
      </c>
      <c r="I3891" s="44">
        <f t="shared" si="181"/>
        <v>0.47999933331111033</v>
      </c>
      <c r="J3891" s="45">
        <v>3289900</v>
      </c>
      <c r="K3891" s="44">
        <f t="shared" si="182"/>
        <v>0.4516650555018501</v>
      </c>
    </row>
    <row r="3892" spans="1:11">
      <c r="A3892" t="s">
        <v>13474</v>
      </c>
      <c r="B3892" t="s">
        <v>13475</v>
      </c>
      <c r="C3892" s="43">
        <v>140000</v>
      </c>
      <c r="D3892">
        <v>100</v>
      </c>
      <c r="E3892" s="43">
        <v>5999800</v>
      </c>
      <c r="F3892" s="43">
        <v>2999900</v>
      </c>
      <c r="G3892" s="44">
        <f t="shared" si="180"/>
        <v>0.5</v>
      </c>
      <c r="H3892" s="45">
        <v>3119900</v>
      </c>
      <c r="I3892" s="44">
        <f t="shared" si="181"/>
        <v>0.47999933331111033</v>
      </c>
      <c r="J3892" s="45">
        <v>3289900</v>
      </c>
      <c r="K3892" s="44">
        <f t="shared" si="182"/>
        <v>0.4516650555018501</v>
      </c>
    </row>
    <row r="3893" spans="1:11">
      <c r="A3893" t="s">
        <v>13476</v>
      </c>
      <c r="B3893" t="s">
        <v>13477</v>
      </c>
      <c r="C3893" s="43">
        <v>140000</v>
      </c>
      <c r="D3893">
        <v>100</v>
      </c>
      <c r="E3893" s="43">
        <v>5999800</v>
      </c>
      <c r="F3893" s="43">
        <v>2999900</v>
      </c>
      <c r="G3893" s="44">
        <f t="shared" si="180"/>
        <v>0.5</v>
      </c>
      <c r="H3893" s="45">
        <v>3119900</v>
      </c>
      <c r="I3893" s="44">
        <f t="shared" si="181"/>
        <v>0.47999933331111033</v>
      </c>
      <c r="J3893" s="45">
        <v>3289900</v>
      </c>
      <c r="K3893" s="44">
        <f t="shared" si="182"/>
        <v>0.4516650555018501</v>
      </c>
    </row>
    <row r="3894" spans="1:11">
      <c r="A3894" t="s">
        <v>13478</v>
      </c>
      <c r="B3894" t="s">
        <v>13479</v>
      </c>
      <c r="C3894" s="43">
        <v>140000</v>
      </c>
      <c r="D3894">
        <v>100</v>
      </c>
      <c r="E3894" s="43">
        <v>5999800</v>
      </c>
      <c r="F3894" s="43">
        <v>2999900</v>
      </c>
      <c r="G3894" s="44">
        <f t="shared" si="180"/>
        <v>0.5</v>
      </c>
      <c r="H3894" s="45">
        <v>3119900</v>
      </c>
      <c r="I3894" s="44">
        <f t="shared" si="181"/>
        <v>0.47999933331111033</v>
      </c>
      <c r="J3894" s="45">
        <v>3289900</v>
      </c>
      <c r="K3894" s="44">
        <f t="shared" si="182"/>
        <v>0.4516650555018501</v>
      </c>
    </row>
    <row r="3895" spans="1:11">
      <c r="A3895" t="s">
        <v>13480</v>
      </c>
      <c r="B3895" t="s">
        <v>13481</v>
      </c>
      <c r="C3895" s="43">
        <v>140000</v>
      </c>
      <c r="D3895">
        <v>100</v>
      </c>
      <c r="E3895" s="43">
        <v>5999800</v>
      </c>
      <c r="F3895" s="43">
        <v>2999900</v>
      </c>
      <c r="G3895" s="44">
        <f t="shared" si="180"/>
        <v>0.5</v>
      </c>
      <c r="H3895" s="45">
        <v>3119900</v>
      </c>
      <c r="I3895" s="44">
        <f t="shared" si="181"/>
        <v>0.47999933331111033</v>
      </c>
      <c r="J3895" s="45">
        <v>3289900</v>
      </c>
      <c r="K3895" s="44">
        <f t="shared" si="182"/>
        <v>0.4516650555018501</v>
      </c>
    </row>
    <row r="3896" spans="1:11">
      <c r="A3896" t="s">
        <v>13482</v>
      </c>
      <c r="B3896" t="s">
        <v>13483</v>
      </c>
      <c r="C3896" s="43">
        <v>140000</v>
      </c>
      <c r="D3896">
        <v>100</v>
      </c>
      <c r="E3896" s="43">
        <v>5999800</v>
      </c>
      <c r="F3896" s="43">
        <v>2999900</v>
      </c>
      <c r="G3896" s="44">
        <f t="shared" si="180"/>
        <v>0.5</v>
      </c>
      <c r="H3896" s="45">
        <v>3119900</v>
      </c>
      <c r="I3896" s="44">
        <f t="shared" si="181"/>
        <v>0.47999933331111033</v>
      </c>
      <c r="J3896" s="45">
        <v>3289900</v>
      </c>
      <c r="K3896" s="44">
        <f t="shared" si="182"/>
        <v>0.4516650555018501</v>
      </c>
    </row>
    <row r="3897" spans="1:11">
      <c r="A3897" t="s">
        <v>7232</v>
      </c>
      <c r="B3897" t="s">
        <v>13484</v>
      </c>
      <c r="C3897" s="43">
        <v>140000</v>
      </c>
      <c r="D3897">
        <v>100</v>
      </c>
      <c r="E3897" s="43">
        <v>5999800</v>
      </c>
      <c r="F3897" s="43">
        <v>2999900</v>
      </c>
      <c r="G3897" s="44">
        <f t="shared" si="180"/>
        <v>0.5</v>
      </c>
      <c r="H3897" s="45">
        <v>3119900</v>
      </c>
      <c r="I3897" s="44">
        <f t="shared" si="181"/>
        <v>0.47999933331111033</v>
      </c>
      <c r="J3897" s="45">
        <v>3289900</v>
      </c>
      <c r="K3897" s="44">
        <f t="shared" si="182"/>
        <v>0.4516650555018501</v>
      </c>
    </row>
    <row r="3898" spans="1:11">
      <c r="A3898" t="s">
        <v>13485</v>
      </c>
      <c r="B3898" t="s">
        <v>13486</v>
      </c>
      <c r="C3898" s="43">
        <v>140000</v>
      </c>
      <c r="D3898">
        <v>100</v>
      </c>
      <c r="E3898" s="43">
        <v>5999800</v>
      </c>
      <c r="F3898" s="43">
        <v>2999900</v>
      </c>
      <c r="G3898" s="44">
        <f t="shared" si="180"/>
        <v>0.5</v>
      </c>
      <c r="H3898" s="45">
        <v>3119900</v>
      </c>
      <c r="I3898" s="44">
        <f t="shared" si="181"/>
        <v>0.47999933331111033</v>
      </c>
      <c r="J3898" s="45">
        <v>3289900</v>
      </c>
      <c r="K3898" s="44">
        <f t="shared" si="182"/>
        <v>0.4516650555018501</v>
      </c>
    </row>
    <row r="3899" spans="1:11">
      <c r="A3899" t="s">
        <v>13487</v>
      </c>
      <c r="B3899" t="s">
        <v>13488</v>
      </c>
      <c r="C3899" s="43">
        <v>140000</v>
      </c>
      <c r="D3899">
        <v>100</v>
      </c>
      <c r="E3899" s="43">
        <v>5999800</v>
      </c>
      <c r="F3899" s="43">
        <v>2999900</v>
      </c>
      <c r="G3899" s="44">
        <f t="shared" si="180"/>
        <v>0.5</v>
      </c>
      <c r="H3899" s="45">
        <v>3119900</v>
      </c>
      <c r="I3899" s="44">
        <f t="shared" si="181"/>
        <v>0.47999933331111033</v>
      </c>
      <c r="J3899" s="45">
        <v>3289900</v>
      </c>
      <c r="K3899" s="44">
        <f t="shared" si="182"/>
        <v>0.4516650555018501</v>
      </c>
    </row>
    <row r="3900" spans="1:11">
      <c r="A3900" t="s">
        <v>13489</v>
      </c>
      <c r="B3900" t="s">
        <v>13490</v>
      </c>
      <c r="C3900" s="43">
        <v>140000</v>
      </c>
      <c r="D3900">
        <v>0</v>
      </c>
      <c r="E3900" s="43">
        <v>5999800</v>
      </c>
      <c r="F3900" s="43">
        <v>2999900</v>
      </c>
      <c r="G3900" s="44">
        <f t="shared" si="180"/>
        <v>0.5</v>
      </c>
      <c r="H3900" s="45">
        <v>3119900</v>
      </c>
      <c r="I3900" s="44">
        <f t="shared" si="181"/>
        <v>0.47999933331111033</v>
      </c>
      <c r="J3900" s="45">
        <v>3289900</v>
      </c>
      <c r="K3900" s="44">
        <f t="shared" si="182"/>
        <v>0.4516650555018501</v>
      </c>
    </row>
    <row r="3901" spans="1:11">
      <c r="A3901" t="s">
        <v>13491</v>
      </c>
      <c r="B3901" t="s">
        <v>13492</v>
      </c>
      <c r="C3901" s="43">
        <v>140000</v>
      </c>
      <c r="D3901">
        <v>0</v>
      </c>
      <c r="E3901" s="43">
        <v>5999800</v>
      </c>
      <c r="F3901" s="43">
        <v>2999900</v>
      </c>
      <c r="G3901" s="44">
        <f t="shared" si="180"/>
        <v>0.5</v>
      </c>
      <c r="H3901" s="45">
        <v>3119900</v>
      </c>
      <c r="I3901" s="44">
        <f t="shared" si="181"/>
        <v>0.47999933331111033</v>
      </c>
      <c r="J3901" s="45">
        <v>3289900</v>
      </c>
      <c r="K3901" s="44">
        <f t="shared" si="182"/>
        <v>0.4516650555018501</v>
      </c>
    </row>
    <row r="3902" spans="1:11">
      <c r="A3902" t="s">
        <v>13493</v>
      </c>
      <c r="B3902" t="s">
        <v>13494</v>
      </c>
      <c r="C3902" s="43">
        <v>140000</v>
      </c>
      <c r="D3902">
        <v>0</v>
      </c>
      <c r="E3902" s="43">
        <v>5999800</v>
      </c>
      <c r="F3902" s="43">
        <v>2999900</v>
      </c>
      <c r="G3902" s="44">
        <f t="shared" si="180"/>
        <v>0.5</v>
      </c>
      <c r="H3902" s="45">
        <v>3119900</v>
      </c>
      <c r="I3902" s="44">
        <f t="shared" si="181"/>
        <v>0.47999933331111033</v>
      </c>
      <c r="J3902" s="45">
        <v>3289900</v>
      </c>
      <c r="K3902" s="44">
        <f t="shared" si="182"/>
        <v>0.4516650555018501</v>
      </c>
    </row>
    <row r="3903" spans="1:11">
      <c r="A3903" t="s">
        <v>13495</v>
      </c>
      <c r="B3903" t="s">
        <v>13496</v>
      </c>
      <c r="C3903" s="43">
        <v>140000</v>
      </c>
      <c r="D3903">
        <v>0</v>
      </c>
      <c r="E3903" s="43">
        <v>5999800</v>
      </c>
      <c r="F3903" s="43">
        <v>2999900</v>
      </c>
      <c r="G3903" s="44">
        <f t="shared" si="180"/>
        <v>0.5</v>
      </c>
      <c r="H3903" s="45">
        <v>3119900</v>
      </c>
      <c r="I3903" s="44">
        <f t="shared" si="181"/>
        <v>0.47999933331111033</v>
      </c>
      <c r="J3903" s="45">
        <v>3289900</v>
      </c>
      <c r="K3903" s="44">
        <f t="shared" si="182"/>
        <v>0.4516650555018501</v>
      </c>
    </row>
    <row r="3904" spans="1:11">
      <c r="A3904" t="s">
        <v>13497</v>
      </c>
      <c r="B3904" t="s">
        <v>13498</v>
      </c>
      <c r="C3904" s="43">
        <v>140000</v>
      </c>
      <c r="D3904">
        <v>0</v>
      </c>
      <c r="E3904" s="43">
        <v>5999800</v>
      </c>
      <c r="F3904" s="43">
        <v>2999900</v>
      </c>
      <c r="G3904" s="44">
        <f t="shared" si="180"/>
        <v>0.5</v>
      </c>
      <c r="H3904" s="45">
        <v>3119900</v>
      </c>
      <c r="I3904" s="44">
        <f t="shared" si="181"/>
        <v>0.47999933331111033</v>
      </c>
      <c r="J3904" s="45">
        <v>3289900</v>
      </c>
      <c r="K3904" s="44">
        <f t="shared" si="182"/>
        <v>0.4516650555018501</v>
      </c>
    </row>
    <row r="3905" spans="1:11">
      <c r="A3905" t="s">
        <v>13499</v>
      </c>
      <c r="B3905" t="s">
        <v>13500</v>
      </c>
      <c r="C3905" s="43">
        <v>140000</v>
      </c>
      <c r="D3905">
        <v>0</v>
      </c>
      <c r="E3905" s="43">
        <v>5999800</v>
      </c>
      <c r="F3905" s="43">
        <v>2999900</v>
      </c>
      <c r="G3905" s="44">
        <f t="shared" si="180"/>
        <v>0.5</v>
      </c>
      <c r="H3905" s="45">
        <v>3119900</v>
      </c>
      <c r="I3905" s="44">
        <f t="shared" si="181"/>
        <v>0.47999933331111033</v>
      </c>
      <c r="J3905" s="45">
        <v>3289900</v>
      </c>
      <c r="K3905" s="44">
        <f t="shared" si="182"/>
        <v>0.4516650555018501</v>
      </c>
    </row>
    <row r="3906" spans="1:11">
      <c r="A3906" t="s">
        <v>13501</v>
      </c>
      <c r="B3906" t="s">
        <v>13502</v>
      </c>
      <c r="C3906" s="43">
        <v>140000</v>
      </c>
      <c r="D3906">
        <v>0</v>
      </c>
      <c r="E3906" s="43">
        <v>5999800</v>
      </c>
      <c r="F3906" s="43">
        <v>2999900</v>
      </c>
      <c r="G3906" s="44">
        <f t="shared" ref="G3906:G3969" si="183">1-(F3906/E3906)</f>
        <v>0.5</v>
      </c>
      <c r="H3906" s="45">
        <v>3119900</v>
      </c>
      <c r="I3906" s="44">
        <f t="shared" ref="I3906:I3969" si="184">1-(H3906/E3906)</f>
        <v>0.47999933331111033</v>
      </c>
      <c r="J3906" s="45">
        <v>3289900</v>
      </c>
      <c r="K3906" s="44">
        <f t="shared" ref="K3906:K3969" si="185">1-(J3906/E3906)</f>
        <v>0.4516650555018501</v>
      </c>
    </row>
    <row r="3907" spans="1:11">
      <c r="A3907" t="s">
        <v>13503</v>
      </c>
      <c r="B3907" t="s">
        <v>13504</v>
      </c>
      <c r="C3907" s="43">
        <v>140000</v>
      </c>
      <c r="D3907">
        <v>0</v>
      </c>
      <c r="E3907" s="43">
        <v>5999800</v>
      </c>
      <c r="F3907" s="43">
        <v>2999900</v>
      </c>
      <c r="G3907" s="44">
        <f t="shared" si="183"/>
        <v>0.5</v>
      </c>
      <c r="H3907" s="45">
        <v>3119900</v>
      </c>
      <c r="I3907" s="44">
        <f t="shared" si="184"/>
        <v>0.47999933331111033</v>
      </c>
      <c r="J3907" s="45">
        <v>3289900</v>
      </c>
      <c r="K3907" s="44">
        <f t="shared" si="185"/>
        <v>0.4516650555018501</v>
      </c>
    </row>
    <row r="3908" spans="1:11">
      <c r="A3908" t="s">
        <v>13505</v>
      </c>
      <c r="B3908" t="s">
        <v>13506</v>
      </c>
      <c r="C3908" s="43">
        <v>140000</v>
      </c>
      <c r="D3908">
        <v>0</v>
      </c>
      <c r="E3908" s="43">
        <v>5999800</v>
      </c>
      <c r="F3908" s="43">
        <v>2999900</v>
      </c>
      <c r="G3908" s="44">
        <f t="shared" si="183"/>
        <v>0.5</v>
      </c>
      <c r="H3908" s="45">
        <v>3119900</v>
      </c>
      <c r="I3908" s="44">
        <f t="shared" si="184"/>
        <v>0.47999933331111033</v>
      </c>
      <c r="J3908" s="45">
        <v>3289900</v>
      </c>
      <c r="K3908" s="44">
        <f t="shared" si="185"/>
        <v>0.4516650555018501</v>
      </c>
    </row>
    <row r="3909" spans="1:11">
      <c r="A3909" t="s">
        <v>13507</v>
      </c>
      <c r="B3909" t="s">
        <v>13508</v>
      </c>
      <c r="C3909" s="43">
        <v>140000</v>
      </c>
      <c r="D3909">
        <v>0</v>
      </c>
      <c r="E3909" s="43">
        <v>5999800</v>
      </c>
      <c r="F3909" s="43">
        <v>2999900</v>
      </c>
      <c r="G3909" s="44">
        <f t="shared" si="183"/>
        <v>0.5</v>
      </c>
      <c r="H3909" s="45">
        <v>3119900</v>
      </c>
      <c r="I3909" s="44">
        <f t="shared" si="184"/>
        <v>0.47999933331111033</v>
      </c>
      <c r="J3909" s="45">
        <v>3289900</v>
      </c>
      <c r="K3909" s="44">
        <f t="shared" si="185"/>
        <v>0.4516650555018501</v>
      </c>
    </row>
    <row r="3910" spans="1:11">
      <c r="A3910" t="s">
        <v>13509</v>
      </c>
      <c r="B3910" t="s">
        <v>13510</v>
      </c>
      <c r="C3910" s="43">
        <v>140000</v>
      </c>
      <c r="D3910">
        <v>0</v>
      </c>
      <c r="E3910" s="43">
        <v>5999800</v>
      </c>
      <c r="F3910" s="43">
        <v>2999900</v>
      </c>
      <c r="G3910" s="44">
        <f t="shared" si="183"/>
        <v>0.5</v>
      </c>
      <c r="H3910" s="45">
        <v>3119900</v>
      </c>
      <c r="I3910" s="44">
        <f t="shared" si="184"/>
        <v>0.47999933331111033</v>
      </c>
      <c r="J3910" s="45">
        <v>3289900</v>
      </c>
      <c r="K3910" s="44">
        <f t="shared" si="185"/>
        <v>0.4516650555018501</v>
      </c>
    </row>
    <row r="3911" spans="1:11">
      <c r="A3911" t="s">
        <v>13511</v>
      </c>
      <c r="B3911" t="s">
        <v>13512</v>
      </c>
      <c r="C3911" s="43">
        <v>140000</v>
      </c>
      <c r="D3911">
        <v>0</v>
      </c>
      <c r="E3911" s="43">
        <v>5999800</v>
      </c>
      <c r="F3911" s="43">
        <v>2999900</v>
      </c>
      <c r="G3911" s="44">
        <f t="shared" si="183"/>
        <v>0.5</v>
      </c>
      <c r="H3911" s="45">
        <v>3119900</v>
      </c>
      <c r="I3911" s="44">
        <f t="shared" si="184"/>
        <v>0.47999933331111033</v>
      </c>
      <c r="J3911" s="45">
        <v>3289900</v>
      </c>
      <c r="K3911" s="44">
        <f t="shared" si="185"/>
        <v>0.4516650555018501</v>
      </c>
    </row>
    <row r="3912" spans="1:11">
      <c r="A3912" t="s">
        <v>13513</v>
      </c>
      <c r="B3912" t="s">
        <v>13514</v>
      </c>
      <c r="C3912" s="43">
        <v>140000</v>
      </c>
      <c r="D3912">
        <v>0</v>
      </c>
      <c r="E3912" s="43">
        <v>5999800</v>
      </c>
      <c r="F3912" s="43">
        <v>2999900</v>
      </c>
      <c r="G3912" s="44">
        <f t="shared" si="183"/>
        <v>0.5</v>
      </c>
      <c r="H3912" s="45">
        <v>3119900</v>
      </c>
      <c r="I3912" s="44">
        <f t="shared" si="184"/>
        <v>0.47999933331111033</v>
      </c>
      <c r="J3912" s="45">
        <v>3289900</v>
      </c>
      <c r="K3912" s="44">
        <f t="shared" si="185"/>
        <v>0.4516650555018501</v>
      </c>
    </row>
    <row r="3913" spans="1:11">
      <c r="A3913" t="s">
        <v>13515</v>
      </c>
      <c r="B3913" t="s">
        <v>13516</v>
      </c>
      <c r="C3913" s="43">
        <v>140000</v>
      </c>
      <c r="D3913">
        <v>0</v>
      </c>
      <c r="E3913" s="43">
        <v>5999800</v>
      </c>
      <c r="F3913" s="43">
        <v>2999900</v>
      </c>
      <c r="G3913" s="44">
        <f t="shared" si="183"/>
        <v>0.5</v>
      </c>
      <c r="H3913" s="45">
        <v>3119900</v>
      </c>
      <c r="I3913" s="44">
        <f t="shared" si="184"/>
        <v>0.47999933331111033</v>
      </c>
      <c r="J3913" s="45">
        <v>3289900</v>
      </c>
      <c r="K3913" s="44">
        <f t="shared" si="185"/>
        <v>0.4516650555018501</v>
      </c>
    </row>
    <row r="3914" spans="1:11">
      <c r="A3914" t="s">
        <v>13517</v>
      </c>
      <c r="B3914" t="s">
        <v>13518</v>
      </c>
      <c r="C3914" s="43">
        <v>140000</v>
      </c>
      <c r="D3914">
        <v>0</v>
      </c>
      <c r="E3914" s="43">
        <v>5999800</v>
      </c>
      <c r="F3914" s="43">
        <v>2999900</v>
      </c>
      <c r="G3914" s="44">
        <f t="shared" si="183"/>
        <v>0.5</v>
      </c>
      <c r="H3914" s="45">
        <v>3119900</v>
      </c>
      <c r="I3914" s="44">
        <f t="shared" si="184"/>
        <v>0.47999933331111033</v>
      </c>
      <c r="J3914" s="45">
        <v>3289900</v>
      </c>
      <c r="K3914" s="44">
        <f t="shared" si="185"/>
        <v>0.4516650555018501</v>
      </c>
    </row>
    <row r="3915" spans="1:11">
      <c r="A3915" t="s">
        <v>13519</v>
      </c>
      <c r="B3915" t="s">
        <v>13520</v>
      </c>
      <c r="C3915" s="43">
        <v>140000</v>
      </c>
      <c r="D3915">
        <v>0</v>
      </c>
      <c r="E3915" s="43">
        <v>5999800</v>
      </c>
      <c r="F3915" s="43">
        <v>2999900</v>
      </c>
      <c r="G3915" s="44">
        <f t="shared" si="183"/>
        <v>0.5</v>
      </c>
      <c r="H3915" s="45">
        <v>3119900</v>
      </c>
      <c r="I3915" s="44">
        <f t="shared" si="184"/>
        <v>0.47999933331111033</v>
      </c>
      <c r="J3915" s="45">
        <v>3289900</v>
      </c>
      <c r="K3915" s="44">
        <f t="shared" si="185"/>
        <v>0.4516650555018501</v>
      </c>
    </row>
    <row r="3916" spans="1:11">
      <c r="A3916" t="s">
        <v>13521</v>
      </c>
      <c r="B3916" t="s">
        <v>13522</v>
      </c>
      <c r="C3916" s="43">
        <v>140000</v>
      </c>
      <c r="D3916">
        <v>0</v>
      </c>
      <c r="E3916" s="43">
        <v>5999800</v>
      </c>
      <c r="F3916" s="43">
        <v>2999900</v>
      </c>
      <c r="G3916" s="44">
        <f t="shared" si="183"/>
        <v>0.5</v>
      </c>
      <c r="H3916" s="45">
        <v>3119900</v>
      </c>
      <c r="I3916" s="44">
        <f t="shared" si="184"/>
        <v>0.47999933331111033</v>
      </c>
      <c r="J3916" s="45">
        <v>3289900</v>
      </c>
      <c r="K3916" s="44">
        <f t="shared" si="185"/>
        <v>0.4516650555018501</v>
      </c>
    </row>
    <row r="3917" spans="1:11">
      <c r="A3917" t="s">
        <v>13523</v>
      </c>
      <c r="B3917" t="s">
        <v>13524</v>
      </c>
      <c r="C3917" s="43">
        <v>140000</v>
      </c>
      <c r="D3917">
        <v>0</v>
      </c>
      <c r="E3917" s="43">
        <v>5999800</v>
      </c>
      <c r="F3917" s="43">
        <v>2999900</v>
      </c>
      <c r="G3917" s="44">
        <f t="shared" si="183"/>
        <v>0.5</v>
      </c>
      <c r="H3917" s="45">
        <v>3119900</v>
      </c>
      <c r="I3917" s="44">
        <f t="shared" si="184"/>
        <v>0.47999933331111033</v>
      </c>
      <c r="J3917" s="45">
        <v>3289900</v>
      </c>
      <c r="K3917" s="44">
        <f t="shared" si="185"/>
        <v>0.4516650555018501</v>
      </c>
    </row>
    <row r="3918" spans="1:11">
      <c r="A3918" t="s">
        <v>13525</v>
      </c>
      <c r="B3918" t="s">
        <v>13526</v>
      </c>
      <c r="C3918" s="43">
        <v>140000</v>
      </c>
      <c r="D3918">
        <v>0</v>
      </c>
      <c r="E3918" s="43">
        <v>5999800</v>
      </c>
      <c r="F3918" s="43">
        <v>2999900</v>
      </c>
      <c r="G3918" s="44">
        <f t="shared" si="183"/>
        <v>0.5</v>
      </c>
      <c r="H3918" s="45">
        <v>3119900</v>
      </c>
      <c r="I3918" s="44">
        <f t="shared" si="184"/>
        <v>0.47999933331111033</v>
      </c>
      <c r="J3918" s="45">
        <v>3289900</v>
      </c>
      <c r="K3918" s="44">
        <f t="shared" si="185"/>
        <v>0.4516650555018501</v>
      </c>
    </row>
    <row r="3919" spans="1:11">
      <c r="A3919" t="s">
        <v>13527</v>
      </c>
      <c r="B3919" t="s">
        <v>13528</v>
      </c>
      <c r="C3919" s="43">
        <v>140000</v>
      </c>
      <c r="D3919">
        <v>0</v>
      </c>
      <c r="E3919" s="43">
        <v>5999800</v>
      </c>
      <c r="F3919" s="43">
        <v>2999900</v>
      </c>
      <c r="G3919" s="44">
        <f t="shared" si="183"/>
        <v>0.5</v>
      </c>
      <c r="H3919" s="45">
        <v>3119900</v>
      </c>
      <c r="I3919" s="44">
        <f t="shared" si="184"/>
        <v>0.47999933331111033</v>
      </c>
      <c r="J3919" s="45">
        <v>3289900</v>
      </c>
      <c r="K3919" s="44">
        <f t="shared" si="185"/>
        <v>0.4516650555018501</v>
      </c>
    </row>
    <row r="3920" spans="1:11">
      <c r="A3920" t="s">
        <v>13529</v>
      </c>
      <c r="B3920" t="s">
        <v>13530</v>
      </c>
      <c r="C3920" s="43">
        <v>140000</v>
      </c>
      <c r="D3920">
        <v>0</v>
      </c>
      <c r="E3920" s="43">
        <v>5999800</v>
      </c>
      <c r="F3920" s="43">
        <v>2999900</v>
      </c>
      <c r="G3920" s="44">
        <f t="shared" si="183"/>
        <v>0.5</v>
      </c>
      <c r="H3920" s="45">
        <v>3119900</v>
      </c>
      <c r="I3920" s="44">
        <f t="shared" si="184"/>
        <v>0.47999933331111033</v>
      </c>
      <c r="J3920" s="45">
        <v>3289900</v>
      </c>
      <c r="K3920" s="44">
        <f t="shared" si="185"/>
        <v>0.4516650555018501</v>
      </c>
    </row>
    <row r="3921" spans="1:11">
      <c r="A3921" t="s">
        <v>13531</v>
      </c>
      <c r="B3921" t="s">
        <v>13532</v>
      </c>
      <c r="C3921" s="43">
        <v>140000</v>
      </c>
      <c r="D3921">
        <v>0</v>
      </c>
      <c r="E3921" s="43">
        <v>5999800</v>
      </c>
      <c r="F3921" s="43">
        <v>2999900</v>
      </c>
      <c r="G3921" s="44">
        <f t="shared" si="183"/>
        <v>0.5</v>
      </c>
      <c r="H3921" s="45">
        <v>3119900</v>
      </c>
      <c r="I3921" s="44">
        <f t="shared" si="184"/>
        <v>0.47999933331111033</v>
      </c>
      <c r="J3921" s="45">
        <v>3289900</v>
      </c>
      <c r="K3921" s="44">
        <f t="shared" si="185"/>
        <v>0.4516650555018501</v>
      </c>
    </row>
    <row r="3922" spans="1:11">
      <c r="A3922" s="49" t="s">
        <v>13533</v>
      </c>
      <c r="B3922" s="49" t="s">
        <v>13534</v>
      </c>
      <c r="C3922" s="43">
        <v>140000</v>
      </c>
      <c r="D3922">
        <v>100</v>
      </c>
      <c r="E3922" s="43">
        <v>7799800</v>
      </c>
      <c r="F3922" s="43">
        <v>3899900</v>
      </c>
      <c r="G3922" s="44">
        <f t="shared" si="183"/>
        <v>0.5</v>
      </c>
      <c r="H3922" s="45">
        <v>4059900</v>
      </c>
      <c r="I3922" s="44">
        <f t="shared" si="184"/>
        <v>0.47948665350393604</v>
      </c>
      <c r="J3922" s="45">
        <v>4279900</v>
      </c>
      <c r="K3922" s="44">
        <f t="shared" si="185"/>
        <v>0.45128080207184795</v>
      </c>
    </row>
    <row r="3923" spans="1:11">
      <c r="A3923" s="49" t="s">
        <v>13535</v>
      </c>
      <c r="B3923" s="49" t="s">
        <v>13536</v>
      </c>
      <c r="C3923" s="43">
        <v>140000</v>
      </c>
      <c r="D3923">
        <v>100</v>
      </c>
      <c r="E3923" s="43">
        <v>7799800</v>
      </c>
      <c r="F3923" s="43">
        <v>3899900</v>
      </c>
      <c r="G3923" s="44">
        <f t="shared" si="183"/>
        <v>0.5</v>
      </c>
      <c r="H3923" s="45">
        <v>4059900</v>
      </c>
      <c r="I3923" s="44">
        <f t="shared" si="184"/>
        <v>0.47948665350393604</v>
      </c>
      <c r="J3923" s="45">
        <v>4279900</v>
      </c>
      <c r="K3923" s="44">
        <f t="shared" si="185"/>
        <v>0.45128080207184795</v>
      </c>
    </row>
    <row r="3924" spans="1:11">
      <c r="A3924" s="49" t="s">
        <v>13537</v>
      </c>
      <c r="B3924" s="49" t="s">
        <v>13538</v>
      </c>
      <c r="C3924" s="43">
        <v>140000</v>
      </c>
      <c r="D3924">
        <v>100</v>
      </c>
      <c r="E3924" s="43">
        <v>7799800</v>
      </c>
      <c r="F3924" s="43">
        <v>3899900</v>
      </c>
      <c r="G3924" s="44">
        <f t="shared" si="183"/>
        <v>0.5</v>
      </c>
      <c r="H3924" s="45">
        <v>4059900</v>
      </c>
      <c r="I3924" s="44">
        <f t="shared" si="184"/>
        <v>0.47948665350393604</v>
      </c>
      <c r="J3924" s="45">
        <v>4279900</v>
      </c>
      <c r="K3924" s="44">
        <f t="shared" si="185"/>
        <v>0.45128080207184795</v>
      </c>
    </row>
    <row r="3925" spans="1:11">
      <c r="A3925" s="49" t="s">
        <v>13539</v>
      </c>
      <c r="B3925" s="49" t="s">
        <v>13540</v>
      </c>
      <c r="C3925" s="43">
        <v>140000</v>
      </c>
      <c r="D3925">
        <v>100</v>
      </c>
      <c r="E3925" s="43">
        <v>7799800</v>
      </c>
      <c r="F3925" s="43">
        <v>3899900</v>
      </c>
      <c r="G3925" s="44">
        <f t="shared" si="183"/>
        <v>0.5</v>
      </c>
      <c r="H3925" s="45">
        <v>4059900</v>
      </c>
      <c r="I3925" s="44">
        <f t="shared" si="184"/>
        <v>0.47948665350393604</v>
      </c>
      <c r="J3925" s="45">
        <v>4279900</v>
      </c>
      <c r="K3925" s="44">
        <f t="shared" si="185"/>
        <v>0.45128080207184795</v>
      </c>
    </row>
    <row r="3926" spans="1:11">
      <c r="A3926" s="49" t="s">
        <v>13541</v>
      </c>
      <c r="B3926" s="49" t="s">
        <v>13542</v>
      </c>
      <c r="C3926" s="43">
        <v>140000</v>
      </c>
      <c r="D3926">
        <v>100</v>
      </c>
      <c r="E3926" s="43">
        <v>7799800</v>
      </c>
      <c r="F3926" s="43">
        <v>3899900</v>
      </c>
      <c r="G3926" s="44">
        <f t="shared" si="183"/>
        <v>0.5</v>
      </c>
      <c r="H3926" s="45">
        <v>4059900</v>
      </c>
      <c r="I3926" s="44">
        <f t="shared" si="184"/>
        <v>0.47948665350393604</v>
      </c>
      <c r="J3926" s="45">
        <v>4279900</v>
      </c>
      <c r="K3926" s="44">
        <f t="shared" si="185"/>
        <v>0.45128080207184795</v>
      </c>
    </row>
    <row r="3927" spans="1:11">
      <c r="A3927" s="49" t="s">
        <v>13543</v>
      </c>
      <c r="B3927" s="49" t="s">
        <v>13544</v>
      </c>
      <c r="C3927" s="43">
        <v>140000</v>
      </c>
      <c r="D3927">
        <v>100</v>
      </c>
      <c r="E3927" s="43">
        <v>7599800</v>
      </c>
      <c r="F3927" s="43">
        <v>3799900</v>
      </c>
      <c r="G3927" s="44">
        <f t="shared" si="183"/>
        <v>0.5</v>
      </c>
      <c r="H3927" s="45">
        <v>3949900</v>
      </c>
      <c r="I3927" s="44">
        <f t="shared" si="184"/>
        <v>0.48026263849048656</v>
      </c>
      <c r="J3927" s="45">
        <v>4169900</v>
      </c>
      <c r="K3927" s="44">
        <f t="shared" si="185"/>
        <v>0.45131450827653363</v>
      </c>
    </row>
    <row r="3928" spans="1:11">
      <c r="A3928" s="49" t="s">
        <v>13545</v>
      </c>
      <c r="B3928" s="49" t="s">
        <v>13546</v>
      </c>
      <c r="C3928" s="43">
        <v>140000</v>
      </c>
      <c r="D3928">
        <v>100</v>
      </c>
      <c r="E3928" s="43">
        <v>7599800</v>
      </c>
      <c r="F3928" s="43">
        <v>3799900</v>
      </c>
      <c r="G3928" s="44">
        <f t="shared" si="183"/>
        <v>0.5</v>
      </c>
      <c r="H3928" s="45">
        <v>3949900</v>
      </c>
      <c r="I3928" s="44">
        <f t="shared" si="184"/>
        <v>0.48026263849048656</v>
      </c>
      <c r="J3928" s="45">
        <v>4169900</v>
      </c>
      <c r="K3928" s="44">
        <f t="shared" si="185"/>
        <v>0.45131450827653363</v>
      </c>
    </row>
    <row r="3929" spans="1:11">
      <c r="A3929" s="49" t="s">
        <v>13547</v>
      </c>
      <c r="B3929" s="49" t="s">
        <v>13548</v>
      </c>
      <c r="C3929" s="43">
        <v>140000</v>
      </c>
      <c r="D3929">
        <v>100</v>
      </c>
      <c r="E3929" s="43">
        <v>7599800</v>
      </c>
      <c r="F3929" s="43">
        <v>3799900</v>
      </c>
      <c r="G3929" s="44">
        <f t="shared" si="183"/>
        <v>0.5</v>
      </c>
      <c r="H3929" s="45">
        <v>3949900</v>
      </c>
      <c r="I3929" s="44">
        <f t="shared" si="184"/>
        <v>0.48026263849048656</v>
      </c>
      <c r="J3929" s="45">
        <v>4169900</v>
      </c>
      <c r="K3929" s="44">
        <f t="shared" si="185"/>
        <v>0.45131450827653363</v>
      </c>
    </row>
    <row r="3930" spans="1:11">
      <c r="A3930" s="49" t="s">
        <v>13549</v>
      </c>
      <c r="B3930" s="49" t="s">
        <v>13550</v>
      </c>
      <c r="C3930" s="43">
        <v>140000</v>
      </c>
      <c r="D3930">
        <v>100</v>
      </c>
      <c r="E3930" s="43">
        <v>7599800</v>
      </c>
      <c r="F3930" s="43">
        <v>3799900</v>
      </c>
      <c r="G3930" s="44">
        <f t="shared" si="183"/>
        <v>0.5</v>
      </c>
      <c r="H3930" s="45">
        <v>3949900</v>
      </c>
      <c r="I3930" s="44">
        <f t="shared" si="184"/>
        <v>0.48026263849048656</v>
      </c>
      <c r="J3930" s="45">
        <v>4169900</v>
      </c>
      <c r="K3930" s="44">
        <f t="shared" si="185"/>
        <v>0.45131450827653363</v>
      </c>
    </row>
    <row r="3931" spans="1:11">
      <c r="A3931" s="49" t="s">
        <v>13551</v>
      </c>
      <c r="B3931" s="49" t="s">
        <v>13552</v>
      </c>
      <c r="C3931" s="43">
        <v>140000</v>
      </c>
      <c r="D3931">
        <v>100</v>
      </c>
      <c r="E3931" s="43">
        <v>7599800</v>
      </c>
      <c r="F3931" s="43">
        <v>3799900</v>
      </c>
      <c r="G3931" s="44">
        <f t="shared" si="183"/>
        <v>0.5</v>
      </c>
      <c r="H3931" s="45">
        <v>3949900</v>
      </c>
      <c r="I3931" s="44">
        <f t="shared" si="184"/>
        <v>0.48026263849048656</v>
      </c>
      <c r="J3931" s="45">
        <v>4169900</v>
      </c>
      <c r="K3931" s="44">
        <f t="shared" si="185"/>
        <v>0.45131450827653363</v>
      </c>
    </row>
    <row r="3932" spans="1:11">
      <c r="A3932" t="s">
        <v>13553</v>
      </c>
      <c r="B3932" t="s">
        <v>13554</v>
      </c>
      <c r="C3932" s="43">
        <v>140000</v>
      </c>
      <c r="D3932">
        <v>100</v>
      </c>
      <c r="E3932" s="43">
        <v>5999800</v>
      </c>
      <c r="F3932" s="43">
        <v>2999900</v>
      </c>
      <c r="G3932" s="44">
        <f t="shared" si="183"/>
        <v>0.5</v>
      </c>
      <c r="H3932" s="45">
        <v>3119900</v>
      </c>
      <c r="I3932" s="44">
        <f t="shared" si="184"/>
        <v>0.47999933331111033</v>
      </c>
      <c r="J3932" s="45">
        <v>3289900</v>
      </c>
      <c r="K3932" s="44">
        <f t="shared" si="185"/>
        <v>0.4516650555018501</v>
      </c>
    </row>
    <row r="3933" spans="1:11">
      <c r="A3933" s="49" t="s">
        <v>13555</v>
      </c>
      <c r="B3933" s="49" t="s">
        <v>13556</v>
      </c>
      <c r="C3933" s="43">
        <v>140000</v>
      </c>
      <c r="D3933">
        <v>100</v>
      </c>
      <c r="E3933" s="43">
        <v>7599800</v>
      </c>
      <c r="F3933" s="43">
        <v>3799900</v>
      </c>
      <c r="G3933" s="44">
        <f t="shared" si="183"/>
        <v>0.5</v>
      </c>
      <c r="H3933" s="45">
        <v>3949900</v>
      </c>
      <c r="I3933" s="44">
        <f t="shared" si="184"/>
        <v>0.48026263849048656</v>
      </c>
      <c r="J3933" s="45">
        <v>4169900</v>
      </c>
      <c r="K3933" s="44">
        <f t="shared" si="185"/>
        <v>0.45131450827653363</v>
      </c>
    </row>
    <row r="3934" spans="1:11">
      <c r="A3934" s="49" t="s">
        <v>13557</v>
      </c>
      <c r="B3934" s="49" t="s">
        <v>13558</v>
      </c>
      <c r="C3934" s="43">
        <v>140000</v>
      </c>
      <c r="D3934">
        <v>100</v>
      </c>
      <c r="E3934" s="43">
        <v>7599800</v>
      </c>
      <c r="F3934" s="43">
        <v>3799900</v>
      </c>
      <c r="G3934" s="44">
        <f t="shared" si="183"/>
        <v>0.5</v>
      </c>
      <c r="H3934" s="45">
        <v>3949900</v>
      </c>
      <c r="I3934" s="44">
        <f t="shared" si="184"/>
        <v>0.48026263849048656</v>
      </c>
      <c r="J3934" s="45">
        <v>4169900</v>
      </c>
      <c r="K3934" s="44">
        <f t="shared" si="185"/>
        <v>0.45131450827653363</v>
      </c>
    </row>
    <row r="3935" spans="1:11">
      <c r="A3935" t="s">
        <v>13559</v>
      </c>
      <c r="B3935" t="s">
        <v>13560</v>
      </c>
      <c r="C3935" s="43">
        <v>140000</v>
      </c>
      <c r="D3935">
        <v>0</v>
      </c>
      <c r="E3935" s="43">
        <v>7599800</v>
      </c>
      <c r="F3935" s="43">
        <v>3799900</v>
      </c>
      <c r="G3935" s="44">
        <f t="shared" si="183"/>
        <v>0.5</v>
      </c>
      <c r="H3935" s="45">
        <v>3949900</v>
      </c>
      <c r="I3935" s="44">
        <f t="shared" si="184"/>
        <v>0.48026263849048656</v>
      </c>
      <c r="J3935" s="45">
        <v>4169900</v>
      </c>
      <c r="K3935" s="44">
        <f t="shared" si="185"/>
        <v>0.45131450827653363</v>
      </c>
    </row>
    <row r="3936" spans="1:11">
      <c r="A3936" t="s">
        <v>13561</v>
      </c>
      <c r="B3936" t="s">
        <v>13562</v>
      </c>
      <c r="C3936" s="43">
        <v>140000</v>
      </c>
      <c r="D3936">
        <v>0</v>
      </c>
      <c r="E3936" s="43">
        <v>7599800</v>
      </c>
      <c r="F3936" s="43">
        <v>3799900</v>
      </c>
      <c r="G3936" s="44">
        <f t="shared" si="183"/>
        <v>0.5</v>
      </c>
      <c r="H3936" s="45">
        <v>3949900</v>
      </c>
      <c r="I3936" s="44">
        <f t="shared" si="184"/>
        <v>0.48026263849048656</v>
      </c>
      <c r="J3936" s="45">
        <v>4169900</v>
      </c>
      <c r="K3936" s="44">
        <f t="shared" si="185"/>
        <v>0.45131450827653363</v>
      </c>
    </row>
    <row r="3937" spans="1:11">
      <c r="A3937" t="s">
        <v>13563</v>
      </c>
      <c r="B3937" t="s">
        <v>13564</v>
      </c>
      <c r="C3937" s="43">
        <v>140000</v>
      </c>
      <c r="D3937">
        <v>0</v>
      </c>
      <c r="E3937" s="43">
        <v>7599800</v>
      </c>
      <c r="F3937" s="43">
        <v>3799900</v>
      </c>
      <c r="G3937" s="44">
        <f t="shared" si="183"/>
        <v>0.5</v>
      </c>
      <c r="H3937" s="45">
        <v>3949900</v>
      </c>
      <c r="I3937" s="44">
        <f t="shared" si="184"/>
        <v>0.48026263849048656</v>
      </c>
      <c r="J3937" s="45">
        <v>4169900</v>
      </c>
      <c r="K3937" s="44">
        <f t="shared" si="185"/>
        <v>0.45131450827653363</v>
      </c>
    </row>
    <row r="3938" spans="1:11">
      <c r="A3938" t="s">
        <v>13565</v>
      </c>
      <c r="B3938" t="s">
        <v>13566</v>
      </c>
      <c r="C3938" s="43">
        <v>140000</v>
      </c>
      <c r="D3938">
        <v>0</v>
      </c>
      <c r="E3938" s="43">
        <v>7599800</v>
      </c>
      <c r="F3938" s="43">
        <v>3799900</v>
      </c>
      <c r="G3938" s="44">
        <f t="shared" si="183"/>
        <v>0.5</v>
      </c>
      <c r="H3938" s="45">
        <v>3949900</v>
      </c>
      <c r="I3938" s="44">
        <f t="shared" si="184"/>
        <v>0.48026263849048656</v>
      </c>
      <c r="J3938" s="45">
        <v>4169900</v>
      </c>
      <c r="K3938" s="44">
        <f t="shared" si="185"/>
        <v>0.45131450827653363</v>
      </c>
    </row>
    <row r="3939" spans="1:11">
      <c r="A3939" t="s">
        <v>13567</v>
      </c>
      <c r="B3939" t="s">
        <v>13568</v>
      </c>
      <c r="C3939" s="43">
        <v>140000</v>
      </c>
      <c r="D3939">
        <v>100</v>
      </c>
      <c r="E3939" s="43">
        <v>7599800</v>
      </c>
      <c r="F3939" s="43">
        <v>3799900</v>
      </c>
      <c r="G3939" s="44">
        <f t="shared" si="183"/>
        <v>0.5</v>
      </c>
      <c r="H3939" s="45">
        <v>3949900</v>
      </c>
      <c r="I3939" s="44">
        <f t="shared" si="184"/>
        <v>0.48026263849048656</v>
      </c>
      <c r="J3939" s="45">
        <v>4169900</v>
      </c>
      <c r="K3939" s="44">
        <f t="shared" si="185"/>
        <v>0.45131450827653363</v>
      </c>
    </row>
    <row r="3940" spans="1:11">
      <c r="A3940" t="s">
        <v>13569</v>
      </c>
      <c r="B3940" t="s">
        <v>13570</v>
      </c>
      <c r="C3940" s="43">
        <v>140000</v>
      </c>
      <c r="D3940">
        <v>100</v>
      </c>
      <c r="E3940" s="43">
        <v>7599800</v>
      </c>
      <c r="F3940" s="43">
        <v>3799900</v>
      </c>
      <c r="G3940" s="44">
        <f t="shared" si="183"/>
        <v>0.5</v>
      </c>
      <c r="H3940" s="45">
        <v>3949900</v>
      </c>
      <c r="I3940" s="44">
        <f t="shared" si="184"/>
        <v>0.48026263849048656</v>
      </c>
      <c r="J3940" s="45">
        <v>4169900</v>
      </c>
      <c r="K3940" s="44">
        <f t="shared" si="185"/>
        <v>0.45131450827653363</v>
      </c>
    </row>
    <row r="3941" spans="1:11">
      <c r="A3941" t="s">
        <v>13571</v>
      </c>
      <c r="B3941" t="s">
        <v>13572</v>
      </c>
      <c r="C3941" s="43">
        <v>140000</v>
      </c>
      <c r="D3941">
        <v>100</v>
      </c>
      <c r="E3941" s="43">
        <v>7599800</v>
      </c>
      <c r="F3941" s="43">
        <v>3799900</v>
      </c>
      <c r="G3941" s="44">
        <f t="shared" si="183"/>
        <v>0.5</v>
      </c>
      <c r="H3941" s="45">
        <v>3949900</v>
      </c>
      <c r="I3941" s="44">
        <f t="shared" si="184"/>
        <v>0.48026263849048656</v>
      </c>
      <c r="J3941" s="45">
        <v>4169900</v>
      </c>
      <c r="K3941" s="44">
        <f t="shared" si="185"/>
        <v>0.45131450827653363</v>
      </c>
    </row>
    <row r="3942" spans="1:11">
      <c r="A3942" t="s">
        <v>13573</v>
      </c>
      <c r="B3942" t="s">
        <v>13574</v>
      </c>
      <c r="C3942" s="43">
        <v>140000</v>
      </c>
      <c r="D3942">
        <v>100</v>
      </c>
      <c r="E3942" s="43">
        <v>7599800</v>
      </c>
      <c r="F3942" s="43">
        <v>3799900</v>
      </c>
      <c r="G3942" s="44">
        <f t="shared" si="183"/>
        <v>0.5</v>
      </c>
      <c r="H3942" s="45">
        <v>3949900</v>
      </c>
      <c r="I3942" s="44">
        <f t="shared" si="184"/>
        <v>0.48026263849048656</v>
      </c>
      <c r="J3942" s="45">
        <v>4169900</v>
      </c>
      <c r="K3942" s="44">
        <f t="shared" si="185"/>
        <v>0.45131450827653363</v>
      </c>
    </row>
    <row r="3943" spans="1:11">
      <c r="A3943" t="s">
        <v>13575</v>
      </c>
      <c r="B3943" t="s">
        <v>13576</v>
      </c>
      <c r="C3943" s="43">
        <v>140000</v>
      </c>
      <c r="D3943">
        <v>100</v>
      </c>
      <c r="E3943" s="43">
        <v>7599800</v>
      </c>
      <c r="F3943" s="43">
        <v>3799900</v>
      </c>
      <c r="G3943" s="44">
        <f t="shared" si="183"/>
        <v>0.5</v>
      </c>
      <c r="H3943" s="45">
        <v>3949900</v>
      </c>
      <c r="I3943" s="44">
        <f t="shared" si="184"/>
        <v>0.48026263849048656</v>
      </c>
      <c r="J3943" s="45">
        <v>4169900</v>
      </c>
      <c r="K3943" s="44">
        <f t="shared" si="185"/>
        <v>0.45131450827653363</v>
      </c>
    </row>
    <row r="3944" spans="1:11">
      <c r="A3944" t="s">
        <v>13577</v>
      </c>
      <c r="B3944" t="s">
        <v>13578</v>
      </c>
      <c r="C3944" s="43">
        <v>140000</v>
      </c>
      <c r="D3944">
        <v>100</v>
      </c>
      <c r="E3944" s="43">
        <v>7599800</v>
      </c>
      <c r="F3944" s="43">
        <v>3799900</v>
      </c>
      <c r="G3944" s="44">
        <f t="shared" si="183"/>
        <v>0.5</v>
      </c>
      <c r="H3944" s="45">
        <v>3949900</v>
      </c>
      <c r="I3944" s="44">
        <f t="shared" si="184"/>
        <v>0.48026263849048656</v>
      </c>
      <c r="J3944" s="45">
        <v>4169900</v>
      </c>
      <c r="K3944" s="44">
        <f t="shared" si="185"/>
        <v>0.45131450827653363</v>
      </c>
    </row>
    <row r="3945" spans="1:11">
      <c r="A3945" t="s">
        <v>13579</v>
      </c>
      <c r="B3945" t="s">
        <v>13580</v>
      </c>
      <c r="C3945" s="43">
        <v>140000</v>
      </c>
      <c r="D3945">
        <v>100</v>
      </c>
      <c r="E3945" s="43">
        <v>7599800</v>
      </c>
      <c r="F3945" s="43">
        <v>3799900</v>
      </c>
      <c r="G3945" s="44">
        <f t="shared" si="183"/>
        <v>0.5</v>
      </c>
      <c r="H3945" s="45">
        <v>3949900</v>
      </c>
      <c r="I3945" s="44">
        <f t="shared" si="184"/>
        <v>0.48026263849048656</v>
      </c>
      <c r="J3945" s="45">
        <v>4169900</v>
      </c>
      <c r="K3945" s="44">
        <f t="shared" si="185"/>
        <v>0.45131450827653363</v>
      </c>
    </row>
    <row r="3946" spans="1:11">
      <c r="A3946" t="s">
        <v>13581</v>
      </c>
      <c r="B3946" t="s">
        <v>13582</v>
      </c>
      <c r="C3946" s="43">
        <v>140000</v>
      </c>
      <c r="D3946">
        <v>100</v>
      </c>
      <c r="E3946" s="43">
        <v>7599800</v>
      </c>
      <c r="F3946" s="43">
        <v>3799900</v>
      </c>
      <c r="G3946" s="44">
        <f t="shared" si="183"/>
        <v>0.5</v>
      </c>
      <c r="H3946" s="45">
        <v>3949900</v>
      </c>
      <c r="I3946" s="44">
        <f t="shared" si="184"/>
        <v>0.48026263849048656</v>
      </c>
      <c r="J3946" s="45">
        <v>4169900</v>
      </c>
      <c r="K3946" s="44">
        <f t="shared" si="185"/>
        <v>0.45131450827653363</v>
      </c>
    </row>
    <row r="3947" spans="1:11">
      <c r="A3947" t="s">
        <v>13583</v>
      </c>
      <c r="B3947" t="s">
        <v>13584</v>
      </c>
      <c r="C3947" s="43">
        <v>140000</v>
      </c>
      <c r="D3947">
        <v>100</v>
      </c>
      <c r="E3947" s="43">
        <v>7599800</v>
      </c>
      <c r="F3947" s="43">
        <v>3799900</v>
      </c>
      <c r="G3947" s="44">
        <f t="shared" si="183"/>
        <v>0.5</v>
      </c>
      <c r="H3947" s="45">
        <v>3949900</v>
      </c>
      <c r="I3947" s="44">
        <f t="shared" si="184"/>
        <v>0.48026263849048656</v>
      </c>
      <c r="J3947" s="45">
        <v>4169900</v>
      </c>
      <c r="K3947" s="44">
        <f t="shared" si="185"/>
        <v>0.45131450827653363</v>
      </c>
    </row>
    <row r="3948" spans="1:11">
      <c r="A3948" t="s">
        <v>13585</v>
      </c>
      <c r="B3948" t="s">
        <v>13586</v>
      </c>
      <c r="C3948" s="43">
        <v>140000</v>
      </c>
      <c r="D3948">
        <v>100</v>
      </c>
      <c r="E3948" s="43">
        <v>7599800</v>
      </c>
      <c r="F3948" s="43">
        <v>3799900</v>
      </c>
      <c r="G3948" s="44">
        <f t="shared" si="183"/>
        <v>0.5</v>
      </c>
      <c r="H3948" s="45">
        <v>3949900</v>
      </c>
      <c r="I3948" s="44">
        <f t="shared" si="184"/>
        <v>0.48026263849048656</v>
      </c>
      <c r="J3948" s="45">
        <v>4169900</v>
      </c>
      <c r="K3948" s="44">
        <f t="shared" si="185"/>
        <v>0.45131450827653363</v>
      </c>
    </row>
    <row r="3949" spans="1:11">
      <c r="A3949" t="s">
        <v>13587</v>
      </c>
      <c r="B3949" t="s">
        <v>13588</v>
      </c>
      <c r="C3949" s="43">
        <v>140000</v>
      </c>
      <c r="D3949">
        <v>100</v>
      </c>
      <c r="E3949" s="43">
        <v>7599800</v>
      </c>
      <c r="F3949" s="43">
        <v>3799900</v>
      </c>
      <c r="G3949" s="44">
        <f t="shared" si="183"/>
        <v>0.5</v>
      </c>
      <c r="H3949" s="45">
        <v>3949900</v>
      </c>
      <c r="I3949" s="44">
        <f t="shared" si="184"/>
        <v>0.48026263849048656</v>
      </c>
      <c r="J3949" s="45">
        <v>4169900</v>
      </c>
      <c r="K3949" s="44">
        <f t="shared" si="185"/>
        <v>0.45131450827653363</v>
      </c>
    </row>
    <row r="3950" spans="1:11">
      <c r="A3950" t="s">
        <v>13589</v>
      </c>
      <c r="B3950" t="s">
        <v>13590</v>
      </c>
      <c r="C3950" s="43">
        <v>140000</v>
      </c>
      <c r="D3950">
        <v>100</v>
      </c>
      <c r="E3950" s="43">
        <v>7599800</v>
      </c>
      <c r="F3950" s="43">
        <v>3799900</v>
      </c>
      <c r="G3950" s="44">
        <f t="shared" si="183"/>
        <v>0.5</v>
      </c>
      <c r="H3950" s="45">
        <v>3949900</v>
      </c>
      <c r="I3950" s="44">
        <f t="shared" si="184"/>
        <v>0.48026263849048656</v>
      </c>
      <c r="J3950" s="45">
        <v>4169900</v>
      </c>
      <c r="K3950" s="44">
        <f t="shared" si="185"/>
        <v>0.45131450827653363</v>
      </c>
    </row>
    <row r="3951" spans="1:11">
      <c r="A3951" t="s">
        <v>13591</v>
      </c>
      <c r="B3951" t="s">
        <v>13592</v>
      </c>
      <c r="C3951" s="43">
        <v>140000</v>
      </c>
      <c r="D3951">
        <v>100</v>
      </c>
      <c r="E3951" s="43">
        <v>5999800</v>
      </c>
      <c r="F3951" s="43">
        <v>2999900</v>
      </c>
      <c r="G3951" s="44">
        <f t="shared" si="183"/>
        <v>0.5</v>
      </c>
      <c r="H3951" s="45">
        <v>3119900</v>
      </c>
      <c r="I3951" s="44">
        <f t="shared" si="184"/>
        <v>0.47999933331111033</v>
      </c>
      <c r="J3951" s="45">
        <v>3289900</v>
      </c>
      <c r="K3951" s="44">
        <f t="shared" si="185"/>
        <v>0.4516650555018501</v>
      </c>
    </row>
    <row r="3952" spans="1:11">
      <c r="A3952" t="s">
        <v>13593</v>
      </c>
      <c r="B3952" t="s">
        <v>13594</v>
      </c>
      <c r="C3952" s="43">
        <v>140000</v>
      </c>
      <c r="D3952">
        <v>100</v>
      </c>
      <c r="E3952" s="43">
        <v>5999800</v>
      </c>
      <c r="F3952" s="43">
        <v>2999900</v>
      </c>
      <c r="G3952" s="44">
        <f t="shared" si="183"/>
        <v>0.5</v>
      </c>
      <c r="H3952" s="45">
        <v>3119900</v>
      </c>
      <c r="I3952" s="44">
        <f t="shared" si="184"/>
        <v>0.47999933331111033</v>
      </c>
      <c r="J3952" s="45">
        <v>3289900</v>
      </c>
      <c r="K3952" s="44">
        <f t="shared" si="185"/>
        <v>0.4516650555018501</v>
      </c>
    </row>
    <row r="3953" spans="1:11">
      <c r="A3953" t="s">
        <v>13595</v>
      </c>
      <c r="B3953" t="s">
        <v>13596</v>
      </c>
      <c r="C3953" s="43">
        <v>140000</v>
      </c>
      <c r="D3953">
        <v>100</v>
      </c>
      <c r="E3953" s="43">
        <v>5999800</v>
      </c>
      <c r="F3953" s="43">
        <v>2999900</v>
      </c>
      <c r="G3953" s="44">
        <f t="shared" si="183"/>
        <v>0.5</v>
      </c>
      <c r="H3953" s="45">
        <v>3119900</v>
      </c>
      <c r="I3953" s="44">
        <f t="shared" si="184"/>
        <v>0.47999933331111033</v>
      </c>
      <c r="J3953" s="45">
        <v>3289900</v>
      </c>
      <c r="K3953" s="44">
        <f t="shared" si="185"/>
        <v>0.4516650555018501</v>
      </c>
    </row>
    <row r="3954" spans="1:11">
      <c r="A3954" t="s">
        <v>13597</v>
      </c>
      <c r="B3954" t="s">
        <v>13598</v>
      </c>
      <c r="C3954" s="43">
        <v>140000</v>
      </c>
      <c r="D3954">
        <v>100</v>
      </c>
      <c r="E3954" s="43">
        <v>5999800</v>
      </c>
      <c r="F3954" s="43">
        <v>2999900</v>
      </c>
      <c r="G3954" s="44">
        <f t="shared" si="183"/>
        <v>0.5</v>
      </c>
      <c r="H3954" s="45">
        <v>3119900</v>
      </c>
      <c r="I3954" s="44">
        <f t="shared" si="184"/>
        <v>0.47999933331111033</v>
      </c>
      <c r="J3954" s="45">
        <v>3289900</v>
      </c>
      <c r="K3954" s="44">
        <f t="shared" si="185"/>
        <v>0.4516650555018501</v>
      </c>
    </row>
    <row r="3955" spans="1:11">
      <c r="A3955" t="s">
        <v>13599</v>
      </c>
      <c r="B3955" t="s">
        <v>13600</v>
      </c>
      <c r="C3955" s="43">
        <v>140000</v>
      </c>
      <c r="D3955">
        <v>100</v>
      </c>
      <c r="E3955" s="43">
        <v>5999800</v>
      </c>
      <c r="F3955" s="43">
        <v>2999900</v>
      </c>
      <c r="G3955" s="44">
        <f t="shared" si="183"/>
        <v>0.5</v>
      </c>
      <c r="H3955" s="45">
        <v>3119900</v>
      </c>
      <c r="I3955" s="44">
        <f t="shared" si="184"/>
        <v>0.47999933331111033</v>
      </c>
      <c r="J3955" s="45">
        <v>3289900</v>
      </c>
      <c r="K3955" s="44">
        <f t="shared" si="185"/>
        <v>0.4516650555018501</v>
      </c>
    </row>
    <row r="3956" spans="1:11">
      <c r="A3956" t="s">
        <v>13601</v>
      </c>
      <c r="B3956" t="s">
        <v>13602</v>
      </c>
      <c r="C3956" s="43">
        <v>140000</v>
      </c>
      <c r="D3956">
        <v>100</v>
      </c>
      <c r="E3956" s="43">
        <v>5999800</v>
      </c>
      <c r="F3956" s="43">
        <v>2999900</v>
      </c>
      <c r="G3956" s="44">
        <f t="shared" si="183"/>
        <v>0.5</v>
      </c>
      <c r="H3956" s="45">
        <v>3119900</v>
      </c>
      <c r="I3956" s="44">
        <f t="shared" si="184"/>
        <v>0.47999933331111033</v>
      </c>
      <c r="J3956" s="45">
        <v>3289900</v>
      </c>
      <c r="K3956" s="44">
        <f t="shared" si="185"/>
        <v>0.4516650555018501</v>
      </c>
    </row>
    <row r="3957" spans="1:11">
      <c r="A3957" t="s">
        <v>13603</v>
      </c>
      <c r="B3957" t="s">
        <v>13604</v>
      </c>
      <c r="C3957" s="43">
        <v>140000</v>
      </c>
      <c r="D3957">
        <v>100</v>
      </c>
      <c r="E3957" s="43">
        <v>5999800</v>
      </c>
      <c r="F3957" s="43">
        <v>2999900</v>
      </c>
      <c r="G3957" s="44">
        <f t="shared" si="183"/>
        <v>0.5</v>
      </c>
      <c r="H3957" s="45">
        <v>3119900</v>
      </c>
      <c r="I3957" s="44">
        <f t="shared" si="184"/>
        <v>0.47999933331111033</v>
      </c>
      <c r="J3957" s="45">
        <v>3289900</v>
      </c>
      <c r="K3957" s="44">
        <f t="shared" si="185"/>
        <v>0.4516650555018501</v>
      </c>
    </row>
    <row r="3958" spans="1:11">
      <c r="A3958" t="s">
        <v>13605</v>
      </c>
      <c r="B3958" t="s">
        <v>13606</v>
      </c>
      <c r="C3958" s="43">
        <v>140000</v>
      </c>
      <c r="D3958">
        <v>100</v>
      </c>
      <c r="E3958" s="43">
        <v>5999800</v>
      </c>
      <c r="F3958" s="43">
        <v>2999900</v>
      </c>
      <c r="G3958" s="44">
        <f t="shared" si="183"/>
        <v>0.5</v>
      </c>
      <c r="H3958" s="45">
        <v>3119900</v>
      </c>
      <c r="I3958" s="44">
        <f t="shared" si="184"/>
        <v>0.47999933331111033</v>
      </c>
      <c r="J3958" s="45">
        <v>3289900</v>
      </c>
      <c r="K3958" s="44">
        <f t="shared" si="185"/>
        <v>0.4516650555018501</v>
      </c>
    </row>
    <row r="3959" spans="1:11">
      <c r="A3959" t="s">
        <v>13607</v>
      </c>
      <c r="B3959" t="s">
        <v>13608</v>
      </c>
      <c r="C3959" s="43">
        <v>140000</v>
      </c>
      <c r="D3959">
        <v>100</v>
      </c>
      <c r="E3959" s="43">
        <v>5999800</v>
      </c>
      <c r="F3959" s="43">
        <v>2999900</v>
      </c>
      <c r="G3959" s="44">
        <f t="shared" si="183"/>
        <v>0.5</v>
      </c>
      <c r="H3959" s="45">
        <v>3119900</v>
      </c>
      <c r="I3959" s="44">
        <f t="shared" si="184"/>
        <v>0.47999933331111033</v>
      </c>
      <c r="J3959" s="45">
        <v>3289900</v>
      </c>
      <c r="K3959" s="44">
        <f t="shared" si="185"/>
        <v>0.4516650555018501</v>
      </c>
    </row>
    <row r="3960" spans="1:11">
      <c r="A3960" t="s">
        <v>13609</v>
      </c>
      <c r="B3960" t="s">
        <v>13610</v>
      </c>
      <c r="C3960" s="43">
        <v>140000</v>
      </c>
      <c r="D3960">
        <v>100</v>
      </c>
      <c r="E3960" s="43">
        <v>5999800</v>
      </c>
      <c r="F3960" s="43">
        <v>2999900</v>
      </c>
      <c r="G3960" s="44">
        <f t="shared" si="183"/>
        <v>0.5</v>
      </c>
      <c r="H3960" s="45">
        <v>3119900</v>
      </c>
      <c r="I3960" s="44">
        <f t="shared" si="184"/>
        <v>0.47999933331111033</v>
      </c>
      <c r="J3960" s="45">
        <v>3289900</v>
      </c>
      <c r="K3960" s="44">
        <f t="shared" si="185"/>
        <v>0.4516650555018501</v>
      </c>
    </row>
    <row r="3961" spans="1:11">
      <c r="A3961" t="s">
        <v>6656</v>
      </c>
      <c r="B3961" t="s">
        <v>13611</v>
      </c>
      <c r="C3961" s="43">
        <v>140000</v>
      </c>
      <c r="D3961">
        <v>100</v>
      </c>
      <c r="E3961" s="43">
        <v>7499750</v>
      </c>
      <c r="F3961" s="43">
        <v>2999900</v>
      </c>
      <c r="G3961" s="44">
        <f t="shared" si="183"/>
        <v>0.6</v>
      </c>
      <c r="H3961" s="45">
        <v>3119900</v>
      </c>
      <c r="I3961" s="44">
        <f t="shared" si="184"/>
        <v>0.58399946664888835</v>
      </c>
      <c r="J3961" s="45">
        <v>3289900</v>
      </c>
      <c r="K3961" s="44">
        <f t="shared" si="185"/>
        <v>0.56133204440147999</v>
      </c>
    </row>
    <row r="3962" spans="1:11">
      <c r="A3962" t="s">
        <v>6596</v>
      </c>
      <c r="B3962" t="s">
        <v>13612</v>
      </c>
      <c r="C3962" s="43">
        <v>140000</v>
      </c>
      <c r="D3962">
        <v>100</v>
      </c>
      <c r="E3962" s="43">
        <v>7499750</v>
      </c>
      <c r="F3962" s="43">
        <v>2999900</v>
      </c>
      <c r="G3962" s="44">
        <f t="shared" si="183"/>
        <v>0.6</v>
      </c>
      <c r="H3962" s="45">
        <v>3119900</v>
      </c>
      <c r="I3962" s="44">
        <f t="shared" si="184"/>
        <v>0.58399946664888835</v>
      </c>
      <c r="J3962" s="45">
        <v>3289900</v>
      </c>
      <c r="K3962" s="44">
        <f t="shared" si="185"/>
        <v>0.56133204440147999</v>
      </c>
    </row>
    <row r="3963" spans="1:11">
      <c r="A3963" t="s">
        <v>6592</v>
      </c>
      <c r="B3963" t="s">
        <v>13613</v>
      </c>
      <c r="C3963" s="43">
        <v>140000</v>
      </c>
      <c r="D3963">
        <v>100</v>
      </c>
      <c r="E3963" s="43">
        <v>7499750</v>
      </c>
      <c r="F3963" s="43">
        <v>2999900</v>
      </c>
      <c r="G3963" s="44">
        <f t="shared" si="183"/>
        <v>0.6</v>
      </c>
      <c r="H3963" s="45">
        <v>3119900</v>
      </c>
      <c r="I3963" s="44">
        <f t="shared" si="184"/>
        <v>0.58399946664888835</v>
      </c>
      <c r="J3963" s="45">
        <v>3289900</v>
      </c>
      <c r="K3963" s="44">
        <f t="shared" si="185"/>
        <v>0.56133204440147999</v>
      </c>
    </row>
    <row r="3964" spans="1:11">
      <c r="A3964" t="s">
        <v>6654</v>
      </c>
      <c r="B3964" t="s">
        <v>13614</v>
      </c>
      <c r="C3964" s="43">
        <v>140000</v>
      </c>
      <c r="D3964">
        <v>100</v>
      </c>
      <c r="E3964" s="43">
        <v>7499750</v>
      </c>
      <c r="F3964" s="43">
        <v>2999900</v>
      </c>
      <c r="G3964" s="44">
        <f t="shared" si="183"/>
        <v>0.6</v>
      </c>
      <c r="H3964" s="45">
        <v>3119900</v>
      </c>
      <c r="I3964" s="44">
        <f t="shared" si="184"/>
        <v>0.58399946664888835</v>
      </c>
      <c r="J3964" s="45">
        <v>3289900</v>
      </c>
      <c r="K3964" s="44">
        <f t="shared" si="185"/>
        <v>0.56133204440147999</v>
      </c>
    </row>
    <row r="3965" spans="1:11">
      <c r="A3965" t="s">
        <v>6594</v>
      </c>
      <c r="B3965" t="s">
        <v>13615</v>
      </c>
      <c r="C3965" s="43">
        <v>140000</v>
      </c>
      <c r="D3965">
        <v>100</v>
      </c>
      <c r="E3965" s="43">
        <v>7499750</v>
      </c>
      <c r="F3965" s="43">
        <v>2999900</v>
      </c>
      <c r="G3965" s="44">
        <f t="shared" si="183"/>
        <v>0.6</v>
      </c>
      <c r="H3965" s="45">
        <v>3119900</v>
      </c>
      <c r="I3965" s="44">
        <f t="shared" si="184"/>
        <v>0.58399946664888835</v>
      </c>
      <c r="J3965" s="45">
        <v>3289900</v>
      </c>
      <c r="K3965" s="44">
        <f t="shared" si="185"/>
        <v>0.56133204440147999</v>
      </c>
    </row>
    <row r="3966" spans="1:11">
      <c r="A3966" t="s">
        <v>6598</v>
      </c>
      <c r="B3966" t="s">
        <v>13616</v>
      </c>
      <c r="C3966" s="43">
        <v>140000</v>
      </c>
      <c r="D3966">
        <v>100</v>
      </c>
      <c r="E3966" s="43">
        <v>7499750</v>
      </c>
      <c r="F3966" s="43">
        <v>2999900</v>
      </c>
      <c r="G3966" s="44">
        <f t="shared" si="183"/>
        <v>0.6</v>
      </c>
      <c r="H3966" s="45">
        <v>3119900</v>
      </c>
      <c r="I3966" s="44">
        <f t="shared" si="184"/>
        <v>0.58399946664888835</v>
      </c>
      <c r="J3966" s="45">
        <v>3289900</v>
      </c>
      <c r="K3966" s="44">
        <f t="shared" si="185"/>
        <v>0.56133204440147999</v>
      </c>
    </row>
    <row r="3967" spans="1:11">
      <c r="A3967" t="s">
        <v>6590</v>
      </c>
      <c r="B3967" t="s">
        <v>13617</v>
      </c>
      <c r="C3967" s="43">
        <v>140000</v>
      </c>
      <c r="D3967">
        <v>100</v>
      </c>
      <c r="E3967" s="43">
        <v>7499750</v>
      </c>
      <c r="F3967" s="43">
        <v>2999900</v>
      </c>
      <c r="G3967" s="44">
        <f t="shared" si="183"/>
        <v>0.6</v>
      </c>
      <c r="H3967" s="45">
        <v>3119900</v>
      </c>
      <c r="I3967" s="44">
        <f t="shared" si="184"/>
        <v>0.58399946664888835</v>
      </c>
      <c r="J3967" s="45">
        <v>3289900</v>
      </c>
      <c r="K3967" s="44">
        <f t="shared" si="185"/>
        <v>0.56133204440147999</v>
      </c>
    </row>
    <row r="3968" spans="1:11">
      <c r="A3968" t="s">
        <v>6696</v>
      </c>
      <c r="B3968" t="s">
        <v>13618</v>
      </c>
      <c r="C3968" s="43">
        <v>140000</v>
      </c>
      <c r="D3968">
        <v>100</v>
      </c>
      <c r="E3968" s="43">
        <v>3439800</v>
      </c>
      <c r="F3968" s="43">
        <v>1719900</v>
      </c>
      <c r="G3968" s="44">
        <f t="shared" si="183"/>
        <v>0.5</v>
      </c>
      <c r="H3968" s="45">
        <v>1789900</v>
      </c>
      <c r="I3968" s="44">
        <f t="shared" si="184"/>
        <v>0.47964997964997969</v>
      </c>
      <c r="J3968" s="45">
        <v>1889900</v>
      </c>
      <c r="K3968" s="44">
        <f t="shared" si="185"/>
        <v>0.45057852200709347</v>
      </c>
    </row>
    <row r="3969" spans="1:11">
      <c r="A3969" t="s">
        <v>6736</v>
      </c>
      <c r="B3969" t="s">
        <v>13619</v>
      </c>
      <c r="C3969" s="43">
        <v>140000</v>
      </c>
      <c r="D3969">
        <v>100</v>
      </c>
      <c r="E3969" s="43">
        <v>3439800</v>
      </c>
      <c r="F3969" s="43">
        <v>1719900</v>
      </c>
      <c r="G3969" s="44">
        <f t="shared" si="183"/>
        <v>0.5</v>
      </c>
      <c r="H3969" s="45">
        <v>1789900</v>
      </c>
      <c r="I3969" s="44">
        <f t="shared" si="184"/>
        <v>0.47964997964997969</v>
      </c>
      <c r="J3969" s="45">
        <v>1889900</v>
      </c>
      <c r="K3969" s="44">
        <f t="shared" si="185"/>
        <v>0.45057852200709347</v>
      </c>
    </row>
    <row r="3970" spans="1:11">
      <c r="A3970" t="s">
        <v>13620</v>
      </c>
      <c r="B3970" t="s">
        <v>13621</v>
      </c>
      <c r="C3970" s="43">
        <v>140000</v>
      </c>
      <c r="D3970">
        <v>100</v>
      </c>
      <c r="E3970" s="43">
        <v>2799800</v>
      </c>
      <c r="F3970" s="43">
        <v>1399900</v>
      </c>
      <c r="G3970" s="44">
        <f t="shared" ref="G3970:G4033" si="186">1-(F3970/E3970)</f>
        <v>0.5</v>
      </c>
      <c r="H3970" s="45">
        <v>1449900</v>
      </c>
      <c r="I3970" s="44">
        <f t="shared" ref="I3970:I4033" si="187">1-(H3970/E3970)</f>
        <v>0.48214158154153863</v>
      </c>
      <c r="J3970" s="45">
        <v>1529900</v>
      </c>
      <c r="K3970" s="44">
        <f t="shared" ref="K3970:K4033" si="188">1-(J3970/E3970)</f>
        <v>0.45356811200800062</v>
      </c>
    </row>
    <row r="3971" spans="1:11">
      <c r="A3971" t="s">
        <v>13622</v>
      </c>
      <c r="B3971" t="s">
        <v>13623</v>
      </c>
      <c r="C3971" s="43">
        <v>140000</v>
      </c>
      <c r="D3971">
        <v>100</v>
      </c>
      <c r="E3971" s="43">
        <v>2799800</v>
      </c>
      <c r="F3971" s="43">
        <v>1399900</v>
      </c>
      <c r="G3971" s="44">
        <f t="shared" si="186"/>
        <v>0.5</v>
      </c>
      <c r="H3971" s="45">
        <v>1449900</v>
      </c>
      <c r="I3971" s="44">
        <f t="shared" si="187"/>
        <v>0.48214158154153863</v>
      </c>
      <c r="J3971" s="45">
        <v>1529900</v>
      </c>
      <c r="K3971" s="44">
        <f t="shared" si="188"/>
        <v>0.45356811200800062</v>
      </c>
    </row>
    <row r="3972" spans="1:11">
      <c r="A3972" t="s">
        <v>13624</v>
      </c>
      <c r="B3972" t="s">
        <v>13625</v>
      </c>
      <c r="C3972" s="43">
        <v>140000</v>
      </c>
      <c r="D3972">
        <v>100</v>
      </c>
      <c r="E3972" s="43">
        <v>2799800</v>
      </c>
      <c r="F3972" s="43">
        <v>1399900</v>
      </c>
      <c r="G3972" s="44">
        <f t="shared" si="186"/>
        <v>0.5</v>
      </c>
      <c r="H3972" s="45">
        <v>1449900</v>
      </c>
      <c r="I3972" s="44">
        <f t="shared" si="187"/>
        <v>0.48214158154153863</v>
      </c>
      <c r="J3972" s="45">
        <v>1529900</v>
      </c>
      <c r="K3972" s="44">
        <f t="shared" si="188"/>
        <v>0.45356811200800062</v>
      </c>
    </row>
    <row r="3973" spans="1:11">
      <c r="A3973" t="s">
        <v>13626</v>
      </c>
      <c r="B3973" t="s">
        <v>13627</v>
      </c>
      <c r="C3973" s="43">
        <v>140000</v>
      </c>
      <c r="D3973">
        <v>100</v>
      </c>
      <c r="E3973" s="43">
        <v>2799800</v>
      </c>
      <c r="F3973" s="43">
        <v>1399900</v>
      </c>
      <c r="G3973" s="44">
        <f t="shared" si="186"/>
        <v>0.5</v>
      </c>
      <c r="H3973" s="45">
        <v>1449900</v>
      </c>
      <c r="I3973" s="44">
        <f t="shared" si="187"/>
        <v>0.48214158154153863</v>
      </c>
      <c r="J3973" s="45">
        <v>1529900</v>
      </c>
      <c r="K3973" s="44">
        <f t="shared" si="188"/>
        <v>0.45356811200800062</v>
      </c>
    </row>
    <row r="3974" spans="1:11">
      <c r="A3974" t="s">
        <v>6925</v>
      </c>
      <c r="B3974" t="s">
        <v>13628</v>
      </c>
      <c r="C3974" s="43">
        <v>140000</v>
      </c>
      <c r="D3974">
        <v>100</v>
      </c>
      <c r="E3974" s="43">
        <v>5999800</v>
      </c>
      <c r="F3974" s="43">
        <v>2999900</v>
      </c>
      <c r="G3974" s="44">
        <f t="shared" si="186"/>
        <v>0.5</v>
      </c>
      <c r="H3974" s="45">
        <v>3119900</v>
      </c>
      <c r="I3974" s="44">
        <f t="shared" si="187"/>
        <v>0.47999933331111033</v>
      </c>
      <c r="J3974" s="45">
        <v>3289900</v>
      </c>
      <c r="K3974" s="44">
        <f t="shared" si="188"/>
        <v>0.4516650555018501</v>
      </c>
    </row>
    <row r="3975" spans="1:11">
      <c r="A3975" t="s">
        <v>6929</v>
      </c>
      <c r="B3975" t="s">
        <v>13629</v>
      </c>
      <c r="C3975" s="43">
        <v>140000</v>
      </c>
      <c r="D3975">
        <v>100</v>
      </c>
      <c r="E3975" s="43">
        <v>5999800</v>
      </c>
      <c r="F3975" s="43">
        <v>2999900</v>
      </c>
      <c r="G3975" s="44">
        <f t="shared" si="186"/>
        <v>0.5</v>
      </c>
      <c r="H3975" s="45">
        <v>3119900</v>
      </c>
      <c r="I3975" s="44">
        <f t="shared" si="187"/>
        <v>0.47999933331111033</v>
      </c>
      <c r="J3975" s="45">
        <v>3289900</v>
      </c>
      <c r="K3975" s="44">
        <f t="shared" si="188"/>
        <v>0.4516650555018501</v>
      </c>
    </row>
    <row r="3976" spans="1:11">
      <c r="A3976" t="s">
        <v>6564</v>
      </c>
      <c r="B3976" t="s">
        <v>13630</v>
      </c>
      <c r="C3976" s="43">
        <v>140000</v>
      </c>
      <c r="D3976">
        <v>100</v>
      </c>
      <c r="E3976" s="43">
        <v>5999800</v>
      </c>
      <c r="F3976" s="43">
        <v>2999900</v>
      </c>
      <c r="G3976" s="44">
        <f t="shared" si="186"/>
        <v>0.5</v>
      </c>
      <c r="H3976" s="45">
        <v>3119900</v>
      </c>
      <c r="I3976" s="44">
        <f t="shared" si="187"/>
        <v>0.47999933331111033</v>
      </c>
      <c r="J3976" s="45">
        <v>3289900</v>
      </c>
      <c r="K3976" s="44">
        <f t="shared" si="188"/>
        <v>0.4516650555018501</v>
      </c>
    </row>
    <row r="3977" spans="1:11">
      <c r="A3977" t="s">
        <v>6556</v>
      </c>
      <c r="B3977" t="s">
        <v>13631</v>
      </c>
      <c r="C3977" s="43">
        <v>140000</v>
      </c>
      <c r="D3977">
        <v>100</v>
      </c>
      <c r="E3977" s="43">
        <v>5999800</v>
      </c>
      <c r="F3977" s="43">
        <v>2999900</v>
      </c>
      <c r="G3977" s="44">
        <f t="shared" si="186"/>
        <v>0.5</v>
      </c>
      <c r="H3977" s="45">
        <v>3119900</v>
      </c>
      <c r="I3977" s="44">
        <f t="shared" si="187"/>
        <v>0.47999933331111033</v>
      </c>
      <c r="J3977" s="45">
        <v>3289900</v>
      </c>
      <c r="K3977" s="44">
        <f t="shared" si="188"/>
        <v>0.4516650555018501</v>
      </c>
    </row>
    <row r="3978" spans="1:11">
      <c r="A3978" t="s">
        <v>6927</v>
      </c>
      <c r="B3978" t="s">
        <v>13632</v>
      </c>
      <c r="C3978" s="43">
        <v>140000</v>
      </c>
      <c r="D3978">
        <v>100</v>
      </c>
      <c r="E3978" s="43">
        <v>5999800</v>
      </c>
      <c r="F3978" s="43">
        <v>2999900</v>
      </c>
      <c r="G3978" s="44">
        <f t="shared" si="186"/>
        <v>0.5</v>
      </c>
      <c r="H3978" s="45">
        <v>3119900</v>
      </c>
      <c r="I3978" s="44">
        <f t="shared" si="187"/>
        <v>0.47999933331111033</v>
      </c>
      <c r="J3978" s="45">
        <v>3289900</v>
      </c>
      <c r="K3978" s="44">
        <f t="shared" si="188"/>
        <v>0.4516650555018501</v>
      </c>
    </row>
    <row r="3979" spans="1:11">
      <c r="A3979" t="s">
        <v>13633</v>
      </c>
      <c r="B3979" t="s">
        <v>13634</v>
      </c>
      <c r="C3979" s="43">
        <v>140000</v>
      </c>
      <c r="D3979">
        <v>5</v>
      </c>
      <c r="E3979" s="43">
        <v>5999800</v>
      </c>
      <c r="F3979" s="43">
        <v>2999900</v>
      </c>
      <c r="G3979" s="44">
        <f t="shared" si="186"/>
        <v>0.5</v>
      </c>
      <c r="H3979" s="45">
        <v>3119900</v>
      </c>
      <c r="I3979" s="44">
        <f t="shared" si="187"/>
        <v>0.47999933331111033</v>
      </c>
      <c r="J3979" s="45">
        <v>3289900</v>
      </c>
      <c r="K3979" s="44">
        <f t="shared" si="188"/>
        <v>0.4516650555018501</v>
      </c>
    </row>
    <row r="3980" spans="1:11">
      <c r="A3980" t="s">
        <v>13635</v>
      </c>
      <c r="B3980" t="s">
        <v>13636</v>
      </c>
      <c r="C3980" s="43">
        <v>140000</v>
      </c>
      <c r="D3980">
        <v>5</v>
      </c>
      <c r="E3980" s="43">
        <v>5999800</v>
      </c>
      <c r="F3980" s="43">
        <v>2999900</v>
      </c>
      <c r="G3980" s="44">
        <f t="shared" si="186"/>
        <v>0.5</v>
      </c>
      <c r="H3980" s="45">
        <v>3119900</v>
      </c>
      <c r="I3980" s="44">
        <f t="shared" si="187"/>
        <v>0.47999933331111033</v>
      </c>
      <c r="J3980" s="45">
        <v>3289900</v>
      </c>
      <c r="K3980" s="44">
        <f t="shared" si="188"/>
        <v>0.4516650555018501</v>
      </c>
    </row>
    <row r="3981" spans="1:11">
      <c r="A3981" t="s">
        <v>13637</v>
      </c>
      <c r="B3981" t="s">
        <v>13638</v>
      </c>
      <c r="C3981" s="43">
        <v>140000</v>
      </c>
      <c r="D3981">
        <v>5</v>
      </c>
      <c r="E3981" s="43">
        <v>5999800</v>
      </c>
      <c r="F3981" s="43">
        <v>2999900</v>
      </c>
      <c r="G3981" s="44">
        <f t="shared" si="186"/>
        <v>0.5</v>
      </c>
      <c r="H3981" s="45">
        <v>3119900</v>
      </c>
      <c r="I3981" s="44">
        <f t="shared" si="187"/>
        <v>0.47999933331111033</v>
      </c>
      <c r="J3981" s="45">
        <v>3289900</v>
      </c>
      <c r="K3981" s="44">
        <f t="shared" si="188"/>
        <v>0.4516650555018501</v>
      </c>
    </row>
    <row r="3982" spans="1:11">
      <c r="A3982" t="s">
        <v>1940</v>
      </c>
      <c r="B3982" t="s">
        <v>13073</v>
      </c>
      <c r="C3982" s="43">
        <v>140000</v>
      </c>
      <c r="D3982">
        <v>5</v>
      </c>
      <c r="E3982" s="43">
        <v>5999800</v>
      </c>
      <c r="F3982" s="43">
        <v>2999900</v>
      </c>
      <c r="G3982" s="44">
        <f t="shared" si="186"/>
        <v>0.5</v>
      </c>
      <c r="H3982" s="45">
        <v>3119900</v>
      </c>
      <c r="I3982" s="44">
        <f t="shared" si="187"/>
        <v>0.47999933331111033</v>
      </c>
      <c r="J3982" s="45">
        <v>3289900</v>
      </c>
      <c r="K3982" s="44">
        <f t="shared" si="188"/>
        <v>0.4516650555018501</v>
      </c>
    </row>
    <row r="3983" spans="1:11">
      <c r="A3983" t="s">
        <v>1939</v>
      </c>
      <c r="B3983" t="s">
        <v>13073</v>
      </c>
      <c r="C3983" s="43">
        <v>140000</v>
      </c>
      <c r="D3983">
        <v>5</v>
      </c>
      <c r="E3983" s="43">
        <v>5999800</v>
      </c>
      <c r="F3983" s="43">
        <v>2999900</v>
      </c>
      <c r="G3983" s="44">
        <f t="shared" si="186"/>
        <v>0.5</v>
      </c>
      <c r="H3983" s="45">
        <v>3119900</v>
      </c>
      <c r="I3983" s="44">
        <f t="shared" si="187"/>
        <v>0.47999933331111033</v>
      </c>
      <c r="J3983" s="45">
        <v>3289900</v>
      </c>
      <c r="K3983" s="44">
        <f t="shared" si="188"/>
        <v>0.4516650555018501</v>
      </c>
    </row>
    <row r="3984" spans="1:11">
      <c r="A3984" t="s">
        <v>1932</v>
      </c>
      <c r="B3984" t="s">
        <v>13073</v>
      </c>
      <c r="C3984" s="43">
        <v>140000</v>
      </c>
      <c r="D3984">
        <v>16</v>
      </c>
      <c r="E3984" s="43">
        <v>5999800</v>
      </c>
      <c r="F3984" s="43">
        <v>2999900</v>
      </c>
      <c r="G3984" s="44">
        <f t="shared" si="186"/>
        <v>0.5</v>
      </c>
      <c r="H3984" s="45">
        <v>3119900</v>
      </c>
      <c r="I3984" s="44">
        <f t="shared" si="187"/>
        <v>0.47999933331111033</v>
      </c>
      <c r="J3984" s="45">
        <v>3289900</v>
      </c>
      <c r="K3984" s="44">
        <f t="shared" si="188"/>
        <v>0.4516650555018501</v>
      </c>
    </row>
    <row r="3985" spans="1:11">
      <c r="A3985" t="s">
        <v>1937</v>
      </c>
      <c r="B3985" t="s">
        <v>13073</v>
      </c>
      <c r="C3985" s="43">
        <v>140000</v>
      </c>
      <c r="D3985">
        <v>16</v>
      </c>
      <c r="E3985" s="43">
        <v>5999800</v>
      </c>
      <c r="F3985" s="43">
        <v>2999900</v>
      </c>
      <c r="G3985" s="44">
        <f t="shared" si="186"/>
        <v>0.5</v>
      </c>
      <c r="H3985" s="45">
        <v>3119900</v>
      </c>
      <c r="I3985" s="44">
        <f t="shared" si="187"/>
        <v>0.47999933331111033</v>
      </c>
      <c r="J3985" s="45">
        <v>3289900</v>
      </c>
      <c r="K3985" s="44">
        <f t="shared" si="188"/>
        <v>0.4516650555018501</v>
      </c>
    </row>
    <row r="3986" spans="1:11">
      <c r="A3986" t="s">
        <v>1931</v>
      </c>
      <c r="B3986" t="s">
        <v>13262</v>
      </c>
      <c r="C3986" s="43">
        <v>140000</v>
      </c>
      <c r="D3986">
        <v>14</v>
      </c>
      <c r="E3986" s="43">
        <v>5999800</v>
      </c>
      <c r="F3986" s="43">
        <v>2999900</v>
      </c>
      <c r="G3986" s="44">
        <f t="shared" si="186"/>
        <v>0.5</v>
      </c>
      <c r="H3986" s="45">
        <v>3119900</v>
      </c>
      <c r="I3986" s="44">
        <f t="shared" si="187"/>
        <v>0.47999933331111033</v>
      </c>
      <c r="J3986" s="45">
        <v>3289900</v>
      </c>
      <c r="K3986" s="44">
        <f t="shared" si="188"/>
        <v>0.4516650555018501</v>
      </c>
    </row>
    <row r="3987" spans="1:11">
      <c r="A3987" t="s">
        <v>1930</v>
      </c>
      <c r="B3987" t="s">
        <v>13262</v>
      </c>
      <c r="C3987" s="43">
        <v>140000</v>
      </c>
      <c r="D3987">
        <v>14</v>
      </c>
      <c r="E3987" s="43">
        <v>5999800</v>
      </c>
      <c r="F3987" s="43">
        <v>2999900</v>
      </c>
      <c r="G3987" s="44">
        <f t="shared" si="186"/>
        <v>0.5</v>
      </c>
      <c r="H3987" s="45">
        <v>3119900</v>
      </c>
      <c r="I3987" s="44">
        <f t="shared" si="187"/>
        <v>0.47999933331111033</v>
      </c>
      <c r="J3987" s="45">
        <v>3289900</v>
      </c>
      <c r="K3987" s="44">
        <f t="shared" si="188"/>
        <v>0.4516650555018501</v>
      </c>
    </row>
    <row r="3988" spans="1:11">
      <c r="A3988" t="s">
        <v>1923</v>
      </c>
      <c r="B3988" t="s">
        <v>13262</v>
      </c>
      <c r="C3988" s="43">
        <v>140000</v>
      </c>
      <c r="D3988">
        <v>14</v>
      </c>
      <c r="E3988" s="43">
        <v>5999800</v>
      </c>
      <c r="F3988" s="43">
        <v>2999900</v>
      </c>
      <c r="G3988" s="44">
        <f t="shared" si="186"/>
        <v>0.5</v>
      </c>
      <c r="H3988" s="45">
        <v>3119900</v>
      </c>
      <c r="I3988" s="44">
        <f t="shared" si="187"/>
        <v>0.47999933331111033</v>
      </c>
      <c r="J3988" s="45">
        <v>3289900</v>
      </c>
      <c r="K3988" s="44">
        <f t="shared" si="188"/>
        <v>0.4516650555018501</v>
      </c>
    </row>
    <row r="3989" spans="1:11">
      <c r="A3989" t="s">
        <v>1928</v>
      </c>
      <c r="B3989" t="s">
        <v>13262</v>
      </c>
      <c r="C3989" s="43">
        <v>140000</v>
      </c>
      <c r="D3989">
        <v>100</v>
      </c>
      <c r="E3989" s="43">
        <v>5999800</v>
      </c>
      <c r="F3989" s="43">
        <v>2999900</v>
      </c>
      <c r="G3989" s="44">
        <f t="shared" si="186"/>
        <v>0.5</v>
      </c>
      <c r="H3989" s="45">
        <v>3119900</v>
      </c>
      <c r="I3989" s="44">
        <f t="shared" si="187"/>
        <v>0.47999933331111033</v>
      </c>
      <c r="J3989" s="45">
        <v>3289900</v>
      </c>
      <c r="K3989" s="44">
        <f t="shared" si="188"/>
        <v>0.4516650555018501</v>
      </c>
    </row>
    <row r="3990" spans="1:11">
      <c r="A3990" t="s">
        <v>2148</v>
      </c>
      <c r="B3990" t="s">
        <v>13317</v>
      </c>
      <c r="C3990" s="43">
        <v>140000</v>
      </c>
      <c r="D3990">
        <v>11</v>
      </c>
      <c r="E3990" s="43">
        <v>5999800</v>
      </c>
      <c r="F3990" s="43">
        <v>2999900</v>
      </c>
      <c r="G3990" s="44">
        <f t="shared" si="186"/>
        <v>0.5</v>
      </c>
      <c r="H3990" s="45">
        <v>3119900</v>
      </c>
      <c r="I3990" s="44">
        <f t="shared" si="187"/>
        <v>0.47999933331111033</v>
      </c>
      <c r="J3990" s="45">
        <v>3289900</v>
      </c>
      <c r="K3990" s="44">
        <f t="shared" si="188"/>
        <v>0.4516650555018501</v>
      </c>
    </row>
    <row r="3991" spans="1:11">
      <c r="A3991" t="s">
        <v>2147</v>
      </c>
      <c r="B3991" t="s">
        <v>13317</v>
      </c>
      <c r="C3991" s="43">
        <v>140000</v>
      </c>
      <c r="D3991">
        <v>100</v>
      </c>
      <c r="E3991" s="43">
        <v>5999800</v>
      </c>
      <c r="F3991" s="43">
        <v>2999900</v>
      </c>
      <c r="G3991" s="44">
        <f t="shared" si="186"/>
        <v>0.5</v>
      </c>
      <c r="H3991" s="45">
        <v>3119900</v>
      </c>
      <c r="I3991" s="44">
        <f t="shared" si="187"/>
        <v>0.47999933331111033</v>
      </c>
      <c r="J3991" s="45">
        <v>3289900</v>
      </c>
      <c r="K3991" s="44">
        <f t="shared" si="188"/>
        <v>0.4516650555018501</v>
      </c>
    </row>
    <row r="3992" spans="1:11">
      <c r="A3992" t="s">
        <v>2140</v>
      </c>
      <c r="B3992" t="s">
        <v>13317</v>
      </c>
      <c r="C3992" s="43">
        <v>140000</v>
      </c>
      <c r="D3992">
        <v>11</v>
      </c>
      <c r="E3992" s="43">
        <v>5999800</v>
      </c>
      <c r="F3992" s="43">
        <v>2999900</v>
      </c>
      <c r="G3992" s="44">
        <f t="shared" si="186"/>
        <v>0.5</v>
      </c>
      <c r="H3992" s="45">
        <v>3119900</v>
      </c>
      <c r="I3992" s="44">
        <f t="shared" si="187"/>
        <v>0.47999933331111033</v>
      </c>
      <c r="J3992" s="45">
        <v>3289900</v>
      </c>
      <c r="K3992" s="44">
        <f t="shared" si="188"/>
        <v>0.4516650555018501</v>
      </c>
    </row>
    <row r="3993" spans="1:11">
      <c r="A3993" t="s">
        <v>2145</v>
      </c>
      <c r="B3993" t="s">
        <v>13317</v>
      </c>
      <c r="C3993" s="43">
        <v>140000</v>
      </c>
      <c r="D3993">
        <v>8</v>
      </c>
      <c r="E3993" s="43">
        <v>5999800</v>
      </c>
      <c r="F3993" s="43">
        <v>2999900</v>
      </c>
      <c r="G3993" s="44">
        <f t="shared" si="186"/>
        <v>0.5</v>
      </c>
      <c r="H3993" s="45">
        <v>3119900</v>
      </c>
      <c r="I3993" s="44">
        <f t="shared" si="187"/>
        <v>0.47999933331111033</v>
      </c>
      <c r="J3993" s="45">
        <v>3289900</v>
      </c>
      <c r="K3993" s="44">
        <f t="shared" si="188"/>
        <v>0.4516650555018501</v>
      </c>
    </row>
    <row r="3994" spans="1:11">
      <c r="A3994" t="s">
        <v>7756</v>
      </c>
      <c r="B3994" t="s">
        <v>7755</v>
      </c>
      <c r="C3994" s="43">
        <v>140000</v>
      </c>
      <c r="D3994">
        <v>100</v>
      </c>
      <c r="E3994" s="43">
        <v>5999800</v>
      </c>
      <c r="F3994" s="43">
        <v>2999900</v>
      </c>
      <c r="G3994" s="44">
        <f t="shared" si="186"/>
        <v>0.5</v>
      </c>
      <c r="H3994" s="45">
        <v>3119900</v>
      </c>
      <c r="I3994" s="44">
        <f t="shared" si="187"/>
        <v>0.47999933331111033</v>
      </c>
      <c r="J3994" s="45">
        <v>3289900</v>
      </c>
      <c r="K3994" s="44">
        <f t="shared" si="188"/>
        <v>0.4516650555018501</v>
      </c>
    </row>
    <row r="3995" spans="1:11">
      <c r="A3995" t="s">
        <v>5410</v>
      </c>
      <c r="B3995" t="s">
        <v>5409</v>
      </c>
      <c r="C3995" s="43">
        <v>140000</v>
      </c>
      <c r="D3995">
        <v>100</v>
      </c>
      <c r="E3995" s="43">
        <v>5999800</v>
      </c>
      <c r="F3995" s="43">
        <v>2999900</v>
      </c>
      <c r="G3995" s="44">
        <f t="shared" si="186"/>
        <v>0.5</v>
      </c>
      <c r="H3995" s="45">
        <v>3119900</v>
      </c>
      <c r="I3995" s="44">
        <f t="shared" si="187"/>
        <v>0.47999933331111033</v>
      </c>
      <c r="J3995" s="45">
        <v>3289900</v>
      </c>
      <c r="K3995" s="44">
        <f t="shared" si="188"/>
        <v>0.4516650555018501</v>
      </c>
    </row>
    <row r="3996" spans="1:11">
      <c r="A3996" t="s">
        <v>7752</v>
      </c>
      <c r="B3996" t="s">
        <v>7751</v>
      </c>
      <c r="C3996" s="43">
        <v>140000</v>
      </c>
      <c r="D3996">
        <v>100</v>
      </c>
      <c r="E3996" s="43">
        <v>5999800</v>
      </c>
      <c r="F3996" s="43">
        <v>2999900</v>
      </c>
      <c r="G3996" s="44">
        <f t="shared" si="186"/>
        <v>0.5</v>
      </c>
      <c r="H3996" s="45">
        <v>3119900</v>
      </c>
      <c r="I3996" s="44">
        <f t="shared" si="187"/>
        <v>0.47999933331111033</v>
      </c>
      <c r="J3996" s="45">
        <v>3289900</v>
      </c>
      <c r="K3996" s="44">
        <f t="shared" si="188"/>
        <v>0.4516650555018501</v>
      </c>
    </row>
    <row r="3997" spans="1:11">
      <c r="A3997" t="s">
        <v>7750</v>
      </c>
      <c r="B3997" t="s">
        <v>7749</v>
      </c>
      <c r="C3997" s="43">
        <v>140000</v>
      </c>
      <c r="D3997">
        <v>100</v>
      </c>
      <c r="E3997" s="43">
        <v>5999800</v>
      </c>
      <c r="F3997" s="43">
        <v>2999900</v>
      </c>
      <c r="G3997" s="44">
        <f t="shared" si="186"/>
        <v>0.5</v>
      </c>
      <c r="H3997" s="45">
        <v>3119900</v>
      </c>
      <c r="I3997" s="44">
        <f t="shared" si="187"/>
        <v>0.47999933331111033</v>
      </c>
      <c r="J3997" s="45">
        <v>3289900</v>
      </c>
      <c r="K3997" s="44">
        <f t="shared" si="188"/>
        <v>0.4516650555018501</v>
      </c>
    </row>
    <row r="3998" spans="1:11">
      <c r="A3998" t="s">
        <v>7754</v>
      </c>
      <c r="B3998" t="s">
        <v>7753</v>
      </c>
      <c r="C3998" s="43">
        <v>140000</v>
      </c>
      <c r="D3998">
        <v>100</v>
      </c>
      <c r="E3998" s="43">
        <v>5999800</v>
      </c>
      <c r="F3998" s="43">
        <v>2999900</v>
      </c>
      <c r="G3998" s="44">
        <f t="shared" si="186"/>
        <v>0.5</v>
      </c>
      <c r="H3998" s="45">
        <v>3119900</v>
      </c>
      <c r="I3998" s="44">
        <f t="shared" si="187"/>
        <v>0.47999933331111033</v>
      </c>
      <c r="J3998" s="45">
        <v>3289900</v>
      </c>
      <c r="K3998" s="44">
        <f t="shared" si="188"/>
        <v>0.4516650555018501</v>
      </c>
    </row>
    <row r="3999" spans="1:11">
      <c r="A3999" t="s">
        <v>7694</v>
      </c>
      <c r="B3999" t="s">
        <v>7693</v>
      </c>
      <c r="C3999" s="43">
        <v>140000</v>
      </c>
      <c r="D3999">
        <v>100</v>
      </c>
      <c r="E3999" s="43">
        <v>5999800</v>
      </c>
      <c r="F3999" s="43">
        <v>2999900</v>
      </c>
      <c r="G3999" s="44">
        <f t="shared" si="186"/>
        <v>0.5</v>
      </c>
      <c r="H3999" s="45">
        <v>3119900</v>
      </c>
      <c r="I3999" s="44">
        <f t="shared" si="187"/>
        <v>0.47999933331111033</v>
      </c>
      <c r="J3999" s="45">
        <v>3289900</v>
      </c>
      <c r="K3999" s="44">
        <f t="shared" si="188"/>
        <v>0.4516650555018501</v>
      </c>
    </row>
    <row r="4000" spans="1:11">
      <c r="A4000" t="s">
        <v>6508</v>
      </c>
      <c r="B4000" t="s">
        <v>6507</v>
      </c>
      <c r="C4000" s="43">
        <v>140000</v>
      </c>
      <c r="D4000">
        <v>100</v>
      </c>
      <c r="E4000" s="43">
        <v>6039800</v>
      </c>
      <c r="F4000" s="43">
        <v>3019900</v>
      </c>
      <c r="G4000" s="44">
        <f t="shared" si="186"/>
        <v>0.5</v>
      </c>
      <c r="H4000" s="45">
        <v>3139900</v>
      </c>
      <c r="I4000" s="44">
        <f t="shared" si="187"/>
        <v>0.48013179244345838</v>
      </c>
      <c r="J4000" s="45">
        <v>3319900</v>
      </c>
      <c r="K4000" s="44">
        <f t="shared" si="188"/>
        <v>0.45032948110864601</v>
      </c>
    </row>
    <row r="4001" spans="1:11">
      <c r="A4001" t="s">
        <v>6506</v>
      </c>
      <c r="B4001" t="s">
        <v>6505</v>
      </c>
      <c r="C4001" s="43">
        <v>140000</v>
      </c>
      <c r="D4001">
        <v>8</v>
      </c>
      <c r="E4001" s="43">
        <v>6039800</v>
      </c>
      <c r="F4001" s="43">
        <v>3019900</v>
      </c>
      <c r="G4001" s="44">
        <f t="shared" si="186"/>
        <v>0.5</v>
      </c>
      <c r="H4001" s="45">
        <v>3139900</v>
      </c>
      <c r="I4001" s="44">
        <f t="shared" si="187"/>
        <v>0.48013179244345838</v>
      </c>
      <c r="J4001" s="45">
        <v>3319900</v>
      </c>
      <c r="K4001" s="44">
        <f t="shared" si="188"/>
        <v>0.45032948110864601</v>
      </c>
    </row>
    <row r="4002" spans="1:11">
      <c r="A4002" t="s">
        <v>6534</v>
      </c>
      <c r="B4002" t="s">
        <v>6533</v>
      </c>
      <c r="C4002" s="43">
        <v>140000</v>
      </c>
      <c r="D4002">
        <v>7</v>
      </c>
      <c r="E4002" s="43">
        <v>6039800</v>
      </c>
      <c r="F4002" s="43">
        <v>3019900</v>
      </c>
      <c r="G4002" s="44">
        <f t="shared" si="186"/>
        <v>0.5</v>
      </c>
      <c r="H4002" s="45">
        <v>3139900</v>
      </c>
      <c r="I4002" s="44">
        <f t="shared" si="187"/>
        <v>0.48013179244345838</v>
      </c>
      <c r="J4002" s="45">
        <v>3319900</v>
      </c>
      <c r="K4002" s="44">
        <f t="shared" si="188"/>
        <v>0.45032948110864601</v>
      </c>
    </row>
    <row r="4003" spans="1:11">
      <c r="A4003" t="s">
        <v>6530</v>
      </c>
      <c r="B4003" t="s">
        <v>6529</v>
      </c>
      <c r="C4003" s="43">
        <v>140000</v>
      </c>
      <c r="D4003">
        <v>24</v>
      </c>
      <c r="E4003" s="43">
        <v>6039800</v>
      </c>
      <c r="F4003" s="43">
        <v>3019900</v>
      </c>
      <c r="G4003" s="44">
        <f t="shared" si="186"/>
        <v>0.5</v>
      </c>
      <c r="H4003" s="45">
        <v>3139900</v>
      </c>
      <c r="I4003" s="44">
        <f t="shared" si="187"/>
        <v>0.48013179244345838</v>
      </c>
      <c r="J4003" s="45">
        <v>3319900</v>
      </c>
      <c r="K4003" s="44">
        <f t="shared" si="188"/>
        <v>0.45032948110864601</v>
      </c>
    </row>
    <row r="4004" spans="1:11">
      <c r="A4004" t="s">
        <v>6528</v>
      </c>
      <c r="B4004" t="s">
        <v>6527</v>
      </c>
      <c r="C4004" s="43">
        <v>140000</v>
      </c>
      <c r="D4004">
        <v>9</v>
      </c>
      <c r="E4004" s="43">
        <v>6039800</v>
      </c>
      <c r="F4004" s="43">
        <v>3019900</v>
      </c>
      <c r="G4004" s="44">
        <f t="shared" si="186"/>
        <v>0.5</v>
      </c>
      <c r="H4004" s="45">
        <v>3139900</v>
      </c>
      <c r="I4004" s="44">
        <f t="shared" si="187"/>
        <v>0.48013179244345838</v>
      </c>
      <c r="J4004" s="45">
        <v>3319900</v>
      </c>
      <c r="K4004" s="44">
        <f t="shared" si="188"/>
        <v>0.45032948110864601</v>
      </c>
    </row>
    <row r="4005" spans="1:11">
      <c r="A4005" t="s">
        <v>6532</v>
      </c>
      <c r="B4005" t="s">
        <v>6531</v>
      </c>
      <c r="C4005" s="43">
        <v>140000</v>
      </c>
      <c r="D4005">
        <v>100</v>
      </c>
      <c r="E4005" s="43">
        <v>6039800</v>
      </c>
      <c r="F4005" s="43">
        <v>3019900</v>
      </c>
      <c r="G4005" s="44">
        <f t="shared" si="186"/>
        <v>0.5</v>
      </c>
      <c r="H4005" s="45">
        <v>3139900</v>
      </c>
      <c r="I4005" s="44">
        <f t="shared" si="187"/>
        <v>0.48013179244345838</v>
      </c>
      <c r="J4005" s="45">
        <v>3319900</v>
      </c>
      <c r="K4005" s="44">
        <f t="shared" si="188"/>
        <v>0.45032948110864601</v>
      </c>
    </row>
    <row r="4006" spans="1:11">
      <c r="A4006" t="s">
        <v>6536</v>
      </c>
      <c r="B4006" t="s">
        <v>6535</v>
      </c>
      <c r="C4006" s="43">
        <v>140000</v>
      </c>
      <c r="D4006">
        <v>100</v>
      </c>
      <c r="E4006" s="43">
        <v>6039800</v>
      </c>
      <c r="F4006" s="43">
        <v>3019900</v>
      </c>
      <c r="G4006" s="44">
        <f t="shared" si="186"/>
        <v>0.5</v>
      </c>
      <c r="H4006" s="45">
        <v>3139900</v>
      </c>
      <c r="I4006" s="44">
        <f t="shared" si="187"/>
        <v>0.48013179244345838</v>
      </c>
      <c r="J4006" s="45">
        <v>3319900</v>
      </c>
      <c r="K4006" s="44">
        <f t="shared" si="188"/>
        <v>0.45032948110864601</v>
      </c>
    </row>
    <row r="4007" spans="1:11">
      <c r="A4007" t="s">
        <v>2434</v>
      </c>
      <c r="B4007" t="s">
        <v>7674</v>
      </c>
      <c r="C4007" s="43">
        <v>140000</v>
      </c>
      <c r="D4007">
        <v>100</v>
      </c>
      <c r="E4007" s="43">
        <v>6039800</v>
      </c>
      <c r="F4007" s="43">
        <v>3019900</v>
      </c>
      <c r="G4007" s="44">
        <f t="shared" si="186"/>
        <v>0.5</v>
      </c>
      <c r="H4007" s="45">
        <v>3139900</v>
      </c>
      <c r="I4007" s="44">
        <f t="shared" si="187"/>
        <v>0.48013179244345838</v>
      </c>
      <c r="J4007" s="45">
        <v>3319900</v>
      </c>
      <c r="K4007" s="44">
        <f t="shared" si="188"/>
        <v>0.45032948110864601</v>
      </c>
    </row>
    <row r="4008" spans="1:11">
      <c r="A4008" t="s">
        <v>2432</v>
      </c>
      <c r="B4008" t="s">
        <v>7672</v>
      </c>
      <c r="C4008" s="43">
        <v>140000</v>
      </c>
      <c r="D4008">
        <v>10</v>
      </c>
      <c r="E4008" s="43">
        <v>6039800</v>
      </c>
      <c r="F4008" s="43">
        <v>3019900</v>
      </c>
      <c r="G4008" s="44">
        <f t="shared" si="186"/>
        <v>0.5</v>
      </c>
      <c r="H4008" s="45">
        <v>3139900</v>
      </c>
      <c r="I4008" s="44">
        <f t="shared" si="187"/>
        <v>0.48013179244345838</v>
      </c>
      <c r="J4008" s="45">
        <v>3319900</v>
      </c>
      <c r="K4008" s="44">
        <f t="shared" si="188"/>
        <v>0.45032948110864601</v>
      </c>
    </row>
    <row r="4009" spans="1:11">
      <c r="A4009" t="s">
        <v>2427</v>
      </c>
      <c r="B4009" t="s">
        <v>7673</v>
      </c>
      <c r="C4009" s="43">
        <v>140000</v>
      </c>
      <c r="D4009">
        <v>10</v>
      </c>
      <c r="E4009" s="43">
        <v>6039800</v>
      </c>
      <c r="F4009" s="43">
        <v>3019900</v>
      </c>
      <c r="G4009" s="44">
        <f t="shared" si="186"/>
        <v>0.5</v>
      </c>
      <c r="H4009" s="45">
        <v>3139900</v>
      </c>
      <c r="I4009" s="44">
        <f t="shared" si="187"/>
        <v>0.48013179244345838</v>
      </c>
      <c r="J4009" s="45">
        <v>3319900</v>
      </c>
      <c r="K4009" s="44">
        <f t="shared" si="188"/>
        <v>0.45032948110864601</v>
      </c>
    </row>
    <row r="4010" spans="1:11">
      <c r="A4010" t="s">
        <v>2429</v>
      </c>
      <c r="B4010" t="s">
        <v>7673</v>
      </c>
      <c r="C4010" s="43">
        <v>140000</v>
      </c>
      <c r="D4010">
        <v>9</v>
      </c>
      <c r="E4010" s="43">
        <v>6039800</v>
      </c>
      <c r="F4010" s="43">
        <v>3019900</v>
      </c>
      <c r="G4010" s="44">
        <f t="shared" si="186"/>
        <v>0.5</v>
      </c>
      <c r="H4010" s="45">
        <v>3139900</v>
      </c>
      <c r="I4010" s="44">
        <f t="shared" si="187"/>
        <v>0.48013179244345838</v>
      </c>
      <c r="J4010" s="45">
        <v>3319900</v>
      </c>
      <c r="K4010" s="44">
        <f t="shared" si="188"/>
        <v>0.45032948110864601</v>
      </c>
    </row>
    <row r="4011" spans="1:11">
      <c r="A4011" t="s">
        <v>13639</v>
      </c>
      <c r="B4011" t="s">
        <v>13640</v>
      </c>
      <c r="C4011" s="43">
        <v>140000</v>
      </c>
      <c r="D4011">
        <v>10</v>
      </c>
      <c r="E4011" s="43">
        <v>6099800</v>
      </c>
      <c r="F4011" s="43">
        <v>3049900</v>
      </c>
      <c r="G4011" s="44">
        <f t="shared" si="186"/>
        <v>0.5</v>
      </c>
      <c r="H4011" s="45">
        <v>3169900</v>
      </c>
      <c r="I4011" s="44">
        <f t="shared" si="187"/>
        <v>0.48032722384340465</v>
      </c>
      <c r="J4011" s="45">
        <v>3349900</v>
      </c>
      <c r="K4011" s="44">
        <f t="shared" si="188"/>
        <v>0.45081805960851173</v>
      </c>
    </row>
    <row r="4012" spans="1:11">
      <c r="A4012" t="s">
        <v>13641</v>
      </c>
      <c r="B4012" t="s">
        <v>13642</v>
      </c>
      <c r="C4012" s="43">
        <v>140000</v>
      </c>
      <c r="D4012">
        <v>0</v>
      </c>
      <c r="E4012" s="43">
        <v>6099800</v>
      </c>
      <c r="F4012" s="43">
        <v>3049900</v>
      </c>
      <c r="G4012" s="44">
        <f t="shared" si="186"/>
        <v>0.5</v>
      </c>
      <c r="H4012" s="45">
        <v>3169900</v>
      </c>
      <c r="I4012" s="44">
        <f t="shared" si="187"/>
        <v>0.48032722384340465</v>
      </c>
      <c r="J4012" s="45">
        <v>3349900</v>
      </c>
      <c r="K4012" s="44">
        <f t="shared" si="188"/>
        <v>0.45081805960851173</v>
      </c>
    </row>
    <row r="4013" spans="1:11">
      <c r="A4013" t="s">
        <v>13643</v>
      </c>
      <c r="B4013" t="s">
        <v>13644</v>
      </c>
      <c r="C4013" s="43">
        <v>140000</v>
      </c>
      <c r="D4013">
        <v>0</v>
      </c>
      <c r="E4013" s="43">
        <v>6099800</v>
      </c>
      <c r="F4013" s="43">
        <v>3049900</v>
      </c>
      <c r="G4013" s="44">
        <f t="shared" si="186"/>
        <v>0.5</v>
      </c>
      <c r="H4013" s="45">
        <v>3169900</v>
      </c>
      <c r="I4013" s="44">
        <f t="shared" si="187"/>
        <v>0.48032722384340465</v>
      </c>
      <c r="J4013" s="45">
        <v>3349900</v>
      </c>
      <c r="K4013" s="44">
        <f t="shared" si="188"/>
        <v>0.45081805960851173</v>
      </c>
    </row>
    <row r="4014" spans="1:11">
      <c r="A4014" t="s">
        <v>7861</v>
      </c>
      <c r="B4014" t="s">
        <v>7860</v>
      </c>
      <c r="C4014" s="43">
        <v>30000</v>
      </c>
      <c r="D4014">
        <v>0</v>
      </c>
      <c r="E4014" s="43">
        <v>6709780.0000000009</v>
      </c>
      <c r="F4014" s="43">
        <v>3049900</v>
      </c>
      <c r="G4014" s="44">
        <f t="shared" si="186"/>
        <v>0.54545454545454553</v>
      </c>
      <c r="H4014" s="45">
        <v>3169900</v>
      </c>
      <c r="I4014" s="44">
        <f t="shared" si="187"/>
        <v>0.52757020349400441</v>
      </c>
      <c r="J4014" s="45">
        <v>3349900</v>
      </c>
      <c r="K4014" s="44">
        <f t="shared" si="188"/>
        <v>0.50074369055319257</v>
      </c>
    </row>
    <row r="4015" spans="1:11">
      <c r="A4015" t="s">
        <v>7653</v>
      </c>
      <c r="B4015" t="s">
        <v>7652</v>
      </c>
      <c r="C4015" s="43">
        <v>140000</v>
      </c>
      <c r="D4015">
        <v>6</v>
      </c>
      <c r="E4015" s="43">
        <v>6179800</v>
      </c>
      <c r="F4015" s="43">
        <v>3089900</v>
      </c>
      <c r="G4015" s="44">
        <f t="shared" si="186"/>
        <v>0.5</v>
      </c>
      <c r="H4015" s="45">
        <v>3219900</v>
      </c>
      <c r="I4015" s="44">
        <f t="shared" si="187"/>
        <v>0.47896372050875435</v>
      </c>
      <c r="J4015" s="45">
        <v>3389900</v>
      </c>
      <c r="K4015" s="44">
        <f t="shared" si="188"/>
        <v>0.45145473963558691</v>
      </c>
    </row>
    <row r="4016" spans="1:11">
      <c r="A4016" t="s">
        <v>7638</v>
      </c>
      <c r="B4016" t="s">
        <v>7629</v>
      </c>
      <c r="C4016" s="43">
        <v>140000</v>
      </c>
      <c r="D4016">
        <v>6</v>
      </c>
      <c r="E4016" s="43">
        <v>6179800</v>
      </c>
      <c r="F4016" s="43">
        <v>3089900</v>
      </c>
      <c r="G4016" s="44">
        <f t="shared" si="186"/>
        <v>0.5</v>
      </c>
      <c r="H4016" s="45">
        <v>3219900</v>
      </c>
      <c r="I4016" s="44">
        <f t="shared" si="187"/>
        <v>0.47896372050875435</v>
      </c>
      <c r="J4016" s="45">
        <v>3389900</v>
      </c>
      <c r="K4016" s="44">
        <f t="shared" si="188"/>
        <v>0.45145473963558691</v>
      </c>
    </row>
    <row r="4017" spans="1:11">
      <c r="A4017" t="s">
        <v>7631</v>
      </c>
      <c r="B4017" t="s">
        <v>7629</v>
      </c>
      <c r="C4017" s="43">
        <v>140000</v>
      </c>
      <c r="D4017">
        <v>4</v>
      </c>
      <c r="E4017" s="43">
        <v>6179800</v>
      </c>
      <c r="F4017" s="43">
        <v>3089900</v>
      </c>
      <c r="G4017" s="44">
        <f t="shared" si="186"/>
        <v>0.5</v>
      </c>
      <c r="H4017" s="45">
        <v>3219900</v>
      </c>
      <c r="I4017" s="44">
        <f t="shared" si="187"/>
        <v>0.47896372050875435</v>
      </c>
      <c r="J4017" s="45">
        <v>3389900</v>
      </c>
      <c r="K4017" s="44">
        <f t="shared" si="188"/>
        <v>0.45145473963558691</v>
      </c>
    </row>
    <row r="4018" spans="1:11">
      <c r="A4018" t="s">
        <v>7630</v>
      </c>
      <c r="B4018" t="s">
        <v>7629</v>
      </c>
      <c r="C4018" s="43">
        <v>140000</v>
      </c>
      <c r="D4018">
        <v>5</v>
      </c>
      <c r="E4018" s="43">
        <v>6179800</v>
      </c>
      <c r="F4018" s="43">
        <v>3089900</v>
      </c>
      <c r="G4018" s="44">
        <f t="shared" si="186"/>
        <v>0.5</v>
      </c>
      <c r="H4018" s="45">
        <v>3219900</v>
      </c>
      <c r="I4018" s="44">
        <f t="shared" si="187"/>
        <v>0.47896372050875435</v>
      </c>
      <c r="J4018" s="45">
        <v>3389900</v>
      </c>
      <c r="K4018" s="44">
        <f t="shared" si="188"/>
        <v>0.45145473963558691</v>
      </c>
    </row>
    <row r="4019" spans="1:11">
      <c r="A4019" t="s">
        <v>7651</v>
      </c>
      <c r="B4019" t="s">
        <v>7641</v>
      </c>
      <c r="C4019" s="43">
        <v>140000</v>
      </c>
      <c r="D4019">
        <v>5</v>
      </c>
      <c r="E4019" s="43">
        <v>6179800</v>
      </c>
      <c r="F4019" s="43">
        <v>3089900</v>
      </c>
      <c r="G4019" s="44">
        <f t="shared" si="186"/>
        <v>0.5</v>
      </c>
      <c r="H4019" s="45">
        <v>3219900</v>
      </c>
      <c r="I4019" s="44">
        <f t="shared" si="187"/>
        <v>0.47896372050875435</v>
      </c>
      <c r="J4019" s="45">
        <v>3389900</v>
      </c>
      <c r="K4019" s="44">
        <f t="shared" si="188"/>
        <v>0.45145473963558691</v>
      </c>
    </row>
    <row r="4020" spans="1:11">
      <c r="A4020" t="s">
        <v>7642</v>
      </c>
      <c r="B4020" t="s">
        <v>7641</v>
      </c>
      <c r="C4020" s="43">
        <v>140000</v>
      </c>
      <c r="D4020">
        <v>16</v>
      </c>
      <c r="E4020" s="43">
        <v>6179800</v>
      </c>
      <c r="F4020" s="43">
        <v>3089900</v>
      </c>
      <c r="G4020" s="44">
        <f t="shared" si="186"/>
        <v>0.5</v>
      </c>
      <c r="H4020" s="45">
        <v>3219900</v>
      </c>
      <c r="I4020" s="44">
        <f t="shared" si="187"/>
        <v>0.47896372050875435</v>
      </c>
      <c r="J4020" s="45">
        <v>3389900</v>
      </c>
      <c r="K4020" s="44">
        <f t="shared" si="188"/>
        <v>0.45145473963558691</v>
      </c>
    </row>
    <row r="4021" spans="1:11">
      <c r="A4021" t="s">
        <v>7633</v>
      </c>
      <c r="B4021" t="s">
        <v>7632</v>
      </c>
      <c r="C4021" s="43">
        <v>140000</v>
      </c>
      <c r="D4021">
        <v>100</v>
      </c>
      <c r="E4021" s="43">
        <v>6179800</v>
      </c>
      <c r="F4021" s="43">
        <v>3089900</v>
      </c>
      <c r="G4021" s="44">
        <f t="shared" si="186"/>
        <v>0.5</v>
      </c>
      <c r="H4021" s="45">
        <v>3219900</v>
      </c>
      <c r="I4021" s="44">
        <f t="shared" si="187"/>
        <v>0.47896372050875435</v>
      </c>
      <c r="J4021" s="45">
        <v>3389900</v>
      </c>
      <c r="K4021" s="44">
        <f t="shared" si="188"/>
        <v>0.45145473963558691</v>
      </c>
    </row>
    <row r="4022" spans="1:11">
      <c r="A4022" t="s">
        <v>13645</v>
      </c>
      <c r="B4022" t="s">
        <v>13646</v>
      </c>
      <c r="C4022" s="43">
        <v>20000</v>
      </c>
      <c r="D4022">
        <v>100</v>
      </c>
      <c r="E4022" s="43">
        <v>6319800</v>
      </c>
      <c r="F4022" s="43">
        <v>3159900</v>
      </c>
      <c r="G4022" s="44">
        <f t="shared" si="186"/>
        <v>0.5</v>
      </c>
      <c r="H4022" s="45">
        <v>3289900</v>
      </c>
      <c r="I4022" s="44">
        <f t="shared" si="187"/>
        <v>0.47942972878888568</v>
      </c>
      <c r="J4022" s="45">
        <v>3469900</v>
      </c>
      <c r="K4022" s="44">
        <f t="shared" si="188"/>
        <v>0.45094781480426593</v>
      </c>
    </row>
    <row r="4023" spans="1:11">
      <c r="A4023" t="s">
        <v>6512</v>
      </c>
      <c r="B4023" t="s">
        <v>6511</v>
      </c>
      <c r="C4023" s="43">
        <v>140000</v>
      </c>
      <c r="D4023">
        <v>23</v>
      </c>
      <c r="E4023" s="43">
        <v>6379800</v>
      </c>
      <c r="F4023" s="43">
        <v>3189900</v>
      </c>
      <c r="G4023" s="44">
        <f t="shared" si="186"/>
        <v>0.5</v>
      </c>
      <c r="H4023" s="45">
        <v>3319900</v>
      </c>
      <c r="I4023" s="44">
        <f t="shared" si="187"/>
        <v>0.47962318567980189</v>
      </c>
      <c r="J4023" s="45">
        <v>3499900</v>
      </c>
      <c r="K4023" s="44">
        <f t="shared" si="188"/>
        <v>0.4514091350826045</v>
      </c>
    </row>
    <row r="4024" spans="1:11">
      <c r="A4024" t="s">
        <v>1898</v>
      </c>
      <c r="B4024" t="s">
        <v>13647</v>
      </c>
      <c r="C4024" s="43">
        <v>140000</v>
      </c>
      <c r="D4024">
        <v>0</v>
      </c>
      <c r="E4024" s="43">
        <v>6399800</v>
      </c>
      <c r="F4024" s="43">
        <v>3199900</v>
      </c>
      <c r="G4024" s="44">
        <f t="shared" si="186"/>
        <v>0.5</v>
      </c>
      <c r="H4024" s="45">
        <v>3329900</v>
      </c>
      <c r="I4024" s="44">
        <f t="shared" si="187"/>
        <v>0.47968686521453796</v>
      </c>
      <c r="J4024" s="45">
        <v>3509900</v>
      </c>
      <c r="K4024" s="44">
        <f t="shared" si="188"/>
        <v>0.45156098628082131</v>
      </c>
    </row>
    <row r="4025" spans="1:11">
      <c r="A4025" t="s">
        <v>1899</v>
      </c>
      <c r="B4025" t="s">
        <v>13648</v>
      </c>
      <c r="C4025" s="43">
        <v>140000</v>
      </c>
      <c r="D4025">
        <v>0</v>
      </c>
      <c r="E4025" s="43">
        <v>6399800</v>
      </c>
      <c r="F4025" s="43">
        <v>3199900</v>
      </c>
      <c r="G4025" s="44">
        <f t="shared" si="186"/>
        <v>0.5</v>
      </c>
      <c r="H4025" s="45">
        <v>3329900</v>
      </c>
      <c r="I4025" s="44">
        <f t="shared" si="187"/>
        <v>0.47968686521453796</v>
      </c>
      <c r="J4025" s="45">
        <v>3509900</v>
      </c>
      <c r="K4025" s="44">
        <f t="shared" si="188"/>
        <v>0.45156098628082131</v>
      </c>
    </row>
    <row r="4026" spans="1:11">
      <c r="A4026" t="s">
        <v>1903</v>
      </c>
      <c r="B4026" t="s">
        <v>13649</v>
      </c>
      <c r="C4026" s="43">
        <v>140000</v>
      </c>
      <c r="D4026">
        <v>100</v>
      </c>
      <c r="E4026" s="43">
        <v>6399800</v>
      </c>
      <c r="F4026" s="43">
        <v>3199900</v>
      </c>
      <c r="G4026" s="44">
        <f t="shared" si="186"/>
        <v>0.5</v>
      </c>
      <c r="H4026" s="45">
        <v>3329900</v>
      </c>
      <c r="I4026" s="44">
        <f t="shared" si="187"/>
        <v>0.47968686521453796</v>
      </c>
      <c r="J4026" s="45">
        <v>3509900</v>
      </c>
      <c r="K4026" s="44">
        <f t="shared" si="188"/>
        <v>0.45156098628082131</v>
      </c>
    </row>
    <row r="4027" spans="1:11">
      <c r="A4027" t="s">
        <v>1901</v>
      </c>
      <c r="B4027" t="s">
        <v>13650</v>
      </c>
      <c r="C4027" s="43">
        <v>140000</v>
      </c>
      <c r="D4027">
        <v>100</v>
      </c>
      <c r="E4027" s="43">
        <v>6399800</v>
      </c>
      <c r="F4027" s="43">
        <v>3199900</v>
      </c>
      <c r="G4027" s="44">
        <f t="shared" si="186"/>
        <v>0.5</v>
      </c>
      <c r="H4027" s="45">
        <v>3329900</v>
      </c>
      <c r="I4027" s="44">
        <f t="shared" si="187"/>
        <v>0.47968686521453796</v>
      </c>
      <c r="J4027" s="45">
        <v>3509900</v>
      </c>
      <c r="K4027" s="44">
        <f t="shared" si="188"/>
        <v>0.45156098628082131</v>
      </c>
    </row>
    <row r="4028" spans="1:11">
      <c r="A4028" t="s">
        <v>1900</v>
      </c>
      <c r="B4028" t="s">
        <v>13651</v>
      </c>
      <c r="C4028" s="43">
        <v>140000</v>
      </c>
      <c r="D4028">
        <v>100</v>
      </c>
      <c r="E4028" s="43">
        <v>6399800</v>
      </c>
      <c r="F4028" s="43">
        <v>3199900</v>
      </c>
      <c r="G4028" s="44">
        <f t="shared" si="186"/>
        <v>0.5</v>
      </c>
      <c r="H4028" s="45">
        <v>3329900</v>
      </c>
      <c r="I4028" s="44">
        <f t="shared" si="187"/>
        <v>0.47968686521453796</v>
      </c>
      <c r="J4028" s="45">
        <v>3509900</v>
      </c>
      <c r="K4028" s="44">
        <f t="shared" si="188"/>
        <v>0.45156098628082131</v>
      </c>
    </row>
    <row r="4029" spans="1:11">
      <c r="A4029" t="s">
        <v>1906</v>
      </c>
      <c r="B4029" t="s">
        <v>13652</v>
      </c>
      <c r="C4029" s="43">
        <v>140000</v>
      </c>
      <c r="D4029">
        <v>100</v>
      </c>
      <c r="E4029" s="43">
        <v>6399800</v>
      </c>
      <c r="F4029" s="43">
        <v>3199900</v>
      </c>
      <c r="G4029" s="44">
        <f t="shared" si="186"/>
        <v>0.5</v>
      </c>
      <c r="H4029" s="45">
        <v>3329900</v>
      </c>
      <c r="I4029" s="44">
        <f t="shared" si="187"/>
        <v>0.47968686521453796</v>
      </c>
      <c r="J4029" s="45">
        <v>3509900</v>
      </c>
      <c r="K4029" s="44">
        <f t="shared" si="188"/>
        <v>0.45156098628082131</v>
      </c>
    </row>
    <row r="4030" spans="1:11">
      <c r="A4030" t="s">
        <v>1908</v>
      </c>
      <c r="B4030" t="s">
        <v>13653</v>
      </c>
      <c r="C4030" s="43">
        <v>140000</v>
      </c>
      <c r="D4030">
        <v>100</v>
      </c>
      <c r="E4030" s="43">
        <v>6399800</v>
      </c>
      <c r="F4030" s="43">
        <v>3199900</v>
      </c>
      <c r="G4030" s="44">
        <f t="shared" si="186"/>
        <v>0.5</v>
      </c>
      <c r="H4030" s="45">
        <v>3329900</v>
      </c>
      <c r="I4030" s="44">
        <f t="shared" si="187"/>
        <v>0.47968686521453796</v>
      </c>
      <c r="J4030" s="45">
        <v>3509900</v>
      </c>
      <c r="K4030" s="44">
        <f t="shared" si="188"/>
        <v>0.45156098628082131</v>
      </c>
    </row>
    <row r="4031" spans="1:11">
      <c r="A4031" t="s">
        <v>1913</v>
      </c>
      <c r="B4031" t="s">
        <v>13654</v>
      </c>
      <c r="C4031" s="43">
        <v>140000</v>
      </c>
      <c r="D4031">
        <v>100</v>
      </c>
      <c r="E4031" s="43">
        <v>6399800</v>
      </c>
      <c r="F4031" s="43">
        <v>3199900</v>
      </c>
      <c r="G4031" s="44">
        <f t="shared" si="186"/>
        <v>0.5</v>
      </c>
      <c r="H4031" s="45">
        <v>3329900</v>
      </c>
      <c r="I4031" s="44">
        <f t="shared" si="187"/>
        <v>0.47968686521453796</v>
      </c>
      <c r="J4031" s="45">
        <v>3509900</v>
      </c>
      <c r="K4031" s="44">
        <f t="shared" si="188"/>
        <v>0.45156098628082131</v>
      </c>
    </row>
    <row r="4032" spans="1:11">
      <c r="A4032" t="s">
        <v>1907</v>
      </c>
      <c r="B4032" t="s">
        <v>13655</v>
      </c>
      <c r="C4032" s="43">
        <v>140000</v>
      </c>
      <c r="D4032">
        <v>100</v>
      </c>
      <c r="E4032" s="43">
        <v>6399800</v>
      </c>
      <c r="F4032" s="43">
        <v>3199900</v>
      </c>
      <c r="G4032" s="44">
        <f t="shared" si="186"/>
        <v>0.5</v>
      </c>
      <c r="H4032" s="45">
        <v>3329900</v>
      </c>
      <c r="I4032" s="44">
        <f t="shared" si="187"/>
        <v>0.47968686521453796</v>
      </c>
      <c r="J4032" s="45">
        <v>3509900</v>
      </c>
      <c r="K4032" s="44">
        <f t="shared" si="188"/>
        <v>0.45156098628082131</v>
      </c>
    </row>
    <row r="4033" spans="1:11">
      <c r="A4033" t="s">
        <v>1912</v>
      </c>
      <c r="B4033" t="s">
        <v>13656</v>
      </c>
      <c r="C4033" s="43">
        <v>140000</v>
      </c>
      <c r="D4033">
        <v>100</v>
      </c>
      <c r="E4033" s="43">
        <v>6399800</v>
      </c>
      <c r="F4033" s="43">
        <v>3199900</v>
      </c>
      <c r="G4033" s="44">
        <f t="shared" si="186"/>
        <v>0.5</v>
      </c>
      <c r="H4033" s="45">
        <v>3329900</v>
      </c>
      <c r="I4033" s="44">
        <f t="shared" si="187"/>
        <v>0.47968686521453796</v>
      </c>
      <c r="J4033" s="45">
        <v>3509900</v>
      </c>
      <c r="K4033" s="44">
        <f t="shared" si="188"/>
        <v>0.45156098628082131</v>
      </c>
    </row>
    <row r="4034" spans="1:11">
      <c r="A4034" t="s">
        <v>1911</v>
      </c>
      <c r="B4034" t="s">
        <v>13657</v>
      </c>
      <c r="C4034" s="43">
        <v>140000</v>
      </c>
      <c r="D4034">
        <v>100</v>
      </c>
      <c r="E4034" s="43">
        <v>6399800</v>
      </c>
      <c r="F4034" s="43">
        <v>3199900</v>
      </c>
      <c r="G4034" s="44">
        <f t="shared" ref="G4034:G4097" si="189">1-(F4034/E4034)</f>
        <v>0.5</v>
      </c>
      <c r="H4034" s="45">
        <v>3329900</v>
      </c>
      <c r="I4034" s="44">
        <f t="shared" ref="I4034:I4097" si="190">1-(H4034/E4034)</f>
        <v>0.47968686521453796</v>
      </c>
      <c r="J4034" s="45">
        <v>3509900</v>
      </c>
      <c r="K4034" s="44">
        <f t="shared" ref="K4034:K4097" si="191">1-(J4034/E4034)</f>
        <v>0.45156098628082131</v>
      </c>
    </row>
    <row r="4035" spans="1:11">
      <c r="A4035" t="s">
        <v>1905</v>
      </c>
      <c r="B4035" t="s">
        <v>13658</v>
      </c>
      <c r="C4035" s="43">
        <v>140000</v>
      </c>
      <c r="D4035">
        <v>100</v>
      </c>
      <c r="E4035" s="43">
        <v>6399800</v>
      </c>
      <c r="F4035" s="43">
        <v>3199900</v>
      </c>
      <c r="G4035" s="44">
        <f t="shared" si="189"/>
        <v>0.5</v>
      </c>
      <c r="H4035" s="45">
        <v>3329900</v>
      </c>
      <c r="I4035" s="44">
        <f t="shared" si="190"/>
        <v>0.47968686521453796</v>
      </c>
      <c r="J4035" s="45">
        <v>3509900</v>
      </c>
      <c r="K4035" s="44">
        <f t="shared" si="191"/>
        <v>0.45156098628082131</v>
      </c>
    </row>
    <row r="4036" spans="1:11">
      <c r="A4036" t="s">
        <v>1909</v>
      </c>
      <c r="B4036" t="s">
        <v>13659</v>
      </c>
      <c r="C4036" s="43">
        <v>140000</v>
      </c>
      <c r="D4036">
        <v>100</v>
      </c>
      <c r="E4036" s="43">
        <v>6399800</v>
      </c>
      <c r="F4036" s="43">
        <v>3199900</v>
      </c>
      <c r="G4036" s="44">
        <f t="shared" si="189"/>
        <v>0.5</v>
      </c>
      <c r="H4036" s="45">
        <v>3329900</v>
      </c>
      <c r="I4036" s="44">
        <f t="shared" si="190"/>
        <v>0.47968686521453796</v>
      </c>
      <c r="J4036" s="45">
        <v>3509900</v>
      </c>
      <c r="K4036" s="44">
        <f t="shared" si="191"/>
        <v>0.45156098628082131</v>
      </c>
    </row>
    <row r="4037" spans="1:11">
      <c r="A4037" t="s">
        <v>1910</v>
      </c>
      <c r="B4037" t="s">
        <v>13660</v>
      </c>
      <c r="C4037" s="43">
        <v>140000</v>
      </c>
      <c r="D4037">
        <v>100</v>
      </c>
      <c r="E4037" s="43">
        <v>6399800</v>
      </c>
      <c r="F4037" s="43">
        <v>3199900</v>
      </c>
      <c r="G4037" s="44">
        <f t="shared" si="189"/>
        <v>0.5</v>
      </c>
      <c r="H4037" s="45">
        <v>3329900</v>
      </c>
      <c r="I4037" s="44">
        <f t="shared" si="190"/>
        <v>0.47968686521453796</v>
      </c>
      <c r="J4037" s="45">
        <v>3509900</v>
      </c>
      <c r="K4037" s="44">
        <f t="shared" si="191"/>
        <v>0.45156098628082131</v>
      </c>
    </row>
    <row r="4038" spans="1:11">
      <c r="A4038" t="s">
        <v>5179</v>
      </c>
      <c r="B4038" t="s">
        <v>13661</v>
      </c>
      <c r="C4038" s="43">
        <v>140000</v>
      </c>
      <c r="D4038">
        <v>100</v>
      </c>
      <c r="E4038" s="43">
        <v>6399800</v>
      </c>
      <c r="F4038" s="43">
        <v>3199900</v>
      </c>
      <c r="G4038" s="44">
        <f t="shared" si="189"/>
        <v>0.5</v>
      </c>
      <c r="H4038" s="45">
        <v>3329900</v>
      </c>
      <c r="I4038" s="44">
        <f t="shared" si="190"/>
        <v>0.47968686521453796</v>
      </c>
      <c r="J4038" s="45">
        <v>3509900</v>
      </c>
      <c r="K4038" s="44">
        <f t="shared" si="191"/>
        <v>0.45156098628082131</v>
      </c>
    </row>
    <row r="4039" spans="1:11">
      <c r="A4039" t="s">
        <v>2649</v>
      </c>
      <c r="B4039" t="s">
        <v>13662</v>
      </c>
      <c r="C4039" s="43">
        <v>140000</v>
      </c>
      <c r="D4039">
        <v>100</v>
      </c>
      <c r="E4039" s="43">
        <v>6399800</v>
      </c>
      <c r="F4039" s="43">
        <v>3199900</v>
      </c>
      <c r="G4039" s="44">
        <f t="shared" si="189"/>
        <v>0.5</v>
      </c>
      <c r="H4039" s="45">
        <v>3329900</v>
      </c>
      <c r="I4039" s="44">
        <f t="shared" si="190"/>
        <v>0.47968686521453796</v>
      </c>
      <c r="J4039" s="45">
        <v>3509900</v>
      </c>
      <c r="K4039" s="44">
        <f t="shared" si="191"/>
        <v>0.45156098628082131</v>
      </c>
    </row>
    <row r="4040" spans="1:11">
      <c r="A4040" t="s">
        <v>13663</v>
      </c>
      <c r="B4040" t="s">
        <v>13664</v>
      </c>
      <c r="C4040" s="43">
        <v>140000</v>
      </c>
      <c r="D4040">
        <v>100</v>
      </c>
      <c r="E4040" s="43">
        <v>7599800</v>
      </c>
      <c r="F4040" s="43">
        <v>3799900</v>
      </c>
      <c r="G4040" s="44">
        <f t="shared" si="189"/>
        <v>0.5</v>
      </c>
      <c r="H4040" s="45">
        <v>3949900</v>
      </c>
      <c r="I4040" s="44">
        <f t="shared" si="190"/>
        <v>0.48026263849048656</v>
      </c>
      <c r="J4040" s="45">
        <v>4169900</v>
      </c>
      <c r="K4040" s="44">
        <f t="shared" si="191"/>
        <v>0.45131450827653363</v>
      </c>
    </row>
    <row r="4041" spans="1:11">
      <c r="A4041" s="49" t="s">
        <v>13665</v>
      </c>
      <c r="B4041" s="49" t="s">
        <v>13666</v>
      </c>
      <c r="C4041" s="43">
        <v>140000</v>
      </c>
      <c r="D4041">
        <v>100</v>
      </c>
      <c r="E4041" s="43">
        <v>7599800</v>
      </c>
      <c r="F4041" s="43">
        <v>3799900</v>
      </c>
      <c r="G4041" s="44">
        <f t="shared" si="189"/>
        <v>0.5</v>
      </c>
      <c r="H4041" s="45">
        <v>3949900</v>
      </c>
      <c r="I4041" s="44">
        <f t="shared" si="190"/>
        <v>0.48026263849048656</v>
      </c>
      <c r="J4041" s="45">
        <v>4169900</v>
      </c>
      <c r="K4041" s="44">
        <f t="shared" si="191"/>
        <v>0.45131450827653363</v>
      </c>
    </row>
    <row r="4042" spans="1:11">
      <c r="A4042" s="49" t="s">
        <v>13667</v>
      </c>
      <c r="B4042" s="49" t="s">
        <v>13668</v>
      </c>
      <c r="C4042" s="43">
        <v>140000</v>
      </c>
      <c r="D4042">
        <v>100</v>
      </c>
      <c r="E4042" s="43">
        <v>7399800</v>
      </c>
      <c r="F4042" s="43">
        <v>3699900</v>
      </c>
      <c r="G4042" s="44">
        <f t="shared" si="189"/>
        <v>0.5</v>
      </c>
      <c r="H4042" s="45">
        <v>3849900</v>
      </c>
      <c r="I4042" s="44">
        <f t="shared" si="190"/>
        <v>0.47972918186978031</v>
      </c>
      <c r="J4042" s="45">
        <v>4059900</v>
      </c>
      <c r="K4042" s="44">
        <f t="shared" si="191"/>
        <v>0.45135003648747263</v>
      </c>
    </row>
    <row r="4043" spans="1:11">
      <c r="A4043" s="49" t="s">
        <v>13669</v>
      </c>
      <c r="B4043" s="49" t="s">
        <v>13670</v>
      </c>
      <c r="C4043" s="43">
        <v>140000</v>
      </c>
      <c r="D4043">
        <v>100</v>
      </c>
      <c r="E4043" s="43">
        <v>7399800</v>
      </c>
      <c r="F4043" s="43">
        <v>3699900</v>
      </c>
      <c r="G4043" s="44">
        <f t="shared" si="189"/>
        <v>0.5</v>
      </c>
      <c r="H4043" s="45">
        <v>3849900</v>
      </c>
      <c r="I4043" s="44">
        <f t="shared" si="190"/>
        <v>0.47972918186978031</v>
      </c>
      <c r="J4043" s="45">
        <v>4059900</v>
      </c>
      <c r="K4043" s="44">
        <f t="shared" si="191"/>
        <v>0.45135003648747263</v>
      </c>
    </row>
    <row r="4044" spans="1:11">
      <c r="A4044" s="49" t="s">
        <v>13671</v>
      </c>
      <c r="B4044" s="49" t="s">
        <v>13672</v>
      </c>
      <c r="C4044" s="43">
        <v>140000</v>
      </c>
      <c r="D4044">
        <v>100</v>
      </c>
      <c r="E4044" s="43">
        <v>7399800</v>
      </c>
      <c r="F4044" s="43">
        <v>3699900</v>
      </c>
      <c r="G4044" s="44">
        <f t="shared" si="189"/>
        <v>0.5</v>
      </c>
      <c r="H4044" s="45">
        <v>3849900</v>
      </c>
      <c r="I4044" s="44">
        <f t="shared" si="190"/>
        <v>0.47972918186978031</v>
      </c>
      <c r="J4044" s="45">
        <v>4059900</v>
      </c>
      <c r="K4044" s="44">
        <f t="shared" si="191"/>
        <v>0.45135003648747263</v>
      </c>
    </row>
    <row r="4045" spans="1:11">
      <c r="A4045" t="s">
        <v>13673</v>
      </c>
      <c r="B4045" t="s">
        <v>13674</v>
      </c>
      <c r="C4045" s="43">
        <v>140000</v>
      </c>
      <c r="D4045">
        <v>100</v>
      </c>
      <c r="E4045" s="43">
        <v>6399800</v>
      </c>
      <c r="F4045" s="43">
        <v>3199900</v>
      </c>
      <c r="G4045" s="44">
        <f t="shared" si="189"/>
        <v>0.5</v>
      </c>
      <c r="H4045" s="45">
        <v>3329900</v>
      </c>
      <c r="I4045" s="44">
        <f t="shared" si="190"/>
        <v>0.47968686521453796</v>
      </c>
      <c r="J4045" s="45">
        <v>3509900</v>
      </c>
      <c r="K4045" s="44">
        <f t="shared" si="191"/>
        <v>0.45156098628082131</v>
      </c>
    </row>
    <row r="4046" spans="1:11">
      <c r="A4046" t="s">
        <v>13675</v>
      </c>
      <c r="B4046" t="s">
        <v>13676</v>
      </c>
      <c r="C4046" s="43">
        <v>140000</v>
      </c>
      <c r="D4046">
        <v>100</v>
      </c>
      <c r="E4046" s="43">
        <v>6399800</v>
      </c>
      <c r="F4046" s="43">
        <v>3199900</v>
      </c>
      <c r="G4046" s="44">
        <f t="shared" si="189"/>
        <v>0.5</v>
      </c>
      <c r="H4046" s="45">
        <v>3329900</v>
      </c>
      <c r="I4046" s="44">
        <f t="shared" si="190"/>
        <v>0.47968686521453796</v>
      </c>
      <c r="J4046" s="45">
        <v>3509900</v>
      </c>
      <c r="K4046" s="44">
        <f t="shared" si="191"/>
        <v>0.45156098628082131</v>
      </c>
    </row>
    <row r="4047" spans="1:11">
      <c r="A4047" t="s">
        <v>13677</v>
      </c>
      <c r="B4047" t="s">
        <v>13678</v>
      </c>
      <c r="C4047" s="43">
        <v>140000</v>
      </c>
      <c r="D4047">
        <v>100</v>
      </c>
      <c r="E4047" s="43">
        <v>6399800</v>
      </c>
      <c r="F4047" s="43">
        <v>3199900</v>
      </c>
      <c r="G4047" s="44">
        <f t="shared" si="189"/>
        <v>0.5</v>
      </c>
      <c r="H4047" s="45">
        <v>3329900</v>
      </c>
      <c r="I4047" s="44">
        <f t="shared" si="190"/>
        <v>0.47968686521453796</v>
      </c>
      <c r="J4047" s="45">
        <v>3509900</v>
      </c>
      <c r="K4047" s="44">
        <f t="shared" si="191"/>
        <v>0.45156098628082131</v>
      </c>
    </row>
    <row r="4048" spans="1:11">
      <c r="A4048" t="s">
        <v>13679</v>
      </c>
      <c r="B4048" t="s">
        <v>13680</v>
      </c>
      <c r="C4048" s="43">
        <v>140000</v>
      </c>
      <c r="D4048">
        <v>100</v>
      </c>
      <c r="E4048" s="43">
        <v>6399800</v>
      </c>
      <c r="F4048" s="43">
        <v>3199900</v>
      </c>
      <c r="G4048" s="44">
        <f t="shared" si="189"/>
        <v>0.5</v>
      </c>
      <c r="H4048" s="45">
        <v>3329900</v>
      </c>
      <c r="I4048" s="44">
        <f t="shared" si="190"/>
        <v>0.47968686521453796</v>
      </c>
      <c r="J4048" s="45">
        <v>3509900</v>
      </c>
      <c r="K4048" s="44">
        <f t="shared" si="191"/>
        <v>0.45156098628082131</v>
      </c>
    </row>
    <row r="4049" spans="1:11">
      <c r="A4049" t="s">
        <v>13681</v>
      </c>
      <c r="B4049" t="s">
        <v>13682</v>
      </c>
      <c r="C4049" s="43">
        <v>140000</v>
      </c>
      <c r="D4049">
        <v>100</v>
      </c>
      <c r="E4049" s="43">
        <v>6399800</v>
      </c>
      <c r="F4049" s="43">
        <v>3199900</v>
      </c>
      <c r="G4049" s="44">
        <f t="shared" si="189"/>
        <v>0.5</v>
      </c>
      <c r="H4049" s="45">
        <v>3329900</v>
      </c>
      <c r="I4049" s="44">
        <f t="shared" si="190"/>
        <v>0.47968686521453796</v>
      </c>
      <c r="J4049" s="45">
        <v>3509900</v>
      </c>
      <c r="K4049" s="44">
        <f t="shared" si="191"/>
        <v>0.45156098628082131</v>
      </c>
    </row>
    <row r="4050" spans="1:11">
      <c r="A4050" t="s">
        <v>13683</v>
      </c>
      <c r="B4050" t="s">
        <v>13684</v>
      </c>
      <c r="C4050" s="43">
        <v>140000</v>
      </c>
      <c r="D4050">
        <v>100</v>
      </c>
      <c r="E4050" s="43">
        <v>6399800</v>
      </c>
      <c r="F4050" s="43">
        <v>3199900</v>
      </c>
      <c r="G4050" s="44">
        <f t="shared" si="189"/>
        <v>0.5</v>
      </c>
      <c r="H4050" s="45">
        <v>3329900</v>
      </c>
      <c r="I4050" s="44">
        <f t="shared" si="190"/>
        <v>0.47968686521453796</v>
      </c>
      <c r="J4050" s="45">
        <v>3509900</v>
      </c>
      <c r="K4050" s="44">
        <f t="shared" si="191"/>
        <v>0.45156098628082131</v>
      </c>
    </row>
    <row r="4051" spans="1:11">
      <c r="A4051" t="s">
        <v>13685</v>
      </c>
      <c r="B4051" t="s">
        <v>13686</v>
      </c>
      <c r="C4051" s="43">
        <v>140000</v>
      </c>
      <c r="D4051">
        <v>100</v>
      </c>
      <c r="E4051" s="43">
        <v>6399800</v>
      </c>
      <c r="F4051" s="43">
        <v>3199900</v>
      </c>
      <c r="G4051" s="44">
        <f t="shared" si="189"/>
        <v>0.5</v>
      </c>
      <c r="H4051" s="45">
        <v>3329900</v>
      </c>
      <c r="I4051" s="44">
        <f t="shared" si="190"/>
        <v>0.47968686521453796</v>
      </c>
      <c r="J4051" s="45">
        <v>3509900</v>
      </c>
      <c r="K4051" s="44">
        <f t="shared" si="191"/>
        <v>0.45156098628082131</v>
      </c>
    </row>
    <row r="4052" spans="1:11">
      <c r="A4052" t="s">
        <v>13687</v>
      </c>
      <c r="B4052" t="s">
        <v>13688</v>
      </c>
      <c r="C4052" s="43">
        <v>140000</v>
      </c>
      <c r="D4052">
        <v>100</v>
      </c>
      <c r="E4052" s="43">
        <v>6399800</v>
      </c>
      <c r="F4052" s="43">
        <v>3199900</v>
      </c>
      <c r="G4052" s="44">
        <f t="shared" si="189"/>
        <v>0.5</v>
      </c>
      <c r="H4052" s="45">
        <v>3329900</v>
      </c>
      <c r="I4052" s="44">
        <f t="shared" si="190"/>
        <v>0.47968686521453796</v>
      </c>
      <c r="J4052" s="45">
        <v>3509900</v>
      </c>
      <c r="K4052" s="44">
        <f t="shared" si="191"/>
        <v>0.45156098628082131</v>
      </c>
    </row>
    <row r="4053" spans="1:11">
      <c r="A4053" t="s">
        <v>13689</v>
      </c>
      <c r="B4053" t="s">
        <v>13690</v>
      </c>
      <c r="C4053" s="43">
        <v>140000</v>
      </c>
      <c r="D4053">
        <v>100</v>
      </c>
      <c r="E4053" s="43">
        <v>6399800</v>
      </c>
      <c r="F4053" s="43">
        <v>3199900</v>
      </c>
      <c r="G4053" s="44">
        <f t="shared" si="189"/>
        <v>0.5</v>
      </c>
      <c r="H4053" s="45">
        <v>3329900</v>
      </c>
      <c r="I4053" s="44">
        <f t="shared" si="190"/>
        <v>0.47968686521453796</v>
      </c>
      <c r="J4053" s="45">
        <v>3509900</v>
      </c>
      <c r="K4053" s="44">
        <f t="shared" si="191"/>
        <v>0.45156098628082131</v>
      </c>
    </row>
    <row r="4054" spans="1:11">
      <c r="A4054" t="s">
        <v>13691</v>
      </c>
      <c r="B4054" t="s">
        <v>13692</v>
      </c>
      <c r="C4054" s="43">
        <v>140000</v>
      </c>
      <c r="D4054">
        <v>100</v>
      </c>
      <c r="E4054" s="43">
        <v>6399800</v>
      </c>
      <c r="F4054" s="43">
        <v>3199900</v>
      </c>
      <c r="G4054" s="44">
        <f t="shared" si="189"/>
        <v>0.5</v>
      </c>
      <c r="H4054" s="45">
        <v>3329900</v>
      </c>
      <c r="I4054" s="44">
        <f t="shared" si="190"/>
        <v>0.47968686521453796</v>
      </c>
      <c r="J4054" s="45">
        <v>3509900</v>
      </c>
      <c r="K4054" s="44">
        <f t="shared" si="191"/>
        <v>0.45156098628082131</v>
      </c>
    </row>
    <row r="4055" spans="1:11">
      <c r="A4055" t="s">
        <v>13693</v>
      </c>
      <c r="B4055" t="s">
        <v>13694</v>
      </c>
      <c r="C4055" s="43">
        <v>140000</v>
      </c>
      <c r="D4055">
        <v>100</v>
      </c>
      <c r="E4055" s="43">
        <v>6399800</v>
      </c>
      <c r="F4055" s="43">
        <v>3199900</v>
      </c>
      <c r="G4055" s="44">
        <f t="shared" si="189"/>
        <v>0.5</v>
      </c>
      <c r="H4055" s="45">
        <v>3329900</v>
      </c>
      <c r="I4055" s="44">
        <f t="shared" si="190"/>
        <v>0.47968686521453796</v>
      </c>
      <c r="J4055" s="45">
        <v>3509900</v>
      </c>
      <c r="K4055" s="44">
        <f t="shared" si="191"/>
        <v>0.45156098628082131</v>
      </c>
    </row>
    <row r="4056" spans="1:11">
      <c r="A4056" t="s">
        <v>13695</v>
      </c>
      <c r="B4056" t="s">
        <v>13696</v>
      </c>
      <c r="C4056" s="43">
        <v>140000</v>
      </c>
      <c r="D4056">
        <v>100</v>
      </c>
      <c r="E4056" s="43">
        <v>6399800</v>
      </c>
      <c r="F4056" s="43">
        <v>3199900</v>
      </c>
      <c r="G4056" s="44">
        <f t="shared" si="189"/>
        <v>0.5</v>
      </c>
      <c r="H4056" s="45">
        <v>3329900</v>
      </c>
      <c r="I4056" s="44">
        <f t="shared" si="190"/>
        <v>0.47968686521453796</v>
      </c>
      <c r="J4056" s="45">
        <v>3509900</v>
      </c>
      <c r="K4056" s="44">
        <f t="shared" si="191"/>
        <v>0.45156098628082131</v>
      </c>
    </row>
    <row r="4057" spans="1:11">
      <c r="A4057" t="s">
        <v>13697</v>
      </c>
      <c r="B4057" t="s">
        <v>13698</v>
      </c>
      <c r="C4057" s="43">
        <v>140000</v>
      </c>
      <c r="D4057">
        <v>100</v>
      </c>
      <c r="E4057" s="43">
        <v>6399800</v>
      </c>
      <c r="F4057" s="43">
        <v>3199900</v>
      </c>
      <c r="G4057" s="44">
        <f t="shared" si="189"/>
        <v>0.5</v>
      </c>
      <c r="H4057" s="45">
        <v>3329900</v>
      </c>
      <c r="I4057" s="44">
        <f t="shared" si="190"/>
        <v>0.47968686521453796</v>
      </c>
      <c r="J4057" s="45">
        <v>3509900</v>
      </c>
      <c r="K4057" s="44">
        <f t="shared" si="191"/>
        <v>0.45156098628082131</v>
      </c>
    </row>
    <row r="4058" spans="1:11">
      <c r="A4058" t="s">
        <v>13699</v>
      </c>
      <c r="B4058" t="s">
        <v>13700</v>
      </c>
      <c r="C4058" s="43">
        <v>140000</v>
      </c>
      <c r="D4058">
        <v>100</v>
      </c>
      <c r="E4058" s="43">
        <v>6399800</v>
      </c>
      <c r="F4058" s="43">
        <v>3199900</v>
      </c>
      <c r="G4058" s="44">
        <f t="shared" si="189"/>
        <v>0.5</v>
      </c>
      <c r="H4058" s="45">
        <v>3329900</v>
      </c>
      <c r="I4058" s="44">
        <f t="shared" si="190"/>
        <v>0.47968686521453796</v>
      </c>
      <c r="J4058" s="45">
        <v>3509900</v>
      </c>
      <c r="K4058" s="44">
        <f t="shared" si="191"/>
        <v>0.45156098628082131</v>
      </c>
    </row>
    <row r="4059" spans="1:11">
      <c r="A4059" t="s">
        <v>13701</v>
      </c>
      <c r="B4059" t="s">
        <v>13702</v>
      </c>
      <c r="C4059" s="43">
        <v>140000</v>
      </c>
      <c r="D4059">
        <v>100</v>
      </c>
      <c r="E4059" s="43">
        <v>6399800</v>
      </c>
      <c r="F4059" s="43">
        <v>3199900</v>
      </c>
      <c r="G4059" s="44">
        <f t="shared" si="189"/>
        <v>0.5</v>
      </c>
      <c r="H4059" s="45">
        <v>3329900</v>
      </c>
      <c r="I4059" s="44">
        <f t="shared" si="190"/>
        <v>0.47968686521453796</v>
      </c>
      <c r="J4059" s="45">
        <v>3509900</v>
      </c>
      <c r="K4059" s="44">
        <f t="shared" si="191"/>
        <v>0.45156098628082131</v>
      </c>
    </row>
    <row r="4060" spans="1:11">
      <c r="A4060" t="s">
        <v>13703</v>
      </c>
      <c r="B4060" t="s">
        <v>13704</v>
      </c>
      <c r="C4060" s="43">
        <v>140000</v>
      </c>
      <c r="D4060">
        <v>100</v>
      </c>
      <c r="E4060" s="43">
        <v>6399800</v>
      </c>
      <c r="F4060" s="43">
        <v>3199900</v>
      </c>
      <c r="G4060" s="44">
        <f t="shared" si="189"/>
        <v>0.5</v>
      </c>
      <c r="H4060" s="45">
        <v>3329900</v>
      </c>
      <c r="I4060" s="44">
        <f t="shared" si="190"/>
        <v>0.47968686521453796</v>
      </c>
      <c r="J4060" s="45">
        <v>3509900</v>
      </c>
      <c r="K4060" s="44">
        <f t="shared" si="191"/>
        <v>0.45156098628082131</v>
      </c>
    </row>
    <row r="4061" spans="1:11">
      <c r="A4061" t="s">
        <v>13705</v>
      </c>
      <c r="B4061" t="s">
        <v>13706</v>
      </c>
      <c r="C4061" s="43">
        <v>140000</v>
      </c>
      <c r="D4061">
        <v>100</v>
      </c>
      <c r="E4061" s="43">
        <v>6399800</v>
      </c>
      <c r="F4061" s="43">
        <v>3199900</v>
      </c>
      <c r="G4061" s="44">
        <f t="shared" si="189"/>
        <v>0.5</v>
      </c>
      <c r="H4061" s="45">
        <v>3329900</v>
      </c>
      <c r="I4061" s="44">
        <f t="shared" si="190"/>
        <v>0.47968686521453796</v>
      </c>
      <c r="J4061" s="45">
        <v>3509900</v>
      </c>
      <c r="K4061" s="44">
        <f t="shared" si="191"/>
        <v>0.45156098628082131</v>
      </c>
    </row>
    <row r="4062" spans="1:11">
      <c r="A4062" t="s">
        <v>13707</v>
      </c>
      <c r="B4062" t="s">
        <v>13708</v>
      </c>
      <c r="C4062" s="43">
        <v>140000</v>
      </c>
      <c r="D4062">
        <v>100</v>
      </c>
      <c r="E4062" s="43">
        <v>6399800</v>
      </c>
      <c r="F4062" s="43">
        <v>3199900</v>
      </c>
      <c r="G4062" s="44">
        <f t="shared" si="189"/>
        <v>0.5</v>
      </c>
      <c r="H4062" s="45">
        <v>3329900</v>
      </c>
      <c r="I4062" s="44">
        <f t="shared" si="190"/>
        <v>0.47968686521453796</v>
      </c>
      <c r="J4062" s="45">
        <v>3509900</v>
      </c>
      <c r="K4062" s="44">
        <f t="shared" si="191"/>
        <v>0.45156098628082131</v>
      </c>
    </row>
    <row r="4063" spans="1:11">
      <c r="A4063" t="s">
        <v>13709</v>
      </c>
      <c r="B4063" t="s">
        <v>13710</v>
      </c>
      <c r="C4063" s="43">
        <v>140000</v>
      </c>
      <c r="D4063">
        <v>100</v>
      </c>
      <c r="E4063" s="43">
        <v>6399800</v>
      </c>
      <c r="F4063" s="43">
        <v>3199900</v>
      </c>
      <c r="G4063" s="44">
        <f t="shared" si="189"/>
        <v>0.5</v>
      </c>
      <c r="H4063" s="45">
        <v>3329900</v>
      </c>
      <c r="I4063" s="44">
        <f t="shared" si="190"/>
        <v>0.47968686521453796</v>
      </c>
      <c r="J4063" s="45">
        <v>3509900</v>
      </c>
      <c r="K4063" s="44">
        <f t="shared" si="191"/>
        <v>0.45156098628082131</v>
      </c>
    </row>
    <row r="4064" spans="1:11">
      <c r="A4064" t="s">
        <v>13711</v>
      </c>
      <c r="B4064" t="s">
        <v>13712</v>
      </c>
      <c r="C4064" s="43">
        <v>140000</v>
      </c>
      <c r="D4064">
        <v>100</v>
      </c>
      <c r="E4064" s="43">
        <v>6399800</v>
      </c>
      <c r="F4064" s="43">
        <v>3199900</v>
      </c>
      <c r="G4064" s="44">
        <f t="shared" si="189"/>
        <v>0.5</v>
      </c>
      <c r="H4064" s="45">
        <v>3329900</v>
      </c>
      <c r="I4064" s="44">
        <f t="shared" si="190"/>
        <v>0.47968686521453796</v>
      </c>
      <c r="J4064" s="45">
        <v>3509900</v>
      </c>
      <c r="K4064" s="44">
        <f t="shared" si="191"/>
        <v>0.45156098628082131</v>
      </c>
    </row>
    <row r="4065" spans="1:11">
      <c r="A4065" t="s">
        <v>13713</v>
      </c>
      <c r="B4065" t="s">
        <v>13714</v>
      </c>
      <c r="C4065" s="43">
        <v>140000</v>
      </c>
      <c r="D4065">
        <v>100</v>
      </c>
      <c r="E4065" s="43">
        <v>4599800</v>
      </c>
      <c r="F4065" s="43">
        <v>2299900</v>
      </c>
      <c r="G4065" s="44">
        <f t="shared" si="189"/>
        <v>0.5</v>
      </c>
      <c r="H4065" s="45">
        <v>2389900</v>
      </c>
      <c r="I4065" s="44">
        <f t="shared" si="190"/>
        <v>0.4804339319100831</v>
      </c>
      <c r="J4065" s="45">
        <v>2519900</v>
      </c>
      <c r="K4065" s="44">
        <f t="shared" si="191"/>
        <v>0.45217183355798074</v>
      </c>
    </row>
    <row r="4066" spans="1:11">
      <c r="A4066" t="s">
        <v>13715</v>
      </c>
      <c r="B4066" t="s">
        <v>13716</v>
      </c>
      <c r="C4066" s="43">
        <v>140000</v>
      </c>
      <c r="D4066">
        <v>100</v>
      </c>
      <c r="E4066" s="43">
        <v>4599800</v>
      </c>
      <c r="F4066" s="43">
        <v>2299900</v>
      </c>
      <c r="G4066" s="44">
        <f t="shared" si="189"/>
        <v>0.5</v>
      </c>
      <c r="H4066" s="45">
        <v>2389900</v>
      </c>
      <c r="I4066" s="44">
        <f t="shared" si="190"/>
        <v>0.4804339319100831</v>
      </c>
      <c r="J4066" s="45">
        <v>2519900</v>
      </c>
      <c r="K4066" s="44">
        <f t="shared" si="191"/>
        <v>0.45217183355798074</v>
      </c>
    </row>
    <row r="4067" spans="1:11">
      <c r="A4067" t="s">
        <v>13717</v>
      </c>
      <c r="B4067" t="s">
        <v>13718</v>
      </c>
      <c r="C4067" s="43">
        <v>140000</v>
      </c>
      <c r="D4067">
        <v>100</v>
      </c>
      <c r="E4067" s="43">
        <v>6399800</v>
      </c>
      <c r="F4067" s="43">
        <v>3199900</v>
      </c>
      <c r="G4067" s="44">
        <f t="shared" si="189"/>
        <v>0.5</v>
      </c>
      <c r="H4067" s="45">
        <v>3329900</v>
      </c>
      <c r="I4067" s="44">
        <f t="shared" si="190"/>
        <v>0.47968686521453796</v>
      </c>
      <c r="J4067" s="45">
        <v>3509900</v>
      </c>
      <c r="K4067" s="44">
        <f t="shared" si="191"/>
        <v>0.45156098628082131</v>
      </c>
    </row>
    <row r="4068" spans="1:11">
      <c r="A4068" t="s">
        <v>13719</v>
      </c>
      <c r="B4068" t="s">
        <v>13720</v>
      </c>
      <c r="C4068" s="43">
        <v>140000</v>
      </c>
      <c r="D4068">
        <v>100</v>
      </c>
      <c r="E4068" s="43">
        <v>6399800</v>
      </c>
      <c r="F4068" s="43">
        <v>3199900</v>
      </c>
      <c r="G4068" s="44">
        <f t="shared" si="189"/>
        <v>0.5</v>
      </c>
      <c r="H4068" s="45">
        <v>3329900</v>
      </c>
      <c r="I4068" s="44">
        <f t="shared" si="190"/>
        <v>0.47968686521453796</v>
      </c>
      <c r="J4068" s="45">
        <v>3509900</v>
      </c>
      <c r="K4068" s="44">
        <f t="shared" si="191"/>
        <v>0.45156098628082131</v>
      </c>
    </row>
    <row r="4069" spans="1:11">
      <c r="A4069" t="s">
        <v>13721</v>
      </c>
      <c r="B4069" t="s">
        <v>13722</v>
      </c>
      <c r="C4069" s="43">
        <v>140000</v>
      </c>
      <c r="D4069">
        <v>100</v>
      </c>
      <c r="E4069" s="43">
        <v>6399800</v>
      </c>
      <c r="F4069" s="43">
        <v>3199900</v>
      </c>
      <c r="G4069" s="44">
        <f t="shared" si="189"/>
        <v>0.5</v>
      </c>
      <c r="H4069" s="45">
        <v>3329900</v>
      </c>
      <c r="I4069" s="44">
        <f t="shared" si="190"/>
        <v>0.47968686521453796</v>
      </c>
      <c r="J4069" s="45">
        <v>3509900</v>
      </c>
      <c r="K4069" s="44">
        <f t="shared" si="191"/>
        <v>0.45156098628082131</v>
      </c>
    </row>
    <row r="4070" spans="1:11">
      <c r="A4070" t="s">
        <v>13723</v>
      </c>
      <c r="B4070" t="s">
        <v>13724</v>
      </c>
      <c r="C4070" s="43">
        <v>140000</v>
      </c>
      <c r="D4070">
        <v>100</v>
      </c>
      <c r="E4070" s="43">
        <v>6399800</v>
      </c>
      <c r="F4070" s="43">
        <v>3199900</v>
      </c>
      <c r="G4070" s="44">
        <f t="shared" si="189"/>
        <v>0.5</v>
      </c>
      <c r="H4070" s="45">
        <v>3329900</v>
      </c>
      <c r="I4070" s="44">
        <f t="shared" si="190"/>
        <v>0.47968686521453796</v>
      </c>
      <c r="J4070" s="45">
        <v>3509900</v>
      </c>
      <c r="K4070" s="44">
        <f t="shared" si="191"/>
        <v>0.45156098628082131</v>
      </c>
    </row>
    <row r="4071" spans="1:11">
      <c r="A4071" t="s">
        <v>13725</v>
      </c>
      <c r="B4071" t="s">
        <v>13726</v>
      </c>
      <c r="C4071" s="43">
        <v>140000</v>
      </c>
      <c r="D4071">
        <v>100</v>
      </c>
      <c r="E4071" s="43">
        <v>6399800</v>
      </c>
      <c r="F4071" s="43">
        <v>3199900</v>
      </c>
      <c r="G4071" s="44">
        <f t="shared" si="189"/>
        <v>0.5</v>
      </c>
      <c r="H4071" s="45">
        <v>3329900</v>
      </c>
      <c r="I4071" s="44">
        <f t="shared" si="190"/>
        <v>0.47968686521453796</v>
      </c>
      <c r="J4071" s="45">
        <v>3509900</v>
      </c>
      <c r="K4071" s="44">
        <f t="shared" si="191"/>
        <v>0.45156098628082131</v>
      </c>
    </row>
    <row r="4072" spans="1:11">
      <c r="A4072" t="s">
        <v>13727</v>
      </c>
      <c r="B4072" t="s">
        <v>13728</v>
      </c>
      <c r="C4072" s="43">
        <v>140000</v>
      </c>
      <c r="D4072">
        <v>100</v>
      </c>
      <c r="E4072" s="43">
        <v>6399800</v>
      </c>
      <c r="F4072" s="43">
        <v>3199900</v>
      </c>
      <c r="G4072" s="44">
        <f t="shared" si="189"/>
        <v>0.5</v>
      </c>
      <c r="H4072" s="45">
        <v>3329900</v>
      </c>
      <c r="I4072" s="44">
        <f t="shared" si="190"/>
        <v>0.47968686521453796</v>
      </c>
      <c r="J4072" s="45">
        <v>3509900</v>
      </c>
      <c r="K4072" s="44">
        <f t="shared" si="191"/>
        <v>0.45156098628082131</v>
      </c>
    </row>
    <row r="4073" spans="1:11">
      <c r="A4073" t="s">
        <v>13729</v>
      </c>
      <c r="B4073" t="s">
        <v>13730</v>
      </c>
      <c r="C4073" s="43">
        <v>140000</v>
      </c>
      <c r="D4073">
        <v>100</v>
      </c>
      <c r="E4073" s="43">
        <v>6399800</v>
      </c>
      <c r="F4073" s="43">
        <v>3199900</v>
      </c>
      <c r="G4073" s="44">
        <f t="shared" si="189"/>
        <v>0.5</v>
      </c>
      <c r="H4073" s="45">
        <v>3329900</v>
      </c>
      <c r="I4073" s="44">
        <f t="shared" si="190"/>
        <v>0.47968686521453796</v>
      </c>
      <c r="J4073" s="45">
        <v>3509900</v>
      </c>
      <c r="K4073" s="44">
        <f t="shared" si="191"/>
        <v>0.45156098628082131</v>
      </c>
    </row>
    <row r="4074" spans="1:11">
      <c r="A4074" t="s">
        <v>13731</v>
      </c>
      <c r="B4074" t="s">
        <v>13732</v>
      </c>
      <c r="C4074" s="43">
        <v>140000</v>
      </c>
      <c r="D4074">
        <v>100</v>
      </c>
      <c r="E4074" s="43">
        <v>6399800</v>
      </c>
      <c r="F4074" s="43">
        <v>3199900</v>
      </c>
      <c r="G4074" s="44">
        <f t="shared" si="189"/>
        <v>0.5</v>
      </c>
      <c r="H4074" s="45">
        <v>3329900</v>
      </c>
      <c r="I4074" s="44">
        <f t="shared" si="190"/>
        <v>0.47968686521453796</v>
      </c>
      <c r="J4074" s="45">
        <v>3509900</v>
      </c>
      <c r="K4074" s="44">
        <f t="shared" si="191"/>
        <v>0.45156098628082131</v>
      </c>
    </row>
    <row r="4075" spans="1:11">
      <c r="A4075" t="s">
        <v>13733</v>
      </c>
      <c r="B4075" t="s">
        <v>13734</v>
      </c>
      <c r="C4075" s="43">
        <v>140000</v>
      </c>
      <c r="D4075">
        <v>100</v>
      </c>
      <c r="E4075" s="43">
        <v>6399800</v>
      </c>
      <c r="F4075" s="43">
        <v>3199900</v>
      </c>
      <c r="G4075" s="44">
        <f t="shared" si="189"/>
        <v>0.5</v>
      </c>
      <c r="H4075" s="45">
        <v>3329900</v>
      </c>
      <c r="I4075" s="44">
        <f t="shared" si="190"/>
        <v>0.47968686521453796</v>
      </c>
      <c r="J4075" s="45">
        <v>3509900</v>
      </c>
      <c r="K4075" s="44">
        <f t="shared" si="191"/>
        <v>0.45156098628082131</v>
      </c>
    </row>
    <row r="4076" spans="1:11">
      <c r="A4076" t="s">
        <v>13735</v>
      </c>
      <c r="B4076" t="s">
        <v>13736</v>
      </c>
      <c r="C4076" s="43">
        <v>140000</v>
      </c>
      <c r="D4076">
        <v>100</v>
      </c>
      <c r="E4076" s="43">
        <v>6399800</v>
      </c>
      <c r="F4076" s="43">
        <v>3199900</v>
      </c>
      <c r="G4076" s="44">
        <f t="shared" si="189"/>
        <v>0.5</v>
      </c>
      <c r="H4076" s="45">
        <v>3329900</v>
      </c>
      <c r="I4076" s="44">
        <f t="shared" si="190"/>
        <v>0.47968686521453796</v>
      </c>
      <c r="J4076" s="45">
        <v>3509900</v>
      </c>
      <c r="K4076" s="44">
        <f t="shared" si="191"/>
        <v>0.45156098628082131</v>
      </c>
    </row>
    <row r="4077" spans="1:11">
      <c r="A4077" t="s">
        <v>13737</v>
      </c>
      <c r="B4077" t="s">
        <v>13738</v>
      </c>
      <c r="C4077" s="43">
        <v>140000</v>
      </c>
      <c r="D4077">
        <v>100</v>
      </c>
      <c r="E4077" s="43">
        <v>6399800</v>
      </c>
      <c r="F4077" s="43">
        <v>3199900</v>
      </c>
      <c r="G4077" s="44">
        <f t="shared" si="189"/>
        <v>0.5</v>
      </c>
      <c r="H4077" s="45">
        <v>3329900</v>
      </c>
      <c r="I4077" s="44">
        <f t="shared" si="190"/>
        <v>0.47968686521453796</v>
      </c>
      <c r="J4077" s="45">
        <v>3509900</v>
      </c>
      <c r="K4077" s="44">
        <f t="shared" si="191"/>
        <v>0.45156098628082131</v>
      </c>
    </row>
    <row r="4078" spans="1:11">
      <c r="A4078" t="s">
        <v>13739</v>
      </c>
      <c r="B4078" t="s">
        <v>13740</v>
      </c>
      <c r="C4078" s="43">
        <v>140000</v>
      </c>
      <c r="D4078">
        <v>100</v>
      </c>
      <c r="E4078" s="43">
        <v>6399800</v>
      </c>
      <c r="F4078" s="43">
        <v>3199900</v>
      </c>
      <c r="G4078" s="44">
        <f t="shared" si="189"/>
        <v>0.5</v>
      </c>
      <c r="H4078" s="45">
        <v>3329900</v>
      </c>
      <c r="I4078" s="44">
        <f t="shared" si="190"/>
        <v>0.47968686521453796</v>
      </c>
      <c r="J4078" s="45">
        <v>3509900</v>
      </c>
      <c r="K4078" s="44">
        <f t="shared" si="191"/>
        <v>0.45156098628082131</v>
      </c>
    </row>
    <row r="4079" spans="1:11">
      <c r="A4079" t="s">
        <v>13741</v>
      </c>
      <c r="B4079" t="s">
        <v>13742</v>
      </c>
      <c r="C4079" s="43">
        <v>140000</v>
      </c>
      <c r="D4079">
        <v>100</v>
      </c>
      <c r="E4079" s="43">
        <v>6399800</v>
      </c>
      <c r="F4079" s="43">
        <v>3199900</v>
      </c>
      <c r="G4079" s="44">
        <f t="shared" si="189"/>
        <v>0.5</v>
      </c>
      <c r="H4079" s="45">
        <v>3329900</v>
      </c>
      <c r="I4079" s="44">
        <f t="shared" si="190"/>
        <v>0.47968686521453796</v>
      </c>
      <c r="J4079" s="45">
        <v>3509900</v>
      </c>
      <c r="K4079" s="44">
        <f t="shared" si="191"/>
        <v>0.45156098628082131</v>
      </c>
    </row>
    <row r="4080" spans="1:11">
      <c r="A4080" t="s">
        <v>13743</v>
      </c>
      <c r="B4080" t="s">
        <v>13744</v>
      </c>
      <c r="C4080" s="43">
        <v>140000</v>
      </c>
      <c r="D4080">
        <v>100</v>
      </c>
      <c r="E4080" s="43">
        <v>6399800</v>
      </c>
      <c r="F4080" s="43">
        <v>3199900</v>
      </c>
      <c r="G4080" s="44">
        <f t="shared" si="189"/>
        <v>0.5</v>
      </c>
      <c r="H4080" s="45">
        <v>3329900</v>
      </c>
      <c r="I4080" s="44">
        <f t="shared" si="190"/>
        <v>0.47968686521453796</v>
      </c>
      <c r="J4080" s="45">
        <v>3509900</v>
      </c>
      <c r="K4080" s="44">
        <f t="shared" si="191"/>
        <v>0.45156098628082131</v>
      </c>
    </row>
    <row r="4081" spans="1:11">
      <c r="A4081" s="49" t="s">
        <v>13745</v>
      </c>
      <c r="B4081" s="49" t="s">
        <v>13746</v>
      </c>
      <c r="C4081" s="43">
        <v>140000</v>
      </c>
      <c r="D4081">
        <v>100</v>
      </c>
      <c r="E4081" s="43">
        <v>7399800</v>
      </c>
      <c r="F4081" s="43">
        <v>3699900</v>
      </c>
      <c r="G4081" s="44">
        <f t="shared" si="189"/>
        <v>0.5</v>
      </c>
      <c r="H4081" s="45">
        <v>3849900</v>
      </c>
      <c r="I4081" s="44">
        <f t="shared" si="190"/>
        <v>0.47972918186978031</v>
      </c>
      <c r="J4081" s="45">
        <v>4059900</v>
      </c>
      <c r="K4081" s="44">
        <f t="shared" si="191"/>
        <v>0.45135003648747263</v>
      </c>
    </row>
    <row r="4082" spans="1:11">
      <c r="A4082" s="49" t="s">
        <v>13747</v>
      </c>
      <c r="B4082" s="49" t="s">
        <v>13748</v>
      </c>
      <c r="C4082" s="43">
        <v>140000</v>
      </c>
      <c r="D4082">
        <v>100</v>
      </c>
      <c r="E4082" s="43">
        <v>7399800</v>
      </c>
      <c r="F4082" s="43">
        <v>3699900</v>
      </c>
      <c r="G4082" s="44">
        <f t="shared" si="189"/>
        <v>0.5</v>
      </c>
      <c r="H4082" s="45">
        <v>3849900</v>
      </c>
      <c r="I4082" s="44">
        <f t="shared" si="190"/>
        <v>0.47972918186978031</v>
      </c>
      <c r="J4082" s="45">
        <v>4059900</v>
      </c>
      <c r="K4082" s="44">
        <f t="shared" si="191"/>
        <v>0.45135003648747263</v>
      </c>
    </row>
    <row r="4083" spans="1:11">
      <c r="A4083" s="49" t="s">
        <v>13749</v>
      </c>
      <c r="B4083" s="49" t="s">
        <v>13750</v>
      </c>
      <c r="C4083" s="43">
        <v>140000</v>
      </c>
      <c r="D4083">
        <v>100</v>
      </c>
      <c r="E4083" s="43">
        <v>7399800</v>
      </c>
      <c r="F4083" s="43">
        <v>3699900</v>
      </c>
      <c r="G4083" s="44">
        <f t="shared" si="189"/>
        <v>0.5</v>
      </c>
      <c r="H4083" s="45">
        <v>3849900</v>
      </c>
      <c r="I4083" s="44">
        <f t="shared" si="190"/>
        <v>0.47972918186978031</v>
      </c>
      <c r="J4083" s="45">
        <v>4059900</v>
      </c>
      <c r="K4083" s="44">
        <f t="shared" si="191"/>
        <v>0.45135003648747263</v>
      </c>
    </row>
    <row r="4084" spans="1:11">
      <c r="A4084" t="s">
        <v>13751</v>
      </c>
      <c r="B4084" t="s">
        <v>13752</v>
      </c>
      <c r="C4084" s="43">
        <v>140000</v>
      </c>
      <c r="D4084">
        <v>100</v>
      </c>
      <c r="E4084" s="43">
        <v>4599800</v>
      </c>
      <c r="F4084" s="43">
        <v>2299900</v>
      </c>
      <c r="G4084" s="44">
        <f t="shared" si="189"/>
        <v>0.5</v>
      </c>
      <c r="H4084" s="45">
        <v>2389900</v>
      </c>
      <c r="I4084" s="44">
        <f t="shared" si="190"/>
        <v>0.4804339319100831</v>
      </c>
      <c r="J4084" s="45">
        <v>2519900</v>
      </c>
      <c r="K4084" s="44">
        <f t="shared" si="191"/>
        <v>0.45217183355798074</v>
      </c>
    </row>
    <row r="4085" spans="1:11">
      <c r="A4085" t="s">
        <v>13753</v>
      </c>
      <c r="B4085" t="s">
        <v>13754</v>
      </c>
      <c r="C4085" s="43">
        <v>140000</v>
      </c>
      <c r="D4085">
        <v>100</v>
      </c>
      <c r="E4085" s="43">
        <v>4599800</v>
      </c>
      <c r="F4085" s="43">
        <v>2299900</v>
      </c>
      <c r="G4085" s="44">
        <f t="shared" si="189"/>
        <v>0.5</v>
      </c>
      <c r="H4085" s="45">
        <v>2389900</v>
      </c>
      <c r="I4085" s="44">
        <f t="shared" si="190"/>
        <v>0.4804339319100831</v>
      </c>
      <c r="J4085" s="45">
        <v>2519900</v>
      </c>
      <c r="K4085" s="44">
        <f t="shared" si="191"/>
        <v>0.45217183355798074</v>
      </c>
    </row>
    <row r="4086" spans="1:11">
      <c r="A4086" t="s">
        <v>13755</v>
      </c>
      <c r="B4086" t="s">
        <v>13756</v>
      </c>
      <c r="C4086" s="43">
        <v>140000</v>
      </c>
      <c r="D4086">
        <v>100</v>
      </c>
      <c r="E4086" s="43">
        <v>4599800</v>
      </c>
      <c r="F4086" s="43">
        <v>2299900</v>
      </c>
      <c r="G4086" s="44">
        <f t="shared" si="189"/>
        <v>0.5</v>
      </c>
      <c r="H4086" s="45">
        <v>2389900</v>
      </c>
      <c r="I4086" s="44">
        <f t="shared" si="190"/>
        <v>0.4804339319100831</v>
      </c>
      <c r="J4086" s="45">
        <v>2519900</v>
      </c>
      <c r="K4086" s="44">
        <f t="shared" si="191"/>
        <v>0.45217183355798074</v>
      </c>
    </row>
    <row r="4087" spans="1:11">
      <c r="A4087" t="s">
        <v>13757</v>
      </c>
      <c r="B4087" t="s">
        <v>13758</v>
      </c>
      <c r="C4087" s="43">
        <v>140000</v>
      </c>
      <c r="D4087">
        <v>0</v>
      </c>
      <c r="E4087" s="43">
        <v>6399800</v>
      </c>
      <c r="F4087" s="43">
        <v>3199900</v>
      </c>
      <c r="G4087" s="44">
        <f t="shared" si="189"/>
        <v>0.5</v>
      </c>
      <c r="H4087" s="45">
        <v>3329900</v>
      </c>
      <c r="I4087" s="44">
        <f t="shared" si="190"/>
        <v>0.47968686521453796</v>
      </c>
      <c r="J4087" s="45">
        <v>3509900</v>
      </c>
      <c r="K4087" s="44">
        <f t="shared" si="191"/>
        <v>0.45156098628082131</v>
      </c>
    </row>
    <row r="4088" spans="1:11">
      <c r="A4088" t="s">
        <v>13759</v>
      </c>
      <c r="B4088" t="s">
        <v>13760</v>
      </c>
      <c r="C4088" s="43">
        <v>140000</v>
      </c>
      <c r="D4088">
        <v>0</v>
      </c>
      <c r="E4088" s="43">
        <v>6399800</v>
      </c>
      <c r="F4088" s="43">
        <v>3199900</v>
      </c>
      <c r="G4088" s="44">
        <f t="shared" si="189"/>
        <v>0.5</v>
      </c>
      <c r="H4088" s="45">
        <v>3329900</v>
      </c>
      <c r="I4088" s="44">
        <f t="shared" si="190"/>
        <v>0.47968686521453796</v>
      </c>
      <c r="J4088" s="45">
        <v>3509900</v>
      </c>
      <c r="K4088" s="44">
        <f t="shared" si="191"/>
        <v>0.45156098628082131</v>
      </c>
    </row>
    <row r="4089" spans="1:11">
      <c r="A4089" t="s">
        <v>13761</v>
      </c>
      <c r="B4089" t="s">
        <v>13762</v>
      </c>
      <c r="C4089" s="43">
        <v>140000</v>
      </c>
      <c r="D4089">
        <v>0</v>
      </c>
      <c r="E4089" s="43">
        <v>6399800</v>
      </c>
      <c r="F4089" s="43">
        <v>3199900</v>
      </c>
      <c r="G4089" s="44">
        <f t="shared" si="189"/>
        <v>0.5</v>
      </c>
      <c r="H4089" s="45">
        <v>3329900</v>
      </c>
      <c r="I4089" s="44">
        <f t="shared" si="190"/>
        <v>0.47968686521453796</v>
      </c>
      <c r="J4089" s="45">
        <v>3509900</v>
      </c>
      <c r="K4089" s="44">
        <f t="shared" si="191"/>
        <v>0.45156098628082131</v>
      </c>
    </row>
    <row r="4090" spans="1:11">
      <c r="A4090" s="49" t="s">
        <v>13763</v>
      </c>
      <c r="B4090" s="49" t="s">
        <v>13764</v>
      </c>
      <c r="C4090" s="43">
        <v>140000</v>
      </c>
      <c r="D4090">
        <v>100</v>
      </c>
      <c r="E4090" s="43">
        <v>7399800</v>
      </c>
      <c r="F4090" s="43">
        <v>3699900</v>
      </c>
      <c r="G4090" s="44">
        <f t="shared" si="189"/>
        <v>0.5</v>
      </c>
      <c r="H4090" s="45">
        <v>3849900</v>
      </c>
      <c r="I4090" s="44">
        <f t="shared" si="190"/>
        <v>0.47972918186978031</v>
      </c>
      <c r="J4090" s="45">
        <v>4059900</v>
      </c>
      <c r="K4090" s="44">
        <f t="shared" si="191"/>
        <v>0.45135003648747263</v>
      </c>
    </row>
    <row r="4091" spans="1:11">
      <c r="A4091" s="49" t="s">
        <v>13765</v>
      </c>
      <c r="B4091" s="49" t="s">
        <v>13766</v>
      </c>
      <c r="C4091" s="43">
        <v>140000</v>
      </c>
      <c r="D4091">
        <v>100</v>
      </c>
      <c r="E4091" s="43">
        <v>7399800</v>
      </c>
      <c r="F4091" s="43">
        <v>3699900</v>
      </c>
      <c r="G4091" s="44">
        <f t="shared" si="189"/>
        <v>0.5</v>
      </c>
      <c r="H4091" s="45">
        <v>3849900</v>
      </c>
      <c r="I4091" s="44">
        <f t="shared" si="190"/>
        <v>0.47972918186978031</v>
      </c>
      <c r="J4091" s="45">
        <v>4059900</v>
      </c>
      <c r="K4091" s="44">
        <f t="shared" si="191"/>
        <v>0.45135003648747263</v>
      </c>
    </row>
    <row r="4092" spans="1:11">
      <c r="A4092" s="49" t="s">
        <v>13767</v>
      </c>
      <c r="B4092" s="49" t="s">
        <v>13768</v>
      </c>
      <c r="C4092" s="43">
        <v>140000</v>
      </c>
      <c r="D4092">
        <v>100</v>
      </c>
      <c r="E4092" s="43">
        <v>7399800</v>
      </c>
      <c r="F4092" s="43">
        <v>3699900</v>
      </c>
      <c r="G4092" s="44">
        <f t="shared" si="189"/>
        <v>0.5</v>
      </c>
      <c r="H4092" s="45">
        <v>3849900</v>
      </c>
      <c r="I4092" s="44">
        <f t="shared" si="190"/>
        <v>0.47972918186978031</v>
      </c>
      <c r="J4092" s="45">
        <v>4059900</v>
      </c>
      <c r="K4092" s="44">
        <f t="shared" si="191"/>
        <v>0.45135003648747263</v>
      </c>
    </row>
    <row r="4093" spans="1:11">
      <c r="A4093" s="49" t="s">
        <v>13769</v>
      </c>
      <c r="B4093" s="49" t="s">
        <v>13770</v>
      </c>
      <c r="C4093" s="43">
        <v>140000</v>
      </c>
      <c r="D4093">
        <v>100</v>
      </c>
      <c r="E4093" s="43">
        <v>7399800</v>
      </c>
      <c r="F4093" s="43">
        <v>3699900</v>
      </c>
      <c r="G4093" s="44">
        <f t="shared" si="189"/>
        <v>0.5</v>
      </c>
      <c r="H4093" s="45">
        <v>3849900</v>
      </c>
      <c r="I4093" s="44">
        <f t="shared" si="190"/>
        <v>0.47972918186978031</v>
      </c>
      <c r="J4093" s="45">
        <v>4059900</v>
      </c>
      <c r="K4093" s="44">
        <f t="shared" si="191"/>
        <v>0.45135003648747263</v>
      </c>
    </row>
    <row r="4094" spans="1:11">
      <c r="A4094" s="49" t="s">
        <v>13771</v>
      </c>
      <c r="B4094" s="49" t="s">
        <v>13772</v>
      </c>
      <c r="C4094" s="43">
        <v>140000</v>
      </c>
      <c r="D4094">
        <v>100</v>
      </c>
      <c r="E4094" s="43">
        <v>7399800</v>
      </c>
      <c r="F4094" s="43">
        <v>3699900</v>
      </c>
      <c r="G4094" s="44">
        <f t="shared" si="189"/>
        <v>0.5</v>
      </c>
      <c r="H4094" s="45">
        <v>3849900</v>
      </c>
      <c r="I4094" s="44">
        <f t="shared" si="190"/>
        <v>0.47972918186978031</v>
      </c>
      <c r="J4094" s="45">
        <v>4059900</v>
      </c>
      <c r="K4094" s="44">
        <f t="shared" si="191"/>
        <v>0.45135003648747263</v>
      </c>
    </row>
    <row r="4095" spans="1:11">
      <c r="A4095" s="49" t="s">
        <v>13773</v>
      </c>
      <c r="B4095" s="49" t="s">
        <v>13774</v>
      </c>
      <c r="C4095" s="43">
        <v>140000</v>
      </c>
      <c r="D4095">
        <v>100</v>
      </c>
      <c r="E4095" s="43">
        <v>7399800</v>
      </c>
      <c r="F4095" s="43">
        <v>3699900</v>
      </c>
      <c r="G4095" s="44">
        <f t="shared" si="189"/>
        <v>0.5</v>
      </c>
      <c r="H4095" s="45">
        <v>3849900</v>
      </c>
      <c r="I4095" s="44">
        <f t="shared" si="190"/>
        <v>0.47972918186978031</v>
      </c>
      <c r="J4095" s="45">
        <v>4059900</v>
      </c>
      <c r="K4095" s="44">
        <f t="shared" si="191"/>
        <v>0.45135003648747263</v>
      </c>
    </row>
    <row r="4096" spans="1:11">
      <c r="A4096" s="49" t="s">
        <v>13775</v>
      </c>
      <c r="B4096" s="49" t="s">
        <v>13776</v>
      </c>
      <c r="C4096" s="43">
        <v>140000</v>
      </c>
      <c r="D4096">
        <v>100</v>
      </c>
      <c r="E4096" s="43">
        <v>7399800</v>
      </c>
      <c r="F4096" s="43">
        <v>3699900</v>
      </c>
      <c r="G4096" s="44">
        <f t="shared" si="189"/>
        <v>0.5</v>
      </c>
      <c r="H4096" s="45">
        <v>3849900</v>
      </c>
      <c r="I4096" s="44">
        <f t="shared" si="190"/>
        <v>0.47972918186978031</v>
      </c>
      <c r="J4096" s="45">
        <v>4059900</v>
      </c>
      <c r="K4096" s="44">
        <f t="shared" si="191"/>
        <v>0.45135003648747263</v>
      </c>
    </row>
    <row r="4097" spans="1:11">
      <c r="A4097" s="49" t="s">
        <v>13777</v>
      </c>
      <c r="B4097" s="49" t="s">
        <v>13778</v>
      </c>
      <c r="C4097" s="43">
        <v>140000</v>
      </c>
      <c r="D4097">
        <v>100</v>
      </c>
      <c r="E4097" s="43">
        <v>7399800</v>
      </c>
      <c r="F4097" s="43">
        <v>3699900</v>
      </c>
      <c r="G4097" s="44">
        <f t="shared" si="189"/>
        <v>0.5</v>
      </c>
      <c r="H4097" s="45">
        <v>3849900</v>
      </c>
      <c r="I4097" s="44">
        <f t="shared" si="190"/>
        <v>0.47972918186978031</v>
      </c>
      <c r="J4097" s="45">
        <v>4059900</v>
      </c>
      <c r="K4097" s="44">
        <f t="shared" si="191"/>
        <v>0.45135003648747263</v>
      </c>
    </row>
    <row r="4098" spans="1:11">
      <c r="A4098" s="49" t="s">
        <v>13779</v>
      </c>
      <c r="B4098" s="49" t="s">
        <v>13780</v>
      </c>
      <c r="C4098" s="43">
        <v>140000</v>
      </c>
      <c r="D4098">
        <v>100</v>
      </c>
      <c r="E4098" s="43">
        <v>7399800</v>
      </c>
      <c r="F4098" s="43">
        <v>3699900</v>
      </c>
      <c r="G4098" s="44">
        <f t="shared" ref="G4098:G4161" si="192">1-(F4098/E4098)</f>
        <v>0.5</v>
      </c>
      <c r="H4098" s="45">
        <v>3849900</v>
      </c>
      <c r="I4098" s="44">
        <f t="shared" ref="I4098:I4161" si="193">1-(H4098/E4098)</f>
        <v>0.47972918186978031</v>
      </c>
      <c r="J4098" s="45">
        <v>4059900</v>
      </c>
      <c r="K4098" s="44">
        <f t="shared" ref="K4098:K4161" si="194">1-(J4098/E4098)</f>
        <v>0.45135003648747263</v>
      </c>
    </row>
    <row r="4099" spans="1:11">
      <c r="A4099" t="s">
        <v>13781</v>
      </c>
      <c r="B4099" t="s">
        <v>13782</v>
      </c>
      <c r="C4099" s="43">
        <v>140000</v>
      </c>
      <c r="D4099">
        <v>100</v>
      </c>
      <c r="E4099" s="43">
        <v>6399800</v>
      </c>
      <c r="F4099" s="43">
        <v>3199900</v>
      </c>
      <c r="G4099" s="44">
        <f t="shared" si="192"/>
        <v>0.5</v>
      </c>
      <c r="H4099" s="45">
        <v>3329900</v>
      </c>
      <c r="I4099" s="44">
        <f t="shared" si="193"/>
        <v>0.47968686521453796</v>
      </c>
      <c r="J4099" s="45">
        <v>3509900</v>
      </c>
      <c r="K4099" s="44">
        <f t="shared" si="194"/>
        <v>0.45156098628082131</v>
      </c>
    </row>
    <row r="4100" spans="1:11">
      <c r="A4100" t="s">
        <v>13783</v>
      </c>
      <c r="B4100" t="s">
        <v>13784</v>
      </c>
      <c r="C4100" s="43">
        <v>140000</v>
      </c>
      <c r="D4100">
        <v>100</v>
      </c>
      <c r="E4100" s="43">
        <v>6399800</v>
      </c>
      <c r="F4100" s="43">
        <v>3199900</v>
      </c>
      <c r="G4100" s="44">
        <f t="shared" si="192"/>
        <v>0.5</v>
      </c>
      <c r="H4100" s="45">
        <v>3329900</v>
      </c>
      <c r="I4100" s="44">
        <f t="shared" si="193"/>
        <v>0.47968686521453796</v>
      </c>
      <c r="J4100" s="45">
        <v>3509900</v>
      </c>
      <c r="K4100" s="44">
        <f t="shared" si="194"/>
        <v>0.45156098628082131</v>
      </c>
    </row>
    <row r="4101" spans="1:11">
      <c r="A4101" t="s">
        <v>13785</v>
      </c>
      <c r="B4101" t="s">
        <v>13786</v>
      </c>
      <c r="C4101" s="43">
        <v>140000</v>
      </c>
      <c r="D4101">
        <v>100</v>
      </c>
      <c r="E4101" s="43">
        <v>6399800</v>
      </c>
      <c r="F4101" s="43">
        <v>3199900</v>
      </c>
      <c r="G4101" s="44">
        <f t="shared" si="192"/>
        <v>0.5</v>
      </c>
      <c r="H4101" s="45">
        <v>3329900</v>
      </c>
      <c r="I4101" s="44">
        <f t="shared" si="193"/>
        <v>0.47968686521453796</v>
      </c>
      <c r="J4101" s="45">
        <v>3509900</v>
      </c>
      <c r="K4101" s="44">
        <f t="shared" si="194"/>
        <v>0.45156098628082131</v>
      </c>
    </row>
    <row r="4102" spans="1:11">
      <c r="A4102" t="s">
        <v>13787</v>
      </c>
      <c r="B4102" t="s">
        <v>13788</v>
      </c>
      <c r="C4102" s="43">
        <v>140000</v>
      </c>
      <c r="D4102">
        <v>100</v>
      </c>
      <c r="E4102" s="43">
        <v>6399800</v>
      </c>
      <c r="F4102" s="43">
        <v>3199900</v>
      </c>
      <c r="G4102" s="44">
        <f t="shared" si="192"/>
        <v>0.5</v>
      </c>
      <c r="H4102" s="45">
        <v>3329900</v>
      </c>
      <c r="I4102" s="44">
        <f t="shared" si="193"/>
        <v>0.47968686521453796</v>
      </c>
      <c r="J4102" s="45">
        <v>3509900</v>
      </c>
      <c r="K4102" s="44">
        <f t="shared" si="194"/>
        <v>0.45156098628082131</v>
      </c>
    </row>
    <row r="4103" spans="1:11">
      <c r="A4103" t="s">
        <v>13789</v>
      </c>
      <c r="B4103" t="s">
        <v>13790</v>
      </c>
      <c r="C4103" s="43">
        <v>140000</v>
      </c>
      <c r="D4103">
        <v>100</v>
      </c>
      <c r="E4103" s="43">
        <v>6399800</v>
      </c>
      <c r="F4103" s="43">
        <v>3199900</v>
      </c>
      <c r="G4103" s="44">
        <f t="shared" si="192"/>
        <v>0.5</v>
      </c>
      <c r="H4103" s="45">
        <v>3329900</v>
      </c>
      <c r="I4103" s="44">
        <f t="shared" si="193"/>
        <v>0.47968686521453796</v>
      </c>
      <c r="J4103" s="45">
        <v>3509900</v>
      </c>
      <c r="K4103" s="44">
        <f t="shared" si="194"/>
        <v>0.45156098628082131</v>
      </c>
    </row>
    <row r="4104" spans="1:11">
      <c r="A4104" t="s">
        <v>13791</v>
      </c>
      <c r="B4104" t="s">
        <v>13792</v>
      </c>
      <c r="C4104" s="43">
        <v>140000</v>
      </c>
      <c r="D4104">
        <v>100</v>
      </c>
      <c r="E4104" s="43">
        <v>6399800</v>
      </c>
      <c r="F4104" s="43">
        <v>3199900</v>
      </c>
      <c r="G4104" s="44">
        <f t="shared" si="192"/>
        <v>0.5</v>
      </c>
      <c r="H4104" s="45">
        <v>3329900</v>
      </c>
      <c r="I4104" s="44">
        <f t="shared" si="193"/>
        <v>0.47968686521453796</v>
      </c>
      <c r="J4104" s="45">
        <v>3509900</v>
      </c>
      <c r="K4104" s="44">
        <f t="shared" si="194"/>
        <v>0.45156098628082131</v>
      </c>
    </row>
    <row r="4105" spans="1:11">
      <c r="A4105" t="s">
        <v>13793</v>
      </c>
      <c r="B4105" t="s">
        <v>13792</v>
      </c>
      <c r="C4105" s="43">
        <v>140000</v>
      </c>
      <c r="D4105">
        <v>100</v>
      </c>
      <c r="E4105" s="43">
        <v>6399800</v>
      </c>
      <c r="F4105" s="43">
        <v>3199900</v>
      </c>
      <c r="G4105" s="44">
        <f t="shared" si="192"/>
        <v>0.5</v>
      </c>
      <c r="H4105" s="45">
        <v>3329900</v>
      </c>
      <c r="I4105" s="44">
        <f t="shared" si="193"/>
        <v>0.47968686521453796</v>
      </c>
      <c r="J4105" s="45">
        <v>3509900</v>
      </c>
      <c r="K4105" s="44">
        <f t="shared" si="194"/>
        <v>0.45156098628082131</v>
      </c>
    </row>
    <row r="4106" spans="1:11">
      <c r="A4106" t="s">
        <v>5181</v>
      </c>
      <c r="B4106" t="s">
        <v>13794</v>
      </c>
      <c r="C4106" s="43">
        <v>140000</v>
      </c>
      <c r="D4106">
        <v>100</v>
      </c>
      <c r="E4106" s="43">
        <v>6399800</v>
      </c>
      <c r="F4106" s="43">
        <v>3199900</v>
      </c>
      <c r="G4106" s="44">
        <f t="shared" si="192"/>
        <v>0.5</v>
      </c>
      <c r="H4106" s="45">
        <v>3329900</v>
      </c>
      <c r="I4106" s="44">
        <f t="shared" si="193"/>
        <v>0.47968686521453796</v>
      </c>
      <c r="J4106" s="45">
        <v>3509900</v>
      </c>
      <c r="K4106" s="44">
        <f t="shared" si="194"/>
        <v>0.45156098628082131</v>
      </c>
    </row>
    <row r="4107" spans="1:11">
      <c r="A4107" t="s">
        <v>5183</v>
      </c>
      <c r="B4107" t="s">
        <v>13795</v>
      </c>
      <c r="C4107" s="43">
        <v>140000</v>
      </c>
      <c r="D4107">
        <v>100</v>
      </c>
      <c r="E4107" s="43">
        <v>6399800</v>
      </c>
      <c r="F4107" s="43">
        <v>3199900</v>
      </c>
      <c r="G4107" s="44">
        <f t="shared" si="192"/>
        <v>0.5</v>
      </c>
      <c r="H4107" s="45">
        <v>3329900</v>
      </c>
      <c r="I4107" s="44">
        <f t="shared" si="193"/>
        <v>0.47968686521453796</v>
      </c>
      <c r="J4107" s="45">
        <v>3509900</v>
      </c>
      <c r="K4107" s="44">
        <f t="shared" si="194"/>
        <v>0.45156098628082131</v>
      </c>
    </row>
    <row r="4108" spans="1:11">
      <c r="A4108" t="s">
        <v>5173</v>
      </c>
      <c r="B4108" t="s">
        <v>13796</v>
      </c>
      <c r="C4108" s="43">
        <v>140000</v>
      </c>
      <c r="D4108">
        <v>100</v>
      </c>
      <c r="E4108" s="43">
        <v>6399800</v>
      </c>
      <c r="F4108" s="43">
        <v>3199900</v>
      </c>
      <c r="G4108" s="44">
        <f t="shared" si="192"/>
        <v>0.5</v>
      </c>
      <c r="H4108" s="45">
        <v>3329900</v>
      </c>
      <c r="I4108" s="44">
        <f t="shared" si="193"/>
        <v>0.47968686521453796</v>
      </c>
      <c r="J4108" s="45">
        <v>3509900</v>
      </c>
      <c r="K4108" s="44">
        <f t="shared" si="194"/>
        <v>0.45156098628082131</v>
      </c>
    </row>
    <row r="4109" spans="1:11">
      <c r="A4109" t="s">
        <v>5175</v>
      </c>
      <c r="B4109" t="s">
        <v>13797</v>
      </c>
      <c r="C4109" s="43">
        <v>140000</v>
      </c>
      <c r="D4109">
        <v>100</v>
      </c>
      <c r="E4109" s="43">
        <v>6399800</v>
      </c>
      <c r="F4109" s="43">
        <v>3199900</v>
      </c>
      <c r="G4109" s="44">
        <f t="shared" si="192"/>
        <v>0.5</v>
      </c>
      <c r="H4109" s="45">
        <v>3329900</v>
      </c>
      <c r="I4109" s="44">
        <f t="shared" si="193"/>
        <v>0.47968686521453796</v>
      </c>
      <c r="J4109" s="45">
        <v>3509900</v>
      </c>
      <c r="K4109" s="44">
        <f t="shared" si="194"/>
        <v>0.45156098628082131</v>
      </c>
    </row>
    <row r="4110" spans="1:11">
      <c r="A4110" t="s">
        <v>5239</v>
      </c>
      <c r="B4110" t="s">
        <v>13798</v>
      </c>
      <c r="C4110" s="43">
        <v>140000</v>
      </c>
      <c r="D4110">
        <v>100</v>
      </c>
      <c r="E4110" s="43">
        <v>6399800</v>
      </c>
      <c r="F4110" s="43">
        <v>3199900</v>
      </c>
      <c r="G4110" s="44">
        <f t="shared" si="192"/>
        <v>0.5</v>
      </c>
      <c r="H4110" s="45">
        <v>3329900</v>
      </c>
      <c r="I4110" s="44">
        <f t="shared" si="193"/>
        <v>0.47968686521453796</v>
      </c>
      <c r="J4110" s="45">
        <v>3509900</v>
      </c>
      <c r="K4110" s="44">
        <f t="shared" si="194"/>
        <v>0.45156098628082131</v>
      </c>
    </row>
    <row r="4111" spans="1:11">
      <c r="A4111" t="s">
        <v>1904</v>
      </c>
      <c r="B4111" t="s">
        <v>13262</v>
      </c>
      <c r="C4111" s="43">
        <v>140000</v>
      </c>
      <c r="D4111">
        <v>100</v>
      </c>
      <c r="E4111" s="43">
        <v>6399800</v>
      </c>
      <c r="F4111" s="43">
        <v>3199900</v>
      </c>
      <c r="G4111" s="44">
        <f t="shared" si="192"/>
        <v>0.5</v>
      </c>
      <c r="H4111" s="45">
        <v>3329900</v>
      </c>
      <c r="I4111" s="44">
        <f t="shared" si="193"/>
        <v>0.47968686521453796</v>
      </c>
      <c r="J4111" s="45">
        <v>3509900</v>
      </c>
      <c r="K4111" s="44">
        <f t="shared" si="194"/>
        <v>0.45156098628082131</v>
      </c>
    </row>
    <row r="4112" spans="1:11">
      <c r="A4112" t="s">
        <v>1896</v>
      </c>
      <c r="B4112" t="s">
        <v>13262</v>
      </c>
      <c r="C4112" s="43">
        <v>140000</v>
      </c>
      <c r="D4112">
        <v>100</v>
      </c>
      <c r="E4112" s="43">
        <v>6399800</v>
      </c>
      <c r="F4112" s="43">
        <v>3199900</v>
      </c>
      <c r="G4112" s="44">
        <f t="shared" si="192"/>
        <v>0.5</v>
      </c>
      <c r="H4112" s="45">
        <v>3329900</v>
      </c>
      <c r="I4112" s="44">
        <f t="shared" si="193"/>
        <v>0.47968686521453796</v>
      </c>
      <c r="J4112" s="45">
        <v>3509900</v>
      </c>
      <c r="K4112" s="44">
        <f t="shared" si="194"/>
        <v>0.45156098628082131</v>
      </c>
    </row>
    <row r="4113" spans="1:11">
      <c r="A4113" t="s">
        <v>1897</v>
      </c>
      <c r="B4113" t="s">
        <v>13262</v>
      </c>
      <c r="C4113" s="43">
        <v>140000</v>
      </c>
      <c r="D4113">
        <v>4</v>
      </c>
      <c r="E4113" s="43">
        <v>6399800</v>
      </c>
      <c r="F4113" s="43">
        <v>3199900</v>
      </c>
      <c r="G4113" s="44">
        <f t="shared" si="192"/>
        <v>0.5</v>
      </c>
      <c r="H4113" s="45">
        <v>3329900</v>
      </c>
      <c r="I4113" s="44">
        <f t="shared" si="193"/>
        <v>0.47968686521453796</v>
      </c>
      <c r="J4113" s="45">
        <v>3509900</v>
      </c>
      <c r="K4113" s="44">
        <f t="shared" si="194"/>
        <v>0.45156098628082131</v>
      </c>
    </row>
    <row r="4114" spans="1:11">
      <c r="A4114" t="s">
        <v>1902</v>
      </c>
      <c r="B4114" t="s">
        <v>13262</v>
      </c>
      <c r="C4114" s="43">
        <v>140000</v>
      </c>
      <c r="D4114">
        <v>0</v>
      </c>
      <c r="E4114" s="43">
        <v>6399800</v>
      </c>
      <c r="F4114" s="43">
        <v>3199900</v>
      </c>
      <c r="G4114" s="44">
        <f t="shared" si="192"/>
        <v>0.5</v>
      </c>
      <c r="H4114" s="45">
        <v>3329900</v>
      </c>
      <c r="I4114" s="44">
        <f t="shared" si="193"/>
        <v>0.47968686521453796</v>
      </c>
      <c r="J4114" s="45">
        <v>3509900</v>
      </c>
      <c r="K4114" s="44">
        <f t="shared" si="194"/>
        <v>0.45156098628082131</v>
      </c>
    </row>
    <row r="4115" spans="1:11">
      <c r="A4115" t="s">
        <v>6304</v>
      </c>
      <c r="B4115" t="s">
        <v>13799</v>
      </c>
      <c r="C4115" s="43">
        <v>30000</v>
      </c>
      <c r="D4115">
        <v>100</v>
      </c>
      <c r="E4115" s="43">
        <v>7061780.0000000009</v>
      </c>
      <c r="F4115" s="43">
        <v>3209900</v>
      </c>
      <c r="G4115" s="44">
        <f t="shared" si="192"/>
        <v>0.54545454545454553</v>
      </c>
      <c r="H4115" s="45">
        <v>3339900</v>
      </c>
      <c r="I4115" s="44">
        <f t="shared" si="193"/>
        <v>0.52704558907244348</v>
      </c>
      <c r="J4115" s="45">
        <v>3529900</v>
      </c>
      <c r="K4115" s="44">
        <f t="shared" si="194"/>
        <v>0.50014019128321763</v>
      </c>
    </row>
    <row r="4116" spans="1:11">
      <c r="A4116" t="s">
        <v>6290</v>
      </c>
      <c r="B4116" t="s">
        <v>13800</v>
      </c>
      <c r="C4116" s="43">
        <v>30000</v>
      </c>
      <c r="D4116">
        <v>100</v>
      </c>
      <c r="E4116" s="43">
        <v>7061780.0000000009</v>
      </c>
      <c r="F4116" s="43">
        <v>3209900</v>
      </c>
      <c r="G4116" s="44">
        <f t="shared" si="192"/>
        <v>0.54545454545454553</v>
      </c>
      <c r="H4116" s="45">
        <v>3339900</v>
      </c>
      <c r="I4116" s="44">
        <f t="shared" si="193"/>
        <v>0.52704558907244348</v>
      </c>
      <c r="J4116" s="45">
        <v>3529900</v>
      </c>
      <c r="K4116" s="44">
        <f t="shared" si="194"/>
        <v>0.50014019128321763</v>
      </c>
    </row>
    <row r="4117" spans="1:11">
      <c r="A4117" t="s">
        <v>13801</v>
      </c>
      <c r="B4117" t="s">
        <v>7839</v>
      </c>
      <c r="C4117" s="43">
        <v>30000</v>
      </c>
      <c r="D4117">
        <v>10</v>
      </c>
      <c r="E4117" s="43">
        <v>7061780.0000000009</v>
      </c>
      <c r="F4117" s="43">
        <v>3209900</v>
      </c>
      <c r="G4117" s="44">
        <f t="shared" si="192"/>
        <v>0.54545454545454553</v>
      </c>
      <c r="H4117" s="45">
        <v>3339900</v>
      </c>
      <c r="I4117" s="44">
        <f t="shared" si="193"/>
        <v>0.52704558907244348</v>
      </c>
      <c r="J4117" s="45">
        <v>3529900</v>
      </c>
      <c r="K4117" s="44">
        <f t="shared" si="194"/>
        <v>0.50014019128321763</v>
      </c>
    </row>
    <row r="4118" spans="1:11">
      <c r="A4118" t="s">
        <v>6644</v>
      </c>
      <c r="B4118" t="s">
        <v>13802</v>
      </c>
      <c r="C4118" s="43">
        <v>140000</v>
      </c>
      <c r="D4118">
        <v>100</v>
      </c>
      <c r="E4118" s="43">
        <v>6439800</v>
      </c>
      <c r="F4118" s="43">
        <v>3219900</v>
      </c>
      <c r="G4118" s="44">
        <f t="shared" si="192"/>
        <v>0.5</v>
      </c>
      <c r="H4118" s="45">
        <v>3349900</v>
      </c>
      <c r="I4118" s="44">
        <f t="shared" si="193"/>
        <v>0.47981303767197736</v>
      </c>
      <c r="J4118" s="45">
        <v>3539900</v>
      </c>
      <c r="K4118" s="44">
        <f t="shared" si="194"/>
        <v>0.45030901580794436</v>
      </c>
    </row>
    <row r="4119" spans="1:11">
      <c r="A4119" t="s">
        <v>6566</v>
      </c>
      <c r="B4119" t="s">
        <v>13803</v>
      </c>
      <c r="C4119" s="43">
        <v>140000</v>
      </c>
      <c r="D4119">
        <v>100</v>
      </c>
      <c r="E4119" s="43">
        <v>6439800</v>
      </c>
      <c r="F4119" s="43">
        <v>3219900</v>
      </c>
      <c r="G4119" s="44">
        <f t="shared" si="192"/>
        <v>0.5</v>
      </c>
      <c r="H4119" s="45">
        <v>3349900</v>
      </c>
      <c r="I4119" s="44">
        <f t="shared" si="193"/>
        <v>0.47981303767197736</v>
      </c>
      <c r="J4119" s="45">
        <v>3539900</v>
      </c>
      <c r="K4119" s="44">
        <f t="shared" si="194"/>
        <v>0.45030901580794436</v>
      </c>
    </row>
    <row r="4120" spans="1:11">
      <c r="A4120" t="s">
        <v>6991</v>
      </c>
      <c r="B4120" t="s">
        <v>13804</v>
      </c>
      <c r="C4120" s="43">
        <v>140000</v>
      </c>
      <c r="D4120">
        <v>100</v>
      </c>
      <c r="E4120" s="43">
        <v>6439800</v>
      </c>
      <c r="F4120" s="43">
        <v>3219900</v>
      </c>
      <c r="G4120" s="44">
        <f t="shared" si="192"/>
        <v>0.5</v>
      </c>
      <c r="H4120" s="45">
        <v>3349900</v>
      </c>
      <c r="I4120" s="44">
        <f t="shared" si="193"/>
        <v>0.47981303767197736</v>
      </c>
      <c r="J4120" s="45">
        <v>3539900</v>
      </c>
      <c r="K4120" s="44">
        <f t="shared" si="194"/>
        <v>0.45030901580794436</v>
      </c>
    </row>
    <row r="4121" spans="1:11">
      <c r="A4121" t="s">
        <v>7005</v>
      </c>
      <c r="B4121" t="s">
        <v>13805</v>
      </c>
      <c r="C4121" s="43">
        <v>140000</v>
      </c>
      <c r="D4121">
        <v>100</v>
      </c>
      <c r="E4121" s="43">
        <v>6439800</v>
      </c>
      <c r="F4121" s="43">
        <v>3219900</v>
      </c>
      <c r="G4121" s="44">
        <f t="shared" si="192"/>
        <v>0.5</v>
      </c>
      <c r="H4121" s="45">
        <v>3349900</v>
      </c>
      <c r="I4121" s="44">
        <f t="shared" si="193"/>
        <v>0.47981303767197736</v>
      </c>
      <c r="J4121" s="45">
        <v>3539900</v>
      </c>
      <c r="K4121" s="44">
        <f t="shared" si="194"/>
        <v>0.45030901580794436</v>
      </c>
    </row>
    <row r="4122" spans="1:11">
      <c r="A4122" t="s">
        <v>6993</v>
      </c>
      <c r="B4122" t="s">
        <v>13806</v>
      </c>
      <c r="C4122" s="43">
        <v>140000</v>
      </c>
      <c r="D4122">
        <v>100</v>
      </c>
      <c r="E4122" s="43">
        <v>6439800</v>
      </c>
      <c r="F4122" s="43">
        <v>3219900</v>
      </c>
      <c r="G4122" s="44">
        <f t="shared" si="192"/>
        <v>0.5</v>
      </c>
      <c r="H4122" s="45">
        <v>3349900</v>
      </c>
      <c r="I4122" s="44">
        <f t="shared" si="193"/>
        <v>0.47981303767197736</v>
      </c>
      <c r="J4122" s="45">
        <v>3539900</v>
      </c>
      <c r="K4122" s="44">
        <f t="shared" si="194"/>
        <v>0.45030901580794436</v>
      </c>
    </row>
    <row r="4123" spans="1:11">
      <c r="A4123" t="s">
        <v>7007</v>
      </c>
      <c r="B4123" t="s">
        <v>13807</v>
      </c>
      <c r="C4123" s="43">
        <v>140000</v>
      </c>
      <c r="D4123">
        <v>100</v>
      </c>
      <c r="E4123" s="43">
        <v>6439800</v>
      </c>
      <c r="F4123" s="43">
        <v>3219900</v>
      </c>
      <c r="G4123" s="44">
        <f t="shared" si="192"/>
        <v>0.5</v>
      </c>
      <c r="H4123" s="45">
        <v>3349900</v>
      </c>
      <c r="I4123" s="44">
        <f t="shared" si="193"/>
        <v>0.47981303767197736</v>
      </c>
      <c r="J4123" s="45">
        <v>3539900</v>
      </c>
      <c r="K4123" s="44">
        <f t="shared" si="194"/>
        <v>0.45030901580794436</v>
      </c>
    </row>
    <row r="4124" spans="1:11">
      <c r="A4124" t="s">
        <v>6995</v>
      </c>
      <c r="B4124" t="s">
        <v>13808</v>
      </c>
      <c r="C4124" s="43">
        <v>140000</v>
      </c>
      <c r="D4124">
        <v>100</v>
      </c>
      <c r="E4124" s="43">
        <v>6439800</v>
      </c>
      <c r="F4124" s="43">
        <v>3219900</v>
      </c>
      <c r="G4124" s="44">
        <f t="shared" si="192"/>
        <v>0.5</v>
      </c>
      <c r="H4124" s="45">
        <v>3349900</v>
      </c>
      <c r="I4124" s="44">
        <f t="shared" si="193"/>
        <v>0.47981303767197736</v>
      </c>
      <c r="J4124" s="45">
        <v>3539900</v>
      </c>
      <c r="K4124" s="44">
        <f t="shared" si="194"/>
        <v>0.45030901580794436</v>
      </c>
    </row>
    <row r="4125" spans="1:11">
      <c r="A4125" t="s">
        <v>6989</v>
      </c>
      <c r="B4125" t="s">
        <v>13809</v>
      </c>
      <c r="C4125" s="43">
        <v>140000</v>
      </c>
      <c r="D4125">
        <v>100</v>
      </c>
      <c r="E4125" s="43">
        <v>6439800</v>
      </c>
      <c r="F4125" s="43">
        <v>3219900</v>
      </c>
      <c r="G4125" s="44">
        <f t="shared" si="192"/>
        <v>0.5</v>
      </c>
      <c r="H4125" s="45">
        <v>3349900</v>
      </c>
      <c r="I4125" s="44">
        <f t="shared" si="193"/>
        <v>0.47981303767197736</v>
      </c>
      <c r="J4125" s="45">
        <v>3539900</v>
      </c>
      <c r="K4125" s="44">
        <f t="shared" si="194"/>
        <v>0.45030901580794436</v>
      </c>
    </row>
    <row r="4126" spans="1:11">
      <c r="A4126" t="s">
        <v>13810</v>
      </c>
      <c r="B4126" t="s">
        <v>13811</v>
      </c>
      <c r="C4126" s="43">
        <v>140000</v>
      </c>
      <c r="D4126">
        <v>10</v>
      </c>
      <c r="E4126" s="43">
        <v>6599800</v>
      </c>
      <c r="F4126" s="43">
        <v>3299900</v>
      </c>
      <c r="G4126" s="44">
        <f t="shared" si="192"/>
        <v>0.5</v>
      </c>
      <c r="H4126" s="45">
        <v>3429900</v>
      </c>
      <c r="I4126" s="44">
        <f t="shared" si="193"/>
        <v>0.4803024334070729</v>
      </c>
      <c r="J4126" s="45">
        <v>3619900</v>
      </c>
      <c r="K4126" s="44">
        <f t="shared" si="194"/>
        <v>0.45151368223279498</v>
      </c>
    </row>
    <row r="4127" spans="1:11">
      <c r="A4127" t="s">
        <v>13812</v>
      </c>
      <c r="B4127" t="s">
        <v>13813</v>
      </c>
      <c r="C4127" s="43">
        <v>140000</v>
      </c>
      <c r="D4127">
        <v>10</v>
      </c>
      <c r="E4127" s="43">
        <v>6599800</v>
      </c>
      <c r="F4127" s="43">
        <v>3299900</v>
      </c>
      <c r="G4127" s="44">
        <f t="shared" si="192"/>
        <v>0.5</v>
      </c>
      <c r="H4127" s="45">
        <v>3429900</v>
      </c>
      <c r="I4127" s="44">
        <f t="shared" si="193"/>
        <v>0.4803024334070729</v>
      </c>
      <c r="J4127" s="45">
        <v>3619900</v>
      </c>
      <c r="K4127" s="44">
        <f t="shared" si="194"/>
        <v>0.45151368223279498</v>
      </c>
    </row>
    <row r="4128" spans="1:11">
      <c r="A4128" t="s">
        <v>13814</v>
      </c>
      <c r="B4128" t="s">
        <v>13815</v>
      </c>
      <c r="C4128" s="43">
        <v>50000</v>
      </c>
      <c r="D4128">
        <v>0</v>
      </c>
      <c r="E4128" s="43">
        <v>6599800</v>
      </c>
      <c r="F4128" s="43">
        <v>3299900</v>
      </c>
      <c r="G4128" s="44">
        <f t="shared" si="192"/>
        <v>0.5</v>
      </c>
      <c r="H4128" s="45">
        <v>3429900</v>
      </c>
      <c r="I4128" s="44">
        <f t="shared" si="193"/>
        <v>0.4803024334070729</v>
      </c>
      <c r="J4128" s="45">
        <v>3619900</v>
      </c>
      <c r="K4128" s="44">
        <f t="shared" si="194"/>
        <v>0.45151368223279498</v>
      </c>
    </row>
    <row r="4129" spans="1:11">
      <c r="A4129" t="s">
        <v>13816</v>
      </c>
      <c r="B4129" t="s">
        <v>13817</v>
      </c>
      <c r="C4129" s="43">
        <v>140000</v>
      </c>
      <c r="D4129">
        <v>0</v>
      </c>
      <c r="E4129" s="43">
        <v>6599800</v>
      </c>
      <c r="F4129" s="43">
        <v>3299900</v>
      </c>
      <c r="G4129" s="44">
        <f t="shared" si="192"/>
        <v>0.5</v>
      </c>
      <c r="H4129" s="45">
        <v>3429900</v>
      </c>
      <c r="I4129" s="44">
        <f t="shared" si="193"/>
        <v>0.4803024334070729</v>
      </c>
      <c r="J4129" s="45">
        <v>3619900</v>
      </c>
      <c r="K4129" s="44">
        <f t="shared" si="194"/>
        <v>0.45151368223279498</v>
      </c>
    </row>
    <row r="4130" spans="1:11">
      <c r="A4130" t="s">
        <v>13818</v>
      </c>
      <c r="B4130" t="s">
        <v>13819</v>
      </c>
      <c r="C4130" s="43">
        <v>140000</v>
      </c>
      <c r="D4130">
        <v>0</v>
      </c>
      <c r="E4130" s="43">
        <v>6599800</v>
      </c>
      <c r="F4130" s="43">
        <v>3299900</v>
      </c>
      <c r="G4130" s="44">
        <f t="shared" si="192"/>
        <v>0.5</v>
      </c>
      <c r="H4130" s="45">
        <v>3429900</v>
      </c>
      <c r="I4130" s="44">
        <f t="shared" si="193"/>
        <v>0.4803024334070729</v>
      </c>
      <c r="J4130" s="45">
        <v>3619900</v>
      </c>
      <c r="K4130" s="44">
        <f t="shared" si="194"/>
        <v>0.45151368223279498</v>
      </c>
    </row>
    <row r="4131" spans="1:11">
      <c r="A4131" t="s">
        <v>13820</v>
      </c>
      <c r="B4131" t="s">
        <v>13819</v>
      </c>
      <c r="C4131" s="43">
        <v>140000</v>
      </c>
      <c r="D4131">
        <v>0</v>
      </c>
      <c r="E4131" s="43">
        <v>6599800</v>
      </c>
      <c r="F4131" s="43">
        <v>3299900</v>
      </c>
      <c r="G4131" s="44">
        <f t="shared" si="192"/>
        <v>0.5</v>
      </c>
      <c r="H4131" s="45">
        <v>3429900</v>
      </c>
      <c r="I4131" s="44">
        <f t="shared" si="193"/>
        <v>0.4803024334070729</v>
      </c>
      <c r="J4131" s="45">
        <v>3619900</v>
      </c>
      <c r="K4131" s="44">
        <f t="shared" si="194"/>
        <v>0.45151368223279498</v>
      </c>
    </row>
    <row r="4132" spans="1:11">
      <c r="A4132" t="s">
        <v>13821</v>
      </c>
      <c r="B4132" t="s">
        <v>13822</v>
      </c>
      <c r="C4132" s="43">
        <v>140000</v>
      </c>
      <c r="D4132">
        <v>0</v>
      </c>
      <c r="E4132" s="43">
        <v>6599800</v>
      </c>
      <c r="F4132" s="43">
        <v>3299900</v>
      </c>
      <c r="G4132" s="44">
        <f t="shared" si="192"/>
        <v>0.5</v>
      </c>
      <c r="H4132" s="45">
        <v>3429900</v>
      </c>
      <c r="I4132" s="44">
        <f t="shared" si="193"/>
        <v>0.4803024334070729</v>
      </c>
      <c r="J4132" s="45">
        <v>3619900</v>
      </c>
      <c r="K4132" s="44">
        <f t="shared" si="194"/>
        <v>0.45151368223279498</v>
      </c>
    </row>
    <row r="4133" spans="1:11">
      <c r="A4133" t="s">
        <v>13823</v>
      </c>
      <c r="B4133" t="s">
        <v>13822</v>
      </c>
      <c r="C4133" s="43">
        <v>140000</v>
      </c>
      <c r="D4133">
        <v>0</v>
      </c>
      <c r="E4133" s="43">
        <v>6599800</v>
      </c>
      <c r="F4133" s="43">
        <v>3299900</v>
      </c>
      <c r="G4133" s="44">
        <f t="shared" si="192"/>
        <v>0.5</v>
      </c>
      <c r="H4133" s="45">
        <v>3429900</v>
      </c>
      <c r="I4133" s="44">
        <f t="shared" si="193"/>
        <v>0.4803024334070729</v>
      </c>
      <c r="J4133" s="45">
        <v>3619900</v>
      </c>
      <c r="K4133" s="44">
        <f t="shared" si="194"/>
        <v>0.45151368223279498</v>
      </c>
    </row>
    <row r="4134" spans="1:11">
      <c r="A4134" t="s">
        <v>13824</v>
      </c>
      <c r="B4134" t="s">
        <v>13825</v>
      </c>
      <c r="C4134" s="43">
        <v>140000</v>
      </c>
      <c r="D4134">
        <v>0</v>
      </c>
      <c r="E4134" s="43">
        <v>6599800</v>
      </c>
      <c r="F4134" s="43">
        <v>3299900</v>
      </c>
      <c r="G4134" s="44">
        <f t="shared" si="192"/>
        <v>0.5</v>
      </c>
      <c r="H4134" s="45">
        <v>3429900</v>
      </c>
      <c r="I4134" s="44">
        <f t="shared" si="193"/>
        <v>0.4803024334070729</v>
      </c>
      <c r="J4134" s="45">
        <v>3619900</v>
      </c>
      <c r="K4134" s="44">
        <f t="shared" si="194"/>
        <v>0.45151368223279498</v>
      </c>
    </row>
    <row r="4135" spans="1:11">
      <c r="A4135" t="s">
        <v>13826</v>
      </c>
      <c r="B4135" t="s">
        <v>13827</v>
      </c>
      <c r="C4135" s="43">
        <v>140000</v>
      </c>
      <c r="D4135">
        <v>0</v>
      </c>
      <c r="E4135" s="43">
        <v>6599800</v>
      </c>
      <c r="F4135" s="43">
        <v>3299900</v>
      </c>
      <c r="G4135" s="44">
        <f t="shared" si="192"/>
        <v>0.5</v>
      </c>
      <c r="H4135" s="45">
        <v>3429900</v>
      </c>
      <c r="I4135" s="44">
        <f t="shared" si="193"/>
        <v>0.4803024334070729</v>
      </c>
      <c r="J4135" s="45">
        <v>3619900</v>
      </c>
      <c r="K4135" s="44">
        <f t="shared" si="194"/>
        <v>0.45151368223279498</v>
      </c>
    </row>
    <row r="4136" spans="1:11">
      <c r="A4136" t="s">
        <v>13828</v>
      </c>
      <c r="B4136" t="s">
        <v>13829</v>
      </c>
      <c r="C4136" s="43">
        <v>140000</v>
      </c>
      <c r="D4136">
        <v>0</v>
      </c>
      <c r="E4136" s="43">
        <v>6599800</v>
      </c>
      <c r="F4136" s="43">
        <v>3299900</v>
      </c>
      <c r="G4136" s="44">
        <f t="shared" si="192"/>
        <v>0.5</v>
      </c>
      <c r="H4136" s="45">
        <v>3429900</v>
      </c>
      <c r="I4136" s="44">
        <f t="shared" si="193"/>
        <v>0.4803024334070729</v>
      </c>
      <c r="J4136" s="45">
        <v>3619900</v>
      </c>
      <c r="K4136" s="44">
        <f t="shared" si="194"/>
        <v>0.45151368223279498</v>
      </c>
    </row>
    <row r="4137" spans="1:11">
      <c r="A4137" t="s">
        <v>13830</v>
      </c>
      <c r="B4137" t="s">
        <v>13829</v>
      </c>
      <c r="C4137" s="43">
        <v>140000</v>
      </c>
      <c r="D4137">
        <v>0</v>
      </c>
      <c r="E4137" s="43">
        <v>6599800</v>
      </c>
      <c r="F4137" s="43">
        <v>3299900</v>
      </c>
      <c r="G4137" s="44">
        <f t="shared" si="192"/>
        <v>0.5</v>
      </c>
      <c r="H4137" s="45">
        <v>3429900</v>
      </c>
      <c r="I4137" s="44">
        <f t="shared" si="193"/>
        <v>0.4803024334070729</v>
      </c>
      <c r="J4137" s="45">
        <v>3619900</v>
      </c>
      <c r="K4137" s="44">
        <f t="shared" si="194"/>
        <v>0.45151368223279498</v>
      </c>
    </row>
    <row r="4138" spans="1:11">
      <c r="A4138" t="s">
        <v>13831</v>
      </c>
      <c r="B4138" t="s">
        <v>13832</v>
      </c>
      <c r="C4138" s="43">
        <v>140000</v>
      </c>
      <c r="D4138">
        <v>100</v>
      </c>
      <c r="E4138" s="43">
        <v>6599800</v>
      </c>
      <c r="F4138" s="43">
        <v>3299900</v>
      </c>
      <c r="G4138" s="44">
        <f t="shared" si="192"/>
        <v>0.5</v>
      </c>
      <c r="H4138" s="45">
        <v>3429900</v>
      </c>
      <c r="I4138" s="44">
        <f t="shared" si="193"/>
        <v>0.4803024334070729</v>
      </c>
      <c r="J4138" s="45">
        <v>3619900</v>
      </c>
      <c r="K4138" s="44">
        <f t="shared" si="194"/>
        <v>0.45151368223279498</v>
      </c>
    </row>
    <row r="4139" spans="1:11">
      <c r="A4139" t="s">
        <v>13833</v>
      </c>
      <c r="B4139" t="s">
        <v>13834</v>
      </c>
      <c r="C4139" s="43">
        <v>140000</v>
      </c>
      <c r="D4139">
        <v>100</v>
      </c>
      <c r="E4139" s="43">
        <v>2799800</v>
      </c>
      <c r="F4139" s="43">
        <v>1399900</v>
      </c>
      <c r="G4139" s="44">
        <f t="shared" si="192"/>
        <v>0.5</v>
      </c>
      <c r="H4139" s="45">
        <v>1449900</v>
      </c>
      <c r="I4139" s="44">
        <f t="shared" si="193"/>
        <v>0.48214158154153863</v>
      </c>
      <c r="J4139" s="45">
        <v>1529900</v>
      </c>
      <c r="K4139" s="44">
        <f t="shared" si="194"/>
        <v>0.45356811200800062</v>
      </c>
    </row>
    <row r="4140" spans="1:11">
      <c r="A4140" t="s">
        <v>13835</v>
      </c>
      <c r="B4140" t="s">
        <v>13836</v>
      </c>
      <c r="C4140" s="43">
        <v>50000</v>
      </c>
      <c r="D4140">
        <v>100</v>
      </c>
      <c r="E4140" s="43">
        <v>2799800</v>
      </c>
      <c r="F4140" s="43">
        <v>1399900</v>
      </c>
      <c r="G4140" s="44">
        <f t="shared" si="192"/>
        <v>0.5</v>
      </c>
      <c r="H4140" s="45">
        <v>1449900</v>
      </c>
      <c r="I4140" s="44">
        <f t="shared" si="193"/>
        <v>0.48214158154153863</v>
      </c>
      <c r="J4140" s="45">
        <v>1529900</v>
      </c>
      <c r="K4140" s="44">
        <f t="shared" si="194"/>
        <v>0.45356811200800062</v>
      </c>
    </row>
    <row r="4141" spans="1:11">
      <c r="A4141" t="s">
        <v>13837</v>
      </c>
      <c r="B4141" t="s">
        <v>13838</v>
      </c>
      <c r="C4141" s="43">
        <v>140000</v>
      </c>
      <c r="D4141">
        <v>100</v>
      </c>
      <c r="E4141" s="43">
        <v>2799800</v>
      </c>
      <c r="F4141" s="43">
        <v>1399900</v>
      </c>
      <c r="G4141" s="44">
        <f t="shared" si="192"/>
        <v>0.5</v>
      </c>
      <c r="H4141" s="45">
        <v>1449900</v>
      </c>
      <c r="I4141" s="44">
        <f t="shared" si="193"/>
        <v>0.48214158154153863</v>
      </c>
      <c r="J4141" s="45">
        <v>1529900</v>
      </c>
      <c r="K4141" s="44">
        <f t="shared" si="194"/>
        <v>0.45356811200800062</v>
      </c>
    </row>
    <row r="4142" spans="1:11">
      <c r="A4142" t="s">
        <v>5469</v>
      </c>
      <c r="B4142" t="s">
        <v>13839</v>
      </c>
      <c r="C4142" s="43">
        <v>60000</v>
      </c>
      <c r="D4142">
        <v>100</v>
      </c>
      <c r="E4142" s="43">
        <v>2599800</v>
      </c>
      <c r="F4142" s="43">
        <v>1299900</v>
      </c>
      <c r="G4142" s="44">
        <f t="shared" si="192"/>
        <v>0.5</v>
      </c>
      <c r="H4142" s="45">
        <v>1349900</v>
      </c>
      <c r="I4142" s="44">
        <f t="shared" si="193"/>
        <v>0.48076775136548966</v>
      </c>
      <c r="J4142" s="45">
        <v>1419900</v>
      </c>
      <c r="K4142" s="44">
        <f t="shared" si="194"/>
        <v>0.45384260327717518</v>
      </c>
    </row>
    <row r="4143" spans="1:11">
      <c r="A4143" s="49" t="s">
        <v>13840</v>
      </c>
      <c r="B4143" s="49" t="s">
        <v>13841</v>
      </c>
      <c r="C4143" s="43">
        <v>140000</v>
      </c>
      <c r="D4143">
        <v>100</v>
      </c>
      <c r="E4143" s="43">
        <v>7399800</v>
      </c>
      <c r="F4143" s="43">
        <v>3699900</v>
      </c>
      <c r="G4143" s="44">
        <f t="shared" si="192"/>
        <v>0.5</v>
      </c>
      <c r="H4143" s="45">
        <v>3849900</v>
      </c>
      <c r="I4143" s="44">
        <f t="shared" si="193"/>
        <v>0.47972918186978031</v>
      </c>
      <c r="J4143" s="45">
        <v>4059900</v>
      </c>
      <c r="K4143" s="44">
        <f t="shared" si="194"/>
        <v>0.45135003648747263</v>
      </c>
    </row>
    <row r="4144" spans="1:11">
      <c r="A4144" t="s">
        <v>5471</v>
      </c>
      <c r="B4144" t="s">
        <v>13842</v>
      </c>
      <c r="C4144" s="43">
        <v>60000</v>
      </c>
      <c r="D4144">
        <v>100</v>
      </c>
      <c r="E4144" s="43">
        <v>2599800</v>
      </c>
      <c r="F4144" s="43">
        <v>1299900</v>
      </c>
      <c r="G4144" s="44">
        <f t="shared" si="192"/>
        <v>0.5</v>
      </c>
      <c r="H4144" s="45">
        <v>1349900</v>
      </c>
      <c r="I4144" s="44">
        <f t="shared" si="193"/>
        <v>0.48076775136548966</v>
      </c>
      <c r="J4144" s="45">
        <v>1419900</v>
      </c>
      <c r="K4144" s="44">
        <f t="shared" si="194"/>
        <v>0.45384260327717518</v>
      </c>
    </row>
    <row r="4145" spans="1:11">
      <c r="A4145" t="s">
        <v>5453</v>
      </c>
      <c r="B4145" t="s">
        <v>13843</v>
      </c>
      <c r="C4145" s="43">
        <v>60000</v>
      </c>
      <c r="D4145">
        <v>100</v>
      </c>
      <c r="E4145" s="43">
        <v>2599800</v>
      </c>
      <c r="F4145" s="43">
        <v>1299900</v>
      </c>
      <c r="G4145" s="44">
        <f t="shared" si="192"/>
        <v>0.5</v>
      </c>
      <c r="H4145" s="45">
        <v>1349900</v>
      </c>
      <c r="I4145" s="44">
        <f t="shared" si="193"/>
        <v>0.48076775136548966</v>
      </c>
      <c r="J4145" s="45">
        <v>1419900</v>
      </c>
      <c r="K4145" s="44">
        <f t="shared" si="194"/>
        <v>0.45384260327717518</v>
      </c>
    </row>
    <row r="4146" spans="1:11">
      <c r="A4146" t="s">
        <v>13844</v>
      </c>
      <c r="B4146" t="s">
        <v>13845</v>
      </c>
      <c r="C4146" s="43">
        <v>140000</v>
      </c>
      <c r="D4146">
        <v>100</v>
      </c>
      <c r="E4146" s="43">
        <v>6599800</v>
      </c>
      <c r="F4146" s="43">
        <v>3299900</v>
      </c>
      <c r="G4146" s="44">
        <f t="shared" si="192"/>
        <v>0.5</v>
      </c>
      <c r="H4146" s="45">
        <v>3429900</v>
      </c>
      <c r="I4146" s="44">
        <f t="shared" si="193"/>
        <v>0.4803024334070729</v>
      </c>
      <c r="J4146" s="45">
        <v>3619900</v>
      </c>
      <c r="K4146" s="44">
        <f t="shared" si="194"/>
        <v>0.45151368223279498</v>
      </c>
    </row>
    <row r="4147" spans="1:11">
      <c r="A4147" t="s">
        <v>13846</v>
      </c>
      <c r="B4147" t="s">
        <v>13847</v>
      </c>
      <c r="C4147" s="43">
        <v>140000</v>
      </c>
      <c r="D4147">
        <v>0</v>
      </c>
      <c r="E4147" s="43">
        <v>6599800</v>
      </c>
      <c r="F4147" s="43">
        <v>3299900</v>
      </c>
      <c r="G4147" s="44">
        <f t="shared" si="192"/>
        <v>0.5</v>
      </c>
      <c r="H4147" s="45">
        <v>3429900</v>
      </c>
      <c r="I4147" s="44">
        <f t="shared" si="193"/>
        <v>0.4803024334070729</v>
      </c>
      <c r="J4147" s="45">
        <v>3619900</v>
      </c>
      <c r="K4147" s="44">
        <f t="shared" si="194"/>
        <v>0.45151368223279498</v>
      </c>
    </row>
    <row r="4148" spans="1:11">
      <c r="A4148" t="s">
        <v>13848</v>
      </c>
      <c r="B4148" t="s">
        <v>13849</v>
      </c>
      <c r="C4148" s="43">
        <v>140000</v>
      </c>
      <c r="D4148">
        <v>0</v>
      </c>
      <c r="E4148" s="43">
        <v>6599800</v>
      </c>
      <c r="F4148" s="43">
        <v>3299900</v>
      </c>
      <c r="G4148" s="44">
        <f t="shared" si="192"/>
        <v>0.5</v>
      </c>
      <c r="H4148" s="45">
        <v>3429900</v>
      </c>
      <c r="I4148" s="44">
        <f t="shared" si="193"/>
        <v>0.4803024334070729</v>
      </c>
      <c r="J4148" s="45">
        <v>3619900</v>
      </c>
      <c r="K4148" s="44">
        <f t="shared" si="194"/>
        <v>0.45151368223279498</v>
      </c>
    </row>
    <row r="4149" spans="1:11">
      <c r="A4149" t="s">
        <v>13850</v>
      </c>
      <c r="B4149" t="s">
        <v>13851</v>
      </c>
      <c r="C4149" s="43">
        <v>140000</v>
      </c>
      <c r="D4149">
        <v>0</v>
      </c>
      <c r="E4149" s="43">
        <v>6599800</v>
      </c>
      <c r="F4149" s="43">
        <v>3299900</v>
      </c>
      <c r="G4149" s="44">
        <f t="shared" si="192"/>
        <v>0.5</v>
      </c>
      <c r="H4149" s="45">
        <v>3429900</v>
      </c>
      <c r="I4149" s="44">
        <f t="shared" si="193"/>
        <v>0.4803024334070729</v>
      </c>
      <c r="J4149" s="45">
        <v>3619900</v>
      </c>
      <c r="K4149" s="44">
        <f t="shared" si="194"/>
        <v>0.45151368223279498</v>
      </c>
    </row>
    <row r="4150" spans="1:11">
      <c r="A4150" t="s">
        <v>13852</v>
      </c>
      <c r="B4150" t="s">
        <v>13853</v>
      </c>
      <c r="C4150" s="43">
        <v>140000</v>
      </c>
      <c r="D4150">
        <v>0</v>
      </c>
      <c r="E4150" s="43">
        <v>6599800</v>
      </c>
      <c r="F4150" s="43">
        <v>3299900</v>
      </c>
      <c r="G4150" s="44">
        <f t="shared" si="192"/>
        <v>0.5</v>
      </c>
      <c r="H4150" s="45">
        <v>3429900</v>
      </c>
      <c r="I4150" s="44">
        <f t="shared" si="193"/>
        <v>0.4803024334070729</v>
      </c>
      <c r="J4150" s="45">
        <v>3619900</v>
      </c>
      <c r="K4150" s="44">
        <f t="shared" si="194"/>
        <v>0.45151368223279498</v>
      </c>
    </row>
    <row r="4151" spans="1:11">
      <c r="A4151" t="s">
        <v>13854</v>
      </c>
      <c r="B4151" t="s">
        <v>13855</v>
      </c>
      <c r="C4151" s="43">
        <v>140000</v>
      </c>
      <c r="D4151">
        <v>10</v>
      </c>
      <c r="E4151" s="43">
        <v>6599800</v>
      </c>
      <c r="F4151" s="43">
        <v>3299900</v>
      </c>
      <c r="G4151" s="44">
        <f t="shared" si="192"/>
        <v>0.5</v>
      </c>
      <c r="H4151" s="45">
        <v>3429900</v>
      </c>
      <c r="I4151" s="44">
        <f t="shared" si="193"/>
        <v>0.4803024334070729</v>
      </c>
      <c r="J4151" s="45">
        <v>3619900</v>
      </c>
      <c r="K4151" s="44">
        <f t="shared" si="194"/>
        <v>0.45151368223279498</v>
      </c>
    </row>
    <row r="4152" spans="1:11">
      <c r="A4152" t="s">
        <v>13856</v>
      </c>
      <c r="B4152" t="s">
        <v>13857</v>
      </c>
      <c r="C4152" s="43">
        <v>140000</v>
      </c>
      <c r="D4152">
        <v>0</v>
      </c>
      <c r="E4152" s="43">
        <v>6599800</v>
      </c>
      <c r="F4152" s="43">
        <v>3299900</v>
      </c>
      <c r="G4152" s="44">
        <f t="shared" si="192"/>
        <v>0.5</v>
      </c>
      <c r="H4152" s="45">
        <v>3429900</v>
      </c>
      <c r="I4152" s="44">
        <f t="shared" si="193"/>
        <v>0.4803024334070729</v>
      </c>
      <c r="J4152" s="45">
        <v>3619900</v>
      </c>
      <c r="K4152" s="44">
        <f t="shared" si="194"/>
        <v>0.45151368223279498</v>
      </c>
    </row>
    <row r="4153" spans="1:11">
      <c r="A4153" t="s">
        <v>13858</v>
      </c>
      <c r="B4153" t="s">
        <v>13859</v>
      </c>
      <c r="C4153" s="43">
        <v>140000</v>
      </c>
      <c r="D4153">
        <v>100</v>
      </c>
      <c r="E4153" s="43">
        <v>6599800</v>
      </c>
      <c r="F4153" s="43">
        <v>3299900</v>
      </c>
      <c r="G4153" s="44">
        <f t="shared" si="192"/>
        <v>0.5</v>
      </c>
      <c r="H4153" s="45">
        <v>3429900</v>
      </c>
      <c r="I4153" s="44">
        <f t="shared" si="193"/>
        <v>0.4803024334070729</v>
      </c>
      <c r="J4153" s="45">
        <v>3619900</v>
      </c>
      <c r="K4153" s="44">
        <f t="shared" si="194"/>
        <v>0.45151368223279498</v>
      </c>
    </row>
    <row r="4154" spans="1:11">
      <c r="A4154" t="s">
        <v>13860</v>
      </c>
      <c r="B4154" t="s">
        <v>13861</v>
      </c>
      <c r="C4154" s="43">
        <v>140000</v>
      </c>
      <c r="D4154">
        <v>100</v>
      </c>
      <c r="E4154" s="43">
        <v>6599800</v>
      </c>
      <c r="F4154" s="43">
        <v>3299900</v>
      </c>
      <c r="G4154" s="44">
        <f t="shared" si="192"/>
        <v>0.5</v>
      </c>
      <c r="H4154" s="45">
        <v>3429900</v>
      </c>
      <c r="I4154" s="44">
        <f t="shared" si="193"/>
        <v>0.4803024334070729</v>
      </c>
      <c r="J4154" s="45">
        <v>3619900</v>
      </c>
      <c r="K4154" s="44">
        <f t="shared" si="194"/>
        <v>0.45151368223279498</v>
      </c>
    </row>
    <row r="4155" spans="1:11">
      <c r="A4155" t="s">
        <v>13862</v>
      </c>
      <c r="B4155" t="s">
        <v>13863</v>
      </c>
      <c r="C4155" s="43">
        <v>140000</v>
      </c>
      <c r="D4155">
        <v>100</v>
      </c>
      <c r="E4155" s="43">
        <v>6599800</v>
      </c>
      <c r="F4155" s="43">
        <v>3299900</v>
      </c>
      <c r="G4155" s="44">
        <f t="shared" si="192"/>
        <v>0.5</v>
      </c>
      <c r="H4155" s="45">
        <v>3429900</v>
      </c>
      <c r="I4155" s="44">
        <f t="shared" si="193"/>
        <v>0.4803024334070729</v>
      </c>
      <c r="J4155" s="45">
        <v>3619900</v>
      </c>
      <c r="K4155" s="44">
        <f t="shared" si="194"/>
        <v>0.45151368223279498</v>
      </c>
    </row>
    <row r="4156" spans="1:11">
      <c r="A4156" t="s">
        <v>13864</v>
      </c>
      <c r="B4156" t="s">
        <v>13865</v>
      </c>
      <c r="C4156" s="43">
        <v>140000</v>
      </c>
      <c r="D4156">
        <v>100</v>
      </c>
      <c r="E4156" s="43">
        <v>6599800</v>
      </c>
      <c r="F4156" s="43">
        <v>3299900</v>
      </c>
      <c r="G4156" s="44">
        <f t="shared" si="192"/>
        <v>0.5</v>
      </c>
      <c r="H4156" s="45">
        <v>3429900</v>
      </c>
      <c r="I4156" s="44">
        <f t="shared" si="193"/>
        <v>0.4803024334070729</v>
      </c>
      <c r="J4156" s="45">
        <v>3619900</v>
      </c>
      <c r="K4156" s="44">
        <f t="shared" si="194"/>
        <v>0.45151368223279498</v>
      </c>
    </row>
    <row r="4157" spans="1:11">
      <c r="A4157" t="s">
        <v>13866</v>
      </c>
      <c r="B4157" t="s">
        <v>13867</v>
      </c>
      <c r="C4157" s="43">
        <v>140000</v>
      </c>
      <c r="D4157">
        <v>100</v>
      </c>
      <c r="E4157" s="43">
        <v>6599800</v>
      </c>
      <c r="F4157" s="43">
        <v>3299900</v>
      </c>
      <c r="G4157" s="44">
        <f t="shared" si="192"/>
        <v>0.5</v>
      </c>
      <c r="H4157" s="45">
        <v>3429900</v>
      </c>
      <c r="I4157" s="44">
        <f t="shared" si="193"/>
        <v>0.4803024334070729</v>
      </c>
      <c r="J4157" s="45">
        <v>3619900</v>
      </c>
      <c r="K4157" s="44">
        <f t="shared" si="194"/>
        <v>0.45151368223279498</v>
      </c>
    </row>
    <row r="4158" spans="1:11">
      <c r="A4158" t="s">
        <v>13868</v>
      </c>
      <c r="B4158" t="s">
        <v>13869</v>
      </c>
      <c r="C4158" s="43">
        <v>140000</v>
      </c>
      <c r="D4158">
        <v>100</v>
      </c>
      <c r="E4158" s="43">
        <v>6599800</v>
      </c>
      <c r="F4158" s="43">
        <v>3299900</v>
      </c>
      <c r="G4158" s="44">
        <f t="shared" si="192"/>
        <v>0.5</v>
      </c>
      <c r="H4158" s="45">
        <v>3429900</v>
      </c>
      <c r="I4158" s="44">
        <f t="shared" si="193"/>
        <v>0.4803024334070729</v>
      </c>
      <c r="J4158" s="45">
        <v>3619900</v>
      </c>
      <c r="K4158" s="44">
        <f t="shared" si="194"/>
        <v>0.45151368223279498</v>
      </c>
    </row>
    <row r="4159" spans="1:11">
      <c r="A4159" t="s">
        <v>2637</v>
      </c>
      <c r="B4159" t="s">
        <v>13870</v>
      </c>
      <c r="C4159" s="43">
        <v>140000</v>
      </c>
      <c r="D4159">
        <v>100</v>
      </c>
      <c r="E4159" s="43">
        <v>6599800</v>
      </c>
      <c r="F4159" s="43">
        <v>3299900</v>
      </c>
      <c r="G4159" s="44">
        <f t="shared" si="192"/>
        <v>0.5</v>
      </c>
      <c r="H4159" s="45">
        <v>3429900</v>
      </c>
      <c r="I4159" s="44">
        <f t="shared" si="193"/>
        <v>0.4803024334070729</v>
      </c>
      <c r="J4159" s="45">
        <v>3619900</v>
      </c>
      <c r="K4159" s="44">
        <f t="shared" si="194"/>
        <v>0.45151368223279498</v>
      </c>
    </row>
    <row r="4160" spans="1:11">
      <c r="A4160" t="s">
        <v>13871</v>
      </c>
      <c r="B4160" t="s">
        <v>13872</v>
      </c>
      <c r="C4160" s="43">
        <v>140000</v>
      </c>
      <c r="D4160">
        <v>100</v>
      </c>
      <c r="E4160" s="43">
        <v>4599800</v>
      </c>
      <c r="F4160" s="43">
        <v>2299900</v>
      </c>
      <c r="G4160" s="44">
        <f t="shared" si="192"/>
        <v>0.5</v>
      </c>
      <c r="H4160" s="45">
        <v>2389900</v>
      </c>
      <c r="I4160" s="44">
        <f t="shared" si="193"/>
        <v>0.4804339319100831</v>
      </c>
      <c r="J4160" s="45">
        <v>2519900</v>
      </c>
      <c r="K4160" s="44">
        <f t="shared" si="194"/>
        <v>0.45217183355798074</v>
      </c>
    </row>
    <row r="4161" spans="1:11">
      <c r="A4161" t="s">
        <v>13873</v>
      </c>
      <c r="B4161" t="s">
        <v>13874</v>
      </c>
      <c r="C4161" s="43">
        <v>140000</v>
      </c>
      <c r="D4161">
        <v>100</v>
      </c>
      <c r="E4161" s="43">
        <v>4599800</v>
      </c>
      <c r="F4161" s="43">
        <v>2299900</v>
      </c>
      <c r="G4161" s="44">
        <f t="shared" si="192"/>
        <v>0.5</v>
      </c>
      <c r="H4161" s="45">
        <v>2389900</v>
      </c>
      <c r="I4161" s="44">
        <f t="shared" si="193"/>
        <v>0.4804339319100831</v>
      </c>
      <c r="J4161" s="45">
        <v>2519900</v>
      </c>
      <c r="K4161" s="44">
        <f t="shared" si="194"/>
        <v>0.45217183355798074</v>
      </c>
    </row>
    <row r="4162" spans="1:11">
      <c r="A4162" t="s">
        <v>13875</v>
      </c>
      <c r="B4162" t="s">
        <v>13876</v>
      </c>
      <c r="C4162" s="43">
        <v>140000</v>
      </c>
      <c r="D4162">
        <v>100</v>
      </c>
      <c r="E4162" s="43">
        <v>4599800</v>
      </c>
      <c r="F4162" s="43">
        <v>2299900</v>
      </c>
      <c r="G4162" s="44">
        <f t="shared" ref="G4162:G4225" si="195">1-(F4162/E4162)</f>
        <v>0.5</v>
      </c>
      <c r="H4162" s="45">
        <v>2389900</v>
      </c>
      <c r="I4162" s="44">
        <f t="shared" ref="I4162:I4225" si="196">1-(H4162/E4162)</f>
        <v>0.4804339319100831</v>
      </c>
      <c r="J4162" s="45">
        <v>2519900</v>
      </c>
      <c r="K4162" s="44">
        <f t="shared" ref="K4162:K4225" si="197">1-(J4162/E4162)</f>
        <v>0.45217183355798074</v>
      </c>
    </row>
    <row r="4163" spans="1:11">
      <c r="A4163" t="s">
        <v>13877</v>
      </c>
      <c r="B4163" t="s">
        <v>13878</v>
      </c>
      <c r="C4163" s="43">
        <v>140000</v>
      </c>
      <c r="D4163">
        <v>100</v>
      </c>
      <c r="E4163" s="43">
        <v>4599800</v>
      </c>
      <c r="F4163" s="43">
        <v>2299900</v>
      </c>
      <c r="G4163" s="44">
        <f t="shared" si="195"/>
        <v>0.5</v>
      </c>
      <c r="H4163" s="45">
        <v>2389900</v>
      </c>
      <c r="I4163" s="44">
        <f t="shared" si="196"/>
        <v>0.4804339319100831</v>
      </c>
      <c r="J4163" s="45">
        <v>2519900</v>
      </c>
      <c r="K4163" s="44">
        <f t="shared" si="197"/>
        <v>0.45217183355798074</v>
      </c>
    </row>
    <row r="4164" spans="1:11">
      <c r="A4164" t="s">
        <v>2639</v>
      </c>
      <c r="B4164" t="s">
        <v>13879</v>
      </c>
      <c r="C4164" s="43">
        <v>140000</v>
      </c>
      <c r="D4164">
        <v>100</v>
      </c>
      <c r="E4164" s="43">
        <v>6599800</v>
      </c>
      <c r="F4164" s="43">
        <v>3299900</v>
      </c>
      <c r="G4164" s="44">
        <f t="shared" si="195"/>
        <v>0.5</v>
      </c>
      <c r="H4164" s="45">
        <v>3429900</v>
      </c>
      <c r="I4164" s="44">
        <f t="shared" si="196"/>
        <v>0.4803024334070729</v>
      </c>
      <c r="J4164" s="45">
        <v>3619900</v>
      </c>
      <c r="K4164" s="44">
        <f t="shared" si="197"/>
        <v>0.45151368223279498</v>
      </c>
    </row>
    <row r="4165" spans="1:11">
      <c r="A4165" t="s">
        <v>2641</v>
      </c>
      <c r="B4165" t="s">
        <v>13880</v>
      </c>
      <c r="C4165" s="43">
        <v>140000</v>
      </c>
      <c r="D4165">
        <v>100</v>
      </c>
      <c r="E4165" s="43">
        <v>6599800</v>
      </c>
      <c r="F4165" s="43">
        <v>3299900</v>
      </c>
      <c r="G4165" s="44">
        <f t="shared" si="195"/>
        <v>0.5</v>
      </c>
      <c r="H4165" s="45">
        <v>3429900</v>
      </c>
      <c r="I4165" s="44">
        <f t="shared" si="196"/>
        <v>0.4803024334070729</v>
      </c>
      <c r="J4165" s="45">
        <v>3619900</v>
      </c>
      <c r="K4165" s="44">
        <f t="shared" si="197"/>
        <v>0.45151368223279498</v>
      </c>
    </row>
    <row r="4166" spans="1:11">
      <c r="A4166" t="s">
        <v>1951</v>
      </c>
      <c r="B4166" t="s">
        <v>13881</v>
      </c>
      <c r="C4166" s="43">
        <v>140000</v>
      </c>
      <c r="D4166">
        <v>100</v>
      </c>
      <c r="E4166" s="43">
        <v>6599800</v>
      </c>
      <c r="F4166" s="43">
        <v>3299900</v>
      </c>
      <c r="G4166" s="44">
        <f t="shared" si="195"/>
        <v>0.5</v>
      </c>
      <c r="H4166" s="45">
        <v>3429900</v>
      </c>
      <c r="I4166" s="44">
        <f t="shared" si="196"/>
        <v>0.4803024334070729</v>
      </c>
      <c r="J4166" s="45">
        <v>3619900</v>
      </c>
      <c r="K4166" s="44">
        <f t="shared" si="197"/>
        <v>0.45151368223279498</v>
      </c>
    </row>
    <row r="4167" spans="1:11">
      <c r="A4167" t="s">
        <v>1952</v>
      </c>
      <c r="B4167" t="s">
        <v>13882</v>
      </c>
      <c r="C4167" s="43">
        <v>140000</v>
      </c>
      <c r="D4167">
        <v>100</v>
      </c>
      <c r="E4167" s="43">
        <v>6599800</v>
      </c>
      <c r="F4167" s="43">
        <v>3299900</v>
      </c>
      <c r="G4167" s="44">
        <f t="shared" si="195"/>
        <v>0.5</v>
      </c>
      <c r="H4167" s="45">
        <v>3429900</v>
      </c>
      <c r="I4167" s="44">
        <f t="shared" si="196"/>
        <v>0.4803024334070729</v>
      </c>
      <c r="J4167" s="45">
        <v>3619900</v>
      </c>
      <c r="K4167" s="44">
        <f t="shared" si="197"/>
        <v>0.45151368223279498</v>
      </c>
    </row>
    <row r="4168" spans="1:11">
      <c r="A4168" t="s">
        <v>13883</v>
      </c>
      <c r="B4168" t="s">
        <v>13884</v>
      </c>
      <c r="C4168" s="43">
        <v>140000</v>
      </c>
      <c r="D4168">
        <v>8</v>
      </c>
      <c r="E4168" s="43">
        <v>6599800</v>
      </c>
      <c r="F4168" s="43">
        <v>3299900</v>
      </c>
      <c r="G4168" s="44">
        <f t="shared" si="195"/>
        <v>0.5</v>
      </c>
      <c r="H4168" s="45">
        <v>3429900</v>
      </c>
      <c r="I4168" s="44">
        <f t="shared" si="196"/>
        <v>0.4803024334070729</v>
      </c>
      <c r="J4168" s="45">
        <v>3619900</v>
      </c>
      <c r="K4168" s="44">
        <f t="shared" si="197"/>
        <v>0.45151368223279498</v>
      </c>
    </row>
    <row r="4169" spans="1:11">
      <c r="A4169" t="s">
        <v>13885</v>
      </c>
      <c r="B4169" t="s">
        <v>13886</v>
      </c>
      <c r="C4169" s="43">
        <v>140000</v>
      </c>
      <c r="D4169">
        <v>8</v>
      </c>
      <c r="E4169" s="43">
        <v>6599800</v>
      </c>
      <c r="F4169" s="43">
        <v>3299900</v>
      </c>
      <c r="G4169" s="44">
        <f t="shared" si="195"/>
        <v>0.5</v>
      </c>
      <c r="H4169" s="45">
        <v>3429900</v>
      </c>
      <c r="I4169" s="44">
        <f t="shared" si="196"/>
        <v>0.4803024334070729</v>
      </c>
      <c r="J4169" s="45">
        <v>3619900</v>
      </c>
      <c r="K4169" s="44">
        <f t="shared" si="197"/>
        <v>0.45151368223279498</v>
      </c>
    </row>
    <row r="4170" spans="1:11">
      <c r="A4170" t="s">
        <v>13887</v>
      </c>
      <c r="B4170" t="s">
        <v>13888</v>
      </c>
      <c r="C4170" s="43">
        <v>140000</v>
      </c>
      <c r="D4170">
        <v>8</v>
      </c>
      <c r="E4170" s="43">
        <v>6599800</v>
      </c>
      <c r="F4170" s="43">
        <v>3299900</v>
      </c>
      <c r="G4170" s="44">
        <f t="shared" si="195"/>
        <v>0.5</v>
      </c>
      <c r="H4170" s="45">
        <v>3429900</v>
      </c>
      <c r="I4170" s="44">
        <f t="shared" si="196"/>
        <v>0.4803024334070729</v>
      </c>
      <c r="J4170" s="45">
        <v>3619900</v>
      </c>
      <c r="K4170" s="44">
        <f t="shared" si="197"/>
        <v>0.45151368223279498</v>
      </c>
    </row>
    <row r="4171" spans="1:11">
      <c r="A4171" t="s">
        <v>13889</v>
      </c>
      <c r="B4171" t="s">
        <v>13890</v>
      </c>
      <c r="C4171" s="43">
        <v>140000</v>
      </c>
      <c r="D4171">
        <v>8</v>
      </c>
      <c r="E4171" s="43">
        <v>6599800</v>
      </c>
      <c r="F4171" s="43">
        <v>3299900</v>
      </c>
      <c r="G4171" s="44">
        <f t="shared" si="195"/>
        <v>0.5</v>
      </c>
      <c r="H4171" s="45">
        <v>3429900</v>
      </c>
      <c r="I4171" s="44">
        <f t="shared" si="196"/>
        <v>0.4803024334070729</v>
      </c>
      <c r="J4171" s="45">
        <v>3619900</v>
      </c>
      <c r="K4171" s="44">
        <f t="shared" si="197"/>
        <v>0.45151368223279498</v>
      </c>
    </row>
    <row r="4172" spans="1:11">
      <c r="A4172" t="s">
        <v>13891</v>
      </c>
      <c r="B4172" t="s">
        <v>13892</v>
      </c>
      <c r="C4172" s="43">
        <v>140000</v>
      </c>
      <c r="D4172">
        <v>0</v>
      </c>
      <c r="E4172" s="43">
        <v>6599800</v>
      </c>
      <c r="F4172" s="43">
        <v>3299900</v>
      </c>
      <c r="G4172" s="44">
        <f t="shared" si="195"/>
        <v>0.5</v>
      </c>
      <c r="H4172" s="45">
        <v>3429900</v>
      </c>
      <c r="I4172" s="44">
        <f t="shared" si="196"/>
        <v>0.4803024334070729</v>
      </c>
      <c r="J4172" s="45">
        <v>3619900</v>
      </c>
      <c r="K4172" s="44">
        <f t="shared" si="197"/>
        <v>0.45151368223279498</v>
      </c>
    </row>
    <row r="4173" spans="1:11">
      <c r="A4173" t="s">
        <v>13893</v>
      </c>
      <c r="B4173" t="s">
        <v>13894</v>
      </c>
      <c r="C4173" s="43">
        <v>140000</v>
      </c>
      <c r="D4173">
        <v>8</v>
      </c>
      <c r="E4173" s="43">
        <v>6599800</v>
      </c>
      <c r="F4173" s="43">
        <v>3299900</v>
      </c>
      <c r="G4173" s="44">
        <f t="shared" si="195"/>
        <v>0.5</v>
      </c>
      <c r="H4173" s="45">
        <v>3429900</v>
      </c>
      <c r="I4173" s="44">
        <f t="shared" si="196"/>
        <v>0.4803024334070729</v>
      </c>
      <c r="J4173" s="45">
        <v>3619900</v>
      </c>
      <c r="K4173" s="44">
        <f t="shared" si="197"/>
        <v>0.45151368223279498</v>
      </c>
    </row>
    <row r="4174" spans="1:11">
      <c r="A4174" t="s">
        <v>13895</v>
      </c>
      <c r="B4174" t="s">
        <v>13896</v>
      </c>
      <c r="C4174" s="43">
        <v>140000</v>
      </c>
      <c r="D4174">
        <v>10</v>
      </c>
      <c r="E4174" s="43">
        <v>6599800</v>
      </c>
      <c r="F4174" s="43">
        <v>3299900</v>
      </c>
      <c r="G4174" s="44">
        <f t="shared" si="195"/>
        <v>0.5</v>
      </c>
      <c r="H4174" s="45">
        <v>3429900</v>
      </c>
      <c r="I4174" s="44">
        <f t="shared" si="196"/>
        <v>0.4803024334070729</v>
      </c>
      <c r="J4174" s="45">
        <v>3619900</v>
      </c>
      <c r="K4174" s="44">
        <f t="shared" si="197"/>
        <v>0.45151368223279498</v>
      </c>
    </row>
    <row r="4175" spans="1:11">
      <c r="A4175" t="s">
        <v>13897</v>
      </c>
      <c r="B4175" t="s">
        <v>13898</v>
      </c>
      <c r="C4175" s="43">
        <v>140000</v>
      </c>
      <c r="D4175">
        <v>100</v>
      </c>
      <c r="E4175" s="43">
        <v>4399800</v>
      </c>
      <c r="F4175" s="43">
        <v>2199900</v>
      </c>
      <c r="G4175" s="44">
        <f t="shared" si="195"/>
        <v>0.5</v>
      </c>
      <c r="H4175" s="45">
        <v>2289900</v>
      </c>
      <c r="I4175" s="44">
        <f t="shared" si="196"/>
        <v>0.47954452475112508</v>
      </c>
      <c r="J4175" s="45">
        <v>2409900</v>
      </c>
      <c r="K4175" s="44">
        <f t="shared" si="197"/>
        <v>0.45227055775262515</v>
      </c>
    </row>
    <row r="4176" spans="1:11">
      <c r="A4176" t="s">
        <v>13899</v>
      </c>
      <c r="B4176" t="s">
        <v>13900</v>
      </c>
      <c r="C4176" s="43">
        <v>140000</v>
      </c>
      <c r="D4176">
        <v>100</v>
      </c>
      <c r="E4176" s="43">
        <v>4399800</v>
      </c>
      <c r="F4176" s="43">
        <v>2199900</v>
      </c>
      <c r="G4176" s="44">
        <f t="shared" si="195"/>
        <v>0.5</v>
      </c>
      <c r="H4176" s="45">
        <v>2289900</v>
      </c>
      <c r="I4176" s="44">
        <f t="shared" si="196"/>
        <v>0.47954452475112508</v>
      </c>
      <c r="J4176" s="45">
        <v>2409900</v>
      </c>
      <c r="K4176" s="44">
        <f t="shared" si="197"/>
        <v>0.45227055775262515</v>
      </c>
    </row>
    <row r="4177" spans="1:11">
      <c r="A4177" t="s">
        <v>13901</v>
      </c>
      <c r="B4177" t="s">
        <v>13902</v>
      </c>
      <c r="C4177" s="43">
        <v>140000</v>
      </c>
      <c r="D4177">
        <v>100</v>
      </c>
      <c r="E4177" s="43">
        <v>4399800</v>
      </c>
      <c r="F4177" s="43">
        <v>2199900</v>
      </c>
      <c r="G4177" s="44">
        <f t="shared" si="195"/>
        <v>0.5</v>
      </c>
      <c r="H4177" s="45">
        <v>2289900</v>
      </c>
      <c r="I4177" s="44">
        <f t="shared" si="196"/>
        <v>0.47954452475112508</v>
      </c>
      <c r="J4177" s="45">
        <v>2409900</v>
      </c>
      <c r="K4177" s="44">
        <f t="shared" si="197"/>
        <v>0.45227055775262515</v>
      </c>
    </row>
    <row r="4178" spans="1:11">
      <c r="A4178" t="s">
        <v>13903</v>
      </c>
      <c r="B4178" t="s">
        <v>13904</v>
      </c>
      <c r="C4178" s="43">
        <v>140000</v>
      </c>
      <c r="D4178">
        <v>100</v>
      </c>
      <c r="E4178" s="43">
        <v>4399800</v>
      </c>
      <c r="F4178" s="43">
        <v>2199900</v>
      </c>
      <c r="G4178" s="44">
        <f t="shared" si="195"/>
        <v>0.5</v>
      </c>
      <c r="H4178" s="45">
        <v>2289900</v>
      </c>
      <c r="I4178" s="44">
        <f t="shared" si="196"/>
        <v>0.47954452475112508</v>
      </c>
      <c r="J4178" s="45">
        <v>2409900</v>
      </c>
      <c r="K4178" s="44">
        <f t="shared" si="197"/>
        <v>0.45227055775262515</v>
      </c>
    </row>
    <row r="4179" spans="1:11">
      <c r="A4179" t="s">
        <v>13905</v>
      </c>
      <c r="B4179" t="s">
        <v>13906</v>
      </c>
      <c r="C4179" s="43">
        <v>140000</v>
      </c>
      <c r="D4179">
        <v>100</v>
      </c>
      <c r="E4179" s="43">
        <v>4399800</v>
      </c>
      <c r="F4179" s="43">
        <v>2199900</v>
      </c>
      <c r="G4179" s="44">
        <f t="shared" si="195"/>
        <v>0.5</v>
      </c>
      <c r="H4179" s="45">
        <v>2289900</v>
      </c>
      <c r="I4179" s="44">
        <f t="shared" si="196"/>
        <v>0.47954452475112508</v>
      </c>
      <c r="J4179" s="45">
        <v>2409900</v>
      </c>
      <c r="K4179" s="44">
        <f t="shared" si="197"/>
        <v>0.45227055775262515</v>
      </c>
    </row>
    <row r="4180" spans="1:11">
      <c r="A4180" t="s">
        <v>13907</v>
      </c>
      <c r="B4180" t="s">
        <v>13908</v>
      </c>
      <c r="C4180" s="43">
        <v>140000</v>
      </c>
      <c r="D4180">
        <v>100</v>
      </c>
      <c r="E4180" s="43">
        <v>4399800</v>
      </c>
      <c r="F4180" s="43">
        <v>2199900</v>
      </c>
      <c r="G4180" s="44">
        <f t="shared" si="195"/>
        <v>0.5</v>
      </c>
      <c r="H4180" s="45">
        <v>2289900</v>
      </c>
      <c r="I4180" s="44">
        <f t="shared" si="196"/>
        <v>0.47954452475112508</v>
      </c>
      <c r="J4180" s="45">
        <v>2409900</v>
      </c>
      <c r="K4180" s="44">
        <f t="shared" si="197"/>
        <v>0.45227055775262515</v>
      </c>
    </row>
    <row r="4181" spans="1:11">
      <c r="A4181" t="s">
        <v>13909</v>
      </c>
      <c r="B4181" t="s">
        <v>13910</v>
      </c>
      <c r="C4181" s="43">
        <v>140000</v>
      </c>
      <c r="D4181">
        <v>100</v>
      </c>
      <c r="E4181" s="43">
        <v>4399800</v>
      </c>
      <c r="F4181" s="43">
        <v>2199900</v>
      </c>
      <c r="G4181" s="44">
        <f t="shared" si="195"/>
        <v>0.5</v>
      </c>
      <c r="H4181" s="45">
        <v>2289900</v>
      </c>
      <c r="I4181" s="44">
        <f t="shared" si="196"/>
        <v>0.47954452475112508</v>
      </c>
      <c r="J4181" s="45">
        <v>2409900</v>
      </c>
      <c r="K4181" s="44">
        <f t="shared" si="197"/>
        <v>0.45227055775262515</v>
      </c>
    </row>
    <row r="4182" spans="1:11">
      <c r="A4182" t="s">
        <v>13911</v>
      </c>
      <c r="B4182" t="s">
        <v>13912</v>
      </c>
      <c r="C4182" s="43">
        <v>140000</v>
      </c>
      <c r="D4182">
        <v>0</v>
      </c>
      <c r="E4182" s="43">
        <v>6599800</v>
      </c>
      <c r="F4182" s="43">
        <v>3299900</v>
      </c>
      <c r="G4182" s="44">
        <f t="shared" si="195"/>
        <v>0.5</v>
      </c>
      <c r="H4182" s="45">
        <v>3429900</v>
      </c>
      <c r="I4182" s="44">
        <f t="shared" si="196"/>
        <v>0.4803024334070729</v>
      </c>
      <c r="J4182" s="45">
        <v>3619900</v>
      </c>
      <c r="K4182" s="44">
        <f t="shared" si="197"/>
        <v>0.45151368223279498</v>
      </c>
    </row>
    <row r="4183" spans="1:11">
      <c r="A4183" t="s">
        <v>13913</v>
      </c>
      <c r="B4183" t="s">
        <v>13914</v>
      </c>
      <c r="C4183" s="43">
        <v>140000</v>
      </c>
      <c r="D4183">
        <v>0</v>
      </c>
      <c r="E4183" s="43">
        <v>6599800</v>
      </c>
      <c r="F4183" s="43">
        <v>3299900</v>
      </c>
      <c r="G4183" s="44">
        <f t="shared" si="195"/>
        <v>0.5</v>
      </c>
      <c r="H4183" s="45">
        <v>3429900</v>
      </c>
      <c r="I4183" s="44">
        <f t="shared" si="196"/>
        <v>0.4803024334070729</v>
      </c>
      <c r="J4183" s="45">
        <v>3619900</v>
      </c>
      <c r="K4183" s="44">
        <f t="shared" si="197"/>
        <v>0.45151368223279498</v>
      </c>
    </row>
    <row r="4184" spans="1:11">
      <c r="A4184" t="s">
        <v>13915</v>
      </c>
      <c r="B4184" t="s">
        <v>13916</v>
      </c>
      <c r="C4184" s="43">
        <v>140000</v>
      </c>
      <c r="D4184">
        <v>0</v>
      </c>
      <c r="E4184" s="43">
        <v>6599800</v>
      </c>
      <c r="F4184" s="43">
        <v>3299900</v>
      </c>
      <c r="G4184" s="44">
        <f t="shared" si="195"/>
        <v>0.5</v>
      </c>
      <c r="H4184" s="45">
        <v>3429900</v>
      </c>
      <c r="I4184" s="44">
        <f t="shared" si="196"/>
        <v>0.4803024334070729</v>
      </c>
      <c r="J4184" s="45">
        <v>3619900</v>
      </c>
      <c r="K4184" s="44">
        <f t="shared" si="197"/>
        <v>0.45151368223279498</v>
      </c>
    </row>
    <row r="4185" spans="1:11">
      <c r="A4185" t="s">
        <v>13917</v>
      </c>
      <c r="B4185" t="s">
        <v>13918</v>
      </c>
      <c r="C4185" s="43">
        <v>140000</v>
      </c>
      <c r="D4185">
        <v>0</v>
      </c>
      <c r="E4185" s="43">
        <v>6599800</v>
      </c>
      <c r="F4185" s="43">
        <v>3299900</v>
      </c>
      <c r="G4185" s="44">
        <f t="shared" si="195"/>
        <v>0.5</v>
      </c>
      <c r="H4185" s="45">
        <v>3429900</v>
      </c>
      <c r="I4185" s="44">
        <f t="shared" si="196"/>
        <v>0.4803024334070729</v>
      </c>
      <c r="J4185" s="45">
        <v>3619900</v>
      </c>
      <c r="K4185" s="44">
        <f t="shared" si="197"/>
        <v>0.45151368223279498</v>
      </c>
    </row>
    <row r="4186" spans="1:11">
      <c r="A4186" t="s">
        <v>13919</v>
      </c>
      <c r="B4186" t="s">
        <v>13920</v>
      </c>
      <c r="C4186" s="43">
        <v>140000</v>
      </c>
      <c r="D4186">
        <v>0</v>
      </c>
      <c r="E4186" s="43">
        <v>6599800</v>
      </c>
      <c r="F4186" s="43">
        <v>3299900</v>
      </c>
      <c r="G4186" s="44">
        <f t="shared" si="195"/>
        <v>0.5</v>
      </c>
      <c r="H4186" s="45">
        <v>3429900</v>
      </c>
      <c r="I4186" s="44">
        <f t="shared" si="196"/>
        <v>0.4803024334070729</v>
      </c>
      <c r="J4186" s="45">
        <v>3619900</v>
      </c>
      <c r="K4186" s="44">
        <f t="shared" si="197"/>
        <v>0.45151368223279498</v>
      </c>
    </row>
    <row r="4187" spans="1:11">
      <c r="A4187" t="s">
        <v>13921</v>
      </c>
      <c r="B4187" t="s">
        <v>13922</v>
      </c>
      <c r="C4187" s="43">
        <v>140000</v>
      </c>
      <c r="D4187">
        <v>0</v>
      </c>
      <c r="E4187" s="43">
        <v>6599800</v>
      </c>
      <c r="F4187" s="43">
        <v>3299900</v>
      </c>
      <c r="G4187" s="44">
        <f t="shared" si="195"/>
        <v>0.5</v>
      </c>
      <c r="H4187" s="45">
        <v>3429900</v>
      </c>
      <c r="I4187" s="44">
        <f t="shared" si="196"/>
        <v>0.4803024334070729</v>
      </c>
      <c r="J4187" s="45">
        <v>3619900</v>
      </c>
      <c r="K4187" s="44">
        <f t="shared" si="197"/>
        <v>0.45151368223279498</v>
      </c>
    </row>
    <row r="4188" spans="1:11">
      <c r="A4188" t="s">
        <v>13923</v>
      </c>
      <c r="B4188" t="s">
        <v>13924</v>
      </c>
      <c r="C4188" s="43">
        <v>140000</v>
      </c>
      <c r="D4188">
        <v>0</v>
      </c>
      <c r="E4188" s="43">
        <v>6599800</v>
      </c>
      <c r="F4188" s="43">
        <v>3299900</v>
      </c>
      <c r="G4188" s="44">
        <f t="shared" si="195"/>
        <v>0.5</v>
      </c>
      <c r="H4188" s="45">
        <v>3429900</v>
      </c>
      <c r="I4188" s="44">
        <f t="shared" si="196"/>
        <v>0.4803024334070729</v>
      </c>
      <c r="J4188" s="45">
        <v>3619900</v>
      </c>
      <c r="K4188" s="44">
        <f t="shared" si="197"/>
        <v>0.45151368223279498</v>
      </c>
    </row>
    <row r="4189" spans="1:11">
      <c r="A4189" t="s">
        <v>1956</v>
      </c>
      <c r="B4189" t="s">
        <v>13925</v>
      </c>
      <c r="C4189" s="43">
        <v>140000</v>
      </c>
      <c r="D4189">
        <v>100</v>
      </c>
      <c r="E4189" s="43">
        <v>6599800</v>
      </c>
      <c r="F4189" s="43">
        <v>3299900</v>
      </c>
      <c r="G4189" s="44">
        <f t="shared" si="195"/>
        <v>0.5</v>
      </c>
      <c r="H4189" s="45">
        <v>3429900</v>
      </c>
      <c r="I4189" s="44">
        <f t="shared" si="196"/>
        <v>0.4803024334070729</v>
      </c>
      <c r="J4189" s="45">
        <v>3619900</v>
      </c>
      <c r="K4189" s="44">
        <f t="shared" si="197"/>
        <v>0.45151368223279498</v>
      </c>
    </row>
    <row r="4190" spans="1:11">
      <c r="A4190" t="s">
        <v>1953</v>
      </c>
      <c r="B4190" t="s">
        <v>13926</v>
      </c>
      <c r="C4190" s="43">
        <v>140000</v>
      </c>
      <c r="D4190">
        <v>100</v>
      </c>
      <c r="E4190" s="43">
        <v>6599800</v>
      </c>
      <c r="F4190" s="43">
        <v>3299900</v>
      </c>
      <c r="G4190" s="44">
        <f t="shared" si="195"/>
        <v>0.5</v>
      </c>
      <c r="H4190" s="45">
        <v>3429900</v>
      </c>
      <c r="I4190" s="44">
        <f t="shared" si="196"/>
        <v>0.4803024334070729</v>
      </c>
      <c r="J4190" s="45">
        <v>3619900</v>
      </c>
      <c r="K4190" s="44">
        <f t="shared" si="197"/>
        <v>0.45151368223279498</v>
      </c>
    </row>
    <row r="4191" spans="1:11">
      <c r="A4191" t="s">
        <v>13927</v>
      </c>
      <c r="B4191" t="s">
        <v>13928</v>
      </c>
      <c r="C4191" s="43">
        <v>140000</v>
      </c>
      <c r="D4191">
        <v>0</v>
      </c>
      <c r="E4191" s="43">
        <v>6599800</v>
      </c>
      <c r="F4191" s="43">
        <v>3299900</v>
      </c>
      <c r="G4191" s="44">
        <f t="shared" si="195"/>
        <v>0.5</v>
      </c>
      <c r="H4191" s="45">
        <v>3429900</v>
      </c>
      <c r="I4191" s="44">
        <f t="shared" si="196"/>
        <v>0.4803024334070729</v>
      </c>
      <c r="J4191" s="45">
        <v>3619900</v>
      </c>
      <c r="K4191" s="44">
        <f t="shared" si="197"/>
        <v>0.45151368223279498</v>
      </c>
    </row>
    <row r="4192" spans="1:11">
      <c r="A4192" t="s">
        <v>13929</v>
      </c>
      <c r="B4192" t="s">
        <v>13930</v>
      </c>
      <c r="C4192" s="43">
        <v>140000</v>
      </c>
      <c r="D4192">
        <v>0</v>
      </c>
      <c r="E4192" s="43">
        <v>6599800</v>
      </c>
      <c r="F4192" s="43">
        <v>3299900</v>
      </c>
      <c r="G4192" s="44">
        <f t="shared" si="195"/>
        <v>0.5</v>
      </c>
      <c r="H4192" s="45">
        <v>3429900</v>
      </c>
      <c r="I4192" s="44">
        <f t="shared" si="196"/>
        <v>0.4803024334070729</v>
      </c>
      <c r="J4192" s="45">
        <v>3619900</v>
      </c>
      <c r="K4192" s="44">
        <f t="shared" si="197"/>
        <v>0.45151368223279498</v>
      </c>
    </row>
    <row r="4193" spans="1:11">
      <c r="A4193" t="s">
        <v>13931</v>
      </c>
      <c r="B4193" t="s">
        <v>13932</v>
      </c>
      <c r="C4193" s="43">
        <v>140000</v>
      </c>
      <c r="D4193">
        <v>100</v>
      </c>
      <c r="E4193" s="43">
        <v>4399800</v>
      </c>
      <c r="F4193" s="43">
        <v>2199900</v>
      </c>
      <c r="G4193" s="44">
        <f t="shared" si="195"/>
        <v>0.5</v>
      </c>
      <c r="H4193" s="45">
        <v>2289900</v>
      </c>
      <c r="I4193" s="44">
        <f t="shared" si="196"/>
        <v>0.47954452475112508</v>
      </c>
      <c r="J4193" s="45">
        <v>2409900</v>
      </c>
      <c r="K4193" s="44">
        <f t="shared" si="197"/>
        <v>0.45227055775262515</v>
      </c>
    </row>
    <row r="4194" spans="1:11">
      <c r="A4194" t="s">
        <v>13933</v>
      </c>
      <c r="B4194" t="s">
        <v>13934</v>
      </c>
      <c r="C4194" s="43">
        <v>140000</v>
      </c>
      <c r="D4194">
        <v>100</v>
      </c>
      <c r="E4194" s="43">
        <v>4399800</v>
      </c>
      <c r="F4194" s="43">
        <v>2199900</v>
      </c>
      <c r="G4194" s="44">
        <f t="shared" si="195"/>
        <v>0.5</v>
      </c>
      <c r="H4194" s="45">
        <v>2289900</v>
      </c>
      <c r="I4194" s="44">
        <f t="shared" si="196"/>
        <v>0.47954452475112508</v>
      </c>
      <c r="J4194" s="45">
        <v>2409900</v>
      </c>
      <c r="K4194" s="44">
        <f t="shared" si="197"/>
        <v>0.45227055775262515</v>
      </c>
    </row>
    <row r="4195" spans="1:11">
      <c r="A4195" t="s">
        <v>13935</v>
      </c>
      <c r="B4195" t="s">
        <v>13936</v>
      </c>
      <c r="C4195" s="43">
        <v>140000</v>
      </c>
      <c r="D4195">
        <v>100</v>
      </c>
      <c r="E4195" s="43">
        <v>4399800</v>
      </c>
      <c r="F4195" s="43">
        <v>2199900</v>
      </c>
      <c r="G4195" s="44">
        <f t="shared" si="195"/>
        <v>0.5</v>
      </c>
      <c r="H4195" s="45">
        <v>2289900</v>
      </c>
      <c r="I4195" s="44">
        <f t="shared" si="196"/>
        <v>0.47954452475112508</v>
      </c>
      <c r="J4195" s="45">
        <v>2409900</v>
      </c>
      <c r="K4195" s="44">
        <f t="shared" si="197"/>
        <v>0.45227055775262515</v>
      </c>
    </row>
    <row r="4196" spans="1:11">
      <c r="A4196" t="s">
        <v>13937</v>
      </c>
      <c r="B4196" t="s">
        <v>13938</v>
      </c>
      <c r="C4196" s="43">
        <v>140000</v>
      </c>
      <c r="D4196">
        <v>100</v>
      </c>
      <c r="E4196" s="43">
        <v>4399800</v>
      </c>
      <c r="F4196" s="43">
        <v>2199900</v>
      </c>
      <c r="G4196" s="44">
        <f t="shared" si="195"/>
        <v>0.5</v>
      </c>
      <c r="H4196" s="45">
        <v>2289900</v>
      </c>
      <c r="I4196" s="44">
        <f t="shared" si="196"/>
        <v>0.47954452475112508</v>
      </c>
      <c r="J4196" s="45">
        <v>2409900</v>
      </c>
      <c r="K4196" s="44">
        <f t="shared" si="197"/>
        <v>0.45227055775262515</v>
      </c>
    </row>
    <row r="4197" spans="1:11">
      <c r="A4197" t="s">
        <v>13939</v>
      </c>
      <c r="B4197" t="s">
        <v>13940</v>
      </c>
      <c r="C4197" s="43">
        <v>140000</v>
      </c>
      <c r="D4197">
        <v>100</v>
      </c>
      <c r="E4197" s="43">
        <v>4399800</v>
      </c>
      <c r="F4197" s="43">
        <v>2199900</v>
      </c>
      <c r="G4197" s="44">
        <f t="shared" si="195"/>
        <v>0.5</v>
      </c>
      <c r="H4197" s="45">
        <v>2289900</v>
      </c>
      <c r="I4197" s="44">
        <f t="shared" si="196"/>
        <v>0.47954452475112508</v>
      </c>
      <c r="J4197" s="45">
        <v>2409900</v>
      </c>
      <c r="K4197" s="44">
        <f t="shared" si="197"/>
        <v>0.45227055775262515</v>
      </c>
    </row>
    <row r="4198" spans="1:11">
      <c r="A4198" t="s">
        <v>13941</v>
      </c>
      <c r="B4198" t="s">
        <v>13942</v>
      </c>
      <c r="C4198" s="43">
        <v>140000</v>
      </c>
      <c r="D4198">
        <v>10</v>
      </c>
      <c r="E4198" s="43">
        <v>6599800</v>
      </c>
      <c r="F4198" s="43">
        <v>3299900</v>
      </c>
      <c r="G4198" s="44">
        <f t="shared" si="195"/>
        <v>0.5</v>
      </c>
      <c r="H4198" s="45">
        <v>3429900</v>
      </c>
      <c r="I4198" s="44">
        <f t="shared" si="196"/>
        <v>0.4803024334070729</v>
      </c>
      <c r="J4198" s="45">
        <v>3619900</v>
      </c>
      <c r="K4198" s="44">
        <f t="shared" si="197"/>
        <v>0.45151368223279498</v>
      </c>
    </row>
    <row r="4199" spans="1:11">
      <c r="A4199" t="s">
        <v>13943</v>
      </c>
      <c r="B4199" t="s">
        <v>13944</v>
      </c>
      <c r="C4199" s="43">
        <v>140000</v>
      </c>
      <c r="D4199">
        <v>0</v>
      </c>
      <c r="E4199" s="43">
        <v>6599800</v>
      </c>
      <c r="F4199" s="43">
        <v>3299900</v>
      </c>
      <c r="G4199" s="44">
        <f t="shared" si="195"/>
        <v>0.5</v>
      </c>
      <c r="H4199" s="45">
        <v>3429900</v>
      </c>
      <c r="I4199" s="44">
        <f t="shared" si="196"/>
        <v>0.4803024334070729</v>
      </c>
      <c r="J4199" s="45">
        <v>3619900</v>
      </c>
      <c r="K4199" s="44">
        <f t="shared" si="197"/>
        <v>0.45151368223279498</v>
      </c>
    </row>
    <row r="4200" spans="1:11">
      <c r="A4200" t="s">
        <v>13945</v>
      </c>
      <c r="B4200" t="s">
        <v>13946</v>
      </c>
      <c r="C4200" s="43">
        <v>140000</v>
      </c>
      <c r="D4200">
        <v>0</v>
      </c>
      <c r="E4200" s="43">
        <v>6599800</v>
      </c>
      <c r="F4200" s="43">
        <v>3299900</v>
      </c>
      <c r="G4200" s="44">
        <f t="shared" si="195"/>
        <v>0.5</v>
      </c>
      <c r="H4200" s="45">
        <v>3429900</v>
      </c>
      <c r="I4200" s="44">
        <f t="shared" si="196"/>
        <v>0.4803024334070729</v>
      </c>
      <c r="J4200" s="45">
        <v>3619900</v>
      </c>
      <c r="K4200" s="44">
        <f t="shared" si="197"/>
        <v>0.45151368223279498</v>
      </c>
    </row>
    <row r="4201" spans="1:11">
      <c r="A4201" t="s">
        <v>13947</v>
      </c>
      <c r="B4201" t="s">
        <v>13948</v>
      </c>
      <c r="C4201" s="43">
        <v>140000</v>
      </c>
      <c r="D4201">
        <v>10</v>
      </c>
      <c r="E4201" s="43">
        <v>6599800</v>
      </c>
      <c r="F4201" s="43">
        <v>3299900</v>
      </c>
      <c r="G4201" s="44">
        <f t="shared" si="195"/>
        <v>0.5</v>
      </c>
      <c r="H4201" s="45">
        <v>3429900</v>
      </c>
      <c r="I4201" s="44">
        <f t="shared" si="196"/>
        <v>0.4803024334070729</v>
      </c>
      <c r="J4201" s="45">
        <v>3619900</v>
      </c>
      <c r="K4201" s="44">
        <f t="shared" si="197"/>
        <v>0.45151368223279498</v>
      </c>
    </row>
    <row r="4202" spans="1:11">
      <c r="A4202" t="s">
        <v>13949</v>
      </c>
      <c r="B4202" t="s">
        <v>13950</v>
      </c>
      <c r="C4202" s="43">
        <v>140000</v>
      </c>
      <c r="D4202">
        <v>0</v>
      </c>
      <c r="E4202" s="43">
        <v>6599800</v>
      </c>
      <c r="F4202" s="43">
        <v>3299900</v>
      </c>
      <c r="G4202" s="44">
        <f t="shared" si="195"/>
        <v>0.5</v>
      </c>
      <c r="H4202" s="45">
        <v>3429900</v>
      </c>
      <c r="I4202" s="44">
        <f t="shared" si="196"/>
        <v>0.4803024334070729</v>
      </c>
      <c r="J4202" s="45">
        <v>3619900</v>
      </c>
      <c r="K4202" s="44">
        <f t="shared" si="197"/>
        <v>0.45151368223279498</v>
      </c>
    </row>
    <row r="4203" spans="1:11">
      <c r="A4203" t="s">
        <v>13951</v>
      </c>
      <c r="B4203" t="s">
        <v>13952</v>
      </c>
      <c r="C4203" s="43">
        <v>140000</v>
      </c>
      <c r="D4203">
        <v>0</v>
      </c>
      <c r="E4203" s="43">
        <v>6599800</v>
      </c>
      <c r="F4203" s="43">
        <v>3299900</v>
      </c>
      <c r="G4203" s="44">
        <f t="shared" si="195"/>
        <v>0.5</v>
      </c>
      <c r="H4203" s="45">
        <v>3429900</v>
      </c>
      <c r="I4203" s="44">
        <f t="shared" si="196"/>
        <v>0.4803024334070729</v>
      </c>
      <c r="J4203" s="45">
        <v>3619900</v>
      </c>
      <c r="K4203" s="44">
        <f t="shared" si="197"/>
        <v>0.45151368223279498</v>
      </c>
    </row>
    <row r="4204" spans="1:11">
      <c r="A4204" t="s">
        <v>2647</v>
      </c>
      <c r="B4204" t="s">
        <v>13953</v>
      </c>
      <c r="C4204" s="43">
        <v>140000</v>
      </c>
      <c r="D4204">
        <v>100</v>
      </c>
      <c r="E4204" s="43">
        <v>6599800</v>
      </c>
      <c r="F4204" s="43">
        <v>3299900</v>
      </c>
      <c r="G4204" s="44">
        <f t="shared" si="195"/>
        <v>0.5</v>
      </c>
      <c r="H4204" s="45">
        <v>3429900</v>
      </c>
      <c r="I4204" s="44">
        <f t="shared" si="196"/>
        <v>0.4803024334070729</v>
      </c>
      <c r="J4204" s="45">
        <v>3619900</v>
      </c>
      <c r="K4204" s="44">
        <f t="shared" si="197"/>
        <v>0.45151368223279498</v>
      </c>
    </row>
    <row r="4205" spans="1:11">
      <c r="A4205" t="s">
        <v>13954</v>
      </c>
      <c r="B4205" t="s">
        <v>13955</v>
      </c>
      <c r="C4205" s="43">
        <v>140000</v>
      </c>
      <c r="D4205">
        <v>100</v>
      </c>
      <c r="E4205" s="43">
        <v>6599800</v>
      </c>
      <c r="F4205" s="43">
        <v>3299900</v>
      </c>
      <c r="G4205" s="44">
        <f t="shared" si="195"/>
        <v>0.5</v>
      </c>
      <c r="H4205" s="45">
        <v>3429900</v>
      </c>
      <c r="I4205" s="44">
        <f t="shared" si="196"/>
        <v>0.4803024334070729</v>
      </c>
      <c r="J4205" s="45">
        <v>3619900</v>
      </c>
      <c r="K4205" s="44">
        <f t="shared" si="197"/>
        <v>0.45151368223279498</v>
      </c>
    </row>
    <row r="4206" spans="1:11">
      <c r="A4206" s="49" t="s">
        <v>13956</v>
      </c>
      <c r="B4206" s="49" t="s">
        <v>13957</v>
      </c>
      <c r="C4206" s="43">
        <v>140000</v>
      </c>
      <c r="D4206">
        <v>100</v>
      </c>
      <c r="E4206" s="43">
        <v>7399800</v>
      </c>
      <c r="F4206" s="43">
        <v>3699900</v>
      </c>
      <c r="G4206" s="44">
        <f t="shared" si="195"/>
        <v>0.5</v>
      </c>
      <c r="H4206" s="45">
        <v>3849900</v>
      </c>
      <c r="I4206" s="44">
        <f t="shared" si="196"/>
        <v>0.47972918186978031</v>
      </c>
      <c r="J4206" s="45">
        <v>4059900</v>
      </c>
      <c r="K4206" s="44">
        <f t="shared" si="197"/>
        <v>0.45135003648747263</v>
      </c>
    </row>
    <row r="4207" spans="1:11">
      <c r="A4207" s="49" t="s">
        <v>13958</v>
      </c>
      <c r="B4207" s="49" t="s">
        <v>13959</v>
      </c>
      <c r="C4207" s="43">
        <v>140000</v>
      </c>
      <c r="D4207">
        <v>100</v>
      </c>
      <c r="E4207" s="43">
        <v>7399800</v>
      </c>
      <c r="F4207" s="43">
        <v>3699900</v>
      </c>
      <c r="G4207" s="44">
        <f t="shared" si="195"/>
        <v>0.5</v>
      </c>
      <c r="H4207" s="45">
        <v>3849900</v>
      </c>
      <c r="I4207" s="44">
        <f t="shared" si="196"/>
        <v>0.47972918186978031</v>
      </c>
      <c r="J4207" s="45">
        <v>4059900</v>
      </c>
      <c r="K4207" s="44">
        <f t="shared" si="197"/>
        <v>0.45135003648747263</v>
      </c>
    </row>
    <row r="4208" spans="1:11">
      <c r="A4208" t="s">
        <v>13960</v>
      </c>
      <c r="B4208" t="s">
        <v>13961</v>
      </c>
      <c r="C4208" s="43">
        <v>140000</v>
      </c>
      <c r="D4208">
        <v>5</v>
      </c>
      <c r="E4208" s="43">
        <v>7199800</v>
      </c>
      <c r="F4208" s="43">
        <v>3599900</v>
      </c>
      <c r="G4208" s="44">
        <f t="shared" si="195"/>
        <v>0.5</v>
      </c>
      <c r="H4208" s="45">
        <v>3749900</v>
      </c>
      <c r="I4208" s="44">
        <f t="shared" si="196"/>
        <v>0.47916608794688742</v>
      </c>
      <c r="J4208" s="45">
        <v>3949900</v>
      </c>
      <c r="K4208" s="44">
        <f t="shared" si="197"/>
        <v>0.45138753854273728</v>
      </c>
    </row>
    <row r="4209" spans="1:11">
      <c r="A4209" t="s">
        <v>2645</v>
      </c>
      <c r="B4209" t="s">
        <v>13962</v>
      </c>
      <c r="C4209" s="43">
        <v>140000</v>
      </c>
      <c r="D4209">
        <v>20</v>
      </c>
      <c r="E4209" s="43">
        <v>6599800</v>
      </c>
      <c r="F4209" s="43">
        <v>3299900</v>
      </c>
      <c r="G4209" s="44">
        <f t="shared" si="195"/>
        <v>0.5</v>
      </c>
      <c r="H4209" s="45">
        <v>3429900</v>
      </c>
      <c r="I4209" s="44">
        <f t="shared" si="196"/>
        <v>0.4803024334070729</v>
      </c>
      <c r="J4209" s="45">
        <v>3619900</v>
      </c>
      <c r="K4209" s="44">
        <f t="shared" si="197"/>
        <v>0.45151368223279498</v>
      </c>
    </row>
    <row r="4210" spans="1:11">
      <c r="A4210" t="s">
        <v>2643</v>
      </c>
      <c r="B4210" t="s">
        <v>13385</v>
      </c>
      <c r="C4210" s="43">
        <v>140000</v>
      </c>
      <c r="D4210">
        <v>100</v>
      </c>
      <c r="E4210" s="43">
        <v>6599800</v>
      </c>
      <c r="F4210" s="43">
        <v>3299900</v>
      </c>
      <c r="G4210" s="44">
        <f t="shared" si="195"/>
        <v>0.5</v>
      </c>
      <c r="H4210" s="45">
        <v>3429900</v>
      </c>
      <c r="I4210" s="44">
        <f t="shared" si="196"/>
        <v>0.4803024334070729</v>
      </c>
      <c r="J4210" s="45">
        <v>3619900</v>
      </c>
      <c r="K4210" s="44">
        <f t="shared" si="197"/>
        <v>0.45151368223279498</v>
      </c>
    </row>
    <row r="4211" spans="1:11">
      <c r="A4211" t="s">
        <v>2635</v>
      </c>
      <c r="B4211" t="s">
        <v>13385</v>
      </c>
      <c r="C4211" s="43">
        <v>140000</v>
      </c>
      <c r="D4211">
        <v>10</v>
      </c>
      <c r="E4211" s="43">
        <v>6599800</v>
      </c>
      <c r="F4211" s="43">
        <v>3299900</v>
      </c>
      <c r="G4211" s="44">
        <f t="shared" si="195"/>
        <v>0.5</v>
      </c>
      <c r="H4211" s="45">
        <v>3429900</v>
      </c>
      <c r="I4211" s="44">
        <f t="shared" si="196"/>
        <v>0.4803024334070729</v>
      </c>
      <c r="J4211" s="45">
        <v>3619900</v>
      </c>
      <c r="K4211" s="44">
        <f t="shared" si="197"/>
        <v>0.45151368223279498</v>
      </c>
    </row>
    <row r="4212" spans="1:11">
      <c r="A4212" t="s">
        <v>2651</v>
      </c>
      <c r="B4212" t="s">
        <v>13385</v>
      </c>
      <c r="C4212" s="43">
        <v>140000</v>
      </c>
      <c r="D4212">
        <v>19</v>
      </c>
      <c r="E4212" s="43">
        <v>6599800</v>
      </c>
      <c r="F4212" s="43">
        <v>3299900</v>
      </c>
      <c r="G4212" s="44">
        <f t="shared" si="195"/>
        <v>0.5</v>
      </c>
      <c r="H4212" s="45">
        <v>3429900</v>
      </c>
      <c r="I4212" s="44">
        <f t="shared" si="196"/>
        <v>0.4803024334070729</v>
      </c>
      <c r="J4212" s="45">
        <v>3619900</v>
      </c>
      <c r="K4212" s="44">
        <f t="shared" si="197"/>
        <v>0.45151368223279498</v>
      </c>
    </row>
    <row r="4213" spans="1:11">
      <c r="A4213" t="s">
        <v>13963</v>
      </c>
      <c r="B4213" t="s">
        <v>13964</v>
      </c>
      <c r="C4213" s="43">
        <v>140000</v>
      </c>
      <c r="D4213">
        <v>0</v>
      </c>
      <c r="E4213" s="43">
        <v>6599800</v>
      </c>
      <c r="F4213" s="43">
        <v>3299900</v>
      </c>
      <c r="G4213" s="44">
        <f t="shared" si="195"/>
        <v>0.5</v>
      </c>
      <c r="H4213" s="45">
        <v>3429900</v>
      </c>
      <c r="I4213" s="44">
        <f t="shared" si="196"/>
        <v>0.4803024334070729</v>
      </c>
      <c r="J4213" s="45">
        <v>3619900</v>
      </c>
      <c r="K4213" s="44">
        <f t="shared" si="197"/>
        <v>0.45151368223279498</v>
      </c>
    </row>
    <row r="4214" spans="1:11">
      <c r="A4214" t="s">
        <v>13965</v>
      </c>
      <c r="B4214" t="s">
        <v>13966</v>
      </c>
      <c r="C4214" s="43">
        <v>140000</v>
      </c>
      <c r="D4214">
        <v>0</v>
      </c>
      <c r="E4214" s="43">
        <v>6599800</v>
      </c>
      <c r="F4214" s="43">
        <v>3299900</v>
      </c>
      <c r="G4214" s="44">
        <f t="shared" si="195"/>
        <v>0.5</v>
      </c>
      <c r="H4214" s="45">
        <v>3429900</v>
      </c>
      <c r="I4214" s="44">
        <f t="shared" si="196"/>
        <v>0.4803024334070729</v>
      </c>
      <c r="J4214" s="45">
        <v>3619900</v>
      </c>
      <c r="K4214" s="44">
        <f t="shared" si="197"/>
        <v>0.45151368223279498</v>
      </c>
    </row>
    <row r="4215" spans="1:11">
      <c r="A4215" t="s">
        <v>13967</v>
      </c>
      <c r="B4215" t="s">
        <v>13968</v>
      </c>
      <c r="C4215" s="43">
        <v>140000</v>
      </c>
      <c r="D4215">
        <v>0</v>
      </c>
      <c r="E4215" s="43">
        <v>6599800</v>
      </c>
      <c r="F4215" s="43">
        <v>3299900</v>
      </c>
      <c r="G4215" s="44">
        <f t="shared" si="195"/>
        <v>0.5</v>
      </c>
      <c r="H4215" s="45">
        <v>3429900</v>
      </c>
      <c r="I4215" s="44">
        <f t="shared" si="196"/>
        <v>0.4803024334070729</v>
      </c>
      <c r="J4215" s="45">
        <v>3619900</v>
      </c>
      <c r="K4215" s="44">
        <f t="shared" si="197"/>
        <v>0.45151368223279498</v>
      </c>
    </row>
    <row r="4216" spans="1:11">
      <c r="A4216" t="s">
        <v>6997</v>
      </c>
      <c r="B4216" t="s">
        <v>13969</v>
      </c>
      <c r="C4216" s="43">
        <v>140000</v>
      </c>
      <c r="D4216">
        <v>100</v>
      </c>
      <c r="E4216" s="43">
        <v>6599800</v>
      </c>
      <c r="F4216" s="43">
        <v>3299900</v>
      </c>
      <c r="G4216" s="44">
        <f t="shared" si="195"/>
        <v>0.5</v>
      </c>
      <c r="H4216" s="45">
        <v>3429900</v>
      </c>
      <c r="I4216" s="44">
        <f t="shared" si="196"/>
        <v>0.4803024334070729</v>
      </c>
      <c r="J4216" s="45">
        <v>3619900</v>
      </c>
      <c r="K4216" s="44">
        <f t="shared" si="197"/>
        <v>0.45151368223279498</v>
      </c>
    </row>
    <row r="4217" spans="1:11">
      <c r="A4217" t="s">
        <v>6999</v>
      </c>
      <c r="B4217" t="s">
        <v>13970</v>
      </c>
      <c r="C4217" s="43">
        <v>140000</v>
      </c>
      <c r="D4217">
        <v>100</v>
      </c>
      <c r="E4217" s="43">
        <v>6599800</v>
      </c>
      <c r="F4217" s="43">
        <v>3299900</v>
      </c>
      <c r="G4217" s="44">
        <f t="shared" si="195"/>
        <v>0.5</v>
      </c>
      <c r="H4217" s="45">
        <v>3429900</v>
      </c>
      <c r="I4217" s="44">
        <f t="shared" si="196"/>
        <v>0.4803024334070729</v>
      </c>
      <c r="J4217" s="45">
        <v>3619900</v>
      </c>
      <c r="K4217" s="44">
        <f t="shared" si="197"/>
        <v>0.45151368223279498</v>
      </c>
    </row>
    <row r="4218" spans="1:11">
      <c r="A4218" t="s">
        <v>6987</v>
      </c>
      <c r="B4218" t="s">
        <v>13971</v>
      </c>
      <c r="C4218" s="43">
        <v>140000</v>
      </c>
      <c r="D4218">
        <v>100</v>
      </c>
      <c r="E4218" s="43">
        <v>6599800</v>
      </c>
      <c r="F4218" s="43">
        <v>3299900</v>
      </c>
      <c r="G4218" s="44">
        <f t="shared" si="195"/>
        <v>0.5</v>
      </c>
      <c r="H4218" s="45">
        <v>3429900</v>
      </c>
      <c r="I4218" s="44">
        <f t="shared" si="196"/>
        <v>0.4803024334070729</v>
      </c>
      <c r="J4218" s="45">
        <v>3619900</v>
      </c>
      <c r="K4218" s="44">
        <f t="shared" si="197"/>
        <v>0.45151368223279498</v>
      </c>
    </row>
    <row r="4219" spans="1:11">
      <c r="A4219" t="s">
        <v>7001</v>
      </c>
      <c r="B4219" t="s">
        <v>13972</v>
      </c>
      <c r="C4219" s="43">
        <v>140000</v>
      </c>
      <c r="D4219">
        <v>100</v>
      </c>
      <c r="E4219" s="43">
        <v>6599800</v>
      </c>
      <c r="F4219" s="43">
        <v>3299900</v>
      </c>
      <c r="G4219" s="44">
        <f t="shared" si="195"/>
        <v>0.5</v>
      </c>
      <c r="H4219" s="45">
        <v>3429900</v>
      </c>
      <c r="I4219" s="44">
        <f t="shared" si="196"/>
        <v>0.4803024334070729</v>
      </c>
      <c r="J4219" s="45">
        <v>3619900</v>
      </c>
      <c r="K4219" s="44">
        <f t="shared" si="197"/>
        <v>0.45151368223279498</v>
      </c>
    </row>
    <row r="4220" spans="1:11">
      <c r="A4220" t="s">
        <v>6985</v>
      </c>
      <c r="B4220" t="s">
        <v>13972</v>
      </c>
      <c r="C4220" s="43">
        <v>140000</v>
      </c>
      <c r="D4220">
        <v>100</v>
      </c>
      <c r="E4220" s="43">
        <v>6599800</v>
      </c>
      <c r="F4220" s="43">
        <v>3299900</v>
      </c>
      <c r="G4220" s="44">
        <f t="shared" si="195"/>
        <v>0.5</v>
      </c>
      <c r="H4220" s="45">
        <v>3429900</v>
      </c>
      <c r="I4220" s="44">
        <f t="shared" si="196"/>
        <v>0.4803024334070729</v>
      </c>
      <c r="J4220" s="45">
        <v>3619900</v>
      </c>
      <c r="K4220" s="44">
        <f t="shared" si="197"/>
        <v>0.45151368223279498</v>
      </c>
    </row>
    <row r="4221" spans="1:11">
      <c r="A4221" t="s">
        <v>7003</v>
      </c>
      <c r="B4221" t="s">
        <v>13973</v>
      </c>
      <c r="C4221" s="43">
        <v>140000</v>
      </c>
      <c r="D4221">
        <v>100</v>
      </c>
      <c r="E4221" s="43">
        <v>6599800</v>
      </c>
      <c r="F4221" s="43">
        <v>3299900</v>
      </c>
      <c r="G4221" s="44">
        <f t="shared" si="195"/>
        <v>0.5</v>
      </c>
      <c r="H4221" s="45">
        <v>3429900</v>
      </c>
      <c r="I4221" s="44">
        <f t="shared" si="196"/>
        <v>0.4803024334070729</v>
      </c>
      <c r="J4221" s="45">
        <v>3619900</v>
      </c>
      <c r="K4221" s="44">
        <f t="shared" si="197"/>
        <v>0.45151368223279498</v>
      </c>
    </row>
    <row r="4222" spans="1:11">
      <c r="A4222" t="s">
        <v>6983</v>
      </c>
      <c r="B4222" t="s">
        <v>13974</v>
      </c>
      <c r="C4222" s="43">
        <v>140000</v>
      </c>
      <c r="D4222">
        <v>100</v>
      </c>
      <c r="E4222" s="43">
        <v>6599800</v>
      </c>
      <c r="F4222" s="43">
        <v>3299900</v>
      </c>
      <c r="G4222" s="44">
        <f t="shared" si="195"/>
        <v>0.5</v>
      </c>
      <c r="H4222" s="45">
        <v>3429900</v>
      </c>
      <c r="I4222" s="44">
        <f t="shared" si="196"/>
        <v>0.4803024334070729</v>
      </c>
      <c r="J4222" s="45">
        <v>3619900</v>
      </c>
      <c r="K4222" s="44">
        <f t="shared" si="197"/>
        <v>0.45151368223279498</v>
      </c>
    </row>
    <row r="4223" spans="1:11">
      <c r="A4223" t="s">
        <v>5259</v>
      </c>
      <c r="B4223" t="s">
        <v>13975</v>
      </c>
      <c r="C4223" s="43">
        <v>140000</v>
      </c>
      <c r="D4223">
        <v>100</v>
      </c>
      <c r="E4223" s="43">
        <v>6599800</v>
      </c>
      <c r="F4223" s="43">
        <v>3299900</v>
      </c>
      <c r="G4223" s="44">
        <f t="shared" si="195"/>
        <v>0.5</v>
      </c>
      <c r="H4223" s="45">
        <v>3429900</v>
      </c>
      <c r="I4223" s="44">
        <f t="shared" si="196"/>
        <v>0.4803024334070729</v>
      </c>
      <c r="J4223" s="45">
        <v>3619900</v>
      </c>
      <c r="K4223" s="44">
        <f t="shared" si="197"/>
        <v>0.45151368223279498</v>
      </c>
    </row>
    <row r="4224" spans="1:11">
      <c r="A4224" t="s">
        <v>6584</v>
      </c>
      <c r="B4224" t="s">
        <v>13976</v>
      </c>
      <c r="C4224" s="43">
        <v>140000</v>
      </c>
      <c r="D4224">
        <v>100</v>
      </c>
      <c r="E4224" s="43">
        <v>6599800</v>
      </c>
      <c r="F4224" s="43">
        <v>3299900</v>
      </c>
      <c r="G4224" s="44">
        <f t="shared" si="195"/>
        <v>0.5</v>
      </c>
      <c r="H4224" s="45">
        <v>3429900</v>
      </c>
      <c r="I4224" s="44">
        <f t="shared" si="196"/>
        <v>0.4803024334070729</v>
      </c>
      <c r="J4224" s="45">
        <v>3619900</v>
      </c>
      <c r="K4224" s="44">
        <f t="shared" si="197"/>
        <v>0.45151368223279498</v>
      </c>
    </row>
    <row r="4225" spans="1:12">
      <c r="A4225" t="s">
        <v>6586</v>
      </c>
      <c r="B4225" t="s">
        <v>13977</v>
      </c>
      <c r="C4225" s="43">
        <v>140000</v>
      </c>
      <c r="D4225">
        <v>100</v>
      </c>
      <c r="E4225" s="43">
        <v>6599800</v>
      </c>
      <c r="F4225" s="43">
        <v>3299900</v>
      </c>
      <c r="G4225" s="44">
        <f t="shared" si="195"/>
        <v>0.5</v>
      </c>
      <c r="H4225" s="45">
        <v>3429900</v>
      </c>
      <c r="I4225" s="44">
        <f t="shared" si="196"/>
        <v>0.4803024334070729</v>
      </c>
      <c r="J4225" s="45">
        <v>3619900</v>
      </c>
      <c r="K4225" s="44">
        <f t="shared" si="197"/>
        <v>0.45151368223279498</v>
      </c>
    </row>
    <row r="4226" spans="1:12">
      <c r="A4226" t="s">
        <v>13978</v>
      </c>
      <c r="B4226" t="s">
        <v>13977</v>
      </c>
      <c r="C4226" s="43">
        <v>140000</v>
      </c>
      <c r="D4226">
        <v>100</v>
      </c>
      <c r="E4226" s="43">
        <v>6599800</v>
      </c>
      <c r="F4226" s="43">
        <v>3299900</v>
      </c>
      <c r="G4226" s="44">
        <f t="shared" ref="G4226:G4289" si="198">1-(F4226/E4226)</f>
        <v>0.5</v>
      </c>
      <c r="H4226" s="45">
        <v>3429900</v>
      </c>
      <c r="I4226" s="44">
        <f t="shared" ref="I4226:I4289" si="199">1-(H4226/E4226)</f>
        <v>0.4803024334070729</v>
      </c>
      <c r="J4226" s="45">
        <v>3619900</v>
      </c>
      <c r="K4226" s="44">
        <f t="shared" ref="K4226:K4289" si="200">1-(J4226/E4226)</f>
        <v>0.45151368223279498</v>
      </c>
      <c r="L4226" s="53"/>
    </row>
    <row r="4227" spans="1:12">
      <c r="A4227" t="s">
        <v>6580</v>
      </c>
      <c r="B4227" t="s">
        <v>13979</v>
      </c>
      <c r="C4227" s="43">
        <v>140000</v>
      </c>
      <c r="D4227">
        <v>100</v>
      </c>
      <c r="E4227" s="43">
        <v>6599800</v>
      </c>
      <c r="F4227" s="43">
        <v>3299900</v>
      </c>
      <c r="G4227" s="44">
        <f t="shared" si="198"/>
        <v>0.5</v>
      </c>
      <c r="H4227" s="45">
        <v>3429900</v>
      </c>
      <c r="I4227" s="44">
        <f t="shared" si="199"/>
        <v>0.4803024334070729</v>
      </c>
      <c r="J4227" s="45">
        <v>3619900</v>
      </c>
      <c r="K4227" s="44">
        <f t="shared" si="200"/>
        <v>0.45151368223279498</v>
      </c>
    </row>
    <row r="4228" spans="1:12">
      <c r="A4228" t="s">
        <v>6578</v>
      </c>
      <c r="B4228" t="s">
        <v>13980</v>
      </c>
      <c r="C4228" s="43">
        <v>140000</v>
      </c>
      <c r="D4228">
        <v>100</v>
      </c>
      <c r="E4228" s="43">
        <v>6599800</v>
      </c>
      <c r="F4228" s="43">
        <v>3299900</v>
      </c>
      <c r="G4228" s="44">
        <f t="shared" si="198"/>
        <v>0.5</v>
      </c>
      <c r="H4228" s="45">
        <v>3429900</v>
      </c>
      <c r="I4228" s="44">
        <f t="shared" si="199"/>
        <v>0.4803024334070729</v>
      </c>
      <c r="J4228" s="45">
        <v>3619900</v>
      </c>
      <c r="K4228" s="44">
        <f t="shared" si="200"/>
        <v>0.45151368223279498</v>
      </c>
    </row>
    <row r="4229" spans="1:12">
      <c r="A4229" t="s">
        <v>6650</v>
      </c>
      <c r="B4229" t="s">
        <v>13981</v>
      </c>
      <c r="C4229" s="43">
        <v>140000</v>
      </c>
      <c r="D4229">
        <v>100</v>
      </c>
      <c r="E4229" s="43">
        <v>6599800</v>
      </c>
      <c r="F4229" s="43">
        <v>3299900</v>
      </c>
      <c r="G4229" s="44">
        <f t="shared" si="198"/>
        <v>0.5</v>
      </c>
      <c r="H4229" s="45">
        <v>3429900</v>
      </c>
      <c r="I4229" s="44">
        <f t="shared" si="199"/>
        <v>0.4803024334070729</v>
      </c>
      <c r="J4229" s="45">
        <v>3619900</v>
      </c>
      <c r="K4229" s="44">
        <f t="shared" si="200"/>
        <v>0.45151368223279498</v>
      </c>
    </row>
    <row r="4230" spans="1:12">
      <c r="A4230" t="s">
        <v>6582</v>
      </c>
      <c r="B4230" t="s">
        <v>13982</v>
      </c>
      <c r="C4230" s="43">
        <v>140000</v>
      </c>
      <c r="D4230">
        <v>100</v>
      </c>
      <c r="E4230" s="43">
        <v>6599800</v>
      </c>
      <c r="F4230" s="43">
        <v>3299900</v>
      </c>
      <c r="G4230" s="44">
        <f t="shared" si="198"/>
        <v>0.5</v>
      </c>
      <c r="H4230" s="45">
        <v>3429900</v>
      </c>
      <c r="I4230" s="44">
        <f t="shared" si="199"/>
        <v>0.4803024334070729</v>
      </c>
      <c r="J4230" s="45">
        <v>3619900</v>
      </c>
      <c r="K4230" s="44">
        <f t="shared" si="200"/>
        <v>0.45151368223279498</v>
      </c>
    </row>
    <row r="4231" spans="1:12">
      <c r="A4231" t="s">
        <v>13983</v>
      </c>
      <c r="B4231" t="s">
        <v>13984</v>
      </c>
      <c r="C4231" s="43">
        <v>140000</v>
      </c>
      <c r="D4231">
        <v>5</v>
      </c>
      <c r="E4231" s="43">
        <v>6599800</v>
      </c>
      <c r="F4231" s="43">
        <v>3299900</v>
      </c>
      <c r="G4231" s="44">
        <f t="shared" si="198"/>
        <v>0.5</v>
      </c>
      <c r="H4231" s="45">
        <v>3429900</v>
      </c>
      <c r="I4231" s="44">
        <f t="shared" si="199"/>
        <v>0.4803024334070729</v>
      </c>
      <c r="J4231" s="45">
        <v>3619900</v>
      </c>
      <c r="K4231" s="44">
        <f t="shared" si="200"/>
        <v>0.45151368223279498</v>
      </c>
    </row>
    <row r="4232" spans="1:12">
      <c r="A4232" t="s">
        <v>13985</v>
      </c>
      <c r="B4232" t="s">
        <v>13986</v>
      </c>
      <c r="C4232" s="43">
        <v>140000</v>
      </c>
      <c r="D4232">
        <v>5</v>
      </c>
      <c r="E4232" s="43">
        <v>6599800</v>
      </c>
      <c r="F4232" s="43">
        <v>3299900</v>
      </c>
      <c r="G4232" s="44">
        <f t="shared" si="198"/>
        <v>0.5</v>
      </c>
      <c r="H4232" s="45">
        <v>3429900</v>
      </c>
      <c r="I4232" s="44">
        <f t="shared" si="199"/>
        <v>0.4803024334070729</v>
      </c>
      <c r="J4232" s="45">
        <v>3619900</v>
      </c>
      <c r="K4232" s="44">
        <f t="shared" si="200"/>
        <v>0.45151368223279498</v>
      </c>
    </row>
    <row r="4233" spans="1:12">
      <c r="A4233" t="s">
        <v>13987</v>
      </c>
      <c r="B4233" t="s">
        <v>13988</v>
      </c>
      <c r="C4233" s="43">
        <v>30000</v>
      </c>
      <c r="D4233">
        <v>0</v>
      </c>
      <c r="E4233" s="43">
        <v>7369780.0000000009</v>
      </c>
      <c r="F4233" s="43">
        <v>3349900</v>
      </c>
      <c r="G4233" s="44">
        <f t="shared" si="198"/>
        <v>0.54545454545454553</v>
      </c>
      <c r="H4233" s="45">
        <v>3489900</v>
      </c>
      <c r="I4233" s="44">
        <f t="shared" si="199"/>
        <v>0.52645804895125781</v>
      </c>
      <c r="J4233" s="45">
        <v>3679900</v>
      </c>
      <c r="K4233" s="44">
        <f t="shared" si="200"/>
        <v>0.50067708941108147</v>
      </c>
    </row>
    <row r="4234" spans="1:12">
      <c r="A4234" t="s">
        <v>7977</v>
      </c>
      <c r="B4234" t="s">
        <v>7976</v>
      </c>
      <c r="C4234" s="43">
        <v>30000</v>
      </c>
      <c r="D4234">
        <v>100</v>
      </c>
      <c r="E4234" s="43">
        <v>7457780.0000000009</v>
      </c>
      <c r="F4234" s="43">
        <v>3389900</v>
      </c>
      <c r="G4234" s="44">
        <f t="shared" si="198"/>
        <v>0.54545454545454553</v>
      </c>
      <c r="H4234" s="45">
        <v>3529900</v>
      </c>
      <c r="I4234" s="44">
        <f t="shared" si="199"/>
        <v>0.52668220301483826</v>
      </c>
      <c r="J4234" s="45">
        <v>3719900</v>
      </c>
      <c r="K4234" s="44">
        <f t="shared" si="200"/>
        <v>0.50120545256094984</v>
      </c>
    </row>
    <row r="4235" spans="1:12">
      <c r="A4235" t="s">
        <v>7859</v>
      </c>
      <c r="B4235" t="s">
        <v>7858</v>
      </c>
      <c r="C4235" s="43">
        <v>30000</v>
      </c>
      <c r="D4235">
        <v>0</v>
      </c>
      <c r="E4235" s="43">
        <v>7457780.0000000009</v>
      </c>
      <c r="F4235" s="43">
        <v>3389900</v>
      </c>
      <c r="G4235" s="44">
        <f t="shared" si="198"/>
        <v>0.54545454545454553</v>
      </c>
      <c r="H4235" s="45">
        <v>3529900</v>
      </c>
      <c r="I4235" s="44">
        <f t="shared" si="199"/>
        <v>0.52668220301483826</v>
      </c>
      <c r="J4235" s="45">
        <v>3719900</v>
      </c>
      <c r="K4235" s="44">
        <f t="shared" si="200"/>
        <v>0.50120545256094984</v>
      </c>
    </row>
    <row r="4236" spans="1:12">
      <c r="A4236" t="s">
        <v>2106</v>
      </c>
      <c r="B4236" t="s">
        <v>13989</v>
      </c>
      <c r="C4236" s="43">
        <v>140000</v>
      </c>
      <c r="D4236">
        <v>100</v>
      </c>
      <c r="E4236" s="43">
        <v>6799800</v>
      </c>
      <c r="F4236" s="43">
        <v>3399900</v>
      </c>
      <c r="G4236" s="44">
        <f t="shared" si="198"/>
        <v>0.5</v>
      </c>
      <c r="H4236" s="45">
        <v>3539900</v>
      </c>
      <c r="I4236" s="44">
        <f t="shared" si="199"/>
        <v>0.47941115915173971</v>
      </c>
      <c r="J4236" s="45">
        <v>3729900</v>
      </c>
      <c r="K4236" s="44">
        <f t="shared" si="200"/>
        <v>0.4514691608576723</v>
      </c>
    </row>
    <row r="4237" spans="1:12">
      <c r="A4237" t="s">
        <v>2107</v>
      </c>
      <c r="B4237" t="s">
        <v>13990</v>
      </c>
      <c r="C4237" s="43">
        <v>140000</v>
      </c>
      <c r="D4237">
        <v>100</v>
      </c>
      <c r="E4237" s="43">
        <v>6799800</v>
      </c>
      <c r="F4237" s="43">
        <v>3399900</v>
      </c>
      <c r="G4237" s="44">
        <f t="shared" si="198"/>
        <v>0.5</v>
      </c>
      <c r="H4237" s="45">
        <v>3539900</v>
      </c>
      <c r="I4237" s="44">
        <f t="shared" si="199"/>
        <v>0.47941115915173971</v>
      </c>
      <c r="J4237" s="45">
        <v>3729900</v>
      </c>
      <c r="K4237" s="44">
        <f t="shared" si="200"/>
        <v>0.4514691608576723</v>
      </c>
    </row>
    <row r="4238" spans="1:12">
      <c r="A4238" t="s">
        <v>2104</v>
      </c>
      <c r="B4238" t="s">
        <v>13991</v>
      </c>
      <c r="C4238" s="43">
        <v>140000</v>
      </c>
      <c r="D4238">
        <v>100</v>
      </c>
      <c r="E4238" s="43">
        <v>6799800</v>
      </c>
      <c r="F4238" s="43">
        <v>3399900</v>
      </c>
      <c r="G4238" s="44">
        <f t="shared" si="198"/>
        <v>0.5</v>
      </c>
      <c r="H4238" s="45">
        <v>3539900</v>
      </c>
      <c r="I4238" s="44">
        <f t="shared" si="199"/>
        <v>0.47941115915173971</v>
      </c>
      <c r="J4238" s="45">
        <v>3729900</v>
      </c>
      <c r="K4238" s="44">
        <f t="shared" si="200"/>
        <v>0.4514691608576723</v>
      </c>
    </row>
    <row r="4239" spans="1:12">
      <c r="A4239" t="s">
        <v>2109</v>
      </c>
      <c r="B4239" t="s">
        <v>13992</v>
      </c>
      <c r="C4239" s="43">
        <v>140000</v>
      </c>
      <c r="D4239">
        <v>100</v>
      </c>
      <c r="E4239" s="43">
        <v>6799800</v>
      </c>
      <c r="F4239" s="43">
        <v>3399900</v>
      </c>
      <c r="G4239" s="44">
        <f t="shared" si="198"/>
        <v>0.5</v>
      </c>
      <c r="H4239" s="45">
        <v>3539900</v>
      </c>
      <c r="I4239" s="44">
        <f t="shared" si="199"/>
        <v>0.47941115915173971</v>
      </c>
      <c r="J4239" s="45">
        <v>3729900</v>
      </c>
      <c r="K4239" s="44">
        <f t="shared" si="200"/>
        <v>0.4514691608576723</v>
      </c>
    </row>
    <row r="4240" spans="1:12">
      <c r="A4240" t="s">
        <v>2108</v>
      </c>
      <c r="B4240" t="s">
        <v>13993</v>
      </c>
      <c r="C4240" s="43">
        <v>140000</v>
      </c>
      <c r="D4240">
        <v>100</v>
      </c>
      <c r="E4240" s="43">
        <v>6799800</v>
      </c>
      <c r="F4240" s="43">
        <v>3399900</v>
      </c>
      <c r="G4240" s="44">
        <f t="shared" si="198"/>
        <v>0.5</v>
      </c>
      <c r="H4240" s="45">
        <v>3539900</v>
      </c>
      <c r="I4240" s="44">
        <f t="shared" si="199"/>
        <v>0.47941115915173971</v>
      </c>
      <c r="J4240" s="45">
        <v>3729900</v>
      </c>
      <c r="K4240" s="44">
        <f t="shared" si="200"/>
        <v>0.4514691608576723</v>
      </c>
    </row>
    <row r="4241" spans="1:11">
      <c r="A4241" t="s">
        <v>2112</v>
      </c>
      <c r="B4241" t="s">
        <v>13317</v>
      </c>
      <c r="C4241" s="43">
        <v>140000</v>
      </c>
      <c r="D4241">
        <v>5</v>
      </c>
      <c r="E4241" s="43">
        <v>6799800</v>
      </c>
      <c r="F4241" s="43">
        <v>3399900</v>
      </c>
      <c r="G4241" s="44">
        <f t="shared" si="198"/>
        <v>0.5</v>
      </c>
      <c r="H4241" s="45">
        <v>3539900</v>
      </c>
      <c r="I4241" s="44">
        <f t="shared" si="199"/>
        <v>0.47941115915173971</v>
      </c>
      <c r="J4241" s="45">
        <v>3729900</v>
      </c>
      <c r="K4241" s="44">
        <f t="shared" si="200"/>
        <v>0.4514691608576723</v>
      </c>
    </row>
    <row r="4242" spans="1:11">
      <c r="A4242" t="s">
        <v>2111</v>
      </c>
      <c r="B4242" t="s">
        <v>13317</v>
      </c>
      <c r="C4242" s="43">
        <v>140000</v>
      </c>
      <c r="D4242">
        <v>100</v>
      </c>
      <c r="E4242" s="43">
        <v>6799800</v>
      </c>
      <c r="F4242" s="43">
        <v>3399900</v>
      </c>
      <c r="G4242" s="44">
        <f t="shared" si="198"/>
        <v>0.5</v>
      </c>
      <c r="H4242" s="45">
        <v>3539900</v>
      </c>
      <c r="I4242" s="44">
        <f t="shared" si="199"/>
        <v>0.47941115915173971</v>
      </c>
      <c r="J4242" s="45">
        <v>3729900</v>
      </c>
      <c r="K4242" s="44">
        <f t="shared" si="200"/>
        <v>0.4514691608576723</v>
      </c>
    </row>
    <row r="4243" spans="1:11">
      <c r="A4243" t="s">
        <v>2105</v>
      </c>
      <c r="B4243" t="s">
        <v>13317</v>
      </c>
      <c r="C4243" s="43">
        <v>140000</v>
      </c>
      <c r="D4243">
        <v>16</v>
      </c>
      <c r="E4243" s="43">
        <v>6799800</v>
      </c>
      <c r="F4243" s="43">
        <v>3399900</v>
      </c>
      <c r="G4243" s="44">
        <f t="shared" si="198"/>
        <v>0.5</v>
      </c>
      <c r="H4243" s="45">
        <v>3539900</v>
      </c>
      <c r="I4243" s="44">
        <f t="shared" si="199"/>
        <v>0.47941115915173971</v>
      </c>
      <c r="J4243" s="45">
        <v>3729900</v>
      </c>
      <c r="K4243" s="44">
        <f t="shared" si="200"/>
        <v>0.4514691608576723</v>
      </c>
    </row>
    <row r="4244" spans="1:11">
      <c r="A4244" t="s">
        <v>2110</v>
      </c>
      <c r="B4244" t="s">
        <v>13317</v>
      </c>
      <c r="C4244" s="43">
        <v>140000</v>
      </c>
      <c r="D4244">
        <v>9</v>
      </c>
      <c r="E4244" s="43">
        <v>6799800</v>
      </c>
      <c r="F4244" s="43">
        <v>3399900</v>
      </c>
      <c r="G4244" s="44">
        <f t="shared" si="198"/>
        <v>0.5</v>
      </c>
      <c r="H4244" s="45">
        <v>3539900</v>
      </c>
      <c r="I4244" s="44">
        <f t="shared" si="199"/>
        <v>0.47941115915173971</v>
      </c>
      <c r="J4244" s="45">
        <v>3729900</v>
      </c>
      <c r="K4244" s="44">
        <f t="shared" si="200"/>
        <v>0.4514691608576723</v>
      </c>
    </row>
    <row r="4245" spans="1:11">
      <c r="A4245" t="s">
        <v>6284</v>
      </c>
      <c r="B4245" t="s">
        <v>13994</v>
      </c>
      <c r="C4245" s="43">
        <v>30000</v>
      </c>
      <c r="D4245">
        <v>50</v>
      </c>
      <c r="E4245" s="43">
        <v>7479780.0000000009</v>
      </c>
      <c r="F4245" s="43">
        <v>3399900</v>
      </c>
      <c r="G4245" s="44">
        <f t="shared" si="198"/>
        <v>0.54545454545454553</v>
      </c>
      <c r="H4245" s="45">
        <v>3539900</v>
      </c>
      <c r="I4245" s="44">
        <f t="shared" si="199"/>
        <v>0.52673741741067259</v>
      </c>
      <c r="J4245" s="45">
        <v>3729900</v>
      </c>
      <c r="K4245" s="44">
        <f t="shared" si="200"/>
        <v>0.50133560077970207</v>
      </c>
    </row>
    <row r="4246" spans="1:11">
      <c r="A4246" t="s">
        <v>13995</v>
      </c>
      <c r="B4246" t="s">
        <v>4828</v>
      </c>
      <c r="C4246" s="43">
        <v>50000</v>
      </c>
      <c r="D4246">
        <v>20</v>
      </c>
      <c r="E4246" s="43">
        <v>6819800</v>
      </c>
      <c r="F4246" s="43">
        <v>3409900</v>
      </c>
      <c r="G4246" s="44">
        <f t="shared" si="198"/>
        <v>0.5</v>
      </c>
      <c r="H4246" s="45">
        <v>3549900</v>
      </c>
      <c r="I4246" s="44">
        <f t="shared" si="199"/>
        <v>0.4794715387548022</v>
      </c>
      <c r="J4246" s="45">
        <v>3749900</v>
      </c>
      <c r="K4246" s="44">
        <f t="shared" si="200"/>
        <v>0.45014516554737671</v>
      </c>
    </row>
    <row r="4247" spans="1:11">
      <c r="A4247" t="s">
        <v>8122</v>
      </c>
      <c r="B4247" t="s">
        <v>8121</v>
      </c>
      <c r="C4247" s="43">
        <v>30000</v>
      </c>
      <c r="D4247">
        <v>100</v>
      </c>
      <c r="E4247" s="43">
        <v>7523780.0000000009</v>
      </c>
      <c r="F4247" s="43">
        <v>3419900</v>
      </c>
      <c r="G4247" s="44">
        <f t="shared" si="198"/>
        <v>0.54545454545454553</v>
      </c>
      <c r="H4247" s="45">
        <v>3559900</v>
      </c>
      <c r="I4247" s="44">
        <f t="shared" si="199"/>
        <v>0.52684687750040538</v>
      </c>
      <c r="J4247" s="45">
        <v>3759900</v>
      </c>
      <c r="K4247" s="44">
        <f t="shared" si="200"/>
        <v>0.50026449470877676</v>
      </c>
    </row>
    <row r="4248" spans="1:11">
      <c r="A4248" t="s">
        <v>13996</v>
      </c>
      <c r="B4248" t="s">
        <v>13997</v>
      </c>
      <c r="C4248" s="43">
        <v>30000</v>
      </c>
      <c r="D4248">
        <v>0</v>
      </c>
      <c r="E4248" s="43">
        <v>7589780.0000000009</v>
      </c>
      <c r="F4248" s="43">
        <v>3449900</v>
      </c>
      <c r="G4248" s="44">
        <f t="shared" si="198"/>
        <v>0.54545454545454553</v>
      </c>
      <c r="H4248" s="45">
        <v>3589900</v>
      </c>
      <c r="I4248" s="44">
        <f t="shared" si="199"/>
        <v>0.52700868799886169</v>
      </c>
      <c r="J4248" s="45">
        <v>3789900</v>
      </c>
      <c r="K4248" s="44">
        <f t="shared" si="200"/>
        <v>0.50065746306217052</v>
      </c>
    </row>
    <row r="4249" spans="1:11">
      <c r="A4249" t="s">
        <v>13998</v>
      </c>
      <c r="B4249" t="s">
        <v>13999</v>
      </c>
      <c r="C4249" s="43">
        <v>140000</v>
      </c>
      <c r="D4249">
        <v>100</v>
      </c>
      <c r="E4249" s="43">
        <v>2599800</v>
      </c>
      <c r="F4249" s="43">
        <v>1299900</v>
      </c>
      <c r="G4249" s="44">
        <f t="shared" si="198"/>
        <v>0.5</v>
      </c>
      <c r="H4249" s="45">
        <v>1349900</v>
      </c>
      <c r="I4249" s="44">
        <f t="shared" si="199"/>
        <v>0.48076775136548966</v>
      </c>
      <c r="J4249" s="45">
        <v>1419900</v>
      </c>
      <c r="K4249" s="44">
        <f t="shared" si="200"/>
        <v>0.45384260327717518</v>
      </c>
    </row>
    <row r="4250" spans="1:11">
      <c r="A4250" t="s">
        <v>5457</v>
      </c>
      <c r="B4250" t="s">
        <v>14000</v>
      </c>
      <c r="C4250" s="43">
        <v>60000</v>
      </c>
      <c r="D4250">
        <v>100</v>
      </c>
      <c r="E4250" s="43">
        <v>2599800</v>
      </c>
      <c r="F4250" s="43">
        <v>1299900</v>
      </c>
      <c r="G4250" s="44">
        <f t="shared" si="198"/>
        <v>0.5</v>
      </c>
      <c r="H4250" s="45">
        <v>1349900</v>
      </c>
      <c r="I4250" s="44">
        <f t="shared" si="199"/>
        <v>0.48076775136548966</v>
      </c>
      <c r="J4250" s="45">
        <v>1419900</v>
      </c>
      <c r="K4250" s="44">
        <f t="shared" si="200"/>
        <v>0.45384260327717518</v>
      </c>
    </row>
    <row r="4251" spans="1:11">
      <c r="A4251" t="s">
        <v>5461</v>
      </c>
      <c r="B4251" t="s">
        <v>14001</v>
      </c>
      <c r="C4251" s="43">
        <v>60000</v>
      </c>
      <c r="D4251">
        <v>100</v>
      </c>
      <c r="E4251" s="43">
        <v>2599800</v>
      </c>
      <c r="F4251" s="43">
        <v>1299900</v>
      </c>
      <c r="G4251" s="44">
        <f t="shared" si="198"/>
        <v>0.5</v>
      </c>
      <c r="H4251" s="45">
        <v>1349900</v>
      </c>
      <c r="I4251" s="44">
        <f t="shared" si="199"/>
        <v>0.48076775136548966</v>
      </c>
      <c r="J4251" s="45">
        <v>1419900</v>
      </c>
      <c r="K4251" s="44">
        <f t="shared" si="200"/>
        <v>0.45384260327717518</v>
      </c>
    </row>
    <row r="4252" spans="1:11">
      <c r="A4252" t="s">
        <v>5459</v>
      </c>
      <c r="B4252" t="s">
        <v>14002</v>
      </c>
      <c r="C4252" s="43">
        <v>60000</v>
      </c>
      <c r="D4252">
        <v>100</v>
      </c>
      <c r="E4252" s="43">
        <v>2599800</v>
      </c>
      <c r="F4252" s="43">
        <v>1299900</v>
      </c>
      <c r="G4252" s="44">
        <f t="shared" si="198"/>
        <v>0.5</v>
      </c>
      <c r="H4252" s="45">
        <v>1349900</v>
      </c>
      <c r="I4252" s="44">
        <f t="shared" si="199"/>
        <v>0.48076775136548966</v>
      </c>
      <c r="J4252" s="45">
        <v>1419900</v>
      </c>
      <c r="K4252" s="44">
        <f t="shared" si="200"/>
        <v>0.45384260327717518</v>
      </c>
    </row>
    <row r="4253" spans="1:11">
      <c r="A4253" t="s">
        <v>14003</v>
      </c>
      <c r="B4253" t="s">
        <v>14002</v>
      </c>
      <c r="C4253" s="43">
        <v>50000</v>
      </c>
      <c r="D4253">
        <v>100</v>
      </c>
      <c r="E4253" s="43">
        <v>2599800</v>
      </c>
      <c r="F4253" s="43">
        <v>1299900</v>
      </c>
      <c r="G4253" s="44">
        <f t="shared" si="198"/>
        <v>0.5</v>
      </c>
      <c r="H4253" s="45">
        <v>1349900</v>
      </c>
      <c r="I4253" s="44">
        <f t="shared" si="199"/>
        <v>0.48076775136548966</v>
      </c>
      <c r="J4253" s="45">
        <v>1419900</v>
      </c>
      <c r="K4253" s="44">
        <f t="shared" si="200"/>
        <v>0.45384260327717518</v>
      </c>
    </row>
    <row r="4254" spans="1:11">
      <c r="A4254" t="s">
        <v>14004</v>
      </c>
      <c r="B4254" t="s">
        <v>14005</v>
      </c>
      <c r="C4254" s="43">
        <v>140000</v>
      </c>
      <c r="D4254">
        <v>100</v>
      </c>
      <c r="E4254" s="43">
        <v>2199800</v>
      </c>
      <c r="F4254" s="43">
        <v>1099900</v>
      </c>
      <c r="G4254" s="44">
        <f t="shared" si="198"/>
        <v>0.5</v>
      </c>
      <c r="H4254" s="45">
        <v>1139900</v>
      </c>
      <c r="I4254" s="44">
        <f t="shared" si="199"/>
        <v>0.4818165287753432</v>
      </c>
      <c r="J4254" s="45">
        <v>1199900</v>
      </c>
      <c r="K4254" s="44">
        <f t="shared" si="200"/>
        <v>0.45454132193835806</v>
      </c>
    </row>
    <row r="4255" spans="1:11">
      <c r="A4255" t="s">
        <v>14006</v>
      </c>
      <c r="B4255" t="s">
        <v>14007</v>
      </c>
      <c r="C4255" s="43">
        <v>140000</v>
      </c>
      <c r="D4255">
        <v>100</v>
      </c>
      <c r="E4255" s="43">
        <v>6999800</v>
      </c>
      <c r="F4255" s="43">
        <v>3499900</v>
      </c>
      <c r="G4255" s="44">
        <f t="shared" si="198"/>
        <v>0.5</v>
      </c>
      <c r="H4255" s="45">
        <v>3639900</v>
      </c>
      <c r="I4255" s="44">
        <f t="shared" si="199"/>
        <v>0.47999942855510158</v>
      </c>
      <c r="J4255" s="45">
        <v>3839900</v>
      </c>
      <c r="K4255" s="44">
        <f t="shared" si="200"/>
        <v>0.45142718363381806</v>
      </c>
    </row>
    <row r="4256" spans="1:11">
      <c r="A4256" t="s">
        <v>14008</v>
      </c>
      <c r="B4256" t="s">
        <v>14009</v>
      </c>
      <c r="C4256" s="43">
        <v>140000</v>
      </c>
      <c r="D4256">
        <v>10</v>
      </c>
      <c r="E4256" s="43">
        <v>6999800</v>
      </c>
      <c r="F4256" s="43">
        <v>3499900</v>
      </c>
      <c r="G4256" s="44">
        <f t="shared" si="198"/>
        <v>0.5</v>
      </c>
      <c r="H4256" s="45">
        <v>3639900</v>
      </c>
      <c r="I4256" s="44">
        <f t="shared" si="199"/>
        <v>0.47999942855510158</v>
      </c>
      <c r="J4256" s="45">
        <v>3839900</v>
      </c>
      <c r="K4256" s="44">
        <f t="shared" si="200"/>
        <v>0.45142718363381806</v>
      </c>
    </row>
    <row r="4257" spans="1:11">
      <c r="A4257" t="s">
        <v>14010</v>
      </c>
      <c r="B4257" t="s">
        <v>14011</v>
      </c>
      <c r="C4257" s="43">
        <v>140000</v>
      </c>
      <c r="D4257">
        <v>0</v>
      </c>
      <c r="E4257" s="43">
        <v>6999800</v>
      </c>
      <c r="F4257" s="43">
        <v>3499900</v>
      </c>
      <c r="G4257" s="44">
        <f t="shared" si="198"/>
        <v>0.5</v>
      </c>
      <c r="H4257" s="45">
        <v>3639900</v>
      </c>
      <c r="I4257" s="44">
        <f t="shared" si="199"/>
        <v>0.47999942855510158</v>
      </c>
      <c r="J4257" s="45">
        <v>3839900</v>
      </c>
      <c r="K4257" s="44">
        <f t="shared" si="200"/>
        <v>0.45142718363381806</v>
      </c>
    </row>
    <row r="4258" spans="1:11">
      <c r="A4258" t="s">
        <v>14012</v>
      </c>
      <c r="B4258" t="s">
        <v>14013</v>
      </c>
      <c r="C4258" s="43">
        <v>140000</v>
      </c>
      <c r="D4258">
        <v>0</v>
      </c>
      <c r="E4258" s="43">
        <v>6999800</v>
      </c>
      <c r="F4258" s="43">
        <v>3499900</v>
      </c>
      <c r="G4258" s="44">
        <f t="shared" si="198"/>
        <v>0.5</v>
      </c>
      <c r="H4258" s="45">
        <v>3639900</v>
      </c>
      <c r="I4258" s="44">
        <f t="shared" si="199"/>
        <v>0.47999942855510158</v>
      </c>
      <c r="J4258" s="45">
        <v>3839900</v>
      </c>
      <c r="K4258" s="44">
        <f t="shared" si="200"/>
        <v>0.45142718363381806</v>
      </c>
    </row>
    <row r="4259" spans="1:11">
      <c r="A4259" t="s">
        <v>14014</v>
      </c>
      <c r="B4259" t="s">
        <v>14015</v>
      </c>
      <c r="C4259" s="43">
        <v>140000</v>
      </c>
      <c r="D4259">
        <v>0</v>
      </c>
      <c r="E4259" s="43">
        <v>6999800</v>
      </c>
      <c r="F4259" s="43">
        <v>3499900</v>
      </c>
      <c r="G4259" s="44">
        <f t="shared" si="198"/>
        <v>0.5</v>
      </c>
      <c r="H4259" s="45">
        <v>3639900</v>
      </c>
      <c r="I4259" s="44">
        <f t="shared" si="199"/>
        <v>0.47999942855510158</v>
      </c>
      <c r="J4259" s="45">
        <v>3839900</v>
      </c>
      <c r="K4259" s="44">
        <f t="shared" si="200"/>
        <v>0.45142718363381806</v>
      </c>
    </row>
    <row r="4260" spans="1:11">
      <c r="A4260" t="s">
        <v>14016</v>
      </c>
      <c r="B4260" t="s">
        <v>14017</v>
      </c>
      <c r="C4260" s="43">
        <v>140000</v>
      </c>
      <c r="D4260">
        <v>0</v>
      </c>
      <c r="E4260" s="43">
        <v>6999800</v>
      </c>
      <c r="F4260" s="43">
        <v>3499900</v>
      </c>
      <c r="G4260" s="44">
        <f t="shared" si="198"/>
        <v>0.5</v>
      </c>
      <c r="H4260" s="45">
        <v>3639900</v>
      </c>
      <c r="I4260" s="44">
        <f t="shared" si="199"/>
        <v>0.47999942855510158</v>
      </c>
      <c r="J4260" s="45">
        <v>3839900</v>
      </c>
      <c r="K4260" s="44">
        <f t="shared" si="200"/>
        <v>0.45142718363381806</v>
      </c>
    </row>
    <row r="4261" spans="1:11">
      <c r="A4261" t="s">
        <v>14018</v>
      </c>
      <c r="B4261" t="s">
        <v>14019</v>
      </c>
      <c r="C4261" s="43">
        <v>140000</v>
      </c>
      <c r="D4261">
        <v>0</v>
      </c>
      <c r="E4261" s="43">
        <v>6999800</v>
      </c>
      <c r="F4261" s="43">
        <v>3499900</v>
      </c>
      <c r="G4261" s="44">
        <f t="shared" si="198"/>
        <v>0.5</v>
      </c>
      <c r="H4261" s="45">
        <v>3639900</v>
      </c>
      <c r="I4261" s="44">
        <f t="shared" si="199"/>
        <v>0.47999942855510158</v>
      </c>
      <c r="J4261" s="45">
        <v>3839900</v>
      </c>
      <c r="K4261" s="44">
        <f t="shared" si="200"/>
        <v>0.45142718363381806</v>
      </c>
    </row>
    <row r="4262" spans="1:11">
      <c r="A4262" s="49" t="s">
        <v>14020</v>
      </c>
      <c r="B4262" s="49" t="s">
        <v>14021</v>
      </c>
      <c r="C4262" s="43">
        <v>140000</v>
      </c>
      <c r="D4262">
        <v>100</v>
      </c>
      <c r="E4262" s="43">
        <v>6999800</v>
      </c>
      <c r="F4262" s="43">
        <v>3499900</v>
      </c>
      <c r="G4262" s="44">
        <f t="shared" si="198"/>
        <v>0.5</v>
      </c>
      <c r="H4262" s="45">
        <v>3639900</v>
      </c>
      <c r="I4262" s="44">
        <f t="shared" si="199"/>
        <v>0.47999942855510158</v>
      </c>
      <c r="J4262" s="45">
        <v>3839900</v>
      </c>
      <c r="K4262" s="44">
        <f t="shared" si="200"/>
        <v>0.45142718363381806</v>
      </c>
    </row>
    <row r="4263" spans="1:11">
      <c r="A4263" t="s">
        <v>1969</v>
      </c>
      <c r="B4263" t="s">
        <v>14022</v>
      </c>
      <c r="C4263" s="43">
        <v>140000</v>
      </c>
      <c r="D4263">
        <v>100</v>
      </c>
      <c r="E4263" s="43">
        <v>6999800</v>
      </c>
      <c r="F4263" s="43">
        <v>3499900</v>
      </c>
      <c r="G4263" s="44">
        <f t="shared" si="198"/>
        <v>0.5</v>
      </c>
      <c r="H4263" s="45">
        <v>3639900</v>
      </c>
      <c r="I4263" s="44">
        <f t="shared" si="199"/>
        <v>0.47999942855510158</v>
      </c>
      <c r="J4263" s="45">
        <v>3839900</v>
      </c>
      <c r="K4263" s="44">
        <f t="shared" si="200"/>
        <v>0.45142718363381806</v>
      </c>
    </row>
    <row r="4264" spans="1:11">
      <c r="A4264" t="s">
        <v>1976</v>
      </c>
      <c r="B4264" t="s">
        <v>14023</v>
      </c>
      <c r="C4264" s="43">
        <v>140000</v>
      </c>
      <c r="D4264">
        <v>100</v>
      </c>
      <c r="E4264" s="43">
        <v>6999800</v>
      </c>
      <c r="F4264" s="43">
        <v>3499900</v>
      </c>
      <c r="G4264" s="44">
        <f t="shared" si="198"/>
        <v>0.5</v>
      </c>
      <c r="H4264" s="45">
        <v>3639900</v>
      </c>
      <c r="I4264" s="44">
        <f t="shared" si="199"/>
        <v>0.47999942855510158</v>
      </c>
      <c r="J4264" s="45">
        <v>3839900</v>
      </c>
      <c r="K4264" s="44">
        <f t="shared" si="200"/>
        <v>0.45142718363381806</v>
      </c>
    </row>
    <row r="4265" spans="1:11">
      <c r="A4265" t="s">
        <v>1970</v>
      </c>
      <c r="B4265" t="s">
        <v>14024</v>
      </c>
      <c r="C4265" s="43">
        <v>140000</v>
      </c>
      <c r="D4265">
        <v>100</v>
      </c>
      <c r="E4265" s="43">
        <v>6999800</v>
      </c>
      <c r="F4265" s="43">
        <v>3499900</v>
      </c>
      <c r="G4265" s="44">
        <f t="shared" si="198"/>
        <v>0.5</v>
      </c>
      <c r="H4265" s="45">
        <v>3639900</v>
      </c>
      <c r="I4265" s="44">
        <f t="shared" si="199"/>
        <v>0.47999942855510158</v>
      </c>
      <c r="J4265" s="45">
        <v>3839900</v>
      </c>
      <c r="K4265" s="44">
        <f t="shared" si="200"/>
        <v>0.45142718363381806</v>
      </c>
    </row>
    <row r="4266" spans="1:11">
      <c r="A4266" t="s">
        <v>1968</v>
      </c>
      <c r="B4266" t="s">
        <v>14025</v>
      </c>
      <c r="C4266" s="43">
        <v>140000</v>
      </c>
      <c r="D4266">
        <v>100</v>
      </c>
      <c r="E4266" s="43">
        <v>6999800</v>
      </c>
      <c r="F4266" s="43">
        <v>3499900</v>
      </c>
      <c r="G4266" s="44">
        <f t="shared" si="198"/>
        <v>0.5</v>
      </c>
      <c r="H4266" s="45">
        <v>3639900</v>
      </c>
      <c r="I4266" s="44">
        <f t="shared" si="199"/>
        <v>0.47999942855510158</v>
      </c>
      <c r="J4266" s="45">
        <v>3839900</v>
      </c>
      <c r="K4266" s="44">
        <f t="shared" si="200"/>
        <v>0.45142718363381806</v>
      </c>
    </row>
    <row r="4267" spans="1:11">
      <c r="A4267" t="s">
        <v>1974</v>
      </c>
      <c r="B4267" t="s">
        <v>14026</v>
      </c>
      <c r="C4267" s="43">
        <v>140000</v>
      </c>
      <c r="D4267">
        <v>100</v>
      </c>
      <c r="E4267" s="43">
        <v>6999800</v>
      </c>
      <c r="F4267" s="43">
        <v>3499900</v>
      </c>
      <c r="G4267" s="44">
        <f t="shared" si="198"/>
        <v>0.5</v>
      </c>
      <c r="H4267" s="45">
        <v>3639900</v>
      </c>
      <c r="I4267" s="44">
        <f t="shared" si="199"/>
        <v>0.47999942855510158</v>
      </c>
      <c r="J4267" s="45">
        <v>3839900</v>
      </c>
      <c r="K4267" s="44">
        <f t="shared" si="200"/>
        <v>0.45142718363381806</v>
      </c>
    </row>
    <row r="4268" spans="1:11">
      <c r="A4268" t="s">
        <v>1975</v>
      </c>
      <c r="B4268" t="s">
        <v>14027</v>
      </c>
      <c r="C4268" s="43">
        <v>140000</v>
      </c>
      <c r="D4268">
        <v>100</v>
      </c>
      <c r="E4268" s="43">
        <v>6999800</v>
      </c>
      <c r="F4268" s="43">
        <v>3499900</v>
      </c>
      <c r="G4268" s="44">
        <f t="shared" si="198"/>
        <v>0.5</v>
      </c>
      <c r="H4268" s="45">
        <v>3639900</v>
      </c>
      <c r="I4268" s="44">
        <f t="shared" si="199"/>
        <v>0.47999942855510158</v>
      </c>
      <c r="J4268" s="45">
        <v>3839900</v>
      </c>
      <c r="K4268" s="44">
        <f t="shared" si="200"/>
        <v>0.45142718363381806</v>
      </c>
    </row>
    <row r="4269" spans="1:11">
      <c r="A4269" t="s">
        <v>1972</v>
      </c>
      <c r="B4269" t="s">
        <v>14028</v>
      </c>
      <c r="C4269" s="43">
        <v>140000</v>
      </c>
      <c r="D4269">
        <v>100</v>
      </c>
      <c r="E4269" s="43">
        <v>6999800</v>
      </c>
      <c r="F4269" s="43">
        <v>3499900</v>
      </c>
      <c r="G4269" s="44">
        <f t="shared" si="198"/>
        <v>0.5</v>
      </c>
      <c r="H4269" s="45">
        <v>3639900</v>
      </c>
      <c r="I4269" s="44">
        <f t="shared" si="199"/>
        <v>0.47999942855510158</v>
      </c>
      <c r="J4269" s="45">
        <v>3839900</v>
      </c>
      <c r="K4269" s="44">
        <f t="shared" si="200"/>
        <v>0.45142718363381806</v>
      </c>
    </row>
    <row r="4270" spans="1:11">
      <c r="A4270" t="s">
        <v>1973</v>
      </c>
      <c r="B4270" t="s">
        <v>14029</v>
      </c>
      <c r="C4270" s="43">
        <v>140000</v>
      </c>
      <c r="D4270">
        <v>100</v>
      </c>
      <c r="E4270" s="43">
        <v>6999800</v>
      </c>
      <c r="F4270" s="43">
        <v>3499900</v>
      </c>
      <c r="G4270" s="44">
        <f t="shared" si="198"/>
        <v>0.5</v>
      </c>
      <c r="H4270" s="45">
        <v>3639900</v>
      </c>
      <c r="I4270" s="44">
        <f t="shared" si="199"/>
        <v>0.47999942855510158</v>
      </c>
      <c r="J4270" s="45">
        <v>3839900</v>
      </c>
      <c r="K4270" s="44">
        <f t="shared" si="200"/>
        <v>0.45142718363381806</v>
      </c>
    </row>
    <row r="4271" spans="1:11">
      <c r="A4271" t="s">
        <v>1971</v>
      </c>
      <c r="B4271" t="s">
        <v>14030</v>
      </c>
      <c r="C4271" s="43">
        <v>140000</v>
      </c>
      <c r="D4271">
        <v>100</v>
      </c>
      <c r="E4271" s="43">
        <v>6999800</v>
      </c>
      <c r="F4271" s="43">
        <v>3499900</v>
      </c>
      <c r="G4271" s="44">
        <f t="shared" si="198"/>
        <v>0.5</v>
      </c>
      <c r="H4271" s="45">
        <v>3639900</v>
      </c>
      <c r="I4271" s="44">
        <f t="shared" si="199"/>
        <v>0.47999942855510158</v>
      </c>
      <c r="J4271" s="45">
        <v>3839900</v>
      </c>
      <c r="K4271" s="44">
        <f t="shared" si="200"/>
        <v>0.45142718363381806</v>
      </c>
    </row>
    <row r="4272" spans="1:11">
      <c r="A4272" t="s">
        <v>2132</v>
      </c>
      <c r="B4272" t="s">
        <v>14031</v>
      </c>
      <c r="C4272" s="43">
        <v>140000</v>
      </c>
      <c r="D4272">
        <v>100</v>
      </c>
      <c r="E4272" s="43">
        <v>6999800</v>
      </c>
      <c r="F4272" s="43">
        <v>3499900</v>
      </c>
      <c r="G4272" s="44">
        <f t="shared" si="198"/>
        <v>0.5</v>
      </c>
      <c r="H4272" s="45">
        <v>3639900</v>
      </c>
      <c r="I4272" s="44">
        <f t="shared" si="199"/>
        <v>0.47999942855510158</v>
      </c>
      <c r="J4272" s="45">
        <v>3839900</v>
      </c>
      <c r="K4272" s="44">
        <f t="shared" si="200"/>
        <v>0.45142718363381806</v>
      </c>
    </row>
    <row r="4273" spans="1:11">
      <c r="A4273" t="s">
        <v>2139</v>
      </c>
      <c r="B4273" t="s">
        <v>14032</v>
      </c>
      <c r="C4273" s="43">
        <v>140000</v>
      </c>
      <c r="D4273">
        <v>100</v>
      </c>
      <c r="E4273" s="43">
        <v>6999800</v>
      </c>
      <c r="F4273" s="43">
        <v>3499900</v>
      </c>
      <c r="G4273" s="44">
        <f t="shared" si="198"/>
        <v>0.5</v>
      </c>
      <c r="H4273" s="45">
        <v>3639900</v>
      </c>
      <c r="I4273" s="44">
        <f t="shared" si="199"/>
        <v>0.47999942855510158</v>
      </c>
      <c r="J4273" s="45">
        <v>3839900</v>
      </c>
      <c r="K4273" s="44">
        <f t="shared" si="200"/>
        <v>0.45142718363381806</v>
      </c>
    </row>
    <row r="4274" spans="1:11">
      <c r="A4274" t="s">
        <v>2133</v>
      </c>
      <c r="B4274" t="s">
        <v>14033</v>
      </c>
      <c r="C4274" s="43">
        <v>140000</v>
      </c>
      <c r="D4274">
        <v>100</v>
      </c>
      <c r="E4274" s="43">
        <v>6999800</v>
      </c>
      <c r="F4274" s="43">
        <v>3499900</v>
      </c>
      <c r="G4274" s="44">
        <f t="shared" si="198"/>
        <v>0.5</v>
      </c>
      <c r="H4274" s="45">
        <v>3639900</v>
      </c>
      <c r="I4274" s="44">
        <f t="shared" si="199"/>
        <v>0.47999942855510158</v>
      </c>
      <c r="J4274" s="45">
        <v>3839900</v>
      </c>
      <c r="K4274" s="44">
        <f t="shared" si="200"/>
        <v>0.45142718363381806</v>
      </c>
    </row>
    <row r="4275" spans="1:11">
      <c r="A4275" t="s">
        <v>2138</v>
      </c>
      <c r="B4275" t="s">
        <v>14034</v>
      </c>
      <c r="C4275" s="43">
        <v>140000</v>
      </c>
      <c r="D4275">
        <v>100</v>
      </c>
      <c r="E4275" s="43">
        <v>6999800</v>
      </c>
      <c r="F4275" s="43">
        <v>3499900</v>
      </c>
      <c r="G4275" s="44">
        <f t="shared" si="198"/>
        <v>0.5</v>
      </c>
      <c r="H4275" s="45">
        <v>3639900</v>
      </c>
      <c r="I4275" s="44">
        <f t="shared" si="199"/>
        <v>0.47999942855510158</v>
      </c>
      <c r="J4275" s="45">
        <v>3839900</v>
      </c>
      <c r="K4275" s="44">
        <f t="shared" si="200"/>
        <v>0.45142718363381806</v>
      </c>
    </row>
    <row r="4276" spans="1:11">
      <c r="A4276" t="s">
        <v>2137</v>
      </c>
      <c r="B4276" t="s">
        <v>14035</v>
      </c>
      <c r="C4276" s="43">
        <v>140000</v>
      </c>
      <c r="D4276">
        <v>100</v>
      </c>
      <c r="E4276" s="43">
        <v>6999800</v>
      </c>
      <c r="F4276" s="43">
        <v>3499900</v>
      </c>
      <c r="G4276" s="44">
        <f t="shared" si="198"/>
        <v>0.5</v>
      </c>
      <c r="H4276" s="45">
        <v>3639900</v>
      </c>
      <c r="I4276" s="44">
        <f t="shared" si="199"/>
        <v>0.47999942855510158</v>
      </c>
      <c r="J4276" s="45">
        <v>3839900</v>
      </c>
      <c r="K4276" s="44">
        <f t="shared" si="200"/>
        <v>0.45142718363381806</v>
      </c>
    </row>
    <row r="4277" spans="1:11">
      <c r="A4277" t="s">
        <v>2131</v>
      </c>
      <c r="B4277" t="s">
        <v>14036</v>
      </c>
      <c r="C4277" s="43">
        <v>140000</v>
      </c>
      <c r="D4277">
        <v>100</v>
      </c>
      <c r="E4277" s="43">
        <v>6999800</v>
      </c>
      <c r="F4277" s="43">
        <v>3499900</v>
      </c>
      <c r="G4277" s="44">
        <f t="shared" si="198"/>
        <v>0.5</v>
      </c>
      <c r="H4277" s="45">
        <v>3639900</v>
      </c>
      <c r="I4277" s="44">
        <f t="shared" si="199"/>
        <v>0.47999942855510158</v>
      </c>
      <c r="J4277" s="45">
        <v>3839900</v>
      </c>
      <c r="K4277" s="44">
        <f t="shared" si="200"/>
        <v>0.45142718363381806</v>
      </c>
    </row>
    <row r="4278" spans="1:11">
      <c r="A4278" t="s">
        <v>2135</v>
      </c>
      <c r="B4278" t="s">
        <v>14037</v>
      </c>
      <c r="C4278" s="43">
        <v>140000</v>
      </c>
      <c r="D4278">
        <v>100</v>
      </c>
      <c r="E4278" s="43">
        <v>6999800</v>
      </c>
      <c r="F4278" s="43">
        <v>3499900</v>
      </c>
      <c r="G4278" s="44">
        <f t="shared" si="198"/>
        <v>0.5</v>
      </c>
      <c r="H4278" s="45">
        <v>3639900</v>
      </c>
      <c r="I4278" s="44">
        <f t="shared" si="199"/>
        <v>0.47999942855510158</v>
      </c>
      <c r="J4278" s="45">
        <v>3839900</v>
      </c>
      <c r="K4278" s="44">
        <f t="shared" si="200"/>
        <v>0.45142718363381806</v>
      </c>
    </row>
    <row r="4279" spans="1:11">
      <c r="A4279" t="s">
        <v>2136</v>
      </c>
      <c r="B4279" t="s">
        <v>14038</v>
      </c>
      <c r="C4279" s="43">
        <v>140000</v>
      </c>
      <c r="D4279">
        <v>100</v>
      </c>
      <c r="E4279" s="43">
        <v>6999800</v>
      </c>
      <c r="F4279" s="43">
        <v>3499900</v>
      </c>
      <c r="G4279" s="44">
        <f t="shared" si="198"/>
        <v>0.5</v>
      </c>
      <c r="H4279" s="45">
        <v>3639900</v>
      </c>
      <c r="I4279" s="44">
        <f t="shared" si="199"/>
        <v>0.47999942855510158</v>
      </c>
      <c r="J4279" s="45">
        <v>3839900</v>
      </c>
      <c r="K4279" s="44">
        <f t="shared" si="200"/>
        <v>0.45142718363381806</v>
      </c>
    </row>
    <row r="4280" spans="1:11">
      <c r="A4280" t="s">
        <v>2134</v>
      </c>
      <c r="B4280" t="s">
        <v>14039</v>
      </c>
      <c r="C4280" s="43">
        <v>140000</v>
      </c>
      <c r="D4280">
        <v>100</v>
      </c>
      <c r="E4280" s="43">
        <v>6999800</v>
      </c>
      <c r="F4280" s="43">
        <v>3499900</v>
      </c>
      <c r="G4280" s="44">
        <f t="shared" si="198"/>
        <v>0.5</v>
      </c>
      <c r="H4280" s="45">
        <v>3639900</v>
      </c>
      <c r="I4280" s="44">
        <f t="shared" si="199"/>
        <v>0.47999942855510158</v>
      </c>
      <c r="J4280" s="45">
        <v>3839900</v>
      </c>
      <c r="K4280" s="44">
        <f t="shared" si="200"/>
        <v>0.45142718363381806</v>
      </c>
    </row>
    <row r="4281" spans="1:11">
      <c r="A4281" t="s">
        <v>14040</v>
      </c>
      <c r="B4281" t="s">
        <v>14041</v>
      </c>
      <c r="C4281" s="43">
        <v>140000</v>
      </c>
      <c r="D4281">
        <v>100</v>
      </c>
      <c r="E4281" s="43">
        <v>6999800</v>
      </c>
      <c r="F4281" s="43">
        <v>3499900</v>
      </c>
      <c r="G4281" s="44">
        <f t="shared" si="198"/>
        <v>0.5</v>
      </c>
      <c r="H4281" s="45">
        <v>3639900</v>
      </c>
      <c r="I4281" s="44">
        <f t="shared" si="199"/>
        <v>0.47999942855510158</v>
      </c>
      <c r="J4281" s="45">
        <v>3839900</v>
      </c>
      <c r="K4281" s="44">
        <f t="shared" si="200"/>
        <v>0.45142718363381806</v>
      </c>
    </row>
    <row r="4282" spans="1:11">
      <c r="A4282" s="49" t="s">
        <v>14042</v>
      </c>
      <c r="B4282" s="49" t="s">
        <v>14043</v>
      </c>
      <c r="C4282" s="43">
        <v>140000</v>
      </c>
      <c r="D4282">
        <v>100</v>
      </c>
      <c r="E4282" s="43">
        <v>6999800</v>
      </c>
      <c r="F4282" s="43">
        <v>3499900</v>
      </c>
      <c r="G4282" s="44">
        <f t="shared" si="198"/>
        <v>0.5</v>
      </c>
      <c r="H4282" s="45">
        <v>3639900</v>
      </c>
      <c r="I4282" s="44">
        <f t="shared" si="199"/>
        <v>0.47999942855510158</v>
      </c>
      <c r="J4282" s="45">
        <v>3839900</v>
      </c>
      <c r="K4282" s="44">
        <f t="shared" si="200"/>
        <v>0.45142718363381806</v>
      </c>
    </row>
    <row r="4283" spans="1:11">
      <c r="A4283" s="49" t="s">
        <v>14044</v>
      </c>
      <c r="B4283" s="49" t="s">
        <v>14045</v>
      </c>
      <c r="C4283" s="43">
        <v>140000</v>
      </c>
      <c r="D4283">
        <v>100</v>
      </c>
      <c r="E4283" s="43">
        <v>6999800</v>
      </c>
      <c r="F4283" s="43">
        <v>3499900</v>
      </c>
      <c r="G4283" s="44">
        <f t="shared" si="198"/>
        <v>0.5</v>
      </c>
      <c r="H4283" s="45">
        <v>3639900</v>
      </c>
      <c r="I4283" s="44">
        <f t="shared" si="199"/>
        <v>0.47999942855510158</v>
      </c>
      <c r="J4283" s="45">
        <v>3839900</v>
      </c>
      <c r="K4283" s="44">
        <f t="shared" si="200"/>
        <v>0.45142718363381806</v>
      </c>
    </row>
    <row r="4284" spans="1:11">
      <c r="A4284" s="49" t="s">
        <v>14046</v>
      </c>
      <c r="B4284" s="49" t="s">
        <v>14047</v>
      </c>
      <c r="C4284" s="43">
        <v>140000</v>
      </c>
      <c r="D4284">
        <v>100</v>
      </c>
      <c r="E4284" s="43">
        <v>6999800</v>
      </c>
      <c r="F4284" s="43">
        <v>3499900</v>
      </c>
      <c r="G4284" s="44">
        <f t="shared" si="198"/>
        <v>0.5</v>
      </c>
      <c r="H4284" s="45">
        <v>3639900</v>
      </c>
      <c r="I4284" s="44">
        <f t="shared" si="199"/>
        <v>0.47999942855510158</v>
      </c>
      <c r="J4284" s="45">
        <v>3839900</v>
      </c>
      <c r="K4284" s="44">
        <f t="shared" si="200"/>
        <v>0.45142718363381806</v>
      </c>
    </row>
    <row r="4285" spans="1:11">
      <c r="A4285" s="49" t="s">
        <v>14048</v>
      </c>
      <c r="B4285" s="49" t="s">
        <v>14049</v>
      </c>
      <c r="C4285" s="43">
        <v>140000</v>
      </c>
      <c r="D4285">
        <v>100</v>
      </c>
      <c r="E4285" s="43">
        <v>6999800</v>
      </c>
      <c r="F4285" s="43">
        <v>3499900</v>
      </c>
      <c r="G4285" s="44">
        <f t="shared" si="198"/>
        <v>0.5</v>
      </c>
      <c r="H4285" s="45">
        <v>3639900</v>
      </c>
      <c r="I4285" s="44">
        <f t="shared" si="199"/>
        <v>0.47999942855510158</v>
      </c>
      <c r="J4285" s="45">
        <v>3839900</v>
      </c>
      <c r="K4285" s="44">
        <f t="shared" si="200"/>
        <v>0.45142718363381806</v>
      </c>
    </row>
    <row r="4286" spans="1:11">
      <c r="A4286" s="49" t="s">
        <v>14050</v>
      </c>
      <c r="B4286" s="49" t="s">
        <v>14051</v>
      </c>
      <c r="C4286" s="43">
        <v>140000</v>
      </c>
      <c r="D4286">
        <v>100</v>
      </c>
      <c r="E4286" s="43">
        <v>6999800</v>
      </c>
      <c r="F4286" s="43">
        <v>3499900</v>
      </c>
      <c r="G4286" s="44">
        <f t="shared" si="198"/>
        <v>0.5</v>
      </c>
      <c r="H4286" s="45">
        <v>3639900</v>
      </c>
      <c r="I4286" s="44">
        <f t="shared" si="199"/>
        <v>0.47999942855510158</v>
      </c>
      <c r="J4286" s="45">
        <v>3839900</v>
      </c>
      <c r="K4286" s="44">
        <f t="shared" si="200"/>
        <v>0.45142718363381806</v>
      </c>
    </row>
    <row r="4287" spans="1:11">
      <c r="A4287" s="49" t="s">
        <v>14052</v>
      </c>
      <c r="B4287" s="49" t="s">
        <v>14053</v>
      </c>
      <c r="C4287" s="43">
        <v>140000</v>
      </c>
      <c r="D4287">
        <v>100</v>
      </c>
      <c r="E4287" s="43">
        <v>6999800</v>
      </c>
      <c r="F4287" s="43">
        <v>3499900</v>
      </c>
      <c r="G4287" s="44">
        <f t="shared" si="198"/>
        <v>0.5</v>
      </c>
      <c r="H4287" s="45">
        <v>3639900</v>
      </c>
      <c r="I4287" s="44">
        <f t="shared" si="199"/>
        <v>0.47999942855510158</v>
      </c>
      <c r="J4287" s="45">
        <v>3839900</v>
      </c>
      <c r="K4287" s="44">
        <f t="shared" si="200"/>
        <v>0.45142718363381806</v>
      </c>
    </row>
    <row r="4288" spans="1:11">
      <c r="A4288" s="49" t="s">
        <v>14054</v>
      </c>
      <c r="B4288" s="49" t="s">
        <v>14055</v>
      </c>
      <c r="C4288" s="43">
        <v>140000</v>
      </c>
      <c r="D4288">
        <v>100</v>
      </c>
      <c r="E4288" s="43">
        <v>6999800</v>
      </c>
      <c r="F4288" s="43">
        <v>3499900</v>
      </c>
      <c r="G4288" s="44">
        <f t="shared" si="198"/>
        <v>0.5</v>
      </c>
      <c r="H4288" s="45">
        <v>3639900</v>
      </c>
      <c r="I4288" s="44">
        <f t="shared" si="199"/>
        <v>0.47999942855510158</v>
      </c>
      <c r="J4288" s="45">
        <v>3839900</v>
      </c>
      <c r="K4288" s="44">
        <f t="shared" si="200"/>
        <v>0.45142718363381806</v>
      </c>
    </row>
    <row r="4289" spans="1:11">
      <c r="A4289" s="49" t="s">
        <v>14056</v>
      </c>
      <c r="B4289" s="49" t="s">
        <v>14057</v>
      </c>
      <c r="C4289" s="43">
        <v>140000</v>
      </c>
      <c r="D4289">
        <v>100</v>
      </c>
      <c r="E4289" s="43">
        <v>6999800</v>
      </c>
      <c r="F4289" s="43">
        <v>3499900</v>
      </c>
      <c r="G4289" s="44">
        <f t="shared" si="198"/>
        <v>0.5</v>
      </c>
      <c r="H4289" s="45">
        <v>3639900</v>
      </c>
      <c r="I4289" s="44">
        <f t="shared" si="199"/>
        <v>0.47999942855510158</v>
      </c>
      <c r="J4289" s="45">
        <v>3839900</v>
      </c>
      <c r="K4289" s="44">
        <f t="shared" si="200"/>
        <v>0.45142718363381806</v>
      </c>
    </row>
    <row r="4290" spans="1:11">
      <c r="A4290" t="s">
        <v>14058</v>
      </c>
      <c r="B4290" t="s">
        <v>14059</v>
      </c>
      <c r="C4290" s="43">
        <v>140000</v>
      </c>
      <c r="D4290">
        <v>0</v>
      </c>
      <c r="E4290" s="43">
        <v>6999800</v>
      </c>
      <c r="F4290" s="43">
        <v>3499900</v>
      </c>
      <c r="G4290" s="44">
        <f t="shared" ref="G4290:G4353" si="201">1-(F4290/E4290)</f>
        <v>0.5</v>
      </c>
      <c r="H4290" s="45">
        <v>3639900</v>
      </c>
      <c r="I4290" s="44">
        <f t="shared" ref="I4290:I4353" si="202">1-(H4290/E4290)</f>
        <v>0.47999942855510158</v>
      </c>
      <c r="J4290" s="45">
        <v>3839900</v>
      </c>
      <c r="K4290" s="44">
        <f t="shared" ref="K4290:K4353" si="203">1-(J4290/E4290)</f>
        <v>0.45142718363381806</v>
      </c>
    </row>
    <row r="4291" spans="1:11">
      <c r="A4291" t="s">
        <v>14060</v>
      </c>
      <c r="B4291" t="s">
        <v>14061</v>
      </c>
      <c r="C4291" s="43">
        <v>140000</v>
      </c>
      <c r="D4291">
        <v>0</v>
      </c>
      <c r="E4291" s="43">
        <v>6999800</v>
      </c>
      <c r="F4291" s="43">
        <v>3499900</v>
      </c>
      <c r="G4291" s="44">
        <f t="shared" si="201"/>
        <v>0.5</v>
      </c>
      <c r="H4291" s="45">
        <v>3639900</v>
      </c>
      <c r="I4291" s="44">
        <f t="shared" si="202"/>
        <v>0.47999942855510158</v>
      </c>
      <c r="J4291" s="45">
        <v>3839900</v>
      </c>
      <c r="K4291" s="44">
        <f t="shared" si="203"/>
        <v>0.45142718363381806</v>
      </c>
    </row>
    <row r="4292" spans="1:11">
      <c r="A4292" t="s">
        <v>14062</v>
      </c>
      <c r="B4292" t="s">
        <v>14063</v>
      </c>
      <c r="C4292" s="43">
        <v>140000</v>
      </c>
      <c r="D4292">
        <v>0</v>
      </c>
      <c r="E4292" s="43">
        <v>6999800</v>
      </c>
      <c r="F4292" s="43">
        <v>3499900</v>
      </c>
      <c r="G4292" s="44">
        <f t="shared" si="201"/>
        <v>0.5</v>
      </c>
      <c r="H4292" s="45">
        <v>3639900</v>
      </c>
      <c r="I4292" s="44">
        <f t="shared" si="202"/>
        <v>0.47999942855510158</v>
      </c>
      <c r="J4292" s="45">
        <v>3839900</v>
      </c>
      <c r="K4292" s="44">
        <f t="shared" si="203"/>
        <v>0.45142718363381806</v>
      </c>
    </row>
    <row r="4293" spans="1:11">
      <c r="A4293" t="s">
        <v>14064</v>
      </c>
      <c r="B4293" t="s">
        <v>14065</v>
      </c>
      <c r="C4293" s="43">
        <v>140000</v>
      </c>
      <c r="D4293">
        <v>0</v>
      </c>
      <c r="E4293" s="43">
        <v>6999800</v>
      </c>
      <c r="F4293" s="43">
        <v>3499900</v>
      </c>
      <c r="G4293" s="44">
        <f t="shared" si="201"/>
        <v>0.5</v>
      </c>
      <c r="H4293" s="45">
        <v>3639900</v>
      </c>
      <c r="I4293" s="44">
        <f t="shared" si="202"/>
        <v>0.47999942855510158</v>
      </c>
      <c r="J4293" s="45">
        <v>3839900</v>
      </c>
      <c r="K4293" s="44">
        <f t="shared" si="203"/>
        <v>0.45142718363381806</v>
      </c>
    </row>
    <row r="4294" spans="1:11">
      <c r="A4294" t="s">
        <v>14066</v>
      </c>
      <c r="B4294" t="s">
        <v>14067</v>
      </c>
      <c r="C4294" s="43">
        <v>140000</v>
      </c>
      <c r="D4294">
        <v>0</v>
      </c>
      <c r="E4294" s="43">
        <v>6999800</v>
      </c>
      <c r="F4294" s="43">
        <v>3499900</v>
      </c>
      <c r="G4294" s="44">
        <f t="shared" si="201"/>
        <v>0.5</v>
      </c>
      <c r="H4294" s="45">
        <v>3639900</v>
      </c>
      <c r="I4294" s="44">
        <f t="shared" si="202"/>
        <v>0.47999942855510158</v>
      </c>
      <c r="J4294" s="45">
        <v>3839900</v>
      </c>
      <c r="K4294" s="44">
        <f t="shared" si="203"/>
        <v>0.45142718363381806</v>
      </c>
    </row>
    <row r="4295" spans="1:11">
      <c r="A4295" t="s">
        <v>14068</v>
      </c>
      <c r="B4295" t="s">
        <v>14069</v>
      </c>
      <c r="C4295" s="43">
        <v>140000</v>
      </c>
      <c r="D4295">
        <v>0</v>
      </c>
      <c r="E4295" s="43">
        <v>6999800</v>
      </c>
      <c r="F4295" s="43">
        <v>3499900</v>
      </c>
      <c r="G4295" s="44">
        <f t="shared" si="201"/>
        <v>0.5</v>
      </c>
      <c r="H4295" s="45">
        <v>3639900</v>
      </c>
      <c r="I4295" s="44">
        <f t="shared" si="202"/>
        <v>0.47999942855510158</v>
      </c>
      <c r="J4295" s="45">
        <v>3839900</v>
      </c>
      <c r="K4295" s="44">
        <f t="shared" si="203"/>
        <v>0.45142718363381806</v>
      </c>
    </row>
    <row r="4296" spans="1:11">
      <c r="A4296" t="s">
        <v>14070</v>
      </c>
      <c r="B4296" t="s">
        <v>14071</v>
      </c>
      <c r="C4296" s="43">
        <v>140000</v>
      </c>
      <c r="D4296">
        <v>100</v>
      </c>
      <c r="E4296" s="43">
        <v>6999800</v>
      </c>
      <c r="F4296" s="43">
        <v>3499900</v>
      </c>
      <c r="G4296" s="44">
        <f t="shared" si="201"/>
        <v>0.5</v>
      </c>
      <c r="H4296" s="45">
        <v>3639900</v>
      </c>
      <c r="I4296" s="44">
        <f t="shared" si="202"/>
        <v>0.47999942855510158</v>
      </c>
      <c r="J4296" s="45">
        <v>3839900</v>
      </c>
      <c r="K4296" s="44">
        <f t="shared" si="203"/>
        <v>0.45142718363381806</v>
      </c>
    </row>
    <row r="4297" spans="1:11">
      <c r="A4297" t="s">
        <v>14072</v>
      </c>
      <c r="B4297" t="s">
        <v>14073</v>
      </c>
      <c r="C4297" s="43">
        <v>140000</v>
      </c>
      <c r="D4297">
        <v>100</v>
      </c>
      <c r="E4297" s="43">
        <v>6999800</v>
      </c>
      <c r="F4297" s="43">
        <v>3499900</v>
      </c>
      <c r="G4297" s="44">
        <f t="shared" si="201"/>
        <v>0.5</v>
      </c>
      <c r="H4297" s="45">
        <v>3639900</v>
      </c>
      <c r="I4297" s="44">
        <f t="shared" si="202"/>
        <v>0.47999942855510158</v>
      </c>
      <c r="J4297" s="45">
        <v>3839900</v>
      </c>
      <c r="K4297" s="44">
        <f t="shared" si="203"/>
        <v>0.45142718363381806</v>
      </c>
    </row>
    <row r="4298" spans="1:11">
      <c r="A4298" t="s">
        <v>14074</v>
      </c>
      <c r="B4298" t="s">
        <v>14075</v>
      </c>
      <c r="C4298" s="43">
        <v>140000</v>
      </c>
      <c r="D4298">
        <v>100</v>
      </c>
      <c r="E4298" s="43">
        <v>6999800</v>
      </c>
      <c r="F4298" s="43">
        <v>3499900</v>
      </c>
      <c r="G4298" s="44">
        <f t="shared" si="201"/>
        <v>0.5</v>
      </c>
      <c r="H4298" s="45">
        <v>3639900</v>
      </c>
      <c r="I4298" s="44">
        <f t="shared" si="202"/>
        <v>0.47999942855510158</v>
      </c>
      <c r="J4298" s="45">
        <v>3839900</v>
      </c>
      <c r="K4298" s="44">
        <f t="shared" si="203"/>
        <v>0.45142718363381806</v>
      </c>
    </row>
    <row r="4299" spans="1:11">
      <c r="A4299" t="s">
        <v>14076</v>
      </c>
      <c r="B4299" t="s">
        <v>14077</v>
      </c>
      <c r="C4299" s="43">
        <v>140000</v>
      </c>
      <c r="D4299">
        <v>100</v>
      </c>
      <c r="E4299" s="43">
        <v>6999800</v>
      </c>
      <c r="F4299" s="43">
        <v>3499900</v>
      </c>
      <c r="G4299" s="44">
        <f t="shared" si="201"/>
        <v>0.5</v>
      </c>
      <c r="H4299" s="45">
        <v>3639900</v>
      </c>
      <c r="I4299" s="44">
        <f t="shared" si="202"/>
        <v>0.47999942855510158</v>
      </c>
      <c r="J4299" s="45">
        <v>3839900</v>
      </c>
      <c r="K4299" s="44">
        <f t="shared" si="203"/>
        <v>0.45142718363381806</v>
      </c>
    </row>
    <row r="4300" spans="1:11">
      <c r="A4300" t="s">
        <v>14078</v>
      </c>
      <c r="B4300" t="s">
        <v>14079</v>
      </c>
      <c r="C4300" s="43">
        <v>140000</v>
      </c>
      <c r="D4300">
        <v>100</v>
      </c>
      <c r="E4300" s="43">
        <v>6999800</v>
      </c>
      <c r="F4300" s="43">
        <v>3499900</v>
      </c>
      <c r="G4300" s="44">
        <f t="shared" si="201"/>
        <v>0.5</v>
      </c>
      <c r="H4300" s="45">
        <v>3639900</v>
      </c>
      <c r="I4300" s="44">
        <f t="shared" si="202"/>
        <v>0.47999942855510158</v>
      </c>
      <c r="J4300" s="45">
        <v>3839900</v>
      </c>
      <c r="K4300" s="44">
        <f t="shared" si="203"/>
        <v>0.45142718363381806</v>
      </c>
    </row>
    <row r="4301" spans="1:11">
      <c r="A4301" t="s">
        <v>14080</v>
      </c>
      <c r="B4301" t="s">
        <v>14081</v>
      </c>
      <c r="C4301" s="43">
        <v>140000</v>
      </c>
      <c r="D4301">
        <v>100</v>
      </c>
      <c r="E4301" s="43">
        <v>6999800</v>
      </c>
      <c r="F4301" s="43">
        <v>3499900</v>
      </c>
      <c r="G4301" s="44">
        <f t="shared" si="201"/>
        <v>0.5</v>
      </c>
      <c r="H4301" s="45">
        <v>3639900</v>
      </c>
      <c r="I4301" s="44">
        <f t="shared" si="202"/>
        <v>0.47999942855510158</v>
      </c>
      <c r="J4301" s="45">
        <v>3839900</v>
      </c>
      <c r="K4301" s="44">
        <f t="shared" si="203"/>
        <v>0.45142718363381806</v>
      </c>
    </row>
    <row r="4302" spans="1:11">
      <c r="A4302" t="s">
        <v>14082</v>
      </c>
      <c r="B4302" t="s">
        <v>14083</v>
      </c>
      <c r="C4302" s="43">
        <v>140000</v>
      </c>
      <c r="D4302">
        <v>100</v>
      </c>
      <c r="E4302" s="43">
        <v>6999800</v>
      </c>
      <c r="F4302" s="43">
        <v>3499900</v>
      </c>
      <c r="G4302" s="44">
        <f t="shared" si="201"/>
        <v>0.5</v>
      </c>
      <c r="H4302" s="45">
        <v>3639900</v>
      </c>
      <c r="I4302" s="44">
        <f t="shared" si="202"/>
        <v>0.47999942855510158</v>
      </c>
      <c r="J4302" s="45">
        <v>3839900</v>
      </c>
      <c r="K4302" s="44">
        <f t="shared" si="203"/>
        <v>0.45142718363381806</v>
      </c>
    </row>
    <row r="4303" spans="1:11">
      <c r="A4303" t="s">
        <v>14084</v>
      </c>
      <c r="B4303" t="s">
        <v>14085</v>
      </c>
      <c r="C4303" s="43">
        <v>140000</v>
      </c>
      <c r="D4303">
        <v>100</v>
      </c>
      <c r="E4303" s="43">
        <v>6999800</v>
      </c>
      <c r="F4303" s="43">
        <v>3499900</v>
      </c>
      <c r="G4303" s="44">
        <f t="shared" si="201"/>
        <v>0.5</v>
      </c>
      <c r="H4303" s="45">
        <v>3639900</v>
      </c>
      <c r="I4303" s="44">
        <f t="shared" si="202"/>
        <v>0.47999942855510158</v>
      </c>
      <c r="J4303" s="45">
        <v>3839900</v>
      </c>
      <c r="K4303" s="44">
        <f t="shared" si="203"/>
        <v>0.45142718363381806</v>
      </c>
    </row>
    <row r="4304" spans="1:11">
      <c r="A4304" t="s">
        <v>14086</v>
      </c>
      <c r="B4304" t="s">
        <v>14087</v>
      </c>
      <c r="C4304" s="43">
        <v>140000</v>
      </c>
      <c r="D4304">
        <v>100</v>
      </c>
      <c r="E4304" s="43">
        <v>6999800</v>
      </c>
      <c r="F4304" s="43">
        <v>3499900</v>
      </c>
      <c r="G4304" s="44">
        <f t="shared" si="201"/>
        <v>0.5</v>
      </c>
      <c r="H4304" s="45">
        <v>3639900</v>
      </c>
      <c r="I4304" s="44">
        <f t="shared" si="202"/>
        <v>0.47999942855510158</v>
      </c>
      <c r="J4304" s="45">
        <v>3839900</v>
      </c>
      <c r="K4304" s="44">
        <f t="shared" si="203"/>
        <v>0.45142718363381806</v>
      </c>
    </row>
    <row r="4305" spans="1:11">
      <c r="A4305" t="s">
        <v>14088</v>
      </c>
      <c r="B4305" t="s">
        <v>14089</v>
      </c>
      <c r="C4305" s="43">
        <v>140000</v>
      </c>
      <c r="D4305">
        <v>100</v>
      </c>
      <c r="E4305" s="43">
        <v>6999800</v>
      </c>
      <c r="F4305" s="43">
        <v>3499900</v>
      </c>
      <c r="G4305" s="44">
        <f t="shared" si="201"/>
        <v>0.5</v>
      </c>
      <c r="H4305" s="45">
        <v>3639900</v>
      </c>
      <c r="I4305" s="44">
        <f t="shared" si="202"/>
        <v>0.47999942855510158</v>
      </c>
      <c r="J4305" s="45">
        <v>3839900</v>
      </c>
      <c r="K4305" s="44">
        <f t="shared" si="203"/>
        <v>0.45142718363381806</v>
      </c>
    </row>
    <row r="4306" spans="1:11">
      <c r="A4306" t="s">
        <v>14090</v>
      </c>
      <c r="B4306" t="s">
        <v>14091</v>
      </c>
      <c r="C4306" s="43">
        <v>140000</v>
      </c>
      <c r="D4306">
        <v>100</v>
      </c>
      <c r="E4306" s="43">
        <v>6999800</v>
      </c>
      <c r="F4306" s="43">
        <v>3499900</v>
      </c>
      <c r="G4306" s="44">
        <f t="shared" si="201"/>
        <v>0.5</v>
      </c>
      <c r="H4306" s="45">
        <v>3639900</v>
      </c>
      <c r="I4306" s="44">
        <f t="shared" si="202"/>
        <v>0.47999942855510158</v>
      </c>
      <c r="J4306" s="45">
        <v>3839900</v>
      </c>
      <c r="K4306" s="44">
        <f t="shared" si="203"/>
        <v>0.45142718363381806</v>
      </c>
    </row>
    <row r="4307" spans="1:11">
      <c r="A4307" t="s">
        <v>14092</v>
      </c>
      <c r="B4307" t="s">
        <v>14093</v>
      </c>
      <c r="C4307" s="43">
        <v>140000</v>
      </c>
      <c r="D4307">
        <v>0</v>
      </c>
      <c r="E4307" s="43">
        <v>6999800</v>
      </c>
      <c r="F4307" s="43">
        <v>3499900</v>
      </c>
      <c r="G4307" s="44">
        <f t="shared" si="201"/>
        <v>0.5</v>
      </c>
      <c r="H4307" s="45">
        <v>3639900</v>
      </c>
      <c r="I4307" s="44">
        <f t="shared" si="202"/>
        <v>0.47999942855510158</v>
      </c>
      <c r="J4307" s="45">
        <v>3839900</v>
      </c>
      <c r="K4307" s="44">
        <f t="shared" si="203"/>
        <v>0.45142718363381806</v>
      </c>
    </row>
    <row r="4308" spans="1:11">
      <c r="A4308" t="s">
        <v>14094</v>
      </c>
      <c r="B4308" t="s">
        <v>14095</v>
      </c>
      <c r="C4308" s="43">
        <v>140000</v>
      </c>
      <c r="D4308">
        <v>0</v>
      </c>
      <c r="E4308" s="43">
        <v>6999800</v>
      </c>
      <c r="F4308" s="43">
        <v>3499900</v>
      </c>
      <c r="G4308" s="44">
        <f t="shared" si="201"/>
        <v>0.5</v>
      </c>
      <c r="H4308" s="45">
        <v>3639900</v>
      </c>
      <c r="I4308" s="44">
        <f t="shared" si="202"/>
        <v>0.47999942855510158</v>
      </c>
      <c r="J4308" s="45">
        <v>3839900</v>
      </c>
      <c r="K4308" s="44">
        <f t="shared" si="203"/>
        <v>0.45142718363381806</v>
      </c>
    </row>
    <row r="4309" spans="1:11">
      <c r="A4309" t="s">
        <v>14096</v>
      </c>
      <c r="B4309" t="s">
        <v>14097</v>
      </c>
      <c r="C4309" s="43">
        <v>140000</v>
      </c>
      <c r="D4309">
        <v>0</v>
      </c>
      <c r="E4309" s="43">
        <v>6999800</v>
      </c>
      <c r="F4309" s="43">
        <v>3499900</v>
      </c>
      <c r="G4309" s="44">
        <f t="shared" si="201"/>
        <v>0.5</v>
      </c>
      <c r="H4309" s="45">
        <v>3639900</v>
      </c>
      <c r="I4309" s="44">
        <f t="shared" si="202"/>
        <v>0.47999942855510158</v>
      </c>
      <c r="J4309" s="45">
        <v>3839900</v>
      </c>
      <c r="K4309" s="44">
        <f t="shared" si="203"/>
        <v>0.45142718363381806</v>
      </c>
    </row>
    <row r="4310" spans="1:11">
      <c r="A4310" t="s">
        <v>14098</v>
      </c>
      <c r="B4310" t="s">
        <v>14099</v>
      </c>
      <c r="C4310" s="43">
        <v>140000</v>
      </c>
      <c r="D4310">
        <v>100</v>
      </c>
      <c r="E4310" s="43">
        <v>6999800</v>
      </c>
      <c r="F4310" s="43">
        <v>3499900</v>
      </c>
      <c r="G4310" s="44">
        <f t="shared" si="201"/>
        <v>0.5</v>
      </c>
      <c r="H4310" s="45">
        <v>3639900</v>
      </c>
      <c r="I4310" s="44">
        <f t="shared" si="202"/>
        <v>0.47999942855510158</v>
      </c>
      <c r="J4310" s="45">
        <v>3839900</v>
      </c>
      <c r="K4310" s="44">
        <f t="shared" si="203"/>
        <v>0.45142718363381806</v>
      </c>
    </row>
    <row r="4311" spans="1:11">
      <c r="A4311" t="s">
        <v>14100</v>
      </c>
      <c r="B4311" t="s">
        <v>14101</v>
      </c>
      <c r="C4311" s="43">
        <v>140000</v>
      </c>
      <c r="D4311">
        <v>100</v>
      </c>
      <c r="E4311" s="43">
        <v>6999800</v>
      </c>
      <c r="F4311" s="43">
        <v>3499900</v>
      </c>
      <c r="G4311" s="44">
        <f t="shared" si="201"/>
        <v>0.5</v>
      </c>
      <c r="H4311" s="45">
        <v>3639900</v>
      </c>
      <c r="I4311" s="44">
        <f t="shared" si="202"/>
        <v>0.47999942855510158</v>
      </c>
      <c r="J4311" s="45">
        <v>3839900</v>
      </c>
      <c r="K4311" s="44">
        <f t="shared" si="203"/>
        <v>0.45142718363381806</v>
      </c>
    </row>
    <row r="4312" spans="1:11">
      <c r="A4312" t="s">
        <v>14102</v>
      </c>
      <c r="B4312" t="s">
        <v>14103</v>
      </c>
      <c r="C4312" s="43">
        <v>140000</v>
      </c>
      <c r="D4312">
        <v>100</v>
      </c>
      <c r="E4312" s="43">
        <v>6999800</v>
      </c>
      <c r="F4312" s="43">
        <v>3499900</v>
      </c>
      <c r="G4312" s="44">
        <f t="shared" si="201"/>
        <v>0.5</v>
      </c>
      <c r="H4312" s="45">
        <v>3639900</v>
      </c>
      <c r="I4312" s="44">
        <f t="shared" si="202"/>
        <v>0.47999942855510158</v>
      </c>
      <c r="J4312" s="45">
        <v>3839900</v>
      </c>
      <c r="K4312" s="44">
        <f t="shared" si="203"/>
        <v>0.45142718363381806</v>
      </c>
    </row>
    <row r="4313" spans="1:11">
      <c r="A4313" t="s">
        <v>14104</v>
      </c>
      <c r="B4313" t="s">
        <v>14105</v>
      </c>
      <c r="C4313" s="43">
        <v>140000</v>
      </c>
      <c r="D4313">
        <v>100</v>
      </c>
      <c r="E4313" s="43">
        <v>6999800</v>
      </c>
      <c r="F4313" s="43">
        <v>3499900</v>
      </c>
      <c r="G4313" s="44">
        <f t="shared" si="201"/>
        <v>0.5</v>
      </c>
      <c r="H4313" s="45">
        <v>3639900</v>
      </c>
      <c r="I4313" s="44">
        <f t="shared" si="202"/>
        <v>0.47999942855510158</v>
      </c>
      <c r="J4313" s="45">
        <v>3839900</v>
      </c>
      <c r="K4313" s="44">
        <f t="shared" si="203"/>
        <v>0.45142718363381806</v>
      </c>
    </row>
    <row r="4314" spans="1:11">
      <c r="A4314" t="s">
        <v>14106</v>
      </c>
      <c r="B4314" t="s">
        <v>14107</v>
      </c>
      <c r="C4314" s="43">
        <v>140000</v>
      </c>
      <c r="D4314">
        <v>100</v>
      </c>
      <c r="E4314" s="43">
        <v>6999800</v>
      </c>
      <c r="F4314" s="43">
        <v>3499900</v>
      </c>
      <c r="G4314" s="44">
        <f t="shared" si="201"/>
        <v>0.5</v>
      </c>
      <c r="H4314" s="45">
        <v>3639900</v>
      </c>
      <c r="I4314" s="44">
        <f t="shared" si="202"/>
        <v>0.47999942855510158</v>
      </c>
      <c r="J4314" s="45">
        <v>3839900</v>
      </c>
      <c r="K4314" s="44">
        <f t="shared" si="203"/>
        <v>0.45142718363381806</v>
      </c>
    </row>
    <row r="4315" spans="1:11">
      <c r="A4315" t="s">
        <v>5202</v>
      </c>
      <c r="B4315" t="s">
        <v>14108</v>
      </c>
      <c r="C4315" s="43">
        <v>140000</v>
      </c>
      <c r="D4315">
        <v>100</v>
      </c>
      <c r="E4315" s="43">
        <v>8749750</v>
      </c>
      <c r="F4315" s="43">
        <v>3499900</v>
      </c>
      <c r="G4315" s="44">
        <f t="shared" si="201"/>
        <v>0.6</v>
      </c>
      <c r="H4315" s="45">
        <v>3639900</v>
      </c>
      <c r="I4315" s="44">
        <f t="shared" si="202"/>
        <v>0.58399954284408118</v>
      </c>
      <c r="J4315" s="45">
        <v>3839900</v>
      </c>
      <c r="K4315" s="44">
        <f t="shared" si="203"/>
        <v>0.56114174690705454</v>
      </c>
    </row>
    <row r="4316" spans="1:11">
      <c r="A4316" t="s">
        <v>5208</v>
      </c>
      <c r="B4316" t="s">
        <v>14109</v>
      </c>
      <c r="C4316" s="43">
        <v>140000</v>
      </c>
      <c r="D4316">
        <v>100</v>
      </c>
      <c r="E4316" s="43">
        <v>8749750</v>
      </c>
      <c r="F4316" s="43">
        <v>3499900</v>
      </c>
      <c r="G4316" s="44">
        <f t="shared" si="201"/>
        <v>0.6</v>
      </c>
      <c r="H4316" s="45">
        <v>3639900</v>
      </c>
      <c r="I4316" s="44">
        <f t="shared" si="202"/>
        <v>0.58399954284408118</v>
      </c>
      <c r="J4316" s="45">
        <v>3839900</v>
      </c>
      <c r="K4316" s="44">
        <f t="shared" si="203"/>
        <v>0.56114174690705454</v>
      </c>
    </row>
    <row r="4317" spans="1:11">
      <c r="A4317" t="s">
        <v>5200</v>
      </c>
      <c r="B4317" t="s">
        <v>14110</v>
      </c>
      <c r="C4317" s="43">
        <v>140000</v>
      </c>
      <c r="D4317">
        <v>100</v>
      </c>
      <c r="E4317" s="43">
        <v>8749750</v>
      </c>
      <c r="F4317" s="43">
        <v>3499900</v>
      </c>
      <c r="G4317" s="44">
        <f t="shared" si="201"/>
        <v>0.6</v>
      </c>
      <c r="H4317" s="45">
        <v>3639900</v>
      </c>
      <c r="I4317" s="44">
        <f t="shared" si="202"/>
        <v>0.58399954284408118</v>
      </c>
      <c r="J4317" s="45">
        <v>3839900</v>
      </c>
      <c r="K4317" s="44">
        <f t="shared" si="203"/>
        <v>0.56114174690705454</v>
      </c>
    </row>
    <row r="4318" spans="1:11">
      <c r="A4318" t="s">
        <v>6588</v>
      </c>
      <c r="B4318" t="s">
        <v>14111</v>
      </c>
      <c r="C4318" s="43">
        <v>140000</v>
      </c>
      <c r="D4318">
        <v>100</v>
      </c>
      <c r="E4318" s="43">
        <v>8749750</v>
      </c>
      <c r="F4318" s="43">
        <v>3499900</v>
      </c>
      <c r="G4318" s="44">
        <f t="shared" si="201"/>
        <v>0.6</v>
      </c>
      <c r="H4318" s="45">
        <v>3639900</v>
      </c>
      <c r="I4318" s="44">
        <f t="shared" si="202"/>
        <v>0.58399954284408118</v>
      </c>
      <c r="J4318" s="45">
        <v>3839900</v>
      </c>
      <c r="K4318" s="44">
        <f t="shared" si="203"/>
        <v>0.56114174690705454</v>
      </c>
    </row>
    <row r="4319" spans="1:11">
      <c r="A4319" t="s">
        <v>5204</v>
      </c>
      <c r="B4319" t="s">
        <v>14112</v>
      </c>
      <c r="C4319" s="43">
        <v>140000</v>
      </c>
      <c r="D4319">
        <v>100</v>
      </c>
      <c r="E4319" s="43">
        <v>8749750</v>
      </c>
      <c r="F4319" s="43">
        <v>3499900</v>
      </c>
      <c r="G4319" s="44">
        <f t="shared" si="201"/>
        <v>0.6</v>
      </c>
      <c r="H4319" s="45">
        <v>3639900</v>
      </c>
      <c r="I4319" s="44">
        <f t="shared" si="202"/>
        <v>0.58399954284408118</v>
      </c>
      <c r="J4319" s="45">
        <v>3839900</v>
      </c>
      <c r="K4319" s="44">
        <f t="shared" si="203"/>
        <v>0.56114174690705454</v>
      </c>
    </row>
    <row r="4320" spans="1:11">
      <c r="A4320" t="s">
        <v>5206</v>
      </c>
      <c r="B4320" t="s">
        <v>14113</v>
      </c>
      <c r="C4320" s="43">
        <v>140000</v>
      </c>
      <c r="D4320">
        <v>100</v>
      </c>
      <c r="E4320" s="43">
        <v>8749750</v>
      </c>
      <c r="F4320" s="43">
        <v>3499900</v>
      </c>
      <c r="G4320" s="44">
        <f t="shared" si="201"/>
        <v>0.6</v>
      </c>
      <c r="H4320" s="45">
        <v>3639900</v>
      </c>
      <c r="I4320" s="44">
        <f t="shared" si="202"/>
        <v>0.58399954284408118</v>
      </c>
      <c r="J4320" s="45">
        <v>3839900</v>
      </c>
      <c r="K4320" s="44">
        <f t="shared" si="203"/>
        <v>0.56114174690705454</v>
      </c>
    </row>
    <row r="4321" spans="1:12">
      <c r="A4321" t="s">
        <v>6652</v>
      </c>
      <c r="B4321" t="s">
        <v>14114</v>
      </c>
      <c r="C4321" s="43">
        <v>140000</v>
      </c>
      <c r="D4321">
        <v>100</v>
      </c>
      <c r="E4321" s="43">
        <v>8749750</v>
      </c>
      <c r="F4321" s="43">
        <v>3499900</v>
      </c>
      <c r="G4321" s="44">
        <f t="shared" si="201"/>
        <v>0.6</v>
      </c>
      <c r="H4321" s="45">
        <v>3639900</v>
      </c>
      <c r="I4321" s="44">
        <f t="shared" si="202"/>
        <v>0.58399954284408118</v>
      </c>
      <c r="J4321" s="45">
        <v>3839900</v>
      </c>
      <c r="K4321" s="44">
        <f t="shared" si="203"/>
        <v>0.56114174690705454</v>
      </c>
    </row>
    <row r="4322" spans="1:12">
      <c r="A4322" t="s">
        <v>6919</v>
      </c>
      <c r="B4322" t="s">
        <v>14115</v>
      </c>
      <c r="C4322" s="43">
        <v>140000</v>
      </c>
      <c r="D4322">
        <v>100</v>
      </c>
      <c r="E4322" s="43">
        <v>6999800</v>
      </c>
      <c r="F4322" s="43">
        <v>3499900</v>
      </c>
      <c r="G4322" s="44">
        <f t="shared" si="201"/>
        <v>0.5</v>
      </c>
      <c r="H4322" s="45">
        <v>3639900</v>
      </c>
      <c r="I4322" s="44">
        <f t="shared" si="202"/>
        <v>0.47999942855510158</v>
      </c>
      <c r="J4322" s="45">
        <v>3839900</v>
      </c>
      <c r="K4322" s="44">
        <f t="shared" si="203"/>
        <v>0.45142718363381806</v>
      </c>
    </row>
    <row r="4323" spans="1:12">
      <c r="A4323" t="s">
        <v>6921</v>
      </c>
      <c r="B4323" t="s">
        <v>14116</v>
      </c>
      <c r="C4323" s="43">
        <v>140000</v>
      </c>
      <c r="D4323">
        <v>100</v>
      </c>
      <c r="E4323" s="43">
        <v>6999800</v>
      </c>
      <c r="F4323" s="43">
        <v>3499900</v>
      </c>
      <c r="G4323" s="44">
        <f t="shared" si="201"/>
        <v>0.5</v>
      </c>
      <c r="H4323" s="45">
        <v>3639900</v>
      </c>
      <c r="I4323" s="44">
        <f t="shared" si="202"/>
        <v>0.47999942855510158</v>
      </c>
      <c r="J4323" s="45">
        <v>3839900</v>
      </c>
      <c r="K4323" s="44">
        <f t="shared" si="203"/>
        <v>0.45142718363381806</v>
      </c>
    </row>
    <row r="4324" spans="1:12">
      <c r="A4324" t="s">
        <v>6915</v>
      </c>
      <c r="B4324" t="s">
        <v>14117</v>
      </c>
      <c r="C4324" s="43">
        <v>140000</v>
      </c>
      <c r="D4324">
        <v>0</v>
      </c>
      <c r="E4324" s="43">
        <v>6999800</v>
      </c>
      <c r="F4324" s="43">
        <v>3499900</v>
      </c>
      <c r="G4324" s="44">
        <f t="shared" si="201"/>
        <v>0.5</v>
      </c>
      <c r="H4324" s="45">
        <v>3639900</v>
      </c>
      <c r="I4324" s="44">
        <f t="shared" si="202"/>
        <v>0.47999942855510158</v>
      </c>
      <c r="J4324" s="45">
        <v>3839900</v>
      </c>
      <c r="K4324" s="44">
        <f t="shared" si="203"/>
        <v>0.45142718363381806</v>
      </c>
    </row>
    <row r="4325" spans="1:12">
      <c r="A4325" t="s">
        <v>6917</v>
      </c>
      <c r="B4325" t="s">
        <v>14118</v>
      </c>
      <c r="C4325" s="43">
        <v>140000</v>
      </c>
      <c r="D4325">
        <v>0</v>
      </c>
      <c r="E4325" s="43">
        <v>6999800</v>
      </c>
      <c r="F4325" s="43">
        <v>3499900</v>
      </c>
      <c r="G4325" s="44">
        <f t="shared" si="201"/>
        <v>0.5</v>
      </c>
      <c r="H4325" s="45">
        <v>3639900</v>
      </c>
      <c r="I4325" s="44">
        <f t="shared" si="202"/>
        <v>0.47999942855510158</v>
      </c>
      <c r="J4325" s="45">
        <v>3839900</v>
      </c>
      <c r="K4325" s="44">
        <f t="shared" si="203"/>
        <v>0.45142718363381806</v>
      </c>
    </row>
    <row r="4326" spans="1:12">
      <c r="A4326" t="s">
        <v>6923</v>
      </c>
      <c r="B4326" t="s">
        <v>14119</v>
      </c>
      <c r="C4326" s="43">
        <v>140000</v>
      </c>
      <c r="D4326">
        <v>0</v>
      </c>
      <c r="E4326" s="43">
        <v>6999800</v>
      </c>
      <c r="F4326" s="43">
        <v>3499900</v>
      </c>
      <c r="G4326" s="44">
        <f t="shared" si="201"/>
        <v>0.5</v>
      </c>
      <c r="H4326" s="45">
        <v>3639900</v>
      </c>
      <c r="I4326" s="44">
        <f t="shared" si="202"/>
        <v>0.47999942855510158</v>
      </c>
      <c r="J4326" s="45">
        <v>3839900</v>
      </c>
      <c r="K4326" s="44">
        <f t="shared" si="203"/>
        <v>0.45142718363381806</v>
      </c>
    </row>
    <row r="4327" spans="1:12">
      <c r="A4327" t="s">
        <v>6646</v>
      </c>
      <c r="B4327" t="s">
        <v>14120</v>
      </c>
      <c r="C4327" s="43">
        <v>140000</v>
      </c>
      <c r="D4327">
        <v>100</v>
      </c>
      <c r="E4327" s="43">
        <v>6999800</v>
      </c>
      <c r="F4327" s="43">
        <v>3499900</v>
      </c>
      <c r="G4327" s="44">
        <f t="shared" si="201"/>
        <v>0.5</v>
      </c>
      <c r="H4327" s="45">
        <v>3639900</v>
      </c>
      <c r="I4327" s="44">
        <f t="shared" si="202"/>
        <v>0.47999942855510158</v>
      </c>
      <c r="J4327" s="45">
        <v>3839900</v>
      </c>
      <c r="K4327" s="44">
        <f t="shared" si="203"/>
        <v>0.45142718363381806</v>
      </c>
      <c r="L4327" s="53"/>
    </row>
    <row r="4328" spans="1:12">
      <c r="A4328" t="s">
        <v>6648</v>
      </c>
      <c r="B4328" t="s">
        <v>14121</v>
      </c>
      <c r="C4328" s="43">
        <v>140000</v>
      </c>
      <c r="D4328">
        <v>100</v>
      </c>
      <c r="E4328" s="43">
        <v>6999800</v>
      </c>
      <c r="F4328" s="43">
        <v>3499900</v>
      </c>
      <c r="G4328" s="44">
        <f t="shared" si="201"/>
        <v>0.5</v>
      </c>
      <c r="H4328" s="45">
        <v>3639900</v>
      </c>
      <c r="I4328" s="44">
        <f t="shared" si="202"/>
        <v>0.47999942855510158</v>
      </c>
      <c r="J4328" s="45">
        <v>3839900</v>
      </c>
      <c r="K4328" s="44">
        <f t="shared" si="203"/>
        <v>0.45142718363381806</v>
      </c>
    </row>
    <row r="4329" spans="1:12">
      <c r="A4329" t="s">
        <v>6568</v>
      </c>
      <c r="B4329" t="s">
        <v>14121</v>
      </c>
      <c r="C4329" s="43">
        <v>140000</v>
      </c>
      <c r="D4329">
        <v>100</v>
      </c>
      <c r="E4329" s="43">
        <v>6999800</v>
      </c>
      <c r="F4329" s="43">
        <v>3499900</v>
      </c>
      <c r="G4329" s="44">
        <f t="shared" si="201"/>
        <v>0.5</v>
      </c>
      <c r="H4329" s="45">
        <v>3639900</v>
      </c>
      <c r="I4329" s="44">
        <f t="shared" si="202"/>
        <v>0.47999942855510158</v>
      </c>
      <c r="J4329" s="45">
        <v>3839900</v>
      </c>
      <c r="K4329" s="44">
        <f t="shared" si="203"/>
        <v>0.45142718363381806</v>
      </c>
    </row>
    <row r="4330" spans="1:12">
      <c r="A4330" t="s">
        <v>6572</v>
      </c>
      <c r="B4330" t="s">
        <v>14122</v>
      </c>
      <c r="C4330" s="43">
        <v>140000</v>
      </c>
      <c r="D4330">
        <v>100</v>
      </c>
      <c r="E4330" s="43">
        <v>6999800</v>
      </c>
      <c r="F4330" s="43">
        <v>3499900</v>
      </c>
      <c r="G4330" s="44">
        <f t="shared" si="201"/>
        <v>0.5</v>
      </c>
      <c r="H4330" s="45">
        <v>3639900</v>
      </c>
      <c r="I4330" s="44">
        <f t="shared" si="202"/>
        <v>0.47999942855510158</v>
      </c>
      <c r="J4330" s="45">
        <v>3839900</v>
      </c>
      <c r="K4330" s="44">
        <f t="shared" si="203"/>
        <v>0.45142718363381806</v>
      </c>
    </row>
    <row r="4331" spans="1:12">
      <c r="A4331" t="s">
        <v>6570</v>
      </c>
      <c r="B4331" t="s">
        <v>14123</v>
      </c>
      <c r="C4331" s="43">
        <v>140000</v>
      </c>
      <c r="D4331">
        <v>100</v>
      </c>
      <c r="E4331" s="43">
        <v>6999800</v>
      </c>
      <c r="F4331" s="43">
        <v>3499900</v>
      </c>
      <c r="G4331" s="44">
        <f t="shared" si="201"/>
        <v>0.5</v>
      </c>
      <c r="H4331" s="45">
        <v>3639900</v>
      </c>
      <c r="I4331" s="44">
        <f t="shared" si="202"/>
        <v>0.47999942855510158</v>
      </c>
      <c r="J4331" s="45">
        <v>3839900</v>
      </c>
      <c r="K4331" s="44">
        <f t="shared" si="203"/>
        <v>0.45142718363381806</v>
      </c>
      <c r="L4331" s="53"/>
    </row>
    <row r="4332" spans="1:12">
      <c r="A4332" t="s">
        <v>6574</v>
      </c>
      <c r="B4332" t="s">
        <v>14124</v>
      </c>
      <c r="C4332" s="43">
        <v>140000</v>
      </c>
      <c r="D4332">
        <v>100</v>
      </c>
      <c r="E4332" s="43">
        <v>6999800</v>
      </c>
      <c r="F4332" s="43">
        <v>3499900</v>
      </c>
      <c r="G4332" s="44">
        <f t="shared" si="201"/>
        <v>0.5</v>
      </c>
      <c r="H4332" s="45">
        <v>3639900</v>
      </c>
      <c r="I4332" s="44">
        <f t="shared" si="202"/>
        <v>0.47999942855510158</v>
      </c>
      <c r="J4332" s="45">
        <v>3839900</v>
      </c>
      <c r="K4332" s="44">
        <f t="shared" si="203"/>
        <v>0.45142718363381806</v>
      </c>
    </row>
    <row r="4333" spans="1:12">
      <c r="A4333" t="s">
        <v>6576</v>
      </c>
      <c r="B4333" t="s">
        <v>14125</v>
      </c>
      <c r="C4333" s="43">
        <v>140000</v>
      </c>
      <c r="D4333">
        <v>100</v>
      </c>
      <c r="E4333" s="43">
        <v>6999800</v>
      </c>
      <c r="F4333" s="43">
        <v>3499900</v>
      </c>
      <c r="G4333" s="44">
        <f t="shared" si="201"/>
        <v>0.5</v>
      </c>
      <c r="H4333" s="45">
        <v>3639900</v>
      </c>
      <c r="I4333" s="44">
        <f t="shared" si="202"/>
        <v>0.47999942855510158</v>
      </c>
      <c r="J4333" s="45">
        <v>3839900</v>
      </c>
      <c r="K4333" s="44">
        <f t="shared" si="203"/>
        <v>0.45142718363381806</v>
      </c>
    </row>
    <row r="4334" spans="1:12">
      <c r="A4334" t="s">
        <v>14126</v>
      </c>
      <c r="B4334" t="s">
        <v>14127</v>
      </c>
      <c r="C4334" s="43">
        <v>140000</v>
      </c>
      <c r="D4334">
        <v>5</v>
      </c>
      <c r="E4334" s="43">
        <v>6999800</v>
      </c>
      <c r="F4334" s="43">
        <v>3499900</v>
      </c>
      <c r="G4334" s="44">
        <f t="shared" si="201"/>
        <v>0.5</v>
      </c>
      <c r="H4334" s="45">
        <v>3639900</v>
      </c>
      <c r="I4334" s="44">
        <f t="shared" si="202"/>
        <v>0.47999942855510158</v>
      </c>
      <c r="J4334" s="45">
        <v>3839900</v>
      </c>
      <c r="K4334" s="44">
        <f t="shared" si="203"/>
        <v>0.45142718363381806</v>
      </c>
    </row>
    <row r="4335" spans="1:12">
      <c r="A4335" t="s">
        <v>5215</v>
      </c>
      <c r="B4335" t="s">
        <v>5214</v>
      </c>
      <c r="C4335" s="43">
        <v>140000</v>
      </c>
      <c r="D4335">
        <v>7</v>
      </c>
      <c r="E4335" s="43">
        <v>7099800</v>
      </c>
      <c r="F4335" s="43">
        <v>3549900</v>
      </c>
      <c r="G4335" s="44">
        <f t="shared" si="201"/>
        <v>0.5</v>
      </c>
      <c r="H4335" s="45">
        <v>3689900</v>
      </c>
      <c r="I4335" s="44">
        <f t="shared" si="202"/>
        <v>0.48028113467985012</v>
      </c>
      <c r="J4335" s="45">
        <v>3899900</v>
      </c>
      <c r="K4335" s="44">
        <f t="shared" si="203"/>
        <v>0.4507028366996253</v>
      </c>
    </row>
    <row r="4336" spans="1:12">
      <c r="A4336" t="s">
        <v>5213</v>
      </c>
      <c r="B4336" t="s">
        <v>5212</v>
      </c>
      <c r="C4336" s="43">
        <v>140000</v>
      </c>
      <c r="D4336">
        <v>9</v>
      </c>
      <c r="E4336" s="43">
        <v>7099800</v>
      </c>
      <c r="F4336" s="43">
        <v>3549900</v>
      </c>
      <c r="G4336" s="44">
        <f t="shared" si="201"/>
        <v>0.5</v>
      </c>
      <c r="H4336" s="45">
        <v>3689900</v>
      </c>
      <c r="I4336" s="44">
        <f t="shared" si="202"/>
        <v>0.48028113467985012</v>
      </c>
      <c r="J4336" s="45">
        <v>3899900</v>
      </c>
      <c r="K4336" s="44">
        <f t="shared" si="203"/>
        <v>0.4507028366996253</v>
      </c>
    </row>
    <row r="4337" spans="1:11">
      <c r="A4337" t="s">
        <v>5210</v>
      </c>
      <c r="B4337" t="s">
        <v>5209</v>
      </c>
      <c r="C4337" s="43">
        <v>140000</v>
      </c>
      <c r="D4337">
        <v>0</v>
      </c>
      <c r="E4337" s="43">
        <v>7099800</v>
      </c>
      <c r="F4337" s="43">
        <v>3549900</v>
      </c>
      <c r="G4337" s="44">
        <f t="shared" si="201"/>
        <v>0.5</v>
      </c>
      <c r="H4337" s="45">
        <v>3689900</v>
      </c>
      <c r="I4337" s="44">
        <f t="shared" si="202"/>
        <v>0.48028113467985012</v>
      </c>
      <c r="J4337" s="45">
        <v>3899900</v>
      </c>
      <c r="K4337" s="44">
        <f t="shared" si="203"/>
        <v>0.4507028366996253</v>
      </c>
    </row>
    <row r="4338" spans="1:11">
      <c r="A4338" t="s">
        <v>5211</v>
      </c>
      <c r="B4338" t="s">
        <v>5209</v>
      </c>
      <c r="C4338" s="43">
        <v>140000</v>
      </c>
      <c r="D4338">
        <v>9</v>
      </c>
      <c r="E4338" s="43">
        <v>7099800</v>
      </c>
      <c r="F4338" s="43">
        <v>3549900</v>
      </c>
      <c r="G4338" s="44">
        <f t="shared" si="201"/>
        <v>0.5</v>
      </c>
      <c r="H4338" s="45">
        <v>3689900</v>
      </c>
      <c r="I4338" s="44">
        <f t="shared" si="202"/>
        <v>0.48028113467985012</v>
      </c>
      <c r="J4338" s="45">
        <v>3899900</v>
      </c>
      <c r="K4338" s="44">
        <f t="shared" si="203"/>
        <v>0.4507028366996253</v>
      </c>
    </row>
    <row r="4339" spans="1:11">
      <c r="A4339" t="s">
        <v>5221</v>
      </c>
      <c r="B4339" t="s">
        <v>5220</v>
      </c>
      <c r="C4339" s="43">
        <v>140000</v>
      </c>
      <c r="D4339">
        <v>9</v>
      </c>
      <c r="E4339" s="43">
        <v>7119800</v>
      </c>
      <c r="F4339" s="43">
        <v>3559900</v>
      </c>
      <c r="G4339" s="44">
        <f t="shared" si="201"/>
        <v>0.5</v>
      </c>
      <c r="H4339" s="45">
        <v>3699900</v>
      </c>
      <c r="I4339" s="44">
        <f t="shared" si="202"/>
        <v>0.4803365263069187</v>
      </c>
      <c r="J4339" s="45">
        <v>3909900</v>
      </c>
      <c r="K4339" s="44">
        <f t="shared" si="203"/>
        <v>0.4508413157672968</v>
      </c>
    </row>
    <row r="4340" spans="1:11">
      <c r="A4340" t="s">
        <v>7846</v>
      </c>
      <c r="B4340" t="s">
        <v>7845</v>
      </c>
      <c r="C4340" s="43">
        <v>30000</v>
      </c>
      <c r="D4340">
        <v>10</v>
      </c>
      <c r="E4340" s="43">
        <v>7159800</v>
      </c>
      <c r="F4340" s="43">
        <v>3579900</v>
      </c>
      <c r="G4340" s="44">
        <f t="shared" si="201"/>
        <v>0.5</v>
      </c>
      <c r="H4340" s="45">
        <v>3729900</v>
      </c>
      <c r="I4340" s="44">
        <f t="shared" si="202"/>
        <v>0.47904969412553422</v>
      </c>
      <c r="J4340" s="45">
        <v>3929900</v>
      </c>
      <c r="K4340" s="44">
        <f t="shared" si="203"/>
        <v>0.45111595295957985</v>
      </c>
    </row>
    <row r="4341" spans="1:11">
      <c r="A4341" t="s">
        <v>7980</v>
      </c>
      <c r="B4341" t="s">
        <v>7979</v>
      </c>
      <c r="C4341" s="43">
        <v>30000</v>
      </c>
      <c r="D4341">
        <v>100</v>
      </c>
      <c r="E4341" s="43">
        <v>7897780.0000000009</v>
      </c>
      <c r="F4341" s="43">
        <v>3589900</v>
      </c>
      <c r="G4341" s="44">
        <f t="shared" si="201"/>
        <v>0.54545454545454553</v>
      </c>
      <c r="H4341" s="45">
        <v>3739900</v>
      </c>
      <c r="I4341" s="44">
        <f t="shared" si="202"/>
        <v>0.52646186649919358</v>
      </c>
      <c r="J4341" s="45">
        <v>3939900</v>
      </c>
      <c r="K4341" s="44">
        <f t="shared" si="203"/>
        <v>0.50113829455872416</v>
      </c>
    </row>
    <row r="4342" spans="1:11">
      <c r="A4342" t="s">
        <v>14128</v>
      </c>
      <c r="B4342" t="s">
        <v>3122</v>
      </c>
      <c r="C4342" s="43">
        <v>140000</v>
      </c>
      <c r="D4342">
        <v>100</v>
      </c>
      <c r="E4342" s="43">
        <v>7199800</v>
      </c>
      <c r="F4342" s="43">
        <v>3599900</v>
      </c>
      <c r="G4342" s="44">
        <f t="shared" si="201"/>
        <v>0.5</v>
      </c>
      <c r="H4342" s="45">
        <v>3749900</v>
      </c>
      <c r="I4342" s="44">
        <f t="shared" si="202"/>
        <v>0.47916608794688742</v>
      </c>
      <c r="J4342" s="45">
        <v>3949900</v>
      </c>
      <c r="K4342" s="44">
        <f t="shared" si="203"/>
        <v>0.45138753854273728</v>
      </c>
    </row>
    <row r="4343" spans="1:11">
      <c r="A4343" s="49" t="s">
        <v>14129</v>
      </c>
      <c r="B4343" s="49" t="s">
        <v>14130</v>
      </c>
      <c r="C4343" s="43">
        <v>140000</v>
      </c>
      <c r="D4343">
        <v>100</v>
      </c>
      <c r="E4343" s="43">
        <v>6599800</v>
      </c>
      <c r="F4343" s="43">
        <v>3299900</v>
      </c>
      <c r="G4343" s="44">
        <f t="shared" si="201"/>
        <v>0.5</v>
      </c>
      <c r="H4343" s="45">
        <v>3429900</v>
      </c>
      <c r="I4343" s="44">
        <f t="shared" si="202"/>
        <v>0.4803024334070729</v>
      </c>
      <c r="J4343" s="45">
        <v>3619900</v>
      </c>
      <c r="K4343" s="44">
        <f t="shared" si="203"/>
        <v>0.45151368223279498</v>
      </c>
    </row>
    <row r="4344" spans="1:11">
      <c r="A4344" t="s">
        <v>14131</v>
      </c>
      <c r="B4344" t="s">
        <v>14132</v>
      </c>
      <c r="C4344" s="43">
        <v>140000</v>
      </c>
      <c r="D4344">
        <v>100</v>
      </c>
      <c r="E4344" s="43">
        <v>2199800</v>
      </c>
      <c r="F4344" s="43">
        <v>1099900</v>
      </c>
      <c r="G4344" s="44">
        <f t="shared" si="201"/>
        <v>0.5</v>
      </c>
      <c r="H4344" s="45">
        <v>1139900</v>
      </c>
      <c r="I4344" s="44">
        <f t="shared" si="202"/>
        <v>0.4818165287753432</v>
      </c>
      <c r="J4344" s="45">
        <v>1199900</v>
      </c>
      <c r="K4344" s="44">
        <f t="shared" si="203"/>
        <v>0.45454132193835806</v>
      </c>
    </row>
    <row r="4345" spans="1:11">
      <c r="A4345" t="s">
        <v>14133</v>
      </c>
      <c r="B4345" t="s">
        <v>14134</v>
      </c>
      <c r="C4345" s="43">
        <v>140000</v>
      </c>
      <c r="D4345">
        <v>100</v>
      </c>
      <c r="E4345" s="43">
        <v>2199800</v>
      </c>
      <c r="F4345" s="43">
        <v>1099900</v>
      </c>
      <c r="G4345" s="44">
        <f t="shared" si="201"/>
        <v>0.5</v>
      </c>
      <c r="H4345" s="45">
        <v>1139900</v>
      </c>
      <c r="I4345" s="44">
        <f t="shared" si="202"/>
        <v>0.4818165287753432</v>
      </c>
      <c r="J4345" s="45">
        <v>1199900</v>
      </c>
      <c r="K4345" s="44">
        <f t="shared" si="203"/>
        <v>0.45454132193835806</v>
      </c>
    </row>
    <row r="4346" spans="1:11">
      <c r="A4346" t="s">
        <v>14135</v>
      </c>
      <c r="B4346" t="s">
        <v>14136</v>
      </c>
      <c r="C4346" s="43">
        <v>140000</v>
      </c>
      <c r="D4346">
        <v>100</v>
      </c>
      <c r="E4346" s="43">
        <v>2199800</v>
      </c>
      <c r="F4346" s="43">
        <v>1099900</v>
      </c>
      <c r="G4346" s="44">
        <f t="shared" si="201"/>
        <v>0.5</v>
      </c>
      <c r="H4346" s="45">
        <v>1139900</v>
      </c>
      <c r="I4346" s="44">
        <f t="shared" si="202"/>
        <v>0.4818165287753432</v>
      </c>
      <c r="J4346" s="45">
        <v>1199900</v>
      </c>
      <c r="K4346" s="44">
        <f t="shared" si="203"/>
        <v>0.45454132193835806</v>
      </c>
    </row>
    <row r="4347" spans="1:11">
      <c r="A4347" t="s">
        <v>14137</v>
      </c>
      <c r="B4347" t="s">
        <v>14138</v>
      </c>
      <c r="C4347" s="43">
        <v>140000</v>
      </c>
      <c r="D4347">
        <v>100</v>
      </c>
      <c r="E4347" s="43">
        <v>2199800</v>
      </c>
      <c r="F4347" s="43">
        <v>1099900</v>
      </c>
      <c r="G4347" s="44">
        <f t="shared" si="201"/>
        <v>0.5</v>
      </c>
      <c r="H4347" s="45">
        <v>1139900</v>
      </c>
      <c r="I4347" s="44">
        <f t="shared" si="202"/>
        <v>0.4818165287753432</v>
      </c>
      <c r="J4347" s="45">
        <v>1199900</v>
      </c>
      <c r="K4347" s="44">
        <f t="shared" si="203"/>
        <v>0.45454132193835806</v>
      </c>
    </row>
    <row r="4348" spans="1:11">
      <c r="A4348" t="s">
        <v>14139</v>
      </c>
      <c r="B4348" t="s">
        <v>14140</v>
      </c>
      <c r="C4348" s="43">
        <v>140000</v>
      </c>
      <c r="D4348">
        <v>100</v>
      </c>
      <c r="E4348" s="43">
        <v>2199800</v>
      </c>
      <c r="F4348" s="43">
        <v>1099900</v>
      </c>
      <c r="G4348" s="44">
        <f t="shared" si="201"/>
        <v>0.5</v>
      </c>
      <c r="H4348" s="45">
        <v>1139900</v>
      </c>
      <c r="I4348" s="44">
        <f t="shared" si="202"/>
        <v>0.4818165287753432</v>
      </c>
      <c r="J4348" s="45">
        <v>1199900</v>
      </c>
      <c r="K4348" s="44">
        <f t="shared" si="203"/>
        <v>0.45454132193835806</v>
      </c>
    </row>
    <row r="4349" spans="1:11">
      <c r="A4349" t="s">
        <v>14141</v>
      </c>
      <c r="B4349" t="s">
        <v>14142</v>
      </c>
      <c r="C4349" s="43">
        <v>140000</v>
      </c>
      <c r="D4349">
        <v>100</v>
      </c>
      <c r="E4349" s="43">
        <v>2199800</v>
      </c>
      <c r="F4349" s="43">
        <v>1099900</v>
      </c>
      <c r="G4349" s="44">
        <f t="shared" si="201"/>
        <v>0.5</v>
      </c>
      <c r="H4349" s="45">
        <v>1139900</v>
      </c>
      <c r="I4349" s="44">
        <f t="shared" si="202"/>
        <v>0.4818165287753432</v>
      </c>
      <c r="J4349" s="45">
        <v>1199900</v>
      </c>
      <c r="K4349" s="44">
        <f t="shared" si="203"/>
        <v>0.45454132193835806</v>
      </c>
    </row>
    <row r="4350" spans="1:11">
      <c r="A4350" t="s">
        <v>14143</v>
      </c>
      <c r="B4350" t="s">
        <v>14144</v>
      </c>
      <c r="C4350" s="43">
        <v>140000</v>
      </c>
      <c r="D4350">
        <v>100</v>
      </c>
      <c r="E4350" s="43">
        <v>7379800</v>
      </c>
      <c r="F4350" s="43">
        <v>3689900</v>
      </c>
      <c r="G4350" s="44">
        <f t="shared" si="201"/>
        <v>0.5</v>
      </c>
      <c r="H4350" s="45">
        <v>3839900</v>
      </c>
      <c r="I4350" s="44">
        <f t="shared" si="202"/>
        <v>0.47967424591452346</v>
      </c>
      <c r="J4350" s="45">
        <v>4049900</v>
      </c>
      <c r="K4350" s="44">
        <f t="shared" si="203"/>
        <v>0.45121819019485621</v>
      </c>
    </row>
    <row r="4351" spans="1:11">
      <c r="A4351" t="s">
        <v>14145</v>
      </c>
      <c r="B4351" t="s">
        <v>4218</v>
      </c>
      <c r="C4351" s="43">
        <v>140000</v>
      </c>
      <c r="D4351">
        <v>100</v>
      </c>
      <c r="E4351" s="43">
        <v>7399800</v>
      </c>
      <c r="F4351" s="43">
        <v>3699900</v>
      </c>
      <c r="G4351" s="44">
        <f t="shared" si="201"/>
        <v>0.5</v>
      </c>
      <c r="H4351" s="45">
        <v>3849900</v>
      </c>
      <c r="I4351" s="44">
        <f t="shared" si="202"/>
        <v>0.47972918186978031</v>
      </c>
      <c r="J4351" s="45">
        <v>4059900</v>
      </c>
      <c r="K4351" s="44">
        <f t="shared" si="203"/>
        <v>0.45135003648747263</v>
      </c>
    </row>
    <row r="4352" spans="1:11">
      <c r="A4352" t="s">
        <v>14146</v>
      </c>
      <c r="B4352" t="s">
        <v>14147</v>
      </c>
      <c r="C4352" s="43">
        <v>140000</v>
      </c>
      <c r="D4352">
        <v>0</v>
      </c>
      <c r="E4352" s="43">
        <v>6599800</v>
      </c>
      <c r="F4352" s="43">
        <v>3299900</v>
      </c>
      <c r="G4352" s="44">
        <f t="shared" si="201"/>
        <v>0.5</v>
      </c>
      <c r="H4352" s="45">
        <v>3429900</v>
      </c>
      <c r="I4352" s="44">
        <f t="shared" si="202"/>
        <v>0.4803024334070729</v>
      </c>
      <c r="J4352" s="45">
        <v>3619900</v>
      </c>
      <c r="K4352" s="44">
        <f t="shared" si="203"/>
        <v>0.45151368223279498</v>
      </c>
    </row>
    <row r="4353" spans="1:11">
      <c r="A4353" t="s">
        <v>14148</v>
      </c>
      <c r="B4353" t="s">
        <v>14149</v>
      </c>
      <c r="C4353" s="43">
        <v>140000</v>
      </c>
      <c r="D4353">
        <v>0</v>
      </c>
      <c r="E4353" s="43">
        <v>6599800</v>
      </c>
      <c r="F4353" s="43">
        <v>3299900</v>
      </c>
      <c r="G4353" s="44">
        <f t="shared" si="201"/>
        <v>0.5</v>
      </c>
      <c r="H4353" s="45">
        <v>3429900</v>
      </c>
      <c r="I4353" s="44">
        <f t="shared" si="202"/>
        <v>0.4803024334070729</v>
      </c>
      <c r="J4353" s="45">
        <v>3619900</v>
      </c>
      <c r="K4353" s="44">
        <f t="shared" si="203"/>
        <v>0.45151368223279498</v>
      </c>
    </row>
    <row r="4354" spans="1:11">
      <c r="A4354" t="s">
        <v>14150</v>
      </c>
      <c r="B4354" t="s">
        <v>14151</v>
      </c>
      <c r="C4354" s="43">
        <v>140000</v>
      </c>
      <c r="D4354">
        <v>0</v>
      </c>
      <c r="E4354" s="43">
        <v>6599800</v>
      </c>
      <c r="F4354" s="43">
        <v>3299900</v>
      </c>
      <c r="G4354" s="44">
        <f t="shared" ref="G4354:G4417" si="204">1-(F4354/E4354)</f>
        <v>0.5</v>
      </c>
      <c r="H4354" s="45">
        <v>3429900</v>
      </c>
      <c r="I4354" s="44">
        <f t="shared" ref="I4354:I4417" si="205">1-(H4354/E4354)</f>
        <v>0.4803024334070729</v>
      </c>
      <c r="J4354" s="45">
        <v>3619900</v>
      </c>
      <c r="K4354" s="44">
        <f t="shared" ref="K4354:K4417" si="206">1-(J4354/E4354)</f>
        <v>0.45151368223279498</v>
      </c>
    </row>
    <row r="4355" spans="1:11">
      <c r="A4355" s="49" t="s">
        <v>14152</v>
      </c>
      <c r="B4355" s="49" t="s">
        <v>14153</v>
      </c>
      <c r="C4355" s="43">
        <v>140000</v>
      </c>
      <c r="D4355">
        <v>100</v>
      </c>
      <c r="E4355" s="43">
        <v>6399800</v>
      </c>
      <c r="F4355" s="43">
        <v>3199900</v>
      </c>
      <c r="G4355" s="44">
        <f t="shared" si="204"/>
        <v>0.5</v>
      </c>
      <c r="H4355" s="45">
        <v>3329900</v>
      </c>
      <c r="I4355" s="44">
        <f t="shared" si="205"/>
        <v>0.47968686521453796</v>
      </c>
      <c r="J4355" s="45">
        <v>3509900</v>
      </c>
      <c r="K4355" s="44">
        <f t="shared" si="206"/>
        <v>0.45156098628082131</v>
      </c>
    </row>
    <row r="4356" spans="1:11">
      <c r="A4356" s="49" t="s">
        <v>14154</v>
      </c>
      <c r="B4356" s="49" t="s">
        <v>14155</v>
      </c>
      <c r="C4356" s="43">
        <v>140000</v>
      </c>
      <c r="D4356">
        <v>100</v>
      </c>
      <c r="E4356" s="43">
        <v>6399800</v>
      </c>
      <c r="F4356" s="43">
        <v>3199900</v>
      </c>
      <c r="G4356" s="44">
        <f t="shared" si="204"/>
        <v>0.5</v>
      </c>
      <c r="H4356" s="45">
        <v>3329900</v>
      </c>
      <c r="I4356" s="44">
        <f t="shared" si="205"/>
        <v>0.47968686521453796</v>
      </c>
      <c r="J4356" s="45">
        <v>3509900</v>
      </c>
      <c r="K4356" s="44">
        <f t="shared" si="206"/>
        <v>0.45156098628082131</v>
      </c>
    </row>
    <row r="4357" spans="1:11">
      <c r="A4357" s="49" t="s">
        <v>14156</v>
      </c>
      <c r="B4357" s="49" t="s">
        <v>14157</v>
      </c>
      <c r="C4357" s="43">
        <v>140000</v>
      </c>
      <c r="D4357">
        <v>100</v>
      </c>
      <c r="E4357" s="43">
        <v>6399800</v>
      </c>
      <c r="F4357" s="43">
        <v>3199900</v>
      </c>
      <c r="G4357" s="44">
        <f t="shared" si="204"/>
        <v>0.5</v>
      </c>
      <c r="H4357" s="45">
        <v>3329900</v>
      </c>
      <c r="I4357" s="44">
        <f t="shared" si="205"/>
        <v>0.47968686521453796</v>
      </c>
      <c r="J4357" s="45">
        <v>3509900</v>
      </c>
      <c r="K4357" s="44">
        <f t="shared" si="206"/>
        <v>0.45156098628082131</v>
      </c>
    </row>
    <row r="4358" spans="1:11">
      <c r="A4358" s="49" t="s">
        <v>14158</v>
      </c>
      <c r="B4358" s="49" t="s">
        <v>14159</v>
      </c>
      <c r="C4358" s="43">
        <v>140000</v>
      </c>
      <c r="D4358">
        <v>100</v>
      </c>
      <c r="E4358" s="43">
        <v>6399800</v>
      </c>
      <c r="F4358" s="43">
        <v>3199900</v>
      </c>
      <c r="G4358" s="44">
        <f t="shared" si="204"/>
        <v>0.5</v>
      </c>
      <c r="H4358" s="45">
        <v>3329900</v>
      </c>
      <c r="I4358" s="44">
        <f t="shared" si="205"/>
        <v>0.47968686521453796</v>
      </c>
      <c r="J4358" s="45">
        <v>3509900</v>
      </c>
      <c r="K4358" s="44">
        <f t="shared" si="206"/>
        <v>0.45156098628082131</v>
      </c>
    </row>
    <row r="4359" spans="1:11">
      <c r="A4359" s="49" t="s">
        <v>14160</v>
      </c>
      <c r="B4359" s="49" t="s">
        <v>14161</v>
      </c>
      <c r="C4359" s="43">
        <v>140000</v>
      </c>
      <c r="D4359">
        <v>100</v>
      </c>
      <c r="E4359" s="43">
        <v>6399800</v>
      </c>
      <c r="F4359" s="43">
        <v>3199900</v>
      </c>
      <c r="G4359" s="44">
        <f t="shared" si="204"/>
        <v>0.5</v>
      </c>
      <c r="H4359" s="45">
        <v>3329900</v>
      </c>
      <c r="I4359" s="44">
        <f t="shared" si="205"/>
        <v>0.47968686521453796</v>
      </c>
      <c r="J4359" s="45">
        <v>3509900</v>
      </c>
      <c r="K4359" s="44">
        <f t="shared" si="206"/>
        <v>0.45156098628082131</v>
      </c>
    </row>
    <row r="4360" spans="1:11">
      <c r="A4360" s="49" t="s">
        <v>14162</v>
      </c>
      <c r="B4360" s="49" t="s">
        <v>14163</v>
      </c>
      <c r="C4360" s="43">
        <v>140000</v>
      </c>
      <c r="D4360">
        <v>100</v>
      </c>
      <c r="E4360" s="43">
        <v>6399800</v>
      </c>
      <c r="F4360" s="43">
        <v>3199900</v>
      </c>
      <c r="G4360" s="44">
        <f t="shared" si="204"/>
        <v>0.5</v>
      </c>
      <c r="H4360" s="45">
        <v>3329900</v>
      </c>
      <c r="I4360" s="44">
        <f t="shared" si="205"/>
        <v>0.47968686521453796</v>
      </c>
      <c r="J4360" s="45">
        <v>3509900</v>
      </c>
      <c r="K4360" s="44">
        <f t="shared" si="206"/>
        <v>0.45156098628082131</v>
      </c>
    </row>
    <row r="4361" spans="1:11">
      <c r="A4361" s="49" t="s">
        <v>14164</v>
      </c>
      <c r="B4361" s="49" t="s">
        <v>14165</v>
      </c>
      <c r="C4361" s="43">
        <v>140000</v>
      </c>
      <c r="D4361">
        <v>100</v>
      </c>
      <c r="E4361" s="43">
        <v>6399800</v>
      </c>
      <c r="F4361" s="43">
        <v>3199900</v>
      </c>
      <c r="G4361" s="44">
        <f t="shared" si="204"/>
        <v>0.5</v>
      </c>
      <c r="H4361" s="45">
        <v>3329900</v>
      </c>
      <c r="I4361" s="44">
        <f t="shared" si="205"/>
        <v>0.47968686521453796</v>
      </c>
      <c r="J4361" s="45">
        <v>3509900</v>
      </c>
      <c r="K4361" s="44">
        <f t="shared" si="206"/>
        <v>0.45156098628082131</v>
      </c>
    </row>
    <row r="4362" spans="1:11">
      <c r="A4362" s="49" t="s">
        <v>14166</v>
      </c>
      <c r="B4362" s="49" t="s">
        <v>14167</v>
      </c>
      <c r="C4362" s="43">
        <v>140000</v>
      </c>
      <c r="D4362">
        <v>100</v>
      </c>
      <c r="E4362" s="43">
        <v>6399800</v>
      </c>
      <c r="F4362" s="43">
        <v>3199900</v>
      </c>
      <c r="G4362" s="44">
        <f t="shared" si="204"/>
        <v>0.5</v>
      </c>
      <c r="H4362" s="45">
        <v>3329900</v>
      </c>
      <c r="I4362" s="44">
        <f t="shared" si="205"/>
        <v>0.47968686521453796</v>
      </c>
      <c r="J4362" s="45">
        <v>3509900</v>
      </c>
      <c r="K4362" s="44">
        <f t="shared" si="206"/>
        <v>0.45156098628082131</v>
      </c>
    </row>
    <row r="4363" spans="1:11">
      <c r="A4363" s="49" t="s">
        <v>14168</v>
      </c>
      <c r="B4363" s="49" t="s">
        <v>14169</v>
      </c>
      <c r="C4363" s="43">
        <v>140000</v>
      </c>
      <c r="D4363">
        <v>100</v>
      </c>
      <c r="E4363" s="43">
        <v>6399800</v>
      </c>
      <c r="F4363" s="43">
        <v>3199900</v>
      </c>
      <c r="G4363" s="44">
        <f t="shared" si="204"/>
        <v>0.5</v>
      </c>
      <c r="H4363" s="45">
        <v>3329900</v>
      </c>
      <c r="I4363" s="44">
        <f t="shared" si="205"/>
        <v>0.47968686521453796</v>
      </c>
      <c r="J4363" s="45">
        <v>3509900</v>
      </c>
      <c r="K4363" s="44">
        <f t="shared" si="206"/>
        <v>0.45156098628082131</v>
      </c>
    </row>
    <row r="4364" spans="1:11">
      <c r="A4364" s="49" t="s">
        <v>14170</v>
      </c>
      <c r="B4364" s="49" t="s">
        <v>14171</v>
      </c>
      <c r="C4364" s="43">
        <v>140000</v>
      </c>
      <c r="D4364">
        <v>100</v>
      </c>
      <c r="E4364" s="43">
        <v>6399800</v>
      </c>
      <c r="F4364" s="43">
        <v>3199900</v>
      </c>
      <c r="G4364" s="44">
        <f t="shared" si="204"/>
        <v>0.5</v>
      </c>
      <c r="H4364" s="45">
        <v>3329900</v>
      </c>
      <c r="I4364" s="44">
        <f t="shared" si="205"/>
        <v>0.47968686521453796</v>
      </c>
      <c r="J4364" s="45">
        <v>3509900</v>
      </c>
      <c r="K4364" s="44">
        <f t="shared" si="206"/>
        <v>0.45156098628082131</v>
      </c>
    </row>
    <row r="4365" spans="1:11">
      <c r="A4365" s="49" t="s">
        <v>14172</v>
      </c>
      <c r="B4365" s="49" t="s">
        <v>14173</v>
      </c>
      <c r="C4365" s="43">
        <v>140000</v>
      </c>
      <c r="D4365">
        <v>100</v>
      </c>
      <c r="E4365" s="43">
        <v>6399800</v>
      </c>
      <c r="F4365" s="43">
        <v>3199900</v>
      </c>
      <c r="G4365" s="44">
        <f t="shared" si="204"/>
        <v>0.5</v>
      </c>
      <c r="H4365" s="45">
        <v>3329900</v>
      </c>
      <c r="I4365" s="44">
        <f t="shared" si="205"/>
        <v>0.47968686521453796</v>
      </c>
      <c r="J4365" s="45">
        <v>3509900</v>
      </c>
      <c r="K4365" s="44">
        <f t="shared" si="206"/>
        <v>0.45156098628082131</v>
      </c>
    </row>
    <row r="4366" spans="1:11">
      <c r="A4366" s="49" t="s">
        <v>14174</v>
      </c>
      <c r="B4366" s="49" t="s">
        <v>14175</v>
      </c>
      <c r="C4366" s="43">
        <v>140000</v>
      </c>
      <c r="D4366">
        <v>100</v>
      </c>
      <c r="E4366" s="43">
        <v>6399800</v>
      </c>
      <c r="F4366" s="43">
        <v>3199900</v>
      </c>
      <c r="G4366" s="44">
        <f t="shared" si="204"/>
        <v>0.5</v>
      </c>
      <c r="H4366" s="45">
        <v>3329900</v>
      </c>
      <c r="I4366" s="44">
        <f t="shared" si="205"/>
        <v>0.47968686521453796</v>
      </c>
      <c r="J4366" s="45">
        <v>3509900</v>
      </c>
      <c r="K4366" s="44">
        <f t="shared" si="206"/>
        <v>0.45156098628082131</v>
      </c>
    </row>
    <row r="4367" spans="1:11">
      <c r="A4367" s="49" t="s">
        <v>14176</v>
      </c>
      <c r="B4367" s="49" t="s">
        <v>14177</v>
      </c>
      <c r="C4367" s="43">
        <v>140000</v>
      </c>
      <c r="D4367">
        <v>100</v>
      </c>
      <c r="E4367" s="43">
        <v>6399800</v>
      </c>
      <c r="F4367" s="43">
        <v>3199900</v>
      </c>
      <c r="G4367" s="44">
        <f t="shared" si="204"/>
        <v>0.5</v>
      </c>
      <c r="H4367" s="45">
        <v>3329900</v>
      </c>
      <c r="I4367" s="44">
        <f t="shared" si="205"/>
        <v>0.47968686521453796</v>
      </c>
      <c r="J4367" s="45">
        <v>3509900</v>
      </c>
      <c r="K4367" s="44">
        <f t="shared" si="206"/>
        <v>0.45156098628082131</v>
      </c>
    </row>
    <row r="4368" spans="1:11">
      <c r="A4368" t="s">
        <v>14178</v>
      </c>
      <c r="B4368" t="s">
        <v>14179</v>
      </c>
      <c r="C4368" s="43">
        <v>140000</v>
      </c>
      <c r="D4368">
        <v>100</v>
      </c>
      <c r="E4368" s="43">
        <v>6399800</v>
      </c>
      <c r="F4368" s="43">
        <v>3199900</v>
      </c>
      <c r="G4368" s="44">
        <f t="shared" si="204"/>
        <v>0.5</v>
      </c>
      <c r="H4368" s="45">
        <v>3329900</v>
      </c>
      <c r="I4368" s="44">
        <f t="shared" si="205"/>
        <v>0.47968686521453796</v>
      </c>
      <c r="J4368" s="45">
        <v>3509900</v>
      </c>
      <c r="K4368" s="44">
        <f t="shared" si="206"/>
        <v>0.45156098628082131</v>
      </c>
    </row>
    <row r="4369" spans="1:11">
      <c r="A4369" t="s">
        <v>14180</v>
      </c>
      <c r="B4369" t="s">
        <v>14181</v>
      </c>
      <c r="C4369" s="43">
        <v>140000</v>
      </c>
      <c r="D4369">
        <v>100</v>
      </c>
      <c r="E4369" s="43">
        <v>6399800</v>
      </c>
      <c r="F4369" s="43">
        <v>3199900</v>
      </c>
      <c r="G4369" s="44">
        <f t="shared" si="204"/>
        <v>0.5</v>
      </c>
      <c r="H4369" s="45">
        <v>3329900</v>
      </c>
      <c r="I4369" s="44">
        <f t="shared" si="205"/>
        <v>0.47968686521453796</v>
      </c>
      <c r="J4369" s="45">
        <v>3509900</v>
      </c>
      <c r="K4369" s="44">
        <f t="shared" si="206"/>
        <v>0.45156098628082131</v>
      </c>
    </row>
    <row r="4370" spans="1:11">
      <c r="A4370" t="s">
        <v>14182</v>
      </c>
      <c r="B4370" t="s">
        <v>14183</v>
      </c>
      <c r="C4370" s="43">
        <v>140000</v>
      </c>
      <c r="D4370">
        <v>100</v>
      </c>
      <c r="E4370" s="43">
        <v>7399800</v>
      </c>
      <c r="F4370" s="43">
        <v>3699900</v>
      </c>
      <c r="G4370" s="44">
        <f t="shared" si="204"/>
        <v>0.5</v>
      </c>
      <c r="H4370" s="45">
        <v>3849900</v>
      </c>
      <c r="I4370" s="44">
        <f t="shared" si="205"/>
        <v>0.47972918186978031</v>
      </c>
      <c r="J4370" s="45">
        <v>4059900</v>
      </c>
      <c r="K4370" s="44">
        <f t="shared" si="206"/>
        <v>0.45135003648747263</v>
      </c>
    </row>
    <row r="4371" spans="1:11">
      <c r="A4371" t="s">
        <v>14184</v>
      </c>
      <c r="B4371" t="s">
        <v>14185</v>
      </c>
      <c r="C4371" s="43">
        <v>140000</v>
      </c>
      <c r="D4371">
        <v>100</v>
      </c>
      <c r="E4371" s="43">
        <v>7399800</v>
      </c>
      <c r="F4371" s="43">
        <v>3699900</v>
      </c>
      <c r="G4371" s="44">
        <f t="shared" si="204"/>
        <v>0.5</v>
      </c>
      <c r="H4371" s="45">
        <v>3849900</v>
      </c>
      <c r="I4371" s="44">
        <f t="shared" si="205"/>
        <v>0.47972918186978031</v>
      </c>
      <c r="J4371" s="45">
        <v>4059900</v>
      </c>
      <c r="K4371" s="44">
        <f t="shared" si="206"/>
        <v>0.45135003648747263</v>
      </c>
    </row>
    <row r="4372" spans="1:11">
      <c r="A4372" t="s">
        <v>14186</v>
      </c>
      <c r="B4372" t="s">
        <v>14187</v>
      </c>
      <c r="C4372" s="43">
        <v>140000</v>
      </c>
      <c r="D4372">
        <v>100</v>
      </c>
      <c r="E4372" s="43">
        <v>7399800</v>
      </c>
      <c r="F4372" s="43">
        <v>3699900</v>
      </c>
      <c r="G4372" s="44">
        <f t="shared" si="204"/>
        <v>0.5</v>
      </c>
      <c r="H4372" s="45">
        <v>3849900</v>
      </c>
      <c r="I4372" s="44">
        <f t="shared" si="205"/>
        <v>0.47972918186978031</v>
      </c>
      <c r="J4372" s="45">
        <v>4059900</v>
      </c>
      <c r="K4372" s="44">
        <f t="shared" si="206"/>
        <v>0.45135003648747263</v>
      </c>
    </row>
    <row r="4373" spans="1:11">
      <c r="A4373" t="s">
        <v>14188</v>
      </c>
      <c r="B4373" t="s">
        <v>14189</v>
      </c>
      <c r="C4373" s="43">
        <v>140000</v>
      </c>
      <c r="D4373">
        <v>100</v>
      </c>
      <c r="E4373" s="43">
        <v>7399800</v>
      </c>
      <c r="F4373" s="43">
        <v>3699900</v>
      </c>
      <c r="G4373" s="44">
        <f t="shared" si="204"/>
        <v>0.5</v>
      </c>
      <c r="H4373" s="45">
        <v>3849900</v>
      </c>
      <c r="I4373" s="44">
        <f t="shared" si="205"/>
        <v>0.47972918186978031</v>
      </c>
      <c r="J4373" s="45">
        <v>4059900</v>
      </c>
      <c r="K4373" s="44">
        <f t="shared" si="206"/>
        <v>0.45135003648747263</v>
      </c>
    </row>
    <row r="4374" spans="1:11">
      <c r="A4374" t="s">
        <v>14190</v>
      </c>
      <c r="B4374" t="s">
        <v>14191</v>
      </c>
      <c r="C4374" s="43">
        <v>140000</v>
      </c>
      <c r="D4374">
        <v>100</v>
      </c>
      <c r="E4374" s="43">
        <v>7399800</v>
      </c>
      <c r="F4374" s="43">
        <v>3699900</v>
      </c>
      <c r="G4374" s="44">
        <f t="shared" si="204"/>
        <v>0.5</v>
      </c>
      <c r="H4374" s="45">
        <v>3849900</v>
      </c>
      <c r="I4374" s="44">
        <f t="shared" si="205"/>
        <v>0.47972918186978031</v>
      </c>
      <c r="J4374" s="45">
        <v>4059900</v>
      </c>
      <c r="K4374" s="44">
        <f t="shared" si="206"/>
        <v>0.45135003648747263</v>
      </c>
    </row>
    <row r="4375" spans="1:11">
      <c r="A4375" t="s">
        <v>14192</v>
      </c>
      <c r="B4375" t="s">
        <v>14193</v>
      </c>
      <c r="C4375" s="43">
        <v>140000</v>
      </c>
      <c r="D4375">
        <v>100</v>
      </c>
      <c r="E4375" s="43">
        <v>7399800</v>
      </c>
      <c r="F4375" s="43">
        <v>3699900</v>
      </c>
      <c r="G4375" s="44">
        <f t="shared" si="204"/>
        <v>0.5</v>
      </c>
      <c r="H4375" s="45">
        <v>3849900</v>
      </c>
      <c r="I4375" s="44">
        <f t="shared" si="205"/>
        <v>0.47972918186978031</v>
      </c>
      <c r="J4375" s="45">
        <v>4059900</v>
      </c>
      <c r="K4375" s="44">
        <f t="shared" si="206"/>
        <v>0.45135003648747263</v>
      </c>
    </row>
    <row r="4376" spans="1:11">
      <c r="A4376" t="s">
        <v>14194</v>
      </c>
      <c r="B4376" t="s">
        <v>14195</v>
      </c>
      <c r="C4376" s="43">
        <v>140000</v>
      </c>
      <c r="D4376">
        <v>100</v>
      </c>
      <c r="E4376" s="43">
        <v>7399800</v>
      </c>
      <c r="F4376" s="43">
        <v>3699900</v>
      </c>
      <c r="G4376" s="44">
        <f t="shared" si="204"/>
        <v>0.5</v>
      </c>
      <c r="H4376" s="45">
        <v>3849900</v>
      </c>
      <c r="I4376" s="44">
        <f t="shared" si="205"/>
        <v>0.47972918186978031</v>
      </c>
      <c r="J4376" s="45">
        <v>4059900</v>
      </c>
      <c r="K4376" s="44">
        <f t="shared" si="206"/>
        <v>0.45135003648747263</v>
      </c>
    </row>
    <row r="4377" spans="1:11">
      <c r="A4377" t="s">
        <v>14196</v>
      </c>
      <c r="B4377" t="s">
        <v>14197</v>
      </c>
      <c r="C4377" s="43">
        <v>140000</v>
      </c>
      <c r="D4377">
        <v>100</v>
      </c>
      <c r="E4377" s="43">
        <v>7399800</v>
      </c>
      <c r="F4377" s="43">
        <v>3699900</v>
      </c>
      <c r="G4377" s="44">
        <f t="shared" si="204"/>
        <v>0.5</v>
      </c>
      <c r="H4377" s="45">
        <v>3849900</v>
      </c>
      <c r="I4377" s="44">
        <f t="shared" si="205"/>
        <v>0.47972918186978031</v>
      </c>
      <c r="J4377" s="45">
        <v>4059900</v>
      </c>
      <c r="K4377" s="44">
        <f t="shared" si="206"/>
        <v>0.45135003648747263</v>
      </c>
    </row>
    <row r="4378" spans="1:11">
      <c r="A4378" t="s">
        <v>14198</v>
      </c>
      <c r="B4378" t="s">
        <v>14199</v>
      </c>
      <c r="C4378" s="43">
        <v>140000</v>
      </c>
      <c r="D4378">
        <v>100</v>
      </c>
      <c r="E4378" s="43">
        <v>7399800</v>
      </c>
      <c r="F4378" s="43">
        <v>3699900</v>
      </c>
      <c r="G4378" s="44">
        <f t="shared" si="204"/>
        <v>0.5</v>
      </c>
      <c r="H4378" s="45">
        <v>3849900</v>
      </c>
      <c r="I4378" s="44">
        <f t="shared" si="205"/>
        <v>0.47972918186978031</v>
      </c>
      <c r="J4378" s="45">
        <v>4059900</v>
      </c>
      <c r="K4378" s="44">
        <f t="shared" si="206"/>
        <v>0.45135003648747263</v>
      </c>
    </row>
    <row r="4379" spans="1:11">
      <c r="A4379" t="s">
        <v>7853</v>
      </c>
      <c r="B4379" t="s">
        <v>7852</v>
      </c>
      <c r="C4379" s="43">
        <v>30000</v>
      </c>
      <c r="D4379">
        <v>4</v>
      </c>
      <c r="E4379" s="43">
        <v>8227780.0000000009</v>
      </c>
      <c r="F4379" s="43">
        <v>3739900</v>
      </c>
      <c r="G4379" s="44">
        <f t="shared" si="204"/>
        <v>0.54545454545454553</v>
      </c>
      <c r="H4379" s="45">
        <v>3889900</v>
      </c>
      <c r="I4379" s="44">
        <f t="shared" si="205"/>
        <v>0.52722362532785283</v>
      </c>
      <c r="J4379" s="45">
        <v>4109900</v>
      </c>
      <c r="K4379" s="44">
        <f t="shared" si="206"/>
        <v>0.50048494247537012</v>
      </c>
    </row>
    <row r="4380" spans="1:11">
      <c r="A4380" t="s">
        <v>6288</v>
      </c>
      <c r="B4380" t="s">
        <v>14200</v>
      </c>
      <c r="C4380" s="43">
        <v>30000</v>
      </c>
      <c r="D4380">
        <v>100</v>
      </c>
      <c r="E4380" s="43">
        <v>8249780.0000000009</v>
      </c>
      <c r="F4380" s="43">
        <v>3749900</v>
      </c>
      <c r="G4380" s="44">
        <f t="shared" si="204"/>
        <v>0.54545454545454553</v>
      </c>
      <c r="H4380" s="45">
        <v>3899900</v>
      </c>
      <c r="I4380" s="44">
        <f t="shared" si="205"/>
        <v>0.52727224241131276</v>
      </c>
      <c r="J4380" s="45">
        <v>4119900</v>
      </c>
      <c r="K4380" s="44">
        <f t="shared" si="206"/>
        <v>0.50060486461457154</v>
      </c>
    </row>
    <row r="4381" spans="1:11">
      <c r="A4381" t="s">
        <v>14201</v>
      </c>
      <c r="B4381" t="s">
        <v>14202</v>
      </c>
      <c r="C4381" s="43">
        <v>140000</v>
      </c>
      <c r="D4381">
        <v>100</v>
      </c>
      <c r="E4381" s="43">
        <v>6399800</v>
      </c>
      <c r="F4381" s="43">
        <v>3199900</v>
      </c>
      <c r="G4381" s="44">
        <f t="shared" si="204"/>
        <v>0.5</v>
      </c>
      <c r="H4381" s="45">
        <v>3329900</v>
      </c>
      <c r="I4381" s="44">
        <f t="shared" si="205"/>
        <v>0.47968686521453796</v>
      </c>
      <c r="J4381" s="45">
        <v>3509900</v>
      </c>
      <c r="K4381" s="44">
        <f t="shared" si="206"/>
        <v>0.45156098628082131</v>
      </c>
    </row>
    <row r="4382" spans="1:11">
      <c r="A4382" t="s">
        <v>14203</v>
      </c>
      <c r="B4382" t="s">
        <v>14204</v>
      </c>
      <c r="C4382" s="43">
        <v>140000</v>
      </c>
      <c r="D4382">
        <v>100</v>
      </c>
      <c r="E4382" s="43">
        <v>7599800</v>
      </c>
      <c r="F4382" s="43">
        <v>3799900</v>
      </c>
      <c r="G4382" s="44">
        <f t="shared" si="204"/>
        <v>0.5</v>
      </c>
      <c r="H4382" s="45">
        <v>3949900</v>
      </c>
      <c r="I4382" s="44">
        <f t="shared" si="205"/>
        <v>0.48026263849048656</v>
      </c>
      <c r="J4382" s="45">
        <v>4169900</v>
      </c>
      <c r="K4382" s="44">
        <f t="shared" si="206"/>
        <v>0.45131450827653363</v>
      </c>
    </row>
    <row r="4383" spans="1:11">
      <c r="A4383" t="s">
        <v>14205</v>
      </c>
      <c r="B4383" t="s">
        <v>14206</v>
      </c>
      <c r="C4383" s="43">
        <v>140000</v>
      </c>
      <c r="D4383">
        <v>100</v>
      </c>
      <c r="E4383" s="43">
        <v>7599800</v>
      </c>
      <c r="F4383" s="43">
        <v>3799900</v>
      </c>
      <c r="G4383" s="44">
        <f t="shared" si="204"/>
        <v>0.5</v>
      </c>
      <c r="H4383" s="45">
        <v>3949900</v>
      </c>
      <c r="I4383" s="44">
        <f t="shared" si="205"/>
        <v>0.48026263849048656</v>
      </c>
      <c r="J4383" s="45">
        <v>4169900</v>
      </c>
      <c r="K4383" s="44">
        <f t="shared" si="206"/>
        <v>0.45131450827653363</v>
      </c>
    </row>
    <row r="4384" spans="1:11">
      <c r="A4384" t="s">
        <v>14207</v>
      </c>
      <c r="B4384" t="s">
        <v>14208</v>
      </c>
      <c r="C4384" s="43">
        <v>140000</v>
      </c>
      <c r="D4384">
        <v>100</v>
      </c>
      <c r="E4384" s="43">
        <v>7599800</v>
      </c>
      <c r="F4384" s="43">
        <v>3799900</v>
      </c>
      <c r="G4384" s="44">
        <f t="shared" si="204"/>
        <v>0.5</v>
      </c>
      <c r="H4384" s="45">
        <v>3949900</v>
      </c>
      <c r="I4384" s="44">
        <f t="shared" si="205"/>
        <v>0.48026263849048656</v>
      </c>
      <c r="J4384" s="45">
        <v>4169900</v>
      </c>
      <c r="K4384" s="44">
        <f t="shared" si="206"/>
        <v>0.45131450827653363</v>
      </c>
    </row>
    <row r="4385" spans="1:11">
      <c r="A4385" t="s">
        <v>14209</v>
      </c>
      <c r="B4385" t="s">
        <v>14210</v>
      </c>
      <c r="C4385" s="43">
        <v>140000</v>
      </c>
      <c r="D4385">
        <v>100</v>
      </c>
      <c r="E4385" s="43">
        <v>7599800</v>
      </c>
      <c r="F4385" s="43">
        <v>3799900</v>
      </c>
      <c r="G4385" s="44">
        <f t="shared" si="204"/>
        <v>0.5</v>
      </c>
      <c r="H4385" s="45">
        <v>3949900</v>
      </c>
      <c r="I4385" s="44">
        <f t="shared" si="205"/>
        <v>0.48026263849048656</v>
      </c>
      <c r="J4385" s="45">
        <v>4169900</v>
      </c>
      <c r="K4385" s="44">
        <f t="shared" si="206"/>
        <v>0.45131450827653363</v>
      </c>
    </row>
    <row r="4386" spans="1:11">
      <c r="A4386" t="s">
        <v>14211</v>
      </c>
      <c r="B4386" t="s">
        <v>14212</v>
      </c>
      <c r="C4386" s="43">
        <v>140000</v>
      </c>
      <c r="D4386">
        <v>100</v>
      </c>
      <c r="E4386" s="43">
        <v>7599800</v>
      </c>
      <c r="F4386" s="43">
        <v>3799900</v>
      </c>
      <c r="G4386" s="44">
        <f t="shared" si="204"/>
        <v>0.5</v>
      </c>
      <c r="H4386" s="45">
        <v>3949900</v>
      </c>
      <c r="I4386" s="44">
        <f t="shared" si="205"/>
        <v>0.48026263849048656</v>
      </c>
      <c r="J4386" s="45">
        <v>4169900</v>
      </c>
      <c r="K4386" s="44">
        <f t="shared" si="206"/>
        <v>0.45131450827653363</v>
      </c>
    </row>
    <row r="4387" spans="1:11">
      <c r="A4387" t="s">
        <v>14213</v>
      </c>
      <c r="B4387" t="s">
        <v>14214</v>
      </c>
      <c r="C4387" s="43">
        <v>140000</v>
      </c>
      <c r="D4387">
        <v>100</v>
      </c>
      <c r="E4387" s="43">
        <v>7599800</v>
      </c>
      <c r="F4387" s="43">
        <v>3799900</v>
      </c>
      <c r="G4387" s="44">
        <f t="shared" si="204"/>
        <v>0.5</v>
      </c>
      <c r="H4387" s="45">
        <v>3949900</v>
      </c>
      <c r="I4387" s="44">
        <f t="shared" si="205"/>
        <v>0.48026263849048656</v>
      </c>
      <c r="J4387" s="45">
        <v>4169900</v>
      </c>
      <c r="K4387" s="44">
        <f t="shared" si="206"/>
        <v>0.45131450827653363</v>
      </c>
    </row>
    <row r="4388" spans="1:11">
      <c r="A4388" t="s">
        <v>14215</v>
      </c>
      <c r="B4388" t="s">
        <v>14216</v>
      </c>
      <c r="C4388" s="43">
        <v>140000</v>
      </c>
      <c r="D4388">
        <v>100</v>
      </c>
      <c r="E4388" s="43">
        <v>7599800</v>
      </c>
      <c r="F4388" s="43">
        <v>3799900</v>
      </c>
      <c r="G4388" s="44">
        <f t="shared" si="204"/>
        <v>0.5</v>
      </c>
      <c r="H4388" s="45">
        <v>3949900</v>
      </c>
      <c r="I4388" s="44">
        <f t="shared" si="205"/>
        <v>0.48026263849048656</v>
      </c>
      <c r="J4388" s="45">
        <v>4169900</v>
      </c>
      <c r="K4388" s="44">
        <f t="shared" si="206"/>
        <v>0.45131450827653363</v>
      </c>
    </row>
    <row r="4389" spans="1:11">
      <c r="A4389" t="s">
        <v>14217</v>
      </c>
      <c r="B4389" t="s">
        <v>14218</v>
      </c>
      <c r="C4389" s="43">
        <v>140000</v>
      </c>
      <c r="D4389">
        <v>100</v>
      </c>
      <c r="E4389" s="43">
        <v>7599800</v>
      </c>
      <c r="F4389" s="43">
        <v>3799900</v>
      </c>
      <c r="G4389" s="44">
        <f t="shared" si="204"/>
        <v>0.5</v>
      </c>
      <c r="H4389" s="45">
        <v>3949900</v>
      </c>
      <c r="I4389" s="44">
        <f t="shared" si="205"/>
        <v>0.48026263849048656</v>
      </c>
      <c r="J4389" s="45">
        <v>4169900</v>
      </c>
      <c r="K4389" s="44">
        <f t="shared" si="206"/>
        <v>0.45131450827653363</v>
      </c>
    </row>
    <row r="4390" spans="1:11">
      <c r="A4390" t="s">
        <v>14219</v>
      </c>
      <c r="B4390" t="s">
        <v>14220</v>
      </c>
      <c r="C4390" s="43">
        <v>140000</v>
      </c>
      <c r="D4390">
        <v>100</v>
      </c>
      <c r="E4390" s="43">
        <v>7599800</v>
      </c>
      <c r="F4390" s="43">
        <v>3799900</v>
      </c>
      <c r="G4390" s="44">
        <f t="shared" si="204"/>
        <v>0.5</v>
      </c>
      <c r="H4390" s="45">
        <v>3949900</v>
      </c>
      <c r="I4390" s="44">
        <f t="shared" si="205"/>
        <v>0.48026263849048656</v>
      </c>
      <c r="J4390" s="45">
        <v>4169900</v>
      </c>
      <c r="K4390" s="44">
        <f t="shared" si="206"/>
        <v>0.45131450827653363</v>
      </c>
    </row>
    <row r="4391" spans="1:11">
      <c r="A4391" t="s">
        <v>14221</v>
      </c>
      <c r="B4391" t="s">
        <v>14222</v>
      </c>
      <c r="C4391" s="43">
        <v>140000</v>
      </c>
      <c r="D4391">
        <v>100</v>
      </c>
      <c r="E4391" s="43">
        <v>7599800</v>
      </c>
      <c r="F4391" s="43">
        <v>3799900</v>
      </c>
      <c r="G4391" s="44">
        <f t="shared" si="204"/>
        <v>0.5</v>
      </c>
      <c r="H4391" s="45">
        <v>3949900</v>
      </c>
      <c r="I4391" s="44">
        <f t="shared" si="205"/>
        <v>0.48026263849048656</v>
      </c>
      <c r="J4391" s="45">
        <v>4169900</v>
      </c>
      <c r="K4391" s="44">
        <f t="shared" si="206"/>
        <v>0.45131450827653363</v>
      </c>
    </row>
    <row r="4392" spans="1:11">
      <c r="A4392" t="s">
        <v>14223</v>
      </c>
      <c r="B4392" t="s">
        <v>14224</v>
      </c>
      <c r="C4392" s="43">
        <v>140000</v>
      </c>
      <c r="D4392">
        <v>100</v>
      </c>
      <c r="E4392" s="43">
        <v>7599800</v>
      </c>
      <c r="F4392" s="43">
        <v>3799900</v>
      </c>
      <c r="G4392" s="44">
        <f t="shared" si="204"/>
        <v>0.5</v>
      </c>
      <c r="H4392" s="45">
        <v>3949900</v>
      </c>
      <c r="I4392" s="44">
        <f t="shared" si="205"/>
        <v>0.48026263849048656</v>
      </c>
      <c r="J4392" s="45">
        <v>4169900</v>
      </c>
      <c r="K4392" s="44">
        <f t="shared" si="206"/>
        <v>0.45131450827653363</v>
      </c>
    </row>
    <row r="4393" spans="1:11">
      <c r="A4393" t="s">
        <v>14225</v>
      </c>
      <c r="B4393" t="s">
        <v>14226</v>
      </c>
      <c r="C4393" s="43">
        <v>140000</v>
      </c>
      <c r="D4393">
        <v>100</v>
      </c>
      <c r="E4393" s="43">
        <v>7599800</v>
      </c>
      <c r="F4393" s="43">
        <v>3799900</v>
      </c>
      <c r="G4393" s="44">
        <f t="shared" si="204"/>
        <v>0.5</v>
      </c>
      <c r="H4393" s="45">
        <v>3949900</v>
      </c>
      <c r="I4393" s="44">
        <f t="shared" si="205"/>
        <v>0.48026263849048656</v>
      </c>
      <c r="J4393" s="45">
        <v>4169900</v>
      </c>
      <c r="K4393" s="44">
        <f t="shared" si="206"/>
        <v>0.45131450827653363</v>
      </c>
    </row>
    <row r="4394" spans="1:11">
      <c r="A4394" t="s">
        <v>14227</v>
      </c>
      <c r="B4394" t="s">
        <v>14228</v>
      </c>
      <c r="C4394" s="43">
        <v>140000</v>
      </c>
      <c r="D4394">
        <v>100</v>
      </c>
      <c r="E4394" s="43">
        <v>7599800</v>
      </c>
      <c r="F4394" s="43">
        <v>3799900</v>
      </c>
      <c r="G4394" s="44">
        <f t="shared" si="204"/>
        <v>0.5</v>
      </c>
      <c r="H4394" s="45">
        <v>3949900</v>
      </c>
      <c r="I4394" s="44">
        <f t="shared" si="205"/>
        <v>0.48026263849048656</v>
      </c>
      <c r="J4394" s="45">
        <v>4169900</v>
      </c>
      <c r="K4394" s="44">
        <f t="shared" si="206"/>
        <v>0.45131450827653363</v>
      </c>
    </row>
    <row r="4395" spans="1:11">
      <c r="A4395" t="s">
        <v>14229</v>
      </c>
      <c r="B4395" t="s">
        <v>14230</v>
      </c>
      <c r="C4395" s="43">
        <v>140000</v>
      </c>
      <c r="D4395">
        <v>100</v>
      </c>
      <c r="E4395" s="43">
        <v>7599800</v>
      </c>
      <c r="F4395" s="43">
        <v>3799900</v>
      </c>
      <c r="G4395" s="44">
        <f t="shared" si="204"/>
        <v>0.5</v>
      </c>
      <c r="H4395" s="45">
        <v>3949900</v>
      </c>
      <c r="I4395" s="44">
        <f t="shared" si="205"/>
        <v>0.48026263849048656</v>
      </c>
      <c r="J4395" s="45">
        <v>4169900</v>
      </c>
      <c r="K4395" s="44">
        <f t="shared" si="206"/>
        <v>0.45131450827653363</v>
      </c>
    </row>
    <row r="4396" spans="1:11">
      <c r="A4396" t="s">
        <v>14231</v>
      </c>
      <c r="B4396" t="s">
        <v>14232</v>
      </c>
      <c r="C4396" s="43">
        <v>140000</v>
      </c>
      <c r="D4396">
        <v>100</v>
      </c>
      <c r="E4396" s="43">
        <v>7599800</v>
      </c>
      <c r="F4396" s="43">
        <v>3799900</v>
      </c>
      <c r="G4396" s="44">
        <f t="shared" si="204"/>
        <v>0.5</v>
      </c>
      <c r="H4396" s="45">
        <v>3949900</v>
      </c>
      <c r="I4396" s="44">
        <f t="shared" si="205"/>
        <v>0.48026263849048656</v>
      </c>
      <c r="J4396" s="45">
        <v>4169900</v>
      </c>
      <c r="K4396" s="44">
        <f t="shared" si="206"/>
        <v>0.45131450827653363</v>
      </c>
    </row>
    <row r="4397" spans="1:11">
      <c r="A4397" t="s">
        <v>14233</v>
      </c>
      <c r="B4397" t="s">
        <v>14234</v>
      </c>
      <c r="C4397" s="43">
        <v>140000</v>
      </c>
      <c r="D4397">
        <v>0</v>
      </c>
      <c r="E4397" s="43">
        <v>7599800</v>
      </c>
      <c r="F4397" s="43">
        <v>3799900</v>
      </c>
      <c r="G4397" s="44">
        <f t="shared" si="204"/>
        <v>0.5</v>
      </c>
      <c r="H4397" s="45">
        <v>3949900</v>
      </c>
      <c r="I4397" s="44">
        <f t="shared" si="205"/>
        <v>0.48026263849048656</v>
      </c>
      <c r="J4397" s="45">
        <v>4169900</v>
      </c>
      <c r="K4397" s="44">
        <f t="shared" si="206"/>
        <v>0.45131450827653363</v>
      </c>
    </row>
    <row r="4398" spans="1:11">
      <c r="A4398" t="s">
        <v>14235</v>
      </c>
      <c r="B4398" t="s">
        <v>14236</v>
      </c>
      <c r="C4398" s="43">
        <v>140000</v>
      </c>
      <c r="D4398">
        <v>3</v>
      </c>
      <c r="E4398" s="43">
        <v>7599800</v>
      </c>
      <c r="F4398" s="43">
        <v>3799900</v>
      </c>
      <c r="G4398" s="44">
        <f t="shared" si="204"/>
        <v>0.5</v>
      </c>
      <c r="H4398" s="45">
        <v>3949900</v>
      </c>
      <c r="I4398" s="44">
        <f t="shared" si="205"/>
        <v>0.48026263849048656</v>
      </c>
      <c r="J4398" s="45">
        <v>4169900</v>
      </c>
      <c r="K4398" s="44">
        <f t="shared" si="206"/>
        <v>0.45131450827653363</v>
      </c>
    </row>
    <row r="4399" spans="1:11">
      <c r="A4399" t="s">
        <v>14237</v>
      </c>
      <c r="B4399" t="s">
        <v>14238</v>
      </c>
      <c r="C4399" s="43">
        <v>140000</v>
      </c>
      <c r="D4399">
        <v>0</v>
      </c>
      <c r="E4399" s="43">
        <v>7599800</v>
      </c>
      <c r="F4399" s="43">
        <v>3799900</v>
      </c>
      <c r="G4399" s="44">
        <f t="shared" si="204"/>
        <v>0.5</v>
      </c>
      <c r="H4399" s="45">
        <v>3949900</v>
      </c>
      <c r="I4399" s="44">
        <f t="shared" si="205"/>
        <v>0.48026263849048656</v>
      </c>
      <c r="J4399" s="45">
        <v>4169900</v>
      </c>
      <c r="K4399" s="44">
        <f t="shared" si="206"/>
        <v>0.45131450827653363</v>
      </c>
    </row>
    <row r="4400" spans="1:11">
      <c r="A4400" t="s">
        <v>14239</v>
      </c>
      <c r="B4400" t="s">
        <v>14240</v>
      </c>
      <c r="C4400" s="43">
        <v>140000</v>
      </c>
      <c r="D4400">
        <v>0</v>
      </c>
      <c r="E4400" s="43">
        <v>7599800</v>
      </c>
      <c r="F4400" s="43">
        <v>3799900</v>
      </c>
      <c r="G4400" s="44">
        <f t="shared" si="204"/>
        <v>0.5</v>
      </c>
      <c r="H4400" s="45">
        <v>3949900</v>
      </c>
      <c r="I4400" s="44">
        <f t="shared" si="205"/>
        <v>0.48026263849048656</v>
      </c>
      <c r="J4400" s="45">
        <v>4169900</v>
      </c>
      <c r="K4400" s="44">
        <f t="shared" si="206"/>
        <v>0.45131450827653363</v>
      </c>
    </row>
    <row r="4401" spans="1:11">
      <c r="A4401" t="s">
        <v>14241</v>
      </c>
      <c r="B4401" t="s">
        <v>14242</v>
      </c>
      <c r="C4401" s="43">
        <v>140000</v>
      </c>
      <c r="D4401">
        <v>0</v>
      </c>
      <c r="E4401" s="43">
        <v>7599800</v>
      </c>
      <c r="F4401" s="43">
        <v>3799900</v>
      </c>
      <c r="G4401" s="44">
        <f t="shared" si="204"/>
        <v>0.5</v>
      </c>
      <c r="H4401" s="45">
        <v>3949900</v>
      </c>
      <c r="I4401" s="44">
        <f t="shared" si="205"/>
        <v>0.48026263849048656</v>
      </c>
      <c r="J4401" s="45">
        <v>4169900</v>
      </c>
      <c r="K4401" s="44">
        <f t="shared" si="206"/>
        <v>0.45131450827653363</v>
      </c>
    </row>
    <row r="4402" spans="1:11">
      <c r="A4402" t="s">
        <v>14243</v>
      </c>
      <c r="B4402" t="s">
        <v>14244</v>
      </c>
      <c r="C4402" s="43">
        <v>140000</v>
      </c>
      <c r="D4402">
        <v>0</v>
      </c>
      <c r="E4402" s="43">
        <v>7599800</v>
      </c>
      <c r="F4402" s="43">
        <v>3799900</v>
      </c>
      <c r="G4402" s="44">
        <f t="shared" si="204"/>
        <v>0.5</v>
      </c>
      <c r="H4402" s="45">
        <v>3949900</v>
      </c>
      <c r="I4402" s="44">
        <f t="shared" si="205"/>
        <v>0.48026263849048656</v>
      </c>
      <c r="J4402" s="45">
        <v>4169900</v>
      </c>
      <c r="K4402" s="44">
        <f t="shared" si="206"/>
        <v>0.45131450827653363</v>
      </c>
    </row>
    <row r="4403" spans="1:11">
      <c r="A4403" t="s">
        <v>14245</v>
      </c>
      <c r="B4403" t="s">
        <v>14246</v>
      </c>
      <c r="C4403" s="43">
        <v>140000</v>
      </c>
      <c r="D4403">
        <v>0</v>
      </c>
      <c r="E4403" s="43">
        <v>7599800</v>
      </c>
      <c r="F4403" s="43">
        <v>3799900</v>
      </c>
      <c r="G4403" s="44">
        <f t="shared" si="204"/>
        <v>0.5</v>
      </c>
      <c r="H4403" s="45">
        <v>3949900</v>
      </c>
      <c r="I4403" s="44">
        <f t="shared" si="205"/>
        <v>0.48026263849048656</v>
      </c>
      <c r="J4403" s="45">
        <v>4169900</v>
      </c>
      <c r="K4403" s="44">
        <f t="shared" si="206"/>
        <v>0.45131450827653363</v>
      </c>
    </row>
    <row r="4404" spans="1:11">
      <c r="A4404" t="s">
        <v>14247</v>
      </c>
      <c r="B4404" t="s">
        <v>14248</v>
      </c>
      <c r="C4404" s="43">
        <v>140000</v>
      </c>
      <c r="D4404">
        <v>100</v>
      </c>
      <c r="E4404" s="43">
        <v>4399800</v>
      </c>
      <c r="F4404" s="43">
        <v>2199900</v>
      </c>
      <c r="G4404" s="44">
        <f t="shared" si="204"/>
        <v>0.5</v>
      </c>
      <c r="H4404" s="45">
        <v>2289900</v>
      </c>
      <c r="I4404" s="44">
        <f t="shared" si="205"/>
        <v>0.47954452475112508</v>
      </c>
      <c r="J4404" s="45">
        <v>2409900</v>
      </c>
      <c r="K4404" s="44">
        <f t="shared" si="206"/>
        <v>0.45227055775262515</v>
      </c>
    </row>
    <row r="4405" spans="1:11">
      <c r="A4405" t="s">
        <v>14249</v>
      </c>
      <c r="B4405" t="s">
        <v>14250</v>
      </c>
      <c r="C4405" s="43">
        <v>140000</v>
      </c>
      <c r="D4405">
        <v>100</v>
      </c>
      <c r="E4405" s="43">
        <v>4399800</v>
      </c>
      <c r="F4405" s="43">
        <v>2199900</v>
      </c>
      <c r="G4405" s="44">
        <f t="shared" si="204"/>
        <v>0.5</v>
      </c>
      <c r="H4405" s="45">
        <v>2289900</v>
      </c>
      <c r="I4405" s="44">
        <f t="shared" si="205"/>
        <v>0.47954452475112508</v>
      </c>
      <c r="J4405" s="45">
        <v>2409900</v>
      </c>
      <c r="K4405" s="44">
        <f t="shared" si="206"/>
        <v>0.45227055775262515</v>
      </c>
    </row>
    <row r="4406" spans="1:11">
      <c r="A4406" t="s">
        <v>14251</v>
      </c>
      <c r="B4406" t="s">
        <v>14252</v>
      </c>
      <c r="C4406" s="43">
        <v>140000</v>
      </c>
      <c r="D4406">
        <v>10</v>
      </c>
      <c r="E4406" s="43">
        <v>7599800</v>
      </c>
      <c r="F4406" s="43">
        <v>3799900</v>
      </c>
      <c r="G4406" s="44">
        <f t="shared" si="204"/>
        <v>0.5</v>
      </c>
      <c r="H4406" s="45">
        <v>3949900</v>
      </c>
      <c r="I4406" s="44">
        <f t="shared" si="205"/>
        <v>0.48026263849048656</v>
      </c>
      <c r="J4406" s="45">
        <v>4169900</v>
      </c>
      <c r="K4406" s="44">
        <f t="shared" si="206"/>
        <v>0.45131450827653363</v>
      </c>
    </row>
    <row r="4407" spans="1:11">
      <c r="A4407" t="s">
        <v>14253</v>
      </c>
      <c r="B4407" t="s">
        <v>14254</v>
      </c>
      <c r="C4407" s="43">
        <v>140000</v>
      </c>
      <c r="D4407">
        <v>0</v>
      </c>
      <c r="E4407" s="43">
        <v>7599800</v>
      </c>
      <c r="F4407" s="43">
        <v>3799900</v>
      </c>
      <c r="G4407" s="44">
        <f t="shared" si="204"/>
        <v>0.5</v>
      </c>
      <c r="H4407" s="45">
        <v>3949900</v>
      </c>
      <c r="I4407" s="44">
        <f t="shared" si="205"/>
        <v>0.48026263849048656</v>
      </c>
      <c r="J4407" s="45">
        <v>4169900</v>
      </c>
      <c r="K4407" s="44">
        <f t="shared" si="206"/>
        <v>0.45131450827653363</v>
      </c>
    </row>
    <row r="4408" spans="1:11">
      <c r="A4408" t="s">
        <v>14255</v>
      </c>
      <c r="B4408" t="s">
        <v>14256</v>
      </c>
      <c r="C4408" s="43">
        <v>140000</v>
      </c>
      <c r="D4408">
        <v>0</v>
      </c>
      <c r="E4408" s="43">
        <v>7599800</v>
      </c>
      <c r="F4408" s="43">
        <v>3799900</v>
      </c>
      <c r="G4408" s="44">
        <f t="shared" si="204"/>
        <v>0.5</v>
      </c>
      <c r="H4408" s="45">
        <v>3949900</v>
      </c>
      <c r="I4408" s="44">
        <f t="shared" si="205"/>
        <v>0.48026263849048656</v>
      </c>
      <c r="J4408" s="45">
        <v>4169900</v>
      </c>
      <c r="K4408" s="44">
        <f t="shared" si="206"/>
        <v>0.45131450827653363</v>
      </c>
    </row>
    <row r="4409" spans="1:11">
      <c r="A4409" t="s">
        <v>14257</v>
      </c>
      <c r="B4409" t="s">
        <v>14258</v>
      </c>
      <c r="C4409" s="43">
        <v>140000</v>
      </c>
      <c r="D4409">
        <v>10</v>
      </c>
      <c r="E4409" s="43">
        <v>7599800</v>
      </c>
      <c r="F4409" s="43">
        <v>3799900</v>
      </c>
      <c r="G4409" s="44">
        <f t="shared" si="204"/>
        <v>0.5</v>
      </c>
      <c r="H4409" s="45">
        <v>3949900</v>
      </c>
      <c r="I4409" s="44">
        <f t="shared" si="205"/>
        <v>0.48026263849048656</v>
      </c>
      <c r="J4409" s="45">
        <v>4169900</v>
      </c>
      <c r="K4409" s="44">
        <f t="shared" si="206"/>
        <v>0.45131450827653363</v>
      </c>
    </row>
    <row r="4410" spans="1:11">
      <c r="A4410" t="s">
        <v>14259</v>
      </c>
      <c r="B4410" t="s">
        <v>14260</v>
      </c>
      <c r="C4410" s="43">
        <v>140000</v>
      </c>
      <c r="D4410">
        <v>0</v>
      </c>
      <c r="E4410" s="43">
        <v>7599800</v>
      </c>
      <c r="F4410" s="43">
        <v>3799900</v>
      </c>
      <c r="G4410" s="44">
        <f t="shared" si="204"/>
        <v>0.5</v>
      </c>
      <c r="H4410" s="45">
        <v>3949900</v>
      </c>
      <c r="I4410" s="44">
        <f t="shared" si="205"/>
        <v>0.48026263849048656</v>
      </c>
      <c r="J4410" s="45">
        <v>4169900</v>
      </c>
      <c r="K4410" s="44">
        <f t="shared" si="206"/>
        <v>0.45131450827653363</v>
      </c>
    </row>
    <row r="4411" spans="1:11">
      <c r="A4411" t="s">
        <v>14261</v>
      </c>
      <c r="B4411" t="s">
        <v>14262</v>
      </c>
      <c r="C4411" s="43">
        <v>140000</v>
      </c>
      <c r="D4411">
        <v>0</v>
      </c>
      <c r="E4411" s="43">
        <v>7599800</v>
      </c>
      <c r="F4411" s="43">
        <v>3799900</v>
      </c>
      <c r="G4411" s="44">
        <f t="shared" si="204"/>
        <v>0.5</v>
      </c>
      <c r="H4411" s="45">
        <v>3949900</v>
      </c>
      <c r="I4411" s="44">
        <f t="shared" si="205"/>
        <v>0.48026263849048656</v>
      </c>
      <c r="J4411" s="45">
        <v>4169900</v>
      </c>
      <c r="K4411" s="44">
        <f t="shared" si="206"/>
        <v>0.45131450827653363</v>
      </c>
    </row>
    <row r="4412" spans="1:11">
      <c r="A4412" t="s">
        <v>14263</v>
      </c>
      <c r="B4412" t="s">
        <v>14264</v>
      </c>
      <c r="C4412" s="43">
        <v>140000</v>
      </c>
      <c r="D4412">
        <v>0</v>
      </c>
      <c r="E4412" s="43">
        <v>7599800</v>
      </c>
      <c r="F4412" s="43">
        <v>3799900</v>
      </c>
      <c r="G4412" s="44">
        <f t="shared" si="204"/>
        <v>0.5</v>
      </c>
      <c r="H4412" s="45">
        <v>3949900</v>
      </c>
      <c r="I4412" s="44">
        <f t="shared" si="205"/>
        <v>0.48026263849048656</v>
      </c>
      <c r="J4412" s="45">
        <v>4169900</v>
      </c>
      <c r="K4412" s="44">
        <f t="shared" si="206"/>
        <v>0.45131450827653363</v>
      </c>
    </row>
    <row r="4413" spans="1:11">
      <c r="A4413" t="s">
        <v>14265</v>
      </c>
      <c r="B4413" t="s">
        <v>14266</v>
      </c>
      <c r="C4413" s="43">
        <v>140000</v>
      </c>
      <c r="D4413">
        <v>100</v>
      </c>
      <c r="E4413" s="43">
        <v>6399800</v>
      </c>
      <c r="F4413" s="43">
        <v>3199900</v>
      </c>
      <c r="G4413" s="44">
        <f t="shared" si="204"/>
        <v>0.5</v>
      </c>
      <c r="H4413" s="45">
        <v>3329900</v>
      </c>
      <c r="I4413" s="44">
        <f t="shared" si="205"/>
        <v>0.47968686521453796</v>
      </c>
      <c r="J4413" s="45">
        <v>3509900</v>
      </c>
      <c r="K4413" s="44">
        <f t="shared" si="206"/>
        <v>0.45156098628082131</v>
      </c>
    </row>
    <row r="4414" spans="1:11">
      <c r="A4414" t="s">
        <v>14267</v>
      </c>
      <c r="B4414" t="s">
        <v>14268</v>
      </c>
      <c r="C4414" s="43">
        <v>140000</v>
      </c>
      <c r="D4414">
        <v>0</v>
      </c>
      <c r="E4414" s="43">
        <v>3999800</v>
      </c>
      <c r="F4414" s="43">
        <v>1999900</v>
      </c>
      <c r="G4414" s="44">
        <f t="shared" si="204"/>
        <v>0.5</v>
      </c>
      <c r="H4414" s="45">
        <v>2079900</v>
      </c>
      <c r="I4414" s="44">
        <f t="shared" si="205"/>
        <v>0.47999899994999751</v>
      </c>
      <c r="J4414" s="45">
        <v>2189900</v>
      </c>
      <c r="K4414" s="44">
        <f t="shared" si="206"/>
        <v>0.45249762488124401</v>
      </c>
    </row>
    <row r="4415" spans="1:11">
      <c r="A4415" t="s">
        <v>14269</v>
      </c>
      <c r="B4415" t="s">
        <v>14270</v>
      </c>
      <c r="C4415" s="43">
        <v>140000</v>
      </c>
      <c r="D4415">
        <v>0</v>
      </c>
      <c r="E4415" s="43">
        <v>3999800</v>
      </c>
      <c r="F4415" s="43">
        <v>1999900</v>
      </c>
      <c r="G4415" s="44">
        <f t="shared" si="204"/>
        <v>0.5</v>
      </c>
      <c r="H4415" s="45">
        <v>2079900</v>
      </c>
      <c r="I4415" s="44">
        <f t="shared" si="205"/>
        <v>0.47999899994999751</v>
      </c>
      <c r="J4415" s="45">
        <v>2189900</v>
      </c>
      <c r="K4415" s="44">
        <f t="shared" si="206"/>
        <v>0.45249762488124401</v>
      </c>
    </row>
    <row r="4416" spans="1:11">
      <c r="A4416" t="s">
        <v>14271</v>
      </c>
      <c r="B4416" t="s">
        <v>14272</v>
      </c>
      <c r="C4416" s="43">
        <v>140000</v>
      </c>
      <c r="D4416">
        <v>100</v>
      </c>
      <c r="E4416" s="43">
        <v>3999800</v>
      </c>
      <c r="F4416" s="43">
        <v>1999900</v>
      </c>
      <c r="G4416" s="44">
        <f t="shared" si="204"/>
        <v>0.5</v>
      </c>
      <c r="H4416" s="45">
        <v>2079900</v>
      </c>
      <c r="I4416" s="44">
        <f t="shared" si="205"/>
        <v>0.47999899994999751</v>
      </c>
      <c r="J4416" s="45">
        <v>2189900</v>
      </c>
      <c r="K4416" s="44">
        <f t="shared" si="206"/>
        <v>0.45249762488124401</v>
      </c>
    </row>
    <row r="4417" spans="1:11">
      <c r="A4417" t="s">
        <v>14273</v>
      </c>
      <c r="B4417" t="s">
        <v>14274</v>
      </c>
      <c r="C4417" s="43">
        <v>140000</v>
      </c>
      <c r="D4417">
        <v>0</v>
      </c>
      <c r="E4417" s="43">
        <v>3999800</v>
      </c>
      <c r="F4417" s="43">
        <v>1999900</v>
      </c>
      <c r="G4417" s="44">
        <f t="shared" si="204"/>
        <v>0.5</v>
      </c>
      <c r="H4417" s="45">
        <v>2079900</v>
      </c>
      <c r="I4417" s="44">
        <f t="shared" si="205"/>
        <v>0.47999899994999751</v>
      </c>
      <c r="J4417" s="45">
        <v>2189900</v>
      </c>
      <c r="K4417" s="44">
        <f t="shared" si="206"/>
        <v>0.45249762488124401</v>
      </c>
    </row>
    <row r="4418" spans="1:11">
      <c r="A4418" t="s">
        <v>14275</v>
      </c>
      <c r="B4418" t="s">
        <v>14276</v>
      </c>
      <c r="C4418" s="43">
        <v>140000</v>
      </c>
      <c r="D4418">
        <v>0</v>
      </c>
      <c r="E4418" s="43">
        <v>3999800</v>
      </c>
      <c r="F4418" s="43">
        <v>1999900</v>
      </c>
      <c r="G4418" s="44">
        <f t="shared" ref="G4418:G4481" si="207">1-(F4418/E4418)</f>
        <v>0.5</v>
      </c>
      <c r="H4418" s="45">
        <v>2079900</v>
      </c>
      <c r="I4418" s="44">
        <f t="shared" ref="I4418:I4481" si="208">1-(H4418/E4418)</f>
        <v>0.47999899994999751</v>
      </c>
      <c r="J4418" s="45">
        <v>2189900</v>
      </c>
      <c r="K4418" s="44">
        <f t="shared" ref="K4418:K4481" si="209">1-(J4418/E4418)</f>
        <v>0.45249762488124401</v>
      </c>
    </row>
    <row r="4419" spans="1:11">
      <c r="A4419" t="s">
        <v>14277</v>
      </c>
      <c r="B4419" t="s">
        <v>14278</v>
      </c>
      <c r="C4419" s="43">
        <v>140000</v>
      </c>
      <c r="D4419">
        <v>0</v>
      </c>
      <c r="E4419" s="43">
        <v>3999800</v>
      </c>
      <c r="F4419" s="43">
        <v>1999900</v>
      </c>
      <c r="G4419" s="44">
        <f t="shared" si="207"/>
        <v>0.5</v>
      </c>
      <c r="H4419" s="45">
        <v>2079900</v>
      </c>
      <c r="I4419" s="44">
        <f t="shared" si="208"/>
        <v>0.47999899994999751</v>
      </c>
      <c r="J4419" s="45">
        <v>2189900</v>
      </c>
      <c r="K4419" s="44">
        <f t="shared" si="209"/>
        <v>0.45249762488124401</v>
      </c>
    </row>
    <row r="4420" spans="1:11">
      <c r="A4420" t="s">
        <v>14279</v>
      </c>
      <c r="B4420" t="s">
        <v>14280</v>
      </c>
      <c r="C4420" s="43">
        <v>140000</v>
      </c>
      <c r="D4420">
        <v>0</v>
      </c>
      <c r="E4420" s="43">
        <v>3999800</v>
      </c>
      <c r="F4420" s="43">
        <v>1999900</v>
      </c>
      <c r="G4420" s="44">
        <f t="shared" si="207"/>
        <v>0.5</v>
      </c>
      <c r="H4420" s="45">
        <v>2079900</v>
      </c>
      <c r="I4420" s="44">
        <f t="shared" si="208"/>
        <v>0.47999899994999751</v>
      </c>
      <c r="J4420" s="45">
        <v>2189900</v>
      </c>
      <c r="K4420" s="44">
        <f t="shared" si="209"/>
        <v>0.45249762488124401</v>
      </c>
    </row>
    <row r="4421" spans="1:11">
      <c r="A4421" t="s">
        <v>14281</v>
      </c>
      <c r="B4421" t="s">
        <v>14282</v>
      </c>
      <c r="C4421" s="43">
        <v>140000</v>
      </c>
      <c r="D4421">
        <v>100</v>
      </c>
      <c r="E4421" s="43">
        <v>6399800</v>
      </c>
      <c r="F4421" s="43">
        <v>3199900</v>
      </c>
      <c r="G4421" s="44">
        <f t="shared" si="207"/>
        <v>0.5</v>
      </c>
      <c r="H4421" s="45">
        <v>3329900</v>
      </c>
      <c r="I4421" s="44">
        <f t="shared" si="208"/>
        <v>0.47968686521453796</v>
      </c>
      <c r="J4421" s="45">
        <v>3509900</v>
      </c>
      <c r="K4421" s="44">
        <f t="shared" si="209"/>
        <v>0.45156098628082131</v>
      </c>
    </row>
    <row r="4422" spans="1:11">
      <c r="A4422" t="s">
        <v>14283</v>
      </c>
      <c r="B4422" t="s">
        <v>14284</v>
      </c>
      <c r="C4422" s="43">
        <v>140000</v>
      </c>
      <c r="D4422">
        <v>100</v>
      </c>
      <c r="E4422" s="43">
        <v>6399800</v>
      </c>
      <c r="F4422" s="43">
        <v>3199900</v>
      </c>
      <c r="G4422" s="44">
        <f t="shared" si="207"/>
        <v>0.5</v>
      </c>
      <c r="H4422" s="45">
        <v>3329900</v>
      </c>
      <c r="I4422" s="44">
        <f t="shared" si="208"/>
        <v>0.47968686521453796</v>
      </c>
      <c r="J4422" s="45">
        <v>3509900</v>
      </c>
      <c r="K4422" s="44">
        <f t="shared" si="209"/>
        <v>0.45156098628082131</v>
      </c>
    </row>
    <row r="4423" spans="1:11">
      <c r="A4423" t="s">
        <v>14285</v>
      </c>
      <c r="B4423" t="s">
        <v>14286</v>
      </c>
      <c r="C4423" s="43">
        <v>140000</v>
      </c>
      <c r="D4423">
        <v>100</v>
      </c>
      <c r="E4423" s="43">
        <v>6399800</v>
      </c>
      <c r="F4423" s="43">
        <v>3199900</v>
      </c>
      <c r="G4423" s="44">
        <f t="shared" si="207"/>
        <v>0.5</v>
      </c>
      <c r="H4423" s="45">
        <v>3329900</v>
      </c>
      <c r="I4423" s="44">
        <f t="shared" si="208"/>
        <v>0.47968686521453796</v>
      </c>
      <c r="J4423" s="45">
        <v>3509900</v>
      </c>
      <c r="K4423" s="44">
        <f t="shared" si="209"/>
        <v>0.45156098628082131</v>
      </c>
    </row>
    <row r="4424" spans="1:11">
      <c r="A4424" t="s">
        <v>14287</v>
      </c>
      <c r="B4424" t="s">
        <v>14288</v>
      </c>
      <c r="C4424" s="43">
        <v>140000</v>
      </c>
      <c r="D4424">
        <v>100</v>
      </c>
      <c r="E4424" s="43">
        <v>6399800</v>
      </c>
      <c r="F4424" s="43">
        <v>3199900</v>
      </c>
      <c r="G4424" s="44">
        <f t="shared" si="207"/>
        <v>0.5</v>
      </c>
      <c r="H4424" s="45">
        <v>3329900</v>
      </c>
      <c r="I4424" s="44">
        <f t="shared" si="208"/>
        <v>0.47968686521453796</v>
      </c>
      <c r="J4424" s="45">
        <v>3509900</v>
      </c>
      <c r="K4424" s="44">
        <f t="shared" si="209"/>
        <v>0.45156098628082131</v>
      </c>
    </row>
    <row r="4425" spans="1:11">
      <c r="A4425" t="s">
        <v>14289</v>
      </c>
      <c r="B4425" t="s">
        <v>14290</v>
      </c>
      <c r="C4425" s="43">
        <v>140000</v>
      </c>
      <c r="D4425">
        <v>100</v>
      </c>
      <c r="E4425" s="43">
        <v>6399800</v>
      </c>
      <c r="F4425" s="43">
        <v>3199900</v>
      </c>
      <c r="G4425" s="44">
        <f t="shared" si="207"/>
        <v>0.5</v>
      </c>
      <c r="H4425" s="45">
        <v>3329900</v>
      </c>
      <c r="I4425" s="44">
        <f t="shared" si="208"/>
        <v>0.47968686521453796</v>
      </c>
      <c r="J4425" s="45">
        <v>3509900</v>
      </c>
      <c r="K4425" s="44">
        <f t="shared" si="209"/>
        <v>0.45156098628082131</v>
      </c>
    </row>
    <row r="4426" spans="1:11">
      <c r="A4426" s="49" t="s">
        <v>14291</v>
      </c>
      <c r="B4426" s="49" t="s">
        <v>14292</v>
      </c>
      <c r="C4426" s="43">
        <v>140000</v>
      </c>
      <c r="D4426">
        <v>100</v>
      </c>
      <c r="E4426" s="43">
        <v>5999800</v>
      </c>
      <c r="F4426" s="43">
        <v>2999900</v>
      </c>
      <c r="G4426" s="44">
        <f t="shared" si="207"/>
        <v>0.5</v>
      </c>
      <c r="H4426" s="45">
        <v>3119900</v>
      </c>
      <c r="I4426" s="44">
        <f t="shared" si="208"/>
        <v>0.47999933331111033</v>
      </c>
      <c r="J4426" s="45">
        <v>3289900</v>
      </c>
      <c r="K4426" s="44">
        <f t="shared" si="209"/>
        <v>0.4516650555018501</v>
      </c>
    </row>
    <row r="4427" spans="1:11">
      <c r="A4427" s="49" t="s">
        <v>14293</v>
      </c>
      <c r="B4427" s="49" t="s">
        <v>14294</v>
      </c>
      <c r="C4427" s="43">
        <v>140000</v>
      </c>
      <c r="D4427">
        <v>100</v>
      </c>
      <c r="E4427" s="43">
        <v>5999800</v>
      </c>
      <c r="F4427" s="43">
        <v>2999900</v>
      </c>
      <c r="G4427" s="44">
        <f t="shared" si="207"/>
        <v>0.5</v>
      </c>
      <c r="H4427" s="45">
        <v>3119900</v>
      </c>
      <c r="I4427" s="44">
        <f t="shared" si="208"/>
        <v>0.47999933331111033</v>
      </c>
      <c r="J4427" s="45">
        <v>3289900</v>
      </c>
      <c r="K4427" s="44">
        <f t="shared" si="209"/>
        <v>0.4516650555018501</v>
      </c>
    </row>
    <row r="4428" spans="1:11">
      <c r="A4428" t="s">
        <v>14295</v>
      </c>
      <c r="B4428" t="s">
        <v>14296</v>
      </c>
      <c r="C4428" s="43">
        <v>140000</v>
      </c>
      <c r="D4428">
        <v>100</v>
      </c>
      <c r="E4428" s="43">
        <v>3999800</v>
      </c>
      <c r="F4428" s="43">
        <v>1999900</v>
      </c>
      <c r="G4428" s="44">
        <f t="shared" si="207"/>
        <v>0.5</v>
      </c>
      <c r="H4428" s="45">
        <v>2079900</v>
      </c>
      <c r="I4428" s="44">
        <f t="shared" si="208"/>
        <v>0.47999899994999751</v>
      </c>
      <c r="J4428" s="45">
        <v>2189900</v>
      </c>
      <c r="K4428" s="44">
        <f t="shared" si="209"/>
        <v>0.45249762488124401</v>
      </c>
    </row>
    <row r="4429" spans="1:11">
      <c r="A4429" t="s">
        <v>14297</v>
      </c>
      <c r="B4429" t="s">
        <v>14298</v>
      </c>
      <c r="C4429" s="43">
        <v>140000</v>
      </c>
      <c r="D4429">
        <v>100</v>
      </c>
      <c r="E4429" s="43">
        <v>3999800</v>
      </c>
      <c r="F4429" s="43">
        <v>1999900</v>
      </c>
      <c r="G4429" s="44">
        <f t="shared" si="207"/>
        <v>0.5</v>
      </c>
      <c r="H4429" s="45">
        <v>2079900</v>
      </c>
      <c r="I4429" s="44">
        <f t="shared" si="208"/>
        <v>0.47999899994999751</v>
      </c>
      <c r="J4429" s="45">
        <v>2189900</v>
      </c>
      <c r="K4429" s="44">
        <f t="shared" si="209"/>
        <v>0.45249762488124401</v>
      </c>
    </row>
    <row r="4430" spans="1:11">
      <c r="A4430" t="s">
        <v>14299</v>
      </c>
      <c r="B4430" t="s">
        <v>14300</v>
      </c>
      <c r="C4430" s="43">
        <v>140000</v>
      </c>
      <c r="D4430">
        <v>100</v>
      </c>
      <c r="E4430" s="43">
        <v>3999800</v>
      </c>
      <c r="F4430" s="43">
        <v>1999900</v>
      </c>
      <c r="G4430" s="44">
        <f t="shared" si="207"/>
        <v>0.5</v>
      </c>
      <c r="H4430" s="45">
        <v>2079900</v>
      </c>
      <c r="I4430" s="44">
        <f t="shared" si="208"/>
        <v>0.47999899994999751</v>
      </c>
      <c r="J4430" s="45">
        <v>2189900</v>
      </c>
      <c r="K4430" s="44">
        <f t="shared" si="209"/>
        <v>0.45249762488124401</v>
      </c>
    </row>
    <row r="4431" spans="1:11">
      <c r="A4431" t="s">
        <v>14301</v>
      </c>
      <c r="B4431" t="s">
        <v>14302</v>
      </c>
      <c r="C4431" s="43">
        <v>140000</v>
      </c>
      <c r="D4431">
        <v>100</v>
      </c>
      <c r="E4431" s="43">
        <v>7599800</v>
      </c>
      <c r="F4431" s="43">
        <v>3799900</v>
      </c>
      <c r="G4431" s="44">
        <f t="shared" si="207"/>
        <v>0.5</v>
      </c>
      <c r="H4431" s="45">
        <v>3949900</v>
      </c>
      <c r="I4431" s="44">
        <f t="shared" si="208"/>
        <v>0.48026263849048656</v>
      </c>
      <c r="J4431" s="45">
        <v>4169900</v>
      </c>
      <c r="K4431" s="44">
        <f t="shared" si="209"/>
        <v>0.45131450827653363</v>
      </c>
    </row>
    <row r="4432" spans="1:11">
      <c r="A4432" t="s">
        <v>14303</v>
      </c>
      <c r="B4432" t="s">
        <v>14304</v>
      </c>
      <c r="C4432" s="43">
        <v>140000</v>
      </c>
      <c r="D4432">
        <v>100</v>
      </c>
      <c r="E4432" s="43">
        <v>7599800</v>
      </c>
      <c r="F4432" s="43">
        <v>3799900</v>
      </c>
      <c r="G4432" s="44">
        <f t="shared" si="207"/>
        <v>0.5</v>
      </c>
      <c r="H4432" s="45">
        <v>3949900</v>
      </c>
      <c r="I4432" s="44">
        <f t="shared" si="208"/>
        <v>0.48026263849048656</v>
      </c>
      <c r="J4432" s="45">
        <v>4169900</v>
      </c>
      <c r="K4432" s="44">
        <f t="shared" si="209"/>
        <v>0.45131450827653363</v>
      </c>
    </row>
    <row r="4433" spans="1:11">
      <c r="A4433" s="49" t="s">
        <v>14305</v>
      </c>
      <c r="B4433" s="49" t="s">
        <v>14306</v>
      </c>
      <c r="C4433" s="43">
        <v>140000</v>
      </c>
      <c r="D4433">
        <v>100</v>
      </c>
      <c r="E4433" s="43">
        <v>5999800</v>
      </c>
      <c r="F4433" s="43">
        <v>2999900</v>
      </c>
      <c r="G4433" s="44">
        <f t="shared" si="207"/>
        <v>0.5</v>
      </c>
      <c r="H4433" s="45">
        <v>3119900</v>
      </c>
      <c r="I4433" s="44">
        <f t="shared" si="208"/>
        <v>0.47999933331111033</v>
      </c>
      <c r="J4433" s="45">
        <v>3289900</v>
      </c>
      <c r="K4433" s="44">
        <f t="shared" si="209"/>
        <v>0.4516650555018501</v>
      </c>
    </row>
    <row r="4434" spans="1:11">
      <c r="A4434" s="49" t="s">
        <v>14307</v>
      </c>
      <c r="B4434" s="49" t="s">
        <v>14308</v>
      </c>
      <c r="C4434" s="43">
        <v>140000</v>
      </c>
      <c r="D4434">
        <v>100</v>
      </c>
      <c r="E4434" s="43">
        <v>5999800</v>
      </c>
      <c r="F4434" s="43">
        <v>2999900</v>
      </c>
      <c r="G4434" s="44">
        <f t="shared" si="207"/>
        <v>0.5</v>
      </c>
      <c r="H4434" s="45">
        <v>3119900</v>
      </c>
      <c r="I4434" s="44">
        <f t="shared" si="208"/>
        <v>0.47999933331111033</v>
      </c>
      <c r="J4434" s="45">
        <v>3289900</v>
      </c>
      <c r="K4434" s="44">
        <f t="shared" si="209"/>
        <v>0.4516650555018501</v>
      </c>
    </row>
    <row r="4435" spans="1:11">
      <c r="A4435" s="49" t="s">
        <v>14309</v>
      </c>
      <c r="B4435" s="49" t="s">
        <v>14310</v>
      </c>
      <c r="C4435" s="43">
        <v>140000</v>
      </c>
      <c r="D4435">
        <v>100</v>
      </c>
      <c r="E4435" s="43">
        <v>5999800</v>
      </c>
      <c r="F4435" s="43">
        <v>2999900</v>
      </c>
      <c r="G4435" s="44">
        <f t="shared" si="207"/>
        <v>0.5</v>
      </c>
      <c r="H4435" s="45">
        <v>3119900</v>
      </c>
      <c r="I4435" s="44">
        <f t="shared" si="208"/>
        <v>0.47999933331111033</v>
      </c>
      <c r="J4435" s="45">
        <v>3289900</v>
      </c>
      <c r="K4435" s="44">
        <f t="shared" si="209"/>
        <v>0.4516650555018501</v>
      </c>
    </row>
    <row r="4436" spans="1:11">
      <c r="A4436" s="49" t="s">
        <v>14311</v>
      </c>
      <c r="B4436" s="49" t="s">
        <v>14312</v>
      </c>
      <c r="C4436" s="43">
        <v>140000</v>
      </c>
      <c r="D4436">
        <v>100</v>
      </c>
      <c r="E4436" s="43">
        <v>5999800</v>
      </c>
      <c r="F4436" s="43">
        <v>2999900</v>
      </c>
      <c r="G4436" s="44">
        <f t="shared" si="207"/>
        <v>0.5</v>
      </c>
      <c r="H4436" s="45">
        <v>3119900</v>
      </c>
      <c r="I4436" s="44">
        <f t="shared" si="208"/>
        <v>0.47999933331111033</v>
      </c>
      <c r="J4436" s="45">
        <v>3289900</v>
      </c>
      <c r="K4436" s="44">
        <f t="shared" si="209"/>
        <v>0.4516650555018501</v>
      </c>
    </row>
    <row r="4437" spans="1:11">
      <c r="A4437" s="49" t="s">
        <v>14313</v>
      </c>
      <c r="B4437" s="49" t="s">
        <v>14314</v>
      </c>
      <c r="C4437" s="43">
        <v>140000</v>
      </c>
      <c r="D4437">
        <v>100</v>
      </c>
      <c r="E4437" s="43">
        <v>5999800</v>
      </c>
      <c r="F4437" s="43">
        <v>2999900</v>
      </c>
      <c r="G4437" s="44">
        <f t="shared" si="207"/>
        <v>0.5</v>
      </c>
      <c r="H4437" s="45">
        <v>3119900</v>
      </c>
      <c r="I4437" s="44">
        <f t="shared" si="208"/>
        <v>0.47999933331111033</v>
      </c>
      <c r="J4437" s="45">
        <v>3289900</v>
      </c>
      <c r="K4437" s="44">
        <f t="shared" si="209"/>
        <v>0.4516650555018501</v>
      </c>
    </row>
    <row r="4438" spans="1:11">
      <c r="A4438" s="49" t="s">
        <v>14315</v>
      </c>
      <c r="B4438" s="49" t="s">
        <v>14316</v>
      </c>
      <c r="C4438" s="43">
        <v>140000</v>
      </c>
      <c r="D4438">
        <v>100</v>
      </c>
      <c r="E4438" s="43">
        <v>5999800</v>
      </c>
      <c r="F4438" s="43">
        <v>2999900</v>
      </c>
      <c r="G4438" s="44">
        <f t="shared" si="207"/>
        <v>0.5</v>
      </c>
      <c r="H4438" s="45">
        <v>3119900</v>
      </c>
      <c r="I4438" s="44">
        <f t="shared" si="208"/>
        <v>0.47999933331111033</v>
      </c>
      <c r="J4438" s="45">
        <v>3289900</v>
      </c>
      <c r="K4438" s="44">
        <f t="shared" si="209"/>
        <v>0.4516650555018501</v>
      </c>
    </row>
    <row r="4439" spans="1:11">
      <c r="A4439" s="49" t="s">
        <v>14317</v>
      </c>
      <c r="B4439" s="49" t="s">
        <v>14318</v>
      </c>
      <c r="C4439" s="43">
        <v>140000</v>
      </c>
      <c r="D4439">
        <v>100</v>
      </c>
      <c r="E4439" s="43">
        <v>5999800</v>
      </c>
      <c r="F4439" s="43">
        <v>2999900</v>
      </c>
      <c r="G4439" s="44">
        <f t="shared" si="207"/>
        <v>0.5</v>
      </c>
      <c r="H4439" s="45">
        <v>3119900</v>
      </c>
      <c r="I4439" s="44">
        <f t="shared" si="208"/>
        <v>0.47999933331111033</v>
      </c>
      <c r="J4439" s="45">
        <v>3289900</v>
      </c>
      <c r="K4439" s="44">
        <f t="shared" si="209"/>
        <v>0.4516650555018501</v>
      </c>
    </row>
    <row r="4440" spans="1:11">
      <c r="A4440" s="49" t="s">
        <v>14319</v>
      </c>
      <c r="B4440" s="49" t="s">
        <v>14320</v>
      </c>
      <c r="C4440" s="43">
        <v>140000</v>
      </c>
      <c r="D4440">
        <v>100</v>
      </c>
      <c r="E4440" s="43">
        <v>5999800</v>
      </c>
      <c r="F4440" s="43">
        <v>2999900</v>
      </c>
      <c r="G4440" s="44">
        <f t="shared" si="207"/>
        <v>0.5</v>
      </c>
      <c r="H4440" s="45">
        <v>3119900</v>
      </c>
      <c r="I4440" s="44">
        <f t="shared" si="208"/>
        <v>0.47999933331111033</v>
      </c>
      <c r="J4440" s="45">
        <v>3289900</v>
      </c>
      <c r="K4440" s="44">
        <f t="shared" si="209"/>
        <v>0.4516650555018501</v>
      </c>
    </row>
    <row r="4441" spans="1:11">
      <c r="A4441" s="49" t="s">
        <v>14321</v>
      </c>
      <c r="B4441" s="49" t="s">
        <v>14322</v>
      </c>
      <c r="C4441" s="43">
        <v>140000</v>
      </c>
      <c r="D4441">
        <v>100</v>
      </c>
      <c r="E4441" s="43">
        <v>5999800</v>
      </c>
      <c r="F4441" s="43">
        <v>2999900</v>
      </c>
      <c r="G4441" s="44">
        <f t="shared" si="207"/>
        <v>0.5</v>
      </c>
      <c r="H4441" s="45">
        <v>3119900</v>
      </c>
      <c r="I4441" s="44">
        <f t="shared" si="208"/>
        <v>0.47999933331111033</v>
      </c>
      <c r="J4441" s="45">
        <v>3289900</v>
      </c>
      <c r="K4441" s="44">
        <f t="shared" si="209"/>
        <v>0.4516650555018501</v>
      </c>
    </row>
    <row r="4442" spans="1:11">
      <c r="A4442" s="49" t="s">
        <v>14323</v>
      </c>
      <c r="B4442" s="49" t="s">
        <v>14324</v>
      </c>
      <c r="C4442" s="43">
        <v>140000</v>
      </c>
      <c r="D4442">
        <v>100</v>
      </c>
      <c r="E4442" s="43">
        <v>5999800</v>
      </c>
      <c r="F4442" s="43">
        <v>2999900</v>
      </c>
      <c r="G4442" s="44">
        <f t="shared" si="207"/>
        <v>0.5</v>
      </c>
      <c r="H4442" s="45">
        <v>3119900</v>
      </c>
      <c r="I4442" s="44">
        <f t="shared" si="208"/>
        <v>0.47999933331111033</v>
      </c>
      <c r="J4442" s="45">
        <v>3289900</v>
      </c>
      <c r="K4442" s="44">
        <f t="shared" si="209"/>
        <v>0.4516650555018501</v>
      </c>
    </row>
    <row r="4443" spans="1:11">
      <c r="A4443" t="s">
        <v>14325</v>
      </c>
      <c r="B4443" t="s">
        <v>14326</v>
      </c>
      <c r="C4443" s="43">
        <v>140000</v>
      </c>
      <c r="D4443">
        <v>0</v>
      </c>
      <c r="E4443" s="43">
        <v>7599800</v>
      </c>
      <c r="F4443" s="43">
        <v>3799900</v>
      </c>
      <c r="G4443" s="44">
        <f t="shared" si="207"/>
        <v>0.5</v>
      </c>
      <c r="H4443" s="45">
        <v>3949900</v>
      </c>
      <c r="I4443" s="44">
        <f t="shared" si="208"/>
        <v>0.48026263849048656</v>
      </c>
      <c r="J4443" s="45">
        <v>4169900</v>
      </c>
      <c r="K4443" s="44">
        <f t="shared" si="209"/>
        <v>0.45131450827653363</v>
      </c>
    </row>
    <row r="4444" spans="1:11">
      <c r="A4444" t="s">
        <v>14327</v>
      </c>
      <c r="B4444" t="s">
        <v>14328</v>
      </c>
      <c r="C4444" s="43">
        <v>140000</v>
      </c>
      <c r="D4444">
        <v>0</v>
      </c>
      <c r="E4444" s="43">
        <v>7599800</v>
      </c>
      <c r="F4444" s="43">
        <v>3799900</v>
      </c>
      <c r="G4444" s="44">
        <f t="shared" si="207"/>
        <v>0.5</v>
      </c>
      <c r="H4444" s="45">
        <v>3949900</v>
      </c>
      <c r="I4444" s="44">
        <f t="shared" si="208"/>
        <v>0.48026263849048656</v>
      </c>
      <c r="J4444" s="45">
        <v>4169900</v>
      </c>
      <c r="K4444" s="44">
        <f t="shared" si="209"/>
        <v>0.45131450827653363</v>
      </c>
    </row>
    <row r="4445" spans="1:11">
      <c r="A4445" t="s">
        <v>14329</v>
      </c>
      <c r="B4445" t="s">
        <v>14330</v>
      </c>
      <c r="C4445" s="43">
        <v>140000</v>
      </c>
      <c r="D4445">
        <v>0</v>
      </c>
      <c r="E4445" s="43">
        <v>7599800</v>
      </c>
      <c r="F4445" s="43">
        <v>3799900</v>
      </c>
      <c r="G4445" s="44">
        <f t="shared" si="207"/>
        <v>0.5</v>
      </c>
      <c r="H4445" s="45">
        <v>3949900</v>
      </c>
      <c r="I4445" s="44">
        <f t="shared" si="208"/>
        <v>0.48026263849048656</v>
      </c>
      <c r="J4445" s="45">
        <v>4169900</v>
      </c>
      <c r="K4445" s="44">
        <f t="shared" si="209"/>
        <v>0.45131450827653363</v>
      </c>
    </row>
    <row r="4446" spans="1:11">
      <c r="A4446" t="s">
        <v>14331</v>
      </c>
      <c r="B4446" t="s">
        <v>14332</v>
      </c>
      <c r="C4446" s="43">
        <v>140000</v>
      </c>
      <c r="D4446">
        <v>100</v>
      </c>
      <c r="E4446" s="43">
        <v>7599800</v>
      </c>
      <c r="F4446" s="43">
        <v>3799900</v>
      </c>
      <c r="G4446" s="44">
        <f t="shared" si="207"/>
        <v>0.5</v>
      </c>
      <c r="H4446" s="45">
        <v>3949900</v>
      </c>
      <c r="I4446" s="44">
        <f t="shared" si="208"/>
        <v>0.48026263849048656</v>
      </c>
      <c r="J4446" s="45">
        <v>4169900</v>
      </c>
      <c r="K4446" s="44">
        <f t="shared" si="209"/>
        <v>0.45131450827653363</v>
      </c>
    </row>
    <row r="4447" spans="1:11">
      <c r="A4447" t="s">
        <v>14333</v>
      </c>
      <c r="B4447" t="s">
        <v>14334</v>
      </c>
      <c r="C4447" s="43">
        <v>140000</v>
      </c>
      <c r="D4447">
        <v>100</v>
      </c>
      <c r="E4447" s="43">
        <v>7599800</v>
      </c>
      <c r="F4447" s="43">
        <v>3799900</v>
      </c>
      <c r="G4447" s="44">
        <f t="shared" si="207"/>
        <v>0.5</v>
      </c>
      <c r="H4447" s="45">
        <v>3949900</v>
      </c>
      <c r="I4447" s="44">
        <f t="shared" si="208"/>
        <v>0.48026263849048656</v>
      </c>
      <c r="J4447" s="45">
        <v>4169900</v>
      </c>
      <c r="K4447" s="44">
        <f t="shared" si="209"/>
        <v>0.45131450827653363</v>
      </c>
    </row>
    <row r="4448" spans="1:11">
      <c r="A4448" t="s">
        <v>14335</v>
      </c>
      <c r="B4448" t="s">
        <v>14336</v>
      </c>
      <c r="C4448" s="43">
        <v>140000</v>
      </c>
      <c r="D4448">
        <v>100</v>
      </c>
      <c r="E4448" s="43">
        <v>7599800</v>
      </c>
      <c r="F4448" s="43">
        <v>3799900</v>
      </c>
      <c r="G4448" s="44">
        <f t="shared" si="207"/>
        <v>0.5</v>
      </c>
      <c r="H4448" s="45">
        <v>3949900</v>
      </c>
      <c r="I4448" s="44">
        <f t="shared" si="208"/>
        <v>0.48026263849048656</v>
      </c>
      <c r="J4448" s="45">
        <v>4169900</v>
      </c>
      <c r="K4448" s="44">
        <f t="shared" si="209"/>
        <v>0.45131450827653363</v>
      </c>
    </row>
    <row r="4449" spans="1:11">
      <c r="A4449" t="s">
        <v>14337</v>
      </c>
      <c r="B4449" t="s">
        <v>14338</v>
      </c>
      <c r="C4449" s="43">
        <v>140000</v>
      </c>
      <c r="D4449">
        <v>100</v>
      </c>
      <c r="E4449" s="43">
        <v>7599800</v>
      </c>
      <c r="F4449" s="43">
        <v>3799900</v>
      </c>
      <c r="G4449" s="44">
        <f t="shared" si="207"/>
        <v>0.5</v>
      </c>
      <c r="H4449" s="45">
        <v>3949900</v>
      </c>
      <c r="I4449" s="44">
        <f t="shared" si="208"/>
        <v>0.48026263849048656</v>
      </c>
      <c r="J4449" s="45">
        <v>4169900</v>
      </c>
      <c r="K4449" s="44">
        <f t="shared" si="209"/>
        <v>0.45131450827653363</v>
      </c>
    </row>
    <row r="4450" spans="1:11">
      <c r="A4450" t="s">
        <v>14339</v>
      </c>
      <c r="B4450" t="s">
        <v>14340</v>
      </c>
      <c r="C4450" s="43">
        <v>140000</v>
      </c>
      <c r="D4450">
        <v>100</v>
      </c>
      <c r="E4450" s="43">
        <v>7599800</v>
      </c>
      <c r="F4450" s="43">
        <v>3799900</v>
      </c>
      <c r="G4450" s="44">
        <f t="shared" si="207"/>
        <v>0.5</v>
      </c>
      <c r="H4450" s="45">
        <v>3949900</v>
      </c>
      <c r="I4450" s="44">
        <f t="shared" si="208"/>
        <v>0.48026263849048656</v>
      </c>
      <c r="J4450" s="45">
        <v>4169900</v>
      </c>
      <c r="K4450" s="44">
        <f t="shared" si="209"/>
        <v>0.45131450827653363</v>
      </c>
    </row>
    <row r="4451" spans="1:11">
      <c r="A4451" t="s">
        <v>14341</v>
      </c>
      <c r="B4451" t="s">
        <v>14342</v>
      </c>
      <c r="C4451" s="43">
        <v>140000</v>
      </c>
      <c r="D4451">
        <v>100</v>
      </c>
      <c r="E4451" s="43">
        <v>7599800</v>
      </c>
      <c r="F4451" s="43">
        <v>3799900</v>
      </c>
      <c r="G4451" s="44">
        <f t="shared" si="207"/>
        <v>0.5</v>
      </c>
      <c r="H4451" s="45">
        <v>3949900</v>
      </c>
      <c r="I4451" s="44">
        <f t="shared" si="208"/>
        <v>0.48026263849048656</v>
      </c>
      <c r="J4451" s="45">
        <v>4169900</v>
      </c>
      <c r="K4451" s="44">
        <f t="shared" si="209"/>
        <v>0.45131450827653363</v>
      </c>
    </row>
    <row r="4452" spans="1:11">
      <c r="A4452" t="s">
        <v>5274</v>
      </c>
      <c r="B4452" t="s">
        <v>14343</v>
      </c>
      <c r="C4452" s="43">
        <v>140000</v>
      </c>
      <c r="D4452">
        <v>100</v>
      </c>
      <c r="E4452" s="43">
        <v>7599800</v>
      </c>
      <c r="F4452" s="43">
        <v>3799900</v>
      </c>
      <c r="G4452" s="44">
        <f t="shared" si="207"/>
        <v>0.5</v>
      </c>
      <c r="H4452" s="45">
        <v>3949900</v>
      </c>
      <c r="I4452" s="44">
        <f t="shared" si="208"/>
        <v>0.48026263849048656</v>
      </c>
      <c r="J4452" s="45">
        <v>4169900</v>
      </c>
      <c r="K4452" s="44">
        <f t="shared" si="209"/>
        <v>0.45131450827653363</v>
      </c>
    </row>
    <row r="4453" spans="1:11">
      <c r="A4453" t="s">
        <v>5282</v>
      </c>
      <c r="B4453" t="s">
        <v>14344</v>
      </c>
      <c r="C4453" s="43">
        <v>140000</v>
      </c>
      <c r="D4453">
        <v>100</v>
      </c>
      <c r="E4453" s="43">
        <v>7599800</v>
      </c>
      <c r="F4453" s="43">
        <v>3799900</v>
      </c>
      <c r="G4453" s="44">
        <f t="shared" si="207"/>
        <v>0.5</v>
      </c>
      <c r="H4453" s="45">
        <v>3949900</v>
      </c>
      <c r="I4453" s="44">
        <f t="shared" si="208"/>
        <v>0.48026263849048656</v>
      </c>
      <c r="J4453" s="45">
        <v>4169900</v>
      </c>
      <c r="K4453" s="44">
        <f t="shared" si="209"/>
        <v>0.45131450827653363</v>
      </c>
    </row>
    <row r="4454" spans="1:11">
      <c r="A4454" t="s">
        <v>5276</v>
      </c>
      <c r="B4454" t="s">
        <v>14345</v>
      </c>
      <c r="C4454" s="43">
        <v>140000</v>
      </c>
      <c r="D4454">
        <v>100</v>
      </c>
      <c r="E4454" s="43">
        <v>7599800</v>
      </c>
      <c r="F4454" s="43">
        <v>3799900</v>
      </c>
      <c r="G4454" s="44">
        <f t="shared" si="207"/>
        <v>0.5</v>
      </c>
      <c r="H4454" s="45">
        <v>3949900</v>
      </c>
      <c r="I4454" s="44">
        <f t="shared" si="208"/>
        <v>0.48026263849048656</v>
      </c>
      <c r="J4454" s="45">
        <v>4169900</v>
      </c>
      <c r="K4454" s="44">
        <f t="shared" si="209"/>
        <v>0.45131450827653363</v>
      </c>
    </row>
    <row r="4455" spans="1:11">
      <c r="A4455" t="s">
        <v>14346</v>
      </c>
      <c r="B4455" t="s">
        <v>14347</v>
      </c>
      <c r="C4455" s="43">
        <v>140000</v>
      </c>
      <c r="D4455">
        <v>100</v>
      </c>
      <c r="E4455" s="43">
        <v>7599800</v>
      </c>
      <c r="F4455" s="43">
        <v>3799900</v>
      </c>
      <c r="G4455" s="44">
        <f t="shared" si="207"/>
        <v>0.5</v>
      </c>
      <c r="H4455" s="45">
        <v>3949900</v>
      </c>
      <c r="I4455" s="44">
        <f t="shared" si="208"/>
        <v>0.48026263849048656</v>
      </c>
      <c r="J4455" s="45">
        <v>4169900</v>
      </c>
      <c r="K4455" s="44">
        <f t="shared" si="209"/>
        <v>0.45131450827653363</v>
      </c>
    </row>
    <row r="4456" spans="1:11">
      <c r="A4456" t="s">
        <v>5272</v>
      </c>
      <c r="B4456" t="s">
        <v>14348</v>
      </c>
      <c r="C4456" s="43">
        <v>140000</v>
      </c>
      <c r="D4456">
        <v>100</v>
      </c>
      <c r="E4456" s="43">
        <v>7599800</v>
      </c>
      <c r="F4456" s="43">
        <v>3799900</v>
      </c>
      <c r="G4456" s="44">
        <f t="shared" si="207"/>
        <v>0.5</v>
      </c>
      <c r="H4456" s="45">
        <v>3949900</v>
      </c>
      <c r="I4456" s="44">
        <f t="shared" si="208"/>
        <v>0.48026263849048656</v>
      </c>
      <c r="J4456" s="45">
        <v>4169900</v>
      </c>
      <c r="K4456" s="44">
        <f t="shared" si="209"/>
        <v>0.45131450827653363</v>
      </c>
    </row>
    <row r="4457" spans="1:11">
      <c r="A4457" t="s">
        <v>5284</v>
      </c>
      <c r="B4457" t="s">
        <v>14349</v>
      </c>
      <c r="C4457" s="43">
        <v>140000</v>
      </c>
      <c r="D4457">
        <v>100</v>
      </c>
      <c r="E4457" s="43">
        <v>7599800</v>
      </c>
      <c r="F4457" s="43">
        <v>3799900</v>
      </c>
      <c r="G4457" s="44">
        <f t="shared" si="207"/>
        <v>0.5</v>
      </c>
      <c r="H4457" s="45">
        <v>3949900</v>
      </c>
      <c r="I4457" s="44">
        <f t="shared" si="208"/>
        <v>0.48026263849048656</v>
      </c>
      <c r="J4457" s="45">
        <v>4169900</v>
      </c>
      <c r="K4457" s="44">
        <f t="shared" si="209"/>
        <v>0.45131450827653363</v>
      </c>
    </row>
    <row r="4458" spans="1:11">
      <c r="A4458" t="s">
        <v>5227</v>
      </c>
      <c r="B4458" t="s">
        <v>14350</v>
      </c>
      <c r="C4458" s="43">
        <v>140000</v>
      </c>
      <c r="D4458">
        <v>100</v>
      </c>
      <c r="E4458" s="43">
        <v>7599800</v>
      </c>
      <c r="F4458" s="43">
        <v>3799900</v>
      </c>
      <c r="G4458" s="44">
        <f t="shared" si="207"/>
        <v>0.5</v>
      </c>
      <c r="H4458" s="45">
        <v>3949900</v>
      </c>
      <c r="I4458" s="44">
        <f t="shared" si="208"/>
        <v>0.48026263849048656</v>
      </c>
      <c r="J4458" s="45">
        <v>4169900</v>
      </c>
      <c r="K4458" s="44">
        <f t="shared" si="209"/>
        <v>0.45131450827653363</v>
      </c>
    </row>
    <row r="4459" spans="1:11">
      <c r="A4459" t="s">
        <v>14351</v>
      </c>
      <c r="B4459" t="s">
        <v>14352</v>
      </c>
      <c r="C4459" s="43">
        <v>140000</v>
      </c>
      <c r="D4459">
        <v>100</v>
      </c>
      <c r="E4459" s="43">
        <v>7599800</v>
      </c>
      <c r="F4459" s="43">
        <v>3799900</v>
      </c>
      <c r="G4459" s="44">
        <f t="shared" si="207"/>
        <v>0.5</v>
      </c>
      <c r="H4459" s="45">
        <v>3949900</v>
      </c>
      <c r="I4459" s="44">
        <f t="shared" si="208"/>
        <v>0.48026263849048656</v>
      </c>
      <c r="J4459" s="45">
        <v>4169900</v>
      </c>
      <c r="K4459" s="44">
        <f t="shared" si="209"/>
        <v>0.45131450827653363</v>
      </c>
    </row>
    <row r="4460" spans="1:11">
      <c r="A4460" t="s">
        <v>14353</v>
      </c>
      <c r="B4460" t="s">
        <v>14354</v>
      </c>
      <c r="C4460" s="43">
        <v>50000</v>
      </c>
      <c r="D4460">
        <v>100</v>
      </c>
      <c r="E4460" s="43">
        <v>1799800</v>
      </c>
      <c r="F4460" s="43">
        <v>899900</v>
      </c>
      <c r="G4460" s="44">
        <f t="shared" si="207"/>
        <v>0.5</v>
      </c>
      <c r="H4460" s="45">
        <v>929900</v>
      </c>
      <c r="I4460" s="44">
        <f t="shared" si="208"/>
        <v>0.48333148127569725</v>
      </c>
      <c r="J4460" s="45">
        <v>979900</v>
      </c>
      <c r="K4460" s="44">
        <f t="shared" si="209"/>
        <v>0.45555061673519281</v>
      </c>
    </row>
    <row r="4461" spans="1:11">
      <c r="A4461" t="s">
        <v>2088</v>
      </c>
      <c r="B4461" t="s">
        <v>14355</v>
      </c>
      <c r="C4461" s="43">
        <v>140000</v>
      </c>
      <c r="D4461">
        <v>100</v>
      </c>
      <c r="E4461" s="43">
        <v>7599800</v>
      </c>
      <c r="F4461" s="43">
        <v>3799900</v>
      </c>
      <c r="G4461" s="44">
        <f t="shared" si="207"/>
        <v>0.5</v>
      </c>
      <c r="H4461" s="45">
        <v>3949900</v>
      </c>
      <c r="I4461" s="44">
        <f t="shared" si="208"/>
        <v>0.48026263849048656</v>
      </c>
      <c r="J4461" s="45">
        <v>4169900</v>
      </c>
      <c r="K4461" s="44">
        <f t="shared" si="209"/>
        <v>0.45131450827653363</v>
      </c>
    </row>
    <row r="4462" spans="1:11">
      <c r="A4462" t="s">
        <v>2095</v>
      </c>
      <c r="B4462" t="s">
        <v>14356</v>
      </c>
      <c r="C4462" s="43">
        <v>140000</v>
      </c>
      <c r="D4462">
        <v>100</v>
      </c>
      <c r="E4462" s="43">
        <v>7599800</v>
      </c>
      <c r="F4462" s="43">
        <v>3799900</v>
      </c>
      <c r="G4462" s="44">
        <f t="shared" si="207"/>
        <v>0.5</v>
      </c>
      <c r="H4462" s="45">
        <v>3949900</v>
      </c>
      <c r="I4462" s="44">
        <f t="shared" si="208"/>
        <v>0.48026263849048656</v>
      </c>
      <c r="J4462" s="45">
        <v>4169900</v>
      </c>
      <c r="K4462" s="44">
        <f t="shared" si="209"/>
        <v>0.45131450827653363</v>
      </c>
    </row>
    <row r="4463" spans="1:11">
      <c r="A4463" t="s">
        <v>2089</v>
      </c>
      <c r="B4463" t="s">
        <v>14357</v>
      </c>
      <c r="C4463" s="43">
        <v>140000</v>
      </c>
      <c r="D4463">
        <v>100</v>
      </c>
      <c r="E4463" s="43">
        <v>7599800</v>
      </c>
      <c r="F4463" s="43">
        <v>3799900</v>
      </c>
      <c r="G4463" s="44">
        <f t="shared" si="207"/>
        <v>0.5</v>
      </c>
      <c r="H4463" s="45">
        <v>3949900</v>
      </c>
      <c r="I4463" s="44">
        <f t="shared" si="208"/>
        <v>0.48026263849048656</v>
      </c>
      <c r="J4463" s="45">
        <v>4169900</v>
      </c>
      <c r="K4463" s="44">
        <f t="shared" si="209"/>
        <v>0.45131450827653363</v>
      </c>
    </row>
    <row r="4464" spans="1:11">
      <c r="A4464" t="s">
        <v>2094</v>
      </c>
      <c r="B4464" t="s">
        <v>14358</v>
      </c>
      <c r="C4464" s="43">
        <v>140000</v>
      </c>
      <c r="D4464">
        <v>100</v>
      </c>
      <c r="E4464" s="43">
        <v>7599800</v>
      </c>
      <c r="F4464" s="43">
        <v>3799900</v>
      </c>
      <c r="G4464" s="44">
        <f t="shared" si="207"/>
        <v>0.5</v>
      </c>
      <c r="H4464" s="45">
        <v>3949900</v>
      </c>
      <c r="I4464" s="44">
        <f t="shared" si="208"/>
        <v>0.48026263849048656</v>
      </c>
      <c r="J4464" s="45">
        <v>4169900</v>
      </c>
      <c r="K4464" s="44">
        <f t="shared" si="209"/>
        <v>0.45131450827653363</v>
      </c>
    </row>
    <row r="4465" spans="1:11">
      <c r="A4465" t="s">
        <v>2087</v>
      </c>
      <c r="B4465" t="s">
        <v>14359</v>
      </c>
      <c r="C4465" s="43">
        <v>140000</v>
      </c>
      <c r="D4465">
        <v>100</v>
      </c>
      <c r="E4465" s="43">
        <v>7599800</v>
      </c>
      <c r="F4465" s="43">
        <v>3799900</v>
      </c>
      <c r="G4465" s="44">
        <f t="shared" si="207"/>
        <v>0.5</v>
      </c>
      <c r="H4465" s="45">
        <v>3949900</v>
      </c>
      <c r="I4465" s="44">
        <f t="shared" si="208"/>
        <v>0.48026263849048656</v>
      </c>
      <c r="J4465" s="45">
        <v>4169900</v>
      </c>
      <c r="K4465" s="44">
        <f t="shared" si="209"/>
        <v>0.45131450827653363</v>
      </c>
    </row>
    <row r="4466" spans="1:11">
      <c r="A4466" t="s">
        <v>2091</v>
      </c>
      <c r="B4466" t="s">
        <v>14360</v>
      </c>
      <c r="C4466" s="43">
        <v>140000</v>
      </c>
      <c r="D4466">
        <v>100</v>
      </c>
      <c r="E4466" s="43">
        <v>7599800</v>
      </c>
      <c r="F4466" s="43">
        <v>3799900</v>
      </c>
      <c r="G4466" s="44">
        <f t="shared" si="207"/>
        <v>0.5</v>
      </c>
      <c r="H4466" s="45">
        <v>3949900</v>
      </c>
      <c r="I4466" s="44">
        <f t="shared" si="208"/>
        <v>0.48026263849048656</v>
      </c>
      <c r="J4466" s="45">
        <v>4169900</v>
      </c>
      <c r="K4466" s="44">
        <f t="shared" si="209"/>
        <v>0.45131450827653363</v>
      </c>
    </row>
    <row r="4467" spans="1:11">
      <c r="A4467" t="s">
        <v>14361</v>
      </c>
      <c r="B4467" t="s">
        <v>14362</v>
      </c>
      <c r="C4467" s="43">
        <v>50000</v>
      </c>
      <c r="D4467">
        <v>100</v>
      </c>
      <c r="E4467" s="43">
        <v>3999800</v>
      </c>
      <c r="F4467" s="43">
        <v>1999900</v>
      </c>
      <c r="G4467" s="44">
        <f t="shared" si="207"/>
        <v>0.5</v>
      </c>
      <c r="H4467" s="45">
        <v>2079900</v>
      </c>
      <c r="I4467" s="44">
        <f t="shared" si="208"/>
        <v>0.47999899994999751</v>
      </c>
      <c r="J4467" s="45">
        <v>2189900</v>
      </c>
      <c r="K4467" s="44">
        <f t="shared" si="209"/>
        <v>0.45249762488124401</v>
      </c>
    </row>
    <row r="4468" spans="1:11">
      <c r="A4468" t="s">
        <v>14363</v>
      </c>
      <c r="B4468" t="s">
        <v>14364</v>
      </c>
      <c r="C4468" s="43">
        <v>50000</v>
      </c>
      <c r="D4468">
        <v>100</v>
      </c>
      <c r="E4468" s="43">
        <v>3999800</v>
      </c>
      <c r="F4468" s="43">
        <v>1999900</v>
      </c>
      <c r="G4468" s="44">
        <f t="shared" si="207"/>
        <v>0.5</v>
      </c>
      <c r="H4468" s="45">
        <v>2079900</v>
      </c>
      <c r="I4468" s="44">
        <f t="shared" si="208"/>
        <v>0.47999899994999751</v>
      </c>
      <c r="J4468" s="45">
        <v>2189900</v>
      </c>
      <c r="K4468" s="44">
        <f t="shared" si="209"/>
        <v>0.45249762488124401</v>
      </c>
    </row>
    <row r="4469" spans="1:11">
      <c r="A4469" t="s">
        <v>14365</v>
      </c>
      <c r="B4469" t="s">
        <v>14366</v>
      </c>
      <c r="C4469" s="43">
        <v>50000</v>
      </c>
      <c r="D4469">
        <v>100</v>
      </c>
      <c r="E4469" s="43">
        <v>3999800</v>
      </c>
      <c r="F4469" s="43">
        <v>1999900</v>
      </c>
      <c r="G4469" s="44">
        <f t="shared" si="207"/>
        <v>0.5</v>
      </c>
      <c r="H4469" s="45">
        <v>2079900</v>
      </c>
      <c r="I4469" s="44">
        <f t="shared" si="208"/>
        <v>0.47999899994999751</v>
      </c>
      <c r="J4469" s="45">
        <v>2189900</v>
      </c>
      <c r="K4469" s="44">
        <f t="shared" si="209"/>
        <v>0.45249762488124401</v>
      </c>
    </row>
    <row r="4470" spans="1:11">
      <c r="A4470" t="s">
        <v>14367</v>
      </c>
      <c r="B4470" t="s">
        <v>14368</v>
      </c>
      <c r="C4470" s="43">
        <v>50000</v>
      </c>
      <c r="D4470">
        <v>100</v>
      </c>
      <c r="E4470" s="43">
        <v>3999800</v>
      </c>
      <c r="F4470" s="43">
        <v>1999900</v>
      </c>
      <c r="G4470" s="44">
        <f t="shared" si="207"/>
        <v>0.5</v>
      </c>
      <c r="H4470" s="45">
        <v>2079900</v>
      </c>
      <c r="I4470" s="44">
        <f t="shared" si="208"/>
        <v>0.47999899994999751</v>
      </c>
      <c r="J4470" s="45">
        <v>2189900</v>
      </c>
      <c r="K4470" s="44">
        <f t="shared" si="209"/>
        <v>0.45249762488124401</v>
      </c>
    </row>
    <row r="4471" spans="1:11">
      <c r="A4471" t="s">
        <v>14369</v>
      </c>
      <c r="B4471" t="s">
        <v>14370</v>
      </c>
      <c r="C4471" s="43">
        <v>50000</v>
      </c>
      <c r="D4471">
        <v>100</v>
      </c>
      <c r="E4471" s="43">
        <v>3999800</v>
      </c>
      <c r="F4471" s="43">
        <v>1999900</v>
      </c>
      <c r="G4471" s="44">
        <f t="shared" si="207"/>
        <v>0.5</v>
      </c>
      <c r="H4471" s="45">
        <v>2079900</v>
      </c>
      <c r="I4471" s="44">
        <f t="shared" si="208"/>
        <v>0.47999899994999751</v>
      </c>
      <c r="J4471" s="45">
        <v>2189900</v>
      </c>
      <c r="K4471" s="44">
        <f t="shared" si="209"/>
        <v>0.45249762488124401</v>
      </c>
    </row>
    <row r="4472" spans="1:11">
      <c r="A4472" t="s">
        <v>14371</v>
      </c>
      <c r="B4472" t="s">
        <v>14372</v>
      </c>
      <c r="C4472" s="43">
        <v>50000</v>
      </c>
      <c r="D4472">
        <v>100</v>
      </c>
      <c r="E4472" s="43">
        <v>3999800</v>
      </c>
      <c r="F4472" s="43">
        <v>1999900</v>
      </c>
      <c r="G4472" s="44">
        <f t="shared" si="207"/>
        <v>0.5</v>
      </c>
      <c r="H4472" s="45">
        <v>2079900</v>
      </c>
      <c r="I4472" s="44">
        <f t="shared" si="208"/>
        <v>0.47999899994999751</v>
      </c>
      <c r="J4472" s="45">
        <v>2189900</v>
      </c>
      <c r="K4472" s="44">
        <f t="shared" si="209"/>
        <v>0.45249762488124401</v>
      </c>
    </row>
    <row r="4473" spans="1:11">
      <c r="A4473" t="s">
        <v>2092</v>
      </c>
      <c r="B4473" t="s">
        <v>14373</v>
      </c>
      <c r="C4473" s="43">
        <v>140000</v>
      </c>
      <c r="D4473">
        <v>100</v>
      </c>
      <c r="E4473" s="43">
        <v>7599800</v>
      </c>
      <c r="F4473" s="43">
        <v>3799900</v>
      </c>
      <c r="G4473" s="44">
        <f t="shared" si="207"/>
        <v>0.5</v>
      </c>
      <c r="H4473" s="45">
        <v>3949900</v>
      </c>
      <c r="I4473" s="44">
        <f t="shared" si="208"/>
        <v>0.48026263849048656</v>
      </c>
      <c r="J4473" s="45">
        <v>4169900</v>
      </c>
      <c r="K4473" s="44">
        <f t="shared" si="209"/>
        <v>0.45131450827653363</v>
      </c>
    </row>
    <row r="4474" spans="1:11">
      <c r="A4474" t="s">
        <v>2090</v>
      </c>
      <c r="B4474" t="s">
        <v>14374</v>
      </c>
      <c r="C4474" s="43">
        <v>140000</v>
      </c>
      <c r="D4474">
        <v>100</v>
      </c>
      <c r="E4474" s="43">
        <v>7599800</v>
      </c>
      <c r="F4474" s="43">
        <v>3799900</v>
      </c>
      <c r="G4474" s="44">
        <f t="shared" si="207"/>
        <v>0.5</v>
      </c>
      <c r="H4474" s="45">
        <v>3949900</v>
      </c>
      <c r="I4474" s="44">
        <f t="shared" si="208"/>
        <v>0.48026263849048656</v>
      </c>
      <c r="J4474" s="45">
        <v>4169900</v>
      </c>
      <c r="K4474" s="44">
        <f t="shared" si="209"/>
        <v>0.45131450827653363</v>
      </c>
    </row>
    <row r="4475" spans="1:11">
      <c r="A4475" t="s">
        <v>14375</v>
      </c>
      <c r="B4475" t="s">
        <v>14376</v>
      </c>
      <c r="C4475" s="43">
        <v>140000</v>
      </c>
      <c r="D4475">
        <v>0</v>
      </c>
      <c r="E4475" s="43">
        <v>7599800</v>
      </c>
      <c r="F4475" s="43">
        <v>3799900</v>
      </c>
      <c r="G4475" s="44">
        <f t="shared" si="207"/>
        <v>0.5</v>
      </c>
      <c r="H4475" s="45">
        <v>3949900</v>
      </c>
      <c r="I4475" s="44">
        <f t="shared" si="208"/>
        <v>0.48026263849048656</v>
      </c>
      <c r="J4475" s="45">
        <v>4169900</v>
      </c>
      <c r="K4475" s="44">
        <f t="shared" si="209"/>
        <v>0.45131450827653363</v>
      </c>
    </row>
    <row r="4476" spans="1:11">
      <c r="A4476" t="s">
        <v>14377</v>
      </c>
      <c r="B4476" t="s">
        <v>14378</v>
      </c>
      <c r="C4476" s="43">
        <v>140000</v>
      </c>
      <c r="D4476">
        <v>0</v>
      </c>
      <c r="E4476" s="43">
        <v>7599800</v>
      </c>
      <c r="F4476" s="43">
        <v>3799900</v>
      </c>
      <c r="G4476" s="44">
        <f t="shared" si="207"/>
        <v>0.5</v>
      </c>
      <c r="H4476" s="45">
        <v>3949900</v>
      </c>
      <c r="I4476" s="44">
        <f t="shared" si="208"/>
        <v>0.48026263849048656</v>
      </c>
      <c r="J4476" s="45">
        <v>4169900</v>
      </c>
      <c r="K4476" s="44">
        <f t="shared" si="209"/>
        <v>0.45131450827653363</v>
      </c>
    </row>
    <row r="4477" spans="1:11">
      <c r="A4477" t="s">
        <v>14379</v>
      </c>
      <c r="B4477" t="s">
        <v>14380</v>
      </c>
      <c r="C4477" s="43">
        <v>140000</v>
      </c>
      <c r="D4477">
        <v>0</v>
      </c>
      <c r="E4477" s="43">
        <v>7599800</v>
      </c>
      <c r="F4477" s="43">
        <v>3799900</v>
      </c>
      <c r="G4477" s="44">
        <f t="shared" si="207"/>
        <v>0.5</v>
      </c>
      <c r="H4477" s="45">
        <v>3949900</v>
      </c>
      <c r="I4477" s="44">
        <f t="shared" si="208"/>
        <v>0.48026263849048656</v>
      </c>
      <c r="J4477" s="45">
        <v>4169900</v>
      </c>
      <c r="K4477" s="44">
        <f t="shared" si="209"/>
        <v>0.45131450827653363</v>
      </c>
    </row>
    <row r="4478" spans="1:11">
      <c r="A4478" t="s">
        <v>14381</v>
      </c>
      <c r="B4478" t="s">
        <v>14382</v>
      </c>
      <c r="C4478" s="43">
        <v>140000</v>
      </c>
      <c r="D4478">
        <v>0</v>
      </c>
      <c r="E4478" s="43">
        <v>7599800</v>
      </c>
      <c r="F4478" s="43">
        <v>3799900</v>
      </c>
      <c r="G4478" s="44">
        <f t="shared" si="207"/>
        <v>0.5</v>
      </c>
      <c r="H4478" s="45">
        <v>3949900</v>
      </c>
      <c r="I4478" s="44">
        <f t="shared" si="208"/>
        <v>0.48026263849048656</v>
      </c>
      <c r="J4478" s="45">
        <v>4169900</v>
      </c>
      <c r="K4478" s="44">
        <f t="shared" si="209"/>
        <v>0.45131450827653363</v>
      </c>
    </row>
    <row r="4479" spans="1:11">
      <c r="A4479" t="s">
        <v>14383</v>
      </c>
      <c r="B4479" t="s">
        <v>14384</v>
      </c>
      <c r="C4479" s="43">
        <v>50000</v>
      </c>
      <c r="D4479">
        <v>100</v>
      </c>
      <c r="E4479" s="43">
        <v>3999800</v>
      </c>
      <c r="F4479" s="43">
        <v>1999900</v>
      </c>
      <c r="G4479" s="44">
        <f t="shared" si="207"/>
        <v>0.5</v>
      </c>
      <c r="H4479" s="45">
        <v>2079900</v>
      </c>
      <c r="I4479" s="44">
        <f t="shared" si="208"/>
        <v>0.47999899994999751</v>
      </c>
      <c r="J4479" s="45">
        <v>2189900</v>
      </c>
      <c r="K4479" s="44">
        <f t="shared" si="209"/>
        <v>0.45249762488124401</v>
      </c>
    </row>
    <row r="4480" spans="1:11">
      <c r="A4480" t="s">
        <v>14385</v>
      </c>
      <c r="B4480" t="s">
        <v>14386</v>
      </c>
      <c r="C4480" s="43">
        <v>50000</v>
      </c>
      <c r="D4480">
        <v>100</v>
      </c>
      <c r="E4480" s="43">
        <v>3999800</v>
      </c>
      <c r="F4480" s="43">
        <v>1999900</v>
      </c>
      <c r="G4480" s="44">
        <f t="shared" si="207"/>
        <v>0.5</v>
      </c>
      <c r="H4480" s="45">
        <v>2079900</v>
      </c>
      <c r="I4480" s="44">
        <f t="shared" si="208"/>
        <v>0.47999899994999751</v>
      </c>
      <c r="J4480" s="45">
        <v>2189900</v>
      </c>
      <c r="K4480" s="44">
        <f t="shared" si="209"/>
        <v>0.45249762488124401</v>
      </c>
    </row>
    <row r="4481" spans="1:11">
      <c r="A4481" t="s">
        <v>14387</v>
      </c>
      <c r="B4481" t="s">
        <v>14388</v>
      </c>
      <c r="C4481" s="43">
        <v>50000</v>
      </c>
      <c r="D4481">
        <v>0</v>
      </c>
      <c r="E4481" s="43">
        <v>3599800</v>
      </c>
      <c r="F4481" s="43">
        <v>1799900</v>
      </c>
      <c r="G4481" s="44">
        <f t="shared" si="207"/>
        <v>0.5</v>
      </c>
      <c r="H4481" s="45">
        <v>1869900</v>
      </c>
      <c r="I4481" s="44">
        <f t="shared" si="208"/>
        <v>0.48055447524862493</v>
      </c>
      <c r="J4481" s="45">
        <v>1969900</v>
      </c>
      <c r="K4481" s="44">
        <f t="shared" si="209"/>
        <v>0.45277515417523195</v>
      </c>
    </row>
    <row r="4482" spans="1:11">
      <c r="A4482" t="s">
        <v>14389</v>
      </c>
      <c r="B4482" t="s">
        <v>14390</v>
      </c>
      <c r="C4482" s="43">
        <v>50000</v>
      </c>
      <c r="D4482">
        <v>0</v>
      </c>
      <c r="E4482" s="43">
        <v>3599800</v>
      </c>
      <c r="F4482" s="43">
        <v>1799900</v>
      </c>
      <c r="G4482" s="44">
        <f t="shared" ref="G4482:G4545" si="210">1-(F4482/E4482)</f>
        <v>0.5</v>
      </c>
      <c r="H4482" s="45">
        <v>1869900</v>
      </c>
      <c r="I4482" s="44">
        <f t="shared" ref="I4482:I4545" si="211">1-(H4482/E4482)</f>
        <v>0.48055447524862493</v>
      </c>
      <c r="J4482" s="45">
        <v>1969900</v>
      </c>
      <c r="K4482" s="44">
        <f t="shared" ref="K4482:K4545" si="212">1-(J4482/E4482)</f>
        <v>0.45277515417523195</v>
      </c>
    </row>
    <row r="4483" spans="1:11">
      <c r="A4483" t="s">
        <v>14391</v>
      </c>
      <c r="B4483" t="s">
        <v>14392</v>
      </c>
      <c r="C4483" s="43">
        <v>140000</v>
      </c>
      <c r="D4483">
        <v>100</v>
      </c>
      <c r="E4483" s="43">
        <v>7599800</v>
      </c>
      <c r="F4483" s="43">
        <v>3799900</v>
      </c>
      <c r="G4483" s="44">
        <f t="shared" si="210"/>
        <v>0.5</v>
      </c>
      <c r="H4483" s="45">
        <v>3949900</v>
      </c>
      <c r="I4483" s="44">
        <f t="shared" si="211"/>
        <v>0.48026263849048656</v>
      </c>
      <c r="J4483" s="45">
        <v>4169900</v>
      </c>
      <c r="K4483" s="44">
        <f t="shared" si="212"/>
        <v>0.45131450827653363</v>
      </c>
    </row>
    <row r="4484" spans="1:11">
      <c r="A4484" t="s">
        <v>14393</v>
      </c>
      <c r="B4484" t="s">
        <v>14394</v>
      </c>
      <c r="C4484" s="43">
        <v>140000</v>
      </c>
      <c r="D4484">
        <v>100</v>
      </c>
      <c r="E4484" s="43">
        <v>7599800</v>
      </c>
      <c r="F4484" s="43">
        <v>3799900</v>
      </c>
      <c r="G4484" s="44">
        <f t="shared" si="210"/>
        <v>0.5</v>
      </c>
      <c r="H4484" s="45">
        <v>3949900</v>
      </c>
      <c r="I4484" s="44">
        <f t="shared" si="211"/>
        <v>0.48026263849048656</v>
      </c>
      <c r="J4484" s="45">
        <v>4169900</v>
      </c>
      <c r="K4484" s="44">
        <f t="shared" si="212"/>
        <v>0.45131450827653363</v>
      </c>
    </row>
    <row r="4485" spans="1:11">
      <c r="A4485" t="s">
        <v>1958</v>
      </c>
      <c r="B4485" t="s">
        <v>13385</v>
      </c>
      <c r="C4485" s="43">
        <v>140000</v>
      </c>
      <c r="D4485">
        <v>19</v>
      </c>
      <c r="E4485" s="43">
        <v>7599800</v>
      </c>
      <c r="F4485" s="43">
        <v>3799900</v>
      </c>
      <c r="G4485" s="44">
        <f t="shared" si="210"/>
        <v>0.5</v>
      </c>
      <c r="H4485" s="45">
        <v>3949900</v>
      </c>
      <c r="I4485" s="44">
        <f t="shared" si="211"/>
        <v>0.48026263849048656</v>
      </c>
      <c r="J4485" s="45">
        <v>4169900</v>
      </c>
      <c r="K4485" s="44">
        <f t="shared" si="212"/>
        <v>0.45131450827653363</v>
      </c>
    </row>
    <row r="4486" spans="1:11">
      <c r="A4486" t="s">
        <v>1957</v>
      </c>
      <c r="B4486" t="s">
        <v>13385</v>
      </c>
      <c r="C4486" s="43">
        <v>140000</v>
      </c>
      <c r="D4486">
        <v>18</v>
      </c>
      <c r="E4486" s="43">
        <v>7599800</v>
      </c>
      <c r="F4486" s="43">
        <v>3799900</v>
      </c>
      <c r="G4486" s="44">
        <f t="shared" si="210"/>
        <v>0.5</v>
      </c>
      <c r="H4486" s="45">
        <v>3949900</v>
      </c>
      <c r="I4486" s="44">
        <f t="shared" si="211"/>
        <v>0.48026263849048656</v>
      </c>
      <c r="J4486" s="45">
        <v>4169900</v>
      </c>
      <c r="K4486" s="44">
        <f t="shared" si="212"/>
        <v>0.45131450827653363</v>
      </c>
    </row>
    <row r="4487" spans="1:11">
      <c r="A4487" t="s">
        <v>1950</v>
      </c>
      <c r="B4487" t="s">
        <v>13385</v>
      </c>
      <c r="C4487" s="43">
        <v>140000</v>
      </c>
      <c r="D4487">
        <v>0</v>
      </c>
      <c r="E4487" s="43">
        <v>7599800</v>
      </c>
      <c r="F4487" s="43">
        <v>3799900</v>
      </c>
      <c r="G4487" s="44">
        <f t="shared" si="210"/>
        <v>0.5</v>
      </c>
      <c r="H4487" s="45">
        <v>3949900</v>
      </c>
      <c r="I4487" s="44">
        <f t="shared" si="211"/>
        <v>0.48026263849048656</v>
      </c>
      <c r="J4487" s="45">
        <v>4169900</v>
      </c>
      <c r="K4487" s="44">
        <f t="shared" si="212"/>
        <v>0.45131450827653363</v>
      </c>
    </row>
    <row r="4488" spans="1:11">
      <c r="A4488" t="s">
        <v>1955</v>
      </c>
      <c r="B4488" t="s">
        <v>13385</v>
      </c>
      <c r="C4488" s="43">
        <v>140000</v>
      </c>
      <c r="D4488">
        <v>3</v>
      </c>
      <c r="E4488" s="43">
        <v>7599800</v>
      </c>
      <c r="F4488" s="43">
        <v>3799900</v>
      </c>
      <c r="G4488" s="44">
        <f t="shared" si="210"/>
        <v>0.5</v>
      </c>
      <c r="H4488" s="45">
        <v>3949900</v>
      </c>
      <c r="I4488" s="44">
        <f t="shared" si="211"/>
        <v>0.48026263849048656</v>
      </c>
      <c r="J4488" s="45">
        <v>4169900</v>
      </c>
      <c r="K4488" s="44">
        <f t="shared" si="212"/>
        <v>0.45131450827653363</v>
      </c>
    </row>
    <row r="4489" spans="1:11">
      <c r="A4489" t="s">
        <v>7990</v>
      </c>
      <c r="B4489" t="s">
        <v>7989</v>
      </c>
      <c r="C4489" s="43">
        <v>30000</v>
      </c>
      <c r="D4489">
        <v>0</v>
      </c>
      <c r="E4489" s="43">
        <v>8513780</v>
      </c>
      <c r="F4489" s="43">
        <v>3869900</v>
      </c>
      <c r="G4489" s="44">
        <f t="shared" si="210"/>
        <v>0.54545454545454541</v>
      </c>
      <c r="H4489" s="45">
        <v>4029900</v>
      </c>
      <c r="I4489" s="44">
        <f t="shared" si="211"/>
        <v>0.5266614829135825</v>
      </c>
      <c r="J4489" s="45">
        <v>4249900</v>
      </c>
      <c r="K4489" s="44">
        <f t="shared" si="212"/>
        <v>0.5008210219197583</v>
      </c>
    </row>
    <row r="4490" spans="1:11">
      <c r="A4490" t="s">
        <v>7988</v>
      </c>
      <c r="B4490" t="s">
        <v>7987</v>
      </c>
      <c r="C4490" s="43">
        <v>30000</v>
      </c>
      <c r="D4490">
        <v>0</v>
      </c>
      <c r="E4490" s="43">
        <v>8513780</v>
      </c>
      <c r="F4490" s="43">
        <v>3869900</v>
      </c>
      <c r="G4490" s="44">
        <f t="shared" si="210"/>
        <v>0.54545454545454541</v>
      </c>
      <c r="H4490" s="45">
        <v>4029900</v>
      </c>
      <c r="I4490" s="44">
        <f t="shared" si="211"/>
        <v>0.5266614829135825</v>
      </c>
      <c r="J4490" s="45">
        <v>4249900</v>
      </c>
      <c r="K4490" s="44">
        <f t="shared" si="212"/>
        <v>0.5008210219197583</v>
      </c>
    </row>
    <row r="4491" spans="1:11">
      <c r="A4491" s="49" t="s">
        <v>14395</v>
      </c>
      <c r="B4491" s="49" t="s">
        <v>14396</v>
      </c>
      <c r="C4491" s="43">
        <v>140000</v>
      </c>
      <c r="D4491">
        <v>100</v>
      </c>
      <c r="E4491" s="43">
        <v>5999800</v>
      </c>
      <c r="F4491" s="43">
        <v>2999900</v>
      </c>
      <c r="G4491" s="44">
        <f t="shared" si="210"/>
        <v>0.5</v>
      </c>
      <c r="H4491" s="45">
        <v>3119900</v>
      </c>
      <c r="I4491" s="44">
        <f t="shared" si="211"/>
        <v>0.47999933331111033</v>
      </c>
      <c r="J4491" s="45">
        <v>3289900</v>
      </c>
      <c r="K4491" s="44">
        <f t="shared" si="212"/>
        <v>0.4516650555018501</v>
      </c>
    </row>
    <row r="4492" spans="1:11">
      <c r="A4492" s="49" t="s">
        <v>14397</v>
      </c>
      <c r="B4492" s="49" t="s">
        <v>14398</v>
      </c>
      <c r="C4492" s="43">
        <v>140000</v>
      </c>
      <c r="D4492">
        <v>100</v>
      </c>
      <c r="E4492" s="43">
        <v>5999800</v>
      </c>
      <c r="F4492" s="43">
        <v>2999900</v>
      </c>
      <c r="G4492" s="44">
        <f t="shared" si="210"/>
        <v>0.5</v>
      </c>
      <c r="H4492" s="45">
        <v>3119900</v>
      </c>
      <c r="I4492" s="44">
        <f t="shared" si="211"/>
        <v>0.47999933331111033</v>
      </c>
      <c r="J4492" s="45">
        <v>3289900</v>
      </c>
      <c r="K4492" s="44">
        <f t="shared" si="212"/>
        <v>0.4516650555018501</v>
      </c>
    </row>
    <row r="4493" spans="1:11">
      <c r="A4493" s="49" t="s">
        <v>14399</v>
      </c>
      <c r="B4493" s="49" t="s">
        <v>14400</v>
      </c>
      <c r="C4493" s="43">
        <v>140000</v>
      </c>
      <c r="D4493">
        <v>100</v>
      </c>
      <c r="E4493" s="43">
        <v>5999800</v>
      </c>
      <c r="F4493" s="43">
        <v>2999900</v>
      </c>
      <c r="G4493" s="44">
        <f t="shared" si="210"/>
        <v>0.5</v>
      </c>
      <c r="H4493" s="45">
        <v>3119900</v>
      </c>
      <c r="I4493" s="44">
        <f t="shared" si="211"/>
        <v>0.47999933331111033</v>
      </c>
      <c r="J4493" s="45">
        <v>3289900</v>
      </c>
      <c r="K4493" s="44">
        <f t="shared" si="212"/>
        <v>0.4516650555018501</v>
      </c>
    </row>
    <row r="4494" spans="1:11">
      <c r="A4494" s="49" t="s">
        <v>14401</v>
      </c>
      <c r="B4494" s="49" t="s">
        <v>14402</v>
      </c>
      <c r="C4494" s="43">
        <v>140000</v>
      </c>
      <c r="D4494">
        <v>100</v>
      </c>
      <c r="E4494" s="43">
        <v>5999800</v>
      </c>
      <c r="F4494" s="43">
        <v>2999900</v>
      </c>
      <c r="G4494" s="44">
        <f t="shared" si="210"/>
        <v>0.5</v>
      </c>
      <c r="H4494" s="45">
        <v>3119900</v>
      </c>
      <c r="I4494" s="44">
        <f t="shared" si="211"/>
        <v>0.47999933331111033</v>
      </c>
      <c r="J4494" s="45">
        <v>3289900</v>
      </c>
      <c r="K4494" s="44">
        <f t="shared" si="212"/>
        <v>0.4516650555018501</v>
      </c>
    </row>
    <row r="4495" spans="1:11">
      <c r="A4495" s="49" t="s">
        <v>14403</v>
      </c>
      <c r="B4495" s="49" t="s">
        <v>14404</v>
      </c>
      <c r="C4495" s="43">
        <v>140000</v>
      </c>
      <c r="D4495">
        <v>100</v>
      </c>
      <c r="E4495" s="43">
        <v>5999800</v>
      </c>
      <c r="F4495" s="43">
        <v>2999900</v>
      </c>
      <c r="G4495" s="44">
        <f t="shared" si="210"/>
        <v>0.5</v>
      </c>
      <c r="H4495" s="45">
        <v>3119900</v>
      </c>
      <c r="I4495" s="44">
        <f t="shared" si="211"/>
        <v>0.47999933331111033</v>
      </c>
      <c r="J4495" s="45">
        <v>3289900</v>
      </c>
      <c r="K4495" s="44">
        <f t="shared" si="212"/>
        <v>0.4516650555018501</v>
      </c>
    </row>
    <row r="4496" spans="1:11">
      <c r="A4496" s="49" t="s">
        <v>14405</v>
      </c>
      <c r="B4496" s="49" t="s">
        <v>14406</v>
      </c>
      <c r="C4496" s="43">
        <v>140000</v>
      </c>
      <c r="D4496">
        <v>100</v>
      </c>
      <c r="E4496" s="43">
        <v>5999800</v>
      </c>
      <c r="F4496" s="43">
        <v>2999900</v>
      </c>
      <c r="G4496" s="44">
        <f t="shared" si="210"/>
        <v>0.5</v>
      </c>
      <c r="H4496" s="45">
        <v>3119900</v>
      </c>
      <c r="I4496" s="44">
        <f t="shared" si="211"/>
        <v>0.47999933331111033</v>
      </c>
      <c r="J4496" s="45">
        <v>3289900</v>
      </c>
      <c r="K4496" s="44">
        <f t="shared" si="212"/>
        <v>0.4516650555018501</v>
      </c>
    </row>
    <row r="4497" spans="1:11">
      <c r="A4497" t="s">
        <v>14407</v>
      </c>
      <c r="B4497" t="s">
        <v>14408</v>
      </c>
      <c r="C4497" s="43">
        <v>140000</v>
      </c>
      <c r="D4497">
        <v>0</v>
      </c>
      <c r="E4497" s="43">
        <v>5999800</v>
      </c>
      <c r="F4497" s="43">
        <v>2999900</v>
      </c>
      <c r="G4497" s="44">
        <f t="shared" si="210"/>
        <v>0.5</v>
      </c>
      <c r="H4497" s="45">
        <v>3119900</v>
      </c>
      <c r="I4497" s="44">
        <f t="shared" si="211"/>
        <v>0.47999933331111033</v>
      </c>
      <c r="J4497" s="45">
        <v>3289900</v>
      </c>
      <c r="K4497" s="44">
        <f t="shared" si="212"/>
        <v>0.4516650555018501</v>
      </c>
    </row>
    <row r="4498" spans="1:11">
      <c r="A4498" t="s">
        <v>7848</v>
      </c>
      <c r="B4498" t="s">
        <v>7847</v>
      </c>
      <c r="C4498" s="43">
        <v>30000</v>
      </c>
      <c r="D4498">
        <v>100</v>
      </c>
      <c r="E4498" s="43">
        <v>7799800</v>
      </c>
      <c r="F4498" s="43">
        <v>3899900</v>
      </c>
      <c r="G4498" s="44">
        <f t="shared" si="210"/>
        <v>0.5</v>
      </c>
      <c r="H4498" s="45">
        <v>4059900</v>
      </c>
      <c r="I4498" s="44">
        <f t="shared" si="211"/>
        <v>0.47948665350393604</v>
      </c>
      <c r="J4498" s="45">
        <v>4279900</v>
      </c>
      <c r="K4498" s="44">
        <f t="shared" si="212"/>
        <v>0.45128080207184795</v>
      </c>
    </row>
    <row r="4499" spans="1:11">
      <c r="A4499" t="s">
        <v>8124</v>
      </c>
      <c r="B4499" t="s">
        <v>8123</v>
      </c>
      <c r="C4499" s="43">
        <v>30000</v>
      </c>
      <c r="D4499">
        <v>100</v>
      </c>
      <c r="E4499" s="43">
        <v>8777780</v>
      </c>
      <c r="F4499" s="43">
        <v>3989900</v>
      </c>
      <c r="G4499" s="44">
        <f t="shared" si="210"/>
        <v>0.54545454545454541</v>
      </c>
      <c r="H4499" s="45">
        <v>4149900</v>
      </c>
      <c r="I4499" s="44">
        <f t="shared" si="211"/>
        <v>0.52722670196792354</v>
      </c>
      <c r="J4499" s="45">
        <v>4379900</v>
      </c>
      <c r="K4499" s="44">
        <f t="shared" si="212"/>
        <v>0.50102417695590451</v>
      </c>
    </row>
    <row r="4500" spans="1:11">
      <c r="A4500" t="s">
        <v>14409</v>
      </c>
      <c r="B4500" t="s">
        <v>14410</v>
      </c>
      <c r="C4500" s="43">
        <v>140000</v>
      </c>
      <c r="D4500">
        <v>100</v>
      </c>
      <c r="E4500" s="43">
        <v>7999800</v>
      </c>
      <c r="F4500" s="43">
        <v>3999900</v>
      </c>
      <c r="G4500" s="44">
        <f t="shared" si="210"/>
        <v>0.5</v>
      </c>
      <c r="H4500" s="45">
        <v>4159900</v>
      </c>
      <c r="I4500" s="44">
        <f t="shared" si="211"/>
        <v>0.47999949998749969</v>
      </c>
      <c r="J4500" s="45">
        <v>4389900</v>
      </c>
      <c r="K4500" s="44">
        <f t="shared" si="212"/>
        <v>0.45124878121953049</v>
      </c>
    </row>
    <row r="4501" spans="1:11">
      <c r="A4501" t="s">
        <v>14411</v>
      </c>
      <c r="B4501" t="s">
        <v>14412</v>
      </c>
      <c r="C4501" s="43">
        <v>140000</v>
      </c>
      <c r="D4501">
        <v>100</v>
      </c>
      <c r="E4501" s="43">
        <v>7999800</v>
      </c>
      <c r="F4501" s="43">
        <v>3999900</v>
      </c>
      <c r="G4501" s="44">
        <f t="shared" si="210"/>
        <v>0.5</v>
      </c>
      <c r="H4501" s="45">
        <v>4159900</v>
      </c>
      <c r="I4501" s="44">
        <f t="shared" si="211"/>
        <v>0.47999949998749969</v>
      </c>
      <c r="J4501" s="45">
        <v>4389900</v>
      </c>
      <c r="K4501" s="44">
        <f t="shared" si="212"/>
        <v>0.45124878121953049</v>
      </c>
    </row>
    <row r="4502" spans="1:11">
      <c r="A4502" t="s">
        <v>14413</v>
      </c>
      <c r="B4502" t="s">
        <v>14414</v>
      </c>
      <c r="C4502" s="43">
        <v>140000</v>
      </c>
      <c r="D4502">
        <v>100</v>
      </c>
      <c r="E4502" s="43">
        <v>7999800</v>
      </c>
      <c r="F4502" s="43">
        <v>3999900</v>
      </c>
      <c r="G4502" s="44">
        <f t="shared" si="210"/>
        <v>0.5</v>
      </c>
      <c r="H4502" s="45">
        <v>4159900</v>
      </c>
      <c r="I4502" s="44">
        <f t="shared" si="211"/>
        <v>0.47999949998749969</v>
      </c>
      <c r="J4502" s="45">
        <v>4389900</v>
      </c>
      <c r="K4502" s="44">
        <f t="shared" si="212"/>
        <v>0.45124878121953049</v>
      </c>
    </row>
    <row r="4503" spans="1:11">
      <c r="A4503" t="s">
        <v>14415</v>
      </c>
      <c r="B4503" t="s">
        <v>14416</v>
      </c>
      <c r="C4503" s="43">
        <v>140000</v>
      </c>
      <c r="D4503">
        <v>100</v>
      </c>
      <c r="E4503" s="43">
        <v>5999800</v>
      </c>
      <c r="F4503" s="43">
        <v>2999900</v>
      </c>
      <c r="G4503" s="44">
        <f t="shared" si="210"/>
        <v>0.5</v>
      </c>
      <c r="H4503" s="45">
        <v>3119900</v>
      </c>
      <c r="I4503" s="44">
        <f t="shared" si="211"/>
        <v>0.47999933331111033</v>
      </c>
      <c r="J4503" s="45">
        <v>3289900</v>
      </c>
      <c r="K4503" s="44">
        <f t="shared" si="212"/>
        <v>0.4516650555018501</v>
      </c>
    </row>
    <row r="4504" spans="1:11">
      <c r="A4504" t="s">
        <v>14417</v>
      </c>
      <c r="B4504" t="s">
        <v>14418</v>
      </c>
      <c r="C4504" s="43">
        <v>140000</v>
      </c>
      <c r="D4504">
        <v>100</v>
      </c>
      <c r="E4504" s="43">
        <v>5999800</v>
      </c>
      <c r="F4504" s="43">
        <v>2999900</v>
      </c>
      <c r="G4504" s="44">
        <f t="shared" si="210"/>
        <v>0.5</v>
      </c>
      <c r="H4504" s="45">
        <v>3119900</v>
      </c>
      <c r="I4504" s="44">
        <f t="shared" si="211"/>
        <v>0.47999933331111033</v>
      </c>
      <c r="J4504" s="45">
        <v>3289900</v>
      </c>
      <c r="K4504" s="44">
        <f t="shared" si="212"/>
        <v>0.4516650555018501</v>
      </c>
    </row>
    <row r="4505" spans="1:11">
      <c r="A4505" t="s">
        <v>14419</v>
      </c>
      <c r="B4505" t="s">
        <v>14420</v>
      </c>
      <c r="C4505" s="43">
        <v>140000</v>
      </c>
      <c r="D4505">
        <v>100</v>
      </c>
      <c r="E4505" s="43">
        <v>5999800</v>
      </c>
      <c r="F4505" s="43">
        <v>2999900</v>
      </c>
      <c r="G4505" s="44">
        <f t="shared" si="210"/>
        <v>0.5</v>
      </c>
      <c r="H4505" s="45">
        <v>3119900</v>
      </c>
      <c r="I4505" s="44">
        <f t="shared" si="211"/>
        <v>0.47999933331111033</v>
      </c>
      <c r="J4505" s="45">
        <v>3289900</v>
      </c>
      <c r="K4505" s="44">
        <f t="shared" si="212"/>
        <v>0.4516650555018501</v>
      </c>
    </row>
    <row r="4506" spans="1:11">
      <c r="A4506" t="s">
        <v>14421</v>
      </c>
      <c r="B4506" t="s">
        <v>14422</v>
      </c>
      <c r="C4506" s="43">
        <v>140000</v>
      </c>
      <c r="D4506">
        <v>100</v>
      </c>
      <c r="E4506" s="43">
        <v>5999800</v>
      </c>
      <c r="F4506" s="43">
        <v>2999900</v>
      </c>
      <c r="G4506" s="44">
        <f t="shared" si="210"/>
        <v>0.5</v>
      </c>
      <c r="H4506" s="45">
        <v>3119900</v>
      </c>
      <c r="I4506" s="44">
        <f t="shared" si="211"/>
        <v>0.47999933331111033</v>
      </c>
      <c r="J4506" s="45">
        <v>3289900</v>
      </c>
      <c r="K4506" s="44">
        <f t="shared" si="212"/>
        <v>0.4516650555018501</v>
      </c>
    </row>
    <row r="4507" spans="1:11">
      <c r="A4507" t="s">
        <v>14423</v>
      </c>
      <c r="B4507" t="s">
        <v>14424</v>
      </c>
      <c r="C4507" s="43">
        <v>140000</v>
      </c>
      <c r="D4507">
        <v>100</v>
      </c>
      <c r="E4507" s="43">
        <v>5999800</v>
      </c>
      <c r="F4507" s="43">
        <v>2999900</v>
      </c>
      <c r="G4507" s="44">
        <f t="shared" si="210"/>
        <v>0.5</v>
      </c>
      <c r="H4507" s="45">
        <v>3119900</v>
      </c>
      <c r="I4507" s="44">
        <f t="shared" si="211"/>
        <v>0.47999933331111033</v>
      </c>
      <c r="J4507" s="45">
        <v>3289900</v>
      </c>
      <c r="K4507" s="44">
        <f t="shared" si="212"/>
        <v>0.4516650555018501</v>
      </c>
    </row>
    <row r="4508" spans="1:11">
      <c r="A4508" t="s">
        <v>14425</v>
      </c>
      <c r="B4508" t="s">
        <v>14426</v>
      </c>
      <c r="C4508" s="43">
        <v>140000</v>
      </c>
      <c r="D4508">
        <v>100</v>
      </c>
      <c r="E4508" s="43">
        <v>5999800</v>
      </c>
      <c r="F4508" s="43">
        <v>2999900</v>
      </c>
      <c r="G4508" s="44">
        <f t="shared" si="210"/>
        <v>0.5</v>
      </c>
      <c r="H4508" s="45">
        <v>3119900</v>
      </c>
      <c r="I4508" s="44">
        <f t="shared" si="211"/>
        <v>0.47999933331111033</v>
      </c>
      <c r="J4508" s="45">
        <v>3289900</v>
      </c>
      <c r="K4508" s="44">
        <f t="shared" si="212"/>
        <v>0.4516650555018501</v>
      </c>
    </row>
    <row r="4509" spans="1:11">
      <c r="A4509" t="s">
        <v>14427</v>
      </c>
      <c r="B4509" t="s">
        <v>14428</v>
      </c>
      <c r="C4509" s="43">
        <v>140000</v>
      </c>
      <c r="D4509">
        <v>100</v>
      </c>
      <c r="E4509" s="43">
        <v>5999800</v>
      </c>
      <c r="F4509" s="43">
        <v>2999900</v>
      </c>
      <c r="G4509" s="44">
        <f t="shared" si="210"/>
        <v>0.5</v>
      </c>
      <c r="H4509" s="45">
        <v>3119900</v>
      </c>
      <c r="I4509" s="44">
        <f t="shared" si="211"/>
        <v>0.47999933331111033</v>
      </c>
      <c r="J4509" s="45">
        <v>3289900</v>
      </c>
      <c r="K4509" s="44">
        <f t="shared" si="212"/>
        <v>0.4516650555018501</v>
      </c>
    </row>
    <row r="4510" spans="1:11">
      <c r="A4510" t="s">
        <v>14429</v>
      </c>
      <c r="B4510" t="s">
        <v>14430</v>
      </c>
      <c r="C4510" s="43">
        <v>140000</v>
      </c>
      <c r="D4510">
        <v>100</v>
      </c>
      <c r="E4510" s="43">
        <v>5999800</v>
      </c>
      <c r="F4510" s="43">
        <v>2999900</v>
      </c>
      <c r="G4510" s="44">
        <f t="shared" si="210"/>
        <v>0.5</v>
      </c>
      <c r="H4510" s="45">
        <v>3119900</v>
      </c>
      <c r="I4510" s="44">
        <f t="shared" si="211"/>
        <v>0.47999933331111033</v>
      </c>
      <c r="J4510" s="45">
        <v>3289900</v>
      </c>
      <c r="K4510" s="44">
        <f t="shared" si="212"/>
        <v>0.4516650555018501</v>
      </c>
    </row>
    <row r="4511" spans="1:11">
      <c r="A4511" t="s">
        <v>14431</v>
      </c>
      <c r="B4511" t="s">
        <v>14432</v>
      </c>
      <c r="C4511" s="43">
        <v>140000</v>
      </c>
      <c r="D4511">
        <v>100</v>
      </c>
      <c r="E4511" s="43">
        <v>5999800</v>
      </c>
      <c r="F4511" s="43">
        <v>2999900</v>
      </c>
      <c r="G4511" s="44">
        <f t="shared" si="210"/>
        <v>0.5</v>
      </c>
      <c r="H4511" s="45">
        <v>3119900</v>
      </c>
      <c r="I4511" s="44">
        <f t="shared" si="211"/>
        <v>0.47999933331111033</v>
      </c>
      <c r="J4511" s="45">
        <v>3289900</v>
      </c>
      <c r="K4511" s="44">
        <f t="shared" si="212"/>
        <v>0.4516650555018501</v>
      </c>
    </row>
    <row r="4512" spans="1:11">
      <c r="A4512" t="s">
        <v>14433</v>
      </c>
      <c r="B4512" t="s">
        <v>14434</v>
      </c>
      <c r="C4512" s="43">
        <v>140000</v>
      </c>
      <c r="D4512">
        <v>100</v>
      </c>
      <c r="E4512" s="43">
        <v>5999800</v>
      </c>
      <c r="F4512" s="43">
        <v>2999900</v>
      </c>
      <c r="G4512" s="44">
        <f t="shared" si="210"/>
        <v>0.5</v>
      </c>
      <c r="H4512" s="45">
        <v>3119900</v>
      </c>
      <c r="I4512" s="44">
        <f t="shared" si="211"/>
        <v>0.47999933331111033</v>
      </c>
      <c r="J4512" s="45">
        <v>3289900</v>
      </c>
      <c r="K4512" s="44">
        <f t="shared" si="212"/>
        <v>0.4516650555018501</v>
      </c>
    </row>
    <row r="4513" spans="1:11">
      <c r="A4513" t="s">
        <v>14435</v>
      </c>
      <c r="B4513" t="s">
        <v>14436</v>
      </c>
      <c r="C4513" s="43">
        <v>140000</v>
      </c>
      <c r="D4513">
        <v>100</v>
      </c>
      <c r="E4513" s="43">
        <v>5999800</v>
      </c>
      <c r="F4513" s="43">
        <v>2999900</v>
      </c>
      <c r="G4513" s="44">
        <f t="shared" si="210"/>
        <v>0.5</v>
      </c>
      <c r="H4513" s="45">
        <v>3119900</v>
      </c>
      <c r="I4513" s="44">
        <f t="shared" si="211"/>
        <v>0.47999933331111033</v>
      </c>
      <c r="J4513" s="45">
        <v>3289900</v>
      </c>
      <c r="K4513" s="44">
        <f t="shared" si="212"/>
        <v>0.4516650555018501</v>
      </c>
    </row>
    <row r="4514" spans="1:11">
      <c r="A4514" t="s">
        <v>14437</v>
      </c>
      <c r="B4514" t="s">
        <v>14438</v>
      </c>
      <c r="C4514" s="43">
        <v>140000</v>
      </c>
      <c r="D4514">
        <v>100</v>
      </c>
      <c r="E4514" s="43">
        <v>5999800</v>
      </c>
      <c r="F4514" s="43">
        <v>2999900</v>
      </c>
      <c r="G4514" s="44">
        <f t="shared" si="210"/>
        <v>0.5</v>
      </c>
      <c r="H4514" s="45">
        <v>3119900</v>
      </c>
      <c r="I4514" s="44">
        <f t="shared" si="211"/>
        <v>0.47999933331111033</v>
      </c>
      <c r="J4514" s="45">
        <v>3289900</v>
      </c>
      <c r="K4514" s="44">
        <f t="shared" si="212"/>
        <v>0.4516650555018501</v>
      </c>
    </row>
    <row r="4515" spans="1:11">
      <c r="A4515" t="s">
        <v>14439</v>
      </c>
      <c r="B4515" t="s">
        <v>14440</v>
      </c>
      <c r="C4515" s="43">
        <v>140000</v>
      </c>
      <c r="D4515">
        <v>100</v>
      </c>
      <c r="E4515" s="43">
        <v>5999800</v>
      </c>
      <c r="F4515" s="43">
        <v>2999900</v>
      </c>
      <c r="G4515" s="44">
        <f t="shared" si="210"/>
        <v>0.5</v>
      </c>
      <c r="H4515" s="45">
        <v>3119900</v>
      </c>
      <c r="I4515" s="44">
        <f t="shared" si="211"/>
        <v>0.47999933331111033</v>
      </c>
      <c r="J4515" s="45">
        <v>3289900</v>
      </c>
      <c r="K4515" s="44">
        <f t="shared" si="212"/>
        <v>0.4516650555018501</v>
      </c>
    </row>
    <row r="4516" spans="1:11">
      <c r="A4516" t="s">
        <v>14441</v>
      </c>
      <c r="B4516" t="s">
        <v>14442</v>
      </c>
      <c r="C4516" s="43">
        <v>140000</v>
      </c>
      <c r="D4516">
        <v>100</v>
      </c>
      <c r="E4516" s="43">
        <v>5999800</v>
      </c>
      <c r="F4516" s="43">
        <v>2999900</v>
      </c>
      <c r="G4516" s="44">
        <f t="shared" si="210"/>
        <v>0.5</v>
      </c>
      <c r="H4516" s="45">
        <v>3119900</v>
      </c>
      <c r="I4516" s="44">
        <f t="shared" si="211"/>
        <v>0.47999933331111033</v>
      </c>
      <c r="J4516" s="45">
        <v>3289900</v>
      </c>
      <c r="K4516" s="44">
        <f t="shared" si="212"/>
        <v>0.4516650555018501</v>
      </c>
    </row>
    <row r="4517" spans="1:11">
      <c r="A4517" t="s">
        <v>14443</v>
      </c>
      <c r="B4517" t="s">
        <v>14444</v>
      </c>
      <c r="C4517" s="43">
        <v>140000</v>
      </c>
      <c r="D4517">
        <v>100</v>
      </c>
      <c r="E4517" s="43">
        <v>5999800</v>
      </c>
      <c r="F4517" s="43">
        <v>2999900</v>
      </c>
      <c r="G4517" s="44">
        <f t="shared" si="210"/>
        <v>0.5</v>
      </c>
      <c r="H4517" s="45">
        <v>3119900</v>
      </c>
      <c r="I4517" s="44">
        <f t="shared" si="211"/>
        <v>0.47999933331111033</v>
      </c>
      <c r="J4517" s="45">
        <v>3289900</v>
      </c>
      <c r="K4517" s="44">
        <f t="shared" si="212"/>
        <v>0.4516650555018501</v>
      </c>
    </row>
    <row r="4518" spans="1:11">
      <c r="A4518" t="s">
        <v>14445</v>
      </c>
      <c r="B4518" t="s">
        <v>14446</v>
      </c>
      <c r="C4518" s="43">
        <v>140000</v>
      </c>
      <c r="D4518">
        <v>100</v>
      </c>
      <c r="E4518" s="43">
        <v>5999800</v>
      </c>
      <c r="F4518" s="43">
        <v>2999900</v>
      </c>
      <c r="G4518" s="44">
        <f t="shared" si="210"/>
        <v>0.5</v>
      </c>
      <c r="H4518" s="45">
        <v>3119900</v>
      </c>
      <c r="I4518" s="44">
        <f t="shared" si="211"/>
        <v>0.47999933331111033</v>
      </c>
      <c r="J4518" s="45">
        <v>3289900</v>
      </c>
      <c r="K4518" s="44">
        <f t="shared" si="212"/>
        <v>0.4516650555018501</v>
      </c>
    </row>
    <row r="4519" spans="1:11">
      <c r="A4519" t="s">
        <v>14447</v>
      </c>
      <c r="B4519" t="s">
        <v>14448</v>
      </c>
      <c r="C4519" s="43">
        <v>140000</v>
      </c>
      <c r="D4519">
        <v>100</v>
      </c>
      <c r="E4519" s="43">
        <v>5999800</v>
      </c>
      <c r="F4519" s="43">
        <v>2999900</v>
      </c>
      <c r="G4519" s="44">
        <f t="shared" si="210"/>
        <v>0.5</v>
      </c>
      <c r="H4519" s="45">
        <v>3119900</v>
      </c>
      <c r="I4519" s="44">
        <f t="shared" si="211"/>
        <v>0.47999933331111033</v>
      </c>
      <c r="J4519" s="45">
        <v>3289900</v>
      </c>
      <c r="K4519" s="44">
        <f t="shared" si="212"/>
        <v>0.4516650555018501</v>
      </c>
    </row>
    <row r="4520" spans="1:11">
      <c r="A4520" t="s">
        <v>14449</v>
      </c>
      <c r="B4520" t="s">
        <v>14450</v>
      </c>
      <c r="C4520" s="43">
        <v>140000</v>
      </c>
      <c r="D4520">
        <v>100</v>
      </c>
      <c r="E4520" s="43">
        <v>5999800</v>
      </c>
      <c r="F4520" s="43">
        <v>2999900</v>
      </c>
      <c r="G4520" s="44">
        <f t="shared" si="210"/>
        <v>0.5</v>
      </c>
      <c r="H4520" s="45">
        <v>3119900</v>
      </c>
      <c r="I4520" s="44">
        <f t="shared" si="211"/>
        <v>0.47999933331111033</v>
      </c>
      <c r="J4520" s="45">
        <v>3289900</v>
      </c>
      <c r="K4520" s="44">
        <f t="shared" si="212"/>
        <v>0.4516650555018501</v>
      </c>
    </row>
    <row r="4521" spans="1:11">
      <c r="A4521" t="s">
        <v>14451</v>
      </c>
      <c r="B4521" t="s">
        <v>14452</v>
      </c>
      <c r="C4521" s="43">
        <v>140000</v>
      </c>
      <c r="D4521">
        <v>100</v>
      </c>
      <c r="E4521" s="43">
        <v>5999800</v>
      </c>
      <c r="F4521" s="43">
        <v>2999900</v>
      </c>
      <c r="G4521" s="44">
        <f t="shared" si="210"/>
        <v>0.5</v>
      </c>
      <c r="H4521" s="45">
        <v>3119900</v>
      </c>
      <c r="I4521" s="44">
        <f t="shared" si="211"/>
        <v>0.47999933331111033</v>
      </c>
      <c r="J4521" s="45">
        <v>3289900</v>
      </c>
      <c r="K4521" s="44">
        <f t="shared" si="212"/>
        <v>0.4516650555018501</v>
      </c>
    </row>
    <row r="4522" spans="1:11">
      <c r="A4522" t="s">
        <v>14453</v>
      </c>
      <c r="B4522" t="s">
        <v>14454</v>
      </c>
      <c r="C4522" s="43">
        <v>140000</v>
      </c>
      <c r="D4522">
        <v>100</v>
      </c>
      <c r="E4522" s="43">
        <v>5999800</v>
      </c>
      <c r="F4522" s="43">
        <v>2999900</v>
      </c>
      <c r="G4522" s="44">
        <f t="shared" si="210"/>
        <v>0.5</v>
      </c>
      <c r="H4522" s="45">
        <v>3119900</v>
      </c>
      <c r="I4522" s="44">
        <f t="shared" si="211"/>
        <v>0.47999933331111033</v>
      </c>
      <c r="J4522" s="45">
        <v>3289900</v>
      </c>
      <c r="K4522" s="44">
        <f t="shared" si="212"/>
        <v>0.4516650555018501</v>
      </c>
    </row>
    <row r="4523" spans="1:11">
      <c r="A4523" t="s">
        <v>14455</v>
      </c>
      <c r="B4523" t="s">
        <v>14456</v>
      </c>
      <c r="C4523" s="43">
        <v>140000</v>
      </c>
      <c r="D4523">
        <v>100</v>
      </c>
      <c r="E4523" s="43">
        <v>5999800</v>
      </c>
      <c r="F4523" s="43">
        <v>2999900</v>
      </c>
      <c r="G4523" s="44">
        <f t="shared" si="210"/>
        <v>0.5</v>
      </c>
      <c r="H4523" s="45">
        <v>3119900</v>
      </c>
      <c r="I4523" s="44">
        <f t="shared" si="211"/>
        <v>0.47999933331111033</v>
      </c>
      <c r="J4523" s="45">
        <v>3289900</v>
      </c>
      <c r="K4523" s="44">
        <f t="shared" si="212"/>
        <v>0.4516650555018501</v>
      </c>
    </row>
    <row r="4524" spans="1:11">
      <c r="A4524" t="s">
        <v>14457</v>
      </c>
      <c r="B4524" t="s">
        <v>14458</v>
      </c>
      <c r="C4524" s="43">
        <v>140000</v>
      </c>
      <c r="D4524">
        <v>100</v>
      </c>
      <c r="E4524" s="43">
        <v>5999800</v>
      </c>
      <c r="F4524" s="43">
        <v>2999900</v>
      </c>
      <c r="G4524" s="44">
        <f t="shared" si="210"/>
        <v>0.5</v>
      </c>
      <c r="H4524" s="45">
        <v>3119900</v>
      </c>
      <c r="I4524" s="44">
        <f t="shared" si="211"/>
        <v>0.47999933331111033</v>
      </c>
      <c r="J4524" s="45">
        <v>3289900</v>
      </c>
      <c r="K4524" s="44">
        <f t="shared" si="212"/>
        <v>0.4516650555018501</v>
      </c>
    </row>
    <row r="4525" spans="1:11">
      <c r="A4525" t="s">
        <v>14459</v>
      </c>
      <c r="B4525" t="s">
        <v>14460</v>
      </c>
      <c r="C4525" s="43">
        <v>140000</v>
      </c>
      <c r="D4525">
        <v>100</v>
      </c>
      <c r="E4525" s="43">
        <v>5999800</v>
      </c>
      <c r="F4525" s="43">
        <v>2999900</v>
      </c>
      <c r="G4525" s="44">
        <f t="shared" si="210"/>
        <v>0.5</v>
      </c>
      <c r="H4525" s="45">
        <v>3119900</v>
      </c>
      <c r="I4525" s="44">
        <f t="shared" si="211"/>
        <v>0.47999933331111033</v>
      </c>
      <c r="J4525" s="45">
        <v>3289900</v>
      </c>
      <c r="K4525" s="44">
        <f t="shared" si="212"/>
        <v>0.4516650555018501</v>
      </c>
    </row>
    <row r="4526" spans="1:11">
      <c r="A4526" t="s">
        <v>14461</v>
      </c>
      <c r="B4526" t="s">
        <v>14462</v>
      </c>
      <c r="C4526" s="43">
        <v>140000</v>
      </c>
      <c r="D4526">
        <v>100</v>
      </c>
      <c r="E4526" s="43">
        <v>5999800</v>
      </c>
      <c r="F4526" s="43">
        <v>2999900</v>
      </c>
      <c r="G4526" s="44">
        <f t="shared" si="210"/>
        <v>0.5</v>
      </c>
      <c r="H4526" s="45">
        <v>3119900</v>
      </c>
      <c r="I4526" s="44">
        <f t="shared" si="211"/>
        <v>0.47999933331111033</v>
      </c>
      <c r="J4526" s="45">
        <v>3289900</v>
      </c>
      <c r="K4526" s="44">
        <f t="shared" si="212"/>
        <v>0.4516650555018501</v>
      </c>
    </row>
    <row r="4527" spans="1:11">
      <c r="A4527" t="s">
        <v>14463</v>
      </c>
      <c r="B4527" t="s">
        <v>14464</v>
      </c>
      <c r="C4527" s="43">
        <v>140000</v>
      </c>
      <c r="D4527">
        <v>100</v>
      </c>
      <c r="E4527" s="43">
        <v>5999800</v>
      </c>
      <c r="F4527" s="43">
        <v>2999900</v>
      </c>
      <c r="G4527" s="44">
        <f t="shared" si="210"/>
        <v>0.5</v>
      </c>
      <c r="H4527" s="45">
        <v>3119900</v>
      </c>
      <c r="I4527" s="44">
        <f t="shared" si="211"/>
        <v>0.47999933331111033</v>
      </c>
      <c r="J4527" s="45">
        <v>3289900</v>
      </c>
      <c r="K4527" s="44">
        <f t="shared" si="212"/>
        <v>0.4516650555018501</v>
      </c>
    </row>
    <row r="4528" spans="1:11">
      <c r="A4528" t="s">
        <v>14465</v>
      </c>
      <c r="B4528" t="s">
        <v>14466</v>
      </c>
      <c r="C4528" s="43">
        <v>140000</v>
      </c>
      <c r="D4528">
        <v>100</v>
      </c>
      <c r="E4528" s="43">
        <v>5999800</v>
      </c>
      <c r="F4528" s="43">
        <v>2999900</v>
      </c>
      <c r="G4528" s="44">
        <f t="shared" si="210"/>
        <v>0.5</v>
      </c>
      <c r="H4528" s="45">
        <v>3119900</v>
      </c>
      <c r="I4528" s="44">
        <f t="shared" si="211"/>
        <v>0.47999933331111033</v>
      </c>
      <c r="J4528" s="45">
        <v>3289900</v>
      </c>
      <c r="K4528" s="44">
        <f t="shared" si="212"/>
        <v>0.4516650555018501</v>
      </c>
    </row>
    <row r="4529" spans="1:11">
      <c r="A4529" t="s">
        <v>14467</v>
      </c>
      <c r="B4529" t="s">
        <v>14468</v>
      </c>
      <c r="C4529" s="43">
        <v>140000</v>
      </c>
      <c r="D4529">
        <v>100</v>
      </c>
      <c r="E4529" s="43">
        <v>5999800</v>
      </c>
      <c r="F4529" s="43">
        <v>2999900</v>
      </c>
      <c r="G4529" s="44">
        <f t="shared" si="210"/>
        <v>0.5</v>
      </c>
      <c r="H4529" s="45">
        <v>3119900</v>
      </c>
      <c r="I4529" s="44">
        <f t="shared" si="211"/>
        <v>0.47999933331111033</v>
      </c>
      <c r="J4529" s="45">
        <v>3289900</v>
      </c>
      <c r="K4529" s="44">
        <f t="shared" si="212"/>
        <v>0.4516650555018501</v>
      </c>
    </row>
    <row r="4530" spans="1:11">
      <c r="A4530" t="s">
        <v>14469</v>
      </c>
      <c r="B4530" t="s">
        <v>14470</v>
      </c>
      <c r="C4530" s="43">
        <v>140000</v>
      </c>
      <c r="D4530">
        <v>100</v>
      </c>
      <c r="E4530" s="43">
        <v>7999800</v>
      </c>
      <c r="F4530" s="43">
        <v>3999900</v>
      </c>
      <c r="G4530" s="44">
        <f t="shared" si="210"/>
        <v>0.5</v>
      </c>
      <c r="H4530" s="45">
        <v>4159900</v>
      </c>
      <c r="I4530" s="44">
        <f t="shared" si="211"/>
        <v>0.47999949998749969</v>
      </c>
      <c r="J4530" s="45">
        <v>4389900</v>
      </c>
      <c r="K4530" s="44">
        <f t="shared" si="212"/>
        <v>0.45124878121953049</v>
      </c>
    </row>
    <row r="4531" spans="1:11">
      <c r="A4531" t="s">
        <v>14471</v>
      </c>
      <c r="B4531" t="s">
        <v>14472</v>
      </c>
      <c r="C4531" s="43">
        <v>140000</v>
      </c>
      <c r="D4531">
        <v>100</v>
      </c>
      <c r="E4531" s="43">
        <v>7999800</v>
      </c>
      <c r="F4531" s="43">
        <v>3999900</v>
      </c>
      <c r="G4531" s="44">
        <f t="shared" si="210"/>
        <v>0.5</v>
      </c>
      <c r="H4531" s="45">
        <v>4159900</v>
      </c>
      <c r="I4531" s="44">
        <f t="shared" si="211"/>
        <v>0.47999949998749969</v>
      </c>
      <c r="J4531" s="45">
        <v>4389900</v>
      </c>
      <c r="K4531" s="44">
        <f t="shared" si="212"/>
        <v>0.45124878121953049</v>
      </c>
    </row>
    <row r="4532" spans="1:11">
      <c r="A4532" t="s">
        <v>14473</v>
      </c>
      <c r="B4532" t="s">
        <v>14474</v>
      </c>
      <c r="C4532" s="43">
        <v>140000</v>
      </c>
      <c r="D4532">
        <v>100</v>
      </c>
      <c r="E4532" s="43">
        <v>7999800</v>
      </c>
      <c r="F4532" s="43">
        <v>3999900</v>
      </c>
      <c r="G4532" s="44">
        <f t="shared" si="210"/>
        <v>0.5</v>
      </c>
      <c r="H4532" s="45">
        <v>4159900</v>
      </c>
      <c r="I4532" s="44">
        <f t="shared" si="211"/>
        <v>0.47999949998749969</v>
      </c>
      <c r="J4532" s="45">
        <v>4389900</v>
      </c>
      <c r="K4532" s="44">
        <f t="shared" si="212"/>
        <v>0.45124878121953049</v>
      </c>
    </row>
    <row r="4533" spans="1:11">
      <c r="A4533" t="s">
        <v>14475</v>
      </c>
      <c r="B4533" t="s">
        <v>14476</v>
      </c>
      <c r="C4533" s="43">
        <v>140000</v>
      </c>
      <c r="D4533">
        <v>100</v>
      </c>
      <c r="E4533" s="43">
        <v>7999800</v>
      </c>
      <c r="F4533" s="43">
        <v>3999900</v>
      </c>
      <c r="G4533" s="44">
        <f t="shared" si="210"/>
        <v>0.5</v>
      </c>
      <c r="H4533" s="45">
        <v>4159900</v>
      </c>
      <c r="I4533" s="44">
        <f t="shared" si="211"/>
        <v>0.47999949998749969</v>
      </c>
      <c r="J4533" s="45">
        <v>4389900</v>
      </c>
      <c r="K4533" s="44">
        <f t="shared" si="212"/>
        <v>0.45124878121953049</v>
      </c>
    </row>
    <row r="4534" spans="1:11">
      <c r="A4534" t="s">
        <v>14477</v>
      </c>
      <c r="B4534" t="s">
        <v>14478</v>
      </c>
      <c r="C4534" s="43">
        <v>50000</v>
      </c>
      <c r="D4534">
        <v>0</v>
      </c>
      <c r="E4534" s="43">
        <v>3599800</v>
      </c>
      <c r="F4534" s="43">
        <v>1799900</v>
      </c>
      <c r="G4534" s="44">
        <f t="shared" si="210"/>
        <v>0.5</v>
      </c>
      <c r="H4534" s="45">
        <v>1869900</v>
      </c>
      <c r="I4534" s="44">
        <f t="shared" si="211"/>
        <v>0.48055447524862493</v>
      </c>
      <c r="J4534" s="45">
        <v>1969900</v>
      </c>
      <c r="K4534" s="44">
        <f t="shared" si="212"/>
        <v>0.45277515417523195</v>
      </c>
    </row>
    <row r="4535" spans="1:11">
      <c r="A4535" t="s">
        <v>14479</v>
      </c>
      <c r="B4535" t="s">
        <v>14480</v>
      </c>
      <c r="C4535" s="43">
        <v>50000</v>
      </c>
      <c r="D4535">
        <v>100</v>
      </c>
      <c r="E4535" s="43">
        <v>3599800</v>
      </c>
      <c r="F4535" s="43">
        <v>1799900</v>
      </c>
      <c r="G4535" s="44">
        <f t="shared" si="210"/>
        <v>0.5</v>
      </c>
      <c r="H4535" s="45">
        <v>1869900</v>
      </c>
      <c r="I4535" s="44">
        <f t="shared" si="211"/>
        <v>0.48055447524862493</v>
      </c>
      <c r="J4535" s="45">
        <v>1969900</v>
      </c>
      <c r="K4535" s="44">
        <f t="shared" si="212"/>
        <v>0.45277515417523195</v>
      </c>
    </row>
    <row r="4536" spans="1:11">
      <c r="A4536" t="s">
        <v>14481</v>
      </c>
      <c r="B4536" t="s">
        <v>14482</v>
      </c>
      <c r="C4536" s="43">
        <v>50000</v>
      </c>
      <c r="D4536">
        <v>100</v>
      </c>
      <c r="E4536" s="43">
        <v>3599800</v>
      </c>
      <c r="F4536" s="43">
        <v>1799900</v>
      </c>
      <c r="G4536" s="44">
        <f t="shared" si="210"/>
        <v>0.5</v>
      </c>
      <c r="H4536" s="45">
        <v>1869900</v>
      </c>
      <c r="I4536" s="44">
        <f t="shared" si="211"/>
        <v>0.48055447524862493</v>
      </c>
      <c r="J4536" s="45">
        <v>1969900</v>
      </c>
      <c r="K4536" s="44">
        <f t="shared" si="212"/>
        <v>0.45277515417523195</v>
      </c>
    </row>
    <row r="4537" spans="1:11">
      <c r="A4537" t="s">
        <v>14483</v>
      </c>
      <c r="B4537" t="s">
        <v>14484</v>
      </c>
      <c r="C4537" s="43">
        <v>50000</v>
      </c>
      <c r="D4537">
        <v>0</v>
      </c>
      <c r="E4537" s="43">
        <v>3199800</v>
      </c>
      <c r="F4537" s="43">
        <v>1599900</v>
      </c>
      <c r="G4537" s="44">
        <f t="shared" si="210"/>
        <v>0.5</v>
      </c>
      <c r="H4537" s="45">
        <v>1659900</v>
      </c>
      <c r="I4537" s="44">
        <f t="shared" si="211"/>
        <v>0.48124882805175329</v>
      </c>
      <c r="J4537" s="45">
        <v>1749900</v>
      </c>
      <c r="K4537" s="44">
        <f t="shared" si="212"/>
        <v>0.4531220701293831</v>
      </c>
    </row>
    <row r="4538" spans="1:11">
      <c r="A4538" t="s">
        <v>14485</v>
      </c>
      <c r="B4538" t="s">
        <v>14486</v>
      </c>
      <c r="C4538" s="43">
        <v>50000</v>
      </c>
      <c r="D4538">
        <v>0</v>
      </c>
      <c r="E4538" s="43">
        <v>3199800</v>
      </c>
      <c r="F4538" s="43">
        <v>1599900</v>
      </c>
      <c r="G4538" s="44">
        <f t="shared" si="210"/>
        <v>0.5</v>
      </c>
      <c r="H4538" s="45">
        <v>1659900</v>
      </c>
      <c r="I4538" s="44">
        <f t="shared" si="211"/>
        <v>0.48124882805175329</v>
      </c>
      <c r="J4538" s="45">
        <v>1749900</v>
      </c>
      <c r="K4538" s="44">
        <f t="shared" si="212"/>
        <v>0.4531220701293831</v>
      </c>
    </row>
    <row r="4539" spans="1:11">
      <c r="A4539" t="s">
        <v>14487</v>
      </c>
      <c r="B4539" t="s">
        <v>14488</v>
      </c>
      <c r="C4539" s="43">
        <v>50000</v>
      </c>
      <c r="D4539">
        <v>0</v>
      </c>
      <c r="E4539" s="43">
        <v>3199800</v>
      </c>
      <c r="F4539" s="43">
        <v>1599900</v>
      </c>
      <c r="G4539" s="44">
        <f t="shared" si="210"/>
        <v>0.5</v>
      </c>
      <c r="H4539" s="45">
        <v>1659900</v>
      </c>
      <c r="I4539" s="44">
        <f t="shared" si="211"/>
        <v>0.48124882805175329</v>
      </c>
      <c r="J4539" s="45">
        <v>1749900</v>
      </c>
      <c r="K4539" s="44">
        <f t="shared" si="212"/>
        <v>0.4531220701293831</v>
      </c>
    </row>
    <row r="4540" spans="1:11">
      <c r="A4540" t="s">
        <v>14489</v>
      </c>
      <c r="B4540" t="s">
        <v>14490</v>
      </c>
      <c r="C4540" s="43">
        <v>50000</v>
      </c>
      <c r="D4540">
        <v>0</v>
      </c>
      <c r="E4540" s="43">
        <v>3199800</v>
      </c>
      <c r="F4540" s="43">
        <v>1599900</v>
      </c>
      <c r="G4540" s="44">
        <f t="shared" si="210"/>
        <v>0.5</v>
      </c>
      <c r="H4540" s="45">
        <v>1659900</v>
      </c>
      <c r="I4540" s="44">
        <f t="shared" si="211"/>
        <v>0.48124882805175329</v>
      </c>
      <c r="J4540" s="45">
        <v>1749900</v>
      </c>
      <c r="K4540" s="44">
        <f t="shared" si="212"/>
        <v>0.4531220701293831</v>
      </c>
    </row>
    <row r="4541" spans="1:11">
      <c r="A4541" t="s">
        <v>14491</v>
      </c>
      <c r="B4541" t="s">
        <v>14492</v>
      </c>
      <c r="C4541" s="43">
        <v>50000</v>
      </c>
      <c r="D4541">
        <v>0</v>
      </c>
      <c r="E4541" s="43">
        <v>3199800</v>
      </c>
      <c r="F4541" s="43">
        <v>1599900</v>
      </c>
      <c r="G4541" s="44">
        <f t="shared" si="210"/>
        <v>0.5</v>
      </c>
      <c r="H4541" s="45">
        <v>1659900</v>
      </c>
      <c r="I4541" s="44">
        <f t="shared" si="211"/>
        <v>0.48124882805175329</v>
      </c>
      <c r="J4541" s="45">
        <v>1749900</v>
      </c>
      <c r="K4541" s="44">
        <f t="shared" si="212"/>
        <v>0.4531220701293831</v>
      </c>
    </row>
    <row r="4542" spans="1:11">
      <c r="A4542" t="s">
        <v>14493</v>
      </c>
      <c r="B4542" t="s">
        <v>14494</v>
      </c>
      <c r="C4542" s="43">
        <v>50000</v>
      </c>
      <c r="D4542">
        <v>0</v>
      </c>
      <c r="E4542" s="43">
        <v>3199800</v>
      </c>
      <c r="F4542" s="43">
        <v>1599900</v>
      </c>
      <c r="G4542" s="44">
        <f t="shared" si="210"/>
        <v>0.5</v>
      </c>
      <c r="H4542" s="45">
        <v>1659900</v>
      </c>
      <c r="I4542" s="44">
        <f t="shared" si="211"/>
        <v>0.48124882805175329</v>
      </c>
      <c r="J4542" s="45">
        <v>1749900</v>
      </c>
      <c r="K4542" s="44">
        <f t="shared" si="212"/>
        <v>0.4531220701293831</v>
      </c>
    </row>
    <row r="4543" spans="1:11">
      <c r="A4543" t="s">
        <v>14495</v>
      </c>
      <c r="B4543" t="s">
        <v>14496</v>
      </c>
      <c r="C4543" s="43">
        <v>50000</v>
      </c>
      <c r="D4543">
        <v>100</v>
      </c>
      <c r="E4543" s="43">
        <v>2799800</v>
      </c>
      <c r="F4543" s="43">
        <v>1399900</v>
      </c>
      <c r="G4543" s="44">
        <f t="shared" si="210"/>
        <v>0.5</v>
      </c>
      <c r="H4543" s="45">
        <v>1449900</v>
      </c>
      <c r="I4543" s="44">
        <f t="shared" si="211"/>
        <v>0.48214158154153863</v>
      </c>
      <c r="J4543" s="45">
        <v>1529900</v>
      </c>
      <c r="K4543" s="44">
        <f t="shared" si="212"/>
        <v>0.45356811200800062</v>
      </c>
    </row>
    <row r="4544" spans="1:11">
      <c r="A4544" t="s">
        <v>14497</v>
      </c>
      <c r="B4544" t="s">
        <v>14498</v>
      </c>
      <c r="C4544" s="43">
        <v>50000</v>
      </c>
      <c r="D4544">
        <v>100</v>
      </c>
      <c r="E4544" s="43">
        <v>2799800</v>
      </c>
      <c r="F4544" s="43">
        <v>1399900</v>
      </c>
      <c r="G4544" s="44">
        <f t="shared" si="210"/>
        <v>0.5</v>
      </c>
      <c r="H4544" s="45">
        <v>1449900</v>
      </c>
      <c r="I4544" s="44">
        <f t="shared" si="211"/>
        <v>0.48214158154153863</v>
      </c>
      <c r="J4544" s="45">
        <v>1529900</v>
      </c>
      <c r="K4544" s="44">
        <f t="shared" si="212"/>
        <v>0.45356811200800062</v>
      </c>
    </row>
    <row r="4545" spans="1:11">
      <c r="A4545" t="s">
        <v>14499</v>
      </c>
      <c r="B4545" t="s">
        <v>14500</v>
      </c>
      <c r="C4545" s="43">
        <v>50000</v>
      </c>
      <c r="D4545">
        <v>100</v>
      </c>
      <c r="E4545" s="43">
        <v>2799800</v>
      </c>
      <c r="F4545" s="43">
        <v>1399900</v>
      </c>
      <c r="G4545" s="44">
        <f t="shared" si="210"/>
        <v>0.5</v>
      </c>
      <c r="H4545" s="45">
        <v>1449900</v>
      </c>
      <c r="I4545" s="44">
        <f t="shared" si="211"/>
        <v>0.48214158154153863</v>
      </c>
      <c r="J4545" s="45">
        <v>1529900</v>
      </c>
      <c r="K4545" s="44">
        <f t="shared" si="212"/>
        <v>0.45356811200800062</v>
      </c>
    </row>
    <row r="4546" spans="1:11">
      <c r="A4546" t="s">
        <v>14501</v>
      </c>
      <c r="B4546" t="s">
        <v>14502</v>
      </c>
      <c r="C4546" s="43">
        <v>50000</v>
      </c>
      <c r="D4546">
        <v>100</v>
      </c>
      <c r="E4546" s="43">
        <v>2799800</v>
      </c>
      <c r="F4546" s="43">
        <v>1399900</v>
      </c>
      <c r="G4546" s="44">
        <f t="shared" ref="G4546:G4593" si="213">1-(F4546/E4546)</f>
        <v>0.5</v>
      </c>
      <c r="H4546" s="45">
        <v>1449900</v>
      </c>
      <c r="I4546" s="44">
        <f t="shared" ref="I4546:I4593" si="214">1-(H4546/E4546)</f>
        <v>0.48214158154153863</v>
      </c>
      <c r="J4546" s="45">
        <v>1529900</v>
      </c>
      <c r="K4546" s="44">
        <f t="shared" ref="K4546:K4593" si="215">1-(J4546/E4546)</f>
        <v>0.45356811200800062</v>
      </c>
    </row>
    <row r="4547" spans="1:11">
      <c r="A4547" t="s">
        <v>14503</v>
      </c>
      <c r="B4547" t="s">
        <v>14504</v>
      </c>
      <c r="C4547" s="43">
        <v>50000</v>
      </c>
      <c r="D4547">
        <v>100</v>
      </c>
      <c r="E4547" s="43">
        <v>2799800</v>
      </c>
      <c r="F4547" s="43">
        <v>1399900</v>
      </c>
      <c r="G4547" s="44">
        <f t="shared" si="213"/>
        <v>0.5</v>
      </c>
      <c r="H4547" s="45">
        <v>1449900</v>
      </c>
      <c r="I4547" s="44">
        <f t="shared" si="214"/>
        <v>0.48214158154153863</v>
      </c>
      <c r="J4547" s="45">
        <v>1529900</v>
      </c>
      <c r="K4547" s="44">
        <f t="shared" si="215"/>
        <v>0.45356811200800062</v>
      </c>
    </row>
    <row r="4548" spans="1:11">
      <c r="A4548" t="s">
        <v>14505</v>
      </c>
      <c r="B4548" t="s">
        <v>14506</v>
      </c>
      <c r="C4548" s="43">
        <v>50000</v>
      </c>
      <c r="D4548">
        <v>100</v>
      </c>
      <c r="E4548" s="43">
        <v>2799800</v>
      </c>
      <c r="F4548" s="43">
        <v>1399900</v>
      </c>
      <c r="G4548" s="44">
        <f t="shared" si="213"/>
        <v>0.5</v>
      </c>
      <c r="H4548" s="45">
        <v>1449900</v>
      </c>
      <c r="I4548" s="44">
        <f t="shared" si="214"/>
        <v>0.48214158154153863</v>
      </c>
      <c r="J4548" s="45">
        <v>1529900</v>
      </c>
      <c r="K4548" s="44">
        <f t="shared" si="215"/>
        <v>0.45356811200800062</v>
      </c>
    </row>
    <row r="4549" spans="1:11">
      <c r="A4549" t="s">
        <v>2093</v>
      </c>
      <c r="B4549" t="s">
        <v>14507</v>
      </c>
      <c r="C4549" s="43">
        <v>140000</v>
      </c>
      <c r="D4549">
        <v>100</v>
      </c>
      <c r="E4549" s="43">
        <v>7999800</v>
      </c>
      <c r="F4549" s="43">
        <v>3999900</v>
      </c>
      <c r="G4549" s="44">
        <f t="shared" si="213"/>
        <v>0.5</v>
      </c>
      <c r="H4549" s="45">
        <v>4159900</v>
      </c>
      <c r="I4549" s="44">
        <f t="shared" si="214"/>
        <v>0.47999949998749969</v>
      </c>
      <c r="J4549" s="45">
        <v>4389900</v>
      </c>
      <c r="K4549" s="44">
        <f t="shared" si="215"/>
        <v>0.45124878121953049</v>
      </c>
    </row>
    <row r="4550" spans="1:11">
      <c r="A4550" s="49" t="s">
        <v>14508</v>
      </c>
      <c r="B4550" s="49" t="s">
        <v>14509</v>
      </c>
      <c r="C4550" s="43">
        <v>140000</v>
      </c>
      <c r="D4550">
        <v>100</v>
      </c>
      <c r="E4550" s="43">
        <v>5799800</v>
      </c>
      <c r="F4550" s="43">
        <v>2899900</v>
      </c>
      <c r="G4550" s="44">
        <f t="shared" si="213"/>
        <v>0.5</v>
      </c>
      <c r="H4550" s="45">
        <v>3019900</v>
      </c>
      <c r="I4550" s="44">
        <f t="shared" si="214"/>
        <v>0.47930963136659888</v>
      </c>
      <c r="J4550" s="45">
        <v>3179900</v>
      </c>
      <c r="K4550" s="44">
        <f t="shared" si="215"/>
        <v>0.4517224731887306</v>
      </c>
    </row>
    <row r="4551" spans="1:11">
      <c r="A4551" s="49" t="s">
        <v>14510</v>
      </c>
      <c r="B4551" s="49" t="s">
        <v>14511</v>
      </c>
      <c r="C4551" s="43">
        <v>140000</v>
      </c>
      <c r="D4551">
        <v>100</v>
      </c>
      <c r="E4551" s="43">
        <v>5799800</v>
      </c>
      <c r="F4551" s="43">
        <v>2899900</v>
      </c>
      <c r="G4551" s="44">
        <f t="shared" si="213"/>
        <v>0.5</v>
      </c>
      <c r="H4551" s="45">
        <v>3019900</v>
      </c>
      <c r="I4551" s="44">
        <f t="shared" si="214"/>
        <v>0.47930963136659888</v>
      </c>
      <c r="J4551" s="45">
        <v>3179900</v>
      </c>
      <c r="K4551" s="44">
        <f t="shared" si="215"/>
        <v>0.4517224731887306</v>
      </c>
    </row>
    <row r="4552" spans="1:11">
      <c r="A4552" t="s">
        <v>7037</v>
      </c>
      <c r="B4552" t="s">
        <v>14512</v>
      </c>
      <c r="C4552" s="43">
        <v>60000</v>
      </c>
      <c r="D4552">
        <v>100</v>
      </c>
      <c r="E4552" s="43">
        <v>3159800</v>
      </c>
      <c r="F4552" s="43">
        <v>1579900</v>
      </c>
      <c r="G4552" s="44">
        <f t="shared" si="213"/>
        <v>0.5</v>
      </c>
      <c r="H4552" s="45">
        <v>1639900</v>
      </c>
      <c r="I4552" s="44">
        <f t="shared" si="214"/>
        <v>0.4810114564212925</v>
      </c>
      <c r="J4552" s="45">
        <v>1729900</v>
      </c>
      <c r="K4552" s="44">
        <f t="shared" si="215"/>
        <v>0.45252864105323121</v>
      </c>
    </row>
    <row r="4553" spans="1:11">
      <c r="A4553" t="s">
        <v>7015</v>
      </c>
      <c r="B4553" t="s">
        <v>3340</v>
      </c>
      <c r="C4553" s="43">
        <v>50000</v>
      </c>
      <c r="D4553">
        <v>100</v>
      </c>
      <c r="E4553" s="43">
        <v>2599800</v>
      </c>
      <c r="F4553" s="43">
        <v>1299900</v>
      </c>
      <c r="G4553" s="44">
        <f t="shared" si="213"/>
        <v>0.5</v>
      </c>
      <c r="H4553" s="45">
        <v>1349900</v>
      </c>
      <c r="I4553" s="44">
        <f t="shared" si="214"/>
        <v>0.48076775136548966</v>
      </c>
      <c r="J4553" s="45">
        <v>1419900</v>
      </c>
      <c r="K4553" s="44">
        <f t="shared" si="215"/>
        <v>0.45384260327717518</v>
      </c>
    </row>
    <row r="4554" spans="1:11">
      <c r="A4554" t="s">
        <v>7039</v>
      </c>
      <c r="B4554" t="s">
        <v>14513</v>
      </c>
      <c r="C4554" s="43">
        <v>60000</v>
      </c>
      <c r="D4554">
        <v>100</v>
      </c>
      <c r="E4554" s="43">
        <v>2579800</v>
      </c>
      <c r="F4554" s="43">
        <v>1289900</v>
      </c>
      <c r="G4554" s="44">
        <f t="shared" si="213"/>
        <v>0.5</v>
      </c>
      <c r="H4554" s="45">
        <v>1339900</v>
      </c>
      <c r="I4554" s="44">
        <f t="shared" si="214"/>
        <v>0.48061865260872938</v>
      </c>
      <c r="J4554" s="45">
        <v>1409900</v>
      </c>
      <c r="K4554" s="44">
        <f t="shared" si="215"/>
        <v>0.45348476626095047</v>
      </c>
    </row>
    <row r="4555" spans="1:11">
      <c r="A4555" t="s">
        <v>7041</v>
      </c>
      <c r="B4555" t="s">
        <v>14514</v>
      </c>
      <c r="C4555" s="43">
        <v>60000</v>
      </c>
      <c r="D4555">
        <v>100</v>
      </c>
      <c r="E4555" s="43">
        <v>2299800</v>
      </c>
      <c r="F4555" s="43">
        <v>1149900</v>
      </c>
      <c r="G4555" s="44">
        <f t="shared" si="213"/>
        <v>0.5</v>
      </c>
      <c r="H4555" s="45">
        <v>1189900</v>
      </c>
      <c r="I4555" s="44">
        <f t="shared" si="214"/>
        <v>0.48260718323332463</v>
      </c>
      <c r="J4555" s="45">
        <v>1259900</v>
      </c>
      <c r="K4555" s="44">
        <f t="shared" si="215"/>
        <v>0.45216975389164271</v>
      </c>
    </row>
    <row r="4556" spans="1:11">
      <c r="A4556" t="s">
        <v>7019</v>
      </c>
      <c r="B4556" t="s">
        <v>14515</v>
      </c>
      <c r="C4556" s="43">
        <v>60000</v>
      </c>
      <c r="D4556">
        <v>100</v>
      </c>
      <c r="E4556" s="43">
        <v>2059800</v>
      </c>
      <c r="F4556" s="43">
        <v>1029900</v>
      </c>
      <c r="G4556" s="44">
        <f t="shared" si="213"/>
        <v>0.5</v>
      </c>
      <c r="H4556" s="45">
        <v>1069900</v>
      </c>
      <c r="I4556" s="44">
        <f t="shared" si="214"/>
        <v>0.48058063889698033</v>
      </c>
      <c r="J4556" s="45">
        <v>1129900</v>
      </c>
      <c r="K4556" s="44">
        <f t="shared" si="215"/>
        <v>0.45145159724245076</v>
      </c>
    </row>
    <row r="4557" spans="1:11">
      <c r="A4557" t="s">
        <v>7043</v>
      </c>
      <c r="B4557" t="s">
        <v>14516</v>
      </c>
      <c r="C4557" s="43">
        <v>60000</v>
      </c>
      <c r="D4557">
        <v>100</v>
      </c>
      <c r="E4557" s="43">
        <v>1859800</v>
      </c>
      <c r="F4557" s="43">
        <v>929900</v>
      </c>
      <c r="G4557" s="44">
        <f t="shared" si="213"/>
        <v>0.5</v>
      </c>
      <c r="H4557" s="45">
        <v>959900</v>
      </c>
      <c r="I4557" s="44">
        <f t="shared" si="214"/>
        <v>0.48386923325088715</v>
      </c>
      <c r="J4557" s="45">
        <v>1019900</v>
      </c>
      <c r="K4557" s="44">
        <f t="shared" si="215"/>
        <v>0.45160769975266157</v>
      </c>
    </row>
    <row r="4558" spans="1:11">
      <c r="A4558" t="s">
        <v>14517</v>
      </c>
      <c r="B4558" t="s">
        <v>14518</v>
      </c>
      <c r="C4558" s="43">
        <v>30000</v>
      </c>
      <c r="D4558">
        <v>0</v>
      </c>
      <c r="E4558" s="43">
        <v>399800</v>
      </c>
      <c r="F4558" s="43">
        <v>199900</v>
      </c>
      <c r="G4558" s="44">
        <f t="shared" si="213"/>
        <v>0.5</v>
      </c>
      <c r="H4558" s="45">
        <v>199900</v>
      </c>
      <c r="I4558" s="44">
        <f t="shared" si="214"/>
        <v>0.5</v>
      </c>
      <c r="J4558" s="45">
        <v>209900</v>
      </c>
      <c r="K4558" s="44">
        <f t="shared" si="215"/>
        <v>0.47498749374687343</v>
      </c>
    </row>
    <row r="4559" spans="1:11">
      <c r="A4559" t="s">
        <v>14519</v>
      </c>
      <c r="B4559" t="s">
        <v>14520</v>
      </c>
      <c r="C4559" s="43">
        <v>20000</v>
      </c>
      <c r="D4559">
        <v>100</v>
      </c>
      <c r="E4559" s="43">
        <v>8459800</v>
      </c>
      <c r="F4559" s="43">
        <v>4229900</v>
      </c>
      <c r="G4559" s="44">
        <f t="shared" si="213"/>
        <v>0.5</v>
      </c>
      <c r="H4559" s="45">
        <v>4399900</v>
      </c>
      <c r="I4559" s="44">
        <f t="shared" si="214"/>
        <v>0.47990496229225277</v>
      </c>
      <c r="J4559" s="45">
        <v>4649900</v>
      </c>
      <c r="K4559" s="44">
        <f t="shared" si="215"/>
        <v>0.45035343625144797</v>
      </c>
    </row>
    <row r="4560" spans="1:11">
      <c r="A4560" t="s">
        <v>5107</v>
      </c>
      <c r="B4560" t="s">
        <v>14521</v>
      </c>
      <c r="C4560" s="43">
        <v>30000</v>
      </c>
      <c r="D4560">
        <v>1</v>
      </c>
      <c r="E4560" s="43">
        <v>8539800</v>
      </c>
      <c r="F4560" s="43">
        <v>4269900</v>
      </c>
      <c r="G4560" s="44">
        <f t="shared" si="213"/>
        <v>0.5</v>
      </c>
      <c r="H4560" s="45">
        <v>4439900</v>
      </c>
      <c r="I4560" s="44">
        <f t="shared" si="214"/>
        <v>0.4800932106138317</v>
      </c>
      <c r="J4560" s="45">
        <v>4689900</v>
      </c>
      <c r="K4560" s="44">
        <f t="shared" si="215"/>
        <v>0.45081852034005476</v>
      </c>
    </row>
    <row r="4561" spans="1:11">
      <c r="A4561" t="s">
        <v>14522</v>
      </c>
      <c r="B4561" t="s">
        <v>14523</v>
      </c>
      <c r="C4561" s="43">
        <v>140000</v>
      </c>
      <c r="D4561">
        <v>100</v>
      </c>
      <c r="E4561" s="43">
        <v>8999800</v>
      </c>
      <c r="F4561" s="43">
        <v>4499900</v>
      </c>
      <c r="G4561" s="44">
        <f t="shared" si="213"/>
        <v>0.5</v>
      </c>
      <c r="H4561" s="45">
        <v>4679900</v>
      </c>
      <c r="I4561" s="44">
        <f t="shared" si="214"/>
        <v>0.47999955554567875</v>
      </c>
      <c r="J4561" s="45">
        <v>4939900</v>
      </c>
      <c r="K4561" s="44">
        <f t="shared" si="215"/>
        <v>0.45111002466721484</v>
      </c>
    </row>
    <row r="4562" spans="1:11">
      <c r="A4562" t="s">
        <v>14524</v>
      </c>
      <c r="B4562" t="s">
        <v>14525</v>
      </c>
      <c r="C4562" s="43">
        <v>140000</v>
      </c>
      <c r="D4562">
        <v>100</v>
      </c>
      <c r="E4562" s="43">
        <v>8999800</v>
      </c>
      <c r="F4562" s="43">
        <v>4499900</v>
      </c>
      <c r="G4562" s="44">
        <f t="shared" si="213"/>
        <v>0.5</v>
      </c>
      <c r="H4562" s="45">
        <v>4679900</v>
      </c>
      <c r="I4562" s="44">
        <f t="shared" si="214"/>
        <v>0.47999955554567875</v>
      </c>
      <c r="J4562" s="45">
        <v>4939900</v>
      </c>
      <c r="K4562" s="44">
        <f t="shared" si="215"/>
        <v>0.45111002466721484</v>
      </c>
    </row>
    <row r="4563" spans="1:11">
      <c r="A4563" t="s">
        <v>14526</v>
      </c>
      <c r="B4563" t="s">
        <v>14527</v>
      </c>
      <c r="C4563" s="43">
        <v>140000</v>
      </c>
      <c r="D4563">
        <v>100</v>
      </c>
      <c r="E4563" s="43">
        <v>8999800</v>
      </c>
      <c r="F4563" s="43">
        <v>4499900</v>
      </c>
      <c r="G4563" s="44">
        <f t="shared" si="213"/>
        <v>0.5</v>
      </c>
      <c r="H4563" s="45">
        <v>4679900</v>
      </c>
      <c r="I4563" s="44">
        <f t="shared" si="214"/>
        <v>0.47999955554567875</v>
      </c>
      <c r="J4563" s="45">
        <v>4939900</v>
      </c>
      <c r="K4563" s="44">
        <f t="shared" si="215"/>
        <v>0.45111002466721484</v>
      </c>
    </row>
    <row r="4564" spans="1:11">
      <c r="A4564" t="s">
        <v>14528</v>
      </c>
      <c r="B4564" t="s">
        <v>14529</v>
      </c>
      <c r="C4564" s="43">
        <v>140000</v>
      </c>
      <c r="D4564">
        <v>100</v>
      </c>
      <c r="E4564" s="43">
        <v>8999800</v>
      </c>
      <c r="F4564" s="43">
        <v>4499900</v>
      </c>
      <c r="G4564" s="44">
        <f t="shared" si="213"/>
        <v>0.5</v>
      </c>
      <c r="H4564" s="45">
        <v>4679900</v>
      </c>
      <c r="I4564" s="44">
        <f t="shared" si="214"/>
        <v>0.47999955554567875</v>
      </c>
      <c r="J4564" s="45">
        <v>4939900</v>
      </c>
      <c r="K4564" s="44">
        <f t="shared" si="215"/>
        <v>0.45111002466721484</v>
      </c>
    </row>
    <row r="4565" spans="1:11">
      <c r="A4565" t="s">
        <v>14530</v>
      </c>
      <c r="B4565" t="s">
        <v>14531</v>
      </c>
      <c r="C4565" s="43">
        <v>140000</v>
      </c>
      <c r="D4565">
        <v>100</v>
      </c>
      <c r="E4565" s="43">
        <v>8999800</v>
      </c>
      <c r="F4565" s="43">
        <v>4499900</v>
      </c>
      <c r="G4565" s="44">
        <f t="shared" si="213"/>
        <v>0.5</v>
      </c>
      <c r="H4565" s="45">
        <v>4679900</v>
      </c>
      <c r="I4565" s="44">
        <f t="shared" si="214"/>
        <v>0.47999955554567875</v>
      </c>
      <c r="J4565" s="45">
        <v>4939900</v>
      </c>
      <c r="K4565" s="44">
        <f t="shared" si="215"/>
        <v>0.45111002466721484</v>
      </c>
    </row>
    <row r="4566" spans="1:11">
      <c r="A4566" t="s">
        <v>14532</v>
      </c>
      <c r="B4566" t="s">
        <v>3445</v>
      </c>
      <c r="C4566" s="43">
        <v>20000</v>
      </c>
      <c r="D4566">
        <v>0</v>
      </c>
      <c r="E4566" s="43">
        <v>10339780</v>
      </c>
      <c r="F4566" s="43">
        <v>4699900</v>
      </c>
      <c r="G4566" s="44">
        <f t="shared" si="213"/>
        <v>0.54545454545454541</v>
      </c>
      <c r="H4566" s="45">
        <v>4889900</v>
      </c>
      <c r="I4566" s="44">
        <f t="shared" si="214"/>
        <v>0.52707891270413876</v>
      </c>
      <c r="J4566" s="45">
        <v>5159900</v>
      </c>
      <c r="K4566" s="44">
        <f t="shared" si="215"/>
        <v>0.50096617142724509</v>
      </c>
    </row>
    <row r="4567" spans="1:11">
      <c r="A4567" t="s">
        <v>7742</v>
      </c>
      <c r="B4567" t="s">
        <v>14533</v>
      </c>
      <c r="C4567" s="43">
        <v>140000</v>
      </c>
      <c r="D4567">
        <v>100</v>
      </c>
      <c r="E4567" s="43">
        <v>9439800</v>
      </c>
      <c r="F4567" s="43">
        <v>4719900</v>
      </c>
      <c r="G4567" s="44">
        <f t="shared" si="213"/>
        <v>0.5</v>
      </c>
      <c r="H4567" s="45">
        <v>4909900</v>
      </c>
      <c r="I4567" s="44">
        <f t="shared" si="214"/>
        <v>0.4798724549248925</v>
      </c>
      <c r="J4567" s="45">
        <v>5189900</v>
      </c>
      <c r="K4567" s="44">
        <f t="shared" si="215"/>
        <v>0.45021080955104986</v>
      </c>
    </row>
    <row r="4568" spans="1:11">
      <c r="A4568" t="s">
        <v>14534</v>
      </c>
      <c r="B4568" t="s">
        <v>14535</v>
      </c>
      <c r="C4568" s="43">
        <v>140000</v>
      </c>
      <c r="D4568">
        <v>100</v>
      </c>
      <c r="E4568" s="43">
        <v>9559800</v>
      </c>
      <c r="F4568" s="43">
        <v>4779900</v>
      </c>
      <c r="G4568" s="44">
        <f t="shared" si="213"/>
        <v>0.5</v>
      </c>
      <c r="H4568" s="45">
        <v>4979900</v>
      </c>
      <c r="I4568" s="44">
        <f t="shared" si="214"/>
        <v>0.47907906023138558</v>
      </c>
      <c r="J4568" s="45">
        <v>5249900</v>
      </c>
      <c r="K4568" s="44">
        <f t="shared" si="215"/>
        <v>0.45083579154375619</v>
      </c>
    </row>
    <row r="4569" spans="1:11">
      <c r="A4569" t="s">
        <v>14536</v>
      </c>
      <c r="B4569" t="s">
        <v>14537</v>
      </c>
      <c r="C4569" s="43">
        <v>140000</v>
      </c>
      <c r="D4569">
        <v>100</v>
      </c>
      <c r="E4569" s="43">
        <v>9559800</v>
      </c>
      <c r="F4569" s="43">
        <v>4779900</v>
      </c>
      <c r="G4569" s="44">
        <f t="shared" si="213"/>
        <v>0.5</v>
      </c>
      <c r="H4569" s="45">
        <v>4979900</v>
      </c>
      <c r="I4569" s="44">
        <f t="shared" si="214"/>
        <v>0.47907906023138558</v>
      </c>
      <c r="J4569" s="45">
        <v>5249900</v>
      </c>
      <c r="K4569" s="44">
        <f t="shared" si="215"/>
        <v>0.45083579154375619</v>
      </c>
    </row>
    <row r="4570" spans="1:11">
      <c r="A4570" t="s">
        <v>14538</v>
      </c>
      <c r="B4570" t="s">
        <v>14539</v>
      </c>
      <c r="C4570" s="43">
        <v>140000</v>
      </c>
      <c r="D4570">
        <v>100</v>
      </c>
      <c r="E4570" s="43">
        <v>9559800</v>
      </c>
      <c r="F4570" s="43">
        <v>4779900</v>
      </c>
      <c r="G4570" s="44">
        <f t="shared" si="213"/>
        <v>0.5</v>
      </c>
      <c r="H4570" s="45">
        <v>4979900</v>
      </c>
      <c r="I4570" s="44">
        <f t="shared" si="214"/>
        <v>0.47907906023138558</v>
      </c>
      <c r="J4570" s="45">
        <v>5249900</v>
      </c>
      <c r="K4570" s="44">
        <f t="shared" si="215"/>
        <v>0.45083579154375619</v>
      </c>
    </row>
    <row r="4571" spans="1:11">
      <c r="A4571" t="s">
        <v>14540</v>
      </c>
      <c r="B4571" t="s">
        <v>4224</v>
      </c>
      <c r="C4571" s="43">
        <v>140000</v>
      </c>
      <c r="D4571">
        <v>100</v>
      </c>
      <c r="E4571" s="43">
        <v>9999800</v>
      </c>
      <c r="F4571" s="43">
        <v>4999900</v>
      </c>
      <c r="G4571" s="44">
        <f t="shared" si="213"/>
        <v>0.5</v>
      </c>
      <c r="H4571" s="45">
        <v>5209900</v>
      </c>
      <c r="I4571" s="44">
        <f t="shared" si="214"/>
        <v>0.47899957999159981</v>
      </c>
      <c r="J4571" s="45">
        <v>5489900</v>
      </c>
      <c r="K4571" s="44">
        <f t="shared" si="215"/>
        <v>0.4509990199803996</v>
      </c>
    </row>
    <row r="4572" spans="1:11">
      <c r="A4572" t="s">
        <v>7682</v>
      </c>
      <c r="B4572" t="s">
        <v>7681</v>
      </c>
      <c r="C4572" s="43">
        <v>140000</v>
      </c>
      <c r="D4572">
        <v>100</v>
      </c>
      <c r="E4572" s="43">
        <v>9999800</v>
      </c>
      <c r="F4572" s="43">
        <v>4999900</v>
      </c>
      <c r="G4572" s="44">
        <f t="shared" si="213"/>
        <v>0.5</v>
      </c>
      <c r="H4572" s="45">
        <v>5209900</v>
      </c>
      <c r="I4572" s="44">
        <f t="shared" si="214"/>
        <v>0.47899957999159981</v>
      </c>
      <c r="J4572" s="45">
        <v>5489900</v>
      </c>
      <c r="K4572" s="44">
        <f t="shared" si="215"/>
        <v>0.4509990199803996</v>
      </c>
    </row>
    <row r="4573" spans="1:11">
      <c r="A4573" t="s">
        <v>7676</v>
      </c>
      <c r="B4573" t="s">
        <v>7675</v>
      </c>
      <c r="C4573" s="43">
        <v>140000</v>
      </c>
      <c r="D4573">
        <v>100</v>
      </c>
      <c r="E4573" s="43">
        <v>9999800</v>
      </c>
      <c r="F4573" s="43">
        <v>4999900</v>
      </c>
      <c r="G4573" s="44">
        <f t="shared" si="213"/>
        <v>0.5</v>
      </c>
      <c r="H4573" s="45">
        <v>5209900</v>
      </c>
      <c r="I4573" s="44">
        <f t="shared" si="214"/>
        <v>0.47899957999159981</v>
      </c>
      <c r="J4573" s="45">
        <v>5489900</v>
      </c>
      <c r="K4573" s="44">
        <f t="shared" si="215"/>
        <v>0.4509990199803996</v>
      </c>
    </row>
    <row r="4574" spans="1:11">
      <c r="A4574" t="s">
        <v>7680</v>
      </c>
      <c r="B4574" t="s">
        <v>7679</v>
      </c>
      <c r="C4574" s="43">
        <v>140000</v>
      </c>
      <c r="D4574">
        <v>100</v>
      </c>
      <c r="E4574" s="43">
        <v>9999800</v>
      </c>
      <c r="F4574" s="43">
        <v>4999900</v>
      </c>
      <c r="G4574" s="44">
        <f t="shared" si="213"/>
        <v>0.5</v>
      </c>
      <c r="H4574" s="45">
        <v>5209900</v>
      </c>
      <c r="I4574" s="44">
        <f t="shared" si="214"/>
        <v>0.47899957999159981</v>
      </c>
      <c r="J4574" s="45">
        <v>5489900</v>
      </c>
      <c r="K4574" s="44">
        <f t="shared" si="215"/>
        <v>0.4509990199803996</v>
      </c>
    </row>
    <row r="4575" spans="1:11">
      <c r="A4575" t="s">
        <v>7686</v>
      </c>
      <c r="B4575" t="s">
        <v>7685</v>
      </c>
      <c r="C4575" s="43">
        <v>140000</v>
      </c>
      <c r="D4575">
        <v>100</v>
      </c>
      <c r="E4575" s="43">
        <v>9999800</v>
      </c>
      <c r="F4575" s="43">
        <v>4999900</v>
      </c>
      <c r="G4575" s="44">
        <f t="shared" si="213"/>
        <v>0.5</v>
      </c>
      <c r="H4575" s="45">
        <v>5209900</v>
      </c>
      <c r="I4575" s="44">
        <f t="shared" si="214"/>
        <v>0.47899957999159981</v>
      </c>
      <c r="J4575" s="45">
        <v>5489900</v>
      </c>
      <c r="K4575" s="44">
        <f t="shared" si="215"/>
        <v>0.4509990199803996</v>
      </c>
    </row>
    <row r="4576" spans="1:11">
      <c r="A4576" t="s">
        <v>7684</v>
      </c>
      <c r="B4576" t="s">
        <v>7683</v>
      </c>
      <c r="C4576" s="43">
        <v>140000</v>
      </c>
      <c r="D4576">
        <v>100</v>
      </c>
      <c r="E4576" s="43">
        <v>9999800</v>
      </c>
      <c r="F4576" s="43">
        <v>4999900</v>
      </c>
      <c r="G4576" s="44">
        <f t="shared" si="213"/>
        <v>0.5</v>
      </c>
      <c r="H4576" s="45">
        <v>5209900</v>
      </c>
      <c r="I4576" s="44">
        <f t="shared" si="214"/>
        <v>0.47899957999159981</v>
      </c>
      <c r="J4576" s="45">
        <v>5489900</v>
      </c>
      <c r="K4576" s="44">
        <f t="shared" si="215"/>
        <v>0.4509990199803996</v>
      </c>
    </row>
    <row r="4577" spans="1:11">
      <c r="A4577" t="s">
        <v>7640</v>
      </c>
      <c r="B4577" t="s">
        <v>7639</v>
      </c>
      <c r="C4577" s="43">
        <v>140000</v>
      </c>
      <c r="D4577">
        <v>100</v>
      </c>
      <c r="E4577" s="43">
        <v>9999800</v>
      </c>
      <c r="F4577" s="43">
        <v>4999900</v>
      </c>
      <c r="G4577" s="44">
        <f t="shared" si="213"/>
        <v>0.5</v>
      </c>
      <c r="H4577" s="45">
        <v>5209900</v>
      </c>
      <c r="I4577" s="44">
        <f t="shared" si="214"/>
        <v>0.47899957999159981</v>
      </c>
      <c r="J4577" s="45">
        <v>5489900</v>
      </c>
      <c r="K4577" s="44">
        <f t="shared" si="215"/>
        <v>0.4509990199803996</v>
      </c>
    </row>
    <row r="4578" spans="1:11">
      <c r="A4578" t="s">
        <v>7744</v>
      </c>
      <c r="B4578" t="s">
        <v>14541</v>
      </c>
      <c r="C4578" s="43">
        <v>140000</v>
      </c>
      <c r="D4578">
        <v>100</v>
      </c>
      <c r="E4578" s="43">
        <v>11239800</v>
      </c>
      <c r="F4578" s="43">
        <v>5619900</v>
      </c>
      <c r="G4578" s="44">
        <f t="shared" si="213"/>
        <v>0.5</v>
      </c>
      <c r="H4578" s="45">
        <v>5849900</v>
      </c>
      <c r="I4578" s="44">
        <f t="shared" si="214"/>
        <v>0.47953700243776576</v>
      </c>
      <c r="J4578" s="45">
        <v>6179900</v>
      </c>
      <c r="K4578" s="44">
        <f t="shared" si="215"/>
        <v>0.45017704941369063</v>
      </c>
    </row>
    <row r="4579" spans="1:11">
      <c r="A4579" t="s">
        <v>7746</v>
      </c>
      <c r="B4579" t="s">
        <v>14542</v>
      </c>
      <c r="C4579" s="43">
        <v>140000</v>
      </c>
      <c r="D4579">
        <v>100</v>
      </c>
      <c r="E4579" s="43">
        <v>11259800</v>
      </c>
      <c r="F4579" s="43">
        <v>5629900</v>
      </c>
      <c r="G4579" s="44">
        <f t="shared" si="213"/>
        <v>0.5</v>
      </c>
      <c r="H4579" s="45">
        <v>5859900</v>
      </c>
      <c r="I4579" s="44">
        <f t="shared" si="214"/>
        <v>0.47957334943782304</v>
      </c>
      <c r="J4579" s="45">
        <v>6189900</v>
      </c>
      <c r="K4579" s="44">
        <f t="shared" si="215"/>
        <v>0.45026554645730832</v>
      </c>
    </row>
    <row r="4580" spans="1:11">
      <c r="A4580" t="s">
        <v>7748</v>
      </c>
      <c r="B4580" t="s">
        <v>14543</v>
      </c>
      <c r="C4580" s="43">
        <v>140000</v>
      </c>
      <c r="D4580">
        <v>100</v>
      </c>
      <c r="E4580" s="43">
        <v>11259800</v>
      </c>
      <c r="F4580" s="43">
        <v>5629900</v>
      </c>
      <c r="G4580" s="44">
        <f t="shared" si="213"/>
        <v>0.5</v>
      </c>
      <c r="H4580" s="45">
        <v>5859900</v>
      </c>
      <c r="I4580" s="44">
        <f t="shared" si="214"/>
        <v>0.47957334943782304</v>
      </c>
      <c r="J4580" s="45">
        <v>6189900</v>
      </c>
      <c r="K4580" s="44">
        <f t="shared" si="215"/>
        <v>0.45026554645730832</v>
      </c>
    </row>
    <row r="4581" spans="1:11">
      <c r="A4581" t="s">
        <v>7720</v>
      </c>
      <c r="B4581" t="s">
        <v>14544</v>
      </c>
      <c r="C4581" s="43">
        <v>140000</v>
      </c>
      <c r="D4581">
        <v>100</v>
      </c>
      <c r="E4581" s="43">
        <v>11399800</v>
      </c>
      <c r="F4581" s="43">
        <v>5699900</v>
      </c>
      <c r="G4581" s="44">
        <f t="shared" si="213"/>
        <v>0.5</v>
      </c>
      <c r="H4581" s="45">
        <v>5929900</v>
      </c>
      <c r="I4581" s="44">
        <f t="shared" si="214"/>
        <v>0.47982420744223586</v>
      </c>
      <c r="J4581" s="45">
        <v>6259900</v>
      </c>
      <c r="K4581" s="44">
        <f t="shared" si="215"/>
        <v>0.45087633116370462</v>
      </c>
    </row>
    <row r="4582" spans="1:11">
      <c r="A4582" t="s">
        <v>7716</v>
      </c>
      <c r="B4582" t="s">
        <v>14545</v>
      </c>
      <c r="C4582" s="43">
        <v>140000</v>
      </c>
      <c r="D4582">
        <v>100</v>
      </c>
      <c r="E4582" s="43">
        <v>11399800</v>
      </c>
      <c r="F4582" s="43">
        <v>5699900</v>
      </c>
      <c r="G4582" s="44">
        <f t="shared" si="213"/>
        <v>0.5</v>
      </c>
      <c r="H4582" s="45">
        <v>5929900</v>
      </c>
      <c r="I4582" s="44">
        <f t="shared" si="214"/>
        <v>0.47982420744223586</v>
      </c>
      <c r="J4582" s="45">
        <v>6259900</v>
      </c>
      <c r="K4582" s="44">
        <f t="shared" si="215"/>
        <v>0.45087633116370462</v>
      </c>
    </row>
    <row r="4583" spans="1:11">
      <c r="A4583" t="s">
        <v>7718</v>
      </c>
      <c r="B4583" t="s">
        <v>14546</v>
      </c>
      <c r="C4583" s="43">
        <v>140000</v>
      </c>
      <c r="D4583">
        <v>100</v>
      </c>
      <c r="E4583" s="43">
        <v>11399800</v>
      </c>
      <c r="F4583" s="43">
        <v>5699900</v>
      </c>
      <c r="G4583" s="44">
        <f t="shared" si="213"/>
        <v>0.5</v>
      </c>
      <c r="H4583" s="45">
        <v>5929900</v>
      </c>
      <c r="I4583" s="44">
        <f t="shared" si="214"/>
        <v>0.47982420744223586</v>
      </c>
      <c r="J4583" s="45">
        <v>6259900</v>
      </c>
      <c r="K4583" s="44">
        <f t="shared" si="215"/>
        <v>0.45087633116370462</v>
      </c>
    </row>
    <row r="4584" spans="1:11">
      <c r="A4584" t="s">
        <v>7722</v>
      </c>
      <c r="B4584" t="s">
        <v>14547</v>
      </c>
      <c r="C4584" s="43">
        <v>140000</v>
      </c>
      <c r="D4584">
        <v>100</v>
      </c>
      <c r="E4584" s="43">
        <v>11399800</v>
      </c>
      <c r="F4584" s="43">
        <v>5699900</v>
      </c>
      <c r="G4584" s="44">
        <f t="shared" si="213"/>
        <v>0.5</v>
      </c>
      <c r="H4584" s="45">
        <v>5929900</v>
      </c>
      <c r="I4584" s="44">
        <f t="shared" si="214"/>
        <v>0.47982420744223586</v>
      </c>
      <c r="J4584" s="45">
        <v>6259900</v>
      </c>
      <c r="K4584" s="44">
        <f t="shared" si="215"/>
        <v>0.45087633116370462</v>
      </c>
    </row>
    <row r="4585" spans="1:11">
      <c r="A4585" t="s">
        <v>5270</v>
      </c>
      <c r="B4585" s="58" t="s">
        <v>5269</v>
      </c>
      <c r="C4585" s="43">
        <v>140000</v>
      </c>
      <c r="D4585">
        <v>100</v>
      </c>
      <c r="E4585" s="43">
        <v>12039800</v>
      </c>
      <c r="F4585" s="59">
        <v>6019900</v>
      </c>
      <c r="G4585" s="44">
        <f t="shared" si="213"/>
        <v>0.5</v>
      </c>
      <c r="H4585" s="45">
        <v>6269900</v>
      </c>
      <c r="I4585" s="44">
        <f t="shared" si="214"/>
        <v>0.47923553547401121</v>
      </c>
      <c r="J4585" s="45">
        <v>6619900</v>
      </c>
      <c r="K4585" s="44">
        <f t="shared" si="215"/>
        <v>0.45016528513762688</v>
      </c>
    </row>
    <row r="4586" spans="1:11">
      <c r="A4586" t="s">
        <v>5304</v>
      </c>
      <c r="B4586" s="58" t="s">
        <v>5303</v>
      </c>
      <c r="C4586" s="43">
        <v>140000</v>
      </c>
      <c r="D4586">
        <v>100</v>
      </c>
      <c r="E4586" s="43">
        <v>12099800</v>
      </c>
      <c r="F4586" s="59">
        <v>6049900</v>
      </c>
      <c r="G4586" s="44">
        <f t="shared" si="213"/>
        <v>0.5</v>
      </c>
      <c r="H4586" s="45">
        <v>6299900</v>
      </c>
      <c r="I4586" s="44">
        <f t="shared" si="214"/>
        <v>0.47933850146283408</v>
      </c>
      <c r="J4586" s="45">
        <v>6649900</v>
      </c>
      <c r="K4586" s="44">
        <f t="shared" si="215"/>
        <v>0.45041240351080181</v>
      </c>
    </row>
    <row r="4587" spans="1:11">
      <c r="A4587" t="s">
        <v>5306</v>
      </c>
      <c r="B4587" s="60" t="s">
        <v>5305</v>
      </c>
      <c r="C4587" s="43">
        <v>140000</v>
      </c>
      <c r="D4587">
        <v>100</v>
      </c>
      <c r="E4587" s="43">
        <v>12179800</v>
      </c>
      <c r="F4587" s="59">
        <v>6089900</v>
      </c>
      <c r="G4587" s="44">
        <f t="shared" si="213"/>
        <v>0.5</v>
      </c>
      <c r="H4587" s="45">
        <v>6339900</v>
      </c>
      <c r="I4587" s="44">
        <f t="shared" si="214"/>
        <v>0.47947421139920199</v>
      </c>
      <c r="J4587" s="45">
        <v>6689900</v>
      </c>
      <c r="K4587" s="44">
        <f t="shared" si="215"/>
        <v>0.45073810735808473</v>
      </c>
    </row>
    <row r="4588" spans="1:11">
      <c r="A4588" t="s">
        <v>7671</v>
      </c>
      <c r="B4588" s="60" t="s">
        <v>7670</v>
      </c>
      <c r="C4588" s="43">
        <v>140000</v>
      </c>
      <c r="D4588">
        <v>100</v>
      </c>
      <c r="E4588" s="43">
        <v>12259800</v>
      </c>
      <c r="F4588" s="59">
        <v>6129900</v>
      </c>
      <c r="G4588" s="44">
        <f t="shared" si="213"/>
        <v>0.5</v>
      </c>
      <c r="H4588" s="45">
        <v>6379900</v>
      </c>
      <c r="I4588" s="44">
        <f t="shared" si="214"/>
        <v>0.4796081502145223</v>
      </c>
      <c r="J4588" s="45">
        <v>6739900</v>
      </c>
      <c r="K4588" s="44">
        <f t="shared" si="215"/>
        <v>0.45024388652343428</v>
      </c>
    </row>
    <row r="4589" spans="1:11">
      <c r="A4589" t="s">
        <v>5308</v>
      </c>
      <c r="B4589" s="60" t="s">
        <v>5307</v>
      </c>
      <c r="C4589" s="43">
        <v>140000</v>
      </c>
      <c r="D4589">
        <v>20</v>
      </c>
      <c r="E4589" s="43">
        <v>12379800</v>
      </c>
      <c r="F4589" s="59">
        <v>6189900</v>
      </c>
      <c r="G4589" s="44">
        <f t="shared" si="213"/>
        <v>0.5</v>
      </c>
      <c r="H4589" s="45">
        <v>6449900</v>
      </c>
      <c r="I4589" s="44">
        <f t="shared" si="214"/>
        <v>0.47899804520266887</v>
      </c>
      <c r="J4589" s="45">
        <v>6799900</v>
      </c>
      <c r="K4589" s="44">
        <f t="shared" si="215"/>
        <v>0.45072618297549238</v>
      </c>
    </row>
    <row r="4590" spans="1:11">
      <c r="A4590" t="s">
        <v>7688</v>
      </c>
      <c r="B4590" s="58" t="s">
        <v>7687</v>
      </c>
      <c r="C4590" s="43">
        <v>140000</v>
      </c>
      <c r="D4590">
        <v>100</v>
      </c>
      <c r="E4590" s="43">
        <v>12379800</v>
      </c>
      <c r="F4590" s="59">
        <v>6189900</v>
      </c>
      <c r="G4590" s="44">
        <f t="shared" si="213"/>
        <v>0.5</v>
      </c>
      <c r="H4590" s="45">
        <v>6449900</v>
      </c>
      <c r="I4590" s="44">
        <f t="shared" si="214"/>
        <v>0.47899804520266887</v>
      </c>
      <c r="J4590" s="45">
        <v>6799900</v>
      </c>
      <c r="K4590" s="44">
        <f t="shared" si="215"/>
        <v>0.45072618297549238</v>
      </c>
    </row>
    <row r="4591" spans="1:11">
      <c r="A4591" t="s">
        <v>5312</v>
      </c>
      <c r="B4591" s="58" t="s">
        <v>5311</v>
      </c>
      <c r="C4591" s="43">
        <v>140000</v>
      </c>
      <c r="D4591">
        <v>100</v>
      </c>
      <c r="E4591" s="43">
        <v>12379800</v>
      </c>
      <c r="F4591" s="59">
        <v>6189900</v>
      </c>
      <c r="G4591" s="44">
        <f t="shared" si="213"/>
        <v>0.5</v>
      </c>
      <c r="H4591" s="45">
        <v>6449900</v>
      </c>
      <c r="I4591" s="44">
        <f t="shared" si="214"/>
        <v>0.47899804520266887</v>
      </c>
      <c r="J4591" s="45">
        <v>6799900</v>
      </c>
      <c r="K4591" s="44">
        <f t="shared" si="215"/>
        <v>0.45072618297549238</v>
      </c>
    </row>
    <row r="4592" spans="1:11">
      <c r="A4592" t="s">
        <v>5310</v>
      </c>
      <c r="B4592" s="58" t="s">
        <v>5309</v>
      </c>
      <c r="C4592" s="43">
        <v>140000</v>
      </c>
      <c r="D4592">
        <v>20</v>
      </c>
      <c r="E4592" s="43">
        <v>12379800</v>
      </c>
      <c r="F4592" s="59">
        <v>6189900</v>
      </c>
      <c r="G4592" s="44">
        <f t="shared" si="213"/>
        <v>0.5</v>
      </c>
      <c r="H4592" s="45">
        <v>6449900</v>
      </c>
      <c r="I4592" s="44">
        <f t="shared" si="214"/>
        <v>0.47899804520266887</v>
      </c>
      <c r="J4592" s="45">
        <v>6799900</v>
      </c>
      <c r="K4592" s="44">
        <f t="shared" si="215"/>
        <v>0.45072618297549238</v>
      </c>
    </row>
    <row r="4593" spans="1:11">
      <c r="A4593" t="s">
        <v>14548</v>
      </c>
      <c r="B4593" s="60" t="s">
        <v>14549</v>
      </c>
      <c r="C4593" s="43">
        <v>200000</v>
      </c>
      <c r="D4593">
        <v>100</v>
      </c>
      <c r="E4593" s="43">
        <v>13999800</v>
      </c>
      <c r="F4593" s="59">
        <v>6999900</v>
      </c>
      <c r="G4593" s="44">
        <f t="shared" si="213"/>
        <v>0.5</v>
      </c>
      <c r="H4593" s="45">
        <v>7289900</v>
      </c>
      <c r="I4593" s="44">
        <f t="shared" si="214"/>
        <v>0.47928541836311944</v>
      </c>
      <c r="J4593" s="45">
        <v>7689900</v>
      </c>
      <c r="K4593" s="44">
        <f t="shared" si="215"/>
        <v>0.45071358162259456</v>
      </c>
    </row>
  </sheetData>
  <conditionalFormatting sqref="A1:A1048576">
    <cfRule type="duplicateValues" dxfId="22" priority="1"/>
  </conditionalFormatting>
  <conditionalFormatting sqref="A2:A3567">
    <cfRule type="duplicateValues" dxfId="21" priority="2"/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7A76E-E742-458B-A251-FB21B6D64AE9}">
  <sheetPr codeName="Hoja5"/>
  <dimension ref="A1:F31"/>
  <sheetViews>
    <sheetView workbookViewId="0"/>
  </sheetViews>
  <sheetFormatPr baseColWidth="10" defaultRowHeight="14.4"/>
  <cols>
    <col min="1" max="1" width="11.44140625" style="22" bestFit="1" customWidth="1"/>
    <col min="2" max="2" width="9.109375" style="26" bestFit="1" customWidth="1"/>
    <col min="3" max="16384" width="11.5546875" style="22"/>
  </cols>
  <sheetData>
    <row r="1" spans="1:6">
      <c r="A1" s="22" t="s">
        <v>8419</v>
      </c>
      <c r="B1" s="36" t="s">
        <v>8420</v>
      </c>
      <c r="D1" s="37"/>
      <c r="E1" s="37"/>
      <c r="F1" s="38"/>
    </row>
    <row r="2" spans="1:6">
      <c r="A2" s="39">
        <v>0.5</v>
      </c>
      <c r="B2" s="36">
        <v>8520</v>
      </c>
      <c r="C2" s="38"/>
      <c r="D2" s="37"/>
      <c r="E2" s="37"/>
      <c r="F2" s="38"/>
    </row>
    <row r="3" spans="1:6">
      <c r="A3" s="40">
        <v>1</v>
      </c>
      <c r="B3" s="36">
        <v>8640</v>
      </c>
      <c r="C3" s="38"/>
      <c r="D3" s="37"/>
      <c r="E3" s="37"/>
      <c r="F3" s="38"/>
    </row>
    <row r="4" spans="1:6">
      <c r="A4" s="39">
        <v>3</v>
      </c>
      <c r="B4" s="36">
        <v>9120</v>
      </c>
      <c r="C4" s="38"/>
      <c r="D4" s="37"/>
      <c r="E4" s="37"/>
      <c r="F4" s="38"/>
    </row>
    <row r="5" spans="1:6">
      <c r="A5" s="39">
        <v>5</v>
      </c>
      <c r="B5" s="36">
        <v>10740</v>
      </c>
      <c r="C5" s="38"/>
      <c r="D5" s="37"/>
      <c r="E5" s="37"/>
      <c r="F5" s="38"/>
    </row>
    <row r="6" spans="1:6">
      <c r="A6" s="39">
        <v>7</v>
      </c>
      <c r="B6" s="36">
        <v>10800</v>
      </c>
      <c r="C6" s="38"/>
      <c r="D6" s="37"/>
      <c r="E6" s="37"/>
      <c r="F6" s="38"/>
    </row>
    <row r="7" spans="1:6">
      <c r="A7" s="39">
        <v>10</v>
      </c>
      <c r="B7" s="36">
        <v>16200</v>
      </c>
      <c r="C7" s="38"/>
      <c r="D7" s="37"/>
      <c r="E7" s="37"/>
      <c r="F7" s="38"/>
    </row>
    <row r="8" spans="1:6">
      <c r="A8" s="39">
        <v>20</v>
      </c>
      <c r="B8" s="36">
        <v>27180</v>
      </c>
      <c r="C8" s="38"/>
      <c r="D8" s="37"/>
      <c r="E8" s="37"/>
      <c r="F8" s="38"/>
    </row>
    <row r="9" spans="1:6">
      <c r="A9" s="39">
        <v>30</v>
      </c>
      <c r="B9" s="36">
        <v>44460</v>
      </c>
      <c r="C9" s="38"/>
      <c r="D9" s="37"/>
      <c r="E9" s="37"/>
      <c r="F9" s="38"/>
    </row>
    <row r="10" spans="1:6">
      <c r="A10" s="39">
        <v>40</v>
      </c>
      <c r="B10" s="36">
        <v>52500</v>
      </c>
      <c r="C10" s="38"/>
      <c r="D10" s="37"/>
      <c r="E10" s="37"/>
      <c r="F10" s="38"/>
    </row>
    <row r="11" spans="1:6">
      <c r="A11" s="39">
        <v>50</v>
      </c>
      <c r="B11" s="36">
        <v>71640</v>
      </c>
      <c r="C11" s="38"/>
      <c r="D11" s="37"/>
      <c r="E11" s="37"/>
      <c r="F11" s="38"/>
    </row>
    <row r="12" spans="1:6">
      <c r="A12" s="39">
        <v>60</v>
      </c>
      <c r="B12" s="36">
        <v>74880</v>
      </c>
      <c r="C12" s="38"/>
      <c r="D12" s="37"/>
      <c r="E12" s="37"/>
      <c r="F12" s="38"/>
    </row>
    <row r="13" spans="1:6">
      <c r="A13" s="39">
        <v>70</v>
      </c>
      <c r="B13" s="36">
        <v>77160</v>
      </c>
      <c r="C13" s="38"/>
      <c r="D13" s="37"/>
      <c r="E13" s="37"/>
      <c r="F13" s="38"/>
    </row>
    <row r="14" spans="1:6">
      <c r="A14" s="39">
        <v>80</v>
      </c>
      <c r="B14" s="36">
        <v>78120</v>
      </c>
      <c r="C14" s="38"/>
      <c r="D14" s="37"/>
      <c r="E14" s="37"/>
      <c r="F14" s="38"/>
    </row>
    <row r="15" spans="1:6">
      <c r="A15" s="39">
        <v>90</v>
      </c>
      <c r="B15" s="36">
        <v>81000</v>
      </c>
      <c r="C15" s="38"/>
      <c r="D15" s="37"/>
      <c r="E15" s="37"/>
      <c r="F15" s="38"/>
    </row>
    <row r="16" spans="1:6">
      <c r="A16" s="39">
        <v>100</v>
      </c>
      <c r="B16" s="36">
        <v>83940</v>
      </c>
      <c r="C16" s="38"/>
      <c r="D16" s="37"/>
      <c r="E16" s="37"/>
      <c r="F16" s="38"/>
    </row>
    <row r="17" spans="1:6">
      <c r="A17" s="39">
        <v>120</v>
      </c>
      <c r="B17" s="36">
        <v>90000</v>
      </c>
      <c r="C17" s="38"/>
      <c r="D17" s="37"/>
      <c r="E17" s="37"/>
      <c r="F17" s="38"/>
    </row>
    <row r="18" spans="1:6">
      <c r="A18" s="39">
        <v>140</v>
      </c>
      <c r="B18" s="36">
        <v>96780</v>
      </c>
      <c r="C18" s="38"/>
      <c r="D18" s="37"/>
      <c r="E18" s="37"/>
      <c r="F18" s="38"/>
    </row>
    <row r="19" spans="1:6">
      <c r="A19" s="39">
        <v>160</v>
      </c>
      <c r="B19" s="36">
        <v>102000</v>
      </c>
      <c r="C19" s="38"/>
      <c r="D19" s="37"/>
      <c r="E19" s="37"/>
      <c r="F19" s="38"/>
    </row>
    <row r="20" spans="1:6">
      <c r="A20" s="39">
        <v>180</v>
      </c>
      <c r="B20" s="36">
        <v>105420</v>
      </c>
      <c r="C20" s="38"/>
      <c r="D20" s="37"/>
      <c r="E20" s="37"/>
      <c r="F20" s="38"/>
    </row>
    <row r="21" spans="1:6">
      <c r="A21" s="39">
        <v>200</v>
      </c>
      <c r="B21" s="36">
        <v>113580</v>
      </c>
      <c r="C21" s="38"/>
      <c r="D21" s="37"/>
      <c r="E21" s="37"/>
      <c r="F21" s="38"/>
    </row>
    <row r="22" spans="1:6">
      <c r="A22" s="39">
        <v>230</v>
      </c>
      <c r="B22" s="36">
        <v>123300</v>
      </c>
      <c r="C22" s="38"/>
      <c r="D22" s="37"/>
      <c r="E22" s="37"/>
      <c r="F22" s="38"/>
    </row>
    <row r="23" spans="1:6">
      <c r="A23" s="39">
        <v>260</v>
      </c>
      <c r="B23" s="36">
        <v>133800</v>
      </c>
      <c r="C23" s="38"/>
      <c r="D23" s="37"/>
      <c r="E23" s="37"/>
      <c r="F23" s="38"/>
    </row>
    <row r="24" spans="1:6">
      <c r="A24" s="39">
        <v>290</v>
      </c>
      <c r="B24" s="36">
        <v>141120</v>
      </c>
      <c r="C24" s="38"/>
      <c r="D24" s="37"/>
      <c r="E24" s="37"/>
      <c r="F24" s="38"/>
    </row>
    <row r="25" spans="1:6">
      <c r="A25" s="39">
        <v>320</v>
      </c>
      <c r="B25" s="36">
        <v>145380</v>
      </c>
      <c r="C25" s="38"/>
      <c r="D25" s="37"/>
      <c r="E25" s="37"/>
      <c r="F25" s="38"/>
    </row>
    <row r="26" spans="1:6">
      <c r="A26" s="39">
        <v>350</v>
      </c>
      <c r="B26" s="36">
        <v>157140</v>
      </c>
      <c r="C26" s="38"/>
      <c r="D26" s="37"/>
      <c r="E26" s="37"/>
      <c r="F26" s="38"/>
    </row>
    <row r="27" spans="1:6">
      <c r="A27" s="39">
        <v>380</v>
      </c>
      <c r="B27" s="36">
        <v>181380</v>
      </c>
      <c r="C27" s="38"/>
      <c r="D27" s="37"/>
      <c r="E27" s="37"/>
      <c r="F27" s="38"/>
    </row>
    <row r="28" spans="1:6">
      <c r="A28" s="39">
        <v>381</v>
      </c>
      <c r="B28" s="36">
        <v>195600</v>
      </c>
      <c r="C28" s="38"/>
    </row>
    <row r="29" spans="1:6">
      <c r="B29" s="36"/>
    </row>
    <row r="30" spans="1:6">
      <c r="B30" s="36"/>
    </row>
    <row r="31" spans="1:6">
      <c r="B31" s="3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0D410-E364-4194-AD5B-6E6449A9A838}">
  <sheetPr codeName="Hoja4"/>
  <dimension ref="A1:O18"/>
  <sheetViews>
    <sheetView workbookViewId="0">
      <selection activeCell="N1" sqref="N1:O3"/>
    </sheetView>
  </sheetViews>
  <sheetFormatPr baseColWidth="10" defaultRowHeight="14.4"/>
  <cols>
    <col min="1" max="1" width="16.44140625" style="22" bestFit="1" customWidth="1"/>
    <col min="2" max="10" width="11.5546875" style="22"/>
    <col min="11" max="11" width="14.77734375" style="22" bestFit="1" customWidth="1"/>
    <col min="12" max="16384" width="11.5546875" style="22"/>
  </cols>
  <sheetData>
    <row r="1" spans="1:15">
      <c r="A1" s="22" t="s">
        <v>8392</v>
      </c>
      <c r="B1" s="22" t="s">
        <v>8393</v>
      </c>
      <c r="C1" s="22" t="s">
        <v>5088</v>
      </c>
      <c r="E1" s="22" t="s">
        <v>8394</v>
      </c>
      <c r="F1" s="22" t="s">
        <v>8395</v>
      </c>
      <c r="G1" s="22" t="s">
        <v>8396</v>
      </c>
      <c r="J1" s="22" t="s">
        <v>8397</v>
      </c>
      <c r="K1" s="22" t="s">
        <v>8398</v>
      </c>
      <c r="N1" s="22" t="s">
        <v>5075</v>
      </c>
      <c r="O1" s="34">
        <v>0.19</v>
      </c>
    </row>
    <row r="2" spans="1:15">
      <c r="A2" s="22" t="s">
        <v>8399</v>
      </c>
      <c r="B2" s="34">
        <v>0.16</v>
      </c>
      <c r="C2" s="34">
        <v>0.2</v>
      </c>
      <c r="E2" s="22">
        <v>2500</v>
      </c>
      <c r="F2" s="26">
        <v>30000</v>
      </c>
      <c r="G2" s="26"/>
      <c r="J2" s="22" t="s">
        <v>8400</v>
      </c>
      <c r="K2" s="34">
        <v>0.15</v>
      </c>
      <c r="L2" s="22">
        <v>1500</v>
      </c>
      <c r="N2" s="22" t="s">
        <v>5076</v>
      </c>
      <c r="O2" s="35">
        <v>4.1000000000000003E-3</v>
      </c>
    </row>
    <row r="3" spans="1:15">
      <c r="A3" s="22" t="s">
        <v>8401</v>
      </c>
      <c r="B3" s="34">
        <v>0.16</v>
      </c>
      <c r="C3" s="34">
        <v>0.2</v>
      </c>
      <c r="E3" s="22">
        <v>4000</v>
      </c>
      <c r="F3" s="26">
        <v>30000</v>
      </c>
      <c r="G3" s="26">
        <v>60000</v>
      </c>
      <c r="J3" s="22" t="s">
        <v>8402</v>
      </c>
      <c r="K3" s="34">
        <v>0.15</v>
      </c>
      <c r="L3" s="22">
        <v>1500</v>
      </c>
      <c r="N3" s="22" t="s">
        <v>5077</v>
      </c>
      <c r="O3" s="35">
        <v>1.4999999999999999E-2</v>
      </c>
    </row>
    <row r="4" spans="1:15">
      <c r="A4" s="22" t="s">
        <v>8403</v>
      </c>
      <c r="B4" s="34">
        <v>0.16</v>
      </c>
      <c r="C4" s="34">
        <v>0.2</v>
      </c>
      <c r="E4" s="22">
        <v>0</v>
      </c>
      <c r="F4" s="26">
        <v>60000</v>
      </c>
      <c r="G4" s="26"/>
      <c r="J4" s="22" t="s">
        <v>8404</v>
      </c>
      <c r="K4" s="34">
        <v>0.15</v>
      </c>
      <c r="L4" s="22">
        <v>1500</v>
      </c>
    </row>
    <row r="5" spans="1:15">
      <c r="A5" s="22" t="s">
        <v>8405</v>
      </c>
      <c r="B5" s="34">
        <v>0.16</v>
      </c>
      <c r="C5" s="34">
        <v>0.2</v>
      </c>
    </row>
    <row r="6" spans="1:15">
      <c r="A6" s="22" t="s">
        <v>8406</v>
      </c>
      <c r="B6" s="34">
        <v>0.16</v>
      </c>
      <c r="C6" s="34">
        <v>0.2</v>
      </c>
    </row>
    <row r="7" spans="1:15">
      <c r="A7" s="22" t="s">
        <v>8407</v>
      </c>
      <c r="B7" s="34">
        <v>0.16</v>
      </c>
      <c r="C7" s="34">
        <v>0.2</v>
      </c>
    </row>
    <row r="8" spans="1:15">
      <c r="A8" s="22" t="s">
        <v>8408</v>
      </c>
      <c r="B8" s="34">
        <v>0.16</v>
      </c>
      <c r="C8" s="34">
        <v>0.2</v>
      </c>
    </row>
    <row r="9" spans="1:15">
      <c r="A9" s="22" t="s">
        <v>8409</v>
      </c>
      <c r="B9" s="34">
        <v>0.16</v>
      </c>
      <c r="C9" s="34">
        <v>0.2</v>
      </c>
    </row>
    <row r="10" spans="1:15">
      <c r="A10" s="22" t="s">
        <v>8410</v>
      </c>
      <c r="B10" s="34">
        <v>0.16</v>
      </c>
      <c r="C10" s="34">
        <v>0.2</v>
      </c>
    </row>
    <row r="11" spans="1:15">
      <c r="A11" s="22" t="s">
        <v>8411</v>
      </c>
      <c r="B11" s="34">
        <v>0.16</v>
      </c>
      <c r="C11" s="34">
        <v>0.2</v>
      </c>
    </row>
    <row r="12" spans="1:15">
      <c r="A12" s="22" t="s">
        <v>8412</v>
      </c>
      <c r="B12" s="34">
        <v>0.16</v>
      </c>
      <c r="C12" s="34">
        <v>0.2</v>
      </c>
    </row>
    <row r="13" spans="1:15">
      <c r="A13" s="22" t="s">
        <v>8413</v>
      </c>
      <c r="B13" s="34">
        <v>0.16</v>
      </c>
      <c r="C13" s="34">
        <v>0.2</v>
      </c>
    </row>
    <row r="14" spans="1:15">
      <c r="A14" s="22" t="s">
        <v>8414</v>
      </c>
      <c r="B14" s="34">
        <v>0.16</v>
      </c>
      <c r="C14" s="34">
        <v>0.2</v>
      </c>
    </row>
    <row r="15" spans="1:15">
      <c r="A15" s="22" t="s">
        <v>8415</v>
      </c>
      <c r="B15" s="34">
        <v>0.16</v>
      </c>
      <c r="C15" s="34">
        <v>0.2</v>
      </c>
    </row>
    <row r="16" spans="1:15">
      <c r="A16" s="22" t="s">
        <v>8416</v>
      </c>
      <c r="B16" s="34">
        <v>0.16</v>
      </c>
      <c r="C16" s="34">
        <v>0.2</v>
      </c>
    </row>
    <row r="17" spans="1:3">
      <c r="A17" s="22" t="s">
        <v>8417</v>
      </c>
      <c r="B17" s="34">
        <v>0.16</v>
      </c>
      <c r="C17" s="34">
        <v>0.2</v>
      </c>
    </row>
    <row r="18" spans="1:3">
      <c r="A18" s="22" t="s">
        <v>8418</v>
      </c>
      <c r="B18" s="34">
        <v>0.16</v>
      </c>
      <c r="C18" s="34">
        <v>0.2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FB403-8EFC-4882-9CE5-74B65E3781C4}">
  <sheetPr codeName="Hoja7"/>
  <dimension ref="A1:O1516"/>
  <sheetViews>
    <sheetView showGridLines="0" workbookViewId="0">
      <selection activeCell="G12" sqref="G12"/>
    </sheetView>
  </sheetViews>
  <sheetFormatPr baseColWidth="10" defaultRowHeight="14.4"/>
  <cols>
    <col min="1" max="1" width="18.44140625" style="18" customWidth="1"/>
    <col min="2" max="2" width="19.77734375" customWidth="1"/>
    <col min="3" max="3" width="63.6640625" bestFit="1" customWidth="1"/>
    <col min="6" max="6" width="11.88671875" bestFit="1" customWidth="1"/>
    <col min="7" max="7" width="12.109375" customWidth="1"/>
    <col min="8" max="8" width="13.6640625" customWidth="1"/>
    <col min="10" max="10" width="13.33203125" style="16" bestFit="1" customWidth="1"/>
  </cols>
  <sheetData>
    <row r="1" spans="1:10" s="12" customFormat="1" ht="29.4" customHeight="1">
      <c r="A1" s="10" t="s">
        <v>2692</v>
      </c>
      <c r="B1" s="11" t="s">
        <v>2693</v>
      </c>
      <c r="C1" s="11" t="s">
        <v>2694</v>
      </c>
      <c r="D1" s="11" t="s">
        <v>2695</v>
      </c>
      <c r="E1" s="11" t="s">
        <v>2696</v>
      </c>
      <c r="F1" s="11" t="s">
        <v>5060</v>
      </c>
      <c r="G1" s="11" t="s">
        <v>2697</v>
      </c>
      <c r="H1" s="11" t="s">
        <v>2698</v>
      </c>
      <c r="J1" s="13"/>
    </row>
    <row r="2" spans="1:10">
      <c r="A2" s="14" t="str">
        <f t="shared" ref="A2:A65" si="0">+TRIM(B2)</f>
        <v>EKMPT13AM</v>
      </c>
      <c r="B2" s="15" t="s">
        <v>2699</v>
      </c>
      <c r="C2" s="15" t="s">
        <v>2700</v>
      </c>
      <c r="D2" s="15">
        <v>12</v>
      </c>
      <c r="E2" s="15">
        <v>0</v>
      </c>
      <c r="F2" s="15">
        <f>+SUM(Tabla3[[#This Row],[BOGOTA]:[MEDELLIN]])</f>
        <v>12</v>
      </c>
      <c r="G2" s="16">
        <f>IFERROR(+INDEX([1]!Tabla4[#All],MATCH(Tabla3[[#This Row],[EKM]],'[1]LISTA DE PRECIOS EKM '!A:A,0),6),0)</f>
        <v>0</v>
      </c>
      <c r="H2" s="16">
        <f>IFERROR(INDEX(#REF!,MATCH(Tabla3[[#This Row],[EKM]],#REF!,0),3),0)</f>
        <v>0</v>
      </c>
    </row>
    <row r="3" spans="1:10">
      <c r="A3" s="14" t="str">
        <f t="shared" si="0"/>
        <v>EKMPT13R</v>
      </c>
      <c r="B3" s="15" t="s">
        <v>2701</v>
      </c>
      <c r="C3" s="15" t="s">
        <v>2702</v>
      </c>
      <c r="D3" s="15">
        <v>9</v>
      </c>
      <c r="E3" s="15">
        <v>0</v>
      </c>
      <c r="F3" s="15">
        <f>+SUM(Tabla3[[#This Row],[BOGOTA]:[MEDELLIN]])</f>
        <v>9</v>
      </c>
      <c r="G3" s="16">
        <f>IFERROR(+INDEX([1]!Tabla4[#All],MATCH(Tabla3[[#This Row],[EKM]],'[1]LISTA DE PRECIOS EKM '!A:A,0),6),0)</f>
        <v>0</v>
      </c>
      <c r="H3" s="16">
        <f>IFERROR(INDEX(#REF!,MATCH(Tabla3[[#This Row],[EKM]],#REF!,0),3),0)</f>
        <v>0</v>
      </c>
    </row>
    <row r="4" spans="1:10">
      <c r="A4" s="14" t="str">
        <f t="shared" si="0"/>
        <v>EKMPT29A</v>
      </c>
      <c r="B4" s="15" t="s">
        <v>2703</v>
      </c>
      <c r="C4" s="15" t="s">
        <v>2704</v>
      </c>
      <c r="D4" s="15">
        <v>1</v>
      </c>
      <c r="E4" s="15">
        <v>0</v>
      </c>
      <c r="F4" s="15">
        <f>+SUM(Tabla3[[#This Row],[BOGOTA]:[MEDELLIN]])</f>
        <v>1</v>
      </c>
      <c r="G4" s="16">
        <f>IFERROR(+INDEX([1]!Tabla4[#All],MATCH(Tabla3[[#This Row],[EKM]],'[1]LISTA DE PRECIOS EKM '!A:A,0),6),0)</f>
        <v>0</v>
      </c>
      <c r="H4" s="16">
        <f>IFERROR(INDEX(#REF!,MATCH(Tabla3[[#This Row],[EKM]],#REF!,0),3),0)</f>
        <v>0</v>
      </c>
    </row>
    <row r="5" spans="1:10">
      <c r="A5" s="14" t="str">
        <f t="shared" si="0"/>
        <v>EKMPT33V</v>
      </c>
      <c r="B5" s="15" t="s">
        <v>2705</v>
      </c>
      <c r="C5" s="15" t="s">
        <v>2706</v>
      </c>
      <c r="D5" s="15">
        <v>5</v>
      </c>
      <c r="E5" s="15">
        <v>0</v>
      </c>
      <c r="F5" s="15">
        <f>+SUM(Tabla3[[#This Row],[BOGOTA]:[MEDELLIN]])</f>
        <v>5</v>
      </c>
      <c r="G5" s="16">
        <f>IFERROR(+INDEX([1]!Tabla4[#All],MATCH(Tabla3[[#This Row],[EKM]],'[1]LISTA DE PRECIOS EKM '!A:A,0),6),0)</f>
        <v>0</v>
      </c>
      <c r="H5" s="16">
        <f>IFERROR(INDEX(#REF!,MATCH(Tabla3[[#This Row],[EKM]],#REF!,0),3),0)</f>
        <v>0</v>
      </c>
    </row>
    <row r="6" spans="1:10">
      <c r="A6" s="14" t="str">
        <f t="shared" si="0"/>
        <v>EKMPT30R</v>
      </c>
      <c r="B6" s="15" t="s">
        <v>2707</v>
      </c>
      <c r="C6" s="15" t="s">
        <v>2708</v>
      </c>
      <c r="D6" s="15">
        <v>2</v>
      </c>
      <c r="E6" s="15">
        <v>0</v>
      </c>
      <c r="F6" s="15">
        <f>+SUM(Tabla3[[#This Row],[BOGOTA]:[MEDELLIN]])</f>
        <v>2</v>
      </c>
      <c r="G6" s="16">
        <f>IFERROR(+INDEX([1]!Tabla4[#All],MATCH(Tabla3[[#This Row],[EKM]],'[1]LISTA DE PRECIOS EKM '!A:A,0),6),0)</f>
        <v>0</v>
      </c>
      <c r="H6" s="16">
        <f>IFERROR(INDEX(#REF!,MATCH(Tabla3[[#This Row],[EKM]],#REF!,0),3),0)</f>
        <v>0</v>
      </c>
    </row>
    <row r="7" spans="1:10">
      <c r="A7" s="14" t="str">
        <f t="shared" si="0"/>
        <v>EKMPT29R</v>
      </c>
      <c r="B7" s="15" t="s">
        <v>2709</v>
      </c>
      <c r="C7" s="15" t="s">
        <v>2710</v>
      </c>
      <c r="D7" s="15">
        <v>4</v>
      </c>
      <c r="E7" s="15">
        <v>0</v>
      </c>
      <c r="F7" s="15">
        <f>+SUM(Tabla3[[#This Row],[BOGOTA]:[MEDELLIN]])</f>
        <v>4</v>
      </c>
      <c r="G7" s="16">
        <f>IFERROR(+INDEX([1]!Tabla4[#All],MATCH(Tabla3[[#This Row],[EKM]],'[1]LISTA DE PRECIOS EKM '!A:A,0),6),0)</f>
        <v>0</v>
      </c>
      <c r="H7" s="16">
        <f>IFERROR(INDEX(#REF!,MATCH(Tabla3[[#This Row],[EKM]],#REF!,0),3),0)</f>
        <v>0</v>
      </c>
    </row>
    <row r="8" spans="1:10">
      <c r="A8" s="14" t="str">
        <f t="shared" si="0"/>
        <v>EKMPT29V</v>
      </c>
      <c r="B8" s="15" t="s">
        <v>2711</v>
      </c>
      <c r="C8" s="15" t="s">
        <v>2712</v>
      </c>
      <c r="D8" s="15">
        <v>2</v>
      </c>
      <c r="E8" s="15">
        <v>0</v>
      </c>
      <c r="F8" s="15">
        <f>+SUM(Tabla3[[#This Row],[BOGOTA]:[MEDELLIN]])</f>
        <v>2</v>
      </c>
      <c r="G8" s="16">
        <f>IFERROR(+INDEX([1]!Tabla4[#All],MATCH(Tabla3[[#This Row],[EKM]],'[1]LISTA DE PRECIOS EKM '!A:A,0),6),0)</f>
        <v>0</v>
      </c>
      <c r="H8" s="16">
        <f>IFERROR(INDEX(#REF!,MATCH(Tabla3[[#This Row],[EKM]],#REF!,0),3),0)</f>
        <v>0</v>
      </c>
    </row>
    <row r="9" spans="1:10">
      <c r="A9" s="14" t="str">
        <f t="shared" si="0"/>
        <v>EKMPT40Z</v>
      </c>
      <c r="B9" s="15" t="s">
        <v>2713</v>
      </c>
      <c r="C9" s="15" t="s">
        <v>2714</v>
      </c>
      <c r="D9" s="15">
        <v>7</v>
      </c>
      <c r="E9" s="15">
        <v>0</v>
      </c>
      <c r="F9" s="15">
        <f>+SUM(Tabla3[[#This Row],[BOGOTA]:[MEDELLIN]])</f>
        <v>7</v>
      </c>
      <c r="G9" s="16">
        <f>IFERROR(+INDEX([1]!Tabla4[#All],MATCH(Tabla3[[#This Row],[EKM]],'[1]LISTA DE PRECIOS EKM '!A:A,0),6),0)</f>
        <v>0</v>
      </c>
      <c r="H9" s="16">
        <f>IFERROR(INDEX(#REF!,MATCH(Tabla3[[#This Row],[EKM]],#REF!,0),3),0)</f>
        <v>0</v>
      </c>
    </row>
    <row r="10" spans="1:10">
      <c r="A10" s="14" t="str">
        <f t="shared" si="0"/>
        <v>EKMPT40N</v>
      </c>
      <c r="B10" s="15" t="s">
        <v>2715</v>
      </c>
      <c r="C10" s="15" t="s">
        <v>2716</v>
      </c>
      <c r="D10" s="15">
        <v>3</v>
      </c>
      <c r="E10" s="15">
        <v>0</v>
      </c>
      <c r="F10" s="15">
        <f>+SUM(Tabla3[[#This Row],[BOGOTA]:[MEDELLIN]])</f>
        <v>3</v>
      </c>
      <c r="G10" s="16">
        <f>IFERROR(+INDEX([1]!Tabla4[#All],MATCH(Tabla3[[#This Row],[EKM]],'[1]LISTA DE PRECIOS EKM '!A:A,0),6),0)</f>
        <v>0</v>
      </c>
      <c r="H10" s="16">
        <f>IFERROR(INDEX(#REF!,MATCH(Tabla3[[#This Row],[EKM]],#REF!,0),3),0)</f>
        <v>0</v>
      </c>
    </row>
    <row r="11" spans="1:10">
      <c r="A11" s="14" t="str">
        <f t="shared" si="0"/>
        <v>EKMPT40R</v>
      </c>
      <c r="B11" s="15" t="s">
        <v>2717</v>
      </c>
      <c r="C11" s="15" t="s">
        <v>2718</v>
      </c>
      <c r="D11" s="15">
        <v>6</v>
      </c>
      <c r="E11" s="15">
        <v>0</v>
      </c>
      <c r="F11" s="15">
        <f>+SUM(Tabla3[[#This Row],[BOGOTA]:[MEDELLIN]])</f>
        <v>6</v>
      </c>
      <c r="G11" s="16">
        <f>IFERROR(+INDEX([1]!Tabla4[#All],MATCH(Tabla3[[#This Row],[EKM]],'[1]LISTA DE PRECIOS EKM '!A:A,0),6),0)</f>
        <v>0</v>
      </c>
      <c r="H11" s="16">
        <f>IFERROR(INDEX(#REF!,MATCH(Tabla3[[#This Row],[EKM]],#REF!,0),3),0)</f>
        <v>0</v>
      </c>
    </row>
    <row r="12" spans="1:10">
      <c r="A12" s="14" t="str">
        <f t="shared" si="0"/>
        <v>EKMPT13AZ</v>
      </c>
      <c r="B12" s="15" t="s">
        <v>2719</v>
      </c>
      <c r="C12" s="15" t="s">
        <v>2720</v>
      </c>
      <c r="D12" s="15">
        <v>23</v>
      </c>
      <c r="E12" s="15">
        <v>0</v>
      </c>
      <c r="F12" s="15">
        <f>+SUM(Tabla3[[#This Row],[BOGOTA]:[MEDELLIN]])</f>
        <v>23</v>
      </c>
      <c r="G12" s="16">
        <f>IFERROR(+INDEX([1]!Tabla4[#All],MATCH(Tabla3[[#This Row],[EKM]],'[1]LISTA DE PRECIOS EKM '!A:A,0),6),0)</f>
        <v>0</v>
      </c>
      <c r="H12" s="16">
        <f>IFERROR(INDEX(#REF!,MATCH(Tabla3[[#This Row],[EKM]],#REF!,0),3),0)</f>
        <v>0</v>
      </c>
    </row>
    <row r="13" spans="1:10">
      <c r="A13" s="14" t="str">
        <f t="shared" si="0"/>
        <v>EKM01ES</v>
      </c>
      <c r="B13" s="15" t="s">
        <v>2721</v>
      </c>
      <c r="C13" s="15" t="s">
        <v>2722</v>
      </c>
      <c r="D13" s="15">
        <v>0</v>
      </c>
      <c r="E13" s="15">
        <v>3</v>
      </c>
      <c r="F13" s="15">
        <f>+SUM(Tabla3[[#This Row],[BOGOTA]:[MEDELLIN]])</f>
        <v>3</v>
      </c>
      <c r="G13" s="16">
        <f>IFERROR(+INDEX([1]!Tabla4[#All],MATCH(Tabla3[[#This Row],[EKM]],'[1]LISTA DE PRECIOS EKM '!A:A,0),6),0)</f>
        <v>699900</v>
      </c>
      <c r="H13" s="16">
        <f>IFERROR(INDEX(#REF!,MATCH(Tabla3[[#This Row],[EKM]],#REF!,0),3),0)</f>
        <v>0</v>
      </c>
    </row>
    <row r="14" spans="1:10">
      <c r="A14" s="14" t="str">
        <f t="shared" si="0"/>
        <v>EKMPT46Z</v>
      </c>
      <c r="B14" s="15" t="s">
        <v>2723</v>
      </c>
      <c r="C14" s="15" t="s">
        <v>2724</v>
      </c>
      <c r="D14" s="15">
        <v>8</v>
      </c>
      <c r="E14" s="15">
        <v>0</v>
      </c>
      <c r="F14" s="15">
        <f>+SUM(Tabla3[[#This Row],[BOGOTA]:[MEDELLIN]])</f>
        <v>8</v>
      </c>
      <c r="G14" s="16">
        <f>IFERROR(+INDEX([1]!Tabla4[#All],MATCH(Tabla3[[#This Row],[EKM]],'[1]LISTA DE PRECIOS EKM '!A:A,0),6),0)</f>
        <v>0</v>
      </c>
      <c r="H14" s="16">
        <f>IFERROR(INDEX(#REF!,MATCH(Tabla3[[#This Row],[EKM]],#REF!,0),3),0)</f>
        <v>0</v>
      </c>
    </row>
    <row r="15" spans="1:10">
      <c r="A15" s="14" t="str">
        <f t="shared" si="0"/>
        <v>EKMPT46V</v>
      </c>
      <c r="B15" s="15" t="s">
        <v>2725</v>
      </c>
      <c r="C15" s="15" t="s">
        <v>2726</v>
      </c>
      <c r="D15" s="15">
        <v>44</v>
      </c>
      <c r="E15" s="15">
        <v>0</v>
      </c>
      <c r="F15" s="15">
        <f>+SUM(Tabla3[[#This Row],[BOGOTA]:[MEDELLIN]])</f>
        <v>44</v>
      </c>
      <c r="G15" s="16">
        <f>IFERROR(+INDEX([1]!Tabla4[#All],MATCH(Tabla3[[#This Row],[EKM]],'[1]LISTA DE PRECIOS EKM '!A:A,0),6),0)</f>
        <v>0</v>
      </c>
      <c r="H15" s="16">
        <f>IFERROR(INDEX(#REF!,MATCH(Tabla3[[#This Row],[EKM]],#REF!,0),3),0)</f>
        <v>0</v>
      </c>
    </row>
    <row r="16" spans="1:10">
      <c r="A16" s="14" t="str">
        <f t="shared" si="0"/>
        <v>EKMPT28G</v>
      </c>
      <c r="B16" s="15" t="s">
        <v>2727</v>
      </c>
      <c r="C16" s="15" t="s">
        <v>2728</v>
      </c>
      <c r="D16" s="15">
        <v>3</v>
      </c>
      <c r="E16" s="15">
        <v>0</v>
      </c>
      <c r="F16" s="15">
        <f>+SUM(Tabla3[[#This Row],[BOGOTA]:[MEDELLIN]])</f>
        <v>3</v>
      </c>
      <c r="G16" s="16">
        <f>IFERROR(+INDEX([1]!Tabla4[#All],MATCH(Tabla3[[#This Row],[EKM]],'[1]LISTA DE PRECIOS EKM '!A:A,0),6),0)</f>
        <v>0</v>
      </c>
      <c r="H16" s="16">
        <f>IFERROR(INDEX(#REF!,MATCH(Tabla3[[#This Row],[EKM]],#REF!,0),3),0)</f>
        <v>0</v>
      </c>
    </row>
    <row r="17" spans="1:8">
      <c r="A17" s="14" t="str">
        <f t="shared" si="0"/>
        <v>EKM1ES4</v>
      </c>
      <c r="B17" s="15" t="s">
        <v>2729</v>
      </c>
      <c r="C17" s="15" t="s">
        <v>2730</v>
      </c>
      <c r="D17" s="15">
        <v>0</v>
      </c>
      <c r="E17" s="15">
        <v>1</v>
      </c>
      <c r="F17" s="15">
        <f>+SUM(Tabla3[[#This Row],[BOGOTA]:[MEDELLIN]])</f>
        <v>1</v>
      </c>
      <c r="G17" s="16">
        <f>IFERROR(+INDEX([1]!Tabla4[#All],MATCH(Tabla3[[#This Row],[EKM]],'[1]LISTA DE PRECIOS EKM '!A:A,0),6),0)</f>
        <v>0</v>
      </c>
      <c r="H17" s="16">
        <f>IFERROR(INDEX(#REF!,MATCH(Tabla3[[#This Row],[EKM]],#REF!,0),3),0)</f>
        <v>0</v>
      </c>
    </row>
    <row r="18" spans="1:8">
      <c r="A18" s="14" t="str">
        <f t="shared" si="0"/>
        <v>EKMPT28R</v>
      </c>
      <c r="B18" s="15" t="s">
        <v>2731</v>
      </c>
      <c r="C18" s="15" t="s">
        <v>2732</v>
      </c>
      <c r="D18" s="15">
        <v>0</v>
      </c>
      <c r="E18" s="15">
        <v>0</v>
      </c>
      <c r="F18" s="15">
        <f>+SUM(Tabla3[[#This Row],[BOGOTA]:[MEDELLIN]])</f>
        <v>0</v>
      </c>
      <c r="G18" s="16">
        <f>IFERROR(+INDEX([1]!Tabla4[#All],MATCH(Tabla3[[#This Row],[EKM]],'[1]LISTA DE PRECIOS EKM '!A:A,0),6),0)</f>
        <v>0</v>
      </c>
      <c r="H18" s="16">
        <f>IFERROR(INDEX(#REF!,MATCH(Tabla3[[#This Row],[EKM]],#REF!,0),3),0)</f>
        <v>0</v>
      </c>
    </row>
    <row r="19" spans="1:8">
      <c r="A19" s="14" t="str">
        <f t="shared" si="0"/>
        <v>EKMPT28Z</v>
      </c>
      <c r="B19" s="15" t="s">
        <v>2733</v>
      </c>
      <c r="C19" s="15" t="s">
        <v>2734</v>
      </c>
      <c r="D19" s="15">
        <v>10</v>
      </c>
      <c r="E19" s="15">
        <v>0</v>
      </c>
      <c r="F19" s="15">
        <f>+SUM(Tabla3[[#This Row],[BOGOTA]:[MEDELLIN]])</f>
        <v>10</v>
      </c>
      <c r="G19" s="16">
        <f>IFERROR(+INDEX([1]!Tabla4[#All],MATCH(Tabla3[[#This Row],[EKM]],'[1]LISTA DE PRECIOS EKM '!A:A,0),6),0)</f>
        <v>0</v>
      </c>
      <c r="H19" s="16">
        <f>IFERROR(INDEX(#REF!,MATCH(Tabla3[[#This Row],[EKM]],#REF!,0),3),0)</f>
        <v>0</v>
      </c>
    </row>
    <row r="20" spans="1:8">
      <c r="A20" s="14" t="str">
        <f t="shared" si="0"/>
        <v>EKMPT46G</v>
      </c>
      <c r="B20" s="15" t="s">
        <v>2735</v>
      </c>
      <c r="C20" s="15" t="s">
        <v>2736</v>
      </c>
      <c r="D20" s="15">
        <v>2</v>
      </c>
      <c r="E20" s="15">
        <v>0</v>
      </c>
      <c r="F20" s="15">
        <f>+SUM(Tabla3[[#This Row],[BOGOTA]:[MEDELLIN]])</f>
        <v>2</v>
      </c>
      <c r="G20" s="16">
        <f>IFERROR(+INDEX([1]!Tabla4[#All],MATCH(Tabla3[[#This Row],[EKM]],'[1]LISTA DE PRECIOS EKM '!A:A,0),6),0)</f>
        <v>0</v>
      </c>
      <c r="H20" s="16">
        <f>IFERROR(INDEX(#REF!,MATCH(Tabla3[[#This Row],[EKM]],#REF!,0),3),0)</f>
        <v>0</v>
      </c>
    </row>
    <row r="21" spans="1:8">
      <c r="A21" s="14" t="str">
        <f t="shared" si="0"/>
        <v>EKM1ES6T</v>
      </c>
      <c r="B21" s="15" t="s">
        <v>2737</v>
      </c>
      <c r="C21" s="15" t="s">
        <v>2738</v>
      </c>
      <c r="D21" s="15">
        <v>0</v>
      </c>
      <c r="E21" s="15">
        <v>1</v>
      </c>
      <c r="F21" s="15">
        <f>+SUM(Tabla3[[#This Row],[BOGOTA]:[MEDELLIN]])</f>
        <v>1</v>
      </c>
      <c r="G21" s="16">
        <f>IFERROR(+INDEX([1]!Tabla4[#All],MATCH(Tabla3[[#This Row],[EKM]],'[1]LISTA DE PRECIOS EKM '!A:A,0),6),0)</f>
        <v>799900</v>
      </c>
      <c r="H21" s="16">
        <f>IFERROR(INDEX(#REF!,MATCH(Tabla3[[#This Row],[EKM]],#REF!,0),3),0)</f>
        <v>0</v>
      </c>
    </row>
    <row r="22" spans="1:8">
      <c r="A22" s="14" t="str">
        <f t="shared" si="0"/>
        <v>EKMPT30NR</v>
      </c>
      <c r="B22" s="15" t="s">
        <v>2739</v>
      </c>
      <c r="C22" s="15" t="s">
        <v>2740</v>
      </c>
      <c r="D22" s="15">
        <v>1</v>
      </c>
      <c r="E22" s="15">
        <v>0</v>
      </c>
      <c r="F22" s="15">
        <f>+SUM(Tabla3[[#This Row],[BOGOTA]:[MEDELLIN]])</f>
        <v>1</v>
      </c>
      <c r="G22" s="16">
        <f>IFERROR(+INDEX([1]!Tabla4[#All],MATCH(Tabla3[[#This Row],[EKM]],'[1]LISTA DE PRECIOS EKM '!A:A,0),6),0)</f>
        <v>0</v>
      </c>
      <c r="H22" s="16">
        <f>IFERROR(INDEX(#REF!,MATCH(Tabla3[[#This Row],[EKM]],#REF!,0),3),0)</f>
        <v>0</v>
      </c>
    </row>
    <row r="23" spans="1:8">
      <c r="A23" s="14" t="str">
        <f t="shared" si="0"/>
        <v>EKMPT31NR</v>
      </c>
      <c r="B23" s="15" t="s">
        <v>2741</v>
      </c>
      <c r="C23" s="15" t="s">
        <v>2742</v>
      </c>
      <c r="D23" s="15">
        <v>2</v>
      </c>
      <c r="E23" s="15">
        <v>0</v>
      </c>
      <c r="F23" s="15">
        <f>+SUM(Tabla3[[#This Row],[BOGOTA]:[MEDELLIN]])</f>
        <v>2</v>
      </c>
      <c r="G23" s="16">
        <f>IFERROR(+INDEX([1]!Tabla4[#All],MATCH(Tabla3[[#This Row],[EKM]],'[1]LISTA DE PRECIOS EKM '!A:A,0),6),0)</f>
        <v>0</v>
      </c>
      <c r="H23" s="16">
        <f>IFERROR(INDEX(#REF!,MATCH(Tabla3[[#This Row],[EKM]],#REF!,0),3),0)</f>
        <v>0</v>
      </c>
    </row>
    <row r="24" spans="1:8">
      <c r="A24" s="14" t="str">
        <f t="shared" si="0"/>
        <v>EKMPT31N</v>
      </c>
      <c r="B24" s="15" t="s">
        <v>2743</v>
      </c>
      <c r="C24" s="15" t="s">
        <v>2744</v>
      </c>
      <c r="D24" s="15">
        <v>17</v>
      </c>
      <c r="E24" s="15">
        <v>0</v>
      </c>
      <c r="F24" s="15">
        <f>+SUM(Tabla3[[#This Row],[BOGOTA]:[MEDELLIN]])</f>
        <v>17</v>
      </c>
      <c r="G24" s="16">
        <f>IFERROR(+INDEX([1]!Tabla4[#All],MATCH(Tabla3[[#This Row],[EKM]],'[1]LISTA DE PRECIOS EKM '!A:A,0),6),0)</f>
        <v>0</v>
      </c>
      <c r="H24" s="16">
        <f>IFERROR(INDEX(#REF!,MATCH(Tabla3[[#This Row],[EKM]],#REF!,0),3),0)</f>
        <v>0</v>
      </c>
    </row>
    <row r="25" spans="1:8">
      <c r="A25" s="14" t="str">
        <f t="shared" si="0"/>
        <v>EKMPT31R</v>
      </c>
      <c r="B25" s="15" t="s">
        <v>2745</v>
      </c>
      <c r="C25" s="15" t="s">
        <v>2746</v>
      </c>
      <c r="D25" s="15">
        <v>3</v>
      </c>
      <c r="E25" s="15">
        <v>0</v>
      </c>
      <c r="F25" s="15">
        <f>+SUM(Tabla3[[#This Row],[BOGOTA]:[MEDELLIN]])</f>
        <v>3</v>
      </c>
      <c r="G25" s="16">
        <f>IFERROR(+INDEX([1]!Tabla4[#All],MATCH(Tabla3[[#This Row],[EKM]],'[1]LISTA DE PRECIOS EKM '!A:A,0),6),0)</f>
        <v>0</v>
      </c>
      <c r="H25" s="16">
        <f>IFERROR(INDEX(#REF!,MATCH(Tabla3[[#This Row],[EKM]],#REF!,0),3),0)</f>
        <v>0</v>
      </c>
    </row>
    <row r="26" spans="1:8">
      <c r="A26" s="14" t="str">
        <f t="shared" si="0"/>
        <v>EKMPT51AZ</v>
      </c>
      <c r="B26" s="15" t="s">
        <v>2747</v>
      </c>
      <c r="C26" s="15" t="s">
        <v>2748</v>
      </c>
      <c r="D26" s="15">
        <v>1</v>
      </c>
      <c r="E26" s="15">
        <v>0</v>
      </c>
      <c r="F26" s="15">
        <f>+SUM(Tabla3[[#This Row],[BOGOTA]:[MEDELLIN]])</f>
        <v>1</v>
      </c>
      <c r="G26" s="16">
        <f>IFERROR(+INDEX([1]!Tabla4[#All],MATCH(Tabla3[[#This Row],[EKM]],'[1]LISTA DE PRECIOS EKM '!A:A,0),6),0)</f>
        <v>0</v>
      </c>
      <c r="H26" s="16">
        <f>IFERROR(INDEX(#REF!,MATCH(Tabla3[[#This Row],[EKM]],#REF!,0),3),0)</f>
        <v>0</v>
      </c>
    </row>
    <row r="27" spans="1:8">
      <c r="A27" s="14" t="str">
        <f t="shared" si="0"/>
        <v>EKMPT34Z</v>
      </c>
      <c r="B27" s="15" t="s">
        <v>2749</v>
      </c>
      <c r="C27" s="15" t="s">
        <v>2750</v>
      </c>
      <c r="D27" s="15">
        <v>14</v>
      </c>
      <c r="E27" s="15">
        <v>0</v>
      </c>
      <c r="F27" s="15">
        <f>+SUM(Tabla3[[#This Row],[BOGOTA]:[MEDELLIN]])</f>
        <v>14</v>
      </c>
      <c r="G27" s="16">
        <f>IFERROR(+INDEX([1]!Tabla4[#All],MATCH(Tabla3[[#This Row],[EKM]],'[1]LISTA DE PRECIOS EKM '!A:A,0),6),0)</f>
        <v>0</v>
      </c>
      <c r="H27" s="16">
        <f>IFERROR(INDEX(#REF!,MATCH(Tabla3[[#This Row],[EKM]],#REF!,0),3),0)</f>
        <v>0</v>
      </c>
    </row>
    <row r="28" spans="1:8">
      <c r="A28" s="14" t="str">
        <f t="shared" si="0"/>
        <v>EKMPT34AM</v>
      </c>
      <c r="B28" s="15" t="s">
        <v>2751</v>
      </c>
      <c r="C28" s="15" t="s">
        <v>2752</v>
      </c>
      <c r="D28" s="15">
        <v>4</v>
      </c>
      <c r="E28" s="15">
        <v>0</v>
      </c>
      <c r="F28" s="15">
        <f>+SUM(Tabla3[[#This Row],[BOGOTA]:[MEDELLIN]])</f>
        <v>4</v>
      </c>
      <c r="G28" s="16">
        <f>IFERROR(+INDEX([1]!Tabla4[#All],MATCH(Tabla3[[#This Row],[EKM]],'[1]LISTA DE PRECIOS EKM '!A:A,0),6),0)</f>
        <v>0</v>
      </c>
      <c r="H28" s="16">
        <f>IFERROR(INDEX(#REF!,MATCH(Tabla3[[#This Row],[EKM]],#REF!,0),3),0)</f>
        <v>0</v>
      </c>
    </row>
    <row r="29" spans="1:8">
      <c r="A29" s="14" t="str">
        <f t="shared" si="0"/>
        <v>EKMPT34R</v>
      </c>
      <c r="B29" s="15" t="s">
        <v>2753</v>
      </c>
      <c r="C29" s="15" t="s">
        <v>2754</v>
      </c>
      <c r="D29" s="15">
        <v>4</v>
      </c>
      <c r="E29" s="15">
        <v>0</v>
      </c>
      <c r="F29" s="15">
        <f>+SUM(Tabla3[[#This Row],[BOGOTA]:[MEDELLIN]])</f>
        <v>4</v>
      </c>
      <c r="G29" s="16">
        <f>IFERROR(+INDEX([1]!Tabla4[#All],MATCH(Tabla3[[#This Row],[EKM]],'[1]LISTA DE PRECIOS EKM '!A:A,0),6),0)</f>
        <v>0</v>
      </c>
      <c r="H29" s="16">
        <f>IFERROR(INDEX(#REF!,MATCH(Tabla3[[#This Row],[EKM]],#REF!,0),3),0)</f>
        <v>0</v>
      </c>
    </row>
    <row r="30" spans="1:8">
      <c r="A30" s="14" t="str">
        <f t="shared" si="0"/>
        <v>EKMPT28AM</v>
      </c>
      <c r="B30" s="15" t="s">
        <v>2755</v>
      </c>
      <c r="C30" s="15" t="s">
        <v>2756</v>
      </c>
      <c r="D30" s="15">
        <v>4</v>
      </c>
      <c r="E30" s="15">
        <v>0</v>
      </c>
      <c r="F30" s="15">
        <f>+SUM(Tabla3[[#This Row],[BOGOTA]:[MEDELLIN]])</f>
        <v>4</v>
      </c>
      <c r="G30" s="16">
        <f>IFERROR(+INDEX([1]!Tabla4[#All],MATCH(Tabla3[[#This Row],[EKM]],'[1]LISTA DE PRECIOS EKM '!A:A,0),6),0)</f>
        <v>0</v>
      </c>
      <c r="H30" s="16">
        <f>IFERROR(INDEX(#REF!,MATCH(Tabla3[[#This Row],[EKM]],#REF!,0),3),0)</f>
        <v>0</v>
      </c>
    </row>
    <row r="31" spans="1:8">
      <c r="A31" s="14" t="str">
        <f t="shared" si="0"/>
        <v>EKMPT432G</v>
      </c>
      <c r="B31" s="15" t="s">
        <v>2757</v>
      </c>
      <c r="C31" s="15" t="s">
        <v>2758</v>
      </c>
      <c r="D31" s="15">
        <v>3</v>
      </c>
      <c r="E31" s="15">
        <v>0</v>
      </c>
      <c r="F31" s="15">
        <f>+SUM(Tabla3[[#This Row],[BOGOTA]:[MEDELLIN]])</f>
        <v>3</v>
      </c>
      <c r="G31" s="16">
        <f>IFERROR(+INDEX([1]!Tabla4[#All],MATCH(Tabla3[[#This Row],[EKM]],'[1]LISTA DE PRECIOS EKM '!A:A,0),6),0)</f>
        <v>0</v>
      </c>
      <c r="H31" s="16">
        <f>IFERROR(INDEX(#REF!,MATCH(Tabla3[[#This Row],[EKM]],#REF!,0),3),0)</f>
        <v>0</v>
      </c>
    </row>
    <row r="32" spans="1:8">
      <c r="A32" s="14" t="str">
        <f t="shared" si="0"/>
        <v>EKMMP02N</v>
      </c>
      <c r="B32" s="15" t="s">
        <v>2759</v>
      </c>
      <c r="C32" s="15" t="s">
        <v>2760</v>
      </c>
      <c r="D32" s="15">
        <v>110</v>
      </c>
      <c r="E32" s="15">
        <v>0</v>
      </c>
      <c r="F32" s="15">
        <f>+SUM(Tabla3[[#This Row],[BOGOTA]:[MEDELLIN]])</f>
        <v>110</v>
      </c>
      <c r="G32" s="16">
        <f>IFERROR(+INDEX([1]!Tabla4[#All],MATCH(Tabla3[[#This Row],[EKM]],'[1]LISTA DE PRECIOS EKM '!A:A,0),6),0)</f>
        <v>0</v>
      </c>
      <c r="H32" s="16">
        <f>IFERROR(INDEX(#REF!,MATCH(Tabla3[[#This Row],[EKM]],#REF!,0),3),0)</f>
        <v>0</v>
      </c>
    </row>
    <row r="33" spans="1:8">
      <c r="A33" s="14" t="str">
        <f t="shared" si="0"/>
        <v>EKMPT13VM</v>
      </c>
      <c r="B33" s="15" t="s">
        <v>2761</v>
      </c>
      <c r="C33" s="15" t="s">
        <v>2762</v>
      </c>
      <c r="D33" s="15">
        <v>10</v>
      </c>
      <c r="E33" s="15">
        <v>0</v>
      </c>
      <c r="F33" s="15">
        <f>+SUM(Tabla3[[#This Row],[BOGOTA]:[MEDELLIN]])</f>
        <v>10</v>
      </c>
      <c r="G33" s="16">
        <f>IFERROR(+INDEX([1]!Tabla4[#All],MATCH(Tabla3[[#This Row],[EKM]],'[1]LISTA DE PRECIOS EKM '!A:A,0),6),0)</f>
        <v>0</v>
      </c>
      <c r="H33" s="16">
        <f>IFERROR(INDEX(#REF!,MATCH(Tabla3[[#This Row],[EKM]],#REF!,0),3),0)</f>
        <v>0</v>
      </c>
    </row>
    <row r="34" spans="1:8">
      <c r="A34" s="14" t="str">
        <f t="shared" si="0"/>
        <v>EKMPT36N</v>
      </c>
      <c r="B34" s="15" t="s">
        <v>2763</v>
      </c>
      <c r="C34" s="15" t="s">
        <v>2764</v>
      </c>
      <c r="D34" s="15">
        <v>3</v>
      </c>
      <c r="E34" s="15">
        <v>0</v>
      </c>
      <c r="F34" s="15">
        <f>+SUM(Tabla3[[#This Row],[BOGOTA]:[MEDELLIN]])</f>
        <v>3</v>
      </c>
      <c r="G34" s="16">
        <f>IFERROR(+INDEX([1]!Tabla4[#All],MATCH(Tabla3[[#This Row],[EKM]],'[1]LISTA DE PRECIOS EKM '!A:A,0),6),0)</f>
        <v>0</v>
      </c>
      <c r="H34" s="16">
        <f>IFERROR(INDEX(#REF!,MATCH(Tabla3[[#This Row],[EKM]],#REF!,0),3),0)</f>
        <v>0</v>
      </c>
    </row>
    <row r="35" spans="1:8">
      <c r="A35" s="14" t="str">
        <f t="shared" si="0"/>
        <v>EKMRST65AZS</v>
      </c>
      <c r="B35" s="15" t="s">
        <v>2765</v>
      </c>
      <c r="C35" s="15" t="s">
        <v>2766</v>
      </c>
      <c r="D35" s="15">
        <v>0</v>
      </c>
      <c r="E35" s="15">
        <v>0</v>
      </c>
      <c r="F35" s="15">
        <f>+SUM(Tabla3[[#This Row],[BOGOTA]:[MEDELLIN]])</f>
        <v>0</v>
      </c>
      <c r="G35" s="16">
        <f>IFERROR(+INDEX([1]!Tabla4[#All],MATCH(Tabla3[[#This Row],[EKM]],'[1]LISTA DE PRECIOS EKM '!A:A,0),6),0)</f>
        <v>359900</v>
      </c>
      <c r="H35" s="16">
        <f>IFERROR(INDEX(#REF!,MATCH(Tabla3[[#This Row],[EKM]],#REF!,0),3),0)</f>
        <v>0</v>
      </c>
    </row>
    <row r="36" spans="1:8">
      <c r="A36" s="14" t="str">
        <f t="shared" si="0"/>
        <v>EKMPT33RS</v>
      </c>
      <c r="B36" s="15" t="s">
        <v>2767</v>
      </c>
      <c r="C36" s="15" t="s">
        <v>2768</v>
      </c>
      <c r="D36" s="15">
        <v>3</v>
      </c>
      <c r="E36" s="15">
        <v>0</v>
      </c>
      <c r="F36" s="15">
        <f>+SUM(Tabla3[[#This Row],[BOGOTA]:[MEDELLIN]])</f>
        <v>3</v>
      </c>
      <c r="G36" s="16">
        <f>IFERROR(+INDEX([1]!Tabla4[#All],MATCH(Tabla3[[#This Row],[EKM]],'[1]LISTA DE PRECIOS EKM '!A:A,0),6),0)</f>
        <v>0</v>
      </c>
      <c r="H36" s="16">
        <f>IFERROR(INDEX(#REF!,MATCH(Tabla3[[#This Row],[EKM]],#REF!,0),3),0)</f>
        <v>0</v>
      </c>
    </row>
    <row r="37" spans="1:8">
      <c r="A37" s="14" t="str">
        <f t="shared" si="0"/>
        <v>EKMTUAM</v>
      </c>
      <c r="B37" s="15" t="s">
        <v>2769</v>
      </c>
      <c r="C37" s="15" t="s">
        <v>2770</v>
      </c>
      <c r="D37" s="15">
        <v>1</v>
      </c>
      <c r="E37" s="15">
        <v>0</v>
      </c>
      <c r="F37" s="15">
        <f>+SUM(Tabla3[[#This Row],[BOGOTA]:[MEDELLIN]])</f>
        <v>1</v>
      </c>
      <c r="G37" s="16">
        <f>IFERROR(+INDEX([1]!Tabla4[#All],MATCH(Tabla3[[#This Row],[EKM]],'[1]LISTA DE PRECIOS EKM '!A:A,0),6),0)</f>
        <v>0</v>
      </c>
      <c r="H37" s="16">
        <f>IFERROR(INDEX(#REF!,MATCH(Tabla3[[#This Row],[EKM]],#REF!,0),3),0)</f>
        <v>0</v>
      </c>
    </row>
    <row r="38" spans="1:8">
      <c r="A38" s="14" t="str">
        <f t="shared" si="0"/>
        <v>EKMTUZ</v>
      </c>
      <c r="B38" s="15" t="s">
        <v>2771</v>
      </c>
      <c r="C38" s="15" t="s">
        <v>2772</v>
      </c>
      <c r="D38" s="15">
        <v>13</v>
      </c>
      <c r="E38" s="15">
        <v>0</v>
      </c>
      <c r="F38" s="15">
        <f>+SUM(Tabla3[[#This Row],[BOGOTA]:[MEDELLIN]])</f>
        <v>13</v>
      </c>
      <c r="G38" s="16">
        <f>IFERROR(+INDEX([1]!Tabla4[#All],MATCH(Tabla3[[#This Row],[EKM]],'[1]LISTA DE PRECIOS EKM '!A:A,0),6),0)</f>
        <v>0</v>
      </c>
      <c r="H38" s="16">
        <f>IFERROR(INDEX(#REF!,MATCH(Tabla3[[#This Row],[EKM]],#REF!,0),3),0)</f>
        <v>0</v>
      </c>
    </row>
    <row r="39" spans="1:8">
      <c r="A39" s="14" t="str">
        <f t="shared" si="0"/>
        <v>EKMTUR</v>
      </c>
      <c r="B39" s="15" t="s">
        <v>2773</v>
      </c>
      <c r="C39" s="15" t="s">
        <v>2774</v>
      </c>
      <c r="D39" s="15">
        <v>7</v>
      </c>
      <c r="E39" s="15">
        <v>0</v>
      </c>
      <c r="F39" s="15">
        <f>+SUM(Tabla3[[#This Row],[BOGOTA]:[MEDELLIN]])</f>
        <v>7</v>
      </c>
      <c r="G39" s="16">
        <f>IFERROR(+INDEX([1]!Tabla4[#All],MATCH(Tabla3[[#This Row],[EKM]],'[1]LISTA DE PRECIOS EKM '!A:A,0),6),0)</f>
        <v>0</v>
      </c>
      <c r="H39" s="16">
        <f>IFERROR(INDEX(#REF!,MATCH(Tabla3[[#This Row],[EKM]],#REF!,0),3),0)</f>
        <v>0</v>
      </c>
    </row>
    <row r="40" spans="1:8">
      <c r="A40" s="14" t="str">
        <f t="shared" si="0"/>
        <v>EKM2019</v>
      </c>
      <c r="B40" s="15" t="s">
        <v>2775</v>
      </c>
      <c r="C40" s="15" t="s">
        <v>2776</v>
      </c>
      <c r="D40" s="15">
        <v>0</v>
      </c>
      <c r="E40" s="15">
        <v>0</v>
      </c>
      <c r="F40" s="15">
        <f>+SUM(Tabla3[[#This Row],[BOGOTA]:[MEDELLIN]])</f>
        <v>0</v>
      </c>
      <c r="G40" s="16">
        <f>IFERROR(+INDEX([1]!Tabla4[#All],MATCH(Tabla3[[#This Row],[EKM]],'[1]LISTA DE PRECIOS EKM '!A:A,0),6),0)</f>
        <v>2199900</v>
      </c>
      <c r="H40" s="16">
        <f>IFERROR(INDEX(#REF!,MATCH(Tabla3[[#This Row],[EKM]],#REF!,0),3),0)</f>
        <v>0</v>
      </c>
    </row>
    <row r="41" spans="1:8">
      <c r="A41" s="14" t="str">
        <f t="shared" si="0"/>
        <v>EKM2020</v>
      </c>
      <c r="B41" s="15" t="s">
        <v>2777</v>
      </c>
      <c r="C41" s="15" t="s">
        <v>2778</v>
      </c>
      <c r="D41" s="15">
        <v>0</v>
      </c>
      <c r="E41" s="15">
        <v>0</v>
      </c>
      <c r="F41" s="15">
        <f>+SUM(Tabla3[[#This Row],[BOGOTA]:[MEDELLIN]])</f>
        <v>0</v>
      </c>
      <c r="G41" s="16">
        <f>IFERROR(+INDEX([1]!Tabla4[#All],MATCH(Tabla3[[#This Row],[EKM]],'[1]LISTA DE PRECIOS EKM '!A:A,0),6),0)</f>
        <v>2199900</v>
      </c>
      <c r="H41" s="16">
        <f>IFERROR(INDEX(#REF!,MATCH(Tabla3[[#This Row],[EKM]],#REF!,0),3),0)</f>
        <v>0</v>
      </c>
    </row>
    <row r="42" spans="1:8">
      <c r="A42" s="14" t="str">
        <f t="shared" si="0"/>
        <v>EKMPT38R</v>
      </c>
      <c r="B42" s="15" t="s">
        <v>2779</v>
      </c>
      <c r="C42" s="15" t="s">
        <v>2780</v>
      </c>
      <c r="D42" s="15">
        <v>1</v>
      </c>
      <c r="E42" s="15">
        <v>0</v>
      </c>
      <c r="F42" s="15">
        <f>+SUM(Tabla3[[#This Row],[BOGOTA]:[MEDELLIN]])</f>
        <v>1</v>
      </c>
      <c r="G42" s="16">
        <f>IFERROR(+INDEX([1]!Tabla4[#All],MATCH(Tabla3[[#This Row],[EKM]],'[1]LISTA DE PRECIOS EKM '!A:A,0),6),0)</f>
        <v>0</v>
      </c>
      <c r="H42" s="16">
        <f>IFERROR(INDEX(#REF!,MATCH(Tabla3[[#This Row],[EKM]],#REF!,0),3),0)</f>
        <v>0</v>
      </c>
    </row>
    <row r="43" spans="1:8">
      <c r="A43" s="14" t="str">
        <f t="shared" si="0"/>
        <v>EKMPT38AZ</v>
      </c>
      <c r="B43" s="15" t="s">
        <v>2781</v>
      </c>
      <c r="C43" s="15" t="s">
        <v>2782</v>
      </c>
      <c r="D43" s="15">
        <v>1</v>
      </c>
      <c r="E43" s="15">
        <v>0</v>
      </c>
      <c r="F43" s="15">
        <f>+SUM(Tabla3[[#This Row],[BOGOTA]:[MEDELLIN]])</f>
        <v>1</v>
      </c>
      <c r="G43" s="16">
        <f>IFERROR(+INDEX([1]!Tabla4[#All],MATCH(Tabla3[[#This Row],[EKM]],'[1]LISTA DE PRECIOS EKM '!A:A,0),6),0)</f>
        <v>0</v>
      </c>
      <c r="H43" s="16">
        <f>IFERROR(INDEX(#REF!,MATCH(Tabla3[[#This Row],[EKM]],#REF!,0),3),0)</f>
        <v>0</v>
      </c>
    </row>
    <row r="44" spans="1:8">
      <c r="A44" s="14" t="str">
        <f t="shared" si="0"/>
        <v>EKMTB01</v>
      </c>
      <c r="B44" s="15" t="s">
        <v>2783</v>
      </c>
      <c r="C44" s="15" t="s">
        <v>2784</v>
      </c>
      <c r="D44" s="15">
        <v>0</v>
      </c>
      <c r="E44" s="15">
        <v>0</v>
      </c>
      <c r="F44" s="15">
        <f>+SUM(Tabla3[[#This Row],[BOGOTA]:[MEDELLIN]])</f>
        <v>0</v>
      </c>
      <c r="G44" s="16">
        <f>IFERROR(+INDEX([1]!Tabla4[#All],MATCH(Tabla3[[#This Row],[EKM]],'[1]LISTA DE PRECIOS EKM '!A:A,0),6),0)</f>
        <v>0</v>
      </c>
      <c r="H44" s="16">
        <f>IFERROR(INDEX(#REF!,MATCH(Tabla3[[#This Row],[EKM]],#REF!,0),3),0)</f>
        <v>0</v>
      </c>
    </row>
    <row r="45" spans="1:8">
      <c r="A45" s="14" t="str">
        <f t="shared" si="0"/>
        <v>EKMTB02</v>
      </c>
      <c r="B45" s="15" t="s">
        <v>2785</v>
      </c>
      <c r="C45" s="15" t="s">
        <v>2786</v>
      </c>
      <c r="D45" s="15">
        <v>0</v>
      </c>
      <c r="E45" s="15">
        <v>0</v>
      </c>
      <c r="F45" s="15">
        <f>+SUM(Tabla3[[#This Row],[BOGOTA]:[MEDELLIN]])</f>
        <v>0</v>
      </c>
      <c r="G45" s="16">
        <f>IFERROR(+INDEX([1]!Tabla4[#All],MATCH(Tabla3[[#This Row],[EKM]],'[1]LISTA DE PRECIOS EKM '!A:A,0),6),0)</f>
        <v>0</v>
      </c>
      <c r="H45" s="16">
        <f>IFERROR(INDEX(#REF!,MATCH(Tabla3[[#This Row],[EKM]],#REF!,0),3),0)</f>
        <v>0</v>
      </c>
    </row>
    <row r="46" spans="1:8">
      <c r="A46" s="14" t="str">
        <f t="shared" si="0"/>
        <v>EKMTB03</v>
      </c>
      <c r="B46" s="15" t="s">
        <v>2787</v>
      </c>
      <c r="C46" s="15" t="s">
        <v>2788</v>
      </c>
      <c r="D46" s="15">
        <v>0</v>
      </c>
      <c r="E46" s="15">
        <v>0</v>
      </c>
      <c r="F46" s="15">
        <f>+SUM(Tabla3[[#This Row],[BOGOTA]:[MEDELLIN]])</f>
        <v>0</v>
      </c>
      <c r="G46" s="16">
        <f>IFERROR(+INDEX([1]!Tabla4[#All],MATCH(Tabla3[[#This Row],[EKM]],'[1]LISTA DE PRECIOS EKM '!A:A,0),6),0)</f>
        <v>0</v>
      </c>
      <c r="H46" s="16">
        <f>IFERROR(INDEX(#REF!,MATCH(Tabla3[[#This Row],[EKM]],#REF!,0),3),0)</f>
        <v>0</v>
      </c>
    </row>
    <row r="47" spans="1:8">
      <c r="A47" s="14" t="str">
        <f t="shared" si="0"/>
        <v>EKMPT38AM</v>
      </c>
      <c r="B47" s="15" t="s">
        <v>2789</v>
      </c>
      <c r="C47" s="15" t="s">
        <v>2790</v>
      </c>
      <c r="D47" s="15">
        <v>2</v>
      </c>
      <c r="E47" s="15">
        <v>0</v>
      </c>
      <c r="F47" s="15">
        <f>+SUM(Tabla3[[#This Row],[BOGOTA]:[MEDELLIN]])</f>
        <v>2</v>
      </c>
      <c r="G47" s="16">
        <f>IFERROR(+INDEX([1]!Tabla4[#All],MATCH(Tabla3[[#This Row],[EKM]],'[1]LISTA DE PRECIOS EKM '!A:A,0),6),0)</f>
        <v>0</v>
      </c>
      <c r="H47" s="16">
        <f>IFERROR(INDEX(#REF!,MATCH(Tabla3[[#This Row],[EKM]],#REF!,0),3),0)</f>
        <v>0</v>
      </c>
    </row>
    <row r="48" spans="1:8">
      <c r="A48" s="14" t="str">
        <f t="shared" si="0"/>
        <v>EKMPT38VM</v>
      </c>
      <c r="B48" s="15" t="s">
        <v>2791</v>
      </c>
      <c r="C48" s="15" t="s">
        <v>2792</v>
      </c>
      <c r="D48" s="15">
        <v>4</v>
      </c>
      <c r="E48" s="15">
        <v>0</v>
      </c>
      <c r="F48" s="15">
        <f>+SUM(Tabla3[[#This Row],[BOGOTA]:[MEDELLIN]])</f>
        <v>4</v>
      </c>
      <c r="G48" s="16">
        <f>IFERROR(+INDEX([1]!Tabla4[#All],MATCH(Tabla3[[#This Row],[EKM]],'[1]LISTA DE PRECIOS EKM '!A:A,0),6),0)</f>
        <v>0</v>
      </c>
      <c r="H48" s="16">
        <f>IFERROR(INDEX(#REF!,MATCH(Tabla3[[#This Row],[EKM]],#REF!,0),3),0)</f>
        <v>0</v>
      </c>
    </row>
    <row r="49" spans="1:8">
      <c r="A49" s="14" t="str">
        <f t="shared" si="0"/>
        <v>EKMTMR</v>
      </c>
      <c r="B49" s="15" t="s">
        <v>2793</v>
      </c>
      <c r="C49" s="15" t="s">
        <v>2794</v>
      </c>
      <c r="D49" s="15">
        <v>10</v>
      </c>
      <c r="E49" s="15">
        <v>0</v>
      </c>
      <c r="F49" s="15">
        <f>+SUM(Tabla3[[#This Row],[BOGOTA]:[MEDELLIN]])</f>
        <v>10</v>
      </c>
      <c r="G49" s="16">
        <f>IFERROR(+INDEX([1]!Tabla4[#All],MATCH(Tabla3[[#This Row],[EKM]],'[1]LISTA DE PRECIOS EKM '!A:A,0),6),0)</f>
        <v>0</v>
      </c>
      <c r="H49" s="16">
        <f>IFERROR(INDEX(#REF!,MATCH(Tabla3[[#This Row],[EKM]],#REF!,0),3),0)</f>
        <v>0</v>
      </c>
    </row>
    <row r="50" spans="1:8">
      <c r="A50" s="14" t="str">
        <f t="shared" si="0"/>
        <v>EKMTMN</v>
      </c>
      <c r="B50" s="15" t="s">
        <v>2795</v>
      </c>
      <c r="C50" s="15" t="s">
        <v>2796</v>
      </c>
      <c r="D50" s="15">
        <v>4</v>
      </c>
      <c r="E50" s="15">
        <v>0</v>
      </c>
      <c r="F50" s="15">
        <f>+SUM(Tabla3[[#This Row],[BOGOTA]:[MEDELLIN]])</f>
        <v>4</v>
      </c>
      <c r="G50" s="16">
        <f>IFERROR(+INDEX([1]!Tabla4[#All],MATCH(Tabla3[[#This Row],[EKM]],'[1]LISTA DE PRECIOS EKM '!A:A,0),6),0)</f>
        <v>0</v>
      </c>
      <c r="H50" s="16">
        <f>IFERROR(INDEX(#REF!,MATCH(Tabla3[[#This Row],[EKM]],#REF!,0),3),0)</f>
        <v>0</v>
      </c>
    </row>
    <row r="51" spans="1:8">
      <c r="A51" s="14" t="str">
        <f t="shared" si="0"/>
        <v>EKMPT38G</v>
      </c>
      <c r="B51" s="15" t="s">
        <v>2797</v>
      </c>
      <c r="C51" s="15" t="s">
        <v>2798</v>
      </c>
      <c r="D51" s="15">
        <v>2</v>
      </c>
      <c r="E51" s="15">
        <v>0</v>
      </c>
      <c r="F51" s="15">
        <f>+SUM(Tabla3[[#This Row],[BOGOTA]:[MEDELLIN]])</f>
        <v>2</v>
      </c>
      <c r="G51" s="16">
        <f>IFERROR(+INDEX([1]!Tabla4[#All],MATCH(Tabla3[[#This Row],[EKM]],'[1]LISTA DE PRECIOS EKM '!A:A,0),6),0)</f>
        <v>0</v>
      </c>
      <c r="H51" s="16">
        <f>IFERROR(INDEX(#REF!,MATCH(Tabla3[[#This Row],[EKM]],#REF!,0),3),0)</f>
        <v>0</v>
      </c>
    </row>
    <row r="52" spans="1:8">
      <c r="A52" s="14" t="str">
        <f t="shared" si="0"/>
        <v>EKMTMAM</v>
      </c>
      <c r="B52" s="15" t="s">
        <v>2799</v>
      </c>
      <c r="C52" s="15" t="s">
        <v>2800</v>
      </c>
      <c r="D52" s="15">
        <v>7</v>
      </c>
      <c r="E52" s="15">
        <v>0</v>
      </c>
      <c r="F52" s="15">
        <f>+SUM(Tabla3[[#This Row],[BOGOTA]:[MEDELLIN]])</f>
        <v>7</v>
      </c>
      <c r="G52" s="16">
        <f>IFERROR(+INDEX([1]!Tabla4[#All],MATCH(Tabla3[[#This Row],[EKM]],'[1]LISTA DE PRECIOS EKM '!A:A,0),6),0)</f>
        <v>0</v>
      </c>
      <c r="H52" s="16">
        <f>IFERROR(INDEX(#REF!,MATCH(Tabla3[[#This Row],[EKM]],#REF!,0),3),0)</f>
        <v>0</v>
      </c>
    </row>
    <row r="53" spans="1:8">
      <c r="A53" s="14" t="str">
        <f t="shared" si="0"/>
        <v>EKMT150TR</v>
      </c>
      <c r="B53" s="15" t="s">
        <v>2801</v>
      </c>
      <c r="C53" s="15" t="s">
        <v>2802</v>
      </c>
      <c r="D53" s="15">
        <v>1</v>
      </c>
      <c r="E53" s="15">
        <v>0</v>
      </c>
      <c r="F53" s="15">
        <f>+SUM(Tabla3[[#This Row],[BOGOTA]:[MEDELLIN]])</f>
        <v>1</v>
      </c>
      <c r="G53" s="16">
        <f>IFERROR(+INDEX([1]!Tabla4[#All],MATCH(Tabla3[[#This Row],[EKM]],'[1]LISTA DE PRECIOS EKM '!A:A,0),6),0)</f>
        <v>0</v>
      </c>
      <c r="H53" s="16">
        <f>IFERROR(INDEX(#REF!,MATCH(Tabla3[[#This Row],[EKM]],#REF!,0),3),0)</f>
        <v>0</v>
      </c>
    </row>
    <row r="54" spans="1:8">
      <c r="A54" s="14" t="str">
        <f t="shared" si="0"/>
        <v>EKMT90TR</v>
      </c>
      <c r="B54" s="15" t="s">
        <v>2803</v>
      </c>
      <c r="C54" s="15" t="s">
        <v>2804</v>
      </c>
      <c r="D54" s="15">
        <v>1</v>
      </c>
      <c r="E54" s="15">
        <v>0</v>
      </c>
      <c r="F54" s="15">
        <f>+SUM(Tabla3[[#This Row],[BOGOTA]:[MEDELLIN]])</f>
        <v>1</v>
      </c>
      <c r="G54" s="16">
        <f>IFERROR(+INDEX([1]!Tabla4[#All],MATCH(Tabla3[[#This Row],[EKM]],'[1]LISTA DE PRECIOS EKM '!A:A,0),6),0)</f>
        <v>0</v>
      </c>
      <c r="H54" s="16">
        <f>IFERROR(INDEX(#REF!,MATCH(Tabla3[[#This Row],[EKM]],#REF!,0),3),0)</f>
        <v>0</v>
      </c>
    </row>
    <row r="55" spans="1:8">
      <c r="A55" s="14" t="str">
        <f t="shared" si="0"/>
        <v>EKMTMAMA</v>
      </c>
      <c r="B55" s="15" t="s">
        <v>2805</v>
      </c>
      <c r="C55" s="15" t="s">
        <v>2806</v>
      </c>
      <c r="D55" s="15">
        <v>10</v>
      </c>
      <c r="E55" s="15">
        <v>0</v>
      </c>
      <c r="F55" s="15">
        <f>+SUM(Tabla3[[#This Row],[BOGOTA]:[MEDELLIN]])</f>
        <v>10</v>
      </c>
      <c r="G55" s="16">
        <f>IFERROR(+INDEX([1]!Tabla4[#All],MATCH(Tabla3[[#This Row],[EKM]],'[1]LISTA DE PRECIOS EKM '!A:A,0),6),0)</f>
        <v>0</v>
      </c>
      <c r="H55" s="16">
        <f>IFERROR(INDEX(#REF!,MATCH(Tabla3[[#This Row],[EKM]],#REF!,0),3),0)</f>
        <v>0</v>
      </c>
    </row>
    <row r="56" spans="1:8">
      <c r="A56" s="14" t="str">
        <f t="shared" si="0"/>
        <v>EKM2021</v>
      </c>
      <c r="B56" s="15" t="s">
        <v>2807</v>
      </c>
      <c r="C56" s="15" t="s">
        <v>2808</v>
      </c>
      <c r="D56" s="15">
        <v>0</v>
      </c>
      <c r="E56" s="15">
        <v>0</v>
      </c>
      <c r="F56" s="15">
        <f>+SUM(Tabla3[[#This Row],[BOGOTA]:[MEDELLIN]])</f>
        <v>0</v>
      </c>
      <c r="G56" s="16">
        <f>IFERROR(+INDEX([1]!Tabla4[#All],MATCH(Tabla3[[#This Row],[EKM]],'[1]LISTA DE PRECIOS EKM '!A:A,0),6),0)</f>
        <v>2199900</v>
      </c>
      <c r="H56" s="16">
        <f>IFERROR(INDEX(#REF!,MATCH(Tabla3[[#This Row],[EKM]],#REF!,0),3),0)</f>
        <v>0</v>
      </c>
    </row>
    <row r="57" spans="1:8">
      <c r="A57" s="14" t="str">
        <f t="shared" si="0"/>
        <v>EKM2037C</v>
      </c>
      <c r="B57" s="15" t="s">
        <v>2809</v>
      </c>
      <c r="C57" s="15" t="s">
        <v>2810</v>
      </c>
      <c r="D57" s="15">
        <v>0</v>
      </c>
      <c r="E57" s="15">
        <v>0</v>
      </c>
      <c r="F57" s="15">
        <f>+SUM(Tabla3[[#This Row],[BOGOTA]:[MEDELLIN]])</f>
        <v>0</v>
      </c>
      <c r="G57" s="16">
        <f>IFERROR(+INDEX([1]!Tabla4[#All],MATCH(Tabla3[[#This Row],[EKM]],'[1]LISTA DE PRECIOS EKM '!A:A,0),6),0)</f>
        <v>899900</v>
      </c>
      <c r="H57" s="16">
        <f>IFERROR(INDEX(#REF!,MATCH(Tabla3[[#This Row],[EKM]],#REF!,0),3),0)</f>
        <v>0</v>
      </c>
    </row>
    <row r="58" spans="1:8">
      <c r="A58" s="14" t="str">
        <f t="shared" si="0"/>
        <v>EKM2039GP</v>
      </c>
      <c r="B58" s="15" t="s">
        <v>2811</v>
      </c>
      <c r="C58" s="15" t="s">
        <v>2812</v>
      </c>
      <c r="D58" s="15">
        <v>2</v>
      </c>
      <c r="E58" s="15">
        <v>1</v>
      </c>
      <c r="F58" s="15">
        <f>+SUM(Tabla3[[#This Row],[BOGOTA]:[MEDELLIN]])</f>
        <v>3</v>
      </c>
      <c r="G58" s="16">
        <f>IFERROR(+INDEX([1]!Tabla4[#All],MATCH(Tabla3[[#This Row],[EKM]],'[1]LISTA DE PRECIOS EKM '!A:A,0),6),0)</f>
        <v>899900</v>
      </c>
      <c r="H58" s="16">
        <f>IFERROR(INDEX(#REF!,MATCH(Tabla3[[#This Row],[EKM]],#REF!,0),3),0)</f>
        <v>0</v>
      </c>
    </row>
    <row r="59" spans="1:8">
      <c r="A59" s="14" t="str">
        <f t="shared" si="0"/>
        <v>EKM2039N</v>
      </c>
      <c r="B59" s="15" t="s">
        <v>2813</v>
      </c>
      <c r="C59" s="15" t="s">
        <v>2814</v>
      </c>
      <c r="D59" s="15">
        <v>0</v>
      </c>
      <c r="E59" s="15">
        <v>2</v>
      </c>
      <c r="F59" s="15">
        <f>+SUM(Tabla3[[#This Row],[BOGOTA]:[MEDELLIN]])</f>
        <v>2</v>
      </c>
      <c r="G59" s="16">
        <f>IFERROR(+INDEX([1]!Tabla4[#All],MATCH(Tabla3[[#This Row],[EKM]],'[1]LISTA DE PRECIOS EKM '!A:A,0),6),0)</f>
        <v>899900</v>
      </c>
      <c r="H59" s="16">
        <f>IFERROR(INDEX(#REF!,MATCH(Tabla3[[#This Row],[EKM]],#REF!,0),3),0)</f>
        <v>0</v>
      </c>
    </row>
    <row r="60" spans="1:8">
      <c r="A60" s="14" t="str">
        <f t="shared" si="0"/>
        <v>EKM2039T</v>
      </c>
      <c r="B60" s="15" t="s">
        <v>2815</v>
      </c>
      <c r="C60" s="15" t="s">
        <v>2816</v>
      </c>
      <c r="D60" s="15">
        <v>0</v>
      </c>
      <c r="E60" s="15">
        <v>6</v>
      </c>
      <c r="F60" s="15">
        <f>+SUM(Tabla3[[#This Row],[BOGOTA]:[MEDELLIN]])</f>
        <v>6</v>
      </c>
      <c r="G60" s="16">
        <f>IFERROR(+INDEX([1]!Tabla4[#All],MATCH(Tabla3[[#This Row],[EKM]],'[1]LISTA DE PRECIOS EKM '!A:A,0),6),0)</f>
        <v>899900</v>
      </c>
      <c r="H60" s="16">
        <f>IFERROR(INDEX(#REF!,MATCH(Tabla3[[#This Row],[EKM]],#REF!,0),3),0)</f>
        <v>0</v>
      </c>
    </row>
    <row r="61" spans="1:8">
      <c r="A61" s="14" t="str">
        <f t="shared" si="0"/>
        <v>EKM2045</v>
      </c>
      <c r="B61" s="15" t="s">
        <v>2817</v>
      </c>
      <c r="C61" s="15" t="s">
        <v>2818</v>
      </c>
      <c r="D61" s="15">
        <v>0</v>
      </c>
      <c r="E61" s="15">
        <v>4</v>
      </c>
      <c r="F61" s="15">
        <f>+SUM(Tabla3[[#This Row],[BOGOTA]:[MEDELLIN]])</f>
        <v>4</v>
      </c>
      <c r="G61" s="16">
        <f>IFERROR(+INDEX([1]!Tabla4[#All],MATCH(Tabla3[[#This Row],[EKM]],'[1]LISTA DE PRECIOS EKM '!A:A,0),6),0)</f>
        <v>579900</v>
      </c>
      <c r="H61" s="16">
        <f>IFERROR(INDEX(#REF!,MATCH(Tabla3[[#This Row],[EKM]],#REF!,0),3),0)</f>
        <v>0</v>
      </c>
    </row>
    <row r="62" spans="1:8">
      <c r="A62" s="14" t="str">
        <f t="shared" si="0"/>
        <v>EKMPT21</v>
      </c>
      <c r="B62" s="15" t="s">
        <v>2819</v>
      </c>
      <c r="C62" s="15" t="s">
        <v>2820</v>
      </c>
      <c r="D62" s="15">
        <v>43</v>
      </c>
      <c r="E62" s="15">
        <v>0</v>
      </c>
      <c r="F62" s="15">
        <f>+SUM(Tabla3[[#This Row],[BOGOTA]:[MEDELLIN]])</f>
        <v>43</v>
      </c>
      <c r="G62" s="16">
        <f>IFERROR(+INDEX([1]!Tabla4[#All],MATCH(Tabla3[[#This Row],[EKM]],'[1]LISTA DE PRECIOS EKM '!A:A,0),6),0)</f>
        <v>0</v>
      </c>
      <c r="H62" s="16">
        <f>IFERROR(INDEX(#REF!,MATCH(Tabla3[[#This Row],[EKM]],#REF!,0),3),0)</f>
        <v>0</v>
      </c>
    </row>
    <row r="63" spans="1:8">
      <c r="A63" s="14" t="str">
        <f t="shared" si="0"/>
        <v>EKMPT25</v>
      </c>
      <c r="B63" s="15" t="s">
        <v>2821</v>
      </c>
      <c r="C63" s="15" t="s">
        <v>2822</v>
      </c>
      <c r="D63" s="15">
        <v>27</v>
      </c>
      <c r="E63" s="15">
        <v>0</v>
      </c>
      <c r="F63" s="15">
        <f>+SUM(Tabla3[[#This Row],[BOGOTA]:[MEDELLIN]])</f>
        <v>27</v>
      </c>
      <c r="G63" s="16">
        <f>IFERROR(+INDEX([1]!Tabla4[#All],MATCH(Tabla3[[#This Row],[EKM]],'[1]LISTA DE PRECIOS EKM '!A:A,0),6),0)</f>
        <v>0</v>
      </c>
      <c r="H63" s="16">
        <f>IFERROR(INDEX(#REF!,MATCH(Tabla3[[#This Row],[EKM]],#REF!,0),3),0)</f>
        <v>0</v>
      </c>
    </row>
    <row r="64" spans="1:8">
      <c r="A64" s="14" t="str">
        <f t="shared" si="0"/>
        <v>EKMPT15G</v>
      </c>
      <c r="B64" s="15" t="s">
        <v>2823</v>
      </c>
      <c r="C64" s="15" t="s">
        <v>2824</v>
      </c>
      <c r="D64" s="15">
        <v>5</v>
      </c>
      <c r="E64" s="15">
        <v>0</v>
      </c>
      <c r="F64" s="15">
        <f>+SUM(Tabla3[[#This Row],[BOGOTA]:[MEDELLIN]])</f>
        <v>5</v>
      </c>
      <c r="G64" s="16">
        <f>IFERROR(+INDEX([1]!Tabla4[#All],MATCH(Tabla3[[#This Row],[EKM]],'[1]LISTA DE PRECIOS EKM '!A:A,0),6),0)</f>
        <v>0</v>
      </c>
      <c r="H64" s="16">
        <f>IFERROR(INDEX(#REF!,MATCH(Tabla3[[#This Row],[EKM]],#REF!,0),3),0)</f>
        <v>0</v>
      </c>
    </row>
    <row r="65" spans="1:8">
      <c r="A65" s="14" t="str">
        <f t="shared" si="0"/>
        <v>EKM2046</v>
      </c>
      <c r="B65" s="15" t="s">
        <v>2825</v>
      </c>
      <c r="C65" s="15" t="s">
        <v>2826</v>
      </c>
      <c r="D65" s="15">
        <v>0</v>
      </c>
      <c r="E65" s="15">
        <v>1</v>
      </c>
      <c r="F65" s="15">
        <f>+SUM(Tabla3[[#This Row],[BOGOTA]:[MEDELLIN]])</f>
        <v>1</v>
      </c>
      <c r="G65" s="16">
        <f>IFERROR(+INDEX([1]!Tabla4[#All],MATCH(Tabla3[[#This Row],[EKM]],'[1]LISTA DE PRECIOS EKM '!A:A,0),6),0)</f>
        <v>579900</v>
      </c>
      <c r="H65" s="16">
        <f>IFERROR(INDEX(#REF!,MATCH(Tabla3[[#This Row],[EKM]],#REF!,0),3),0)</f>
        <v>0</v>
      </c>
    </row>
    <row r="66" spans="1:8">
      <c r="A66" s="14" t="str">
        <f t="shared" ref="A66:A129" si="1">+TRIM(B66)</f>
        <v>EKMPT42</v>
      </c>
      <c r="B66" s="15" t="s">
        <v>2827</v>
      </c>
      <c r="C66" s="15" t="s">
        <v>2828</v>
      </c>
      <c r="D66" s="15">
        <v>76</v>
      </c>
      <c r="E66" s="15">
        <v>0</v>
      </c>
      <c r="F66" s="15">
        <f>+SUM(Tabla3[[#This Row],[BOGOTA]:[MEDELLIN]])</f>
        <v>76</v>
      </c>
      <c r="G66" s="16">
        <f>IFERROR(+INDEX([1]!Tabla4[#All],MATCH(Tabla3[[#This Row],[EKM]],'[1]LISTA DE PRECIOS EKM '!A:A,0),6),0)</f>
        <v>0</v>
      </c>
      <c r="H66" s="16">
        <f>IFERROR(INDEX(#REF!,MATCH(Tabla3[[#This Row],[EKM]],#REF!,0),3),0)</f>
        <v>0</v>
      </c>
    </row>
    <row r="67" spans="1:8">
      <c r="A67" s="14" t="str">
        <f t="shared" si="1"/>
        <v>EKMPT20BA</v>
      </c>
      <c r="B67" s="15" t="s">
        <v>2829</v>
      </c>
      <c r="C67" s="15" t="s">
        <v>2830</v>
      </c>
      <c r="D67" s="15">
        <v>2</v>
      </c>
      <c r="E67" s="15">
        <v>0</v>
      </c>
      <c r="F67" s="15">
        <f>+SUM(Tabla3[[#This Row],[BOGOTA]:[MEDELLIN]])</f>
        <v>2</v>
      </c>
      <c r="G67" s="16">
        <f>IFERROR(+INDEX([1]!Tabla4[#All],MATCH(Tabla3[[#This Row],[EKM]],'[1]LISTA DE PRECIOS EKM '!A:A,0),6),0)</f>
        <v>0</v>
      </c>
      <c r="H67" s="16">
        <f>IFERROR(INDEX(#REF!,MATCH(Tabla3[[#This Row],[EKM]],#REF!,0),3),0)</f>
        <v>0</v>
      </c>
    </row>
    <row r="68" spans="1:8">
      <c r="A68" s="14" t="str">
        <f t="shared" si="1"/>
        <v>EKMET30EN</v>
      </c>
      <c r="B68" s="15" t="s">
        <v>2831</v>
      </c>
      <c r="C68" s="15" t="s">
        <v>2832</v>
      </c>
      <c r="D68" s="15">
        <v>4</v>
      </c>
      <c r="E68" s="15">
        <v>0</v>
      </c>
      <c r="F68" s="15">
        <f>+SUM(Tabla3[[#This Row],[BOGOTA]:[MEDELLIN]])</f>
        <v>4</v>
      </c>
      <c r="G68" s="16">
        <f>IFERROR(+INDEX([1]!Tabla4[#All],MATCH(Tabla3[[#This Row],[EKM]],'[1]LISTA DE PRECIOS EKM '!A:A,0),6),0)</f>
        <v>0</v>
      </c>
      <c r="H68" s="16">
        <f>IFERROR(INDEX(#REF!,MATCH(Tabla3[[#This Row],[EKM]],#REF!,0),3),0)</f>
        <v>0</v>
      </c>
    </row>
    <row r="69" spans="1:8">
      <c r="A69" s="14" t="str">
        <f t="shared" si="1"/>
        <v>EKM2047</v>
      </c>
      <c r="B69" s="15" t="s">
        <v>8546</v>
      </c>
      <c r="C69" s="15" t="s">
        <v>8547</v>
      </c>
      <c r="D69" s="15">
        <v>0</v>
      </c>
      <c r="E69" s="15">
        <v>4</v>
      </c>
      <c r="F69" s="15">
        <f>+SUM(Tabla3[[#This Row],[BOGOTA]:[MEDELLIN]])</f>
        <v>4</v>
      </c>
      <c r="G69" s="16">
        <f>IFERROR(+INDEX([1]!Tabla4[#All],MATCH(Tabla3[[#This Row],[EKM]],'[1]LISTA DE PRECIOS EKM '!A:A,0),6),0)</f>
        <v>579900</v>
      </c>
      <c r="H69" s="16">
        <f>IFERROR(INDEX(#REF!,MATCH(Tabla3[[#This Row],[EKM]],#REF!,0),3),0)</f>
        <v>0</v>
      </c>
    </row>
    <row r="70" spans="1:8">
      <c r="A70" s="14" t="str">
        <f t="shared" si="1"/>
        <v>EKMPT54</v>
      </c>
      <c r="B70" s="15" t="s">
        <v>2835</v>
      </c>
      <c r="C70" s="15" t="s">
        <v>2836</v>
      </c>
      <c r="D70" s="15">
        <v>2</v>
      </c>
      <c r="E70" s="15">
        <v>0</v>
      </c>
      <c r="F70" s="15">
        <f>+SUM(Tabla3[[#This Row],[BOGOTA]:[MEDELLIN]])</f>
        <v>2</v>
      </c>
      <c r="G70" s="16">
        <f>IFERROR(+INDEX([1]!Tabla4[#All],MATCH(Tabla3[[#This Row],[EKM]],'[1]LISTA DE PRECIOS EKM '!A:A,0),6),0)</f>
        <v>0</v>
      </c>
      <c r="H70" s="16">
        <f>IFERROR(INDEX(#REF!,MATCH(Tabla3[[#This Row],[EKM]],#REF!,0),3),0)</f>
        <v>0</v>
      </c>
    </row>
    <row r="71" spans="1:8">
      <c r="A71" s="14" t="str">
        <f t="shared" si="1"/>
        <v>EKM2047GL</v>
      </c>
      <c r="B71" s="15" t="s">
        <v>2833</v>
      </c>
      <c r="C71" s="15" t="s">
        <v>2834</v>
      </c>
      <c r="D71" s="15">
        <v>0</v>
      </c>
      <c r="E71" s="15">
        <v>1</v>
      </c>
      <c r="F71" s="15">
        <f>+SUM(Tabla3[[#This Row],[BOGOTA]:[MEDELLIN]])</f>
        <v>1</v>
      </c>
      <c r="G71" s="16">
        <f>IFERROR(+INDEX([1]!Tabla4[#All],MATCH(Tabla3[[#This Row],[EKM]],'[1]LISTA DE PRECIOS EKM '!A:A,0),6),0)</f>
        <v>579900</v>
      </c>
      <c r="H71" s="16">
        <f>IFERROR(INDEX(#REF!,MATCH(Tabla3[[#This Row],[EKM]],#REF!,0),3),0)</f>
        <v>0</v>
      </c>
    </row>
    <row r="72" spans="1:8">
      <c r="A72" s="14" t="str">
        <f t="shared" si="1"/>
        <v>EKM2047GR</v>
      </c>
      <c r="B72" s="15" t="s">
        <v>2837</v>
      </c>
      <c r="C72" s="15" t="s">
        <v>2838</v>
      </c>
      <c r="D72" s="15">
        <v>0</v>
      </c>
      <c r="E72" s="15">
        <v>6</v>
      </c>
      <c r="F72" s="15">
        <f>+SUM(Tabla3[[#This Row],[BOGOTA]:[MEDELLIN]])</f>
        <v>6</v>
      </c>
      <c r="G72" s="16">
        <f>IFERROR(+INDEX([1]!Tabla4[#All],MATCH(Tabla3[[#This Row],[EKM]],'[1]LISTA DE PRECIOS EKM '!A:A,0),6),0)</f>
        <v>579900</v>
      </c>
      <c r="H72" s="16">
        <f>IFERROR(INDEX(#REF!,MATCH(Tabla3[[#This Row],[EKM]],#REF!,0),3),0)</f>
        <v>0</v>
      </c>
    </row>
    <row r="73" spans="1:8">
      <c r="A73" s="14" t="str">
        <f t="shared" si="1"/>
        <v>EKMRE57</v>
      </c>
      <c r="B73" s="15" t="s">
        <v>2841</v>
      </c>
      <c r="C73" s="15" t="s">
        <v>2842</v>
      </c>
      <c r="D73" s="15">
        <v>1</v>
      </c>
      <c r="E73" s="15">
        <v>0</v>
      </c>
      <c r="F73" s="15">
        <f>+SUM(Tabla3[[#This Row],[BOGOTA]:[MEDELLIN]])</f>
        <v>1</v>
      </c>
      <c r="G73" s="16">
        <f>IFERROR(+INDEX([1]!Tabla4[#All],MATCH(Tabla3[[#This Row],[EKM]],'[1]LISTA DE PRECIOS EKM '!A:A,0),6),0)</f>
        <v>0</v>
      </c>
      <c r="H73" s="16">
        <f>IFERROR(INDEX(#REF!,MATCH(Tabla3[[#This Row],[EKM]],#REF!,0),3),0)</f>
        <v>0</v>
      </c>
    </row>
    <row r="74" spans="1:8">
      <c r="A74" s="14" t="str">
        <f t="shared" si="1"/>
        <v>EKMESTRSB</v>
      </c>
      <c r="B74" s="15" t="s">
        <v>2843</v>
      </c>
      <c r="C74" s="15" t="s">
        <v>2844</v>
      </c>
      <c r="D74" s="15">
        <v>2</v>
      </c>
      <c r="E74" s="15">
        <v>0</v>
      </c>
      <c r="F74" s="15">
        <f>+SUM(Tabla3[[#This Row],[BOGOTA]:[MEDELLIN]])</f>
        <v>2</v>
      </c>
      <c r="G74" s="16">
        <f>IFERROR(+INDEX([1]!Tabla4[#All],MATCH(Tabla3[[#This Row],[EKM]],'[1]LISTA DE PRECIOS EKM '!A:A,0),6),0)</f>
        <v>0</v>
      </c>
      <c r="H74" s="16">
        <f>IFERROR(INDEX(#REF!,MATCH(Tabla3[[#This Row],[EKM]],#REF!,0),3),0)</f>
        <v>0</v>
      </c>
    </row>
    <row r="75" spans="1:8">
      <c r="A75" s="14" t="str">
        <f t="shared" si="1"/>
        <v>EKMPE38A</v>
      </c>
      <c r="B75" s="15" t="s">
        <v>2845</v>
      </c>
      <c r="C75" s="15" t="s">
        <v>2846</v>
      </c>
      <c r="D75" s="15">
        <v>22</v>
      </c>
      <c r="E75" s="15">
        <v>0</v>
      </c>
      <c r="F75" s="15">
        <f>+SUM(Tabla3[[#This Row],[BOGOTA]:[MEDELLIN]])</f>
        <v>22</v>
      </c>
      <c r="G75" s="16">
        <f>IFERROR(+INDEX([1]!Tabla4[#All],MATCH(Tabla3[[#This Row],[EKM]],'[1]LISTA DE PRECIOS EKM '!A:A,0),6),0)</f>
        <v>0</v>
      </c>
      <c r="H75" s="16">
        <f>IFERROR(INDEX(#REF!,MATCH(Tabla3[[#This Row],[EKM]],#REF!,0),3),0)</f>
        <v>0</v>
      </c>
    </row>
    <row r="76" spans="1:8">
      <c r="A76" s="14" t="str">
        <f t="shared" si="1"/>
        <v>EKMPT15P</v>
      </c>
      <c r="B76" s="15" t="s">
        <v>2847</v>
      </c>
      <c r="C76" s="15" t="s">
        <v>2848</v>
      </c>
      <c r="D76" s="15">
        <v>6</v>
      </c>
      <c r="E76" s="15">
        <v>0</v>
      </c>
      <c r="F76" s="15">
        <f>+SUM(Tabla3[[#This Row],[BOGOTA]:[MEDELLIN]])</f>
        <v>6</v>
      </c>
      <c r="G76" s="16">
        <f>IFERROR(+INDEX([1]!Tabla4[#All],MATCH(Tabla3[[#This Row],[EKM]],'[1]LISTA DE PRECIOS EKM '!A:A,0),6),0)</f>
        <v>0</v>
      </c>
      <c r="H76" s="16">
        <f>IFERROR(INDEX(#REF!,MATCH(Tabla3[[#This Row],[EKM]],#REF!,0),3),0)</f>
        <v>0</v>
      </c>
    </row>
    <row r="77" spans="1:8">
      <c r="A77" s="14" t="str">
        <f t="shared" si="1"/>
        <v>EKMPT40</v>
      </c>
      <c r="B77" s="15" t="s">
        <v>2849</v>
      </c>
      <c r="C77" s="15" t="s">
        <v>2850</v>
      </c>
      <c r="D77" s="15">
        <v>0</v>
      </c>
      <c r="E77" s="15">
        <v>0</v>
      </c>
      <c r="F77" s="15">
        <f>+SUM(Tabla3[[#This Row],[BOGOTA]:[MEDELLIN]])</f>
        <v>0</v>
      </c>
      <c r="G77" s="16">
        <f>IFERROR(+INDEX([1]!Tabla4[#All],MATCH(Tabla3[[#This Row],[EKM]],'[1]LISTA DE PRECIOS EKM '!A:A,0),6),0)</f>
        <v>0</v>
      </c>
      <c r="H77" s="16">
        <f>IFERROR(INDEX(#REF!,MATCH(Tabla3[[#This Row],[EKM]],#REF!,0),3),0)</f>
        <v>0</v>
      </c>
    </row>
    <row r="78" spans="1:8">
      <c r="A78" s="14" t="str">
        <f t="shared" si="1"/>
        <v>EKMPT24</v>
      </c>
      <c r="B78" s="15" t="s">
        <v>2851</v>
      </c>
      <c r="C78" s="15" t="s">
        <v>2852</v>
      </c>
      <c r="D78" s="15">
        <v>-1</v>
      </c>
      <c r="E78" s="15">
        <v>0</v>
      </c>
      <c r="F78" s="15">
        <f>+SUM(Tabla3[[#This Row],[BOGOTA]:[MEDELLIN]])</f>
        <v>-1</v>
      </c>
      <c r="G78" s="16">
        <f>IFERROR(+INDEX([1]!Tabla4[#All],MATCH(Tabla3[[#This Row],[EKM]],'[1]LISTA DE PRECIOS EKM '!A:A,0),6),0)</f>
        <v>0</v>
      </c>
      <c r="H78" s="16">
        <f>IFERROR(INDEX(#REF!,MATCH(Tabla3[[#This Row],[EKM]],#REF!,0),3),0)</f>
        <v>0</v>
      </c>
    </row>
    <row r="79" spans="1:8">
      <c r="A79" s="14" t="str">
        <f t="shared" si="1"/>
        <v>EKMTE01</v>
      </c>
      <c r="B79" s="15" t="s">
        <v>2853</v>
      </c>
      <c r="C79" s="15" t="s">
        <v>2854</v>
      </c>
      <c r="D79" s="15">
        <v>1</v>
      </c>
      <c r="E79" s="15">
        <v>0</v>
      </c>
      <c r="F79" s="15">
        <f>+SUM(Tabla3[[#This Row],[BOGOTA]:[MEDELLIN]])</f>
        <v>1</v>
      </c>
      <c r="G79" s="16">
        <f>IFERROR(+INDEX([1]!Tabla4[#All],MATCH(Tabla3[[#This Row],[EKM]],'[1]LISTA DE PRECIOS EKM '!A:A,0),6),0)</f>
        <v>0</v>
      </c>
      <c r="H79" s="16">
        <f>IFERROR(INDEX(#REF!,MATCH(Tabla3[[#This Row],[EKM]],#REF!,0),3),0)</f>
        <v>0</v>
      </c>
    </row>
    <row r="80" spans="1:8">
      <c r="A80" s="14" t="str">
        <f t="shared" si="1"/>
        <v>EKMPT28PN</v>
      </c>
      <c r="B80" s="15" t="s">
        <v>2855</v>
      </c>
      <c r="C80" s="15" t="s">
        <v>2856</v>
      </c>
      <c r="D80" s="15">
        <v>1</v>
      </c>
      <c r="E80" s="15">
        <v>0</v>
      </c>
      <c r="F80" s="15">
        <f>+SUM(Tabla3[[#This Row],[BOGOTA]:[MEDELLIN]])</f>
        <v>1</v>
      </c>
      <c r="G80" s="16">
        <f>IFERROR(+INDEX([1]!Tabla4[#All],MATCH(Tabla3[[#This Row],[EKM]],'[1]LISTA DE PRECIOS EKM '!A:A,0),6),0)</f>
        <v>0</v>
      </c>
      <c r="H80" s="16">
        <f>IFERROR(INDEX(#REF!,MATCH(Tabla3[[#This Row],[EKM]],#REF!,0),3),0)</f>
        <v>0</v>
      </c>
    </row>
    <row r="81" spans="1:8">
      <c r="A81" s="14" t="str">
        <f t="shared" si="1"/>
        <v>EKM2047T</v>
      </c>
      <c r="B81" s="15" t="s">
        <v>2839</v>
      </c>
      <c r="C81" s="15" t="s">
        <v>2840</v>
      </c>
      <c r="D81" s="15">
        <v>0</v>
      </c>
      <c r="E81" s="15">
        <v>10</v>
      </c>
      <c r="F81" s="15">
        <f>+SUM(Tabla3[[#This Row],[BOGOTA]:[MEDELLIN]])</f>
        <v>10</v>
      </c>
      <c r="G81" s="16">
        <f>IFERROR(+INDEX([1]!Tabla4[#All],MATCH(Tabla3[[#This Row],[EKM]],'[1]LISTA DE PRECIOS EKM '!A:A,0),6),0)</f>
        <v>579900</v>
      </c>
      <c r="H81" s="16">
        <f>IFERROR(INDEX(#REF!,MATCH(Tabla3[[#This Row],[EKM]],#REF!,0),3),0)</f>
        <v>0</v>
      </c>
    </row>
    <row r="82" spans="1:8">
      <c r="A82" s="14" t="str">
        <f t="shared" si="1"/>
        <v>EKM2047V</v>
      </c>
      <c r="B82" s="15" t="s">
        <v>2857</v>
      </c>
      <c r="C82" s="15" t="s">
        <v>2858</v>
      </c>
      <c r="D82" s="15">
        <v>0</v>
      </c>
      <c r="E82" s="15">
        <v>1</v>
      </c>
      <c r="F82" s="15">
        <f>+SUM(Tabla3[[#This Row],[BOGOTA]:[MEDELLIN]])</f>
        <v>1</v>
      </c>
      <c r="G82" s="16">
        <f>IFERROR(+INDEX([1]!Tabla4[#All],MATCH(Tabla3[[#This Row],[EKM]],'[1]LISTA DE PRECIOS EKM '!A:A,0),6),0)</f>
        <v>579900</v>
      </c>
      <c r="H82" s="16">
        <f>IFERROR(INDEX(#REF!,MATCH(Tabla3[[#This Row],[EKM]],#REF!,0),3),0)</f>
        <v>0</v>
      </c>
    </row>
    <row r="83" spans="1:8">
      <c r="A83" s="14" t="str">
        <f t="shared" si="1"/>
        <v>EKMESS01</v>
      </c>
      <c r="B83" s="15" t="s">
        <v>2861</v>
      </c>
      <c r="C83" s="15" t="s">
        <v>2862</v>
      </c>
      <c r="D83" s="15">
        <v>0</v>
      </c>
      <c r="E83" s="15">
        <v>0</v>
      </c>
      <c r="F83" s="15">
        <f>+SUM(Tabla3[[#This Row],[BOGOTA]:[MEDELLIN]])</f>
        <v>0</v>
      </c>
      <c r="G83" s="16">
        <f>IFERROR(+INDEX([1]!Tabla4[#All],MATCH(Tabla3[[#This Row],[EKM]],'[1]LISTA DE PRECIOS EKM '!A:A,0),6),0)</f>
        <v>0</v>
      </c>
      <c r="H83" s="16">
        <f>IFERROR(INDEX(#REF!,MATCH(Tabla3[[#This Row],[EKM]],#REF!,0),3),0)</f>
        <v>0</v>
      </c>
    </row>
    <row r="84" spans="1:8">
      <c r="A84" s="14" t="str">
        <f t="shared" si="1"/>
        <v>EKMDZ01</v>
      </c>
      <c r="B84" s="15" t="s">
        <v>2863</v>
      </c>
      <c r="C84" s="15" t="s">
        <v>2864</v>
      </c>
      <c r="D84" s="15">
        <v>6</v>
      </c>
      <c r="E84" s="15">
        <v>0</v>
      </c>
      <c r="F84" s="15">
        <f>+SUM(Tabla3[[#This Row],[BOGOTA]:[MEDELLIN]])</f>
        <v>6</v>
      </c>
      <c r="G84" s="16">
        <f>IFERROR(+INDEX([1]!Tabla4[#All],MATCH(Tabla3[[#This Row],[EKM]],'[1]LISTA DE PRECIOS EKM '!A:A,0),6),0)</f>
        <v>0</v>
      </c>
      <c r="H84" s="16">
        <f>IFERROR(INDEX(#REF!,MATCH(Tabla3[[#This Row],[EKM]],#REF!,0),3),0)</f>
        <v>0</v>
      </c>
    </row>
    <row r="85" spans="1:8">
      <c r="A85" s="14" t="str">
        <f t="shared" si="1"/>
        <v>EKM2059</v>
      </c>
      <c r="B85" s="15" t="s">
        <v>2859</v>
      </c>
      <c r="C85" s="15" t="s">
        <v>2860</v>
      </c>
      <c r="D85" s="15">
        <v>1</v>
      </c>
      <c r="E85" s="15">
        <v>0</v>
      </c>
      <c r="F85" s="15">
        <f>+SUM(Tabla3[[#This Row],[BOGOTA]:[MEDELLIN]])</f>
        <v>1</v>
      </c>
      <c r="G85" s="16">
        <f>IFERROR(+INDEX([1]!Tabla4[#All],MATCH(Tabla3[[#This Row],[EKM]],'[1]LISTA DE PRECIOS EKM '!A:A,0),6),0)</f>
        <v>2229900</v>
      </c>
      <c r="H85" s="16">
        <f>IFERROR(INDEX(#REF!,MATCH(Tabla3[[#This Row],[EKM]],#REF!,0),3),0)</f>
        <v>0</v>
      </c>
    </row>
    <row r="86" spans="1:8">
      <c r="A86" s="14" t="str">
        <f t="shared" si="1"/>
        <v>EKM20TP402</v>
      </c>
      <c r="B86" s="15" t="s">
        <v>2865</v>
      </c>
      <c r="C86" s="15" t="s">
        <v>2866</v>
      </c>
      <c r="D86" s="15">
        <v>0</v>
      </c>
      <c r="E86" s="15">
        <v>1</v>
      </c>
      <c r="F86" s="15">
        <f>+SUM(Tabla3[[#This Row],[BOGOTA]:[MEDELLIN]])</f>
        <v>1</v>
      </c>
      <c r="G86" s="16">
        <f>IFERROR(+INDEX([1]!Tabla4[#All],MATCH(Tabla3[[#This Row],[EKM]],'[1]LISTA DE PRECIOS EKM '!A:A,0),6),0)</f>
        <v>0</v>
      </c>
      <c r="H86" s="16">
        <f>IFERROR(INDEX(#REF!,MATCH(Tabla3[[#This Row],[EKM]],#REF!,0),3),0)</f>
        <v>0</v>
      </c>
    </row>
    <row r="87" spans="1:8">
      <c r="A87" s="14" t="str">
        <f t="shared" si="1"/>
        <v>EKMBR06</v>
      </c>
      <c r="B87" s="15" t="s">
        <v>2869</v>
      </c>
      <c r="C87" s="15" t="s">
        <v>2870</v>
      </c>
      <c r="D87" s="15">
        <v>12</v>
      </c>
      <c r="E87" s="15">
        <v>0</v>
      </c>
      <c r="F87" s="15">
        <f>+SUM(Tabla3[[#This Row],[BOGOTA]:[MEDELLIN]])</f>
        <v>12</v>
      </c>
      <c r="G87" s="16">
        <f>IFERROR(+INDEX([1]!Tabla4[#All],MATCH(Tabla3[[#This Row],[EKM]],'[1]LISTA DE PRECIOS EKM '!A:A,0),6),0)</f>
        <v>0</v>
      </c>
      <c r="H87" s="16">
        <f>IFERROR(INDEX(#REF!,MATCH(Tabla3[[#This Row],[EKM]],#REF!,0),3),0)</f>
        <v>0</v>
      </c>
    </row>
    <row r="88" spans="1:8">
      <c r="A88" s="14" t="str">
        <f t="shared" si="1"/>
        <v>EKMPT41Z</v>
      </c>
      <c r="B88" s="15" t="s">
        <v>2871</v>
      </c>
      <c r="C88" s="15" t="s">
        <v>2872</v>
      </c>
      <c r="D88" s="15">
        <v>35</v>
      </c>
      <c r="E88" s="15">
        <v>0</v>
      </c>
      <c r="F88" s="15">
        <f>+SUM(Tabla3[[#This Row],[BOGOTA]:[MEDELLIN]])</f>
        <v>35</v>
      </c>
      <c r="G88" s="16">
        <f>IFERROR(+INDEX([1]!Tabla4[#All],MATCH(Tabla3[[#This Row],[EKM]],'[1]LISTA DE PRECIOS EKM '!A:A,0),6),0)</f>
        <v>0</v>
      </c>
      <c r="H88" s="16">
        <f>IFERROR(INDEX(#REF!,MATCH(Tabla3[[#This Row],[EKM]],#REF!,0),3),0)</f>
        <v>0</v>
      </c>
    </row>
    <row r="89" spans="1:8">
      <c r="A89" s="14" t="str">
        <f t="shared" si="1"/>
        <v>EKMPT41R</v>
      </c>
      <c r="B89" s="15" t="s">
        <v>2873</v>
      </c>
      <c r="C89" s="15" t="s">
        <v>2874</v>
      </c>
      <c r="D89" s="15">
        <v>5</v>
      </c>
      <c r="E89" s="15">
        <v>0</v>
      </c>
      <c r="F89" s="15">
        <f>+SUM(Tabla3[[#This Row],[BOGOTA]:[MEDELLIN]])</f>
        <v>5</v>
      </c>
      <c r="G89" s="16">
        <f>IFERROR(+INDEX([1]!Tabla4[#All],MATCH(Tabla3[[#This Row],[EKM]],'[1]LISTA DE PRECIOS EKM '!A:A,0),6),0)</f>
        <v>0</v>
      </c>
      <c r="H89" s="16">
        <f>IFERROR(INDEX(#REF!,MATCH(Tabla3[[#This Row],[EKM]],#REF!,0),3),0)</f>
        <v>0</v>
      </c>
    </row>
    <row r="90" spans="1:8">
      <c r="A90" s="14" t="str">
        <f t="shared" si="1"/>
        <v>EKM2131</v>
      </c>
      <c r="B90" s="15" t="s">
        <v>2867</v>
      </c>
      <c r="C90" s="15" t="s">
        <v>2868</v>
      </c>
      <c r="D90" s="15">
        <v>0</v>
      </c>
      <c r="E90" s="15">
        <v>1</v>
      </c>
      <c r="F90" s="15">
        <f>+SUM(Tabla3[[#This Row],[BOGOTA]:[MEDELLIN]])</f>
        <v>1</v>
      </c>
      <c r="G90" s="16">
        <f>IFERROR(+INDEX([1]!Tabla4[#All],MATCH(Tabla3[[#This Row],[EKM]],'[1]LISTA DE PRECIOS EKM '!A:A,0),6),0)</f>
        <v>2229900</v>
      </c>
      <c r="H90" s="16">
        <f>IFERROR(INDEX(#REF!,MATCH(Tabla3[[#This Row],[EKM]],#REF!,0),3),0)</f>
        <v>0</v>
      </c>
    </row>
    <row r="91" spans="1:8">
      <c r="A91" s="14" t="str">
        <f t="shared" si="1"/>
        <v>EKMPT52</v>
      </c>
      <c r="B91" s="15" t="s">
        <v>2877</v>
      </c>
      <c r="C91" s="15" t="s">
        <v>2878</v>
      </c>
      <c r="D91" s="15">
        <v>1</v>
      </c>
      <c r="E91" s="15">
        <v>0</v>
      </c>
      <c r="F91" s="15">
        <f>+SUM(Tabla3[[#This Row],[BOGOTA]:[MEDELLIN]])</f>
        <v>1</v>
      </c>
      <c r="G91" s="16">
        <f>IFERROR(+INDEX([1]!Tabla4[#All],MATCH(Tabla3[[#This Row],[EKM]],'[1]LISTA DE PRECIOS EKM '!A:A,0),6),0)</f>
        <v>49900</v>
      </c>
      <c r="H91" s="16">
        <f>IFERROR(INDEX(#REF!,MATCH(Tabla3[[#This Row],[EKM]],#REF!,0),3),0)</f>
        <v>0</v>
      </c>
    </row>
    <row r="92" spans="1:8">
      <c r="A92" s="14" t="str">
        <f t="shared" si="1"/>
        <v>EKMET30</v>
      </c>
      <c r="B92" s="15" t="s">
        <v>2879</v>
      </c>
      <c r="C92" s="15" t="s">
        <v>2880</v>
      </c>
      <c r="D92" s="15">
        <v>18</v>
      </c>
      <c r="E92" s="15">
        <v>0</v>
      </c>
      <c r="F92" s="15">
        <f>+SUM(Tabla3[[#This Row],[BOGOTA]:[MEDELLIN]])</f>
        <v>18</v>
      </c>
      <c r="G92" s="16">
        <f>IFERROR(+INDEX([1]!Tabla4[#All],MATCH(Tabla3[[#This Row],[EKM]],'[1]LISTA DE PRECIOS EKM '!A:A,0),6),0)</f>
        <v>0</v>
      </c>
      <c r="H92" s="16">
        <f>IFERROR(INDEX(#REF!,MATCH(Tabla3[[#This Row],[EKM]],#REF!,0),3),0)</f>
        <v>0</v>
      </c>
    </row>
    <row r="93" spans="1:8">
      <c r="A93" s="14" t="str">
        <f t="shared" si="1"/>
        <v>EKM3ES4T</v>
      </c>
      <c r="B93" s="15" t="s">
        <v>2875</v>
      </c>
      <c r="C93" s="15" t="s">
        <v>2876</v>
      </c>
      <c r="D93" s="15">
        <v>0</v>
      </c>
      <c r="E93" s="15">
        <v>2</v>
      </c>
      <c r="F93" s="15">
        <f>+SUM(Tabla3[[#This Row],[BOGOTA]:[MEDELLIN]])</f>
        <v>2</v>
      </c>
      <c r="G93" s="16">
        <f>IFERROR(+INDEX([1]!Tabla4[#All],MATCH(Tabla3[[#This Row],[EKM]],'[1]LISTA DE PRECIOS EKM '!A:A,0),6),0)</f>
        <v>0</v>
      </c>
      <c r="H93" s="16">
        <f>IFERROR(INDEX(#REF!,MATCH(Tabla3[[#This Row],[EKM]],#REF!,0),3),0)</f>
        <v>0</v>
      </c>
    </row>
    <row r="94" spans="1:8">
      <c r="A94" s="14" t="str">
        <f t="shared" si="1"/>
        <v>EKM3ES4Z</v>
      </c>
      <c r="B94" s="15" t="s">
        <v>2881</v>
      </c>
      <c r="C94" s="15" t="s">
        <v>2882</v>
      </c>
      <c r="D94" s="15">
        <v>0</v>
      </c>
      <c r="E94" s="15">
        <v>1</v>
      </c>
      <c r="F94" s="15">
        <f>+SUM(Tabla3[[#This Row],[BOGOTA]:[MEDELLIN]])</f>
        <v>1</v>
      </c>
      <c r="G94" s="16">
        <f>IFERROR(+INDEX([1]!Tabla4[#All],MATCH(Tabla3[[#This Row],[EKM]],'[1]LISTA DE PRECIOS EKM '!A:A,0),6),0)</f>
        <v>579900</v>
      </c>
      <c r="H94" s="16">
        <f>IFERROR(INDEX(#REF!,MATCH(Tabla3[[#This Row],[EKM]],#REF!,0),3),0)</f>
        <v>0</v>
      </c>
    </row>
    <row r="95" spans="1:8">
      <c r="A95" s="14" t="str">
        <f t="shared" si="1"/>
        <v>EKM7ES200Z</v>
      </c>
      <c r="B95" s="15" t="s">
        <v>2883</v>
      </c>
      <c r="C95" s="15" t="s">
        <v>2884</v>
      </c>
      <c r="D95" s="15">
        <v>0</v>
      </c>
      <c r="E95" s="15">
        <v>1</v>
      </c>
      <c r="F95" s="15">
        <f>+SUM(Tabla3[[#This Row],[BOGOTA]:[MEDELLIN]])</f>
        <v>1</v>
      </c>
      <c r="G95" s="16">
        <f>IFERROR(+INDEX([1]!Tabla4[#All],MATCH(Tabla3[[#This Row],[EKM]],'[1]LISTA DE PRECIOS EKM '!A:A,0),6),0)</f>
        <v>749900</v>
      </c>
      <c r="H95" s="16">
        <f>IFERROR(INDEX(#REF!,MATCH(Tabla3[[#This Row],[EKM]],#REF!,0),3),0)</f>
        <v>0</v>
      </c>
    </row>
    <row r="96" spans="1:8">
      <c r="A96" s="14" t="str">
        <f t="shared" si="1"/>
        <v>EKMPT51IN</v>
      </c>
      <c r="B96" s="15" t="s">
        <v>2887</v>
      </c>
      <c r="C96" s="15" t="s">
        <v>2888</v>
      </c>
      <c r="D96" s="15">
        <v>75</v>
      </c>
      <c r="E96" s="15">
        <v>0</v>
      </c>
      <c r="F96" s="15">
        <f>+SUM(Tabla3[[#This Row],[BOGOTA]:[MEDELLIN]])</f>
        <v>75</v>
      </c>
      <c r="G96" s="16">
        <f>IFERROR(+INDEX([1]!Tabla4[#All],MATCH(Tabla3[[#This Row],[EKM]],'[1]LISTA DE PRECIOS EKM '!A:A,0),6),0)</f>
        <v>0</v>
      </c>
      <c r="H96" s="16">
        <f>IFERROR(INDEX(#REF!,MATCH(Tabla3[[#This Row],[EKM]],#REF!,0),3),0)</f>
        <v>0</v>
      </c>
    </row>
    <row r="97" spans="1:8">
      <c r="A97" s="14" t="str">
        <f t="shared" si="1"/>
        <v>EKMPT28TN</v>
      </c>
      <c r="B97" s="15" t="s">
        <v>2889</v>
      </c>
      <c r="C97" s="15" t="s">
        <v>2890</v>
      </c>
      <c r="D97" s="15">
        <v>6</v>
      </c>
      <c r="E97" s="15">
        <v>0</v>
      </c>
      <c r="F97" s="15">
        <f>+SUM(Tabla3[[#This Row],[BOGOTA]:[MEDELLIN]])</f>
        <v>6</v>
      </c>
      <c r="G97" s="16">
        <f>IFERROR(+INDEX([1]!Tabla4[#All],MATCH(Tabla3[[#This Row],[EKM]],'[1]LISTA DE PRECIOS EKM '!A:A,0),6),0)</f>
        <v>0</v>
      </c>
      <c r="H97" s="16">
        <f>IFERROR(INDEX(#REF!,MATCH(Tabla3[[#This Row],[EKM]],#REF!,0),3),0)</f>
        <v>0</v>
      </c>
    </row>
    <row r="98" spans="1:8">
      <c r="A98" s="14" t="str">
        <f t="shared" si="1"/>
        <v>EKMAT28R</v>
      </c>
      <c r="B98" s="15" t="s">
        <v>2891</v>
      </c>
      <c r="C98" s="15" t="s">
        <v>2892</v>
      </c>
      <c r="D98" s="15">
        <v>1</v>
      </c>
      <c r="E98" s="15">
        <v>0</v>
      </c>
      <c r="F98" s="15">
        <f>+SUM(Tabla3[[#This Row],[BOGOTA]:[MEDELLIN]])</f>
        <v>1</v>
      </c>
      <c r="G98" s="16">
        <f>IFERROR(+INDEX([1]!Tabla4[#All],MATCH(Tabla3[[#This Row],[EKM]],'[1]LISTA DE PRECIOS EKM '!A:A,0),6),0)</f>
        <v>0</v>
      </c>
      <c r="H98" s="16">
        <f>IFERROR(INDEX(#REF!,MATCH(Tabla3[[#This Row],[EKM]],#REF!,0),3),0)</f>
        <v>0</v>
      </c>
    </row>
    <row r="99" spans="1:8">
      <c r="A99" s="14" t="str">
        <f t="shared" si="1"/>
        <v>EKMAT28NR</v>
      </c>
      <c r="B99" s="15" t="s">
        <v>2893</v>
      </c>
      <c r="C99" s="15" t="s">
        <v>2894</v>
      </c>
      <c r="D99" s="15">
        <v>1</v>
      </c>
      <c r="E99" s="15">
        <v>0</v>
      </c>
      <c r="F99" s="15">
        <f>+SUM(Tabla3[[#This Row],[BOGOTA]:[MEDELLIN]])</f>
        <v>1</v>
      </c>
      <c r="G99" s="16">
        <f>IFERROR(+INDEX([1]!Tabla4[#All],MATCH(Tabla3[[#This Row],[EKM]],'[1]LISTA DE PRECIOS EKM '!A:A,0),6),0)</f>
        <v>0</v>
      </c>
      <c r="H99" s="16">
        <f>IFERROR(INDEX(#REF!,MATCH(Tabla3[[#This Row],[EKM]],#REF!,0),3),0)</f>
        <v>0</v>
      </c>
    </row>
    <row r="100" spans="1:8">
      <c r="A100" s="14" t="str">
        <f t="shared" si="1"/>
        <v>EKMAT28PN</v>
      </c>
      <c r="B100" s="15" t="s">
        <v>2895</v>
      </c>
      <c r="C100" s="15" t="s">
        <v>2896</v>
      </c>
      <c r="D100" s="15">
        <v>2</v>
      </c>
      <c r="E100" s="15">
        <v>0</v>
      </c>
      <c r="F100" s="15">
        <f>+SUM(Tabla3[[#This Row],[BOGOTA]:[MEDELLIN]])</f>
        <v>2</v>
      </c>
      <c r="G100" s="16">
        <f>IFERROR(+INDEX([1]!Tabla4[#All],MATCH(Tabla3[[#This Row],[EKM]],'[1]LISTA DE PRECIOS EKM '!A:A,0),6),0)</f>
        <v>0</v>
      </c>
      <c r="H100" s="16">
        <f>IFERROR(INDEX(#REF!,MATCH(Tabla3[[#This Row],[EKM]],#REF!,0),3),0)</f>
        <v>0</v>
      </c>
    </row>
    <row r="101" spans="1:8">
      <c r="A101" s="14" t="str">
        <f t="shared" si="1"/>
        <v>EKMRP67A</v>
      </c>
      <c r="B101" s="15" t="s">
        <v>2897</v>
      </c>
      <c r="C101" s="15" t="s">
        <v>2898</v>
      </c>
      <c r="D101" s="15">
        <v>0</v>
      </c>
      <c r="E101" s="15">
        <v>0</v>
      </c>
      <c r="F101" s="15">
        <f>+SUM(Tabla3[[#This Row],[BOGOTA]:[MEDELLIN]])</f>
        <v>0</v>
      </c>
      <c r="G101" s="16">
        <f>IFERROR(+INDEX([1]!Tabla4[#All],MATCH(Tabla3[[#This Row],[EKM]],'[1]LISTA DE PRECIOS EKM '!A:A,0),6),0)</f>
        <v>249900</v>
      </c>
      <c r="H101" s="16">
        <f>IFERROR(INDEX(#REF!,MATCH(Tabla3[[#This Row],[EKM]],#REF!,0),3),0)</f>
        <v>0</v>
      </c>
    </row>
    <row r="102" spans="1:8">
      <c r="A102" s="14" t="str">
        <f t="shared" si="1"/>
        <v>EKMM120N</v>
      </c>
      <c r="B102" s="15" t="s">
        <v>2899</v>
      </c>
      <c r="C102" s="15" t="s">
        <v>2900</v>
      </c>
      <c r="D102" s="15">
        <v>0</v>
      </c>
      <c r="E102" s="15">
        <v>0</v>
      </c>
      <c r="F102" s="15">
        <f>+SUM(Tabla3[[#This Row],[BOGOTA]:[MEDELLIN]])</f>
        <v>0</v>
      </c>
      <c r="G102" s="16">
        <f>IFERROR(+INDEX([1]!Tabla4[#All],MATCH(Tabla3[[#This Row],[EKM]],'[1]LISTA DE PRECIOS EKM '!A:A,0),6),0)</f>
        <v>0</v>
      </c>
      <c r="H102" s="16">
        <f>IFERROR(INDEX(#REF!,MATCH(Tabla3[[#This Row],[EKM]],#REF!,0),3),0)</f>
        <v>0</v>
      </c>
    </row>
    <row r="103" spans="1:8">
      <c r="A103" s="14" t="str">
        <f t="shared" si="1"/>
        <v>EKMPT14G</v>
      </c>
      <c r="B103" s="15" t="s">
        <v>2901</v>
      </c>
      <c r="C103" s="15" t="s">
        <v>2902</v>
      </c>
      <c r="D103" s="15">
        <v>4</v>
      </c>
      <c r="E103" s="15">
        <v>0</v>
      </c>
      <c r="F103" s="15">
        <f>+SUM(Tabla3[[#This Row],[BOGOTA]:[MEDELLIN]])</f>
        <v>4</v>
      </c>
      <c r="G103" s="16">
        <f>IFERROR(+INDEX([1]!Tabla4[#All],MATCH(Tabla3[[#This Row],[EKM]],'[1]LISTA DE PRECIOS EKM '!A:A,0),6),0)</f>
        <v>0</v>
      </c>
      <c r="H103" s="16">
        <f>IFERROR(INDEX(#REF!,MATCH(Tabla3[[#This Row],[EKM]],#REF!,0),3),0)</f>
        <v>0</v>
      </c>
    </row>
    <row r="104" spans="1:8">
      <c r="A104" s="14" t="str">
        <f t="shared" si="1"/>
        <v>EKMKD05</v>
      </c>
      <c r="B104" s="15" t="s">
        <v>2903</v>
      </c>
      <c r="C104" s="15" t="s">
        <v>2904</v>
      </c>
      <c r="D104" s="15">
        <v>1</v>
      </c>
      <c r="E104" s="15">
        <v>0</v>
      </c>
      <c r="F104" s="15">
        <f>+SUM(Tabla3[[#This Row],[BOGOTA]:[MEDELLIN]])</f>
        <v>1</v>
      </c>
      <c r="G104" s="16">
        <f>IFERROR(+INDEX([1]!Tabla4[#All],MATCH(Tabla3[[#This Row],[EKM]],'[1]LISTA DE PRECIOS EKM '!A:A,0),6),0)</f>
        <v>0</v>
      </c>
      <c r="H104" s="16">
        <f>IFERROR(INDEX(#REF!,MATCH(Tabla3[[#This Row],[EKM]],#REF!,0),3),0)</f>
        <v>0</v>
      </c>
    </row>
    <row r="105" spans="1:8">
      <c r="A105" s="14" t="str">
        <f t="shared" si="1"/>
        <v>EKMAS20N</v>
      </c>
      <c r="B105" s="15" t="s">
        <v>2905</v>
      </c>
      <c r="C105" s="15" t="s">
        <v>2906</v>
      </c>
      <c r="D105" s="15">
        <v>2</v>
      </c>
      <c r="E105" s="15">
        <v>0</v>
      </c>
      <c r="F105" s="15">
        <f>+SUM(Tabla3[[#This Row],[BOGOTA]:[MEDELLIN]])</f>
        <v>2</v>
      </c>
      <c r="G105" s="16">
        <f>IFERROR(+INDEX([1]!Tabla4[#All],MATCH(Tabla3[[#This Row],[EKM]],'[1]LISTA DE PRECIOS EKM '!A:A,0),6),0)</f>
        <v>0</v>
      </c>
      <c r="H105" s="16">
        <f>IFERROR(INDEX(#REF!,MATCH(Tabla3[[#This Row],[EKM]],#REF!,0),3),0)</f>
        <v>0</v>
      </c>
    </row>
    <row r="106" spans="1:8">
      <c r="A106" s="14" t="str">
        <f t="shared" si="1"/>
        <v>EKMPT33Z</v>
      </c>
      <c r="B106" s="15" t="s">
        <v>2907</v>
      </c>
      <c r="C106" s="15" t="s">
        <v>2908</v>
      </c>
      <c r="D106" s="15">
        <v>13</v>
      </c>
      <c r="E106" s="15">
        <v>0</v>
      </c>
      <c r="F106" s="15">
        <f>+SUM(Tabla3[[#This Row],[BOGOTA]:[MEDELLIN]])</f>
        <v>13</v>
      </c>
      <c r="G106" s="16">
        <f>IFERROR(+INDEX([1]!Tabla4[#All],MATCH(Tabla3[[#This Row],[EKM]],'[1]LISTA DE PRECIOS EKM '!A:A,0),6),0)</f>
        <v>0</v>
      </c>
      <c r="H106" s="16">
        <f>IFERROR(INDEX(#REF!,MATCH(Tabla3[[#This Row],[EKM]],#REF!,0),3),0)</f>
        <v>0</v>
      </c>
    </row>
    <row r="107" spans="1:8">
      <c r="A107" s="14" t="str">
        <f t="shared" si="1"/>
        <v>EKMPT33A</v>
      </c>
      <c r="B107" s="15" t="s">
        <v>2909</v>
      </c>
      <c r="C107" s="15" t="s">
        <v>2910</v>
      </c>
      <c r="D107" s="15">
        <v>7</v>
      </c>
      <c r="E107" s="15">
        <v>0</v>
      </c>
      <c r="F107" s="15">
        <f>+SUM(Tabla3[[#This Row],[BOGOTA]:[MEDELLIN]])</f>
        <v>7</v>
      </c>
      <c r="G107" s="16">
        <f>IFERROR(+INDEX([1]!Tabla4[#All],MATCH(Tabla3[[#This Row],[EKM]],'[1]LISTA DE PRECIOS EKM '!A:A,0),6),0)</f>
        <v>0</v>
      </c>
      <c r="H107" s="16">
        <f>IFERROR(INDEX(#REF!,MATCH(Tabla3[[#This Row],[EKM]],#REF!,0),3),0)</f>
        <v>0</v>
      </c>
    </row>
    <row r="108" spans="1:8">
      <c r="A108" s="14" t="str">
        <f t="shared" si="1"/>
        <v>EKMPT33R</v>
      </c>
      <c r="B108" s="15" t="s">
        <v>2911</v>
      </c>
      <c r="C108" s="15" t="s">
        <v>2912</v>
      </c>
      <c r="D108" s="15">
        <v>10</v>
      </c>
      <c r="E108" s="15">
        <v>0</v>
      </c>
      <c r="F108" s="15">
        <f>+SUM(Tabla3[[#This Row],[BOGOTA]:[MEDELLIN]])</f>
        <v>10</v>
      </c>
      <c r="G108" s="16">
        <f>IFERROR(+INDEX([1]!Tabla4[#All],MATCH(Tabla3[[#This Row],[EKM]],'[1]LISTA DE PRECIOS EKM '!A:A,0),6),0)</f>
        <v>0</v>
      </c>
      <c r="H108" s="16">
        <f>IFERROR(INDEX(#REF!,MATCH(Tabla3[[#This Row],[EKM]],#REF!,0),3),0)</f>
        <v>0</v>
      </c>
    </row>
    <row r="109" spans="1:8">
      <c r="A109" s="14" t="str">
        <f t="shared" si="1"/>
        <v>EKMB006BX5</v>
      </c>
      <c r="B109" s="15" t="s">
        <v>2913</v>
      </c>
      <c r="C109" s="15" t="s">
        <v>2914</v>
      </c>
      <c r="D109" s="15">
        <v>0</v>
      </c>
      <c r="E109" s="15">
        <v>0</v>
      </c>
      <c r="F109" s="15">
        <f>+SUM(Tabla3[[#This Row],[BOGOTA]:[MEDELLIN]])</f>
        <v>0</v>
      </c>
      <c r="G109" s="16">
        <f>IFERROR(+INDEX([1]!Tabla4[#All],MATCH(Tabla3[[#This Row],[EKM]],'[1]LISTA DE PRECIOS EKM '!A:A,0),6),0)</f>
        <v>0</v>
      </c>
      <c r="H109" s="16">
        <f>IFERROR(INDEX(#REF!,MATCH(Tabla3[[#This Row],[EKM]],#REF!,0),3),0)</f>
        <v>0</v>
      </c>
    </row>
    <row r="110" spans="1:8">
      <c r="A110" s="14" t="str">
        <f t="shared" si="1"/>
        <v>EKM7ES4T</v>
      </c>
      <c r="B110" s="15" t="s">
        <v>2885</v>
      </c>
      <c r="C110" s="15" t="s">
        <v>2886</v>
      </c>
      <c r="D110" s="15">
        <v>0</v>
      </c>
      <c r="E110" s="15">
        <v>1</v>
      </c>
      <c r="F110" s="15">
        <f>+SUM(Tabla3[[#This Row],[BOGOTA]:[MEDELLIN]])</f>
        <v>1</v>
      </c>
      <c r="G110" s="16">
        <f>IFERROR(+INDEX([1]!Tabla4[#All],MATCH(Tabla3[[#This Row],[EKM]],'[1]LISTA DE PRECIOS EKM '!A:A,0),6),0)</f>
        <v>649900</v>
      </c>
      <c r="H110" s="16">
        <f>IFERROR(INDEX(#REF!,MATCH(Tabla3[[#This Row],[EKM]],#REF!,0),3),0)</f>
        <v>0</v>
      </c>
    </row>
    <row r="111" spans="1:8">
      <c r="A111" s="14" t="str">
        <f t="shared" si="1"/>
        <v>EKMAR2000</v>
      </c>
      <c r="B111" s="15" t="s">
        <v>2917</v>
      </c>
      <c r="C111" s="15" t="s">
        <v>2918</v>
      </c>
      <c r="D111" s="15">
        <v>0</v>
      </c>
      <c r="E111" s="15">
        <v>0</v>
      </c>
      <c r="F111" s="15">
        <f>+SUM(Tabla3[[#This Row],[BOGOTA]:[MEDELLIN]])</f>
        <v>0</v>
      </c>
      <c r="G111" s="16">
        <f>IFERROR(+INDEX([1]!Tabla4[#All],MATCH(Tabla3[[#This Row],[EKM]],'[1]LISTA DE PRECIOS EKM '!A:A,0),6),0)</f>
        <v>0</v>
      </c>
      <c r="H111" s="16">
        <f>IFERROR(INDEX(#REF!,MATCH(Tabla3[[#This Row],[EKM]],#REF!,0),3),0)</f>
        <v>0</v>
      </c>
    </row>
    <row r="112" spans="1:8">
      <c r="A112" s="14" t="str">
        <f t="shared" si="1"/>
        <v>EKMAR101B</v>
      </c>
      <c r="B112" s="15" t="s">
        <v>2919</v>
      </c>
      <c r="C112" s="15" t="s">
        <v>2920</v>
      </c>
      <c r="D112" s="15">
        <v>0</v>
      </c>
      <c r="E112" s="15">
        <v>0</v>
      </c>
      <c r="F112" s="15">
        <f>+SUM(Tabla3[[#This Row],[BOGOTA]:[MEDELLIN]])</f>
        <v>0</v>
      </c>
      <c r="G112" s="16">
        <f>IFERROR(+INDEX([1]!Tabla4[#All],MATCH(Tabla3[[#This Row],[EKM]],'[1]LISTA DE PRECIOS EKM '!A:A,0),6),0)</f>
        <v>0</v>
      </c>
      <c r="H112" s="16">
        <f>IFERROR(INDEX(#REF!,MATCH(Tabla3[[#This Row],[EKM]],#REF!,0),3),0)</f>
        <v>0</v>
      </c>
    </row>
    <row r="113" spans="1:8">
      <c r="A113" s="14" t="str">
        <f t="shared" si="1"/>
        <v>EKM7ES4Z</v>
      </c>
      <c r="B113" s="15" t="s">
        <v>2915</v>
      </c>
      <c r="C113" s="15" t="s">
        <v>2916</v>
      </c>
      <c r="D113" s="15">
        <v>0</v>
      </c>
      <c r="E113" s="15">
        <v>2</v>
      </c>
      <c r="F113" s="15">
        <f>+SUM(Tabla3[[#This Row],[BOGOTA]:[MEDELLIN]])</f>
        <v>2</v>
      </c>
      <c r="G113" s="16">
        <f>IFERROR(+INDEX([1]!Tabla4[#All],MATCH(Tabla3[[#This Row],[EKM]],'[1]LISTA DE PRECIOS EKM '!A:A,0),6),0)</f>
        <v>0</v>
      </c>
      <c r="H113" s="16">
        <f>IFERROR(INDEX(#REF!,MATCH(Tabla3[[#This Row],[EKM]],#REF!,0),3),0)</f>
        <v>0</v>
      </c>
    </row>
    <row r="114" spans="1:8">
      <c r="A114" s="14" t="str">
        <f t="shared" si="1"/>
        <v>EKMBRJ66IN</v>
      </c>
      <c r="B114" s="15" t="s">
        <v>2923</v>
      </c>
      <c r="C114" s="15" t="s">
        <v>2924</v>
      </c>
      <c r="D114" s="15">
        <v>0</v>
      </c>
      <c r="E114" s="15">
        <v>0</v>
      </c>
      <c r="F114" s="15">
        <f>+SUM(Tabla3[[#This Row],[BOGOTA]:[MEDELLIN]])</f>
        <v>0</v>
      </c>
      <c r="G114" s="16">
        <f>IFERROR(+INDEX([1]!Tabla4[#All],MATCH(Tabla3[[#This Row],[EKM]],'[1]LISTA DE PRECIOS EKM '!A:A,0),6),0)</f>
        <v>0</v>
      </c>
      <c r="H114" s="16">
        <f>IFERROR(INDEX(#REF!,MATCH(Tabla3[[#This Row],[EKM]],#REF!,0),3),0)</f>
        <v>0</v>
      </c>
    </row>
    <row r="115" spans="1:8">
      <c r="A115" s="14" t="str">
        <f t="shared" si="1"/>
        <v>EKMBRJ66DN</v>
      </c>
      <c r="B115" s="15" t="s">
        <v>2925</v>
      </c>
      <c r="C115" s="15" t="s">
        <v>2926</v>
      </c>
      <c r="D115" s="15">
        <v>0</v>
      </c>
      <c r="E115" s="15">
        <v>0</v>
      </c>
      <c r="F115" s="15">
        <f>+SUM(Tabla3[[#This Row],[BOGOTA]:[MEDELLIN]])</f>
        <v>0</v>
      </c>
      <c r="G115" s="16">
        <f>IFERROR(+INDEX([1]!Tabla4[#All],MATCH(Tabla3[[#This Row],[EKM]],'[1]LISTA DE PRECIOS EKM '!A:A,0),6),0)</f>
        <v>0</v>
      </c>
      <c r="H115" s="16">
        <f>IFERROR(INDEX(#REF!,MATCH(Tabla3[[#This Row],[EKM]],#REF!,0),3),0)</f>
        <v>0</v>
      </c>
    </row>
    <row r="116" spans="1:8">
      <c r="A116" s="14" t="str">
        <f t="shared" si="1"/>
        <v>EKMPB1</v>
      </c>
      <c r="B116" s="15" t="s">
        <v>2927</v>
      </c>
      <c r="C116" s="15" t="s">
        <v>2928</v>
      </c>
      <c r="D116" s="15">
        <v>2</v>
      </c>
      <c r="E116" s="15">
        <v>0</v>
      </c>
      <c r="F116" s="15">
        <f>+SUM(Tabla3[[#This Row],[BOGOTA]:[MEDELLIN]])</f>
        <v>2</v>
      </c>
      <c r="G116" s="16">
        <f>IFERROR(+INDEX([1]!Tabla4[#All],MATCH(Tabla3[[#This Row],[EKM]],'[1]LISTA DE PRECIOS EKM '!A:A,0),6),0)</f>
        <v>0</v>
      </c>
      <c r="H116" s="16">
        <f>IFERROR(INDEX(#REF!,MATCH(Tabla3[[#This Row],[EKM]],#REF!,0),3),0)</f>
        <v>0</v>
      </c>
    </row>
    <row r="117" spans="1:8">
      <c r="A117" s="14" t="str">
        <f t="shared" si="1"/>
        <v>EKMCAH6</v>
      </c>
      <c r="B117" s="15" t="s">
        <v>2929</v>
      </c>
      <c r="C117" s="15" t="s">
        <v>2930</v>
      </c>
      <c r="D117" s="15">
        <v>0</v>
      </c>
      <c r="E117" s="15">
        <v>0</v>
      </c>
      <c r="F117" s="15">
        <f>+SUM(Tabla3[[#This Row],[BOGOTA]:[MEDELLIN]])</f>
        <v>0</v>
      </c>
      <c r="G117" s="16">
        <f>IFERROR(+INDEX([1]!Tabla4[#All],MATCH(Tabla3[[#This Row],[EKM]],'[1]LISTA DE PRECIOS EKM '!A:A,0),6),0)</f>
        <v>0</v>
      </c>
      <c r="H117" s="16">
        <f>IFERROR(INDEX(#REF!,MATCH(Tabla3[[#This Row],[EKM]],#REF!,0),3),0)</f>
        <v>0</v>
      </c>
    </row>
    <row r="118" spans="1:8">
      <c r="A118" s="14" t="str">
        <f t="shared" si="1"/>
        <v>EKMCP11</v>
      </c>
      <c r="B118" s="15" t="s">
        <v>2931</v>
      </c>
      <c r="C118" s="15" t="s">
        <v>2932</v>
      </c>
      <c r="D118" s="15">
        <v>100</v>
      </c>
      <c r="E118" s="15">
        <v>0</v>
      </c>
      <c r="F118" s="15">
        <f>+SUM(Tabla3[[#This Row],[BOGOTA]:[MEDELLIN]])</f>
        <v>100</v>
      </c>
      <c r="G118" s="16">
        <f>IFERROR(+INDEX([1]!Tabla4[#All],MATCH(Tabla3[[#This Row],[EKM]],'[1]LISTA DE PRECIOS EKM '!A:A,0),6),0)</f>
        <v>0</v>
      </c>
      <c r="H118" s="16">
        <f>IFERROR(INDEX(#REF!,MATCH(Tabla3[[#This Row],[EKM]],#REF!,0),3),0)</f>
        <v>0</v>
      </c>
    </row>
    <row r="119" spans="1:8">
      <c r="A119" s="14" t="str">
        <f t="shared" si="1"/>
        <v>EKMC56</v>
      </c>
      <c r="B119" s="15" t="s">
        <v>2933</v>
      </c>
      <c r="C119" s="15" t="s">
        <v>2934</v>
      </c>
      <c r="D119" s="15">
        <v>0</v>
      </c>
      <c r="E119" s="15">
        <v>0</v>
      </c>
      <c r="F119" s="15">
        <f>+SUM(Tabla3[[#This Row],[BOGOTA]:[MEDELLIN]])</f>
        <v>0</v>
      </c>
      <c r="G119" s="16">
        <f>IFERROR(+INDEX([1]!Tabla4[#All],MATCH(Tabla3[[#This Row],[EKM]],'[1]LISTA DE PRECIOS EKM '!A:A,0),6),0)</f>
        <v>0</v>
      </c>
      <c r="H119" s="16">
        <f>IFERROR(INDEX(#REF!,MATCH(Tabla3[[#This Row],[EKM]],#REF!,0),3),0)</f>
        <v>0</v>
      </c>
    </row>
    <row r="120" spans="1:8">
      <c r="A120" s="14" t="str">
        <f t="shared" si="1"/>
        <v>EKMA02T28</v>
      </c>
      <c r="B120" s="15" t="s">
        <v>2921</v>
      </c>
      <c r="C120" s="15" t="s">
        <v>2922</v>
      </c>
      <c r="D120" s="15">
        <v>0</v>
      </c>
      <c r="E120" s="15">
        <v>0</v>
      </c>
      <c r="F120" s="15">
        <f>+SUM(Tabla3[[#This Row],[BOGOTA]:[MEDELLIN]])</f>
        <v>0</v>
      </c>
      <c r="G120" s="16">
        <f>IFERROR(+INDEX([1]!Tabla4[#All],MATCH(Tabla3[[#This Row],[EKM]],'[1]LISTA DE PRECIOS EKM '!A:A,0),6),0)</f>
        <v>0</v>
      </c>
      <c r="H120" s="16">
        <f>IFERROR(INDEX(#REF!,MATCH(Tabla3[[#This Row],[EKM]],#REF!,0),3),0)</f>
        <v>0</v>
      </c>
    </row>
    <row r="121" spans="1:8">
      <c r="A121" s="14" t="str">
        <f t="shared" si="1"/>
        <v>EKMA045</v>
      </c>
      <c r="B121" s="15" t="s">
        <v>2935</v>
      </c>
      <c r="C121" s="15" t="s">
        <v>2936</v>
      </c>
      <c r="D121" s="15">
        <v>20</v>
      </c>
      <c r="E121" s="15">
        <v>3</v>
      </c>
      <c r="F121" s="15">
        <f>+SUM(Tabla3[[#This Row],[BOGOTA]:[MEDELLIN]])</f>
        <v>23</v>
      </c>
      <c r="G121" s="16">
        <f>IFERROR(+INDEX([1]!Tabla4[#All],MATCH(Tabla3[[#This Row],[EKM]],'[1]LISTA DE PRECIOS EKM '!A:A,0),6),0)</f>
        <v>0</v>
      </c>
      <c r="H121" s="16">
        <f>IFERROR(INDEX(#REF!,MATCH(Tabla3[[#This Row],[EKM]],#REF!,0),3),0)</f>
        <v>0</v>
      </c>
    </row>
    <row r="122" spans="1:8">
      <c r="A122" s="14" t="str">
        <f t="shared" si="1"/>
        <v>EKMPEIN</v>
      </c>
      <c r="B122" s="15" t="s">
        <v>2939</v>
      </c>
      <c r="C122" s="15" t="s">
        <v>2940</v>
      </c>
      <c r="D122" s="15">
        <v>4</v>
      </c>
      <c r="E122" s="15">
        <v>0</v>
      </c>
      <c r="F122" s="15">
        <f>+SUM(Tabla3[[#This Row],[BOGOTA]:[MEDELLIN]])</f>
        <v>4</v>
      </c>
      <c r="G122" s="16">
        <f>IFERROR(+INDEX([1]!Tabla4[#All],MATCH(Tabla3[[#This Row],[EKM]],'[1]LISTA DE PRECIOS EKM '!A:A,0),6),0)</f>
        <v>0</v>
      </c>
      <c r="H122" s="16">
        <f>IFERROR(INDEX(#REF!,MATCH(Tabla3[[#This Row],[EKM]],#REF!,0),3),0)</f>
        <v>0</v>
      </c>
    </row>
    <row r="123" spans="1:8">
      <c r="A123" s="14" t="str">
        <f t="shared" si="1"/>
        <v>EKMET28N</v>
      </c>
      <c r="B123" s="15" t="s">
        <v>2941</v>
      </c>
      <c r="C123" s="15" t="s">
        <v>2942</v>
      </c>
      <c r="D123" s="15">
        <v>17</v>
      </c>
      <c r="E123" s="15">
        <v>0</v>
      </c>
      <c r="F123" s="15">
        <f>+SUM(Tabla3[[#This Row],[BOGOTA]:[MEDELLIN]])</f>
        <v>17</v>
      </c>
      <c r="G123" s="16">
        <f>IFERROR(+INDEX([1]!Tabla4[#All],MATCH(Tabla3[[#This Row],[EKM]],'[1]LISTA DE PRECIOS EKM '!A:A,0),6),0)</f>
        <v>0</v>
      </c>
      <c r="H123" s="16">
        <f>IFERROR(INDEX(#REF!,MATCH(Tabla3[[#This Row],[EKM]],#REF!,0),3),0)</f>
        <v>0</v>
      </c>
    </row>
    <row r="124" spans="1:8">
      <c r="A124" s="14" t="str">
        <f t="shared" si="1"/>
        <v>EKMESTPPRN</v>
      </c>
      <c r="B124" s="15" t="s">
        <v>2943</v>
      </c>
      <c r="C124" s="15" t="s">
        <v>2944</v>
      </c>
      <c r="D124" s="15">
        <v>6</v>
      </c>
      <c r="E124" s="15">
        <v>0</v>
      </c>
      <c r="F124" s="15">
        <f>+SUM(Tabla3[[#This Row],[BOGOTA]:[MEDELLIN]])</f>
        <v>6</v>
      </c>
      <c r="G124" s="16">
        <f>IFERROR(+INDEX([1]!Tabla4[#All],MATCH(Tabla3[[#This Row],[EKM]],'[1]LISTA DE PRECIOS EKM '!A:A,0),6),0)</f>
        <v>0</v>
      </c>
      <c r="H124" s="16">
        <f>IFERROR(INDEX(#REF!,MATCH(Tabla3[[#This Row],[EKM]],#REF!,0),3),0)</f>
        <v>0</v>
      </c>
    </row>
    <row r="125" spans="1:8">
      <c r="A125" s="14" t="str">
        <f t="shared" si="1"/>
        <v>EKMA364</v>
      </c>
      <c r="B125" s="15" t="s">
        <v>2937</v>
      </c>
      <c r="C125" s="15" t="s">
        <v>2938</v>
      </c>
      <c r="D125" s="15">
        <v>0</v>
      </c>
      <c r="E125" s="15">
        <v>14</v>
      </c>
      <c r="F125" s="15">
        <f>+SUM(Tabla3[[#This Row],[BOGOTA]:[MEDELLIN]])</f>
        <v>14</v>
      </c>
      <c r="G125" s="16">
        <f>IFERROR(+INDEX([1]!Tabla4[#All],MATCH(Tabla3[[#This Row],[EKM]],'[1]LISTA DE PRECIOS EKM '!A:A,0),6),0)</f>
        <v>59900</v>
      </c>
      <c r="H125" s="16">
        <f>IFERROR(INDEX(#REF!,MATCH(Tabla3[[#This Row],[EKM]],#REF!,0),3),0)</f>
        <v>0</v>
      </c>
    </row>
    <row r="126" spans="1:8">
      <c r="A126" s="14" t="str">
        <f t="shared" si="1"/>
        <v>EKMAARS14GR</v>
      </c>
      <c r="B126" s="15" t="s">
        <v>2945</v>
      </c>
      <c r="C126" s="15" t="s">
        <v>2946</v>
      </c>
      <c r="D126" s="15">
        <v>0</v>
      </c>
      <c r="E126" s="15">
        <v>1</v>
      </c>
      <c r="F126" s="15">
        <f>+SUM(Tabla3[[#This Row],[BOGOTA]:[MEDELLIN]])</f>
        <v>1</v>
      </c>
      <c r="G126" s="16">
        <f>IFERROR(+INDEX([1]!Tabla4[#All],MATCH(Tabla3[[#This Row],[EKM]],'[1]LISTA DE PRECIOS EKM '!A:A,0),6),0)</f>
        <v>0</v>
      </c>
      <c r="H126" s="16">
        <f>IFERROR(INDEX(#REF!,MATCH(Tabla3[[#This Row],[EKM]],#REF!,0),3),0)</f>
        <v>0</v>
      </c>
    </row>
    <row r="127" spans="1:8">
      <c r="A127" s="14" t="str">
        <f t="shared" si="1"/>
        <v>EKMT436</v>
      </c>
      <c r="B127" s="15" t="s">
        <v>2949</v>
      </c>
      <c r="C127" s="15" t="s">
        <v>2950</v>
      </c>
      <c r="D127" s="15">
        <v>1</v>
      </c>
      <c r="E127" s="15">
        <v>0</v>
      </c>
      <c r="F127" s="15">
        <f>+SUM(Tabla3[[#This Row],[BOGOTA]:[MEDELLIN]])</f>
        <v>1</v>
      </c>
      <c r="G127" s="16">
        <f>IFERROR(+INDEX([1]!Tabla4[#All],MATCH(Tabla3[[#This Row],[EKM]],'[1]LISTA DE PRECIOS EKM '!A:A,0),6),0)</f>
        <v>909900</v>
      </c>
      <c r="H127" s="16">
        <f>IFERROR(INDEX(#REF!,MATCH(Tabla3[[#This Row],[EKM]],#REF!,0),3),0)</f>
        <v>0</v>
      </c>
    </row>
    <row r="128" spans="1:8">
      <c r="A128" s="14" t="str">
        <f t="shared" si="1"/>
        <v>EKMAARS14N</v>
      </c>
      <c r="B128" s="15" t="s">
        <v>2947</v>
      </c>
      <c r="C128" s="15" t="s">
        <v>2948</v>
      </c>
      <c r="D128" s="15">
        <v>0</v>
      </c>
      <c r="E128" s="15">
        <v>0</v>
      </c>
      <c r="F128" s="15">
        <f>+SUM(Tabla3[[#This Row],[BOGOTA]:[MEDELLIN]])</f>
        <v>0</v>
      </c>
      <c r="G128" s="16">
        <f>IFERROR(+INDEX([1]!Tabla4[#All],MATCH(Tabla3[[#This Row],[EKM]],'[1]LISTA DE PRECIOS EKM '!A:A,0),6),0)</f>
        <v>0</v>
      </c>
      <c r="H128" s="16">
        <f>IFERROR(INDEX(#REF!,MATCH(Tabla3[[#This Row],[EKM]],#REF!,0),3),0)</f>
        <v>0</v>
      </c>
    </row>
    <row r="129" spans="1:8">
      <c r="A129" s="14" t="str">
        <f t="shared" si="1"/>
        <v>EKMAE02TC</v>
      </c>
      <c r="B129" s="15" t="s">
        <v>2951</v>
      </c>
      <c r="C129" s="15" t="s">
        <v>2952</v>
      </c>
      <c r="D129" s="15">
        <v>0</v>
      </c>
      <c r="E129" s="15">
        <v>1</v>
      </c>
      <c r="F129" s="15">
        <f>+SUM(Tabla3[[#This Row],[BOGOTA]:[MEDELLIN]])</f>
        <v>1</v>
      </c>
      <c r="G129" s="16">
        <f>IFERROR(+INDEX([1]!Tabla4[#All],MATCH(Tabla3[[#This Row],[EKM]],'[1]LISTA DE PRECIOS EKM '!A:A,0),6),0)</f>
        <v>1399900</v>
      </c>
      <c r="H129" s="16">
        <f>IFERROR(INDEX(#REF!,MATCH(Tabla3[[#This Row],[EKM]],#REF!,0),3),0)</f>
        <v>0</v>
      </c>
    </row>
    <row r="130" spans="1:8">
      <c r="A130" s="14" t="str">
        <f t="shared" ref="A130:A193" si="2">+TRIM(B130)</f>
        <v>EKMALMBL01</v>
      </c>
      <c r="B130" s="15" t="s">
        <v>2953</v>
      </c>
      <c r="C130" s="15" t="s">
        <v>2954</v>
      </c>
      <c r="D130" s="15">
        <v>5</v>
      </c>
      <c r="E130" s="15">
        <v>39</v>
      </c>
      <c r="F130" s="15">
        <f>+SUM(Tabla3[[#This Row],[BOGOTA]:[MEDELLIN]])</f>
        <v>44</v>
      </c>
      <c r="G130" s="16">
        <f>IFERROR(+INDEX([1]!Tabla4[#All],MATCH(Tabla3[[#This Row],[EKM]],'[1]LISTA DE PRECIOS EKM '!A:A,0),6),0)</f>
        <v>49900</v>
      </c>
      <c r="H130" s="16">
        <f>IFERROR(INDEX(#REF!,MATCH(Tabla3[[#This Row],[EKM]],#REF!,0),3),0)</f>
        <v>0</v>
      </c>
    </row>
    <row r="131" spans="1:8">
      <c r="A131" s="14" t="str">
        <f t="shared" si="2"/>
        <v>EKMMO01</v>
      </c>
      <c r="B131" s="15" t="s">
        <v>2957</v>
      </c>
      <c r="C131" s="15" t="s">
        <v>2958</v>
      </c>
      <c r="D131" s="15">
        <v>1</v>
      </c>
      <c r="E131" s="15">
        <v>0</v>
      </c>
      <c r="F131" s="15">
        <f>+SUM(Tabla3[[#This Row],[BOGOTA]:[MEDELLIN]])</f>
        <v>1</v>
      </c>
      <c r="G131" s="16">
        <f>IFERROR(+INDEX([1]!Tabla4[#All],MATCH(Tabla3[[#This Row],[EKM]],'[1]LISTA DE PRECIOS EKM '!A:A,0),6),0)</f>
        <v>379900</v>
      </c>
      <c r="H131" s="16">
        <f>IFERROR(INDEX(#REF!,MATCH(Tabla3[[#This Row],[EKM]],#REF!,0),3),0)</f>
        <v>0</v>
      </c>
    </row>
    <row r="132" spans="1:8">
      <c r="A132" s="14" t="str">
        <f t="shared" si="2"/>
        <v>EKMAR03C</v>
      </c>
      <c r="B132" s="15" t="s">
        <v>2955</v>
      </c>
      <c r="C132" s="15" t="s">
        <v>2956</v>
      </c>
      <c r="D132" s="15">
        <v>2</v>
      </c>
      <c r="E132" s="15">
        <v>0</v>
      </c>
      <c r="F132" s="15">
        <f>+SUM(Tabla3[[#This Row],[BOGOTA]:[MEDELLIN]])</f>
        <v>2</v>
      </c>
      <c r="G132" s="16">
        <f>IFERROR(+INDEX([1]!Tabla4[#All],MATCH(Tabla3[[#This Row],[EKM]],'[1]LISTA DE PRECIOS EKM '!A:A,0),6),0)</f>
        <v>0</v>
      </c>
      <c r="H132" s="16">
        <f>IFERROR(INDEX(#REF!,MATCH(Tabla3[[#This Row],[EKM]],#REF!,0),3),0)</f>
        <v>0</v>
      </c>
    </row>
    <row r="133" spans="1:8">
      <c r="A133" s="14" t="str">
        <f t="shared" si="2"/>
        <v>EKML12P</v>
      </c>
      <c r="B133" s="15" t="s">
        <v>2961</v>
      </c>
      <c r="C133" s="15" t="s">
        <v>2962</v>
      </c>
      <c r="D133" s="15">
        <v>1</v>
      </c>
      <c r="E133" s="15">
        <v>0</v>
      </c>
      <c r="F133" s="15">
        <f>+SUM(Tabla3[[#This Row],[BOGOTA]:[MEDELLIN]])</f>
        <v>1</v>
      </c>
      <c r="G133" s="16">
        <f>IFERROR(+INDEX([1]!Tabla4[#All],MATCH(Tabla3[[#This Row],[EKM]],'[1]LISTA DE PRECIOS EKM '!A:A,0),6),0)</f>
        <v>1589900</v>
      </c>
      <c r="H133" s="16">
        <f>IFERROR(INDEX(#REF!,MATCH(Tabla3[[#This Row],[EKM]],#REF!,0),3),0)</f>
        <v>0</v>
      </c>
    </row>
    <row r="134" spans="1:8">
      <c r="A134" s="14" t="str">
        <f t="shared" si="2"/>
        <v>EKMT258N</v>
      </c>
      <c r="B134" s="15" t="s">
        <v>2963</v>
      </c>
      <c r="C134" s="15" t="s">
        <v>2964</v>
      </c>
      <c r="D134" s="15">
        <v>0</v>
      </c>
      <c r="E134" s="15">
        <v>0</v>
      </c>
      <c r="F134" s="15">
        <f>+SUM(Tabla3[[#This Row],[BOGOTA]:[MEDELLIN]])</f>
        <v>0</v>
      </c>
      <c r="G134" s="16">
        <f>IFERROR(+INDEX([1]!Tabla4[#All],MATCH(Tabla3[[#This Row],[EKM]],'[1]LISTA DE PRECIOS EKM '!A:A,0),6),0)</f>
        <v>0</v>
      </c>
      <c r="H134" s="16">
        <f>IFERROR(INDEX(#REF!,MATCH(Tabla3[[#This Row],[EKM]],#REF!,0),3),0)</f>
        <v>0</v>
      </c>
    </row>
    <row r="135" spans="1:8">
      <c r="A135" s="14" t="str">
        <f t="shared" si="2"/>
        <v>EKMT253</v>
      </c>
      <c r="B135" s="15" t="s">
        <v>2965</v>
      </c>
      <c r="C135" s="15" t="s">
        <v>2966</v>
      </c>
      <c r="D135" s="15">
        <v>1</v>
      </c>
      <c r="E135" s="15">
        <v>0</v>
      </c>
      <c r="F135" s="15">
        <f>+SUM(Tabla3[[#This Row],[BOGOTA]:[MEDELLIN]])</f>
        <v>1</v>
      </c>
      <c r="G135" s="16">
        <f>IFERROR(+INDEX([1]!Tabla4[#All],MATCH(Tabla3[[#This Row],[EKM]],'[1]LISTA DE PRECIOS EKM '!A:A,0),6),0)</f>
        <v>1109900</v>
      </c>
      <c r="H135" s="16">
        <f>IFERROR(INDEX(#REF!,MATCH(Tabla3[[#This Row],[EKM]],#REF!,0),3),0)</f>
        <v>0</v>
      </c>
    </row>
    <row r="136" spans="1:8">
      <c r="A136" s="14" t="str">
        <f t="shared" si="2"/>
        <v>EKMAR05N</v>
      </c>
      <c r="B136" s="15" t="s">
        <v>2959</v>
      </c>
      <c r="C136" s="15" t="s">
        <v>2960</v>
      </c>
      <c r="D136" s="15">
        <v>2</v>
      </c>
      <c r="E136" s="15">
        <v>1</v>
      </c>
      <c r="F136" s="15">
        <f>+SUM(Tabla3[[#This Row],[BOGOTA]:[MEDELLIN]])</f>
        <v>3</v>
      </c>
      <c r="G136" s="16">
        <f>IFERROR(+INDEX([1]!Tabla4[#All],MATCH(Tabla3[[#This Row],[EKM]],'[1]LISTA DE PRECIOS EKM '!A:A,0),6),0)</f>
        <v>0</v>
      </c>
      <c r="H136" s="16">
        <f>IFERROR(INDEX(#REF!,MATCH(Tabla3[[#This Row],[EKM]],#REF!,0),3),0)</f>
        <v>0</v>
      </c>
    </row>
    <row r="137" spans="1:8">
      <c r="A137" s="14" t="str">
        <f t="shared" si="2"/>
        <v>EKMAR101N</v>
      </c>
      <c r="B137" s="15" t="s">
        <v>2967</v>
      </c>
      <c r="C137" s="15" t="s">
        <v>2968</v>
      </c>
      <c r="D137" s="15">
        <v>13</v>
      </c>
      <c r="E137" s="15">
        <v>0</v>
      </c>
      <c r="F137" s="15">
        <f>+SUM(Tabla3[[#This Row],[BOGOTA]:[MEDELLIN]])</f>
        <v>13</v>
      </c>
      <c r="G137" s="16">
        <f>IFERROR(+INDEX([1]!Tabla4[#All],MATCH(Tabla3[[#This Row],[EKM]],'[1]LISTA DE PRECIOS EKM '!A:A,0),6),0)</f>
        <v>99900</v>
      </c>
      <c r="H137" s="16">
        <f>IFERROR(INDEX(#REF!,MATCH(Tabla3[[#This Row],[EKM]],#REF!,0),3),0)</f>
        <v>0</v>
      </c>
    </row>
    <row r="138" spans="1:8">
      <c r="A138" s="14" t="str">
        <f t="shared" si="2"/>
        <v>EKMAR102</v>
      </c>
      <c r="B138" s="15" t="s">
        <v>2969</v>
      </c>
      <c r="C138" s="15" t="s">
        <v>2970</v>
      </c>
      <c r="D138" s="15">
        <v>22</v>
      </c>
      <c r="E138" s="15">
        <v>1</v>
      </c>
      <c r="F138" s="15">
        <f>+SUM(Tabla3[[#This Row],[BOGOTA]:[MEDELLIN]])</f>
        <v>23</v>
      </c>
      <c r="G138" s="16">
        <f>IFERROR(+INDEX([1]!Tabla4[#All],MATCH(Tabla3[[#This Row],[EKM]],'[1]LISTA DE PRECIOS EKM '!A:A,0),6),0)</f>
        <v>99900</v>
      </c>
      <c r="H138" s="16">
        <f>IFERROR(INDEX(#REF!,MATCH(Tabla3[[#This Row],[EKM]],#REF!,0),3),0)</f>
        <v>0</v>
      </c>
    </row>
    <row r="139" spans="1:8">
      <c r="A139" s="14" t="str">
        <f t="shared" si="2"/>
        <v>EKMASTPPRN</v>
      </c>
      <c r="B139" s="15" t="s">
        <v>2971</v>
      </c>
      <c r="C139" s="15" t="s">
        <v>2972</v>
      </c>
      <c r="D139" s="15">
        <v>10</v>
      </c>
      <c r="E139" s="15">
        <v>0</v>
      </c>
      <c r="F139" s="15">
        <f>+SUM(Tabla3[[#This Row],[BOGOTA]:[MEDELLIN]])</f>
        <v>10</v>
      </c>
      <c r="G139" s="16">
        <f>IFERROR(+INDEX([1]!Tabla4[#All],MATCH(Tabla3[[#This Row],[EKM]],'[1]LISTA DE PRECIOS EKM '!A:A,0),6),0)</f>
        <v>0</v>
      </c>
      <c r="H139" s="16">
        <f>IFERROR(INDEX(#REF!,MATCH(Tabla3[[#This Row],[EKM]],#REF!,0),3),0)</f>
        <v>0</v>
      </c>
    </row>
    <row r="140" spans="1:8">
      <c r="A140" s="14" t="str">
        <f t="shared" si="2"/>
        <v>EKMAT28N</v>
      </c>
      <c r="B140" s="15" t="s">
        <v>2973</v>
      </c>
      <c r="C140" s="15" t="s">
        <v>2974</v>
      </c>
      <c r="D140" s="15">
        <v>2</v>
      </c>
      <c r="E140" s="15">
        <v>0</v>
      </c>
      <c r="F140" s="15">
        <f>+SUM(Tabla3[[#This Row],[BOGOTA]:[MEDELLIN]])</f>
        <v>2</v>
      </c>
      <c r="G140" s="16">
        <f>IFERROR(+INDEX([1]!Tabla4[#All],MATCH(Tabla3[[#This Row],[EKM]],'[1]LISTA DE PRECIOS EKM '!A:A,0),6),0)</f>
        <v>0</v>
      </c>
      <c r="H140" s="16">
        <f>IFERROR(INDEX(#REF!,MATCH(Tabla3[[#This Row],[EKM]],#REF!,0),3),0)</f>
        <v>0</v>
      </c>
    </row>
    <row r="141" spans="1:8">
      <c r="A141" s="14" t="str">
        <f t="shared" si="2"/>
        <v>EKMB006</v>
      </c>
      <c r="B141" s="15" t="s">
        <v>2975</v>
      </c>
      <c r="C141" s="15" t="s">
        <v>2976</v>
      </c>
      <c r="D141" s="15">
        <v>0</v>
      </c>
      <c r="E141" s="15">
        <v>0</v>
      </c>
      <c r="F141" s="15">
        <f>+SUM(Tabla3[[#This Row],[BOGOTA]:[MEDELLIN]])</f>
        <v>0</v>
      </c>
      <c r="G141" s="16">
        <f>IFERROR(+INDEX([1]!Tabla4[#All],MATCH(Tabla3[[#This Row],[EKM]],'[1]LISTA DE PRECIOS EKM '!A:A,0),6),0)</f>
        <v>39900</v>
      </c>
      <c r="H141" s="16">
        <f>IFERROR(INDEX(#REF!,MATCH(Tabla3[[#This Row],[EKM]],#REF!,0),3),0)</f>
        <v>0</v>
      </c>
    </row>
    <row r="142" spans="1:8">
      <c r="A142" s="14" t="str">
        <f t="shared" si="2"/>
        <v>EKMB102B</v>
      </c>
      <c r="B142" s="15" t="s">
        <v>2977</v>
      </c>
      <c r="C142" s="15" t="s">
        <v>2978</v>
      </c>
      <c r="D142" s="15">
        <v>16</v>
      </c>
      <c r="E142" s="15">
        <v>3</v>
      </c>
      <c r="F142" s="15">
        <f>+SUM(Tabla3[[#This Row],[BOGOTA]:[MEDELLIN]])</f>
        <v>19</v>
      </c>
      <c r="G142" s="16">
        <f>IFERROR(+INDEX([1]!Tabla4[#All],MATCH(Tabla3[[#This Row],[EKM]],'[1]LISTA DE PRECIOS EKM '!A:A,0),6),0)</f>
        <v>299900</v>
      </c>
      <c r="H142" s="16">
        <f>IFERROR(INDEX(#REF!,MATCH(Tabla3[[#This Row],[EKM]],#REF!,0),3),0)</f>
        <v>0</v>
      </c>
    </row>
    <row r="143" spans="1:8">
      <c r="A143" s="14" t="str">
        <f t="shared" si="2"/>
        <v>EKMB102N</v>
      </c>
      <c r="B143" s="15" t="s">
        <v>2979</v>
      </c>
      <c r="C143" s="15" t="s">
        <v>2980</v>
      </c>
      <c r="D143" s="15">
        <v>12</v>
      </c>
      <c r="E143" s="15">
        <v>6</v>
      </c>
      <c r="F143" s="15">
        <f>+SUM(Tabla3[[#This Row],[BOGOTA]:[MEDELLIN]])</f>
        <v>18</v>
      </c>
      <c r="G143" s="16">
        <f>IFERROR(+INDEX([1]!Tabla4[#All],MATCH(Tabla3[[#This Row],[EKM]],'[1]LISTA DE PRECIOS EKM '!A:A,0),6),0)</f>
        <v>249900</v>
      </c>
      <c r="H143" s="16">
        <f>IFERROR(INDEX(#REF!,MATCH(Tabla3[[#This Row],[EKM]],#REF!,0),3),0)</f>
        <v>0</v>
      </c>
    </row>
    <row r="144" spans="1:8">
      <c r="A144" s="14" t="str">
        <f t="shared" si="2"/>
        <v>EKMB102R</v>
      </c>
      <c r="B144" s="15" t="s">
        <v>2981</v>
      </c>
      <c r="C144" s="15" t="s">
        <v>2982</v>
      </c>
      <c r="D144" s="15">
        <v>4</v>
      </c>
      <c r="E144" s="15">
        <v>0</v>
      </c>
      <c r="F144" s="15">
        <f>+SUM(Tabla3[[#This Row],[BOGOTA]:[MEDELLIN]])</f>
        <v>4</v>
      </c>
      <c r="G144" s="16">
        <f>IFERROR(+INDEX([1]!Tabla4[#All],MATCH(Tabla3[[#This Row],[EKM]],'[1]LISTA DE PRECIOS EKM '!A:A,0),6),0)</f>
        <v>229900</v>
      </c>
      <c r="H144" s="16">
        <f>IFERROR(INDEX(#REF!,MATCH(Tabla3[[#This Row],[EKM]],#REF!,0),3),0)</f>
        <v>0</v>
      </c>
    </row>
    <row r="145" spans="1:8">
      <c r="A145" s="14" t="str">
        <f t="shared" si="2"/>
        <v>EKMB103B</v>
      </c>
      <c r="B145" s="15" t="s">
        <v>2983</v>
      </c>
      <c r="C145" s="15" t="s">
        <v>2984</v>
      </c>
      <c r="D145" s="15">
        <v>1</v>
      </c>
      <c r="E145" s="15">
        <v>2</v>
      </c>
      <c r="F145" s="15">
        <f>+SUM(Tabla3[[#This Row],[BOGOTA]:[MEDELLIN]])</f>
        <v>3</v>
      </c>
      <c r="G145" s="16">
        <f>IFERROR(+INDEX([1]!Tabla4[#All],MATCH(Tabla3[[#This Row],[EKM]],'[1]LISTA DE PRECIOS EKM '!A:A,0),6),0)</f>
        <v>279900</v>
      </c>
      <c r="H145" s="16">
        <f>IFERROR(INDEX(#REF!,MATCH(Tabla3[[#This Row],[EKM]],#REF!,0),3),0)</f>
        <v>0</v>
      </c>
    </row>
    <row r="146" spans="1:8">
      <c r="A146" s="14" t="str">
        <f t="shared" si="2"/>
        <v>EKMB103N</v>
      </c>
      <c r="B146" s="15" t="s">
        <v>2985</v>
      </c>
      <c r="C146" s="15" t="s">
        <v>2986</v>
      </c>
      <c r="D146" s="15">
        <v>0</v>
      </c>
      <c r="E146" s="15">
        <v>1</v>
      </c>
      <c r="F146" s="15">
        <f>+SUM(Tabla3[[#This Row],[BOGOTA]:[MEDELLIN]])</f>
        <v>1</v>
      </c>
      <c r="G146" s="16">
        <f>IFERROR(+INDEX([1]!Tabla4[#All],MATCH(Tabla3[[#This Row],[EKM]],'[1]LISTA DE PRECIOS EKM '!A:A,0),6),0)</f>
        <v>279900</v>
      </c>
      <c r="H146" s="16">
        <f>IFERROR(INDEX(#REF!,MATCH(Tabla3[[#This Row],[EKM]],#REF!,0),3),0)</f>
        <v>0</v>
      </c>
    </row>
    <row r="147" spans="1:8">
      <c r="A147" s="14" t="str">
        <f t="shared" si="2"/>
        <v>EKMB103RT</v>
      </c>
      <c r="B147" s="15" t="s">
        <v>2987</v>
      </c>
      <c r="C147" s="15" t="s">
        <v>2988</v>
      </c>
      <c r="D147" s="15">
        <v>3</v>
      </c>
      <c r="E147" s="15">
        <v>0</v>
      </c>
      <c r="F147" s="15">
        <f>+SUM(Tabla3[[#This Row],[BOGOTA]:[MEDELLIN]])</f>
        <v>3</v>
      </c>
      <c r="G147" s="16">
        <f>IFERROR(+INDEX([1]!Tabla4[#All],MATCH(Tabla3[[#This Row],[EKM]],'[1]LISTA DE PRECIOS EKM '!A:A,0),6),0)</f>
        <v>0</v>
      </c>
      <c r="H147" s="16">
        <f>IFERROR(INDEX(#REF!,MATCH(Tabla3[[#This Row],[EKM]],#REF!,0),3),0)</f>
        <v>0</v>
      </c>
    </row>
    <row r="148" spans="1:8">
      <c r="A148" s="14" t="str">
        <f t="shared" si="2"/>
        <v>EKMB12GL</v>
      </c>
      <c r="B148" s="15" t="s">
        <v>2989</v>
      </c>
      <c r="C148" s="15" t="s">
        <v>2990</v>
      </c>
      <c r="D148" s="15">
        <v>0</v>
      </c>
      <c r="E148" s="15">
        <v>1</v>
      </c>
      <c r="F148" s="15">
        <f>+SUM(Tabla3[[#This Row],[BOGOTA]:[MEDELLIN]])</f>
        <v>1</v>
      </c>
      <c r="G148" s="16">
        <f>IFERROR(+INDEX([1]!Tabla4[#All],MATCH(Tabla3[[#This Row],[EKM]],'[1]LISTA DE PRECIOS EKM '!A:A,0),6),0)</f>
        <v>519900</v>
      </c>
      <c r="H148" s="16">
        <f>IFERROR(INDEX(#REF!,MATCH(Tabla3[[#This Row],[EKM]],#REF!,0),3),0)</f>
        <v>0</v>
      </c>
    </row>
    <row r="149" spans="1:8">
      <c r="A149" s="14" t="str">
        <f t="shared" si="2"/>
        <v>EKMB12N</v>
      </c>
      <c r="B149" s="15" t="s">
        <v>2991</v>
      </c>
      <c r="C149" s="15" t="s">
        <v>2992</v>
      </c>
      <c r="D149" s="15">
        <v>0</v>
      </c>
      <c r="E149" s="15">
        <v>1</v>
      </c>
      <c r="F149" s="15">
        <f>+SUM(Tabla3[[#This Row],[BOGOTA]:[MEDELLIN]])</f>
        <v>1</v>
      </c>
      <c r="G149" s="16">
        <f>IFERROR(+INDEX([1]!Tabla4[#All],MATCH(Tabla3[[#This Row],[EKM]],'[1]LISTA DE PRECIOS EKM '!A:A,0),6),0)</f>
        <v>519900</v>
      </c>
      <c r="H149" s="16">
        <f>IFERROR(INDEX(#REF!,MATCH(Tabla3[[#This Row],[EKM]],#REF!,0),3),0)</f>
        <v>0</v>
      </c>
    </row>
    <row r="150" spans="1:8">
      <c r="A150" s="14" t="str">
        <f t="shared" si="2"/>
        <v>EKMB12T</v>
      </c>
      <c r="B150" s="15" t="s">
        <v>2993</v>
      </c>
      <c r="C150" s="15" t="s">
        <v>2994</v>
      </c>
      <c r="D150" s="15">
        <v>0</v>
      </c>
      <c r="E150" s="15">
        <v>3</v>
      </c>
      <c r="F150" s="15">
        <f>+SUM(Tabla3[[#This Row],[BOGOTA]:[MEDELLIN]])</f>
        <v>3</v>
      </c>
      <c r="G150" s="16">
        <f>IFERROR(+INDEX([1]!Tabla4[#All],MATCH(Tabla3[[#This Row],[EKM]],'[1]LISTA DE PRECIOS EKM '!A:A,0),6),0)</f>
        <v>519900</v>
      </c>
      <c r="H150" s="16">
        <f>IFERROR(INDEX(#REF!,MATCH(Tabla3[[#This Row],[EKM]],#REF!,0),3),0)</f>
        <v>0</v>
      </c>
    </row>
    <row r="151" spans="1:8">
      <c r="A151" s="14" t="str">
        <f t="shared" si="2"/>
        <v>EKMB200</v>
      </c>
      <c r="B151" s="15" t="s">
        <v>2995</v>
      </c>
      <c r="C151" s="15" t="s">
        <v>2996</v>
      </c>
      <c r="D151" s="15">
        <v>0</v>
      </c>
      <c r="E151" s="15">
        <v>1</v>
      </c>
      <c r="F151" s="15">
        <f>+SUM(Tabla3[[#This Row],[BOGOTA]:[MEDELLIN]])</f>
        <v>1</v>
      </c>
      <c r="G151" s="16">
        <f>IFERROR(+INDEX([1]!Tabla4[#All],MATCH(Tabla3[[#This Row],[EKM]],'[1]LISTA DE PRECIOS EKM '!A:A,0),6),0)</f>
        <v>909900</v>
      </c>
      <c r="H151" s="16">
        <f>IFERROR(INDEX(#REF!,MATCH(Tabla3[[#This Row],[EKM]],#REF!,0),3),0)</f>
        <v>0</v>
      </c>
    </row>
    <row r="152" spans="1:8">
      <c r="A152" s="14" t="str">
        <f t="shared" si="2"/>
        <v>EKMCT04</v>
      </c>
      <c r="B152" s="15" t="s">
        <v>2997</v>
      </c>
      <c r="C152" s="15" t="s">
        <v>2998</v>
      </c>
      <c r="D152" s="15">
        <v>1</v>
      </c>
      <c r="E152" s="15">
        <v>0</v>
      </c>
      <c r="F152" s="15">
        <f>+SUM(Tabla3[[#This Row],[BOGOTA]:[MEDELLIN]])</f>
        <v>1</v>
      </c>
      <c r="G152" s="16">
        <f>IFERROR(+INDEX([1]!Tabla4[#All],MATCH(Tabla3[[#This Row],[EKM]],'[1]LISTA DE PRECIOS EKM '!A:A,0),6),0)</f>
        <v>1289900</v>
      </c>
      <c r="H152" s="16">
        <f>IFERROR(INDEX(#REF!,MATCH(Tabla3[[#This Row],[EKM]],#REF!,0),3),0)</f>
        <v>0</v>
      </c>
    </row>
    <row r="153" spans="1:8">
      <c r="A153" s="14" t="str">
        <f t="shared" si="2"/>
        <v>EKMCT09</v>
      </c>
      <c r="B153" s="15" t="s">
        <v>3001</v>
      </c>
      <c r="C153" s="15" t="s">
        <v>3002</v>
      </c>
      <c r="D153" s="15">
        <v>0</v>
      </c>
      <c r="E153" s="15">
        <v>0</v>
      </c>
      <c r="F153" s="15">
        <f>+SUM(Tabla3[[#This Row],[BOGOTA]:[MEDELLIN]])</f>
        <v>0</v>
      </c>
      <c r="G153" s="16">
        <f>IFERROR(+INDEX([1]!Tabla4[#All],MATCH(Tabla3[[#This Row],[EKM]],'[1]LISTA DE PRECIOS EKM '!A:A,0),6),0)</f>
        <v>539900</v>
      </c>
      <c r="H153" s="16">
        <f>IFERROR(INDEX(#REF!,MATCH(Tabla3[[#This Row],[EKM]],#REF!,0),3),0)</f>
        <v>0</v>
      </c>
    </row>
    <row r="154" spans="1:8">
      <c r="A154" s="14" t="str">
        <f t="shared" si="2"/>
        <v>EKMB203</v>
      </c>
      <c r="B154" s="15" t="s">
        <v>2999</v>
      </c>
      <c r="C154" s="15" t="s">
        <v>3000</v>
      </c>
      <c r="D154" s="15">
        <v>0</v>
      </c>
      <c r="E154" s="15">
        <v>1</v>
      </c>
      <c r="F154" s="15">
        <f>+SUM(Tabla3[[#This Row],[BOGOTA]:[MEDELLIN]])</f>
        <v>1</v>
      </c>
      <c r="G154" s="16">
        <f>IFERROR(+INDEX([1]!Tabla4[#All],MATCH(Tabla3[[#This Row],[EKM]],'[1]LISTA DE PRECIOS EKM '!A:A,0),6),0)</f>
        <v>919900</v>
      </c>
      <c r="H154" s="16">
        <f>IFERROR(INDEX(#REF!,MATCH(Tabla3[[#This Row],[EKM]],#REF!,0),3),0)</f>
        <v>0</v>
      </c>
    </row>
    <row r="155" spans="1:8">
      <c r="A155" s="14" t="str">
        <f t="shared" si="2"/>
        <v>EKMCT16R</v>
      </c>
      <c r="B155" s="15" t="s">
        <v>3003</v>
      </c>
      <c r="C155" s="15" t="s">
        <v>3004</v>
      </c>
      <c r="D155" s="15">
        <v>0</v>
      </c>
      <c r="E155" s="15">
        <v>0</v>
      </c>
      <c r="F155" s="15">
        <f>+SUM(Tabla3[[#This Row],[BOGOTA]:[MEDELLIN]])</f>
        <v>0</v>
      </c>
      <c r="G155" s="16">
        <f>IFERROR(+INDEX([1]!Tabla4[#All],MATCH(Tabla3[[#This Row],[EKM]],'[1]LISTA DE PRECIOS EKM '!A:A,0),6),0)</f>
        <v>1629900</v>
      </c>
      <c r="H155" s="16">
        <f>IFERROR(INDEX(#REF!,MATCH(Tabla3[[#This Row],[EKM]],#REF!,0),3),0)</f>
        <v>0</v>
      </c>
    </row>
    <row r="156" spans="1:8">
      <c r="A156" s="14" t="str">
        <f t="shared" si="2"/>
        <v>EKMB204</v>
      </c>
      <c r="B156" s="15" t="s">
        <v>3005</v>
      </c>
      <c r="C156" s="15" t="s">
        <v>3006</v>
      </c>
      <c r="D156" s="15">
        <v>0</v>
      </c>
      <c r="E156" s="15">
        <v>4</v>
      </c>
      <c r="F156" s="15">
        <f>+SUM(Tabla3[[#This Row],[BOGOTA]:[MEDELLIN]])</f>
        <v>4</v>
      </c>
      <c r="G156" s="16">
        <f>IFERROR(+INDEX([1]!Tabla4[#All],MATCH(Tabla3[[#This Row],[EKM]],'[1]LISTA DE PRECIOS EKM '!A:A,0),6),0)</f>
        <v>919900</v>
      </c>
      <c r="H156" s="16">
        <f>IFERROR(INDEX(#REF!,MATCH(Tabla3[[#This Row],[EKM]],#REF!,0),3),0)</f>
        <v>0</v>
      </c>
    </row>
    <row r="157" spans="1:8">
      <c r="A157" s="14" t="str">
        <f t="shared" si="2"/>
        <v>EKMCT22</v>
      </c>
      <c r="B157" s="15" t="s">
        <v>3007</v>
      </c>
      <c r="C157" s="15" t="s">
        <v>3008</v>
      </c>
      <c r="D157" s="15">
        <v>0</v>
      </c>
      <c r="E157" s="15">
        <v>0</v>
      </c>
      <c r="F157" s="15">
        <f>+SUM(Tabla3[[#This Row],[BOGOTA]:[MEDELLIN]])</f>
        <v>0</v>
      </c>
      <c r="G157" s="16">
        <f>IFERROR(+INDEX([1]!Tabla4[#All],MATCH(Tabla3[[#This Row],[EKM]],'[1]LISTA DE PRECIOS EKM '!A:A,0),6),0)</f>
        <v>859900</v>
      </c>
      <c r="H157" s="16">
        <f>IFERROR(INDEX(#REF!,MATCH(Tabla3[[#This Row],[EKM]],#REF!,0),3),0)</f>
        <v>0</v>
      </c>
    </row>
    <row r="158" spans="1:8">
      <c r="A158" s="14" t="str">
        <f t="shared" si="2"/>
        <v>EKMCT20W</v>
      </c>
      <c r="B158" s="15" t="s">
        <v>3009</v>
      </c>
      <c r="C158" s="15" t="s">
        <v>3010</v>
      </c>
      <c r="D158" s="15">
        <v>1</v>
      </c>
      <c r="E158" s="15">
        <v>0</v>
      </c>
      <c r="F158" s="15">
        <f>+SUM(Tabla3[[#This Row],[BOGOTA]:[MEDELLIN]])</f>
        <v>1</v>
      </c>
      <c r="G158" s="16">
        <f>IFERROR(+INDEX([1]!Tabla4[#All],MATCH(Tabla3[[#This Row],[EKM]],'[1]LISTA DE PRECIOS EKM '!A:A,0),6),0)</f>
        <v>1489900</v>
      </c>
      <c r="H158" s="16">
        <f>IFERROR(INDEX(#REF!,MATCH(Tabla3[[#This Row],[EKM]],#REF!,0),3),0)</f>
        <v>0</v>
      </c>
    </row>
    <row r="159" spans="1:8">
      <c r="A159" s="14" t="str">
        <f t="shared" si="2"/>
        <v>EKMCE21C</v>
      </c>
      <c r="B159" s="15" t="s">
        <v>3011</v>
      </c>
      <c r="C159" s="15" t="s">
        <v>3012</v>
      </c>
      <c r="D159" s="15">
        <v>2</v>
      </c>
      <c r="E159" s="15">
        <v>0</v>
      </c>
      <c r="F159" s="15">
        <f>+SUM(Tabla3[[#This Row],[BOGOTA]:[MEDELLIN]])</f>
        <v>2</v>
      </c>
      <c r="G159" s="16">
        <f>IFERROR(+INDEX([1]!Tabla4[#All],MATCH(Tabla3[[#This Row],[EKM]],'[1]LISTA DE PRECIOS EKM '!A:A,0),6),0)</f>
        <v>499900</v>
      </c>
      <c r="H159" s="16">
        <f>IFERROR(INDEX(#REF!,MATCH(Tabla3[[#This Row],[EKM]],#REF!,0),3),0)</f>
        <v>0</v>
      </c>
    </row>
    <row r="160" spans="1:8">
      <c r="A160" s="14" t="str">
        <f t="shared" si="2"/>
        <v>EKMB206</v>
      </c>
      <c r="B160" s="15" t="s">
        <v>3013</v>
      </c>
      <c r="C160" s="15" t="s">
        <v>3014</v>
      </c>
      <c r="D160" s="15">
        <v>0</v>
      </c>
      <c r="E160" s="15">
        <v>2</v>
      </c>
      <c r="F160" s="15">
        <f>+SUM(Tabla3[[#This Row],[BOGOTA]:[MEDELLIN]])</f>
        <v>2</v>
      </c>
      <c r="G160" s="16">
        <f>IFERROR(+INDEX([1]!Tabla4[#All],MATCH(Tabla3[[#This Row],[EKM]],'[1]LISTA DE PRECIOS EKM '!A:A,0),6),0)</f>
        <v>1079900</v>
      </c>
      <c r="H160" s="16">
        <f>IFERROR(INDEX(#REF!,MATCH(Tabla3[[#This Row],[EKM]],#REF!,0),3),0)</f>
        <v>0</v>
      </c>
    </row>
    <row r="161" spans="1:8">
      <c r="A161" s="14" t="str">
        <f t="shared" si="2"/>
        <v>EKMB2235N</v>
      </c>
      <c r="B161" s="15" t="s">
        <v>3015</v>
      </c>
      <c r="C161" s="15" t="s">
        <v>3016</v>
      </c>
      <c r="D161" s="15">
        <v>0</v>
      </c>
      <c r="E161" s="15">
        <v>0</v>
      </c>
      <c r="F161" s="15">
        <f>+SUM(Tabla3[[#This Row],[BOGOTA]:[MEDELLIN]])</f>
        <v>0</v>
      </c>
      <c r="G161" s="16">
        <f>IFERROR(+INDEX([1]!Tabla4[#All],MATCH(Tabla3[[#This Row],[EKM]],'[1]LISTA DE PRECIOS EKM '!A:A,0),6),0)</f>
        <v>259900</v>
      </c>
      <c r="H161" s="16">
        <f>IFERROR(INDEX(#REF!,MATCH(Tabla3[[#This Row],[EKM]],#REF!,0),3),0)</f>
        <v>0</v>
      </c>
    </row>
    <row r="162" spans="1:8">
      <c r="A162" s="14" t="str">
        <f t="shared" si="2"/>
        <v>EKMB2GP</v>
      </c>
      <c r="B162" s="15" t="s">
        <v>3017</v>
      </c>
      <c r="C162" s="15" t="s">
        <v>3018</v>
      </c>
      <c r="D162" s="15">
        <v>0</v>
      </c>
      <c r="E162" s="15">
        <v>-1</v>
      </c>
      <c r="F162" s="15">
        <f>+SUM(Tabla3[[#This Row],[BOGOTA]:[MEDELLIN]])</f>
        <v>-1</v>
      </c>
      <c r="G162" s="16">
        <f>IFERROR(+INDEX([1]!Tabla4[#All],MATCH(Tabla3[[#This Row],[EKM]],'[1]LISTA DE PRECIOS EKM '!A:A,0),6),0)</f>
        <v>1219900</v>
      </c>
      <c r="H162" s="16">
        <f>IFERROR(INDEX(#REF!,MATCH(Tabla3[[#This Row],[EKM]],#REF!,0),3),0)</f>
        <v>0</v>
      </c>
    </row>
    <row r="163" spans="1:8">
      <c r="A163" s="14" t="str">
        <f t="shared" si="2"/>
        <v>EKMB60Z</v>
      </c>
      <c r="B163" s="15" t="s">
        <v>3019</v>
      </c>
      <c r="C163" s="15" t="s">
        <v>3020</v>
      </c>
      <c r="D163" s="15">
        <v>0</v>
      </c>
      <c r="E163" s="15">
        <v>1</v>
      </c>
      <c r="F163" s="15">
        <f>+SUM(Tabla3[[#This Row],[BOGOTA]:[MEDELLIN]])</f>
        <v>1</v>
      </c>
      <c r="G163" s="16">
        <f>IFERROR(+INDEX([1]!Tabla4[#All],MATCH(Tabla3[[#This Row],[EKM]],'[1]LISTA DE PRECIOS EKM '!A:A,0),6),0)</f>
        <v>1219900</v>
      </c>
      <c r="H163" s="16">
        <f>IFERROR(INDEX(#REF!,MATCH(Tabla3[[#This Row],[EKM]],#REF!,0),3),0)</f>
        <v>0</v>
      </c>
    </row>
    <row r="164" spans="1:8">
      <c r="A164" s="14" t="str">
        <f t="shared" si="2"/>
        <v>EKME64C</v>
      </c>
      <c r="B164" s="15" t="s">
        <v>3023</v>
      </c>
      <c r="C164" s="15" t="s">
        <v>3024</v>
      </c>
      <c r="D164" s="15">
        <v>1</v>
      </c>
      <c r="E164" s="15">
        <v>0</v>
      </c>
      <c r="F164" s="15">
        <f>+SUM(Tabla3[[#This Row],[BOGOTA]:[MEDELLIN]])</f>
        <v>1</v>
      </c>
      <c r="G164" s="16">
        <f>IFERROR(+INDEX([1]!Tabla4[#All],MATCH(Tabla3[[#This Row],[EKM]],'[1]LISTA DE PRECIOS EKM '!A:A,0),6),0)</f>
        <v>449900</v>
      </c>
      <c r="H164" s="16">
        <f>IFERROR(INDEX(#REF!,MATCH(Tabla3[[#This Row],[EKM]],#REF!,0),3),0)</f>
        <v>0</v>
      </c>
    </row>
    <row r="165" spans="1:8">
      <c r="A165" s="14" t="str">
        <f t="shared" si="2"/>
        <v>EKMBC03R</v>
      </c>
      <c r="B165" s="15" t="s">
        <v>3021</v>
      </c>
      <c r="C165" s="15" t="s">
        <v>3022</v>
      </c>
      <c r="D165" s="15">
        <v>0</v>
      </c>
      <c r="E165" s="15">
        <v>3</v>
      </c>
      <c r="F165" s="15">
        <f>+SUM(Tabla3[[#This Row],[BOGOTA]:[MEDELLIN]])</f>
        <v>3</v>
      </c>
      <c r="G165" s="16">
        <f>IFERROR(+INDEX([1]!Tabla4[#All],MATCH(Tabla3[[#This Row],[EKM]],'[1]LISTA DE PRECIOS EKM '!A:A,0),6),0)</f>
        <v>499900</v>
      </c>
      <c r="H165" s="16">
        <f>IFERROR(INDEX(#REF!,MATCH(Tabla3[[#This Row],[EKM]],#REF!,0),3),0)</f>
        <v>0</v>
      </c>
    </row>
    <row r="166" spans="1:8">
      <c r="A166" s="14" t="str">
        <f t="shared" si="2"/>
        <v>EKMBC11W</v>
      </c>
      <c r="B166" s="15" t="s">
        <v>3025</v>
      </c>
      <c r="C166" s="15" t="s">
        <v>3026</v>
      </c>
      <c r="D166" s="15">
        <v>1</v>
      </c>
      <c r="E166" s="15">
        <v>0</v>
      </c>
      <c r="F166" s="15">
        <f>+SUM(Tabla3[[#This Row],[BOGOTA]:[MEDELLIN]])</f>
        <v>1</v>
      </c>
      <c r="G166" s="16">
        <f>IFERROR(+INDEX([1]!Tabla4[#All],MATCH(Tabla3[[#This Row],[EKM]],'[1]LISTA DE PRECIOS EKM '!A:A,0),6),0)</f>
        <v>319900</v>
      </c>
      <c r="H166" s="16">
        <f>IFERROR(INDEX(#REF!,MATCH(Tabla3[[#This Row],[EKM]],#REF!,0),3),0)</f>
        <v>0</v>
      </c>
    </row>
    <row r="167" spans="1:8">
      <c r="A167" s="14" t="str">
        <f t="shared" si="2"/>
        <v>EKMBE105BG</v>
      </c>
      <c r="B167" s="15" t="s">
        <v>3027</v>
      </c>
      <c r="C167" s="15" t="s">
        <v>3028</v>
      </c>
      <c r="D167" s="15">
        <v>0</v>
      </c>
      <c r="E167" s="15">
        <v>1</v>
      </c>
      <c r="F167" s="15">
        <f>+SUM(Tabla3[[#This Row],[BOGOTA]:[MEDELLIN]])</f>
        <v>1</v>
      </c>
      <c r="G167" s="16">
        <f>IFERROR(+INDEX([1]!Tabla4[#All],MATCH(Tabla3[[#This Row],[EKM]],'[1]LISTA DE PRECIOS EKM '!A:A,0),6),0)</f>
        <v>729900</v>
      </c>
      <c r="H167" s="16">
        <f>IFERROR(INDEX(#REF!,MATCH(Tabla3[[#This Row],[EKM]],#REF!,0),3),0)</f>
        <v>0</v>
      </c>
    </row>
    <row r="168" spans="1:8">
      <c r="A168" s="14" t="str">
        <f t="shared" si="2"/>
        <v>EKMBN12GL</v>
      </c>
      <c r="B168" s="15" t="s">
        <v>3029</v>
      </c>
      <c r="C168" s="15" t="s">
        <v>2990</v>
      </c>
      <c r="D168" s="15">
        <v>0</v>
      </c>
      <c r="E168" s="15">
        <v>0</v>
      </c>
      <c r="F168" s="15">
        <f>+SUM(Tabla3[[#This Row],[BOGOTA]:[MEDELLIN]])</f>
        <v>0</v>
      </c>
      <c r="G168" s="16">
        <f>IFERROR(+INDEX([1]!Tabla4[#All],MATCH(Tabla3[[#This Row],[EKM]],'[1]LISTA DE PRECIOS EKM '!A:A,0),6),0)</f>
        <v>519900</v>
      </c>
      <c r="H168" s="16">
        <f>IFERROR(INDEX(#REF!,MATCH(Tabla3[[#This Row],[EKM]],#REF!,0),3),0)</f>
        <v>0</v>
      </c>
    </row>
    <row r="169" spans="1:8">
      <c r="A169" s="14" t="str">
        <f t="shared" si="2"/>
        <v>EKME3813</v>
      </c>
      <c r="B169" s="15" t="s">
        <v>3032</v>
      </c>
      <c r="C169" s="15" t="s">
        <v>3033</v>
      </c>
      <c r="D169" s="15">
        <v>0</v>
      </c>
      <c r="E169" s="15">
        <v>0</v>
      </c>
      <c r="F169" s="15">
        <f>+SUM(Tabla3[[#This Row],[BOGOTA]:[MEDELLIN]])</f>
        <v>0</v>
      </c>
      <c r="G169" s="16">
        <f>IFERROR(+INDEX([1]!Tabla4[#All],MATCH(Tabla3[[#This Row],[EKM]],'[1]LISTA DE PRECIOS EKM '!A:A,0),6),0)</f>
        <v>0</v>
      </c>
      <c r="H169" s="16">
        <f>IFERROR(INDEX(#REF!,MATCH(Tabla3[[#This Row],[EKM]],#REF!,0),3),0)</f>
        <v>0</v>
      </c>
    </row>
    <row r="170" spans="1:8">
      <c r="A170" s="14" t="str">
        <f t="shared" si="2"/>
        <v>EKMBR03</v>
      </c>
      <c r="B170" s="15" t="s">
        <v>3030</v>
      </c>
      <c r="C170" s="15" t="s">
        <v>3031</v>
      </c>
      <c r="D170" s="15">
        <v>0</v>
      </c>
      <c r="E170" s="15">
        <v>0</v>
      </c>
      <c r="F170" s="15">
        <f>+SUM(Tabla3[[#This Row],[BOGOTA]:[MEDELLIN]])</f>
        <v>0</v>
      </c>
      <c r="G170" s="16">
        <f>IFERROR(+INDEX([1]!Tabla4[#All],MATCH(Tabla3[[#This Row],[EKM]],'[1]LISTA DE PRECIOS EKM '!A:A,0),6),0)</f>
        <v>99900</v>
      </c>
      <c r="H170" s="16">
        <f>IFERROR(INDEX(#REF!,MATCH(Tabla3[[#This Row],[EKM]],#REF!,0),3),0)</f>
        <v>0</v>
      </c>
    </row>
    <row r="171" spans="1:8">
      <c r="A171" s="14" t="str">
        <f t="shared" si="2"/>
        <v>EKMBR04</v>
      </c>
      <c r="B171" s="15" t="s">
        <v>3034</v>
      </c>
      <c r="C171" s="15" t="s">
        <v>3035</v>
      </c>
      <c r="D171" s="15">
        <v>0</v>
      </c>
      <c r="E171" s="15">
        <v>0</v>
      </c>
      <c r="F171" s="15">
        <f>+SUM(Tabla3[[#This Row],[BOGOTA]:[MEDELLIN]])</f>
        <v>0</v>
      </c>
      <c r="G171" s="16">
        <f>IFERROR(+INDEX([1]!Tabla4[#All],MATCH(Tabla3[[#This Row],[EKM]],'[1]LISTA DE PRECIOS EKM '!A:A,0),6),0)</f>
        <v>139900</v>
      </c>
      <c r="H171" s="16">
        <f>IFERROR(INDEX(#REF!,MATCH(Tabla3[[#This Row],[EKM]],#REF!,0),3),0)</f>
        <v>0</v>
      </c>
    </row>
    <row r="172" spans="1:8">
      <c r="A172" s="14" t="str">
        <f t="shared" si="2"/>
        <v>EKMM2965</v>
      </c>
      <c r="B172" s="15" t="s">
        <v>3036</v>
      </c>
      <c r="C172" s="15" t="s">
        <v>3037</v>
      </c>
      <c r="D172" s="15">
        <v>1</v>
      </c>
      <c r="E172" s="15">
        <v>0</v>
      </c>
      <c r="F172" s="15">
        <f>+SUM(Tabla3[[#This Row],[BOGOTA]:[MEDELLIN]])</f>
        <v>1</v>
      </c>
      <c r="G172" s="16">
        <f>IFERROR(+INDEX([1]!Tabla4[#All],MATCH(Tabla3[[#This Row],[EKM]],'[1]LISTA DE PRECIOS EKM '!A:A,0),6),0)</f>
        <v>349900</v>
      </c>
      <c r="H172" s="16">
        <f>IFERROR(INDEX(#REF!,MATCH(Tabla3[[#This Row],[EKM]],#REF!,0),3),0)</f>
        <v>0</v>
      </c>
    </row>
    <row r="173" spans="1:8">
      <c r="A173" s="14" t="str">
        <f t="shared" si="2"/>
        <v>EKME81</v>
      </c>
      <c r="B173" s="15" t="s">
        <v>3040</v>
      </c>
      <c r="C173" s="15" t="s">
        <v>3041</v>
      </c>
      <c r="D173" s="15">
        <v>4</v>
      </c>
      <c r="E173" s="15">
        <v>0</v>
      </c>
      <c r="F173" s="15">
        <f>+SUM(Tabla3[[#This Row],[BOGOTA]:[MEDELLIN]])</f>
        <v>4</v>
      </c>
      <c r="G173" s="16">
        <f>IFERROR(+INDEX([1]!Tabla4[#All],MATCH(Tabla3[[#This Row],[EKM]],'[1]LISTA DE PRECIOS EKM '!A:A,0),6),0)</f>
        <v>859900</v>
      </c>
      <c r="H173" s="16">
        <f>IFERROR(INDEX(#REF!,MATCH(Tabla3[[#This Row],[EKM]],#REF!,0),3),0)</f>
        <v>0</v>
      </c>
    </row>
    <row r="174" spans="1:8">
      <c r="A174" s="14" t="str">
        <f t="shared" si="2"/>
        <v>EKMBRGP</v>
      </c>
      <c r="B174" s="15" t="s">
        <v>3038</v>
      </c>
      <c r="C174" s="15" t="s">
        <v>3039</v>
      </c>
      <c r="D174" s="15">
        <v>0</v>
      </c>
      <c r="E174" s="15">
        <v>2</v>
      </c>
      <c r="F174" s="15">
        <f>+SUM(Tabla3[[#This Row],[BOGOTA]:[MEDELLIN]])</f>
        <v>2</v>
      </c>
      <c r="G174" s="16">
        <f>IFERROR(+INDEX([1]!Tabla4[#All],MATCH(Tabla3[[#This Row],[EKM]],'[1]LISTA DE PRECIOS EKM '!A:A,0),6),0)</f>
        <v>799900</v>
      </c>
      <c r="H174" s="16">
        <f>IFERROR(INDEX(#REF!,MATCH(Tabla3[[#This Row],[EKM]],#REF!,0),3),0)</f>
        <v>0</v>
      </c>
    </row>
    <row r="175" spans="1:8">
      <c r="A175" s="14" t="str">
        <f t="shared" si="2"/>
        <v>EKMBRGR</v>
      </c>
      <c r="B175" s="15" t="s">
        <v>3042</v>
      </c>
      <c r="C175" s="15" t="s">
        <v>3043</v>
      </c>
      <c r="D175" s="15">
        <v>0</v>
      </c>
      <c r="E175" s="15">
        <v>2</v>
      </c>
      <c r="F175" s="15">
        <f>+SUM(Tabla3[[#This Row],[BOGOTA]:[MEDELLIN]])</f>
        <v>2</v>
      </c>
      <c r="G175" s="16">
        <f>IFERROR(+INDEX([1]!Tabla4[#All],MATCH(Tabla3[[#This Row],[EKM]],'[1]LISTA DE PRECIOS EKM '!A:A,0),6),0)</f>
        <v>799900</v>
      </c>
      <c r="H175" s="16">
        <f>IFERROR(INDEX(#REF!,MATCH(Tabla3[[#This Row],[EKM]],#REF!,0),3),0)</f>
        <v>0</v>
      </c>
    </row>
    <row r="176" spans="1:8">
      <c r="A176" s="14" t="str">
        <f t="shared" si="2"/>
        <v>EKME78</v>
      </c>
      <c r="B176" s="15" t="s">
        <v>3044</v>
      </c>
      <c r="C176" s="15" t="s">
        <v>3045</v>
      </c>
      <c r="D176" s="15">
        <v>0</v>
      </c>
      <c r="E176" s="15">
        <v>0</v>
      </c>
      <c r="F176" s="15">
        <f>+SUM(Tabla3[[#This Row],[BOGOTA]:[MEDELLIN]])</f>
        <v>0</v>
      </c>
      <c r="G176" s="16">
        <f>IFERROR(+INDEX([1]!Tabla4[#All],MATCH(Tabla3[[#This Row],[EKM]],'[1]LISTA DE PRECIOS EKM '!A:A,0),6),0)</f>
        <v>499900</v>
      </c>
      <c r="H176" s="16">
        <f>IFERROR(INDEX(#REF!,MATCH(Tabla3[[#This Row],[EKM]],#REF!,0),3),0)</f>
        <v>0</v>
      </c>
    </row>
    <row r="177" spans="1:8">
      <c r="A177" s="14" t="str">
        <f t="shared" si="2"/>
        <v>EKME91</v>
      </c>
      <c r="B177" s="15" t="s">
        <v>3046</v>
      </c>
      <c r="C177" s="15" t="s">
        <v>3047</v>
      </c>
      <c r="D177" s="15">
        <v>3</v>
      </c>
      <c r="E177" s="15">
        <v>0</v>
      </c>
      <c r="F177" s="15">
        <f>+SUM(Tabla3[[#This Row],[BOGOTA]:[MEDELLIN]])</f>
        <v>3</v>
      </c>
      <c r="G177" s="16">
        <f>IFERROR(+INDEX([1]!Tabla4[#All],MATCH(Tabla3[[#This Row],[EKM]],'[1]LISTA DE PRECIOS EKM '!A:A,0),6),0)</f>
        <v>239900</v>
      </c>
      <c r="H177" s="16">
        <f>IFERROR(INDEX(#REF!,MATCH(Tabla3[[#This Row],[EKM]],#REF!,0),3),0)</f>
        <v>0</v>
      </c>
    </row>
    <row r="178" spans="1:8">
      <c r="A178" s="14" t="str">
        <f t="shared" si="2"/>
        <v>EKME101W</v>
      </c>
      <c r="B178" s="15" t="s">
        <v>3050</v>
      </c>
      <c r="C178" s="15" t="s">
        <v>3051</v>
      </c>
      <c r="D178" s="15">
        <v>3</v>
      </c>
      <c r="E178" s="15">
        <v>0</v>
      </c>
      <c r="F178" s="15">
        <f>+SUM(Tabla3[[#This Row],[BOGOTA]:[MEDELLIN]])</f>
        <v>3</v>
      </c>
      <c r="G178" s="16">
        <f>IFERROR(+INDEX([1]!Tabla4[#All],MATCH(Tabla3[[#This Row],[EKM]],'[1]LISTA DE PRECIOS EKM '!A:A,0),6),0)</f>
        <v>389900</v>
      </c>
      <c r="H178" s="16">
        <f>IFERROR(INDEX(#REF!,MATCH(Tabla3[[#This Row],[EKM]],#REF!,0),3),0)</f>
        <v>0</v>
      </c>
    </row>
    <row r="179" spans="1:8">
      <c r="A179" s="14" t="str">
        <f t="shared" si="2"/>
        <v>EKMBRZ</v>
      </c>
      <c r="B179" s="15" t="s">
        <v>3048</v>
      </c>
      <c r="C179" s="15" t="s">
        <v>3049</v>
      </c>
      <c r="D179" s="15">
        <v>0</v>
      </c>
      <c r="E179" s="15">
        <v>0</v>
      </c>
      <c r="F179" s="15">
        <f>+SUM(Tabla3[[#This Row],[BOGOTA]:[MEDELLIN]])</f>
        <v>0</v>
      </c>
      <c r="G179" s="16">
        <f>IFERROR(+INDEX([1]!Tabla4[#All],MATCH(Tabla3[[#This Row],[EKM]],'[1]LISTA DE PRECIOS EKM '!A:A,0),6),0)</f>
        <v>799900</v>
      </c>
      <c r="H179" s="16">
        <f>IFERROR(INDEX(#REF!,MATCH(Tabla3[[#This Row],[EKM]],#REF!,0),3),0)</f>
        <v>0</v>
      </c>
    </row>
    <row r="180" spans="1:8">
      <c r="A180" s="14" t="str">
        <f t="shared" si="2"/>
        <v>EKMC133T</v>
      </c>
      <c r="B180" s="15" t="s">
        <v>3052</v>
      </c>
      <c r="C180" s="15" t="s">
        <v>3053</v>
      </c>
      <c r="D180" s="15">
        <v>0</v>
      </c>
      <c r="E180" s="15">
        <v>0</v>
      </c>
      <c r="F180" s="15">
        <f>+SUM(Tabla3[[#This Row],[BOGOTA]:[MEDELLIN]])</f>
        <v>0</v>
      </c>
      <c r="G180" s="16">
        <f>IFERROR(+INDEX([1]!Tabla4[#All],MATCH(Tabla3[[#This Row],[EKM]],'[1]LISTA DE PRECIOS EKM '!A:A,0),6),0)</f>
        <v>1579900</v>
      </c>
      <c r="H180" s="16">
        <f>IFERROR(INDEX(#REF!,MATCH(Tabla3[[#This Row],[EKM]],#REF!,0),3),0)</f>
        <v>0</v>
      </c>
    </row>
    <row r="181" spans="1:8">
      <c r="A181" s="14" t="str">
        <f t="shared" si="2"/>
        <v>EKME90</v>
      </c>
      <c r="B181" s="15" t="s">
        <v>3054</v>
      </c>
      <c r="C181" s="15" t="s">
        <v>3033</v>
      </c>
      <c r="D181" s="15">
        <v>1</v>
      </c>
      <c r="E181" s="15">
        <v>0</v>
      </c>
      <c r="F181" s="15">
        <f>+SUM(Tabla3[[#This Row],[BOGOTA]:[MEDELLIN]])</f>
        <v>1</v>
      </c>
      <c r="G181" s="16">
        <f>IFERROR(+INDEX([1]!Tabla4[#All],MATCH(Tabla3[[#This Row],[EKM]],'[1]LISTA DE PRECIOS EKM '!A:A,0),6),0)</f>
        <v>999900</v>
      </c>
      <c r="H181" s="16">
        <f>IFERROR(INDEX(#REF!,MATCH(Tabla3[[#This Row],[EKM]],#REF!,0),3),0)</f>
        <v>0</v>
      </c>
    </row>
    <row r="182" spans="1:8">
      <c r="A182" s="14" t="str">
        <f t="shared" si="2"/>
        <v>EKMC165</v>
      </c>
      <c r="B182" s="15" t="s">
        <v>3055</v>
      </c>
      <c r="C182" s="15" t="s">
        <v>3056</v>
      </c>
      <c r="D182" s="15">
        <v>0</v>
      </c>
      <c r="E182" s="15">
        <v>0</v>
      </c>
      <c r="F182" s="15">
        <f>+SUM(Tabla3[[#This Row],[BOGOTA]:[MEDELLIN]])</f>
        <v>0</v>
      </c>
      <c r="G182" s="16">
        <f>IFERROR(+INDEX([1]!Tabla4[#All],MATCH(Tabla3[[#This Row],[EKM]],'[1]LISTA DE PRECIOS EKM '!A:A,0),6),0)</f>
        <v>1999900</v>
      </c>
      <c r="H182" s="16">
        <f>IFERROR(INDEX(#REF!,MATCH(Tabla3[[#This Row],[EKM]],#REF!,0),3),0)</f>
        <v>0</v>
      </c>
    </row>
    <row r="183" spans="1:8">
      <c r="A183" s="14" t="str">
        <f t="shared" si="2"/>
        <v>EKM1464</v>
      </c>
      <c r="B183" s="15" t="s">
        <v>3057</v>
      </c>
      <c r="C183" s="15" t="s">
        <v>3058</v>
      </c>
      <c r="D183" s="15">
        <v>1</v>
      </c>
      <c r="E183" s="15">
        <v>0</v>
      </c>
      <c r="F183" s="15">
        <f>+SUM(Tabla3[[#This Row],[BOGOTA]:[MEDELLIN]])</f>
        <v>1</v>
      </c>
      <c r="G183" s="16">
        <f>IFERROR(+INDEX([1]!Tabla4[#All],MATCH(Tabla3[[#This Row],[EKM]],'[1]LISTA DE PRECIOS EKM '!A:A,0),6),0)</f>
        <v>0</v>
      </c>
      <c r="H183" s="16">
        <f>IFERROR(INDEX(#REF!,MATCH(Tabla3[[#This Row],[EKM]],#REF!,0),3),0)</f>
        <v>0</v>
      </c>
    </row>
    <row r="184" spans="1:8">
      <c r="A184" s="14" t="str">
        <f t="shared" si="2"/>
        <v>EKMC185</v>
      </c>
      <c r="B184" s="15" t="s">
        <v>3059</v>
      </c>
      <c r="C184" s="15" t="s">
        <v>3060</v>
      </c>
      <c r="D184" s="15">
        <v>0</v>
      </c>
      <c r="E184" s="15">
        <v>1</v>
      </c>
      <c r="F184" s="15">
        <f>+SUM(Tabla3[[#This Row],[BOGOTA]:[MEDELLIN]])</f>
        <v>1</v>
      </c>
      <c r="G184" s="16">
        <f>IFERROR(+INDEX([1]!Tabla4[#All],MATCH(Tabla3[[#This Row],[EKM]],'[1]LISTA DE PRECIOS EKM '!A:A,0),6),0)</f>
        <v>1399900</v>
      </c>
      <c r="H184" s="16">
        <f>IFERROR(INDEX(#REF!,MATCH(Tabla3[[#This Row],[EKM]],#REF!,0),3),0)</f>
        <v>0</v>
      </c>
    </row>
    <row r="185" spans="1:8">
      <c r="A185" s="14" t="str">
        <f t="shared" si="2"/>
        <v>EKMC186</v>
      </c>
      <c r="B185" s="15" t="s">
        <v>3061</v>
      </c>
      <c r="C185" s="15" t="s">
        <v>3062</v>
      </c>
      <c r="D185" s="15">
        <v>0</v>
      </c>
      <c r="E185" s="15">
        <v>1</v>
      </c>
      <c r="F185" s="15">
        <f>+SUM(Tabla3[[#This Row],[BOGOTA]:[MEDELLIN]])</f>
        <v>1</v>
      </c>
      <c r="G185" s="16">
        <f>IFERROR(+INDEX([1]!Tabla4[#All],MATCH(Tabla3[[#This Row],[EKM]],'[1]LISTA DE PRECIOS EKM '!A:A,0),6),0)</f>
        <v>1399900</v>
      </c>
      <c r="H185" s="16">
        <f>IFERROR(INDEX(#REF!,MATCH(Tabla3[[#This Row],[EKM]],#REF!,0),3),0)</f>
        <v>0</v>
      </c>
    </row>
    <row r="186" spans="1:8">
      <c r="A186" s="14" t="str">
        <f t="shared" si="2"/>
        <v>EKMC188</v>
      </c>
      <c r="B186" s="15" t="s">
        <v>3063</v>
      </c>
      <c r="C186" s="15" t="s">
        <v>3064</v>
      </c>
      <c r="D186" s="15">
        <v>0</v>
      </c>
      <c r="E186" s="15">
        <v>0</v>
      </c>
      <c r="F186" s="15">
        <f>+SUM(Tabla3[[#This Row],[BOGOTA]:[MEDELLIN]])</f>
        <v>0</v>
      </c>
      <c r="G186" s="16">
        <f>IFERROR(+INDEX([1]!Tabla4[#All],MATCH(Tabla3[[#This Row],[EKM]],'[1]LISTA DE PRECIOS EKM '!A:A,0),6),0)</f>
        <v>1399900</v>
      </c>
      <c r="H186" s="16">
        <f>IFERROR(INDEX(#REF!,MATCH(Tabla3[[#This Row],[EKM]],#REF!,0),3),0)</f>
        <v>0</v>
      </c>
    </row>
    <row r="187" spans="1:8">
      <c r="A187" s="14" t="str">
        <f t="shared" si="2"/>
        <v>EKMC2007G</v>
      </c>
      <c r="B187" s="15" t="s">
        <v>3065</v>
      </c>
      <c r="C187" s="15" t="s">
        <v>3066</v>
      </c>
      <c r="D187" s="15">
        <v>12</v>
      </c>
      <c r="E187" s="15">
        <v>1</v>
      </c>
      <c r="F187" s="15">
        <f>+SUM(Tabla3[[#This Row],[BOGOTA]:[MEDELLIN]])</f>
        <v>13</v>
      </c>
      <c r="G187" s="16">
        <f>IFERROR(+INDEX([1]!Tabla4[#All],MATCH(Tabla3[[#This Row],[EKM]],'[1]LISTA DE PRECIOS EKM '!A:A,0),6),0)</f>
        <v>0</v>
      </c>
      <c r="H187" s="16">
        <f>IFERROR(INDEX(#REF!,MATCH(Tabla3[[#This Row],[EKM]],#REF!,0),3),0)</f>
        <v>0</v>
      </c>
    </row>
    <row r="188" spans="1:8">
      <c r="A188" s="14" t="str">
        <f t="shared" si="2"/>
        <v>EKMC2009</v>
      </c>
      <c r="B188" s="15" t="s">
        <v>3067</v>
      </c>
      <c r="C188" s="15" t="s">
        <v>3068</v>
      </c>
      <c r="D188" s="15">
        <v>0</v>
      </c>
      <c r="E188" s="15">
        <v>10</v>
      </c>
      <c r="F188" s="15">
        <f>+SUM(Tabla3[[#This Row],[BOGOTA]:[MEDELLIN]])</f>
        <v>10</v>
      </c>
      <c r="G188" s="16">
        <f>IFERROR(+INDEX([1]!Tabla4[#All],MATCH(Tabla3[[#This Row],[EKM]],'[1]LISTA DE PRECIOS EKM '!A:A,0),6),0)</f>
        <v>1289900</v>
      </c>
      <c r="H188" s="16">
        <f>IFERROR(INDEX(#REF!,MATCH(Tabla3[[#This Row],[EKM]],#REF!,0),3),0)</f>
        <v>0</v>
      </c>
    </row>
    <row r="189" spans="1:8">
      <c r="A189" s="14" t="str">
        <f t="shared" si="2"/>
        <v>EKMC2022M</v>
      </c>
      <c r="B189" s="15" t="s">
        <v>3069</v>
      </c>
      <c r="C189" s="15" t="s">
        <v>3070</v>
      </c>
      <c r="D189" s="15">
        <v>0</v>
      </c>
      <c r="E189" s="15">
        <v>1</v>
      </c>
      <c r="F189" s="15">
        <f>+SUM(Tabla3[[#This Row],[BOGOTA]:[MEDELLIN]])</f>
        <v>1</v>
      </c>
      <c r="G189" s="16">
        <f>IFERROR(+INDEX([1]!Tabla4[#All],MATCH(Tabla3[[#This Row],[EKM]],'[1]LISTA DE PRECIOS EKM '!A:A,0),6),0)</f>
        <v>1119900</v>
      </c>
      <c r="H189" s="16">
        <f>IFERROR(INDEX(#REF!,MATCH(Tabla3[[#This Row],[EKM]],#REF!,0),3),0)</f>
        <v>0</v>
      </c>
    </row>
    <row r="190" spans="1:8">
      <c r="A190" s="14" t="str">
        <f t="shared" si="2"/>
        <v>EKMCAB01</v>
      </c>
      <c r="B190" s="15" t="s">
        <v>3071</v>
      </c>
      <c r="C190" s="15" t="s">
        <v>3072</v>
      </c>
      <c r="D190" s="15">
        <v>0</v>
      </c>
      <c r="E190" s="15">
        <v>0</v>
      </c>
      <c r="F190" s="15">
        <f>+SUM(Tabla3[[#This Row],[BOGOTA]:[MEDELLIN]])</f>
        <v>0</v>
      </c>
      <c r="G190" s="16">
        <f>IFERROR(+INDEX([1]!Tabla4[#All],MATCH(Tabla3[[#This Row],[EKM]],'[1]LISTA DE PRECIOS EKM '!A:A,0),6),0)</f>
        <v>609900</v>
      </c>
      <c r="H190" s="16">
        <f>IFERROR(INDEX(#REF!,MATCH(Tabla3[[#This Row],[EKM]],#REF!,0),3),0)</f>
        <v>0</v>
      </c>
    </row>
    <row r="191" spans="1:8">
      <c r="A191" s="14" t="str">
        <f t="shared" si="2"/>
        <v>EKMCAB02</v>
      </c>
      <c r="B191" s="15" t="s">
        <v>3073</v>
      </c>
      <c r="C191" s="15" t="s">
        <v>3074</v>
      </c>
      <c r="D191" s="15">
        <v>2</v>
      </c>
      <c r="E191" s="15">
        <v>0</v>
      </c>
      <c r="F191" s="15">
        <f>+SUM(Tabla3[[#This Row],[BOGOTA]:[MEDELLIN]])</f>
        <v>2</v>
      </c>
      <c r="G191" s="16">
        <f>IFERROR(+INDEX([1]!Tabla4[#All],MATCH(Tabla3[[#This Row],[EKM]],'[1]LISTA DE PRECIOS EKM '!A:A,0),6),0)</f>
        <v>439900</v>
      </c>
      <c r="H191" s="16">
        <f>IFERROR(INDEX(#REF!,MATCH(Tabla3[[#This Row],[EKM]],#REF!,0),3),0)</f>
        <v>0</v>
      </c>
    </row>
    <row r="192" spans="1:8">
      <c r="A192" s="14" t="str">
        <f t="shared" si="2"/>
        <v>EKMCAB04</v>
      </c>
      <c r="B192" s="15" t="s">
        <v>3075</v>
      </c>
      <c r="C192" s="15" t="s">
        <v>3076</v>
      </c>
      <c r="D192" s="15">
        <v>0</v>
      </c>
      <c r="E192" s="15">
        <v>0</v>
      </c>
      <c r="F192" s="15">
        <f>+SUM(Tabla3[[#This Row],[BOGOTA]:[MEDELLIN]])</f>
        <v>0</v>
      </c>
      <c r="G192" s="16">
        <f>IFERROR(+INDEX([1]!Tabla4[#All],MATCH(Tabla3[[#This Row],[EKM]],'[1]LISTA DE PRECIOS EKM '!A:A,0),6),0)</f>
        <v>599900</v>
      </c>
      <c r="H192" s="16">
        <f>IFERROR(INDEX(#REF!,MATCH(Tabla3[[#This Row],[EKM]],#REF!,0),3),0)</f>
        <v>0</v>
      </c>
    </row>
    <row r="193" spans="1:8">
      <c r="A193" s="14" t="str">
        <f t="shared" si="2"/>
        <v>EKMCAB17</v>
      </c>
      <c r="B193" s="15" t="s">
        <v>3077</v>
      </c>
      <c r="C193" s="15" t="s">
        <v>3078</v>
      </c>
      <c r="D193" s="15">
        <v>2</v>
      </c>
      <c r="E193" s="15">
        <v>0</v>
      </c>
      <c r="F193" s="15">
        <f>+SUM(Tabla3[[#This Row],[BOGOTA]:[MEDELLIN]])</f>
        <v>2</v>
      </c>
      <c r="G193" s="16">
        <f>IFERROR(+INDEX([1]!Tabla4[#All],MATCH(Tabla3[[#This Row],[EKM]],'[1]LISTA DE PRECIOS EKM '!A:A,0),6),0)</f>
        <v>439900</v>
      </c>
      <c r="H193" s="16">
        <f>IFERROR(INDEX(#REF!,MATCH(Tabla3[[#This Row],[EKM]],#REF!,0),3),0)</f>
        <v>0</v>
      </c>
    </row>
    <row r="194" spans="1:8">
      <c r="A194" s="14" t="str">
        <f t="shared" ref="A194:A257" si="3">+TRIM(B194)</f>
        <v>EKMCAB18</v>
      </c>
      <c r="B194" s="15" t="s">
        <v>3079</v>
      </c>
      <c r="C194" s="15" t="s">
        <v>3080</v>
      </c>
      <c r="D194" s="15">
        <v>0</v>
      </c>
      <c r="E194" s="15">
        <v>1</v>
      </c>
      <c r="F194" s="15">
        <f>+SUM(Tabla3[[#This Row],[BOGOTA]:[MEDELLIN]])</f>
        <v>1</v>
      </c>
      <c r="G194" s="16">
        <f>IFERROR(+INDEX([1]!Tabla4[#All],MATCH(Tabla3[[#This Row],[EKM]],'[1]LISTA DE PRECIOS EKM '!A:A,0),6),0)</f>
        <v>269900</v>
      </c>
      <c r="H194" s="16">
        <f>IFERROR(INDEX(#REF!,MATCH(Tabla3[[#This Row],[EKM]],#REF!,0),3),0)</f>
        <v>0</v>
      </c>
    </row>
    <row r="195" spans="1:8">
      <c r="A195" s="14" t="str">
        <f t="shared" si="3"/>
        <v>EKMCAB22</v>
      </c>
      <c r="B195" s="15" t="s">
        <v>3081</v>
      </c>
      <c r="C195" s="15" t="s">
        <v>3082</v>
      </c>
      <c r="D195" s="15">
        <v>0</v>
      </c>
      <c r="E195" s="15">
        <v>0</v>
      </c>
      <c r="F195" s="15">
        <f>+SUM(Tabla3[[#This Row],[BOGOTA]:[MEDELLIN]])</f>
        <v>0</v>
      </c>
      <c r="G195" s="16">
        <f>IFERROR(+INDEX([1]!Tabla4[#All],MATCH(Tabla3[[#This Row],[EKM]],'[1]LISTA DE PRECIOS EKM '!A:A,0),6),0)</f>
        <v>609900</v>
      </c>
      <c r="H195" s="16">
        <f>IFERROR(INDEX(#REF!,MATCH(Tabla3[[#This Row],[EKM]],#REF!,0),3),0)</f>
        <v>0</v>
      </c>
    </row>
    <row r="196" spans="1:8">
      <c r="A196" s="14" t="str">
        <f t="shared" si="3"/>
        <v>EKMCAB23</v>
      </c>
      <c r="B196" s="15" t="s">
        <v>3083</v>
      </c>
      <c r="C196" s="15" t="s">
        <v>3084</v>
      </c>
      <c r="D196" s="15">
        <v>0</v>
      </c>
      <c r="E196" s="15">
        <v>0</v>
      </c>
      <c r="F196" s="15">
        <f>+SUM(Tabla3[[#This Row],[BOGOTA]:[MEDELLIN]])</f>
        <v>0</v>
      </c>
      <c r="G196" s="16">
        <f>IFERROR(+INDEX([1]!Tabla4[#All],MATCH(Tabla3[[#This Row],[EKM]],'[1]LISTA DE PRECIOS EKM '!A:A,0),6),0)</f>
        <v>439900</v>
      </c>
      <c r="H196" s="16">
        <f>IFERROR(INDEX(#REF!,MATCH(Tabla3[[#This Row],[EKM]],#REF!,0),3),0)</f>
        <v>0</v>
      </c>
    </row>
    <row r="197" spans="1:8">
      <c r="A197" s="14" t="str">
        <f t="shared" si="3"/>
        <v>EKMCAB26</v>
      </c>
      <c r="B197" s="15" t="s">
        <v>3085</v>
      </c>
      <c r="C197" s="15" t="s">
        <v>3086</v>
      </c>
      <c r="D197" s="15">
        <v>0</v>
      </c>
      <c r="E197" s="15">
        <v>0</v>
      </c>
      <c r="F197" s="15">
        <f>+SUM(Tabla3[[#This Row],[BOGOTA]:[MEDELLIN]])</f>
        <v>0</v>
      </c>
      <c r="G197" s="16">
        <f>IFERROR(+INDEX([1]!Tabla4[#All],MATCH(Tabla3[[#This Row],[EKM]],'[1]LISTA DE PRECIOS EKM '!A:A,0),6),0)</f>
        <v>429900</v>
      </c>
      <c r="H197" s="16">
        <f>IFERROR(INDEX(#REF!,MATCH(Tabla3[[#This Row],[EKM]],#REF!,0),3),0)</f>
        <v>0</v>
      </c>
    </row>
    <row r="198" spans="1:8">
      <c r="A198" s="14" t="str">
        <f t="shared" si="3"/>
        <v>EKMCAB30</v>
      </c>
      <c r="B198" s="15" t="s">
        <v>3087</v>
      </c>
      <c r="C198" s="15" t="s">
        <v>3088</v>
      </c>
      <c r="D198" s="15">
        <v>0</v>
      </c>
      <c r="E198" s="15">
        <v>1</v>
      </c>
      <c r="F198" s="15">
        <f>+SUM(Tabla3[[#This Row],[BOGOTA]:[MEDELLIN]])</f>
        <v>1</v>
      </c>
      <c r="G198" s="16">
        <f>IFERROR(+INDEX([1]!Tabla4[#All],MATCH(Tabla3[[#This Row],[EKM]],'[1]LISTA DE PRECIOS EKM '!A:A,0),6),0)</f>
        <v>269900</v>
      </c>
      <c r="H198" s="16">
        <f>IFERROR(INDEX(#REF!,MATCH(Tabla3[[#This Row],[EKM]],#REF!,0),3),0)</f>
        <v>0</v>
      </c>
    </row>
    <row r="199" spans="1:8">
      <c r="A199" s="14" t="str">
        <f t="shared" si="3"/>
        <v>EKMCAB31</v>
      </c>
      <c r="B199" s="15" t="s">
        <v>3089</v>
      </c>
      <c r="C199" s="15" t="s">
        <v>3090</v>
      </c>
      <c r="D199" s="15">
        <v>0</v>
      </c>
      <c r="E199" s="15">
        <v>0</v>
      </c>
      <c r="F199" s="15">
        <f>+SUM(Tabla3[[#This Row],[BOGOTA]:[MEDELLIN]])</f>
        <v>0</v>
      </c>
      <c r="G199" s="16">
        <f>IFERROR(+INDEX([1]!Tabla4[#All],MATCH(Tabla3[[#This Row],[EKM]],'[1]LISTA DE PRECIOS EKM '!A:A,0),6),0)</f>
        <v>609900</v>
      </c>
      <c r="H199" s="16">
        <f>IFERROR(INDEX(#REF!,MATCH(Tabla3[[#This Row],[EKM]],#REF!,0),3),0)</f>
        <v>0</v>
      </c>
    </row>
    <row r="200" spans="1:8">
      <c r="A200" s="14" t="str">
        <f t="shared" si="3"/>
        <v>EKMCAB32</v>
      </c>
      <c r="B200" s="15" t="s">
        <v>3091</v>
      </c>
      <c r="C200" s="15" t="s">
        <v>3092</v>
      </c>
      <c r="D200" s="15">
        <v>0</v>
      </c>
      <c r="E200" s="15">
        <v>0</v>
      </c>
      <c r="F200" s="15">
        <f>+SUM(Tabla3[[#This Row],[BOGOTA]:[MEDELLIN]])</f>
        <v>0</v>
      </c>
      <c r="G200" s="16">
        <f>IFERROR(+INDEX([1]!Tabla4[#All],MATCH(Tabla3[[#This Row],[EKM]],'[1]LISTA DE PRECIOS EKM '!A:A,0),6),0)</f>
        <v>429900</v>
      </c>
      <c r="H200" s="16">
        <f>IFERROR(INDEX(#REF!,MATCH(Tabla3[[#This Row],[EKM]],#REF!,0),3),0)</f>
        <v>0</v>
      </c>
    </row>
    <row r="201" spans="1:8">
      <c r="A201" s="14" t="str">
        <f t="shared" si="3"/>
        <v>EKMCAB34</v>
      </c>
      <c r="B201" s="15" t="s">
        <v>3093</v>
      </c>
      <c r="C201" s="15" t="s">
        <v>3094</v>
      </c>
      <c r="D201" s="15">
        <v>0</v>
      </c>
      <c r="E201" s="15">
        <v>0</v>
      </c>
      <c r="F201" s="15">
        <f>+SUM(Tabla3[[#This Row],[BOGOTA]:[MEDELLIN]])</f>
        <v>0</v>
      </c>
      <c r="G201" s="16">
        <f>IFERROR(+INDEX([1]!Tabla4[#All],MATCH(Tabla3[[#This Row],[EKM]],'[1]LISTA DE PRECIOS EKM '!A:A,0),6),0)</f>
        <v>599900</v>
      </c>
      <c r="H201" s="16">
        <f>IFERROR(INDEX(#REF!,MATCH(Tabla3[[#This Row],[EKM]],#REF!,0),3),0)</f>
        <v>0</v>
      </c>
    </row>
    <row r="202" spans="1:8">
      <c r="A202" s="14" t="str">
        <f t="shared" si="3"/>
        <v>EKMCAB35</v>
      </c>
      <c r="B202" s="15" t="s">
        <v>3095</v>
      </c>
      <c r="C202" s="15" t="s">
        <v>3096</v>
      </c>
      <c r="D202" s="15">
        <v>2</v>
      </c>
      <c r="E202" s="15">
        <v>0</v>
      </c>
      <c r="F202" s="15">
        <f>+SUM(Tabla3[[#This Row],[BOGOTA]:[MEDELLIN]])</f>
        <v>2</v>
      </c>
      <c r="G202" s="16">
        <f>IFERROR(+INDEX([1]!Tabla4[#All],MATCH(Tabla3[[#This Row],[EKM]],'[1]LISTA DE PRECIOS EKM '!A:A,0),6),0)</f>
        <v>439900</v>
      </c>
      <c r="H202" s="16">
        <f>IFERROR(INDEX(#REF!,MATCH(Tabla3[[#This Row],[EKM]],#REF!,0),3),0)</f>
        <v>0</v>
      </c>
    </row>
    <row r="203" spans="1:8">
      <c r="A203" s="14" t="str">
        <f t="shared" si="3"/>
        <v>EKMCAN01</v>
      </c>
      <c r="B203" s="15" t="s">
        <v>3097</v>
      </c>
      <c r="C203" s="15" t="s">
        <v>3098</v>
      </c>
      <c r="D203" s="15">
        <v>0</v>
      </c>
      <c r="E203" s="15">
        <v>0</v>
      </c>
      <c r="F203" s="15">
        <f>+SUM(Tabla3[[#This Row],[BOGOTA]:[MEDELLIN]])</f>
        <v>0</v>
      </c>
      <c r="G203" s="16">
        <f>IFERROR(+INDEX([1]!Tabla4[#All],MATCH(Tabla3[[#This Row],[EKM]],'[1]LISTA DE PRECIOS EKM '!A:A,0),6),0)</f>
        <v>609900</v>
      </c>
      <c r="H203" s="16">
        <f>IFERROR(INDEX(#REF!,MATCH(Tabla3[[#This Row],[EKM]],#REF!,0),3),0)</f>
        <v>0</v>
      </c>
    </row>
    <row r="204" spans="1:8">
      <c r="A204" s="14" t="str">
        <f t="shared" si="3"/>
        <v>EKMCAN03</v>
      </c>
      <c r="B204" s="15" t="s">
        <v>3099</v>
      </c>
      <c r="C204" s="15" t="s">
        <v>3100</v>
      </c>
      <c r="D204" s="15">
        <v>2</v>
      </c>
      <c r="E204" s="15">
        <v>1</v>
      </c>
      <c r="F204" s="15">
        <f>+SUM(Tabla3[[#This Row],[BOGOTA]:[MEDELLIN]])</f>
        <v>3</v>
      </c>
      <c r="G204" s="16">
        <f>IFERROR(+INDEX([1]!Tabla4[#All],MATCH(Tabla3[[#This Row],[EKM]],'[1]LISTA DE PRECIOS EKM '!A:A,0),6),0)</f>
        <v>249900</v>
      </c>
      <c r="H204" s="16">
        <f>IFERROR(INDEX(#REF!,MATCH(Tabla3[[#This Row],[EKM]],#REF!,0),3),0)</f>
        <v>0</v>
      </c>
    </row>
    <row r="205" spans="1:8">
      <c r="A205" s="14" t="str">
        <f t="shared" si="3"/>
        <v>EKMCAN05</v>
      </c>
      <c r="B205" s="15" t="s">
        <v>3101</v>
      </c>
      <c r="C205" s="15" t="s">
        <v>3102</v>
      </c>
      <c r="D205" s="15">
        <v>0</v>
      </c>
      <c r="E205" s="15">
        <v>1</v>
      </c>
      <c r="F205" s="15">
        <f>+SUM(Tabla3[[#This Row],[BOGOTA]:[MEDELLIN]])</f>
        <v>1</v>
      </c>
      <c r="G205" s="16">
        <f>IFERROR(+INDEX([1]!Tabla4[#All],MATCH(Tabla3[[#This Row],[EKM]],'[1]LISTA DE PRECIOS EKM '!A:A,0),6),0)</f>
        <v>439900</v>
      </c>
      <c r="H205" s="16">
        <f>IFERROR(INDEX(#REF!,MATCH(Tabla3[[#This Row],[EKM]],#REF!,0),3),0)</f>
        <v>0</v>
      </c>
    </row>
    <row r="206" spans="1:8">
      <c r="A206" s="14" t="str">
        <f t="shared" si="3"/>
        <v>EKMCAN10</v>
      </c>
      <c r="B206" s="15" t="s">
        <v>3103</v>
      </c>
      <c r="C206" s="15" t="s">
        <v>3104</v>
      </c>
      <c r="D206" s="15">
        <v>1</v>
      </c>
      <c r="E206" s="15">
        <v>0</v>
      </c>
      <c r="F206" s="15">
        <f>+SUM(Tabla3[[#This Row],[BOGOTA]:[MEDELLIN]])</f>
        <v>1</v>
      </c>
      <c r="G206" s="16">
        <f>IFERROR(+INDEX([1]!Tabla4[#All],MATCH(Tabla3[[#This Row],[EKM]],'[1]LISTA DE PRECIOS EKM '!A:A,0),6),0)</f>
        <v>479900</v>
      </c>
      <c r="H206" s="16">
        <f>IFERROR(INDEX(#REF!,MATCH(Tabla3[[#This Row],[EKM]],#REF!,0),3),0)</f>
        <v>0</v>
      </c>
    </row>
    <row r="207" spans="1:8">
      <c r="A207" s="14" t="str">
        <f t="shared" si="3"/>
        <v>EKMCARV200T</v>
      </c>
      <c r="B207" s="15" t="s">
        <v>3105</v>
      </c>
      <c r="C207" s="15" t="s">
        <v>3106</v>
      </c>
      <c r="D207" s="15">
        <v>0</v>
      </c>
      <c r="E207" s="15">
        <v>1</v>
      </c>
      <c r="F207" s="15">
        <f>+SUM(Tabla3[[#This Row],[BOGOTA]:[MEDELLIN]])</f>
        <v>1</v>
      </c>
      <c r="G207" s="16">
        <f>IFERROR(+INDEX([1]!Tabla4[#All],MATCH(Tabla3[[#This Row],[EKM]],'[1]LISTA DE PRECIOS EKM '!A:A,0),6),0)</f>
        <v>0</v>
      </c>
      <c r="H207" s="16">
        <f>IFERROR(INDEX(#REF!,MATCH(Tabla3[[#This Row],[EKM]],#REF!,0),3),0)</f>
        <v>0</v>
      </c>
    </row>
    <row r="208" spans="1:8">
      <c r="A208" s="14" t="str">
        <f t="shared" si="3"/>
        <v>EKMCB01</v>
      </c>
      <c r="B208" s="15" t="s">
        <v>3107</v>
      </c>
      <c r="C208" s="15" t="s">
        <v>3108</v>
      </c>
      <c r="D208" s="15">
        <v>1</v>
      </c>
      <c r="E208" s="15">
        <v>0</v>
      </c>
      <c r="F208" s="15">
        <f>+SUM(Tabla3[[#This Row],[BOGOTA]:[MEDELLIN]])</f>
        <v>1</v>
      </c>
      <c r="G208" s="16">
        <f>IFERROR(+INDEX([1]!Tabla4[#All],MATCH(Tabla3[[#This Row],[EKM]],'[1]LISTA DE PRECIOS EKM '!A:A,0),6),0)</f>
        <v>0</v>
      </c>
      <c r="H208" s="16">
        <f>IFERROR(INDEX(#REF!,MATCH(Tabla3[[#This Row],[EKM]],#REF!,0),3),0)</f>
        <v>0</v>
      </c>
    </row>
    <row r="209" spans="1:8">
      <c r="A209" s="14" t="str">
        <f t="shared" si="3"/>
        <v>EKMEPSM</v>
      </c>
      <c r="B209" s="15" t="s">
        <v>3111</v>
      </c>
      <c r="C209" s="15" t="s">
        <v>3112</v>
      </c>
      <c r="D209" s="15">
        <v>1</v>
      </c>
      <c r="E209" s="15">
        <v>0</v>
      </c>
      <c r="F209" s="15">
        <f>+SUM(Tabla3[[#This Row],[BOGOTA]:[MEDELLIN]])</f>
        <v>1</v>
      </c>
      <c r="G209" s="16">
        <f>IFERROR(+INDEX([1]!Tabla4[#All],MATCH(Tabla3[[#This Row],[EKM]],'[1]LISTA DE PRECIOS EKM '!A:A,0),6),0)</f>
        <v>0</v>
      </c>
      <c r="H209" s="16">
        <f>IFERROR(INDEX(#REF!,MATCH(Tabla3[[#This Row],[EKM]],#REF!,0),3),0)</f>
        <v>0</v>
      </c>
    </row>
    <row r="210" spans="1:8">
      <c r="A210" s="14" t="str">
        <f t="shared" si="3"/>
        <v>EKMMS28</v>
      </c>
      <c r="B210" s="15" t="s">
        <v>3113</v>
      </c>
      <c r="C210" s="15" t="s">
        <v>3114</v>
      </c>
      <c r="D210" s="15">
        <v>1</v>
      </c>
      <c r="E210" s="15">
        <v>0</v>
      </c>
      <c r="F210" s="15">
        <f>+SUM(Tabla3[[#This Row],[BOGOTA]:[MEDELLIN]])</f>
        <v>1</v>
      </c>
      <c r="G210" s="16">
        <f>IFERROR(+INDEX([1]!Tabla4[#All],MATCH(Tabla3[[#This Row],[EKM]],'[1]LISTA DE PRECIOS EKM '!A:A,0),6),0)</f>
        <v>569900</v>
      </c>
      <c r="H210" s="16">
        <f>IFERROR(INDEX(#REF!,MATCH(Tabla3[[#This Row],[EKM]],#REF!,0),3),0)</f>
        <v>0</v>
      </c>
    </row>
    <row r="211" spans="1:8">
      <c r="A211" s="14" t="str">
        <f t="shared" si="3"/>
        <v>EKMCB02</v>
      </c>
      <c r="B211" s="15" t="s">
        <v>3109</v>
      </c>
      <c r="C211" s="15" t="s">
        <v>3110</v>
      </c>
      <c r="D211" s="15">
        <v>0</v>
      </c>
      <c r="E211" s="15">
        <v>0</v>
      </c>
      <c r="F211" s="15">
        <f>+SUM(Tabla3[[#This Row],[BOGOTA]:[MEDELLIN]])</f>
        <v>0</v>
      </c>
      <c r="G211" s="16">
        <f>IFERROR(+INDEX([1]!Tabla4[#All],MATCH(Tabla3[[#This Row],[EKM]],'[1]LISTA DE PRECIOS EKM '!A:A,0),6),0)</f>
        <v>0</v>
      </c>
      <c r="H211" s="16">
        <f>IFERROR(INDEX(#REF!,MATCH(Tabla3[[#This Row],[EKM]],#REF!,0),3),0)</f>
        <v>0</v>
      </c>
    </row>
    <row r="212" spans="1:8">
      <c r="A212" s="14" t="str">
        <f t="shared" si="3"/>
        <v>EKMCC4PMA70</v>
      </c>
      <c r="B212" s="15" t="s">
        <v>3115</v>
      </c>
      <c r="C212" s="15" t="s">
        <v>3116</v>
      </c>
      <c r="D212" s="15">
        <v>1</v>
      </c>
      <c r="E212" s="15">
        <v>0</v>
      </c>
      <c r="F212" s="15">
        <f>+SUM(Tabla3[[#This Row],[BOGOTA]:[MEDELLIN]])</f>
        <v>1</v>
      </c>
      <c r="G212" s="16">
        <f>IFERROR(+INDEX([1]!Tabla4[#All],MATCH(Tabla3[[#This Row],[EKM]],'[1]LISTA DE PRECIOS EKM '!A:A,0),6),0)</f>
        <v>0</v>
      </c>
      <c r="H212" s="16">
        <f>IFERROR(INDEX(#REF!,MATCH(Tabla3[[#This Row],[EKM]],#REF!,0),3),0)</f>
        <v>0</v>
      </c>
    </row>
    <row r="213" spans="1:8">
      <c r="A213" s="14" t="str">
        <f t="shared" si="3"/>
        <v>EKMVR09</v>
      </c>
      <c r="B213" s="15" t="s">
        <v>3117</v>
      </c>
      <c r="C213" s="15" t="s">
        <v>3118</v>
      </c>
      <c r="D213" s="15">
        <v>1</v>
      </c>
      <c r="E213" s="15">
        <v>0</v>
      </c>
      <c r="F213" s="15">
        <f>+SUM(Tabla3[[#This Row],[BOGOTA]:[MEDELLIN]])</f>
        <v>1</v>
      </c>
      <c r="G213" s="16">
        <f>IFERROR(+INDEX([1]!Tabla4[#All],MATCH(Tabla3[[#This Row],[EKM]],'[1]LISTA DE PRECIOS EKM '!A:A,0),6),0)</f>
        <v>389900</v>
      </c>
      <c r="H213" s="16">
        <f>IFERROR(INDEX(#REF!,MATCH(Tabla3[[#This Row],[EKM]],#REF!,0),3),0)</f>
        <v>0</v>
      </c>
    </row>
    <row r="214" spans="1:8">
      <c r="A214" s="14" t="str">
        <f t="shared" si="3"/>
        <v>EKMCCM15</v>
      </c>
      <c r="B214" s="15" t="s">
        <v>3119</v>
      </c>
      <c r="C214" s="15" t="s">
        <v>3120</v>
      </c>
      <c r="D214" s="15">
        <v>0</v>
      </c>
      <c r="E214" s="15">
        <v>2</v>
      </c>
      <c r="F214" s="15">
        <f>+SUM(Tabla3[[#This Row],[BOGOTA]:[MEDELLIN]])</f>
        <v>2</v>
      </c>
      <c r="G214" s="16">
        <f>IFERROR(+INDEX([1]!Tabla4[#All],MATCH(Tabla3[[#This Row],[EKM]],'[1]LISTA DE PRECIOS EKM '!A:A,0),6),0)</f>
        <v>1119900</v>
      </c>
      <c r="H214" s="16">
        <f>IFERROR(INDEX(#REF!,MATCH(Tabla3[[#This Row],[EKM]],#REF!,0),3),0)</f>
        <v>0</v>
      </c>
    </row>
    <row r="215" spans="1:8">
      <c r="A215" s="14" t="str">
        <f t="shared" si="3"/>
        <v>EKMCCN250GP</v>
      </c>
      <c r="B215" s="15" t="s">
        <v>3121</v>
      </c>
      <c r="C215" s="15" t="s">
        <v>3122</v>
      </c>
      <c r="D215" s="15">
        <v>0</v>
      </c>
      <c r="E215" s="15">
        <v>0</v>
      </c>
      <c r="F215" s="15">
        <f>+SUM(Tabla3[[#This Row],[BOGOTA]:[MEDELLIN]])</f>
        <v>0</v>
      </c>
      <c r="G215" s="16">
        <f>IFERROR(+INDEX([1]!Tabla4[#All],MATCH(Tabla3[[#This Row],[EKM]],'[1]LISTA DE PRECIOS EKM '!A:A,0),6),0)</f>
        <v>3599900</v>
      </c>
      <c r="H215" s="16">
        <f>IFERROR(INDEX(#REF!,MATCH(Tabla3[[#This Row],[EKM]],#REF!,0),3),0)</f>
        <v>0</v>
      </c>
    </row>
    <row r="216" spans="1:8">
      <c r="A216" s="14" t="str">
        <f t="shared" si="3"/>
        <v>EKMVR36</v>
      </c>
      <c r="B216" s="15" t="s">
        <v>3125</v>
      </c>
      <c r="C216" s="15" t="s">
        <v>3126</v>
      </c>
      <c r="D216" s="15">
        <v>2</v>
      </c>
      <c r="E216" s="15">
        <v>0</v>
      </c>
      <c r="F216" s="15">
        <f>+SUM(Tabla3[[#This Row],[BOGOTA]:[MEDELLIN]])</f>
        <v>2</v>
      </c>
      <c r="G216" s="16">
        <f>IFERROR(+INDEX([1]!Tabla4[#All],MATCH(Tabla3[[#This Row],[EKM]],'[1]LISTA DE PRECIOS EKM '!A:A,0),6),0)</f>
        <v>459900</v>
      </c>
      <c r="H216" s="16">
        <f>IFERROR(INDEX(#REF!,MATCH(Tabla3[[#This Row],[EKM]],#REF!,0),3),0)</f>
        <v>0</v>
      </c>
    </row>
    <row r="217" spans="1:8">
      <c r="A217" s="14" t="str">
        <f t="shared" si="3"/>
        <v>EKMVR12</v>
      </c>
      <c r="B217" s="15" t="s">
        <v>3127</v>
      </c>
      <c r="C217" s="15" t="s">
        <v>3128</v>
      </c>
      <c r="D217" s="15">
        <v>1</v>
      </c>
      <c r="E217" s="15">
        <v>0</v>
      </c>
      <c r="F217" s="15">
        <f>+SUM(Tabla3[[#This Row],[BOGOTA]:[MEDELLIN]])</f>
        <v>1</v>
      </c>
      <c r="G217" s="16">
        <f>IFERROR(+INDEX([1]!Tabla4[#All],MATCH(Tabla3[[#This Row],[EKM]],'[1]LISTA DE PRECIOS EKM '!A:A,0),6),0)</f>
        <v>309900</v>
      </c>
      <c r="H217" s="16">
        <f>IFERROR(INDEX(#REF!,MATCH(Tabla3[[#This Row],[EKM]],#REF!,0),3),0)</f>
        <v>0</v>
      </c>
    </row>
    <row r="218" spans="1:8">
      <c r="A218" s="14" t="str">
        <f t="shared" si="3"/>
        <v>EKMVR07</v>
      </c>
      <c r="B218" s="15" t="s">
        <v>3129</v>
      </c>
      <c r="C218" s="15" t="s">
        <v>3130</v>
      </c>
      <c r="D218" s="15">
        <v>1</v>
      </c>
      <c r="E218" s="15">
        <v>0</v>
      </c>
      <c r="F218" s="15">
        <f>+SUM(Tabla3[[#This Row],[BOGOTA]:[MEDELLIN]])</f>
        <v>1</v>
      </c>
      <c r="G218" s="16">
        <f>IFERROR(+INDEX([1]!Tabla4[#All],MATCH(Tabla3[[#This Row],[EKM]],'[1]LISTA DE PRECIOS EKM '!A:A,0),6),0)</f>
        <v>309900</v>
      </c>
      <c r="H218" s="16">
        <f>IFERROR(INDEX(#REF!,MATCH(Tabla3[[#This Row],[EKM]],#REF!,0),3),0)</f>
        <v>0</v>
      </c>
    </row>
    <row r="219" spans="1:8">
      <c r="A219" s="14" t="str">
        <f t="shared" si="3"/>
        <v>EKMCD01</v>
      </c>
      <c r="B219" s="15" t="s">
        <v>3123</v>
      </c>
      <c r="C219" s="15" t="s">
        <v>3124</v>
      </c>
      <c r="D219" s="15">
        <v>5</v>
      </c>
      <c r="E219" s="15">
        <v>2</v>
      </c>
      <c r="F219" s="15">
        <f>+SUM(Tabla3[[#This Row],[BOGOTA]:[MEDELLIN]])</f>
        <v>7</v>
      </c>
      <c r="G219" s="16">
        <f>IFERROR(+INDEX([1]!Tabla4[#All],MATCH(Tabla3[[#This Row],[EKM]],'[1]LISTA DE PRECIOS EKM '!A:A,0),6),0)</f>
        <v>89900</v>
      </c>
      <c r="H219" s="16">
        <f>IFERROR(INDEX(#REF!,MATCH(Tabla3[[#This Row],[EKM]],#REF!,0),3),0)</f>
        <v>0</v>
      </c>
    </row>
    <row r="220" spans="1:8">
      <c r="A220" s="14" t="str">
        <f t="shared" si="3"/>
        <v>EKMCD04</v>
      </c>
      <c r="B220" s="15" t="s">
        <v>3131</v>
      </c>
      <c r="C220" s="15" t="s">
        <v>3132</v>
      </c>
      <c r="D220" s="15">
        <v>0</v>
      </c>
      <c r="E220" s="15">
        <v>0</v>
      </c>
      <c r="F220" s="15">
        <f>+SUM(Tabla3[[#This Row],[BOGOTA]:[MEDELLIN]])</f>
        <v>0</v>
      </c>
      <c r="G220" s="16">
        <f>IFERROR(+INDEX([1]!Tabla4[#All],MATCH(Tabla3[[#This Row],[EKM]],'[1]LISTA DE PRECIOS EKM '!A:A,0),6),0)</f>
        <v>0</v>
      </c>
      <c r="H220" s="16">
        <f>IFERROR(INDEX(#REF!,MATCH(Tabla3[[#This Row],[EKM]],#REF!,0),3),0)</f>
        <v>0</v>
      </c>
    </row>
    <row r="221" spans="1:8">
      <c r="A221" s="14" t="str">
        <f t="shared" si="3"/>
        <v>EKMVR16L</v>
      </c>
      <c r="B221" s="15" t="s">
        <v>3133</v>
      </c>
      <c r="C221" s="15" t="s">
        <v>3134</v>
      </c>
      <c r="D221" s="15">
        <v>1</v>
      </c>
      <c r="E221" s="15">
        <v>0</v>
      </c>
      <c r="F221" s="15">
        <f>+SUM(Tabla3[[#This Row],[BOGOTA]:[MEDELLIN]])</f>
        <v>1</v>
      </c>
      <c r="G221" s="16">
        <f>IFERROR(+INDEX([1]!Tabla4[#All],MATCH(Tabla3[[#This Row],[EKM]],'[1]LISTA DE PRECIOS EKM '!A:A,0),6),0)</f>
        <v>479900</v>
      </c>
      <c r="H221" s="16">
        <f>IFERROR(INDEX(#REF!,MATCH(Tabla3[[#This Row],[EKM]],#REF!,0),3),0)</f>
        <v>0</v>
      </c>
    </row>
    <row r="222" spans="1:8">
      <c r="A222" s="14" t="str">
        <f t="shared" si="3"/>
        <v>EKMCD1</v>
      </c>
      <c r="B222" s="15" t="s">
        <v>3135</v>
      </c>
      <c r="C222" s="15" t="s">
        <v>3136</v>
      </c>
      <c r="D222" s="15">
        <v>14</v>
      </c>
      <c r="E222" s="15">
        <v>0</v>
      </c>
      <c r="F222" s="15">
        <f>+SUM(Tabla3[[#This Row],[BOGOTA]:[MEDELLIN]])</f>
        <v>14</v>
      </c>
      <c r="G222" s="16">
        <f>IFERROR(+INDEX([1]!Tabla4[#All],MATCH(Tabla3[[#This Row],[EKM]],'[1]LISTA DE PRECIOS EKM '!A:A,0),6),0)</f>
        <v>89900</v>
      </c>
      <c r="H222" s="16">
        <f>IFERROR(INDEX(#REF!,MATCH(Tabla3[[#This Row],[EKM]],#REF!,0),3),0)</f>
        <v>0</v>
      </c>
    </row>
    <row r="223" spans="1:8">
      <c r="A223" s="14" t="str">
        <f t="shared" si="3"/>
        <v>EKMCD10</v>
      </c>
      <c r="B223" s="15" t="s">
        <v>3137</v>
      </c>
      <c r="C223" s="15" t="s">
        <v>3138</v>
      </c>
      <c r="D223" s="15">
        <v>0</v>
      </c>
      <c r="E223" s="15">
        <v>0</v>
      </c>
      <c r="F223" s="15">
        <f>+SUM(Tabla3[[#This Row],[BOGOTA]:[MEDELLIN]])</f>
        <v>0</v>
      </c>
      <c r="G223" s="16">
        <f>IFERROR(+INDEX([1]!Tabla4[#All],MATCH(Tabla3[[#This Row],[EKM]],'[1]LISTA DE PRECIOS EKM '!A:A,0),6),0)</f>
        <v>89900</v>
      </c>
      <c r="H223" s="16">
        <f>IFERROR(INDEX(#REF!,MATCH(Tabla3[[#This Row],[EKM]],#REF!,0),3),0)</f>
        <v>0</v>
      </c>
    </row>
    <row r="224" spans="1:8">
      <c r="A224" s="14" t="str">
        <f t="shared" si="3"/>
        <v>EKMCE03HM</v>
      </c>
      <c r="B224" s="15" t="s">
        <v>3139</v>
      </c>
      <c r="C224" s="15" t="s">
        <v>3140</v>
      </c>
      <c r="D224" s="15">
        <v>0</v>
      </c>
      <c r="E224" s="15">
        <v>0</v>
      </c>
      <c r="F224" s="15">
        <f>+SUM(Tabla3[[#This Row],[BOGOTA]:[MEDELLIN]])</f>
        <v>0</v>
      </c>
      <c r="G224" s="16">
        <f>IFERROR(+INDEX([1]!Tabla4[#All],MATCH(Tabla3[[#This Row],[EKM]],'[1]LISTA DE PRECIOS EKM '!A:A,0),6),0)</f>
        <v>669900</v>
      </c>
      <c r="H224" s="16">
        <f>IFERROR(INDEX(#REF!,MATCH(Tabla3[[#This Row],[EKM]],#REF!,0),3),0)</f>
        <v>0</v>
      </c>
    </row>
    <row r="225" spans="1:8">
      <c r="A225" s="14" t="str">
        <f t="shared" si="3"/>
        <v>EKMVR33</v>
      </c>
      <c r="B225" s="15" t="s">
        <v>3141</v>
      </c>
      <c r="C225" s="15" t="s">
        <v>3142</v>
      </c>
      <c r="D225" s="15">
        <v>1</v>
      </c>
      <c r="E225" s="15">
        <v>0</v>
      </c>
      <c r="F225" s="15">
        <f>+SUM(Tabla3[[#This Row],[BOGOTA]:[MEDELLIN]])</f>
        <v>1</v>
      </c>
      <c r="G225" s="16">
        <f>IFERROR(+INDEX([1]!Tabla4[#All],MATCH(Tabla3[[#This Row],[EKM]],'[1]LISTA DE PRECIOS EKM '!A:A,0),6),0)</f>
        <v>259900</v>
      </c>
      <c r="H225" s="16">
        <f>IFERROR(INDEX(#REF!,MATCH(Tabla3[[#This Row],[EKM]],#REF!,0),3),0)</f>
        <v>0</v>
      </c>
    </row>
    <row r="226" spans="1:8">
      <c r="A226" s="14" t="str">
        <f t="shared" si="3"/>
        <v>EKMCE06</v>
      </c>
      <c r="B226" s="15" t="s">
        <v>3143</v>
      </c>
      <c r="C226" s="15" t="s">
        <v>3144</v>
      </c>
      <c r="D226" s="15">
        <v>1</v>
      </c>
      <c r="E226" s="15">
        <v>0</v>
      </c>
      <c r="F226" s="15">
        <f>+SUM(Tabla3[[#This Row],[BOGOTA]:[MEDELLIN]])</f>
        <v>1</v>
      </c>
      <c r="G226" s="16">
        <f>IFERROR(+INDEX([1]!Tabla4[#All],MATCH(Tabla3[[#This Row],[EKM]],'[1]LISTA DE PRECIOS EKM '!A:A,0),6),0)</f>
        <v>759900</v>
      </c>
      <c r="H226" s="16">
        <f>IFERROR(INDEX(#REF!,MATCH(Tabla3[[#This Row],[EKM]],#REF!,0),3),0)</f>
        <v>0</v>
      </c>
    </row>
    <row r="227" spans="1:8">
      <c r="A227" s="14" t="str">
        <f t="shared" si="3"/>
        <v>EKMVR04</v>
      </c>
      <c r="B227" s="15" t="s">
        <v>3145</v>
      </c>
      <c r="C227" s="15" t="s">
        <v>3146</v>
      </c>
      <c r="D227" s="15">
        <v>1</v>
      </c>
      <c r="E227" s="15">
        <v>0</v>
      </c>
      <c r="F227" s="15">
        <f>+SUM(Tabla3[[#This Row],[BOGOTA]:[MEDELLIN]])</f>
        <v>1</v>
      </c>
      <c r="G227" s="16">
        <f>IFERROR(+INDEX([1]!Tabla4[#All],MATCH(Tabla3[[#This Row],[EKM]],'[1]LISTA DE PRECIOS EKM '!A:A,0),6),0)</f>
        <v>209900</v>
      </c>
      <c r="H227" s="16">
        <f>IFERROR(INDEX(#REF!,MATCH(Tabla3[[#This Row],[EKM]],#REF!,0),3),0)</f>
        <v>0</v>
      </c>
    </row>
    <row r="228" spans="1:8">
      <c r="A228" s="14" t="str">
        <f t="shared" si="3"/>
        <v>EKMVR11L</v>
      </c>
      <c r="B228" s="15" t="s">
        <v>3149</v>
      </c>
      <c r="C228" s="15" t="s">
        <v>3150</v>
      </c>
      <c r="D228" s="15">
        <v>1</v>
      </c>
      <c r="E228" s="15">
        <v>0</v>
      </c>
      <c r="F228" s="15">
        <f>+SUM(Tabla3[[#This Row],[BOGOTA]:[MEDELLIN]])</f>
        <v>1</v>
      </c>
      <c r="G228" s="16">
        <f>IFERROR(+INDEX([1]!Tabla4[#All],MATCH(Tabla3[[#This Row],[EKM]],'[1]LISTA DE PRECIOS EKM '!A:A,0),6),0)</f>
        <v>539900</v>
      </c>
      <c r="H228" s="16">
        <f>IFERROR(INDEX(#REF!,MATCH(Tabla3[[#This Row],[EKM]],#REF!,0),3),0)</f>
        <v>0</v>
      </c>
    </row>
    <row r="229" spans="1:8">
      <c r="A229" s="14" t="str">
        <f t="shared" si="3"/>
        <v>EKMVR12L</v>
      </c>
      <c r="B229" s="15" t="s">
        <v>3151</v>
      </c>
      <c r="C229" s="15" t="s">
        <v>3152</v>
      </c>
      <c r="D229" s="15">
        <v>0</v>
      </c>
      <c r="E229" s="15">
        <v>0</v>
      </c>
      <c r="F229" s="15">
        <f>+SUM(Tabla3[[#This Row],[BOGOTA]:[MEDELLIN]])</f>
        <v>0</v>
      </c>
      <c r="G229" s="16">
        <f>IFERROR(+INDEX([1]!Tabla4[#All],MATCH(Tabla3[[#This Row],[EKM]],'[1]LISTA DE PRECIOS EKM '!A:A,0),6),0)</f>
        <v>489900</v>
      </c>
      <c r="H229" s="16">
        <f>IFERROR(INDEX(#REF!,MATCH(Tabla3[[#This Row],[EKM]],#REF!,0),3),0)</f>
        <v>0</v>
      </c>
    </row>
    <row r="230" spans="1:8">
      <c r="A230" s="14" t="str">
        <f t="shared" si="3"/>
        <v>EKMVR16LT</v>
      </c>
      <c r="B230" s="15" t="s">
        <v>3153</v>
      </c>
      <c r="C230" s="15" t="s">
        <v>3154</v>
      </c>
      <c r="D230" s="15">
        <v>3</v>
      </c>
      <c r="E230" s="15">
        <v>0</v>
      </c>
      <c r="F230" s="15">
        <f>+SUM(Tabla3[[#This Row],[BOGOTA]:[MEDELLIN]])</f>
        <v>3</v>
      </c>
      <c r="G230" s="16">
        <f>IFERROR(+INDEX([1]!Tabla4[#All],MATCH(Tabla3[[#This Row],[EKM]],'[1]LISTA DE PRECIOS EKM '!A:A,0),6),0)</f>
        <v>589900</v>
      </c>
      <c r="H230" s="16">
        <f>IFERROR(INDEX(#REF!,MATCH(Tabla3[[#This Row],[EKM]],#REF!,0),3),0)</f>
        <v>0</v>
      </c>
    </row>
    <row r="231" spans="1:8">
      <c r="A231" s="14" t="str">
        <f t="shared" si="3"/>
        <v>EKMVR31</v>
      </c>
      <c r="B231" s="15" t="s">
        <v>3155</v>
      </c>
      <c r="C231" s="15" t="s">
        <v>3156</v>
      </c>
      <c r="D231" s="15">
        <v>1</v>
      </c>
      <c r="E231" s="15">
        <v>0</v>
      </c>
      <c r="F231" s="15">
        <f>+SUM(Tabla3[[#This Row],[BOGOTA]:[MEDELLIN]])</f>
        <v>1</v>
      </c>
      <c r="G231" s="16">
        <f>IFERROR(+INDEX([1]!Tabla4[#All],MATCH(Tabla3[[#This Row],[EKM]],'[1]LISTA DE PRECIOS EKM '!A:A,0),6),0)</f>
        <v>259900</v>
      </c>
      <c r="H231" s="16">
        <f>IFERROR(INDEX(#REF!,MATCH(Tabla3[[#This Row],[EKM]],#REF!,0),3),0)</f>
        <v>0</v>
      </c>
    </row>
    <row r="232" spans="1:8">
      <c r="A232" s="14" t="str">
        <f t="shared" si="3"/>
        <v>EKMCE10</v>
      </c>
      <c r="B232" s="15" t="s">
        <v>3147</v>
      </c>
      <c r="C232" s="15" t="s">
        <v>3148</v>
      </c>
      <c r="D232" s="15">
        <v>2</v>
      </c>
      <c r="E232" s="15">
        <v>2</v>
      </c>
      <c r="F232" s="15">
        <f>+SUM(Tabla3[[#This Row],[BOGOTA]:[MEDELLIN]])</f>
        <v>4</v>
      </c>
      <c r="G232" s="16">
        <f>IFERROR(+INDEX([1]!Tabla4[#All],MATCH(Tabla3[[#This Row],[EKM]],'[1]LISTA DE PRECIOS EKM '!A:A,0),6),0)</f>
        <v>549900</v>
      </c>
      <c r="H232" s="16">
        <f>IFERROR(INDEX(#REF!,MATCH(Tabla3[[#This Row],[EKM]],#REF!,0),3),0)</f>
        <v>0</v>
      </c>
    </row>
    <row r="233" spans="1:8">
      <c r="A233" s="14" t="str">
        <f t="shared" si="3"/>
        <v>EKMVR32L</v>
      </c>
      <c r="B233" s="15" t="s">
        <v>3157</v>
      </c>
      <c r="C233" s="15" t="s">
        <v>3158</v>
      </c>
      <c r="D233" s="15">
        <v>1</v>
      </c>
      <c r="E233" s="15">
        <v>0</v>
      </c>
      <c r="F233" s="15">
        <f>+SUM(Tabla3[[#This Row],[BOGOTA]:[MEDELLIN]])</f>
        <v>1</v>
      </c>
      <c r="G233" s="16">
        <f>IFERROR(+INDEX([1]!Tabla4[#All],MATCH(Tabla3[[#This Row],[EKM]],'[1]LISTA DE PRECIOS EKM '!A:A,0),6),0)</f>
        <v>509900</v>
      </c>
      <c r="H233" s="16">
        <f>IFERROR(INDEX(#REF!,MATCH(Tabla3[[#This Row],[EKM]],#REF!,0),3),0)</f>
        <v>0</v>
      </c>
    </row>
    <row r="234" spans="1:8">
      <c r="A234" s="14" t="str">
        <f t="shared" si="3"/>
        <v>EKMCE11MP</v>
      </c>
      <c r="B234" s="15" t="s">
        <v>3159</v>
      </c>
      <c r="C234" s="15" t="s">
        <v>3160</v>
      </c>
      <c r="D234" s="15">
        <v>0</v>
      </c>
      <c r="E234" s="15">
        <v>3</v>
      </c>
      <c r="F234" s="15">
        <f>+SUM(Tabla3[[#This Row],[BOGOTA]:[MEDELLIN]])</f>
        <v>3</v>
      </c>
      <c r="G234" s="16">
        <f>IFERROR(+INDEX([1]!Tabla4[#All],MATCH(Tabla3[[#This Row],[EKM]],'[1]LISTA DE PRECIOS EKM '!A:A,0),6),0)</f>
        <v>629900</v>
      </c>
      <c r="H234" s="16">
        <f>IFERROR(INDEX(#REF!,MATCH(Tabla3[[#This Row],[EKM]],#REF!,0),3),0)</f>
        <v>0</v>
      </c>
    </row>
    <row r="235" spans="1:8">
      <c r="A235" s="14" t="str">
        <f t="shared" si="3"/>
        <v>EKMCE15</v>
      </c>
      <c r="B235" s="15" t="s">
        <v>3161</v>
      </c>
      <c r="C235" s="15" t="s">
        <v>3162</v>
      </c>
      <c r="D235" s="15">
        <v>1</v>
      </c>
      <c r="E235" s="15">
        <v>0</v>
      </c>
      <c r="F235" s="15">
        <f>+SUM(Tabla3[[#This Row],[BOGOTA]:[MEDELLIN]])</f>
        <v>1</v>
      </c>
      <c r="G235" s="16">
        <f>IFERROR(+INDEX([1]!Tabla4[#All],MATCH(Tabla3[[#This Row],[EKM]],'[1]LISTA DE PRECIOS EKM '!A:A,0),6),0)</f>
        <v>499900</v>
      </c>
      <c r="H235" s="16">
        <f>IFERROR(INDEX(#REF!,MATCH(Tabla3[[#This Row],[EKM]],#REF!,0),3),0)</f>
        <v>0</v>
      </c>
    </row>
    <row r="236" spans="1:8">
      <c r="A236" s="14" t="str">
        <f t="shared" si="3"/>
        <v>EKMCE16E</v>
      </c>
      <c r="B236" s="15" t="s">
        <v>3163</v>
      </c>
      <c r="C236" s="15" t="s">
        <v>3164</v>
      </c>
      <c r="D236" s="15">
        <v>0</v>
      </c>
      <c r="E236" s="15">
        <v>1</v>
      </c>
      <c r="F236" s="15">
        <f>+SUM(Tabla3[[#This Row],[BOGOTA]:[MEDELLIN]])</f>
        <v>1</v>
      </c>
      <c r="G236" s="16">
        <f>IFERROR(+INDEX([1]!Tabla4[#All],MATCH(Tabla3[[#This Row],[EKM]],'[1]LISTA DE PRECIOS EKM '!A:A,0),6),0)</f>
        <v>419900</v>
      </c>
      <c r="H236" s="16">
        <f>IFERROR(INDEX(#REF!,MATCH(Tabla3[[#This Row],[EKM]],#REF!,0),3),0)</f>
        <v>0</v>
      </c>
    </row>
    <row r="237" spans="1:8">
      <c r="A237" s="14" t="str">
        <f t="shared" si="3"/>
        <v>EKMMC003C</v>
      </c>
      <c r="B237" s="15" t="s">
        <v>3167</v>
      </c>
      <c r="C237" s="15" t="s">
        <v>3168</v>
      </c>
      <c r="D237" s="15">
        <v>1</v>
      </c>
      <c r="E237" s="15">
        <v>0</v>
      </c>
      <c r="F237" s="15">
        <f>+SUM(Tabla3[[#This Row],[BOGOTA]:[MEDELLIN]])</f>
        <v>1</v>
      </c>
      <c r="G237" s="16">
        <f>IFERROR(+INDEX([1]!Tabla4[#All],MATCH(Tabla3[[#This Row],[EKM]],'[1]LISTA DE PRECIOS EKM '!A:A,0),6),0)</f>
        <v>199900</v>
      </c>
      <c r="H237" s="16">
        <f>IFERROR(INDEX(#REF!,MATCH(Tabla3[[#This Row],[EKM]],#REF!,0),3),0)</f>
        <v>0</v>
      </c>
    </row>
    <row r="238" spans="1:8">
      <c r="A238" s="14" t="str">
        <f t="shared" si="3"/>
        <v>EKMMK01</v>
      </c>
      <c r="B238" s="15" t="s">
        <v>3169</v>
      </c>
      <c r="C238" s="15" t="s">
        <v>3170</v>
      </c>
      <c r="D238" s="15">
        <v>2</v>
      </c>
      <c r="E238" s="15">
        <v>0</v>
      </c>
      <c r="F238" s="15">
        <f>+SUM(Tabla3[[#This Row],[BOGOTA]:[MEDELLIN]])</f>
        <v>2</v>
      </c>
      <c r="G238" s="16">
        <f>IFERROR(+INDEX([1]!Tabla4[#All],MATCH(Tabla3[[#This Row],[EKM]],'[1]LISTA DE PRECIOS EKM '!A:A,0),6),0)</f>
        <v>429900</v>
      </c>
      <c r="H238" s="16">
        <f>IFERROR(INDEX(#REF!,MATCH(Tabla3[[#This Row],[EKM]],#REF!,0),3),0)</f>
        <v>0</v>
      </c>
    </row>
    <row r="239" spans="1:8">
      <c r="A239" s="14" t="str">
        <f t="shared" si="3"/>
        <v>EKMMR1</v>
      </c>
      <c r="B239" s="15" t="s">
        <v>3171</v>
      </c>
      <c r="C239" s="15" t="s">
        <v>3172</v>
      </c>
      <c r="D239" s="15">
        <v>10</v>
      </c>
      <c r="E239" s="15">
        <v>0</v>
      </c>
      <c r="F239" s="15">
        <f>+SUM(Tabla3[[#This Row],[BOGOTA]:[MEDELLIN]])</f>
        <v>10</v>
      </c>
      <c r="G239" s="16">
        <f>IFERROR(+INDEX([1]!Tabla4[#All],MATCH(Tabla3[[#This Row],[EKM]],'[1]LISTA DE PRECIOS EKM '!A:A,0),6),0)</f>
        <v>419900</v>
      </c>
      <c r="H239" s="16">
        <f>IFERROR(INDEX(#REF!,MATCH(Tabla3[[#This Row],[EKM]],#REF!,0),3),0)</f>
        <v>0</v>
      </c>
    </row>
    <row r="240" spans="1:8">
      <c r="A240" s="14" t="str">
        <f t="shared" si="3"/>
        <v>EKMCE17R</v>
      </c>
      <c r="B240" s="15" t="s">
        <v>3165</v>
      </c>
      <c r="C240" s="15" t="s">
        <v>3166</v>
      </c>
      <c r="D240" s="15">
        <v>3</v>
      </c>
      <c r="E240" s="15">
        <v>1</v>
      </c>
      <c r="F240" s="15">
        <f>+SUM(Tabla3[[#This Row],[BOGOTA]:[MEDELLIN]])</f>
        <v>4</v>
      </c>
      <c r="G240" s="16">
        <f>IFERROR(+INDEX([1]!Tabla4[#All],MATCH(Tabla3[[#This Row],[EKM]],'[1]LISTA DE PRECIOS EKM '!A:A,0),6),0)</f>
        <v>329900</v>
      </c>
      <c r="H240" s="16">
        <f>IFERROR(INDEX(#REF!,MATCH(Tabla3[[#This Row],[EKM]],#REF!,0),3),0)</f>
        <v>0</v>
      </c>
    </row>
    <row r="241" spans="1:8">
      <c r="A241" s="14" t="str">
        <f t="shared" si="3"/>
        <v>EKMCE19</v>
      </c>
      <c r="B241" s="15" t="s">
        <v>3173</v>
      </c>
      <c r="C241" s="15" t="s">
        <v>3174</v>
      </c>
      <c r="D241" s="15">
        <v>1</v>
      </c>
      <c r="E241" s="15">
        <v>7</v>
      </c>
      <c r="F241" s="15">
        <f>+SUM(Tabla3[[#This Row],[BOGOTA]:[MEDELLIN]])</f>
        <v>8</v>
      </c>
      <c r="G241" s="16">
        <f>IFERROR(+INDEX([1]!Tabla4[#All],MATCH(Tabla3[[#This Row],[EKM]],'[1]LISTA DE PRECIOS EKM '!A:A,0),6),0)</f>
        <v>609900</v>
      </c>
      <c r="H241" s="16">
        <f>IFERROR(INDEX(#REF!,MATCH(Tabla3[[#This Row],[EKM]],#REF!,0),3),0)</f>
        <v>0</v>
      </c>
    </row>
    <row r="242" spans="1:8">
      <c r="A242" s="14" t="str">
        <f t="shared" si="3"/>
        <v>EKMCE21D</v>
      </c>
      <c r="B242" s="15" t="s">
        <v>3175</v>
      </c>
      <c r="C242" s="15" t="s">
        <v>3176</v>
      </c>
      <c r="D242" s="15">
        <v>2</v>
      </c>
      <c r="E242" s="15">
        <v>0</v>
      </c>
      <c r="F242" s="15">
        <f>+SUM(Tabla3[[#This Row],[BOGOTA]:[MEDELLIN]])</f>
        <v>2</v>
      </c>
      <c r="G242" s="16">
        <f>IFERROR(+INDEX([1]!Tabla4[#All],MATCH(Tabla3[[#This Row],[EKM]],'[1]LISTA DE PRECIOS EKM '!A:A,0),6),0)</f>
        <v>589900</v>
      </c>
      <c r="H242" s="16">
        <f>IFERROR(INDEX(#REF!,MATCH(Tabla3[[#This Row],[EKM]],#REF!,0),3),0)</f>
        <v>0</v>
      </c>
    </row>
    <row r="243" spans="1:8">
      <c r="A243" s="14" t="str">
        <f t="shared" si="3"/>
        <v>EKMMS14</v>
      </c>
      <c r="B243" s="15" t="s">
        <v>3177</v>
      </c>
      <c r="C243" s="15" t="s">
        <v>3178</v>
      </c>
      <c r="D243" s="15">
        <v>1</v>
      </c>
      <c r="E243" s="15">
        <v>0</v>
      </c>
      <c r="F243" s="15">
        <f>+SUM(Tabla3[[#This Row],[BOGOTA]:[MEDELLIN]])</f>
        <v>1</v>
      </c>
      <c r="G243" s="16">
        <f>IFERROR(+INDEX([1]!Tabla4[#All],MATCH(Tabla3[[#This Row],[EKM]],'[1]LISTA DE PRECIOS EKM '!A:A,0),6),0)</f>
        <v>469900</v>
      </c>
      <c r="H243" s="16">
        <f>IFERROR(INDEX(#REF!,MATCH(Tabla3[[#This Row],[EKM]],#REF!,0),3),0)</f>
        <v>0</v>
      </c>
    </row>
    <row r="244" spans="1:8">
      <c r="A244" s="14" t="str">
        <f t="shared" si="3"/>
        <v>EKMCE27</v>
      </c>
      <c r="B244" s="15" t="s">
        <v>3181</v>
      </c>
      <c r="C244" s="15" t="s">
        <v>3182</v>
      </c>
      <c r="D244" s="15">
        <v>0</v>
      </c>
      <c r="E244" s="15">
        <v>0</v>
      </c>
      <c r="F244" s="15">
        <f>+SUM(Tabla3[[#This Row],[BOGOTA]:[MEDELLIN]])</f>
        <v>0</v>
      </c>
      <c r="G244" s="16">
        <f>IFERROR(+INDEX([1]!Tabla4[#All],MATCH(Tabla3[[#This Row],[EKM]],'[1]LISTA DE PRECIOS EKM '!A:A,0),6),0)</f>
        <v>679900</v>
      </c>
      <c r="H244" s="16">
        <f>IFERROR(INDEX(#REF!,MATCH(Tabla3[[#This Row],[EKM]],#REF!,0),3),0)</f>
        <v>0</v>
      </c>
    </row>
    <row r="245" spans="1:8">
      <c r="A245" s="14" t="str">
        <f t="shared" si="3"/>
        <v>EKMMS10</v>
      </c>
      <c r="B245" s="15" t="s">
        <v>3179</v>
      </c>
      <c r="C245" s="15" t="s">
        <v>3180</v>
      </c>
      <c r="D245" s="15">
        <v>0</v>
      </c>
      <c r="E245" s="15">
        <v>0</v>
      </c>
      <c r="F245" s="15">
        <f>+SUM(Tabla3[[#This Row],[BOGOTA]:[MEDELLIN]])</f>
        <v>0</v>
      </c>
      <c r="G245" s="16">
        <f>IFERROR(+INDEX([1]!Tabla4[#All],MATCH(Tabla3[[#This Row],[EKM]],'[1]LISTA DE PRECIOS EKM '!A:A,0),6),0)</f>
        <v>349900</v>
      </c>
      <c r="H245" s="16">
        <f>IFERROR(INDEX(#REF!,MATCH(Tabla3[[#This Row],[EKM]],#REF!,0),3),0)</f>
        <v>0</v>
      </c>
    </row>
    <row r="246" spans="1:8">
      <c r="A246" s="14" t="str">
        <f t="shared" si="3"/>
        <v>EKMCE30</v>
      </c>
      <c r="B246" s="15" t="s">
        <v>3183</v>
      </c>
      <c r="C246" s="15" t="s">
        <v>3184</v>
      </c>
      <c r="D246" s="15">
        <v>5</v>
      </c>
      <c r="E246" s="15">
        <v>11</v>
      </c>
      <c r="F246" s="15">
        <f>+SUM(Tabla3[[#This Row],[BOGOTA]:[MEDELLIN]])</f>
        <v>16</v>
      </c>
      <c r="G246" s="16">
        <f>IFERROR(+INDEX([1]!Tabla4[#All],MATCH(Tabla3[[#This Row],[EKM]],'[1]LISTA DE PRECIOS EKM '!A:A,0),6),0)</f>
        <v>439900</v>
      </c>
      <c r="H246" s="16">
        <f>IFERROR(INDEX(#REF!,MATCH(Tabla3[[#This Row],[EKM]],#REF!,0),3),0)</f>
        <v>0</v>
      </c>
    </row>
    <row r="247" spans="1:8">
      <c r="A247" s="14" t="str">
        <f t="shared" si="3"/>
        <v>EKMCEH200</v>
      </c>
      <c r="B247" s="15" t="s">
        <v>3185</v>
      </c>
      <c r="C247" s="15" t="s">
        <v>3186</v>
      </c>
      <c r="D247" s="15">
        <v>0</v>
      </c>
      <c r="E247" s="15">
        <v>0</v>
      </c>
      <c r="F247" s="15">
        <f>+SUM(Tabla3[[#This Row],[BOGOTA]:[MEDELLIN]])</f>
        <v>0</v>
      </c>
      <c r="G247" s="16">
        <f>IFERROR(+INDEX([1]!Tabla4[#All],MATCH(Tabla3[[#This Row],[EKM]],'[1]LISTA DE PRECIOS EKM '!A:A,0),6),0)</f>
        <v>2439900</v>
      </c>
      <c r="H247" s="16">
        <f>IFERROR(INDEX(#REF!,MATCH(Tabla3[[#This Row],[EKM]],#REF!,0),3),0)</f>
        <v>0</v>
      </c>
    </row>
    <row r="248" spans="1:8">
      <c r="A248" s="14" t="str">
        <f t="shared" si="3"/>
        <v>EKMCHB</v>
      </c>
      <c r="B248" s="15" t="s">
        <v>3189</v>
      </c>
      <c r="C248" s="15" t="s">
        <v>3190</v>
      </c>
      <c r="D248" s="15">
        <v>0</v>
      </c>
      <c r="E248" s="15">
        <v>10</v>
      </c>
      <c r="F248" s="15">
        <f>+SUM(Tabla3[[#This Row],[BOGOTA]:[MEDELLIN]])</f>
        <v>10</v>
      </c>
      <c r="G248" s="16">
        <f>IFERROR(+INDEX([1]!Tabla4[#All],MATCH(Tabla3[[#This Row],[EKM]],'[1]LISTA DE PRECIOS EKM '!A:A,0),6),0)</f>
        <v>429900</v>
      </c>
      <c r="H248" s="16">
        <f>IFERROR(INDEX(#REF!,MATCH(Tabla3[[#This Row],[EKM]],#REF!,0),3),0)</f>
        <v>0</v>
      </c>
    </row>
    <row r="249" spans="1:8">
      <c r="A249" s="14" t="str">
        <f t="shared" si="3"/>
        <v>EKMMS30</v>
      </c>
      <c r="B249" s="15" t="s">
        <v>3187</v>
      </c>
      <c r="C249" s="15" t="s">
        <v>3188</v>
      </c>
      <c r="D249" s="15">
        <v>3</v>
      </c>
      <c r="E249" s="15">
        <v>0</v>
      </c>
      <c r="F249" s="15">
        <f>+SUM(Tabla3[[#This Row],[BOGOTA]:[MEDELLIN]])</f>
        <v>3</v>
      </c>
      <c r="G249" s="16">
        <f>IFERROR(+INDEX([1]!Tabla4[#All],MATCH(Tabla3[[#This Row],[EKM]],'[1]LISTA DE PRECIOS EKM '!A:A,0),6),0)</f>
        <v>309900</v>
      </c>
      <c r="H249" s="16">
        <f>IFERROR(INDEX(#REF!,MATCH(Tabla3[[#This Row],[EKM]],#REF!,0),3),0)</f>
        <v>0</v>
      </c>
    </row>
    <row r="250" spans="1:8">
      <c r="A250" s="14" t="str">
        <f t="shared" si="3"/>
        <v>EKMCHB1201P</v>
      </c>
      <c r="B250" s="15" t="s">
        <v>3193</v>
      </c>
      <c r="C250" s="15" t="s">
        <v>3194</v>
      </c>
      <c r="D250" s="15">
        <v>0</v>
      </c>
      <c r="E250" s="15">
        <v>2</v>
      </c>
      <c r="F250" s="15">
        <f>+SUM(Tabla3[[#This Row],[BOGOTA]:[MEDELLIN]])</f>
        <v>2</v>
      </c>
      <c r="G250" s="16">
        <f>IFERROR(+INDEX([1]!Tabla4[#All],MATCH(Tabla3[[#This Row],[EKM]],'[1]LISTA DE PRECIOS EKM '!A:A,0),6),0)</f>
        <v>889900</v>
      </c>
      <c r="H250" s="16">
        <f>IFERROR(INDEX(#REF!,MATCH(Tabla3[[#This Row],[EKM]],#REF!,0),3),0)</f>
        <v>0</v>
      </c>
    </row>
    <row r="251" spans="1:8">
      <c r="A251" s="14" t="str">
        <f t="shared" si="3"/>
        <v>EKMCE31</v>
      </c>
      <c r="B251" s="15" t="s">
        <v>3191</v>
      </c>
      <c r="C251" s="15" t="s">
        <v>3192</v>
      </c>
      <c r="D251" s="15">
        <v>1</v>
      </c>
      <c r="E251" s="15">
        <v>0</v>
      </c>
      <c r="F251" s="15">
        <f>+SUM(Tabla3[[#This Row],[BOGOTA]:[MEDELLIN]])</f>
        <v>1</v>
      </c>
      <c r="G251" s="16">
        <f>IFERROR(+INDEX([1]!Tabla4[#All],MATCH(Tabla3[[#This Row],[EKM]],'[1]LISTA DE PRECIOS EKM '!A:A,0),6),0)</f>
        <v>699900</v>
      </c>
      <c r="H251" s="16">
        <f>IFERROR(INDEX(#REF!,MATCH(Tabla3[[#This Row],[EKM]],#REF!,0),3),0)</f>
        <v>0</v>
      </c>
    </row>
    <row r="252" spans="1:8">
      <c r="A252" s="14" t="str">
        <f t="shared" si="3"/>
        <v>EKMC02D</v>
      </c>
      <c r="B252" s="15" t="s">
        <v>3195</v>
      </c>
      <c r="C252" s="15" t="s">
        <v>3196</v>
      </c>
      <c r="D252" s="15">
        <v>1</v>
      </c>
      <c r="E252" s="15">
        <v>0</v>
      </c>
      <c r="F252" s="15">
        <f>+SUM(Tabla3[[#This Row],[BOGOTA]:[MEDELLIN]])</f>
        <v>1</v>
      </c>
      <c r="G252" s="16">
        <f>IFERROR(+INDEX([1]!Tabla4[#All],MATCH(Tabla3[[#This Row],[EKM]],'[1]LISTA DE PRECIOS EKM '!A:A,0),6),0)</f>
        <v>669900</v>
      </c>
      <c r="H252" s="16">
        <f>IFERROR(INDEX(#REF!,MATCH(Tabla3[[#This Row],[EKM]],#REF!,0),3),0)</f>
        <v>0</v>
      </c>
    </row>
    <row r="253" spans="1:8">
      <c r="A253" s="14" t="str">
        <f t="shared" si="3"/>
        <v>EKMC05B</v>
      </c>
      <c r="B253" s="15" t="s">
        <v>3197</v>
      </c>
      <c r="C253" s="15" t="s">
        <v>3198</v>
      </c>
      <c r="D253" s="15">
        <v>1</v>
      </c>
      <c r="E253" s="15">
        <v>0</v>
      </c>
      <c r="F253" s="15">
        <f>+SUM(Tabla3[[#This Row],[BOGOTA]:[MEDELLIN]])</f>
        <v>1</v>
      </c>
      <c r="G253" s="16">
        <f>IFERROR(+INDEX([1]!Tabla4[#All],MATCH(Tabla3[[#This Row],[EKM]],'[1]LISTA DE PRECIOS EKM '!A:A,0),6),0)</f>
        <v>699900</v>
      </c>
      <c r="H253" s="16">
        <f>IFERROR(INDEX(#REF!,MATCH(Tabla3[[#This Row],[EKM]],#REF!,0),3),0)</f>
        <v>0</v>
      </c>
    </row>
    <row r="254" spans="1:8">
      <c r="A254" s="14" t="str">
        <f t="shared" si="3"/>
        <v>EKMMB19</v>
      </c>
      <c r="B254" s="15" t="s">
        <v>3199</v>
      </c>
      <c r="C254" s="15" t="s">
        <v>3200</v>
      </c>
      <c r="D254" s="15">
        <v>1</v>
      </c>
      <c r="E254" s="15">
        <v>0</v>
      </c>
      <c r="F254" s="15">
        <f>+SUM(Tabla3[[#This Row],[BOGOTA]:[MEDELLIN]])</f>
        <v>1</v>
      </c>
      <c r="G254" s="16">
        <f>IFERROR(+INDEX([1]!Tabla4[#All],MATCH(Tabla3[[#This Row],[EKM]],'[1]LISTA DE PRECIOS EKM '!A:A,0),6),0)</f>
        <v>269900</v>
      </c>
      <c r="H254" s="16">
        <f>IFERROR(INDEX(#REF!,MATCH(Tabla3[[#This Row],[EKM]],#REF!,0),3),0)</f>
        <v>0</v>
      </c>
    </row>
    <row r="255" spans="1:8">
      <c r="A255" s="14" t="str">
        <f t="shared" si="3"/>
        <v>EKMMS35B</v>
      </c>
      <c r="B255" s="15" t="s">
        <v>3201</v>
      </c>
      <c r="C255" s="15" t="s">
        <v>3202</v>
      </c>
      <c r="D255" s="15">
        <v>2</v>
      </c>
      <c r="E255" s="15">
        <v>0</v>
      </c>
      <c r="F255" s="15">
        <f>+SUM(Tabla3[[#This Row],[BOGOTA]:[MEDELLIN]])</f>
        <v>2</v>
      </c>
      <c r="G255" s="16">
        <f>IFERROR(+INDEX([1]!Tabla4[#All],MATCH(Tabla3[[#This Row],[EKM]],'[1]LISTA DE PRECIOS EKM '!A:A,0),6),0)</f>
        <v>539900</v>
      </c>
      <c r="H255" s="16">
        <f>IFERROR(INDEX(#REF!,MATCH(Tabla3[[#This Row],[EKM]],#REF!,0),3),0)</f>
        <v>0</v>
      </c>
    </row>
    <row r="256" spans="1:8">
      <c r="A256" s="14" t="str">
        <f t="shared" si="3"/>
        <v>EKMMS45</v>
      </c>
      <c r="B256" s="15" t="s">
        <v>3203</v>
      </c>
      <c r="C256" s="15" t="s">
        <v>3204</v>
      </c>
      <c r="D256" s="15">
        <v>1</v>
      </c>
      <c r="E256" s="15">
        <v>0</v>
      </c>
      <c r="F256" s="15">
        <f>+SUM(Tabla3[[#This Row],[BOGOTA]:[MEDELLIN]])</f>
        <v>1</v>
      </c>
      <c r="G256" s="16">
        <f>IFERROR(+INDEX([1]!Tabla4[#All],MATCH(Tabla3[[#This Row],[EKM]],'[1]LISTA DE PRECIOS EKM '!A:A,0),6),0)</f>
        <v>509900</v>
      </c>
      <c r="H256" s="16">
        <f>IFERROR(INDEX(#REF!,MATCH(Tabla3[[#This Row],[EKM]],#REF!,0),3),0)</f>
        <v>0</v>
      </c>
    </row>
    <row r="257" spans="1:8">
      <c r="A257" s="14" t="str">
        <f t="shared" si="3"/>
        <v>EKMMS36</v>
      </c>
      <c r="B257" s="15" t="s">
        <v>3205</v>
      </c>
      <c r="C257" s="15" t="s">
        <v>3206</v>
      </c>
      <c r="D257" s="15">
        <v>2</v>
      </c>
      <c r="E257" s="15">
        <v>0</v>
      </c>
      <c r="F257" s="15">
        <f>+SUM(Tabla3[[#This Row],[BOGOTA]:[MEDELLIN]])</f>
        <v>2</v>
      </c>
      <c r="G257" s="16">
        <f>IFERROR(+INDEX([1]!Tabla4[#All],MATCH(Tabla3[[#This Row],[EKM]],'[1]LISTA DE PRECIOS EKM '!A:A,0),6),0)</f>
        <v>349900</v>
      </c>
      <c r="H257" s="16">
        <f>IFERROR(INDEX(#REF!,MATCH(Tabla3[[#This Row],[EKM]],#REF!,0),3),0)</f>
        <v>0</v>
      </c>
    </row>
    <row r="258" spans="1:8">
      <c r="A258" s="14" t="str">
        <f t="shared" ref="A258:A321" si="4">+TRIM(B258)</f>
        <v>EKMMS18D</v>
      </c>
      <c r="B258" s="15" t="s">
        <v>3207</v>
      </c>
      <c r="C258" s="15" t="s">
        <v>3208</v>
      </c>
      <c r="D258" s="15">
        <v>1</v>
      </c>
      <c r="E258" s="15">
        <v>0</v>
      </c>
      <c r="F258" s="15">
        <f>+SUM(Tabla3[[#This Row],[BOGOTA]:[MEDELLIN]])</f>
        <v>1</v>
      </c>
      <c r="G258" s="16">
        <f>IFERROR(+INDEX([1]!Tabla4[#All],MATCH(Tabla3[[#This Row],[EKM]],'[1]LISTA DE PRECIOS EKM '!A:A,0),6),0)</f>
        <v>239900</v>
      </c>
      <c r="H258" s="16">
        <f>IFERROR(INDEX(#REF!,MATCH(Tabla3[[#This Row],[EKM]],#REF!,0),3),0)</f>
        <v>0</v>
      </c>
    </row>
    <row r="259" spans="1:8">
      <c r="A259" s="14" t="str">
        <f t="shared" si="4"/>
        <v>EKMCHB1401P</v>
      </c>
      <c r="B259" s="15" t="s">
        <v>3209</v>
      </c>
      <c r="C259" s="15" t="s">
        <v>3210</v>
      </c>
      <c r="D259" s="15">
        <v>0</v>
      </c>
      <c r="E259" s="15">
        <v>12</v>
      </c>
      <c r="F259" s="15">
        <f>+SUM(Tabla3[[#This Row],[BOGOTA]:[MEDELLIN]])</f>
        <v>12</v>
      </c>
      <c r="G259" s="16">
        <f>IFERROR(+INDEX([1]!Tabla4[#All],MATCH(Tabla3[[#This Row],[EKM]],'[1]LISTA DE PRECIOS EKM '!A:A,0),6),0)</f>
        <v>999900</v>
      </c>
      <c r="H259" s="16">
        <f>IFERROR(INDEX(#REF!,MATCH(Tabla3[[#This Row],[EKM]],#REF!,0),3),0)</f>
        <v>0</v>
      </c>
    </row>
    <row r="260" spans="1:8">
      <c r="A260" s="14" t="str">
        <f t="shared" si="4"/>
        <v>EKMCHB1601P</v>
      </c>
      <c r="B260" s="15" t="s">
        <v>3211</v>
      </c>
      <c r="C260" s="15" t="s">
        <v>3212</v>
      </c>
      <c r="D260" s="15">
        <v>1</v>
      </c>
      <c r="E260" s="15">
        <v>7</v>
      </c>
      <c r="F260" s="15">
        <f>+SUM(Tabla3[[#This Row],[BOGOTA]:[MEDELLIN]])</f>
        <v>8</v>
      </c>
      <c r="G260" s="16">
        <f>IFERROR(+INDEX([1]!Tabla4[#All],MATCH(Tabla3[[#This Row],[EKM]],'[1]LISTA DE PRECIOS EKM '!A:A,0),6),0)</f>
        <v>1129900</v>
      </c>
      <c r="H260" s="16">
        <f>IFERROR(INDEX(#REF!,MATCH(Tabla3[[#This Row],[EKM]],#REF!,0),3),0)</f>
        <v>0</v>
      </c>
    </row>
    <row r="261" spans="1:8">
      <c r="A261" s="14" t="str">
        <f t="shared" si="4"/>
        <v>EKMMS22</v>
      </c>
      <c r="B261" s="15" t="s">
        <v>3213</v>
      </c>
      <c r="C261" s="15" t="s">
        <v>3214</v>
      </c>
      <c r="D261" s="15">
        <v>1</v>
      </c>
      <c r="E261" s="15">
        <v>0</v>
      </c>
      <c r="F261" s="15">
        <f>+SUM(Tabla3[[#This Row],[BOGOTA]:[MEDELLIN]])</f>
        <v>1</v>
      </c>
      <c r="G261" s="16">
        <f>IFERROR(+INDEX([1]!Tabla4[#All],MATCH(Tabla3[[#This Row],[EKM]],'[1]LISTA DE PRECIOS EKM '!A:A,0),6),0)</f>
        <v>559900</v>
      </c>
      <c r="H261" s="16">
        <f>IFERROR(INDEX(#REF!,MATCH(Tabla3[[#This Row],[EKM]],#REF!,0),3),0)</f>
        <v>0</v>
      </c>
    </row>
    <row r="262" spans="1:8">
      <c r="A262" s="14" t="str">
        <f t="shared" si="4"/>
        <v>EKMRSP64Z</v>
      </c>
      <c r="B262" s="15" t="s">
        <v>3215</v>
      </c>
      <c r="C262" s="15" t="s">
        <v>3216</v>
      </c>
      <c r="D262" s="15">
        <v>1</v>
      </c>
      <c r="E262" s="15">
        <v>0</v>
      </c>
      <c r="F262" s="15">
        <f>+SUM(Tabla3[[#This Row],[BOGOTA]:[MEDELLIN]])</f>
        <v>1</v>
      </c>
      <c r="G262" s="16">
        <f>IFERROR(+INDEX([1]!Tabla4[#All],MATCH(Tabla3[[#This Row],[EKM]],'[1]LISTA DE PRECIOS EKM '!A:A,0),6),0)</f>
        <v>299900</v>
      </c>
      <c r="H262" s="16">
        <f>IFERROR(INDEX(#REF!,MATCH(Tabla3[[#This Row],[EKM]],#REF!,0),3),0)</f>
        <v>0</v>
      </c>
    </row>
    <row r="263" spans="1:8">
      <c r="A263" s="14" t="str">
        <f t="shared" si="4"/>
        <v>EKMCHB2001P</v>
      </c>
      <c r="B263" s="15" t="s">
        <v>3217</v>
      </c>
      <c r="C263" s="15" t="s">
        <v>3218</v>
      </c>
      <c r="D263" s="15">
        <v>0</v>
      </c>
      <c r="E263" s="15">
        <v>12</v>
      </c>
      <c r="F263" s="15">
        <f>+SUM(Tabla3[[#This Row],[BOGOTA]:[MEDELLIN]])</f>
        <v>12</v>
      </c>
      <c r="G263" s="16">
        <f>IFERROR(+INDEX([1]!Tabla4[#All],MATCH(Tabla3[[#This Row],[EKM]],'[1]LISTA DE PRECIOS EKM '!A:A,0),6),0)</f>
        <v>1519900</v>
      </c>
      <c r="H263" s="16">
        <f>IFERROR(INDEX(#REF!,MATCH(Tabla3[[#This Row],[EKM]],#REF!,0),3),0)</f>
        <v>0</v>
      </c>
    </row>
    <row r="264" spans="1:8">
      <c r="A264" s="14" t="str">
        <f t="shared" si="4"/>
        <v>EKMMN05H</v>
      </c>
      <c r="B264" s="15" t="s">
        <v>3219</v>
      </c>
      <c r="C264" s="15" t="s">
        <v>3220</v>
      </c>
      <c r="D264" s="15">
        <v>1</v>
      </c>
      <c r="E264" s="15">
        <v>0</v>
      </c>
      <c r="F264" s="15">
        <f>+SUM(Tabla3[[#This Row],[BOGOTA]:[MEDELLIN]])</f>
        <v>1</v>
      </c>
      <c r="G264" s="16">
        <f>IFERROR(+INDEX([1]!Tabla4[#All],MATCH(Tabla3[[#This Row],[EKM]],'[1]LISTA DE PRECIOS EKM '!A:A,0),6),0)</f>
        <v>249900</v>
      </c>
      <c r="H264" s="16">
        <f>IFERROR(INDEX(#REF!,MATCH(Tabla3[[#This Row],[EKM]],#REF!,0),3),0)</f>
        <v>0</v>
      </c>
    </row>
    <row r="265" spans="1:8">
      <c r="A265" s="14" t="str">
        <f t="shared" si="4"/>
        <v>EKMMK01F</v>
      </c>
      <c r="B265" s="15" t="s">
        <v>3221</v>
      </c>
      <c r="C265" s="15" t="s">
        <v>3222</v>
      </c>
      <c r="D265" s="15">
        <v>2</v>
      </c>
      <c r="E265" s="15">
        <v>0</v>
      </c>
      <c r="F265" s="15">
        <f>+SUM(Tabla3[[#This Row],[BOGOTA]:[MEDELLIN]])</f>
        <v>2</v>
      </c>
      <c r="G265" s="16">
        <f>IFERROR(+INDEX([1]!Tabla4[#All],MATCH(Tabla3[[#This Row],[EKM]],'[1]LISTA DE PRECIOS EKM '!A:A,0),6),0)</f>
        <v>179900</v>
      </c>
      <c r="H265" s="16">
        <f>IFERROR(INDEX(#REF!,MATCH(Tabla3[[#This Row],[EKM]],#REF!,0),3),0)</f>
        <v>0</v>
      </c>
    </row>
    <row r="266" spans="1:8">
      <c r="A266" s="14" t="str">
        <f t="shared" si="4"/>
        <v>EKMCHF120</v>
      </c>
      <c r="B266" s="15" t="s">
        <v>3223</v>
      </c>
      <c r="C266" s="15" t="s">
        <v>3224</v>
      </c>
      <c r="D266" s="15">
        <v>0</v>
      </c>
      <c r="E266" s="15">
        <v>6</v>
      </c>
      <c r="F266" s="15">
        <f>+SUM(Tabla3[[#This Row],[BOGOTA]:[MEDELLIN]])</f>
        <v>6</v>
      </c>
      <c r="G266" s="16">
        <f>IFERROR(+INDEX([1]!Tabla4[#All],MATCH(Tabla3[[#This Row],[EKM]],'[1]LISTA DE PRECIOS EKM '!A:A,0),6),0)</f>
        <v>769900</v>
      </c>
      <c r="H266" s="16">
        <f>IFERROR(INDEX(#REF!,MATCH(Tabla3[[#This Row],[EKM]],#REF!,0),3),0)</f>
        <v>0</v>
      </c>
    </row>
    <row r="267" spans="1:8">
      <c r="A267" s="14" t="str">
        <f t="shared" si="4"/>
        <v>EKMMS18</v>
      </c>
      <c r="B267" s="15" t="s">
        <v>3225</v>
      </c>
      <c r="C267" s="15" t="s">
        <v>3226</v>
      </c>
      <c r="D267" s="15">
        <v>1</v>
      </c>
      <c r="E267" s="15">
        <v>0</v>
      </c>
      <c r="F267" s="15">
        <f>+SUM(Tabla3[[#This Row],[BOGOTA]:[MEDELLIN]])</f>
        <v>1</v>
      </c>
      <c r="G267" s="16">
        <f>IFERROR(+INDEX([1]!Tabla4[#All],MATCH(Tabla3[[#This Row],[EKM]],'[1]LISTA DE PRECIOS EKM '!A:A,0),6),0)</f>
        <v>239900</v>
      </c>
      <c r="H267" s="16">
        <f>IFERROR(INDEX(#REF!,MATCH(Tabla3[[#This Row],[EKM]],#REF!,0),3),0)</f>
        <v>0</v>
      </c>
    </row>
    <row r="268" spans="1:8">
      <c r="A268" s="14" t="str">
        <f t="shared" si="4"/>
        <v>EKMCHF140</v>
      </c>
      <c r="B268" s="15" t="s">
        <v>3227</v>
      </c>
      <c r="C268" s="15" t="s">
        <v>3228</v>
      </c>
      <c r="D268" s="15">
        <v>0</v>
      </c>
      <c r="E268" s="15">
        <v>14</v>
      </c>
      <c r="F268" s="15">
        <f>+SUM(Tabla3[[#This Row],[BOGOTA]:[MEDELLIN]])</f>
        <v>14</v>
      </c>
      <c r="G268" s="16">
        <f>IFERROR(+INDEX([1]!Tabla4[#All],MATCH(Tabla3[[#This Row],[EKM]],'[1]LISTA DE PRECIOS EKM '!A:A,0),6),0)</f>
        <v>859900</v>
      </c>
      <c r="H268" s="16">
        <f>IFERROR(INDEX(#REF!,MATCH(Tabla3[[#This Row],[EKM]],#REF!,0),3),0)</f>
        <v>0</v>
      </c>
    </row>
    <row r="269" spans="1:8">
      <c r="A269" s="14" t="str">
        <f t="shared" si="4"/>
        <v>EKMMRV8M</v>
      </c>
      <c r="B269" s="15" t="s">
        <v>3229</v>
      </c>
      <c r="C269" s="15" t="s">
        <v>3230</v>
      </c>
      <c r="D269" s="15">
        <v>1</v>
      </c>
      <c r="E269" s="15">
        <v>0</v>
      </c>
      <c r="F269" s="15">
        <f>+SUM(Tabla3[[#This Row],[BOGOTA]:[MEDELLIN]])</f>
        <v>1</v>
      </c>
      <c r="G269" s="16">
        <f>IFERROR(+INDEX([1]!Tabla4[#All],MATCH(Tabla3[[#This Row],[EKM]],'[1]LISTA DE PRECIOS EKM '!A:A,0),6),0)</f>
        <v>439900</v>
      </c>
      <c r="H269" s="16">
        <f>IFERROR(INDEX(#REF!,MATCH(Tabla3[[#This Row],[EKM]],#REF!,0),3),0)</f>
        <v>0</v>
      </c>
    </row>
    <row r="270" spans="1:8">
      <c r="A270" s="14" t="str">
        <f t="shared" si="4"/>
        <v>EKMCHF160</v>
      </c>
      <c r="B270" s="15" t="s">
        <v>3231</v>
      </c>
      <c r="C270" s="15" t="s">
        <v>3232</v>
      </c>
      <c r="D270" s="15">
        <v>0</v>
      </c>
      <c r="E270" s="15">
        <v>6</v>
      </c>
      <c r="F270" s="15">
        <f>+SUM(Tabla3[[#This Row],[BOGOTA]:[MEDELLIN]])</f>
        <v>6</v>
      </c>
      <c r="G270" s="16">
        <f>IFERROR(+INDEX([1]!Tabla4[#All],MATCH(Tabla3[[#This Row],[EKM]],'[1]LISTA DE PRECIOS EKM '!A:A,0),6),0)</f>
        <v>949900</v>
      </c>
      <c r="H270" s="16">
        <f>IFERROR(INDEX(#REF!,MATCH(Tabla3[[#This Row],[EKM]],#REF!,0),3),0)</f>
        <v>0</v>
      </c>
    </row>
    <row r="271" spans="1:8">
      <c r="A271" s="14" t="str">
        <f t="shared" si="4"/>
        <v>EKMCHF200</v>
      </c>
      <c r="B271" s="15" t="s">
        <v>3233</v>
      </c>
      <c r="C271" s="15" t="s">
        <v>3234</v>
      </c>
      <c r="D271" s="15">
        <v>0</v>
      </c>
      <c r="E271" s="15">
        <v>10</v>
      </c>
      <c r="F271" s="15">
        <f>+SUM(Tabla3[[#This Row],[BOGOTA]:[MEDELLIN]])</f>
        <v>10</v>
      </c>
      <c r="G271" s="16">
        <f>IFERROR(+INDEX([1]!Tabla4[#All],MATCH(Tabla3[[#This Row],[EKM]],'[1]LISTA DE PRECIOS EKM '!A:A,0),6),0)</f>
        <v>1169900</v>
      </c>
      <c r="H271" s="16">
        <f>IFERROR(INDEX(#REF!,MATCH(Tabla3[[#This Row],[EKM]],#REF!,0),3),0)</f>
        <v>0</v>
      </c>
    </row>
    <row r="272" spans="1:8">
      <c r="A272" s="14" t="str">
        <f t="shared" si="4"/>
        <v>EKMCI109</v>
      </c>
      <c r="B272" s="15" t="s">
        <v>3235</v>
      </c>
      <c r="C272" s="15" t="s">
        <v>3236</v>
      </c>
      <c r="D272" s="15">
        <v>0</v>
      </c>
      <c r="E272" s="15">
        <v>-1</v>
      </c>
      <c r="F272" s="15">
        <f>+SUM(Tabla3[[#This Row],[BOGOTA]:[MEDELLIN]])</f>
        <v>-1</v>
      </c>
      <c r="G272" s="16">
        <f>IFERROR(+INDEX([1]!Tabla4[#All],MATCH(Tabla3[[#This Row],[EKM]],'[1]LISTA DE PRECIOS EKM '!A:A,0),6),0)</f>
        <v>0</v>
      </c>
      <c r="H272" s="16">
        <f>IFERROR(INDEX(#REF!,MATCH(Tabla3[[#This Row],[EKM]],#REF!,0),3),0)</f>
        <v>0</v>
      </c>
    </row>
    <row r="273" spans="1:8">
      <c r="A273" s="14" t="str">
        <f t="shared" si="4"/>
        <v>EKMCIJ10</v>
      </c>
      <c r="B273" s="15" t="s">
        <v>3237</v>
      </c>
      <c r="C273" s="15" t="s">
        <v>3238</v>
      </c>
      <c r="D273" s="15">
        <v>0</v>
      </c>
      <c r="E273" s="15">
        <v>1</v>
      </c>
      <c r="F273" s="15">
        <f>+SUM(Tabla3[[#This Row],[BOGOTA]:[MEDELLIN]])</f>
        <v>1</v>
      </c>
      <c r="G273" s="16">
        <f>IFERROR(+INDEX([1]!Tabla4[#All],MATCH(Tabla3[[#This Row],[EKM]],'[1]LISTA DE PRECIOS EKM '!A:A,0),6),0)</f>
        <v>389900</v>
      </c>
      <c r="H273" s="16">
        <f>IFERROR(INDEX(#REF!,MATCH(Tabla3[[#This Row],[EKM]],#REF!,0),3),0)</f>
        <v>0</v>
      </c>
    </row>
    <row r="274" spans="1:8">
      <c r="A274" s="14" t="str">
        <f t="shared" si="4"/>
        <v>EKMRSP65R</v>
      </c>
      <c r="B274" s="15" t="s">
        <v>3241</v>
      </c>
      <c r="C274" s="15" t="s">
        <v>3242</v>
      </c>
      <c r="D274" s="15">
        <v>1</v>
      </c>
      <c r="E274" s="15">
        <v>0</v>
      </c>
      <c r="F274" s="15">
        <f>+SUM(Tabla3[[#This Row],[BOGOTA]:[MEDELLIN]])</f>
        <v>1</v>
      </c>
      <c r="G274" s="16">
        <f>IFERROR(+INDEX([1]!Tabla4[#All],MATCH(Tabla3[[#This Row],[EKM]],'[1]LISTA DE PRECIOS EKM '!A:A,0),6),0)</f>
        <v>189900</v>
      </c>
      <c r="H274" s="16">
        <f>IFERROR(INDEX(#REF!,MATCH(Tabla3[[#This Row],[EKM]],#REF!,0),3),0)</f>
        <v>0</v>
      </c>
    </row>
    <row r="275" spans="1:8">
      <c r="A275" s="14" t="str">
        <f t="shared" si="4"/>
        <v>EKMS400</v>
      </c>
      <c r="B275" s="15" t="s">
        <v>3243</v>
      </c>
      <c r="C275" s="15" t="s">
        <v>3244</v>
      </c>
      <c r="D275" s="15">
        <v>1</v>
      </c>
      <c r="E275" s="15">
        <v>0</v>
      </c>
      <c r="F275" s="15">
        <f>+SUM(Tabla3[[#This Row],[BOGOTA]:[MEDELLIN]])</f>
        <v>1</v>
      </c>
      <c r="G275" s="16">
        <f>IFERROR(+INDEX([1]!Tabla4[#All],MATCH(Tabla3[[#This Row],[EKM]],'[1]LISTA DE PRECIOS EKM '!A:A,0),6),0)</f>
        <v>99900</v>
      </c>
      <c r="H275" s="16">
        <f>IFERROR(INDEX(#REF!,MATCH(Tabla3[[#This Row],[EKM]],#REF!,0),3),0)</f>
        <v>0</v>
      </c>
    </row>
    <row r="276" spans="1:8">
      <c r="A276" s="14" t="str">
        <f t="shared" si="4"/>
        <v>EKMRST65</v>
      </c>
      <c r="B276" s="15" t="s">
        <v>3245</v>
      </c>
      <c r="C276" s="15" t="s">
        <v>3246</v>
      </c>
      <c r="D276" s="15">
        <v>1</v>
      </c>
      <c r="E276" s="15">
        <v>0</v>
      </c>
      <c r="F276" s="15">
        <f>+SUM(Tabla3[[#This Row],[BOGOTA]:[MEDELLIN]])</f>
        <v>1</v>
      </c>
      <c r="G276" s="16">
        <f>IFERROR(+INDEX([1]!Tabla4[#All],MATCH(Tabla3[[#This Row],[EKM]],'[1]LISTA DE PRECIOS EKM '!A:A,0),6),0)</f>
        <v>189900</v>
      </c>
      <c r="H276" s="16">
        <f>IFERROR(INDEX(#REF!,MATCH(Tabla3[[#This Row],[EKM]],#REF!,0),3),0)</f>
        <v>0</v>
      </c>
    </row>
    <row r="277" spans="1:8">
      <c r="A277" s="14" t="str">
        <f t="shared" si="4"/>
        <v>EKMRSP65AS</v>
      </c>
      <c r="B277" s="15" t="s">
        <v>3247</v>
      </c>
      <c r="C277" s="15" t="s">
        <v>3248</v>
      </c>
      <c r="D277" s="15">
        <v>2</v>
      </c>
      <c r="E277" s="15">
        <v>0</v>
      </c>
      <c r="F277" s="15">
        <f>+SUM(Tabla3[[#This Row],[BOGOTA]:[MEDELLIN]])</f>
        <v>2</v>
      </c>
      <c r="G277" s="16">
        <f>IFERROR(+INDEX([1]!Tabla4[#All],MATCH(Tabla3[[#This Row],[EKM]],'[1]LISTA DE PRECIOS EKM '!A:A,0),6),0)</f>
        <v>339900</v>
      </c>
      <c r="H277" s="16">
        <f>IFERROR(INDEX(#REF!,MATCH(Tabla3[[#This Row],[EKM]],#REF!,0),3),0)</f>
        <v>0</v>
      </c>
    </row>
    <row r="278" spans="1:8">
      <c r="A278" s="14" t="str">
        <f t="shared" si="4"/>
        <v>EKMRSP68VS</v>
      </c>
      <c r="B278" s="15" t="s">
        <v>3249</v>
      </c>
      <c r="C278" s="15" t="s">
        <v>3250</v>
      </c>
      <c r="D278" s="15">
        <v>1</v>
      </c>
      <c r="E278" s="15">
        <v>0</v>
      </c>
      <c r="F278" s="15">
        <f>+SUM(Tabla3[[#This Row],[BOGOTA]:[MEDELLIN]])</f>
        <v>1</v>
      </c>
      <c r="G278" s="16">
        <f>IFERROR(+INDEX([1]!Tabla4[#All],MATCH(Tabla3[[#This Row],[EKM]],'[1]LISTA DE PRECIOS EKM '!A:A,0),6),0)</f>
        <v>339900</v>
      </c>
      <c r="H278" s="16">
        <f>IFERROR(INDEX(#REF!,MATCH(Tabla3[[#This Row],[EKM]],#REF!,0),3),0)</f>
        <v>0</v>
      </c>
    </row>
    <row r="279" spans="1:8">
      <c r="A279" s="14" t="str">
        <f t="shared" si="4"/>
        <v>EKME102TN</v>
      </c>
      <c r="B279" s="15" t="s">
        <v>3251</v>
      </c>
      <c r="C279" s="15" t="s">
        <v>3252</v>
      </c>
      <c r="D279" s="15">
        <v>0</v>
      </c>
      <c r="E279" s="15">
        <v>0</v>
      </c>
      <c r="F279" s="15">
        <f>+SUM(Tabla3[[#This Row],[BOGOTA]:[MEDELLIN]])</f>
        <v>0</v>
      </c>
      <c r="G279" s="16">
        <f>IFERROR(+INDEX([1]!Tabla4[#All],MATCH(Tabla3[[#This Row],[EKM]],'[1]LISTA DE PRECIOS EKM '!A:A,0),6),0)</f>
        <v>349900</v>
      </c>
      <c r="H279" s="16">
        <f>IFERROR(INDEX(#REF!,MATCH(Tabla3[[#This Row],[EKM]],#REF!,0),3),0)</f>
        <v>0</v>
      </c>
    </row>
    <row r="280" spans="1:8">
      <c r="A280" s="14" t="str">
        <f t="shared" si="4"/>
        <v>EKMRP67AZ</v>
      </c>
      <c r="B280" s="15" t="s">
        <v>3253</v>
      </c>
      <c r="C280" s="15" t="s">
        <v>3254</v>
      </c>
      <c r="D280" s="15">
        <v>2</v>
      </c>
      <c r="E280" s="15">
        <v>0</v>
      </c>
      <c r="F280" s="15">
        <f>+SUM(Tabla3[[#This Row],[BOGOTA]:[MEDELLIN]])</f>
        <v>2</v>
      </c>
      <c r="G280" s="16">
        <f>IFERROR(+INDEX([1]!Tabla4[#All],MATCH(Tabla3[[#This Row],[EKM]],'[1]LISTA DE PRECIOS EKM '!A:A,0),6),0)</f>
        <v>269900</v>
      </c>
      <c r="H280" s="16">
        <f>IFERROR(INDEX(#REF!,MATCH(Tabla3[[#This Row],[EKM]],#REF!,0),3),0)</f>
        <v>0</v>
      </c>
    </row>
    <row r="281" spans="1:8">
      <c r="A281" s="14" t="str">
        <f t="shared" si="4"/>
        <v>EKMCIJ22</v>
      </c>
      <c r="B281" s="15" t="s">
        <v>3239</v>
      </c>
      <c r="C281" s="15" t="s">
        <v>3240</v>
      </c>
      <c r="D281" s="15">
        <v>0</v>
      </c>
      <c r="E281" s="15">
        <v>0</v>
      </c>
      <c r="F281" s="15">
        <f>+SUM(Tabla3[[#This Row],[BOGOTA]:[MEDELLIN]])</f>
        <v>0</v>
      </c>
      <c r="G281" s="16">
        <f>IFERROR(+INDEX([1]!Tabla4[#All],MATCH(Tabla3[[#This Row],[EKM]],'[1]LISTA DE PRECIOS EKM '!A:A,0),6),0)</f>
        <v>169900</v>
      </c>
      <c r="H281" s="16">
        <f>IFERROR(INDEX(#REF!,MATCH(Tabla3[[#This Row],[EKM]],#REF!,0),3),0)</f>
        <v>0</v>
      </c>
    </row>
    <row r="282" spans="1:8">
      <c r="A282" s="14" t="str">
        <f t="shared" si="4"/>
        <v>EKMCIJ39</v>
      </c>
      <c r="B282" s="15" t="s">
        <v>3255</v>
      </c>
      <c r="C282" s="15" t="s">
        <v>3256</v>
      </c>
      <c r="D282" s="15">
        <v>1</v>
      </c>
      <c r="E282" s="15">
        <v>1</v>
      </c>
      <c r="F282" s="15">
        <f>+SUM(Tabla3[[#This Row],[BOGOTA]:[MEDELLIN]])</f>
        <v>2</v>
      </c>
      <c r="G282" s="16">
        <f>IFERROR(+INDEX([1]!Tabla4[#All],MATCH(Tabla3[[#This Row],[EKM]],'[1]LISTA DE PRECIOS EKM '!A:A,0),6),0)</f>
        <v>249900</v>
      </c>
      <c r="H282" s="16">
        <f>IFERROR(INDEX(#REF!,MATCH(Tabla3[[#This Row],[EKM]],#REF!,0),3),0)</f>
        <v>0</v>
      </c>
    </row>
    <row r="283" spans="1:8">
      <c r="A283" s="14" t="str">
        <f t="shared" si="4"/>
        <v>EKMCK01</v>
      </c>
      <c r="B283" s="15" t="s">
        <v>3257</v>
      </c>
      <c r="C283" s="15" t="s">
        <v>3258</v>
      </c>
      <c r="D283" s="15">
        <v>0</v>
      </c>
      <c r="E283" s="15">
        <v>0</v>
      </c>
      <c r="F283" s="15">
        <f>+SUM(Tabla3[[#This Row],[BOGOTA]:[MEDELLIN]])</f>
        <v>0</v>
      </c>
      <c r="G283" s="16">
        <f>IFERROR(+INDEX([1]!Tabla4[#All],MATCH(Tabla3[[#This Row],[EKM]],'[1]LISTA DE PRECIOS EKM '!A:A,0),6),0)</f>
        <v>459900</v>
      </c>
      <c r="H283" s="16">
        <f>IFERROR(INDEX(#REF!,MATCH(Tabla3[[#This Row],[EKM]],#REF!,0),3),0)</f>
        <v>0</v>
      </c>
    </row>
    <row r="284" spans="1:8">
      <c r="A284" s="14" t="str">
        <f t="shared" si="4"/>
        <v>EKMSBG01X2</v>
      </c>
      <c r="B284" s="15" t="s">
        <v>3263</v>
      </c>
      <c r="C284" s="15" t="s">
        <v>3264</v>
      </c>
      <c r="D284" s="15">
        <v>1</v>
      </c>
      <c r="E284" s="15">
        <v>0</v>
      </c>
      <c r="F284" s="15">
        <f>+SUM(Tabla3[[#This Row],[BOGOTA]:[MEDELLIN]])</f>
        <v>1</v>
      </c>
      <c r="G284" s="16">
        <f>IFERROR(+INDEX([1]!Tabla4[#All],MATCH(Tabla3[[#This Row],[EKM]],'[1]LISTA DE PRECIOS EKM '!A:A,0),6),0)</f>
        <v>669900</v>
      </c>
      <c r="H284" s="16">
        <f>IFERROR(INDEX(#REF!,MATCH(Tabla3[[#This Row],[EKM]],#REF!,0),3),0)</f>
        <v>0</v>
      </c>
    </row>
    <row r="285" spans="1:8">
      <c r="A285" s="14" t="str">
        <f t="shared" si="4"/>
        <v>EKMSTG02X2</v>
      </c>
      <c r="B285" s="15" t="s">
        <v>3265</v>
      </c>
      <c r="C285" s="15" t="s">
        <v>3266</v>
      </c>
      <c r="D285" s="15">
        <v>1</v>
      </c>
      <c r="E285" s="15">
        <v>0</v>
      </c>
      <c r="F285" s="15">
        <f>+SUM(Tabla3[[#This Row],[BOGOTA]:[MEDELLIN]])</f>
        <v>1</v>
      </c>
      <c r="G285" s="16">
        <f>IFERROR(+INDEX([1]!Tabla4[#All],MATCH(Tabla3[[#This Row],[EKM]],'[1]LISTA DE PRECIOS EKM '!A:A,0),6),0)</f>
        <v>609900</v>
      </c>
      <c r="H285" s="16">
        <f>IFERROR(INDEX(#REF!,MATCH(Tabla3[[#This Row],[EKM]],#REF!,0),3),0)</f>
        <v>0</v>
      </c>
    </row>
    <row r="286" spans="1:8">
      <c r="A286" s="14" t="str">
        <f t="shared" si="4"/>
        <v>EKMCKC</v>
      </c>
      <c r="B286" s="15" t="s">
        <v>3259</v>
      </c>
      <c r="C286" s="15" t="s">
        <v>3260</v>
      </c>
      <c r="D286" s="15">
        <v>7</v>
      </c>
      <c r="E286" s="15">
        <v>34</v>
      </c>
      <c r="F286" s="15">
        <f>+SUM(Tabla3[[#This Row],[BOGOTA]:[MEDELLIN]])</f>
        <v>41</v>
      </c>
      <c r="G286" s="16">
        <f>IFERROR(+INDEX([1]!Tabla4[#All],MATCH(Tabla3[[#This Row],[EKM]],'[1]LISTA DE PRECIOS EKM '!A:A,0),6),0)</f>
        <v>499900</v>
      </c>
      <c r="H286" s="16">
        <f>IFERROR(INDEX(#REF!,MATCH(Tabla3[[#This Row],[EKM]],#REF!,0),3),0)</f>
        <v>0</v>
      </c>
    </row>
    <row r="287" spans="1:8">
      <c r="A287" s="14" t="str">
        <f t="shared" si="4"/>
        <v>EKMCL3PB</v>
      </c>
      <c r="B287" s="15" t="s">
        <v>3261</v>
      </c>
      <c r="C287" s="15" t="s">
        <v>3262</v>
      </c>
      <c r="D287" s="15">
        <v>0</v>
      </c>
      <c r="E287" s="15">
        <v>0</v>
      </c>
      <c r="F287" s="15">
        <f>+SUM(Tabla3[[#This Row],[BOGOTA]:[MEDELLIN]])</f>
        <v>0</v>
      </c>
      <c r="G287" s="16">
        <f>IFERROR(+INDEX([1]!Tabla4[#All],MATCH(Tabla3[[#This Row],[EKM]],'[1]LISTA DE PRECIOS EKM '!A:A,0),6),0)</f>
        <v>799900</v>
      </c>
      <c r="H287" s="16">
        <f>IFERROR(INDEX(#REF!,MATCH(Tabla3[[#This Row],[EKM]],#REF!,0),3),0)</f>
        <v>0</v>
      </c>
    </row>
    <row r="288" spans="1:8">
      <c r="A288" s="14" t="str">
        <f t="shared" si="4"/>
        <v>EKMCM02W</v>
      </c>
      <c r="B288" s="15" t="s">
        <v>3267</v>
      </c>
      <c r="C288" s="15" t="s">
        <v>3268</v>
      </c>
      <c r="D288" s="15">
        <v>0</v>
      </c>
      <c r="E288" s="15">
        <v>0</v>
      </c>
      <c r="F288" s="15">
        <f>+SUM(Tabla3[[#This Row],[BOGOTA]:[MEDELLIN]])</f>
        <v>0</v>
      </c>
      <c r="G288" s="16">
        <f>IFERROR(+INDEX([1]!Tabla4[#All],MATCH(Tabla3[[#This Row],[EKM]],'[1]LISTA DE PRECIOS EKM '!A:A,0),6),0)</f>
        <v>0</v>
      </c>
      <c r="H288" s="16">
        <f>IFERROR(INDEX(#REF!,MATCH(Tabla3[[#This Row],[EKM]],#REF!,0),3),0)</f>
        <v>0</v>
      </c>
    </row>
    <row r="289" spans="1:8">
      <c r="A289" s="14" t="str">
        <f t="shared" si="4"/>
        <v>EKMCM03R</v>
      </c>
      <c r="B289" s="15" t="s">
        <v>3269</v>
      </c>
      <c r="C289" s="15" t="s">
        <v>3270</v>
      </c>
      <c r="D289" s="15">
        <v>2</v>
      </c>
      <c r="E289" s="15">
        <v>1</v>
      </c>
      <c r="F289" s="15">
        <f>+SUM(Tabla3[[#This Row],[BOGOTA]:[MEDELLIN]])</f>
        <v>3</v>
      </c>
      <c r="G289" s="16">
        <f>IFERROR(+INDEX([1]!Tabla4[#All],MATCH(Tabla3[[#This Row],[EKM]],'[1]LISTA DE PRECIOS EKM '!A:A,0),6),0)</f>
        <v>1749900</v>
      </c>
      <c r="H289" s="16">
        <f>IFERROR(INDEX(#REF!,MATCH(Tabla3[[#This Row],[EKM]],#REF!,0),3),0)</f>
        <v>0</v>
      </c>
    </row>
    <row r="290" spans="1:8">
      <c r="A290" s="14" t="str">
        <f t="shared" si="4"/>
        <v>EKMCM04D</v>
      </c>
      <c r="B290" s="15" t="s">
        <v>3271</v>
      </c>
      <c r="C290" s="15" t="s">
        <v>3272</v>
      </c>
      <c r="D290" s="15">
        <v>0</v>
      </c>
      <c r="E290" s="15">
        <v>4</v>
      </c>
      <c r="F290" s="15">
        <f>+SUM(Tabla3[[#This Row],[BOGOTA]:[MEDELLIN]])</f>
        <v>4</v>
      </c>
      <c r="G290" s="16">
        <f>IFERROR(+INDEX([1]!Tabla4[#All],MATCH(Tabla3[[#This Row],[EKM]],'[1]LISTA DE PRECIOS EKM '!A:A,0),6),0)</f>
        <v>1749900</v>
      </c>
      <c r="H290" s="16">
        <f>IFERROR(INDEX(#REF!,MATCH(Tabla3[[#This Row],[EKM]],#REF!,0),3),0)</f>
        <v>0</v>
      </c>
    </row>
    <row r="291" spans="1:8">
      <c r="A291" s="14" t="str">
        <f t="shared" si="4"/>
        <v>EKMCM07160</v>
      </c>
      <c r="B291" s="15" t="s">
        <v>3273</v>
      </c>
      <c r="C291" s="15" t="s">
        <v>3274</v>
      </c>
      <c r="D291" s="15">
        <v>0</v>
      </c>
      <c r="E291" s="15">
        <v>4</v>
      </c>
      <c r="F291" s="15">
        <f>+SUM(Tabla3[[#This Row],[BOGOTA]:[MEDELLIN]])</f>
        <v>4</v>
      </c>
      <c r="G291" s="16">
        <f>IFERROR(+INDEX([1]!Tabla4[#All],MATCH(Tabla3[[#This Row],[EKM]],'[1]LISTA DE PRECIOS EKM '!A:A,0),6),0)</f>
        <v>1069900</v>
      </c>
      <c r="H291" s="16">
        <f>IFERROR(INDEX(#REF!,MATCH(Tabla3[[#This Row],[EKM]],#REF!,0),3),0)</f>
        <v>0</v>
      </c>
    </row>
    <row r="292" spans="1:8">
      <c r="A292" s="14" t="str">
        <f t="shared" si="4"/>
        <v>EKMSB181</v>
      </c>
      <c r="B292" s="15" t="s">
        <v>3277</v>
      </c>
      <c r="C292" s="15" t="s">
        <v>3278</v>
      </c>
      <c r="D292" s="15">
        <v>1</v>
      </c>
      <c r="E292" s="15">
        <v>0</v>
      </c>
      <c r="F292" s="15">
        <f>+SUM(Tabla3[[#This Row],[BOGOTA]:[MEDELLIN]])</f>
        <v>1</v>
      </c>
      <c r="G292" s="16">
        <f>IFERROR(+INDEX([1]!Tabla4[#All],MATCH(Tabla3[[#This Row],[EKM]],'[1]LISTA DE PRECIOS EKM '!A:A,0),6),0)</f>
        <v>489900</v>
      </c>
      <c r="H292" s="16">
        <f>IFERROR(INDEX(#REF!,MATCH(Tabla3[[#This Row],[EKM]],#REF!,0),3),0)</f>
        <v>0</v>
      </c>
    </row>
    <row r="293" spans="1:8">
      <c r="A293" s="14" t="str">
        <f t="shared" si="4"/>
        <v>EKMCM07160CO</v>
      </c>
      <c r="B293" s="15" t="s">
        <v>3275</v>
      </c>
      <c r="C293" s="15" t="s">
        <v>3276</v>
      </c>
      <c r="D293" s="15">
        <v>0</v>
      </c>
      <c r="E293" s="15">
        <v>1</v>
      </c>
      <c r="F293" s="15">
        <f>+SUM(Tabla3[[#This Row],[BOGOTA]:[MEDELLIN]])</f>
        <v>1</v>
      </c>
      <c r="G293" s="16">
        <f>IFERROR(+INDEX([1]!Tabla4[#All],MATCH(Tabla3[[#This Row],[EKM]],'[1]LISTA DE PRECIOS EKM '!A:A,0),6),0)</f>
        <v>1899900</v>
      </c>
      <c r="H293" s="16">
        <f>IFERROR(INDEX(#REF!,MATCH(Tabla3[[#This Row],[EKM]],#REF!,0),3),0)</f>
        <v>0</v>
      </c>
    </row>
    <row r="294" spans="1:8">
      <c r="A294" s="14" t="str">
        <f t="shared" si="4"/>
        <v>EKMCM07R6</v>
      </c>
      <c r="B294" s="15" t="s">
        <v>3279</v>
      </c>
      <c r="C294" s="15" t="s">
        <v>3280</v>
      </c>
      <c r="D294" s="15">
        <v>0</v>
      </c>
      <c r="E294" s="15">
        <v>1</v>
      </c>
      <c r="F294" s="15">
        <f>+SUM(Tabla3[[#This Row],[BOGOTA]:[MEDELLIN]])</f>
        <v>1</v>
      </c>
      <c r="G294" s="16">
        <f>IFERROR(+INDEX([1]!Tabla4[#All],MATCH(Tabla3[[#This Row],[EKM]],'[1]LISTA DE PRECIOS EKM '!A:A,0),6),0)</f>
        <v>1169900</v>
      </c>
      <c r="H294" s="16">
        <f>IFERROR(INDEX(#REF!,MATCH(Tabla3[[#This Row],[EKM]],#REF!,0),3),0)</f>
        <v>0</v>
      </c>
    </row>
    <row r="295" spans="1:8">
      <c r="A295" s="14" t="str">
        <f t="shared" si="4"/>
        <v>EKMCM09</v>
      </c>
      <c r="B295" s="15" t="s">
        <v>3281</v>
      </c>
      <c r="C295" s="15" t="s">
        <v>3282</v>
      </c>
      <c r="D295" s="15">
        <v>0</v>
      </c>
      <c r="E295" s="15">
        <v>1</v>
      </c>
      <c r="F295" s="15">
        <f>+SUM(Tabla3[[#This Row],[BOGOTA]:[MEDELLIN]])</f>
        <v>1</v>
      </c>
      <c r="G295" s="16">
        <f>IFERROR(+INDEX([1]!Tabla4[#All],MATCH(Tabla3[[#This Row],[EKM]],'[1]LISTA DE PRECIOS EKM '!A:A,0),6),0)</f>
        <v>1399900</v>
      </c>
      <c r="H295" s="16">
        <f>IFERROR(INDEX(#REF!,MATCH(Tabla3[[#This Row],[EKM]],#REF!,0),3),0)</f>
        <v>0</v>
      </c>
    </row>
    <row r="296" spans="1:8">
      <c r="A296" s="14" t="str">
        <f t="shared" si="4"/>
        <v>EKMCNH200</v>
      </c>
      <c r="B296" s="15" t="s">
        <v>3283</v>
      </c>
      <c r="C296" s="15" t="s">
        <v>3284</v>
      </c>
      <c r="D296" s="15">
        <v>0</v>
      </c>
      <c r="E296" s="15">
        <v>6</v>
      </c>
      <c r="F296" s="15">
        <f>+SUM(Tabla3[[#This Row],[BOGOTA]:[MEDELLIN]])</f>
        <v>6</v>
      </c>
      <c r="G296" s="16">
        <f>IFERROR(+INDEX([1]!Tabla4[#All],MATCH(Tabla3[[#This Row],[EKM]],'[1]LISTA DE PRECIOS EKM '!A:A,0),6),0)</f>
        <v>1579900</v>
      </c>
      <c r="H296" s="16">
        <f>IFERROR(INDEX(#REF!,MATCH(Tabla3[[#This Row],[EKM]],#REF!,0),3),0)</f>
        <v>0</v>
      </c>
    </row>
    <row r="297" spans="1:8">
      <c r="A297" s="14" t="str">
        <f t="shared" si="4"/>
        <v>EKMB103R</v>
      </c>
      <c r="B297" s="15" t="s">
        <v>3285</v>
      </c>
      <c r="C297" s="15" t="s">
        <v>3286</v>
      </c>
      <c r="D297" s="15">
        <v>14</v>
      </c>
      <c r="E297" s="15">
        <v>0</v>
      </c>
      <c r="F297" s="15">
        <f>+SUM(Tabla3[[#This Row],[BOGOTA]:[MEDELLIN]])</f>
        <v>14</v>
      </c>
      <c r="G297" s="16">
        <f>IFERROR(+INDEX([1]!Tabla4[#All],MATCH(Tabla3[[#This Row],[EKM]],'[1]LISTA DE PRECIOS EKM '!A:A,0),6),0)</f>
        <v>279900</v>
      </c>
      <c r="H297" s="16">
        <f>IFERROR(INDEX(#REF!,MATCH(Tabla3[[#This Row],[EKM]],#REF!,0),3),0)</f>
        <v>0</v>
      </c>
    </row>
    <row r="298" spans="1:8">
      <c r="A298" s="14" t="str">
        <f t="shared" si="4"/>
        <v>EKMSB183B</v>
      </c>
      <c r="B298" s="15" t="s">
        <v>3287</v>
      </c>
      <c r="C298" s="15" t="s">
        <v>3288</v>
      </c>
      <c r="D298" s="15">
        <v>2</v>
      </c>
      <c r="E298" s="15">
        <v>0</v>
      </c>
      <c r="F298" s="15">
        <f>+SUM(Tabla3[[#This Row],[BOGOTA]:[MEDELLIN]])</f>
        <v>2</v>
      </c>
      <c r="G298" s="16">
        <f>IFERROR(+INDEX([1]!Tabla4[#All],MATCH(Tabla3[[#This Row],[EKM]],'[1]LISTA DE PRECIOS EKM '!A:A,0),6),0)</f>
        <v>339900</v>
      </c>
      <c r="H298" s="16">
        <f>IFERROR(INDEX(#REF!,MATCH(Tabla3[[#This Row],[EKM]],#REF!,0),3),0)</f>
        <v>0</v>
      </c>
    </row>
    <row r="299" spans="1:8">
      <c r="A299" s="14" t="str">
        <f t="shared" si="4"/>
        <v>EKMCO4PM</v>
      </c>
      <c r="B299" s="15" t="s">
        <v>3289</v>
      </c>
      <c r="C299" s="15" t="s">
        <v>3290</v>
      </c>
      <c r="D299" s="15">
        <v>0</v>
      </c>
      <c r="E299" s="15">
        <v>3</v>
      </c>
      <c r="F299" s="15">
        <f>+SUM(Tabla3[[#This Row],[BOGOTA]:[MEDELLIN]])</f>
        <v>3</v>
      </c>
      <c r="G299" s="16">
        <f>IFERROR(+INDEX([1]!Tabla4[#All],MATCH(Tabla3[[#This Row],[EKM]],'[1]LISTA DE PRECIOS EKM '!A:A,0),6),0)</f>
        <v>999900</v>
      </c>
      <c r="H299" s="16">
        <f>IFERROR(INDEX(#REF!,MATCH(Tabla3[[#This Row],[EKM]],#REF!,0),3),0)</f>
        <v>0</v>
      </c>
    </row>
    <row r="300" spans="1:8">
      <c r="A300" s="14" t="str">
        <f t="shared" si="4"/>
        <v>EKMR3992</v>
      </c>
      <c r="B300" s="15" t="s">
        <v>3293</v>
      </c>
      <c r="C300" s="15" t="s">
        <v>3294</v>
      </c>
      <c r="D300" s="15">
        <v>0</v>
      </c>
      <c r="E300" s="15">
        <v>0</v>
      </c>
      <c r="F300" s="15">
        <f>+SUM(Tabla3[[#This Row],[BOGOTA]:[MEDELLIN]])</f>
        <v>0</v>
      </c>
      <c r="G300" s="16">
        <f>IFERROR(+INDEX([1]!Tabla4[#All],MATCH(Tabla3[[#This Row],[EKM]],'[1]LISTA DE PRECIOS EKM '!A:A,0),6),0)</f>
        <v>769900</v>
      </c>
      <c r="H300" s="16">
        <f>IFERROR(INDEX(#REF!,MATCH(Tabla3[[#This Row],[EKM]],#REF!,0),3),0)</f>
        <v>0</v>
      </c>
    </row>
    <row r="301" spans="1:8">
      <c r="A301" s="14" t="str">
        <f t="shared" si="4"/>
        <v>EKMCP1201P</v>
      </c>
      <c r="B301" s="15" t="s">
        <v>3291</v>
      </c>
      <c r="C301" s="15" t="s">
        <v>3292</v>
      </c>
      <c r="D301" s="15">
        <v>0</v>
      </c>
      <c r="E301" s="15">
        <v>0</v>
      </c>
      <c r="F301" s="15">
        <f>+SUM(Tabla3[[#This Row],[BOGOTA]:[MEDELLIN]])</f>
        <v>0</v>
      </c>
      <c r="G301" s="16">
        <f>IFERROR(+INDEX([1]!Tabla4[#All],MATCH(Tabla3[[#This Row],[EKM]],'[1]LISTA DE PRECIOS EKM '!A:A,0),6),0)</f>
        <v>999900</v>
      </c>
      <c r="H301" s="16">
        <f>IFERROR(INDEX(#REF!,MATCH(Tabla3[[#This Row],[EKM]],#REF!,0),3),0)</f>
        <v>0</v>
      </c>
    </row>
    <row r="302" spans="1:8">
      <c r="A302" s="14" t="str">
        <f t="shared" si="4"/>
        <v>EKMCP1401P</v>
      </c>
      <c r="B302" s="15" t="s">
        <v>3295</v>
      </c>
      <c r="C302" s="15" t="s">
        <v>3296</v>
      </c>
      <c r="D302" s="15">
        <v>0</v>
      </c>
      <c r="E302" s="15">
        <v>0</v>
      </c>
      <c r="F302" s="15">
        <f>+SUM(Tabla3[[#This Row],[BOGOTA]:[MEDELLIN]])</f>
        <v>0</v>
      </c>
      <c r="G302" s="16">
        <f>IFERROR(+INDEX([1]!Tabla4[#All],MATCH(Tabla3[[#This Row],[EKM]],'[1]LISTA DE PRECIOS EKM '!A:A,0),6),0)</f>
        <v>1059900</v>
      </c>
      <c r="H302" s="16">
        <f>IFERROR(INDEX(#REF!,MATCH(Tabla3[[#This Row],[EKM]],#REF!,0),3),0)</f>
        <v>0</v>
      </c>
    </row>
    <row r="303" spans="1:8">
      <c r="A303" s="14" t="str">
        <f t="shared" si="4"/>
        <v>EKMCPL10</v>
      </c>
      <c r="B303" s="15" t="s">
        <v>3297</v>
      </c>
      <c r="C303" s="15" t="s">
        <v>3298</v>
      </c>
      <c r="D303" s="15">
        <v>0</v>
      </c>
      <c r="E303" s="15">
        <v>0</v>
      </c>
      <c r="F303" s="15">
        <f>+SUM(Tabla3[[#This Row],[BOGOTA]:[MEDELLIN]])</f>
        <v>0</v>
      </c>
      <c r="G303" s="16">
        <f>IFERROR(+INDEX([1]!Tabla4[#All],MATCH(Tabla3[[#This Row],[EKM]],'[1]LISTA DE PRECIOS EKM '!A:A,0),6),0)</f>
        <v>269900</v>
      </c>
      <c r="H303" s="16">
        <f>IFERROR(INDEX(#REF!,MATCH(Tabla3[[#This Row],[EKM]],#REF!,0),3),0)</f>
        <v>0</v>
      </c>
    </row>
    <row r="304" spans="1:8">
      <c r="A304" s="14" t="str">
        <f t="shared" si="4"/>
        <v>EKMR1022</v>
      </c>
      <c r="B304" s="15" t="s">
        <v>3301</v>
      </c>
      <c r="C304" s="15" t="s">
        <v>3302</v>
      </c>
      <c r="D304" s="15">
        <v>1</v>
      </c>
      <c r="E304" s="15">
        <v>0</v>
      </c>
      <c r="F304" s="15">
        <f>+SUM(Tabla3[[#This Row],[BOGOTA]:[MEDELLIN]])</f>
        <v>1</v>
      </c>
      <c r="G304" s="16">
        <f>IFERROR(+INDEX([1]!Tabla4[#All],MATCH(Tabla3[[#This Row],[EKM]],'[1]LISTA DE PRECIOS EKM '!A:A,0),6),0)</f>
        <v>739900</v>
      </c>
      <c r="H304" s="16">
        <f>IFERROR(INDEX(#REF!,MATCH(Tabla3[[#This Row],[EKM]],#REF!,0),3),0)</f>
        <v>0</v>
      </c>
    </row>
    <row r="305" spans="1:8">
      <c r="A305" s="14" t="str">
        <f t="shared" si="4"/>
        <v>EKMCQZZ1</v>
      </c>
      <c r="B305" s="15" t="s">
        <v>3299</v>
      </c>
      <c r="C305" s="15" t="s">
        <v>3300</v>
      </c>
      <c r="D305" s="15">
        <v>0</v>
      </c>
      <c r="E305" s="15">
        <v>0</v>
      </c>
      <c r="F305" s="15">
        <f>+SUM(Tabla3[[#This Row],[BOGOTA]:[MEDELLIN]])</f>
        <v>0</v>
      </c>
      <c r="G305" s="16">
        <f>IFERROR(+INDEX([1]!Tabla4[#All],MATCH(Tabla3[[#This Row],[EKM]],'[1]LISTA DE PRECIOS EKM '!A:A,0),6),0)</f>
        <v>659900</v>
      </c>
      <c r="H305" s="16">
        <f>IFERROR(INDEX(#REF!,MATCH(Tabla3[[#This Row],[EKM]],#REF!,0),3),0)</f>
        <v>0</v>
      </c>
    </row>
    <row r="306" spans="1:8">
      <c r="A306" s="14" t="str">
        <f t="shared" si="4"/>
        <v>EKMR3737</v>
      </c>
      <c r="B306" s="15" t="s">
        <v>3305</v>
      </c>
      <c r="C306" s="15" t="s">
        <v>3306</v>
      </c>
      <c r="D306" s="15">
        <v>2</v>
      </c>
      <c r="E306" s="15">
        <v>0</v>
      </c>
      <c r="F306" s="15">
        <f>+SUM(Tabla3[[#This Row],[BOGOTA]:[MEDELLIN]])</f>
        <v>2</v>
      </c>
      <c r="G306" s="16">
        <f>IFERROR(+INDEX([1]!Tabla4[#All],MATCH(Tabla3[[#This Row],[EKM]],'[1]LISTA DE PRECIOS EKM '!A:A,0),6),0)</f>
        <v>939900</v>
      </c>
      <c r="H306" s="16">
        <f>IFERROR(INDEX(#REF!,MATCH(Tabla3[[#This Row],[EKM]],#REF!,0),3),0)</f>
        <v>0</v>
      </c>
    </row>
    <row r="307" spans="1:8">
      <c r="A307" s="14" t="str">
        <f t="shared" si="4"/>
        <v>EKMR3736</v>
      </c>
      <c r="B307" s="15" t="s">
        <v>8548</v>
      </c>
      <c r="C307" s="15" t="s">
        <v>8549</v>
      </c>
      <c r="D307" s="15">
        <v>2</v>
      </c>
      <c r="E307" s="15">
        <v>0</v>
      </c>
      <c r="F307" s="15">
        <f>+SUM(Tabla3[[#This Row],[BOGOTA]:[MEDELLIN]])</f>
        <v>2</v>
      </c>
      <c r="G307" s="16">
        <f>IFERROR(+INDEX([1]!Tabla4[#All],MATCH(Tabla3[[#This Row],[EKM]],'[1]LISTA DE PRECIOS EKM '!A:A,0),6),0)</f>
        <v>869900</v>
      </c>
      <c r="H307" s="16">
        <f>IFERROR(INDEX(#REF!,MATCH(Tabla3[[#This Row],[EKM]],#REF!,0),3),0)</f>
        <v>0</v>
      </c>
    </row>
    <row r="308" spans="1:8">
      <c r="A308" s="14" t="str">
        <f t="shared" si="4"/>
        <v>EKMCR3PM</v>
      </c>
      <c r="B308" s="15" t="s">
        <v>3303</v>
      </c>
      <c r="C308" s="15" t="s">
        <v>3304</v>
      </c>
      <c r="D308" s="15">
        <v>1</v>
      </c>
      <c r="E308" s="15">
        <v>9</v>
      </c>
      <c r="F308" s="15">
        <f>+SUM(Tabla3[[#This Row],[BOGOTA]:[MEDELLIN]])</f>
        <v>10</v>
      </c>
      <c r="G308" s="16">
        <f>IFERROR(+INDEX([1]!Tabla4[#All],MATCH(Tabla3[[#This Row],[EKM]],'[1]LISTA DE PRECIOS EKM '!A:A,0),6),0)</f>
        <v>429900</v>
      </c>
      <c r="H308" s="16">
        <f>IFERROR(INDEX(#REF!,MATCH(Tabla3[[#This Row],[EKM]],#REF!,0),3),0)</f>
        <v>0</v>
      </c>
    </row>
    <row r="309" spans="1:8">
      <c r="A309" s="14" t="str">
        <f t="shared" si="4"/>
        <v>EKMSOFA03G</v>
      </c>
      <c r="B309" s="15" t="s">
        <v>3307</v>
      </c>
      <c r="C309" s="15" t="s">
        <v>3308</v>
      </c>
      <c r="D309" s="15">
        <v>1</v>
      </c>
      <c r="E309" s="15">
        <v>0</v>
      </c>
      <c r="F309" s="15">
        <f>+SUM(Tabla3[[#This Row],[BOGOTA]:[MEDELLIN]])</f>
        <v>1</v>
      </c>
      <c r="G309" s="16">
        <f>IFERROR(+INDEX([1]!Tabla4[#All],MATCH(Tabla3[[#This Row],[EKM]],'[1]LISTA DE PRECIOS EKM '!A:A,0),6),0)</f>
        <v>1779900</v>
      </c>
      <c r="H309" s="16">
        <f>IFERROR(INDEX(#REF!,MATCH(Tabla3[[#This Row],[EKM]],#REF!,0),3),0)</f>
        <v>0</v>
      </c>
    </row>
    <row r="310" spans="1:8">
      <c r="A310" s="14" t="str">
        <f t="shared" si="4"/>
        <v>EKMR31003</v>
      </c>
      <c r="B310" s="15" t="s">
        <v>3309</v>
      </c>
      <c r="C310" s="15" t="s">
        <v>3310</v>
      </c>
      <c r="D310" s="15">
        <v>1</v>
      </c>
      <c r="E310" s="15">
        <v>0</v>
      </c>
      <c r="F310" s="15">
        <f>+SUM(Tabla3[[#This Row],[BOGOTA]:[MEDELLIN]])</f>
        <v>1</v>
      </c>
      <c r="G310" s="16">
        <f>IFERROR(+INDEX([1]!Tabla4[#All],MATCH(Tabla3[[#This Row],[EKM]],'[1]LISTA DE PRECIOS EKM '!A:A,0),6),0)</f>
        <v>3209900</v>
      </c>
      <c r="H310" s="16">
        <f>IFERROR(INDEX(#REF!,MATCH(Tabla3[[#This Row],[EKM]],#REF!,0),3),0)</f>
        <v>0</v>
      </c>
    </row>
    <row r="311" spans="1:8">
      <c r="A311" s="14" t="str">
        <f t="shared" si="4"/>
        <v>EKMCS101AR</v>
      </c>
      <c r="B311" s="15" t="s">
        <v>3311</v>
      </c>
      <c r="C311" s="15" t="s">
        <v>3312</v>
      </c>
      <c r="D311" s="15">
        <v>0</v>
      </c>
      <c r="E311" s="15">
        <v>1</v>
      </c>
      <c r="F311" s="15">
        <f>+SUM(Tabla3[[#This Row],[BOGOTA]:[MEDELLIN]])</f>
        <v>1</v>
      </c>
      <c r="G311" s="16">
        <f>IFERROR(+INDEX([1]!Tabla4[#All],MATCH(Tabla3[[#This Row],[EKM]],'[1]LISTA DE PRECIOS EKM '!A:A,0),6),0)</f>
        <v>999900</v>
      </c>
      <c r="H311" s="16">
        <f>IFERROR(INDEX(#REF!,MATCH(Tabla3[[#This Row],[EKM]],#REF!,0),3),0)</f>
        <v>0</v>
      </c>
    </row>
    <row r="312" spans="1:8">
      <c r="A312" s="14" t="str">
        <f t="shared" si="4"/>
        <v>EKMCS101B</v>
      </c>
      <c r="B312" s="15" t="s">
        <v>3313</v>
      </c>
      <c r="C312" s="15" t="s">
        <v>3314</v>
      </c>
      <c r="D312" s="15">
        <v>1</v>
      </c>
      <c r="E312" s="15">
        <v>0</v>
      </c>
      <c r="F312" s="15">
        <f>+SUM(Tabla3[[#This Row],[BOGOTA]:[MEDELLIN]])</f>
        <v>1</v>
      </c>
      <c r="G312" s="16">
        <f>IFERROR(+INDEX([1]!Tabla4[#All],MATCH(Tabla3[[#This Row],[EKM]],'[1]LISTA DE PRECIOS EKM '!A:A,0),6),0)</f>
        <v>1149900</v>
      </c>
      <c r="H312" s="16">
        <f>IFERROR(INDEX(#REF!,MATCH(Tabla3[[#This Row],[EKM]],#REF!,0),3),0)</f>
        <v>0</v>
      </c>
    </row>
    <row r="313" spans="1:8">
      <c r="A313" s="14" t="str">
        <f t="shared" si="4"/>
        <v>EKMR8006N</v>
      </c>
      <c r="B313" s="15" t="s">
        <v>3315</v>
      </c>
      <c r="C313" s="15" t="s">
        <v>3316</v>
      </c>
      <c r="D313" s="15">
        <v>3</v>
      </c>
      <c r="E313" s="15">
        <v>0</v>
      </c>
      <c r="F313" s="15">
        <f>+SUM(Tabla3[[#This Row],[BOGOTA]:[MEDELLIN]])</f>
        <v>3</v>
      </c>
      <c r="G313" s="16">
        <f>IFERROR(+INDEX([1]!Tabla4[#All],MATCH(Tabla3[[#This Row],[EKM]],'[1]LISTA DE PRECIOS EKM '!A:A,0),6),0)</f>
        <v>259900</v>
      </c>
      <c r="H313" s="16">
        <f>IFERROR(INDEX(#REF!,MATCH(Tabla3[[#This Row],[EKM]],#REF!,0),3),0)</f>
        <v>0</v>
      </c>
    </row>
    <row r="314" spans="1:8">
      <c r="A314" s="14" t="str">
        <f t="shared" si="4"/>
        <v>EKMRI1041</v>
      </c>
      <c r="B314" s="15" t="s">
        <v>3317</v>
      </c>
      <c r="C314" s="15" t="s">
        <v>3318</v>
      </c>
      <c r="D314" s="15">
        <v>2</v>
      </c>
      <c r="E314" s="15">
        <v>0</v>
      </c>
      <c r="F314" s="15">
        <f>+SUM(Tabla3[[#This Row],[BOGOTA]:[MEDELLIN]])</f>
        <v>2</v>
      </c>
      <c r="G314" s="16">
        <f>IFERROR(+INDEX([1]!Tabla4[#All],MATCH(Tabla3[[#This Row],[EKM]],'[1]LISTA DE PRECIOS EKM '!A:A,0),6),0)</f>
        <v>1869900</v>
      </c>
      <c r="H314" s="16">
        <f>IFERROR(INDEX(#REF!,MATCH(Tabla3[[#This Row],[EKM]],#REF!,0),3),0)</f>
        <v>0</v>
      </c>
    </row>
    <row r="315" spans="1:8">
      <c r="A315" s="14" t="str">
        <f t="shared" si="4"/>
        <v>EKMR2038</v>
      </c>
      <c r="B315" s="15" t="s">
        <v>3319</v>
      </c>
      <c r="C315" s="15" t="s">
        <v>3320</v>
      </c>
      <c r="D315" s="15">
        <v>2</v>
      </c>
      <c r="E315" s="15">
        <v>0</v>
      </c>
      <c r="F315" s="15">
        <f>+SUM(Tabla3[[#This Row],[BOGOTA]:[MEDELLIN]])</f>
        <v>2</v>
      </c>
      <c r="G315" s="16">
        <f>IFERROR(+INDEX([1]!Tabla4[#All],MATCH(Tabla3[[#This Row],[EKM]],'[1]LISTA DE PRECIOS EKM '!A:A,0),6),0)</f>
        <v>879900</v>
      </c>
      <c r="H315" s="16">
        <f>IFERROR(INDEX(#REF!,MATCH(Tabla3[[#This Row],[EKM]],#REF!,0),3),0)</f>
        <v>0</v>
      </c>
    </row>
    <row r="316" spans="1:8">
      <c r="A316" s="14" t="str">
        <f t="shared" si="4"/>
        <v>EKMCS102A</v>
      </c>
      <c r="B316" s="15" t="s">
        <v>3321</v>
      </c>
      <c r="C316" s="15" t="s">
        <v>3322</v>
      </c>
      <c r="D316" s="15">
        <v>0</v>
      </c>
      <c r="E316" s="15">
        <v>0</v>
      </c>
      <c r="F316" s="15">
        <f>+SUM(Tabla3[[#This Row],[BOGOTA]:[MEDELLIN]])</f>
        <v>0</v>
      </c>
      <c r="G316" s="16">
        <f>IFERROR(+INDEX([1]!Tabla4[#All],MATCH(Tabla3[[#This Row],[EKM]],'[1]LISTA DE PRECIOS EKM '!A:A,0),6),0)</f>
        <v>999900</v>
      </c>
      <c r="H316" s="16">
        <f>IFERROR(INDEX(#REF!,MATCH(Tabla3[[#This Row],[EKM]],#REF!,0),3),0)</f>
        <v>0</v>
      </c>
    </row>
    <row r="317" spans="1:8">
      <c r="A317" s="14" t="str">
        <f t="shared" si="4"/>
        <v>EKMCS102N</v>
      </c>
      <c r="B317" s="15" t="s">
        <v>3323</v>
      </c>
      <c r="C317" s="15" t="s">
        <v>3324</v>
      </c>
      <c r="D317" s="15">
        <v>1</v>
      </c>
      <c r="E317" s="15">
        <v>0</v>
      </c>
      <c r="F317" s="15">
        <f>+SUM(Tabla3[[#This Row],[BOGOTA]:[MEDELLIN]])</f>
        <v>1</v>
      </c>
      <c r="G317" s="16">
        <f>IFERROR(+INDEX([1]!Tabla4[#All],MATCH(Tabla3[[#This Row],[EKM]],'[1]LISTA DE PRECIOS EKM '!A:A,0),6),0)</f>
        <v>999900</v>
      </c>
      <c r="H317" s="16">
        <f>IFERROR(INDEX(#REF!,MATCH(Tabla3[[#This Row],[EKM]],#REF!,0),3),0)</f>
        <v>0</v>
      </c>
    </row>
    <row r="318" spans="1:8">
      <c r="A318" s="14" t="str">
        <f t="shared" si="4"/>
        <v>EKMCS104</v>
      </c>
      <c r="B318" s="15" t="s">
        <v>3325</v>
      </c>
      <c r="C318" s="15" t="s">
        <v>3326</v>
      </c>
      <c r="D318" s="15">
        <v>2</v>
      </c>
      <c r="E318" s="15">
        <v>25</v>
      </c>
      <c r="F318" s="15">
        <f>+SUM(Tabla3[[#This Row],[BOGOTA]:[MEDELLIN]])</f>
        <v>27</v>
      </c>
      <c r="G318" s="16">
        <f>IFERROR(+INDEX([1]!Tabla4[#All],MATCH(Tabla3[[#This Row],[EKM]],'[1]LISTA DE PRECIOS EKM '!A:A,0),6),0)</f>
        <v>559900</v>
      </c>
      <c r="H318" s="16">
        <f>IFERROR(INDEX(#REF!,MATCH(Tabla3[[#This Row],[EKM]],#REF!,0),3),0)</f>
        <v>0</v>
      </c>
    </row>
    <row r="319" spans="1:8">
      <c r="A319" s="14" t="str">
        <f t="shared" si="4"/>
        <v>EKMSB100B</v>
      </c>
      <c r="B319" s="15" t="s">
        <v>3329</v>
      </c>
      <c r="C319" s="15" t="s">
        <v>3330</v>
      </c>
      <c r="D319" s="15">
        <v>1</v>
      </c>
      <c r="E319" s="15">
        <v>0</v>
      </c>
      <c r="F319" s="15">
        <f>+SUM(Tabla3[[#This Row],[BOGOTA]:[MEDELLIN]])</f>
        <v>1</v>
      </c>
      <c r="G319" s="16">
        <f>IFERROR(+INDEX([1]!Tabla4[#All],MATCH(Tabla3[[#This Row],[EKM]],'[1]LISTA DE PRECIOS EKM '!A:A,0),6),0)</f>
        <v>419900</v>
      </c>
      <c r="H319" s="16">
        <f>IFERROR(INDEX(#REF!,MATCH(Tabla3[[#This Row],[EKM]],#REF!,0),3),0)</f>
        <v>0</v>
      </c>
    </row>
    <row r="320" spans="1:8">
      <c r="A320" s="14" t="str">
        <f t="shared" si="4"/>
        <v>EKMCS105</v>
      </c>
      <c r="B320" s="15" t="s">
        <v>3327</v>
      </c>
      <c r="C320" s="15" t="s">
        <v>3328</v>
      </c>
      <c r="D320" s="15">
        <v>0</v>
      </c>
      <c r="E320" s="15">
        <v>13</v>
      </c>
      <c r="F320" s="15">
        <f>+SUM(Tabla3[[#This Row],[BOGOTA]:[MEDELLIN]])</f>
        <v>13</v>
      </c>
      <c r="G320" s="16">
        <f>IFERROR(+INDEX([1]!Tabla4[#All],MATCH(Tabla3[[#This Row],[EKM]],'[1]LISTA DE PRECIOS EKM '!A:A,0),6),0)</f>
        <v>549900</v>
      </c>
      <c r="H320" s="16">
        <f>IFERROR(INDEX(#REF!,MATCH(Tabla3[[#This Row],[EKM]],#REF!,0),3),0)</f>
        <v>0</v>
      </c>
    </row>
    <row r="321" spans="1:8">
      <c r="A321" s="14" t="str">
        <f t="shared" si="4"/>
        <v>EKMR2102N</v>
      </c>
      <c r="B321" s="15" t="s">
        <v>3331</v>
      </c>
      <c r="C321" s="15" t="s">
        <v>3332</v>
      </c>
      <c r="D321" s="15">
        <v>1</v>
      </c>
      <c r="E321" s="15">
        <v>0</v>
      </c>
      <c r="F321" s="15">
        <f>+SUM(Tabla3[[#This Row],[BOGOTA]:[MEDELLIN]])</f>
        <v>1</v>
      </c>
      <c r="G321" s="16">
        <f>IFERROR(+INDEX([1]!Tabla4[#All],MATCH(Tabla3[[#This Row],[EKM]],'[1]LISTA DE PRECIOS EKM '!A:A,0),6),0)</f>
        <v>349900</v>
      </c>
      <c r="H321" s="16">
        <f>IFERROR(INDEX(#REF!,MATCH(Tabla3[[#This Row],[EKM]],#REF!,0),3),0)</f>
        <v>0</v>
      </c>
    </row>
    <row r="322" spans="1:8">
      <c r="A322" s="14" t="str">
        <f t="shared" ref="A322:A385" si="5">+TRIM(B322)</f>
        <v>EKMCS106</v>
      </c>
      <c r="B322" s="15" t="s">
        <v>3333</v>
      </c>
      <c r="C322" s="15" t="s">
        <v>3334</v>
      </c>
      <c r="D322" s="15">
        <v>0</v>
      </c>
      <c r="E322" s="15">
        <v>1</v>
      </c>
      <c r="F322" s="15">
        <f>+SUM(Tabla3[[#This Row],[BOGOTA]:[MEDELLIN]])</f>
        <v>1</v>
      </c>
      <c r="G322" s="16">
        <f>IFERROR(+INDEX([1]!Tabla4[#All],MATCH(Tabla3[[#This Row],[EKM]],'[1]LISTA DE PRECIOS EKM '!A:A,0),6),0)</f>
        <v>1399900</v>
      </c>
      <c r="H322" s="16">
        <f>IFERROR(INDEX(#REF!,MATCH(Tabla3[[#This Row],[EKM]],#REF!,0),3),0)</f>
        <v>0</v>
      </c>
    </row>
    <row r="323" spans="1:8">
      <c r="A323" s="14" t="str">
        <f t="shared" si="5"/>
        <v>EKMCS106N</v>
      </c>
      <c r="B323" s="15" t="s">
        <v>3335</v>
      </c>
      <c r="C323" s="15" t="s">
        <v>3336</v>
      </c>
      <c r="D323" s="15">
        <v>4</v>
      </c>
      <c r="E323" s="15">
        <v>0</v>
      </c>
      <c r="F323" s="15">
        <f>+SUM(Tabla3[[#This Row],[BOGOTA]:[MEDELLIN]])</f>
        <v>4</v>
      </c>
      <c r="G323" s="16">
        <f>IFERROR(+INDEX([1]!Tabla4[#All],MATCH(Tabla3[[#This Row],[EKM]],'[1]LISTA DE PRECIOS EKM '!A:A,0),6),0)</f>
        <v>1419900</v>
      </c>
      <c r="H323" s="16">
        <f>IFERROR(INDEX(#REF!,MATCH(Tabla3[[#This Row],[EKM]],#REF!,0),3),0)</f>
        <v>0</v>
      </c>
    </row>
    <row r="324" spans="1:8">
      <c r="A324" s="14" t="str">
        <f t="shared" si="5"/>
        <v>EKMCSB160</v>
      </c>
      <c r="B324" s="15" t="s">
        <v>3337</v>
      </c>
      <c r="C324" s="15" t="s">
        <v>3338</v>
      </c>
      <c r="D324" s="15">
        <v>0</v>
      </c>
      <c r="E324" s="15">
        <v>4</v>
      </c>
      <c r="F324" s="15">
        <f>+SUM(Tabla3[[#This Row],[BOGOTA]:[MEDELLIN]])</f>
        <v>4</v>
      </c>
      <c r="G324" s="16">
        <f>IFERROR(+INDEX([1]!Tabla4[#All],MATCH(Tabla3[[#This Row],[EKM]],'[1]LISTA DE PRECIOS EKM '!A:A,0),6),0)</f>
        <v>1479900</v>
      </c>
      <c r="H324" s="16">
        <f>IFERROR(INDEX(#REF!,MATCH(Tabla3[[#This Row],[EKM]],#REF!,0),3),0)</f>
        <v>0</v>
      </c>
    </row>
    <row r="325" spans="1:8">
      <c r="A325" s="14" t="str">
        <f t="shared" si="5"/>
        <v>EKMR1002G</v>
      </c>
      <c r="B325" s="15" t="s">
        <v>3341</v>
      </c>
      <c r="C325" s="15" t="s">
        <v>3342</v>
      </c>
      <c r="D325" s="15">
        <v>2</v>
      </c>
      <c r="E325" s="15">
        <v>0</v>
      </c>
      <c r="F325" s="15">
        <f>+SUM(Tabla3[[#This Row],[BOGOTA]:[MEDELLIN]])</f>
        <v>2</v>
      </c>
      <c r="G325" s="16">
        <f>IFERROR(+INDEX([1]!Tabla4[#All],MATCH(Tabla3[[#This Row],[EKM]],'[1]LISTA DE PRECIOS EKM '!A:A,0),6),0)</f>
        <v>1159900</v>
      </c>
      <c r="H325" s="16">
        <f>IFERROR(INDEX(#REF!,MATCH(Tabla3[[#This Row],[EKM]],#REF!,0),3),0)</f>
        <v>0</v>
      </c>
    </row>
    <row r="326" spans="1:8">
      <c r="A326" s="14" t="str">
        <f t="shared" si="5"/>
        <v>EKMCSH2P140</v>
      </c>
      <c r="B326" s="15" t="s">
        <v>3339</v>
      </c>
      <c r="C326" s="15" t="s">
        <v>3340</v>
      </c>
      <c r="D326" s="15">
        <v>0</v>
      </c>
      <c r="E326" s="15">
        <v>5</v>
      </c>
      <c r="F326" s="15">
        <f>+SUM(Tabla3[[#This Row],[BOGOTA]:[MEDELLIN]])</f>
        <v>5</v>
      </c>
      <c r="G326" s="16">
        <f>IFERROR(+INDEX([1]!Tabla4[#All],MATCH(Tabla3[[#This Row],[EKM]],'[1]LISTA DE PRECIOS EKM '!A:A,0),6),0)</f>
        <v>1299900</v>
      </c>
      <c r="H326" s="16">
        <f>IFERROR(INDEX(#REF!,MATCH(Tabla3[[#This Row],[EKM]],#REF!,0),3),0)</f>
        <v>0</v>
      </c>
    </row>
    <row r="327" spans="1:8">
      <c r="A327" s="14" t="str">
        <f t="shared" si="5"/>
        <v>EKMCT02120</v>
      </c>
      <c r="B327" s="15" t="s">
        <v>3343</v>
      </c>
      <c r="C327" s="15" t="s">
        <v>3344</v>
      </c>
      <c r="D327" s="15">
        <v>0</v>
      </c>
      <c r="E327" s="15">
        <v>1</v>
      </c>
      <c r="F327" s="15">
        <f>+SUM(Tabla3[[#This Row],[BOGOTA]:[MEDELLIN]])</f>
        <v>1</v>
      </c>
      <c r="G327" s="16">
        <f>IFERROR(+INDEX([1]!Tabla4[#All],MATCH(Tabla3[[#This Row],[EKM]],'[1]LISTA DE PRECIOS EKM '!A:A,0),6),0)</f>
        <v>1389900</v>
      </c>
      <c r="H327" s="16">
        <f>IFERROR(INDEX(#REF!,MATCH(Tabla3[[#This Row],[EKM]],#REF!,0),3),0)</f>
        <v>0</v>
      </c>
    </row>
    <row r="328" spans="1:8">
      <c r="A328" s="14" t="str">
        <f t="shared" si="5"/>
        <v>EKMCT05</v>
      </c>
      <c r="B328" s="15" t="s">
        <v>3345</v>
      </c>
      <c r="C328" s="15" t="s">
        <v>3346</v>
      </c>
      <c r="D328" s="15">
        <v>1</v>
      </c>
      <c r="E328" s="15">
        <v>1</v>
      </c>
      <c r="F328" s="15">
        <f>+SUM(Tabla3[[#This Row],[BOGOTA]:[MEDELLIN]])</f>
        <v>2</v>
      </c>
      <c r="G328" s="16">
        <f>IFERROR(+INDEX([1]!Tabla4[#All],MATCH(Tabla3[[#This Row],[EKM]],'[1]LISTA DE PRECIOS EKM '!A:A,0),6),0)</f>
        <v>1229900</v>
      </c>
      <c r="H328" s="16">
        <f>IFERROR(INDEX(#REF!,MATCH(Tabla3[[#This Row],[EKM]],#REF!,0),3),0)</f>
        <v>0</v>
      </c>
    </row>
    <row r="329" spans="1:8">
      <c r="A329" s="14" t="str">
        <f t="shared" si="5"/>
        <v>EKMCT05W</v>
      </c>
      <c r="B329" s="15" t="s">
        <v>3347</v>
      </c>
      <c r="C329" s="15" t="s">
        <v>3348</v>
      </c>
      <c r="D329" s="15">
        <v>0</v>
      </c>
      <c r="E329" s="15">
        <v>0</v>
      </c>
      <c r="F329" s="15">
        <f>+SUM(Tabla3[[#This Row],[BOGOTA]:[MEDELLIN]])</f>
        <v>0</v>
      </c>
      <c r="G329" s="16">
        <f>IFERROR(+INDEX([1]!Tabla4[#All],MATCH(Tabla3[[#This Row],[EKM]],'[1]LISTA DE PRECIOS EKM '!A:A,0),6),0)</f>
        <v>1209900</v>
      </c>
      <c r="H329" s="16">
        <f>IFERROR(INDEX(#REF!,MATCH(Tabla3[[#This Row],[EKM]],#REF!,0),3),0)</f>
        <v>0</v>
      </c>
    </row>
    <row r="330" spans="1:8">
      <c r="A330" s="14" t="str">
        <f t="shared" si="5"/>
        <v>EKMCT06R</v>
      </c>
      <c r="B330" s="15" t="s">
        <v>3349</v>
      </c>
      <c r="C330" s="15" t="s">
        <v>3350</v>
      </c>
      <c r="D330" s="15">
        <v>3</v>
      </c>
      <c r="E330" s="15">
        <v>0</v>
      </c>
      <c r="F330" s="15">
        <f>+SUM(Tabla3[[#This Row],[BOGOTA]:[MEDELLIN]])</f>
        <v>3</v>
      </c>
      <c r="G330" s="16">
        <f>IFERROR(+INDEX([1]!Tabla4[#All],MATCH(Tabla3[[#This Row],[EKM]],'[1]LISTA DE PRECIOS EKM '!A:A,0),6),0)</f>
        <v>1099900</v>
      </c>
      <c r="H330" s="16">
        <f>IFERROR(INDEX(#REF!,MATCH(Tabla3[[#This Row],[EKM]],#REF!,0),3),0)</f>
        <v>0</v>
      </c>
    </row>
    <row r="331" spans="1:8">
      <c r="A331" s="14" t="str">
        <f t="shared" si="5"/>
        <v>EKMCT08</v>
      </c>
      <c r="B331" s="15" t="s">
        <v>3351</v>
      </c>
      <c r="C331" s="15" t="s">
        <v>3352</v>
      </c>
      <c r="D331" s="15">
        <v>1</v>
      </c>
      <c r="E331" s="15">
        <v>0</v>
      </c>
      <c r="F331" s="15">
        <f>+SUM(Tabla3[[#This Row],[BOGOTA]:[MEDELLIN]])</f>
        <v>1</v>
      </c>
      <c r="G331" s="16">
        <f>IFERROR(+INDEX([1]!Tabla4[#All],MATCH(Tabla3[[#This Row],[EKM]],'[1]LISTA DE PRECIOS EKM '!A:A,0),6),0)</f>
        <v>699900</v>
      </c>
      <c r="H331" s="16">
        <f>IFERROR(INDEX(#REF!,MATCH(Tabla3[[#This Row],[EKM]],#REF!,0),3),0)</f>
        <v>0</v>
      </c>
    </row>
    <row r="332" spans="1:8">
      <c r="A332" s="14" t="str">
        <f t="shared" si="5"/>
        <v>EKMCT08R</v>
      </c>
      <c r="B332" s="15" t="s">
        <v>3353</v>
      </c>
      <c r="C332" s="15" t="s">
        <v>3354</v>
      </c>
      <c r="D332" s="15">
        <v>1</v>
      </c>
      <c r="E332" s="15">
        <v>8</v>
      </c>
      <c r="F332" s="15">
        <f>+SUM(Tabla3[[#This Row],[BOGOTA]:[MEDELLIN]])</f>
        <v>9</v>
      </c>
      <c r="G332" s="16">
        <f>IFERROR(+INDEX([1]!Tabla4[#All],MATCH(Tabla3[[#This Row],[EKM]],'[1]LISTA DE PRECIOS EKM '!A:A,0),6),0)</f>
        <v>739900</v>
      </c>
      <c r="H332" s="16">
        <f>IFERROR(INDEX(#REF!,MATCH(Tabla3[[#This Row],[EKM]],#REF!,0),3),0)</f>
        <v>0</v>
      </c>
    </row>
    <row r="333" spans="1:8">
      <c r="A333" s="14" t="str">
        <f t="shared" si="5"/>
        <v>EKMS236B</v>
      </c>
      <c r="B333" s="15" t="s">
        <v>3355</v>
      </c>
      <c r="C333" s="15" t="s">
        <v>3356</v>
      </c>
      <c r="D333" s="15">
        <v>5</v>
      </c>
      <c r="E333" s="15">
        <v>0</v>
      </c>
      <c r="F333" s="15">
        <f>+SUM(Tabla3[[#This Row],[BOGOTA]:[MEDELLIN]])</f>
        <v>5</v>
      </c>
      <c r="G333" s="16">
        <f>IFERROR(+INDEX([1]!Tabla4[#All],MATCH(Tabla3[[#This Row],[EKM]],'[1]LISTA DE PRECIOS EKM '!A:A,0),6),0)</f>
        <v>0</v>
      </c>
      <c r="H333" s="16">
        <f>IFERROR(INDEX(#REF!,MATCH(Tabla3[[#This Row],[EKM]],#REF!,0),3),0)</f>
        <v>0</v>
      </c>
    </row>
    <row r="334" spans="1:8">
      <c r="A334" s="14" t="str">
        <f t="shared" si="5"/>
        <v>EKMS19C</v>
      </c>
      <c r="B334" s="15" t="s">
        <v>3357</v>
      </c>
      <c r="C334" s="15" t="s">
        <v>3358</v>
      </c>
      <c r="D334" s="15">
        <v>5</v>
      </c>
      <c r="E334" s="15">
        <v>0</v>
      </c>
      <c r="F334" s="15">
        <f>+SUM(Tabla3[[#This Row],[BOGOTA]:[MEDELLIN]])</f>
        <v>5</v>
      </c>
      <c r="G334" s="16">
        <f>IFERROR(+INDEX([1]!Tabla4[#All],MATCH(Tabla3[[#This Row],[EKM]],'[1]LISTA DE PRECIOS EKM '!A:A,0),6),0)</f>
        <v>189900</v>
      </c>
      <c r="H334" s="16">
        <f>IFERROR(INDEX(#REF!,MATCH(Tabla3[[#This Row],[EKM]],#REF!,0),3),0)</f>
        <v>0</v>
      </c>
    </row>
    <row r="335" spans="1:8">
      <c r="A335" s="14" t="str">
        <f t="shared" si="5"/>
        <v>EKMS19G</v>
      </c>
      <c r="B335" s="15" t="s">
        <v>3359</v>
      </c>
      <c r="C335" s="15" t="s">
        <v>3360</v>
      </c>
      <c r="D335" s="15">
        <v>4</v>
      </c>
      <c r="E335" s="15">
        <v>0</v>
      </c>
      <c r="F335" s="15">
        <f>+SUM(Tabla3[[#This Row],[BOGOTA]:[MEDELLIN]])</f>
        <v>4</v>
      </c>
      <c r="G335" s="16">
        <f>IFERROR(+INDEX([1]!Tabla4[#All],MATCH(Tabla3[[#This Row],[EKM]],'[1]LISTA DE PRECIOS EKM '!A:A,0),6),0)</f>
        <v>189900</v>
      </c>
      <c r="H335" s="16">
        <f>IFERROR(INDEX(#REF!,MATCH(Tabla3[[#This Row],[EKM]],#REF!,0),3),0)</f>
        <v>0</v>
      </c>
    </row>
    <row r="336" spans="1:8">
      <c r="A336" s="14" t="str">
        <f t="shared" si="5"/>
        <v>EKMCT17MB</v>
      </c>
      <c r="B336" s="15" t="s">
        <v>3361</v>
      </c>
      <c r="C336" s="15" t="s">
        <v>3362</v>
      </c>
      <c r="D336" s="15">
        <v>5</v>
      </c>
      <c r="E336" s="15">
        <v>5</v>
      </c>
      <c r="F336" s="15">
        <f>+SUM(Tabla3[[#This Row],[BOGOTA]:[MEDELLIN]])</f>
        <v>10</v>
      </c>
      <c r="G336" s="16">
        <f>IFERROR(+INDEX([1]!Tabla4[#All],MATCH(Tabla3[[#This Row],[EKM]],'[1]LISTA DE PRECIOS EKM '!A:A,0),6),0)</f>
        <v>1509900</v>
      </c>
      <c r="H336" s="16">
        <f>IFERROR(INDEX(#REF!,MATCH(Tabla3[[#This Row],[EKM]],#REF!,0),3),0)</f>
        <v>0</v>
      </c>
    </row>
    <row r="337" spans="1:8">
      <c r="A337" s="14" t="str">
        <f t="shared" si="5"/>
        <v>EKMCT2H</v>
      </c>
      <c r="B337" s="15" t="s">
        <v>3363</v>
      </c>
      <c r="C337" s="15" t="s">
        <v>3364</v>
      </c>
      <c r="D337" s="15">
        <v>1</v>
      </c>
      <c r="E337" s="15">
        <v>2</v>
      </c>
      <c r="F337" s="15">
        <f>+SUM(Tabla3[[#This Row],[BOGOTA]:[MEDELLIN]])</f>
        <v>3</v>
      </c>
      <c r="G337" s="16">
        <f>IFERROR(+INDEX([1]!Tabla4[#All],MATCH(Tabla3[[#This Row],[EKM]],'[1]LISTA DE PRECIOS EKM '!A:A,0),6),0)</f>
        <v>0</v>
      </c>
      <c r="H337" s="16">
        <f>IFERROR(INDEX(#REF!,MATCH(Tabla3[[#This Row],[EKM]],#REF!,0),3),0)</f>
        <v>0</v>
      </c>
    </row>
    <row r="338" spans="1:8">
      <c r="A338" s="14" t="str">
        <f t="shared" si="5"/>
        <v>EKMCZ4PBE</v>
      </c>
      <c r="B338" s="15" t="s">
        <v>8550</v>
      </c>
      <c r="C338" s="15" t="s">
        <v>6559</v>
      </c>
      <c r="D338" s="15">
        <v>0</v>
      </c>
      <c r="E338" s="15">
        <v>1</v>
      </c>
      <c r="F338" s="15">
        <f>+SUM(Tabla3[[#This Row],[BOGOTA]:[MEDELLIN]])</f>
        <v>1</v>
      </c>
      <c r="G338" s="16">
        <f>IFERROR(+INDEX([1]!Tabla4[#All],MATCH(Tabla3[[#This Row],[EKM]],'[1]LISTA DE PRECIOS EKM '!A:A,0),6),0)</f>
        <v>1279900</v>
      </c>
      <c r="H338" s="16">
        <f>IFERROR(INDEX(#REF!,MATCH(Tabla3[[#This Row],[EKM]],#REF!,0),3),0)</f>
        <v>0</v>
      </c>
    </row>
    <row r="339" spans="1:8">
      <c r="A339" s="14" t="str">
        <f t="shared" si="5"/>
        <v>EKMD10</v>
      </c>
      <c r="B339" s="15" t="s">
        <v>3366</v>
      </c>
      <c r="C339" s="15" t="s">
        <v>3367</v>
      </c>
      <c r="D339" s="15">
        <v>5</v>
      </c>
      <c r="E339" s="15">
        <v>18</v>
      </c>
      <c r="F339" s="15">
        <f>+SUM(Tabla3[[#This Row],[BOGOTA]:[MEDELLIN]])</f>
        <v>23</v>
      </c>
      <c r="G339" s="16">
        <f>IFERROR(+INDEX([1]!Tabla4[#All],MATCH(Tabla3[[#This Row],[EKM]],'[1]LISTA DE PRECIOS EKM '!A:A,0),6),0)</f>
        <v>129900</v>
      </c>
      <c r="H339" s="16">
        <f>IFERROR(INDEX(#REF!,MATCH(Tabla3[[#This Row],[EKM]],#REF!,0),3),0)</f>
        <v>0</v>
      </c>
    </row>
    <row r="340" spans="1:8">
      <c r="A340" s="14" t="str">
        <f t="shared" si="5"/>
        <v>EKMD12</v>
      </c>
      <c r="B340" s="15" t="s">
        <v>3368</v>
      </c>
      <c r="C340" s="15" t="s">
        <v>3369</v>
      </c>
      <c r="D340" s="15">
        <v>0</v>
      </c>
      <c r="E340" s="15">
        <v>7</v>
      </c>
      <c r="F340" s="15">
        <f>+SUM(Tabla3[[#This Row],[BOGOTA]:[MEDELLIN]])</f>
        <v>7</v>
      </c>
      <c r="G340" s="16">
        <f>IFERROR(+INDEX([1]!Tabla4[#All],MATCH(Tabla3[[#This Row],[EKM]],'[1]LISTA DE PRECIOS EKM '!A:A,0),6),0)</f>
        <v>119900</v>
      </c>
      <c r="H340" s="16">
        <f>IFERROR(INDEX(#REF!,MATCH(Tabla3[[#This Row],[EKM]],#REF!,0),3),0)</f>
        <v>0</v>
      </c>
    </row>
    <row r="341" spans="1:8">
      <c r="A341" s="14" t="str">
        <f t="shared" si="5"/>
        <v>EKMS218R</v>
      </c>
      <c r="B341" s="15" t="s">
        <v>3372</v>
      </c>
      <c r="C341" s="15" t="s">
        <v>3373</v>
      </c>
      <c r="D341" s="15">
        <v>5</v>
      </c>
      <c r="E341" s="15">
        <v>0</v>
      </c>
      <c r="F341" s="15">
        <f>+SUM(Tabla3[[#This Row],[BOGOTA]:[MEDELLIN]])</f>
        <v>5</v>
      </c>
      <c r="G341" s="16">
        <f>IFERROR(+INDEX([1]!Tabla4[#All],MATCH(Tabla3[[#This Row],[EKM]],'[1]LISTA DE PRECIOS EKM '!A:A,0),6),0)</f>
        <v>229900</v>
      </c>
      <c r="H341" s="16">
        <f>IFERROR(INDEX(#REF!,MATCH(Tabla3[[#This Row],[EKM]],#REF!,0),3),0)</f>
        <v>0</v>
      </c>
    </row>
    <row r="342" spans="1:8">
      <c r="A342" s="14" t="str">
        <f t="shared" si="5"/>
        <v>EKMD32</v>
      </c>
      <c r="B342" s="15" t="s">
        <v>3370</v>
      </c>
      <c r="C342" s="15" t="s">
        <v>3371</v>
      </c>
      <c r="D342" s="15">
        <v>7</v>
      </c>
      <c r="E342" s="15">
        <v>0</v>
      </c>
      <c r="F342" s="15">
        <f>+SUM(Tabla3[[#This Row],[BOGOTA]:[MEDELLIN]])</f>
        <v>7</v>
      </c>
      <c r="G342" s="16">
        <f>IFERROR(+INDEX([1]!Tabla4[#All],MATCH(Tabla3[[#This Row],[EKM]],'[1]LISTA DE PRECIOS EKM '!A:A,0),6),0)</f>
        <v>99900</v>
      </c>
      <c r="H342" s="16">
        <f>IFERROR(INDEX(#REF!,MATCH(Tabla3[[#This Row],[EKM]],#REF!,0),3),0)</f>
        <v>0</v>
      </c>
    </row>
    <row r="343" spans="1:8">
      <c r="A343" s="14" t="str">
        <f t="shared" si="5"/>
        <v>EKME11</v>
      </c>
      <c r="B343" s="15" t="s">
        <v>3374</v>
      </c>
      <c r="C343" s="15" t="s">
        <v>3375</v>
      </c>
      <c r="D343" s="15">
        <v>3</v>
      </c>
      <c r="E343" s="15">
        <v>11</v>
      </c>
      <c r="F343" s="15">
        <f>+SUM(Tabla3[[#This Row],[BOGOTA]:[MEDELLIN]])</f>
        <v>14</v>
      </c>
      <c r="G343" s="16">
        <f>IFERROR(+INDEX([1]!Tabla4[#All],MATCH(Tabla3[[#This Row],[EKM]],'[1]LISTA DE PRECIOS EKM '!A:A,0),6),0)</f>
        <v>529900</v>
      </c>
      <c r="H343" s="16">
        <f>IFERROR(INDEX(#REF!,MATCH(Tabla3[[#This Row],[EKM]],#REF!,0),3),0)</f>
        <v>0</v>
      </c>
    </row>
    <row r="344" spans="1:8">
      <c r="A344" s="14" t="str">
        <f t="shared" si="5"/>
        <v>EKME11PCN</v>
      </c>
      <c r="B344" s="15" t="s">
        <v>3376</v>
      </c>
      <c r="C344" s="15" t="s">
        <v>3377</v>
      </c>
      <c r="D344" s="15">
        <v>0</v>
      </c>
      <c r="E344" s="15">
        <v>1</v>
      </c>
      <c r="F344" s="15">
        <f>+SUM(Tabla3[[#This Row],[BOGOTA]:[MEDELLIN]])</f>
        <v>1</v>
      </c>
      <c r="G344" s="16">
        <f>IFERROR(+INDEX([1]!Tabla4[#All],MATCH(Tabla3[[#This Row],[EKM]],'[1]LISTA DE PRECIOS EKM '!A:A,0),6),0)</f>
        <v>0</v>
      </c>
      <c r="H344" s="16">
        <f>IFERROR(INDEX(#REF!,MATCH(Tabla3[[#This Row],[EKM]],#REF!,0),3),0)</f>
        <v>0</v>
      </c>
    </row>
    <row r="345" spans="1:8">
      <c r="A345" s="14" t="str">
        <f t="shared" si="5"/>
        <v>EKME12N</v>
      </c>
      <c r="B345" s="15" t="s">
        <v>3378</v>
      </c>
      <c r="C345" s="15" t="s">
        <v>3379</v>
      </c>
      <c r="D345" s="15">
        <v>1</v>
      </c>
      <c r="E345" s="15">
        <v>4</v>
      </c>
      <c r="F345" s="15">
        <f>+SUM(Tabla3[[#This Row],[BOGOTA]:[MEDELLIN]])</f>
        <v>5</v>
      </c>
      <c r="G345" s="16">
        <f>IFERROR(+INDEX([1]!Tabla4[#All],MATCH(Tabla3[[#This Row],[EKM]],'[1]LISTA DE PRECIOS EKM '!A:A,0),6),0)</f>
        <v>459900</v>
      </c>
      <c r="H345" s="16">
        <f>IFERROR(INDEX(#REF!,MATCH(Tabla3[[#This Row],[EKM]],#REF!,0),3),0)</f>
        <v>0</v>
      </c>
    </row>
    <row r="346" spans="1:8">
      <c r="A346" s="14" t="str">
        <f t="shared" si="5"/>
        <v>EKMR1696</v>
      </c>
      <c r="B346" s="15" t="s">
        <v>3382</v>
      </c>
      <c r="C346" s="15" t="s">
        <v>3383</v>
      </c>
      <c r="D346" s="15">
        <v>2</v>
      </c>
      <c r="E346" s="15">
        <v>0</v>
      </c>
      <c r="F346" s="15">
        <f>+SUM(Tabla3[[#This Row],[BOGOTA]:[MEDELLIN]])</f>
        <v>2</v>
      </c>
      <c r="G346" s="16">
        <f>IFERROR(+INDEX([1]!Tabla4[#All],MATCH(Tabla3[[#This Row],[EKM]],'[1]LISTA DE PRECIOS EKM '!A:A,0),6),0)</f>
        <v>0</v>
      </c>
      <c r="H346" s="16">
        <f>IFERROR(INDEX(#REF!,MATCH(Tabla3[[#This Row],[EKM]],#REF!,0),3),0)</f>
        <v>0</v>
      </c>
    </row>
    <row r="347" spans="1:8">
      <c r="A347" s="14" t="str">
        <f t="shared" si="5"/>
        <v>EKME12R</v>
      </c>
      <c r="B347" s="15" t="s">
        <v>3380</v>
      </c>
      <c r="C347" s="15" t="s">
        <v>3381</v>
      </c>
      <c r="D347" s="15">
        <v>0</v>
      </c>
      <c r="E347" s="15">
        <v>0</v>
      </c>
      <c r="F347" s="15">
        <f>+SUM(Tabla3[[#This Row],[BOGOTA]:[MEDELLIN]])</f>
        <v>0</v>
      </c>
      <c r="G347" s="16">
        <f>IFERROR(+INDEX([1]!Tabla4[#All],MATCH(Tabla3[[#This Row],[EKM]],'[1]LISTA DE PRECIOS EKM '!A:A,0),6),0)</f>
        <v>309900</v>
      </c>
      <c r="H347" s="16">
        <f>IFERROR(INDEX(#REF!,MATCH(Tabla3[[#This Row],[EKM]],#REF!,0),3),0)</f>
        <v>0</v>
      </c>
    </row>
    <row r="348" spans="1:8">
      <c r="A348" s="14" t="str">
        <f t="shared" si="5"/>
        <v>EKME140TC</v>
      </c>
      <c r="B348" s="15" t="s">
        <v>3384</v>
      </c>
      <c r="C348" s="15" t="s">
        <v>3385</v>
      </c>
      <c r="D348" s="15">
        <v>0</v>
      </c>
      <c r="E348" s="15">
        <v>1</v>
      </c>
      <c r="F348" s="15">
        <f>+SUM(Tabla3[[#This Row],[BOGOTA]:[MEDELLIN]])</f>
        <v>1</v>
      </c>
      <c r="G348" s="16">
        <f>IFERROR(+INDEX([1]!Tabla4[#All],MATCH(Tabla3[[#This Row],[EKM]],'[1]LISTA DE PRECIOS EKM '!A:A,0),6),0)</f>
        <v>1599900</v>
      </c>
      <c r="H348" s="16">
        <f>IFERROR(INDEX(#REF!,MATCH(Tabla3[[#This Row],[EKM]],#REF!,0),3),0)</f>
        <v>0</v>
      </c>
    </row>
    <row r="349" spans="1:8">
      <c r="A349" s="14" t="str">
        <f t="shared" si="5"/>
        <v>EKME40</v>
      </c>
      <c r="B349" s="15" t="s">
        <v>3386</v>
      </c>
      <c r="C349" s="15" t="s">
        <v>3387</v>
      </c>
      <c r="D349" s="15">
        <v>0</v>
      </c>
      <c r="E349" s="15">
        <v>0</v>
      </c>
      <c r="F349" s="15">
        <f>+SUM(Tabla3[[#This Row],[BOGOTA]:[MEDELLIN]])</f>
        <v>0</v>
      </c>
      <c r="G349" s="16">
        <f>IFERROR(+INDEX([1]!Tabla4[#All],MATCH(Tabla3[[#This Row],[EKM]],'[1]LISTA DE PRECIOS EKM '!A:A,0),6),0)</f>
        <v>0</v>
      </c>
      <c r="H349" s="16">
        <f>IFERROR(INDEX(#REF!,MATCH(Tabla3[[#This Row],[EKM]],#REF!,0),3),0)</f>
        <v>0</v>
      </c>
    </row>
    <row r="350" spans="1:8">
      <c r="A350" s="14" t="str">
        <f t="shared" si="5"/>
        <v>EKMR2006</v>
      </c>
      <c r="B350" s="15" t="s">
        <v>3390</v>
      </c>
      <c r="C350" s="15" t="s">
        <v>3391</v>
      </c>
      <c r="D350" s="15">
        <v>3</v>
      </c>
      <c r="E350" s="15">
        <v>0</v>
      </c>
      <c r="F350" s="15">
        <f>+SUM(Tabla3[[#This Row],[BOGOTA]:[MEDELLIN]])</f>
        <v>3</v>
      </c>
      <c r="G350" s="16">
        <f>IFERROR(+INDEX([1]!Tabla4[#All],MATCH(Tabla3[[#This Row],[EKM]],'[1]LISTA DE PRECIOS EKM '!A:A,0),6),0)</f>
        <v>449900</v>
      </c>
      <c r="H350" s="16">
        <f>IFERROR(INDEX(#REF!,MATCH(Tabla3[[#This Row],[EKM]],#REF!,0),3),0)</f>
        <v>0</v>
      </c>
    </row>
    <row r="351" spans="1:8">
      <c r="A351" s="14" t="str">
        <f t="shared" si="5"/>
        <v>EKMR2004</v>
      </c>
      <c r="B351" s="15" t="s">
        <v>3392</v>
      </c>
      <c r="C351" s="15" t="s">
        <v>3393</v>
      </c>
      <c r="D351" s="15">
        <v>1</v>
      </c>
      <c r="E351" s="15">
        <v>0</v>
      </c>
      <c r="F351" s="15">
        <f>+SUM(Tabla3[[#This Row],[BOGOTA]:[MEDELLIN]])</f>
        <v>1</v>
      </c>
      <c r="G351" s="16">
        <f>IFERROR(+INDEX([1]!Tabla4[#All],MATCH(Tabla3[[#This Row],[EKM]],'[1]LISTA DE PRECIOS EKM '!A:A,0),6),0)</f>
        <v>0</v>
      </c>
      <c r="H351" s="16">
        <f>IFERROR(INDEX(#REF!,MATCH(Tabla3[[#This Row],[EKM]],#REF!,0),3),0)</f>
        <v>0</v>
      </c>
    </row>
    <row r="352" spans="1:8">
      <c r="A352" s="14" t="str">
        <f t="shared" si="5"/>
        <v>EKMR158</v>
      </c>
      <c r="B352" s="15" t="s">
        <v>3394</v>
      </c>
      <c r="C352" s="15" t="s">
        <v>3395</v>
      </c>
      <c r="D352" s="15">
        <v>0</v>
      </c>
      <c r="E352" s="15">
        <v>0</v>
      </c>
      <c r="F352" s="15">
        <f>+SUM(Tabla3[[#This Row],[BOGOTA]:[MEDELLIN]])</f>
        <v>0</v>
      </c>
      <c r="G352" s="16">
        <f>IFERROR(+INDEX([1]!Tabla4[#All],MATCH(Tabla3[[#This Row],[EKM]],'[1]LISTA DE PRECIOS EKM '!A:A,0),6),0)</f>
        <v>0</v>
      </c>
      <c r="H352" s="16">
        <f>IFERROR(INDEX(#REF!,MATCH(Tabla3[[#This Row],[EKM]],#REF!,0),3),0)</f>
        <v>0</v>
      </c>
    </row>
    <row r="353" spans="1:8">
      <c r="A353" s="14" t="str">
        <f t="shared" si="5"/>
        <v>EKME50</v>
      </c>
      <c r="B353" s="15" t="s">
        <v>3388</v>
      </c>
      <c r="C353" s="15" t="s">
        <v>3389</v>
      </c>
      <c r="D353" s="15">
        <v>0</v>
      </c>
      <c r="E353" s="15">
        <v>0</v>
      </c>
      <c r="F353" s="15">
        <f>+SUM(Tabla3[[#This Row],[BOGOTA]:[MEDELLIN]])</f>
        <v>0</v>
      </c>
      <c r="G353" s="16">
        <f>IFERROR(+INDEX([1]!Tabla4[#All],MATCH(Tabla3[[#This Row],[EKM]],'[1]LISTA DE PRECIOS EKM '!A:A,0),6),0)</f>
        <v>899900</v>
      </c>
      <c r="H353" s="16">
        <f>IFERROR(INDEX(#REF!,MATCH(Tabla3[[#This Row],[EKM]],#REF!,0),3),0)</f>
        <v>0</v>
      </c>
    </row>
    <row r="354" spans="1:8">
      <c r="A354" s="14" t="str">
        <f t="shared" si="5"/>
        <v>EKMRK1665RS</v>
      </c>
      <c r="B354" s="15" t="s">
        <v>3398</v>
      </c>
      <c r="C354" s="15" t="s">
        <v>3399</v>
      </c>
      <c r="D354" s="15">
        <v>1</v>
      </c>
      <c r="E354" s="15">
        <v>0</v>
      </c>
      <c r="F354" s="15">
        <f>+SUM(Tabla3[[#This Row],[BOGOTA]:[MEDELLIN]])</f>
        <v>1</v>
      </c>
      <c r="G354" s="16">
        <f>IFERROR(+INDEX([1]!Tabla4[#All],MATCH(Tabla3[[#This Row],[EKM]],'[1]LISTA DE PRECIOS EKM '!A:A,0),6),0)</f>
        <v>0</v>
      </c>
      <c r="H354" s="16">
        <f>IFERROR(INDEX(#REF!,MATCH(Tabla3[[#This Row],[EKM]],#REF!,0),3),0)</f>
        <v>0</v>
      </c>
    </row>
    <row r="355" spans="1:8">
      <c r="A355" s="14" t="str">
        <f t="shared" si="5"/>
        <v>EKME53</v>
      </c>
      <c r="B355" s="15" t="s">
        <v>3396</v>
      </c>
      <c r="C355" s="15" t="s">
        <v>3397</v>
      </c>
      <c r="D355" s="15">
        <v>1</v>
      </c>
      <c r="E355" s="15">
        <v>17</v>
      </c>
      <c r="F355" s="15">
        <f>+SUM(Tabla3[[#This Row],[BOGOTA]:[MEDELLIN]])</f>
        <v>18</v>
      </c>
      <c r="G355" s="16">
        <f>IFERROR(+INDEX([1]!Tabla4[#All],MATCH(Tabla3[[#This Row],[EKM]],'[1]LISTA DE PRECIOS EKM '!A:A,0),6),0)</f>
        <v>379900</v>
      </c>
      <c r="H355" s="16">
        <f>IFERROR(INDEX(#REF!,MATCH(Tabla3[[#This Row],[EKM]],#REF!,0),3),0)</f>
        <v>0</v>
      </c>
    </row>
    <row r="356" spans="1:8">
      <c r="A356" s="14" t="str">
        <f t="shared" si="5"/>
        <v>EKMSJ10ING</v>
      </c>
      <c r="B356" s="15" t="s">
        <v>3400</v>
      </c>
      <c r="C356" s="15" t="s">
        <v>3401</v>
      </c>
      <c r="D356" s="15">
        <v>2</v>
      </c>
      <c r="E356" s="15">
        <v>0</v>
      </c>
      <c r="F356" s="15">
        <f>+SUM(Tabla3[[#This Row],[BOGOTA]:[MEDELLIN]])</f>
        <v>2</v>
      </c>
      <c r="G356" s="16">
        <f>IFERROR(+INDEX([1]!Tabla4[#All],MATCH(Tabla3[[#This Row],[EKM]],'[1]LISTA DE PRECIOS EKM '!A:A,0),6),0)</f>
        <v>729900</v>
      </c>
      <c r="H356" s="16">
        <f>IFERROR(INDEX(#REF!,MATCH(Tabla3[[#This Row],[EKM]],#REF!,0),3),0)</f>
        <v>0</v>
      </c>
    </row>
    <row r="357" spans="1:8">
      <c r="A357" s="14" t="str">
        <f t="shared" si="5"/>
        <v>EKME53CG</v>
      </c>
      <c r="B357" s="15" t="s">
        <v>8551</v>
      </c>
      <c r="C357" s="15" t="s">
        <v>8552</v>
      </c>
      <c r="D357" s="15">
        <v>0</v>
      </c>
      <c r="E357" s="15">
        <v>1</v>
      </c>
      <c r="F357" s="15">
        <f>+SUM(Tabla3[[#This Row],[BOGOTA]:[MEDELLIN]])</f>
        <v>1</v>
      </c>
      <c r="G357" s="16">
        <f>IFERROR(+INDEX([1]!Tabla4[#All],MATCH(Tabla3[[#This Row],[EKM]],'[1]LISTA DE PRECIOS EKM '!A:A,0),6),0)</f>
        <v>699900</v>
      </c>
      <c r="H357" s="16">
        <f>IFERROR(INDEX(#REF!,MATCH(Tabla3[[#This Row],[EKM]],#REF!,0),3),0)</f>
        <v>0</v>
      </c>
    </row>
    <row r="358" spans="1:8">
      <c r="A358" s="14" t="str">
        <f t="shared" si="5"/>
        <v>EKME62</v>
      </c>
      <c r="B358" s="15" t="s">
        <v>3402</v>
      </c>
      <c r="C358" s="15" t="s">
        <v>3403</v>
      </c>
      <c r="D358" s="15">
        <v>3</v>
      </c>
      <c r="E358" s="15">
        <v>0</v>
      </c>
      <c r="F358" s="15">
        <f>+SUM(Tabla3[[#This Row],[BOGOTA]:[MEDELLIN]])</f>
        <v>3</v>
      </c>
      <c r="G358" s="16">
        <f>IFERROR(+INDEX([1]!Tabla4[#All],MATCH(Tabla3[[#This Row],[EKM]],'[1]LISTA DE PRECIOS EKM '!A:A,0),6),0)</f>
        <v>759900</v>
      </c>
      <c r="H358" s="16">
        <f>IFERROR(INDEX(#REF!,MATCH(Tabla3[[#This Row],[EKM]],#REF!,0),3),0)</f>
        <v>0</v>
      </c>
    </row>
    <row r="359" spans="1:8">
      <c r="A359" s="14" t="str">
        <f t="shared" si="5"/>
        <v>EKMR3432Z</v>
      </c>
      <c r="B359" s="15" t="s">
        <v>3406</v>
      </c>
      <c r="C359" s="15" t="s">
        <v>3407</v>
      </c>
      <c r="D359" s="15">
        <v>0</v>
      </c>
      <c r="E359" s="15">
        <v>0</v>
      </c>
      <c r="F359" s="15">
        <f>+SUM(Tabla3[[#This Row],[BOGOTA]:[MEDELLIN]])</f>
        <v>0</v>
      </c>
      <c r="G359" s="16">
        <f>IFERROR(+INDEX([1]!Tabla4[#All],MATCH(Tabla3[[#This Row],[EKM]],'[1]LISTA DE PRECIOS EKM '!A:A,0),6),0)</f>
        <v>929900</v>
      </c>
      <c r="H359" s="16">
        <f>IFERROR(INDEX(#REF!,MATCH(Tabla3[[#This Row],[EKM]],#REF!,0),3),0)</f>
        <v>0</v>
      </c>
    </row>
    <row r="360" spans="1:8">
      <c r="A360" s="14" t="str">
        <f t="shared" si="5"/>
        <v>EKMR998</v>
      </c>
      <c r="B360" s="15" t="s">
        <v>3408</v>
      </c>
      <c r="C360" s="15" t="s">
        <v>3409</v>
      </c>
      <c r="D360" s="15">
        <v>11</v>
      </c>
      <c r="E360" s="15">
        <v>0</v>
      </c>
      <c r="F360" s="15">
        <f>+SUM(Tabla3[[#This Row],[BOGOTA]:[MEDELLIN]])</f>
        <v>11</v>
      </c>
      <c r="G360" s="16">
        <f>IFERROR(+INDEX([1]!Tabla4[#All],MATCH(Tabla3[[#This Row],[EKM]],'[1]LISTA DE PRECIOS EKM '!A:A,0),6),0)</f>
        <v>879900</v>
      </c>
      <c r="H360" s="16">
        <f>IFERROR(INDEX(#REF!,MATCH(Tabla3[[#This Row],[EKM]],#REF!,0),3),0)</f>
        <v>0</v>
      </c>
    </row>
    <row r="361" spans="1:8">
      <c r="A361" s="14" t="str">
        <f t="shared" si="5"/>
        <v>EKMR31002</v>
      </c>
      <c r="B361" s="15" t="s">
        <v>3412</v>
      </c>
      <c r="C361" s="15" t="s">
        <v>3413</v>
      </c>
      <c r="D361" s="15">
        <v>0</v>
      </c>
      <c r="E361" s="15">
        <v>0</v>
      </c>
      <c r="F361" s="15">
        <f>+SUM(Tabla3[[#This Row],[BOGOTA]:[MEDELLIN]])</f>
        <v>0</v>
      </c>
      <c r="G361" s="16">
        <f>IFERROR(+INDEX([1]!Tabla4[#All],MATCH(Tabla3[[#This Row],[EKM]],'[1]LISTA DE PRECIOS EKM '!A:A,0),6),0)</f>
        <v>839900</v>
      </c>
      <c r="H361" s="16">
        <f>IFERROR(INDEX(#REF!,MATCH(Tabla3[[#This Row],[EKM]],#REF!,0),3),0)</f>
        <v>0</v>
      </c>
    </row>
    <row r="362" spans="1:8">
      <c r="A362" s="14" t="str">
        <f t="shared" si="5"/>
        <v>EKMR2016</v>
      </c>
      <c r="B362" s="15" t="s">
        <v>3414</v>
      </c>
      <c r="C362" s="15" t="s">
        <v>3415</v>
      </c>
      <c r="D362" s="15">
        <v>1</v>
      </c>
      <c r="E362" s="15">
        <v>0</v>
      </c>
      <c r="F362" s="15">
        <f>+SUM(Tabla3[[#This Row],[BOGOTA]:[MEDELLIN]])</f>
        <v>1</v>
      </c>
      <c r="G362" s="16">
        <f>IFERROR(+INDEX([1]!Tabla4[#All],MATCH(Tabla3[[#This Row],[EKM]],'[1]LISTA DE PRECIOS EKM '!A:A,0),6),0)</f>
        <v>1109900</v>
      </c>
      <c r="H362" s="16">
        <f>IFERROR(INDEX(#REF!,MATCH(Tabla3[[#This Row],[EKM]],#REF!,0),3),0)</f>
        <v>0</v>
      </c>
    </row>
    <row r="363" spans="1:8">
      <c r="A363" s="14" t="str">
        <f t="shared" si="5"/>
        <v>EKME63B</v>
      </c>
      <c r="B363" s="15" t="s">
        <v>3404</v>
      </c>
      <c r="C363" s="15" t="s">
        <v>3405</v>
      </c>
      <c r="D363" s="15">
        <v>1</v>
      </c>
      <c r="E363" s="15">
        <v>0</v>
      </c>
      <c r="F363" s="15">
        <f>+SUM(Tabla3[[#This Row],[BOGOTA]:[MEDELLIN]])</f>
        <v>1</v>
      </c>
      <c r="G363" s="16">
        <f>IFERROR(+INDEX([1]!Tabla4[#All],MATCH(Tabla3[[#This Row],[EKM]],'[1]LISTA DE PRECIOS EKM '!A:A,0),6),0)</f>
        <v>299900</v>
      </c>
      <c r="H363" s="16">
        <f>IFERROR(INDEX(#REF!,MATCH(Tabla3[[#This Row],[EKM]],#REF!,0),3),0)</f>
        <v>0</v>
      </c>
    </row>
    <row r="364" spans="1:8">
      <c r="A364" s="14" t="str">
        <f t="shared" si="5"/>
        <v>EKMR1011PN</v>
      </c>
      <c r="B364" s="15" t="s">
        <v>3418</v>
      </c>
      <c r="C364" s="15" t="s">
        <v>3419</v>
      </c>
      <c r="D364" s="15">
        <v>2</v>
      </c>
      <c r="E364" s="15">
        <v>0</v>
      </c>
      <c r="F364" s="15">
        <f>+SUM(Tabla3[[#This Row],[BOGOTA]:[MEDELLIN]])</f>
        <v>2</v>
      </c>
      <c r="G364" s="16">
        <f>IFERROR(+INDEX([1]!Tabla4[#All],MATCH(Tabla3[[#This Row],[EKM]],'[1]LISTA DE PRECIOS EKM '!A:A,0),6),0)</f>
        <v>949900</v>
      </c>
      <c r="H364" s="16">
        <f>IFERROR(INDEX(#REF!,MATCH(Tabla3[[#This Row],[EKM]],#REF!,0),3),0)</f>
        <v>0</v>
      </c>
    </row>
    <row r="365" spans="1:8">
      <c r="A365" s="14" t="str">
        <f t="shared" si="5"/>
        <v>EKME64D</v>
      </c>
      <c r="B365" s="15" t="s">
        <v>3410</v>
      </c>
      <c r="C365" s="15" t="s">
        <v>3411</v>
      </c>
      <c r="D365" s="15">
        <v>1</v>
      </c>
      <c r="E365" s="15">
        <v>0</v>
      </c>
      <c r="F365" s="15">
        <f>+SUM(Tabla3[[#This Row],[BOGOTA]:[MEDELLIN]])</f>
        <v>1</v>
      </c>
      <c r="G365" s="16">
        <f>IFERROR(+INDEX([1]!Tabla4[#All],MATCH(Tabla3[[#This Row],[EKM]],'[1]LISTA DE PRECIOS EKM '!A:A,0),6),0)</f>
        <v>469900</v>
      </c>
      <c r="H365" s="16">
        <f>IFERROR(INDEX(#REF!,MATCH(Tabla3[[#This Row],[EKM]],#REF!,0),3),0)</f>
        <v>0</v>
      </c>
    </row>
    <row r="366" spans="1:8">
      <c r="A366" s="14" t="str">
        <f t="shared" si="5"/>
        <v>EKMR2042</v>
      </c>
      <c r="B366" s="15" t="s">
        <v>3420</v>
      </c>
      <c r="C366" s="15" t="s">
        <v>3421</v>
      </c>
      <c r="D366" s="15">
        <v>0</v>
      </c>
      <c r="E366" s="15">
        <v>0</v>
      </c>
      <c r="F366" s="15">
        <f>+SUM(Tabla3[[#This Row],[BOGOTA]:[MEDELLIN]])</f>
        <v>0</v>
      </c>
      <c r="G366" s="16">
        <f>IFERROR(+INDEX([1]!Tabla4[#All],MATCH(Tabla3[[#This Row],[EKM]],'[1]LISTA DE PRECIOS EKM '!A:A,0),6),0)</f>
        <v>0</v>
      </c>
      <c r="H366" s="16">
        <f>IFERROR(INDEX(#REF!,MATCH(Tabla3[[#This Row],[EKM]],#REF!,0),3),0)</f>
        <v>0</v>
      </c>
    </row>
    <row r="367" spans="1:8">
      <c r="A367" s="14" t="str">
        <f t="shared" si="5"/>
        <v>EKME64W</v>
      </c>
      <c r="B367" s="15" t="s">
        <v>3416</v>
      </c>
      <c r="C367" s="15" t="s">
        <v>3417</v>
      </c>
      <c r="D367" s="15">
        <v>4</v>
      </c>
      <c r="E367" s="15">
        <v>0</v>
      </c>
      <c r="F367" s="15">
        <f>+SUM(Tabla3[[#This Row],[BOGOTA]:[MEDELLIN]])</f>
        <v>4</v>
      </c>
      <c r="G367" s="16">
        <f>IFERROR(+INDEX([1]!Tabla4[#All],MATCH(Tabla3[[#This Row],[EKM]],'[1]LISTA DE PRECIOS EKM '!A:A,0),6),0)</f>
        <v>449900</v>
      </c>
      <c r="H367" s="16">
        <f>IFERROR(INDEX(#REF!,MATCH(Tabla3[[#This Row],[EKM]],#REF!,0),3),0)</f>
        <v>0</v>
      </c>
    </row>
    <row r="368" spans="1:8">
      <c r="A368" s="14" t="str">
        <f t="shared" si="5"/>
        <v>EKMR2032N</v>
      </c>
      <c r="B368" s="15" t="s">
        <v>3426</v>
      </c>
      <c r="C368" s="15" t="s">
        <v>3427</v>
      </c>
      <c r="D368" s="15">
        <v>3</v>
      </c>
      <c r="E368" s="15">
        <v>0</v>
      </c>
      <c r="F368" s="15">
        <f>+SUM(Tabla3[[#This Row],[BOGOTA]:[MEDELLIN]])</f>
        <v>3</v>
      </c>
      <c r="G368" s="16">
        <f>IFERROR(+INDEX([1]!Tabla4[#All],MATCH(Tabla3[[#This Row],[EKM]],'[1]LISTA DE PRECIOS EKM '!A:A,0),6),0)</f>
        <v>0</v>
      </c>
      <c r="H368" s="16">
        <f>IFERROR(INDEX(#REF!,MATCH(Tabla3[[#This Row],[EKM]],#REF!,0),3),0)</f>
        <v>0</v>
      </c>
    </row>
    <row r="369" spans="1:8">
      <c r="A369" s="14" t="str">
        <f t="shared" si="5"/>
        <v>EKME65</v>
      </c>
      <c r="B369" s="15" t="s">
        <v>3422</v>
      </c>
      <c r="C369" s="15" t="s">
        <v>3423</v>
      </c>
      <c r="D369" s="15">
        <v>1</v>
      </c>
      <c r="E369" s="15">
        <v>5</v>
      </c>
      <c r="F369" s="15">
        <f>+SUM(Tabla3[[#This Row],[BOGOTA]:[MEDELLIN]])</f>
        <v>6</v>
      </c>
      <c r="G369" s="16">
        <f>IFERROR(+INDEX([1]!Tabla4[#All],MATCH(Tabla3[[#This Row],[EKM]],'[1]LISTA DE PRECIOS EKM '!A:A,0),6),0)</f>
        <v>349900</v>
      </c>
      <c r="H369" s="16">
        <f>IFERROR(INDEX(#REF!,MATCH(Tabla3[[#This Row],[EKM]],#REF!,0),3),0)</f>
        <v>0</v>
      </c>
    </row>
    <row r="370" spans="1:8">
      <c r="A370" s="14" t="str">
        <f t="shared" si="5"/>
        <v>EKME66</v>
      </c>
      <c r="B370" s="15" t="s">
        <v>3424</v>
      </c>
      <c r="C370" s="15" t="s">
        <v>3425</v>
      </c>
      <c r="D370" s="15">
        <v>4</v>
      </c>
      <c r="E370" s="15">
        <v>0</v>
      </c>
      <c r="F370" s="15">
        <f>+SUM(Tabla3[[#This Row],[BOGOTA]:[MEDELLIN]])</f>
        <v>4</v>
      </c>
      <c r="G370" s="16">
        <f>IFERROR(+INDEX([1]!Tabla4[#All],MATCH(Tabla3[[#This Row],[EKM]],'[1]LISTA DE PRECIOS EKM '!A:A,0),6),0)</f>
        <v>479900</v>
      </c>
      <c r="H370" s="16">
        <f>IFERROR(INDEX(#REF!,MATCH(Tabla3[[#This Row],[EKM]],#REF!,0),3),0)</f>
        <v>0</v>
      </c>
    </row>
    <row r="371" spans="1:8">
      <c r="A371" s="14" t="str">
        <f t="shared" si="5"/>
        <v>EKME66G</v>
      </c>
      <c r="B371" s="15" t="s">
        <v>3428</v>
      </c>
      <c r="C371" s="15" t="s">
        <v>3429</v>
      </c>
      <c r="D371" s="15">
        <v>3</v>
      </c>
      <c r="E371" s="15">
        <v>0</v>
      </c>
      <c r="F371" s="15">
        <f>+SUM(Tabla3[[#This Row],[BOGOTA]:[MEDELLIN]])</f>
        <v>3</v>
      </c>
      <c r="G371" s="16">
        <f>IFERROR(+INDEX([1]!Tabla4[#All],MATCH(Tabla3[[#This Row],[EKM]],'[1]LISTA DE PRECIOS EKM '!A:A,0),6),0)</f>
        <v>549900</v>
      </c>
      <c r="H371" s="16">
        <f>IFERROR(INDEX(#REF!,MATCH(Tabla3[[#This Row],[EKM]],#REF!,0),3),0)</f>
        <v>0</v>
      </c>
    </row>
    <row r="372" spans="1:8">
      <c r="A372" s="14" t="str">
        <f t="shared" si="5"/>
        <v>EKMRST63R</v>
      </c>
      <c r="B372" s="15" t="s">
        <v>3434</v>
      </c>
      <c r="C372" s="15" t="s">
        <v>3435</v>
      </c>
      <c r="D372" s="15">
        <v>1</v>
      </c>
      <c r="E372" s="15">
        <v>0</v>
      </c>
      <c r="F372" s="15">
        <f>+SUM(Tabla3[[#This Row],[BOGOTA]:[MEDELLIN]])</f>
        <v>1</v>
      </c>
      <c r="G372" s="16">
        <f>IFERROR(+INDEX([1]!Tabla4[#All],MATCH(Tabla3[[#This Row],[EKM]],'[1]LISTA DE PRECIOS EKM '!A:A,0),6),0)</f>
        <v>169900</v>
      </c>
      <c r="H372" s="16">
        <f>IFERROR(INDEX(#REF!,MATCH(Tabla3[[#This Row],[EKM]],#REF!,0),3),0)</f>
        <v>0</v>
      </c>
    </row>
    <row r="373" spans="1:8">
      <c r="A373" s="14" t="str">
        <f t="shared" si="5"/>
        <v>EKME67W</v>
      </c>
      <c r="B373" s="15" t="s">
        <v>3430</v>
      </c>
      <c r="C373" s="15" t="s">
        <v>3431</v>
      </c>
      <c r="D373" s="15">
        <v>1</v>
      </c>
      <c r="E373" s="15">
        <v>14</v>
      </c>
      <c r="F373" s="15">
        <f>+SUM(Tabla3[[#This Row],[BOGOTA]:[MEDELLIN]])</f>
        <v>15</v>
      </c>
      <c r="G373" s="16">
        <f>IFERROR(+INDEX([1]!Tabla4[#All],MATCH(Tabla3[[#This Row],[EKM]],'[1]LISTA DE PRECIOS EKM '!A:A,0),6),0)</f>
        <v>329900</v>
      </c>
      <c r="H373" s="16">
        <f>IFERROR(INDEX(#REF!,MATCH(Tabla3[[#This Row],[EKM]],#REF!,0),3),0)</f>
        <v>0</v>
      </c>
    </row>
    <row r="374" spans="1:8">
      <c r="A374" s="14" t="str">
        <f t="shared" si="5"/>
        <v>EKMS206AN</v>
      </c>
      <c r="B374" s="15" t="s">
        <v>3438</v>
      </c>
      <c r="C374" s="15" t="s">
        <v>3439</v>
      </c>
      <c r="D374" s="15">
        <v>2</v>
      </c>
      <c r="E374" s="15">
        <v>0</v>
      </c>
      <c r="F374" s="15">
        <f>+SUM(Tabla3[[#This Row],[BOGOTA]:[MEDELLIN]])</f>
        <v>2</v>
      </c>
      <c r="G374" s="16">
        <f>IFERROR(+INDEX([1]!Tabla4[#All],MATCH(Tabla3[[#This Row],[EKM]],'[1]LISTA DE PRECIOS EKM '!A:A,0),6),0)</f>
        <v>0</v>
      </c>
      <c r="H374" s="16">
        <f>IFERROR(INDEX(#REF!,MATCH(Tabla3[[#This Row],[EKM]],#REF!,0),3),0)</f>
        <v>0</v>
      </c>
    </row>
    <row r="375" spans="1:8">
      <c r="A375" s="14" t="str">
        <f t="shared" si="5"/>
        <v>EKMS206AR</v>
      </c>
      <c r="B375" s="15" t="s">
        <v>3440</v>
      </c>
      <c r="C375" s="15" t="s">
        <v>3441</v>
      </c>
      <c r="D375" s="15">
        <v>2</v>
      </c>
      <c r="E375" s="15">
        <v>0</v>
      </c>
      <c r="F375" s="15">
        <f>+SUM(Tabla3[[#This Row],[BOGOTA]:[MEDELLIN]])</f>
        <v>2</v>
      </c>
      <c r="G375" s="16">
        <f>IFERROR(+INDEX([1]!Tabla4[#All],MATCH(Tabla3[[#This Row],[EKM]],'[1]LISTA DE PRECIOS EKM '!A:A,0),6),0)</f>
        <v>0</v>
      </c>
      <c r="H375" s="16">
        <f>IFERROR(INDEX(#REF!,MATCH(Tabla3[[#This Row],[EKM]],#REF!,0),3),0)</f>
        <v>0</v>
      </c>
    </row>
    <row r="376" spans="1:8">
      <c r="A376" s="14" t="str">
        <f t="shared" si="5"/>
        <v>EKME68</v>
      </c>
      <c r="B376" s="15" t="s">
        <v>3432</v>
      </c>
      <c r="C376" s="15" t="s">
        <v>3433</v>
      </c>
      <c r="D376" s="15">
        <v>0</v>
      </c>
      <c r="E376" s="15">
        <v>6</v>
      </c>
      <c r="F376" s="15">
        <f>+SUM(Tabla3[[#This Row],[BOGOTA]:[MEDELLIN]])</f>
        <v>6</v>
      </c>
      <c r="G376" s="16">
        <f>IFERROR(+INDEX([1]!Tabla4[#All],MATCH(Tabla3[[#This Row],[EKM]],'[1]LISTA DE PRECIOS EKM '!A:A,0),6),0)</f>
        <v>529900</v>
      </c>
      <c r="H376" s="16">
        <f>IFERROR(INDEX(#REF!,MATCH(Tabla3[[#This Row],[EKM]],#REF!,0),3),0)</f>
        <v>0</v>
      </c>
    </row>
    <row r="377" spans="1:8">
      <c r="A377" s="14" t="str">
        <f t="shared" si="5"/>
        <v>EKMRK1666B</v>
      </c>
      <c r="B377" s="15" t="s">
        <v>3442</v>
      </c>
      <c r="C377" s="15" t="s">
        <v>3443</v>
      </c>
      <c r="D377" s="15">
        <v>0</v>
      </c>
      <c r="E377" s="15">
        <v>0</v>
      </c>
      <c r="F377" s="15">
        <f>+SUM(Tabla3[[#This Row],[BOGOTA]:[MEDELLIN]])</f>
        <v>0</v>
      </c>
      <c r="G377" s="16">
        <f>IFERROR(+INDEX([1]!Tabla4[#All],MATCH(Tabla3[[#This Row],[EKM]],'[1]LISTA DE PRECIOS EKM '!A:A,0),6),0)</f>
        <v>0</v>
      </c>
      <c r="H377" s="16">
        <f>IFERROR(INDEX(#REF!,MATCH(Tabla3[[#This Row],[EKM]],#REF!,0),3),0)</f>
        <v>0</v>
      </c>
    </row>
    <row r="378" spans="1:8">
      <c r="A378" s="14" t="str">
        <f t="shared" si="5"/>
        <v>EKMR31252</v>
      </c>
      <c r="B378" s="15" t="s">
        <v>3444</v>
      </c>
      <c r="C378" s="15" t="s">
        <v>3445</v>
      </c>
      <c r="D378" s="15">
        <v>2</v>
      </c>
      <c r="E378" s="15">
        <v>0</v>
      </c>
      <c r="F378" s="15">
        <f>+SUM(Tabla3[[#This Row],[BOGOTA]:[MEDELLIN]])</f>
        <v>2</v>
      </c>
      <c r="G378" s="16">
        <f>IFERROR(+INDEX([1]!Tabla4[#All],MATCH(Tabla3[[#This Row],[EKM]],'[1]LISTA DE PRECIOS EKM '!A:A,0),6),0)</f>
        <v>4699900</v>
      </c>
      <c r="H378" s="16">
        <f>IFERROR(INDEX(#REF!,MATCH(Tabla3[[#This Row],[EKM]],#REF!,0),3),0)</f>
        <v>0</v>
      </c>
    </row>
    <row r="379" spans="1:8">
      <c r="A379" s="14" t="str">
        <f t="shared" si="5"/>
        <v>EKMR4021R</v>
      </c>
      <c r="B379" s="15" t="s">
        <v>3446</v>
      </c>
      <c r="C379" s="15" t="s">
        <v>3447</v>
      </c>
      <c r="D379" s="15">
        <v>3</v>
      </c>
      <c r="E379" s="15">
        <v>0</v>
      </c>
      <c r="F379" s="15">
        <f>+SUM(Tabla3[[#This Row],[BOGOTA]:[MEDELLIN]])</f>
        <v>3</v>
      </c>
      <c r="G379" s="16">
        <f>IFERROR(+INDEX([1]!Tabla4[#All],MATCH(Tabla3[[#This Row],[EKM]],'[1]LISTA DE PRECIOS EKM '!A:A,0),6),0)</f>
        <v>199900</v>
      </c>
      <c r="H379" s="16">
        <f>IFERROR(INDEX(#REF!,MATCH(Tabla3[[#This Row],[EKM]],#REF!,0),3),0)</f>
        <v>0</v>
      </c>
    </row>
    <row r="380" spans="1:8">
      <c r="A380" s="14" t="str">
        <f t="shared" si="5"/>
        <v>EKMRI1045B</v>
      </c>
      <c r="B380" s="15" t="s">
        <v>3448</v>
      </c>
      <c r="C380" s="15" t="s">
        <v>3449</v>
      </c>
      <c r="D380" s="15">
        <v>1</v>
      </c>
      <c r="E380" s="15">
        <v>0</v>
      </c>
      <c r="F380" s="15">
        <f>+SUM(Tabla3[[#This Row],[BOGOTA]:[MEDELLIN]])</f>
        <v>1</v>
      </c>
      <c r="G380" s="16">
        <f>IFERROR(+INDEX([1]!Tabla4[#All],MATCH(Tabla3[[#This Row],[EKM]],'[1]LISTA DE PRECIOS EKM '!A:A,0),6),0)</f>
        <v>649900</v>
      </c>
      <c r="H380" s="16">
        <f>IFERROR(INDEX(#REF!,MATCH(Tabla3[[#This Row],[EKM]],#REF!,0),3),0)</f>
        <v>0</v>
      </c>
    </row>
    <row r="381" spans="1:8">
      <c r="A381" s="14" t="str">
        <f t="shared" si="5"/>
        <v>EKMRI1045N</v>
      </c>
      <c r="B381" s="15" t="s">
        <v>3450</v>
      </c>
      <c r="C381" s="15" t="s">
        <v>3451</v>
      </c>
      <c r="D381" s="15">
        <v>3</v>
      </c>
      <c r="E381" s="15">
        <v>0</v>
      </c>
      <c r="F381" s="15">
        <f>+SUM(Tabla3[[#This Row],[BOGOTA]:[MEDELLIN]])</f>
        <v>3</v>
      </c>
      <c r="G381" s="16">
        <f>IFERROR(+INDEX([1]!Tabla4[#All],MATCH(Tabla3[[#This Row],[EKM]],'[1]LISTA DE PRECIOS EKM '!A:A,0),6),0)</f>
        <v>649900</v>
      </c>
      <c r="H381" s="16">
        <f>IFERROR(INDEX(#REF!,MATCH(Tabla3[[#This Row],[EKM]],#REF!,0),3),0)</f>
        <v>0</v>
      </c>
    </row>
    <row r="382" spans="1:8">
      <c r="A382" s="14" t="str">
        <f t="shared" si="5"/>
        <v>EKMRI1044B</v>
      </c>
      <c r="B382" s="15" t="s">
        <v>3454</v>
      </c>
      <c r="C382" s="15" t="s">
        <v>3455</v>
      </c>
      <c r="D382" s="15">
        <v>1</v>
      </c>
      <c r="E382" s="15">
        <v>0</v>
      </c>
      <c r="F382" s="15">
        <f>+SUM(Tabla3[[#This Row],[BOGOTA]:[MEDELLIN]])</f>
        <v>1</v>
      </c>
      <c r="G382" s="16">
        <f>IFERROR(+INDEX([1]!Tabla4[#All],MATCH(Tabla3[[#This Row],[EKM]],'[1]LISTA DE PRECIOS EKM '!A:A,0),6),0)</f>
        <v>619900</v>
      </c>
      <c r="H382" s="16">
        <f>IFERROR(INDEX(#REF!,MATCH(Tabla3[[#This Row],[EKM]],#REF!,0),3),0)</f>
        <v>0</v>
      </c>
    </row>
    <row r="383" spans="1:8">
      <c r="A383" s="14" t="str">
        <f t="shared" si="5"/>
        <v>EKMRI1045M</v>
      </c>
      <c r="B383" s="15" t="s">
        <v>3456</v>
      </c>
      <c r="C383" s="15" t="s">
        <v>3457</v>
      </c>
      <c r="D383" s="15">
        <v>7</v>
      </c>
      <c r="E383" s="15">
        <v>0</v>
      </c>
      <c r="F383" s="15">
        <f>+SUM(Tabla3[[#This Row],[BOGOTA]:[MEDELLIN]])</f>
        <v>7</v>
      </c>
      <c r="G383" s="16">
        <f>IFERROR(+INDEX([1]!Tabla4[#All],MATCH(Tabla3[[#This Row],[EKM]],'[1]LISTA DE PRECIOS EKM '!A:A,0),6),0)</f>
        <v>729900</v>
      </c>
      <c r="H383" s="16">
        <f>IFERROR(INDEX(#REF!,MATCH(Tabla3[[#This Row],[EKM]],#REF!,0),3),0)</f>
        <v>0</v>
      </c>
    </row>
    <row r="384" spans="1:8">
      <c r="A384" s="14" t="str">
        <f t="shared" si="5"/>
        <v>EKME69C</v>
      </c>
      <c r="B384" s="15" t="s">
        <v>3436</v>
      </c>
      <c r="C384" s="15" t="s">
        <v>3437</v>
      </c>
      <c r="D384" s="15">
        <v>3</v>
      </c>
      <c r="E384" s="15">
        <v>5</v>
      </c>
      <c r="F384" s="15">
        <f>+SUM(Tabla3[[#This Row],[BOGOTA]:[MEDELLIN]])</f>
        <v>8</v>
      </c>
      <c r="G384" s="16">
        <f>IFERROR(+INDEX([1]!Tabla4[#All],MATCH(Tabla3[[#This Row],[EKM]],'[1]LISTA DE PRECIOS EKM '!A:A,0),6),0)</f>
        <v>429900</v>
      </c>
      <c r="H384" s="16">
        <f>IFERROR(INDEX(#REF!,MATCH(Tabla3[[#This Row],[EKM]],#REF!,0),3),0)</f>
        <v>0</v>
      </c>
    </row>
    <row r="385" spans="1:8">
      <c r="A385" s="14" t="str">
        <f t="shared" si="5"/>
        <v>EKMR4020V</v>
      </c>
      <c r="B385" s="15" t="s">
        <v>3460</v>
      </c>
      <c r="C385" s="15" t="s">
        <v>3461</v>
      </c>
      <c r="D385" s="15">
        <v>3</v>
      </c>
      <c r="E385" s="15">
        <v>0</v>
      </c>
      <c r="F385" s="15">
        <f>+SUM(Tabla3[[#This Row],[BOGOTA]:[MEDELLIN]])</f>
        <v>3</v>
      </c>
      <c r="G385" s="16">
        <f>IFERROR(+INDEX([1]!Tabla4[#All],MATCH(Tabla3[[#This Row],[EKM]],'[1]LISTA DE PRECIOS EKM '!A:A,0),6),0)</f>
        <v>679900</v>
      </c>
      <c r="H385" s="16">
        <f>IFERROR(INDEX(#REF!,MATCH(Tabla3[[#This Row],[EKM]],#REF!,0),3),0)</f>
        <v>0</v>
      </c>
    </row>
    <row r="386" spans="1:8">
      <c r="A386" s="14" t="str">
        <f t="shared" ref="A386:A449" si="6">+TRIM(B386)</f>
        <v>EKME69W</v>
      </c>
      <c r="B386" s="15" t="s">
        <v>3452</v>
      </c>
      <c r="C386" s="15" t="s">
        <v>3453</v>
      </c>
      <c r="D386" s="15">
        <v>0</v>
      </c>
      <c r="E386" s="15">
        <v>1</v>
      </c>
      <c r="F386" s="15">
        <f>+SUM(Tabla3[[#This Row],[BOGOTA]:[MEDELLIN]])</f>
        <v>1</v>
      </c>
      <c r="G386" s="16">
        <f>IFERROR(+INDEX([1]!Tabla4[#All],MATCH(Tabla3[[#This Row],[EKM]],'[1]LISTA DE PRECIOS EKM '!A:A,0),6),0)</f>
        <v>429900</v>
      </c>
      <c r="H386" s="16">
        <f>IFERROR(INDEX(#REF!,MATCH(Tabla3[[#This Row],[EKM]],#REF!,0),3),0)</f>
        <v>0</v>
      </c>
    </row>
    <row r="387" spans="1:8">
      <c r="A387" s="14" t="str">
        <f t="shared" si="6"/>
        <v>EKME70RB</v>
      </c>
      <c r="B387" s="15" t="s">
        <v>3458</v>
      </c>
      <c r="C387" s="15" t="s">
        <v>3459</v>
      </c>
      <c r="D387" s="15">
        <v>0</v>
      </c>
      <c r="E387" s="15">
        <v>0</v>
      </c>
      <c r="F387" s="15">
        <f>+SUM(Tabla3[[#This Row],[BOGOTA]:[MEDELLIN]])</f>
        <v>0</v>
      </c>
      <c r="G387" s="16">
        <f>IFERROR(+INDEX([1]!Tabla4[#All],MATCH(Tabla3[[#This Row],[EKM]],'[1]LISTA DE PRECIOS EKM '!A:A,0),6),0)</f>
        <v>389900</v>
      </c>
      <c r="H387" s="16">
        <f>IFERROR(INDEX(#REF!,MATCH(Tabla3[[#This Row],[EKM]],#REF!,0),3),0)</f>
        <v>0</v>
      </c>
    </row>
    <row r="388" spans="1:8">
      <c r="A388" s="14" t="str">
        <f t="shared" si="6"/>
        <v>EKME74</v>
      </c>
      <c r="B388" s="15" t="s">
        <v>3462</v>
      </c>
      <c r="C388" s="15" t="s">
        <v>3463</v>
      </c>
      <c r="D388" s="15">
        <v>0</v>
      </c>
      <c r="E388" s="15">
        <v>0</v>
      </c>
      <c r="F388" s="15">
        <f>+SUM(Tabla3[[#This Row],[BOGOTA]:[MEDELLIN]])</f>
        <v>0</v>
      </c>
      <c r="G388" s="16">
        <f>IFERROR(+INDEX([1]!Tabla4[#All],MATCH(Tabla3[[#This Row],[EKM]],'[1]LISTA DE PRECIOS EKM '!A:A,0),6),0)</f>
        <v>589900</v>
      </c>
      <c r="H388" s="16">
        <f>IFERROR(INDEX(#REF!,MATCH(Tabla3[[#This Row],[EKM]],#REF!,0),3),0)</f>
        <v>0</v>
      </c>
    </row>
    <row r="389" spans="1:8">
      <c r="A389" s="14" t="str">
        <f t="shared" si="6"/>
        <v>EKME75</v>
      </c>
      <c r="B389" s="15" t="s">
        <v>3464</v>
      </c>
      <c r="C389" s="15" t="s">
        <v>3465</v>
      </c>
      <c r="D389" s="15">
        <v>0</v>
      </c>
      <c r="E389" s="15">
        <v>0</v>
      </c>
      <c r="F389" s="15">
        <f>+SUM(Tabla3[[#This Row],[BOGOTA]:[MEDELLIN]])</f>
        <v>0</v>
      </c>
      <c r="G389" s="16">
        <f>IFERROR(+INDEX([1]!Tabla4[#All],MATCH(Tabla3[[#This Row],[EKM]],'[1]LISTA DE PRECIOS EKM '!A:A,0),6),0)</f>
        <v>689900</v>
      </c>
      <c r="H389" s="16">
        <f>IFERROR(INDEX(#REF!,MATCH(Tabla3[[#This Row],[EKM]],#REF!,0),3),0)</f>
        <v>0</v>
      </c>
    </row>
    <row r="390" spans="1:8">
      <c r="A390" s="14" t="str">
        <f t="shared" si="6"/>
        <v>EKMR1662AZ</v>
      </c>
      <c r="B390" s="15" t="s">
        <v>3470</v>
      </c>
      <c r="C390" s="15" t="s">
        <v>3471</v>
      </c>
      <c r="D390" s="15">
        <v>2</v>
      </c>
      <c r="E390" s="15">
        <v>0</v>
      </c>
      <c r="F390" s="15">
        <f>+SUM(Tabla3[[#This Row],[BOGOTA]:[MEDELLIN]])</f>
        <v>2</v>
      </c>
      <c r="G390" s="16">
        <f>IFERROR(+INDEX([1]!Tabla4[#All],MATCH(Tabla3[[#This Row],[EKM]],'[1]LISTA DE PRECIOS EKM '!A:A,0),6),0)</f>
        <v>319900</v>
      </c>
      <c r="H390" s="16">
        <f>IFERROR(INDEX(#REF!,MATCH(Tabla3[[#This Row],[EKM]],#REF!,0),3),0)</f>
        <v>0</v>
      </c>
    </row>
    <row r="391" spans="1:8">
      <c r="A391" s="14" t="str">
        <f t="shared" si="6"/>
        <v>EKME83</v>
      </c>
      <c r="B391" s="15" t="s">
        <v>3466</v>
      </c>
      <c r="C391" s="15" t="s">
        <v>3467</v>
      </c>
      <c r="D391" s="15">
        <v>2</v>
      </c>
      <c r="E391" s="15">
        <v>0</v>
      </c>
      <c r="F391" s="15">
        <f>+SUM(Tabla3[[#This Row],[BOGOTA]:[MEDELLIN]])</f>
        <v>2</v>
      </c>
      <c r="G391" s="16">
        <f>IFERROR(+INDEX([1]!Tabla4[#All],MATCH(Tabla3[[#This Row],[EKM]],'[1]LISTA DE PRECIOS EKM '!A:A,0),6),0)</f>
        <v>679900</v>
      </c>
      <c r="H391" s="16">
        <f>IFERROR(INDEX(#REF!,MATCH(Tabla3[[#This Row],[EKM]],#REF!,0),3),0)</f>
        <v>0</v>
      </c>
    </row>
    <row r="392" spans="1:8">
      <c r="A392" s="14" t="str">
        <f t="shared" si="6"/>
        <v>EKME84C</v>
      </c>
      <c r="B392" s="15" t="s">
        <v>3468</v>
      </c>
      <c r="C392" s="15" t="s">
        <v>3469</v>
      </c>
      <c r="D392" s="15">
        <v>0</v>
      </c>
      <c r="E392" s="15">
        <v>0</v>
      </c>
      <c r="F392" s="15">
        <f>+SUM(Tabla3[[#This Row],[BOGOTA]:[MEDELLIN]])</f>
        <v>0</v>
      </c>
      <c r="G392" s="16">
        <f>IFERROR(+INDEX([1]!Tabla4[#All],MATCH(Tabla3[[#This Row],[EKM]],'[1]LISTA DE PRECIOS EKM '!A:A,0),6),0)</f>
        <v>439900</v>
      </c>
      <c r="H392" s="16">
        <f>IFERROR(INDEX(#REF!,MATCH(Tabla3[[#This Row],[EKM]],#REF!,0),3),0)</f>
        <v>0</v>
      </c>
    </row>
    <row r="393" spans="1:8">
      <c r="A393" s="14" t="str">
        <f t="shared" si="6"/>
        <v>EKMR3751</v>
      </c>
      <c r="B393" s="15" t="s">
        <v>3476</v>
      </c>
      <c r="C393" s="15" t="s">
        <v>3477</v>
      </c>
      <c r="D393" s="15">
        <v>1</v>
      </c>
      <c r="E393" s="15">
        <v>0</v>
      </c>
      <c r="F393" s="15">
        <f>+SUM(Tabla3[[#This Row],[BOGOTA]:[MEDELLIN]])</f>
        <v>1</v>
      </c>
      <c r="G393" s="16">
        <f>IFERROR(+INDEX([1]!Tabla4[#All],MATCH(Tabla3[[#This Row],[EKM]],'[1]LISTA DE PRECIOS EKM '!A:A,0),6),0)</f>
        <v>389900</v>
      </c>
      <c r="H393" s="16">
        <f>IFERROR(INDEX(#REF!,MATCH(Tabla3[[#This Row],[EKM]],#REF!,0),3),0)</f>
        <v>0</v>
      </c>
    </row>
    <row r="394" spans="1:8">
      <c r="A394" s="14" t="str">
        <f t="shared" si="6"/>
        <v>EKME86</v>
      </c>
      <c r="B394" s="15" t="s">
        <v>3472</v>
      </c>
      <c r="C394" s="15" t="s">
        <v>3473</v>
      </c>
      <c r="D394" s="15">
        <v>0</v>
      </c>
      <c r="E394" s="15">
        <v>0</v>
      </c>
      <c r="F394" s="15">
        <f>+SUM(Tabla3[[#This Row],[BOGOTA]:[MEDELLIN]])</f>
        <v>0</v>
      </c>
      <c r="G394" s="16">
        <f>IFERROR(+INDEX([1]!Tabla4[#All],MATCH(Tabla3[[#This Row],[EKM]],'[1]LISTA DE PRECIOS EKM '!A:A,0),6),0)</f>
        <v>479900</v>
      </c>
      <c r="H394" s="16">
        <f>IFERROR(INDEX(#REF!,MATCH(Tabla3[[#This Row],[EKM]],#REF!,0),3),0)</f>
        <v>0</v>
      </c>
    </row>
    <row r="395" spans="1:8">
      <c r="A395" s="14" t="str">
        <f t="shared" si="6"/>
        <v>EKMS203AZ</v>
      </c>
      <c r="B395" s="15" t="s">
        <v>3478</v>
      </c>
      <c r="C395" s="15" t="s">
        <v>3479</v>
      </c>
      <c r="D395" s="15">
        <v>3</v>
      </c>
      <c r="E395" s="15">
        <v>0</v>
      </c>
      <c r="F395" s="15">
        <f>+SUM(Tabla3[[#This Row],[BOGOTA]:[MEDELLIN]])</f>
        <v>3</v>
      </c>
      <c r="G395" s="16">
        <f>IFERROR(+INDEX([1]!Tabla4[#All],MATCH(Tabla3[[#This Row],[EKM]],'[1]LISTA DE PRECIOS EKM '!A:A,0),6),0)</f>
        <v>0</v>
      </c>
      <c r="H395" s="16">
        <f>IFERROR(INDEX(#REF!,MATCH(Tabla3[[#This Row],[EKM]],#REF!,0),3),0)</f>
        <v>0</v>
      </c>
    </row>
    <row r="396" spans="1:8">
      <c r="A396" s="14" t="str">
        <f t="shared" si="6"/>
        <v>EKMEA53</v>
      </c>
      <c r="B396" s="15" t="s">
        <v>3474</v>
      </c>
      <c r="C396" s="15" t="s">
        <v>3475</v>
      </c>
      <c r="D396" s="15">
        <v>22</v>
      </c>
      <c r="E396" s="15">
        <v>0</v>
      </c>
      <c r="F396" s="15">
        <f>+SUM(Tabla3[[#This Row],[BOGOTA]:[MEDELLIN]])</f>
        <v>22</v>
      </c>
      <c r="G396" s="16">
        <f>IFERROR(+INDEX([1]!Tabla4[#All],MATCH(Tabla3[[#This Row],[EKM]],'[1]LISTA DE PRECIOS EKM '!A:A,0),6),0)</f>
        <v>0</v>
      </c>
      <c r="H396" s="16">
        <f>IFERROR(INDEX(#REF!,MATCH(Tabla3[[#This Row],[EKM]],#REF!,0),3),0)</f>
        <v>0</v>
      </c>
    </row>
    <row r="397" spans="1:8">
      <c r="A397" s="14" t="str">
        <f t="shared" si="6"/>
        <v>EKMEO2W</v>
      </c>
      <c r="B397" s="15" t="s">
        <v>3480</v>
      </c>
      <c r="C397" s="15" t="s">
        <v>3481</v>
      </c>
      <c r="D397" s="15">
        <v>4</v>
      </c>
      <c r="E397" s="15">
        <v>0</v>
      </c>
      <c r="F397" s="15">
        <f>+SUM(Tabla3[[#This Row],[BOGOTA]:[MEDELLIN]])</f>
        <v>4</v>
      </c>
      <c r="G397" s="16">
        <f>IFERROR(+INDEX([1]!Tabla4[#All],MATCH(Tabla3[[#This Row],[EKM]],'[1]LISTA DE PRECIOS EKM '!A:A,0),6),0)</f>
        <v>359900</v>
      </c>
      <c r="H397" s="16">
        <f>IFERROR(INDEX(#REF!,MATCH(Tabla3[[#This Row],[EKM]],#REF!,0),3),0)</f>
        <v>0</v>
      </c>
    </row>
    <row r="398" spans="1:8">
      <c r="A398" s="14" t="str">
        <f t="shared" si="6"/>
        <v>EKMR1697</v>
      </c>
      <c r="B398" s="15" t="s">
        <v>3484</v>
      </c>
      <c r="C398" s="15" t="s">
        <v>3485</v>
      </c>
      <c r="D398" s="15">
        <v>3</v>
      </c>
      <c r="E398" s="15">
        <v>0</v>
      </c>
      <c r="F398" s="15">
        <f>+SUM(Tabla3[[#This Row],[BOGOTA]:[MEDELLIN]])</f>
        <v>3</v>
      </c>
      <c r="G398" s="16">
        <f>IFERROR(+INDEX([1]!Tabla4[#All],MATCH(Tabla3[[#This Row],[EKM]],'[1]LISTA DE PRECIOS EKM '!A:A,0),6),0)</f>
        <v>0</v>
      </c>
      <c r="H398" s="16">
        <f>IFERROR(INDEX(#REF!,MATCH(Tabla3[[#This Row],[EKM]],#REF!,0),3),0)</f>
        <v>0</v>
      </c>
    </row>
    <row r="399" spans="1:8">
      <c r="A399" s="14" t="str">
        <f t="shared" si="6"/>
        <v>EKMEO6CZ</v>
      </c>
      <c r="B399" s="15" t="s">
        <v>3482</v>
      </c>
      <c r="C399" s="15" t="s">
        <v>3483</v>
      </c>
      <c r="D399" s="15">
        <v>4</v>
      </c>
      <c r="E399" s="15">
        <v>0</v>
      </c>
      <c r="F399" s="15">
        <f>+SUM(Tabla3[[#This Row],[BOGOTA]:[MEDELLIN]])</f>
        <v>4</v>
      </c>
      <c r="G399" s="16">
        <f>IFERROR(+INDEX([1]!Tabla4[#All],MATCH(Tabla3[[#This Row],[EKM]],'[1]LISTA DE PRECIOS EKM '!A:A,0),6),0)</f>
        <v>249900</v>
      </c>
      <c r="H399" s="16">
        <f>IFERROR(INDEX(#REF!,MATCH(Tabla3[[#This Row],[EKM]],#REF!,0),3),0)</f>
        <v>0</v>
      </c>
    </row>
    <row r="400" spans="1:8">
      <c r="A400" s="14" t="str">
        <f t="shared" si="6"/>
        <v>EKMEO6W</v>
      </c>
      <c r="B400" s="15" t="s">
        <v>3486</v>
      </c>
      <c r="C400" s="15" t="s">
        <v>3487</v>
      </c>
      <c r="D400" s="15">
        <v>4</v>
      </c>
      <c r="E400" s="15">
        <v>1</v>
      </c>
      <c r="F400" s="15">
        <f>+SUM(Tabla3[[#This Row],[BOGOTA]:[MEDELLIN]])</f>
        <v>5</v>
      </c>
      <c r="G400" s="16">
        <f>IFERROR(+INDEX([1]!Tabla4[#All],MATCH(Tabla3[[#This Row],[EKM]],'[1]LISTA DE PRECIOS EKM '!A:A,0),6),0)</f>
        <v>239900</v>
      </c>
      <c r="H400" s="16">
        <f>IFERROR(INDEX(#REF!,MATCH(Tabla3[[#This Row],[EKM]],#REF!,0),3),0)</f>
        <v>0</v>
      </c>
    </row>
    <row r="401" spans="1:8">
      <c r="A401" s="14" t="str">
        <f t="shared" si="6"/>
        <v>EKMS205O</v>
      </c>
      <c r="B401" s="15" t="s">
        <v>3490</v>
      </c>
      <c r="C401" s="15" t="s">
        <v>3491</v>
      </c>
      <c r="D401" s="15">
        <v>2</v>
      </c>
      <c r="E401" s="15">
        <v>0</v>
      </c>
      <c r="F401" s="15">
        <f>+SUM(Tabla3[[#This Row],[BOGOTA]:[MEDELLIN]])</f>
        <v>2</v>
      </c>
      <c r="G401" s="16">
        <f>IFERROR(+INDEX([1]!Tabla4[#All],MATCH(Tabla3[[#This Row],[EKM]],'[1]LISTA DE PRECIOS EKM '!A:A,0),6),0)</f>
        <v>359900</v>
      </c>
      <c r="H401" s="16">
        <f>IFERROR(INDEX(#REF!,MATCH(Tabla3[[#This Row],[EKM]],#REF!,0),3),0)</f>
        <v>0</v>
      </c>
    </row>
    <row r="402" spans="1:8">
      <c r="A402" s="14" t="str">
        <f t="shared" si="6"/>
        <v>EKMS205R</v>
      </c>
      <c r="B402" s="15" t="s">
        <v>3492</v>
      </c>
      <c r="C402" s="15" t="s">
        <v>3493</v>
      </c>
      <c r="D402" s="15">
        <v>1</v>
      </c>
      <c r="E402" s="15">
        <v>0</v>
      </c>
      <c r="F402" s="15">
        <f>+SUM(Tabla3[[#This Row],[BOGOTA]:[MEDELLIN]])</f>
        <v>1</v>
      </c>
      <c r="G402" s="16">
        <f>IFERROR(+INDEX([1]!Tabla4[#All],MATCH(Tabla3[[#This Row],[EKM]],'[1]LISTA DE PRECIOS EKM '!A:A,0),6),0)</f>
        <v>319900</v>
      </c>
      <c r="H402" s="16">
        <f>IFERROR(INDEX(#REF!,MATCH(Tabla3[[#This Row],[EKM]],#REF!,0),3),0)</f>
        <v>0</v>
      </c>
    </row>
    <row r="403" spans="1:8">
      <c r="A403" s="14" t="str">
        <f t="shared" si="6"/>
        <v>EKMR2024B</v>
      </c>
      <c r="B403" s="15" t="s">
        <v>3496</v>
      </c>
      <c r="C403" s="15" t="s">
        <v>3497</v>
      </c>
      <c r="D403" s="15">
        <v>1</v>
      </c>
      <c r="E403" s="15">
        <v>0</v>
      </c>
      <c r="F403" s="15">
        <f>+SUM(Tabla3[[#This Row],[BOGOTA]:[MEDELLIN]])</f>
        <v>1</v>
      </c>
      <c r="G403" s="16">
        <f>IFERROR(+INDEX([1]!Tabla4[#All],MATCH(Tabla3[[#This Row],[EKM]],'[1]LISTA DE PRECIOS EKM '!A:A,0),6),0)</f>
        <v>1349900</v>
      </c>
      <c r="H403" s="16">
        <f>IFERROR(INDEX(#REF!,MATCH(Tabla3[[#This Row],[EKM]],#REF!,0),3),0)</f>
        <v>0</v>
      </c>
    </row>
    <row r="404" spans="1:8">
      <c r="A404" s="14" t="str">
        <f t="shared" si="6"/>
        <v>EKMR2024N</v>
      </c>
      <c r="B404" s="15" t="s">
        <v>3498</v>
      </c>
      <c r="C404" s="15" t="s">
        <v>3499</v>
      </c>
      <c r="D404" s="15">
        <v>1</v>
      </c>
      <c r="E404" s="15">
        <v>0</v>
      </c>
      <c r="F404" s="15">
        <f>+SUM(Tabla3[[#This Row],[BOGOTA]:[MEDELLIN]])</f>
        <v>1</v>
      </c>
      <c r="G404" s="16">
        <f>IFERROR(+INDEX([1]!Tabla4[#All],MATCH(Tabla3[[#This Row],[EKM]],'[1]LISTA DE PRECIOS EKM '!A:A,0),6),0)</f>
        <v>1279900</v>
      </c>
      <c r="H404" s="16">
        <f>IFERROR(INDEX(#REF!,MATCH(Tabla3[[#This Row],[EKM]],#REF!,0),3),0)</f>
        <v>0</v>
      </c>
    </row>
    <row r="405" spans="1:8">
      <c r="A405" s="14" t="str">
        <f t="shared" si="6"/>
        <v>EKMEO8W</v>
      </c>
      <c r="B405" s="15" t="s">
        <v>3488</v>
      </c>
      <c r="C405" s="15" t="s">
        <v>3489</v>
      </c>
      <c r="D405" s="15">
        <v>4</v>
      </c>
      <c r="E405" s="15">
        <v>0</v>
      </c>
      <c r="F405" s="15">
        <f>+SUM(Tabla3[[#This Row],[BOGOTA]:[MEDELLIN]])</f>
        <v>4</v>
      </c>
      <c r="G405" s="16">
        <f>IFERROR(+INDEX([1]!Tabla4[#All],MATCH(Tabla3[[#This Row],[EKM]],'[1]LISTA DE PRECIOS EKM '!A:A,0),6),0)</f>
        <v>319900</v>
      </c>
      <c r="H405" s="16">
        <f>IFERROR(INDEX(#REF!,MATCH(Tabla3[[#This Row],[EKM]],#REF!,0),3),0)</f>
        <v>0</v>
      </c>
    </row>
    <row r="406" spans="1:8">
      <c r="A406" s="14" t="str">
        <f t="shared" si="6"/>
        <v>EKMEP4GR</v>
      </c>
      <c r="B406" s="15" t="s">
        <v>3494</v>
      </c>
      <c r="C406" s="15" t="s">
        <v>3495</v>
      </c>
      <c r="D406" s="15">
        <v>0</v>
      </c>
      <c r="E406" s="15">
        <v>0</v>
      </c>
      <c r="F406" s="15">
        <f>+SUM(Tabla3[[#This Row],[BOGOTA]:[MEDELLIN]])</f>
        <v>0</v>
      </c>
      <c r="G406" s="16">
        <f>IFERROR(+INDEX([1]!Tabla4[#All],MATCH(Tabla3[[#This Row],[EKM]],'[1]LISTA DE PRECIOS EKM '!A:A,0),6),0)</f>
        <v>789900</v>
      </c>
      <c r="H406" s="16">
        <f>IFERROR(INDEX(#REF!,MATCH(Tabla3[[#This Row],[EKM]],#REF!,0),3),0)</f>
        <v>0</v>
      </c>
    </row>
    <row r="407" spans="1:8">
      <c r="A407" s="14" t="str">
        <f t="shared" si="6"/>
        <v>EKMRT61A</v>
      </c>
      <c r="B407" s="15" t="s">
        <v>3502</v>
      </c>
      <c r="C407" s="15" t="s">
        <v>3503</v>
      </c>
      <c r="D407" s="15">
        <v>7</v>
      </c>
      <c r="E407" s="15">
        <v>0</v>
      </c>
      <c r="F407" s="15">
        <f>+SUM(Tabla3[[#This Row],[BOGOTA]:[MEDELLIN]])</f>
        <v>7</v>
      </c>
      <c r="G407" s="16">
        <f>IFERROR(+INDEX([1]!Tabla4[#All],MATCH(Tabla3[[#This Row],[EKM]],'[1]LISTA DE PRECIOS EKM '!A:A,0),6),0)</f>
        <v>239900</v>
      </c>
      <c r="H407" s="16">
        <f>IFERROR(INDEX(#REF!,MATCH(Tabla3[[#This Row],[EKM]],#REF!,0),3),0)</f>
        <v>0</v>
      </c>
    </row>
    <row r="408" spans="1:8">
      <c r="A408" s="14" t="str">
        <f t="shared" si="6"/>
        <v>EKMR345</v>
      </c>
      <c r="B408" s="15" t="s">
        <v>3506</v>
      </c>
      <c r="C408" s="15" t="s">
        <v>3507</v>
      </c>
      <c r="D408" s="15">
        <v>0</v>
      </c>
      <c r="E408" s="15">
        <v>0</v>
      </c>
      <c r="F408" s="15">
        <f>+SUM(Tabla3[[#This Row],[BOGOTA]:[MEDELLIN]])</f>
        <v>0</v>
      </c>
      <c r="G408" s="16">
        <f>IFERROR(+INDEX([1]!Tabla4[#All],MATCH(Tabla3[[#This Row],[EKM]],'[1]LISTA DE PRECIOS EKM '!A:A,0),6),0)</f>
        <v>689900</v>
      </c>
      <c r="H408" s="16">
        <f>IFERROR(INDEX(#REF!,MATCH(Tabla3[[#This Row],[EKM]],#REF!,0),3),0)</f>
        <v>0</v>
      </c>
    </row>
    <row r="409" spans="1:8">
      <c r="A409" s="14" t="str">
        <f t="shared" si="6"/>
        <v>EKMEP4N</v>
      </c>
      <c r="B409" s="15" t="s">
        <v>3500</v>
      </c>
      <c r="C409" s="15" t="s">
        <v>3501</v>
      </c>
      <c r="D409" s="15">
        <v>1</v>
      </c>
      <c r="E409" s="15">
        <v>0</v>
      </c>
      <c r="F409" s="15">
        <f>+SUM(Tabla3[[#This Row],[BOGOTA]:[MEDELLIN]])</f>
        <v>1</v>
      </c>
      <c r="G409" s="16">
        <f>IFERROR(+INDEX([1]!Tabla4[#All],MATCH(Tabla3[[#This Row],[EKM]],'[1]LISTA DE PRECIOS EKM '!A:A,0),6),0)</f>
        <v>829900</v>
      </c>
      <c r="H409" s="16">
        <f>IFERROR(INDEX(#REF!,MATCH(Tabla3[[#This Row],[EKM]],#REF!,0),3),0)</f>
        <v>0</v>
      </c>
    </row>
    <row r="410" spans="1:8">
      <c r="A410" s="14" t="str">
        <f t="shared" si="6"/>
        <v>EKMEPB</v>
      </c>
      <c r="B410" s="15" t="s">
        <v>3504</v>
      </c>
      <c r="C410" s="15" t="s">
        <v>3505</v>
      </c>
      <c r="D410" s="15">
        <v>1</v>
      </c>
      <c r="E410" s="15">
        <v>1</v>
      </c>
      <c r="F410" s="15">
        <f>+SUM(Tabla3[[#This Row],[BOGOTA]:[MEDELLIN]])</f>
        <v>2</v>
      </c>
      <c r="G410" s="16">
        <f>IFERROR(+INDEX([1]!Tabla4[#All],MATCH(Tabla3[[#This Row],[EKM]],'[1]LISTA DE PRECIOS EKM '!A:A,0),6),0)</f>
        <v>369900</v>
      </c>
      <c r="H410" s="16">
        <f>IFERROR(INDEX(#REF!,MATCH(Tabla3[[#This Row],[EKM]],#REF!,0),3),0)</f>
        <v>0</v>
      </c>
    </row>
    <row r="411" spans="1:8">
      <c r="A411" s="14" t="str">
        <f t="shared" si="6"/>
        <v>EKMR2045</v>
      </c>
      <c r="B411" s="15" t="s">
        <v>3510</v>
      </c>
      <c r="C411" s="15" t="s">
        <v>3511</v>
      </c>
      <c r="D411" s="15">
        <v>1</v>
      </c>
      <c r="E411" s="15">
        <v>0</v>
      </c>
      <c r="F411" s="15">
        <f>+SUM(Tabla3[[#This Row],[BOGOTA]:[MEDELLIN]])</f>
        <v>1</v>
      </c>
      <c r="G411" s="16">
        <f>IFERROR(+INDEX([1]!Tabla4[#All],MATCH(Tabla3[[#This Row],[EKM]],'[1]LISTA DE PRECIOS EKM '!A:A,0),6),0)</f>
        <v>749900</v>
      </c>
      <c r="H411" s="16">
        <f>IFERROR(INDEX(#REF!,MATCH(Tabla3[[#This Row],[EKM]],#REF!,0),3),0)</f>
        <v>0</v>
      </c>
    </row>
    <row r="412" spans="1:8">
      <c r="A412" s="14" t="str">
        <f t="shared" si="6"/>
        <v>EKMES02B</v>
      </c>
      <c r="B412" s="15" t="s">
        <v>3508</v>
      </c>
      <c r="C412" s="15" t="s">
        <v>3509</v>
      </c>
      <c r="D412" s="15">
        <v>0</v>
      </c>
      <c r="E412" s="15">
        <v>1</v>
      </c>
      <c r="F412" s="15">
        <f>+SUM(Tabla3[[#This Row],[BOGOTA]:[MEDELLIN]])</f>
        <v>1</v>
      </c>
      <c r="G412" s="16">
        <f>IFERROR(+INDEX([1]!Tabla4[#All],MATCH(Tabla3[[#This Row],[EKM]],'[1]LISTA DE PRECIOS EKM '!A:A,0),6),0)</f>
        <v>449900</v>
      </c>
      <c r="H412" s="16">
        <f>IFERROR(INDEX(#REF!,MATCH(Tabla3[[#This Row],[EKM]],#REF!,0),3),0)</f>
        <v>0</v>
      </c>
    </row>
    <row r="413" spans="1:8">
      <c r="A413" s="14" t="str">
        <f t="shared" si="6"/>
        <v>EKMRI1004G</v>
      </c>
      <c r="B413" s="15" t="s">
        <v>3516</v>
      </c>
      <c r="C413" s="15" t="s">
        <v>3517</v>
      </c>
      <c r="D413" s="15">
        <v>1</v>
      </c>
      <c r="E413" s="15">
        <v>0</v>
      </c>
      <c r="F413" s="15">
        <f>+SUM(Tabla3[[#This Row],[BOGOTA]:[MEDELLIN]])</f>
        <v>1</v>
      </c>
      <c r="G413" s="16">
        <f>IFERROR(+INDEX([1]!Tabla4[#All],MATCH(Tabla3[[#This Row],[EKM]],'[1]LISTA DE PRECIOS EKM '!A:A,0),6),0)</f>
        <v>609900</v>
      </c>
      <c r="H413" s="16">
        <f>IFERROR(INDEX(#REF!,MATCH(Tabla3[[#This Row],[EKM]],#REF!,0),3),0)</f>
        <v>0</v>
      </c>
    </row>
    <row r="414" spans="1:8">
      <c r="A414" s="14" t="str">
        <f t="shared" si="6"/>
        <v>EKMES104</v>
      </c>
      <c r="B414" s="15" t="s">
        <v>3512</v>
      </c>
      <c r="C414" s="15" t="s">
        <v>3513</v>
      </c>
      <c r="D414" s="15">
        <v>0</v>
      </c>
      <c r="E414" s="15">
        <v>1</v>
      </c>
      <c r="F414" s="15">
        <f>+SUM(Tabla3[[#This Row],[BOGOTA]:[MEDELLIN]])</f>
        <v>1</v>
      </c>
      <c r="G414" s="16">
        <f>IFERROR(+INDEX([1]!Tabla4[#All],MATCH(Tabla3[[#This Row],[EKM]],'[1]LISTA DE PRECIOS EKM '!A:A,0),6),0)</f>
        <v>869900</v>
      </c>
      <c r="H414" s="16">
        <f>IFERROR(INDEX(#REF!,MATCH(Tabla3[[#This Row],[EKM]],#REF!,0),3),0)</f>
        <v>0</v>
      </c>
    </row>
    <row r="415" spans="1:8">
      <c r="A415" s="14" t="str">
        <f t="shared" si="6"/>
        <v>EKMES105</v>
      </c>
      <c r="B415" s="15" t="s">
        <v>3514</v>
      </c>
      <c r="C415" s="15" t="s">
        <v>3515</v>
      </c>
      <c r="D415" s="15">
        <v>0</v>
      </c>
      <c r="E415" s="15">
        <v>1</v>
      </c>
      <c r="F415" s="15">
        <f>+SUM(Tabla3[[#This Row],[BOGOTA]:[MEDELLIN]])</f>
        <v>1</v>
      </c>
      <c r="G415" s="16">
        <f>IFERROR(+INDEX([1]!Tabla4[#All],MATCH(Tabla3[[#This Row],[EKM]],'[1]LISTA DE PRECIOS EKM '!A:A,0),6),0)</f>
        <v>869900</v>
      </c>
      <c r="H415" s="16">
        <f>IFERROR(INDEX(#REF!,MATCH(Tabla3[[#This Row],[EKM]],#REF!,0),3),0)</f>
        <v>0</v>
      </c>
    </row>
    <row r="416" spans="1:8">
      <c r="A416" s="14" t="str">
        <f t="shared" si="6"/>
        <v>EKMES12</v>
      </c>
      <c r="B416" s="15" t="s">
        <v>3518</v>
      </c>
      <c r="C416" s="15" t="s">
        <v>3519</v>
      </c>
      <c r="D416" s="15">
        <v>1</v>
      </c>
      <c r="E416" s="15">
        <v>1</v>
      </c>
      <c r="F416" s="15">
        <f>+SUM(Tabla3[[#This Row],[BOGOTA]:[MEDELLIN]])</f>
        <v>2</v>
      </c>
      <c r="G416" s="16">
        <f>IFERROR(+INDEX([1]!Tabla4[#All],MATCH(Tabla3[[#This Row],[EKM]],'[1]LISTA DE PRECIOS EKM '!A:A,0),6),0)</f>
        <v>659900</v>
      </c>
      <c r="H416" s="16">
        <f>IFERROR(INDEX(#REF!,MATCH(Tabla3[[#This Row],[EKM]],#REF!,0),3),0)</f>
        <v>0</v>
      </c>
    </row>
    <row r="417" spans="1:8">
      <c r="A417" s="14" t="str">
        <f t="shared" si="6"/>
        <v>EKMES123</v>
      </c>
      <c r="B417" s="15" t="s">
        <v>3520</v>
      </c>
      <c r="C417" s="15" t="s">
        <v>3521</v>
      </c>
      <c r="D417" s="15">
        <v>0</v>
      </c>
      <c r="E417" s="15">
        <v>0</v>
      </c>
      <c r="F417" s="15">
        <f>+SUM(Tabla3[[#This Row],[BOGOTA]:[MEDELLIN]])</f>
        <v>0</v>
      </c>
      <c r="G417" s="16">
        <f>IFERROR(+INDEX([1]!Tabla4[#All],MATCH(Tabla3[[#This Row],[EKM]],'[1]LISTA DE PRECIOS EKM '!A:A,0),6),0)</f>
        <v>1299900</v>
      </c>
      <c r="H417" s="16">
        <f>IFERROR(INDEX(#REF!,MATCH(Tabla3[[#This Row],[EKM]],#REF!,0),3),0)</f>
        <v>0</v>
      </c>
    </row>
    <row r="418" spans="1:8">
      <c r="A418" s="14" t="str">
        <f t="shared" si="6"/>
        <v>EKMES137</v>
      </c>
      <c r="B418" s="15" t="s">
        <v>3522</v>
      </c>
      <c r="C418" s="15" t="s">
        <v>3523</v>
      </c>
      <c r="D418" s="15">
        <v>0</v>
      </c>
      <c r="E418" s="15">
        <v>1</v>
      </c>
      <c r="F418" s="15">
        <f>+SUM(Tabla3[[#This Row],[BOGOTA]:[MEDELLIN]])</f>
        <v>1</v>
      </c>
      <c r="G418" s="16">
        <f>IFERROR(+INDEX([1]!Tabla4[#All],MATCH(Tabla3[[#This Row],[EKM]],'[1]LISTA DE PRECIOS EKM '!A:A,0),6),0)</f>
        <v>899900</v>
      </c>
      <c r="H418" s="16">
        <f>IFERROR(INDEX(#REF!,MATCH(Tabla3[[#This Row],[EKM]],#REF!,0),3),0)</f>
        <v>0</v>
      </c>
    </row>
    <row r="419" spans="1:8">
      <c r="A419" s="14" t="str">
        <f t="shared" si="6"/>
        <v>EKMS109R</v>
      </c>
      <c r="B419" s="15" t="s">
        <v>3524</v>
      </c>
      <c r="C419" s="15" t="s">
        <v>3525</v>
      </c>
      <c r="D419" s="15">
        <v>1</v>
      </c>
      <c r="E419" s="15">
        <v>0</v>
      </c>
      <c r="F419" s="15">
        <f>+SUM(Tabla3[[#This Row],[BOGOTA]:[MEDELLIN]])</f>
        <v>1</v>
      </c>
      <c r="G419" s="16">
        <f>IFERROR(+INDEX([1]!Tabla4[#All],MATCH(Tabla3[[#This Row],[EKM]],'[1]LISTA DE PRECIOS EKM '!A:A,0),6),0)</f>
        <v>179900</v>
      </c>
      <c r="H419" s="16">
        <f>IFERROR(INDEX(#REF!,MATCH(Tabla3[[#This Row],[EKM]],#REF!,0),3),0)</f>
        <v>0</v>
      </c>
    </row>
    <row r="420" spans="1:8">
      <c r="A420" s="14" t="str">
        <f t="shared" si="6"/>
        <v>EKMES141</v>
      </c>
      <c r="B420" s="15" t="s">
        <v>3526</v>
      </c>
      <c r="C420" s="15" t="s">
        <v>3527</v>
      </c>
      <c r="D420" s="15">
        <v>0</v>
      </c>
      <c r="E420" s="15">
        <v>0</v>
      </c>
      <c r="F420" s="15">
        <f>+SUM(Tabla3[[#This Row],[BOGOTA]:[MEDELLIN]])</f>
        <v>0</v>
      </c>
      <c r="G420" s="16">
        <f>IFERROR(+INDEX([1]!Tabla4[#All],MATCH(Tabla3[[#This Row],[EKM]],'[1]LISTA DE PRECIOS EKM '!A:A,0),6),0)</f>
        <v>899900</v>
      </c>
      <c r="H420" s="16">
        <f>IFERROR(INDEX(#REF!,MATCH(Tabla3[[#This Row],[EKM]],#REF!,0),3),0)</f>
        <v>0</v>
      </c>
    </row>
    <row r="421" spans="1:8">
      <c r="A421" s="14" t="str">
        <f t="shared" si="6"/>
        <v>EKMES143</v>
      </c>
      <c r="B421" s="15" t="s">
        <v>3540</v>
      </c>
      <c r="C421" s="15" t="s">
        <v>3541</v>
      </c>
      <c r="D421" s="15">
        <v>0</v>
      </c>
      <c r="E421" s="15">
        <v>1</v>
      </c>
      <c r="F421" s="15">
        <f>+SUM(Tabla3[[#This Row],[BOGOTA]:[MEDELLIN]])</f>
        <v>1</v>
      </c>
      <c r="G421" s="16">
        <f>IFERROR(+INDEX([1]!Tabla4[#All],MATCH(Tabla3[[#This Row],[EKM]],'[1]LISTA DE PRECIOS EKM '!A:A,0),6),0)</f>
        <v>1429900</v>
      </c>
      <c r="H421" s="16">
        <f>IFERROR(INDEX(#REF!,MATCH(Tabla3[[#This Row],[EKM]],#REF!,0),3),0)</f>
        <v>0</v>
      </c>
    </row>
    <row r="422" spans="1:8">
      <c r="A422" s="14" t="str">
        <f t="shared" si="6"/>
        <v>EKMRT53A</v>
      </c>
      <c r="B422" s="15" t="s">
        <v>3528</v>
      </c>
      <c r="C422" s="15" t="s">
        <v>3529</v>
      </c>
      <c r="D422" s="15">
        <v>2</v>
      </c>
      <c r="E422" s="15">
        <v>0</v>
      </c>
      <c r="F422" s="15">
        <f>+SUM(Tabla3[[#This Row],[BOGOTA]:[MEDELLIN]])</f>
        <v>2</v>
      </c>
      <c r="G422" s="16">
        <f>IFERROR(+INDEX([1]!Tabla4[#All],MATCH(Tabla3[[#This Row],[EKM]],'[1]LISTA DE PRECIOS EKM '!A:A,0),6),0)</f>
        <v>109900</v>
      </c>
      <c r="H422" s="16">
        <f>IFERROR(INDEX(#REF!,MATCH(Tabla3[[#This Row],[EKM]],#REF!,0),3),0)</f>
        <v>0</v>
      </c>
    </row>
    <row r="423" spans="1:8">
      <c r="A423" s="14" t="str">
        <f t="shared" si="6"/>
        <v>EKMRIN1029</v>
      </c>
      <c r="B423" s="15" t="s">
        <v>3530</v>
      </c>
      <c r="C423" s="15" t="s">
        <v>3531</v>
      </c>
      <c r="D423" s="15">
        <v>0</v>
      </c>
      <c r="E423" s="15">
        <v>0</v>
      </c>
      <c r="F423" s="15">
        <f>+SUM(Tabla3[[#This Row],[BOGOTA]:[MEDELLIN]])</f>
        <v>0</v>
      </c>
      <c r="G423" s="16">
        <f>IFERROR(+INDEX([1]!Tabla4[#All],MATCH(Tabla3[[#This Row],[EKM]],'[1]LISTA DE PRECIOS EKM '!A:A,0),6),0)</f>
        <v>519900</v>
      </c>
      <c r="H423" s="16">
        <f>IFERROR(INDEX(#REF!,MATCH(Tabla3[[#This Row],[EKM]],#REF!,0),3),0)</f>
        <v>0</v>
      </c>
    </row>
    <row r="424" spans="1:8">
      <c r="A424" s="14" t="str">
        <f t="shared" si="6"/>
        <v>EKMS218MB</v>
      </c>
      <c r="B424" s="15" t="s">
        <v>3532</v>
      </c>
      <c r="C424" s="15" t="s">
        <v>3533</v>
      </c>
      <c r="D424" s="15">
        <v>0</v>
      </c>
      <c r="E424" s="15">
        <v>0</v>
      </c>
      <c r="F424" s="15">
        <f>+SUM(Tabla3[[#This Row],[BOGOTA]:[MEDELLIN]])</f>
        <v>0</v>
      </c>
      <c r="G424" s="16">
        <f>IFERROR(+INDEX([1]!Tabla4[#All],MATCH(Tabla3[[#This Row],[EKM]],'[1]LISTA DE PRECIOS EKM '!A:A,0),6),0)</f>
        <v>0</v>
      </c>
      <c r="H424" s="16">
        <f>IFERROR(INDEX(#REF!,MATCH(Tabla3[[#This Row],[EKM]],#REF!,0),3),0)</f>
        <v>0</v>
      </c>
    </row>
    <row r="425" spans="1:8">
      <c r="A425" s="14" t="str">
        <f t="shared" si="6"/>
        <v>EKMS218MN</v>
      </c>
      <c r="B425" s="15" t="s">
        <v>3534</v>
      </c>
      <c r="C425" s="15" t="s">
        <v>3535</v>
      </c>
      <c r="D425" s="15">
        <v>0</v>
      </c>
      <c r="E425" s="15">
        <v>0</v>
      </c>
      <c r="F425" s="15">
        <f>+SUM(Tabla3[[#This Row],[BOGOTA]:[MEDELLIN]])</f>
        <v>0</v>
      </c>
      <c r="G425" s="16">
        <f>IFERROR(+INDEX([1]!Tabla4[#All],MATCH(Tabla3[[#This Row],[EKM]],'[1]LISTA DE PRECIOS EKM '!A:A,0),6),0)</f>
        <v>0</v>
      </c>
      <c r="H425" s="16">
        <f>IFERROR(INDEX(#REF!,MATCH(Tabla3[[#This Row],[EKM]],#REF!,0),3),0)</f>
        <v>0</v>
      </c>
    </row>
    <row r="426" spans="1:8">
      <c r="A426" s="14" t="str">
        <f t="shared" si="6"/>
        <v>EKMT2225N</v>
      </c>
      <c r="B426" s="15" t="s">
        <v>8553</v>
      </c>
      <c r="C426" s="15" t="s">
        <v>8554</v>
      </c>
      <c r="D426" s="15">
        <v>1</v>
      </c>
      <c r="E426" s="15">
        <v>0</v>
      </c>
      <c r="F426" s="15">
        <f>+SUM(Tabla3[[#This Row],[BOGOTA]:[MEDELLIN]])</f>
        <v>1</v>
      </c>
      <c r="G426" s="16">
        <f>IFERROR(+INDEX([1]!Tabla4[#All],MATCH(Tabla3[[#This Row],[EKM]],'[1]LISTA DE PRECIOS EKM '!A:A,0),6),0)</f>
        <v>799900</v>
      </c>
      <c r="H426" s="16">
        <f>IFERROR(INDEX(#REF!,MATCH(Tabla3[[#This Row],[EKM]],#REF!,0),3),0)</f>
        <v>0</v>
      </c>
    </row>
    <row r="427" spans="1:8">
      <c r="A427" s="14" t="str">
        <f t="shared" si="6"/>
        <v>EKMT2242N</v>
      </c>
      <c r="B427" s="15" t="s">
        <v>3536</v>
      </c>
      <c r="C427" s="15" t="s">
        <v>3537</v>
      </c>
      <c r="D427" s="15">
        <v>19</v>
      </c>
      <c r="E427" s="15">
        <v>0</v>
      </c>
      <c r="F427" s="15">
        <f>+SUM(Tabla3[[#This Row],[BOGOTA]:[MEDELLIN]])</f>
        <v>19</v>
      </c>
      <c r="G427" s="16">
        <f>IFERROR(+INDEX([1]!Tabla4[#All],MATCH(Tabla3[[#This Row],[EKM]],'[1]LISTA DE PRECIOS EKM '!A:A,0),6),0)</f>
        <v>829900</v>
      </c>
      <c r="H427" s="16">
        <f>IFERROR(INDEX(#REF!,MATCH(Tabla3[[#This Row],[EKM]],#REF!,0),3),0)</f>
        <v>0</v>
      </c>
    </row>
    <row r="428" spans="1:8">
      <c r="A428" s="14" t="str">
        <f t="shared" si="6"/>
        <v>EKMT2223N</v>
      </c>
      <c r="B428" s="15" t="s">
        <v>3538</v>
      </c>
      <c r="C428" s="15" t="s">
        <v>3539</v>
      </c>
      <c r="D428" s="15">
        <v>3</v>
      </c>
      <c r="E428" s="15">
        <v>0</v>
      </c>
      <c r="F428" s="15">
        <f>+SUM(Tabla3[[#This Row],[BOGOTA]:[MEDELLIN]])</f>
        <v>3</v>
      </c>
      <c r="G428" s="16">
        <f>IFERROR(+INDEX([1]!Tabla4[#All],MATCH(Tabla3[[#This Row],[EKM]],'[1]LISTA DE PRECIOS EKM '!A:A,0),6),0)</f>
        <v>909900</v>
      </c>
      <c r="H428" s="16">
        <f>IFERROR(INDEX(#REF!,MATCH(Tabla3[[#This Row],[EKM]],#REF!,0),3),0)</f>
        <v>0</v>
      </c>
    </row>
    <row r="429" spans="1:8">
      <c r="A429" s="14" t="str">
        <f t="shared" si="6"/>
        <v>EKMS259O</v>
      </c>
      <c r="B429" s="15" t="s">
        <v>3542</v>
      </c>
      <c r="C429" s="15" t="s">
        <v>3543</v>
      </c>
      <c r="D429" s="15">
        <v>1</v>
      </c>
      <c r="E429" s="15">
        <v>0</v>
      </c>
      <c r="F429" s="15">
        <f>+SUM(Tabla3[[#This Row],[BOGOTA]:[MEDELLIN]])</f>
        <v>1</v>
      </c>
      <c r="G429" s="16">
        <f>IFERROR(+INDEX([1]!Tabla4[#All],MATCH(Tabla3[[#This Row],[EKM]],'[1]LISTA DE PRECIOS EKM '!A:A,0),6),0)</f>
        <v>0</v>
      </c>
      <c r="H429" s="16">
        <f>IFERROR(INDEX(#REF!,MATCH(Tabla3[[#This Row],[EKM]],#REF!,0),3),0)</f>
        <v>0</v>
      </c>
    </row>
    <row r="430" spans="1:8">
      <c r="A430" s="14" t="str">
        <f t="shared" si="6"/>
        <v>EKMES145</v>
      </c>
      <c r="B430" s="15" t="s">
        <v>3544</v>
      </c>
      <c r="C430" s="15" t="s">
        <v>3545</v>
      </c>
      <c r="D430" s="15">
        <v>0</v>
      </c>
      <c r="E430" s="15">
        <v>0</v>
      </c>
      <c r="F430" s="15">
        <f>+SUM(Tabla3[[#This Row],[BOGOTA]:[MEDELLIN]])</f>
        <v>0</v>
      </c>
      <c r="G430" s="16">
        <f>IFERROR(+INDEX([1]!Tabla4[#All],MATCH(Tabla3[[#This Row],[EKM]],'[1]LISTA DE PRECIOS EKM '!A:A,0),6),0)</f>
        <v>1429900</v>
      </c>
      <c r="H430" s="16">
        <f>IFERROR(INDEX(#REF!,MATCH(Tabla3[[#This Row],[EKM]],#REF!,0),3),0)</f>
        <v>0</v>
      </c>
    </row>
    <row r="431" spans="1:8">
      <c r="A431" s="14" t="str">
        <f t="shared" si="6"/>
        <v>EKMES158</v>
      </c>
      <c r="B431" s="15" t="s">
        <v>3546</v>
      </c>
      <c r="C431" s="15" t="s">
        <v>3547</v>
      </c>
      <c r="D431" s="15">
        <v>0</v>
      </c>
      <c r="E431" s="15">
        <v>1</v>
      </c>
      <c r="F431" s="15">
        <f>+SUM(Tabla3[[#This Row],[BOGOTA]:[MEDELLIN]])</f>
        <v>1</v>
      </c>
      <c r="G431" s="16">
        <f>IFERROR(+INDEX([1]!Tabla4[#All],MATCH(Tabla3[[#This Row],[EKM]],'[1]LISTA DE PRECIOS EKM '!A:A,0),6),0)</f>
        <v>1299900</v>
      </c>
      <c r="H431" s="16">
        <f>IFERROR(INDEX(#REF!,MATCH(Tabla3[[#This Row],[EKM]],#REF!,0),3),0)</f>
        <v>0</v>
      </c>
    </row>
    <row r="432" spans="1:8">
      <c r="A432" s="14" t="str">
        <f t="shared" si="6"/>
        <v>EKMES159</v>
      </c>
      <c r="B432" s="15" t="s">
        <v>3548</v>
      </c>
      <c r="C432" s="15" t="s">
        <v>3549</v>
      </c>
      <c r="D432" s="15">
        <v>0</v>
      </c>
      <c r="E432" s="15">
        <v>0</v>
      </c>
      <c r="F432" s="15">
        <f>+SUM(Tabla3[[#This Row],[BOGOTA]:[MEDELLIN]])</f>
        <v>0</v>
      </c>
      <c r="G432" s="16">
        <f>IFERROR(+INDEX([1]!Tabla4[#All],MATCH(Tabla3[[#This Row],[EKM]],'[1]LISTA DE PRECIOS EKM '!A:A,0),6),0)</f>
        <v>1299900</v>
      </c>
      <c r="H432" s="16">
        <f>IFERROR(INDEX(#REF!,MATCH(Tabla3[[#This Row],[EKM]],#REF!,0),3),0)</f>
        <v>0</v>
      </c>
    </row>
    <row r="433" spans="1:8">
      <c r="A433" s="14" t="str">
        <f t="shared" si="6"/>
        <v>EKMES161</v>
      </c>
      <c r="B433" s="15" t="s">
        <v>3550</v>
      </c>
      <c r="C433" s="15" t="s">
        <v>3551</v>
      </c>
      <c r="D433" s="15">
        <v>0</v>
      </c>
      <c r="E433" s="15">
        <v>0</v>
      </c>
      <c r="F433" s="15">
        <f>+SUM(Tabla3[[#This Row],[BOGOTA]:[MEDELLIN]])</f>
        <v>0</v>
      </c>
      <c r="G433" s="16">
        <f>IFERROR(+INDEX([1]!Tabla4[#All],MATCH(Tabla3[[#This Row],[EKM]],'[1]LISTA DE PRECIOS EKM '!A:A,0),6),0)</f>
        <v>1299900</v>
      </c>
      <c r="H433" s="16">
        <f>IFERROR(INDEX(#REF!,MATCH(Tabla3[[#This Row],[EKM]],#REF!,0),3),0)</f>
        <v>0</v>
      </c>
    </row>
    <row r="434" spans="1:8">
      <c r="A434" s="14" t="str">
        <f t="shared" si="6"/>
        <v>EKMES165</v>
      </c>
      <c r="B434" s="15" t="s">
        <v>3552</v>
      </c>
      <c r="C434" s="15" t="s">
        <v>3553</v>
      </c>
      <c r="D434" s="15">
        <v>0</v>
      </c>
      <c r="E434" s="15">
        <v>1</v>
      </c>
      <c r="F434" s="15">
        <f>+SUM(Tabla3[[#This Row],[BOGOTA]:[MEDELLIN]])</f>
        <v>1</v>
      </c>
      <c r="G434" s="16">
        <f>IFERROR(+INDEX([1]!Tabla4[#All],MATCH(Tabla3[[#This Row],[EKM]],'[1]LISTA DE PRECIOS EKM '!A:A,0),6),0)</f>
        <v>1699900</v>
      </c>
      <c r="H434" s="16">
        <f>IFERROR(INDEX(#REF!,MATCH(Tabla3[[#This Row],[EKM]],#REF!,0),3),0)</f>
        <v>0</v>
      </c>
    </row>
    <row r="435" spans="1:8">
      <c r="A435" s="14" t="str">
        <f t="shared" si="6"/>
        <v>EKMES169</v>
      </c>
      <c r="B435" s="15" t="s">
        <v>3554</v>
      </c>
      <c r="C435" s="15" t="s">
        <v>3555</v>
      </c>
      <c r="D435" s="15">
        <v>0</v>
      </c>
      <c r="E435" s="15">
        <v>0</v>
      </c>
      <c r="F435" s="15">
        <f>+SUM(Tabla3[[#This Row],[BOGOTA]:[MEDELLIN]])</f>
        <v>0</v>
      </c>
      <c r="G435" s="16">
        <f>IFERROR(+INDEX([1]!Tabla4[#All],MATCH(Tabla3[[#This Row],[EKM]],'[1]LISTA DE PRECIOS EKM '!A:A,0),6),0)</f>
        <v>1699900</v>
      </c>
      <c r="H435" s="16">
        <f>IFERROR(INDEX(#REF!,MATCH(Tabla3[[#This Row],[EKM]],#REF!,0),3),0)</f>
        <v>0</v>
      </c>
    </row>
    <row r="436" spans="1:8">
      <c r="A436" s="14" t="str">
        <f t="shared" si="6"/>
        <v>EKMES187</v>
      </c>
      <c r="B436" s="15" t="s">
        <v>3556</v>
      </c>
      <c r="C436" s="15" t="s">
        <v>3557</v>
      </c>
      <c r="D436" s="15">
        <v>0</v>
      </c>
      <c r="E436" s="15">
        <v>3</v>
      </c>
      <c r="F436" s="15">
        <f>+SUM(Tabla3[[#This Row],[BOGOTA]:[MEDELLIN]])</f>
        <v>3</v>
      </c>
      <c r="G436" s="16">
        <f>IFERROR(+INDEX([1]!Tabla4[#All],MATCH(Tabla3[[#This Row],[EKM]],'[1]LISTA DE PRECIOS EKM '!A:A,0),6),0)</f>
        <v>889900</v>
      </c>
      <c r="H436" s="16">
        <f>IFERROR(INDEX(#REF!,MATCH(Tabla3[[#This Row],[EKM]],#REF!,0),3),0)</f>
        <v>0</v>
      </c>
    </row>
    <row r="437" spans="1:8">
      <c r="A437" s="14" t="str">
        <f t="shared" si="6"/>
        <v>EKMES188</v>
      </c>
      <c r="B437" s="15" t="s">
        <v>3558</v>
      </c>
      <c r="C437" s="15" t="s">
        <v>3559</v>
      </c>
      <c r="D437" s="15">
        <v>0</v>
      </c>
      <c r="E437" s="15">
        <v>1</v>
      </c>
      <c r="F437" s="15">
        <f>+SUM(Tabla3[[#This Row],[BOGOTA]:[MEDELLIN]])</f>
        <v>1</v>
      </c>
      <c r="G437" s="16">
        <f>IFERROR(+INDEX([1]!Tabla4[#All],MATCH(Tabla3[[#This Row],[EKM]],'[1]LISTA DE PRECIOS EKM '!A:A,0),6),0)</f>
        <v>839900</v>
      </c>
      <c r="H437" s="16">
        <f>IFERROR(INDEX(#REF!,MATCH(Tabla3[[#This Row],[EKM]],#REF!,0),3),0)</f>
        <v>0</v>
      </c>
    </row>
    <row r="438" spans="1:8">
      <c r="A438" s="14" t="str">
        <f t="shared" si="6"/>
        <v>EKMES189</v>
      </c>
      <c r="B438" s="15" t="s">
        <v>8555</v>
      </c>
      <c r="C438" s="15" t="s">
        <v>8556</v>
      </c>
      <c r="D438" s="15">
        <v>0</v>
      </c>
      <c r="E438" s="15">
        <v>1</v>
      </c>
      <c r="F438" s="15">
        <f>+SUM(Tabla3[[#This Row],[BOGOTA]:[MEDELLIN]])</f>
        <v>1</v>
      </c>
      <c r="G438" s="16">
        <f>IFERROR(+INDEX([1]!Tabla4[#All],MATCH(Tabla3[[#This Row],[EKM]],'[1]LISTA DE PRECIOS EKM '!A:A,0),6),0)</f>
        <v>819900</v>
      </c>
      <c r="H438" s="16">
        <f>IFERROR(INDEX(#REF!,MATCH(Tabla3[[#This Row],[EKM]],#REF!,0),3),0)</f>
        <v>0</v>
      </c>
    </row>
    <row r="439" spans="1:8">
      <c r="A439" s="14" t="str">
        <f t="shared" si="6"/>
        <v>EKMES191</v>
      </c>
      <c r="B439" s="15" t="s">
        <v>3560</v>
      </c>
      <c r="C439" s="15" t="s">
        <v>3561</v>
      </c>
      <c r="D439" s="15">
        <v>0</v>
      </c>
      <c r="E439" s="15">
        <v>1</v>
      </c>
      <c r="F439" s="15">
        <f>+SUM(Tabla3[[#This Row],[BOGOTA]:[MEDELLIN]])</f>
        <v>1</v>
      </c>
      <c r="G439" s="16">
        <f>IFERROR(+INDEX([1]!Tabla4[#All],MATCH(Tabla3[[#This Row],[EKM]],'[1]LISTA DE PRECIOS EKM '!A:A,0),6),0)</f>
        <v>839900</v>
      </c>
      <c r="H439" s="16">
        <f>IFERROR(INDEX(#REF!,MATCH(Tabla3[[#This Row],[EKM]],#REF!,0),3),0)</f>
        <v>0</v>
      </c>
    </row>
    <row r="440" spans="1:8">
      <c r="A440" s="14" t="str">
        <f t="shared" si="6"/>
        <v>EKMES191GL</v>
      </c>
      <c r="B440" s="15" t="s">
        <v>3562</v>
      </c>
      <c r="C440" s="15" t="s">
        <v>3563</v>
      </c>
      <c r="D440" s="15">
        <v>0</v>
      </c>
      <c r="E440" s="15">
        <v>3</v>
      </c>
      <c r="F440" s="15">
        <f>+SUM(Tabla3[[#This Row],[BOGOTA]:[MEDELLIN]])</f>
        <v>3</v>
      </c>
      <c r="G440" s="16">
        <f>IFERROR(+INDEX([1]!Tabla4[#All],MATCH(Tabla3[[#This Row],[EKM]],'[1]LISTA DE PRECIOS EKM '!A:A,0),6),0)</f>
        <v>839900</v>
      </c>
      <c r="H440" s="16">
        <f>IFERROR(INDEX(#REF!,MATCH(Tabla3[[#This Row],[EKM]],#REF!,0),3),0)</f>
        <v>0</v>
      </c>
    </row>
    <row r="441" spans="1:8">
      <c r="A441" s="14" t="str">
        <f t="shared" si="6"/>
        <v>EKMES194</v>
      </c>
      <c r="B441" s="15" t="s">
        <v>3564</v>
      </c>
      <c r="C441" s="15" t="s">
        <v>3565</v>
      </c>
      <c r="D441" s="15">
        <v>0</v>
      </c>
      <c r="E441" s="15">
        <v>1</v>
      </c>
      <c r="F441" s="15">
        <f>+SUM(Tabla3[[#This Row],[BOGOTA]:[MEDELLIN]])</f>
        <v>1</v>
      </c>
      <c r="G441" s="16">
        <f>IFERROR(+INDEX([1]!Tabla4[#All],MATCH(Tabla3[[#This Row],[EKM]],'[1]LISTA DE PRECIOS EKM '!A:A,0),6),0)</f>
        <v>869900</v>
      </c>
      <c r="H441" s="16">
        <f>IFERROR(INDEX(#REF!,MATCH(Tabla3[[#This Row],[EKM]],#REF!,0),3),0)</f>
        <v>0</v>
      </c>
    </row>
    <row r="442" spans="1:8">
      <c r="A442" s="14" t="str">
        <f t="shared" si="6"/>
        <v>EKMES196GR</v>
      </c>
      <c r="B442" s="15" t="s">
        <v>3566</v>
      </c>
      <c r="C442" s="15" t="s">
        <v>3567</v>
      </c>
      <c r="D442" s="15">
        <v>0</v>
      </c>
      <c r="E442" s="15">
        <v>1</v>
      </c>
      <c r="F442" s="15">
        <f>+SUM(Tabla3[[#This Row],[BOGOTA]:[MEDELLIN]])</f>
        <v>1</v>
      </c>
      <c r="G442" s="16">
        <f>IFERROR(+INDEX([1]!Tabla4[#All],MATCH(Tabla3[[#This Row],[EKM]],'[1]LISTA DE PRECIOS EKM '!A:A,0),6),0)</f>
        <v>869900</v>
      </c>
      <c r="H442" s="16">
        <f>IFERROR(INDEX(#REF!,MATCH(Tabla3[[#This Row],[EKM]],#REF!,0),3),0)</f>
        <v>0</v>
      </c>
    </row>
    <row r="443" spans="1:8">
      <c r="A443" s="14" t="str">
        <f t="shared" si="6"/>
        <v>EKMES360A</v>
      </c>
      <c r="B443" s="15" t="s">
        <v>3568</v>
      </c>
      <c r="C443" s="15" t="s">
        <v>3569</v>
      </c>
      <c r="D443" s="15">
        <v>1</v>
      </c>
      <c r="E443" s="15">
        <v>0</v>
      </c>
      <c r="F443" s="15">
        <f>+SUM(Tabla3[[#This Row],[BOGOTA]:[MEDELLIN]])</f>
        <v>1</v>
      </c>
      <c r="G443" s="16">
        <f>IFERROR(+INDEX([1]!Tabla4[#All],MATCH(Tabla3[[#This Row],[EKM]],'[1]LISTA DE PRECIOS EKM '!A:A,0),6),0)</f>
        <v>1479900</v>
      </c>
      <c r="H443" s="16">
        <f>IFERROR(INDEX(#REF!,MATCH(Tabla3[[#This Row],[EKM]],#REF!,0),3),0)</f>
        <v>0</v>
      </c>
    </row>
    <row r="444" spans="1:8">
      <c r="A444" s="14" t="str">
        <f t="shared" si="6"/>
        <v>EKMSK218R</v>
      </c>
      <c r="B444" s="15" t="s">
        <v>3572</v>
      </c>
      <c r="C444" s="15" t="s">
        <v>3573</v>
      </c>
      <c r="D444" s="15">
        <v>0</v>
      </c>
      <c r="E444" s="15">
        <v>0</v>
      </c>
      <c r="F444" s="15">
        <f>+SUM(Tabla3[[#This Row],[BOGOTA]:[MEDELLIN]])</f>
        <v>0</v>
      </c>
      <c r="G444" s="16">
        <f>IFERROR(+INDEX([1]!Tabla4[#All],MATCH(Tabla3[[#This Row],[EKM]],'[1]LISTA DE PRECIOS EKM '!A:A,0),6),0)</f>
        <v>159900</v>
      </c>
      <c r="H444" s="16">
        <f>IFERROR(INDEX(#REF!,MATCH(Tabla3[[#This Row],[EKM]],#REF!,0),3),0)</f>
        <v>0</v>
      </c>
    </row>
    <row r="445" spans="1:8">
      <c r="A445" s="14" t="str">
        <f t="shared" si="6"/>
        <v>EKMES360AZ</v>
      </c>
      <c r="B445" s="15" t="s">
        <v>3570</v>
      </c>
      <c r="C445" s="15" t="s">
        <v>3571</v>
      </c>
      <c r="D445" s="15">
        <v>1</v>
      </c>
      <c r="E445" s="15">
        <v>0</v>
      </c>
      <c r="F445" s="15">
        <f>+SUM(Tabla3[[#This Row],[BOGOTA]:[MEDELLIN]])</f>
        <v>1</v>
      </c>
      <c r="G445" s="16">
        <f>IFERROR(+INDEX([1]!Tabla4[#All],MATCH(Tabla3[[#This Row],[EKM]],'[1]LISTA DE PRECIOS EKM '!A:A,0),6),0)</f>
        <v>1479900</v>
      </c>
      <c r="H445" s="16">
        <f>IFERROR(INDEX(#REF!,MATCH(Tabla3[[#This Row],[EKM]],#REF!,0),3),0)</f>
        <v>0</v>
      </c>
    </row>
    <row r="446" spans="1:8">
      <c r="A446" s="14" t="str">
        <f t="shared" si="6"/>
        <v>EKMR1026G</v>
      </c>
      <c r="B446" s="15" t="s">
        <v>3576</v>
      </c>
      <c r="C446" s="15" t="s">
        <v>3577</v>
      </c>
      <c r="D446" s="15">
        <v>3</v>
      </c>
      <c r="E446" s="15">
        <v>0</v>
      </c>
      <c r="F446" s="15">
        <f>+SUM(Tabla3[[#This Row],[BOGOTA]:[MEDELLIN]])</f>
        <v>3</v>
      </c>
      <c r="G446" s="16">
        <f>IFERROR(+INDEX([1]!Tabla4[#All],MATCH(Tabla3[[#This Row],[EKM]],'[1]LISTA DE PRECIOS EKM '!A:A,0),6),0)</f>
        <v>329900</v>
      </c>
      <c r="H446" s="16">
        <f>IFERROR(INDEX(#REF!,MATCH(Tabla3[[#This Row],[EKM]],#REF!,0),3),0)</f>
        <v>0</v>
      </c>
    </row>
    <row r="447" spans="1:8">
      <c r="A447" s="14" t="str">
        <f t="shared" si="6"/>
        <v>EKMES360N</v>
      </c>
      <c r="B447" s="15" t="s">
        <v>3574</v>
      </c>
      <c r="C447" s="15" t="s">
        <v>3575</v>
      </c>
      <c r="D447" s="15">
        <v>1</v>
      </c>
      <c r="E447" s="15">
        <v>0</v>
      </c>
      <c r="F447" s="15">
        <f>+SUM(Tabla3[[#This Row],[BOGOTA]:[MEDELLIN]])</f>
        <v>1</v>
      </c>
      <c r="G447" s="16">
        <f>IFERROR(+INDEX([1]!Tabla4[#All],MATCH(Tabla3[[#This Row],[EKM]],'[1]LISTA DE PRECIOS EKM '!A:A,0),6),0)</f>
        <v>1479900</v>
      </c>
      <c r="H447" s="16">
        <f>IFERROR(INDEX(#REF!,MATCH(Tabla3[[#This Row],[EKM]],#REF!,0),3),0)</f>
        <v>0</v>
      </c>
    </row>
    <row r="448" spans="1:8">
      <c r="A448" s="14" t="str">
        <f t="shared" si="6"/>
        <v>EKMES360NR</v>
      </c>
      <c r="B448" s="15" t="s">
        <v>3578</v>
      </c>
      <c r="C448" s="15" t="s">
        <v>3579</v>
      </c>
      <c r="D448" s="15">
        <v>1</v>
      </c>
      <c r="E448" s="15">
        <v>0</v>
      </c>
      <c r="F448" s="15">
        <f>+SUM(Tabla3[[#This Row],[BOGOTA]:[MEDELLIN]])</f>
        <v>1</v>
      </c>
      <c r="G448" s="16">
        <f>IFERROR(+INDEX([1]!Tabla4[#All],MATCH(Tabla3[[#This Row],[EKM]],'[1]LISTA DE PRECIOS EKM '!A:A,0),6),0)</f>
        <v>1479900</v>
      </c>
      <c r="H448" s="16">
        <f>IFERROR(INDEX(#REF!,MATCH(Tabla3[[#This Row],[EKM]],#REF!,0),3),0)</f>
        <v>0</v>
      </c>
    </row>
    <row r="449" spans="1:8">
      <c r="A449" s="14" t="str">
        <f t="shared" si="6"/>
        <v>EKMRST63NR</v>
      </c>
      <c r="B449" s="15" t="s">
        <v>3582</v>
      </c>
      <c r="C449" s="15" t="s">
        <v>3583</v>
      </c>
      <c r="D449" s="15">
        <v>1</v>
      </c>
      <c r="E449" s="15">
        <v>0</v>
      </c>
      <c r="F449" s="15">
        <f>+SUM(Tabla3[[#This Row],[BOGOTA]:[MEDELLIN]])</f>
        <v>1</v>
      </c>
      <c r="G449" s="16">
        <f>IFERROR(+INDEX([1]!Tabla4[#All],MATCH(Tabla3[[#This Row],[EKM]],'[1]LISTA DE PRECIOS EKM '!A:A,0),6),0)</f>
        <v>109900</v>
      </c>
      <c r="H449" s="16">
        <f>IFERROR(INDEX(#REF!,MATCH(Tabla3[[#This Row],[EKM]],#REF!,0),3),0)</f>
        <v>0</v>
      </c>
    </row>
    <row r="450" spans="1:8">
      <c r="A450" s="14" t="str">
        <f t="shared" ref="A450:A513" si="7">+TRIM(B450)</f>
        <v>EKMES360R</v>
      </c>
      <c r="B450" s="15" t="s">
        <v>3580</v>
      </c>
      <c r="C450" s="15" t="s">
        <v>3581</v>
      </c>
      <c r="D450" s="15">
        <v>1</v>
      </c>
      <c r="E450" s="15">
        <v>0</v>
      </c>
      <c r="F450" s="15">
        <f>+SUM(Tabla3[[#This Row],[BOGOTA]:[MEDELLIN]])</f>
        <v>1</v>
      </c>
      <c r="G450" s="16">
        <f>IFERROR(+INDEX([1]!Tabla4[#All],MATCH(Tabla3[[#This Row],[EKM]],'[1]LISTA DE PRECIOS EKM '!A:A,0),6),0)</f>
        <v>1199900</v>
      </c>
      <c r="H450" s="16">
        <f>IFERROR(INDEX(#REF!,MATCH(Tabla3[[#This Row],[EKM]],#REF!,0),3),0)</f>
        <v>0</v>
      </c>
    </row>
    <row r="451" spans="1:8">
      <c r="A451" s="14" t="str">
        <f t="shared" si="7"/>
        <v>EKMR0001</v>
      </c>
      <c r="B451" s="15" t="s">
        <v>3584</v>
      </c>
      <c r="C451" s="15" t="s">
        <v>3585</v>
      </c>
      <c r="D451" s="15">
        <v>3</v>
      </c>
      <c r="E451" s="15">
        <v>0</v>
      </c>
      <c r="F451" s="15">
        <f>+SUM(Tabla3[[#This Row],[BOGOTA]:[MEDELLIN]])</f>
        <v>3</v>
      </c>
      <c r="G451" s="16">
        <f>IFERROR(+INDEX([1]!Tabla4[#All],MATCH(Tabla3[[#This Row],[EKM]],'[1]LISTA DE PRECIOS EKM '!A:A,0),6),0)</f>
        <v>0</v>
      </c>
      <c r="H451" s="16">
        <f>IFERROR(INDEX(#REF!,MATCH(Tabla3[[#This Row],[EKM]],#REF!,0),3),0)</f>
        <v>0</v>
      </c>
    </row>
    <row r="452" spans="1:8">
      <c r="A452" s="14" t="str">
        <f t="shared" si="7"/>
        <v>EKMSB180N</v>
      </c>
      <c r="B452" s="15" t="s">
        <v>3586</v>
      </c>
      <c r="C452" s="15" t="s">
        <v>3587</v>
      </c>
      <c r="D452" s="15">
        <v>2</v>
      </c>
      <c r="E452" s="15">
        <v>0</v>
      </c>
      <c r="F452" s="15">
        <f>+SUM(Tabla3[[#This Row],[BOGOTA]:[MEDELLIN]])</f>
        <v>2</v>
      </c>
      <c r="G452" s="16">
        <f>IFERROR(+INDEX([1]!Tabla4[#All],MATCH(Tabla3[[#This Row],[EKM]],'[1]LISTA DE PRECIOS EKM '!A:A,0),6),0)</f>
        <v>369900</v>
      </c>
      <c r="H452" s="16">
        <f>IFERROR(INDEX(#REF!,MATCH(Tabla3[[#This Row],[EKM]],#REF!,0),3),0)</f>
        <v>0</v>
      </c>
    </row>
    <row r="453" spans="1:8">
      <c r="A453" s="14" t="str">
        <f t="shared" si="7"/>
        <v>EKMR816</v>
      </c>
      <c r="B453" s="15" t="s">
        <v>3588</v>
      </c>
      <c r="C453" s="15" t="s">
        <v>3589</v>
      </c>
      <c r="D453" s="15">
        <v>1</v>
      </c>
      <c r="E453" s="15">
        <v>0</v>
      </c>
      <c r="F453" s="15">
        <f>+SUM(Tabla3[[#This Row],[BOGOTA]:[MEDELLIN]])</f>
        <v>1</v>
      </c>
      <c r="G453" s="16">
        <f>IFERROR(+INDEX([1]!Tabla4[#All],MATCH(Tabla3[[#This Row],[EKM]],'[1]LISTA DE PRECIOS EKM '!A:A,0),6),0)</f>
        <v>579900</v>
      </c>
      <c r="H453" s="16">
        <f>IFERROR(INDEX(#REF!,MATCH(Tabla3[[#This Row],[EKM]],#REF!,0),3),0)</f>
        <v>0</v>
      </c>
    </row>
    <row r="454" spans="1:8">
      <c r="A454" s="14" t="str">
        <f t="shared" si="7"/>
        <v>EKMES360V</v>
      </c>
      <c r="B454" s="15" t="s">
        <v>3590</v>
      </c>
      <c r="C454" s="15" t="s">
        <v>3591</v>
      </c>
      <c r="D454" s="15">
        <v>1</v>
      </c>
      <c r="E454" s="15">
        <v>0</v>
      </c>
      <c r="F454" s="15">
        <f>+SUM(Tabla3[[#This Row],[BOGOTA]:[MEDELLIN]])</f>
        <v>1</v>
      </c>
      <c r="G454" s="16">
        <f>IFERROR(+INDEX([1]!Tabla4[#All],MATCH(Tabla3[[#This Row],[EKM]],'[1]LISTA DE PRECIOS EKM '!A:A,0),6),0)</f>
        <v>1479900</v>
      </c>
      <c r="H454" s="16">
        <f>IFERROR(INDEX(#REF!,MATCH(Tabla3[[#This Row],[EKM]],#REF!,0),3),0)</f>
        <v>0</v>
      </c>
    </row>
    <row r="455" spans="1:8">
      <c r="A455" s="14" t="str">
        <f t="shared" si="7"/>
        <v>EKMESJ4B</v>
      </c>
      <c r="B455" s="15" t="s">
        <v>3592</v>
      </c>
      <c r="C455" s="15" t="s">
        <v>3593</v>
      </c>
      <c r="D455" s="15">
        <v>0</v>
      </c>
      <c r="E455" s="15">
        <v>0</v>
      </c>
      <c r="F455" s="15">
        <f>+SUM(Tabla3[[#This Row],[BOGOTA]:[MEDELLIN]])</f>
        <v>0</v>
      </c>
      <c r="G455" s="16">
        <f>IFERROR(+INDEX([1]!Tabla4[#All],MATCH(Tabla3[[#This Row],[EKM]],'[1]LISTA DE PRECIOS EKM '!A:A,0),6),0)</f>
        <v>1099900</v>
      </c>
      <c r="H455" s="16">
        <f>IFERROR(INDEX(#REF!,MATCH(Tabla3[[#This Row],[EKM]],#REF!,0),3),0)</f>
        <v>0</v>
      </c>
    </row>
    <row r="456" spans="1:8">
      <c r="A456" s="14" t="str">
        <f t="shared" si="7"/>
        <v>EKMESK172</v>
      </c>
      <c r="B456" s="15" t="s">
        <v>3594</v>
      </c>
      <c r="C456" s="15" t="s">
        <v>3595</v>
      </c>
      <c r="D456" s="15">
        <v>0</v>
      </c>
      <c r="E456" s="15">
        <v>1</v>
      </c>
      <c r="F456" s="15">
        <f>+SUM(Tabla3[[#This Row],[BOGOTA]:[MEDELLIN]])</f>
        <v>1</v>
      </c>
      <c r="G456" s="16">
        <f>IFERROR(+INDEX([1]!Tabla4[#All],MATCH(Tabla3[[#This Row],[EKM]],'[1]LISTA DE PRECIOS EKM '!A:A,0),6),0)</f>
        <v>899900</v>
      </c>
      <c r="H456" s="16">
        <f>IFERROR(INDEX(#REF!,MATCH(Tabla3[[#This Row],[EKM]],#REF!,0),3),0)</f>
        <v>0</v>
      </c>
    </row>
    <row r="457" spans="1:8">
      <c r="A457" s="14" t="str">
        <f t="shared" si="7"/>
        <v>EKMESK174</v>
      </c>
      <c r="B457" s="15" t="s">
        <v>3596</v>
      </c>
      <c r="C457" s="15" t="s">
        <v>3597</v>
      </c>
      <c r="D457" s="15">
        <v>0</v>
      </c>
      <c r="E457" s="15">
        <v>2</v>
      </c>
      <c r="F457" s="15">
        <f>+SUM(Tabla3[[#This Row],[BOGOTA]:[MEDELLIN]])</f>
        <v>2</v>
      </c>
      <c r="G457" s="16">
        <f>IFERROR(+INDEX([1]!Tabla4[#All],MATCH(Tabla3[[#This Row],[EKM]],'[1]LISTA DE PRECIOS EKM '!A:A,0),6),0)</f>
        <v>899900</v>
      </c>
      <c r="H457" s="16">
        <f>IFERROR(INDEX(#REF!,MATCH(Tabla3[[#This Row],[EKM]],#REF!,0),3),0)</f>
        <v>0</v>
      </c>
    </row>
    <row r="458" spans="1:8">
      <c r="A458" s="14" t="str">
        <f t="shared" si="7"/>
        <v>EKMR870B</v>
      </c>
      <c r="B458" s="15" t="s">
        <v>3598</v>
      </c>
      <c r="C458" s="15" t="s">
        <v>3599</v>
      </c>
      <c r="D458" s="15">
        <v>2</v>
      </c>
      <c r="E458" s="15">
        <v>0</v>
      </c>
      <c r="F458" s="15">
        <f>+SUM(Tabla3[[#This Row],[BOGOTA]:[MEDELLIN]])</f>
        <v>2</v>
      </c>
      <c r="G458" s="16">
        <f>IFERROR(+INDEX([1]!Tabla4[#All],MATCH(Tabla3[[#This Row],[EKM]],'[1]LISTA DE PRECIOS EKM '!A:A,0),6),0)</f>
        <v>529900</v>
      </c>
      <c r="H458" s="16">
        <f>IFERROR(INDEX(#REF!,MATCH(Tabla3[[#This Row],[EKM]],#REF!,0),3),0)</f>
        <v>0</v>
      </c>
    </row>
    <row r="459" spans="1:8">
      <c r="A459" s="14" t="str">
        <f t="shared" si="7"/>
        <v>EKMR870V</v>
      </c>
      <c r="B459" s="15" t="s">
        <v>3600</v>
      </c>
      <c r="C459" s="15" t="s">
        <v>3601</v>
      </c>
      <c r="D459" s="15">
        <v>1</v>
      </c>
      <c r="E459" s="15">
        <v>0</v>
      </c>
      <c r="F459" s="15">
        <f>+SUM(Tabla3[[#This Row],[BOGOTA]:[MEDELLIN]])</f>
        <v>1</v>
      </c>
      <c r="G459" s="16">
        <f>IFERROR(+INDEX([1]!Tabla4[#All],MATCH(Tabla3[[#This Row],[EKM]],'[1]LISTA DE PRECIOS EKM '!A:A,0),6),0)</f>
        <v>529900</v>
      </c>
      <c r="H459" s="16">
        <f>IFERROR(INDEX(#REF!,MATCH(Tabla3[[#This Row],[EKM]],#REF!,0),3),0)</f>
        <v>0</v>
      </c>
    </row>
    <row r="460" spans="1:8">
      <c r="A460" s="14" t="str">
        <f t="shared" si="7"/>
        <v>EKMESK175</v>
      </c>
      <c r="B460" s="15" t="s">
        <v>3602</v>
      </c>
      <c r="C460" s="15" t="s">
        <v>3603</v>
      </c>
      <c r="D460" s="15">
        <v>0</v>
      </c>
      <c r="E460" s="15">
        <v>1</v>
      </c>
      <c r="F460" s="15">
        <f>+SUM(Tabla3[[#This Row],[BOGOTA]:[MEDELLIN]])</f>
        <v>1</v>
      </c>
      <c r="G460" s="16">
        <f>IFERROR(+INDEX([1]!Tabla4[#All],MATCH(Tabla3[[#This Row],[EKM]],'[1]LISTA DE PRECIOS EKM '!A:A,0),6),0)</f>
        <v>899900</v>
      </c>
      <c r="H460" s="16">
        <f>IFERROR(INDEX(#REF!,MATCH(Tabla3[[#This Row],[EKM]],#REF!,0),3),0)</f>
        <v>0</v>
      </c>
    </row>
    <row r="461" spans="1:8">
      <c r="A461" s="14" t="str">
        <f t="shared" si="7"/>
        <v>EKMSP01</v>
      </c>
      <c r="B461" s="15" t="s">
        <v>3606</v>
      </c>
      <c r="C461" s="15" t="s">
        <v>3607</v>
      </c>
      <c r="D461" s="15">
        <v>1</v>
      </c>
      <c r="E461" s="15">
        <v>0</v>
      </c>
      <c r="F461" s="15">
        <f>+SUM(Tabla3[[#This Row],[BOGOTA]:[MEDELLIN]])</f>
        <v>1</v>
      </c>
      <c r="G461" s="16">
        <f>IFERROR(+INDEX([1]!Tabla4[#All],MATCH(Tabla3[[#This Row],[EKM]],'[1]LISTA DE PRECIOS EKM '!A:A,0),6),0)</f>
        <v>79900</v>
      </c>
      <c r="H461" s="16">
        <f>IFERROR(INDEX(#REF!,MATCH(Tabla3[[#This Row],[EKM]],#REF!,0),3),0)</f>
        <v>0</v>
      </c>
    </row>
    <row r="462" spans="1:8">
      <c r="A462" s="14" t="str">
        <f t="shared" si="7"/>
        <v>EKMR1000AT</v>
      </c>
      <c r="B462" s="15" t="s">
        <v>3608</v>
      </c>
      <c r="C462" s="15" t="s">
        <v>3609</v>
      </c>
      <c r="D462" s="15">
        <v>2</v>
      </c>
      <c r="E462" s="15">
        <v>0</v>
      </c>
      <c r="F462" s="15">
        <f>+SUM(Tabla3[[#This Row],[BOGOTA]:[MEDELLIN]])</f>
        <v>2</v>
      </c>
      <c r="G462" s="16">
        <f>IFERROR(+INDEX([1]!Tabla4[#All],MATCH(Tabla3[[#This Row],[EKM]],'[1]LISTA DE PRECIOS EKM '!A:A,0),6),0)</f>
        <v>759900</v>
      </c>
      <c r="H462" s="16">
        <f>IFERROR(INDEX(#REF!,MATCH(Tabla3[[#This Row],[EKM]],#REF!,0),3),0)</f>
        <v>0</v>
      </c>
    </row>
    <row r="463" spans="1:8">
      <c r="A463" s="14" t="str">
        <f t="shared" si="7"/>
        <v>EKMESLU02GL</v>
      </c>
      <c r="B463" s="15" t="s">
        <v>3604</v>
      </c>
      <c r="C463" s="15" t="s">
        <v>3605</v>
      </c>
      <c r="D463" s="15">
        <v>0</v>
      </c>
      <c r="E463" s="15">
        <v>1</v>
      </c>
      <c r="F463" s="15">
        <f>+SUM(Tabla3[[#This Row],[BOGOTA]:[MEDELLIN]])</f>
        <v>1</v>
      </c>
      <c r="G463" s="16">
        <f>IFERROR(+INDEX([1]!Tabla4[#All],MATCH(Tabla3[[#This Row],[EKM]],'[1]LISTA DE PRECIOS EKM '!A:A,0),6),0)</f>
        <v>799900</v>
      </c>
      <c r="H463" s="16">
        <f>IFERROR(INDEX(#REF!,MATCH(Tabla3[[#This Row],[EKM]],#REF!,0),3),0)</f>
        <v>0</v>
      </c>
    </row>
    <row r="464" spans="1:8">
      <c r="A464" s="14" t="str">
        <f t="shared" si="7"/>
        <v>EKMR8003Z</v>
      </c>
      <c r="B464" s="15" t="s">
        <v>3610</v>
      </c>
      <c r="C464" s="15" t="s">
        <v>3611</v>
      </c>
      <c r="D464" s="15">
        <v>1</v>
      </c>
      <c r="E464" s="15">
        <v>0</v>
      </c>
      <c r="F464" s="15">
        <f>+SUM(Tabla3[[#This Row],[BOGOTA]:[MEDELLIN]])</f>
        <v>1</v>
      </c>
      <c r="G464" s="16">
        <f>IFERROR(+INDEX([1]!Tabla4[#All],MATCH(Tabla3[[#This Row],[EKM]],'[1]LISTA DE PRECIOS EKM '!A:A,0),6),0)</f>
        <v>0</v>
      </c>
      <c r="H464" s="16">
        <f>IFERROR(INDEX(#REF!,MATCH(Tabla3[[#This Row],[EKM]],#REF!,0),3),0)</f>
        <v>0</v>
      </c>
    </row>
    <row r="465" spans="1:8">
      <c r="A465" s="14" t="str">
        <f t="shared" si="7"/>
        <v>EKMESLU02T</v>
      </c>
      <c r="B465" s="15" t="s">
        <v>3612</v>
      </c>
      <c r="C465" s="15" t="s">
        <v>3613</v>
      </c>
      <c r="D465" s="15">
        <v>0</v>
      </c>
      <c r="E465" s="15">
        <v>1</v>
      </c>
      <c r="F465" s="15">
        <f>+SUM(Tabla3[[#This Row],[BOGOTA]:[MEDELLIN]])</f>
        <v>1</v>
      </c>
      <c r="G465" s="16">
        <f>IFERROR(+INDEX([1]!Tabla4[#All],MATCH(Tabla3[[#This Row],[EKM]],'[1]LISTA DE PRECIOS EKM '!A:A,0),6),0)</f>
        <v>799900</v>
      </c>
      <c r="H465" s="16">
        <f>IFERROR(INDEX(#REF!,MATCH(Tabla3[[#This Row],[EKM]],#REF!,0),3),0)</f>
        <v>0</v>
      </c>
    </row>
    <row r="466" spans="1:8">
      <c r="A466" s="14" t="str">
        <f t="shared" si="7"/>
        <v>EKMT4AZ</v>
      </c>
      <c r="B466" s="15" t="s">
        <v>3616</v>
      </c>
      <c r="C466" s="15" t="s">
        <v>3617</v>
      </c>
      <c r="D466" s="15">
        <v>1</v>
      </c>
      <c r="E466" s="15">
        <v>0</v>
      </c>
      <c r="F466" s="15">
        <f>+SUM(Tabla3[[#This Row],[BOGOTA]:[MEDELLIN]])</f>
        <v>1</v>
      </c>
      <c r="G466" s="16">
        <f>IFERROR(+INDEX([1]!Tabla4[#All],MATCH(Tabla3[[#This Row],[EKM]],'[1]LISTA DE PRECIOS EKM '!A:A,0),6),0)</f>
        <v>0</v>
      </c>
      <c r="H466" s="16">
        <f>IFERROR(INDEX(#REF!,MATCH(Tabla3[[#This Row],[EKM]],#REF!,0),3),0)</f>
        <v>0</v>
      </c>
    </row>
    <row r="467" spans="1:8">
      <c r="A467" s="14" t="str">
        <f t="shared" si="7"/>
        <v>EKMESLU04T</v>
      </c>
      <c r="B467" s="15" t="s">
        <v>8557</v>
      </c>
      <c r="C467" s="15" t="s">
        <v>8558</v>
      </c>
      <c r="D467" s="15">
        <v>0</v>
      </c>
      <c r="E467" s="15">
        <v>1</v>
      </c>
      <c r="F467" s="15">
        <f>+SUM(Tabla3[[#This Row],[BOGOTA]:[MEDELLIN]])</f>
        <v>1</v>
      </c>
      <c r="G467" s="16">
        <f>IFERROR(+INDEX([1]!Tabla4[#All],MATCH(Tabla3[[#This Row],[EKM]],'[1]LISTA DE PRECIOS EKM '!A:A,0),6),0)</f>
        <v>899900</v>
      </c>
      <c r="H467" s="16">
        <f>IFERROR(INDEX(#REF!,MATCH(Tabla3[[#This Row],[EKM]],#REF!,0),3),0)</f>
        <v>0</v>
      </c>
    </row>
    <row r="468" spans="1:8">
      <c r="A468" s="14" t="str">
        <f t="shared" si="7"/>
        <v>EKMRG17N</v>
      </c>
      <c r="B468" s="15" t="s">
        <v>3620</v>
      </c>
      <c r="C468" s="15" t="s">
        <v>3621</v>
      </c>
      <c r="D468" s="15">
        <v>7</v>
      </c>
      <c r="E468" s="15">
        <v>0</v>
      </c>
      <c r="F468" s="15">
        <f>+SUM(Tabla3[[#This Row],[BOGOTA]:[MEDELLIN]])</f>
        <v>7</v>
      </c>
      <c r="G468" s="16">
        <f>IFERROR(+INDEX([1]!Tabla4[#All],MATCH(Tabla3[[#This Row],[EKM]],'[1]LISTA DE PRECIOS EKM '!A:A,0),6),0)</f>
        <v>619900</v>
      </c>
      <c r="H468" s="16">
        <f>IFERROR(INDEX(#REF!,MATCH(Tabla3[[#This Row],[EKM]],#REF!,0),3),0)</f>
        <v>0</v>
      </c>
    </row>
    <row r="469" spans="1:8">
      <c r="A469" s="14" t="str">
        <f t="shared" si="7"/>
        <v>EKMR1212B</v>
      </c>
      <c r="B469" s="15" t="s">
        <v>3622</v>
      </c>
      <c r="C469" s="15" t="s">
        <v>3623</v>
      </c>
      <c r="D469" s="15">
        <v>2</v>
      </c>
      <c r="E469" s="15">
        <v>0</v>
      </c>
      <c r="F469" s="15">
        <f>+SUM(Tabla3[[#This Row],[BOGOTA]:[MEDELLIN]])</f>
        <v>2</v>
      </c>
      <c r="G469" s="16">
        <f>IFERROR(+INDEX([1]!Tabla4[#All],MATCH(Tabla3[[#This Row],[EKM]],'[1]LISTA DE PRECIOS EKM '!A:A,0),6),0)</f>
        <v>799900</v>
      </c>
      <c r="H469" s="16">
        <f>IFERROR(INDEX(#REF!,MATCH(Tabla3[[#This Row],[EKM]],#REF!,0),3),0)</f>
        <v>0</v>
      </c>
    </row>
    <row r="470" spans="1:8">
      <c r="A470" s="14" t="str">
        <f t="shared" si="7"/>
        <v>EKMR1034AZ</v>
      </c>
      <c r="B470" s="15" t="s">
        <v>3624</v>
      </c>
      <c r="C470" s="15" t="s">
        <v>3625</v>
      </c>
      <c r="D470" s="15">
        <v>1</v>
      </c>
      <c r="E470" s="15">
        <v>0</v>
      </c>
      <c r="F470" s="15">
        <f>+SUM(Tabla3[[#This Row],[BOGOTA]:[MEDELLIN]])</f>
        <v>1</v>
      </c>
      <c r="G470" s="16">
        <f>IFERROR(+INDEX([1]!Tabla4[#All],MATCH(Tabla3[[#This Row],[EKM]],'[1]LISTA DE PRECIOS EKM '!A:A,0),6),0)</f>
        <v>359900</v>
      </c>
      <c r="H470" s="16">
        <f>IFERROR(INDEX(#REF!,MATCH(Tabla3[[#This Row],[EKM]],#REF!,0),3),0)</f>
        <v>0</v>
      </c>
    </row>
    <row r="471" spans="1:8">
      <c r="A471" s="14" t="str">
        <f t="shared" si="7"/>
        <v>EKMR1034NR</v>
      </c>
      <c r="B471" s="15" t="s">
        <v>3626</v>
      </c>
      <c r="C471" s="15" t="s">
        <v>3627</v>
      </c>
      <c r="D471" s="15">
        <v>1</v>
      </c>
      <c r="E471" s="15">
        <v>0</v>
      </c>
      <c r="F471" s="15">
        <f>+SUM(Tabla3[[#This Row],[BOGOTA]:[MEDELLIN]])</f>
        <v>1</v>
      </c>
      <c r="G471" s="16">
        <f>IFERROR(+INDEX([1]!Tabla4[#All],MATCH(Tabla3[[#This Row],[EKM]],'[1]LISTA DE PRECIOS EKM '!A:A,0),6),0)</f>
        <v>339900</v>
      </c>
      <c r="H471" s="16">
        <f>IFERROR(INDEX(#REF!,MATCH(Tabla3[[#This Row],[EKM]],#REF!,0),3),0)</f>
        <v>0</v>
      </c>
    </row>
    <row r="472" spans="1:8">
      <c r="A472" s="14" t="str">
        <f t="shared" si="7"/>
        <v>EKMESLU20T</v>
      </c>
      <c r="B472" s="15" t="s">
        <v>3614</v>
      </c>
      <c r="C472" s="15" t="s">
        <v>3615</v>
      </c>
      <c r="D472" s="15">
        <v>0</v>
      </c>
      <c r="E472" s="15">
        <v>3</v>
      </c>
      <c r="F472" s="15">
        <f>+SUM(Tabla3[[#This Row],[BOGOTA]:[MEDELLIN]])</f>
        <v>3</v>
      </c>
      <c r="G472" s="16">
        <f>IFERROR(+INDEX([1]!Tabla4[#All],MATCH(Tabla3[[#This Row],[EKM]],'[1]LISTA DE PRECIOS EKM '!A:A,0),6),0)</f>
        <v>1199900</v>
      </c>
      <c r="H472" s="16">
        <f>IFERROR(INDEX(#REF!,MATCH(Tabla3[[#This Row],[EKM]],#REF!,0),3),0)</f>
        <v>0</v>
      </c>
    </row>
    <row r="473" spans="1:8">
      <c r="A473" s="14" t="str">
        <f t="shared" si="7"/>
        <v>EKMESLX2T</v>
      </c>
      <c r="B473" s="15" t="s">
        <v>8559</v>
      </c>
      <c r="C473" s="15" t="s">
        <v>8560</v>
      </c>
      <c r="D473" s="15">
        <v>0</v>
      </c>
      <c r="E473" s="15">
        <v>1</v>
      </c>
      <c r="F473" s="15">
        <f>+SUM(Tabla3[[#This Row],[BOGOTA]:[MEDELLIN]])</f>
        <v>1</v>
      </c>
      <c r="G473" s="16">
        <f>IFERROR(+INDEX([1]!Tabla4[#All],MATCH(Tabla3[[#This Row],[EKM]],'[1]LISTA DE PRECIOS EKM '!A:A,0),6),0)</f>
        <v>1199900</v>
      </c>
      <c r="H473" s="16">
        <f>IFERROR(INDEX(#REF!,MATCH(Tabla3[[#This Row],[EKM]],#REF!,0),3),0)</f>
        <v>0</v>
      </c>
    </row>
    <row r="474" spans="1:8">
      <c r="A474" s="14" t="str">
        <f t="shared" si="7"/>
        <v>EKMR1212N</v>
      </c>
      <c r="B474" s="15" t="s">
        <v>3630</v>
      </c>
      <c r="C474" s="15" t="s">
        <v>3631</v>
      </c>
      <c r="D474" s="15">
        <v>5</v>
      </c>
      <c r="E474" s="15">
        <v>0</v>
      </c>
      <c r="F474" s="15">
        <f>+SUM(Tabla3[[#This Row],[BOGOTA]:[MEDELLIN]])</f>
        <v>5</v>
      </c>
      <c r="G474" s="16">
        <f>IFERROR(+INDEX([1]!Tabla4[#All],MATCH(Tabla3[[#This Row],[EKM]],'[1]LISTA DE PRECIOS EKM '!A:A,0),6),0)</f>
        <v>739900</v>
      </c>
      <c r="H474" s="16">
        <f>IFERROR(INDEX(#REF!,MATCH(Tabla3[[#This Row],[EKM]],#REF!,0),3),0)</f>
        <v>0</v>
      </c>
    </row>
    <row r="475" spans="1:8">
      <c r="A475" s="14" t="str">
        <f t="shared" si="7"/>
        <v>EKMRE280AZ</v>
      </c>
      <c r="B475" s="15" t="s">
        <v>3634</v>
      </c>
      <c r="C475" s="15" t="s">
        <v>3635</v>
      </c>
      <c r="D475" s="15">
        <v>6</v>
      </c>
      <c r="E475" s="15">
        <v>0</v>
      </c>
      <c r="F475" s="15">
        <f>+SUM(Tabla3[[#This Row],[BOGOTA]:[MEDELLIN]])</f>
        <v>6</v>
      </c>
      <c r="G475" s="16">
        <f>IFERROR(+INDEX([1]!Tabla4[#All],MATCH(Tabla3[[#This Row],[EKM]],'[1]LISTA DE PRECIOS EKM '!A:A,0),6),0)</f>
        <v>119900</v>
      </c>
      <c r="H475" s="16">
        <f>IFERROR(INDEX(#REF!,MATCH(Tabla3[[#This Row],[EKM]],#REF!,0),3),0)</f>
        <v>0</v>
      </c>
    </row>
    <row r="476" spans="1:8">
      <c r="A476" s="14" t="str">
        <f t="shared" si="7"/>
        <v>EKMESLXGR</v>
      </c>
      <c r="B476" s="15" t="s">
        <v>3618</v>
      </c>
      <c r="C476" s="15" t="s">
        <v>3619</v>
      </c>
      <c r="D476" s="15">
        <v>0</v>
      </c>
      <c r="E476" s="15">
        <v>1</v>
      </c>
      <c r="F476" s="15">
        <f>+SUM(Tabla3[[#This Row],[BOGOTA]:[MEDELLIN]])</f>
        <v>1</v>
      </c>
      <c r="G476" s="16">
        <f>IFERROR(+INDEX([1]!Tabla4[#All],MATCH(Tabla3[[#This Row],[EKM]],'[1]LISTA DE PRECIOS EKM '!A:A,0),6),0)</f>
        <v>999900</v>
      </c>
      <c r="H476" s="16">
        <f>IFERROR(INDEX(#REF!,MATCH(Tabla3[[#This Row],[EKM]],#REF!,0),3),0)</f>
        <v>0</v>
      </c>
    </row>
    <row r="477" spans="1:8">
      <c r="A477" s="14" t="str">
        <f t="shared" si="7"/>
        <v>EKMR096G</v>
      </c>
      <c r="B477" s="15" t="s">
        <v>3638</v>
      </c>
      <c r="C477" s="15" t="s">
        <v>3639</v>
      </c>
      <c r="D477" s="15">
        <v>1</v>
      </c>
      <c r="E477" s="15">
        <v>0</v>
      </c>
      <c r="F477" s="15">
        <f>+SUM(Tabla3[[#This Row],[BOGOTA]:[MEDELLIN]])</f>
        <v>1</v>
      </c>
      <c r="G477" s="16">
        <f>IFERROR(+INDEX([1]!Tabla4[#All],MATCH(Tabla3[[#This Row],[EKM]],'[1]LISTA DE PRECIOS EKM '!A:A,0),6),0)</f>
        <v>999900</v>
      </c>
      <c r="H477" s="16">
        <f>IFERROR(INDEX(#REF!,MATCH(Tabla3[[#This Row],[EKM]],#REF!,0),3),0)</f>
        <v>0</v>
      </c>
    </row>
    <row r="478" spans="1:8">
      <c r="A478" s="14" t="str">
        <f t="shared" si="7"/>
        <v>EKMT2241N</v>
      </c>
      <c r="B478" s="15" t="s">
        <v>3640</v>
      </c>
      <c r="C478" s="15" t="s">
        <v>3641</v>
      </c>
      <c r="D478" s="15">
        <v>0</v>
      </c>
      <c r="E478" s="15">
        <v>0</v>
      </c>
      <c r="F478" s="15">
        <f>+SUM(Tabla3[[#This Row],[BOGOTA]:[MEDELLIN]])</f>
        <v>0</v>
      </c>
      <c r="G478" s="16">
        <f>IFERROR(+INDEX([1]!Tabla4[#All],MATCH(Tabla3[[#This Row],[EKM]],'[1]LISTA DE PRECIOS EKM '!A:A,0),6),0)</f>
        <v>809900</v>
      </c>
      <c r="H478" s="16">
        <f>IFERROR(INDEX(#REF!,MATCH(Tabla3[[#This Row],[EKM]],#REF!,0),3),0)</f>
        <v>0</v>
      </c>
    </row>
    <row r="479" spans="1:8">
      <c r="A479" s="14" t="str">
        <f t="shared" si="7"/>
        <v>EKMESM2N</v>
      </c>
      <c r="B479" s="15" t="s">
        <v>3628</v>
      </c>
      <c r="C479" s="15" t="s">
        <v>3629</v>
      </c>
      <c r="D479" s="15">
        <v>0</v>
      </c>
      <c r="E479" s="15">
        <v>1</v>
      </c>
      <c r="F479" s="15">
        <f>+SUM(Tabla3[[#This Row],[BOGOTA]:[MEDELLIN]])</f>
        <v>1</v>
      </c>
      <c r="G479" s="16">
        <f>IFERROR(+INDEX([1]!Tabla4[#All],MATCH(Tabla3[[#This Row],[EKM]],'[1]LISTA DE PRECIOS EKM '!A:A,0),6),0)</f>
        <v>1499900</v>
      </c>
      <c r="H479" s="16">
        <f>IFERROR(INDEX(#REF!,MATCH(Tabla3[[#This Row],[EKM]],#REF!,0),3),0)</f>
        <v>0</v>
      </c>
    </row>
    <row r="480" spans="1:8">
      <c r="A480" s="14" t="str">
        <f t="shared" si="7"/>
        <v>EKMR3107NR</v>
      </c>
      <c r="B480" s="15" t="s">
        <v>3642</v>
      </c>
      <c r="C480" s="15" t="s">
        <v>3643</v>
      </c>
      <c r="D480" s="15">
        <v>1</v>
      </c>
      <c r="E480" s="15">
        <v>0</v>
      </c>
      <c r="F480" s="15">
        <f>+SUM(Tabla3[[#This Row],[BOGOTA]:[MEDELLIN]])</f>
        <v>1</v>
      </c>
      <c r="G480" s="16">
        <f>IFERROR(+INDEX([1]!Tabla4[#All],MATCH(Tabla3[[#This Row],[EKM]],'[1]LISTA DE PRECIOS EKM '!A:A,0),6),0)</f>
        <v>659900</v>
      </c>
      <c r="H480" s="16">
        <f>IFERROR(INDEX(#REF!,MATCH(Tabla3[[#This Row],[EKM]],#REF!,0),3),0)</f>
        <v>0</v>
      </c>
    </row>
    <row r="481" spans="1:8">
      <c r="A481" s="14" t="str">
        <f t="shared" si="7"/>
        <v>EKMR387</v>
      </c>
      <c r="B481" s="15" t="s">
        <v>3646</v>
      </c>
      <c r="C481" s="15" t="s">
        <v>3647</v>
      </c>
      <c r="D481" s="15">
        <v>5</v>
      </c>
      <c r="E481" s="15">
        <v>0</v>
      </c>
      <c r="F481" s="15">
        <f>+SUM(Tabla3[[#This Row],[BOGOTA]:[MEDELLIN]])</f>
        <v>5</v>
      </c>
      <c r="G481" s="16">
        <f>IFERROR(+INDEX([1]!Tabla4[#All],MATCH(Tabla3[[#This Row],[EKM]],'[1]LISTA DE PRECIOS EKM '!A:A,0),6),0)</f>
        <v>369900</v>
      </c>
      <c r="H481" s="16">
        <f>IFERROR(INDEX(#REF!,MATCH(Tabla3[[#This Row],[EKM]],#REF!,0),3),0)</f>
        <v>0</v>
      </c>
    </row>
    <row r="482" spans="1:8">
      <c r="A482" s="14" t="str">
        <f t="shared" si="7"/>
        <v>EKMRI5350B</v>
      </c>
      <c r="B482" s="15" t="s">
        <v>3648</v>
      </c>
      <c r="C482" s="15" t="s">
        <v>3649</v>
      </c>
      <c r="D482" s="15">
        <v>3</v>
      </c>
      <c r="E482" s="15">
        <v>0</v>
      </c>
      <c r="F482" s="15">
        <f>+SUM(Tabla3[[#This Row],[BOGOTA]:[MEDELLIN]])</f>
        <v>3</v>
      </c>
      <c r="G482" s="16">
        <f>IFERROR(+INDEX([1]!Tabla4[#All],MATCH(Tabla3[[#This Row],[EKM]],'[1]LISTA DE PRECIOS EKM '!A:A,0),6),0)</f>
        <v>509900</v>
      </c>
      <c r="H482" s="16">
        <f>IFERROR(INDEX(#REF!,MATCH(Tabla3[[#This Row],[EKM]],#REF!,0),3),0)</f>
        <v>0</v>
      </c>
    </row>
    <row r="483" spans="1:8">
      <c r="A483" s="14" t="str">
        <f t="shared" si="7"/>
        <v>EKMR09B</v>
      </c>
      <c r="B483" s="15" t="s">
        <v>3650</v>
      </c>
      <c r="C483" s="15" t="s">
        <v>3651</v>
      </c>
      <c r="D483" s="15">
        <v>2</v>
      </c>
      <c r="E483" s="15">
        <v>0</v>
      </c>
      <c r="F483" s="15">
        <f>+SUM(Tabla3[[#This Row],[BOGOTA]:[MEDELLIN]])</f>
        <v>2</v>
      </c>
      <c r="G483" s="16">
        <f>IFERROR(+INDEX([1]!Tabla4[#All],MATCH(Tabla3[[#This Row],[EKM]],'[1]LISTA DE PRECIOS EKM '!A:A,0),6),0)</f>
        <v>0</v>
      </c>
      <c r="H483" s="16">
        <f>IFERROR(INDEX(#REF!,MATCH(Tabla3[[#This Row],[EKM]],#REF!,0),3),0)</f>
        <v>0</v>
      </c>
    </row>
    <row r="484" spans="1:8">
      <c r="A484" s="14" t="str">
        <f t="shared" si="7"/>
        <v>EKMRST63V</v>
      </c>
      <c r="B484" s="15" t="s">
        <v>3652</v>
      </c>
      <c r="C484" s="15" t="s">
        <v>3653</v>
      </c>
      <c r="D484" s="15">
        <v>1</v>
      </c>
      <c r="E484" s="15">
        <v>0</v>
      </c>
      <c r="F484" s="15">
        <f>+SUM(Tabla3[[#This Row],[BOGOTA]:[MEDELLIN]])</f>
        <v>1</v>
      </c>
      <c r="G484" s="16">
        <f>IFERROR(+INDEX([1]!Tabla4[#All],MATCH(Tabla3[[#This Row],[EKM]],'[1]LISTA DE PRECIOS EKM '!A:A,0),6),0)</f>
        <v>159900</v>
      </c>
      <c r="H484" s="16">
        <f>IFERROR(INDEX(#REF!,MATCH(Tabla3[[#This Row],[EKM]],#REF!,0),3),0)</f>
        <v>0</v>
      </c>
    </row>
    <row r="485" spans="1:8">
      <c r="A485" s="14" t="str">
        <f t="shared" si="7"/>
        <v>EKMESMD2T</v>
      </c>
      <c r="B485" s="15" t="s">
        <v>3632</v>
      </c>
      <c r="C485" s="15" t="s">
        <v>3633</v>
      </c>
      <c r="D485" s="15">
        <v>0</v>
      </c>
      <c r="E485" s="15">
        <v>1</v>
      </c>
      <c r="F485" s="15">
        <f>+SUM(Tabla3[[#This Row],[BOGOTA]:[MEDELLIN]])</f>
        <v>1</v>
      </c>
      <c r="G485" s="16">
        <f>IFERROR(+INDEX([1]!Tabla4[#All],MATCH(Tabla3[[#This Row],[EKM]],'[1]LISTA DE PRECIOS EKM '!A:A,0),6),0)</f>
        <v>1399900</v>
      </c>
      <c r="H485" s="16">
        <f>IFERROR(INDEX(#REF!,MATCH(Tabla3[[#This Row],[EKM]],#REF!,0),3),0)</f>
        <v>0</v>
      </c>
    </row>
    <row r="486" spans="1:8">
      <c r="A486" s="14" t="str">
        <f t="shared" si="7"/>
        <v>EKMESP6GP</v>
      </c>
      <c r="B486" s="15" t="s">
        <v>3636</v>
      </c>
      <c r="C486" s="15" t="s">
        <v>3637</v>
      </c>
      <c r="D486" s="15">
        <v>0</v>
      </c>
      <c r="E486" s="15">
        <v>1</v>
      </c>
      <c r="F486" s="15">
        <f>+SUM(Tabla3[[#This Row],[BOGOTA]:[MEDELLIN]])</f>
        <v>1</v>
      </c>
      <c r="G486" s="16">
        <f>IFERROR(+INDEX([1]!Tabla4[#All],MATCH(Tabla3[[#This Row],[EKM]],'[1]LISTA DE PRECIOS EKM '!A:A,0),6),0)</f>
        <v>999900</v>
      </c>
      <c r="H486" s="16">
        <f>IFERROR(INDEX(#REF!,MATCH(Tabla3[[#This Row],[EKM]],#REF!,0),3),0)</f>
        <v>0</v>
      </c>
    </row>
    <row r="487" spans="1:8">
      <c r="A487" s="14" t="str">
        <f t="shared" si="7"/>
        <v>EKMR383N</v>
      </c>
      <c r="B487" s="15" t="s">
        <v>3656</v>
      </c>
      <c r="C487" s="15" t="s">
        <v>3657</v>
      </c>
      <c r="D487" s="15">
        <v>0</v>
      </c>
      <c r="E487" s="15">
        <v>0</v>
      </c>
      <c r="F487" s="15">
        <f>+SUM(Tabla3[[#This Row],[BOGOTA]:[MEDELLIN]])</f>
        <v>0</v>
      </c>
      <c r="G487" s="16">
        <f>IFERROR(+INDEX([1]!Tabla4[#All],MATCH(Tabla3[[#This Row],[EKM]],'[1]LISTA DE PRECIOS EKM '!A:A,0),6),0)</f>
        <v>0</v>
      </c>
      <c r="H487" s="16">
        <f>IFERROR(INDEX(#REF!,MATCH(Tabla3[[#This Row],[EKM]],#REF!,0),3),0)</f>
        <v>0</v>
      </c>
    </row>
    <row r="488" spans="1:8">
      <c r="A488" s="14" t="str">
        <f t="shared" si="7"/>
        <v>EKMR382NG</v>
      </c>
      <c r="B488" s="15" t="s">
        <v>3658</v>
      </c>
      <c r="C488" s="15" t="s">
        <v>3659</v>
      </c>
      <c r="D488" s="15">
        <v>0</v>
      </c>
      <c r="E488" s="15">
        <v>0</v>
      </c>
      <c r="F488" s="15">
        <f>+SUM(Tabla3[[#This Row],[BOGOTA]:[MEDELLIN]])</f>
        <v>0</v>
      </c>
      <c r="G488" s="16">
        <f>IFERROR(+INDEX([1]!Tabla4[#All],MATCH(Tabla3[[#This Row],[EKM]],'[1]LISTA DE PRECIOS EKM '!A:A,0),6),0)</f>
        <v>0</v>
      </c>
      <c r="H488" s="16">
        <f>IFERROR(INDEX(#REF!,MATCH(Tabla3[[#This Row],[EKM]],#REF!,0),3),0)</f>
        <v>0</v>
      </c>
    </row>
    <row r="489" spans="1:8">
      <c r="A489" s="14" t="str">
        <f t="shared" si="7"/>
        <v>EKMB102NR</v>
      </c>
      <c r="B489" s="15" t="s">
        <v>3660</v>
      </c>
      <c r="C489" s="15" t="s">
        <v>3661</v>
      </c>
      <c r="D489" s="15">
        <v>7</v>
      </c>
      <c r="E489" s="15">
        <v>0</v>
      </c>
      <c r="F489" s="15">
        <f>+SUM(Tabla3[[#This Row],[BOGOTA]:[MEDELLIN]])</f>
        <v>7</v>
      </c>
      <c r="G489" s="16">
        <f>IFERROR(+INDEX([1]!Tabla4[#All],MATCH(Tabla3[[#This Row],[EKM]],'[1]LISTA DE PRECIOS EKM '!A:A,0),6),0)</f>
        <v>309900</v>
      </c>
      <c r="H489" s="16">
        <f>IFERROR(INDEX(#REF!,MATCH(Tabla3[[#This Row],[EKM]],#REF!,0),3),0)</f>
        <v>0</v>
      </c>
    </row>
    <row r="490" spans="1:8">
      <c r="A490" s="14" t="str">
        <f t="shared" si="7"/>
        <v>EKMR4021N</v>
      </c>
      <c r="B490" s="15" t="s">
        <v>3662</v>
      </c>
      <c r="C490" s="15" t="s">
        <v>3663</v>
      </c>
      <c r="D490" s="15">
        <v>1</v>
      </c>
      <c r="E490" s="15">
        <v>0</v>
      </c>
      <c r="F490" s="15">
        <f>+SUM(Tabla3[[#This Row],[BOGOTA]:[MEDELLIN]])</f>
        <v>1</v>
      </c>
      <c r="G490" s="16">
        <f>IFERROR(+INDEX([1]!Tabla4[#All],MATCH(Tabla3[[#This Row],[EKM]],'[1]LISTA DE PRECIOS EKM '!A:A,0),6),0)</f>
        <v>339900</v>
      </c>
      <c r="H490" s="16">
        <f>IFERROR(INDEX(#REF!,MATCH(Tabla3[[#This Row],[EKM]],#REF!,0),3),0)</f>
        <v>0</v>
      </c>
    </row>
    <row r="491" spans="1:8">
      <c r="A491" s="14" t="str">
        <f t="shared" si="7"/>
        <v>EKMEST2T</v>
      </c>
      <c r="B491" s="15" t="s">
        <v>3644</v>
      </c>
      <c r="C491" s="15" t="s">
        <v>3645</v>
      </c>
      <c r="D491" s="15">
        <v>0</v>
      </c>
      <c r="E491" s="15">
        <v>-1</v>
      </c>
      <c r="F491" s="15">
        <f>+SUM(Tabla3[[#This Row],[BOGOTA]:[MEDELLIN]])</f>
        <v>-1</v>
      </c>
      <c r="G491" s="16">
        <f>IFERROR(+INDEX([1]!Tabla4[#All],MATCH(Tabla3[[#This Row],[EKM]],'[1]LISTA DE PRECIOS EKM '!A:A,0),6),0)</f>
        <v>1429900</v>
      </c>
      <c r="H491" s="16">
        <f>IFERROR(INDEX(#REF!,MATCH(Tabla3[[#This Row],[EKM]],#REF!,0),3),0)</f>
        <v>0</v>
      </c>
    </row>
    <row r="492" spans="1:8">
      <c r="A492" s="14" t="str">
        <f t="shared" si="7"/>
        <v>EKMEST4GR</v>
      </c>
      <c r="B492" s="15" t="s">
        <v>3654</v>
      </c>
      <c r="C492" s="15" t="s">
        <v>3655</v>
      </c>
      <c r="D492" s="15">
        <v>0</v>
      </c>
      <c r="E492" s="15">
        <v>1</v>
      </c>
      <c r="F492" s="15">
        <f>+SUM(Tabla3[[#This Row],[BOGOTA]:[MEDELLIN]])</f>
        <v>1</v>
      </c>
      <c r="G492" s="16">
        <f>IFERROR(+INDEX([1]!Tabla4[#All],MATCH(Tabla3[[#This Row],[EKM]],'[1]LISTA DE PRECIOS EKM '!A:A,0),6),0)</f>
        <v>999900</v>
      </c>
      <c r="H492" s="16">
        <f>IFERROR(INDEX(#REF!,MATCH(Tabla3[[#This Row],[EKM]],#REF!,0),3),0)</f>
        <v>0</v>
      </c>
    </row>
    <row r="493" spans="1:8">
      <c r="A493" s="14" t="str">
        <f t="shared" si="7"/>
        <v>EKMS203A</v>
      </c>
      <c r="B493" s="15" t="s">
        <v>3668</v>
      </c>
      <c r="C493" s="15" t="s">
        <v>3669</v>
      </c>
      <c r="D493" s="15">
        <v>3</v>
      </c>
      <c r="E493" s="15">
        <v>0</v>
      </c>
      <c r="F493" s="15">
        <f>+SUM(Tabla3[[#This Row],[BOGOTA]:[MEDELLIN]])</f>
        <v>3</v>
      </c>
      <c r="G493" s="16">
        <f>IFERROR(+INDEX([1]!Tabla4[#All],MATCH(Tabla3[[#This Row],[EKM]],'[1]LISTA DE PRECIOS EKM '!A:A,0),6),0)</f>
        <v>369900</v>
      </c>
      <c r="H493" s="16">
        <f>IFERROR(INDEX(#REF!,MATCH(Tabla3[[#This Row],[EKM]],#REF!,0),3),0)</f>
        <v>0</v>
      </c>
    </row>
    <row r="494" spans="1:8">
      <c r="A494" s="14" t="str">
        <f t="shared" si="7"/>
        <v>EKMS101V</v>
      </c>
      <c r="B494" s="15" t="s">
        <v>3670</v>
      </c>
      <c r="C494" s="15" t="s">
        <v>3671</v>
      </c>
      <c r="D494" s="15">
        <v>2</v>
      </c>
      <c r="E494" s="15">
        <v>0</v>
      </c>
      <c r="F494" s="15">
        <f>+SUM(Tabla3[[#This Row],[BOGOTA]:[MEDELLIN]])</f>
        <v>2</v>
      </c>
      <c r="G494" s="16">
        <f>IFERROR(+INDEX([1]!Tabla4[#All],MATCH(Tabla3[[#This Row],[EKM]],'[1]LISTA DE PRECIOS EKM '!A:A,0),6),0)</f>
        <v>229900</v>
      </c>
      <c r="H494" s="16">
        <f>IFERROR(INDEX(#REF!,MATCH(Tabla3[[#This Row],[EKM]],#REF!,0),3),0)</f>
        <v>0</v>
      </c>
    </row>
    <row r="495" spans="1:8">
      <c r="A495" s="14" t="str">
        <f t="shared" si="7"/>
        <v>EKMEST4T</v>
      </c>
      <c r="B495" s="15" t="s">
        <v>3664</v>
      </c>
      <c r="C495" s="15" t="s">
        <v>3665</v>
      </c>
      <c r="D495" s="15">
        <v>0</v>
      </c>
      <c r="E495" s="15">
        <v>1</v>
      </c>
      <c r="F495" s="15">
        <f>+SUM(Tabla3[[#This Row],[BOGOTA]:[MEDELLIN]])</f>
        <v>1</v>
      </c>
      <c r="G495" s="16">
        <f>IFERROR(+INDEX([1]!Tabla4[#All],MATCH(Tabla3[[#This Row],[EKM]],'[1]LISTA DE PRECIOS EKM '!A:A,0),6),0)</f>
        <v>1159900</v>
      </c>
      <c r="H495" s="16">
        <f>IFERROR(INDEX(#REF!,MATCH(Tabla3[[#This Row],[EKM]],#REF!,0),3),0)</f>
        <v>0</v>
      </c>
    </row>
    <row r="496" spans="1:8">
      <c r="A496" s="14" t="str">
        <f t="shared" si="7"/>
        <v>EKMEST4Z</v>
      </c>
      <c r="B496" s="15" t="s">
        <v>3666</v>
      </c>
      <c r="C496" s="15" t="s">
        <v>3667</v>
      </c>
      <c r="D496" s="15">
        <v>0</v>
      </c>
      <c r="E496" s="15">
        <v>1</v>
      </c>
      <c r="F496" s="15">
        <f>+SUM(Tabla3[[#This Row],[BOGOTA]:[MEDELLIN]])</f>
        <v>1</v>
      </c>
      <c r="G496" s="16">
        <f>IFERROR(+INDEX([1]!Tabla4[#All],MATCH(Tabla3[[#This Row],[EKM]],'[1]LISTA DE PRECIOS EKM '!A:A,0),6),0)</f>
        <v>1159900</v>
      </c>
      <c r="H496" s="16">
        <f>IFERROR(INDEX(#REF!,MATCH(Tabla3[[#This Row],[EKM]],#REF!,0),3),0)</f>
        <v>0</v>
      </c>
    </row>
    <row r="497" spans="1:8">
      <c r="A497" s="14" t="str">
        <f t="shared" si="7"/>
        <v>EKMEST6GR</v>
      </c>
      <c r="B497" s="15" t="s">
        <v>3672</v>
      </c>
      <c r="C497" s="15" t="s">
        <v>3673</v>
      </c>
      <c r="D497" s="15">
        <v>0</v>
      </c>
      <c r="E497" s="15">
        <v>2</v>
      </c>
      <c r="F497" s="15">
        <f>+SUM(Tabla3[[#This Row],[BOGOTA]:[MEDELLIN]])</f>
        <v>2</v>
      </c>
      <c r="G497" s="16">
        <f>IFERROR(+INDEX([1]!Tabla4[#All],MATCH(Tabla3[[#This Row],[EKM]],'[1]LISTA DE PRECIOS EKM '!A:A,0),6),0)</f>
        <v>1299900</v>
      </c>
      <c r="H497" s="16">
        <f>IFERROR(INDEX(#REF!,MATCH(Tabla3[[#This Row],[EKM]],#REF!,0),3),0)</f>
        <v>0</v>
      </c>
    </row>
    <row r="498" spans="1:8">
      <c r="A498" s="14" t="str">
        <f t="shared" si="7"/>
        <v>EKMG0020G25</v>
      </c>
      <c r="B498" s="15" t="s">
        <v>3674</v>
      </c>
      <c r="C498" s="15" t="s">
        <v>3675</v>
      </c>
      <c r="D498" s="15">
        <v>0</v>
      </c>
      <c r="E498" s="15">
        <v>1</v>
      </c>
      <c r="F498" s="15">
        <f>+SUM(Tabla3[[#This Row],[BOGOTA]:[MEDELLIN]])</f>
        <v>1</v>
      </c>
      <c r="G498" s="16">
        <f>IFERROR(+INDEX([1]!Tabla4[#All],MATCH(Tabla3[[#This Row],[EKM]],'[1]LISTA DE PRECIOS EKM '!A:A,0),6),0)</f>
        <v>3799900</v>
      </c>
      <c r="H498" s="16">
        <f>IFERROR(INDEX(#REF!,MATCH(Tabla3[[#This Row],[EKM]],#REF!,0),3),0)</f>
        <v>0</v>
      </c>
    </row>
    <row r="499" spans="1:8">
      <c r="A499" s="14" t="str">
        <f t="shared" si="7"/>
        <v>EKMIN110</v>
      </c>
      <c r="B499" s="15" t="s">
        <v>3676</v>
      </c>
      <c r="C499" s="15" t="s">
        <v>3677</v>
      </c>
      <c r="D499" s="15">
        <v>0</v>
      </c>
      <c r="E499" s="15">
        <v>1</v>
      </c>
      <c r="F499" s="15">
        <f>+SUM(Tabla3[[#This Row],[BOGOTA]:[MEDELLIN]])</f>
        <v>1</v>
      </c>
      <c r="G499" s="16">
        <f>IFERROR(+INDEX([1]!Tabla4[#All],MATCH(Tabla3[[#This Row],[EKM]],'[1]LISTA DE PRECIOS EKM '!A:A,0),6),0)</f>
        <v>609900</v>
      </c>
      <c r="H499" s="16">
        <f>IFERROR(INDEX(#REF!,MATCH(Tabla3[[#This Row],[EKM]],#REF!,0),3),0)</f>
        <v>0</v>
      </c>
    </row>
    <row r="500" spans="1:8">
      <c r="A500" s="14" t="str">
        <f t="shared" si="7"/>
        <v>EKMIW60B</v>
      </c>
      <c r="B500" s="15" t="s">
        <v>3678</v>
      </c>
      <c r="C500" s="15" t="s">
        <v>3679</v>
      </c>
      <c r="D500" s="15">
        <v>0</v>
      </c>
      <c r="E500" s="15">
        <v>1</v>
      </c>
      <c r="F500" s="15">
        <f>+SUM(Tabla3[[#This Row],[BOGOTA]:[MEDELLIN]])</f>
        <v>1</v>
      </c>
      <c r="G500" s="16">
        <f>IFERROR(+INDEX([1]!Tabla4[#All],MATCH(Tabla3[[#This Row],[EKM]],'[1]LISTA DE PRECIOS EKM '!A:A,0),6),0)</f>
        <v>0</v>
      </c>
      <c r="H500" s="16">
        <f>IFERROR(INDEX(#REF!,MATCH(Tabla3[[#This Row],[EKM]],#REF!,0),3),0)</f>
        <v>0</v>
      </c>
    </row>
    <row r="501" spans="1:8">
      <c r="A501" s="14" t="str">
        <f t="shared" si="7"/>
        <v>EKMS209A</v>
      </c>
      <c r="B501" s="15" t="s">
        <v>3686</v>
      </c>
      <c r="C501" s="15" t="s">
        <v>3687</v>
      </c>
      <c r="D501" s="15">
        <v>5</v>
      </c>
      <c r="E501" s="15">
        <v>0</v>
      </c>
      <c r="F501" s="15">
        <f>+SUM(Tabla3[[#This Row],[BOGOTA]:[MEDELLIN]])</f>
        <v>5</v>
      </c>
      <c r="G501" s="16">
        <f>IFERROR(+INDEX([1]!Tabla4[#All],MATCH(Tabla3[[#This Row],[EKM]],'[1]LISTA DE PRECIOS EKM '!A:A,0),6),0)</f>
        <v>0</v>
      </c>
      <c r="H501" s="16">
        <f>IFERROR(INDEX(#REF!,MATCH(Tabla3[[#This Row],[EKM]],#REF!,0),3),0)</f>
        <v>0</v>
      </c>
    </row>
    <row r="502" spans="1:8">
      <c r="A502" s="14" t="str">
        <f t="shared" si="7"/>
        <v>EKMR1689AZ</v>
      </c>
      <c r="B502" s="15" t="s">
        <v>3688</v>
      </c>
      <c r="C502" s="15" t="s">
        <v>3689</v>
      </c>
      <c r="D502" s="15">
        <v>5</v>
      </c>
      <c r="E502" s="15">
        <v>0</v>
      </c>
      <c r="F502" s="15">
        <f>+SUM(Tabla3[[#This Row],[BOGOTA]:[MEDELLIN]])</f>
        <v>5</v>
      </c>
      <c r="G502" s="16">
        <f>IFERROR(+INDEX([1]!Tabla4[#All],MATCH(Tabla3[[#This Row],[EKM]],'[1]LISTA DE PRECIOS EKM '!A:A,0),6),0)</f>
        <v>229900</v>
      </c>
      <c r="H502" s="16">
        <f>IFERROR(INDEX(#REF!,MATCH(Tabla3[[#This Row],[EKM]],#REF!,0),3),0)</f>
        <v>0</v>
      </c>
    </row>
    <row r="503" spans="1:8">
      <c r="A503" s="14" t="str">
        <f t="shared" si="7"/>
        <v>EKMJI4GR</v>
      </c>
      <c r="B503" s="15" t="s">
        <v>3680</v>
      </c>
      <c r="C503" s="15" t="s">
        <v>3681</v>
      </c>
      <c r="D503" s="15">
        <v>0</v>
      </c>
      <c r="E503" s="15">
        <v>0</v>
      </c>
      <c r="F503" s="15">
        <f>+SUM(Tabla3[[#This Row],[BOGOTA]:[MEDELLIN]])</f>
        <v>0</v>
      </c>
      <c r="G503" s="16">
        <f>IFERROR(+INDEX([1]!Tabla4[#All],MATCH(Tabla3[[#This Row],[EKM]],'[1]LISTA DE PRECIOS EKM '!A:A,0),6),0)</f>
        <v>1799900</v>
      </c>
      <c r="H503" s="16">
        <f>IFERROR(INDEX(#REF!,MATCH(Tabla3[[#This Row],[EKM]],#REF!,0),3),0)</f>
        <v>0</v>
      </c>
    </row>
    <row r="504" spans="1:8">
      <c r="A504" s="14" t="str">
        <f t="shared" si="7"/>
        <v>EKMJI4T</v>
      </c>
      <c r="B504" s="15" t="s">
        <v>3682</v>
      </c>
      <c r="C504" s="15" t="s">
        <v>3683</v>
      </c>
      <c r="D504" s="15">
        <v>0</v>
      </c>
      <c r="E504" s="15">
        <v>0</v>
      </c>
      <c r="F504" s="15">
        <f>+SUM(Tabla3[[#This Row],[BOGOTA]:[MEDELLIN]])</f>
        <v>0</v>
      </c>
      <c r="G504" s="16">
        <f>IFERROR(+INDEX([1]!Tabla4[#All],MATCH(Tabla3[[#This Row],[EKM]],'[1]LISTA DE PRECIOS EKM '!A:A,0),6),0)</f>
        <v>1799900</v>
      </c>
      <c r="H504" s="16">
        <f>IFERROR(INDEX(#REF!,MATCH(Tabla3[[#This Row],[EKM]],#REF!,0),3),0)</f>
        <v>0</v>
      </c>
    </row>
    <row r="505" spans="1:8">
      <c r="A505" s="14" t="str">
        <f t="shared" si="7"/>
        <v>EKMR2007G</v>
      </c>
      <c r="B505" s="15" t="s">
        <v>3692</v>
      </c>
      <c r="C505" s="15" t="s">
        <v>3693</v>
      </c>
      <c r="D505" s="15">
        <v>4</v>
      </c>
      <c r="E505" s="15">
        <v>0</v>
      </c>
      <c r="F505" s="15">
        <f>+SUM(Tabla3[[#This Row],[BOGOTA]:[MEDELLIN]])</f>
        <v>4</v>
      </c>
      <c r="G505" s="16">
        <f>IFERROR(+INDEX([1]!Tabla4[#All],MATCH(Tabla3[[#This Row],[EKM]],'[1]LISTA DE PRECIOS EKM '!A:A,0),6),0)</f>
        <v>909900</v>
      </c>
      <c r="H505" s="16">
        <f>IFERROR(INDEX(#REF!,MATCH(Tabla3[[#This Row],[EKM]],#REF!,0),3),0)</f>
        <v>0</v>
      </c>
    </row>
    <row r="506" spans="1:8">
      <c r="A506" s="14" t="str">
        <f t="shared" si="7"/>
        <v>EKMR364PG</v>
      </c>
      <c r="B506" s="15" t="s">
        <v>3694</v>
      </c>
      <c r="C506" s="15" t="s">
        <v>3695</v>
      </c>
      <c r="D506" s="15">
        <v>3</v>
      </c>
      <c r="E506" s="15">
        <v>0</v>
      </c>
      <c r="F506" s="15">
        <f>+SUM(Tabla3[[#This Row],[BOGOTA]:[MEDELLIN]])</f>
        <v>3</v>
      </c>
      <c r="G506" s="16">
        <f>IFERROR(+INDEX([1]!Tabla4[#All],MATCH(Tabla3[[#This Row],[EKM]],'[1]LISTA DE PRECIOS EKM '!A:A,0),6),0)</f>
        <v>1039900</v>
      </c>
      <c r="H506" s="16">
        <f>IFERROR(INDEX(#REF!,MATCH(Tabla3[[#This Row],[EKM]],#REF!,0),3),0)</f>
        <v>0</v>
      </c>
    </row>
    <row r="507" spans="1:8">
      <c r="A507" s="14" t="str">
        <f t="shared" si="7"/>
        <v>EKMSB102G</v>
      </c>
      <c r="B507" s="15" t="s">
        <v>3696</v>
      </c>
      <c r="C507" s="15" t="s">
        <v>3697</v>
      </c>
      <c r="D507" s="15">
        <v>0</v>
      </c>
      <c r="E507" s="15">
        <v>0</v>
      </c>
      <c r="F507" s="15">
        <f>+SUM(Tabla3[[#This Row],[BOGOTA]:[MEDELLIN]])</f>
        <v>0</v>
      </c>
      <c r="G507" s="16">
        <f>IFERROR(+INDEX([1]!Tabla4[#All],MATCH(Tabla3[[#This Row],[EKM]],'[1]LISTA DE PRECIOS EKM '!A:A,0),6),0)</f>
        <v>299900</v>
      </c>
      <c r="H507" s="16">
        <f>IFERROR(INDEX(#REF!,MATCH(Tabla3[[#This Row],[EKM]],#REF!,0),3),0)</f>
        <v>0</v>
      </c>
    </row>
    <row r="508" spans="1:8">
      <c r="A508" s="14" t="str">
        <f t="shared" si="7"/>
        <v>EKMR2019G</v>
      </c>
      <c r="B508" s="15" t="s">
        <v>3698</v>
      </c>
      <c r="C508" s="15" t="s">
        <v>3699</v>
      </c>
      <c r="D508" s="15">
        <v>5</v>
      </c>
      <c r="E508" s="15">
        <v>0</v>
      </c>
      <c r="F508" s="15">
        <f>+SUM(Tabla3[[#This Row],[BOGOTA]:[MEDELLIN]])</f>
        <v>5</v>
      </c>
      <c r="G508" s="16">
        <f>IFERROR(+INDEX([1]!Tabla4[#All],MATCH(Tabla3[[#This Row],[EKM]],'[1]LISTA DE PRECIOS EKM '!A:A,0),6),0)</f>
        <v>699900</v>
      </c>
      <c r="H508" s="16">
        <f>IFERROR(INDEX(#REF!,MATCH(Tabla3[[#This Row],[EKM]],#REF!,0),3),0)</f>
        <v>0</v>
      </c>
    </row>
    <row r="509" spans="1:8">
      <c r="A509" s="14" t="str">
        <f t="shared" si="7"/>
        <v>EKMRE280A</v>
      </c>
      <c r="B509" s="15" t="s">
        <v>3700</v>
      </c>
      <c r="C509" s="15" t="s">
        <v>3701</v>
      </c>
      <c r="D509" s="15">
        <v>5</v>
      </c>
      <c r="E509" s="15">
        <v>0</v>
      </c>
      <c r="F509" s="15">
        <f>+SUM(Tabla3[[#This Row],[BOGOTA]:[MEDELLIN]])</f>
        <v>5</v>
      </c>
      <c r="G509" s="16">
        <f>IFERROR(+INDEX([1]!Tabla4[#All],MATCH(Tabla3[[#This Row],[EKM]],'[1]LISTA DE PRECIOS EKM '!A:A,0),6),0)</f>
        <v>119900</v>
      </c>
      <c r="H509" s="16">
        <f>IFERROR(INDEX(#REF!,MATCH(Tabla3[[#This Row],[EKM]],#REF!,0),3),0)</f>
        <v>0</v>
      </c>
    </row>
    <row r="510" spans="1:8">
      <c r="A510" s="14" t="str">
        <f t="shared" si="7"/>
        <v>EKMSJ30N</v>
      </c>
      <c r="B510" s="15" t="s">
        <v>3702</v>
      </c>
      <c r="C510" s="15" t="s">
        <v>3703</v>
      </c>
      <c r="D510" s="15">
        <v>1</v>
      </c>
      <c r="E510" s="15">
        <v>0</v>
      </c>
      <c r="F510" s="15">
        <f>+SUM(Tabla3[[#This Row],[BOGOTA]:[MEDELLIN]])</f>
        <v>1</v>
      </c>
      <c r="G510" s="16">
        <f>IFERROR(+INDEX([1]!Tabla4[#All],MATCH(Tabla3[[#This Row],[EKM]],'[1]LISTA DE PRECIOS EKM '!A:A,0),6),0)</f>
        <v>2369900</v>
      </c>
      <c r="H510" s="16">
        <f>IFERROR(INDEX(#REF!,MATCH(Tabla3[[#This Row],[EKM]],#REF!,0),3),0)</f>
        <v>0</v>
      </c>
    </row>
    <row r="511" spans="1:8">
      <c r="A511" s="14" t="str">
        <f t="shared" si="7"/>
        <v>EKMJI4Z</v>
      </c>
      <c r="B511" s="15" t="s">
        <v>3684</v>
      </c>
      <c r="C511" s="15" t="s">
        <v>3685</v>
      </c>
      <c r="D511" s="15">
        <v>0</v>
      </c>
      <c r="E511" s="15">
        <v>0</v>
      </c>
      <c r="F511" s="15">
        <f>+SUM(Tabla3[[#This Row],[BOGOTA]:[MEDELLIN]])</f>
        <v>0</v>
      </c>
      <c r="G511" s="16">
        <f>IFERROR(+INDEX([1]!Tabla4[#All],MATCH(Tabla3[[#This Row],[EKM]],'[1]LISTA DE PRECIOS EKM '!A:A,0),6),0)</f>
        <v>1799900</v>
      </c>
      <c r="H511" s="16">
        <f>IFERROR(INDEX(#REF!,MATCH(Tabla3[[#This Row],[EKM]],#REF!,0),3),0)</f>
        <v>0</v>
      </c>
    </row>
    <row r="512" spans="1:8">
      <c r="A512" s="14" t="str">
        <f t="shared" si="7"/>
        <v>EKMJR02ND</v>
      </c>
      <c r="B512" s="15" t="s">
        <v>3690</v>
      </c>
      <c r="C512" s="15" t="s">
        <v>3691</v>
      </c>
      <c r="D512" s="15">
        <v>0</v>
      </c>
      <c r="E512" s="15">
        <v>0</v>
      </c>
      <c r="F512" s="15">
        <f>+SUM(Tabla3[[#This Row],[BOGOTA]:[MEDELLIN]])</f>
        <v>0</v>
      </c>
      <c r="G512" s="16">
        <f>IFERROR(+INDEX([1]!Tabla4[#All],MATCH(Tabla3[[#This Row],[EKM]],'[1]LISTA DE PRECIOS EKM '!A:A,0),6),0)</f>
        <v>59900</v>
      </c>
      <c r="H512" s="16">
        <f>IFERROR(INDEX(#REF!,MATCH(Tabla3[[#This Row],[EKM]],#REF!,0),3),0)</f>
        <v>0</v>
      </c>
    </row>
    <row r="513" spans="1:8">
      <c r="A513" s="14" t="str">
        <f t="shared" si="7"/>
        <v>EKMSZ02V/N</v>
      </c>
      <c r="B513" s="15" t="s">
        <v>3708</v>
      </c>
      <c r="C513" s="15" t="s">
        <v>3709</v>
      </c>
      <c r="D513" s="15">
        <v>0</v>
      </c>
      <c r="E513" s="15">
        <v>0</v>
      </c>
      <c r="F513" s="15">
        <f>+SUM(Tabla3[[#This Row],[BOGOTA]:[MEDELLIN]])</f>
        <v>0</v>
      </c>
      <c r="G513" s="16">
        <f>IFERROR(+INDEX([1]!Tabla4[#All],MATCH(Tabla3[[#This Row],[EKM]],'[1]LISTA DE PRECIOS EKM '!A:A,0),6),0)</f>
        <v>319900</v>
      </c>
      <c r="H513" s="16">
        <f>IFERROR(INDEX(#REF!,MATCH(Tabla3[[#This Row],[EKM]],#REF!,0),3),0)</f>
        <v>0</v>
      </c>
    </row>
    <row r="514" spans="1:8">
      <c r="A514" s="14" t="str">
        <f t="shared" ref="A514:A577" si="8">+TRIM(B514)</f>
        <v>EKMR31113</v>
      </c>
      <c r="B514" s="15" t="s">
        <v>3710</v>
      </c>
      <c r="C514" s="15" t="s">
        <v>3711</v>
      </c>
      <c r="D514" s="15">
        <v>1</v>
      </c>
      <c r="E514" s="15">
        <v>0</v>
      </c>
      <c r="F514" s="15">
        <f>+SUM(Tabla3[[#This Row],[BOGOTA]:[MEDELLIN]])</f>
        <v>1</v>
      </c>
      <c r="G514" s="16">
        <f>IFERROR(+INDEX([1]!Tabla4[#All],MATCH(Tabla3[[#This Row],[EKM]],'[1]LISTA DE PRECIOS EKM '!A:A,0),6),0)</f>
        <v>769900</v>
      </c>
      <c r="H514" s="16">
        <f>IFERROR(INDEX(#REF!,MATCH(Tabla3[[#This Row],[EKM]],#REF!,0),3),0)</f>
        <v>0</v>
      </c>
    </row>
    <row r="515" spans="1:8">
      <c r="A515" s="14" t="str">
        <f t="shared" si="8"/>
        <v>EKMJR04BN</v>
      </c>
      <c r="B515" s="15" t="s">
        <v>3704</v>
      </c>
      <c r="C515" s="15" t="s">
        <v>3705</v>
      </c>
      <c r="D515" s="15">
        <v>0</v>
      </c>
      <c r="E515" s="15">
        <v>1</v>
      </c>
      <c r="F515" s="15">
        <f>+SUM(Tabla3[[#This Row],[BOGOTA]:[MEDELLIN]])</f>
        <v>1</v>
      </c>
      <c r="G515" s="16">
        <f>IFERROR(+INDEX([1]!Tabla4[#All],MATCH(Tabla3[[#This Row],[EKM]],'[1]LISTA DE PRECIOS EKM '!A:A,0),6),0)</f>
        <v>59900</v>
      </c>
      <c r="H515" s="16">
        <f>IFERROR(INDEX(#REF!,MATCH(Tabla3[[#This Row],[EKM]],#REF!,0),3),0)</f>
        <v>0</v>
      </c>
    </row>
    <row r="516" spans="1:8">
      <c r="A516" s="14" t="str">
        <f t="shared" si="8"/>
        <v>EKMLC140BG</v>
      </c>
      <c r="B516" s="15" t="s">
        <v>3706</v>
      </c>
      <c r="C516" s="15" t="s">
        <v>3707</v>
      </c>
      <c r="D516" s="15">
        <v>0</v>
      </c>
      <c r="E516" s="15">
        <v>0</v>
      </c>
      <c r="F516" s="15">
        <f>+SUM(Tabla3[[#This Row],[BOGOTA]:[MEDELLIN]])</f>
        <v>0</v>
      </c>
      <c r="G516" s="16">
        <f>IFERROR(+INDEX([1]!Tabla4[#All],MATCH(Tabla3[[#This Row],[EKM]],'[1]LISTA DE PRECIOS EKM '!A:A,0),6),0)</f>
        <v>1999900</v>
      </c>
      <c r="H516" s="16">
        <f>IFERROR(INDEX(#REF!,MATCH(Tabla3[[#This Row],[EKM]],#REF!,0),3),0)</f>
        <v>0</v>
      </c>
    </row>
    <row r="517" spans="1:8">
      <c r="A517" s="14" t="str">
        <f t="shared" si="8"/>
        <v>EKMLC2GP</v>
      </c>
      <c r="B517" s="15" t="s">
        <v>3712</v>
      </c>
      <c r="C517" s="15" t="s">
        <v>3713</v>
      </c>
      <c r="D517" s="15">
        <v>0</v>
      </c>
      <c r="E517" s="15">
        <v>0</v>
      </c>
      <c r="F517" s="15">
        <f>+SUM(Tabla3[[#This Row],[BOGOTA]:[MEDELLIN]])</f>
        <v>0</v>
      </c>
      <c r="G517" s="16">
        <f>IFERROR(+INDEX([1]!Tabla4[#All],MATCH(Tabla3[[#This Row],[EKM]],'[1]LISTA DE PRECIOS EKM '!A:A,0),6),0)</f>
        <v>0</v>
      </c>
      <c r="H517" s="16">
        <f>IFERROR(INDEX(#REF!,MATCH(Tabla3[[#This Row],[EKM]],#REF!,0),3),0)</f>
        <v>0</v>
      </c>
    </row>
    <row r="518" spans="1:8">
      <c r="A518" s="14" t="str">
        <f t="shared" si="8"/>
        <v>EKMM05</v>
      </c>
      <c r="B518" s="15" t="s">
        <v>3714</v>
      </c>
      <c r="C518" s="15" t="s">
        <v>3715</v>
      </c>
      <c r="D518" s="15">
        <v>2</v>
      </c>
      <c r="E518" s="15">
        <v>0</v>
      </c>
      <c r="F518" s="15">
        <f>+SUM(Tabla3[[#This Row],[BOGOTA]:[MEDELLIN]])</f>
        <v>2</v>
      </c>
      <c r="G518" s="16">
        <f>IFERROR(+INDEX([1]!Tabla4[#All],MATCH(Tabla3[[#This Row],[EKM]],'[1]LISTA DE PRECIOS EKM '!A:A,0),6),0)</f>
        <v>569900</v>
      </c>
      <c r="H518" s="16">
        <f>IFERROR(INDEX(#REF!,MATCH(Tabla3[[#This Row],[EKM]],#REF!,0),3),0)</f>
        <v>0</v>
      </c>
    </row>
    <row r="519" spans="1:8">
      <c r="A519" s="14" t="str">
        <f t="shared" si="8"/>
        <v>EKMSP235G</v>
      </c>
      <c r="B519" s="15" t="s">
        <v>3720</v>
      </c>
      <c r="C519" s="15" t="s">
        <v>3721</v>
      </c>
      <c r="D519" s="15">
        <v>14</v>
      </c>
      <c r="E519" s="15">
        <v>0</v>
      </c>
      <c r="F519" s="15">
        <f>+SUM(Tabla3[[#This Row],[BOGOTA]:[MEDELLIN]])</f>
        <v>14</v>
      </c>
      <c r="G519" s="16">
        <f>IFERROR(+INDEX([1]!Tabla4[#All],MATCH(Tabla3[[#This Row],[EKM]],'[1]LISTA DE PRECIOS EKM '!A:A,0),6),0)</f>
        <v>189900</v>
      </c>
      <c r="H519" s="16">
        <f>IFERROR(INDEX(#REF!,MATCH(Tabla3[[#This Row],[EKM]],#REF!,0),3),0)</f>
        <v>0</v>
      </c>
    </row>
    <row r="520" spans="1:8">
      <c r="A520" s="14" t="str">
        <f t="shared" si="8"/>
        <v>EKMR31287B</v>
      </c>
      <c r="B520" s="15" t="s">
        <v>3722</v>
      </c>
      <c r="C520" s="15" t="s">
        <v>3723</v>
      </c>
      <c r="D520" s="15">
        <v>1</v>
      </c>
      <c r="E520" s="15">
        <v>0</v>
      </c>
      <c r="F520" s="15">
        <f>+SUM(Tabla3[[#This Row],[BOGOTA]:[MEDELLIN]])</f>
        <v>1</v>
      </c>
      <c r="G520" s="16">
        <f>IFERROR(+INDEX([1]!Tabla4[#All],MATCH(Tabla3[[#This Row],[EKM]],'[1]LISTA DE PRECIOS EKM '!A:A,0),6),0)</f>
        <v>939900</v>
      </c>
      <c r="H520" s="16">
        <f>IFERROR(INDEX(#REF!,MATCH(Tabla3[[#This Row],[EKM]],#REF!,0),3),0)</f>
        <v>0</v>
      </c>
    </row>
    <row r="521" spans="1:8">
      <c r="A521" s="14" t="str">
        <f t="shared" si="8"/>
        <v>EKMS1420</v>
      </c>
      <c r="B521" s="15" t="s">
        <v>3724</v>
      </c>
      <c r="C521" s="15" t="s">
        <v>3725</v>
      </c>
      <c r="D521" s="15">
        <v>1</v>
      </c>
      <c r="E521" s="15">
        <v>0</v>
      </c>
      <c r="F521" s="15">
        <f>+SUM(Tabla3[[#This Row],[BOGOTA]:[MEDELLIN]])</f>
        <v>1</v>
      </c>
      <c r="G521" s="16">
        <f>IFERROR(+INDEX([1]!Tabla4[#All],MATCH(Tabla3[[#This Row],[EKM]],'[1]LISTA DE PRECIOS EKM '!A:A,0),6),0)</f>
        <v>129900</v>
      </c>
      <c r="H521" s="16">
        <f>IFERROR(INDEX(#REF!,MATCH(Tabla3[[#This Row],[EKM]],#REF!,0),3),0)</f>
        <v>0</v>
      </c>
    </row>
    <row r="522" spans="1:8">
      <c r="A522" s="14" t="str">
        <f t="shared" si="8"/>
        <v>EKMM222B</v>
      </c>
      <c r="B522" s="15" t="s">
        <v>3716</v>
      </c>
      <c r="C522" s="15" t="s">
        <v>3717</v>
      </c>
      <c r="D522" s="15">
        <v>7</v>
      </c>
      <c r="E522" s="15">
        <v>0</v>
      </c>
      <c r="F522" s="15">
        <f>+SUM(Tabla3[[#This Row],[BOGOTA]:[MEDELLIN]])</f>
        <v>7</v>
      </c>
      <c r="G522" s="16">
        <f>IFERROR(+INDEX([1]!Tabla4[#All],MATCH(Tabla3[[#This Row],[EKM]],'[1]LISTA DE PRECIOS EKM '!A:A,0),6),0)</f>
        <v>429900</v>
      </c>
      <c r="H522" s="16">
        <f>IFERROR(INDEX(#REF!,MATCH(Tabla3[[#This Row],[EKM]],#REF!,0),3),0)</f>
        <v>0</v>
      </c>
    </row>
    <row r="523" spans="1:8">
      <c r="A523" s="14" t="str">
        <f t="shared" si="8"/>
        <v>EKMM3366B</v>
      </c>
      <c r="B523" s="15" t="s">
        <v>3718</v>
      </c>
      <c r="C523" s="15" t="s">
        <v>3719</v>
      </c>
      <c r="D523" s="15">
        <v>0</v>
      </c>
      <c r="E523" s="15">
        <v>1</v>
      </c>
      <c r="F523" s="15">
        <f>+SUM(Tabla3[[#This Row],[BOGOTA]:[MEDELLIN]])</f>
        <v>1</v>
      </c>
      <c r="G523" s="16">
        <f>IFERROR(+INDEX([1]!Tabla4[#All],MATCH(Tabla3[[#This Row],[EKM]],'[1]LISTA DE PRECIOS EKM '!A:A,0),6),0)</f>
        <v>1249900</v>
      </c>
      <c r="H523" s="16">
        <f>IFERROR(INDEX(#REF!,MATCH(Tabla3[[#This Row],[EKM]],#REF!,0),3),0)</f>
        <v>0</v>
      </c>
    </row>
    <row r="524" spans="1:8">
      <c r="A524" s="14" t="str">
        <f t="shared" si="8"/>
        <v>EKMM3502</v>
      </c>
      <c r="B524" s="15" t="s">
        <v>3726</v>
      </c>
      <c r="C524" s="15" t="s">
        <v>3727</v>
      </c>
      <c r="D524" s="15">
        <v>1</v>
      </c>
      <c r="E524" s="15">
        <v>0</v>
      </c>
      <c r="F524" s="15">
        <f>+SUM(Tabla3[[#This Row],[BOGOTA]:[MEDELLIN]])</f>
        <v>1</v>
      </c>
      <c r="G524" s="16">
        <f>IFERROR(+INDEX([1]!Tabla4[#All],MATCH(Tabla3[[#This Row],[EKM]],'[1]LISTA DE PRECIOS EKM '!A:A,0),6),0)</f>
        <v>0</v>
      </c>
      <c r="H524" s="16">
        <f>IFERROR(INDEX(#REF!,MATCH(Tabla3[[#This Row],[EKM]],#REF!,0),3),0)</f>
        <v>0</v>
      </c>
    </row>
    <row r="525" spans="1:8">
      <c r="A525" s="14" t="str">
        <f t="shared" si="8"/>
        <v>EKMR373G</v>
      </c>
      <c r="B525" s="15" t="s">
        <v>3734</v>
      </c>
      <c r="C525" s="15" t="s">
        <v>3735</v>
      </c>
      <c r="D525" s="15">
        <v>1</v>
      </c>
      <c r="E525" s="15">
        <v>0</v>
      </c>
      <c r="F525" s="15">
        <f>+SUM(Tabla3[[#This Row],[BOGOTA]:[MEDELLIN]])</f>
        <v>1</v>
      </c>
      <c r="G525" s="16">
        <f>IFERROR(+INDEX([1]!Tabla4[#All],MATCH(Tabla3[[#This Row],[EKM]],'[1]LISTA DE PRECIOS EKM '!A:A,0),6),0)</f>
        <v>1099900</v>
      </c>
      <c r="H525" s="16">
        <f>IFERROR(INDEX(#REF!,MATCH(Tabla3[[#This Row],[EKM]],#REF!,0),3),0)</f>
        <v>0</v>
      </c>
    </row>
    <row r="526" spans="1:8">
      <c r="A526" s="14" t="str">
        <f t="shared" si="8"/>
        <v>EKMM6CDB</v>
      </c>
      <c r="B526" s="15" t="s">
        <v>3728</v>
      </c>
      <c r="C526" s="15" t="s">
        <v>3729</v>
      </c>
      <c r="D526" s="15">
        <v>7</v>
      </c>
      <c r="E526" s="15">
        <v>0</v>
      </c>
      <c r="F526" s="15">
        <f>+SUM(Tabla3[[#This Row],[BOGOTA]:[MEDELLIN]])</f>
        <v>7</v>
      </c>
      <c r="G526" s="16">
        <f>IFERROR(+INDEX([1]!Tabla4[#All],MATCH(Tabla3[[#This Row],[EKM]],'[1]LISTA DE PRECIOS EKM '!A:A,0),6),0)</f>
        <v>559900</v>
      </c>
      <c r="H526" s="16">
        <f>IFERROR(INDEX(#REF!,MATCH(Tabla3[[#This Row],[EKM]],#REF!,0),3),0)</f>
        <v>0</v>
      </c>
    </row>
    <row r="527" spans="1:8">
      <c r="A527" s="14" t="str">
        <f t="shared" si="8"/>
        <v>EKMSE102C</v>
      </c>
      <c r="B527" s="15" t="s">
        <v>3736</v>
      </c>
      <c r="C527" s="15" t="s">
        <v>3737</v>
      </c>
      <c r="D527" s="15">
        <v>2</v>
      </c>
      <c r="E527" s="15">
        <v>0</v>
      </c>
      <c r="F527" s="15">
        <f>+SUM(Tabla3[[#This Row],[BOGOTA]:[MEDELLIN]])</f>
        <v>2</v>
      </c>
      <c r="G527" s="16">
        <f>IFERROR(+INDEX([1]!Tabla4[#All],MATCH(Tabla3[[#This Row],[EKM]],'[1]LISTA DE PRECIOS EKM '!A:A,0),6),0)</f>
        <v>319900</v>
      </c>
      <c r="H527" s="16">
        <f>IFERROR(INDEX(#REF!,MATCH(Tabla3[[#This Row],[EKM]],#REF!,0),3),0)</f>
        <v>0</v>
      </c>
    </row>
    <row r="528" spans="1:8">
      <c r="A528" s="14" t="str">
        <f t="shared" si="8"/>
        <v>EKMRST63N</v>
      </c>
      <c r="B528" s="15" t="s">
        <v>3738</v>
      </c>
      <c r="C528" s="15" t="s">
        <v>3739</v>
      </c>
      <c r="D528" s="15">
        <v>3</v>
      </c>
      <c r="E528" s="15">
        <v>0</v>
      </c>
      <c r="F528" s="15">
        <f>+SUM(Tabla3[[#This Row],[BOGOTA]:[MEDELLIN]])</f>
        <v>3</v>
      </c>
      <c r="G528" s="16">
        <f>IFERROR(+INDEX([1]!Tabla4[#All],MATCH(Tabla3[[#This Row],[EKM]],'[1]LISTA DE PRECIOS EKM '!A:A,0),6),0)</f>
        <v>169900</v>
      </c>
      <c r="H528" s="16">
        <f>IFERROR(INDEX(#REF!,MATCH(Tabla3[[#This Row],[EKM]],#REF!,0),3),0)</f>
        <v>0</v>
      </c>
    </row>
    <row r="529" spans="1:8">
      <c r="A529" s="14" t="str">
        <f t="shared" si="8"/>
        <v>EKMSTR13AZ</v>
      </c>
      <c r="B529" s="15" t="s">
        <v>3740</v>
      </c>
      <c r="C529" s="15" t="s">
        <v>3741</v>
      </c>
      <c r="D529" s="15">
        <v>6</v>
      </c>
      <c r="E529" s="15">
        <v>0</v>
      </c>
      <c r="F529" s="15">
        <f>+SUM(Tabla3[[#This Row],[BOGOTA]:[MEDELLIN]])</f>
        <v>6</v>
      </c>
      <c r="G529" s="16">
        <f>IFERROR(+INDEX([1]!Tabla4[#All],MATCH(Tabla3[[#This Row],[EKM]],'[1]LISTA DE PRECIOS EKM '!A:A,0),6),0)</f>
        <v>239900</v>
      </c>
      <c r="H529" s="16">
        <f>IFERROR(INDEX(#REF!,MATCH(Tabla3[[#This Row],[EKM]],#REF!,0),3),0)</f>
        <v>0</v>
      </c>
    </row>
    <row r="530" spans="1:8">
      <c r="A530" s="14" t="str">
        <f t="shared" si="8"/>
        <v>EKMS101A</v>
      </c>
      <c r="B530" s="15" t="s">
        <v>3744</v>
      </c>
      <c r="C530" s="15" t="s">
        <v>3745</v>
      </c>
      <c r="D530" s="15">
        <v>0</v>
      </c>
      <c r="E530" s="15">
        <v>0</v>
      </c>
      <c r="F530" s="15">
        <f>+SUM(Tabla3[[#This Row],[BOGOTA]:[MEDELLIN]])</f>
        <v>0</v>
      </c>
      <c r="G530" s="16">
        <f>IFERROR(+INDEX([1]!Tabla4[#All],MATCH(Tabla3[[#This Row],[EKM]],'[1]LISTA DE PRECIOS EKM '!A:A,0),6),0)</f>
        <v>279900</v>
      </c>
      <c r="H530" s="16">
        <f>IFERROR(INDEX(#REF!,MATCH(Tabla3[[#This Row],[EKM]],#REF!,0),3),0)</f>
        <v>0</v>
      </c>
    </row>
    <row r="531" spans="1:8">
      <c r="A531" s="14" t="str">
        <f t="shared" si="8"/>
        <v>EKMS203BG</v>
      </c>
      <c r="B531" s="15" t="s">
        <v>3746</v>
      </c>
      <c r="C531" s="15" t="s">
        <v>3747</v>
      </c>
      <c r="D531" s="15">
        <v>3</v>
      </c>
      <c r="E531" s="15">
        <v>0</v>
      </c>
      <c r="F531" s="15">
        <f>+SUM(Tabla3[[#This Row],[BOGOTA]:[MEDELLIN]])</f>
        <v>3</v>
      </c>
      <c r="G531" s="16">
        <f>IFERROR(+INDEX([1]!Tabla4[#All],MATCH(Tabla3[[#This Row],[EKM]],'[1]LISTA DE PRECIOS EKM '!A:A,0),6),0)</f>
        <v>379900</v>
      </c>
      <c r="H531" s="16">
        <f>IFERROR(INDEX(#REF!,MATCH(Tabla3[[#This Row],[EKM]],#REF!,0),3),0)</f>
        <v>0</v>
      </c>
    </row>
    <row r="532" spans="1:8">
      <c r="A532" s="14" t="str">
        <f t="shared" si="8"/>
        <v>EKMMA1</v>
      </c>
      <c r="B532" s="15" t="s">
        <v>3730</v>
      </c>
      <c r="C532" s="15" t="s">
        <v>3731</v>
      </c>
      <c r="D532" s="15">
        <v>2</v>
      </c>
      <c r="E532" s="15">
        <v>2</v>
      </c>
      <c r="F532" s="15">
        <f>+SUM(Tabla3[[#This Row],[BOGOTA]:[MEDELLIN]])</f>
        <v>4</v>
      </c>
      <c r="G532" s="16">
        <f>IFERROR(+INDEX([1]!Tabla4[#All],MATCH(Tabla3[[#This Row],[EKM]],'[1]LISTA DE PRECIOS EKM '!A:A,0),6),0)</f>
        <v>0</v>
      </c>
      <c r="H532" s="16">
        <f>IFERROR(INDEX(#REF!,MATCH(Tabla3[[#This Row],[EKM]],#REF!,0),3),0)</f>
        <v>0</v>
      </c>
    </row>
    <row r="533" spans="1:8">
      <c r="A533" s="14" t="str">
        <f t="shared" si="8"/>
        <v>EKMMA15</v>
      </c>
      <c r="B533" s="15" t="s">
        <v>3732</v>
      </c>
      <c r="C533" s="15" t="s">
        <v>3733</v>
      </c>
      <c r="D533" s="15">
        <v>0</v>
      </c>
      <c r="E533" s="15">
        <v>0</v>
      </c>
      <c r="F533" s="15">
        <f>+SUM(Tabla3[[#This Row],[BOGOTA]:[MEDELLIN]])</f>
        <v>0</v>
      </c>
      <c r="G533" s="16">
        <f>IFERROR(+INDEX([1]!Tabla4[#All],MATCH(Tabla3[[#This Row],[EKM]],'[1]LISTA DE PRECIOS EKM '!A:A,0),6),0)</f>
        <v>409900</v>
      </c>
      <c r="H533" s="16">
        <f>IFERROR(INDEX(#REF!,MATCH(Tabla3[[#This Row],[EKM]],#REF!,0),3),0)</f>
        <v>0</v>
      </c>
    </row>
    <row r="534" spans="1:8">
      <c r="A534" s="14" t="str">
        <f t="shared" si="8"/>
        <v>EKMSG02N</v>
      </c>
      <c r="B534" s="15" t="s">
        <v>3750</v>
      </c>
      <c r="C534" s="15" t="s">
        <v>3751</v>
      </c>
      <c r="D534" s="15">
        <v>0</v>
      </c>
      <c r="E534" s="15">
        <v>0</v>
      </c>
      <c r="F534" s="15">
        <f>+SUM(Tabla3[[#This Row],[BOGOTA]:[MEDELLIN]])</f>
        <v>0</v>
      </c>
      <c r="G534" s="16">
        <f>IFERROR(+INDEX([1]!Tabla4[#All],MATCH(Tabla3[[#This Row],[EKM]],'[1]LISTA DE PRECIOS EKM '!A:A,0),6),0)</f>
        <v>449900</v>
      </c>
      <c r="H534" s="16">
        <f>IFERROR(INDEX(#REF!,MATCH(Tabla3[[#This Row],[EKM]],#REF!,0),3),0)</f>
        <v>0</v>
      </c>
    </row>
    <row r="535" spans="1:8">
      <c r="A535" s="14" t="str">
        <f t="shared" si="8"/>
        <v>EKMSB308B</v>
      </c>
      <c r="B535" s="15" t="s">
        <v>3754</v>
      </c>
      <c r="C535" s="15" t="s">
        <v>3755</v>
      </c>
      <c r="D535" s="15">
        <v>17</v>
      </c>
      <c r="E535" s="15">
        <v>0</v>
      </c>
      <c r="F535" s="15">
        <f>+SUM(Tabla3[[#This Row],[BOGOTA]:[MEDELLIN]])</f>
        <v>17</v>
      </c>
      <c r="G535" s="16">
        <f>IFERROR(+INDEX([1]!Tabla4[#All],MATCH(Tabla3[[#This Row],[EKM]],'[1]LISTA DE PRECIOS EKM '!A:A,0),6),0)</f>
        <v>379900</v>
      </c>
      <c r="H535" s="16">
        <f>IFERROR(INDEX(#REF!,MATCH(Tabla3[[#This Row],[EKM]],#REF!,0),3),0)</f>
        <v>0</v>
      </c>
    </row>
    <row r="536" spans="1:8">
      <c r="A536" s="14" t="str">
        <f t="shared" si="8"/>
        <v>EKMMB02</v>
      </c>
      <c r="B536" s="15" t="s">
        <v>3742</v>
      </c>
      <c r="C536" s="15" t="s">
        <v>3743</v>
      </c>
      <c r="D536" s="15">
        <v>2</v>
      </c>
      <c r="E536" s="15">
        <v>1</v>
      </c>
      <c r="F536" s="15">
        <f>+SUM(Tabla3[[#This Row],[BOGOTA]:[MEDELLIN]])</f>
        <v>3</v>
      </c>
      <c r="G536" s="16">
        <f>IFERROR(+INDEX([1]!Tabla4[#All],MATCH(Tabla3[[#This Row],[EKM]],'[1]LISTA DE PRECIOS EKM '!A:A,0),6),0)</f>
        <v>529900</v>
      </c>
      <c r="H536" s="16">
        <f>IFERROR(INDEX(#REF!,MATCH(Tabla3[[#This Row],[EKM]],#REF!,0),3),0)</f>
        <v>0</v>
      </c>
    </row>
    <row r="537" spans="1:8">
      <c r="A537" s="14" t="str">
        <f t="shared" si="8"/>
        <v>EKMMB03</v>
      </c>
      <c r="B537" s="15" t="s">
        <v>3748</v>
      </c>
      <c r="C537" s="15" t="s">
        <v>3749</v>
      </c>
      <c r="D537" s="15">
        <v>2</v>
      </c>
      <c r="E537" s="15">
        <v>0</v>
      </c>
      <c r="F537" s="15">
        <f>+SUM(Tabla3[[#This Row],[BOGOTA]:[MEDELLIN]])</f>
        <v>2</v>
      </c>
      <c r="G537" s="16">
        <f>IFERROR(+INDEX([1]!Tabla4[#All],MATCH(Tabla3[[#This Row],[EKM]],'[1]LISTA DE PRECIOS EKM '!A:A,0),6),0)</f>
        <v>219900</v>
      </c>
      <c r="H537" s="16">
        <f>IFERROR(INDEX(#REF!,MATCH(Tabla3[[#This Row],[EKM]],#REF!,0),3),0)</f>
        <v>0</v>
      </c>
    </row>
    <row r="538" spans="1:8">
      <c r="A538" s="14" t="str">
        <f t="shared" si="8"/>
        <v>EKMSB12B</v>
      </c>
      <c r="B538" s="15" t="s">
        <v>3758</v>
      </c>
      <c r="C538" s="15" t="s">
        <v>3759</v>
      </c>
      <c r="D538" s="15">
        <v>0</v>
      </c>
      <c r="E538" s="15">
        <v>0</v>
      </c>
      <c r="F538" s="15">
        <f>+SUM(Tabla3[[#This Row],[BOGOTA]:[MEDELLIN]])</f>
        <v>0</v>
      </c>
      <c r="G538" s="16">
        <f>IFERROR(+INDEX([1]!Tabla4[#All],MATCH(Tabla3[[#This Row],[EKM]],'[1]LISTA DE PRECIOS EKM '!A:A,0),6),0)</f>
        <v>369900</v>
      </c>
      <c r="H538" s="16">
        <f>IFERROR(INDEX(#REF!,MATCH(Tabla3[[#This Row],[EKM]],#REF!,0),3),0)</f>
        <v>0</v>
      </c>
    </row>
    <row r="539" spans="1:8">
      <c r="A539" s="14" t="str">
        <f t="shared" si="8"/>
        <v>EKMMB15</v>
      </c>
      <c r="B539" s="15" t="s">
        <v>3752</v>
      </c>
      <c r="C539" s="15" t="s">
        <v>3753</v>
      </c>
      <c r="D539" s="15">
        <v>2</v>
      </c>
      <c r="E539" s="15">
        <v>0</v>
      </c>
      <c r="F539" s="15">
        <f>+SUM(Tabla3[[#This Row],[BOGOTA]:[MEDELLIN]])</f>
        <v>2</v>
      </c>
      <c r="G539" s="16">
        <f>IFERROR(+INDEX([1]!Tabla4[#All],MATCH(Tabla3[[#This Row],[EKM]],'[1]LISTA DE PRECIOS EKM '!A:A,0),6),0)</f>
        <v>249900</v>
      </c>
      <c r="H539" s="16">
        <f>IFERROR(INDEX(#REF!,MATCH(Tabla3[[#This Row],[EKM]],#REF!,0),3),0)</f>
        <v>0</v>
      </c>
    </row>
    <row r="540" spans="1:8">
      <c r="A540" s="14" t="str">
        <f t="shared" si="8"/>
        <v>EKMMB18</v>
      </c>
      <c r="B540" s="15" t="s">
        <v>3756</v>
      </c>
      <c r="C540" s="15" t="s">
        <v>3757</v>
      </c>
      <c r="D540" s="15">
        <v>0</v>
      </c>
      <c r="E540" s="15">
        <v>3</v>
      </c>
      <c r="F540" s="15">
        <f>+SUM(Tabla3[[#This Row],[BOGOTA]:[MEDELLIN]])</f>
        <v>3</v>
      </c>
      <c r="G540" s="16">
        <f>IFERROR(+INDEX([1]!Tabla4[#All],MATCH(Tabla3[[#This Row],[EKM]],'[1]LISTA DE PRECIOS EKM '!A:A,0),6),0)</f>
        <v>1409900</v>
      </c>
      <c r="H540" s="16">
        <f>IFERROR(INDEX(#REF!,MATCH(Tabla3[[#This Row],[EKM]],#REF!,0),3),0)</f>
        <v>0</v>
      </c>
    </row>
    <row r="541" spans="1:8">
      <c r="A541" s="14" t="str">
        <f t="shared" si="8"/>
        <v>EKMR372PN</v>
      </c>
      <c r="B541" s="15" t="s">
        <v>3766</v>
      </c>
      <c r="C541" s="15" t="s">
        <v>3767</v>
      </c>
      <c r="D541" s="15">
        <v>0</v>
      </c>
      <c r="E541" s="15">
        <v>0</v>
      </c>
      <c r="F541" s="15">
        <f>+SUM(Tabla3[[#This Row],[BOGOTA]:[MEDELLIN]])</f>
        <v>0</v>
      </c>
      <c r="G541" s="16">
        <f>IFERROR(+INDEX([1]!Tabla4[#All],MATCH(Tabla3[[#This Row],[EKM]],'[1]LISTA DE PRECIOS EKM '!A:A,0),6),0)</f>
        <v>939900</v>
      </c>
      <c r="H541" s="16">
        <f>IFERROR(INDEX(#REF!,MATCH(Tabla3[[#This Row],[EKM]],#REF!,0),3),0)</f>
        <v>0</v>
      </c>
    </row>
    <row r="542" spans="1:8">
      <c r="A542" s="14" t="str">
        <f t="shared" si="8"/>
        <v>EKMIN01Z</v>
      </c>
      <c r="B542" s="15" t="s">
        <v>3768</v>
      </c>
      <c r="C542" s="15" t="s">
        <v>3769</v>
      </c>
      <c r="D542" s="15">
        <v>3</v>
      </c>
      <c r="E542" s="15">
        <v>0</v>
      </c>
      <c r="F542" s="15">
        <f>+SUM(Tabla3[[#This Row],[BOGOTA]:[MEDELLIN]])</f>
        <v>3</v>
      </c>
      <c r="G542" s="16">
        <f>IFERROR(+INDEX([1]!Tabla4[#All],MATCH(Tabla3[[#This Row],[EKM]],'[1]LISTA DE PRECIOS EKM '!A:A,0),6),0)</f>
        <v>79900</v>
      </c>
      <c r="H542" s="16">
        <f>IFERROR(INDEX(#REF!,MATCH(Tabla3[[#This Row],[EKM]],#REF!,0),3),0)</f>
        <v>0</v>
      </c>
    </row>
    <row r="543" spans="1:8">
      <c r="A543" s="14" t="str">
        <f t="shared" si="8"/>
        <v>EKMIN01M</v>
      </c>
      <c r="B543" s="15" t="s">
        <v>3770</v>
      </c>
      <c r="C543" s="15" t="s">
        <v>3771</v>
      </c>
      <c r="D543" s="15">
        <v>20</v>
      </c>
      <c r="E543" s="15">
        <v>0</v>
      </c>
      <c r="F543" s="15">
        <f>+SUM(Tabla3[[#This Row],[BOGOTA]:[MEDELLIN]])</f>
        <v>20</v>
      </c>
      <c r="G543" s="16">
        <f>IFERROR(+INDEX([1]!Tabla4[#All],MATCH(Tabla3[[#This Row],[EKM]],'[1]LISTA DE PRECIOS EKM '!A:A,0),6),0)</f>
        <v>79900</v>
      </c>
      <c r="H543" s="16">
        <f>IFERROR(INDEX(#REF!,MATCH(Tabla3[[#This Row],[EKM]],#REF!,0),3),0)</f>
        <v>0</v>
      </c>
    </row>
    <row r="544" spans="1:8">
      <c r="A544" s="14" t="str">
        <f t="shared" si="8"/>
        <v>EKMIN01RJ</v>
      </c>
      <c r="B544" s="15" t="s">
        <v>3772</v>
      </c>
      <c r="C544" s="15" t="s">
        <v>3773</v>
      </c>
      <c r="D544" s="15">
        <v>3</v>
      </c>
      <c r="E544" s="15">
        <v>0</v>
      </c>
      <c r="F544" s="15">
        <f>+SUM(Tabla3[[#This Row],[BOGOTA]:[MEDELLIN]])</f>
        <v>3</v>
      </c>
      <c r="G544" s="16">
        <f>IFERROR(+INDEX([1]!Tabla4[#All],MATCH(Tabla3[[#This Row],[EKM]],'[1]LISTA DE PRECIOS EKM '!A:A,0),6),0)</f>
        <v>79900</v>
      </c>
      <c r="H544" s="16">
        <f>IFERROR(INDEX(#REF!,MATCH(Tabla3[[#This Row],[EKM]],#REF!,0),3),0)</f>
        <v>0</v>
      </c>
    </row>
    <row r="545" spans="1:8">
      <c r="A545" s="14" t="str">
        <f t="shared" si="8"/>
        <v>EKMIN01V</v>
      </c>
      <c r="B545" s="15" t="s">
        <v>3774</v>
      </c>
      <c r="C545" s="15" t="s">
        <v>3775</v>
      </c>
      <c r="D545" s="15">
        <v>2</v>
      </c>
      <c r="E545" s="15">
        <v>0</v>
      </c>
      <c r="F545" s="15">
        <f>+SUM(Tabla3[[#This Row],[BOGOTA]:[MEDELLIN]])</f>
        <v>2</v>
      </c>
      <c r="G545" s="16">
        <f>IFERROR(+INDEX([1]!Tabla4[#All],MATCH(Tabla3[[#This Row],[EKM]],'[1]LISTA DE PRECIOS EKM '!A:A,0),6),0)</f>
        <v>79900</v>
      </c>
      <c r="H545" s="16">
        <f>IFERROR(INDEX(#REF!,MATCH(Tabla3[[#This Row],[EKM]],#REF!,0),3),0)</f>
        <v>0</v>
      </c>
    </row>
    <row r="546" spans="1:8">
      <c r="A546" s="14" t="str">
        <f t="shared" si="8"/>
        <v>EKMIN01RS</v>
      </c>
      <c r="B546" s="15" t="s">
        <v>3776</v>
      </c>
      <c r="C546" s="15" t="s">
        <v>3777</v>
      </c>
      <c r="D546" s="15">
        <v>2</v>
      </c>
      <c r="E546" s="15">
        <v>0</v>
      </c>
      <c r="F546" s="15">
        <f>+SUM(Tabla3[[#This Row],[BOGOTA]:[MEDELLIN]])</f>
        <v>2</v>
      </c>
      <c r="G546" s="16">
        <f>IFERROR(+INDEX([1]!Tabla4[#All],MATCH(Tabla3[[#This Row],[EKM]],'[1]LISTA DE PRECIOS EKM '!A:A,0),6),0)</f>
        <v>79900</v>
      </c>
      <c r="H546" s="16">
        <f>IFERROR(INDEX(#REF!,MATCH(Tabla3[[#This Row],[EKM]],#REF!,0),3),0)</f>
        <v>0</v>
      </c>
    </row>
    <row r="547" spans="1:8">
      <c r="A547" s="14" t="str">
        <f t="shared" si="8"/>
        <v>EKMR815AZ</v>
      </c>
      <c r="B547" s="15" t="s">
        <v>3778</v>
      </c>
      <c r="C547" s="15" t="s">
        <v>3779</v>
      </c>
      <c r="D547" s="15">
        <v>2</v>
      </c>
      <c r="E547" s="15">
        <v>0</v>
      </c>
      <c r="F547" s="15">
        <f>+SUM(Tabla3[[#This Row],[BOGOTA]:[MEDELLIN]])</f>
        <v>2</v>
      </c>
      <c r="G547" s="16">
        <f>IFERROR(+INDEX([1]!Tabla4[#All],MATCH(Tabla3[[#This Row],[EKM]],'[1]LISTA DE PRECIOS EKM '!A:A,0),6),0)</f>
        <v>579900</v>
      </c>
      <c r="H547" s="16">
        <f>IFERROR(INDEX(#REF!,MATCH(Tabla3[[#This Row],[EKM]],#REF!,0),3),0)</f>
        <v>0</v>
      </c>
    </row>
    <row r="548" spans="1:8">
      <c r="A548" s="14" t="str">
        <f t="shared" si="8"/>
        <v>EKMR31038</v>
      </c>
      <c r="B548" s="15" t="s">
        <v>3780</v>
      </c>
      <c r="C548" s="15" t="s">
        <v>3781</v>
      </c>
      <c r="D548" s="15">
        <v>1</v>
      </c>
      <c r="E548" s="15">
        <v>0</v>
      </c>
      <c r="F548" s="15">
        <f>+SUM(Tabla3[[#This Row],[BOGOTA]:[MEDELLIN]])</f>
        <v>1</v>
      </c>
      <c r="G548" s="16">
        <f>IFERROR(+INDEX([1]!Tabla4[#All],MATCH(Tabla3[[#This Row],[EKM]],'[1]LISTA DE PRECIOS EKM '!A:A,0),6),0)</f>
        <v>939900</v>
      </c>
      <c r="H548" s="16">
        <f>IFERROR(INDEX(#REF!,MATCH(Tabla3[[#This Row],[EKM]],#REF!,0),3),0)</f>
        <v>0</v>
      </c>
    </row>
    <row r="549" spans="1:8">
      <c r="A549" s="14" t="str">
        <f t="shared" si="8"/>
        <v>EKMMC02</v>
      </c>
      <c r="B549" s="15" t="s">
        <v>3760</v>
      </c>
      <c r="C549" s="15" t="s">
        <v>3761</v>
      </c>
      <c r="D549" s="15">
        <v>1</v>
      </c>
      <c r="E549" s="15">
        <v>2</v>
      </c>
      <c r="F549" s="15">
        <f>+SUM(Tabla3[[#This Row],[BOGOTA]:[MEDELLIN]])</f>
        <v>3</v>
      </c>
      <c r="G549" s="16">
        <f>IFERROR(+INDEX([1]!Tabla4[#All],MATCH(Tabla3[[#This Row],[EKM]],'[1]LISTA DE PRECIOS EKM '!A:A,0),6),0)</f>
        <v>389900</v>
      </c>
      <c r="H549" s="16">
        <f>IFERROR(INDEX(#REF!,MATCH(Tabla3[[#This Row],[EKM]],#REF!,0),3),0)</f>
        <v>0</v>
      </c>
    </row>
    <row r="550" spans="1:8">
      <c r="A550" s="14" t="str">
        <f t="shared" si="8"/>
        <v>EKMSP101N</v>
      </c>
      <c r="B550" s="15" t="s">
        <v>3784</v>
      </c>
      <c r="C550" s="15" t="s">
        <v>3785</v>
      </c>
      <c r="D550" s="15">
        <v>1</v>
      </c>
      <c r="E550" s="15">
        <v>0</v>
      </c>
      <c r="F550" s="15">
        <f>+SUM(Tabla3[[#This Row],[BOGOTA]:[MEDELLIN]])</f>
        <v>1</v>
      </c>
      <c r="G550" s="16">
        <f>IFERROR(+INDEX([1]!Tabla4[#All],MATCH(Tabla3[[#This Row],[EKM]],'[1]LISTA DE PRECIOS EKM '!A:A,0),6),0)</f>
        <v>0</v>
      </c>
      <c r="H550" s="16">
        <f>IFERROR(INDEX(#REF!,MATCH(Tabla3[[#This Row],[EKM]],#REF!,0),3),0)</f>
        <v>0</v>
      </c>
    </row>
    <row r="551" spans="1:8">
      <c r="A551" s="14" t="str">
        <f t="shared" si="8"/>
        <v>EKME101TN</v>
      </c>
      <c r="B551" s="15" t="s">
        <v>3786</v>
      </c>
      <c r="C551" s="15" t="s">
        <v>3787</v>
      </c>
      <c r="D551" s="15">
        <v>0</v>
      </c>
      <c r="E551" s="15">
        <v>0</v>
      </c>
      <c r="F551" s="15">
        <f>+SUM(Tabla3[[#This Row],[BOGOTA]:[MEDELLIN]])</f>
        <v>0</v>
      </c>
      <c r="G551" s="16">
        <f>IFERROR(+INDEX([1]!Tabla4[#All],MATCH(Tabla3[[#This Row],[EKM]],'[1]LISTA DE PRECIOS EKM '!A:A,0),6),0)</f>
        <v>409900</v>
      </c>
      <c r="H551" s="16">
        <f>IFERROR(INDEX(#REF!,MATCH(Tabla3[[#This Row],[EKM]],#REF!,0),3),0)</f>
        <v>0</v>
      </c>
    </row>
    <row r="552" spans="1:8">
      <c r="A552" s="14" t="str">
        <f t="shared" si="8"/>
        <v>EKMMC21</v>
      </c>
      <c r="B552" s="15" t="s">
        <v>3762</v>
      </c>
      <c r="C552" s="15" t="s">
        <v>3763</v>
      </c>
      <c r="D552" s="15">
        <v>2</v>
      </c>
      <c r="E552" s="15">
        <v>2</v>
      </c>
      <c r="F552" s="15">
        <f>+SUM(Tabla3[[#This Row],[BOGOTA]:[MEDELLIN]])</f>
        <v>4</v>
      </c>
      <c r="G552" s="16">
        <f>IFERROR(+INDEX([1]!Tabla4[#All],MATCH(Tabla3[[#This Row],[EKM]],'[1]LISTA DE PRECIOS EKM '!A:A,0),6),0)</f>
        <v>269900</v>
      </c>
      <c r="H552" s="16">
        <f>IFERROR(INDEX(#REF!,MATCH(Tabla3[[#This Row],[EKM]],#REF!,0),3),0)</f>
        <v>0</v>
      </c>
    </row>
    <row r="553" spans="1:8">
      <c r="A553" s="14" t="str">
        <f t="shared" si="8"/>
        <v>EKMT2224AZ</v>
      </c>
      <c r="B553" s="15" t="s">
        <v>3788</v>
      </c>
      <c r="C553" s="15" t="s">
        <v>3789</v>
      </c>
      <c r="D553" s="15">
        <v>0</v>
      </c>
      <c r="E553" s="15">
        <v>0</v>
      </c>
      <c r="F553" s="15">
        <f>+SUM(Tabla3[[#This Row],[BOGOTA]:[MEDELLIN]])</f>
        <v>0</v>
      </c>
      <c r="G553" s="16">
        <f>IFERROR(+INDEX([1]!Tabla4[#All],MATCH(Tabla3[[#This Row],[EKM]],'[1]LISTA DE PRECIOS EKM '!A:A,0),6),0)</f>
        <v>0</v>
      </c>
      <c r="H553" s="16">
        <f>IFERROR(INDEX(#REF!,MATCH(Tabla3[[#This Row],[EKM]],#REF!,0),3),0)</f>
        <v>0</v>
      </c>
    </row>
    <row r="554" spans="1:8">
      <c r="A554" s="14" t="str">
        <f t="shared" si="8"/>
        <v>EKMR2041N</v>
      </c>
      <c r="B554" s="15" t="s">
        <v>3790</v>
      </c>
      <c r="C554" s="15" t="s">
        <v>3791</v>
      </c>
      <c r="D554" s="15">
        <v>5</v>
      </c>
      <c r="E554" s="15">
        <v>0</v>
      </c>
      <c r="F554" s="15">
        <f>+SUM(Tabla3[[#This Row],[BOGOTA]:[MEDELLIN]])</f>
        <v>5</v>
      </c>
      <c r="G554" s="16">
        <f>IFERROR(+INDEX([1]!Tabla4[#All],MATCH(Tabla3[[#This Row],[EKM]],'[1]LISTA DE PRECIOS EKM '!A:A,0),6),0)</f>
        <v>0</v>
      </c>
      <c r="H554" s="16">
        <f>IFERROR(INDEX(#REF!,MATCH(Tabla3[[#This Row],[EKM]],#REF!,0),3),0)</f>
        <v>0</v>
      </c>
    </row>
    <row r="555" spans="1:8">
      <c r="A555" s="14" t="str">
        <f t="shared" si="8"/>
        <v>EKMSIN</v>
      </c>
      <c r="B555" s="15" t="s">
        <v>3792</v>
      </c>
      <c r="C555" s="15" t="s">
        <v>3793</v>
      </c>
      <c r="D555" s="15">
        <v>23</v>
      </c>
      <c r="E555" s="15">
        <v>0</v>
      </c>
      <c r="F555" s="15">
        <f>+SUM(Tabla3[[#This Row],[BOGOTA]:[MEDELLIN]])</f>
        <v>23</v>
      </c>
      <c r="G555" s="16">
        <f>IFERROR(+INDEX([1]!Tabla4[#All],MATCH(Tabla3[[#This Row],[EKM]],'[1]LISTA DE PRECIOS EKM '!A:A,0),6),0)</f>
        <v>209900</v>
      </c>
      <c r="H555" s="16">
        <f>IFERROR(INDEX(#REF!,MATCH(Tabla3[[#This Row],[EKM]],#REF!,0),3),0)</f>
        <v>0</v>
      </c>
    </row>
    <row r="556" spans="1:8">
      <c r="A556" s="14" t="str">
        <f t="shared" si="8"/>
        <v>EKMSIB</v>
      </c>
      <c r="B556" s="15" t="s">
        <v>3794</v>
      </c>
      <c r="C556" s="15" t="s">
        <v>3795</v>
      </c>
      <c r="D556" s="15">
        <v>2</v>
      </c>
      <c r="E556" s="15">
        <v>0</v>
      </c>
      <c r="F556" s="15">
        <f>+SUM(Tabla3[[#This Row],[BOGOTA]:[MEDELLIN]])</f>
        <v>2</v>
      </c>
      <c r="G556" s="16">
        <f>IFERROR(+INDEX([1]!Tabla4[#All],MATCH(Tabla3[[#This Row],[EKM]],'[1]LISTA DE PRECIOS EKM '!A:A,0),6),0)</f>
        <v>179900</v>
      </c>
      <c r="H556" s="16">
        <f>IFERROR(INDEX(#REF!,MATCH(Tabla3[[#This Row],[EKM]],#REF!,0),3),0)</f>
        <v>0</v>
      </c>
    </row>
    <row r="557" spans="1:8">
      <c r="A557" s="14" t="str">
        <f t="shared" si="8"/>
        <v>EKMMC23C</v>
      </c>
      <c r="B557" s="15" t="s">
        <v>3764</v>
      </c>
      <c r="C557" s="15" t="s">
        <v>3765</v>
      </c>
      <c r="D557" s="15">
        <v>3</v>
      </c>
      <c r="E557" s="15">
        <v>0</v>
      </c>
      <c r="F557" s="15">
        <f>+SUM(Tabla3[[#This Row],[BOGOTA]:[MEDELLIN]])</f>
        <v>3</v>
      </c>
      <c r="G557" s="16">
        <f>IFERROR(+INDEX([1]!Tabla4[#All],MATCH(Tabla3[[#This Row],[EKM]],'[1]LISTA DE PRECIOS EKM '!A:A,0),6),0)</f>
        <v>639900</v>
      </c>
      <c r="H557" s="16">
        <f>IFERROR(INDEX(#REF!,MATCH(Tabla3[[#This Row],[EKM]],#REF!,0),3),0)</f>
        <v>0</v>
      </c>
    </row>
    <row r="558" spans="1:8">
      <c r="A558" s="14" t="str">
        <f t="shared" si="8"/>
        <v>EKMMDB</v>
      </c>
      <c r="B558" s="15" t="s">
        <v>3782</v>
      </c>
      <c r="C558" s="15" t="s">
        <v>3783</v>
      </c>
      <c r="D558" s="15">
        <v>4</v>
      </c>
      <c r="E558" s="15">
        <v>0</v>
      </c>
      <c r="F558" s="15">
        <f>+SUM(Tabla3[[#This Row],[BOGOTA]:[MEDELLIN]])</f>
        <v>4</v>
      </c>
      <c r="G558" s="16">
        <f>IFERROR(+INDEX([1]!Tabla4[#All],MATCH(Tabla3[[#This Row],[EKM]],'[1]LISTA DE PRECIOS EKM '!A:A,0),6),0)</f>
        <v>799900</v>
      </c>
      <c r="H558" s="16">
        <f>IFERROR(INDEX(#REF!,MATCH(Tabla3[[#This Row],[EKM]],#REF!,0),3),0)</f>
        <v>0</v>
      </c>
    </row>
    <row r="559" spans="1:8">
      <c r="A559" s="14" t="str">
        <f t="shared" si="8"/>
        <v>EKMSSG</v>
      </c>
      <c r="B559" s="15" t="s">
        <v>3800</v>
      </c>
      <c r="C559" s="15" t="s">
        <v>3801</v>
      </c>
      <c r="D559" s="15">
        <v>9</v>
      </c>
      <c r="E559" s="15">
        <v>0</v>
      </c>
      <c r="F559" s="15">
        <f>+SUM(Tabla3[[#This Row],[BOGOTA]:[MEDELLIN]])</f>
        <v>9</v>
      </c>
      <c r="G559" s="16">
        <f>IFERROR(+INDEX([1]!Tabla4[#All],MATCH(Tabla3[[#This Row],[EKM]],'[1]LISTA DE PRECIOS EKM '!A:A,0),6),0)</f>
        <v>299900</v>
      </c>
      <c r="H559" s="16">
        <f>IFERROR(INDEX(#REF!,MATCH(Tabla3[[#This Row],[EKM]],#REF!,0),3),0)</f>
        <v>0</v>
      </c>
    </row>
    <row r="560" spans="1:8">
      <c r="A560" s="14" t="str">
        <f t="shared" si="8"/>
        <v>EKMMH02RB</v>
      </c>
      <c r="B560" s="15" t="s">
        <v>3796</v>
      </c>
      <c r="C560" s="15" t="s">
        <v>3797</v>
      </c>
      <c r="D560" s="15">
        <v>2</v>
      </c>
      <c r="E560" s="15">
        <v>0</v>
      </c>
      <c r="F560" s="15">
        <f>+SUM(Tabla3[[#This Row],[BOGOTA]:[MEDELLIN]])</f>
        <v>2</v>
      </c>
      <c r="G560" s="16">
        <f>IFERROR(+INDEX([1]!Tabla4[#All],MATCH(Tabla3[[#This Row],[EKM]],'[1]LISTA DE PRECIOS EKM '!A:A,0),6),0)</f>
        <v>429900</v>
      </c>
      <c r="H560" s="16">
        <f>IFERROR(INDEX(#REF!,MATCH(Tabla3[[#This Row],[EKM]],#REF!,0),3),0)</f>
        <v>0</v>
      </c>
    </row>
    <row r="561" spans="1:8">
      <c r="A561" s="14" t="str">
        <f t="shared" si="8"/>
        <v>EKMSLTG</v>
      </c>
      <c r="B561" s="15" t="s">
        <v>3804</v>
      </c>
      <c r="C561" s="15" t="s">
        <v>3805</v>
      </c>
      <c r="D561" s="15">
        <v>29</v>
      </c>
      <c r="E561" s="15">
        <v>0</v>
      </c>
      <c r="F561" s="15">
        <f>+SUM(Tabla3[[#This Row],[BOGOTA]:[MEDELLIN]])</f>
        <v>29</v>
      </c>
      <c r="G561" s="16">
        <f>IFERROR(+INDEX([1]!Tabla4[#All],MATCH(Tabla3[[#This Row],[EKM]],'[1]LISTA DE PRECIOS EKM '!A:A,0),6),0)</f>
        <v>289900</v>
      </c>
      <c r="H561" s="16">
        <f>IFERROR(INDEX(#REF!,MATCH(Tabla3[[#This Row],[EKM]],#REF!,0),3),0)</f>
        <v>0</v>
      </c>
    </row>
    <row r="562" spans="1:8">
      <c r="A562" s="14" t="str">
        <f t="shared" si="8"/>
        <v>EKMB01C</v>
      </c>
      <c r="B562" s="15" t="s">
        <v>3806</v>
      </c>
      <c r="C562" s="15" t="s">
        <v>3807</v>
      </c>
      <c r="D562" s="15">
        <v>20</v>
      </c>
      <c r="E562" s="15">
        <v>0</v>
      </c>
      <c r="F562" s="15">
        <f>+SUM(Tabla3[[#This Row],[BOGOTA]:[MEDELLIN]])</f>
        <v>20</v>
      </c>
      <c r="G562" s="16">
        <f>IFERROR(+INDEX([1]!Tabla4[#All],MATCH(Tabla3[[#This Row],[EKM]],'[1]LISTA DE PRECIOS EKM '!A:A,0),6),0)</f>
        <v>29900</v>
      </c>
      <c r="H562" s="16">
        <f>IFERROR(INDEX(#REF!,MATCH(Tabla3[[#This Row],[EKM]],#REF!,0),3),0)</f>
        <v>0</v>
      </c>
    </row>
    <row r="563" spans="1:8">
      <c r="A563" s="14" t="str">
        <f t="shared" si="8"/>
        <v>EKMMH04</v>
      </c>
      <c r="B563" s="15" t="s">
        <v>3798</v>
      </c>
      <c r="C563" s="15" t="s">
        <v>3799</v>
      </c>
      <c r="D563" s="15">
        <v>1</v>
      </c>
      <c r="E563" s="15">
        <v>0</v>
      </c>
      <c r="F563" s="15">
        <f>+SUM(Tabla3[[#This Row],[BOGOTA]:[MEDELLIN]])</f>
        <v>1</v>
      </c>
      <c r="G563" s="16">
        <f>IFERROR(+INDEX([1]!Tabla4[#All],MATCH(Tabla3[[#This Row],[EKM]],'[1]LISTA DE PRECIOS EKM '!A:A,0),6),0)</f>
        <v>709900</v>
      </c>
      <c r="H563" s="16">
        <f>IFERROR(INDEX(#REF!,MATCH(Tabla3[[#This Row],[EKM]],#REF!,0),3),0)</f>
        <v>0</v>
      </c>
    </row>
    <row r="564" spans="1:8">
      <c r="A564" s="14" t="str">
        <f t="shared" si="8"/>
        <v>EKMR372GN</v>
      </c>
      <c r="B564" s="15" t="s">
        <v>3808</v>
      </c>
      <c r="C564" s="15" t="s">
        <v>3809</v>
      </c>
      <c r="D564" s="15">
        <v>1</v>
      </c>
      <c r="E564" s="15">
        <v>0</v>
      </c>
      <c r="F564" s="15">
        <f>+SUM(Tabla3[[#This Row],[BOGOTA]:[MEDELLIN]])</f>
        <v>1</v>
      </c>
      <c r="G564" s="16">
        <f>IFERROR(+INDEX([1]!Tabla4[#All],MATCH(Tabla3[[#This Row],[EKM]],'[1]LISTA DE PRECIOS EKM '!A:A,0),6),0)</f>
        <v>919900</v>
      </c>
      <c r="H564" s="16">
        <f>IFERROR(INDEX(#REF!,MATCH(Tabla3[[#This Row],[EKM]],#REF!,0),3),0)</f>
        <v>0</v>
      </c>
    </row>
    <row r="565" spans="1:8">
      <c r="A565" s="14" t="str">
        <f t="shared" si="8"/>
        <v>EKMMK01Z</v>
      </c>
      <c r="B565" s="15" t="s">
        <v>3802</v>
      </c>
      <c r="C565" s="15" t="s">
        <v>3803</v>
      </c>
      <c r="D565" s="15">
        <v>1</v>
      </c>
      <c r="E565" s="15">
        <v>1</v>
      </c>
      <c r="F565" s="15">
        <f>+SUM(Tabla3[[#This Row],[BOGOTA]:[MEDELLIN]])</f>
        <v>2</v>
      </c>
      <c r="G565" s="16">
        <f>IFERROR(+INDEX([1]!Tabla4[#All],MATCH(Tabla3[[#This Row],[EKM]],'[1]LISTA DE PRECIOS EKM '!A:A,0),6),0)</f>
        <v>179900</v>
      </c>
      <c r="H565" s="16">
        <f>IFERROR(INDEX(#REF!,MATCH(Tabla3[[#This Row],[EKM]],#REF!,0),3),0)</f>
        <v>0</v>
      </c>
    </row>
    <row r="566" spans="1:8">
      <c r="A566" s="14" t="str">
        <f t="shared" si="8"/>
        <v>EKMMN01</v>
      </c>
      <c r="B566" s="15" t="s">
        <v>3810</v>
      </c>
      <c r="C566" s="15" t="s">
        <v>3811</v>
      </c>
      <c r="D566" s="15">
        <v>0</v>
      </c>
      <c r="E566" s="15">
        <v>1</v>
      </c>
      <c r="F566" s="15">
        <f>+SUM(Tabla3[[#This Row],[BOGOTA]:[MEDELLIN]])</f>
        <v>1</v>
      </c>
      <c r="G566" s="16">
        <f>IFERROR(+INDEX([1]!Tabla4[#All],MATCH(Tabla3[[#This Row],[EKM]],'[1]LISTA DE PRECIOS EKM '!A:A,0),6),0)</f>
        <v>559900</v>
      </c>
      <c r="H566" s="16">
        <f>IFERROR(INDEX(#REF!,MATCH(Tabla3[[#This Row],[EKM]],#REF!,0),3),0)</f>
        <v>0</v>
      </c>
    </row>
    <row r="567" spans="1:8">
      <c r="A567" s="14" t="str">
        <f t="shared" si="8"/>
        <v>EKMSTBA01</v>
      </c>
      <c r="B567" s="15" t="s">
        <v>3814</v>
      </c>
      <c r="C567" s="15" t="s">
        <v>3815</v>
      </c>
      <c r="D567" s="15">
        <v>32</v>
      </c>
      <c r="E567" s="15">
        <v>0</v>
      </c>
      <c r="F567" s="15">
        <f>+SUM(Tabla3[[#This Row],[BOGOTA]:[MEDELLIN]])</f>
        <v>32</v>
      </c>
      <c r="G567" s="16">
        <f>IFERROR(+INDEX([1]!Tabla4[#All],MATCH(Tabla3[[#This Row],[EKM]],'[1]LISTA DE PRECIOS EKM '!A:A,0),6),0)</f>
        <v>279900</v>
      </c>
      <c r="H567" s="16">
        <f>IFERROR(INDEX(#REF!,MATCH(Tabla3[[#This Row],[EKM]],#REF!,0),3),0)</f>
        <v>0</v>
      </c>
    </row>
    <row r="568" spans="1:8">
      <c r="A568" s="14" t="str">
        <f t="shared" si="8"/>
        <v>EKMSEB</v>
      </c>
      <c r="B568" s="15" t="s">
        <v>3816</v>
      </c>
      <c r="C568" s="15" t="s">
        <v>3817</v>
      </c>
      <c r="D568" s="15">
        <v>30</v>
      </c>
      <c r="E568" s="15">
        <v>0</v>
      </c>
      <c r="F568" s="15">
        <f>+SUM(Tabla3[[#This Row],[BOGOTA]:[MEDELLIN]])</f>
        <v>30</v>
      </c>
      <c r="G568" s="16">
        <f>IFERROR(+INDEX([1]!Tabla4[#All],MATCH(Tabla3[[#This Row],[EKM]],'[1]LISTA DE PRECIOS EKM '!A:A,0),6),0)</f>
        <v>249900</v>
      </c>
      <c r="H568" s="16">
        <f>IFERROR(INDEX(#REF!,MATCH(Tabla3[[#This Row],[EKM]],#REF!,0),3),0)</f>
        <v>0</v>
      </c>
    </row>
    <row r="569" spans="1:8">
      <c r="A569" s="14" t="str">
        <f t="shared" si="8"/>
        <v>EKMR2007PN</v>
      </c>
      <c r="B569" s="15" t="s">
        <v>3818</v>
      </c>
      <c r="C569" s="15" t="s">
        <v>3819</v>
      </c>
      <c r="D569" s="15">
        <v>3</v>
      </c>
      <c r="E569" s="15">
        <v>0</v>
      </c>
      <c r="F569" s="15">
        <f>+SUM(Tabla3[[#This Row],[BOGOTA]:[MEDELLIN]])</f>
        <v>3</v>
      </c>
      <c r="G569" s="16">
        <f>IFERROR(+INDEX([1]!Tabla4[#All],MATCH(Tabla3[[#This Row],[EKM]],'[1]LISTA DE PRECIOS EKM '!A:A,0),6),0)</f>
        <v>939900</v>
      </c>
      <c r="H569" s="16">
        <f>IFERROR(INDEX(#REF!,MATCH(Tabla3[[#This Row],[EKM]],#REF!,0),3),0)</f>
        <v>0</v>
      </c>
    </row>
    <row r="570" spans="1:8">
      <c r="A570" s="14" t="str">
        <f t="shared" si="8"/>
        <v>EKMRTP61N</v>
      </c>
      <c r="B570" s="15" t="s">
        <v>3820</v>
      </c>
      <c r="C570" s="15" t="s">
        <v>3821</v>
      </c>
      <c r="D570" s="15">
        <v>0</v>
      </c>
      <c r="E570" s="15">
        <v>0</v>
      </c>
      <c r="F570" s="15">
        <f>+SUM(Tabla3[[#This Row],[BOGOTA]:[MEDELLIN]])</f>
        <v>0</v>
      </c>
      <c r="G570" s="16">
        <f>IFERROR(+INDEX([1]!Tabla4[#All],MATCH(Tabla3[[#This Row],[EKM]],'[1]LISTA DE PRECIOS EKM '!A:A,0),6),0)</f>
        <v>0</v>
      </c>
      <c r="H570" s="16">
        <f>IFERROR(INDEX(#REF!,MATCH(Tabla3[[#This Row],[EKM]],#REF!,0),3),0)</f>
        <v>0</v>
      </c>
    </row>
    <row r="571" spans="1:8">
      <c r="A571" s="14" t="str">
        <f t="shared" si="8"/>
        <v>EKMSVTGG</v>
      </c>
      <c r="B571" s="15" t="s">
        <v>3822</v>
      </c>
      <c r="C571" s="15" t="s">
        <v>3823</v>
      </c>
      <c r="D571" s="15">
        <v>1</v>
      </c>
      <c r="E571" s="15">
        <v>0</v>
      </c>
      <c r="F571" s="15">
        <f>+SUM(Tabla3[[#This Row],[BOGOTA]:[MEDELLIN]])</f>
        <v>1</v>
      </c>
      <c r="G571" s="16">
        <f>IFERROR(+INDEX([1]!Tabla4[#All],MATCH(Tabla3[[#This Row],[EKM]],'[1]LISTA DE PRECIOS EKM '!A:A,0),6),0)</f>
        <v>959900</v>
      </c>
      <c r="H571" s="16">
        <f>IFERROR(INDEX(#REF!,MATCH(Tabla3[[#This Row],[EKM]],#REF!,0),3),0)</f>
        <v>0</v>
      </c>
    </row>
    <row r="572" spans="1:8">
      <c r="A572" s="14" t="str">
        <f t="shared" si="8"/>
        <v>EKMSB104MN</v>
      </c>
      <c r="B572" s="15" t="s">
        <v>3824</v>
      </c>
      <c r="C572" s="15" t="s">
        <v>3825</v>
      </c>
      <c r="D572" s="15">
        <v>1</v>
      </c>
      <c r="E572" s="15">
        <v>0</v>
      </c>
      <c r="F572" s="15">
        <f>+SUM(Tabla3[[#This Row],[BOGOTA]:[MEDELLIN]])</f>
        <v>1</v>
      </c>
      <c r="G572" s="16">
        <f>IFERROR(+INDEX([1]!Tabla4[#All],MATCH(Tabla3[[#This Row],[EKM]],'[1]LISTA DE PRECIOS EKM '!A:A,0),6),0)</f>
        <v>2239900</v>
      </c>
      <c r="H572" s="16">
        <f>IFERROR(INDEX(#REF!,MATCH(Tabla3[[#This Row],[EKM]],#REF!,0),3),0)</f>
        <v>0</v>
      </c>
    </row>
    <row r="573" spans="1:8">
      <c r="A573" s="14" t="str">
        <f t="shared" si="8"/>
        <v>EKMRST66RS</v>
      </c>
      <c r="B573" s="15" t="s">
        <v>3826</v>
      </c>
      <c r="C573" s="15" t="s">
        <v>3827</v>
      </c>
      <c r="D573" s="15">
        <v>1</v>
      </c>
      <c r="E573" s="15">
        <v>0</v>
      </c>
      <c r="F573" s="15">
        <f>+SUM(Tabla3[[#This Row],[BOGOTA]:[MEDELLIN]])</f>
        <v>1</v>
      </c>
      <c r="G573" s="16">
        <f>IFERROR(+INDEX([1]!Tabla4[#All],MATCH(Tabla3[[#This Row],[EKM]],'[1]LISTA DE PRECIOS EKM '!A:A,0),6),0)</f>
        <v>79900</v>
      </c>
      <c r="H573" s="16">
        <f>IFERROR(INDEX(#REF!,MATCH(Tabla3[[#This Row],[EKM]],#REF!,0),3),0)</f>
        <v>0</v>
      </c>
    </row>
    <row r="574" spans="1:8">
      <c r="A574" s="14" t="str">
        <f t="shared" si="8"/>
        <v>EKMRST66R</v>
      </c>
      <c r="B574" s="15" t="s">
        <v>3828</v>
      </c>
      <c r="C574" s="15" t="s">
        <v>3829</v>
      </c>
      <c r="D574" s="15">
        <v>4</v>
      </c>
      <c r="E574" s="15">
        <v>0</v>
      </c>
      <c r="F574" s="15">
        <f>+SUM(Tabla3[[#This Row],[BOGOTA]:[MEDELLIN]])</f>
        <v>4</v>
      </c>
      <c r="G574" s="16">
        <f>IFERROR(+INDEX([1]!Tabla4[#All],MATCH(Tabla3[[#This Row],[EKM]],'[1]LISTA DE PRECIOS EKM '!A:A,0),6),0)</f>
        <v>79900</v>
      </c>
      <c r="H574" s="16">
        <f>IFERROR(INDEX(#REF!,MATCH(Tabla3[[#This Row],[EKM]],#REF!,0),3),0)</f>
        <v>0</v>
      </c>
    </row>
    <row r="575" spans="1:8">
      <c r="A575" s="14" t="str">
        <f t="shared" si="8"/>
        <v>EKMRST66V</v>
      </c>
      <c r="B575" s="15" t="s">
        <v>3830</v>
      </c>
      <c r="C575" s="15" t="s">
        <v>3831</v>
      </c>
      <c r="D575" s="15">
        <v>2</v>
      </c>
      <c r="E575" s="15">
        <v>0</v>
      </c>
      <c r="F575" s="15">
        <f>+SUM(Tabla3[[#This Row],[BOGOTA]:[MEDELLIN]])</f>
        <v>2</v>
      </c>
      <c r="G575" s="16">
        <f>IFERROR(+INDEX([1]!Tabla4[#All],MATCH(Tabla3[[#This Row],[EKM]],'[1]LISTA DE PRECIOS EKM '!A:A,0),6),0)</f>
        <v>79900</v>
      </c>
      <c r="H575" s="16">
        <f>IFERROR(INDEX(#REF!,MATCH(Tabla3[[#This Row],[EKM]],#REF!,0),3),0)</f>
        <v>0</v>
      </c>
    </row>
    <row r="576" spans="1:8">
      <c r="A576" s="14" t="str">
        <f t="shared" si="8"/>
        <v>EKMS235BMZ</v>
      </c>
      <c r="B576" s="15" t="s">
        <v>3832</v>
      </c>
      <c r="C576" s="15" t="s">
        <v>3833</v>
      </c>
      <c r="D576" s="15">
        <v>6</v>
      </c>
      <c r="E576" s="15">
        <v>0</v>
      </c>
      <c r="F576" s="15">
        <f>+SUM(Tabla3[[#This Row],[BOGOTA]:[MEDELLIN]])</f>
        <v>6</v>
      </c>
      <c r="G576" s="16">
        <f>IFERROR(+INDEX([1]!Tabla4[#All],MATCH(Tabla3[[#This Row],[EKM]],'[1]LISTA DE PRECIOS EKM '!A:A,0),6),0)</f>
        <v>199900</v>
      </c>
      <c r="H576" s="16">
        <f>IFERROR(INDEX(#REF!,MATCH(Tabla3[[#This Row],[EKM]],#REF!,0),3),0)</f>
        <v>0</v>
      </c>
    </row>
    <row r="577" spans="1:8">
      <c r="A577" s="14" t="str">
        <f t="shared" si="8"/>
        <v>EKMR164B</v>
      </c>
      <c r="B577" s="15" t="s">
        <v>3836</v>
      </c>
      <c r="C577" s="15" t="s">
        <v>3837</v>
      </c>
      <c r="D577" s="15">
        <v>0</v>
      </c>
      <c r="E577" s="15">
        <v>0</v>
      </c>
      <c r="F577" s="15">
        <f>+SUM(Tabla3[[#This Row],[BOGOTA]:[MEDELLIN]])</f>
        <v>0</v>
      </c>
      <c r="G577" s="16">
        <f>IFERROR(+INDEX([1]!Tabla4[#All],MATCH(Tabla3[[#This Row],[EKM]],'[1]LISTA DE PRECIOS EKM '!A:A,0),6),0)</f>
        <v>899900</v>
      </c>
      <c r="H577" s="16">
        <f>IFERROR(INDEX(#REF!,MATCH(Tabla3[[#This Row],[EKM]],#REF!,0),3),0)</f>
        <v>0</v>
      </c>
    </row>
    <row r="578" spans="1:8">
      <c r="A578" s="14" t="str">
        <f t="shared" ref="A578:A641" si="9">+TRIM(B578)</f>
        <v>EKMRIT1007RN</v>
      </c>
      <c r="B578" s="15" t="s">
        <v>3838</v>
      </c>
      <c r="C578" s="15" t="s">
        <v>3839</v>
      </c>
      <c r="D578" s="15">
        <v>0</v>
      </c>
      <c r="E578" s="15">
        <v>0</v>
      </c>
      <c r="F578" s="15">
        <f>+SUM(Tabla3[[#This Row],[BOGOTA]:[MEDELLIN]])</f>
        <v>0</v>
      </c>
      <c r="G578" s="16">
        <f>IFERROR(+INDEX([1]!Tabla4[#All],MATCH(Tabla3[[#This Row],[EKM]],'[1]LISTA DE PRECIOS EKM '!A:A,0),6),0)</f>
        <v>189900</v>
      </c>
      <c r="H578" s="16">
        <f>IFERROR(INDEX(#REF!,MATCH(Tabla3[[#This Row],[EKM]],#REF!,0),3),0)</f>
        <v>0</v>
      </c>
    </row>
    <row r="579" spans="1:8">
      <c r="A579" s="14" t="str">
        <f t="shared" si="9"/>
        <v>EKMMN01WM</v>
      </c>
      <c r="B579" s="15" t="s">
        <v>3812</v>
      </c>
      <c r="C579" s="15" t="s">
        <v>3813</v>
      </c>
      <c r="D579" s="15">
        <v>0</v>
      </c>
      <c r="E579" s="15">
        <v>1</v>
      </c>
      <c r="F579" s="15">
        <f>+SUM(Tabla3[[#This Row],[BOGOTA]:[MEDELLIN]])</f>
        <v>1</v>
      </c>
      <c r="G579" s="16">
        <f>IFERROR(+INDEX([1]!Tabla4[#All],MATCH(Tabla3[[#This Row],[EKM]],'[1]LISTA DE PRECIOS EKM '!A:A,0),6),0)</f>
        <v>309900</v>
      </c>
      <c r="H579" s="16">
        <f>IFERROR(INDEX(#REF!,MATCH(Tabla3[[#This Row],[EKM]],#REF!,0),3),0)</f>
        <v>0</v>
      </c>
    </row>
    <row r="580" spans="1:8">
      <c r="A580" s="14" t="str">
        <f t="shared" si="9"/>
        <v>EKMSBLG</v>
      </c>
      <c r="B580" s="15" t="s">
        <v>3842</v>
      </c>
      <c r="C580" s="15" t="s">
        <v>3843</v>
      </c>
      <c r="D580" s="15">
        <v>1</v>
      </c>
      <c r="E580" s="15">
        <v>0</v>
      </c>
      <c r="F580" s="15">
        <f>+SUM(Tabla3[[#This Row],[BOGOTA]:[MEDELLIN]])</f>
        <v>1</v>
      </c>
      <c r="G580" s="16">
        <f>IFERROR(+INDEX([1]!Tabla4[#All],MATCH(Tabla3[[#This Row],[EKM]],'[1]LISTA DE PRECIOS EKM '!A:A,0),6),0)</f>
        <v>0</v>
      </c>
      <c r="H580" s="16">
        <f>IFERROR(INDEX(#REF!,MATCH(Tabla3[[#This Row],[EKM]],#REF!,0),3),0)</f>
        <v>0</v>
      </c>
    </row>
    <row r="581" spans="1:8">
      <c r="A581" s="14" t="str">
        <f t="shared" si="9"/>
        <v>EKMRE4022B</v>
      </c>
      <c r="B581" s="15" t="s">
        <v>3844</v>
      </c>
      <c r="C581" s="15" t="s">
        <v>3845</v>
      </c>
      <c r="D581" s="15">
        <v>1</v>
      </c>
      <c r="E581" s="15">
        <v>0</v>
      </c>
      <c r="F581" s="15">
        <f>+SUM(Tabla3[[#This Row],[BOGOTA]:[MEDELLIN]])</f>
        <v>1</v>
      </c>
      <c r="G581" s="16">
        <f>IFERROR(+INDEX([1]!Tabla4[#All],MATCH(Tabla3[[#This Row],[EKM]],'[1]LISTA DE PRECIOS EKM '!A:A,0),6),0)</f>
        <v>579900</v>
      </c>
      <c r="H581" s="16">
        <f>IFERROR(INDEX(#REF!,MATCH(Tabla3[[#This Row],[EKM]],#REF!,0),3),0)</f>
        <v>0</v>
      </c>
    </row>
    <row r="582" spans="1:8">
      <c r="A582" s="14" t="str">
        <f t="shared" si="9"/>
        <v>EKMMN02</v>
      </c>
      <c r="B582" s="15" t="s">
        <v>3834</v>
      </c>
      <c r="C582" s="15" t="s">
        <v>3835</v>
      </c>
      <c r="D582" s="15">
        <v>0</v>
      </c>
      <c r="E582" s="15">
        <v>2</v>
      </c>
      <c r="F582" s="15">
        <f>+SUM(Tabla3[[#This Row],[BOGOTA]:[MEDELLIN]])</f>
        <v>2</v>
      </c>
      <c r="G582" s="16">
        <f>IFERROR(+INDEX([1]!Tabla4[#All],MATCH(Tabla3[[#This Row],[EKM]],'[1]LISTA DE PRECIOS EKM '!A:A,0),6),0)</f>
        <v>489900</v>
      </c>
      <c r="H582" s="16">
        <f>IFERROR(INDEX(#REF!,MATCH(Tabla3[[#This Row],[EKM]],#REF!,0),3),0)</f>
        <v>0</v>
      </c>
    </row>
    <row r="583" spans="1:8">
      <c r="A583" s="14" t="str">
        <f t="shared" si="9"/>
        <v>EKMRST64AM</v>
      </c>
      <c r="B583" s="15" t="s">
        <v>3846</v>
      </c>
      <c r="C583" s="15" t="s">
        <v>3847</v>
      </c>
      <c r="D583" s="15">
        <v>13</v>
      </c>
      <c r="E583" s="15">
        <v>0</v>
      </c>
      <c r="F583" s="15">
        <f>+SUM(Tabla3[[#This Row],[BOGOTA]:[MEDELLIN]])</f>
        <v>13</v>
      </c>
      <c r="G583" s="16">
        <f>IFERROR(+INDEX([1]!Tabla4[#All],MATCH(Tabla3[[#This Row],[EKM]],'[1]LISTA DE PRECIOS EKM '!A:A,0),6),0)</f>
        <v>79900</v>
      </c>
      <c r="H583" s="16">
        <f>IFERROR(INDEX(#REF!,MATCH(Tabla3[[#This Row],[EKM]],#REF!,0),3),0)</f>
        <v>0</v>
      </c>
    </row>
    <row r="584" spans="1:8">
      <c r="A584" s="14" t="str">
        <f t="shared" si="9"/>
        <v>EKMSACF</v>
      </c>
      <c r="B584" s="15" t="s">
        <v>3848</v>
      </c>
      <c r="C584" s="15" t="s">
        <v>3849</v>
      </c>
      <c r="D584" s="15">
        <v>0</v>
      </c>
      <c r="E584" s="15">
        <v>0</v>
      </c>
      <c r="F584" s="15">
        <f>+SUM(Tabla3[[#This Row],[BOGOTA]:[MEDELLIN]])</f>
        <v>0</v>
      </c>
      <c r="G584" s="16">
        <f>IFERROR(+INDEX([1]!Tabla4[#All],MATCH(Tabla3[[#This Row],[EKM]],'[1]LISTA DE PRECIOS EKM '!A:A,0),6),0)</f>
        <v>189900</v>
      </c>
      <c r="H584" s="16">
        <f>IFERROR(INDEX(#REF!,MATCH(Tabla3[[#This Row],[EKM]],#REF!,0),3),0)</f>
        <v>0</v>
      </c>
    </row>
    <row r="585" spans="1:8">
      <c r="A585" s="14" t="str">
        <f t="shared" si="9"/>
        <v>EKMSAB</v>
      </c>
      <c r="B585" s="15" t="s">
        <v>3850</v>
      </c>
      <c r="C585" s="15" t="s">
        <v>3851</v>
      </c>
      <c r="D585" s="15">
        <v>75</v>
      </c>
      <c r="E585" s="15">
        <v>0</v>
      </c>
      <c r="F585" s="15">
        <f>+SUM(Tabla3[[#This Row],[BOGOTA]:[MEDELLIN]])</f>
        <v>75</v>
      </c>
      <c r="G585" s="16">
        <f>IFERROR(+INDEX([1]!Tabla4[#All],MATCH(Tabla3[[#This Row],[EKM]],'[1]LISTA DE PRECIOS EKM '!A:A,0),6),0)</f>
        <v>179900</v>
      </c>
      <c r="H585" s="16">
        <f>IFERROR(INDEX(#REF!,MATCH(Tabla3[[#This Row],[EKM]],#REF!,0),3),0)</f>
        <v>0</v>
      </c>
    </row>
    <row r="586" spans="1:8">
      <c r="A586" s="14" t="str">
        <f t="shared" si="9"/>
        <v>EKMSTC01</v>
      </c>
      <c r="B586" s="15" t="s">
        <v>3854</v>
      </c>
      <c r="C586" s="15" t="s">
        <v>3855</v>
      </c>
      <c r="D586" s="15">
        <v>6</v>
      </c>
      <c r="E586" s="15">
        <v>0</v>
      </c>
      <c r="F586" s="15">
        <f>+SUM(Tabla3[[#This Row],[BOGOTA]:[MEDELLIN]])</f>
        <v>6</v>
      </c>
      <c r="G586" s="16">
        <f>IFERROR(+INDEX([1]!Tabla4[#All],MATCH(Tabla3[[#This Row],[EKM]],'[1]LISTA DE PRECIOS EKM '!A:A,0),6),0)</f>
        <v>0</v>
      </c>
      <c r="H586" s="16">
        <f>IFERROR(INDEX(#REF!,MATCH(Tabla3[[#This Row],[EKM]],#REF!,0),3),0)</f>
        <v>0</v>
      </c>
    </row>
    <row r="587" spans="1:8">
      <c r="A587" s="14" t="str">
        <f t="shared" si="9"/>
        <v>EKMRP11GB</v>
      </c>
      <c r="B587" s="15" t="s">
        <v>3856</v>
      </c>
      <c r="C587" s="15" t="s">
        <v>3857</v>
      </c>
      <c r="D587" s="15">
        <v>8</v>
      </c>
      <c r="E587" s="15">
        <v>0</v>
      </c>
      <c r="F587" s="15">
        <f>+SUM(Tabla3[[#This Row],[BOGOTA]:[MEDELLIN]])</f>
        <v>8</v>
      </c>
      <c r="G587" s="16">
        <f>IFERROR(+INDEX([1]!Tabla4[#All],MATCH(Tabla3[[#This Row],[EKM]],'[1]LISTA DE PRECIOS EKM '!A:A,0),6),0)</f>
        <v>0</v>
      </c>
      <c r="H587" s="16">
        <f>IFERROR(INDEX(#REF!,MATCH(Tabla3[[#This Row],[EKM]],#REF!,0),3),0)</f>
        <v>0</v>
      </c>
    </row>
    <row r="588" spans="1:8">
      <c r="A588" s="14" t="str">
        <f t="shared" si="9"/>
        <v>EKMRG11GB</v>
      </c>
      <c r="B588" s="15" t="s">
        <v>8561</v>
      </c>
      <c r="C588" s="15" t="s">
        <v>8562</v>
      </c>
      <c r="D588" s="15">
        <v>8</v>
      </c>
      <c r="E588" s="15">
        <v>0</v>
      </c>
      <c r="F588" s="15">
        <f>+SUM(Tabla3[[#This Row],[BOGOTA]:[MEDELLIN]])</f>
        <v>8</v>
      </c>
      <c r="G588" s="16">
        <f>IFERROR(+INDEX([1]!Tabla4[#All],MATCH(Tabla3[[#This Row],[EKM]],'[1]LISTA DE PRECIOS EKM '!A:A,0),6),0)</f>
        <v>599900</v>
      </c>
      <c r="H588" s="16">
        <f>IFERROR(INDEX(#REF!,MATCH(Tabla3[[#This Row],[EKM]],#REF!,0),3),0)</f>
        <v>0</v>
      </c>
    </row>
    <row r="589" spans="1:8">
      <c r="A589" s="14" t="str">
        <f t="shared" si="9"/>
        <v>EKMMN02MB</v>
      </c>
      <c r="B589" s="15" t="s">
        <v>3840</v>
      </c>
      <c r="C589" s="15" t="s">
        <v>3841</v>
      </c>
      <c r="D589" s="15">
        <v>2</v>
      </c>
      <c r="E589" s="15">
        <v>0</v>
      </c>
      <c r="F589" s="15">
        <f>+SUM(Tabla3[[#This Row],[BOGOTA]:[MEDELLIN]])</f>
        <v>2</v>
      </c>
      <c r="G589" s="16">
        <f>IFERROR(+INDEX([1]!Tabla4[#All],MATCH(Tabla3[[#This Row],[EKM]],'[1]LISTA DE PRECIOS EKM '!A:A,0),6),0)</f>
        <v>459900</v>
      </c>
      <c r="H589" s="16">
        <f>IFERROR(INDEX(#REF!,MATCH(Tabla3[[#This Row],[EKM]],#REF!,0),3),0)</f>
        <v>0</v>
      </c>
    </row>
    <row r="590" spans="1:8">
      <c r="A590" s="14" t="str">
        <f t="shared" si="9"/>
        <v>EKMR1059R</v>
      </c>
      <c r="B590" s="15" t="s">
        <v>3860</v>
      </c>
      <c r="C590" s="15" t="s">
        <v>3861</v>
      </c>
      <c r="D590" s="15">
        <v>0</v>
      </c>
      <c r="E590" s="15">
        <v>0</v>
      </c>
      <c r="F590" s="15">
        <f>+SUM(Tabla3[[#This Row],[BOGOTA]:[MEDELLIN]])</f>
        <v>0</v>
      </c>
      <c r="G590" s="16">
        <f>IFERROR(+INDEX([1]!Tabla4[#All],MATCH(Tabla3[[#This Row],[EKM]],'[1]LISTA DE PRECIOS EKM '!A:A,0),6),0)</f>
        <v>159900</v>
      </c>
      <c r="H590" s="16">
        <f>IFERROR(INDEX(#REF!,MATCH(Tabla3[[#This Row],[EKM]],#REF!,0),3),0)</f>
        <v>0</v>
      </c>
    </row>
    <row r="591" spans="1:8">
      <c r="A591" s="14" t="str">
        <f t="shared" si="9"/>
        <v>EKMESTPPN</v>
      </c>
      <c r="B591" s="15" t="s">
        <v>3862</v>
      </c>
      <c r="C591" s="15" t="s">
        <v>3863</v>
      </c>
      <c r="D591" s="15">
        <v>6</v>
      </c>
      <c r="E591" s="15">
        <v>0</v>
      </c>
      <c r="F591" s="15">
        <f>+SUM(Tabla3[[#This Row],[BOGOTA]:[MEDELLIN]])</f>
        <v>6</v>
      </c>
      <c r="G591" s="16">
        <f>IFERROR(+INDEX([1]!Tabla4[#All],MATCH(Tabla3[[#This Row],[EKM]],'[1]LISTA DE PRECIOS EKM '!A:A,0),6),0)</f>
        <v>0</v>
      </c>
      <c r="H591" s="16">
        <f>IFERROR(INDEX(#REF!,MATCH(Tabla3[[#This Row],[EKM]],#REF!,0),3),0)</f>
        <v>0</v>
      </c>
    </row>
    <row r="592" spans="1:8">
      <c r="A592" s="14" t="str">
        <f t="shared" si="9"/>
        <v>EKMMN02WM5</v>
      </c>
      <c r="B592" s="15" t="s">
        <v>3852</v>
      </c>
      <c r="C592" s="15" t="s">
        <v>3853</v>
      </c>
      <c r="D592" s="15">
        <v>0</v>
      </c>
      <c r="E592" s="15">
        <v>1</v>
      </c>
      <c r="F592" s="15">
        <f>+SUM(Tabla3[[#This Row],[BOGOTA]:[MEDELLIN]])</f>
        <v>1</v>
      </c>
      <c r="G592" s="16">
        <f>IFERROR(+INDEX([1]!Tabla4[#All],MATCH(Tabla3[[#This Row],[EKM]],'[1]LISTA DE PRECIOS EKM '!A:A,0),6),0)</f>
        <v>559900</v>
      </c>
      <c r="H592" s="16">
        <f>IFERROR(INDEX(#REF!,MATCH(Tabla3[[#This Row],[EKM]],#REF!,0),3),0)</f>
        <v>0</v>
      </c>
    </row>
    <row r="593" spans="1:8">
      <c r="A593" s="14" t="str">
        <f t="shared" si="9"/>
        <v>EKMPPZ01</v>
      </c>
      <c r="B593" s="15" t="s">
        <v>3864</v>
      </c>
      <c r="C593" s="15" t="s">
        <v>3865</v>
      </c>
      <c r="D593" s="15">
        <v>2</v>
      </c>
      <c r="E593" s="15">
        <v>0</v>
      </c>
      <c r="F593" s="15">
        <f>+SUM(Tabla3[[#This Row],[BOGOTA]:[MEDELLIN]])</f>
        <v>2</v>
      </c>
      <c r="G593" s="16">
        <f>IFERROR(+INDEX([1]!Tabla4[#All],MATCH(Tabla3[[#This Row],[EKM]],'[1]LISTA DE PRECIOS EKM '!A:A,0),6),0)</f>
        <v>429900</v>
      </c>
      <c r="H593" s="16">
        <f>IFERROR(INDEX(#REF!,MATCH(Tabla3[[#This Row],[EKM]],#REF!,0),3),0)</f>
        <v>0</v>
      </c>
    </row>
    <row r="594" spans="1:8">
      <c r="A594" s="14" t="str">
        <f t="shared" si="9"/>
        <v>EKMS218RS</v>
      </c>
      <c r="B594" s="15" t="s">
        <v>3866</v>
      </c>
      <c r="C594" s="15" t="s">
        <v>3867</v>
      </c>
      <c r="D594" s="15">
        <v>10</v>
      </c>
      <c r="E594" s="15">
        <v>0</v>
      </c>
      <c r="F594" s="15">
        <f>+SUM(Tabla3[[#This Row],[BOGOTA]:[MEDELLIN]])</f>
        <v>10</v>
      </c>
      <c r="G594" s="16">
        <f>IFERROR(+INDEX([1]!Tabla4[#All],MATCH(Tabla3[[#This Row],[EKM]],'[1]LISTA DE PRECIOS EKM '!A:A,0),6),0)</f>
        <v>0</v>
      </c>
      <c r="H594" s="16">
        <f>IFERROR(INDEX(#REF!,MATCH(Tabla3[[#This Row],[EKM]],#REF!,0),3),0)</f>
        <v>0</v>
      </c>
    </row>
    <row r="595" spans="1:8">
      <c r="A595" s="14" t="str">
        <f t="shared" si="9"/>
        <v>EKMT2229G</v>
      </c>
      <c r="B595" s="15" t="s">
        <v>3868</v>
      </c>
      <c r="C595" s="15" t="s">
        <v>3869</v>
      </c>
      <c r="D595" s="15">
        <v>1</v>
      </c>
      <c r="E595" s="15">
        <v>0</v>
      </c>
      <c r="F595" s="15">
        <f>+SUM(Tabla3[[#This Row],[BOGOTA]:[MEDELLIN]])</f>
        <v>1</v>
      </c>
      <c r="G595" s="16">
        <f>IFERROR(+INDEX([1]!Tabla4[#All],MATCH(Tabla3[[#This Row],[EKM]],'[1]LISTA DE PRECIOS EKM '!A:A,0),6),0)</f>
        <v>479900</v>
      </c>
      <c r="H595" s="16">
        <f>IFERROR(INDEX(#REF!,MATCH(Tabla3[[#This Row],[EKM]],#REF!,0),3),0)</f>
        <v>0</v>
      </c>
    </row>
    <row r="596" spans="1:8">
      <c r="A596" s="14" t="str">
        <f t="shared" si="9"/>
        <v>EKMRPC11N</v>
      </c>
      <c r="B596" s="15" t="s">
        <v>3870</v>
      </c>
      <c r="C596" s="15" t="s">
        <v>3871</v>
      </c>
      <c r="D596" s="15">
        <v>10</v>
      </c>
      <c r="E596" s="15">
        <v>0</v>
      </c>
      <c r="F596" s="15">
        <f>+SUM(Tabla3[[#This Row],[BOGOTA]:[MEDELLIN]])</f>
        <v>10</v>
      </c>
      <c r="G596" s="16">
        <f>IFERROR(+INDEX([1]!Tabla4[#All],MATCH(Tabla3[[#This Row],[EKM]],'[1]LISTA DE PRECIOS EKM '!A:A,0),6),0)</f>
        <v>0</v>
      </c>
      <c r="H596" s="16">
        <f>IFERROR(INDEX(#REF!,MATCH(Tabla3[[#This Row],[EKM]],#REF!,0),3),0)</f>
        <v>0</v>
      </c>
    </row>
    <row r="597" spans="1:8">
      <c r="A597" s="14" t="str">
        <f t="shared" si="9"/>
        <v>EKMT2228AZ</v>
      </c>
      <c r="B597" s="15" t="s">
        <v>3872</v>
      </c>
      <c r="C597" s="15" t="s">
        <v>3873</v>
      </c>
      <c r="D597" s="15">
        <v>1</v>
      </c>
      <c r="E597" s="15">
        <v>0</v>
      </c>
      <c r="F597" s="15">
        <f>+SUM(Tabla3[[#This Row],[BOGOTA]:[MEDELLIN]])</f>
        <v>1</v>
      </c>
      <c r="G597" s="16">
        <f>IFERROR(+INDEX([1]!Tabla4[#All],MATCH(Tabla3[[#This Row],[EKM]],'[1]LISTA DE PRECIOS EKM '!A:A,0),6),0)</f>
        <v>459900</v>
      </c>
      <c r="H597" s="16">
        <f>IFERROR(INDEX(#REF!,MATCH(Tabla3[[#This Row],[EKM]],#REF!,0),3),0)</f>
        <v>0</v>
      </c>
    </row>
    <row r="598" spans="1:8">
      <c r="A598" s="14" t="str">
        <f t="shared" si="9"/>
        <v>EKMR1038N</v>
      </c>
      <c r="B598" s="15" t="s">
        <v>3874</v>
      </c>
      <c r="C598" s="15" t="s">
        <v>3875</v>
      </c>
      <c r="D598" s="15">
        <v>1</v>
      </c>
      <c r="E598" s="15">
        <v>0</v>
      </c>
      <c r="F598" s="15">
        <f>+SUM(Tabla3[[#This Row],[BOGOTA]:[MEDELLIN]])</f>
        <v>1</v>
      </c>
      <c r="G598" s="16">
        <f>IFERROR(+INDEX([1]!Tabla4[#All],MATCH(Tabla3[[#This Row],[EKM]],'[1]LISTA DE PRECIOS EKM '!A:A,0),6),0)</f>
        <v>289900</v>
      </c>
      <c r="H598" s="16">
        <f>IFERROR(INDEX(#REF!,MATCH(Tabla3[[#This Row],[EKM]],#REF!,0),3),0)</f>
        <v>0</v>
      </c>
    </row>
    <row r="599" spans="1:8">
      <c r="A599" s="14" t="str">
        <f t="shared" si="9"/>
        <v xml:space="preserve">EKMSPPB	</v>
      </c>
      <c r="B599" s="15" t="s">
        <v>3876</v>
      </c>
      <c r="C599" s="15" t="s">
        <v>3877</v>
      </c>
      <c r="D599" s="15">
        <v>6</v>
      </c>
      <c r="E599" s="15">
        <v>0</v>
      </c>
      <c r="F599" s="15">
        <f>+SUM(Tabla3[[#This Row],[BOGOTA]:[MEDELLIN]])</f>
        <v>6</v>
      </c>
      <c r="G599" s="16">
        <f>IFERROR(+INDEX([1]!Tabla4[#All],MATCH(Tabla3[[#This Row],[EKM]],'[1]LISTA DE PRECIOS EKM '!A:A,0),6),0)</f>
        <v>0</v>
      </c>
      <c r="H599" s="16">
        <f>IFERROR(INDEX(#REF!,MATCH(Tabla3[[#This Row],[EKM]],#REF!,0),3),0)</f>
        <v>0</v>
      </c>
    </row>
    <row r="600" spans="1:8">
      <c r="A600" s="14" t="str">
        <f t="shared" si="9"/>
        <v>EKMMN12B</v>
      </c>
      <c r="B600" s="15" t="s">
        <v>3858</v>
      </c>
      <c r="C600" s="15" t="s">
        <v>3859</v>
      </c>
      <c r="D600" s="15">
        <v>3</v>
      </c>
      <c r="E600" s="15">
        <v>15</v>
      </c>
      <c r="F600" s="15">
        <f>+SUM(Tabla3[[#This Row],[BOGOTA]:[MEDELLIN]])</f>
        <v>18</v>
      </c>
      <c r="G600" s="16">
        <f>IFERROR(+INDEX([1]!Tabla4[#All],MATCH(Tabla3[[#This Row],[EKM]],'[1]LISTA DE PRECIOS EKM '!A:A,0),6),0)</f>
        <v>289900</v>
      </c>
      <c r="H600" s="16">
        <f>IFERROR(INDEX(#REF!,MATCH(Tabla3[[#This Row],[EKM]],#REF!,0),3),0)</f>
        <v>0</v>
      </c>
    </row>
    <row r="601" spans="1:8">
      <c r="A601" s="14" t="str">
        <f t="shared" si="9"/>
        <v>EKMMN13C</v>
      </c>
      <c r="B601" s="15" t="s">
        <v>3878</v>
      </c>
      <c r="C601" s="15" t="s">
        <v>3879</v>
      </c>
      <c r="D601" s="15">
        <v>0</v>
      </c>
      <c r="E601" s="15">
        <v>7</v>
      </c>
      <c r="F601" s="15">
        <f>+SUM(Tabla3[[#This Row],[BOGOTA]:[MEDELLIN]])</f>
        <v>7</v>
      </c>
      <c r="G601" s="16">
        <f>IFERROR(+INDEX([1]!Tabla4[#All],MATCH(Tabla3[[#This Row],[EKM]],'[1]LISTA DE PRECIOS EKM '!A:A,0),6),0)</f>
        <v>409900</v>
      </c>
      <c r="H601" s="16">
        <f>IFERROR(INDEX(#REF!,MATCH(Tabla3[[#This Row],[EKM]],#REF!,0),3),0)</f>
        <v>0</v>
      </c>
    </row>
    <row r="602" spans="1:8">
      <c r="A602" s="14" t="str">
        <f t="shared" si="9"/>
        <v>EKMMP0021</v>
      </c>
      <c r="B602" s="15" t="s">
        <v>3880</v>
      </c>
      <c r="C602" s="15" t="s">
        <v>3881</v>
      </c>
      <c r="D602" s="15">
        <v>202</v>
      </c>
      <c r="E602" s="15">
        <v>3</v>
      </c>
      <c r="F602" s="15">
        <f>+SUM(Tabla3[[#This Row],[BOGOTA]:[MEDELLIN]])</f>
        <v>205</v>
      </c>
      <c r="G602" s="16">
        <f>IFERROR(+INDEX([1]!Tabla4[#All],MATCH(Tabla3[[#This Row],[EKM]],'[1]LISTA DE PRECIOS EKM '!A:A,0),6),0)</f>
        <v>0</v>
      </c>
      <c r="H602" s="16">
        <f>IFERROR(INDEX(#REF!,MATCH(Tabla3[[#This Row],[EKM]],#REF!,0),3),0)</f>
        <v>0</v>
      </c>
    </row>
    <row r="603" spans="1:8">
      <c r="A603" s="14" t="str">
        <f t="shared" si="9"/>
        <v>EKMMS07N</v>
      </c>
      <c r="B603" s="15" t="s">
        <v>3882</v>
      </c>
      <c r="C603" s="15" t="s">
        <v>3883</v>
      </c>
      <c r="D603" s="15">
        <v>0</v>
      </c>
      <c r="E603" s="15">
        <v>4</v>
      </c>
      <c r="F603" s="15">
        <f>+SUM(Tabla3[[#This Row],[BOGOTA]:[MEDELLIN]])</f>
        <v>4</v>
      </c>
      <c r="G603" s="16">
        <f>IFERROR(+INDEX([1]!Tabla4[#All],MATCH(Tabla3[[#This Row],[EKM]],'[1]LISTA DE PRECIOS EKM '!A:A,0),6),0)</f>
        <v>259900</v>
      </c>
      <c r="H603" s="16">
        <f>IFERROR(INDEX(#REF!,MATCH(Tabla3[[#This Row],[EKM]],#REF!,0),3),0)</f>
        <v>0</v>
      </c>
    </row>
    <row r="604" spans="1:8">
      <c r="A604" s="14" t="str">
        <f t="shared" si="9"/>
        <v>EKMMS09</v>
      </c>
      <c r="B604" s="15" t="s">
        <v>3884</v>
      </c>
      <c r="C604" s="15" t="s">
        <v>3885</v>
      </c>
      <c r="D604" s="15">
        <v>0</v>
      </c>
      <c r="E604" s="15">
        <v>5</v>
      </c>
      <c r="F604" s="15">
        <f>+SUM(Tabla3[[#This Row],[BOGOTA]:[MEDELLIN]])</f>
        <v>5</v>
      </c>
      <c r="G604" s="16">
        <f>IFERROR(+INDEX([1]!Tabla4[#All],MATCH(Tabla3[[#This Row],[EKM]],'[1]LISTA DE PRECIOS EKM '!A:A,0),6),0)</f>
        <v>259900</v>
      </c>
      <c r="H604" s="16">
        <f>IFERROR(INDEX(#REF!,MATCH(Tabla3[[#This Row],[EKM]],#REF!,0),3),0)</f>
        <v>0</v>
      </c>
    </row>
    <row r="605" spans="1:8">
      <c r="A605" s="14" t="str">
        <f t="shared" si="9"/>
        <v>EKMMS11</v>
      </c>
      <c r="B605" s="15" t="s">
        <v>3886</v>
      </c>
      <c r="C605" s="15" t="s">
        <v>3887</v>
      </c>
      <c r="D605" s="15">
        <v>11</v>
      </c>
      <c r="E605" s="15">
        <v>10</v>
      </c>
      <c r="F605" s="15">
        <f>+SUM(Tabla3[[#This Row],[BOGOTA]:[MEDELLIN]])</f>
        <v>21</v>
      </c>
      <c r="G605" s="16">
        <f>IFERROR(+INDEX([1]!Tabla4[#All],MATCH(Tabla3[[#This Row],[EKM]],'[1]LISTA DE PRECIOS EKM '!A:A,0),6),0)</f>
        <v>349900</v>
      </c>
      <c r="H605" s="16">
        <f>IFERROR(INDEX(#REF!,MATCH(Tabla3[[#This Row],[EKM]],#REF!,0),3),0)</f>
        <v>0</v>
      </c>
    </row>
    <row r="606" spans="1:8">
      <c r="A606" s="14" t="str">
        <f t="shared" si="9"/>
        <v>EKMD14</v>
      </c>
      <c r="B606" s="15" t="s">
        <v>3890</v>
      </c>
      <c r="C606" s="15" t="s">
        <v>3891</v>
      </c>
      <c r="D606" s="15">
        <v>1</v>
      </c>
      <c r="E606" s="15">
        <v>0</v>
      </c>
      <c r="F606" s="15">
        <f>+SUM(Tabla3[[#This Row],[BOGOTA]:[MEDELLIN]])</f>
        <v>1</v>
      </c>
      <c r="G606" s="16">
        <f>IFERROR(+INDEX([1]!Tabla4[#All],MATCH(Tabla3[[#This Row],[EKM]],'[1]LISTA DE PRECIOS EKM '!A:A,0),6),0)</f>
        <v>129900</v>
      </c>
      <c r="H606" s="16">
        <f>IFERROR(INDEX(#REF!,MATCH(Tabla3[[#This Row],[EKM]],#REF!,0),3),0)</f>
        <v>0</v>
      </c>
    </row>
    <row r="607" spans="1:8">
      <c r="A607" s="14" t="str">
        <f t="shared" si="9"/>
        <v>EKMPT22</v>
      </c>
      <c r="B607" s="15" t="s">
        <v>3892</v>
      </c>
      <c r="C607" s="15" t="s">
        <v>3893</v>
      </c>
      <c r="D607" s="15">
        <v>5</v>
      </c>
      <c r="E607" s="15">
        <v>0</v>
      </c>
      <c r="F607" s="15">
        <f>+SUM(Tabla3[[#This Row],[BOGOTA]:[MEDELLIN]])</f>
        <v>5</v>
      </c>
      <c r="G607" s="16">
        <f>IFERROR(+INDEX([1]!Tabla4[#All],MATCH(Tabla3[[#This Row],[EKM]],'[1]LISTA DE PRECIOS EKM '!A:A,0),6),0)</f>
        <v>0</v>
      </c>
      <c r="H607" s="16">
        <f>IFERROR(INDEX(#REF!,MATCH(Tabla3[[#This Row],[EKM]],#REF!,0),3),0)</f>
        <v>0</v>
      </c>
    </row>
    <row r="608" spans="1:8">
      <c r="A608" s="14" t="str">
        <f t="shared" si="9"/>
        <v>EKMMS18RB</v>
      </c>
      <c r="B608" s="15" t="s">
        <v>3888</v>
      </c>
      <c r="C608" s="15" t="s">
        <v>3889</v>
      </c>
      <c r="D608" s="15">
        <v>1</v>
      </c>
      <c r="E608" s="15">
        <v>0</v>
      </c>
      <c r="F608" s="15">
        <f>+SUM(Tabla3[[#This Row],[BOGOTA]:[MEDELLIN]])</f>
        <v>1</v>
      </c>
      <c r="G608" s="16">
        <f>IFERROR(+INDEX([1]!Tabla4[#All],MATCH(Tabla3[[#This Row],[EKM]],'[1]LISTA DE PRECIOS EKM '!A:A,0),6),0)</f>
        <v>289900</v>
      </c>
      <c r="H608" s="16">
        <f>IFERROR(INDEX(#REF!,MATCH(Tabla3[[#This Row],[EKM]],#REF!,0),3),0)</f>
        <v>0</v>
      </c>
    </row>
    <row r="609" spans="1:8">
      <c r="A609" s="14" t="str">
        <f t="shared" si="9"/>
        <v>EKMMS20</v>
      </c>
      <c r="B609" s="15" t="s">
        <v>3894</v>
      </c>
      <c r="C609" s="15" t="s">
        <v>3895</v>
      </c>
      <c r="D609" s="15">
        <v>0</v>
      </c>
      <c r="E609" s="15">
        <v>3</v>
      </c>
      <c r="F609" s="15">
        <f>+SUM(Tabla3[[#This Row],[BOGOTA]:[MEDELLIN]])</f>
        <v>3</v>
      </c>
      <c r="G609" s="16">
        <f>IFERROR(+INDEX([1]!Tabla4[#All],MATCH(Tabla3[[#This Row],[EKM]],'[1]LISTA DE PRECIOS EKM '!A:A,0),6),0)</f>
        <v>189900</v>
      </c>
      <c r="H609" s="16">
        <f>IFERROR(INDEX(#REF!,MATCH(Tabla3[[#This Row],[EKM]],#REF!,0),3),0)</f>
        <v>0</v>
      </c>
    </row>
    <row r="610" spans="1:8">
      <c r="A610" s="14" t="str">
        <f t="shared" si="9"/>
        <v>EKMMS29MH</v>
      </c>
      <c r="B610" s="15" t="s">
        <v>3896</v>
      </c>
      <c r="C610" s="15" t="s">
        <v>3897</v>
      </c>
      <c r="D610" s="15">
        <v>1</v>
      </c>
      <c r="E610" s="15">
        <v>0</v>
      </c>
      <c r="F610" s="15">
        <f>+SUM(Tabla3[[#This Row],[BOGOTA]:[MEDELLIN]])</f>
        <v>1</v>
      </c>
      <c r="G610" s="16">
        <f>IFERROR(+INDEX([1]!Tabla4[#All],MATCH(Tabla3[[#This Row],[EKM]],'[1]LISTA DE PRECIOS EKM '!A:A,0),6),0)</f>
        <v>509900</v>
      </c>
      <c r="H610" s="16">
        <f>IFERROR(INDEX(#REF!,MATCH(Tabla3[[#This Row],[EKM]],#REF!,0),3),0)</f>
        <v>0</v>
      </c>
    </row>
    <row r="611" spans="1:8">
      <c r="A611" s="14" t="str">
        <f t="shared" si="9"/>
        <v>EKMPE016T</v>
      </c>
      <c r="B611" s="15" t="s">
        <v>3898</v>
      </c>
      <c r="C611" s="15" t="s">
        <v>3899</v>
      </c>
      <c r="D611" s="15">
        <v>0</v>
      </c>
      <c r="E611" s="15">
        <v>1</v>
      </c>
      <c r="F611" s="15">
        <f>+SUM(Tabla3[[#This Row],[BOGOTA]:[MEDELLIN]])</f>
        <v>1</v>
      </c>
      <c r="G611" s="16">
        <f>IFERROR(+INDEX([1]!Tabla4[#All],MATCH(Tabla3[[#This Row],[EKM]],'[1]LISTA DE PRECIOS EKM '!A:A,0),6),0)</f>
        <v>1799900</v>
      </c>
      <c r="H611" s="16">
        <f>IFERROR(INDEX(#REF!,MATCH(Tabla3[[#This Row],[EKM]],#REF!,0),3),0)</f>
        <v>0</v>
      </c>
    </row>
    <row r="612" spans="1:8">
      <c r="A612" s="14" t="str">
        <f t="shared" si="9"/>
        <v>EKMPINCM</v>
      </c>
      <c r="B612" s="15" t="s">
        <v>3900</v>
      </c>
      <c r="C612" s="15" t="s">
        <v>3901</v>
      </c>
      <c r="D612" s="15">
        <v>1</v>
      </c>
      <c r="E612" s="15">
        <v>0</v>
      </c>
      <c r="F612" s="15">
        <f>+SUM(Tabla3[[#This Row],[BOGOTA]:[MEDELLIN]])</f>
        <v>1</v>
      </c>
      <c r="G612" s="16">
        <f>IFERROR(+INDEX([1]!Tabla4[#All],MATCH(Tabla3[[#This Row],[EKM]],'[1]LISTA DE PRECIOS EKM '!A:A,0),6),0)</f>
        <v>119900</v>
      </c>
      <c r="H612" s="16">
        <f>IFERROR(INDEX(#REF!,MATCH(Tabla3[[#This Row],[EKM]],#REF!,0),3),0)</f>
        <v>0</v>
      </c>
    </row>
    <row r="613" spans="1:8">
      <c r="A613" s="14" t="str">
        <f t="shared" si="9"/>
        <v>EKMPJ66B</v>
      </c>
      <c r="B613" s="15" t="s">
        <v>3902</v>
      </c>
      <c r="C613" s="15" t="s">
        <v>3903</v>
      </c>
      <c r="D613" s="15">
        <v>7</v>
      </c>
      <c r="E613" s="15">
        <v>0</v>
      </c>
      <c r="F613" s="15">
        <f>+SUM(Tabla3[[#This Row],[BOGOTA]:[MEDELLIN]])</f>
        <v>7</v>
      </c>
      <c r="G613" s="16">
        <f>IFERROR(+INDEX([1]!Tabla4[#All],MATCH(Tabla3[[#This Row],[EKM]],'[1]LISTA DE PRECIOS EKM '!A:A,0),6),0)</f>
        <v>429900</v>
      </c>
      <c r="H613" s="16">
        <f>IFERROR(INDEX(#REF!,MATCH(Tabla3[[#This Row],[EKM]],#REF!,0),3),0)</f>
        <v>0</v>
      </c>
    </row>
    <row r="614" spans="1:8">
      <c r="A614" s="14" t="str">
        <f t="shared" si="9"/>
        <v>EKMPJ66NN</v>
      </c>
      <c r="B614" s="15" t="s">
        <v>3904</v>
      </c>
      <c r="C614" s="15" t="s">
        <v>3905</v>
      </c>
      <c r="D614" s="15">
        <v>39</v>
      </c>
      <c r="E614" s="15">
        <v>2</v>
      </c>
      <c r="F614" s="15">
        <f>+SUM(Tabla3[[#This Row],[BOGOTA]:[MEDELLIN]])</f>
        <v>41</v>
      </c>
      <c r="G614" s="16">
        <f>IFERROR(+INDEX([1]!Tabla4[#All],MATCH(Tabla3[[#This Row],[EKM]],'[1]LISTA DE PRECIOS EKM '!A:A,0),6),0)</f>
        <v>399900</v>
      </c>
      <c r="H614" s="16">
        <f>IFERROR(INDEX(#REF!,MATCH(Tabla3[[#This Row],[EKM]],#REF!,0),3),0)</f>
        <v>0</v>
      </c>
    </row>
    <row r="615" spans="1:8">
      <c r="A615" s="14" t="str">
        <f t="shared" si="9"/>
        <v>EKMPOF6B</v>
      </c>
      <c r="B615" s="15" t="s">
        <v>3906</v>
      </c>
      <c r="C615" s="15" t="s">
        <v>3907</v>
      </c>
      <c r="D615" s="15">
        <v>0</v>
      </c>
      <c r="E615" s="15">
        <v>1</v>
      </c>
      <c r="F615" s="15">
        <f>+SUM(Tabla3[[#This Row],[BOGOTA]:[MEDELLIN]])</f>
        <v>1</v>
      </c>
      <c r="G615" s="16">
        <f>IFERROR(+INDEX([1]!Tabla4[#All],MATCH(Tabla3[[#This Row],[EKM]],'[1]LISTA DE PRECIOS EKM '!A:A,0),6),0)</f>
        <v>459900</v>
      </c>
      <c r="H615" s="16">
        <f>IFERROR(INDEX(#REF!,MATCH(Tabla3[[#This Row],[EKM]],#REF!,0),3),0)</f>
        <v>0</v>
      </c>
    </row>
    <row r="616" spans="1:8">
      <c r="A616" s="14" t="str">
        <f t="shared" si="9"/>
        <v>EKMEO8B</v>
      </c>
      <c r="B616" s="15" t="s">
        <v>3910</v>
      </c>
      <c r="C616" s="15" t="s">
        <v>3911</v>
      </c>
      <c r="D616" s="15">
        <v>2</v>
      </c>
      <c r="E616" s="15">
        <v>0</v>
      </c>
      <c r="F616" s="15">
        <f>+SUM(Tabla3[[#This Row],[BOGOTA]:[MEDELLIN]])</f>
        <v>2</v>
      </c>
      <c r="G616" s="16">
        <f>IFERROR(+INDEX([1]!Tabla4[#All],MATCH(Tabla3[[#This Row],[EKM]],'[1]LISTA DE PRECIOS EKM '!A:A,0),6),0)</f>
        <v>269900</v>
      </c>
      <c r="H616" s="16">
        <f>IFERROR(INDEX(#REF!,MATCH(Tabla3[[#This Row],[EKM]],#REF!,0),3),0)</f>
        <v>0</v>
      </c>
    </row>
    <row r="617" spans="1:8">
      <c r="A617" s="14" t="str">
        <f t="shared" si="9"/>
        <v>EKMMB14</v>
      </c>
      <c r="B617" s="15" t="s">
        <v>3914</v>
      </c>
      <c r="C617" s="15" t="s">
        <v>3915</v>
      </c>
      <c r="D617" s="15">
        <v>1</v>
      </c>
      <c r="E617" s="15">
        <v>0</v>
      </c>
      <c r="F617" s="15">
        <f>+SUM(Tabla3[[#This Row],[BOGOTA]:[MEDELLIN]])</f>
        <v>1</v>
      </c>
      <c r="G617" s="16">
        <f>IFERROR(+INDEX([1]!Tabla4[#All],MATCH(Tabla3[[#This Row],[EKM]],'[1]LISTA DE PRECIOS EKM '!A:A,0),6),0)</f>
        <v>839900</v>
      </c>
      <c r="H617" s="16">
        <f>IFERROR(INDEX(#REF!,MATCH(Tabla3[[#This Row],[EKM]],#REF!,0),3),0)</f>
        <v>0</v>
      </c>
    </row>
    <row r="618" spans="1:8">
      <c r="A618" s="14" t="str">
        <f t="shared" si="9"/>
        <v>EKMMH01</v>
      </c>
      <c r="B618" s="15" t="s">
        <v>3916</v>
      </c>
      <c r="C618" s="15" t="s">
        <v>3917</v>
      </c>
      <c r="D618" s="15">
        <v>1</v>
      </c>
      <c r="E618" s="15">
        <v>0</v>
      </c>
      <c r="F618" s="15">
        <f>+SUM(Tabla3[[#This Row],[BOGOTA]:[MEDELLIN]])</f>
        <v>1</v>
      </c>
      <c r="G618" s="16">
        <f>IFERROR(+INDEX([1]!Tabla4[#All],MATCH(Tabla3[[#This Row],[EKM]],'[1]LISTA DE PRECIOS EKM '!A:A,0),6),0)</f>
        <v>579900</v>
      </c>
      <c r="H618" s="16">
        <f>IFERROR(INDEX(#REF!,MATCH(Tabla3[[#This Row],[EKM]],#REF!,0),3),0)</f>
        <v>0</v>
      </c>
    </row>
    <row r="619" spans="1:8">
      <c r="A619" s="14" t="str">
        <f t="shared" si="9"/>
        <v>EKMPPG01</v>
      </c>
      <c r="B619" s="15" t="s">
        <v>3908</v>
      </c>
      <c r="C619" s="15" t="s">
        <v>3909</v>
      </c>
      <c r="D619" s="15">
        <v>3</v>
      </c>
      <c r="E619" s="15">
        <v>0</v>
      </c>
      <c r="F619" s="15">
        <f>+SUM(Tabla3[[#This Row],[BOGOTA]:[MEDELLIN]])</f>
        <v>3</v>
      </c>
      <c r="G619" s="16">
        <f>IFERROR(+INDEX([1]!Tabla4[#All],MATCH(Tabla3[[#This Row],[EKM]],'[1]LISTA DE PRECIOS EKM '!A:A,0),6),0)</f>
        <v>519900</v>
      </c>
      <c r="H619" s="16">
        <f>IFERROR(INDEX(#REF!,MATCH(Tabla3[[#This Row],[EKM]],#REF!,0),3),0)</f>
        <v>0</v>
      </c>
    </row>
    <row r="620" spans="1:8">
      <c r="A620" s="14" t="str">
        <f t="shared" si="9"/>
        <v>EKMMC13</v>
      </c>
      <c r="B620" s="15" t="s">
        <v>3920</v>
      </c>
      <c r="C620" s="15" t="s">
        <v>3921</v>
      </c>
      <c r="D620" s="15">
        <v>1</v>
      </c>
      <c r="E620" s="15">
        <v>0</v>
      </c>
      <c r="F620" s="15">
        <f>+SUM(Tabla3[[#This Row],[BOGOTA]:[MEDELLIN]])</f>
        <v>1</v>
      </c>
      <c r="G620" s="16">
        <f>IFERROR(+INDEX([1]!Tabla4[#All],MATCH(Tabla3[[#This Row],[EKM]],'[1]LISTA DE PRECIOS EKM '!A:A,0),6),0)</f>
        <v>579900</v>
      </c>
      <c r="H620" s="16">
        <f>IFERROR(INDEX(#REF!,MATCH(Tabla3[[#This Row],[EKM]],#REF!,0),3),0)</f>
        <v>0</v>
      </c>
    </row>
    <row r="621" spans="1:8">
      <c r="A621" s="14" t="str">
        <f t="shared" si="9"/>
        <v>EKMMC16</v>
      </c>
      <c r="B621" s="15" t="s">
        <v>3922</v>
      </c>
      <c r="C621" s="15" t="s">
        <v>3923</v>
      </c>
      <c r="D621" s="15">
        <v>0</v>
      </c>
      <c r="E621" s="15">
        <v>0</v>
      </c>
      <c r="F621" s="15">
        <f>+SUM(Tabla3[[#This Row],[BOGOTA]:[MEDELLIN]])</f>
        <v>0</v>
      </c>
      <c r="G621" s="16">
        <f>IFERROR(+INDEX([1]!Tabla4[#All],MATCH(Tabla3[[#This Row],[EKM]],'[1]LISTA DE PRECIOS EKM '!A:A,0),6),0)</f>
        <v>509900</v>
      </c>
      <c r="H621" s="16">
        <f>IFERROR(INDEX(#REF!,MATCH(Tabla3[[#This Row],[EKM]],#REF!,0),3),0)</f>
        <v>0</v>
      </c>
    </row>
    <row r="622" spans="1:8">
      <c r="A622" s="14" t="str">
        <f t="shared" si="9"/>
        <v>EKMMC17</v>
      </c>
      <c r="B622" s="15" t="s">
        <v>3924</v>
      </c>
      <c r="C622" s="15" t="s">
        <v>3925</v>
      </c>
      <c r="D622" s="15">
        <v>1</v>
      </c>
      <c r="E622" s="15">
        <v>0</v>
      </c>
      <c r="F622" s="15">
        <f>+SUM(Tabla3[[#This Row],[BOGOTA]:[MEDELLIN]])</f>
        <v>1</v>
      </c>
      <c r="G622" s="16">
        <f>IFERROR(+INDEX([1]!Tabla4[#All],MATCH(Tabla3[[#This Row],[EKM]],'[1]LISTA DE PRECIOS EKM '!A:A,0),6),0)</f>
        <v>449900</v>
      </c>
      <c r="H622" s="16">
        <f>IFERROR(INDEX(#REF!,MATCH(Tabla3[[#This Row],[EKM]],#REF!,0),3),0)</f>
        <v>0</v>
      </c>
    </row>
    <row r="623" spans="1:8">
      <c r="A623" s="14" t="str">
        <f t="shared" si="9"/>
        <v>EKMMC14</v>
      </c>
      <c r="B623" s="15" t="s">
        <v>3926</v>
      </c>
      <c r="C623" s="15" t="s">
        <v>3927</v>
      </c>
      <c r="D623" s="15">
        <v>3</v>
      </c>
      <c r="E623" s="15">
        <v>0</v>
      </c>
      <c r="F623" s="15">
        <f>+SUM(Tabla3[[#This Row],[BOGOTA]:[MEDELLIN]])</f>
        <v>3</v>
      </c>
      <c r="G623" s="16">
        <f>IFERROR(+INDEX([1]!Tabla4[#All],MATCH(Tabla3[[#This Row],[EKM]],'[1]LISTA DE PRECIOS EKM '!A:A,0),6),0)</f>
        <v>389900</v>
      </c>
      <c r="H623" s="16">
        <f>IFERROR(INDEX(#REF!,MATCH(Tabla3[[#This Row],[EKM]],#REF!,0),3),0)</f>
        <v>0</v>
      </c>
    </row>
    <row r="624" spans="1:8">
      <c r="A624" s="14" t="str">
        <f t="shared" si="9"/>
        <v>EKMCE11</v>
      </c>
      <c r="B624" s="15" t="s">
        <v>3928</v>
      </c>
      <c r="C624" s="15" t="s">
        <v>3929</v>
      </c>
      <c r="D624" s="15">
        <v>3</v>
      </c>
      <c r="E624" s="15">
        <v>0</v>
      </c>
      <c r="F624" s="15">
        <f>+SUM(Tabla3[[#This Row],[BOGOTA]:[MEDELLIN]])</f>
        <v>3</v>
      </c>
      <c r="G624" s="16">
        <f>IFERROR(+INDEX([1]!Tabla4[#All],MATCH(Tabla3[[#This Row],[EKM]],'[1]LISTA DE PRECIOS EKM '!A:A,0),6),0)</f>
        <v>399900</v>
      </c>
      <c r="H624" s="16">
        <f>IFERROR(INDEX(#REF!,MATCH(Tabla3[[#This Row],[EKM]],#REF!,0),3),0)</f>
        <v>0</v>
      </c>
    </row>
    <row r="625" spans="1:8">
      <c r="A625" s="14" t="str">
        <f t="shared" si="9"/>
        <v>EKMEO2B</v>
      </c>
      <c r="B625" s="15" t="s">
        <v>3930</v>
      </c>
      <c r="C625" s="15" t="s">
        <v>3931</v>
      </c>
      <c r="D625" s="15">
        <v>3</v>
      </c>
      <c r="E625" s="15">
        <v>0</v>
      </c>
      <c r="F625" s="15">
        <f>+SUM(Tabla3[[#This Row],[BOGOTA]:[MEDELLIN]])</f>
        <v>3</v>
      </c>
      <c r="G625" s="16">
        <f>IFERROR(+INDEX([1]!Tabla4[#All],MATCH(Tabla3[[#This Row],[EKM]],'[1]LISTA DE PRECIOS EKM '!A:A,0),6),0)</f>
        <v>489900</v>
      </c>
      <c r="H625" s="16">
        <f>IFERROR(INDEX(#REF!,MATCH(Tabla3[[#This Row],[EKM]],#REF!,0),3),0)</f>
        <v>0</v>
      </c>
    </row>
    <row r="626" spans="1:8">
      <c r="A626" s="14" t="str">
        <f t="shared" si="9"/>
        <v>EKMPR362</v>
      </c>
      <c r="B626" s="15" t="s">
        <v>3912</v>
      </c>
      <c r="C626" s="15" t="s">
        <v>3913</v>
      </c>
      <c r="D626" s="15">
        <v>2</v>
      </c>
      <c r="E626" s="15">
        <v>0</v>
      </c>
      <c r="F626" s="15">
        <f>+SUM(Tabla3[[#This Row],[BOGOTA]:[MEDELLIN]])</f>
        <v>2</v>
      </c>
      <c r="G626" s="16">
        <f>IFERROR(+INDEX([1]!Tabla4[#All],MATCH(Tabla3[[#This Row],[EKM]],'[1]LISTA DE PRECIOS EKM '!A:A,0),6),0)</f>
        <v>479900</v>
      </c>
      <c r="H626" s="16">
        <f>IFERROR(INDEX(#REF!,MATCH(Tabla3[[#This Row],[EKM]],#REF!,0),3),0)</f>
        <v>0</v>
      </c>
    </row>
    <row r="627" spans="1:8">
      <c r="A627" s="14" t="str">
        <f t="shared" si="9"/>
        <v>EKMMC15R</v>
      </c>
      <c r="B627" s="15" t="s">
        <v>3932</v>
      </c>
      <c r="C627" s="15" t="s">
        <v>3933</v>
      </c>
      <c r="D627" s="15">
        <v>0</v>
      </c>
      <c r="E627" s="15">
        <v>0</v>
      </c>
      <c r="F627" s="15">
        <f>+SUM(Tabla3[[#This Row],[BOGOTA]:[MEDELLIN]])</f>
        <v>0</v>
      </c>
      <c r="G627" s="16">
        <f>IFERROR(+INDEX([1]!Tabla4[#All],MATCH(Tabla3[[#This Row],[EKM]],'[1]LISTA DE PRECIOS EKM '!A:A,0),6),0)</f>
        <v>689900</v>
      </c>
      <c r="H627" s="16">
        <f>IFERROR(INDEX(#REF!,MATCH(Tabla3[[#This Row],[EKM]],#REF!,0),3),0)</f>
        <v>0</v>
      </c>
    </row>
    <row r="628" spans="1:8">
      <c r="A628" s="14" t="str">
        <f t="shared" si="9"/>
        <v>EKMMB17B</v>
      </c>
      <c r="B628" s="15" t="s">
        <v>3936</v>
      </c>
      <c r="C628" s="15" t="s">
        <v>3937</v>
      </c>
      <c r="D628" s="15">
        <v>2</v>
      </c>
      <c r="E628" s="15">
        <v>0</v>
      </c>
      <c r="F628" s="15">
        <f>+SUM(Tabla3[[#This Row],[BOGOTA]:[MEDELLIN]])</f>
        <v>2</v>
      </c>
      <c r="G628" s="16">
        <f>IFERROR(+INDEX([1]!Tabla4[#All],MATCH(Tabla3[[#This Row],[EKM]],'[1]LISTA DE PRECIOS EKM '!A:A,0),6),0)</f>
        <v>269900</v>
      </c>
      <c r="H628" s="16">
        <f>IFERROR(INDEX(#REF!,MATCH(Tabla3[[#This Row],[EKM]],#REF!,0),3),0)</f>
        <v>0</v>
      </c>
    </row>
    <row r="629" spans="1:8">
      <c r="A629" s="14" t="str">
        <f t="shared" si="9"/>
        <v>EKMPREIONN</v>
      </c>
      <c r="B629" s="15" t="s">
        <v>3918</v>
      </c>
      <c r="C629" s="15" t="s">
        <v>3919</v>
      </c>
      <c r="D629" s="15">
        <v>0</v>
      </c>
      <c r="E629" s="15">
        <v>0</v>
      </c>
      <c r="F629" s="15">
        <f>+SUM(Tabla3[[#This Row],[BOGOTA]:[MEDELLIN]])</f>
        <v>0</v>
      </c>
      <c r="G629" s="16">
        <f>IFERROR(+INDEX([1]!Tabla4[#All],MATCH(Tabla3[[#This Row],[EKM]],'[1]LISTA DE PRECIOS EKM '!A:A,0),6),0)</f>
        <v>3989900</v>
      </c>
      <c r="H629" s="16">
        <f>IFERROR(INDEX(#REF!,MATCH(Tabla3[[#This Row],[EKM]],#REF!,0),3),0)</f>
        <v>0</v>
      </c>
    </row>
    <row r="630" spans="1:8">
      <c r="A630" s="14" t="str">
        <f t="shared" si="9"/>
        <v>EKMMB47</v>
      </c>
      <c r="B630" s="15" t="s">
        <v>3940</v>
      </c>
      <c r="C630" s="15" t="s">
        <v>3941</v>
      </c>
      <c r="D630" s="15">
        <v>2</v>
      </c>
      <c r="E630" s="15">
        <v>0</v>
      </c>
      <c r="F630" s="15">
        <f>+SUM(Tabla3[[#This Row],[BOGOTA]:[MEDELLIN]])</f>
        <v>2</v>
      </c>
      <c r="G630" s="16">
        <f>IFERROR(+INDEX([1]!Tabla4[#All],MATCH(Tabla3[[#This Row],[EKM]],'[1]LISTA DE PRECIOS EKM '!A:A,0),6),0)</f>
        <v>669900</v>
      </c>
      <c r="H630" s="16">
        <f>IFERROR(INDEX(#REF!,MATCH(Tabla3[[#This Row],[EKM]],#REF!,0),3),0)</f>
        <v>0</v>
      </c>
    </row>
    <row r="631" spans="1:8">
      <c r="A631" s="14" t="str">
        <f t="shared" si="9"/>
        <v>EKMMB46</v>
      </c>
      <c r="B631" s="15" t="s">
        <v>3942</v>
      </c>
      <c r="C631" s="15" t="s">
        <v>3943</v>
      </c>
      <c r="D631" s="15">
        <v>1</v>
      </c>
      <c r="E631" s="15">
        <v>0</v>
      </c>
      <c r="F631" s="15">
        <f>+SUM(Tabla3[[#This Row],[BOGOTA]:[MEDELLIN]])</f>
        <v>1</v>
      </c>
      <c r="G631" s="16">
        <f>IFERROR(+INDEX([1]!Tabla4[#All],MATCH(Tabla3[[#This Row],[EKM]],'[1]LISTA DE PRECIOS EKM '!A:A,0),6),0)</f>
        <v>549900</v>
      </c>
      <c r="H631" s="16">
        <f>IFERROR(INDEX(#REF!,MATCH(Tabla3[[#This Row],[EKM]],#REF!,0),3),0)</f>
        <v>0</v>
      </c>
    </row>
    <row r="632" spans="1:8">
      <c r="A632" s="14" t="str">
        <f t="shared" si="9"/>
        <v>EKMEO6B</v>
      </c>
      <c r="B632" s="15" t="s">
        <v>3944</v>
      </c>
      <c r="C632" s="15" t="s">
        <v>3945</v>
      </c>
      <c r="D632" s="15">
        <v>2</v>
      </c>
      <c r="E632" s="15">
        <v>0</v>
      </c>
      <c r="F632" s="15">
        <f>+SUM(Tabla3[[#This Row],[BOGOTA]:[MEDELLIN]])</f>
        <v>2</v>
      </c>
      <c r="G632" s="16">
        <f>IFERROR(+INDEX([1]!Tabla4[#All],MATCH(Tabla3[[#This Row],[EKM]],'[1]LISTA DE PRECIOS EKM '!A:A,0),6),0)</f>
        <v>249900</v>
      </c>
      <c r="H632" s="16">
        <f>IFERROR(INDEX(#REF!,MATCH(Tabla3[[#This Row],[EKM]],#REF!,0),3),0)</f>
        <v>0</v>
      </c>
    </row>
    <row r="633" spans="1:8">
      <c r="A633" s="14" t="str">
        <f t="shared" si="9"/>
        <v>EKMEO2CZ</v>
      </c>
      <c r="B633" s="15" t="s">
        <v>3946</v>
      </c>
      <c r="C633" s="15" t="s">
        <v>3947</v>
      </c>
      <c r="D633" s="15">
        <v>1</v>
      </c>
      <c r="E633" s="15">
        <v>0</v>
      </c>
      <c r="F633" s="15">
        <f>+SUM(Tabla3[[#This Row],[BOGOTA]:[MEDELLIN]])</f>
        <v>1</v>
      </c>
      <c r="G633" s="16">
        <f>IFERROR(+INDEX([1]!Tabla4[#All],MATCH(Tabla3[[#This Row],[EKM]],'[1]LISTA DE PRECIOS EKM '!A:A,0),6),0)</f>
        <v>419900</v>
      </c>
      <c r="H633" s="16">
        <f>IFERROR(INDEX(#REF!,MATCH(Tabla3[[#This Row],[EKM]],#REF!,0),3),0)</f>
        <v>0</v>
      </c>
    </row>
    <row r="634" spans="1:8">
      <c r="A634" s="14" t="str">
        <f t="shared" si="9"/>
        <v>EKMEO8CZ</v>
      </c>
      <c r="B634" s="15" t="s">
        <v>3948</v>
      </c>
      <c r="C634" s="15" t="s">
        <v>3949</v>
      </c>
      <c r="D634" s="15">
        <v>2</v>
      </c>
      <c r="E634" s="15">
        <v>0</v>
      </c>
      <c r="F634" s="15">
        <f>+SUM(Tabla3[[#This Row],[BOGOTA]:[MEDELLIN]])</f>
        <v>2</v>
      </c>
      <c r="G634" s="16">
        <f>IFERROR(+INDEX([1]!Tabla4[#All],MATCH(Tabla3[[#This Row],[EKM]],'[1]LISTA DE PRECIOS EKM '!A:A,0),6),0)</f>
        <v>279900</v>
      </c>
      <c r="H634" s="16">
        <f>IFERROR(INDEX(#REF!,MATCH(Tabla3[[#This Row],[EKM]],#REF!,0),3),0)</f>
        <v>0</v>
      </c>
    </row>
    <row r="635" spans="1:8">
      <c r="A635" s="14" t="str">
        <f t="shared" si="9"/>
        <v>EKMPT01</v>
      </c>
      <c r="B635" s="15" t="s">
        <v>3934</v>
      </c>
      <c r="C635" s="15" t="s">
        <v>3935</v>
      </c>
      <c r="D635" s="15">
        <v>1</v>
      </c>
      <c r="E635" s="15">
        <v>6</v>
      </c>
      <c r="F635" s="15">
        <f>+SUM(Tabla3[[#This Row],[BOGOTA]:[MEDELLIN]])</f>
        <v>7</v>
      </c>
      <c r="G635" s="16">
        <f>IFERROR(+INDEX([1]!Tabla4[#All],MATCH(Tabla3[[#This Row],[EKM]],'[1]LISTA DE PRECIOS EKM '!A:A,0),6),0)</f>
        <v>0</v>
      </c>
      <c r="H635" s="16">
        <f>IFERROR(INDEX(#REF!,MATCH(Tabla3[[#This Row],[EKM]],#REF!,0),3),0)</f>
        <v>0</v>
      </c>
    </row>
    <row r="636" spans="1:8">
      <c r="A636" s="14" t="str">
        <f t="shared" si="9"/>
        <v>EKMIB01</v>
      </c>
      <c r="B636" s="15" t="s">
        <v>3950</v>
      </c>
      <c r="C636" s="15" t="s">
        <v>3951</v>
      </c>
      <c r="D636" s="15">
        <v>0</v>
      </c>
      <c r="E636" s="15">
        <v>0</v>
      </c>
      <c r="F636" s="15">
        <f>+SUM(Tabla3[[#This Row],[BOGOTA]:[MEDELLIN]])</f>
        <v>0</v>
      </c>
      <c r="G636" s="16">
        <f>IFERROR(+INDEX([1]!Tabla4[#All],MATCH(Tabla3[[#This Row],[EKM]],'[1]LISTA DE PRECIOS EKM '!A:A,0),6),0)</f>
        <v>0</v>
      </c>
      <c r="H636" s="16">
        <f>IFERROR(INDEX(#REF!,MATCH(Tabla3[[#This Row],[EKM]],#REF!,0),3),0)</f>
        <v>0</v>
      </c>
    </row>
    <row r="637" spans="1:8">
      <c r="A637" s="14" t="str">
        <f t="shared" si="9"/>
        <v>EKMMB30</v>
      </c>
      <c r="B637" s="15" t="s">
        <v>3952</v>
      </c>
      <c r="C637" s="15" t="s">
        <v>3953</v>
      </c>
      <c r="D637" s="15">
        <v>1</v>
      </c>
      <c r="E637" s="15">
        <v>0</v>
      </c>
      <c r="F637" s="15">
        <f>+SUM(Tabla3[[#This Row],[BOGOTA]:[MEDELLIN]])</f>
        <v>1</v>
      </c>
      <c r="G637" s="16">
        <f>IFERROR(+INDEX([1]!Tabla4[#All],MATCH(Tabla3[[#This Row],[EKM]],'[1]LISTA DE PRECIOS EKM '!A:A,0),6),0)</f>
        <v>399900</v>
      </c>
      <c r="H637" s="16">
        <f>IFERROR(INDEX(#REF!,MATCH(Tabla3[[#This Row],[EKM]],#REF!,0),3),0)</f>
        <v>0</v>
      </c>
    </row>
    <row r="638" spans="1:8">
      <c r="A638" s="14" t="str">
        <f t="shared" si="9"/>
        <v>EKMEO6CM</v>
      </c>
      <c r="B638" s="15" t="s">
        <v>3954</v>
      </c>
      <c r="C638" s="15" t="s">
        <v>3955</v>
      </c>
      <c r="D638" s="15">
        <v>2</v>
      </c>
      <c r="E638" s="15">
        <v>0</v>
      </c>
      <c r="F638" s="15">
        <f>+SUM(Tabla3[[#This Row],[BOGOTA]:[MEDELLIN]])</f>
        <v>2</v>
      </c>
      <c r="G638" s="16">
        <f>IFERROR(+INDEX([1]!Tabla4[#All],MATCH(Tabla3[[#This Row],[EKM]],'[1]LISTA DE PRECIOS EKM '!A:A,0),6),0)</f>
        <v>279900</v>
      </c>
      <c r="H638" s="16">
        <f>IFERROR(INDEX(#REF!,MATCH(Tabla3[[#This Row],[EKM]],#REF!,0),3),0)</f>
        <v>0</v>
      </c>
    </row>
    <row r="639" spans="1:8">
      <c r="A639" s="14" t="str">
        <f t="shared" si="9"/>
        <v>EKMMA13</v>
      </c>
      <c r="B639" s="15" t="s">
        <v>3956</v>
      </c>
      <c r="C639" s="15" t="s">
        <v>3957</v>
      </c>
      <c r="D639" s="15">
        <v>2</v>
      </c>
      <c r="E639" s="15">
        <v>0</v>
      </c>
      <c r="F639" s="15">
        <f>+SUM(Tabla3[[#This Row],[BOGOTA]:[MEDELLIN]])</f>
        <v>2</v>
      </c>
      <c r="G639" s="16">
        <f>IFERROR(+INDEX([1]!Tabla4[#All],MATCH(Tabla3[[#This Row],[EKM]],'[1]LISTA DE PRECIOS EKM '!A:A,0),6),0)</f>
        <v>549900</v>
      </c>
      <c r="H639" s="16">
        <f>IFERROR(INDEX(#REF!,MATCH(Tabla3[[#This Row],[EKM]],#REF!,0),3),0)</f>
        <v>0</v>
      </c>
    </row>
    <row r="640" spans="1:8">
      <c r="A640" s="14" t="str">
        <f t="shared" si="9"/>
        <v>EKMCE06W</v>
      </c>
      <c r="B640" s="15" t="s">
        <v>3958</v>
      </c>
      <c r="C640" s="15" t="s">
        <v>3959</v>
      </c>
      <c r="D640" s="15">
        <v>2</v>
      </c>
      <c r="E640" s="15">
        <v>0</v>
      </c>
      <c r="F640" s="15">
        <f>+SUM(Tabla3[[#This Row],[BOGOTA]:[MEDELLIN]])</f>
        <v>2</v>
      </c>
      <c r="G640" s="16">
        <f>IFERROR(+INDEX([1]!Tabla4[#All],MATCH(Tabla3[[#This Row],[EKM]],'[1]LISTA DE PRECIOS EKM '!A:A,0),6),0)</f>
        <v>689900</v>
      </c>
      <c r="H640" s="16">
        <f>IFERROR(INDEX(#REF!,MATCH(Tabla3[[#This Row],[EKM]],#REF!,0),3),0)</f>
        <v>0</v>
      </c>
    </row>
    <row r="641" spans="1:8">
      <c r="A641" s="14" t="str">
        <f t="shared" si="9"/>
        <v>EKMPEIZ</v>
      </c>
      <c r="B641" s="15" t="s">
        <v>3960</v>
      </c>
      <c r="C641" s="15" t="s">
        <v>3961</v>
      </c>
      <c r="D641" s="15">
        <v>4</v>
      </c>
      <c r="E641" s="15">
        <v>0</v>
      </c>
      <c r="F641" s="15">
        <f>+SUM(Tabla3[[#This Row],[BOGOTA]:[MEDELLIN]])</f>
        <v>4</v>
      </c>
      <c r="G641" s="16">
        <f>IFERROR(+INDEX([1]!Tabla4[#All],MATCH(Tabla3[[#This Row],[EKM]],'[1]LISTA DE PRECIOS EKM '!A:A,0),6),0)</f>
        <v>0</v>
      </c>
      <c r="H641" s="16">
        <f>IFERROR(INDEX(#REF!,MATCH(Tabla3[[#This Row],[EKM]],#REF!,0),3),0)</f>
        <v>0</v>
      </c>
    </row>
    <row r="642" spans="1:8">
      <c r="A642" s="14" t="str">
        <f t="shared" ref="A642:A705" si="10">+TRIM(B642)</f>
        <v>EKMCE25</v>
      </c>
      <c r="B642" s="15" t="s">
        <v>3962</v>
      </c>
      <c r="C642" s="15" t="s">
        <v>3963</v>
      </c>
      <c r="D642" s="15">
        <v>1</v>
      </c>
      <c r="E642" s="15">
        <v>0</v>
      </c>
      <c r="F642" s="15">
        <f>+SUM(Tabla3[[#This Row],[BOGOTA]:[MEDELLIN]])</f>
        <v>1</v>
      </c>
      <c r="G642" s="16">
        <f>IFERROR(+INDEX([1]!Tabla4[#All],MATCH(Tabla3[[#This Row],[EKM]],'[1]LISTA DE PRECIOS EKM '!A:A,0),6),0)</f>
        <v>329900</v>
      </c>
      <c r="H642" s="16">
        <f>IFERROR(INDEX(#REF!,MATCH(Tabla3[[#This Row],[EKM]],#REF!,0),3),0)</f>
        <v>0</v>
      </c>
    </row>
    <row r="643" spans="1:8">
      <c r="A643" s="14" t="str">
        <f t="shared" si="10"/>
        <v>EKMMFDDW</v>
      </c>
      <c r="B643" s="15" t="s">
        <v>3964</v>
      </c>
      <c r="C643" s="15" t="s">
        <v>3965</v>
      </c>
      <c r="D643" s="15">
        <v>1</v>
      </c>
      <c r="E643" s="15">
        <v>0</v>
      </c>
      <c r="F643" s="15">
        <f>+SUM(Tabla3[[#This Row],[BOGOTA]:[MEDELLIN]])</f>
        <v>1</v>
      </c>
      <c r="G643" s="16">
        <f>IFERROR(+INDEX([1]!Tabla4[#All],MATCH(Tabla3[[#This Row],[EKM]],'[1]LISTA DE PRECIOS EKM '!A:A,0),6),0)</f>
        <v>289900</v>
      </c>
      <c r="H643" s="16">
        <f>IFERROR(INDEX(#REF!,MATCH(Tabla3[[#This Row],[EKM]],#REF!,0),3),0)</f>
        <v>0</v>
      </c>
    </row>
    <row r="644" spans="1:8">
      <c r="A644" s="14" t="str">
        <f t="shared" si="10"/>
        <v>EKMPNTR60</v>
      </c>
      <c r="B644" s="15" t="s">
        <v>3966</v>
      </c>
      <c r="C644" s="15" t="s">
        <v>3967</v>
      </c>
      <c r="D644" s="15">
        <v>0</v>
      </c>
      <c r="E644" s="15">
        <v>0</v>
      </c>
      <c r="F644" s="15">
        <f>+SUM(Tabla3[[#This Row],[BOGOTA]:[MEDELLIN]])</f>
        <v>0</v>
      </c>
      <c r="G644" s="16">
        <f>IFERROR(+INDEX([1]!Tabla4[#All],MATCH(Tabla3[[#This Row],[EKM]],'[1]LISTA DE PRECIOS EKM '!A:A,0),6),0)</f>
        <v>0</v>
      </c>
      <c r="H644" s="16">
        <f>IFERROR(INDEX(#REF!,MATCH(Tabla3[[#This Row],[EKM]],#REF!,0),3),0)</f>
        <v>0</v>
      </c>
    </row>
    <row r="645" spans="1:8">
      <c r="A645" s="14" t="str">
        <f t="shared" si="10"/>
        <v>EKMT9060</v>
      </c>
      <c r="B645" s="15" t="s">
        <v>3968</v>
      </c>
      <c r="C645" s="15" t="s">
        <v>3969</v>
      </c>
      <c r="D645" s="15">
        <v>0</v>
      </c>
      <c r="E645" s="15">
        <v>0</v>
      </c>
      <c r="F645" s="15">
        <f>+SUM(Tabla3[[#This Row],[BOGOTA]:[MEDELLIN]])</f>
        <v>0</v>
      </c>
      <c r="G645" s="16">
        <f>IFERROR(+INDEX([1]!Tabla4[#All],MATCH(Tabla3[[#This Row],[EKM]],'[1]LISTA DE PRECIOS EKM '!A:A,0),6),0)</f>
        <v>0</v>
      </c>
      <c r="H645" s="16">
        <f>IFERROR(INDEX(#REF!,MATCH(Tabla3[[#This Row],[EKM]],#REF!,0),3),0)</f>
        <v>0</v>
      </c>
    </row>
    <row r="646" spans="1:8">
      <c r="A646" s="14" t="str">
        <f t="shared" si="10"/>
        <v>EKMCAN04</v>
      </c>
      <c r="B646" s="15" t="s">
        <v>3970</v>
      </c>
      <c r="C646" s="15" t="s">
        <v>3971</v>
      </c>
      <c r="D646" s="15">
        <v>1</v>
      </c>
      <c r="E646" s="15">
        <v>0</v>
      </c>
      <c r="F646" s="15">
        <f>+SUM(Tabla3[[#This Row],[BOGOTA]:[MEDELLIN]])</f>
        <v>1</v>
      </c>
      <c r="G646" s="16">
        <f>IFERROR(+INDEX([1]!Tabla4[#All],MATCH(Tabla3[[#This Row],[EKM]],'[1]LISTA DE PRECIOS EKM '!A:A,0),6),0)</f>
        <v>609900</v>
      </c>
      <c r="H646" s="16">
        <f>IFERROR(INDEX(#REF!,MATCH(Tabla3[[#This Row],[EKM]],#REF!,0),3),0)</f>
        <v>0</v>
      </c>
    </row>
    <row r="647" spans="1:8">
      <c r="A647" s="14" t="str">
        <f t="shared" si="10"/>
        <v>EKMPT02</v>
      </c>
      <c r="B647" s="15" t="s">
        <v>3938</v>
      </c>
      <c r="C647" s="15" t="s">
        <v>3939</v>
      </c>
      <c r="D647" s="15">
        <v>2</v>
      </c>
      <c r="E647" s="15">
        <v>6</v>
      </c>
      <c r="F647" s="15">
        <f>+SUM(Tabla3[[#This Row],[BOGOTA]:[MEDELLIN]])</f>
        <v>8</v>
      </c>
      <c r="G647" s="16">
        <f>IFERROR(+INDEX([1]!Tabla4[#All],MATCH(Tabla3[[#This Row],[EKM]],'[1]LISTA DE PRECIOS EKM '!A:A,0),6),0)</f>
        <v>0</v>
      </c>
      <c r="H647" s="16">
        <f>IFERROR(INDEX(#REF!,MATCH(Tabla3[[#This Row],[EKM]],#REF!,0),3),0)</f>
        <v>0</v>
      </c>
    </row>
    <row r="648" spans="1:8">
      <c r="A648" s="14" t="str">
        <f t="shared" si="10"/>
        <v>EKMPT03</v>
      </c>
      <c r="B648" s="15" t="s">
        <v>3972</v>
      </c>
      <c r="C648" s="15" t="s">
        <v>3973</v>
      </c>
      <c r="D648" s="15">
        <v>0</v>
      </c>
      <c r="E648" s="15">
        <v>13</v>
      </c>
      <c r="F648" s="15">
        <f>+SUM(Tabla3[[#This Row],[BOGOTA]:[MEDELLIN]])</f>
        <v>13</v>
      </c>
      <c r="G648" s="16">
        <f>IFERROR(+INDEX([1]!Tabla4[#All],MATCH(Tabla3[[#This Row],[EKM]],'[1]LISTA DE PRECIOS EKM '!A:A,0),6),0)</f>
        <v>0</v>
      </c>
      <c r="H648" s="16">
        <f>IFERROR(INDEX(#REF!,MATCH(Tabla3[[#This Row],[EKM]],#REF!,0),3),0)</f>
        <v>0</v>
      </c>
    </row>
    <row r="649" spans="1:8">
      <c r="A649" s="14" t="str">
        <f t="shared" si="10"/>
        <v>EKMCAB11</v>
      </c>
      <c r="B649" s="15" t="s">
        <v>8563</v>
      </c>
      <c r="C649" s="15" t="s">
        <v>8564</v>
      </c>
      <c r="D649" s="15">
        <v>1</v>
      </c>
      <c r="E649" s="15">
        <v>0</v>
      </c>
      <c r="F649" s="15">
        <f>+SUM(Tabla3[[#This Row],[BOGOTA]:[MEDELLIN]])</f>
        <v>1</v>
      </c>
      <c r="G649" s="16">
        <f>IFERROR(+INDEX([1]!Tabla4[#All],MATCH(Tabla3[[#This Row],[EKM]],'[1]LISTA DE PRECIOS EKM '!A:A,0),6),0)</f>
        <v>429900</v>
      </c>
      <c r="H649" s="16">
        <f>IFERROR(INDEX(#REF!,MATCH(Tabla3[[#This Row],[EKM]],#REF!,0),3),0)</f>
        <v>0</v>
      </c>
    </row>
    <row r="650" spans="1:8">
      <c r="A650" s="14" t="str">
        <f t="shared" si="10"/>
        <v>EKMPT04</v>
      </c>
      <c r="B650" s="15" t="s">
        <v>3974</v>
      </c>
      <c r="C650" s="15" t="s">
        <v>3975</v>
      </c>
      <c r="D650" s="15">
        <v>0</v>
      </c>
      <c r="E650" s="15">
        <v>11</v>
      </c>
      <c r="F650" s="15">
        <f>+SUM(Tabla3[[#This Row],[BOGOTA]:[MEDELLIN]])</f>
        <v>11</v>
      </c>
      <c r="G650" s="16">
        <f>IFERROR(+INDEX([1]!Tabla4[#All],MATCH(Tabla3[[#This Row],[EKM]],'[1]LISTA DE PRECIOS EKM '!A:A,0),6),0)</f>
        <v>0</v>
      </c>
      <c r="H650" s="16">
        <f>IFERROR(INDEX(#REF!,MATCH(Tabla3[[#This Row],[EKM]],#REF!,0),3),0)</f>
        <v>0</v>
      </c>
    </row>
    <row r="651" spans="1:8">
      <c r="A651" s="14" t="str">
        <f t="shared" si="10"/>
        <v>EKMPT05</v>
      </c>
      <c r="B651" s="15" t="s">
        <v>3976</v>
      </c>
      <c r="C651" s="15" t="s">
        <v>3977</v>
      </c>
      <c r="D651" s="15">
        <v>0</v>
      </c>
      <c r="E651" s="15">
        <v>9</v>
      </c>
      <c r="F651" s="15">
        <f>+SUM(Tabla3[[#This Row],[BOGOTA]:[MEDELLIN]])</f>
        <v>9</v>
      </c>
      <c r="G651" s="16">
        <f>IFERROR(+INDEX([1]!Tabla4[#All],MATCH(Tabla3[[#This Row],[EKM]],'[1]LISTA DE PRECIOS EKM '!A:A,0),6),0)</f>
        <v>79900</v>
      </c>
      <c r="H651" s="16">
        <f>IFERROR(INDEX(#REF!,MATCH(Tabla3[[#This Row],[EKM]],#REF!,0),3),0)</f>
        <v>0</v>
      </c>
    </row>
    <row r="652" spans="1:8">
      <c r="A652" s="14" t="str">
        <f t="shared" si="10"/>
        <v>EKMCAB14</v>
      </c>
      <c r="B652" s="15" t="s">
        <v>3980</v>
      </c>
      <c r="C652" s="15" t="s">
        <v>3981</v>
      </c>
      <c r="D652" s="15">
        <v>0</v>
      </c>
      <c r="E652" s="15">
        <v>0</v>
      </c>
      <c r="F652" s="15">
        <f>+SUM(Tabla3[[#This Row],[BOGOTA]:[MEDELLIN]])</f>
        <v>0</v>
      </c>
      <c r="G652" s="16">
        <f>IFERROR(+INDEX([1]!Tabla4[#All],MATCH(Tabla3[[#This Row],[EKM]],'[1]LISTA DE PRECIOS EKM '!A:A,0),6),0)</f>
        <v>439900</v>
      </c>
      <c r="H652" s="16">
        <f>IFERROR(INDEX(#REF!,MATCH(Tabla3[[#This Row],[EKM]],#REF!,0),3),0)</f>
        <v>0</v>
      </c>
    </row>
    <row r="653" spans="1:8">
      <c r="A653" s="14" t="str">
        <f t="shared" si="10"/>
        <v>EKMCAB25</v>
      </c>
      <c r="B653" s="15" t="s">
        <v>3982</v>
      </c>
      <c r="C653" s="15" t="s">
        <v>3983</v>
      </c>
      <c r="D653" s="15">
        <v>1</v>
      </c>
      <c r="E653" s="15">
        <v>0</v>
      </c>
      <c r="F653" s="15">
        <f>+SUM(Tabla3[[#This Row],[BOGOTA]:[MEDELLIN]])</f>
        <v>1</v>
      </c>
      <c r="G653" s="16">
        <f>IFERROR(+INDEX([1]!Tabla4[#All],MATCH(Tabla3[[#This Row],[EKM]],'[1]LISTA DE PRECIOS EKM '!A:A,0),6),0)</f>
        <v>609900</v>
      </c>
      <c r="H653" s="16">
        <f>IFERROR(INDEX(#REF!,MATCH(Tabla3[[#This Row],[EKM]],#REF!,0),3),0)</f>
        <v>0</v>
      </c>
    </row>
    <row r="654" spans="1:8">
      <c r="A654" s="14" t="str">
        <f t="shared" si="10"/>
        <v>EKMPT06</v>
      </c>
      <c r="B654" s="15" t="s">
        <v>3978</v>
      </c>
      <c r="C654" s="15" t="s">
        <v>3979</v>
      </c>
      <c r="D654" s="15">
        <v>12</v>
      </c>
      <c r="E654" s="15">
        <v>16</v>
      </c>
      <c r="F654" s="15">
        <f>+SUM(Tabla3[[#This Row],[BOGOTA]:[MEDELLIN]])</f>
        <v>28</v>
      </c>
      <c r="G654" s="16">
        <f>IFERROR(+INDEX([1]!Tabla4[#All],MATCH(Tabla3[[#This Row],[EKM]],'[1]LISTA DE PRECIOS EKM '!A:A,0),6),0)</f>
        <v>119900</v>
      </c>
      <c r="H654" s="16">
        <f>IFERROR(INDEX(#REF!,MATCH(Tabla3[[#This Row],[EKM]],#REF!,0),3),0)</f>
        <v>0</v>
      </c>
    </row>
    <row r="655" spans="1:8">
      <c r="A655" s="14" t="str">
        <f t="shared" si="10"/>
        <v>EKMPT07</v>
      </c>
      <c r="B655" s="15" t="s">
        <v>3984</v>
      </c>
      <c r="C655" s="15" t="s">
        <v>3985</v>
      </c>
      <c r="D655" s="15">
        <v>0</v>
      </c>
      <c r="E655" s="15">
        <v>20</v>
      </c>
      <c r="F655" s="15">
        <f>+SUM(Tabla3[[#This Row],[BOGOTA]:[MEDELLIN]])</f>
        <v>20</v>
      </c>
      <c r="G655" s="16">
        <f>IFERROR(+INDEX([1]!Tabla4[#All],MATCH(Tabla3[[#This Row],[EKM]],'[1]LISTA DE PRECIOS EKM '!A:A,0),6),0)</f>
        <v>79900</v>
      </c>
      <c r="H655" s="16">
        <f>IFERROR(INDEX(#REF!,MATCH(Tabla3[[#This Row],[EKM]],#REF!,0),3),0)</f>
        <v>0</v>
      </c>
    </row>
    <row r="656" spans="1:8">
      <c r="A656" s="14" t="str">
        <f t="shared" si="10"/>
        <v>EKMPT08</v>
      </c>
      <c r="B656" s="15" t="s">
        <v>3986</v>
      </c>
      <c r="C656" s="15" t="s">
        <v>3987</v>
      </c>
      <c r="D656" s="15">
        <v>0</v>
      </c>
      <c r="E656" s="15">
        <v>12</v>
      </c>
      <c r="F656" s="15">
        <f>+SUM(Tabla3[[#This Row],[BOGOTA]:[MEDELLIN]])</f>
        <v>12</v>
      </c>
      <c r="G656" s="16">
        <f>IFERROR(+INDEX([1]!Tabla4[#All],MATCH(Tabla3[[#This Row],[EKM]],'[1]LISTA DE PRECIOS EKM '!A:A,0),6),0)</f>
        <v>29900</v>
      </c>
      <c r="H656" s="16">
        <f>IFERROR(INDEX(#REF!,MATCH(Tabla3[[#This Row],[EKM]],#REF!,0),3),0)</f>
        <v>0</v>
      </c>
    </row>
    <row r="657" spans="1:8">
      <c r="A657" s="14" t="str">
        <f t="shared" si="10"/>
        <v>EKMPT09</v>
      </c>
      <c r="B657" s="15" t="s">
        <v>3988</v>
      </c>
      <c r="C657" s="15" t="s">
        <v>3989</v>
      </c>
      <c r="D657" s="15">
        <v>0</v>
      </c>
      <c r="E657" s="15">
        <v>4</v>
      </c>
      <c r="F657" s="15">
        <f>+SUM(Tabla3[[#This Row],[BOGOTA]:[MEDELLIN]])</f>
        <v>4</v>
      </c>
      <c r="G657" s="16">
        <f>IFERROR(+INDEX([1]!Tabla4[#All],MATCH(Tabla3[[#This Row],[EKM]],'[1]LISTA DE PRECIOS EKM '!A:A,0),6),0)</f>
        <v>0</v>
      </c>
      <c r="H657" s="16">
        <f>IFERROR(INDEX(#REF!,MATCH(Tabla3[[#This Row],[EKM]],#REF!,0),3),0)</f>
        <v>0</v>
      </c>
    </row>
    <row r="658" spans="1:8">
      <c r="A658" s="14" t="str">
        <f t="shared" si="10"/>
        <v>EKMCPL12</v>
      </c>
      <c r="B658" s="15" t="s">
        <v>3992</v>
      </c>
      <c r="C658" s="15" t="s">
        <v>3993</v>
      </c>
      <c r="D658" s="15">
        <v>0</v>
      </c>
      <c r="E658" s="15">
        <v>0</v>
      </c>
      <c r="F658" s="15">
        <f>+SUM(Tabla3[[#This Row],[BOGOTA]:[MEDELLIN]])</f>
        <v>0</v>
      </c>
      <c r="G658" s="16">
        <f>IFERROR(+INDEX([1]!Tabla4[#All],MATCH(Tabla3[[#This Row],[EKM]],'[1]LISTA DE PRECIOS EKM '!A:A,0),6),0)</f>
        <v>759900</v>
      </c>
      <c r="H658" s="16">
        <f>IFERROR(INDEX(#REF!,MATCH(Tabla3[[#This Row],[EKM]],#REF!,0),3),0)</f>
        <v>0</v>
      </c>
    </row>
    <row r="659" spans="1:8">
      <c r="A659" s="14" t="str">
        <f t="shared" si="10"/>
        <v>EKMCPA30</v>
      </c>
      <c r="B659" s="15" t="s">
        <v>3994</v>
      </c>
      <c r="C659" s="15" t="s">
        <v>3995</v>
      </c>
      <c r="D659" s="15">
        <v>0</v>
      </c>
      <c r="E659" s="15">
        <v>0</v>
      </c>
      <c r="F659" s="15">
        <f>+SUM(Tabla3[[#This Row],[BOGOTA]:[MEDELLIN]])</f>
        <v>0</v>
      </c>
      <c r="G659" s="16">
        <f>IFERROR(+INDEX([1]!Tabla4[#All],MATCH(Tabla3[[#This Row],[EKM]],'[1]LISTA DE PRECIOS EKM '!A:A,0),6),0)</f>
        <v>429900</v>
      </c>
      <c r="H659" s="16">
        <f>IFERROR(INDEX(#REF!,MATCH(Tabla3[[#This Row],[EKM]],#REF!,0),3),0)</f>
        <v>0</v>
      </c>
    </row>
    <row r="660" spans="1:8">
      <c r="A660" s="14" t="str">
        <f t="shared" si="10"/>
        <v>EKMCAN39</v>
      </c>
      <c r="B660" s="15" t="s">
        <v>3996</v>
      </c>
      <c r="C660" s="15" t="s">
        <v>3997</v>
      </c>
      <c r="D660" s="15">
        <v>0</v>
      </c>
      <c r="E660" s="15">
        <v>0</v>
      </c>
      <c r="F660" s="15">
        <f>+SUM(Tabla3[[#This Row],[BOGOTA]:[MEDELLIN]])</f>
        <v>0</v>
      </c>
      <c r="G660" s="16">
        <f>IFERROR(+INDEX([1]!Tabla4[#All],MATCH(Tabla3[[#This Row],[EKM]],'[1]LISTA DE PRECIOS EKM '!A:A,0),6),0)</f>
        <v>429900</v>
      </c>
      <c r="H660" s="16">
        <f>IFERROR(INDEX(#REF!,MATCH(Tabla3[[#This Row],[EKM]],#REF!,0),3),0)</f>
        <v>0</v>
      </c>
    </row>
    <row r="661" spans="1:8">
      <c r="A661" s="14" t="str">
        <f t="shared" si="10"/>
        <v>EKMCIJ20</v>
      </c>
      <c r="B661" s="15" t="s">
        <v>3998</v>
      </c>
      <c r="C661" s="15" t="s">
        <v>3999</v>
      </c>
      <c r="D661" s="15">
        <v>0</v>
      </c>
      <c r="E661" s="15">
        <v>0</v>
      </c>
      <c r="F661" s="15">
        <f>+SUM(Tabla3[[#This Row],[BOGOTA]:[MEDELLIN]])</f>
        <v>0</v>
      </c>
      <c r="G661" s="16">
        <f>IFERROR(+INDEX([1]!Tabla4[#All],MATCH(Tabla3[[#This Row],[EKM]],'[1]LISTA DE PRECIOS EKM '!A:A,0),6),0)</f>
        <v>389900</v>
      </c>
      <c r="H661" s="16">
        <f>IFERROR(INDEX(#REF!,MATCH(Tabla3[[#This Row],[EKM]],#REF!,0),3),0)</f>
        <v>0</v>
      </c>
    </row>
    <row r="662" spans="1:8">
      <c r="A662" s="14" t="str">
        <f t="shared" si="10"/>
        <v>EKMCAB36</v>
      </c>
      <c r="B662" s="15" t="s">
        <v>4000</v>
      </c>
      <c r="C662" s="15" t="s">
        <v>4001</v>
      </c>
      <c r="D662" s="15">
        <v>1</v>
      </c>
      <c r="E662" s="15">
        <v>0</v>
      </c>
      <c r="F662" s="15">
        <f>+SUM(Tabla3[[#This Row],[BOGOTA]:[MEDELLIN]])</f>
        <v>1</v>
      </c>
      <c r="G662" s="16">
        <f>IFERROR(+INDEX([1]!Tabla4[#All],MATCH(Tabla3[[#This Row],[EKM]],'[1]LISTA DE PRECIOS EKM '!A:A,0),6),0)</f>
        <v>269900</v>
      </c>
      <c r="H662" s="16">
        <f>IFERROR(INDEX(#REF!,MATCH(Tabla3[[#This Row],[EKM]],#REF!,0),3),0)</f>
        <v>0</v>
      </c>
    </row>
    <row r="663" spans="1:8">
      <c r="A663" s="14" t="str">
        <f t="shared" si="10"/>
        <v>EKMCPL15</v>
      </c>
      <c r="B663" s="15" t="s">
        <v>4002</v>
      </c>
      <c r="C663" s="15" t="s">
        <v>4003</v>
      </c>
      <c r="D663" s="15">
        <v>0</v>
      </c>
      <c r="E663" s="15">
        <v>0</v>
      </c>
      <c r="F663" s="15">
        <f>+SUM(Tabla3[[#This Row],[BOGOTA]:[MEDELLIN]])</f>
        <v>0</v>
      </c>
      <c r="G663" s="16">
        <f>IFERROR(+INDEX([1]!Tabla4[#All],MATCH(Tabla3[[#This Row],[EKM]],'[1]LISTA DE PRECIOS EKM '!A:A,0),6),0)</f>
        <v>439900</v>
      </c>
      <c r="H663" s="16">
        <f>IFERROR(INDEX(#REF!,MATCH(Tabla3[[#This Row],[EKM]],#REF!,0),3),0)</f>
        <v>0</v>
      </c>
    </row>
    <row r="664" spans="1:8">
      <c r="A664" s="14" t="str">
        <f t="shared" si="10"/>
        <v>EKMCPL11</v>
      </c>
      <c r="B664" s="15" t="s">
        <v>4004</v>
      </c>
      <c r="C664" s="15" t="s">
        <v>4005</v>
      </c>
      <c r="D664" s="15">
        <v>0</v>
      </c>
      <c r="E664" s="15">
        <v>0</v>
      </c>
      <c r="F664" s="15">
        <f>+SUM(Tabla3[[#This Row],[BOGOTA]:[MEDELLIN]])</f>
        <v>0</v>
      </c>
      <c r="G664" s="16">
        <f>IFERROR(+INDEX([1]!Tabla4[#All],MATCH(Tabla3[[#This Row],[EKM]],'[1]LISTA DE PRECIOS EKM '!A:A,0),6),0)</f>
        <v>449900</v>
      </c>
      <c r="H664" s="16">
        <f>IFERROR(INDEX(#REF!,MATCH(Tabla3[[#This Row],[EKM]],#REF!,0),3),0)</f>
        <v>0</v>
      </c>
    </row>
    <row r="665" spans="1:8">
      <c r="A665" s="14" t="str">
        <f t="shared" si="10"/>
        <v>EKMCAB27</v>
      </c>
      <c r="B665" s="15" t="s">
        <v>4008</v>
      </c>
      <c r="C665" s="15" t="s">
        <v>4009</v>
      </c>
      <c r="D665" s="15">
        <v>0</v>
      </c>
      <c r="E665" s="15">
        <v>0</v>
      </c>
      <c r="F665" s="15">
        <f>+SUM(Tabla3[[#This Row],[BOGOTA]:[MEDELLIN]])</f>
        <v>0</v>
      </c>
      <c r="G665" s="16">
        <f>IFERROR(+INDEX([1]!Tabla4[#All],MATCH(Tabla3[[#This Row],[EKM]],'[1]LISTA DE PRECIOS EKM '!A:A,0),6),0)</f>
        <v>269900</v>
      </c>
      <c r="H665" s="16">
        <f>IFERROR(INDEX(#REF!,MATCH(Tabla3[[#This Row],[EKM]],#REF!,0),3),0)</f>
        <v>0</v>
      </c>
    </row>
    <row r="666" spans="1:8">
      <c r="A666" s="14" t="str">
        <f t="shared" si="10"/>
        <v>EKMCPL01</v>
      </c>
      <c r="B666" s="15" t="s">
        <v>4010</v>
      </c>
      <c r="C666" s="15" t="s">
        <v>4011</v>
      </c>
      <c r="D666" s="15">
        <v>1</v>
      </c>
      <c r="E666" s="15">
        <v>0</v>
      </c>
      <c r="F666" s="15">
        <f>+SUM(Tabla3[[#This Row],[BOGOTA]:[MEDELLIN]])</f>
        <v>1</v>
      </c>
      <c r="G666" s="16">
        <f>IFERROR(+INDEX([1]!Tabla4[#All],MATCH(Tabla3[[#This Row],[EKM]],'[1]LISTA DE PRECIOS EKM '!A:A,0),6),0)</f>
        <v>169900</v>
      </c>
      <c r="H666" s="16">
        <f>IFERROR(INDEX(#REF!,MATCH(Tabla3[[#This Row],[EKM]],#REF!,0),3),0)</f>
        <v>0</v>
      </c>
    </row>
    <row r="667" spans="1:8">
      <c r="A667" s="14" t="str">
        <f t="shared" si="10"/>
        <v>EKMCPA01</v>
      </c>
      <c r="B667" s="15" t="s">
        <v>4012</v>
      </c>
      <c r="C667" s="15" t="s">
        <v>4013</v>
      </c>
      <c r="D667" s="15">
        <v>0</v>
      </c>
      <c r="E667" s="15">
        <v>0</v>
      </c>
      <c r="F667" s="15">
        <f>+SUM(Tabla3[[#This Row],[BOGOTA]:[MEDELLIN]])</f>
        <v>0</v>
      </c>
      <c r="G667" s="16">
        <f>IFERROR(+INDEX([1]!Tabla4[#All],MATCH(Tabla3[[#This Row],[EKM]],'[1]LISTA DE PRECIOS EKM '!A:A,0),6),0)</f>
        <v>479900</v>
      </c>
      <c r="H667" s="16">
        <f>IFERROR(INDEX(#REF!,MATCH(Tabla3[[#This Row],[EKM]],#REF!,0),3),0)</f>
        <v>0</v>
      </c>
    </row>
    <row r="668" spans="1:8">
      <c r="A668" s="14" t="str">
        <f t="shared" si="10"/>
        <v>EKMCPL07</v>
      </c>
      <c r="B668" s="15" t="s">
        <v>4014</v>
      </c>
      <c r="C668" s="15" t="s">
        <v>4015</v>
      </c>
      <c r="D668" s="15">
        <v>0</v>
      </c>
      <c r="E668" s="15">
        <v>0</v>
      </c>
      <c r="F668" s="15">
        <f>+SUM(Tabla3[[#This Row],[BOGOTA]:[MEDELLIN]])</f>
        <v>0</v>
      </c>
      <c r="G668" s="16">
        <f>IFERROR(+INDEX([1]!Tabla4[#All],MATCH(Tabla3[[#This Row],[EKM]],'[1]LISTA DE PRECIOS EKM '!A:A,0),6),0)</f>
        <v>169900</v>
      </c>
      <c r="H668" s="16">
        <f>IFERROR(INDEX(#REF!,MATCH(Tabla3[[#This Row],[EKM]],#REF!,0),3),0)</f>
        <v>0</v>
      </c>
    </row>
    <row r="669" spans="1:8">
      <c r="A669" s="14" t="str">
        <f t="shared" si="10"/>
        <v>EKMPT10</v>
      </c>
      <c r="B669" s="15" t="s">
        <v>3990</v>
      </c>
      <c r="C669" s="15" t="s">
        <v>3991</v>
      </c>
      <c r="D669" s="15">
        <v>0</v>
      </c>
      <c r="E669" s="15">
        <v>30</v>
      </c>
      <c r="F669" s="15">
        <f>+SUM(Tabla3[[#This Row],[BOGOTA]:[MEDELLIN]])</f>
        <v>30</v>
      </c>
      <c r="G669" s="16">
        <f>IFERROR(+INDEX([1]!Tabla4[#All],MATCH(Tabla3[[#This Row],[EKM]],'[1]LISTA DE PRECIOS EKM '!A:A,0),6),0)</f>
        <v>0</v>
      </c>
      <c r="H669" s="16">
        <f>IFERROR(INDEX(#REF!,MATCH(Tabla3[[#This Row],[EKM]],#REF!,0),3),0)</f>
        <v>0</v>
      </c>
    </row>
    <row r="670" spans="1:8">
      <c r="A670" s="14" t="str">
        <f t="shared" si="10"/>
        <v>EKMPT11</v>
      </c>
      <c r="B670" s="15" t="s">
        <v>4006</v>
      </c>
      <c r="C670" s="15" t="s">
        <v>4007</v>
      </c>
      <c r="D670" s="15">
        <v>0</v>
      </c>
      <c r="E670" s="15">
        <v>19</v>
      </c>
      <c r="F670" s="15">
        <f>+SUM(Tabla3[[#This Row],[BOGOTA]:[MEDELLIN]])</f>
        <v>19</v>
      </c>
      <c r="G670" s="16">
        <f>IFERROR(+INDEX([1]!Tabla4[#All],MATCH(Tabla3[[#This Row],[EKM]],'[1]LISTA DE PRECIOS EKM '!A:A,0),6),0)</f>
        <v>0</v>
      </c>
      <c r="H670" s="16">
        <f>IFERROR(INDEX(#REF!,MATCH(Tabla3[[#This Row],[EKM]],#REF!,0),3),0)</f>
        <v>0</v>
      </c>
    </row>
    <row r="671" spans="1:8">
      <c r="A671" s="14" t="str">
        <f t="shared" si="10"/>
        <v>EKMCIJ38</v>
      </c>
      <c r="B671" s="15" t="s">
        <v>4018</v>
      </c>
      <c r="C671" s="15" t="s">
        <v>4019</v>
      </c>
      <c r="D671" s="15">
        <v>0</v>
      </c>
      <c r="E671" s="15">
        <v>0</v>
      </c>
      <c r="F671" s="15">
        <f>+SUM(Tabla3[[#This Row],[BOGOTA]:[MEDELLIN]])</f>
        <v>0</v>
      </c>
      <c r="G671" s="16">
        <f>IFERROR(+INDEX([1]!Tabla4[#All],MATCH(Tabla3[[#This Row],[EKM]],'[1]LISTA DE PRECIOS EKM '!A:A,0),6),0)</f>
        <v>169900</v>
      </c>
      <c r="H671" s="16">
        <f>IFERROR(INDEX(#REF!,MATCH(Tabla3[[#This Row],[EKM]],#REF!,0),3),0)</f>
        <v>0</v>
      </c>
    </row>
    <row r="672" spans="1:8">
      <c r="A672" s="14" t="str">
        <f t="shared" si="10"/>
        <v>EKMCPA20</v>
      </c>
      <c r="B672" s="15" t="s">
        <v>4020</v>
      </c>
      <c r="C672" s="15" t="s">
        <v>4021</v>
      </c>
      <c r="D672" s="15">
        <v>1</v>
      </c>
      <c r="E672" s="15">
        <v>0</v>
      </c>
      <c r="F672" s="15">
        <f>+SUM(Tabla3[[#This Row],[BOGOTA]:[MEDELLIN]])</f>
        <v>1</v>
      </c>
      <c r="G672" s="16">
        <f>IFERROR(+INDEX([1]!Tabla4[#All],MATCH(Tabla3[[#This Row],[EKM]],'[1]LISTA DE PRECIOS EKM '!A:A,0),6),0)</f>
        <v>169900</v>
      </c>
      <c r="H672" s="16">
        <f>IFERROR(INDEX(#REF!,MATCH(Tabla3[[#This Row],[EKM]],#REF!,0),3),0)</f>
        <v>0</v>
      </c>
    </row>
    <row r="673" spans="1:8">
      <c r="A673" s="14" t="str">
        <f t="shared" si="10"/>
        <v>EKMCPA09</v>
      </c>
      <c r="B673" s="15" t="s">
        <v>4022</v>
      </c>
      <c r="C673" s="15" t="s">
        <v>4023</v>
      </c>
      <c r="D673" s="15">
        <v>0</v>
      </c>
      <c r="E673" s="15">
        <v>0</v>
      </c>
      <c r="F673" s="15">
        <f>+SUM(Tabla3[[#This Row],[BOGOTA]:[MEDELLIN]])</f>
        <v>0</v>
      </c>
      <c r="G673" s="16">
        <f>IFERROR(+INDEX([1]!Tabla4[#All],MATCH(Tabla3[[#This Row],[EKM]],'[1]LISTA DE PRECIOS EKM '!A:A,0),6),0)</f>
        <v>269900</v>
      </c>
      <c r="H673" s="16">
        <f>IFERROR(INDEX(#REF!,MATCH(Tabla3[[#This Row],[EKM]],#REF!,0),3),0)</f>
        <v>0</v>
      </c>
    </row>
    <row r="674" spans="1:8">
      <c r="A674" s="14" t="str">
        <f t="shared" si="10"/>
        <v>EKMCAN14</v>
      </c>
      <c r="B674" s="15" t="s">
        <v>4024</v>
      </c>
      <c r="C674" s="15" t="s">
        <v>4025</v>
      </c>
      <c r="D674" s="15">
        <v>0</v>
      </c>
      <c r="E674" s="15">
        <v>0</v>
      </c>
      <c r="F674" s="15">
        <f>+SUM(Tabla3[[#This Row],[BOGOTA]:[MEDELLIN]])</f>
        <v>0</v>
      </c>
      <c r="G674" s="16">
        <f>IFERROR(+INDEX([1]!Tabla4[#All],MATCH(Tabla3[[#This Row],[EKM]],'[1]LISTA DE PRECIOS EKM '!A:A,0),6),0)</f>
        <v>609900</v>
      </c>
      <c r="H674" s="16">
        <f>IFERROR(INDEX(#REF!,MATCH(Tabla3[[#This Row],[EKM]],#REF!,0),3),0)</f>
        <v>0</v>
      </c>
    </row>
    <row r="675" spans="1:8">
      <c r="A675" s="14" t="str">
        <f t="shared" si="10"/>
        <v>EKMCE29C</v>
      </c>
      <c r="B675" s="15" t="s">
        <v>4026</v>
      </c>
      <c r="C675" s="15" t="s">
        <v>4027</v>
      </c>
      <c r="D675" s="15">
        <v>4</v>
      </c>
      <c r="E675" s="15">
        <v>0</v>
      </c>
      <c r="F675" s="15">
        <f>+SUM(Tabla3[[#This Row],[BOGOTA]:[MEDELLIN]])</f>
        <v>4</v>
      </c>
      <c r="G675" s="16">
        <f>IFERROR(+INDEX([1]!Tabla4[#All],MATCH(Tabla3[[#This Row],[EKM]],'[1]LISTA DE PRECIOS EKM '!A:A,0),6),0)</f>
        <v>479900</v>
      </c>
      <c r="H675" s="16">
        <f>IFERROR(INDEX(#REF!,MATCH(Tabla3[[#This Row],[EKM]],#REF!,0),3),0)</f>
        <v>0</v>
      </c>
    </row>
    <row r="676" spans="1:8">
      <c r="A676" s="14" t="str">
        <f t="shared" si="10"/>
        <v>EKMSPA03N</v>
      </c>
      <c r="B676" s="15" t="s">
        <v>4030</v>
      </c>
      <c r="C676" s="15" t="s">
        <v>4031</v>
      </c>
      <c r="D676" s="15">
        <v>1</v>
      </c>
      <c r="E676" s="15">
        <v>0</v>
      </c>
      <c r="F676" s="15">
        <f>+SUM(Tabla3[[#This Row],[BOGOTA]:[MEDELLIN]])</f>
        <v>1</v>
      </c>
      <c r="G676" s="16">
        <f>IFERROR(+INDEX([1]!Tabla4[#All],MATCH(Tabla3[[#This Row],[EKM]],'[1]LISTA DE PRECIOS EKM '!A:A,0),6),0)</f>
        <v>0</v>
      </c>
      <c r="H676" s="16">
        <f>IFERROR(INDEX(#REF!,MATCH(Tabla3[[#This Row],[EKM]],#REF!,0),3),0)</f>
        <v>0</v>
      </c>
    </row>
    <row r="677" spans="1:8">
      <c r="A677" s="14" t="str">
        <f t="shared" si="10"/>
        <v>EKM11GYM</v>
      </c>
      <c r="B677" s="15" t="s">
        <v>4032</v>
      </c>
      <c r="C677" s="15" t="s">
        <v>4033</v>
      </c>
      <c r="D677" s="15">
        <v>1</v>
      </c>
      <c r="E677" s="15">
        <v>0</v>
      </c>
      <c r="F677" s="15">
        <f>+SUM(Tabla3[[#This Row],[BOGOTA]:[MEDELLIN]])</f>
        <v>1</v>
      </c>
      <c r="G677" s="16">
        <f>IFERROR(+INDEX([1]!Tabla4[#All],MATCH(Tabla3[[#This Row],[EKM]],'[1]LISTA DE PRECIOS EKM '!A:A,0),6),0)</f>
        <v>0</v>
      </c>
      <c r="H677" s="16">
        <f>IFERROR(INDEX(#REF!,MATCH(Tabla3[[#This Row],[EKM]],#REF!,0),3),0)</f>
        <v>0</v>
      </c>
    </row>
    <row r="678" spans="1:8">
      <c r="A678" s="14" t="str">
        <f t="shared" si="10"/>
        <v>EKM07GYMR</v>
      </c>
      <c r="B678" s="15" t="s">
        <v>4034</v>
      </c>
      <c r="C678" s="15" t="s">
        <v>4035</v>
      </c>
      <c r="D678" s="15">
        <v>0</v>
      </c>
      <c r="E678" s="15">
        <v>0</v>
      </c>
      <c r="F678" s="15">
        <f>+SUM(Tabla3[[#This Row],[BOGOTA]:[MEDELLIN]])</f>
        <v>0</v>
      </c>
      <c r="G678" s="16">
        <f>IFERROR(+INDEX([1]!Tabla4[#All],MATCH(Tabla3[[#This Row],[EKM]],'[1]LISTA DE PRECIOS EKM '!A:A,0),6),0)</f>
        <v>0</v>
      </c>
      <c r="H678" s="16">
        <f>IFERROR(INDEX(#REF!,MATCH(Tabla3[[#This Row],[EKM]],#REF!,0),3),0)</f>
        <v>0</v>
      </c>
    </row>
    <row r="679" spans="1:8">
      <c r="A679" s="14" t="str">
        <f t="shared" si="10"/>
        <v>EKMPT11R</v>
      </c>
      <c r="B679" s="15" t="s">
        <v>4016</v>
      </c>
      <c r="C679" s="15" t="s">
        <v>4017</v>
      </c>
      <c r="D679" s="15">
        <v>0</v>
      </c>
      <c r="E679" s="15">
        <v>5</v>
      </c>
      <c r="F679" s="15">
        <f>+SUM(Tabla3[[#This Row],[BOGOTA]:[MEDELLIN]])</f>
        <v>5</v>
      </c>
      <c r="G679" s="16">
        <f>IFERROR(+INDEX([1]!Tabla4[#All],MATCH(Tabla3[[#This Row],[EKM]],'[1]LISTA DE PRECIOS EKM '!A:A,0),6),0)</f>
        <v>0</v>
      </c>
      <c r="H679" s="16">
        <f>IFERROR(INDEX(#REF!,MATCH(Tabla3[[#This Row],[EKM]],#REF!,0),3),0)</f>
        <v>0</v>
      </c>
    </row>
    <row r="680" spans="1:8">
      <c r="A680" s="14" t="str">
        <f t="shared" si="10"/>
        <v>EKMPT13N</v>
      </c>
      <c r="B680" s="15" t="s">
        <v>4028</v>
      </c>
      <c r="C680" s="15" t="s">
        <v>4029</v>
      </c>
      <c r="D680" s="15">
        <v>21</v>
      </c>
      <c r="E680" s="15">
        <v>0</v>
      </c>
      <c r="F680" s="15">
        <f>+SUM(Tabla3[[#This Row],[BOGOTA]:[MEDELLIN]])</f>
        <v>21</v>
      </c>
      <c r="G680" s="16">
        <f>IFERROR(+INDEX([1]!Tabla4[#All],MATCH(Tabla3[[#This Row],[EKM]],'[1]LISTA DE PRECIOS EKM '!A:A,0),6),0)</f>
        <v>0</v>
      </c>
      <c r="H680" s="16">
        <f>IFERROR(INDEX(#REF!,MATCH(Tabla3[[#This Row],[EKM]],#REF!,0),3),0)</f>
        <v>0</v>
      </c>
    </row>
    <row r="681" spans="1:8">
      <c r="A681" s="14" t="str">
        <f t="shared" si="10"/>
        <v>EKMPT14</v>
      </c>
      <c r="B681" s="15" t="s">
        <v>4036</v>
      </c>
      <c r="C681" s="15" t="s">
        <v>4037</v>
      </c>
      <c r="D681" s="15">
        <v>1</v>
      </c>
      <c r="E681" s="15">
        <v>1</v>
      </c>
      <c r="F681" s="15">
        <f>+SUM(Tabla3[[#This Row],[BOGOTA]:[MEDELLIN]])</f>
        <v>2</v>
      </c>
      <c r="G681" s="16">
        <f>IFERROR(+INDEX([1]!Tabla4[#All],MATCH(Tabla3[[#This Row],[EKM]],'[1]LISTA DE PRECIOS EKM '!A:A,0),6),0)</f>
        <v>0</v>
      </c>
      <c r="H681" s="16">
        <f>IFERROR(INDEX(#REF!,MATCH(Tabla3[[#This Row],[EKM]],#REF!,0),3),0)</f>
        <v>0</v>
      </c>
    </row>
    <row r="682" spans="1:8">
      <c r="A682" s="14" t="str">
        <f t="shared" si="10"/>
        <v>EKMPT15</v>
      </c>
      <c r="B682" s="15" t="s">
        <v>4038</v>
      </c>
      <c r="C682" s="15" t="s">
        <v>8565</v>
      </c>
      <c r="D682" s="15">
        <v>17</v>
      </c>
      <c r="E682" s="15">
        <v>0</v>
      </c>
      <c r="F682" s="15">
        <f>+SUM(Tabla3[[#This Row],[BOGOTA]:[MEDELLIN]])</f>
        <v>17</v>
      </c>
      <c r="G682" s="16">
        <f>IFERROR(+INDEX([1]!Tabla4[#All],MATCH(Tabla3[[#This Row],[EKM]],'[1]LISTA DE PRECIOS EKM '!A:A,0),6),0)</f>
        <v>0</v>
      </c>
      <c r="H682" s="16">
        <f>IFERROR(INDEX(#REF!,MATCH(Tabla3[[#This Row],[EKM]],#REF!,0),3),0)</f>
        <v>0</v>
      </c>
    </row>
    <row r="683" spans="1:8">
      <c r="A683" s="14" t="str">
        <f t="shared" si="10"/>
        <v>EKMTS120Z</v>
      </c>
      <c r="B683" s="15" t="s">
        <v>4043</v>
      </c>
      <c r="C683" s="15" t="s">
        <v>4044</v>
      </c>
      <c r="D683" s="15">
        <v>1</v>
      </c>
      <c r="E683" s="15">
        <v>0</v>
      </c>
      <c r="F683" s="15">
        <f>+SUM(Tabla3[[#This Row],[BOGOTA]:[MEDELLIN]])</f>
        <v>1</v>
      </c>
      <c r="G683" s="16">
        <f>IFERROR(+INDEX([1]!Tabla4[#All],MATCH(Tabla3[[#This Row],[EKM]],'[1]LISTA DE PRECIOS EKM '!A:A,0),6),0)</f>
        <v>199900</v>
      </c>
      <c r="H683" s="16">
        <f>IFERROR(INDEX(#REF!,MATCH(Tabla3[[#This Row],[EKM]],#REF!,0),3),0)</f>
        <v>0</v>
      </c>
    </row>
    <row r="684" spans="1:8">
      <c r="A684" s="14" t="str">
        <f t="shared" si="10"/>
        <v>EKMTS120GO</v>
      </c>
      <c r="B684" s="15" t="s">
        <v>4047</v>
      </c>
      <c r="C684" s="15" t="s">
        <v>4048</v>
      </c>
      <c r="D684" s="15">
        <v>1</v>
      </c>
      <c r="E684" s="15">
        <v>0</v>
      </c>
      <c r="F684" s="15">
        <f>+SUM(Tabla3[[#This Row],[BOGOTA]:[MEDELLIN]])</f>
        <v>1</v>
      </c>
      <c r="G684" s="16">
        <f>IFERROR(+INDEX([1]!Tabla4[#All],MATCH(Tabla3[[#This Row],[EKM]],'[1]LISTA DE PRECIOS EKM '!A:A,0),6),0)</f>
        <v>199900</v>
      </c>
      <c r="H684" s="16">
        <f>IFERROR(INDEX(#REF!,MATCH(Tabla3[[#This Row],[EKM]],#REF!,0),3),0)</f>
        <v>0</v>
      </c>
    </row>
    <row r="685" spans="1:8">
      <c r="A685" s="14" t="str">
        <f t="shared" si="10"/>
        <v>EKMPT18</v>
      </c>
      <c r="B685" s="15" t="s">
        <v>4039</v>
      </c>
      <c r="C685" s="15" t="s">
        <v>4040</v>
      </c>
      <c r="D685" s="15">
        <v>88</v>
      </c>
      <c r="E685" s="15">
        <v>0</v>
      </c>
      <c r="F685" s="15">
        <f>+SUM(Tabla3[[#This Row],[BOGOTA]:[MEDELLIN]])</f>
        <v>88</v>
      </c>
      <c r="G685" s="16">
        <f>IFERROR(+INDEX([1]!Tabla4[#All],MATCH(Tabla3[[#This Row],[EKM]],'[1]LISTA DE PRECIOS EKM '!A:A,0),6),0)</f>
        <v>0</v>
      </c>
      <c r="H685" s="16">
        <f>IFERROR(INDEX(#REF!,MATCH(Tabla3[[#This Row],[EKM]],#REF!,0),3),0)</f>
        <v>0</v>
      </c>
    </row>
    <row r="686" spans="1:8">
      <c r="A686" s="14" t="str">
        <f t="shared" si="10"/>
        <v>EKMPT20</v>
      </c>
      <c r="B686" s="15" t="s">
        <v>4041</v>
      </c>
      <c r="C686" s="15" t="s">
        <v>4042</v>
      </c>
      <c r="D686" s="15">
        <v>141</v>
      </c>
      <c r="E686" s="15">
        <v>0</v>
      </c>
      <c r="F686" s="15">
        <f>+SUM(Tabla3[[#This Row],[BOGOTA]:[MEDELLIN]])</f>
        <v>141</v>
      </c>
      <c r="G686" s="16">
        <f>IFERROR(+INDEX([1]!Tabla4[#All],MATCH(Tabla3[[#This Row],[EKM]],'[1]LISTA DE PRECIOS EKM '!A:A,0),6),0)</f>
        <v>0</v>
      </c>
      <c r="H686" s="16">
        <f>IFERROR(INDEX(#REF!,MATCH(Tabla3[[#This Row],[EKM]],#REF!,0),3),0)</f>
        <v>0</v>
      </c>
    </row>
    <row r="687" spans="1:8">
      <c r="A687" s="14" t="str">
        <f t="shared" si="10"/>
        <v>EKMRENDP</v>
      </c>
      <c r="B687" s="15" t="s">
        <v>4053</v>
      </c>
      <c r="C687" s="15" t="s">
        <v>4054</v>
      </c>
      <c r="D687" s="15">
        <v>2</v>
      </c>
      <c r="E687" s="15">
        <v>0</v>
      </c>
      <c r="F687" s="15">
        <f>+SUM(Tabla3[[#This Row],[BOGOTA]:[MEDELLIN]])</f>
        <v>2</v>
      </c>
      <c r="G687" s="16">
        <f>IFERROR(+INDEX([1]!Tabla4[#All],MATCH(Tabla3[[#This Row],[EKM]],'[1]LISTA DE PRECIOS EKM '!A:A,0),6),0)</f>
        <v>349900</v>
      </c>
      <c r="H687" s="16">
        <f>IFERROR(INDEX(#REF!,MATCH(Tabla3[[#This Row],[EKM]],#REF!,0),3),0)</f>
        <v>0</v>
      </c>
    </row>
    <row r="688" spans="1:8">
      <c r="A688" s="14" t="str">
        <f t="shared" si="10"/>
        <v>EKMSGBAM</v>
      </c>
      <c r="B688" s="15" t="s">
        <v>4055</v>
      </c>
      <c r="C688" s="15" t="s">
        <v>4056</v>
      </c>
      <c r="D688" s="15">
        <v>1</v>
      </c>
      <c r="E688" s="15">
        <v>0</v>
      </c>
      <c r="F688" s="15">
        <f>+SUM(Tabla3[[#This Row],[BOGOTA]:[MEDELLIN]])</f>
        <v>1</v>
      </c>
      <c r="G688" s="16">
        <f>IFERROR(+INDEX([1]!Tabla4[#All],MATCH(Tabla3[[#This Row],[EKM]],'[1]LISTA DE PRECIOS EKM '!A:A,0),6),0)</f>
        <v>0</v>
      </c>
      <c r="H688" s="16">
        <f>IFERROR(INDEX(#REF!,MATCH(Tabla3[[#This Row],[EKM]],#REF!,0),3),0)</f>
        <v>0</v>
      </c>
    </row>
    <row r="689" spans="1:8">
      <c r="A689" s="14" t="str">
        <f t="shared" si="10"/>
        <v>EKMSGPARS</v>
      </c>
      <c r="B689" s="15" t="s">
        <v>4057</v>
      </c>
      <c r="C689" s="15" t="s">
        <v>4058</v>
      </c>
      <c r="D689" s="15">
        <v>1</v>
      </c>
      <c r="E689" s="15">
        <v>0</v>
      </c>
      <c r="F689" s="15">
        <f>+SUM(Tabla3[[#This Row],[BOGOTA]:[MEDELLIN]])</f>
        <v>1</v>
      </c>
      <c r="G689" s="16">
        <f>IFERROR(+INDEX([1]!Tabla4[#All],MATCH(Tabla3[[#This Row],[EKM]],'[1]LISTA DE PRECIOS EKM '!A:A,0),6),0)</f>
        <v>0</v>
      </c>
      <c r="H689" s="16">
        <f>IFERROR(INDEX(#REF!,MATCH(Tabla3[[#This Row],[EKM]],#REF!,0),3),0)</f>
        <v>0</v>
      </c>
    </row>
    <row r="690" spans="1:8">
      <c r="A690" s="14" t="str">
        <f t="shared" si="10"/>
        <v>EKMSGKN</v>
      </c>
      <c r="B690" s="15" t="s">
        <v>4059</v>
      </c>
      <c r="C690" s="15" t="s">
        <v>4060</v>
      </c>
      <c r="D690" s="15">
        <v>27</v>
      </c>
      <c r="E690" s="15">
        <v>0</v>
      </c>
      <c r="F690" s="15">
        <f>+SUM(Tabla3[[#This Row],[BOGOTA]:[MEDELLIN]])</f>
        <v>27</v>
      </c>
      <c r="G690" s="16">
        <f>IFERROR(+INDEX([1]!Tabla4[#All],MATCH(Tabla3[[#This Row],[EKM]],'[1]LISTA DE PRECIOS EKM '!A:A,0),6),0)</f>
        <v>0</v>
      </c>
      <c r="H690" s="16">
        <f>IFERROR(INDEX(#REF!,MATCH(Tabla3[[#This Row],[EKM]],#REF!,0),3),0)</f>
        <v>0</v>
      </c>
    </row>
    <row r="691" spans="1:8">
      <c r="A691" s="14" t="str">
        <f t="shared" si="10"/>
        <v>EKMSGKZ</v>
      </c>
      <c r="B691" s="15" t="s">
        <v>4061</v>
      </c>
      <c r="C691" s="15" t="s">
        <v>4062</v>
      </c>
      <c r="D691" s="15">
        <v>20</v>
      </c>
      <c r="E691" s="15">
        <v>0</v>
      </c>
      <c r="F691" s="15">
        <f>+SUM(Tabla3[[#This Row],[BOGOTA]:[MEDELLIN]])</f>
        <v>20</v>
      </c>
      <c r="G691" s="16">
        <f>IFERROR(+INDEX([1]!Tabla4[#All],MATCH(Tabla3[[#This Row],[EKM]],'[1]LISTA DE PRECIOS EKM '!A:A,0),6),0)</f>
        <v>0</v>
      </c>
      <c r="H691" s="16">
        <f>IFERROR(INDEX(#REF!,MATCH(Tabla3[[#This Row],[EKM]],#REF!,0),3),0)</f>
        <v>0</v>
      </c>
    </row>
    <row r="692" spans="1:8">
      <c r="A692" s="14" t="str">
        <f t="shared" si="10"/>
        <v>EKMSGKR</v>
      </c>
      <c r="B692" s="15" t="s">
        <v>4063</v>
      </c>
      <c r="C692" s="15" t="s">
        <v>4064</v>
      </c>
      <c r="D692" s="15">
        <v>20</v>
      </c>
      <c r="E692" s="15">
        <v>0</v>
      </c>
      <c r="F692" s="15">
        <f>+SUM(Tabla3[[#This Row],[BOGOTA]:[MEDELLIN]])</f>
        <v>20</v>
      </c>
      <c r="G692" s="16">
        <f>IFERROR(+INDEX([1]!Tabla4[#All],MATCH(Tabla3[[#This Row],[EKM]],'[1]LISTA DE PRECIOS EKM '!A:A,0),6),0)</f>
        <v>0</v>
      </c>
      <c r="H692" s="16">
        <f>IFERROR(INDEX(#REF!,MATCH(Tabla3[[#This Row],[EKM]],#REF!,0),3),0)</f>
        <v>0</v>
      </c>
    </row>
    <row r="693" spans="1:8">
      <c r="A693" s="14" t="str">
        <f t="shared" si="10"/>
        <v>EKMPT23</v>
      </c>
      <c r="B693" s="15" t="s">
        <v>4045</v>
      </c>
      <c r="C693" s="15" t="s">
        <v>4046</v>
      </c>
      <c r="D693" s="15">
        <v>2</v>
      </c>
      <c r="E693" s="15">
        <v>0</v>
      </c>
      <c r="F693" s="15">
        <f>+SUM(Tabla3[[#This Row],[BOGOTA]:[MEDELLIN]])</f>
        <v>2</v>
      </c>
      <c r="G693" s="16">
        <f>IFERROR(+INDEX([1]!Tabla4[#All],MATCH(Tabla3[[#This Row],[EKM]],'[1]LISTA DE PRECIOS EKM '!A:A,0),6),0)</f>
        <v>0</v>
      </c>
      <c r="H693" s="16">
        <f>IFERROR(INDEX(#REF!,MATCH(Tabla3[[#This Row],[EKM]],#REF!,0),3),0)</f>
        <v>0</v>
      </c>
    </row>
    <row r="694" spans="1:8">
      <c r="A694" s="14" t="str">
        <f t="shared" si="10"/>
        <v>EKMCCC24003NR</v>
      </c>
      <c r="B694" s="15" t="s">
        <v>4065</v>
      </c>
      <c r="C694" s="15" t="s">
        <v>4066</v>
      </c>
      <c r="D694" s="15">
        <v>5</v>
      </c>
      <c r="E694" s="15">
        <v>0</v>
      </c>
      <c r="F694" s="15">
        <f>+SUM(Tabla3[[#This Row],[BOGOTA]:[MEDELLIN]])</f>
        <v>5</v>
      </c>
      <c r="G694" s="16">
        <f>IFERROR(+INDEX([1]!Tabla4[#All],MATCH(Tabla3[[#This Row],[EKM]],'[1]LISTA DE PRECIOS EKM '!A:A,0),6),0)</f>
        <v>0</v>
      </c>
      <c r="H694" s="16">
        <f>IFERROR(INDEX(#REF!,MATCH(Tabla3[[#This Row],[EKM]],#REF!,0),3),0)</f>
        <v>0</v>
      </c>
    </row>
    <row r="695" spans="1:8">
      <c r="A695" s="14" t="str">
        <f t="shared" si="10"/>
        <v>EKMCAM45EL133N</v>
      </c>
      <c r="B695" s="15" t="s">
        <v>4067</v>
      </c>
      <c r="C695" s="15" t="s">
        <v>4068</v>
      </c>
      <c r="D695" s="15">
        <v>0</v>
      </c>
      <c r="E695" s="15">
        <v>0</v>
      </c>
      <c r="F695" s="15">
        <f>+SUM(Tabla3[[#This Row],[BOGOTA]:[MEDELLIN]])</f>
        <v>0</v>
      </c>
      <c r="G695" s="16">
        <f>IFERROR(+INDEX([1]!Tabla4[#All],MATCH(Tabla3[[#This Row],[EKM]],'[1]LISTA DE PRECIOS EKM '!A:A,0),6),0)</f>
        <v>0</v>
      </c>
      <c r="H695" s="16">
        <f>IFERROR(INDEX(#REF!,MATCH(Tabla3[[#This Row],[EKM]],#REF!,0),3),0)</f>
        <v>0</v>
      </c>
    </row>
    <row r="696" spans="1:8">
      <c r="A696" s="14" t="str">
        <f t="shared" si="10"/>
        <v>EKMC1208</v>
      </c>
      <c r="B696" s="15" t="s">
        <v>4069</v>
      </c>
      <c r="C696" s="15" t="s">
        <v>4070</v>
      </c>
      <c r="D696" s="15">
        <v>0</v>
      </c>
      <c r="E696" s="15">
        <v>0</v>
      </c>
      <c r="F696" s="15">
        <f>+SUM(Tabla3[[#This Row],[BOGOTA]:[MEDELLIN]])</f>
        <v>0</v>
      </c>
      <c r="G696" s="16">
        <f>IFERROR(+INDEX([1]!Tabla4[#All],MATCH(Tabla3[[#This Row],[EKM]],'[1]LISTA DE PRECIOS EKM '!A:A,0),6),0)</f>
        <v>0</v>
      </c>
      <c r="H696" s="16">
        <f>IFERROR(INDEX(#REF!,MATCH(Tabla3[[#This Row],[EKM]],#REF!,0),3),0)</f>
        <v>0</v>
      </c>
    </row>
    <row r="697" spans="1:8">
      <c r="A697" s="14" t="str">
        <f t="shared" si="10"/>
        <v>EKMPT28N</v>
      </c>
      <c r="B697" s="15" t="s">
        <v>4049</v>
      </c>
      <c r="C697" s="15" t="s">
        <v>4050</v>
      </c>
      <c r="D697" s="15">
        <v>2</v>
      </c>
      <c r="E697" s="15">
        <v>0</v>
      </c>
      <c r="F697" s="15">
        <f>+SUM(Tabla3[[#This Row],[BOGOTA]:[MEDELLIN]])</f>
        <v>2</v>
      </c>
      <c r="G697" s="16">
        <f>IFERROR(+INDEX([1]!Tabla4[#All],MATCH(Tabla3[[#This Row],[EKM]],'[1]LISTA DE PRECIOS EKM '!A:A,0),6),0)</f>
        <v>0</v>
      </c>
      <c r="H697" s="16">
        <f>IFERROR(INDEX(#REF!,MATCH(Tabla3[[#This Row],[EKM]],#REF!,0),3),0)</f>
        <v>0</v>
      </c>
    </row>
    <row r="698" spans="1:8">
      <c r="A698" s="14" t="str">
        <f t="shared" si="10"/>
        <v>EKMPT29Z</v>
      </c>
      <c r="B698" s="15" t="s">
        <v>4051</v>
      </c>
      <c r="C698" s="15" t="s">
        <v>4052</v>
      </c>
      <c r="D698" s="15">
        <v>6</v>
      </c>
      <c r="E698" s="15">
        <v>0</v>
      </c>
      <c r="F698" s="15">
        <f>+SUM(Tabla3[[#This Row],[BOGOTA]:[MEDELLIN]])</f>
        <v>6</v>
      </c>
      <c r="G698" s="16">
        <f>IFERROR(+INDEX([1]!Tabla4[#All],MATCH(Tabla3[[#This Row],[EKM]],'[1]LISTA DE PRECIOS EKM '!A:A,0),6),0)</f>
        <v>0</v>
      </c>
      <c r="H698" s="16">
        <f>IFERROR(INDEX(#REF!,MATCH(Tabla3[[#This Row],[EKM]],#REF!,0),3),0)</f>
        <v>0</v>
      </c>
    </row>
    <row r="699" spans="1:8">
      <c r="A699" s="14" t="str">
        <f t="shared" si="10"/>
        <v>EKMPT30</v>
      </c>
      <c r="B699" s="15" t="s">
        <v>4071</v>
      </c>
      <c r="C699" s="15" t="s">
        <v>4072</v>
      </c>
      <c r="D699" s="15">
        <v>0</v>
      </c>
      <c r="E699" s="15">
        <v>7</v>
      </c>
      <c r="F699" s="15">
        <f>+SUM(Tabla3[[#This Row],[BOGOTA]:[MEDELLIN]])</f>
        <v>7</v>
      </c>
      <c r="G699" s="16">
        <f>IFERROR(+INDEX([1]!Tabla4[#All],MATCH(Tabla3[[#This Row],[EKM]],'[1]LISTA DE PRECIOS EKM '!A:A,0),6),0)</f>
        <v>99900</v>
      </c>
      <c r="H699" s="16">
        <f>IFERROR(INDEX(#REF!,MATCH(Tabla3[[#This Row],[EKM]],#REF!,0),3),0)</f>
        <v>0</v>
      </c>
    </row>
    <row r="700" spans="1:8">
      <c r="A700" s="14" t="str">
        <f t="shared" si="10"/>
        <v>EKMPT31</v>
      </c>
      <c r="B700" s="15" t="s">
        <v>4073</v>
      </c>
      <c r="C700" s="15" t="s">
        <v>4074</v>
      </c>
      <c r="D700" s="15">
        <v>0</v>
      </c>
      <c r="E700" s="15">
        <v>8</v>
      </c>
      <c r="F700" s="15">
        <f>+SUM(Tabla3[[#This Row],[BOGOTA]:[MEDELLIN]])</f>
        <v>8</v>
      </c>
      <c r="G700" s="16">
        <f>IFERROR(+INDEX([1]!Tabla4[#All],MATCH(Tabla3[[#This Row],[EKM]],'[1]LISTA DE PRECIOS EKM '!A:A,0),6),0)</f>
        <v>0</v>
      </c>
      <c r="H700" s="16">
        <f>IFERROR(INDEX(#REF!,MATCH(Tabla3[[#This Row],[EKM]],#REF!,0),3),0)</f>
        <v>0</v>
      </c>
    </row>
    <row r="701" spans="1:8">
      <c r="A701" s="14" t="str">
        <f t="shared" si="10"/>
        <v>EKMPT33</v>
      </c>
      <c r="B701" s="15" t="s">
        <v>4075</v>
      </c>
      <c r="C701" s="15" t="s">
        <v>4076</v>
      </c>
      <c r="D701" s="15">
        <v>0</v>
      </c>
      <c r="E701" s="15">
        <v>7</v>
      </c>
      <c r="F701" s="15">
        <f>+SUM(Tabla3[[#This Row],[BOGOTA]:[MEDELLIN]])</f>
        <v>7</v>
      </c>
      <c r="G701" s="16">
        <f>IFERROR(+INDEX([1]!Tabla4[#All],MATCH(Tabla3[[#This Row],[EKM]],'[1]LISTA DE PRECIOS EKM '!A:A,0),6),0)</f>
        <v>0</v>
      </c>
      <c r="H701" s="16">
        <f>IFERROR(INDEX(#REF!,MATCH(Tabla3[[#This Row],[EKM]],#REF!,0),3),0)</f>
        <v>0</v>
      </c>
    </row>
    <row r="702" spans="1:8">
      <c r="A702" s="14" t="str">
        <f t="shared" si="10"/>
        <v>EKMPT35N</v>
      </c>
      <c r="B702" s="15" t="s">
        <v>4077</v>
      </c>
      <c r="C702" s="15" t="s">
        <v>4078</v>
      </c>
      <c r="D702" s="15">
        <v>6</v>
      </c>
      <c r="E702" s="15">
        <v>0</v>
      </c>
      <c r="F702" s="15">
        <f>+SUM(Tabla3[[#This Row],[BOGOTA]:[MEDELLIN]])</f>
        <v>6</v>
      </c>
      <c r="G702" s="16">
        <f>IFERROR(+INDEX([1]!Tabla4[#All],MATCH(Tabla3[[#This Row],[EKM]],'[1]LISTA DE PRECIOS EKM '!A:A,0),6),0)</f>
        <v>0</v>
      </c>
      <c r="H702" s="16">
        <f>IFERROR(INDEX(#REF!,MATCH(Tabla3[[#This Row],[EKM]],#REF!,0),3),0)</f>
        <v>0</v>
      </c>
    </row>
    <row r="703" spans="1:8">
      <c r="A703" s="14" t="str">
        <f t="shared" si="10"/>
        <v>EKMPT41N</v>
      </c>
      <c r="B703" s="15" t="s">
        <v>4079</v>
      </c>
      <c r="C703" s="15" t="s">
        <v>4080</v>
      </c>
      <c r="D703" s="15">
        <v>7</v>
      </c>
      <c r="E703" s="15">
        <v>0</v>
      </c>
      <c r="F703" s="15">
        <f>+SUM(Tabla3[[#This Row],[BOGOTA]:[MEDELLIN]])</f>
        <v>7</v>
      </c>
      <c r="G703" s="16">
        <f>IFERROR(+INDEX([1]!Tabla4[#All],MATCH(Tabla3[[#This Row],[EKM]],'[1]LISTA DE PRECIOS EKM '!A:A,0),6),0)</f>
        <v>0</v>
      </c>
      <c r="H703" s="16">
        <f>IFERROR(INDEX(#REF!,MATCH(Tabla3[[#This Row],[EKM]],#REF!,0),3),0)</f>
        <v>0</v>
      </c>
    </row>
    <row r="704" spans="1:8">
      <c r="A704" s="14" t="str">
        <f t="shared" si="10"/>
        <v>EKMPT432P</v>
      </c>
      <c r="B704" s="15" t="s">
        <v>4081</v>
      </c>
      <c r="C704" s="15" t="s">
        <v>4082</v>
      </c>
      <c r="D704" s="15">
        <v>166</v>
      </c>
      <c r="E704" s="15">
        <v>0</v>
      </c>
      <c r="F704" s="15">
        <f>+SUM(Tabla3[[#This Row],[BOGOTA]:[MEDELLIN]])</f>
        <v>166</v>
      </c>
      <c r="G704" s="16">
        <f>IFERROR(+INDEX([1]!Tabla4[#All],MATCH(Tabla3[[#This Row],[EKM]],'[1]LISTA DE PRECIOS EKM '!A:A,0),6),0)</f>
        <v>0</v>
      </c>
      <c r="H704" s="16">
        <f>IFERROR(INDEX(#REF!,MATCH(Tabla3[[#This Row],[EKM]],#REF!,0),3),0)</f>
        <v>0</v>
      </c>
    </row>
    <row r="705" spans="1:8">
      <c r="A705" s="14" t="str">
        <f t="shared" si="10"/>
        <v>EKMPT46N</v>
      </c>
      <c r="B705" s="15" t="s">
        <v>4083</v>
      </c>
      <c r="C705" s="15" t="s">
        <v>4084</v>
      </c>
      <c r="D705" s="15">
        <v>12</v>
      </c>
      <c r="E705" s="15">
        <v>7</v>
      </c>
      <c r="F705" s="15">
        <f>+SUM(Tabla3[[#This Row],[BOGOTA]:[MEDELLIN]])</f>
        <v>19</v>
      </c>
      <c r="G705" s="16">
        <f>IFERROR(+INDEX([1]!Tabla4[#All],MATCH(Tabla3[[#This Row],[EKM]],'[1]LISTA DE PRECIOS EKM '!A:A,0),6),0)</f>
        <v>0</v>
      </c>
      <c r="H705" s="16">
        <f>IFERROR(INDEX(#REF!,MATCH(Tabla3[[#This Row],[EKM]],#REF!,0),3),0)</f>
        <v>0</v>
      </c>
    </row>
    <row r="706" spans="1:8">
      <c r="A706" s="14" t="str">
        <f t="shared" ref="A706:A769" si="11">+TRIM(B706)</f>
        <v>EKME92</v>
      </c>
      <c r="B706" s="15" t="s">
        <v>4091</v>
      </c>
      <c r="C706" s="15" t="s">
        <v>4092</v>
      </c>
      <c r="D706" s="15">
        <v>1</v>
      </c>
      <c r="E706" s="15">
        <v>0</v>
      </c>
      <c r="F706" s="15">
        <f>+SUM(Tabla3[[#This Row],[BOGOTA]:[MEDELLIN]])</f>
        <v>1</v>
      </c>
      <c r="G706" s="16">
        <f>IFERROR(+INDEX([1]!Tabla4[#All],MATCH(Tabla3[[#This Row],[EKM]],'[1]LISTA DE PRECIOS EKM '!A:A,0),6),0)</f>
        <v>429900</v>
      </c>
      <c r="H706" s="16">
        <f>IFERROR(INDEX(#REF!,MATCH(Tabla3[[#This Row],[EKM]],#REF!,0),3),0)</f>
        <v>0</v>
      </c>
    </row>
    <row r="707" spans="1:8">
      <c r="A707" s="14" t="str">
        <f t="shared" si="11"/>
        <v>EKME73WBL</v>
      </c>
      <c r="B707" s="15" t="s">
        <v>4093</v>
      </c>
      <c r="C707" s="15" t="s">
        <v>4094</v>
      </c>
      <c r="D707" s="15">
        <v>1</v>
      </c>
      <c r="E707" s="15">
        <v>0</v>
      </c>
      <c r="F707" s="15">
        <f>+SUM(Tabla3[[#This Row],[BOGOTA]:[MEDELLIN]])</f>
        <v>1</v>
      </c>
      <c r="G707" s="16">
        <f>IFERROR(+INDEX([1]!Tabla4[#All],MATCH(Tabla3[[#This Row],[EKM]],'[1]LISTA DE PRECIOS EKM '!A:A,0),6),0)</f>
        <v>549900</v>
      </c>
      <c r="H707" s="16">
        <f>IFERROR(INDEX(#REF!,MATCH(Tabla3[[#This Row],[EKM]],#REF!,0),3),0)</f>
        <v>0</v>
      </c>
    </row>
    <row r="708" spans="1:8">
      <c r="A708" s="14" t="str">
        <f t="shared" si="11"/>
        <v>EKMPT46R</v>
      </c>
      <c r="B708" s="15" t="s">
        <v>4085</v>
      </c>
      <c r="C708" s="15" t="s">
        <v>4086</v>
      </c>
      <c r="D708" s="15">
        <v>12</v>
      </c>
      <c r="E708" s="15">
        <v>0</v>
      </c>
      <c r="F708" s="15">
        <f>+SUM(Tabla3[[#This Row],[BOGOTA]:[MEDELLIN]])</f>
        <v>12</v>
      </c>
      <c r="G708" s="16">
        <f>IFERROR(+INDEX([1]!Tabla4[#All],MATCH(Tabla3[[#This Row],[EKM]],'[1]LISTA DE PRECIOS EKM '!A:A,0),6),0)</f>
        <v>0</v>
      </c>
      <c r="H708" s="16">
        <f>IFERROR(INDEX(#REF!,MATCH(Tabla3[[#This Row],[EKM]],#REF!,0),3),0)</f>
        <v>0</v>
      </c>
    </row>
    <row r="709" spans="1:8">
      <c r="A709" s="14" t="str">
        <f t="shared" si="11"/>
        <v>EKMPT51N</v>
      </c>
      <c r="B709" s="15" t="s">
        <v>4087</v>
      </c>
      <c r="C709" s="15" t="s">
        <v>4088</v>
      </c>
      <c r="D709" s="15">
        <v>49</v>
      </c>
      <c r="E709" s="15">
        <v>0</v>
      </c>
      <c r="F709" s="15">
        <f>+SUM(Tabla3[[#This Row],[BOGOTA]:[MEDELLIN]])</f>
        <v>49</v>
      </c>
      <c r="G709" s="16">
        <f>IFERROR(+INDEX([1]!Tabla4[#All],MATCH(Tabla3[[#This Row],[EKM]],'[1]LISTA DE PRECIOS EKM '!A:A,0),6),0)</f>
        <v>0</v>
      </c>
      <c r="H709" s="16">
        <f>IFERROR(INDEX(#REF!,MATCH(Tabla3[[#This Row],[EKM]],#REF!,0),3),0)</f>
        <v>0</v>
      </c>
    </row>
    <row r="710" spans="1:8">
      <c r="A710" s="14" t="str">
        <f t="shared" si="11"/>
        <v>EKMM7002</v>
      </c>
      <c r="B710" s="15" t="s">
        <v>4095</v>
      </c>
      <c r="C710" s="15" t="s">
        <v>4096</v>
      </c>
      <c r="D710" s="15">
        <v>1</v>
      </c>
      <c r="E710" s="15">
        <v>0</v>
      </c>
      <c r="F710" s="15">
        <f>+SUM(Tabla3[[#This Row],[BOGOTA]:[MEDELLIN]])</f>
        <v>1</v>
      </c>
      <c r="G710" s="16">
        <f>IFERROR(+INDEX([1]!Tabla4[#All],MATCH(Tabla3[[#This Row],[EKM]],'[1]LISTA DE PRECIOS EKM '!A:A,0),6),0)</f>
        <v>0</v>
      </c>
      <c r="H710" s="16">
        <f>IFERROR(INDEX(#REF!,MATCH(Tabla3[[#This Row],[EKM]],#REF!,0),3),0)</f>
        <v>0</v>
      </c>
    </row>
    <row r="711" spans="1:8">
      <c r="A711" s="14" t="str">
        <f t="shared" si="11"/>
        <v>EKMPT57</v>
      </c>
      <c r="B711" s="15" t="s">
        <v>4089</v>
      </c>
      <c r="C711" s="15" t="s">
        <v>4090</v>
      </c>
      <c r="D711" s="15">
        <v>0</v>
      </c>
      <c r="E711" s="15">
        <v>0</v>
      </c>
      <c r="F711" s="15">
        <f>+SUM(Tabla3[[#This Row],[BOGOTA]:[MEDELLIN]])</f>
        <v>0</v>
      </c>
      <c r="G711" s="16">
        <f>IFERROR(+INDEX([1]!Tabla4[#All],MATCH(Tabla3[[#This Row],[EKM]],'[1]LISTA DE PRECIOS EKM '!A:A,0),6),0)</f>
        <v>499900</v>
      </c>
      <c r="H711" s="16">
        <f>IFERROR(INDEX(#REF!,MATCH(Tabla3[[#This Row],[EKM]],#REF!,0),3),0)</f>
        <v>0</v>
      </c>
    </row>
    <row r="712" spans="1:8">
      <c r="A712" s="14" t="str">
        <f t="shared" si="11"/>
        <v>EKMR096</v>
      </c>
      <c r="B712" s="15" t="s">
        <v>4097</v>
      </c>
      <c r="C712" s="15" t="s">
        <v>4098</v>
      </c>
      <c r="D712" s="15">
        <v>1</v>
      </c>
      <c r="E712" s="15">
        <v>0</v>
      </c>
      <c r="F712" s="15">
        <f>+SUM(Tabla3[[#This Row],[BOGOTA]:[MEDELLIN]])</f>
        <v>1</v>
      </c>
      <c r="G712" s="16">
        <f>IFERROR(+INDEX([1]!Tabla4[#All],MATCH(Tabla3[[#This Row],[EKM]],'[1]LISTA DE PRECIOS EKM '!A:A,0),6),0)</f>
        <v>1329900</v>
      </c>
      <c r="H712" s="16">
        <f>IFERROR(INDEX(#REF!,MATCH(Tabla3[[#This Row],[EKM]],#REF!,0),3),0)</f>
        <v>0</v>
      </c>
    </row>
    <row r="713" spans="1:8">
      <c r="A713" s="14" t="str">
        <f t="shared" si="11"/>
        <v>EKMR09N</v>
      </c>
      <c r="B713" s="15" t="s">
        <v>4099</v>
      </c>
      <c r="C713" s="15" t="s">
        <v>4100</v>
      </c>
      <c r="D713" s="15">
        <v>1</v>
      </c>
      <c r="E713" s="15">
        <v>0</v>
      </c>
      <c r="F713" s="15">
        <f>+SUM(Tabla3[[#This Row],[BOGOTA]:[MEDELLIN]])</f>
        <v>1</v>
      </c>
      <c r="G713" s="16">
        <f>IFERROR(+INDEX([1]!Tabla4[#All],MATCH(Tabla3[[#This Row],[EKM]],'[1]LISTA DE PRECIOS EKM '!A:A,0),6),0)</f>
        <v>0</v>
      </c>
      <c r="H713" s="16">
        <f>IFERROR(INDEX(#REF!,MATCH(Tabla3[[#This Row],[EKM]],#REF!,0),3),0)</f>
        <v>0</v>
      </c>
    </row>
    <row r="714" spans="1:8">
      <c r="A714" s="14" t="str">
        <f t="shared" si="11"/>
        <v>EKMR1002P</v>
      </c>
      <c r="B714" s="15" t="s">
        <v>4101</v>
      </c>
      <c r="C714" s="15" t="s">
        <v>4102</v>
      </c>
      <c r="D714" s="15">
        <v>0</v>
      </c>
      <c r="E714" s="15">
        <v>0</v>
      </c>
      <c r="F714" s="15">
        <f>+SUM(Tabla3[[#This Row],[BOGOTA]:[MEDELLIN]])</f>
        <v>0</v>
      </c>
      <c r="G714" s="16">
        <f>IFERROR(+INDEX([1]!Tabla4[#All],MATCH(Tabla3[[#This Row],[EKM]],'[1]LISTA DE PRECIOS EKM '!A:A,0),6),0)</f>
        <v>1259900</v>
      </c>
      <c r="H714" s="16">
        <f>IFERROR(INDEX(#REF!,MATCH(Tabla3[[#This Row],[EKM]],#REF!,0),3),0)</f>
        <v>0</v>
      </c>
    </row>
    <row r="715" spans="1:8">
      <c r="A715" s="14" t="str">
        <f t="shared" si="11"/>
        <v>EKMR1008P</v>
      </c>
      <c r="B715" s="15" t="s">
        <v>4103</v>
      </c>
      <c r="C715" s="15" t="s">
        <v>4104</v>
      </c>
      <c r="D715" s="15">
        <v>1</v>
      </c>
      <c r="E715" s="15">
        <v>0</v>
      </c>
      <c r="F715" s="15">
        <f>+SUM(Tabla3[[#This Row],[BOGOTA]:[MEDELLIN]])</f>
        <v>1</v>
      </c>
      <c r="G715" s="16">
        <f>IFERROR(+INDEX([1]!Tabla4[#All],MATCH(Tabla3[[#This Row],[EKM]],'[1]LISTA DE PRECIOS EKM '!A:A,0),6),0)</f>
        <v>1049900</v>
      </c>
      <c r="H715" s="16">
        <f>IFERROR(INDEX(#REF!,MATCH(Tabla3[[#This Row],[EKM]],#REF!,0),3),0)</f>
        <v>0</v>
      </c>
    </row>
    <row r="716" spans="1:8">
      <c r="A716" s="14" t="str">
        <f t="shared" si="11"/>
        <v>EKMR1010P</v>
      </c>
      <c r="B716" s="15" t="s">
        <v>4105</v>
      </c>
      <c r="C716" s="15" t="s">
        <v>4106</v>
      </c>
      <c r="D716" s="15">
        <v>1</v>
      </c>
      <c r="E716" s="15">
        <v>0</v>
      </c>
      <c r="F716" s="15">
        <f>+SUM(Tabla3[[#This Row],[BOGOTA]:[MEDELLIN]])</f>
        <v>1</v>
      </c>
      <c r="G716" s="16">
        <f>IFERROR(+INDEX([1]!Tabla4[#All],MATCH(Tabla3[[#This Row],[EKM]],'[1]LISTA DE PRECIOS EKM '!A:A,0),6),0)</f>
        <v>859900</v>
      </c>
      <c r="H716" s="16">
        <f>IFERROR(INDEX(#REF!,MATCH(Tabla3[[#This Row],[EKM]],#REF!,0),3),0)</f>
        <v>0</v>
      </c>
    </row>
    <row r="717" spans="1:8">
      <c r="A717" s="14" t="str">
        <f t="shared" si="11"/>
        <v>EKMCK100MULZ</v>
      </c>
      <c r="B717" s="15" t="s">
        <v>4111</v>
      </c>
      <c r="C717" s="15" t="s">
        <v>4112</v>
      </c>
      <c r="D717" s="15">
        <v>0</v>
      </c>
      <c r="E717" s="15">
        <v>0</v>
      </c>
      <c r="F717" s="15">
        <f>+SUM(Tabla3[[#This Row],[BOGOTA]:[MEDELLIN]])</f>
        <v>0</v>
      </c>
      <c r="G717" s="16">
        <f>IFERROR(+INDEX([1]!Tabla4[#All],MATCH(Tabla3[[#This Row],[EKM]],'[1]LISTA DE PRECIOS EKM '!A:A,0),6),0)</f>
        <v>489900</v>
      </c>
      <c r="H717" s="16">
        <f>IFERROR(INDEX(#REF!,MATCH(Tabla3[[#This Row],[EKM]],#REF!,0),3),0)</f>
        <v>0</v>
      </c>
    </row>
    <row r="718" spans="1:8">
      <c r="A718" s="14" t="str">
        <f t="shared" si="11"/>
        <v>EKMR1013</v>
      </c>
      <c r="B718" s="15" t="s">
        <v>4107</v>
      </c>
      <c r="C718" s="15" t="s">
        <v>4108</v>
      </c>
      <c r="D718" s="15">
        <v>1</v>
      </c>
      <c r="E718" s="15">
        <v>0</v>
      </c>
      <c r="F718" s="15">
        <f>+SUM(Tabla3[[#This Row],[BOGOTA]:[MEDELLIN]])</f>
        <v>1</v>
      </c>
      <c r="G718" s="16">
        <f>IFERROR(+INDEX([1]!Tabla4[#All],MATCH(Tabla3[[#This Row],[EKM]],'[1]LISTA DE PRECIOS EKM '!A:A,0),6),0)</f>
        <v>429900</v>
      </c>
      <c r="H718" s="16">
        <f>IFERROR(INDEX(#REF!,MATCH(Tabla3[[#This Row],[EKM]],#REF!,0),3),0)</f>
        <v>0</v>
      </c>
    </row>
    <row r="719" spans="1:8">
      <c r="A719" s="14" t="str">
        <f t="shared" si="11"/>
        <v>EKMR1014</v>
      </c>
      <c r="B719" s="15" t="s">
        <v>4109</v>
      </c>
      <c r="C719" s="15" t="s">
        <v>4110</v>
      </c>
      <c r="D719" s="15">
        <v>0</v>
      </c>
      <c r="E719" s="15">
        <v>0</v>
      </c>
      <c r="F719" s="15">
        <f>+SUM(Tabla3[[#This Row],[BOGOTA]:[MEDELLIN]])</f>
        <v>0</v>
      </c>
      <c r="G719" s="16">
        <f>IFERROR(+INDEX([1]!Tabla4[#All],MATCH(Tabla3[[#This Row],[EKM]],'[1]LISTA DE PRECIOS EKM '!A:A,0),6),0)</f>
        <v>419900</v>
      </c>
      <c r="H719" s="16">
        <f>IFERROR(INDEX(#REF!,MATCH(Tabla3[[#This Row],[EKM]],#REF!,0),3),0)</f>
        <v>0</v>
      </c>
    </row>
    <row r="720" spans="1:8">
      <c r="A720" s="14" t="str">
        <f t="shared" si="11"/>
        <v>EKMR1016NB</v>
      </c>
      <c r="B720" s="15" t="s">
        <v>4113</v>
      </c>
      <c r="C720" s="15" t="s">
        <v>4114</v>
      </c>
      <c r="D720" s="15">
        <v>2</v>
      </c>
      <c r="E720" s="15">
        <v>0</v>
      </c>
      <c r="F720" s="15">
        <f>+SUM(Tabla3[[#This Row],[BOGOTA]:[MEDELLIN]])</f>
        <v>2</v>
      </c>
      <c r="G720" s="16">
        <f>IFERROR(+INDEX([1]!Tabla4[#All],MATCH(Tabla3[[#This Row],[EKM]],'[1]LISTA DE PRECIOS EKM '!A:A,0),6),0)</f>
        <v>509900</v>
      </c>
      <c r="H720" s="16">
        <f>IFERROR(INDEX(#REF!,MATCH(Tabla3[[#This Row],[EKM]],#REF!,0),3),0)</f>
        <v>0</v>
      </c>
    </row>
    <row r="721" spans="1:8">
      <c r="A721" s="14" t="str">
        <f t="shared" si="11"/>
        <v>EKMR1018N</v>
      </c>
      <c r="B721" s="15" t="s">
        <v>4115</v>
      </c>
      <c r="C721" s="15" t="s">
        <v>4116</v>
      </c>
      <c r="D721" s="15">
        <v>0</v>
      </c>
      <c r="E721" s="15">
        <v>0</v>
      </c>
      <c r="F721" s="15">
        <f>+SUM(Tabla3[[#This Row],[BOGOTA]:[MEDELLIN]])</f>
        <v>0</v>
      </c>
      <c r="G721" s="16">
        <f>IFERROR(+INDEX([1]!Tabla4[#All],MATCH(Tabla3[[#This Row],[EKM]],'[1]LISTA DE PRECIOS EKM '!A:A,0),6),0)</f>
        <v>0</v>
      </c>
      <c r="H721" s="16">
        <f>IFERROR(INDEX(#REF!,MATCH(Tabla3[[#This Row],[EKM]],#REF!,0),3),0)</f>
        <v>0</v>
      </c>
    </row>
    <row r="722" spans="1:8">
      <c r="A722" s="14" t="str">
        <f t="shared" si="11"/>
        <v>EKMR1023</v>
      </c>
      <c r="B722" s="15" t="s">
        <v>4117</v>
      </c>
      <c r="C722" s="15" t="s">
        <v>4118</v>
      </c>
      <c r="D722" s="15">
        <v>2</v>
      </c>
      <c r="E722" s="15">
        <v>0</v>
      </c>
      <c r="F722" s="15">
        <f>+SUM(Tabla3[[#This Row],[BOGOTA]:[MEDELLIN]])</f>
        <v>2</v>
      </c>
      <c r="G722" s="16">
        <f>IFERROR(+INDEX([1]!Tabla4[#All],MATCH(Tabla3[[#This Row],[EKM]],'[1]LISTA DE PRECIOS EKM '!A:A,0),6),0)</f>
        <v>389900</v>
      </c>
      <c r="H722" s="16">
        <f>IFERROR(INDEX(#REF!,MATCH(Tabla3[[#This Row],[EKM]],#REF!,0),3),0)</f>
        <v>0</v>
      </c>
    </row>
    <row r="723" spans="1:8">
      <c r="A723" s="14" t="str">
        <f t="shared" si="11"/>
        <v>EKMR1025</v>
      </c>
      <c r="B723" s="15" t="s">
        <v>4119</v>
      </c>
      <c r="C723" s="15" t="s">
        <v>4120</v>
      </c>
      <c r="D723" s="15">
        <v>0</v>
      </c>
      <c r="E723" s="15">
        <v>0</v>
      </c>
      <c r="F723" s="15">
        <f>+SUM(Tabla3[[#This Row],[BOGOTA]:[MEDELLIN]])</f>
        <v>0</v>
      </c>
      <c r="G723" s="16">
        <f>IFERROR(+INDEX([1]!Tabla4[#All],MATCH(Tabla3[[#This Row],[EKM]],'[1]LISTA DE PRECIOS EKM '!A:A,0),6),0)</f>
        <v>499900</v>
      </c>
      <c r="H723" s="16">
        <f>IFERROR(INDEX(#REF!,MATCH(Tabla3[[#This Row],[EKM]],#REF!,0),3),0)</f>
        <v>0</v>
      </c>
    </row>
    <row r="724" spans="1:8">
      <c r="A724" s="14" t="str">
        <f t="shared" si="11"/>
        <v>EKMR1026N</v>
      </c>
      <c r="B724" s="15" t="s">
        <v>4121</v>
      </c>
      <c r="C724" s="15" t="s">
        <v>4122</v>
      </c>
      <c r="D724" s="15">
        <v>1</v>
      </c>
      <c r="E724" s="15">
        <v>0</v>
      </c>
      <c r="F724" s="15">
        <f>+SUM(Tabla3[[#This Row],[BOGOTA]:[MEDELLIN]])</f>
        <v>1</v>
      </c>
      <c r="G724" s="16">
        <f>IFERROR(+INDEX([1]!Tabla4[#All],MATCH(Tabla3[[#This Row],[EKM]],'[1]LISTA DE PRECIOS EKM '!A:A,0),6),0)</f>
        <v>439900</v>
      </c>
      <c r="H724" s="16">
        <f>IFERROR(INDEX(#REF!,MATCH(Tabla3[[#This Row],[EKM]],#REF!,0),3),0)</f>
        <v>0</v>
      </c>
    </row>
    <row r="725" spans="1:8">
      <c r="A725" s="14" t="str">
        <f t="shared" si="11"/>
        <v>EKMR1034N</v>
      </c>
      <c r="B725" s="15" t="s">
        <v>4123</v>
      </c>
      <c r="C725" s="15" t="s">
        <v>4124</v>
      </c>
      <c r="D725" s="15">
        <v>2</v>
      </c>
      <c r="E725" s="15">
        <v>0</v>
      </c>
      <c r="F725" s="15">
        <f>+SUM(Tabla3[[#This Row],[BOGOTA]:[MEDELLIN]])</f>
        <v>2</v>
      </c>
      <c r="G725" s="16">
        <f>IFERROR(+INDEX([1]!Tabla4[#All],MATCH(Tabla3[[#This Row],[EKM]],'[1]LISTA DE PRECIOS EKM '!A:A,0),6),0)</f>
        <v>349900</v>
      </c>
      <c r="H725" s="16">
        <f>IFERROR(INDEX(#REF!,MATCH(Tabla3[[#This Row],[EKM]],#REF!,0),3),0)</f>
        <v>0</v>
      </c>
    </row>
    <row r="726" spans="1:8">
      <c r="A726" s="14" t="str">
        <f t="shared" si="11"/>
        <v>EKMR1034R</v>
      </c>
      <c r="B726" s="15" t="s">
        <v>4125</v>
      </c>
      <c r="C726" s="15" t="s">
        <v>4126</v>
      </c>
      <c r="D726" s="15">
        <v>2</v>
      </c>
      <c r="E726" s="15">
        <v>0</v>
      </c>
      <c r="F726" s="15">
        <f>+SUM(Tabla3[[#This Row],[BOGOTA]:[MEDELLIN]])</f>
        <v>2</v>
      </c>
      <c r="G726" s="16">
        <f>IFERROR(+INDEX([1]!Tabla4[#All],MATCH(Tabla3[[#This Row],[EKM]],'[1]LISTA DE PRECIOS EKM '!A:A,0),6),0)</f>
        <v>339900</v>
      </c>
      <c r="H726" s="16">
        <f>IFERROR(INDEX(#REF!,MATCH(Tabla3[[#This Row],[EKM]],#REF!,0),3),0)</f>
        <v>0</v>
      </c>
    </row>
    <row r="727" spans="1:8">
      <c r="A727" s="14" t="str">
        <f t="shared" si="11"/>
        <v>EKMR1060NR</v>
      </c>
      <c r="B727" s="15" t="s">
        <v>4127</v>
      </c>
      <c r="C727" s="15" t="s">
        <v>4128</v>
      </c>
      <c r="D727" s="15">
        <v>1</v>
      </c>
      <c r="E727" s="15">
        <v>0</v>
      </c>
      <c r="F727" s="15">
        <f>+SUM(Tabla3[[#This Row],[BOGOTA]:[MEDELLIN]])</f>
        <v>1</v>
      </c>
      <c r="G727" s="16">
        <f>IFERROR(+INDEX([1]!Tabla4[#All],MATCH(Tabla3[[#This Row],[EKM]],'[1]LISTA DE PRECIOS EKM '!A:A,0),6),0)</f>
        <v>299900</v>
      </c>
      <c r="H727" s="16">
        <f>IFERROR(INDEX(#REF!,MATCH(Tabla3[[#This Row],[EKM]],#REF!,0),3),0)</f>
        <v>0</v>
      </c>
    </row>
    <row r="728" spans="1:8">
      <c r="A728" s="14" t="str">
        <f t="shared" si="11"/>
        <v>EKMR10B</v>
      </c>
      <c r="B728" s="15" t="s">
        <v>4129</v>
      </c>
      <c r="C728" s="15" t="s">
        <v>4130</v>
      </c>
      <c r="D728" s="15">
        <v>1</v>
      </c>
      <c r="E728" s="15">
        <v>0</v>
      </c>
      <c r="F728" s="15">
        <f>+SUM(Tabla3[[#This Row],[BOGOTA]:[MEDELLIN]])</f>
        <v>1</v>
      </c>
      <c r="G728" s="16">
        <f>IFERROR(+INDEX([1]!Tabla4[#All],MATCH(Tabla3[[#This Row],[EKM]],'[1]LISTA DE PRECIOS EKM '!A:A,0),6),0)</f>
        <v>0</v>
      </c>
      <c r="H728" s="16">
        <f>IFERROR(INDEX(#REF!,MATCH(Tabla3[[#This Row],[EKM]],#REF!,0),3),0)</f>
        <v>0</v>
      </c>
    </row>
    <row r="729" spans="1:8">
      <c r="A729" s="14" t="str">
        <f t="shared" si="11"/>
        <v>EKMR1656</v>
      </c>
      <c r="B729" s="15" t="s">
        <v>4131</v>
      </c>
      <c r="C729" s="15" t="s">
        <v>4132</v>
      </c>
      <c r="D729" s="15">
        <v>1</v>
      </c>
      <c r="E729" s="15">
        <v>0</v>
      </c>
      <c r="F729" s="15">
        <f>+SUM(Tabla3[[#This Row],[BOGOTA]:[MEDELLIN]])</f>
        <v>1</v>
      </c>
      <c r="G729" s="16">
        <f>IFERROR(+INDEX([1]!Tabla4[#All],MATCH(Tabla3[[#This Row],[EKM]],'[1]LISTA DE PRECIOS EKM '!A:A,0),6),0)</f>
        <v>479900</v>
      </c>
      <c r="H729" s="16">
        <f>IFERROR(INDEX(#REF!,MATCH(Tabla3[[#This Row],[EKM]],#REF!,0),3),0)</f>
        <v>0</v>
      </c>
    </row>
    <row r="730" spans="1:8">
      <c r="A730" s="14" t="str">
        <f t="shared" si="11"/>
        <v>EKMR1662B</v>
      </c>
      <c r="B730" s="15" t="s">
        <v>4133</v>
      </c>
      <c r="C730" s="15" t="s">
        <v>4134</v>
      </c>
      <c r="D730" s="15">
        <v>18</v>
      </c>
      <c r="E730" s="15">
        <v>1</v>
      </c>
      <c r="F730" s="15">
        <f>+SUM(Tabla3[[#This Row],[BOGOTA]:[MEDELLIN]])</f>
        <v>19</v>
      </c>
      <c r="G730" s="16">
        <f>IFERROR(+INDEX([1]!Tabla4[#All],MATCH(Tabla3[[#This Row],[EKM]],'[1]LISTA DE PRECIOS EKM '!A:A,0),6),0)</f>
        <v>339900</v>
      </c>
      <c r="H730" s="16">
        <f>IFERROR(INDEX(#REF!,MATCH(Tabla3[[#This Row],[EKM]],#REF!,0),3),0)</f>
        <v>0</v>
      </c>
    </row>
    <row r="731" spans="1:8">
      <c r="A731" s="14" t="str">
        <f t="shared" si="11"/>
        <v>EKMR1662BG</v>
      </c>
      <c r="B731" s="15" t="s">
        <v>4135</v>
      </c>
      <c r="C731" s="15" t="s">
        <v>4136</v>
      </c>
      <c r="D731" s="15">
        <v>1</v>
      </c>
      <c r="E731" s="15">
        <v>2</v>
      </c>
      <c r="F731" s="15">
        <f>+SUM(Tabla3[[#This Row],[BOGOTA]:[MEDELLIN]])</f>
        <v>3</v>
      </c>
      <c r="G731" s="16">
        <f>IFERROR(+INDEX([1]!Tabla4[#All],MATCH(Tabla3[[#This Row],[EKM]],'[1]LISTA DE PRECIOS EKM '!A:A,0),6),0)</f>
        <v>319900</v>
      </c>
      <c r="H731" s="16">
        <f>IFERROR(INDEX(#REF!,MATCH(Tabla3[[#This Row],[EKM]],#REF!,0),3),0)</f>
        <v>0</v>
      </c>
    </row>
    <row r="732" spans="1:8">
      <c r="A732" s="14" t="str">
        <f t="shared" si="11"/>
        <v>EKMR1662G</v>
      </c>
      <c r="B732" s="15" t="s">
        <v>4137</v>
      </c>
      <c r="C732" s="15" t="s">
        <v>4138</v>
      </c>
      <c r="D732" s="15">
        <v>46</v>
      </c>
      <c r="E732" s="15">
        <v>3</v>
      </c>
      <c r="F732" s="15">
        <f>+SUM(Tabla3[[#This Row],[BOGOTA]:[MEDELLIN]])</f>
        <v>49</v>
      </c>
      <c r="G732" s="16">
        <f>IFERROR(+INDEX([1]!Tabla4[#All],MATCH(Tabla3[[#This Row],[EKM]],'[1]LISTA DE PRECIOS EKM '!A:A,0),6),0)</f>
        <v>339900</v>
      </c>
      <c r="H732" s="16">
        <f>IFERROR(INDEX(#REF!,MATCH(Tabla3[[#This Row],[EKM]],#REF!,0),3),0)</f>
        <v>0</v>
      </c>
    </row>
    <row r="733" spans="1:8">
      <c r="A733" s="14" t="str">
        <f t="shared" si="11"/>
        <v>EKMR1662N</v>
      </c>
      <c r="B733" s="15" t="s">
        <v>4139</v>
      </c>
      <c r="C733" s="15" t="s">
        <v>4140</v>
      </c>
      <c r="D733" s="15">
        <v>27</v>
      </c>
      <c r="E733" s="15">
        <v>4</v>
      </c>
      <c r="F733" s="15">
        <f>+SUM(Tabla3[[#This Row],[BOGOTA]:[MEDELLIN]])</f>
        <v>31</v>
      </c>
      <c r="G733" s="16">
        <f>IFERROR(+INDEX([1]!Tabla4[#All],MATCH(Tabla3[[#This Row],[EKM]],'[1]LISTA DE PRECIOS EKM '!A:A,0),6),0)</f>
        <v>319900</v>
      </c>
      <c r="H733" s="16">
        <f>IFERROR(INDEX(#REF!,MATCH(Tabla3[[#This Row],[EKM]],#REF!,0),3),0)</f>
        <v>0</v>
      </c>
    </row>
    <row r="734" spans="1:8">
      <c r="A734" s="14" t="str">
        <f t="shared" si="11"/>
        <v>EKMR1662R</v>
      </c>
      <c r="B734" s="15" t="s">
        <v>4141</v>
      </c>
      <c r="C734" s="15" t="s">
        <v>4142</v>
      </c>
      <c r="D734" s="15">
        <v>24</v>
      </c>
      <c r="E734" s="15">
        <v>14</v>
      </c>
      <c r="F734" s="15">
        <f>+SUM(Tabla3[[#This Row],[BOGOTA]:[MEDELLIN]])</f>
        <v>38</v>
      </c>
      <c r="G734" s="16">
        <f>IFERROR(+INDEX([1]!Tabla4[#All],MATCH(Tabla3[[#This Row],[EKM]],'[1]LISTA DE PRECIOS EKM '!A:A,0),6),0)</f>
        <v>339900</v>
      </c>
      <c r="H734" s="16">
        <f>IFERROR(INDEX(#REF!,MATCH(Tabla3[[#This Row],[EKM]],#REF!,0),3),0)</f>
        <v>0</v>
      </c>
    </row>
    <row r="735" spans="1:8">
      <c r="A735" s="14" t="str">
        <f t="shared" si="11"/>
        <v>EKMR1669B</v>
      </c>
      <c r="B735" s="15" t="s">
        <v>4143</v>
      </c>
      <c r="C735" s="15" t="s">
        <v>4144</v>
      </c>
      <c r="D735" s="15">
        <v>1</v>
      </c>
      <c r="E735" s="15">
        <v>0</v>
      </c>
      <c r="F735" s="15">
        <f>+SUM(Tabla3[[#This Row],[BOGOTA]:[MEDELLIN]])</f>
        <v>1</v>
      </c>
      <c r="G735" s="16">
        <f>IFERROR(+INDEX([1]!Tabla4[#All],MATCH(Tabla3[[#This Row],[EKM]],'[1]LISTA DE PRECIOS EKM '!A:A,0),6),0)</f>
        <v>409900</v>
      </c>
      <c r="H735" s="16">
        <f>IFERROR(INDEX(#REF!,MATCH(Tabla3[[#This Row],[EKM]],#REF!,0),3),0)</f>
        <v>0</v>
      </c>
    </row>
    <row r="736" spans="1:8">
      <c r="A736" s="14" t="str">
        <f t="shared" si="11"/>
        <v>EKMR1670A</v>
      </c>
      <c r="B736" s="15" t="s">
        <v>4145</v>
      </c>
      <c r="C736" s="15" t="s">
        <v>4146</v>
      </c>
      <c r="D736" s="15">
        <v>8</v>
      </c>
      <c r="E736" s="15">
        <v>1</v>
      </c>
      <c r="F736" s="15">
        <f>+SUM(Tabla3[[#This Row],[BOGOTA]:[MEDELLIN]])</f>
        <v>9</v>
      </c>
      <c r="G736" s="16">
        <f>IFERROR(+INDEX([1]!Tabla4[#All],MATCH(Tabla3[[#This Row],[EKM]],'[1]LISTA DE PRECIOS EKM '!A:A,0),6),0)</f>
        <v>299900</v>
      </c>
      <c r="H736" s="16">
        <f>IFERROR(INDEX(#REF!,MATCH(Tabla3[[#This Row],[EKM]],#REF!,0),3),0)</f>
        <v>0</v>
      </c>
    </row>
    <row r="737" spans="1:8">
      <c r="A737" s="14" t="str">
        <f t="shared" si="11"/>
        <v>EKMR1670B</v>
      </c>
      <c r="B737" s="15" t="s">
        <v>4147</v>
      </c>
      <c r="C737" s="15" t="s">
        <v>4148</v>
      </c>
      <c r="D737" s="15">
        <v>12</v>
      </c>
      <c r="E737" s="15">
        <v>32</v>
      </c>
      <c r="F737" s="15">
        <f>+SUM(Tabla3[[#This Row],[BOGOTA]:[MEDELLIN]])</f>
        <v>44</v>
      </c>
      <c r="G737" s="16">
        <f>IFERROR(+INDEX([1]!Tabla4[#All],MATCH(Tabla3[[#This Row],[EKM]],'[1]LISTA DE PRECIOS EKM '!A:A,0),6),0)</f>
        <v>299900</v>
      </c>
      <c r="H737" s="16">
        <f>IFERROR(INDEX(#REF!,MATCH(Tabla3[[#This Row],[EKM]],#REF!,0),3),0)</f>
        <v>0</v>
      </c>
    </row>
    <row r="738" spans="1:8">
      <c r="A738" s="14" t="str">
        <f t="shared" si="11"/>
        <v>EKMEP4GL</v>
      </c>
      <c r="B738" s="15" t="s">
        <v>4153</v>
      </c>
      <c r="C738" s="15" t="s">
        <v>4154</v>
      </c>
      <c r="D738" s="15">
        <v>0</v>
      </c>
      <c r="E738" s="15">
        <v>1</v>
      </c>
      <c r="F738" s="15">
        <f>+SUM(Tabla3[[#This Row],[BOGOTA]:[MEDELLIN]])</f>
        <v>1</v>
      </c>
      <c r="G738" s="16">
        <f>IFERROR(+INDEX([1]!Tabla4[#All],MATCH(Tabla3[[#This Row],[EKM]],'[1]LISTA DE PRECIOS EKM '!A:A,0),6),0)</f>
        <v>0</v>
      </c>
      <c r="H738" s="16">
        <f>IFERROR(INDEX(#REF!,MATCH(Tabla3[[#This Row],[EKM]],#REF!,0),3),0)</f>
        <v>0</v>
      </c>
    </row>
    <row r="739" spans="1:8">
      <c r="A739" s="14" t="str">
        <f t="shared" si="11"/>
        <v>EKMR1670C</v>
      </c>
      <c r="B739" s="15" t="s">
        <v>4149</v>
      </c>
      <c r="C739" s="15" t="s">
        <v>4150</v>
      </c>
      <c r="D739" s="15">
        <v>20</v>
      </c>
      <c r="E739" s="15">
        <v>11</v>
      </c>
      <c r="F739" s="15">
        <f>+SUM(Tabla3[[#This Row],[BOGOTA]:[MEDELLIN]])</f>
        <v>31</v>
      </c>
      <c r="G739" s="16">
        <f>IFERROR(+INDEX([1]!Tabla4[#All],MATCH(Tabla3[[#This Row],[EKM]],'[1]LISTA DE PRECIOS EKM '!A:A,0),6),0)</f>
        <v>319900</v>
      </c>
      <c r="H739" s="16">
        <f>IFERROR(INDEX(#REF!,MATCH(Tabla3[[#This Row],[EKM]],#REF!,0),3),0)</f>
        <v>0</v>
      </c>
    </row>
    <row r="740" spans="1:8">
      <c r="A740" s="14" t="str">
        <f t="shared" si="11"/>
        <v>EKMR1670G</v>
      </c>
      <c r="B740" s="15" t="s">
        <v>4151</v>
      </c>
      <c r="C740" s="15" t="s">
        <v>4152</v>
      </c>
      <c r="D740" s="15">
        <v>0</v>
      </c>
      <c r="E740" s="15">
        <v>8</v>
      </c>
      <c r="F740" s="15">
        <f>+SUM(Tabla3[[#This Row],[BOGOTA]:[MEDELLIN]])</f>
        <v>8</v>
      </c>
      <c r="G740" s="16">
        <f>IFERROR(+INDEX([1]!Tabla4[#All],MATCH(Tabla3[[#This Row],[EKM]],'[1]LISTA DE PRECIOS EKM '!A:A,0),6),0)</f>
        <v>299900</v>
      </c>
      <c r="H740" s="16">
        <f>IFERROR(INDEX(#REF!,MATCH(Tabla3[[#This Row],[EKM]],#REF!,0),3),0)</f>
        <v>0</v>
      </c>
    </row>
    <row r="741" spans="1:8">
      <c r="A741" s="14" t="str">
        <f t="shared" si="11"/>
        <v>EKMR1670N</v>
      </c>
      <c r="B741" s="15" t="s">
        <v>4155</v>
      </c>
      <c r="C741" s="15" t="s">
        <v>4156</v>
      </c>
      <c r="D741" s="15">
        <v>8</v>
      </c>
      <c r="E741" s="15">
        <v>17</v>
      </c>
      <c r="F741" s="15">
        <f>+SUM(Tabla3[[#This Row],[BOGOTA]:[MEDELLIN]])</f>
        <v>25</v>
      </c>
      <c r="G741" s="16">
        <f>IFERROR(+INDEX([1]!Tabla4[#All],MATCH(Tabla3[[#This Row],[EKM]],'[1]LISTA DE PRECIOS EKM '!A:A,0),6),0)</f>
        <v>319900</v>
      </c>
      <c r="H741" s="16">
        <f>IFERROR(INDEX(#REF!,MATCH(Tabla3[[#This Row],[EKM]],#REF!,0),3),0)</f>
        <v>0</v>
      </c>
    </row>
    <row r="742" spans="1:8">
      <c r="A742" s="14" t="str">
        <f t="shared" si="11"/>
        <v>EKMR16741N</v>
      </c>
      <c r="B742" s="15" t="s">
        <v>4157</v>
      </c>
      <c r="C742" s="15" t="s">
        <v>4158</v>
      </c>
      <c r="D742" s="15">
        <v>0</v>
      </c>
      <c r="E742" s="15">
        <v>0</v>
      </c>
      <c r="F742" s="15">
        <f>+SUM(Tabla3[[#This Row],[BOGOTA]:[MEDELLIN]])</f>
        <v>0</v>
      </c>
      <c r="G742" s="16">
        <f>IFERROR(+INDEX([1]!Tabla4[#All],MATCH(Tabla3[[#This Row],[EKM]],'[1]LISTA DE PRECIOS EKM '!A:A,0),6),0)</f>
        <v>0</v>
      </c>
      <c r="H742" s="16">
        <f>IFERROR(INDEX(#REF!,MATCH(Tabla3[[#This Row],[EKM]],#REF!,0),3),0)</f>
        <v>0</v>
      </c>
    </row>
    <row r="743" spans="1:8">
      <c r="A743" s="14" t="str">
        <f t="shared" si="11"/>
        <v>EKMR1674MZ</v>
      </c>
      <c r="B743" s="15" t="s">
        <v>4159</v>
      </c>
      <c r="C743" s="15" t="s">
        <v>4160</v>
      </c>
      <c r="D743" s="15">
        <v>0</v>
      </c>
      <c r="E743" s="15">
        <v>1</v>
      </c>
      <c r="F743" s="15">
        <f>+SUM(Tabla3[[#This Row],[BOGOTA]:[MEDELLIN]])</f>
        <v>1</v>
      </c>
      <c r="G743" s="16">
        <f>IFERROR(+INDEX([1]!Tabla4[#All],MATCH(Tabla3[[#This Row],[EKM]],'[1]LISTA DE PRECIOS EKM '!A:A,0),6),0)</f>
        <v>519900</v>
      </c>
      <c r="H743" s="16">
        <f>IFERROR(INDEX(#REF!,MATCH(Tabla3[[#This Row],[EKM]],#REF!,0),3),0)</f>
        <v>0</v>
      </c>
    </row>
    <row r="744" spans="1:8">
      <c r="A744" s="14" t="str">
        <f t="shared" si="11"/>
        <v>EKMR1675B</v>
      </c>
      <c r="B744" s="15" t="s">
        <v>4161</v>
      </c>
      <c r="C744" s="15" t="s">
        <v>4162</v>
      </c>
      <c r="D744" s="15">
        <v>8</v>
      </c>
      <c r="E744" s="15">
        <v>1</v>
      </c>
      <c r="F744" s="15">
        <f>+SUM(Tabla3[[#This Row],[BOGOTA]:[MEDELLIN]])</f>
        <v>9</v>
      </c>
      <c r="G744" s="16">
        <f>IFERROR(+INDEX([1]!Tabla4[#All],MATCH(Tabla3[[#This Row],[EKM]],'[1]LISTA DE PRECIOS EKM '!A:A,0),6),0)</f>
        <v>689900</v>
      </c>
      <c r="H744" s="16">
        <f>IFERROR(INDEX(#REF!,MATCH(Tabla3[[#This Row],[EKM]],#REF!,0),3),0)</f>
        <v>0</v>
      </c>
    </row>
    <row r="745" spans="1:8">
      <c r="A745" s="14" t="str">
        <f t="shared" si="11"/>
        <v>EKMR1678</v>
      </c>
      <c r="B745" s="15" t="s">
        <v>4163</v>
      </c>
      <c r="C745" s="15" t="s">
        <v>4164</v>
      </c>
      <c r="D745" s="15">
        <v>6</v>
      </c>
      <c r="E745" s="15">
        <v>0</v>
      </c>
      <c r="F745" s="15">
        <f>+SUM(Tabla3[[#This Row],[BOGOTA]:[MEDELLIN]])</f>
        <v>6</v>
      </c>
      <c r="G745" s="16">
        <f>IFERROR(+INDEX([1]!Tabla4[#All],MATCH(Tabla3[[#This Row],[EKM]],'[1]LISTA DE PRECIOS EKM '!A:A,0),6),0)</f>
        <v>0</v>
      </c>
      <c r="H745" s="16">
        <f>IFERROR(INDEX(#REF!,MATCH(Tabla3[[#This Row],[EKM]],#REF!,0),3),0)</f>
        <v>0</v>
      </c>
    </row>
    <row r="746" spans="1:8">
      <c r="A746" s="14" t="str">
        <f t="shared" si="11"/>
        <v>EKMR1678A</v>
      </c>
      <c r="B746" s="15" t="s">
        <v>4165</v>
      </c>
      <c r="C746" s="15" t="s">
        <v>4166</v>
      </c>
      <c r="D746" s="15">
        <v>4</v>
      </c>
      <c r="E746" s="15">
        <v>6</v>
      </c>
      <c r="F746" s="15">
        <f>+SUM(Tabla3[[#This Row],[BOGOTA]:[MEDELLIN]])</f>
        <v>10</v>
      </c>
      <c r="G746" s="16">
        <f>IFERROR(+INDEX([1]!Tabla4[#All],MATCH(Tabla3[[#This Row],[EKM]],'[1]LISTA DE PRECIOS EKM '!A:A,0),6),0)</f>
        <v>279900</v>
      </c>
      <c r="H746" s="16">
        <f>IFERROR(INDEX(#REF!,MATCH(Tabla3[[#This Row],[EKM]],#REF!,0),3),0)</f>
        <v>0</v>
      </c>
    </row>
    <row r="747" spans="1:8">
      <c r="A747" s="14" t="str">
        <f t="shared" si="11"/>
        <v>EKMR1678B</v>
      </c>
      <c r="B747" s="15" t="s">
        <v>4167</v>
      </c>
      <c r="C747" s="15" t="s">
        <v>4168</v>
      </c>
      <c r="D747" s="15">
        <v>21</v>
      </c>
      <c r="E747" s="15">
        <v>16</v>
      </c>
      <c r="F747" s="15">
        <f>+SUM(Tabla3[[#This Row],[BOGOTA]:[MEDELLIN]])</f>
        <v>37</v>
      </c>
      <c r="G747" s="16">
        <f>IFERROR(+INDEX([1]!Tabla4[#All],MATCH(Tabla3[[#This Row],[EKM]],'[1]LISTA DE PRECIOS EKM '!A:A,0),6),0)</f>
        <v>259900</v>
      </c>
      <c r="H747" s="16">
        <f>IFERROR(INDEX(#REF!,MATCH(Tabla3[[#This Row],[EKM]],#REF!,0),3),0)</f>
        <v>0</v>
      </c>
    </row>
    <row r="748" spans="1:8">
      <c r="A748" s="14" t="str">
        <f t="shared" si="11"/>
        <v>EKMR1678C</v>
      </c>
      <c r="B748" s="15" t="s">
        <v>4169</v>
      </c>
      <c r="C748" s="15" t="s">
        <v>4170</v>
      </c>
      <c r="D748" s="15">
        <v>1</v>
      </c>
      <c r="E748" s="15">
        <v>5</v>
      </c>
      <c r="F748" s="15">
        <f>+SUM(Tabla3[[#This Row],[BOGOTA]:[MEDELLIN]])</f>
        <v>6</v>
      </c>
      <c r="G748" s="16">
        <f>IFERROR(+INDEX([1]!Tabla4[#All],MATCH(Tabla3[[#This Row],[EKM]],'[1]LISTA DE PRECIOS EKM '!A:A,0),6),0)</f>
        <v>259900</v>
      </c>
      <c r="H748" s="16">
        <f>IFERROR(INDEX(#REF!,MATCH(Tabla3[[#This Row],[EKM]],#REF!,0),3),0)</f>
        <v>0</v>
      </c>
    </row>
    <row r="749" spans="1:8">
      <c r="A749" s="14" t="str">
        <f t="shared" si="11"/>
        <v>EKMMC2</v>
      </c>
      <c r="B749" s="15" t="s">
        <v>4175</v>
      </c>
      <c r="C749" s="15" t="s">
        <v>4176</v>
      </c>
      <c r="D749" s="15">
        <v>0</v>
      </c>
      <c r="E749" s="15">
        <v>1</v>
      </c>
      <c r="F749" s="15">
        <f>+SUM(Tabla3[[#This Row],[BOGOTA]:[MEDELLIN]])</f>
        <v>1</v>
      </c>
      <c r="G749" s="16">
        <f>IFERROR(+INDEX([1]!Tabla4[#All],MATCH(Tabla3[[#This Row],[EKM]],'[1]LISTA DE PRECIOS EKM '!A:A,0),6),0)</f>
        <v>99900</v>
      </c>
      <c r="H749" s="16">
        <f>IFERROR(INDEX(#REF!,MATCH(Tabla3[[#This Row],[EKM]],#REF!,0),3),0)</f>
        <v>0</v>
      </c>
    </row>
    <row r="750" spans="1:8">
      <c r="A750" s="14" t="str">
        <f t="shared" si="11"/>
        <v>EKMMCP5</v>
      </c>
      <c r="B750" s="15" t="s">
        <v>4177</v>
      </c>
      <c r="C750" s="15" t="s">
        <v>4178</v>
      </c>
      <c r="D750" s="15">
        <v>0</v>
      </c>
      <c r="E750" s="15">
        <v>0</v>
      </c>
      <c r="F750" s="15">
        <f>+SUM(Tabla3[[#This Row],[BOGOTA]:[MEDELLIN]])</f>
        <v>0</v>
      </c>
      <c r="G750" s="16">
        <f>IFERROR(+INDEX([1]!Tabla4[#All],MATCH(Tabla3[[#This Row],[EKM]],'[1]LISTA DE PRECIOS EKM '!A:A,0),6),0)</f>
        <v>89900</v>
      </c>
      <c r="H750" s="16">
        <f>IFERROR(INDEX(#REF!,MATCH(Tabla3[[#This Row],[EKM]],#REF!,0),3),0)</f>
        <v>0</v>
      </c>
    </row>
    <row r="751" spans="1:8">
      <c r="A751" s="14" t="str">
        <f t="shared" si="11"/>
        <v>EKMR1678CM</v>
      </c>
      <c r="B751" s="15" t="s">
        <v>4171</v>
      </c>
      <c r="C751" s="15" t="s">
        <v>4172</v>
      </c>
      <c r="D751" s="15">
        <v>2</v>
      </c>
      <c r="E751" s="15">
        <v>9</v>
      </c>
      <c r="F751" s="15">
        <f>+SUM(Tabla3[[#This Row],[BOGOTA]:[MEDELLIN]])</f>
        <v>11</v>
      </c>
      <c r="G751" s="16">
        <f>IFERROR(+INDEX([1]!Tabla4[#All],MATCH(Tabla3[[#This Row],[EKM]],'[1]LISTA DE PRECIOS EKM '!A:A,0),6),0)</f>
        <v>259900</v>
      </c>
      <c r="H751" s="16">
        <f>IFERROR(INDEX(#REF!,MATCH(Tabla3[[#This Row],[EKM]],#REF!,0),3),0)</f>
        <v>0</v>
      </c>
    </row>
    <row r="752" spans="1:8">
      <c r="A752" s="14" t="str">
        <f t="shared" si="11"/>
        <v>EKMR1678N</v>
      </c>
      <c r="B752" s="15" t="s">
        <v>4173</v>
      </c>
      <c r="C752" s="15" t="s">
        <v>4174</v>
      </c>
      <c r="D752" s="15">
        <v>12</v>
      </c>
      <c r="E752" s="15">
        <v>20</v>
      </c>
      <c r="F752" s="15">
        <f>+SUM(Tabla3[[#This Row],[BOGOTA]:[MEDELLIN]])</f>
        <v>32</v>
      </c>
      <c r="G752" s="16">
        <f>IFERROR(+INDEX([1]!Tabla4[#All],MATCH(Tabla3[[#This Row],[EKM]],'[1]LISTA DE PRECIOS EKM '!A:A,0),6),0)</f>
        <v>259900</v>
      </c>
      <c r="H752" s="16">
        <f>IFERROR(INDEX(#REF!,MATCH(Tabla3[[#This Row],[EKM]],#REF!,0),3),0)</f>
        <v>0</v>
      </c>
    </row>
    <row r="753" spans="1:8">
      <c r="A753" s="14" t="str">
        <f t="shared" si="11"/>
        <v>EKMR1680</v>
      </c>
      <c r="B753" s="15" t="s">
        <v>4179</v>
      </c>
      <c r="C753" s="15" t="s">
        <v>4180</v>
      </c>
      <c r="D753" s="15">
        <v>0</v>
      </c>
      <c r="E753" s="15">
        <v>0</v>
      </c>
      <c r="F753" s="15">
        <f>+SUM(Tabla3[[#This Row],[BOGOTA]:[MEDELLIN]])</f>
        <v>0</v>
      </c>
      <c r="G753" s="16">
        <f>IFERROR(+INDEX([1]!Tabla4[#All],MATCH(Tabla3[[#This Row],[EKM]],'[1]LISTA DE PRECIOS EKM '!A:A,0),6),0)</f>
        <v>0</v>
      </c>
      <c r="H753" s="16">
        <f>IFERROR(INDEX(#REF!,MATCH(Tabla3[[#This Row],[EKM]],#REF!,0),3),0)</f>
        <v>0</v>
      </c>
    </row>
    <row r="754" spans="1:8">
      <c r="A754" s="14" t="str">
        <f t="shared" si="11"/>
        <v>EKMR1701</v>
      </c>
      <c r="B754" s="15" t="s">
        <v>4181</v>
      </c>
      <c r="C754" s="15" t="s">
        <v>4182</v>
      </c>
      <c r="D754" s="15">
        <v>1</v>
      </c>
      <c r="E754" s="15">
        <v>0</v>
      </c>
      <c r="F754" s="15">
        <f>+SUM(Tabla3[[#This Row],[BOGOTA]:[MEDELLIN]])</f>
        <v>1</v>
      </c>
      <c r="G754" s="16">
        <f>IFERROR(+INDEX([1]!Tabla4[#All],MATCH(Tabla3[[#This Row],[EKM]],'[1]LISTA DE PRECIOS EKM '!A:A,0),6),0)</f>
        <v>0</v>
      </c>
      <c r="H754" s="16">
        <f>IFERROR(INDEX(#REF!,MATCH(Tabla3[[#This Row],[EKM]],#REF!,0),3),0)</f>
        <v>0</v>
      </c>
    </row>
    <row r="755" spans="1:8">
      <c r="A755" s="14" t="str">
        <f t="shared" si="11"/>
        <v>EKMR1800N</v>
      </c>
      <c r="B755" s="15" t="s">
        <v>4183</v>
      </c>
      <c r="C755" s="15" t="s">
        <v>4184</v>
      </c>
      <c r="D755" s="15">
        <v>1</v>
      </c>
      <c r="E755" s="15">
        <v>0</v>
      </c>
      <c r="F755" s="15">
        <f>+SUM(Tabla3[[#This Row],[BOGOTA]:[MEDELLIN]])</f>
        <v>1</v>
      </c>
      <c r="G755" s="16">
        <f>IFERROR(+INDEX([1]!Tabla4[#All],MATCH(Tabla3[[#This Row],[EKM]],'[1]LISTA DE PRECIOS EKM '!A:A,0),6),0)</f>
        <v>2039900</v>
      </c>
      <c r="H755" s="16">
        <f>IFERROR(INDEX(#REF!,MATCH(Tabla3[[#This Row],[EKM]],#REF!,0),3),0)</f>
        <v>0</v>
      </c>
    </row>
    <row r="756" spans="1:8">
      <c r="A756" s="14" t="str">
        <f t="shared" si="11"/>
        <v>EKMR2000NC</v>
      </c>
      <c r="B756" s="15" t="s">
        <v>4185</v>
      </c>
      <c r="C756" s="15" t="s">
        <v>4186</v>
      </c>
      <c r="D756" s="15">
        <v>5</v>
      </c>
      <c r="E756" s="15">
        <v>0</v>
      </c>
      <c r="F756" s="15">
        <f>+SUM(Tabla3[[#This Row],[BOGOTA]:[MEDELLIN]])</f>
        <v>5</v>
      </c>
      <c r="G756" s="16">
        <f>IFERROR(+INDEX([1]!Tabla4[#All],MATCH(Tabla3[[#This Row],[EKM]],'[1]LISTA DE PRECIOS EKM '!A:A,0),6),0)</f>
        <v>849900</v>
      </c>
      <c r="H756" s="16">
        <f>IFERROR(INDEX(#REF!,MATCH(Tabla3[[#This Row],[EKM]],#REF!,0),3),0)</f>
        <v>0</v>
      </c>
    </row>
    <row r="757" spans="1:8">
      <c r="A757" s="14" t="str">
        <f t="shared" si="11"/>
        <v>EKMBC06R</v>
      </c>
      <c r="B757" s="15" t="s">
        <v>4191</v>
      </c>
      <c r="C757" s="15" t="s">
        <v>4192</v>
      </c>
      <c r="D757" s="15">
        <v>0</v>
      </c>
      <c r="E757" s="15">
        <v>6</v>
      </c>
      <c r="F757" s="15">
        <f>+SUM(Tabla3[[#This Row],[BOGOTA]:[MEDELLIN]])</f>
        <v>6</v>
      </c>
      <c r="G757" s="16">
        <f>IFERROR(+INDEX([1]!Tabla4[#All],MATCH(Tabla3[[#This Row],[EKM]],'[1]LISTA DE PRECIOS EKM '!A:A,0),6),0)</f>
        <v>159900</v>
      </c>
      <c r="H757" s="16">
        <f>IFERROR(INDEX(#REF!,MATCH(Tabla3[[#This Row],[EKM]],#REF!,0),3),0)</f>
        <v>0</v>
      </c>
    </row>
    <row r="758" spans="1:8">
      <c r="A758" s="14" t="str">
        <f t="shared" si="11"/>
        <v>EKMR2003</v>
      </c>
      <c r="B758" s="15" t="s">
        <v>4187</v>
      </c>
      <c r="C758" s="15" t="s">
        <v>4188</v>
      </c>
      <c r="D758" s="15">
        <v>0</v>
      </c>
      <c r="E758" s="15">
        <v>0</v>
      </c>
      <c r="F758" s="15">
        <f>+SUM(Tabla3[[#This Row],[BOGOTA]:[MEDELLIN]])</f>
        <v>0</v>
      </c>
      <c r="G758" s="16">
        <f>IFERROR(+INDEX([1]!Tabla4[#All],MATCH(Tabla3[[#This Row],[EKM]],'[1]LISTA DE PRECIOS EKM '!A:A,0),6),0)</f>
        <v>1629900</v>
      </c>
      <c r="H758" s="16">
        <f>IFERROR(INDEX(#REF!,MATCH(Tabla3[[#This Row],[EKM]],#REF!,0),3),0)</f>
        <v>0</v>
      </c>
    </row>
    <row r="759" spans="1:8">
      <c r="A759" s="14" t="str">
        <f t="shared" si="11"/>
        <v>EKMR2007</v>
      </c>
      <c r="B759" s="15" t="s">
        <v>4189</v>
      </c>
      <c r="C759" s="15" t="s">
        <v>4190</v>
      </c>
      <c r="D759" s="15">
        <v>3</v>
      </c>
      <c r="E759" s="15">
        <v>1</v>
      </c>
      <c r="F759" s="15">
        <f>+SUM(Tabla3[[#This Row],[BOGOTA]:[MEDELLIN]])</f>
        <v>4</v>
      </c>
      <c r="G759" s="16">
        <f>IFERROR(+INDEX([1]!Tabla4[#All],MATCH(Tabla3[[#This Row],[EKM]],'[1]LISTA DE PRECIOS EKM '!A:A,0),6),0)</f>
        <v>969900</v>
      </c>
      <c r="H759" s="16">
        <f>IFERROR(INDEX(#REF!,MATCH(Tabla3[[#This Row],[EKM]],#REF!,0),3),0)</f>
        <v>0</v>
      </c>
    </row>
    <row r="760" spans="1:8">
      <c r="A760" s="14" t="str">
        <f t="shared" si="11"/>
        <v>EKMEFDEM1C</v>
      </c>
      <c r="B760" s="15" t="s">
        <v>4195</v>
      </c>
      <c r="C760" s="15" t="s">
        <v>4196</v>
      </c>
      <c r="D760" s="15">
        <v>0</v>
      </c>
      <c r="E760" s="15">
        <v>3</v>
      </c>
      <c r="F760" s="15">
        <f>+SUM(Tabla3[[#This Row],[BOGOTA]:[MEDELLIN]])</f>
        <v>3</v>
      </c>
      <c r="G760" s="16">
        <f>IFERROR(+INDEX([1]!Tabla4[#All],MATCH(Tabla3[[#This Row],[EKM]],'[1]LISTA DE PRECIOS EKM '!A:A,0),6),0)</f>
        <v>1009900</v>
      </c>
      <c r="H760" s="16">
        <f>IFERROR(INDEX(#REF!,MATCH(Tabla3[[#This Row],[EKM]],#REF!,0),3),0)</f>
        <v>0</v>
      </c>
    </row>
    <row r="761" spans="1:8">
      <c r="A761" s="14" t="str">
        <f t="shared" si="11"/>
        <v>EKMR2017GB</v>
      </c>
      <c r="B761" s="15" t="s">
        <v>4193</v>
      </c>
      <c r="C761" s="15" t="s">
        <v>4194</v>
      </c>
      <c r="D761" s="15">
        <v>1</v>
      </c>
      <c r="E761" s="15">
        <v>0</v>
      </c>
      <c r="F761" s="15">
        <f>+SUM(Tabla3[[#This Row],[BOGOTA]:[MEDELLIN]])</f>
        <v>1</v>
      </c>
      <c r="G761" s="16">
        <f>IFERROR(+INDEX([1]!Tabla4[#All],MATCH(Tabla3[[#This Row],[EKM]],'[1]LISTA DE PRECIOS EKM '!A:A,0),6),0)</f>
        <v>1019900</v>
      </c>
      <c r="H761" s="16">
        <f>IFERROR(INDEX(#REF!,MATCH(Tabla3[[#This Row],[EKM]],#REF!,0),3),0)</f>
        <v>0</v>
      </c>
    </row>
    <row r="762" spans="1:8">
      <c r="A762" s="14" t="str">
        <f t="shared" si="11"/>
        <v>EKMR2017GG</v>
      </c>
      <c r="B762" s="15" t="s">
        <v>4197</v>
      </c>
      <c r="C762" s="15" t="s">
        <v>4198</v>
      </c>
      <c r="D762" s="15">
        <v>15</v>
      </c>
      <c r="E762" s="15">
        <v>1</v>
      </c>
      <c r="F762" s="15">
        <f>+SUM(Tabla3[[#This Row],[BOGOTA]:[MEDELLIN]])</f>
        <v>16</v>
      </c>
      <c r="G762" s="16">
        <f>IFERROR(+INDEX([1]!Tabla4[#All],MATCH(Tabla3[[#This Row],[EKM]],'[1]LISTA DE PRECIOS EKM '!A:A,0),6),0)</f>
        <v>429900</v>
      </c>
      <c r="H762" s="16">
        <f>IFERROR(INDEX(#REF!,MATCH(Tabla3[[#This Row],[EKM]],#REF!,0),3),0)</f>
        <v>0</v>
      </c>
    </row>
    <row r="763" spans="1:8">
      <c r="A763" s="14" t="str">
        <f t="shared" si="11"/>
        <v>EKMR2017N</v>
      </c>
      <c r="B763" s="15" t="s">
        <v>4199</v>
      </c>
      <c r="C763" s="15" t="s">
        <v>4200</v>
      </c>
      <c r="D763" s="15">
        <v>5</v>
      </c>
      <c r="E763" s="15">
        <v>0</v>
      </c>
      <c r="F763" s="15">
        <f>+SUM(Tabla3[[#This Row],[BOGOTA]:[MEDELLIN]])</f>
        <v>5</v>
      </c>
      <c r="G763" s="16">
        <f>IFERROR(+INDEX([1]!Tabla4[#All],MATCH(Tabla3[[#This Row],[EKM]],'[1]LISTA DE PRECIOS EKM '!A:A,0),6),0)</f>
        <v>579900</v>
      </c>
      <c r="H763" s="16">
        <f>IFERROR(INDEX(#REF!,MATCH(Tabla3[[#This Row],[EKM]],#REF!,0),3),0)</f>
        <v>0</v>
      </c>
    </row>
    <row r="764" spans="1:8">
      <c r="A764" s="14" t="str">
        <f t="shared" si="11"/>
        <v>EKMR2017NB</v>
      </c>
      <c r="B764" s="15" t="s">
        <v>4201</v>
      </c>
      <c r="C764" s="15" t="s">
        <v>4202</v>
      </c>
      <c r="D764" s="15">
        <v>16</v>
      </c>
      <c r="E764" s="15">
        <v>0</v>
      </c>
      <c r="F764" s="15">
        <f>+SUM(Tabla3[[#This Row],[BOGOTA]:[MEDELLIN]])</f>
        <v>16</v>
      </c>
      <c r="G764" s="16">
        <f>IFERROR(+INDEX([1]!Tabla4[#All],MATCH(Tabla3[[#This Row],[EKM]],'[1]LISTA DE PRECIOS EKM '!A:A,0),6),0)</f>
        <v>589900</v>
      </c>
      <c r="H764" s="16">
        <f>IFERROR(INDEX(#REF!,MATCH(Tabla3[[#This Row],[EKM]],#REF!,0),3),0)</f>
        <v>0</v>
      </c>
    </row>
    <row r="765" spans="1:8">
      <c r="A765" s="14" t="str">
        <f t="shared" si="11"/>
        <v>EKMR2017Z</v>
      </c>
      <c r="B765" s="15" t="s">
        <v>4203</v>
      </c>
      <c r="C765" s="15" t="s">
        <v>4204</v>
      </c>
      <c r="D765" s="15">
        <v>16</v>
      </c>
      <c r="E765" s="15">
        <v>0</v>
      </c>
      <c r="F765" s="15">
        <f>+SUM(Tabla3[[#This Row],[BOGOTA]:[MEDELLIN]])</f>
        <v>16</v>
      </c>
      <c r="G765" s="16">
        <f>IFERROR(+INDEX([1]!Tabla4[#All],MATCH(Tabla3[[#This Row],[EKM]],'[1]LISTA DE PRECIOS EKM '!A:A,0),6),0)</f>
        <v>599900</v>
      </c>
      <c r="H765" s="16">
        <f>IFERROR(INDEX(#REF!,MATCH(Tabla3[[#This Row],[EKM]],#REF!,0),3),0)</f>
        <v>0</v>
      </c>
    </row>
    <row r="766" spans="1:8">
      <c r="A766" s="14" t="str">
        <f t="shared" si="11"/>
        <v>EKMR2019</v>
      </c>
      <c r="B766" s="15" t="s">
        <v>4205</v>
      </c>
      <c r="C766" s="15" t="s">
        <v>4206</v>
      </c>
      <c r="D766" s="15">
        <v>1</v>
      </c>
      <c r="E766" s="15">
        <v>0</v>
      </c>
      <c r="F766" s="15">
        <f>+SUM(Tabla3[[#This Row],[BOGOTA]:[MEDELLIN]])</f>
        <v>1</v>
      </c>
      <c r="G766" s="16">
        <f>IFERROR(+INDEX([1]!Tabla4[#All],MATCH(Tabla3[[#This Row],[EKM]],'[1]LISTA DE PRECIOS EKM '!A:A,0),6),0)</f>
        <v>759900</v>
      </c>
      <c r="H766" s="16">
        <f>IFERROR(INDEX(#REF!,MATCH(Tabla3[[#This Row],[EKM]],#REF!,0),3),0)</f>
        <v>0</v>
      </c>
    </row>
    <row r="767" spans="1:8">
      <c r="A767" s="14" t="str">
        <f t="shared" si="11"/>
        <v>EKMR2020N</v>
      </c>
      <c r="B767" s="15" t="s">
        <v>4207</v>
      </c>
      <c r="C767" s="15" t="s">
        <v>4208</v>
      </c>
      <c r="D767" s="15">
        <v>16</v>
      </c>
      <c r="E767" s="15">
        <v>0</v>
      </c>
      <c r="F767" s="15">
        <f>+SUM(Tabla3[[#This Row],[BOGOTA]:[MEDELLIN]])</f>
        <v>16</v>
      </c>
      <c r="G767" s="16">
        <f>IFERROR(+INDEX([1]!Tabla4[#All],MATCH(Tabla3[[#This Row],[EKM]],'[1]LISTA DE PRECIOS EKM '!A:A,0),6),0)</f>
        <v>529900</v>
      </c>
      <c r="H767" s="16">
        <f>IFERROR(INDEX(#REF!,MATCH(Tabla3[[#This Row],[EKM]],#REF!,0),3),0)</f>
        <v>0</v>
      </c>
    </row>
    <row r="768" spans="1:8">
      <c r="A768" s="14" t="str">
        <f t="shared" si="11"/>
        <v>EKMR2021</v>
      </c>
      <c r="B768" s="15" t="s">
        <v>4209</v>
      </c>
      <c r="C768" s="15" t="s">
        <v>4210</v>
      </c>
      <c r="D768" s="15">
        <v>1</v>
      </c>
      <c r="E768" s="15">
        <v>0</v>
      </c>
      <c r="F768" s="15">
        <f>+SUM(Tabla3[[#This Row],[BOGOTA]:[MEDELLIN]])</f>
        <v>1</v>
      </c>
      <c r="G768" s="16">
        <f>IFERROR(+INDEX([1]!Tabla4[#All],MATCH(Tabla3[[#This Row],[EKM]],'[1]LISTA DE PRECIOS EKM '!A:A,0),6),0)</f>
        <v>959900</v>
      </c>
      <c r="H768" s="16">
        <f>IFERROR(INDEX(#REF!,MATCH(Tabla3[[#This Row],[EKM]],#REF!,0),3),0)</f>
        <v>0</v>
      </c>
    </row>
    <row r="769" spans="1:8">
      <c r="A769" s="14" t="str">
        <f t="shared" si="11"/>
        <v>EKMR2025</v>
      </c>
      <c r="B769" s="15" t="s">
        <v>4211</v>
      </c>
      <c r="C769" s="15" t="s">
        <v>4212</v>
      </c>
      <c r="D769" s="15">
        <v>1</v>
      </c>
      <c r="E769" s="15">
        <v>0</v>
      </c>
      <c r="F769" s="15">
        <f>+SUM(Tabla3[[#This Row],[BOGOTA]:[MEDELLIN]])</f>
        <v>1</v>
      </c>
      <c r="G769" s="16">
        <f>IFERROR(+INDEX([1]!Tabla4[#All],MATCH(Tabla3[[#This Row],[EKM]],'[1]LISTA DE PRECIOS EKM '!A:A,0),6),0)</f>
        <v>1309900</v>
      </c>
      <c r="H769" s="16">
        <f>IFERROR(INDEX(#REF!,MATCH(Tabla3[[#This Row],[EKM]],#REF!,0),3),0)</f>
        <v>0</v>
      </c>
    </row>
    <row r="770" spans="1:8">
      <c r="A770" s="14" t="str">
        <f t="shared" ref="A770:A833" si="12">+TRIM(B770)</f>
        <v>EKMR2031</v>
      </c>
      <c r="B770" s="15" t="s">
        <v>4213</v>
      </c>
      <c r="C770" s="15" t="s">
        <v>4214</v>
      </c>
      <c r="D770" s="15">
        <v>9</v>
      </c>
      <c r="E770" s="15">
        <v>2</v>
      </c>
      <c r="F770" s="15">
        <f>+SUM(Tabla3[[#This Row],[BOGOTA]:[MEDELLIN]])</f>
        <v>11</v>
      </c>
      <c r="G770" s="16">
        <f>IFERROR(+INDEX([1]!Tabla4[#All],MATCH(Tabla3[[#This Row],[EKM]],'[1]LISTA DE PRECIOS EKM '!A:A,0),6),0)</f>
        <v>499900</v>
      </c>
      <c r="H770" s="16">
        <f>IFERROR(INDEX(#REF!,MATCH(Tabla3[[#This Row],[EKM]],#REF!,0),3),0)</f>
        <v>0</v>
      </c>
    </row>
    <row r="771" spans="1:8">
      <c r="A771" s="14" t="str">
        <f t="shared" si="12"/>
        <v>EKMCARV160T</v>
      </c>
      <c r="B771" s="15" t="s">
        <v>4217</v>
      </c>
      <c r="C771" s="15" t="s">
        <v>4218</v>
      </c>
      <c r="D771" s="15">
        <v>0</v>
      </c>
      <c r="E771" s="15">
        <v>1</v>
      </c>
      <c r="F771" s="15">
        <f>+SUM(Tabla3[[#This Row],[BOGOTA]:[MEDELLIN]])</f>
        <v>1</v>
      </c>
      <c r="G771" s="16">
        <f>IFERROR(+INDEX([1]!Tabla4[#All],MATCH(Tabla3[[#This Row],[EKM]],'[1]LISTA DE PRECIOS EKM '!A:A,0),6),0)</f>
        <v>3699900</v>
      </c>
      <c r="H771" s="16">
        <f>IFERROR(INDEX(#REF!,MATCH(Tabla3[[#This Row],[EKM]],#REF!,0),3),0)</f>
        <v>0</v>
      </c>
    </row>
    <row r="772" spans="1:8">
      <c r="A772" s="14" t="str">
        <f t="shared" si="12"/>
        <v>EKMBRS</v>
      </c>
      <c r="B772" s="15" t="s">
        <v>4219</v>
      </c>
      <c r="C772" s="15" t="s">
        <v>4220</v>
      </c>
      <c r="D772" s="15">
        <v>0</v>
      </c>
      <c r="E772" s="15">
        <v>1</v>
      </c>
      <c r="F772" s="15">
        <f>+SUM(Tabla3[[#This Row],[BOGOTA]:[MEDELLIN]])</f>
        <v>1</v>
      </c>
      <c r="G772" s="16">
        <f>IFERROR(+INDEX([1]!Tabla4[#All],MATCH(Tabla3[[#This Row],[EKM]],'[1]LISTA DE PRECIOS EKM '!A:A,0),6),0)</f>
        <v>0</v>
      </c>
      <c r="H772" s="16">
        <f>IFERROR(INDEX(#REF!,MATCH(Tabla3[[#This Row],[EKM]],#REF!,0),3),0)</f>
        <v>0</v>
      </c>
    </row>
    <row r="773" spans="1:8">
      <c r="A773" s="14" t="str">
        <f t="shared" si="12"/>
        <v>EKMBD140GR</v>
      </c>
      <c r="B773" s="15" t="s">
        <v>4221</v>
      </c>
      <c r="C773" s="15" t="s">
        <v>4222</v>
      </c>
      <c r="D773" s="15">
        <v>0</v>
      </c>
      <c r="E773" s="15">
        <v>1</v>
      </c>
      <c r="F773" s="15">
        <f>+SUM(Tabla3[[#This Row],[BOGOTA]:[MEDELLIN]])</f>
        <v>1</v>
      </c>
      <c r="G773" s="16">
        <f>IFERROR(+INDEX([1]!Tabla4[#All],MATCH(Tabla3[[#This Row],[EKM]],'[1]LISTA DE PRECIOS EKM '!A:A,0),6),0)</f>
        <v>669900</v>
      </c>
      <c r="H773" s="16">
        <f>IFERROR(INDEX(#REF!,MATCH(Tabla3[[#This Row],[EKM]],#REF!,0),3),0)</f>
        <v>0</v>
      </c>
    </row>
    <row r="774" spans="1:8">
      <c r="A774" s="14" t="str">
        <f t="shared" si="12"/>
        <v>EKMNMARS20C</v>
      </c>
      <c r="B774" s="15" t="s">
        <v>4223</v>
      </c>
      <c r="C774" s="15" t="s">
        <v>4224</v>
      </c>
      <c r="D774" s="15">
        <v>0</v>
      </c>
      <c r="E774" s="15">
        <v>0</v>
      </c>
      <c r="F774" s="15">
        <f>+SUM(Tabla3[[#This Row],[BOGOTA]:[MEDELLIN]])</f>
        <v>0</v>
      </c>
      <c r="G774" s="16">
        <f>IFERROR(+INDEX([1]!Tabla4[#All],MATCH(Tabla3[[#This Row],[EKM]],'[1]LISTA DE PRECIOS EKM '!A:A,0),6),0)</f>
        <v>4999900</v>
      </c>
      <c r="H774" s="16">
        <f>IFERROR(INDEX(#REF!,MATCH(Tabla3[[#This Row],[EKM]],#REF!,0),3),0)</f>
        <v>0</v>
      </c>
    </row>
    <row r="775" spans="1:8">
      <c r="A775" s="14" t="str">
        <f t="shared" si="12"/>
        <v>EKMAARS16N</v>
      </c>
      <c r="B775" s="15" t="s">
        <v>4225</v>
      </c>
      <c r="C775" s="15" t="s">
        <v>4226</v>
      </c>
      <c r="D775" s="15">
        <v>0</v>
      </c>
      <c r="E775" s="15">
        <v>1</v>
      </c>
      <c r="F775" s="15">
        <f>+SUM(Tabla3[[#This Row],[BOGOTA]:[MEDELLIN]])</f>
        <v>1</v>
      </c>
      <c r="G775" s="16">
        <f>IFERROR(+INDEX([1]!Tabla4[#All],MATCH(Tabla3[[#This Row],[EKM]],'[1]LISTA DE PRECIOS EKM '!A:A,0),6),0)</f>
        <v>0</v>
      </c>
      <c r="H775" s="16">
        <f>IFERROR(INDEX(#REF!,MATCH(Tabla3[[#This Row],[EKM]],#REF!,0),3),0)</f>
        <v>0</v>
      </c>
    </row>
    <row r="776" spans="1:8">
      <c r="A776" s="14" t="str">
        <f t="shared" si="12"/>
        <v>EKMFARS16GL</v>
      </c>
      <c r="B776" s="15" t="s">
        <v>4227</v>
      </c>
      <c r="C776" s="15" t="s">
        <v>4228</v>
      </c>
      <c r="D776" s="15">
        <v>0</v>
      </c>
      <c r="E776" s="15">
        <v>1</v>
      </c>
      <c r="F776" s="15">
        <f>+SUM(Tabla3[[#This Row],[BOGOTA]:[MEDELLIN]])</f>
        <v>1</v>
      </c>
      <c r="G776" s="16">
        <f>IFERROR(+INDEX([1]!Tabla4[#All],MATCH(Tabla3[[#This Row],[EKM]],'[1]LISTA DE PRECIOS EKM '!A:A,0),6),0)</f>
        <v>2299900</v>
      </c>
      <c r="H776" s="16">
        <f>IFERROR(INDEX(#REF!,MATCH(Tabla3[[#This Row],[EKM]],#REF!,0),3),0)</f>
        <v>0</v>
      </c>
    </row>
    <row r="777" spans="1:8">
      <c r="A777" s="14" t="str">
        <f t="shared" si="12"/>
        <v>EKMR2047N</v>
      </c>
      <c r="B777" s="15" t="s">
        <v>4215</v>
      </c>
      <c r="C777" s="15" t="s">
        <v>4216</v>
      </c>
      <c r="D777" s="15">
        <v>0</v>
      </c>
      <c r="E777" s="15">
        <v>0</v>
      </c>
      <c r="F777" s="15">
        <f>+SUM(Tabla3[[#This Row],[BOGOTA]:[MEDELLIN]])</f>
        <v>0</v>
      </c>
      <c r="G777" s="16">
        <f>IFERROR(+INDEX([1]!Tabla4[#All],MATCH(Tabla3[[#This Row],[EKM]],'[1]LISTA DE PRECIOS EKM '!A:A,0),6),0)</f>
        <v>809900</v>
      </c>
      <c r="H777" s="16">
        <f>IFERROR(INDEX(#REF!,MATCH(Tabla3[[#This Row],[EKM]],#REF!,0),3),0)</f>
        <v>0</v>
      </c>
    </row>
    <row r="778" spans="1:8">
      <c r="A778" s="14" t="str">
        <f t="shared" si="12"/>
        <v>EKMR2048</v>
      </c>
      <c r="B778" s="15" t="s">
        <v>4229</v>
      </c>
      <c r="C778" s="15" t="s">
        <v>4230</v>
      </c>
      <c r="D778" s="15">
        <v>0</v>
      </c>
      <c r="E778" s="15">
        <v>0</v>
      </c>
      <c r="F778" s="15">
        <f>+SUM(Tabla3[[#This Row],[BOGOTA]:[MEDELLIN]])</f>
        <v>0</v>
      </c>
      <c r="G778" s="16">
        <f>IFERROR(+INDEX([1]!Tabla4[#All],MATCH(Tabla3[[#This Row],[EKM]],'[1]LISTA DE PRECIOS EKM '!A:A,0),6),0)</f>
        <v>419900</v>
      </c>
      <c r="H778" s="16">
        <f>IFERROR(INDEX(#REF!,MATCH(Tabla3[[#This Row],[EKM]],#REF!,0),3),0)</f>
        <v>0</v>
      </c>
    </row>
    <row r="779" spans="1:8">
      <c r="A779" s="14" t="str">
        <f t="shared" si="12"/>
        <v>EKMAARS16T</v>
      </c>
      <c r="B779" s="15" t="s">
        <v>4233</v>
      </c>
      <c r="C779" s="15" t="s">
        <v>4234</v>
      </c>
      <c r="D779" s="15">
        <v>0</v>
      </c>
      <c r="E779" s="15">
        <v>3</v>
      </c>
      <c r="F779" s="15">
        <f>+SUM(Tabla3[[#This Row],[BOGOTA]:[MEDELLIN]])</f>
        <v>3</v>
      </c>
      <c r="G779" s="16">
        <f>IFERROR(+INDEX([1]!Tabla4[#All],MATCH(Tabla3[[#This Row],[EKM]],'[1]LISTA DE PRECIOS EKM '!A:A,0),6),0)</f>
        <v>0</v>
      </c>
      <c r="H779" s="16">
        <f>IFERROR(INDEX(#REF!,MATCH(Tabla3[[#This Row],[EKM]],#REF!,0),3),0)</f>
        <v>0</v>
      </c>
    </row>
    <row r="780" spans="1:8">
      <c r="A780" s="14" t="str">
        <f t="shared" si="12"/>
        <v>EKMCARV160N</v>
      </c>
      <c r="B780" s="15" t="s">
        <v>4235</v>
      </c>
      <c r="C780" s="15" t="s">
        <v>4236</v>
      </c>
      <c r="D780" s="15">
        <v>0</v>
      </c>
      <c r="E780" s="15">
        <v>1</v>
      </c>
      <c r="F780" s="15">
        <f>+SUM(Tabla3[[#This Row],[BOGOTA]:[MEDELLIN]])</f>
        <v>1</v>
      </c>
      <c r="G780" s="16">
        <f>IFERROR(+INDEX([1]!Tabla4[#All],MATCH(Tabla3[[#This Row],[EKM]],'[1]LISTA DE PRECIOS EKM '!A:A,0),6),0)</f>
        <v>0</v>
      </c>
      <c r="H780" s="16">
        <f>IFERROR(INDEX(#REF!,MATCH(Tabla3[[#This Row],[EKM]],#REF!,0),3),0)</f>
        <v>0</v>
      </c>
    </row>
    <row r="781" spans="1:8">
      <c r="A781" s="14" t="str">
        <f t="shared" si="12"/>
        <v>EKMB1N</v>
      </c>
      <c r="B781" s="15" t="s">
        <v>4237</v>
      </c>
      <c r="C781" s="15" t="s">
        <v>4238</v>
      </c>
      <c r="D781" s="15">
        <v>0</v>
      </c>
      <c r="E781" s="15">
        <v>2</v>
      </c>
      <c r="F781" s="15">
        <f>+SUM(Tabla3[[#This Row],[BOGOTA]:[MEDELLIN]])</f>
        <v>2</v>
      </c>
      <c r="G781" s="16">
        <f>IFERROR(+INDEX([1]!Tabla4[#All],MATCH(Tabla3[[#This Row],[EKM]],'[1]LISTA DE PRECIOS EKM '!A:A,0),6),0)</f>
        <v>519900</v>
      </c>
      <c r="H781" s="16">
        <f>IFERROR(INDEX(#REF!,MATCH(Tabla3[[#This Row],[EKM]],#REF!,0),3),0)</f>
        <v>0</v>
      </c>
    </row>
    <row r="782" spans="1:8">
      <c r="A782" s="14" t="str">
        <f t="shared" si="12"/>
        <v>EKMB205</v>
      </c>
      <c r="B782" s="15" t="s">
        <v>4239</v>
      </c>
      <c r="C782" s="15" t="s">
        <v>4240</v>
      </c>
      <c r="D782" s="15">
        <v>0</v>
      </c>
      <c r="E782" s="15">
        <v>1</v>
      </c>
      <c r="F782" s="15">
        <f>+SUM(Tabla3[[#This Row],[BOGOTA]:[MEDELLIN]])</f>
        <v>1</v>
      </c>
      <c r="G782" s="16">
        <f>IFERROR(+INDEX([1]!Tabla4[#All],MATCH(Tabla3[[#This Row],[EKM]],'[1]LISTA DE PRECIOS EKM '!A:A,0),6),0)</f>
        <v>909900</v>
      </c>
      <c r="H782" s="16">
        <f>IFERROR(INDEX(#REF!,MATCH(Tabla3[[#This Row],[EKM]],#REF!,0),3),0)</f>
        <v>0</v>
      </c>
    </row>
    <row r="783" spans="1:8">
      <c r="A783" s="14" t="str">
        <f t="shared" si="12"/>
        <v>EKMR2701</v>
      </c>
      <c r="B783" s="15" t="s">
        <v>4231</v>
      </c>
      <c r="C783" s="15" t="s">
        <v>4232</v>
      </c>
      <c r="D783" s="15">
        <v>1</v>
      </c>
      <c r="E783" s="15">
        <v>0</v>
      </c>
      <c r="F783" s="15">
        <f>+SUM(Tabla3[[#This Row],[BOGOTA]:[MEDELLIN]])</f>
        <v>1</v>
      </c>
      <c r="G783" s="16">
        <f>IFERROR(+INDEX([1]!Tabla4[#All],MATCH(Tabla3[[#This Row],[EKM]],'[1]LISTA DE PRECIOS EKM '!A:A,0),6),0)</f>
        <v>559900</v>
      </c>
      <c r="H783" s="16">
        <f>IFERROR(INDEX(#REF!,MATCH(Tabla3[[#This Row],[EKM]],#REF!,0),3),0)</f>
        <v>0</v>
      </c>
    </row>
    <row r="784" spans="1:8">
      <c r="A784" s="14" t="str">
        <f t="shared" si="12"/>
        <v>EKMR3107PRB</v>
      </c>
      <c r="B784" s="15" t="s">
        <v>4241</v>
      </c>
      <c r="C784" s="15" t="s">
        <v>4242</v>
      </c>
      <c r="D784" s="15">
        <v>4</v>
      </c>
      <c r="E784" s="15">
        <v>0</v>
      </c>
      <c r="F784" s="15">
        <f>+SUM(Tabla3[[#This Row],[BOGOTA]:[MEDELLIN]])</f>
        <v>4</v>
      </c>
      <c r="G784" s="16">
        <f>IFERROR(+INDEX([1]!Tabla4[#All],MATCH(Tabla3[[#This Row],[EKM]],'[1]LISTA DE PRECIOS EKM '!A:A,0),6),0)</f>
        <v>859900</v>
      </c>
      <c r="H784" s="16">
        <f>IFERROR(INDEX(#REF!,MATCH(Tabla3[[#This Row],[EKM]],#REF!,0),3),0)</f>
        <v>0</v>
      </c>
    </row>
    <row r="785" spans="1:8">
      <c r="A785" s="14" t="str">
        <f t="shared" si="12"/>
        <v>EKMB60GP</v>
      </c>
      <c r="B785" s="15" t="s">
        <v>4245</v>
      </c>
      <c r="C785" s="15" t="s">
        <v>4246</v>
      </c>
      <c r="D785" s="15">
        <v>0</v>
      </c>
      <c r="E785" s="15">
        <v>1</v>
      </c>
      <c r="F785" s="15">
        <f>+SUM(Tabla3[[#This Row],[BOGOTA]:[MEDELLIN]])</f>
        <v>1</v>
      </c>
      <c r="G785" s="16">
        <f>IFERROR(+INDEX([1]!Tabla4[#All],MATCH(Tabla3[[#This Row],[EKM]],'[1]LISTA DE PRECIOS EKM '!A:A,0),6),0)</f>
        <v>1099900</v>
      </c>
      <c r="H785" s="16">
        <f>IFERROR(INDEX(#REF!,MATCH(Tabla3[[#This Row],[EKM]],#REF!,0),3),0)</f>
        <v>0</v>
      </c>
    </row>
    <row r="786" spans="1:8">
      <c r="A786" s="14" t="str">
        <f t="shared" si="12"/>
        <v>EKMPJGP160</v>
      </c>
      <c r="B786" s="15" t="s">
        <v>4247</v>
      </c>
      <c r="C786" s="15" t="s">
        <v>4248</v>
      </c>
      <c r="D786" s="15">
        <v>0</v>
      </c>
      <c r="E786" s="15">
        <v>1</v>
      </c>
      <c r="F786" s="15">
        <f>+SUM(Tabla3[[#This Row],[BOGOTA]:[MEDELLIN]])</f>
        <v>1</v>
      </c>
      <c r="G786" s="16">
        <f>IFERROR(+INDEX([1]!Tabla4[#All],MATCH(Tabla3[[#This Row],[EKM]],'[1]LISTA DE PRECIOS EKM '!A:A,0),6),0)</f>
        <v>629900</v>
      </c>
      <c r="H786" s="16">
        <f>IFERROR(INDEX(#REF!,MATCH(Tabla3[[#This Row],[EKM]],#REF!,0),3),0)</f>
        <v>0</v>
      </c>
    </row>
    <row r="787" spans="1:8">
      <c r="A787" s="14" t="str">
        <f t="shared" si="12"/>
        <v>EKMR3107PZB</v>
      </c>
      <c r="B787" s="15" t="s">
        <v>4243</v>
      </c>
      <c r="C787" s="15" t="s">
        <v>4244</v>
      </c>
      <c r="D787" s="15">
        <v>1</v>
      </c>
      <c r="E787" s="15">
        <v>0</v>
      </c>
      <c r="F787" s="15">
        <f>+SUM(Tabla3[[#This Row],[BOGOTA]:[MEDELLIN]])</f>
        <v>1</v>
      </c>
      <c r="G787" s="16">
        <f>IFERROR(+INDEX([1]!Tabla4[#All],MATCH(Tabla3[[#This Row],[EKM]],'[1]LISTA DE PRECIOS EKM '!A:A,0),6),0)</f>
        <v>579900</v>
      </c>
      <c r="H787" s="16">
        <f>IFERROR(INDEX(#REF!,MATCH(Tabla3[[#This Row],[EKM]],#REF!,0),3),0)</f>
        <v>0</v>
      </c>
    </row>
    <row r="788" spans="1:8">
      <c r="A788" s="14" t="str">
        <f t="shared" si="12"/>
        <v>EKMR3107R</v>
      </c>
      <c r="B788" s="15" t="s">
        <v>4249</v>
      </c>
      <c r="C788" s="15" t="s">
        <v>4250</v>
      </c>
      <c r="D788" s="15">
        <v>1</v>
      </c>
      <c r="E788" s="15">
        <v>0</v>
      </c>
      <c r="F788" s="15">
        <f>+SUM(Tabla3[[#This Row],[BOGOTA]:[MEDELLIN]])</f>
        <v>1</v>
      </c>
      <c r="G788" s="16">
        <f>IFERROR(+INDEX([1]!Tabla4[#All],MATCH(Tabla3[[#This Row],[EKM]],'[1]LISTA DE PRECIOS EKM '!A:A,0),6),0)</f>
        <v>919900</v>
      </c>
      <c r="H788" s="16">
        <f>IFERROR(INDEX(#REF!,MATCH(Tabla3[[#This Row],[EKM]],#REF!,0),3),0)</f>
        <v>0</v>
      </c>
    </row>
    <row r="789" spans="1:8">
      <c r="A789" s="14" t="str">
        <f t="shared" si="12"/>
        <v>EKMR31226</v>
      </c>
      <c r="B789" s="15" t="s">
        <v>4251</v>
      </c>
      <c r="C789" s="15" t="s">
        <v>4252</v>
      </c>
      <c r="D789" s="15">
        <v>1</v>
      </c>
      <c r="E789" s="15">
        <v>3</v>
      </c>
      <c r="F789" s="15">
        <f>+SUM(Tabla3[[#This Row],[BOGOTA]:[MEDELLIN]])</f>
        <v>4</v>
      </c>
      <c r="G789" s="16">
        <f>IFERROR(+INDEX([1]!Tabla4[#All],MATCH(Tabla3[[#This Row],[EKM]],'[1]LISTA DE PRECIOS EKM '!A:A,0),6),0)</f>
        <v>1179900</v>
      </c>
      <c r="H789" s="16">
        <f>IFERROR(INDEX(#REF!,MATCH(Tabla3[[#This Row],[EKM]],#REF!,0),3),0)</f>
        <v>0</v>
      </c>
    </row>
    <row r="790" spans="1:8">
      <c r="A790" s="14" t="str">
        <f t="shared" si="12"/>
        <v>EKMR31226NB</v>
      </c>
      <c r="B790" s="15" t="s">
        <v>4253</v>
      </c>
      <c r="C790" s="15" t="s">
        <v>4254</v>
      </c>
      <c r="D790" s="15">
        <v>1</v>
      </c>
      <c r="E790" s="15">
        <v>0</v>
      </c>
      <c r="F790" s="15">
        <f>+SUM(Tabla3[[#This Row],[BOGOTA]:[MEDELLIN]])</f>
        <v>1</v>
      </c>
      <c r="G790" s="16">
        <f>IFERROR(+INDEX([1]!Tabla4[#All],MATCH(Tabla3[[#This Row],[EKM]],'[1]LISTA DE PRECIOS EKM '!A:A,0),6),0)</f>
        <v>1079900</v>
      </c>
      <c r="H790" s="16">
        <f>IFERROR(INDEX(#REF!,MATCH(Tabla3[[#This Row],[EKM]],#REF!,0),3),0)</f>
        <v>0</v>
      </c>
    </row>
    <row r="791" spans="1:8">
      <c r="A791" s="14" t="str">
        <f t="shared" si="12"/>
        <v>EKMR31283</v>
      </c>
      <c r="B791" s="15" t="s">
        <v>4255</v>
      </c>
      <c r="C791" s="15" t="s">
        <v>4256</v>
      </c>
      <c r="D791" s="15">
        <v>2</v>
      </c>
      <c r="E791" s="15">
        <v>0</v>
      </c>
      <c r="F791" s="15">
        <f>+SUM(Tabla3[[#This Row],[BOGOTA]:[MEDELLIN]])</f>
        <v>2</v>
      </c>
      <c r="G791" s="16">
        <f>IFERROR(+INDEX([1]!Tabla4[#All],MATCH(Tabla3[[#This Row],[EKM]],'[1]LISTA DE PRECIOS EKM '!A:A,0),6),0)</f>
        <v>959900</v>
      </c>
      <c r="H791" s="16">
        <f>IFERROR(INDEX(#REF!,MATCH(Tabla3[[#This Row],[EKM]],#REF!,0),3),0)</f>
        <v>0</v>
      </c>
    </row>
    <row r="792" spans="1:8">
      <c r="A792" s="14" t="str">
        <f t="shared" si="12"/>
        <v>EKMR31562</v>
      </c>
      <c r="B792" s="15" t="s">
        <v>4257</v>
      </c>
      <c r="C792" s="15" t="s">
        <v>4258</v>
      </c>
      <c r="D792" s="15">
        <v>10</v>
      </c>
      <c r="E792" s="15">
        <v>1</v>
      </c>
      <c r="F792" s="15">
        <f>+SUM(Tabla3[[#This Row],[BOGOTA]:[MEDELLIN]])</f>
        <v>11</v>
      </c>
      <c r="G792" s="16">
        <f>IFERROR(+INDEX([1]!Tabla4[#All],MATCH(Tabla3[[#This Row],[EKM]],'[1]LISTA DE PRECIOS EKM '!A:A,0),6),0)</f>
        <v>669900</v>
      </c>
      <c r="H792" s="16">
        <f>IFERROR(INDEX(#REF!,MATCH(Tabla3[[#This Row],[EKM]],#REF!,0),3),0)</f>
        <v>0</v>
      </c>
    </row>
    <row r="793" spans="1:8">
      <c r="A793" s="14" t="str">
        <f t="shared" si="12"/>
        <v>EKMR31562P</v>
      </c>
      <c r="B793" s="15" t="s">
        <v>4259</v>
      </c>
      <c r="C793" s="15" t="s">
        <v>4260</v>
      </c>
      <c r="D793" s="15">
        <v>0</v>
      </c>
      <c r="E793" s="15">
        <v>1</v>
      </c>
      <c r="F793" s="15">
        <f>+SUM(Tabla3[[#This Row],[BOGOTA]:[MEDELLIN]])</f>
        <v>1</v>
      </c>
      <c r="G793" s="16">
        <f>IFERROR(+INDEX([1]!Tabla4[#All],MATCH(Tabla3[[#This Row],[EKM]],'[1]LISTA DE PRECIOS EKM '!A:A,0),6),0)</f>
        <v>669900</v>
      </c>
      <c r="H793" s="16">
        <f>IFERROR(INDEX(#REF!,MATCH(Tabla3[[#This Row],[EKM]],#REF!,0),3),0)</f>
        <v>0</v>
      </c>
    </row>
    <row r="794" spans="1:8">
      <c r="A794" s="14" t="str">
        <f t="shared" si="12"/>
        <v>EKMR3432N</v>
      </c>
      <c r="B794" s="15" t="s">
        <v>4261</v>
      </c>
      <c r="C794" s="15" t="s">
        <v>4262</v>
      </c>
      <c r="D794" s="15">
        <v>0</v>
      </c>
      <c r="E794" s="15">
        <v>0</v>
      </c>
      <c r="F794" s="15">
        <f>+SUM(Tabla3[[#This Row],[BOGOTA]:[MEDELLIN]])</f>
        <v>0</v>
      </c>
      <c r="G794" s="16">
        <f>IFERROR(+INDEX([1]!Tabla4[#All],MATCH(Tabla3[[#This Row],[EKM]],'[1]LISTA DE PRECIOS EKM '!A:A,0),6),0)</f>
        <v>0</v>
      </c>
      <c r="H794" s="16">
        <f>IFERROR(INDEX(#REF!,MATCH(Tabla3[[#This Row],[EKM]],#REF!,0),3),0)</f>
        <v>0</v>
      </c>
    </row>
    <row r="795" spans="1:8">
      <c r="A795" s="14" t="str">
        <f t="shared" si="12"/>
        <v>EKMR355</v>
      </c>
      <c r="B795" s="15" t="s">
        <v>4263</v>
      </c>
      <c r="C795" s="15" t="s">
        <v>4264</v>
      </c>
      <c r="D795" s="15">
        <v>1</v>
      </c>
      <c r="E795" s="15">
        <v>0</v>
      </c>
      <c r="F795" s="15">
        <f>+SUM(Tabla3[[#This Row],[BOGOTA]:[MEDELLIN]])</f>
        <v>1</v>
      </c>
      <c r="G795" s="16">
        <f>IFERROR(+INDEX([1]!Tabla4[#All],MATCH(Tabla3[[#This Row],[EKM]],'[1]LISTA DE PRECIOS EKM '!A:A,0),6),0)</f>
        <v>729900</v>
      </c>
      <c r="H795" s="16">
        <f>IFERROR(INDEX(#REF!,MATCH(Tabla3[[#This Row],[EKM]],#REF!,0),3),0)</f>
        <v>0</v>
      </c>
    </row>
    <row r="796" spans="1:8">
      <c r="A796" s="14" t="str">
        <f t="shared" si="12"/>
        <v>EKMR362</v>
      </c>
      <c r="B796" s="15" t="s">
        <v>4265</v>
      </c>
      <c r="C796" s="15" t="s">
        <v>4266</v>
      </c>
      <c r="D796" s="15">
        <v>0</v>
      </c>
      <c r="E796" s="15">
        <v>1</v>
      </c>
      <c r="F796" s="15">
        <f>+SUM(Tabla3[[#This Row],[BOGOTA]:[MEDELLIN]])</f>
        <v>1</v>
      </c>
      <c r="G796" s="16">
        <f>IFERROR(+INDEX([1]!Tabla4[#All],MATCH(Tabla3[[#This Row],[EKM]],'[1]LISTA DE PRECIOS EKM '!A:A,0),6),0)</f>
        <v>299900</v>
      </c>
      <c r="H796" s="16">
        <f>IFERROR(INDEX(#REF!,MATCH(Tabla3[[#This Row],[EKM]],#REF!,0),3),0)</f>
        <v>0</v>
      </c>
    </row>
    <row r="797" spans="1:8">
      <c r="A797" s="14" t="str">
        <f t="shared" si="12"/>
        <v>EKMR3721N</v>
      </c>
      <c r="B797" s="15" t="s">
        <v>4267</v>
      </c>
      <c r="C797" s="15" t="s">
        <v>4268</v>
      </c>
      <c r="D797" s="15">
        <v>0</v>
      </c>
      <c r="E797" s="15">
        <v>0</v>
      </c>
      <c r="F797" s="15">
        <f>+SUM(Tabla3[[#This Row],[BOGOTA]:[MEDELLIN]])</f>
        <v>0</v>
      </c>
      <c r="G797" s="16">
        <f>IFERROR(+INDEX([1]!Tabla4[#All],MATCH(Tabla3[[#This Row],[EKM]],'[1]LISTA DE PRECIOS EKM '!A:A,0),6),0)</f>
        <v>269900</v>
      </c>
      <c r="H797" s="16">
        <f>IFERROR(INDEX(#REF!,MATCH(Tabla3[[#This Row],[EKM]],#REF!,0),3),0)</f>
        <v>0</v>
      </c>
    </row>
    <row r="798" spans="1:8">
      <c r="A798" s="14" t="str">
        <f t="shared" si="12"/>
        <v>EKMR372PB</v>
      </c>
      <c r="B798" s="15" t="s">
        <v>4269</v>
      </c>
      <c r="C798" s="15" t="s">
        <v>4270</v>
      </c>
      <c r="D798" s="15">
        <v>1</v>
      </c>
      <c r="E798" s="15">
        <v>0</v>
      </c>
      <c r="F798" s="15">
        <f>+SUM(Tabla3[[#This Row],[BOGOTA]:[MEDELLIN]])</f>
        <v>1</v>
      </c>
      <c r="G798" s="16">
        <f>IFERROR(+INDEX([1]!Tabla4[#All],MATCH(Tabla3[[#This Row],[EKM]],'[1]LISTA DE PRECIOS EKM '!A:A,0),6),0)</f>
        <v>939900</v>
      </c>
      <c r="H798" s="16">
        <f>IFERROR(INDEX(#REF!,MATCH(Tabla3[[#This Row],[EKM]],#REF!,0),3),0)</f>
        <v>0</v>
      </c>
    </row>
    <row r="799" spans="1:8">
      <c r="A799" s="14" t="str">
        <f t="shared" si="12"/>
        <v>EKMR385N</v>
      </c>
      <c r="B799" s="15" t="s">
        <v>4271</v>
      </c>
      <c r="C799" s="15" t="s">
        <v>4272</v>
      </c>
      <c r="D799" s="15">
        <v>0</v>
      </c>
      <c r="E799" s="15">
        <v>0</v>
      </c>
      <c r="F799" s="15">
        <f>+SUM(Tabla3[[#This Row],[BOGOTA]:[MEDELLIN]])</f>
        <v>0</v>
      </c>
      <c r="G799" s="16">
        <f>IFERROR(+INDEX([1]!Tabla4[#All],MATCH(Tabla3[[#This Row],[EKM]],'[1]LISTA DE PRECIOS EKM '!A:A,0),6),0)</f>
        <v>0</v>
      </c>
      <c r="H799" s="16">
        <f>IFERROR(INDEX(#REF!,MATCH(Tabla3[[#This Row],[EKM]],#REF!,0),3),0)</f>
        <v>0</v>
      </c>
    </row>
    <row r="800" spans="1:8">
      <c r="A800" s="14" t="str">
        <f t="shared" si="12"/>
        <v>EKMR385R</v>
      </c>
      <c r="B800" s="15" t="s">
        <v>4273</v>
      </c>
      <c r="C800" s="15" t="s">
        <v>4274</v>
      </c>
      <c r="D800" s="15">
        <v>0</v>
      </c>
      <c r="E800" s="15">
        <v>0</v>
      </c>
      <c r="F800" s="15">
        <f>+SUM(Tabla3[[#This Row],[BOGOTA]:[MEDELLIN]])</f>
        <v>0</v>
      </c>
      <c r="G800" s="16">
        <f>IFERROR(+INDEX([1]!Tabla4[#All],MATCH(Tabla3[[#This Row],[EKM]],'[1]LISTA DE PRECIOS EKM '!A:A,0),6),0)</f>
        <v>0</v>
      </c>
      <c r="H800" s="16">
        <f>IFERROR(INDEX(#REF!,MATCH(Tabla3[[#This Row],[EKM]],#REF!,0),3),0)</f>
        <v>0</v>
      </c>
    </row>
    <row r="801" spans="1:8">
      <c r="A801" s="14" t="str">
        <f t="shared" si="12"/>
        <v>EKMR385Z</v>
      </c>
      <c r="B801" s="15" t="s">
        <v>4275</v>
      </c>
      <c r="C801" s="15" t="s">
        <v>4276</v>
      </c>
      <c r="D801" s="15">
        <v>0</v>
      </c>
      <c r="E801" s="15">
        <v>0</v>
      </c>
      <c r="F801" s="15">
        <f>+SUM(Tabla3[[#This Row],[BOGOTA]:[MEDELLIN]])</f>
        <v>0</v>
      </c>
      <c r="G801" s="16">
        <f>IFERROR(+INDEX([1]!Tabla4[#All],MATCH(Tabla3[[#This Row],[EKM]],'[1]LISTA DE PRECIOS EKM '!A:A,0),6),0)</f>
        <v>0</v>
      </c>
      <c r="H801" s="16">
        <f>IFERROR(INDEX(#REF!,MATCH(Tabla3[[#This Row],[EKM]],#REF!,0),3),0)</f>
        <v>0</v>
      </c>
    </row>
    <row r="802" spans="1:8">
      <c r="A802" s="14" t="str">
        <f t="shared" si="12"/>
        <v>EKMR3971</v>
      </c>
      <c r="B802" s="15" t="s">
        <v>4277</v>
      </c>
      <c r="C802" s="15" t="s">
        <v>4278</v>
      </c>
      <c r="D802" s="15">
        <v>10</v>
      </c>
      <c r="E802" s="15">
        <v>13</v>
      </c>
      <c r="F802" s="15">
        <f>+SUM(Tabla3[[#This Row],[BOGOTA]:[MEDELLIN]])</f>
        <v>23</v>
      </c>
      <c r="G802" s="16">
        <f>IFERROR(+INDEX([1]!Tabla4[#All],MATCH(Tabla3[[#This Row],[EKM]],'[1]LISTA DE PRECIOS EKM '!A:A,0),6),0)</f>
        <v>489900</v>
      </c>
      <c r="H802" s="16">
        <f>IFERROR(INDEX(#REF!,MATCH(Tabla3[[#This Row],[EKM]],#REF!,0),3),0)</f>
        <v>0</v>
      </c>
    </row>
    <row r="803" spans="1:8">
      <c r="A803" s="14" t="str">
        <f t="shared" si="12"/>
        <v>EKMR3977NA</v>
      </c>
      <c r="B803" s="15" t="s">
        <v>4279</v>
      </c>
      <c r="C803" s="15" t="s">
        <v>4280</v>
      </c>
      <c r="D803" s="15">
        <v>1</v>
      </c>
      <c r="E803" s="15">
        <v>0</v>
      </c>
      <c r="F803" s="15">
        <f>+SUM(Tabla3[[#This Row],[BOGOTA]:[MEDELLIN]])</f>
        <v>1</v>
      </c>
      <c r="G803" s="16">
        <f>IFERROR(+INDEX([1]!Tabla4[#All],MATCH(Tabla3[[#This Row],[EKM]],'[1]LISTA DE PRECIOS EKM '!A:A,0),6),0)</f>
        <v>879900</v>
      </c>
      <c r="H803" s="16">
        <f>IFERROR(INDEX(#REF!,MATCH(Tabla3[[#This Row],[EKM]],#REF!,0),3),0)</f>
        <v>0</v>
      </c>
    </row>
    <row r="804" spans="1:8">
      <c r="A804" s="14" t="str">
        <f t="shared" si="12"/>
        <v>EKMR3977NR</v>
      </c>
      <c r="B804" s="15" t="s">
        <v>4281</v>
      </c>
      <c r="C804" s="15" t="s">
        <v>4282</v>
      </c>
      <c r="D804" s="15">
        <v>2</v>
      </c>
      <c r="E804" s="15">
        <v>0</v>
      </c>
      <c r="F804" s="15">
        <f>+SUM(Tabla3[[#This Row],[BOGOTA]:[MEDELLIN]])</f>
        <v>2</v>
      </c>
      <c r="G804" s="16">
        <f>IFERROR(+INDEX([1]!Tabla4[#All],MATCH(Tabla3[[#This Row],[EKM]],'[1]LISTA DE PRECIOS EKM '!A:A,0),6),0)</f>
        <v>989900</v>
      </c>
      <c r="H804" s="16">
        <f>IFERROR(INDEX(#REF!,MATCH(Tabla3[[#This Row],[EKM]],#REF!,0),3),0)</f>
        <v>0</v>
      </c>
    </row>
    <row r="805" spans="1:8">
      <c r="A805" s="14" t="str">
        <f t="shared" si="12"/>
        <v>EKMR3980AZ</v>
      </c>
      <c r="B805" s="15" t="s">
        <v>4283</v>
      </c>
      <c r="C805" s="15" t="s">
        <v>4284</v>
      </c>
      <c r="D805" s="15">
        <v>1</v>
      </c>
      <c r="E805" s="15">
        <v>1</v>
      </c>
      <c r="F805" s="15">
        <f>+SUM(Tabla3[[#This Row],[BOGOTA]:[MEDELLIN]])</f>
        <v>2</v>
      </c>
      <c r="G805" s="16">
        <f>IFERROR(+INDEX([1]!Tabla4[#All],MATCH(Tabla3[[#This Row],[EKM]],'[1]LISTA DE PRECIOS EKM '!A:A,0),6),0)</f>
        <v>799900</v>
      </c>
      <c r="H805" s="16">
        <f>IFERROR(INDEX(#REF!,MATCH(Tabla3[[#This Row],[EKM]],#REF!,0),3),0)</f>
        <v>0</v>
      </c>
    </row>
    <row r="806" spans="1:8">
      <c r="A806" s="14" t="str">
        <f t="shared" si="12"/>
        <v>EKMR3985NAZ</v>
      </c>
      <c r="B806" s="15" t="s">
        <v>4285</v>
      </c>
      <c r="C806" s="15" t="s">
        <v>4286</v>
      </c>
      <c r="D806" s="15">
        <v>1</v>
      </c>
      <c r="E806" s="15">
        <v>0</v>
      </c>
      <c r="F806" s="15">
        <f>+SUM(Tabla3[[#This Row],[BOGOTA]:[MEDELLIN]])</f>
        <v>1</v>
      </c>
      <c r="G806" s="16">
        <f>IFERROR(+INDEX([1]!Tabla4[#All],MATCH(Tabla3[[#This Row],[EKM]],'[1]LISTA DE PRECIOS EKM '!A:A,0),6),0)</f>
        <v>899900</v>
      </c>
      <c r="H806" s="16">
        <f>IFERROR(INDEX(#REF!,MATCH(Tabla3[[#This Row],[EKM]],#REF!,0),3),0)</f>
        <v>0</v>
      </c>
    </row>
    <row r="807" spans="1:8">
      <c r="A807" s="14" t="str">
        <f t="shared" si="12"/>
        <v>EKMES132</v>
      </c>
      <c r="B807" s="15" t="s">
        <v>4289</v>
      </c>
      <c r="C807" s="15" t="s">
        <v>4290</v>
      </c>
      <c r="D807" s="15">
        <v>0</v>
      </c>
      <c r="E807" s="15">
        <v>1</v>
      </c>
      <c r="F807" s="15">
        <f>+SUM(Tabla3[[#This Row],[BOGOTA]:[MEDELLIN]])</f>
        <v>1</v>
      </c>
      <c r="G807" s="16">
        <f>IFERROR(+INDEX([1]!Tabla4[#All],MATCH(Tabla3[[#This Row],[EKM]],'[1]LISTA DE PRECIOS EKM '!A:A,0),6),0)</f>
        <v>869900</v>
      </c>
      <c r="H807" s="16">
        <f>IFERROR(INDEX(#REF!,MATCH(Tabla3[[#This Row],[EKM]],#REF!,0),3),0)</f>
        <v>0</v>
      </c>
    </row>
    <row r="808" spans="1:8">
      <c r="A808" s="14" t="str">
        <f t="shared" si="12"/>
        <v>EKMR4022</v>
      </c>
      <c r="B808" s="15" t="s">
        <v>4287</v>
      </c>
      <c r="C808" s="15" t="s">
        <v>4288</v>
      </c>
      <c r="D808" s="15">
        <v>1</v>
      </c>
      <c r="E808" s="15">
        <v>0</v>
      </c>
      <c r="F808" s="15">
        <f>+SUM(Tabla3[[#This Row],[BOGOTA]:[MEDELLIN]])</f>
        <v>1</v>
      </c>
      <c r="G808" s="16">
        <f>IFERROR(+INDEX([1]!Tabla4[#All],MATCH(Tabla3[[#This Row],[EKM]],'[1]LISTA DE PRECIOS EKM '!A:A,0),6),0)</f>
        <v>339900</v>
      </c>
      <c r="H808" s="16">
        <f>IFERROR(INDEX(#REF!,MATCH(Tabla3[[#This Row],[EKM]],#REF!,0),3),0)</f>
        <v>0</v>
      </c>
    </row>
    <row r="809" spans="1:8">
      <c r="A809" s="14" t="str">
        <f t="shared" si="12"/>
        <v>EKMR598</v>
      </c>
      <c r="B809" s="15" t="s">
        <v>4291</v>
      </c>
      <c r="C809" s="15" t="s">
        <v>4292</v>
      </c>
      <c r="D809" s="15">
        <v>4</v>
      </c>
      <c r="E809" s="15">
        <v>0</v>
      </c>
      <c r="F809" s="15">
        <f>+SUM(Tabla3[[#This Row],[BOGOTA]:[MEDELLIN]])</f>
        <v>4</v>
      </c>
      <c r="G809" s="16">
        <f>IFERROR(+INDEX([1]!Tabla4[#All],MATCH(Tabla3[[#This Row],[EKM]],'[1]LISTA DE PRECIOS EKM '!A:A,0),6),0)</f>
        <v>319900</v>
      </c>
      <c r="H809" s="16">
        <f>IFERROR(INDEX(#REF!,MATCH(Tabla3[[#This Row],[EKM]],#REF!,0),3),0)</f>
        <v>0</v>
      </c>
    </row>
    <row r="810" spans="1:8">
      <c r="A810" s="14" t="str">
        <f t="shared" si="12"/>
        <v>EKMR6000</v>
      </c>
      <c r="B810" s="15" t="s">
        <v>4293</v>
      </c>
      <c r="C810" s="15" t="s">
        <v>4294</v>
      </c>
      <c r="D810" s="15">
        <v>0</v>
      </c>
      <c r="E810" s="15">
        <v>7</v>
      </c>
      <c r="F810" s="15">
        <f>+SUM(Tabla3[[#This Row],[BOGOTA]:[MEDELLIN]])</f>
        <v>7</v>
      </c>
      <c r="G810" s="16">
        <f>IFERROR(+INDEX([1]!Tabla4[#All],MATCH(Tabla3[[#This Row],[EKM]],'[1]LISTA DE PRECIOS EKM '!A:A,0),6),0)</f>
        <v>449900</v>
      </c>
      <c r="H810" s="16">
        <f>IFERROR(INDEX(#REF!,MATCH(Tabla3[[#This Row],[EKM]],#REF!,0),3),0)</f>
        <v>0</v>
      </c>
    </row>
    <row r="811" spans="1:8">
      <c r="A811" s="14" t="str">
        <f t="shared" si="12"/>
        <v>EKMR745</v>
      </c>
      <c r="B811" s="15" t="s">
        <v>4295</v>
      </c>
      <c r="C811" s="15" t="s">
        <v>4296</v>
      </c>
      <c r="D811" s="15">
        <v>7</v>
      </c>
      <c r="E811" s="15">
        <v>0</v>
      </c>
      <c r="F811" s="15">
        <f>+SUM(Tabla3[[#This Row],[BOGOTA]:[MEDELLIN]])</f>
        <v>7</v>
      </c>
      <c r="G811" s="16">
        <f>IFERROR(+INDEX([1]!Tabla4[#All],MATCH(Tabla3[[#This Row],[EKM]],'[1]LISTA DE PRECIOS EKM '!A:A,0),6),0)</f>
        <v>519900</v>
      </c>
      <c r="H811" s="16">
        <f>IFERROR(INDEX(#REF!,MATCH(Tabla3[[#This Row],[EKM]],#REF!,0),3),0)</f>
        <v>0</v>
      </c>
    </row>
    <row r="812" spans="1:8">
      <c r="A812" s="14" t="str">
        <f t="shared" si="12"/>
        <v>EKMR757</v>
      </c>
      <c r="B812" s="15" t="s">
        <v>4297</v>
      </c>
      <c r="C812" s="15" t="s">
        <v>4298</v>
      </c>
      <c r="D812" s="15">
        <v>6</v>
      </c>
      <c r="E812" s="15">
        <v>0</v>
      </c>
      <c r="F812" s="15">
        <f>+SUM(Tabla3[[#This Row],[BOGOTA]:[MEDELLIN]])</f>
        <v>6</v>
      </c>
      <c r="G812" s="16">
        <f>IFERROR(+INDEX([1]!Tabla4[#All],MATCH(Tabla3[[#This Row],[EKM]],'[1]LISTA DE PRECIOS EKM '!A:A,0),6),0)</f>
        <v>499900</v>
      </c>
      <c r="H812" s="16">
        <f>IFERROR(INDEX(#REF!,MATCH(Tabla3[[#This Row],[EKM]],#REF!,0),3),0)</f>
        <v>0</v>
      </c>
    </row>
    <row r="813" spans="1:8">
      <c r="A813" s="14" t="str">
        <f t="shared" si="12"/>
        <v>EKMR814N</v>
      </c>
      <c r="B813" s="15" t="s">
        <v>4299</v>
      </c>
      <c r="C813" s="15" t="s">
        <v>4300</v>
      </c>
      <c r="D813" s="15">
        <v>1</v>
      </c>
      <c r="E813" s="15">
        <v>0</v>
      </c>
      <c r="F813" s="15">
        <f>+SUM(Tabla3[[#This Row],[BOGOTA]:[MEDELLIN]])</f>
        <v>1</v>
      </c>
      <c r="G813" s="16">
        <f>IFERROR(+INDEX([1]!Tabla4[#All],MATCH(Tabla3[[#This Row],[EKM]],'[1]LISTA DE PRECIOS EKM '!A:A,0),6),0)</f>
        <v>579900</v>
      </c>
      <c r="H813" s="16">
        <f>IFERROR(INDEX(#REF!,MATCH(Tabla3[[#This Row],[EKM]],#REF!,0),3),0)</f>
        <v>0</v>
      </c>
    </row>
    <row r="814" spans="1:8">
      <c r="A814" s="14" t="str">
        <f t="shared" si="12"/>
        <v>EKMR815N</v>
      </c>
      <c r="B814" s="15" t="s">
        <v>4301</v>
      </c>
      <c r="C814" s="15" t="s">
        <v>4302</v>
      </c>
      <c r="D814" s="15">
        <v>0</v>
      </c>
      <c r="E814" s="15">
        <v>0</v>
      </c>
      <c r="F814" s="15">
        <f>+SUM(Tabla3[[#This Row],[BOGOTA]:[MEDELLIN]])</f>
        <v>0</v>
      </c>
      <c r="G814" s="16">
        <f>IFERROR(+INDEX([1]!Tabla4[#All],MATCH(Tabla3[[#This Row],[EKM]],'[1]LISTA DE PRECIOS EKM '!A:A,0),6),0)</f>
        <v>369900</v>
      </c>
      <c r="H814" s="16">
        <f>IFERROR(INDEX(#REF!,MATCH(Tabla3[[#This Row],[EKM]],#REF!,0),3),0)</f>
        <v>0</v>
      </c>
    </row>
    <row r="815" spans="1:8">
      <c r="A815" s="14" t="str">
        <f t="shared" si="12"/>
        <v>EKMES167</v>
      </c>
      <c r="B815" s="15" t="s">
        <v>4307</v>
      </c>
      <c r="C815" s="15" t="s">
        <v>4308</v>
      </c>
      <c r="D815" s="15">
        <v>0</v>
      </c>
      <c r="E815" s="15">
        <v>-1</v>
      </c>
      <c r="F815" s="15">
        <f>+SUM(Tabla3[[#This Row],[BOGOTA]:[MEDELLIN]])</f>
        <v>-1</v>
      </c>
      <c r="G815" s="16">
        <f>IFERROR(+INDEX([1]!Tabla4[#All],MATCH(Tabla3[[#This Row],[EKM]],'[1]LISTA DE PRECIOS EKM '!A:A,0),6),0)</f>
        <v>1699900</v>
      </c>
      <c r="H815" s="16">
        <f>IFERROR(INDEX(#REF!,MATCH(Tabla3[[#This Row],[EKM]],#REF!,0),3),0)</f>
        <v>0</v>
      </c>
    </row>
    <row r="816" spans="1:8">
      <c r="A816" s="14" t="str">
        <f t="shared" si="12"/>
        <v>EKMR815TP</v>
      </c>
      <c r="B816" s="15" t="s">
        <v>4303</v>
      </c>
      <c r="C816" s="15" t="s">
        <v>4304</v>
      </c>
      <c r="D816" s="15">
        <v>0</v>
      </c>
      <c r="E816" s="15">
        <v>3</v>
      </c>
      <c r="F816" s="15">
        <f>+SUM(Tabla3[[#This Row],[BOGOTA]:[MEDELLIN]])</f>
        <v>3</v>
      </c>
      <c r="G816" s="16">
        <f>IFERROR(+INDEX([1]!Tabla4[#All],MATCH(Tabla3[[#This Row],[EKM]],'[1]LISTA DE PRECIOS EKM '!A:A,0),6),0)</f>
        <v>769900</v>
      </c>
      <c r="H816" s="16">
        <f>IFERROR(INDEX(#REF!,MATCH(Tabla3[[#This Row],[EKM]],#REF!,0),3),0)</f>
        <v>0</v>
      </c>
    </row>
    <row r="817" spans="1:8">
      <c r="A817" s="14" t="str">
        <f t="shared" si="12"/>
        <v>EKMR879B</v>
      </c>
      <c r="B817" s="15" t="s">
        <v>4305</v>
      </c>
      <c r="C817" s="15" t="s">
        <v>4306</v>
      </c>
      <c r="D817" s="15">
        <v>3</v>
      </c>
      <c r="E817" s="15">
        <v>0</v>
      </c>
      <c r="F817" s="15">
        <f>+SUM(Tabla3[[#This Row],[BOGOTA]:[MEDELLIN]])</f>
        <v>3</v>
      </c>
      <c r="G817" s="16">
        <f>IFERROR(+INDEX([1]!Tabla4[#All],MATCH(Tabla3[[#This Row],[EKM]],'[1]LISTA DE PRECIOS EKM '!A:A,0),6),0)</f>
        <v>269900</v>
      </c>
      <c r="H817" s="16">
        <f>IFERROR(INDEX(#REF!,MATCH(Tabla3[[#This Row],[EKM]],#REF!,0),3),0)</f>
        <v>0</v>
      </c>
    </row>
    <row r="818" spans="1:8">
      <c r="A818" s="14" t="str">
        <f t="shared" si="12"/>
        <v>EKMR879N</v>
      </c>
      <c r="B818" s="15" t="s">
        <v>4309</v>
      </c>
      <c r="C818" s="15" t="s">
        <v>4310</v>
      </c>
      <c r="D818" s="15">
        <v>3</v>
      </c>
      <c r="E818" s="15">
        <v>1</v>
      </c>
      <c r="F818" s="15">
        <f>+SUM(Tabla3[[#This Row],[BOGOTA]:[MEDELLIN]])</f>
        <v>4</v>
      </c>
      <c r="G818" s="16">
        <f>IFERROR(+INDEX([1]!Tabla4[#All],MATCH(Tabla3[[#This Row],[EKM]],'[1]LISTA DE PRECIOS EKM '!A:A,0),6),0)</f>
        <v>309900</v>
      </c>
      <c r="H818" s="16">
        <f>IFERROR(INDEX(#REF!,MATCH(Tabla3[[#This Row],[EKM]],#REF!,0),3),0)</f>
        <v>0</v>
      </c>
    </row>
    <row r="819" spans="1:8">
      <c r="A819" s="14" t="str">
        <f t="shared" si="12"/>
        <v>EKMR885R</v>
      </c>
      <c r="B819" s="15" t="s">
        <v>4311</v>
      </c>
      <c r="C819" s="15" t="s">
        <v>4312</v>
      </c>
      <c r="D819" s="15">
        <v>0</v>
      </c>
      <c r="E819" s="15">
        <v>1</v>
      </c>
      <c r="F819" s="15">
        <f>+SUM(Tabla3[[#This Row],[BOGOTA]:[MEDELLIN]])</f>
        <v>1</v>
      </c>
      <c r="G819" s="16">
        <f>IFERROR(+INDEX([1]!Tabla4[#All],MATCH(Tabla3[[#This Row],[EKM]],'[1]LISTA DE PRECIOS EKM '!A:A,0),6),0)</f>
        <v>0</v>
      </c>
      <c r="H819" s="16">
        <f>IFERROR(INDEX(#REF!,MATCH(Tabla3[[#This Row],[EKM]],#REF!,0),3),0)</f>
        <v>0</v>
      </c>
    </row>
    <row r="820" spans="1:8">
      <c r="A820" s="14" t="str">
        <f t="shared" si="12"/>
        <v>EKMRB1678BE</v>
      </c>
      <c r="B820" s="15" t="s">
        <v>4313</v>
      </c>
      <c r="C820" s="15" t="s">
        <v>4314</v>
      </c>
      <c r="D820" s="15">
        <v>2</v>
      </c>
      <c r="E820" s="15">
        <v>0</v>
      </c>
      <c r="F820" s="15">
        <f>+SUM(Tabla3[[#This Row],[BOGOTA]:[MEDELLIN]])</f>
        <v>2</v>
      </c>
      <c r="G820" s="16">
        <f>IFERROR(+INDEX([1]!Tabla4[#All],MATCH(Tabla3[[#This Row],[EKM]],'[1]LISTA DE PRECIOS EKM '!A:A,0),6),0)</f>
        <v>359900</v>
      </c>
      <c r="H820" s="16">
        <f>IFERROR(INDEX(#REF!,MATCH(Tabla3[[#This Row],[EKM]],#REF!,0),3),0)</f>
        <v>0</v>
      </c>
    </row>
    <row r="821" spans="1:8">
      <c r="A821" s="14" t="str">
        <f t="shared" si="12"/>
        <v>EKMESJ4GP</v>
      </c>
      <c r="B821" s="15" t="s">
        <v>8566</v>
      </c>
      <c r="C821" s="15" t="s">
        <v>8567</v>
      </c>
      <c r="D821" s="15">
        <v>0</v>
      </c>
      <c r="E821" s="15">
        <v>1</v>
      </c>
      <c r="F821" s="15">
        <f>+SUM(Tabla3[[#This Row],[BOGOTA]:[MEDELLIN]])</f>
        <v>1</v>
      </c>
      <c r="G821" s="16">
        <f>IFERROR(+INDEX([1]!Tabla4[#All],MATCH(Tabla3[[#This Row],[EKM]],'[1]LISTA DE PRECIOS EKM '!A:A,0),6),0)</f>
        <v>1099900</v>
      </c>
      <c r="H821" s="16">
        <f>IFERROR(INDEX(#REF!,MATCH(Tabla3[[#This Row],[EKM]],#REF!,0),3),0)</f>
        <v>0</v>
      </c>
    </row>
    <row r="822" spans="1:8">
      <c r="A822" s="14" t="str">
        <f t="shared" si="12"/>
        <v>EKMES157</v>
      </c>
      <c r="B822" s="15" t="s">
        <v>4317</v>
      </c>
      <c r="C822" s="15" t="s">
        <v>4318</v>
      </c>
      <c r="D822" s="15">
        <v>0</v>
      </c>
      <c r="E822" s="15">
        <v>1</v>
      </c>
      <c r="F822" s="15">
        <f>+SUM(Tabla3[[#This Row],[BOGOTA]:[MEDELLIN]])</f>
        <v>1</v>
      </c>
      <c r="G822" s="16">
        <f>IFERROR(+INDEX([1]!Tabla4[#All],MATCH(Tabla3[[#This Row],[EKM]],'[1]LISTA DE PRECIOS EKM '!A:A,0),6),0)</f>
        <v>839900</v>
      </c>
      <c r="H822" s="16">
        <f>IFERROR(INDEX(#REF!,MATCH(Tabla3[[#This Row],[EKM]],#REF!,0),3),0)</f>
        <v>0</v>
      </c>
    </row>
    <row r="823" spans="1:8">
      <c r="A823" s="14" t="str">
        <f t="shared" si="12"/>
        <v>EKMESMD2Z</v>
      </c>
      <c r="B823" s="15" t="s">
        <v>4319</v>
      </c>
      <c r="C823" s="15" t="s">
        <v>4320</v>
      </c>
      <c r="D823" s="15">
        <v>0</v>
      </c>
      <c r="E823" s="15">
        <v>1</v>
      </c>
      <c r="F823" s="15">
        <f>+SUM(Tabla3[[#This Row],[BOGOTA]:[MEDELLIN]])</f>
        <v>1</v>
      </c>
      <c r="G823" s="16">
        <f>IFERROR(+INDEX([1]!Tabla4[#All],MATCH(Tabla3[[#This Row],[EKM]],'[1]LISTA DE PRECIOS EKM '!A:A,0),6),0)</f>
        <v>1399900</v>
      </c>
      <c r="H823" s="16">
        <f>IFERROR(INDEX(#REF!,MATCH(Tabla3[[#This Row],[EKM]],#REF!,0),3),0)</f>
        <v>0</v>
      </c>
    </row>
    <row r="824" spans="1:8">
      <c r="A824" s="14" t="str">
        <f t="shared" si="12"/>
        <v>EKMESP6T</v>
      </c>
      <c r="B824" s="15" t="s">
        <v>4321</v>
      </c>
      <c r="C824" s="15" t="s">
        <v>4322</v>
      </c>
      <c r="D824" s="15">
        <v>0</v>
      </c>
      <c r="E824" s="15">
        <v>1</v>
      </c>
      <c r="F824" s="15">
        <f>+SUM(Tabla3[[#This Row],[BOGOTA]:[MEDELLIN]])</f>
        <v>1</v>
      </c>
      <c r="G824" s="16">
        <f>IFERROR(+INDEX([1]!Tabla4[#All],MATCH(Tabla3[[#This Row],[EKM]],'[1]LISTA DE PRECIOS EKM '!A:A,0),6),0)</f>
        <v>999900</v>
      </c>
      <c r="H824" s="16">
        <f>IFERROR(INDEX(#REF!,MATCH(Tabla3[[#This Row],[EKM]],#REF!,0),3),0)</f>
        <v>0</v>
      </c>
    </row>
    <row r="825" spans="1:8">
      <c r="A825" s="14" t="str">
        <f t="shared" si="12"/>
        <v>EKMRC310</v>
      </c>
      <c r="B825" s="15" t="s">
        <v>4315</v>
      </c>
      <c r="C825" s="15" t="s">
        <v>4316</v>
      </c>
      <c r="D825" s="15">
        <v>3</v>
      </c>
      <c r="E825" s="15">
        <v>0</v>
      </c>
      <c r="F825" s="15">
        <f>+SUM(Tabla3[[#This Row],[BOGOTA]:[MEDELLIN]])</f>
        <v>3</v>
      </c>
      <c r="G825" s="16">
        <f>IFERROR(+INDEX([1]!Tabla4[#All],MATCH(Tabla3[[#This Row],[EKM]],'[1]LISTA DE PRECIOS EKM '!A:A,0),6),0)</f>
        <v>409900</v>
      </c>
      <c r="H825" s="16">
        <f>IFERROR(INDEX(#REF!,MATCH(Tabla3[[#This Row],[EKM]],#REF!,0),3),0)</f>
        <v>0</v>
      </c>
    </row>
    <row r="826" spans="1:8">
      <c r="A826" s="14" t="str">
        <f t="shared" si="12"/>
        <v>EKMRE4022N</v>
      </c>
      <c r="B826" s="15" t="s">
        <v>4323</v>
      </c>
      <c r="C826" s="15" t="s">
        <v>4324</v>
      </c>
      <c r="D826" s="15">
        <v>21</v>
      </c>
      <c r="E826" s="15">
        <v>0</v>
      </c>
      <c r="F826" s="15">
        <f>+SUM(Tabla3[[#This Row],[BOGOTA]:[MEDELLIN]])</f>
        <v>21</v>
      </c>
      <c r="G826" s="16">
        <f>IFERROR(+INDEX([1]!Tabla4[#All],MATCH(Tabla3[[#This Row],[EKM]],'[1]LISTA DE PRECIOS EKM '!A:A,0),6),0)</f>
        <v>579900</v>
      </c>
      <c r="H826" s="16">
        <f>IFERROR(INDEX(#REF!,MATCH(Tabla3[[#This Row],[EKM]],#REF!,0),3),0)</f>
        <v>0</v>
      </c>
    </row>
    <row r="827" spans="1:8">
      <c r="A827" s="14" t="str">
        <f t="shared" si="12"/>
        <v>EKMRG11N</v>
      </c>
      <c r="B827" s="15" t="s">
        <v>4325</v>
      </c>
      <c r="C827" s="15" t="s">
        <v>4326</v>
      </c>
      <c r="D827" s="15">
        <v>6</v>
      </c>
      <c r="E827" s="15">
        <v>1</v>
      </c>
      <c r="F827" s="15">
        <f>+SUM(Tabla3[[#This Row],[BOGOTA]:[MEDELLIN]])</f>
        <v>7</v>
      </c>
      <c r="G827" s="16">
        <f>IFERROR(+INDEX([1]!Tabla4[#All],MATCH(Tabla3[[#This Row],[EKM]],'[1]LISTA DE PRECIOS EKM '!A:A,0),6),0)</f>
        <v>379900</v>
      </c>
      <c r="H827" s="16">
        <f>IFERROR(INDEX(#REF!,MATCH(Tabla3[[#This Row],[EKM]],#REF!,0),3),0)</f>
        <v>0</v>
      </c>
    </row>
    <row r="828" spans="1:8">
      <c r="A828" s="14" t="str">
        <f t="shared" si="12"/>
        <v>EKMRG1676N</v>
      </c>
      <c r="B828" s="15" t="s">
        <v>4327</v>
      </c>
      <c r="C828" s="15" t="s">
        <v>4328</v>
      </c>
      <c r="D828" s="15">
        <v>6</v>
      </c>
      <c r="E828" s="15">
        <v>3</v>
      </c>
      <c r="F828" s="15">
        <f>+SUM(Tabla3[[#This Row],[BOGOTA]:[MEDELLIN]])</f>
        <v>9</v>
      </c>
      <c r="G828" s="16">
        <f>IFERROR(+INDEX([1]!Tabla4[#All],MATCH(Tabla3[[#This Row],[EKM]],'[1]LISTA DE PRECIOS EKM '!A:A,0),6),0)</f>
        <v>789900</v>
      </c>
      <c r="H828" s="16">
        <f>IFERROR(INDEX(#REF!,MATCH(Tabla3[[#This Row],[EKM]],#REF!,0),3),0)</f>
        <v>0</v>
      </c>
    </row>
    <row r="829" spans="1:8">
      <c r="A829" s="14" t="str">
        <f t="shared" si="12"/>
        <v>EKMRG3155B</v>
      </c>
      <c r="B829" s="15" t="s">
        <v>4329</v>
      </c>
      <c r="C829" s="15" t="s">
        <v>4330</v>
      </c>
      <c r="D829" s="15">
        <v>5</v>
      </c>
      <c r="E829" s="15">
        <v>0</v>
      </c>
      <c r="F829" s="15">
        <f>+SUM(Tabla3[[#This Row],[BOGOTA]:[MEDELLIN]])</f>
        <v>5</v>
      </c>
      <c r="G829" s="16">
        <f>IFERROR(+INDEX([1]!Tabla4[#All],MATCH(Tabla3[[#This Row],[EKM]],'[1]LISTA DE PRECIOS EKM '!A:A,0),6),0)</f>
        <v>669900</v>
      </c>
      <c r="H829" s="16">
        <f>IFERROR(INDEX(#REF!,MATCH(Tabla3[[#This Row],[EKM]],#REF!,0),3),0)</f>
        <v>0</v>
      </c>
    </row>
    <row r="830" spans="1:8">
      <c r="A830" s="14" t="str">
        <f t="shared" si="12"/>
        <v>EKMRG3155N</v>
      </c>
      <c r="B830" s="15" t="s">
        <v>4331</v>
      </c>
      <c r="C830" s="15" t="s">
        <v>4332</v>
      </c>
      <c r="D830" s="15">
        <v>0</v>
      </c>
      <c r="E830" s="15">
        <v>3</v>
      </c>
      <c r="F830" s="15">
        <f>+SUM(Tabla3[[#This Row],[BOGOTA]:[MEDELLIN]])</f>
        <v>3</v>
      </c>
      <c r="G830" s="16">
        <f>IFERROR(+INDEX([1]!Tabla4[#All],MATCH(Tabla3[[#This Row],[EKM]],'[1]LISTA DE PRECIOS EKM '!A:A,0),6),0)</f>
        <v>669900</v>
      </c>
      <c r="H830" s="16">
        <f>IFERROR(INDEX(#REF!,MATCH(Tabla3[[#This Row],[EKM]],#REF!,0),3),0)</f>
        <v>0</v>
      </c>
    </row>
    <row r="831" spans="1:8">
      <c r="A831" s="14" t="str">
        <f t="shared" si="12"/>
        <v>EKMES136</v>
      </c>
      <c r="B831" s="15" t="s">
        <v>4335</v>
      </c>
      <c r="C831" s="15" t="s">
        <v>4336</v>
      </c>
      <c r="D831" s="15">
        <v>0</v>
      </c>
      <c r="E831" s="15">
        <v>1</v>
      </c>
      <c r="F831" s="15">
        <f>+SUM(Tabla3[[#This Row],[BOGOTA]:[MEDELLIN]])</f>
        <v>1</v>
      </c>
      <c r="G831" s="16">
        <f>IFERROR(+INDEX([1]!Tabla4[#All],MATCH(Tabla3[[#This Row],[EKM]],'[1]LISTA DE PRECIOS EKM '!A:A,0),6),0)</f>
        <v>899900</v>
      </c>
      <c r="H831" s="16">
        <f>IFERROR(INDEX(#REF!,MATCH(Tabla3[[#This Row],[EKM]],#REF!,0),3),0)</f>
        <v>0</v>
      </c>
    </row>
    <row r="832" spans="1:8">
      <c r="A832" s="14" t="str">
        <f t="shared" si="12"/>
        <v>EKMRG3155T</v>
      </c>
      <c r="B832" s="15" t="s">
        <v>4333</v>
      </c>
      <c r="C832" s="15" t="s">
        <v>4334</v>
      </c>
      <c r="D832" s="15">
        <v>10</v>
      </c>
      <c r="E832" s="15">
        <v>1</v>
      </c>
      <c r="F832" s="15">
        <f>+SUM(Tabla3[[#This Row],[BOGOTA]:[MEDELLIN]])</f>
        <v>11</v>
      </c>
      <c r="G832" s="16">
        <f>IFERROR(+INDEX([1]!Tabla4[#All],MATCH(Tabla3[[#This Row],[EKM]],'[1]LISTA DE PRECIOS EKM '!A:A,0),6),0)</f>
        <v>649900</v>
      </c>
      <c r="H832" s="16">
        <f>IFERROR(INDEX(#REF!,MATCH(Tabla3[[#This Row],[EKM]],#REF!,0),3),0)</f>
        <v>0</v>
      </c>
    </row>
    <row r="833" spans="1:8">
      <c r="A833" s="14" t="str">
        <f t="shared" si="12"/>
        <v>EKM3ES2T</v>
      </c>
      <c r="B833" s="15" t="s">
        <v>4339</v>
      </c>
      <c r="C833" s="15" t="s">
        <v>4340</v>
      </c>
      <c r="D833" s="15">
        <v>0</v>
      </c>
      <c r="E833" s="15">
        <v>1</v>
      </c>
      <c r="F833" s="15">
        <f>+SUM(Tabla3[[#This Row],[BOGOTA]:[MEDELLIN]])</f>
        <v>1</v>
      </c>
      <c r="G833" s="16">
        <f>IFERROR(+INDEX([1]!Tabla4[#All],MATCH(Tabla3[[#This Row],[EKM]],'[1]LISTA DE PRECIOS EKM '!A:A,0),6),0)</f>
        <v>0</v>
      </c>
      <c r="H833" s="16">
        <f>IFERROR(INDEX(#REF!,MATCH(Tabla3[[#This Row],[EKM]],#REF!,0),3),0)</f>
        <v>0</v>
      </c>
    </row>
    <row r="834" spans="1:8">
      <c r="A834" s="14" t="str">
        <f t="shared" ref="A834:A897" si="13">+TRIM(B834)</f>
        <v>EKMESC2N</v>
      </c>
      <c r="B834" s="15" t="s">
        <v>4341</v>
      </c>
      <c r="C834" s="15" t="s">
        <v>4342</v>
      </c>
      <c r="D834" s="15">
        <v>0</v>
      </c>
      <c r="E834" s="15">
        <v>0</v>
      </c>
      <c r="F834" s="15">
        <f>+SUM(Tabla3[[#This Row],[BOGOTA]:[MEDELLIN]])</f>
        <v>0</v>
      </c>
      <c r="G834" s="16">
        <f>IFERROR(+INDEX([1]!Tabla4[#All],MATCH(Tabla3[[#This Row],[EKM]],'[1]LISTA DE PRECIOS EKM '!A:A,0),6),0)</f>
        <v>1199900</v>
      </c>
      <c r="H834" s="16">
        <f>IFERROR(INDEX(#REF!,MATCH(Tabla3[[#This Row],[EKM]],#REF!,0),3),0)</f>
        <v>0</v>
      </c>
    </row>
    <row r="835" spans="1:8">
      <c r="A835" s="14" t="str">
        <f t="shared" si="13"/>
        <v>EKMESI2Z</v>
      </c>
      <c r="B835" s="15" t="s">
        <v>4343</v>
      </c>
      <c r="C835" s="15" t="s">
        <v>4344</v>
      </c>
      <c r="D835" s="15">
        <v>0</v>
      </c>
      <c r="E835" s="15">
        <v>1</v>
      </c>
      <c r="F835" s="15">
        <f>+SUM(Tabla3[[#This Row],[BOGOTA]:[MEDELLIN]])</f>
        <v>1</v>
      </c>
      <c r="G835" s="16">
        <f>IFERROR(+INDEX([1]!Tabla4[#All],MATCH(Tabla3[[#This Row],[EKM]],'[1]LISTA DE PRECIOS EKM '!A:A,0),6),0)</f>
        <v>1299900</v>
      </c>
      <c r="H835" s="16">
        <f>IFERROR(INDEX(#REF!,MATCH(Tabla3[[#This Row],[EKM]],#REF!,0),3),0)</f>
        <v>0</v>
      </c>
    </row>
    <row r="836" spans="1:8">
      <c r="A836" s="14" t="str">
        <f t="shared" si="13"/>
        <v>EKMESN2B</v>
      </c>
      <c r="B836" s="15" t="s">
        <v>4345</v>
      </c>
      <c r="C836" s="15" t="s">
        <v>4346</v>
      </c>
      <c r="D836" s="15">
        <v>0</v>
      </c>
      <c r="E836" s="15">
        <v>1</v>
      </c>
      <c r="F836" s="15">
        <f>+SUM(Tabla3[[#This Row],[BOGOTA]:[MEDELLIN]])</f>
        <v>1</v>
      </c>
      <c r="G836" s="16">
        <f>IFERROR(+INDEX([1]!Tabla4[#All],MATCH(Tabla3[[#This Row],[EKM]],'[1]LISTA DE PRECIOS EKM '!A:A,0),6),0)</f>
        <v>1199900</v>
      </c>
      <c r="H836" s="16">
        <f>IFERROR(INDEX(#REF!,MATCH(Tabla3[[#This Row],[EKM]],#REF!,0),3),0)</f>
        <v>0</v>
      </c>
    </row>
    <row r="837" spans="1:8">
      <c r="A837" s="14" t="str">
        <f t="shared" si="13"/>
        <v>EKM06ES55T</v>
      </c>
      <c r="B837" s="15" t="s">
        <v>4347</v>
      </c>
      <c r="C837" s="15" t="s">
        <v>4348</v>
      </c>
      <c r="D837" s="15">
        <v>0</v>
      </c>
      <c r="E837" s="15">
        <v>1</v>
      </c>
      <c r="F837" s="15">
        <f>+SUM(Tabla3[[#This Row],[BOGOTA]:[MEDELLIN]])</f>
        <v>1</v>
      </c>
      <c r="G837" s="16">
        <f>IFERROR(+INDEX([1]!Tabla4[#All],MATCH(Tabla3[[#This Row],[EKM]],'[1]LISTA DE PRECIOS EKM '!A:A,0),6),0)</f>
        <v>0</v>
      </c>
      <c r="H837" s="16">
        <f>IFERROR(INDEX(#REF!,MATCH(Tabla3[[#This Row],[EKM]],#REF!,0),3),0)</f>
        <v>0</v>
      </c>
    </row>
    <row r="838" spans="1:8">
      <c r="A838" s="14" t="str">
        <f t="shared" si="13"/>
        <v>EKMRI1000BC</v>
      </c>
      <c r="B838" s="15" t="s">
        <v>4337</v>
      </c>
      <c r="C838" s="15" t="s">
        <v>4338</v>
      </c>
      <c r="D838" s="15">
        <v>0</v>
      </c>
      <c r="E838" s="15">
        <v>1</v>
      </c>
      <c r="F838" s="15">
        <f>+SUM(Tabla3[[#This Row],[BOGOTA]:[MEDELLIN]])</f>
        <v>1</v>
      </c>
      <c r="G838" s="16">
        <f>IFERROR(+INDEX([1]!Tabla4[#All],MATCH(Tabla3[[#This Row],[EKM]],'[1]LISTA DE PRECIOS EKM '!A:A,0),6),0)</f>
        <v>239900</v>
      </c>
      <c r="H838" s="16">
        <f>IFERROR(INDEX(#REF!,MATCH(Tabla3[[#This Row],[EKM]],#REF!,0),3),0)</f>
        <v>0</v>
      </c>
    </row>
    <row r="839" spans="1:8">
      <c r="A839" s="14" t="str">
        <f t="shared" si="13"/>
        <v>EKMESLXN</v>
      </c>
      <c r="B839" s="15" t="s">
        <v>4351</v>
      </c>
      <c r="C839" s="15" t="s">
        <v>4352</v>
      </c>
      <c r="D839" s="15">
        <v>0</v>
      </c>
      <c r="E839" s="15">
        <v>1</v>
      </c>
      <c r="F839" s="15">
        <f>+SUM(Tabla3[[#This Row],[BOGOTA]:[MEDELLIN]])</f>
        <v>1</v>
      </c>
      <c r="G839" s="16">
        <f>IFERROR(+INDEX([1]!Tabla4[#All],MATCH(Tabla3[[#This Row],[EKM]],'[1]LISTA DE PRECIOS EKM '!A:A,0),6),0)</f>
        <v>999900</v>
      </c>
      <c r="H839" s="16">
        <f>IFERROR(INDEX(#REF!,MATCH(Tabla3[[#This Row],[EKM]],#REF!,0),3),0)</f>
        <v>0</v>
      </c>
    </row>
    <row r="840" spans="1:8">
      <c r="A840" s="14" t="str">
        <f t="shared" si="13"/>
        <v>EKMME04V</v>
      </c>
      <c r="B840" s="15" t="s">
        <v>4353</v>
      </c>
      <c r="C840" s="15" t="s">
        <v>4354</v>
      </c>
      <c r="D840" s="15">
        <v>0</v>
      </c>
      <c r="E840" s="15">
        <v>1</v>
      </c>
      <c r="F840" s="15">
        <f>+SUM(Tabla3[[#This Row],[BOGOTA]:[MEDELLIN]])</f>
        <v>1</v>
      </c>
      <c r="G840" s="16">
        <f>IFERROR(+INDEX([1]!Tabla4[#All],MATCH(Tabla3[[#This Row],[EKM]],'[1]LISTA DE PRECIOS EKM '!A:A,0),6),0)</f>
        <v>1399900</v>
      </c>
      <c r="H840" s="16">
        <f>IFERROR(INDEX(#REF!,MATCH(Tabla3[[#This Row],[EKM]],#REF!,0),3),0)</f>
        <v>0</v>
      </c>
    </row>
    <row r="841" spans="1:8">
      <c r="A841" s="14" t="str">
        <f t="shared" si="13"/>
        <v>EKMME06GLC</v>
      </c>
      <c r="B841" s="15" t="s">
        <v>4355</v>
      </c>
      <c r="C841" s="15" t="s">
        <v>4356</v>
      </c>
      <c r="D841" s="15">
        <v>0</v>
      </c>
      <c r="E841" s="15">
        <v>1</v>
      </c>
      <c r="F841" s="15">
        <f>+SUM(Tabla3[[#This Row],[BOGOTA]:[MEDELLIN]])</f>
        <v>1</v>
      </c>
      <c r="G841" s="16">
        <f>IFERROR(+INDEX([1]!Tabla4[#All],MATCH(Tabla3[[#This Row],[EKM]],'[1]LISTA DE PRECIOS EKM '!A:A,0),6),0)</f>
        <v>1499900</v>
      </c>
      <c r="H841" s="16">
        <f>IFERROR(INDEX(#REF!,MATCH(Tabla3[[#This Row],[EKM]],#REF!,0),3),0)</f>
        <v>0</v>
      </c>
    </row>
    <row r="842" spans="1:8">
      <c r="A842" s="14" t="str">
        <f t="shared" si="13"/>
        <v>EKMPE014GL</v>
      </c>
      <c r="B842" s="15" t="s">
        <v>4359</v>
      </c>
      <c r="C842" s="15" t="s">
        <v>4360</v>
      </c>
      <c r="D842" s="15">
        <v>0</v>
      </c>
      <c r="E842" s="15">
        <v>1</v>
      </c>
      <c r="F842" s="15">
        <f>+SUM(Tabla3[[#This Row],[BOGOTA]:[MEDELLIN]])</f>
        <v>1</v>
      </c>
      <c r="G842" s="16">
        <f>IFERROR(+INDEX([1]!Tabla4[#All],MATCH(Tabla3[[#This Row],[EKM]],'[1]LISTA DE PRECIOS EKM '!A:A,0),6),0)</f>
        <v>1599900</v>
      </c>
      <c r="H842" s="16">
        <f>IFERROR(INDEX(#REF!,MATCH(Tabla3[[#This Row],[EKM]],#REF!,0),3),0)</f>
        <v>0</v>
      </c>
    </row>
    <row r="843" spans="1:8">
      <c r="A843" s="14" t="str">
        <f t="shared" si="13"/>
        <v>EKMME20GPC</v>
      </c>
      <c r="B843" s="15" t="s">
        <v>4361</v>
      </c>
      <c r="C843" s="15" t="s">
        <v>4362</v>
      </c>
      <c r="D843" s="15">
        <v>0</v>
      </c>
      <c r="E843" s="15">
        <v>1</v>
      </c>
      <c r="F843" s="15">
        <f>+SUM(Tabla3[[#This Row],[BOGOTA]:[MEDELLIN]])</f>
        <v>1</v>
      </c>
      <c r="G843" s="16">
        <f>IFERROR(+INDEX([1]!Tabla4[#All],MATCH(Tabla3[[#This Row],[EKM]],'[1]LISTA DE PRECIOS EKM '!A:A,0),6),0)</f>
        <v>1599900</v>
      </c>
      <c r="H843" s="16">
        <f>IFERROR(INDEX(#REF!,MATCH(Tabla3[[#This Row],[EKM]],#REF!,0),3),0)</f>
        <v>0</v>
      </c>
    </row>
    <row r="844" spans="1:8">
      <c r="A844" s="14" t="str">
        <f t="shared" si="13"/>
        <v>EKMRI1002A</v>
      </c>
      <c r="B844" s="15" t="s">
        <v>4349</v>
      </c>
      <c r="C844" s="15" t="s">
        <v>4350</v>
      </c>
      <c r="D844" s="15">
        <v>0</v>
      </c>
      <c r="E844" s="15">
        <v>1</v>
      </c>
      <c r="F844" s="15">
        <f>+SUM(Tabla3[[#This Row],[BOGOTA]:[MEDELLIN]])</f>
        <v>1</v>
      </c>
      <c r="G844" s="16">
        <f>IFERROR(+INDEX([1]!Tabla4[#All],MATCH(Tabla3[[#This Row],[EKM]],'[1]LISTA DE PRECIOS EKM '!A:A,0),6),0)</f>
        <v>239900</v>
      </c>
      <c r="H844" s="16">
        <f>IFERROR(INDEX(#REF!,MATCH(Tabla3[[#This Row],[EKM]],#REF!,0),3),0)</f>
        <v>0</v>
      </c>
    </row>
    <row r="845" spans="1:8">
      <c r="A845" s="14" t="str">
        <f t="shared" si="13"/>
        <v>EKMME06C</v>
      </c>
      <c r="B845" s="15" t="s">
        <v>4365</v>
      </c>
      <c r="C845" s="15" t="s">
        <v>4366</v>
      </c>
      <c r="D845" s="15">
        <v>0</v>
      </c>
      <c r="E845" s="15">
        <v>1</v>
      </c>
      <c r="F845" s="15">
        <f>+SUM(Tabla3[[#This Row],[BOGOTA]:[MEDELLIN]])</f>
        <v>1</v>
      </c>
      <c r="G845" s="16">
        <f>IFERROR(+INDEX([1]!Tabla4[#All],MATCH(Tabla3[[#This Row],[EKM]],'[1]LISTA DE PRECIOS EKM '!A:A,0),6),0)</f>
        <v>0</v>
      </c>
      <c r="H845" s="16">
        <f>IFERROR(INDEX(#REF!,MATCH(Tabla3[[#This Row],[EKM]],#REF!,0),3),0)</f>
        <v>0</v>
      </c>
    </row>
    <row r="846" spans="1:8">
      <c r="A846" s="14" t="str">
        <f t="shared" si="13"/>
        <v>EKMRI1002N</v>
      </c>
      <c r="B846" s="15" t="s">
        <v>4357</v>
      </c>
      <c r="C846" s="15" t="s">
        <v>4358</v>
      </c>
      <c r="D846" s="15">
        <v>1</v>
      </c>
      <c r="E846" s="15">
        <v>0</v>
      </c>
      <c r="F846" s="15">
        <f>+SUM(Tabla3[[#This Row],[BOGOTA]:[MEDELLIN]])</f>
        <v>1</v>
      </c>
      <c r="G846" s="16">
        <f>IFERROR(+INDEX([1]!Tabla4[#All],MATCH(Tabla3[[#This Row],[EKM]],'[1]LISTA DE PRECIOS EKM '!A:A,0),6),0)</f>
        <v>469900</v>
      </c>
      <c r="H846" s="16">
        <f>IFERROR(INDEX(#REF!,MATCH(Tabla3[[#This Row],[EKM]],#REF!,0),3),0)</f>
        <v>0</v>
      </c>
    </row>
    <row r="847" spans="1:8">
      <c r="A847" s="14" t="str">
        <f t="shared" si="13"/>
        <v>EKMESLU06GL</v>
      </c>
      <c r="B847" s="15" t="s">
        <v>4367</v>
      </c>
      <c r="C847" s="15" t="s">
        <v>4368</v>
      </c>
      <c r="D847" s="15">
        <v>0</v>
      </c>
      <c r="E847" s="15">
        <v>1</v>
      </c>
      <c r="F847" s="15">
        <f>+SUM(Tabla3[[#This Row],[BOGOTA]:[MEDELLIN]])</f>
        <v>1</v>
      </c>
      <c r="G847" s="16">
        <f>IFERROR(+INDEX([1]!Tabla4[#All],MATCH(Tabla3[[#This Row],[EKM]],'[1]LISTA DE PRECIOS EKM '!A:A,0),6),0)</f>
        <v>999900</v>
      </c>
      <c r="H847" s="16">
        <f>IFERROR(INDEX(#REF!,MATCH(Tabla3[[#This Row],[EKM]],#REF!,0),3),0)</f>
        <v>0</v>
      </c>
    </row>
    <row r="848" spans="1:8">
      <c r="A848" s="14" t="str">
        <f t="shared" si="13"/>
        <v>EKMESLU06GR</v>
      </c>
      <c r="B848" s="15" t="s">
        <v>4369</v>
      </c>
      <c r="C848" s="15" t="s">
        <v>4370</v>
      </c>
      <c r="D848" s="15">
        <v>0</v>
      </c>
      <c r="E848" s="15">
        <v>1</v>
      </c>
      <c r="F848" s="15">
        <f>+SUM(Tabla3[[#This Row],[BOGOTA]:[MEDELLIN]])</f>
        <v>1</v>
      </c>
      <c r="G848" s="16">
        <f>IFERROR(+INDEX([1]!Tabla4[#All],MATCH(Tabla3[[#This Row],[EKM]],'[1]LISTA DE PRECIOS EKM '!A:A,0),6),0)</f>
        <v>999900</v>
      </c>
      <c r="H848" s="16">
        <f>IFERROR(INDEX(#REF!,MATCH(Tabla3[[#This Row],[EKM]],#REF!,0),3),0)</f>
        <v>0</v>
      </c>
    </row>
    <row r="849" spans="1:8">
      <c r="A849" s="14" t="str">
        <f t="shared" si="13"/>
        <v>EKME160BC</v>
      </c>
      <c r="B849" s="15" t="s">
        <v>4371</v>
      </c>
      <c r="C849" s="15" t="s">
        <v>4372</v>
      </c>
      <c r="D849" s="15">
        <v>0</v>
      </c>
      <c r="E849" s="15">
        <v>1</v>
      </c>
      <c r="F849" s="15">
        <f>+SUM(Tabla3[[#This Row],[BOGOTA]:[MEDELLIN]])</f>
        <v>1</v>
      </c>
      <c r="G849" s="16">
        <f>IFERROR(+INDEX([1]!Tabla4[#All],MATCH(Tabla3[[#This Row],[EKM]],'[1]LISTA DE PRECIOS EKM '!A:A,0),6),0)</f>
        <v>1799900</v>
      </c>
      <c r="H849" s="16">
        <f>IFERROR(INDEX(#REF!,MATCH(Tabla3[[#This Row],[EKM]],#REF!,0),3),0)</f>
        <v>0</v>
      </c>
    </row>
    <row r="850" spans="1:8">
      <c r="A850" s="14" t="str">
        <f t="shared" si="13"/>
        <v>EKME160TC</v>
      </c>
      <c r="B850" s="15" t="s">
        <v>4373</v>
      </c>
      <c r="C850" s="15" t="s">
        <v>4374</v>
      </c>
      <c r="D850" s="15">
        <v>0</v>
      </c>
      <c r="E850" s="15">
        <v>1</v>
      </c>
      <c r="F850" s="15">
        <f>+SUM(Tabla3[[#This Row],[BOGOTA]:[MEDELLIN]])</f>
        <v>1</v>
      </c>
      <c r="G850" s="16">
        <f>IFERROR(+INDEX([1]!Tabla4[#All],MATCH(Tabla3[[#This Row],[EKM]],'[1]LISTA DE PRECIOS EKM '!A:A,0),6),0)</f>
        <v>1799900</v>
      </c>
      <c r="H850" s="16">
        <f>IFERROR(INDEX(#REF!,MATCH(Tabla3[[#This Row],[EKM]],#REF!,0),3),0)</f>
        <v>0</v>
      </c>
    </row>
    <row r="851" spans="1:8">
      <c r="A851" s="14" t="str">
        <f t="shared" si="13"/>
        <v>EKMGE06S</v>
      </c>
      <c r="B851" s="15" t="s">
        <v>4375</v>
      </c>
      <c r="C851" s="15" t="s">
        <v>4376</v>
      </c>
      <c r="D851" s="15">
        <v>0</v>
      </c>
      <c r="E851" s="15">
        <v>1</v>
      </c>
      <c r="F851" s="15">
        <f>+SUM(Tabla3[[#This Row],[BOGOTA]:[MEDELLIN]])</f>
        <v>1</v>
      </c>
      <c r="G851" s="16">
        <f>IFERROR(+INDEX([1]!Tabla4[#All],MATCH(Tabla3[[#This Row],[EKM]],'[1]LISTA DE PRECIOS EKM '!A:A,0),6),0)</f>
        <v>0</v>
      </c>
      <c r="H851" s="16">
        <f>IFERROR(INDEX(#REF!,MATCH(Tabla3[[#This Row],[EKM]],#REF!,0),3),0)</f>
        <v>0</v>
      </c>
    </row>
    <row r="852" spans="1:8">
      <c r="A852" s="14" t="str">
        <f t="shared" si="13"/>
        <v>EKMGE20N</v>
      </c>
      <c r="B852" s="15" t="s">
        <v>4377</v>
      </c>
      <c r="C852" s="15" t="s">
        <v>4378</v>
      </c>
      <c r="D852" s="15">
        <v>0</v>
      </c>
      <c r="E852" s="15">
        <v>1</v>
      </c>
      <c r="F852" s="15">
        <f>+SUM(Tabla3[[#This Row],[BOGOTA]:[MEDELLIN]])</f>
        <v>1</v>
      </c>
      <c r="G852" s="16">
        <f>IFERROR(+INDEX([1]!Tabla4[#All],MATCH(Tabla3[[#This Row],[EKM]],'[1]LISTA DE PRECIOS EKM '!A:A,0),6),0)</f>
        <v>0</v>
      </c>
      <c r="H852" s="16">
        <f>IFERROR(INDEX(#REF!,MATCH(Tabla3[[#This Row],[EKM]],#REF!,0),3),0)</f>
        <v>0</v>
      </c>
    </row>
    <row r="853" spans="1:8">
      <c r="A853" s="14" t="str">
        <f t="shared" si="13"/>
        <v>EKMME02TC</v>
      </c>
      <c r="B853" s="15" t="s">
        <v>4379</v>
      </c>
      <c r="C853" s="15" t="s">
        <v>4380</v>
      </c>
      <c r="D853" s="15">
        <v>0</v>
      </c>
      <c r="E853" s="15">
        <v>1</v>
      </c>
      <c r="F853" s="15">
        <f>+SUM(Tabla3[[#This Row],[BOGOTA]:[MEDELLIN]])</f>
        <v>1</v>
      </c>
      <c r="G853" s="16">
        <f>IFERROR(+INDEX([1]!Tabla4[#All],MATCH(Tabla3[[#This Row],[EKM]],'[1]LISTA DE PRECIOS EKM '!A:A,0),6),0)</f>
        <v>1299900</v>
      </c>
      <c r="H853" s="16">
        <f>IFERROR(INDEX(#REF!,MATCH(Tabla3[[#This Row],[EKM]],#REF!,0),3),0)</f>
        <v>0</v>
      </c>
    </row>
    <row r="854" spans="1:8">
      <c r="A854" s="14" t="str">
        <f t="shared" si="13"/>
        <v>EKMESLU14GL</v>
      </c>
      <c r="B854" s="15" t="s">
        <v>4381</v>
      </c>
      <c r="C854" s="15" t="s">
        <v>4382</v>
      </c>
      <c r="D854" s="15">
        <v>0</v>
      </c>
      <c r="E854" s="15">
        <v>2</v>
      </c>
      <c r="F854" s="15">
        <f>+SUM(Tabla3[[#This Row],[BOGOTA]:[MEDELLIN]])</f>
        <v>2</v>
      </c>
      <c r="G854" s="16">
        <f>IFERROR(+INDEX([1]!Tabla4[#All],MATCH(Tabla3[[#This Row],[EKM]],'[1]LISTA DE PRECIOS EKM '!A:A,0),6),0)</f>
        <v>0</v>
      </c>
      <c r="H854" s="16">
        <f>IFERROR(INDEX(#REF!,MATCH(Tabla3[[#This Row],[EKM]],#REF!,0),3),0)</f>
        <v>0</v>
      </c>
    </row>
    <row r="855" spans="1:8">
      <c r="A855" s="14" t="str">
        <f t="shared" si="13"/>
        <v>EKMME06GPC</v>
      </c>
      <c r="B855" s="15" t="s">
        <v>4383</v>
      </c>
      <c r="C855" s="15" t="s">
        <v>4384</v>
      </c>
      <c r="D855" s="15">
        <v>0</v>
      </c>
      <c r="E855" s="15">
        <v>2</v>
      </c>
      <c r="F855" s="15">
        <f>+SUM(Tabla3[[#This Row],[BOGOTA]:[MEDELLIN]])</f>
        <v>2</v>
      </c>
      <c r="G855" s="16">
        <f>IFERROR(+INDEX([1]!Tabla4[#All],MATCH(Tabla3[[#This Row],[EKM]],'[1]LISTA DE PRECIOS EKM '!A:A,0),6),0)</f>
        <v>1499900</v>
      </c>
      <c r="H855" s="16">
        <f>IFERROR(INDEX(#REF!,MATCH(Tabla3[[#This Row],[EKM]],#REF!,0),3),0)</f>
        <v>0</v>
      </c>
    </row>
    <row r="856" spans="1:8">
      <c r="A856" s="14" t="str">
        <f t="shared" si="13"/>
        <v>EKMVE04TC</v>
      </c>
      <c r="B856" s="15" t="s">
        <v>4385</v>
      </c>
      <c r="C856" s="15" t="s">
        <v>4386</v>
      </c>
      <c r="D856" s="15">
        <v>0</v>
      </c>
      <c r="E856" s="15">
        <v>1</v>
      </c>
      <c r="F856" s="15">
        <f>+SUM(Tabla3[[#This Row],[BOGOTA]:[MEDELLIN]])</f>
        <v>1</v>
      </c>
      <c r="G856" s="16">
        <f>IFERROR(+INDEX([1]!Tabla4[#All],MATCH(Tabla3[[#This Row],[EKM]],'[1]LISTA DE PRECIOS EKM '!A:A,0),6),0)</f>
        <v>1599900</v>
      </c>
      <c r="H856" s="16">
        <f>IFERROR(INDEX(#REF!,MATCH(Tabla3[[#This Row],[EKM]],#REF!,0),3),0)</f>
        <v>0</v>
      </c>
    </row>
    <row r="857" spans="1:8">
      <c r="A857" s="14" t="str">
        <f t="shared" si="13"/>
        <v>EKMESLU04B</v>
      </c>
      <c r="B857" s="15" t="s">
        <v>4387</v>
      </c>
      <c r="C857" s="15" t="s">
        <v>4388</v>
      </c>
      <c r="D857" s="15">
        <v>0</v>
      </c>
      <c r="E857" s="15">
        <v>1</v>
      </c>
      <c r="F857" s="15">
        <f>+SUM(Tabla3[[#This Row],[BOGOTA]:[MEDELLIN]])</f>
        <v>1</v>
      </c>
      <c r="G857" s="16">
        <f>IFERROR(+INDEX([1]!Tabla4[#All],MATCH(Tabla3[[#This Row],[EKM]],'[1]LISTA DE PRECIOS EKM '!A:A,0),6),0)</f>
        <v>899900</v>
      </c>
      <c r="H857" s="16">
        <f>IFERROR(INDEX(#REF!,MATCH(Tabla3[[#This Row],[EKM]],#REF!,0),3),0)</f>
        <v>0</v>
      </c>
    </row>
    <row r="858" spans="1:8">
      <c r="A858" s="14" t="str">
        <f t="shared" si="13"/>
        <v>EKMRI1003NV</v>
      </c>
      <c r="B858" s="15" t="s">
        <v>4363</v>
      </c>
      <c r="C858" s="15" t="s">
        <v>4364</v>
      </c>
      <c r="D858" s="15">
        <v>0</v>
      </c>
      <c r="E858" s="15">
        <v>0</v>
      </c>
      <c r="F858" s="15">
        <f>+SUM(Tabla3[[#This Row],[BOGOTA]:[MEDELLIN]])</f>
        <v>0</v>
      </c>
      <c r="G858" s="16">
        <f>IFERROR(+INDEX([1]!Tabla4[#All],MATCH(Tabla3[[#This Row],[EKM]],'[1]LISTA DE PRECIOS EKM '!A:A,0),6),0)</f>
        <v>439900</v>
      </c>
      <c r="H858" s="16">
        <f>IFERROR(INDEX(#REF!,MATCH(Tabla3[[#This Row],[EKM]],#REF!,0),3),0)</f>
        <v>0</v>
      </c>
    </row>
    <row r="859" spans="1:8">
      <c r="A859" s="14" t="str">
        <f t="shared" si="13"/>
        <v>EKMRI1044M</v>
      </c>
      <c r="B859" s="15" t="s">
        <v>4389</v>
      </c>
      <c r="C859" s="15" t="s">
        <v>4390</v>
      </c>
      <c r="D859" s="15">
        <v>3</v>
      </c>
      <c r="E859" s="15">
        <v>0</v>
      </c>
      <c r="F859" s="15">
        <f>+SUM(Tabla3[[#This Row],[BOGOTA]:[MEDELLIN]])</f>
        <v>3</v>
      </c>
      <c r="G859" s="16">
        <f>IFERROR(+INDEX([1]!Tabla4[#All],MATCH(Tabla3[[#This Row],[EKM]],'[1]LISTA DE PRECIOS EKM '!A:A,0),6),0)</f>
        <v>729900</v>
      </c>
      <c r="H859" s="16">
        <f>IFERROR(INDEX(#REF!,MATCH(Tabla3[[#This Row],[EKM]],#REF!,0),3),0)</f>
        <v>0</v>
      </c>
    </row>
    <row r="860" spans="1:8">
      <c r="A860" s="14" t="str">
        <f t="shared" si="13"/>
        <v>EKMESLU02N</v>
      </c>
      <c r="B860" s="15" t="s">
        <v>4393</v>
      </c>
      <c r="C860" s="15" t="s">
        <v>4394</v>
      </c>
      <c r="D860" s="15">
        <v>0</v>
      </c>
      <c r="E860" s="15">
        <v>1</v>
      </c>
      <c r="F860" s="15">
        <f>+SUM(Tabla3[[#This Row],[BOGOTA]:[MEDELLIN]])</f>
        <v>1</v>
      </c>
      <c r="G860" s="16">
        <f>IFERROR(+INDEX([1]!Tabla4[#All],MATCH(Tabla3[[#This Row],[EKM]],'[1]LISTA DE PRECIOS EKM '!A:A,0),6),0)</f>
        <v>0</v>
      </c>
      <c r="H860" s="16">
        <f>IFERROR(INDEX(#REF!,MATCH(Tabla3[[#This Row],[EKM]],#REF!,0),3),0)</f>
        <v>0</v>
      </c>
    </row>
    <row r="861" spans="1:8">
      <c r="A861" s="14" t="str">
        <f t="shared" si="13"/>
        <v>EKMME01N</v>
      </c>
      <c r="B861" s="15" t="s">
        <v>4395</v>
      </c>
      <c r="C861" s="15" t="s">
        <v>4396</v>
      </c>
      <c r="D861" s="15">
        <v>0</v>
      </c>
      <c r="E861" s="15">
        <v>2</v>
      </c>
      <c r="F861" s="15">
        <f>+SUM(Tabla3[[#This Row],[BOGOTA]:[MEDELLIN]])</f>
        <v>2</v>
      </c>
      <c r="G861" s="16">
        <f>IFERROR(+INDEX([1]!Tabla4[#All],MATCH(Tabla3[[#This Row],[EKM]],'[1]LISTA DE PRECIOS EKM '!A:A,0),6),0)</f>
        <v>0</v>
      </c>
      <c r="H861" s="16">
        <f>IFERROR(INDEX(#REF!,MATCH(Tabla3[[#This Row],[EKM]],#REF!,0),3),0)</f>
        <v>0</v>
      </c>
    </row>
    <row r="862" spans="1:8">
      <c r="A862" s="14" t="str">
        <f t="shared" si="13"/>
        <v>EKMEP4T</v>
      </c>
      <c r="B862" s="15" t="s">
        <v>4397</v>
      </c>
      <c r="C862" s="15" t="s">
        <v>4398</v>
      </c>
      <c r="D862" s="15">
        <v>0</v>
      </c>
      <c r="E862" s="15">
        <v>1</v>
      </c>
      <c r="F862" s="15">
        <f>+SUM(Tabla3[[#This Row],[BOGOTA]:[MEDELLIN]])</f>
        <v>1</v>
      </c>
      <c r="G862" s="16">
        <f>IFERROR(+INDEX([1]!Tabla4[#All],MATCH(Tabla3[[#This Row],[EKM]],'[1]LISTA DE PRECIOS EKM '!A:A,0),6),0)</f>
        <v>829900</v>
      </c>
      <c r="H862" s="16">
        <f>IFERROR(INDEX(#REF!,MATCH(Tabla3[[#This Row],[EKM]],#REF!,0),3),0)</f>
        <v>0</v>
      </c>
    </row>
    <row r="863" spans="1:8">
      <c r="A863" s="14" t="str">
        <f t="shared" si="13"/>
        <v>EKMRI5350N</v>
      </c>
      <c r="B863" s="15" t="s">
        <v>4391</v>
      </c>
      <c r="C863" s="15" t="s">
        <v>4392</v>
      </c>
      <c r="D863" s="15">
        <v>6</v>
      </c>
      <c r="E863" s="15">
        <v>2</v>
      </c>
      <c r="F863" s="15">
        <f>+SUM(Tabla3[[#This Row],[BOGOTA]:[MEDELLIN]])</f>
        <v>8</v>
      </c>
      <c r="G863" s="16">
        <f>IFERROR(+INDEX([1]!Tabla4[#All],MATCH(Tabla3[[#This Row],[EKM]],'[1]LISTA DE PRECIOS EKM '!A:A,0),6),0)</f>
        <v>509900</v>
      </c>
      <c r="H863" s="16">
        <f>IFERROR(INDEX(#REF!,MATCH(Tabla3[[#This Row],[EKM]],#REF!,0),3),0)</f>
        <v>0</v>
      </c>
    </row>
    <row r="864" spans="1:8">
      <c r="A864" s="14" t="str">
        <f t="shared" si="13"/>
        <v>EKMRJ10GG</v>
      </c>
      <c r="B864" s="15" t="s">
        <v>4399</v>
      </c>
      <c r="C864" s="15" t="s">
        <v>4400</v>
      </c>
      <c r="D864" s="15">
        <v>0</v>
      </c>
      <c r="E864" s="15">
        <v>0</v>
      </c>
      <c r="F864" s="15">
        <f>+SUM(Tabla3[[#This Row],[BOGOTA]:[MEDELLIN]])</f>
        <v>0</v>
      </c>
      <c r="G864" s="16">
        <f>IFERROR(+INDEX([1]!Tabla4[#All],MATCH(Tabla3[[#This Row],[EKM]],'[1]LISTA DE PRECIOS EKM '!A:A,0),6),0)</f>
        <v>499900</v>
      </c>
      <c r="H864" s="16">
        <f>IFERROR(INDEX(#REF!,MATCH(Tabla3[[#This Row],[EKM]],#REF!,0),3),0)</f>
        <v>0</v>
      </c>
    </row>
    <row r="865" spans="1:8">
      <c r="A865" s="14" t="str">
        <f t="shared" si="13"/>
        <v>EKMRJ10GN</v>
      </c>
      <c r="B865" s="15" t="s">
        <v>4401</v>
      </c>
      <c r="C865" s="15" t="s">
        <v>4402</v>
      </c>
      <c r="D865" s="15">
        <v>1</v>
      </c>
      <c r="E865" s="15">
        <v>1</v>
      </c>
      <c r="F865" s="15">
        <f>+SUM(Tabla3[[#This Row],[BOGOTA]:[MEDELLIN]])</f>
        <v>2</v>
      </c>
      <c r="G865" s="16">
        <f>IFERROR(+INDEX([1]!Tabla4[#All],MATCH(Tabla3[[#This Row],[EKM]],'[1]LISTA DE PRECIOS EKM '!A:A,0),6),0)</f>
        <v>589900</v>
      </c>
      <c r="H865" s="16">
        <f>IFERROR(INDEX(#REF!,MATCH(Tabla3[[#This Row],[EKM]],#REF!,0),3),0)</f>
        <v>0</v>
      </c>
    </row>
    <row r="866" spans="1:8">
      <c r="A866" s="14" t="str">
        <f t="shared" si="13"/>
        <v>EKMRJ66AZ</v>
      </c>
      <c r="B866" s="15" t="s">
        <v>4403</v>
      </c>
      <c r="C866" s="15" t="s">
        <v>4404</v>
      </c>
      <c r="D866" s="15">
        <v>9</v>
      </c>
      <c r="E866" s="15">
        <v>32</v>
      </c>
      <c r="F866" s="15">
        <f>+SUM(Tabla3[[#This Row],[BOGOTA]:[MEDELLIN]])</f>
        <v>41</v>
      </c>
      <c r="G866" s="16">
        <f>IFERROR(+INDEX([1]!Tabla4[#All],MATCH(Tabla3[[#This Row],[EKM]],'[1]LISTA DE PRECIOS EKM '!A:A,0),6),0)</f>
        <v>379900</v>
      </c>
      <c r="H866" s="16">
        <f>IFERROR(INDEX(#REF!,MATCH(Tabla3[[#This Row],[EKM]],#REF!,0),3),0)</f>
        <v>0</v>
      </c>
    </row>
    <row r="867" spans="1:8">
      <c r="A867" s="14" t="str">
        <f t="shared" si="13"/>
        <v>EKMRJ66PG</v>
      </c>
      <c r="B867" s="15" t="s">
        <v>4405</v>
      </c>
      <c r="C867" s="15" t="s">
        <v>4406</v>
      </c>
      <c r="D867" s="15">
        <v>96</v>
      </c>
      <c r="E867" s="15">
        <v>0</v>
      </c>
      <c r="F867" s="15">
        <f>+SUM(Tabla3[[#This Row],[BOGOTA]:[MEDELLIN]])</f>
        <v>96</v>
      </c>
      <c r="G867" s="16">
        <f>IFERROR(+INDEX([1]!Tabla4[#All],MATCH(Tabla3[[#This Row],[EKM]],'[1]LISTA DE PRECIOS EKM '!A:A,0),6),0)</f>
        <v>399900</v>
      </c>
      <c r="H867" s="16">
        <f>IFERROR(INDEX(#REF!,MATCH(Tabla3[[#This Row],[EKM]],#REF!,0),3),0)</f>
        <v>0</v>
      </c>
    </row>
    <row r="868" spans="1:8">
      <c r="A868" s="14" t="str">
        <f t="shared" si="13"/>
        <v>EKMRJ66RS</v>
      </c>
      <c r="B868" s="15" t="s">
        <v>4407</v>
      </c>
      <c r="C868" s="15" t="s">
        <v>4408</v>
      </c>
      <c r="D868" s="15">
        <v>4</v>
      </c>
      <c r="E868" s="15">
        <v>51</v>
      </c>
      <c r="F868" s="15">
        <f>+SUM(Tabla3[[#This Row],[BOGOTA]:[MEDELLIN]])</f>
        <v>55</v>
      </c>
      <c r="G868" s="16">
        <f>IFERROR(+INDEX([1]!Tabla4[#All],MATCH(Tabla3[[#This Row],[EKM]],'[1]LISTA DE PRECIOS EKM '!A:A,0),6),0)</f>
        <v>389900</v>
      </c>
      <c r="H868" s="16">
        <f>IFERROR(INDEX(#REF!,MATCH(Tabla3[[#This Row],[EKM]],#REF!,0),3),0)</f>
        <v>0</v>
      </c>
    </row>
    <row r="869" spans="1:8">
      <c r="A869" s="14" t="str">
        <f t="shared" si="13"/>
        <v>EKMRP11N</v>
      </c>
      <c r="B869" s="15" t="s">
        <v>4409</v>
      </c>
      <c r="C869" s="15" t="s">
        <v>4410</v>
      </c>
      <c r="D869" s="15">
        <v>62</v>
      </c>
      <c r="E869" s="15">
        <v>47</v>
      </c>
      <c r="F869" s="15">
        <f>+SUM(Tabla3[[#This Row],[BOGOTA]:[MEDELLIN]])</f>
        <v>109</v>
      </c>
      <c r="G869" s="16">
        <f>IFERROR(+INDEX([1]!Tabla4[#All],MATCH(Tabla3[[#This Row],[EKM]],'[1]LISTA DE PRECIOS EKM '!A:A,0),6),0)</f>
        <v>389900</v>
      </c>
      <c r="H869" s="16">
        <f>IFERROR(INDEX(#REF!,MATCH(Tabla3[[#This Row],[EKM]],#REF!,0),3),0)</f>
        <v>0</v>
      </c>
    </row>
    <row r="870" spans="1:8">
      <c r="A870" s="14" t="str">
        <f t="shared" si="13"/>
        <v>EKMRP12N</v>
      </c>
      <c r="B870" s="15" t="s">
        <v>4411</v>
      </c>
      <c r="C870" s="15" t="s">
        <v>4412</v>
      </c>
      <c r="D870" s="15">
        <v>1</v>
      </c>
      <c r="E870" s="15">
        <v>0</v>
      </c>
      <c r="F870" s="15">
        <f>+SUM(Tabla3[[#This Row],[BOGOTA]:[MEDELLIN]])</f>
        <v>1</v>
      </c>
      <c r="G870" s="16">
        <f>IFERROR(+INDEX([1]!Tabla4[#All],MATCH(Tabla3[[#This Row],[EKM]],'[1]LISTA DE PRECIOS EKM '!A:A,0),6),0)</f>
        <v>609900</v>
      </c>
      <c r="H870" s="16">
        <f>IFERROR(INDEX(#REF!,MATCH(Tabla3[[#This Row],[EKM]],#REF!,0),3),0)</f>
        <v>0</v>
      </c>
    </row>
    <row r="871" spans="1:8">
      <c r="A871" s="14" t="str">
        <f t="shared" si="13"/>
        <v>EKMRST64A</v>
      </c>
      <c r="B871" s="15" t="s">
        <v>4413</v>
      </c>
      <c r="C871" s="15" t="s">
        <v>4414</v>
      </c>
      <c r="D871" s="15">
        <v>9</v>
      </c>
      <c r="E871" s="15">
        <v>0</v>
      </c>
      <c r="F871" s="15">
        <f>+SUM(Tabla3[[#This Row],[BOGOTA]:[MEDELLIN]])</f>
        <v>9</v>
      </c>
      <c r="G871" s="16">
        <f>IFERROR(+INDEX([1]!Tabla4[#All],MATCH(Tabla3[[#This Row],[EKM]],'[1]LISTA DE PRECIOS EKM '!A:A,0),6),0)</f>
        <v>89900</v>
      </c>
      <c r="H871" s="16">
        <f>IFERROR(INDEX(#REF!,MATCH(Tabla3[[#This Row],[EKM]],#REF!,0),3),0)</f>
        <v>0</v>
      </c>
    </row>
    <row r="872" spans="1:8">
      <c r="A872" s="14" t="str">
        <f t="shared" si="13"/>
        <v>EKMRST64AZ</v>
      </c>
      <c r="B872" s="15" t="s">
        <v>4415</v>
      </c>
      <c r="C872" s="15" t="s">
        <v>4416</v>
      </c>
      <c r="D872" s="15">
        <v>32</v>
      </c>
      <c r="E872" s="15">
        <v>2</v>
      </c>
      <c r="F872" s="15">
        <f>+SUM(Tabla3[[#This Row],[BOGOTA]:[MEDELLIN]])</f>
        <v>34</v>
      </c>
      <c r="G872" s="16">
        <f>IFERROR(+INDEX([1]!Tabla4[#All],MATCH(Tabla3[[#This Row],[EKM]],'[1]LISTA DE PRECIOS EKM '!A:A,0),6),0)</f>
        <v>79900</v>
      </c>
      <c r="H872" s="16">
        <f>IFERROR(INDEX(#REF!,MATCH(Tabla3[[#This Row],[EKM]],#REF!,0),3),0)</f>
        <v>0</v>
      </c>
    </row>
    <row r="873" spans="1:8">
      <c r="A873" s="14" t="str">
        <f t="shared" si="13"/>
        <v>EKMRST64M</v>
      </c>
      <c r="B873" s="15" t="s">
        <v>4417</v>
      </c>
      <c r="C873" s="15" t="s">
        <v>4418</v>
      </c>
      <c r="D873" s="15">
        <v>1</v>
      </c>
      <c r="E873" s="15">
        <v>0</v>
      </c>
      <c r="F873" s="15">
        <f>+SUM(Tabla3[[#This Row],[BOGOTA]:[MEDELLIN]])</f>
        <v>1</v>
      </c>
      <c r="G873" s="16">
        <f>IFERROR(+INDEX([1]!Tabla4[#All],MATCH(Tabla3[[#This Row],[EKM]],'[1]LISTA DE PRECIOS EKM '!A:A,0),6),0)</f>
        <v>79900</v>
      </c>
      <c r="H873" s="16">
        <f>IFERROR(INDEX(#REF!,MATCH(Tabla3[[#This Row],[EKM]],#REF!,0),3),0)</f>
        <v>0</v>
      </c>
    </row>
    <row r="874" spans="1:8">
      <c r="A874" s="14" t="str">
        <f t="shared" si="13"/>
        <v>EKMRST64N</v>
      </c>
      <c r="B874" s="15" t="s">
        <v>4419</v>
      </c>
      <c r="C874" s="15" t="s">
        <v>4420</v>
      </c>
      <c r="D874" s="15">
        <v>9</v>
      </c>
      <c r="E874" s="15">
        <v>1</v>
      </c>
      <c r="F874" s="15">
        <f>+SUM(Tabla3[[#This Row],[BOGOTA]:[MEDELLIN]])</f>
        <v>10</v>
      </c>
      <c r="G874" s="16">
        <f>IFERROR(+INDEX([1]!Tabla4[#All],MATCH(Tabla3[[#This Row],[EKM]],'[1]LISTA DE PRECIOS EKM '!A:A,0),6),0)</f>
        <v>89900</v>
      </c>
      <c r="H874" s="16">
        <f>IFERROR(INDEX(#REF!,MATCH(Tabla3[[#This Row],[EKM]],#REF!,0),3),0)</f>
        <v>0</v>
      </c>
    </row>
    <row r="875" spans="1:8">
      <c r="A875" s="14" t="str">
        <f t="shared" si="13"/>
        <v>EKMRST64R</v>
      </c>
      <c r="B875" s="15" t="s">
        <v>4421</v>
      </c>
      <c r="C875" s="15" t="s">
        <v>4422</v>
      </c>
      <c r="D875" s="15">
        <v>9</v>
      </c>
      <c r="E875" s="15">
        <v>3</v>
      </c>
      <c r="F875" s="15">
        <f>+SUM(Tabla3[[#This Row],[BOGOTA]:[MEDELLIN]])</f>
        <v>12</v>
      </c>
      <c r="G875" s="16">
        <f>IFERROR(+INDEX([1]!Tabla4[#All],MATCH(Tabla3[[#This Row],[EKM]],'[1]LISTA DE PRECIOS EKM '!A:A,0),6),0)</f>
        <v>89900</v>
      </c>
      <c r="H875" s="16">
        <f>IFERROR(INDEX(#REF!,MATCH(Tabla3[[#This Row],[EKM]],#REF!,0),3),0)</f>
        <v>0</v>
      </c>
    </row>
    <row r="876" spans="1:8">
      <c r="A876" s="14" t="str">
        <f t="shared" si="13"/>
        <v>EKMRST64RS</v>
      </c>
      <c r="B876" s="15" t="s">
        <v>4423</v>
      </c>
      <c r="C876" s="15" t="s">
        <v>4424</v>
      </c>
      <c r="D876" s="15">
        <v>11</v>
      </c>
      <c r="E876" s="15">
        <v>2</v>
      </c>
      <c r="F876" s="15">
        <f>+SUM(Tabla3[[#This Row],[BOGOTA]:[MEDELLIN]])</f>
        <v>13</v>
      </c>
      <c r="G876" s="16">
        <f>IFERROR(+INDEX([1]!Tabla4[#All],MATCH(Tabla3[[#This Row],[EKM]],'[1]LISTA DE PRECIOS EKM '!A:A,0),6),0)</f>
        <v>119900</v>
      </c>
      <c r="H876" s="16">
        <f>IFERROR(INDEX(#REF!,MATCH(Tabla3[[#This Row],[EKM]],#REF!,0),3),0)</f>
        <v>0</v>
      </c>
    </row>
    <row r="877" spans="1:8">
      <c r="A877" s="14" t="str">
        <f t="shared" si="13"/>
        <v>EKMMNGR</v>
      </c>
      <c r="B877" s="15" t="s">
        <v>4427</v>
      </c>
      <c r="C877" s="15" t="s">
        <v>4428</v>
      </c>
      <c r="D877" s="15">
        <v>0</v>
      </c>
      <c r="E877" s="15">
        <v>2</v>
      </c>
      <c r="F877" s="15">
        <f>+SUM(Tabla3[[#This Row],[BOGOTA]:[MEDELLIN]])</f>
        <v>2</v>
      </c>
      <c r="G877" s="16">
        <f>IFERROR(+INDEX([1]!Tabla4[#All],MATCH(Tabla3[[#This Row],[EKM]],'[1]LISTA DE PRECIOS EKM '!A:A,0),6),0)</f>
        <v>279900</v>
      </c>
      <c r="H877" s="16">
        <f>IFERROR(INDEX(#REF!,MATCH(Tabla3[[#This Row],[EKM]],#REF!,0),3),0)</f>
        <v>0</v>
      </c>
    </row>
    <row r="878" spans="1:8">
      <c r="A878" s="14" t="str">
        <f t="shared" si="13"/>
        <v>EKMRST64V</v>
      </c>
      <c r="B878" s="15" t="s">
        <v>4425</v>
      </c>
      <c r="C878" s="15" t="s">
        <v>4426</v>
      </c>
      <c r="D878" s="15">
        <v>20</v>
      </c>
      <c r="E878" s="15">
        <v>1</v>
      </c>
      <c r="F878" s="15">
        <f>+SUM(Tabla3[[#This Row],[BOGOTA]:[MEDELLIN]])</f>
        <v>21</v>
      </c>
      <c r="G878" s="16">
        <f>IFERROR(+INDEX([1]!Tabla4[#All],MATCH(Tabla3[[#This Row],[EKM]],'[1]LISTA DE PRECIOS EKM '!A:A,0),6),0)</f>
        <v>89900</v>
      </c>
      <c r="H878" s="16">
        <f>IFERROR(INDEX(#REF!,MATCH(Tabla3[[#This Row],[EKM]],#REF!,0),3),0)</f>
        <v>0</v>
      </c>
    </row>
    <row r="879" spans="1:8">
      <c r="A879" s="14" t="str">
        <f t="shared" si="13"/>
        <v>EKMRT53Z</v>
      </c>
      <c r="B879" s="15" t="s">
        <v>4429</v>
      </c>
      <c r="C879" s="15" t="s">
        <v>4430</v>
      </c>
      <c r="D879" s="15">
        <v>2</v>
      </c>
      <c r="E879" s="15">
        <v>0</v>
      </c>
      <c r="F879" s="15">
        <f>+SUM(Tabla3[[#This Row],[BOGOTA]:[MEDELLIN]])</f>
        <v>2</v>
      </c>
      <c r="G879" s="16">
        <f>IFERROR(+INDEX([1]!Tabla4[#All],MATCH(Tabla3[[#This Row],[EKM]],'[1]LISTA DE PRECIOS EKM '!A:A,0),6),0)</f>
        <v>0</v>
      </c>
      <c r="H879" s="16">
        <f>IFERROR(INDEX(#REF!,MATCH(Tabla3[[#This Row],[EKM]],#REF!,0),3),0)</f>
        <v>0</v>
      </c>
    </row>
    <row r="880" spans="1:8">
      <c r="A880" s="14" t="str">
        <f t="shared" si="13"/>
        <v>EKMRT61N</v>
      </c>
      <c r="B880" s="15" t="s">
        <v>4431</v>
      </c>
      <c r="C880" s="15" t="s">
        <v>4432</v>
      </c>
      <c r="D880" s="15">
        <v>2</v>
      </c>
      <c r="E880" s="15">
        <v>0</v>
      </c>
      <c r="F880" s="15">
        <f>+SUM(Tabla3[[#This Row],[BOGOTA]:[MEDELLIN]])</f>
        <v>2</v>
      </c>
      <c r="G880" s="16">
        <f>IFERROR(+INDEX([1]!Tabla4[#All],MATCH(Tabla3[[#This Row],[EKM]],'[1]LISTA DE PRECIOS EKM '!A:A,0),6),0)</f>
        <v>239900</v>
      </c>
      <c r="H880" s="16">
        <f>IFERROR(INDEX(#REF!,MATCH(Tabla3[[#This Row],[EKM]],#REF!,0),3),0)</f>
        <v>0</v>
      </c>
    </row>
    <row r="881" spans="1:8">
      <c r="A881" s="14" t="str">
        <f t="shared" si="13"/>
        <v>EKMRT62N</v>
      </c>
      <c r="B881" s="15" t="s">
        <v>4433</v>
      </c>
      <c r="C881" s="15" t="s">
        <v>4434</v>
      </c>
      <c r="D881" s="15">
        <v>10</v>
      </c>
      <c r="E881" s="15">
        <v>0</v>
      </c>
      <c r="F881" s="15">
        <f>+SUM(Tabla3[[#This Row],[BOGOTA]:[MEDELLIN]])</f>
        <v>10</v>
      </c>
      <c r="G881" s="16">
        <f>IFERROR(+INDEX([1]!Tabla4[#All],MATCH(Tabla3[[#This Row],[EKM]],'[1]LISTA DE PRECIOS EKM '!A:A,0),6),0)</f>
        <v>239900</v>
      </c>
      <c r="H881" s="16">
        <f>IFERROR(INDEX(#REF!,MATCH(Tabla3[[#This Row],[EKM]],#REF!,0),3),0)</f>
        <v>0</v>
      </c>
    </row>
    <row r="882" spans="1:8">
      <c r="A882" s="14" t="str">
        <f t="shared" si="13"/>
        <v>EKMRT62NR</v>
      </c>
      <c r="B882" s="15" t="s">
        <v>4435</v>
      </c>
      <c r="C882" s="15" t="s">
        <v>4436</v>
      </c>
      <c r="D882" s="15">
        <v>0</v>
      </c>
      <c r="E882" s="15">
        <v>0</v>
      </c>
      <c r="F882" s="15">
        <f>+SUM(Tabla3[[#This Row],[BOGOTA]:[MEDELLIN]])</f>
        <v>0</v>
      </c>
      <c r="G882" s="16">
        <f>IFERROR(+INDEX([1]!Tabla4[#All],MATCH(Tabla3[[#This Row],[EKM]],'[1]LISTA DE PRECIOS EKM '!A:A,0),6),0)</f>
        <v>0</v>
      </c>
      <c r="H882" s="16">
        <f>IFERROR(INDEX(#REF!,MATCH(Tabla3[[#This Row],[EKM]],#REF!,0),3),0)</f>
        <v>0</v>
      </c>
    </row>
    <row r="883" spans="1:8">
      <c r="A883" s="14" t="str">
        <f t="shared" si="13"/>
        <v>EKMRT62ZA</v>
      </c>
      <c r="B883" s="15" t="s">
        <v>4437</v>
      </c>
      <c r="C883" s="15" t="s">
        <v>4438</v>
      </c>
      <c r="D883" s="15">
        <v>0</v>
      </c>
      <c r="E883" s="15">
        <v>0</v>
      </c>
      <c r="F883" s="15">
        <f>+SUM(Tabla3[[#This Row],[BOGOTA]:[MEDELLIN]])</f>
        <v>0</v>
      </c>
      <c r="G883" s="16">
        <f>IFERROR(+INDEX([1]!Tabla4[#All],MATCH(Tabla3[[#This Row],[EKM]],'[1]LISTA DE PRECIOS EKM '!A:A,0),6),0)</f>
        <v>0</v>
      </c>
      <c r="H883" s="16">
        <f>IFERROR(INDEX(#REF!,MATCH(Tabla3[[#This Row],[EKM]],#REF!,0),3),0)</f>
        <v>0</v>
      </c>
    </row>
    <row r="884" spans="1:8">
      <c r="A884" s="14" t="str">
        <f t="shared" si="13"/>
        <v>EKMRTVFB</v>
      </c>
      <c r="B884" s="15" t="s">
        <v>4439</v>
      </c>
      <c r="C884" s="15" t="s">
        <v>4440</v>
      </c>
      <c r="D884" s="15">
        <v>0</v>
      </c>
      <c r="E884" s="15">
        <v>0</v>
      </c>
      <c r="F884" s="15">
        <f>+SUM(Tabla3[[#This Row],[BOGOTA]:[MEDELLIN]])</f>
        <v>0</v>
      </c>
      <c r="G884" s="16">
        <f>IFERROR(+INDEX([1]!Tabla4[#All],MATCH(Tabla3[[#This Row],[EKM]],'[1]LISTA DE PRECIOS EKM '!A:A,0),6),0)</f>
        <v>349900</v>
      </c>
      <c r="H884" s="16">
        <f>IFERROR(INDEX(#REF!,MATCH(Tabla3[[#This Row],[EKM]],#REF!,0),3),0)</f>
        <v>0</v>
      </c>
    </row>
    <row r="885" spans="1:8">
      <c r="A885" s="14" t="str">
        <f t="shared" si="13"/>
        <v>EKMS100A</v>
      </c>
      <c r="B885" s="15" t="s">
        <v>4441</v>
      </c>
      <c r="C885" s="15" t="s">
        <v>4442</v>
      </c>
      <c r="D885" s="15">
        <v>6</v>
      </c>
      <c r="E885" s="15">
        <v>2</v>
      </c>
      <c r="F885" s="15">
        <f>+SUM(Tabla3[[#This Row],[BOGOTA]:[MEDELLIN]])</f>
        <v>8</v>
      </c>
      <c r="G885" s="16">
        <f>IFERROR(+INDEX([1]!Tabla4[#All],MATCH(Tabla3[[#This Row],[EKM]],'[1]LISTA DE PRECIOS EKM '!A:A,0),6),0)</f>
        <v>319900</v>
      </c>
      <c r="H885" s="16">
        <f>IFERROR(INDEX(#REF!,MATCH(Tabla3[[#This Row],[EKM]],#REF!,0),3),0)</f>
        <v>0</v>
      </c>
    </row>
    <row r="886" spans="1:8">
      <c r="A886" s="14" t="str">
        <f t="shared" si="13"/>
        <v>EKMS100B</v>
      </c>
      <c r="B886" s="15" t="s">
        <v>4443</v>
      </c>
      <c r="C886" s="15" t="s">
        <v>4444</v>
      </c>
      <c r="D886" s="15">
        <v>1</v>
      </c>
      <c r="E886" s="15">
        <v>6</v>
      </c>
      <c r="F886" s="15">
        <f>+SUM(Tabla3[[#This Row],[BOGOTA]:[MEDELLIN]])</f>
        <v>7</v>
      </c>
      <c r="G886" s="16">
        <f>IFERROR(+INDEX([1]!Tabla4[#All],MATCH(Tabla3[[#This Row],[EKM]],'[1]LISTA DE PRECIOS EKM '!A:A,0),6),0)</f>
        <v>299900</v>
      </c>
      <c r="H886" s="16">
        <f>IFERROR(INDEX(#REF!,MATCH(Tabla3[[#This Row],[EKM]],#REF!,0),3),0)</f>
        <v>0</v>
      </c>
    </row>
    <row r="887" spans="1:8">
      <c r="A887" s="14" t="str">
        <f t="shared" si="13"/>
        <v>EKMS100C</v>
      </c>
      <c r="B887" s="15" t="s">
        <v>4445</v>
      </c>
      <c r="C887" s="15" t="s">
        <v>4446</v>
      </c>
      <c r="D887" s="15">
        <v>0</v>
      </c>
      <c r="E887" s="15">
        <v>1</v>
      </c>
      <c r="F887" s="15">
        <f>+SUM(Tabla3[[#This Row],[BOGOTA]:[MEDELLIN]])</f>
        <v>1</v>
      </c>
      <c r="G887" s="16">
        <f>IFERROR(+INDEX([1]!Tabla4[#All],MATCH(Tabla3[[#This Row],[EKM]],'[1]LISTA DE PRECIOS EKM '!A:A,0),6),0)</f>
        <v>319900</v>
      </c>
      <c r="H887" s="16">
        <f>IFERROR(INDEX(#REF!,MATCH(Tabla3[[#This Row],[EKM]],#REF!,0),3),0)</f>
        <v>0</v>
      </c>
    </row>
    <row r="888" spans="1:8">
      <c r="A888" s="14" t="str">
        <f t="shared" si="13"/>
        <v>EKMS100M</v>
      </c>
      <c r="B888" s="15" t="s">
        <v>4447</v>
      </c>
      <c r="C888" s="15" t="s">
        <v>4448</v>
      </c>
      <c r="D888" s="15">
        <v>0</v>
      </c>
      <c r="E888" s="15">
        <v>15</v>
      </c>
      <c r="F888" s="15">
        <f>+SUM(Tabla3[[#This Row],[BOGOTA]:[MEDELLIN]])</f>
        <v>15</v>
      </c>
      <c r="G888" s="16">
        <f>IFERROR(+INDEX([1]!Tabla4[#All],MATCH(Tabla3[[#This Row],[EKM]],'[1]LISTA DE PRECIOS EKM '!A:A,0),6),0)</f>
        <v>359900</v>
      </c>
      <c r="H888" s="16">
        <f>IFERROR(INDEX(#REF!,MATCH(Tabla3[[#This Row],[EKM]],#REF!,0),3),0)</f>
        <v>0</v>
      </c>
    </row>
    <row r="889" spans="1:8">
      <c r="A889" s="14" t="str">
        <f t="shared" si="13"/>
        <v>EKMS100N</v>
      </c>
      <c r="B889" s="15" t="s">
        <v>4449</v>
      </c>
      <c r="C889" s="15" t="s">
        <v>4450</v>
      </c>
      <c r="D889" s="15">
        <v>20</v>
      </c>
      <c r="E889" s="15">
        <v>1</v>
      </c>
      <c r="F889" s="15">
        <f>+SUM(Tabla3[[#This Row],[BOGOTA]:[MEDELLIN]])</f>
        <v>21</v>
      </c>
      <c r="G889" s="16">
        <f>IFERROR(+INDEX([1]!Tabla4[#All],MATCH(Tabla3[[#This Row],[EKM]],'[1]LISTA DE PRECIOS EKM '!A:A,0),6),0)</f>
        <v>299900</v>
      </c>
      <c r="H889" s="16">
        <f>IFERROR(INDEX(#REF!,MATCH(Tabla3[[#This Row],[EKM]],#REF!,0),3),0)</f>
        <v>0</v>
      </c>
    </row>
    <row r="890" spans="1:8">
      <c r="A890" s="14" t="str">
        <f t="shared" si="13"/>
        <v>EKMMPTF</v>
      </c>
      <c r="B890" s="15" t="s">
        <v>4453</v>
      </c>
      <c r="C890" s="15" t="s">
        <v>4454</v>
      </c>
      <c r="D890" s="15">
        <v>0</v>
      </c>
      <c r="E890" s="15">
        <v>1</v>
      </c>
      <c r="F890" s="15">
        <f>+SUM(Tabla3[[#This Row],[BOGOTA]:[MEDELLIN]])</f>
        <v>1</v>
      </c>
      <c r="G890" s="16">
        <f>IFERROR(+INDEX([1]!Tabla4[#All],MATCH(Tabla3[[#This Row],[EKM]],'[1]LISTA DE PRECIOS EKM '!A:A,0),6),0)</f>
        <v>0</v>
      </c>
      <c r="H890" s="16">
        <f>IFERROR(INDEX(#REF!,MATCH(Tabla3[[#This Row],[EKM]],#REF!,0),3),0)</f>
        <v>0</v>
      </c>
    </row>
    <row r="891" spans="1:8">
      <c r="A891" s="14" t="str">
        <f t="shared" si="13"/>
        <v>EKMMNS2CC</v>
      </c>
      <c r="B891" s="15" t="s">
        <v>4455</v>
      </c>
      <c r="C891" s="15" t="s">
        <v>4456</v>
      </c>
      <c r="D891" s="15">
        <v>0</v>
      </c>
      <c r="E891" s="15">
        <v>0</v>
      </c>
      <c r="F891" s="15">
        <f>+SUM(Tabla3[[#This Row],[BOGOTA]:[MEDELLIN]])</f>
        <v>0</v>
      </c>
      <c r="G891" s="16">
        <f>IFERROR(+INDEX([1]!Tabla4[#All],MATCH(Tabla3[[#This Row],[EKM]],'[1]LISTA DE PRECIOS EKM '!A:A,0),6),0)</f>
        <v>0</v>
      </c>
      <c r="H891" s="16">
        <f>IFERROR(INDEX(#REF!,MATCH(Tabla3[[#This Row],[EKM]],#REF!,0),3),0)</f>
        <v>0</v>
      </c>
    </row>
    <row r="892" spans="1:8">
      <c r="A892" s="14" t="str">
        <f t="shared" si="13"/>
        <v>EKMS100P</v>
      </c>
      <c r="B892" s="15" t="s">
        <v>4451</v>
      </c>
      <c r="C892" s="15" t="s">
        <v>4452</v>
      </c>
      <c r="D892" s="15">
        <v>50</v>
      </c>
      <c r="E892" s="15">
        <v>6</v>
      </c>
      <c r="F892" s="15">
        <f>+SUM(Tabla3[[#This Row],[BOGOTA]:[MEDELLIN]])</f>
        <v>56</v>
      </c>
      <c r="G892" s="16">
        <f>IFERROR(+INDEX([1]!Tabla4[#All],MATCH(Tabla3[[#This Row],[EKM]],'[1]LISTA DE PRECIOS EKM '!A:A,0),6),0)</f>
        <v>299900</v>
      </c>
      <c r="H892" s="16">
        <f>IFERROR(INDEX(#REF!,MATCH(Tabla3[[#This Row],[EKM]],#REF!,0),3),0)</f>
        <v>0</v>
      </c>
    </row>
    <row r="893" spans="1:8">
      <c r="A893" s="14" t="str">
        <f t="shared" si="13"/>
        <v>EKMMNFBL</v>
      </c>
      <c r="B893" s="15" t="s">
        <v>4461</v>
      </c>
      <c r="C893" s="15" t="s">
        <v>4462</v>
      </c>
      <c r="D893" s="15">
        <v>0</v>
      </c>
      <c r="E893" s="15">
        <v>5</v>
      </c>
      <c r="F893" s="15">
        <f>+SUM(Tabla3[[#This Row],[BOGOTA]:[MEDELLIN]])</f>
        <v>5</v>
      </c>
      <c r="G893" s="16">
        <f>IFERROR(+INDEX([1]!Tabla4[#All],MATCH(Tabla3[[#This Row],[EKM]],'[1]LISTA DE PRECIOS EKM '!A:A,0),6),0)</f>
        <v>229900</v>
      </c>
      <c r="H893" s="16">
        <f>IFERROR(INDEX(#REF!,MATCH(Tabla3[[#This Row],[EKM]],#REF!,0),3),0)</f>
        <v>0</v>
      </c>
    </row>
    <row r="894" spans="1:8">
      <c r="A894" s="14" t="str">
        <f t="shared" si="13"/>
        <v>EKMMAAPC</v>
      </c>
      <c r="B894" s="15" t="s">
        <v>4463</v>
      </c>
      <c r="C894" s="15" t="s">
        <v>4464</v>
      </c>
      <c r="D894" s="15">
        <v>0</v>
      </c>
      <c r="E894" s="15">
        <v>1</v>
      </c>
      <c r="F894" s="15">
        <f>+SUM(Tabla3[[#This Row],[BOGOTA]:[MEDELLIN]])</f>
        <v>1</v>
      </c>
      <c r="G894" s="16">
        <f>IFERROR(+INDEX([1]!Tabla4[#All],MATCH(Tabla3[[#This Row],[EKM]],'[1]LISTA DE PRECIOS EKM '!A:A,0),6),0)</f>
        <v>569900</v>
      </c>
      <c r="H894" s="16">
        <f>IFERROR(INDEX(#REF!,MATCH(Tabla3[[#This Row],[EKM]],#REF!,0),3),0)</f>
        <v>0</v>
      </c>
    </row>
    <row r="895" spans="1:8">
      <c r="A895" s="14" t="str">
        <f t="shared" si="13"/>
        <v>EKMMNSD1C</v>
      </c>
      <c r="B895" s="15" t="s">
        <v>4465</v>
      </c>
      <c r="C895" s="15" t="s">
        <v>4466</v>
      </c>
      <c r="D895" s="15">
        <v>0</v>
      </c>
      <c r="E895" s="15">
        <v>1</v>
      </c>
      <c r="F895" s="15">
        <f>+SUM(Tabla3[[#This Row],[BOGOTA]:[MEDELLIN]])</f>
        <v>1</v>
      </c>
      <c r="G895" s="16">
        <f>IFERROR(+INDEX([1]!Tabla4[#All],MATCH(Tabla3[[#This Row],[EKM]],'[1]LISTA DE PRECIOS EKM '!A:A,0),6),0)</f>
        <v>259900</v>
      </c>
      <c r="H895" s="16">
        <f>IFERROR(INDEX(#REF!,MATCH(Tabla3[[#This Row],[EKM]],#REF!,0),3),0)</f>
        <v>0</v>
      </c>
    </row>
    <row r="896" spans="1:8">
      <c r="A896" s="14" t="str">
        <f t="shared" si="13"/>
        <v>EKMM1170</v>
      </c>
      <c r="B896" s="15" t="s">
        <v>4467</v>
      </c>
      <c r="C896" s="15" t="s">
        <v>4468</v>
      </c>
      <c r="D896" s="15">
        <v>0</v>
      </c>
      <c r="E896" s="15">
        <v>1</v>
      </c>
      <c r="F896" s="15">
        <f>+SUM(Tabla3[[#This Row],[BOGOTA]:[MEDELLIN]])</f>
        <v>1</v>
      </c>
      <c r="G896" s="16">
        <f>IFERROR(+INDEX([1]!Tabla4[#All],MATCH(Tabla3[[#This Row],[EKM]],'[1]LISTA DE PRECIOS EKM '!A:A,0),6),0)</f>
        <v>309900</v>
      </c>
      <c r="H896" s="16">
        <f>IFERROR(INDEX(#REF!,MATCH(Tabla3[[#This Row],[EKM]],#REF!,0),3),0)</f>
        <v>0</v>
      </c>
    </row>
    <row r="897" spans="1:8">
      <c r="A897" s="14" t="str">
        <f t="shared" si="13"/>
        <v>EKMS100R</v>
      </c>
      <c r="B897" s="15" t="s">
        <v>4457</v>
      </c>
      <c r="C897" s="15" t="s">
        <v>4458</v>
      </c>
      <c r="D897" s="15">
        <v>10</v>
      </c>
      <c r="E897" s="15">
        <v>6</v>
      </c>
      <c r="F897" s="15">
        <f>+SUM(Tabla3[[#This Row],[BOGOTA]:[MEDELLIN]])</f>
        <v>16</v>
      </c>
      <c r="G897" s="16">
        <f>IFERROR(+INDEX([1]!Tabla4[#All],MATCH(Tabla3[[#This Row],[EKM]],'[1]LISTA DE PRECIOS EKM '!A:A,0),6),0)</f>
        <v>299900</v>
      </c>
      <c r="H897" s="16">
        <f>IFERROR(INDEX(#REF!,MATCH(Tabla3[[#This Row],[EKM]],#REF!,0),3),0)</f>
        <v>0</v>
      </c>
    </row>
    <row r="898" spans="1:8">
      <c r="A898" s="14" t="str">
        <f t="shared" ref="A898:A961" si="14">+TRIM(B898)</f>
        <v>EKMS101B</v>
      </c>
      <c r="B898" s="15" t="s">
        <v>4459</v>
      </c>
      <c r="C898" s="15" t="s">
        <v>4460</v>
      </c>
      <c r="D898" s="15">
        <v>8</v>
      </c>
      <c r="E898" s="15">
        <v>2</v>
      </c>
      <c r="F898" s="15">
        <f>+SUM(Tabla3[[#This Row],[BOGOTA]:[MEDELLIN]])</f>
        <v>10</v>
      </c>
      <c r="G898" s="16">
        <f>IFERROR(+INDEX([1]!Tabla4[#All],MATCH(Tabla3[[#This Row],[EKM]],'[1]LISTA DE PRECIOS EKM '!A:A,0),6),0)</f>
        <v>239900</v>
      </c>
      <c r="H898" s="16">
        <f>IFERROR(INDEX(#REF!,MATCH(Tabla3[[#This Row],[EKM]],#REF!,0),3),0)</f>
        <v>0</v>
      </c>
    </row>
    <row r="899" spans="1:8">
      <c r="A899" s="14" t="str">
        <f t="shared" si="14"/>
        <v>EKMS101G</v>
      </c>
      <c r="B899" s="15" t="s">
        <v>4469</v>
      </c>
      <c r="C899" s="15" t="s">
        <v>4470</v>
      </c>
      <c r="D899" s="15">
        <v>9</v>
      </c>
      <c r="E899" s="15">
        <v>2</v>
      </c>
      <c r="F899" s="15">
        <f>+SUM(Tabla3[[#This Row],[BOGOTA]:[MEDELLIN]])</f>
        <v>11</v>
      </c>
      <c r="G899" s="16">
        <f>IFERROR(+INDEX([1]!Tabla4[#All],MATCH(Tabla3[[#This Row],[EKM]],'[1]LISTA DE PRECIOS EKM '!A:A,0),6),0)</f>
        <v>249900</v>
      </c>
      <c r="H899" s="16">
        <f>IFERROR(INDEX(#REF!,MATCH(Tabla3[[#This Row],[EKM]],#REF!,0),3),0)</f>
        <v>0</v>
      </c>
    </row>
    <row r="900" spans="1:8">
      <c r="A900" s="14" t="str">
        <f t="shared" si="14"/>
        <v>EKMCS104PH</v>
      </c>
      <c r="B900" s="15" t="s">
        <v>4473</v>
      </c>
      <c r="C900" s="15" t="s">
        <v>4474</v>
      </c>
      <c r="D900" s="15">
        <v>0</v>
      </c>
      <c r="E900" s="15">
        <v>18</v>
      </c>
      <c r="F900" s="15">
        <f>+SUM(Tabla3[[#This Row],[BOGOTA]:[MEDELLIN]])</f>
        <v>18</v>
      </c>
      <c r="G900" s="16">
        <f>IFERROR(+INDEX([1]!Tabla4[#All],MATCH(Tabla3[[#This Row],[EKM]],'[1]LISTA DE PRECIOS EKM '!A:A,0),6),0)</f>
        <v>799900</v>
      </c>
      <c r="H900" s="16">
        <f>IFERROR(INDEX(#REF!,MATCH(Tabla3[[#This Row],[EKM]],#REF!,0),3),0)</f>
        <v>0</v>
      </c>
    </row>
    <row r="901" spans="1:8">
      <c r="A901" s="14" t="str">
        <f t="shared" si="14"/>
        <v>EKMMV05</v>
      </c>
      <c r="B901" s="15" t="s">
        <v>4475</v>
      </c>
      <c r="C901" s="15" t="s">
        <v>4476</v>
      </c>
      <c r="D901" s="15">
        <v>0</v>
      </c>
      <c r="E901" s="15">
        <v>5</v>
      </c>
      <c r="F901" s="15">
        <f>+SUM(Tabla3[[#This Row],[BOGOTA]:[MEDELLIN]])</f>
        <v>5</v>
      </c>
      <c r="G901" s="16">
        <f>IFERROR(+INDEX([1]!Tabla4[#All],MATCH(Tabla3[[#This Row],[EKM]],'[1]LISTA DE PRECIOS EKM '!A:A,0),6),0)</f>
        <v>819900</v>
      </c>
      <c r="H901" s="16">
        <f>IFERROR(INDEX(#REF!,MATCH(Tabla3[[#This Row],[EKM]],#REF!,0),3),0)</f>
        <v>0</v>
      </c>
    </row>
    <row r="902" spans="1:8">
      <c r="A902" s="14" t="str">
        <f t="shared" si="14"/>
        <v>EKMB2BGR</v>
      </c>
      <c r="B902" s="15" t="s">
        <v>4481</v>
      </c>
      <c r="C902" s="15" t="s">
        <v>4482</v>
      </c>
      <c r="D902" s="15">
        <v>0</v>
      </c>
      <c r="E902" s="15">
        <v>1</v>
      </c>
      <c r="F902" s="15">
        <f>+SUM(Tabla3[[#This Row],[BOGOTA]:[MEDELLIN]])</f>
        <v>1</v>
      </c>
      <c r="G902" s="16">
        <f>IFERROR(+INDEX([1]!Tabla4[#All],MATCH(Tabla3[[#This Row],[EKM]],'[1]LISTA DE PRECIOS EKM '!A:A,0),6),0)</f>
        <v>1219900</v>
      </c>
      <c r="H902" s="16">
        <f>IFERROR(INDEX(#REF!,MATCH(Tabla3[[#This Row],[EKM]],#REF!,0),3),0)</f>
        <v>0</v>
      </c>
    </row>
    <row r="903" spans="1:8">
      <c r="A903" s="14" t="str">
        <f t="shared" si="14"/>
        <v>EKMS101N</v>
      </c>
      <c r="B903" s="15" t="s">
        <v>4471</v>
      </c>
      <c r="C903" s="15" t="s">
        <v>4472</v>
      </c>
      <c r="D903" s="15">
        <v>0</v>
      </c>
      <c r="E903" s="15">
        <v>29</v>
      </c>
      <c r="F903" s="15">
        <f>+SUM(Tabla3[[#This Row],[BOGOTA]:[MEDELLIN]])</f>
        <v>29</v>
      </c>
      <c r="G903" s="16">
        <f>IFERROR(+INDEX([1]!Tabla4[#All],MATCH(Tabla3[[#This Row],[EKM]],'[1]LISTA DE PRECIOS EKM '!A:A,0),6),0)</f>
        <v>239900</v>
      </c>
      <c r="H903" s="16">
        <f>IFERROR(INDEX(#REF!,MATCH(Tabla3[[#This Row],[EKM]],#REF!,0),3),0)</f>
        <v>0</v>
      </c>
    </row>
    <row r="904" spans="1:8">
      <c r="A904" s="14" t="str">
        <f t="shared" si="14"/>
        <v>EKMS101T</v>
      </c>
      <c r="B904" s="15" t="s">
        <v>4477</v>
      </c>
      <c r="C904" s="15" t="s">
        <v>4478</v>
      </c>
      <c r="D904" s="15">
        <v>18</v>
      </c>
      <c r="E904" s="15">
        <v>9</v>
      </c>
      <c r="F904" s="15">
        <f>+SUM(Tabla3[[#This Row],[BOGOTA]:[MEDELLIN]])</f>
        <v>27</v>
      </c>
      <c r="G904" s="16">
        <f>IFERROR(+INDEX([1]!Tabla4[#All],MATCH(Tabla3[[#This Row],[EKM]],'[1]LISTA DE PRECIOS EKM '!A:A,0),6),0)</f>
        <v>219900</v>
      </c>
      <c r="H904" s="16">
        <f>IFERROR(INDEX(#REF!,MATCH(Tabla3[[#This Row],[EKM]],#REF!,0),3),0)</f>
        <v>0</v>
      </c>
    </row>
    <row r="905" spans="1:8">
      <c r="A905" s="14" t="str">
        <f t="shared" si="14"/>
        <v>EKMS109A</v>
      </c>
      <c r="B905" s="15" t="s">
        <v>4479</v>
      </c>
      <c r="C905" s="15" t="s">
        <v>4480</v>
      </c>
      <c r="D905" s="15">
        <v>0</v>
      </c>
      <c r="E905" s="15">
        <v>0</v>
      </c>
      <c r="F905" s="15">
        <f>+SUM(Tabla3[[#This Row],[BOGOTA]:[MEDELLIN]])</f>
        <v>0</v>
      </c>
      <c r="G905" s="16">
        <f>IFERROR(+INDEX([1]!Tabla4[#All],MATCH(Tabla3[[#This Row],[EKM]],'[1]LISTA DE PRECIOS EKM '!A:A,0),6),0)</f>
        <v>199900</v>
      </c>
      <c r="H905" s="16">
        <f>IFERROR(INDEX(#REF!,MATCH(Tabla3[[#This Row],[EKM]],#REF!,0),3),0)</f>
        <v>0</v>
      </c>
    </row>
    <row r="906" spans="1:8">
      <c r="A906" s="14" t="str">
        <f t="shared" si="14"/>
        <v>EKMS109B</v>
      </c>
      <c r="B906" s="15" t="s">
        <v>4483</v>
      </c>
      <c r="C906" s="15" t="s">
        <v>4484</v>
      </c>
      <c r="D906" s="15">
        <v>53</v>
      </c>
      <c r="E906" s="15">
        <v>1</v>
      </c>
      <c r="F906" s="15">
        <f>+SUM(Tabla3[[#This Row],[BOGOTA]:[MEDELLIN]])</f>
        <v>54</v>
      </c>
      <c r="G906" s="16">
        <f>IFERROR(+INDEX([1]!Tabla4[#All],MATCH(Tabla3[[#This Row],[EKM]],'[1]LISTA DE PRECIOS EKM '!A:A,0),6),0)</f>
        <v>179900</v>
      </c>
      <c r="H906" s="16">
        <f>IFERROR(INDEX(#REF!,MATCH(Tabla3[[#This Row],[EKM]],#REF!,0),3),0)</f>
        <v>0</v>
      </c>
    </row>
    <row r="907" spans="1:8">
      <c r="A907" s="14" t="str">
        <f t="shared" si="14"/>
        <v>EKMS109G</v>
      </c>
      <c r="B907" s="15" t="s">
        <v>4485</v>
      </c>
      <c r="C907" s="15" t="s">
        <v>4486</v>
      </c>
      <c r="D907" s="15">
        <v>2</v>
      </c>
      <c r="E907" s="15">
        <v>0</v>
      </c>
      <c r="F907" s="15">
        <f>+SUM(Tabla3[[#This Row],[BOGOTA]:[MEDELLIN]])</f>
        <v>2</v>
      </c>
      <c r="G907" s="16">
        <f>IFERROR(+INDEX([1]!Tabla4[#All],MATCH(Tabla3[[#This Row],[EKM]],'[1]LISTA DE PRECIOS EKM '!A:A,0),6),0)</f>
        <v>179900</v>
      </c>
      <c r="H907" s="16">
        <f>IFERROR(INDEX(#REF!,MATCH(Tabla3[[#This Row],[EKM]],#REF!,0),3),0)</f>
        <v>0</v>
      </c>
    </row>
    <row r="908" spans="1:8">
      <c r="A908" s="14" t="str">
        <f t="shared" si="14"/>
        <v>EKMS109N</v>
      </c>
      <c r="B908" s="15" t="s">
        <v>4487</v>
      </c>
      <c r="C908" s="15" t="s">
        <v>4488</v>
      </c>
      <c r="D908" s="15">
        <v>29</v>
      </c>
      <c r="E908" s="15">
        <v>3</v>
      </c>
      <c r="F908" s="15">
        <f>+SUM(Tabla3[[#This Row],[BOGOTA]:[MEDELLIN]])</f>
        <v>32</v>
      </c>
      <c r="G908" s="16">
        <f>IFERROR(+INDEX([1]!Tabla4[#All],MATCH(Tabla3[[#This Row],[EKM]],'[1]LISTA DE PRECIOS EKM '!A:A,0),6),0)</f>
        <v>179900</v>
      </c>
      <c r="H908" s="16">
        <f>IFERROR(INDEX(#REF!,MATCH(Tabla3[[#This Row],[EKM]],#REF!,0),3),0)</f>
        <v>0</v>
      </c>
    </row>
    <row r="909" spans="1:8">
      <c r="A909" s="14" t="str">
        <f t="shared" si="14"/>
        <v>EKME12EBE</v>
      </c>
      <c r="B909" s="15" t="s">
        <v>4491</v>
      </c>
      <c r="C909" s="15" t="s">
        <v>4492</v>
      </c>
      <c r="D909" s="15">
        <v>0</v>
      </c>
      <c r="E909" s="15">
        <v>0</v>
      </c>
      <c r="F909" s="15">
        <f>+SUM(Tabla3[[#This Row],[BOGOTA]:[MEDELLIN]])</f>
        <v>0</v>
      </c>
      <c r="G909" s="16">
        <f>IFERROR(+INDEX([1]!Tabla4[#All],MATCH(Tabla3[[#This Row],[EKM]],'[1]LISTA DE PRECIOS EKM '!A:A,0),6),0)</f>
        <v>0</v>
      </c>
      <c r="H909" s="16">
        <f>IFERROR(INDEX(#REF!,MATCH(Tabla3[[#This Row],[EKM]],#REF!,0),3),0)</f>
        <v>0</v>
      </c>
    </row>
    <row r="910" spans="1:8">
      <c r="A910" s="14" t="str">
        <f t="shared" si="14"/>
        <v>EKMS109O</v>
      </c>
      <c r="B910" s="15" t="s">
        <v>4489</v>
      </c>
      <c r="C910" s="15" t="s">
        <v>4490</v>
      </c>
      <c r="D910" s="15">
        <v>0</v>
      </c>
      <c r="E910" s="15">
        <v>2</v>
      </c>
      <c r="F910" s="15">
        <f>+SUM(Tabla3[[#This Row],[BOGOTA]:[MEDELLIN]])</f>
        <v>2</v>
      </c>
      <c r="G910" s="16">
        <f>IFERROR(+INDEX([1]!Tabla4[#All],MATCH(Tabla3[[#This Row],[EKM]],'[1]LISTA DE PRECIOS EKM '!A:A,0),6),0)</f>
        <v>189900</v>
      </c>
      <c r="H910" s="16">
        <f>IFERROR(INDEX(#REF!,MATCH(Tabla3[[#This Row],[EKM]],#REF!,0),3),0)</f>
        <v>0</v>
      </c>
    </row>
    <row r="911" spans="1:8">
      <c r="A911" s="14" t="str">
        <f t="shared" si="14"/>
        <v>EKMS178B</v>
      </c>
      <c r="B911" s="15" t="s">
        <v>4493</v>
      </c>
      <c r="C911" s="15" t="s">
        <v>4494</v>
      </c>
      <c r="D911" s="15">
        <v>18</v>
      </c>
      <c r="E911" s="15">
        <v>0</v>
      </c>
      <c r="F911" s="15">
        <f>+SUM(Tabla3[[#This Row],[BOGOTA]:[MEDELLIN]])</f>
        <v>18</v>
      </c>
      <c r="G911" s="16">
        <f>IFERROR(+INDEX([1]!Tabla4[#All],MATCH(Tabla3[[#This Row],[EKM]],'[1]LISTA DE PRECIOS EKM '!A:A,0),6),0)</f>
        <v>289900</v>
      </c>
      <c r="H911" s="16">
        <f>IFERROR(INDEX(#REF!,MATCH(Tabla3[[#This Row],[EKM]],#REF!,0),3),0)</f>
        <v>0</v>
      </c>
    </row>
    <row r="912" spans="1:8">
      <c r="A912" s="14" t="str">
        <f t="shared" si="14"/>
        <v>EKMS178N</v>
      </c>
      <c r="B912" s="15" t="s">
        <v>4495</v>
      </c>
      <c r="C912" s="15" t="s">
        <v>4496</v>
      </c>
      <c r="D912" s="15">
        <v>0</v>
      </c>
      <c r="E912" s="15">
        <v>0</v>
      </c>
      <c r="F912" s="15">
        <f>+SUM(Tabla3[[#This Row],[BOGOTA]:[MEDELLIN]])</f>
        <v>0</v>
      </c>
      <c r="G912" s="16">
        <f>IFERROR(+INDEX([1]!Tabla4[#All],MATCH(Tabla3[[#This Row],[EKM]],'[1]LISTA DE PRECIOS EKM '!A:A,0),6),0)</f>
        <v>289900</v>
      </c>
      <c r="H912" s="16">
        <f>IFERROR(INDEX(#REF!,MATCH(Tabla3[[#This Row],[EKM]],#REF!,0),3),0)</f>
        <v>0</v>
      </c>
    </row>
    <row r="913" spans="1:8">
      <c r="A913" s="14" t="str">
        <f t="shared" si="14"/>
        <v>EKMS178R</v>
      </c>
      <c r="B913" s="15" t="s">
        <v>4497</v>
      </c>
      <c r="C913" s="15" t="s">
        <v>4498</v>
      </c>
      <c r="D913" s="15">
        <v>6</v>
      </c>
      <c r="E913" s="15">
        <v>0</v>
      </c>
      <c r="F913" s="15">
        <f>+SUM(Tabla3[[#This Row],[BOGOTA]:[MEDELLIN]])</f>
        <v>6</v>
      </c>
      <c r="G913" s="16">
        <f>IFERROR(+INDEX([1]!Tabla4[#All],MATCH(Tabla3[[#This Row],[EKM]],'[1]LISTA DE PRECIOS EKM '!A:A,0),6),0)</f>
        <v>269900</v>
      </c>
      <c r="H913" s="16">
        <f>IFERROR(INDEX(#REF!,MATCH(Tabla3[[#This Row],[EKM]],#REF!,0),3),0)</f>
        <v>0</v>
      </c>
    </row>
    <row r="914" spans="1:8">
      <c r="A914" s="14" t="str">
        <f t="shared" si="14"/>
        <v>EKMS18CKGP</v>
      </c>
      <c r="B914" s="15" t="s">
        <v>4499</v>
      </c>
      <c r="C914" s="15" t="s">
        <v>4500</v>
      </c>
      <c r="D914" s="15">
        <v>1</v>
      </c>
      <c r="E914" s="15">
        <v>0</v>
      </c>
      <c r="F914" s="15">
        <f>+SUM(Tabla3[[#This Row],[BOGOTA]:[MEDELLIN]])</f>
        <v>1</v>
      </c>
      <c r="G914" s="16">
        <f>IFERROR(+INDEX([1]!Tabla4[#All],MATCH(Tabla3[[#This Row],[EKM]],'[1]LISTA DE PRECIOS EKM '!A:A,0),6),0)</f>
        <v>1219900</v>
      </c>
      <c r="H914" s="16">
        <f>IFERROR(INDEX(#REF!,MATCH(Tabla3[[#This Row],[EKM]],#REF!,0),3),0)</f>
        <v>0</v>
      </c>
    </row>
    <row r="915" spans="1:8">
      <c r="A915" s="14" t="str">
        <f t="shared" si="14"/>
        <v>EKMS18CKZ</v>
      </c>
      <c r="B915" s="15" t="s">
        <v>4501</v>
      </c>
      <c r="C915" s="15" t="s">
        <v>4502</v>
      </c>
      <c r="D915" s="15">
        <v>0</v>
      </c>
      <c r="E915" s="15">
        <v>1</v>
      </c>
      <c r="F915" s="15">
        <f>+SUM(Tabla3[[#This Row],[BOGOTA]:[MEDELLIN]])</f>
        <v>1</v>
      </c>
      <c r="G915" s="16">
        <f>IFERROR(+INDEX([1]!Tabla4[#All],MATCH(Tabla3[[#This Row],[EKM]],'[1]LISTA DE PRECIOS EKM '!A:A,0),6),0)</f>
        <v>1219900</v>
      </c>
      <c r="H915" s="16">
        <f>IFERROR(INDEX(#REF!,MATCH(Tabla3[[#This Row],[EKM]],#REF!,0),3),0)</f>
        <v>0</v>
      </c>
    </row>
    <row r="916" spans="1:8">
      <c r="A916" s="14" t="str">
        <f t="shared" si="14"/>
        <v>EKMS19BC</v>
      </c>
      <c r="B916" s="15" t="s">
        <v>4503</v>
      </c>
      <c r="C916" s="15" t="s">
        <v>4504</v>
      </c>
      <c r="D916" s="15">
        <v>1</v>
      </c>
      <c r="E916" s="15">
        <v>0</v>
      </c>
      <c r="F916" s="15">
        <f>+SUM(Tabla3[[#This Row],[BOGOTA]:[MEDELLIN]])</f>
        <v>1</v>
      </c>
      <c r="G916" s="16">
        <f>IFERROR(+INDEX([1]!Tabla4[#All],MATCH(Tabla3[[#This Row],[EKM]],'[1]LISTA DE PRECIOS EKM '!A:A,0),6),0)</f>
        <v>859900</v>
      </c>
      <c r="H916" s="16">
        <f>IFERROR(INDEX(#REF!,MATCH(Tabla3[[#This Row],[EKM]],#REF!,0),3),0)</f>
        <v>0</v>
      </c>
    </row>
    <row r="917" spans="1:8">
      <c r="A917" s="14" t="str">
        <f t="shared" si="14"/>
        <v>EKMS203ATGO</v>
      </c>
      <c r="B917" s="15" t="s">
        <v>4505</v>
      </c>
      <c r="C917" s="15" t="s">
        <v>4506</v>
      </c>
      <c r="D917" s="15">
        <v>4</v>
      </c>
      <c r="E917" s="15">
        <v>0</v>
      </c>
      <c r="F917" s="15">
        <f>+SUM(Tabla3[[#This Row],[BOGOTA]:[MEDELLIN]])</f>
        <v>4</v>
      </c>
      <c r="G917" s="16">
        <f>IFERROR(+INDEX([1]!Tabla4[#All],MATCH(Tabla3[[#This Row],[EKM]],'[1]LISTA DE PRECIOS EKM '!A:A,0),6),0)</f>
        <v>499900</v>
      </c>
      <c r="H917" s="16">
        <f>IFERROR(INDEX(#REF!,MATCH(Tabla3[[#This Row],[EKM]],#REF!,0),3),0)</f>
        <v>0</v>
      </c>
    </row>
    <row r="918" spans="1:8">
      <c r="A918" s="14" t="str">
        <f t="shared" si="14"/>
        <v>EKMS203ATN</v>
      </c>
      <c r="B918" s="15" t="s">
        <v>4507</v>
      </c>
      <c r="C918" s="15" t="s">
        <v>4508</v>
      </c>
      <c r="D918" s="15">
        <v>1</v>
      </c>
      <c r="E918" s="15">
        <v>0</v>
      </c>
      <c r="F918" s="15">
        <f>+SUM(Tabla3[[#This Row],[BOGOTA]:[MEDELLIN]])</f>
        <v>1</v>
      </c>
      <c r="G918" s="16">
        <f>IFERROR(+INDEX([1]!Tabla4[#All],MATCH(Tabla3[[#This Row],[EKM]],'[1]LISTA DE PRECIOS EKM '!A:A,0),6),0)</f>
        <v>489900</v>
      </c>
      <c r="H918" s="16">
        <f>IFERROR(INDEX(#REF!,MATCH(Tabla3[[#This Row],[EKM]],#REF!,0),3),0)</f>
        <v>0</v>
      </c>
    </row>
    <row r="919" spans="1:8">
      <c r="A919" s="14" t="str">
        <f t="shared" si="14"/>
        <v>EKMS203B</v>
      </c>
      <c r="B919" s="15" t="s">
        <v>4509</v>
      </c>
      <c r="C919" s="15" t="s">
        <v>4510</v>
      </c>
      <c r="D919" s="15">
        <v>0</v>
      </c>
      <c r="E919" s="15">
        <v>2</v>
      </c>
      <c r="F919" s="15">
        <f>+SUM(Tabla3[[#This Row],[BOGOTA]:[MEDELLIN]])</f>
        <v>2</v>
      </c>
      <c r="G919" s="16">
        <f>IFERROR(+INDEX([1]!Tabla4[#All],MATCH(Tabla3[[#This Row],[EKM]],'[1]LISTA DE PRECIOS EKM '!A:A,0),6),0)</f>
        <v>389900</v>
      </c>
      <c r="H919" s="16">
        <f>IFERROR(INDEX(#REF!,MATCH(Tabla3[[#This Row],[EKM]],#REF!,0),3),0)</f>
        <v>0</v>
      </c>
    </row>
    <row r="920" spans="1:8">
      <c r="A920" s="14" t="str">
        <f t="shared" si="14"/>
        <v>EKMS203G</v>
      </c>
      <c r="B920" s="15" t="s">
        <v>4511</v>
      </c>
      <c r="C920" s="15" t="s">
        <v>4512</v>
      </c>
      <c r="D920" s="15">
        <v>0</v>
      </c>
      <c r="E920" s="15">
        <v>0</v>
      </c>
      <c r="F920" s="15">
        <f>+SUM(Tabla3[[#This Row],[BOGOTA]:[MEDELLIN]])</f>
        <v>0</v>
      </c>
      <c r="G920" s="16">
        <f>IFERROR(+INDEX([1]!Tabla4[#All],MATCH(Tabla3[[#This Row],[EKM]],'[1]LISTA DE PRECIOS EKM '!A:A,0),6),0)</f>
        <v>0</v>
      </c>
      <c r="H920" s="16">
        <f>IFERROR(INDEX(#REF!,MATCH(Tabla3[[#This Row],[EKM]],#REF!,0),3),0)</f>
        <v>0</v>
      </c>
    </row>
    <row r="921" spans="1:8">
      <c r="A921" s="14" t="str">
        <f t="shared" si="14"/>
        <v>EKMS203N</v>
      </c>
      <c r="B921" s="15" t="s">
        <v>4513</v>
      </c>
      <c r="C921" s="15" t="s">
        <v>4514</v>
      </c>
      <c r="D921" s="15">
        <v>36</v>
      </c>
      <c r="E921" s="15">
        <v>9</v>
      </c>
      <c r="F921" s="15">
        <f>+SUM(Tabla3[[#This Row],[BOGOTA]:[MEDELLIN]])</f>
        <v>45</v>
      </c>
      <c r="G921" s="16">
        <f>IFERROR(+INDEX([1]!Tabla4[#All],MATCH(Tabla3[[#This Row],[EKM]],'[1]LISTA DE PRECIOS EKM '!A:A,0),6),0)</f>
        <v>379900</v>
      </c>
      <c r="H921" s="16">
        <f>IFERROR(INDEX(#REF!,MATCH(Tabla3[[#This Row],[EKM]],#REF!,0),3),0)</f>
        <v>0</v>
      </c>
    </row>
    <row r="922" spans="1:8">
      <c r="A922" s="14" t="str">
        <f t="shared" si="14"/>
        <v>EKMS205A</v>
      </c>
      <c r="B922" s="15" t="s">
        <v>4515</v>
      </c>
      <c r="C922" s="15" t="s">
        <v>4516</v>
      </c>
      <c r="D922" s="15">
        <v>1</v>
      </c>
      <c r="E922" s="15">
        <v>0</v>
      </c>
      <c r="F922" s="15">
        <f>+SUM(Tabla3[[#This Row],[BOGOTA]:[MEDELLIN]])</f>
        <v>1</v>
      </c>
      <c r="G922" s="16">
        <f>IFERROR(+INDEX([1]!Tabla4[#All],MATCH(Tabla3[[#This Row],[EKM]],'[1]LISTA DE PRECIOS EKM '!A:A,0),6),0)</f>
        <v>319900</v>
      </c>
      <c r="H922" s="16">
        <f>IFERROR(INDEX(#REF!,MATCH(Tabla3[[#This Row],[EKM]],#REF!,0),3),0)</f>
        <v>0</v>
      </c>
    </row>
    <row r="923" spans="1:8">
      <c r="A923" s="14" t="str">
        <f t="shared" si="14"/>
        <v>EKMS205B</v>
      </c>
      <c r="B923" s="15" t="s">
        <v>4517</v>
      </c>
      <c r="C923" s="15" t="s">
        <v>4518</v>
      </c>
      <c r="D923" s="15">
        <v>0</v>
      </c>
      <c r="E923" s="15">
        <v>0</v>
      </c>
      <c r="F923" s="15">
        <f>+SUM(Tabla3[[#This Row],[BOGOTA]:[MEDELLIN]])</f>
        <v>0</v>
      </c>
      <c r="G923" s="16">
        <f>IFERROR(+INDEX([1]!Tabla4[#All],MATCH(Tabla3[[#This Row],[EKM]],'[1]LISTA DE PRECIOS EKM '!A:A,0),6),0)</f>
        <v>339900</v>
      </c>
      <c r="H923" s="16">
        <f>IFERROR(INDEX(#REF!,MATCH(Tabla3[[#This Row],[EKM]],#REF!,0),3),0)</f>
        <v>0</v>
      </c>
    </row>
    <row r="924" spans="1:8">
      <c r="A924" s="14" t="str">
        <f t="shared" si="14"/>
        <v>EKMS205N</v>
      </c>
      <c r="B924" s="15" t="s">
        <v>4519</v>
      </c>
      <c r="C924" s="15" t="s">
        <v>4520</v>
      </c>
      <c r="D924" s="15">
        <v>0</v>
      </c>
      <c r="E924" s="15">
        <v>0</v>
      </c>
      <c r="F924" s="15">
        <f>+SUM(Tabla3[[#This Row],[BOGOTA]:[MEDELLIN]])</f>
        <v>0</v>
      </c>
      <c r="G924" s="16">
        <f>IFERROR(+INDEX([1]!Tabla4[#All],MATCH(Tabla3[[#This Row],[EKM]],'[1]LISTA DE PRECIOS EKM '!A:A,0),6),0)</f>
        <v>339900</v>
      </c>
      <c r="H924" s="16">
        <f>IFERROR(INDEX(#REF!,MATCH(Tabla3[[#This Row],[EKM]],#REF!,0),3),0)</f>
        <v>0</v>
      </c>
    </row>
    <row r="925" spans="1:8">
      <c r="A925" s="14" t="str">
        <f t="shared" si="14"/>
        <v>EKMS208N</v>
      </c>
      <c r="B925" s="15" t="s">
        <v>4521</v>
      </c>
      <c r="C925" s="15" t="s">
        <v>4522</v>
      </c>
      <c r="D925" s="15">
        <v>3</v>
      </c>
      <c r="E925" s="15">
        <v>0</v>
      </c>
      <c r="F925" s="15">
        <f>+SUM(Tabla3[[#This Row],[BOGOTA]:[MEDELLIN]])</f>
        <v>3</v>
      </c>
      <c r="G925" s="16">
        <f>IFERROR(+INDEX([1]!Tabla4[#All],MATCH(Tabla3[[#This Row],[EKM]],'[1]LISTA DE PRECIOS EKM '!A:A,0),6),0)</f>
        <v>449900</v>
      </c>
      <c r="H925" s="16">
        <f>IFERROR(INDEX(#REF!,MATCH(Tabla3[[#This Row],[EKM]],#REF!,0),3),0)</f>
        <v>0</v>
      </c>
    </row>
    <row r="926" spans="1:8">
      <c r="A926" s="14" t="str">
        <f t="shared" si="14"/>
        <v>EKMS209B</v>
      </c>
      <c r="B926" s="15" t="s">
        <v>4523</v>
      </c>
      <c r="C926" s="15" t="s">
        <v>4524</v>
      </c>
      <c r="D926" s="15">
        <v>11</v>
      </c>
      <c r="E926" s="15">
        <v>1</v>
      </c>
      <c r="F926" s="15">
        <f>+SUM(Tabla3[[#This Row],[BOGOTA]:[MEDELLIN]])</f>
        <v>12</v>
      </c>
      <c r="G926" s="16">
        <f>IFERROR(+INDEX([1]!Tabla4[#All],MATCH(Tabla3[[#This Row],[EKM]],'[1]LISTA DE PRECIOS EKM '!A:A,0),6),0)</f>
        <v>269900</v>
      </c>
      <c r="H926" s="16">
        <f>IFERROR(INDEX(#REF!,MATCH(Tabla3[[#This Row],[EKM]],#REF!,0),3),0)</f>
        <v>0</v>
      </c>
    </row>
    <row r="927" spans="1:8">
      <c r="A927" s="14" t="str">
        <f t="shared" si="14"/>
        <v>EKMS209N</v>
      </c>
      <c r="B927" s="15" t="s">
        <v>4525</v>
      </c>
      <c r="C927" s="15" t="s">
        <v>4526</v>
      </c>
      <c r="D927" s="15">
        <v>3</v>
      </c>
      <c r="E927" s="15">
        <v>5</v>
      </c>
      <c r="F927" s="15">
        <f>+SUM(Tabla3[[#This Row],[BOGOTA]:[MEDELLIN]])</f>
        <v>8</v>
      </c>
      <c r="G927" s="16">
        <f>IFERROR(+INDEX([1]!Tabla4[#All],MATCH(Tabla3[[#This Row],[EKM]],'[1]LISTA DE PRECIOS EKM '!A:A,0),6),0)</f>
        <v>269900</v>
      </c>
      <c r="H927" s="16">
        <f>IFERROR(INDEX(#REF!,MATCH(Tabla3[[#This Row],[EKM]],#REF!,0),3),0)</f>
        <v>0</v>
      </c>
    </row>
    <row r="928" spans="1:8">
      <c r="A928" s="14" t="str">
        <f t="shared" si="14"/>
        <v>EKMS209R</v>
      </c>
      <c r="B928" s="15" t="s">
        <v>4527</v>
      </c>
      <c r="C928" s="15" t="s">
        <v>4528</v>
      </c>
      <c r="D928" s="15">
        <v>5</v>
      </c>
      <c r="E928" s="15">
        <v>0</v>
      </c>
      <c r="F928" s="15">
        <f>+SUM(Tabla3[[#This Row],[BOGOTA]:[MEDELLIN]])</f>
        <v>5</v>
      </c>
      <c r="G928" s="16">
        <f>IFERROR(+INDEX([1]!Tabla4[#All],MATCH(Tabla3[[#This Row],[EKM]],'[1]LISTA DE PRECIOS EKM '!A:A,0),6),0)</f>
        <v>0</v>
      </c>
      <c r="H928" s="16">
        <f>IFERROR(INDEX(#REF!,MATCH(Tabla3[[#This Row],[EKM]],#REF!,0),3),0)</f>
        <v>0</v>
      </c>
    </row>
    <row r="929" spans="1:8">
      <c r="A929" s="14" t="str">
        <f t="shared" si="14"/>
        <v>EKMS218AM</v>
      </c>
      <c r="B929" s="15" t="s">
        <v>4529</v>
      </c>
      <c r="C929" s="15" t="s">
        <v>4530</v>
      </c>
      <c r="D929" s="15">
        <v>6</v>
      </c>
      <c r="E929" s="15">
        <v>10</v>
      </c>
      <c r="F929" s="15">
        <f>+SUM(Tabla3[[#This Row],[BOGOTA]:[MEDELLIN]])</f>
        <v>16</v>
      </c>
      <c r="G929" s="16">
        <f>IFERROR(+INDEX([1]!Tabla4[#All],MATCH(Tabla3[[#This Row],[EKM]],'[1]LISTA DE PRECIOS EKM '!A:A,0),6),0)</f>
        <v>219900</v>
      </c>
      <c r="H929" s="16">
        <f>IFERROR(INDEX(#REF!,MATCH(Tabla3[[#This Row],[EKM]],#REF!,0),3),0)</f>
        <v>0</v>
      </c>
    </row>
    <row r="930" spans="1:8">
      <c r="A930" s="14" t="str">
        <f t="shared" si="14"/>
        <v>EKMS218B</v>
      </c>
      <c r="B930" s="15" t="s">
        <v>4531</v>
      </c>
      <c r="C930" s="15" t="s">
        <v>4532</v>
      </c>
      <c r="D930" s="15">
        <v>1</v>
      </c>
      <c r="E930" s="15">
        <v>3</v>
      </c>
      <c r="F930" s="15">
        <f>+SUM(Tabla3[[#This Row],[BOGOTA]:[MEDELLIN]])</f>
        <v>4</v>
      </c>
      <c r="G930" s="16">
        <f>IFERROR(+INDEX([1]!Tabla4[#All],MATCH(Tabla3[[#This Row],[EKM]],'[1]LISTA DE PRECIOS EKM '!A:A,0),6),0)</f>
        <v>229900</v>
      </c>
      <c r="H930" s="16">
        <f>IFERROR(INDEX(#REF!,MATCH(Tabla3[[#This Row],[EKM]],#REF!,0),3),0)</f>
        <v>0</v>
      </c>
    </row>
    <row r="931" spans="1:8">
      <c r="A931" s="14" t="str">
        <f t="shared" si="14"/>
        <v>EKMS218BW</v>
      </c>
      <c r="B931" s="15" t="s">
        <v>4533</v>
      </c>
      <c r="C931" s="15" t="s">
        <v>4534</v>
      </c>
      <c r="D931" s="15">
        <v>1</v>
      </c>
      <c r="E931" s="15">
        <v>7</v>
      </c>
      <c r="F931" s="15">
        <f>+SUM(Tabla3[[#This Row],[BOGOTA]:[MEDELLIN]])</f>
        <v>8</v>
      </c>
      <c r="G931" s="16">
        <f>IFERROR(+INDEX([1]!Tabla4[#All],MATCH(Tabla3[[#This Row],[EKM]],'[1]LISTA DE PRECIOS EKM '!A:A,0),6),0)</f>
        <v>449900</v>
      </c>
      <c r="H931" s="16">
        <f>IFERROR(INDEX(#REF!,MATCH(Tabla3[[#This Row],[EKM]],#REF!,0),3),0)</f>
        <v>0</v>
      </c>
    </row>
    <row r="932" spans="1:8">
      <c r="A932" s="14" t="str">
        <f t="shared" si="14"/>
        <v>EKMS218G</v>
      </c>
      <c r="B932" s="15" t="s">
        <v>4535</v>
      </c>
      <c r="C932" s="15" t="s">
        <v>4536</v>
      </c>
      <c r="D932" s="15">
        <v>27</v>
      </c>
      <c r="E932" s="15">
        <v>60</v>
      </c>
      <c r="F932" s="15">
        <f>+SUM(Tabla3[[#This Row],[BOGOTA]:[MEDELLIN]])</f>
        <v>87</v>
      </c>
      <c r="G932" s="16">
        <f>IFERROR(+INDEX([1]!Tabla4[#All],MATCH(Tabla3[[#This Row],[EKM]],'[1]LISTA DE PRECIOS EKM '!A:A,0),6),0)</f>
        <v>229900</v>
      </c>
      <c r="H932" s="16">
        <f>IFERROR(INDEX(#REF!,MATCH(Tabla3[[#This Row],[EKM]],#REF!,0),3),0)</f>
        <v>0</v>
      </c>
    </row>
    <row r="933" spans="1:8">
      <c r="A933" s="14" t="str">
        <f t="shared" si="14"/>
        <v>EKMS218N</v>
      </c>
      <c r="B933" s="15" t="s">
        <v>4537</v>
      </c>
      <c r="C933" s="15" t="s">
        <v>4538</v>
      </c>
      <c r="D933" s="15">
        <v>20</v>
      </c>
      <c r="E933" s="15">
        <v>0</v>
      </c>
      <c r="F933" s="15">
        <f>+SUM(Tabla3[[#This Row],[BOGOTA]:[MEDELLIN]])</f>
        <v>20</v>
      </c>
      <c r="G933" s="16">
        <f>IFERROR(+INDEX([1]!Tabla4[#All],MATCH(Tabla3[[#This Row],[EKM]],'[1]LISTA DE PRECIOS EKM '!A:A,0),6),0)</f>
        <v>229900</v>
      </c>
      <c r="H933" s="16">
        <f>IFERROR(INDEX(#REF!,MATCH(Tabla3[[#This Row],[EKM]],#REF!,0),3),0)</f>
        <v>0</v>
      </c>
    </row>
    <row r="934" spans="1:8">
      <c r="A934" s="14" t="str">
        <f t="shared" si="14"/>
        <v>EKMS218VM</v>
      </c>
      <c r="B934" s="15" t="s">
        <v>4539</v>
      </c>
      <c r="C934" s="15" t="s">
        <v>4540</v>
      </c>
      <c r="D934" s="15">
        <v>14</v>
      </c>
      <c r="E934" s="15">
        <v>0</v>
      </c>
      <c r="F934" s="15">
        <f>+SUM(Tabla3[[#This Row],[BOGOTA]:[MEDELLIN]])</f>
        <v>14</v>
      </c>
      <c r="G934" s="16">
        <f>IFERROR(+INDEX([1]!Tabla4[#All],MATCH(Tabla3[[#This Row],[EKM]],'[1]LISTA DE PRECIOS EKM '!A:A,0),6),0)</f>
        <v>229900</v>
      </c>
      <c r="H934" s="16">
        <f>IFERROR(INDEX(#REF!,MATCH(Tabla3[[#This Row],[EKM]],#REF!,0),3),0)</f>
        <v>0</v>
      </c>
    </row>
    <row r="935" spans="1:8">
      <c r="A935" s="14" t="str">
        <f t="shared" si="14"/>
        <v>EKMS2235BN</v>
      </c>
      <c r="B935" s="15" t="s">
        <v>4541</v>
      </c>
      <c r="C935" s="15" t="s">
        <v>4542</v>
      </c>
      <c r="D935" s="15">
        <v>0</v>
      </c>
      <c r="E935" s="15">
        <v>0</v>
      </c>
      <c r="F935" s="15">
        <f>+SUM(Tabla3[[#This Row],[BOGOTA]:[MEDELLIN]])</f>
        <v>0</v>
      </c>
      <c r="G935" s="16">
        <f>IFERROR(+INDEX([1]!Tabla4[#All],MATCH(Tabla3[[#This Row],[EKM]],'[1]LISTA DE PRECIOS EKM '!A:A,0),6),0)</f>
        <v>449900</v>
      </c>
      <c r="H935" s="16">
        <f>IFERROR(INDEX(#REF!,MATCH(Tabla3[[#This Row],[EKM]],#REF!,0),3),0)</f>
        <v>0</v>
      </c>
    </row>
    <row r="936" spans="1:8">
      <c r="A936" s="14" t="str">
        <f t="shared" si="14"/>
        <v>EKMS2235G</v>
      </c>
      <c r="B936" s="15" t="s">
        <v>4543</v>
      </c>
      <c r="C936" s="15" t="s">
        <v>4544</v>
      </c>
      <c r="D936" s="15">
        <v>0</v>
      </c>
      <c r="E936" s="15">
        <v>0</v>
      </c>
      <c r="F936" s="15">
        <f>+SUM(Tabla3[[#This Row],[BOGOTA]:[MEDELLIN]])</f>
        <v>0</v>
      </c>
      <c r="G936" s="16">
        <f>IFERROR(+INDEX([1]!Tabla4[#All],MATCH(Tabla3[[#This Row],[EKM]],'[1]LISTA DE PRECIOS EKM '!A:A,0),6),0)</f>
        <v>259900</v>
      </c>
      <c r="H936" s="16">
        <f>IFERROR(INDEX(#REF!,MATCH(Tabla3[[#This Row],[EKM]],#REF!,0),3),0)</f>
        <v>0</v>
      </c>
    </row>
    <row r="937" spans="1:8">
      <c r="A937" s="14" t="str">
        <f t="shared" si="14"/>
        <v>EKMS2259B</v>
      </c>
      <c r="B937" s="15" t="s">
        <v>4545</v>
      </c>
      <c r="C937" s="15" t="s">
        <v>4546</v>
      </c>
      <c r="D937" s="15">
        <v>0</v>
      </c>
      <c r="E937" s="15">
        <v>0</v>
      </c>
      <c r="F937" s="15">
        <f>+SUM(Tabla3[[#This Row],[BOGOTA]:[MEDELLIN]])</f>
        <v>0</v>
      </c>
      <c r="G937" s="16">
        <f>IFERROR(+INDEX([1]!Tabla4[#All],MATCH(Tabla3[[#This Row],[EKM]],'[1]LISTA DE PRECIOS EKM '!A:A,0),6),0)</f>
        <v>479900</v>
      </c>
      <c r="H937" s="16">
        <f>IFERROR(INDEX(#REF!,MATCH(Tabla3[[#This Row],[EKM]],#REF!,0),3),0)</f>
        <v>0</v>
      </c>
    </row>
    <row r="938" spans="1:8">
      <c r="A938" s="14" t="str">
        <f t="shared" si="14"/>
        <v>EKMS235A</v>
      </c>
      <c r="B938" s="15" t="s">
        <v>4547</v>
      </c>
      <c r="C938" s="15" t="s">
        <v>4548</v>
      </c>
      <c r="D938" s="15">
        <v>27</v>
      </c>
      <c r="E938" s="15">
        <v>25</v>
      </c>
      <c r="F938" s="15">
        <f>+SUM(Tabla3[[#This Row],[BOGOTA]:[MEDELLIN]])</f>
        <v>52</v>
      </c>
      <c r="G938" s="16">
        <f>IFERROR(+INDEX([1]!Tabla4[#All],MATCH(Tabla3[[#This Row],[EKM]],'[1]LISTA DE PRECIOS EKM '!A:A,0),6),0)</f>
        <v>129900</v>
      </c>
      <c r="H938" s="16">
        <f>IFERROR(INDEX(#REF!,MATCH(Tabla3[[#This Row],[EKM]],#REF!,0),3),0)</f>
        <v>0</v>
      </c>
    </row>
    <row r="939" spans="1:8">
      <c r="A939" s="14" t="str">
        <f t="shared" si="14"/>
        <v>EKMS235B</v>
      </c>
      <c r="B939" s="15" t="s">
        <v>4549</v>
      </c>
      <c r="C939" s="15" t="s">
        <v>4550</v>
      </c>
      <c r="D939" s="15">
        <v>51</v>
      </c>
      <c r="E939" s="15">
        <v>72</v>
      </c>
      <c r="F939" s="15">
        <f>+SUM(Tabla3[[#This Row],[BOGOTA]:[MEDELLIN]])</f>
        <v>123</v>
      </c>
      <c r="G939" s="16">
        <f>IFERROR(+INDEX([1]!Tabla4[#All],MATCH(Tabla3[[#This Row],[EKM]],'[1]LISTA DE PRECIOS EKM '!A:A,0),6),0)</f>
        <v>139900</v>
      </c>
      <c r="H939" s="16">
        <f>IFERROR(INDEX(#REF!,MATCH(Tabla3[[#This Row],[EKM]],#REF!,0),3),0)</f>
        <v>0</v>
      </c>
    </row>
    <row r="940" spans="1:8">
      <c r="A940" s="14" t="str">
        <f t="shared" si="14"/>
        <v>EKMS235BA</v>
      </c>
      <c r="B940" s="15" t="s">
        <v>4551</v>
      </c>
      <c r="C940" s="15" t="s">
        <v>4552</v>
      </c>
      <c r="D940" s="15">
        <v>0</v>
      </c>
      <c r="E940" s="15">
        <v>2</v>
      </c>
      <c r="F940" s="15">
        <f>+SUM(Tabla3[[#This Row],[BOGOTA]:[MEDELLIN]])</f>
        <v>2</v>
      </c>
      <c r="G940" s="16">
        <f>IFERROR(+INDEX([1]!Tabla4[#All],MATCH(Tabla3[[#This Row],[EKM]],'[1]LISTA DE PRECIOS EKM '!A:A,0),6),0)</f>
        <v>269900</v>
      </c>
      <c r="H940" s="16">
        <f>IFERROR(INDEX(#REF!,MATCH(Tabla3[[#This Row],[EKM]],#REF!,0),3),0)</f>
        <v>0</v>
      </c>
    </row>
    <row r="941" spans="1:8">
      <c r="A941" s="14" t="str">
        <f t="shared" si="14"/>
        <v>EKMS235BB</v>
      </c>
      <c r="B941" s="15" t="s">
        <v>4553</v>
      </c>
      <c r="C941" s="15" t="s">
        <v>4554</v>
      </c>
      <c r="D941" s="15">
        <v>30</v>
      </c>
      <c r="E941" s="15">
        <v>1</v>
      </c>
      <c r="F941" s="15">
        <f>+SUM(Tabla3[[#This Row],[BOGOTA]:[MEDELLIN]])</f>
        <v>31</v>
      </c>
      <c r="G941" s="16">
        <f>IFERROR(+INDEX([1]!Tabla4[#All],MATCH(Tabla3[[#This Row],[EKM]],'[1]LISTA DE PRECIOS EKM '!A:A,0),6),0)</f>
        <v>269900</v>
      </c>
      <c r="H941" s="16">
        <f>IFERROR(INDEX(#REF!,MATCH(Tabla3[[#This Row],[EKM]],#REF!,0),3),0)</f>
        <v>0</v>
      </c>
    </row>
    <row r="942" spans="1:8">
      <c r="A942" s="14" t="str">
        <f t="shared" si="14"/>
        <v>EKMS235BBE</v>
      </c>
      <c r="B942" s="15" t="s">
        <v>4555</v>
      </c>
      <c r="C942" s="15" t="s">
        <v>4556</v>
      </c>
      <c r="D942" s="15">
        <v>10</v>
      </c>
      <c r="E942" s="15">
        <v>2</v>
      </c>
      <c r="F942" s="15">
        <f>+SUM(Tabla3[[#This Row],[BOGOTA]:[MEDELLIN]])</f>
        <v>12</v>
      </c>
      <c r="G942" s="16">
        <f>IFERROR(+INDEX([1]!Tabla4[#All],MATCH(Tabla3[[#This Row],[EKM]],'[1]LISTA DE PRECIOS EKM '!A:A,0),6),0)</f>
        <v>299900</v>
      </c>
      <c r="H942" s="16">
        <f>IFERROR(INDEX(#REF!,MATCH(Tabla3[[#This Row],[EKM]],#REF!,0),3),0)</f>
        <v>0</v>
      </c>
    </row>
    <row r="943" spans="1:8">
      <c r="A943" s="14" t="str">
        <f t="shared" si="14"/>
        <v>EKMS235BE</v>
      </c>
      <c r="B943" s="15" t="s">
        <v>4557</v>
      </c>
      <c r="C943" s="15" t="s">
        <v>4558</v>
      </c>
      <c r="D943" s="15">
        <v>39</v>
      </c>
      <c r="E943" s="15">
        <v>55</v>
      </c>
      <c r="F943" s="15">
        <f>+SUM(Tabla3[[#This Row],[BOGOTA]:[MEDELLIN]])</f>
        <v>94</v>
      </c>
      <c r="G943" s="16">
        <f>IFERROR(+INDEX([1]!Tabla4[#All],MATCH(Tabla3[[#This Row],[EKM]],'[1]LISTA DE PRECIOS EKM '!A:A,0),6),0)</f>
        <v>159900</v>
      </c>
      <c r="H943" s="16">
        <f>IFERROR(INDEX(#REF!,MATCH(Tabla3[[#This Row],[EKM]],#REF!,0),3),0)</f>
        <v>0</v>
      </c>
    </row>
    <row r="944" spans="1:8">
      <c r="A944" s="14" t="str">
        <f t="shared" si="14"/>
        <v>EKMS235BG</v>
      </c>
      <c r="B944" s="15" t="s">
        <v>4559</v>
      </c>
      <c r="C944" s="15" t="s">
        <v>4560</v>
      </c>
      <c r="D944" s="15">
        <v>22</v>
      </c>
      <c r="E944" s="15">
        <v>0</v>
      </c>
      <c r="F944" s="15">
        <f>+SUM(Tabla3[[#This Row],[BOGOTA]:[MEDELLIN]])</f>
        <v>22</v>
      </c>
      <c r="G944" s="16">
        <f>IFERROR(+INDEX([1]!Tabla4[#All],MATCH(Tabla3[[#This Row],[EKM]],'[1]LISTA DE PRECIOS EKM '!A:A,0),6),0)</f>
        <v>259900</v>
      </c>
      <c r="H944" s="16">
        <f>IFERROR(INDEX(#REF!,MATCH(Tabla3[[#This Row],[EKM]],#REF!,0),3),0)</f>
        <v>0</v>
      </c>
    </row>
    <row r="945" spans="1:8">
      <c r="A945" s="14" t="str">
        <f t="shared" si="14"/>
        <v>EKMS235BN</v>
      </c>
      <c r="B945" s="15" t="s">
        <v>4561</v>
      </c>
      <c r="C945" s="15" t="s">
        <v>4562</v>
      </c>
      <c r="D945" s="15">
        <v>19</v>
      </c>
      <c r="E945" s="15">
        <v>19</v>
      </c>
      <c r="F945" s="15">
        <f>+SUM(Tabla3[[#This Row],[BOGOTA]:[MEDELLIN]])</f>
        <v>38</v>
      </c>
      <c r="G945" s="16">
        <f>IFERROR(+INDEX([1]!Tabla4[#All],MATCH(Tabla3[[#This Row],[EKM]],'[1]LISTA DE PRECIOS EKM '!A:A,0),6),0)</f>
        <v>259900</v>
      </c>
      <c r="H945" s="16">
        <f>IFERROR(INDEX(#REF!,MATCH(Tabla3[[#This Row],[EKM]],#REF!,0),3),0)</f>
        <v>0</v>
      </c>
    </row>
    <row r="946" spans="1:8">
      <c r="A946" s="14" t="str">
        <f t="shared" si="14"/>
        <v>EKMS235C</v>
      </c>
      <c r="B946" s="15" t="s">
        <v>4563</v>
      </c>
      <c r="C946" s="15" t="s">
        <v>4564</v>
      </c>
      <c r="D946" s="15">
        <v>0</v>
      </c>
      <c r="E946" s="15">
        <v>0</v>
      </c>
      <c r="F946" s="15">
        <f>+SUM(Tabla3[[#This Row],[BOGOTA]:[MEDELLIN]])</f>
        <v>0</v>
      </c>
      <c r="G946" s="16">
        <f>IFERROR(+INDEX([1]!Tabla4[#All],MATCH(Tabla3[[#This Row],[EKM]],'[1]LISTA DE PRECIOS EKM '!A:A,0),6),0)</f>
        <v>139900</v>
      </c>
      <c r="H946" s="16">
        <f>IFERROR(INDEX(#REF!,MATCH(Tabla3[[#This Row],[EKM]],#REF!,0),3),0)</f>
        <v>0</v>
      </c>
    </row>
    <row r="947" spans="1:8">
      <c r="A947" s="14" t="str">
        <f t="shared" si="14"/>
        <v>EKMS235CU</v>
      </c>
      <c r="B947" s="15" t="s">
        <v>4565</v>
      </c>
      <c r="C947" s="15" t="s">
        <v>4566</v>
      </c>
      <c r="D947" s="15">
        <v>2</v>
      </c>
      <c r="E947" s="15">
        <v>25</v>
      </c>
      <c r="F947" s="15">
        <f>+SUM(Tabla3[[#This Row],[BOGOTA]:[MEDELLIN]])</f>
        <v>27</v>
      </c>
      <c r="G947" s="16">
        <f>IFERROR(+INDEX([1]!Tabla4[#All],MATCH(Tabla3[[#This Row],[EKM]],'[1]LISTA DE PRECIOS EKM '!A:A,0),6),0)</f>
        <v>139900</v>
      </c>
      <c r="H947" s="16">
        <f>IFERROR(INDEX(#REF!,MATCH(Tabla3[[#This Row],[EKM]],#REF!,0),3),0)</f>
        <v>0</v>
      </c>
    </row>
    <row r="948" spans="1:8">
      <c r="A948" s="14" t="str">
        <f t="shared" si="14"/>
        <v>EKMS235G</v>
      </c>
      <c r="B948" s="15" t="s">
        <v>4567</v>
      </c>
      <c r="C948" s="15" t="s">
        <v>4568</v>
      </c>
      <c r="D948" s="15">
        <v>23</v>
      </c>
      <c r="E948" s="15">
        <v>2</v>
      </c>
      <c r="F948" s="15">
        <f>+SUM(Tabla3[[#This Row],[BOGOTA]:[MEDELLIN]])</f>
        <v>25</v>
      </c>
      <c r="G948" s="16">
        <f>IFERROR(+INDEX([1]!Tabla4[#All],MATCH(Tabla3[[#This Row],[EKM]],'[1]LISTA DE PRECIOS EKM '!A:A,0),6),0)</f>
        <v>129900</v>
      </c>
      <c r="H948" s="16">
        <f>IFERROR(INDEX(#REF!,MATCH(Tabla3[[#This Row],[EKM]],#REF!,0),3),0)</f>
        <v>0</v>
      </c>
    </row>
    <row r="949" spans="1:8">
      <c r="A949" s="14" t="str">
        <f t="shared" si="14"/>
        <v>EKMS235MZ</v>
      </c>
      <c r="B949" s="15" t="s">
        <v>4569</v>
      </c>
      <c r="C949" s="15" t="s">
        <v>4570</v>
      </c>
      <c r="D949" s="15">
        <v>62</v>
      </c>
      <c r="E949" s="15">
        <v>22</v>
      </c>
      <c r="F949" s="15">
        <f>+SUM(Tabla3[[#This Row],[BOGOTA]:[MEDELLIN]])</f>
        <v>84</v>
      </c>
      <c r="G949" s="16">
        <f>IFERROR(+INDEX([1]!Tabla4[#All],MATCH(Tabla3[[#This Row],[EKM]],'[1]LISTA DE PRECIOS EKM '!A:A,0),6),0)</f>
        <v>139900</v>
      </c>
      <c r="H949" s="16">
        <f>IFERROR(INDEX(#REF!,MATCH(Tabla3[[#This Row],[EKM]],#REF!,0),3),0)</f>
        <v>0</v>
      </c>
    </row>
    <row r="950" spans="1:8">
      <c r="A950" s="14" t="str">
        <f t="shared" si="14"/>
        <v>EKMS235N</v>
      </c>
      <c r="B950" s="15" t="s">
        <v>4571</v>
      </c>
      <c r="C950" s="15" t="s">
        <v>4572</v>
      </c>
      <c r="D950" s="15">
        <v>88</v>
      </c>
      <c r="E950" s="15">
        <v>2</v>
      </c>
      <c r="F950" s="15">
        <f>+SUM(Tabla3[[#This Row],[BOGOTA]:[MEDELLIN]])</f>
        <v>90</v>
      </c>
      <c r="G950" s="16">
        <f>IFERROR(+INDEX([1]!Tabla4[#All],MATCH(Tabla3[[#This Row],[EKM]],'[1]LISTA DE PRECIOS EKM '!A:A,0),6),0)</f>
        <v>149900</v>
      </c>
      <c r="H950" s="16">
        <f>IFERROR(INDEX(#REF!,MATCH(Tabla3[[#This Row],[EKM]],#REF!,0),3),0)</f>
        <v>0</v>
      </c>
    </row>
    <row r="951" spans="1:8">
      <c r="A951" s="14" t="str">
        <f t="shared" si="14"/>
        <v>EKMS235NR</v>
      </c>
      <c r="B951" s="15" t="s">
        <v>4573</v>
      </c>
      <c r="C951" s="15" t="s">
        <v>4574</v>
      </c>
      <c r="D951" s="15">
        <v>6</v>
      </c>
      <c r="E951" s="15">
        <v>0</v>
      </c>
      <c r="F951" s="15">
        <f>+SUM(Tabla3[[#This Row],[BOGOTA]:[MEDELLIN]])</f>
        <v>6</v>
      </c>
      <c r="G951" s="16">
        <f>IFERROR(+INDEX([1]!Tabla4[#All],MATCH(Tabla3[[#This Row],[EKM]],'[1]LISTA DE PRECIOS EKM '!A:A,0),6),0)</f>
        <v>159900</v>
      </c>
      <c r="H951" s="16">
        <f>IFERROR(INDEX(#REF!,MATCH(Tabla3[[#This Row],[EKM]],#REF!,0),3),0)</f>
        <v>0</v>
      </c>
    </row>
    <row r="952" spans="1:8">
      <c r="A952" s="14" t="str">
        <f t="shared" si="14"/>
        <v>EKMS235R</v>
      </c>
      <c r="B952" s="15" t="s">
        <v>4575</v>
      </c>
      <c r="C952" s="15" t="s">
        <v>4576</v>
      </c>
      <c r="D952" s="15">
        <v>68</v>
      </c>
      <c r="E952" s="15">
        <v>12</v>
      </c>
      <c r="F952" s="15">
        <f>+SUM(Tabla3[[#This Row],[BOGOTA]:[MEDELLIN]])</f>
        <v>80</v>
      </c>
      <c r="G952" s="16">
        <f>IFERROR(+INDEX([1]!Tabla4[#All],MATCH(Tabla3[[#This Row],[EKM]],'[1]LISTA DE PRECIOS EKM '!A:A,0),6),0)</f>
        <v>149900</v>
      </c>
      <c r="H952" s="16">
        <f>IFERROR(INDEX(#REF!,MATCH(Tabla3[[#This Row],[EKM]],#REF!,0),3),0)</f>
        <v>0</v>
      </c>
    </row>
    <row r="953" spans="1:8">
      <c r="A953" s="14" t="str">
        <f t="shared" si="14"/>
        <v>EKMS235RS</v>
      </c>
      <c r="B953" s="15" t="s">
        <v>4577</v>
      </c>
      <c r="C953" s="15" t="s">
        <v>4578</v>
      </c>
      <c r="D953" s="15">
        <v>40</v>
      </c>
      <c r="E953" s="15">
        <v>7</v>
      </c>
      <c r="F953" s="15">
        <f>+SUM(Tabla3[[#This Row],[BOGOTA]:[MEDELLIN]])</f>
        <v>47</v>
      </c>
      <c r="G953" s="16">
        <f>IFERROR(+INDEX([1]!Tabla4[#All],MATCH(Tabla3[[#This Row],[EKM]],'[1]LISTA DE PRECIOS EKM '!A:A,0),6),0)</f>
        <v>159900</v>
      </c>
      <c r="H953" s="16">
        <f>IFERROR(INDEX(#REF!,MATCH(Tabla3[[#This Row],[EKM]],#REF!,0),3),0)</f>
        <v>0</v>
      </c>
    </row>
    <row r="954" spans="1:8">
      <c r="A954" s="14" t="str">
        <f t="shared" si="14"/>
        <v>EKMS235TR</v>
      </c>
      <c r="B954" s="15" t="s">
        <v>4579</v>
      </c>
      <c r="C954" s="15" t="s">
        <v>4580</v>
      </c>
      <c r="D954" s="15">
        <v>0</v>
      </c>
      <c r="E954" s="15">
        <v>12</v>
      </c>
      <c r="F954" s="15">
        <f>+SUM(Tabla3[[#This Row],[BOGOTA]:[MEDELLIN]])</f>
        <v>12</v>
      </c>
      <c r="G954" s="16">
        <f>IFERROR(+INDEX([1]!Tabla4[#All],MATCH(Tabla3[[#This Row],[EKM]],'[1]LISTA DE PRECIOS EKM '!A:A,0),6),0)</f>
        <v>219900</v>
      </c>
      <c r="H954" s="16">
        <f>IFERROR(INDEX(#REF!,MATCH(Tabla3[[#This Row],[EKM]],#REF!,0),3),0)</f>
        <v>0</v>
      </c>
    </row>
    <row r="955" spans="1:8">
      <c r="A955" s="14" t="str">
        <f t="shared" si="14"/>
        <v>EKMS235TZ</v>
      </c>
      <c r="B955" s="15" t="s">
        <v>4581</v>
      </c>
      <c r="C955" s="15" t="s">
        <v>4582</v>
      </c>
      <c r="D955" s="15">
        <v>1</v>
      </c>
      <c r="E955" s="15">
        <v>0</v>
      </c>
      <c r="F955" s="15">
        <f>+SUM(Tabla3[[#This Row],[BOGOTA]:[MEDELLIN]])</f>
        <v>1</v>
      </c>
      <c r="G955" s="16">
        <f>IFERROR(+INDEX([1]!Tabla4[#All],MATCH(Tabla3[[#This Row],[EKM]],'[1]LISTA DE PRECIOS EKM '!A:A,0),6),0)</f>
        <v>0</v>
      </c>
      <c r="H955" s="16">
        <f>IFERROR(INDEX(#REF!,MATCH(Tabla3[[#This Row],[EKM]],#REF!,0),3),0)</f>
        <v>0</v>
      </c>
    </row>
    <row r="956" spans="1:8">
      <c r="A956" s="14" t="str">
        <f t="shared" si="14"/>
        <v>EKMS235V</v>
      </c>
      <c r="B956" s="15" t="s">
        <v>4583</v>
      </c>
      <c r="C956" s="15" t="s">
        <v>4584</v>
      </c>
      <c r="D956" s="15">
        <v>2</v>
      </c>
      <c r="E956" s="15">
        <v>2</v>
      </c>
      <c r="F956" s="15">
        <f>+SUM(Tabla3[[#This Row],[BOGOTA]:[MEDELLIN]])</f>
        <v>4</v>
      </c>
      <c r="G956" s="16">
        <f>IFERROR(+INDEX([1]!Tabla4[#All],MATCH(Tabla3[[#This Row],[EKM]],'[1]LISTA DE PRECIOS EKM '!A:A,0),6),0)</f>
        <v>139900</v>
      </c>
      <c r="H956" s="16">
        <f>IFERROR(INDEX(#REF!,MATCH(Tabla3[[#This Row],[EKM]],#REF!,0),3),0)</f>
        <v>0</v>
      </c>
    </row>
    <row r="957" spans="1:8">
      <c r="A957" s="14" t="str">
        <f t="shared" si="14"/>
        <v>EKMS235VE</v>
      </c>
      <c r="B957" s="15" t="s">
        <v>4585</v>
      </c>
      <c r="C957" s="15" t="s">
        <v>4586</v>
      </c>
      <c r="D957" s="15">
        <v>2</v>
      </c>
      <c r="E957" s="15">
        <v>3</v>
      </c>
      <c r="F957" s="15">
        <f>+SUM(Tabla3[[#This Row],[BOGOTA]:[MEDELLIN]])</f>
        <v>5</v>
      </c>
      <c r="G957" s="16">
        <f>IFERROR(+INDEX([1]!Tabla4[#All],MATCH(Tabla3[[#This Row],[EKM]],'[1]LISTA DE PRECIOS EKM '!A:A,0),6),0)</f>
        <v>149900</v>
      </c>
      <c r="H957" s="16">
        <f>IFERROR(INDEX(#REF!,MATCH(Tabla3[[#This Row],[EKM]],#REF!,0),3),0)</f>
        <v>0</v>
      </c>
    </row>
    <row r="958" spans="1:8">
      <c r="A958" s="14" t="str">
        <f t="shared" si="14"/>
        <v>EKMS235VL</v>
      </c>
      <c r="B958" s="15" t="s">
        <v>4587</v>
      </c>
      <c r="C958" s="15" t="s">
        <v>4588</v>
      </c>
      <c r="D958" s="15">
        <v>2</v>
      </c>
      <c r="E958" s="15">
        <v>0</v>
      </c>
      <c r="F958" s="15">
        <f>+SUM(Tabla3[[#This Row],[BOGOTA]:[MEDELLIN]])</f>
        <v>2</v>
      </c>
      <c r="G958" s="16">
        <f>IFERROR(+INDEX([1]!Tabla4[#All],MATCH(Tabla3[[#This Row],[EKM]],'[1]LISTA DE PRECIOS EKM '!A:A,0),6),0)</f>
        <v>139900</v>
      </c>
      <c r="H958" s="16">
        <f>IFERROR(INDEX(#REF!,MATCH(Tabla3[[#This Row],[EKM]],#REF!,0),3),0)</f>
        <v>0</v>
      </c>
    </row>
    <row r="959" spans="1:8">
      <c r="A959" s="14" t="str">
        <f t="shared" si="14"/>
        <v>EKMS235VM</v>
      </c>
      <c r="B959" s="15" t="s">
        <v>4589</v>
      </c>
      <c r="C959" s="15" t="s">
        <v>4590</v>
      </c>
      <c r="D959" s="15">
        <v>9</v>
      </c>
      <c r="E959" s="15">
        <v>16</v>
      </c>
      <c r="F959" s="15">
        <f>+SUM(Tabla3[[#This Row],[BOGOTA]:[MEDELLIN]])</f>
        <v>25</v>
      </c>
      <c r="G959" s="16">
        <f>IFERROR(+INDEX([1]!Tabla4[#All],MATCH(Tabla3[[#This Row],[EKM]],'[1]LISTA DE PRECIOS EKM '!A:A,0),6),0)</f>
        <v>159900</v>
      </c>
      <c r="H959" s="16">
        <f>IFERROR(INDEX(#REF!,MATCH(Tabla3[[#This Row],[EKM]],#REF!,0),3),0)</f>
        <v>0</v>
      </c>
    </row>
    <row r="960" spans="1:8">
      <c r="A960" s="14" t="str">
        <f t="shared" si="14"/>
        <v>EKMS235ZA</v>
      </c>
      <c r="B960" s="15" t="s">
        <v>4591</v>
      </c>
      <c r="C960" s="15" t="s">
        <v>4592</v>
      </c>
      <c r="D960" s="15">
        <v>0</v>
      </c>
      <c r="E960" s="15">
        <v>0</v>
      </c>
      <c r="F960" s="15">
        <f>+SUM(Tabla3[[#This Row],[BOGOTA]:[MEDELLIN]])</f>
        <v>0</v>
      </c>
      <c r="G960" s="16">
        <f>IFERROR(+INDEX([1]!Tabla4[#All],MATCH(Tabla3[[#This Row],[EKM]],'[1]LISTA DE PRECIOS EKM '!A:A,0),6),0)</f>
        <v>169900</v>
      </c>
      <c r="H960" s="16">
        <f>IFERROR(INDEX(#REF!,MATCH(Tabla3[[#This Row],[EKM]],#REF!,0),3),0)</f>
        <v>0</v>
      </c>
    </row>
    <row r="961" spans="1:8">
      <c r="A961" s="14" t="str">
        <f t="shared" si="14"/>
        <v>EKMS235ZP</v>
      </c>
      <c r="B961" s="15" t="s">
        <v>4593</v>
      </c>
      <c r="C961" s="15" t="s">
        <v>4594</v>
      </c>
      <c r="D961" s="15">
        <v>9</v>
      </c>
      <c r="E961" s="15">
        <v>19</v>
      </c>
      <c r="F961" s="15">
        <f>+SUM(Tabla3[[#This Row],[BOGOTA]:[MEDELLIN]])</f>
        <v>28</v>
      </c>
      <c r="G961" s="16">
        <f>IFERROR(+INDEX([1]!Tabla4[#All],MATCH(Tabla3[[#This Row],[EKM]],'[1]LISTA DE PRECIOS EKM '!A:A,0),6),0)</f>
        <v>139900</v>
      </c>
      <c r="H961" s="16">
        <f>IFERROR(INDEX(#REF!,MATCH(Tabla3[[#This Row],[EKM]],#REF!,0),3),0)</f>
        <v>0</v>
      </c>
    </row>
    <row r="962" spans="1:8">
      <c r="A962" s="14" t="str">
        <f t="shared" ref="A962:A1025" si="15">+TRIM(B962)</f>
        <v>EKMS245B</v>
      </c>
      <c r="B962" s="15" t="s">
        <v>4595</v>
      </c>
      <c r="C962" s="15" t="s">
        <v>4596</v>
      </c>
      <c r="D962" s="15">
        <v>1</v>
      </c>
      <c r="E962" s="15">
        <v>0</v>
      </c>
      <c r="F962" s="15">
        <f>+SUM(Tabla3[[#This Row],[BOGOTA]:[MEDELLIN]])</f>
        <v>1</v>
      </c>
      <c r="G962" s="16">
        <f>IFERROR(+INDEX([1]!Tabla4[#All],MATCH(Tabla3[[#This Row],[EKM]],'[1]LISTA DE PRECIOS EKM '!A:A,0),6),0)</f>
        <v>209900</v>
      </c>
      <c r="H962" s="16">
        <f>IFERROR(INDEX(#REF!,MATCH(Tabla3[[#This Row],[EKM]],#REF!,0),3),0)</f>
        <v>0</v>
      </c>
    </row>
    <row r="963" spans="1:8">
      <c r="A963" s="14" t="str">
        <f t="shared" si="15"/>
        <v>EKMS245N</v>
      </c>
      <c r="B963" s="15" t="s">
        <v>4597</v>
      </c>
      <c r="C963" s="15" t="s">
        <v>4598</v>
      </c>
      <c r="D963" s="15">
        <v>0</v>
      </c>
      <c r="E963" s="15">
        <v>0</v>
      </c>
      <c r="F963" s="15">
        <f>+SUM(Tabla3[[#This Row],[BOGOTA]:[MEDELLIN]])</f>
        <v>0</v>
      </c>
      <c r="G963" s="16">
        <f>IFERROR(+INDEX([1]!Tabla4[#All],MATCH(Tabla3[[#This Row],[EKM]],'[1]LISTA DE PRECIOS EKM '!A:A,0),6),0)</f>
        <v>209900</v>
      </c>
      <c r="H963" s="16">
        <f>IFERROR(INDEX(#REF!,MATCH(Tabla3[[#This Row],[EKM]],#REF!,0),3),0)</f>
        <v>0</v>
      </c>
    </row>
    <row r="964" spans="1:8">
      <c r="A964" s="14" t="str">
        <f t="shared" si="15"/>
        <v>EKMS259A</v>
      </c>
      <c r="B964" s="15" t="s">
        <v>4599</v>
      </c>
      <c r="C964" s="15" t="s">
        <v>4600</v>
      </c>
      <c r="D964" s="15">
        <v>11</v>
      </c>
      <c r="E964" s="15">
        <v>33</v>
      </c>
      <c r="F964" s="15">
        <f>+SUM(Tabla3[[#This Row],[BOGOTA]:[MEDELLIN]])</f>
        <v>44</v>
      </c>
      <c r="G964" s="16">
        <f>IFERROR(+INDEX([1]!Tabla4[#All],MATCH(Tabla3[[#This Row],[EKM]],'[1]LISTA DE PRECIOS EKM '!A:A,0),6),0)</f>
        <v>239900</v>
      </c>
      <c r="H964" s="16">
        <f>IFERROR(INDEX(#REF!,MATCH(Tabla3[[#This Row],[EKM]],#REF!,0),3),0)</f>
        <v>0</v>
      </c>
    </row>
    <row r="965" spans="1:8">
      <c r="A965" s="14" t="str">
        <f t="shared" si="15"/>
        <v>EKMS259B</v>
      </c>
      <c r="B965" s="15" t="s">
        <v>4601</v>
      </c>
      <c r="C965" s="15" t="s">
        <v>4602</v>
      </c>
      <c r="D965" s="15">
        <v>90</v>
      </c>
      <c r="E965" s="15">
        <v>39</v>
      </c>
      <c r="F965" s="15">
        <f>+SUM(Tabla3[[#This Row],[BOGOTA]:[MEDELLIN]])</f>
        <v>129</v>
      </c>
      <c r="G965" s="16">
        <f>IFERROR(+INDEX([1]!Tabla4[#All],MATCH(Tabla3[[#This Row],[EKM]],'[1]LISTA DE PRECIOS EKM '!A:A,0),6),0)</f>
        <v>219900</v>
      </c>
      <c r="H965" s="16">
        <f>IFERROR(INDEX(#REF!,MATCH(Tabla3[[#This Row],[EKM]],#REF!,0),3),0)</f>
        <v>0</v>
      </c>
    </row>
    <row r="966" spans="1:8">
      <c r="A966" s="14" t="str">
        <f t="shared" si="15"/>
        <v>EKMS259BB</v>
      </c>
      <c r="B966" s="15" t="s">
        <v>4603</v>
      </c>
      <c r="C966" s="15" t="s">
        <v>4604</v>
      </c>
      <c r="D966" s="15">
        <v>7</v>
      </c>
      <c r="E966" s="15">
        <v>0</v>
      </c>
      <c r="F966" s="15">
        <f>+SUM(Tabla3[[#This Row],[BOGOTA]:[MEDELLIN]])</f>
        <v>7</v>
      </c>
      <c r="G966" s="16">
        <f>IFERROR(+INDEX([1]!Tabla4[#All],MATCH(Tabla3[[#This Row],[EKM]],'[1]LISTA DE PRECIOS EKM '!A:A,0),6),0)</f>
        <v>419900</v>
      </c>
      <c r="H966" s="16">
        <f>IFERROR(INDEX(#REF!,MATCH(Tabla3[[#This Row],[EKM]],#REF!,0),3),0)</f>
        <v>0</v>
      </c>
    </row>
    <row r="967" spans="1:8">
      <c r="A967" s="14" t="str">
        <f t="shared" si="15"/>
        <v>EKMS259BBX2</v>
      </c>
      <c r="B967" s="15" t="s">
        <v>4605</v>
      </c>
      <c r="C967" s="15" t="s">
        <v>4606</v>
      </c>
      <c r="D967" s="15">
        <v>2</v>
      </c>
      <c r="E967" s="15">
        <v>0</v>
      </c>
      <c r="F967" s="15">
        <f>+SUM(Tabla3[[#This Row],[BOGOTA]:[MEDELLIN]])</f>
        <v>2</v>
      </c>
      <c r="G967" s="16">
        <f>IFERROR(+INDEX([1]!Tabla4[#All],MATCH(Tabla3[[#This Row],[EKM]],'[1]LISTA DE PRECIOS EKM '!A:A,0),6),0)</f>
        <v>719900</v>
      </c>
      <c r="H967" s="16">
        <f>IFERROR(INDEX(#REF!,MATCH(Tabla3[[#This Row],[EKM]],#REF!,0),3),0)</f>
        <v>0</v>
      </c>
    </row>
    <row r="968" spans="1:8">
      <c r="A968" s="14" t="str">
        <f t="shared" si="15"/>
        <v>EKMS259BE</v>
      </c>
      <c r="B968" s="15" t="s">
        <v>4607</v>
      </c>
      <c r="C968" s="15" t="s">
        <v>4608</v>
      </c>
      <c r="D968" s="15">
        <v>25</v>
      </c>
      <c r="E968" s="15">
        <v>39</v>
      </c>
      <c r="F968" s="15">
        <f>+SUM(Tabla3[[#This Row],[BOGOTA]:[MEDELLIN]])</f>
        <v>64</v>
      </c>
      <c r="G968" s="16">
        <f>IFERROR(+INDEX([1]!Tabla4[#All],MATCH(Tabla3[[#This Row],[EKM]],'[1]LISTA DE PRECIOS EKM '!A:A,0),6),0)</f>
        <v>249900</v>
      </c>
      <c r="H968" s="16">
        <f>IFERROR(INDEX(#REF!,MATCH(Tabla3[[#This Row],[EKM]],#REF!,0),3),0)</f>
        <v>0</v>
      </c>
    </row>
    <row r="969" spans="1:8">
      <c r="A969" s="14" t="str">
        <f t="shared" si="15"/>
        <v>EKMS259BG</v>
      </c>
      <c r="B969" s="15" t="s">
        <v>4609</v>
      </c>
      <c r="C969" s="15" t="s">
        <v>4610</v>
      </c>
      <c r="D969" s="15">
        <v>0</v>
      </c>
      <c r="E969" s="15">
        <v>0</v>
      </c>
      <c r="F969" s="15">
        <f>+SUM(Tabla3[[#This Row],[BOGOTA]:[MEDELLIN]])</f>
        <v>0</v>
      </c>
      <c r="G969" s="16">
        <f>IFERROR(+INDEX([1]!Tabla4[#All],MATCH(Tabla3[[#This Row],[EKM]],'[1]LISTA DE PRECIOS EKM '!A:A,0),6),0)</f>
        <v>429900</v>
      </c>
      <c r="H969" s="16">
        <f>IFERROR(INDEX(#REF!,MATCH(Tabla3[[#This Row],[EKM]],#REF!,0),3),0)</f>
        <v>0</v>
      </c>
    </row>
    <row r="970" spans="1:8">
      <c r="A970" s="14" t="str">
        <f t="shared" si="15"/>
        <v>EKMS259BN</v>
      </c>
      <c r="B970" s="15" t="s">
        <v>4611</v>
      </c>
      <c r="C970" s="15" t="s">
        <v>4612</v>
      </c>
      <c r="D970" s="15">
        <v>46</v>
      </c>
      <c r="E970" s="15">
        <v>3</v>
      </c>
      <c r="F970" s="15">
        <f>+SUM(Tabla3[[#This Row],[BOGOTA]:[MEDELLIN]])</f>
        <v>49</v>
      </c>
      <c r="G970" s="16">
        <f>IFERROR(+INDEX([1]!Tabla4[#All],MATCH(Tabla3[[#This Row],[EKM]],'[1]LISTA DE PRECIOS EKM '!A:A,0),6),0)</f>
        <v>419900</v>
      </c>
      <c r="H970" s="16">
        <f>IFERROR(INDEX(#REF!,MATCH(Tabla3[[#This Row],[EKM]],#REF!,0),3),0)</f>
        <v>0</v>
      </c>
    </row>
    <row r="971" spans="1:8">
      <c r="A971" s="14" t="str">
        <f t="shared" si="15"/>
        <v>EKMS259G</v>
      </c>
      <c r="B971" s="15" t="s">
        <v>4613</v>
      </c>
      <c r="C971" s="15" t="s">
        <v>4614</v>
      </c>
      <c r="D971" s="15">
        <v>25</v>
      </c>
      <c r="E971" s="15">
        <v>11</v>
      </c>
      <c r="F971" s="15">
        <f>+SUM(Tabla3[[#This Row],[BOGOTA]:[MEDELLIN]])</f>
        <v>36</v>
      </c>
      <c r="G971" s="16">
        <f>IFERROR(+INDEX([1]!Tabla4[#All],MATCH(Tabla3[[#This Row],[EKM]],'[1]LISTA DE PRECIOS EKM '!A:A,0),6),0)</f>
        <v>219900</v>
      </c>
      <c r="H971" s="16">
        <f>IFERROR(INDEX(#REF!,MATCH(Tabla3[[#This Row],[EKM]],#REF!,0),3),0)</f>
        <v>0</v>
      </c>
    </row>
    <row r="972" spans="1:8">
      <c r="A972" s="14" t="str">
        <f t="shared" si="15"/>
        <v>EKMS259N</v>
      </c>
      <c r="B972" s="15" t="s">
        <v>4615</v>
      </c>
      <c r="C972" s="15" t="s">
        <v>4616</v>
      </c>
      <c r="D972" s="15">
        <v>14</v>
      </c>
      <c r="E972" s="15">
        <v>96</v>
      </c>
      <c r="F972" s="15">
        <f>+SUM(Tabla3[[#This Row],[BOGOTA]:[MEDELLIN]])</f>
        <v>110</v>
      </c>
      <c r="G972" s="16">
        <f>IFERROR(+INDEX([1]!Tabla4[#All],MATCH(Tabla3[[#This Row],[EKM]],'[1]LISTA DE PRECIOS EKM '!A:A,0),6),0)</f>
        <v>219900</v>
      </c>
      <c r="H972" s="16">
        <f>IFERROR(INDEX(#REF!,MATCH(Tabla3[[#This Row],[EKM]],#REF!,0),3),0)</f>
        <v>0</v>
      </c>
    </row>
    <row r="973" spans="1:8">
      <c r="A973" s="14" t="str">
        <f t="shared" si="15"/>
        <v>EKMS259PB</v>
      </c>
      <c r="B973" s="15" t="s">
        <v>4617</v>
      </c>
      <c r="C973" s="15" t="s">
        <v>4618</v>
      </c>
      <c r="D973" s="15">
        <v>24</v>
      </c>
      <c r="E973" s="15">
        <v>30</v>
      </c>
      <c r="F973" s="15">
        <f>+SUM(Tabla3[[#This Row],[BOGOTA]:[MEDELLIN]])</f>
        <v>54</v>
      </c>
      <c r="G973" s="16">
        <f>IFERROR(+INDEX([1]!Tabla4[#All],MATCH(Tabla3[[#This Row],[EKM]],'[1]LISTA DE PRECIOS EKM '!A:A,0),6),0)</f>
        <v>249900</v>
      </c>
      <c r="H973" s="16">
        <f>IFERROR(INDEX(#REF!,MATCH(Tabla3[[#This Row],[EKM]],#REF!,0),3),0)</f>
        <v>0</v>
      </c>
    </row>
    <row r="974" spans="1:8">
      <c r="A974" s="14" t="str">
        <f t="shared" si="15"/>
        <v>EKMS259R</v>
      </c>
      <c r="B974" s="15" t="s">
        <v>4619</v>
      </c>
      <c r="C974" s="15" t="s">
        <v>4620</v>
      </c>
      <c r="D974" s="15">
        <v>0</v>
      </c>
      <c r="E974" s="15">
        <v>0</v>
      </c>
      <c r="F974" s="15">
        <f>+SUM(Tabla3[[#This Row],[BOGOTA]:[MEDELLIN]])</f>
        <v>0</v>
      </c>
      <c r="G974" s="16">
        <f>IFERROR(+INDEX([1]!Tabla4[#All],MATCH(Tabla3[[#This Row],[EKM]],'[1]LISTA DE PRECIOS EKM '!A:A,0),6),0)</f>
        <v>249900</v>
      </c>
      <c r="H974" s="16">
        <f>IFERROR(INDEX(#REF!,MATCH(Tabla3[[#This Row],[EKM]],#REF!,0),3),0)</f>
        <v>0</v>
      </c>
    </row>
    <row r="975" spans="1:8">
      <c r="A975" s="14" t="str">
        <f t="shared" si="15"/>
        <v>EKMS259V</v>
      </c>
      <c r="B975" s="15" t="s">
        <v>4621</v>
      </c>
      <c r="C975" s="15" t="s">
        <v>4622</v>
      </c>
      <c r="D975" s="15">
        <v>54</v>
      </c>
      <c r="E975" s="15">
        <v>4</v>
      </c>
      <c r="F975" s="15">
        <f>+SUM(Tabla3[[#This Row],[BOGOTA]:[MEDELLIN]])</f>
        <v>58</v>
      </c>
      <c r="G975" s="16">
        <f>IFERROR(+INDEX([1]!Tabla4[#All],MATCH(Tabla3[[#This Row],[EKM]],'[1]LISTA DE PRECIOS EKM '!A:A,0),6),0)</f>
        <v>239900</v>
      </c>
      <c r="H975" s="16">
        <f>IFERROR(INDEX(#REF!,MATCH(Tabla3[[#This Row],[EKM]],#REF!,0),3),0)</f>
        <v>0</v>
      </c>
    </row>
    <row r="976" spans="1:8">
      <c r="A976" s="14" t="str">
        <f t="shared" si="15"/>
        <v>EKMS2S308B</v>
      </c>
      <c r="B976" s="15" t="s">
        <v>4623</v>
      </c>
      <c r="C976" s="15" t="s">
        <v>4624</v>
      </c>
      <c r="D976" s="15">
        <v>0</v>
      </c>
      <c r="E976" s="15">
        <v>0</v>
      </c>
      <c r="F976" s="15">
        <f>+SUM(Tabla3[[#This Row],[BOGOTA]:[MEDELLIN]])</f>
        <v>0</v>
      </c>
      <c r="G976" s="16">
        <f>IFERROR(+INDEX([1]!Tabla4[#All],MATCH(Tabla3[[#This Row],[EKM]],'[1]LISTA DE PRECIOS EKM '!A:A,0),6),0)</f>
        <v>509900</v>
      </c>
      <c r="H976" s="16">
        <f>IFERROR(INDEX(#REF!,MATCH(Tabla3[[#This Row],[EKM]],#REF!,0),3),0)</f>
        <v>0</v>
      </c>
    </row>
    <row r="977" spans="1:8">
      <c r="A977" s="14" t="str">
        <f t="shared" si="15"/>
        <v>EKMS2S308G</v>
      </c>
      <c r="B977" s="15" t="s">
        <v>4625</v>
      </c>
      <c r="C977" s="15" t="s">
        <v>4626</v>
      </c>
      <c r="D977" s="15">
        <v>0</v>
      </c>
      <c r="E977" s="15">
        <v>0</v>
      </c>
      <c r="F977" s="15">
        <f>+SUM(Tabla3[[#This Row],[BOGOTA]:[MEDELLIN]])</f>
        <v>0</v>
      </c>
      <c r="G977" s="16">
        <f>IFERROR(+INDEX([1]!Tabla4[#All],MATCH(Tabla3[[#This Row],[EKM]],'[1]LISTA DE PRECIOS EKM '!A:A,0),6),0)</f>
        <v>509900</v>
      </c>
      <c r="H977" s="16">
        <f>IFERROR(INDEX(#REF!,MATCH(Tabla3[[#This Row],[EKM]],#REF!,0),3),0)</f>
        <v>0</v>
      </c>
    </row>
    <row r="978" spans="1:8">
      <c r="A978" s="14" t="str">
        <f t="shared" si="15"/>
        <v>EKMS300N</v>
      </c>
      <c r="B978" s="15" t="s">
        <v>4627</v>
      </c>
      <c r="C978" s="15" t="s">
        <v>4628</v>
      </c>
      <c r="D978" s="15">
        <v>0</v>
      </c>
      <c r="E978" s="15">
        <v>1</v>
      </c>
      <c r="F978" s="15">
        <f>+SUM(Tabla3[[#This Row],[BOGOTA]:[MEDELLIN]])</f>
        <v>1</v>
      </c>
      <c r="G978" s="16">
        <f>IFERROR(+INDEX([1]!Tabla4[#All],MATCH(Tabla3[[#This Row],[EKM]],'[1]LISTA DE PRECIOS EKM '!A:A,0),6),0)</f>
        <v>269900</v>
      </c>
      <c r="H978" s="16">
        <f>IFERROR(INDEX(#REF!,MATCH(Tabla3[[#This Row],[EKM]],#REF!,0),3),0)</f>
        <v>0</v>
      </c>
    </row>
    <row r="979" spans="1:8">
      <c r="A979" s="14" t="str">
        <f t="shared" si="15"/>
        <v>EKMS300PN</v>
      </c>
      <c r="B979" s="15" t="s">
        <v>4629</v>
      </c>
      <c r="C979" s="15" t="s">
        <v>4630</v>
      </c>
      <c r="D979" s="15">
        <v>6</v>
      </c>
      <c r="E979" s="15">
        <v>0</v>
      </c>
      <c r="F979" s="15">
        <f>+SUM(Tabla3[[#This Row],[BOGOTA]:[MEDELLIN]])</f>
        <v>6</v>
      </c>
      <c r="G979" s="16">
        <f>IFERROR(+INDEX([1]!Tabla4[#All],MATCH(Tabla3[[#This Row],[EKM]],'[1]LISTA DE PRECIOS EKM '!A:A,0),6),0)</f>
        <v>269900</v>
      </c>
      <c r="H979" s="16">
        <f>IFERROR(INDEX(#REF!,MATCH(Tabla3[[#This Row],[EKM]],#REF!,0),3),0)</f>
        <v>0</v>
      </c>
    </row>
    <row r="980" spans="1:8">
      <c r="A980" s="14" t="str">
        <f t="shared" si="15"/>
        <v>EKMS308B</v>
      </c>
      <c r="B980" s="15" t="s">
        <v>4631</v>
      </c>
      <c r="C980" s="15" t="s">
        <v>4632</v>
      </c>
      <c r="D980" s="15">
        <v>24</v>
      </c>
      <c r="E980" s="15">
        <v>0</v>
      </c>
      <c r="F980" s="15">
        <f>+SUM(Tabla3[[#This Row],[BOGOTA]:[MEDELLIN]])</f>
        <v>24</v>
      </c>
      <c r="G980" s="16">
        <f>IFERROR(+INDEX([1]!Tabla4[#All],MATCH(Tabla3[[#This Row],[EKM]],'[1]LISTA DE PRECIOS EKM '!A:A,0),6),0)</f>
        <v>259900</v>
      </c>
      <c r="H980" s="16">
        <f>IFERROR(INDEX(#REF!,MATCH(Tabla3[[#This Row],[EKM]],#REF!,0),3),0)</f>
        <v>0</v>
      </c>
    </row>
    <row r="981" spans="1:8">
      <c r="A981" s="14" t="str">
        <f t="shared" si="15"/>
        <v>EKMS308G</v>
      </c>
      <c r="B981" s="15" t="s">
        <v>4633</v>
      </c>
      <c r="C981" s="15" t="s">
        <v>4634</v>
      </c>
      <c r="D981" s="15">
        <v>17</v>
      </c>
      <c r="E981" s="15">
        <v>0</v>
      </c>
      <c r="F981" s="15">
        <f>+SUM(Tabla3[[#This Row],[BOGOTA]:[MEDELLIN]])</f>
        <v>17</v>
      </c>
      <c r="G981" s="16">
        <f>IFERROR(+INDEX([1]!Tabla4[#All],MATCH(Tabla3[[#This Row],[EKM]],'[1]LISTA DE PRECIOS EKM '!A:A,0),6),0)</f>
        <v>259900</v>
      </c>
      <c r="H981" s="16">
        <f>IFERROR(INDEX(#REF!,MATCH(Tabla3[[#This Row],[EKM]],#REF!,0),3),0)</f>
        <v>0</v>
      </c>
    </row>
    <row r="982" spans="1:8">
      <c r="A982" s="14" t="str">
        <f t="shared" si="15"/>
        <v>EKMS308N</v>
      </c>
      <c r="B982" s="15" t="s">
        <v>4635</v>
      </c>
      <c r="C982" s="15" t="s">
        <v>4636</v>
      </c>
      <c r="D982" s="15">
        <v>12</v>
      </c>
      <c r="E982" s="15">
        <v>0</v>
      </c>
      <c r="F982" s="15">
        <f>+SUM(Tabla3[[#This Row],[BOGOTA]:[MEDELLIN]])</f>
        <v>12</v>
      </c>
      <c r="G982" s="16">
        <f>IFERROR(+INDEX([1]!Tabla4[#All],MATCH(Tabla3[[#This Row],[EKM]],'[1]LISTA DE PRECIOS EKM '!A:A,0),6),0)</f>
        <v>259900</v>
      </c>
      <c r="H982" s="16">
        <f>IFERROR(INDEX(#REF!,MATCH(Tabla3[[#This Row],[EKM]],#REF!,0),3),0)</f>
        <v>0</v>
      </c>
    </row>
    <row r="983" spans="1:8">
      <c r="A983" s="14" t="str">
        <f t="shared" si="15"/>
        <v>EKMS308RS</v>
      </c>
      <c r="B983" s="15" t="s">
        <v>4637</v>
      </c>
      <c r="C983" s="15" t="s">
        <v>4638</v>
      </c>
      <c r="D983" s="15">
        <v>37</v>
      </c>
      <c r="E983" s="15">
        <v>0</v>
      </c>
      <c r="F983" s="15">
        <f>+SUM(Tabla3[[#This Row],[BOGOTA]:[MEDELLIN]])</f>
        <v>37</v>
      </c>
      <c r="G983" s="16">
        <f>IFERROR(+INDEX([1]!Tabla4[#All],MATCH(Tabla3[[#This Row],[EKM]],'[1]LISTA DE PRECIOS EKM '!A:A,0),6),0)</f>
        <v>299900</v>
      </c>
      <c r="H983" s="16">
        <f>IFERROR(INDEX(#REF!,MATCH(Tabla3[[#This Row],[EKM]],#REF!,0),3),0)</f>
        <v>0</v>
      </c>
    </row>
    <row r="984" spans="1:8">
      <c r="A984" s="14" t="str">
        <f t="shared" si="15"/>
        <v>EKMS350</v>
      </c>
      <c r="B984" s="15" t="s">
        <v>4639</v>
      </c>
      <c r="C984" s="15" t="s">
        <v>4640</v>
      </c>
      <c r="D984" s="15">
        <v>0</v>
      </c>
      <c r="E984" s="15">
        <v>7</v>
      </c>
      <c r="F984" s="15">
        <f>+SUM(Tabla3[[#This Row],[BOGOTA]:[MEDELLIN]])</f>
        <v>7</v>
      </c>
      <c r="G984" s="16">
        <f>IFERROR(+INDEX([1]!Tabla4[#All],MATCH(Tabla3[[#This Row],[EKM]],'[1]LISTA DE PRECIOS EKM '!A:A,0),6),0)</f>
        <v>269900</v>
      </c>
      <c r="H984" s="16">
        <f>IFERROR(INDEX(#REF!,MATCH(Tabla3[[#This Row],[EKM]],#REF!,0),3),0)</f>
        <v>0</v>
      </c>
    </row>
    <row r="985" spans="1:8">
      <c r="A985" s="14" t="str">
        <f t="shared" si="15"/>
        <v>EKMS350PI</v>
      </c>
      <c r="B985" s="15" t="s">
        <v>4641</v>
      </c>
      <c r="C985" s="15" t="s">
        <v>4642</v>
      </c>
      <c r="D985" s="15">
        <v>9</v>
      </c>
      <c r="E985" s="15">
        <v>0</v>
      </c>
      <c r="F985" s="15">
        <f>+SUM(Tabla3[[#This Row],[BOGOTA]:[MEDELLIN]])</f>
        <v>9</v>
      </c>
      <c r="G985" s="16">
        <f>IFERROR(+INDEX([1]!Tabla4[#All],MATCH(Tabla3[[#This Row],[EKM]],'[1]LISTA DE PRECIOS EKM '!A:A,0),6),0)</f>
        <v>269900</v>
      </c>
      <c r="H985" s="16">
        <f>IFERROR(INDEX(#REF!,MATCH(Tabla3[[#This Row],[EKM]],#REF!,0),3),0)</f>
        <v>0</v>
      </c>
    </row>
    <row r="986" spans="1:8">
      <c r="A986" s="14" t="str">
        <f t="shared" si="15"/>
        <v>EKMS400A</v>
      </c>
      <c r="B986" s="15" t="s">
        <v>4643</v>
      </c>
      <c r="C986" s="15" t="s">
        <v>4644</v>
      </c>
      <c r="D986" s="15">
        <v>1</v>
      </c>
      <c r="E986" s="15">
        <v>0</v>
      </c>
      <c r="F986" s="15">
        <f>+SUM(Tabla3[[#This Row],[BOGOTA]:[MEDELLIN]])</f>
        <v>1</v>
      </c>
      <c r="G986" s="16">
        <f>IFERROR(+INDEX([1]!Tabla4[#All],MATCH(Tabla3[[#This Row],[EKM]],'[1]LISTA DE PRECIOS EKM '!A:A,0),6),0)</f>
        <v>309900</v>
      </c>
      <c r="H986" s="16">
        <f>IFERROR(INDEX(#REF!,MATCH(Tabla3[[#This Row],[EKM]],#REF!,0),3),0)</f>
        <v>0</v>
      </c>
    </row>
    <row r="987" spans="1:8">
      <c r="A987" s="14" t="str">
        <f t="shared" si="15"/>
        <v>EKMS6235G</v>
      </c>
      <c r="B987" s="15" t="s">
        <v>4645</v>
      </c>
      <c r="C987" s="15" t="s">
        <v>4646</v>
      </c>
      <c r="D987" s="15">
        <v>0</v>
      </c>
      <c r="E987" s="15">
        <v>0</v>
      </c>
      <c r="F987" s="15">
        <f>+SUM(Tabla3[[#This Row],[BOGOTA]:[MEDELLIN]])</f>
        <v>0</v>
      </c>
      <c r="G987" s="16">
        <f>IFERROR(+INDEX([1]!Tabla4[#All],MATCH(Tabla3[[#This Row],[EKM]],'[1]LISTA DE PRECIOS EKM '!A:A,0),6),0)</f>
        <v>749900</v>
      </c>
      <c r="H987" s="16">
        <f>IFERROR(INDEX(#REF!,MATCH(Tabla3[[#This Row],[EKM]],#REF!,0),3),0)</f>
        <v>0</v>
      </c>
    </row>
    <row r="988" spans="1:8">
      <c r="A988" s="14" t="str">
        <f t="shared" si="15"/>
        <v>EKMS68AN</v>
      </c>
      <c r="B988" s="15" t="s">
        <v>4647</v>
      </c>
      <c r="C988" s="15" t="s">
        <v>4648</v>
      </c>
      <c r="D988" s="15">
        <v>0</v>
      </c>
      <c r="E988" s="15">
        <v>0</v>
      </c>
      <c r="F988" s="15">
        <f>+SUM(Tabla3[[#This Row],[BOGOTA]:[MEDELLIN]])</f>
        <v>0</v>
      </c>
      <c r="G988" s="16">
        <f>IFERROR(+INDEX([1]!Tabla4[#All],MATCH(Tabla3[[#This Row],[EKM]],'[1]LISTA DE PRECIOS EKM '!A:A,0),6),0)</f>
        <v>809900</v>
      </c>
      <c r="H988" s="16">
        <f>IFERROR(INDEX(#REF!,MATCH(Tabla3[[#This Row],[EKM]],#REF!,0),3),0)</f>
        <v>0</v>
      </c>
    </row>
    <row r="989" spans="1:8">
      <c r="A989" s="14" t="str">
        <f t="shared" si="15"/>
        <v>EKMS68G</v>
      </c>
      <c r="B989" s="15" t="s">
        <v>4649</v>
      </c>
      <c r="C989" s="15" t="s">
        <v>4650</v>
      </c>
      <c r="D989" s="15">
        <v>7</v>
      </c>
      <c r="E989" s="15">
        <v>0</v>
      </c>
      <c r="F989" s="15">
        <f>+SUM(Tabla3[[#This Row],[BOGOTA]:[MEDELLIN]])</f>
        <v>7</v>
      </c>
      <c r="G989" s="16">
        <f>IFERROR(+INDEX([1]!Tabla4[#All],MATCH(Tabla3[[#This Row],[EKM]],'[1]LISTA DE PRECIOS EKM '!A:A,0),6),0)</f>
        <v>939900</v>
      </c>
      <c r="H989" s="16">
        <f>IFERROR(INDEX(#REF!,MATCH(Tabla3[[#This Row],[EKM]],#REF!,0),3),0)</f>
        <v>0</v>
      </c>
    </row>
    <row r="990" spans="1:8">
      <c r="A990" s="14" t="str">
        <f t="shared" si="15"/>
        <v>EKMS68NN</v>
      </c>
      <c r="B990" s="15" t="s">
        <v>4651</v>
      </c>
      <c r="C990" s="15" t="s">
        <v>4652</v>
      </c>
      <c r="D990" s="15">
        <v>30</v>
      </c>
      <c r="E990" s="15">
        <v>3</v>
      </c>
      <c r="F990" s="15">
        <f>+SUM(Tabla3[[#This Row],[BOGOTA]:[MEDELLIN]])</f>
        <v>33</v>
      </c>
      <c r="G990" s="16">
        <f>IFERROR(+INDEX([1]!Tabla4[#All],MATCH(Tabla3[[#This Row],[EKM]],'[1]LISTA DE PRECIOS EKM '!A:A,0),6),0)</f>
        <v>809900</v>
      </c>
      <c r="H990" s="16">
        <f>IFERROR(INDEX(#REF!,MATCH(Tabla3[[#This Row],[EKM]],#REF!,0),3),0)</f>
        <v>0</v>
      </c>
    </row>
    <row r="991" spans="1:8">
      <c r="A991" s="14" t="str">
        <f t="shared" si="15"/>
        <v>EKMS68R</v>
      </c>
      <c r="B991" s="15" t="s">
        <v>4653</v>
      </c>
      <c r="C991" s="15" t="s">
        <v>4654</v>
      </c>
      <c r="D991" s="15">
        <v>14</v>
      </c>
      <c r="E991" s="15">
        <v>5</v>
      </c>
      <c r="F991" s="15">
        <f>+SUM(Tabla3[[#This Row],[BOGOTA]:[MEDELLIN]])</f>
        <v>19</v>
      </c>
      <c r="G991" s="16">
        <f>IFERROR(+INDEX([1]!Tabla4[#All],MATCH(Tabla3[[#This Row],[EKM]],'[1]LISTA DE PRECIOS EKM '!A:A,0),6),0)</f>
        <v>599900</v>
      </c>
      <c r="H991" s="16">
        <f>IFERROR(INDEX(#REF!,MATCH(Tabla3[[#This Row],[EKM]],#REF!,0),3),0)</f>
        <v>0</v>
      </c>
    </row>
    <row r="992" spans="1:8">
      <c r="A992" s="14" t="str">
        <f t="shared" si="15"/>
        <v>EKMS68VN</v>
      </c>
      <c r="B992" s="15" t="s">
        <v>4655</v>
      </c>
      <c r="C992" s="15" t="s">
        <v>4656</v>
      </c>
      <c r="D992" s="15">
        <v>0</v>
      </c>
      <c r="E992" s="15">
        <v>0</v>
      </c>
      <c r="F992" s="15">
        <f>+SUM(Tabla3[[#This Row],[BOGOTA]:[MEDELLIN]])</f>
        <v>0</v>
      </c>
      <c r="G992" s="16">
        <f>IFERROR(+INDEX([1]!Tabla4[#All],MATCH(Tabla3[[#This Row],[EKM]],'[1]LISTA DE PRECIOS EKM '!A:A,0),6),0)</f>
        <v>809900</v>
      </c>
      <c r="H992" s="16">
        <f>IFERROR(INDEX(#REF!,MATCH(Tabla3[[#This Row],[EKM]],#REF!,0),3),0)</f>
        <v>0</v>
      </c>
    </row>
    <row r="993" spans="1:8">
      <c r="A993" s="14" t="str">
        <f t="shared" si="15"/>
        <v>EKMSAG</v>
      </c>
      <c r="B993" s="15" t="s">
        <v>4657</v>
      </c>
      <c r="C993" s="15" t="s">
        <v>4658</v>
      </c>
      <c r="D993" s="15">
        <v>16</v>
      </c>
      <c r="E993" s="15">
        <v>0</v>
      </c>
      <c r="F993" s="15">
        <f>+SUM(Tabla3[[#This Row],[BOGOTA]:[MEDELLIN]])</f>
        <v>16</v>
      </c>
      <c r="G993" s="16">
        <f>IFERROR(+INDEX([1]!Tabla4[#All],MATCH(Tabla3[[#This Row],[EKM]],'[1]LISTA DE PRECIOS EKM '!A:A,0),6),0)</f>
        <v>199900</v>
      </c>
      <c r="H993" s="16">
        <f>IFERROR(INDEX(#REF!,MATCH(Tabla3[[#This Row],[EKM]],#REF!,0),3),0)</f>
        <v>0</v>
      </c>
    </row>
    <row r="994" spans="1:8">
      <c r="A994" s="14" t="str">
        <f t="shared" si="15"/>
        <v>EKMSAXA</v>
      </c>
      <c r="B994" s="15" t="s">
        <v>4659</v>
      </c>
      <c r="C994" s="15" t="s">
        <v>4660</v>
      </c>
      <c r="D994" s="15">
        <v>14</v>
      </c>
      <c r="E994" s="15">
        <v>2</v>
      </c>
      <c r="F994" s="15">
        <f>+SUM(Tabla3[[#This Row],[BOGOTA]:[MEDELLIN]])</f>
        <v>16</v>
      </c>
      <c r="G994" s="16">
        <f>IFERROR(+INDEX([1]!Tabla4[#All],MATCH(Tabla3[[#This Row],[EKM]],'[1]LISTA DE PRECIOS EKM '!A:A,0),6),0)</f>
        <v>309900</v>
      </c>
      <c r="H994" s="16">
        <f>IFERROR(INDEX(#REF!,MATCH(Tabla3[[#This Row],[EKM]],#REF!,0),3),0)</f>
        <v>0</v>
      </c>
    </row>
    <row r="995" spans="1:8">
      <c r="A995" s="14" t="str">
        <f t="shared" si="15"/>
        <v>EKMSB102A</v>
      </c>
      <c r="B995" s="15" t="s">
        <v>4661</v>
      </c>
      <c r="C995" s="15" t="s">
        <v>4662</v>
      </c>
      <c r="D995" s="15">
        <v>0</v>
      </c>
      <c r="E995" s="15">
        <v>1</v>
      </c>
      <c r="F995" s="15">
        <f>+SUM(Tabla3[[#This Row],[BOGOTA]:[MEDELLIN]])</f>
        <v>1</v>
      </c>
      <c r="G995" s="16">
        <f>IFERROR(+INDEX([1]!Tabla4[#All],MATCH(Tabla3[[#This Row],[EKM]],'[1]LISTA DE PRECIOS EKM '!A:A,0),6),0)</f>
        <v>269900</v>
      </c>
      <c r="H995" s="16">
        <f>IFERROR(INDEX(#REF!,MATCH(Tabla3[[#This Row],[EKM]],#REF!,0),3),0)</f>
        <v>0</v>
      </c>
    </row>
    <row r="996" spans="1:8">
      <c r="A996" s="14" t="str">
        <f t="shared" si="15"/>
        <v>EKMSB102B</v>
      </c>
      <c r="B996" s="15" t="s">
        <v>4663</v>
      </c>
      <c r="C996" s="15" t="s">
        <v>4664</v>
      </c>
      <c r="D996" s="15">
        <v>14</v>
      </c>
      <c r="E996" s="15">
        <v>9</v>
      </c>
      <c r="F996" s="15">
        <f>+SUM(Tabla3[[#This Row],[BOGOTA]:[MEDELLIN]])</f>
        <v>23</v>
      </c>
      <c r="G996" s="16">
        <f>IFERROR(+INDEX([1]!Tabla4[#All],MATCH(Tabla3[[#This Row],[EKM]],'[1]LISTA DE PRECIOS EKM '!A:A,0),6),0)</f>
        <v>269900</v>
      </c>
      <c r="H996" s="16">
        <f>IFERROR(INDEX(#REF!,MATCH(Tabla3[[#This Row],[EKM]],#REF!,0),3),0)</f>
        <v>0</v>
      </c>
    </row>
    <row r="997" spans="1:8">
      <c r="A997" s="14" t="str">
        <f t="shared" si="15"/>
        <v>EKMSB102N</v>
      </c>
      <c r="B997" s="15" t="s">
        <v>4665</v>
      </c>
      <c r="C997" s="15" t="s">
        <v>4666</v>
      </c>
      <c r="D997" s="15">
        <v>12</v>
      </c>
      <c r="E997" s="15">
        <v>8</v>
      </c>
      <c r="F997" s="15">
        <f>+SUM(Tabla3[[#This Row],[BOGOTA]:[MEDELLIN]])</f>
        <v>20</v>
      </c>
      <c r="G997" s="16">
        <f>IFERROR(+INDEX([1]!Tabla4[#All],MATCH(Tabla3[[#This Row],[EKM]],'[1]LISTA DE PRECIOS EKM '!A:A,0),6),0)</f>
        <v>269900</v>
      </c>
      <c r="H997" s="16">
        <f>IFERROR(INDEX(#REF!,MATCH(Tabla3[[#This Row],[EKM]],#REF!,0),3),0)</f>
        <v>0</v>
      </c>
    </row>
    <row r="998" spans="1:8">
      <c r="A998" s="14" t="str">
        <f t="shared" si="15"/>
        <v>EKMSB102R</v>
      </c>
      <c r="B998" s="15" t="s">
        <v>4667</v>
      </c>
      <c r="C998" s="15" t="s">
        <v>4668</v>
      </c>
      <c r="D998" s="15">
        <v>3</v>
      </c>
      <c r="E998" s="15">
        <v>1</v>
      </c>
      <c r="F998" s="15">
        <f>+SUM(Tabla3[[#This Row],[BOGOTA]:[MEDELLIN]])</f>
        <v>4</v>
      </c>
      <c r="G998" s="16">
        <f>IFERROR(+INDEX([1]!Tabla4[#All],MATCH(Tabla3[[#This Row],[EKM]],'[1]LISTA DE PRECIOS EKM '!A:A,0),6),0)</f>
        <v>269900</v>
      </c>
      <c r="H998" s="16">
        <f>IFERROR(INDEX(#REF!,MATCH(Tabla3[[#This Row],[EKM]],#REF!,0),3),0)</f>
        <v>0</v>
      </c>
    </row>
    <row r="999" spans="1:8">
      <c r="A999" s="14" t="str">
        <f t="shared" si="15"/>
        <v>EKMSB103</v>
      </c>
      <c r="B999" s="15" t="s">
        <v>4669</v>
      </c>
      <c r="C999" s="15" t="s">
        <v>4670</v>
      </c>
      <c r="D999" s="15">
        <v>8</v>
      </c>
      <c r="E999" s="15">
        <v>0</v>
      </c>
      <c r="F999" s="15">
        <f>+SUM(Tabla3[[#This Row],[BOGOTA]:[MEDELLIN]])</f>
        <v>8</v>
      </c>
      <c r="G999" s="16">
        <f>IFERROR(+INDEX([1]!Tabla4[#All],MATCH(Tabla3[[#This Row],[EKM]],'[1]LISTA DE PRECIOS EKM '!A:A,0),6),0)</f>
        <v>299900</v>
      </c>
      <c r="H999" s="16">
        <f>IFERROR(INDEX(#REF!,MATCH(Tabla3[[#This Row],[EKM]],#REF!,0),3),0)</f>
        <v>0</v>
      </c>
    </row>
    <row r="1000" spans="1:8">
      <c r="A1000" s="14" t="str">
        <f t="shared" si="15"/>
        <v>EKMSB103B</v>
      </c>
      <c r="B1000" s="15" t="s">
        <v>4671</v>
      </c>
      <c r="C1000" s="15" t="s">
        <v>4672</v>
      </c>
      <c r="D1000" s="15">
        <v>2</v>
      </c>
      <c r="E1000" s="15">
        <v>3</v>
      </c>
      <c r="F1000" s="15">
        <f>+SUM(Tabla3[[#This Row],[BOGOTA]:[MEDELLIN]])</f>
        <v>5</v>
      </c>
      <c r="G1000" s="16">
        <f>IFERROR(+INDEX([1]!Tabla4[#All],MATCH(Tabla3[[#This Row],[EKM]],'[1]LISTA DE PRECIOS EKM '!A:A,0),6),0)</f>
        <v>279900</v>
      </c>
      <c r="H1000" s="16">
        <f>IFERROR(INDEX(#REF!,MATCH(Tabla3[[#This Row],[EKM]],#REF!,0),3),0)</f>
        <v>0</v>
      </c>
    </row>
    <row r="1001" spans="1:8">
      <c r="A1001" s="14" t="str">
        <f t="shared" si="15"/>
        <v>EKMSB103BX3</v>
      </c>
      <c r="B1001" s="15" t="s">
        <v>4673</v>
      </c>
      <c r="C1001" s="15" t="s">
        <v>4674</v>
      </c>
      <c r="D1001" s="15">
        <v>0</v>
      </c>
      <c r="E1001" s="15">
        <v>1</v>
      </c>
      <c r="F1001" s="15">
        <f>+SUM(Tabla3[[#This Row],[BOGOTA]:[MEDELLIN]])</f>
        <v>1</v>
      </c>
      <c r="G1001" s="16">
        <f>IFERROR(+INDEX([1]!Tabla4[#All],MATCH(Tabla3[[#This Row],[EKM]],'[1]LISTA DE PRECIOS EKM '!A:A,0),6),0)</f>
        <v>829900</v>
      </c>
      <c r="H1001" s="16">
        <f>IFERROR(INDEX(#REF!,MATCH(Tabla3[[#This Row],[EKM]],#REF!,0),3),0)</f>
        <v>0</v>
      </c>
    </row>
    <row r="1002" spans="1:8">
      <c r="A1002" s="14" t="str">
        <f t="shared" si="15"/>
        <v>EKMSB103N</v>
      </c>
      <c r="B1002" s="15" t="s">
        <v>4675</v>
      </c>
      <c r="C1002" s="15" t="s">
        <v>4676</v>
      </c>
      <c r="D1002" s="15">
        <v>2</v>
      </c>
      <c r="E1002" s="15">
        <v>6</v>
      </c>
      <c r="F1002" s="15">
        <f>+SUM(Tabla3[[#This Row],[BOGOTA]:[MEDELLIN]])</f>
        <v>8</v>
      </c>
      <c r="G1002" s="16">
        <f>IFERROR(+INDEX([1]!Tabla4[#All],MATCH(Tabla3[[#This Row],[EKM]],'[1]LISTA DE PRECIOS EKM '!A:A,0),6),0)</f>
        <v>289900</v>
      </c>
      <c r="H1002" s="16">
        <f>IFERROR(INDEX(#REF!,MATCH(Tabla3[[#This Row],[EKM]],#REF!,0),3),0)</f>
        <v>0</v>
      </c>
    </row>
    <row r="1003" spans="1:8">
      <c r="A1003" s="14" t="str">
        <f t="shared" si="15"/>
        <v>EKMSB104MB</v>
      </c>
      <c r="B1003" s="15" t="s">
        <v>4677</v>
      </c>
      <c r="C1003" s="15" t="s">
        <v>4678</v>
      </c>
      <c r="D1003" s="15">
        <v>7</v>
      </c>
      <c r="E1003" s="15">
        <v>0</v>
      </c>
      <c r="F1003" s="15">
        <f>+SUM(Tabla3[[#This Row],[BOGOTA]:[MEDELLIN]])</f>
        <v>7</v>
      </c>
      <c r="G1003" s="16">
        <f>IFERROR(+INDEX([1]!Tabla4[#All],MATCH(Tabla3[[#This Row],[EKM]],'[1]LISTA DE PRECIOS EKM '!A:A,0),6),0)</f>
        <v>349900</v>
      </c>
      <c r="H1003" s="16">
        <f>IFERROR(INDEX(#REF!,MATCH(Tabla3[[#This Row],[EKM]],#REF!,0),3),0)</f>
        <v>0</v>
      </c>
    </row>
    <row r="1004" spans="1:8">
      <c r="A1004" s="14" t="str">
        <f t="shared" si="15"/>
        <v>EKMSB12N</v>
      </c>
      <c r="B1004" s="15" t="s">
        <v>4679</v>
      </c>
      <c r="C1004" s="15" t="s">
        <v>4680</v>
      </c>
      <c r="D1004" s="15">
        <v>10</v>
      </c>
      <c r="E1004" s="15">
        <v>1</v>
      </c>
      <c r="F1004" s="15">
        <f>+SUM(Tabla3[[#This Row],[BOGOTA]:[MEDELLIN]])</f>
        <v>11</v>
      </c>
      <c r="G1004" s="16">
        <f>IFERROR(+INDEX([1]!Tabla4[#All],MATCH(Tabla3[[#This Row],[EKM]],'[1]LISTA DE PRECIOS EKM '!A:A,0),6),0)</f>
        <v>269900</v>
      </c>
      <c r="H1004" s="16">
        <f>IFERROR(INDEX(#REF!,MATCH(Tabla3[[#This Row],[EKM]],#REF!,0),3),0)</f>
        <v>0</v>
      </c>
    </row>
    <row r="1005" spans="1:8">
      <c r="A1005" s="14" t="str">
        <f t="shared" si="15"/>
        <v>EKMSB13N</v>
      </c>
      <c r="B1005" s="15" t="s">
        <v>4681</v>
      </c>
      <c r="C1005" s="15" t="s">
        <v>4682</v>
      </c>
      <c r="D1005" s="15">
        <v>0</v>
      </c>
      <c r="E1005" s="15">
        <v>0</v>
      </c>
      <c r="F1005" s="15">
        <f>+SUM(Tabla3[[#This Row],[BOGOTA]:[MEDELLIN]])</f>
        <v>0</v>
      </c>
      <c r="G1005" s="16">
        <f>IFERROR(+INDEX([1]!Tabla4[#All],MATCH(Tabla3[[#This Row],[EKM]],'[1]LISTA DE PRECIOS EKM '!A:A,0),6),0)</f>
        <v>359900</v>
      </c>
      <c r="H1005" s="16">
        <f>IFERROR(INDEX(#REF!,MATCH(Tabla3[[#This Row],[EKM]],#REF!,0),3),0)</f>
        <v>0</v>
      </c>
    </row>
    <row r="1006" spans="1:8">
      <c r="A1006" s="14" t="str">
        <f t="shared" si="15"/>
        <v>EKMSK101AZ</v>
      </c>
      <c r="B1006" s="15" t="s">
        <v>4685</v>
      </c>
      <c r="C1006" s="15" t="s">
        <v>4686</v>
      </c>
      <c r="D1006" s="15">
        <v>0</v>
      </c>
      <c r="E1006" s="15">
        <v>2</v>
      </c>
      <c r="F1006" s="15">
        <f>+SUM(Tabla3[[#This Row],[BOGOTA]:[MEDELLIN]])</f>
        <v>2</v>
      </c>
      <c r="G1006" s="16">
        <f>IFERROR(+INDEX([1]!Tabla4[#All],MATCH(Tabla3[[#This Row],[EKM]],'[1]LISTA DE PRECIOS EKM '!A:A,0),6),0)</f>
        <v>169900</v>
      </c>
      <c r="H1006" s="16">
        <f>IFERROR(INDEX(#REF!,MATCH(Tabla3[[#This Row],[EKM]],#REF!,0),3),0)</f>
        <v>0</v>
      </c>
    </row>
    <row r="1007" spans="1:8">
      <c r="A1007" s="14" t="str">
        <f t="shared" si="15"/>
        <v>EKMSB14B</v>
      </c>
      <c r="B1007" s="15" t="s">
        <v>4683</v>
      </c>
      <c r="C1007" s="15" t="s">
        <v>4684</v>
      </c>
      <c r="D1007" s="15">
        <v>0</v>
      </c>
      <c r="E1007" s="15">
        <v>2</v>
      </c>
      <c r="F1007" s="15">
        <f>+SUM(Tabla3[[#This Row],[BOGOTA]:[MEDELLIN]])</f>
        <v>2</v>
      </c>
      <c r="G1007" s="16">
        <f>IFERROR(+INDEX([1]!Tabla4[#All],MATCH(Tabla3[[#This Row],[EKM]],'[1]LISTA DE PRECIOS EKM '!A:A,0),6),0)</f>
        <v>329900</v>
      </c>
      <c r="H1007" s="16">
        <f>IFERROR(INDEX(#REF!,MATCH(Tabla3[[#This Row],[EKM]],#REF!,0),3),0)</f>
        <v>0</v>
      </c>
    </row>
    <row r="1008" spans="1:8">
      <c r="A1008" s="14" t="str">
        <f t="shared" si="15"/>
        <v>EKMSB14N</v>
      </c>
      <c r="B1008" s="15" t="s">
        <v>4687</v>
      </c>
      <c r="C1008" s="15" t="s">
        <v>4688</v>
      </c>
      <c r="D1008" s="15">
        <v>10</v>
      </c>
      <c r="E1008" s="15">
        <v>12</v>
      </c>
      <c r="F1008" s="15">
        <f>+SUM(Tabla3[[#This Row],[BOGOTA]:[MEDELLIN]])</f>
        <v>22</v>
      </c>
      <c r="G1008" s="16">
        <f>IFERROR(+INDEX([1]!Tabla4[#All],MATCH(Tabla3[[#This Row],[EKM]],'[1]LISTA DE PRECIOS EKM '!A:A,0),6),0)</f>
        <v>279900</v>
      </c>
      <c r="H1008" s="16">
        <f>IFERROR(INDEX(#REF!,MATCH(Tabla3[[#This Row],[EKM]],#REF!,0),3),0)</f>
        <v>0</v>
      </c>
    </row>
    <row r="1009" spans="1:8">
      <c r="A1009" s="14" t="str">
        <f t="shared" si="15"/>
        <v>EKMSB183N</v>
      </c>
      <c r="B1009" s="15" t="s">
        <v>4689</v>
      </c>
      <c r="C1009" s="15" t="s">
        <v>4690</v>
      </c>
      <c r="D1009" s="15">
        <v>0</v>
      </c>
      <c r="E1009" s="15">
        <v>4</v>
      </c>
      <c r="F1009" s="15">
        <f>+SUM(Tabla3[[#This Row],[BOGOTA]:[MEDELLIN]])</f>
        <v>4</v>
      </c>
      <c r="G1009" s="16">
        <f>IFERROR(+INDEX([1]!Tabla4[#All],MATCH(Tabla3[[#This Row],[EKM]],'[1]LISTA DE PRECIOS EKM '!A:A,0),6),0)</f>
        <v>319900</v>
      </c>
      <c r="H1009" s="16">
        <f>IFERROR(INDEX(#REF!,MATCH(Tabla3[[#This Row],[EKM]],#REF!,0),3),0)</f>
        <v>0</v>
      </c>
    </row>
    <row r="1010" spans="1:8">
      <c r="A1010" s="14" t="str">
        <f t="shared" si="15"/>
        <v>EKMSB2121</v>
      </c>
      <c r="B1010" s="15" t="s">
        <v>4691</v>
      </c>
      <c r="C1010" s="15" t="s">
        <v>4692</v>
      </c>
      <c r="D1010" s="15">
        <v>1</v>
      </c>
      <c r="E1010" s="15">
        <v>0</v>
      </c>
      <c r="F1010" s="15">
        <f>+SUM(Tabla3[[#This Row],[BOGOTA]:[MEDELLIN]])</f>
        <v>1</v>
      </c>
      <c r="G1010" s="16">
        <f>IFERROR(+INDEX([1]!Tabla4[#All],MATCH(Tabla3[[#This Row],[EKM]],'[1]LISTA DE PRECIOS EKM '!A:A,0),6),0)</f>
        <v>3799900</v>
      </c>
      <c r="H1010" s="16">
        <f>IFERROR(INDEX(#REF!,MATCH(Tabla3[[#This Row],[EKM]],#REF!,0),3),0)</f>
        <v>0</v>
      </c>
    </row>
    <row r="1011" spans="1:8">
      <c r="A1011" s="14" t="str">
        <f t="shared" si="15"/>
        <v>EKMSB259B</v>
      </c>
      <c r="B1011" s="15" t="s">
        <v>4693</v>
      </c>
      <c r="C1011" s="15" t="s">
        <v>4694</v>
      </c>
      <c r="D1011" s="15">
        <v>0</v>
      </c>
      <c r="E1011" s="15">
        <v>0</v>
      </c>
      <c r="F1011" s="15">
        <f>+SUM(Tabla3[[#This Row],[BOGOTA]:[MEDELLIN]])</f>
        <v>0</v>
      </c>
      <c r="G1011" s="16">
        <f>IFERROR(+INDEX([1]!Tabla4[#All],MATCH(Tabla3[[#This Row],[EKM]],'[1]LISTA DE PRECIOS EKM '!A:A,0),6),0)</f>
        <v>0</v>
      </c>
      <c r="H1011" s="16">
        <f>IFERROR(INDEX(#REF!,MATCH(Tabla3[[#This Row],[EKM]],#REF!,0),3),0)</f>
        <v>0</v>
      </c>
    </row>
    <row r="1012" spans="1:8">
      <c r="A1012" s="14" t="str">
        <f t="shared" si="15"/>
        <v>EKMSB308N</v>
      </c>
      <c r="B1012" s="15" t="s">
        <v>4695</v>
      </c>
      <c r="C1012" s="15" t="s">
        <v>4696</v>
      </c>
      <c r="D1012" s="15">
        <v>19</v>
      </c>
      <c r="E1012" s="15">
        <v>0</v>
      </c>
      <c r="F1012" s="15">
        <f>+SUM(Tabla3[[#This Row],[BOGOTA]:[MEDELLIN]])</f>
        <v>19</v>
      </c>
      <c r="G1012" s="16">
        <f>IFERROR(+INDEX([1]!Tabla4[#All],MATCH(Tabla3[[#This Row],[EKM]],'[1]LISTA DE PRECIOS EKM '!A:A,0),6),0)</f>
        <v>369900</v>
      </c>
      <c r="H1012" s="16">
        <f>IFERROR(INDEX(#REF!,MATCH(Tabla3[[#This Row],[EKM]],#REF!,0),3),0)</f>
        <v>0</v>
      </c>
    </row>
    <row r="1013" spans="1:8">
      <c r="A1013" s="14" t="str">
        <f t="shared" si="15"/>
        <v>EKMSBG01</v>
      </c>
      <c r="B1013" s="15" t="s">
        <v>4697</v>
      </c>
      <c r="C1013" s="15" t="s">
        <v>4698</v>
      </c>
      <c r="D1013" s="15">
        <v>5</v>
      </c>
      <c r="E1013" s="15">
        <v>2</v>
      </c>
      <c r="F1013" s="15">
        <f>+SUM(Tabla3[[#This Row],[BOGOTA]:[MEDELLIN]])</f>
        <v>7</v>
      </c>
      <c r="G1013" s="16">
        <f>IFERROR(+INDEX([1]!Tabla4[#All],MATCH(Tabla3[[#This Row],[EKM]],'[1]LISTA DE PRECIOS EKM '!A:A,0),6),0)</f>
        <v>339900</v>
      </c>
      <c r="H1013" s="16">
        <f>IFERROR(INDEX(#REF!,MATCH(Tabla3[[#This Row],[EKM]],#REF!,0),3),0)</f>
        <v>0</v>
      </c>
    </row>
    <row r="1014" spans="1:8">
      <c r="A1014" s="14" t="str">
        <f t="shared" si="15"/>
        <v>EKMSBLA</v>
      </c>
      <c r="B1014" s="15" t="s">
        <v>4699</v>
      </c>
      <c r="C1014" s="15" t="s">
        <v>4700</v>
      </c>
      <c r="D1014" s="15">
        <v>2</v>
      </c>
      <c r="E1014" s="15">
        <v>0</v>
      </c>
      <c r="F1014" s="15">
        <f>+SUM(Tabla3[[#This Row],[BOGOTA]:[MEDELLIN]])</f>
        <v>2</v>
      </c>
      <c r="G1014" s="16">
        <f>IFERROR(+INDEX([1]!Tabla4[#All],MATCH(Tabla3[[#This Row],[EKM]],'[1]LISTA DE PRECIOS EKM '!A:A,0),6),0)</f>
        <v>419900</v>
      </c>
      <c r="H1014" s="16">
        <f>IFERROR(INDEX(#REF!,MATCH(Tabla3[[#This Row],[EKM]],#REF!,0),3),0)</f>
        <v>0</v>
      </c>
    </row>
    <row r="1015" spans="1:8">
      <c r="A1015" s="14" t="str">
        <f t="shared" si="15"/>
        <v>EKMSCYG</v>
      </c>
      <c r="B1015" s="15" t="s">
        <v>4701</v>
      </c>
      <c r="C1015" s="15" t="s">
        <v>4702</v>
      </c>
      <c r="D1015" s="15">
        <v>1</v>
      </c>
      <c r="E1015" s="15">
        <v>0</v>
      </c>
      <c r="F1015" s="15">
        <f>+SUM(Tabla3[[#This Row],[BOGOTA]:[MEDELLIN]])</f>
        <v>1</v>
      </c>
      <c r="G1015" s="16">
        <f>IFERROR(+INDEX([1]!Tabla4[#All],MATCH(Tabla3[[#This Row],[EKM]],'[1]LISTA DE PRECIOS EKM '!A:A,0),6),0)</f>
        <v>1079900</v>
      </c>
      <c r="H1015" s="16">
        <f>IFERROR(INDEX(#REF!,MATCH(Tabla3[[#This Row],[EKM]],#REF!,0),3),0)</f>
        <v>0</v>
      </c>
    </row>
    <row r="1016" spans="1:8">
      <c r="A1016" s="14" t="str">
        <f t="shared" si="15"/>
        <v>EKMSE107N</v>
      </c>
      <c r="B1016" s="15" t="s">
        <v>4703</v>
      </c>
      <c r="C1016" s="15" t="s">
        <v>4704</v>
      </c>
      <c r="D1016" s="15">
        <v>0</v>
      </c>
      <c r="E1016" s="15">
        <v>0</v>
      </c>
      <c r="F1016" s="15">
        <f>+SUM(Tabla3[[#This Row],[BOGOTA]:[MEDELLIN]])</f>
        <v>0</v>
      </c>
      <c r="G1016" s="16">
        <f>IFERROR(+INDEX([1]!Tabla4[#All],MATCH(Tabla3[[#This Row],[EKM]],'[1]LISTA DE PRECIOS EKM '!A:A,0),6),0)</f>
        <v>259900</v>
      </c>
      <c r="H1016" s="16">
        <f>IFERROR(INDEX(#REF!,MATCH(Tabla3[[#This Row],[EKM]],#REF!,0),3),0)</f>
        <v>0</v>
      </c>
    </row>
    <row r="1017" spans="1:8">
      <c r="A1017" s="14" t="str">
        <f t="shared" si="15"/>
        <v>EKMSG04N</v>
      </c>
      <c r="B1017" s="15" t="s">
        <v>4705</v>
      </c>
      <c r="C1017" s="15" t="s">
        <v>4706</v>
      </c>
      <c r="D1017" s="15">
        <v>0</v>
      </c>
      <c r="E1017" s="15">
        <v>0</v>
      </c>
      <c r="F1017" s="15">
        <f>+SUM(Tabla3[[#This Row],[BOGOTA]:[MEDELLIN]])</f>
        <v>0</v>
      </c>
      <c r="G1017" s="16">
        <f>IFERROR(+INDEX([1]!Tabla4[#All],MATCH(Tabla3[[#This Row],[EKM]],'[1]LISTA DE PRECIOS EKM '!A:A,0),6),0)</f>
        <v>349900</v>
      </c>
      <c r="H1017" s="16">
        <f>IFERROR(INDEX(#REF!,MATCH(Tabla3[[#This Row],[EKM]],#REF!,0),3),0)</f>
        <v>0</v>
      </c>
    </row>
    <row r="1018" spans="1:8">
      <c r="A1018" s="14" t="str">
        <f t="shared" si="15"/>
        <v>EKMSG101N</v>
      </c>
      <c r="B1018" s="15" t="s">
        <v>4707</v>
      </c>
      <c r="C1018" s="15" t="s">
        <v>4708</v>
      </c>
      <c r="D1018" s="15">
        <v>0</v>
      </c>
      <c r="E1018" s="15">
        <v>6</v>
      </c>
      <c r="F1018" s="15">
        <f>+SUM(Tabla3[[#This Row],[BOGOTA]:[MEDELLIN]])</f>
        <v>6</v>
      </c>
      <c r="G1018" s="16">
        <f>IFERROR(+INDEX([1]!Tabla4[#All],MATCH(Tabla3[[#This Row],[EKM]],'[1]LISTA DE PRECIOS EKM '!A:A,0),6),0)</f>
        <v>1889900</v>
      </c>
      <c r="H1018" s="16">
        <f>IFERROR(INDEX(#REF!,MATCH(Tabla3[[#This Row],[EKM]],#REF!,0),3),0)</f>
        <v>0</v>
      </c>
    </row>
    <row r="1019" spans="1:8">
      <c r="A1019" s="14" t="str">
        <f t="shared" si="15"/>
        <v>EKMSG104NB</v>
      </c>
      <c r="B1019" s="15" t="s">
        <v>4709</v>
      </c>
      <c r="C1019" s="15" t="s">
        <v>4710</v>
      </c>
      <c r="D1019" s="15">
        <v>0</v>
      </c>
      <c r="E1019" s="15">
        <v>0</v>
      </c>
      <c r="F1019" s="15">
        <f>+SUM(Tabla3[[#This Row],[BOGOTA]:[MEDELLIN]])</f>
        <v>0</v>
      </c>
      <c r="G1019" s="16">
        <f>IFERROR(+INDEX([1]!Tabla4[#All],MATCH(Tabla3[[#This Row],[EKM]],'[1]LISTA DE PRECIOS EKM '!A:A,0),6),0)</f>
        <v>2099900</v>
      </c>
      <c r="H1019" s="16">
        <f>IFERROR(INDEX(#REF!,MATCH(Tabla3[[#This Row],[EKM]],#REF!,0),3),0)</f>
        <v>0</v>
      </c>
    </row>
    <row r="1020" spans="1:8">
      <c r="A1020" s="14" t="str">
        <f t="shared" si="15"/>
        <v>EKMSI2A</v>
      </c>
      <c r="B1020" s="15" t="s">
        <v>4711</v>
      </c>
      <c r="C1020" s="15" t="s">
        <v>4712</v>
      </c>
      <c r="D1020" s="15">
        <v>27</v>
      </c>
      <c r="E1020" s="15">
        <v>3</v>
      </c>
      <c r="F1020" s="15">
        <f>+SUM(Tabla3[[#This Row],[BOGOTA]:[MEDELLIN]])</f>
        <v>30</v>
      </c>
      <c r="G1020" s="16">
        <f>IFERROR(+INDEX([1]!Tabla4[#All],MATCH(Tabla3[[#This Row],[EKM]],'[1]LISTA DE PRECIOS EKM '!A:A,0),6),0)</f>
        <v>199900</v>
      </c>
      <c r="H1020" s="16">
        <f>IFERROR(INDEX(#REF!,MATCH(Tabla3[[#This Row],[EKM]],#REF!,0),3),0)</f>
        <v>0</v>
      </c>
    </row>
    <row r="1021" spans="1:8">
      <c r="A1021" s="14" t="str">
        <f t="shared" si="15"/>
        <v>EKMSI2G</v>
      </c>
      <c r="B1021" s="15" t="s">
        <v>4713</v>
      </c>
      <c r="C1021" s="15" t="s">
        <v>4714</v>
      </c>
      <c r="D1021" s="15">
        <v>0</v>
      </c>
      <c r="E1021" s="15">
        <v>0</v>
      </c>
      <c r="F1021" s="15">
        <f>+SUM(Tabla3[[#This Row],[BOGOTA]:[MEDELLIN]])</f>
        <v>0</v>
      </c>
      <c r="G1021" s="16">
        <f>IFERROR(+INDEX([1]!Tabla4[#All],MATCH(Tabla3[[#This Row],[EKM]],'[1]LISTA DE PRECIOS EKM '!A:A,0),6),0)</f>
        <v>209900</v>
      </c>
      <c r="H1021" s="16">
        <f>IFERROR(INDEX(#REF!,MATCH(Tabla3[[#This Row],[EKM]],#REF!,0),3),0)</f>
        <v>0</v>
      </c>
    </row>
    <row r="1022" spans="1:8">
      <c r="A1022" s="14" t="str">
        <f t="shared" si="15"/>
        <v>EKMSJ10NN</v>
      </c>
      <c r="B1022" s="15" t="s">
        <v>4715</v>
      </c>
      <c r="C1022" s="15" t="s">
        <v>4716</v>
      </c>
      <c r="D1022" s="15">
        <v>0</v>
      </c>
      <c r="E1022" s="15">
        <v>5</v>
      </c>
      <c r="F1022" s="15">
        <f>+SUM(Tabla3[[#This Row],[BOGOTA]:[MEDELLIN]])</f>
        <v>5</v>
      </c>
      <c r="G1022" s="16">
        <f>IFERROR(+INDEX([1]!Tabla4[#All],MATCH(Tabla3[[#This Row],[EKM]],'[1]LISTA DE PRECIOS EKM '!A:A,0),6),0)</f>
        <v>719900</v>
      </c>
      <c r="H1022" s="16">
        <f>IFERROR(INDEX(#REF!,MATCH(Tabla3[[#This Row],[EKM]],#REF!,0),3),0)</f>
        <v>0</v>
      </c>
    </row>
    <row r="1023" spans="1:8">
      <c r="A1023" s="14" t="str">
        <f t="shared" si="15"/>
        <v>EKMSJ11BG</v>
      </c>
      <c r="B1023" s="15" t="s">
        <v>4717</v>
      </c>
      <c r="C1023" s="15" t="s">
        <v>4718</v>
      </c>
      <c r="D1023" s="15">
        <v>2</v>
      </c>
      <c r="E1023" s="15">
        <v>0</v>
      </c>
      <c r="F1023" s="15">
        <f>+SUM(Tabla3[[#This Row],[BOGOTA]:[MEDELLIN]])</f>
        <v>2</v>
      </c>
      <c r="G1023" s="16">
        <f>IFERROR(+INDEX([1]!Tabla4[#All],MATCH(Tabla3[[#This Row],[EKM]],'[1]LISTA DE PRECIOS EKM '!A:A,0),6),0)</f>
        <v>809900</v>
      </c>
      <c r="H1023" s="16">
        <f>IFERROR(INDEX(#REF!,MATCH(Tabla3[[#This Row],[EKM]],#REF!,0),3),0)</f>
        <v>0</v>
      </c>
    </row>
    <row r="1024" spans="1:8">
      <c r="A1024" s="14" t="str">
        <f t="shared" si="15"/>
        <v>EKMSJ11BN</v>
      </c>
      <c r="B1024" s="15" t="s">
        <v>4719</v>
      </c>
      <c r="C1024" s="15" t="s">
        <v>4720</v>
      </c>
      <c r="D1024" s="15">
        <v>2</v>
      </c>
      <c r="E1024" s="15">
        <v>0</v>
      </c>
      <c r="F1024" s="15">
        <f>+SUM(Tabla3[[#This Row],[BOGOTA]:[MEDELLIN]])</f>
        <v>2</v>
      </c>
      <c r="G1024" s="16">
        <f>IFERROR(+INDEX([1]!Tabla4[#All],MATCH(Tabla3[[#This Row],[EKM]],'[1]LISTA DE PRECIOS EKM '!A:A,0),6),0)</f>
        <v>759900</v>
      </c>
      <c r="H1024" s="16">
        <f>IFERROR(INDEX(#REF!,MATCH(Tabla3[[#This Row],[EKM]],#REF!,0),3),0)</f>
        <v>0</v>
      </c>
    </row>
    <row r="1025" spans="1:8">
      <c r="A1025" s="14" t="str">
        <f t="shared" si="15"/>
        <v>EKMSJ11G</v>
      </c>
      <c r="B1025" s="15" t="s">
        <v>4721</v>
      </c>
      <c r="C1025" s="15" t="s">
        <v>4722</v>
      </c>
      <c r="D1025" s="15">
        <v>0</v>
      </c>
      <c r="E1025" s="15">
        <v>1</v>
      </c>
      <c r="F1025" s="15">
        <f>+SUM(Tabla3[[#This Row],[BOGOTA]:[MEDELLIN]])</f>
        <v>1</v>
      </c>
      <c r="G1025" s="16">
        <f>IFERROR(+INDEX([1]!Tabla4[#All],MATCH(Tabla3[[#This Row],[EKM]],'[1]LISTA DE PRECIOS EKM '!A:A,0),6),0)</f>
        <v>0</v>
      </c>
      <c r="H1025" s="16">
        <f>IFERROR(INDEX(#REF!,MATCH(Tabla3[[#This Row],[EKM]],#REF!,0),3),0)</f>
        <v>0</v>
      </c>
    </row>
    <row r="1026" spans="1:8">
      <c r="A1026" s="14" t="str">
        <f t="shared" ref="A1026:A1089" si="16">+TRIM(B1026)</f>
        <v>EKMSJ11NN</v>
      </c>
      <c r="B1026" s="15" t="s">
        <v>4723</v>
      </c>
      <c r="C1026" s="15" t="s">
        <v>4724</v>
      </c>
      <c r="D1026" s="15">
        <v>5</v>
      </c>
      <c r="E1026" s="15">
        <v>8</v>
      </c>
      <c r="F1026" s="15">
        <f>+SUM(Tabla3[[#This Row],[BOGOTA]:[MEDELLIN]])</f>
        <v>13</v>
      </c>
      <c r="G1026" s="16">
        <f>IFERROR(+INDEX([1]!Tabla4[#All],MATCH(Tabla3[[#This Row],[EKM]],'[1]LISTA DE PRECIOS EKM '!A:A,0),6),0)</f>
        <v>759900</v>
      </c>
      <c r="H1026" s="16">
        <f>IFERROR(INDEX(#REF!,MATCH(Tabla3[[#This Row],[EKM]],#REF!,0),3),0)</f>
        <v>0</v>
      </c>
    </row>
    <row r="1027" spans="1:8">
      <c r="A1027" s="14" t="str">
        <f t="shared" si="16"/>
        <v>EKMSJ12N</v>
      </c>
      <c r="B1027" s="15" t="s">
        <v>4725</v>
      </c>
      <c r="C1027" s="15" t="s">
        <v>4726</v>
      </c>
      <c r="D1027" s="15">
        <v>3</v>
      </c>
      <c r="E1027" s="15">
        <v>0</v>
      </c>
      <c r="F1027" s="15">
        <f>+SUM(Tabla3[[#This Row],[BOGOTA]:[MEDELLIN]])</f>
        <v>3</v>
      </c>
      <c r="G1027" s="16">
        <f>IFERROR(+INDEX([1]!Tabla4[#All],MATCH(Tabla3[[#This Row],[EKM]],'[1]LISTA DE PRECIOS EKM '!A:A,0),6),0)</f>
        <v>859900</v>
      </c>
      <c r="H1027" s="16">
        <f>IFERROR(INDEX(#REF!,MATCH(Tabla3[[#This Row],[EKM]],#REF!,0),3),0)</f>
        <v>0</v>
      </c>
    </row>
    <row r="1028" spans="1:8">
      <c r="A1028" s="14" t="str">
        <f t="shared" si="16"/>
        <v>EKMSJ66AN</v>
      </c>
      <c r="B1028" s="15" t="s">
        <v>4727</v>
      </c>
      <c r="C1028" s="15" t="s">
        <v>4728</v>
      </c>
      <c r="D1028" s="15">
        <v>0</v>
      </c>
      <c r="E1028" s="15">
        <v>0</v>
      </c>
      <c r="F1028" s="15">
        <f>+SUM(Tabla3[[#This Row],[BOGOTA]:[MEDELLIN]])</f>
        <v>0</v>
      </c>
      <c r="G1028" s="16">
        <f>IFERROR(+INDEX([1]!Tabla4[#All],MATCH(Tabla3[[#This Row],[EKM]],'[1]LISTA DE PRECIOS EKM '!A:A,0),6),0)</f>
        <v>389900</v>
      </c>
      <c r="H1028" s="16">
        <f>IFERROR(INDEX(#REF!,MATCH(Tabla3[[#This Row],[EKM]],#REF!,0),3),0)</f>
        <v>0</v>
      </c>
    </row>
    <row r="1029" spans="1:8">
      <c r="A1029" s="14" t="str">
        <f t="shared" si="16"/>
        <v>EKMSJ66B</v>
      </c>
      <c r="B1029" s="15" t="s">
        <v>4729</v>
      </c>
      <c r="C1029" s="15" t="s">
        <v>4730</v>
      </c>
      <c r="D1029" s="15">
        <v>0</v>
      </c>
      <c r="E1029" s="15">
        <v>0</v>
      </c>
      <c r="F1029" s="15">
        <f>+SUM(Tabla3[[#This Row],[BOGOTA]:[MEDELLIN]])</f>
        <v>0</v>
      </c>
      <c r="G1029" s="16">
        <f>IFERROR(+INDEX([1]!Tabla4[#All],MATCH(Tabla3[[#This Row],[EKM]],'[1]LISTA DE PRECIOS EKM '!A:A,0),6),0)</f>
        <v>389900</v>
      </c>
      <c r="H1029" s="16">
        <f>IFERROR(INDEX(#REF!,MATCH(Tabla3[[#This Row],[EKM]],#REF!,0),3),0)</f>
        <v>0</v>
      </c>
    </row>
    <row r="1030" spans="1:8">
      <c r="A1030" s="14" t="str">
        <f t="shared" si="16"/>
        <v>EKMSJ66M</v>
      </c>
      <c r="B1030" s="15" t="s">
        <v>4731</v>
      </c>
      <c r="C1030" s="15" t="s">
        <v>4732</v>
      </c>
      <c r="D1030" s="15">
        <v>0</v>
      </c>
      <c r="E1030" s="15">
        <v>0</v>
      </c>
      <c r="F1030" s="15">
        <f>+SUM(Tabla3[[#This Row],[BOGOTA]:[MEDELLIN]])</f>
        <v>0</v>
      </c>
      <c r="G1030" s="16">
        <f>IFERROR(+INDEX([1]!Tabla4[#All],MATCH(Tabla3[[#This Row],[EKM]],'[1]LISTA DE PRECIOS EKM '!A:A,0),6),0)</f>
        <v>299900</v>
      </c>
      <c r="H1030" s="16">
        <f>IFERROR(INDEX(#REF!,MATCH(Tabla3[[#This Row],[EKM]],#REF!,0),3),0)</f>
        <v>0</v>
      </c>
    </row>
    <row r="1031" spans="1:8">
      <c r="A1031" s="14" t="str">
        <f t="shared" si="16"/>
        <v>EKMSJ66NB</v>
      </c>
      <c r="B1031" s="15" t="s">
        <v>4733</v>
      </c>
      <c r="C1031" s="15" t="s">
        <v>4734</v>
      </c>
      <c r="D1031" s="15">
        <v>4</v>
      </c>
      <c r="E1031" s="15">
        <v>0</v>
      </c>
      <c r="F1031" s="15">
        <f>+SUM(Tabla3[[#This Row],[BOGOTA]:[MEDELLIN]])</f>
        <v>4</v>
      </c>
      <c r="G1031" s="16">
        <f>IFERROR(+INDEX([1]!Tabla4[#All],MATCH(Tabla3[[#This Row],[EKM]],'[1]LISTA DE PRECIOS EKM '!A:A,0),6),0)</f>
        <v>409900</v>
      </c>
      <c r="H1031" s="16">
        <f>IFERROR(INDEX(#REF!,MATCH(Tabla3[[#This Row],[EKM]],#REF!,0),3),0)</f>
        <v>0</v>
      </c>
    </row>
    <row r="1032" spans="1:8">
      <c r="A1032" s="14" t="str">
        <f t="shared" si="16"/>
        <v>EKMSJ66NN</v>
      </c>
      <c r="B1032" s="15" t="s">
        <v>4735</v>
      </c>
      <c r="C1032" s="15" t="s">
        <v>4736</v>
      </c>
      <c r="D1032" s="15">
        <v>167</v>
      </c>
      <c r="E1032" s="15">
        <v>20</v>
      </c>
      <c r="F1032" s="15">
        <f>+SUM(Tabla3[[#This Row],[BOGOTA]:[MEDELLIN]])</f>
        <v>187</v>
      </c>
      <c r="G1032" s="16">
        <f>IFERROR(+INDEX([1]!Tabla4[#All],MATCH(Tabla3[[#This Row],[EKM]],'[1]LISTA DE PRECIOS EKM '!A:A,0),6),0)</f>
        <v>259900</v>
      </c>
      <c r="H1032" s="16">
        <f>IFERROR(INDEX(#REF!,MATCH(Tabla3[[#This Row],[EKM]],#REF!,0),3),0)</f>
        <v>0</v>
      </c>
    </row>
    <row r="1033" spans="1:8">
      <c r="A1033" s="14" t="str">
        <f t="shared" si="16"/>
        <v>EKMSJ66PGN</v>
      </c>
      <c r="B1033" s="15" t="s">
        <v>4737</v>
      </c>
      <c r="C1033" s="15" t="s">
        <v>4738</v>
      </c>
      <c r="D1033" s="15">
        <v>0</v>
      </c>
      <c r="E1033" s="15">
        <v>38</v>
      </c>
      <c r="F1033" s="15">
        <f>+SUM(Tabla3[[#This Row],[BOGOTA]:[MEDELLIN]])</f>
        <v>38</v>
      </c>
      <c r="G1033" s="16">
        <f>IFERROR(+INDEX([1]!Tabla4[#All],MATCH(Tabla3[[#This Row],[EKM]],'[1]LISTA DE PRECIOS EKM '!A:A,0),6),0)</f>
        <v>299900</v>
      </c>
      <c r="H1033" s="16">
        <f>IFERROR(INDEX(#REF!,MATCH(Tabla3[[#This Row],[EKM]],#REF!,0),3),0)</f>
        <v>0</v>
      </c>
    </row>
    <row r="1034" spans="1:8">
      <c r="A1034" s="14" t="str">
        <f t="shared" si="16"/>
        <v>EKMSJ66RN</v>
      </c>
      <c r="B1034" s="15" t="s">
        <v>4739</v>
      </c>
      <c r="C1034" s="15" t="s">
        <v>4740</v>
      </c>
      <c r="D1034" s="15">
        <v>0</v>
      </c>
      <c r="E1034" s="15">
        <v>0</v>
      </c>
      <c r="F1034" s="15">
        <f>+SUM(Tabla3[[#This Row],[BOGOTA]:[MEDELLIN]])</f>
        <v>0</v>
      </c>
      <c r="G1034" s="16">
        <f>IFERROR(+INDEX([1]!Tabla4[#All],MATCH(Tabla3[[#This Row],[EKM]],'[1]LISTA DE PRECIOS EKM '!A:A,0),6),0)</f>
        <v>389900</v>
      </c>
      <c r="H1034" s="16">
        <f>IFERROR(INDEX(#REF!,MATCH(Tabla3[[#This Row],[EKM]],#REF!,0),3),0)</f>
        <v>0</v>
      </c>
    </row>
    <row r="1035" spans="1:8">
      <c r="A1035" s="14" t="str">
        <f t="shared" si="16"/>
        <v>EKMSJ66VN</v>
      </c>
      <c r="B1035" s="15" t="s">
        <v>4741</v>
      </c>
      <c r="C1035" s="15" t="s">
        <v>4742</v>
      </c>
      <c r="D1035" s="15">
        <v>4</v>
      </c>
      <c r="E1035" s="15">
        <v>0</v>
      </c>
      <c r="F1035" s="15">
        <f>+SUM(Tabla3[[#This Row],[BOGOTA]:[MEDELLIN]])</f>
        <v>4</v>
      </c>
      <c r="G1035" s="16">
        <f>IFERROR(+INDEX([1]!Tabla4[#All],MATCH(Tabla3[[#This Row],[EKM]],'[1]LISTA DE PRECIOS EKM '!A:A,0),6),0)</f>
        <v>329900</v>
      </c>
      <c r="H1035" s="16">
        <f>IFERROR(INDEX(#REF!,MATCH(Tabla3[[#This Row],[EKM]],#REF!,0),3),0)</f>
        <v>0</v>
      </c>
    </row>
    <row r="1036" spans="1:8">
      <c r="A1036" s="14" t="str">
        <f t="shared" si="16"/>
        <v>EKMSK101V</v>
      </c>
      <c r="B1036" s="15" t="s">
        <v>4743</v>
      </c>
      <c r="C1036" s="15" t="s">
        <v>4744</v>
      </c>
      <c r="D1036" s="15">
        <v>6</v>
      </c>
      <c r="E1036" s="15">
        <v>3</v>
      </c>
      <c r="F1036" s="15">
        <f>+SUM(Tabla3[[#This Row],[BOGOTA]:[MEDELLIN]])</f>
        <v>9</v>
      </c>
      <c r="G1036" s="16">
        <f>IFERROR(+INDEX([1]!Tabla4[#All],MATCH(Tabla3[[#This Row],[EKM]],'[1]LISTA DE PRECIOS EKM '!A:A,0),6),0)</f>
        <v>129900</v>
      </c>
      <c r="H1036" s="16">
        <f>IFERROR(INDEX(#REF!,MATCH(Tabla3[[#This Row],[EKM]],#REF!,0),3),0)</f>
        <v>0</v>
      </c>
    </row>
    <row r="1037" spans="1:8">
      <c r="A1037" s="14" t="str">
        <f t="shared" si="16"/>
        <v>EKMSK210</v>
      </c>
      <c r="B1037" s="15" t="s">
        <v>4745</v>
      </c>
      <c r="C1037" s="15" t="s">
        <v>4746</v>
      </c>
      <c r="D1037" s="15">
        <v>4</v>
      </c>
      <c r="E1037" s="15">
        <v>1</v>
      </c>
      <c r="F1037" s="15">
        <f>+SUM(Tabla3[[#This Row],[BOGOTA]:[MEDELLIN]])</f>
        <v>5</v>
      </c>
      <c r="G1037" s="16">
        <f>IFERROR(+INDEX([1]!Tabla4[#All],MATCH(Tabla3[[#This Row],[EKM]],'[1]LISTA DE PRECIOS EKM '!A:A,0),6),0)</f>
        <v>449900</v>
      </c>
      <c r="H1037" s="16">
        <f>IFERROR(INDEX(#REF!,MATCH(Tabla3[[#This Row],[EKM]],#REF!,0),3),0)</f>
        <v>0</v>
      </c>
    </row>
    <row r="1038" spans="1:8">
      <c r="A1038" s="14" t="str">
        <f t="shared" si="16"/>
        <v>EKMSK211</v>
      </c>
      <c r="B1038" s="15" t="s">
        <v>4747</v>
      </c>
      <c r="C1038" s="15" t="s">
        <v>4748</v>
      </c>
      <c r="D1038" s="15">
        <v>9</v>
      </c>
      <c r="E1038" s="15">
        <v>0</v>
      </c>
      <c r="F1038" s="15">
        <f>+SUM(Tabla3[[#This Row],[BOGOTA]:[MEDELLIN]])</f>
        <v>9</v>
      </c>
      <c r="G1038" s="16">
        <f>IFERROR(+INDEX([1]!Tabla4[#All],MATCH(Tabla3[[#This Row],[EKM]],'[1]LISTA DE PRECIOS EKM '!A:A,0),6),0)</f>
        <v>449900</v>
      </c>
      <c r="H1038" s="16">
        <f>IFERROR(INDEX(#REF!,MATCH(Tabla3[[#This Row],[EKM]],#REF!,0),3),0)</f>
        <v>0</v>
      </c>
    </row>
    <row r="1039" spans="1:8">
      <c r="A1039" s="14" t="str">
        <f t="shared" si="16"/>
        <v>EKMSK218B</v>
      </c>
      <c r="B1039" s="15" t="s">
        <v>4749</v>
      </c>
      <c r="C1039" s="15" t="s">
        <v>4750</v>
      </c>
      <c r="D1039" s="15">
        <v>0</v>
      </c>
      <c r="E1039" s="15">
        <v>0</v>
      </c>
      <c r="F1039" s="15">
        <f>+SUM(Tabla3[[#This Row],[BOGOTA]:[MEDELLIN]])</f>
        <v>0</v>
      </c>
      <c r="G1039" s="16">
        <f>IFERROR(+INDEX([1]!Tabla4[#All],MATCH(Tabla3[[#This Row],[EKM]],'[1]LISTA DE PRECIOS EKM '!A:A,0),6),0)</f>
        <v>149900</v>
      </c>
      <c r="H1039" s="16">
        <f>IFERROR(INDEX(#REF!,MATCH(Tabla3[[#This Row],[EKM]],#REF!,0),3),0)</f>
        <v>0</v>
      </c>
    </row>
    <row r="1040" spans="1:8">
      <c r="A1040" s="14" t="str">
        <f t="shared" si="16"/>
        <v>EKMSK218Z</v>
      </c>
      <c r="B1040" s="15" t="s">
        <v>4751</v>
      </c>
      <c r="C1040" s="15" t="s">
        <v>4752</v>
      </c>
      <c r="D1040" s="15">
        <v>0</v>
      </c>
      <c r="E1040" s="15">
        <v>0</v>
      </c>
      <c r="F1040" s="15">
        <f>+SUM(Tabla3[[#This Row],[BOGOTA]:[MEDELLIN]])</f>
        <v>0</v>
      </c>
      <c r="G1040" s="16">
        <f>IFERROR(+INDEX([1]!Tabla4[#All],MATCH(Tabla3[[#This Row],[EKM]],'[1]LISTA DE PRECIOS EKM '!A:A,0),6),0)</f>
        <v>149900</v>
      </c>
      <c r="H1040" s="16">
        <f>IFERROR(INDEX(#REF!,MATCH(Tabla3[[#This Row],[EKM]],#REF!,0),3),0)</f>
        <v>0</v>
      </c>
    </row>
    <row r="1041" spans="1:8">
      <c r="A1041" s="14" t="str">
        <f t="shared" si="16"/>
        <v>EKMSK235AZ</v>
      </c>
      <c r="B1041" s="15" t="s">
        <v>4753</v>
      </c>
      <c r="C1041" s="15" t="s">
        <v>4754</v>
      </c>
      <c r="D1041" s="15">
        <v>39</v>
      </c>
      <c r="E1041" s="15">
        <v>4</v>
      </c>
      <c r="F1041" s="15">
        <f>+SUM(Tabla3[[#This Row],[BOGOTA]:[MEDELLIN]])</f>
        <v>43</v>
      </c>
      <c r="G1041" s="16">
        <f>IFERROR(+INDEX([1]!Tabla4[#All],MATCH(Tabla3[[#This Row],[EKM]],'[1]LISTA DE PRECIOS EKM '!A:A,0),6),0)</f>
        <v>129900</v>
      </c>
      <c r="H1041" s="16">
        <f>IFERROR(INDEX(#REF!,MATCH(Tabla3[[#This Row],[EKM]],#REF!,0),3),0)</f>
        <v>0</v>
      </c>
    </row>
    <row r="1042" spans="1:8">
      <c r="A1042" s="14" t="str">
        <f t="shared" si="16"/>
        <v>EKMSK235B</v>
      </c>
      <c r="B1042" s="15" t="s">
        <v>4755</v>
      </c>
      <c r="C1042" s="15" t="s">
        <v>4756</v>
      </c>
      <c r="D1042" s="15">
        <v>49</v>
      </c>
      <c r="E1042" s="15">
        <v>3</v>
      </c>
      <c r="F1042" s="15">
        <f>+SUM(Tabla3[[#This Row],[BOGOTA]:[MEDELLIN]])</f>
        <v>52</v>
      </c>
      <c r="G1042" s="16">
        <f>IFERROR(+INDEX([1]!Tabla4[#All],MATCH(Tabla3[[#This Row],[EKM]],'[1]LISTA DE PRECIOS EKM '!A:A,0),6),0)</f>
        <v>139900</v>
      </c>
      <c r="H1042" s="16">
        <f>IFERROR(INDEX(#REF!,MATCH(Tabla3[[#This Row],[EKM]],#REF!,0),3),0)</f>
        <v>0</v>
      </c>
    </row>
    <row r="1043" spans="1:8">
      <c r="A1043" s="14" t="str">
        <f t="shared" si="16"/>
        <v>EKMSK235N</v>
      </c>
      <c r="B1043" s="15" t="s">
        <v>4757</v>
      </c>
      <c r="C1043" s="15" t="s">
        <v>4758</v>
      </c>
      <c r="D1043" s="15">
        <v>0</v>
      </c>
      <c r="E1043" s="15">
        <v>0</v>
      </c>
      <c r="F1043" s="15">
        <f>+SUM(Tabla3[[#This Row],[BOGOTA]:[MEDELLIN]])</f>
        <v>0</v>
      </c>
      <c r="G1043" s="16">
        <f>IFERROR(+INDEX([1]!Tabla4[#All],MATCH(Tabla3[[#This Row],[EKM]],'[1]LISTA DE PRECIOS EKM '!A:A,0),6),0)</f>
        <v>129900</v>
      </c>
      <c r="H1043" s="16">
        <f>IFERROR(INDEX(#REF!,MATCH(Tabla3[[#This Row],[EKM]],#REF!,0),3),0)</f>
        <v>0</v>
      </c>
    </row>
    <row r="1044" spans="1:8">
      <c r="A1044" s="14" t="str">
        <f t="shared" si="16"/>
        <v>EKMSK235R</v>
      </c>
      <c r="B1044" s="15" t="s">
        <v>4759</v>
      </c>
      <c r="C1044" s="15" t="s">
        <v>4760</v>
      </c>
      <c r="D1044" s="15">
        <v>2</v>
      </c>
      <c r="E1044" s="15">
        <v>0</v>
      </c>
      <c r="F1044" s="15">
        <f>+SUM(Tabla3[[#This Row],[BOGOTA]:[MEDELLIN]])</f>
        <v>2</v>
      </c>
      <c r="G1044" s="16">
        <f>IFERROR(+INDEX([1]!Tabla4[#All],MATCH(Tabla3[[#This Row],[EKM]],'[1]LISTA DE PRECIOS EKM '!A:A,0),6),0)</f>
        <v>149900</v>
      </c>
      <c r="H1044" s="16">
        <f>IFERROR(INDEX(#REF!,MATCH(Tabla3[[#This Row],[EKM]],#REF!,0),3),0)</f>
        <v>0</v>
      </c>
    </row>
    <row r="1045" spans="1:8">
      <c r="A1045" s="14" t="str">
        <f t="shared" si="16"/>
        <v>EKMSK235RS</v>
      </c>
      <c r="B1045" s="15" t="s">
        <v>4761</v>
      </c>
      <c r="C1045" s="15" t="s">
        <v>4762</v>
      </c>
      <c r="D1045" s="15">
        <v>54</v>
      </c>
      <c r="E1045" s="15">
        <v>0</v>
      </c>
      <c r="F1045" s="15">
        <f>+SUM(Tabla3[[#This Row],[BOGOTA]:[MEDELLIN]])</f>
        <v>54</v>
      </c>
      <c r="G1045" s="16">
        <f>IFERROR(+INDEX([1]!Tabla4[#All],MATCH(Tabla3[[#This Row],[EKM]],'[1]LISTA DE PRECIOS EKM '!A:A,0),6),0)</f>
        <v>129900</v>
      </c>
      <c r="H1045" s="16">
        <f>IFERROR(INDEX(#REF!,MATCH(Tabla3[[#This Row],[EKM]],#REF!,0),3),0)</f>
        <v>0</v>
      </c>
    </row>
    <row r="1046" spans="1:8">
      <c r="A1046" s="14" t="str">
        <f t="shared" si="16"/>
        <v>EKMSNB</v>
      </c>
      <c r="B1046" s="15" t="s">
        <v>4763</v>
      </c>
      <c r="C1046" s="15" t="s">
        <v>4764</v>
      </c>
      <c r="D1046" s="15">
        <v>29</v>
      </c>
      <c r="E1046" s="15">
        <v>1</v>
      </c>
      <c r="F1046" s="15">
        <f>+SUM(Tabla3[[#This Row],[BOGOTA]:[MEDELLIN]])</f>
        <v>30</v>
      </c>
      <c r="G1046" s="16">
        <f>IFERROR(+INDEX([1]!Tabla4[#All],MATCH(Tabla3[[#This Row],[EKM]],'[1]LISTA DE PRECIOS EKM '!A:A,0),6),0)</f>
        <v>259900</v>
      </c>
      <c r="H1046" s="16">
        <f>IFERROR(INDEX(#REF!,MATCH(Tabla3[[#This Row],[EKM]],#REF!,0),3),0)</f>
        <v>0</v>
      </c>
    </row>
    <row r="1047" spans="1:8">
      <c r="A1047" s="14" t="str">
        <f t="shared" si="16"/>
        <v>EKMSNG</v>
      </c>
      <c r="B1047" s="15" t="s">
        <v>4765</v>
      </c>
      <c r="C1047" s="15" t="s">
        <v>4766</v>
      </c>
      <c r="D1047" s="15">
        <v>16</v>
      </c>
      <c r="E1047" s="15">
        <v>0</v>
      </c>
      <c r="F1047" s="15">
        <f>+SUM(Tabla3[[#This Row],[BOGOTA]:[MEDELLIN]])</f>
        <v>16</v>
      </c>
      <c r="G1047" s="16">
        <f>IFERROR(+INDEX([1]!Tabla4[#All],MATCH(Tabla3[[#This Row],[EKM]],'[1]LISTA DE PRECIOS EKM '!A:A,0),6),0)</f>
        <v>269900</v>
      </c>
      <c r="H1047" s="16">
        <f>IFERROR(INDEX(#REF!,MATCH(Tabla3[[#This Row],[EKM]],#REF!,0),3),0)</f>
        <v>0</v>
      </c>
    </row>
    <row r="1048" spans="1:8">
      <c r="A1048" s="14" t="str">
        <f t="shared" si="16"/>
        <v>EKMSQ72PN</v>
      </c>
      <c r="B1048" s="15" t="s">
        <v>4767</v>
      </c>
      <c r="C1048" s="15" t="s">
        <v>4768</v>
      </c>
      <c r="D1048" s="15">
        <v>0</v>
      </c>
      <c r="E1048" s="15">
        <v>0</v>
      </c>
      <c r="F1048" s="15">
        <f>+SUM(Tabla3[[#This Row],[BOGOTA]:[MEDELLIN]])</f>
        <v>0</v>
      </c>
      <c r="G1048" s="16">
        <f>IFERROR(+INDEX([1]!Tabla4[#All],MATCH(Tabla3[[#This Row],[EKM]],'[1]LISTA DE PRECIOS EKM '!A:A,0),6),0)</f>
        <v>759900</v>
      </c>
      <c r="H1048" s="16">
        <f>IFERROR(INDEX(#REF!,MATCH(Tabla3[[#This Row],[EKM]],#REF!,0),3),0)</f>
        <v>0</v>
      </c>
    </row>
    <row r="1049" spans="1:8">
      <c r="A1049" s="14" t="str">
        <f t="shared" si="16"/>
        <v>EKMSQ73G</v>
      </c>
      <c r="B1049" s="15" t="s">
        <v>4769</v>
      </c>
      <c r="C1049" s="15" t="s">
        <v>4770</v>
      </c>
      <c r="D1049" s="15">
        <v>2</v>
      </c>
      <c r="E1049" s="15">
        <v>0</v>
      </c>
      <c r="F1049" s="15">
        <f>+SUM(Tabla3[[#This Row],[BOGOTA]:[MEDELLIN]])</f>
        <v>2</v>
      </c>
      <c r="G1049" s="16">
        <f>IFERROR(+INDEX([1]!Tabla4[#All],MATCH(Tabla3[[#This Row],[EKM]],'[1]LISTA DE PRECIOS EKM '!A:A,0),6),0)</f>
        <v>759900</v>
      </c>
      <c r="H1049" s="16">
        <f>IFERROR(INDEX(#REF!,MATCH(Tabla3[[#This Row],[EKM]],#REF!,0),3),0)</f>
        <v>0</v>
      </c>
    </row>
    <row r="1050" spans="1:8">
      <c r="A1050" s="14" t="str">
        <f t="shared" si="16"/>
        <v>EKMSQ7N</v>
      </c>
      <c r="B1050" s="15" t="s">
        <v>4771</v>
      </c>
      <c r="C1050" s="15" t="s">
        <v>4772</v>
      </c>
      <c r="D1050" s="15">
        <v>36</v>
      </c>
      <c r="E1050" s="15">
        <v>1</v>
      </c>
      <c r="F1050" s="15">
        <f>+SUM(Tabla3[[#This Row],[BOGOTA]:[MEDELLIN]])</f>
        <v>37</v>
      </c>
      <c r="G1050" s="16">
        <f>IFERROR(+INDEX([1]!Tabla4[#All],MATCH(Tabla3[[#This Row],[EKM]],'[1]LISTA DE PRECIOS EKM '!A:A,0),6),0)</f>
        <v>659900</v>
      </c>
      <c r="H1050" s="16">
        <f>IFERROR(INDEX(#REF!,MATCH(Tabla3[[#This Row],[EKM]],#REF!,0),3),0)</f>
        <v>0</v>
      </c>
    </row>
    <row r="1051" spans="1:8">
      <c r="A1051" s="14" t="str">
        <f t="shared" si="16"/>
        <v>EKMSRB</v>
      </c>
      <c r="B1051" s="15" t="s">
        <v>4773</v>
      </c>
      <c r="C1051" s="15" t="s">
        <v>4774</v>
      </c>
      <c r="D1051" s="15">
        <v>66</v>
      </c>
      <c r="E1051" s="15">
        <v>7</v>
      </c>
      <c r="F1051" s="15">
        <f>+SUM(Tabla3[[#This Row],[BOGOTA]:[MEDELLIN]])</f>
        <v>73</v>
      </c>
      <c r="G1051" s="16">
        <f>IFERROR(+INDEX([1]!Tabla4[#All],MATCH(Tabla3[[#This Row],[EKM]],'[1]LISTA DE PRECIOS EKM '!A:A,0),6),0)</f>
        <v>209900</v>
      </c>
      <c r="H1051" s="16">
        <f>IFERROR(INDEX(#REF!,MATCH(Tabla3[[#This Row],[EKM]],#REF!,0),3),0)</f>
        <v>0</v>
      </c>
    </row>
    <row r="1052" spans="1:8">
      <c r="A1052" s="14" t="str">
        <f t="shared" si="16"/>
        <v>EKMSS101N</v>
      </c>
      <c r="B1052" s="15" t="s">
        <v>4775</v>
      </c>
      <c r="C1052" s="15" t="s">
        <v>4776</v>
      </c>
      <c r="D1052" s="15">
        <v>16</v>
      </c>
      <c r="E1052" s="15">
        <v>1</v>
      </c>
      <c r="F1052" s="15">
        <f>+SUM(Tabla3[[#This Row],[BOGOTA]:[MEDELLIN]])</f>
        <v>17</v>
      </c>
      <c r="G1052" s="16">
        <f>IFERROR(+INDEX([1]!Tabla4[#All],MATCH(Tabla3[[#This Row],[EKM]],'[1]LISTA DE PRECIOS EKM '!A:A,0),6),0)</f>
        <v>369900</v>
      </c>
      <c r="H1052" s="16">
        <f>IFERROR(INDEX(#REF!,MATCH(Tabla3[[#This Row],[EKM]],#REF!,0),3),0)</f>
        <v>0</v>
      </c>
    </row>
    <row r="1053" spans="1:8">
      <c r="A1053" s="14" t="str">
        <f t="shared" si="16"/>
        <v>EKMSSA</v>
      </c>
      <c r="B1053" s="15" t="s">
        <v>4777</v>
      </c>
      <c r="C1053" s="15" t="s">
        <v>4778</v>
      </c>
      <c r="D1053" s="15">
        <v>8</v>
      </c>
      <c r="E1053" s="15">
        <v>4</v>
      </c>
      <c r="F1053" s="15">
        <f>+SUM(Tabla3[[#This Row],[BOGOTA]:[MEDELLIN]])</f>
        <v>12</v>
      </c>
      <c r="G1053" s="16">
        <f>IFERROR(+INDEX([1]!Tabla4[#All],MATCH(Tabla3[[#This Row],[EKM]],'[1]LISTA DE PRECIOS EKM '!A:A,0),6),0)</f>
        <v>289900</v>
      </c>
      <c r="H1053" s="16">
        <f>IFERROR(INDEX(#REF!,MATCH(Tabla3[[#This Row],[EKM]],#REF!,0),3),0)</f>
        <v>0</v>
      </c>
    </row>
    <row r="1054" spans="1:8">
      <c r="A1054" s="14" t="str">
        <f t="shared" si="16"/>
        <v>EKMST01G</v>
      </c>
      <c r="B1054" s="15" t="s">
        <v>4779</v>
      </c>
      <c r="C1054" s="15" t="s">
        <v>4780</v>
      </c>
      <c r="D1054" s="15">
        <v>34</v>
      </c>
      <c r="E1054" s="15">
        <v>12</v>
      </c>
      <c r="F1054" s="15">
        <f>+SUM(Tabla3[[#This Row],[BOGOTA]:[MEDELLIN]])</f>
        <v>46</v>
      </c>
      <c r="G1054" s="16">
        <f>IFERROR(+INDEX([1]!Tabla4[#All],MATCH(Tabla3[[#This Row],[EKM]],'[1]LISTA DE PRECIOS EKM '!A:A,0),6),0)</f>
        <v>379900</v>
      </c>
      <c r="H1054" s="16">
        <f>IFERROR(INDEX(#REF!,MATCH(Tabla3[[#This Row],[EKM]],#REF!,0),3),0)</f>
        <v>0</v>
      </c>
    </row>
    <row r="1055" spans="1:8">
      <c r="A1055" s="14" t="str">
        <f t="shared" si="16"/>
        <v>EKMSTN01</v>
      </c>
      <c r="B1055" s="15" t="s">
        <v>4781</v>
      </c>
      <c r="C1055" s="15" t="s">
        <v>4782</v>
      </c>
      <c r="D1055" s="15">
        <v>3</v>
      </c>
      <c r="E1055" s="15">
        <v>1</v>
      </c>
      <c r="F1055" s="15">
        <f>+SUM(Tabla3[[#This Row],[BOGOTA]:[MEDELLIN]])</f>
        <v>4</v>
      </c>
      <c r="G1055" s="16">
        <f>IFERROR(+INDEX([1]!Tabla4[#All],MATCH(Tabla3[[#This Row],[EKM]],'[1]LISTA DE PRECIOS EKM '!A:A,0),6),0)</f>
        <v>309900</v>
      </c>
      <c r="H1055" s="16">
        <f>IFERROR(INDEX(#REF!,MATCH(Tabla3[[#This Row],[EKM]],#REF!,0),3),0)</f>
        <v>0</v>
      </c>
    </row>
    <row r="1056" spans="1:8">
      <c r="A1056" s="14" t="str">
        <f t="shared" si="16"/>
        <v>EKMSK01G</v>
      </c>
      <c r="B1056" s="15" t="s">
        <v>4785</v>
      </c>
      <c r="C1056" s="15" t="s">
        <v>4786</v>
      </c>
      <c r="D1056" s="15">
        <v>0</v>
      </c>
      <c r="E1056" s="15">
        <v>1</v>
      </c>
      <c r="F1056" s="15">
        <f>+SUM(Tabla3[[#This Row],[BOGOTA]:[MEDELLIN]])</f>
        <v>1</v>
      </c>
      <c r="G1056" s="16">
        <f>IFERROR(+INDEX([1]!Tabla4[#All],MATCH(Tabla3[[#This Row],[EKM]],'[1]LISTA DE PRECIOS EKM '!A:A,0),6),0)</f>
        <v>479900</v>
      </c>
      <c r="H1056" s="16">
        <f>IFERROR(INDEX(#REF!,MATCH(Tabla3[[#This Row],[EKM]],#REF!,0),3),0)</f>
        <v>0</v>
      </c>
    </row>
    <row r="1057" spans="1:8">
      <c r="A1057" s="14" t="str">
        <f t="shared" si="16"/>
        <v>EKMSTR13NN</v>
      </c>
      <c r="B1057" s="15" t="s">
        <v>4783</v>
      </c>
      <c r="C1057" s="15" t="s">
        <v>4784</v>
      </c>
      <c r="D1057" s="15">
        <v>6</v>
      </c>
      <c r="E1057" s="15">
        <v>1</v>
      </c>
      <c r="F1057" s="15">
        <f>+SUM(Tabla3[[#This Row],[BOGOTA]:[MEDELLIN]])</f>
        <v>7</v>
      </c>
      <c r="G1057" s="16">
        <f>IFERROR(+INDEX([1]!Tabla4[#All],MATCH(Tabla3[[#This Row],[EKM]],'[1]LISTA DE PRECIOS EKM '!A:A,0),6),0)</f>
        <v>279900</v>
      </c>
      <c r="H1057" s="16">
        <f>IFERROR(INDEX(#REF!,MATCH(Tabla3[[#This Row],[EKM]],#REF!,0),3),0)</f>
        <v>0</v>
      </c>
    </row>
    <row r="1058" spans="1:8">
      <c r="A1058" s="14" t="str">
        <f t="shared" si="16"/>
        <v>EKMSPCCT</v>
      </c>
      <c r="B1058" s="15" t="s">
        <v>4787</v>
      </c>
      <c r="C1058" s="15" t="s">
        <v>4788</v>
      </c>
      <c r="D1058" s="15">
        <v>0</v>
      </c>
      <c r="E1058" s="15">
        <v>1</v>
      </c>
      <c r="F1058" s="15">
        <f>+SUM(Tabla3[[#This Row],[BOGOTA]:[MEDELLIN]])</f>
        <v>1</v>
      </c>
      <c r="G1058" s="16">
        <f>IFERROR(+INDEX([1]!Tabla4[#All],MATCH(Tabla3[[#This Row],[EKM]],'[1]LISTA DE PRECIOS EKM '!A:A,0),6),0)</f>
        <v>899900</v>
      </c>
      <c r="H1058" s="16">
        <f>IFERROR(INDEX(#REF!,MATCH(Tabla3[[#This Row],[EKM]],#REF!,0),3),0)</f>
        <v>0</v>
      </c>
    </row>
    <row r="1059" spans="1:8">
      <c r="A1059" s="14" t="str">
        <f t="shared" si="16"/>
        <v>EKMSVD01</v>
      </c>
      <c r="B1059" s="15" t="s">
        <v>4789</v>
      </c>
      <c r="C1059" s="15" t="s">
        <v>4790</v>
      </c>
      <c r="D1059" s="15">
        <v>5</v>
      </c>
      <c r="E1059" s="15">
        <v>0</v>
      </c>
      <c r="F1059" s="15">
        <f>+SUM(Tabla3[[#This Row],[BOGOTA]:[MEDELLIN]])</f>
        <v>5</v>
      </c>
      <c r="G1059" s="16">
        <f>IFERROR(+INDEX([1]!Tabla4[#All],MATCH(Tabla3[[#This Row],[EKM]],'[1]LISTA DE PRECIOS EKM '!A:A,0),6),0)</f>
        <v>359900</v>
      </c>
      <c r="H1059" s="16">
        <f>IFERROR(INDEX(#REF!,MATCH(Tabla3[[#This Row],[EKM]],#REF!,0),3),0)</f>
        <v>0</v>
      </c>
    </row>
    <row r="1060" spans="1:8">
      <c r="A1060" s="14" t="str">
        <f t="shared" si="16"/>
        <v>EKMSG102N</v>
      </c>
      <c r="B1060" s="15" t="s">
        <v>4793</v>
      </c>
      <c r="C1060" s="15" t="s">
        <v>4794</v>
      </c>
      <c r="D1060" s="15">
        <v>0</v>
      </c>
      <c r="E1060" s="15">
        <v>4</v>
      </c>
      <c r="F1060" s="15">
        <f>+SUM(Tabla3[[#This Row],[BOGOTA]:[MEDELLIN]])</f>
        <v>4</v>
      </c>
      <c r="G1060" s="16">
        <f>IFERROR(+INDEX([1]!Tabla4[#All],MATCH(Tabla3[[#This Row],[EKM]],'[1]LISTA DE PRECIOS EKM '!A:A,0),6),0)</f>
        <v>1559900</v>
      </c>
      <c r="H1060" s="16">
        <f>IFERROR(INDEX(#REF!,MATCH(Tabla3[[#This Row],[EKM]],#REF!,0),3),0)</f>
        <v>0</v>
      </c>
    </row>
    <row r="1061" spans="1:8">
      <c r="A1061" s="14" t="str">
        <f t="shared" si="16"/>
        <v>EKMSY15NN</v>
      </c>
      <c r="B1061" s="15" t="s">
        <v>4791</v>
      </c>
      <c r="C1061" s="15" t="s">
        <v>4792</v>
      </c>
      <c r="D1061" s="15">
        <v>0</v>
      </c>
      <c r="E1061" s="15">
        <v>0</v>
      </c>
      <c r="F1061" s="15">
        <f>+SUM(Tabla3[[#This Row],[BOGOTA]:[MEDELLIN]])</f>
        <v>0</v>
      </c>
      <c r="G1061" s="16">
        <f>IFERROR(+INDEX([1]!Tabla4[#All],MATCH(Tabla3[[#This Row],[EKM]],'[1]LISTA DE PRECIOS EKM '!A:A,0),6),0)</f>
        <v>0</v>
      </c>
      <c r="H1061" s="16">
        <f>IFERROR(INDEX(#REF!,MATCH(Tabla3[[#This Row],[EKM]],#REF!,0),3),0)</f>
        <v>0</v>
      </c>
    </row>
    <row r="1062" spans="1:8">
      <c r="A1062" s="14" t="str">
        <f t="shared" si="16"/>
        <v>EKMR1678BE</v>
      </c>
      <c r="B1062" s="15" t="s">
        <v>4797</v>
      </c>
      <c r="C1062" s="15" t="s">
        <v>4798</v>
      </c>
      <c r="D1062" s="15">
        <v>0</v>
      </c>
      <c r="E1062" s="15">
        <v>28</v>
      </c>
      <c r="F1062" s="15">
        <f>+SUM(Tabla3[[#This Row],[BOGOTA]:[MEDELLIN]])</f>
        <v>28</v>
      </c>
      <c r="G1062" s="16">
        <f>IFERROR(+INDEX([1]!Tabla4[#All],MATCH(Tabla3[[#This Row],[EKM]],'[1]LISTA DE PRECIOS EKM '!A:A,0),6),0)</f>
        <v>269900</v>
      </c>
      <c r="H1062" s="16">
        <f>IFERROR(INDEX(#REF!,MATCH(Tabla3[[#This Row],[EKM]],#REF!,0),3),0)</f>
        <v>0</v>
      </c>
    </row>
    <row r="1063" spans="1:8">
      <c r="A1063" s="14" t="str">
        <f t="shared" si="16"/>
        <v>EKMSY15R</v>
      </c>
      <c r="B1063" s="15" t="s">
        <v>4795</v>
      </c>
      <c r="C1063" s="15" t="s">
        <v>4796</v>
      </c>
      <c r="D1063" s="15">
        <v>1</v>
      </c>
      <c r="E1063" s="15">
        <v>0</v>
      </c>
      <c r="F1063" s="15">
        <f>+SUM(Tabla3[[#This Row],[BOGOTA]:[MEDELLIN]])</f>
        <v>1</v>
      </c>
      <c r="G1063" s="16">
        <f>IFERROR(+INDEX([1]!Tabla4[#All],MATCH(Tabla3[[#This Row],[EKM]],'[1]LISTA DE PRECIOS EKM '!A:A,0),6),0)</f>
        <v>0</v>
      </c>
      <c r="H1063" s="16">
        <f>IFERROR(INDEX(#REF!,MATCH(Tabla3[[#This Row],[EKM]],#REF!,0),3),0)</f>
        <v>0</v>
      </c>
    </row>
    <row r="1064" spans="1:8">
      <c r="A1064" s="14" t="str">
        <f t="shared" si="16"/>
        <v>EKMSY15Z</v>
      </c>
      <c r="B1064" s="15" t="s">
        <v>4799</v>
      </c>
      <c r="C1064" s="15" t="s">
        <v>4800</v>
      </c>
      <c r="D1064" s="15">
        <v>1</v>
      </c>
      <c r="E1064" s="15">
        <v>0</v>
      </c>
      <c r="F1064" s="15">
        <f>+SUM(Tabla3[[#This Row],[BOGOTA]:[MEDELLIN]])</f>
        <v>1</v>
      </c>
      <c r="G1064" s="16">
        <f>IFERROR(+INDEX([1]!Tabla4[#All],MATCH(Tabla3[[#This Row],[EKM]],'[1]LISTA DE PRECIOS EKM '!A:A,0),6),0)</f>
        <v>449900</v>
      </c>
      <c r="H1064" s="16">
        <f>IFERROR(INDEX(#REF!,MATCH(Tabla3[[#This Row],[EKM]],#REF!,0),3),0)</f>
        <v>0</v>
      </c>
    </row>
    <row r="1065" spans="1:8">
      <c r="A1065" s="14" t="str">
        <f t="shared" si="16"/>
        <v>EKMSFCL180BE</v>
      </c>
      <c r="B1065" s="15" t="s">
        <v>4801</v>
      </c>
      <c r="C1065" s="15" t="s">
        <v>4802</v>
      </c>
      <c r="D1065" s="15">
        <v>0</v>
      </c>
      <c r="E1065" s="15">
        <v>1</v>
      </c>
      <c r="F1065" s="15">
        <f>+SUM(Tabla3[[#This Row],[BOGOTA]:[MEDELLIN]])</f>
        <v>1</v>
      </c>
      <c r="G1065" s="16">
        <f>IFERROR(+INDEX([1]!Tabla4[#All],MATCH(Tabla3[[#This Row],[EKM]],'[1]LISTA DE PRECIOS EKM '!A:A,0),6),0)</f>
        <v>0</v>
      </c>
      <c r="H1065" s="16">
        <f>IFERROR(INDEX(#REF!,MATCH(Tabla3[[#This Row],[EKM]],#REF!,0),3),0)</f>
        <v>0</v>
      </c>
    </row>
    <row r="1066" spans="1:8">
      <c r="A1066" s="14" t="str">
        <f t="shared" si="16"/>
        <v>EKMSZ02GN</v>
      </c>
      <c r="B1066" s="15" t="s">
        <v>4803</v>
      </c>
      <c r="C1066" s="15" t="s">
        <v>4804</v>
      </c>
      <c r="D1066" s="15">
        <v>0</v>
      </c>
      <c r="E1066" s="15">
        <v>0</v>
      </c>
      <c r="F1066" s="15">
        <f>+SUM(Tabla3[[#This Row],[BOGOTA]:[MEDELLIN]])</f>
        <v>0</v>
      </c>
      <c r="G1066" s="16">
        <f>IFERROR(+INDEX([1]!Tabla4[#All],MATCH(Tabla3[[#This Row],[EKM]],'[1]LISTA DE PRECIOS EKM '!A:A,0),6),0)</f>
        <v>359900</v>
      </c>
      <c r="H1066" s="16">
        <f>IFERROR(INDEX(#REF!,MATCH(Tabla3[[#This Row],[EKM]],#REF!,0),3),0)</f>
        <v>0</v>
      </c>
    </row>
    <row r="1067" spans="1:8">
      <c r="A1067" s="14" t="str">
        <f t="shared" si="16"/>
        <v>EKMSZ02NB</v>
      </c>
      <c r="B1067" s="15" t="s">
        <v>4805</v>
      </c>
      <c r="C1067" s="15" t="s">
        <v>4806</v>
      </c>
      <c r="D1067" s="15">
        <v>5</v>
      </c>
      <c r="E1067" s="15">
        <v>0</v>
      </c>
      <c r="F1067" s="15">
        <f>+SUM(Tabla3[[#This Row],[BOGOTA]:[MEDELLIN]])</f>
        <v>5</v>
      </c>
      <c r="G1067" s="16">
        <f>IFERROR(+INDEX([1]!Tabla4[#All],MATCH(Tabla3[[#This Row],[EKM]],'[1]LISTA DE PRECIOS EKM '!A:A,0),6),0)</f>
        <v>359900</v>
      </c>
      <c r="H1067" s="16">
        <f>IFERROR(INDEX(#REF!,MATCH(Tabla3[[#This Row],[EKM]],#REF!,0),3),0)</f>
        <v>0</v>
      </c>
    </row>
    <row r="1068" spans="1:8">
      <c r="A1068" s="14" t="str">
        <f t="shared" si="16"/>
        <v>EKMSZ02NN</v>
      </c>
      <c r="B1068" s="15" t="s">
        <v>4807</v>
      </c>
      <c r="C1068" s="15" t="s">
        <v>4808</v>
      </c>
      <c r="D1068" s="15">
        <v>0</v>
      </c>
      <c r="E1068" s="15">
        <v>0</v>
      </c>
      <c r="F1068" s="15">
        <f>+SUM(Tabla3[[#This Row],[BOGOTA]:[MEDELLIN]])</f>
        <v>0</v>
      </c>
      <c r="G1068" s="16">
        <f>IFERROR(+INDEX([1]!Tabla4[#All],MATCH(Tabla3[[#This Row],[EKM]],'[1]LISTA DE PRECIOS EKM '!A:A,0),6),0)</f>
        <v>379900</v>
      </c>
      <c r="H1068" s="16">
        <f>IFERROR(INDEX(#REF!,MATCH(Tabla3[[#This Row],[EKM]],#REF!,0),3),0)</f>
        <v>0</v>
      </c>
    </row>
    <row r="1069" spans="1:8">
      <c r="A1069" s="14" t="str">
        <f t="shared" si="16"/>
        <v>EKMT03</v>
      </c>
      <c r="B1069" s="15" t="s">
        <v>4809</v>
      </c>
      <c r="C1069" s="15" t="s">
        <v>4810</v>
      </c>
      <c r="D1069" s="15">
        <v>8</v>
      </c>
      <c r="E1069" s="15">
        <v>0</v>
      </c>
      <c r="F1069" s="15">
        <f>+SUM(Tabla3[[#This Row],[BOGOTA]:[MEDELLIN]])</f>
        <v>8</v>
      </c>
      <c r="G1069" s="16">
        <f>IFERROR(+INDEX([1]!Tabla4[#All],MATCH(Tabla3[[#This Row],[EKM]],'[1]LISTA DE PRECIOS EKM '!A:A,0),6),0)</f>
        <v>539900</v>
      </c>
      <c r="H1069" s="16">
        <f>IFERROR(INDEX(#REF!,MATCH(Tabla3[[#This Row],[EKM]],#REF!,0),3),0)</f>
        <v>0</v>
      </c>
    </row>
    <row r="1070" spans="1:8">
      <c r="A1070" s="14" t="str">
        <f t="shared" si="16"/>
        <v>EKMT08</v>
      </c>
      <c r="B1070" s="15" t="s">
        <v>4811</v>
      </c>
      <c r="C1070" s="15" t="s">
        <v>4812</v>
      </c>
      <c r="D1070" s="15">
        <v>0</v>
      </c>
      <c r="E1070" s="15">
        <v>0</v>
      </c>
      <c r="F1070" s="15">
        <f>+SUM(Tabla3[[#This Row],[BOGOTA]:[MEDELLIN]])</f>
        <v>0</v>
      </c>
      <c r="G1070" s="16">
        <f>IFERROR(+INDEX([1]!Tabla4[#All],MATCH(Tabla3[[#This Row],[EKM]],'[1]LISTA DE PRECIOS EKM '!A:A,0),6),0)</f>
        <v>359900</v>
      </c>
      <c r="H1070" s="16">
        <f>IFERROR(INDEX(#REF!,MATCH(Tabla3[[#This Row],[EKM]],#REF!,0),3),0)</f>
        <v>0</v>
      </c>
    </row>
    <row r="1071" spans="1:8">
      <c r="A1071" s="14" t="str">
        <f t="shared" si="16"/>
        <v>EKMT2241G</v>
      </c>
      <c r="B1071" s="15" t="s">
        <v>4813</v>
      </c>
      <c r="C1071" s="15" t="s">
        <v>4814</v>
      </c>
      <c r="D1071" s="15">
        <v>11</v>
      </c>
      <c r="E1071" s="15">
        <v>0</v>
      </c>
      <c r="F1071" s="15">
        <f>+SUM(Tabla3[[#This Row],[BOGOTA]:[MEDELLIN]])</f>
        <v>11</v>
      </c>
      <c r="G1071" s="16">
        <f>IFERROR(+INDEX([1]!Tabla4[#All],MATCH(Tabla3[[#This Row],[EKM]],'[1]LISTA DE PRECIOS EKM '!A:A,0),6),0)</f>
        <v>769900</v>
      </c>
      <c r="H1071" s="16">
        <f>IFERROR(INDEX(#REF!,MATCH(Tabla3[[#This Row],[EKM]],#REF!,0),3),0)</f>
        <v>0</v>
      </c>
    </row>
    <row r="1072" spans="1:8">
      <c r="A1072" s="14" t="str">
        <f t="shared" si="16"/>
        <v>EKMT2242G</v>
      </c>
      <c r="B1072" s="15" t="s">
        <v>4815</v>
      </c>
      <c r="C1072" s="15" t="s">
        <v>4816</v>
      </c>
      <c r="D1072" s="15">
        <v>3</v>
      </c>
      <c r="E1072" s="15">
        <v>0</v>
      </c>
      <c r="F1072" s="15">
        <f>+SUM(Tabla3[[#This Row],[BOGOTA]:[MEDELLIN]])</f>
        <v>3</v>
      </c>
      <c r="G1072" s="16">
        <f>IFERROR(+INDEX([1]!Tabla4[#All],MATCH(Tabla3[[#This Row],[EKM]],'[1]LISTA DE PRECIOS EKM '!A:A,0),6),0)</f>
        <v>809900</v>
      </c>
      <c r="H1072" s="16">
        <f>IFERROR(INDEX(#REF!,MATCH(Tabla3[[#This Row],[EKM]],#REF!,0),3),0)</f>
        <v>0</v>
      </c>
    </row>
    <row r="1073" spans="1:8">
      <c r="A1073" s="14" t="str">
        <f t="shared" si="16"/>
        <v>EKMT248</v>
      </c>
      <c r="B1073" s="15" t="s">
        <v>4817</v>
      </c>
      <c r="C1073" s="15" t="s">
        <v>4818</v>
      </c>
      <c r="D1073" s="15">
        <v>2</v>
      </c>
      <c r="E1073" s="15">
        <v>0</v>
      </c>
      <c r="F1073" s="15">
        <f>+SUM(Tabla3[[#This Row],[BOGOTA]:[MEDELLIN]])</f>
        <v>2</v>
      </c>
      <c r="G1073" s="16">
        <f>IFERROR(+INDEX([1]!Tabla4[#All],MATCH(Tabla3[[#This Row],[EKM]],'[1]LISTA DE PRECIOS EKM '!A:A,0),6),0)</f>
        <v>979900</v>
      </c>
      <c r="H1073" s="16">
        <f>IFERROR(INDEX(#REF!,MATCH(Tabla3[[#This Row],[EKM]],#REF!,0),3),0)</f>
        <v>0</v>
      </c>
    </row>
    <row r="1074" spans="1:8">
      <c r="A1074" s="14" t="str">
        <f t="shared" si="16"/>
        <v>EKMT250</v>
      </c>
      <c r="B1074" s="15" t="s">
        <v>4819</v>
      </c>
      <c r="C1074" s="15" t="s">
        <v>4820</v>
      </c>
      <c r="D1074" s="15">
        <v>2</v>
      </c>
      <c r="E1074" s="15">
        <v>0</v>
      </c>
      <c r="F1074" s="15">
        <f>+SUM(Tabla3[[#This Row],[BOGOTA]:[MEDELLIN]])</f>
        <v>2</v>
      </c>
      <c r="G1074" s="16">
        <f>IFERROR(+INDEX([1]!Tabla4[#All],MATCH(Tabla3[[#This Row],[EKM]],'[1]LISTA DE PRECIOS EKM '!A:A,0),6),0)</f>
        <v>1079900</v>
      </c>
      <c r="H1074" s="16">
        <f>IFERROR(INDEX(#REF!,MATCH(Tabla3[[#This Row],[EKM]],#REF!,0),3),0)</f>
        <v>0</v>
      </c>
    </row>
    <row r="1075" spans="1:8">
      <c r="A1075" s="14" t="str">
        <f t="shared" si="16"/>
        <v>EKMT444G</v>
      </c>
      <c r="B1075" s="15" t="s">
        <v>4821</v>
      </c>
      <c r="C1075" s="15" t="s">
        <v>4822</v>
      </c>
      <c r="D1075" s="15">
        <v>1</v>
      </c>
      <c r="E1075" s="15">
        <v>1</v>
      </c>
      <c r="F1075" s="15">
        <f>+SUM(Tabla3[[#This Row],[BOGOTA]:[MEDELLIN]])</f>
        <v>2</v>
      </c>
      <c r="G1075" s="16">
        <f>IFERROR(+INDEX([1]!Tabla4[#All],MATCH(Tabla3[[#This Row],[EKM]],'[1]LISTA DE PRECIOS EKM '!A:A,0),6),0)</f>
        <v>2169900</v>
      </c>
      <c r="H1075" s="16">
        <f>IFERROR(INDEX(#REF!,MATCH(Tabla3[[#This Row],[EKM]],#REF!,0),3),0)</f>
        <v>0</v>
      </c>
    </row>
    <row r="1076" spans="1:8">
      <c r="A1076" s="14" t="str">
        <f t="shared" si="16"/>
        <v>EKMMS05</v>
      </c>
      <c r="B1076" s="15" t="s">
        <v>4823</v>
      </c>
      <c r="C1076" s="15" t="s">
        <v>4824</v>
      </c>
      <c r="D1076" s="15">
        <v>0</v>
      </c>
      <c r="E1076" s="15">
        <v>1</v>
      </c>
      <c r="F1076" s="15">
        <f>+SUM(Tabla3[[#This Row],[BOGOTA]:[MEDELLIN]])</f>
        <v>1</v>
      </c>
      <c r="G1076" s="16">
        <f>IFERROR(+INDEX([1]!Tabla4[#All],MATCH(Tabla3[[#This Row],[EKM]],'[1]LISTA DE PRECIOS EKM '!A:A,0),6),0)</f>
        <v>399900</v>
      </c>
      <c r="H1076" s="16">
        <f>IFERROR(INDEX(#REF!,MATCH(Tabla3[[#This Row],[EKM]],#REF!,0),3),0)</f>
        <v>0</v>
      </c>
    </row>
    <row r="1077" spans="1:8">
      <c r="A1077" s="14" t="str">
        <f t="shared" si="16"/>
        <v>EKMT666G</v>
      </c>
      <c r="B1077" s="15" t="s">
        <v>4825</v>
      </c>
      <c r="C1077" s="15" t="s">
        <v>4826</v>
      </c>
      <c r="D1077" s="15">
        <v>1</v>
      </c>
      <c r="E1077" s="15">
        <v>0</v>
      </c>
      <c r="F1077" s="15">
        <f>+SUM(Tabla3[[#This Row],[BOGOTA]:[MEDELLIN]])</f>
        <v>1</v>
      </c>
      <c r="G1077" s="16">
        <f>IFERROR(+INDEX([1]!Tabla4[#All],MATCH(Tabla3[[#This Row],[EKM]],'[1]LISTA DE PRECIOS EKM '!A:A,0),6),0)</f>
        <v>1079900</v>
      </c>
      <c r="H1077" s="16">
        <f>IFERROR(INDEX(#REF!,MATCH(Tabla3[[#This Row],[EKM]],#REF!,0),3),0)</f>
        <v>0</v>
      </c>
    </row>
    <row r="1078" spans="1:8">
      <c r="A1078" s="14" t="str">
        <f t="shared" si="16"/>
        <v>EKMT666N</v>
      </c>
      <c r="B1078" s="15" t="s">
        <v>4827</v>
      </c>
      <c r="C1078" s="15" t="s">
        <v>4828</v>
      </c>
      <c r="D1078" s="15">
        <v>0</v>
      </c>
      <c r="E1078" s="15">
        <v>1</v>
      </c>
      <c r="F1078" s="15">
        <f>+SUM(Tabla3[[#This Row],[BOGOTA]:[MEDELLIN]])</f>
        <v>1</v>
      </c>
      <c r="G1078" s="16">
        <f>IFERROR(+INDEX([1]!Tabla4[#All],MATCH(Tabla3[[#This Row],[EKM]],'[1]LISTA DE PRECIOS EKM '!A:A,0),6),0)</f>
        <v>3409900</v>
      </c>
      <c r="H1078" s="16">
        <f>IFERROR(INDEX(#REF!,MATCH(Tabla3[[#This Row],[EKM]],#REF!,0),3),0)</f>
        <v>0</v>
      </c>
    </row>
    <row r="1079" spans="1:8">
      <c r="A1079" s="14" t="str">
        <f t="shared" si="16"/>
        <v>EKMTM01</v>
      </c>
      <c r="B1079" s="15" t="s">
        <v>4829</v>
      </c>
      <c r="C1079" s="15" t="s">
        <v>4830</v>
      </c>
      <c r="D1079" s="15">
        <v>0</v>
      </c>
      <c r="E1079" s="15">
        <v>1</v>
      </c>
      <c r="F1079" s="15">
        <f>+SUM(Tabla3[[#This Row],[BOGOTA]:[MEDELLIN]])</f>
        <v>1</v>
      </c>
      <c r="G1079" s="16">
        <f>IFERROR(+INDEX([1]!Tabla4[#All],MATCH(Tabla3[[#This Row],[EKM]],'[1]LISTA DE PRECIOS EKM '!A:A,0),6),0)</f>
        <v>0</v>
      </c>
      <c r="H1079" s="16">
        <f>IFERROR(INDEX(#REF!,MATCH(Tabla3[[#This Row],[EKM]],#REF!,0),3),0)</f>
        <v>0</v>
      </c>
    </row>
    <row r="1080" spans="1:8">
      <c r="A1080" s="14" t="str">
        <f t="shared" si="16"/>
        <v>EKMTMANR</v>
      </c>
      <c r="B1080" s="15" t="s">
        <v>4831</v>
      </c>
      <c r="C1080" s="15" t="s">
        <v>4832</v>
      </c>
      <c r="D1080" s="15">
        <v>14</v>
      </c>
      <c r="E1080" s="15">
        <v>0</v>
      </c>
      <c r="F1080" s="15">
        <f>+SUM(Tabla3[[#This Row],[BOGOTA]:[MEDELLIN]])</f>
        <v>14</v>
      </c>
      <c r="G1080" s="16">
        <f>IFERROR(+INDEX([1]!Tabla4[#All],MATCH(Tabla3[[#This Row],[EKM]],'[1]LISTA DE PRECIOS EKM '!A:A,0),6),0)</f>
        <v>0</v>
      </c>
      <c r="H1080" s="16">
        <f>IFERROR(INDEX(#REF!,MATCH(Tabla3[[#This Row],[EKM]],#REF!,0),3),0)</f>
        <v>0</v>
      </c>
    </row>
    <row r="1081" spans="1:8">
      <c r="A1081" s="14" t="str">
        <f t="shared" si="16"/>
        <v>EKMTMAV</v>
      </c>
      <c r="B1081" s="15" t="s">
        <v>4833</v>
      </c>
      <c r="C1081" s="15" t="s">
        <v>4834</v>
      </c>
      <c r="D1081" s="15">
        <v>14</v>
      </c>
      <c r="E1081" s="15">
        <v>0</v>
      </c>
      <c r="F1081" s="15">
        <f>+SUM(Tabla3[[#This Row],[BOGOTA]:[MEDELLIN]])</f>
        <v>14</v>
      </c>
      <c r="G1081" s="16">
        <f>IFERROR(+INDEX([1]!Tabla4[#All],MATCH(Tabla3[[#This Row],[EKM]],'[1]LISTA DE PRECIOS EKM '!A:A,0),6),0)</f>
        <v>0</v>
      </c>
      <c r="H1081" s="16">
        <f>IFERROR(INDEX(#REF!,MATCH(Tabla3[[#This Row],[EKM]],#REF!,0),3),0)</f>
        <v>0</v>
      </c>
    </row>
    <row r="1082" spans="1:8">
      <c r="A1082" s="14" t="str">
        <f t="shared" si="16"/>
        <v>EKMTMAZ</v>
      </c>
      <c r="B1082" s="15" t="s">
        <v>4835</v>
      </c>
      <c r="C1082" s="15" t="s">
        <v>4836</v>
      </c>
      <c r="D1082" s="15">
        <v>8</v>
      </c>
      <c r="E1082" s="15">
        <v>0</v>
      </c>
      <c r="F1082" s="15">
        <f>+SUM(Tabla3[[#This Row],[BOGOTA]:[MEDELLIN]])</f>
        <v>8</v>
      </c>
      <c r="G1082" s="16">
        <f>IFERROR(+INDEX([1]!Tabla4[#All],MATCH(Tabla3[[#This Row],[EKM]],'[1]LISTA DE PRECIOS EKM '!A:A,0),6),0)</f>
        <v>0</v>
      </c>
      <c r="H1082" s="16">
        <f>IFERROR(INDEX(#REF!,MATCH(Tabla3[[#This Row],[EKM]],#REF!,0),3),0)</f>
        <v>0</v>
      </c>
    </row>
    <row r="1083" spans="1:8">
      <c r="A1083" s="14" t="str">
        <f t="shared" si="16"/>
        <v>EKMPC10C</v>
      </c>
      <c r="B1083" s="15" t="s">
        <v>4837</v>
      </c>
      <c r="C1083" s="15" t="s">
        <v>4838</v>
      </c>
      <c r="D1083" s="15">
        <v>0</v>
      </c>
      <c r="E1083" s="15">
        <v>336</v>
      </c>
      <c r="F1083" s="15">
        <f>+SUM(Tabla3[[#This Row],[BOGOTA]:[MEDELLIN]])</f>
        <v>336</v>
      </c>
      <c r="G1083" s="16">
        <f>IFERROR(+INDEX([1]!Tabla4[#All],MATCH(Tabla3[[#This Row],[EKM]],'[1]LISTA DE PRECIOS EKM '!A:A,0),6),0)</f>
        <v>0</v>
      </c>
      <c r="H1083" s="16">
        <f>IFERROR(INDEX(#REF!,MATCH(Tabla3[[#This Row],[EKM]],#REF!,0),3),0)</f>
        <v>0</v>
      </c>
    </row>
    <row r="1084" spans="1:8">
      <c r="A1084" s="14" t="str">
        <f t="shared" si="16"/>
        <v>EKMREPBC</v>
      </c>
      <c r="B1084" s="15" t="s">
        <v>4839</v>
      </c>
      <c r="C1084" s="15" t="s">
        <v>4840</v>
      </c>
      <c r="D1084" s="15">
        <v>0</v>
      </c>
      <c r="E1084" s="15">
        <v>1</v>
      </c>
      <c r="F1084" s="15">
        <f>+SUM(Tabla3[[#This Row],[BOGOTA]:[MEDELLIN]])</f>
        <v>1</v>
      </c>
      <c r="G1084" s="16">
        <f>IFERROR(+INDEX([1]!Tabla4[#All],MATCH(Tabla3[[#This Row],[EKM]],'[1]LISTA DE PRECIOS EKM '!A:A,0),6),0)</f>
        <v>0</v>
      </c>
      <c r="H1084" s="16">
        <f>IFERROR(INDEX(#REF!,MATCH(Tabla3[[#This Row],[EKM]],#REF!,0),3),0)</f>
        <v>0</v>
      </c>
    </row>
    <row r="1085" spans="1:8">
      <c r="A1085" s="14" t="str">
        <f t="shared" si="16"/>
        <v>EKMREPES</v>
      </c>
      <c r="B1085" s="15" t="s">
        <v>4841</v>
      </c>
      <c r="C1085" s="15" t="s">
        <v>4842</v>
      </c>
      <c r="D1085" s="15">
        <v>0</v>
      </c>
      <c r="E1085" s="15">
        <v>3</v>
      </c>
      <c r="F1085" s="15">
        <f>+SUM(Tabla3[[#This Row],[BOGOTA]:[MEDELLIN]])</f>
        <v>3</v>
      </c>
      <c r="G1085" s="16">
        <f>IFERROR(+INDEX([1]!Tabla4[#All],MATCH(Tabla3[[#This Row],[EKM]],'[1]LISTA DE PRECIOS EKM '!A:A,0),6),0)</f>
        <v>0</v>
      </c>
      <c r="H1085" s="16">
        <f>IFERROR(INDEX(#REF!,MATCH(Tabla3[[#This Row],[EKM]],#REF!,0),3),0)</f>
        <v>0</v>
      </c>
    </row>
    <row r="1086" spans="1:8">
      <c r="A1086" s="14" t="str">
        <f t="shared" si="16"/>
        <v>EKMTAPBC</v>
      </c>
      <c r="B1086" s="15" t="s">
        <v>4843</v>
      </c>
      <c r="C1086" s="15" t="s">
        <v>4844</v>
      </c>
      <c r="D1086" s="15">
        <v>0</v>
      </c>
      <c r="E1086" s="15">
        <v>1</v>
      </c>
      <c r="F1086" s="15">
        <f>+SUM(Tabla3[[#This Row],[BOGOTA]:[MEDELLIN]])</f>
        <v>1</v>
      </c>
      <c r="G1086" s="16">
        <f>IFERROR(+INDEX([1]!Tabla4[#All],MATCH(Tabla3[[#This Row],[EKM]],'[1]LISTA DE PRECIOS EKM '!A:A,0),6),0)</f>
        <v>0</v>
      </c>
      <c r="H1086" s="16">
        <f>IFERROR(INDEX(#REF!,MATCH(Tabla3[[#This Row],[EKM]],#REF!,0),3),0)</f>
        <v>0</v>
      </c>
    </row>
    <row r="1087" spans="1:8">
      <c r="A1087" s="14" t="str">
        <f t="shared" si="16"/>
        <v>EKMTAPES</v>
      </c>
      <c r="B1087" s="15" t="s">
        <v>4845</v>
      </c>
      <c r="C1087" s="15" t="s">
        <v>4846</v>
      </c>
      <c r="D1087" s="15">
        <v>0</v>
      </c>
      <c r="E1087" s="15">
        <v>1</v>
      </c>
      <c r="F1087" s="15">
        <f>+SUM(Tabla3[[#This Row],[BOGOTA]:[MEDELLIN]])</f>
        <v>1</v>
      </c>
      <c r="G1087" s="16">
        <f>IFERROR(+INDEX([1]!Tabla4[#All],MATCH(Tabla3[[#This Row],[EKM]],'[1]LISTA DE PRECIOS EKM '!A:A,0),6),0)</f>
        <v>0</v>
      </c>
      <c r="H1087" s="16">
        <f>IFERROR(INDEX(#REF!,MATCH(Tabla3[[#This Row],[EKM]],#REF!,0),3),0)</f>
        <v>0</v>
      </c>
    </row>
    <row r="1088" spans="1:8">
      <c r="A1088" s="14" t="str">
        <f t="shared" si="16"/>
        <v>EKMSPPM</v>
      </c>
      <c r="B1088" s="15" t="s">
        <v>4847</v>
      </c>
      <c r="C1088" s="15" t="s">
        <v>4848</v>
      </c>
      <c r="D1088" s="15">
        <v>0</v>
      </c>
      <c r="E1088" s="15">
        <v>5</v>
      </c>
      <c r="F1088" s="15">
        <f>+SUM(Tabla3[[#This Row],[BOGOTA]:[MEDELLIN]])</f>
        <v>5</v>
      </c>
      <c r="G1088" s="16">
        <f>IFERROR(+INDEX([1]!Tabla4[#All],MATCH(Tabla3[[#This Row],[EKM]],'[1]LISTA DE PRECIOS EKM '!A:A,0),6),0)</f>
        <v>0</v>
      </c>
      <c r="H1088" s="16">
        <f>IFERROR(INDEX(#REF!,MATCH(Tabla3[[#This Row],[EKM]],#REF!,0),3),0)</f>
        <v>0</v>
      </c>
    </row>
    <row r="1089" spans="1:8">
      <c r="A1089" s="14" t="str">
        <f t="shared" si="16"/>
        <v>EKMCARC140BG</v>
      </c>
      <c r="B1089" s="15" t="s">
        <v>4849</v>
      </c>
      <c r="C1089" s="15" t="s">
        <v>4850</v>
      </c>
      <c r="D1089" s="15">
        <v>0</v>
      </c>
      <c r="E1089" s="15">
        <v>1</v>
      </c>
      <c r="F1089" s="15">
        <f>+SUM(Tabla3[[#This Row],[BOGOTA]:[MEDELLIN]])</f>
        <v>1</v>
      </c>
      <c r="G1089" s="16">
        <f>IFERROR(+INDEX([1]!Tabla4[#All],MATCH(Tabla3[[#This Row],[EKM]],'[1]LISTA DE PRECIOS EKM '!A:A,0),6),0)</f>
        <v>2299900</v>
      </c>
      <c r="H1089" s="16">
        <f>IFERROR(INDEX(#REF!,MATCH(Tabla3[[#This Row],[EKM]],#REF!,0),3),0)</f>
        <v>0</v>
      </c>
    </row>
    <row r="1090" spans="1:8">
      <c r="A1090" s="14" t="str">
        <f t="shared" ref="A1090:A1153" si="17">+TRIM(B1090)</f>
        <v>EKMEO3U</v>
      </c>
      <c r="B1090" s="15" t="s">
        <v>4851</v>
      </c>
      <c r="C1090" s="15" t="s">
        <v>4852</v>
      </c>
      <c r="D1090" s="15">
        <v>0</v>
      </c>
      <c r="E1090" s="15">
        <v>0</v>
      </c>
      <c r="F1090" s="15">
        <f>+SUM(Tabla3[[#This Row],[BOGOTA]:[MEDELLIN]])</f>
        <v>0</v>
      </c>
      <c r="G1090" s="16">
        <f>IFERROR(+INDEX([1]!Tabla4[#All],MATCH(Tabla3[[#This Row],[EKM]],'[1]LISTA DE PRECIOS EKM '!A:A,0),6),0)</f>
        <v>0</v>
      </c>
      <c r="H1090" s="16">
        <f>IFERROR(INDEX(#REF!,MATCH(Tabla3[[#This Row],[EKM]],#REF!,0),3),0)</f>
        <v>0</v>
      </c>
    </row>
    <row r="1091" spans="1:8">
      <c r="A1091" s="14" t="str">
        <f t="shared" si="17"/>
        <v>EKMTOP140</v>
      </c>
      <c r="B1091" s="15" t="s">
        <v>4853</v>
      </c>
      <c r="C1091" s="15" t="s">
        <v>4854</v>
      </c>
      <c r="D1091" s="15">
        <v>1</v>
      </c>
      <c r="E1091" s="15">
        <v>6</v>
      </c>
      <c r="F1091" s="15">
        <f>+SUM(Tabla3[[#This Row],[BOGOTA]:[MEDELLIN]])</f>
        <v>7</v>
      </c>
      <c r="G1091" s="16">
        <f>IFERROR(+INDEX([1]!Tabla4[#All],MATCH(Tabla3[[#This Row],[EKM]],'[1]LISTA DE PRECIOS EKM '!A:A,0),6),0)</f>
        <v>559900</v>
      </c>
      <c r="H1091" s="16">
        <f>IFERROR(INDEX(#REF!,MATCH(Tabla3[[#This Row],[EKM]],#REF!,0),3),0)</f>
        <v>0</v>
      </c>
    </row>
    <row r="1092" spans="1:8">
      <c r="A1092" s="14" t="str">
        <f t="shared" si="17"/>
        <v>EKMTOPA160</v>
      </c>
      <c r="B1092" s="15" t="s">
        <v>4855</v>
      </c>
      <c r="C1092" s="15" t="s">
        <v>4856</v>
      </c>
      <c r="D1092" s="15">
        <v>0</v>
      </c>
      <c r="E1092" s="15">
        <v>2</v>
      </c>
      <c r="F1092" s="15">
        <f>+SUM(Tabla3[[#This Row],[BOGOTA]:[MEDELLIN]])</f>
        <v>2</v>
      </c>
      <c r="G1092" s="16">
        <f>IFERROR(+INDEX([1]!Tabla4[#All],MATCH(Tabla3[[#This Row],[EKM]],'[1]LISTA DE PRECIOS EKM '!A:A,0),6),0)</f>
        <v>0</v>
      </c>
      <c r="H1092" s="16">
        <f>IFERROR(INDEX(#REF!,MATCH(Tabla3[[#This Row],[EKM]],#REF!,0),3),0)</f>
        <v>0</v>
      </c>
    </row>
    <row r="1093" spans="1:8">
      <c r="A1093" s="14" t="str">
        <f t="shared" si="17"/>
        <v>EKMTR03</v>
      </c>
      <c r="B1093" s="15" t="s">
        <v>4857</v>
      </c>
      <c r="C1093" s="15" t="s">
        <v>4858</v>
      </c>
      <c r="D1093" s="15">
        <v>7</v>
      </c>
      <c r="E1093" s="15">
        <v>10</v>
      </c>
      <c r="F1093" s="15">
        <f>+SUM(Tabla3[[#This Row],[BOGOTA]:[MEDELLIN]])</f>
        <v>17</v>
      </c>
      <c r="G1093" s="16">
        <f>IFERROR(+INDEX([1]!Tabla4[#All],MATCH(Tabla3[[#This Row],[EKM]],'[1]LISTA DE PRECIOS EKM '!A:A,0),6),0)</f>
        <v>809900</v>
      </c>
      <c r="H1093" s="16">
        <f>IFERROR(INDEX(#REF!,MATCH(Tabla3[[#This Row],[EKM]],#REF!,0),3),0)</f>
        <v>0</v>
      </c>
    </row>
    <row r="1094" spans="1:8">
      <c r="A1094" s="14" t="str">
        <f t="shared" si="17"/>
        <v>EKMTS120B</v>
      </c>
      <c r="B1094" s="15" t="s">
        <v>4859</v>
      </c>
      <c r="C1094" s="15" t="s">
        <v>4860</v>
      </c>
      <c r="D1094" s="15">
        <v>0</v>
      </c>
      <c r="E1094" s="15">
        <v>8</v>
      </c>
      <c r="F1094" s="15">
        <f>+SUM(Tabla3[[#This Row],[BOGOTA]:[MEDELLIN]])</f>
        <v>8</v>
      </c>
      <c r="G1094" s="16">
        <f>IFERROR(+INDEX([1]!Tabla4[#All],MATCH(Tabla3[[#This Row],[EKM]],'[1]LISTA DE PRECIOS EKM '!A:A,0),6),0)</f>
        <v>199900</v>
      </c>
      <c r="H1094" s="16">
        <f>IFERROR(INDEX(#REF!,MATCH(Tabla3[[#This Row],[EKM]],#REF!,0),3),0)</f>
        <v>0</v>
      </c>
    </row>
    <row r="1095" spans="1:8">
      <c r="A1095" s="14" t="str">
        <f t="shared" si="17"/>
        <v>EKMTS120R</v>
      </c>
      <c r="B1095" s="15" t="s">
        <v>4861</v>
      </c>
      <c r="C1095" s="15" t="s">
        <v>4862</v>
      </c>
      <c r="D1095" s="15">
        <v>0</v>
      </c>
      <c r="E1095" s="15">
        <v>2</v>
      </c>
      <c r="F1095" s="15">
        <f>+SUM(Tabla3[[#This Row],[BOGOTA]:[MEDELLIN]])</f>
        <v>2</v>
      </c>
      <c r="G1095" s="16">
        <f>IFERROR(+INDEX([1]!Tabla4[#All],MATCH(Tabla3[[#This Row],[EKM]],'[1]LISTA DE PRECIOS EKM '!A:A,0),6),0)</f>
        <v>199900</v>
      </c>
      <c r="H1095" s="16">
        <f>IFERROR(INDEX(#REF!,MATCH(Tabla3[[#This Row],[EKM]],#REF!,0),3),0)</f>
        <v>0</v>
      </c>
    </row>
    <row r="1096" spans="1:8">
      <c r="A1096" s="14" t="str">
        <f t="shared" si="17"/>
        <v>EKMTS140B</v>
      </c>
      <c r="B1096" s="15" t="s">
        <v>4863</v>
      </c>
      <c r="C1096" s="15" t="s">
        <v>4864</v>
      </c>
      <c r="D1096" s="15">
        <v>3</v>
      </c>
      <c r="E1096" s="15">
        <v>0</v>
      </c>
      <c r="F1096" s="15">
        <f>+SUM(Tabla3[[#This Row],[BOGOTA]:[MEDELLIN]])</f>
        <v>3</v>
      </c>
      <c r="G1096" s="16">
        <f>IFERROR(+INDEX([1]!Tabla4[#All],MATCH(Tabla3[[#This Row],[EKM]],'[1]LISTA DE PRECIOS EKM '!A:A,0),6),0)</f>
        <v>229900</v>
      </c>
      <c r="H1096" s="16">
        <f>IFERROR(INDEX(#REF!,MATCH(Tabla3[[#This Row],[EKM]],#REF!,0),3),0)</f>
        <v>0</v>
      </c>
    </row>
    <row r="1097" spans="1:8">
      <c r="A1097" s="14" t="str">
        <f t="shared" si="17"/>
        <v>EKMTS140BG</v>
      </c>
      <c r="B1097" s="15" t="s">
        <v>4865</v>
      </c>
      <c r="C1097" s="15" t="s">
        <v>4866</v>
      </c>
      <c r="D1097" s="15">
        <v>0</v>
      </c>
      <c r="E1097" s="15">
        <v>1</v>
      </c>
      <c r="F1097" s="15">
        <f>+SUM(Tabla3[[#This Row],[BOGOTA]:[MEDELLIN]])</f>
        <v>1</v>
      </c>
      <c r="G1097" s="16">
        <f>IFERROR(+INDEX([1]!Tabla4[#All],MATCH(Tabla3[[#This Row],[EKM]],'[1]LISTA DE PRECIOS EKM '!A:A,0),6),0)</f>
        <v>229900</v>
      </c>
      <c r="H1097" s="16">
        <f>IFERROR(INDEX(#REF!,MATCH(Tabla3[[#This Row],[EKM]],#REF!,0),3),0)</f>
        <v>0</v>
      </c>
    </row>
    <row r="1098" spans="1:8">
      <c r="A1098" s="14" t="str">
        <f t="shared" si="17"/>
        <v>EKMTS140GO</v>
      </c>
      <c r="B1098" s="15" t="s">
        <v>4867</v>
      </c>
      <c r="C1098" s="15" t="s">
        <v>4868</v>
      </c>
      <c r="D1098" s="15">
        <v>2</v>
      </c>
      <c r="E1098" s="15">
        <v>0</v>
      </c>
      <c r="F1098" s="15">
        <f>+SUM(Tabla3[[#This Row],[BOGOTA]:[MEDELLIN]])</f>
        <v>2</v>
      </c>
      <c r="G1098" s="16">
        <f>IFERROR(+INDEX([1]!Tabla4[#All],MATCH(Tabla3[[#This Row],[EKM]],'[1]LISTA DE PRECIOS EKM '!A:A,0),6),0)</f>
        <v>229900</v>
      </c>
      <c r="H1098" s="16">
        <f>IFERROR(INDEX(#REF!,MATCH(Tabla3[[#This Row],[EKM]],#REF!,0),3),0)</f>
        <v>0</v>
      </c>
    </row>
    <row r="1099" spans="1:8">
      <c r="A1099" s="14" t="str">
        <f t="shared" si="17"/>
        <v>EKMTS140Z</v>
      </c>
      <c r="B1099" s="15" t="s">
        <v>4869</v>
      </c>
      <c r="C1099" s="15" t="s">
        <v>4870</v>
      </c>
      <c r="D1099" s="15">
        <v>1</v>
      </c>
      <c r="E1099" s="15">
        <v>1</v>
      </c>
      <c r="F1099" s="15">
        <f>+SUM(Tabla3[[#This Row],[BOGOTA]:[MEDELLIN]])</f>
        <v>2</v>
      </c>
      <c r="G1099" s="16">
        <f>IFERROR(+INDEX([1]!Tabla4[#All],MATCH(Tabla3[[#This Row],[EKM]],'[1]LISTA DE PRECIOS EKM '!A:A,0),6),0)</f>
        <v>229900</v>
      </c>
      <c r="H1099" s="16">
        <f>IFERROR(INDEX(#REF!,MATCH(Tabla3[[#This Row],[EKM]],#REF!,0),3),0)</f>
        <v>0</v>
      </c>
    </row>
    <row r="1100" spans="1:8">
      <c r="A1100" s="14" t="str">
        <f t="shared" si="17"/>
        <v>EKMTS160B</v>
      </c>
      <c r="B1100" s="15" t="s">
        <v>4871</v>
      </c>
      <c r="C1100" s="15" t="s">
        <v>4872</v>
      </c>
      <c r="D1100" s="15">
        <v>1</v>
      </c>
      <c r="E1100" s="15">
        <v>7</v>
      </c>
      <c r="F1100" s="15">
        <f>+SUM(Tabla3[[#This Row],[BOGOTA]:[MEDELLIN]])</f>
        <v>8</v>
      </c>
      <c r="G1100" s="16">
        <f>IFERROR(+INDEX([1]!Tabla4[#All],MATCH(Tabla3[[#This Row],[EKM]],'[1]LISTA DE PRECIOS EKM '!A:A,0),6),0)</f>
        <v>259900</v>
      </c>
      <c r="H1100" s="16">
        <f>IFERROR(INDEX(#REF!,MATCH(Tabla3[[#This Row],[EKM]],#REF!,0),3),0)</f>
        <v>0</v>
      </c>
    </row>
    <row r="1101" spans="1:8">
      <c r="A1101" s="14" t="str">
        <f t="shared" si="17"/>
        <v>EKMTS160GO</v>
      </c>
      <c r="B1101" s="15" t="s">
        <v>4873</v>
      </c>
      <c r="C1101" s="15" t="s">
        <v>4874</v>
      </c>
      <c r="D1101" s="15">
        <v>3</v>
      </c>
      <c r="E1101" s="15">
        <v>0</v>
      </c>
      <c r="F1101" s="15">
        <f>+SUM(Tabla3[[#This Row],[BOGOTA]:[MEDELLIN]])</f>
        <v>3</v>
      </c>
      <c r="G1101" s="16">
        <f>IFERROR(+INDEX([1]!Tabla4[#All],MATCH(Tabla3[[#This Row],[EKM]],'[1]LISTA DE PRECIOS EKM '!A:A,0),6),0)</f>
        <v>259900</v>
      </c>
      <c r="H1101" s="16">
        <f>IFERROR(INDEX(#REF!,MATCH(Tabla3[[#This Row],[EKM]],#REF!,0),3),0)</f>
        <v>0</v>
      </c>
    </row>
    <row r="1102" spans="1:8">
      <c r="A1102" s="14" t="str">
        <f t="shared" si="17"/>
        <v>EKMTS160Z</v>
      </c>
      <c r="B1102" s="15" t="s">
        <v>4875</v>
      </c>
      <c r="C1102" s="15" t="s">
        <v>4876</v>
      </c>
      <c r="D1102" s="15">
        <v>0</v>
      </c>
      <c r="E1102" s="15">
        <v>1</v>
      </c>
      <c r="F1102" s="15">
        <f>+SUM(Tabla3[[#This Row],[BOGOTA]:[MEDELLIN]])</f>
        <v>1</v>
      </c>
      <c r="G1102" s="16">
        <f>IFERROR(+INDEX([1]!Tabla4[#All],MATCH(Tabla3[[#This Row],[EKM]],'[1]LISTA DE PRECIOS EKM '!A:A,0),6),0)</f>
        <v>259900</v>
      </c>
      <c r="H1102" s="16">
        <f>IFERROR(INDEX(#REF!,MATCH(Tabla3[[#This Row],[EKM]],#REF!,0),3),0)</f>
        <v>0</v>
      </c>
    </row>
    <row r="1103" spans="1:8">
      <c r="A1103" s="14" t="str">
        <f t="shared" si="17"/>
        <v>EKMTS200BG</v>
      </c>
      <c r="B1103" s="15" t="s">
        <v>4877</v>
      </c>
      <c r="C1103" s="15" t="s">
        <v>4878</v>
      </c>
      <c r="D1103" s="15">
        <v>0</v>
      </c>
      <c r="E1103" s="15">
        <v>1</v>
      </c>
      <c r="F1103" s="15">
        <f>+SUM(Tabla3[[#This Row],[BOGOTA]:[MEDELLIN]])</f>
        <v>1</v>
      </c>
      <c r="G1103" s="16">
        <f>IFERROR(+INDEX([1]!Tabla4[#All],MATCH(Tabla3[[#This Row],[EKM]],'[1]LISTA DE PRECIOS EKM '!A:A,0),6),0)</f>
        <v>329900</v>
      </c>
      <c r="H1103" s="16">
        <f>IFERROR(INDEX(#REF!,MATCH(Tabla3[[#This Row],[EKM]],#REF!,0),3),0)</f>
        <v>0</v>
      </c>
    </row>
    <row r="1104" spans="1:8">
      <c r="A1104" s="14" t="str">
        <f t="shared" si="17"/>
        <v>EKMTU8G</v>
      </c>
      <c r="B1104" s="15" t="s">
        <v>4879</v>
      </c>
      <c r="C1104" s="15" t="s">
        <v>4880</v>
      </c>
      <c r="D1104" s="15">
        <v>1</v>
      </c>
      <c r="E1104" s="15">
        <v>0</v>
      </c>
      <c r="F1104" s="15">
        <f>+SUM(Tabla3[[#This Row],[BOGOTA]:[MEDELLIN]])</f>
        <v>1</v>
      </c>
      <c r="G1104" s="16">
        <f>IFERROR(+INDEX([1]!Tabla4[#All],MATCH(Tabla3[[#This Row],[EKM]],'[1]LISTA DE PRECIOS EKM '!A:A,0),6),0)</f>
        <v>0</v>
      </c>
      <c r="H1104" s="16">
        <f>IFERROR(INDEX(#REF!,MATCH(Tabla3[[#This Row],[EKM]],#REF!,0),3),0)</f>
        <v>0</v>
      </c>
    </row>
    <row r="1105" spans="1:8">
      <c r="A1105" s="14" t="str">
        <f t="shared" si="17"/>
        <v>EKMTUG</v>
      </c>
      <c r="B1105" s="15" t="s">
        <v>4881</v>
      </c>
      <c r="C1105" s="15" t="s">
        <v>4882</v>
      </c>
      <c r="D1105" s="15">
        <v>2</v>
      </c>
      <c r="E1105" s="15">
        <v>0</v>
      </c>
      <c r="F1105" s="15">
        <f>+SUM(Tabla3[[#This Row],[BOGOTA]:[MEDELLIN]])</f>
        <v>2</v>
      </c>
      <c r="G1105" s="16">
        <f>IFERROR(+INDEX([1]!Tabla4[#All],MATCH(Tabla3[[#This Row],[EKM]],'[1]LISTA DE PRECIOS EKM '!A:A,0),6),0)</f>
        <v>0</v>
      </c>
      <c r="H1105" s="16">
        <f>IFERROR(INDEX(#REF!,MATCH(Tabla3[[#This Row],[EKM]],#REF!,0),3),0)</f>
        <v>0</v>
      </c>
    </row>
    <row r="1106" spans="1:8">
      <c r="A1106" s="14" t="str">
        <f t="shared" si="17"/>
        <v>EKMTUNR</v>
      </c>
      <c r="B1106" s="15" t="s">
        <v>4883</v>
      </c>
      <c r="C1106" s="15" t="s">
        <v>4884</v>
      </c>
      <c r="D1106" s="15">
        <v>-1</v>
      </c>
      <c r="E1106" s="15">
        <v>0</v>
      </c>
      <c r="F1106" s="15">
        <f>+SUM(Tabla3[[#This Row],[BOGOTA]:[MEDELLIN]])</f>
        <v>-1</v>
      </c>
      <c r="G1106" s="16">
        <f>IFERROR(+INDEX([1]!Tabla4[#All],MATCH(Tabla3[[#This Row],[EKM]],'[1]LISTA DE PRECIOS EKM '!A:A,0),6),0)</f>
        <v>0</v>
      </c>
      <c r="H1106" s="16">
        <f>IFERROR(INDEX(#REF!,MATCH(Tabla3[[#This Row],[EKM]],#REF!,0),3),0)</f>
        <v>0</v>
      </c>
    </row>
    <row r="1107" spans="1:8">
      <c r="A1107" s="14" t="str">
        <f t="shared" si="17"/>
        <v>EKM16TP102N</v>
      </c>
      <c r="B1107" s="15" t="s">
        <v>4885</v>
      </c>
      <c r="C1107" s="15" t="s">
        <v>4886</v>
      </c>
      <c r="D1107" s="15">
        <v>0</v>
      </c>
      <c r="E1107" s="15">
        <v>1</v>
      </c>
      <c r="F1107" s="15">
        <f>+SUM(Tabla3[[#This Row],[BOGOTA]:[MEDELLIN]])</f>
        <v>1</v>
      </c>
      <c r="G1107" s="16">
        <f>IFERROR(+INDEX([1]!Tabla4[#All],MATCH(Tabla3[[#This Row],[EKM]],'[1]LISTA DE PRECIOS EKM '!A:A,0),6),0)</f>
        <v>0</v>
      </c>
      <c r="H1107" s="16">
        <f>IFERROR(INDEX(#REF!,MATCH(Tabla3[[#This Row],[EKM]],#REF!,0),3),0)</f>
        <v>0</v>
      </c>
    </row>
    <row r="1108" spans="1:8">
      <c r="A1108" s="14" t="str">
        <f t="shared" si="17"/>
        <v>EKM20TP102N</v>
      </c>
      <c r="B1108" s="15" t="s">
        <v>4887</v>
      </c>
      <c r="C1108" s="15" t="s">
        <v>4888</v>
      </c>
      <c r="D1108" s="15">
        <v>0</v>
      </c>
      <c r="E1108" s="15">
        <v>1</v>
      </c>
      <c r="F1108" s="15">
        <f>+SUM(Tabla3[[#This Row],[BOGOTA]:[MEDELLIN]])</f>
        <v>1</v>
      </c>
      <c r="G1108" s="16">
        <f>IFERROR(+INDEX([1]!Tabla4[#All],MATCH(Tabla3[[#This Row],[EKM]],'[1]LISTA DE PRECIOS EKM '!A:A,0),6),0)</f>
        <v>0</v>
      </c>
      <c r="H1108" s="16">
        <f>IFERROR(INDEX(#REF!,MATCH(Tabla3[[#This Row],[EKM]],#REF!,0),3),0)</f>
        <v>0</v>
      </c>
    </row>
    <row r="1109" spans="1:8">
      <c r="A1109" s="14" t="str">
        <f t="shared" si="17"/>
        <v>EKM16TP104</v>
      </c>
      <c r="B1109" s="15" t="s">
        <v>4889</v>
      </c>
      <c r="C1109" s="15" t="s">
        <v>4890</v>
      </c>
      <c r="D1109" s="15">
        <v>0</v>
      </c>
      <c r="E1109" s="15">
        <v>1</v>
      </c>
      <c r="F1109" s="15">
        <f>+SUM(Tabla3[[#This Row],[BOGOTA]:[MEDELLIN]])</f>
        <v>1</v>
      </c>
      <c r="G1109" s="16">
        <f>IFERROR(+INDEX([1]!Tabla4[#All],MATCH(Tabla3[[#This Row],[EKM]],'[1]LISTA DE PRECIOS EKM '!A:A,0),6),0)</f>
        <v>0</v>
      </c>
      <c r="H1109" s="16">
        <f>IFERROR(INDEX(#REF!,MATCH(Tabla3[[#This Row],[EKM]],#REF!,0),3),0)</f>
        <v>0</v>
      </c>
    </row>
    <row r="1110" spans="1:8">
      <c r="A1110" s="14" t="str">
        <f t="shared" si="17"/>
        <v>EKM20TP113</v>
      </c>
      <c r="B1110" s="15" t="s">
        <v>4891</v>
      </c>
      <c r="C1110" s="15" t="s">
        <v>4892</v>
      </c>
      <c r="D1110" s="15">
        <v>0</v>
      </c>
      <c r="E1110" s="15">
        <v>1</v>
      </c>
      <c r="F1110" s="15">
        <f>+SUM(Tabla3[[#This Row],[BOGOTA]:[MEDELLIN]])</f>
        <v>1</v>
      </c>
      <c r="G1110" s="16">
        <f>IFERROR(+INDEX([1]!Tabla4[#All],MATCH(Tabla3[[#This Row],[EKM]],'[1]LISTA DE PRECIOS EKM '!A:A,0),6),0)</f>
        <v>0</v>
      </c>
      <c r="H1110" s="16">
        <f>IFERROR(INDEX(#REF!,MATCH(Tabla3[[#This Row],[EKM]],#REF!,0),3),0)</f>
        <v>0</v>
      </c>
    </row>
    <row r="1111" spans="1:8">
      <c r="A1111" s="14" t="str">
        <f t="shared" si="17"/>
        <v>EKM20TP114</v>
      </c>
      <c r="B1111" s="15" t="s">
        <v>4893</v>
      </c>
      <c r="C1111" s="15" t="s">
        <v>4894</v>
      </c>
      <c r="D1111" s="15">
        <v>0</v>
      </c>
      <c r="E1111" s="15">
        <v>2</v>
      </c>
      <c r="F1111" s="15">
        <f>+SUM(Tabla3[[#This Row],[BOGOTA]:[MEDELLIN]])</f>
        <v>2</v>
      </c>
      <c r="G1111" s="16">
        <f>IFERROR(+INDEX([1]!Tabla4[#All],MATCH(Tabla3[[#This Row],[EKM]],'[1]LISTA DE PRECIOS EKM '!A:A,0),6),0)</f>
        <v>0</v>
      </c>
      <c r="H1111" s="16">
        <f>IFERROR(INDEX(#REF!,MATCH(Tabla3[[#This Row],[EKM]],#REF!,0),3),0)</f>
        <v>0</v>
      </c>
    </row>
    <row r="1112" spans="1:8">
      <c r="A1112" s="14" t="str">
        <f t="shared" si="17"/>
        <v>EKM12TP516</v>
      </c>
      <c r="B1112" s="15" t="s">
        <v>4897</v>
      </c>
      <c r="C1112" s="15" t="s">
        <v>4898</v>
      </c>
      <c r="D1112" s="15">
        <v>0</v>
      </c>
      <c r="E1112" s="15">
        <v>1</v>
      </c>
      <c r="F1112" s="15">
        <f>+SUM(Tabla3[[#This Row],[BOGOTA]:[MEDELLIN]])</f>
        <v>1</v>
      </c>
      <c r="G1112" s="16">
        <f>IFERROR(+INDEX([1]!Tabla4[#All],MATCH(Tabla3[[#This Row],[EKM]],'[1]LISTA DE PRECIOS EKM '!A:A,0),6),0)</f>
        <v>0</v>
      </c>
      <c r="H1112" s="16">
        <f>IFERROR(INDEX(#REF!,MATCH(Tabla3[[#This Row],[EKM]],#REF!,0),3),0)</f>
        <v>0</v>
      </c>
    </row>
    <row r="1113" spans="1:8">
      <c r="A1113" s="14" t="str">
        <f t="shared" si="17"/>
        <v>EKM12TPM201</v>
      </c>
      <c r="B1113" s="15" t="s">
        <v>4899</v>
      </c>
      <c r="C1113" s="15" t="s">
        <v>4900</v>
      </c>
      <c r="D1113" s="15">
        <v>0</v>
      </c>
      <c r="E1113" s="15">
        <v>2</v>
      </c>
      <c r="F1113" s="15">
        <f>+SUM(Tabla3[[#This Row],[BOGOTA]:[MEDELLIN]])</f>
        <v>2</v>
      </c>
      <c r="G1113" s="16">
        <f>IFERROR(+INDEX([1]!Tabla4[#All],MATCH(Tabla3[[#This Row],[EKM]],'[1]LISTA DE PRECIOS EKM '!A:A,0),6),0)</f>
        <v>0</v>
      </c>
      <c r="H1113" s="16">
        <f>IFERROR(INDEX(#REF!,MATCH(Tabla3[[#This Row],[EKM]],#REF!,0),3),0)</f>
        <v>0</v>
      </c>
    </row>
    <row r="1114" spans="1:8">
      <c r="A1114" s="14" t="str">
        <f t="shared" si="17"/>
        <v>EKM20TPM201</v>
      </c>
      <c r="B1114" s="15" t="s">
        <v>4901</v>
      </c>
      <c r="C1114" s="15" t="s">
        <v>4902</v>
      </c>
      <c r="D1114" s="15">
        <v>0</v>
      </c>
      <c r="E1114" s="15">
        <v>1</v>
      </c>
      <c r="F1114" s="15">
        <f>+SUM(Tabla3[[#This Row],[BOGOTA]:[MEDELLIN]])</f>
        <v>1</v>
      </c>
      <c r="G1114" s="16">
        <f>IFERROR(+INDEX([1]!Tabla4[#All],MATCH(Tabla3[[#This Row],[EKM]],'[1]LISTA DE PRECIOS EKM '!A:A,0),6),0)</f>
        <v>0</v>
      </c>
      <c r="H1114" s="16">
        <f>IFERROR(INDEX(#REF!,MATCH(Tabla3[[#This Row],[EKM]],#REF!,0),3),0)</f>
        <v>0</v>
      </c>
    </row>
    <row r="1115" spans="1:8">
      <c r="A1115" s="14" t="str">
        <f t="shared" si="17"/>
        <v>EKM16TPM203</v>
      </c>
      <c r="B1115" s="15" t="s">
        <v>4903</v>
      </c>
      <c r="C1115" s="15" t="s">
        <v>4904</v>
      </c>
      <c r="D1115" s="15">
        <v>0</v>
      </c>
      <c r="E1115" s="15">
        <v>1</v>
      </c>
      <c r="F1115" s="15">
        <f>+SUM(Tabla3[[#This Row],[BOGOTA]:[MEDELLIN]])</f>
        <v>1</v>
      </c>
      <c r="G1115" s="16">
        <f>IFERROR(+INDEX([1]!Tabla4[#All],MATCH(Tabla3[[#This Row],[EKM]],'[1]LISTA DE PRECIOS EKM '!A:A,0),6),0)</f>
        <v>0</v>
      </c>
      <c r="H1115" s="16">
        <f>IFERROR(INDEX(#REF!,MATCH(Tabla3[[#This Row],[EKM]],#REF!,0),3),0)</f>
        <v>0</v>
      </c>
    </row>
    <row r="1116" spans="1:8">
      <c r="A1116" s="14" t="str">
        <f t="shared" si="17"/>
        <v>EKM20TPM203</v>
      </c>
      <c r="B1116" s="15" t="s">
        <v>4905</v>
      </c>
      <c r="C1116" s="15" t="s">
        <v>4906</v>
      </c>
      <c r="D1116" s="15">
        <v>0</v>
      </c>
      <c r="E1116" s="15">
        <v>2</v>
      </c>
      <c r="F1116" s="15">
        <f>+SUM(Tabla3[[#This Row],[BOGOTA]:[MEDELLIN]])</f>
        <v>2</v>
      </c>
      <c r="G1116" s="16">
        <f>IFERROR(+INDEX([1]!Tabla4[#All],MATCH(Tabla3[[#This Row],[EKM]],'[1]LISTA DE PRECIOS EKM '!A:A,0),6),0)</f>
        <v>0</v>
      </c>
      <c r="H1116" s="16">
        <f>IFERROR(INDEX(#REF!,MATCH(Tabla3[[#This Row],[EKM]],#REF!,0),3),0)</f>
        <v>0</v>
      </c>
    </row>
    <row r="1117" spans="1:8">
      <c r="A1117" s="14" t="str">
        <f t="shared" si="17"/>
        <v>EKM12TPM208G</v>
      </c>
      <c r="B1117" s="15" t="s">
        <v>4907</v>
      </c>
      <c r="C1117" s="15" t="s">
        <v>4908</v>
      </c>
      <c r="D1117" s="15">
        <v>0</v>
      </c>
      <c r="E1117" s="15">
        <v>2</v>
      </c>
      <c r="F1117" s="15">
        <f>+SUM(Tabla3[[#This Row],[BOGOTA]:[MEDELLIN]])</f>
        <v>2</v>
      </c>
      <c r="G1117" s="16">
        <f>IFERROR(+INDEX([1]!Tabla4[#All],MATCH(Tabla3[[#This Row],[EKM]],'[1]LISTA DE PRECIOS EKM '!A:A,0),6),0)</f>
        <v>0</v>
      </c>
      <c r="H1117" s="16">
        <f>IFERROR(INDEX(#REF!,MATCH(Tabla3[[#This Row],[EKM]],#REF!,0),3),0)</f>
        <v>0</v>
      </c>
    </row>
    <row r="1118" spans="1:8">
      <c r="A1118" s="14" t="str">
        <f t="shared" si="17"/>
        <v>EKM20TPM208G</v>
      </c>
      <c r="B1118" s="15" t="s">
        <v>4909</v>
      </c>
      <c r="C1118" s="15" t="s">
        <v>4910</v>
      </c>
      <c r="D1118" s="15">
        <v>0</v>
      </c>
      <c r="E1118" s="15">
        <v>1</v>
      </c>
      <c r="F1118" s="15">
        <f>+SUM(Tabla3[[#This Row],[BOGOTA]:[MEDELLIN]])</f>
        <v>1</v>
      </c>
      <c r="G1118" s="16">
        <f>IFERROR(+INDEX([1]!Tabla4[#All],MATCH(Tabla3[[#This Row],[EKM]],'[1]LISTA DE PRECIOS EKM '!A:A,0),6),0)</f>
        <v>0</v>
      </c>
      <c r="H1118" s="16">
        <f>IFERROR(INDEX(#REF!,MATCH(Tabla3[[#This Row],[EKM]],#REF!,0),3),0)</f>
        <v>0</v>
      </c>
    </row>
    <row r="1119" spans="1:8">
      <c r="A1119" s="14" t="str">
        <f t="shared" si="17"/>
        <v>EKM20TPL106</v>
      </c>
      <c r="B1119" s="15" t="s">
        <v>4911</v>
      </c>
      <c r="C1119" s="15" t="s">
        <v>4912</v>
      </c>
      <c r="D1119" s="15">
        <v>0</v>
      </c>
      <c r="E1119" s="15">
        <v>1</v>
      </c>
      <c r="F1119" s="15">
        <f>+SUM(Tabla3[[#This Row],[BOGOTA]:[MEDELLIN]])</f>
        <v>1</v>
      </c>
      <c r="G1119" s="16">
        <f>IFERROR(+INDEX([1]!Tabla4[#All],MATCH(Tabla3[[#This Row],[EKM]],'[1]LISTA DE PRECIOS EKM '!A:A,0),6),0)</f>
        <v>0</v>
      </c>
      <c r="H1119" s="16">
        <f>IFERROR(INDEX(#REF!,MATCH(Tabla3[[#This Row],[EKM]],#REF!,0),3),0)</f>
        <v>0</v>
      </c>
    </row>
    <row r="1120" spans="1:8">
      <c r="A1120" s="14" t="str">
        <f t="shared" si="17"/>
        <v>EKM12TPL105</v>
      </c>
      <c r="B1120" s="15" t="s">
        <v>4913</v>
      </c>
      <c r="C1120" s="15" t="s">
        <v>4914</v>
      </c>
      <c r="D1120" s="15">
        <v>0</v>
      </c>
      <c r="E1120" s="15">
        <v>1</v>
      </c>
      <c r="F1120" s="15">
        <f>+SUM(Tabla3[[#This Row],[BOGOTA]:[MEDELLIN]])</f>
        <v>1</v>
      </c>
      <c r="G1120" s="16">
        <f>IFERROR(+INDEX([1]!Tabla4[#All],MATCH(Tabla3[[#This Row],[EKM]],'[1]LISTA DE PRECIOS EKM '!A:A,0),6),0)</f>
        <v>0</v>
      </c>
      <c r="H1120" s="16">
        <f>IFERROR(INDEX(#REF!,MATCH(Tabla3[[#This Row],[EKM]],#REF!,0),3),0)</f>
        <v>0</v>
      </c>
    </row>
    <row r="1121" spans="1:8">
      <c r="A1121" s="14" t="str">
        <f t="shared" si="17"/>
        <v>EKM12TPA306</v>
      </c>
      <c r="B1121" s="15" t="s">
        <v>4915</v>
      </c>
      <c r="C1121" s="15" t="s">
        <v>4916</v>
      </c>
      <c r="D1121" s="15">
        <v>0</v>
      </c>
      <c r="E1121" s="15">
        <v>2</v>
      </c>
      <c r="F1121" s="15">
        <f>+SUM(Tabla3[[#This Row],[BOGOTA]:[MEDELLIN]])</f>
        <v>2</v>
      </c>
      <c r="G1121" s="16">
        <f>IFERROR(+INDEX([1]!Tabla4[#All],MATCH(Tabla3[[#This Row],[EKM]],'[1]LISTA DE PRECIOS EKM '!A:A,0),6),0)</f>
        <v>0</v>
      </c>
      <c r="H1121" s="16">
        <f>IFERROR(INDEX(#REF!,MATCH(Tabla3[[#This Row],[EKM]],#REF!,0),3),0)</f>
        <v>0</v>
      </c>
    </row>
    <row r="1122" spans="1:8">
      <c r="A1122" s="14" t="str">
        <f t="shared" si="17"/>
        <v>EKM16TPA317</v>
      </c>
      <c r="B1122" s="15" t="s">
        <v>4917</v>
      </c>
      <c r="C1122" s="15" t="s">
        <v>4918</v>
      </c>
      <c r="D1122" s="15">
        <v>0</v>
      </c>
      <c r="E1122" s="15">
        <v>1</v>
      </c>
      <c r="F1122" s="15">
        <f>+SUM(Tabla3[[#This Row],[BOGOTA]:[MEDELLIN]])</f>
        <v>1</v>
      </c>
      <c r="G1122" s="16">
        <f>IFERROR(+INDEX([1]!Tabla4[#All],MATCH(Tabla3[[#This Row],[EKM]],'[1]LISTA DE PRECIOS EKM '!A:A,0),6),0)</f>
        <v>0</v>
      </c>
      <c r="H1122" s="16">
        <f>IFERROR(INDEX(#REF!,MATCH(Tabla3[[#This Row],[EKM]],#REF!,0),3),0)</f>
        <v>0</v>
      </c>
    </row>
    <row r="1123" spans="1:8">
      <c r="A1123" s="14" t="str">
        <f t="shared" si="17"/>
        <v>EKM20TPA317</v>
      </c>
      <c r="B1123" s="15" t="s">
        <v>4919</v>
      </c>
      <c r="C1123" s="15" t="s">
        <v>4920</v>
      </c>
      <c r="D1123" s="15">
        <v>0</v>
      </c>
      <c r="E1123" s="15">
        <v>1</v>
      </c>
      <c r="F1123" s="15">
        <f>+SUM(Tabla3[[#This Row],[BOGOTA]:[MEDELLIN]])</f>
        <v>1</v>
      </c>
      <c r="G1123" s="16">
        <f>IFERROR(+INDEX([1]!Tabla4[#All],MATCH(Tabla3[[#This Row],[EKM]],'[1]LISTA DE PRECIOS EKM '!A:A,0),6),0)</f>
        <v>0</v>
      </c>
      <c r="H1123" s="16">
        <f>IFERROR(INDEX(#REF!,MATCH(Tabla3[[#This Row],[EKM]],#REF!,0),3),0)</f>
        <v>0</v>
      </c>
    </row>
    <row r="1124" spans="1:8">
      <c r="A1124" s="14" t="str">
        <f t="shared" si="17"/>
        <v>EKM16TP41</v>
      </c>
      <c r="B1124" s="15" t="s">
        <v>4921</v>
      </c>
      <c r="C1124" s="15" t="s">
        <v>4922</v>
      </c>
      <c r="D1124" s="15">
        <v>0</v>
      </c>
      <c r="E1124" s="15">
        <v>2</v>
      </c>
      <c r="F1124" s="15">
        <f>+SUM(Tabla3[[#This Row],[BOGOTA]:[MEDELLIN]])</f>
        <v>2</v>
      </c>
      <c r="G1124" s="16">
        <f>IFERROR(+INDEX([1]!Tabla4[#All],MATCH(Tabla3[[#This Row],[EKM]],'[1]LISTA DE PRECIOS EKM '!A:A,0),6),0)</f>
        <v>0</v>
      </c>
      <c r="H1124" s="16">
        <f>IFERROR(INDEX(#REF!,MATCH(Tabla3[[#This Row],[EKM]],#REF!,0),3),0)</f>
        <v>0</v>
      </c>
    </row>
    <row r="1125" spans="1:8">
      <c r="A1125" s="14" t="str">
        <f t="shared" si="17"/>
        <v>EKM12TP43C</v>
      </c>
      <c r="B1125" s="15" t="s">
        <v>4923</v>
      </c>
      <c r="C1125" s="15" t="s">
        <v>4924</v>
      </c>
      <c r="D1125" s="15">
        <v>0</v>
      </c>
      <c r="E1125" s="15">
        <v>1</v>
      </c>
      <c r="F1125" s="15">
        <f>+SUM(Tabla3[[#This Row],[BOGOTA]:[MEDELLIN]])</f>
        <v>1</v>
      </c>
      <c r="G1125" s="16">
        <f>IFERROR(+INDEX([1]!Tabla4[#All],MATCH(Tabla3[[#This Row],[EKM]],'[1]LISTA DE PRECIOS EKM '!A:A,0),6),0)</f>
        <v>0</v>
      </c>
      <c r="H1125" s="16">
        <f>IFERROR(INDEX(#REF!,MATCH(Tabla3[[#This Row],[EKM]],#REF!,0),3),0)</f>
        <v>0</v>
      </c>
    </row>
    <row r="1126" spans="1:8">
      <c r="A1126" s="14" t="str">
        <f t="shared" si="17"/>
        <v>EKMN8T30</v>
      </c>
      <c r="B1126" s="15" t="s">
        <v>4925</v>
      </c>
      <c r="C1126" s="15" t="s">
        <v>4926</v>
      </c>
      <c r="D1126" s="15">
        <v>0</v>
      </c>
      <c r="E1126" s="15">
        <v>1</v>
      </c>
      <c r="F1126" s="15">
        <f>+SUM(Tabla3[[#This Row],[BOGOTA]:[MEDELLIN]])</f>
        <v>1</v>
      </c>
      <c r="G1126" s="16">
        <f>IFERROR(+INDEX([1]!Tabla4[#All],MATCH(Tabla3[[#This Row],[EKM]],'[1]LISTA DE PRECIOS EKM '!A:A,0),6),0)</f>
        <v>0</v>
      </c>
      <c r="H1126" s="16">
        <f>IFERROR(INDEX(#REF!,MATCH(Tabla3[[#This Row],[EKM]],#REF!,0),3),0)</f>
        <v>0</v>
      </c>
    </row>
    <row r="1127" spans="1:8">
      <c r="A1127" s="14" t="str">
        <f t="shared" si="17"/>
        <v>EKMCF2PRW</v>
      </c>
      <c r="B1127" s="15" t="s">
        <v>4927</v>
      </c>
      <c r="C1127" s="15" t="s">
        <v>4928</v>
      </c>
      <c r="D1127" s="15">
        <v>0</v>
      </c>
      <c r="E1127" s="15">
        <v>1</v>
      </c>
      <c r="F1127" s="15">
        <f>+SUM(Tabla3[[#This Row],[BOGOTA]:[MEDELLIN]])</f>
        <v>1</v>
      </c>
      <c r="G1127" s="16">
        <f>IFERROR(+INDEX([1]!Tabla4[#All],MATCH(Tabla3[[#This Row],[EKM]],'[1]LISTA DE PRECIOS EKM '!A:A,0),6),0)</f>
        <v>279900</v>
      </c>
      <c r="H1127" s="16">
        <f>IFERROR(INDEX(#REF!,MATCH(Tabla3[[#This Row],[EKM]],#REF!,0),3),0)</f>
        <v>0</v>
      </c>
    </row>
    <row r="1128" spans="1:8">
      <c r="A1128" s="14" t="str">
        <f t="shared" si="17"/>
        <v>EKMTUV</v>
      </c>
      <c r="B1128" s="15" t="s">
        <v>4895</v>
      </c>
      <c r="C1128" s="15" t="s">
        <v>4896</v>
      </c>
      <c r="D1128" s="15">
        <v>2</v>
      </c>
      <c r="E1128" s="15">
        <v>0</v>
      </c>
      <c r="F1128" s="15">
        <f>+SUM(Tabla3[[#This Row],[BOGOTA]:[MEDELLIN]])</f>
        <v>2</v>
      </c>
      <c r="G1128" s="16">
        <f>IFERROR(+INDEX([1]!Tabla4[#All],MATCH(Tabla3[[#This Row],[EKM]],'[1]LISTA DE PRECIOS EKM '!A:A,0),6),0)</f>
        <v>0</v>
      </c>
      <c r="H1128" s="16">
        <f>IFERROR(INDEX(#REF!,MATCH(Tabla3[[#This Row],[EKM]],#REF!,0),3),0)</f>
        <v>0</v>
      </c>
    </row>
    <row r="1129" spans="1:8">
      <c r="A1129" s="14" t="str">
        <f t="shared" si="17"/>
        <v>EKMALMBL02</v>
      </c>
      <c r="B1129" s="15" t="s">
        <v>4929</v>
      </c>
      <c r="C1129" s="15" t="s">
        <v>4930</v>
      </c>
      <c r="D1129" s="15">
        <v>0</v>
      </c>
      <c r="E1129" s="15">
        <v>18</v>
      </c>
      <c r="F1129" s="15">
        <f>+SUM(Tabla3[[#This Row],[BOGOTA]:[MEDELLIN]])</f>
        <v>18</v>
      </c>
      <c r="G1129" s="16">
        <f>IFERROR(+INDEX([1]!Tabla4[#All],MATCH(Tabla3[[#This Row],[EKM]],'[1]LISTA DE PRECIOS EKM '!A:A,0),6),0)</f>
        <v>49900</v>
      </c>
      <c r="H1129" s="16">
        <f>IFERROR(INDEX(#REF!,MATCH(Tabla3[[#This Row],[EKM]],#REF!,0),3),0)</f>
        <v>0</v>
      </c>
    </row>
    <row r="1130" spans="1:8">
      <c r="A1130" s="14" t="str">
        <f t="shared" si="17"/>
        <v>EKMV002G28</v>
      </c>
      <c r="B1130" s="15" t="s">
        <v>4931</v>
      </c>
      <c r="C1130" s="15" t="s">
        <v>4932</v>
      </c>
      <c r="D1130" s="15">
        <v>1</v>
      </c>
      <c r="E1130" s="15">
        <v>0</v>
      </c>
      <c r="F1130" s="15">
        <f>+SUM(Tabla3[[#This Row],[BOGOTA]:[MEDELLIN]])</f>
        <v>1</v>
      </c>
      <c r="G1130" s="16">
        <f>IFERROR(+INDEX([1]!Tabla4[#All],MATCH(Tabla3[[#This Row],[EKM]],'[1]LISTA DE PRECIOS EKM '!A:A,0),6),0)</f>
        <v>0</v>
      </c>
      <c r="H1130" s="16">
        <f>IFERROR(INDEX(#REF!,MATCH(Tabla3[[#This Row],[EKM]],#REF!,0),3),0)</f>
        <v>0</v>
      </c>
    </row>
    <row r="1131" spans="1:8">
      <c r="A1131" s="14" t="str">
        <f t="shared" si="17"/>
        <v>EKMVR01</v>
      </c>
      <c r="B1131" s="15" t="s">
        <v>4933</v>
      </c>
      <c r="C1131" s="15" t="s">
        <v>4934</v>
      </c>
      <c r="D1131" s="15">
        <v>1</v>
      </c>
      <c r="E1131" s="15">
        <v>3</v>
      </c>
      <c r="F1131" s="15">
        <f>+SUM(Tabla3[[#This Row],[BOGOTA]:[MEDELLIN]])</f>
        <v>4</v>
      </c>
      <c r="G1131" s="16">
        <f>IFERROR(+INDEX([1]!Tabla4[#All],MATCH(Tabla3[[#This Row],[EKM]],'[1]LISTA DE PRECIOS EKM '!A:A,0),6),0)</f>
        <v>199900</v>
      </c>
      <c r="H1131" s="16">
        <f>IFERROR(INDEX(#REF!,MATCH(Tabla3[[#This Row],[EKM]],#REF!,0),3),0)</f>
        <v>0</v>
      </c>
    </row>
    <row r="1132" spans="1:8">
      <c r="A1132" s="14" t="str">
        <f t="shared" si="17"/>
        <v>EKMCHB1001P</v>
      </c>
      <c r="B1132" s="15" t="s">
        <v>4935</v>
      </c>
      <c r="C1132" s="15" t="s">
        <v>4936</v>
      </c>
      <c r="D1132" s="15">
        <v>0</v>
      </c>
      <c r="E1132" s="15">
        <v>1</v>
      </c>
      <c r="F1132" s="15">
        <f>+SUM(Tabla3[[#This Row],[BOGOTA]:[MEDELLIN]])</f>
        <v>1</v>
      </c>
      <c r="G1132" s="16">
        <f>IFERROR(+INDEX([1]!Tabla4[#All],MATCH(Tabla3[[#This Row],[EKM]],'[1]LISTA DE PRECIOS EKM '!A:A,0),6),0)</f>
        <v>889900</v>
      </c>
      <c r="H1132" s="16">
        <f>IFERROR(INDEX(#REF!,MATCH(Tabla3[[#This Row],[EKM]],#REF!,0),3),0)</f>
        <v>0</v>
      </c>
    </row>
    <row r="1133" spans="1:8">
      <c r="A1133" s="14" t="str">
        <f t="shared" si="17"/>
        <v>EKMVR02</v>
      </c>
      <c r="B1133" s="15" t="s">
        <v>4937</v>
      </c>
      <c r="C1133" s="15" t="s">
        <v>4938</v>
      </c>
      <c r="D1133" s="15">
        <v>0</v>
      </c>
      <c r="E1133" s="15">
        <v>1</v>
      </c>
      <c r="F1133" s="15">
        <f>+SUM(Tabla3[[#This Row],[BOGOTA]:[MEDELLIN]])</f>
        <v>1</v>
      </c>
      <c r="G1133" s="16">
        <f>IFERROR(+INDEX([1]!Tabla4[#All],MATCH(Tabla3[[#This Row],[EKM]],'[1]LISTA DE PRECIOS EKM '!A:A,0),6),0)</f>
        <v>309900</v>
      </c>
      <c r="H1133" s="16">
        <f>IFERROR(INDEX(#REF!,MATCH(Tabla3[[#This Row],[EKM]],#REF!,0),3),0)</f>
        <v>0</v>
      </c>
    </row>
    <row r="1134" spans="1:8">
      <c r="A1134" s="14" t="str">
        <f t="shared" si="17"/>
        <v>EKMVR08</v>
      </c>
      <c r="B1134" s="15" t="s">
        <v>4939</v>
      </c>
      <c r="C1134" s="15" t="s">
        <v>4940</v>
      </c>
      <c r="D1134" s="15">
        <v>0</v>
      </c>
      <c r="E1134" s="15">
        <v>2</v>
      </c>
      <c r="F1134" s="15">
        <f>+SUM(Tabla3[[#This Row],[BOGOTA]:[MEDELLIN]])</f>
        <v>2</v>
      </c>
      <c r="G1134" s="16">
        <f>IFERROR(+INDEX([1]!Tabla4[#All],MATCH(Tabla3[[#This Row],[EKM]],'[1]LISTA DE PRECIOS EKM '!A:A,0),6),0)</f>
        <v>299900</v>
      </c>
      <c r="H1134" s="16">
        <f>IFERROR(INDEX(#REF!,MATCH(Tabla3[[#This Row],[EKM]],#REF!,0),3),0)</f>
        <v>0</v>
      </c>
    </row>
    <row r="1135" spans="1:8">
      <c r="A1135" s="14" t="str">
        <f t="shared" si="17"/>
        <v>EKMVR10</v>
      </c>
      <c r="B1135" s="15" t="s">
        <v>4941</v>
      </c>
      <c r="C1135" s="15" t="s">
        <v>4942</v>
      </c>
      <c r="D1135" s="15">
        <v>2</v>
      </c>
      <c r="E1135" s="15">
        <v>3</v>
      </c>
      <c r="F1135" s="15">
        <f>+SUM(Tabla3[[#This Row],[BOGOTA]:[MEDELLIN]])</f>
        <v>5</v>
      </c>
      <c r="G1135" s="16">
        <f>IFERROR(+INDEX([1]!Tabla4[#All],MATCH(Tabla3[[#This Row],[EKM]],'[1]LISTA DE PRECIOS EKM '!A:A,0),6),0)</f>
        <v>269900</v>
      </c>
      <c r="H1135" s="16">
        <f>IFERROR(INDEX(#REF!,MATCH(Tabla3[[#This Row],[EKM]],#REF!,0),3),0)</f>
        <v>0</v>
      </c>
    </row>
    <row r="1136" spans="1:8">
      <c r="A1136" s="14" t="str">
        <f t="shared" si="17"/>
        <v>EKMCNH140</v>
      </c>
      <c r="B1136" s="15" t="s">
        <v>4945</v>
      </c>
      <c r="C1136" s="15" t="s">
        <v>4946</v>
      </c>
      <c r="D1136" s="15">
        <v>0</v>
      </c>
      <c r="E1136" s="15">
        <v>16</v>
      </c>
      <c r="F1136" s="15">
        <f>+SUM(Tabla3[[#This Row],[BOGOTA]:[MEDELLIN]])</f>
        <v>16</v>
      </c>
      <c r="G1136" s="16">
        <f>IFERROR(+INDEX([1]!Tabla4[#All],MATCH(Tabla3[[#This Row],[EKM]],'[1]LISTA DE PRECIOS EKM '!A:A,0),6),0)</f>
        <v>1149900</v>
      </c>
      <c r="H1136" s="16">
        <f>IFERROR(INDEX(#REF!,MATCH(Tabla3[[#This Row],[EKM]],#REF!,0),3),0)</f>
        <v>0</v>
      </c>
    </row>
    <row r="1137" spans="1:8">
      <c r="A1137" s="14" t="str">
        <f t="shared" si="17"/>
        <v>EKMCLPK140</v>
      </c>
      <c r="B1137" s="15" t="s">
        <v>4947</v>
      </c>
      <c r="C1137" s="15" t="s">
        <v>4948</v>
      </c>
      <c r="D1137" s="15">
        <v>0</v>
      </c>
      <c r="E1137" s="15">
        <v>4</v>
      </c>
      <c r="F1137" s="15">
        <f>+SUM(Tabla3[[#This Row],[BOGOTA]:[MEDELLIN]])</f>
        <v>4</v>
      </c>
      <c r="G1137" s="16">
        <f>IFERROR(+INDEX([1]!Tabla4[#All],MATCH(Tabla3[[#This Row],[EKM]],'[1]LISTA DE PRECIOS EKM '!A:A,0),6),0)</f>
        <v>1989900</v>
      </c>
      <c r="H1137" s="16">
        <f>IFERROR(INDEX(#REF!,MATCH(Tabla3[[#This Row],[EKM]],#REF!,0),3),0)</f>
        <v>0</v>
      </c>
    </row>
    <row r="1138" spans="1:8">
      <c r="A1138" s="14" t="str">
        <f t="shared" si="17"/>
        <v>EKMVR10LT</v>
      </c>
      <c r="B1138" s="15" t="s">
        <v>4943</v>
      </c>
      <c r="C1138" s="15" t="s">
        <v>4944</v>
      </c>
      <c r="D1138" s="15">
        <v>1</v>
      </c>
      <c r="E1138" s="15">
        <v>0</v>
      </c>
      <c r="F1138" s="15">
        <f>+SUM(Tabla3[[#This Row],[BOGOTA]:[MEDELLIN]])</f>
        <v>1</v>
      </c>
      <c r="G1138" s="16">
        <f>IFERROR(+INDEX([1]!Tabla4[#All],MATCH(Tabla3[[#This Row],[EKM]],'[1]LISTA DE PRECIOS EKM '!A:A,0),6),0)</f>
        <v>629900</v>
      </c>
      <c r="H1138" s="16">
        <f>IFERROR(INDEX(#REF!,MATCH(Tabla3[[#This Row],[EKM]],#REF!,0),3),0)</f>
        <v>0</v>
      </c>
    </row>
    <row r="1139" spans="1:8">
      <c r="A1139" s="14" t="str">
        <f t="shared" si="17"/>
        <v>EKMVR12LT</v>
      </c>
      <c r="B1139" s="15" t="s">
        <v>4949</v>
      </c>
      <c r="C1139" s="15" t="s">
        <v>4950</v>
      </c>
      <c r="D1139" s="15">
        <v>1</v>
      </c>
      <c r="E1139" s="15">
        <v>3</v>
      </c>
      <c r="F1139" s="15">
        <f>+SUM(Tabla3[[#This Row],[BOGOTA]:[MEDELLIN]])</f>
        <v>4</v>
      </c>
      <c r="G1139" s="16">
        <f>IFERROR(+INDEX([1]!Tabla4[#All],MATCH(Tabla3[[#This Row],[EKM]],'[1]LISTA DE PRECIOS EKM '!A:A,0),6),0)</f>
        <v>629900</v>
      </c>
      <c r="H1139" s="16">
        <f>IFERROR(INDEX(#REF!,MATCH(Tabla3[[#This Row],[EKM]],#REF!,0),3),0)</f>
        <v>0</v>
      </c>
    </row>
    <row r="1140" spans="1:8">
      <c r="A1140" s="14" t="str">
        <f t="shared" si="17"/>
        <v>EKMCNH160</v>
      </c>
      <c r="B1140" s="15" t="s">
        <v>4951</v>
      </c>
      <c r="C1140" s="15" t="s">
        <v>4952</v>
      </c>
      <c r="D1140" s="15">
        <v>0</v>
      </c>
      <c r="E1140" s="15">
        <v>4</v>
      </c>
      <c r="F1140" s="15">
        <f>+SUM(Tabla3[[#This Row],[BOGOTA]:[MEDELLIN]])</f>
        <v>4</v>
      </c>
      <c r="G1140" s="16">
        <f>IFERROR(+INDEX([1]!Tabla4[#All],MATCH(Tabla3[[#This Row],[EKM]],'[1]LISTA DE PRECIOS EKM '!A:A,0),6),0)</f>
        <v>1289900</v>
      </c>
      <c r="H1140" s="16">
        <f>IFERROR(INDEX(#REF!,MATCH(Tabla3[[#This Row],[EKM]],#REF!,0),3),0)</f>
        <v>0</v>
      </c>
    </row>
    <row r="1141" spans="1:8">
      <c r="A1141" s="14" t="str">
        <f t="shared" si="17"/>
        <v>EKMCHF100</v>
      </c>
      <c r="B1141" s="15" t="s">
        <v>4953</v>
      </c>
      <c r="C1141" s="15" t="s">
        <v>4954</v>
      </c>
      <c r="D1141" s="15">
        <v>0</v>
      </c>
      <c r="E1141" s="15">
        <v>4</v>
      </c>
      <c r="F1141" s="15">
        <f>+SUM(Tabla3[[#This Row],[BOGOTA]:[MEDELLIN]])</f>
        <v>4</v>
      </c>
      <c r="G1141" s="16">
        <f>IFERROR(+INDEX([1]!Tabla4[#All],MATCH(Tabla3[[#This Row],[EKM]],'[1]LISTA DE PRECIOS EKM '!A:A,0),6),0)</f>
        <v>669900</v>
      </c>
      <c r="H1141" s="16">
        <f>IFERROR(INDEX(#REF!,MATCH(Tabla3[[#This Row],[EKM]],#REF!,0),3),0)</f>
        <v>0</v>
      </c>
    </row>
    <row r="1142" spans="1:8">
      <c r="A1142" s="14" t="str">
        <f t="shared" si="17"/>
        <v>EKMCNH120</v>
      </c>
      <c r="B1142" s="15" t="s">
        <v>4957</v>
      </c>
      <c r="C1142" s="15" t="s">
        <v>4958</v>
      </c>
      <c r="D1142" s="15">
        <v>0</v>
      </c>
      <c r="E1142" s="15">
        <v>0</v>
      </c>
      <c r="F1142" s="15">
        <f>+SUM(Tabla3[[#This Row],[BOGOTA]:[MEDELLIN]])</f>
        <v>0</v>
      </c>
      <c r="G1142" s="16">
        <f>IFERROR(+INDEX([1]!Tabla4[#All],MATCH(Tabla3[[#This Row],[EKM]],'[1]LISTA DE PRECIOS EKM '!A:A,0),6),0)</f>
        <v>1029900</v>
      </c>
      <c r="H1142" s="16">
        <f>IFERROR(INDEX(#REF!,MATCH(Tabla3[[#This Row],[EKM]],#REF!,0),3),0)</f>
        <v>0</v>
      </c>
    </row>
    <row r="1143" spans="1:8">
      <c r="A1143" s="14" t="str">
        <f t="shared" si="17"/>
        <v>EKMCSH2P200</v>
      </c>
      <c r="B1143" s="15" t="s">
        <v>4959</v>
      </c>
      <c r="C1143" s="15" t="s">
        <v>4960</v>
      </c>
      <c r="D1143" s="15">
        <v>0</v>
      </c>
      <c r="E1143" s="15">
        <v>4</v>
      </c>
      <c r="F1143" s="15">
        <f>+SUM(Tabla3[[#This Row],[BOGOTA]:[MEDELLIN]])</f>
        <v>4</v>
      </c>
      <c r="G1143" s="16">
        <f>IFERROR(+INDEX([1]!Tabla4[#All],MATCH(Tabla3[[#This Row],[EKM]],'[1]LISTA DE PRECIOS EKM '!A:A,0),6),0)</f>
        <v>2309900</v>
      </c>
      <c r="H1143" s="16">
        <f>IFERROR(INDEX(#REF!,MATCH(Tabla3[[#This Row],[EKM]],#REF!,0),3),0)</f>
        <v>0</v>
      </c>
    </row>
    <row r="1144" spans="1:8">
      <c r="A1144" s="14" t="str">
        <f t="shared" si="17"/>
        <v>EKMCLPK160</v>
      </c>
      <c r="B1144" s="15" t="s">
        <v>4961</v>
      </c>
      <c r="C1144" s="15" t="s">
        <v>4962</v>
      </c>
      <c r="D1144" s="15">
        <v>0</v>
      </c>
      <c r="E1144" s="15">
        <v>2</v>
      </c>
      <c r="F1144" s="15">
        <f>+SUM(Tabla3[[#This Row],[BOGOTA]:[MEDELLIN]])</f>
        <v>2</v>
      </c>
      <c r="G1144" s="16">
        <f>IFERROR(+INDEX([1]!Tabla4[#All],MATCH(Tabla3[[#This Row],[EKM]],'[1]LISTA DE PRECIOS EKM '!A:A,0),6),0)</f>
        <v>2269900</v>
      </c>
      <c r="H1144" s="16">
        <f>IFERROR(INDEX(#REF!,MATCH(Tabla3[[#This Row],[EKM]],#REF!,0),3),0)</f>
        <v>0</v>
      </c>
    </row>
    <row r="1145" spans="1:8">
      <c r="A1145" s="14" t="str">
        <f t="shared" si="17"/>
        <v>EKMCLPK200</v>
      </c>
      <c r="B1145" s="15" t="s">
        <v>4963</v>
      </c>
      <c r="C1145" s="15" t="s">
        <v>4964</v>
      </c>
      <c r="D1145" s="15">
        <v>0</v>
      </c>
      <c r="E1145" s="15">
        <v>2</v>
      </c>
      <c r="F1145" s="15">
        <f>+SUM(Tabla3[[#This Row],[BOGOTA]:[MEDELLIN]])</f>
        <v>2</v>
      </c>
      <c r="G1145" s="16">
        <f>IFERROR(+INDEX([1]!Tabla4[#All],MATCH(Tabla3[[#This Row],[EKM]],'[1]LISTA DE PRECIOS EKM '!A:A,0),6),0)</f>
        <v>2859900</v>
      </c>
      <c r="H1145" s="16">
        <f>IFERROR(INDEX(#REF!,MATCH(Tabla3[[#This Row],[EKM]],#REF!,0),3),0)</f>
        <v>0</v>
      </c>
    </row>
    <row r="1146" spans="1:8">
      <c r="A1146" s="14" t="str">
        <f t="shared" si="17"/>
        <v>EKMTOPA140</v>
      </c>
      <c r="B1146" s="15" t="s">
        <v>4965</v>
      </c>
      <c r="C1146" s="15" t="s">
        <v>4966</v>
      </c>
      <c r="D1146" s="15">
        <v>0</v>
      </c>
      <c r="E1146" s="15">
        <v>5</v>
      </c>
      <c r="F1146" s="15">
        <f>+SUM(Tabla3[[#This Row],[BOGOTA]:[MEDELLIN]])</f>
        <v>5</v>
      </c>
      <c r="G1146" s="16">
        <f>IFERROR(+INDEX([1]!Tabla4[#All],MATCH(Tabla3[[#This Row],[EKM]],'[1]LISTA DE PRECIOS EKM '!A:A,0),6),0)</f>
        <v>579900</v>
      </c>
      <c r="H1146" s="16">
        <f>IFERROR(INDEX(#REF!,MATCH(Tabla3[[#This Row],[EKM]],#REF!,0),3),0)</f>
        <v>0</v>
      </c>
    </row>
    <row r="1147" spans="1:8">
      <c r="A1147" s="14" t="str">
        <f t="shared" si="17"/>
        <v>EKMCDS140</v>
      </c>
      <c r="B1147" s="15" t="s">
        <v>4967</v>
      </c>
      <c r="C1147" s="15" t="s">
        <v>4968</v>
      </c>
      <c r="D1147" s="15">
        <v>0</v>
      </c>
      <c r="E1147" s="15">
        <v>1</v>
      </c>
      <c r="F1147" s="15">
        <f>+SUM(Tabla3[[#This Row],[BOGOTA]:[MEDELLIN]])</f>
        <v>1</v>
      </c>
      <c r="G1147" s="16">
        <f>IFERROR(+INDEX([1]!Tabla4[#All],MATCH(Tabla3[[#This Row],[EKM]],'[1]LISTA DE PRECIOS EKM '!A:A,0),6),0)</f>
        <v>789900</v>
      </c>
      <c r="H1147" s="16">
        <f>IFERROR(INDEX(#REF!,MATCH(Tabla3[[#This Row],[EKM]],#REF!,0),3),0)</f>
        <v>0</v>
      </c>
    </row>
    <row r="1148" spans="1:8">
      <c r="A1148" s="14" t="str">
        <f t="shared" si="17"/>
        <v>EKMCEPM160</v>
      </c>
      <c r="B1148" s="15" t="s">
        <v>4969</v>
      </c>
      <c r="C1148" s="15" t="s">
        <v>4970</v>
      </c>
      <c r="D1148" s="15">
        <v>0</v>
      </c>
      <c r="E1148" s="15">
        <v>1</v>
      </c>
      <c r="F1148" s="15">
        <f>+SUM(Tabla3[[#This Row],[BOGOTA]:[MEDELLIN]])</f>
        <v>1</v>
      </c>
      <c r="G1148" s="16">
        <f>IFERROR(+INDEX([1]!Tabla4[#All],MATCH(Tabla3[[#This Row],[EKM]],'[1]LISTA DE PRECIOS EKM '!A:A,0),6),0)</f>
        <v>1019900</v>
      </c>
      <c r="H1148" s="16">
        <f>IFERROR(INDEX(#REF!,MATCH(Tabla3[[#This Row],[EKM]],#REF!,0),3),0)</f>
        <v>0</v>
      </c>
    </row>
    <row r="1149" spans="1:8">
      <c r="A1149" s="14" t="str">
        <f t="shared" si="17"/>
        <v>EKMVR13</v>
      </c>
      <c r="B1149" s="15" t="s">
        <v>4955</v>
      </c>
      <c r="C1149" s="15" t="s">
        <v>4956</v>
      </c>
      <c r="D1149" s="15">
        <v>0</v>
      </c>
      <c r="E1149" s="15">
        <v>2</v>
      </c>
      <c r="F1149" s="15">
        <f>+SUM(Tabla3[[#This Row],[BOGOTA]:[MEDELLIN]])</f>
        <v>2</v>
      </c>
      <c r="G1149" s="16">
        <f>IFERROR(+INDEX([1]!Tabla4[#All],MATCH(Tabla3[[#This Row],[EKM]],'[1]LISTA DE PRECIOS EKM '!A:A,0),6),0)</f>
        <v>229900</v>
      </c>
      <c r="H1149" s="16">
        <f>IFERROR(INDEX(#REF!,MATCH(Tabla3[[#This Row],[EKM]],#REF!,0),3),0)</f>
        <v>0</v>
      </c>
    </row>
    <row r="1150" spans="1:8">
      <c r="A1150" s="14" t="str">
        <f t="shared" si="17"/>
        <v>EKMCDS160</v>
      </c>
      <c r="B1150" s="15" t="s">
        <v>4971</v>
      </c>
      <c r="C1150" s="15" t="s">
        <v>4972</v>
      </c>
      <c r="D1150" s="15">
        <v>0</v>
      </c>
      <c r="E1150" s="15">
        <v>1</v>
      </c>
      <c r="F1150" s="15">
        <f>+SUM(Tabla3[[#This Row],[BOGOTA]:[MEDELLIN]])</f>
        <v>1</v>
      </c>
      <c r="G1150" s="16">
        <f>IFERROR(+INDEX([1]!Tabla4[#All],MATCH(Tabla3[[#This Row],[EKM]],'[1]LISTA DE PRECIOS EKM '!A:A,0),6),0)</f>
        <v>0</v>
      </c>
      <c r="H1150" s="16">
        <f>IFERROR(INDEX(#REF!,MATCH(Tabla3[[#This Row],[EKM]],#REF!,0),3),0)</f>
        <v>0</v>
      </c>
    </row>
    <row r="1151" spans="1:8">
      <c r="A1151" s="14" t="str">
        <f t="shared" si="17"/>
        <v>EKMCEPM140</v>
      </c>
      <c r="B1151" s="15" t="s">
        <v>4973</v>
      </c>
      <c r="C1151" s="15" t="s">
        <v>4974</v>
      </c>
      <c r="D1151" s="15">
        <v>0</v>
      </c>
      <c r="E1151" s="15">
        <v>1</v>
      </c>
      <c r="F1151" s="15">
        <f>+SUM(Tabla3[[#This Row],[BOGOTA]:[MEDELLIN]])</f>
        <v>1</v>
      </c>
      <c r="G1151" s="16">
        <f>IFERROR(+INDEX([1]!Tabla4[#All],MATCH(Tabla3[[#This Row],[EKM]],'[1]LISTA DE PRECIOS EKM '!A:A,0),6),0)</f>
        <v>0</v>
      </c>
      <c r="H1151" s="16">
        <f>IFERROR(INDEX(#REF!,MATCH(Tabla3[[#This Row],[EKM]],#REF!,0),3),0)</f>
        <v>0</v>
      </c>
    </row>
    <row r="1152" spans="1:8">
      <c r="A1152" s="14" t="str">
        <f t="shared" si="17"/>
        <v>EKMCME160</v>
      </c>
      <c r="B1152" s="15" t="s">
        <v>4975</v>
      </c>
      <c r="C1152" s="15" t="s">
        <v>4976</v>
      </c>
      <c r="D1152" s="15">
        <v>0</v>
      </c>
      <c r="E1152" s="15">
        <v>1</v>
      </c>
      <c r="F1152" s="15">
        <f>+SUM(Tabla3[[#This Row],[BOGOTA]:[MEDELLIN]])</f>
        <v>1</v>
      </c>
      <c r="G1152" s="16">
        <f>IFERROR(+INDEX([1]!Tabla4[#All],MATCH(Tabla3[[#This Row],[EKM]],'[1]LISTA DE PRECIOS EKM '!A:A,0),6),0)</f>
        <v>0</v>
      </c>
      <c r="H1152" s="16">
        <f>IFERROR(INDEX(#REF!,MATCH(Tabla3[[#This Row],[EKM]],#REF!,0),3),0)</f>
        <v>0</v>
      </c>
    </row>
    <row r="1153" spans="1:8">
      <c r="A1153" s="14" t="str">
        <f t="shared" si="17"/>
        <v>EKMTOP160</v>
      </c>
      <c r="B1153" s="15" t="s">
        <v>4977</v>
      </c>
      <c r="C1153" s="15" t="s">
        <v>4978</v>
      </c>
      <c r="D1153" s="15">
        <v>0</v>
      </c>
      <c r="E1153" s="15">
        <v>2</v>
      </c>
      <c r="F1153" s="15">
        <f>+SUM(Tabla3[[#This Row],[BOGOTA]:[MEDELLIN]])</f>
        <v>2</v>
      </c>
      <c r="G1153" s="16">
        <f>IFERROR(+INDEX([1]!Tabla4[#All],MATCH(Tabla3[[#This Row],[EKM]],'[1]LISTA DE PRECIOS EKM '!A:A,0),6),0)</f>
        <v>0</v>
      </c>
      <c r="H1153" s="16">
        <f>IFERROR(INDEX(#REF!,MATCH(Tabla3[[#This Row],[EKM]],#REF!,0),3),0)</f>
        <v>0</v>
      </c>
    </row>
    <row r="1154" spans="1:8">
      <c r="A1154" s="14" t="str">
        <f t="shared" ref="A1154:A1177" si="18">+TRIM(B1154)</f>
        <v>EKMVR13L</v>
      </c>
      <c r="B1154" s="15" t="s">
        <v>4979</v>
      </c>
      <c r="C1154" s="15" t="s">
        <v>4980</v>
      </c>
      <c r="D1154" s="15">
        <v>0</v>
      </c>
      <c r="E1154" s="15">
        <v>1</v>
      </c>
      <c r="F1154" s="15">
        <f>+SUM(Tabla3[[#This Row],[BOGOTA]:[MEDELLIN]])</f>
        <v>1</v>
      </c>
      <c r="G1154" s="16">
        <f>IFERROR(+INDEX([1]!Tabla4[#All],MATCH(Tabla3[[#This Row],[EKM]],'[1]LISTA DE PRECIOS EKM '!A:A,0),6),0)</f>
        <v>439900</v>
      </c>
      <c r="H1154" s="16">
        <f>IFERROR(INDEX(#REF!,MATCH(Tabla3[[#This Row],[EKM]],#REF!,0),3),0)</f>
        <v>0</v>
      </c>
    </row>
    <row r="1155" spans="1:8">
      <c r="A1155" s="14" t="str">
        <f t="shared" si="18"/>
        <v>EKMVR13LT</v>
      </c>
      <c r="B1155" s="15" t="s">
        <v>4981</v>
      </c>
      <c r="C1155" s="15" t="s">
        <v>4982</v>
      </c>
      <c r="D1155" s="15">
        <v>0</v>
      </c>
      <c r="E1155" s="15">
        <v>1</v>
      </c>
      <c r="F1155" s="15">
        <f>+SUM(Tabla3[[#This Row],[BOGOTA]:[MEDELLIN]])</f>
        <v>1</v>
      </c>
      <c r="G1155" s="16">
        <f>IFERROR(+INDEX([1]!Tabla4[#All],MATCH(Tabla3[[#This Row],[EKM]],'[1]LISTA DE PRECIOS EKM '!A:A,0),6),0)</f>
        <v>619900</v>
      </c>
      <c r="H1155" s="16">
        <f>IFERROR(INDEX(#REF!,MATCH(Tabla3[[#This Row],[EKM]],#REF!,0),3),0)</f>
        <v>0</v>
      </c>
    </row>
    <row r="1156" spans="1:8">
      <c r="A1156" s="14" t="str">
        <f t="shared" si="18"/>
        <v>EKMVR15</v>
      </c>
      <c r="B1156" s="15" t="s">
        <v>4983</v>
      </c>
      <c r="C1156" s="15" t="s">
        <v>4984</v>
      </c>
      <c r="D1156" s="15">
        <v>1</v>
      </c>
      <c r="E1156" s="15">
        <v>1</v>
      </c>
      <c r="F1156" s="15">
        <f>+SUM(Tabla3[[#This Row],[BOGOTA]:[MEDELLIN]])</f>
        <v>2</v>
      </c>
      <c r="G1156" s="16">
        <f>IFERROR(+INDEX([1]!Tabla4[#All],MATCH(Tabla3[[#This Row],[EKM]],'[1]LISTA DE PRECIOS EKM '!A:A,0),6),0)</f>
        <v>199900</v>
      </c>
      <c r="H1156" s="16">
        <f>IFERROR(INDEX(#REF!,MATCH(Tabla3[[#This Row],[EKM]],#REF!,0),3),0)</f>
        <v>0</v>
      </c>
    </row>
    <row r="1157" spans="1:8">
      <c r="A1157" s="14" t="str">
        <f t="shared" si="18"/>
        <v>EKMVR17</v>
      </c>
      <c r="B1157" s="15" t="s">
        <v>4985</v>
      </c>
      <c r="C1157" s="15" t="s">
        <v>4986</v>
      </c>
      <c r="D1157" s="15">
        <v>2</v>
      </c>
      <c r="E1157" s="15">
        <v>3</v>
      </c>
      <c r="F1157" s="15">
        <f>+SUM(Tabla3[[#This Row],[BOGOTA]:[MEDELLIN]])</f>
        <v>5</v>
      </c>
      <c r="G1157" s="16">
        <f>IFERROR(+INDEX([1]!Tabla4[#All],MATCH(Tabla3[[#This Row],[EKM]],'[1]LISTA DE PRECIOS EKM '!A:A,0),6),0)</f>
        <v>369900</v>
      </c>
      <c r="H1157" s="16">
        <f>IFERROR(INDEX(#REF!,MATCH(Tabla3[[#This Row],[EKM]],#REF!,0),3),0)</f>
        <v>0</v>
      </c>
    </row>
    <row r="1158" spans="1:8">
      <c r="A1158" s="14" t="str">
        <f t="shared" si="18"/>
        <v>EKMVR20L</v>
      </c>
      <c r="B1158" s="15" t="s">
        <v>4987</v>
      </c>
      <c r="C1158" s="15" t="s">
        <v>4988</v>
      </c>
      <c r="D1158" s="15">
        <v>1</v>
      </c>
      <c r="E1158" s="15">
        <v>2</v>
      </c>
      <c r="F1158" s="15">
        <f>+SUM(Tabla3[[#This Row],[BOGOTA]:[MEDELLIN]])</f>
        <v>3</v>
      </c>
      <c r="G1158" s="16">
        <f>IFERROR(+INDEX([1]!Tabla4[#All],MATCH(Tabla3[[#This Row],[EKM]],'[1]LISTA DE PRECIOS EKM '!A:A,0),6),0)</f>
        <v>599900</v>
      </c>
      <c r="H1158" s="16">
        <f>IFERROR(INDEX(#REF!,MATCH(Tabla3[[#This Row],[EKM]],#REF!,0),3),0)</f>
        <v>0</v>
      </c>
    </row>
    <row r="1159" spans="1:8">
      <c r="A1159" s="14" t="str">
        <f t="shared" si="18"/>
        <v>EKMVR23</v>
      </c>
      <c r="B1159" s="15" t="s">
        <v>4989</v>
      </c>
      <c r="C1159" s="15" t="s">
        <v>4990</v>
      </c>
      <c r="D1159" s="15">
        <v>1</v>
      </c>
      <c r="E1159" s="15">
        <v>1</v>
      </c>
      <c r="F1159" s="15">
        <f>+SUM(Tabla3[[#This Row],[BOGOTA]:[MEDELLIN]])</f>
        <v>2</v>
      </c>
      <c r="G1159" s="16">
        <f>IFERROR(+INDEX([1]!Tabla4[#All],MATCH(Tabla3[[#This Row],[EKM]],'[1]LISTA DE PRECIOS EKM '!A:A,0),6),0)</f>
        <v>229900</v>
      </c>
      <c r="H1159" s="16">
        <f>IFERROR(INDEX(#REF!,MATCH(Tabla3[[#This Row],[EKM]],#REF!,0),3),0)</f>
        <v>0</v>
      </c>
    </row>
    <row r="1160" spans="1:8">
      <c r="A1160" s="14" t="str">
        <f t="shared" si="18"/>
        <v>EKMVR25</v>
      </c>
      <c r="B1160" s="15" t="s">
        <v>4991</v>
      </c>
      <c r="C1160" s="15" t="s">
        <v>4992</v>
      </c>
      <c r="D1160" s="15">
        <v>0</v>
      </c>
      <c r="E1160" s="15">
        <v>5</v>
      </c>
      <c r="F1160" s="15">
        <f>+SUM(Tabla3[[#This Row],[BOGOTA]:[MEDELLIN]])</f>
        <v>5</v>
      </c>
      <c r="G1160" s="16">
        <f>IFERROR(+INDEX([1]!Tabla4[#All],MATCH(Tabla3[[#This Row],[EKM]],'[1]LISTA DE PRECIOS EKM '!A:A,0),6),0)</f>
        <v>299900</v>
      </c>
      <c r="H1160" s="16">
        <f>IFERROR(INDEX(#REF!,MATCH(Tabla3[[#This Row],[EKM]],#REF!,0),3),0)</f>
        <v>0</v>
      </c>
    </row>
    <row r="1161" spans="1:8">
      <c r="A1161" s="14" t="str">
        <f t="shared" si="18"/>
        <v>EKMC179</v>
      </c>
      <c r="B1161" s="15" t="s">
        <v>4993</v>
      </c>
      <c r="C1161" s="15" t="s">
        <v>4994</v>
      </c>
      <c r="D1161" s="15">
        <v>0</v>
      </c>
      <c r="E1161" s="15">
        <v>1</v>
      </c>
      <c r="F1161" s="15">
        <f>+SUM(Tabla3[[#This Row],[BOGOTA]:[MEDELLIN]])</f>
        <v>1</v>
      </c>
      <c r="G1161" s="16">
        <f>IFERROR(+INDEX([1]!Tabla4[#All],MATCH(Tabla3[[#This Row],[EKM]],'[1]LISTA DE PRECIOS EKM '!A:A,0),6),0)</f>
        <v>1199900</v>
      </c>
      <c r="H1161" s="16">
        <f>IFERROR(INDEX(#REF!,MATCH(Tabla3[[#This Row],[EKM]],#REF!,0),3),0)</f>
        <v>0</v>
      </c>
    </row>
    <row r="1162" spans="1:8">
      <c r="A1162" s="14" t="str">
        <f t="shared" si="18"/>
        <v>EKMMF200N</v>
      </c>
      <c r="B1162" s="15" t="s">
        <v>4995</v>
      </c>
      <c r="C1162" s="15" t="s">
        <v>4996</v>
      </c>
      <c r="D1162" s="15">
        <v>0</v>
      </c>
      <c r="E1162" s="15">
        <v>0</v>
      </c>
      <c r="F1162" s="15">
        <f>+SUM(Tabla3[[#This Row],[BOGOTA]:[MEDELLIN]])</f>
        <v>0</v>
      </c>
      <c r="G1162" s="16">
        <f>IFERROR(+INDEX([1]!Tabla4[#All],MATCH(Tabla3[[#This Row],[EKM]],'[1]LISTA DE PRECIOS EKM '!A:A,0),6),0)</f>
        <v>3499900</v>
      </c>
      <c r="H1162" s="16">
        <f>IFERROR(INDEX(#REF!,MATCH(Tabla3[[#This Row],[EKM]],#REF!,0),3),0)</f>
        <v>0</v>
      </c>
    </row>
    <row r="1163" spans="1:8">
      <c r="A1163" s="14" t="str">
        <f t="shared" si="18"/>
        <v>EKMVR26</v>
      </c>
      <c r="B1163" s="15" t="s">
        <v>4997</v>
      </c>
      <c r="C1163" s="15" t="s">
        <v>4998</v>
      </c>
      <c r="D1163" s="15">
        <v>1</v>
      </c>
      <c r="E1163" s="15">
        <v>1</v>
      </c>
      <c r="F1163" s="15">
        <f>+SUM(Tabla3[[#This Row],[BOGOTA]:[MEDELLIN]])</f>
        <v>2</v>
      </c>
      <c r="G1163" s="16">
        <f>IFERROR(+INDEX([1]!Tabla4[#All],MATCH(Tabla3[[#This Row],[EKM]],'[1]LISTA DE PRECIOS EKM '!A:A,0),6),0)</f>
        <v>289900</v>
      </c>
      <c r="H1163" s="16">
        <f>IFERROR(INDEX(#REF!,MATCH(Tabla3[[#This Row],[EKM]],#REF!,0),3),0)</f>
        <v>0</v>
      </c>
    </row>
    <row r="1164" spans="1:8">
      <c r="A1164" s="14" t="str">
        <f t="shared" si="18"/>
        <v>EKMVR31L</v>
      </c>
      <c r="B1164" s="15" t="s">
        <v>4999</v>
      </c>
      <c r="C1164" s="15" t="s">
        <v>5000</v>
      </c>
      <c r="D1164" s="15">
        <v>1</v>
      </c>
      <c r="E1164" s="15">
        <v>2</v>
      </c>
      <c r="F1164" s="15">
        <f>+SUM(Tabla3[[#This Row],[BOGOTA]:[MEDELLIN]])</f>
        <v>3</v>
      </c>
      <c r="G1164" s="16">
        <f>IFERROR(+INDEX([1]!Tabla4[#All],MATCH(Tabla3[[#This Row],[EKM]],'[1]LISTA DE PRECIOS EKM '!A:A,0),6),0)</f>
        <v>479900</v>
      </c>
      <c r="H1164" s="16">
        <f>IFERROR(INDEX(#REF!,MATCH(Tabla3[[#This Row],[EKM]],#REF!,0),3),0)</f>
        <v>0</v>
      </c>
    </row>
    <row r="1165" spans="1:8">
      <c r="A1165" s="14" t="str">
        <f t="shared" si="18"/>
        <v>EKM2002</v>
      </c>
      <c r="B1165" s="15" t="s">
        <v>5003</v>
      </c>
      <c r="C1165" s="15" t="s">
        <v>3056</v>
      </c>
      <c r="D1165" s="15">
        <v>0</v>
      </c>
      <c r="E1165" s="15">
        <v>0</v>
      </c>
      <c r="F1165" s="15">
        <f>+SUM(Tabla3[[#This Row],[BOGOTA]:[MEDELLIN]])</f>
        <v>0</v>
      </c>
      <c r="G1165" s="16">
        <f>IFERROR(+INDEX([1]!Tabla4[#All],MATCH(Tabla3[[#This Row],[EKM]],'[1]LISTA DE PRECIOS EKM '!A:A,0),6),0)</f>
        <v>2899900</v>
      </c>
      <c r="H1165" s="16">
        <f>IFERROR(INDEX(#REF!,MATCH(Tabla3[[#This Row],[EKM]],#REF!,0),3),0)</f>
        <v>0</v>
      </c>
    </row>
    <row r="1166" spans="1:8">
      <c r="A1166" s="14" t="str">
        <f t="shared" si="18"/>
        <v>EKMPC16GL</v>
      </c>
      <c r="B1166" s="15" t="s">
        <v>5004</v>
      </c>
      <c r="C1166" s="15" t="s">
        <v>5005</v>
      </c>
      <c r="D1166" s="15">
        <v>0</v>
      </c>
      <c r="E1166" s="15">
        <v>0</v>
      </c>
      <c r="F1166" s="15">
        <f>+SUM(Tabla3[[#This Row],[BOGOTA]:[MEDELLIN]])</f>
        <v>0</v>
      </c>
      <c r="G1166" s="16">
        <f>IFERROR(+INDEX([1]!Tabla4[#All],MATCH(Tabla3[[#This Row],[EKM]],'[1]LISTA DE PRECIOS EKM '!A:A,0),6),0)</f>
        <v>3299900</v>
      </c>
      <c r="H1166" s="16">
        <f>IFERROR(INDEX(#REF!,MATCH(Tabla3[[#This Row],[EKM]],#REF!,0),3),0)</f>
        <v>0</v>
      </c>
    </row>
    <row r="1167" spans="1:8">
      <c r="A1167" s="14" t="str">
        <f t="shared" si="18"/>
        <v>EKMCK1003B</v>
      </c>
      <c r="B1167" s="15" t="s">
        <v>5006</v>
      </c>
      <c r="C1167" s="15" t="s">
        <v>5007</v>
      </c>
      <c r="D1167" s="15">
        <v>0</v>
      </c>
      <c r="E1167" s="15">
        <v>1</v>
      </c>
      <c r="F1167" s="15">
        <f>+SUM(Tabla3[[#This Row],[BOGOTA]:[MEDELLIN]])</f>
        <v>1</v>
      </c>
      <c r="G1167" s="16">
        <f>IFERROR(+INDEX([1]!Tabla4[#All],MATCH(Tabla3[[#This Row],[EKM]],'[1]LISTA DE PRECIOS EKM '!A:A,0),6),0)</f>
        <v>1919900</v>
      </c>
      <c r="H1167" s="16">
        <f>IFERROR(INDEX(#REF!,MATCH(Tabla3[[#This Row],[EKM]],#REF!,0),3),0)</f>
        <v>0</v>
      </c>
    </row>
    <row r="1168" spans="1:8">
      <c r="A1168" s="14" t="str">
        <f t="shared" si="18"/>
        <v>EKMCM140BG</v>
      </c>
      <c r="B1168" s="15" t="s">
        <v>5008</v>
      </c>
      <c r="C1168" s="15" t="s">
        <v>5009</v>
      </c>
      <c r="D1168" s="15">
        <v>0</v>
      </c>
      <c r="E1168" s="15">
        <v>1</v>
      </c>
      <c r="F1168" s="15">
        <f>+SUM(Tabla3[[#This Row],[BOGOTA]:[MEDELLIN]])</f>
        <v>1</v>
      </c>
      <c r="G1168" s="16">
        <f>IFERROR(+INDEX([1]!Tabla4[#All],MATCH(Tabla3[[#This Row],[EKM]],'[1]LISTA DE PRECIOS EKM '!A:A,0),6),0)</f>
        <v>1879900</v>
      </c>
      <c r="H1168" s="16">
        <f>IFERROR(INDEX(#REF!,MATCH(Tabla3[[#This Row],[EKM]],#REF!,0),3),0)</f>
        <v>0</v>
      </c>
    </row>
    <row r="1169" spans="1:8">
      <c r="A1169" s="14" t="str">
        <f t="shared" si="18"/>
        <v>EKMC199</v>
      </c>
      <c r="B1169" s="15" t="s">
        <v>5010</v>
      </c>
      <c r="C1169" s="15" t="s">
        <v>5011</v>
      </c>
      <c r="D1169" s="15">
        <v>0</v>
      </c>
      <c r="E1169" s="15">
        <v>-1</v>
      </c>
      <c r="F1169" s="15">
        <f>+SUM(Tabla3[[#This Row],[BOGOTA]:[MEDELLIN]])</f>
        <v>-1</v>
      </c>
      <c r="G1169" s="16">
        <f>IFERROR(+INDEX([1]!Tabla4[#All],MATCH(Tabla3[[#This Row],[EKM]],'[1]LISTA DE PRECIOS EKM '!A:A,0),6),0)</f>
        <v>1959900</v>
      </c>
      <c r="H1169" s="16">
        <f>IFERROR(INDEX(#REF!,MATCH(Tabla3[[#This Row],[EKM]],#REF!,0),3),0)</f>
        <v>0</v>
      </c>
    </row>
    <row r="1170" spans="1:8">
      <c r="A1170" s="14" t="str">
        <f t="shared" si="18"/>
        <v>EKMLC160GR</v>
      </c>
      <c r="B1170" s="15" t="s">
        <v>5012</v>
      </c>
      <c r="C1170" s="15" t="s">
        <v>5013</v>
      </c>
      <c r="D1170" s="15">
        <v>0</v>
      </c>
      <c r="E1170" s="15">
        <v>0</v>
      </c>
      <c r="F1170" s="15">
        <f>+SUM(Tabla3[[#This Row],[BOGOTA]:[MEDELLIN]])</f>
        <v>0</v>
      </c>
      <c r="G1170" s="16">
        <f>IFERROR(+INDEX([1]!Tabla4[#All],MATCH(Tabla3[[#This Row],[EKM]],'[1]LISTA DE PRECIOS EKM '!A:A,0),6),0)</f>
        <v>2299900</v>
      </c>
      <c r="H1170" s="16">
        <f>IFERROR(INDEX(#REF!,MATCH(Tabla3[[#This Row],[EKM]],#REF!,0),3),0)</f>
        <v>0</v>
      </c>
    </row>
    <row r="1171" spans="1:8">
      <c r="A1171" s="14" t="str">
        <f t="shared" si="18"/>
        <v>EKMLC160BG</v>
      </c>
      <c r="B1171" s="15" t="s">
        <v>5014</v>
      </c>
      <c r="C1171" s="15" t="s">
        <v>5015</v>
      </c>
      <c r="D1171" s="15">
        <v>0</v>
      </c>
      <c r="E1171" s="15">
        <v>0</v>
      </c>
      <c r="F1171" s="15">
        <f>+SUM(Tabla3[[#This Row],[BOGOTA]:[MEDELLIN]])</f>
        <v>0</v>
      </c>
      <c r="G1171" s="16">
        <f>IFERROR(+INDEX([1]!Tabla4[#All],MATCH(Tabla3[[#This Row],[EKM]],'[1]LISTA DE PRECIOS EKM '!A:A,0),6),0)</f>
        <v>2299900</v>
      </c>
      <c r="H1171" s="16">
        <f>IFERROR(INDEX(#REF!,MATCH(Tabla3[[#This Row],[EKM]],#REF!,0),3),0)</f>
        <v>0</v>
      </c>
    </row>
    <row r="1172" spans="1:8">
      <c r="A1172" s="14" t="str">
        <f t="shared" si="18"/>
        <v>EKMLC160T</v>
      </c>
      <c r="B1172" s="15" t="s">
        <v>5016</v>
      </c>
      <c r="C1172" s="15" t="s">
        <v>5017</v>
      </c>
      <c r="D1172" s="15">
        <v>0</v>
      </c>
      <c r="E1172" s="15">
        <v>1</v>
      </c>
      <c r="F1172" s="15">
        <f>+SUM(Tabla3[[#This Row],[BOGOTA]:[MEDELLIN]])</f>
        <v>1</v>
      </c>
      <c r="G1172" s="16">
        <f>IFERROR(+INDEX([1]!Tabla4[#All],MATCH(Tabla3[[#This Row],[EKM]],'[1]LISTA DE PRECIOS EKM '!A:A,0),6),0)</f>
        <v>2299900</v>
      </c>
      <c r="H1172" s="16">
        <f>IFERROR(INDEX(#REF!,MATCH(Tabla3[[#This Row],[EKM]],#REF!,0),3),0)</f>
        <v>0</v>
      </c>
    </row>
    <row r="1173" spans="1:8">
      <c r="A1173" s="14" t="str">
        <f t="shared" si="18"/>
        <v>EKMVR32</v>
      </c>
      <c r="B1173" s="15" t="s">
        <v>5001</v>
      </c>
      <c r="C1173" s="15" t="s">
        <v>5002</v>
      </c>
      <c r="D1173" s="15">
        <v>1</v>
      </c>
      <c r="E1173" s="15">
        <v>1</v>
      </c>
      <c r="F1173" s="15">
        <f>+SUM(Tabla3[[#This Row],[BOGOTA]:[MEDELLIN]])</f>
        <v>2</v>
      </c>
      <c r="G1173" s="16">
        <f>IFERROR(+INDEX([1]!Tabla4[#All],MATCH(Tabla3[[#This Row],[EKM]],'[1]LISTA DE PRECIOS EKM '!A:A,0),6),0)</f>
        <v>309900</v>
      </c>
      <c r="H1173" s="16">
        <f>IFERROR(INDEX(#REF!,MATCH(Tabla3[[#This Row],[EKM]],#REF!,0),3),0)</f>
        <v>0</v>
      </c>
    </row>
    <row r="1174" spans="1:8">
      <c r="A1174" s="14" t="str">
        <f t="shared" si="18"/>
        <v>EKMLC160GP</v>
      </c>
      <c r="B1174" s="15" t="s">
        <v>5018</v>
      </c>
      <c r="C1174" s="15" t="s">
        <v>5019</v>
      </c>
      <c r="D1174" s="15">
        <v>0</v>
      </c>
      <c r="E1174" s="15">
        <v>0</v>
      </c>
      <c r="F1174" s="15">
        <f>+SUM(Tabla3[[#This Row],[BOGOTA]:[MEDELLIN]])</f>
        <v>0</v>
      </c>
      <c r="G1174" s="16">
        <f>IFERROR(+INDEX([1]!Tabla4[#All],MATCH(Tabla3[[#This Row],[EKM]],'[1]LISTA DE PRECIOS EKM '!A:A,0),6),0)</f>
        <v>2299900</v>
      </c>
      <c r="H1174" s="16">
        <f>IFERROR(INDEX(#REF!,MATCH(Tabla3[[#This Row],[EKM]],#REF!,0),3),0)</f>
        <v>0</v>
      </c>
    </row>
    <row r="1175" spans="1:8">
      <c r="A1175" s="14" t="str">
        <f t="shared" si="18"/>
        <v>EKMLC140GL</v>
      </c>
      <c r="B1175" s="15" t="s">
        <v>5020</v>
      </c>
      <c r="C1175" s="15" t="s">
        <v>5021</v>
      </c>
      <c r="D1175" s="15">
        <v>0</v>
      </c>
      <c r="E1175" s="15">
        <v>0</v>
      </c>
      <c r="F1175" s="15">
        <f>+SUM(Tabla3[[#This Row],[BOGOTA]:[MEDELLIN]])</f>
        <v>0</v>
      </c>
      <c r="G1175" s="16">
        <f>IFERROR(+INDEX([1]!Tabla4[#All],MATCH(Tabla3[[#This Row],[EKM]],'[1]LISTA DE PRECIOS EKM '!A:A,0),6),0)</f>
        <v>1999900</v>
      </c>
      <c r="H1175" s="16">
        <f>IFERROR(INDEX(#REF!,MATCH(Tabla3[[#This Row],[EKM]],#REF!,0),3),0)</f>
        <v>0</v>
      </c>
    </row>
    <row r="1176" spans="1:8">
      <c r="A1176" s="14" t="str">
        <f t="shared" si="18"/>
        <v>EKMLC140GR</v>
      </c>
      <c r="B1176" s="15" t="s">
        <v>5022</v>
      </c>
      <c r="C1176" s="15" t="s">
        <v>5023</v>
      </c>
      <c r="D1176" s="15">
        <v>0</v>
      </c>
      <c r="E1176" s="15">
        <v>0</v>
      </c>
      <c r="F1176" s="15">
        <f>+SUM(Tabla3[[#This Row],[BOGOTA]:[MEDELLIN]])</f>
        <v>0</v>
      </c>
      <c r="G1176" s="16">
        <f>IFERROR(+INDEX([1]!Tabla4[#All],MATCH(Tabla3[[#This Row],[EKM]],'[1]LISTA DE PRECIOS EKM '!A:A,0),6),0)</f>
        <v>1999900</v>
      </c>
      <c r="H1176" s="16">
        <f>IFERROR(INDEX(#REF!,MATCH(Tabla3[[#This Row],[EKM]],#REF!,0),3),0)</f>
        <v>0</v>
      </c>
    </row>
    <row r="1177" spans="1:8">
      <c r="A1177" s="14" t="str">
        <f t="shared" si="18"/>
        <v>EKMCHC20GM</v>
      </c>
      <c r="B1177" s="15" t="s">
        <v>5024</v>
      </c>
      <c r="C1177" s="15" t="s">
        <v>5025</v>
      </c>
      <c r="D1177" s="15">
        <v>0</v>
      </c>
      <c r="E1177" s="15">
        <v>0</v>
      </c>
      <c r="F1177" s="15">
        <f>+SUM(Tabla3[[#This Row],[BOGOTA]:[MEDELLIN]])</f>
        <v>0</v>
      </c>
      <c r="G1177" s="16">
        <f>IFERROR(+INDEX([1]!Tabla4[#All],MATCH(Tabla3[[#This Row],[EKM]],'[1]LISTA DE PRECIOS EKM '!A:A,0),6),0)</f>
        <v>2199900</v>
      </c>
      <c r="H1177" s="16">
        <f>IFERROR(INDEX(#REF!,MATCH(Tabla3[[#This Row],[EKM]],#REF!,0),3),0)</f>
        <v>0</v>
      </c>
    </row>
    <row r="1178" spans="1:8">
      <c r="A1178" s="14" t="str">
        <f>+TRIM(B1178)</f>
        <v>EKMVR37</v>
      </c>
      <c r="B1178" s="15" t="s">
        <v>5026</v>
      </c>
      <c r="C1178" s="15" t="s">
        <v>5027</v>
      </c>
      <c r="D1178" s="15">
        <v>0</v>
      </c>
      <c r="E1178" s="15">
        <v>0</v>
      </c>
      <c r="F1178" s="15">
        <f>+SUM(Tabla3[[#This Row],[BOGOTA]:[MEDELLIN]])</f>
        <v>0</v>
      </c>
      <c r="G1178" s="16">
        <f>IFERROR(+INDEX([1]!Tabla4[#All],MATCH(Tabla3[[#This Row],[EKM]],'[1]LISTA DE PRECIOS EKM '!A:A,0),6),0)</f>
        <v>399900</v>
      </c>
      <c r="H1178" s="16">
        <f>IFERROR(INDEX(#REF!,MATCH(Tabla3[[#This Row],[EKM]],#REF!,0),3),0)</f>
        <v>0</v>
      </c>
    </row>
    <row r="1179" spans="1:8">
      <c r="A1179" s="14" t="str">
        <f t="shared" ref="A1179:A1207" si="19">+TRIM(B1179)</f>
        <v>EKMS200TM</v>
      </c>
      <c r="B1179" s="15" t="s">
        <v>5030</v>
      </c>
      <c r="C1179" s="15" t="s">
        <v>5031</v>
      </c>
      <c r="D1179" s="15">
        <v>0</v>
      </c>
      <c r="E1179" s="15">
        <v>1</v>
      </c>
      <c r="F1179" s="15">
        <f>+SUM(Tabla3[[#This Row],[BOGOTA]:[MEDELLIN]])</f>
        <v>1</v>
      </c>
      <c r="G1179" s="16">
        <f>IFERROR(+INDEX([1]!Tabla4[#All],MATCH(Tabla3[[#This Row],[EKM]],'[1]LISTA DE PRECIOS EKM '!A:A,0),6),0)</f>
        <v>2699900</v>
      </c>
      <c r="H1179" s="16">
        <f>IFERROR(INDEX(#REF!,MATCH(Tabla3[[#This Row],[EKM]],#REF!,0),3),0)</f>
        <v>0</v>
      </c>
    </row>
    <row r="1180" spans="1:8">
      <c r="A1180" s="14" t="str">
        <f t="shared" si="19"/>
        <v>EKMME04GLC</v>
      </c>
      <c r="B1180" s="15" t="s">
        <v>5032</v>
      </c>
      <c r="C1180" s="15" t="s">
        <v>5033</v>
      </c>
      <c r="D1180" s="15">
        <v>0</v>
      </c>
      <c r="E1180" s="15">
        <v>0</v>
      </c>
      <c r="F1180" s="15">
        <f>+SUM(Tabla3[[#This Row],[BOGOTA]:[MEDELLIN]])</f>
        <v>0</v>
      </c>
      <c r="G1180" s="16">
        <f>IFERROR(+INDEX([1]!Tabla4[#All],MATCH(Tabla3[[#This Row],[EKM]],'[1]LISTA DE PRECIOS EKM '!A:A,0),6),0)</f>
        <v>1399900</v>
      </c>
      <c r="H1180" s="16">
        <f>IFERROR(INDEX(#REF!,MATCH(Tabla3[[#This Row],[EKM]],#REF!,0),3),0)</f>
        <v>0</v>
      </c>
    </row>
    <row r="1181" spans="1:8">
      <c r="A1181" s="14" t="str">
        <f t="shared" si="19"/>
        <v>EKMA02Z28</v>
      </c>
      <c r="B1181" s="15" t="s">
        <v>5034</v>
      </c>
      <c r="C1181" s="15" t="s">
        <v>5035</v>
      </c>
      <c r="D1181" s="15">
        <v>0</v>
      </c>
      <c r="E1181" s="15">
        <v>0</v>
      </c>
      <c r="F1181" s="15">
        <f>+SUM(Tabla3[[#This Row],[BOGOTA]:[MEDELLIN]])</f>
        <v>0</v>
      </c>
      <c r="G1181" s="16">
        <f>IFERROR(+INDEX([1]!Tabla4[#All],MATCH(Tabla3[[#This Row],[EKM]],'[1]LISTA DE PRECIOS EKM '!A:A,0),6),0)</f>
        <v>0</v>
      </c>
      <c r="H1181" s="16">
        <f>IFERROR(INDEX(#REF!,MATCH(Tabla3[[#This Row],[EKM]],#REF!,0),3),0)</f>
        <v>0</v>
      </c>
    </row>
    <row r="1182" spans="1:8">
      <c r="A1182" s="14" t="str">
        <f t="shared" si="19"/>
        <v>EKMVR38</v>
      </c>
      <c r="B1182" s="15" t="s">
        <v>5028</v>
      </c>
      <c r="C1182" s="15" t="s">
        <v>5029</v>
      </c>
      <c r="D1182" s="15">
        <v>0</v>
      </c>
      <c r="E1182" s="15">
        <v>1</v>
      </c>
      <c r="F1182" s="15">
        <f>+SUM(Tabla3[[#This Row],[BOGOTA]:[MEDELLIN]])</f>
        <v>1</v>
      </c>
      <c r="G1182" s="16">
        <f>IFERROR(+INDEX([1]!Tabla4[#All],MATCH(Tabla3[[#This Row],[EKM]],'[1]LISTA DE PRECIOS EKM '!A:A,0),6),0)</f>
        <v>559900</v>
      </c>
      <c r="H1182" s="16">
        <f>IFERROR(INDEX(#REF!,MATCH(Tabla3[[#This Row],[EKM]],#REF!,0),3),0)</f>
        <v>0</v>
      </c>
    </row>
    <row r="1183" spans="1:8">
      <c r="A1183" s="14" t="str">
        <f t="shared" si="19"/>
        <v>EKMVR39</v>
      </c>
      <c r="B1183" s="15" t="s">
        <v>5042</v>
      </c>
      <c r="C1183" s="15" t="s">
        <v>5043</v>
      </c>
      <c r="D1183" s="15">
        <v>1</v>
      </c>
      <c r="E1183" s="15">
        <v>2</v>
      </c>
      <c r="F1183" s="15">
        <f>+SUM(Tabla3[[#This Row],[BOGOTA]:[MEDELLIN]])</f>
        <v>3</v>
      </c>
      <c r="G1183" s="16">
        <f>IFERROR(+INDEX([1]!Tabla4[#All],MATCH(Tabla3[[#This Row],[EKM]],'[1]LISTA DE PRECIOS EKM '!A:A,0),6),0)</f>
        <v>549900</v>
      </c>
      <c r="H1183" s="16">
        <f>IFERROR(INDEX(#REF!,MATCH(Tabla3[[#This Row],[EKM]],#REF!,0),3),0)</f>
        <v>0</v>
      </c>
    </row>
    <row r="1184" spans="1:8">
      <c r="A1184" s="14" t="str">
        <f t="shared" si="19"/>
        <v>EKMG006T25</v>
      </c>
      <c r="B1184" s="15" t="s">
        <v>5036</v>
      </c>
      <c r="C1184" s="15" t="s">
        <v>5037</v>
      </c>
      <c r="D1184" s="15">
        <v>0</v>
      </c>
      <c r="E1184" s="15">
        <v>1</v>
      </c>
      <c r="F1184" s="15">
        <f>+SUM(Tabla3[[#This Row],[BOGOTA]:[MEDELLIN]])</f>
        <v>1</v>
      </c>
      <c r="G1184" s="16">
        <f>IFERROR(+INDEX([1]!Tabla4[#All],MATCH(Tabla3[[#This Row],[EKM]],'[1]LISTA DE PRECIOS EKM '!A:A,0),6),0)</f>
        <v>3299900</v>
      </c>
      <c r="H1184" s="16">
        <f>IFERROR(INDEX(#REF!,MATCH(Tabla3[[#This Row],[EKM]],#REF!,0),3),0)</f>
        <v>0</v>
      </c>
    </row>
    <row r="1185" spans="1:8">
      <c r="A1185" s="14" t="str">
        <f t="shared" si="19"/>
        <v>EKMGE06GLC</v>
      </c>
      <c r="B1185" s="15" t="s">
        <v>5038</v>
      </c>
      <c r="C1185" s="15" t="s">
        <v>5039</v>
      </c>
      <c r="D1185" s="15">
        <v>0</v>
      </c>
      <c r="E1185" s="15">
        <v>1</v>
      </c>
      <c r="F1185" s="15">
        <f>+SUM(Tabla3[[#This Row],[BOGOTA]:[MEDELLIN]])</f>
        <v>1</v>
      </c>
      <c r="G1185" s="16">
        <f>IFERROR(+INDEX([1]!Tabla4[#All],MATCH(Tabla3[[#This Row],[EKM]],'[1]LISTA DE PRECIOS EKM '!A:A,0),6),0)</f>
        <v>1799900</v>
      </c>
      <c r="H1185" s="16">
        <f>IFERROR(INDEX(#REF!,MATCH(Tabla3[[#This Row],[EKM]],#REF!,0),3),0)</f>
        <v>0</v>
      </c>
    </row>
    <row r="1186" spans="1:8">
      <c r="A1186" s="14" t="str">
        <f t="shared" si="19"/>
        <v>EKMGARS20GP</v>
      </c>
      <c r="B1186" s="15" t="s">
        <v>5040</v>
      </c>
      <c r="C1186" s="15" t="s">
        <v>5041</v>
      </c>
      <c r="D1186" s="15">
        <v>0</v>
      </c>
      <c r="E1186" s="15">
        <v>-1</v>
      </c>
      <c r="F1186" s="15">
        <f>+SUM(Tabla3[[#This Row],[BOGOTA]:[MEDELLIN]])</f>
        <v>-1</v>
      </c>
      <c r="G1186" s="16">
        <f>IFERROR(+INDEX([1]!Tabla4[#All],MATCH(Tabla3[[#This Row],[EKM]],'[1]LISTA DE PRECIOS EKM '!A:A,0),6),0)</f>
        <v>0</v>
      </c>
      <c r="H1186" s="16">
        <f>IFERROR(INDEX(#REF!,MATCH(Tabla3[[#This Row],[EKM]],#REF!,0),3),0)</f>
        <v>0</v>
      </c>
    </row>
    <row r="1187" spans="1:8">
      <c r="A1187" s="14" t="str">
        <f t="shared" si="19"/>
        <v>EKMGARS20T</v>
      </c>
      <c r="B1187" s="15" t="s">
        <v>5044</v>
      </c>
      <c r="C1187" s="15" t="s">
        <v>5045</v>
      </c>
      <c r="D1187" s="15">
        <v>0</v>
      </c>
      <c r="E1187" s="15">
        <v>2</v>
      </c>
      <c r="F1187" s="15">
        <f>+SUM(Tabla3[[#This Row],[BOGOTA]:[MEDELLIN]])</f>
        <v>2</v>
      </c>
      <c r="G1187" s="16">
        <f>IFERROR(+INDEX([1]!Tabla4[#All],MATCH(Tabla3[[#This Row],[EKM]],'[1]LISTA DE PRECIOS EKM '!A:A,0),6),0)</f>
        <v>3799900</v>
      </c>
      <c r="H1187" s="16">
        <f>IFERROR(INDEX(#REF!,MATCH(Tabla3[[#This Row],[EKM]],#REF!,0),3),0)</f>
        <v>0</v>
      </c>
    </row>
    <row r="1188" spans="1:8">
      <c r="A1188" s="14" t="str">
        <f t="shared" si="19"/>
        <v>EKMGARS16GP</v>
      </c>
      <c r="B1188" s="15" t="s">
        <v>5046</v>
      </c>
      <c r="C1188" s="15" t="s">
        <v>5047</v>
      </c>
      <c r="D1188" s="15">
        <v>0</v>
      </c>
      <c r="E1188" s="15">
        <v>1</v>
      </c>
      <c r="F1188" s="15">
        <f>+SUM(Tabla3[[#This Row],[BOGOTA]:[MEDELLIN]])</f>
        <v>1</v>
      </c>
      <c r="G1188" s="16">
        <f>IFERROR(+INDEX([1]!Tabla4[#All],MATCH(Tabla3[[#This Row],[EKM]],'[1]LISTA DE PRECIOS EKM '!A:A,0),6),0)</f>
        <v>0</v>
      </c>
      <c r="H1188" s="16">
        <f>IFERROR(INDEX(#REF!,MATCH(Tabla3[[#This Row],[EKM]],#REF!,0),3),0)</f>
        <v>0</v>
      </c>
    </row>
    <row r="1189" spans="1:8">
      <c r="A1189" s="14" t="str">
        <f t="shared" si="19"/>
        <v>EKMK04101G</v>
      </c>
      <c r="B1189" s="15" t="s">
        <v>5048</v>
      </c>
      <c r="C1189" s="15" t="s">
        <v>5049</v>
      </c>
      <c r="D1189" s="15">
        <v>0</v>
      </c>
      <c r="E1189" s="15">
        <v>1</v>
      </c>
      <c r="F1189" s="15">
        <f>+SUM(Tabla3[[#This Row],[BOGOTA]:[MEDELLIN]])</f>
        <v>1</v>
      </c>
      <c r="G1189" s="16">
        <f>IFERROR(+INDEX([1]!Tabla4[#All],MATCH(Tabla3[[#This Row],[EKM]],'[1]LISTA DE PRECIOS EKM '!A:A,0),6),0)</f>
        <v>1499900</v>
      </c>
      <c r="H1189" s="16">
        <f>IFERROR(INDEX(#REF!,MATCH(Tabla3[[#This Row],[EKM]],#REF!,0),3),0)</f>
        <v>0</v>
      </c>
    </row>
    <row r="1190" spans="1:8">
      <c r="A1190" s="14" t="str">
        <f t="shared" si="19"/>
        <v>EKMFS20GPM</v>
      </c>
      <c r="B1190" s="15" t="s">
        <v>5050</v>
      </c>
      <c r="C1190" s="15" t="s">
        <v>5051</v>
      </c>
      <c r="D1190" s="15">
        <v>0</v>
      </c>
      <c r="E1190" s="15">
        <v>1</v>
      </c>
      <c r="F1190" s="15">
        <f>+SUM(Tabla3[[#This Row],[BOGOTA]:[MEDELLIN]])</f>
        <v>1</v>
      </c>
      <c r="G1190" s="16">
        <f>IFERROR(+INDEX([1]!Tabla4[#All],MATCH(Tabla3[[#This Row],[EKM]],'[1]LISTA DE PRECIOS EKM '!A:A,0),6),0)</f>
        <v>2699900</v>
      </c>
      <c r="H1190" s="16">
        <f>IFERROR(INDEX(#REF!,MATCH(Tabla3[[#This Row],[EKM]],#REF!,0),3),0)</f>
        <v>0</v>
      </c>
    </row>
    <row r="1191" spans="1:8">
      <c r="A1191" s="14" t="str">
        <f t="shared" si="19"/>
        <v>EKMFS20T</v>
      </c>
      <c r="B1191" s="15" t="s">
        <v>5052</v>
      </c>
      <c r="C1191" s="15" t="s">
        <v>5053</v>
      </c>
      <c r="D1191" s="15">
        <v>0</v>
      </c>
      <c r="E1191" s="15">
        <v>1</v>
      </c>
      <c r="F1191" s="15">
        <f>+SUM(Tabla3[[#This Row],[BOGOTA]:[MEDELLIN]])</f>
        <v>1</v>
      </c>
      <c r="G1191" s="16">
        <f>IFERROR(+INDEX([1]!Tabla4[#All],MATCH(Tabla3[[#This Row],[EKM]],'[1]LISTA DE PRECIOS EKM '!A:A,0),6),0)</f>
        <v>0</v>
      </c>
      <c r="H1191" s="16">
        <f>IFERROR(INDEX(#REF!,MATCH(Tabla3[[#This Row],[EKM]],#REF!,0),3),0)</f>
        <v>0</v>
      </c>
    </row>
    <row r="1192" spans="1:8">
      <c r="A1192" s="14" t="str">
        <f t="shared" si="19"/>
        <v>EKMVS04GLC</v>
      </c>
      <c r="B1192" s="15" t="s">
        <v>5054</v>
      </c>
      <c r="C1192" s="15" t="s">
        <v>5055</v>
      </c>
      <c r="D1192" s="15">
        <v>0</v>
      </c>
      <c r="E1192" s="15">
        <v>0</v>
      </c>
      <c r="F1192" s="15">
        <f>+SUM(Tabla3[[#This Row],[BOGOTA]:[MEDELLIN]])</f>
        <v>0</v>
      </c>
      <c r="G1192" s="16">
        <f>IFERROR(+INDEX([1]!Tabla4[#All],MATCH(Tabla3[[#This Row],[EKM]],'[1]LISTA DE PRECIOS EKM '!A:A,0),6),0)</f>
        <v>2199900</v>
      </c>
      <c r="H1192" s="16">
        <f>IFERROR(INDEX(#REF!,MATCH(Tabla3[[#This Row],[EKM]],#REF!,0),3),0)</f>
        <v>0</v>
      </c>
    </row>
    <row r="1193" spans="1:8">
      <c r="A1193" s="14" t="str">
        <f t="shared" si="19"/>
        <v>EKMVR41</v>
      </c>
      <c r="B1193" s="15" t="s">
        <v>5056</v>
      </c>
      <c r="C1193" s="15" t="s">
        <v>5057</v>
      </c>
      <c r="D1193" s="15">
        <v>0</v>
      </c>
      <c r="E1193" s="15">
        <v>2</v>
      </c>
      <c r="F1193" s="15">
        <f>+SUM(Tabla3[[#This Row],[BOGOTA]:[MEDELLIN]])</f>
        <v>2</v>
      </c>
      <c r="G1193" s="16">
        <f>IFERROR(+INDEX([1]!Tabla4[#All],MATCH(Tabla3[[#This Row],[EKM]],'[1]LISTA DE PRECIOS EKM '!A:A,0),6),0)</f>
        <v>329900</v>
      </c>
      <c r="H1193" s="16">
        <f>IFERROR(INDEX(#REF!,MATCH(Tabla3[[#This Row],[EKM]],#REF!,0),3),0)</f>
        <v>0</v>
      </c>
    </row>
    <row r="1194" spans="1:8">
      <c r="A1194" s="14" t="str">
        <f t="shared" si="19"/>
        <v>EKMCZLL160T</v>
      </c>
      <c r="B1194" s="15" t="s">
        <v>5058</v>
      </c>
      <c r="C1194" s="15" t="s">
        <v>5059</v>
      </c>
      <c r="D1194" s="15">
        <v>0</v>
      </c>
      <c r="E1194" s="15">
        <v>1</v>
      </c>
      <c r="F1194" s="15">
        <f>+SUM(Tabla3[[#This Row],[BOGOTA]:[MEDELLIN]])</f>
        <v>1</v>
      </c>
      <c r="G1194" s="16">
        <f>IFERROR(+INDEX([1]!Tabla4[#All],MATCH(Tabla3[[#This Row],[EKM]],'[1]LISTA DE PRECIOS EKM '!A:A,0),6),0)</f>
        <v>1459900</v>
      </c>
      <c r="H1194" s="16">
        <f>IFERROR(INDEX(#REF!,MATCH(Tabla3[[#This Row],[EKM]],#REF!,0),3),0)</f>
        <v>0</v>
      </c>
    </row>
    <row r="1195" spans="1:8">
      <c r="A1195" s="14" t="str">
        <f t="shared" si="19"/>
        <v/>
      </c>
      <c r="B1195" s="15"/>
      <c r="C1195" s="15"/>
      <c r="D1195" s="15"/>
      <c r="E1195" s="15"/>
      <c r="F1195" s="15">
        <f>+SUM(Tabla3[[#This Row],[BOGOTA]:[MEDELLIN]])</f>
        <v>0</v>
      </c>
      <c r="G1195" s="16">
        <f>IFERROR(+INDEX([1]!Tabla4[#All],MATCH(Tabla3[[#This Row],[EKM]],'[1]LISTA DE PRECIOS EKM '!A:A,0),6),0)</f>
        <v>0</v>
      </c>
      <c r="H1195" s="16">
        <f>IFERROR(INDEX(#REF!,MATCH(Tabla3[[#This Row],[EKM]],#REF!,0),3),0)</f>
        <v>0</v>
      </c>
    </row>
    <row r="1196" spans="1:8">
      <c r="A1196" s="14" t="str">
        <f t="shared" si="19"/>
        <v/>
      </c>
      <c r="B1196" s="15"/>
      <c r="C1196" s="15"/>
      <c r="D1196" s="15"/>
      <c r="E1196" s="15"/>
      <c r="F1196" s="15">
        <f>+SUM(Tabla3[[#This Row],[BOGOTA]:[MEDELLIN]])</f>
        <v>0</v>
      </c>
      <c r="G1196" s="16">
        <f>IFERROR(+INDEX([1]!Tabla4[#All],MATCH(Tabla3[[#This Row],[EKM]],'[1]LISTA DE PRECIOS EKM '!A:A,0),6),0)</f>
        <v>0</v>
      </c>
      <c r="H1196" s="16">
        <f>IFERROR(INDEX(#REF!,MATCH(Tabla3[[#This Row],[EKM]],#REF!,0),3),0)</f>
        <v>0</v>
      </c>
    </row>
    <row r="1197" spans="1:8">
      <c r="A1197" s="14" t="str">
        <f t="shared" si="19"/>
        <v/>
      </c>
      <c r="B1197" s="15"/>
      <c r="C1197" s="15"/>
      <c r="D1197" s="15"/>
      <c r="E1197" s="15"/>
      <c r="F1197" s="15">
        <f>+SUM(Tabla3[[#This Row],[BOGOTA]:[MEDELLIN]])</f>
        <v>0</v>
      </c>
      <c r="G1197" s="16">
        <f>IFERROR(+INDEX([1]!Tabla4[#All],MATCH(Tabla3[[#This Row],[EKM]],'[1]LISTA DE PRECIOS EKM '!A:A,0),6),0)</f>
        <v>0</v>
      </c>
      <c r="H1197" s="16">
        <f>IFERROR(INDEX(#REF!,MATCH(Tabla3[[#This Row],[EKM]],#REF!,0),3),0)</f>
        <v>0</v>
      </c>
    </row>
    <row r="1198" spans="1:8">
      <c r="A1198" s="14" t="str">
        <f t="shared" si="19"/>
        <v/>
      </c>
      <c r="B1198" s="15"/>
      <c r="C1198" s="15"/>
      <c r="D1198" s="15"/>
      <c r="E1198" s="15"/>
      <c r="F1198" s="15">
        <f>+SUM(Tabla3[[#This Row],[BOGOTA]:[MEDELLIN]])</f>
        <v>0</v>
      </c>
      <c r="G1198" s="16">
        <f>IFERROR(+INDEX([1]!Tabla4[#All],MATCH(Tabla3[[#This Row],[EKM]],'[1]LISTA DE PRECIOS EKM '!A:A,0),6),0)</f>
        <v>0</v>
      </c>
      <c r="H1198" s="16">
        <f>IFERROR(INDEX(#REF!,MATCH(Tabla3[[#This Row],[EKM]],#REF!,0),3),0)</f>
        <v>0</v>
      </c>
    </row>
    <row r="1199" spans="1:8">
      <c r="A1199" s="14" t="str">
        <f t="shared" si="19"/>
        <v/>
      </c>
      <c r="B1199" s="15"/>
      <c r="C1199" s="15"/>
      <c r="D1199" s="15"/>
      <c r="E1199" s="15"/>
      <c r="F1199" s="15">
        <f>+SUM(Tabla3[[#This Row],[BOGOTA]:[MEDELLIN]])</f>
        <v>0</v>
      </c>
      <c r="G1199" s="16">
        <f>IFERROR(+INDEX([1]!Tabla4[#All],MATCH(Tabla3[[#This Row],[EKM]],'[1]LISTA DE PRECIOS EKM '!A:A,0),6),0)</f>
        <v>0</v>
      </c>
      <c r="H1199" s="16">
        <f>IFERROR(INDEX(#REF!,MATCH(Tabla3[[#This Row],[EKM]],#REF!,0),3),0)</f>
        <v>0</v>
      </c>
    </row>
    <row r="1200" spans="1:8">
      <c r="A1200" s="14" t="str">
        <f t="shared" si="19"/>
        <v/>
      </c>
      <c r="B1200" s="15"/>
      <c r="C1200" s="15"/>
      <c r="D1200" s="15"/>
      <c r="E1200" s="15"/>
      <c r="F1200" s="15">
        <f>+SUM(Tabla3[[#This Row],[BOGOTA]:[MEDELLIN]])</f>
        <v>0</v>
      </c>
      <c r="G1200" s="16">
        <f>IFERROR(+INDEX([1]!Tabla4[#All],MATCH(Tabla3[[#This Row],[EKM]],'[1]LISTA DE PRECIOS EKM '!A:A,0),6),0)</f>
        <v>0</v>
      </c>
      <c r="H1200" s="16">
        <f>IFERROR(INDEX(#REF!,MATCH(Tabla3[[#This Row],[EKM]],#REF!,0),3),0)</f>
        <v>0</v>
      </c>
    </row>
    <row r="1201" spans="1:8">
      <c r="A1201" s="14" t="str">
        <f t="shared" si="19"/>
        <v/>
      </c>
      <c r="B1201" s="15"/>
      <c r="C1201" s="15"/>
      <c r="D1201" s="15"/>
      <c r="E1201" s="15"/>
      <c r="F1201" s="15">
        <f>+SUM(Tabla3[[#This Row],[BOGOTA]:[MEDELLIN]])</f>
        <v>0</v>
      </c>
      <c r="G1201" s="16">
        <f>IFERROR(+INDEX([1]!Tabla4[#All],MATCH(Tabla3[[#This Row],[EKM]],'[1]LISTA DE PRECIOS EKM '!A:A,0),6),0)</f>
        <v>0</v>
      </c>
      <c r="H1201" s="16">
        <f>IFERROR(INDEX(#REF!,MATCH(Tabla3[[#This Row],[EKM]],#REF!,0),3),0)</f>
        <v>0</v>
      </c>
    </row>
    <row r="1202" spans="1:8">
      <c r="A1202" s="14" t="str">
        <f t="shared" si="19"/>
        <v/>
      </c>
      <c r="B1202" s="15"/>
      <c r="C1202" s="15"/>
      <c r="D1202" s="15"/>
      <c r="E1202" s="15"/>
      <c r="F1202" s="15">
        <f>+SUM(Tabla3[[#This Row],[BOGOTA]:[MEDELLIN]])</f>
        <v>0</v>
      </c>
      <c r="G1202" s="16">
        <f>IFERROR(+INDEX([1]!Tabla4[#All],MATCH(Tabla3[[#This Row],[EKM]],'[1]LISTA DE PRECIOS EKM '!A:A,0),6),0)</f>
        <v>0</v>
      </c>
      <c r="H1202" s="16">
        <f>IFERROR(INDEX(#REF!,MATCH(Tabla3[[#This Row],[EKM]],#REF!,0),3),0)</f>
        <v>0</v>
      </c>
    </row>
    <row r="1203" spans="1:8">
      <c r="A1203" s="14" t="str">
        <f t="shared" si="19"/>
        <v/>
      </c>
      <c r="B1203" s="15"/>
      <c r="C1203" s="15"/>
      <c r="D1203" s="15"/>
      <c r="E1203" s="15"/>
      <c r="F1203" s="15">
        <f>+SUM(Tabla3[[#This Row],[BOGOTA]:[MEDELLIN]])</f>
        <v>0</v>
      </c>
      <c r="G1203" s="16">
        <f>IFERROR(+INDEX([1]!Tabla4[#All],MATCH(Tabla3[[#This Row],[EKM]],'[1]LISTA DE PRECIOS EKM '!A:A,0),6),0)</f>
        <v>0</v>
      </c>
      <c r="H1203" s="16">
        <f>IFERROR(INDEX(#REF!,MATCH(Tabla3[[#This Row],[EKM]],#REF!,0),3),0)</f>
        <v>0</v>
      </c>
    </row>
    <row r="1204" spans="1:8">
      <c r="A1204" s="14" t="str">
        <f t="shared" si="19"/>
        <v/>
      </c>
      <c r="B1204" s="15"/>
      <c r="C1204" s="15"/>
      <c r="D1204" s="15"/>
      <c r="E1204" s="15"/>
      <c r="F1204" s="15">
        <f>+SUM(Tabla3[[#This Row],[BOGOTA]:[MEDELLIN]])</f>
        <v>0</v>
      </c>
      <c r="G1204" s="16">
        <f>IFERROR(+INDEX([1]!Tabla4[#All],MATCH(Tabla3[[#This Row],[EKM]],'[1]LISTA DE PRECIOS EKM '!A:A,0),6),0)</f>
        <v>0</v>
      </c>
      <c r="H1204" s="16">
        <f>IFERROR(INDEX(#REF!,MATCH(Tabla3[[#This Row],[EKM]],#REF!,0),3),0)</f>
        <v>0</v>
      </c>
    </row>
    <row r="1205" spans="1:8">
      <c r="A1205" s="14" t="str">
        <f t="shared" si="19"/>
        <v/>
      </c>
      <c r="B1205" s="15"/>
      <c r="C1205" s="15"/>
      <c r="D1205" s="15"/>
      <c r="E1205" s="15"/>
      <c r="F1205" s="15">
        <f>+SUM(Tabla3[[#This Row],[BOGOTA]:[MEDELLIN]])</f>
        <v>0</v>
      </c>
      <c r="G1205" s="16">
        <f>IFERROR(+INDEX([1]!Tabla4[#All],MATCH(Tabla3[[#This Row],[EKM]],'[1]LISTA DE PRECIOS EKM '!A:A,0),6),0)</f>
        <v>0</v>
      </c>
      <c r="H1205" s="16">
        <f>IFERROR(INDEX(#REF!,MATCH(Tabla3[[#This Row],[EKM]],#REF!,0),3),0)</f>
        <v>0</v>
      </c>
    </row>
    <row r="1206" spans="1:8">
      <c r="A1206" s="14" t="str">
        <f t="shared" si="19"/>
        <v/>
      </c>
      <c r="B1206" s="15"/>
      <c r="C1206" s="15"/>
      <c r="D1206" s="15"/>
      <c r="E1206" s="15"/>
      <c r="F1206" s="15">
        <f>+SUM(Tabla3[[#This Row],[BOGOTA]:[MEDELLIN]])</f>
        <v>0</v>
      </c>
      <c r="G1206" s="16">
        <f>IFERROR(+INDEX([1]!Tabla4[#All],MATCH(Tabla3[[#This Row],[EKM]],'[1]LISTA DE PRECIOS EKM '!A:A,0),6),0)</f>
        <v>0</v>
      </c>
      <c r="H1206" s="16">
        <f>IFERROR(INDEX(#REF!,MATCH(Tabla3[[#This Row],[EKM]],#REF!,0),3),0)</f>
        <v>0</v>
      </c>
    </row>
    <row r="1207" spans="1:8">
      <c r="A1207" s="14" t="str">
        <f t="shared" si="19"/>
        <v/>
      </c>
      <c r="B1207" s="15"/>
      <c r="C1207" s="15"/>
      <c r="D1207" s="15"/>
      <c r="E1207" s="15"/>
      <c r="F1207" s="15">
        <f>+SUM(Tabla3[[#This Row],[BOGOTA]:[MEDELLIN]])</f>
        <v>0</v>
      </c>
      <c r="G1207" s="16">
        <f>IFERROR(+INDEX([1]!Tabla4[#All],MATCH(Tabla3[[#This Row],[EKM]],'[1]LISTA DE PRECIOS EKM '!A:A,0),6),0)</f>
        <v>0</v>
      </c>
      <c r="H1207" s="16">
        <f>IFERROR(INDEX(#REF!,MATCH(Tabla3[[#This Row],[EKM]],#REF!,0),3),0)</f>
        <v>0</v>
      </c>
    </row>
    <row r="1208" spans="1:8">
      <c r="A1208" s="14" t="str">
        <f>+TRIM(B1208)</f>
        <v/>
      </c>
      <c r="B1208" s="15"/>
      <c r="C1208" s="15"/>
      <c r="D1208" s="15"/>
      <c r="E1208" s="15"/>
      <c r="F1208" s="15">
        <f>+SUM(Tabla3[[#This Row],[BOGOTA]:[MEDELLIN]])</f>
        <v>0</v>
      </c>
      <c r="G1208" s="16">
        <f>IFERROR(+INDEX([1]!Tabla4[#All],MATCH(Tabla3[[#This Row],[EKM]],'[1]LISTA DE PRECIOS EKM '!A:A,0),6),0)</f>
        <v>0</v>
      </c>
      <c r="H1208" s="16">
        <f>IFERROR(INDEX(#REF!,MATCH(Tabla3[[#This Row],[EKM]],#REF!,0),3),0)</f>
        <v>0</v>
      </c>
    </row>
    <row r="1515" spans="13:15">
      <c r="M1515" s="17"/>
      <c r="N1515" s="17"/>
      <c r="O1515" s="17"/>
    </row>
    <row r="1516" spans="13:15">
      <c r="M1516" s="17"/>
      <c r="N1516" s="17"/>
      <c r="O1516" s="17"/>
    </row>
  </sheetData>
  <conditionalFormatting sqref="A2:A1208">
    <cfRule type="duplicateValues" dxfId="9" priority="2"/>
  </conditionalFormatting>
  <conditionalFormatting sqref="B2:B1179">
    <cfRule type="duplicateValues" dxfId="8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Borrar_Inventario">
                <anchor moveWithCells="1" sizeWithCells="1">
                  <from>
                    <xdr:col>8</xdr:col>
                    <xdr:colOff>464820</xdr:colOff>
                    <xdr:row>2</xdr:row>
                    <xdr:rowOff>30480</xdr:rowOff>
                  </from>
                  <to>
                    <xdr:col>10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1]!Pegar_Inventario">
                <anchor moveWithCells="1" sizeWithCells="1">
                  <from>
                    <xdr:col>8</xdr:col>
                    <xdr:colOff>480060</xdr:colOff>
                    <xdr:row>6</xdr:row>
                    <xdr:rowOff>83820</xdr:rowOff>
                  </from>
                  <to>
                    <xdr:col>10</xdr:col>
                    <xdr:colOff>205740</xdr:colOff>
                    <xdr:row>9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487B-AEEB-4282-AE07-7288D9530320}">
  <sheetPr codeName="Hoja3"/>
  <dimension ref="A1:AA3888"/>
  <sheetViews>
    <sheetView showGridLines="0" zoomScale="115" zoomScaleNormal="115" workbookViewId="0">
      <pane ySplit="2" topLeftCell="A3" activePane="bottomLeft" state="frozen"/>
      <selection pane="bottomLeft" activeCell="W3" sqref="W3"/>
    </sheetView>
  </sheetViews>
  <sheetFormatPr baseColWidth="10" defaultColWidth="9.109375" defaultRowHeight="14.4" outlineLevelCol="1"/>
  <cols>
    <col min="1" max="1" width="62.88671875" style="22" bestFit="1" customWidth="1"/>
    <col min="2" max="2" width="15.21875" style="22" bestFit="1" customWidth="1"/>
    <col min="3" max="3" width="9.33203125" style="21" customWidth="1" outlineLevel="1"/>
    <col min="4" max="4" width="7.5546875" style="22" customWidth="1" outlineLevel="1"/>
    <col min="5" max="6" width="9.33203125" style="22" customWidth="1" outlineLevel="1"/>
    <col min="7" max="7" width="9.77734375" style="22" customWidth="1" outlineLevel="1"/>
    <col min="8" max="8" width="16.44140625" style="22" customWidth="1" outlineLevel="1"/>
    <col min="9" max="9" width="17.21875" style="22" customWidth="1" outlineLevel="1"/>
    <col min="10" max="10" width="12.77734375" style="22" customWidth="1" outlineLevel="1"/>
    <col min="11" max="11" width="21.21875" style="22" customWidth="1" outlineLevel="1"/>
    <col min="12" max="12" width="13.21875" style="22" customWidth="1" outlineLevel="1"/>
    <col min="13" max="13" width="10.6640625" style="22" customWidth="1" outlineLevel="1"/>
    <col min="14" max="14" width="7.77734375" style="22" customWidth="1" outlineLevel="1"/>
    <col min="15" max="16" width="6.6640625" style="22" customWidth="1" outlineLevel="1"/>
    <col min="17" max="17" width="13.33203125" style="22" customWidth="1" outlineLevel="1"/>
    <col min="18" max="18" width="12.33203125" style="22" customWidth="1" outlineLevel="1"/>
    <col min="19" max="19" width="10.33203125" style="32" customWidth="1" outlineLevel="1"/>
    <col min="20" max="20" width="11.109375" style="33" customWidth="1" outlineLevel="1"/>
    <col min="21" max="21" width="17.5546875" style="24" bestFit="1" customWidth="1"/>
    <col min="22" max="22" width="9.33203125" style="22" bestFit="1" customWidth="1"/>
    <col min="23" max="23" width="12.21875" style="22" bestFit="1" customWidth="1"/>
    <col min="24" max="24" width="9.5546875" style="22" bestFit="1" customWidth="1"/>
    <col min="25" max="25" width="9.5546875" style="22" customWidth="1"/>
    <col min="26" max="26" width="22.5546875" style="22" bestFit="1" customWidth="1"/>
    <col min="27" max="27" width="7.33203125" style="22" bestFit="1" customWidth="1"/>
    <col min="28" max="16384" width="9.109375" style="22"/>
  </cols>
  <sheetData>
    <row r="1" spans="1:27">
      <c r="A1" s="22">
        <v>1</v>
      </c>
      <c r="B1" s="22">
        <v>2</v>
      </c>
      <c r="C1" s="22">
        <v>3</v>
      </c>
      <c r="D1" s="22">
        <v>4</v>
      </c>
      <c r="E1" s="22">
        <v>5</v>
      </c>
      <c r="F1" s="22">
        <v>6</v>
      </c>
      <c r="G1" s="22">
        <v>7</v>
      </c>
      <c r="H1" s="22">
        <v>8</v>
      </c>
      <c r="I1" s="22">
        <v>9</v>
      </c>
      <c r="J1" s="22">
        <v>10</v>
      </c>
      <c r="K1" s="22">
        <v>11</v>
      </c>
      <c r="L1" s="22">
        <v>12</v>
      </c>
      <c r="M1" s="22">
        <v>13</v>
      </c>
      <c r="N1" s="22">
        <v>14</v>
      </c>
      <c r="O1" s="22">
        <v>15</v>
      </c>
      <c r="P1" s="22">
        <v>16</v>
      </c>
      <c r="Q1" s="22">
        <v>17</v>
      </c>
      <c r="R1" s="22">
        <v>18</v>
      </c>
      <c r="S1" s="22">
        <v>19</v>
      </c>
      <c r="T1" s="22">
        <v>20</v>
      </c>
      <c r="U1" s="22">
        <v>21</v>
      </c>
      <c r="V1" s="22">
        <v>22</v>
      </c>
      <c r="W1" s="22">
        <v>23</v>
      </c>
      <c r="X1" s="22">
        <v>24</v>
      </c>
      <c r="Y1" s="22">
        <v>25</v>
      </c>
      <c r="Z1" s="22">
        <v>26</v>
      </c>
    </row>
    <row r="2" spans="1:27">
      <c r="A2" s="20" t="s">
        <v>5062</v>
      </c>
      <c r="B2" s="20" t="s">
        <v>5063</v>
      </c>
      <c r="C2" s="21" t="s">
        <v>5064</v>
      </c>
      <c r="D2" s="22" t="s">
        <v>5065</v>
      </c>
      <c r="E2" s="22" t="s">
        <v>5066</v>
      </c>
      <c r="F2" s="22" t="s">
        <v>5067</v>
      </c>
      <c r="G2" s="22" t="s">
        <v>5068</v>
      </c>
      <c r="H2" s="22" t="s">
        <v>5069</v>
      </c>
      <c r="I2" s="22" t="s">
        <v>5070</v>
      </c>
      <c r="J2" s="22" t="s">
        <v>5071</v>
      </c>
      <c r="K2" s="22" t="s">
        <v>5072</v>
      </c>
      <c r="L2" s="22" t="s">
        <v>5073</v>
      </c>
      <c r="M2" s="22" t="s">
        <v>5074</v>
      </c>
      <c r="N2" s="22" t="s">
        <v>5075</v>
      </c>
      <c r="O2" s="22" t="s">
        <v>5076</v>
      </c>
      <c r="P2" s="22" t="s">
        <v>5077</v>
      </c>
      <c r="Q2" s="22" t="s">
        <v>5078</v>
      </c>
      <c r="R2" s="22" t="s">
        <v>5079</v>
      </c>
      <c r="S2" s="21" t="s">
        <v>5080</v>
      </c>
      <c r="T2" s="23" t="s">
        <v>5081</v>
      </c>
      <c r="U2" s="24" t="s">
        <v>5082</v>
      </c>
      <c r="V2" s="22" t="s">
        <v>5083</v>
      </c>
      <c r="W2" s="22" t="s">
        <v>5084</v>
      </c>
      <c r="X2" s="22" t="s">
        <v>5085</v>
      </c>
      <c r="Y2" s="22" t="s">
        <v>14554</v>
      </c>
      <c r="Z2" s="22" t="s">
        <v>5086</v>
      </c>
    </row>
    <row r="3" spans="1:27">
      <c r="A3" s="20" t="s">
        <v>5087</v>
      </c>
      <c r="B3" s="20" t="s">
        <v>1687</v>
      </c>
      <c r="C3" s="25">
        <v>89000</v>
      </c>
      <c r="D3" s="22">
        <v>85</v>
      </c>
      <c r="E3" s="22">
        <v>46</v>
      </c>
      <c r="F3" s="22">
        <v>40</v>
      </c>
      <c r="G3" s="22">
        <v>16000</v>
      </c>
      <c r="H3" s="22" t="s">
        <v>5088</v>
      </c>
      <c r="I3" s="26">
        <f>+IF(H3='COSTOS VARIOS'!$C$1,'COSTOS VARIOS'!$C$2*'Precios ML'!V3,'COSTOS VARIOS'!$B$2*'Precios ML'!V3)</f>
        <v>57980</v>
      </c>
      <c r="J3" s="22">
        <v>0</v>
      </c>
      <c r="K3" s="27">
        <f>+(D3*E3*F3)/G3</f>
        <v>9.7750000000000004</v>
      </c>
      <c r="L3" s="27">
        <f>+K3*Q3</f>
        <v>9.7750000000000004</v>
      </c>
      <c r="M3" s="26">
        <f>(INDEX(pesos!A:B,MATCH(L3,pesos!A:A,1),2))</f>
        <v>10800</v>
      </c>
      <c r="N3" s="26">
        <f>+R3*'COSTOS VARIOS'!$O$1</f>
        <v>16910</v>
      </c>
      <c r="O3" s="26">
        <f>+R3*'COSTOS VARIOS'!$O$2</f>
        <v>364.90000000000003</v>
      </c>
      <c r="P3" s="26">
        <f>+R3*'COSTOS VARIOS'!$O$3</f>
        <v>1335</v>
      </c>
      <c r="Q3" s="26">
        <v>1</v>
      </c>
      <c r="R3" s="26">
        <f>+C3*Q3</f>
        <v>89000</v>
      </c>
      <c r="S3" s="25">
        <f>+R3+P3+O3+N3+M3+I3</f>
        <v>176389.9</v>
      </c>
      <c r="T3" s="28">
        <f>+(V3/S3)-1</f>
        <v>0.64351813794327239</v>
      </c>
      <c r="U3" s="29">
        <f>+S3*(1+T3)</f>
        <v>289900</v>
      </c>
      <c r="V3" s="26">
        <f>+INDEX('LISTA DE PRECIOS EKM '!A:K,MATCH('Precios ML'!B3,'LISTA DE PRECIOS EKM '!A:A,0),8)</f>
        <v>289900</v>
      </c>
      <c r="W3" s="26">
        <f>+V3*Q3</f>
        <v>289900</v>
      </c>
      <c r="X3" s="26">
        <f>+W3-U3</f>
        <v>0</v>
      </c>
      <c r="Y3" s="26">
        <f>+SUM(M3:P3,I3)</f>
        <v>87389.9</v>
      </c>
      <c r="Z3" s="26">
        <f>+W3-Y3</f>
        <v>202510.1</v>
      </c>
      <c r="AA3" s="30">
        <f>+(Z3/C3)-1</f>
        <v>1.2753943820224718</v>
      </c>
    </row>
    <row r="4" spans="1:27">
      <c r="A4" s="20" t="s">
        <v>5087</v>
      </c>
      <c r="B4" s="20" t="s">
        <v>1687</v>
      </c>
      <c r="C4" s="25">
        <v>89000</v>
      </c>
      <c r="D4" s="22">
        <v>85</v>
      </c>
      <c r="E4" s="22">
        <v>49</v>
      </c>
      <c r="F4" s="22">
        <v>40</v>
      </c>
      <c r="G4" s="22">
        <v>16000</v>
      </c>
      <c r="H4" s="22" t="s">
        <v>5088</v>
      </c>
      <c r="I4" s="26">
        <f>+IF(H4='COSTOS VARIOS'!$C$1,'COSTOS VARIOS'!$C$2*'Precios ML'!V4,'COSTOS VARIOS'!$B$2*'Precios ML'!V4)</f>
        <v>57980</v>
      </c>
      <c r="J4" s="22">
        <v>0</v>
      </c>
      <c r="K4" s="27">
        <f t="shared" ref="K4:K67" si="0">+(D4*E4*F4)/G4</f>
        <v>10.4125</v>
      </c>
      <c r="L4" s="27">
        <f t="shared" ref="L4:L67" si="1">+K4*Q4</f>
        <v>10.4125</v>
      </c>
      <c r="M4" s="26">
        <f>(INDEX(pesos!A:B,MATCH(L4,pesos!A:A,1),2))</f>
        <v>16200</v>
      </c>
      <c r="N4" s="26">
        <f>+R4*'COSTOS VARIOS'!$O$1</f>
        <v>16910</v>
      </c>
      <c r="O4" s="26">
        <f>+R4*'COSTOS VARIOS'!$O$2</f>
        <v>364.90000000000003</v>
      </c>
      <c r="P4" s="26">
        <f>+R4*'COSTOS VARIOS'!$O$3</f>
        <v>1335</v>
      </c>
      <c r="Q4" s="26">
        <v>1</v>
      </c>
      <c r="R4" s="26">
        <f t="shared" ref="R4:R67" si="2">+C4*Q4</f>
        <v>89000</v>
      </c>
      <c r="S4" s="25">
        <f t="shared" ref="S4:S67" si="3">+R4+P4+O4+N4+M4+I4</f>
        <v>181789.9</v>
      </c>
      <c r="T4" s="28">
        <f t="shared" ref="T4:T67" si="4">+(V4/S4)-1</f>
        <v>0.59469805528249919</v>
      </c>
      <c r="U4" s="29">
        <f t="shared" ref="U4:U67" si="5">+S4*T4+S4</f>
        <v>289900</v>
      </c>
      <c r="V4" s="26">
        <f>+INDEX('LISTA DE PRECIOS EKM '!A:K,MATCH('Precios ML'!B4,'LISTA DE PRECIOS EKM '!A:A,0),8)</f>
        <v>289900</v>
      </c>
      <c r="W4" s="26">
        <f t="shared" ref="W4:W67" si="6">+V4*Q4</f>
        <v>289900</v>
      </c>
      <c r="X4" s="26">
        <f t="shared" ref="X4:X67" si="7">+W4-U4</f>
        <v>0</v>
      </c>
      <c r="Y4" s="26"/>
      <c r="Z4" s="26">
        <f t="shared" ref="Z4:Z67" si="8">+W4-Y4</f>
        <v>289900</v>
      </c>
      <c r="AA4" s="30">
        <f t="shared" ref="AA4:AA67" si="9">+(Z4/C4)-1</f>
        <v>2.2573033707865169</v>
      </c>
    </row>
    <row r="5" spans="1:27">
      <c r="A5" s="20" t="s">
        <v>5089</v>
      </c>
      <c r="B5" s="20" t="s">
        <v>1694</v>
      </c>
      <c r="C5" s="25">
        <v>60000</v>
      </c>
      <c r="D5" s="22">
        <v>85</v>
      </c>
      <c r="E5" s="22">
        <v>49</v>
      </c>
      <c r="F5" s="22">
        <v>40</v>
      </c>
      <c r="G5" s="22">
        <v>16000</v>
      </c>
      <c r="H5" s="22" t="s">
        <v>5088</v>
      </c>
      <c r="I5" s="26">
        <f>+IF(H5='COSTOS VARIOS'!$C$1,'COSTOS VARIOS'!$C$2*'Precios ML'!V5,'COSTOS VARIOS'!$B$2*'Precios ML'!V5)</f>
        <v>29980</v>
      </c>
      <c r="J5" s="22">
        <v>0</v>
      </c>
      <c r="K5" s="27">
        <f t="shared" si="0"/>
        <v>10.4125</v>
      </c>
      <c r="L5" s="27">
        <f t="shared" si="1"/>
        <v>10.4125</v>
      </c>
      <c r="M5" s="26">
        <f>(INDEX(pesos!A:B,MATCH(L5,pesos!A:A,1),2))</f>
        <v>16200</v>
      </c>
      <c r="N5" s="26">
        <f>+R5*'COSTOS VARIOS'!$O$1</f>
        <v>11400</v>
      </c>
      <c r="O5" s="26">
        <f>+R5*'COSTOS VARIOS'!$O$2</f>
        <v>246.00000000000003</v>
      </c>
      <c r="P5" s="26">
        <f>+R5*'COSTOS VARIOS'!$O$3</f>
        <v>900</v>
      </c>
      <c r="Q5" s="26">
        <v>1</v>
      </c>
      <c r="R5" s="26">
        <f t="shared" si="2"/>
        <v>60000</v>
      </c>
      <c r="S5" s="25">
        <f t="shared" si="3"/>
        <v>118726</v>
      </c>
      <c r="T5" s="28">
        <f t="shared" si="4"/>
        <v>0.26257096171015615</v>
      </c>
      <c r="U5" s="29">
        <f t="shared" si="5"/>
        <v>149900</v>
      </c>
      <c r="V5" s="26">
        <f>+INDEX('LISTA DE PRECIOS EKM '!A:K,MATCH('Precios ML'!B5,'LISTA DE PRECIOS EKM '!A:A,0),8)</f>
        <v>149900</v>
      </c>
      <c r="W5" s="26">
        <f t="shared" si="6"/>
        <v>149900</v>
      </c>
      <c r="X5" s="26">
        <f t="shared" si="7"/>
        <v>0</v>
      </c>
      <c r="Y5" s="26"/>
      <c r="Z5" s="26">
        <f t="shared" si="8"/>
        <v>149900</v>
      </c>
      <c r="AA5" s="30">
        <f t="shared" si="9"/>
        <v>1.4983333333333335</v>
      </c>
    </row>
    <row r="6" spans="1:27">
      <c r="A6" s="20" t="s">
        <v>5089</v>
      </c>
      <c r="B6" s="20" t="s">
        <v>1694</v>
      </c>
      <c r="C6" s="25">
        <v>60000</v>
      </c>
      <c r="D6" s="22">
        <v>85</v>
      </c>
      <c r="E6" s="22">
        <v>49</v>
      </c>
      <c r="F6" s="22">
        <v>40</v>
      </c>
      <c r="G6" s="22">
        <v>16000</v>
      </c>
      <c r="H6" s="22" t="s">
        <v>5088</v>
      </c>
      <c r="I6" s="26">
        <f>+IF(H6='COSTOS VARIOS'!$C$1,'COSTOS VARIOS'!$C$2*'Precios ML'!V6,'COSTOS VARIOS'!$B$2*'Precios ML'!V6)</f>
        <v>29980</v>
      </c>
      <c r="J6" s="22">
        <v>0</v>
      </c>
      <c r="K6" s="27">
        <f t="shared" si="0"/>
        <v>10.4125</v>
      </c>
      <c r="L6" s="27">
        <f t="shared" si="1"/>
        <v>10.4125</v>
      </c>
      <c r="M6" s="26">
        <f>(INDEX(pesos!A:B,MATCH(L6,pesos!A:A,1),2))</f>
        <v>16200</v>
      </c>
      <c r="N6" s="26">
        <f>+R6*'COSTOS VARIOS'!$O$1</f>
        <v>11400</v>
      </c>
      <c r="O6" s="26">
        <f>+R6*'COSTOS VARIOS'!$O$2</f>
        <v>246.00000000000003</v>
      </c>
      <c r="P6" s="26">
        <f>+R6*'COSTOS VARIOS'!$O$3</f>
        <v>900</v>
      </c>
      <c r="Q6" s="26">
        <v>1</v>
      </c>
      <c r="R6" s="26">
        <f t="shared" si="2"/>
        <v>60000</v>
      </c>
      <c r="S6" s="25">
        <f t="shared" si="3"/>
        <v>118726</v>
      </c>
      <c r="T6" s="28">
        <f t="shared" si="4"/>
        <v>0.26257096171015615</v>
      </c>
      <c r="U6" s="29">
        <f t="shared" si="5"/>
        <v>149900</v>
      </c>
      <c r="V6" s="26">
        <f>+INDEX('LISTA DE PRECIOS EKM '!A:K,MATCH('Precios ML'!B6,'LISTA DE PRECIOS EKM '!A:A,0),8)</f>
        <v>149900</v>
      </c>
      <c r="W6" s="26">
        <f t="shared" si="6"/>
        <v>149900</v>
      </c>
      <c r="X6" s="26">
        <f t="shared" si="7"/>
        <v>0</v>
      </c>
      <c r="Y6" s="26"/>
      <c r="Z6" s="26">
        <f t="shared" si="8"/>
        <v>149900</v>
      </c>
      <c r="AA6" s="30">
        <f t="shared" si="9"/>
        <v>1.4983333333333335</v>
      </c>
    </row>
    <row r="7" spans="1:27">
      <c r="A7" s="20" t="s">
        <v>5090</v>
      </c>
      <c r="B7" s="20" t="s">
        <v>1698</v>
      </c>
      <c r="C7" s="25">
        <v>60000</v>
      </c>
      <c r="D7" s="22">
        <v>85</v>
      </c>
      <c r="E7" s="22">
        <v>49</v>
      </c>
      <c r="F7" s="22">
        <v>40</v>
      </c>
      <c r="G7" s="22">
        <v>16000</v>
      </c>
      <c r="H7" s="22" t="s">
        <v>5088</v>
      </c>
      <c r="I7" s="26">
        <f>+IF(H7='COSTOS VARIOS'!$C$1,'COSTOS VARIOS'!$C$2*'Precios ML'!V7,'COSTOS VARIOS'!$B$2*'Precios ML'!V7)</f>
        <v>27980</v>
      </c>
      <c r="J7" s="22">
        <v>0</v>
      </c>
      <c r="K7" s="27">
        <f t="shared" si="0"/>
        <v>10.4125</v>
      </c>
      <c r="L7" s="27">
        <f t="shared" si="1"/>
        <v>10.4125</v>
      </c>
      <c r="M7" s="26">
        <f>(INDEX(pesos!A:B,MATCH(L7,pesos!A:A,1),2))</f>
        <v>16200</v>
      </c>
      <c r="N7" s="26">
        <f>+R7*'COSTOS VARIOS'!$O$1</f>
        <v>11400</v>
      </c>
      <c r="O7" s="26">
        <f>+R7*'COSTOS VARIOS'!$O$2</f>
        <v>246.00000000000003</v>
      </c>
      <c r="P7" s="26">
        <f>+R7*'COSTOS VARIOS'!$O$3</f>
        <v>900</v>
      </c>
      <c r="Q7" s="26">
        <v>1</v>
      </c>
      <c r="R7" s="26">
        <f t="shared" si="2"/>
        <v>60000</v>
      </c>
      <c r="S7" s="25">
        <f t="shared" si="3"/>
        <v>116726</v>
      </c>
      <c r="T7" s="28">
        <f t="shared" si="4"/>
        <v>0.19853331734146629</v>
      </c>
      <c r="U7" s="29">
        <f t="shared" si="5"/>
        <v>139900</v>
      </c>
      <c r="V7" s="26">
        <f>+INDEX('LISTA DE PRECIOS EKM '!A:K,MATCH('Precios ML'!B7,'LISTA DE PRECIOS EKM '!A:A,0),8)</f>
        <v>139900</v>
      </c>
      <c r="W7" s="26">
        <f t="shared" si="6"/>
        <v>139900</v>
      </c>
      <c r="X7" s="26">
        <f t="shared" si="7"/>
        <v>0</v>
      </c>
      <c r="Y7" s="26"/>
      <c r="Z7" s="26">
        <f t="shared" si="8"/>
        <v>139900</v>
      </c>
      <c r="AA7" s="30">
        <f t="shared" si="9"/>
        <v>1.3316666666666666</v>
      </c>
    </row>
    <row r="8" spans="1:27">
      <c r="A8" s="20" t="s">
        <v>5091</v>
      </c>
      <c r="B8" s="20" t="s">
        <v>1714</v>
      </c>
      <c r="C8" s="25">
        <v>110000</v>
      </c>
      <c r="D8" s="22">
        <v>85</v>
      </c>
      <c r="E8" s="22">
        <v>49</v>
      </c>
      <c r="F8" s="22">
        <v>40</v>
      </c>
      <c r="G8" s="22">
        <v>16000</v>
      </c>
      <c r="H8" s="22" t="s">
        <v>5088</v>
      </c>
      <c r="I8" s="26">
        <f>+IF(H8='COSTOS VARIOS'!$C$1,'COSTOS VARIOS'!$C$2*'Precios ML'!V8,'COSTOS VARIOS'!$B$2*'Precios ML'!V8)</f>
        <v>43980</v>
      </c>
      <c r="J8" s="22">
        <v>0</v>
      </c>
      <c r="K8" s="27">
        <f t="shared" si="0"/>
        <v>10.4125</v>
      </c>
      <c r="L8" s="27">
        <f t="shared" si="1"/>
        <v>10.4125</v>
      </c>
      <c r="M8" s="26">
        <f>(INDEX(pesos!A:B,MATCH(L8,pesos!A:A,1),2))</f>
        <v>16200</v>
      </c>
      <c r="N8" s="26">
        <f>+R8*'COSTOS VARIOS'!$O$1</f>
        <v>20900</v>
      </c>
      <c r="O8" s="26">
        <f>+R8*'COSTOS VARIOS'!$O$2</f>
        <v>451.00000000000006</v>
      </c>
      <c r="P8" s="26">
        <f>+R8*'COSTOS VARIOS'!$O$3</f>
        <v>1650</v>
      </c>
      <c r="Q8" s="26">
        <v>1</v>
      </c>
      <c r="R8" s="26">
        <f t="shared" si="2"/>
        <v>110000</v>
      </c>
      <c r="S8" s="25">
        <f t="shared" si="3"/>
        <v>193181</v>
      </c>
      <c r="T8" s="28">
        <f t="shared" si="4"/>
        <v>0.13831070343356755</v>
      </c>
      <c r="U8" s="29">
        <f t="shared" si="5"/>
        <v>219900</v>
      </c>
      <c r="V8" s="26">
        <f>+INDEX('LISTA DE PRECIOS EKM '!A:K,MATCH('Precios ML'!B8,'LISTA DE PRECIOS EKM '!A:A,0),8)</f>
        <v>219900</v>
      </c>
      <c r="W8" s="26">
        <f t="shared" si="6"/>
        <v>219900</v>
      </c>
      <c r="X8" s="26">
        <f t="shared" si="7"/>
        <v>0</v>
      </c>
      <c r="Y8" s="26"/>
      <c r="Z8" s="26">
        <f t="shared" si="8"/>
        <v>219900</v>
      </c>
      <c r="AA8" s="30">
        <f t="shared" si="9"/>
        <v>0.99909090909090903</v>
      </c>
    </row>
    <row r="9" spans="1:27">
      <c r="A9" s="20" t="s">
        <v>5091</v>
      </c>
      <c r="B9" s="20" t="s">
        <v>1714</v>
      </c>
      <c r="C9" s="25">
        <v>110000</v>
      </c>
      <c r="D9" s="22">
        <v>85</v>
      </c>
      <c r="E9" s="22">
        <v>49</v>
      </c>
      <c r="F9" s="22">
        <v>40</v>
      </c>
      <c r="G9" s="22">
        <v>16000</v>
      </c>
      <c r="H9" s="22" t="s">
        <v>5088</v>
      </c>
      <c r="I9" s="26">
        <f>+IF(H9='COSTOS VARIOS'!$C$1,'COSTOS VARIOS'!$C$2*'Precios ML'!V9,'COSTOS VARIOS'!$B$2*'Precios ML'!V9)</f>
        <v>43980</v>
      </c>
      <c r="J9" s="22">
        <v>0</v>
      </c>
      <c r="K9" s="27">
        <f t="shared" si="0"/>
        <v>10.4125</v>
      </c>
      <c r="L9" s="27">
        <f t="shared" si="1"/>
        <v>10.4125</v>
      </c>
      <c r="M9" s="26">
        <f>(INDEX(pesos!A:B,MATCH(L9,pesos!A:A,1),2))</f>
        <v>16200</v>
      </c>
      <c r="N9" s="26">
        <f>+R9*'COSTOS VARIOS'!$O$1</f>
        <v>20900</v>
      </c>
      <c r="O9" s="26">
        <f>+R9*'COSTOS VARIOS'!$O$2</f>
        <v>451.00000000000006</v>
      </c>
      <c r="P9" s="26">
        <f>+R9*'COSTOS VARIOS'!$O$3</f>
        <v>1650</v>
      </c>
      <c r="Q9" s="26">
        <v>1</v>
      </c>
      <c r="R9" s="26">
        <f t="shared" si="2"/>
        <v>110000</v>
      </c>
      <c r="S9" s="25">
        <f t="shared" si="3"/>
        <v>193181</v>
      </c>
      <c r="T9" s="28">
        <f t="shared" si="4"/>
        <v>0.13831070343356755</v>
      </c>
      <c r="U9" s="29">
        <f t="shared" si="5"/>
        <v>219900</v>
      </c>
      <c r="V9" s="26">
        <f>+INDEX('LISTA DE PRECIOS EKM '!A:K,MATCH('Precios ML'!B9,'LISTA DE PRECIOS EKM '!A:A,0),8)</f>
        <v>219900</v>
      </c>
      <c r="W9" s="26">
        <f t="shared" si="6"/>
        <v>219900</v>
      </c>
      <c r="X9" s="26">
        <f t="shared" si="7"/>
        <v>0</v>
      </c>
      <c r="Y9" s="26"/>
      <c r="Z9" s="26">
        <f t="shared" si="8"/>
        <v>219900</v>
      </c>
      <c r="AA9" s="30">
        <f t="shared" si="9"/>
        <v>0.99909090909090903</v>
      </c>
    </row>
    <row r="10" spans="1:27">
      <c r="A10" s="20" t="s">
        <v>5092</v>
      </c>
      <c r="B10" s="20" t="s">
        <v>1716</v>
      </c>
      <c r="C10" s="25">
        <v>110000</v>
      </c>
      <c r="D10" s="22">
        <v>85</v>
      </c>
      <c r="E10" s="22">
        <v>49</v>
      </c>
      <c r="F10" s="22">
        <v>40</v>
      </c>
      <c r="G10" s="22">
        <v>16000</v>
      </c>
      <c r="H10" s="22" t="s">
        <v>5088</v>
      </c>
      <c r="I10" s="26">
        <f>+IF(H10='COSTOS VARIOS'!$C$1,'COSTOS VARIOS'!$C$2*'Precios ML'!V10,'COSTOS VARIOS'!$B$2*'Precios ML'!V10)</f>
        <v>43980</v>
      </c>
      <c r="J10" s="22">
        <v>0</v>
      </c>
      <c r="K10" s="27">
        <f t="shared" si="0"/>
        <v>10.4125</v>
      </c>
      <c r="L10" s="27">
        <f t="shared" si="1"/>
        <v>10.4125</v>
      </c>
      <c r="M10" s="26">
        <f>(INDEX(pesos!A:B,MATCH(L10,pesos!A:A,1),2))</f>
        <v>16200</v>
      </c>
      <c r="N10" s="26">
        <f>+R10*'COSTOS VARIOS'!$O$1</f>
        <v>20900</v>
      </c>
      <c r="O10" s="26">
        <f>+R10*'COSTOS VARIOS'!$O$2</f>
        <v>451.00000000000006</v>
      </c>
      <c r="P10" s="26">
        <f>+R10*'COSTOS VARIOS'!$O$3</f>
        <v>1650</v>
      </c>
      <c r="Q10" s="26">
        <v>1</v>
      </c>
      <c r="R10" s="26">
        <f t="shared" si="2"/>
        <v>110000</v>
      </c>
      <c r="S10" s="25">
        <f t="shared" si="3"/>
        <v>193181</v>
      </c>
      <c r="T10" s="28">
        <f t="shared" si="4"/>
        <v>0.13831070343356755</v>
      </c>
      <c r="U10" s="29">
        <f t="shared" si="5"/>
        <v>219900</v>
      </c>
      <c r="V10" s="26">
        <f>+INDEX('LISTA DE PRECIOS EKM '!A:K,MATCH('Precios ML'!B10,'LISTA DE PRECIOS EKM '!A:A,0),8)</f>
        <v>219900</v>
      </c>
      <c r="W10" s="26">
        <f t="shared" si="6"/>
        <v>219900</v>
      </c>
      <c r="X10" s="26">
        <f t="shared" si="7"/>
        <v>0</v>
      </c>
      <c r="Y10" s="26"/>
      <c r="Z10" s="26">
        <f t="shared" si="8"/>
        <v>219900</v>
      </c>
      <c r="AA10" s="30">
        <f t="shared" si="9"/>
        <v>0.99909090909090903</v>
      </c>
    </row>
    <row r="11" spans="1:27">
      <c r="A11" s="20" t="s">
        <v>5093</v>
      </c>
      <c r="B11" s="20" t="s">
        <v>5094</v>
      </c>
      <c r="C11" s="25">
        <v>40400</v>
      </c>
      <c r="D11" s="22">
        <v>85</v>
      </c>
      <c r="E11" s="22">
        <v>49</v>
      </c>
      <c r="F11" s="22">
        <v>40</v>
      </c>
      <c r="G11" s="22">
        <v>16000</v>
      </c>
      <c r="H11" s="22" t="s">
        <v>5088</v>
      </c>
      <c r="I11" s="26">
        <f>+IF(H11='COSTOS VARIOS'!$C$1,'COSTOS VARIOS'!$C$2*'Precios ML'!V11,'COSTOS VARIOS'!$B$2*'Precios ML'!V11)</f>
        <v>23980</v>
      </c>
      <c r="J11" s="22">
        <v>0</v>
      </c>
      <c r="K11" s="27">
        <f t="shared" si="0"/>
        <v>10.4125</v>
      </c>
      <c r="L11" s="27">
        <f t="shared" si="1"/>
        <v>10.4125</v>
      </c>
      <c r="M11" s="26">
        <f>(INDEX(pesos!A:B,MATCH(L11,pesos!A:A,1),2))</f>
        <v>16200</v>
      </c>
      <c r="N11" s="26">
        <f>+R11*'COSTOS VARIOS'!$O$1</f>
        <v>7676</v>
      </c>
      <c r="O11" s="26">
        <f>+R11*'COSTOS VARIOS'!$O$2</f>
        <v>165.64000000000001</v>
      </c>
      <c r="P11" s="26">
        <f>+R11*'COSTOS VARIOS'!$O$3</f>
        <v>606</v>
      </c>
      <c r="Q11" s="26">
        <v>1</v>
      </c>
      <c r="R11" s="26">
        <f t="shared" si="2"/>
        <v>40400</v>
      </c>
      <c r="S11" s="25">
        <f t="shared" si="3"/>
        <v>89027.64</v>
      </c>
      <c r="T11" s="28">
        <f t="shared" si="4"/>
        <v>0.34677275506797667</v>
      </c>
      <c r="U11" s="29">
        <f t="shared" si="5"/>
        <v>119900</v>
      </c>
      <c r="V11" s="26">
        <f>+INDEX('LISTA DE PRECIOS EKM '!A:K,MATCH('Precios ML'!B11,'LISTA DE PRECIOS EKM '!A:A,0),8)</f>
        <v>119900</v>
      </c>
      <c r="W11" s="26">
        <f t="shared" si="6"/>
        <v>119900</v>
      </c>
      <c r="X11" s="26">
        <f t="shared" si="7"/>
        <v>0</v>
      </c>
      <c r="Y11" s="26"/>
      <c r="Z11" s="26">
        <f t="shared" si="8"/>
        <v>119900</v>
      </c>
      <c r="AA11" s="30">
        <f t="shared" si="9"/>
        <v>1.967821782178218</v>
      </c>
    </row>
    <row r="12" spans="1:27">
      <c r="A12" s="20" t="s">
        <v>5093</v>
      </c>
      <c r="B12" s="20" t="s">
        <v>5094</v>
      </c>
      <c r="C12" s="25">
        <v>40400</v>
      </c>
      <c r="D12" s="22">
        <v>85</v>
      </c>
      <c r="E12" s="22">
        <v>49</v>
      </c>
      <c r="F12" s="22">
        <v>40</v>
      </c>
      <c r="G12" s="22">
        <v>16000</v>
      </c>
      <c r="H12" s="22" t="s">
        <v>5088</v>
      </c>
      <c r="I12" s="26">
        <f>+IF(H12='COSTOS VARIOS'!$C$1,'COSTOS VARIOS'!$C$2*'Precios ML'!V12,'COSTOS VARIOS'!$B$2*'Precios ML'!V12)</f>
        <v>23980</v>
      </c>
      <c r="J12" s="22">
        <v>0</v>
      </c>
      <c r="K12" s="27">
        <f t="shared" si="0"/>
        <v>10.4125</v>
      </c>
      <c r="L12" s="27">
        <f t="shared" si="1"/>
        <v>10.4125</v>
      </c>
      <c r="M12" s="26">
        <f>(INDEX(pesos!A:B,MATCH(L12,pesos!A:A,1),2))</f>
        <v>16200</v>
      </c>
      <c r="N12" s="26">
        <f>+R12*'COSTOS VARIOS'!$O$1</f>
        <v>7676</v>
      </c>
      <c r="O12" s="26">
        <f>+R12*'COSTOS VARIOS'!$O$2</f>
        <v>165.64000000000001</v>
      </c>
      <c r="P12" s="26">
        <f>+R12*'COSTOS VARIOS'!$O$3</f>
        <v>606</v>
      </c>
      <c r="Q12" s="26">
        <v>1</v>
      </c>
      <c r="R12" s="26">
        <f t="shared" si="2"/>
        <v>40400</v>
      </c>
      <c r="S12" s="25">
        <f t="shared" si="3"/>
        <v>89027.64</v>
      </c>
      <c r="T12" s="28">
        <f t="shared" si="4"/>
        <v>0.34677275506797667</v>
      </c>
      <c r="U12" s="29">
        <f t="shared" si="5"/>
        <v>119900</v>
      </c>
      <c r="V12" s="26">
        <f>+INDEX('LISTA DE PRECIOS EKM '!A:K,MATCH('Precios ML'!B12,'LISTA DE PRECIOS EKM '!A:A,0),8)</f>
        <v>119900</v>
      </c>
      <c r="W12" s="26">
        <f t="shared" si="6"/>
        <v>119900</v>
      </c>
      <c r="X12" s="26">
        <f t="shared" si="7"/>
        <v>0</v>
      </c>
      <c r="Y12" s="26"/>
      <c r="Z12" s="26">
        <f t="shared" si="8"/>
        <v>119900</v>
      </c>
      <c r="AA12" s="30">
        <f t="shared" si="9"/>
        <v>1.967821782178218</v>
      </c>
    </row>
    <row r="13" spans="1:27">
      <c r="A13" s="20" t="s">
        <v>5095</v>
      </c>
      <c r="B13" s="20" t="s">
        <v>5096</v>
      </c>
      <c r="C13" s="25">
        <v>28900</v>
      </c>
      <c r="D13" s="22">
        <v>85</v>
      </c>
      <c r="E13" s="22">
        <v>49</v>
      </c>
      <c r="F13" s="22">
        <v>40</v>
      </c>
      <c r="G13" s="22">
        <v>16000</v>
      </c>
      <c r="H13" s="22" t="s">
        <v>5088</v>
      </c>
      <c r="I13" s="26">
        <f>+IF(H13='COSTOS VARIOS'!$C$1,'COSTOS VARIOS'!$C$2*'Precios ML'!V13,'COSTOS VARIOS'!$B$2*'Precios ML'!V13)</f>
        <v>23980</v>
      </c>
      <c r="J13" s="22">
        <v>0</v>
      </c>
      <c r="K13" s="27">
        <f t="shared" si="0"/>
        <v>10.4125</v>
      </c>
      <c r="L13" s="27">
        <f t="shared" si="1"/>
        <v>10.4125</v>
      </c>
      <c r="M13" s="26">
        <f>(INDEX(pesos!A:B,MATCH(L13,pesos!A:A,1),2))</f>
        <v>16200</v>
      </c>
      <c r="N13" s="26">
        <f>+R13*'COSTOS VARIOS'!$O$1</f>
        <v>5491</v>
      </c>
      <c r="O13" s="26">
        <f>+R13*'COSTOS VARIOS'!$O$2</f>
        <v>118.49000000000001</v>
      </c>
      <c r="P13" s="26">
        <f>+R13*'COSTOS VARIOS'!$O$3</f>
        <v>433.5</v>
      </c>
      <c r="Q13" s="26">
        <v>1</v>
      </c>
      <c r="R13" s="26">
        <f t="shared" si="2"/>
        <v>28900</v>
      </c>
      <c r="S13" s="25">
        <f t="shared" si="3"/>
        <v>75122.990000000005</v>
      </c>
      <c r="T13" s="28">
        <f t="shared" si="4"/>
        <v>0.59604935852526619</v>
      </c>
      <c r="U13" s="29">
        <f t="shared" si="5"/>
        <v>119900</v>
      </c>
      <c r="V13" s="26">
        <f>+INDEX('LISTA DE PRECIOS EKM '!A:K,MATCH('Precios ML'!B13,'LISTA DE PRECIOS EKM '!A:A,0),8)</f>
        <v>119900</v>
      </c>
      <c r="W13" s="26">
        <f t="shared" si="6"/>
        <v>119900</v>
      </c>
      <c r="X13" s="26">
        <f t="shared" si="7"/>
        <v>0</v>
      </c>
      <c r="Y13" s="26"/>
      <c r="Z13" s="26">
        <f t="shared" si="8"/>
        <v>119900</v>
      </c>
      <c r="AA13" s="30">
        <f t="shared" si="9"/>
        <v>3.14878892733564</v>
      </c>
    </row>
    <row r="14" spans="1:27">
      <c r="A14" s="20" t="s">
        <v>5095</v>
      </c>
      <c r="B14" s="20" t="s">
        <v>5096</v>
      </c>
      <c r="C14" s="25">
        <v>28900</v>
      </c>
      <c r="D14" s="22">
        <v>85</v>
      </c>
      <c r="E14" s="22">
        <v>49</v>
      </c>
      <c r="F14" s="22">
        <v>40</v>
      </c>
      <c r="G14" s="22">
        <v>16000</v>
      </c>
      <c r="H14" s="22" t="s">
        <v>5088</v>
      </c>
      <c r="I14" s="26">
        <f>+IF(H14='COSTOS VARIOS'!$C$1,'COSTOS VARIOS'!$C$2*'Precios ML'!V14,'COSTOS VARIOS'!$B$2*'Precios ML'!V14)</f>
        <v>23980</v>
      </c>
      <c r="J14" s="22">
        <v>0</v>
      </c>
      <c r="K14" s="27">
        <f t="shared" si="0"/>
        <v>10.4125</v>
      </c>
      <c r="L14" s="27">
        <f t="shared" si="1"/>
        <v>10.4125</v>
      </c>
      <c r="M14" s="26">
        <f>(INDEX(pesos!A:B,MATCH(L14,pesos!A:A,1),2))</f>
        <v>16200</v>
      </c>
      <c r="N14" s="26">
        <f>+R14*'COSTOS VARIOS'!$O$1</f>
        <v>5491</v>
      </c>
      <c r="O14" s="26">
        <f>+R14*'COSTOS VARIOS'!$O$2</f>
        <v>118.49000000000001</v>
      </c>
      <c r="P14" s="26">
        <f>+R14*'COSTOS VARIOS'!$O$3</f>
        <v>433.5</v>
      </c>
      <c r="Q14" s="26">
        <v>1</v>
      </c>
      <c r="R14" s="26">
        <f t="shared" si="2"/>
        <v>28900</v>
      </c>
      <c r="S14" s="25">
        <f t="shared" si="3"/>
        <v>75122.990000000005</v>
      </c>
      <c r="T14" s="28">
        <f t="shared" si="4"/>
        <v>0.59604935852526619</v>
      </c>
      <c r="U14" s="29">
        <f t="shared" si="5"/>
        <v>119900</v>
      </c>
      <c r="V14" s="26">
        <f>+INDEX('LISTA DE PRECIOS EKM '!A:K,MATCH('Precios ML'!B14,'LISTA DE PRECIOS EKM '!A:A,0),8)</f>
        <v>119900</v>
      </c>
      <c r="W14" s="26">
        <f t="shared" si="6"/>
        <v>119900</v>
      </c>
      <c r="X14" s="26">
        <f t="shared" si="7"/>
        <v>0</v>
      </c>
      <c r="Y14" s="26"/>
      <c r="Z14" s="26">
        <f t="shared" si="8"/>
        <v>119900</v>
      </c>
      <c r="AA14" s="30">
        <f t="shared" si="9"/>
        <v>3.14878892733564</v>
      </c>
    </row>
    <row r="15" spans="1:27">
      <c r="A15" s="20" t="s">
        <v>5097</v>
      </c>
      <c r="B15" s="20" t="s">
        <v>5098</v>
      </c>
      <c r="C15" s="25">
        <v>40400</v>
      </c>
      <c r="D15" s="22">
        <v>85</v>
      </c>
      <c r="E15" s="22">
        <v>49</v>
      </c>
      <c r="F15" s="22">
        <v>40</v>
      </c>
      <c r="G15" s="22">
        <v>16000</v>
      </c>
      <c r="H15" s="22" t="s">
        <v>5088</v>
      </c>
      <c r="I15" s="26">
        <f>+IF(H15='COSTOS VARIOS'!$C$1,'COSTOS VARIOS'!$C$2*'Precios ML'!V15,'COSTOS VARIOS'!$B$2*'Precios ML'!V15)</f>
        <v>23980</v>
      </c>
      <c r="J15" s="22">
        <v>0</v>
      </c>
      <c r="K15" s="27">
        <f t="shared" si="0"/>
        <v>10.4125</v>
      </c>
      <c r="L15" s="27">
        <f t="shared" si="1"/>
        <v>10.4125</v>
      </c>
      <c r="M15" s="26">
        <f>(INDEX(pesos!A:B,MATCH(L15,pesos!A:A,1),2))</f>
        <v>16200</v>
      </c>
      <c r="N15" s="26">
        <f>+R15*'COSTOS VARIOS'!$O$1</f>
        <v>7676</v>
      </c>
      <c r="O15" s="26">
        <f>+R15*'COSTOS VARIOS'!$O$2</f>
        <v>165.64000000000001</v>
      </c>
      <c r="P15" s="26">
        <f>+R15*'COSTOS VARIOS'!$O$3</f>
        <v>606</v>
      </c>
      <c r="Q15" s="26">
        <v>1</v>
      </c>
      <c r="R15" s="26">
        <f t="shared" si="2"/>
        <v>40400</v>
      </c>
      <c r="S15" s="25">
        <f t="shared" si="3"/>
        <v>89027.64</v>
      </c>
      <c r="T15" s="28">
        <f t="shared" si="4"/>
        <v>0.34677275506797667</v>
      </c>
      <c r="U15" s="29">
        <f t="shared" si="5"/>
        <v>119900</v>
      </c>
      <c r="V15" s="26">
        <f>+INDEX('LISTA DE PRECIOS EKM '!A:K,MATCH('Precios ML'!B15,'LISTA DE PRECIOS EKM '!A:A,0),8)</f>
        <v>119900</v>
      </c>
      <c r="W15" s="26">
        <f t="shared" si="6"/>
        <v>119900</v>
      </c>
      <c r="X15" s="26">
        <f t="shared" si="7"/>
        <v>0</v>
      </c>
      <c r="Y15" s="26"/>
      <c r="Z15" s="26">
        <f t="shared" si="8"/>
        <v>119900</v>
      </c>
      <c r="AA15" s="30">
        <f t="shared" si="9"/>
        <v>1.967821782178218</v>
      </c>
    </row>
    <row r="16" spans="1:27">
      <c r="A16" s="20" t="s">
        <v>5097</v>
      </c>
      <c r="B16" s="20" t="s">
        <v>5098</v>
      </c>
      <c r="C16" s="25">
        <v>40400</v>
      </c>
      <c r="D16" s="22">
        <v>85</v>
      </c>
      <c r="E16" s="22">
        <v>49</v>
      </c>
      <c r="F16" s="22">
        <v>40</v>
      </c>
      <c r="G16" s="22">
        <v>16000</v>
      </c>
      <c r="H16" s="22" t="s">
        <v>5088</v>
      </c>
      <c r="I16" s="26">
        <f>+IF(H16='COSTOS VARIOS'!$C$1,'COSTOS VARIOS'!$C$2*'Precios ML'!V16,'COSTOS VARIOS'!$B$2*'Precios ML'!V16)</f>
        <v>23980</v>
      </c>
      <c r="J16" s="22">
        <v>0</v>
      </c>
      <c r="K16" s="27">
        <f t="shared" si="0"/>
        <v>10.4125</v>
      </c>
      <c r="L16" s="27">
        <f t="shared" si="1"/>
        <v>10.4125</v>
      </c>
      <c r="M16" s="26">
        <f>(INDEX(pesos!A:B,MATCH(L16,pesos!A:A,1),2))</f>
        <v>16200</v>
      </c>
      <c r="N16" s="26">
        <f>+R16*'COSTOS VARIOS'!$O$1</f>
        <v>7676</v>
      </c>
      <c r="O16" s="26">
        <f>+R16*'COSTOS VARIOS'!$O$2</f>
        <v>165.64000000000001</v>
      </c>
      <c r="P16" s="26">
        <f>+R16*'COSTOS VARIOS'!$O$3</f>
        <v>606</v>
      </c>
      <c r="Q16" s="26">
        <v>1</v>
      </c>
      <c r="R16" s="26">
        <f t="shared" si="2"/>
        <v>40400</v>
      </c>
      <c r="S16" s="25">
        <f t="shared" si="3"/>
        <v>89027.64</v>
      </c>
      <c r="T16" s="28">
        <f t="shared" si="4"/>
        <v>0.34677275506797667</v>
      </c>
      <c r="U16" s="29">
        <f t="shared" si="5"/>
        <v>119900</v>
      </c>
      <c r="V16" s="26">
        <f>+INDEX('LISTA DE PRECIOS EKM '!A:K,MATCH('Precios ML'!B16,'LISTA DE PRECIOS EKM '!A:A,0),8)</f>
        <v>119900</v>
      </c>
      <c r="W16" s="26">
        <f t="shared" si="6"/>
        <v>119900</v>
      </c>
      <c r="X16" s="26">
        <f t="shared" si="7"/>
        <v>0</v>
      </c>
      <c r="Y16" s="26"/>
      <c r="Z16" s="26">
        <f t="shared" si="8"/>
        <v>119900</v>
      </c>
      <c r="AA16" s="30">
        <f t="shared" si="9"/>
        <v>1.967821782178218</v>
      </c>
    </row>
    <row r="17" spans="1:27">
      <c r="A17" s="20" t="s">
        <v>5099</v>
      </c>
      <c r="B17" s="20" t="s">
        <v>5100</v>
      </c>
      <c r="C17" s="25">
        <v>171000</v>
      </c>
      <c r="D17" s="22">
        <v>85</v>
      </c>
      <c r="E17" s="22">
        <v>49</v>
      </c>
      <c r="F17" s="22">
        <v>40</v>
      </c>
      <c r="G17" s="22">
        <v>16000</v>
      </c>
      <c r="H17" s="22" t="s">
        <v>5088</v>
      </c>
      <c r="I17" s="26">
        <f>+IF(H17='COSTOS VARIOS'!$C$1,'COSTOS VARIOS'!$C$2*'Precios ML'!V17,'COSTOS VARIOS'!$B$2*'Precios ML'!V17)</f>
        <v>77980</v>
      </c>
      <c r="J17" s="22">
        <v>0</v>
      </c>
      <c r="K17" s="27">
        <f t="shared" si="0"/>
        <v>10.4125</v>
      </c>
      <c r="L17" s="27">
        <f t="shared" si="1"/>
        <v>10.4125</v>
      </c>
      <c r="M17" s="26">
        <f>(INDEX(pesos!A:B,MATCH(L17,pesos!A:A,1),2))</f>
        <v>16200</v>
      </c>
      <c r="N17" s="26">
        <f>+R17*'COSTOS VARIOS'!$O$1</f>
        <v>32490</v>
      </c>
      <c r="O17" s="26">
        <f>+R17*'COSTOS VARIOS'!$O$2</f>
        <v>701.1</v>
      </c>
      <c r="P17" s="26">
        <f>+R17*'COSTOS VARIOS'!$O$3</f>
        <v>2565</v>
      </c>
      <c r="Q17" s="26">
        <v>1</v>
      </c>
      <c r="R17" s="26">
        <f t="shared" si="2"/>
        <v>171000</v>
      </c>
      <c r="S17" s="25">
        <f t="shared" si="3"/>
        <v>300936.09999999998</v>
      </c>
      <c r="T17" s="28">
        <f t="shared" si="4"/>
        <v>0.2956238882606641</v>
      </c>
      <c r="U17" s="29">
        <f t="shared" si="5"/>
        <v>389900</v>
      </c>
      <c r="V17" s="26">
        <f>+INDEX('LISTA DE PRECIOS EKM '!A:K,MATCH('Precios ML'!B17,'LISTA DE PRECIOS EKM '!A:A,0),8)</f>
        <v>389900</v>
      </c>
      <c r="W17" s="26">
        <f t="shared" si="6"/>
        <v>389900</v>
      </c>
      <c r="X17" s="26">
        <f>+W17-U17</f>
        <v>0</v>
      </c>
      <c r="Y17" s="26"/>
      <c r="Z17" s="26">
        <f t="shared" si="8"/>
        <v>389900</v>
      </c>
      <c r="AA17" s="30">
        <f t="shared" si="9"/>
        <v>1.2801169590643275</v>
      </c>
    </row>
    <row r="18" spans="1:27">
      <c r="A18" s="20" t="s">
        <v>5101</v>
      </c>
      <c r="B18" s="20" t="s">
        <v>2299</v>
      </c>
      <c r="C18" s="25">
        <v>390000</v>
      </c>
      <c r="D18" s="22">
        <v>85</v>
      </c>
      <c r="E18" s="22">
        <v>49</v>
      </c>
      <c r="F18" s="22">
        <v>40</v>
      </c>
      <c r="G18" s="22">
        <v>16000</v>
      </c>
      <c r="H18" s="22" t="s">
        <v>5088</v>
      </c>
      <c r="I18" s="26">
        <f>+IF(H18='COSTOS VARIOS'!$C$1,'COSTOS VARIOS'!$C$2*'Precios ML'!V18,'COSTOS VARIOS'!$B$2*'Precios ML'!V18)</f>
        <v>135980</v>
      </c>
      <c r="J18" s="22">
        <v>0</v>
      </c>
      <c r="K18" s="27">
        <f t="shared" si="0"/>
        <v>10.4125</v>
      </c>
      <c r="L18" s="27">
        <f t="shared" si="1"/>
        <v>10.4125</v>
      </c>
      <c r="M18" s="26">
        <f>(INDEX(pesos!A:B,MATCH(L18,pesos!A:A,1),2))</f>
        <v>16200</v>
      </c>
      <c r="N18" s="26">
        <f>+R18*'COSTOS VARIOS'!$O$1</f>
        <v>74100</v>
      </c>
      <c r="O18" s="26">
        <f>+R18*'COSTOS VARIOS'!$O$2</f>
        <v>1599.0000000000002</v>
      </c>
      <c r="P18" s="26">
        <f>+R18*'COSTOS VARIOS'!$O$3</f>
        <v>5850</v>
      </c>
      <c r="Q18" s="26">
        <v>1</v>
      </c>
      <c r="R18" s="26">
        <f t="shared" si="2"/>
        <v>390000</v>
      </c>
      <c r="S18" s="25">
        <f t="shared" si="3"/>
        <v>623729</v>
      </c>
      <c r="T18" s="28">
        <f t="shared" si="4"/>
        <v>9.0056739385213858E-2</v>
      </c>
      <c r="U18" s="29">
        <f t="shared" si="5"/>
        <v>679900</v>
      </c>
      <c r="V18" s="26">
        <f>+INDEX('LISTA DE PRECIOS EKM '!A:K,MATCH('Precios ML'!B18,'LISTA DE PRECIOS EKM '!A:A,0),8)</f>
        <v>679900</v>
      </c>
      <c r="W18" s="26">
        <f t="shared" si="6"/>
        <v>679900</v>
      </c>
      <c r="X18" s="26">
        <f t="shared" si="7"/>
        <v>0</v>
      </c>
      <c r="Y18" s="26"/>
      <c r="Z18" s="26">
        <f t="shared" si="8"/>
        <v>679900</v>
      </c>
      <c r="AA18" s="30">
        <f t="shared" si="9"/>
        <v>0.7433333333333334</v>
      </c>
    </row>
    <row r="19" spans="1:27">
      <c r="A19" s="20" t="s">
        <v>5101</v>
      </c>
      <c r="B19" s="20" t="s">
        <v>2299</v>
      </c>
      <c r="C19" s="25">
        <v>390000</v>
      </c>
      <c r="D19" s="22">
        <v>85</v>
      </c>
      <c r="E19" s="22">
        <v>49</v>
      </c>
      <c r="F19" s="22">
        <v>40</v>
      </c>
      <c r="G19" s="22">
        <v>16000</v>
      </c>
      <c r="H19" s="22" t="s">
        <v>5088</v>
      </c>
      <c r="I19" s="26">
        <f>+IF(H19='COSTOS VARIOS'!$C$1,'COSTOS VARIOS'!$C$2*'Precios ML'!V19,'COSTOS VARIOS'!$B$2*'Precios ML'!V19)</f>
        <v>135980</v>
      </c>
      <c r="J19" s="22">
        <v>0</v>
      </c>
      <c r="K19" s="27">
        <f t="shared" si="0"/>
        <v>10.4125</v>
      </c>
      <c r="L19" s="27">
        <f t="shared" si="1"/>
        <v>10.4125</v>
      </c>
      <c r="M19" s="26">
        <f>(INDEX(pesos!A:B,MATCH(L19,pesos!A:A,1),2))</f>
        <v>16200</v>
      </c>
      <c r="N19" s="26">
        <f>+R19*'COSTOS VARIOS'!$O$1</f>
        <v>74100</v>
      </c>
      <c r="O19" s="26">
        <f>+R19*'COSTOS VARIOS'!$O$2</f>
        <v>1599.0000000000002</v>
      </c>
      <c r="P19" s="26">
        <f>+R19*'COSTOS VARIOS'!$O$3</f>
        <v>5850</v>
      </c>
      <c r="Q19" s="26">
        <v>1</v>
      </c>
      <c r="R19" s="26">
        <f t="shared" si="2"/>
        <v>390000</v>
      </c>
      <c r="S19" s="25">
        <f t="shared" si="3"/>
        <v>623729</v>
      </c>
      <c r="T19" s="28">
        <f t="shared" si="4"/>
        <v>9.0056739385213858E-2</v>
      </c>
      <c r="U19" s="29">
        <f t="shared" si="5"/>
        <v>679900</v>
      </c>
      <c r="V19" s="26">
        <f>+INDEX('LISTA DE PRECIOS EKM '!A:K,MATCH('Precios ML'!B19,'LISTA DE PRECIOS EKM '!A:A,0),8)</f>
        <v>679900</v>
      </c>
      <c r="W19" s="26">
        <f t="shared" si="6"/>
        <v>679900</v>
      </c>
      <c r="X19" s="26">
        <f t="shared" si="7"/>
        <v>0</v>
      </c>
      <c r="Y19" s="26"/>
      <c r="Z19" s="26">
        <f t="shared" si="8"/>
        <v>679900</v>
      </c>
      <c r="AA19" s="30">
        <f t="shared" si="9"/>
        <v>0.7433333333333334</v>
      </c>
    </row>
    <row r="20" spans="1:27">
      <c r="A20" s="20" t="s">
        <v>5102</v>
      </c>
      <c r="B20" s="20" t="s">
        <v>1784</v>
      </c>
      <c r="C20" s="25">
        <v>197000</v>
      </c>
      <c r="D20" s="22">
        <v>85</v>
      </c>
      <c r="E20" s="22">
        <v>49</v>
      </c>
      <c r="F20" s="22">
        <v>40</v>
      </c>
      <c r="G20" s="22">
        <v>16000</v>
      </c>
      <c r="H20" s="22" t="s">
        <v>5088</v>
      </c>
      <c r="I20" s="26">
        <f>+IF(H20='COSTOS VARIOS'!$C$1,'COSTOS VARIOS'!$C$2*'Precios ML'!V20,'COSTOS VARIOS'!$B$2*'Precios ML'!V20)</f>
        <v>81980</v>
      </c>
      <c r="J20" s="22">
        <v>0</v>
      </c>
      <c r="K20" s="27">
        <f t="shared" si="0"/>
        <v>10.4125</v>
      </c>
      <c r="L20" s="27">
        <f t="shared" si="1"/>
        <v>10.4125</v>
      </c>
      <c r="M20" s="26">
        <f>(INDEX(pesos!A:B,MATCH(L20,pesos!A:A,1),2))</f>
        <v>16200</v>
      </c>
      <c r="N20" s="26">
        <f>+R20*'COSTOS VARIOS'!$O$1</f>
        <v>37430</v>
      </c>
      <c r="O20" s="26">
        <f>+R20*'COSTOS VARIOS'!$O$2</f>
        <v>807.7</v>
      </c>
      <c r="P20" s="26">
        <f>+R20*'COSTOS VARIOS'!$O$3</f>
        <v>2955</v>
      </c>
      <c r="Q20" s="26">
        <v>1</v>
      </c>
      <c r="R20" s="26">
        <f t="shared" si="2"/>
        <v>197000</v>
      </c>
      <c r="S20" s="25">
        <f t="shared" si="3"/>
        <v>336372.7</v>
      </c>
      <c r="T20" s="28">
        <f t="shared" si="4"/>
        <v>0.21858878559407469</v>
      </c>
      <c r="U20" s="29">
        <f t="shared" si="5"/>
        <v>409900</v>
      </c>
      <c r="V20" s="26">
        <f>+INDEX('LISTA DE PRECIOS EKM '!A:K,MATCH('Precios ML'!B20,'LISTA DE PRECIOS EKM '!A:A,0),8)</f>
        <v>409900</v>
      </c>
      <c r="W20" s="26">
        <f t="shared" si="6"/>
        <v>409900</v>
      </c>
      <c r="X20" s="26">
        <f t="shared" si="7"/>
        <v>0</v>
      </c>
      <c r="Y20" s="26"/>
      <c r="Z20" s="26">
        <f t="shared" si="8"/>
        <v>409900</v>
      </c>
      <c r="AA20" s="30">
        <f t="shared" si="9"/>
        <v>1.080710659898477</v>
      </c>
    </row>
    <row r="21" spans="1:27">
      <c r="A21" s="20" t="s">
        <v>5102</v>
      </c>
      <c r="B21" s="20" t="s">
        <v>1784</v>
      </c>
      <c r="C21" s="25">
        <v>197000</v>
      </c>
      <c r="D21" s="22">
        <v>85</v>
      </c>
      <c r="E21" s="22">
        <v>49</v>
      </c>
      <c r="F21" s="22">
        <v>40</v>
      </c>
      <c r="G21" s="22">
        <v>16000</v>
      </c>
      <c r="H21" s="22" t="s">
        <v>5088</v>
      </c>
      <c r="I21" s="26">
        <f>+IF(H21='COSTOS VARIOS'!$C$1,'COSTOS VARIOS'!$C$2*'Precios ML'!V21,'COSTOS VARIOS'!$B$2*'Precios ML'!V21)</f>
        <v>81980</v>
      </c>
      <c r="J21" s="22">
        <v>0</v>
      </c>
      <c r="K21" s="27">
        <f t="shared" si="0"/>
        <v>10.4125</v>
      </c>
      <c r="L21" s="27">
        <f t="shared" si="1"/>
        <v>10.4125</v>
      </c>
      <c r="M21" s="26">
        <f>(INDEX(pesos!A:B,MATCH(L21,pesos!A:A,1),2))</f>
        <v>16200</v>
      </c>
      <c r="N21" s="26">
        <f>+R21*'COSTOS VARIOS'!$O$1</f>
        <v>37430</v>
      </c>
      <c r="O21" s="26">
        <f>+R21*'COSTOS VARIOS'!$O$2</f>
        <v>807.7</v>
      </c>
      <c r="P21" s="26">
        <f>+R21*'COSTOS VARIOS'!$O$3</f>
        <v>2955</v>
      </c>
      <c r="Q21" s="26">
        <v>1</v>
      </c>
      <c r="R21" s="26">
        <f t="shared" si="2"/>
        <v>197000</v>
      </c>
      <c r="S21" s="25">
        <f t="shared" si="3"/>
        <v>336372.7</v>
      </c>
      <c r="T21" s="28">
        <f t="shared" si="4"/>
        <v>0.21858878559407469</v>
      </c>
      <c r="U21" s="29">
        <f t="shared" si="5"/>
        <v>409900</v>
      </c>
      <c r="V21" s="26">
        <f>+INDEX('LISTA DE PRECIOS EKM '!A:K,MATCH('Precios ML'!B21,'LISTA DE PRECIOS EKM '!A:A,0),8)</f>
        <v>409900</v>
      </c>
      <c r="W21" s="26">
        <f t="shared" si="6"/>
        <v>409900</v>
      </c>
      <c r="X21" s="26">
        <f t="shared" si="7"/>
        <v>0</v>
      </c>
      <c r="Y21" s="26"/>
      <c r="Z21" s="26">
        <f t="shared" si="8"/>
        <v>409900</v>
      </c>
      <c r="AA21" s="30">
        <f t="shared" si="9"/>
        <v>1.080710659898477</v>
      </c>
    </row>
    <row r="22" spans="1:27">
      <c r="A22" s="20" t="s">
        <v>5103</v>
      </c>
      <c r="B22" s="20" t="s">
        <v>2230</v>
      </c>
      <c r="C22" s="25">
        <v>166600</v>
      </c>
      <c r="D22" s="22">
        <v>85</v>
      </c>
      <c r="E22" s="22">
        <v>49</v>
      </c>
      <c r="F22" s="22">
        <v>40</v>
      </c>
      <c r="G22" s="22">
        <v>16000</v>
      </c>
      <c r="H22" s="22" t="s">
        <v>5088</v>
      </c>
      <c r="I22" s="26">
        <f>+IF(H22='COSTOS VARIOS'!$C$1,'COSTOS VARIOS'!$C$2*'Precios ML'!V22,'COSTOS VARIOS'!$B$2*'Precios ML'!V22)</f>
        <v>61980</v>
      </c>
      <c r="J22" s="22">
        <v>0</v>
      </c>
      <c r="K22" s="27">
        <f t="shared" si="0"/>
        <v>10.4125</v>
      </c>
      <c r="L22" s="27">
        <f t="shared" si="1"/>
        <v>10.4125</v>
      </c>
      <c r="M22" s="26">
        <f>(INDEX(pesos!A:B,MATCH(L22,pesos!A:A,1),2))</f>
        <v>16200</v>
      </c>
      <c r="N22" s="26">
        <f>+R22*'COSTOS VARIOS'!$O$1</f>
        <v>31654</v>
      </c>
      <c r="O22" s="26">
        <f>+R22*'COSTOS VARIOS'!$O$2</f>
        <v>683.06000000000006</v>
      </c>
      <c r="P22" s="26">
        <f>+R22*'COSTOS VARIOS'!$O$3</f>
        <v>2499</v>
      </c>
      <c r="Q22" s="26">
        <v>1</v>
      </c>
      <c r="R22" s="26">
        <f t="shared" si="2"/>
        <v>166600</v>
      </c>
      <c r="S22" s="25">
        <f t="shared" si="3"/>
        <v>279616.06</v>
      </c>
      <c r="T22" s="28">
        <f t="shared" si="4"/>
        <v>0.10830543853596963</v>
      </c>
      <c r="U22" s="29">
        <f t="shared" si="5"/>
        <v>309900</v>
      </c>
      <c r="V22" s="26">
        <f>+INDEX('LISTA DE PRECIOS EKM '!A:K,MATCH('Precios ML'!B22,'LISTA DE PRECIOS EKM '!A:A,0),8)</f>
        <v>309900</v>
      </c>
      <c r="W22" s="26">
        <f t="shared" si="6"/>
        <v>309900</v>
      </c>
      <c r="X22" s="26">
        <f t="shared" si="7"/>
        <v>0</v>
      </c>
      <c r="Y22" s="26"/>
      <c r="Z22" s="26">
        <f t="shared" si="8"/>
        <v>309900</v>
      </c>
      <c r="AA22" s="30">
        <f t="shared" si="9"/>
        <v>0.86014405762304924</v>
      </c>
    </row>
    <row r="23" spans="1:27">
      <c r="A23" s="20" t="s">
        <v>5103</v>
      </c>
      <c r="B23" s="20" t="s">
        <v>2230</v>
      </c>
      <c r="C23" s="25">
        <v>166600</v>
      </c>
      <c r="D23" s="22">
        <v>85</v>
      </c>
      <c r="E23" s="22">
        <v>49</v>
      </c>
      <c r="F23" s="22">
        <v>40</v>
      </c>
      <c r="G23" s="22">
        <v>16000</v>
      </c>
      <c r="H23" s="22" t="s">
        <v>5088</v>
      </c>
      <c r="I23" s="26">
        <f>+IF(H23='COSTOS VARIOS'!$C$1,'COSTOS VARIOS'!$C$2*'Precios ML'!V23,'COSTOS VARIOS'!$B$2*'Precios ML'!V23)</f>
        <v>61980</v>
      </c>
      <c r="J23" s="22">
        <v>0</v>
      </c>
      <c r="K23" s="27">
        <f t="shared" si="0"/>
        <v>10.4125</v>
      </c>
      <c r="L23" s="27">
        <f t="shared" si="1"/>
        <v>10.4125</v>
      </c>
      <c r="M23" s="26">
        <f>(INDEX(pesos!A:B,MATCH(L23,pesos!A:A,1),2))</f>
        <v>16200</v>
      </c>
      <c r="N23" s="26">
        <f>+R23*'COSTOS VARIOS'!$O$1</f>
        <v>31654</v>
      </c>
      <c r="O23" s="26">
        <f>+R23*'COSTOS VARIOS'!$O$2</f>
        <v>683.06000000000006</v>
      </c>
      <c r="P23" s="26">
        <f>+R23*'COSTOS VARIOS'!$O$3</f>
        <v>2499</v>
      </c>
      <c r="Q23" s="26">
        <v>1</v>
      </c>
      <c r="R23" s="26">
        <f t="shared" si="2"/>
        <v>166600</v>
      </c>
      <c r="S23" s="25">
        <f t="shared" si="3"/>
        <v>279616.06</v>
      </c>
      <c r="T23" s="28">
        <f t="shared" si="4"/>
        <v>0.10830543853596963</v>
      </c>
      <c r="U23" s="29">
        <f t="shared" si="5"/>
        <v>309900</v>
      </c>
      <c r="V23" s="26">
        <f>+INDEX('LISTA DE PRECIOS EKM '!A:K,MATCH('Precios ML'!B23,'LISTA DE PRECIOS EKM '!A:A,0),8)</f>
        <v>309900</v>
      </c>
      <c r="W23" s="26">
        <f t="shared" si="6"/>
        <v>309900</v>
      </c>
      <c r="X23" s="26">
        <f t="shared" si="7"/>
        <v>0</v>
      </c>
      <c r="Y23" s="26"/>
      <c r="Z23" s="26">
        <f t="shared" si="8"/>
        <v>309900</v>
      </c>
      <c r="AA23" s="30">
        <f t="shared" si="9"/>
        <v>0.86014405762304924</v>
      </c>
    </row>
    <row r="24" spans="1:27">
      <c r="A24" s="20" t="s">
        <v>5104</v>
      </c>
      <c r="B24" s="20" t="s">
        <v>5105</v>
      </c>
      <c r="C24" s="25">
        <v>1430000</v>
      </c>
      <c r="D24" s="22">
        <v>85</v>
      </c>
      <c r="E24" s="22">
        <v>49</v>
      </c>
      <c r="F24" s="22">
        <v>40</v>
      </c>
      <c r="G24" s="22">
        <v>16000</v>
      </c>
      <c r="H24" s="22" t="s">
        <v>5088</v>
      </c>
      <c r="I24" s="26">
        <f>+IF(H24='COSTOS VARIOS'!$C$1,'COSTOS VARIOS'!$C$2*'Precios ML'!V24,'COSTOS VARIOS'!$B$2*'Precios ML'!V24)</f>
        <v>613980</v>
      </c>
      <c r="J24" s="22">
        <v>0</v>
      </c>
      <c r="K24" s="27">
        <f t="shared" si="0"/>
        <v>10.4125</v>
      </c>
      <c r="L24" s="27">
        <f t="shared" si="1"/>
        <v>10.4125</v>
      </c>
      <c r="M24" s="26">
        <f>(INDEX(pesos!A:B,MATCH(L24,pesos!A:A,1),2))</f>
        <v>16200</v>
      </c>
      <c r="N24" s="26">
        <f>+R24*'COSTOS VARIOS'!$O$1</f>
        <v>271700</v>
      </c>
      <c r="O24" s="26">
        <f>+R24*'COSTOS VARIOS'!$O$2</f>
        <v>5863.0000000000009</v>
      </c>
      <c r="P24" s="26">
        <f>+R24*'COSTOS VARIOS'!$O$3</f>
        <v>21450</v>
      </c>
      <c r="Q24" s="26">
        <v>1</v>
      </c>
      <c r="R24" s="26">
        <f t="shared" si="2"/>
        <v>1430000</v>
      </c>
      <c r="S24" s="25">
        <f t="shared" si="3"/>
        <v>2359193</v>
      </c>
      <c r="T24" s="28">
        <f t="shared" si="4"/>
        <v>0.30125004609627104</v>
      </c>
      <c r="U24" s="29">
        <f t="shared" si="5"/>
        <v>3069900</v>
      </c>
      <c r="V24" s="26">
        <f>+INDEX('LISTA DE PRECIOS EKM '!A:K,MATCH('Precios ML'!B24,'LISTA DE PRECIOS EKM '!A:A,0),8)</f>
        <v>3069900</v>
      </c>
      <c r="W24" s="26">
        <f t="shared" si="6"/>
        <v>3069900</v>
      </c>
      <c r="X24" s="26">
        <f t="shared" si="7"/>
        <v>0</v>
      </c>
      <c r="Y24" s="26"/>
      <c r="Z24" s="26">
        <f t="shared" si="8"/>
        <v>3069900</v>
      </c>
      <c r="AA24" s="30">
        <f t="shared" si="9"/>
        <v>1.1467832167832168</v>
      </c>
    </row>
    <row r="25" spans="1:27">
      <c r="A25" s="20" t="s">
        <v>5104</v>
      </c>
      <c r="B25" s="20" t="s">
        <v>5105</v>
      </c>
      <c r="C25" s="25">
        <v>1430000</v>
      </c>
      <c r="D25" s="22">
        <v>85</v>
      </c>
      <c r="E25" s="22">
        <v>49</v>
      </c>
      <c r="F25" s="22">
        <v>40</v>
      </c>
      <c r="G25" s="22">
        <v>16000</v>
      </c>
      <c r="H25" s="22" t="s">
        <v>5088</v>
      </c>
      <c r="I25" s="26">
        <f>+IF(H25='COSTOS VARIOS'!$C$1,'COSTOS VARIOS'!$C$2*'Precios ML'!V25,'COSTOS VARIOS'!$B$2*'Precios ML'!V25)</f>
        <v>613980</v>
      </c>
      <c r="J25" s="22">
        <v>0</v>
      </c>
      <c r="K25" s="27">
        <f t="shared" si="0"/>
        <v>10.4125</v>
      </c>
      <c r="L25" s="27">
        <f t="shared" si="1"/>
        <v>10.4125</v>
      </c>
      <c r="M25" s="26">
        <f>(INDEX(pesos!A:B,MATCH(L25,pesos!A:A,1),2))</f>
        <v>16200</v>
      </c>
      <c r="N25" s="26">
        <f>+R25*'COSTOS VARIOS'!$O$1</f>
        <v>271700</v>
      </c>
      <c r="O25" s="26">
        <f>+R25*'COSTOS VARIOS'!$O$2</f>
        <v>5863.0000000000009</v>
      </c>
      <c r="P25" s="26">
        <f>+R25*'COSTOS VARIOS'!$O$3</f>
        <v>21450</v>
      </c>
      <c r="Q25" s="26">
        <v>1</v>
      </c>
      <c r="R25" s="26">
        <f t="shared" si="2"/>
        <v>1430000</v>
      </c>
      <c r="S25" s="25">
        <f t="shared" si="3"/>
        <v>2359193</v>
      </c>
      <c r="T25" s="28">
        <f t="shared" si="4"/>
        <v>0.30125004609627104</v>
      </c>
      <c r="U25" s="29">
        <f t="shared" si="5"/>
        <v>3069900</v>
      </c>
      <c r="V25" s="26">
        <f>+INDEX('LISTA DE PRECIOS EKM '!A:K,MATCH('Precios ML'!B25,'LISTA DE PRECIOS EKM '!A:A,0),8)</f>
        <v>3069900</v>
      </c>
      <c r="W25" s="26">
        <f t="shared" si="6"/>
        <v>3069900</v>
      </c>
      <c r="X25" s="26">
        <f t="shared" si="7"/>
        <v>0</v>
      </c>
      <c r="Y25" s="26"/>
      <c r="Z25" s="26">
        <f t="shared" si="8"/>
        <v>3069900</v>
      </c>
      <c r="AA25" s="30">
        <f t="shared" si="9"/>
        <v>1.1467832167832168</v>
      </c>
    </row>
    <row r="26" spans="1:27">
      <c r="A26" s="20" t="s">
        <v>5106</v>
      </c>
      <c r="B26" s="20" t="s">
        <v>5107</v>
      </c>
      <c r="C26" s="25">
        <v>2802161.3445378151</v>
      </c>
      <c r="D26" s="22">
        <v>85</v>
      </c>
      <c r="E26" s="22">
        <v>49</v>
      </c>
      <c r="F26" s="22">
        <v>40</v>
      </c>
      <c r="G26" s="22">
        <v>16000</v>
      </c>
      <c r="H26" s="22" t="s">
        <v>5088</v>
      </c>
      <c r="I26" s="26">
        <f>+IF(H26='COSTOS VARIOS'!$C$1,'COSTOS VARIOS'!$C$2*'Precios ML'!V26,'COSTOS VARIOS'!$B$2*'Precios ML'!V26)</f>
        <v>887980</v>
      </c>
      <c r="J26" s="22">
        <v>0</v>
      </c>
      <c r="K26" s="27">
        <f t="shared" si="0"/>
        <v>10.4125</v>
      </c>
      <c r="L26" s="27">
        <f t="shared" si="1"/>
        <v>10.4125</v>
      </c>
      <c r="M26" s="26">
        <f>(INDEX(pesos!A:B,MATCH(L26,pesos!A:A,1),2))</f>
        <v>16200</v>
      </c>
      <c r="N26" s="26">
        <f>+R26*'COSTOS VARIOS'!$O$1</f>
        <v>532410.65546218492</v>
      </c>
      <c r="O26" s="26">
        <f>+R26*'COSTOS VARIOS'!$O$2</f>
        <v>11488.861512605043</v>
      </c>
      <c r="P26" s="26">
        <f>+R26*'COSTOS VARIOS'!$O$3</f>
        <v>42032.420168067227</v>
      </c>
      <c r="Q26" s="26">
        <v>1</v>
      </c>
      <c r="R26" s="26">
        <f t="shared" si="2"/>
        <v>2802161.3445378151</v>
      </c>
      <c r="S26" s="25">
        <f t="shared" si="3"/>
        <v>4292273.2816806724</v>
      </c>
      <c r="T26" s="28">
        <f t="shared" si="4"/>
        <v>3.4393597199273263E-2</v>
      </c>
      <c r="U26" s="29">
        <f t="shared" si="5"/>
        <v>4439900</v>
      </c>
      <c r="V26" s="26">
        <f>+INDEX('LISTA DE PRECIOS EKM '!A:K,MATCH('Precios ML'!B26,'LISTA DE PRECIOS EKM '!A:A,0),8)</f>
        <v>4439900</v>
      </c>
      <c r="W26" s="26">
        <f t="shared" si="6"/>
        <v>4439900</v>
      </c>
      <c r="X26" s="26">
        <f t="shared" si="7"/>
        <v>0</v>
      </c>
      <c r="Y26" s="26"/>
      <c r="Z26" s="26">
        <f t="shared" si="8"/>
        <v>4439900</v>
      </c>
      <c r="AA26" s="30">
        <f t="shared" si="9"/>
        <v>0.58445551633013171</v>
      </c>
    </row>
    <row r="27" spans="1:27">
      <c r="A27" s="20" t="s">
        <v>5106</v>
      </c>
      <c r="B27" s="20" t="s">
        <v>5107</v>
      </c>
      <c r="C27" s="25">
        <v>2802161.3445378151</v>
      </c>
      <c r="D27" s="22">
        <v>85</v>
      </c>
      <c r="E27" s="22">
        <v>49</v>
      </c>
      <c r="F27" s="22">
        <v>40</v>
      </c>
      <c r="G27" s="22">
        <v>16000</v>
      </c>
      <c r="H27" s="22" t="s">
        <v>5088</v>
      </c>
      <c r="I27" s="26">
        <f>+IF(H27='COSTOS VARIOS'!$C$1,'COSTOS VARIOS'!$C$2*'Precios ML'!V27,'COSTOS VARIOS'!$B$2*'Precios ML'!V27)</f>
        <v>887980</v>
      </c>
      <c r="J27" s="22">
        <v>0</v>
      </c>
      <c r="K27" s="27">
        <f t="shared" si="0"/>
        <v>10.4125</v>
      </c>
      <c r="L27" s="27">
        <f t="shared" si="1"/>
        <v>10.4125</v>
      </c>
      <c r="M27" s="26">
        <f>(INDEX(pesos!A:B,MATCH(L27,pesos!A:A,1),2))</f>
        <v>16200</v>
      </c>
      <c r="N27" s="26">
        <f>+R27*'COSTOS VARIOS'!$O$1</f>
        <v>532410.65546218492</v>
      </c>
      <c r="O27" s="26">
        <f>+R27*'COSTOS VARIOS'!$O$2</f>
        <v>11488.861512605043</v>
      </c>
      <c r="P27" s="26">
        <f>+R27*'COSTOS VARIOS'!$O$3</f>
        <v>42032.420168067227</v>
      </c>
      <c r="Q27" s="26">
        <v>1</v>
      </c>
      <c r="R27" s="26">
        <f t="shared" si="2"/>
        <v>2802161.3445378151</v>
      </c>
      <c r="S27" s="25">
        <f t="shared" si="3"/>
        <v>4292273.2816806724</v>
      </c>
      <c r="T27" s="28">
        <f t="shared" si="4"/>
        <v>3.4393597199273263E-2</v>
      </c>
      <c r="U27" s="29">
        <f t="shared" si="5"/>
        <v>4439900</v>
      </c>
      <c r="V27" s="26">
        <f>+INDEX('LISTA DE PRECIOS EKM '!A:K,MATCH('Precios ML'!B27,'LISTA DE PRECIOS EKM '!A:A,0),8)</f>
        <v>4439900</v>
      </c>
      <c r="W27" s="26">
        <f t="shared" si="6"/>
        <v>4439900</v>
      </c>
      <c r="X27" s="26">
        <f t="shared" si="7"/>
        <v>0</v>
      </c>
      <c r="Y27" s="26"/>
      <c r="Z27" s="26">
        <f t="shared" si="8"/>
        <v>4439900</v>
      </c>
      <c r="AA27" s="30">
        <f t="shared" si="9"/>
        <v>0.58445551633013171</v>
      </c>
    </row>
    <row r="28" spans="1:27">
      <c r="A28" s="20" t="s">
        <v>5108</v>
      </c>
      <c r="B28" s="20" t="s">
        <v>1683</v>
      </c>
      <c r="C28" s="25">
        <v>129400</v>
      </c>
      <c r="D28" s="22">
        <v>85</v>
      </c>
      <c r="E28" s="22">
        <v>49</v>
      </c>
      <c r="F28" s="22">
        <v>40</v>
      </c>
      <c r="G28" s="22">
        <v>16000</v>
      </c>
      <c r="H28" s="22" t="s">
        <v>5088</v>
      </c>
      <c r="I28" s="26">
        <f>+IF(H28='COSTOS VARIOS'!$C$1,'COSTOS VARIOS'!$C$2*'Precios ML'!V28,'COSTOS VARIOS'!$B$2*'Precios ML'!V28)</f>
        <v>53980</v>
      </c>
      <c r="J28" s="22">
        <v>0</v>
      </c>
      <c r="K28" s="27">
        <f t="shared" si="0"/>
        <v>10.4125</v>
      </c>
      <c r="L28" s="27">
        <f t="shared" si="1"/>
        <v>10.4125</v>
      </c>
      <c r="M28" s="26">
        <f>(INDEX(pesos!A:B,MATCH(L28,pesos!A:A,1),2))</f>
        <v>16200</v>
      </c>
      <c r="N28" s="26">
        <f>+R28*'COSTOS VARIOS'!$O$1</f>
        <v>24586</v>
      </c>
      <c r="O28" s="26">
        <f>+R28*'COSTOS VARIOS'!$O$2</f>
        <v>530.54000000000008</v>
      </c>
      <c r="P28" s="26">
        <f>+R28*'COSTOS VARIOS'!$O$3</f>
        <v>1941</v>
      </c>
      <c r="Q28" s="26">
        <v>1</v>
      </c>
      <c r="R28" s="26">
        <f t="shared" si="2"/>
        <v>129400</v>
      </c>
      <c r="S28" s="25">
        <f t="shared" si="3"/>
        <v>226637.54</v>
      </c>
      <c r="T28" s="28">
        <f t="shared" si="4"/>
        <v>0.19088832326718674</v>
      </c>
      <c r="U28" s="29">
        <f t="shared" si="5"/>
        <v>269900</v>
      </c>
      <c r="V28" s="26">
        <f>+INDEX('LISTA DE PRECIOS EKM '!A:K,MATCH('Precios ML'!B28,'LISTA DE PRECIOS EKM '!A:A,0),8)</f>
        <v>269900</v>
      </c>
      <c r="W28" s="26">
        <f t="shared" si="6"/>
        <v>269900</v>
      </c>
      <c r="X28" s="26">
        <f t="shared" si="7"/>
        <v>0</v>
      </c>
      <c r="Y28" s="26"/>
      <c r="Z28" s="26">
        <f t="shared" si="8"/>
        <v>269900</v>
      </c>
      <c r="AA28" s="30">
        <f t="shared" si="9"/>
        <v>1.0857805255023183</v>
      </c>
    </row>
    <row r="29" spans="1:27">
      <c r="A29" s="20" t="s">
        <v>5109</v>
      </c>
      <c r="B29" s="20" t="s">
        <v>5110</v>
      </c>
      <c r="C29" s="25">
        <v>171000</v>
      </c>
      <c r="D29" s="22">
        <v>85</v>
      </c>
      <c r="E29" s="22">
        <v>49</v>
      </c>
      <c r="F29" s="22">
        <v>40</v>
      </c>
      <c r="G29" s="22">
        <v>16000</v>
      </c>
      <c r="H29" s="22" t="s">
        <v>5088</v>
      </c>
      <c r="I29" s="26">
        <f>+IF(H29='COSTOS VARIOS'!$C$1,'COSTOS VARIOS'!$C$2*'Precios ML'!V29,'COSTOS VARIOS'!$B$2*'Precios ML'!V29)</f>
        <v>77980</v>
      </c>
      <c r="J29" s="22">
        <v>0</v>
      </c>
      <c r="K29" s="27">
        <f t="shared" si="0"/>
        <v>10.4125</v>
      </c>
      <c r="L29" s="27">
        <f t="shared" si="1"/>
        <v>10.4125</v>
      </c>
      <c r="M29" s="26">
        <f>(INDEX(pesos!A:B,MATCH(L29,pesos!A:A,1),2))</f>
        <v>16200</v>
      </c>
      <c r="N29" s="26">
        <f>+R29*'COSTOS VARIOS'!$O$1</f>
        <v>32490</v>
      </c>
      <c r="O29" s="26">
        <f>+R29*'COSTOS VARIOS'!$O$2</f>
        <v>701.1</v>
      </c>
      <c r="P29" s="26">
        <f>+R29*'COSTOS VARIOS'!$O$3</f>
        <v>2565</v>
      </c>
      <c r="Q29" s="26">
        <v>1</v>
      </c>
      <c r="R29" s="26">
        <f t="shared" si="2"/>
        <v>171000</v>
      </c>
      <c r="S29" s="25">
        <f t="shared" si="3"/>
        <v>300936.09999999998</v>
      </c>
      <c r="T29" s="28">
        <f t="shared" si="4"/>
        <v>0.2956238882606641</v>
      </c>
      <c r="U29" s="29">
        <f t="shared" si="5"/>
        <v>389900</v>
      </c>
      <c r="V29" s="26">
        <f>+INDEX('LISTA DE PRECIOS EKM '!A:K,MATCH('Precios ML'!B29,'LISTA DE PRECIOS EKM '!A:A,0),8)</f>
        <v>389900</v>
      </c>
      <c r="W29" s="26">
        <f t="shared" si="6"/>
        <v>389900</v>
      </c>
      <c r="X29" s="26">
        <f t="shared" si="7"/>
        <v>0</v>
      </c>
      <c r="Y29" s="26"/>
      <c r="Z29" s="26">
        <f t="shared" si="8"/>
        <v>389900</v>
      </c>
      <c r="AA29" s="30">
        <f t="shared" si="9"/>
        <v>1.2801169590643275</v>
      </c>
    </row>
    <row r="30" spans="1:27">
      <c r="A30" s="20" t="s">
        <v>5111</v>
      </c>
      <c r="B30" s="20" t="s">
        <v>1668</v>
      </c>
      <c r="C30" s="25">
        <v>200840.3361344538</v>
      </c>
      <c r="D30" s="22">
        <v>85</v>
      </c>
      <c r="E30" s="22">
        <v>49</v>
      </c>
      <c r="F30" s="22">
        <v>40</v>
      </c>
      <c r="G30" s="22">
        <v>16000</v>
      </c>
      <c r="H30" s="22" t="s">
        <v>5088</v>
      </c>
      <c r="I30" s="26">
        <f>+IF(H30='COSTOS VARIOS'!$C$1,'COSTOS VARIOS'!$C$2*'Precios ML'!V30,'COSTOS VARIOS'!$B$2*'Precios ML'!V30)</f>
        <v>79980</v>
      </c>
      <c r="J30" s="22">
        <v>0</v>
      </c>
      <c r="K30" s="27">
        <f t="shared" si="0"/>
        <v>10.4125</v>
      </c>
      <c r="L30" s="27">
        <f t="shared" si="1"/>
        <v>10.4125</v>
      </c>
      <c r="M30" s="26">
        <f>(INDEX(pesos!A:B,MATCH(L30,pesos!A:A,1),2))</f>
        <v>16200</v>
      </c>
      <c r="N30" s="26">
        <f>+R30*'COSTOS VARIOS'!$O$1</f>
        <v>38159.663865546223</v>
      </c>
      <c r="O30" s="26">
        <f>+R30*'COSTOS VARIOS'!$O$2</f>
        <v>823.44537815126068</v>
      </c>
      <c r="P30" s="26">
        <f>+R30*'COSTOS VARIOS'!$O$3</f>
        <v>3012.6050420168067</v>
      </c>
      <c r="Q30" s="26">
        <v>1</v>
      </c>
      <c r="R30" s="26">
        <f t="shared" si="2"/>
        <v>200840.3361344538</v>
      </c>
      <c r="S30" s="25">
        <f t="shared" si="3"/>
        <v>339016.05042016809</v>
      </c>
      <c r="T30" s="28">
        <f t="shared" si="4"/>
        <v>0.179590168383986</v>
      </c>
      <c r="U30" s="29">
        <f t="shared" si="5"/>
        <v>399899.99999999994</v>
      </c>
      <c r="V30" s="26">
        <f>+INDEX('LISTA DE PRECIOS EKM '!A:K,MATCH('Precios ML'!B30,'LISTA DE PRECIOS EKM '!A:A,0),8)</f>
        <v>399900</v>
      </c>
      <c r="W30" s="26">
        <f t="shared" si="6"/>
        <v>399900</v>
      </c>
      <c r="X30" s="26">
        <f t="shared" si="7"/>
        <v>0</v>
      </c>
      <c r="Y30" s="26"/>
      <c r="Z30" s="26">
        <f t="shared" si="8"/>
        <v>399900</v>
      </c>
      <c r="AA30" s="30">
        <f t="shared" si="9"/>
        <v>0.99113389121338891</v>
      </c>
    </row>
    <row r="31" spans="1:27">
      <c r="A31" s="20" t="s">
        <v>5111</v>
      </c>
      <c r="B31" s="20" t="s">
        <v>1668</v>
      </c>
      <c r="C31" s="25">
        <v>200840.3361344538</v>
      </c>
      <c r="D31" s="22">
        <v>85</v>
      </c>
      <c r="E31" s="22">
        <v>49</v>
      </c>
      <c r="F31" s="22">
        <v>40</v>
      </c>
      <c r="G31" s="22">
        <v>16000</v>
      </c>
      <c r="H31" s="22" t="s">
        <v>5088</v>
      </c>
      <c r="I31" s="26">
        <f>+IF(H31='COSTOS VARIOS'!$C$1,'COSTOS VARIOS'!$C$2*'Precios ML'!V31,'COSTOS VARIOS'!$B$2*'Precios ML'!V31)</f>
        <v>79980</v>
      </c>
      <c r="J31" s="22">
        <v>0</v>
      </c>
      <c r="K31" s="27">
        <f t="shared" si="0"/>
        <v>10.4125</v>
      </c>
      <c r="L31" s="27">
        <f t="shared" si="1"/>
        <v>10.4125</v>
      </c>
      <c r="M31" s="26">
        <f>(INDEX(pesos!A:B,MATCH(L31,pesos!A:A,1),2))</f>
        <v>16200</v>
      </c>
      <c r="N31" s="26">
        <f>+R31*'COSTOS VARIOS'!$O$1</f>
        <v>38159.663865546223</v>
      </c>
      <c r="O31" s="26">
        <f>+R31*'COSTOS VARIOS'!$O$2</f>
        <v>823.44537815126068</v>
      </c>
      <c r="P31" s="26">
        <f>+R31*'COSTOS VARIOS'!$O$3</f>
        <v>3012.6050420168067</v>
      </c>
      <c r="Q31" s="26">
        <v>1</v>
      </c>
      <c r="R31" s="26">
        <f t="shared" si="2"/>
        <v>200840.3361344538</v>
      </c>
      <c r="S31" s="25">
        <f t="shared" si="3"/>
        <v>339016.05042016809</v>
      </c>
      <c r="T31" s="28">
        <f t="shared" si="4"/>
        <v>0.179590168383986</v>
      </c>
      <c r="U31" s="29">
        <f t="shared" si="5"/>
        <v>399899.99999999994</v>
      </c>
      <c r="V31" s="26">
        <f>+INDEX('LISTA DE PRECIOS EKM '!A:K,MATCH('Precios ML'!B31,'LISTA DE PRECIOS EKM '!A:A,0),8)</f>
        <v>399900</v>
      </c>
      <c r="W31" s="26">
        <f t="shared" si="6"/>
        <v>399900</v>
      </c>
      <c r="X31" s="26">
        <f t="shared" si="7"/>
        <v>0</v>
      </c>
      <c r="Y31" s="26"/>
      <c r="Z31" s="26">
        <f t="shared" si="8"/>
        <v>399900</v>
      </c>
      <c r="AA31" s="30">
        <f t="shared" si="9"/>
        <v>0.99113389121338891</v>
      </c>
    </row>
    <row r="32" spans="1:27">
      <c r="A32" s="20" t="s">
        <v>5108</v>
      </c>
      <c r="B32" s="20" t="s">
        <v>1683</v>
      </c>
      <c r="C32" s="25">
        <v>129400</v>
      </c>
      <c r="D32" s="22">
        <v>85</v>
      </c>
      <c r="E32" s="22">
        <v>49</v>
      </c>
      <c r="F32" s="22">
        <v>40</v>
      </c>
      <c r="G32" s="22">
        <v>16000</v>
      </c>
      <c r="H32" s="22" t="s">
        <v>5088</v>
      </c>
      <c r="I32" s="26">
        <f>+IF(H32='COSTOS VARIOS'!$C$1,'COSTOS VARIOS'!$C$2*'Precios ML'!V32,'COSTOS VARIOS'!$B$2*'Precios ML'!V32)</f>
        <v>53980</v>
      </c>
      <c r="J32" s="22">
        <v>0</v>
      </c>
      <c r="K32" s="27">
        <f t="shared" si="0"/>
        <v>10.4125</v>
      </c>
      <c r="L32" s="27">
        <f t="shared" si="1"/>
        <v>10.4125</v>
      </c>
      <c r="M32" s="26">
        <f>(INDEX(pesos!A:B,MATCH(L32,pesos!A:A,1),2))</f>
        <v>16200</v>
      </c>
      <c r="N32" s="26">
        <f>+R32*'COSTOS VARIOS'!$O$1</f>
        <v>24586</v>
      </c>
      <c r="O32" s="26">
        <f>+R32*'COSTOS VARIOS'!$O$2</f>
        <v>530.54000000000008</v>
      </c>
      <c r="P32" s="26">
        <f>+R32*'COSTOS VARIOS'!$O$3</f>
        <v>1941</v>
      </c>
      <c r="Q32" s="26">
        <v>1</v>
      </c>
      <c r="R32" s="26">
        <f t="shared" si="2"/>
        <v>129400</v>
      </c>
      <c r="S32" s="25">
        <f t="shared" si="3"/>
        <v>226637.54</v>
      </c>
      <c r="T32" s="28">
        <f t="shared" si="4"/>
        <v>0.19088832326718674</v>
      </c>
      <c r="U32" s="29">
        <f t="shared" si="5"/>
        <v>269900</v>
      </c>
      <c r="V32" s="26">
        <f>+INDEX('LISTA DE PRECIOS EKM '!A:K,MATCH('Precios ML'!B32,'LISTA DE PRECIOS EKM '!A:A,0),8)</f>
        <v>269900</v>
      </c>
      <c r="W32" s="26">
        <f t="shared" si="6"/>
        <v>269900</v>
      </c>
      <c r="X32" s="26">
        <f t="shared" si="7"/>
        <v>0</v>
      </c>
      <c r="Y32" s="26"/>
      <c r="Z32" s="26">
        <f t="shared" si="8"/>
        <v>269900</v>
      </c>
      <c r="AA32" s="30">
        <f t="shared" si="9"/>
        <v>1.0857805255023183</v>
      </c>
    </row>
    <row r="33" spans="1:27">
      <c r="A33" s="20" t="s">
        <v>5092</v>
      </c>
      <c r="B33" s="20" t="s">
        <v>1716</v>
      </c>
      <c r="C33" s="25">
        <v>110000</v>
      </c>
      <c r="D33" s="22">
        <v>85</v>
      </c>
      <c r="E33" s="22">
        <v>49</v>
      </c>
      <c r="F33" s="22">
        <v>40</v>
      </c>
      <c r="G33" s="22">
        <v>16000</v>
      </c>
      <c r="H33" s="22" t="s">
        <v>5088</v>
      </c>
      <c r="I33" s="26">
        <f>+IF(H33='COSTOS VARIOS'!$C$1,'COSTOS VARIOS'!$C$2*'Precios ML'!V33,'COSTOS VARIOS'!$B$2*'Precios ML'!V33)</f>
        <v>43980</v>
      </c>
      <c r="J33" s="22">
        <v>0</v>
      </c>
      <c r="K33" s="27">
        <f t="shared" si="0"/>
        <v>10.4125</v>
      </c>
      <c r="L33" s="27">
        <f t="shared" si="1"/>
        <v>10.4125</v>
      </c>
      <c r="M33" s="26">
        <f>(INDEX(pesos!A:B,MATCH(L33,pesos!A:A,1),2))</f>
        <v>16200</v>
      </c>
      <c r="N33" s="26">
        <f>+R33*'COSTOS VARIOS'!$O$1</f>
        <v>20900</v>
      </c>
      <c r="O33" s="26">
        <f>+R33*'COSTOS VARIOS'!$O$2</f>
        <v>451.00000000000006</v>
      </c>
      <c r="P33" s="26">
        <f>+R33*'COSTOS VARIOS'!$O$3</f>
        <v>1650</v>
      </c>
      <c r="Q33" s="26">
        <v>1</v>
      </c>
      <c r="R33" s="26">
        <f t="shared" si="2"/>
        <v>110000</v>
      </c>
      <c r="S33" s="25">
        <f t="shared" si="3"/>
        <v>193181</v>
      </c>
      <c r="T33" s="28">
        <f t="shared" si="4"/>
        <v>0.13831070343356755</v>
      </c>
      <c r="U33" s="29">
        <f t="shared" si="5"/>
        <v>219900</v>
      </c>
      <c r="V33" s="26">
        <f>+INDEX('LISTA DE PRECIOS EKM '!A:K,MATCH('Precios ML'!B33,'LISTA DE PRECIOS EKM '!A:A,0),8)</f>
        <v>219900</v>
      </c>
      <c r="W33" s="26">
        <f t="shared" si="6"/>
        <v>219900</v>
      </c>
      <c r="X33" s="26">
        <f t="shared" si="7"/>
        <v>0</v>
      </c>
      <c r="Y33" s="26"/>
      <c r="Z33" s="26">
        <f t="shared" si="8"/>
        <v>219900</v>
      </c>
      <c r="AA33" s="30">
        <f t="shared" si="9"/>
        <v>0.99909090909090903</v>
      </c>
    </row>
    <row r="34" spans="1:27">
      <c r="A34" s="20" t="s">
        <v>5090</v>
      </c>
      <c r="B34" s="20" t="s">
        <v>1698</v>
      </c>
      <c r="C34" s="25">
        <v>60000</v>
      </c>
      <c r="D34" s="22">
        <v>85</v>
      </c>
      <c r="E34" s="22">
        <v>49</v>
      </c>
      <c r="F34" s="22">
        <v>40</v>
      </c>
      <c r="G34" s="22">
        <v>16000</v>
      </c>
      <c r="H34" s="22" t="s">
        <v>5088</v>
      </c>
      <c r="I34" s="26">
        <f>+IF(H34='COSTOS VARIOS'!$C$1,'COSTOS VARIOS'!$C$2*'Precios ML'!V34,'COSTOS VARIOS'!$B$2*'Precios ML'!V34)</f>
        <v>27980</v>
      </c>
      <c r="J34" s="22">
        <v>0</v>
      </c>
      <c r="K34" s="27">
        <f t="shared" si="0"/>
        <v>10.4125</v>
      </c>
      <c r="L34" s="27">
        <f t="shared" si="1"/>
        <v>10.4125</v>
      </c>
      <c r="M34" s="26">
        <f>(INDEX(pesos!A:B,MATCH(L34,pesos!A:A,1),2))</f>
        <v>16200</v>
      </c>
      <c r="N34" s="26">
        <f>+R34*'COSTOS VARIOS'!$O$1</f>
        <v>11400</v>
      </c>
      <c r="O34" s="26">
        <f>+R34*'COSTOS VARIOS'!$O$2</f>
        <v>246.00000000000003</v>
      </c>
      <c r="P34" s="26">
        <f>+R34*'COSTOS VARIOS'!$O$3</f>
        <v>900</v>
      </c>
      <c r="Q34" s="26">
        <v>1</v>
      </c>
      <c r="R34" s="26">
        <f t="shared" si="2"/>
        <v>60000</v>
      </c>
      <c r="S34" s="25">
        <f t="shared" si="3"/>
        <v>116726</v>
      </c>
      <c r="T34" s="28">
        <f t="shared" si="4"/>
        <v>0.19853331734146629</v>
      </c>
      <c r="U34" s="29">
        <f t="shared" si="5"/>
        <v>139900</v>
      </c>
      <c r="V34" s="26">
        <f>+INDEX('LISTA DE PRECIOS EKM '!A:K,MATCH('Precios ML'!B34,'LISTA DE PRECIOS EKM '!A:A,0),8)</f>
        <v>139900</v>
      </c>
      <c r="W34" s="26">
        <f t="shared" si="6"/>
        <v>139900</v>
      </c>
      <c r="X34" s="26">
        <f t="shared" si="7"/>
        <v>0</v>
      </c>
      <c r="Y34" s="26"/>
      <c r="Z34" s="26">
        <f t="shared" si="8"/>
        <v>139900</v>
      </c>
      <c r="AA34" s="30">
        <f t="shared" si="9"/>
        <v>1.3316666666666666</v>
      </c>
    </row>
    <row r="35" spans="1:27">
      <c r="A35" s="20" t="s">
        <v>5099</v>
      </c>
      <c r="B35" s="20" t="s">
        <v>5100</v>
      </c>
      <c r="C35" s="25">
        <v>171000</v>
      </c>
      <c r="D35" s="22">
        <v>85</v>
      </c>
      <c r="E35" s="22">
        <v>49</v>
      </c>
      <c r="F35" s="22">
        <v>40</v>
      </c>
      <c r="G35" s="22">
        <v>16000</v>
      </c>
      <c r="H35" s="22" t="s">
        <v>5088</v>
      </c>
      <c r="I35" s="26">
        <f>+IF(H35='COSTOS VARIOS'!$C$1,'COSTOS VARIOS'!$C$2*'Precios ML'!V35,'COSTOS VARIOS'!$B$2*'Precios ML'!V35)</f>
        <v>77980</v>
      </c>
      <c r="J35" s="22">
        <v>0</v>
      </c>
      <c r="K35" s="27">
        <f t="shared" si="0"/>
        <v>10.4125</v>
      </c>
      <c r="L35" s="27">
        <f t="shared" si="1"/>
        <v>10.4125</v>
      </c>
      <c r="M35" s="26">
        <f>(INDEX(pesos!A:B,MATCH(L35,pesos!A:A,1),2))</f>
        <v>16200</v>
      </c>
      <c r="N35" s="26">
        <f>+R35*'COSTOS VARIOS'!$O$1</f>
        <v>32490</v>
      </c>
      <c r="O35" s="26">
        <f>+R35*'COSTOS VARIOS'!$O$2</f>
        <v>701.1</v>
      </c>
      <c r="P35" s="26">
        <f>+R35*'COSTOS VARIOS'!$O$3</f>
        <v>2565</v>
      </c>
      <c r="Q35" s="26">
        <v>1</v>
      </c>
      <c r="R35" s="26">
        <f t="shared" si="2"/>
        <v>171000</v>
      </c>
      <c r="S35" s="25">
        <f t="shared" si="3"/>
        <v>300936.09999999998</v>
      </c>
      <c r="T35" s="28">
        <f t="shared" si="4"/>
        <v>0.2956238882606641</v>
      </c>
      <c r="U35" s="29">
        <f t="shared" si="5"/>
        <v>389900</v>
      </c>
      <c r="V35" s="26">
        <f>+INDEX('LISTA DE PRECIOS EKM '!A:K,MATCH('Precios ML'!B35,'LISTA DE PRECIOS EKM '!A:A,0),8)</f>
        <v>389900</v>
      </c>
      <c r="W35" s="26">
        <f t="shared" si="6"/>
        <v>389900</v>
      </c>
      <c r="X35" s="26">
        <f t="shared" si="7"/>
        <v>0</v>
      </c>
      <c r="Y35" s="26"/>
      <c r="Z35" s="26">
        <f t="shared" si="8"/>
        <v>389900</v>
      </c>
      <c r="AA35" s="30">
        <f t="shared" si="9"/>
        <v>1.2801169590643275</v>
      </c>
    </row>
    <row r="36" spans="1:27">
      <c r="A36" s="20" t="s">
        <v>5109</v>
      </c>
      <c r="B36" s="20" t="s">
        <v>5110</v>
      </c>
      <c r="C36" s="25">
        <v>171000</v>
      </c>
      <c r="D36" s="22">
        <v>85</v>
      </c>
      <c r="E36" s="22">
        <v>49</v>
      </c>
      <c r="F36" s="22">
        <v>40</v>
      </c>
      <c r="G36" s="22">
        <v>16000</v>
      </c>
      <c r="H36" s="22" t="s">
        <v>5088</v>
      </c>
      <c r="I36" s="26">
        <f>+IF(H36='COSTOS VARIOS'!$C$1,'COSTOS VARIOS'!$C$2*'Precios ML'!V36,'COSTOS VARIOS'!$B$2*'Precios ML'!V36)</f>
        <v>77980</v>
      </c>
      <c r="J36" s="22">
        <v>0</v>
      </c>
      <c r="K36" s="27">
        <f t="shared" si="0"/>
        <v>10.4125</v>
      </c>
      <c r="L36" s="27">
        <f t="shared" si="1"/>
        <v>10.4125</v>
      </c>
      <c r="M36" s="26">
        <f>(INDEX(pesos!A:B,MATCH(L36,pesos!A:A,1),2))</f>
        <v>16200</v>
      </c>
      <c r="N36" s="26">
        <f>+R36*'COSTOS VARIOS'!$O$1</f>
        <v>32490</v>
      </c>
      <c r="O36" s="26">
        <f>+R36*'COSTOS VARIOS'!$O$2</f>
        <v>701.1</v>
      </c>
      <c r="P36" s="26">
        <f>+R36*'COSTOS VARIOS'!$O$3</f>
        <v>2565</v>
      </c>
      <c r="Q36" s="26">
        <v>1</v>
      </c>
      <c r="R36" s="26">
        <f t="shared" si="2"/>
        <v>171000</v>
      </c>
      <c r="S36" s="25">
        <f t="shared" si="3"/>
        <v>300936.09999999998</v>
      </c>
      <c r="T36" s="28">
        <f t="shared" si="4"/>
        <v>0.2956238882606641</v>
      </c>
      <c r="U36" s="29">
        <f t="shared" si="5"/>
        <v>389900</v>
      </c>
      <c r="V36" s="26">
        <f>+INDEX('LISTA DE PRECIOS EKM '!A:K,MATCH('Precios ML'!B36,'LISTA DE PRECIOS EKM '!A:A,0),8)</f>
        <v>389900</v>
      </c>
      <c r="W36" s="26">
        <f t="shared" si="6"/>
        <v>389900</v>
      </c>
      <c r="X36" s="26">
        <f t="shared" si="7"/>
        <v>0</v>
      </c>
      <c r="Y36" s="26"/>
      <c r="Z36" s="26">
        <f t="shared" si="8"/>
        <v>389900</v>
      </c>
      <c r="AA36" s="30">
        <f t="shared" si="9"/>
        <v>1.2801169590643275</v>
      </c>
    </row>
    <row r="37" spans="1:27">
      <c r="A37" s="20" t="s">
        <v>5112</v>
      </c>
      <c r="B37" s="20" t="s">
        <v>2237</v>
      </c>
      <c r="C37" s="25">
        <v>490000</v>
      </c>
      <c r="D37" s="22">
        <v>85</v>
      </c>
      <c r="E37" s="22">
        <v>49</v>
      </c>
      <c r="F37" s="22">
        <v>40</v>
      </c>
      <c r="G37" s="22">
        <v>16000</v>
      </c>
      <c r="H37" s="22" t="s">
        <v>5088</v>
      </c>
      <c r="I37" s="26">
        <f>+IF(H37='COSTOS VARIOS'!$C$1,'COSTOS VARIOS'!$C$2*'Precios ML'!V37,'COSTOS VARIOS'!$B$2*'Precios ML'!V37)</f>
        <v>189980</v>
      </c>
      <c r="J37" s="22">
        <v>0</v>
      </c>
      <c r="K37" s="27">
        <f t="shared" si="0"/>
        <v>10.4125</v>
      </c>
      <c r="L37" s="27">
        <f t="shared" si="1"/>
        <v>10.4125</v>
      </c>
      <c r="M37" s="26">
        <f>(INDEX(pesos!A:B,MATCH(L37,pesos!A:A,1),2))</f>
        <v>16200</v>
      </c>
      <c r="N37" s="26">
        <f>+R37*'COSTOS VARIOS'!$O$1</f>
        <v>93100</v>
      </c>
      <c r="O37" s="26">
        <f>+R37*'COSTOS VARIOS'!$O$2</f>
        <v>2009.0000000000002</v>
      </c>
      <c r="P37" s="26">
        <f>+R37*'COSTOS VARIOS'!$O$3</f>
        <v>7350</v>
      </c>
      <c r="Q37" s="26">
        <v>1</v>
      </c>
      <c r="R37" s="26">
        <f t="shared" si="2"/>
        <v>490000</v>
      </c>
      <c r="S37" s="25">
        <f t="shared" si="3"/>
        <v>798639</v>
      </c>
      <c r="T37" s="28">
        <f t="shared" si="4"/>
        <v>0.18939846413711336</v>
      </c>
      <c r="U37" s="29">
        <f t="shared" si="5"/>
        <v>949900.00000000012</v>
      </c>
      <c r="V37" s="26">
        <f>+INDEX('LISTA DE PRECIOS EKM '!A:K,MATCH('Precios ML'!B37,'LISTA DE PRECIOS EKM '!A:A,0),8)</f>
        <v>949900</v>
      </c>
      <c r="W37" s="26">
        <f t="shared" si="6"/>
        <v>949900</v>
      </c>
      <c r="X37" s="26">
        <f t="shared" si="7"/>
        <v>0</v>
      </c>
      <c r="Y37" s="26"/>
      <c r="Z37" s="26">
        <f t="shared" si="8"/>
        <v>949900</v>
      </c>
      <c r="AA37" s="30">
        <f t="shared" si="9"/>
        <v>0.93857142857142861</v>
      </c>
    </row>
    <row r="38" spans="1:27">
      <c r="A38" s="20" t="s">
        <v>5112</v>
      </c>
      <c r="B38" s="20" t="s">
        <v>2237</v>
      </c>
      <c r="C38" s="25">
        <v>490000</v>
      </c>
      <c r="D38" s="22">
        <v>85</v>
      </c>
      <c r="E38" s="22">
        <v>49</v>
      </c>
      <c r="F38" s="22">
        <v>40</v>
      </c>
      <c r="G38" s="22">
        <v>16000</v>
      </c>
      <c r="H38" s="22" t="s">
        <v>5088</v>
      </c>
      <c r="I38" s="26">
        <f>+IF(H38='COSTOS VARIOS'!$C$1,'COSTOS VARIOS'!$C$2*'Precios ML'!V38,'COSTOS VARIOS'!$B$2*'Precios ML'!V38)</f>
        <v>189980</v>
      </c>
      <c r="J38" s="22">
        <v>0</v>
      </c>
      <c r="K38" s="27">
        <f t="shared" si="0"/>
        <v>10.4125</v>
      </c>
      <c r="L38" s="27">
        <f t="shared" si="1"/>
        <v>10.4125</v>
      </c>
      <c r="M38" s="26">
        <f>(INDEX(pesos!A:B,MATCH(L38,pesos!A:A,1),2))</f>
        <v>16200</v>
      </c>
      <c r="N38" s="26">
        <f>+R38*'COSTOS VARIOS'!$O$1</f>
        <v>93100</v>
      </c>
      <c r="O38" s="26">
        <f>+R38*'COSTOS VARIOS'!$O$2</f>
        <v>2009.0000000000002</v>
      </c>
      <c r="P38" s="26">
        <f>+R38*'COSTOS VARIOS'!$O$3</f>
        <v>7350</v>
      </c>
      <c r="Q38" s="26">
        <v>1</v>
      </c>
      <c r="R38" s="26">
        <f t="shared" si="2"/>
        <v>490000</v>
      </c>
      <c r="S38" s="25">
        <f t="shared" si="3"/>
        <v>798639</v>
      </c>
      <c r="T38" s="28">
        <f t="shared" si="4"/>
        <v>0.18939846413711336</v>
      </c>
      <c r="U38" s="29">
        <f t="shared" si="5"/>
        <v>949900.00000000012</v>
      </c>
      <c r="V38" s="26">
        <f>+INDEX('LISTA DE PRECIOS EKM '!A:K,MATCH('Precios ML'!B38,'LISTA DE PRECIOS EKM '!A:A,0),8)</f>
        <v>949900</v>
      </c>
      <c r="W38" s="26">
        <f t="shared" si="6"/>
        <v>949900</v>
      </c>
      <c r="X38" s="26">
        <f t="shared" si="7"/>
        <v>0</v>
      </c>
      <c r="Y38" s="26"/>
      <c r="Z38" s="26">
        <f t="shared" si="8"/>
        <v>949900</v>
      </c>
      <c r="AA38" s="30">
        <f t="shared" si="9"/>
        <v>0.93857142857142861</v>
      </c>
    </row>
    <row r="39" spans="1:27">
      <c r="A39" s="20" t="s">
        <v>5113</v>
      </c>
      <c r="B39" s="20" t="s">
        <v>5114</v>
      </c>
      <c r="C39" s="25">
        <v>490000</v>
      </c>
      <c r="D39" s="22">
        <v>85</v>
      </c>
      <c r="E39" s="22">
        <v>49</v>
      </c>
      <c r="F39" s="22">
        <v>40</v>
      </c>
      <c r="G39" s="22">
        <v>16000</v>
      </c>
      <c r="H39" s="22" t="s">
        <v>5088</v>
      </c>
      <c r="I39" s="26">
        <f>+IF(H39='COSTOS VARIOS'!$C$1,'COSTOS VARIOS'!$C$2*'Precios ML'!V39,'COSTOS VARIOS'!$B$2*'Precios ML'!V39)</f>
        <v>189980</v>
      </c>
      <c r="J39" s="22">
        <v>0</v>
      </c>
      <c r="K39" s="27">
        <f t="shared" si="0"/>
        <v>10.4125</v>
      </c>
      <c r="L39" s="27">
        <f t="shared" si="1"/>
        <v>10.4125</v>
      </c>
      <c r="M39" s="26">
        <f>(INDEX(pesos!A:B,MATCH(L39,pesos!A:A,1),2))</f>
        <v>16200</v>
      </c>
      <c r="N39" s="26">
        <f>+R39*'COSTOS VARIOS'!$O$1</f>
        <v>93100</v>
      </c>
      <c r="O39" s="26">
        <f>+R39*'COSTOS VARIOS'!$O$2</f>
        <v>2009.0000000000002</v>
      </c>
      <c r="P39" s="26">
        <f>+R39*'COSTOS VARIOS'!$O$3</f>
        <v>7350</v>
      </c>
      <c r="Q39" s="26">
        <v>1</v>
      </c>
      <c r="R39" s="26">
        <f t="shared" si="2"/>
        <v>490000</v>
      </c>
      <c r="S39" s="25">
        <f t="shared" si="3"/>
        <v>798639</v>
      </c>
      <c r="T39" s="28">
        <f t="shared" si="4"/>
        <v>0.18939846413711336</v>
      </c>
      <c r="U39" s="29">
        <f t="shared" si="5"/>
        <v>949900.00000000012</v>
      </c>
      <c r="V39" s="26">
        <f>+INDEX('LISTA DE PRECIOS EKM '!A:K,MATCH('Precios ML'!B39,'LISTA DE PRECIOS EKM '!A:A,0),8)</f>
        <v>949900</v>
      </c>
      <c r="W39" s="26">
        <f t="shared" si="6"/>
        <v>949900</v>
      </c>
      <c r="X39" s="26">
        <f t="shared" si="7"/>
        <v>0</v>
      </c>
      <c r="Y39" s="26"/>
      <c r="Z39" s="26">
        <f t="shared" si="8"/>
        <v>949900</v>
      </c>
      <c r="AA39" s="30">
        <f t="shared" si="9"/>
        <v>0.93857142857142861</v>
      </c>
    </row>
    <row r="40" spans="1:27">
      <c r="A40" s="20" t="s">
        <v>5113</v>
      </c>
      <c r="B40" s="20" t="s">
        <v>5114</v>
      </c>
      <c r="C40" s="25">
        <v>490000</v>
      </c>
      <c r="D40" s="22">
        <v>85</v>
      </c>
      <c r="E40" s="22">
        <v>49</v>
      </c>
      <c r="F40" s="22">
        <v>40</v>
      </c>
      <c r="G40" s="22">
        <v>16000</v>
      </c>
      <c r="H40" s="22" t="s">
        <v>5088</v>
      </c>
      <c r="I40" s="26">
        <f>+IF(H40='COSTOS VARIOS'!$C$1,'COSTOS VARIOS'!$C$2*'Precios ML'!V40,'COSTOS VARIOS'!$B$2*'Precios ML'!V40)</f>
        <v>189980</v>
      </c>
      <c r="J40" s="22">
        <v>0</v>
      </c>
      <c r="K40" s="27">
        <f t="shared" si="0"/>
        <v>10.4125</v>
      </c>
      <c r="L40" s="27">
        <f t="shared" si="1"/>
        <v>10.4125</v>
      </c>
      <c r="M40" s="26">
        <f>(INDEX(pesos!A:B,MATCH(L40,pesos!A:A,1),2))</f>
        <v>16200</v>
      </c>
      <c r="N40" s="26">
        <f>+R40*'COSTOS VARIOS'!$O$1</f>
        <v>93100</v>
      </c>
      <c r="O40" s="26">
        <f>+R40*'COSTOS VARIOS'!$O$2</f>
        <v>2009.0000000000002</v>
      </c>
      <c r="P40" s="26">
        <f>+R40*'COSTOS VARIOS'!$O$3</f>
        <v>7350</v>
      </c>
      <c r="Q40" s="26">
        <v>1</v>
      </c>
      <c r="R40" s="26">
        <f t="shared" si="2"/>
        <v>490000</v>
      </c>
      <c r="S40" s="25">
        <f t="shared" si="3"/>
        <v>798639</v>
      </c>
      <c r="T40" s="28">
        <f t="shared" si="4"/>
        <v>0.18939846413711336</v>
      </c>
      <c r="U40" s="29">
        <f t="shared" si="5"/>
        <v>949900.00000000012</v>
      </c>
      <c r="V40" s="26">
        <f>+INDEX('LISTA DE PRECIOS EKM '!A:K,MATCH('Precios ML'!B40,'LISTA DE PRECIOS EKM '!A:A,0),8)</f>
        <v>949900</v>
      </c>
      <c r="W40" s="26">
        <f t="shared" si="6"/>
        <v>949900</v>
      </c>
      <c r="X40" s="26">
        <f t="shared" si="7"/>
        <v>0</v>
      </c>
      <c r="Y40" s="26"/>
      <c r="Z40" s="26">
        <f t="shared" si="8"/>
        <v>949900</v>
      </c>
      <c r="AA40" s="30">
        <f t="shared" si="9"/>
        <v>0.93857142857142861</v>
      </c>
    </row>
    <row r="41" spans="1:27">
      <c r="A41" s="20" t="s">
        <v>5115</v>
      </c>
      <c r="B41" s="20" t="s">
        <v>2222</v>
      </c>
      <c r="C41" s="25">
        <v>490000</v>
      </c>
      <c r="D41" s="22">
        <v>85</v>
      </c>
      <c r="E41" s="22">
        <v>49</v>
      </c>
      <c r="F41" s="22">
        <v>40</v>
      </c>
      <c r="G41" s="22">
        <v>16000</v>
      </c>
      <c r="H41" s="22" t="s">
        <v>5088</v>
      </c>
      <c r="I41" s="26">
        <f>+IF(H41='COSTOS VARIOS'!$C$1,'COSTOS VARIOS'!$C$2*'Precios ML'!V41,'COSTOS VARIOS'!$B$2*'Precios ML'!V41)</f>
        <v>219980</v>
      </c>
      <c r="J41" s="22">
        <v>0</v>
      </c>
      <c r="K41" s="27">
        <f t="shared" si="0"/>
        <v>10.4125</v>
      </c>
      <c r="L41" s="27">
        <f t="shared" si="1"/>
        <v>10.4125</v>
      </c>
      <c r="M41" s="26">
        <f>(INDEX(pesos!A:B,MATCH(L41,pesos!A:A,1),2))</f>
        <v>16200</v>
      </c>
      <c r="N41" s="26">
        <f>+R41*'COSTOS VARIOS'!$O$1</f>
        <v>93100</v>
      </c>
      <c r="O41" s="26">
        <f>+R41*'COSTOS VARIOS'!$O$2</f>
        <v>2009.0000000000002</v>
      </c>
      <c r="P41" s="26">
        <f>+R41*'COSTOS VARIOS'!$O$3</f>
        <v>7350</v>
      </c>
      <c r="Q41" s="26">
        <v>1</v>
      </c>
      <c r="R41" s="26">
        <f t="shared" si="2"/>
        <v>490000</v>
      </c>
      <c r="S41" s="25">
        <f t="shared" si="3"/>
        <v>828639</v>
      </c>
      <c r="T41" s="28">
        <f t="shared" si="4"/>
        <v>0.32735726896754791</v>
      </c>
      <c r="U41" s="29">
        <f t="shared" si="5"/>
        <v>1099900</v>
      </c>
      <c r="V41" s="26">
        <f>+INDEX('LISTA DE PRECIOS EKM '!A:K,MATCH('Precios ML'!B41,'LISTA DE PRECIOS EKM '!A:A,0),8)</f>
        <v>1099900</v>
      </c>
      <c r="W41" s="26">
        <f t="shared" si="6"/>
        <v>1099900</v>
      </c>
      <c r="X41" s="26">
        <f t="shared" si="7"/>
        <v>0</v>
      </c>
      <c r="Y41" s="26"/>
      <c r="Z41" s="26">
        <f t="shared" si="8"/>
        <v>1099900</v>
      </c>
      <c r="AA41" s="30">
        <f t="shared" si="9"/>
        <v>1.2446938775510206</v>
      </c>
    </row>
    <row r="42" spans="1:27">
      <c r="A42" s="20" t="s">
        <v>5115</v>
      </c>
      <c r="B42" s="20" t="s">
        <v>2222</v>
      </c>
      <c r="C42" s="25">
        <v>490000</v>
      </c>
      <c r="D42" s="22">
        <v>85</v>
      </c>
      <c r="E42" s="22">
        <v>49</v>
      </c>
      <c r="F42" s="22">
        <v>40</v>
      </c>
      <c r="G42" s="22">
        <v>16000</v>
      </c>
      <c r="H42" s="22" t="s">
        <v>5088</v>
      </c>
      <c r="I42" s="26">
        <f>+IF(H42='COSTOS VARIOS'!$C$1,'COSTOS VARIOS'!$C$2*'Precios ML'!V42,'COSTOS VARIOS'!$B$2*'Precios ML'!V42)</f>
        <v>219980</v>
      </c>
      <c r="J42" s="22">
        <v>0</v>
      </c>
      <c r="K42" s="27">
        <f t="shared" si="0"/>
        <v>10.4125</v>
      </c>
      <c r="L42" s="27">
        <f t="shared" si="1"/>
        <v>10.4125</v>
      </c>
      <c r="M42" s="26">
        <f>(INDEX(pesos!A:B,MATCH(L42,pesos!A:A,1),2))</f>
        <v>16200</v>
      </c>
      <c r="N42" s="26">
        <f>+R42*'COSTOS VARIOS'!$O$1</f>
        <v>93100</v>
      </c>
      <c r="O42" s="26">
        <f>+R42*'COSTOS VARIOS'!$O$2</f>
        <v>2009.0000000000002</v>
      </c>
      <c r="P42" s="26">
        <f>+R42*'COSTOS VARIOS'!$O$3</f>
        <v>7350</v>
      </c>
      <c r="Q42" s="26">
        <v>1</v>
      </c>
      <c r="R42" s="26">
        <f t="shared" si="2"/>
        <v>490000</v>
      </c>
      <c r="S42" s="25">
        <f t="shared" si="3"/>
        <v>828639</v>
      </c>
      <c r="T42" s="28">
        <f t="shared" si="4"/>
        <v>0.32735726896754791</v>
      </c>
      <c r="U42" s="29">
        <f t="shared" si="5"/>
        <v>1099900</v>
      </c>
      <c r="V42" s="26">
        <f>+INDEX('LISTA DE PRECIOS EKM '!A:K,MATCH('Precios ML'!B42,'LISTA DE PRECIOS EKM '!A:A,0),8)</f>
        <v>1099900</v>
      </c>
      <c r="W42" s="26">
        <f t="shared" si="6"/>
        <v>1099900</v>
      </c>
      <c r="X42" s="26">
        <f t="shared" si="7"/>
        <v>0</v>
      </c>
      <c r="Y42" s="26"/>
      <c r="Z42" s="26">
        <f t="shared" si="8"/>
        <v>1099900</v>
      </c>
      <c r="AA42" s="30">
        <f t="shared" si="9"/>
        <v>1.2446938775510206</v>
      </c>
    </row>
    <row r="43" spans="1:27">
      <c r="A43" s="20" t="s">
        <v>5116</v>
      </c>
      <c r="B43" s="20" t="s">
        <v>2663</v>
      </c>
      <c r="C43" s="25">
        <v>490000</v>
      </c>
      <c r="D43" s="22">
        <v>85</v>
      </c>
      <c r="E43" s="22">
        <v>49</v>
      </c>
      <c r="F43" s="22">
        <v>40</v>
      </c>
      <c r="G43" s="22">
        <v>16000</v>
      </c>
      <c r="H43" s="22" t="s">
        <v>5088</v>
      </c>
      <c r="I43" s="26">
        <f>+IF(H43='COSTOS VARIOS'!$C$1,'COSTOS VARIOS'!$C$2*'Precios ML'!V43,'COSTOS VARIOS'!$B$2*'Precios ML'!V43)</f>
        <v>189980</v>
      </c>
      <c r="J43" s="22">
        <v>0</v>
      </c>
      <c r="K43" s="27">
        <f t="shared" si="0"/>
        <v>10.4125</v>
      </c>
      <c r="L43" s="27">
        <f t="shared" si="1"/>
        <v>10.4125</v>
      </c>
      <c r="M43" s="26">
        <f>(INDEX(pesos!A:B,MATCH(L43,pesos!A:A,1),2))</f>
        <v>16200</v>
      </c>
      <c r="N43" s="26">
        <f>+R43*'COSTOS VARIOS'!$O$1</f>
        <v>93100</v>
      </c>
      <c r="O43" s="26">
        <f>+R43*'COSTOS VARIOS'!$O$2</f>
        <v>2009.0000000000002</v>
      </c>
      <c r="P43" s="26">
        <f>+R43*'COSTOS VARIOS'!$O$3</f>
        <v>7350</v>
      </c>
      <c r="Q43" s="26">
        <v>1</v>
      </c>
      <c r="R43" s="26">
        <f t="shared" si="2"/>
        <v>490000</v>
      </c>
      <c r="S43" s="25">
        <f t="shared" si="3"/>
        <v>798639</v>
      </c>
      <c r="T43" s="28">
        <f t="shared" si="4"/>
        <v>0.18939846413711336</v>
      </c>
      <c r="U43" s="29">
        <f t="shared" si="5"/>
        <v>949900.00000000012</v>
      </c>
      <c r="V43" s="26">
        <f>+INDEX('LISTA DE PRECIOS EKM '!A:K,MATCH('Precios ML'!B43,'LISTA DE PRECIOS EKM '!A:A,0),8)</f>
        <v>949900</v>
      </c>
      <c r="W43" s="26">
        <f t="shared" si="6"/>
        <v>949900</v>
      </c>
      <c r="X43" s="26">
        <f t="shared" si="7"/>
        <v>0</v>
      </c>
      <c r="Y43" s="26"/>
      <c r="Z43" s="26">
        <f t="shared" si="8"/>
        <v>949900</v>
      </c>
      <c r="AA43" s="30">
        <f t="shared" si="9"/>
        <v>0.93857142857142861</v>
      </c>
    </row>
    <row r="44" spans="1:27">
      <c r="A44" s="20" t="s">
        <v>5116</v>
      </c>
      <c r="B44" s="20" t="s">
        <v>2663</v>
      </c>
      <c r="C44" s="25">
        <v>490000</v>
      </c>
      <c r="D44" s="22">
        <v>85</v>
      </c>
      <c r="E44" s="22">
        <v>49</v>
      </c>
      <c r="F44" s="22">
        <v>40</v>
      </c>
      <c r="G44" s="22">
        <v>16000</v>
      </c>
      <c r="H44" s="22" t="s">
        <v>5088</v>
      </c>
      <c r="I44" s="26">
        <f>+IF(H44='COSTOS VARIOS'!$C$1,'COSTOS VARIOS'!$C$2*'Precios ML'!V44,'COSTOS VARIOS'!$B$2*'Precios ML'!V44)</f>
        <v>189980</v>
      </c>
      <c r="J44" s="22">
        <v>0</v>
      </c>
      <c r="K44" s="27">
        <f t="shared" si="0"/>
        <v>10.4125</v>
      </c>
      <c r="L44" s="27">
        <f t="shared" si="1"/>
        <v>10.4125</v>
      </c>
      <c r="M44" s="26">
        <f>(INDEX(pesos!A:B,MATCH(L44,pesos!A:A,1),2))</f>
        <v>16200</v>
      </c>
      <c r="N44" s="26">
        <f>+R44*'COSTOS VARIOS'!$O$1</f>
        <v>93100</v>
      </c>
      <c r="O44" s="26">
        <f>+R44*'COSTOS VARIOS'!$O$2</f>
        <v>2009.0000000000002</v>
      </c>
      <c r="P44" s="26">
        <f>+R44*'COSTOS VARIOS'!$O$3</f>
        <v>7350</v>
      </c>
      <c r="Q44" s="26">
        <v>1</v>
      </c>
      <c r="R44" s="26">
        <f t="shared" si="2"/>
        <v>490000</v>
      </c>
      <c r="S44" s="25">
        <f t="shared" si="3"/>
        <v>798639</v>
      </c>
      <c r="T44" s="28">
        <f t="shared" si="4"/>
        <v>0.18939846413711336</v>
      </c>
      <c r="U44" s="29">
        <f t="shared" si="5"/>
        <v>949900.00000000012</v>
      </c>
      <c r="V44" s="26">
        <f>+INDEX('LISTA DE PRECIOS EKM '!A:K,MATCH('Precios ML'!B44,'LISTA DE PRECIOS EKM '!A:A,0),8)</f>
        <v>949900</v>
      </c>
      <c r="W44" s="26">
        <f t="shared" si="6"/>
        <v>949900</v>
      </c>
      <c r="X44" s="26">
        <f t="shared" si="7"/>
        <v>0</v>
      </c>
      <c r="Y44" s="26"/>
      <c r="Z44" s="26">
        <f t="shared" si="8"/>
        <v>949900</v>
      </c>
      <c r="AA44" s="30">
        <f t="shared" si="9"/>
        <v>0.93857142857142861</v>
      </c>
    </row>
    <row r="45" spans="1:27">
      <c r="A45" s="20" t="s">
        <v>5117</v>
      </c>
      <c r="B45" s="20" t="s">
        <v>5118</v>
      </c>
      <c r="C45" s="25">
        <v>250000</v>
      </c>
      <c r="D45" s="22">
        <v>85</v>
      </c>
      <c r="E45" s="22">
        <v>49</v>
      </c>
      <c r="F45" s="22">
        <v>40</v>
      </c>
      <c r="G45" s="22">
        <v>16000</v>
      </c>
      <c r="H45" s="22" t="s">
        <v>5088</v>
      </c>
      <c r="I45" s="26">
        <f>+IF(H45='COSTOS VARIOS'!$C$1,'COSTOS VARIOS'!$C$2*'Precios ML'!V45,'COSTOS VARIOS'!$B$2*'Precios ML'!V45)</f>
        <v>119980</v>
      </c>
      <c r="J45" s="22">
        <v>0</v>
      </c>
      <c r="K45" s="27">
        <f t="shared" si="0"/>
        <v>10.4125</v>
      </c>
      <c r="L45" s="27">
        <f t="shared" si="1"/>
        <v>10.4125</v>
      </c>
      <c r="M45" s="26">
        <f>(INDEX(pesos!A:B,MATCH(L45,pesos!A:A,1),2))</f>
        <v>16200</v>
      </c>
      <c r="N45" s="26">
        <f>+R45*'COSTOS VARIOS'!$O$1</f>
        <v>47500</v>
      </c>
      <c r="O45" s="26">
        <f>+R45*'COSTOS VARIOS'!$O$2</f>
        <v>1025</v>
      </c>
      <c r="P45" s="26">
        <f>+R45*'COSTOS VARIOS'!$O$3</f>
        <v>3750</v>
      </c>
      <c r="Q45" s="26">
        <v>1</v>
      </c>
      <c r="R45" s="26">
        <f t="shared" si="2"/>
        <v>250000</v>
      </c>
      <c r="S45" s="25">
        <f t="shared" si="3"/>
        <v>438455</v>
      </c>
      <c r="T45" s="28">
        <f t="shared" si="4"/>
        <v>0.36821338563820682</v>
      </c>
      <c r="U45" s="29">
        <f t="shared" si="5"/>
        <v>599900</v>
      </c>
      <c r="V45" s="26">
        <f>+INDEX('LISTA DE PRECIOS EKM '!A:K,MATCH('Precios ML'!B45,'LISTA DE PRECIOS EKM '!A:A,0),8)</f>
        <v>599900</v>
      </c>
      <c r="W45" s="26">
        <f t="shared" si="6"/>
        <v>599900</v>
      </c>
      <c r="X45" s="26">
        <f t="shared" si="7"/>
        <v>0</v>
      </c>
      <c r="Y45" s="26"/>
      <c r="Z45" s="26">
        <f t="shared" si="8"/>
        <v>599900</v>
      </c>
      <c r="AA45" s="30">
        <f t="shared" si="9"/>
        <v>1.3996</v>
      </c>
    </row>
    <row r="46" spans="1:27">
      <c r="A46" s="20" t="s">
        <v>5117</v>
      </c>
      <c r="B46" s="20" t="s">
        <v>5118</v>
      </c>
      <c r="C46" s="25">
        <v>250000</v>
      </c>
      <c r="D46" s="22">
        <v>85</v>
      </c>
      <c r="E46" s="22">
        <v>49</v>
      </c>
      <c r="F46" s="22">
        <v>40</v>
      </c>
      <c r="G46" s="22">
        <v>16000</v>
      </c>
      <c r="H46" s="22" t="s">
        <v>5088</v>
      </c>
      <c r="I46" s="26">
        <f>+IF(H46='COSTOS VARIOS'!$C$1,'COSTOS VARIOS'!$C$2*'Precios ML'!V46,'COSTOS VARIOS'!$B$2*'Precios ML'!V46)</f>
        <v>119980</v>
      </c>
      <c r="J46" s="22">
        <v>0</v>
      </c>
      <c r="K46" s="27">
        <f t="shared" si="0"/>
        <v>10.4125</v>
      </c>
      <c r="L46" s="27">
        <f t="shared" si="1"/>
        <v>10.4125</v>
      </c>
      <c r="M46" s="26">
        <f>(INDEX(pesos!A:B,MATCH(L46,pesos!A:A,1),2))</f>
        <v>16200</v>
      </c>
      <c r="N46" s="26">
        <f>+R46*'COSTOS VARIOS'!$O$1</f>
        <v>47500</v>
      </c>
      <c r="O46" s="26">
        <f>+R46*'COSTOS VARIOS'!$O$2</f>
        <v>1025</v>
      </c>
      <c r="P46" s="26">
        <f>+R46*'COSTOS VARIOS'!$O$3</f>
        <v>3750</v>
      </c>
      <c r="Q46" s="26">
        <v>1</v>
      </c>
      <c r="R46" s="26">
        <f t="shared" si="2"/>
        <v>250000</v>
      </c>
      <c r="S46" s="25">
        <f t="shared" si="3"/>
        <v>438455</v>
      </c>
      <c r="T46" s="28">
        <f t="shared" si="4"/>
        <v>0.36821338563820682</v>
      </c>
      <c r="U46" s="29">
        <f t="shared" si="5"/>
        <v>599900</v>
      </c>
      <c r="V46" s="26">
        <f>+INDEX('LISTA DE PRECIOS EKM '!A:K,MATCH('Precios ML'!B46,'LISTA DE PRECIOS EKM '!A:A,0),8)</f>
        <v>599900</v>
      </c>
      <c r="W46" s="26">
        <f t="shared" si="6"/>
        <v>599900</v>
      </c>
      <c r="X46" s="26">
        <f t="shared" si="7"/>
        <v>0</v>
      </c>
      <c r="Y46" s="26"/>
      <c r="Z46" s="26">
        <f t="shared" si="8"/>
        <v>599900</v>
      </c>
      <c r="AA46" s="30">
        <f t="shared" si="9"/>
        <v>1.3996</v>
      </c>
    </row>
    <row r="47" spans="1:27">
      <c r="A47" s="20" t="s">
        <v>5119</v>
      </c>
      <c r="B47" s="20" t="s">
        <v>5120</v>
      </c>
      <c r="C47" s="25">
        <v>250000</v>
      </c>
      <c r="D47" s="22">
        <v>85</v>
      </c>
      <c r="E47" s="22">
        <v>49</v>
      </c>
      <c r="F47" s="22">
        <v>40</v>
      </c>
      <c r="G47" s="22">
        <v>16000</v>
      </c>
      <c r="H47" s="22" t="s">
        <v>5088</v>
      </c>
      <c r="I47" s="26">
        <f>+IF(H47='COSTOS VARIOS'!$C$1,'COSTOS VARIOS'!$C$2*'Precios ML'!V47,'COSTOS VARIOS'!$B$2*'Precios ML'!V47)</f>
        <v>119980</v>
      </c>
      <c r="J47" s="22">
        <v>0</v>
      </c>
      <c r="K47" s="27">
        <f t="shared" si="0"/>
        <v>10.4125</v>
      </c>
      <c r="L47" s="27">
        <f t="shared" si="1"/>
        <v>10.4125</v>
      </c>
      <c r="M47" s="26">
        <f>(INDEX(pesos!A:B,MATCH(L47,pesos!A:A,1),2))</f>
        <v>16200</v>
      </c>
      <c r="N47" s="26">
        <f>+R47*'COSTOS VARIOS'!$O$1</f>
        <v>47500</v>
      </c>
      <c r="O47" s="26">
        <f>+R47*'COSTOS VARIOS'!$O$2</f>
        <v>1025</v>
      </c>
      <c r="P47" s="26">
        <f>+R47*'COSTOS VARIOS'!$O$3</f>
        <v>3750</v>
      </c>
      <c r="Q47" s="26">
        <v>1</v>
      </c>
      <c r="R47" s="26">
        <f t="shared" si="2"/>
        <v>250000</v>
      </c>
      <c r="S47" s="25">
        <f t="shared" si="3"/>
        <v>438455</v>
      </c>
      <c r="T47" s="28">
        <f t="shared" si="4"/>
        <v>0.36821338563820682</v>
      </c>
      <c r="U47" s="29">
        <f t="shared" si="5"/>
        <v>599900</v>
      </c>
      <c r="V47" s="26">
        <f>+INDEX('LISTA DE PRECIOS EKM '!A:K,MATCH('Precios ML'!B47,'LISTA DE PRECIOS EKM '!A:A,0),8)</f>
        <v>599900</v>
      </c>
      <c r="W47" s="26">
        <f t="shared" si="6"/>
        <v>599900</v>
      </c>
      <c r="X47" s="26">
        <f t="shared" si="7"/>
        <v>0</v>
      </c>
      <c r="Y47" s="26"/>
      <c r="Z47" s="26">
        <f t="shared" si="8"/>
        <v>599900</v>
      </c>
      <c r="AA47" s="30">
        <f t="shared" si="9"/>
        <v>1.3996</v>
      </c>
    </row>
    <row r="48" spans="1:27">
      <c r="A48" s="20" t="s">
        <v>5119</v>
      </c>
      <c r="B48" s="20" t="s">
        <v>5120</v>
      </c>
      <c r="C48" s="25">
        <v>250000</v>
      </c>
      <c r="D48" s="22">
        <v>85</v>
      </c>
      <c r="E48" s="22">
        <v>49</v>
      </c>
      <c r="F48" s="22">
        <v>40</v>
      </c>
      <c r="G48" s="22">
        <v>16000</v>
      </c>
      <c r="H48" s="22" t="s">
        <v>5088</v>
      </c>
      <c r="I48" s="26">
        <f>+IF(H48='COSTOS VARIOS'!$C$1,'COSTOS VARIOS'!$C$2*'Precios ML'!V48,'COSTOS VARIOS'!$B$2*'Precios ML'!V48)</f>
        <v>119980</v>
      </c>
      <c r="J48" s="22">
        <v>0</v>
      </c>
      <c r="K48" s="27">
        <f t="shared" si="0"/>
        <v>10.4125</v>
      </c>
      <c r="L48" s="27">
        <f t="shared" si="1"/>
        <v>10.4125</v>
      </c>
      <c r="M48" s="26">
        <f>(INDEX(pesos!A:B,MATCH(L48,pesos!A:A,1),2))</f>
        <v>16200</v>
      </c>
      <c r="N48" s="26">
        <f>+R48*'COSTOS VARIOS'!$O$1</f>
        <v>47500</v>
      </c>
      <c r="O48" s="26">
        <f>+R48*'COSTOS VARIOS'!$O$2</f>
        <v>1025</v>
      </c>
      <c r="P48" s="26">
        <f>+R48*'COSTOS VARIOS'!$O$3</f>
        <v>3750</v>
      </c>
      <c r="Q48" s="26">
        <v>1</v>
      </c>
      <c r="R48" s="26">
        <f t="shared" si="2"/>
        <v>250000</v>
      </c>
      <c r="S48" s="25">
        <f t="shared" si="3"/>
        <v>438455</v>
      </c>
      <c r="T48" s="28">
        <f t="shared" si="4"/>
        <v>0.36821338563820682</v>
      </c>
      <c r="U48" s="29">
        <f t="shared" si="5"/>
        <v>599900</v>
      </c>
      <c r="V48" s="26">
        <f>+INDEX('LISTA DE PRECIOS EKM '!A:K,MATCH('Precios ML'!B48,'LISTA DE PRECIOS EKM '!A:A,0),8)</f>
        <v>599900</v>
      </c>
      <c r="W48" s="26">
        <f t="shared" si="6"/>
        <v>599900</v>
      </c>
      <c r="X48" s="26">
        <f t="shared" si="7"/>
        <v>0</v>
      </c>
      <c r="Y48" s="26"/>
      <c r="Z48" s="26">
        <f t="shared" si="8"/>
        <v>599900</v>
      </c>
      <c r="AA48" s="30">
        <f t="shared" si="9"/>
        <v>1.3996</v>
      </c>
    </row>
    <row r="49" spans="1:27">
      <c r="A49" s="20" t="s">
        <v>5121</v>
      </c>
      <c r="B49" s="20" t="s">
        <v>5122</v>
      </c>
      <c r="C49" s="25">
        <v>250000</v>
      </c>
      <c r="D49" s="22">
        <v>85</v>
      </c>
      <c r="E49" s="22">
        <v>49</v>
      </c>
      <c r="F49" s="22">
        <v>40</v>
      </c>
      <c r="G49" s="22">
        <v>16000</v>
      </c>
      <c r="H49" s="22" t="s">
        <v>5088</v>
      </c>
      <c r="I49" s="26">
        <f>+IF(H49='COSTOS VARIOS'!$C$1,'COSTOS VARIOS'!$C$2*'Precios ML'!V49,'COSTOS VARIOS'!$B$2*'Precios ML'!V49)</f>
        <v>119980</v>
      </c>
      <c r="J49" s="22">
        <v>0</v>
      </c>
      <c r="K49" s="27">
        <f t="shared" si="0"/>
        <v>10.4125</v>
      </c>
      <c r="L49" s="27">
        <f t="shared" si="1"/>
        <v>10.4125</v>
      </c>
      <c r="M49" s="26">
        <f>(INDEX(pesos!A:B,MATCH(L49,pesos!A:A,1),2))</f>
        <v>16200</v>
      </c>
      <c r="N49" s="26">
        <f>+R49*'COSTOS VARIOS'!$O$1</f>
        <v>47500</v>
      </c>
      <c r="O49" s="26">
        <f>+R49*'COSTOS VARIOS'!$O$2</f>
        <v>1025</v>
      </c>
      <c r="P49" s="26">
        <f>+R49*'COSTOS VARIOS'!$O$3</f>
        <v>3750</v>
      </c>
      <c r="Q49" s="26">
        <v>1</v>
      </c>
      <c r="R49" s="26">
        <f t="shared" si="2"/>
        <v>250000</v>
      </c>
      <c r="S49" s="25">
        <f t="shared" si="3"/>
        <v>438455</v>
      </c>
      <c r="T49" s="28">
        <f t="shared" si="4"/>
        <v>0.36821338563820682</v>
      </c>
      <c r="U49" s="29">
        <f t="shared" si="5"/>
        <v>599900</v>
      </c>
      <c r="V49" s="26">
        <f>+INDEX('LISTA DE PRECIOS EKM '!A:K,MATCH('Precios ML'!B49,'LISTA DE PRECIOS EKM '!A:A,0),8)</f>
        <v>599900</v>
      </c>
      <c r="W49" s="26">
        <f t="shared" si="6"/>
        <v>599900</v>
      </c>
      <c r="X49" s="26">
        <f t="shared" si="7"/>
        <v>0</v>
      </c>
      <c r="Y49" s="26"/>
      <c r="Z49" s="26">
        <f t="shared" si="8"/>
        <v>599900</v>
      </c>
      <c r="AA49" s="30">
        <f t="shared" si="9"/>
        <v>1.3996</v>
      </c>
    </row>
    <row r="50" spans="1:27">
      <c r="A50" s="20" t="s">
        <v>5123</v>
      </c>
      <c r="B50" s="20" t="s">
        <v>5124</v>
      </c>
      <c r="C50" s="25">
        <v>250000</v>
      </c>
      <c r="D50" s="22">
        <v>85</v>
      </c>
      <c r="E50" s="22">
        <v>49</v>
      </c>
      <c r="F50" s="22">
        <v>40</v>
      </c>
      <c r="G50" s="22">
        <v>16000</v>
      </c>
      <c r="H50" s="22" t="s">
        <v>5088</v>
      </c>
      <c r="I50" s="26">
        <f>+IF(H50='COSTOS VARIOS'!$C$1,'COSTOS VARIOS'!$C$2*'Precios ML'!V50,'COSTOS VARIOS'!$B$2*'Precios ML'!V50)</f>
        <v>119980</v>
      </c>
      <c r="J50" s="22">
        <v>0</v>
      </c>
      <c r="K50" s="27">
        <f t="shared" si="0"/>
        <v>10.4125</v>
      </c>
      <c r="L50" s="27">
        <f t="shared" si="1"/>
        <v>10.4125</v>
      </c>
      <c r="M50" s="26">
        <f>(INDEX(pesos!A:B,MATCH(L50,pesos!A:A,1),2))</f>
        <v>16200</v>
      </c>
      <c r="N50" s="26">
        <f>+R50*'COSTOS VARIOS'!$O$1</f>
        <v>47500</v>
      </c>
      <c r="O50" s="26">
        <f>+R50*'COSTOS VARIOS'!$O$2</f>
        <v>1025</v>
      </c>
      <c r="P50" s="26">
        <f>+R50*'COSTOS VARIOS'!$O$3</f>
        <v>3750</v>
      </c>
      <c r="Q50" s="26">
        <v>1</v>
      </c>
      <c r="R50" s="26">
        <f t="shared" si="2"/>
        <v>250000</v>
      </c>
      <c r="S50" s="25">
        <f t="shared" si="3"/>
        <v>438455</v>
      </c>
      <c r="T50" s="28">
        <f t="shared" si="4"/>
        <v>0.36821338563820682</v>
      </c>
      <c r="U50" s="29">
        <f t="shared" si="5"/>
        <v>599900</v>
      </c>
      <c r="V50" s="26">
        <f>+INDEX('LISTA DE PRECIOS EKM '!A:K,MATCH('Precios ML'!B50,'LISTA DE PRECIOS EKM '!A:A,0),8)</f>
        <v>599900</v>
      </c>
      <c r="W50" s="26">
        <f t="shared" si="6"/>
        <v>599900</v>
      </c>
      <c r="X50" s="26">
        <f t="shared" si="7"/>
        <v>0</v>
      </c>
      <c r="Y50" s="26"/>
      <c r="Z50" s="26">
        <f t="shared" si="8"/>
        <v>599900</v>
      </c>
      <c r="AA50" s="30">
        <f t="shared" si="9"/>
        <v>1.3996</v>
      </c>
    </row>
    <row r="51" spans="1:27">
      <c r="A51" s="20" t="s">
        <v>5123</v>
      </c>
      <c r="B51" s="20" t="s">
        <v>5124</v>
      </c>
      <c r="C51" s="25">
        <v>250000</v>
      </c>
      <c r="D51" s="22">
        <v>85</v>
      </c>
      <c r="E51" s="22">
        <v>49</v>
      </c>
      <c r="F51" s="22">
        <v>40</v>
      </c>
      <c r="G51" s="22">
        <v>16000</v>
      </c>
      <c r="H51" s="22" t="s">
        <v>5088</v>
      </c>
      <c r="I51" s="26">
        <f>+IF(H51='COSTOS VARIOS'!$C$1,'COSTOS VARIOS'!$C$2*'Precios ML'!V51,'COSTOS VARIOS'!$B$2*'Precios ML'!V51)</f>
        <v>119980</v>
      </c>
      <c r="J51" s="22">
        <v>0</v>
      </c>
      <c r="K51" s="27">
        <f t="shared" si="0"/>
        <v>10.4125</v>
      </c>
      <c r="L51" s="27">
        <f t="shared" si="1"/>
        <v>10.4125</v>
      </c>
      <c r="M51" s="26">
        <f>(INDEX(pesos!A:B,MATCH(L51,pesos!A:A,1),2))</f>
        <v>16200</v>
      </c>
      <c r="N51" s="26">
        <f>+R51*'COSTOS VARIOS'!$O$1</f>
        <v>47500</v>
      </c>
      <c r="O51" s="26">
        <f>+R51*'COSTOS VARIOS'!$O$2</f>
        <v>1025</v>
      </c>
      <c r="P51" s="26">
        <f>+R51*'COSTOS VARIOS'!$O$3</f>
        <v>3750</v>
      </c>
      <c r="Q51" s="26">
        <v>1</v>
      </c>
      <c r="R51" s="26">
        <f t="shared" si="2"/>
        <v>250000</v>
      </c>
      <c r="S51" s="25">
        <f t="shared" si="3"/>
        <v>438455</v>
      </c>
      <c r="T51" s="28">
        <f t="shared" si="4"/>
        <v>0.36821338563820682</v>
      </c>
      <c r="U51" s="29">
        <f t="shared" si="5"/>
        <v>599900</v>
      </c>
      <c r="V51" s="26">
        <f>+INDEX('LISTA DE PRECIOS EKM '!A:K,MATCH('Precios ML'!B51,'LISTA DE PRECIOS EKM '!A:A,0),8)</f>
        <v>599900</v>
      </c>
      <c r="W51" s="26">
        <f t="shared" si="6"/>
        <v>599900</v>
      </c>
      <c r="X51" s="26">
        <f t="shared" si="7"/>
        <v>0</v>
      </c>
      <c r="Y51" s="26"/>
      <c r="Z51" s="26">
        <f t="shared" si="8"/>
        <v>599900</v>
      </c>
      <c r="AA51" s="30">
        <f t="shared" si="9"/>
        <v>1.3996</v>
      </c>
    </row>
    <row r="52" spans="1:27">
      <c r="A52" s="20" t="s">
        <v>5125</v>
      </c>
      <c r="B52" s="20" t="s">
        <v>5126</v>
      </c>
      <c r="C52" s="25">
        <v>208665.07199999999</v>
      </c>
      <c r="D52" s="22">
        <v>85</v>
      </c>
      <c r="E52" s="22">
        <v>49</v>
      </c>
      <c r="F52" s="22">
        <v>40</v>
      </c>
      <c r="G52" s="22">
        <v>16000</v>
      </c>
      <c r="H52" s="22" t="s">
        <v>5088</v>
      </c>
      <c r="I52" s="26">
        <f>+IF(H52='COSTOS VARIOS'!$C$1,'COSTOS VARIOS'!$C$2*'Precios ML'!V52,'COSTOS VARIOS'!$B$2*'Precios ML'!V52)</f>
        <v>85980</v>
      </c>
      <c r="J52" s="22">
        <v>0</v>
      </c>
      <c r="K52" s="27">
        <f t="shared" si="0"/>
        <v>10.4125</v>
      </c>
      <c r="L52" s="27">
        <f t="shared" si="1"/>
        <v>10.4125</v>
      </c>
      <c r="M52" s="26">
        <f>(INDEX(pesos!A:B,MATCH(L52,pesos!A:A,1),2))</f>
        <v>16200</v>
      </c>
      <c r="N52" s="26">
        <f>+R52*'COSTOS VARIOS'!$O$1</f>
        <v>39646.363679999995</v>
      </c>
      <c r="O52" s="26">
        <f>+R52*'COSTOS VARIOS'!$O$2</f>
        <v>855.52679520000004</v>
      </c>
      <c r="P52" s="26">
        <f>+R52*'COSTOS VARIOS'!$O$3</f>
        <v>3129.9760799999995</v>
      </c>
      <c r="Q52" s="26">
        <v>1</v>
      </c>
      <c r="R52" s="26">
        <f t="shared" si="2"/>
        <v>208665.07199999999</v>
      </c>
      <c r="S52" s="25">
        <f t="shared" si="3"/>
        <v>354476.9385552</v>
      </c>
      <c r="T52" s="28">
        <f t="shared" si="4"/>
        <v>0.21277283016552273</v>
      </c>
      <c r="U52" s="29">
        <f t="shared" si="5"/>
        <v>429900</v>
      </c>
      <c r="V52" s="26">
        <f>+INDEX('LISTA DE PRECIOS EKM '!A:K,MATCH('Precios ML'!B52,'LISTA DE PRECIOS EKM '!A:A,0),8)</f>
        <v>429900</v>
      </c>
      <c r="W52" s="26">
        <f t="shared" si="6"/>
        <v>429900</v>
      </c>
      <c r="X52" s="26">
        <f t="shared" si="7"/>
        <v>0</v>
      </c>
      <c r="Y52" s="26"/>
      <c r="Z52" s="26">
        <f t="shared" si="8"/>
        <v>429900</v>
      </c>
      <c r="AA52" s="30">
        <f t="shared" si="9"/>
        <v>1.0602393868773592</v>
      </c>
    </row>
    <row r="53" spans="1:27">
      <c r="A53" s="20" t="s">
        <v>5125</v>
      </c>
      <c r="B53" s="20" t="s">
        <v>5126</v>
      </c>
      <c r="C53" s="25">
        <v>208665.07199999999</v>
      </c>
      <c r="D53" s="22">
        <v>85</v>
      </c>
      <c r="E53" s="22">
        <v>49</v>
      </c>
      <c r="F53" s="22">
        <v>40</v>
      </c>
      <c r="G53" s="22">
        <v>16000</v>
      </c>
      <c r="H53" s="22" t="s">
        <v>5088</v>
      </c>
      <c r="I53" s="26">
        <f>+IF(H53='COSTOS VARIOS'!$C$1,'COSTOS VARIOS'!$C$2*'Precios ML'!V53,'COSTOS VARIOS'!$B$2*'Precios ML'!V53)</f>
        <v>85980</v>
      </c>
      <c r="J53" s="22">
        <v>0</v>
      </c>
      <c r="K53" s="27">
        <f t="shared" si="0"/>
        <v>10.4125</v>
      </c>
      <c r="L53" s="27">
        <f t="shared" si="1"/>
        <v>10.4125</v>
      </c>
      <c r="M53" s="26">
        <f>(INDEX(pesos!A:B,MATCH(L53,pesos!A:A,1),2))</f>
        <v>16200</v>
      </c>
      <c r="N53" s="26">
        <f>+R53*'COSTOS VARIOS'!$O$1</f>
        <v>39646.363679999995</v>
      </c>
      <c r="O53" s="26">
        <f>+R53*'COSTOS VARIOS'!$O$2</f>
        <v>855.52679520000004</v>
      </c>
      <c r="P53" s="26">
        <f>+R53*'COSTOS VARIOS'!$O$3</f>
        <v>3129.9760799999995</v>
      </c>
      <c r="Q53" s="26">
        <v>1</v>
      </c>
      <c r="R53" s="26">
        <f t="shared" si="2"/>
        <v>208665.07199999999</v>
      </c>
      <c r="S53" s="25">
        <f t="shared" si="3"/>
        <v>354476.9385552</v>
      </c>
      <c r="T53" s="28">
        <f t="shared" si="4"/>
        <v>0.21277283016552273</v>
      </c>
      <c r="U53" s="29">
        <f t="shared" si="5"/>
        <v>429900</v>
      </c>
      <c r="V53" s="26">
        <f>+INDEX('LISTA DE PRECIOS EKM '!A:K,MATCH('Precios ML'!B53,'LISTA DE PRECIOS EKM '!A:A,0),8)</f>
        <v>429900</v>
      </c>
      <c r="W53" s="26">
        <f t="shared" si="6"/>
        <v>429900</v>
      </c>
      <c r="X53" s="26">
        <f t="shared" si="7"/>
        <v>0</v>
      </c>
      <c r="Y53" s="26"/>
      <c r="Z53" s="26">
        <f t="shared" si="8"/>
        <v>429900</v>
      </c>
      <c r="AA53" s="30">
        <f t="shared" si="9"/>
        <v>1.0602393868773592</v>
      </c>
    </row>
    <row r="54" spans="1:27">
      <c r="A54" s="20" t="s">
        <v>5127</v>
      </c>
      <c r="B54" s="20" t="s">
        <v>1756</v>
      </c>
      <c r="C54" s="25">
        <v>145000</v>
      </c>
      <c r="D54" s="22">
        <v>85</v>
      </c>
      <c r="E54" s="22">
        <v>49</v>
      </c>
      <c r="F54" s="22">
        <v>40</v>
      </c>
      <c r="G54" s="22">
        <v>16000</v>
      </c>
      <c r="H54" s="22" t="s">
        <v>5088</v>
      </c>
      <c r="I54" s="26">
        <f>+IF(H54='COSTOS VARIOS'!$C$1,'COSTOS VARIOS'!$C$2*'Precios ML'!V54,'COSTOS VARIOS'!$B$2*'Precios ML'!V54)</f>
        <v>67980</v>
      </c>
      <c r="J54" s="22">
        <v>0</v>
      </c>
      <c r="K54" s="27">
        <f t="shared" si="0"/>
        <v>10.4125</v>
      </c>
      <c r="L54" s="27">
        <f t="shared" si="1"/>
        <v>10.4125</v>
      </c>
      <c r="M54" s="26">
        <f>(INDEX(pesos!A:B,MATCH(L54,pesos!A:A,1),2))</f>
        <v>16200</v>
      </c>
      <c r="N54" s="26">
        <f>+R54*'COSTOS VARIOS'!$O$1</f>
        <v>27550</v>
      </c>
      <c r="O54" s="26">
        <f>+R54*'COSTOS VARIOS'!$O$2</f>
        <v>594.5</v>
      </c>
      <c r="P54" s="26">
        <f>+R54*'COSTOS VARIOS'!$O$3</f>
        <v>2175</v>
      </c>
      <c r="Q54" s="26">
        <v>1</v>
      </c>
      <c r="R54" s="26">
        <f t="shared" si="2"/>
        <v>145000</v>
      </c>
      <c r="S54" s="25">
        <f t="shared" si="3"/>
        <v>259499.5</v>
      </c>
      <c r="T54" s="28">
        <f t="shared" si="4"/>
        <v>0.3098291133508928</v>
      </c>
      <c r="U54" s="29">
        <f t="shared" si="5"/>
        <v>339900</v>
      </c>
      <c r="V54" s="26">
        <f>+INDEX('LISTA DE PRECIOS EKM '!A:K,MATCH('Precios ML'!B54,'LISTA DE PRECIOS EKM '!A:A,0),8)</f>
        <v>339900</v>
      </c>
      <c r="W54" s="26">
        <f t="shared" si="6"/>
        <v>339900</v>
      </c>
      <c r="X54" s="26">
        <f t="shared" si="7"/>
        <v>0</v>
      </c>
      <c r="Y54" s="26"/>
      <c r="Z54" s="26">
        <f t="shared" si="8"/>
        <v>339900</v>
      </c>
      <c r="AA54" s="30">
        <f t="shared" si="9"/>
        <v>1.3441379310344828</v>
      </c>
    </row>
    <row r="55" spans="1:27">
      <c r="A55" s="20" t="s">
        <v>5127</v>
      </c>
      <c r="B55" s="20" t="s">
        <v>1756</v>
      </c>
      <c r="C55" s="25">
        <v>145000</v>
      </c>
      <c r="D55" s="22">
        <v>85</v>
      </c>
      <c r="E55" s="22">
        <v>49</v>
      </c>
      <c r="F55" s="22">
        <v>40</v>
      </c>
      <c r="G55" s="22">
        <v>16000</v>
      </c>
      <c r="H55" s="22" t="s">
        <v>5088</v>
      </c>
      <c r="I55" s="26">
        <f>+IF(H55='COSTOS VARIOS'!$C$1,'COSTOS VARIOS'!$C$2*'Precios ML'!V55,'COSTOS VARIOS'!$B$2*'Precios ML'!V55)</f>
        <v>67980</v>
      </c>
      <c r="J55" s="22">
        <v>0</v>
      </c>
      <c r="K55" s="27">
        <f t="shared" si="0"/>
        <v>10.4125</v>
      </c>
      <c r="L55" s="27">
        <f t="shared" si="1"/>
        <v>10.4125</v>
      </c>
      <c r="M55" s="26">
        <f>(INDEX(pesos!A:B,MATCH(L55,pesos!A:A,1),2))</f>
        <v>16200</v>
      </c>
      <c r="N55" s="26">
        <f>+R55*'COSTOS VARIOS'!$O$1</f>
        <v>27550</v>
      </c>
      <c r="O55" s="26">
        <f>+R55*'COSTOS VARIOS'!$O$2</f>
        <v>594.5</v>
      </c>
      <c r="P55" s="26">
        <f>+R55*'COSTOS VARIOS'!$O$3</f>
        <v>2175</v>
      </c>
      <c r="Q55" s="26">
        <v>1</v>
      </c>
      <c r="R55" s="26">
        <f t="shared" si="2"/>
        <v>145000</v>
      </c>
      <c r="S55" s="25">
        <f t="shared" si="3"/>
        <v>259499.5</v>
      </c>
      <c r="T55" s="28">
        <f t="shared" si="4"/>
        <v>0.3098291133508928</v>
      </c>
      <c r="U55" s="29">
        <f t="shared" si="5"/>
        <v>339900</v>
      </c>
      <c r="V55" s="26">
        <f>+INDEX('LISTA DE PRECIOS EKM '!A:K,MATCH('Precios ML'!B55,'LISTA DE PRECIOS EKM '!A:A,0),8)</f>
        <v>339900</v>
      </c>
      <c r="W55" s="26">
        <f t="shared" si="6"/>
        <v>339900</v>
      </c>
      <c r="X55" s="26">
        <f t="shared" si="7"/>
        <v>0</v>
      </c>
      <c r="Y55" s="26"/>
      <c r="Z55" s="26">
        <f t="shared" si="8"/>
        <v>339900</v>
      </c>
      <c r="AA55" s="30">
        <f t="shared" si="9"/>
        <v>1.3441379310344828</v>
      </c>
    </row>
    <row r="56" spans="1:27">
      <c r="A56" s="20" t="s">
        <v>5128</v>
      </c>
      <c r="B56" s="20" t="s">
        <v>1671</v>
      </c>
      <c r="C56" s="25">
        <v>94900</v>
      </c>
      <c r="D56" s="22">
        <v>85</v>
      </c>
      <c r="E56" s="22">
        <v>49</v>
      </c>
      <c r="F56" s="22">
        <v>40</v>
      </c>
      <c r="G56" s="22">
        <v>16000</v>
      </c>
      <c r="H56" s="22" t="s">
        <v>5088</v>
      </c>
      <c r="I56" s="26">
        <f>+IF(H56='COSTOS VARIOS'!$C$1,'COSTOS VARIOS'!$C$2*'Precios ML'!V56,'COSTOS VARIOS'!$B$2*'Precios ML'!V56)</f>
        <v>45980</v>
      </c>
      <c r="J56" s="22">
        <v>0</v>
      </c>
      <c r="K56" s="27">
        <f t="shared" si="0"/>
        <v>10.4125</v>
      </c>
      <c r="L56" s="27">
        <f t="shared" si="1"/>
        <v>10.4125</v>
      </c>
      <c r="M56" s="26">
        <f>(INDEX(pesos!A:B,MATCH(L56,pesos!A:A,1),2))</f>
        <v>16200</v>
      </c>
      <c r="N56" s="26">
        <f>+R56*'COSTOS VARIOS'!$O$1</f>
        <v>18031</v>
      </c>
      <c r="O56" s="26">
        <f>+R56*'COSTOS VARIOS'!$O$2</f>
        <v>389.09000000000003</v>
      </c>
      <c r="P56" s="26">
        <f>+R56*'COSTOS VARIOS'!$O$3</f>
        <v>1423.5</v>
      </c>
      <c r="Q56" s="26">
        <v>1</v>
      </c>
      <c r="R56" s="26">
        <f t="shared" si="2"/>
        <v>94900</v>
      </c>
      <c r="S56" s="25">
        <f t="shared" si="3"/>
        <v>176923.59</v>
      </c>
      <c r="T56" s="28">
        <f t="shared" si="4"/>
        <v>0.2994310142587544</v>
      </c>
      <c r="U56" s="29">
        <f t="shared" si="5"/>
        <v>229900</v>
      </c>
      <c r="V56" s="26">
        <f>+INDEX('LISTA DE PRECIOS EKM '!A:K,MATCH('Precios ML'!B56,'LISTA DE PRECIOS EKM '!A:A,0),8)</f>
        <v>229900</v>
      </c>
      <c r="W56" s="26">
        <f t="shared" si="6"/>
        <v>229900</v>
      </c>
      <c r="X56" s="26">
        <f t="shared" si="7"/>
        <v>0</v>
      </c>
      <c r="Y56" s="26"/>
      <c r="Z56" s="26">
        <f t="shared" si="8"/>
        <v>229900</v>
      </c>
      <c r="AA56" s="30">
        <f t="shared" si="9"/>
        <v>1.4225500526870389</v>
      </c>
    </row>
    <row r="57" spans="1:27">
      <c r="A57" s="20" t="s">
        <v>5128</v>
      </c>
      <c r="B57" s="20" t="s">
        <v>1671</v>
      </c>
      <c r="C57" s="25">
        <v>94900</v>
      </c>
      <c r="D57" s="22">
        <v>85</v>
      </c>
      <c r="E57" s="22">
        <v>49</v>
      </c>
      <c r="F57" s="22">
        <v>40</v>
      </c>
      <c r="G57" s="22">
        <v>16000</v>
      </c>
      <c r="H57" s="22" t="s">
        <v>5088</v>
      </c>
      <c r="I57" s="26">
        <f>+IF(H57='COSTOS VARIOS'!$C$1,'COSTOS VARIOS'!$C$2*'Precios ML'!V57,'COSTOS VARIOS'!$B$2*'Precios ML'!V57)</f>
        <v>45980</v>
      </c>
      <c r="J57" s="22">
        <v>0</v>
      </c>
      <c r="K57" s="27">
        <f t="shared" si="0"/>
        <v>10.4125</v>
      </c>
      <c r="L57" s="27">
        <f t="shared" si="1"/>
        <v>10.4125</v>
      </c>
      <c r="M57" s="26">
        <f>(INDEX(pesos!A:B,MATCH(L57,pesos!A:A,1),2))</f>
        <v>16200</v>
      </c>
      <c r="N57" s="26">
        <f>+R57*'COSTOS VARIOS'!$O$1</f>
        <v>18031</v>
      </c>
      <c r="O57" s="26">
        <f>+R57*'COSTOS VARIOS'!$O$2</f>
        <v>389.09000000000003</v>
      </c>
      <c r="P57" s="26">
        <f>+R57*'COSTOS VARIOS'!$O$3</f>
        <v>1423.5</v>
      </c>
      <c r="Q57" s="26">
        <v>1</v>
      </c>
      <c r="R57" s="26">
        <f t="shared" si="2"/>
        <v>94900</v>
      </c>
      <c r="S57" s="25">
        <f t="shared" si="3"/>
        <v>176923.59</v>
      </c>
      <c r="T57" s="28">
        <f t="shared" si="4"/>
        <v>0.2994310142587544</v>
      </c>
      <c r="U57" s="29">
        <f t="shared" si="5"/>
        <v>229900</v>
      </c>
      <c r="V57" s="26">
        <f>+INDEX('LISTA DE PRECIOS EKM '!A:K,MATCH('Precios ML'!B57,'LISTA DE PRECIOS EKM '!A:A,0),8)</f>
        <v>229900</v>
      </c>
      <c r="W57" s="26">
        <f t="shared" si="6"/>
        <v>229900</v>
      </c>
      <c r="X57" s="26">
        <f t="shared" si="7"/>
        <v>0</v>
      </c>
      <c r="Y57" s="26"/>
      <c r="Z57" s="26">
        <f t="shared" si="8"/>
        <v>229900</v>
      </c>
      <c r="AA57" s="30">
        <f t="shared" si="9"/>
        <v>1.4225500526870389</v>
      </c>
    </row>
    <row r="58" spans="1:27">
      <c r="A58" s="20" t="s">
        <v>5129</v>
      </c>
      <c r="B58" s="20" t="s">
        <v>1741</v>
      </c>
      <c r="C58" s="25">
        <v>210000</v>
      </c>
      <c r="D58" s="22">
        <v>85</v>
      </c>
      <c r="E58" s="22">
        <v>49</v>
      </c>
      <c r="F58" s="22">
        <v>40</v>
      </c>
      <c r="G58" s="22">
        <v>16000</v>
      </c>
      <c r="H58" s="22" t="s">
        <v>5088</v>
      </c>
      <c r="I58" s="26">
        <f>+IF(H58='COSTOS VARIOS'!$C$1,'COSTOS VARIOS'!$C$2*'Precios ML'!V58,'COSTOS VARIOS'!$B$2*'Precios ML'!V58)</f>
        <v>79980</v>
      </c>
      <c r="J58" s="22">
        <v>0</v>
      </c>
      <c r="K58" s="27">
        <f t="shared" si="0"/>
        <v>10.4125</v>
      </c>
      <c r="L58" s="27">
        <f t="shared" si="1"/>
        <v>10.4125</v>
      </c>
      <c r="M58" s="26">
        <f>(INDEX(pesos!A:B,MATCH(L58,pesos!A:A,1),2))</f>
        <v>16200</v>
      </c>
      <c r="N58" s="26">
        <f>+R58*'COSTOS VARIOS'!$O$1</f>
        <v>39900</v>
      </c>
      <c r="O58" s="26">
        <f>+R58*'COSTOS VARIOS'!$O$2</f>
        <v>861.00000000000011</v>
      </c>
      <c r="P58" s="26">
        <f>+R58*'COSTOS VARIOS'!$O$3</f>
        <v>3150</v>
      </c>
      <c r="Q58" s="26">
        <v>1</v>
      </c>
      <c r="R58" s="26">
        <f t="shared" si="2"/>
        <v>210000</v>
      </c>
      <c r="S58" s="25">
        <f t="shared" si="3"/>
        <v>350091</v>
      </c>
      <c r="T58" s="28">
        <f t="shared" si="4"/>
        <v>0.14227443721775201</v>
      </c>
      <c r="U58" s="29">
        <f t="shared" si="5"/>
        <v>399900</v>
      </c>
      <c r="V58" s="26">
        <f>+INDEX('LISTA DE PRECIOS EKM '!A:K,MATCH('Precios ML'!B58,'LISTA DE PRECIOS EKM '!A:A,0),8)</f>
        <v>399900</v>
      </c>
      <c r="W58" s="26">
        <f t="shared" si="6"/>
        <v>399900</v>
      </c>
      <c r="X58" s="26">
        <f t="shared" si="7"/>
        <v>0</v>
      </c>
      <c r="Y58" s="26"/>
      <c r="Z58" s="26">
        <f t="shared" si="8"/>
        <v>399900</v>
      </c>
      <c r="AA58" s="30">
        <f t="shared" si="9"/>
        <v>0.90428571428571436</v>
      </c>
    </row>
    <row r="59" spans="1:27">
      <c r="A59" s="20" t="s">
        <v>5130</v>
      </c>
      <c r="B59" s="20" t="s">
        <v>2582</v>
      </c>
      <c r="C59" s="25">
        <v>177070</v>
      </c>
      <c r="D59" s="22">
        <v>85</v>
      </c>
      <c r="E59" s="22">
        <v>49</v>
      </c>
      <c r="F59" s="22">
        <v>40</v>
      </c>
      <c r="G59" s="22">
        <v>16000</v>
      </c>
      <c r="H59" s="22" t="s">
        <v>5088</v>
      </c>
      <c r="I59" s="26">
        <f>+IF(H59='COSTOS VARIOS'!$C$1,'COSTOS VARIOS'!$C$2*'Precios ML'!V59,'COSTOS VARIOS'!$B$2*'Precios ML'!V59)</f>
        <v>79980</v>
      </c>
      <c r="J59" s="22">
        <v>0</v>
      </c>
      <c r="K59" s="27">
        <f t="shared" si="0"/>
        <v>10.4125</v>
      </c>
      <c r="L59" s="27">
        <f t="shared" si="1"/>
        <v>10.4125</v>
      </c>
      <c r="M59" s="26">
        <f>(INDEX(pesos!A:B,MATCH(L59,pesos!A:A,1),2))</f>
        <v>16200</v>
      </c>
      <c r="N59" s="26">
        <f>+R59*'COSTOS VARIOS'!$O$1</f>
        <v>33643.300000000003</v>
      </c>
      <c r="O59" s="26">
        <f>+R59*'COSTOS VARIOS'!$O$2</f>
        <v>725.98700000000008</v>
      </c>
      <c r="P59" s="26">
        <f>+R59*'COSTOS VARIOS'!$O$3</f>
        <v>2656.0499999999997</v>
      </c>
      <c r="Q59" s="26">
        <v>1</v>
      </c>
      <c r="R59" s="26">
        <f t="shared" si="2"/>
        <v>177070</v>
      </c>
      <c r="S59" s="25">
        <f t="shared" si="3"/>
        <v>310275.337</v>
      </c>
      <c r="T59" s="28">
        <f t="shared" si="4"/>
        <v>0.28885525954645885</v>
      </c>
      <c r="U59" s="29">
        <f t="shared" si="5"/>
        <v>399900</v>
      </c>
      <c r="V59" s="26">
        <f>+INDEX('LISTA DE PRECIOS EKM '!A:K,MATCH('Precios ML'!B59,'LISTA DE PRECIOS EKM '!A:A,0),8)</f>
        <v>399900</v>
      </c>
      <c r="W59" s="26">
        <f t="shared" si="6"/>
        <v>399900</v>
      </c>
      <c r="X59" s="26">
        <f t="shared" si="7"/>
        <v>0</v>
      </c>
      <c r="Y59" s="26"/>
      <c r="Z59" s="26">
        <f t="shared" si="8"/>
        <v>399900</v>
      </c>
      <c r="AA59" s="30">
        <f t="shared" si="9"/>
        <v>1.2584288699384425</v>
      </c>
    </row>
    <row r="60" spans="1:27">
      <c r="A60" s="20" t="s">
        <v>5131</v>
      </c>
      <c r="B60" s="20" t="s">
        <v>1700</v>
      </c>
      <c r="C60" s="25">
        <v>60000</v>
      </c>
      <c r="D60" s="22">
        <v>85</v>
      </c>
      <c r="E60" s="22">
        <v>49</v>
      </c>
      <c r="F60" s="22">
        <v>40</v>
      </c>
      <c r="G60" s="22">
        <v>16000</v>
      </c>
      <c r="H60" s="22" t="s">
        <v>5088</v>
      </c>
      <c r="I60" s="26">
        <f>+IF(H60='COSTOS VARIOS'!$C$1,'COSTOS VARIOS'!$C$2*'Precios ML'!V60,'COSTOS VARIOS'!$B$2*'Precios ML'!V60)</f>
        <v>25980</v>
      </c>
      <c r="J60" s="22">
        <v>0</v>
      </c>
      <c r="K60" s="27">
        <f t="shared" si="0"/>
        <v>10.4125</v>
      </c>
      <c r="L60" s="27">
        <f t="shared" si="1"/>
        <v>10.4125</v>
      </c>
      <c r="M60" s="26">
        <f>(INDEX(pesos!A:B,MATCH(L60,pesos!A:A,1),2))</f>
        <v>16200</v>
      </c>
      <c r="N60" s="26">
        <f>+R60*'COSTOS VARIOS'!$O$1</f>
        <v>11400</v>
      </c>
      <c r="O60" s="26">
        <f>+R60*'COSTOS VARIOS'!$O$2</f>
        <v>246.00000000000003</v>
      </c>
      <c r="P60" s="26">
        <f>+R60*'COSTOS VARIOS'!$O$3</f>
        <v>900</v>
      </c>
      <c r="Q60" s="26">
        <v>1</v>
      </c>
      <c r="R60" s="26">
        <f t="shared" si="2"/>
        <v>60000</v>
      </c>
      <c r="S60" s="25">
        <f t="shared" si="3"/>
        <v>114726</v>
      </c>
      <c r="T60" s="28">
        <f t="shared" si="4"/>
        <v>0.13226295695831802</v>
      </c>
      <c r="U60" s="29">
        <f t="shared" si="5"/>
        <v>129900</v>
      </c>
      <c r="V60" s="26">
        <f>+INDEX('LISTA DE PRECIOS EKM '!A:K,MATCH('Precios ML'!B60,'LISTA DE PRECIOS EKM '!A:A,0),8)</f>
        <v>129900</v>
      </c>
      <c r="W60" s="26">
        <f t="shared" si="6"/>
        <v>129900</v>
      </c>
      <c r="X60" s="26">
        <f t="shared" si="7"/>
        <v>0</v>
      </c>
      <c r="Y60" s="26"/>
      <c r="Z60" s="26">
        <f t="shared" si="8"/>
        <v>129900</v>
      </c>
      <c r="AA60" s="30">
        <f t="shared" si="9"/>
        <v>1.165</v>
      </c>
    </row>
    <row r="61" spans="1:27">
      <c r="A61" s="20" t="s">
        <v>5131</v>
      </c>
      <c r="B61" s="20" t="s">
        <v>1700</v>
      </c>
      <c r="C61" s="25">
        <v>60000</v>
      </c>
      <c r="D61" s="22">
        <v>85</v>
      </c>
      <c r="E61" s="22">
        <v>49</v>
      </c>
      <c r="F61" s="22">
        <v>40</v>
      </c>
      <c r="G61" s="22">
        <v>16000</v>
      </c>
      <c r="H61" s="22" t="s">
        <v>5088</v>
      </c>
      <c r="I61" s="26">
        <f>+IF(H61='COSTOS VARIOS'!$C$1,'COSTOS VARIOS'!$C$2*'Precios ML'!V61,'COSTOS VARIOS'!$B$2*'Precios ML'!V61)</f>
        <v>25980</v>
      </c>
      <c r="J61" s="22">
        <v>0</v>
      </c>
      <c r="K61" s="27">
        <f t="shared" si="0"/>
        <v>10.4125</v>
      </c>
      <c r="L61" s="27">
        <f t="shared" si="1"/>
        <v>10.4125</v>
      </c>
      <c r="M61" s="26">
        <f>(INDEX(pesos!A:B,MATCH(L61,pesos!A:A,1),2))</f>
        <v>16200</v>
      </c>
      <c r="N61" s="26">
        <f>+R61*'COSTOS VARIOS'!$O$1</f>
        <v>11400</v>
      </c>
      <c r="O61" s="26">
        <f>+R61*'COSTOS VARIOS'!$O$2</f>
        <v>246.00000000000003</v>
      </c>
      <c r="P61" s="26">
        <f>+R61*'COSTOS VARIOS'!$O$3</f>
        <v>900</v>
      </c>
      <c r="Q61" s="26">
        <v>1</v>
      </c>
      <c r="R61" s="26">
        <f t="shared" si="2"/>
        <v>60000</v>
      </c>
      <c r="S61" s="25">
        <f t="shared" si="3"/>
        <v>114726</v>
      </c>
      <c r="T61" s="28">
        <f t="shared" si="4"/>
        <v>0.13226295695831802</v>
      </c>
      <c r="U61" s="29">
        <f t="shared" si="5"/>
        <v>129900</v>
      </c>
      <c r="V61" s="26">
        <f>+INDEX('LISTA DE PRECIOS EKM '!A:K,MATCH('Precios ML'!B61,'LISTA DE PRECIOS EKM '!A:A,0),8)</f>
        <v>129900</v>
      </c>
      <c r="W61" s="26">
        <f t="shared" si="6"/>
        <v>129900</v>
      </c>
      <c r="X61" s="26">
        <f t="shared" si="7"/>
        <v>0</v>
      </c>
      <c r="Y61" s="26"/>
      <c r="Z61" s="26">
        <f t="shared" si="8"/>
        <v>129900</v>
      </c>
      <c r="AA61" s="30">
        <f t="shared" si="9"/>
        <v>1.165</v>
      </c>
    </row>
    <row r="62" spans="1:27">
      <c r="A62" s="20" t="s">
        <v>5132</v>
      </c>
      <c r="B62" s="20" t="s">
        <v>1703</v>
      </c>
      <c r="C62" s="25">
        <v>60000</v>
      </c>
      <c r="D62" s="22">
        <v>85</v>
      </c>
      <c r="E62" s="22">
        <v>49</v>
      </c>
      <c r="F62" s="22">
        <v>40</v>
      </c>
      <c r="G62" s="22">
        <v>16000</v>
      </c>
      <c r="H62" s="22" t="s">
        <v>5088</v>
      </c>
      <c r="I62" s="26">
        <f>+IF(H62='COSTOS VARIOS'!$C$1,'COSTOS VARIOS'!$C$2*'Precios ML'!V62,'COSTOS VARIOS'!$B$2*'Precios ML'!V62)</f>
        <v>29980</v>
      </c>
      <c r="J62" s="22">
        <v>0</v>
      </c>
      <c r="K62" s="27">
        <f t="shared" si="0"/>
        <v>10.4125</v>
      </c>
      <c r="L62" s="27">
        <f t="shared" si="1"/>
        <v>10.4125</v>
      </c>
      <c r="M62" s="26">
        <f>(INDEX(pesos!A:B,MATCH(L62,pesos!A:A,1),2))</f>
        <v>16200</v>
      </c>
      <c r="N62" s="26">
        <f>+R62*'COSTOS VARIOS'!$O$1</f>
        <v>11400</v>
      </c>
      <c r="O62" s="26">
        <f>+R62*'COSTOS VARIOS'!$O$2</f>
        <v>246.00000000000003</v>
      </c>
      <c r="P62" s="26">
        <f>+R62*'COSTOS VARIOS'!$O$3</f>
        <v>900</v>
      </c>
      <c r="Q62" s="26">
        <v>1</v>
      </c>
      <c r="R62" s="26">
        <f t="shared" si="2"/>
        <v>60000</v>
      </c>
      <c r="S62" s="25">
        <f t="shared" si="3"/>
        <v>118726</v>
      </c>
      <c r="T62" s="28">
        <f t="shared" si="4"/>
        <v>0.26257096171015615</v>
      </c>
      <c r="U62" s="29">
        <f t="shared" si="5"/>
        <v>149900</v>
      </c>
      <c r="V62" s="26">
        <f>+INDEX('LISTA DE PRECIOS EKM '!A:K,MATCH('Precios ML'!B62,'LISTA DE PRECIOS EKM '!A:A,0),8)</f>
        <v>149900</v>
      </c>
      <c r="W62" s="26">
        <f t="shared" si="6"/>
        <v>149900</v>
      </c>
      <c r="X62" s="26">
        <f t="shared" si="7"/>
        <v>0</v>
      </c>
      <c r="Y62" s="26"/>
      <c r="Z62" s="26">
        <f t="shared" si="8"/>
        <v>149900</v>
      </c>
      <c r="AA62" s="30">
        <f t="shared" si="9"/>
        <v>1.4983333333333335</v>
      </c>
    </row>
    <row r="63" spans="1:27">
      <c r="A63" s="20" t="s">
        <v>5132</v>
      </c>
      <c r="B63" s="20" t="s">
        <v>1703</v>
      </c>
      <c r="C63" s="25">
        <v>60000</v>
      </c>
      <c r="D63" s="22">
        <v>85</v>
      </c>
      <c r="E63" s="22">
        <v>49</v>
      </c>
      <c r="F63" s="22">
        <v>40</v>
      </c>
      <c r="G63" s="22">
        <v>16000</v>
      </c>
      <c r="H63" s="22" t="s">
        <v>5088</v>
      </c>
      <c r="I63" s="26">
        <f>+IF(H63='COSTOS VARIOS'!$C$1,'COSTOS VARIOS'!$C$2*'Precios ML'!V63,'COSTOS VARIOS'!$B$2*'Precios ML'!V63)</f>
        <v>29980</v>
      </c>
      <c r="J63" s="22">
        <v>0</v>
      </c>
      <c r="K63" s="27">
        <f t="shared" si="0"/>
        <v>10.4125</v>
      </c>
      <c r="L63" s="27">
        <f t="shared" si="1"/>
        <v>10.4125</v>
      </c>
      <c r="M63" s="26">
        <f>(INDEX(pesos!A:B,MATCH(L63,pesos!A:A,1),2))</f>
        <v>16200</v>
      </c>
      <c r="N63" s="26">
        <f>+R63*'COSTOS VARIOS'!$O$1</f>
        <v>11400</v>
      </c>
      <c r="O63" s="26">
        <f>+R63*'COSTOS VARIOS'!$O$2</f>
        <v>246.00000000000003</v>
      </c>
      <c r="P63" s="26">
        <f>+R63*'COSTOS VARIOS'!$O$3</f>
        <v>900</v>
      </c>
      <c r="Q63" s="26">
        <v>1</v>
      </c>
      <c r="R63" s="26">
        <f t="shared" si="2"/>
        <v>60000</v>
      </c>
      <c r="S63" s="25">
        <f t="shared" si="3"/>
        <v>118726</v>
      </c>
      <c r="T63" s="28">
        <f t="shared" si="4"/>
        <v>0.26257096171015615</v>
      </c>
      <c r="U63" s="29">
        <f t="shared" si="5"/>
        <v>149900</v>
      </c>
      <c r="V63" s="26">
        <f>+INDEX('LISTA DE PRECIOS EKM '!A:K,MATCH('Precios ML'!B63,'LISTA DE PRECIOS EKM '!A:A,0),8)</f>
        <v>149900</v>
      </c>
      <c r="W63" s="26">
        <f t="shared" si="6"/>
        <v>149900</v>
      </c>
      <c r="X63" s="26">
        <f t="shared" si="7"/>
        <v>0</v>
      </c>
      <c r="Y63" s="26"/>
      <c r="Z63" s="26">
        <f t="shared" si="8"/>
        <v>149900</v>
      </c>
      <c r="AA63" s="30">
        <f t="shared" si="9"/>
        <v>1.4983333333333335</v>
      </c>
    </row>
    <row r="64" spans="1:27">
      <c r="A64" s="20" t="s">
        <v>5133</v>
      </c>
      <c r="B64" s="20" t="s">
        <v>1719</v>
      </c>
      <c r="C64" s="25">
        <v>109000</v>
      </c>
      <c r="D64" s="22">
        <v>85</v>
      </c>
      <c r="E64" s="22">
        <v>49</v>
      </c>
      <c r="F64" s="22">
        <v>40</v>
      </c>
      <c r="G64" s="22">
        <v>16000</v>
      </c>
      <c r="H64" s="22" t="s">
        <v>5088</v>
      </c>
      <c r="I64" s="26">
        <f>+IF(H64='COSTOS VARIOS'!$C$1,'COSTOS VARIOS'!$C$2*'Precios ML'!V64,'COSTOS VARIOS'!$B$2*'Precios ML'!V64)</f>
        <v>49980</v>
      </c>
      <c r="J64" s="22">
        <v>0</v>
      </c>
      <c r="K64" s="27">
        <f t="shared" si="0"/>
        <v>10.4125</v>
      </c>
      <c r="L64" s="27">
        <f t="shared" si="1"/>
        <v>10.4125</v>
      </c>
      <c r="M64" s="26">
        <f>(INDEX(pesos!A:B,MATCH(L64,pesos!A:A,1),2))</f>
        <v>16200</v>
      </c>
      <c r="N64" s="26">
        <f>+R64*'COSTOS VARIOS'!$O$1</f>
        <v>20710</v>
      </c>
      <c r="O64" s="26">
        <f>+R64*'COSTOS VARIOS'!$O$2</f>
        <v>446.90000000000003</v>
      </c>
      <c r="P64" s="26">
        <f>+R64*'COSTOS VARIOS'!$O$3</f>
        <v>1635</v>
      </c>
      <c r="Q64" s="26">
        <v>1</v>
      </c>
      <c r="R64" s="26">
        <f t="shared" si="2"/>
        <v>109000</v>
      </c>
      <c r="S64" s="25">
        <f t="shared" si="3"/>
        <v>197971.9</v>
      </c>
      <c r="T64" s="28">
        <f t="shared" si="4"/>
        <v>0.26230035676780394</v>
      </c>
      <c r="U64" s="29">
        <f t="shared" si="5"/>
        <v>249900</v>
      </c>
      <c r="V64" s="26">
        <f>+INDEX('LISTA DE PRECIOS EKM '!A:K,MATCH('Precios ML'!B64,'LISTA DE PRECIOS EKM '!A:A,0),8)</f>
        <v>249900</v>
      </c>
      <c r="W64" s="26">
        <f t="shared" si="6"/>
        <v>249900</v>
      </c>
      <c r="X64" s="26">
        <f t="shared" si="7"/>
        <v>0</v>
      </c>
      <c r="Y64" s="26"/>
      <c r="Z64" s="26">
        <f t="shared" si="8"/>
        <v>249900</v>
      </c>
      <c r="AA64" s="30">
        <f t="shared" si="9"/>
        <v>1.2926605504587156</v>
      </c>
    </row>
    <row r="65" spans="1:27">
      <c r="A65" s="20" t="s">
        <v>5133</v>
      </c>
      <c r="B65" s="20" t="s">
        <v>1719</v>
      </c>
      <c r="C65" s="25">
        <v>109000</v>
      </c>
      <c r="D65" s="22">
        <v>85</v>
      </c>
      <c r="E65" s="22">
        <v>49</v>
      </c>
      <c r="F65" s="22">
        <v>40</v>
      </c>
      <c r="G65" s="22">
        <v>16000</v>
      </c>
      <c r="H65" s="22" t="s">
        <v>5088</v>
      </c>
      <c r="I65" s="26">
        <f>+IF(H65='COSTOS VARIOS'!$C$1,'COSTOS VARIOS'!$C$2*'Precios ML'!V65,'COSTOS VARIOS'!$B$2*'Precios ML'!V65)</f>
        <v>49980</v>
      </c>
      <c r="J65" s="22">
        <v>0</v>
      </c>
      <c r="K65" s="27">
        <f t="shared" si="0"/>
        <v>10.4125</v>
      </c>
      <c r="L65" s="27">
        <f t="shared" si="1"/>
        <v>10.4125</v>
      </c>
      <c r="M65" s="26">
        <f>(INDEX(pesos!A:B,MATCH(L65,pesos!A:A,1),2))</f>
        <v>16200</v>
      </c>
      <c r="N65" s="26">
        <f>+R65*'COSTOS VARIOS'!$O$1</f>
        <v>20710</v>
      </c>
      <c r="O65" s="26">
        <f>+R65*'COSTOS VARIOS'!$O$2</f>
        <v>446.90000000000003</v>
      </c>
      <c r="P65" s="26">
        <f>+R65*'COSTOS VARIOS'!$O$3</f>
        <v>1635</v>
      </c>
      <c r="Q65" s="26">
        <v>1</v>
      </c>
      <c r="R65" s="26">
        <f t="shared" si="2"/>
        <v>109000</v>
      </c>
      <c r="S65" s="25">
        <f t="shared" si="3"/>
        <v>197971.9</v>
      </c>
      <c r="T65" s="28">
        <f t="shared" si="4"/>
        <v>0.26230035676780394</v>
      </c>
      <c r="U65" s="29">
        <f t="shared" si="5"/>
        <v>249900</v>
      </c>
      <c r="V65" s="26">
        <f>+INDEX('LISTA DE PRECIOS EKM '!A:K,MATCH('Precios ML'!B65,'LISTA DE PRECIOS EKM '!A:A,0),8)</f>
        <v>249900</v>
      </c>
      <c r="W65" s="26">
        <f t="shared" si="6"/>
        <v>249900</v>
      </c>
      <c r="X65" s="26">
        <f t="shared" si="7"/>
        <v>0</v>
      </c>
      <c r="Y65" s="26"/>
      <c r="Z65" s="26">
        <f t="shared" si="8"/>
        <v>249900</v>
      </c>
      <c r="AA65" s="30">
        <f t="shared" si="9"/>
        <v>1.2926605504587156</v>
      </c>
    </row>
    <row r="66" spans="1:27">
      <c r="A66" s="20" t="s">
        <v>5134</v>
      </c>
      <c r="B66" s="20" t="s">
        <v>1678</v>
      </c>
      <c r="C66" s="25">
        <v>52000</v>
      </c>
      <c r="D66" s="22">
        <v>85</v>
      </c>
      <c r="E66" s="22">
        <v>49</v>
      </c>
      <c r="F66" s="22">
        <v>40</v>
      </c>
      <c r="G66" s="22">
        <v>16000</v>
      </c>
      <c r="H66" s="22" t="s">
        <v>5088</v>
      </c>
      <c r="I66" s="26">
        <f>+IF(H66='COSTOS VARIOS'!$C$1,'COSTOS VARIOS'!$C$2*'Precios ML'!V66,'COSTOS VARIOS'!$B$2*'Precios ML'!V66)</f>
        <v>29980</v>
      </c>
      <c r="J66" s="22">
        <v>0</v>
      </c>
      <c r="K66" s="27">
        <f t="shared" si="0"/>
        <v>10.4125</v>
      </c>
      <c r="L66" s="27">
        <f t="shared" si="1"/>
        <v>10.4125</v>
      </c>
      <c r="M66" s="26">
        <f>(INDEX(pesos!A:B,MATCH(L66,pesos!A:A,1),2))</f>
        <v>16200</v>
      </c>
      <c r="N66" s="26">
        <f>+R66*'COSTOS VARIOS'!$O$1</f>
        <v>9880</v>
      </c>
      <c r="O66" s="26">
        <f>+R66*'COSTOS VARIOS'!$O$2</f>
        <v>213.20000000000002</v>
      </c>
      <c r="P66" s="26">
        <f>+R66*'COSTOS VARIOS'!$O$3</f>
        <v>780</v>
      </c>
      <c r="Q66" s="26">
        <v>1</v>
      </c>
      <c r="R66" s="26">
        <f t="shared" si="2"/>
        <v>52000</v>
      </c>
      <c r="S66" s="25">
        <f t="shared" si="3"/>
        <v>109053.2</v>
      </c>
      <c r="T66" s="28">
        <f t="shared" si="4"/>
        <v>0.37455847237861883</v>
      </c>
      <c r="U66" s="29">
        <f t="shared" si="5"/>
        <v>149900</v>
      </c>
      <c r="V66" s="26">
        <f>+INDEX('LISTA DE PRECIOS EKM '!A:K,MATCH('Precios ML'!B66,'LISTA DE PRECIOS EKM '!A:A,0),8)</f>
        <v>149900</v>
      </c>
      <c r="W66" s="26">
        <f t="shared" si="6"/>
        <v>149900</v>
      </c>
      <c r="X66" s="26">
        <f t="shared" si="7"/>
        <v>0</v>
      </c>
      <c r="Y66" s="26"/>
      <c r="Z66" s="26">
        <f t="shared" si="8"/>
        <v>149900</v>
      </c>
      <c r="AA66" s="30">
        <f t="shared" si="9"/>
        <v>1.8826923076923077</v>
      </c>
    </row>
    <row r="67" spans="1:27">
      <c r="A67" s="20" t="s">
        <v>5135</v>
      </c>
      <c r="B67" s="20" t="s">
        <v>1744</v>
      </c>
      <c r="C67" s="25">
        <v>90000</v>
      </c>
      <c r="D67" s="22">
        <v>85</v>
      </c>
      <c r="E67" s="22">
        <v>49</v>
      </c>
      <c r="F67" s="22">
        <v>40</v>
      </c>
      <c r="G67" s="22">
        <v>16000</v>
      </c>
      <c r="H67" s="22" t="s">
        <v>5088</v>
      </c>
      <c r="I67" s="26">
        <f>+IF(H67='COSTOS VARIOS'!$C$1,'COSTOS VARIOS'!$C$2*'Precios ML'!V67,'COSTOS VARIOS'!$B$2*'Precios ML'!V67)</f>
        <v>35980</v>
      </c>
      <c r="J67" s="22">
        <v>0</v>
      </c>
      <c r="K67" s="27">
        <f t="shared" si="0"/>
        <v>10.4125</v>
      </c>
      <c r="L67" s="27">
        <f t="shared" si="1"/>
        <v>10.4125</v>
      </c>
      <c r="M67" s="26">
        <f>(INDEX(pesos!A:B,MATCH(L67,pesos!A:A,1),2))</f>
        <v>16200</v>
      </c>
      <c r="N67" s="26">
        <f>+R67*'COSTOS VARIOS'!$O$1</f>
        <v>17100</v>
      </c>
      <c r="O67" s="26">
        <f>+R67*'COSTOS VARIOS'!$O$2</f>
        <v>369.00000000000006</v>
      </c>
      <c r="P67" s="26">
        <f>+R67*'COSTOS VARIOS'!$O$3</f>
        <v>1350</v>
      </c>
      <c r="Q67" s="26">
        <v>1</v>
      </c>
      <c r="R67" s="26">
        <f t="shared" si="2"/>
        <v>90000</v>
      </c>
      <c r="S67" s="25">
        <f t="shared" si="3"/>
        <v>160999</v>
      </c>
      <c r="T67" s="28">
        <f t="shared" si="4"/>
        <v>0.11739824470959448</v>
      </c>
      <c r="U67" s="29">
        <f t="shared" si="5"/>
        <v>179900</v>
      </c>
      <c r="V67" s="26">
        <f>+INDEX('LISTA DE PRECIOS EKM '!A:K,MATCH('Precios ML'!B67,'LISTA DE PRECIOS EKM '!A:A,0),8)</f>
        <v>179900</v>
      </c>
      <c r="W67" s="26">
        <f t="shared" si="6"/>
        <v>179900</v>
      </c>
      <c r="X67" s="26">
        <f t="shared" si="7"/>
        <v>0</v>
      </c>
      <c r="Y67" s="26"/>
      <c r="Z67" s="26">
        <f t="shared" si="8"/>
        <v>179900</v>
      </c>
      <c r="AA67" s="30">
        <f t="shared" si="9"/>
        <v>0.99888888888888894</v>
      </c>
    </row>
    <row r="68" spans="1:27">
      <c r="A68" s="20" t="s">
        <v>5135</v>
      </c>
      <c r="B68" s="20" t="s">
        <v>1744</v>
      </c>
      <c r="C68" s="25">
        <v>90000</v>
      </c>
      <c r="D68" s="22">
        <v>85</v>
      </c>
      <c r="E68" s="22">
        <v>49</v>
      </c>
      <c r="F68" s="22">
        <v>40</v>
      </c>
      <c r="G68" s="22">
        <v>16000</v>
      </c>
      <c r="H68" s="22" t="s">
        <v>5088</v>
      </c>
      <c r="I68" s="26">
        <f>+IF(H68='COSTOS VARIOS'!$C$1,'COSTOS VARIOS'!$C$2*'Precios ML'!V68,'COSTOS VARIOS'!$B$2*'Precios ML'!V68)</f>
        <v>35980</v>
      </c>
      <c r="J68" s="22">
        <v>0</v>
      </c>
      <c r="K68" s="27">
        <f t="shared" ref="K68:K131" si="10">+(D68*E68*F68)/G68</f>
        <v>10.4125</v>
      </c>
      <c r="L68" s="27">
        <f t="shared" ref="L68:L131" si="11">+K68*Q68</f>
        <v>10.4125</v>
      </c>
      <c r="M68" s="26">
        <f>(INDEX(pesos!A:B,MATCH(L68,pesos!A:A,1),2))</f>
        <v>16200</v>
      </c>
      <c r="N68" s="26">
        <f>+R68*'COSTOS VARIOS'!$O$1</f>
        <v>17100</v>
      </c>
      <c r="O68" s="26">
        <f>+R68*'COSTOS VARIOS'!$O$2</f>
        <v>369.00000000000006</v>
      </c>
      <c r="P68" s="26">
        <f>+R68*'COSTOS VARIOS'!$O$3</f>
        <v>1350</v>
      </c>
      <c r="Q68" s="26">
        <v>1</v>
      </c>
      <c r="R68" s="26">
        <f t="shared" ref="R68:R131" si="12">+C68*Q68</f>
        <v>90000</v>
      </c>
      <c r="S68" s="25">
        <f t="shared" ref="S68:S131" si="13">+R68+P68+O68+N68+M68+I68</f>
        <v>160999</v>
      </c>
      <c r="T68" s="28">
        <f t="shared" ref="T68:T131" si="14">+(V68/S68)-1</f>
        <v>0.11739824470959448</v>
      </c>
      <c r="U68" s="29">
        <f t="shared" ref="U68:U131" si="15">+S68*T68+S68</f>
        <v>179900</v>
      </c>
      <c r="V68" s="26">
        <f>+INDEX('LISTA DE PRECIOS EKM '!A:K,MATCH('Precios ML'!B68,'LISTA DE PRECIOS EKM '!A:A,0),8)</f>
        <v>179900</v>
      </c>
      <c r="W68" s="26">
        <f t="shared" ref="W68:W131" si="16">+V68*Q68</f>
        <v>179900</v>
      </c>
      <c r="X68" s="26">
        <f t="shared" ref="X68:X131" si="17">+W68-U68</f>
        <v>0</v>
      </c>
      <c r="Y68" s="26"/>
      <c r="Z68" s="26">
        <f t="shared" ref="Z68:Z131" si="18">+W68-Y68</f>
        <v>179900</v>
      </c>
      <c r="AA68" s="30">
        <f t="shared" ref="AA68:AA131" si="19">+(Z68/C68)-1</f>
        <v>0.99888888888888894</v>
      </c>
    </row>
    <row r="69" spans="1:27">
      <c r="A69" s="20" t="s">
        <v>5136</v>
      </c>
      <c r="B69" s="20" t="s">
        <v>5137</v>
      </c>
      <c r="C69" s="25">
        <v>420000</v>
      </c>
      <c r="D69" s="22">
        <v>85</v>
      </c>
      <c r="E69" s="22">
        <v>49</v>
      </c>
      <c r="F69" s="22">
        <v>40</v>
      </c>
      <c r="G69" s="22">
        <v>16000</v>
      </c>
      <c r="H69" s="22" t="s">
        <v>5088</v>
      </c>
      <c r="I69" s="26">
        <f>+IF(H69='COSTOS VARIOS'!$C$1,'COSTOS VARIOS'!$C$2*'Precios ML'!V69,'COSTOS VARIOS'!$B$2*'Precios ML'!V69)</f>
        <v>195980</v>
      </c>
      <c r="J69" s="22">
        <v>0</v>
      </c>
      <c r="K69" s="27">
        <f t="shared" si="10"/>
        <v>10.4125</v>
      </c>
      <c r="L69" s="27">
        <f t="shared" si="11"/>
        <v>10.4125</v>
      </c>
      <c r="M69" s="26">
        <f>(INDEX(pesos!A:B,MATCH(L69,pesos!A:A,1),2))</f>
        <v>16200</v>
      </c>
      <c r="N69" s="26">
        <f>+R69*'COSTOS VARIOS'!$O$1</f>
        <v>79800</v>
      </c>
      <c r="O69" s="26">
        <f>+R69*'COSTOS VARIOS'!$O$2</f>
        <v>1722.0000000000002</v>
      </c>
      <c r="P69" s="26">
        <f>+R69*'COSTOS VARIOS'!$O$3</f>
        <v>6300</v>
      </c>
      <c r="Q69" s="26">
        <v>1</v>
      </c>
      <c r="R69" s="26">
        <f t="shared" si="12"/>
        <v>420000</v>
      </c>
      <c r="S69" s="25">
        <f t="shared" si="13"/>
        <v>720002</v>
      </c>
      <c r="T69" s="28">
        <f t="shared" si="14"/>
        <v>0.36096844175432841</v>
      </c>
      <c r="U69" s="29">
        <f t="shared" si="15"/>
        <v>979900</v>
      </c>
      <c r="V69" s="26">
        <f>+INDEX('LISTA DE PRECIOS EKM '!A:K,MATCH('Precios ML'!B69,'LISTA DE PRECIOS EKM '!A:A,0),8)</f>
        <v>979900</v>
      </c>
      <c r="W69" s="26">
        <f t="shared" si="16"/>
        <v>979900</v>
      </c>
      <c r="X69" s="26">
        <f t="shared" si="17"/>
        <v>0</v>
      </c>
      <c r="Y69" s="26"/>
      <c r="Z69" s="26">
        <f t="shared" si="18"/>
        <v>979900</v>
      </c>
      <c r="AA69" s="30">
        <f t="shared" si="19"/>
        <v>1.3330952380952379</v>
      </c>
    </row>
    <row r="70" spans="1:27">
      <c r="A70" s="20" t="s">
        <v>5136</v>
      </c>
      <c r="B70" s="20" t="s">
        <v>5137</v>
      </c>
      <c r="C70" s="25">
        <v>420000</v>
      </c>
      <c r="D70" s="22">
        <v>85</v>
      </c>
      <c r="E70" s="22">
        <v>49</v>
      </c>
      <c r="F70" s="22">
        <v>40</v>
      </c>
      <c r="G70" s="22">
        <v>16000</v>
      </c>
      <c r="H70" s="22" t="s">
        <v>5088</v>
      </c>
      <c r="I70" s="26">
        <f>+IF(H70='COSTOS VARIOS'!$C$1,'COSTOS VARIOS'!$C$2*'Precios ML'!V70,'COSTOS VARIOS'!$B$2*'Precios ML'!V70)</f>
        <v>195980</v>
      </c>
      <c r="J70" s="22">
        <v>0</v>
      </c>
      <c r="K70" s="27">
        <f t="shared" si="10"/>
        <v>10.4125</v>
      </c>
      <c r="L70" s="27">
        <f t="shared" si="11"/>
        <v>10.4125</v>
      </c>
      <c r="M70" s="26">
        <f>(INDEX(pesos!A:B,MATCH(L70,pesos!A:A,1),2))</f>
        <v>16200</v>
      </c>
      <c r="N70" s="26">
        <f>+R70*'COSTOS VARIOS'!$O$1</f>
        <v>79800</v>
      </c>
      <c r="O70" s="26">
        <f>+R70*'COSTOS VARIOS'!$O$2</f>
        <v>1722.0000000000002</v>
      </c>
      <c r="P70" s="26">
        <f>+R70*'COSTOS VARIOS'!$O$3</f>
        <v>6300</v>
      </c>
      <c r="Q70" s="26">
        <v>1</v>
      </c>
      <c r="R70" s="26">
        <f t="shared" si="12"/>
        <v>420000</v>
      </c>
      <c r="S70" s="25">
        <f t="shared" si="13"/>
        <v>720002</v>
      </c>
      <c r="T70" s="28">
        <f t="shared" si="14"/>
        <v>0.36096844175432841</v>
      </c>
      <c r="U70" s="29">
        <f t="shared" si="15"/>
        <v>979900</v>
      </c>
      <c r="V70" s="26">
        <f>+INDEX('LISTA DE PRECIOS EKM '!A:K,MATCH('Precios ML'!B70,'LISTA DE PRECIOS EKM '!A:A,0),8)</f>
        <v>979900</v>
      </c>
      <c r="W70" s="26">
        <f t="shared" si="16"/>
        <v>979900</v>
      </c>
      <c r="X70" s="26">
        <f t="shared" si="17"/>
        <v>0</v>
      </c>
      <c r="Y70" s="26"/>
      <c r="Z70" s="26">
        <f t="shared" si="18"/>
        <v>979900</v>
      </c>
      <c r="AA70" s="30">
        <f t="shared" si="19"/>
        <v>1.3330952380952379</v>
      </c>
    </row>
    <row r="71" spans="1:27">
      <c r="A71" s="20" t="s">
        <v>5138</v>
      </c>
      <c r="B71" s="20" t="s">
        <v>5139</v>
      </c>
      <c r="C71" s="25">
        <v>489000</v>
      </c>
      <c r="D71" s="22">
        <v>85</v>
      </c>
      <c r="E71" s="22">
        <v>49</v>
      </c>
      <c r="F71" s="22">
        <v>40</v>
      </c>
      <c r="G71" s="22">
        <v>16000</v>
      </c>
      <c r="H71" s="22" t="s">
        <v>5088</v>
      </c>
      <c r="I71" s="26">
        <f>+IF(H71='COSTOS VARIOS'!$C$1,'COSTOS VARIOS'!$C$2*'Precios ML'!V71,'COSTOS VARIOS'!$B$2*'Precios ML'!V71)</f>
        <v>181980</v>
      </c>
      <c r="J71" s="22">
        <v>0</v>
      </c>
      <c r="K71" s="27">
        <f t="shared" si="10"/>
        <v>10.4125</v>
      </c>
      <c r="L71" s="27">
        <f t="shared" si="11"/>
        <v>10.4125</v>
      </c>
      <c r="M71" s="26">
        <f>(INDEX(pesos!A:B,MATCH(L71,pesos!A:A,1),2))</f>
        <v>16200</v>
      </c>
      <c r="N71" s="26">
        <f>+R71*'COSTOS VARIOS'!$O$1</f>
        <v>92910</v>
      </c>
      <c r="O71" s="26">
        <f>+R71*'COSTOS VARIOS'!$O$2</f>
        <v>2004.9</v>
      </c>
      <c r="P71" s="26">
        <f>+R71*'COSTOS VARIOS'!$O$3</f>
        <v>7335</v>
      </c>
      <c r="Q71" s="26">
        <v>1</v>
      </c>
      <c r="R71" s="26">
        <f t="shared" si="12"/>
        <v>489000</v>
      </c>
      <c r="S71" s="25">
        <f t="shared" si="13"/>
        <v>789429.9</v>
      </c>
      <c r="T71" s="28">
        <f t="shared" si="14"/>
        <v>0.15260392341359252</v>
      </c>
      <c r="U71" s="29">
        <f t="shared" si="15"/>
        <v>909900</v>
      </c>
      <c r="V71" s="26">
        <f>+INDEX('LISTA DE PRECIOS EKM '!A:K,MATCH('Precios ML'!B71,'LISTA DE PRECIOS EKM '!A:A,0),8)</f>
        <v>909900</v>
      </c>
      <c r="W71" s="26">
        <f t="shared" si="16"/>
        <v>909900</v>
      </c>
      <c r="X71" s="26">
        <f t="shared" si="17"/>
        <v>0</v>
      </c>
      <c r="Y71" s="26"/>
      <c r="Z71" s="26">
        <f t="shared" si="18"/>
        <v>909900</v>
      </c>
      <c r="AA71" s="30">
        <f t="shared" si="19"/>
        <v>0.86073619631901832</v>
      </c>
    </row>
    <row r="72" spans="1:27">
      <c r="A72" s="20" t="s">
        <v>5138</v>
      </c>
      <c r="B72" s="20" t="s">
        <v>5139</v>
      </c>
      <c r="C72" s="25">
        <v>489000</v>
      </c>
      <c r="D72" s="22">
        <v>85</v>
      </c>
      <c r="E72" s="22">
        <v>49</v>
      </c>
      <c r="F72" s="22">
        <v>40</v>
      </c>
      <c r="G72" s="22">
        <v>16000</v>
      </c>
      <c r="H72" s="22" t="s">
        <v>5088</v>
      </c>
      <c r="I72" s="26">
        <f>+IF(H72='COSTOS VARIOS'!$C$1,'COSTOS VARIOS'!$C$2*'Precios ML'!V72,'COSTOS VARIOS'!$B$2*'Precios ML'!V72)</f>
        <v>181980</v>
      </c>
      <c r="J72" s="22">
        <v>0</v>
      </c>
      <c r="K72" s="27">
        <f t="shared" si="10"/>
        <v>10.4125</v>
      </c>
      <c r="L72" s="27">
        <f t="shared" si="11"/>
        <v>10.4125</v>
      </c>
      <c r="M72" s="26">
        <f>(INDEX(pesos!A:B,MATCH(L72,pesos!A:A,1),2))</f>
        <v>16200</v>
      </c>
      <c r="N72" s="26">
        <f>+R72*'COSTOS VARIOS'!$O$1</f>
        <v>92910</v>
      </c>
      <c r="O72" s="26">
        <f>+R72*'COSTOS VARIOS'!$O$2</f>
        <v>2004.9</v>
      </c>
      <c r="P72" s="26">
        <f>+R72*'COSTOS VARIOS'!$O$3</f>
        <v>7335</v>
      </c>
      <c r="Q72" s="26">
        <v>1</v>
      </c>
      <c r="R72" s="26">
        <f t="shared" si="12"/>
        <v>489000</v>
      </c>
      <c r="S72" s="25">
        <f t="shared" si="13"/>
        <v>789429.9</v>
      </c>
      <c r="T72" s="28">
        <f t="shared" si="14"/>
        <v>0.15260392341359252</v>
      </c>
      <c r="U72" s="29">
        <f t="shared" si="15"/>
        <v>909900</v>
      </c>
      <c r="V72" s="26">
        <f>+INDEX('LISTA DE PRECIOS EKM '!A:K,MATCH('Precios ML'!B72,'LISTA DE PRECIOS EKM '!A:A,0),8)</f>
        <v>909900</v>
      </c>
      <c r="W72" s="26">
        <f t="shared" si="16"/>
        <v>909900</v>
      </c>
      <c r="X72" s="26">
        <f t="shared" si="17"/>
        <v>0</v>
      </c>
      <c r="Y72" s="26"/>
      <c r="Z72" s="26">
        <f t="shared" si="18"/>
        <v>909900</v>
      </c>
      <c r="AA72" s="30">
        <f t="shared" si="19"/>
        <v>0.86073619631901832</v>
      </c>
    </row>
    <row r="73" spans="1:27">
      <c r="A73" s="20" t="s">
        <v>5140</v>
      </c>
      <c r="B73" s="20" t="s">
        <v>5141</v>
      </c>
      <c r="C73" s="25">
        <v>396000</v>
      </c>
      <c r="D73" s="22">
        <v>85</v>
      </c>
      <c r="E73" s="22">
        <v>49</v>
      </c>
      <c r="F73" s="22">
        <v>40</v>
      </c>
      <c r="G73" s="22">
        <v>16000</v>
      </c>
      <c r="H73" s="22" t="s">
        <v>5088</v>
      </c>
      <c r="I73" s="26">
        <f>+IF(H73='COSTOS VARIOS'!$C$1,'COSTOS VARIOS'!$C$2*'Precios ML'!V73,'COSTOS VARIOS'!$B$2*'Precios ML'!V73)</f>
        <v>153980</v>
      </c>
      <c r="J73" s="22">
        <v>0</v>
      </c>
      <c r="K73" s="27">
        <f t="shared" si="10"/>
        <v>10.4125</v>
      </c>
      <c r="L73" s="27">
        <f t="shared" si="11"/>
        <v>10.4125</v>
      </c>
      <c r="M73" s="26">
        <f>(INDEX(pesos!A:B,MATCH(L73,pesos!A:A,1),2))</f>
        <v>16200</v>
      </c>
      <c r="N73" s="26">
        <f>+R73*'COSTOS VARIOS'!$O$1</f>
        <v>75240</v>
      </c>
      <c r="O73" s="26">
        <f>+R73*'COSTOS VARIOS'!$O$2</f>
        <v>1623.6000000000001</v>
      </c>
      <c r="P73" s="26">
        <f>+R73*'COSTOS VARIOS'!$O$3</f>
        <v>5940</v>
      </c>
      <c r="Q73" s="26">
        <v>1</v>
      </c>
      <c r="R73" s="26">
        <f t="shared" si="12"/>
        <v>396000</v>
      </c>
      <c r="S73" s="25">
        <f t="shared" si="13"/>
        <v>648983.6</v>
      </c>
      <c r="T73" s="28">
        <f t="shared" si="14"/>
        <v>0.18631657256053935</v>
      </c>
      <c r="U73" s="29">
        <f t="shared" si="15"/>
        <v>769900</v>
      </c>
      <c r="V73" s="26">
        <f>+INDEX('LISTA DE PRECIOS EKM '!A:K,MATCH('Precios ML'!B73,'LISTA DE PRECIOS EKM '!A:A,0),8)</f>
        <v>769900</v>
      </c>
      <c r="W73" s="26">
        <f t="shared" si="16"/>
        <v>769900</v>
      </c>
      <c r="X73" s="26">
        <f t="shared" si="17"/>
        <v>0</v>
      </c>
      <c r="Y73" s="26"/>
      <c r="Z73" s="26">
        <f t="shared" si="18"/>
        <v>769900</v>
      </c>
      <c r="AA73" s="30">
        <f t="shared" si="19"/>
        <v>0.94419191919191925</v>
      </c>
    </row>
    <row r="74" spans="1:27">
      <c r="A74" s="20" t="s">
        <v>5140</v>
      </c>
      <c r="B74" s="20" t="s">
        <v>5141</v>
      </c>
      <c r="C74" s="25">
        <v>396000</v>
      </c>
      <c r="D74" s="22">
        <v>85</v>
      </c>
      <c r="E74" s="22">
        <v>49</v>
      </c>
      <c r="F74" s="22">
        <v>40</v>
      </c>
      <c r="G74" s="22">
        <v>16000</v>
      </c>
      <c r="H74" s="22" t="s">
        <v>5088</v>
      </c>
      <c r="I74" s="26">
        <f>+IF(H74='COSTOS VARIOS'!$C$1,'COSTOS VARIOS'!$C$2*'Precios ML'!V74,'COSTOS VARIOS'!$B$2*'Precios ML'!V74)</f>
        <v>153980</v>
      </c>
      <c r="J74" s="22">
        <v>0</v>
      </c>
      <c r="K74" s="27">
        <f t="shared" si="10"/>
        <v>10.4125</v>
      </c>
      <c r="L74" s="27">
        <f t="shared" si="11"/>
        <v>10.4125</v>
      </c>
      <c r="M74" s="26">
        <f>(INDEX(pesos!A:B,MATCH(L74,pesos!A:A,1),2))</f>
        <v>16200</v>
      </c>
      <c r="N74" s="26">
        <f>+R74*'COSTOS VARIOS'!$O$1</f>
        <v>75240</v>
      </c>
      <c r="O74" s="26">
        <f>+R74*'COSTOS VARIOS'!$O$2</f>
        <v>1623.6000000000001</v>
      </c>
      <c r="P74" s="26">
        <f>+R74*'COSTOS VARIOS'!$O$3</f>
        <v>5940</v>
      </c>
      <c r="Q74" s="26">
        <v>1</v>
      </c>
      <c r="R74" s="26">
        <f t="shared" si="12"/>
        <v>396000</v>
      </c>
      <c r="S74" s="25">
        <f t="shared" si="13"/>
        <v>648983.6</v>
      </c>
      <c r="T74" s="28">
        <f t="shared" si="14"/>
        <v>0.18631657256053935</v>
      </c>
      <c r="U74" s="29">
        <f t="shared" si="15"/>
        <v>769900</v>
      </c>
      <c r="V74" s="26">
        <f>+INDEX('LISTA DE PRECIOS EKM '!A:K,MATCH('Precios ML'!B74,'LISTA DE PRECIOS EKM '!A:A,0),8)</f>
        <v>769900</v>
      </c>
      <c r="W74" s="26">
        <f t="shared" si="16"/>
        <v>769900</v>
      </c>
      <c r="X74" s="26">
        <f t="shared" si="17"/>
        <v>0</v>
      </c>
      <c r="Y74" s="26"/>
      <c r="Z74" s="26">
        <f t="shared" si="18"/>
        <v>769900</v>
      </c>
      <c r="AA74" s="30">
        <f t="shared" si="19"/>
        <v>0.94419191919191925</v>
      </c>
    </row>
    <row r="75" spans="1:27">
      <c r="A75" s="20" t="s">
        <v>5142</v>
      </c>
      <c r="B75" s="20" t="s">
        <v>5143</v>
      </c>
      <c r="C75" s="25">
        <v>250000</v>
      </c>
      <c r="D75" s="22">
        <v>85</v>
      </c>
      <c r="E75" s="22">
        <v>49</v>
      </c>
      <c r="F75" s="22">
        <v>40</v>
      </c>
      <c r="G75" s="22">
        <v>16000</v>
      </c>
      <c r="H75" s="22" t="s">
        <v>5088</v>
      </c>
      <c r="I75" s="26">
        <f>+IF(H75='COSTOS VARIOS'!$C$1,'COSTOS VARIOS'!$C$2*'Precios ML'!V75,'COSTOS VARIOS'!$B$2*'Precios ML'!V75)</f>
        <v>187980</v>
      </c>
      <c r="J75" s="22">
        <v>0</v>
      </c>
      <c r="K75" s="27">
        <f t="shared" si="10"/>
        <v>10.4125</v>
      </c>
      <c r="L75" s="27">
        <f t="shared" si="11"/>
        <v>10.4125</v>
      </c>
      <c r="M75" s="26">
        <f>(INDEX(pesos!A:B,MATCH(L75,pesos!A:A,1),2))</f>
        <v>16200</v>
      </c>
      <c r="N75" s="26">
        <f>+R75*'COSTOS VARIOS'!$O$1</f>
        <v>47500</v>
      </c>
      <c r="O75" s="26">
        <f>+R75*'COSTOS VARIOS'!$O$2</f>
        <v>1025</v>
      </c>
      <c r="P75" s="26">
        <f>+R75*'COSTOS VARIOS'!$O$3</f>
        <v>3750</v>
      </c>
      <c r="Q75" s="26">
        <v>1</v>
      </c>
      <c r="R75" s="26">
        <f t="shared" si="12"/>
        <v>250000</v>
      </c>
      <c r="S75" s="25">
        <f t="shared" si="13"/>
        <v>506455</v>
      </c>
      <c r="T75" s="28">
        <f t="shared" si="14"/>
        <v>0.85584109150862364</v>
      </c>
      <c r="U75" s="29">
        <f t="shared" si="15"/>
        <v>939900</v>
      </c>
      <c r="V75" s="26">
        <f>+INDEX('LISTA DE PRECIOS EKM '!A:K,MATCH('Precios ML'!B75,'LISTA DE PRECIOS EKM '!A:A,0),8)</f>
        <v>939900</v>
      </c>
      <c r="W75" s="26">
        <f t="shared" si="16"/>
        <v>939900</v>
      </c>
      <c r="X75" s="26">
        <f t="shared" si="17"/>
        <v>0</v>
      </c>
      <c r="Y75" s="26"/>
      <c r="Z75" s="26">
        <f t="shared" si="18"/>
        <v>939900</v>
      </c>
      <c r="AA75" s="30">
        <f t="shared" si="19"/>
        <v>2.7595999999999998</v>
      </c>
    </row>
    <row r="76" spans="1:27">
      <c r="A76" s="20" t="s">
        <v>5142</v>
      </c>
      <c r="B76" s="20" t="s">
        <v>5143</v>
      </c>
      <c r="C76" s="25">
        <v>250000</v>
      </c>
      <c r="D76" s="22">
        <v>85</v>
      </c>
      <c r="E76" s="22">
        <v>49</v>
      </c>
      <c r="F76" s="22">
        <v>40</v>
      </c>
      <c r="G76" s="22">
        <v>16000</v>
      </c>
      <c r="H76" s="22" t="s">
        <v>5088</v>
      </c>
      <c r="I76" s="26">
        <f>+IF(H76='COSTOS VARIOS'!$C$1,'COSTOS VARIOS'!$C$2*'Precios ML'!V76,'COSTOS VARIOS'!$B$2*'Precios ML'!V76)</f>
        <v>187980</v>
      </c>
      <c r="J76" s="22">
        <v>0</v>
      </c>
      <c r="K76" s="27">
        <f t="shared" si="10"/>
        <v>10.4125</v>
      </c>
      <c r="L76" s="27">
        <f t="shared" si="11"/>
        <v>10.4125</v>
      </c>
      <c r="M76" s="26">
        <f>(INDEX(pesos!A:B,MATCH(L76,pesos!A:A,1),2))</f>
        <v>16200</v>
      </c>
      <c r="N76" s="26">
        <f>+R76*'COSTOS VARIOS'!$O$1</f>
        <v>47500</v>
      </c>
      <c r="O76" s="26">
        <f>+R76*'COSTOS VARIOS'!$O$2</f>
        <v>1025</v>
      </c>
      <c r="P76" s="26">
        <f>+R76*'COSTOS VARIOS'!$O$3</f>
        <v>3750</v>
      </c>
      <c r="Q76" s="26">
        <v>1</v>
      </c>
      <c r="R76" s="26">
        <f t="shared" si="12"/>
        <v>250000</v>
      </c>
      <c r="S76" s="25">
        <f t="shared" si="13"/>
        <v>506455</v>
      </c>
      <c r="T76" s="28">
        <f t="shared" si="14"/>
        <v>0.85584109150862364</v>
      </c>
      <c r="U76" s="29">
        <f t="shared" si="15"/>
        <v>939900</v>
      </c>
      <c r="V76" s="26">
        <f>+INDEX('LISTA DE PRECIOS EKM '!A:K,MATCH('Precios ML'!B76,'LISTA DE PRECIOS EKM '!A:A,0),8)</f>
        <v>939900</v>
      </c>
      <c r="W76" s="26">
        <f t="shared" si="16"/>
        <v>939900</v>
      </c>
      <c r="X76" s="26">
        <f t="shared" si="17"/>
        <v>0</v>
      </c>
      <c r="Y76" s="26"/>
      <c r="Z76" s="26">
        <f t="shared" si="18"/>
        <v>939900</v>
      </c>
      <c r="AA76" s="30">
        <f t="shared" si="19"/>
        <v>2.7595999999999998</v>
      </c>
    </row>
    <row r="77" spans="1:27">
      <c r="A77" s="20" t="s">
        <v>5144</v>
      </c>
      <c r="B77" s="20" t="s">
        <v>5145</v>
      </c>
      <c r="C77" s="25">
        <v>250000</v>
      </c>
      <c r="D77" s="22">
        <v>85</v>
      </c>
      <c r="E77" s="22">
        <v>49</v>
      </c>
      <c r="F77" s="22">
        <v>40</v>
      </c>
      <c r="G77" s="22">
        <v>16000</v>
      </c>
      <c r="H77" s="22" t="s">
        <v>5088</v>
      </c>
      <c r="I77" s="26">
        <f>+IF(H77='COSTOS VARIOS'!$C$1,'COSTOS VARIOS'!$C$2*'Precios ML'!V77,'COSTOS VARIOS'!$B$2*'Precios ML'!V77)</f>
        <v>187980</v>
      </c>
      <c r="J77" s="22">
        <v>0</v>
      </c>
      <c r="K77" s="27">
        <f t="shared" si="10"/>
        <v>10.4125</v>
      </c>
      <c r="L77" s="27">
        <f t="shared" si="11"/>
        <v>10.4125</v>
      </c>
      <c r="M77" s="26">
        <f>(INDEX(pesos!A:B,MATCH(L77,pesos!A:A,1),2))</f>
        <v>16200</v>
      </c>
      <c r="N77" s="26">
        <f>+R77*'COSTOS VARIOS'!$O$1</f>
        <v>47500</v>
      </c>
      <c r="O77" s="26">
        <f>+R77*'COSTOS VARIOS'!$O$2</f>
        <v>1025</v>
      </c>
      <c r="P77" s="26">
        <f>+R77*'COSTOS VARIOS'!$O$3</f>
        <v>3750</v>
      </c>
      <c r="Q77" s="26">
        <v>1</v>
      </c>
      <c r="R77" s="26">
        <f t="shared" si="12"/>
        <v>250000</v>
      </c>
      <c r="S77" s="25">
        <f t="shared" si="13"/>
        <v>506455</v>
      </c>
      <c r="T77" s="28">
        <f t="shared" si="14"/>
        <v>0.85584109150862364</v>
      </c>
      <c r="U77" s="29">
        <f t="shared" si="15"/>
        <v>939900</v>
      </c>
      <c r="V77" s="26">
        <f>+INDEX('LISTA DE PRECIOS EKM '!A:K,MATCH('Precios ML'!B77,'LISTA DE PRECIOS EKM '!A:A,0),8)</f>
        <v>939900</v>
      </c>
      <c r="W77" s="26">
        <f t="shared" si="16"/>
        <v>939900</v>
      </c>
      <c r="X77" s="26">
        <f t="shared" si="17"/>
        <v>0</v>
      </c>
      <c r="Y77" s="26"/>
      <c r="Z77" s="26">
        <f t="shared" si="18"/>
        <v>939900</v>
      </c>
      <c r="AA77" s="30">
        <f t="shared" si="19"/>
        <v>2.7595999999999998</v>
      </c>
    </row>
    <row r="78" spans="1:27">
      <c r="A78" s="20" t="s">
        <v>5144</v>
      </c>
      <c r="B78" s="20" t="s">
        <v>5145</v>
      </c>
      <c r="C78" s="25">
        <v>250000</v>
      </c>
      <c r="D78" s="22">
        <v>85</v>
      </c>
      <c r="E78" s="22">
        <v>49</v>
      </c>
      <c r="F78" s="22">
        <v>40</v>
      </c>
      <c r="G78" s="22">
        <v>16000</v>
      </c>
      <c r="H78" s="22" t="s">
        <v>5088</v>
      </c>
      <c r="I78" s="26">
        <f>+IF(H78='COSTOS VARIOS'!$C$1,'COSTOS VARIOS'!$C$2*'Precios ML'!V78,'COSTOS VARIOS'!$B$2*'Precios ML'!V78)</f>
        <v>187980</v>
      </c>
      <c r="J78" s="22">
        <v>0</v>
      </c>
      <c r="K78" s="27">
        <f t="shared" si="10"/>
        <v>10.4125</v>
      </c>
      <c r="L78" s="27">
        <f t="shared" si="11"/>
        <v>10.4125</v>
      </c>
      <c r="M78" s="26">
        <f>(INDEX(pesos!A:B,MATCH(L78,pesos!A:A,1),2))</f>
        <v>16200</v>
      </c>
      <c r="N78" s="26">
        <f>+R78*'COSTOS VARIOS'!$O$1</f>
        <v>47500</v>
      </c>
      <c r="O78" s="26">
        <f>+R78*'COSTOS VARIOS'!$O$2</f>
        <v>1025</v>
      </c>
      <c r="P78" s="26">
        <f>+R78*'COSTOS VARIOS'!$O$3</f>
        <v>3750</v>
      </c>
      <c r="Q78" s="26">
        <v>1</v>
      </c>
      <c r="R78" s="26">
        <f t="shared" si="12"/>
        <v>250000</v>
      </c>
      <c r="S78" s="25">
        <f t="shared" si="13"/>
        <v>506455</v>
      </c>
      <c r="T78" s="28">
        <f t="shared" si="14"/>
        <v>0.85584109150862364</v>
      </c>
      <c r="U78" s="29">
        <f t="shared" si="15"/>
        <v>939900</v>
      </c>
      <c r="V78" s="26">
        <f>+INDEX('LISTA DE PRECIOS EKM '!A:K,MATCH('Precios ML'!B78,'LISTA DE PRECIOS EKM '!A:A,0),8)</f>
        <v>939900</v>
      </c>
      <c r="W78" s="26">
        <f t="shared" si="16"/>
        <v>939900</v>
      </c>
      <c r="X78" s="26">
        <f t="shared" si="17"/>
        <v>0</v>
      </c>
      <c r="Y78" s="26"/>
      <c r="Z78" s="26">
        <f t="shared" si="18"/>
        <v>939900</v>
      </c>
      <c r="AA78" s="30">
        <f t="shared" si="19"/>
        <v>2.7595999999999998</v>
      </c>
    </row>
    <row r="79" spans="1:27">
      <c r="A79" s="20" t="s">
        <v>5146</v>
      </c>
      <c r="B79" s="20" t="s">
        <v>5147</v>
      </c>
      <c r="C79" s="25">
        <v>250000</v>
      </c>
      <c r="D79" s="22">
        <v>85</v>
      </c>
      <c r="E79" s="22">
        <v>49</v>
      </c>
      <c r="F79" s="22">
        <v>40</v>
      </c>
      <c r="G79" s="22">
        <v>16000</v>
      </c>
      <c r="H79" s="22" t="s">
        <v>5088</v>
      </c>
      <c r="I79" s="26">
        <f>+IF(H79='COSTOS VARIOS'!$C$1,'COSTOS VARIOS'!$C$2*'Precios ML'!V79,'COSTOS VARIOS'!$B$2*'Precios ML'!V79)</f>
        <v>187980</v>
      </c>
      <c r="J79" s="22">
        <v>0</v>
      </c>
      <c r="K79" s="27">
        <f t="shared" si="10"/>
        <v>10.4125</v>
      </c>
      <c r="L79" s="27">
        <f t="shared" si="11"/>
        <v>10.4125</v>
      </c>
      <c r="M79" s="26">
        <f>(INDEX(pesos!A:B,MATCH(L79,pesos!A:A,1),2))</f>
        <v>16200</v>
      </c>
      <c r="N79" s="26">
        <f>+R79*'COSTOS VARIOS'!$O$1</f>
        <v>47500</v>
      </c>
      <c r="O79" s="26">
        <f>+R79*'COSTOS VARIOS'!$O$2</f>
        <v>1025</v>
      </c>
      <c r="P79" s="26">
        <f>+R79*'COSTOS VARIOS'!$O$3</f>
        <v>3750</v>
      </c>
      <c r="Q79" s="26">
        <v>1</v>
      </c>
      <c r="R79" s="26">
        <f t="shared" si="12"/>
        <v>250000</v>
      </c>
      <c r="S79" s="25">
        <f t="shared" si="13"/>
        <v>506455</v>
      </c>
      <c r="T79" s="28">
        <f t="shared" si="14"/>
        <v>0.85584109150862364</v>
      </c>
      <c r="U79" s="29">
        <f t="shared" si="15"/>
        <v>939900</v>
      </c>
      <c r="V79" s="26">
        <f>+INDEX('LISTA DE PRECIOS EKM '!A:K,MATCH('Precios ML'!B79,'LISTA DE PRECIOS EKM '!A:A,0),8)</f>
        <v>939900</v>
      </c>
      <c r="W79" s="26">
        <f t="shared" si="16"/>
        <v>939900</v>
      </c>
      <c r="X79" s="26">
        <f t="shared" si="17"/>
        <v>0</v>
      </c>
      <c r="Y79" s="26"/>
      <c r="Z79" s="26">
        <f t="shared" si="18"/>
        <v>939900</v>
      </c>
      <c r="AA79" s="30">
        <f t="shared" si="19"/>
        <v>2.7595999999999998</v>
      </c>
    </row>
    <row r="80" spans="1:27">
      <c r="A80" s="20" t="s">
        <v>5146</v>
      </c>
      <c r="B80" s="20" t="s">
        <v>5147</v>
      </c>
      <c r="C80" s="25">
        <v>250000</v>
      </c>
      <c r="D80" s="22">
        <v>85</v>
      </c>
      <c r="E80" s="22">
        <v>49</v>
      </c>
      <c r="F80" s="22">
        <v>40</v>
      </c>
      <c r="G80" s="22">
        <v>16000</v>
      </c>
      <c r="H80" s="22" t="s">
        <v>5088</v>
      </c>
      <c r="I80" s="26">
        <f>+IF(H80='COSTOS VARIOS'!$C$1,'COSTOS VARIOS'!$C$2*'Precios ML'!V80,'COSTOS VARIOS'!$B$2*'Precios ML'!V80)</f>
        <v>187980</v>
      </c>
      <c r="J80" s="22">
        <v>0</v>
      </c>
      <c r="K80" s="27">
        <f t="shared" si="10"/>
        <v>10.4125</v>
      </c>
      <c r="L80" s="27">
        <f t="shared" si="11"/>
        <v>10.4125</v>
      </c>
      <c r="M80" s="26">
        <f>(INDEX(pesos!A:B,MATCH(L80,pesos!A:A,1),2))</f>
        <v>16200</v>
      </c>
      <c r="N80" s="26">
        <f>+R80*'COSTOS VARIOS'!$O$1</f>
        <v>47500</v>
      </c>
      <c r="O80" s="26">
        <f>+R80*'COSTOS VARIOS'!$O$2</f>
        <v>1025</v>
      </c>
      <c r="P80" s="26">
        <f>+R80*'COSTOS VARIOS'!$O$3</f>
        <v>3750</v>
      </c>
      <c r="Q80" s="26">
        <v>1</v>
      </c>
      <c r="R80" s="26">
        <f t="shared" si="12"/>
        <v>250000</v>
      </c>
      <c r="S80" s="25">
        <f t="shared" si="13"/>
        <v>506455</v>
      </c>
      <c r="T80" s="28">
        <f t="shared" si="14"/>
        <v>0.85584109150862364</v>
      </c>
      <c r="U80" s="29">
        <f t="shared" si="15"/>
        <v>939900</v>
      </c>
      <c r="V80" s="26">
        <f>+INDEX('LISTA DE PRECIOS EKM '!A:K,MATCH('Precios ML'!B80,'LISTA DE PRECIOS EKM '!A:A,0),8)</f>
        <v>939900</v>
      </c>
      <c r="W80" s="26">
        <f t="shared" si="16"/>
        <v>939900</v>
      </c>
      <c r="X80" s="26">
        <f t="shared" si="17"/>
        <v>0</v>
      </c>
      <c r="Y80" s="26"/>
      <c r="Z80" s="26">
        <f t="shared" si="18"/>
        <v>939900</v>
      </c>
      <c r="AA80" s="30">
        <f t="shared" si="19"/>
        <v>2.7595999999999998</v>
      </c>
    </row>
    <row r="81" spans="1:27">
      <c r="A81" s="20" t="s">
        <v>5148</v>
      </c>
      <c r="B81" s="20" t="s">
        <v>5149</v>
      </c>
      <c r="C81" s="25">
        <v>250000</v>
      </c>
      <c r="D81" s="22">
        <v>85</v>
      </c>
      <c r="E81" s="22">
        <v>49</v>
      </c>
      <c r="F81" s="22">
        <v>40</v>
      </c>
      <c r="G81" s="22">
        <v>16000</v>
      </c>
      <c r="H81" s="22" t="s">
        <v>5088</v>
      </c>
      <c r="I81" s="26">
        <f>+IF(H81='COSTOS VARIOS'!$C$1,'COSTOS VARIOS'!$C$2*'Precios ML'!V81,'COSTOS VARIOS'!$B$2*'Precios ML'!V81)</f>
        <v>187980</v>
      </c>
      <c r="J81" s="22">
        <v>0</v>
      </c>
      <c r="K81" s="27">
        <f t="shared" si="10"/>
        <v>10.4125</v>
      </c>
      <c r="L81" s="27">
        <f t="shared" si="11"/>
        <v>10.4125</v>
      </c>
      <c r="M81" s="26">
        <f>(INDEX(pesos!A:B,MATCH(L81,pesos!A:A,1),2))</f>
        <v>16200</v>
      </c>
      <c r="N81" s="26">
        <f>+R81*'COSTOS VARIOS'!$O$1</f>
        <v>47500</v>
      </c>
      <c r="O81" s="26">
        <f>+R81*'COSTOS VARIOS'!$O$2</f>
        <v>1025</v>
      </c>
      <c r="P81" s="26">
        <f>+R81*'COSTOS VARIOS'!$O$3</f>
        <v>3750</v>
      </c>
      <c r="Q81" s="26">
        <v>1</v>
      </c>
      <c r="R81" s="26">
        <f t="shared" si="12"/>
        <v>250000</v>
      </c>
      <c r="S81" s="25">
        <f t="shared" si="13"/>
        <v>506455</v>
      </c>
      <c r="T81" s="28">
        <f t="shared" si="14"/>
        <v>0.85584109150862364</v>
      </c>
      <c r="U81" s="29">
        <f t="shared" si="15"/>
        <v>939900</v>
      </c>
      <c r="V81" s="26">
        <f>+INDEX('LISTA DE PRECIOS EKM '!A:K,MATCH('Precios ML'!B81,'LISTA DE PRECIOS EKM '!A:A,0),8)</f>
        <v>939900</v>
      </c>
      <c r="W81" s="26">
        <f t="shared" si="16"/>
        <v>939900</v>
      </c>
      <c r="X81" s="26">
        <f t="shared" si="17"/>
        <v>0</v>
      </c>
      <c r="Y81" s="26"/>
      <c r="Z81" s="26">
        <f t="shared" si="18"/>
        <v>939900</v>
      </c>
      <c r="AA81" s="30">
        <f t="shared" si="19"/>
        <v>2.7595999999999998</v>
      </c>
    </row>
    <row r="82" spans="1:27">
      <c r="A82" s="20" t="s">
        <v>5148</v>
      </c>
      <c r="B82" s="20" t="s">
        <v>5149</v>
      </c>
      <c r="C82" s="25">
        <v>250000</v>
      </c>
      <c r="D82" s="22">
        <v>85</v>
      </c>
      <c r="E82" s="22">
        <v>49</v>
      </c>
      <c r="F82" s="22">
        <v>40</v>
      </c>
      <c r="G82" s="22">
        <v>16000</v>
      </c>
      <c r="H82" s="22" t="s">
        <v>5088</v>
      </c>
      <c r="I82" s="26">
        <f>+IF(H82='COSTOS VARIOS'!$C$1,'COSTOS VARIOS'!$C$2*'Precios ML'!V82,'COSTOS VARIOS'!$B$2*'Precios ML'!V82)</f>
        <v>187980</v>
      </c>
      <c r="J82" s="22">
        <v>0</v>
      </c>
      <c r="K82" s="27">
        <f t="shared" si="10"/>
        <v>10.4125</v>
      </c>
      <c r="L82" s="27">
        <f t="shared" si="11"/>
        <v>10.4125</v>
      </c>
      <c r="M82" s="26">
        <f>(INDEX(pesos!A:B,MATCH(L82,pesos!A:A,1),2))</f>
        <v>16200</v>
      </c>
      <c r="N82" s="26">
        <f>+R82*'COSTOS VARIOS'!$O$1</f>
        <v>47500</v>
      </c>
      <c r="O82" s="26">
        <f>+R82*'COSTOS VARIOS'!$O$2</f>
        <v>1025</v>
      </c>
      <c r="P82" s="26">
        <f>+R82*'COSTOS VARIOS'!$O$3</f>
        <v>3750</v>
      </c>
      <c r="Q82" s="26">
        <v>1</v>
      </c>
      <c r="R82" s="26">
        <f t="shared" si="12"/>
        <v>250000</v>
      </c>
      <c r="S82" s="25">
        <f t="shared" si="13"/>
        <v>506455</v>
      </c>
      <c r="T82" s="28">
        <f t="shared" si="14"/>
        <v>0.85584109150862364</v>
      </c>
      <c r="U82" s="29">
        <f t="shared" si="15"/>
        <v>939900</v>
      </c>
      <c r="V82" s="26">
        <f>+INDEX('LISTA DE PRECIOS EKM '!A:K,MATCH('Precios ML'!B82,'LISTA DE PRECIOS EKM '!A:A,0),8)</f>
        <v>939900</v>
      </c>
      <c r="W82" s="26">
        <f t="shared" si="16"/>
        <v>939900</v>
      </c>
      <c r="X82" s="26">
        <f t="shared" si="17"/>
        <v>0</v>
      </c>
      <c r="Y82" s="26"/>
      <c r="Z82" s="26">
        <f t="shared" si="18"/>
        <v>939900</v>
      </c>
      <c r="AA82" s="30">
        <f t="shared" si="19"/>
        <v>2.7595999999999998</v>
      </c>
    </row>
    <row r="83" spans="1:27">
      <c r="A83" s="20" t="s">
        <v>5150</v>
      </c>
      <c r="B83" s="20" t="s">
        <v>5151</v>
      </c>
      <c r="C83" s="25">
        <v>250000</v>
      </c>
      <c r="D83" s="22">
        <v>85</v>
      </c>
      <c r="E83" s="22">
        <v>49</v>
      </c>
      <c r="F83" s="22">
        <v>40</v>
      </c>
      <c r="G83" s="22">
        <v>16000</v>
      </c>
      <c r="H83" s="22" t="s">
        <v>5088</v>
      </c>
      <c r="I83" s="26">
        <f>+IF(H83='COSTOS VARIOS'!$C$1,'COSTOS VARIOS'!$C$2*'Precios ML'!V83,'COSTOS VARIOS'!$B$2*'Precios ML'!V83)</f>
        <v>189980</v>
      </c>
      <c r="J83" s="22">
        <v>0</v>
      </c>
      <c r="K83" s="27">
        <f t="shared" si="10"/>
        <v>10.4125</v>
      </c>
      <c r="L83" s="27">
        <f t="shared" si="11"/>
        <v>10.4125</v>
      </c>
      <c r="M83" s="26">
        <f>(INDEX(pesos!A:B,MATCH(L83,pesos!A:A,1),2))</f>
        <v>16200</v>
      </c>
      <c r="N83" s="26">
        <f>+R83*'COSTOS VARIOS'!$O$1</f>
        <v>47500</v>
      </c>
      <c r="O83" s="26">
        <f>+R83*'COSTOS VARIOS'!$O$2</f>
        <v>1025</v>
      </c>
      <c r="P83" s="26">
        <f>+R83*'COSTOS VARIOS'!$O$3</f>
        <v>3750</v>
      </c>
      <c r="Q83" s="26">
        <v>1</v>
      </c>
      <c r="R83" s="26">
        <f t="shared" si="12"/>
        <v>250000</v>
      </c>
      <c r="S83" s="25">
        <f t="shared" si="13"/>
        <v>508455</v>
      </c>
      <c r="T83" s="28">
        <f t="shared" si="14"/>
        <v>0.86820859269748563</v>
      </c>
      <c r="U83" s="29">
        <f t="shared" si="15"/>
        <v>949900</v>
      </c>
      <c r="V83" s="26">
        <f>+INDEX('LISTA DE PRECIOS EKM '!A:K,MATCH('Precios ML'!B83,'LISTA DE PRECIOS EKM '!A:A,0),8)</f>
        <v>949900</v>
      </c>
      <c r="W83" s="26">
        <f t="shared" si="16"/>
        <v>949900</v>
      </c>
      <c r="X83" s="26">
        <f t="shared" si="17"/>
        <v>0</v>
      </c>
      <c r="Y83" s="26"/>
      <c r="Z83" s="26">
        <f t="shared" si="18"/>
        <v>949900</v>
      </c>
      <c r="AA83" s="30">
        <f t="shared" si="19"/>
        <v>2.7995999999999999</v>
      </c>
    </row>
    <row r="84" spans="1:27">
      <c r="A84" s="20" t="s">
        <v>5150</v>
      </c>
      <c r="B84" s="20" t="s">
        <v>5151</v>
      </c>
      <c r="C84" s="25">
        <v>250000</v>
      </c>
      <c r="D84" s="22">
        <v>85</v>
      </c>
      <c r="E84" s="22">
        <v>49</v>
      </c>
      <c r="F84" s="22">
        <v>40</v>
      </c>
      <c r="G84" s="22">
        <v>16000</v>
      </c>
      <c r="H84" s="22" t="s">
        <v>5088</v>
      </c>
      <c r="I84" s="26">
        <f>+IF(H84='COSTOS VARIOS'!$C$1,'COSTOS VARIOS'!$C$2*'Precios ML'!V84,'COSTOS VARIOS'!$B$2*'Precios ML'!V84)</f>
        <v>189980</v>
      </c>
      <c r="J84" s="22">
        <v>0</v>
      </c>
      <c r="K84" s="27">
        <f t="shared" si="10"/>
        <v>10.4125</v>
      </c>
      <c r="L84" s="27">
        <f t="shared" si="11"/>
        <v>10.4125</v>
      </c>
      <c r="M84" s="26">
        <f>(INDEX(pesos!A:B,MATCH(L84,pesos!A:A,1),2))</f>
        <v>16200</v>
      </c>
      <c r="N84" s="26">
        <f>+R84*'COSTOS VARIOS'!$O$1</f>
        <v>47500</v>
      </c>
      <c r="O84" s="26">
        <f>+R84*'COSTOS VARIOS'!$O$2</f>
        <v>1025</v>
      </c>
      <c r="P84" s="26">
        <f>+R84*'COSTOS VARIOS'!$O$3</f>
        <v>3750</v>
      </c>
      <c r="Q84" s="26">
        <v>1</v>
      </c>
      <c r="R84" s="26">
        <f t="shared" si="12"/>
        <v>250000</v>
      </c>
      <c r="S84" s="25">
        <f t="shared" si="13"/>
        <v>508455</v>
      </c>
      <c r="T84" s="28">
        <f t="shared" si="14"/>
        <v>0.86820859269748563</v>
      </c>
      <c r="U84" s="29">
        <f t="shared" si="15"/>
        <v>949900</v>
      </c>
      <c r="V84" s="26">
        <f>+INDEX('LISTA DE PRECIOS EKM '!A:K,MATCH('Precios ML'!B84,'LISTA DE PRECIOS EKM '!A:A,0),8)</f>
        <v>949900</v>
      </c>
      <c r="W84" s="26">
        <f t="shared" si="16"/>
        <v>949900</v>
      </c>
      <c r="X84" s="26">
        <f t="shared" si="17"/>
        <v>0</v>
      </c>
      <c r="Y84" s="26"/>
      <c r="Z84" s="26">
        <f t="shared" si="18"/>
        <v>949900</v>
      </c>
      <c r="AA84" s="30">
        <f t="shared" si="19"/>
        <v>2.7995999999999999</v>
      </c>
    </row>
    <row r="85" spans="1:27">
      <c r="A85" s="20" t="s">
        <v>5152</v>
      </c>
      <c r="B85" s="20" t="s">
        <v>5153</v>
      </c>
      <c r="C85" s="25">
        <v>250000</v>
      </c>
      <c r="D85" s="22">
        <v>85</v>
      </c>
      <c r="E85" s="22">
        <v>49</v>
      </c>
      <c r="F85" s="22">
        <v>40</v>
      </c>
      <c r="G85" s="22">
        <v>16000</v>
      </c>
      <c r="H85" s="22" t="s">
        <v>5088</v>
      </c>
      <c r="I85" s="26">
        <f>+IF(H85='COSTOS VARIOS'!$C$1,'COSTOS VARIOS'!$C$2*'Precios ML'!V85,'COSTOS VARIOS'!$B$2*'Precios ML'!V85)</f>
        <v>189980</v>
      </c>
      <c r="J85" s="22">
        <v>0</v>
      </c>
      <c r="K85" s="27">
        <f t="shared" si="10"/>
        <v>10.4125</v>
      </c>
      <c r="L85" s="27">
        <f t="shared" si="11"/>
        <v>10.4125</v>
      </c>
      <c r="M85" s="26">
        <f>(INDEX(pesos!A:B,MATCH(L85,pesos!A:A,1),2))</f>
        <v>16200</v>
      </c>
      <c r="N85" s="26">
        <f>+R85*'COSTOS VARIOS'!$O$1</f>
        <v>47500</v>
      </c>
      <c r="O85" s="26">
        <f>+R85*'COSTOS VARIOS'!$O$2</f>
        <v>1025</v>
      </c>
      <c r="P85" s="26">
        <f>+R85*'COSTOS VARIOS'!$O$3</f>
        <v>3750</v>
      </c>
      <c r="Q85" s="26">
        <v>1</v>
      </c>
      <c r="R85" s="26">
        <f t="shared" si="12"/>
        <v>250000</v>
      </c>
      <c r="S85" s="25">
        <f t="shared" si="13"/>
        <v>508455</v>
      </c>
      <c r="T85" s="28">
        <f t="shared" si="14"/>
        <v>0.86820859269748563</v>
      </c>
      <c r="U85" s="29">
        <f t="shared" si="15"/>
        <v>949900</v>
      </c>
      <c r="V85" s="26">
        <f>+INDEX('LISTA DE PRECIOS EKM '!A:K,MATCH('Precios ML'!B85,'LISTA DE PRECIOS EKM '!A:A,0),8)</f>
        <v>949900</v>
      </c>
      <c r="W85" s="26">
        <f t="shared" si="16"/>
        <v>949900</v>
      </c>
      <c r="X85" s="26">
        <f t="shared" si="17"/>
        <v>0</v>
      </c>
      <c r="Y85" s="26"/>
      <c r="Z85" s="26">
        <f t="shared" si="18"/>
        <v>949900</v>
      </c>
      <c r="AA85" s="30">
        <f t="shared" si="19"/>
        <v>2.7995999999999999</v>
      </c>
    </row>
    <row r="86" spans="1:27">
      <c r="A86" s="20" t="s">
        <v>5152</v>
      </c>
      <c r="B86" s="20" t="s">
        <v>5153</v>
      </c>
      <c r="C86" s="25">
        <v>250000</v>
      </c>
      <c r="D86" s="22">
        <v>85</v>
      </c>
      <c r="E86" s="22">
        <v>49</v>
      </c>
      <c r="F86" s="22">
        <v>40</v>
      </c>
      <c r="G86" s="22">
        <v>16000</v>
      </c>
      <c r="H86" s="22" t="s">
        <v>5088</v>
      </c>
      <c r="I86" s="26">
        <f>+IF(H86='COSTOS VARIOS'!$C$1,'COSTOS VARIOS'!$C$2*'Precios ML'!V86,'COSTOS VARIOS'!$B$2*'Precios ML'!V86)</f>
        <v>189980</v>
      </c>
      <c r="J86" s="22">
        <v>0</v>
      </c>
      <c r="K86" s="27">
        <f t="shared" si="10"/>
        <v>10.4125</v>
      </c>
      <c r="L86" s="27">
        <f t="shared" si="11"/>
        <v>10.4125</v>
      </c>
      <c r="M86" s="26">
        <f>(INDEX(pesos!A:B,MATCH(L86,pesos!A:A,1),2))</f>
        <v>16200</v>
      </c>
      <c r="N86" s="26">
        <f>+R86*'COSTOS VARIOS'!$O$1</f>
        <v>47500</v>
      </c>
      <c r="O86" s="26">
        <f>+R86*'COSTOS VARIOS'!$O$2</f>
        <v>1025</v>
      </c>
      <c r="P86" s="26">
        <f>+R86*'COSTOS VARIOS'!$O$3</f>
        <v>3750</v>
      </c>
      <c r="Q86" s="26">
        <v>1</v>
      </c>
      <c r="R86" s="26">
        <f t="shared" si="12"/>
        <v>250000</v>
      </c>
      <c r="S86" s="25">
        <f t="shared" si="13"/>
        <v>508455</v>
      </c>
      <c r="T86" s="28">
        <f t="shared" si="14"/>
        <v>0.86820859269748563</v>
      </c>
      <c r="U86" s="29">
        <f t="shared" si="15"/>
        <v>949900</v>
      </c>
      <c r="V86" s="26">
        <f>+INDEX('LISTA DE PRECIOS EKM '!A:K,MATCH('Precios ML'!B86,'LISTA DE PRECIOS EKM '!A:A,0),8)</f>
        <v>949900</v>
      </c>
      <c r="W86" s="26">
        <f t="shared" si="16"/>
        <v>949900</v>
      </c>
      <c r="X86" s="26">
        <f t="shared" si="17"/>
        <v>0</v>
      </c>
      <c r="Y86" s="26"/>
      <c r="Z86" s="26">
        <f t="shared" si="18"/>
        <v>949900</v>
      </c>
      <c r="AA86" s="30">
        <f t="shared" si="19"/>
        <v>2.7995999999999999</v>
      </c>
    </row>
    <row r="87" spans="1:27">
      <c r="A87" s="20" t="s">
        <v>5154</v>
      </c>
      <c r="B87" s="20" t="s">
        <v>5155</v>
      </c>
      <c r="C87" s="25">
        <v>1300000</v>
      </c>
      <c r="D87" s="22">
        <v>85</v>
      </c>
      <c r="E87" s="22">
        <v>49</v>
      </c>
      <c r="F87" s="22">
        <v>40</v>
      </c>
      <c r="G87" s="22">
        <v>16000</v>
      </c>
      <c r="H87" s="22" t="s">
        <v>5088</v>
      </c>
      <c r="I87" s="26">
        <f>+IF(H87='COSTOS VARIOS'!$C$1,'COSTOS VARIOS'!$C$2*'Precios ML'!V87,'COSTOS VARIOS'!$B$2*'Precios ML'!V87)</f>
        <v>565980</v>
      </c>
      <c r="J87" s="22">
        <v>0</v>
      </c>
      <c r="K87" s="27">
        <f t="shared" si="10"/>
        <v>10.4125</v>
      </c>
      <c r="L87" s="27">
        <f t="shared" si="11"/>
        <v>10.4125</v>
      </c>
      <c r="M87" s="26">
        <f>(INDEX(pesos!A:B,MATCH(L87,pesos!A:A,1),2))</f>
        <v>16200</v>
      </c>
      <c r="N87" s="26">
        <f>+R87*'COSTOS VARIOS'!$O$1</f>
        <v>247000</v>
      </c>
      <c r="O87" s="26">
        <f>+R87*'COSTOS VARIOS'!$O$2</f>
        <v>5330</v>
      </c>
      <c r="P87" s="26">
        <f>+R87*'COSTOS VARIOS'!$O$3</f>
        <v>19500</v>
      </c>
      <c r="Q87" s="26">
        <v>1</v>
      </c>
      <c r="R87" s="26">
        <f t="shared" si="12"/>
        <v>1300000</v>
      </c>
      <c r="S87" s="25">
        <f t="shared" si="13"/>
        <v>2154010</v>
      </c>
      <c r="T87" s="28">
        <f t="shared" si="14"/>
        <v>0.31378220156823788</v>
      </c>
      <c r="U87" s="29">
        <f t="shared" si="15"/>
        <v>2829900</v>
      </c>
      <c r="V87" s="26">
        <f>+INDEX('LISTA DE PRECIOS EKM '!A:K,MATCH('Precios ML'!B87,'LISTA DE PRECIOS EKM '!A:A,0),8)</f>
        <v>2829900</v>
      </c>
      <c r="W87" s="26">
        <f t="shared" si="16"/>
        <v>2829900</v>
      </c>
      <c r="X87" s="26">
        <f t="shared" si="17"/>
        <v>0</v>
      </c>
      <c r="Y87" s="26"/>
      <c r="Z87" s="26">
        <f t="shared" si="18"/>
        <v>2829900</v>
      </c>
      <c r="AA87" s="30">
        <f t="shared" si="19"/>
        <v>1.1768461538461539</v>
      </c>
    </row>
    <row r="88" spans="1:27">
      <c r="A88" s="20" t="s">
        <v>5154</v>
      </c>
      <c r="B88" s="20" t="s">
        <v>5155</v>
      </c>
      <c r="C88" s="25">
        <v>1300000</v>
      </c>
      <c r="D88" s="22">
        <v>85</v>
      </c>
      <c r="E88" s="22">
        <v>49</v>
      </c>
      <c r="F88" s="22">
        <v>40</v>
      </c>
      <c r="G88" s="22">
        <v>16000</v>
      </c>
      <c r="H88" s="22" t="s">
        <v>5088</v>
      </c>
      <c r="I88" s="26">
        <f>+IF(H88='COSTOS VARIOS'!$C$1,'COSTOS VARIOS'!$C$2*'Precios ML'!V88,'COSTOS VARIOS'!$B$2*'Precios ML'!V88)</f>
        <v>565980</v>
      </c>
      <c r="J88" s="22">
        <v>0</v>
      </c>
      <c r="K88" s="27">
        <f t="shared" si="10"/>
        <v>10.4125</v>
      </c>
      <c r="L88" s="27">
        <f t="shared" si="11"/>
        <v>10.4125</v>
      </c>
      <c r="M88" s="26">
        <f>(INDEX(pesos!A:B,MATCH(L88,pesos!A:A,1),2))</f>
        <v>16200</v>
      </c>
      <c r="N88" s="26">
        <f>+R88*'COSTOS VARIOS'!$O$1</f>
        <v>247000</v>
      </c>
      <c r="O88" s="26">
        <f>+R88*'COSTOS VARIOS'!$O$2</f>
        <v>5330</v>
      </c>
      <c r="P88" s="26">
        <f>+R88*'COSTOS VARIOS'!$O$3</f>
        <v>19500</v>
      </c>
      <c r="Q88" s="26">
        <v>1</v>
      </c>
      <c r="R88" s="26">
        <f t="shared" si="12"/>
        <v>1300000</v>
      </c>
      <c r="S88" s="25">
        <f t="shared" si="13"/>
        <v>2154010</v>
      </c>
      <c r="T88" s="28">
        <f t="shared" si="14"/>
        <v>0.31378220156823788</v>
      </c>
      <c r="U88" s="29">
        <f t="shared" si="15"/>
        <v>2829900</v>
      </c>
      <c r="V88" s="26">
        <f>+INDEX('LISTA DE PRECIOS EKM '!A:K,MATCH('Precios ML'!B88,'LISTA DE PRECIOS EKM '!A:A,0),8)</f>
        <v>2829900</v>
      </c>
      <c r="W88" s="26">
        <f t="shared" si="16"/>
        <v>2829900</v>
      </c>
      <c r="X88" s="26">
        <f t="shared" si="17"/>
        <v>0</v>
      </c>
      <c r="Y88" s="26"/>
      <c r="Z88" s="26">
        <f t="shared" si="18"/>
        <v>2829900</v>
      </c>
      <c r="AA88" s="30">
        <f t="shared" si="19"/>
        <v>1.1768461538461539</v>
      </c>
    </row>
    <row r="89" spans="1:27">
      <c r="A89" s="20" t="s">
        <v>5156</v>
      </c>
      <c r="B89" s="20" t="s">
        <v>5157</v>
      </c>
      <c r="C89" s="25">
        <v>1300000</v>
      </c>
      <c r="D89" s="22">
        <v>85</v>
      </c>
      <c r="E89" s="22">
        <v>49</v>
      </c>
      <c r="F89" s="22">
        <v>40</v>
      </c>
      <c r="G89" s="22">
        <v>16000</v>
      </c>
      <c r="H89" s="22" t="s">
        <v>5088</v>
      </c>
      <c r="I89" s="26">
        <f>+IF(H89='COSTOS VARIOS'!$C$1,'COSTOS VARIOS'!$C$2*'Precios ML'!V89,'COSTOS VARIOS'!$B$2*'Precios ML'!V89)</f>
        <v>565980</v>
      </c>
      <c r="J89" s="22">
        <v>0</v>
      </c>
      <c r="K89" s="27">
        <f t="shared" si="10"/>
        <v>10.4125</v>
      </c>
      <c r="L89" s="27">
        <f t="shared" si="11"/>
        <v>10.4125</v>
      </c>
      <c r="M89" s="26">
        <f>(INDEX(pesos!A:B,MATCH(L89,pesos!A:A,1),2))</f>
        <v>16200</v>
      </c>
      <c r="N89" s="26">
        <f>+R89*'COSTOS VARIOS'!$O$1</f>
        <v>247000</v>
      </c>
      <c r="O89" s="26">
        <f>+R89*'COSTOS VARIOS'!$O$2</f>
        <v>5330</v>
      </c>
      <c r="P89" s="26">
        <f>+R89*'COSTOS VARIOS'!$O$3</f>
        <v>19500</v>
      </c>
      <c r="Q89" s="26">
        <v>1</v>
      </c>
      <c r="R89" s="26">
        <f t="shared" si="12"/>
        <v>1300000</v>
      </c>
      <c r="S89" s="25">
        <f t="shared" si="13"/>
        <v>2154010</v>
      </c>
      <c r="T89" s="28">
        <f t="shared" si="14"/>
        <v>0.31378220156823788</v>
      </c>
      <c r="U89" s="29">
        <f t="shared" si="15"/>
        <v>2829900</v>
      </c>
      <c r="V89" s="26">
        <f>+INDEX('LISTA DE PRECIOS EKM '!A:K,MATCH('Precios ML'!B89,'LISTA DE PRECIOS EKM '!A:A,0),8)</f>
        <v>2829900</v>
      </c>
      <c r="W89" s="26">
        <f t="shared" si="16"/>
        <v>2829900</v>
      </c>
      <c r="X89" s="26">
        <f t="shared" si="17"/>
        <v>0</v>
      </c>
      <c r="Y89" s="26"/>
      <c r="Z89" s="26">
        <f t="shared" si="18"/>
        <v>2829900</v>
      </c>
      <c r="AA89" s="30">
        <f t="shared" si="19"/>
        <v>1.1768461538461539</v>
      </c>
    </row>
    <row r="90" spans="1:27">
      <c r="A90" s="20" t="s">
        <v>5156</v>
      </c>
      <c r="B90" s="20" t="s">
        <v>5157</v>
      </c>
      <c r="C90" s="25">
        <v>1300000</v>
      </c>
      <c r="D90" s="22">
        <v>85</v>
      </c>
      <c r="E90" s="22">
        <v>49</v>
      </c>
      <c r="F90" s="22">
        <v>40</v>
      </c>
      <c r="G90" s="22">
        <v>16000</v>
      </c>
      <c r="H90" s="22" t="s">
        <v>5088</v>
      </c>
      <c r="I90" s="26">
        <f>+IF(H90='COSTOS VARIOS'!$C$1,'COSTOS VARIOS'!$C$2*'Precios ML'!V90,'COSTOS VARIOS'!$B$2*'Precios ML'!V90)</f>
        <v>565980</v>
      </c>
      <c r="J90" s="22">
        <v>0</v>
      </c>
      <c r="K90" s="27">
        <f t="shared" si="10"/>
        <v>10.4125</v>
      </c>
      <c r="L90" s="27">
        <f t="shared" si="11"/>
        <v>10.4125</v>
      </c>
      <c r="M90" s="26">
        <f>(INDEX(pesos!A:B,MATCH(L90,pesos!A:A,1),2))</f>
        <v>16200</v>
      </c>
      <c r="N90" s="26">
        <f>+R90*'COSTOS VARIOS'!$O$1</f>
        <v>247000</v>
      </c>
      <c r="O90" s="26">
        <f>+R90*'COSTOS VARIOS'!$O$2</f>
        <v>5330</v>
      </c>
      <c r="P90" s="26">
        <f>+R90*'COSTOS VARIOS'!$O$3</f>
        <v>19500</v>
      </c>
      <c r="Q90" s="26">
        <v>1</v>
      </c>
      <c r="R90" s="26">
        <f t="shared" si="12"/>
        <v>1300000</v>
      </c>
      <c r="S90" s="25">
        <f t="shared" si="13"/>
        <v>2154010</v>
      </c>
      <c r="T90" s="28">
        <f t="shared" si="14"/>
        <v>0.31378220156823788</v>
      </c>
      <c r="U90" s="29">
        <f t="shared" si="15"/>
        <v>2829900</v>
      </c>
      <c r="V90" s="26">
        <f>+INDEX('LISTA DE PRECIOS EKM '!A:K,MATCH('Precios ML'!B90,'LISTA DE PRECIOS EKM '!A:A,0),8)</f>
        <v>2829900</v>
      </c>
      <c r="W90" s="26">
        <f t="shared" si="16"/>
        <v>2829900</v>
      </c>
      <c r="X90" s="26">
        <f t="shared" si="17"/>
        <v>0</v>
      </c>
      <c r="Y90" s="26"/>
      <c r="Z90" s="26">
        <f t="shared" si="18"/>
        <v>2829900</v>
      </c>
      <c r="AA90" s="30">
        <f t="shared" si="19"/>
        <v>1.1768461538461539</v>
      </c>
    </row>
    <row r="91" spans="1:27">
      <c r="A91" s="20" t="s">
        <v>5158</v>
      </c>
      <c r="B91" s="20" t="s">
        <v>5159</v>
      </c>
      <c r="C91" s="25">
        <v>1300000</v>
      </c>
      <c r="D91" s="22">
        <v>85</v>
      </c>
      <c r="E91" s="22">
        <v>49</v>
      </c>
      <c r="F91" s="22">
        <v>40</v>
      </c>
      <c r="G91" s="22">
        <v>16000</v>
      </c>
      <c r="H91" s="22" t="s">
        <v>5088</v>
      </c>
      <c r="I91" s="26">
        <f>+IF(H91='COSTOS VARIOS'!$C$1,'COSTOS VARIOS'!$C$2*'Precios ML'!V91,'COSTOS VARIOS'!$B$2*'Precios ML'!V91)</f>
        <v>565980</v>
      </c>
      <c r="J91" s="22">
        <v>0</v>
      </c>
      <c r="K91" s="27">
        <f t="shared" si="10"/>
        <v>10.4125</v>
      </c>
      <c r="L91" s="27">
        <f t="shared" si="11"/>
        <v>10.4125</v>
      </c>
      <c r="M91" s="26">
        <f>(INDEX(pesos!A:B,MATCH(L91,pesos!A:A,1),2))</f>
        <v>16200</v>
      </c>
      <c r="N91" s="26">
        <f>+R91*'COSTOS VARIOS'!$O$1</f>
        <v>247000</v>
      </c>
      <c r="O91" s="26">
        <f>+R91*'COSTOS VARIOS'!$O$2</f>
        <v>5330</v>
      </c>
      <c r="P91" s="26">
        <f>+R91*'COSTOS VARIOS'!$O$3</f>
        <v>19500</v>
      </c>
      <c r="Q91" s="26">
        <v>1</v>
      </c>
      <c r="R91" s="26">
        <f t="shared" si="12"/>
        <v>1300000</v>
      </c>
      <c r="S91" s="25">
        <f t="shared" si="13"/>
        <v>2154010</v>
      </c>
      <c r="T91" s="28">
        <f t="shared" si="14"/>
        <v>0.31378220156823788</v>
      </c>
      <c r="U91" s="29">
        <f t="shared" si="15"/>
        <v>2829900</v>
      </c>
      <c r="V91" s="26">
        <f>+INDEX('LISTA DE PRECIOS EKM '!A:K,MATCH('Precios ML'!B91,'LISTA DE PRECIOS EKM '!A:A,0),8)</f>
        <v>2829900</v>
      </c>
      <c r="W91" s="26">
        <f t="shared" si="16"/>
        <v>2829900</v>
      </c>
      <c r="X91" s="26">
        <f t="shared" si="17"/>
        <v>0</v>
      </c>
      <c r="Y91" s="26"/>
      <c r="Z91" s="26">
        <f t="shared" si="18"/>
        <v>2829900</v>
      </c>
      <c r="AA91" s="30">
        <f t="shared" si="19"/>
        <v>1.1768461538461539</v>
      </c>
    </row>
    <row r="92" spans="1:27">
      <c r="A92" s="20" t="s">
        <v>5160</v>
      </c>
      <c r="B92" s="20" t="s">
        <v>5161</v>
      </c>
      <c r="C92" s="25">
        <v>1300000</v>
      </c>
      <c r="D92" s="22">
        <v>85</v>
      </c>
      <c r="E92" s="22">
        <v>49</v>
      </c>
      <c r="F92" s="22">
        <v>40</v>
      </c>
      <c r="G92" s="22">
        <v>16000</v>
      </c>
      <c r="H92" s="22" t="s">
        <v>5088</v>
      </c>
      <c r="I92" s="26">
        <f>+IF(H92='COSTOS VARIOS'!$C$1,'COSTOS VARIOS'!$C$2*'Precios ML'!V92,'COSTOS VARIOS'!$B$2*'Precios ML'!V92)</f>
        <v>565980</v>
      </c>
      <c r="J92" s="22">
        <v>0</v>
      </c>
      <c r="K92" s="27">
        <f t="shared" si="10"/>
        <v>10.4125</v>
      </c>
      <c r="L92" s="27">
        <f t="shared" si="11"/>
        <v>10.4125</v>
      </c>
      <c r="M92" s="26">
        <f>(INDEX(pesos!A:B,MATCH(L92,pesos!A:A,1),2))</f>
        <v>16200</v>
      </c>
      <c r="N92" s="26">
        <f>+R92*'COSTOS VARIOS'!$O$1</f>
        <v>247000</v>
      </c>
      <c r="O92" s="26">
        <f>+R92*'COSTOS VARIOS'!$O$2</f>
        <v>5330</v>
      </c>
      <c r="P92" s="26">
        <f>+R92*'COSTOS VARIOS'!$O$3</f>
        <v>19500</v>
      </c>
      <c r="Q92" s="26">
        <v>1</v>
      </c>
      <c r="R92" s="26">
        <f t="shared" si="12"/>
        <v>1300000</v>
      </c>
      <c r="S92" s="25">
        <f t="shared" si="13"/>
        <v>2154010</v>
      </c>
      <c r="T92" s="28">
        <f t="shared" si="14"/>
        <v>0.31378220156823788</v>
      </c>
      <c r="U92" s="29">
        <f t="shared" si="15"/>
        <v>2829900</v>
      </c>
      <c r="V92" s="26">
        <f>+INDEX('LISTA DE PRECIOS EKM '!A:K,MATCH('Precios ML'!B92,'LISTA DE PRECIOS EKM '!A:A,0),8)</f>
        <v>2829900</v>
      </c>
      <c r="W92" s="26">
        <f t="shared" si="16"/>
        <v>2829900</v>
      </c>
      <c r="X92" s="26">
        <f t="shared" si="17"/>
        <v>0</v>
      </c>
      <c r="Y92" s="26"/>
      <c r="Z92" s="26">
        <f t="shared" si="18"/>
        <v>2829900</v>
      </c>
      <c r="AA92" s="30">
        <f t="shared" si="19"/>
        <v>1.1768461538461539</v>
      </c>
    </row>
    <row r="93" spans="1:27">
      <c r="A93" s="20" t="s">
        <v>5160</v>
      </c>
      <c r="B93" s="20" t="s">
        <v>5161</v>
      </c>
      <c r="C93" s="25">
        <v>1300000</v>
      </c>
      <c r="D93" s="22">
        <v>85</v>
      </c>
      <c r="E93" s="22">
        <v>49</v>
      </c>
      <c r="F93" s="22">
        <v>40</v>
      </c>
      <c r="G93" s="22">
        <v>16000</v>
      </c>
      <c r="H93" s="22" t="s">
        <v>5088</v>
      </c>
      <c r="I93" s="26">
        <f>+IF(H93='COSTOS VARIOS'!$C$1,'COSTOS VARIOS'!$C$2*'Precios ML'!V93,'COSTOS VARIOS'!$B$2*'Precios ML'!V93)</f>
        <v>565980</v>
      </c>
      <c r="J93" s="22">
        <v>0</v>
      </c>
      <c r="K93" s="27">
        <f t="shared" si="10"/>
        <v>10.4125</v>
      </c>
      <c r="L93" s="27">
        <f t="shared" si="11"/>
        <v>10.4125</v>
      </c>
      <c r="M93" s="26">
        <f>(INDEX(pesos!A:B,MATCH(L93,pesos!A:A,1),2))</f>
        <v>16200</v>
      </c>
      <c r="N93" s="26">
        <f>+R93*'COSTOS VARIOS'!$O$1</f>
        <v>247000</v>
      </c>
      <c r="O93" s="26">
        <f>+R93*'COSTOS VARIOS'!$O$2</f>
        <v>5330</v>
      </c>
      <c r="P93" s="26">
        <f>+R93*'COSTOS VARIOS'!$O$3</f>
        <v>19500</v>
      </c>
      <c r="Q93" s="26">
        <v>1</v>
      </c>
      <c r="R93" s="26">
        <f t="shared" si="12"/>
        <v>1300000</v>
      </c>
      <c r="S93" s="25">
        <f t="shared" si="13"/>
        <v>2154010</v>
      </c>
      <c r="T93" s="28">
        <f t="shared" si="14"/>
        <v>0.31378220156823788</v>
      </c>
      <c r="U93" s="29">
        <f t="shared" si="15"/>
        <v>2829900</v>
      </c>
      <c r="V93" s="26">
        <f>+INDEX('LISTA DE PRECIOS EKM '!A:K,MATCH('Precios ML'!B93,'LISTA DE PRECIOS EKM '!A:A,0),8)</f>
        <v>2829900</v>
      </c>
      <c r="W93" s="26">
        <f t="shared" si="16"/>
        <v>2829900</v>
      </c>
      <c r="X93" s="26">
        <f t="shared" si="17"/>
        <v>0</v>
      </c>
      <c r="Y93" s="26"/>
      <c r="Z93" s="26">
        <f t="shared" si="18"/>
        <v>2829900</v>
      </c>
      <c r="AA93" s="30">
        <f t="shared" si="19"/>
        <v>1.1768461538461539</v>
      </c>
    </row>
    <row r="94" spans="1:27">
      <c r="A94" s="20" t="s">
        <v>5162</v>
      </c>
      <c r="B94" s="20" t="s">
        <v>5163</v>
      </c>
      <c r="C94" s="25">
        <v>1150000</v>
      </c>
      <c r="D94" s="22">
        <v>85</v>
      </c>
      <c r="E94" s="22">
        <v>49</v>
      </c>
      <c r="F94" s="22">
        <v>40</v>
      </c>
      <c r="G94" s="22">
        <v>16000</v>
      </c>
      <c r="H94" s="22" t="s">
        <v>5088</v>
      </c>
      <c r="I94" s="26">
        <f>+IF(H94='COSTOS VARIOS'!$C$1,'COSTOS VARIOS'!$C$2*'Precios ML'!V94,'COSTOS VARIOS'!$B$2*'Precios ML'!V94)</f>
        <v>457980</v>
      </c>
      <c r="J94" s="22">
        <v>0</v>
      </c>
      <c r="K94" s="27">
        <f t="shared" si="10"/>
        <v>10.4125</v>
      </c>
      <c r="L94" s="27">
        <f t="shared" si="11"/>
        <v>10.4125</v>
      </c>
      <c r="M94" s="26">
        <f>(INDEX(pesos!A:B,MATCH(L94,pesos!A:A,1),2))</f>
        <v>16200</v>
      </c>
      <c r="N94" s="26">
        <f>+R94*'COSTOS VARIOS'!$O$1</f>
        <v>218500</v>
      </c>
      <c r="O94" s="26">
        <f>+R94*'COSTOS VARIOS'!$O$2</f>
        <v>4715</v>
      </c>
      <c r="P94" s="26">
        <f>+R94*'COSTOS VARIOS'!$O$3</f>
        <v>17250</v>
      </c>
      <c r="Q94" s="26">
        <v>1</v>
      </c>
      <c r="R94" s="26">
        <f t="shared" si="12"/>
        <v>1150000</v>
      </c>
      <c r="S94" s="25">
        <f t="shared" si="13"/>
        <v>1864645</v>
      </c>
      <c r="T94" s="28">
        <f t="shared" si="14"/>
        <v>0.22806217805534024</v>
      </c>
      <c r="U94" s="29">
        <f t="shared" si="15"/>
        <v>2289900</v>
      </c>
      <c r="V94" s="26">
        <f>+INDEX('LISTA DE PRECIOS EKM '!A:K,MATCH('Precios ML'!B94,'LISTA DE PRECIOS EKM '!A:A,0),8)</f>
        <v>2289900</v>
      </c>
      <c r="W94" s="26">
        <f t="shared" si="16"/>
        <v>2289900</v>
      </c>
      <c r="X94" s="26">
        <f t="shared" si="17"/>
        <v>0</v>
      </c>
      <c r="Y94" s="26"/>
      <c r="Z94" s="26">
        <f t="shared" si="18"/>
        <v>2289900</v>
      </c>
      <c r="AA94" s="30">
        <f t="shared" si="19"/>
        <v>0.99121739130434783</v>
      </c>
    </row>
    <row r="95" spans="1:27">
      <c r="A95" s="20" t="s">
        <v>5162</v>
      </c>
      <c r="B95" s="20" t="s">
        <v>5163</v>
      </c>
      <c r="C95" s="25">
        <v>1150000</v>
      </c>
      <c r="D95" s="22">
        <v>85</v>
      </c>
      <c r="E95" s="22">
        <v>49</v>
      </c>
      <c r="F95" s="22">
        <v>40</v>
      </c>
      <c r="G95" s="22">
        <v>16000</v>
      </c>
      <c r="H95" s="22" t="s">
        <v>5088</v>
      </c>
      <c r="I95" s="26">
        <f>+IF(H95='COSTOS VARIOS'!$C$1,'COSTOS VARIOS'!$C$2*'Precios ML'!V95,'COSTOS VARIOS'!$B$2*'Precios ML'!V95)</f>
        <v>457980</v>
      </c>
      <c r="J95" s="22">
        <v>0</v>
      </c>
      <c r="K95" s="27">
        <f t="shared" si="10"/>
        <v>10.4125</v>
      </c>
      <c r="L95" s="27">
        <f t="shared" si="11"/>
        <v>10.4125</v>
      </c>
      <c r="M95" s="26">
        <f>(INDEX(pesos!A:B,MATCH(L95,pesos!A:A,1),2))</f>
        <v>16200</v>
      </c>
      <c r="N95" s="26">
        <f>+R95*'COSTOS VARIOS'!$O$1</f>
        <v>218500</v>
      </c>
      <c r="O95" s="26">
        <f>+R95*'COSTOS VARIOS'!$O$2</f>
        <v>4715</v>
      </c>
      <c r="P95" s="26">
        <f>+R95*'COSTOS VARIOS'!$O$3</f>
        <v>17250</v>
      </c>
      <c r="Q95" s="26">
        <v>1</v>
      </c>
      <c r="R95" s="26">
        <f t="shared" si="12"/>
        <v>1150000</v>
      </c>
      <c r="S95" s="25">
        <f t="shared" si="13"/>
        <v>1864645</v>
      </c>
      <c r="T95" s="28">
        <f t="shared" si="14"/>
        <v>0.22806217805534024</v>
      </c>
      <c r="U95" s="29">
        <f t="shared" si="15"/>
        <v>2289900</v>
      </c>
      <c r="V95" s="26">
        <f>+INDEX('LISTA DE PRECIOS EKM '!A:K,MATCH('Precios ML'!B95,'LISTA DE PRECIOS EKM '!A:A,0),8)</f>
        <v>2289900</v>
      </c>
      <c r="W95" s="26">
        <f t="shared" si="16"/>
        <v>2289900</v>
      </c>
      <c r="X95" s="26">
        <f t="shared" si="17"/>
        <v>0</v>
      </c>
      <c r="Y95" s="26"/>
      <c r="Z95" s="26">
        <f t="shared" si="18"/>
        <v>2289900</v>
      </c>
      <c r="AA95" s="30">
        <f t="shared" si="19"/>
        <v>0.99121739130434783</v>
      </c>
    </row>
    <row r="96" spans="1:27">
      <c r="A96" s="20" t="s">
        <v>5164</v>
      </c>
      <c r="B96" s="20" t="s">
        <v>5165</v>
      </c>
      <c r="C96" s="25">
        <v>1150000</v>
      </c>
      <c r="D96" s="22">
        <v>85</v>
      </c>
      <c r="E96" s="22">
        <v>49</v>
      </c>
      <c r="F96" s="22">
        <v>40</v>
      </c>
      <c r="G96" s="22">
        <v>16000</v>
      </c>
      <c r="H96" s="22" t="s">
        <v>5088</v>
      </c>
      <c r="I96" s="26">
        <f>+IF(H96='COSTOS VARIOS'!$C$1,'COSTOS VARIOS'!$C$2*'Precios ML'!V96,'COSTOS VARIOS'!$B$2*'Precios ML'!V96)</f>
        <v>457980</v>
      </c>
      <c r="J96" s="22">
        <v>0</v>
      </c>
      <c r="K96" s="27">
        <f t="shared" si="10"/>
        <v>10.4125</v>
      </c>
      <c r="L96" s="27">
        <f t="shared" si="11"/>
        <v>10.4125</v>
      </c>
      <c r="M96" s="26">
        <f>(INDEX(pesos!A:B,MATCH(L96,pesos!A:A,1),2))</f>
        <v>16200</v>
      </c>
      <c r="N96" s="26">
        <f>+R96*'COSTOS VARIOS'!$O$1</f>
        <v>218500</v>
      </c>
      <c r="O96" s="26">
        <f>+R96*'COSTOS VARIOS'!$O$2</f>
        <v>4715</v>
      </c>
      <c r="P96" s="26">
        <f>+R96*'COSTOS VARIOS'!$O$3</f>
        <v>17250</v>
      </c>
      <c r="Q96" s="26">
        <v>1</v>
      </c>
      <c r="R96" s="26">
        <f t="shared" si="12"/>
        <v>1150000</v>
      </c>
      <c r="S96" s="25">
        <f t="shared" si="13"/>
        <v>1864645</v>
      </c>
      <c r="T96" s="28">
        <f t="shared" si="14"/>
        <v>0.22806217805534024</v>
      </c>
      <c r="U96" s="29">
        <f t="shared" si="15"/>
        <v>2289900</v>
      </c>
      <c r="V96" s="26">
        <f>+INDEX('LISTA DE PRECIOS EKM '!A:K,MATCH('Precios ML'!B96,'LISTA DE PRECIOS EKM '!A:A,0),8)</f>
        <v>2289900</v>
      </c>
      <c r="W96" s="26">
        <f t="shared" si="16"/>
        <v>2289900</v>
      </c>
      <c r="X96" s="26">
        <f t="shared" si="17"/>
        <v>0</v>
      </c>
      <c r="Y96" s="26"/>
      <c r="Z96" s="26">
        <f t="shared" si="18"/>
        <v>2289900</v>
      </c>
      <c r="AA96" s="30">
        <f t="shared" si="19"/>
        <v>0.99121739130434783</v>
      </c>
    </row>
    <row r="97" spans="1:27">
      <c r="A97" s="20" t="s">
        <v>5164</v>
      </c>
      <c r="B97" s="20" t="s">
        <v>5165</v>
      </c>
      <c r="C97" s="25">
        <v>1150000</v>
      </c>
      <c r="D97" s="22">
        <v>85</v>
      </c>
      <c r="E97" s="22">
        <v>49</v>
      </c>
      <c r="F97" s="22">
        <v>40</v>
      </c>
      <c r="G97" s="22">
        <v>16000</v>
      </c>
      <c r="H97" s="22" t="s">
        <v>5088</v>
      </c>
      <c r="I97" s="26">
        <f>+IF(H97='COSTOS VARIOS'!$C$1,'COSTOS VARIOS'!$C$2*'Precios ML'!V97,'COSTOS VARIOS'!$B$2*'Precios ML'!V97)</f>
        <v>457980</v>
      </c>
      <c r="J97" s="22">
        <v>0</v>
      </c>
      <c r="K97" s="27">
        <f t="shared" si="10"/>
        <v>10.4125</v>
      </c>
      <c r="L97" s="27">
        <f t="shared" si="11"/>
        <v>10.4125</v>
      </c>
      <c r="M97" s="26">
        <f>(INDEX(pesos!A:B,MATCH(L97,pesos!A:A,1),2))</f>
        <v>16200</v>
      </c>
      <c r="N97" s="26">
        <f>+R97*'COSTOS VARIOS'!$O$1</f>
        <v>218500</v>
      </c>
      <c r="O97" s="26">
        <f>+R97*'COSTOS VARIOS'!$O$2</f>
        <v>4715</v>
      </c>
      <c r="P97" s="26">
        <f>+R97*'COSTOS VARIOS'!$O$3</f>
        <v>17250</v>
      </c>
      <c r="Q97" s="26">
        <v>1</v>
      </c>
      <c r="R97" s="26">
        <f t="shared" si="12"/>
        <v>1150000</v>
      </c>
      <c r="S97" s="25">
        <f t="shared" si="13"/>
        <v>1864645</v>
      </c>
      <c r="T97" s="28">
        <f t="shared" si="14"/>
        <v>0.22806217805534024</v>
      </c>
      <c r="U97" s="29">
        <f t="shared" si="15"/>
        <v>2289900</v>
      </c>
      <c r="V97" s="26">
        <f>+INDEX('LISTA DE PRECIOS EKM '!A:K,MATCH('Precios ML'!B97,'LISTA DE PRECIOS EKM '!A:A,0),8)</f>
        <v>2289900</v>
      </c>
      <c r="W97" s="26">
        <f t="shared" si="16"/>
        <v>2289900</v>
      </c>
      <c r="X97" s="26">
        <f t="shared" si="17"/>
        <v>0</v>
      </c>
      <c r="Y97" s="26"/>
      <c r="Z97" s="26">
        <f t="shared" si="18"/>
        <v>2289900</v>
      </c>
      <c r="AA97" s="30">
        <f t="shared" si="19"/>
        <v>0.99121739130434783</v>
      </c>
    </row>
    <row r="98" spans="1:27">
      <c r="A98" s="20" t="s">
        <v>5166</v>
      </c>
      <c r="B98" s="20" t="s">
        <v>5167</v>
      </c>
      <c r="C98" s="25">
        <v>1150000</v>
      </c>
      <c r="D98" s="22">
        <v>85</v>
      </c>
      <c r="E98" s="22">
        <v>49</v>
      </c>
      <c r="F98" s="22">
        <v>40</v>
      </c>
      <c r="G98" s="22">
        <v>16000</v>
      </c>
      <c r="H98" s="22" t="s">
        <v>5088</v>
      </c>
      <c r="I98" s="26">
        <f>+IF(H98='COSTOS VARIOS'!$C$1,'COSTOS VARIOS'!$C$2*'Precios ML'!V98,'COSTOS VARIOS'!$B$2*'Precios ML'!V98)</f>
        <v>457980</v>
      </c>
      <c r="J98" s="22">
        <v>0</v>
      </c>
      <c r="K98" s="27">
        <f t="shared" si="10"/>
        <v>10.4125</v>
      </c>
      <c r="L98" s="27">
        <f t="shared" si="11"/>
        <v>10.4125</v>
      </c>
      <c r="M98" s="26">
        <f>(INDEX(pesos!A:B,MATCH(L98,pesos!A:A,1),2))</f>
        <v>16200</v>
      </c>
      <c r="N98" s="26">
        <f>+R98*'COSTOS VARIOS'!$O$1</f>
        <v>218500</v>
      </c>
      <c r="O98" s="26">
        <f>+R98*'COSTOS VARIOS'!$O$2</f>
        <v>4715</v>
      </c>
      <c r="P98" s="26">
        <f>+R98*'COSTOS VARIOS'!$O$3</f>
        <v>17250</v>
      </c>
      <c r="Q98" s="26">
        <v>1</v>
      </c>
      <c r="R98" s="26">
        <f t="shared" si="12"/>
        <v>1150000</v>
      </c>
      <c r="S98" s="25">
        <f t="shared" si="13"/>
        <v>1864645</v>
      </c>
      <c r="T98" s="28">
        <f t="shared" si="14"/>
        <v>0.22806217805534024</v>
      </c>
      <c r="U98" s="29">
        <f t="shared" si="15"/>
        <v>2289900</v>
      </c>
      <c r="V98" s="26">
        <f>+INDEX('LISTA DE PRECIOS EKM '!A:K,MATCH('Precios ML'!B98,'LISTA DE PRECIOS EKM '!A:A,0),8)</f>
        <v>2289900</v>
      </c>
      <c r="W98" s="26">
        <f t="shared" si="16"/>
        <v>2289900</v>
      </c>
      <c r="X98" s="26">
        <f t="shared" si="17"/>
        <v>0</v>
      </c>
      <c r="Y98" s="26"/>
      <c r="Z98" s="26">
        <f t="shared" si="18"/>
        <v>2289900</v>
      </c>
      <c r="AA98" s="30">
        <f t="shared" si="19"/>
        <v>0.99121739130434783</v>
      </c>
    </row>
    <row r="99" spans="1:27">
      <c r="A99" s="20" t="s">
        <v>5166</v>
      </c>
      <c r="B99" s="20" t="s">
        <v>5167</v>
      </c>
      <c r="C99" s="25">
        <v>1150000</v>
      </c>
      <c r="D99" s="22">
        <v>85</v>
      </c>
      <c r="E99" s="22">
        <v>49</v>
      </c>
      <c r="F99" s="22">
        <v>40</v>
      </c>
      <c r="G99" s="22">
        <v>16000</v>
      </c>
      <c r="H99" s="22" t="s">
        <v>5088</v>
      </c>
      <c r="I99" s="26">
        <f>+IF(H99='COSTOS VARIOS'!$C$1,'COSTOS VARIOS'!$C$2*'Precios ML'!V99,'COSTOS VARIOS'!$B$2*'Precios ML'!V99)</f>
        <v>457980</v>
      </c>
      <c r="J99" s="22">
        <v>0</v>
      </c>
      <c r="K99" s="27">
        <f t="shared" si="10"/>
        <v>10.4125</v>
      </c>
      <c r="L99" s="27">
        <f t="shared" si="11"/>
        <v>10.4125</v>
      </c>
      <c r="M99" s="26">
        <f>(INDEX(pesos!A:B,MATCH(L99,pesos!A:A,1),2))</f>
        <v>16200</v>
      </c>
      <c r="N99" s="26">
        <f>+R99*'COSTOS VARIOS'!$O$1</f>
        <v>218500</v>
      </c>
      <c r="O99" s="26">
        <f>+R99*'COSTOS VARIOS'!$O$2</f>
        <v>4715</v>
      </c>
      <c r="P99" s="26">
        <f>+R99*'COSTOS VARIOS'!$O$3</f>
        <v>17250</v>
      </c>
      <c r="Q99" s="26">
        <v>1</v>
      </c>
      <c r="R99" s="26">
        <f t="shared" si="12"/>
        <v>1150000</v>
      </c>
      <c r="S99" s="25">
        <f t="shared" si="13"/>
        <v>1864645</v>
      </c>
      <c r="T99" s="28">
        <f t="shared" si="14"/>
        <v>0.22806217805534024</v>
      </c>
      <c r="U99" s="29">
        <f t="shared" si="15"/>
        <v>2289900</v>
      </c>
      <c r="V99" s="26">
        <f>+INDEX('LISTA DE PRECIOS EKM '!A:K,MATCH('Precios ML'!B99,'LISTA DE PRECIOS EKM '!A:A,0),8)</f>
        <v>2289900</v>
      </c>
      <c r="W99" s="26">
        <f t="shared" si="16"/>
        <v>2289900</v>
      </c>
      <c r="X99" s="26">
        <f t="shared" si="17"/>
        <v>0</v>
      </c>
      <c r="Y99" s="26"/>
      <c r="Z99" s="26">
        <f t="shared" si="18"/>
        <v>2289900</v>
      </c>
      <c r="AA99" s="30">
        <f t="shared" si="19"/>
        <v>0.99121739130434783</v>
      </c>
    </row>
    <row r="100" spans="1:27">
      <c r="A100" s="20" t="s">
        <v>5168</v>
      </c>
      <c r="B100" s="20" t="s">
        <v>5169</v>
      </c>
      <c r="C100" s="25">
        <v>1150000</v>
      </c>
      <c r="D100" s="22">
        <v>85</v>
      </c>
      <c r="E100" s="22">
        <v>49</v>
      </c>
      <c r="F100" s="22">
        <v>40</v>
      </c>
      <c r="G100" s="22">
        <v>16000</v>
      </c>
      <c r="H100" s="22" t="s">
        <v>5088</v>
      </c>
      <c r="I100" s="26">
        <f>+IF(H100='COSTOS VARIOS'!$C$1,'COSTOS VARIOS'!$C$2*'Precios ML'!V100,'COSTOS VARIOS'!$B$2*'Precios ML'!V100)</f>
        <v>457980</v>
      </c>
      <c r="J100" s="22">
        <v>0</v>
      </c>
      <c r="K100" s="27">
        <f t="shared" si="10"/>
        <v>10.4125</v>
      </c>
      <c r="L100" s="27">
        <f t="shared" si="11"/>
        <v>10.4125</v>
      </c>
      <c r="M100" s="26">
        <f>(INDEX(pesos!A:B,MATCH(L100,pesos!A:A,1),2))</f>
        <v>16200</v>
      </c>
      <c r="N100" s="26">
        <f>+R100*'COSTOS VARIOS'!$O$1</f>
        <v>218500</v>
      </c>
      <c r="O100" s="26">
        <f>+R100*'COSTOS VARIOS'!$O$2</f>
        <v>4715</v>
      </c>
      <c r="P100" s="26">
        <f>+R100*'COSTOS VARIOS'!$O$3</f>
        <v>17250</v>
      </c>
      <c r="Q100" s="26">
        <v>1</v>
      </c>
      <c r="R100" s="26">
        <f t="shared" si="12"/>
        <v>1150000</v>
      </c>
      <c r="S100" s="25">
        <f t="shared" si="13"/>
        <v>1864645</v>
      </c>
      <c r="T100" s="28">
        <f t="shared" si="14"/>
        <v>0.22806217805534024</v>
      </c>
      <c r="U100" s="29">
        <f t="shared" si="15"/>
        <v>2289900</v>
      </c>
      <c r="V100" s="26">
        <f>+INDEX('LISTA DE PRECIOS EKM '!A:K,MATCH('Precios ML'!B100,'LISTA DE PRECIOS EKM '!A:A,0),8)</f>
        <v>2289900</v>
      </c>
      <c r="W100" s="26">
        <f t="shared" si="16"/>
        <v>2289900</v>
      </c>
      <c r="X100" s="26">
        <f t="shared" si="17"/>
        <v>0</v>
      </c>
      <c r="Y100" s="26"/>
      <c r="Z100" s="26">
        <f t="shared" si="18"/>
        <v>2289900</v>
      </c>
      <c r="AA100" s="30">
        <f t="shared" si="19"/>
        <v>0.99121739130434783</v>
      </c>
    </row>
    <row r="101" spans="1:27">
      <c r="A101" s="20" t="s">
        <v>5168</v>
      </c>
      <c r="B101" s="20" t="s">
        <v>5169</v>
      </c>
      <c r="C101" s="25">
        <v>1150000</v>
      </c>
      <c r="D101" s="22">
        <v>85</v>
      </c>
      <c r="E101" s="22">
        <v>49</v>
      </c>
      <c r="F101" s="22">
        <v>40</v>
      </c>
      <c r="G101" s="22">
        <v>16000</v>
      </c>
      <c r="H101" s="22" t="s">
        <v>5088</v>
      </c>
      <c r="I101" s="26">
        <f>+IF(H101='COSTOS VARIOS'!$C$1,'COSTOS VARIOS'!$C$2*'Precios ML'!V101,'COSTOS VARIOS'!$B$2*'Precios ML'!V101)</f>
        <v>457980</v>
      </c>
      <c r="J101" s="22">
        <v>0</v>
      </c>
      <c r="K101" s="27">
        <f t="shared" si="10"/>
        <v>10.4125</v>
      </c>
      <c r="L101" s="27">
        <f t="shared" si="11"/>
        <v>10.4125</v>
      </c>
      <c r="M101" s="26">
        <f>(INDEX(pesos!A:B,MATCH(L101,pesos!A:A,1),2))</f>
        <v>16200</v>
      </c>
      <c r="N101" s="26">
        <f>+R101*'COSTOS VARIOS'!$O$1</f>
        <v>218500</v>
      </c>
      <c r="O101" s="26">
        <f>+R101*'COSTOS VARIOS'!$O$2</f>
        <v>4715</v>
      </c>
      <c r="P101" s="26">
        <f>+R101*'COSTOS VARIOS'!$O$3</f>
        <v>17250</v>
      </c>
      <c r="Q101" s="26">
        <v>1</v>
      </c>
      <c r="R101" s="26">
        <f t="shared" si="12"/>
        <v>1150000</v>
      </c>
      <c r="S101" s="25">
        <f t="shared" si="13"/>
        <v>1864645</v>
      </c>
      <c r="T101" s="28">
        <f t="shared" si="14"/>
        <v>0.22806217805534024</v>
      </c>
      <c r="U101" s="29">
        <f t="shared" si="15"/>
        <v>2289900</v>
      </c>
      <c r="V101" s="26">
        <f>+INDEX('LISTA DE PRECIOS EKM '!A:K,MATCH('Precios ML'!B101,'LISTA DE PRECIOS EKM '!A:A,0),8)</f>
        <v>2289900</v>
      </c>
      <c r="W101" s="26">
        <f t="shared" si="16"/>
        <v>2289900</v>
      </c>
      <c r="X101" s="26">
        <f t="shared" si="17"/>
        <v>0</v>
      </c>
      <c r="Y101" s="26"/>
      <c r="Z101" s="26">
        <f t="shared" si="18"/>
        <v>2289900</v>
      </c>
      <c r="AA101" s="30">
        <f t="shared" si="19"/>
        <v>0.99121739130434783</v>
      </c>
    </row>
    <row r="102" spans="1:27">
      <c r="A102" s="20" t="s">
        <v>5170</v>
      </c>
      <c r="B102" s="20" t="s">
        <v>5171</v>
      </c>
      <c r="C102" s="25">
        <v>1150000</v>
      </c>
      <c r="D102" s="22">
        <v>85</v>
      </c>
      <c r="E102" s="22">
        <v>49</v>
      </c>
      <c r="F102" s="22">
        <v>40</v>
      </c>
      <c r="G102" s="22">
        <v>16000</v>
      </c>
      <c r="H102" s="22" t="s">
        <v>5088</v>
      </c>
      <c r="I102" s="26">
        <f>+IF(H102='COSTOS VARIOS'!$C$1,'COSTOS VARIOS'!$C$2*'Precios ML'!V102,'COSTOS VARIOS'!$B$2*'Precios ML'!V102)</f>
        <v>457980</v>
      </c>
      <c r="J102" s="22">
        <v>0</v>
      </c>
      <c r="K102" s="27">
        <f t="shared" si="10"/>
        <v>10.4125</v>
      </c>
      <c r="L102" s="27">
        <f t="shared" si="11"/>
        <v>10.4125</v>
      </c>
      <c r="M102" s="26">
        <f>(INDEX(pesos!A:B,MATCH(L102,pesos!A:A,1),2))</f>
        <v>16200</v>
      </c>
      <c r="N102" s="26">
        <f>+R102*'COSTOS VARIOS'!$O$1</f>
        <v>218500</v>
      </c>
      <c r="O102" s="26">
        <f>+R102*'COSTOS VARIOS'!$O$2</f>
        <v>4715</v>
      </c>
      <c r="P102" s="26">
        <f>+R102*'COSTOS VARIOS'!$O$3</f>
        <v>17250</v>
      </c>
      <c r="Q102" s="26">
        <v>1</v>
      </c>
      <c r="R102" s="26">
        <f t="shared" si="12"/>
        <v>1150000</v>
      </c>
      <c r="S102" s="25">
        <f t="shared" si="13"/>
        <v>1864645</v>
      </c>
      <c r="T102" s="28">
        <f t="shared" si="14"/>
        <v>0.22806217805534024</v>
      </c>
      <c r="U102" s="29">
        <f t="shared" si="15"/>
        <v>2289900</v>
      </c>
      <c r="V102" s="26">
        <f>+INDEX('LISTA DE PRECIOS EKM '!A:K,MATCH('Precios ML'!B102,'LISTA DE PRECIOS EKM '!A:A,0),8)</f>
        <v>2289900</v>
      </c>
      <c r="W102" s="26">
        <f t="shared" si="16"/>
        <v>2289900</v>
      </c>
      <c r="X102" s="26">
        <f t="shared" si="17"/>
        <v>0</v>
      </c>
      <c r="Y102" s="26"/>
      <c r="Z102" s="26">
        <f t="shared" si="18"/>
        <v>2289900</v>
      </c>
      <c r="AA102" s="30">
        <f t="shared" si="19"/>
        <v>0.99121739130434783</v>
      </c>
    </row>
    <row r="103" spans="1:27">
      <c r="A103" s="20" t="s">
        <v>5170</v>
      </c>
      <c r="B103" s="20" t="s">
        <v>5171</v>
      </c>
      <c r="C103" s="25">
        <v>1150000</v>
      </c>
      <c r="D103" s="22">
        <v>85</v>
      </c>
      <c r="E103" s="22">
        <v>49</v>
      </c>
      <c r="F103" s="22">
        <v>40</v>
      </c>
      <c r="G103" s="22">
        <v>16000</v>
      </c>
      <c r="H103" s="22" t="s">
        <v>5088</v>
      </c>
      <c r="I103" s="26">
        <f>+IF(H103='COSTOS VARIOS'!$C$1,'COSTOS VARIOS'!$C$2*'Precios ML'!V103,'COSTOS VARIOS'!$B$2*'Precios ML'!V103)</f>
        <v>457980</v>
      </c>
      <c r="J103" s="22">
        <v>0</v>
      </c>
      <c r="K103" s="27">
        <f t="shared" si="10"/>
        <v>10.4125</v>
      </c>
      <c r="L103" s="27">
        <f t="shared" si="11"/>
        <v>10.4125</v>
      </c>
      <c r="M103" s="26">
        <f>(INDEX(pesos!A:B,MATCH(L103,pesos!A:A,1),2))</f>
        <v>16200</v>
      </c>
      <c r="N103" s="26">
        <f>+R103*'COSTOS VARIOS'!$O$1</f>
        <v>218500</v>
      </c>
      <c r="O103" s="26">
        <f>+R103*'COSTOS VARIOS'!$O$2</f>
        <v>4715</v>
      </c>
      <c r="P103" s="26">
        <f>+R103*'COSTOS VARIOS'!$O$3</f>
        <v>17250</v>
      </c>
      <c r="Q103" s="26">
        <v>1</v>
      </c>
      <c r="R103" s="26">
        <f t="shared" si="12"/>
        <v>1150000</v>
      </c>
      <c r="S103" s="25">
        <f t="shared" si="13"/>
        <v>1864645</v>
      </c>
      <c r="T103" s="28">
        <f t="shared" si="14"/>
        <v>0.22806217805534024</v>
      </c>
      <c r="U103" s="29">
        <f t="shared" si="15"/>
        <v>2289900</v>
      </c>
      <c r="V103" s="26">
        <f>+INDEX('LISTA DE PRECIOS EKM '!A:K,MATCH('Precios ML'!B103,'LISTA DE PRECIOS EKM '!A:A,0),8)</f>
        <v>2289900</v>
      </c>
      <c r="W103" s="26">
        <f t="shared" si="16"/>
        <v>2289900</v>
      </c>
      <c r="X103" s="26">
        <f t="shared" si="17"/>
        <v>0</v>
      </c>
      <c r="Y103" s="26"/>
      <c r="Z103" s="26">
        <f t="shared" si="18"/>
        <v>2289900</v>
      </c>
      <c r="AA103" s="30">
        <f t="shared" si="19"/>
        <v>0.99121739130434783</v>
      </c>
    </row>
    <row r="104" spans="1:27">
      <c r="A104" s="20" t="s">
        <v>5172</v>
      </c>
      <c r="B104" s="20" t="s">
        <v>5173</v>
      </c>
      <c r="C104" s="25">
        <v>1390000</v>
      </c>
      <c r="D104" s="22">
        <v>85</v>
      </c>
      <c r="E104" s="22">
        <v>49</v>
      </c>
      <c r="F104" s="22">
        <v>40</v>
      </c>
      <c r="G104" s="22">
        <v>16000</v>
      </c>
      <c r="H104" s="22" t="s">
        <v>5088</v>
      </c>
      <c r="I104" s="26">
        <f>+IF(H104='COSTOS VARIOS'!$C$1,'COSTOS VARIOS'!$C$2*'Precios ML'!V104,'COSTOS VARIOS'!$B$2*'Precios ML'!V104)</f>
        <v>665980</v>
      </c>
      <c r="J104" s="22">
        <v>0</v>
      </c>
      <c r="K104" s="27">
        <f t="shared" si="10"/>
        <v>10.4125</v>
      </c>
      <c r="L104" s="27">
        <f t="shared" si="11"/>
        <v>10.4125</v>
      </c>
      <c r="M104" s="26">
        <f>(INDEX(pesos!A:B,MATCH(L104,pesos!A:A,1),2))</f>
        <v>16200</v>
      </c>
      <c r="N104" s="26">
        <f>+R104*'COSTOS VARIOS'!$O$1</f>
        <v>264100</v>
      </c>
      <c r="O104" s="26">
        <f>+R104*'COSTOS VARIOS'!$O$2</f>
        <v>5699.0000000000009</v>
      </c>
      <c r="P104" s="26">
        <f>+R104*'COSTOS VARIOS'!$O$3</f>
        <v>20850</v>
      </c>
      <c r="Q104" s="26">
        <v>1</v>
      </c>
      <c r="R104" s="26">
        <f t="shared" si="12"/>
        <v>1390000</v>
      </c>
      <c r="S104" s="25">
        <f t="shared" si="13"/>
        <v>2362829</v>
      </c>
      <c r="T104" s="28">
        <f t="shared" si="14"/>
        <v>0.40928522546489821</v>
      </c>
      <c r="U104" s="29">
        <f t="shared" si="15"/>
        <v>3329900</v>
      </c>
      <c r="V104" s="26">
        <f>+INDEX('LISTA DE PRECIOS EKM '!A:K,MATCH('Precios ML'!B104,'LISTA DE PRECIOS EKM '!A:A,0),8)</f>
        <v>3329900</v>
      </c>
      <c r="W104" s="26">
        <f t="shared" si="16"/>
        <v>3329900</v>
      </c>
      <c r="X104" s="26">
        <f t="shared" si="17"/>
        <v>0</v>
      </c>
      <c r="Y104" s="26"/>
      <c r="Z104" s="26">
        <f t="shared" si="18"/>
        <v>3329900</v>
      </c>
      <c r="AA104" s="30">
        <f t="shared" si="19"/>
        <v>1.3956115107913667</v>
      </c>
    </row>
    <row r="105" spans="1:27">
      <c r="A105" s="20" t="s">
        <v>5172</v>
      </c>
      <c r="B105" s="20" t="s">
        <v>5173</v>
      </c>
      <c r="C105" s="25">
        <v>1390000</v>
      </c>
      <c r="D105" s="22">
        <v>85</v>
      </c>
      <c r="E105" s="22">
        <v>49</v>
      </c>
      <c r="F105" s="22">
        <v>40</v>
      </c>
      <c r="G105" s="22">
        <v>16000</v>
      </c>
      <c r="H105" s="22" t="s">
        <v>5088</v>
      </c>
      <c r="I105" s="26">
        <f>+IF(H105='COSTOS VARIOS'!$C$1,'COSTOS VARIOS'!$C$2*'Precios ML'!V105,'COSTOS VARIOS'!$B$2*'Precios ML'!V105)</f>
        <v>665980</v>
      </c>
      <c r="J105" s="22">
        <v>0</v>
      </c>
      <c r="K105" s="27">
        <f t="shared" si="10"/>
        <v>10.4125</v>
      </c>
      <c r="L105" s="27">
        <f t="shared" si="11"/>
        <v>10.4125</v>
      </c>
      <c r="M105" s="26">
        <f>(INDEX(pesos!A:B,MATCH(L105,pesos!A:A,1),2))</f>
        <v>16200</v>
      </c>
      <c r="N105" s="26">
        <f>+R105*'COSTOS VARIOS'!$O$1</f>
        <v>264100</v>
      </c>
      <c r="O105" s="26">
        <f>+R105*'COSTOS VARIOS'!$O$2</f>
        <v>5699.0000000000009</v>
      </c>
      <c r="P105" s="26">
        <f>+R105*'COSTOS VARIOS'!$O$3</f>
        <v>20850</v>
      </c>
      <c r="Q105" s="26">
        <v>1</v>
      </c>
      <c r="R105" s="26">
        <f t="shared" si="12"/>
        <v>1390000</v>
      </c>
      <c r="S105" s="25">
        <f t="shared" si="13"/>
        <v>2362829</v>
      </c>
      <c r="T105" s="28">
        <f t="shared" si="14"/>
        <v>0.40928522546489821</v>
      </c>
      <c r="U105" s="29">
        <f t="shared" si="15"/>
        <v>3329900</v>
      </c>
      <c r="V105" s="26">
        <f>+INDEX('LISTA DE PRECIOS EKM '!A:K,MATCH('Precios ML'!B105,'LISTA DE PRECIOS EKM '!A:A,0),8)</f>
        <v>3329900</v>
      </c>
      <c r="W105" s="26">
        <f t="shared" si="16"/>
        <v>3329900</v>
      </c>
      <c r="X105" s="26">
        <f t="shared" si="17"/>
        <v>0</v>
      </c>
      <c r="Y105" s="26"/>
      <c r="Z105" s="26">
        <f t="shared" si="18"/>
        <v>3329900</v>
      </c>
      <c r="AA105" s="30">
        <f t="shared" si="19"/>
        <v>1.3956115107913667</v>
      </c>
    </row>
    <row r="106" spans="1:27">
      <c r="A106" s="20" t="s">
        <v>5174</v>
      </c>
      <c r="B106" s="20" t="s">
        <v>5175</v>
      </c>
      <c r="C106" s="25">
        <v>1390000</v>
      </c>
      <c r="D106" s="22">
        <v>85</v>
      </c>
      <c r="E106" s="22">
        <v>49</v>
      </c>
      <c r="F106" s="22">
        <v>40</v>
      </c>
      <c r="G106" s="22">
        <v>16000</v>
      </c>
      <c r="H106" s="22" t="s">
        <v>5088</v>
      </c>
      <c r="I106" s="26">
        <f>+IF(H106='COSTOS VARIOS'!$C$1,'COSTOS VARIOS'!$C$2*'Precios ML'!V106,'COSTOS VARIOS'!$B$2*'Precios ML'!V106)</f>
        <v>665980</v>
      </c>
      <c r="J106" s="22">
        <v>0</v>
      </c>
      <c r="K106" s="27">
        <f t="shared" si="10"/>
        <v>10.4125</v>
      </c>
      <c r="L106" s="27">
        <f t="shared" si="11"/>
        <v>10.4125</v>
      </c>
      <c r="M106" s="26">
        <f>(INDEX(pesos!A:B,MATCH(L106,pesos!A:A,1),2))</f>
        <v>16200</v>
      </c>
      <c r="N106" s="26">
        <f>+R106*'COSTOS VARIOS'!$O$1</f>
        <v>264100</v>
      </c>
      <c r="O106" s="26">
        <f>+R106*'COSTOS VARIOS'!$O$2</f>
        <v>5699.0000000000009</v>
      </c>
      <c r="P106" s="26">
        <f>+R106*'COSTOS VARIOS'!$O$3</f>
        <v>20850</v>
      </c>
      <c r="Q106" s="26">
        <v>1</v>
      </c>
      <c r="R106" s="26">
        <f t="shared" si="12"/>
        <v>1390000</v>
      </c>
      <c r="S106" s="25">
        <f t="shared" si="13"/>
        <v>2362829</v>
      </c>
      <c r="T106" s="28">
        <f t="shared" si="14"/>
        <v>0.40928522546489821</v>
      </c>
      <c r="U106" s="29">
        <f t="shared" si="15"/>
        <v>3329900</v>
      </c>
      <c r="V106" s="26">
        <f>+INDEX('LISTA DE PRECIOS EKM '!A:K,MATCH('Precios ML'!B106,'LISTA DE PRECIOS EKM '!A:A,0),8)</f>
        <v>3329900</v>
      </c>
      <c r="W106" s="26">
        <f t="shared" si="16"/>
        <v>3329900</v>
      </c>
      <c r="X106" s="26">
        <f t="shared" si="17"/>
        <v>0</v>
      </c>
      <c r="Y106" s="26"/>
      <c r="Z106" s="26">
        <f t="shared" si="18"/>
        <v>3329900</v>
      </c>
      <c r="AA106" s="30">
        <f t="shared" si="19"/>
        <v>1.3956115107913667</v>
      </c>
    </row>
    <row r="107" spans="1:27">
      <c r="A107" s="20" t="s">
        <v>5174</v>
      </c>
      <c r="B107" s="20" t="s">
        <v>5175</v>
      </c>
      <c r="C107" s="25">
        <v>1390000</v>
      </c>
      <c r="D107" s="22">
        <v>85</v>
      </c>
      <c r="E107" s="22">
        <v>49</v>
      </c>
      <c r="F107" s="22">
        <v>40</v>
      </c>
      <c r="G107" s="22">
        <v>16000</v>
      </c>
      <c r="H107" s="22" t="s">
        <v>5088</v>
      </c>
      <c r="I107" s="26">
        <f>+IF(H107='COSTOS VARIOS'!$C$1,'COSTOS VARIOS'!$C$2*'Precios ML'!V107,'COSTOS VARIOS'!$B$2*'Precios ML'!V107)</f>
        <v>665980</v>
      </c>
      <c r="J107" s="22">
        <v>0</v>
      </c>
      <c r="K107" s="27">
        <f t="shared" si="10"/>
        <v>10.4125</v>
      </c>
      <c r="L107" s="27">
        <f t="shared" si="11"/>
        <v>10.4125</v>
      </c>
      <c r="M107" s="26">
        <f>(INDEX(pesos!A:B,MATCH(L107,pesos!A:A,1),2))</f>
        <v>16200</v>
      </c>
      <c r="N107" s="26">
        <f>+R107*'COSTOS VARIOS'!$O$1</f>
        <v>264100</v>
      </c>
      <c r="O107" s="26">
        <f>+R107*'COSTOS VARIOS'!$O$2</f>
        <v>5699.0000000000009</v>
      </c>
      <c r="P107" s="26">
        <f>+R107*'COSTOS VARIOS'!$O$3</f>
        <v>20850</v>
      </c>
      <c r="Q107" s="26">
        <v>1</v>
      </c>
      <c r="R107" s="26">
        <f t="shared" si="12"/>
        <v>1390000</v>
      </c>
      <c r="S107" s="25">
        <f t="shared" si="13"/>
        <v>2362829</v>
      </c>
      <c r="T107" s="28">
        <f t="shared" si="14"/>
        <v>0.40928522546489821</v>
      </c>
      <c r="U107" s="29">
        <f t="shared" si="15"/>
        <v>3329900</v>
      </c>
      <c r="V107" s="26">
        <f>+INDEX('LISTA DE PRECIOS EKM '!A:K,MATCH('Precios ML'!B107,'LISTA DE PRECIOS EKM '!A:A,0),8)</f>
        <v>3329900</v>
      </c>
      <c r="W107" s="26">
        <f t="shared" si="16"/>
        <v>3329900</v>
      </c>
      <c r="X107" s="26">
        <f t="shared" si="17"/>
        <v>0</v>
      </c>
      <c r="Y107" s="26"/>
      <c r="Z107" s="26">
        <f t="shared" si="18"/>
        <v>3329900</v>
      </c>
      <c r="AA107" s="30">
        <f t="shared" si="19"/>
        <v>1.3956115107913667</v>
      </c>
    </row>
    <row r="108" spans="1:27">
      <c r="A108" s="20" t="s">
        <v>5176</v>
      </c>
      <c r="B108" s="20" t="s">
        <v>5177</v>
      </c>
      <c r="C108" s="25">
        <v>1150000</v>
      </c>
      <c r="D108" s="22">
        <v>85</v>
      </c>
      <c r="E108" s="22">
        <v>49</v>
      </c>
      <c r="F108" s="22">
        <v>40</v>
      </c>
      <c r="G108" s="22">
        <v>16000</v>
      </c>
      <c r="H108" s="22" t="s">
        <v>5088</v>
      </c>
      <c r="I108" s="26">
        <f>+IF(H108='COSTOS VARIOS'!$C$1,'COSTOS VARIOS'!$C$2*'Precios ML'!V108,'COSTOS VARIOS'!$B$2*'Precios ML'!V108)</f>
        <v>519980</v>
      </c>
      <c r="J108" s="22">
        <v>0</v>
      </c>
      <c r="K108" s="27">
        <f t="shared" si="10"/>
        <v>10.4125</v>
      </c>
      <c r="L108" s="27">
        <f t="shared" si="11"/>
        <v>10.4125</v>
      </c>
      <c r="M108" s="26">
        <f>(INDEX(pesos!A:B,MATCH(L108,pesos!A:A,1),2))</f>
        <v>16200</v>
      </c>
      <c r="N108" s="26">
        <f>+R108*'COSTOS VARIOS'!$O$1</f>
        <v>218500</v>
      </c>
      <c r="O108" s="26">
        <f>+R108*'COSTOS VARIOS'!$O$2</f>
        <v>4715</v>
      </c>
      <c r="P108" s="26">
        <f>+R108*'COSTOS VARIOS'!$O$3</f>
        <v>17250</v>
      </c>
      <c r="Q108" s="26">
        <v>1</v>
      </c>
      <c r="R108" s="26">
        <f t="shared" si="12"/>
        <v>1150000</v>
      </c>
      <c r="S108" s="25">
        <f t="shared" si="13"/>
        <v>1926645</v>
      </c>
      <c r="T108" s="28">
        <f t="shared" si="14"/>
        <v>0.34944424115496098</v>
      </c>
      <c r="U108" s="29">
        <f t="shared" si="15"/>
        <v>2599900</v>
      </c>
      <c r="V108" s="26">
        <f>+INDEX('LISTA DE PRECIOS EKM '!A:K,MATCH('Precios ML'!B108,'LISTA DE PRECIOS EKM '!A:A,0),8)</f>
        <v>2599900</v>
      </c>
      <c r="W108" s="26">
        <f t="shared" si="16"/>
        <v>2599900</v>
      </c>
      <c r="X108" s="26">
        <f t="shared" si="17"/>
        <v>0</v>
      </c>
      <c r="Y108" s="26"/>
      <c r="Z108" s="26">
        <f t="shared" si="18"/>
        <v>2599900</v>
      </c>
      <c r="AA108" s="30">
        <f t="shared" si="19"/>
        <v>1.260782608695652</v>
      </c>
    </row>
    <row r="109" spans="1:27">
      <c r="A109" s="20" t="s">
        <v>5176</v>
      </c>
      <c r="B109" s="20" t="s">
        <v>5177</v>
      </c>
      <c r="C109" s="25">
        <v>1150000</v>
      </c>
      <c r="D109" s="22">
        <v>85</v>
      </c>
      <c r="E109" s="22">
        <v>49</v>
      </c>
      <c r="F109" s="22">
        <v>40</v>
      </c>
      <c r="G109" s="22">
        <v>16000</v>
      </c>
      <c r="H109" s="22" t="s">
        <v>5088</v>
      </c>
      <c r="I109" s="26">
        <f>+IF(H109='COSTOS VARIOS'!$C$1,'COSTOS VARIOS'!$C$2*'Precios ML'!V109,'COSTOS VARIOS'!$B$2*'Precios ML'!V109)</f>
        <v>519980</v>
      </c>
      <c r="J109" s="22">
        <v>0</v>
      </c>
      <c r="K109" s="27">
        <f t="shared" si="10"/>
        <v>10.4125</v>
      </c>
      <c r="L109" s="27">
        <f t="shared" si="11"/>
        <v>10.4125</v>
      </c>
      <c r="M109" s="26">
        <f>(INDEX(pesos!A:B,MATCH(L109,pesos!A:A,1),2))</f>
        <v>16200</v>
      </c>
      <c r="N109" s="26">
        <f>+R109*'COSTOS VARIOS'!$O$1</f>
        <v>218500</v>
      </c>
      <c r="O109" s="26">
        <f>+R109*'COSTOS VARIOS'!$O$2</f>
        <v>4715</v>
      </c>
      <c r="P109" s="26">
        <f>+R109*'COSTOS VARIOS'!$O$3</f>
        <v>17250</v>
      </c>
      <c r="Q109" s="26">
        <v>1</v>
      </c>
      <c r="R109" s="26">
        <f t="shared" si="12"/>
        <v>1150000</v>
      </c>
      <c r="S109" s="25">
        <f t="shared" si="13"/>
        <v>1926645</v>
      </c>
      <c r="T109" s="28">
        <f t="shared" si="14"/>
        <v>0.34944424115496098</v>
      </c>
      <c r="U109" s="29">
        <f t="shared" si="15"/>
        <v>2599900</v>
      </c>
      <c r="V109" s="26">
        <f>+INDEX('LISTA DE PRECIOS EKM '!A:K,MATCH('Precios ML'!B109,'LISTA DE PRECIOS EKM '!A:A,0),8)</f>
        <v>2599900</v>
      </c>
      <c r="W109" s="26">
        <f t="shared" si="16"/>
        <v>2599900</v>
      </c>
      <c r="X109" s="26">
        <f t="shared" si="17"/>
        <v>0</v>
      </c>
      <c r="Y109" s="26"/>
      <c r="Z109" s="26">
        <f t="shared" si="18"/>
        <v>2599900</v>
      </c>
      <c r="AA109" s="30">
        <f t="shared" si="19"/>
        <v>1.260782608695652</v>
      </c>
    </row>
    <row r="110" spans="1:27">
      <c r="A110" s="20" t="s">
        <v>5178</v>
      </c>
      <c r="B110" s="20" t="s">
        <v>5179</v>
      </c>
      <c r="C110" s="25">
        <v>1390000</v>
      </c>
      <c r="D110" s="22">
        <v>85</v>
      </c>
      <c r="E110" s="22">
        <v>49</v>
      </c>
      <c r="F110" s="22">
        <v>40</v>
      </c>
      <c r="G110" s="22">
        <v>16000</v>
      </c>
      <c r="H110" s="22" t="s">
        <v>5088</v>
      </c>
      <c r="I110" s="26">
        <f>+IF(H110='COSTOS VARIOS'!$C$1,'COSTOS VARIOS'!$C$2*'Precios ML'!V110,'COSTOS VARIOS'!$B$2*'Precios ML'!V110)</f>
        <v>665980</v>
      </c>
      <c r="J110" s="22">
        <v>0</v>
      </c>
      <c r="K110" s="27">
        <f t="shared" si="10"/>
        <v>10.4125</v>
      </c>
      <c r="L110" s="27">
        <f t="shared" si="11"/>
        <v>10.4125</v>
      </c>
      <c r="M110" s="26">
        <f>(INDEX(pesos!A:B,MATCH(L110,pesos!A:A,1),2))</f>
        <v>16200</v>
      </c>
      <c r="N110" s="26">
        <f>+R110*'COSTOS VARIOS'!$O$1</f>
        <v>264100</v>
      </c>
      <c r="O110" s="26">
        <f>+R110*'COSTOS VARIOS'!$O$2</f>
        <v>5699.0000000000009</v>
      </c>
      <c r="P110" s="26">
        <f>+R110*'COSTOS VARIOS'!$O$3</f>
        <v>20850</v>
      </c>
      <c r="Q110" s="26">
        <v>1</v>
      </c>
      <c r="R110" s="26">
        <f t="shared" si="12"/>
        <v>1390000</v>
      </c>
      <c r="S110" s="25">
        <f t="shared" si="13"/>
        <v>2362829</v>
      </c>
      <c r="T110" s="28">
        <f t="shared" si="14"/>
        <v>0.40928522546489821</v>
      </c>
      <c r="U110" s="29">
        <f t="shared" si="15"/>
        <v>3329900</v>
      </c>
      <c r="V110" s="26">
        <f>+INDEX('LISTA DE PRECIOS EKM '!A:K,MATCH('Precios ML'!B110,'LISTA DE PRECIOS EKM '!A:A,0),8)</f>
        <v>3329900</v>
      </c>
      <c r="W110" s="26">
        <f t="shared" si="16"/>
        <v>3329900</v>
      </c>
      <c r="X110" s="26">
        <f t="shared" si="17"/>
        <v>0</v>
      </c>
      <c r="Y110" s="26"/>
      <c r="Z110" s="26">
        <f t="shared" si="18"/>
        <v>3329900</v>
      </c>
      <c r="AA110" s="30">
        <f t="shared" si="19"/>
        <v>1.3956115107913667</v>
      </c>
    </row>
    <row r="111" spans="1:27">
      <c r="A111" s="20" t="s">
        <v>5178</v>
      </c>
      <c r="B111" s="20" t="s">
        <v>5179</v>
      </c>
      <c r="C111" s="25">
        <v>1390000</v>
      </c>
      <c r="D111" s="22">
        <v>85</v>
      </c>
      <c r="E111" s="22">
        <v>49</v>
      </c>
      <c r="F111" s="22">
        <v>40</v>
      </c>
      <c r="G111" s="22">
        <v>16000</v>
      </c>
      <c r="H111" s="22" t="s">
        <v>5088</v>
      </c>
      <c r="I111" s="26">
        <f>+IF(H111='COSTOS VARIOS'!$C$1,'COSTOS VARIOS'!$C$2*'Precios ML'!V111,'COSTOS VARIOS'!$B$2*'Precios ML'!V111)</f>
        <v>665980</v>
      </c>
      <c r="J111" s="22">
        <v>0</v>
      </c>
      <c r="K111" s="27">
        <f t="shared" si="10"/>
        <v>10.4125</v>
      </c>
      <c r="L111" s="27">
        <f t="shared" si="11"/>
        <v>10.4125</v>
      </c>
      <c r="M111" s="26">
        <f>(INDEX(pesos!A:B,MATCH(L111,pesos!A:A,1),2))</f>
        <v>16200</v>
      </c>
      <c r="N111" s="26">
        <f>+R111*'COSTOS VARIOS'!$O$1</f>
        <v>264100</v>
      </c>
      <c r="O111" s="26">
        <f>+R111*'COSTOS VARIOS'!$O$2</f>
        <v>5699.0000000000009</v>
      </c>
      <c r="P111" s="26">
        <f>+R111*'COSTOS VARIOS'!$O$3</f>
        <v>20850</v>
      </c>
      <c r="Q111" s="26">
        <v>1</v>
      </c>
      <c r="R111" s="26">
        <f t="shared" si="12"/>
        <v>1390000</v>
      </c>
      <c r="S111" s="25">
        <f t="shared" si="13"/>
        <v>2362829</v>
      </c>
      <c r="T111" s="28">
        <f t="shared" si="14"/>
        <v>0.40928522546489821</v>
      </c>
      <c r="U111" s="29">
        <f t="shared" si="15"/>
        <v>3329900</v>
      </c>
      <c r="V111" s="26">
        <f>+INDEX('LISTA DE PRECIOS EKM '!A:K,MATCH('Precios ML'!B111,'LISTA DE PRECIOS EKM '!A:A,0),8)</f>
        <v>3329900</v>
      </c>
      <c r="W111" s="26">
        <f t="shared" si="16"/>
        <v>3329900</v>
      </c>
      <c r="X111" s="26">
        <f t="shared" si="17"/>
        <v>0</v>
      </c>
      <c r="Y111" s="26"/>
      <c r="Z111" s="26">
        <f t="shared" si="18"/>
        <v>3329900</v>
      </c>
      <c r="AA111" s="30">
        <f t="shared" si="19"/>
        <v>1.3956115107913667</v>
      </c>
    </row>
    <row r="112" spans="1:27">
      <c r="A112" s="20" t="s">
        <v>5180</v>
      </c>
      <c r="B112" s="20" t="s">
        <v>5181</v>
      </c>
      <c r="C112" s="25">
        <v>1390000</v>
      </c>
      <c r="D112" s="22">
        <v>85</v>
      </c>
      <c r="E112" s="22">
        <v>49</v>
      </c>
      <c r="F112" s="22">
        <v>40</v>
      </c>
      <c r="G112" s="22">
        <v>16000</v>
      </c>
      <c r="H112" s="22" t="s">
        <v>5088</v>
      </c>
      <c r="I112" s="26">
        <f>+IF(H112='COSTOS VARIOS'!$C$1,'COSTOS VARIOS'!$C$2*'Precios ML'!V112,'COSTOS VARIOS'!$B$2*'Precios ML'!V112)</f>
        <v>665980</v>
      </c>
      <c r="J112" s="22">
        <v>0</v>
      </c>
      <c r="K112" s="27">
        <f t="shared" si="10"/>
        <v>10.4125</v>
      </c>
      <c r="L112" s="27">
        <f t="shared" si="11"/>
        <v>10.4125</v>
      </c>
      <c r="M112" s="26">
        <f>(INDEX(pesos!A:B,MATCH(L112,pesos!A:A,1),2))</f>
        <v>16200</v>
      </c>
      <c r="N112" s="26">
        <f>+R112*'COSTOS VARIOS'!$O$1</f>
        <v>264100</v>
      </c>
      <c r="O112" s="26">
        <f>+R112*'COSTOS VARIOS'!$O$2</f>
        <v>5699.0000000000009</v>
      </c>
      <c r="P112" s="26">
        <f>+R112*'COSTOS VARIOS'!$O$3</f>
        <v>20850</v>
      </c>
      <c r="Q112" s="26">
        <v>1</v>
      </c>
      <c r="R112" s="26">
        <f t="shared" si="12"/>
        <v>1390000</v>
      </c>
      <c r="S112" s="25">
        <f t="shared" si="13"/>
        <v>2362829</v>
      </c>
      <c r="T112" s="28">
        <f t="shared" si="14"/>
        <v>0.40928522546489821</v>
      </c>
      <c r="U112" s="29">
        <f t="shared" si="15"/>
        <v>3329900</v>
      </c>
      <c r="V112" s="26">
        <f>+INDEX('LISTA DE PRECIOS EKM '!A:K,MATCH('Precios ML'!B112,'LISTA DE PRECIOS EKM '!A:A,0),8)</f>
        <v>3329900</v>
      </c>
      <c r="W112" s="26">
        <f t="shared" si="16"/>
        <v>3329900</v>
      </c>
      <c r="X112" s="26">
        <f t="shared" si="17"/>
        <v>0</v>
      </c>
      <c r="Y112" s="26"/>
      <c r="Z112" s="26">
        <f t="shared" si="18"/>
        <v>3329900</v>
      </c>
      <c r="AA112" s="30">
        <f t="shared" si="19"/>
        <v>1.3956115107913667</v>
      </c>
    </row>
    <row r="113" spans="1:27">
      <c r="A113" s="20" t="s">
        <v>5180</v>
      </c>
      <c r="B113" s="20" t="s">
        <v>5181</v>
      </c>
      <c r="C113" s="25">
        <v>1390000</v>
      </c>
      <c r="D113" s="22">
        <v>85</v>
      </c>
      <c r="E113" s="22">
        <v>49</v>
      </c>
      <c r="F113" s="22">
        <v>40</v>
      </c>
      <c r="G113" s="22">
        <v>16000</v>
      </c>
      <c r="H113" s="22" t="s">
        <v>5088</v>
      </c>
      <c r="I113" s="26">
        <f>+IF(H113='COSTOS VARIOS'!$C$1,'COSTOS VARIOS'!$C$2*'Precios ML'!V113,'COSTOS VARIOS'!$B$2*'Precios ML'!V113)</f>
        <v>665980</v>
      </c>
      <c r="J113" s="22">
        <v>0</v>
      </c>
      <c r="K113" s="27">
        <f t="shared" si="10"/>
        <v>10.4125</v>
      </c>
      <c r="L113" s="27">
        <f t="shared" si="11"/>
        <v>10.4125</v>
      </c>
      <c r="M113" s="26">
        <f>(INDEX(pesos!A:B,MATCH(L113,pesos!A:A,1),2))</f>
        <v>16200</v>
      </c>
      <c r="N113" s="26">
        <f>+R113*'COSTOS VARIOS'!$O$1</f>
        <v>264100</v>
      </c>
      <c r="O113" s="26">
        <f>+R113*'COSTOS VARIOS'!$O$2</f>
        <v>5699.0000000000009</v>
      </c>
      <c r="P113" s="26">
        <f>+R113*'COSTOS VARIOS'!$O$3</f>
        <v>20850</v>
      </c>
      <c r="Q113" s="26">
        <v>1</v>
      </c>
      <c r="R113" s="26">
        <f t="shared" si="12"/>
        <v>1390000</v>
      </c>
      <c r="S113" s="25">
        <f t="shared" si="13"/>
        <v>2362829</v>
      </c>
      <c r="T113" s="28">
        <f t="shared" si="14"/>
        <v>0.40928522546489821</v>
      </c>
      <c r="U113" s="29">
        <f t="shared" si="15"/>
        <v>3329900</v>
      </c>
      <c r="V113" s="26">
        <f>+INDEX('LISTA DE PRECIOS EKM '!A:K,MATCH('Precios ML'!B113,'LISTA DE PRECIOS EKM '!A:A,0),8)</f>
        <v>3329900</v>
      </c>
      <c r="W113" s="26">
        <f t="shared" si="16"/>
        <v>3329900</v>
      </c>
      <c r="X113" s="26">
        <f t="shared" si="17"/>
        <v>0</v>
      </c>
      <c r="Y113" s="26"/>
      <c r="Z113" s="26">
        <f t="shared" si="18"/>
        <v>3329900</v>
      </c>
      <c r="AA113" s="30">
        <f t="shared" si="19"/>
        <v>1.3956115107913667</v>
      </c>
    </row>
    <row r="114" spans="1:27">
      <c r="A114" s="20" t="s">
        <v>5182</v>
      </c>
      <c r="B114" s="20" t="s">
        <v>5183</v>
      </c>
      <c r="C114" s="25">
        <v>1390000</v>
      </c>
      <c r="D114" s="22">
        <v>85</v>
      </c>
      <c r="E114" s="22">
        <v>49</v>
      </c>
      <c r="F114" s="22">
        <v>40</v>
      </c>
      <c r="G114" s="22">
        <v>16000</v>
      </c>
      <c r="H114" s="22" t="s">
        <v>5088</v>
      </c>
      <c r="I114" s="26">
        <f>+IF(H114='COSTOS VARIOS'!$C$1,'COSTOS VARIOS'!$C$2*'Precios ML'!V114,'COSTOS VARIOS'!$B$2*'Precios ML'!V114)</f>
        <v>665980</v>
      </c>
      <c r="J114" s="22">
        <v>0</v>
      </c>
      <c r="K114" s="27">
        <f t="shared" si="10"/>
        <v>10.4125</v>
      </c>
      <c r="L114" s="27">
        <f t="shared" si="11"/>
        <v>10.4125</v>
      </c>
      <c r="M114" s="26">
        <f>(INDEX(pesos!A:B,MATCH(L114,pesos!A:A,1),2))</f>
        <v>16200</v>
      </c>
      <c r="N114" s="26">
        <f>+R114*'COSTOS VARIOS'!$O$1</f>
        <v>264100</v>
      </c>
      <c r="O114" s="26">
        <f>+R114*'COSTOS VARIOS'!$O$2</f>
        <v>5699.0000000000009</v>
      </c>
      <c r="P114" s="26">
        <f>+R114*'COSTOS VARIOS'!$O$3</f>
        <v>20850</v>
      </c>
      <c r="Q114" s="26">
        <v>1</v>
      </c>
      <c r="R114" s="26">
        <f t="shared" si="12"/>
        <v>1390000</v>
      </c>
      <c r="S114" s="25">
        <f t="shared" si="13"/>
        <v>2362829</v>
      </c>
      <c r="T114" s="28">
        <f t="shared" si="14"/>
        <v>0.40928522546489821</v>
      </c>
      <c r="U114" s="29">
        <f t="shared" si="15"/>
        <v>3329900</v>
      </c>
      <c r="V114" s="26">
        <f>+INDEX('LISTA DE PRECIOS EKM '!A:K,MATCH('Precios ML'!B114,'LISTA DE PRECIOS EKM '!A:A,0),8)</f>
        <v>3329900</v>
      </c>
      <c r="W114" s="26">
        <f t="shared" si="16"/>
        <v>3329900</v>
      </c>
      <c r="X114" s="26">
        <f t="shared" si="17"/>
        <v>0</v>
      </c>
      <c r="Y114" s="26"/>
      <c r="Z114" s="26">
        <f t="shared" si="18"/>
        <v>3329900</v>
      </c>
      <c r="AA114" s="30">
        <f t="shared" si="19"/>
        <v>1.3956115107913667</v>
      </c>
    </row>
    <row r="115" spans="1:27">
      <c r="A115" s="20" t="s">
        <v>5182</v>
      </c>
      <c r="B115" s="20" t="s">
        <v>5183</v>
      </c>
      <c r="C115" s="25">
        <v>1390000</v>
      </c>
      <c r="D115" s="22">
        <v>85</v>
      </c>
      <c r="E115" s="22">
        <v>49</v>
      </c>
      <c r="F115" s="22">
        <v>40</v>
      </c>
      <c r="G115" s="22">
        <v>16000</v>
      </c>
      <c r="H115" s="22" t="s">
        <v>5088</v>
      </c>
      <c r="I115" s="26">
        <f>+IF(H115='COSTOS VARIOS'!$C$1,'COSTOS VARIOS'!$C$2*'Precios ML'!V115,'COSTOS VARIOS'!$B$2*'Precios ML'!V115)</f>
        <v>665980</v>
      </c>
      <c r="J115" s="22">
        <v>0</v>
      </c>
      <c r="K115" s="27">
        <f t="shared" si="10"/>
        <v>10.4125</v>
      </c>
      <c r="L115" s="27">
        <f t="shared" si="11"/>
        <v>10.4125</v>
      </c>
      <c r="M115" s="26">
        <f>(INDEX(pesos!A:B,MATCH(L115,pesos!A:A,1),2))</f>
        <v>16200</v>
      </c>
      <c r="N115" s="26">
        <f>+R115*'COSTOS VARIOS'!$O$1</f>
        <v>264100</v>
      </c>
      <c r="O115" s="26">
        <f>+R115*'COSTOS VARIOS'!$O$2</f>
        <v>5699.0000000000009</v>
      </c>
      <c r="P115" s="26">
        <f>+R115*'COSTOS VARIOS'!$O$3</f>
        <v>20850</v>
      </c>
      <c r="Q115" s="26">
        <v>1</v>
      </c>
      <c r="R115" s="26">
        <f t="shared" si="12"/>
        <v>1390000</v>
      </c>
      <c r="S115" s="25">
        <f t="shared" si="13"/>
        <v>2362829</v>
      </c>
      <c r="T115" s="28">
        <f t="shared" si="14"/>
        <v>0.40928522546489821</v>
      </c>
      <c r="U115" s="29">
        <f t="shared" si="15"/>
        <v>3329900</v>
      </c>
      <c r="V115" s="26">
        <f>+INDEX('LISTA DE PRECIOS EKM '!A:K,MATCH('Precios ML'!B115,'LISTA DE PRECIOS EKM '!A:A,0),8)</f>
        <v>3329900</v>
      </c>
      <c r="W115" s="26">
        <f t="shared" si="16"/>
        <v>3329900</v>
      </c>
      <c r="X115" s="26">
        <f t="shared" si="17"/>
        <v>0</v>
      </c>
      <c r="Y115" s="26"/>
      <c r="Z115" s="26">
        <f t="shared" si="18"/>
        <v>3329900</v>
      </c>
      <c r="AA115" s="30">
        <f t="shared" si="19"/>
        <v>1.3956115107913667</v>
      </c>
    </row>
    <row r="116" spans="1:27">
      <c r="A116" s="20" t="s">
        <v>5184</v>
      </c>
      <c r="B116" s="20" t="s">
        <v>5185</v>
      </c>
      <c r="C116" s="25">
        <v>1100000</v>
      </c>
      <c r="D116" s="22">
        <v>85</v>
      </c>
      <c r="E116" s="22">
        <v>49</v>
      </c>
      <c r="F116" s="22">
        <v>40</v>
      </c>
      <c r="G116" s="22">
        <v>16000</v>
      </c>
      <c r="H116" s="22" t="s">
        <v>5088</v>
      </c>
      <c r="I116" s="26">
        <f>+IF(H116='COSTOS VARIOS'!$C$1,'COSTOS VARIOS'!$C$2*'Precios ML'!V116,'COSTOS VARIOS'!$B$2*'Precios ML'!V116)</f>
        <v>457980</v>
      </c>
      <c r="J116" s="22">
        <v>0</v>
      </c>
      <c r="K116" s="27">
        <f t="shared" si="10"/>
        <v>10.4125</v>
      </c>
      <c r="L116" s="27">
        <f t="shared" si="11"/>
        <v>10.4125</v>
      </c>
      <c r="M116" s="26">
        <f>(INDEX(pesos!A:B,MATCH(L116,pesos!A:A,1),2))</f>
        <v>16200</v>
      </c>
      <c r="N116" s="26">
        <f>+R116*'COSTOS VARIOS'!$O$1</f>
        <v>209000</v>
      </c>
      <c r="O116" s="26">
        <f>+R116*'COSTOS VARIOS'!$O$2</f>
        <v>4510</v>
      </c>
      <c r="P116" s="26">
        <f>+R116*'COSTOS VARIOS'!$O$3</f>
        <v>16500</v>
      </c>
      <c r="Q116" s="26">
        <v>1</v>
      </c>
      <c r="R116" s="26">
        <f t="shared" si="12"/>
        <v>1100000</v>
      </c>
      <c r="S116" s="25">
        <f t="shared" si="13"/>
        <v>1804190</v>
      </c>
      <c r="T116" s="28">
        <f t="shared" si="14"/>
        <v>0.26921222265947597</v>
      </c>
      <c r="U116" s="29">
        <f t="shared" si="15"/>
        <v>2289900</v>
      </c>
      <c r="V116" s="26">
        <f>+INDEX('LISTA DE PRECIOS EKM '!A:K,MATCH('Precios ML'!B116,'LISTA DE PRECIOS EKM '!A:A,0),8)</f>
        <v>2289900</v>
      </c>
      <c r="W116" s="26">
        <f t="shared" si="16"/>
        <v>2289900</v>
      </c>
      <c r="X116" s="26">
        <f t="shared" si="17"/>
        <v>0</v>
      </c>
      <c r="Y116" s="26"/>
      <c r="Z116" s="26">
        <f t="shared" si="18"/>
        <v>2289900</v>
      </c>
      <c r="AA116" s="30">
        <f t="shared" si="19"/>
        <v>1.0817272727272726</v>
      </c>
    </row>
    <row r="117" spans="1:27">
      <c r="A117" s="20" t="s">
        <v>5184</v>
      </c>
      <c r="B117" s="20" t="s">
        <v>5185</v>
      </c>
      <c r="C117" s="25">
        <v>1100000</v>
      </c>
      <c r="D117" s="22">
        <v>85</v>
      </c>
      <c r="E117" s="22">
        <v>49</v>
      </c>
      <c r="F117" s="22">
        <v>40</v>
      </c>
      <c r="G117" s="22">
        <v>16000</v>
      </c>
      <c r="H117" s="22" t="s">
        <v>5088</v>
      </c>
      <c r="I117" s="26">
        <f>+IF(H117='COSTOS VARIOS'!$C$1,'COSTOS VARIOS'!$C$2*'Precios ML'!V117,'COSTOS VARIOS'!$B$2*'Precios ML'!V117)</f>
        <v>457980</v>
      </c>
      <c r="J117" s="22">
        <v>0</v>
      </c>
      <c r="K117" s="27">
        <f t="shared" si="10"/>
        <v>10.4125</v>
      </c>
      <c r="L117" s="27">
        <f t="shared" si="11"/>
        <v>10.4125</v>
      </c>
      <c r="M117" s="26">
        <f>(INDEX(pesos!A:B,MATCH(L117,pesos!A:A,1),2))</f>
        <v>16200</v>
      </c>
      <c r="N117" s="26">
        <f>+R117*'COSTOS VARIOS'!$O$1</f>
        <v>209000</v>
      </c>
      <c r="O117" s="26">
        <f>+R117*'COSTOS VARIOS'!$O$2</f>
        <v>4510</v>
      </c>
      <c r="P117" s="26">
        <f>+R117*'COSTOS VARIOS'!$O$3</f>
        <v>16500</v>
      </c>
      <c r="Q117" s="26">
        <v>1</v>
      </c>
      <c r="R117" s="26">
        <f t="shared" si="12"/>
        <v>1100000</v>
      </c>
      <c r="S117" s="25">
        <f t="shared" si="13"/>
        <v>1804190</v>
      </c>
      <c r="T117" s="28">
        <f t="shared" si="14"/>
        <v>0.26921222265947597</v>
      </c>
      <c r="U117" s="29">
        <f t="shared" si="15"/>
        <v>2289900</v>
      </c>
      <c r="V117" s="26">
        <f>+INDEX('LISTA DE PRECIOS EKM '!A:K,MATCH('Precios ML'!B117,'LISTA DE PRECIOS EKM '!A:A,0),8)</f>
        <v>2289900</v>
      </c>
      <c r="W117" s="26">
        <f t="shared" si="16"/>
        <v>2289900</v>
      </c>
      <c r="X117" s="26">
        <f t="shared" si="17"/>
        <v>0</v>
      </c>
      <c r="Y117" s="26"/>
      <c r="Z117" s="26">
        <f t="shared" si="18"/>
        <v>2289900</v>
      </c>
      <c r="AA117" s="30">
        <f t="shared" si="19"/>
        <v>1.0817272727272726</v>
      </c>
    </row>
    <row r="118" spans="1:27">
      <c r="A118" s="20" t="s">
        <v>5186</v>
      </c>
      <c r="B118" s="20" t="s">
        <v>5187</v>
      </c>
      <c r="C118" s="25">
        <v>1100000</v>
      </c>
      <c r="D118" s="22">
        <v>85</v>
      </c>
      <c r="E118" s="22">
        <v>49</v>
      </c>
      <c r="F118" s="22">
        <v>40</v>
      </c>
      <c r="G118" s="22">
        <v>16000</v>
      </c>
      <c r="H118" s="22" t="s">
        <v>5088</v>
      </c>
      <c r="I118" s="26">
        <f>+IF(H118='COSTOS VARIOS'!$C$1,'COSTOS VARIOS'!$C$2*'Precios ML'!V118,'COSTOS VARIOS'!$B$2*'Precios ML'!V118)</f>
        <v>457980</v>
      </c>
      <c r="J118" s="22">
        <v>0</v>
      </c>
      <c r="K118" s="27">
        <f t="shared" si="10"/>
        <v>10.4125</v>
      </c>
      <c r="L118" s="27">
        <f t="shared" si="11"/>
        <v>10.4125</v>
      </c>
      <c r="M118" s="26">
        <f>(INDEX(pesos!A:B,MATCH(L118,pesos!A:A,1),2))</f>
        <v>16200</v>
      </c>
      <c r="N118" s="26">
        <f>+R118*'COSTOS VARIOS'!$O$1</f>
        <v>209000</v>
      </c>
      <c r="O118" s="26">
        <f>+R118*'COSTOS VARIOS'!$O$2</f>
        <v>4510</v>
      </c>
      <c r="P118" s="26">
        <f>+R118*'COSTOS VARIOS'!$O$3</f>
        <v>16500</v>
      </c>
      <c r="Q118" s="26">
        <v>1</v>
      </c>
      <c r="R118" s="26">
        <f t="shared" si="12"/>
        <v>1100000</v>
      </c>
      <c r="S118" s="25">
        <f t="shared" si="13"/>
        <v>1804190</v>
      </c>
      <c r="T118" s="28">
        <f t="shared" si="14"/>
        <v>0.26921222265947597</v>
      </c>
      <c r="U118" s="29">
        <f t="shared" si="15"/>
        <v>2289900</v>
      </c>
      <c r="V118" s="26">
        <f>+INDEX('LISTA DE PRECIOS EKM '!A:K,MATCH('Precios ML'!B118,'LISTA DE PRECIOS EKM '!A:A,0),8)</f>
        <v>2289900</v>
      </c>
      <c r="W118" s="26">
        <f t="shared" si="16"/>
        <v>2289900</v>
      </c>
      <c r="X118" s="26">
        <f t="shared" si="17"/>
        <v>0</v>
      </c>
      <c r="Y118" s="26"/>
      <c r="Z118" s="26">
        <f t="shared" si="18"/>
        <v>2289900</v>
      </c>
      <c r="AA118" s="30">
        <f t="shared" si="19"/>
        <v>1.0817272727272726</v>
      </c>
    </row>
    <row r="119" spans="1:27">
      <c r="A119" s="20" t="s">
        <v>5186</v>
      </c>
      <c r="B119" s="20" t="s">
        <v>5187</v>
      </c>
      <c r="C119" s="25">
        <v>1100000</v>
      </c>
      <c r="D119" s="22">
        <v>85</v>
      </c>
      <c r="E119" s="22">
        <v>49</v>
      </c>
      <c r="F119" s="22">
        <v>40</v>
      </c>
      <c r="G119" s="22">
        <v>16000</v>
      </c>
      <c r="H119" s="22" t="s">
        <v>5088</v>
      </c>
      <c r="I119" s="26">
        <f>+IF(H119='COSTOS VARIOS'!$C$1,'COSTOS VARIOS'!$C$2*'Precios ML'!V119,'COSTOS VARIOS'!$B$2*'Precios ML'!V119)</f>
        <v>457980</v>
      </c>
      <c r="J119" s="22">
        <v>0</v>
      </c>
      <c r="K119" s="27">
        <f t="shared" si="10"/>
        <v>10.4125</v>
      </c>
      <c r="L119" s="27">
        <f t="shared" si="11"/>
        <v>10.4125</v>
      </c>
      <c r="M119" s="26">
        <f>(INDEX(pesos!A:B,MATCH(L119,pesos!A:A,1),2))</f>
        <v>16200</v>
      </c>
      <c r="N119" s="26">
        <f>+R119*'COSTOS VARIOS'!$O$1</f>
        <v>209000</v>
      </c>
      <c r="O119" s="26">
        <f>+R119*'COSTOS VARIOS'!$O$2</f>
        <v>4510</v>
      </c>
      <c r="P119" s="26">
        <f>+R119*'COSTOS VARIOS'!$O$3</f>
        <v>16500</v>
      </c>
      <c r="Q119" s="26">
        <v>1</v>
      </c>
      <c r="R119" s="26">
        <f t="shared" si="12"/>
        <v>1100000</v>
      </c>
      <c r="S119" s="25">
        <f t="shared" si="13"/>
        <v>1804190</v>
      </c>
      <c r="T119" s="28">
        <f t="shared" si="14"/>
        <v>0.26921222265947597</v>
      </c>
      <c r="U119" s="29">
        <f t="shared" si="15"/>
        <v>2289900</v>
      </c>
      <c r="V119" s="26">
        <f>+INDEX('LISTA DE PRECIOS EKM '!A:K,MATCH('Precios ML'!B119,'LISTA DE PRECIOS EKM '!A:A,0),8)</f>
        <v>2289900</v>
      </c>
      <c r="W119" s="26">
        <f t="shared" si="16"/>
        <v>2289900</v>
      </c>
      <c r="X119" s="26">
        <f t="shared" si="17"/>
        <v>0</v>
      </c>
      <c r="Y119" s="26"/>
      <c r="Z119" s="26">
        <f t="shared" si="18"/>
        <v>2289900</v>
      </c>
      <c r="AA119" s="30">
        <f t="shared" si="19"/>
        <v>1.0817272727272726</v>
      </c>
    </row>
    <row r="120" spans="1:27">
      <c r="A120" s="20" t="s">
        <v>5188</v>
      </c>
      <c r="B120" s="20" t="s">
        <v>5189</v>
      </c>
      <c r="C120" s="25">
        <v>1500000</v>
      </c>
      <c r="D120" s="22">
        <v>85</v>
      </c>
      <c r="E120" s="22">
        <v>49</v>
      </c>
      <c r="F120" s="22">
        <v>40</v>
      </c>
      <c r="G120" s="22">
        <v>16000</v>
      </c>
      <c r="H120" s="22" t="s">
        <v>5088</v>
      </c>
      <c r="I120" s="26">
        <f>+IF(H120='COSTOS VARIOS'!$C$1,'COSTOS VARIOS'!$C$2*'Precios ML'!V120,'COSTOS VARIOS'!$B$2*'Precios ML'!V120)</f>
        <v>519980</v>
      </c>
      <c r="J120" s="22">
        <v>0</v>
      </c>
      <c r="K120" s="27">
        <f t="shared" si="10"/>
        <v>10.4125</v>
      </c>
      <c r="L120" s="27">
        <f t="shared" si="11"/>
        <v>10.4125</v>
      </c>
      <c r="M120" s="26">
        <f>(INDEX(pesos!A:B,MATCH(L120,pesos!A:A,1),2))</f>
        <v>16200</v>
      </c>
      <c r="N120" s="26">
        <f>+R120*'COSTOS VARIOS'!$O$1</f>
        <v>285000</v>
      </c>
      <c r="O120" s="26">
        <f>+R120*'COSTOS VARIOS'!$O$2</f>
        <v>6150.0000000000009</v>
      </c>
      <c r="P120" s="26">
        <f>+R120*'COSTOS VARIOS'!$O$3</f>
        <v>22500</v>
      </c>
      <c r="Q120" s="26">
        <v>1</v>
      </c>
      <c r="R120" s="26">
        <f t="shared" si="12"/>
        <v>1500000</v>
      </c>
      <c r="S120" s="25">
        <f t="shared" si="13"/>
        <v>2349830</v>
      </c>
      <c r="T120" s="28">
        <f t="shared" si="14"/>
        <v>0.10642046445913111</v>
      </c>
      <c r="U120" s="29">
        <f t="shared" si="15"/>
        <v>2599900</v>
      </c>
      <c r="V120" s="26">
        <f>+INDEX('LISTA DE PRECIOS EKM '!A:K,MATCH('Precios ML'!B120,'LISTA DE PRECIOS EKM '!A:A,0),8)</f>
        <v>2599900</v>
      </c>
      <c r="W120" s="26">
        <f t="shared" si="16"/>
        <v>2599900</v>
      </c>
      <c r="X120" s="26">
        <f t="shared" si="17"/>
        <v>0</v>
      </c>
      <c r="Y120" s="26"/>
      <c r="Z120" s="26">
        <f t="shared" si="18"/>
        <v>2599900</v>
      </c>
      <c r="AA120" s="30">
        <f t="shared" si="19"/>
        <v>0.73326666666666673</v>
      </c>
    </row>
    <row r="121" spans="1:27">
      <c r="A121" s="20" t="s">
        <v>5188</v>
      </c>
      <c r="B121" s="20" t="s">
        <v>5189</v>
      </c>
      <c r="C121" s="25">
        <v>1500000</v>
      </c>
      <c r="D121" s="22">
        <v>85</v>
      </c>
      <c r="E121" s="22">
        <v>49</v>
      </c>
      <c r="F121" s="22">
        <v>40</v>
      </c>
      <c r="G121" s="22">
        <v>16000</v>
      </c>
      <c r="H121" s="22" t="s">
        <v>5088</v>
      </c>
      <c r="I121" s="26">
        <f>+IF(H121='COSTOS VARIOS'!$C$1,'COSTOS VARIOS'!$C$2*'Precios ML'!V121,'COSTOS VARIOS'!$B$2*'Precios ML'!V121)</f>
        <v>519980</v>
      </c>
      <c r="J121" s="22">
        <v>0</v>
      </c>
      <c r="K121" s="27">
        <f t="shared" si="10"/>
        <v>10.4125</v>
      </c>
      <c r="L121" s="27">
        <f t="shared" si="11"/>
        <v>10.4125</v>
      </c>
      <c r="M121" s="26">
        <f>(INDEX(pesos!A:B,MATCH(L121,pesos!A:A,1),2))</f>
        <v>16200</v>
      </c>
      <c r="N121" s="26">
        <f>+R121*'COSTOS VARIOS'!$O$1</f>
        <v>285000</v>
      </c>
      <c r="O121" s="26">
        <f>+R121*'COSTOS VARIOS'!$O$2</f>
        <v>6150.0000000000009</v>
      </c>
      <c r="P121" s="26">
        <f>+R121*'COSTOS VARIOS'!$O$3</f>
        <v>22500</v>
      </c>
      <c r="Q121" s="26">
        <v>1</v>
      </c>
      <c r="R121" s="26">
        <f t="shared" si="12"/>
        <v>1500000</v>
      </c>
      <c r="S121" s="25">
        <f t="shared" si="13"/>
        <v>2349830</v>
      </c>
      <c r="T121" s="28">
        <f t="shared" si="14"/>
        <v>0.10642046445913111</v>
      </c>
      <c r="U121" s="29">
        <f t="shared" si="15"/>
        <v>2599900</v>
      </c>
      <c r="V121" s="26">
        <f>+INDEX('LISTA DE PRECIOS EKM '!A:K,MATCH('Precios ML'!B121,'LISTA DE PRECIOS EKM '!A:A,0),8)</f>
        <v>2599900</v>
      </c>
      <c r="W121" s="26">
        <f t="shared" si="16"/>
        <v>2599900</v>
      </c>
      <c r="X121" s="26">
        <f t="shared" si="17"/>
        <v>0</v>
      </c>
      <c r="Y121" s="26"/>
      <c r="Z121" s="26">
        <f t="shared" si="18"/>
        <v>2599900</v>
      </c>
      <c r="AA121" s="30">
        <f t="shared" si="19"/>
        <v>0.73326666666666673</v>
      </c>
    </row>
    <row r="122" spans="1:27">
      <c r="A122" s="20" t="s">
        <v>5190</v>
      </c>
      <c r="B122" s="20" t="s">
        <v>5191</v>
      </c>
      <c r="C122" s="25">
        <v>1100000</v>
      </c>
      <c r="D122" s="22">
        <v>85</v>
      </c>
      <c r="E122" s="22">
        <v>49</v>
      </c>
      <c r="F122" s="22">
        <v>40</v>
      </c>
      <c r="G122" s="22">
        <v>16000</v>
      </c>
      <c r="H122" s="22" t="s">
        <v>5088</v>
      </c>
      <c r="I122" s="26">
        <f>+IF(H122='COSTOS VARIOS'!$C$1,'COSTOS VARIOS'!$C$2*'Precios ML'!V122,'COSTOS VARIOS'!$B$2*'Precios ML'!V122)</f>
        <v>457980</v>
      </c>
      <c r="J122" s="22">
        <v>0</v>
      </c>
      <c r="K122" s="27">
        <f t="shared" si="10"/>
        <v>10.4125</v>
      </c>
      <c r="L122" s="27">
        <f t="shared" si="11"/>
        <v>10.4125</v>
      </c>
      <c r="M122" s="26">
        <f>(INDEX(pesos!A:B,MATCH(L122,pesos!A:A,1),2))</f>
        <v>16200</v>
      </c>
      <c r="N122" s="26">
        <f>+R122*'COSTOS VARIOS'!$O$1</f>
        <v>209000</v>
      </c>
      <c r="O122" s="26">
        <f>+R122*'COSTOS VARIOS'!$O$2</f>
        <v>4510</v>
      </c>
      <c r="P122" s="26">
        <f>+R122*'COSTOS VARIOS'!$O$3</f>
        <v>16500</v>
      </c>
      <c r="Q122" s="26">
        <v>1</v>
      </c>
      <c r="R122" s="26">
        <f t="shared" si="12"/>
        <v>1100000</v>
      </c>
      <c r="S122" s="25">
        <f t="shared" si="13"/>
        <v>1804190</v>
      </c>
      <c r="T122" s="28">
        <f t="shared" si="14"/>
        <v>0.26921222265947597</v>
      </c>
      <c r="U122" s="29">
        <f t="shared" si="15"/>
        <v>2289900</v>
      </c>
      <c r="V122" s="26">
        <f>+INDEX('LISTA DE PRECIOS EKM '!A:K,MATCH('Precios ML'!B122,'LISTA DE PRECIOS EKM '!A:A,0),8)</f>
        <v>2289900</v>
      </c>
      <c r="W122" s="26">
        <f t="shared" si="16"/>
        <v>2289900</v>
      </c>
      <c r="X122" s="26">
        <f t="shared" si="17"/>
        <v>0</v>
      </c>
      <c r="Y122" s="26"/>
      <c r="Z122" s="26">
        <f t="shared" si="18"/>
        <v>2289900</v>
      </c>
      <c r="AA122" s="30">
        <f t="shared" si="19"/>
        <v>1.0817272727272726</v>
      </c>
    </row>
    <row r="123" spans="1:27">
      <c r="A123" s="20" t="s">
        <v>5190</v>
      </c>
      <c r="B123" s="20" t="s">
        <v>5191</v>
      </c>
      <c r="C123" s="25">
        <v>1100000</v>
      </c>
      <c r="D123" s="22">
        <v>85</v>
      </c>
      <c r="E123" s="22">
        <v>49</v>
      </c>
      <c r="F123" s="22">
        <v>40</v>
      </c>
      <c r="G123" s="22">
        <v>16000</v>
      </c>
      <c r="H123" s="22" t="s">
        <v>5088</v>
      </c>
      <c r="I123" s="26">
        <f>+IF(H123='COSTOS VARIOS'!$C$1,'COSTOS VARIOS'!$C$2*'Precios ML'!V123,'COSTOS VARIOS'!$B$2*'Precios ML'!V123)</f>
        <v>457980</v>
      </c>
      <c r="J123" s="22">
        <v>0</v>
      </c>
      <c r="K123" s="27">
        <f t="shared" si="10"/>
        <v>10.4125</v>
      </c>
      <c r="L123" s="27">
        <f t="shared" si="11"/>
        <v>10.4125</v>
      </c>
      <c r="M123" s="26">
        <f>(INDEX(pesos!A:B,MATCH(L123,pesos!A:A,1),2))</f>
        <v>16200</v>
      </c>
      <c r="N123" s="26">
        <f>+R123*'COSTOS VARIOS'!$O$1</f>
        <v>209000</v>
      </c>
      <c r="O123" s="26">
        <f>+R123*'COSTOS VARIOS'!$O$2</f>
        <v>4510</v>
      </c>
      <c r="P123" s="26">
        <f>+R123*'COSTOS VARIOS'!$O$3</f>
        <v>16500</v>
      </c>
      <c r="Q123" s="26">
        <v>1</v>
      </c>
      <c r="R123" s="26">
        <f t="shared" si="12"/>
        <v>1100000</v>
      </c>
      <c r="S123" s="25">
        <f t="shared" si="13"/>
        <v>1804190</v>
      </c>
      <c r="T123" s="28">
        <f t="shared" si="14"/>
        <v>0.26921222265947597</v>
      </c>
      <c r="U123" s="29">
        <f t="shared" si="15"/>
        <v>2289900</v>
      </c>
      <c r="V123" s="26">
        <f>+INDEX('LISTA DE PRECIOS EKM '!A:K,MATCH('Precios ML'!B123,'LISTA DE PRECIOS EKM '!A:A,0),8)</f>
        <v>2289900</v>
      </c>
      <c r="W123" s="26">
        <f t="shared" si="16"/>
        <v>2289900</v>
      </c>
      <c r="X123" s="26">
        <f t="shared" si="17"/>
        <v>0</v>
      </c>
      <c r="Y123" s="26"/>
      <c r="Z123" s="26">
        <f t="shared" si="18"/>
        <v>2289900</v>
      </c>
      <c r="AA123" s="30">
        <f t="shared" si="19"/>
        <v>1.0817272727272726</v>
      </c>
    </row>
    <row r="124" spans="1:27">
      <c r="A124" s="20" t="s">
        <v>5192</v>
      </c>
      <c r="B124" s="20" t="s">
        <v>5193</v>
      </c>
      <c r="C124" s="25">
        <v>1100000</v>
      </c>
      <c r="D124" s="22">
        <v>85</v>
      </c>
      <c r="E124" s="22">
        <v>49</v>
      </c>
      <c r="F124" s="22">
        <v>40</v>
      </c>
      <c r="G124" s="22">
        <v>16000</v>
      </c>
      <c r="H124" s="22" t="s">
        <v>5088</v>
      </c>
      <c r="I124" s="26">
        <f>+IF(H124='COSTOS VARIOS'!$C$1,'COSTOS VARIOS'!$C$2*'Precios ML'!V124,'COSTOS VARIOS'!$B$2*'Precios ML'!V124)</f>
        <v>457980</v>
      </c>
      <c r="J124" s="22">
        <v>0</v>
      </c>
      <c r="K124" s="27">
        <f t="shared" si="10"/>
        <v>10.4125</v>
      </c>
      <c r="L124" s="27">
        <f t="shared" si="11"/>
        <v>10.4125</v>
      </c>
      <c r="M124" s="26">
        <f>(INDEX(pesos!A:B,MATCH(L124,pesos!A:A,1),2))</f>
        <v>16200</v>
      </c>
      <c r="N124" s="26">
        <f>+R124*'COSTOS VARIOS'!$O$1</f>
        <v>209000</v>
      </c>
      <c r="O124" s="26">
        <f>+R124*'COSTOS VARIOS'!$O$2</f>
        <v>4510</v>
      </c>
      <c r="P124" s="26">
        <f>+R124*'COSTOS VARIOS'!$O$3</f>
        <v>16500</v>
      </c>
      <c r="Q124" s="26">
        <v>1</v>
      </c>
      <c r="R124" s="26">
        <f t="shared" si="12"/>
        <v>1100000</v>
      </c>
      <c r="S124" s="25">
        <f t="shared" si="13"/>
        <v>1804190</v>
      </c>
      <c r="T124" s="28">
        <f t="shared" si="14"/>
        <v>0.26921222265947597</v>
      </c>
      <c r="U124" s="29">
        <f t="shared" si="15"/>
        <v>2289900</v>
      </c>
      <c r="V124" s="26">
        <f>+INDEX('LISTA DE PRECIOS EKM '!A:K,MATCH('Precios ML'!B124,'LISTA DE PRECIOS EKM '!A:A,0),8)</f>
        <v>2289900</v>
      </c>
      <c r="W124" s="26">
        <f t="shared" si="16"/>
        <v>2289900</v>
      </c>
      <c r="X124" s="26">
        <f t="shared" si="17"/>
        <v>0</v>
      </c>
      <c r="Y124" s="26"/>
      <c r="Z124" s="26">
        <f t="shared" si="18"/>
        <v>2289900</v>
      </c>
      <c r="AA124" s="30">
        <f t="shared" si="19"/>
        <v>1.0817272727272726</v>
      </c>
    </row>
    <row r="125" spans="1:27">
      <c r="A125" s="20" t="s">
        <v>5192</v>
      </c>
      <c r="B125" s="20" t="s">
        <v>5193</v>
      </c>
      <c r="C125" s="25">
        <v>1100000</v>
      </c>
      <c r="D125" s="22">
        <v>85</v>
      </c>
      <c r="E125" s="22">
        <v>49</v>
      </c>
      <c r="F125" s="22">
        <v>40</v>
      </c>
      <c r="G125" s="22">
        <v>16000</v>
      </c>
      <c r="H125" s="22" t="s">
        <v>5088</v>
      </c>
      <c r="I125" s="26">
        <f>+IF(H125='COSTOS VARIOS'!$C$1,'COSTOS VARIOS'!$C$2*'Precios ML'!V125,'COSTOS VARIOS'!$B$2*'Precios ML'!V125)</f>
        <v>457980</v>
      </c>
      <c r="J125" s="22">
        <v>0</v>
      </c>
      <c r="K125" s="27">
        <f t="shared" si="10"/>
        <v>10.4125</v>
      </c>
      <c r="L125" s="27">
        <f t="shared" si="11"/>
        <v>10.4125</v>
      </c>
      <c r="M125" s="26">
        <f>(INDEX(pesos!A:B,MATCH(L125,pesos!A:A,1),2))</f>
        <v>16200</v>
      </c>
      <c r="N125" s="26">
        <f>+R125*'COSTOS VARIOS'!$O$1</f>
        <v>209000</v>
      </c>
      <c r="O125" s="26">
        <f>+R125*'COSTOS VARIOS'!$O$2</f>
        <v>4510</v>
      </c>
      <c r="P125" s="26">
        <f>+R125*'COSTOS VARIOS'!$O$3</f>
        <v>16500</v>
      </c>
      <c r="Q125" s="26">
        <v>1</v>
      </c>
      <c r="R125" s="26">
        <f t="shared" si="12"/>
        <v>1100000</v>
      </c>
      <c r="S125" s="25">
        <f t="shared" si="13"/>
        <v>1804190</v>
      </c>
      <c r="T125" s="28">
        <f t="shared" si="14"/>
        <v>0.26921222265947597</v>
      </c>
      <c r="U125" s="29">
        <f t="shared" si="15"/>
        <v>2289900</v>
      </c>
      <c r="V125" s="26">
        <f>+INDEX('LISTA DE PRECIOS EKM '!A:K,MATCH('Precios ML'!B125,'LISTA DE PRECIOS EKM '!A:A,0),8)</f>
        <v>2289900</v>
      </c>
      <c r="W125" s="26">
        <f t="shared" si="16"/>
        <v>2289900</v>
      </c>
      <c r="X125" s="26">
        <f t="shared" si="17"/>
        <v>0</v>
      </c>
      <c r="Y125" s="26"/>
      <c r="Z125" s="26">
        <f t="shared" si="18"/>
        <v>2289900</v>
      </c>
      <c r="AA125" s="30">
        <f t="shared" si="19"/>
        <v>1.0817272727272726</v>
      </c>
    </row>
    <row r="126" spans="1:27">
      <c r="A126" s="20" t="s">
        <v>5194</v>
      </c>
      <c r="B126" s="20" t="s">
        <v>5195</v>
      </c>
      <c r="C126" s="25">
        <v>1100000</v>
      </c>
      <c r="D126" s="22">
        <v>85</v>
      </c>
      <c r="E126" s="22">
        <v>49</v>
      </c>
      <c r="F126" s="22">
        <v>40</v>
      </c>
      <c r="G126" s="22">
        <v>16000</v>
      </c>
      <c r="H126" s="22" t="s">
        <v>5088</v>
      </c>
      <c r="I126" s="26">
        <f>+IF(H126='COSTOS VARIOS'!$C$1,'COSTOS VARIOS'!$C$2*'Precios ML'!V126,'COSTOS VARIOS'!$B$2*'Precios ML'!V126)</f>
        <v>457980</v>
      </c>
      <c r="J126" s="22">
        <v>0</v>
      </c>
      <c r="K126" s="27">
        <f t="shared" si="10"/>
        <v>10.4125</v>
      </c>
      <c r="L126" s="27">
        <f t="shared" si="11"/>
        <v>10.4125</v>
      </c>
      <c r="M126" s="26">
        <f>(INDEX(pesos!A:B,MATCH(L126,pesos!A:A,1),2))</f>
        <v>16200</v>
      </c>
      <c r="N126" s="26">
        <f>+R126*'COSTOS VARIOS'!$O$1</f>
        <v>209000</v>
      </c>
      <c r="O126" s="26">
        <f>+R126*'COSTOS VARIOS'!$O$2</f>
        <v>4510</v>
      </c>
      <c r="P126" s="26">
        <f>+R126*'COSTOS VARIOS'!$O$3</f>
        <v>16500</v>
      </c>
      <c r="Q126" s="26">
        <v>1</v>
      </c>
      <c r="R126" s="26">
        <f t="shared" si="12"/>
        <v>1100000</v>
      </c>
      <c r="S126" s="25">
        <f t="shared" si="13"/>
        <v>1804190</v>
      </c>
      <c r="T126" s="28">
        <f t="shared" si="14"/>
        <v>0.26921222265947597</v>
      </c>
      <c r="U126" s="29">
        <f t="shared" si="15"/>
        <v>2289900</v>
      </c>
      <c r="V126" s="26">
        <f>+INDEX('LISTA DE PRECIOS EKM '!A:K,MATCH('Precios ML'!B126,'LISTA DE PRECIOS EKM '!A:A,0),8)</f>
        <v>2289900</v>
      </c>
      <c r="W126" s="26">
        <f t="shared" si="16"/>
        <v>2289900</v>
      </c>
      <c r="X126" s="26">
        <f t="shared" si="17"/>
        <v>0</v>
      </c>
      <c r="Y126" s="26"/>
      <c r="Z126" s="26">
        <f t="shared" si="18"/>
        <v>2289900</v>
      </c>
      <c r="AA126" s="30">
        <f t="shared" si="19"/>
        <v>1.0817272727272726</v>
      </c>
    </row>
    <row r="127" spans="1:27">
      <c r="A127" s="20" t="s">
        <v>5194</v>
      </c>
      <c r="B127" s="20" t="s">
        <v>5195</v>
      </c>
      <c r="C127" s="25">
        <v>1100000</v>
      </c>
      <c r="D127" s="22">
        <v>85</v>
      </c>
      <c r="E127" s="22">
        <v>49</v>
      </c>
      <c r="F127" s="22">
        <v>40</v>
      </c>
      <c r="G127" s="22">
        <v>16000</v>
      </c>
      <c r="H127" s="22" t="s">
        <v>5088</v>
      </c>
      <c r="I127" s="26">
        <f>+IF(H127='COSTOS VARIOS'!$C$1,'COSTOS VARIOS'!$C$2*'Precios ML'!V127,'COSTOS VARIOS'!$B$2*'Precios ML'!V127)</f>
        <v>457980</v>
      </c>
      <c r="J127" s="22">
        <v>0</v>
      </c>
      <c r="K127" s="27">
        <f t="shared" si="10"/>
        <v>10.4125</v>
      </c>
      <c r="L127" s="27">
        <f t="shared" si="11"/>
        <v>10.4125</v>
      </c>
      <c r="M127" s="26">
        <f>(INDEX(pesos!A:B,MATCH(L127,pesos!A:A,1),2))</f>
        <v>16200</v>
      </c>
      <c r="N127" s="26">
        <f>+R127*'COSTOS VARIOS'!$O$1</f>
        <v>209000</v>
      </c>
      <c r="O127" s="26">
        <f>+R127*'COSTOS VARIOS'!$O$2</f>
        <v>4510</v>
      </c>
      <c r="P127" s="26">
        <f>+R127*'COSTOS VARIOS'!$O$3</f>
        <v>16500</v>
      </c>
      <c r="Q127" s="26">
        <v>1</v>
      </c>
      <c r="R127" s="26">
        <f t="shared" si="12"/>
        <v>1100000</v>
      </c>
      <c r="S127" s="25">
        <f t="shared" si="13"/>
        <v>1804190</v>
      </c>
      <c r="T127" s="28">
        <f t="shared" si="14"/>
        <v>0.26921222265947597</v>
      </c>
      <c r="U127" s="29">
        <f t="shared" si="15"/>
        <v>2289900</v>
      </c>
      <c r="V127" s="26">
        <f>+INDEX('LISTA DE PRECIOS EKM '!A:K,MATCH('Precios ML'!B127,'LISTA DE PRECIOS EKM '!A:A,0),8)</f>
        <v>2289900</v>
      </c>
      <c r="W127" s="26">
        <f t="shared" si="16"/>
        <v>2289900</v>
      </c>
      <c r="X127" s="26">
        <f t="shared" si="17"/>
        <v>0</v>
      </c>
      <c r="Y127" s="26"/>
      <c r="Z127" s="26">
        <f t="shared" si="18"/>
        <v>2289900</v>
      </c>
      <c r="AA127" s="30">
        <f t="shared" si="19"/>
        <v>1.0817272727272726</v>
      </c>
    </row>
    <row r="128" spans="1:27">
      <c r="A128" s="20" t="s">
        <v>5194</v>
      </c>
      <c r="B128" s="20" t="s">
        <v>5196</v>
      </c>
      <c r="C128" s="25">
        <v>1100000</v>
      </c>
      <c r="D128" s="22">
        <v>85</v>
      </c>
      <c r="E128" s="22">
        <v>49</v>
      </c>
      <c r="F128" s="22">
        <v>40</v>
      </c>
      <c r="G128" s="22">
        <v>16000</v>
      </c>
      <c r="H128" s="22" t="s">
        <v>5088</v>
      </c>
      <c r="I128" s="26">
        <f>+IF(H128='COSTOS VARIOS'!$C$1,'COSTOS VARIOS'!$C$2*'Precios ML'!V128,'COSTOS VARIOS'!$B$2*'Precios ML'!V128)</f>
        <v>457980</v>
      </c>
      <c r="J128" s="22">
        <v>0</v>
      </c>
      <c r="K128" s="27">
        <f t="shared" si="10"/>
        <v>10.4125</v>
      </c>
      <c r="L128" s="27">
        <f t="shared" si="11"/>
        <v>10.4125</v>
      </c>
      <c r="M128" s="26">
        <f>(INDEX(pesos!A:B,MATCH(L128,pesos!A:A,1),2))</f>
        <v>16200</v>
      </c>
      <c r="N128" s="26">
        <f>+R128*'COSTOS VARIOS'!$O$1</f>
        <v>209000</v>
      </c>
      <c r="O128" s="26">
        <f>+R128*'COSTOS VARIOS'!$O$2</f>
        <v>4510</v>
      </c>
      <c r="P128" s="26">
        <f>+R128*'COSTOS VARIOS'!$O$3</f>
        <v>16500</v>
      </c>
      <c r="Q128" s="26">
        <v>1</v>
      </c>
      <c r="R128" s="26">
        <f t="shared" si="12"/>
        <v>1100000</v>
      </c>
      <c r="S128" s="25">
        <f t="shared" si="13"/>
        <v>1804190</v>
      </c>
      <c r="T128" s="28">
        <f t="shared" si="14"/>
        <v>0.26921222265947597</v>
      </c>
      <c r="U128" s="29">
        <f t="shared" si="15"/>
        <v>2289900</v>
      </c>
      <c r="V128" s="26">
        <f>+INDEX('LISTA DE PRECIOS EKM '!A:K,MATCH('Precios ML'!B128,'LISTA DE PRECIOS EKM '!A:A,0),8)</f>
        <v>2289900</v>
      </c>
      <c r="W128" s="26">
        <f t="shared" si="16"/>
        <v>2289900</v>
      </c>
      <c r="X128" s="26">
        <f t="shared" si="17"/>
        <v>0</v>
      </c>
      <c r="Y128" s="26"/>
      <c r="Z128" s="26">
        <f t="shared" si="18"/>
        <v>2289900</v>
      </c>
      <c r="AA128" s="30">
        <f t="shared" si="19"/>
        <v>1.0817272727272726</v>
      </c>
    </row>
    <row r="129" spans="1:27">
      <c r="A129" s="20" t="s">
        <v>5194</v>
      </c>
      <c r="B129" s="20" t="s">
        <v>5196</v>
      </c>
      <c r="C129" s="25">
        <v>1100000</v>
      </c>
      <c r="D129" s="22">
        <v>85</v>
      </c>
      <c r="E129" s="22">
        <v>49</v>
      </c>
      <c r="F129" s="22">
        <v>40</v>
      </c>
      <c r="G129" s="22">
        <v>16000</v>
      </c>
      <c r="H129" s="22" t="s">
        <v>5088</v>
      </c>
      <c r="I129" s="26">
        <f>+IF(H129='COSTOS VARIOS'!$C$1,'COSTOS VARIOS'!$C$2*'Precios ML'!V129,'COSTOS VARIOS'!$B$2*'Precios ML'!V129)</f>
        <v>457980</v>
      </c>
      <c r="J129" s="22">
        <v>0</v>
      </c>
      <c r="K129" s="27">
        <f t="shared" si="10"/>
        <v>10.4125</v>
      </c>
      <c r="L129" s="27">
        <f t="shared" si="11"/>
        <v>10.4125</v>
      </c>
      <c r="M129" s="26">
        <f>(INDEX(pesos!A:B,MATCH(L129,pesos!A:A,1),2))</f>
        <v>16200</v>
      </c>
      <c r="N129" s="26">
        <f>+R129*'COSTOS VARIOS'!$O$1</f>
        <v>209000</v>
      </c>
      <c r="O129" s="26">
        <f>+R129*'COSTOS VARIOS'!$O$2</f>
        <v>4510</v>
      </c>
      <c r="P129" s="26">
        <f>+R129*'COSTOS VARIOS'!$O$3</f>
        <v>16500</v>
      </c>
      <c r="Q129" s="26">
        <v>1</v>
      </c>
      <c r="R129" s="26">
        <f t="shared" si="12"/>
        <v>1100000</v>
      </c>
      <c r="S129" s="25">
        <f t="shared" si="13"/>
        <v>1804190</v>
      </c>
      <c r="T129" s="28">
        <f t="shared" si="14"/>
        <v>0.26921222265947597</v>
      </c>
      <c r="U129" s="29">
        <f t="shared" si="15"/>
        <v>2289900</v>
      </c>
      <c r="V129" s="26">
        <f>+INDEX('LISTA DE PRECIOS EKM '!A:K,MATCH('Precios ML'!B129,'LISTA DE PRECIOS EKM '!A:A,0),8)</f>
        <v>2289900</v>
      </c>
      <c r="W129" s="26">
        <f t="shared" si="16"/>
        <v>2289900</v>
      </c>
      <c r="X129" s="26">
        <f t="shared" si="17"/>
        <v>0</v>
      </c>
      <c r="Y129" s="26"/>
      <c r="Z129" s="26">
        <f t="shared" si="18"/>
        <v>2289900</v>
      </c>
      <c r="AA129" s="30">
        <f t="shared" si="19"/>
        <v>1.0817272727272726</v>
      </c>
    </row>
    <row r="130" spans="1:27">
      <c r="A130" s="20" t="s">
        <v>5197</v>
      </c>
      <c r="B130" s="20" t="s">
        <v>5198</v>
      </c>
      <c r="C130" s="25">
        <v>1100000</v>
      </c>
      <c r="D130" s="22">
        <v>85</v>
      </c>
      <c r="E130" s="22">
        <v>49</v>
      </c>
      <c r="F130" s="22">
        <v>40</v>
      </c>
      <c r="G130" s="22">
        <v>16000</v>
      </c>
      <c r="H130" s="22" t="s">
        <v>5088</v>
      </c>
      <c r="I130" s="26">
        <f>+IF(H130='COSTOS VARIOS'!$C$1,'COSTOS VARIOS'!$C$2*'Precios ML'!V130,'COSTOS VARIOS'!$B$2*'Precios ML'!V130)</f>
        <v>457980</v>
      </c>
      <c r="J130" s="22">
        <v>0</v>
      </c>
      <c r="K130" s="27">
        <f t="shared" si="10"/>
        <v>10.4125</v>
      </c>
      <c r="L130" s="27">
        <f t="shared" si="11"/>
        <v>10.4125</v>
      </c>
      <c r="M130" s="26">
        <f>(INDEX(pesos!A:B,MATCH(L130,pesos!A:A,1),2))</f>
        <v>16200</v>
      </c>
      <c r="N130" s="26">
        <f>+R130*'COSTOS VARIOS'!$O$1</f>
        <v>209000</v>
      </c>
      <c r="O130" s="26">
        <f>+R130*'COSTOS VARIOS'!$O$2</f>
        <v>4510</v>
      </c>
      <c r="P130" s="26">
        <f>+R130*'COSTOS VARIOS'!$O$3</f>
        <v>16500</v>
      </c>
      <c r="Q130" s="26">
        <v>1</v>
      </c>
      <c r="R130" s="26">
        <f t="shared" si="12"/>
        <v>1100000</v>
      </c>
      <c r="S130" s="25">
        <f t="shared" si="13"/>
        <v>1804190</v>
      </c>
      <c r="T130" s="28">
        <f t="shared" si="14"/>
        <v>0.26921222265947597</v>
      </c>
      <c r="U130" s="29">
        <f t="shared" si="15"/>
        <v>2289900</v>
      </c>
      <c r="V130" s="26">
        <f>+INDEX('LISTA DE PRECIOS EKM '!A:K,MATCH('Precios ML'!B130,'LISTA DE PRECIOS EKM '!A:A,0),8)</f>
        <v>2289900</v>
      </c>
      <c r="W130" s="26">
        <f t="shared" si="16"/>
        <v>2289900</v>
      </c>
      <c r="X130" s="26">
        <f t="shared" si="17"/>
        <v>0</v>
      </c>
      <c r="Y130" s="26"/>
      <c r="Z130" s="26">
        <f t="shared" si="18"/>
        <v>2289900</v>
      </c>
      <c r="AA130" s="30">
        <f t="shared" si="19"/>
        <v>1.0817272727272726</v>
      </c>
    </row>
    <row r="131" spans="1:27">
      <c r="A131" s="20" t="s">
        <v>5197</v>
      </c>
      <c r="B131" s="20" t="s">
        <v>5198</v>
      </c>
      <c r="C131" s="25">
        <v>1100000</v>
      </c>
      <c r="D131" s="22">
        <v>85</v>
      </c>
      <c r="E131" s="22">
        <v>49</v>
      </c>
      <c r="F131" s="22">
        <v>40</v>
      </c>
      <c r="G131" s="22">
        <v>16000</v>
      </c>
      <c r="H131" s="22" t="s">
        <v>5088</v>
      </c>
      <c r="I131" s="26">
        <f>+IF(H131='COSTOS VARIOS'!$C$1,'COSTOS VARIOS'!$C$2*'Precios ML'!V131,'COSTOS VARIOS'!$B$2*'Precios ML'!V131)</f>
        <v>457980</v>
      </c>
      <c r="J131" s="22">
        <v>0</v>
      </c>
      <c r="K131" s="27">
        <f t="shared" si="10"/>
        <v>10.4125</v>
      </c>
      <c r="L131" s="27">
        <f t="shared" si="11"/>
        <v>10.4125</v>
      </c>
      <c r="M131" s="26">
        <f>(INDEX(pesos!A:B,MATCH(L131,pesos!A:A,1),2))</f>
        <v>16200</v>
      </c>
      <c r="N131" s="26">
        <f>+R131*'COSTOS VARIOS'!$O$1</f>
        <v>209000</v>
      </c>
      <c r="O131" s="26">
        <f>+R131*'COSTOS VARIOS'!$O$2</f>
        <v>4510</v>
      </c>
      <c r="P131" s="26">
        <f>+R131*'COSTOS VARIOS'!$O$3</f>
        <v>16500</v>
      </c>
      <c r="Q131" s="26">
        <v>1</v>
      </c>
      <c r="R131" s="26">
        <f t="shared" si="12"/>
        <v>1100000</v>
      </c>
      <c r="S131" s="25">
        <f t="shared" si="13"/>
        <v>1804190</v>
      </c>
      <c r="T131" s="28">
        <f t="shared" si="14"/>
        <v>0.26921222265947597</v>
      </c>
      <c r="U131" s="29">
        <f t="shared" si="15"/>
        <v>2289900</v>
      </c>
      <c r="V131" s="26">
        <f>+INDEX('LISTA DE PRECIOS EKM '!A:K,MATCH('Precios ML'!B131,'LISTA DE PRECIOS EKM '!A:A,0),8)</f>
        <v>2289900</v>
      </c>
      <c r="W131" s="26">
        <f t="shared" si="16"/>
        <v>2289900</v>
      </c>
      <c r="X131" s="26">
        <f t="shared" si="17"/>
        <v>0</v>
      </c>
      <c r="Y131" s="26"/>
      <c r="Z131" s="26">
        <f t="shared" si="18"/>
        <v>2289900</v>
      </c>
      <c r="AA131" s="30">
        <f t="shared" si="19"/>
        <v>1.0817272727272726</v>
      </c>
    </row>
    <row r="132" spans="1:27">
      <c r="A132" s="20" t="s">
        <v>5199</v>
      </c>
      <c r="B132" s="20" t="s">
        <v>5200</v>
      </c>
      <c r="C132" s="25">
        <v>1912837.9999999998</v>
      </c>
      <c r="D132" s="22">
        <v>85</v>
      </c>
      <c r="E132" s="22">
        <v>49</v>
      </c>
      <c r="F132" s="22">
        <v>40</v>
      </c>
      <c r="G132" s="22">
        <v>16000</v>
      </c>
      <c r="H132" s="22" t="s">
        <v>5088</v>
      </c>
      <c r="I132" s="26">
        <f>+IF(H132='COSTOS VARIOS'!$C$1,'COSTOS VARIOS'!$C$2*'Precios ML'!V132,'COSTOS VARIOS'!$B$2*'Precios ML'!V132)</f>
        <v>727980</v>
      </c>
      <c r="J132" s="22">
        <v>0</v>
      </c>
      <c r="K132" s="27">
        <f t="shared" ref="K132:K195" si="20">+(D132*E132*F132)/G132</f>
        <v>10.4125</v>
      </c>
      <c r="L132" s="27">
        <f t="shared" ref="L132:L195" si="21">+K132*Q132</f>
        <v>10.4125</v>
      </c>
      <c r="M132" s="26">
        <f>(INDEX(pesos!A:B,MATCH(L132,pesos!A:A,1),2))</f>
        <v>16200</v>
      </c>
      <c r="N132" s="26">
        <f>+R132*'COSTOS VARIOS'!$O$1</f>
        <v>363439.22</v>
      </c>
      <c r="O132" s="26">
        <f>+R132*'COSTOS VARIOS'!$O$2</f>
        <v>7842.6358</v>
      </c>
      <c r="P132" s="26">
        <f>+R132*'COSTOS VARIOS'!$O$3</f>
        <v>28692.569999999996</v>
      </c>
      <c r="Q132" s="26">
        <v>1</v>
      </c>
      <c r="R132" s="26">
        <f t="shared" ref="R132:R195" si="22">+C132*Q132</f>
        <v>1912837.9999999998</v>
      </c>
      <c r="S132" s="25">
        <f t="shared" ref="S132:S195" si="23">+R132+P132+O132+N132+M132+I132</f>
        <v>3056992.4257999999</v>
      </c>
      <c r="T132" s="28">
        <f t="shared" ref="T132:T195" si="24">+(V132/S132)-1</f>
        <v>0.19068008454337471</v>
      </c>
      <c r="U132" s="29">
        <f t="shared" ref="U132:U195" si="25">+S132*T132+S132</f>
        <v>3639900</v>
      </c>
      <c r="V132" s="26">
        <f>+INDEX('LISTA DE PRECIOS EKM '!A:K,MATCH('Precios ML'!B132,'LISTA DE PRECIOS EKM '!A:A,0),8)</f>
        <v>3639900</v>
      </c>
      <c r="W132" s="26">
        <f t="shared" ref="W132:W195" si="26">+V132*Q132</f>
        <v>3639900</v>
      </c>
      <c r="X132" s="26">
        <f t="shared" ref="X132:X195" si="27">+W132-U132</f>
        <v>0</v>
      </c>
      <c r="Y132" s="26"/>
      <c r="Z132" s="26">
        <f t="shared" ref="Z132:Z195" si="28">+W132-Y132</f>
        <v>3639900</v>
      </c>
      <c r="AA132" s="30">
        <f t="shared" ref="AA132:AA195" si="29">+(Z132/C132)-1</f>
        <v>0.90287938654501865</v>
      </c>
    </row>
    <row r="133" spans="1:27">
      <c r="A133" s="20" t="s">
        <v>5199</v>
      </c>
      <c r="B133" s="20" t="s">
        <v>5200</v>
      </c>
      <c r="C133" s="25">
        <v>1912837.9999999998</v>
      </c>
      <c r="D133" s="22">
        <v>85</v>
      </c>
      <c r="E133" s="22">
        <v>49</v>
      </c>
      <c r="F133" s="22">
        <v>40</v>
      </c>
      <c r="G133" s="22">
        <v>16000</v>
      </c>
      <c r="H133" s="22" t="s">
        <v>5088</v>
      </c>
      <c r="I133" s="26">
        <f>+IF(H133='COSTOS VARIOS'!$C$1,'COSTOS VARIOS'!$C$2*'Precios ML'!V133,'COSTOS VARIOS'!$B$2*'Precios ML'!V133)</f>
        <v>727980</v>
      </c>
      <c r="J133" s="22">
        <v>0</v>
      </c>
      <c r="K133" s="27">
        <f t="shared" si="20"/>
        <v>10.4125</v>
      </c>
      <c r="L133" s="27">
        <f t="shared" si="21"/>
        <v>10.4125</v>
      </c>
      <c r="M133" s="26">
        <f>(INDEX(pesos!A:B,MATCH(L133,pesos!A:A,1),2))</f>
        <v>16200</v>
      </c>
      <c r="N133" s="26">
        <f>+R133*'COSTOS VARIOS'!$O$1</f>
        <v>363439.22</v>
      </c>
      <c r="O133" s="26">
        <f>+R133*'COSTOS VARIOS'!$O$2</f>
        <v>7842.6358</v>
      </c>
      <c r="P133" s="26">
        <f>+R133*'COSTOS VARIOS'!$O$3</f>
        <v>28692.569999999996</v>
      </c>
      <c r="Q133" s="26">
        <v>1</v>
      </c>
      <c r="R133" s="26">
        <f t="shared" si="22"/>
        <v>1912837.9999999998</v>
      </c>
      <c r="S133" s="25">
        <f t="shared" si="23"/>
        <v>3056992.4257999999</v>
      </c>
      <c r="T133" s="28">
        <f t="shared" si="24"/>
        <v>0.19068008454337471</v>
      </c>
      <c r="U133" s="29">
        <f t="shared" si="25"/>
        <v>3639900</v>
      </c>
      <c r="V133" s="26">
        <f>+INDEX('LISTA DE PRECIOS EKM '!A:K,MATCH('Precios ML'!B133,'LISTA DE PRECIOS EKM '!A:A,0),8)</f>
        <v>3639900</v>
      </c>
      <c r="W133" s="26">
        <f t="shared" si="26"/>
        <v>3639900</v>
      </c>
      <c r="X133" s="26">
        <f t="shared" si="27"/>
        <v>0</v>
      </c>
      <c r="Y133" s="26"/>
      <c r="Z133" s="26">
        <f t="shared" si="28"/>
        <v>3639900</v>
      </c>
      <c r="AA133" s="30">
        <f t="shared" si="29"/>
        <v>0.90287938654501865</v>
      </c>
    </row>
    <row r="134" spans="1:27">
      <c r="A134" s="20" t="s">
        <v>5201</v>
      </c>
      <c r="B134" s="20" t="s">
        <v>5202</v>
      </c>
      <c r="C134" s="25">
        <v>1912837.9999999998</v>
      </c>
      <c r="D134" s="22">
        <v>85</v>
      </c>
      <c r="E134" s="22">
        <v>49</v>
      </c>
      <c r="F134" s="22">
        <v>40</v>
      </c>
      <c r="G134" s="22">
        <v>16000</v>
      </c>
      <c r="H134" s="22" t="s">
        <v>5088</v>
      </c>
      <c r="I134" s="26">
        <f>+IF(H134='COSTOS VARIOS'!$C$1,'COSTOS VARIOS'!$C$2*'Precios ML'!V134,'COSTOS VARIOS'!$B$2*'Precios ML'!V134)</f>
        <v>727980</v>
      </c>
      <c r="J134" s="22">
        <v>0</v>
      </c>
      <c r="K134" s="27">
        <f t="shared" si="20"/>
        <v>10.4125</v>
      </c>
      <c r="L134" s="27">
        <f t="shared" si="21"/>
        <v>10.4125</v>
      </c>
      <c r="M134" s="26">
        <f>(INDEX(pesos!A:B,MATCH(L134,pesos!A:A,1),2))</f>
        <v>16200</v>
      </c>
      <c r="N134" s="26">
        <f>+R134*'COSTOS VARIOS'!$O$1</f>
        <v>363439.22</v>
      </c>
      <c r="O134" s="26">
        <f>+R134*'COSTOS VARIOS'!$O$2</f>
        <v>7842.6358</v>
      </c>
      <c r="P134" s="26">
        <f>+R134*'COSTOS VARIOS'!$O$3</f>
        <v>28692.569999999996</v>
      </c>
      <c r="Q134" s="26">
        <v>1</v>
      </c>
      <c r="R134" s="26">
        <f t="shared" si="22"/>
        <v>1912837.9999999998</v>
      </c>
      <c r="S134" s="25">
        <f t="shared" si="23"/>
        <v>3056992.4257999999</v>
      </c>
      <c r="T134" s="28">
        <f t="shared" si="24"/>
        <v>0.19068008454337471</v>
      </c>
      <c r="U134" s="29">
        <f t="shared" si="25"/>
        <v>3639900</v>
      </c>
      <c r="V134" s="26">
        <f>+INDEX('LISTA DE PRECIOS EKM '!A:K,MATCH('Precios ML'!B134,'LISTA DE PRECIOS EKM '!A:A,0),8)</f>
        <v>3639900</v>
      </c>
      <c r="W134" s="26">
        <f t="shared" si="26"/>
        <v>3639900</v>
      </c>
      <c r="X134" s="26">
        <f t="shared" si="27"/>
        <v>0</v>
      </c>
      <c r="Y134" s="26"/>
      <c r="Z134" s="26">
        <f t="shared" si="28"/>
        <v>3639900</v>
      </c>
      <c r="AA134" s="30">
        <f t="shared" si="29"/>
        <v>0.90287938654501865</v>
      </c>
    </row>
    <row r="135" spans="1:27">
      <c r="A135" s="20" t="s">
        <v>5201</v>
      </c>
      <c r="B135" s="20" t="s">
        <v>5202</v>
      </c>
      <c r="C135" s="25">
        <v>1912837.9999999998</v>
      </c>
      <c r="D135" s="22">
        <v>85</v>
      </c>
      <c r="E135" s="22">
        <v>49</v>
      </c>
      <c r="F135" s="22">
        <v>40</v>
      </c>
      <c r="G135" s="22">
        <v>16000</v>
      </c>
      <c r="H135" s="22" t="s">
        <v>5088</v>
      </c>
      <c r="I135" s="26">
        <f>+IF(H135='COSTOS VARIOS'!$C$1,'COSTOS VARIOS'!$C$2*'Precios ML'!V135,'COSTOS VARIOS'!$B$2*'Precios ML'!V135)</f>
        <v>727980</v>
      </c>
      <c r="J135" s="22">
        <v>0</v>
      </c>
      <c r="K135" s="27">
        <f t="shared" si="20"/>
        <v>10.4125</v>
      </c>
      <c r="L135" s="27">
        <f t="shared" si="21"/>
        <v>10.4125</v>
      </c>
      <c r="M135" s="26">
        <f>(INDEX(pesos!A:B,MATCH(L135,pesos!A:A,1),2))</f>
        <v>16200</v>
      </c>
      <c r="N135" s="26">
        <f>+R135*'COSTOS VARIOS'!$O$1</f>
        <v>363439.22</v>
      </c>
      <c r="O135" s="26">
        <f>+R135*'COSTOS VARIOS'!$O$2</f>
        <v>7842.6358</v>
      </c>
      <c r="P135" s="26">
        <f>+R135*'COSTOS VARIOS'!$O$3</f>
        <v>28692.569999999996</v>
      </c>
      <c r="Q135" s="26">
        <v>1</v>
      </c>
      <c r="R135" s="26">
        <f t="shared" si="22"/>
        <v>1912837.9999999998</v>
      </c>
      <c r="S135" s="25">
        <f t="shared" si="23"/>
        <v>3056992.4257999999</v>
      </c>
      <c r="T135" s="28">
        <f t="shared" si="24"/>
        <v>0.19068008454337471</v>
      </c>
      <c r="U135" s="29">
        <f t="shared" si="25"/>
        <v>3639900</v>
      </c>
      <c r="V135" s="26">
        <f>+INDEX('LISTA DE PRECIOS EKM '!A:K,MATCH('Precios ML'!B135,'LISTA DE PRECIOS EKM '!A:A,0),8)</f>
        <v>3639900</v>
      </c>
      <c r="W135" s="26">
        <f t="shared" si="26"/>
        <v>3639900</v>
      </c>
      <c r="X135" s="26">
        <f t="shared" si="27"/>
        <v>0</v>
      </c>
      <c r="Y135" s="26"/>
      <c r="Z135" s="26">
        <f t="shared" si="28"/>
        <v>3639900</v>
      </c>
      <c r="AA135" s="30">
        <f t="shared" si="29"/>
        <v>0.90287938654501865</v>
      </c>
    </row>
    <row r="136" spans="1:27">
      <c r="A136" s="20" t="s">
        <v>5203</v>
      </c>
      <c r="B136" s="20" t="s">
        <v>5204</v>
      </c>
      <c r="C136" s="25">
        <v>1912837.9999999998</v>
      </c>
      <c r="D136" s="22">
        <v>85</v>
      </c>
      <c r="E136" s="22">
        <v>49</v>
      </c>
      <c r="F136" s="22">
        <v>40</v>
      </c>
      <c r="G136" s="22">
        <v>16000</v>
      </c>
      <c r="H136" s="22" t="s">
        <v>5088</v>
      </c>
      <c r="I136" s="26">
        <f>+IF(H136='COSTOS VARIOS'!$C$1,'COSTOS VARIOS'!$C$2*'Precios ML'!V136,'COSTOS VARIOS'!$B$2*'Precios ML'!V136)</f>
        <v>727980</v>
      </c>
      <c r="J136" s="22">
        <v>0</v>
      </c>
      <c r="K136" s="27">
        <f t="shared" si="20"/>
        <v>10.4125</v>
      </c>
      <c r="L136" s="27">
        <f t="shared" si="21"/>
        <v>10.4125</v>
      </c>
      <c r="M136" s="26">
        <f>(INDEX(pesos!A:B,MATCH(L136,pesos!A:A,1),2))</f>
        <v>16200</v>
      </c>
      <c r="N136" s="26">
        <f>+R136*'COSTOS VARIOS'!$O$1</f>
        <v>363439.22</v>
      </c>
      <c r="O136" s="26">
        <f>+R136*'COSTOS VARIOS'!$O$2</f>
        <v>7842.6358</v>
      </c>
      <c r="P136" s="26">
        <f>+R136*'COSTOS VARIOS'!$O$3</f>
        <v>28692.569999999996</v>
      </c>
      <c r="Q136" s="26">
        <v>1</v>
      </c>
      <c r="R136" s="26">
        <f t="shared" si="22"/>
        <v>1912837.9999999998</v>
      </c>
      <c r="S136" s="25">
        <f t="shared" si="23"/>
        <v>3056992.4257999999</v>
      </c>
      <c r="T136" s="28">
        <f t="shared" si="24"/>
        <v>0.19068008454337471</v>
      </c>
      <c r="U136" s="29">
        <f t="shared" si="25"/>
        <v>3639900</v>
      </c>
      <c r="V136" s="26">
        <f>+INDEX('LISTA DE PRECIOS EKM '!A:K,MATCH('Precios ML'!B136,'LISTA DE PRECIOS EKM '!A:A,0),8)</f>
        <v>3639900</v>
      </c>
      <c r="W136" s="26">
        <f t="shared" si="26"/>
        <v>3639900</v>
      </c>
      <c r="X136" s="26">
        <f t="shared" si="27"/>
        <v>0</v>
      </c>
      <c r="Y136" s="26"/>
      <c r="Z136" s="26">
        <f t="shared" si="28"/>
        <v>3639900</v>
      </c>
      <c r="AA136" s="30">
        <f t="shared" si="29"/>
        <v>0.90287938654501865</v>
      </c>
    </row>
    <row r="137" spans="1:27">
      <c r="A137" s="20" t="s">
        <v>5203</v>
      </c>
      <c r="B137" s="20" t="s">
        <v>5204</v>
      </c>
      <c r="C137" s="25">
        <v>1912837.9999999998</v>
      </c>
      <c r="D137" s="22">
        <v>85</v>
      </c>
      <c r="E137" s="22">
        <v>49</v>
      </c>
      <c r="F137" s="22">
        <v>40</v>
      </c>
      <c r="G137" s="22">
        <v>16000</v>
      </c>
      <c r="H137" s="22" t="s">
        <v>5088</v>
      </c>
      <c r="I137" s="26">
        <f>+IF(H137='COSTOS VARIOS'!$C$1,'COSTOS VARIOS'!$C$2*'Precios ML'!V137,'COSTOS VARIOS'!$B$2*'Precios ML'!V137)</f>
        <v>727980</v>
      </c>
      <c r="J137" s="22">
        <v>0</v>
      </c>
      <c r="K137" s="27">
        <f t="shared" si="20"/>
        <v>10.4125</v>
      </c>
      <c r="L137" s="27">
        <f t="shared" si="21"/>
        <v>10.4125</v>
      </c>
      <c r="M137" s="26">
        <f>(INDEX(pesos!A:B,MATCH(L137,pesos!A:A,1),2))</f>
        <v>16200</v>
      </c>
      <c r="N137" s="26">
        <f>+R137*'COSTOS VARIOS'!$O$1</f>
        <v>363439.22</v>
      </c>
      <c r="O137" s="26">
        <f>+R137*'COSTOS VARIOS'!$O$2</f>
        <v>7842.6358</v>
      </c>
      <c r="P137" s="26">
        <f>+R137*'COSTOS VARIOS'!$O$3</f>
        <v>28692.569999999996</v>
      </c>
      <c r="Q137" s="26">
        <v>1</v>
      </c>
      <c r="R137" s="26">
        <f t="shared" si="22"/>
        <v>1912837.9999999998</v>
      </c>
      <c r="S137" s="25">
        <f t="shared" si="23"/>
        <v>3056992.4257999999</v>
      </c>
      <c r="T137" s="28">
        <f t="shared" si="24"/>
        <v>0.19068008454337471</v>
      </c>
      <c r="U137" s="29">
        <f t="shared" si="25"/>
        <v>3639900</v>
      </c>
      <c r="V137" s="26">
        <f>+INDEX('LISTA DE PRECIOS EKM '!A:K,MATCH('Precios ML'!B137,'LISTA DE PRECIOS EKM '!A:A,0),8)</f>
        <v>3639900</v>
      </c>
      <c r="W137" s="26">
        <f t="shared" si="26"/>
        <v>3639900</v>
      </c>
      <c r="X137" s="26">
        <f t="shared" si="27"/>
        <v>0</v>
      </c>
      <c r="Y137" s="26"/>
      <c r="Z137" s="26">
        <f t="shared" si="28"/>
        <v>3639900</v>
      </c>
      <c r="AA137" s="30">
        <f t="shared" si="29"/>
        <v>0.90287938654501865</v>
      </c>
    </row>
    <row r="138" spans="1:27">
      <c r="A138" s="20" t="s">
        <v>5205</v>
      </c>
      <c r="B138" s="20" t="s">
        <v>5206</v>
      </c>
      <c r="C138" s="25">
        <v>1912837.9999999998</v>
      </c>
      <c r="D138" s="22">
        <v>85</v>
      </c>
      <c r="E138" s="22">
        <v>49</v>
      </c>
      <c r="F138" s="22">
        <v>40</v>
      </c>
      <c r="G138" s="22">
        <v>16000</v>
      </c>
      <c r="H138" s="22" t="s">
        <v>5088</v>
      </c>
      <c r="I138" s="26">
        <f>+IF(H138='COSTOS VARIOS'!$C$1,'COSTOS VARIOS'!$C$2*'Precios ML'!V138,'COSTOS VARIOS'!$B$2*'Precios ML'!V138)</f>
        <v>727980</v>
      </c>
      <c r="J138" s="22">
        <v>0</v>
      </c>
      <c r="K138" s="27">
        <f t="shared" si="20"/>
        <v>10.4125</v>
      </c>
      <c r="L138" s="27">
        <f t="shared" si="21"/>
        <v>10.4125</v>
      </c>
      <c r="M138" s="26">
        <f>(INDEX(pesos!A:B,MATCH(L138,pesos!A:A,1),2))</f>
        <v>16200</v>
      </c>
      <c r="N138" s="26">
        <f>+R138*'COSTOS VARIOS'!$O$1</f>
        <v>363439.22</v>
      </c>
      <c r="O138" s="26">
        <f>+R138*'COSTOS VARIOS'!$O$2</f>
        <v>7842.6358</v>
      </c>
      <c r="P138" s="26">
        <f>+R138*'COSTOS VARIOS'!$O$3</f>
        <v>28692.569999999996</v>
      </c>
      <c r="Q138" s="26">
        <v>1</v>
      </c>
      <c r="R138" s="26">
        <f t="shared" si="22"/>
        <v>1912837.9999999998</v>
      </c>
      <c r="S138" s="25">
        <f t="shared" si="23"/>
        <v>3056992.4257999999</v>
      </c>
      <c r="T138" s="28">
        <f t="shared" si="24"/>
        <v>0.19068008454337471</v>
      </c>
      <c r="U138" s="29">
        <f t="shared" si="25"/>
        <v>3639900</v>
      </c>
      <c r="V138" s="26">
        <f>+INDEX('LISTA DE PRECIOS EKM '!A:K,MATCH('Precios ML'!B138,'LISTA DE PRECIOS EKM '!A:A,0),8)</f>
        <v>3639900</v>
      </c>
      <c r="W138" s="26">
        <f t="shared" si="26"/>
        <v>3639900</v>
      </c>
      <c r="X138" s="26">
        <f t="shared" si="27"/>
        <v>0</v>
      </c>
      <c r="Y138" s="26"/>
      <c r="Z138" s="26">
        <f t="shared" si="28"/>
        <v>3639900</v>
      </c>
      <c r="AA138" s="30">
        <f t="shared" si="29"/>
        <v>0.90287938654501865</v>
      </c>
    </row>
    <row r="139" spans="1:27">
      <c r="A139" s="20" t="s">
        <v>5205</v>
      </c>
      <c r="B139" s="20" t="s">
        <v>5206</v>
      </c>
      <c r="C139" s="25">
        <v>1912837.9999999998</v>
      </c>
      <c r="D139" s="22">
        <v>85</v>
      </c>
      <c r="E139" s="22">
        <v>49</v>
      </c>
      <c r="F139" s="22">
        <v>40</v>
      </c>
      <c r="G139" s="22">
        <v>16000</v>
      </c>
      <c r="H139" s="22" t="s">
        <v>5088</v>
      </c>
      <c r="I139" s="26">
        <f>+IF(H139='COSTOS VARIOS'!$C$1,'COSTOS VARIOS'!$C$2*'Precios ML'!V139,'COSTOS VARIOS'!$B$2*'Precios ML'!V139)</f>
        <v>727980</v>
      </c>
      <c r="J139" s="22">
        <v>0</v>
      </c>
      <c r="K139" s="27">
        <f t="shared" si="20"/>
        <v>10.4125</v>
      </c>
      <c r="L139" s="27">
        <f t="shared" si="21"/>
        <v>10.4125</v>
      </c>
      <c r="M139" s="26">
        <f>(INDEX(pesos!A:B,MATCH(L139,pesos!A:A,1),2))</f>
        <v>16200</v>
      </c>
      <c r="N139" s="26">
        <f>+R139*'COSTOS VARIOS'!$O$1</f>
        <v>363439.22</v>
      </c>
      <c r="O139" s="26">
        <f>+R139*'COSTOS VARIOS'!$O$2</f>
        <v>7842.6358</v>
      </c>
      <c r="P139" s="26">
        <f>+R139*'COSTOS VARIOS'!$O$3</f>
        <v>28692.569999999996</v>
      </c>
      <c r="Q139" s="26">
        <v>1</v>
      </c>
      <c r="R139" s="26">
        <f t="shared" si="22"/>
        <v>1912837.9999999998</v>
      </c>
      <c r="S139" s="25">
        <f t="shared" si="23"/>
        <v>3056992.4257999999</v>
      </c>
      <c r="T139" s="28">
        <f t="shared" si="24"/>
        <v>0.19068008454337471</v>
      </c>
      <c r="U139" s="29">
        <f t="shared" si="25"/>
        <v>3639900</v>
      </c>
      <c r="V139" s="26">
        <f>+INDEX('LISTA DE PRECIOS EKM '!A:K,MATCH('Precios ML'!B139,'LISTA DE PRECIOS EKM '!A:A,0),8)</f>
        <v>3639900</v>
      </c>
      <c r="W139" s="26">
        <f t="shared" si="26"/>
        <v>3639900</v>
      </c>
      <c r="X139" s="26">
        <f t="shared" si="27"/>
        <v>0</v>
      </c>
      <c r="Y139" s="26"/>
      <c r="Z139" s="26">
        <f t="shared" si="28"/>
        <v>3639900</v>
      </c>
      <c r="AA139" s="30">
        <f t="shared" si="29"/>
        <v>0.90287938654501865</v>
      </c>
    </row>
    <row r="140" spans="1:27">
      <c r="A140" s="20" t="s">
        <v>5207</v>
      </c>
      <c r="B140" s="20" t="s">
        <v>5208</v>
      </c>
      <c r="C140" s="25">
        <v>1912837.9999999998</v>
      </c>
      <c r="D140" s="22">
        <v>85</v>
      </c>
      <c r="E140" s="22">
        <v>49</v>
      </c>
      <c r="F140" s="22">
        <v>40</v>
      </c>
      <c r="G140" s="22">
        <v>16000</v>
      </c>
      <c r="H140" s="22" t="s">
        <v>5088</v>
      </c>
      <c r="I140" s="26">
        <f>+IF(H140='COSTOS VARIOS'!$C$1,'COSTOS VARIOS'!$C$2*'Precios ML'!V140,'COSTOS VARIOS'!$B$2*'Precios ML'!V140)</f>
        <v>727980</v>
      </c>
      <c r="J140" s="22">
        <v>0</v>
      </c>
      <c r="K140" s="27">
        <f t="shared" si="20"/>
        <v>10.4125</v>
      </c>
      <c r="L140" s="27">
        <f t="shared" si="21"/>
        <v>10.4125</v>
      </c>
      <c r="M140" s="26">
        <f>(INDEX(pesos!A:B,MATCH(L140,pesos!A:A,1),2))</f>
        <v>16200</v>
      </c>
      <c r="N140" s="26">
        <f>+R140*'COSTOS VARIOS'!$O$1</f>
        <v>363439.22</v>
      </c>
      <c r="O140" s="26">
        <f>+R140*'COSTOS VARIOS'!$O$2</f>
        <v>7842.6358</v>
      </c>
      <c r="P140" s="26">
        <f>+R140*'COSTOS VARIOS'!$O$3</f>
        <v>28692.569999999996</v>
      </c>
      <c r="Q140" s="26">
        <v>1</v>
      </c>
      <c r="R140" s="26">
        <f t="shared" si="22"/>
        <v>1912837.9999999998</v>
      </c>
      <c r="S140" s="25">
        <f t="shared" si="23"/>
        <v>3056992.4257999999</v>
      </c>
      <c r="T140" s="28">
        <f t="shared" si="24"/>
        <v>0.19068008454337471</v>
      </c>
      <c r="U140" s="29">
        <f t="shared" si="25"/>
        <v>3639900</v>
      </c>
      <c r="V140" s="26">
        <f>+INDEX('LISTA DE PRECIOS EKM '!A:K,MATCH('Precios ML'!B140,'LISTA DE PRECIOS EKM '!A:A,0),8)</f>
        <v>3639900</v>
      </c>
      <c r="W140" s="26">
        <f t="shared" si="26"/>
        <v>3639900</v>
      </c>
      <c r="X140" s="26">
        <f t="shared" si="27"/>
        <v>0</v>
      </c>
      <c r="Y140" s="26"/>
      <c r="Z140" s="26">
        <f t="shared" si="28"/>
        <v>3639900</v>
      </c>
      <c r="AA140" s="30">
        <f t="shared" si="29"/>
        <v>0.90287938654501865</v>
      </c>
    </row>
    <row r="141" spans="1:27">
      <c r="A141" s="20" t="s">
        <v>5207</v>
      </c>
      <c r="B141" s="20" t="s">
        <v>5208</v>
      </c>
      <c r="C141" s="25">
        <v>1912837.9999999998</v>
      </c>
      <c r="D141" s="22">
        <v>85</v>
      </c>
      <c r="E141" s="22">
        <v>49</v>
      </c>
      <c r="F141" s="22">
        <v>40</v>
      </c>
      <c r="G141" s="22">
        <v>16000</v>
      </c>
      <c r="H141" s="22" t="s">
        <v>5088</v>
      </c>
      <c r="I141" s="26">
        <f>+IF(H141='COSTOS VARIOS'!$C$1,'COSTOS VARIOS'!$C$2*'Precios ML'!V141,'COSTOS VARIOS'!$B$2*'Precios ML'!V141)</f>
        <v>727980</v>
      </c>
      <c r="J141" s="22">
        <v>0</v>
      </c>
      <c r="K141" s="27">
        <f t="shared" si="20"/>
        <v>10.4125</v>
      </c>
      <c r="L141" s="27">
        <f t="shared" si="21"/>
        <v>10.4125</v>
      </c>
      <c r="M141" s="26">
        <f>(INDEX(pesos!A:B,MATCH(L141,pesos!A:A,1),2))</f>
        <v>16200</v>
      </c>
      <c r="N141" s="26">
        <f>+R141*'COSTOS VARIOS'!$O$1</f>
        <v>363439.22</v>
      </c>
      <c r="O141" s="26">
        <f>+R141*'COSTOS VARIOS'!$O$2</f>
        <v>7842.6358</v>
      </c>
      <c r="P141" s="26">
        <f>+R141*'COSTOS VARIOS'!$O$3</f>
        <v>28692.569999999996</v>
      </c>
      <c r="Q141" s="26">
        <v>1</v>
      </c>
      <c r="R141" s="26">
        <f t="shared" si="22"/>
        <v>1912837.9999999998</v>
      </c>
      <c r="S141" s="25">
        <f t="shared" si="23"/>
        <v>3056992.4257999999</v>
      </c>
      <c r="T141" s="28">
        <f t="shared" si="24"/>
        <v>0.19068008454337471</v>
      </c>
      <c r="U141" s="29">
        <f t="shared" si="25"/>
        <v>3639900</v>
      </c>
      <c r="V141" s="26">
        <f>+INDEX('LISTA DE PRECIOS EKM '!A:K,MATCH('Precios ML'!B141,'LISTA DE PRECIOS EKM '!A:A,0),8)</f>
        <v>3639900</v>
      </c>
      <c r="W141" s="26">
        <f t="shared" si="26"/>
        <v>3639900</v>
      </c>
      <c r="X141" s="26">
        <f t="shared" si="27"/>
        <v>0</v>
      </c>
      <c r="Y141" s="26"/>
      <c r="Z141" s="26">
        <f t="shared" si="28"/>
        <v>3639900</v>
      </c>
      <c r="AA141" s="30">
        <f t="shared" si="29"/>
        <v>0.90287938654501865</v>
      </c>
    </row>
    <row r="142" spans="1:27">
      <c r="A142" s="20" t="s">
        <v>5209</v>
      </c>
      <c r="B142" s="20" t="s">
        <v>5210</v>
      </c>
      <c r="C142" s="25">
        <v>1790000</v>
      </c>
      <c r="D142" s="22">
        <v>85</v>
      </c>
      <c r="E142" s="22">
        <v>49</v>
      </c>
      <c r="F142" s="22">
        <v>40</v>
      </c>
      <c r="G142" s="22">
        <v>16000</v>
      </c>
      <c r="H142" s="22" t="s">
        <v>5088</v>
      </c>
      <c r="I142" s="26">
        <f>+IF(H142='COSTOS VARIOS'!$C$1,'COSTOS VARIOS'!$C$2*'Precios ML'!V142,'COSTOS VARIOS'!$B$2*'Precios ML'!V142)</f>
        <v>737980</v>
      </c>
      <c r="J142" s="22">
        <v>0</v>
      </c>
      <c r="K142" s="27">
        <f t="shared" si="20"/>
        <v>10.4125</v>
      </c>
      <c r="L142" s="27">
        <f t="shared" si="21"/>
        <v>10.4125</v>
      </c>
      <c r="M142" s="26">
        <f>(INDEX(pesos!A:B,MATCH(L142,pesos!A:A,1),2))</f>
        <v>16200</v>
      </c>
      <c r="N142" s="26">
        <f>+R142*'COSTOS VARIOS'!$O$1</f>
        <v>340100</v>
      </c>
      <c r="O142" s="26">
        <f>+R142*'COSTOS VARIOS'!$O$2</f>
        <v>7339.0000000000009</v>
      </c>
      <c r="P142" s="26">
        <f>+R142*'COSTOS VARIOS'!$O$3</f>
        <v>26850</v>
      </c>
      <c r="Q142" s="26">
        <v>1</v>
      </c>
      <c r="R142" s="26">
        <f t="shared" si="22"/>
        <v>1790000</v>
      </c>
      <c r="S142" s="25">
        <f t="shared" si="23"/>
        <v>2918469</v>
      </c>
      <c r="T142" s="28">
        <f t="shared" si="24"/>
        <v>0.26432728941098915</v>
      </c>
      <c r="U142" s="29">
        <f t="shared" si="25"/>
        <v>3689900</v>
      </c>
      <c r="V142" s="26">
        <f>+INDEX('LISTA DE PRECIOS EKM '!A:K,MATCH('Precios ML'!B142,'LISTA DE PRECIOS EKM '!A:A,0),8)</f>
        <v>3689900</v>
      </c>
      <c r="W142" s="26">
        <f t="shared" si="26"/>
        <v>3689900</v>
      </c>
      <c r="X142" s="26">
        <f t="shared" si="27"/>
        <v>0</v>
      </c>
      <c r="Y142" s="26"/>
      <c r="Z142" s="26">
        <f t="shared" si="28"/>
        <v>3689900</v>
      </c>
      <c r="AA142" s="30">
        <f t="shared" si="29"/>
        <v>1.0613966480446928</v>
      </c>
    </row>
    <row r="143" spans="1:27">
      <c r="A143" s="20" t="s">
        <v>5209</v>
      </c>
      <c r="B143" s="20" t="s">
        <v>5210</v>
      </c>
      <c r="C143" s="25">
        <v>1790000</v>
      </c>
      <c r="D143" s="22">
        <v>85</v>
      </c>
      <c r="E143" s="22">
        <v>49</v>
      </c>
      <c r="F143" s="22">
        <v>40</v>
      </c>
      <c r="G143" s="22">
        <v>16000</v>
      </c>
      <c r="H143" s="22" t="s">
        <v>5088</v>
      </c>
      <c r="I143" s="26">
        <f>+IF(H143='COSTOS VARIOS'!$C$1,'COSTOS VARIOS'!$C$2*'Precios ML'!V143,'COSTOS VARIOS'!$B$2*'Precios ML'!V143)</f>
        <v>737980</v>
      </c>
      <c r="J143" s="22">
        <v>0</v>
      </c>
      <c r="K143" s="27">
        <f t="shared" si="20"/>
        <v>10.4125</v>
      </c>
      <c r="L143" s="27">
        <f t="shared" si="21"/>
        <v>10.4125</v>
      </c>
      <c r="M143" s="26">
        <f>(INDEX(pesos!A:B,MATCH(L143,pesos!A:A,1),2))</f>
        <v>16200</v>
      </c>
      <c r="N143" s="26">
        <f>+R143*'COSTOS VARIOS'!$O$1</f>
        <v>340100</v>
      </c>
      <c r="O143" s="26">
        <f>+R143*'COSTOS VARIOS'!$O$2</f>
        <v>7339.0000000000009</v>
      </c>
      <c r="P143" s="26">
        <f>+R143*'COSTOS VARIOS'!$O$3</f>
        <v>26850</v>
      </c>
      <c r="Q143" s="26">
        <v>1</v>
      </c>
      <c r="R143" s="26">
        <f t="shared" si="22"/>
        <v>1790000</v>
      </c>
      <c r="S143" s="25">
        <f t="shared" si="23"/>
        <v>2918469</v>
      </c>
      <c r="T143" s="28">
        <f t="shared" si="24"/>
        <v>0.26432728941098915</v>
      </c>
      <c r="U143" s="29">
        <f t="shared" si="25"/>
        <v>3689900</v>
      </c>
      <c r="V143" s="26">
        <f>+INDEX('LISTA DE PRECIOS EKM '!A:K,MATCH('Precios ML'!B143,'LISTA DE PRECIOS EKM '!A:A,0),8)</f>
        <v>3689900</v>
      </c>
      <c r="W143" s="26">
        <f t="shared" si="26"/>
        <v>3689900</v>
      </c>
      <c r="X143" s="26">
        <f t="shared" si="27"/>
        <v>0</v>
      </c>
      <c r="Y143" s="26"/>
      <c r="Z143" s="26">
        <f t="shared" si="28"/>
        <v>3689900</v>
      </c>
      <c r="AA143" s="30">
        <f t="shared" si="29"/>
        <v>1.0613966480446928</v>
      </c>
    </row>
    <row r="144" spans="1:27">
      <c r="A144" s="20" t="s">
        <v>5209</v>
      </c>
      <c r="B144" s="20" t="s">
        <v>5211</v>
      </c>
      <c r="C144" s="25">
        <v>1790000</v>
      </c>
      <c r="D144" s="22">
        <v>85</v>
      </c>
      <c r="E144" s="22">
        <v>49</v>
      </c>
      <c r="F144" s="22">
        <v>40</v>
      </c>
      <c r="G144" s="22">
        <v>16000</v>
      </c>
      <c r="H144" s="22" t="s">
        <v>5088</v>
      </c>
      <c r="I144" s="26">
        <f>+IF(H144='COSTOS VARIOS'!$C$1,'COSTOS VARIOS'!$C$2*'Precios ML'!V144,'COSTOS VARIOS'!$B$2*'Precios ML'!V144)</f>
        <v>737980</v>
      </c>
      <c r="J144" s="22">
        <v>0</v>
      </c>
      <c r="K144" s="27">
        <f t="shared" si="20"/>
        <v>10.4125</v>
      </c>
      <c r="L144" s="27">
        <f t="shared" si="21"/>
        <v>10.4125</v>
      </c>
      <c r="M144" s="26">
        <f>(INDEX(pesos!A:B,MATCH(L144,pesos!A:A,1),2))</f>
        <v>16200</v>
      </c>
      <c r="N144" s="26">
        <f>+R144*'COSTOS VARIOS'!$O$1</f>
        <v>340100</v>
      </c>
      <c r="O144" s="26">
        <f>+R144*'COSTOS VARIOS'!$O$2</f>
        <v>7339.0000000000009</v>
      </c>
      <c r="P144" s="26">
        <f>+R144*'COSTOS VARIOS'!$O$3</f>
        <v>26850</v>
      </c>
      <c r="Q144" s="26">
        <v>1</v>
      </c>
      <c r="R144" s="26">
        <f t="shared" si="22"/>
        <v>1790000</v>
      </c>
      <c r="S144" s="25">
        <f t="shared" si="23"/>
        <v>2918469</v>
      </c>
      <c r="T144" s="28">
        <f t="shared" si="24"/>
        <v>0.26432728941098915</v>
      </c>
      <c r="U144" s="29">
        <f t="shared" si="25"/>
        <v>3689900</v>
      </c>
      <c r="V144" s="26">
        <f>+INDEX('LISTA DE PRECIOS EKM '!A:K,MATCH('Precios ML'!B144,'LISTA DE PRECIOS EKM '!A:A,0),8)</f>
        <v>3689900</v>
      </c>
      <c r="W144" s="26">
        <f t="shared" si="26"/>
        <v>3689900</v>
      </c>
      <c r="X144" s="26">
        <f t="shared" si="27"/>
        <v>0</v>
      </c>
      <c r="Y144" s="26"/>
      <c r="Z144" s="26">
        <f t="shared" si="28"/>
        <v>3689900</v>
      </c>
      <c r="AA144" s="30">
        <f t="shared" si="29"/>
        <v>1.0613966480446928</v>
      </c>
    </row>
    <row r="145" spans="1:27">
      <c r="A145" s="20" t="s">
        <v>5209</v>
      </c>
      <c r="B145" s="20" t="s">
        <v>5211</v>
      </c>
      <c r="C145" s="25">
        <v>1790000</v>
      </c>
      <c r="D145" s="22">
        <v>85</v>
      </c>
      <c r="E145" s="22">
        <v>49</v>
      </c>
      <c r="F145" s="22">
        <v>40</v>
      </c>
      <c r="G145" s="22">
        <v>16000</v>
      </c>
      <c r="H145" s="22" t="s">
        <v>5088</v>
      </c>
      <c r="I145" s="26">
        <f>+IF(H145='COSTOS VARIOS'!$C$1,'COSTOS VARIOS'!$C$2*'Precios ML'!V145,'COSTOS VARIOS'!$B$2*'Precios ML'!V145)</f>
        <v>737980</v>
      </c>
      <c r="J145" s="22">
        <v>0</v>
      </c>
      <c r="K145" s="27">
        <f t="shared" si="20"/>
        <v>10.4125</v>
      </c>
      <c r="L145" s="27">
        <f t="shared" si="21"/>
        <v>10.4125</v>
      </c>
      <c r="M145" s="26">
        <f>(INDEX(pesos!A:B,MATCH(L145,pesos!A:A,1),2))</f>
        <v>16200</v>
      </c>
      <c r="N145" s="26">
        <f>+R145*'COSTOS VARIOS'!$O$1</f>
        <v>340100</v>
      </c>
      <c r="O145" s="26">
        <f>+R145*'COSTOS VARIOS'!$O$2</f>
        <v>7339.0000000000009</v>
      </c>
      <c r="P145" s="26">
        <f>+R145*'COSTOS VARIOS'!$O$3</f>
        <v>26850</v>
      </c>
      <c r="Q145" s="26">
        <v>1</v>
      </c>
      <c r="R145" s="26">
        <f t="shared" si="22"/>
        <v>1790000</v>
      </c>
      <c r="S145" s="25">
        <f t="shared" si="23"/>
        <v>2918469</v>
      </c>
      <c r="T145" s="28">
        <f t="shared" si="24"/>
        <v>0.26432728941098915</v>
      </c>
      <c r="U145" s="29">
        <f t="shared" si="25"/>
        <v>3689900</v>
      </c>
      <c r="V145" s="26">
        <f>+INDEX('LISTA DE PRECIOS EKM '!A:K,MATCH('Precios ML'!B145,'LISTA DE PRECIOS EKM '!A:A,0),8)</f>
        <v>3689900</v>
      </c>
      <c r="W145" s="26">
        <f t="shared" si="26"/>
        <v>3689900</v>
      </c>
      <c r="X145" s="26">
        <f t="shared" si="27"/>
        <v>0</v>
      </c>
      <c r="Y145" s="26"/>
      <c r="Z145" s="26">
        <f t="shared" si="28"/>
        <v>3689900</v>
      </c>
      <c r="AA145" s="30">
        <f t="shared" si="29"/>
        <v>1.0613966480446928</v>
      </c>
    </row>
    <row r="146" spans="1:27">
      <c r="A146" s="20" t="s">
        <v>5212</v>
      </c>
      <c r="B146" s="20" t="s">
        <v>5213</v>
      </c>
      <c r="C146" s="25">
        <v>1790000</v>
      </c>
      <c r="D146" s="22">
        <v>85</v>
      </c>
      <c r="E146" s="22">
        <v>49</v>
      </c>
      <c r="F146" s="22">
        <v>40</v>
      </c>
      <c r="G146" s="22">
        <v>16000</v>
      </c>
      <c r="H146" s="22" t="s">
        <v>5088</v>
      </c>
      <c r="I146" s="26">
        <f>+IF(H146='COSTOS VARIOS'!$C$1,'COSTOS VARIOS'!$C$2*'Precios ML'!V146,'COSTOS VARIOS'!$B$2*'Precios ML'!V146)</f>
        <v>737980</v>
      </c>
      <c r="J146" s="22">
        <v>0</v>
      </c>
      <c r="K146" s="27">
        <f t="shared" si="20"/>
        <v>10.4125</v>
      </c>
      <c r="L146" s="27">
        <f t="shared" si="21"/>
        <v>10.4125</v>
      </c>
      <c r="M146" s="26">
        <f>(INDEX(pesos!A:B,MATCH(L146,pesos!A:A,1),2))</f>
        <v>16200</v>
      </c>
      <c r="N146" s="26">
        <f>+R146*'COSTOS VARIOS'!$O$1</f>
        <v>340100</v>
      </c>
      <c r="O146" s="26">
        <f>+R146*'COSTOS VARIOS'!$O$2</f>
        <v>7339.0000000000009</v>
      </c>
      <c r="P146" s="26">
        <f>+R146*'COSTOS VARIOS'!$O$3</f>
        <v>26850</v>
      </c>
      <c r="Q146" s="26">
        <v>1</v>
      </c>
      <c r="R146" s="26">
        <f t="shared" si="22"/>
        <v>1790000</v>
      </c>
      <c r="S146" s="25">
        <f t="shared" si="23"/>
        <v>2918469</v>
      </c>
      <c r="T146" s="28">
        <f t="shared" si="24"/>
        <v>0.26432728941098915</v>
      </c>
      <c r="U146" s="29">
        <f t="shared" si="25"/>
        <v>3689900</v>
      </c>
      <c r="V146" s="26">
        <f>+INDEX('LISTA DE PRECIOS EKM '!A:K,MATCH('Precios ML'!B146,'LISTA DE PRECIOS EKM '!A:A,0),8)</f>
        <v>3689900</v>
      </c>
      <c r="W146" s="26">
        <f t="shared" si="26"/>
        <v>3689900</v>
      </c>
      <c r="X146" s="26">
        <f t="shared" si="27"/>
        <v>0</v>
      </c>
      <c r="Y146" s="26"/>
      <c r="Z146" s="26">
        <f t="shared" si="28"/>
        <v>3689900</v>
      </c>
      <c r="AA146" s="30">
        <f t="shared" si="29"/>
        <v>1.0613966480446928</v>
      </c>
    </row>
    <row r="147" spans="1:27">
      <c r="A147" s="20" t="s">
        <v>5212</v>
      </c>
      <c r="B147" s="20" t="s">
        <v>5213</v>
      </c>
      <c r="C147" s="25">
        <v>1790000</v>
      </c>
      <c r="D147" s="22">
        <v>85</v>
      </c>
      <c r="E147" s="22">
        <v>49</v>
      </c>
      <c r="F147" s="22">
        <v>40</v>
      </c>
      <c r="G147" s="22">
        <v>16000</v>
      </c>
      <c r="H147" s="22" t="s">
        <v>5088</v>
      </c>
      <c r="I147" s="26">
        <f>+IF(H147='COSTOS VARIOS'!$C$1,'COSTOS VARIOS'!$C$2*'Precios ML'!V147,'COSTOS VARIOS'!$B$2*'Precios ML'!V147)</f>
        <v>737980</v>
      </c>
      <c r="J147" s="22">
        <v>0</v>
      </c>
      <c r="K147" s="27">
        <f t="shared" si="20"/>
        <v>10.4125</v>
      </c>
      <c r="L147" s="27">
        <f t="shared" si="21"/>
        <v>10.4125</v>
      </c>
      <c r="M147" s="26">
        <f>(INDEX(pesos!A:B,MATCH(L147,pesos!A:A,1),2))</f>
        <v>16200</v>
      </c>
      <c r="N147" s="26">
        <f>+R147*'COSTOS VARIOS'!$O$1</f>
        <v>340100</v>
      </c>
      <c r="O147" s="26">
        <f>+R147*'COSTOS VARIOS'!$O$2</f>
        <v>7339.0000000000009</v>
      </c>
      <c r="P147" s="26">
        <f>+R147*'COSTOS VARIOS'!$O$3</f>
        <v>26850</v>
      </c>
      <c r="Q147" s="26">
        <v>1</v>
      </c>
      <c r="R147" s="26">
        <f t="shared" si="22"/>
        <v>1790000</v>
      </c>
      <c r="S147" s="25">
        <f t="shared" si="23"/>
        <v>2918469</v>
      </c>
      <c r="T147" s="28">
        <f t="shared" si="24"/>
        <v>0.26432728941098915</v>
      </c>
      <c r="U147" s="29">
        <f t="shared" si="25"/>
        <v>3689900</v>
      </c>
      <c r="V147" s="26">
        <f>+INDEX('LISTA DE PRECIOS EKM '!A:K,MATCH('Precios ML'!B147,'LISTA DE PRECIOS EKM '!A:A,0),8)</f>
        <v>3689900</v>
      </c>
      <c r="W147" s="26">
        <f t="shared" si="26"/>
        <v>3689900</v>
      </c>
      <c r="X147" s="26">
        <f t="shared" si="27"/>
        <v>0</v>
      </c>
      <c r="Y147" s="26"/>
      <c r="Z147" s="26">
        <f t="shared" si="28"/>
        <v>3689900</v>
      </c>
      <c r="AA147" s="30">
        <f t="shared" si="29"/>
        <v>1.0613966480446928</v>
      </c>
    </row>
    <row r="148" spans="1:27">
      <c r="A148" s="20" t="s">
        <v>5214</v>
      </c>
      <c r="B148" s="20" t="s">
        <v>5215</v>
      </c>
      <c r="C148" s="25">
        <v>1790000</v>
      </c>
      <c r="D148" s="22">
        <v>85</v>
      </c>
      <c r="E148" s="22">
        <v>49</v>
      </c>
      <c r="F148" s="22">
        <v>40</v>
      </c>
      <c r="G148" s="22">
        <v>16000</v>
      </c>
      <c r="H148" s="22" t="s">
        <v>5088</v>
      </c>
      <c r="I148" s="26">
        <f>+IF(H148='COSTOS VARIOS'!$C$1,'COSTOS VARIOS'!$C$2*'Precios ML'!V148,'COSTOS VARIOS'!$B$2*'Precios ML'!V148)</f>
        <v>737980</v>
      </c>
      <c r="J148" s="22">
        <v>0</v>
      </c>
      <c r="K148" s="27">
        <f t="shared" si="20"/>
        <v>10.4125</v>
      </c>
      <c r="L148" s="27">
        <f t="shared" si="21"/>
        <v>10.4125</v>
      </c>
      <c r="M148" s="26">
        <f>(INDEX(pesos!A:B,MATCH(L148,pesos!A:A,1),2))</f>
        <v>16200</v>
      </c>
      <c r="N148" s="26">
        <f>+R148*'COSTOS VARIOS'!$O$1</f>
        <v>340100</v>
      </c>
      <c r="O148" s="26">
        <f>+R148*'COSTOS VARIOS'!$O$2</f>
        <v>7339.0000000000009</v>
      </c>
      <c r="P148" s="26">
        <f>+R148*'COSTOS VARIOS'!$O$3</f>
        <v>26850</v>
      </c>
      <c r="Q148" s="26">
        <v>1</v>
      </c>
      <c r="R148" s="26">
        <f t="shared" si="22"/>
        <v>1790000</v>
      </c>
      <c r="S148" s="25">
        <f t="shared" si="23"/>
        <v>2918469</v>
      </c>
      <c r="T148" s="28">
        <f t="shared" si="24"/>
        <v>0.26432728941098915</v>
      </c>
      <c r="U148" s="29">
        <f t="shared" si="25"/>
        <v>3689900</v>
      </c>
      <c r="V148" s="26">
        <f>+INDEX('LISTA DE PRECIOS EKM '!A:K,MATCH('Precios ML'!B148,'LISTA DE PRECIOS EKM '!A:A,0),8)</f>
        <v>3689900</v>
      </c>
      <c r="W148" s="26">
        <f t="shared" si="26"/>
        <v>3689900</v>
      </c>
      <c r="X148" s="26">
        <f t="shared" si="27"/>
        <v>0</v>
      </c>
      <c r="Y148" s="26"/>
      <c r="Z148" s="26">
        <f t="shared" si="28"/>
        <v>3689900</v>
      </c>
      <c r="AA148" s="30">
        <f t="shared" si="29"/>
        <v>1.0613966480446928</v>
      </c>
    </row>
    <row r="149" spans="1:27">
      <c r="A149" s="20" t="s">
        <v>5214</v>
      </c>
      <c r="B149" s="20" t="s">
        <v>5215</v>
      </c>
      <c r="C149" s="25">
        <v>1790000</v>
      </c>
      <c r="D149" s="22">
        <v>85</v>
      </c>
      <c r="E149" s="22">
        <v>49</v>
      </c>
      <c r="F149" s="22">
        <v>40</v>
      </c>
      <c r="G149" s="22">
        <v>16000</v>
      </c>
      <c r="H149" s="22" t="s">
        <v>5088</v>
      </c>
      <c r="I149" s="26">
        <f>+IF(H149='COSTOS VARIOS'!$C$1,'COSTOS VARIOS'!$C$2*'Precios ML'!V149,'COSTOS VARIOS'!$B$2*'Precios ML'!V149)</f>
        <v>737980</v>
      </c>
      <c r="J149" s="22">
        <v>0</v>
      </c>
      <c r="K149" s="27">
        <f t="shared" si="20"/>
        <v>10.4125</v>
      </c>
      <c r="L149" s="27">
        <f t="shared" si="21"/>
        <v>10.4125</v>
      </c>
      <c r="M149" s="26">
        <f>(INDEX(pesos!A:B,MATCH(L149,pesos!A:A,1),2))</f>
        <v>16200</v>
      </c>
      <c r="N149" s="26">
        <f>+R149*'COSTOS VARIOS'!$O$1</f>
        <v>340100</v>
      </c>
      <c r="O149" s="26">
        <f>+R149*'COSTOS VARIOS'!$O$2</f>
        <v>7339.0000000000009</v>
      </c>
      <c r="P149" s="26">
        <f>+R149*'COSTOS VARIOS'!$O$3</f>
        <v>26850</v>
      </c>
      <c r="Q149" s="26">
        <v>1</v>
      </c>
      <c r="R149" s="26">
        <f t="shared" si="22"/>
        <v>1790000</v>
      </c>
      <c r="S149" s="25">
        <f t="shared" si="23"/>
        <v>2918469</v>
      </c>
      <c r="T149" s="28">
        <f t="shared" si="24"/>
        <v>0.26432728941098915</v>
      </c>
      <c r="U149" s="29">
        <f t="shared" si="25"/>
        <v>3689900</v>
      </c>
      <c r="V149" s="26">
        <f>+INDEX('LISTA DE PRECIOS EKM '!A:K,MATCH('Precios ML'!B149,'LISTA DE PRECIOS EKM '!A:A,0),8)</f>
        <v>3689900</v>
      </c>
      <c r="W149" s="26">
        <f t="shared" si="26"/>
        <v>3689900</v>
      </c>
      <c r="X149" s="26">
        <f t="shared" si="27"/>
        <v>0</v>
      </c>
      <c r="Y149" s="26"/>
      <c r="Z149" s="26">
        <f t="shared" si="28"/>
        <v>3689900</v>
      </c>
      <c r="AA149" s="30">
        <f t="shared" si="29"/>
        <v>1.0613966480446928</v>
      </c>
    </row>
    <row r="150" spans="1:27">
      <c r="A150" s="20" t="s">
        <v>5216</v>
      </c>
      <c r="B150" s="20" t="s">
        <v>5217</v>
      </c>
      <c r="C150" s="25">
        <v>1600000</v>
      </c>
      <c r="D150" s="22">
        <v>85</v>
      </c>
      <c r="E150" s="22">
        <v>49</v>
      </c>
      <c r="F150" s="22">
        <v>40</v>
      </c>
      <c r="G150" s="22">
        <v>16000</v>
      </c>
      <c r="H150" s="22" t="s">
        <v>5088</v>
      </c>
      <c r="I150" s="26">
        <f>+IF(H150='COSTOS VARIOS'!$C$1,'COSTOS VARIOS'!$C$2*'Precios ML'!V150,'COSTOS VARIOS'!$B$2*'Precios ML'!V150)</f>
        <v>723980</v>
      </c>
      <c r="J150" s="22">
        <v>0</v>
      </c>
      <c r="K150" s="27">
        <f t="shared" si="20"/>
        <v>10.4125</v>
      </c>
      <c r="L150" s="27">
        <f t="shared" si="21"/>
        <v>10.4125</v>
      </c>
      <c r="M150" s="26">
        <f>(INDEX(pesos!A:B,MATCH(L150,pesos!A:A,1),2))</f>
        <v>16200</v>
      </c>
      <c r="N150" s="26">
        <f>+R150*'COSTOS VARIOS'!$O$1</f>
        <v>304000</v>
      </c>
      <c r="O150" s="26">
        <f>+R150*'COSTOS VARIOS'!$O$2</f>
        <v>6560.0000000000009</v>
      </c>
      <c r="P150" s="26">
        <f>+R150*'COSTOS VARIOS'!$O$3</f>
        <v>24000</v>
      </c>
      <c r="Q150" s="26">
        <v>1</v>
      </c>
      <c r="R150" s="26">
        <f t="shared" si="22"/>
        <v>1600000</v>
      </c>
      <c r="S150" s="25">
        <f t="shared" si="23"/>
        <v>2674740</v>
      </c>
      <c r="T150" s="28">
        <f t="shared" si="24"/>
        <v>0.35336518689667029</v>
      </c>
      <c r="U150" s="29">
        <f t="shared" si="25"/>
        <v>3619900</v>
      </c>
      <c r="V150" s="26">
        <f>+INDEX('LISTA DE PRECIOS EKM '!A:K,MATCH('Precios ML'!B150,'LISTA DE PRECIOS EKM '!A:A,0),8)</f>
        <v>3619900</v>
      </c>
      <c r="W150" s="26">
        <f t="shared" si="26"/>
        <v>3619900</v>
      </c>
      <c r="X150" s="26">
        <f t="shared" si="27"/>
        <v>0</v>
      </c>
      <c r="Y150" s="26"/>
      <c r="Z150" s="26">
        <f t="shared" si="28"/>
        <v>3619900</v>
      </c>
      <c r="AA150" s="30">
        <f t="shared" si="29"/>
        <v>1.2624374999999999</v>
      </c>
    </row>
    <row r="151" spans="1:27">
      <c r="A151" s="20" t="s">
        <v>5216</v>
      </c>
      <c r="B151" s="20" t="s">
        <v>5217</v>
      </c>
      <c r="C151" s="25">
        <v>1600000</v>
      </c>
      <c r="D151" s="22">
        <v>85</v>
      </c>
      <c r="E151" s="22">
        <v>49</v>
      </c>
      <c r="F151" s="22">
        <v>40</v>
      </c>
      <c r="G151" s="22">
        <v>16000</v>
      </c>
      <c r="H151" s="22" t="s">
        <v>5088</v>
      </c>
      <c r="I151" s="26">
        <f>+IF(H151='COSTOS VARIOS'!$C$1,'COSTOS VARIOS'!$C$2*'Precios ML'!V151,'COSTOS VARIOS'!$B$2*'Precios ML'!V151)</f>
        <v>723980</v>
      </c>
      <c r="J151" s="22">
        <v>0</v>
      </c>
      <c r="K151" s="27">
        <f t="shared" si="20"/>
        <v>10.4125</v>
      </c>
      <c r="L151" s="27">
        <f t="shared" si="21"/>
        <v>10.4125</v>
      </c>
      <c r="M151" s="26">
        <f>(INDEX(pesos!A:B,MATCH(L151,pesos!A:A,1),2))</f>
        <v>16200</v>
      </c>
      <c r="N151" s="26">
        <f>+R151*'COSTOS VARIOS'!$O$1</f>
        <v>304000</v>
      </c>
      <c r="O151" s="26">
        <f>+R151*'COSTOS VARIOS'!$O$2</f>
        <v>6560.0000000000009</v>
      </c>
      <c r="P151" s="26">
        <f>+R151*'COSTOS VARIOS'!$O$3</f>
        <v>24000</v>
      </c>
      <c r="Q151" s="26">
        <v>1</v>
      </c>
      <c r="R151" s="26">
        <f t="shared" si="22"/>
        <v>1600000</v>
      </c>
      <c r="S151" s="25">
        <f t="shared" si="23"/>
        <v>2674740</v>
      </c>
      <c r="T151" s="28">
        <f t="shared" si="24"/>
        <v>0.35336518689667029</v>
      </c>
      <c r="U151" s="29">
        <f t="shared" si="25"/>
        <v>3619900</v>
      </c>
      <c r="V151" s="26">
        <f>+INDEX('LISTA DE PRECIOS EKM '!A:K,MATCH('Precios ML'!B151,'LISTA DE PRECIOS EKM '!A:A,0),8)</f>
        <v>3619900</v>
      </c>
      <c r="W151" s="26">
        <f t="shared" si="26"/>
        <v>3619900</v>
      </c>
      <c r="X151" s="26">
        <f t="shared" si="27"/>
        <v>0</v>
      </c>
      <c r="Y151" s="26"/>
      <c r="Z151" s="26">
        <f t="shared" si="28"/>
        <v>3619900</v>
      </c>
      <c r="AA151" s="30">
        <f t="shared" si="29"/>
        <v>1.2624374999999999</v>
      </c>
    </row>
    <row r="152" spans="1:27">
      <c r="A152" s="20" t="s">
        <v>5218</v>
      </c>
      <c r="B152" s="20" t="s">
        <v>5219</v>
      </c>
      <c r="C152" s="25">
        <v>1600000</v>
      </c>
      <c r="D152" s="22">
        <v>85</v>
      </c>
      <c r="E152" s="22">
        <v>49</v>
      </c>
      <c r="F152" s="22">
        <v>40</v>
      </c>
      <c r="G152" s="22">
        <v>16000</v>
      </c>
      <c r="H152" s="22" t="s">
        <v>5088</v>
      </c>
      <c r="I152" s="26">
        <f>+IF(H152='COSTOS VARIOS'!$C$1,'COSTOS VARIOS'!$C$2*'Precios ML'!V152,'COSTOS VARIOS'!$B$2*'Precios ML'!V152)</f>
        <v>723980</v>
      </c>
      <c r="J152" s="22">
        <v>0</v>
      </c>
      <c r="K152" s="27">
        <f t="shared" si="20"/>
        <v>10.4125</v>
      </c>
      <c r="L152" s="27">
        <f t="shared" si="21"/>
        <v>10.4125</v>
      </c>
      <c r="M152" s="26">
        <f>(INDEX(pesos!A:B,MATCH(L152,pesos!A:A,1),2))</f>
        <v>16200</v>
      </c>
      <c r="N152" s="26">
        <f>+R152*'COSTOS VARIOS'!$O$1</f>
        <v>304000</v>
      </c>
      <c r="O152" s="26">
        <f>+R152*'COSTOS VARIOS'!$O$2</f>
        <v>6560.0000000000009</v>
      </c>
      <c r="P152" s="26">
        <f>+R152*'COSTOS VARIOS'!$O$3</f>
        <v>24000</v>
      </c>
      <c r="Q152" s="26">
        <v>1</v>
      </c>
      <c r="R152" s="26">
        <f t="shared" si="22"/>
        <v>1600000</v>
      </c>
      <c r="S152" s="25">
        <f t="shared" si="23"/>
        <v>2674740</v>
      </c>
      <c r="T152" s="28">
        <f t="shared" si="24"/>
        <v>0.35336518689667029</v>
      </c>
      <c r="U152" s="29">
        <f t="shared" si="25"/>
        <v>3619900</v>
      </c>
      <c r="V152" s="26">
        <f>+INDEX('LISTA DE PRECIOS EKM '!A:K,MATCH('Precios ML'!B152,'LISTA DE PRECIOS EKM '!A:A,0),8)</f>
        <v>3619900</v>
      </c>
      <c r="W152" s="26">
        <f t="shared" si="26"/>
        <v>3619900</v>
      </c>
      <c r="X152" s="26">
        <f t="shared" si="27"/>
        <v>0</v>
      </c>
      <c r="Y152" s="26"/>
      <c r="Z152" s="26">
        <f t="shared" si="28"/>
        <v>3619900</v>
      </c>
      <c r="AA152" s="30">
        <f t="shared" si="29"/>
        <v>1.2624374999999999</v>
      </c>
    </row>
    <row r="153" spans="1:27">
      <c r="A153" s="20" t="s">
        <v>5218</v>
      </c>
      <c r="B153" s="20" t="s">
        <v>5219</v>
      </c>
      <c r="C153" s="25">
        <v>1600000</v>
      </c>
      <c r="D153" s="22">
        <v>85</v>
      </c>
      <c r="E153" s="22">
        <v>49</v>
      </c>
      <c r="F153" s="22">
        <v>40</v>
      </c>
      <c r="G153" s="22">
        <v>16000</v>
      </c>
      <c r="H153" s="22" t="s">
        <v>5088</v>
      </c>
      <c r="I153" s="26">
        <f>+IF(H153='COSTOS VARIOS'!$C$1,'COSTOS VARIOS'!$C$2*'Precios ML'!V153,'COSTOS VARIOS'!$B$2*'Precios ML'!V153)</f>
        <v>723980</v>
      </c>
      <c r="J153" s="22">
        <v>0</v>
      </c>
      <c r="K153" s="27">
        <f t="shared" si="20"/>
        <v>10.4125</v>
      </c>
      <c r="L153" s="27">
        <f t="shared" si="21"/>
        <v>10.4125</v>
      </c>
      <c r="M153" s="26">
        <f>(INDEX(pesos!A:B,MATCH(L153,pesos!A:A,1),2))</f>
        <v>16200</v>
      </c>
      <c r="N153" s="26">
        <f>+R153*'COSTOS VARIOS'!$O$1</f>
        <v>304000</v>
      </c>
      <c r="O153" s="26">
        <f>+R153*'COSTOS VARIOS'!$O$2</f>
        <v>6560.0000000000009</v>
      </c>
      <c r="P153" s="26">
        <f>+R153*'COSTOS VARIOS'!$O$3</f>
        <v>24000</v>
      </c>
      <c r="Q153" s="26">
        <v>1</v>
      </c>
      <c r="R153" s="26">
        <f t="shared" si="22"/>
        <v>1600000</v>
      </c>
      <c r="S153" s="25">
        <f t="shared" si="23"/>
        <v>2674740</v>
      </c>
      <c r="T153" s="28">
        <f t="shared" si="24"/>
        <v>0.35336518689667029</v>
      </c>
      <c r="U153" s="29">
        <f t="shared" si="25"/>
        <v>3619900</v>
      </c>
      <c r="V153" s="26">
        <f>+INDEX('LISTA DE PRECIOS EKM '!A:K,MATCH('Precios ML'!B153,'LISTA DE PRECIOS EKM '!A:A,0),8)</f>
        <v>3619900</v>
      </c>
      <c r="W153" s="26">
        <f t="shared" si="26"/>
        <v>3619900</v>
      </c>
      <c r="X153" s="26">
        <f t="shared" si="27"/>
        <v>0</v>
      </c>
      <c r="Y153" s="26"/>
      <c r="Z153" s="26">
        <f t="shared" si="28"/>
        <v>3619900</v>
      </c>
      <c r="AA153" s="30">
        <f t="shared" si="29"/>
        <v>1.2624374999999999</v>
      </c>
    </row>
    <row r="154" spans="1:27">
      <c r="A154" s="20" t="s">
        <v>5220</v>
      </c>
      <c r="B154" s="20" t="s">
        <v>5221</v>
      </c>
      <c r="C154" s="25">
        <v>1790000</v>
      </c>
      <c r="D154" s="22">
        <v>85</v>
      </c>
      <c r="E154" s="22">
        <v>49</v>
      </c>
      <c r="F154" s="22">
        <v>40</v>
      </c>
      <c r="G154" s="22">
        <v>16000</v>
      </c>
      <c r="H154" s="22" t="s">
        <v>5088</v>
      </c>
      <c r="I154" s="26">
        <f>+IF(H154='COSTOS VARIOS'!$C$1,'COSTOS VARIOS'!$C$2*'Precios ML'!V154,'COSTOS VARIOS'!$B$2*'Precios ML'!V154)</f>
        <v>739980</v>
      </c>
      <c r="J154" s="22">
        <v>0</v>
      </c>
      <c r="K154" s="27">
        <f t="shared" si="20"/>
        <v>10.4125</v>
      </c>
      <c r="L154" s="27">
        <f t="shared" si="21"/>
        <v>10.4125</v>
      </c>
      <c r="M154" s="26">
        <f>(INDEX(pesos!A:B,MATCH(L154,pesos!A:A,1),2))</f>
        <v>16200</v>
      </c>
      <c r="N154" s="26">
        <f>+R154*'COSTOS VARIOS'!$O$1</f>
        <v>340100</v>
      </c>
      <c r="O154" s="26">
        <f>+R154*'COSTOS VARIOS'!$O$2</f>
        <v>7339.0000000000009</v>
      </c>
      <c r="P154" s="26">
        <f>+R154*'COSTOS VARIOS'!$O$3</f>
        <v>26850</v>
      </c>
      <c r="Q154" s="26">
        <v>1</v>
      </c>
      <c r="R154" s="26">
        <f t="shared" si="22"/>
        <v>1790000</v>
      </c>
      <c r="S154" s="25">
        <f t="shared" si="23"/>
        <v>2920469</v>
      </c>
      <c r="T154" s="28">
        <f t="shared" si="24"/>
        <v>0.26688555844968742</v>
      </c>
      <c r="U154" s="29">
        <f t="shared" si="25"/>
        <v>3699900</v>
      </c>
      <c r="V154" s="26">
        <f>+INDEX('LISTA DE PRECIOS EKM '!A:K,MATCH('Precios ML'!B154,'LISTA DE PRECIOS EKM '!A:A,0),8)</f>
        <v>3699900</v>
      </c>
      <c r="W154" s="26">
        <f t="shared" si="26"/>
        <v>3699900</v>
      </c>
      <c r="X154" s="26">
        <f t="shared" si="27"/>
        <v>0</v>
      </c>
      <c r="Y154" s="26"/>
      <c r="Z154" s="26">
        <f t="shared" si="28"/>
        <v>3699900</v>
      </c>
      <c r="AA154" s="30">
        <f t="shared" si="29"/>
        <v>1.0669832402234638</v>
      </c>
    </row>
    <row r="155" spans="1:27">
      <c r="A155" s="20" t="s">
        <v>5220</v>
      </c>
      <c r="B155" s="20" t="s">
        <v>5221</v>
      </c>
      <c r="C155" s="25">
        <v>1790000</v>
      </c>
      <c r="D155" s="22">
        <v>85</v>
      </c>
      <c r="E155" s="22">
        <v>49</v>
      </c>
      <c r="F155" s="22">
        <v>40</v>
      </c>
      <c r="G155" s="22">
        <v>16000</v>
      </c>
      <c r="H155" s="22" t="s">
        <v>5088</v>
      </c>
      <c r="I155" s="26">
        <f>+IF(H155='COSTOS VARIOS'!$C$1,'COSTOS VARIOS'!$C$2*'Precios ML'!V155,'COSTOS VARIOS'!$B$2*'Precios ML'!V155)</f>
        <v>739980</v>
      </c>
      <c r="J155" s="22">
        <v>0</v>
      </c>
      <c r="K155" s="27">
        <f t="shared" si="20"/>
        <v>10.4125</v>
      </c>
      <c r="L155" s="27">
        <f t="shared" si="21"/>
        <v>10.4125</v>
      </c>
      <c r="M155" s="26">
        <f>(INDEX(pesos!A:B,MATCH(L155,pesos!A:A,1),2))</f>
        <v>16200</v>
      </c>
      <c r="N155" s="26">
        <f>+R155*'COSTOS VARIOS'!$O$1</f>
        <v>340100</v>
      </c>
      <c r="O155" s="26">
        <f>+R155*'COSTOS VARIOS'!$O$2</f>
        <v>7339.0000000000009</v>
      </c>
      <c r="P155" s="26">
        <f>+R155*'COSTOS VARIOS'!$O$3</f>
        <v>26850</v>
      </c>
      <c r="Q155" s="26">
        <v>1</v>
      </c>
      <c r="R155" s="26">
        <f t="shared" si="22"/>
        <v>1790000</v>
      </c>
      <c r="S155" s="25">
        <f t="shared" si="23"/>
        <v>2920469</v>
      </c>
      <c r="T155" s="28">
        <f t="shared" si="24"/>
        <v>0.26688555844968742</v>
      </c>
      <c r="U155" s="29">
        <f t="shared" si="25"/>
        <v>3699900</v>
      </c>
      <c r="V155" s="26">
        <f>+INDEX('LISTA DE PRECIOS EKM '!A:K,MATCH('Precios ML'!B155,'LISTA DE PRECIOS EKM '!A:A,0),8)</f>
        <v>3699900</v>
      </c>
      <c r="W155" s="26">
        <f t="shared" si="26"/>
        <v>3699900</v>
      </c>
      <c r="X155" s="26">
        <f t="shared" si="27"/>
        <v>0</v>
      </c>
      <c r="Y155" s="26"/>
      <c r="Z155" s="26">
        <f t="shared" si="28"/>
        <v>3699900</v>
      </c>
      <c r="AA155" s="30">
        <f t="shared" si="29"/>
        <v>1.0669832402234638</v>
      </c>
    </row>
    <row r="156" spans="1:27">
      <c r="A156" s="20" t="s">
        <v>5222</v>
      </c>
      <c r="B156" s="20" t="s">
        <v>5223</v>
      </c>
      <c r="C156" s="25">
        <v>1600000</v>
      </c>
      <c r="D156" s="22">
        <v>85</v>
      </c>
      <c r="E156" s="22">
        <v>49</v>
      </c>
      <c r="F156" s="22">
        <v>40</v>
      </c>
      <c r="G156" s="22">
        <v>16000</v>
      </c>
      <c r="H156" s="22" t="s">
        <v>5088</v>
      </c>
      <c r="I156" s="26">
        <f>+IF(H156='COSTOS VARIOS'!$C$1,'COSTOS VARIOS'!$C$2*'Precios ML'!V156,'COSTOS VARIOS'!$B$2*'Precios ML'!V156)</f>
        <v>723980</v>
      </c>
      <c r="J156" s="22">
        <v>0</v>
      </c>
      <c r="K156" s="27">
        <f t="shared" si="20"/>
        <v>10.4125</v>
      </c>
      <c r="L156" s="27">
        <f t="shared" si="21"/>
        <v>10.4125</v>
      </c>
      <c r="M156" s="26">
        <f>(INDEX(pesos!A:B,MATCH(L156,pesos!A:A,1),2))</f>
        <v>16200</v>
      </c>
      <c r="N156" s="26">
        <f>+R156*'COSTOS VARIOS'!$O$1</f>
        <v>304000</v>
      </c>
      <c r="O156" s="26">
        <f>+R156*'COSTOS VARIOS'!$O$2</f>
        <v>6560.0000000000009</v>
      </c>
      <c r="P156" s="26">
        <f>+R156*'COSTOS VARIOS'!$O$3</f>
        <v>24000</v>
      </c>
      <c r="Q156" s="26">
        <v>1</v>
      </c>
      <c r="R156" s="26">
        <f t="shared" si="22"/>
        <v>1600000</v>
      </c>
      <c r="S156" s="25">
        <f t="shared" si="23"/>
        <v>2674740</v>
      </c>
      <c r="T156" s="28">
        <f t="shared" si="24"/>
        <v>0.35336518689667029</v>
      </c>
      <c r="U156" s="29">
        <f t="shared" si="25"/>
        <v>3619900</v>
      </c>
      <c r="V156" s="26">
        <f>+INDEX('LISTA DE PRECIOS EKM '!A:K,MATCH('Precios ML'!B156,'LISTA DE PRECIOS EKM '!A:A,0),8)</f>
        <v>3619900</v>
      </c>
      <c r="W156" s="26">
        <f t="shared" si="26"/>
        <v>3619900</v>
      </c>
      <c r="X156" s="26">
        <f t="shared" si="27"/>
        <v>0</v>
      </c>
      <c r="Y156" s="26"/>
      <c r="Z156" s="26">
        <f t="shared" si="28"/>
        <v>3619900</v>
      </c>
      <c r="AA156" s="30">
        <f t="shared" si="29"/>
        <v>1.2624374999999999</v>
      </c>
    </row>
    <row r="157" spans="1:27">
      <c r="A157" s="20" t="s">
        <v>5222</v>
      </c>
      <c r="B157" s="20" t="s">
        <v>5223</v>
      </c>
      <c r="C157" s="25">
        <v>1600000</v>
      </c>
      <c r="D157" s="22">
        <v>85</v>
      </c>
      <c r="E157" s="22">
        <v>49</v>
      </c>
      <c r="F157" s="22">
        <v>40</v>
      </c>
      <c r="G157" s="22">
        <v>16000</v>
      </c>
      <c r="H157" s="22" t="s">
        <v>5088</v>
      </c>
      <c r="I157" s="26">
        <f>+IF(H157='COSTOS VARIOS'!$C$1,'COSTOS VARIOS'!$C$2*'Precios ML'!V157,'COSTOS VARIOS'!$B$2*'Precios ML'!V157)</f>
        <v>723980</v>
      </c>
      <c r="J157" s="22">
        <v>0</v>
      </c>
      <c r="K157" s="27">
        <f t="shared" si="20"/>
        <v>10.4125</v>
      </c>
      <c r="L157" s="27">
        <f t="shared" si="21"/>
        <v>10.4125</v>
      </c>
      <c r="M157" s="26">
        <f>(INDEX(pesos!A:B,MATCH(L157,pesos!A:A,1),2))</f>
        <v>16200</v>
      </c>
      <c r="N157" s="26">
        <f>+R157*'COSTOS VARIOS'!$O$1</f>
        <v>304000</v>
      </c>
      <c r="O157" s="26">
        <f>+R157*'COSTOS VARIOS'!$O$2</f>
        <v>6560.0000000000009</v>
      </c>
      <c r="P157" s="26">
        <f>+R157*'COSTOS VARIOS'!$O$3</f>
        <v>24000</v>
      </c>
      <c r="Q157" s="26">
        <v>1</v>
      </c>
      <c r="R157" s="26">
        <f t="shared" si="22"/>
        <v>1600000</v>
      </c>
      <c r="S157" s="25">
        <f t="shared" si="23"/>
        <v>2674740</v>
      </c>
      <c r="T157" s="28">
        <f t="shared" si="24"/>
        <v>0.35336518689667029</v>
      </c>
      <c r="U157" s="29">
        <f t="shared" si="25"/>
        <v>3619900</v>
      </c>
      <c r="V157" s="26">
        <f>+INDEX('LISTA DE PRECIOS EKM '!A:K,MATCH('Precios ML'!B157,'LISTA DE PRECIOS EKM '!A:A,0),8)</f>
        <v>3619900</v>
      </c>
      <c r="W157" s="26">
        <f t="shared" si="26"/>
        <v>3619900</v>
      </c>
      <c r="X157" s="26">
        <f t="shared" si="27"/>
        <v>0</v>
      </c>
      <c r="Y157" s="26"/>
      <c r="Z157" s="26">
        <f t="shared" si="28"/>
        <v>3619900</v>
      </c>
      <c r="AA157" s="30">
        <f t="shared" si="29"/>
        <v>1.2624374999999999</v>
      </c>
    </row>
    <row r="158" spans="1:27">
      <c r="A158" s="20" t="s">
        <v>5224</v>
      </c>
      <c r="B158" s="20" t="s">
        <v>5225</v>
      </c>
      <c r="C158" s="25">
        <v>1600000</v>
      </c>
      <c r="D158" s="22">
        <v>85</v>
      </c>
      <c r="E158" s="22">
        <v>49</v>
      </c>
      <c r="F158" s="22">
        <v>40</v>
      </c>
      <c r="G158" s="22">
        <v>16000</v>
      </c>
      <c r="H158" s="22" t="s">
        <v>5088</v>
      </c>
      <c r="I158" s="26">
        <f>+IF(H158='COSTOS VARIOS'!$C$1,'COSTOS VARIOS'!$C$2*'Precios ML'!V158,'COSTOS VARIOS'!$B$2*'Precios ML'!V158)</f>
        <v>723980</v>
      </c>
      <c r="J158" s="22">
        <v>0</v>
      </c>
      <c r="K158" s="27">
        <f t="shared" si="20"/>
        <v>10.4125</v>
      </c>
      <c r="L158" s="27">
        <f t="shared" si="21"/>
        <v>10.4125</v>
      </c>
      <c r="M158" s="26">
        <f>(INDEX(pesos!A:B,MATCH(L158,pesos!A:A,1),2))</f>
        <v>16200</v>
      </c>
      <c r="N158" s="26">
        <f>+R158*'COSTOS VARIOS'!$O$1</f>
        <v>304000</v>
      </c>
      <c r="O158" s="26">
        <f>+R158*'COSTOS VARIOS'!$O$2</f>
        <v>6560.0000000000009</v>
      </c>
      <c r="P158" s="26">
        <f>+R158*'COSTOS VARIOS'!$O$3</f>
        <v>24000</v>
      </c>
      <c r="Q158" s="26">
        <v>1</v>
      </c>
      <c r="R158" s="26">
        <f t="shared" si="22"/>
        <v>1600000</v>
      </c>
      <c r="S158" s="25">
        <f t="shared" si="23"/>
        <v>2674740</v>
      </c>
      <c r="T158" s="28">
        <f t="shared" si="24"/>
        <v>0.35336518689667029</v>
      </c>
      <c r="U158" s="29">
        <f t="shared" si="25"/>
        <v>3619900</v>
      </c>
      <c r="V158" s="26">
        <f>+INDEX('LISTA DE PRECIOS EKM '!A:K,MATCH('Precios ML'!B158,'LISTA DE PRECIOS EKM '!A:A,0),8)</f>
        <v>3619900</v>
      </c>
      <c r="W158" s="26">
        <f t="shared" si="26"/>
        <v>3619900</v>
      </c>
      <c r="X158" s="26">
        <f t="shared" si="27"/>
        <v>0</v>
      </c>
      <c r="Y158" s="26"/>
      <c r="Z158" s="26">
        <f t="shared" si="28"/>
        <v>3619900</v>
      </c>
      <c r="AA158" s="30">
        <f t="shared" si="29"/>
        <v>1.2624374999999999</v>
      </c>
    </row>
    <row r="159" spans="1:27">
      <c r="A159" s="20" t="s">
        <v>5224</v>
      </c>
      <c r="B159" s="20" t="s">
        <v>5225</v>
      </c>
      <c r="C159" s="25">
        <v>1600000</v>
      </c>
      <c r="D159" s="22">
        <v>85</v>
      </c>
      <c r="E159" s="22">
        <v>49</v>
      </c>
      <c r="F159" s="22">
        <v>40</v>
      </c>
      <c r="G159" s="22">
        <v>16000</v>
      </c>
      <c r="H159" s="22" t="s">
        <v>5088</v>
      </c>
      <c r="I159" s="26">
        <f>+IF(H159='COSTOS VARIOS'!$C$1,'COSTOS VARIOS'!$C$2*'Precios ML'!V159,'COSTOS VARIOS'!$B$2*'Precios ML'!V159)</f>
        <v>723980</v>
      </c>
      <c r="J159" s="22">
        <v>0</v>
      </c>
      <c r="K159" s="27">
        <f t="shared" si="20"/>
        <v>10.4125</v>
      </c>
      <c r="L159" s="27">
        <f t="shared" si="21"/>
        <v>10.4125</v>
      </c>
      <c r="M159" s="26">
        <f>(INDEX(pesos!A:B,MATCH(L159,pesos!A:A,1),2))</f>
        <v>16200</v>
      </c>
      <c r="N159" s="26">
        <f>+R159*'COSTOS VARIOS'!$O$1</f>
        <v>304000</v>
      </c>
      <c r="O159" s="26">
        <f>+R159*'COSTOS VARIOS'!$O$2</f>
        <v>6560.0000000000009</v>
      </c>
      <c r="P159" s="26">
        <f>+R159*'COSTOS VARIOS'!$O$3</f>
        <v>24000</v>
      </c>
      <c r="Q159" s="26">
        <v>1</v>
      </c>
      <c r="R159" s="26">
        <f t="shared" si="22"/>
        <v>1600000</v>
      </c>
      <c r="S159" s="25">
        <f t="shared" si="23"/>
        <v>2674740</v>
      </c>
      <c r="T159" s="28">
        <f t="shared" si="24"/>
        <v>0.35336518689667029</v>
      </c>
      <c r="U159" s="29">
        <f t="shared" si="25"/>
        <v>3619900</v>
      </c>
      <c r="V159" s="26">
        <f>+INDEX('LISTA DE PRECIOS EKM '!A:K,MATCH('Precios ML'!B159,'LISTA DE PRECIOS EKM '!A:A,0),8)</f>
        <v>3619900</v>
      </c>
      <c r="W159" s="26">
        <f t="shared" si="26"/>
        <v>3619900</v>
      </c>
      <c r="X159" s="26">
        <f t="shared" si="27"/>
        <v>0</v>
      </c>
      <c r="Y159" s="26"/>
      <c r="Z159" s="26">
        <f t="shared" si="28"/>
        <v>3619900</v>
      </c>
      <c r="AA159" s="30">
        <f t="shared" si="29"/>
        <v>1.2624374999999999</v>
      </c>
    </row>
    <row r="160" spans="1:27">
      <c r="A160" s="20" t="s">
        <v>5226</v>
      </c>
      <c r="B160" s="20" t="s">
        <v>5227</v>
      </c>
      <c r="C160" s="25">
        <v>2070000</v>
      </c>
      <c r="D160" s="22">
        <v>85</v>
      </c>
      <c r="E160" s="22">
        <v>49</v>
      </c>
      <c r="F160" s="22">
        <v>40</v>
      </c>
      <c r="G160" s="22">
        <v>16000</v>
      </c>
      <c r="H160" s="22" t="s">
        <v>5088</v>
      </c>
      <c r="I160" s="26">
        <f>+IF(H160='COSTOS VARIOS'!$C$1,'COSTOS VARIOS'!$C$2*'Precios ML'!V160,'COSTOS VARIOS'!$B$2*'Precios ML'!V160)</f>
        <v>789980</v>
      </c>
      <c r="J160" s="22">
        <v>0</v>
      </c>
      <c r="K160" s="27">
        <f t="shared" si="20"/>
        <v>10.4125</v>
      </c>
      <c r="L160" s="27">
        <f t="shared" si="21"/>
        <v>10.4125</v>
      </c>
      <c r="M160" s="26">
        <f>(INDEX(pesos!A:B,MATCH(L160,pesos!A:A,1),2))</f>
        <v>16200</v>
      </c>
      <c r="N160" s="26">
        <f>+R160*'COSTOS VARIOS'!$O$1</f>
        <v>393300</v>
      </c>
      <c r="O160" s="26">
        <f>+R160*'COSTOS VARIOS'!$O$2</f>
        <v>8487</v>
      </c>
      <c r="P160" s="26">
        <f>+R160*'COSTOS VARIOS'!$O$3</f>
        <v>31050</v>
      </c>
      <c r="Q160" s="26">
        <v>1</v>
      </c>
      <c r="R160" s="26">
        <f t="shared" si="22"/>
        <v>2070000</v>
      </c>
      <c r="S160" s="25">
        <f t="shared" si="23"/>
        <v>3309017</v>
      </c>
      <c r="T160" s="28">
        <f t="shared" si="24"/>
        <v>0.19367775989062608</v>
      </c>
      <c r="U160" s="29">
        <f t="shared" si="25"/>
        <v>3949900</v>
      </c>
      <c r="V160" s="26">
        <f>+INDEX('LISTA DE PRECIOS EKM '!A:K,MATCH('Precios ML'!B160,'LISTA DE PRECIOS EKM '!A:A,0),8)</f>
        <v>3949900</v>
      </c>
      <c r="W160" s="26">
        <f t="shared" si="26"/>
        <v>3949900</v>
      </c>
      <c r="X160" s="26">
        <f t="shared" si="27"/>
        <v>0</v>
      </c>
      <c r="Y160" s="26"/>
      <c r="Z160" s="26">
        <f t="shared" si="28"/>
        <v>3949900</v>
      </c>
      <c r="AA160" s="30">
        <f t="shared" si="29"/>
        <v>0.90816425120772948</v>
      </c>
    </row>
    <row r="161" spans="1:27">
      <c r="A161" s="20" t="s">
        <v>5226</v>
      </c>
      <c r="B161" s="20" t="s">
        <v>5227</v>
      </c>
      <c r="C161" s="25">
        <v>2070000</v>
      </c>
      <c r="D161" s="22">
        <v>85</v>
      </c>
      <c r="E161" s="22">
        <v>49</v>
      </c>
      <c r="F161" s="22">
        <v>40</v>
      </c>
      <c r="G161" s="22">
        <v>16000</v>
      </c>
      <c r="H161" s="22" t="s">
        <v>5088</v>
      </c>
      <c r="I161" s="26">
        <f>+IF(H161='COSTOS VARIOS'!$C$1,'COSTOS VARIOS'!$C$2*'Precios ML'!V161,'COSTOS VARIOS'!$B$2*'Precios ML'!V161)</f>
        <v>789980</v>
      </c>
      <c r="J161" s="22">
        <v>0</v>
      </c>
      <c r="K161" s="27">
        <f t="shared" si="20"/>
        <v>10.4125</v>
      </c>
      <c r="L161" s="27">
        <f t="shared" si="21"/>
        <v>10.4125</v>
      </c>
      <c r="M161" s="26">
        <f>(INDEX(pesos!A:B,MATCH(L161,pesos!A:A,1),2))</f>
        <v>16200</v>
      </c>
      <c r="N161" s="26">
        <f>+R161*'COSTOS VARIOS'!$O$1</f>
        <v>393300</v>
      </c>
      <c r="O161" s="26">
        <f>+R161*'COSTOS VARIOS'!$O$2</f>
        <v>8487</v>
      </c>
      <c r="P161" s="26">
        <f>+R161*'COSTOS VARIOS'!$O$3</f>
        <v>31050</v>
      </c>
      <c r="Q161" s="26">
        <v>1</v>
      </c>
      <c r="R161" s="26">
        <f t="shared" si="22"/>
        <v>2070000</v>
      </c>
      <c r="S161" s="25">
        <f t="shared" si="23"/>
        <v>3309017</v>
      </c>
      <c r="T161" s="28">
        <f t="shared" si="24"/>
        <v>0.19367775989062608</v>
      </c>
      <c r="U161" s="29">
        <f t="shared" si="25"/>
        <v>3949900</v>
      </c>
      <c r="V161" s="26">
        <f>+INDEX('LISTA DE PRECIOS EKM '!A:K,MATCH('Precios ML'!B161,'LISTA DE PRECIOS EKM '!A:A,0),8)</f>
        <v>3949900</v>
      </c>
      <c r="W161" s="26">
        <f t="shared" si="26"/>
        <v>3949900</v>
      </c>
      <c r="X161" s="26">
        <f t="shared" si="27"/>
        <v>0</v>
      </c>
      <c r="Y161" s="26"/>
      <c r="Z161" s="26">
        <f t="shared" si="28"/>
        <v>3949900</v>
      </c>
      <c r="AA161" s="30">
        <f t="shared" si="29"/>
        <v>0.90816425120772948</v>
      </c>
    </row>
    <row r="162" spans="1:27">
      <c r="A162" s="20" t="s">
        <v>5228</v>
      </c>
      <c r="B162" s="20" t="s">
        <v>5229</v>
      </c>
      <c r="C162" s="25">
        <v>1600000</v>
      </c>
      <c r="D162" s="22">
        <v>85</v>
      </c>
      <c r="E162" s="22">
        <v>49</v>
      </c>
      <c r="F162" s="22">
        <v>40</v>
      </c>
      <c r="G162" s="22">
        <v>16000</v>
      </c>
      <c r="H162" s="22" t="s">
        <v>5088</v>
      </c>
      <c r="I162" s="26">
        <f>+IF(H162='COSTOS VARIOS'!$C$1,'COSTOS VARIOS'!$C$2*'Precios ML'!V162,'COSTOS VARIOS'!$B$2*'Precios ML'!V162)</f>
        <v>723980</v>
      </c>
      <c r="J162" s="22">
        <v>0</v>
      </c>
      <c r="K162" s="27">
        <f t="shared" si="20"/>
        <v>10.4125</v>
      </c>
      <c r="L162" s="27">
        <f t="shared" si="21"/>
        <v>10.4125</v>
      </c>
      <c r="M162" s="26">
        <f>(INDEX(pesos!A:B,MATCH(L162,pesos!A:A,1),2))</f>
        <v>16200</v>
      </c>
      <c r="N162" s="26">
        <f>+R162*'COSTOS VARIOS'!$O$1</f>
        <v>304000</v>
      </c>
      <c r="O162" s="26">
        <f>+R162*'COSTOS VARIOS'!$O$2</f>
        <v>6560.0000000000009</v>
      </c>
      <c r="P162" s="26">
        <f>+R162*'COSTOS VARIOS'!$O$3</f>
        <v>24000</v>
      </c>
      <c r="Q162" s="26">
        <v>1</v>
      </c>
      <c r="R162" s="26">
        <f t="shared" si="22"/>
        <v>1600000</v>
      </c>
      <c r="S162" s="25">
        <f t="shared" si="23"/>
        <v>2674740</v>
      </c>
      <c r="T162" s="28">
        <f t="shared" si="24"/>
        <v>0.35336518689667029</v>
      </c>
      <c r="U162" s="29">
        <f t="shared" si="25"/>
        <v>3619900</v>
      </c>
      <c r="V162" s="26">
        <f>+INDEX('LISTA DE PRECIOS EKM '!A:K,MATCH('Precios ML'!B162,'LISTA DE PRECIOS EKM '!A:A,0),8)</f>
        <v>3619900</v>
      </c>
      <c r="W162" s="26">
        <f t="shared" si="26"/>
        <v>3619900</v>
      </c>
      <c r="X162" s="26">
        <f t="shared" si="27"/>
        <v>0</v>
      </c>
      <c r="Y162" s="26"/>
      <c r="Z162" s="26">
        <f t="shared" si="28"/>
        <v>3619900</v>
      </c>
      <c r="AA162" s="30">
        <f t="shared" si="29"/>
        <v>1.2624374999999999</v>
      </c>
    </row>
    <row r="163" spans="1:27">
      <c r="A163" s="20" t="s">
        <v>5228</v>
      </c>
      <c r="B163" s="20" t="s">
        <v>5229</v>
      </c>
      <c r="C163" s="25">
        <v>1600000</v>
      </c>
      <c r="D163" s="22">
        <v>85</v>
      </c>
      <c r="E163" s="22">
        <v>49</v>
      </c>
      <c r="F163" s="22">
        <v>40</v>
      </c>
      <c r="G163" s="22">
        <v>16000</v>
      </c>
      <c r="H163" s="22" t="s">
        <v>5088</v>
      </c>
      <c r="I163" s="26">
        <f>+IF(H163='COSTOS VARIOS'!$C$1,'COSTOS VARIOS'!$C$2*'Precios ML'!V163,'COSTOS VARIOS'!$B$2*'Precios ML'!V163)</f>
        <v>723980</v>
      </c>
      <c r="J163" s="22">
        <v>0</v>
      </c>
      <c r="K163" s="27">
        <f t="shared" si="20"/>
        <v>10.4125</v>
      </c>
      <c r="L163" s="27">
        <f t="shared" si="21"/>
        <v>10.4125</v>
      </c>
      <c r="M163" s="26">
        <f>(INDEX(pesos!A:B,MATCH(L163,pesos!A:A,1),2))</f>
        <v>16200</v>
      </c>
      <c r="N163" s="26">
        <f>+R163*'COSTOS VARIOS'!$O$1</f>
        <v>304000</v>
      </c>
      <c r="O163" s="26">
        <f>+R163*'COSTOS VARIOS'!$O$2</f>
        <v>6560.0000000000009</v>
      </c>
      <c r="P163" s="26">
        <f>+R163*'COSTOS VARIOS'!$O$3</f>
        <v>24000</v>
      </c>
      <c r="Q163" s="26">
        <v>1</v>
      </c>
      <c r="R163" s="26">
        <f t="shared" si="22"/>
        <v>1600000</v>
      </c>
      <c r="S163" s="25">
        <f t="shared" si="23"/>
        <v>2674740</v>
      </c>
      <c r="T163" s="28">
        <f t="shared" si="24"/>
        <v>0.35336518689667029</v>
      </c>
      <c r="U163" s="29">
        <f t="shared" si="25"/>
        <v>3619900</v>
      </c>
      <c r="V163" s="26">
        <f>+INDEX('LISTA DE PRECIOS EKM '!A:K,MATCH('Precios ML'!B163,'LISTA DE PRECIOS EKM '!A:A,0),8)</f>
        <v>3619900</v>
      </c>
      <c r="W163" s="26">
        <f t="shared" si="26"/>
        <v>3619900</v>
      </c>
      <c r="X163" s="26">
        <f t="shared" si="27"/>
        <v>0</v>
      </c>
      <c r="Y163" s="26"/>
      <c r="Z163" s="26">
        <f t="shared" si="28"/>
        <v>3619900</v>
      </c>
      <c r="AA163" s="30">
        <f t="shared" si="29"/>
        <v>1.2624374999999999</v>
      </c>
    </row>
    <row r="164" spans="1:27">
      <c r="A164" s="20" t="s">
        <v>5230</v>
      </c>
      <c r="B164" s="20" t="s">
        <v>5231</v>
      </c>
      <c r="C164" s="25">
        <v>1600000</v>
      </c>
      <c r="D164" s="22">
        <v>85</v>
      </c>
      <c r="E164" s="22">
        <v>49</v>
      </c>
      <c r="F164" s="22">
        <v>40</v>
      </c>
      <c r="G164" s="22">
        <v>16000</v>
      </c>
      <c r="H164" s="22" t="s">
        <v>5088</v>
      </c>
      <c r="I164" s="26">
        <f>+IF(H164='COSTOS VARIOS'!$C$1,'COSTOS VARIOS'!$C$2*'Precios ML'!V164,'COSTOS VARIOS'!$B$2*'Precios ML'!V164)</f>
        <v>723980</v>
      </c>
      <c r="J164" s="22">
        <v>0</v>
      </c>
      <c r="K164" s="27">
        <f t="shared" si="20"/>
        <v>10.4125</v>
      </c>
      <c r="L164" s="27">
        <f t="shared" si="21"/>
        <v>10.4125</v>
      </c>
      <c r="M164" s="26">
        <f>(INDEX(pesos!A:B,MATCH(L164,pesos!A:A,1),2))</f>
        <v>16200</v>
      </c>
      <c r="N164" s="26">
        <f>+R164*'COSTOS VARIOS'!$O$1</f>
        <v>304000</v>
      </c>
      <c r="O164" s="26">
        <f>+R164*'COSTOS VARIOS'!$O$2</f>
        <v>6560.0000000000009</v>
      </c>
      <c r="P164" s="26">
        <f>+R164*'COSTOS VARIOS'!$O$3</f>
        <v>24000</v>
      </c>
      <c r="Q164" s="26">
        <v>1</v>
      </c>
      <c r="R164" s="26">
        <f t="shared" si="22"/>
        <v>1600000</v>
      </c>
      <c r="S164" s="25">
        <f t="shared" si="23"/>
        <v>2674740</v>
      </c>
      <c r="T164" s="28">
        <f t="shared" si="24"/>
        <v>0.35336518689667029</v>
      </c>
      <c r="U164" s="29">
        <f t="shared" si="25"/>
        <v>3619900</v>
      </c>
      <c r="V164" s="26">
        <f>+INDEX('LISTA DE PRECIOS EKM '!A:K,MATCH('Precios ML'!B164,'LISTA DE PRECIOS EKM '!A:A,0),8)</f>
        <v>3619900</v>
      </c>
      <c r="W164" s="26">
        <f t="shared" si="26"/>
        <v>3619900</v>
      </c>
      <c r="X164" s="26">
        <f t="shared" si="27"/>
        <v>0</v>
      </c>
      <c r="Y164" s="26"/>
      <c r="Z164" s="26">
        <f t="shared" si="28"/>
        <v>3619900</v>
      </c>
      <c r="AA164" s="30">
        <f t="shared" si="29"/>
        <v>1.2624374999999999</v>
      </c>
    </row>
    <row r="165" spans="1:27">
      <c r="A165" s="20" t="s">
        <v>5230</v>
      </c>
      <c r="B165" s="20" t="s">
        <v>5231</v>
      </c>
      <c r="C165" s="25">
        <v>1600000</v>
      </c>
      <c r="D165" s="22">
        <v>85</v>
      </c>
      <c r="E165" s="22">
        <v>49</v>
      </c>
      <c r="F165" s="22">
        <v>40</v>
      </c>
      <c r="G165" s="22">
        <v>16000</v>
      </c>
      <c r="H165" s="22" t="s">
        <v>5088</v>
      </c>
      <c r="I165" s="26">
        <f>+IF(H165='COSTOS VARIOS'!$C$1,'COSTOS VARIOS'!$C$2*'Precios ML'!V165,'COSTOS VARIOS'!$B$2*'Precios ML'!V165)</f>
        <v>723980</v>
      </c>
      <c r="J165" s="22">
        <v>0</v>
      </c>
      <c r="K165" s="27">
        <f t="shared" si="20"/>
        <v>10.4125</v>
      </c>
      <c r="L165" s="27">
        <f t="shared" si="21"/>
        <v>10.4125</v>
      </c>
      <c r="M165" s="26">
        <f>(INDEX(pesos!A:B,MATCH(L165,pesos!A:A,1),2))</f>
        <v>16200</v>
      </c>
      <c r="N165" s="26">
        <f>+R165*'COSTOS VARIOS'!$O$1</f>
        <v>304000</v>
      </c>
      <c r="O165" s="26">
        <f>+R165*'COSTOS VARIOS'!$O$2</f>
        <v>6560.0000000000009</v>
      </c>
      <c r="P165" s="26">
        <f>+R165*'COSTOS VARIOS'!$O$3</f>
        <v>24000</v>
      </c>
      <c r="Q165" s="26">
        <v>1</v>
      </c>
      <c r="R165" s="26">
        <f t="shared" si="22"/>
        <v>1600000</v>
      </c>
      <c r="S165" s="25">
        <f t="shared" si="23"/>
        <v>2674740</v>
      </c>
      <c r="T165" s="28">
        <f t="shared" si="24"/>
        <v>0.35336518689667029</v>
      </c>
      <c r="U165" s="29">
        <f t="shared" si="25"/>
        <v>3619900</v>
      </c>
      <c r="V165" s="26">
        <f>+INDEX('LISTA DE PRECIOS EKM '!A:K,MATCH('Precios ML'!B165,'LISTA DE PRECIOS EKM '!A:A,0),8)</f>
        <v>3619900</v>
      </c>
      <c r="W165" s="26">
        <f t="shared" si="26"/>
        <v>3619900</v>
      </c>
      <c r="X165" s="26">
        <f t="shared" si="27"/>
        <v>0</v>
      </c>
      <c r="Y165" s="26"/>
      <c r="Z165" s="26">
        <f t="shared" si="28"/>
        <v>3619900</v>
      </c>
      <c r="AA165" s="30">
        <f t="shared" si="29"/>
        <v>1.2624374999999999</v>
      </c>
    </row>
    <row r="166" spans="1:27">
      <c r="A166" s="20" t="s">
        <v>5232</v>
      </c>
      <c r="B166" s="20" t="s">
        <v>1830</v>
      </c>
      <c r="C166" s="25">
        <v>1300000</v>
      </c>
      <c r="D166" s="22">
        <v>85</v>
      </c>
      <c r="E166" s="22">
        <v>49</v>
      </c>
      <c r="F166" s="22">
        <v>40</v>
      </c>
      <c r="G166" s="22">
        <v>16000</v>
      </c>
      <c r="H166" s="22" t="s">
        <v>5088</v>
      </c>
      <c r="I166" s="26">
        <f>+IF(H166='COSTOS VARIOS'!$C$1,'COSTOS VARIOS'!$C$2*'Precios ML'!V166,'COSTOS VARIOS'!$B$2*'Precios ML'!V166)</f>
        <v>603980</v>
      </c>
      <c r="J166" s="22">
        <v>0</v>
      </c>
      <c r="K166" s="27">
        <f t="shared" si="20"/>
        <v>10.4125</v>
      </c>
      <c r="L166" s="27">
        <f t="shared" si="21"/>
        <v>10.4125</v>
      </c>
      <c r="M166" s="26">
        <f>(INDEX(pesos!A:B,MATCH(L166,pesos!A:A,1),2))</f>
        <v>16200</v>
      </c>
      <c r="N166" s="26">
        <f>+R166*'COSTOS VARIOS'!$O$1</f>
        <v>247000</v>
      </c>
      <c r="O166" s="26">
        <f>+R166*'COSTOS VARIOS'!$O$2</f>
        <v>5330</v>
      </c>
      <c r="P166" s="26">
        <f>+R166*'COSTOS VARIOS'!$O$3</f>
        <v>19500</v>
      </c>
      <c r="Q166" s="26">
        <v>1</v>
      </c>
      <c r="R166" s="26">
        <f t="shared" si="22"/>
        <v>1300000</v>
      </c>
      <c r="S166" s="25">
        <f t="shared" si="23"/>
        <v>2192010</v>
      </c>
      <c r="T166" s="28">
        <f t="shared" si="24"/>
        <v>0.37768532077864614</v>
      </c>
      <c r="U166" s="29">
        <f t="shared" si="25"/>
        <v>3019900</v>
      </c>
      <c r="V166" s="26">
        <f>+INDEX('LISTA DE PRECIOS EKM '!A:K,MATCH('Precios ML'!B166,'LISTA DE PRECIOS EKM '!A:A,0),8)</f>
        <v>3019900</v>
      </c>
      <c r="W166" s="26">
        <f t="shared" si="26"/>
        <v>3019900</v>
      </c>
      <c r="X166" s="26">
        <f t="shared" si="27"/>
        <v>0</v>
      </c>
      <c r="Y166" s="26"/>
      <c r="Z166" s="26">
        <f t="shared" si="28"/>
        <v>3019900</v>
      </c>
      <c r="AA166" s="30">
        <f t="shared" si="29"/>
        <v>1.323</v>
      </c>
    </row>
    <row r="167" spans="1:27">
      <c r="A167" s="20" t="s">
        <v>5232</v>
      </c>
      <c r="B167" s="20" t="s">
        <v>1830</v>
      </c>
      <c r="C167" s="25">
        <v>1300000</v>
      </c>
      <c r="D167" s="22">
        <v>85</v>
      </c>
      <c r="E167" s="22">
        <v>49</v>
      </c>
      <c r="F167" s="22">
        <v>40</v>
      </c>
      <c r="G167" s="22">
        <v>16000</v>
      </c>
      <c r="H167" s="22" t="s">
        <v>5088</v>
      </c>
      <c r="I167" s="26">
        <f>+IF(H167='COSTOS VARIOS'!$C$1,'COSTOS VARIOS'!$C$2*'Precios ML'!V167,'COSTOS VARIOS'!$B$2*'Precios ML'!V167)</f>
        <v>603980</v>
      </c>
      <c r="J167" s="22">
        <v>0</v>
      </c>
      <c r="K167" s="27">
        <f t="shared" si="20"/>
        <v>10.4125</v>
      </c>
      <c r="L167" s="27">
        <f t="shared" si="21"/>
        <v>10.4125</v>
      </c>
      <c r="M167" s="26">
        <f>(INDEX(pesos!A:B,MATCH(L167,pesos!A:A,1),2))</f>
        <v>16200</v>
      </c>
      <c r="N167" s="26">
        <f>+R167*'COSTOS VARIOS'!$O$1</f>
        <v>247000</v>
      </c>
      <c r="O167" s="26">
        <f>+R167*'COSTOS VARIOS'!$O$2</f>
        <v>5330</v>
      </c>
      <c r="P167" s="26">
        <f>+R167*'COSTOS VARIOS'!$O$3</f>
        <v>19500</v>
      </c>
      <c r="Q167" s="26">
        <v>1</v>
      </c>
      <c r="R167" s="26">
        <f t="shared" si="22"/>
        <v>1300000</v>
      </c>
      <c r="S167" s="25">
        <f t="shared" si="23"/>
        <v>2192010</v>
      </c>
      <c r="T167" s="28">
        <f t="shared" si="24"/>
        <v>0.37768532077864614</v>
      </c>
      <c r="U167" s="29">
        <f t="shared" si="25"/>
        <v>3019900</v>
      </c>
      <c r="V167" s="26">
        <f>+INDEX('LISTA DE PRECIOS EKM '!A:K,MATCH('Precios ML'!B167,'LISTA DE PRECIOS EKM '!A:A,0),8)</f>
        <v>3019900</v>
      </c>
      <c r="W167" s="26">
        <f t="shared" si="26"/>
        <v>3019900</v>
      </c>
      <c r="X167" s="26">
        <f t="shared" si="27"/>
        <v>0</v>
      </c>
      <c r="Y167" s="26"/>
      <c r="Z167" s="26">
        <f t="shared" si="28"/>
        <v>3019900</v>
      </c>
      <c r="AA167" s="30">
        <f t="shared" si="29"/>
        <v>1.323</v>
      </c>
    </row>
    <row r="168" spans="1:27">
      <c r="A168" s="20" t="s">
        <v>5233</v>
      </c>
      <c r="B168" s="20" t="s">
        <v>1831</v>
      </c>
      <c r="C168" s="25">
        <v>1300000</v>
      </c>
      <c r="D168" s="22">
        <v>85</v>
      </c>
      <c r="E168" s="22">
        <v>49</v>
      </c>
      <c r="F168" s="22">
        <v>40</v>
      </c>
      <c r="G168" s="22">
        <v>16000</v>
      </c>
      <c r="H168" s="22" t="s">
        <v>5088</v>
      </c>
      <c r="I168" s="26">
        <f>+IF(H168='COSTOS VARIOS'!$C$1,'COSTOS VARIOS'!$C$2*'Precios ML'!V168,'COSTOS VARIOS'!$B$2*'Precios ML'!V168)</f>
        <v>603980</v>
      </c>
      <c r="J168" s="22">
        <v>0</v>
      </c>
      <c r="K168" s="27">
        <f t="shared" si="20"/>
        <v>10.4125</v>
      </c>
      <c r="L168" s="27">
        <f t="shared" si="21"/>
        <v>10.4125</v>
      </c>
      <c r="M168" s="26">
        <f>(INDEX(pesos!A:B,MATCH(L168,pesos!A:A,1),2))</f>
        <v>16200</v>
      </c>
      <c r="N168" s="26">
        <f>+R168*'COSTOS VARIOS'!$O$1</f>
        <v>247000</v>
      </c>
      <c r="O168" s="26">
        <f>+R168*'COSTOS VARIOS'!$O$2</f>
        <v>5330</v>
      </c>
      <c r="P168" s="26">
        <f>+R168*'COSTOS VARIOS'!$O$3</f>
        <v>19500</v>
      </c>
      <c r="Q168" s="26">
        <v>1</v>
      </c>
      <c r="R168" s="26">
        <f t="shared" si="22"/>
        <v>1300000</v>
      </c>
      <c r="S168" s="25">
        <f t="shared" si="23"/>
        <v>2192010</v>
      </c>
      <c r="T168" s="28">
        <f t="shared" si="24"/>
        <v>0.37768532077864614</v>
      </c>
      <c r="U168" s="29">
        <f t="shared" si="25"/>
        <v>3019900</v>
      </c>
      <c r="V168" s="26">
        <f>+INDEX('LISTA DE PRECIOS EKM '!A:K,MATCH('Precios ML'!B168,'LISTA DE PRECIOS EKM '!A:A,0),8)</f>
        <v>3019900</v>
      </c>
      <c r="W168" s="26">
        <f t="shared" si="26"/>
        <v>3019900</v>
      </c>
      <c r="X168" s="26">
        <f t="shared" si="27"/>
        <v>0</v>
      </c>
      <c r="Y168" s="26"/>
      <c r="Z168" s="26">
        <f t="shared" si="28"/>
        <v>3019900</v>
      </c>
      <c r="AA168" s="30">
        <f t="shared" si="29"/>
        <v>1.323</v>
      </c>
    </row>
    <row r="169" spans="1:27">
      <c r="A169" s="20" t="s">
        <v>5233</v>
      </c>
      <c r="B169" s="20" t="s">
        <v>1831</v>
      </c>
      <c r="C169" s="25">
        <v>1300000</v>
      </c>
      <c r="D169" s="22">
        <v>85</v>
      </c>
      <c r="E169" s="22">
        <v>49</v>
      </c>
      <c r="F169" s="22">
        <v>40</v>
      </c>
      <c r="G169" s="22">
        <v>16000</v>
      </c>
      <c r="H169" s="22" t="s">
        <v>5088</v>
      </c>
      <c r="I169" s="26">
        <f>+IF(H169='COSTOS VARIOS'!$C$1,'COSTOS VARIOS'!$C$2*'Precios ML'!V169,'COSTOS VARIOS'!$B$2*'Precios ML'!V169)</f>
        <v>603980</v>
      </c>
      <c r="J169" s="22">
        <v>0</v>
      </c>
      <c r="K169" s="27">
        <f t="shared" si="20"/>
        <v>10.4125</v>
      </c>
      <c r="L169" s="27">
        <f t="shared" si="21"/>
        <v>10.4125</v>
      </c>
      <c r="M169" s="26">
        <f>(INDEX(pesos!A:B,MATCH(L169,pesos!A:A,1),2))</f>
        <v>16200</v>
      </c>
      <c r="N169" s="26">
        <f>+R169*'COSTOS VARIOS'!$O$1</f>
        <v>247000</v>
      </c>
      <c r="O169" s="26">
        <f>+R169*'COSTOS VARIOS'!$O$2</f>
        <v>5330</v>
      </c>
      <c r="P169" s="26">
        <f>+R169*'COSTOS VARIOS'!$O$3</f>
        <v>19500</v>
      </c>
      <c r="Q169" s="26">
        <v>1</v>
      </c>
      <c r="R169" s="26">
        <f t="shared" si="22"/>
        <v>1300000</v>
      </c>
      <c r="S169" s="25">
        <f t="shared" si="23"/>
        <v>2192010</v>
      </c>
      <c r="T169" s="28">
        <f t="shared" si="24"/>
        <v>0.37768532077864614</v>
      </c>
      <c r="U169" s="29">
        <f t="shared" si="25"/>
        <v>3019900</v>
      </c>
      <c r="V169" s="26">
        <f>+INDEX('LISTA DE PRECIOS EKM '!A:K,MATCH('Precios ML'!B169,'LISTA DE PRECIOS EKM '!A:A,0),8)</f>
        <v>3019900</v>
      </c>
      <c r="W169" s="26">
        <f t="shared" si="26"/>
        <v>3019900</v>
      </c>
      <c r="X169" s="26">
        <f t="shared" si="27"/>
        <v>0</v>
      </c>
      <c r="Y169" s="26"/>
      <c r="Z169" s="26">
        <f t="shared" si="28"/>
        <v>3019900</v>
      </c>
      <c r="AA169" s="30">
        <f t="shared" si="29"/>
        <v>1.323</v>
      </c>
    </row>
    <row r="170" spans="1:27">
      <c r="A170" s="20" t="s">
        <v>5234</v>
      </c>
      <c r="B170" s="20" t="s">
        <v>5235</v>
      </c>
      <c r="C170" s="25">
        <v>1300000</v>
      </c>
      <c r="D170" s="22">
        <v>85</v>
      </c>
      <c r="E170" s="22">
        <v>49</v>
      </c>
      <c r="F170" s="22">
        <v>40</v>
      </c>
      <c r="G170" s="22">
        <v>16000</v>
      </c>
      <c r="H170" s="22" t="s">
        <v>5088</v>
      </c>
      <c r="I170" s="26">
        <f>+IF(H170='COSTOS VARIOS'!$C$1,'COSTOS VARIOS'!$C$2*'Precios ML'!V170,'COSTOS VARIOS'!$B$2*'Precios ML'!V170)</f>
        <v>603980</v>
      </c>
      <c r="J170" s="22">
        <v>0</v>
      </c>
      <c r="K170" s="27">
        <f t="shared" si="20"/>
        <v>10.4125</v>
      </c>
      <c r="L170" s="27">
        <f t="shared" si="21"/>
        <v>10.4125</v>
      </c>
      <c r="M170" s="26">
        <f>(INDEX(pesos!A:B,MATCH(L170,pesos!A:A,1),2))</f>
        <v>16200</v>
      </c>
      <c r="N170" s="26">
        <f>+R170*'COSTOS VARIOS'!$O$1</f>
        <v>247000</v>
      </c>
      <c r="O170" s="26">
        <f>+R170*'COSTOS VARIOS'!$O$2</f>
        <v>5330</v>
      </c>
      <c r="P170" s="26">
        <f>+R170*'COSTOS VARIOS'!$O$3</f>
        <v>19500</v>
      </c>
      <c r="Q170" s="26">
        <v>1</v>
      </c>
      <c r="R170" s="26">
        <f t="shared" si="22"/>
        <v>1300000</v>
      </c>
      <c r="S170" s="25">
        <f t="shared" si="23"/>
        <v>2192010</v>
      </c>
      <c r="T170" s="28">
        <f t="shared" si="24"/>
        <v>0.37768532077864614</v>
      </c>
      <c r="U170" s="29">
        <f t="shared" si="25"/>
        <v>3019900</v>
      </c>
      <c r="V170" s="26">
        <f>+INDEX('LISTA DE PRECIOS EKM '!A:K,MATCH('Precios ML'!B170,'LISTA DE PRECIOS EKM '!A:A,0),8)</f>
        <v>3019900</v>
      </c>
      <c r="W170" s="26">
        <f t="shared" si="26"/>
        <v>3019900</v>
      </c>
      <c r="X170" s="26">
        <f t="shared" si="27"/>
        <v>0</v>
      </c>
      <c r="Y170" s="26"/>
      <c r="Z170" s="26">
        <f t="shared" si="28"/>
        <v>3019900</v>
      </c>
      <c r="AA170" s="30">
        <f t="shared" si="29"/>
        <v>1.323</v>
      </c>
    </row>
    <row r="171" spans="1:27">
      <c r="A171" s="20" t="s">
        <v>5234</v>
      </c>
      <c r="B171" s="20" t="s">
        <v>5235</v>
      </c>
      <c r="C171" s="25">
        <v>1300000</v>
      </c>
      <c r="D171" s="22">
        <v>85</v>
      </c>
      <c r="E171" s="22">
        <v>49</v>
      </c>
      <c r="F171" s="22">
        <v>40</v>
      </c>
      <c r="G171" s="22">
        <v>16000</v>
      </c>
      <c r="H171" s="22" t="s">
        <v>5088</v>
      </c>
      <c r="I171" s="26">
        <f>+IF(H171='COSTOS VARIOS'!$C$1,'COSTOS VARIOS'!$C$2*'Precios ML'!V171,'COSTOS VARIOS'!$B$2*'Precios ML'!V171)</f>
        <v>603980</v>
      </c>
      <c r="J171" s="22">
        <v>0</v>
      </c>
      <c r="K171" s="27">
        <f t="shared" si="20"/>
        <v>10.4125</v>
      </c>
      <c r="L171" s="27">
        <f t="shared" si="21"/>
        <v>10.4125</v>
      </c>
      <c r="M171" s="26">
        <f>(INDEX(pesos!A:B,MATCH(L171,pesos!A:A,1),2))</f>
        <v>16200</v>
      </c>
      <c r="N171" s="26">
        <f>+R171*'COSTOS VARIOS'!$O$1</f>
        <v>247000</v>
      </c>
      <c r="O171" s="26">
        <f>+R171*'COSTOS VARIOS'!$O$2</f>
        <v>5330</v>
      </c>
      <c r="P171" s="26">
        <f>+R171*'COSTOS VARIOS'!$O$3</f>
        <v>19500</v>
      </c>
      <c r="Q171" s="26">
        <v>1</v>
      </c>
      <c r="R171" s="26">
        <f t="shared" si="22"/>
        <v>1300000</v>
      </c>
      <c r="S171" s="25">
        <f t="shared" si="23"/>
        <v>2192010</v>
      </c>
      <c r="T171" s="28">
        <f t="shared" si="24"/>
        <v>0.37768532077864614</v>
      </c>
      <c r="U171" s="29">
        <f t="shared" si="25"/>
        <v>3019900</v>
      </c>
      <c r="V171" s="26">
        <f>+INDEX('LISTA DE PRECIOS EKM '!A:K,MATCH('Precios ML'!B171,'LISTA DE PRECIOS EKM '!A:A,0),8)</f>
        <v>3019900</v>
      </c>
      <c r="W171" s="26">
        <f t="shared" si="26"/>
        <v>3019900</v>
      </c>
      <c r="X171" s="26">
        <f t="shared" si="27"/>
        <v>0</v>
      </c>
      <c r="Y171" s="26"/>
      <c r="Z171" s="26">
        <f t="shared" si="28"/>
        <v>3019900</v>
      </c>
      <c r="AA171" s="30">
        <f t="shared" si="29"/>
        <v>1.323</v>
      </c>
    </row>
    <row r="172" spans="1:27">
      <c r="A172" s="20" t="s">
        <v>5236</v>
      </c>
      <c r="B172" s="20" t="s">
        <v>1828</v>
      </c>
      <c r="C172" s="25">
        <v>1300000</v>
      </c>
      <c r="D172" s="22">
        <v>85</v>
      </c>
      <c r="E172" s="22">
        <v>49</v>
      </c>
      <c r="F172" s="22">
        <v>40</v>
      </c>
      <c r="G172" s="22">
        <v>16000</v>
      </c>
      <c r="H172" s="22" t="s">
        <v>5088</v>
      </c>
      <c r="I172" s="26">
        <f>+IF(H172='COSTOS VARIOS'!$C$1,'COSTOS VARIOS'!$C$2*'Precios ML'!V172,'COSTOS VARIOS'!$B$2*'Precios ML'!V172)</f>
        <v>603980</v>
      </c>
      <c r="J172" s="22">
        <v>0</v>
      </c>
      <c r="K172" s="27">
        <f t="shared" si="20"/>
        <v>10.4125</v>
      </c>
      <c r="L172" s="27">
        <f t="shared" si="21"/>
        <v>10.4125</v>
      </c>
      <c r="M172" s="26">
        <f>(INDEX(pesos!A:B,MATCH(L172,pesos!A:A,1),2))</f>
        <v>16200</v>
      </c>
      <c r="N172" s="26">
        <f>+R172*'COSTOS VARIOS'!$O$1</f>
        <v>247000</v>
      </c>
      <c r="O172" s="26">
        <f>+R172*'COSTOS VARIOS'!$O$2</f>
        <v>5330</v>
      </c>
      <c r="P172" s="26">
        <f>+R172*'COSTOS VARIOS'!$O$3</f>
        <v>19500</v>
      </c>
      <c r="Q172" s="26">
        <v>1</v>
      </c>
      <c r="R172" s="26">
        <f t="shared" si="22"/>
        <v>1300000</v>
      </c>
      <c r="S172" s="25">
        <f t="shared" si="23"/>
        <v>2192010</v>
      </c>
      <c r="T172" s="28">
        <f t="shared" si="24"/>
        <v>0.37768532077864614</v>
      </c>
      <c r="U172" s="29">
        <f t="shared" si="25"/>
        <v>3019900</v>
      </c>
      <c r="V172" s="26">
        <f>+INDEX('LISTA DE PRECIOS EKM '!A:K,MATCH('Precios ML'!B172,'LISTA DE PRECIOS EKM '!A:A,0),8)</f>
        <v>3019900</v>
      </c>
      <c r="W172" s="26">
        <f t="shared" si="26"/>
        <v>3019900</v>
      </c>
      <c r="X172" s="26">
        <f t="shared" si="27"/>
        <v>0</v>
      </c>
      <c r="Y172" s="26"/>
      <c r="Z172" s="26">
        <f t="shared" si="28"/>
        <v>3019900</v>
      </c>
      <c r="AA172" s="30">
        <f t="shared" si="29"/>
        <v>1.323</v>
      </c>
    </row>
    <row r="173" spans="1:27">
      <c r="A173" s="20" t="s">
        <v>5236</v>
      </c>
      <c r="B173" s="20" t="s">
        <v>1828</v>
      </c>
      <c r="C173" s="25">
        <v>1300000</v>
      </c>
      <c r="D173" s="22">
        <v>85</v>
      </c>
      <c r="E173" s="22">
        <v>49</v>
      </c>
      <c r="F173" s="22">
        <v>40</v>
      </c>
      <c r="G173" s="22">
        <v>16000</v>
      </c>
      <c r="H173" s="22" t="s">
        <v>5088</v>
      </c>
      <c r="I173" s="26">
        <f>+IF(H173='COSTOS VARIOS'!$C$1,'COSTOS VARIOS'!$C$2*'Precios ML'!V173,'COSTOS VARIOS'!$B$2*'Precios ML'!V173)</f>
        <v>603980</v>
      </c>
      <c r="J173" s="22">
        <v>0</v>
      </c>
      <c r="K173" s="27">
        <f t="shared" si="20"/>
        <v>10.4125</v>
      </c>
      <c r="L173" s="27">
        <f t="shared" si="21"/>
        <v>10.4125</v>
      </c>
      <c r="M173" s="26">
        <f>(INDEX(pesos!A:B,MATCH(L173,pesos!A:A,1),2))</f>
        <v>16200</v>
      </c>
      <c r="N173" s="26">
        <f>+R173*'COSTOS VARIOS'!$O$1</f>
        <v>247000</v>
      </c>
      <c r="O173" s="26">
        <f>+R173*'COSTOS VARIOS'!$O$2</f>
        <v>5330</v>
      </c>
      <c r="P173" s="26">
        <f>+R173*'COSTOS VARIOS'!$O$3</f>
        <v>19500</v>
      </c>
      <c r="Q173" s="26">
        <v>1</v>
      </c>
      <c r="R173" s="26">
        <f t="shared" si="22"/>
        <v>1300000</v>
      </c>
      <c r="S173" s="25">
        <f t="shared" si="23"/>
        <v>2192010</v>
      </c>
      <c r="T173" s="28">
        <f t="shared" si="24"/>
        <v>0.37768532077864614</v>
      </c>
      <c r="U173" s="29">
        <f t="shared" si="25"/>
        <v>3019900</v>
      </c>
      <c r="V173" s="26">
        <f>+INDEX('LISTA DE PRECIOS EKM '!A:K,MATCH('Precios ML'!B173,'LISTA DE PRECIOS EKM '!A:A,0),8)</f>
        <v>3019900</v>
      </c>
      <c r="W173" s="26">
        <f t="shared" si="26"/>
        <v>3019900</v>
      </c>
      <c r="X173" s="26">
        <f t="shared" si="27"/>
        <v>0</v>
      </c>
      <c r="Y173" s="26"/>
      <c r="Z173" s="26">
        <f t="shared" si="28"/>
        <v>3019900</v>
      </c>
      <c r="AA173" s="30">
        <f t="shared" si="29"/>
        <v>1.323</v>
      </c>
    </row>
    <row r="174" spans="1:27">
      <c r="A174" s="20" t="s">
        <v>5237</v>
      </c>
      <c r="B174" s="20" t="s">
        <v>1765</v>
      </c>
      <c r="C174" s="25">
        <v>1300000</v>
      </c>
      <c r="D174" s="22">
        <v>85</v>
      </c>
      <c r="E174" s="22">
        <v>49</v>
      </c>
      <c r="F174" s="22">
        <v>40</v>
      </c>
      <c r="G174" s="22">
        <v>16000</v>
      </c>
      <c r="H174" s="22" t="s">
        <v>5088</v>
      </c>
      <c r="I174" s="26">
        <f>+IF(H174='COSTOS VARIOS'!$C$1,'COSTOS VARIOS'!$C$2*'Precios ML'!V174,'COSTOS VARIOS'!$B$2*'Precios ML'!V174)</f>
        <v>603980</v>
      </c>
      <c r="J174" s="22">
        <v>0</v>
      </c>
      <c r="K174" s="27">
        <f t="shared" si="20"/>
        <v>10.4125</v>
      </c>
      <c r="L174" s="27">
        <f t="shared" si="21"/>
        <v>10.4125</v>
      </c>
      <c r="M174" s="26">
        <f>(INDEX(pesos!A:B,MATCH(L174,pesos!A:A,1),2))</f>
        <v>16200</v>
      </c>
      <c r="N174" s="26">
        <f>+R174*'COSTOS VARIOS'!$O$1</f>
        <v>247000</v>
      </c>
      <c r="O174" s="26">
        <f>+R174*'COSTOS VARIOS'!$O$2</f>
        <v>5330</v>
      </c>
      <c r="P174" s="26">
        <f>+R174*'COSTOS VARIOS'!$O$3</f>
        <v>19500</v>
      </c>
      <c r="Q174" s="26">
        <v>1</v>
      </c>
      <c r="R174" s="26">
        <f t="shared" si="22"/>
        <v>1300000</v>
      </c>
      <c r="S174" s="25">
        <f t="shared" si="23"/>
        <v>2192010</v>
      </c>
      <c r="T174" s="28">
        <f t="shared" si="24"/>
        <v>0.37768532077864614</v>
      </c>
      <c r="U174" s="29">
        <f t="shared" si="25"/>
        <v>3019900</v>
      </c>
      <c r="V174" s="26">
        <f>+INDEX('LISTA DE PRECIOS EKM '!A:K,MATCH('Precios ML'!B174,'LISTA DE PRECIOS EKM '!A:A,0),8)</f>
        <v>3019900</v>
      </c>
      <c r="W174" s="26">
        <f t="shared" si="26"/>
        <v>3019900</v>
      </c>
      <c r="X174" s="26">
        <f t="shared" si="27"/>
        <v>0</v>
      </c>
      <c r="Y174" s="26"/>
      <c r="Z174" s="26">
        <f t="shared" si="28"/>
        <v>3019900</v>
      </c>
      <c r="AA174" s="30">
        <f t="shared" si="29"/>
        <v>1.323</v>
      </c>
    </row>
    <row r="175" spans="1:27">
      <c r="A175" s="20" t="s">
        <v>5237</v>
      </c>
      <c r="B175" s="20" t="s">
        <v>1765</v>
      </c>
      <c r="C175" s="25">
        <v>1300000</v>
      </c>
      <c r="D175" s="22">
        <v>85</v>
      </c>
      <c r="E175" s="22">
        <v>49</v>
      </c>
      <c r="F175" s="22">
        <v>40</v>
      </c>
      <c r="G175" s="22">
        <v>16000</v>
      </c>
      <c r="H175" s="22" t="s">
        <v>5088</v>
      </c>
      <c r="I175" s="26">
        <f>+IF(H175='COSTOS VARIOS'!$C$1,'COSTOS VARIOS'!$C$2*'Precios ML'!V175,'COSTOS VARIOS'!$B$2*'Precios ML'!V175)</f>
        <v>603980</v>
      </c>
      <c r="J175" s="22">
        <v>0</v>
      </c>
      <c r="K175" s="27">
        <f t="shared" si="20"/>
        <v>10.4125</v>
      </c>
      <c r="L175" s="27">
        <f t="shared" si="21"/>
        <v>10.4125</v>
      </c>
      <c r="M175" s="26">
        <f>(INDEX(pesos!A:B,MATCH(L175,pesos!A:A,1),2))</f>
        <v>16200</v>
      </c>
      <c r="N175" s="26">
        <f>+R175*'COSTOS VARIOS'!$O$1</f>
        <v>247000</v>
      </c>
      <c r="O175" s="26">
        <f>+R175*'COSTOS VARIOS'!$O$2</f>
        <v>5330</v>
      </c>
      <c r="P175" s="26">
        <f>+R175*'COSTOS VARIOS'!$O$3</f>
        <v>19500</v>
      </c>
      <c r="Q175" s="26">
        <v>1</v>
      </c>
      <c r="R175" s="26">
        <f t="shared" si="22"/>
        <v>1300000</v>
      </c>
      <c r="S175" s="25">
        <f t="shared" si="23"/>
        <v>2192010</v>
      </c>
      <c r="T175" s="28">
        <f t="shared" si="24"/>
        <v>0.37768532077864614</v>
      </c>
      <c r="U175" s="29">
        <f t="shared" si="25"/>
        <v>3019900</v>
      </c>
      <c r="V175" s="26">
        <f>+INDEX('LISTA DE PRECIOS EKM '!A:K,MATCH('Precios ML'!B175,'LISTA DE PRECIOS EKM '!A:A,0),8)</f>
        <v>3019900</v>
      </c>
      <c r="W175" s="26">
        <f t="shared" si="26"/>
        <v>3019900</v>
      </c>
      <c r="X175" s="26">
        <f t="shared" si="27"/>
        <v>0</v>
      </c>
      <c r="Y175" s="26"/>
      <c r="Z175" s="26">
        <f t="shared" si="28"/>
        <v>3019900</v>
      </c>
      <c r="AA175" s="30">
        <f t="shared" si="29"/>
        <v>1.323</v>
      </c>
    </row>
    <row r="176" spans="1:27">
      <c r="A176" s="20" t="s">
        <v>5238</v>
      </c>
      <c r="B176" s="20" t="s">
        <v>5239</v>
      </c>
      <c r="C176" s="25">
        <v>1390000</v>
      </c>
      <c r="D176" s="22">
        <v>85</v>
      </c>
      <c r="E176" s="22">
        <v>49</v>
      </c>
      <c r="F176" s="22">
        <v>40</v>
      </c>
      <c r="G176" s="22">
        <v>16000</v>
      </c>
      <c r="H176" s="22" t="s">
        <v>5088</v>
      </c>
      <c r="I176" s="26">
        <f>+IF(H176='COSTOS VARIOS'!$C$1,'COSTOS VARIOS'!$C$2*'Precios ML'!V176,'COSTOS VARIOS'!$B$2*'Precios ML'!V176)</f>
        <v>665980</v>
      </c>
      <c r="J176" s="22">
        <v>0</v>
      </c>
      <c r="K176" s="27">
        <f t="shared" si="20"/>
        <v>10.4125</v>
      </c>
      <c r="L176" s="27">
        <f t="shared" si="21"/>
        <v>10.4125</v>
      </c>
      <c r="M176" s="26">
        <f>(INDEX(pesos!A:B,MATCH(L176,pesos!A:A,1),2))</f>
        <v>16200</v>
      </c>
      <c r="N176" s="26">
        <f>+R176*'COSTOS VARIOS'!$O$1</f>
        <v>264100</v>
      </c>
      <c r="O176" s="26">
        <f>+R176*'COSTOS VARIOS'!$O$2</f>
        <v>5699.0000000000009</v>
      </c>
      <c r="P176" s="26">
        <f>+R176*'COSTOS VARIOS'!$O$3</f>
        <v>20850</v>
      </c>
      <c r="Q176" s="26">
        <v>1</v>
      </c>
      <c r="R176" s="26">
        <f t="shared" si="22"/>
        <v>1390000</v>
      </c>
      <c r="S176" s="25">
        <f t="shared" si="23"/>
        <v>2362829</v>
      </c>
      <c r="T176" s="28">
        <f t="shared" si="24"/>
        <v>0.40928522546489821</v>
      </c>
      <c r="U176" s="29">
        <f t="shared" si="25"/>
        <v>3329900</v>
      </c>
      <c r="V176" s="26">
        <f>+INDEX('LISTA DE PRECIOS EKM '!A:K,MATCH('Precios ML'!B176,'LISTA DE PRECIOS EKM '!A:A,0),8)</f>
        <v>3329900</v>
      </c>
      <c r="W176" s="26">
        <f t="shared" si="26"/>
        <v>3329900</v>
      </c>
      <c r="X176" s="26">
        <f t="shared" si="27"/>
        <v>0</v>
      </c>
      <c r="Y176" s="26"/>
      <c r="Z176" s="26">
        <f t="shared" si="28"/>
        <v>3329900</v>
      </c>
      <c r="AA176" s="30">
        <f t="shared" si="29"/>
        <v>1.3956115107913667</v>
      </c>
    </row>
    <row r="177" spans="1:27">
      <c r="A177" s="20" t="s">
        <v>5238</v>
      </c>
      <c r="B177" s="20" t="s">
        <v>5239</v>
      </c>
      <c r="C177" s="25">
        <v>1390000</v>
      </c>
      <c r="D177" s="22">
        <v>85</v>
      </c>
      <c r="E177" s="22">
        <v>49</v>
      </c>
      <c r="F177" s="22">
        <v>40</v>
      </c>
      <c r="G177" s="22">
        <v>16000</v>
      </c>
      <c r="H177" s="22" t="s">
        <v>5088</v>
      </c>
      <c r="I177" s="26">
        <f>+IF(H177='COSTOS VARIOS'!$C$1,'COSTOS VARIOS'!$C$2*'Precios ML'!V177,'COSTOS VARIOS'!$B$2*'Precios ML'!V177)</f>
        <v>665980</v>
      </c>
      <c r="J177" s="22">
        <v>0</v>
      </c>
      <c r="K177" s="27">
        <f t="shared" si="20"/>
        <v>10.4125</v>
      </c>
      <c r="L177" s="27">
        <f t="shared" si="21"/>
        <v>10.4125</v>
      </c>
      <c r="M177" s="26">
        <f>(INDEX(pesos!A:B,MATCH(L177,pesos!A:A,1),2))</f>
        <v>16200</v>
      </c>
      <c r="N177" s="26">
        <f>+R177*'COSTOS VARIOS'!$O$1</f>
        <v>264100</v>
      </c>
      <c r="O177" s="26">
        <f>+R177*'COSTOS VARIOS'!$O$2</f>
        <v>5699.0000000000009</v>
      </c>
      <c r="P177" s="26">
        <f>+R177*'COSTOS VARIOS'!$O$3</f>
        <v>20850</v>
      </c>
      <c r="Q177" s="26">
        <v>1</v>
      </c>
      <c r="R177" s="26">
        <f t="shared" si="22"/>
        <v>1390000</v>
      </c>
      <c r="S177" s="25">
        <f t="shared" si="23"/>
        <v>2362829</v>
      </c>
      <c r="T177" s="28">
        <f t="shared" si="24"/>
        <v>0.40928522546489821</v>
      </c>
      <c r="U177" s="29">
        <f t="shared" si="25"/>
        <v>3329900</v>
      </c>
      <c r="V177" s="26">
        <f>+INDEX('LISTA DE PRECIOS EKM '!A:K,MATCH('Precios ML'!B177,'LISTA DE PRECIOS EKM '!A:A,0),8)</f>
        <v>3329900</v>
      </c>
      <c r="W177" s="26">
        <f t="shared" si="26"/>
        <v>3329900</v>
      </c>
      <c r="X177" s="26">
        <f t="shared" si="27"/>
        <v>0</v>
      </c>
      <c r="Y177" s="26"/>
      <c r="Z177" s="26">
        <f t="shared" si="28"/>
        <v>3329900</v>
      </c>
      <c r="AA177" s="30">
        <f t="shared" si="29"/>
        <v>1.3956115107913667</v>
      </c>
    </row>
    <row r="178" spans="1:27">
      <c r="A178" s="20" t="s">
        <v>5240</v>
      </c>
      <c r="B178" s="20" t="s">
        <v>1829</v>
      </c>
      <c r="C178" s="25">
        <v>1300000</v>
      </c>
      <c r="D178" s="22">
        <v>85</v>
      </c>
      <c r="E178" s="22">
        <v>49</v>
      </c>
      <c r="F178" s="22">
        <v>40</v>
      </c>
      <c r="G178" s="22">
        <v>16000</v>
      </c>
      <c r="H178" s="22" t="s">
        <v>5088</v>
      </c>
      <c r="I178" s="26">
        <f>+IF(H178='COSTOS VARIOS'!$C$1,'COSTOS VARIOS'!$C$2*'Precios ML'!V178,'COSTOS VARIOS'!$B$2*'Precios ML'!V178)</f>
        <v>603980</v>
      </c>
      <c r="J178" s="22">
        <v>0</v>
      </c>
      <c r="K178" s="27">
        <f t="shared" si="20"/>
        <v>10.4125</v>
      </c>
      <c r="L178" s="27">
        <f t="shared" si="21"/>
        <v>10.4125</v>
      </c>
      <c r="M178" s="26">
        <f>(INDEX(pesos!A:B,MATCH(L178,pesos!A:A,1),2))</f>
        <v>16200</v>
      </c>
      <c r="N178" s="26">
        <f>+R178*'COSTOS VARIOS'!$O$1</f>
        <v>247000</v>
      </c>
      <c r="O178" s="26">
        <f>+R178*'COSTOS VARIOS'!$O$2</f>
        <v>5330</v>
      </c>
      <c r="P178" s="26">
        <f>+R178*'COSTOS VARIOS'!$O$3</f>
        <v>19500</v>
      </c>
      <c r="Q178" s="26">
        <v>1</v>
      </c>
      <c r="R178" s="26">
        <f t="shared" si="22"/>
        <v>1300000</v>
      </c>
      <c r="S178" s="25">
        <f t="shared" si="23"/>
        <v>2192010</v>
      </c>
      <c r="T178" s="28">
        <f t="shared" si="24"/>
        <v>0.37768532077864614</v>
      </c>
      <c r="U178" s="29">
        <f t="shared" si="25"/>
        <v>3019900</v>
      </c>
      <c r="V178" s="26">
        <f>+INDEX('LISTA DE PRECIOS EKM '!A:K,MATCH('Precios ML'!B178,'LISTA DE PRECIOS EKM '!A:A,0),8)</f>
        <v>3019900</v>
      </c>
      <c r="W178" s="26">
        <f t="shared" si="26"/>
        <v>3019900</v>
      </c>
      <c r="X178" s="26">
        <f t="shared" si="27"/>
        <v>0</v>
      </c>
      <c r="Y178" s="26"/>
      <c r="Z178" s="26">
        <f t="shared" si="28"/>
        <v>3019900</v>
      </c>
      <c r="AA178" s="30">
        <f t="shared" si="29"/>
        <v>1.323</v>
      </c>
    </row>
    <row r="179" spans="1:27">
      <c r="A179" s="20" t="s">
        <v>5241</v>
      </c>
      <c r="B179" s="20" t="s">
        <v>1832</v>
      </c>
      <c r="C179" s="25">
        <v>1300000</v>
      </c>
      <c r="D179" s="22">
        <v>85</v>
      </c>
      <c r="E179" s="22">
        <v>49</v>
      </c>
      <c r="F179" s="22">
        <v>40</v>
      </c>
      <c r="G179" s="22">
        <v>16000</v>
      </c>
      <c r="H179" s="22" t="s">
        <v>5088</v>
      </c>
      <c r="I179" s="26">
        <f>+IF(H179='COSTOS VARIOS'!$C$1,'COSTOS VARIOS'!$C$2*'Precios ML'!V179,'COSTOS VARIOS'!$B$2*'Precios ML'!V179)</f>
        <v>603980</v>
      </c>
      <c r="J179" s="22">
        <v>0</v>
      </c>
      <c r="K179" s="27">
        <f t="shared" si="20"/>
        <v>10.4125</v>
      </c>
      <c r="L179" s="27">
        <f t="shared" si="21"/>
        <v>10.4125</v>
      </c>
      <c r="M179" s="26">
        <f>(INDEX(pesos!A:B,MATCH(L179,pesos!A:A,1),2))</f>
        <v>16200</v>
      </c>
      <c r="N179" s="26">
        <f>+R179*'COSTOS VARIOS'!$O$1</f>
        <v>247000</v>
      </c>
      <c r="O179" s="26">
        <f>+R179*'COSTOS VARIOS'!$O$2</f>
        <v>5330</v>
      </c>
      <c r="P179" s="26">
        <f>+R179*'COSTOS VARIOS'!$O$3</f>
        <v>19500</v>
      </c>
      <c r="Q179" s="26">
        <v>1</v>
      </c>
      <c r="R179" s="26">
        <f t="shared" si="22"/>
        <v>1300000</v>
      </c>
      <c r="S179" s="25">
        <f t="shared" si="23"/>
        <v>2192010</v>
      </c>
      <c r="T179" s="28">
        <f t="shared" si="24"/>
        <v>0.37768532077864614</v>
      </c>
      <c r="U179" s="29">
        <f t="shared" si="25"/>
        <v>3019900</v>
      </c>
      <c r="V179" s="26">
        <f>+INDEX('LISTA DE PRECIOS EKM '!A:K,MATCH('Precios ML'!B179,'LISTA DE PRECIOS EKM '!A:A,0),8)</f>
        <v>3019900</v>
      </c>
      <c r="W179" s="26">
        <f t="shared" si="26"/>
        <v>3019900</v>
      </c>
      <c r="X179" s="26">
        <f t="shared" si="27"/>
        <v>0</v>
      </c>
      <c r="Y179" s="26"/>
      <c r="Z179" s="26">
        <f t="shared" si="28"/>
        <v>3019900</v>
      </c>
      <c r="AA179" s="30">
        <f t="shared" si="29"/>
        <v>1.323</v>
      </c>
    </row>
    <row r="180" spans="1:27">
      <c r="A180" s="20" t="s">
        <v>5241</v>
      </c>
      <c r="B180" s="20" t="s">
        <v>1832</v>
      </c>
      <c r="C180" s="25">
        <v>1300000</v>
      </c>
      <c r="D180" s="22">
        <v>85</v>
      </c>
      <c r="E180" s="22">
        <v>49</v>
      </c>
      <c r="F180" s="22">
        <v>40</v>
      </c>
      <c r="G180" s="22">
        <v>16000</v>
      </c>
      <c r="H180" s="22" t="s">
        <v>5088</v>
      </c>
      <c r="I180" s="26">
        <f>+IF(H180='COSTOS VARIOS'!$C$1,'COSTOS VARIOS'!$C$2*'Precios ML'!V180,'COSTOS VARIOS'!$B$2*'Precios ML'!V180)</f>
        <v>603980</v>
      </c>
      <c r="J180" s="22">
        <v>0</v>
      </c>
      <c r="K180" s="27">
        <f t="shared" si="20"/>
        <v>10.4125</v>
      </c>
      <c r="L180" s="27">
        <f t="shared" si="21"/>
        <v>10.4125</v>
      </c>
      <c r="M180" s="26">
        <f>(INDEX(pesos!A:B,MATCH(L180,pesos!A:A,1),2))</f>
        <v>16200</v>
      </c>
      <c r="N180" s="26">
        <f>+R180*'COSTOS VARIOS'!$O$1</f>
        <v>247000</v>
      </c>
      <c r="O180" s="26">
        <f>+R180*'COSTOS VARIOS'!$O$2</f>
        <v>5330</v>
      </c>
      <c r="P180" s="26">
        <f>+R180*'COSTOS VARIOS'!$O$3</f>
        <v>19500</v>
      </c>
      <c r="Q180" s="26">
        <v>1</v>
      </c>
      <c r="R180" s="26">
        <f t="shared" si="22"/>
        <v>1300000</v>
      </c>
      <c r="S180" s="25">
        <f t="shared" si="23"/>
        <v>2192010</v>
      </c>
      <c r="T180" s="28">
        <f t="shared" si="24"/>
        <v>0.37768532077864614</v>
      </c>
      <c r="U180" s="29">
        <f t="shared" si="25"/>
        <v>3019900</v>
      </c>
      <c r="V180" s="26">
        <f>+INDEX('LISTA DE PRECIOS EKM '!A:K,MATCH('Precios ML'!B180,'LISTA DE PRECIOS EKM '!A:A,0),8)</f>
        <v>3019900</v>
      </c>
      <c r="W180" s="26">
        <f t="shared" si="26"/>
        <v>3019900</v>
      </c>
      <c r="X180" s="26">
        <f t="shared" si="27"/>
        <v>0</v>
      </c>
      <c r="Y180" s="26"/>
      <c r="Z180" s="26">
        <f t="shared" si="28"/>
        <v>3019900</v>
      </c>
      <c r="AA180" s="30">
        <f t="shared" si="29"/>
        <v>1.323</v>
      </c>
    </row>
    <row r="181" spans="1:27">
      <c r="A181" s="20" t="s">
        <v>5242</v>
      </c>
      <c r="B181" s="20" t="s">
        <v>5243</v>
      </c>
      <c r="C181" s="25">
        <v>1100000</v>
      </c>
      <c r="D181" s="22">
        <v>85</v>
      </c>
      <c r="E181" s="22">
        <v>49</v>
      </c>
      <c r="F181" s="22">
        <v>40</v>
      </c>
      <c r="G181" s="22">
        <v>16000</v>
      </c>
      <c r="H181" s="22" t="s">
        <v>5088</v>
      </c>
      <c r="I181" s="26">
        <f>+IF(H181='COSTOS VARIOS'!$C$1,'COSTOS VARIOS'!$C$2*'Precios ML'!V181,'COSTOS VARIOS'!$B$2*'Precios ML'!V181)</f>
        <v>463980</v>
      </c>
      <c r="J181" s="22">
        <v>0</v>
      </c>
      <c r="K181" s="27">
        <f t="shared" si="20"/>
        <v>10.4125</v>
      </c>
      <c r="L181" s="27">
        <f t="shared" si="21"/>
        <v>10.4125</v>
      </c>
      <c r="M181" s="26">
        <f>(INDEX(pesos!A:B,MATCH(L181,pesos!A:A,1),2))</f>
        <v>16200</v>
      </c>
      <c r="N181" s="26">
        <f>+R181*'COSTOS VARIOS'!$O$1</f>
        <v>209000</v>
      </c>
      <c r="O181" s="26">
        <f>+R181*'COSTOS VARIOS'!$O$2</f>
        <v>4510</v>
      </c>
      <c r="P181" s="26">
        <f>+R181*'COSTOS VARIOS'!$O$3</f>
        <v>16500</v>
      </c>
      <c r="Q181" s="26">
        <v>1</v>
      </c>
      <c r="R181" s="26">
        <f t="shared" si="22"/>
        <v>1100000</v>
      </c>
      <c r="S181" s="25">
        <f t="shared" si="23"/>
        <v>1810190</v>
      </c>
      <c r="T181" s="28">
        <f t="shared" si="24"/>
        <v>0.28157817687646047</v>
      </c>
      <c r="U181" s="29">
        <f t="shared" si="25"/>
        <v>2319900</v>
      </c>
      <c r="V181" s="26">
        <f>+INDEX('LISTA DE PRECIOS EKM '!A:K,MATCH('Precios ML'!B181,'LISTA DE PRECIOS EKM '!A:A,0),8)</f>
        <v>2319900</v>
      </c>
      <c r="W181" s="26">
        <f t="shared" si="26"/>
        <v>2319900</v>
      </c>
      <c r="X181" s="26">
        <f t="shared" si="27"/>
        <v>0</v>
      </c>
      <c r="Y181" s="26"/>
      <c r="Z181" s="26">
        <f t="shared" si="28"/>
        <v>2319900</v>
      </c>
      <c r="AA181" s="30">
        <f t="shared" si="29"/>
        <v>1.109</v>
      </c>
    </row>
    <row r="182" spans="1:27">
      <c r="A182" s="20" t="s">
        <v>5244</v>
      </c>
      <c r="B182" s="20" t="s">
        <v>5245</v>
      </c>
      <c r="C182" s="25">
        <v>1100000</v>
      </c>
      <c r="D182" s="22">
        <v>85</v>
      </c>
      <c r="E182" s="22">
        <v>49</v>
      </c>
      <c r="F182" s="22">
        <v>40</v>
      </c>
      <c r="G182" s="22">
        <v>16000</v>
      </c>
      <c r="H182" s="22" t="s">
        <v>5088</v>
      </c>
      <c r="I182" s="26">
        <f>+IF(H182='COSTOS VARIOS'!$C$1,'COSTOS VARIOS'!$C$2*'Precios ML'!V182,'COSTOS VARIOS'!$B$2*'Precios ML'!V182)</f>
        <v>463980</v>
      </c>
      <c r="J182" s="22">
        <v>0</v>
      </c>
      <c r="K182" s="27">
        <f t="shared" si="20"/>
        <v>10.4125</v>
      </c>
      <c r="L182" s="27">
        <f t="shared" si="21"/>
        <v>10.4125</v>
      </c>
      <c r="M182" s="26">
        <f>(INDEX(pesos!A:B,MATCH(L182,pesos!A:A,1),2))</f>
        <v>16200</v>
      </c>
      <c r="N182" s="26">
        <f>+R182*'COSTOS VARIOS'!$O$1</f>
        <v>209000</v>
      </c>
      <c r="O182" s="26">
        <f>+R182*'COSTOS VARIOS'!$O$2</f>
        <v>4510</v>
      </c>
      <c r="P182" s="26">
        <f>+R182*'COSTOS VARIOS'!$O$3</f>
        <v>16500</v>
      </c>
      <c r="Q182" s="26">
        <v>1</v>
      </c>
      <c r="R182" s="26">
        <f t="shared" si="22"/>
        <v>1100000</v>
      </c>
      <c r="S182" s="25">
        <f t="shared" si="23"/>
        <v>1810190</v>
      </c>
      <c r="T182" s="28">
        <f t="shared" si="24"/>
        <v>0.28157817687646047</v>
      </c>
      <c r="U182" s="29">
        <f t="shared" si="25"/>
        <v>2319900</v>
      </c>
      <c r="V182" s="26">
        <f>+INDEX('LISTA DE PRECIOS EKM '!A:K,MATCH('Precios ML'!B182,'LISTA DE PRECIOS EKM '!A:A,0),8)</f>
        <v>2319900</v>
      </c>
      <c r="W182" s="26">
        <f t="shared" si="26"/>
        <v>2319900</v>
      </c>
      <c r="X182" s="26">
        <f t="shared" si="27"/>
        <v>0</v>
      </c>
      <c r="Y182" s="26"/>
      <c r="Z182" s="26">
        <f t="shared" si="28"/>
        <v>2319900</v>
      </c>
      <c r="AA182" s="30">
        <f t="shared" si="29"/>
        <v>1.109</v>
      </c>
    </row>
    <row r="183" spans="1:27">
      <c r="A183" s="20" t="s">
        <v>5244</v>
      </c>
      <c r="B183" s="20" t="s">
        <v>5245</v>
      </c>
      <c r="C183" s="25">
        <v>1100000</v>
      </c>
      <c r="D183" s="22">
        <v>85</v>
      </c>
      <c r="E183" s="22">
        <v>49</v>
      </c>
      <c r="F183" s="22">
        <v>40</v>
      </c>
      <c r="G183" s="22">
        <v>16000</v>
      </c>
      <c r="H183" s="22" t="s">
        <v>5088</v>
      </c>
      <c r="I183" s="26">
        <f>+IF(H183='COSTOS VARIOS'!$C$1,'COSTOS VARIOS'!$C$2*'Precios ML'!V183,'COSTOS VARIOS'!$B$2*'Precios ML'!V183)</f>
        <v>463980</v>
      </c>
      <c r="J183" s="22">
        <v>0</v>
      </c>
      <c r="K183" s="27">
        <f t="shared" si="20"/>
        <v>10.4125</v>
      </c>
      <c r="L183" s="27">
        <f t="shared" si="21"/>
        <v>10.4125</v>
      </c>
      <c r="M183" s="26">
        <f>(INDEX(pesos!A:B,MATCH(L183,pesos!A:A,1),2))</f>
        <v>16200</v>
      </c>
      <c r="N183" s="26">
        <f>+R183*'COSTOS VARIOS'!$O$1</f>
        <v>209000</v>
      </c>
      <c r="O183" s="26">
        <f>+R183*'COSTOS VARIOS'!$O$2</f>
        <v>4510</v>
      </c>
      <c r="P183" s="26">
        <f>+R183*'COSTOS VARIOS'!$O$3</f>
        <v>16500</v>
      </c>
      <c r="Q183" s="26">
        <v>1</v>
      </c>
      <c r="R183" s="26">
        <f t="shared" si="22"/>
        <v>1100000</v>
      </c>
      <c r="S183" s="25">
        <f t="shared" si="23"/>
        <v>1810190</v>
      </c>
      <c r="T183" s="28">
        <f t="shared" si="24"/>
        <v>0.28157817687646047</v>
      </c>
      <c r="U183" s="29">
        <f t="shared" si="25"/>
        <v>2319900</v>
      </c>
      <c r="V183" s="26">
        <f>+INDEX('LISTA DE PRECIOS EKM '!A:K,MATCH('Precios ML'!B183,'LISTA DE PRECIOS EKM '!A:A,0),8)</f>
        <v>2319900</v>
      </c>
      <c r="W183" s="26">
        <f t="shared" si="26"/>
        <v>2319900</v>
      </c>
      <c r="X183" s="26">
        <f t="shared" si="27"/>
        <v>0</v>
      </c>
      <c r="Y183" s="26"/>
      <c r="Z183" s="26">
        <f t="shared" si="28"/>
        <v>2319900</v>
      </c>
      <c r="AA183" s="30">
        <f t="shared" si="29"/>
        <v>1.109</v>
      </c>
    </row>
    <row r="184" spans="1:27">
      <c r="A184" s="20" t="s">
        <v>5246</v>
      </c>
      <c r="B184" s="20" t="s">
        <v>5247</v>
      </c>
      <c r="C184" s="25">
        <v>1100000</v>
      </c>
      <c r="D184" s="22">
        <v>85</v>
      </c>
      <c r="E184" s="22">
        <v>49</v>
      </c>
      <c r="F184" s="22">
        <v>40</v>
      </c>
      <c r="G184" s="22">
        <v>16000</v>
      </c>
      <c r="H184" s="22" t="s">
        <v>5088</v>
      </c>
      <c r="I184" s="26">
        <f>+IF(H184='COSTOS VARIOS'!$C$1,'COSTOS VARIOS'!$C$2*'Precios ML'!V184,'COSTOS VARIOS'!$B$2*'Precios ML'!V184)</f>
        <v>463980</v>
      </c>
      <c r="J184" s="22">
        <v>0</v>
      </c>
      <c r="K184" s="27">
        <f t="shared" si="20"/>
        <v>10.4125</v>
      </c>
      <c r="L184" s="27">
        <f t="shared" si="21"/>
        <v>10.4125</v>
      </c>
      <c r="M184" s="26">
        <f>(INDEX(pesos!A:B,MATCH(L184,pesos!A:A,1),2))</f>
        <v>16200</v>
      </c>
      <c r="N184" s="26">
        <f>+R184*'COSTOS VARIOS'!$O$1</f>
        <v>209000</v>
      </c>
      <c r="O184" s="26">
        <f>+R184*'COSTOS VARIOS'!$O$2</f>
        <v>4510</v>
      </c>
      <c r="P184" s="26">
        <f>+R184*'COSTOS VARIOS'!$O$3</f>
        <v>16500</v>
      </c>
      <c r="Q184" s="26">
        <v>1</v>
      </c>
      <c r="R184" s="26">
        <f t="shared" si="22"/>
        <v>1100000</v>
      </c>
      <c r="S184" s="25">
        <f t="shared" si="23"/>
        <v>1810190</v>
      </c>
      <c r="T184" s="28">
        <f t="shared" si="24"/>
        <v>0.28157817687646047</v>
      </c>
      <c r="U184" s="29">
        <f t="shared" si="25"/>
        <v>2319900</v>
      </c>
      <c r="V184" s="26">
        <f>+INDEX('LISTA DE PRECIOS EKM '!A:K,MATCH('Precios ML'!B184,'LISTA DE PRECIOS EKM '!A:A,0),8)</f>
        <v>2319900</v>
      </c>
      <c r="W184" s="26">
        <f t="shared" si="26"/>
        <v>2319900</v>
      </c>
      <c r="X184" s="26">
        <f t="shared" si="27"/>
        <v>0</v>
      </c>
      <c r="Y184" s="26"/>
      <c r="Z184" s="26">
        <f t="shared" si="28"/>
        <v>2319900</v>
      </c>
      <c r="AA184" s="30">
        <f t="shared" si="29"/>
        <v>1.109</v>
      </c>
    </row>
    <row r="185" spans="1:27">
      <c r="A185" s="20" t="s">
        <v>5248</v>
      </c>
      <c r="B185" s="20" t="s">
        <v>5249</v>
      </c>
      <c r="C185" s="25">
        <v>1100000</v>
      </c>
      <c r="D185" s="22">
        <v>85</v>
      </c>
      <c r="E185" s="22">
        <v>49</v>
      </c>
      <c r="F185" s="22">
        <v>40</v>
      </c>
      <c r="G185" s="22">
        <v>16000</v>
      </c>
      <c r="H185" s="22" t="s">
        <v>5088</v>
      </c>
      <c r="I185" s="26">
        <f>+IF(H185='COSTOS VARIOS'!$C$1,'COSTOS VARIOS'!$C$2*'Precios ML'!V185,'COSTOS VARIOS'!$B$2*'Precios ML'!V185)</f>
        <v>463980</v>
      </c>
      <c r="J185" s="22">
        <v>0</v>
      </c>
      <c r="K185" s="27">
        <f t="shared" si="20"/>
        <v>10.4125</v>
      </c>
      <c r="L185" s="27">
        <f t="shared" si="21"/>
        <v>10.4125</v>
      </c>
      <c r="M185" s="26">
        <f>(INDEX(pesos!A:B,MATCH(L185,pesos!A:A,1),2))</f>
        <v>16200</v>
      </c>
      <c r="N185" s="26">
        <f>+R185*'COSTOS VARIOS'!$O$1</f>
        <v>209000</v>
      </c>
      <c r="O185" s="26">
        <f>+R185*'COSTOS VARIOS'!$O$2</f>
        <v>4510</v>
      </c>
      <c r="P185" s="26">
        <f>+R185*'COSTOS VARIOS'!$O$3</f>
        <v>16500</v>
      </c>
      <c r="Q185" s="26">
        <v>1</v>
      </c>
      <c r="R185" s="26">
        <f t="shared" si="22"/>
        <v>1100000</v>
      </c>
      <c r="S185" s="25">
        <f t="shared" si="23"/>
        <v>1810190</v>
      </c>
      <c r="T185" s="28">
        <f t="shared" si="24"/>
        <v>0.28157817687646047</v>
      </c>
      <c r="U185" s="29">
        <f t="shared" si="25"/>
        <v>2319900</v>
      </c>
      <c r="V185" s="26">
        <f>+INDEX('LISTA DE PRECIOS EKM '!A:K,MATCH('Precios ML'!B185,'LISTA DE PRECIOS EKM '!A:A,0),8)</f>
        <v>2319900</v>
      </c>
      <c r="W185" s="26">
        <f t="shared" si="26"/>
        <v>2319900</v>
      </c>
      <c r="X185" s="26">
        <f t="shared" si="27"/>
        <v>0</v>
      </c>
      <c r="Y185" s="26"/>
      <c r="Z185" s="26">
        <f t="shared" si="28"/>
        <v>2319900</v>
      </c>
      <c r="AA185" s="30">
        <f t="shared" si="29"/>
        <v>1.109</v>
      </c>
    </row>
    <row r="186" spans="1:27">
      <c r="A186" s="20" t="s">
        <v>5248</v>
      </c>
      <c r="B186" s="20" t="s">
        <v>5249</v>
      </c>
      <c r="C186" s="25">
        <v>1100000</v>
      </c>
      <c r="D186" s="22">
        <v>85</v>
      </c>
      <c r="E186" s="22">
        <v>49</v>
      </c>
      <c r="F186" s="22">
        <v>40</v>
      </c>
      <c r="G186" s="22">
        <v>16000</v>
      </c>
      <c r="H186" s="22" t="s">
        <v>5088</v>
      </c>
      <c r="I186" s="26">
        <f>+IF(H186='COSTOS VARIOS'!$C$1,'COSTOS VARIOS'!$C$2*'Precios ML'!V186,'COSTOS VARIOS'!$B$2*'Precios ML'!V186)</f>
        <v>463980</v>
      </c>
      <c r="J186" s="22">
        <v>0</v>
      </c>
      <c r="K186" s="27">
        <f t="shared" si="20"/>
        <v>10.4125</v>
      </c>
      <c r="L186" s="27">
        <f t="shared" si="21"/>
        <v>10.4125</v>
      </c>
      <c r="M186" s="26">
        <f>(INDEX(pesos!A:B,MATCH(L186,pesos!A:A,1),2))</f>
        <v>16200</v>
      </c>
      <c r="N186" s="26">
        <f>+R186*'COSTOS VARIOS'!$O$1</f>
        <v>209000</v>
      </c>
      <c r="O186" s="26">
        <f>+R186*'COSTOS VARIOS'!$O$2</f>
        <v>4510</v>
      </c>
      <c r="P186" s="26">
        <f>+R186*'COSTOS VARIOS'!$O$3</f>
        <v>16500</v>
      </c>
      <c r="Q186" s="26">
        <v>1</v>
      </c>
      <c r="R186" s="26">
        <f t="shared" si="22"/>
        <v>1100000</v>
      </c>
      <c r="S186" s="25">
        <f t="shared" si="23"/>
        <v>1810190</v>
      </c>
      <c r="T186" s="28">
        <f t="shared" si="24"/>
        <v>0.28157817687646047</v>
      </c>
      <c r="U186" s="29">
        <f t="shared" si="25"/>
        <v>2319900</v>
      </c>
      <c r="V186" s="26">
        <f>+INDEX('LISTA DE PRECIOS EKM '!A:K,MATCH('Precios ML'!B186,'LISTA DE PRECIOS EKM '!A:A,0),8)</f>
        <v>2319900</v>
      </c>
      <c r="W186" s="26">
        <f t="shared" si="26"/>
        <v>2319900</v>
      </c>
      <c r="X186" s="26">
        <f t="shared" si="27"/>
        <v>0</v>
      </c>
      <c r="Y186" s="26"/>
      <c r="Z186" s="26">
        <f t="shared" si="28"/>
        <v>2319900</v>
      </c>
      <c r="AA186" s="30">
        <f t="shared" si="29"/>
        <v>1.109</v>
      </c>
    </row>
    <row r="187" spans="1:27">
      <c r="A187" s="20" t="s">
        <v>5250</v>
      </c>
      <c r="B187" s="20" t="s">
        <v>5251</v>
      </c>
      <c r="C187" s="25">
        <v>1100000</v>
      </c>
      <c r="D187" s="22">
        <v>85</v>
      </c>
      <c r="E187" s="22">
        <v>49</v>
      </c>
      <c r="F187" s="22">
        <v>40</v>
      </c>
      <c r="G187" s="22">
        <v>16000</v>
      </c>
      <c r="H187" s="22" t="s">
        <v>5088</v>
      </c>
      <c r="I187" s="26">
        <f>+IF(H187='COSTOS VARIOS'!$C$1,'COSTOS VARIOS'!$C$2*'Precios ML'!V187,'COSTOS VARIOS'!$B$2*'Precios ML'!V187)</f>
        <v>463980</v>
      </c>
      <c r="J187" s="22">
        <v>0</v>
      </c>
      <c r="K187" s="27">
        <f t="shared" si="20"/>
        <v>10.4125</v>
      </c>
      <c r="L187" s="27">
        <f t="shared" si="21"/>
        <v>10.4125</v>
      </c>
      <c r="M187" s="26">
        <f>(INDEX(pesos!A:B,MATCH(L187,pesos!A:A,1),2))</f>
        <v>16200</v>
      </c>
      <c r="N187" s="26">
        <f>+R187*'COSTOS VARIOS'!$O$1</f>
        <v>209000</v>
      </c>
      <c r="O187" s="26">
        <f>+R187*'COSTOS VARIOS'!$O$2</f>
        <v>4510</v>
      </c>
      <c r="P187" s="26">
        <f>+R187*'COSTOS VARIOS'!$O$3</f>
        <v>16500</v>
      </c>
      <c r="Q187" s="26">
        <v>1</v>
      </c>
      <c r="R187" s="26">
        <f t="shared" si="22"/>
        <v>1100000</v>
      </c>
      <c r="S187" s="25">
        <f t="shared" si="23"/>
        <v>1810190</v>
      </c>
      <c r="T187" s="28">
        <f t="shared" si="24"/>
        <v>0.28157817687646047</v>
      </c>
      <c r="U187" s="29">
        <f t="shared" si="25"/>
        <v>2319900</v>
      </c>
      <c r="V187" s="26">
        <f>+INDEX('LISTA DE PRECIOS EKM '!A:K,MATCH('Precios ML'!B187,'LISTA DE PRECIOS EKM '!A:A,0),8)</f>
        <v>2319900</v>
      </c>
      <c r="W187" s="26">
        <f t="shared" si="26"/>
        <v>2319900</v>
      </c>
      <c r="X187" s="26">
        <f t="shared" si="27"/>
        <v>0</v>
      </c>
      <c r="Y187" s="26"/>
      <c r="Z187" s="26">
        <f t="shared" si="28"/>
        <v>2319900</v>
      </c>
      <c r="AA187" s="30">
        <f t="shared" si="29"/>
        <v>1.109</v>
      </c>
    </row>
    <row r="188" spans="1:27">
      <c r="A188" s="20" t="s">
        <v>5250</v>
      </c>
      <c r="B188" s="20" t="s">
        <v>5251</v>
      </c>
      <c r="C188" s="25">
        <v>1100000</v>
      </c>
      <c r="D188" s="22">
        <v>85</v>
      </c>
      <c r="E188" s="22">
        <v>49</v>
      </c>
      <c r="F188" s="22">
        <v>40</v>
      </c>
      <c r="G188" s="22">
        <v>16000</v>
      </c>
      <c r="H188" s="22" t="s">
        <v>5088</v>
      </c>
      <c r="I188" s="26">
        <f>+IF(H188='COSTOS VARIOS'!$C$1,'COSTOS VARIOS'!$C$2*'Precios ML'!V188,'COSTOS VARIOS'!$B$2*'Precios ML'!V188)</f>
        <v>463980</v>
      </c>
      <c r="J188" s="22">
        <v>0</v>
      </c>
      <c r="K188" s="27">
        <f t="shared" si="20"/>
        <v>10.4125</v>
      </c>
      <c r="L188" s="27">
        <f t="shared" si="21"/>
        <v>10.4125</v>
      </c>
      <c r="M188" s="26">
        <f>(INDEX(pesos!A:B,MATCH(L188,pesos!A:A,1),2))</f>
        <v>16200</v>
      </c>
      <c r="N188" s="26">
        <f>+R188*'COSTOS VARIOS'!$O$1</f>
        <v>209000</v>
      </c>
      <c r="O188" s="26">
        <f>+R188*'COSTOS VARIOS'!$O$2</f>
        <v>4510</v>
      </c>
      <c r="P188" s="26">
        <f>+R188*'COSTOS VARIOS'!$O$3</f>
        <v>16500</v>
      </c>
      <c r="Q188" s="26">
        <v>1</v>
      </c>
      <c r="R188" s="26">
        <f t="shared" si="22"/>
        <v>1100000</v>
      </c>
      <c r="S188" s="25">
        <f t="shared" si="23"/>
        <v>1810190</v>
      </c>
      <c r="T188" s="28">
        <f t="shared" si="24"/>
        <v>0.28157817687646047</v>
      </c>
      <c r="U188" s="29">
        <f t="shared" si="25"/>
        <v>2319900</v>
      </c>
      <c r="V188" s="26">
        <f>+INDEX('LISTA DE PRECIOS EKM '!A:K,MATCH('Precios ML'!B188,'LISTA DE PRECIOS EKM '!A:A,0),8)</f>
        <v>2319900</v>
      </c>
      <c r="W188" s="26">
        <f t="shared" si="26"/>
        <v>2319900</v>
      </c>
      <c r="X188" s="26">
        <f t="shared" si="27"/>
        <v>0</v>
      </c>
      <c r="Y188" s="26"/>
      <c r="Z188" s="26">
        <f t="shared" si="28"/>
        <v>2319900</v>
      </c>
      <c r="AA188" s="30">
        <f t="shared" si="29"/>
        <v>1.109</v>
      </c>
    </row>
    <row r="189" spans="1:27">
      <c r="A189" s="20" t="s">
        <v>5252</v>
      </c>
      <c r="B189" s="20" t="s">
        <v>5253</v>
      </c>
      <c r="C189" s="25">
        <v>1100000</v>
      </c>
      <c r="D189" s="22">
        <v>85</v>
      </c>
      <c r="E189" s="22">
        <v>49</v>
      </c>
      <c r="F189" s="22">
        <v>40</v>
      </c>
      <c r="G189" s="22">
        <v>16000</v>
      </c>
      <c r="H189" s="22" t="s">
        <v>5088</v>
      </c>
      <c r="I189" s="26">
        <f>+IF(H189='COSTOS VARIOS'!$C$1,'COSTOS VARIOS'!$C$2*'Precios ML'!V189,'COSTOS VARIOS'!$B$2*'Precios ML'!V189)</f>
        <v>463980</v>
      </c>
      <c r="J189" s="22">
        <v>0</v>
      </c>
      <c r="K189" s="27">
        <f t="shared" si="20"/>
        <v>10.4125</v>
      </c>
      <c r="L189" s="27">
        <f t="shared" si="21"/>
        <v>10.4125</v>
      </c>
      <c r="M189" s="26">
        <f>(INDEX(pesos!A:B,MATCH(L189,pesos!A:A,1),2))</f>
        <v>16200</v>
      </c>
      <c r="N189" s="26">
        <f>+R189*'COSTOS VARIOS'!$O$1</f>
        <v>209000</v>
      </c>
      <c r="O189" s="26">
        <f>+R189*'COSTOS VARIOS'!$O$2</f>
        <v>4510</v>
      </c>
      <c r="P189" s="26">
        <f>+R189*'COSTOS VARIOS'!$O$3</f>
        <v>16500</v>
      </c>
      <c r="Q189" s="26">
        <v>1</v>
      </c>
      <c r="R189" s="26">
        <f t="shared" si="22"/>
        <v>1100000</v>
      </c>
      <c r="S189" s="25">
        <f t="shared" si="23"/>
        <v>1810190</v>
      </c>
      <c r="T189" s="28">
        <f t="shared" si="24"/>
        <v>0.28157817687646047</v>
      </c>
      <c r="U189" s="29">
        <f t="shared" si="25"/>
        <v>2319900</v>
      </c>
      <c r="V189" s="26">
        <f>+INDEX('LISTA DE PRECIOS EKM '!A:K,MATCH('Precios ML'!B189,'LISTA DE PRECIOS EKM '!A:A,0),8)</f>
        <v>2319900</v>
      </c>
      <c r="W189" s="26">
        <f t="shared" si="26"/>
        <v>2319900</v>
      </c>
      <c r="X189" s="26">
        <f t="shared" si="27"/>
        <v>0</v>
      </c>
      <c r="Y189" s="26"/>
      <c r="Z189" s="26">
        <f t="shared" si="28"/>
        <v>2319900</v>
      </c>
      <c r="AA189" s="30">
        <f t="shared" si="29"/>
        <v>1.109</v>
      </c>
    </row>
    <row r="190" spans="1:27">
      <c r="A190" s="20" t="s">
        <v>5252</v>
      </c>
      <c r="B190" s="20" t="s">
        <v>5253</v>
      </c>
      <c r="C190" s="25">
        <v>1100000</v>
      </c>
      <c r="D190" s="22">
        <v>85</v>
      </c>
      <c r="E190" s="22">
        <v>49</v>
      </c>
      <c r="F190" s="22">
        <v>40</v>
      </c>
      <c r="G190" s="22">
        <v>16000</v>
      </c>
      <c r="H190" s="22" t="s">
        <v>5088</v>
      </c>
      <c r="I190" s="26">
        <f>+IF(H190='COSTOS VARIOS'!$C$1,'COSTOS VARIOS'!$C$2*'Precios ML'!V190,'COSTOS VARIOS'!$B$2*'Precios ML'!V190)</f>
        <v>463980</v>
      </c>
      <c r="J190" s="22">
        <v>0</v>
      </c>
      <c r="K190" s="27">
        <f t="shared" si="20"/>
        <v>10.4125</v>
      </c>
      <c r="L190" s="27">
        <f t="shared" si="21"/>
        <v>10.4125</v>
      </c>
      <c r="M190" s="26">
        <f>(INDEX(pesos!A:B,MATCH(L190,pesos!A:A,1),2))</f>
        <v>16200</v>
      </c>
      <c r="N190" s="26">
        <f>+R190*'COSTOS VARIOS'!$O$1</f>
        <v>209000</v>
      </c>
      <c r="O190" s="26">
        <f>+R190*'COSTOS VARIOS'!$O$2</f>
        <v>4510</v>
      </c>
      <c r="P190" s="26">
        <f>+R190*'COSTOS VARIOS'!$O$3</f>
        <v>16500</v>
      </c>
      <c r="Q190" s="26">
        <v>1</v>
      </c>
      <c r="R190" s="26">
        <f t="shared" si="22"/>
        <v>1100000</v>
      </c>
      <c r="S190" s="25">
        <f t="shared" si="23"/>
        <v>1810190</v>
      </c>
      <c r="T190" s="28">
        <f t="shared" si="24"/>
        <v>0.28157817687646047</v>
      </c>
      <c r="U190" s="29">
        <f t="shared" si="25"/>
        <v>2319900</v>
      </c>
      <c r="V190" s="26">
        <f>+INDEX('LISTA DE PRECIOS EKM '!A:K,MATCH('Precios ML'!B190,'LISTA DE PRECIOS EKM '!A:A,0),8)</f>
        <v>2319900</v>
      </c>
      <c r="W190" s="26">
        <f t="shared" si="26"/>
        <v>2319900</v>
      </c>
      <c r="X190" s="26">
        <f t="shared" si="27"/>
        <v>0</v>
      </c>
      <c r="Y190" s="26"/>
      <c r="Z190" s="26">
        <f t="shared" si="28"/>
        <v>2319900</v>
      </c>
      <c r="AA190" s="30">
        <f t="shared" si="29"/>
        <v>1.109</v>
      </c>
    </row>
    <row r="191" spans="1:27">
      <c r="A191" s="20" t="s">
        <v>5254</v>
      </c>
      <c r="B191" s="20" t="s">
        <v>5255</v>
      </c>
      <c r="C191" s="25">
        <v>1100000</v>
      </c>
      <c r="D191" s="22">
        <v>85</v>
      </c>
      <c r="E191" s="22">
        <v>49</v>
      </c>
      <c r="F191" s="22">
        <v>40</v>
      </c>
      <c r="G191" s="22">
        <v>16000</v>
      </c>
      <c r="H191" s="22" t="s">
        <v>5088</v>
      </c>
      <c r="I191" s="26">
        <f>+IF(H191='COSTOS VARIOS'!$C$1,'COSTOS VARIOS'!$C$2*'Precios ML'!V191,'COSTOS VARIOS'!$B$2*'Precios ML'!V191)</f>
        <v>463980</v>
      </c>
      <c r="J191" s="22">
        <v>0</v>
      </c>
      <c r="K191" s="27">
        <f t="shared" si="20"/>
        <v>10.4125</v>
      </c>
      <c r="L191" s="27">
        <f t="shared" si="21"/>
        <v>10.4125</v>
      </c>
      <c r="M191" s="26">
        <f>(INDEX(pesos!A:B,MATCH(L191,pesos!A:A,1),2))</f>
        <v>16200</v>
      </c>
      <c r="N191" s="26">
        <f>+R191*'COSTOS VARIOS'!$O$1</f>
        <v>209000</v>
      </c>
      <c r="O191" s="26">
        <f>+R191*'COSTOS VARIOS'!$O$2</f>
        <v>4510</v>
      </c>
      <c r="P191" s="26">
        <f>+R191*'COSTOS VARIOS'!$O$3</f>
        <v>16500</v>
      </c>
      <c r="Q191" s="26">
        <v>1</v>
      </c>
      <c r="R191" s="26">
        <f t="shared" si="22"/>
        <v>1100000</v>
      </c>
      <c r="S191" s="25">
        <f t="shared" si="23"/>
        <v>1810190</v>
      </c>
      <c r="T191" s="28">
        <f t="shared" si="24"/>
        <v>0.28157817687646047</v>
      </c>
      <c r="U191" s="29">
        <f t="shared" si="25"/>
        <v>2319900</v>
      </c>
      <c r="V191" s="26">
        <f>+INDEX('LISTA DE PRECIOS EKM '!A:K,MATCH('Precios ML'!B191,'LISTA DE PRECIOS EKM '!A:A,0),8)</f>
        <v>2319900</v>
      </c>
      <c r="W191" s="26">
        <f t="shared" si="26"/>
        <v>2319900</v>
      </c>
      <c r="X191" s="26">
        <f t="shared" si="27"/>
        <v>0</v>
      </c>
      <c r="Y191" s="26"/>
      <c r="Z191" s="26">
        <f t="shared" si="28"/>
        <v>2319900</v>
      </c>
      <c r="AA191" s="30">
        <f t="shared" si="29"/>
        <v>1.109</v>
      </c>
    </row>
    <row r="192" spans="1:27">
      <c r="A192" s="20" t="s">
        <v>5254</v>
      </c>
      <c r="B192" s="20" t="s">
        <v>5255</v>
      </c>
      <c r="C192" s="25">
        <v>1100000</v>
      </c>
      <c r="D192" s="22">
        <v>85</v>
      </c>
      <c r="E192" s="22">
        <v>49</v>
      </c>
      <c r="F192" s="22">
        <v>40</v>
      </c>
      <c r="G192" s="22">
        <v>16000</v>
      </c>
      <c r="H192" s="22" t="s">
        <v>5088</v>
      </c>
      <c r="I192" s="26">
        <f>+IF(H192='COSTOS VARIOS'!$C$1,'COSTOS VARIOS'!$C$2*'Precios ML'!V192,'COSTOS VARIOS'!$B$2*'Precios ML'!V192)</f>
        <v>463980</v>
      </c>
      <c r="J192" s="22">
        <v>0</v>
      </c>
      <c r="K192" s="27">
        <f t="shared" si="20"/>
        <v>10.4125</v>
      </c>
      <c r="L192" s="27">
        <f t="shared" si="21"/>
        <v>10.4125</v>
      </c>
      <c r="M192" s="26">
        <f>(INDEX(pesos!A:B,MATCH(L192,pesos!A:A,1),2))</f>
        <v>16200</v>
      </c>
      <c r="N192" s="26">
        <f>+R192*'COSTOS VARIOS'!$O$1</f>
        <v>209000</v>
      </c>
      <c r="O192" s="26">
        <f>+R192*'COSTOS VARIOS'!$O$2</f>
        <v>4510</v>
      </c>
      <c r="P192" s="26">
        <f>+R192*'COSTOS VARIOS'!$O$3</f>
        <v>16500</v>
      </c>
      <c r="Q192" s="26">
        <v>1</v>
      </c>
      <c r="R192" s="26">
        <f t="shared" si="22"/>
        <v>1100000</v>
      </c>
      <c r="S192" s="25">
        <f t="shared" si="23"/>
        <v>1810190</v>
      </c>
      <c r="T192" s="28">
        <f t="shared" si="24"/>
        <v>0.28157817687646047</v>
      </c>
      <c r="U192" s="29">
        <f t="shared" si="25"/>
        <v>2319900</v>
      </c>
      <c r="V192" s="26">
        <f>+INDEX('LISTA DE PRECIOS EKM '!A:K,MATCH('Precios ML'!B192,'LISTA DE PRECIOS EKM '!A:A,0),8)</f>
        <v>2319900</v>
      </c>
      <c r="W192" s="26">
        <f t="shared" si="26"/>
        <v>2319900</v>
      </c>
      <c r="X192" s="26">
        <f t="shared" si="27"/>
        <v>0</v>
      </c>
      <c r="Y192" s="26"/>
      <c r="Z192" s="26">
        <f t="shared" si="28"/>
        <v>2319900</v>
      </c>
      <c r="AA192" s="30">
        <f t="shared" si="29"/>
        <v>1.109</v>
      </c>
    </row>
    <row r="193" spans="1:27">
      <c r="A193" s="20" t="s">
        <v>5256</v>
      </c>
      <c r="B193" s="20" t="s">
        <v>5257</v>
      </c>
      <c r="C193" s="25">
        <v>1100000</v>
      </c>
      <c r="D193" s="22">
        <v>85</v>
      </c>
      <c r="E193" s="22">
        <v>49</v>
      </c>
      <c r="F193" s="22">
        <v>40</v>
      </c>
      <c r="G193" s="22">
        <v>16000</v>
      </c>
      <c r="H193" s="22" t="s">
        <v>5088</v>
      </c>
      <c r="I193" s="26">
        <f>+IF(H193='COSTOS VARIOS'!$C$1,'COSTOS VARIOS'!$C$2*'Precios ML'!V193,'COSTOS VARIOS'!$B$2*'Precios ML'!V193)</f>
        <v>463980</v>
      </c>
      <c r="J193" s="22">
        <v>0</v>
      </c>
      <c r="K193" s="27">
        <f t="shared" si="20"/>
        <v>10.4125</v>
      </c>
      <c r="L193" s="27">
        <f t="shared" si="21"/>
        <v>10.4125</v>
      </c>
      <c r="M193" s="26">
        <f>(INDEX(pesos!A:B,MATCH(L193,pesos!A:A,1),2))</f>
        <v>16200</v>
      </c>
      <c r="N193" s="26">
        <f>+R193*'COSTOS VARIOS'!$O$1</f>
        <v>209000</v>
      </c>
      <c r="O193" s="26">
        <f>+R193*'COSTOS VARIOS'!$O$2</f>
        <v>4510</v>
      </c>
      <c r="P193" s="26">
        <f>+R193*'COSTOS VARIOS'!$O$3</f>
        <v>16500</v>
      </c>
      <c r="Q193" s="26">
        <v>1</v>
      </c>
      <c r="R193" s="26">
        <f t="shared" si="22"/>
        <v>1100000</v>
      </c>
      <c r="S193" s="25">
        <f t="shared" si="23"/>
        <v>1810190</v>
      </c>
      <c r="T193" s="28">
        <f t="shared" si="24"/>
        <v>0.28157817687646047</v>
      </c>
      <c r="U193" s="29">
        <f t="shared" si="25"/>
        <v>2319900</v>
      </c>
      <c r="V193" s="26">
        <f>+INDEX('LISTA DE PRECIOS EKM '!A:K,MATCH('Precios ML'!B193,'LISTA DE PRECIOS EKM '!A:A,0),8)</f>
        <v>2319900</v>
      </c>
      <c r="W193" s="26">
        <f t="shared" si="26"/>
        <v>2319900</v>
      </c>
      <c r="X193" s="26">
        <f t="shared" si="27"/>
        <v>0</v>
      </c>
      <c r="Y193" s="26"/>
      <c r="Z193" s="26">
        <f t="shared" si="28"/>
        <v>2319900</v>
      </c>
      <c r="AA193" s="30">
        <f t="shared" si="29"/>
        <v>1.109</v>
      </c>
    </row>
    <row r="194" spans="1:27">
      <c r="A194" s="20" t="s">
        <v>5256</v>
      </c>
      <c r="B194" s="20" t="s">
        <v>5257</v>
      </c>
      <c r="C194" s="25">
        <v>1100000</v>
      </c>
      <c r="D194" s="22">
        <v>85</v>
      </c>
      <c r="E194" s="22">
        <v>49</v>
      </c>
      <c r="F194" s="22">
        <v>40</v>
      </c>
      <c r="G194" s="22">
        <v>16000</v>
      </c>
      <c r="H194" s="22" t="s">
        <v>5088</v>
      </c>
      <c r="I194" s="26">
        <f>+IF(H194='COSTOS VARIOS'!$C$1,'COSTOS VARIOS'!$C$2*'Precios ML'!V194,'COSTOS VARIOS'!$B$2*'Precios ML'!V194)</f>
        <v>463980</v>
      </c>
      <c r="J194" s="22">
        <v>0</v>
      </c>
      <c r="K194" s="27">
        <f t="shared" si="20"/>
        <v>10.4125</v>
      </c>
      <c r="L194" s="27">
        <f t="shared" si="21"/>
        <v>10.4125</v>
      </c>
      <c r="M194" s="26">
        <f>(INDEX(pesos!A:B,MATCH(L194,pesos!A:A,1),2))</f>
        <v>16200</v>
      </c>
      <c r="N194" s="26">
        <f>+R194*'COSTOS VARIOS'!$O$1</f>
        <v>209000</v>
      </c>
      <c r="O194" s="26">
        <f>+R194*'COSTOS VARIOS'!$O$2</f>
        <v>4510</v>
      </c>
      <c r="P194" s="26">
        <f>+R194*'COSTOS VARIOS'!$O$3</f>
        <v>16500</v>
      </c>
      <c r="Q194" s="26">
        <v>1</v>
      </c>
      <c r="R194" s="26">
        <f t="shared" si="22"/>
        <v>1100000</v>
      </c>
      <c r="S194" s="25">
        <f t="shared" si="23"/>
        <v>1810190</v>
      </c>
      <c r="T194" s="28">
        <f t="shared" si="24"/>
        <v>0.28157817687646047</v>
      </c>
      <c r="U194" s="29">
        <f t="shared" si="25"/>
        <v>2319900</v>
      </c>
      <c r="V194" s="26">
        <f>+INDEX('LISTA DE PRECIOS EKM '!A:K,MATCH('Precios ML'!B194,'LISTA DE PRECIOS EKM '!A:A,0),8)</f>
        <v>2319900</v>
      </c>
      <c r="W194" s="26">
        <f t="shared" si="26"/>
        <v>2319900</v>
      </c>
      <c r="X194" s="26">
        <f t="shared" si="27"/>
        <v>0</v>
      </c>
      <c r="Y194" s="26"/>
      <c r="Z194" s="26">
        <f t="shared" si="28"/>
        <v>2319900</v>
      </c>
      <c r="AA194" s="30">
        <f t="shared" si="29"/>
        <v>1.109</v>
      </c>
    </row>
    <row r="195" spans="1:27">
      <c r="A195" s="20" t="s">
        <v>5258</v>
      </c>
      <c r="B195" s="20" t="s">
        <v>5259</v>
      </c>
      <c r="C195" s="25">
        <v>1198865</v>
      </c>
      <c r="D195" s="22">
        <v>85</v>
      </c>
      <c r="E195" s="22">
        <v>49</v>
      </c>
      <c r="F195" s="22">
        <v>40</v>
      </c>
      <c r="G195" s="22">
        <v>16000</v>
      </c>
      <c r="H195" s="22" t="s">
        <v>5088</v>
      </c>
      <c r="I195" s="26">
        <f>+IF(H195='COSTOS VARIOS'!$C$1,'COSTOS VARIOS'!$C$2*'Precios ML'!V195,'COSTOS VARIOS'!$B$2*'Precios ML'!V195)</f>
        <v>685980</v>
      </c>
      <c r="J195" s="22">
        <v>0</v>
      </c>
      <c r="K195" s="27">
        <f t="shared" si="20"/>
        <v>10.4125</v>
      </c>
      <c r="L195" s="27">
        <f t="shared" si="21"/>
        <v>10.4125</v>
      </c>
      <c r="M195" s="26">
        <f>(INDEX(pesos!A:B,MATCH(L195,pesos!A:A,1),2))</f>
        <v>16200</v>
      </c>
      <c r="N195" s="26">
        <f>+R195*'COSTOS VARIOS'!$O$1</f>
        <v>227784.35</v>
      </c>
      <c r="O195" s="26">
        <f>+R195*'COSTOS VARIOS'!$O$2</f>
        <v>4915.3465000000006</v>
      </c>
      <c r="P195" s="26">
        <f>+R195*'COSTOS VARIOS'!$O$3</f>
        <v>17982.974999999999</v>
      </c>
      <c r="Q195" s="26">
        <v>1</v>
      </c>
      <c r="R195" s="26">
        <f t="shared" si="22"/>
        <v>1198865</v>
      </c>
      <c r="S195" s="25">
        <f t="shared" si="23"/>
        <v>2151727.6715000002</v>
      </c>
      <c r="T195" s="28">
        <f t="shared" si="24"/>
        <v>0.59402142075394115</v>
      </c>
      <c r="U195" s="29">
        <f t="shared" si="25"/>
        <v>3429900</v>
      </c>
      <c r="V195" s="26">
        <f>+INDEX('LISTA DE PRECIOS EKM '!A:K,MATCH('Precios ML'!B195,'LISTA DE PRECIOS EKM '!A:A,0),8)</f>
        <v>3429900</v>
      </c>
      <c r="W195" s="26">
        <f t="shared" si="26"/>
        <v>3429900</v>
      </c>
      <c r="X195" s="26">
        <f t="shared" si="27"/>
        <v>0</v>
      </c>
      <c r="Y195" s="26"/>
      <c r="Z195" s="26">
        <f t="shared" si="28"/>
        <v>3429900</v>
      </c>
      <c r="AA195" s="30">
        <f t="shared" si="29"/>
        <v>1.8609559875382131</v>
      </c>
    </row>
    <row r="196" spans="1:27">
      <c r="A196" s="20" t="s">
        <v>5258</v>
      </c>
      <c r="B196" s="20" t="s">
        <v>5259</v>
      </c>
      <c r="C196" s="25">
        <v>1198865</v>
      </c>
      <c r="D196" s="22">
        <v>85</v>
      </c>
      <c r="E196" s="22">
        <v>49</v>
      </c>
      <c r="F196" s="22">
        <v>40</v>
      </c>
      <c r="G196" s="22">
        <v>16000</v>
      </c>
      <c r="H196" s="22" t="s">
        <v>5088</v>
      </c>
      <c r="I196" s="26">
        <f>+IF(H196='COSTOS VARIOS'!$C$1,'COSTOS VARIOS'!$C$2*'Precios ML'!V196,'COSTOS VARIOS'!$B$2*'Precios ML'!V196)</f>
        <v>685980</v>
      </c>
      <c r="J196" s="22">
        <v>0</v>
      </c>
      <c r="K196" s="27">
        <f t="shared" ref="K196:K259" si="30">+(D196*E196*F196)/G196</f>
        <v>10.4125</v>
      </c>
      <c r="L196" s="27">
        <f t="shared" ref="L196:L259" si="31">+K196*Q196</f>
        <v>10.4125</v>
      </c>
      <c r="M196" s="26">
        <f>(INDEX(pesos!A:B,MATCH(L196,pesos!A:A,1),2))</f>
        <v>16200</v>
      </c>
      <c r="N196" s="26">
        <f>+R196*'COSTOS VARIOS'!$O$1</f>
        <v>227784.35</v>
      </c>
      <c r="O196" s="26">
        <f>+R196*'COSTOS VARIOS'!$O$2</f>
        <v>4915.3465000000006</v>
      </c>
      <c r="P196" s="26">
        <f>+R196*'COSTOS VARIOS'!$O$3</f>
        <v>17982.974999999999</v>
      </c>
      <c r="Q196" s="26">
        <v>1</v>
      </c>
      <c r="R196" s="26">
        <f t="shared" ref="R196:R259" si="32">+C196*Q196</f>
        <v>1198865</v>
      </c>
      <c r="S196" s="25">
        <f t="shared" ref="S196:S259" si="33">+R196+P196+O196+N196+M196+I196</f>
        <v>2151727.6715000002</v>
      </c>
      <c r="T196" s="28">
        <f t="shared" ref="T196:T259" si="34">+(V196/S196)-1</f>
        <v>0.59402142075394115</v>
      </c>
      <c r="U196" s="29">
        <f t="shared" ref="U196:U259" si="35">+S196*T196+S196</f>
        <v>3429900</v>
      </c>
      <c r="V196" s="26">
        <f>+INDEX('LISTA DE PRECIOS EKM '!A:K,MATCH('Precios ML'!B196,'LISTA DE PRECIOS EKM '!A:A,0),8)</f>
        <v>3429900</v>
      </c>
      <c r="W196" s="26">
        <f t="shared" ref="W196:W259" si="36">+V196*Q196</f>
        <v>3429900</v>
      </c>
      <c r="X196" s="26">
        <f t="shared" ref="X196:X259" si="37">+W196-U196</f>
        <v>0</v>
      </c>
      <c r="Y196" s="26"/>
      <c r="Z196" s="26">
        <f t="shared" ref="Z196:Z259" si="38">+W196-Y196</f>
        <v>3429900</v>
      </c>
      <c r="AA196" s="30">
        <f t="shared" ref="AA196:AA259" si="39">+(Z196/C196)-1</f>
        <v>1.8609559875382131</v>
      </c>
    </row>
    <row r="197" spans="1:27">
      <c r="A197" s="20" t="s">
        <v>5260</v>
      </c>
      <c r="B197" s="20" t="s">
        <v>5261</v>
      </c>
      <c r="C197" s="25">
        <v>1198865</v>
      </c>
      <c r="D197" s="22">
        <v>85</v>
      </c>
      <c r="E197" s="22">
        <v>49</v>
      </c>
      <c r="F197" s="22">
        <v>40</v>
      </c>
      <c r="G197" s="22">
        <v>16000</v>
      </c>
      <c r="H197" s="22" t="s">
        <v>5088</v>
      </c>
      <c r="I197" s="26">
        <f>+IF(H197='COSTOS VARIOS'!$C$1,'COSTOS VARIOS'!$C$2*'Precios ML'!V197,'COSTOS VARIOS'!$B$2*'Precios ML'!V197)</f>
        <v>519980</v>
      </c>
      <c r="J197" s="22">
        <v>0</v>
      </c>
      <c r="K197" s="27">
        <f t="shared" si="30"/>
        <v>10.4125</v>
      </c>
      <c r="L197" s="27">
        <f t="shared" si="31"/>
        <v>10.4125</v>
      </c>
      <c r="M197" s="26">
        <f>(INDEX(pesos!A:B,MATCH(L197,pesos!A:A,1),2))</f>
        <v>16200</v>
      </c>
      <c r="N197" s="26">
        <f>+R197*'COSTOS VARIOS'!$O$1</f>
        <v>227784.35</v>
      </c>
      <c r="O197" s="26">
        <f>+R197*'COSTOS VARIOS'!$O$2</f>
        <v>4915.3465000000006</v>
      </c>
      <c r="P197" s="26">
        <f>+R197*'COSTOS VARIOS'!$O$3</f>
        <v>17982.974999999999</v>
      </c>
      <c r="Q197" s="26">
        <v>1</v>
      </c>
      <c r="R197" s="26">
        <f t="shared" si="32"/>
        <v>1198865</v>
      </c>
      <c r="S197" s="25">
        <f t="shared" si="33"/>
        <v>1985727.6715000002</v>
      </c>
      <c r="T197" s="28">
        <f t="shared" si="34"/>
        <v>0.30929333227051203</v>
      </c>
      <c r="U197" s="29">
        <f t="shared" si="35"/>
        <v>2599900</v>
      </c>
      <c r="V197" s="26">
        <f>+INDEX('LISTA DE PRECIOS EKM '!A:K,MATCH('Precios ML'!B197,'LISTA DE PRECIOS EKM '!A:A,0),8)</f>
        <v>2599900</v>
      </c>
      <c r="W197" s="26">
        <f t="shared" si="36"/>
        <v>2599900</v>
      </c>
      <c r="X197" s="26">
        <f t="shared" si="37"/>
        <v>0</v>
      </c>
      <c r="Y197" s="26"/>
      <c r="Z197" s="26">
        <f t="shared" si="38"/>
        <v>2599900</v>
      </c>
      <c r="AA197" s="30">
        <f t="shared" si="39"/>
        <v>1.168634500131374</v>
      </c>
    </row>
    <row r="198" spans="1:27">
      <c r="A198" s="20" t="s">
        <v>5260</v>
      </c>
      <c r="B198" s="20" t="s">
        <v>5261</v>
      </c>
      <c r="C198" s="25">
        <v>1198865</v>
      </c>
      <c r="D198" s="22">
        <v>85</v>
      </c>
      <c r="E198" s="22">
        <v>49</v>
      </c>
      <c r="F198" s="22">
        <v>40</v>
      </c>
      <c r="G198" s="22">
        <v>16000</v>
      </c>
      <c r="H198" s="22" t="s">
        <v>5088</v>
      </c>
      <c r="I198" s="26">
        <f>+IF(H198='COSTOS VARIOS'!$C$1,'COSTOS VARIOS'!$C$2*'Precios ML'!V198,'COSTOS VARIOS'!$B$2*'Precios ML'!V198)</f>
        <v>519980</v>
      </c>
      <c r="J198" s="22">
        <v>0</v>
      </c>
      <c r="K198" s="27">
        <f t="shared" si="30"/>
        <v>10.4125</v>
      </c>
      <c r="L198" s="27">
        <f t="shared" si="31"/>
        <v>10.4125</v>
      </c>
      <c r="M198" s="26">
        <f>(INDEX(pesos!A:B,MATCH(L198,pesos!A:A,1),2))</f>
        <v>16200</v>
      </c>
      <c r="N198" s="26">
        <f>+R198*'COSTOS VARIOS'!$O$1</f>
        <v>227784.35</v>
      </c>
      <c r="O198" s="26">
        <f>+R198*'COSTOS VARIOS'!$O$2</f>
        <v>4915.3465000000006</v>
      </c>
      <c r="P198" s="26">
        <f>+R198*'COSTOS VARIOS'!$O$3</f>
        <v>17982.974999999999</v>
      </c>
      <c r="Q198" s="26">
        <v>1</v>
      </c>
      <c r="R198" s="26">
        <f t="shared" si="32"/>
        <v>1198865</v>
      </c>
      <c r="S198" s="25">
        <f t="shared" si="33"/>
        <v>1985727.6715000002</v>
      </c>
      <c r="T198" s="28">
        <f t="shared" si="34"/>
        <v>0.30929333227051203</v>
      </c>
      <c r="U198" s="29">
        <f t="shared" si="35"/>
        <v>2599900</v>
      </c>
      <c r="V198" s="26">
        <f>+INDEX('LISTA DE PRECIOS EKM '!A:K,MATCH('Precios ML'!B198,'LISTA DE PRECIOS EKM '!A:A,0),8)</f>
        <v>2599900</v>
      </c>
      <c r="W198" s="26">
        <f t="shared" si="36"/>
        <v>2599900</v>
      </c>
      <c r="X198" s="26">
        <f t="shared" si="37"/>
        <v>0</v>
      </c>
      <c r="Y198" s="26"/>
      <c r="Z198" s="26">
        <f t="shared" si="38"/>
        <v>2599900</v>
      </c>
      <c r="AA198" s="30">
        <f t="shared" si="39"/>
        <v>1.168634500131374</v>
      </c>
    </row>
    <row r="199" spans="1:27">
      <c r="A199" s="20" t="s">
        <v>5262</v>
      </c>
      <c r="B199" s="20" t="s">
        <v>5263</v>
      </c>
      <c r="C199" s="25">
        <v>1100000</v>
      </c>
      <c r="D199" s="22">
        <v>85</v>
      </c>
      <c r="E199" s="22">
        <v>49</v>
      </c>
      <c r="F199" s="22">
        <v>40</v>
      </c>
      <c r="G199" s="22">
        <v>16000</v>
      </c>
      <c r="H199" s="22" t="s">
        <v>5088</v>
      </c>
      <c r="I199" s="26">
        <f>+IF(H199='COSTOS VARIOS'!$C$1,'COSTOS VARIOS'!$C$2*'Precios ML'!V199,'COSTOS VARIOS'!$B$2*'Precios ML'!V199)</f>
        <v>463980</v>
      </c>
      <c r="J199" s="22">
        <v>0</v>
      </c>
      <c r="K199" s="27">
        <f t="shared" si="30"/>
        <v>10.4125</v>
      </c>
      <c r="L199" s="27">
        <f t="shared" si="31"/>
        <v>10.4125</v>
      </c>
      <c r="M199" s="26">
        <f>(INDEX(pesos!A:B,MATCH(L199,pesos!A:A,1),2))</f>
        <v>16200</v>
      </c>
      <c r="N199" s="26">
        <f>+R199*'COSTOS VARIOS'!$O$1</f>
        <v>209000</v>
      </c>
      <c r="O199" s="26">
        <f>+R199*'COSTOS VARIOS'!$O$2</f>
        <v>4510</v>
      </c>
      <c r="P199" s="26">
        <f>+R199*'COSTOS VARIOS'!$O$3</f>
        <v>16500</v>
      </c>
      <c r="Q199" s="26">
        <v>1</v>
      </c>
      <c r="R199" s="26">
        <f t="shared" si="32"/>
        <v>1100000</v>
      </c>
      <c r="S199" s="25">
        <f t="shared" si="33"/>
        <v>1810190</v>
      </c>
      <c r="T199" s="28">
        <f t="shared" si="34"/>
        <v>0.28157817687646047</v>
      </c>
      <c r="U199" s="29">
        <f t="shared" si="35"/>
        <v>2319900</v>
      </c>
      <c r="V199" s="26">
        <f>+INDEX('LISTA DE PRECIOS EKM '!A:K,MATCH('Precios ML'!B199,'LISTA DE PRECIOS EKM '!A:A,0),8)</f>
        <v>2319900</v>
      </c>
      <c r="W199" s="26">
        <f t="shared" si="36"/>
        <v>2319900</v>
      </c>
      <c r="X199" s="26">
        <f t="shared" si="37"/>
        <v>0</v>
      </c>
      <c r="Y199" s="26"/>
      <c r="Z199" s="26">
        <f t="shared" si="38"/>
        <v>2319900</v>
      </c>
      <c r="AA199" s="30">
        <f t="shared" si="39"/>
        <v>1.109</v>
      </c>
    </row>
    <row r="200" spans="1:27">
      <c r="A200" s="20" t="s">
        <v>5262</v>
      </c>
      <c r="B200" s="20" t="s">
        <v>5263</v>
      </c>
      <c r="C200" s="25">
        <v>1100000</v>
      </c>
      <c r="D200" s="22">
        <v>85</v>
      </c>
      <c r="E200" s="22">
        <v>49</v>
      </c>
      <c r="F200" s="22">
        <v>40</v>
      </c>
      <c r="G200" s="22">
        <v>16000</v>
      </c>
      <c r="H200" s="22" t="s">
        <v>5088</v>
      </c>
      <c r="I200" s="26">
        <f>+IF(H200='COSTOS VARIOS'!$C$1,'COSTOS VARIOS'!$C$2*'Precios ML'!V200,'COSTOS VARIOS'!$B$2*'Precios ML'!V200)</f>
        <v>463980</v>
      </c>
      <c r="J200" s="22">
        <v>0</v>
      </c>
      <c r="K200" s="27">
        <f t="shared" si="30"/>
        <v>10.4125</v>
      </c>
      <c r="L200" s="27">
        <f t="shared" si="31"/>
        <v>10.4125</v>
      </c>
      <c r="M200" s="26">
        <f>(INDEX(pesos!A:B,MATCH(L200,pesos!A:A,1),2))</f>
        <v>16200</v>
      </c>
      <c r="N200" s="26">
        <f>+R200*'COSTOS VARIOS'!$O$1</f>
        <v>209000</v>
      </c>
      <c r="O200" s="26">
        <f>+R200*'COSTOS VARIOS'!$O$2</f>
        <v>4510</v>
      </c>
      <c r="P200" s="26">
        <f>+R200*'COSTOS VARIOS'!$O$3</f>
        <v>16500</v>
      </c>
      <c r="Q200" s="26">
        <v>1</v>
      </c>
      <c r="R200" s="26">
        <f t="shared" si="32"/>
        <v>1100000</v>
      </c>
      <c r="S200" s="25">
        <f t="shared" si="33"/>
        <v>1810190</v>
      </c>
      <c r="T200" s="28">
        <f t="shared" si="34"/>
        <v>0.28157817687646047</v>
      </c>
      <c r="U200" s="29">
        <f t="shared" si="35"/>
        <v>2319900</v>
      </c>
      <c r="V200" s="26">
        <f>+INDEX('LISTA DE PRECIOS EKM '!A:K,MATCH('Precios ML'!B200,'LISTA DE PRECIOS EKM '!A:A,0),8)</f>
        <v>2319900</v>
      </c>
      <c r="W200" s="26">
        <f t="shared" si="36"/>
        <v>2319900</v>
      </c>
      <c r="X200" s="26">
        <f t="shared" si="37"/>
        <v>0</v>
      </c>
      <c r="Y200" s="26"/>
      <c r="Z200" s="26">
        <f t="shared" si="38"/>
        <v>2319900</v>
      </c>
      <c r="AA200" s="30">
        <f t="shared" si="39"/>
        <v>1.109</v>
      </c>
    </row>
    <row r="201" spans="1:27">
      <c r="A201" s="20" t="s">
        <v>5264</v>
      </c>
      <c r="B201" s="20" t="s">
        <v>5265</v>
      </c>
      <c r="C201" s="25">
        <v>1100000</v>
      </c>
      <c r="D201" s="22">
        <v>85</v>
      </c>
      <c r="E201" s="22">
        <v>49</v>
      </c>
      <c r="F201" s="22">
        <v>40</v>
      </c>
      <c r="G201" s="22">
        <v>16000</v>
      </c>
      <c r="H201" s="22" t="s">
        <v>5088</v>
      </c>
      <c r="I201" s="26">
        <f>+IF(H201='COSTOS VARIOS'!$C$1,'COSTOS VARIOS'!$C$2*'Precios ML'!V201,'COSTOS VARIOS'!$B$2*'Precios ML'!V201)</f>
        <v>463980</v>
      </c>
      <c r="J201" s="22">
        <v>0</v>
      </c>
      <c r="K201" s="27">
        <f t="shared" si="30"/>
        <v>10.4125</v>
      </c>
      <c r="L201" s="27">
        <f t="shared" si="31"/>
        <v>10.4125</v>
      </c>
      <c r="M201" s="26">
        <f>(INDEX(pesos!A:B,MATCH(L201,pesos!A:A,1),2))</f>
        <v>16200</v>
      </c>
      <c r="N201" s="26">
        <f>+R201*'COSTOS VARIOS'!$O$1</f>
        <v>209000</v>
      </c>
      <c r="O201" s="26">
        <f>+R201*'COSTOS VARIOS'!$O$2</f>
        <v>4510</v>
      </c>
      <c r="P201" s="26">
        <f>+R201*'COSTOS VARIOS'!$O$3</f>
        <v>16500</v>
      </c>
      <c r="Q201" s="26">
        <v>1</v>
      </c>
      <c r="R201" s="26">
        <f t="shared" si="32"/>
        <v>1100000</v>
      </c>
      <c r="S201" s="25">
        <f t="shared" si="33"/>
        <v>1810190</v>
      </c>
      <c r="T201" s="28">
        <f t="shared" si="34"/>
        <v>0.28157817687646047</v>
      </c>
      <c r="U201" s="29">
        <f t="shared" si="35"/>
        <v>2319900</v>
      </c>
      <c r="V201" s="26">
        <f>+INDEX('LISTA DE PRECIOS EKM '!A:K,MATCH('Precios ML'!B201,'LISTA DE PRECIOS EKM '!A:A,0),8)</f>
        <v>2319900</v>
      </c>
      <c r="W201" s="26">
        <f t="shared" si="36"/>
        <v>2319900</v>
      </c>
      <c r="X201" s="26">
        <f t="shared" si="37"/>
        <v>0</v>
      </c>
      <c r="Y201" s="26"/>
      <c r="Z201" s="26">
        <f t="shared" si="38"/>
        <v>2319900</v>
      </c>
      <c r="AA201" s="30">
        <f t="shared" si="39"/>
        <v>1.109</v>
      </c>
    </row>
    <row r="202" spans="1:27">
      <c r="A202" s="20" t="s">
        <v>5264</v>
      </c>
      <c r="B202" s="20" t="s">
        <v>5265</v>
      </c>
      <c r="C202" s="25">
        <v>1100000</v>
      </c>
      <c r="D202" s="22">
        <v>85</v>
      </c>
      <c r="E202" s="22">
        <v>49</v>
      </c>
      <c r="F202" s="22">
        <v>40</v>
      </c>
      <c r="G202" s="22">
        <v>16000</v>
      </c>
      <c r="H202" s="22" t="s">
        <v>5088</v>
      </c>
      <c r="I202" s="26">
        <f>+IF(H202='COSTOS VARIOS'!$C$1,'COSTOS VARIOS'!$C$2*'Precios ML'!V202,'COSTOS VARIOS'!$B$2*'Precios ML'!V202)</f>
        <v>463980</v>
      </c>
      <c r="J202" s="22">
        <v>0</v>
      </c>
      <c r="K202" s="27">
        <f t="shared" si="30"/>
        <v>10.4125</v>
      </c>
      <c r="L202" s="27">
        <f t="shared" si="31"/>
        <v>10.4125</v>
      </c>
      <c r="M202" s="26">
        <f>(INDEX(pesos!A:B,MATCH(L202,pesos!A:A,1),2))</f>
        <v>16200</v>
      </c>
      <c r="N202" s="26">
        <f>+R202*'COSTOS VARIOS'!$O$1</f>
        <v>209000</v>
      </c>
      <c r="O202" s="26">
        <f>+R202*'COSTOS VARIOS'!$O$2</f>
        <v>4510</v>
      </c>
      <c r="P202" s="26">
        <f>+R202*'COSTOS VARIOS'!$O$3</f>
        <v>16500</v>
      </c>
      <c r="Q202" s="26">
        <v>1</v>
      </c>
      <c r="R202" s="26">
        <f t="shared" si="32"/>
        <v>1100000</v>
      </c>
      <c r="S202" s="25">
        <f t="shared" si="33"/>
        <v>1810190</v>
      </c>
      <c r="T202" s="28">
        <f t="shared" si="34"/>
        <v>0.28157817687646047</v>
      </c>
      <c r="U202" s="29">
        <f t="shared" si="35"/>
        <v>2319900</v>
      </c>
      <c r="V202" s="26">
        <f>+INDEX('LISTA DE PRECIOS EKM '!A:K,MATCH('Precios ML'!B202,'LISTA DE PRECIOS EKM '!A:A,0),8)</f>
        <v>2319900</v>
      </c>
      <c r="W202" s="26">
        <f t="shared" si="36"/>
        <v>2319900</v>
      </c>
      <c r="X202" s="26">
        <f t="shared" si="37"/>
        <v>0</v>
      </c>
      <c r="Y202" s="26"/>
      <c r="Z202" s="26">
        <f t="shared" si="38"/>
        <v>2319900</v>
      </c>
      <c r="AA202" s="30">
        <f t="shared" si="39"/>
        <v>1.109</v>
      </c>
    </row>
    <row r="203" spans="1:27">
      <c r="A203" s="20" t="s">
        <v>5266</v>
      </c>
      <c r="B203" s="20" t="s">
        <v>1800</v>
      </c>
      <c r="C203" s="25">
        <v>1100000</v>
      </c>
      <c r="D203" s="22">
        <v>85</v>
      </c>
      <c r="E203" s="22">
        <v>49</v>
      </c>
      <c r="F203" s="22">
        <v>40</v>
      </c>
      <c r="G203" s="22">
        <v>16000</v>
      </c>
      <c r="H203" s="22" t="s">
        <v>5088</v>
      </c>
      <c r="I203" s="26">
        <f>+IF(H203='COSTOS VARIOS'!$C$1,'COSTOS VARIOS'!$C$2*'Precios ML'!V203,'COSTOS VARIOS'!$B$2*'Precios ML'!V203)</f>
        <v>463980</v>
      </c>
      <c r="J203" s="22">
        <v>0</v>
      </c>
      <c r="K203" s="27">
        <f t="shared" si="30"/>
        <v>10.4125</v>
      </c>
      <c r="L203" s="27">
        <f t="shared" si="31"/>
        <v>10.4125</v>
      </c>
      <c r="M203" s="26">
        <f>(INDEX(pesos!A:B,MATCH(L203,pesos!A:A,1),2))</f>
        <v>16200</v>
      </c>
      <c r="N203" s="26">
        <f>+R203*'COSTOS VARIOS'!$O$1</f>
        <v>209000</v>
      </c>
      <c r="O203" s="26">
        <f>+R203*'COSTOS VARIOS'!$O$2</f>
        <v>4510</v>
      </c>
      <c r="P203" s="26">
        <f>+R203*'COSTOS VARIOS'!$O$3</f>
        <v>16500</v>
      </c>
      <c r="Q203" s="26">
        <v>1</v>
      </c>
      <c r="R203" s="26">
        <f t="shared" si="32"/>
        <v>1100000</v>
      </c>
      <c r="S203" s="25">
        <f t="shared" si="33"/>
        <v>1810190</v>
      </c>
      <c r="T203" s="28">
        <f t="shared" si="34"/>
        <v>0.28157817687646047</v>
      </c>
      <c r="U203" s="29">
        <f t="shared" si="35"/>
        <v>2319900</v>
      </c>
      <c r="V203" s="26">
        <f>+INDEX('LISTA DE PRECIOS EKM '!A:K,MATCH('Precios ML'!B203,'LISTA DE PRECIOS EKM '!A:A,0),8)</f>
        <v>2319900</v>
      </c>
      <c r="W203" s="26">
        <f t="shared" si="36"/>
        <v>2319900</v>
      </c>
      <c r="X203" s="26">
        <f t="shared" si="37"/>
        <v>0</v>
      </c>
      <c r="Y203" s="26"/>
      <c r="Z203" s="26">
        <f t="shared" si="38"/>
        <v>2319900</v>
      </c>
      <c r="AA203" s="30">
        <f t="shared" si="39"/>
        <v>1.109</v>
      </c>
    </row>
    <row r="204" spans="1:27">
      <c r="A204" s="20" t="s">
        <v>5266</v>
      </c>
      <c r="B204" s="20" t="s">
        <v>1800</v>
      </c>
      <c r="C204" s="25">
        <v>1100000</v>
      </c>
      <c r="D204" s="22">
        <v>85</v>
      </c>
      <c r="E204" s="22">
        <v>49</v>
      </c>
      <c r="F204" s="22">
        <v>40</v>
      </c>
      <c r="G204" s="22">
        <v>16000</v>
      </c>
      <c r="H204" s="22" t="s">
        <v>5088</v>
      </c>
      <c r="I204" s="26">
        <f>+IF(H204='COSTOS VARIOS'!$C$1,'COSTOS VARIOS'!$C$2*'Precios ML'!V204,'COSTOS VARIOS'!$B$2*'Precios ML'!V204)</f>
        <v>463980</v>
      </c>
      <c r="J204" s="22">
        <v>0</v>
      </c>
      <c r="K204" s="27">
        <f t="shared" si="30"/>
        <v>10.4125</v>
      </c>
      <c r="L204" s="27">
        <f t="shared" si="31"/>
        <v>10.4125</v>
      </c>
      <c r="M204" s="26">
        <f>(INDEX(pesos!A:B,MATCH(L204,pesos!A:A,1),2))</f>
        <v>16200</v>
      </c>
      <c r="N204" s="26">
        <f>+R204*'COSTOS VARIOS'!$O$1</f>
        <v>209000</v>
      </c>
      <c r="O204" s="26">
        <f>+R204*'COSTOS VARIOS'!$O$2</f>
        <v>4510</v>
      </c>
      <c r="P204" s="26">
        <f>+R204*'COSTOS VARIOS'!$O$3</f>
        <v>16500</v>
      </c>
      <c r="Q204" s="26">
        <v>1</v>
      </c>
      <c r="R204" s="26">
        <f t="shared" si="32"/>
        <v>1100000</v>
      </c>
      <c r="S204" s="25">
        <f t="shared" si="33"/>
        <v>1810190</v>
      </c>
      <c r="T204" s="28">
        <f t="shared" si="34"/>
        <v>0.28157817687646047</v>
      </c>
      <c r="U204" s="29">
        <f t="shared" si="35"/>
        <v>2319900</v>
      </c>
      <c r="V204" s="26">
        <f>+INDEX('LISTA DE PRECIOS EKM '!A:K,MATCH('Precios ML'!B204,'LISTA DE PRECIOS EKM '!A:A,0),8)</f>
        <v>2319900</v>
      </c>
      <c r="W204" s="26">
        <f t="shared" si="36"/>
        <v>2319900</v>
      </c>
      <c r="X204" s="26">
        <f t="shared" si="37"/>
        <v>0</v>
      </c>
      <c r="Y204" s="26"/>
      <c r="Z204" s="26">
        <f t="shared" si="38"/>
        <v>2319900</v>
      </c>
      <c r="AA204" s="30">
        <f t="shared" si="39"/>
        <v>1.109</v>
      </c>
    </row>
    <row r="205" spans="1:27">
      <c r="A205" s="20" t="s">
        <v>5267</v>
      </c>
      <c r="B205" s="20" t="s">
        <v>5268</v>
      </c>
      <c r="C205" s="25">
        <v>1100000</v>
      </c>
      <c r="D205" s="22">
        <v>85</v>
      </c>
      <c r="E205" s="22">
        <v>49</v>
      </c>
      <c r="F205" s="22">
        <v>40</v>
      </c>
      <c r="G205" s="22">
        <v>16000</v>
      </c>
      <c r="H205" s="22" t="s">
        <v>5088</v>
      </c>
      <c r="I205" s="26">
        <f>+IF(H205='COSTOS VARIOS'!$C$1,'COSTOS VARIOS'!$C$2*'Precios ML'!V205,'COSTOS VARIOS'!$B$2*'Precios ML'!V205)</f>
        <v>463980</v>
      </c>
      <c r="J205" s="22">
        <v>0</v>
      </c>
      <c r="K205" s="27">
        <f t="shared" si="30"/>
        <v>10.4125</v>
      </c>
      <c r="L205" s="27">
        <f t="shared" si="31"/>
        <v>10.4125</v>
      </c>
      <c r="M205" s="26">
        <f>(INDEX(pesos!A:B,MATCH(L205,pesos!A:A,1),2))</f>
        <v>16200</v>
      </c>
      <c r="N205" s="26">
        <f>+R205*'COSTOS VARIOS'!$O$1</f>
        <v>209000</v>
      </c>
      <c r="O205" s="26">
        <f>+R205*'COSTOS VARIOS'!$O$2</f>
        <v>4510</v>
      </c>
      <c r="P205" s="26">
        <f>+R205*'COSTOS VARIOS'!$O$3</f>
        <v>16500</v>
      </c>
      <c r="Q205" s="26">
        <v>1</v>
      </c>
      <c r="R205" s="26">
        <f t="shared" si="32"/>
        <v>1100000</v>
      </c>
      <c r="S205" s="25">
        <f t="shared" si="33"/>
        <v>1810190</v>
      </c>
      <c r="T205" s="28">
        <f t="shared" si="34"/>
        <v>0.28157817687646047</v>
      </c>
      <c r="U205" s="29">
        <f t="shared" si="35"/>
        <v>2319900</v>
      </c>
      <c r="V205" s="26">
        <f>+INDEX('LISTA DE PRECIOS EKM '!A:K,MATCH('Precios ML'!B205,'LISTA DE PRECIOS EKM '!A:A,0),8)</f>
        <v>2319900</v>
      </c>
      <c r="W205" s="26">
        <f t="shared" si="36"/>
        <v>2319900</v>
      </c>
      <c r="X205" s="26">
        <f t="shared" si="37"/>
        <v>0</v>
      </c>
      <c r="Y205" s="26"/>
      <c r="Z205" s="26">
        <f t="shared" si="38"/>
        <v>2319900</v>
      </c>
      <c r="AA205" s="30">
        <f t="shared" si="39"/>
        <v>1.109</v>
      </c>
    </row>
    <row r="206" spans="1:27">
      <c r="A206" s="20" t="s">
        <v>5267</v>
      </c>
      <c r="B206" s="20" t="s">
        <v>5268</v>
      </c>
      <c r="C206" s="25">
        <v>1100000</v>
      </c>
      <c r="D206" s="22">
        <v>85</v>
      </c>
      <c r="E206" s="22">
        <v>49</v>
      </c>
      <c r="F206" s="22">
        <v>40</v>
      </c>
      <c r="G206" s="22">
        <v>16000</v>
      </c>
      <c r="H206" s="22" t="s">
        <v>5088</v>
      </c>
      <c r="I206" s="26">
        <f>+IF(H206='COSTOS VARIOS'!$C$1,'COSTOS VARIOS'!$C$2*'Precios ML'!V206,'COSTOS VARIOS'!$B$2*'Precios ML'!V206)</f>
        <v>463980</v>
      </c>
      <c r="J206" s="22">
        <v>0</v>
      </c>
      <c r="K206" s="27">
        <f t="shared" si="30"/>
        <v>10.4125</v>
      </c>
      <c r="L206" s="27">
        <f t="shared" si="31"/>
        <v>10.4125</v>
      </c>
      <c r="M206" s="26">
        <f>(INDEX(pesos!A:B,MATCH(L206,pesos!A:A,1),2))</f>
        <v>16200</v>
      </c>
      <c r="N206" s="26">
        <f>+R206*'COSTOS VARIOS'!$O$1</f>
        <v>209000</v>
      </c>
      <c r="O206" s="26">
        <f>+R206*'COSTOS VARIOS'!$O$2</f>
        <v>4510</v>
      </c>
      <c r="P206" s="26">
        <f>+R206*'COSTOS VARIOS'!$O$3</f>
        <v>16500</v>
      </c>
      <c r="Q206" s="26">
        <v>1</v>
      </c>
      <c r="R206" s="26">
        <f t="shared" si="32"/>
        <v>1100000</v>
      </c>
      <c r="S206" s="25">
        <f t="shared" si="33"/>
        <v>1810190</v>
      </c>
      <c r="T206" s="28">
        <f t="shared" si="34"/>
        <v>0.28157817687646047</v>
      </c>
      <c r="U206" s="29">
        <f t="shared" si="35"/>
        <v>2319900</v>
      </c>
      <c r="V206" s="26">
        <f>+INDEX('LISTA DE PRECIOS EKM '!A:K,MATCH('Precios ML'!B206,'LISTA DE PRECIOS EKM '!A:A,0),8)</f>
        <v>2319900</v>
      </c>
      <c r="W206" s="26">
        <f t="shared" si="36"/>
        <v>2319900</v>
      </c>
      <c r="X206" s="26">
        <f t="shared" si="37"/>
        <v>0</v>
      </c>
      <c r="Y206" s="26"/>
      <c r="Z206" s="26">
        <f t="shared" si="38"/>
        <v>2319900</v>
      </c>
      <c r="AA206" s="30">
        <f t="shared" si="39"/>
        <v>1.109</v>
      </c>
    </row>
    <row r="207" spans="1:27">
      <c r="A207" s="20" t="s">
        <v>5269</v>
      </c>
      <c r="B207" s="20" t="s">
        <v>5270</v>
      </c>
      <c r="C207" s="25">
        <v>2900000</v>
      </c>
      <c r="D207" s="22">
        <v>85</v>
      </c>
      <c r="E207" s="22">
        <v>49</v>
      </c>
      <c r="F207" s="22">
        <v>40</v>
      </c>
      <c r="G207" s="22">
        <v>16000</v>
      </c>
      <c r="H207" s="22" t="s">
        <v>5088</v>
      </c>
      <c r="I207" s="26">
        <f>+IF(H207='COSTOS VARIOS'!$C$1,'COSTOS VARIOS'!$C$2*'Precios ML'!V207,'COSTOS VARIOS'!$B$2*'Precios ML'!V207)</f>
        <v>1253980</v>
      </c>
      <c r="J207" s="22">
        <v>0</v>
      </c>
      <c r="K207" s="27">
        <f t="shared" si="30"/>
        <v>10.4125</v>
      </c>
      <c r="L207" s="27">
        <f t="shared" si="31"/>
        <v>10.4125</v>
      </c>
      <c r="M207" s="26">
        <f>(INDEX(pesos!A:B,MATCH(L207,pesos!A:A,1),2))</f>
        <v>16200</v>
      </c>
      <c r="N207" s="26">
        <f>+R207*'COSTOS VARIOS'!$O$1</f>
        <v>551000</v>
      </c>
      <c r="O207" s="26">
        <f>+R207*'COSTOS VARIOS'!$O$2</f>
        <v>11890.000000000002</v>
      </c>
      <c r="P207" s="26">
        <f>+R207*'COSTOS VARIOS'!$O$3</f>
        <v>43500</v>
      </c>
      <c r="Q207" s="26">
        <v>1</v>
      </c>
      <c r="R207" s="26">
        <f t="shared" si="32"/>
        <v>2900000</v>
      </c>
      <c r="S207" s="25">
        <f t="shared" si="33"/>
        <v>4776570</v>
      </c>
      <c r="T207" s="28">
        <f t="shared" si="34"/>
        <v>0.31263647345270762</v>
      </c>
      <c r="U207" s="29">
        <f t="shared" si="35"/>
        <v>6269900</v>
      </c>
      <c r="V207" s="26">
        <f>+INDEX('LISTA DE PRECIOS EKM '!A:K,MATCH('Precios ML'!B207,'LISTA DE PRECIOS EKM '!A:A,0),8)</f>
        <v>6269900</v>
      </c>
      <c r="W207" s="26">
        <f t="shared" si="36"/>
        <v>6269900</v>
      </c>
      <c r="X207" s="26">
        <f t="shared" si="37"/>
        <v>0</v>
      </c>
      <c r="Y207" s="26"/>
      <c r="Z207" s="26">
        <f t="shared" si="38"/>
        <v>6269900</v>
      </c>
      <c r="AA207" s="30">
        <f t="shared" si="39"/>
        <v>1.1620344827586209</v>
      </c>
    </row>
    <row r="208" spans="1:27">
      <c r="A208" s="20" t="s">
        <v>5269</v>
      </c>
      <c r="B208" s="20" t="s">
        <v>5270</v>
      </c>
      <c r="C208" s="25">
        <v>2900000</v>
      </c>
      <c r="D208" s="22">
        <v>85</v>
      </c>
      <c r="E208" s="22">
        <v>49</v>
      </c>
      <c r="F208" s="22">
        <v>40</v>
      </c>
      <c r="G208" s="22">
        <v>16000</v>
      </c>
      <c r="H208" s="22" t="s">
        <v>5088</v>
      </c>
      <c r="I208" s="26">
        <f>+IF(H208='COSTOS VARIOS'!$C$1,'COSTOS VARIOS'!$C$2*'Precios ML'!V208,'COSTOS VARIOS'!$B$2*'Precios ML'!V208)</f>
        <v>1253980</v>
      </c>
      <c r="J208" s="22">
        <v>0</v>
      </c>
      <c r="K208" s="27">
        <f t="shared" si="30"/>
        <v>10.4125</v>
      </c>
      <c r="L208" s="27">
        <f t="shared" si="31"/>
        <v>10.4125</v>
      </c>
      <c r="M208" s="26">
        <f>(INDEX(pesos!A:B,MATCH(L208,pesos!A:A,1),2))</f>
        <v>16200</v>
      </c>
      <c r="N208" s="26">
        <f>+R208*'COSTOS VARIOS'!$O$1</f>
        <v>551000</v>
      </c>
      <c r="O208" s="26">
        <f>+R208*'COSTOS VARIOS'!$O$2</f>
        <v>11890.000000000002</v>
      </c>
      <c r="P208" s="26">
        <f>+R208*'COSTOS VARIOS'!$O$3</f>
        <v>43500</v>
      </c>
      <c r="Q208" s="26">
        <v>1</v>
      </c>
      <c r="R208" s="26">
        <f t="shared" si="32"/>
        <v>2900000</v>
      </c>
      <c r="S208" s="25">
        <f t="shared" si="33"/>
        <v>4776570</v>
      </c>
      <c r="T208" s="28">
        <f t="shared" si="34"/>
        <v>0.31263647345270762</v>
      </c>
      <c r="U208" s="29">
        <f t="shared" si="35"/>
        <v>6269900</v>
      </c>
      <c r="V208" s="26">
        <f>+INDEX('LISTA DE PRECIOS EKM '!A:K,MATCH('Precios ML'!B208,'LISTA DE PRECIOS EKM '!A:A,0),8)</f>
        <v>6269900</v>
      </c>
      <c r="W208" s="26">
        <f t="shared" si="36"/>
        <v>6269900</v>
      </c>
      <c r="X208" s="26">
        <f t="shared" si="37"/>
        <v>0</v>
      </c>
      <c r="Y208" s="26"/>
      <c r="Z208" s="26">
        <f t="shared" si="38"/>
        <v>6269900</v>
      </c>
      <c r="AA208" s="30">
        <f t="shared" si="39"/>
        <v>1.1620344827586209</v>
      </c>
    </row>
    <row r="209" spans="1:27">
      <c r="A209" s="20" t="s">
        <v>5271</v>
      </c>
      <c r="B209" s="20" t="s">
        <v>5272</v>
      </c>
      <c r="C209" s="25">
        <v>2070000</v>
      </c>
      <c r="D209" s="22">
        <v>85</v>
      </c>
      <c r="E209" s="22">
        <v>49</v>
      </c>
      <c r="F209" s="22">
        <v>40</v>
      </c>
      <c r="G209" s="22">
        <v>16000</v>
      </c>
      <c r="H209" s="22" t="s">
        <v>5088</v>
      </c>
      <c r="I209" s="26">
        <f>+IF(H209='COSTOS VARIOS'!$C$1,'COSTOS VARIOS'!$C$2*'Precios ML'!V209,'COSTOS VARIOS'!$B$2*'Precios ML'!V209)</f>
        <v>789980</v>
      </c>
      <c r="J209" s="22">
        <v>0</v>
      </c>
      <c r="K209" s="27">
        <f t="shared" si="30"/>
        <v>10.4125</v>
      </c>
      <c r="L209" s="27">
        <f t="shared" si="31"/>
        <v>10.4125</v>
      </c>
      <c r="M209" s="26">
        <f>(INDEX(pesos!A:B,MATCH(L209,pesos!A:A,1),2))</f>
        <v>16200</v>
      </c>
      <c r="N209" s="26">
        <f>+R209*'COSTOS VARIOS'!$O$1</f>
        <v>393300</v>
      </c>
      <c r="O209" s="26">
        <f>+R209*'COSTOS VARIOS'!$O$2</f>
        <v>8487</v>
      </c>
      <c r="P209" s="26">
        <f>+R209*'COSTOS VARIOS'!$O$3</f>
        <v>31050</v>
      </c>
      <c r="Q209" s="26">
        <v>1</v>
      </c>
      <c r="R209" s="26">
        <f t="shared" si="32"/>
        <v>2070000</v>
      </c>
      <c r="S209" s="25">
        <f t="shared" si="33"/>
        <v>3309017</v>
      </c>
      <c r="T209" s="28">
        <f t="shared" si="34"/>
        <v>0.19367775989062608</v>
      </c>
      <c r="U209" s="29">
        <f t="shared" si="35"/>
        <v>3949900</v>
      </c>
      <c r="V209" s="26">
        <f>+INDEX('LISTA DE PRECIOS EKM '!A:K,MATCH('Precios ML'!B209,'LISTA DE PRECIOS EKM '!A:A,0),8)</f>
        <v>3949900</v>
      </c>
      <c r="W209" s="26">
        <f t="shared" si="36"/>
        <v>3949900</v>
      </c>
      <c r="X209" s="26">
        <f t="shared" si="37"/>
        <v>0</v>
      </c>
      <c r="Y209" s="26"/>
      <c r="Z209" s="26">
        <f t="shared" si="38"/>
        <v>3949900</v>
      </c>
      <c r="AA209" s="30">
        <f t="shared" si="39"/>
        <v>0.90816425120772948</v>
      </c>
    </row>
    <row r="210" spans="1:27">
      <c r="A210" s="20" t="s">
        <v>5271</v>
      </c>
      <c r="B210" s="20" t="s">
        <v>5272</v>
      </c>
      <c r="C210" s="25">
        <v>2070000</v>
      </c>
      <c r="D210" s="22">
        <v>85</v>
      </c>
      <c r="E210" s="22">
        <v>49</v>
      </c>
      <c r="F210" s="22">
        <v>40</v>
      </c>
      <c r="G210" s="22">
        <v>16000</v>
      </c>
      <c r="H210" s="22" t="s">
        <v>5088</v>
      </c>
      <c r="I210" s="26">
        <f>+IF(H210='COSTOS VARIOS'!$C$1,'COSTOS VARIOS'!$C$2*'Precios ML'!V210,'COSTOS VARIOS'!$B$2*'Precios ML'!V210)</f>
        <v>789980</v>
      </c>
      <c r="J210" s="22">
        <v>0</v>
      </c>
      <c r="K210" s="27">
        <f t="shared" si="30"/>
        <v>10.4125</v>
      </c>
      <c r="L210" s="27">
        <f t="shared" si="31"/>
        <v>10.4125</v>
      </c>
      <c r="M210" s="26">
        <f>(INDEX(pesos!A:B,MATCH(L210,pesos!A:A,1),2))</f>
        <v>16200</v>
      </c>
      <c r="N210" s="26">
        <f>+R210*'COSTOS VARIOS'!$O$1</f>
        <v>393300</v>
      </c>
      <c r="O210" s="26">
        <f>+R210*'COSTOS VARIOS'!$O$2</f>
        <v>8487</v>
      </c>
      <c r="P210" s="26">
        <f>+R210*'COSTOS VARIOS'!$O$3</f>
        <v>31050</v>
      </c>
      <c r="Q210" s="26">
        <v>1</v>
      </c>
      <c r="R210" s="26">
        <f t="shared" si="32"/>
        <v>2070000</v>
      </c>
      <c r="S210" s="25">
        <f t="shared" si="33"/>
        <v>3309017</v>
      </c>
      <c r="T210" s="28">
        <f t="shared" si="34"/>
        <v>0.19367775989062608</v>
      </c>
      <c r="U210" s="29">
        <f t="shared" si="35"/>
        <v>3949900</v>
      </c>
      <c r="V210" s="26">
        <f>+INDEX('LISTA DE PRECIOS EKM '!A:K,MATCH('Precios ML'!B210,'LISTA DE PRECIOS EKM '!A:A,0),8)</f>
        <v>3949900</v>
      </c>
      <c r="W210" s="26">
        <f t="shared" si="36"/>
        <v>3949900</v>
      </c>
      <c r="X210" s="26">
        <f t="shared" si="37"/>
        <v>0</v>
      </c>
      <c r="Y210" s="26"/>
      <c r="Z210" s="26">
        <f t="shared" si="38"/>
        <v>3949900</v>
      </c>
      <c r="AA210" s="30">
        <f t="shared" si="39"/>
        <v>0.90816425120772948</v>
      </c>
    </row>
    <row r="211" spans="1:27">
      <c r="A211" s="20" t="s">
        <v>5273</v>
      </c>
      <c r="B211" s="20" t="s">
        <v>5274</v>
      </c>
      <c r="C211" s="25">
        <v>2070000</v>
      </c>
      <c r="D211" s="22">
        <v>85</v>
      </c>
      <c r="E211" s="22">
        <v>49</v>
      </c>
      <c r="F211" s="22">
        <v>40</v>
      </c>
      <c r="G211" s="22">
        <v>16000</v>
      </c>
      <c r="H211" s="22" t="s">
        <v>5088</v>
      </c>
      <c r="I211" s="26">
        <f>+IF(H211='COSTOS VARIOS'!$C$1,'COSTOS VARIOS'!$C$2*'Precios ML'!V211,'COSTOS VARIOS'!$B$2*'Precios ML'!V211)</f>
        <v>789980</v>
      </c>
      <c r="J211" s="22">
        <v>0</v>
      </c>
      <c r="K211" s="27">
        <f t="shared" si="30"/>
        <v>10.4125</v>
      </c>
      <c r="L211" s="27">
        <f t="shared" si="31"/>
        <v>10.4125</v>
      </c>
      <c r="M211" s="26">
        <f>(INDEX(pesos!A:B,MATCH(L211,pesos!A:A,1),2))</f>
        <v>16200</v>
      </c>
      <c r="N211" s="26">
        <f>+R211*'COSTOS VARIOS'!$O$1</f>
        <v>393300</v>
      </c>
      <c r="O211" s="26">
        <f>+R211*'COSTOS VARIOS'!$O$2</f>
        <v>8487</v>
      </c>
      <c r="P211" s="26">
        <f>+R211*'COSTOS VARIOS'!$O$3</f>
        <v>31050</v>
      </c>
      <c r="Q211" s="26">
        <v>1</v>
      </c>
      <c r="R211" s="26">
        <f t="shared" si="32"/>
        <v>2070000</v>
      </c>
      <c r="S211" s="25">
        <f t="shared" si="33"/>
        <v>3309017</v>
      </c>
      <c r="T211" s="28">
        <f t="shared" si="34"/>
        <v>0.19367775989062608</v>
      </c>
      <c r="U211" s="29">
        <f t="shared" si="35"/>
        <v>3949900</v>
      </c>
      <c r="V211" s="26">
        <f>+INDEX('LISTA DE PRECIOS EKM '!A:K,MATCH('Precios ML'!B211,'LISTA DE PRECIOS EKM '!A:A,0),8)</f>
        <v>3949900</v>
      </c>
      <c r="W211" s="26">
        <f t="shared" si="36"/>
        <v>3949900</v>
      </c>
      <c r="X211" s="26">
        <f t="shared" si="37"/>
        <v>0</v>
      </c>
      <c r="Y211" s="26"/>
      <c r="Z211" s="26">
        <f t="shared" si="38"/>
        <v>3949900</v>
      </c>
      <c r="AA211" s="30">
        <f t="shared" si="39"/>
        <v>0.90816425120772948</v>
      </c>
    </row>
    <row r="212" spans="1:27">
      <c r="A212" s="20" t="s">
        <v>5273</v>
      </c>
      <c r="B212" s="20" t="s">
        <v>5274</v>
      </c>
      <c r="C212" s="25">
        <v>2070000</v>
      </c>
      <c r="D212" s="22">
        <v>85</v>
      </c>
      <c r="E212" s="22">
        <v>49</v>
      </c>
      <c r="F212" s="22">
        <v>40</v>
      </c>
      <c r="G212" s="22">
        <v>16000</v>
      </c>
      <c r="H212" s="22" t="s">
        <v>5088</v>
      </c>
      <c r="I212" s="26">
        <f>+IF(H212='COSTOS VARIOS'!$C$1,'COSTOS VARIOS'!$C$2*'Precios ML'!V212,'COSTOS VARIOS'!$B$2*'Precios ML'!V212)</f>
        <v>789980</v>
      </c>
      <c r="J212" s="22">
        <v>0</v>
      </c>
      <c r="K212" s="27">
        <f t="shared" si="30"/>
        <v>10.4125</v>
      </c>
      <c r="L212" s="27">
        <f t="shared" si="31"/>
        <v>10.4125</v>
      </c>
      <c r="M212" s="26">
        <f>(INDEX(pesos!A:B,MATCH(L212,pesos!A:A,1),2))</f>
        <v>16200</v>
      </c>
      <c r="N212" s="26">
        <f>+R212*'COSTOS VARIOS'!$O$1</f>
        <v>393300</v>
      </c>
      <c r="O212" s="26">
        <f>+R212*'COSTOS VARIOS'!$O$2</f>
        <v>8487</v>
      </c>
      <c r="P212" s="26">
        <f>+R212*'COSTOS VARIOS'!$O$3</f>
        <v>31050</v>
      </c>
      <c r="Q212" s="26">
        <v>1</v>
      </c>
      <c r="R212" s="26">
        <f t="shared" si="32"/>
        <v>2070000</v>
      </c>
      <c r="S212" s="25">
        <f t="shared" si="33"/>
        <v>3309017</v>
      </c>
      <c r="T212" s="28">
        <f t="shared" si="34"/>
        <v>0.19367775989062608</v>
      </c>
      <c r="U212" s="29">
        <f t="shared" si="35"/>
        <v>3949900</v>
      </c>
      <c r="V212" s="26">
        <f>+INDEX('LISTA DE PRECIOS EKM '!A:K,MATCH('Precios ML'!B212,'LISTA DE PRECIOS EKM '!A:A,0),8)</f>
        <v>3949900</v>
      </c>
      <c r="W212" s="26">
        <f t="shared" si="36"/>
        <v>3949900</v>
      </c>
      <c r="X212" s="26">
        <f t="shared" si="37"/>
        <v>0</v>
      </c>
      <c r="Y212" s="26"/>
      <c r="Z212" s="26">
        <f t="shared" si="38"/>
        <v>3949900</v>
      </c>
      <c r="AA212" s="30">
        <f t="shared" si="39"/>
        <v>0.90816425120772948</v>
      </c>
    </row>
    <row r="213" spans="1:27">
      <c r="A213" s="20" t="s">
        <v>5275</v>
      </c>
      <c r="B213" s="20" t="s">
        <v>5276</v>
      </c>
      <c r="C213" s="25">
        <v>2070000</v>
      </c>
      <c r="D213" s="22">
        <v>85</v>
      </c>
      <c r="E213" s="22">
        <v>49</v>
      </c>
      <c r="F213" s="22">
        <v>40</v>
      </c>
      <c r="G213" s="22">
        <v>16000</v>
      </c>
      <c r="H213" s="22" t="s">
        <v>5088</v>
      </c>
      <c r="I213" s="26">
        <f>+IF(H213='COSTOS VARIOS'!$C$1,'COSTOS VARIOS'!$C$2*'Precios ML'!V213,'COSTOS VARIOS'!$B$2*'Precios ML'!V213)</f>
        <v>789980</v>
      </c>
      <c r="J213" s="22">
        <v>0</v>
      </c>
      <c r="K213" s="27">
        <f t="shared" si="30"/>
        <v>10.4125</v>
      </c>
      <c r="L213" s="27">
        <f t="shared" si="31"/>
        <v>10.4125</v>
      </c>
      <c r="M213" s="26">
        <f>(INDEX(pesos!A:B,MATCH(L213,pesos!A:A,1),2))</f>
        <v>16200</v>
      </c>
      <c r="N213" s="26">
        <f>+R213*'COSTOS VARIOS'!$O$1</f>
        <v>393300</v>
      </c>
      <c r="O213" s="26">
        <f>+R213*'COSTOS VARIOS'!$O$2</f>
        <v>8487</v>
      </c>
      <c r="P213" s="26">
        <f>+R213*'COSTOS VARIOS'!$O$3</f>
        <v>31050</v>
      </c>
      <c r="Q213" s="26">
        <v>1</v>
      </c>
      <c r="R213" s="26">
        <f t="shared" si="32"/>
        <v>2070000</v>
      </c>
      <c r="S213" s="25">
        <f t="shared" si="33"/>
        <v>3309017</v>
      </c>
      <c r="T213" s="28">
        <f t="shared" si="34"/>
        <v>0.19367775989062608</v>
      </c>
      <c r="U213" s="29">
        <f t="shared" si="35"/>
        <v>3949900</v>
      </c>
      <c r="V213" s="26">
        <f>+INDEX('LISTA DE PRECIOS EKM '!A:K,MATCH('Precios ML'!B213,'LISTA DE PRECIOS EKM '!A:A,0),8)</f>
        <v>3949900</v>
      </c>
      <c r="W213" s="26">
        <f t="shared" si="36"/>
        <v>3949900</v>
      </c>
      <c r="X213" s="26">
        <f t="shared" si="37"/>
        <v>0</v>
      </c>
      <c r="Y213" s="26"/>
      <c r="Z213" s="26">
        <f t="shared" si="38"/>
        <v>3949900</v>
      </c>
      <c r="AA213" s="30">
        <f t="shared" si="39"/>
        <v>0.90816425120772948</v>
      </c>
    </row>
    <row r="214" spans="1:27">
      <c r="A214" s="20" t="s">
        <v>5275</v>
      </c>
      <c r="B214" s="20" t="s">
        <v>5276</v>
      </c>
      <c r="C214" s="25">
        <v>2070000</v>
      </c>
      <c r="D214" s="22">
        <v>85</v>
      </c>
      <c r="E214" s="22">
        <v>49</v>
      </c>
      <c r="F214" s="22">
        <v>40</v>
      </c>
      <c r="G214" s="22">
        <v>16000</v>
      </c>
      <c r="H214" s="22" t="s">
        <v>5088</v>
      </c>
      <c r="I214" s="26">
        <f>+IF(H214='COSTOS VARIOS'!$C$1,'COSTOS VARIOS'!$C$2*'Precios ML'!V214,'COSTOS VARIOS'!$B$2*'Precios ML'!V214)</f>
        <v>789980</v>
      </c>
      <c r="J214" s="22">
        <v>0</v>
      </c>
      <c r="K214" s="27">
        <f t="shared" si="30"/>
        <v>10.4125</v>
      </c>
      <c r="L214" s="27">
        <f t="shared" si="31"/>
        <v>10.4125</v>
      </c>
      <c r="M214" s="26">
        <f>(INDEX(pesos!A:B,MATCH(L214,pesos!A:A,1),2))</f>
        <v>16200</v>
      </c>
      <c r="N214" s="26">
        <f>+R214*'COSTOS VARIOS'!$O$1</f>
        <v>393300</v>
      </c>
      <c r="O214" s="26">
        <f>+R214*'COSTOS VARIOS'!$O$2</f>
        <v>8487</v>
      </c>
      <c r="P214" s="26">
        <f>+R214*'COSTOS VARIOS'!$O$3</f>
        <v>31050</v>
      </c>
      <c r="Q214" s="26">
        <v>1</v>
      </c>
      <c r="R214" s="26">
        <f t="shared" si="32"/>
        <v>2070000</v>
      </c>
      <c r="S214" s="25">
        <f t="shared" si="33"/>
        <v>3309017</v>
      </c>
      <c r="T214" s="28">
        <f t="shared" si="34"/>
        <v>0.19367775989062608</v>
      </c>
      <c r="U214" s="29">
        <f t="shared" si="35"/>
        <v>3949900</v>
      </c>
      <c r="V214" s="26">
        <f>+INDEX('LISTA DE PRECIOS EKM '!A:K,MATCH('Precios ML'!B214,'LISTA DE PRECIOS EKM '!A:A,0),8)</f>
        <v>3949900</v>
      </c>
      <c r="W214" s="26">
        <f t="shared" si="36"/>
        <v>3949900</v>
      </c>
      <c r="X214" s="26">
        <f t="shared" si="37"/>
        <v>0</v>
      </c>
      <c r="Y214" s="26"/>
      <c r="Z214" s="26">
        <f t="shared" si="38"/>
        <v>3949900</v>
      </c>
      <c r="AA214" s="30">
        <f t="shared" si="39"/>
        <v>0.90816425120772948</v>
      </c>
    </row>
    <row r="215" spans="1:27">
      <c r="A215" s="20" t="s">
        <v>5277</v>
      </c>
      <c r="B215" s="20" t="s">
        <v>5278</v>
      </c>
      <c r="C215" s="25">
        <v>1198865</v>
      </c>
      <c r="D215" s="22">
        <v>85</v>
      </c>
      <c r="E215" s="22">
        <v>49</v>
      </c>
      <c r="F215" s="22">
        <v>40</v>
      </c>
      <c r="G215" s="22">
        <v>16000</v>
      </c>
      <c r="H215" s="22" t="s">
        <v>5088</v>
      </c>
      <c r="I215" s="26">
        <f>+IF(H215='COSTOS VARIOS'!$C$1,'COSTOS VARIOS'!$C$2*'Precios ML'!V215,'COSTOS VARIOS'!$B$2*'Precios ML'!V215)</f>
        <v>519980</v>
      </c>
      <c r="J215" s="22">
        <v>0</v>
      </c>
      <c r="K215" s="27">
        <f t="shared" si="30"/>
        <v>10.4125</v>
      </c>
      <c r="L215" s="27">
        <f t="shared" si="31"/>
        <v>10.4125</v>
      </c>
      <c r="M215" s="26">
        <f>(INDEX(pesos!A:B,MATCH(L215,pesos!A:A,1),2))</f>
        <v>16200</v>
      </c>
      <c r="N215" s="26">
        <f>+R215*'COSTOS VARIOS'!$O$1</f>
        <v>227784.35</v>
      </c>
      <c r="O215" s="26">
        <f>+R215*'COSTOS VARIOS'!$O$2</f>
        <v>4915.3465000000006</v>
      </c>
      <c r="P215" s="26">
        <f>+R215*'COSTOS VARIOS'!$O$3</f>
        <v>17982.974999999999</v>
      </c>
      <c r="Q215" s="26">
        <v>1</v>
      </c>
      <c r="R215" s="26">
        <f t="shared" si="32"/>
        <v>1198865</v>
      </c>
      <c r="S215" s="25">
        <f t="shared" si="33"/>
        <v>1985727.6715000002</v>
      </c>
      <c r="T215" s="28">
        <f t="shared" si="34"/>
        <v>0.30929333227051203</v>
      </c>
      <c r="U215" s="29">
        <f t="shared" si="35"/>
        <v>2599900</v>
      </c>
      <c r="V215" s="26">
        <f>+INDEX('LISTA DE PRECIOS EKM '!A:K,MATCH('Precios ML'!B215,'LISTA DE PRECIOS EKM '!A:A,0),8)</f>
        <v>2599900</v>
      </c>
      <c r="W215" s="26">
        <f t="shared" si="36"/>
        <v>2599900</v>
      </c>
      <c r="X215" s="26">
        <f t="shared" si="37"/>
        <v>0</v>
      </c>
      <c r="Y215" s="26"/>
      <c r="Z215" s="26">
        <f t="shared" si="38"/>
        <v>2599900</v>
      </c>
      <c r="AA215" s="30">
        <f t="shared" si="39"/>
        <v>1.168634500131374</v>
      </c>
    </row>
    <row r="216" spans="1:27">
      <c r="A216" s="20" t="s">
        <v>5279</v>
      </c>
      <c r="B216" s="20" t="s">
        <v>5280</v>
      </c>
      <c r="C216" s="25">
        <v>1198865</v>
      </c>
      <c r="D216" s="22">
        <v>85</v>
      </c>
      <c r="E216" s="22">
        <v>49</v>
      </c>
      <c r="F216" s="22">
        <v>40</v>
      </c>
      <c r="G216" s="22">
        <v>16000</v>
      </c>
      <c r="H216" s="22" t="s">
        <v>5088</v>
      </c>
      <c r="I216" s="26">
        <f>+IF(H216='COSTOS VARIOS'!$C$1,'COSTOS VARIOS'!$C$2*'Precios ML'!V216,'COSTOS VARIOS'!$B$2*'Precios ML'!V216)</f>
        <v>519980</v>
      </c>
      <c r="J216" s="22">
        <v>0</v>
      </c>
      <c r="K216" s="27">
        <f t="shared" si="30"/>
        <v>10.4125</v>
      </c>
      <c r="L216" s="27">
        <f t="shared" si="31"/>
        <v>10.4125</v>
      </c>
      <c r="M216" s="26">
        <f>(INDEX(pesos!A:B,MATCH(L216,pesos!A:A,1),2))</f>
        <v>16200</v>
      </c>
      <c r="N216" s="26">
        <f>+R216*'COSTOS VARIOS'!$O$1</f>
        <v>227784.35</v>
      </c>
      <c r="O216" s="26">
        <f>+R216*'COSTOS VARIOS'!$O$2</f>
        <v>4915.3465000000006</v>
      </c>
      <c r="P216" s="26">
        <f>+R216*'COSTOS VARIOS'!$O$3</f>
        <v>17982.974999999999</v>
      </c>
      <c r="Q216" s="26">
        <v>1</v>
      </c>
      <c r="R216" s="26">
        <f t="shared" si="32"/>
        <v>1198865</v>
      </c>
      <c r="S216" s="25">
        <f t="shared" si="33"/>
        <v>1985727.6715000002</v>
      </c>
      <c r="T216" s="28">
        <f t="shared" si="34"/>
        <v>0.30929333227051203</v>
      </c>
      <c r="U216" s="29">
        <f t="shared" si="35"/>
        <v>2599900</v>
      </c>
      <c r="V216" s="26">
        <f>+INDEX('LISTA DE PRECIOS EKM '!A:K,MATCH('Precios ML'!B216,'LISTA DE PRECIOS EKM '!A:A,0),8)</f>
        <v>2599900</v>
      </c>
      <c r="W216" s="26">
        <f t="shared" si="36"/>
        <v>2599900</v>
      </c>
      <c r="X216" s="26">
        <f t="shared" si="37"/>
        <v>0</v>
      </c>
      <c r="Y216" s="26"/>
      <c r="Z216" s="26">
        <f t="shared" si="38"/>
        <v>2599900</v>
      </c>
      <c r="AA216" s="30">
        <f t="shared" si="39"/>
        <v>1.168634500131374</v>
      </c>
    </row>
    <row r="217" spans="1:27">
      <c r="A217" s="20" t="s">
        <v>5281</v>
      </c>
      <c r="B217" s="20" t="s">
        <v>5282</v>
      </c>
      <c r="C217" s="25">
        <v>2070000</v>
      </c>
      <c r="D217" s="22">
        <v>85</v>
      </c>
      <c r="E217" s="22">
        <v>49</v>
      </c>
      <c r="F217" s="22">
        <v>40</v>
      </c>
      <c r="G217" s="22">
        <v>16000</v>
      </c>
      <c r="H217" s="22" t="s">
        <v>5088</v>
      </c>
      <c r="I217" s="26">
        <f>+IF(H217='COSTOS VARIOS'!$C$1,'COSTOS VARIOS'!$C$2*'Precios ML'!V217,'COSTOS VARIOS'!$B$2*'Precios ML'!V217)</f>
        <v>789980</v>
      </c>
      <c r="J217" s="22">
        <v>0</v>
      </c>
      <c r="K217" s="27">
        <f t="shared" si="30"/>
        <v>10.4125</v>
      </c>
      <c r="L217" s="27">
        <f t="shared" si="31"/>
        <v>10.4125</v>
      </c>
      <c r="M217" s="26">
        <f>(INDEX(pesos!A:B,MATCH(L217,pesos!A:A,1),2))</f>
        <v>16200</v>
      </c>
      <c r="N217" s="26">
        <f>+R217*'COSTOS VARIOS'!$O$1</f>
        <v>393300</v>
      </c>
      <c r="O217" s="26">
        <f>+R217*'COSTOS VARIOS'!$O$2</f>
        <v>8487</v>
      </c>
      <c r="P217" s="26">
        <f>+R217*'COSTOS VARIOS'!$O$3</f>
        <v>31050</v>
      </c>
      <c r="Q217" s="26">
        <v>1</v>
      </c>
      <c r="R217" s="26">
        <f t="shared" si="32"/>
        <v>2070000</v>
      </c>
      <c r="S217" s="25">
        <f t="shared" si="33"/>
        <v>3309017</v>
      </c>
      <c r="T217" s="28">
        <f t="shared" si="34"/>
        <v>0.19367775989062608</v>
      </c>
      <c r="U217" s="29">
        <f t="shared" si="35"/>
        <v>3949900</v>
      </c>
      <c r="V217" s="26">
        <f>+INDEX('LISTA DE PRECIOS EKM '!A:K,MATCH('Precios ML'!B217,'LISTA DE PRECIOS EKM '!A:A,0),8)</f>
        <v>3949900</v>
      </c>
      <c r="W217" s="26">
        <f t="shared" si="36"/>
        <v>3949900</v>
      </c>
      <c r="X217" s="26">
        <f t="shared" si="37"/>
        <v>0</v>
      </c>
      <c r="Y217" s="26"/>
      <c r="Z217" s="26">
        <f t="shared" si="38"/>
        <v>3949900</v>
      </c>
      <c r="AA217" s="30">
        <f t="shared" si="39"/>
        <v>0.90816425120772948</v>
      </c>
    </row>
    <row r="218" spans="1:27">
      <c r="A218" s="20" t="s">
        <v>5281</v>
      </c>
      <c r="B218" s="20" t="s">
        <v>5282</v>
      </c>
      <c r="C218" s="25">
        <v>2070000</v>
      </c>
      <c r="D218" s="22">
        <v>85</v>
      </c>
      <c r="E218" s="22">
        <v>49</v>
      </c>
      <c r="F218" s="22">
        <v>40</v>
      </c>
      <c r="G218" s="22">
        <v>16000</v>
      </c>
      <c r="H218" s="22" t="s">
        <v>5088</v>
      </c>
      <c r="I218" s="26">
        <f>+IF(H218='COSTOS VARIOS'!$C$1,'COSTOS VARIOS'!$C$2*'Precios ML'!V218,'COSTOS VARIOS'!$B$2*'Precios ML'!V218)</f>
        <v>789980</v>
      </c>
      <c r="J218" s="22">
        <v>0</v>
      </c>
      <c r="K218" s="27">
        <f t="shared" si="30"/>
        <v>10.4125</v>
      </c>
      <c r="L218" s="27">
        <f t="shared" si="31"/>
        <v>10.4125</v>
      </c>
      <c r="M218" s="26">
        <f>(INDEX(pesos!A:B,MATCH(L218,pesos!A:A,1),2))</f>
        <v>16200</v>
      </c>
      <c r="N218" s="26">
        <f>+R218*'COSTOS VARIOS'!$O$1</f>
        <v>393300</v>
      </c>
      <c r="O218" s="26">
        <f>+R218*'COSTOS VARIOS'!$O$2</f>
        <v>8487</v>
      </c>
      <c r="P218" s="26">
        <f>+R218*'COSTOS VARIOS'!$O$3</f>
        <v>31050</v>
      </c>
      <c r="Q218" s="26">
        <v>1</v>
      </c>
      <c r="R218" s="26">
        <f t="shared" si="32"/>
        <v>2070000</v>
      </c>
      <c r="S218" s="25">
        <f t="shared" si="33"/>
        <v>3309017</v>
      </c>
      <c r="T218" s="28">
        <f t="shared" si="34"/>
        <v>0.19367775989062608</v>
      </c>
      <c r="U218" s="29">
        <f t="shared" si="35"/>
        <v>3949900</v>
      </c>
      <c r="V218" s="26">
        <f>+INDEX('LISTA DE PRECIOS EKM '!A:K,MATCH('Precios ML'!B218,'LISTA DE PRECIOS EKM '!A:A,0),8)</f>
        <v>3949900</v>
      </c>
      <c r="W218" s="26">
        <f t="shared" si="36"/>
        <v>3949900</v>
      </c>
      <c r="X218" s="26">
        <f t="shared" si="37"/>
        <v>0</v>
      </c>
      <c r="Y218" s="26"/>
      <c r="Z218" s="26">
        <f t="shared" si="38"/>
        <v>3949900</v>
      </c>
      <c r="AA218" s="30">
        <f t="shared" si="39"/>
        <v>0.90816425120772948</v>
      </c>
    </row>
    <row r="219" spans="1:27">
      <c r="A219" s="20" t="s">
        <v>5283</v>
      </c>
      <c r="B219" s="20" t="s">
        <v>5284</v>
      </c>
      <c r="C219" s="25">
        <v>2070000</v>
      </c>
      <c r="D219" s="22">
        <v>85</v>
      </c>
      <c r="E219" s="22">
        <v>49</v>
      </c>
      <c r="F219" s="22">
        <v>40</v>
      </c>
      <c r="G219" s="22">
        <v>16000</v>
      </c>
      <c r="H219" s="22" t="s">
        <v>5088</v>
      </c>
      <c r="I219" s="26">
        <f>+IF(H219='COSTOS VARIOS'!$C$1,'COSTOS VARIOS'!$C$2*'Precios ML'!V219,'COSTOS VARIOS'!$B$2*'Precios ML'!V219)</f>
        <v>789980</v>
      </c>
      <c r="J219" s="22">
        <v>0</v>
      </c>
      <c r="K219" s="27">
        <f t="shared" si="30"/>
        <v>10.4125</v>
      </c>
      <c r="L219" s="27">
        <f t="shared" si="31"/>
        <v>10.4125</v>
      </c>
      <c r="M219" s="26">
        <f>(INDEX(pesos!A:B,MATCH(L219,pesos!A:A,1),2))</f>
        <v>16200</v>
      </c>
      <c r="N219" s="26">
        <f>+R219*'COSTOS VARIOS'!$O$1</f>
        <v>393300</v>
      </c>
      <c r="O219" s="26">
        <f>+R219*'COSTOS VARIOS'!$O$2</f>
        <v>8487</v>
      </c>
      <c r="P219" s="26">
        <f>+R219*'COSTOS VARIOS'!$O$3</f>
        <v>31050</v>
      </c>
      <c r="Q219" s="26">
        <v>1</v>
      </c>
      <c r="R219" s="26">
        <f t="shared" si="32"/>
        <v>2070000</v>
      </c>
      <c r="S219" s="25">
        <f t="shared" si="33"/>
        <v>3309017</v>
      </c>
      <c r="T219" s="28">
        <f t="shared" si="34"/>
        <v>0.19367775989062608</v>
      </c>
      <c r="U219" s="29">
        <f t="shared" si="35"/>
        <v>3949900</v>
      </c>
      <c r="V219" s="26">
        <f>+INDEX('LISTA DE PRECIOS EKM '!A:K,MATCH('Precios ML'!B219,'LISTA DE PRECIOS EKM '!A:A,0),8)</f>
        <v>3949900</v>
      </c>
      <c r="W219" s="26">
        <f t="shared" si="36"/>
        <v>3949900</v>
      </c>
      <c r="X219" s="26">
        <f t="shared" si="37"/>
        <v>0</v>
      </c>
      <c r="Y219" s="26"/>
      <c r="Z219" s="26">
        <f t="shared" si="38"/>
        <v>3949900</v>
      </c>
      <c r="AA219" s="30">
        <f t="shared" si="39"/>
        <v>0.90816425120772948</v>
      </c>
    </row>
    <row r="220" spans="1:27">
      <c r="A220" s="20" t="s">
        <v>5283</v>
      </c>
      <c r="B220" s="20" t="s">
        <v>5284</v>
      </c>
      <c r="C220" s="25">
        <v>2070000</v>
      </c>
      <c r="D220" s="22">
        <v>85</v>
      </c>
      <c r="E220" s="22">
        <v>49</v>
      </c>
      <c r="F220" s="22">
        <v>40</v>
      </c>
      <c r="G220" s="22">
        <v>16000</v>
      </c>
      <c r="H220" s="22" t="s">
        <v>5088</v>
      </c>
      <c r="I220" s="26">
        <f>+IF(H220='COSTOS VARIOS'!$C$1,'COSTOS VARIOS'!$C$2*'Precios ML'!V220,'COSTOS VARIOS'!$B$2*'Precios ML'!V220)</f>
        <v>789980</v>
      </c>
      <c r="J220" s="22">
        <v>0</v>
      </c>
      <c r="K220" s="27">
        <f t="shared" si="30"/>
        <v>10.4125</v>
      </c>
      <c r="L220" s="27">
        <f t="shared" si="31"/>
        <v>10.4125</v>
      </c>
      <c r="M220" s="26">
        <f>(INDEX(pesos!A:B,MATCH(L220,pesos!A:A,1),2))</f>
        <v>16200</v>
      </c>
      <c r="N220" s="26">
        <f>+R220*'COSTOS VARIOS'!$O$1</f>
        <v>393300</v>
      </c>
      <c r="O220" s="26">
        <f>+R220*'COSTOS VARIOS'!$O$2</f>
        <v>8487</v>
      </c>
      <c r="P220" s="26">
        <f>+R220*'COSTOS VARIOS'!$O$3</f>
        <v>31050</v>
      </c>
      <c r="Q220" s="26">
        <v>1</v>
      </c>
      <c r="R220" s="26">
        <f t="shared" si="32"/>
        <v>2070000</v>
      </c>
      <c r="S220" s="25">
        <f t="shared" si="33"/>
        <v>3309017</v>
      </c>
      <c r="T220" s="28">
        <f t="shared" si="34"/>
        <v>0.19367775989062608</v>
      </c>
      <c r="U220" s="29">
        <f t="shared" si="35"/>
        <v>3949900</v>
      </c>
      <c r="V220" s="26">
        <f>+INDEX('LISTA DE PRECIOS EKM '!A:K,MATCH('Precios ML'!B220,'LISTA DE PRECIOS EKM '!A:A,0),8)</f>
        <v>3949900</v>
      </c>
      <c r="W220" s="26">
        <f t="shared" si="36"/>
        <v>3949900</v>
      </c>
      <c r="X220" s="26">
        <f t="shared" si="37"/>
        <v>0</v>
      </c>
      <c r="Y220" s="26"/>
      <c r="Z220" s="26">
        <f t="shared" si="38"/>
        <v>3949900</v>
      </c>
      <c r="AA220" s="30">
        <f t="shared" si="39"/>
        <v>0.90816425120772948</v>
      </c>
    </row>
    <row r="221" spans="1:27">
      <c r="A221" s="20" t="s">
        <v>5285</v>
      </c>
      <c r="B221" s="20" t="s">
        <v>5286</v>
      </c>
      <c r="C221" s="25">
        <v>1198865</v>
      </c>
      <c r="D221" s="22">
        <v>85</v>
      </c>
      <c r="E221" s="22">
        <v>49</v>
      </c>
      <c r="F221" s="22">
        <v>40</v>
      </c>
      <c r="G221" s="22">
        <v>16000</v>
      </c>
      <c r="H221" s="22" t="s">
        <v>5088</v>
      </c>
      <c r="I221" s="26">
        <f>+IF(H221='COSTOS VARIOS'!$C$1,'COSTOS VARIOS'!$C$2*'Precios ML'!V221,'COSTOS VARIOS'!$B$2*'Precios ML'!V221)</f>
        <v>519980</v>
      </c>
      <c r="J221" s="22">
        <v>0</v>
      </c>
      <c r="K221" s="27">
        <f t="shared" si="30"/>
        <v>10.4125</v>
      </c>
      <c r="L221" s="27">
        <f t="shared" si="31"/>
        <v>10.4125</v>
      </c>
      <c r="M221" s="26">
        <f>(INDEX(pesos!A:B,MATCH(L221,pesos!A:A,1),2))</f>
        <v>16200</v>
      </c>
      <c r="N221" s="26">
        <f>+R221*'COSTOS VARIOS'!$O$1</f>
        <v>227784.35</v>
      </c>
      <c r="O221" s="26">
        <f>+R221*'COSTOS VARIOS'!$O$2</f>
        <v>4915.3465000000006</v>
      </c>
      <c r="P221" s="26">
        <f>+R221*'COSTOS VARIOS'!$O$3</f>
        <v>17982.974999999999</v>
      </c>
      <c r="Q221" s="26">
        <v>1</v>
      </c>
      <c r="R221" s="26">
        <f t="shared" si="32"/>
        <v>1198865</v>
      </c>
      <c r="S221" s="25">
        <f t="shared" si="33"/>
        <v>1985727.6715000002</v>
      </c>
      <c r="T221" s="28">
        <f t="shared" si="34"/>
        <v>0.30929333227051203</v>
      </c>
      <c r="U221" s="29">
        <f t="shared" si="35"/>
        <v>2599900</v>
      </c>
      <c r="V221" s="26">
        <f>+INDEX('LISTA DE PRECIOS EKM '!A:K,MATCH('Precios ML'!B221,'LISTA DE PRECIOS EKM '!A:A,0),8)</f>
        <v>2599900</v>
      </c>
      <c r="W221" s="26">
        <f t="shared" si="36"/>
        <v>2599900</v>
      </c>
      <c r="X221" s="26">
        <f t="shared" si="37"/>
        <v>0</v>
      </c>
      <c r="Y221" s="26"/>
      <c r="Z221" s="26">
        <f t="shared" si="38"/>
        <v>2599900</v>
      </c>
      <c r="AA221" s="30">
        <f t="shared" si="39"/>
        <v>1.168634500131374</v>
      </c>
    </row>
    <row r="222" spans="1:27">
      <c r="A222" s="20" t="s">
        <v>5285</v>
      </c>
      <c r="B222" s="20" t="s">
        <v>5286</v>
      </c>
      <c r="C222" s="25">
        <v>1198865</v>
      </c>
      <c r="D222" s="22">
        <v>85</v>
      </c>
      <c r="E222" s="22">
        <v>49</v>
      </c>
      <c r="F222" s="22">
        <v>40</v>
      </c>
      <c r="G222" s="22">
        <v>16000</v>
      </c>
      <c r="H222" s="22" t="s">
        <v>5088</v>
      </c>
      <c r="I222" s="26">
        <f>+IF(H222='COSTOS VARIOS'!$C$1,'COSTOS VARIOS'!$C$2*'Precios ML'!V222,'COSTOS VARIOS'!$B$2*'Precios ML'!V222)</f>
        <v>519980</v>
      </c>
      <c r="J222" s="22">
        <v>0</v>
      </c>
      <c r="K222" s="27">
        <f t="shared" si="30"/>
        <v>10.4125</v>
      </c>
      <c r="L222" s="27">
        <f t="shared" si="31"/>
        <v>10.4125</v>
      </c>
      <c r="M222" s="26">
        <f>(INDEX(pesos!A:B,MATCH(L222,pesos!A:A,1),2))</f>
        <v>16200</v>
      </c>
      <c r="N222" s="26">
        <f>+R222*'COSTOS VARIOS'!$O$1</f>
        <v>227784.35</v>
      </c>
      <c r="O222" s="26">
        <f>+R222*'COSTOS VARIOS'!$O$2</f>
        <v>4915.3465000000006</v>
      </c>
      <c r="P222" s="26">
        <f>+R222*'COSTOS VARIOS'!$O$3</f>
        <v>17982.974999999999</v>
      </c>
      <c r="Q222" s="26">
        <v>1</v>
      </c>
      <c r="R222" s="26">
        <f t="shared" si="32"/>
        <v>1198865</v>
      </c>
      <c r="S222" s="25">
        <f t="shared" si="33"/>
        <v>1985727.6715000002</v>
      </c>
      <c r="T222" s="28">
        <f t="shared" si="34"/>
        <v>0.30929333227051203</v>
      </c>
      <c r="U222" s="29">
        <f t="shared" si="35"/>
        <v>2599900</v>
      </c>
      <c r="V222" s="26">
        <f>+INDEX('LISTA DE PRECIOS EKM '!A:K,MATCH('Precios ML'!B222,'LISTA DE PRECIOS EKM '!A:A,0),8)</f>
        <v>2599900</v>
      </c>
      <c r="W222" s="26">
        <f t="shared" si="36"/>
        <v>2599900</v>
      </c>
      <c r="X222" s="26">
        <f t="shared" si="37"/>
        <v>0</v>
      </c>
      <c r="Y222" s="26"/>
      <c r="Z222" s="26">
        <f t="shared" si="38"/>
        <v>2599900</v>
      </c>
      <c r="AA222" s="30">
        <f t="shared" si="39"/>
        <v>1.168634500131374</v>
      </c>
    </row>
    <row r="223" spans="1:27">
      <c r="A223" s="20" t="s">
        <v>5287</v>
      </c>
      <c r="B223" s="20" t="s">
        <v>5288</v>
      </c>
      <c r="C223" s="25">
        <v>1198865</v>
      </c>
      <c r="D223" s="22">
        <v>85</v>
      </c>
      <c r="E223" s="22">
        <v>49</v>
      </c>
      <c r="F223" s="22">
        <v>40</v>
      </c>
      <c r="G223" s="22">
        <v>16000</v>
      </c>
      <c r="H223" s="22" t="s">
        <v>5088</v>
      </c>
      <c r="I223" s="26">
        <f>+IF(H223='COSTOS VARIOS'!$C$1,'COSTOS VARIOS'!$C$2*'Precios ML'!V223,'COSTOS VARIOS'!$B$2*'Precios ML'!V223)</f>
        <v>519980</v>
      </c>
      <c r="J223" s="22">
        <v>0</v>
      </c>
      <c r="K223" s="27">
        <f t="shared" si="30"/>
        <v>10.4125</v>
      </c>
      <c r="L223" s="27">
        <f t="shared" si="31"/>
        <v>10.4125</v>
      </c>
      <c r="M223" s="26">
        <f>(INDEX(pesos!A:B,MATCH(L223,pesos!A:A,1),2))</f>
        <v>16200</v>
      </c>
      <c r="N223" s="26">
        <f>+R223*'COSTOS VARIOS'!$O$1</f>
        <v>227784.35</v>
      </c>
      <c r="O223" s="26">
        <f>+R223*'COSTOS VARIOS'!$O$2</f>
        <v>4915.3465000000006</v>
      </c>
      <c r="P223" s="26">
        <f>+R223*'COSTOS VARIOS'!$O$3</f>
        <v>17982.974999999999</v>
      </c>
      <c r="Q223" s="26">
        <v>1</v>
      </c>
      <c r="R223" s="26">
        <f t="shared" si="32"/>
        <v>1198865</v>
      </c>
      <c r="S223" s="25">
        <f t="shared" si="33"/>
        <v>1985727.6715000002</v>
      </c>
      <c r="T223" s="28">
        <f t="shared" si="34"/>
        <v>0.30929333227051203</v>
      </c>
      <c r="U223" s="29">
        <f t="shared" si="35"/>
        <v>2599900</v>
      </c>
      <c r="V223" s="26">
        <f>+INDEX('LISTA DE PRECIOS EKM '!A:K,MATCH('Precios ML'!B223,'LISTA DE PRECIOS EKM '!A:A,0),8)</f>
        <v>2599900</v>
      </c>
      <c r="W223" s="26">
        <f t="shared" si="36"/>
        <v>2599900</v>
      </c>
      <c r="X223" s="26">
        <f t="shared" si="37"/>
        <v>0</v>
      </c>
      <c r="Y223" s="26"/>
      <c r="Z223" s="26">
        <f t="shared" si="38"/>
        <v>2599900</v>
      </c>
      <c r="AA223" s="30">
        <f t="shared" si="39"/>
        <v>1.168634500131374</v>
      </c>
    </row>
    <row r="224" spans="1:27">
      <c r="A224" s="20" t="s">
        <v>5287</v>
      </c>
      <c r="B224" s="20" t="s">
        <v>5288</v>
      </c>
      <c r="C224" s="25">
        <v>1198865</v>
      </c>
      <c r="D224" s="22">
        <v>85</v>
      </c>
      <c r="E224" s="22">
        <v>49</v>
      </c>
      <c r="F224" s="22">
        <v>40</v>
      </c>
      <c r="G224" s="22">
        <v>16000</v>
      </c>
      <c r="H224" s="22" t="s">
        <v>5088</v>
      </c>
      <c r="I224" s="26">
        <f>+IF(H224='COSTOS VARIOS'!$C$1,'COSTOS VARIOS'!$C$2*'Precios ML'!V224,'COSTOS VARIOS'!$B$2*'Precios ML'!V224)</f>
        <v>519980</v>
      </c>
      <c r="J224" s="22">
        <v>0</v>
      </c>
      <c r="K224" s="27">
        <f t="shared" si="30"/>
        <v>10.4125</v>
      </c>
      <c r="L224" s="27">
        <f t="shared" si="31"/>
        <v>10.4125</v>
      </c>
      <c r="M224" s="26">
        <f>(INDEX(pesos!A:B,MATCH(L224,pesos!A:A,1),2))</f>
        <v>16200</v>
      </c>
      <c r="N224" s="26">
        <f>+R224*'COSTOS VARIOS'!$O$1</f>
        <v>227784.35</v>
      </c>
      <c r="O224" s="26">
        <f>+R224*'COSTOS VARIOS'!$O$2</f>
        <v>4915.3465000000006</v>
      </c>
      <c r="P224" s="26">
        <f>+R224*'COSTOS VARIOS'!$O$3</f>
        <v>17982.974999999999</v>
      </c>
      <c r="Q224" s="26">
        <v>1</v>
      </c>
      <c r="R224" s="26">
        <f t="shared" si="32"/>
        <v>1198865</v>
      </c>
      <c r="S224" s="25">
        <f t="shared" si="33"/>
        <v>1985727.6715000002</v>
      </c>
      <c r="T224" s="28">
        <f t="shared" si="34"/>
        <v>0.30929333227051203</v>
      </c>
      <c r="U224" s="29">
        <f t="shared" si="35"/>
        <v>2599900</v>
      </c>
      <c r="V224" s="26">
        <f>+INDEX('LISTA DE PRECIOS EKM '!A:K,MATCH('Precios ML'!B224,'LISTA DE PRECIOS EKM '!A:A,0),8)</f>
        <v>2599900</v>
      </c>
      <c r="W224" s="26">
        <f t="shared" si="36"/>
        <v>2599900</v>
      </c>
      <c r="X224" s="26">
        <f t="shared" si="37"/>
        <v>0</v>
      </c>
      <c r="Y224" s="26"/>
      <c r="Z224" s="26">
        <f t="shared" si="38"/>
        <v>2599900</v>
      </c>
      <c r="AA224" s="30">
        <f t="shared" si="39"/>
        <v>1.168634500131374</v>
      </c>
    </row>
    <row r="225" spans="1:27">
      <c r="A225" s="20" t="s">
        <v>5289</v>
      </c>
      <c r="B225" s="20" t="s">
        <v>5290</v>
      </c>
      <c r="C225" s="25">
        <v>1198865</v>
      </c>
      <c r="D225" s="22">
        <v>85</v>
      </c>
      <c r="E225" s="22">
        <v>49</v>
      </c>
      <c r="F225" s="22">
        <v>40</v>
      </c>
      <c r="G225" s="22">
        <v>16000</v>
      </c>
      <c r="H225" s="22" t="s">
        <v>5088</v>
      </c>
      <c r="I225" s="26">
        <f>+IF(H225='COSTOS VARIOS'!$C$1,'COSTOS VARIOS'!$C$2*'Precios ML'!V225,'COSTOS VARIOS'!$B$2*'Precios ML'!V225)</f>
        <v>519980</v>
      </c>
      <c r="J225" s="22">
        <v>0</v>
      </c>
      <c r="K225" s="27">
        <f t="shared" si="30"/>
        <v>10.4125</v>
      </c>
      <c r="L225" s="27">
        <f t="shared" si="31"/>
        <v>10.4125</v>
      </c>
      <c r="M225" s="26">
        <f>(INDEX(pesos!A:B,MATCH(L225,pesos!A:A,1),2))</f>
        <v>16200</v>
      </c>
      <c r="N225" s="26">
        <f>+R225*'COSTOS VARIOS'!$O$1</f>
        <v>227784.35</v>
      </c>
      <c r="O225" s="26">
        <f>+R225*'COSTOS VARIOS'!$O$2</f>
        <v>4915.3465000000006</v>
      </c>
      <c r="P225" s="26">
        <f>+R225*'COSTOS VARIOS'!$O$3</f>
        <v>17982.974999999999</v>
      </c>
      <c r="Q225" s="26">
        <v>1</v>
      </c>
      <c r="R225" s="26">
        <f t="shared" si="32"/>
        <v>1198865</v>
      </c>
      <c r="S225" s="25">
        <f t="shared" si="33"/>
        <v>1985727.6715000002</v>
      </c>
      <c r="T225" s="28">
        <f t="shared" si="34"/>
        <v>0.30929333227051203</v>
      </c>
      <c r="U225" s="29">
        <f t="shared" si="35"/>
        <v>2599900</v>
      </c>
      <c r="V225" s="26">
        <f>+INDEX('LISTA DE PRECIOS EKM '!A:K,MATCH('Precios ML'!B225,'LISTA DE PRECIOS EKM '!A:A,0),8)</f>
        <v>2599900</v>
      </c>
      <c r="W225" s="26">
        <f t="shared" si="36"/>
        <v>2599900</v>
      </c>
      <c r="X225" s="26">
        <f t="shared" si="37"/>
        <v>0</v>
      </c>
      <c r="Y225" s="26"/>
      <c r="Z225" s="26">
        <f t="shared" si="38"/>
        <v>2599900</v>
      </c>
      <c r="AA225" s="30">
        <f t="shared" si="39"/>
        <v>1.168634500131374</v>
      </c>
    </row>
    <row r="226" spans="1:27">
      <c r="A226" s="20" t="s">
        <v>5289</v>
      </c>
      <c r="B226" s="20" t="s">
        <v>5290</v>
      </c>
      <c r="C226" s="25">
        <v>1198865</v>
      </c>
      <c r="D226" s="22">
        <v>85</v>
      </c>
      <c r="E226" s="22">
        <v>49</v>
      </c>
      <c r="F226" s="22">
        <v>40</v>
      </c>
      <c r="G226" s="22">
        <v>16000</v>
      </c>
      <c r="H226" s="22" t="s">
        <v>5088</v>
      </c>
      <c r="I226" s="26">
        <f>+IF(H226='COSTOS VARIOS'!$C$1,'COSTOS VARIOS'!$C$2*'Precios ML'!V226,'COSTOS VARIOS'!$B$2*'Precios ML'!V226)</f>
        <v>519980</v>
      </c>
      <c r="J226" s="22">
        <v>0</v>
      </c>
      <c r="K226" s="27">
        <f t="shared" si="30"/>
        <v>10.4125</v>
      </c>
      <c r="L226" s="27">
        <f t="shared" si="31"/>
        <v>10.4125</v>
      </c>
      <c r="M226" s="26">
        <f>(INDEX(pesos!A:B,MATCH(L226,pesos!A:A,1),2))</f>
        <v>16200</v>
      </c>
      <c r="N226" s="26">
        <f>+R226*'COSTOS VARIOS'!$O$1</f>
        <v>227784.35</v>
      </c>
      <c r="O226" s="26">
        <f>+R226*'COSTOS VARIOS'!$O$2</f>
        <v>4915.3465000000006</v>
      </c>
      <c r="P226" s="26">
        <f>+R226*'COSTOS VARIOS'!$O$3</f>
        <v>17982.974999999999</v>
      </c>
      <c r="Q226" s="26">
        <v>1</v>
      </c>
      <c r="R226" s="26">
        <f t="shared" si="32"/>
        <v>1198865</v>
      </c>
      <c r="S226" s="25">
        <f t="shared" si="33"/>
        <v>1985727.6715000002</v>
      </c>
      <c r="T226" s="28">
        <f t="shared" si="34"/>
        <v>0.30929333227051203</v>
      </c>
      <c r="U226" s="29">
        <f t="shared" si="35"/>
        <v>2599900</v>
      </c>
      <c r="V226" s="26">
        <f>+INDEX('LISTA DE PRECIOS EKM '!A:K,MATCH('Precios ML'!B226,'LISTA DE PRECIOS EKM '!A:A,0),8)</f>
        <v>2599900</v>
      </c>
      <c r="W226" s="26">
        <f t="shared" si="36"/>
        <v>2599900</v>
      </c>
      <c r="X226" s="26">
        <f t="shared" si="37"/>
        <v>0</v>
      </c>
      <c r="Y226" s="26"/>
      <c r="Z226" s="26">
        <f t="shared" si="38"/>
        <v>2599900</v>
      </c>
      <c r="AA226" s="30">
        <f t="shared" si="39"/>
        <v>1.168634500131374</v>
      </c>
    </row>
    <row r="227" spans="1:27">
      <c r="A227" s="20" t="s">
        <v>5291</v>
      </c>
      <c r="B227" s="20" t="s">
        <v>5292</v>
      </c>
      <c r="C227" s="25">
        <v>1500000</v>
      </c>
      <c r="D227" s="22">
        <v>85</v>
      </c>
      <c r="E227" s="22">
        <v>49</v>
      </c>
      <c r="F227" s="22">
        <v>40</v>
      </c>
      <c r="G227" s="22">
        <v>16000</v>
      </c>
      <c r="H227" s="22" t="s">
        <v>5088</v>
      </c>
      <c r="I227" s="26">
        <f>+IF(H227='COSTOS VARIOS'!$C$1,'COSTOS VARIOS'!$C$2*'Precios ML'!V227,'COSTOS VARIOS'!$B$2*'Precios ML'!V227)</f>
        <v>519980</v>
      </c>
      <c r="J227" s="22">
        <v>0</v>
      </c>
      <c r="K227" s="27">
        <f t="shared" si="30"/>
        <v>10.4125</v>
      </c>
      <c r="L227" s="27">
        <f t="shared" si="31"/>
        <v>10.4125</v>
      </c>
      <c r="M227" s="26">
        <f>(INDEX(pesos!A:B,MATCH(L227,pesos!A:A,1),2))</f>
        <v>16200</v>
      </c>
      <c r="N227" s="26">
        <f>+R227*'COSTOS VARIOS'!$O$1</f>
        <v>285000</v>
      </c>
      <c r="O227" s="26">
        <f>+R227*'COSTOS VARIOS'!$O$2</f>
        <v>6150.0000000000009</v>
      </c>
      <c r="P227" s="26">
        <f>+R227*'COSTOS VARIOS'!$O$3</f>
        <v>22500</v>
      </c>
      <c r="Q227" s="26">
        <v>1</v>
      </c>
      <c r="R227" s="26">
        <f t="shared" si="32"/>
        <v>1500000</v>
      </c>
      <c r="S227" s="25">
        <f t="shared" si="33"/>
        <v>2349830</v>
      </c>
      <c r="T227" s="28">
        <f t="shared" si="34"/>
        <v>0.10642046445913111</v>
      </c>
      <c r="U227" s="29">
        <f t="shared" si="35"/>
        <v>2599900</v>
      </c>
      <c r="V227" s="26">
        <f>+INDEX('LISTA DE PRECIOS EKM '!A:K,MATCH('Precios ML'!B227,'LISTA DE PRECIOS EKM '!A:A,0),8)</f>
        <v>2599900</v>
      </c>
      <c r="W227" s="26">
        <f t="shared" si="36"/>
        <v>2599900</v>
      </c>
      <c r="X227" s="26">
        <f t="shared" si="37"/>
        <v>0</v>
      </c>
      <c r="Y227" s="26"/>
      <c r="Z227" s="26">
        <f t="shared" si="38"/>
        <v>2599900</v>
      </c>
      <c r="AA227" s="30">
        <f t="shared" si="39"/>
        <v>0.73326666666666673</v>
      </c>
    </row>
    <row r="228" spans="1:27">
      <c r="A228" s="20" t="s">
        <v>5291</v>
      </c>
      <c r="B228" s="20" t="s">
        <v>5292</v>
      </c>
      <c r="C228" s="25">
        <v>1500000</v>
      </c>
      <c r="D228" s="22">
        <v>85</v>
      </c>
      <c r="E228" s="22">
        <v>49</v>
      </c>
      <c r="F228" s="22">
        <v>40</v>
      </c>
      <c r="G228" s="22">
        <v>16000</v>
      </c>
      <c r="H228" s="22" t="s">
        <v>5088</v>
      </c>
      <c r="I228" s="26">
        <f>+IF(H228='COSTOS VARIOS'!$C$1,'COSTOS VARIOS'!$C$2*'Precios ML'!V228,'COSTOS VARIOS'!$B$2*'Precios ML'!V228)</f>
        <v>519980</v>
      </c>
      <c r="J228" s="22">
        <v>0</v>
      </c>
      <c r="K228" s="27">
        <f t="shared" si="30"/>
        <v>10.4125</v>
      </c>
      <c r="L228" s="27">
        <f t="shared" si="31"/>
        <v>10.4125</v>
      </c>
      <c r="M228" s="26">
        <f>(INDEX(pesos!A:B,MATCH(L228,pesos!A:A,1),2))</f>
        <v>16200</v>
      </c>
      <c r="N228" s="26">
        <f>+R228*'COSTOS VARIOS'!$O$1</f>
        <v>285000</v>
      </c>
      <c r="O228" s="26">
        <f>+R228*'COSTOS VARIOS'!$O$2</f>
        <v>6150.0000000000009</v>
      </c>
      <c r="P228" s="26">
        <f>+R228*'COSTOS VARIOS'!$O$3</f>
        <v>22500</v>
      </c>
      <c r="Q228" s="26">
        <v>1</v>
      </c>
      <c r="R228" s="26">
        <f t="shared" si="32"/>
        <v>1500000</v>
      </c>
      <c r="S228" s="25">
        <f t="shared" si="33"/>
        <v>2349830</v>
      </c>
      <c r="T228" s="28">
        <f t="shared" si="34"/>
        <v>0.10642046445913111</v>
      </c>
      <c r="U228" s="29">
        <f t="shared" si="35"/>
        <v>2599900</v>
      </c>
      <c r="V228" s="26">
        <f>+INDEX('LISTA DE PRECIOS EKM '!A:K,MATCH('Precios ML'!B228,'LISTA DE PRECIOS EKM '!A:A,0),8)</f>
        <v>2599900</v>
      </c>
      <c r="W228" s="26">
        <f t="shared" si="36"/>
        <v>2599900</v>
      </c>
      <c r="X228" s="26">
        <f t="shared" si="37"/>
        <v>0</v>
      </c>
      <c r="Y228" s="26"/>
      <c r="Z228" s="26">
        <f t="shared" si="38"/>
        <v>2599900</v>
      </c>
      <c r="AA228" s="30">
        <f t="shared" si="39"/>
        <v>0.73326666666666673</v>
      </c>
    </row>
    <row r="229" spans="1:27">
      <c r="A229" s="20" t="s">
        <v>5293</v>
      </c>
      <c r="B229" s="20" t="s">
        <v>5294</v>
      </c>
      <c r="C229" s="25">
        <v>1500000</v>
      </c>
      <c r="D229" s="22">
        <v>85</v>
      </c>
      <c r="E229" s="22">
        <v>49</v>
      </c>
      <c r="F229" s="22">
        <v>40</v>
      </c>
      <c r="G229" s="22">
        <v>16000</v>
      </c>
      <c r="H229" s="22" t="s">
        <v>5088</v>
      </c>
      <c r="I229" s="26">
        <f>+IF(H229='COSTOS VARIOS'!$C$1,'COSTOS VARIOS'!$C$2*'Precios ML'!V229,'COSTOS VARIOS'!$B$2*'Precios ML'!V229)</f>
        <v>519980</v>
      </c>
      <c r="J229" s="22">
        <v>0</v>
      </c>
      <c r="K229" s="27">
        <f t="shared" si="30"/>
        <v>10.4125</v>
      </c>
      <c r="L229" s="27">
        <f t="shared" si="31"/>
        <v>10.4125</v>
      </c>
      <c r="M229" s="26">
        <f>(INDEX(pesos!A:B,MATCH(L229,pesos!A:A,1),2))</f>
        <v>16200</v>
      </c>
      <c r="N229" s="26">
        <f>+R229*'COSTOS VARIOS'!$O$1</f>
        <v>285000</v>
      </c>
      <c r="O229" s="26">
        <f>+R229*'COSTOS VARIOS'!$O$2</f>
        <v>6150.0000000000009</v>
      </c>
      <c r="P229" s="26">
        <f>+R229*'COSTOS VARIOS'!$O$3</f>
        <v>22500</v>
      </c>
      <c r="Q229" s="26">
        <v>1</v>
      </c>
      <c r="R229" s="26">
        <f t="shared" si="32"/>
        <v>1500000</v>
      </c>
      <c r="S229" s="25">
        <f t="shared" si="33"/>
        <v>2349830</v>
      </c>
      <c r="T229" s="28">
        <f t="shared" si="34"/>
        <v>0.10642046445913111</v>
      </c>
      <c r="U229" s="29">
        <f t="shared" si="35"/>
        <v>2599900</v>
      </c>
      <c r="V229" s="26">
        <f>+INDEX('LISTA DE PRECIOS EKM '!A:K,MATCH('Precios ML'!B229,'LISTA DE PRECIOS EKM '!A:A,0),8)</f>
        <v>2599900</v>
      </c>
      <c r="W229" s="26">
        <f t="shared" si="36"/>
        <v>2599900</v>
      </c>
      <c r="X229" s="26">
        <f t="shared" si="37"/>
        <v>0</v>
      </c>
      <c r="Y229" s="26"/>
      <c r="Z229" s="26">
        <f t="shared" si="38"/>
        <v>2599900</v>
      </c>
      <c r="AA229" s="30">
        <f t="shared" si="39"/>
        <v>0.73326666666666673</v>
      </c>
    </row>
    <row r="230" spans="1:27">
      <c r="A230" s="20" t="s">
        <v>5293</v>
      </c>
      <c r="B230" s="20" t="s">
        <v>5294</v>
      </c>
      <c r="C230" s="25">
        <v>1500000</v>
      </c>
      <c r="D230" s="22">
        <v>85</v>
      </c>
      <c r="E230" s="22">
        <v>49</v>
      </c>
      <c r="F230" s="22">
        <v>40</v>
      </c>
      <c r="G230" s="22">
        <v>16000</v>
      </c>
      <c r="H230" s="22" t="s">
        <v>5088</v>
      </c>
      <c r="I230" s="26">
        <f>+IF(H230='COSTOS VARIOS'!$C$1,'COSTOS VARIOS'!$C$2*'Precios ML'!V230,'COSTOS VARIOS'!$B$2*'Precios ML'!V230)</f>
        <v>519980</v>
      </c>
      <c r="J230" s="22">
        <v>0</v>
      </c>
      <c r="K230" s="27">
        <f t="shared" si="30"/>
        <v>10.4125</v>
      </c>
      <c r="L230" s="27">
        <f t="shared" si="31"/>
        <v>10.4125</v>
      </c>
      <c r="M230" s="26">
        <f>(INDEX(pesos!A:B,MATCH(L230,pesos!A:A,1),2))</f>
        <v>16200</v>
      </c>
      <c r="N230" s="26">
        <f>+R230*'COSTOS VARIOS'!$O$1</f>
        <v>285000</v>
      </c>
      <c r="O230" s="26">
        <f>+R230*'COSTOS VARIOS'!$O$2</f>
        <v>6150.0000000000009</v>
      </c>
      <c r="P230" s="26">
        <f>+R230*'COSTOS VARIOS'!$O$3</f>
        <v>22500</v>
      </c>
      <c r="Q230" s="26">
        <v>1</v>
      </c>
      <c r="R230" s="26">
        <f t="shared" si="32"/>
        <v>1500000</v>
      </c>
      <c r="S230" s="25">
        <f t="shared" si="33"/>
        <v>2349830</v>
      </c>
      <c r="T230" s="28">
        <f t="shared" si="34"/>
        <v>0.10642046445913111</v>
      </c>
      <c r="U230" s="29">
        <f t="shared" si="35"/>
        <v>2599900</v>
      </c>
      <c r="V230" s="26">
        <f>+INDEX('LISTA DE PRECIOS EKM '!A:K,MATCH('Precios ML'!B230,'LISTA DE PRECIOS EKM '!A:A,0),8)</f>
        <v>2599900</v>
      </c>
      <c r="W230" s="26">
        <f t="shared" si="36"/>
        <v>2599900</v>
      </c>
      <c r="X230" s="26">
        <f t="shared" si="37"/>
        <v>0</v>
      </c>
      <c r="Y230" s="26"/>
      <c r="Z230" s="26">
        <f t="shared" si="38"/>
        <v>2599900</v>
      </c>
      <c r="AA230" s="30">
        <f t="shared" si="39"/>
        <v>0.73326666666666673</v>
      </c>
    </row>
    <row r="231" spans="1:27">
      <c r="A231" s="20" t="s">
        <v>5295</v>
      </c>
      <c r="B231" s="20" t="s">
        <v>5296</v>
      </c>
      <c r="C231" s="25">
        <v>1500000</v>
      </c>
      <c r="D231" s="22">
        <v>85</v>
      </c>
      <c r="E231" s="22">
        <v>49</v>
      </c>
      <c r="F231" s="22">
        <v>40</v>
      </c>
      <c r="G231" s="22">
        <v>16000</v>
      </c>
      <c r="H231" s="22" t="s">
        <v>5088</v>
      </c>
      <c r="I231" s="26">
        <f>+IF(H231='COSTOS VARIOS'!$C$1,'COSTOS VARIOS'!$C$2*'Precios ML'!V231,'COSTOS VARIOS'!$B$2*'Precios ML'!V231)</f>
        <v>519980</v>
      </c>
      <c r="J231" s="22">
        <v>0</v>
      </c>
      <c r="K231" s="27">
        <f t="shared" si="30"/>
        <v>10.4125</v>
      </c>
      <c r="L231" s="27">
        <f t="shared" si="31"/>
        <v>10.4125</v>
      </c>
      <c r="M231" s="26">
        <f>(INDEX(pesos!A:B,MATCH(L231,pesos!A:A,1),2))</f>
        <v>16200</v>
      </c>
      <c r="N231" s="26">
        <f>+R231*'COSTOS VARIOS'!$O$1</f>
        <v>285000</v>
      </c>
      <c r="O231" s="26">
        <f>+R231*'COSTOS VARIOS'!$O$2</f>
        <v>6150.0000000000009</v>
      </c>
      <c r="P231" s="26">
        <f>+R231*'COSTOS VARIOS'!$O$3</f>
        <v>22500</v>
      </c>
      <c r="Q231" s="26">
        <v>1</v>
      </c>
      <c r="R231" s="26">
        <f t="shared" si="32"/>
        <v>1500000</v>
      </c>
      <c r="S231" s="25">
        <f t="shared" si="33"/>
        <v>2349830</v>
      </c>
      <c r="T231" s="28">
        <f t="shared" si="34"/>
        <v>0.10642046445913111</v>
      </c>
      <c r="U231" s="29">
        <f t="shared" si="35"/>
        <v>2599900</v>
      </c>
      <c r="V231" s="26">
        <f>+INDEX('LISTA DE PRECIOS EKM '!A:K,MATCH('Precios ML'!B231,'LISTA DE PRECIOS EKM '!A:A,0),8)</f>
        <v>2599900</v>
      </c>
      <c r="W231" s="26">
        <f t="shared" si="36"/>
        <v>2599900</v>
      </c>
      <c r="X231" s="26">
        <f t="shared" si="37"/>
        <v>0</v>
      </c>
      <c r="Y231" s="26"/>
      <c r="Z231" s="26">
        <f t="shared" si="38"/>
        <v>2599900</v>
      </c>
      <c r="AA231" s="30">
        <f t="shared" si="39"/>
        <v>0.73326666666666673</v>
      </c>
    </row>
    <row r="232" spans="1:27">
      <c r="A232" s="20" t="s">
        <v>5295</v>
      </c>
      <c r="B232" s="20" t="s">
        <v>5296</v>
      </c>
      <c r="C232" s="25">
        <v>1500000</v>
      </c>
      <c r="D232" s="22">
        <v>85</v>
      </c>
      <c r="E232" s="22">
        <v>49</v>
      </c>
      <c r="F232" s="22">
        <v>40</v>
      </c>
      <c r="G232" s="22">
        <v>16000</v>
      </c>
      <c r="H232" s="22" t="s">
        <v>5088</v>
      </c>
      <c r="I232" s="26">
        <f>+IF(H232='COSTOS VARIOS'!$C$1,'COSTOS VARIOS'!$C$2*'Precios ML'!V232,'COSTOS VARIOS'!$B$2*'Precios ML'!V232)</f>
        <v>519980</v>
      </c>
      <c r="J232" s="22">
        <v>0</v>
      </c>
      <c r="K232" s="27">
        <f t="shared" si="30"/>
        <v>10.4125</v>
      </c>
      <c r="L232" s="27">
        <f t="shared" si="31"/>
        <v>10.4125</v>
      </c>
      <c r="M232" s="26">
        <f>(INDEX(pesos!A:B,MATCH(L232,pesos!A:A,1),2))</f>
        <v>16200</v>
      </c>
      <c r="N232" s="26">
        <f>+R232*'COSTOS VARIOS'!$O$1</f>
        <v>285000</v>
      </c>
      <c r="O232" s="26">
        <f>+R232*'COSTOS VARIOS'!$O$2</f>
        <v>6150.0000000000009</v>
      </c>
      <c r="P232" s="26">
        <f>+R232*'COSTOS VARIOS'!$O$3</f>
        <v>22500</v>
      </c>
      <c r="Q232" s="26">
        <v>1</v>
      </c>
      <c r="R232" s="26">
        <f t="shared" si="32"/>
        <v>1500000</v>
      </c>
      <c r="S232" s="25">
        <f t="shared" si="33"/>
        <v>2349830</v>
      </c>
      <c r="T232" s="28">
        <f t="shared" si="34"/>
        <v>0.10642046445913111</v>
      </c>
      <c r="U232" s="29">
        <f t="shared" si="35"/>
        <v>2599900</v>
      </c>
      <c r="V232" s="26">
        <f>+INDEX('LISTA DE PRECIOS EKM '!A:K,MATCH('Precios ML'!B232,'LISTA DE PRECIOS EKM '!A:A,0),8)</f>
        <v>2599900</v>
      </c>
      <c r="W232" s="26">
        <f t="shared" si="36"/>
        <v>2599900</v>
      </c>
      <c r="X232" s="26">
        <f t="shared" si="37"/>
        <v>0</v>
      </c>
      <c r="Y232" s="26"/>
      <c r="Z232" s="26">
        <f t="shared" si="38"/>
        <v>2599900</v>
      </c>
      <c r="AA232" s="30">
        <f t="shared" si="39"/>
        <v>0.73326666666666673</v>
      </c>
    </row>
    <row r="233" spans="1:27">
      <c r="A233" s="20" t="s">
        <v>5297</v>
      </c>
      <c r="B233" s="20" t="s">
        <v>5298</v>
      </c>
      <c r="C233" s="25">
        <v>1500000</v>
      </c>
      <c r="D233" s="22">
        <v>85</v>
      </c>
      <c r="E233" s="22">
        <v>49</v>
      </c>
      <c r="F233" s="22">
        <v>40</v>
      </c>
      <c r="G233" s="22">
        <v>16000</v>
      </c>
      <c r="H233" s="22" t="s">
        <v>5088</v>
      </c>
      <c r="I233" s="26">
        <f>+IF(H233='COSTOS VARIOS'!$C$1,'COSTOS VARIOS'!$C$2*'Precios ML'!V233,'COSTOS VARIOS'!$B$2*'Precios ML'!V233)</f>
        <v>519980</v>
      </c>
      <c r="J233" s="22">
        <v>0</v>
      </c>
      <c r="K233" s="27">
        <f t="shared" si="30"/>
        <v>10.4125</v>
      </c>
      <c r="L233" s="27">
        <f t="shared" si="31"/>
        <v>10.4125</v>
      </c>
      <c r="M233" s="26">
        <f>(INDEX(pesos!A:B,MATCH(L233,pesos!A:A,1),2))</f>
        <v>16200</v>
      </c>
      <c r="N233" s="26">
        <f>+R233*'COSTOS VARIOS'!$O$1</f>
        <v>285000</v>
      </c>
      <c r="O233" s="26">
        <f>+R233*'COSTOS VARIOS'!$O$2</f>
        <v>6150.0000000000009</v>
      </c>
      <c r="P233" s="26">
        <f>+R233*'COSTOS VARIOS'!$O$3</f>
        <v>22500</v>
      </c>
      <c r="Q233" s="26">
        <v>1</v>
      </c>
      <c r="R233" s="26">
        <f t="shared" si="32"/>
        <v>1500000</v>
      </c>
      <c r="S233" s="25">
        <f t="shared" si="33"/>
        <v>2349830</v>
      </c>
      <c r="T233" s="28">
        <f t="shared" si="34"/>
        <v>0.10642046445913111</v>
      </c>
      <c r="U233" s="29">
        <f t="shared" si="35"/>
        <v>2599900</v>
      </c>
      <c r="V233" s="26">
        <f>+INDEX('LISTA DE PRECIOS EKM '!A:K,MATCH('Precios ML'!B233,'LISTA DE PRECIOS EKM '!A:A,0),8)</f>
        <v>2599900</v>
      </c>
      <c r="W233" s="26">
        <f t="shared" si="36"/>
        <v>2599900</v>
      </c>
      <c r="X233" s="26">
        <f t="shared" si="37"/>
        <v>0</v>
      </c>
      <c r="Y233" s="26"/>
      <c r="Z233" s="26">
        <f t="shared" si="38"/>
        <v>2599900</v>
      </c>
      <c r="AA233" s="30">
        <f t="shared" si="39"/>
        <v>0.73326666666666673</v>
      </c>
    </row>
    <row r="234" spans="1:27">
      <c r="A234" s="20" t="s">
        <v>5297</v>
      </c>
      <c r="B234" s="20" t="s">
        <v>5298</v>
      </c>
      <c r="C234" s="25">
        <v>1500000</v>
      </c>
      <c r="D234" s="22">
        <v>85</v>
      </c>
      <c r="E234" s="22">
        <v>49</v>
      </c>
      <c r="F234" s="22">
        <v>40</v>
      </c>
      <c r="G234" s="22">
        <v>16000</v>
      </c>
      <c r="H234" s="22" t="s">
        <v>5088</v>
      </c>
      <c r="I234" s="26">
        <f>+IF(H234='COSTOS VARIOS'!$C$1,'COSTOS VARIOS'!$C$2*'Precios ML'!V234,'COSTOS VARIOS'!$B$2*'Precios ML'!V234)</f>
        <v>519980</v>
      </c>
      <c r="J234" s="22">
        <v>0</v>
      </c>
      <c r="K234" s="27">
        <f t="shared" si="30"/>
        <v>10.4125</v>
      </c>
      <c r="L234" s="27">
        <f t="shared" si="31"/>
        <v>10.4125</v>
      </c>
      <c r="M234" s="26">
        <f>(INDEX(pesos!A:B,MATCH(L234,pesos!A:A,1),2))</f>
        <v>16200</v>
      </c>
      <c r="N234" s="26">
        <f>+R234*'COSTOS VARIOS'!$O$1</f>
        <v>285000</v>
      </c>
      <c r="O234" s="26">
        <f>+R234*'COSTOS VARIOS'!$O$2</f>
        <v>6150.0000000000009</v>
      </c>
      <c r="P234" s="26">
        <f>+R234*'COSTOS VARIOS'!$O$3</f>
        <v>22500</v>
      </c>
      <c r="Q234" s="26">
        <v>1</v>
      </c>
      <c r="R234" s="26">
        <f t="shared" si="32"/>
        <v>1500000</v>
      </c>
      <c r="S234" s="25">
        <f t="shared" si="33"/>
        <v>2349830</v>
      </c>
      <c r="T234" s="28">
        <f t="shared" si="34"/>
        <v>0.10642046445913111</v>
      </c>
      <c r="U234" s="29">
        <f t="shared" si="35"/>
        <v>2599900</v>
      </c>
      <c r="V234" s="26">
        <f>+INDEX('LISTA DE PRECIOS EKM '!A:K,MATCH('Precios ML'!B234,'LISTA DE PRECIOS EKM '!A:A,0),8)</f>
        <v>2599900</v>
      </c>
      <c r="W234" s="26">
        <f t="shared" si="36"/>
        <v>2599900</v>
      </c>
      <c r="X234" s="26">
        <f t="shared" si="37"/>
        <v>0</v>
      </c>
      <c r="Y234" s="26"/>
      <c r="Z234" s="26">
        <f t="shared" si="38"/>
        <v>2599900</v>
      </c>
      <c r="AA234" s="30">
        <f t="shared" si="39"/>
        <v>0.73326666666666673</v>
      </c>
    </row>
    <row r="235" spans="1:27">
      <c r="A235" s="20" t="s">
        <v>5299</v>
      </c>
      <c r="B235" s="20" t="s">
        <v>5300</v>
      </c>
      <c r="C235" s="25">
        <v>1500000</v>
      </c>
      <c r="D235" s="22">
        <v>85</v>
      </c>
      <c r="E235" s="22">
        <v>49</v>
      </c>
      <c r="F235" s="22">
        <v>40</v>
      </c>
      <c r="G235" s="22">
        <v>16000</v>
      </c>
      <c r="H235" s="22" t="s">
        <v>5088</v>
      </c>
      <c r="I235" s="26">
        <f>+IF(H235='COSTOS VARIOS'!$C$1,'COSTOS VARIOS'!$C$2*'Precios ML'!V235,'COSTOS VARIOS'!$B$2*'Precios ML'!V235)</f>
        <v>519980</v>
      </c>
      <c r="J235" s="22">
        <v>0</v>
      </c>
      <c r="K235" s="27">
        <f t="shared" si="30"/>
        <v>10.4125</v>
      </c>
      <c r="L235" s="27">
        <f t="shared" si="31"/>
        <v>10.4125</v>
      </c>
      <c r="M235" s="26">
        <f>(INDEX(pesos!A:B,MATCH(L235,pesos!A:A,1),2))</f>
        <v>16200</v>
      </c>
      <c r="N235" s="26">
        <f>+R235*'COSTOS VARIOS'!$O$1</f>
        <v>285000</v>
      </c>
      <c r="O235" s="26">
        <f>+R235*'COSTOS VARIOS'!$O$2</f>
        <v>6150.0000000000009</v>
      </c>
      <c r="P235" s="26">
        <f>+R235*'COSTOS VARIOS'!$O$3</f>
        <v>22500</v>
      </c>
      <c r="Q235" s="26">
        <v>1</v>
      </c>
      <c r="R235" s="26">
        <f t="shared" si="32"/>
        <v>1500000</v>
      </c>
      <c r="S235" s="25">
        <f t="shared" si="33"/>
        <v>2349830</v>
      </c>
      <c r="T235" s="28">
        <f t="shared" si="34"/>
        <v>0.10642046445913111</v>
      </c>
      <c r="U235" s="29">
        <f t="shared" si="35"/>
        <v>2599900</v>
      </c>
      <c r="V235" s="26">
        <f>+INDEX('LISTA DE PRECIOS EKM '!A:K,MATCH('Precios ML'!B235,'LISTA DE PRECIOS EKM '!A:A,0),8)</f>
        <v>2599900</v>
      </c>
      <c r="W235" s="26">
        <f t="shared" si="36"/>
        <v>2599900</v>
      </c>
      <c r="X235" s="26">
        <f t="shared" si="37"/>
        <v>0</v>
      </c>
      <c r="Y235" s="26"/>
      <c r="Z235" s="26">
        <f t="shared" si="38"/>
        <v>2599900</v>
      </c>
      <c r="AA235" s="30">
        <f t="shared" si="39"/>
        <v>0.73326666666666673</v>
      </c>
    </row>
    <row r="236" spans="1:27">
      <c r="A236" s="20" t="s">
        <v>5299</v>
      </c>
      <c r="B236" s="20" t="s">
        <v>5300</v>
      </c>
      <c r="C236" s="25">
        <v>1500000</v>
      </c>
      <c r="D236" s="22">
        <v>85</v>
      </c>
      <c r="E236" s="22">
        <v>49</v>
      </c>
      <c r="F236" s="22">
        <v>40</v>
      </c>
      <c r="G236" s="22">
        <v>16000</v>
      </c>
      <c r="H236" s="22" t="s">
        <v>5088</v>
      </c>
      <c r="I236" s="26">
        <f>+IF(H236='COSTOS VARIOS'!$C$1,'COSTOS VARIOS'!$C$2*'Precios ML'!V236,'COSTOS VARIOS'!$B$2*'Precios ML'!V236)</f>
        <v>519980</v>
      </c>
      <c r="J236" s="22">
        <v>0</v>
      </c>
      <c r="K236" s="27">
        <f t="shared" si="30"/>
        <v>10.4125</v>
      </c>
      <c r="L236" s="27">
        <f t="shared" si="31"/>
        <v>10.4125</v>
      </c>
      <c r="M236" s="26">
        <f>(INDEX(pesos!A:B,MATCH(L236,pesos!A:A,1),2))</f>
        <v>16200</v>
      </c>
      <c r="N236" s="26">
        <f>+R236*'COSTOS VARIOS'!$O$1</f>
        <v>285000</v>
      </c>
      <c r="O236" s="26">
        <f>+R236*'COSTOS VARIOS'!$O$2</f>
        <v>6150.0000000000009</v>
      </c>
      <c r="P236" s="26">
        <f>+R236*'COSTOS VARIOS'!$O$3</f>
        <v>22500</v>
      </c>
      <c r="Q236" s="26">
        <v>1</v>
      </c>
      <c r="R236" s="26">
        <f t="shared" si="32"/>
        <v>1500000</v>
      </c>
      <c r="S236" s="25">
        <f t="shared" si="33"/>
        <v>2349830</v>
      </c>
      <c r="T236" s="28">
        <f t="shared" si="34"/>
        <v>0.10642046445913111</v>
      </c>
      <c r="U236" s="29">
        <f t="shared" si="35"/>
        <v>2599900</v>
      </c>
      <c r="V236" s="26">
        <f>+INDEX('LISTA DE PRECIOS EKM '!A:K,MATCH('Precios ML'!B236,'LISTA DE PRECIOS EKM '!A:A,0),8)</f>
        <v>2599900</v>
      </c>
      <c r="W236" s="26">
        <f t="shared" si="36"/>
        <v>2599900</v>
      </c>
      <c r="X236" s="26">
        <f t="shared" si="37"/>
        <v>0</v>
      </c>
      <c r="Y236" s="26"/>
      <c r="Z236" s="26">
        <f t="shared" si="38"/>
        <v>2599900</v>
      </c>
      <c r="AA236" s="30">
        <f t="shared" si="39"/>
        <v>0.73326666666666673</v>
      </c>
    </row>
    <row r="237" spans="1:27">
      <c r="A237" s="20" t="s">
        <v>5301</v>
      </c>
      <c r="B237" s="20" t="s">
        <v>5302</v>
      </c>
      <c r="C237" s="25">
        <v>1500000</v>
      </c>
      <c r="D237" s="22">
        <v>85</v>
      </c>
      <c r="E237" s="22">
        <v>49</v>
      </c>
      <c r="F237" s="22">
        <v>40</v>
      </c>
      <c r="G237" s="22">
        <v>16000</v>
      </c>
      <c r="H237" s="22" t="s">
        <v>5088</v>
      </c>
      <c r="I237" s="26">
        <f>+IF(H237='COSTOS VARIOS'!$C$1,'COSTOS VARIOS'!$C$2*'Precios ML'!V237,'COSTOS VARIOS'!$B$2*'Precios ML'!V237)</f>
        <v>519980</v>
      </c>
      <c r="J237" s="22">
        <v>0</v>
      </c>
      <c r="K237" s="27">
        <f t="shared" si="30"/>
        <v>10.4125</v>
      </c>
      <c r="L237" s="27">
        <f t="shared" si="31"/>
        <v>10.4125</v>
      </c>
      <c r="M237" s="26">
        <f>(INDEX(pesos!A:B,MATCH(L237,pesos!A:A,1),2))</f>
        <v>16200</v>
      </c>
      <c r="N237" s="26">
        <f>+R237*'COSTOS VARIOS'!$O$1</f>
        <v>285000</v>
      </c>
      <c r="O237" s="26">
        <f>+R237*'COSTOS VARIOS'!$O$2</f>
        <v>6150.0000000000009</v>
      </c>
      <c r="P237" s="26">
        <f>+R237*'COSTOS VARIOS'!$O$3</f>
        <v>22500</v>
      </c>
      <c r="Q237" s="26">
        <v>1</v>
      </c>
      <c r="R237" s="26">
        <f t="shared" si="32"/>
        <v>1500000</v>
      </c>
      <c r="S237" s="25">
        <f t="shared" si="33"/>
        <v>2349830</v>
      </c>
      <c r="T237" s="28">
        <f t="shared" si="34"/>
        <v>0.10642046445913111</v>
      </c>
      <c r="U237" s="29">
        <f t="shared" si="35"/>
        <v>2599900</v>
      </c>
      <c r="V237" s="26">
        <f>+INDEX('LISTA DE PRECIOS EKM '!A:K,MATCH('Precios ML'!B237,'LISTA DE PRECIOS EKM '!A:A,0),8)</f>
        <v>2599900</v>
      </c>
      <c r="W237" s="26">
        <f t="shared" si="36"/>
        <v>2599900</v>
      </c>
      <c r="X237" s="26">
        <f t="shared" si="37"/>
        <v>0</v>
      </c>
      <c r="Y237" s="26"/>
      <c r="Z237" s="26">
        <f t="shared" si="38"/>
        <v>2599900</v>
      </c>
      <c r="AA237" s="30">
        <f t="shared" si="39"/>
        <v>0.73326666666666673</v>
      </c>
    </row>
    <row r="238" spans="1:27">
      <c r="A238" s="20" t="s">
        <v>5301</v>
      </c>
      <c r="B238" s="20" t="s">
        <v>5302</v>
      </c>
      <c r="C238" s="25">
        <v>1500000</v>
      </c>
      <c r="D238" s="22">
        <v>85</v>
      </c>
      <c r="E238" s="22">
        <v>49</v>
      </c>
      <c r="F238" s="22">
        <v>40</v>
      </c>
      <c r="G238" s="22">
        <v>16000</v>
      </c>
      <c r="H238" s="22" t="s">
        <v>5088</v>
      </c>
      <c r="I238" s="26">
        <f>+IF(H238='COSTOS VARIOS'!$C$1,'COSTOS VARIOS'!$C$2*'Precios ML'!V238,'COSTOS VARIOS'!$B$2*'Precios ML'!V238)</f>
        <v>519980</v>
      </c>
      <c r="J238" s="22">
        <v>0</v>
      </c>
      <c r="K238" s="27">
        <f t="shared" si="30"/>
        <v>10.4125</v>
      </c>
      <c r="L238" s="27">
        <f t="shared" si="31"/>
        <v>10.4125</v>
      </c>
      <c r="M238" s="26">
        <f>(INDEX(pesos!A:B,MATCH(L238,pesos!A:A,1),2))</f>
        <v>16200</v>
      </c>
      <c r="N238" s="26">
        <f>+R238*'COSTOS VARIOS'!$O$1</f>
        <v>285000</v>
      </c>
      <c r="O238" s="26">
        <f>+R238*'COSTOS VARIOS'!$O$2</f>
        <v>6150.0000000000009</v>
      </c>
      <c r="P238" s="26">
        <f>+R238*'COSTOS VARIOS'!$O$3</f>
        <v>22500</v>
      </c>
      <c r="Q238" s="26">
        <v>1</v>
      </c>
      <c r="R238" s="26">
        <f t="shared" si="32"/>
        <v>1500000</v>
      </c>
      <c r="S238" s="25">
        <f t="shared" si="33"/>
        <v>2349830</v>
      </c>
      <c r="T238" s="28">
        <f t="shared" si="34"/>
        <v>0.10642046445913111</v>
      </c>
      <c r="U238" s="29">
        <f t="shared" si="35"/>
        <v>2599900</v>
      </c>
      <c r="V238" s="26">
        <f>+INDEX('LISTA DE PRECIOS EKM '!A:K,MATCH('Precios ML'!B238,'LISTA DE PRECIOS EKM '!A:A,0),8)</f>
        <v>2599900</v>
      </c>
      <c r="W238" s="26">
        <f t="shared" si="36"/>
        <v>2599900</v>
      </c>
      <c r="X238" s="26">
        <f t="shared" si="37"/>
        <v>0</v>
      </c>
      <c r="Y238" s="26"/>
      <c r="Z238" s="26">
        <f t="shared" si="38"/>
        <v>2599900</v>
      </c>
      <c r="AA238" s="30">
        <f t="shared" si="39"/>
        <v>0.73326666666666673</v>
      </c>
    </row>
    <row r="239" spans="1:27">
      <c r="A239" s="20" t="s">
        <v>5303</v>
      </c>
      <c r="B239" s="20" t="s">
        <v>5304</v>
      </c>
      <c r="C239" s="25">
        <v>2900000</v>
      </c>
      <c r="D239" s="22">
        <v>85</v>
      </c>
      <c r="E239" s="22">
        <v>49</v>
      </c>
      <c r="F239" s="22">
        <v>40</v>
      </c>
      <c r="G239" s="22">
        <v>16000</v>
      </c>
      <c r="H239" s="22" t="s">
        <v>5088</v>
      </c>
      <c r="I239" s="26">
        <f>+IF(H239='COSTOS VARIOS'!$C$1,'COSTOS VARIOS'!$C$2*'Precios ML'!V239,'COSTOS VARIOS'!$B$2*'Precios ML'!V239)</f>
        <v>1259980</v>
      </c>
      <c r="J239" s="22">
        <v>0</v>
      </c>
      <c r="K239" s="27">
        <f t="shared" si="30"/>
        <v>10.4125</v>
      </c>
      <c r="L239" s="27">
        <f t="shared" si="31"/>
        <v>10.4125</v>
      </c>
      <c r="M239" s="26">
        <f>(INDEX(pesos!A:B,MATCH(L239,pesos!A:A,1),2))</f>
        <v>16200</v>
      </c>
      <c r="N239" s="26">
        <f>+R239*'COSTOS VARIOS'!$O$1</f>
        <v>551000</v>
      </c>
      <c r="O239" s="26">
        <f>+R239*'COSTOS VARIOS'!$O$2</f>
        <v>11890.000000000002</v>
      </c>
      <c r="P239" s="26">
        <f>+R239*'COSTOS VARIOS'!$O$3</f>
        <v>43500</v>
      </c>
      <c r="Q239" s="26">
        <v>1</v>
      </c>
      <c r="R239" s="26">
        <f t="shared" si="32"/>
        <v>2900000</v>
      </c>
      <c r="S239" s="25">
        <f t="shared" si="33"/>
        <v>4782570</v>
      </c>
      <c r="T239" s="28">
        <f t="shared" si="34"/>
        <v>0.3172624760327607</v>
      </c>
      <c r="U239" s="29">
        <f t="shared" si="35"/>
        <v>6299900</v>
      </c>
      <c r="V239" s="26">
        <f>+INDEX('LISTA DE PRECIOS EKM '!A:K,MATCH('Precios ML'!B239,'LISTA DE PRECIOS EKM '!A:A,0),8)</f>
        <v>6299900</v>
      </c>
      <c r="W239" s="26">
        <f t="shared" si="36"/>
        <v>6299900</v>
      </c>
      <c r="X239" s="26">
        <f t="shared" si="37"/>
        <v>0</v>
      </c>
      <c r="Y239" s="26"/>
      <c r="Z239" s="26">
        <f t="shared" si="38"/>
        <v>6299900</v>
      </c>
      <c r="AA239" s="30">
        <f t="shared" si="39"/>
        <v>1.1723793103448275</v>
      </c>
    </row>
    <row r="240" spans="1:27">
      <c r="A240" s="20" t="s">
        <v>5303</v>
      </c>
      <c r="B240" s="20" t="s">
        <v>5304</v>
      </c>
      <c r="C240" s="25">
        <v>2900000</v>
      </c>
      <c r="D240" s="22">
        <v>85</v>
      </c>
      <c r="E240" s="22">
        <v>49</v>
      </c>
      <c r="F240" s="22">
        <v>40</v>
      </c>
      <c r="G240" s="22">
        <v>16000</v>
      </c>
      <c r="H240" s="22" t="s">
        <v>5088</v>
      </c>
      <c r="I240" s="26">
        <f>+IF(H240='COSTOS VARIOS'!$C$1,'COSTOS VARIOS'!$C$2*'Precios ML'!V240,'COSTOS VARIOS'!$B$2*'Precios ML'!V240)</f>
        <v>1259980</v>
      </c>
      <c r="J240" s="22">
        <v>0</v>
      </c>
      <c r="K240" s="27">
        <f t="shared" si="30"/>
        <v>10.4125</v>
      </c>
      <c r="L240" s="27">
        <f t="shared" si="31"/>
        <v>10.4125</v>
      </c>
      <c r="M240" s="26">
        <f>(INDEX(pesos!A:B,MATCH(L240,pesos!A:A,1),2))</f>
        <v>16200</v>
      </c>
      <c r="N240" s="26">
        <f>+R240*'COSTOS VARIOS'!$O$1</f>
        <v>551000</v>
      </c>
      <c r="O240" s="26">
        <f>+R240*'COSTOS VARIOS'!$O$2</f>
        <v>11890.000000000002</v>
      </c>
      <c r="P240" s="26">
        <f>+R240*'COSTOS VARIOS'!$O$3</f>
        <v>43500</v>
      </c>
      <c r="Q240" s="26">
        <v>1</v>
      </c>
      <c r="R240" s="26">
        <f t="shared" si="32"/>
        <v>2900000</v>
      </c>
      <c r="S240" s="25">
        <f t="shared" si="33"/>
        <v>4782570</v>
      </c>
      <c r="T240" s="28">
        <f t="shared" si="34"/>
        <v>0.3172624760327607</v>
      </c>
      <c r="U240" s="29">
        <f t="shared" si="35"/>
        <v>6299900</v>
      </c>
      <c r="V240" s="26">
        <f>+INDEX('LISTA DE PRECIOS EKM '!A:K,MATCH('Precios ML'!B240,'LISTA DE PRECIOS EKM '!A:A,0),8)</f>
        <v>6299900</v>
      </c>
      <c r="W240" s="26">
        <f t="shared" si="36"/>
        <v>6299900</v>
      </c>
      <c r="X240" s="26">
        <f t="shared" si="37"/>
        <v>0</v>
      </c>
      <c r="Y240" s="26"/>
      <c r="Z240" s="26">
        <f t="shared" si="38"/>
        <v>6299900</v>
      </c>
      <c r="AA240" s="30">
        <f t="shared" si="39"/>
        <v>1.1723793103448275</v>
      </c>
    </row>
    <row r="241" spans="1:27">
      <c r="A241" s="20" t="s">
        <v>5305</v>
      </c>
      <c r="B241" s="20" t="s">
        <v>5306</v>
      </c>
      <c r="C241" s="25">
        <v>2950000</v>
      </c>
      <c r="D241" s="22">
        <v>85</v>
      </c>
      <c r="E241" s="22">
        <v>49</v>
      </c>
      <c r="F241" s="22">
        <v>40</v>
      </c>
      <c r="G241" s="22">
        <v>16000</v>
      </c>
      <c r="H241" s="22" t="s">
        <v>5088</v>
      </c>
      <c r="I241" s="26">
        <f>+IF(H241='COSTOS VARIOS'!$C$1,'COSTOS VARIOS'!$C$2*'Precios ML'!V241,'COSTOS VARIOS'!$B$2*'Precios ML'!V241)</f>
        <v>1267980</v>
      </c>
      <c r="J241" s="22">
        <v>0</v>
      </c>
      <c r="K241" s="27">
        <f t="shared" si="30"/>
        <v>10.4125</v>
      </c>
      <c r="L241" s="27">
        <f t="shared" si="31"/>
        <v>10.4125</v>
      </c>
      <c r="M241" s="26">
        <f>(INDEX(pesos!A:B,MATCH(L241,pesos!A:A,1),2))</f>
        <v>16200</v>
      </c>
      <c r="N241" s="26">
        <f>+R241*'COSTOS VARIOS'!$O$1</f>
        <v>560500</v>
      </c>
      <c r="O241" s="26">
        <f>+R241*'COSTOS VARIOS'!$O$2</f>
        <v>12095.000000000002</v>
      </c>
      <c r="P241" s="26">
        <f>+R241*'COSTOS VARIOS'!$O$3</f>
        <v>44250</v>
      </c>
      <c r="Q241" s="26">
        <v>1</v>
      </c>
      <c r="R241" s="26">
        <f t="shared" si="32"/>
        <v>2950000</v>
      </c>
      <c r="S241" s="25">
        <f t="shared" si="33"/>
        <v>4851025</v>
      </c>
      <c r="T241" s="28">
        <f t="shared" si="34"/>
        <v>0.30691967161579248</v>
      </c>
      <c r="U241" s="29">
        <f t="shared" si="35"/>
        <v>6339900</v>
      </c>
      <c r="V241" s="26">
        <f>+INDEX('LISTA DE PRECIOS EKM '!A:K,MATCH('Precios ML'!B241,'LISTA DE PRECIOS EKM '!A:A,0),8)</f>
        <v>6339900</v>
      </c>
      <c r="W241" s="26">
        <f t="shared" si="36"/>
        <v>6339900</v>
      </c>
      <c r="X241" s="26">
        <f t="shared" si="37"/>
        <v>0</v>
      </c>
      <c r="Y241" s="26"/>
      <c r="Z241" s="26">
        <f t="shared" si="38"/>
        <v>6339900</v>
      </c>
      <c r="AA241" s="30">
        <f t="shared" si="39"/>
        <v>1.1491186440677965</v>
      </c>
    </row>
    <row r="242" spans="1:27">
      <c r="A242" s="20" t="s">
        <v>5305</v>
      </c>
      <c r="B242" s="20" t="s">
        <v>5306</v>
      </c>
      <c r="C242" s="25">
        <v>2950000</v>
      </c>
      <c r="D242" s="22">
        <v>85</v>
      </c>
      <c r="E242" s="22">
        <v>49</v>
      </c>
      <c r="F242" s="22">
        <v>40</v>
      </c>
      <c r="G242" s="22">
        <v>16000</v>
      </c>
      <c r="H242" s="22" t="s">
        <v>5088</v>
      </c>
      <c r="I242" s="26">
        <f>+IF(H242='COSTOS VARIOS'!$C$1,'COSTOS VARIOS'!$C$2*'Precios ML'!V242,'COSTOS VARIOS'!$B$2*'Precios ML'!V242)</f>
        <v>1267980</v>
      </c>
      <c r="J242" s="22">
        <v>0</v>
      </c>
      <c r="K242" s="27">
        <f t="shared" si="30"/>
        <v>10.4125</v>
      </c>
      <c r="L242" s="27">
        <f t="shared" si="31"/>
        <v>10.4125</v>
      </c>
      <c r="M242" s="26">
        <f>(INDEX(pesos!A:B,MATCH(L242,pesos!A:A,1),2))</f>
        <v>16200</v>
      </c>
      <c r="N242" s="26">
        <f>+R242*'COSTOS VARIOS'!$O$1</f>
        <v>560500</v>
      </c>
      <c r="O242" s="26">
        <f>+R242*'COSTOS VARIOS'!$O$2</f>
        <v>12095.000000000002</v>
      </c>
      <c r="P242" s="26">
        <f>+R242*'COSTOS VARIOS'!$O$3</f>
        <v>44250</v>
      </c>
      <c r="Q242" s="26">
        <v>1</v>
      </c>
      <c r="R242" s="26">
        <f t="shared" si="32"/>
        <v>2950000</v>
      </c>
      <c r="S242" s="25">
        <f t="shared" si="33"/>
        <v>4851025</v>
      </c>
      <c r="T242" s="28">
        <f t="shared" si="34"/>
        <v>0.30691967161579248</v>
      </c>
      <c r="U242" s="29">
        <f t="shared" si="35"/>
        <v>6339900</v>
      </c>
      <c r="V242" s="26">
        <f>+INDEX('LISTA DE PRECIOS EKM '!A:K,MATCH('Precios ML'!B242,'LISTA DE PRECIOS EKM '!A:A,0),8)</f>
        <v>6339900</v>
      </c>
      <c r="W242" s="26">
        <f t="shared" si="36"/>
        <v>6339900</v>
      </c>
      <c r="X242" s="26">
        <f t="shared" si="37"/>
        <v>0</v>
      </c>
      <c r="Y242" s="26"/>
      <c r="Z242" s="26">
        <f t="shared" si="38"/>
        <v>6339900</v>
      </c>
      <c r="AA242" s="30">
        <f t="shared" si="39"/>
        <v>1.1491186440677965</v>
      </c>
    </row>
    <row r="243" spans="1:27">
      <c r="A243" s="20" t="s">
        <v>5307</v>
      </c>
      <c r="B243" s="20" t="s">
        <v>5308</v>
      </c>
      <c r="C243" s="25">
        <v>2950000</v>
      </c>
      <c r="D243" s="22">
        <v>85</v>
      </c>
      <c r="E243" s="22">
        <v>49</v>
      </c>
      <c r="F243" s="22">
        <v>40</v>
      </c>
      <c r="G243" s="22">
        <v>16000</v>
      </c>
      <c r="H243" s="22" t="s">
        <v>5088</v>
      </c>
      <c r="I243" s="26">
        <f>+IF(H243='COSTOS VARIOS'!$C$1,'COSTOS VARIOS'!$C$2*'Precios ML'!V243,'COSTOS VARIOS'!$B$2*'Precios ML'!V243)</f>
        <v>1289980</v>
      </c>
      <c r="J243" s="22">
        <v>0</v>
      </c>
      <c r="K243" s="27">
        <f t="shared" si="30"/>
        <v>10.4125</v>
      </c>
      <c r="L243" s="27">
        <f t="shared" si="31"/>
        <v>10.4125</v>
      </c>
      <c r="M243" s="26">
        <f>(INDEX(pesos!A:B,MATCH(L243,pesos!A:A,1),2))</f>
        <v>16200</v>
      </c>
      <c r="N243" s="26">
        <f>+R243*'COSTOS VARIOS'!$O$1</f>
        <v>560500</v>
      </c>
      <c r="O243" s="26">
        <f>+R243*'COSTOS VARIOS'!$O$2</f>
        <v>12095.000000000002</v>
      </c>
      <c r="P243" s="26">
        <f>+R243*'COSTOS VARIOS'!$O$3</f>
        <v>44250</v>
      </c>
      <c r="Q243" s="26">
        <v>1</v>
      </c>
      <c r="R243" s="26">
        <f t="shared" si="32"/>
        <v>2950000</v>
      </c>
      <c r="S243" s="25">
        <f t="shared" si="33"/>
        <v>4873025</v>
      </c>
      <c r="T243" s="28">
        <f t="shared" si="34"/>
        <v>0.32359263496493451</v>
      </c>
      <c r="U243" s="29">
        <f t="shared" si="35"/>
        <v>6449900</v>
      </c>
      <c r="V243" s="26">
        <f>+INDEX('LISTA DE PRECIOS EKM '!A:K,MATCH('Precios ML'!B243,'LISTA DE PRECIOS EKM '!A:A,0),8)</f>
        <v>6449900</v>
      </c>
      <c r="W243" s="26">
        <f t="shared" si="36"/>
        <v>6449900</v>
      </c>
      <c r="X243" s="26">
        <f t="shared" si="37"/>
        <v>0</v>
      </c>
      <c r="Y243" s="26"/>
      <c r="Z243" s="26">
        <f t="shared" si="38"/>
        <v>6449900</v>
      </c>
      <c r="AA243" s="30">
        <f t="shared" si="39"/>
        <v>1.1864067796610169</v>
      </c>
    </row>
    <row r="244" spans="1:27">
      <c r="A244" s="20" t="s">
        <v>5307</v>
      </c>
      <c r="B244" s="20" t="s">
        <v>5308</v>
      </c>
      <c r="C244" s="25">
        <v>2950000</v>
      </c>
      <c r="D244" s="22">
        <v>85</v>
      </c>
      <c r="E244" s="22">
        <v>49</v>
      </c>
      <c r="F244" s="22">
        <v>40</v>
      </c>
      <c r="G244" s="22">
        <v>16000</v>
      </c>
      <c r="H244" s="22" t="s">
        <v>5088</v>
      </c>
      <c r="I244" s="26">
        <f>+IF(H244='COSTOS VARIOS'!$C$1,'COSTOS VARIOS'!$C$2*'Precios ML'!V244,'COSTOS VARIOS'!$B$2*'Precios ML'!V244)</f>
        <v>1289980</v>
      </c>
      <c r="J244" s="22">
        <v>0</v>
      </c>
      <c r="K244" s="27">
        <f t="shared" si="30"/>
        <v>10.4125</v>
      </c>
      <c r="L244" s="27">
        <f t="shared" si="31"/>
        <v>10.4125</v>
      </c>
      <c r="M244" s="26">
        <f>(INDEX(pesos!A:B,MATCH(L244,pesos!A:A,1),2))</f>
        <v>16200</v>
      </c>
      <c r="N244" s="26">
        <f>+R244*'COSTOS VARIOS'!$O$1</f>
        <v>560500</v>
      </c>
      <c r="O244" s="26">
        <f>+R244*'COSTOS VARIOS'!$O$2</f>
        <v>12095.000000000002</v>
      </c>
      <c r="P244" s="26">
        <f>+R244*'COSTOS VARIOS'!$O$3</f>
        <v>44250</v>
      </c>
      <c r="Q244" s="26">
        <v>1</v>
      </c>
      <c r="R244" s="26">
        <f t="shared" si="32"/>
        <v>2950000</v>
      </c>
      <c r="S244" s="25">
        <f t="shared" si="33"/>
        <v>4873025</v>
      </c>
      <c r="T244" s="28">
        <f t="shared" si="34"/>
        <v>0.32359263496493451</v>
      </c>
      <c r="U244" s="29">
        <f t="shared" si="35"/>
        <v>6449900</v>
      </c>
      <c r="V244" s="26">
        <f>+INDEX('LISTA DE PRECIOS EKM '!A:K,MATCH('Precios ML'!B244,'LISTA DE PRECIOS EKM '!A:A,0),8)</f>
        <v>6449900</v>
      </c>
      <c r="W244" s="26">
        <f t="shared" si="36"/>
        <v>6449900</v>
      </c>
      <c r="X244" s="26">
        <f t="shared" si="37"/>
        <v>0</v>
      </c>
      <c r="Y244" s="26"/>
      <c r="Z244" s="26">
        <f t="shared" si="38"/>
        <v>6449900</v>
      </c>
      <c r="AA244" s="30">
        <f t="shared" si="39"/>
        <v>1.1864067796610169</v>
      </c>
    </row>
    <row r="245" spans="1:27">
      <c r="A245" s="20" t="s">
        <v>5309</v>
      </c>
      <c r="B245" s="20" t="s">
        <v>5310</v>
      </c>
      <c r="C245" s="25">
        <v>2950000</v>
      </c>
      <c r="D245" s="22">
        <v>85</v>
      </c>
      <c r="E245" s="22">
        <v>49</v>
      </c>
      <c r="F245" s="22">
        <v>40</v>
      </c>
      <c r="G245" s="22">
        <v>16000</v>
      </c>
      <c r="H245" s="22" t="s">
        <v>5088</v>
      </c>
      <c r="I245" s="26">
        <f>+IF(H245='COSTOS VARIOS'!$C$1,'COSTOS VARIOS'!$C$2*'Precios ML'!V245,'COSTOS VARIOS'!$B$2*'Precios ML'!V245)</f>
        <v>1289980</v>
      </c>
      <c r="J245" s="22">
        <v>0</v>
      </c>
      <c r="K245" s="27">
        <f t="shared" si="30"/>
        <v>10.4125</v>
      </c>
      <c r="L245" s="27">
        <f t="shared" si="31"/>
        <v>10.4125</v>
      </c>
      <c r="M245" s="26">
        <f>(INDEX(pesos!A:B,MATCH(L245,pesos!A:A,1),2))</f>
        <v>16200</v>
      </c>
      <c r="N245" s="26">
        <f>+R245*'COSTOS VARIOS'!$O$1</f>
        <v>560500</v>
      </c>
      <c r="O245" s="26">
        <f>+R245*'COSTOS VARIOS'!$O$2</f>
        <v>12095.000000000002</v>
      </c>
      <c r="P245" s="26">
        <f>+R245*'COSTOS VARIOS'!$O$3</f>
        <v>44250</v>
      </c>
      <c r="Q245" s="26">
        <v>1</v>
      </c>
      <c r="R245" s="26">
        <f t="shared" si="32"/>
        <v>2950000</v>
      </c>
      <c r="S245" s="25">
        <f t="shared" si="33"/>
        <v>4873025</v>
      </c>
      <c r="T245" s="28">
        <f t="shared" si="34"/>
        <v>0.32359263496493451</v>
      </c>
      <c r="U245" s="29">
        <f t="shared" si="35"/>
        <v>6449900</v>
      </c>
      <c r="V245" s="26">
        <f>+INDEX('LISTA DE PRECIOS EKM '!A:K,MATCH('Precios ML'!B245,'LISTA DE PRECIOS EKM '!A:A,0),8)</f>
        <v>6449900</v>
      </c>
      <c r="W245" s="26">
        <f t="shared" si="36"/>
        <v>6449900</v>
      </c>
      <c r="X245" s="26">
        <f t="shared" si="37"/>
        <v>0</v>
      </c>
      <c r="Y245" s="26"/>
      <c r="Z245" s="26">
        <f t="shared" si="38"/>
        <v>6449900</v>
      </c>
      <c r="AA245" s="30">
        <f t="shared" si="39"/>
        <v>1.1864067796610169</v>
      </c>
    </row>
    <row r="246" spans="1:27">
      <c r="A246" s="20" t="s">
        <v>5309</v>
      </c>
      <c r="B246" s="20" t="s">
        <v>5310</v>
      </c>
      <c r="C246" s="25">
        <v>2950000</v>
      </c>
      <c r="D246" s="22">
        <v>85</v>
      </c>
      <c r="E246" s="22">
        <v>49</v>
      </c>
      <c r="F246" s="22">
        <v>40</v>
      </c>
      <c r="G246" s="22">
        <v>16000</v>
      </c>
      <c r="H246" s="22" t="s">
        <v>5088</v>
      </c>
      <c r="I246" s="26">
        <f>+IF(H246='COSTOS VARIOS'!$C$1,'COSTOS VARIOS'!$C$2*'Precios ML'!V246,'COSTOS VARIOS'!$B$2*'Precios ML'!V246)</f>
        <v>1289980</v>
      </c>
      <c r="J246" s="22">
        <v>0</v>
      </c>
      <c r="K246" s="27">
        <f t="shared" si="30"/>
        <v>10.4125</v>
      </c>
      <c r="L246" s="27">
        <f t="shared" si="31"/>
        <v>10.4125</v>
      </c>
      <c r="M246" s="26">
        <f>(INDEX(pesos!A:B,MATCH(L246,pesos!A:A,1),2))</f>
        <v>16200</v>
      </c>
      <c r="N246" s="26">
        <f>+R246*'COSTOS VARIOS'!$O$1</f>
        <v>560500</v>
      </c>
      <c r="O246" s="26">
        <f>+R246*'COSTOS VARIOS'!$O$2</f>
        <v>12095.000000000002</v>
      </c>
      <c r="P246" s="26">
        <f>+R246*'COSTOS VARIOS'!$O$3</f>
        <v>44250</v>
      </c>
      <c r="Q246" s="26">
        <v>1</v>
      </c>
      <c r="R246" s="26">
        <f t="shared" si="32"/>
        <v>2950000</v>
      </c>
      <c r="S246" s="25">
        <f t="shared" si="33"/>
        <v>4873025</v>
      </c>
      <c r="T246" s="28">
        <f t="shared" si="34"/>
        <v>0.32359263496493451</v>
      </c>
      <c r="U246" s="29">
        <f t="shared" si="35"/>
        <v>6449900</v>
      </c>
      <c r="V246" s="26">
        <f>+INDEX('LISTA DE PRECIOS EKM '!A:K,MATCH('Precios ML'!B246,'LISTA DE PRECIOS EKM '!A:A,0),8)</f>
        <v>6449900</v>
      </c>
      <c r="W246" s="26">
        <f t="shared" si="36"/>
        <v>6449900</v>
      </c>
      <c r="X246" s="26">
        <f t="shared" si="37"/>
        <v>0</v>
      </c>
      <c r="Y246" s="26"/>
      <c r="Z246" s="26">
        <f t="shared" si="38"/>
        <v>6449900</v>
      </c>
      <c r="AA246" s="30">
        <f t="shared" si="39"/>
        <v>1.1864067796610169</v>
      </c>
    </row>
    <row r="247" spans="1:27">
      <c r="A247" s="20" t="s">
        <v>5311</v>
      </c>
      <c r="B247" s="20" t="s">
        <v>5312</v>
      </c>
      <c r="C247" s="25">
        <v>2950000</v>
      </c>
      <c r="D247" s="22">
        <v>85</v>
      </c>
      <c r="E247" s="22">
        <v>49</v>
      </c>
      <c r="F247" s="22">
        <v>40</v>
      </c>
      <c r="G247" s="22">
        <v>16000</v>
      </c>
      <c r="H247" s="22" t="s">
        <v>5088</v>
      </c>
      <c r="I247" s="26">
        <f>+IF(H247='COSTOS VARIOS'!$C$1,'COSTOS VARIOS'!$C$2*'Precios ML'!V247,'COSTOS VARIOS'!$B$2*'Precios ML'!V247)</f>
        <v>1289980</v>
      </c>
      <c r="J247" s="22">
        <v>0</v>
      </c>
      <c r="K247" s="27">
        <f t="shared" si="30"/>
        <v>10.4125</v>
      </c>
      <c r="L247" s="27">
        <f t="shared" si="31"/>
        <v>10.4125</v>
      </c>
      <c r="M247" s="26">
        <f>(INDEX(pesos!A:B,MATCH(L247,pesos!A:A,1),2))</f>
        <v>16200</v>
      </c>
      <c r="N247" s="26">
        <f>+R247*'COSTOS VARIOS'!$O$1</f>
        <v>560500</v>
      </c>
      <c r="O247" s="26">
        <f>+R247*'COSTOS VARIOS'!$O$2</f>
        <v>12095.000000000002</v>
      </c>
      <c r="P247" s="26">
        <f>+R247*'COSTOS VARIOS'!$O$3</f>
        <v>44250</v>
      </c>
      <c r="Q247" s="26">
        <v>1</v>
      </c>
      <c r="R247" s="26">
        <f t="shared" si="32"/>
        <v>2950000</v>
      </c>
      <c r="S247" s="25">
        <f t="shared" si="33"/>
        <v>4873025</v>
      </c>
      <c r="T247" s="28">
        <f t="shared" si="34"/>
        <v>0.32359263496493451</v>
      </c>
      <c r="U247" s="29">
        <f t="shared" si="35"/>
        <v>6449900</v>
      </c>
      <c r="V247" s="26">
        <f>+INDEX('LISTA DE PRECIOS EKM '!A:K,MATCH('Precios ML'!B247,'LISTA DE PRECIOS EKM '!A:A,0),8)</f>
        <v>6449900</v>
      </c>
      <c r="W247" s="26">
        <f t="shared" si="36"/>
        <v>6449900</v>
      </c>
      <c r="X247" s="26">
        <f t="shared" si="37"/>
        <v>0</v>
      </c>
      <c r="Y247" s="26"/>
      <c r="Z247" s="26">
        <f t="shared" si="38"/>
        <v>6449900</v>
      </c>
      <c r="AA247" s="30">
        <f t="shared" si="39"/>
        <v>1.1864067796610169</v>
      </c>
    </row>
    <row r="248" spans="1:27">
      <c r="A248" s="20" t="s">
        <v>5311</v>
      </c>
      <c r="B248" s="20" t="s">
        <v>5312</v>
      </c>
      <c r="C248" s="25">
        <v>2950000</v>
      </c>
      <c r="D248" s="22">
        <v>85</v>
      </c>
      <c r="E248" s="22">
        <v>49</v>
      </c>
      <c r="F248" s="22">
        <v>40</v>
      </c>
      <c r="G248" s="22">
        <v>16000</v>
      </c>
      <c r="H248" s="22" t="s">
        <v>5088</v>
      </c>
      <c r="I248" s="26">
        <f>+IF(H248='COSTOS VARIOS'!$C$1,'COSTOS VARIOS'!$C$2*'Precios ML'!V248,'COSTOS VARIOS'!$B$2*'Precios ML'!V248)</f>
        <v>1289980</v>
      </c>
      <c r="J248" s="22">
        <v>0</v>
      </c>
      <c r="K248" s="27">
        <f t="shared" si="30"/>
        <v>10.4125</v>
      </c>
      <c r="L248" s="27">
        <f t="shared" si="31"/>
        <v>10.4125</v>
      </c>
      <c r="M248" s="26">
        <f>(INDEX(pesos!A:B,MATCH(L248,pesos!A:A,1),2))</f>
        <v>16200</v>
      </c>
      <c r="N248" s="26">
        <f>+R248*'COSTOS VARIOS'!$O$1</f>
        <v>560500</v>
      </c>
      <c r="O248" s="26">
        <f>+R248*'COSTOS VARIOS'!$O$2</f>
        <v>12095.000000000002</v>
      </c>
      <c r="P248" s="26">
        <f>+R248*'COSTOS VARIOS'!$O$3</f>
        <v>44250</v>
      </c>
      <c r="Q248" s="26">
        <v>1</v>
      </c>
      <c r="R248" s="26">
        <f t="shared" si="32"/>
        <v>2950000</v>
      </c>
      <c r="S248" s="25">
        <f t="shared" si="33"/>
        <v>4873025</v>
      </c>
      <c r="T248" s="28">
        <f t="shared" si="34"/>
        <v>0.32359263496493451</v>
      </c>
      <c r="U248" s="29">
        <f t="shared" si="35"/>
        <v>6449900</v>
      </c>
      <c r="V248" s="26">
        <f>+INDEX('LISTA DE PRECIOS EKM '!A:K,MATCH('Precios ML'!B248,'LISTA DE PRECIOS EKM '!A:A,0),8)</f>
        <v>6449900</v>
      </c>
      <c r="W248" s="26">
        <f t="shared" si="36"/>
        <v>6449900</v>
      </c>
      <c r="X248" s="26">
        <f t="shared" si="37"/>
        <v>0</v>
      </c>
      <c r="Y248" s="26"/>
      <c r="Z248" s="26">
        <f t="shared" si="38"/>
        <v>6449900</v>
      </c>
      <c r="AA248" s="30">
        <f t="shared" si="39"/>
        <v>1.1864067796610169</v>
      </c>
    </row>
    <row r="249" spans="1:27">
      <c r="A249" s="20" t="s">
        <v>5313</v>
      </c>
      <c r="B249" s="20" t="s">
        <v>5314</v>
      </c>
      <c r="C249" s="25">
        <v>320000</v>
      </c>
      <c r="D249" s="22">
        <v>85</v>
      </c>
      <c r="E249" s="22">
        <v>49</v>
      </c>
      <c r="F249" s="22">
        <v>40</v>
      </c>
      <c r="G249" s="22">
        <v>16000</v>
      </c>
      <c r="H249" s="22" t="s">
        <v>5088</v>
      </c>
      <c r="I249" s="26">
        <f>+IF(H249='COSTOS VARIOS'!$C$1,'COSTOS VARIOS'!$C$2*'Precios ML'!V249,'COSTOS VARIOS'!$B$2*'Precios ML'!V249)</f>
        <v>185980</v>
      </c>
      <c r="J249" s="22">
        <v>0</v>
      </c>
      <c r="K249" s="27">
        <f t="shared" si="30"/>
        <v>10.4125</v>
      </c>
      <c r="L249" s="27">
        <f t="shared" si="31"/>
        <v>10.4125</v>
      </c>
      <c r="M249" s="26">
        <f>(INDEX(pesos!A:B,MATCH(L249,pesos!A:A,1),2))</f>
        <v>16200</v>
      </c>
      <c r="N249" s="26">
        <f>+R249*'COSTOS VARIOS'!$O$1</f>
        <v>60800</v>
      </c>
      <c r="O249" s="26">
        <f>+R249*'COSTOS VARIOS'!$O$2</f>
        <v>1312</v>
      </c>
      <c r="P249" s="26">
        <f>+R249*'COSTOS VARIOS'!$O$3</f>
        <v>4800</v>
      </c>
      <c r="Q249" s="26">
        <v>1</v>
      </c>
      <c r="R249" s="26">
        <f t="shared" si="32"/>
        <v>320000</v>
      </c>
      <c r="S249" s="25">
        <f t="shared" si="33"/>
        <v>589092</v>
      </c>
      <c r="T249" s="28">
        <f t="shared" si="34"/>
        <v>0.57853102741167772</v>
      </c>
      <c r="U249" s="29">
        <f t="shared" si="35"/>
        <v>929900</v>
      </c>
      <c r="V249" s="26">
        <f>+INDEX('LISTA DE PRECIOS EKM '!A:K,MATCH('Precios ML'!B249,'LISTA DE PRECIOS EKM '!A:A,0),8)</f>
        <v>929900</v>
      </c>
      <c r="W249" s="26">
        <f t="shared" si="36"/>
        <v>929900</v>
      </c>
      <c r="X249" s="26">
        <f t="shared" si="37"/>
        <v>0</v>
      </c>
      <c r="Y249" s="26"/>
      <c r="Z249" s="26">
        <f t="shared" si="38"/>
        <v>929900</v>
      </c>
      <c r="AA249" s="30">
        <f t="shared" si="39"/>
        <v>1.9059374999999998</v>
      </c>
    </row>
    <row r="250" spans="1:27">
      <c r="A250" s="20" t="s">
        <v>5313</v>
      </c>
      <c r="B250" s="20" t="s">
        <v>5314</v>
      </c>
      <c r="C250" s="25">
        <v>320000</v>
      </c>
      <c r="D250" s="22">
        <v>85</v>
      </c>
      <c r="E250" s="22">
        <v>49</v>
      </c>
      <c r="F250" s="22">
        <v>40</v>
      </c>
      <c r="G250" s="22">
        <v>16000</v>
      </c>
      <c r="H250" s="22" t="s">
        <v>5088</v>
      </c>
      <c r="I250" s="26">
        <f>+IF(H250='COSTOS VARIOS'!$C$1,'COSTOS VARIOS'!$C$2*'Precios ML'!V250,'COSTOS VARIOS'!$B$2*'Precios ML'!V250)</f>
        <v>185980</v>
      </c>
      <c r="J250" s="22">
        <v>0</v>
      </c>
      <c r="K250" s="27">
        <f t="shared" si="30"/>
        <v>10.4125</v>
      </c>
      <c r="L250" s="27">
        <f t="shared" si="31"/>
        <v>10.4125</v>
      </c>
      <c r="M250" s="26">
        <f>(INDEX(pesos!A:B,MATCH(L250,pesos!A:A,1),2))</f>
        <v>16200</v>
      </c>
      <c r="N250" s="26">
        <f>+R250*'COSTOS VARIOS'!$O$1</f>
        <v>60800</v>
      </c>
      <c r="O250" s="26">
        <f>+R250*'COSTOS VARIOS'!$O$2</f>
        <v>1312</v>
      </c>
      <c r="P250" s="26">
        <f>+R250*'COSTOS VARIOS'!$O$3</f>
        <v>4800</v>
      </c>
      <c r="Q250" s="26">
        <v>1</v>
      </c>
      <c r="R250" s="26">
        <f t="shared" si="32"/>
        <v>320000</v>
      </c>
      <c r="S250" s="25">
        <f t="shared" si="33"/>
        <v>589092</v>
      </c>
      <c r="T250" s="28">
        <f t="shared" si="34"/>
        <v>0.57853102741167772</v>
      </c>
      <c r="U250" s="29">
        <f t="shared" si="35"/>
        <v>929900</v>
      </c>
      <c r="V250" s="26">
        <f>+INDEX('LISTA DE PRECIOS EKM '!A:K,MATCH('Precios ML'!B250,'LISTA DE PRECIOS EKM '!A:A,0),8)</f>
        <v>929900</v>
      </c>
      <c r="W250" s="26">
        <f t="shared" si="36"/>
        <v>929900</v>
      </c>
      <c r="X250" s="26">
        <f t="shared" si="37"/>
        <v>0</v>
      </c>
      <c r="Y250" s="26"/>
      <c r="Z250" s="26">
        <f t="shared" si="38"/>
        <v>929900</v>
      </c>
      <c r="AA250" s="30">
        <f t="shared" si="39"/>
        <v>1.9059374999999998</v>
      </c>
    </row>
    <row r="251" spans="1:27">
      <c r="A251" s="20" t="s">
        <v>5315</v>
      </c>
      <c r="B251" s="20" t="s">
        <v>5316</v>
      </c>
      <c r="C251" s="25">
        <v>590000</v>
      </c>
      <c r="D251" s="22">
        <v>85</v>
      </c>
      <c r="E251" s="22">
        <v>49</v>
      </c>
      <c r="F251" s="22">
        <v>40</v>
      </c>
      <c r="G251" s="22">
        <v>16000</v>
      </c>
      <c r="H251" s="22" t="s">
        <v>5088</v>
      </c>
      <c r="I251" s="26">
        <f>+IF(H251='COSTOS VARIOS'!$C$1,'COSTOS VARIOS'!$C$2*'Precios ML'!V251,'COSTOS VARIOS'!$B$2*'Precios ML'!V251)</f>
        <v>297980</v>
      </c>
      <c r="J251" s="22">
        <v>0</v>
      </c>
      <c r="K251" s="27">
        <f t="shared" si="30"/>
        <v>10.4125</v>
      </c>
      <c r="L251" s="27">
        <f t="shared" si="31"/>
        <v>10.4125</v>
      </c>
      <c r="M251" s="26">
        <f>(INDEX(pesos!A:B,MATCH(L251,pesos!A:A,1),2))</f>
        <v>16200</v>
      </c>
      <c r="N251" s="26">
        <f>+R251*'COSTOS VARIOS'!$O$1</f>
        <v>112100</v>
      </c>
      <c r="O251" s="26">
        <f>+R251*'COSTOS VARIOS'!$O$2</f>
        <v>2419</v>
      </c>
      <c r="P251" s="26">
        <f>+R251*'COSTOS VARIOS'!$O$3</f>
        <v>8850</v>
      </c>
      <c r="Q251" s="26">
        <v>1</v>
      </c>
      <c r="R251" s="26">
        <f t="shared" si="32"/>
        <v>590000</v>
      </c>
      <c r="S251" s="25">
        <f t="shared" si="33"/>
        <v>1027549</v>
      </c>
      <c r="T251" s="28">
        <f t="shared" si="34"/>
        <v>0.44995518461893291</v>
      </c>
      <c r="U251" s="29">
        <f t="shared" si="35"/>
        <v>1489900</v>
      </c>
      <c r="V251" s="26">
        <f>+INDEX('LISTA DE PRECIOS EKM '!A:K,MATCH('Precios ML'!B251,'LISTA DE PRECIOS EKM '!A:A,0),8)</f>
        <v>1489900</v>
      </c>
      <c r="W251" s="26">
        <f t="shared" si="36"/>
        <v>1489900</v>
      </c>
      <c r="X251" s="26">
        <f t="shared" si="37"/>
        <v>0</v>
      </c>
      <c r="Y251" s="26"/>
      <c r="Z251" s="26">
        <f t="shared" si="38"/>
        <v>1489900</v>
      </c>
      <c r="AA251" s="30">
        <f t="shared" si="39"/>
        <v>1.5252542372881357</v>
      </c>
    </row>
    <row r="252" spans="1:27">
      <c r="A252" s="20" t="s">
        <v>5315</v>
      </c>
      <c r="B252" s="20" t="s">
        <v>5316</v>
      </c>
      <c r="C252" s="25">
        <v>590000</v>
      </c>
      <c r="D252" s="22">
        <v>85</v>
      </c>
      <c r="E252" s="22">
        <v>49</v>
      </c>
      <c r="F252" s="22">
        <v>40</v>
      </c>
      <c r="G252" s="22">
        <v>16000</v>
      </c>
      <c r="H252" s="22" t="s">
        <v>5088</v>
      </c>
      <c r="I252" s="26">
        <f>+IF(H252='COSTOS VARIOS'!$C$1,'COSTOS VARIOS'!$C$2*'Precios ML'!V252,'COSTOS VARIOS'!$B$2*'Precios ML'!V252)</f>
        <v>297980</v>
      </c>
      <c r="J252" s="22">
        <v>0</v>
      </c>
      <c r="K252" s="27">
        <f t="shared" si="30"/>
        <v>10.4125</v>
      </c>
      <c r="L252" s="27">
        <f t="shared" si="31"/>
        <v>10.4125</v>
      </c>
      <c r="M252" s="26">
        <f>(INDEX(pesos!A:B,MATCH(L252,pesos!A:A,1),2))</f>
        <v>16200</v>
      </c>
      <c r="N252" s="26">
        <f>+R252*'COSTOS VARIOS'!$O$1</f>
        <v>112100</v>
      </c>
      <c r="O252" s="26">
        <f>+R252*'COSTOS VARIOS'!$O$2</f>
        <v>2419</v>
      </c>
      <c r="P252" s="26">
        <f>+R252*'COSTOS VARIOS'!$O$3</f>
        <v>8850</v>
      </c>
      <c r="Q252" s="26">
        <v>1</v>
      </c>
      <c r="R252" s="26">
        <f t="shared" si="32"/>
        <v>590000</v>
      </c>
      <c r="S252" s="25">
        <f t="shared" si="33"/>
        <v>1027549</v>
      </c>
      <c r="T252" s="28">
        <f t="shared" si="34"/>
        <v>0.44995518461893291</v>
      </c>
      <c r="U252" s="29">
        <f t="shared" si="35"/>
        <v>1489900</v>
      </c>
      <c r="V252" s="26">
        <f>+INDEX('LISTA DE PRECIOS EKM '!A:K,MATCH('Precios ML'!B252,'LISTA DE PRECIOS EKM '!A:A,0),8)</f>
        <v>1489900</v>
      </c>
      <c r="W252" s="26">
        <f t="shared" si="36"/>
        <v>1489900</v>
      </c>
      <c r="X252" s="26">
        <f t="shared" si="37"/>
        <v>0</v>
      </c>
      <c r="Y252" s="26"/>
      <c r="Z252" s="26">
        <f t="shared" si="38"/>
        <v>1489900</v>
      </c>
      <c r="AA252" s="30">
        <f t="shared" si="39"/>
        <v>1.5252542372881357</v>
      </c>
    </row>
    <row r="253" spans="1:27">
      <c r="A253" s="20" t="s">
        <v>5317</v>
      </c>
      <c r="B253" s="20" t="s">
        <v>5318</v>
      </c>
      <c r="C253" s="25">
        <v>590000</v>
      </c>
      <c r="D253" s="22">
        <v>85</v>
      </c>
      <c r="E253" s="22">
        <v>49</v>
      </c>
      <c r="F253" s="22">
        <v>40</v>
      </c>
      <c r="G253" s="22">
        <v>16000</v>
      </c>
      <c r="H253" s="22" t="s">
        <v>5088</v>
      </c>
      <c r="I253" s="26">
        <f>+IF(H253='COSTOS VARIOS'!$C$1,'COSTOS VARIOS'!$C$2*'Precios ML'!V253,'COSTOS VARIOS'!$B$2*'Precios ML'!V253)</f>
        <v>297980</v>
      </c>
      <c r="J253" s="22">
        <v>0</v>
      </c>
      <c r="K253" s="27">
        <f t="shared" si="30"/>
        <v>10.4125</v>
      </c>
      <c r="L253" s="27">
        <f t="shared" si="31"/>
        <v>10.4125</v>
      </c>
      <c r="M253" s="26">
        <f>(INDEX(pesos!A:B,MATCH(L253,pesos!A:A,1),2))</f>
        <v>16200</v>
      </c>
      <c r="N253" s="26">
        <f>+R253*'COSTOS VARIOS'!$O$1</f>
        <v>112100</v>
      </c>
      <c r="O253" s="26">
        <f>+R253*'COSTOS VARIOS'!$O$2</f>
        <v>2419</v>
      </c>
      <c r="P253" s="26">
        <f>+R253*'COSTOS VARIOS'!$O$3</f>
        <v>8850</v>
      </c>
      <c r="Q253" s="26">
        <v>1</v>
      </c>
      <c r="R253" s="26">
        <f t="shared" si="32"/>
        <v>590000</v>
      </c>
      <c r="S253" s="25">
        <f t="shared" si="33"/>
        <v>1027549</v>
      </c>
      <c r="T253" s="28">
        <f t="shared" si="34"/>
        <v>0.44995518461893291</v>
      </c>
      <c r="U253" s="29">
        <f t="shared" si="35"/>
        <v>1489900</v>
      </c>
      <c r="V253" s="26">
        <f>+INDEX('LISTA DE PRECIOS EKM '!A:K,MATCH('Precios ML'!B253,'LISTA DE PRECIOS EKM '!A:A,0),8)</f>
        <v>1489900</v>
      </c>
      <c r="W253" s="26">
        <f t="shared" si="36"/>
        <v>1489900</v>
      </c>
      <c r="X253" s="26">
        <f t="shared" si="37"/>
        <v>0</v>
      </c>
      <c r="Y253" s="26"/>
      <c r="Z253" s="26">
        <f t="shared" si="38"/>
        <v>1489900</v>
      </c>
      <c r="AA253" s="30">
        <f t="shared" si="39"/>
        <v>1.5252542372881357</v>
      </c>
    </row>
    <row r="254" spans="1:27">
      <c r="A254" s="20" t="s">
        <v>5317</v>
      </c>
      <c r="B254" s="20" t="s">
        <v>5318</v>
      </c>
      <c r="C254" s="25">
        <v>590000</v>
      </c>
      <c r="D254" s="22">
        <v>85</v>
      </c>
      <c r="E254" s="22">
        <v>49</v>
      </c>
      <c r="F254" s="22">
        <v>40</v>
      </c>
      <c r="G254" s="22">
        <v>16000</v>
      </c>
      <c r="H254" s="22" t="s">
        <v>5088</v>
      </c>
      <c r="I254" s="26">
        <f>+IF(H254='COSTOS VARIOS'!$C$1,'COSTOS VARIOS'!$C$2*'Precios ML'!V254,'COSTOS VARIOS'!$B$2*'Precios ML'!V254)</f>
        <v>297980</v>
      </c>
      <c r="J254" s="22">
        <v>0</v>
      </c>
      <c r="K254" s="27">
        <f t="shared" si="30"/>
        <v>10.4125</v>
      </c>
      <c r="L254" s="27">
        <f t="shared" si="31"/>
        <v>10.4125</v>
      </c>
      <c r="M254" s="26">
        <f>(INDEX(pesos!A:B,MATCH(L254,pesos!A:A,1),2))</f>
        <v>16200</v>
      </c>
      <c r="N254" s="26">
        <f>+R254*'COSTOS VARIOS'!$O$1</f>
        <v>112100</v>
      </c>
      <c r="O254" s="26">
        <f>+R254*'COSTOS VARIOS'!$O$2</f>
        <v>2419</v>
      </c>
      <c r="P254" s="26">
        <f>+R254*'COSTOS VARIOS'!$O$3</f>
        <v>8850</v>
      </c>
      <c r="Q254" s="26">
        <v>1</v>
      </c>
      <c r="R254" s="26">
        <f t="shared" si="32"/>
        <v>590000</v>
      </c>
      <c r="S254" s="25">
        <f t="shared" si="33"/>
        <v>1027549</v>
      </c>
      <c r="T254" s="28">
        <f t="shared" si="34"/>
        <v>0.44995518461893291</v>
      </c>
      <c r="U254" s="29">
        <f t="shared" si="35"/>
        <v>1489900</v>
      </c>
      <c r="V254" s="26">
        <f>+INDEX('LISTA DE PRECIOS EKM '!A:K,MATCH('Precios ML'!B254,'LISTA DE PRECIOS EKM '!A:A,0),8)</f>
        <v>1489900</v>
      </c>
      <c r="W254" s="26">
        <f t="shared" si="36"/>
        <v>1489900</v>
      </c>
      <c r="X254" s="26">
        <f t="shared" si="37"/>
        <v>0</v>
      </c>
      <c r="Y254" s="26"/>
      <c r="Z254" s="26">
        <f t="shared" si="38"/>
        <v>1489900</v>
      </c>
      <c r="AA254" s="30">
        <f t="shared" si="39"/>
        <v>1.5252542372881357</v>
      </c>
    </row>
    <row r="255" spans="1:27">
      <c r="A255" s="20" t="s">
        <v>5319</v>
      </c>
      <c r="B255" s="20" t="s">
        <v>5320</v>
      </c>
      <c r="C255" s="25">
        <v>590000</v>
      </c>
      <c r="D255" s="22">
        <v>85</v>
      </c>
      <c r="E255" s="22">
        <v>49</v>
      </c>
      <c r="F255" s="22">
        <v>40</v>
      </c>
      <c r="G255" s="22">
        <v>16000</v>
      </c>
      <c r="H255" s="22" t="s">
        <v>5088</v>
      </c>
      <c r="I255" s="26">
        <f>+IF(H255='COSTOS VARIOS'!$C$1,'COSTOS VARIOS'!$C$2*'Precios ML'!V255,'COSTOS VARIOS'!$B$2*'Precios ML'!V255)</f>
        <v>297980</v>
      </c>
      <c r="J255" s="22">
        <v>0</v>
      </c>
      <c r="K255" s="27">
        <f t="shared" si="30"/>
        <v>10.4125</v>
      </c>
      <c r="L255" s="27">
        <f t="shared" si="31"/>
        <v>10.4125</v>
      </c>
      <c r="M255" s="26">
        <f>(INDEX(pesos!A:B,MATCH(L255,pesos!A:A,1),2))</f>
        <v>16200</v>
      </c>
      <c r="N255" s="26">
        <f>+R255*'COSTOS VARIOS'!$O$1</f>
        <v>112100</v>
      </c>
      <c r="O255" s="26">
        <f>+R255*'COSTOS VARIOS'!$O$2</f>
        <v>2419</v>
      </c>
      <c r="P255" s="26">
        <f>+R255*'COSTOS VARIOS'!$O$3</f>
        <v>8850</v>
      </c>
      <c r="Q255" s="26">
        <v>1</v>
      </c>
      <c r="R255" s="26">
        <f t="shared" si="32"/>
        <v>590000</v>
      </c>
      <c r="S255" s="25">
        <f t="shared" si="33"/>
        <v>1027549</v>
      </c>
      <c r="T255" s="28">
        <f t="shared" si="34"/>
        <v>0.44995518461893291</v>
      </c>
      <c r="U255" s="29">
        <f t="shared" si="35"/>
        <v>1489900</v>
      </c>
      <c r="V255" s="26">
        <f>+INDEX('LISTA DE PRECIOS EKM '!A:K,MATCH('Precios ML'!B255,'LISTA DE PRECIOS EKM '!A:A,0),8)</f>
        <v>1489900</v>
      </c>
      <c r="W255" s="26">
        <f t="shared" si="36"/>
        <v>1489900</v>
      </c>
      <c r="X255" s="26">
        <f t="shared" si="37"/>
        <v>0</v>
      </c>
      <c r="Y255" s="26"/>
      <c r="Z255" s="26">
        <f t="shared" si="38"/>
        <v>1489900</v>
      </c>
      <c r="AA255" s="30">
        <f t="shared" si="39"/>
        <v>1.5252542372881357</v>
      </c>
    </row>
    <row r="256" spans="1:27">
      <c r="A256" s="20" t="s">
        <v>5319</v>
      </c>
      <c r="B256" s="20" t="s">
        <v>5320</v>
      </c>
      <c r="C256" s="25">
        <v>590000</v>
      </c>
      <c r="D256" s="22">
        <v>85</v>
      </c>
      <c r="E256" s="22">
        <v>49</v>
      </c>
      <c r="F256" s="22">
        <v>40</v>
      </c>
      <c r="G256" s="22">
        <v>16000</v>
      </c>
      <c r="H256" s="22" t="s">
        <v>5088</v>
      </c>
      <c r="I256" s="26">
        <f>+IF(H256='COSTOS VARIOS'!$C$1,'COSTOS VARIOS'!$C$2*'Precios ML'!V256,'COSTOS VARIOS'!$B$2*'Precios ML'!V256)</f>
        <v>297980</v>
      </c>
      <c r="J256" s="22">
        <v>0</v>
      </c>
      <c r="K256" s="27">
        <f t="shared" si="30"/>
        <v>10.4125</v>
      </c>
      <c r="L256" s="27">
        <f t="shared" si="31"/>
        <v>10.4125</v>
      </c>
      <c r="M256" s="26">
        <f>(INDEX(pesos!A:B,MATCH(L256,pesos!A:A,1),2))</f>
        <v>16200</v>
      </c>
      <c r="N256" s="26">
        <f>+R256*'COSTOS VARIOS'!$O$1</f>
        <v>112100</v>
      </c>
      <c r="O256" s="26">
        <f>+R256*'COSTOS VARIOS'!$O$2</f>
        <v>2419</v>
      </c>
      <c r="P256" s="26">
        <f>+R256*'COSTOS VARIOS'!$O$3</f>
        <v>8850</v>
      </c>
      <c r="Q256" s="26">
        <v>1</v>
      </c>
      <c r="R256" s="26">
        <f t="shared" si="32"/>
        <v>590000</v>
      </c>
      <c r="S256" s="25">
        <f t="shared" si="33"/>
        <v>1027549</v>
      </c>
      <c r="T256" s="28">
        <f t="shared" si="34"/>
        <v>0.44995518461893291</v>
      </c>
      <c r="U256" s="29">
        <f t="shared" si="35"/>
        <v>1489900</v>
      </c>
      <c r="V256" s="26">
        <f>+INDEX('LISTA DE PRECIOS EKM '!A:K,MATCH('Precios ML'!B256,'LISTA DE PRECIOS EKM '!A:A,0),8)</f>
        <v>1489900</v>
      </c>
      <c r="W256" s="26">
        <f t="shared" si="36"/>
        <v>1489900</v>
      </c>
      <c r="X256" s="26">
        <f t="shared" si="37"/>
        <v>0</v>
      </c>
      <c r="Y256" s="26"/>
      <c r="Z256" s="26">
        <f t="shared" si="38"/>
        <v>1489900</v>
      </c>
      <c r="AA256" s="30">
        <f t="shared" si="39"/>
        <v>1.5252542372881357</v>
      </c>
    </row>
    <row r="257" spans="1:27">
      <c r="A257" s="20" t="s">
        <v>5321</v>
      </c>
      <c r="B257" s="20" t="s">
        <v>5322</v>
      </c>
      <c r="C257" s="25">
        <v>320000</v>
      </c>
      <c r="D257" s="22">
        <v>85</v>
      </c>
      <c r="E257" s="22">
        <v>49</v>
      </c>
      <c r="F257" s="22">
        <v>40</v>
      </c>
      <c r="G257" s="22">
        <v>16000</v>
      </c>
      <c r="H257" s="22" t="s">
        <v>5088</v>
      </c>
      <c r="I257" s="26">
        <f>+IF(H257='COSTOS VARIOS'!$C$1,'COSTOS VARIOS'!$C$2*'Precios ML'!V257,'COSTOS VARIOS'!$B$2*'Precios ML'!V257)</f>
        <v>185980</v>
      </c>
      <c r="J257" s="22">
        <v>0</v>
      </c>
      <c r="K257" s="27">
        <f t="shared" si="30"/>
        <v>10.4125</v>
      </c>
      <c r="L257" s="27">
        <f t="shared" si="31"/>
        <v>10.4125</v>
      </c>
      <c r="M257" s="26">
        <f>(INDEX(pesos!A:B,MATCH(L257,pesos!A:A,1),2))</f>
        <v>16200</v>
      </c>
      <c r="N257" s="26">
        <f>+R257*'COSTOS VARIOS'!$O$1</f>
        <v>60800</v>
      </c>
      <c r="O257" s="26">
        <f>+R257*'COSTOS VARIOS'!$O$2</f>
        <v>1312</v>
      </c>
      <c r="P257" s="26">
        <f>+R257*'COSTOS VARIOS'!$O$3</f>
        <v>4800</v>
      </c>
      <c r="Q257" s="26">
        <v>1</v>
      </c>
      <c r="R257" s="26">
        <f t="shared" si="32"/>
        <v>320000</v>
      </c>
      <c r="S257" s="25">
        <f t="shared" si="33"/>
        <v>589092</v>
      </c>
      <c r="T257" s="28">
        <f t="shared" si="34"/>
        <v>0.57853102741167772</v>
      </c>
      <c r="U257" s="29">
        <f t="shared" si="35"/>
        <v>929900</v>
      </c>
      <c r="V257" s="26">
        <f>+INDEX('LISTA DE PRECIOS EKM '!A:K,MATCH('Precios ML'!B257,'LISTA DE PRECIOS EKM '!A:A,0),8)</f>
        <v>929900</v>
      </c>
      <c r="W257" s="26">
        <f t="shared" si="36"/>
        <v>929900</v>
      </c>
      <c r="X257" s="26">
        <f t="shared" si="37"/>
        <v>0</v>
      </c>
      <c r="Y257" s="26"/>
      <c r="Z257" s="26">
        <f t="shared" si="38"/>
        <v>929900</v>
      </c>
      <c r="AA257" s="30">
        <f t="shared" si="39"/>
        <v>1.9059374999999998</v>
      </c>
    </row>
    <row r="258" spans="1:27">
      <c r="A258" s="20" t="s">
        <v>5321</v>
      </c>
      <c r="B258" s="20" t="s">
        <v>5322</v>
      </c>
      <c r="C258" s="25">
        <v>320000</v>
      </c>
      <c r="D258" s="22">
        <v>85</v>
      </c>
      <c r="E258" s="22">
        <v>49</v>
      </c>
      <c r="F258" s="22">
        <v>40</v>
      </c>
      <c r="G258" s="22">
        <v>16000</v>
      </c>
      <c r="H258" s="22" t="s">
        <v>5088</v>
      </c>
      <c r="I258" s="26">
        <f>+IF(H258='COSTOS VARIOS'!$C$1,'COSTOS VARIOS'!$C$2*'Precios ML'!V258,'COSTOS VARIOS'!$B$2*'Precios ML'!V258)</f>
        <v>185980</v>
      </c>
      <c r="J258" s="22">
        <v>0</v>
      </c>
      <c r="K258" s="27">
        <f t="shared" si="30"/>
        <v>10.4125</v>
      </c>
      <c r="L258" s="27">
        <f t="shared" si="31"/>
        <v>10.4125</v>
      </c>
      <c r="M258" s="26">
        <f>(INDEX(pesos!A:B,MATCH(L258,pesos!A:A,1),2))</f>
        <v>16200</v>
      </c>
      <c r="N258" s="26">
        <f>+R258*'COSTOS VARIOS'!$O$1</f>
        <v>60800</v>
      </c>
      <c r="O258" s="26">
        <f>+R258*'COSTOS VARIOS'!$O$2</f>
        <v>1312</v>
      </c>
      <c r="P258" s="26">
        <f>+R258*'COSTOS VARIOS'!$O$3</f>
        <v>4800</v>
      </c>
      <c r="Q258" s="26">
        <v>1</v>
      </c>
      <c r="R258" s="26">
        <f t="shared" si="32"/>
        <v>320000</v>
      </c>
      <c r="S258" s="25">
        <f t="shared" si="33"/>
        <v>589092</v>
      </c>
      <c r="T258" s="28">
        <f t="shared" si="34"/>
        <v>0.57853102741167772</v>
      </c>
      <c r="U258" s="29">
        <f t="shared" si="35"/>
        <v>929900</v>
      </c>
      <c r="V258" s="26">
        <f>+INDEX('LISTA DE PRECIOS EKM '!A:K,MATCH('Precios ML'!B258,'LISTA DE PRECIOS EKM '!A:A,0),8)</f>
        <v>929900</v>
      </c>
      <c r="W258" s="26">
        <f t="shared" si="36"/>
        <v>929900</v>
      </c>
      <c r="X258" s="26">
        <f t="shared" si="37"/>
        <v>0</v>
      </c>
      <c r="Y258" s="26"/>
      <c r="Z258" s="26">
        <f t="shared" si="38"/>
        <v>929900</v>
      </c>
      <c r="AA258" s="30">
        <f t="shared" si="39"/>
        <v>1.9059374999999998</v>
      </c>
    </row>
    <row r="259" spans="1:27">
      <c r="A259" s="20" t="s">
        <v>5323</v>
      </c>
      <c r="B259" s="20" t="s">
        <v>5324</v>
      </c>
      <c r="C259" s="25">
        <v>320000</v>
      </c>
      <c r="D259" s="22">
        <v>85</v>
      </c>
      <c r="E259" s="22">
        <v>49</v>
      </c>
      <c r="F259" s="22">
        <v>40</v>
      </c>
      <c r="G259" s="22">
        <v>16000</v>
      </c>
      <c r="H259" s="22" t="s">
        <v>5088</v>
      </c>
      <c r="I259" s="26">
        <f>+IF(H259='COSTOS VARIOS'!$C$1,'COSTOS VARIOS'!$C$2*'Precios ML'!V259,'COSTOS VARIOS'!$B$2*'Precios ML'!V259)</f>
        <v>185980</v>
      </c>
      <c r="J259" s="22">
        <v>0</v>
      </c>
      <c r="K259" s="27">
        <f t="shared" si="30"/>
        <v>10.4125</v>
      </c>
      <c r="L259" s="27">
        <f t="shared" si="31"/>
        <v>10.4125</v>
      </c>
      <c r="M259" s="26">
        <f>(INDEX(pesos!A:B,MATCH(L259,pesos!A:A,1),2))</f>
        <v>16200</v>
      </c>
      <c r="N259" s="26">
        <f>+R259*'COSTOS VARIOS'!$O$1</f>
        <v>60800</v>
      </c>
      <c r="O259" s="26">
        <f>+R259*'COSTOS VARIOS'!$O$2</f>
        <v>1312</v>
      </c>
      <c r="P259" s="26">
        <f>+R259*'COSTOS VARIOS'!$O$3</f>
        <v>4800</v>
      </c>
      <c r="Q259" s="26">
        <v>1</v>
      </c>
      <c r="R259" s="26">
        <f t="shared" si="32"/>
        <v>320000</v>
      </c>
      <c r="S259" s="25">
        <f t="shared" si="33"/>
        <v>589092</v>
      </c>
      <c r="T259" s="28">
        <f t="shared" si="34"/>
        <v>0.57853102741167772</v>
      </c>
      <c r="U259" s="29">
        <f t="shared" si="35"/>
        <v>929900</v>
      </c>
      <c r="V259" s="26">
        <f>+INDEX('LISTA DE PRECIOS EKM '!A:K,MATCH('Precios ML'!B259,'LISTA DE PRECIOS EKM '!A:A,0),8)</f>
        <v>929900</v>
      </c>
      <c r="W259" s="26">
        <f t="shared" si="36"/>
        <v>929900</v>
      </c>
      <c r="X259" s="26">
        <f t="shared" si="37"/>
        <v>0</v>
      </c>
      <c r="Y259" s="26"/>
      <c r="Z259" s="26">
        <f t="shared" si="38"/>
        <v>929900</v>
      </c>
      <c r="AA259" s="30">
        <f t="shared" si="39"/>
        <v>1.9059374999999998</v>
      </c>
    </row>
    <row r="260" spans="1:27">
      <c r="A260" s="20" t="s">
        <v>5323</v>
      </c>
      <c r="B260" s="20" t="s">
        <v>5324</v>
      </c>
      <c r="C260" s="25">
        <v>320000</v>
      </c>
      <c r="D260" s="22">
        <v>85</v>
      </c>
      <c r="E260" s="22">
        <v>49</v>
      </c>
      <c r="F260" s="22">
        <v>40</v>
      </c>
      <c r="G260" s="22">
        <v>16000</v>
      </c>
      <c r="H260" s="22" t="s">
        <v>5088</v>
      </c>
      <c r="I260" s="26">
        <f>+IF(H260='COSTOS VARIOS'!$C$1,'COSTOS VARIOS'!$C$2*'Precios ML'!V260,'COSTOS VARIOS'!$B$2*'Precios ML'!V260)</f>
        <v>185980</v>
      </c>
      <c r="J260" s="22">
        <v>0</v>
      </c>
      <c r="K260" s="27">
        <f t="shared" ref="K260:K323" si="40">+(D260*E260*F260)/G260</f>
        <v>10.4125</v>
      </c>
      <c r="L260" s="27">
        <f t="shared" ref="L260:L323" si="41">+K260*Q260</f>
        <v>10.4125</v>
      </c>
      <c r="M260" s="26">
        <f>(INDEX(pesos!A:B,MATCH(L260,pesos!A:A,1),2))</f>
        <v>16200</v>
      </c>
      <c r="N260" s="26">
        <f>+R260*'COSTOS VARIOS'!$O$1</f>
        <v>60800</v>
      </c>
      <c r="O260" s="26">
        <f>+R260*'COSTOS VARIOS'!$O$2</f>
        <v>1312</v>
      </c>
      <c r="P260" s="26">
        <f>+R260*'COSTOS VARIOS'!$O$3</f>
        <v>4800</v>
      </c>
      <c r="Q260" s="26">
        <v>1</v>
      </c>
      <c r="R260" s="26">
        <f t="shared" ref="R260:R323" si="42">+C260*Q260</f>
        <v>320000</v>
      </c>
      <c r="S260" s="25">
        <f t="shared" ref="S260:S323" si="43">+R260+P260+O260+N260+M260+I260</f>
        <v>589092</v>
      </c>
      <c r="T260" s="28">
        <f t="shared" ref="T260:T323" si="44">+(V260/S260)-1</f>
        <v>0.57853102741167772</v>
      </c>
      <c r="U260" s="29">
        <f t="shared" ref="U260:U323" si="45">+S260*T260+S260</f>
        <v>929900</v>
      </c>
      <c r="V260" s="26">
        <f>+INDEX('LISTA DE PRECIOS EKM '!A:K,MATCH('Precios ML'!B260,'LISTA DE PRECIOS EKM '!A:A,0),8)</f>
        <v>929900</v>
      </c>
      <c r="W260" s="26">
        <f t="shared" ref="W260:W323" si="46">+V260*Q260</f>
        <v>929900</v>
      </c>
      <c r="X260" s="26">
        <f t="shared" ref="X260:X323" si="47">+W260-U260</f>
        <v>0</v>
      </c>
      <c r="Y260" s="26"/>
      <c r="Z260" s="26">
        <f t="shared" ref="Z260:Z323" si="48">+W260-Y260</f>
        <v>929900</v>
      </c>
      <c r="AA260" s="30">
        <f t="shared" ref="AA260:AA323" si="49">+(Z260/C260)-1</f>
        <v>1.9059374999999998</v>
      </c>
    </row>
    <row r="261" spans="1:27">
      <c r="A261" s="20" t="s">
        <v>5325</v>
      </c>
      <c r="B261" s="20" t="s">
        <v>5326</v>
      </c>
      <c r="C261" s="25">
        <v>320000</v>
      </c>
      <c r="D261" s="22">
        <v>85</v>
      </c>
      <c r="E261" s="22">
        <v>49</v>
      </c>
      <c r="F261" s="22">
        <v>40</v>
      </c>
      <c r="G261" s="22">
        <v>16000</v>
      </c>
      <c r="H261" s="22" t="s">
        <v>5088</v>
      </c>
      <c r="I261" s="26">
        <f>+IF(H261='COSTOS VARIOS'!$C$1,'COSTOS VARIOS'!$C$2*'Precios ML'!V261,'COSTOS VARIOS'!$B$2*'Precios ML'!V261)</f>
        <v>185980</v>
      </c>
      <c r="J261" s="22">
        <v>0</v>
      </c>
      <c r="K261" s="27">
        <f t="shared" si="40"/>
        <v>10.4125</v>
      </c>
      <c r="L261" s="27">
        <f t="shared" si="41"/>
        <v>10.4125</v>
      </c>
      <c r="M261" s="26">
        <f>(INDEX(pesos!A:B,MATCH(L261,pesos!A:A,1),2))</f>
        <v>16200</v>
      </c>
      <c r="N261" s="26">
        <f>+R261*'COSTOS VARIOS'!$O$1</f>
        <v>60800</v>
      </c>
      <c r="O261" s="26">
        <f>+R261*'COSTOS VARIOS'!$O$2</f>
        <v>1312</v>
      </c>
      <c r="P261" s="26">
        <f>+R261*'COSTOS VARIOS'!$O$3</f>
        <v>4800</v>
      </c>
      <c r="Q261" s="26">
        <v>1</v>
      </c>
      <c r="R261" s="26">
        <f t="shared" si="42"/>
        <v>320000</v>
      </c>
      <c r="S261" s="25">
        <f t="shared" si="43"/>
        <v>589092</v>
      </c>
      <c r="T261" s="28">
        <f t="shared" si="44"/>
        <v>0.57853102741167772</v>
      </c>
      <c r="U261" s="29">
        <f t="shared" si="45"/>
        <v>929900</v>
      </c>
      <c r="V261" s="26">
        <f>+INDEX('LISTA DE PRECIOS EKM '!A:K,MATCH('Precios ML'!B261,'LISTA DE PRECIOS EKM '!A:A,0),8)</f>
        <v>929900</v>
      </c>
      <c r="W261" s="26">
        <f t="shared" si="46"/>
        <v>929900</v>
      </c>
      <c r="X261" s="26">
        <f t="shared" si="47"/>
        <v>0</v>
      </c>
      <c r="Y261" s="26"/>
      <c r="Z261" s="26">
        <f t="shared" si="48"/>
        <v>929900</v>
      </c>
      <c r="AA261" s="30">
        <f t="shared" si="49"/>
        <v>1.9059374999999998</v>
      </c>
    </row>
    <row r="262" spans="1:27">
      <c r="A262" s="20" t="s">
        <v>5325</v>
      </c>
      <c r="B262" s="20" t="s">
        <v>5326</v>
      </c>
      <c r="C262" s="25">
        <v>320000</v>
      </c>
      <c r="D262" s="22">
        <v>85</v>
      </c>
      <c r="E262" s="22">
        <v>49</v>
      </c>
      <c r="F262" s="22">
        <v>40</v>
      </c>
      <c r="G262" s="22">
        <v>16000</v>
      </c>
      <c r="H262" s="22" t="s">
        <v>5088</v>
      </c>
      <c r="I262" s="26">
        <f>+IF(H262='COSTOS VARIOS'!$C$1,'COSTOS VARIOS'!$C$2*'Precios ML'!V262,'COSTOS VARIOS'!$B$2*'Precios ML'!V262)</f>
        <v>185980</v>
      </c>
      <c r="J262" s="22">
        <v>0</v>
      </c>
      <c r="K262" s="27">
        <f t="shared" si="40"/>
        <v>10.4125</v>
      </c>
      <c r="L262" s="27">
        <f t="shared" si="41"/>
        <v>10.4125</v>
      </c>
      <c r="M262" s="26">
        <f>(INDEX(pesos!A:B,MATCH(L262,pesos!A:A,1),2))</f>
        <v>16200</v>
      </c>
      <c r="N262" s="26">
        <f>+R262*'COSTOS VARIOS'!$O$1</f>
        <v>60800</v>
      </c>
      <c r="O262" s="26">
        <f>+R262*'COSTOS VARIOS'!$O$2</f>
        <v>1312</v>
      </c>
      <c r="P262" s="26">
        <f>+R262*'COSTOS VARIOS'!$O$3</f>
        <v>4800</v>
      </c>
      <c r="Q262" s="26">
        <v>1</v>
      </c>
      <c r="R262" s="26">
        <f t="shared" si="42"/>
        <v>320000</v>
      </c>
      <c r="S262" s="25">
        <f t="shared" si="43"/>
        <v>589092</v>
      </c>
      <c r="T262" s="28">
        <f t="shared" si="44"/>
        <v>0.57853102741167772</v>
      </c>
      <c r="U262" s="29">
        <f t="shared" si="45"/>
        <v>929900</v>
      </c>
      <c r="V262" s="26">
        <f>+INDEX('LISTA DE PRECIOS EKM '!A:K,MATCH('Precios ML'!B262,'LISTA DE PRECIOS EKM '!A:A,0),8)</f>
        <v>929900</v>
      </c>
      <c r="W262" s="26">
        <f t="shared" si="46"/>
        <v>929900</v>
      </c>
      <c r="X262" s="26">
        <f t="shared" si="47"/>
        <v>0</v>
      </c>
      <c r="Y262" s="26"/>
      <c r="Z262" s="26">
        <f t="shared" si="48"/>
        <v>929900</v>
      </c>
      <c r="AA262" s="30">
        <f t="shared" si="49"/>
        <v>1.9059374999999998</v>
      </c>
    </row>
    <row r="263" spans="1:27">
      <c r="A263" s="20" t="s">
        <v>5327</v>
      </c>
      <c r="B263" s="20" t="s">
        <v>5328</v>
      </c>
      <c r="C263" s="25">
        <v>590000</v>
      </c>
      <c r="D263" s="22">
        <v>85</v>
      </c>
      <c r="E263" s="22">
        <v>49</v>
      </c>
      <c r="F263" s="22">
        <v>40</v>
      </c>
      <c r="G263" s="22">
        <v>16000</v>
      </c>
      <c r="H263" s="22" t="s">
        <v>5088</v>
      </c>
      <c r="I263" s="26">
        <f>+IF(H263='COSTOS VARIOS'!$C$1,'COSTOS VARIOS'!$C$2*'Precios ML'!V263,'COSTOS VARIOS'!$B$2*'Precios ML'!V263)</f>
        <v>297980</v>
      </c>
      <c r="J263" s="22">
        <v>0</v>
      </c>
      <c r="K263" s="27">
        <f t="shared" si="40"/>
        <v>10.4125</v>
      </c>
      <c r="L263" s="27">
        <f t="shared" si="41"/>
        <v>10.4125</v>
      </c>
      <c r="M263" s="26">
        <f>(INDEX(pesos!A:B,MATCH(L263,pesos!A:A,1),2))</f>
        <v>16200</v>
      </c>
      <c r="N263" s="26">
        <f>+R263*'COSTOS VARIOS'!$O$1</f>
        <v>112100</v>
      </c>
      <c r="O263" s="26">
        <f>+R263*'COSTOS VARIOS'!$O$2</f>
        <v>2419</v>
      </c>
      <c r="P263" s="26">
        <f>+R263*'COSTOS VARIOS'!$O$3</f>
        <v>8850</v>
      </c>
      <c r="Q263" s="26">
        <v>1</v>
      </c>
      <c r="R263" s="26">
        <f t="shared" si="42"/>
        <v>590000</v>
      </c>
      <c r="S263" s="25">
        <f t="shared" si="43"/>
        <v>1027549</v>
      </c>
      <c r="T263" s="28">
        <f t="shared" si="44"/>
        <v>0.44995518461893291</v>
      </c>
      <c r="U263" s="29">
        <f t="shared" si="45"/>
        <v>1489900</v>
      </c>
      <c r="V263" s="26">
        <f>+INDEX('LISTA DE PRECIOS EKM '!A:K,MATCH('Precios ML'!B263,'LISTA DE PRECIOS EKM '!A:A,0),8)</f>
        <v>1489900</v>
      </c>
      <c r="W263" s="26">
        <f t="shared" si="46"/>
        <v>1489900</v>
      </c>
      <c r="X263" s="26">
        <f t="shared" si="47"/>
        <v>0</v>
      </c>
      <c r="Y263" s="26"/>
      <c r="Z263" s="26">
        <f t="shared" si="48"/>
        <v>1489900</v>
      </c>
      <c r="AA263" s="30">
        <f t="shared" si="49"/>
        <v>1.5252542372881357</v>
      </c>
    </row>
    <row r="264" spans="1:27">
      <c r="A264" s="20" t="s">
        <v>5327</v>
      </c>
      <c r="B264" s="20" t="s">
        <v>5328</v>
      </c>
      <c r="C264" s="25">
        <v>590000</v>
      </c>
      <c r="D264" s="22">
        <v>85</v>
      </c>
      <c r="E264" s="22">
        <v>49</v>
      </c>
      <c r="F264" s="22">
        <v>40</v>
      </c>
      <c r="G264" s="22">
        <v>16000</v>
      </c>
      <c r="H264" s="22" t="s">
        <v>5088</v>
      </c>
      <c r="I264" s="26">
        <f>+IF(H264='COSTOS VARIOS'!$C$1,'COSTOS VARIOS'!$C$2*'Precios ML'!V264,'COSTOS VARIOS'!$B$2*'Precios ML'!V264)</f>
        <v>297980</v>
      </c>
      <c r="J264" s="22">
        <v>0</v>
      </c>
      <c r="K264" s="27">
        <f t="shared" si="40"/>
        <v>10.4125</v>
      </c>
      <c r="L264" s="27">
        <f t="shared" si="41"/>
        <v>10.4125</v>
      </c>
      <c r="M264" s="26">
        <f>(INDEX(pesos!A:B,MATCH(L264,pesos!A:A,1),2))</f>
        <v>16200</v>
      </c>
      <c r="N264" s="26">
        <f>+R264*'COSTOS VARIOS'!$O$1</f>
        <v>112100</v>
      </c>
      <c r="O264" s="26">
        <f>+R264*'COSTOS VARIOS'!$O$2</f>
        <v>2419</v>
      </c>
      <c r="P264" s="26">
        <f>+R264*'COSTOS VARIOS'!$O$3</f>
        <v>8850</v>
      </c>
      <c r="Q264" s="26">
        <v>1</v>
      </c>
      <c r="R264" s="26">
        <f t="shared" si="42"/>
        <v>590000</v>
      </c>
      <c r="S264" s="25">
        <f t="shared" si="43"/>
        <v>1027549</v>
      </c>
      <c r="T264" s="28">
        <f t="shared" si="44"/>
        <v>0.44995518461893291</v>
      </c>
      <c r="U264" s="29">
        <f t="shared" si="45"/>
        <v>1489900</v>
      </c>
      <c r="V264" s="26">
        <f>+INDEX('LISTA DE PRECIOS EKM '!A:K,MATCH('Precios ML'!B264,'LISTA DE PRECIOS EKM '!A:A,0),8)</f>
        <v>1489900</v>
      </c>
      <c r="W264" s="26">
        <f t="shared" si="46"/>
        <v>1489900</v>
      </c>
      <c r="X264" s="26">
        <f t="shared" si="47"/>
        <v>0</v>
      </c>
      <c r="Y264" s="26"/>
      <c r="Z264" s="26">
        <f t="shared" si="48"/>
        <v>1489900</v>
      </c>
      <c r="AA264" s="30">
        <f t="shared" si="49"/>
        <v>1.5252542372881357</v>
      </c>
    </row>
    <row r="265" spans="1:27">
      <c r="A265" s="20" t="s">
        <v>5329</v>
      </c>
      <c r="B265" s="20" t="s">
        <v>5330</v>
      </c>
      <c r="C265" s="25">
        <v>290000</v>
      </c>
      <c r="D265" s="22">
        <v>85</v>
      </c>
      <c r="E265" s="22">
        <v>49</v>
      </c>
      <c r="F265" s="22">
        <v>40</v>
      </c>
      <c r="G265" s="22">
        <v>16000</v>
      </c>
      <c r="H265" s="22" t="s">
        <v>5088</v>
      </c>
      <c r="I265" s="26">
        <f>+IF(H265='COSTOS VARIOS'!$C$1,'COSTOS VARIOS'!$C$2*'Precios ML'!V265,'COSTOS VARIOS'!$B$2*'Precios ML'!V265)</f>
        <v>159980</v>
      </c>
      <c r="J265" s="22">
        <v>0</v>
      </c>
      <c r="K265" s="27">
        <f t="shared" si="40"/>
        <v>10.4125</v>
      </c>
      <c r="L265" s="27">
        <f t="shared" si="41"/>
        <v>10.4125</v>
      </c>
      <c r="M265" s="26">
        <f>(INDEX(pesos!A:B,MATCH(L265,pesos!A:A,1),2))</f>
        <v>16200</v>
      </c>
      <c r="N265" s="26">
        <f>+R265*'COSTOS VARIOS'!$O$1</f>
        <v>55100</v>
      </c>
      <c r="O265" s="26">
        <f>+R265*'COSTOS VARIOS'!$O$2</f>
        <v>1189</v>
      </c>
      <c r="P265" s="26">
        <f>+R265*'COSTOS VARIOS'!$O$3</f>
        <v>4350</v>
      </c>
      <c r="Q265" s="26">
        <v>1</v>
      </c>
      <c r="R265" s="26">
        <f t="shared" si="42"/>
        <v>290000</v>
      </c>
      <c r="S265" s="25">
        <f t="shared" si="43"/>
        <v>526819</v>
      </c>
      <c r="T265" s="28">
        <f t="shared" si="44"/>
        <v>0.51835829763163432</v>
      </c>
      <c r="U265" s="29">
        <f t="shared" si="45"/>
        <v>799900</v>
      </c>
      <c r="V265" s="26">
        <f>+INDEX('LISTA DE PRECIOS EKM '!A:K,MATCH('Precios ML'!B265,'LISTA DE PRECIOS EKM '!A:A,0),8)</f>
        <v>799900</v>
      </c>
      <c r="W265" s="26">
        <f t="shared" si="46"/>
        <v>799900</v>
      </c>
      <c r="X265" s="26">
        <f t="shared" si="47"/>
        <v>0</v>
      </c>
      <c r="Y265" s="26"/>
      <c r="Z265" s="26">
        <f t="shared" si="48"/>
        <v>799900</v>
      </c>
      <c r="AA265" s="30">
        <f t="shared" si="49"/>
        <v>1.7582758620689654</v>
      </c>
    </row>
    <row r="266" spans="1:27">
      <c r="A266" s="20" t="s">
        <v>5329</v>
      </c>
      <c r="B266" s="20" t="s">
        <v>5330</v>
      </c>
      <c r="C266" s="25">
        <v>290000</v>
      </c>
      <c r="D266" s="22">
        <v>85</v>
      </c>
      <c r="E266" s="22">
        <v>49</v>
      </c>
      <c r="F266" s="22">
        <v>40</v>
      </c>
      <c r="G266" s="22">
        <v>16000</v>
      </c>
      <c r="H266" s="22" t="s">
        <v>5088</v>
      </c>
      <c r="I266" s="26">
        <f>+IF(H266='COSTOS VARIOS'!$C$1,'COSTOS VARIOS'!$C$2*'Precios ML'!V266,'COSTOS VARIOS'!$B$2*'Precios ML'!V266)</f>
        <v>159980</v>
      </c>
      <c r="J266" s="22">
        <v>0</v>
      </c>
      <c r="K266" s="27">
        <f t="shared" si="40"/>
        <v>10.4125</v>
      </c>
      <c r="L266" s="27">
        <f t="shared" si="41"/>
        <v>10.4125</v>
      </c>
      <c r="M266" s="26">
        <f>(INDEX(pesos!A:B,MATCH(L266,pesos!A:A,1),2))</f>
        <v>16200</v>
      </c>
      <c r="N266" s="26">
        <f>+R266*'COSTOS VARIOS'!$O$1</f>
        <v>55100</v>
      </c>
      <c r="O266" s="26">
        <f>+R266*'COSTOS VARIOS'!$O$2</f>
        <v>1189</v>
      </c>
      <c r="P266" s="26">
        <f>+R266*'COSTOS VARIOS'!$O$3</f>
        <v>4350</v>
      </c>
      <c r="Q266" s="26">
        <v>1</v>
      </c>
      <c r="R266" s="26">
        <f t="shared" si="42"/>
        <v>290000</v>
      </c>
      <c r="S266" s="25">
        <f t="shared" si="43"/>
        <v>526819</v>
      </c>
      <c r="T266" s="28">
        <f t="shared" si="44"/>
        <v>0.51835829763163432</v>
      </c>
      <c r="U266" s="29">
        <f t="shared" si="45"/>
        <v>799900</v>
      </c>
      <c r="V266" s="26">
        <f>+INDEX('LISTA DE PRECIOS EKM '!A:K,MATCH('Precios ML'!B266,'LISTA DE PRECIOS EKM '!A:A,0),8)</f>
        <v>799900</v>
      </c>
      <c r="W266" s="26">
        <f t="shared" si="46"/>
        <v>799900</v>
      </c>
      <c r="X266" s="26">
        <f t="shared" si="47"/>
        <v>0</v>
      </c>
      <c r="Y266" s="26"/>
      <c r="Z266" s="26">
        <f t="shared" si="48"/>
        <v>799900</v>
      </c>
      <c r="AA266" s="30">
        <f t="shared" si="49"/>
        <v>1.7582758620689654</v>
      </c>
    </row>
    <row r="267" spans="1:27">
      <c r="A267" s="20" t="s">
        <v>5331</v>
      </c>
      <c r="B267" s="20" t="s">
        <v>5332</v>
      </c>
      <c r="C267" s="25">
        <v>290000</v>
      </c>
      <c r="D267" s="22">
        <v>85</v>
      </c>
      <c r="E267" s="22">
        <v>49</v>
      </c>
      <c r="F267" s="22">
        <v>40</v>
      </c>
      <c r="G267" s="22">
        <v>16000</v>
      </c>
      <c r="H267" s="22" t="s">
        <v>5088</v>
      </c>
      <c r="I267" s="26">
        <f>+IF(H267='COSTOS VARIOS'!$C$1,'COSTOS VARIOS'!$C$2*'Precios ML'!V267,'COSTOS VARIOS'!$B$2*'Precios ML'!V267)</f>
        <v>159980</v>
      </c>
      <c r="J267" s="22">
        <v>0</v>
      </c>
      <c r="K267" s="27">
        <f t="shared" si="40"/>
        <v>10.4125</v>
      </c>
      <c r="L267" s="27">
        <f t="shared" si="41"/>
        <v>10.4125</v>
      </c>
      <c r="M267" s="26">
        <f>(INDEX(pesos!A:B,MATCH(L267,pesos!A:A,1),2))</f>
        <v>16200</v>
      </c>
      <c r="N267" s="26">
        <f>+R267*'COSTOS VARIOS'!$O$1</f>
        <v>55100</v>
      </c>
      <c r="O267" s="26">
        <f>+R267*'COSTOS VARIOS'!$O$2</f>
        <v>1189</v>
      </c>
      <c r="P267" s="26">
        <f>+R267*'COSTOS VARIOS'!$O$3</f>
        <v>4350</v>
      </c>
      <c r="Q267" s="26">
        <v>1</v>
      </c>
      <c r="R267" s="26">
        <f t="shared" si="42"/>
        <v>290000</v>
      </c>
      <c r="S267" s="25">
        <f t="shared" si="43"/>
        <v>526819</v>
      </c>
      <c r="T267" s="28">
        <f t="shared" si="44"/>
        <v>0.51835829763163432</v>
      </c>
      <c r="U267" s="29">
        <f t="shared" si="45"/>
        <v>799900</v>
      </c>
      <c r="V267" s="26">
        <f>+INDEX('LISTA DE PRECIOS EKM '!A:K,MATCH('Precios ML'!B267,'LISTA DE PRECIOS EKM '!A:A,0),8)</f>
        <v>799900</v>
      </c>
      <c r="W267" s="26">
        <f t="shared" si="46"/>
        <v>799900</v>
      </c>
      <c r="X267" s="26">
        <f t="shared" si="47"/>
        <v>0</v>
      </c>
      <c r="Y267" s="26"/>
      <c r="Z267" s="26">
        <f t="shared" si="48"/>
        <v>799900</v>
      </c>
      <c r="AA267" s="30">
        <f t="shared" si="49"/>
        <v>1.7582758620689654</v>
      </c>
    </row>
    <row r="268" spans="1:27">
      <c r="A268" s="20" t="s">
        <v>5331</v>
      </c>
      <c r="B268" s="20" t="s">
        <v>5332</v>
      </c>
      <c r="C268" s="25">
        <v>290000</v>
      </c>
      <c r="D268" s="22">
        <v>85</v>
      </c>
      <c r="E268" s="22">
        <v>49</v>
      </c>
      <c r="F268" s="22">
        <v>40</v>
      </c>
      <c r="G268" s="22">
        <v>16000</v>
      </c>
      <c r="H268" s="22" t="s">
        <v>5088</v>
      </c>
      <c r="I268" s="26">
        <f>+IF(H268='COSTOS VARIOS'!$C$1,'COSTOS VARIOS'!$C$2*'Precios ML'!V268,'COSTOS VARIOS'!$B$2*'Precios ML'!V268)</f>
        <v>159980</v>
      </c>
      <c r="J268" s="22">
        <v>0</v>
      </c>
      <c r="K268" s="27">
        <f t="shared" si="40"/>
        <v>10.4125</v>
      </c>
      <c r="L268" s="27">
        <f t="shared" si="41"/>
        <v>10.4125</v>
      </c>
      <c r="M268" s="26">
        <f>(INDEX(pesos!A:B,MATCH(L268,pesos!A:A,1),2))</f>
        <v>16200</v>
      </c>
      <c r="N268" s="26">
        <f>+R268*'COSTOS VARIOS'!$O$1</f>
        <v>55100</v>
      </c>
      <c r="O268" s="26">
        <f>+R268*'COSTOS VARIOS'!$O$2</f>
        <v>1189</v>
      </c>
      <c r="P268" s="26">
        <f>+R268*'COSTOS VARIOS'!$O$3</f>
        <v>4350</v>
      </c>
      <c r="Q268" s="26">
        <v>1</v>
      </c>
      <c r="R268" s="26">
        <f t="shared" si="42"/>
        <v>290000</v>
      </c>
      <c r="S268" s="25">
        <f t="shared" si="43"/>
        <v>526819</v>
      </c>
      <c r="T268" s="28">
        <f t="shared" si="44"/>
        <v>0.51835829763163432</v>
      </c>
      <c r="U268" s="29">
        <f t="shared" si="45"/>
        <v>799900</v>
      </c>
      <c r="V268" s="26">
        <f>+INDEX('LISTA DE PRECIOS EKM '!A:K,MATCH('Precios ML'!B268,'LISTA DE PRECIOS EKM '!A:A,0),8)</f>
        <v>799900</v>
      </c>
      <c r="W268" s="26">
        <f t="shared" si="46"/>
        <v>799900</v>
      </c>
      <c r="X268" s="26">
        <f t="shared" si="47"/>
        <v>0</v>
      </c>
      <c r="Y268" s="26"/>
      <c r="Z268" s="26">
        <f t="shared" si="48"/>
        <v>799900</v>
      </c>
      <c r="AA268" s="30">
        <f t="shared" si="49"/>
        <v>1.7582758620689654</v>
      </c>
    </row>
    <row r="269" spans="1:27">
      <c r="A269" s="20" t="s">
        <v>5333</v>
      </c>
      <c r="B269" s="20" t="s">
        <v>5334</v>
      </c>
      <c r="C269" s="25">
        <v>290000</v>
      </c>
      <c r="D269" s="22">
        <v>85</v>
      </c>
      <c r="E269" s="22">
        <v>49</v>
      </c>
      <c r="F269" s="22">
        <v>40</v>
      </c>
      <c r="G269" s="22">
        <v>16000</v>
      </c>
      <c r="H269" s="22" t="s">
        <v>5088</v>
      </c>
      <c r="I269" s="26">
        <f>+IF(H269='COSTOS VARIOS'!$C$1,'COSTOS VARIOS'!$C$2*'Precios ML'!V269,'COSTOS VARIOS'!$B$2*'Precios ML'!V269)</f>
        <v>159980</v>
      </c>
      <c r="J269" s="22">
        <v>0</v>
      </c>
      <c r="K269" s="27">
        <f t="shared" si="40"/>
        <v>10.4125</v>
      </c>
      <c r="L269" s="27">
        <f t="shared" si="41"/>
        <v>10.4125</v>
      </c>
      <c r="M269" s="26">
        <f>(INDEX(pesos!A:B,MATCH(L269,pesos!A:A,1),2))</f>
        <v>16200</v>
      </c>
      <c r="N269" s="26">
        <f>+R269*'COSTOS VARIOS'!$O$1</f>
        <v>55100</v>
      </c>
      <c r="O269" s="26">
        <f>+R269*'COSTOS VARIOS'!$O$2</f>
        <v>1189</v>
      </c>
      <c r="P269" s="26">
        <f>+R269*'COSTOS VARIOS'!$O$3</f>
        <v>4350</v>
      </c>
      <c r="Q269" s="26">
        <v>1</v>
      </c>
      <c r="R269" s="26">
        <f t="shared" si="42"/>
        <v>290000</v>
      </c>
      <c r="S269" s="25">
        <f t="shared" si="43"/>
        <v>526819</v>
      </c>
      <c r="T269" s="28">
        <f t="shared" si="44"/>
        <v>0.51835829763163432</v>
      </c>
      <c r="U269" s="29">
        <f t="shared" si="45"/>
        <v>799900</v>
      </c>
      <c r="V269" s="26">
        <f>+INDEX('LISTA DE PRECIOS EKM '!A:K,MATCH('Precios ML'!B269,'LISTA DE PRECIOS EKM '!A:A,0),8)</f>
        <v>799900</v>
      </c>
      <c r="W269" s="26">
        <f t="shared" si="46"/>
        <v>799900</v>
      </c>
      <c r="X269" s="26">
        <f t="shared" si="47"/>
        <v>0</v>
      </c>
      <c r="Y269" s="26"/>
      <c r="Z269" s="26">
        <f t="shared" si="48"/>
        <v>799900</v>
      </c>
      <c r="AA269" s="30">
        <f t="shared" si="49"/>
        <v>1.7582758620689654</v>
      </c>
    </row>
    <row r="270" spans="1:27">
      <c r="A270" s="20" t="s">
        <v>5333</v>
      </c>
      <c r="B270" s="20" t="s">
        <v>5334</v>
      </c>
      <c r="C270" s="25">
        <v>290000</v>
      </c>
      <c r="D270" s="22">
        <v>85</v>
      </c>
      <c r="E270" s="22">
        <v>49</v>
      </c>
      <c r="F270" s="22">
        <v>40</v>
      </c>
      <c r="G270" s="22">
        <v>16000</v>
      </c>
      <c r="H270" s="22" t="s">
        <v>5088</v>
      </c>
      <c r="I270" s="26">
        <f>+IF(H270='COSTOS VARIOS'!$C$1,'COSTOS VARIOS'!$C$2*'Precios ML'!V270,'COSTOS VARIOS'!$B$2*'Precios ML'!V270)</f>
        <v>159980</v>
      </c>
      <c r="J270" s="22">
        <v>0</v>
      </c>
      <c r="K270" s="27">
        <f t="shared" si="40"/>
        <v>10.4125</v>
      </c>
      <c r="L270" s="27">
        <f t="shared" si="41"/>
        <v>10.4125</v>
      </c>
      <c r="M270" s="26">
        <f>(INDEX(pesos!A:B,MATCH(L270,pesos!A:A,1),2))</f>
        <v>16200</v>
      </c>
      <c r="N270" s="26">
        <f>+R270*'COSTOS VARIOS'!$O$1</f>
        <v>55100</v>
      </c>
      <c r="O270" s="26">
        <f>+R270*'COSTOS VARIOS'!$O$2</f>
        <v>1189</v>
      </c>
      <c r="P270" s="26">
        <f>+R270*'COSTOS VARIOS'!$O$3</f>
        <v>4350</v>
      </c>
      <c r="Q270" s="26">
        <v>1</v>
      </c>
      <c r="R270" s="26">
        <f t="shared" si="42"/>
        <v>290000</v>
      </c>
      <c r="S270" s="25">
        <f t="shared" si="43"/>
        <v>526819</v>
      </c>
      <c r="T270" s="28">
        <f t="shared" si="44"/>
        <v>0.51835829763163432</v>
      </c>
      <c r="U270" s="29">
        <f t="shared" si="45"/>
        <v>799900</v>
      </c>
      <c r="V270" s="26">
        <f>+INDEX('LISTA DE PRECIOS EKM '!A:K,MATCH('Precios ML'!B270,'LISTA DE PRECIOS EKM '!A:A,0),8)</f>
        <v>799900</v>
      </c>
      <c r="W270" s="26">
        <f t="shared" si="46"/>
        <v>799900</v>
      </c>
      <c r="X270" s="26">
        <f t="shared" si="47"/>
        <v>0</v>
      </c>
      <c r="Y270" s="26"/>
      <c r="Z270" s="26">
        <f t="shared" si="48"/>
        <v>799900</v>
      </c>
      <c r="AA270" s="30">
        <f t="shared" si="49"/>
        <v>1.7582758620689654</v>
      </c>
    </row>
    <row r="271" spans="1:27">
      <c r="A271" s="20" t="s">
        <v>5335</v>
      </c>
      <c r="B271" s="20" t="s">
        <v>5336</v>
      </c>
      <c r="C271" s="25">
        <v>370000</v>
      </c>
      <c r="D271" s="22">
        <v>85</v>
      </c>
      <c r="E271" s="22">
        <v>49</v>
      </c>
      <c r="F271" s="22">
        <v>40</v>
      </c>
      <c r="G271" s="22">
        <v>16000</v>
      </c>
      <c r="H271" s="22" t="s">
        <v>5088</v>
      </c>
      <c r="I271" s="26">
        <f>+IF(H271='COSTOS VARIOS'!$C$1,'COSTOS VARIOS'!$C$2*'Precios ML'!V271,'COSTOS VARIOS'!$B$2*'Precios ML'!V271)</f>
        <v>183980</v>
      </c>
      <c r="J271" s="22">
        <v>0</v>
      </c>
      <c r="K271" s="27">
        <f t="shared" si="40"/>
        <v>10.4125</v>
      </c>
      <c r="L271" s="27">
        <f t="shared" si="41"/>
        <v>10.4125</v>
      </c>
      <c r="M271" s="26">
        <f>(INDEX(pesos!A:B,MATCH(L271,pesos!A:A,1),2))</f>
        <v>16200</v>
      </c>
      <c r="N271" s="26">
        <f>+R271*'COSTOS VARIOS'!$O$1</f>
        <v>70300</v>
      </c>
      <c r="O271" s="26">
        <f>+R271*'COSTOS VARIOS'!$O$2</f>
        <v>1517.0000000000002</v>
      </c>
      <c r="P271" s="26">
        <f>+R271*'COSTOS VARIOS'!$O$3</f>
        <v>5550</v>
      </c>
      <c r="Q271" s="26">
        <v>1</v>
      </c>
      <c r="R271" s="26">
        <f t="shared" si="42"/>
        <v>370000</v>
      </c>
      <c r="S271" s="25">
        <f t="shared" si="43"/>
        <v>647547</v>
      </c>
      <c r="T271" s="28">
        <f t="shared" si="44"/>
        <v>0.42059186437432339</v>
      </c>
      <c r="U271" s="29">
        <f t="shared" si="45"/>
        <v>919900</v>
      </c>
      <c r="V271" s="26">
        <f>+INDEX('LISTA DE PRECIOS EKM '!A:K,MATCH('Precios ML'!B271,'LISTA DE PRECIOS EKM '!A:A,0),8)</f>
        <v>919900</v>
      </c>
      <c r="W271" s="26">
        <f t="shared" si="46"/>
        <v>919900</v>
      </c>
      <c r="X271" s="26">
        <f t="shared" si="47"/>
        <v>0</v>
      </c>
      <c r="Y271" s="26"/>
      <c r="Z271" s="26">
        <f t="shared" si="48"/>
        <v>919900</v>
      </c>
      <c r="AA271" s="30">
        <f t="shared" si="49"/>
        <v>1.4862162162162162</v>
      </c>
    </row>
    <row r="272" spans="1:27">
      <c r="A272" s="20" t="s">
        <v>5335</v>
      </c>
      <c r="B272" s="20" t="s">
        <v>5336</v>
      </c>
      <c r="C272" s="25">
        <v>370000</v>
      </c>
      <c r="D272" s="22">
        <v>85</v>
      </c>
      <c r="E272" s="22">
        <v>49</v>
      </c>
      <c r="F272" s="22">
        <v>40</v>
      </c>
      <c r="G272" s="22">
        <v>16000</v>
      </c>
      <c r="H272" s="22" t="s">
        <v>5088</v>
      </c>
      <c r="I272" s="26">
        <f>+IF(H272='COSTOS VARIOS'!$C$1,'COSTOS VARIOS'!$C$2*'Precios ML'!V272,'COSTOS VARIOS'!$B$2*'Precios ML'!V272)</f>
        <v>183980</v>
      </c>
      <c r="J272" s="22">
        <v>0</v>
      </c>
      <c r="K272" s="27">
        <f t="shared" si="40"/>
        <v>10.4125</v>
      </c>
      <c r="L272" s="27">
        <f t="shared" si="41"/>
        <v>10.4125</v>
      </c>
      <c r="M272" s="26">
        <f>(INDEX(pesos!A:B,MATCH(L272,pesos!A:A,1),2))</f>
        <v>16200</v>
      </c>
      <c r="N272" s="26">
        <f>+R272*'COSTOS VARIOS'!$O$1</f>
        <v>70300</v>
      </c>
      <c r="O272" s="26">
        <f>+R272*'COSTOS VARIOS'!$O$2</f>
        <v>1517.0000000000002</v>
      </c>
      <c r="P272" s="26">
        <f>+R272*'COSTOS VARIOS'!$O$3</f>
        <v>5550</v>
      </c>
      <c r="Q272" s="26">
        <v>1</v>
      </c>
      <c r="R272" s="26">
        <f t="shared" si="42"/>
        <v>370000</v>
      </c>
      <c r="S272" s="25">
        <f t="shared" si="43"/>
        <v>647547</v>
      </c>
      <c r="T272" s="28">
        <f t="shared" si="44"/>
        <v>0.42059186437432339</v>
      </c>
      <c r="U272" s="29">
        <f t="shared" si="45"/>
        <v>919900</v>
      </c>
      <c r="V272" s="26">
        <f>+INDEX('LISTA DE PRECIOS EKM '!A:K,MATCH('Precios ML'!B272,'LISTA DE PRECIOS EKM '!A:A,0),8)</f>
        <v>919900</v>
      </c>
      <c r="W272" s="26">
        <f t="shared" si="46"/>
        <v>919900</v>
      </c>
      <c r="X272" s="26">
        <f t="shared" si="47"/>
        <v>0</v>
      </c>
      <c r="Y272" s="26"/>
      <c r="Z272" s="26">
        <f t="shared" si="48"/>
        <v>919900</v>
      </c>
      <c r="AA272" s="30">
        <f t="shared" si="49"/>
        <v>1.4862162162162162</v>
      </c>
    </row>
    <row r="273" spans="1:27">
      <c r="A273" s="20" t="s">
        <v>5337</v>
      </c>
      <c r="B273" s="20" t="s">
        <v>5338</v>
      </c>
      <c r="C273" s="25">
        <v>785006</v>
      </c>
      <c r="D273" s="22">
        <v>85</v>
      </c>
      <c r="E273" s="22">
        <v>49</v>
      </c>
      <c r="F273" s="22">
        <v>40</v>
      </c>
      <c r="G273" s="22">
        <v>16000</v>
      </c>
      <c r="H273" s="22" t="s">
        <v>5088</v>
      </c>
      <c r="I273" s="26">
        <f>+IF(H273='COSTOS VARIOS'!$C$1,'COSTOS VARIOS'!$C$2*'Precios ML'!V273,'COSTOS VARIOS'!$B$2*'Precios ML'!V273)</f>
        <v>393980</v>
      </c>
      <c r="J273" s="22">
        <v>0</v>
      </c>
      <c r="K273" s="27">
        <f t="shared" si="40"/>
        <v>10.4125</v>
      </c>
      <c r="L273" s="27">
        <f t="shared" si="41"/>
        <v>10.4125</v>
      </c>
      <c r="M273" s="26">
        <f>(INDEX(pesos!A:B,MATCH(L273,pesos!A:A,1),2))</f>
        <v>16200</v>
      </c>
      <c r="N273" s="26">
        <f>+R273*'COSTOS VARIOS'!$O$1</f>
        <v>149151.14000000001</v>
      </c>
      <c r="O273" s="26">
        <f>+R273*'COSTOS VARIOS'!$O$2</f>
        <v>3218.5246000000002</v>
      </c>
      <c r="P273" s="26">
        <f>+R273*'COSTOS VARIOS'!$O$3</f>
        <v>11775.09</v>
      </c>
      <c r="Q273" s="26">
        <v>1</v>
      </c>
      <c r="R273" s="26">
        <f t="shared" si="42"/>
        <v>785006</v>
      </c>
      <c r="S273" s="25">
        <f t="shared" si="43"/>
        <v>1359330.7546000001</v>
      </c>
      <c r="T273" s="28">
        <f t="shared" si="44"/>
        <v>0.44916900712635432</v>
      </c>
      <c r="U273" s="29">
        <f t="shared" si="45"/>
        <v>1969900</v>
      </c>
      <c r="V273" s="26">
        <f>+INDEX('LISTA DE PRECIOS EKM '!A:K,MATCH('Precios ML'!B273,'LISTA DE PRECIOS EKM '!A:A,0),8)</f>
        <v>1969900</v>
      </c>
      <c r="W273" s="26">
        <f t="shared" si="46"/>
        <v>1969900</v>
      </c>
      <c r="X273" s="26">
        <f t="shared" si="47"/>
        <v>0</v>
      </c>
      <c r="Y273" s="26"/>
      <c r="Z273" s="26">
        <f t="shared" si="48"/>
        <v>1969900</v>
      </c>
      <c r="AA273" s="30">
        <f t="shared" si="49"/>
        <v>1.5094075714070976</v>
      </c>
    </row>
    <row r="274" spans="1:27">
      <c r="A274" s="20" t="s">
        <v>5337</v>
      </c>
      <c r="B274" s="20" t="s">
        <v>5338</v>
      </c>
      <c r="C274" s="25">
        <v>785006</v>
      </c>
      <c r="D274" s="22">
        <v>85</v>
      </c>
      <c r="E274" s="22">
        <v>49</v>
      </c>
      <c r="F274" s="22">
        <v>40</v>
      </c>
      <c r="G274" s="22">
        <v>16000</v>
      </c>
      <c r="H274" s="22" t="s">
        <v>5088</v>
      </c>
      <c r="I274" s="26">
        <f>+IF(H274='COSTOS VARIOS'!$C$1,'COSTOS VARIOS'!$C$2*'Precios ML'!V274,'COSTOS VARIOS'!$B$2*'Precios ML'!V274)</f>
        <v>393980</v>
      </c>
      <c r="J274" s="22">
        <v>0</v>
      </c>
      <c r="K274" s="27">
        <f t="shared" si="40"/>
        <v>10.4125</v>
      </c>
      <c r="L274" s="27">
        <f t="shared" si="41"/>
        <v>10.4125</v>
      </c>
      <c r="M274" s="26">
        <f>(INDEX(pesos!A:B,MATCH(L274,pesos!A:A,1),2))</f>
        <v>16200</v>
      </c>
      <c r="N274" s="26">
        <f>+R274*'COSTOS VARIOS'!$O$1</f>
        <v>149151.14000000001</v>
      </c>
      <c r="O274" s="26">
        <f>+R274*'COSTOS VARIOS'!$O$2</f>
        <v>3218.5246000000002</v>
      </c>
      <c r="P274" s="26">
        <f>+R274*'COSTOS VARIOS'!$O$3</f>
        <v>11775.09</v>
      </c>
      <c r="Q274" s="26">
        <v>1</v>
      </c>
      <c r="R274" s="26">
        <f t="shared" si="42"/>
        <v>785006</v>
      </c>
      <c r="S274" s="25">
        <f t="shared" si="43"/>
        <v>1359330.7546000001</v>
      </c>
      <c r="T274" s="28">
        <f t="shared" si="44"/>
        <v>0.44916900712635432</v>
      </c>
      <c r="U274" s="29">
        <f t="shared" si="45"/>
        <v>1969900</v>
      </c>
      <c r="V274" s="26">
        <f>+INDEX('LISTA DE PRECIOS EKM '!A:K,MATCH('Precios ML'!B274,'LISTA DE PRECIOS EKM '!A:A,0),8)</f>
        <v>1969900</v>
      </c>
      <c r="W274" s="26">
        <f t="shared" si="46"/>
        <v>1969900</v>
      </c>
      <c r="X274" s="26">
        <f t="shared" si="47"/>
        <v>0</v>
      </c>
      <c r="Y274" s="26"/>
      <c r="Z274" s="26">
        <f t="shared" si="48"/>
        <v>1969900</v>
      </c>
      <c r="AA274" s="30">
        <f t="shared" si="49"/>
        <v>1.5094075714070976</v>
      </c>
    </row>
    <row r="275" spans="1:27">
      <c r="A275" s="20" t="s">
        <v>5339</v>
      </c>
      <c r="B275" s="20" t="s">
        <v>5340</v>
      </c>
      <c r="C275" s="25">
        <v>785006</v>
      </c>
      <c r="D275" s="22">
        <v>85</v>
      </c>
      <c r="E275" s="22">
        <v>49</v>
      </c>
      <c r="F275" s="22">
        <v>40</v>
      </c>
      <c r="G275" s="22">
        <v>16000</v>
      </c>
      <c r="H275" s="22" t="s">
        <v>5088</v>
      </c>
      <c r="I275" s="26">
        <f>+IF(H275='COSTOS VARIOS'!$C$1,'COSTOS VARIOS'!$C$2*'Precios ML'!V275,'COSTOS VARIOS'!$B$2*'Precios ML'!V275)</f>
        <v>393980</v>
      </c>
      <c r="J275" s="22">
        <v>0</v>
      </c>
      <c r="K275" s="27">
        <f t="shared" si="40"/>
        <v>10.4125</v>
      </c>
      <c r="L275" s="27">
        <f t="shared" si="41"/>
        <v>10.4125</v>
      </c>
      <c r="M275" s="26">
        <f>(INDEX(pesos!A:B,MATCH(L275,pesos!A:A,1),2))</f>
        <v>16200</v>
      </c>
      <c r="N275" s="26">
        <f>+R275*'COSTOS VARIOS'!$O$1</f>
        <v>149151.14000000001</v>
      </c>
      <c r="O275" s="26">
        <f>+R275*'COSTOS VARIOS'!$O$2</f>
        <v>3218.5246000000002</v>
      </c>
      <c r="P275" s="26">
        <f>+R275*'COSTOS VARIOS'!$O$3</f>
        <v>11775.09</v>
      </c>
      <c r="Q275" s="26">
        <v>1</v>
      </c>
      <c r="R275" s="26">
        <f t="shared" si="42"/>
        <v>785006</v>
      </c>
      <c r="S275" s="25">
        <f t="shared" si="43"/>
        <v>1359330.7546000001</v>
      </c>
      <c r="T275" s="28">
        <f t="shared" si="44"/>
        <v>0.44916900712635432</v>
      </c>
      <c r="U275" s="29">
        <f t="shared" si="45"/>
        <v>1969900</v>
      </c>
      <c r="V275" s="26">
        <f>+INDEX('LISTA DE PRECIOS EKM '!A:K,MATCH('Precios ML'!B275,'LISTA DE PRECIOS EKM '!A:A,0),8)</f>
        <v>1969900</v>
      </c>
      <c r="W275" s="26">
        <f t="shared" si="46"/>
        <v>1969900</v>
      </c>
      <c r="X275" s="26">
        <f t="shared" si="47"/>
        <v>0</v>
      </c>
      <c r="Y275" s="26"/>
      <c r="Z275" s="26">
        <f t="shared" si="48"/>
        <v>1969900</v>
      </c>
      <c r="AA275" s="30">
        <f t="shared" si="49"/>
        <v>1.5094075714070976</v>
      </c>
    </row>
    <row r="276" spans="1:27">
      <c r="A276" s="20" t="s">
        <v>5339</v>
      </c>
      <c r="B276" s="20" t="s">
        <v>5340</v>
      </c>
      <c r="C276" s="25">
        <v>785006</v>
      </c>
      <c r="D276" s="22">
        <v>85</v>
      </c>
      <c r="E276" s="22">
        <v>49</v>
      </c>
      <c r="F276" s="22">
        <v>40</v>
      </c>
      <c r="G276" s="22">
        <v>16000</v>
      </c>
      <c r="H276" s="22" t="s">
        <v>5088</v>
      </c>
      <c r="I276" s="26">
        <f>+IF(H276='COSTOS VARIOS'!$C$1,'COSTOS VARIOS'!$C$2*'Precios ML'!V276,'COSTOS VARIOS'!$B$2*'Precios ML'!V276)</f>
        <v>393980</v>
      </c>
      <c r="J276" s="22">
        <v>0</v>
      </c>
      <c r="K276" s="27">
        <f t="shared" si="40"/>
        <v>10.4125</v>
      </c>
      <c r="L276" s="27">
        <f t="shared" si="41"/>
        <v>10.4125</v>
      </c>
      <c r="M276" s="26">
        <f>(INDEX(pesos!A:B,MATCH(L276,pesos!A:A,1),2))</f>
        <v>16200</v>
      </c>
      <c r="N276" s="26">
        <f>+R276*'COSTOS VARIOS'!$O$1</f>
        <v>149151.14000000001</v>
      </c>
      <c r="O276" s="26">
        <f>+R276*'COSTOS VARIOS'!$O$2</f>
        <v>3218.5246000000002</v>
      </c>
      <c r="P276" s="26">
        <f>+R276*'COSTOS VARIOS'!$O$3</f>
        <v>11775.09</v>
      </c>
      <c r="Q276" s="26">
        <v>1</v>
      </c>
      <c r="R276" s="26">
        <f t="shared" si="42"/>
        <v>785006</v>
      </c>
      <c r="S276" s="25">
        <f t="shared" si="43"/>
        <v>1359330.7546000001</v>
      </c>
      <c r="T276" s="28">
        <f t="shared" si="44"/>
        <v>0.44916900712635432</v>
      </c>
      <c r="U276" s="29">
        <f t="shared" si="45"/>
        <v>1969900</v>
      </c>
      <c r="V276" s="26">
        <f>+INDEX('LISTA DE PRECIOS EKM '!A:K,MATCH('Precios ML'!B276,'LISTA DE PRECIOS EKM '!A:A,0),8)</f>
        <v>1969900</v>
      </c>
      <c r="W276" s="26">
        <f t="shared" si="46"/>
        <v>1969900</v>
      </c>
      <c r="X276" s="26">
        <f t="shared" si="47"/>
        <v>0</v>
      </c>
      <c r="Y276" s="26"/>
      <c r="Z276" s="26">
        <f t="shared" si="48"/>
        <v>1969900</v>
      </c>
      <c r="AA276" s="30">
        <f t="shared" si="49"/>
        <v>1.5094075714070976</v>
      </c>
    </row>
    <row r="277" spans="1:27">
      <c r="A277" s="20" t="s">
        <v>5341</v>
      </c>
      <c r="B277" s="20" t="s">
        <v>5342</v>
      </c>
      <c r="C277" s="25">
        <v>785006</v>
      </c>
      <c r="D277" s="22">
        <v>85</v>
      </c>
      <c r="E277" s="22">
        <v>49</v>
      </c>
      <c r="F277" s="22">
        <v>40</v>
      </c>
      <c r="G277" s="22">
        <v>16000</v>
      </c>
      <c r="H277" s="22" t="s">
        <v>5088</v>
      </c>
      <c r="I277" s="26">
        <f>+IF(H277='COSTOS VARIOS'!$C$1,'COSTOS VARIOS'!$C$2*'Precios ML'!V277,'COSTOS VARIOS'!$B$2*'Precios ML'!V277)</f>
        <v>393980</v>
      </c>
      <c r="J277" s="22">
        <v>0</v>
      </c>
      <c r="K277" s="27">
        <f t="shared" si="40"/>
        <v>10.4125</v>
      </c>
      <c r="L277" s="27">
        <f t="shared" si="41"/>
        <v>10.4125</v>
      </c>
      <c r="M277" s="26">
        <f>(INDEX(pesos!A:B,MATCH(L277,pesos!A:A,1),2))</f>
        <v>16200</v>
      </c>
      <c r="N277" s="26">
        <f>+R277*'COSTOS VARIOS'!$O$1</f>
        <v>149151.14000000001</v>
      </c>
      <c r="O277" s="26">
        <f>+R277*'COSTOS VARIOS'!$O$2</f>
        <v>3218.5246000000002</v>
      </c>
      <c r="P277" s="26">
        <f>+R277*'COSTOS VARIOS'!$O$3</f>
        <v>11775.09</v>
      </c>
      <c r="Q277" s="26">
        <v>1</v>
      </c>
      <c r="R277" s="26">
        <f t="shared" si="42"/>
        <v>785006</v>
      </c>
      <c r="S277" s="25">
        <f t="shared" si="43"/>
        <v>1359330.7546000001</v>
      </c>
      <c r="T277" s="28">
        <f t="shared" si="44"/>
        <v>0.44916900712635432</v>
      </c>
      <c r="U277" s="29">
        <f t="shared" si="45"/>
        <v>1969900</v>
      </c>
      <c r="V277" s="26">
        <f>+INDEX('LISTA DE PRECIOS EKM '!A:K,MATCH('Precios ML'!B277,'LISTA DE PRECIOS EKM '!A:A,0),8)</f>
        <v>1969900</v>
      </c>
      <c r="W277" s="26">
        <f t="shared" si="46"/>
        <v>1969900</v>
      </c>
      <c r="X277" s="26">
        <f t="shared" si="47"/>
        <v>0</v>
      </c>
      <c r="Y277" s="26"/>
      <c r="Z277" s="26">
        <f t="shared" si="48"/>
        <v>1969900</v>
      </c>
      <c r="AA277" s="30">
        <f t="shared" si="49"/>
        <v>1.5094075714070976</v>
      </c>
    </row>
    <row r="278" spans="1:27">
      <c r="A278" s="20" t="s">
        <v>5341</v>
      </c>
      <c r="B278" s="20" t="s">
        <v>5342</v>
      </c>
      <c r="C278" s="25">
        <v>785006</v>
      </c>
      <c r="D278" s="22">
        <v>85</v>
      </c>
      <c r="E278" s="22">
        <v>49</v>
      </c>
      <c r="F278" s="22">
        <v>40</v>
      </c>
      <c r="G278" s="22">
        <v>16000</v>
      </c>
      <c r="H278" s="22" t="s">
        <v>5088</v>
      </c>
      <c r="I278" s="26">
        <f>+IF(H278='COSTOS VARIOS'!$C$1,'COSTOS VARIOS'!$C$2*'Precios ML'!V278,'COSTOS VARIOS'!$B$2*'Precios ML'!V278)</f>
        <v>393980</v>
      </c>
      <c r="J278" s="22">
        <v>0</v>
      </c>
      <c r="K278" s="27">
        <f t="shared" si="40"/>
        <v>10.4125</v>
      </c>
      <c r="L278" s="27">
        <f t="shared" si="41"/>
        <v>10.4125</v>
      </c>
      <c r="M278" s="26">
        <f>(INDEX(pesos!A:B,MATCH(L278,pesos!A:A,1),2))</f>
        <v>16200</v>
      </c>
      <c r="N278" s="26">
        <f>+R278*'COSTOS VARIOS'!$O$1</f>
        <v>149151.14000000001</v>
      </c>
      <c r="O278" s="26">
        <f>+R278*'COSTOS VARIOS'!$O$2</f>
        <v>3218.5246000000002</v>
      </c>
      <c r="P278" s="26">
        <f>+R278*'COSTOS VARIOS'!$O$3</f>
        <v>11775.09</v>
      </c>
      <c r="Q278" s="26">
        <v>1</v>
      </c>
      <c r="R278" s="26">
        <f t="shared" si="42"/>
        <v>785006</v>
      </c>
      <c r="S278" s="25">
        <f t="shared" si="43"/>
        <v>1359330.7546000001</v>
      </c>
      <c r="T278" s="28">
        <f t="shared" si="44"/>
        <v>0.44916900712635432</v>
      </c>
      <c r="U278" s="29">
        <f t="shared" si="45"/>
        <v>1969900</v>
      </c>
      <c r="V278" s="26">
        <f>+INDEX('LISTA DE PRECIOS EKM '!A:K,MATCH('Precios ML'!B278,'LISTA DE PRECIOS EKM '!A:A,0),8)</f>
        <v>1969900</v>
      </c>
      <c r="W278" s="26">
        <f t="shared" si="46"/>
        <v>1969900</v>
      </c>
      <c r="X278" s="26">
        <f t="shared" si="47"/>
        <v>0</v>
      </c>
      <c r="Y278" s="26"/>
      <c r="Z278" s="26">
        <f t="shared" si="48"/>
        <v>1969900</v>
      </c>
      <c r="AA278" s="30">
        <f t="shared" si="49"/>
        <v>1.5094075714070976</v>
      </c>
    </row>
    <row r="279" spans="1:27">
      <c r="A279" s="20" t="s">
        <v>5343</v>
      </c>
      <c r="B279" s="20" t="s">
        <v>2214</v>
      </c>
      <c r="C279" s="25">
        <v>740000</v>
      </c>
      <c r="D279" s="22">
        <v>85</v>
      </c>
      <c r="E279" s="22">
        <v>49</v>
      </c>
      <c r="F279" s="22">
        <v>40</v>
      </c>
      <c r="G279" s="22">
        <v>16000</v>
      </c>
      <c r="H279" s="22" t="s">
        <v>5088</v>
      </c>
      <c r="I279" s="26">
        <f>+IF(H279='COSTOS VARIOS'!$C$1,'COSTOS VARIOS'!$C$2*'Precios ML'!V279,'COSTOS VARIOS'!$B$2*'Precios ML'!V279)</f>
        <v>289980</v>
      </c>
      <c r="J279" s="22">
        <v>0</v>
      </c>
      <c r="K279" s="27">
        <f t="shared" si="40"/>
        <v>10.4125</v>
      </c>
      <c r="L279" s="27">
        <f t="shared" si="41"/>
        <v>10.4125</v>
      </c>
      <c r="M279" s="26">
        <f>(INDEX(pesos!A:B,MATCH(L279,pesos!A:A,1),2))</f>
        <v>16200</v>
      </c>
      <c r="N279" s="26">
        <f>+R279*'COSTOS VARIOS'!$O$1</f>
        <v>140600</v>
      </c>
      <c r="O279" s="26">
        <f>+R279*'COSTOS VARIOS'!$O$2</f>
        <v>3034.0000000000005</v>
      </c>
      <c r="P279" s="26">
        <f>+R279*'COSTOS VARIOS'!$O$3</f>
        <v>11100</v>
      </c>
      <c r="Q279" s="26">
        <v>1</v>
      </c>
      <c r="R279" s="26">
        <f t="shared" si="42"/>
        <v>740000</v>
      </c>
      <c r="S279" s="25">
        <f t="shared" si="43"/>
        <v>1200914</v>
      </c>
      <c r="T279" s="28">
        <f t="shared" si="44"/>
        <v>0.20733041666597285</v>
      </c>
      <c r="U279" s="29">
        <f t="shared" si="45"/>
        <v>1449900</v>
      </c>
      <c r="V279" s="26">
        <f>+INDEX('LISTA DE PRECIOS EKM '!A:K,MATCH('Precios ML'!B279,'LISTA DE PRECIOS EKM '!A:A,0),8)</f>
        <v>1449900</v>
      </c>
      <c r="W279" s="26">
        <f t="shared" si="46"/>
        <v>1449900</v>
      </c>
      <c r="X279" s="26">
        <f t="shared" si="47"/>
        <v>0</v>
      </c>
      <c r="Y279" s="26"/>
      <c r="Z279" s="26">
        <f t="shared" si="48"/>
        <v>1449900</v>
      </c>
      <c r="AA279" s="30">
        <f t="shared" si="49"/>
        <v>0.95932432432432435</v>
      </c>
    </row>
    <row r="280" spans="1:27">
      <c r="A280" s="20" t="s">
        <v>5343</v>
      </c>
      <c r="B280" s="20" t="s">
        <v>2214</v>
      </c>
      <c r="C280" s="25">
        <v>740000</v>
      </c>
      <c r="D280" s="22">
        <v>85</v>
      </c>
      <c r="E280" s="22">
        <v>49</v>
      </c>
      <c r="F280" s="22">
        <v>40</v>
      </c>
      <c r="G280" s="22">
        <v>16000</v>
      </c>
      <c r="H280" s="22" t="s">
        <v>5088</v>
      </c>
      <c r="I280" s="26">
        <f>+IF(H280='COSTOS VARIOS'!$C$1,'COSTOS VARIOS'!$C$2*'Precios ML'!V280,'COSTOS VARIOS'!$B$2*'Precios ML'!V280)</f>
        <v>289980</v>
      </c>
      <c r="J280" s="22">
        <v>0</v>
      </c>
      <c r="K280" s="27">
        <f t="shared" si="40"/>
        <v>10.4125</v>
      </c>
      <c r="L280" s="27">
        <f t="shared" si="41"/>
        <v>10.4125</v>
      </c>
      <c r="M280" s="26">
        <f>(INDEX(pesos!A:B,MATCH(L280,pesos!A:A,1),2))</f>
        <v>16200</v>
      </c>
      <c r="N280" s="26">
        <f>+R280*'COSTOS VARIOS'!$O$1</f>
        <v>140600</v>
      </c>
      <c r="O280" s="26">
        <f>+R280*'COSTOS VARIOS'!$O$2</f>
        <v>3034.0000000000005</v>
      </c>
      <c r="P280" s="26">
        <f>+R280*'COSTOS VARIOS'!$O$3</f>
        <v>11100</v>
      </c>
      <c r="Q280" s="26">
        <v>1</v>
      </c>
      <c r="R280" s="26">
        <f t="shared" si="42"/>
        <v>740000</v>
      </c>
      <c r="S280" s="25">
        <f t="shared" si="43"/>
        <v>1200914</v>
      </c>
      <c r="T280" s="28">
        <f t="shared" si="44"/>
        <v>0.20733041666597285</v>
      </c>
      <c r="U280" s="29">
        <f t="shared" si="45"/>
        <v>1449900</v>
      </c>
      <c r="V280" s="26">
        <f>+INDEX('LISTA DE PRECIOS EKM '!A:K,MATCH('Precios ML'!B280,'LISTA DE PRECIOS EKM '!A:A,0),8)</f>
        <v>1449900</v>
      </c>
      <c r="W280" s="26">
        <f t="shared" si="46"/>
        <v>1449900</v>
      </c>
      <c r="X280" s="26">
        <f t="shared" si="47"/>
        <v>0</v>
      </c>
      <c r="Y280" s="26"/>
      <c r="Z280" s="26">
        <f t="shared" si="48"/>
        <v>1449900</v>
      </c>
      <c r="AA280" s="30">
        <f t="shared" si="49"/>
        <v>0.95932432432432435</v>
      </c>
    </row>
    <row r="281" spans="1:27">
      <c r="A281" s="20" t="s">
        <v>5344</v>
      </c>
      <c r="B281" s="20" t="s">
        <v>2059</v>
      </c>
      <c r="C281" s="25">
        <v>740000</v>
      </c>
      <c r="D281" s="22">
        <v>85</v>
      </c>
      <c r="E281" s="22">
        <v>49</v>
      </c>
      <c r="F281" s="22">
        <v>40</v>
      </c>
      <c r="G281" s="22">
        <v>16000</v>
      </c>
      <c r="H281" s="22" t="s">
        <v>5088</v>
      </c>
      <c r="I281" s="26">
        <f>+IF(H281='COSTOS VARIOS'!$C$1,'COSTOS VARIOS'!$C$2*'Precios ML'!V281,'COSTOS VARIOS'!$B$2*'Precios ML'!V281)</f>
        <v>289980</v>
      </c>
      <c r="J281" s="22">
        <v>0</v>
      </c>
      <c r="K281" s="27">
        <f t="shared" si="40"/>
        <v>10.4125</v>
      </c>
      <c r="L281" s="27">
        <f t="shared" si="41"/>
        <v>10.4125</v>
      </c>
      <c r="M281" s="26">
        <f>(INDEX(pesos!A:B,MATCH(L281,pesos!A:A,1),2))</f>
        <v>16200</v>
      </c>
      <c r="N281" s="26">
        <f>+R281*'COSTOS VARIOS'!$O$1</f>
        <v>140600</v>
      </c>
      <c r="O281" s="26">
        <f>+R281*'COSTOS VARIOS'!$O$2</f>
        <v>3034.0000000000005</v>
      </c>
      <c r="P281" s="26">
        <f>+R281*'COSTOS VARIOS'!$O$3</f>
        <v>11100</v>
      </c>
      <c r="Q281" s="26">
        <v>1</v>
      </c>
      <c r="R281" s="26">
        <f t="shared" si="42"/>
        <v>740000</v>
      </c>
      <c r="S281" s="25">
        <f t="shared" si="43"/>
        <v>1200914</v>
      </c>
      <c r="T281" s="28">
        <f t="shared" si="44"/>
        <v>0.20733041666597285</v>
      </c>
      <c r="U281" s="29">
        <f t="shared" si="45"/>
        <v>1449900</v>
      </c>
      <c r="V281" s="26">
        <f>+INDEX('LISTA DE PRECIOS EKM '!A:K,MATCH('Precios ML'!B281,'LISTA DE PRECIOS EKM '!A:A,0),8)</f>
        <v>1449900</v>
      </c>
      <c r="W281" s="26">
        <f t="shared" si="46"/>
        <v>1449900</v>
      </c>
      <c r="X281" s="26">
        <f t="shared" si="47"/>
        <v>0</v>
      </c>
      <c r="Y281" s="26"/>
      <c r="Z281" s="26">
        <f t="shared" si="48"/>
        <v>1449900</v>
      </c>
      <c r="AA281" s="30">
        <f t="shared" si="49"/>
        <v>0.95932432432432435</v>
      </c>
    </row>
    <row r="282" spans="1:27">
      <c r="A282" s="20" t="s">
        <v>5344</v>
      </c>
      <c r="B282" s="20" t="s">
        <v>2059</v>
      </c>
      <c r="C282" s="25">
        <v>740000</v>
      </c>
      <c r="D282" s="22">
        <v>85</v>
      </c>
      <c r="E282" s="22">
        <v>49</v>
      </c>
      <c r="F282" s="22">
        <v>40</v>
      </c>
      <c r="G282" s="22">
        <v>16000</v>
      </c>
      <c r="H282" s="22" t="s">
        <v>5088</v>
      </c>
      <c r="I282" s="26">
        <f>+IF(H282='COSTOS VARIOS'!$C$1,'COSTOS VARIOS'!$C$2*'Precios ML'!V282,'COSTOS VARIOS'!$B$2*'Precios ML'!V282)</f>
        <v>289980</v>
      </c>
      <c r="J282" s="22">
        <v>0</v>
      </c>
      <c r="K282" s="27">
        <f t="shared" si="40"/>
        <v>10.4125</v>
      </c>
      <c r="L282" s="27">
        <f t="shared" si="41"/>
        <v>10.4125</v>
      </c>
      <c r="M282" s="26">
        <f>(INDEX(pesos!A:B,MATCH(L282,pesos!A:A,1),2))</f>
        <v>16200</v>
      </c>
      <c r="N282" s="26">
        <f>+R282*'COSTOS VARIOS'!$O$1</f>
        <v>140600</v>
      </c>
      <c r="O282" s="26">
        <f>+R282*'COSTOS VARIOS'!$O$2</f>
        <v>3034.0000000000005</v>
      </c>
      <c r="P282" s="26">
        <f>+R282*'COSTOS VARIOS'!$O$3</f>
        <v>11100</v>
      </c>
      <c r="Q282" s="26">
        <v>1</v>
      </c>
      <c r="R282" s="26">
        <f t="shared" si="42"/>
        <v>740000</v>
      </c>
      <c r="S282" s="25">
        <f t="shared" si="43"/>
        <v>1200914</v>
      </c>
      <c r="T282" s="28">
        <f t="shared" si="44"/>
        <v>0.20733041666597285</v>
      </c>
      <c r="U282" s="29">
        <f t="shared" si="45"/>
        <v>1449900</v>
      </c>
      <c r="V282" s="26">
        <f>+INDEX('LISTA DE PRECIOS EKM '!A:K,MATCH('Precios ML'!B282,'LISTA DE PRECIOS EKM '!A:A,0),8)</f>
        <v>1449900</v>
      </c>
      <c r="W282" s="26">
        <f t="shared" si="46"/>
        <v>1449900</v>
      </c>
      <c r="X282" s="26">
        <f t="shared" si="47"/>
        <v>0</v>
      </c>
      <c r="Y282" s="26"/>
      <c r="Z282" s="26">
        <f t="shared" si="48"/>
        <v>1449900</v>
      </c>
      <c r="AA282" s="30">
        <f t="shared" si="49"/>
        <v>0.95932432432432435</v>
      </c>
    </row>
    <row r="283" spans="1:27">
      <c r="A283" s="20" t="s">
        <v>5345</v>
      </c>
      <c r="B283" s="20" t="s">
        <v>2178</v>
      </c>
      <c r="C283" s="25">
        <v>755006</v>
      </c>
      <c r="D283" s="22">
        <v>85</v>
      </c>
      <c r="E283" s="22">
        <v>49</v>
      </c>
      <c r="F283" s="22">
        <v>40</v>
      </c>
      <c r="G283" s="22">
        <v>16000</v>
      </c>
      <c r="H283" s="22" t="s">
        <v>5088</v>
      </c>
      <c r="I283" s="26">
        <f>+IF(H283='COSTOS VARIOS'!$C$1,'COSTOS VARIOS'!$C$2*'Precios ML'!V283,'COSTOS VARIOS'!$B$2*'Precios ML'!V283)</f>
        <v>253980</v>
      </c>
      <c r="J283" s="22">
        <v>0</v>
      </c>
      <c r="K283" s="27">
        <f t="shared" si="40"/>
        <v>10.4125</v>
      </c>
      <c r="L283" s="27">
        <f t="shared" si="41"/>
        <v>10.4125</v>
      </c>
      <c r="M283" s="26">
        <f>(INDEX(pesos!A:B,MATCH(L283,pesos!A:A,1),2))</f>
        <v>16200</v>
      </c>
      <c r="N283" s="26">
        <f>+R283*'COSTOS VARIOS'!$O$1</f>
        <v>143451.14000000001</v>
      </c>
      <c r="O283" s="26">
        <f>+R283*'COSTOS VARIOS'!$O$2</f>
        <v>3095.5246000000002</v>
      </c>
      <c r="P283" s="26">
        <f>+R283*'COSTOS VARIOS'!$O$3</f>
        <v>11325.09</v>
      </c>
      <c r="Q283" s="26">
        <v>1</v>
      </c>
      <c r="R283" s="26">
        <f t="shared" si="42"/>
        <v>755006</v>
      </c>
      <c r="S283" s="25">
        <f t="shared" si="43"/>
        <v>1183057.7546000001</v>
      </c>
      <c r="T283" s="28">
        <f t="shared" si="44"/>
        <v>7.3404907801277952E-2</v>
      </c>
      <c r="U283" s="29">
        <f t="shared" si="45"/>
        <v>1269900</v>
      </c>
      <c r="V283" s="26">
        <f>+INDEX('LISTA DE PRECIOS EKM '!A:K,MATCH('Precios ML'!B283,'LISTA DE PRECIOS EKM '!A:A,0),8)</f>
        <v>1269900</v>
      </c>
      <c r="W283" s="26">
        <f t="shared" si="46"/>
        <v>1269900</v>
      </c>
      <c r="X283" s="26">
        <f t="shared" si="47"/>
        <v>0</v>
      </c>
      <c r="Y283" s="26"/>
      <c r="Z283" s="26">
        <f t="shared" si="48"/>
        <v>1269900</v>
      </c>
      <c r="AA283" s="30">
        <f t="shared" si="49"/>
        <v>0.681973388290954</v>
      </c>
    </row>
    <row r="284" spans="1:27">
      <c r="A284" s="20" t="s">
        <v>5345</v>
      </c>
      <c r="B284" s="20" t="s">
        <v>2178</v>
      </c>
      <c r="C284" s="25">
        <v>755006</v>
      </c>
      <c r="D284" s="22">
        <v>85</v>
      </c>
      <c r="E284" s="22">
        <v>49</v>
      </c>
      <c r="F284" s="22">
        <v>40</v>
      </c>
      <c r="G284" s="22">
        <v>16000</v>
      </c>
      <c r="H284" s="22" t="s">
        <v>5088</v>
      </c>
      <c r="I284" s="26">
        <f>+IF(H284='COSTOS VARIOS'!$C$1,'COSTOS VARIOS'!$C$2*'Precios ML'!V284,'COSTOS VARIOS'!$B$2*'Precios ML'!V284)</f>
        <v>253980</v>
      </c>
      <c r="J284" s="22">
        <v>0</v>
      </c>
      <c r="K284" s="27">
        <f t="shared" si="40"/>
        <v>10.4125</v>
      </c>
      <c r="L284" s="27">
        <f t="shared" si="41"/>
        <v>10.4125</v>
      </c>
      <c r="M284" s="26">
        <f>(INDEX(pesos!A:B,MATCH(L284,pesos!A:A,1),2))</f>
        <v>16200</v>
      </c>
      <c r="N284" s="26">
        <f>+R284*'COSTOS VARIOS'!$O$1</f>
        <v>143451.14000000001</v>
      </c>
      <c r="O284" s="26">
        <f>+R284*'COSTOS VARIOS'!$O$2</f>
        <v>3095.5246000000002</v>
      </c>
      <c r="P284" s="26">
        <f>+R284*'COSTOS VARIOS'!$O$3</f>
        <v>11325.09</v>
      </c>
      <c r="Q284" s="26">
        <v>1</v>
      </c>
      <c r="R284" s="26">
        <f t="shared" si="42"/>
        <v>755006</v>
      </c>
      <c r="S284" s="25">
        <f t="shared" si="43"/>
        <v>1183057.7546000001</v>
      </c>
      <c r="T284" s="28">
        <f t="shared" si="44"/>
        <v>7.3404907801277952E-2</v>
      </c>
      <c r="U284" s="29">
        <f t="shared" si="45"/>
        <v>1269900</v>
      </c>
      <c r="V284" s="26">
        <f>+INDEX('LISTA DE PRECIOS EKM '!A:K,MATCH('Precios ML'!B284,'LISTA DE PRECIOS EKM '!A:A,0),8)</f>
        <v>1269900</v>
      </c>
      <c r="W284" s="26">
        <f t="shared" si="46"/>
        <v>1269900</v>
      </c>
      <c r="X284" s="26">
        <f t="shared" si="47"/>
        <v>0</v>
      </c>
      <c r="Y284" s="26"/>
      <c r="Z284" s="26">
        <f t="shared" si="48"/>
        <v>1269900</v>
      </c>
      <c r="AA284" s="30">
        <f t="shared" si="49"/>
        <v>0.681973388290954</v>
      </c>
    </row>
    <row r="285" spans="1:27">
      <c r="A285" s="20" t="s">
        <v>5346</v>
      </c>
      <c r="B285" s="20" t="s">
        <v>2057</v>
      </c>
      <c r="C285" s="25">
        <v>755006</v>
      </c>
      <c r="D285" s="22">
        <v>85</v>
      </c>
      <c r="E285" s="22">
        <v>49</v>
      </c>
      <c r="F285" s="22">
        <v>40</v>
      </c>
      <c r="G285" s="22">
        <v>16000</v>
      </c>
      <c r="H285" s="22" t="s">
        <v>5088</v>
      </c>
      <c r="I285" s="26">
        <f>+IF(H285='COSTOS VARIOS'!$C$1,'COSTOS VARIOS'!$C$2*'Precios ML'!V285,'COSTOS VARIOS'!$B$2*'Precios ML'!V285)</f>
        <v>253980</v>
      </c>
      <c r="J285" s="22">
        <v>0</v>
      </c>
      <c r="K285" s="27">
        <f t="shared" si="40"/>
        <v>10.4125</v>
      </c>
      <c r="L285" s="27">
        <f t="shared" si="41"/>
        <v>10.4125</v>
      </c>
      <c r="M285" s="26">
        <f>(INDEX(pesos!A:B,MATCH(L285,pesos!A:A,1),2))</f>
        <v>16200</v>
      </c>
      <c r="N285" s="26">
        <f>+R285*'COSTOS VARIOS'!$O$1</f>
        <v>143451.14000000001</v>
      </c>
      <c r="O285" s="26">
        <f>+R285*'COSTOS VARIOS'!$O$2</f>
        <v>3095.5246000000002</v>
      </c>
      <c r="P285" s="26">
        <f>+R285*'COSTOS VARIOS'!$O$3</f>
        <v>11325.09</v>
      </c>
      <c r="Q285" s="26">
        <v>1</v>
      </c>
      <c r="R285" s="26">
        <f t="shared" si="42"/>
        <v>755006</v>
      </c>
      <c r="S285" s="25">
        <f t="shared" si="43"/>
        <v>1183057.7546000001</v>
      </c>
      <c r="T285" s="28">
        <f t="shared" si="44"/>
        <v>7.3404907801277952E-2</v>
      </c>
      <c r="U285" s="29">
        <f t="shared" si="45"/>
        <v>1269900</v>
      </c>
      <c r="V285" s="26">
        <f>+INDEX('LISTA DE PRECIOS EKM '!A:K,MATCH('Precios ML'!B285,'LISTA DE PRECIOS EKM '!A:A,0),8)</f>
        <v>1269900</v>
      </c>
      <c r="W285" s="26">
        <f t="shared" si="46"/>
        <v>1269900</v>
      </c>
      <c r="X285" s="26">
        <f t="shared" si="47"/>
        <v>0</v>
      </c>
      <c r="Y285" s="26"/>
      <c r="Z285" s="26">
        <f t="shared" si="48"/>
        <v>1269900</v>
      </c>
      <c r="AA285" s="30">
        <f t="shared" si="49"/>
        <v>0.681973388290954</v>
      </c>
    </row>
    <row r="286" spans="1:27">
      <c r="A286" s="20" t="s">
        <v>5346</v>
      </c>
      <c r="B286" s="20" t="s">
        <v>2057</v>
      </c>
      <c r="C286" s="25">
        <v>755006</v>
      </c>
      <c r="D286" s="22">
        <v>85</v>
      </c>
      <c r="E286" s="22">
        <v>49</v>
      </c>
      <c r="F286" s="22">
        <v>40</v>
      </c>
      <c r="G286" s="22">
        <v>16000</v>
      </c>
      <c r="H286" s="22" t="s">
        <v>5088</v>
      </c>
      <c r="I286" s="26">
        <f>+IF(H286='COSTOS VARIOS'!$C$1,'COSTOS VARIOS'!$C$2*'Precios ML'!V286,'COSTOS VARIOS'!$B$2*'Precios ML'!V286)</f>
        <v>253980</v>
      </c>
      <c r="J286" s="22">
        <v>0</v>
      </c>
      <c r="K286" s="27">
        <f t="shared" si="40"/>
        <v>10.4125</v>
      </c>
      <c r="L286" s="27">
        <f t="shared" si="41"/>
        <v>10.4125</v>
      </c>
      <c r="M286" s="26">
        <f>(INDEX(pesos!A:B,MATCH(L286,pesos!A:A,1),2))</f>
        <v>16200</v>
      </c>
      <c r="N286" s="26">
        <f>+R286*'COSTOS VARIOS'!$O$1</f>
        <v>143451.14000000001</v>
      </c>
      <c r="O286" s="26">
        <f>+R286*'COSTOS VARIOS'!$O$2</f>
        <v>3095.5246000000002</v>
      </c>
      <c r="P286" s="26">
        <f>+R286*'COSTOS VARIOS'!$O$3</f>
        <v>11325.09</v>
      </c>
      <c r="Q286" s="26">
        <v>1</v>
      </c>
      <c r="R286" s="26">
        <f t="shared" si="42"/>
        <v>755006</v>
      </c>
      <c r="S286" s="25">
        <f t="shared" si="43"/>
        <v>1183057.7546000001</v>
      </c>
      <c r="T286" s="28">
        <f t="shared" si="44"/>
        <v>7.3404907801277952E-2</v>
      </c>
      <c r="U286" s="29">
        <f t="shared" si="45"/>
        <v>1269900</v>
      </c>
      <c r="V286" s="26">
        <f>+INDEX('LISTA DE PRECIOS EKM '!A:K,MATCH('Precios ML'!B286,'LISTA DE PRECIOS EKM '!A:A,0),8)</f>
        <v>1269900</v>
      </c>
      <c r="W286" s="26">
        <f t="shared" si="46"/>
        <v>1269900</v>
      </c>
      <c r="X286" s="26">
        <f t="shared" si="47"/>
        <v>0</v>
      </c>
      <c r="Y286" s="26"/>
      <c r="Z286" s="26">
        <f t="shared" si="48"/>
        <v>1269900</v>
      </c>
      <c r="AA286" s="30">
        <f t="shared" si="49"/>
        <v>0.681973388290954</v>
      </c>
    </row>
    <row r="287" spans="1:27">
      <c r="A287" s="20" t="s">
        <v>5347</v>
      </c>
      <c r="B287" s="20" t="s">
        <v>2205</v>
      </c>
      <c r="C287" s="25">
        <v>720595</v>
      </c>
      <c r="D287" s="22">
        <v>85</v>
      </c>
      <c r="E287" s="22">
        <v>49</v>
      </c>
      <c r="F287" s="22">
        <v>40</v>
      </c>
      <c r="G287" s="22">
        <v>16000</v>
      </c>
      <c r="H287" s="22" t="s">
        <v>5088</v>
      </c>
      <c r="I287" s="26">
        <f>+IF(H287='COSTOS VARIOS'!$C$1,'COSTOS VARIOS'!$C$2*'Precios ML'!V287,'COSTOS VARIOS'!$B$2*'Precios ML'!V287)</f>
        <v>293980</v>
      </c>
      <c r="J287" s="22">
        <v>0</v>
      </c>
      <c r="K287" s="27">
        <f t="shared" si="40"/>
        <v>10.4125</v>
      </c>
      <c r="L287" s="27">
        <f t="shared" si="41"/>
        <v>10.4125</v>
      </c>
      <c r="M287" s="26">
        <f>(INDEX(pesos!A:B,MATCH(L287,pesos!A:A,1),2))</f>
        <v>16200</v>
      </c>
      <c r="N287" s="26">
        <f>+R287*'COSTOS VARIOS'!$O$1</f>
        <v>136913.04999999999</v>
      </c>
      <c r="O287" s="26">
        <f>+R287*'COSTOS VARIOS'!$O$2</f>
        <v>2954.4395000000004</v>
      </c>
      <c r="P287" s="26">
        <f>+R287*'COSTOS VARIOS'!$O$3</f>
        <v>10808.924999999999</v>
      </c>
      <c r="Q287" s="26">
        <v>1</v>
      </c>
      <c r="R287" s="26">
        <f t="shared" si="42"/>
        <v>720595</v>
      </c>
      <c r="S287" s="25">
        <f t="shared" si="43"/>
        <v>1181451.4145</v>
      </c>
      <c r="T287" s="28">
        <f t="shared" si="44"/>
        <v>0.24414764920491794</v>
      </c>
      <c r="U287" s="29">
        <f t="shared" si="45"/>
        <v>1469900</v>
      </c>
      <c r="V287" s="26">
        <f>+INDEX('LISTA DE PRECIOS EKM '!A:K,MATCH('Precios ML'!B287,'LISTA DE PRECIOS EKM '!A:A,0),8)</f>
        <v>1469900</v>
      </c>
      <c r="W287" s="26">
        <f t="shared" si="46"/>
        <v>1469900</v>
      </c>
      <c r="X287" s="26">
        <f t="shared" si="47"/>
        <v>0</v>
      </c>
      <c r="Y287" s="26"/>
      <c r="Z287" s="26">
        <f t="shared" si="48"/>
        <v>1469900</v>
      </c>
      <c r="AA287" s="30">
        <f t="shared" si="49"/>
        <v>1.0398420749519492</v>
      </c>
    </row>
    <row r="288" spans="1:27">
      <c r="A288" s="20" t="s">
        <v>5347</v>
      </c>
      <c r="B288" s="20" t="s">
        <v>2205</v>
      </c>
      <c r="C288" s="25">
        <v>720595</v>
      </c>
      <c r="D288" s="22">
        <v>85</v>
      </c>
      <c r="E288" s="22">
        <v>49</v>
      </c>
      <c r="F288" s="22">
        <v>40</v>
      </c>
      <c r="G288" s="22">
        <v>16000</v>
      </c>
      <c r="H288" s="22" t="s">
        <v>5088</v>
      </c>
      <c r="I288" s="26">
        <f>+IF(H288='COSTOS VARIOS'!$C$1,'COSTOS VARIOS'!$C$2*'Precios ML'!V288,'COSTOS VARIOS'!$B$2*'Precios ML'!V288)</f>
        <v>293980</v>
      </c>
      <c r="J288" s="22">
        <v>0</v>
      </c>
      <c r="K288" s="27">
        <f t="shared" si="40"/>
        <v>10.4125</v>
      </c>
      <c r="L288" s="27">
        <f t="shared" si="41"/>
        <v>10.4125</v>
      </c>
      <c r="M288" s="26">
        <f>(INDEX(pesos!A:B,MATCH(L288,pesos!A:A,1),2))</f>
        <v>16200</v>
      </c>
      <c r="N288" s="26">
        <f>+R288*'COSTOS VARIOS'!$O$1</f>
        <v>136913.04999999999</v>
      </c>
      <c r="O288" s="26">
        <f>+R288*'COSTOS VARIOS'!$O$2</f>
        <v>2954.4395000000004</v>
      </c>
      <c r="P288" s="26">
        <f>+R288*'COSTOS VARIOS'!$O$3</f>
        <v>10808.924999999999</v>
      </c>
      <c r="Q288" s="26">
        <v>1</v>
      </c>
      <c r="R288" s="26">
        <f t="shared" si="42"/>
        <v>720595</v>
      </c>
      <c r="S288" s="25">
        <f t="shared" si="43"/>
        <v>1181451.4145</v>
      </c>
      <c r="T288" s="28">
        <f t="shared" si="44"/>
        <v>0.24414764920491794</v>
      </c>
      <c r="U288" s="29">
        <f t="shared" si="45"/>
        <v>1469900</v>
      </c>
      <c r="V288" s="26">
        <f>+INDEX('LISTA DE PRECIOS EKM '!A:K,MATCH('Precios ML'!B288,'LISTA DE PRECIOS EKM '!A:A,0),8)</f>
        <v>1469900</v>
      </c>
      <c r="W288" s="26">
        <f t="shared" si="46"/>
        <v>1469900</v>
      </c>
      <c r="X288" s="26">
        <f t="shared" si="47"/>
        <v>0</v>
      </c>
      <c r="Y288" s="26"/>
      <c r="Z288" s="26">
        <f t="shared" si="48"/>
        <v>1469900</v>
      </c>
      <c r="AA288" s="30">
        <f t="shared" si="49"/>
        <v>1.0398420749519492</v>
      </c>
    </row>
    <row r="289" spans="1:27">
      <c r="A289" s="20" t="s">
        <v>5348</v>
      </c>
      <c r="B289" s="20" t="s">
        <v>2177</v>
      </c>
      <c r="C289" s="25">
        <v>755006</v>
      </c>
      <c r="D289" s="22">
        <v>85</v>
      </c>
      <c r="E289" s="22">
        <v>49</v>
      </c>
      <c r="F289" s="22">
        <v>40</v>
      </c>
      <c r="G289" s="22">
        <v>16000</v>
      </c>
      <c r="H289" s="22" t="s">
        <v>5088</v>
      </c>
      <c r="I289" s="26">
        <f>+IF(H289='COSTOS VARIOS'!$C$1,'COSTOS VARIOS'!$C$2*'Precios ML'!V289,'COSTOS VARIOS'!$B$2*'Precios ML'!V289)</f>
        <v>253980</v>
      </c>
      <c r="J289" s="22">
        <v>0</v>
      </c>
      <c r="K289" s="27">
        <f t="shared" si="40"/>
        <v>10.4125</v>
      </c>
      <c r="L289" s="27">
        <f t="shared" si="41"/>
        <v>10.4125</v>
      </c>
      <c r="M289" s="26">
        <f>(INDEX(pesos!A:B,MATCH(L289,pesos!A:A,1),2))</f>
        <v>16200</v>
      </c>
      <c r="N289" s="26">
        <f>+R289*'COSTOS VARIOS'!$O$1</f>
        <v>143451.14000000001</v>
      </c>
      <c r="O289" s="26">
        <f>+R289*'COSTOS VARIOS'!$O$2</f>
        <v>3095.5246000000002</v>
      </c>
      <c r="P289" s="26">
        <f>+R289*'COSTOS VARIOS'!$O$3</f>
        <v>11325.09</v>
      </c>
      <c r="Q289" s="26">
        <v>1</v>
      </c>
      <c r="R289" s="26">
        <f t="shared" si="42"/>
        <v>755006</v>
      </c>
      <c r="S289" s="25">
        <f t="shared" si="43"/>
        <v>1183057.7546000001</v>
      </c>
      <c r="T289" s="28">
        <f t="shared" si="44"/>
        <v>7.3404907801277952E-2</v>
      </c>
      <c r="U289" s="29">
        <f t="shared" si="45"/>
        <v>1269900</v>
      </c>
      <c r="V289" s="26">
        <f>+INDEX('LISTA DE PRECIOS EKM '!A:K,MATCH('Precios ML'!B289,'LISTA DE PRECIOS EKM '!A:A,0),8)</f>
        <v>1269900</v>
      </c>
      <c r="W289" s="26">
        <f t="shared" si="46"/>
        <v>1269900</v>
      </c>
      <c r="X289" s="26">
        <f t="shared" si="47"/>
        <v>0</v>
      </c>
      <c r="Y289" s="26"/>
      <c r="Z289" s="26">
        <f t="shared" si="48"/>
        <v>1269900</v>
      </c>
      <c r="AA289" s="30">
        <f t="shared" si="49"/>
        <v>0.681973388290954</v>
      </c>
    </row>
    <row r="290" spans="1:27">
      <c r="A290" s="20" t="s">
        <v>5348</v>
      </c>
      <c r="B290" s="20" t="s">
        <v>2177</v>
      </c>
      <c r="C290" s="25">
        <v>755006</v>
      </c>
      <c r="D290" s="22">
        <v>85</v>
      </c>
      <c r="E290" s="22">
        <v>49</v>
      </c>
      <c r="F290" s="22">
        <v>40</v>
      </c>
      <c r="G290" s="22">
        <v>16000</v>
      </c>
      <c r="H290" s="22" t="s">
        <v>5088</v>
      </c>
      <c r="I290" s="26">
        <f>+IF(H290='COSTOS VARIOS'!$C$1,'COSTOS VARIOS'!$C$2*'Precios ML'!V290,'COSTOS VARIOS'!$B$2*'Precios ML'!V290)</f>
        <v>253980</v>
      </c>
      <c r="J290" s="22">
        <v>0</v>
      </c>
      <c r="K290" s="27">
        <f t="shared" si="40"/>
        <v>10.4125</v>
      </c>
      <c r="L290" s="27">
        <f t="shared" si="41"/>
        <v>10.4125</v>
      </c>
      <c r="M290" s="26">
        <f>(INDEX(pesos!A:B,MATCH(L290,pesos!A:A,1),2))</f>
        <v>16200</v>
      </c>
      <c r="N290" s="26">
        <f>+R290*'COSTOS VARIOS'!$O$1</f>
        <v>143451.14000000001</v>
      </c>
      <c r="O290" s="26">
        <f>+R290*'COSTOS VARIOS'!$O$2</f>
        <v>3095.5246000000002</v>
      </c>
      <c r="P290" s="26">
        <f>+R290*'COSTOS VARIOS'!$O$3</f>
        <v>11325.09</v>
      </c>
      <c r="Q290" s="26">
        <v>1</v>
      </c>
      <c r="R290" s="26">
        <f t="shared" si="42"/>
        <v>755006</v>
      </c>
      <c r="S290" s="25">
        <f t="shared" si="43"/>
        <v>1183057.7546000001</v>
      </c>
      <c r="T290" s="28">
        <f t="shared" si="44"/>
        <v>7.3404907801277952E-2</v>
      </c>
      <c r="U290" s="29">
        <f t="shared" si="45"/>
        <v>1269900</v>
      </c>
      <c r="V290" s="26">
        <f>+INDEX('LISTA DE PRECIOS EKM '!A:K,MATCH('Precios ML'!B290,'LISTA DE PRECIOS EKM '!A:A,0),8)</f>
        <v>1269900</v>
      </c>
      <c r="W290" s="26">
        <f t="shared" si="46"/>
        <v>1269900</v>
      </c>
      <c r="X290" s="26">
        <f t="shared" si="47"/>
        <v>0</v>
      </c>
      <c r="Y290" s="26"/>
      <c r="Z290" s="26">
        <f t="shared" si="48"/>
        <v>1269900</v>
      </c>
      <c r="AA290" s="30">
        <f t="shared" si="49"/>
        <v>0.681973388290954</v>
      </c>
    </row>
    <row r="291" spans="1:27">
      <c r="A291" s="20" t="s">
        <v>5345</v>
      </c>
      <c r="B291" s="20" t="s">
        <v>2061</v>
      </c>
      <c r="C291" s="25">
        <v>755006</v>
      </c>
      <c r="D291" s="22">
        <v>85</v>
      </c>
      <c r="E291" s="22">
        <v>49</v>
      </c>
      <c r="F291" s="22">
        <v>40</v>
      </c>
      <c r="G291" s="22">
        <v>16000</v>
      </c>
      <c r="H291" s="22" t="s">
        <v>5088</v>
      </c>
      <c r="I291" s="26">
        <f>+IF(H291='COSTOS VARIOS'!$C$1,'COSTOS VARIOS'!$C$2*'Precios ML'!V291,'COSTOS VARIOS'!$B$2*'Precios ML'!V291)</f>
        <v>253980</v>
      </c>
      <c r="J291" s="22">
        <v>0</v>
      </c>
      <c r="K291" s="27">
        <f t="shared" si="40"/>
        <v>10.4125</v>
      </c>
      <c r="L291" s="27">
        <f t="shared" si="41"/>
        <v>10.4125</v>
      </c>
      <c r="M291" s="26">
        <f>(INDEX(pesos!A:B,MATCH(L291,pesos!A:A,1),2))</f>
        <v>16200</v>
      </c>
      <c r="N291" s="26">
        <f>+R291*'COSTOS VARIOS'!$O$1</f>
        <v>143451.14000000001</v>
      </c>
      <c r="O291" s="26">
        <f>+R291*'COSTOS VARIOS'!$O$2</f>
        <v>3095.5246000000002</v>
      </c>
      <c r="P291" s="26">
        <f>+R291*'COSTOS VARIOS'!$O$3</f>
        <v>11325.09</v>
      </c>
      <c r="Q291" s="26">
        <v>1</v>
      </c>
      <c r="R291" s="26">
        <f t="shared" si="42"/>
        <v>755006</v>
      </c>
      <c r="S291" s="25">
        <f t="shared" si="43"/>
        <v>1183057.7546000001</v>
      </c>
      <c r="T291" s="28">
        <f t="shared" si="44"/>
        <v>7.3404907801277952E-2</v>
      </c>
      <c r="U291" s="29">
        <f t="shared" si="45"/>
        <v>1269900</v>
      </c>
      <c r="V291" s="26">
        <f>+INDEX('LISTA DE PRECIOS EKM '!A:K,MATCH('Precios ML'!B291,'LISTA DE PRECIOS EKM '!A:A,0),8)</f>
        <v>1269900</v>
      </c>
      <c r="W291" s="26">
        <f t="shared" si="46"/>
        <v>1269900</v>
      </c>
      <c r="X291" s="26">
        <f t="shared" si="47"/>
        <v>0</v>
      </c>
      <c r="Y291" s="26"/>
      <c r="Z291" s="26">
        <f t="shared" si="48"/>
        <v>1269900</v>
      </c>
      <c r="AA291" s="30">
        <f t="shared" si="49"/>
        <v>0.681973388290954</v>
      </c>
    </row>
    <row r="292" spans="1:27">
      <c r="A292" s="20" t="s">
        <v>5345</v>
      </c>
      <c r="B292" s="20" t="s">
        <v>2061</v>
      </c>
      <c r="C292" s="25">
        <v>755006</v>
      </c>
      <c r="D292" s="22">
        <v>85</v>
      </c>
      <c r="E292" s="22">
        <v>49</v>
      </c>
      <c r="F292" s="22">
        <v>40</v>
      </c>
      <c r="G292" s="22">
        <v>16000</v>
      </c>
      <c r="H292" s="22" t="s">
        <v>5088</v>
      </c>
      <c r="I292" s="26">
        <f>+IF(H292='COSTOS VARIOS'!$C$1,'COSTOS VARIOS'!$C$2*'Precios ML'!V292,'COSTOS VARIOS'!$B$2*'Precios ML'!V292)</f>
        <v>253980</v>
      </c>
      <c r="J292" s="22">
        <v>0</v>
      </c>
      <c r="K292" s="27">
        <f t="shared" si="40"/>
        <v>10.4125</v>
      </c>
      <c r="L292" s="27">
        <f t="shared" si="41"/>
        <v>10.4125</v>
      </c>
      <c r="M292" s="26">
        <f>(INDEX(pesos!A:B,MATCH(L292,pesos!A:A,1),2))</f>
        <v>16200</v>
      </c>
      <c r="N292" s="26">
        <f>+R292*'COSTOS VARIOS'!$O$1</f>
        <v>143451.14000000001</v>
      </c>
      <c r="O292" s="26">
        <f>+R292*'COSTOS VARIOS'!$O$2</f>
        <v>3095.5246000000002</v>
      </c>
      <c r="P292" s="26">
        <f>+R292*'COSTOS VARIOS'!$O$3</f>
        <v>11325.09</v>
      </c>
      <c r="Q292" s="26">
        <v>1</v>
      </c>
      <c r="R292" s="26">
        <f t="shared" si="42"/>
        <v>755006</v>
      </c>
      <c r="S292" s="25">
        <f t="shared" si="43"/>
        <v>1183057.7546000001</v>
      </c>
      <c r="T292" s="28">
        <f t="shared" si="44"/>
        <v>7.3404907801277952E-2</v>
      </c>
      <c r="U292" s="29">
        <f t="shared" si="45"/>
        <v>1269900</v>
      </c>
      <c r="V292" s="26">
        <f>+INDEX('LISTA DE PRECIOS EKM '!A:K,MATCH('Precios ML'!B292,'LISTA DE PRECIOS EKM '!A:A,0),8)</f>
        <v>1269900</v>
      </c>
      <c r="W292" s="26">
        <f t="shared" si="46"/>
        <v>1269900</v>
      </c>
      <c r="X292" s="26">
        <f t="shared" si="47"/>
        <v>0</v>
      </c>
      <c r="Y292" s="26"/>
      <c r="Z292" s="26">
        <f t="shared" si="48"/>
        <v>1269900</v>
      </c>
      <c r="AA292" s="30">
        <f t="shared" si="49"/>
        <v>0.681973388290954</v>
      </c>
    </row>
    <row r="293" spans="1:27">
      <c r="A293" s="20" t="s">
        <v>5349</v>
      </c>
      <c r="B293" s="20" t="s">
        <v>2176</v>
      </c>
      <c r="C293" s="25">
        <v>755006</v>
      </c>
      <c r="D293" s="22">
        <v>85</v>
      </c>
      <c r="E293" s="22">
        <v>49</v>
      </c>
      <c r="F293" s="22">
        <v>40</v>
      </c>
      <c r="G293" s="22">
        <v>16000</v>
      </c>
      <c r="H293" s="22" t="s">
        <v>5088</v>
      </c>
      <c r="I293" s="26">
        <f>+IF(H293='COSTOS VARIOS'!$C$1,'COSTOS VARIOS'!$C$2*'Precios ML'!V293,'COSTOS VARIOS'!$B$2*'Precios ML'!V293)</f>
        <v>253980</v>
      </c>
      <c r="J293" s="22">
        <v>0</v>
      </c>
      <c r="K293" s="27">
        <f t="shared" si="40"/>
        <v>10.4125</v>
      </c>
      <c r="L293" s="27">
        <f t="shared" si="41"/>
        <v>10.4125</v>
      </c>
      <c r="M293" s="26">
        <f>(INDEX(pesos!A:B,MATCH(L293,pesos!A:A,1),2))</f>
        <v>16200</v>
      </c>
      <c r="N293" s="26">
        <f>+R293*'COSTOS VARIOS'!$O$1</f>
        <v>143451.14000000001</v>
      </c>
      <c r="O293" s="26">
        <f>+R293*'COSTOS VARIOS'!$O$2</f>
        <v>3095.5246000000002</v>
      </c>
      <c r="P293" s="26">
        <f>+R293*'COSTOS VARIOS'!$O$3</f>
        <v>11325.09</v>
      </c>
      <c r="Q293" s="26">
        <v>1</v>
      </c>
      <c r="R293" s="26">
        <f t="shared" si="42"/>
        <v>755006</v>
      </c>
      <c r="S293" s="25">
        <f t="shared" si="43"/>
        <v>1183057.7546000001</v>
      </c>
      <c r="T293" s="28">
        <f t="shared" si="44"/>
        <v>7.3404907801277952E-2</v>
      </c>
      <c r="U293" s="29">
        <f t="shared" si="45"/>
        <v>1269900</v>
      </c>
      <c r="V293" s="26">
        <f>+INDEX('LISTA DE PRECIOS EKM '!A:K,MATCH('Precios ML'!B293,'LISTA DE PRECIOS EKM '!A:A,0),8)</f>
        <v>1269900</v>
      </c>
      <c r="W293" s="26">
        <f t="shared" si="46"/>
        <v>1269900</v>
      </c>
      <c r="X293" s="26">
        <f t="shared" si="47"/>
        <v>0</v>
      </c>
      <c r="Y293" s="26"/>
      <c r="Z293" s="26">
        <f t="shared" si="48"/>
        <v>1269900</v>
      </c>
      <c r="AA293" s="30">
        <f t="shared" si="49"/>
        <v>0.681973388290954</v>
      </c>
    </row>
    <row r="294" spans="1:27">
      <c r="A294" s="20" t="s">
        <v>5349</v>
      </c>
      <c r="B294" s="20" t="s">
        <v>2176</v>
      </c>
      <c r="C294" s="25">
        <v>755006</v>
      </c>
      <c r="D294" s="22">
        <v>85</v>
      </c>
      <c r="E294" s="22">
        <v>49</v>
      </c>
      <c r="F294" s="22">
        <v>40</v>
      </c>
      <c r="G294" s="22">
        <v>16000</v>
      </c>
      <c r="H294" s="22" t="s">
        <v>5088</v>
      </c>
      <c r="I294" s="26">
        <f>+IF(H294='COSTOS VARIOS'!$C$1,'COSTOS VARIOS'!$C$2*'Precios ML'!V294,'COSTOS VARIOS'!$B$2*'Precios ML'!V294)</f>
        <v>253980</v>
      </c>
      <c r="J294" s="22">
        <v>0</v>
      </c>
      <c r="K294" s="27">
        <f t="shared" si="40"/>
        <v>10.4125</v>
      </c>
      <c r="L294" s="27">
        <f t="shared" si="41"/>
        <v>10.4125</v>
      </c>
      <c r="M294" s="26">
        <f>(INDEX(pesos!A:B,MATCH(L294,pesos!A:A,1),2))</f>
        <v>16200</v>
      </c>
      <c r="N294" s="26">
        <f>+R294*'COSTOS VARIOS'!$O$1</f>
        <v>143451.14000000001</v>
      </c>
      <c r="O294" s="26">
        <f>+R294*'COSTOS VARIOS'!$O$2</f>
        <v>3095.5246000000002</v>
      </c>
      <c r="P294" s="26">
        <f>+R294*'COSTOS VARIOS'!$O$3</f>
        <v>11325.09</v>
      </c>
      <c r="Q294" s="26">
        <v>1</v>
      </c>
      <c r="R294" s="26">
        <f t="shared" si="42"/>
        <v>755006</v>
      </c>
      <c r="S294" s="25">
        <f t="shared" si="43"/>
        <v>1183057.7546000001</v>
      </c>
      <c r="T294" s="28">
        <f t="shared" si="44"/>
        <v>7.3404907801277952E-2</v>
      </c>
      <c r="U294" s="29">
        <f t="shared" si="45"/>
        <v>1269900</v>
      </c>
      <c r="V294" s="26">
        <f>+INDEX('LISTA DE PRECIOS EKM '!A:K,MATCH('Precios ML'!B294,'LISTA DE PRECIOS EKM '!A:A,0),8)</f>
        <v>1269900</v>
      </c>
      <c r="W294" s="26">
        <f t="shared" si="46"/>
        <v>1269900</v>
      </c>
      <c r="X294" s="26">
        <f t="shared" si="47"/>
        <v>0</v>
      </c>
      <c r="Y294" s="26"/>
      <c r="Z294" s="26">
        <f t="shared" si="48"/>
        <v>1269900</v>
      </c>
      <c r="AA294" s="30">
        <f t="shared" si="49"/>
        <v>0.681973388290954</v>
      </c>
    </row>
    <row r="295" spans="1:27">
      <c r="A295" s="20" t="s">
        <v>5350</v>
      </c>
      <c r="B295" s="20" t="s">
        <v>2060</v>
      </c>
      <c r="C295" s="25">
        <v>755006</v>
      </c>
      <c r="D295" s="22">
        <v>85</v>
      </c>
      <c r="E295" s="22">
        <v>49</v>
      </c>
      <c r="F295" s="22">
        <v>40</v>
      </c>
      <c r="G295" s="22">
        <v>16000</v>
      </c>
      <c r="H295" s="22" t="s">
        <v>5088</v>
      </c>
      <c r="I295" s="26">
        <f>+IF(H295='COSTOS VARIOS'!$C$1,'COSTOS VARIOS'!$C$2*'Precios ML'!V295,'COSTOS VARIOS'!$B$2*'Precios ML'!V295)</f>
        <v>253980</v>
      </c>
      <c r="J295" s="22">
        <v>0</v>
      </c>
      <c r="K295" s="27">
        <f t="shared" si="40"/>
        <v>10.4125</v>
      </c>
      <c r="L295" s="27">
        <f t="shared" si="41"/>
        <v>10.4125</v>
      </c>
      <c r="M295" s="26">
        <f>(INDEX(pesos!A:B,MATCH(L295,pesos!A:A,1),2))</f>
        <v>16200</v>
      </c>
      <c r="N295" s="26">
        <f>+R295*'COSTOS VARIOS'!$O$1</f>
        <v>143451.14000000001</v>
      </c>
      <c r="O295" s="26">
        <f>+R295*'COSTOS VARIOS'!$O$2</f>
        <v>3095.5246000000002</v>
      </c>
      <c r="P295" s="26">
        <f>+R295*'COSTOS VARIOS'!$O$3</f>
        <v>11325.09</v>
      </c>
      <c r="Q295" s="26">
        <v>1</v>
      </c>
      <c r="R295" s="26">
        <f t="shared" si="42"/>
        <v>755006</v>
      </c>
      <c r="S295" s="25">
        <f t="shared" si="43"/>
        <v>1183057.7546000001</v>
      </c>
      <c r="T295" s="28">
        <f t="shared" si="44"/>
        <v>7.3404907801277952E-2</v>
      </c>
      <c r="U295" s="29">
        <f t="shared" si="45"/>
        <v>1269900</v>
      </c>
      <c r="V295" s="26">
        <f>+INDEX('LISTA DE PRECIOS EKM '!A:K,MATCH('Precios ML'!B295,'LISTA DE PRECIOS EKM '!A:A,0),8)</f>
        <v>1269900</v>
      </c>
      <c r="W295" s="26">
        <f t="shared" si="46"/>
        <v>1269900</v>
      </c>
      <c r="X295" s="26">
        <f t="shared" si="47"/>
        <v>0</v>
      </c>
      <c r="Y295" s="26"/>
      <c r="Z295" s="26">
        <f t="shared" si="48"/>
        <v>1269900</v>
      </c>
      <c r="AA295" s="30">
        <f t="shared" si="49"/>
        <v>0.681973388290954</v>
      </c>
    </row>
    <row r="296" spans="1:27">
      <c r="A296" s="20" t="s">
        <v>5350</v>
      </c>
      <c r="B296" s="20" t="s">
        <v>2060</v>
      </c>
      <c r="C296" s="25">
        <v>755006</v>
      </c>
      <c r="D296" s="22">
        <v>85</v>
      </c>
      <c r="E296" s="22">
        <v>49</v>
      </c>
      <c r="F296" s="22">
        <v>40</v>
      </c>
      <c r="G296" s="22">
        <v>16000</v>
      </c>
      <c r="H296" s="22" t="s">
        <v>5088</v>
      </c>
      <c r="I296" s="26">
        <f>+IF(H296='COSTOS VARIOS'!$C$1,'COSTOS VARIOS'!$C$2*'Precios ML'!V296,'COSTOS VARIOS'!$B$2*'Precios ML'!V296)</f>
        <v>253980</v>
      </c>
      <c r="J296" s="22">
        <v>0</v>
      </c>
      <c r="K296" s="27">
        <f t="shared" si="40"/>
        <v>10.4125</v>
      </c>
      <c r="L296" s="27">
        <f t="shared" si="41"/>
        <v>10.4125</v>
      </c>
      <c r="M296" s="26">
        <f>(INDEX(pesos!A:B,MATCH(L296,pesos!A:A,1),2))</f>
        <v>16200</v>
      </c>
      <c r="N296" s="26">
        <f>+R296*'COSTOS VARIOS'!$O$1</f>
        <v>143451.14000000001</v>
      </c>
      <c r="O296" s="26">
        <f>+R296*'COSTOS VARIOS'!$O$2</f>
        <v>3095.5246000000002</v>
      </c>
      <c r="P296" s="26">
        <f>+R296*'COSTOS VARIOS'!$O$3</f>
        <v>11325.09</v>
      </c>
      <c r="Q296" s="26">
        <v>1</v>
      </c>
      <c r="R296" s="26">
        <f t="shared" si="42"/>
        <v>755006</v>
      </c>
      <c r="S296" s="25">
        <f t="shared" si="43"/>
        <v>1183057.7546000001</v>
      </c>
      <c r="T296" s="28">
        <f t="shared" si="44"/>
        <v>7.3404907801277952E-2</v>
      </c>
      <c r="U296" s="29">
        <f t="shared" si="45"/>
        <v>1269900</v>
      </c>
      <c r="V296" s="26">
        <f>+INDEX('LISTA DE PRECIOS EKM '!A:K,MATCH('Precios ML'!B296,'LISTA DE PRECIOS EKM '!A:A,0),8)</f>
        <v>1269900</v>
      </c>
      <c r="W296" s="26">
        <f t="shared" si="46"/>
        <v>1269900</v>
      </c>
      <c r="X296" s="26">
        <f t="shared" si="47"/>
        <v>0</v>
      </c>
      <c r="Y296" s="26"/>
      <c r="Z296" s="26">
        <f t="shared" si="48"/>
        <v>1269900</v>
      </c>
      <c r="AA296" s="30">
        <f t="shared" si="49"/>
        <v>0.681973388290954</v>
      </c>
    </row>
    <row r="297" spans="1:27">
      <c r="A297" s="20" t="s">
        <v>5351</v>
      </c>
      <c r="B297" s="20" t="s">
        <v>5352</v>
      </c>
      <c r="C297" s="25">
        <v>785006</v>
      </c>
      <c r="D297" s="22">
        <v>85</v>
      </c>
      <c r="E297" s="22">
        <v>49</v>
      </c>
      <c r="F297" s="22">
        <v>40</v>
      </c>
      <c r="G297" s="22">
        <v>16000</v>
      </c>
      <c r="H297" s="22" t="s">
        <v>5088</v>
      </c>
      <c r="I297" s="26">
        <f>+IF(H297='COSTOS VARIOS'!$C$1,'COSTOS VARIOS'!$C$2*'Precios ML'!V297,'COSTOS VARIOS'!$B$2*'Precios ML'!V297)</f>
        <v>393980</v>
      </c>
      <c r="J297" s="22">
        <v>0</v>
      </c>
      <c r="K297" s="27">
        <f t="shared" si="40"/>
        <v>10.4125</v>
      </c>
      <c r="L297" s="27">
        <f t="shared" si="41"/>
        <v>10.4125</v>
      </c>
      <c r="M297" s="26">
        <f>(INDEX(pesos!A:B,MATCH(L297,pesos!A:A,1),2))</f>
        <v>16200</v>
      </c>
      <c r="N297" s="26">
        <f>+R297*'COSTOS VARIOS'!$O$1</f>
        <v>149151.14000000001</v>
      </c>
      <c r="O297" s="26">
        <f>+R297*'COSTOS VARIOS'!$O$2</f>
        <v>3218.5246000000002</v>
      </c>
      <c r="P297" s="26">
        <f>+R297*'COSTOS VARIOS'!$O$3</f>
        <v>11775.09</v>
      </c>
      <c r="Q297" s="26">
        <v>1</v>
      </c>
      <c r="R297" s="26">
        <f t="shared" si="42"/>
        <v>785006</v>
      </c>
      <c r="S297" s="25">
        <f t="shared" si="43"/>
        <v>1359330.7546000001</v>
      </c>
      <c r="T297" s="28">
        <f t="shared" si="44"/>
        <v>0.44916900712635432</v>
      </c>
      <c r="U297" s="29">
        <f t="shared" si="45"/>
        <v>1969900</v>
      </c>
      <c r="V297" s="26">
        <f>+INDEX('LISTA DE PRECIOS EKM '!A:K,MATCH('Precios ML'!B297,'LISTA DE PRECIOS EKM '!A:A,0),8)</f>
        <v>1969900</v>
      </c>
      <c r="W297" s="26">
        <f t="shared" si="46"/>
        <v>1969900</v>
      </c>
      <c r="X297" s="26">
        <f t="shared" si="47"/>
        <v>0</v>
      </c>
      <c r="Y297" s="26"/>
      <c r="Z297" s="26">
        <f t="shared" si="48"/>
        <v>1969900</v>
      </c>
      <c r="AA297" s="30">
        <f t="shared" si="49"/>
        <v>1.5094075714070976</v>
      </c>
    </row>
    <row r="298" spans="1:27">
      <c r="A298" s="20" t="s">
        <v>5351</v>
      </c>
      <c r="B298" s="20" t="s">
        <v>5352</v>
      </c>
      <c r="C298" s="25">
        <v>785006</v>
      </c>
      <c r="D298" s="22">
        <v>85</v>
      </c>
      <c r="E298" s="22">
        <v>49</v>
      </c>
      <c r="F298" s="22">
        <v>40</v>
      </c>
      <c r="G298" s="22">
        <v>16000</v>
      </c>
      <c r="H298" s="22" t="s">
        <v>5088</v>
      </c>
      <c r="I298" s="26">
        <f>+IF(H298='COSTOS VARIOS'!$C$1,'COSTOS VARIOS'!$C$2*'Precios ML'!V298,'COSTOS VARIOS'!$B$2*'Precios ML'!V298)</f>
        <v>393980</v>
      </c>
      <c r="J298" s="22">
        <v>0</v>
      </c>
      <c r="K298" s="27">
        <f t="shared" si="40"/>
        <v>10.4125</v>
      </c>
      <c r="L298" s="27">
        <f t="shared" si="41"/>
        <v>10.4125</v>
      </c>
      <c r="M298" s="26">
        <f>(INDEX(pesos!A:B,MATCH(L298,pesos!A:A,1),2))</f>
        <v>16200</v>
      </c>
      <c r="N298" s="26">
        <f>+R298*'COSTOS VARIOS'!$O$1</f>
        <v>149151.14000000001</v>
      </c>
      <c r="O298" s="26">
        <f>+R298*'COSTOS VARIOS'!$O$2</f>
        <v>3218.5246000000002</v>
      </c>
      <c r="P298" s="26">
        <f>+R298*'COSTOS VARIOS'!$O$3</f>
        <v>11775.09</v>
      </c>
      <c r="Q298" s="26">
        <v>1</v>
      </c>
      <c r="R298" s="26">
        <f t="shared" si="42"/>
        <v>785006</v>
      </c>
      <c r="S298" s="25">
        <f t="shared" si="43"/>
        <v>1359330.7546000001</v>
      </c>
      <c r="T298" s="28">
        <f t="shared" si="44"/>
        <v>0.44916900712635432</v>
      </c>
      <c r="U298" s="29">
        <f t="shared" si="45"/>
        <v>1969900</v>
      </c>
      <c r="V298" s="26">
        <f>+INDEX('LISTA DE PRECIOS EKM '!A:K,MATCH('Precios ML'!B298,'LISTA DE PRECIOS EKM '!A:A,0),8)</f>
        <v>1969900</v>
      </c>
      <c r="W298" s="26">
        <f t="shared" si="46"/>
        <v>1969900</v>
      </c>
      <c r="X298" s="26">
        <f t="shared" si="47"/>
        <v>0</v>
      </c>
      <c r="Y298" s="26"/>
      <c r="Z298" s="26">
        <f t="shared" si="48"/>
        <v>1969900</v>
      </c>
      <c r="AA298" s="30">
        <f t="shared" si="49"/>
        <v>1.5094075714070976</v>
      </c>
    </row>
    <row r="299" spans="1:27">
      <c r="A299" s="20" t="s">
        <v>5353</v>
      </c>
      <c r="B299" s="20" t="s">
        <v>5354</v>
      </c>
      <c r="C299" s="25">
        <v>785006</v>
      </c>
      <c r="D299" s="22">
        <v>85</v>
      </c>
      <c r="E299" s="22">
        <v>49</v>
      </c>
      <c r="F299" s="22">
        <v>40</v>
      </c>
      <c r="G299" s="22">
        <v>16000</v>
      </c>
      <c r="H299" s="22" t="s">
        <v>5088</v>
      </c>
      <c r="I299" s="26">
        <f>+IF(H299='COSTOS VARIOS'!$C$1,'COSTOS VARIOS'!$C$2*'Precios ML'!V299,'COSTOS VARIOS'!$B$2*'Precios ML'!V299)</f>
        <v>393980</v>
      </c>
      <c r="J299" s="22">
        <v>0</v>
      </c>
      <c r="K299" s="27">
        <f t="shared" si="40"/>
        <v>10.4125</v>
      </c>
      <c r="L299" s="27">
        <f t="shared" si="41"/>
        <v>10.4125</v>
      </c>
      <c r="M299" s="26">
        <f>(INDEX(pesos!A:B,MATCH(L299,pesos!A:A,1),2))</f>
        <v>16200</v>
      </c>
      <c r="N299" s="26">
        <f>+R299*'COSTOS VARIOS'!$O$1</f>
        <v>149151.14000000001</v>
      </c>
      <c r="O299" s="26">
        <f>+R299*'COSTOS VARIOS'!$O$2</f>
        <v>3218.5246000000002</v>
      </c>
      <c r="P299" s="26">
        <f>+R299*'COSTOS VARIOS'!$O$3</f>
        <v>11775.09</v>
      </c>
      <c r="Q299" s="26">
        <v>1</v>
      </c>
      <c r="R299" s="26">
        <f t="shared" si="42"/>
        <v>785006</v>
      </c>
      <c r="S299" s="25">
        <f t="shared" si="43"/>
        <v>1359330.7546000001</v>
      </c>
      <c r="T299" s="28">
        <f t="shared" si="44"/>
        <v>0.44916900712635432</v>
      </c>
      <c r="U299" s="29">
        <f t="shared" si="45"/>
        <v>1969900</v>
      </c>
      <c r="V299" s="26">
        <f>+INDEX('LISTA DE PRECIOS EKM '!A:K,MATCH('Precios ML'!B299,'LISTA DE PRECIOS EKM '!A:A,0),8)</f>
        <v>1969900</v>
      </c>
      <c r="W299" s="26">
        <f t="shared" si="46"/>
        <v>1969900</v>
      </c>
      <c r="X299" s="26">
        <f t="shared" si="47"/>
        <v>0</v>
      </c>
      <c r="Y299" s="26"/>
      <c r="Z299" s="26">
        <f t="shared" si="48"/>
        <v>1969900</v>
      </c>
      <c r="AA299" s="30">
        <f t="shared" si="49"/>
        <v>1.5094075714070976</v>
      </c>
    </row>
    <row r="300" spans="1:27">
      <c r="A300" s="20" t="s">
        <v>5353</v>
      </c>
      <c r="B300" s="20" t="s">
        <v>5354</v>
      </c>
      <c r="C300" s="25">
        <v>785006</v>
      </c>
      <c r="D300" s="22">
        <v>85</v>
      </c>
      <c r="E300" s="22">
        <v>49</v>
      </c>
      <c r="F300" s="22">
        <v>40</v>
      </c>
      <c r="G300" s="22">
        <v>16000</v>
      </c>
      <c r="H300" s="22" t="s">
        <v>5088</v>
      </c>
      <c r="I300" s="26">
        <f>+IF(H300='COSTOS VARIOS'!$C$1,'COSTOS VARIOS'!$C$2*'Precios ML'!V300,'COSTOS VARIOS'!$B$2*'Precios ML'!V300)</f>
        <v>393980</v>
      </c>
      <c r="J300" s="22">
        <v>0</v>
      </c>
      <c r="K300" s="27">
        <f t="shared" si="40"/>
        <v>10.4125</v>
      </c>
      <c r="L300" s="27">
        <f t="shared" si="41"/>
        <v>10.4125</v>
      </c>
      <c r="M300" s="26">
        <f>(INDEX(pesos!A:B,MATCH(L300,pesos!A:A,1),2))</f>
        <v>16200</v>
      </c>
      <c r="N300" s="26">
        <f>+R300*'COSTOS VARIOS'!$O$1</f>
        <v>149151.14000000001</v>
      </c>
      <c r="O300" s="26">
        <f>+R300*'COSTOS VARIOS'!$O$2</f>
        <v>3218.5246000000002</v>
      </c>
      <c r="P300" s="26">
        <f>+R300*'COSTOS VARIOS'!$O$3</f>
        <v>11775.09</v>
      </c>
      <c r="Q300" s="26">
        <v>1</v>
      </c>
      <c r="R300" s="26">
        <f t="shared" si="42"/>
        <v>785006</v>
      </c>
      <c r="S300" s="25">
        <f t="shared" si="43"/>
        <v>1359330.7546000001</v>
      </c>
      <c r="T300" s="28">
        <f t="shared" si="44"/>
        <v>0.44916900712635432</v>
      </c>
      <c r="U300" s="29">
        <f t="shared" si="45"/>
        <v>1969900</v>
      </c>
      <c r="V300" s="26">
        <f>+INDEX('LISTA DE PRECIOS EKM '!A:K,MATCH('Precios ML'!B300,'LISTA DE PRECIOS EKM '!A:A,0),8)</f>
        <v>1969900</v>
      </c>
      <c r="W300" s="26">
        <f t="shared" si="46"/>
        <v>1969900</v>
      </c>
      <c r="X300" s="26">
        <f t="shared" si="47"/>
        <v>0</v>
      </c>
      <c r="Y300" s="26"/>
      <c r="Z300" s="26">
        <f t="shared" si="48"/>
        <v>1969900</v>
      </c>
      <c r="AA300" s="30">
        <f t="shared" si="49"/>
        <v>1.5094075714070976</v>
      </c>
    </row>
    <row r="301" spans="1:27">
      <c r="A301" s="20" t="s">
        <v>5355</v>
      </c>
      <c r="B301" s="20" t="s">
        <v>5356</v>
      </c>
      <c r="C301" s="25">
        <v>785006</v>
      </c>
      <c r="D301" s="22">
        <v>85</v>
      </c>
      <c r="E301" s="22">
        <v>49</v>
      </c>
      <c r="F301" s="22">
        <v>40</v>
      </c>
      <c r="G301" s="22">
        <v>16000</v>
      </c>
      <c r="H301" s="22" t="s">
        <v>5088</v>
      </c>
      <c r="I301" s="26">
        <f>+IF(H301='COSTOS VARIOS'!$C$1,'COSTOS VARIOS'!$C$2*'Precios ML'!V301,'COSTOS VARIOS'!$B$2*'Precios ML'!V301)</f>
        <v>393980</v>
      </c>
      <c r="J301" s="22">
        <v>0</v>
      </c>
      <c r="K301" s="27">
        <f t="shared" si="40"/>
        <v>10.4125</v>
      </c>
      <c r="L301" s="27">
        <f t="shared" si="41"/>
        <v>10.4125</v>
      </c>
      <c r="M301" s="26">
        <f>(INDEX(pesos!A:B,MATCH(L301,pesos!A:A,1),2))</f>
        <v>16200</v>
      </c>
      <c r="N301" s="26">
        <f>+R301*'COSTOS VARIOS'!$O$1</f>
        <v>149151.14000000001</v>
      </c>
      <c r="O301" s="26">
        <f>+R301*'COSTOS VARIOS'!$O$2</f>
        <v>3218.5246000000002</v>
      </c>
      <c r="P301" s="26">
        <f>+R301*'COSTOS VARIOS'!$O$3</f>
        <v>11775.09</v>
      </c>
      <c r="Q301" s="26">
        <v>1</v>
      </c>
      <c r="R301" s="26">
        <f t="shared" si="42"/>
        <v>785006</v>
      </c>
      <c r="S301" s="25">
        <f t="shared" si="43"/>
        <v>1359330.7546000001</v>
      </c>
      <c r="T301" s="28">
        <f t="shared" si="44"/>
        <v>0.44916900712635432</v>
      </c>
      <c r="U301" s="29">
        <f t="shared" si="45"/>
        <v>1969900</v>
      </c>
      <c r="V301" s="26">
        <f>+INDEX('LISTA DE PRECIOS EKM '!A:K,MATCH('Precios ML'!B301,'LISTA DE PRECIOS EKM '!A:A,0),8)</f>
        <v>1969900</v>
      </c>
      <c r="W301" s="26">
        <f t="shared" si="46"/>
        <v>1969900</v>
      </c>
      <c r="X301" s="26">
        <f t="shared" si="47"/>
        <v>0</v>
      </c>
      <c r="Y301" s="26"/>
      <c r="Z301" s="26">
        <f t="shared" si="48"/>
        <v>1969900</v>
      </c>
      <c r="AA301" s="30">
        <f t="shared" si="49"/>
        <v>1.5094075714070976</v>
      </c>
    </row>
    <row r="302" spans="1:27">
      <c r="A302" s="20" t="s">
        <v>5357</v>
      </c>
      <c r="B302" s="20" t="s">
        <v>5358</v>
      </c>
      <c r="C302" s="25">
        <v>605000</v>
      </c>
      <c r="D302" s="22">
        <v>85</v>
      </c>
      <c r="E302" s="22">
        <v>49</v>
      </c>
      <c r="F302" s="22">
        <v>40</v>
      </c>
      <c r="G302" s="22">
        <v>16000</v>
      </c>
      <c r="H302" s="22" t="s">
        <v>5088</v>
      </c>
      <c r="I302" s="26">
        <f>+IF(H302='COSTOS VARIOS'!$C$1,'COSTOS VARIOS'!$C$2*'Precios ML'!V302,'COSTOS VARIOS'!$B$2*'Precios ML'!V302)</f>
        <v>253980</v>
      </c>
      <c r="J302" s="22">
        <v>0</v>
      </c>
      <c r="K302" s="27">
        <f t="shared" si="40"/>
        <v>10.4125</v>
      </c>
      <c r="L302" s="27">
        <f t="shared" si="41"/>
        <v>10.4125</v>
      </c>
      <c r="M302" s="26">
        <f>(INDEX(pesos!A:B,MATCH(L302,pesos!A:A,1),2))</f>
        <v>16200</v>
      </c>
      <c r="N302" s="26">
        <f>+R302*'COSTOS VARIOS'!$O$1</f>
        <v>114950</v>
      </c>
      <c r="O302" s="26">
        <f>+R302*'COSTOS VARIOS'!$O$2</f>
        <v>2480.5</v>
      </c>
      <c r="P302" s="26">
        <f>+R302*'COSTOS VARIOS'!$O$3</f>
        <v>9075</v>
      </c>
      <c r="Q302" s="26">
        <v>1</v>
      </c>
      <c r="R302" s="26">
        <f t="shared" si="42"/>
        <v>605000</v>
      </c>
      <c r="S302" s="25">
        <f t="shared" si="43"/>
        <v>1001685.5</v>
      </c>
      <c r="T302" s="28">
        <f t="shared" si="44"/>
        <v>0.26776318515142727</v>
      </c>
      <c r="U302" s="29">
        <f t="shared" si="45"/>
        <v>1269900</v>
      </c>
      <c r="V302" s="26">
        <f>+INDEX('LISTA DE PRECIOS EKM '!A:K,MATCH('Precios ML'!B302,'LISTA DE PRECIOS EKM '!A:A,0),8)</f>
        <v>1269900</v>
      </c>
      <c r="W302" s="26">
        <f t="shared" si="46"/>
        <v>1269900</v>
      </c>
      <c r="X302" s="26">
        <f t="shared" si="47"/>
        <v>0</v>
      </c>
      <c r="Y302" s="26"/>
      <c r="Z302" s="26">
        <f t="shared" si="48"/>
        <v>1269900</v>
      </c>
      <c r="AA302" s="30">
        <f t="shared" si="49"/>
        <v>1.0990082644628099</v>
      </c>
    </row>
    <row r="303" spans="1:27">
      <c r="A303" s="20" t="s">
        <v>5357</v>
      </c>
      <c r="B303" s="20" t="s">
        <v>5358</v>
      </c>
      <c r="C303" s="25">
        <v>605000</v>
      </c>
      <c r="D303" s="22">
        <v>85</v>
      </c>
      <c r="E303" s="22">
        <v>49</v>
      </c>
      <c r="F303" s="22">
        <v>40</v>
      </c>
      <c r="G303" s="22">
        <v>16000</v>
      </c>
      <c r="H303" s="22" t="s">
        <v>5088</v>
      </c>
      <c r="I303" s="26">
        <f>+IF(H303='COSTOS VARIOS'!$C$1,'COSTOS VARIOS'!$C$2*'Precios ML'!V303,'COSTOS VARIOS'!$B$2*'Precios ML'!V303)</f>
        <v>253980</v>
      </c>
      <c r="J303" s="22">
        <v>0</v>
      </c>
      <c r="K303" s="27">
        <f t="shared" si="40"/>
        <v>10.4125</v>
      </c>
      <c r="L303" s="27">
        <f t="shared" si="41"/>
        <v>10.4125</v>
      </c>
      <c r="M303" s="26">
        <f>(INDEX(pesos!A:B,MATCH(L303,pesos!A:A,1),2))</f>
        <v>16200</v>
      </c>
      <c r="N303" s="26">
        <f>+R303*'COSTOS VARIOS'!$O$1</f>
        <v>114950</v>
      </c>
      <c r="O303" s="26">
        <f>+R303*'COSTOS VARIOS'!$O$2</f>
        <v>2480.5</v>
      </c>
      <c r="P303" s="26">
        <f>+R303*'COSTOS VARIOS'!$O$3</f>
        <v>9075</v>
      </c>
      <c r="Q303" s="26">
        <v>1</v>
      </c>
      <c r="R303" s="26">
        <f t="shared" si="42"/>
        <v>605000</v>
      </c>
      <c r="S303" s="25">
        <f t="shared" si="43"/>
        <v>1001685.5</v>
      </c>
      <c r="T303" s="28">
        <f t="shared" si="44"/>
        <v>0.26776318515142727</v>
      </c>
      <c r="U303" s="29">
        <f t="shared" si="45"/>
        <v>1269900</v>
      </c>
      <c r="V303" s="26">
        <f>+INDEX('LISTA DE PRECIOS EKM '!A:K,MATCH('Precios ML'!B303,'LISTA DE PRECIOS EKM '!A:A,0),8)</f>
        <v>1269900</v>
      </c>
      <c r="W303" s="26">
        <f t="shared" si="46"/>
        <v>1269900</v>
      </c>
      <c r="X303" s="26">
        <f t="shared" si="47"/>
        <v>0</v>
      </c>
      <c r="Y303" s="26"/>
      <c r="Z303" s="26">
        <f t="shared" si="48"/>
        <v>1269900</v>
      </c>
      <c r="AA303" s="30">
        <f t="shared" si="49"/>
        <v>1.0990082644628099</v>
      </c>
    </row>
    <row r="304" spans="1:27">
      <c r="A304" s="20" t="s">
        <v>5359</v>
      </c>
      <c r="B304" s="20" t="s">
        <v>5360</v>
      </c>
      <c r="C304" s="25">
        <v>605000</v>
      </c>
      <c r="D304" s="22">
        <v>85</v>
      </c>
      <c r="E304" s="22">
        <v>49</v>
      </c>
      <c r="F304" s="22">
        <v>40</v>
      </c>
      <c r="G304" s="22">
        <v>16000</v>
      </c>
      <c r="H304" s="22" t="s">
        <v>5088</v>
      </c>
      <c r="I304" s="26">
        <f>+IF(H304='COSTOS VARIOS'!$C$1,'COSTOS VARIOS'!$C$2*'Precios ML'!V304,'COSTOS VARIOS'!$B$2*'Precios ML'!V304)</f>
        <v>253980</v>
      </c>
      <c r="J304" s="22">
        <v>0</v>
      </c>
      <c r="K304" s="27">
        <f t="shared" si="40"/>
        <v>10.4125</v>
      </c>
      <c r="L304" s="27">
        <f t="shared" si="41"/>
        <v>10.4125</v>
      </c>
      <c r="M304" s="26">
        <f>(INDEX(pesos!A:B,MATCH(L304,pesos!A:A,1),2))</f>
        <v>16200</v>
      </c>
      <c r="N304" s="26">
        <f>+R304*'COSTOS VARIOS'!$O$1</f>
        <v>114950</v>
      </c>
      <c r="O304" s="26">
        <f>+R304*'COSTOS VARIOS'!$O$2</f>
        <v>2480.5</v>
      </c>
      <c r="P304" s="26">
        <f>+R304*'COSTOS VARIOS'!$O$3</f>
        <v>9075</v>
      </c>
      <c r="Q304" s="26">
        <v>1</v>
      </c>
      <c r="R304" s="26">
        <f t="shared" si="42"/>
        <v>605000</v>
      </c>
      <c r="S304" s="25">
        <f t="shared" si="43"/>
        <v>1001685.5</v>
      </c>
      <c r="T304" s="28">
        <f t="shared" si="44"/>
        <v>0.26776318515142727</v>
      </c>
      <c r="U304" s="29">
        <f t="shared" si="45"/>
        <v>1269900</v>
      </c>
      <c r="V304" s="26">
        <f>+INDEX('LISTA DE PRECIOS EKM '!A:K,MATCH('Precios ML'!B304,'LISTA DE PRECIOS EKM '!A:A,0),8)</f>
        <v>1269900</v>
      </c>
      <c r="W304" s="26">
        <f t="shared" si="46"/>
        <v>1269900</v>
      </c>
      <c r="X304" s="26">
        <f t="shared" si="47"/>
        <v>0</v>
      </c>
      <c r="Y304" s="26"/>
      <c r="Z304" s="26">
        <f t="shared" si="48"/>
        <v>1269900</v>
      </c>
      <c r="AA304" s="30">
        <f t="shared" si="49"/>
        <v>1.0990082644628099</v>
      </c>
    </row>
    <row r="305" spans="1:27">
      <c r="A305" s="20" t="s">
        <v>5361</v>
      </c>
      <c r="B305" s="20" t="s">
        <v>5362</v>
      </c>
      <c r="C305" s="25">
        <v>605000</v>
      </c>
      <c r="D305" s="22">
        <v>85</v>
      </c>
      <c r="E305" s="22">
        <v>49</v>
      </c>
      <c r="F305" s="22">
        <v>40</v>
      </c>
      <c r="G305" s="22">
        <v>16000</v>
      </c>
      <c r="H305" s="22" t="s">
        <v>5088</v>
      </c>
      <c r="I305" s="26">
        <f>+IF(H305='COSTOS VARIOS'!$C$1,'COSTOS VARIOS'!$C$2*'Precios ML'!V305,'COSTOS VARIOS'!$B$2*'Precios ML'!V305)</f>
        <v>253980</v>
      </c>
      <c r="J305" s="22">
        <v>0</v>
      </c>
      <c r="K305" s="27">
        <f t="shared" si="40"/>
        <v>10.4125</v>
      </c>
      <c r="L305" s="27">
        <f t="shared" si="41"/>
        <v>10.4125</v>
      </c>
      <c r="M305" s="26">
        <f>(INDEX(pesos!A:B,MATCH(L305,pesos!A:A,1),2))</f>
        <v>16200</v>
      </c>
      <c r="N305" s="26">
        <f>+R305*'COSTOS VARIOS'!$O$1</f>
        <v>114950</v>
      </c>
      <c r="O305" s="26">
        <f>+R305*'COSTOS VARIOS'!$O$2</f>
        <v>2480.5</v>
      </c>
      <c r="P305" s="26">
        <f>+R305*'COSTOS VARIOS'!$O$3</f>
        <v>9075</v>
      </c>
      <c r="Q305" s="26">
        <v>1</v>
      </c>
      <c r="R305" s="26">
        <f t="shared" si="42"/>
        <v>605000</v>
      </c>
      <c r="S305" s="25">
        <f t="shared" si="43"/>
        <v>1001685.5</v>
      </c>
      <c r="T305" s="28">
        <f t="shared" si="44"/>
        <v>0.26776318515142727</v>
      </c>
      <c r="U305" s="29">
        <f t="shared" si="45"/>
        <v>1269900</v>
      </c>
      <c r="V305" s="26">
        <f>+INDEX('LISTA DE PRECIOS EKM '!A:K,MATCH('Precios ML'!B305,'LISTA DE PRECIOS EKM '!A:A,0),8)</f>
        <v>1269900</v>
      </c>
      <c r="W305" s="26">
        <f t="shared" si="46"/>
        <v>1269900</v>
      </c>
      <c r="X305" s="26">
        <f t="shared" si="47"/>
        <v>0</v>
      </c>
      <c r="Y305" s="26"/>
      <c r="Z305" s="26">
        <f t="shared" si="48"/>
        <v>1269900</v>
      </c>
      <c r="AA305" s="30">
        <f t="shared" si="49"/>
        <v>1.0990082644628099</v>
      </c>
    </row>
    <row r="306" spans="1:27">
      <c r="A306" s="20" t="s">
        <v>5361</v>
      </c>
      <c r="B306" s="20" t="s">
        <v>5362</v>
      </c>
      <c r="C306" s="25">
        <v>605000</v>
      </c>
      <c r="D306" s="22">
        <v>85</v>
      </c>
      <c r="E306" s="22">
        <v>49</v>
      </c>
      <c r="F306" s="22">
        <v>40</v>
      </c>
      <c r="G306" s="22">
        <v>16000</v>
      </c>
      <c r="H306" s="22" t="s">
        <v>5088</v>
      </c>
      <c r="I306" s="26">
        <f>+IF(H306='COSTOS VARIOS'!$C$1,'COSTOS VARIOS'!$C$2*'Precios ML'!V306,'COSTOS VARIOS'!$B$2*'Precios ML'!V306)</f>
        <v>253980</v>
      </c>
      <c r="J306" s="22">
        <v>0</v>
      </c>
      <c r="K306" s="27">
        <f t="shared" si="40"/>
        <v>10.4125</v>
      </c>
      <c r="L306" s="27">
        <f t="shared" si="41"/>
        <v>10.4125</v>
      </c>
      <c r="M306" s="26">
        <f>(INDEX(pesos!A:B,MATCH(L306,pesos!A:A,1),2))</f>
        <v>16200</v>
      </c>
      <c r="N306" s="26">
        <f>+R306*'COSTOS VARIOS'!$O$1</f>
        <v>114950</v>
      </c>
      <c r="O306" s="26">
        <f>+R306*'COSTOS VARIOS'!$O$2</f>
        <v>2480.5</v>
      </c>
      <c r="P306" s="26">
        <f>+R306*'COSTOS VARIOS'!$O$3</f>
        <v>9075</v>
      </c>
      <c r="Q306" s="26">
        <v>1</v>
      </c>
      <c r="R306" s="26">
        <f t="shared" si="42"/>
        <v>605000</v>
      </c>
      <c r="S306" s="25">
        <f t="shared" si="43"/>
        <v>1001685.5</v>
      </c>
      <c r="T306" s="28">
        <f t="shared" si="44"/>
        <v>0.26776318515142727</v>
      </c>
      <c r="U306" s="29">
        <f t="shared" si="45"/>
        <v>1269900</v>
      </c>
      <c r="V306" s="26">
        <f>+INDEX('LISTA DE PRECIOS EKM '!A:K,MATCH('Precios ML'!B306,'LISTA DE PRECIOS EKM '!A:A,0),8)</f>
        <v>1269900</v>
      </c>
      <c r="W306" s="26">
        <f t="shared" si="46"/>
        <v>1269900</v>
      </c>
      <c r="X306" s="26">
        <f t="shared" si="47"/>
        <v>0</v>
      </c>
      <c r="Y306" s="26"/>
      <c r="Z306" s="26">
        <f t="shared" si="48"/>
        <v>1269900</v>
      </c>
      <c r="AA306" s="30">
        <f t="shared" si="49"/>
        <v>1.0990082644628099</v>
      </c>
    </row>
    <row r="307" spans="1:27">
      <c r="A307" s="20" t="s">
        <v>5363</v>
      </c>
      <c r="B307" s="20" t="s">
        <v>5364</v>
      </c>
      <c r="C307" s="25">
        <v>605000</v>
      </c>
      <c r="D307" s="22">
        <v>85</v>
      </c>
      <c r="E307" s="22">
        <v>49</v>
      </c>
      <c r="F307" s="22">
        <v>40</v>
      </c>
      <c r="G307" s="22">
        <v>16000</v>
      </c>
      <c r="H307" s="22" t="s">
        <v>5088</v>
      </c>
      <c r="I307" s="26">
        <f>+IF(H307='COSTOS VARIOS'!$C$1,'COSTOS VARIOS'!$C$2*'Precios ML'!V307,'COSTOS VARIOS'!$B$2*'Precios ML'!V307)</f>
        <v>253980</v>
      </c>
      <c r="J307" s="22">
        <v>0</v>
      </c>
      <c r="K307" s="27">
        <f t="shared" si="40"/>
        <v>10.4125</v>
      </c>
      <c r="L307" s="27">
        <f t="shared" si="41"/>
        <v>10.4125</v>
      </c>
      <c r="M307" s="26">
        <f>(INDEX(pesos!A:B,MATCH(L307,pesos!A:A,1),2))</f>
        <v>16200</v>
      </c>
      <c r="N307" s="26">
        <f>+R307*'COSTOS VARIOS'!$O$1</f>
        <v>114950</v>
      </c>
      <c r="O307" s="26">
        <f>+R307*'COSTOS VARIOS'!$O$2</f>
        <v>2480.5</v>
      </c>
      <c r="P307" s="26">
        <f>+R307*'COSTOS VARIOS'!$O$3</f>
        <v>9075</v>
      </c>
      <c r="Q307" s="26">
        <v>1</v>
      </c>
      <c r="R307" s="26">
        <f t="shared" si="42"/>
        <v>605000</v>
      </c>
      <c r="S307" s="25">
        <f t="shared" si="43"/>
        <v>1001685.5</v>
      </c>
      <c r="T307" s="28">
        <f t="shared" si="44"/>
        <v>0.26776318515142727</v>
      </c>
      <c r="U307" s="29">
        <f t="shared" si="45"/>
        <v>1269900</v>
      </c>
      <c r="V307" s="26">
        <f>+INDEX('LISTA DE PRECIOS EKM '!A:K,MATCH('Precios ML'!B307,'LISTA DE PRECIOS EKM '!A:A,0),8)</f>
        <v>1269900</v>
      </c>
      <c r="W307" s="26">
        <f t="shared" si="46"/>
        <v>1269900</v>
      </c>
      <c r="X307" s="26">
        <f t="shared" si="47"/>
        <v>0</v>
      </c>
      <c r="Y307" s="26"/>
      <c r="Z307" s="26">
        <f t="shared" si="48"/>
        <v>1269900</v>
      </c>
      <c r="AA307" s="30">
        <f t="shared" si="49"/>
        <v>1.0990082644628099</v>
      </c>
    </row>
    <row r="308" spans="1:27">
      <c r="A308" s="20" t="s">
        <v>5363</v>
      </c>
      <c r="B308" s="20" t="s">
        <v>5364</v>
      </c>
      <c r="C308" s="25">
        <v>605000</v>
      </c>
      <c r="D308" s="22">
        <v>85</v>
      </c>
      <c r="E308" s="22">
        <v>49</v>
      </c>
      <c r="F308" s="22">
        <v>40</v>
      </c>
      <c r="G308" s="22">
        <v>16000</v>
      </c>
      <c r="H308" s="22" t="s">
        <v>5088</v>
      </c>
      <c r="I308" s="26">
        <f>+IF(H308='COSTOS VARIOS'!$C$1,'COSTOS VARIOS'!$C$2*'Precios ML'!V308,'COSTOS VARIOS'!$B$2*'Precios ML'!V308)</f>
        <v>253980</v>
      </c>
      <c r="J308" s="22">
        <v>0</v>
      </c>
      <c r="K308" s="27">
        <f t="shared" si="40"/>
        <v>10.4125</v>
      </c>
      <c r="L308" s="27">
        <f t="shared" si="41"/>
        <v>10.4125</v>
      </c>
      <c r="M308" s="26">
        <f>(INDEX(pesos!A:B,MATCH(L308,pesos!A:A,1),2))</f>
        <v>16200</v>
      </c>
      <c r="N308" s="26">
        <f>+R308*'COSTOS VARIOS'!$O$1</f>
        <v>114950</v>
      </c>
      <c r="O308" s="26">
        <f>+R308*'COSTOS VARIOS'!$O$2</f>
        <v>2480.5</v>
      </c>
      <c r="P308" s="26">
        <f>+R308*'COSTOS VARIOS'!$O$3</f>
        <v>9075</v>
      </c>
      <c r="Q308" s="26">
        <v>1</v>
      </c>
      <c r="R308" s="26">
        <f t="shared" si="42"/>
        <v>605000</v>
      </c>
      <c r="S308" s="25">
        <f t="shared" si="43"/>
        <v>1001685.5</v>
      </c>
      <c r="T308" s="28">
        <f t="shared" si="44"/>
        <v>0.26776318515142727</v>
      </c>
      <c r="U308" s="29">
        <f t="shared" si="45"/>
        <v>1269900</v>
      </c>
      <c r="V308" s="26">
        <f>+INDEX('LISTA DE PRECIOS EKM '!A:K,MATCH('Precios ML'!B308,'LISTA DE PRECIOS EKM '!A:A,0),8)</f>
        <v>1269900</v>
      </c>
      <c r="W308" s="26">
        <f t="shared" si="46"/>
        <v>1269900</v>
      </c>
      <c r="X308" s="26">
        <f t="shared" si="47"/>
        <v>0</v>
      </c>
      <c r="Y308" s="26"/>
      <c r="Z308" s="26">
        <f t="shared" si="48"/>
        <v>1269900</v>
      </c>
      <c r="AA308" s="30">
        <f t="shared" si="49"/>
        <v>1.0990082644628099</v>
      </c>
    </row>
    <row r="309" spans="1:27">
      <c r="A309" s="20" t="s">
        <v>5365</v>
      </c>
      <c r="B309" s="20" t="s">
        <v>5366</v>
      </c>
      <c r="C309" s="25">
        <v>605000</v>
      </c>
      <c r="D309" s="22">
        <v>85</v>
      </c>
      <c r="E309" s="22">
        <v>49</v>
      </c>
      <c r="F309" s="22">
        <v>40</v>
      </c>
      <c r="G309" s="22">
        <v>16000</v>
      </c>
      <c r="H309" s="22" t="s">
        <v>5088</v>
      </c>
      <c r="I309" s="26">
        <f>+IF(H309='COSTOS VARIOS'!$C$1,'COSTOS VARIOS'!$C$2*'Precios ML'!V309,'COSTOS VARIOS'!$B$2*'Precios ML'!V309)</f>
        <v>253980</v>
      </c>
      <c r="J309" s="22">
        <v>0</v>
      </c>
      <c r="K309" s="27">
        <f t="shared" si="40"/>
        <v>10.4125</v>
      </c>
      <c r="L309" s="27">
        <f t="shared" si="41"/>
        <v>10.4125</v>
      </c>
      <c r="M309" s="26">
        <f>(INDEX(pesos!A:B,MATCH(L309,pesos!A:A,1),2))</f>
        <v>16200</v>
      </c>
      <c r="N309" s="26">
        <f>+R309*'COSTOS VARIOS'!$O$1</f>
        <v>114950</v>
      </c>
      <c r="O309" s="26">
        <f>+R309*'COSTOS VARIOS'!$O$2</f>
        <v>2480.5</v>
      </c>
      <c r="P309" s="26">
        <f>+R309*'COSTOS VARIOS'!$O$3</f>
        <v>9075</v>
      </c>
      <c r="Q309" s="26">
        <v>1</v>
      </c>
      <c r="R309" s="26">
        <f t="shared" si="42"/>
        <v>605000</v>
      </c>
      <c r="S309" s="25">
        <f t="shared" si="43"/>
        <v>1001685.5</v>
      </c>
      <c r="T309" s="28">
        <f t="shared" si="44"/>
        <v>0.26776318515142727</v>
      </c>
      <c r="U309" s="29">
        <f t="shared" si="45"/>
        <v>1269900</v>
      </c>
      <c r="V309" s="26">
        <f>+INDEX('LISTA DE PRECIOS EKM '!A:K,MATCH('Precios ML'!B309,'LISTA DE PRECIOS EKM '!A:A,0),8)</f>
        <v>1269900</v>
      </c>
      <c r="W309" s="26">
        <f t="shared" si="46"/>
        <v>1269900</v>
      </c>
      <c r="X309" s="26">
        <f t="shared" si="47"/>
        <v>0</v>
      </c>
      <c r="Y309" s="26"/>
      <c r="Z309" s="26">
        <f t="shared" si="48"/>
        <v>1269900</v>
      </c>
      <c r="AA309" s="30">
        <f t="shared" si="49"/>
        <v>1.0990082644628099</v>
      </c>
    </row>
    <row r="310" spans="1:27">
      <c r="A310" s="20" t="s">
        <v>5367</v>
      </c>
      <c r="B310" s="20" t="s">
        <v>5368</v>
      </c>
      <c r="C310" s="25">
        <v>605000</v>
      </c>
      <c r="D310" s="22">
        <v>85</v>
      </c>
      <c r="E310" s="22">
        <v>49</v>
      </c>
      <c r="F310" s="22">
        <v>40</v>
      </c>
      <c r="G310" s="22">
        <v>16000</v>
      </c>
      <c r="H310" s="22" t="s">
        <v>5088</v>
      </c>
      <c r="I310" s="26">
        <f>+IF(H310='COSTOS VARIOS'!$C$1,'COSTOS VARIOS'!$C$2*'Precios ML'!V310,'COSTOS VARIOS'!$B$2*'Precios ML'!V310)</f>
        <v>253980</v>
      </c>
      <c r="J310" s="22">
        <v>0</v>
      </c>
      <c r="K310" s="27">
        <f t="shared" si="40"/>
        <v>10.4125</v>
      </c>
      <c r="L310" s="27">
        <f t="shared" si="41"/>
        <v>10.4125</v>
      </c>
      <c r="M310" s="26">
        <f>(INDEX(pesos!A:B,MATCH(L310,pesos!A:A,1),2))</f>
        <v>16200</v>
      </c>
      <c r="N310" s="26">
        <f>+R310*'COSTOS VARIOS'!$O$1</f>
        <v>114950</v>
      </c>
      <c r="O310" s="26">
        <f>+R310*'COSTOS VARIOS'!$O$2</f>
        <v>2480.5</v>
      </c>
      <c r="P310" s="26">
        <f>+R310*'COSTOS VARIOS'!$O$3</f>
        <v>9075</v>
      </c>
      <c r="Q310" s="26">
        <v>1</v>
      </c>
      <c r="R310" s="26">
        <f t="shared" si="42"/>
        <v>605000</v>
      </c>
      <c r="S310" s="25">
        <f t="shared" si="43"/>
        <v>1001685.5</v>
      </c>
      <c r="T310" s="28">
        <f t="shared" si="44"/>
        <v>0.26776318515142727</v>
      </c>
      <c r="U310" s="29">
        <f t="shared" si="45"/>
        <v>1269900</v>
      </c>
      <c r="V310" s="26">
        <f>+INDEX('LISTA DE PRECIOS EKM '!A:K,MATCH('Precios ML'!B310,'LISTA DE PRECIOS EKM '!A:A,0),8)</f>
        <v>1269900</v>
      </c>
      <c r="W310" s="26">
        <f t="shared" si="46"/>
        <v>1269900</v>
      </c>
      <c r="X310" s="26">
        <f t="shared" si="47"/>
        <v>0</v>
      </c>
      <c r="Y310" s="26"/>
      <c r="Z310" s="26">
        <f t="shared" si="48"/>
        <v>1269900</v>
      </c>
      <c r="AA310" s="30">
        <f t="shared" si="49"/>
        <v>1.0990082644628099</v>
      </c>
    </row>
    <row r="311" spans="1:27">
      <c r="A311" s="20" t="s">
        <v>5367</v>
      </c>
      <c r="B311" s="20" t="s">
        <v>5368</v>
      </c>
      <c r="C311" s="25">
        <v>605000</v>
      </c>
      <c r="D311" s="22">
        <v>85</v>
      </c>
      <c r="E311" s="22">
        <v>49</v>
      </c>
      <c r="F311" s="22">
        <v>40</v>
      </c>
      <c r="G311" s="22">
        <v>16000</v>
      </c>
      <c r="H311" s="22" t="s">
        <v>5088</v>
      </c>
      <c r="I311" s="26">
        <f>+IF(H311='COSTOS VARIOS'!$C$1,'COSTOS VARIOS'!$C$2*'Precios ML'!V311,'COSTOS VARIOS'!$B$2*'Precios ML'!V311)</f>
        <v>253980</v>
      </c>
      <c r="J311" s="22">
        <v>0</v>
      </c>
      <c r="K311" s="27">
        <f t="shared" si="40"/>
        <v>10.4125</v>
      </c>
      <c r="L311" s="27">
        <f t="shared" si="41"/>
        <v>10.4125</v>
      </c>
      <c r="M311" s="26">
        <f>(INDEX(pesos!A:B,MATCH(L311,pesos!A:A,1),2))</f>
        <v>16200</v>
      </c>
      <c r="N311" s="26">
        <f>+R311*'COSTOS VARIOS'!$O$1</f>
        <v>114950</v>
      </c>
      <c r="O311" s="26">
        <f>+R311*'COSTOS VARIOS'!$O$2</f>
        <v>2480.5</v>
      </c>
      <c r="P311" s="26">
        <f>+R311*'COSTOS VARIOS'!$O$3</f>
        <v>9075</v>
      </c>
      <c r="Q311" s="26">
        <v>1</v>
      </c>
      <c r="R311" s="26">
        <f t="shared" si="42"/>
        <v>605000</v>
      </c>
      <c r="S311" s="25">
        <f t="shared" si="43"/>
        <v>1001685.5</v>
      </c>
      <c r="T311" s="28">
        <f t="shared" si="44"/>
        <v>0.26776318515142727</v>
      </c>
      <c r="U311" s="29">
        <f t="shared" si="45"/>
        <v>1269900</v>
      </c>
      <c r="V311" s="26">
        <f>+INDEX('LISTA DE PRECIOS EKM '!A:K,MATCH('Precios ML'!B311,'LISTA DE PRECIOS EKM '!A:A,0),8)</f>
        <v>1269900</v>
      </c>
      <c r="W311" s="26">
        <f t="shared" si="46"/>
        <v>1269900</v>
      </c>
      <c r="X311" s="26">
        <f t="shared" si="47"/>
        <v>0</v>
      </c>
      <c r="Y311" s="26"/>
      <c r="Z311" s="26">
        <f t="shared" si="48"/>
        <v>1269900</v>
      </c>
      <c r="AA311" s="30">
        <f t="shared" si="49"/>
        <v>1.0990082644628099</v>
      </c>
    </row>
    <row r="312" spans="1:27">
      <c r="A312" s="20" t="s">
        <v>5369</v>
      </c>
      <c r="B312" s="20" t="s">
        <v>5370</v>
      </c>
      <c r="C312" s="25">
        <v>950000</v>
      </c>
      <c r="D312" s="22">
        <v>85</v>
      </c>
      <c r="E312" s="22">
        <v>49</v>
      </c>
      <c r="F312" s="22">
        <v>40</v>
      </c>
      <c r="G312" s="22">
        <v>16000</v>
      </c>
      <c r="H312" s="22" t="s">
        <v>5088</v>
      </c>
      <c r="I312" s="26">
        <f>+IF(H312='COSTOS VARIOS'!$C$1,'COSTOS VARIOS'!$C$2*'Precios ML'!V312,'COSTOS VARIOS'!$B$2*'Precios ML'!V312)</f>
        <v>399980</v>
      </c>
      <c r="J312" s="22">
        <v>0</v>
      </c>
      <c r="K312" s="27">
        <f t="shared" si="40"/>
        <v>10.4125</v>
      </c>
      <c r="L312" s="27">
        <f t="shared" si="41"/>
        <v>10.4125</v>
      </c>
      <c r="M312" s="26">
        <f>(INDEX(pesos!A:B,MATCH(L312,pesos!A:A,1),2))</f>
        <v>16200</v>
      </c>
      <c r="N312" s="26">
        <f>+R312*'COSTOS VARIOS'!$O$1</f>
        <v>180500</v>
      </c>
      <c r="O312" s="26">
        <f>+R312*'COSTOS VARIOS'!$O$2</f>
        <v>3895.0000000000005</v>
      </c>
      <c r="P312" s="26">
        <f>+R312*'COSTOS VARIOS'!$O$3</f>
        <v>14250</v>
      </c>
      <c r="Q312" s="26">
        <v>1</v>
      </c>
      <c r="R312" s="26">
        <f t="shared" si="42"/>
        <v>950000</v>
      </c>
      <c r="S312" s="25">
        <f t="shared" si="43"/>
        <v>1564825</v>
      </c>
      <c r="T312" s="28">
        <f t="shared" si="44"/>
        <v>0.27803428498394389</v>
      </c>
      <c r="U312" s="29">
        <f t="shared" si="45"/>
        <v>1999900</v>
      </c>
      <c r="V312" s="26">
        <f>+INDEX('LISTA DE PRECIOS EKM '!A:K,MATCH('Precios ML'!B312,'LISTA DE PRECIOS EKM '!A:A,0),8)</f>
        <v>1999900</v>
      </c>
      <c r="W312" s="26">
        <f t="shared" si="46"/>
        <v>1999900</v>
      </c>
      <c r="X312" s="26">
        <f t="shared" si="47"/>
        <v>0</v>
      </c>
      <c r="Y312" s="26"/>
      <c r="Z312" s="26">
        <f t="shared" si="48"/>
        <v>1999900</v>
      </c>
      <c r="AA312" s="30">
        <f t="shared" si="49"/>
        <v>1.1051578947368421</v>
      </c>
    </row>
    <row r="313" spans="1:27">
      <c r="A313" s="20" t="s">
        <v>5369</v>
      </c>
      <c r="B313" s="20" t="s">
        <v>5370</v>
      </c>
      <c r="C313" s="25">
        <v>950000</v>
      </c>
      <c r="D313" s="22">
        <v>85</v>
      </c>
      <c r="E313" s="22">
        <v>49</v>
      </c>
      <c r="F313" s="22">
        <v>40</v>
      </c>
      <c r="G313" s="22">
        <v>16000</v>
      </c>
      <c r="H313" s="22" t="s">
        <v>5088</v>
      </c>
      <c r="I313" s="26">
        <f>+IF(H313='COSTOS VARIOS'!$C$1,'COSTOS VARIOS'!$C$2*'Precios ML'!V313,'COSTOS VARIOS'!$B$2*'Precios ML'!V313)</f>
        <v>399980</v>
      </c>
      <c r="J313" s="22">
        <v>0</v>
      </c>
      <c r="K313" s="27">
        <f t="shared" si="40"/>
        <v>10.4125</v>
      </c>
      <c r="L313" s="27">
        <f t="shared" si="41"/>
        <v>10.4125</v>
      </c>
      <c r="M313" s="26">
        <f>(INDEX(pesos!A:B,MATCH(L313,pesos!A:A,1),2))</f>
        <v>16200</v>
      </c>
      <c r="N313" s="26">
        <f>+R313*'COSTOS VARIOS'!$O$1</f>
        <v>180500</v>
      </c>
      <c r="O313" s="26">
        <f>+R313*'COSTOS VARIOS'!$O$2</f>
        <v>3895.0000000000005</v>
      </c>
      <c r="P313" s="26">
        <f>+R313*'COSTOS VARIOS'!$O$3</f>
        <v>14250</v>
      </c>
      <c r="Q313" s="26">
        <v>1</v>
      </c>
      <c r="R313" s="26">
        <f t="shared" si="42"/>
        <v>950000</v>
      </c>
      <c r="S313" s="25">
        <f t="shared" si="43"/>
        <v>1564825</v>
      </c>
      <c r="T313" s="28">
        <f t="shared" si="44"/>
        <v>0.27803428498394389</v>
      </c>
      <c r="U313" s="29">
        <f t="shared" si="45"/>
        <v>1999900</v>
      </c>
      <c r="V313" s="26">
        <f>+INDEX('LISTA DE PRECIOS EKM '!A:K,MATCH('Precios ML'!B313,'LISTA DE PRECIOS EKM '!A:A,0),8)</f>
        <v>1999900</v>
      </c>
      <c r="W313" s="26">
        <f t="shared" si="46"/>
        <v>1999900</v>
      </c>
      <c r="X313" s="26">
        <f t="shared" si="47"/>
        <v>0</v>
      </c>
      <c r="Y313" s="26"/>
      <c r="Z313" s="26">
        <f t="shared" si="48"/>
        <v>1999900</v>
      </c>
      <c r="AA313" s="30">
        <f t="shared" si="49"/>
        <v>1.1051578947368421</v>
      </c>
    </row>
    <row r="314" spans="1:27">
      <c r="A314" s="20" t="s">
        <v>5371</v>
      </c>
      <c r="B314" s="20" t="s">
        <v>5372</v>
      </c>
      <c r="C314" s="25">
        <v>900000</v>
      </c>
      <c r="D314" s="22">
        <v>85</v>
      </c>
      <c r="E314" s="22">
        <v>49</v>
      </c>
      <c r="F314" s="22">
        <v>40</v>
      </c>
      <c r="G314" s="22">
        <v>16000</v>
      </c>
      <c r="H314" s="22" t="s">
        <v>5088</v>
      </c>
      <c r="I314" s="26">
        <f>+IF(H314='COSTOS VARIOS'!$C$1,'COSTOS VARIOS'!$C$2*'Precios ML'!V314,'COSTOS VARIOS'!$B$2*'Precios ML'!V314)</f>
        <v>399980</v>
      </c>
      <c r="J314" s="22">
        <v>0</v>
      </c>
      <c r="K314" s="27">
        <f t="shared" si="40"/>
        <v>10.4125</v>
      </c>
      <c r="L314" s="27">
        <f t="shared" si="41"/>
        <v>10.4125</v>
      </c>
      <c r="M314" s="26">
        <f>(INDEX(pesos!A:B,MATCH(L314,pesos!A:A,1),2))</f>
        <v>16200</v>
      </c>
      <c r="N314" s="26">
        <f>+R314*'COSTOS VARIOS'!$O$1</f>
        <v>171000</v>
      </c>
      <c r="O314" s="26">
        <f>+R314*'COSTOS VARIOS'!$O$2</f>
        <v>3690.0000000000005</v>
      </c>
      <c r="P314" s="26">
        <f>+R314*'COSTOS VARIOS'!$O$3</f>
        <v>13500</v>
      </c>
      <c r="Q314" s="26">
        <v>1</v>
      </c>
      <c r="R314" s="26">
        <f t="shared" si="42"/>
        <v>900000</v>
      </c>
      <c r="S314" s="25">
        <f t="shared" si="43"/>
        <v>1504370</v>
      </c>
      <c r="T314" s="28">
        <f t="shared" si="44"/>
        <v>0.32939369968824161</v>
      </c>
      <c r="U314" s="29">
        <f t="shared" si="45"/>
        <v>1999900</v>
      </c>
      <c r="V314" s="26">
        <f>+INDEX('LISTA DE PRECIOS EKM '!A:K,MATCH('Precios ML'!B314,'LISTA DE PRECIOS EKM '!A:A,0),8)</f>
        <v>1999900</v>
      </c>
      <c r="W314" s="26">
        <f t="shared" si="46"/>
        <v>1999900</v>
      </c>
      <c r="X314" s="26">
        <f t="shared" si="47"/>
        <v>0</v>
      </c>
      <c r="Y314" s="26"/>
      <c r="Z314" s="26">
        <f t="shared" si="48"/>
        <v>1999900</v>
      </c>
      <c r="AA314" s="30">
        <f t="shared" si="49"/>
        <v>1.2221111111111109</v>
      </c>
    </row>
    <row r="315" spans="1:27">
      <c r="A315" s="20" t="s">
        <v>5371</v>
      </c>
      <c r="B315" s="20" t="s">
        <v>5372</v>
      </c>
      <c r="C315" s="25">
        <v>900000</v>
      </c>
      <c r="D315" s="22">
        <v>85</v>
      </c>
      <c r="E315" s="22">
        <v>49</v>
      </c>
      <c r="F315" s="22">
        <v>40</v>
      </c>
      <c r="G315" s="22">
        <v>16000</v>
      </c>
      <c r="H315" s="22" t="s">
        <v>5088</v>
      </c>
      <c r="I315" s="26">
        <f>+IF(H315='COSTOS VARIOS'!$C$1,'COSTOS VARIOS'!$C$2*'Precios ML'!V315,'COSTOS VARIOS'!$B$2*'Precios ML'!V315)</f>
        <v>399980</v>
      </c>
      <c r="J315" s="22">
        <v>0</v>
      </c>
      <c r="K315" s="27">
        <f t="shared" si="40"/>
        <v>10.4125</v>
      </c>
      <c r="L315" s="27">
        <f t="shared" si="41"/>
        <v>10.4125</v>
      </c>
      <c r="M315" s="26">
        <f>(INDEX(pesos!A:B,MATCH(L315,pesos!A:A,1),2))</f>
        <v>16200</v>
      </c>
      <c r="N315" s="26">
        <f>+R315*'COSTOS VARIOS'!$O$1</f>
        <v>171000</v>
      </c>
      <c r="O315" s="26">
        <f>+R315*'COSTOS VARIOS'!$O$2</f>
        <v>3690.0000000000005</v>
      </c>
      <c r="P315" s="26">
        <f>+R315*'COSTOS VARIOS'!$O$3</f>
        <v>13500</v>
      </c>
      <c r="Q315" s="26">
        <v>1</v>
      </c>
      <c r="R315" s="26">
        <f t="shared" si="42"/>
        <v>900000</v>
      </c>
      <c r="S315" s="25">
        <f t="shared" si="43"/>
        <v>1504370</v>
      </c>
      <c r="T315" s="28">
        <f t="shared" si="44"/>
        <v>0.32939369968824161</v>
      </c>
      <c r="U315" s="29">
        <f t="shared" si="45"/>
        <v>1999900</v>
      </c>
      <c r="V315" s="26">
        <f>+INDEX('LISTA DE PRECIOS EKM '!A:K,MATCH('Precios ML'!B315,'LISTA DE PRECIOS EKM '!A:A,0),8)</f>
        <v>1999900</v>
      </c>
      <c r="W315" s="26">
        <f t="shared" si="46"/>
        <v>1999900</v>
      </c>
      <c r="X315" s="26">
        <f t="shared" si="47"/>
        <v>0</v>
      </c>
      <c r="Y315" s="26"/>
      <c r="Z315" s="26">
        <f t="shared" si="48"/>
        <v>1999900</v>
      </c>
      <c r="AA315" s="30">
        <f t="shared" si="49"/>
        <v>1.2221111111111109</v>
      </c>
    </row>
    <row r="316" spans="1:27">
      <c r="A316" s="20" t="s">
        <v>5373</v>
      </c>
      <c r="B316" s="20" t="s">
        <v>2213</v>
      </c>
      <c r="C316" s="25">
        <v>740000</v>
      </c>
      <c r="D316" s="22">
        <v>85</v>
      </c>
      <c r="E316" s="22">
        <v>49</v>
      </c>
      <c r="F316" s="22">
        <v>40</v>
      </c>
      <c r="G316" s="22">
        <v>16000</v>
      </c>
      <c r="H316" s="22" t="s">
        <v>5088</v>
      </c>
      <c r="I316" s="26">
        <f>+IF(H316='COSTOS VARIOS'!$C$1,'COSTOS VARIOS'!$C$2*'Precios ML'!V316,'COSTOS VARIOS'!$B$2*'Precios ML'!V316)</f>
        <v>289980</v>
      </c>
      <c r="J316" s="22">
        <v>0</v>
      </c>
      <c r="K316" s="27">
        <f t="shared" si="40"/>
        <v>10.4125</v>
      </c>
      <c r="L316" s="27">
        <f t="shared" si="41"/>
        <v>10.4125</v>
      </c>
      <c r="M316" s="26">
        <f>(INDEX(pesos!A:B,MATCH(L316,pesos!A:A,1),2))</f>
        <v>16200</v>
      </c>
      <c r="N316" s="26">
        <f>+R316*'COSTOS VARIOS'!$O$1</f>
        <v>140600</v>
      </c>
      <c r="O316" s="26">
        <f>+R316*'COSTOS VARIOS'!$O$2</f>
        <v>3034.0000000000005</v>
      </c>
      <c r="P316" s="26">
        <f>+R316*'COSTOS VARIOS'!$O$3</f>
        <v>11100</v>
      </c>
      <c r="Q316" s="26">
        <v>1</v>
      </c>
      <c r="R316" s="26">
        <f t="shared" si="42"/>
        <v>740000</v>
      </c>
      <c r="S316" s="25">
        <f t="shared" si="43"/>
        <v>1200914</v>
      </c>
      <c r="T316" s="28">
        <f t="shared" si="44"/>
        <v>0.20733041666597285</v>
      </c>
      <c r="U316" s="29">
        <f t="shared" si="45"/>
        <v>1449900</v>
      </c>
      <c r="V316" s="26">
        <f>+INDEX('LISTA DE PRECIOS EKM '!A:K,MATCH('Precios ML'!B316,'LISTA DE PRECIOS EKM '!A:A,0),8)</f>
        <v>1449900</v>
      </c>
      <c r="W316" s="26">
        <f t="shared" si="46"/>
        <v>1449900</v>
      </c>
      <c r="X316" s="26">
        <f t="shared" si="47"/>
        <v>0</v>
      </c>
      <c r="Y316" s="26"/>
      <c r="Z316" s="26">
        <f t="shared" si="48"/>
        <v>1449900</v>
      </c>
      <c r="AA316" s="30">
        <f t="shared" si="49"/>
        <v>0.95932432432432435</v>
      </c>
    </row>
    <row r="317" spans="1:27">
      <c r="A317" s="20" t="s">
        <v>5374</v>
      </c>
      <c r="B317" s="20" t="s">
        <v>5375</v>
      </c>
      <c r="C317" s="25">
        <v>950000</v>
      </c>
      <c r="D317" s="22">
        <v>85</v>
      </c>
      <c r="E317" s="22">
        <v>49</v>
      </c>
      <c r="F317" s="22">
        <v>40</v>
      </c>
      <c r="G317" s="22">
        <v>16000</v>
      </c>
      <c r="H317" s="22" t="s">
        <v>5088</v>
      </c>
      <c r="I317" s="26">
        <f>+IF(H317='COSTOS VARIOS'!$C$1,'COSTOS VARIOS'!$C$2*'Precios ML'!V317,'COSTOS VARIOS'!$B$2*'Precios ML'!V317)</f>
        <v>399980</v>
      </c>
      <c r="J317" s="22">
        <v>0</v>
      </c>
      <c r="K317" s="27">
        <f t="shared" si="40"/>
        <v>10.4125</v>
      </c>
      <c r="L317" s="27">
        <f t="shared" si="41"/>
        <v>10.4125</v>
      </c>
      <c r="M317" s="26">
        <f>(INDEX(pesos!A:B,MATCH(L317,pesos!A:A,1),2))</f>
        <v>16200</v>
      </c>
      <c r="N317" s="26">
        <f>+R317*'COSTOS VARIOS'!$O$1</f>
        <v>180500</v>
      </c>
      <c r="O317" s="26">
        <f>+R317*'COSTOS VARIOS'!$O$2</f>
        <v>3895.0000000000005</v>
      </c>
      <c r="P317" s="26">
        <f>+R317*'COSTOS VARIOS'!$O$3</f>
        <v>14250</v>
      </c>
      <c r="Q317" s="26">
        <v>1</v>
      </c>
      <c r="R317" s="26">
        <f t="shared" si="42"/>
        <v>950000</v>
      </c>
      <c r="S317" s="25">
        <f t="shared" si="43"/>
        <v>1564825</v>
      </c>
      <c r="T317" s="28">
        <f t="shared" si="44"/>
        <v>0.27803428498394389</v>
      </c>
      <c r="U317" s="29">
        <f t="shared" si="45"/>
        <v>1999900</v>
      </c>
      <c r="V317" s="26">
        <f>+INDEX('LISTA DE PRECIOS EKM '!A:K,MATCH('Precios ML'!B317,'LISTA DE PRECIOS EKM '!A:A,0),8)</f>
        <v>1999900</v>
      </c>
      <c r="W317" s="26">
        <f t="shared" si="46"/>
        <v>1999900</v>
      </c>
      <c r="X317" s="26">
        <f t="shared" si="47"/>
        <v>0</v>
      </c>
      <c r="Y317" s="26"/>
      <c r="Z317" s="26">
        <f t="shared" si="48"/>
        <v>1999900</v>
      </c>
      <c r="AA317" s="30">
        <f t="shared" si="49"/>
        <v>1.1051578947368421</v>
      </c>
    </row>
    <row r="318" spans="1:27">
      <c r="A318" s="20" t="s">
        <v>5374</v>
      </c>
      <c r="B318" s="20" t="s">
        <v>5375</v>
      </c>
      <c r="C318" s="25">
        <v>950000</v>
      </c>
      <c r="D318" s="22">
        <v>85</v>
      </c>
      <c r="E318" s="22">
        <v>49</v>
      </c>
      <c r="F318" s="22">
        <v>40</v>
      </c>
      <c r="G318" s="22">
        <v>16000</v>
      </c>
      <c r="H318" s="22" t="s">
        <v>5088</v>
      </c>
      <c r="I318" s="26">
        <f>+IF(H318='COSTOS VARIOS'!$C$1,'COSTOS VARIOS'!$C$2*'Precios ML'!V318,'COSTOS VARIOS'!$B$2*'Precios ML'!V318)</f>
        <v>399980</v>
      </c>
      <c r="J318" s="22">
        <v>0</v>
      </c>
      <c r="K318" s="27">
        <f t="shared" si="40"/>
        <v>10.4125</v>
      </c>
      <c r="L318" s="27">
        <f t="shared" si="41"/>
        <v>10.4125</v>
      </c>
      <c r="M318" s="26">
        <f>(INDEX(pesos!A:B,MATCH(L318,pesos!A:A,1),2))</f>
        <v>16200</v>
      </c>
      <c r="N318" s="26">
        <f>+R318*'COSTOS VARIOS'!$O$1</f>
        <v>180500</v>
      </c>
      <c r="O318" s="26">
        <f>+R318*'COSTOS VARIOS'!$O$2</f>
        <v>3895.0000000000005</v>
      </c>
      <c r="P318" s="26">
        <f>+R318*'COSTOS VARIOS'!$O$3</f>
        <v>14250</v>
      </c>
      <c r="Q318" s="26">
        <v>1</v>
      </c>
      <c r="R318" s="26">
        <f t="shared" si="42"/>
        <v>950000</v>
      </c>
      <c r="S318" s="25">
        <f t="shared" si="43"/>
        <v>1564825</v>
      </c>
      <c r="T318" s="28">
        <f t="shared" si="44"/>
        <v>0.27803428498394389</v>
      </c>
      <c r="U318" s="29">
        <f t="shared" si="45"/>
        <v>1999900</v>
      </c>
      <c r="V318" s="26">
        <f>+INDEX('LISTA DE PRECIOS EKM '!A:K,MATCH('Precios ML'!B318,'LISTA DE PRECIOS EKM '!A:A,0),8)</f>
        <v>1999900</v>
      </c>
      <c r="W318" s="26">
        <f t="shared" si="46"/>
        <v>1999900</v>
      </c>
      <c r="X318" s="26">
        <f t="shared" si="47"/>
        <v>0</v>
      </c>
      <c r="Y318" s="26"/>
      <c r="Z318" s="26">
        <f t="shared" si="48"/>
        <v>1999900</v>
      </c>
      <c r="AA318" s="30">
        <f t="shared" si="49"/>
        <v>1.1051578947368421</v>
      </c>
    </row>
    <row r="319" spans="1:27">
      <c r="A319" s="20" t="s">
        <v>5376</v>
      </c>
      <c r="B319" s="20" t="s">
        <v>5377</v>
      </c>
      <c r="C319" s="25">
        <v>950000</v>
      </c>
      <c r="D319" s="22">
        <v>85</v>
      </c>
      <c r="E319" s="22">
        <v>49</v>
      </c>
      <c r="F319" s="22">
        <v>40</v>
      </c>
      <c r="G319" s="22">
        <v>16000</v>
      </c>
      <c r="H319" s="22" t="s">
        <v>5088</v>
      </c>
      <c r="I319" s="26">
        <f>+IF(H319='COSTOS VARIOS'!$C$1,'COSTOS VARIOS'!$C$2*'Precios ML'!V319,'COSTOS VARIOS'!$B$2*'Precios ML'!V319)</f>
        <v>399980</v>
      </c>
      <c r="J319" s="22">
        <v>0</v>
      </c>
      <c r="K319" s="27">
        <f t="shared" si="40"/>
        <v>10.4125</v>
      </c>
      <c r="L319" s="27">
        <f t="shared" si="41"/>
        <v>10.4125</v>
      </c>
      <c r="M319" s="26">
        <f>(INDEX(pesos!A:B,MATCH(L319,pesos!A:A,1),2))</f>
        <v>16200</v>
      </c>
      <c r="N319" s="26">
        <f>+R319*'COSTOS VARIOS'!$O$1</f>
        <v>180500</v>
      </c>
      <c r="O319" s="26">
        <f>+R319*'COSTOS VARIOS'!$O$2</f>
        <v>3895.0000000000005</v>
      </c>
      <c r="P319" s="26">
        <f>+R319*'COSTOS VARIOS'!$O$3</f>
        <v>14250</v>
      </c>
      <c r="Q319" s="26">
        <v>1</v>
      </c>
      <c r="R319" s="26">
        <f t="shared" si="42"/>
        <v>950000</v>
      </c>
      <c r="S319" s="25">
        <f t="shared" si="43"/>
        <v>1564825</v>
      </c>
      <c r="T319" s="28">
        <f t="shared" si="44"/>
        <v>0.27803428498394389</v>
      </c>
      <c r="U319" s="29">
        <f t="shared" si="45"/>
        <v>1999900</v>
      </c>
      <c r="V319" s="26">
        <f>+INDEX('LISTA DE PRECIOS EKM '!A:K,MATCH('Precios ML'!B319,'LISTA DE PRECIOS EKM '!A:A,0),8)</f>
        <v>1999900</v>
      </c>
      <c r="W319" s="26">
        <f t="shared" si="46"/>
        <v>1999900</v>
      </c>
      <c r="X319" s="26">
        <f t="shared" si="47"/>
        <v>0</v>
      </c>
      <c r="Y319" s="26"/>
      <c r="Z319" s="26">
        <f t="shared" si="48"/>
        <v>1999900</v>
      </c>
      <c r="AA319" s="30">
        <f t="shared" si="49"/>
        <v>1.1051578947368421</v>
      </c>
    </row>
    <row r="320" spans="1:27">
      <c r="A320" s="20" t="s">
        <v>5376</v>
      </c>
      <c r="B320" s="20" t="s">
        <v>5377</v>
      </c>
      <c r="C320" s="25">
        <v>950000</v>
      </c>
      <c r="D320" s="22">
        <v>85</v>
      </c>
      <c r="E320" s="22">
        <v>49</v>
      </c>
      <c r="F320" s="22">
        <v>40</v>
      </c>
      <c r="G320" s="22">
        <v>16000</v>
      </c>
      <c r="H320" s="22" t="s">
        <v>5088</v>
      </c>
      <c r="I320" s="26">
        <f>+IF(H320='COSTOS VARIOS'!$C$1,'COSTOS VARIOS'!$C$2*'Precios ML'!V320,'COSTOS VARIOS'!$B$2*'Precios ML'!V320)</f>
        <v>399980</v>
      </c>
      <c r="J320" s="22">
        <v>0</v>
      </c>
      <c r="K320" s="27">
        <f t="shared" si="40"/>
        <v>10.4125</v>
      </c>
      <c r="L320" s="27">
        <f t="shared" si="41"/>
        <v>10.4125</v>
      </c>
      <c r="M320" s="26">
        <f>(INDEX(pesos!A:B,MATCH(L320,pesos!A:A,1),2))</f>
        <v>16200</v>
      </c>
      <c r="N320" s="26">
        <f>+R320*'COSTOS VARIOS'!$O$1</f>
        <v>180500</v>
      </c>
      <c r="O320" s="26">
        <f>+R320*'COSTOS VARIOS'!$O$2</f>
        <v>3895.0000000000005</v>
      </c>
      <c r="P320" s="26">
        <f>+R320*'COSTOS VARIOS'!$O$3</f>
        <v>14250</v>
      </c>
      <c r="Q320" s="26">
        <v>1</v>
      </c>
      <c r="R320" s="26">
        <f t="shared" si="42"/>
        <v>950000</v>
      </c>
      <c r="S320" s="25">
        <f t="shared" si="43"/>
        <v>1564825</v>
      </c>
      <c r="T320" s="28">
        <f t="shared" si="44"/>
        <v>0.27803428498394389</v>
      </c>
      <c r="U320" s="29">
        <f t="shared" si="45"/>
        <v>1999900</v>
      </c>
      <c r="V320" s="26">
        <f>+INDEX('LISTA DE PRECIOS EKM '!A:K,MATCH('Precios ML'!B320,'LISTA DE PRECIOS EKM '!A:A,0),8)</f>
        <v>1999900</v>
      </c>
      <c r="W320" s="26">
        <f t="shared" si="46"/>
        <v>1999900</v>
      </c>
      <c r="X320" s="26">
        <f t="shared" si="47"/>
        <v>0</v>
      </c>
      <c r="Y320" s="26"/>
      <c r="Z320" s="26">
        <f t="shared" si="48"/>
        <v>1999900</v>
      </c>
      <c r="AA320" s="30">
        <f t="shared" si="49"/>
        <v>1.1051578947368421</v>
      </c>
    </row>
    <row r="321" spans="1:27">
      <c r="A321" s="20" t="s">
        <v>5378</v>
      </c>
      <c r="B321" s="20" t="s">
        <v>2067</v>
      </c>
      <c r="C321" s="25">
        <v>740000</v>
      </c>
      <c r="D321" s="22">
        <v>85</v>
      </c>
      <c r="E321" s="22">
        <v>49</v>
      </c>
      <c r="F321" s="22">
        <v>40</v>
      </c>
      <c r="G321" s="22">
        <v>16000</v>
      </c>
      <c r="H321" s="22" t="s">
        <v>5088</v>
      </c>
      <c r="I321" s="26">
        <f>+IF(H321='COSTOS VARIOS'!$C$1,'COSTOS VARIOS'!$C$2*'Precios ML'!V321,'COSTOS VARIOS'!$B$2*'Precios ML'!V321)</f>
        <v>289980</v>
      </c>
      <c r="J321" s="22">
        <v>0</v>
      </c>
      <c r="K321" s="27">
        <f t="shared" si="40"/>
        <v>10.4125</v>
      </c>
      <c r="L321" s="27">
        <f t="shared" si="41"/>
        <v>10.4125</v>
      </c>
      <c r="M321" s="26">
        <f>(INDEX(pesos!A:B,MATCH(L321,pesos!A:A,1),2))</f>
        <v>16200</v>
      </c>
      <c r="N321" s="26">
        <f>+R321*'COSTOS VARIOS'!$O$1</f>
        <v>140600</v>
      </c>
      <c r="O321" s="26">
        <f>+R321*'COSTOS VARIOS'!$O$2</f>
        <v>3034.0000000000005</v>
      </c>
      <c r="P321" s="26">
        <f>+R321*'COSTOS VARIOS'!$O$3</f>
        <v>11100</v>
      </c>
      <c r="Q321" s="26">
        <v>1</v>
      </c>
      <c r="R321" s="26">
        <f t="shared" si="42"/>
        <v>740000</v>
      </c>
      <c r="S321" s="25">
        <f t="shared" si="43"/>
        <v>1200914</v>
      </c>
      <c r="T321" s="28">
        <f t="shared" si="44"/>
        <v>0.20733041666597285</v>
      </c>
      <c r="U321" s="29">
        <f t="shared" si="45"/>
        <v>1449900</v>
      </c>
      <c r="V321" s="26">
        <f>+INDEX('LISTA DE PRECIOS EKM '!A:K,MATCH('Precios ML'!B321,'LISTA DE PRECIOS EKM '!A:A,0),8)</f>
        <v>1449900</v>
      </c>
      <c r="W321" s="26">
        <f t="shared" si="46"/>
        <v>1449900</v>
      </c>
      <c r="X321" s="26">
        <f t="shared" si="47"/>
        <v>0</v>
      </c>
      <c r="Y321" s="26"/>
      <c r="Z321" s="26">
        <f t="shared" si="48"/>
        <v>1449900</v>
      </c>
      <c r="AA321" s="30">
        <f t="shared" si="49"/>
        <v>0.95932432432432435</v>
      </c>
    </row>
    <row r="322" spans="1:27">
      <c r="A322" s="20" t="s">
        <v>5378</v>
      </c>
      <c r="B322" s="20" t="s">
        <v>2067</v>
      </c>
      <c r="C322" s="25">
        <v>740000</v>
      </c>
      <c r="D322" s="22">
        <v>85</v>
      </c>
      <c r="E322" s="22">
        <v>49</v>
      </c>
      <c r="F322" s="22">
        <v>40</v>
      </c>
      <c r="G322" s="22">
        <v>16000</v>
      </c>
      <c r="H322" s="22" t="s">
        <v>5088</v>
      </c>
      <c r="I322" s="26">
        <f>+IF(H322='COSTOS VARIOS'!$C$1,'COSTOS VARIOS'!$C$2*'Precios ML'!V322,'COSTOS VARIOS'!$B$2*'Precios ML'!V322)</f>
        <v>289980</v>
      </c>
      <c r="J322" s="22">
        <v>0</v>
      </c>
      <c r="K322" s="27">
        <f t="shared" si="40"/>
        <v>10.4125</v>
      </c>
      <c r="L322" s="27">
        <f t="shared" si="41"/>
        <v>10.4125</v>
      </c>
      <c r="M322" s="26">
        <f>(INDEX(pesos!A:B,MATCH(L322,pesos!A:A,1),2))</f>
        <v>16200</v>
      </c>
      <c r="N322" s="26">
        <f>+R322*'COSTOS VARIOS'!$O$1</f>
        <v>140600</v>
      </c>
      <c r="O322" s="26">
        <f>+R322*'COSTOS VARIOS'!$O$2</f>
        <v>3034.0000000000005</v>
      </c>
      <c r="P322" s="26">
        <f>+R322*'COSTOS VARIOS'!$O$3</f>
        <v>11100</v>
      </c>
      <c r="Q322" s="26">
        <v>1</v>
      </c>
      <c r="R322" s="26">
        <f t="shared" si="42"/>
        <v>740000</v>
      </c>
      <c r="S322" s="25">
        <f t="shared" si="43"/>
        <v>1200914</v>
      </c>
      <c r="T322" s="28">
        <f t="shared" si="44"/>
        <v>0.20733041666597285</v>
      </c>
      <c r="U322" s="29">
        <f t="shared" si="45"/>
        <v>1449900</v>
      </c>
      <c r="V322" s="26">
        <f>+INDEX('LISTA DE PRECIOS EKM '!A:K,MATCH('Precios ML'!B322,'LISTA DE PRECIOS EKM '!A:A,0),8)</f>
        <v>1449900</v>
      </c>
      <c r="W322" s="26">
        <f t="shared" si="46"/>
        <v>1449900</v>
      </c>
      <c r="X322" s="26">
        <f t="shared" si="47"/>
        <v>0</v>
      </c>
      <c r="Y322" s="26"/>
      <c r="Z322" s="26">
        <f t="shared" si="48"/>
        <v>1449900</v>
      </c>
      <c r="AA322" s="30">
        <f t="shared" si="49"/>
        <v>0.95932432432432435</v>
      </c>
    </row>
    <row r="323" spans="1:27">
      <c r="A323" s="20" t="s">
        <v>5379</v>
      </c>
      <c r="B323" s="20" t="s">
        <v>2211</v>
      </c>
      <c r="C323" s="25">
        <v>605000</v>
      </c>
      <c r="D323" s="22">
        <v>85</v>
      </c>
      <c r="E323" s="22">
        <v>49</v>
      </c>
      <c r="F323" s="22">
        <v>40</v>
      </c>
      <c r="G323" s="22">
        <v>16000</v>
      </c>
      <c r="H323" s="22" t="s">
        <v>5088</v>
      </c>
      <c r="I323" s="26">
        <f>+IF(H323='COSTOS VARIOS'!$C$1,'COSTOS VARIOS'!$C$2*'Precios ML'!V323,'COSTOS VARIOS'!$B$2*'Precios ML'!V323)</f>
        <v>249980</v>
      </c>
      <c r="J323" s="22">
        <v>0</v>
      </c>
      <c r="K323" s="27">
        <f t="shared" si="40"/>
        <v>10.4125</v>
      </c>
      <c r="L323" s="27">
        <f t="shared" si="41"/>
        <v>10.4125</v>
      </c>
      <c r="M323" s="26">
        <f>(INDEX(pesos!A:B,MATCH(L323,pesos!A:A,1),2))</f>
        <v>16200</v>
      </c>
      <c r="N323" s="26">
        <f>+R323*'COSTOS VARIOS'!$O$1</f>
        <v>114950</v>
      </c>
      <c r="O323" s="26">
        <f>+R323*'COSTOS VARIOS'!$O$2</f>
        <v>2480.5</v>
      </c>
      <c r="P323" s="26">
        <f>+R323*'COSTOS VARIOS'!$O$3</f>
        <v>9075</v>
      </c>
      <c r="Q323" s="26">
        <v>1</v>
      </c>
      <c r="R323" s="26">
        <f t="shared" si="42"/>
        <v>605000</v>
      </c>
      <c r="S323" s="25">
        <f t="shared" si="43"/>
        <v>997685.5</v>
      </c>
      <c r="T323" s="28">
        <f t="shared" si="44"/>
        <v>0.25279960468504359</v>
      </c>
      <c r="U323" s="29">
        <f t="shared" si="45"/>
        <v>1249900</v>
      </c>
      <c r="V323" s="26">
        <f>+INDEX('LISTA DE PRECIOS EKM '!A:K,MATCH('Precios ML'!B323,'LISTA DE PRECIOS EKM '!A:A,0),8)</f>
        <v>1249900</v>
      </c>
      <c r="W323" s="26">
        <f t="shared" si="46"/>
        <v>1249900</v>
      </c>
      <c r="X323" s="26">
        <f t="shared" si="47"/>
        <v>0</v>
      </c>
      <c r="Y323" s="26"/>
      <c r="Z323" s="26">
        <f t="shared" si="48"/>
        <v>1249900</v>
      </c>
      <c r="AA323" s="30">
        <f t="shared" si="49"/>
        <v>1.0659504132231405</v>
      </c>
    </row>
    <row r="324" spans="1:27">
      <c r="A324" s="20" t="s">
        <v>5380</v>
      </c>
      <c r="B324" s="20" t="s">
        <v>2212</v>
      </c>
      <c r="C324" s="25">
        <v>740000</v>
      </c>
      <c r="D324" s="22">
        <v>85</v>
      </c>
      <c r="E324" s="22">
        <v>49</v>
      </c>
      <c r="F324" s="22">
        <v>40</v>
      </c>
      <c r="G324" s="22">
        <v>16000</v>
      </c>
      <c r="H324" s="22" t="s">
        <v>5088</v>
      </c>
      <c r="I324" s="26">
        <f>+IF(H324='COSTOS VARIOS'!$C$1,'COSTOS VARIOS'!$C$2*'Precios ML'!V324,'COSTOS VARIOS'!$B$2*'Precios ML'!V324)</f>
        <v>289980</v>
      </c>
      <c r="J324" s="22">
        <v>0</v>
      </c>
      <c r="K324" s="27">
        <f t="shared" ref="K324:K387" si="50">+(D324*E324*F324)/G324</f>
        <v>10.4125</v>
      </c>
      <c r="L324" s="27">
        <f t="shared" ref="L324:L387" si="51">+K324*Q324</f>
        <v>10.4125</v>
      </c>
      <c r="M324" s="26">
        <f>(INDEX(pesos!A:B,MATCH(L324,pesos!A:A,1),2))</f>
        <v>16200</v>
      </c>
      <c r="N324" s="26">
        <f>+R324*'COSTOS VARIOS'!$O$1</f>
        <v>140600</v>
      </c>
      <c r="O324" s="26">
        <f>+R324*'COSTOS VARIOS'!$O$2</f>
        <v>3034.0000000000005</v>
      </c>
      <c r="P324" s="26">
        <f>+R324*'COSTOS VARIOS'!$O$3</f>
        <v>11100</v>
      </c>
      <c r="Q324" s="26">
        <v>1</v>
      </c>
      <c r="R324" s="26">
        <f t="shared" ref="R324:R387" si="52">+C324*Q324</f>
        <v>740000</v>
      </c>
      <c r="S324" s="25">
        <f t="shared" ref="S324:S387" si="53">+R324+P324+O324+N324+M324+I324</f>
        <v>1200914</v>
      </c>
      <c r="T324" s="28">
        <f t="shared" ref="T324:T387" si="54">+(V324/S324)-1</f>
        <v>0.20733041666597285</v>
      </c>
      <c r="U324" s="29">
        <f t="shared" ref="U324:U387" si="55">+S324*T324+S324</f>
        <v>1449900</v>
      </c>
      <c r="V324" s="26">
        <f>+INDEX('LISTA DE PRECIOS EKM '!A:K,MATCH('Precios ML'!B324,'LISTA DE PRECIOS EKM '!A:A,0),8)</f>
        <v>1449900</v>
      </c>
      <c r="W324" s="26">
        <f t="shared" ref="W324:W387" si="56">+V324*Q324</f>
        <v>1449900</v>
      </c>
      <c r="X324" s="26">
        <f t="shared" ref="X324:X387" si="57">+W324-U324</f>
        <v>0</v>
      </c>
      <c r="Y324" s="26"/>
      <c r="Z324" s="26">
        <f t="shared" ref="Z324:Z387" si="58">+W324-Y324</f>
        <v>1449900</v>
      </c>
      <c r="AA324" s="30">
        <f t="shared" ref="AA324:AA387" si="59">+(Z324/C324)-1</f>
        <v>0.95932432432432435</v>
      </c>
    </row>
    <row r="325" spans="1:27">
      <c r="A325" s="20" t="s">
        <v>5380</v>
      </c>
      <c r="B325" s="20" t="s">
        <v>2212</v>
      </c>
      <c r="C325" s="25">
        <v>740000</v>
      </c>
      <c r="D325" s="22">
        <v>85</v>
      </c>
      <c r="E325" s="22">
        <v>49</v>
      </c>
      <c r="F325" s="22">
        <v>40</v>
      </c>
      <c r="G325" s="22">
        <v>16000</v>
      </c>
      <c r="H325" s="22" t="s">
        <v>5088</v>
      </c>
      <c r="I325" s="26">
        <f>+IF(H325='COSTOS VARIOS'!$C$1,'COSTOS VARIOS'!$C$2*'Precios ML'!V325,'COSTOS VARIOS'!$B$2*'Precios ML'!V325)</f>
        <v>289980</v>
      </c>
      <c r="J325" s="22">
        <v>0</v>
      </c>
      <c r="K325" s="27">
        <f t="shared" si="50"/>
        <v>10.4125</v>
      </c>
      <c r="L325" s="27">
        <f t="shared" si="51"/>
        <v>10.4125</v>
      </c>
      <c r="M325" s="26">
        <f>(INDEX(pesos!A:B,MATCH(L325,pesos!A:A,1),2))</f>
        <v>16200</v>
      </c>
      <c r="N325" s="26">
        <f>+R325*'COSTOS VARIOS'!$O$1</f>
        <v>140600</v>
      </c>
      <c r="O325" s="26">
        <f>+R325*'COSTOS VARIOS'!$O$2</f>
        <v>3034.0000000000005</v>
      </c>
      <c r="P325" s="26">
        <f>+R325*'COSTOS VARIOS'!$O$3</f>
        <v>11100</v>
      </c>
      <c r="Q325" s="26">
        <v>1</v>
      </c>
      <c r="R325" s="26">
        <f t="shared" si="52"/>
        <v>740000</v>
      </c>
      <c r="S325" s="25">
        <f t="shared" si="53"/>
        <v>1200914</v>
      </c>
      <c r="T325" s="28">
        <f t="shared" si="54"/>
        <v>0.20733041666597285</v>
      </c>
      <c r="U325" s="29">
        <f t="shared" si="55"/>
        <v>1449900</v>
      </c>
      <c r="V325" s="26">
        <f>+INDEX('LISTA DE PRECIOS EKM '!A:K,MATCH('Precios ML'!B325,'LISTA DE PRECIOS EKM '!A:A,0),8)</f>
        <v>1449900</v>
      </c>
      <c r="W325" s="26">
        <f t="shared" si="56"/>
        <v>1449900</v>
      </c>
      <c r="X325" s="26">
        <f t="shared" si="57"/>
        <v>0</v>
      </c>
      <c r="Y325" s="26"/>
      <c r="Z325" s="26">
        <f t="shared" si="58"/>
        <v>1449900</v>
      </c>
      <c r="AA325" s="30">
        <f t="shared" si="59"/>
        <v>0.95932432432432435</v>
      </c>
    </row>
    <row r="326" spans="1:27">
      <c r="A326" s="20" t="s">
        <v>5381</v>
      </c>
      <c r="B326" s="20" t="s">
        <v>2063</v>
      </c>
      <c r="C326" s="25">
        <v>740000</v>
      </c>
      <c r="D326" s="22">
        <v>85</v>
      </c>
      <c r="E326" s="22">
        <v>49</v>
      </c>
      <c r="F326" s="22">
        <v>40</v>
      </c>
      <c r="G326" s="22">
        <v>16000</v>
      </c>
      <c r="H326" s="22" t="s">
        <v>5088</v>
      </c>
      <c r="I326" s="26">
        <f>+IF(H326='COSTOS VARIOS'!$C$1,'COSTOS VARIOS'!$C$2*'Precios ML'!V326,'COSTOS VARIOS'!$B$2*'Precios ML'!V326)</f>
        <v>289980</v>
      </c>
      <c r="J326" s="22">
        <v>0</v>
      </c>
      <c r="K326" s="27">
        <f t="shared" si="50"/>
        <v>10.4125</v>
      </c>
      <c r="L326" s="27">
        <f t="shared" si="51"/>
        <v>10.4125</v>
      </c>
      <c r="M326" s="26">
        <f>(INDEX(pesos!A:B,MATCH(L326,pesos!A:A,1),2))</f>
        <v>16200</v>
      </c>
      <c r="N326" s="26">
        <f>+R326*'COSTOS VARIOS'!$O$1</f>
        <v>140600</v>
      </c>
      <c r="O326" s="26">
        <f>+R326*'COSTOS VARIOS'!$O$2</f>
        <v>3034.0000000000005</v>
      </c>
      <c r="P326" s="26">
        <f>+R326*'COSTOS VARIOS'!$O$3</f>
        <v>11100</v>
      </c>
      <c r="Q326" s="26">
        <v>1</v>
      </c>
      <c r="R326" s="26">
        <f t="shared" si="52"/>
        <v>740000</v>
      </c>
      <c r="S326" s="25">
        <f t="shared" si="53"/>
        <v>1200914</v>
      </c>
      <c r="T326" s="28">
        <f t="shared" si="54"/>
        <v>0.20733041666597285</v>
      </c>
      <c r="U326" s="29">
        <f t="shared" si="55"/>
        <v>1449900</v>
      </c>
      <c r="V326" s="26">
        <f>+INDEX('LISTA DE PRECIOS EKM '!A:K,MATCH('Precios ML'!B326,'LISTA DE PRECIOS EKM '!A:A,0),8)</f>
        <v>1449900</v>
      </c>
      <c r="W326" s="26">
        <f t="shared" si="56"/>
        <v>1449900</v>
      </c>
      <c r="X326" s="26">
        <f t="shared" si="57"/>
        <v>0</v>
      </c>
      <c r="Y326" s="26"/>
      <c r="Z326" s="26">
        <f t="shared" si="58"/>
        <v>1449900</v>
      </c>
      <c r="AA326" s="30">
        <f t="shared" si="59"/>
        <v>0.95932432432432435</v>
      </c>
    </row>
    <row r="327" spans="1:27">
      <c r="A327" s="20" t="s">
        <v>5381</v>
      </c>
      <c r="B327" s="20" t="s">
        <v>2063</v>
      </c>
      <c r="C327" s="25">
        <v>740000</v>
      </c>
      <c r="D327" s="22">
        <v>85</v>
      </c>
      <c r="E327" s="22">
        <v>49</v>
      </c>
      <c r="F327" s="22">
        <v>40</v>
      </c>
      <c r="G327" s="22">
        <v>16000</v>
      </c>
      <c r="H327" s="22" t="s">
        <v>5088</v>
      </c>
      <c r="I327" s="26">
        <f>+IF(H327='COSTOS VARIOS'!$C$1,'COSTOS VARIOS'!$C$2*'Precios ML'!V327,'COSTOS VARIOS'!$B$2*'Precios ML'!V327)</f>
        <v>289980</v>
      </c>
      <c r="J327" s="22">
        <v>0</v>
      </c>
      <c r="K327" s="27">
        <f t="shared" si="50"/>
        <v>10.4125</v>
      </c>
      <c r="L327" s="27">
        <f t="shared" si="51"/>
        <v>10.4125</v>
      </c>
      <c r="M327" s="26">
        <f>(INDEX(pesos!A:B,MATCH(L327,pesos!A:A,1),2))</f>
        <v>16200</v>
      </c>
      <c r="N327" s="26">
        <f>+R327*'COSTOS VARIOS'!$O$1</f>
        <v>140600</v>
      </c>
      <c r="O327" s="26">
        <f>+R327*'COSTOS VARIOS'!$O$2</f>
        <v>3034.0000000000005</v>
      </c>
      <c r="P327" s="26">
        <f>+R327*'COSTOS VARIOS'!$O$3</f>
        <v>11100</v>
      </c>
      <c r="Q327" s="26">
        <v>1</v>
      </c>
      <c r="R327" s="26">
        <f t="shared" si="52"/>
        <v>740000</v>
      </c>
      <c r="S327" s="25">
        <f t="shared" si="53"/>
        <v>1200914</v>
      </c>
      <c r="T327" s="28">
        <f t="shared" si="54"/>
        <v>0.20733041666597285</v>
      </c>
      <c r="U327" s="29">
        <f t="shared" si="55"/>
        <v>1449900</v>
      </c>
      <c r="V327" s="26">
        <f>+INDEX('LISTA DE PRECIOS EKM '!A:K,MATCH('Precios ML'!B327,'LISTA DE PRECIOS EKM '!A:A,0),8)</f>
        <v>1449900</v>
      </c>
      <c r="W327" s="26">
        <f t="shared" si="56"/>
        <v>1449900</v>
      </c>
      <c r="X327" s="26">
        <f t="shared" si="57"/>
        <v>0</v>
      </c>
      <c r="Y327" s="26"/>
      <c r="Z327" s="26">
        <f t="shared" si="58"/>
        <v>1449900</v>
      </c>
      <c r="AA327" s="30">
        <f t="shared" si="59"/>
        <v>0.95932432432432435</v>
      </c>
    </row>
    <row r="328" spans="1:27">
      <c r="A328" s="20" t="s">
        <v>5382</v>
      </c>
      <c r="B328" s="20" t="s">
        <v>2210</v>
      </c>
      <c r="C328" s="25">
        <v>605000</v>
      </c>
      <c r="D328" s="22">
        <v>85</v>
      </c>
      <c r="E328" s="22">
        <v>49</v>
      </c>
      <c r="F328" s="22">
        <v>40</v>
      </c>
      <c r="G328" s="22">
        <v>16000</v>
      </c>
      <c r="H328" s="22" t="s">
        <v>5088</v>
      </c>
      <c r="I328" s="26">
        <f>+IF(H328='COSTOS VARIOS'!$C$1,'COSTOS VARIOS'!$C$2*'Precios ML'!V328,'COSTOS VARIOS'!$B$2*'Precios ML'!V328)</f>
        <v>249980</v>
      </c>
      <c r="J328" s="22">
        <v>0</v>
      </c>
      <c r="K328" s="27">
        <f t="shared" si="50"/>
        <v>10.4125</v>
      </c>
      <c r="L328" s="27">
        <f t="shared" si="51"/>
        <v>10.4125</v>
      </c>
      <c r="M328" s="26">
        <f>(INDEX(pesos!A:B,MATCH(L328,pesos!A:A,1),2))</f>
        <v>16200</v>
      </c>
      <c r="N328" s="26">
        <f>+R328*'COSTOS VARIOS'!$O$1</f>
        <v>114950</v>
      </c>
      <c r="O328" s="26">
        <f>+R328*'COSTOS VARIOS'!$O$2</f>
        <v>2480.5</v>
      </c>
      <c r="P328" s="26">
        <f>+R328*'COSTOS VARIOS'!$O$3</f>
        <v>9075</v>
      </c>
      <c r="Q328" s="26">
        <v>1</v>
      </c>
      <c r="R328" s="26">
        <f t="shared" si="52"/>
        <v>605000</v>
      </c>
      <c r="S328" s="25">
        <f t="shared" si="53"/>
        <v>997685.5</v>
      </c>
      <c r="T328" s="28">
        <f t="shared" si="54"/>
        <v>0.25279960468504359</v>
      </c>
      <c r="U328" s="29">
        <f t="shared" si="55"/>
        <v>1249900</v>
      </c>
      <c r="V328" s="26">
        <f>+INDEX('LISTA DE PRECIOS EKM '!A:K,MATCH('Precios ML'!B328,'LISTA DE PRECIOS EKM '!A:A,0),8)</f>
        <v>1249900</v>
      </c>
      <c r="W328" s="26">
        <f t="shared" si="56"/>
        <v>1249900</v>
      </c>
      <c r="X328" s="26">
        <f t="shared" si="57"/>
        <v>0</v>
      </c>
      <c r="Y328" s="26"/>
      <c r="Z328" s="26">
        <f t="shared" si="58"/>
        <v>1249900</v>
      </c>
      <c r="AA328" s="30">
        <f t="shared" si="59"/>
        <v>1.0659504132231405</v>
      </c>
    </row>
    <row r="329" spans="1:27">
      <c r="A329" s="20" t="s">
        <v>5382</v>
      </c>
      <c r="B329" s="20" t="s">
        <v>2210</v>
      </c>
      <c r="C329" s="25">
        <v>605000</v>
      </c>
      <c r="D329" s="22">
        <v>85</v>
      </c>
      <c r="E329" s="22">
        <v>49</v>
      </c>
      <c r="F329" s="22">
        <v>40</v>
      </c>
      <c r="G329" s="22">
        <v>16000</v>
      </c>
      <c r="H329" s="22" t="s">
        <v>5088</v>
      </c>
      <c r="I329" s="26">
        <f>+IF(H329='COSTOS VARIOS'!$C$1,'COSTOS VARIOS'!$C$2*'Precios ML'!V329,'COSTOS VARIOS'!$B$2*'Precios ML'!V329)</f>
        <v>249980</v>
      </c>
      <c r="J329" s="22">
        <v>0</v>
      </c>
      <c r="K329" s="27">
        <f t="shared" si="50"/>
        <v>10.4125</v>
      </c>
      <c r="L329" s="27">
        <f t="shared" si="51"/>
        <v>10.4125</v>
      </c>
      <c r="M329" s="26">
        <f>(INDEX(pesos!A:B,MATCH(L329,pesos!A:A,1),2))</f>
        <v>16200</v>
      </c>
      <c r="N329" s="26">
        <f>+R329*'COSTOS VARIOS'!$O$1</f>
        <v>114950</v>
      </c>
      <c r="O329" s="26">
        <f>+R329*'COSTOS VARIOS'!$O$2</f>
        <v>2480.5</v>
      </c>
      <c r="P329" s="26">
        <f>+R329*'COSTOS VARIOS'!$O$3</f>
        <v>9075</v>
      </c>
      <c r="Q329" s="26">
        <v>1</v>
      </c>
      <c r="R329" s="26">
        <f t="shared" si="52"/>
        <v>605000</v>
      </c>
      <c r="S329" s="25">
        <f t="shared" si="53"/>
        <v>997685.5</v>
      </c>
      <c r="T329" s="28">
        <f t="shared" si="54"/>
        <v>0.25279960468504359</v>
      </c>
      <c r="U329" s="29">
        <f t="shared" si="55"/>
        <v>1249900</v>
      </c>
      <c r="V329" s="26">
        <f>+INDEX('LISTA DE PRECIOS EKM '!A:K,MATCH('Precios ML'!B329,'LISTA DE PRECIOS EKM '!A:A,0),8)</f>
        <v>1249900</v>
      </c>
      <c r="W329" s="26">
        <f t="shared" si="56"/>
        <v>1249900</v>
      </c>
      <c r="X329" s="26">
        <f t="shared" si="57"/>
        <v>0</v>
      </c>
      <c r="Y329" s="26"/>
      <c r="Z329" s="26">
        <f t="shared" si="58"/>
        <v>1249900</v>
      </c>
      <c r="AA329" s="30">
        <f t="shared" si="59"/>
        <v>1.0659504132231405</v>
      </c>
    </row>
    <row r="330" spans="1:27">
      <c r="A330" s="20" t="s">
        <v>5383</v>
      </c>
      <c r="B330" s="20" t="s">
        <v>2068</v>
      </c>
      <c r="C330" s="25">
        <v>605000</v>
      </c>
      <c r="D330" s="22">
        <v>85</v>
      </c>
      <c r="E330" s="22">
        <v>49</v>
      </c>
      <c r="F330" s="22">
        <v>40</v>
      </c>
      <c r="G330" s="22">
        <v>16000</v>
      </c>
      <c r="H330" s="22" t="s">
        <v>5088</v>
      </c>
      <c r="I330" s="26">
        <f>+IF(H330='COSTOS VARIOS'!$C$1,'COSTOS VARIOS'!$C$2*'Precios ML'!V330,'COSTOS VARIOS'!$B$2*'Precios ML'!V330)</f>
        <v>249980</v>
      </c>
      <c r="J330" s="22">
        <v>0</v>
      </c>
      <c r="K330" s="27">
        <f t="shared" si="50"/>
        <v>10.4125</v>
      </c>
      <c r="L330" s="27">
        <f t="shared" si="51"/>
        <v>10.4125</v>
      </c>
      <c r="M330" s="26">
        <f>(INDEX(pesos!A:B,MATCH(L330,pesos!A:A,1),2))</f>
        <v>16200</v>
      </c>
      <c r="N330" s="26">
        <f>+R330*'COSTOS VARIOS'!$O$1</f>
        <v>114950</v>
      </c>
      <c r="O330" s="26">
        <f>+R330*'COSTOS VARIOS'!$O$2</f>
        <v>2480.5</v>
      </c>
      <c r="P330" s="26">
        <f>+R330*'COSTOS VARIOS'!$O$3</f>
        <v>9075</v>
      </c>
      <c r="Q330" s="26">
        <v>1</v>
      </c>
      <c r="R330" s="26">
        <f t="shared" si="52"/>
        <v>605000</v>
      </c>
      <c r="S330" s="25">
        <f t="shared" si="53"/>
        <v>997685.5</v>
      </c>
      <c r="T330" s="28">
        <f t="shared" si="54"/>
        <v>0.25279960468504359</v>
      </c>
      <c r="U330" s="29">
        <f t="shared" si="55"/>
        <v>1249900</v>
      </c>
      <c r="V330" s="26">
        <f>+INDEX('LISTA DE PRECIOS EKM '!A:K,MATCH('Precios ML'!B330,'LISTA DE PRECIOS EKM '!A:A,0),8)</f>
        <v>1249900</v>
      </c>
      <c r="W330" s="26">
        <f t="shared" si="56"/>
        <v>1249900</v>
      </c>
      <c r="X330" s="26">
        <f t="shared" si="57"/>
        <v>0</v>
      </c>
      <c r="Y330" s="26"/>
      <c r="Z330" s="26">
        <f t="shared" si="58"/>
        <v>1249900</v>
      </c>
      <c r="AA330" s="30">
        <f t="shared" si="59"/>
        <v>1.0659504132231405</v>
      </c>
    </row>
    <row r="331" spans="1:27">
      <c r="A331" s="20" t="s">
        <v>5383</v>
      </c>
      <c r="B331" s="20" t="s">
        <v>2068</v>
      </c>
      <c r="C331" s="25">
        <v>605000</v>
      </c>
      <c r="D331" s="22">
        <v>85</v>
      </c>
      <c r="E331" s="22">
        <v>49</v>
      </c>
      <c r="F331" s="22">
        <v>40</v>
      </c>
      <c r="G331" s="22">
        <v>16000</v>
      </c>
      <c r="H331" s="22" t="s">
        <v>5088</v>
      </c>
      <c r="I331" s="26">
        <f>+IF(H331='COSTOS VARIOS'!$C$1,'COSTOS VARIOS'!$C$2*'Precios ML'!V331,'COSTOS VARIOS'!$B$2*'Precios ML'!V331)</f>
        <v>249980</v>
      </c>
      <c r="J331" s="22">
        <v>0</v>
      </c>
      <c r="K331" s="27">
        <f t="shared" si="50"/>
        <v>10.4125</v>
      </c>
      <c r="L331" s="27">
        <f t="shared" si="51"/>
        <v>10.4125</v>
      </c>
      <c r="M331" s="26">
        <f>(INDEX(pesos!A:B,MATCH(L331,pesos!A:A,1),2))</f>
        <v>16200</v>
      </c>
      <c r="N331" s="26">
        <f>+R331*'COSTOS VARIOS'!$O$1</f>
        <v>114950</v>
      </c>
      <c r="O331" s="26">
        <f>+R331*'COSTOS VARIOS'!$O$2</f>
        <v>2480.5</v>
      </c>
      <c r="P331" s="26">
        <f>+R331*'COSTOS VARIOS'!$O$3</f>
        <v>9075</v>
      </c>
      <c r="Q331" s="26">
        <v>1</v>
      </c>
      <c r="R331" s="26">
        <f t="shared" si="52"/>
        <v>605000</v>
      </c>
      <c r="S331" s="25">
        <f t="shared" si="53"/>
        <v>997685.5</v>
      </c>
      <c r="T331" s="28">
        <f t="shared" si="54"/>
        <v>0.25279960468504359</v>
      </c>
      <c r="U331" s="29">
        <f t="shared" si="55"/>
        <v>1249900</v>
      </c>
      <c r="V331" s="26">
        <f>+INDEX('LISTA DE PRECIOS EKM '!A:K,MATCH('Precios ML'!B331,'LISTA DE PRECIOS EKM '!A:A,0),8)</f>
        <v>1249900</v>
      </c>
      <c r="W331" s="26">
        <f t="shared" si="56"/>
        <v>1249900</v>
      </c>
      <c r="X331" s="26">
        <f t="shared" si="57"/>
        <v>0</v>
      </c>
      <c r="Y331" s="26"/>
      <c r="Z331" s="26">
        <f t="shared" si="58"/>
        <v>1249900</v>
      </c>
      <c r="AA331" s="30">
        <f t="shared" si="59"/>
        <v>1.0659504132231405</v>
      </c>
    </row>
    <row r="332" spans="1:27">
      <c r="A332" s="20" t="s">
        <v>5384</v>
      </c>
      <c r="B332" s="20" t="s">
        <v>2206</v>
      </c>
      <c r="C332" s="25">
        <v>605000</v>
      </c>
      <c r="D332" s="22">
        <v>85</v>
      </c>
      <c r="E332" s="22">
        <v>49</v>
      </c>
      <c r="F332" s="22">
        <v>40</v>
      </c>
      <c r="G332" s="22">
        <v>16000</v>
      </c>
      <c r="H332" s="22" t="s">
        <v>5088</v>
      </c>
      <c r="I332" s="26">
        <f>+IF(H332='COSTOS VARIOS'!$C$1,'COSTOS VARIOS'!$C$2*'Precios ML'!V332,'COSTOS VARIOS'!$B$2*'Precios ML'!V332)</f>
        <v>249980</v>
      </c>
      <c r="J332" s="22">
        <v>0</v>
      </c>
      <c r="K332" s="27">
        <f t="shared" si="50"/>
        <v>10.4125</v>
      </c>
      <c r="L332" s="27">
        <f t="shared" si="51"/>
        <v>10.4125</v>
      </c>
      <c r="M332" s="26">
        <f>(INDEX(pesos!A:B,MATCH(L332,pesos!A:A,1),2))</f>
        <v>16200</v>
      </c>
      <c r="N332" s="26">
        <f>+R332*'COSTOS VARIOS'!$O$1</f>
        <v>114950</v>
      </c>
      <c r="O332" s="26">
        <f>+R332*'COSTOS VARIOS'!$O$2</f>
        <v>2480.5</v>
      </c>
      <c r="P332" s="26">
        <f>+R332*'COSTOS VARIOS'!$O$3</f>
        <v>9075</v>
      </c>
      <c r="Q332" s="26">
        <v>1</v>
      </c>
      <c r="R332" s="26">
        <f t="shared" si="52"/>
        <v>605000</v>
      </c>
      <c r="S332" s="25">
        <f t="shared" si="53"/>
        <v>997685.5</v>
      </c>
      <c r="T332" s="28">
        <f t="shared" si="54"/>
        <v>0.25279960468504359</v>
      </c>
      <c r="U332" s="29">
        <f t="shared" si="55"/>
        <v>1249900</v>
      </c>
      <c r="V332" s="26">
        <f>+INDEX('LISTA DE PRECIOS EKM '!A:K,MATCH('Precios ML'!B332,'LISTA DE PRECIOS EKM '!A:A,0),8)</f>
        <v>1249900</v>
      </c>
      <c r="W332" s="26">
        <f t="shared" si="56"/>
        <v>1249900</v>
      </c>
      <c r="X332" s="26">
        <f t="shared" si="57"/>
        <v>0</v>
      </c>
      <c r="Y332" s="26"/>
      <c r="Z332" s="26">
        <f t="shared" si="58"/>
        <v>1249900</v>
      </c>
      <c r="AA332" s="30">
        <f t="shared" si="59"/>
        <v>1.0659504132231405</v>
      </c>
    </row>
    <row r="333" spans="1:27">
      <c r="A333" s="20" t="s">
        <v>5385</v>
      </c>
      <c r="B333" s="20" t="s">
        <v>2209</v>
      </c>
      <c r="C333" s="25">
        <v>605000</v>
      </c>
      <c r="D333" s="22">
        <v>85</v>
      </c>
      <c r="E333" s="22">
        <v>49</v>
      </c>
      <c r="F333" s="22">
        <v>40</v>
      </c>
      <c r="G333" s="22">
        <v>16000</v>
      </c>
      <c r="H333" s="22" t="s">
        <v>5088</v>
      </c>
      <c r="I333" s="26">
        <f>+IF(H333='COSTOS VARIOS'!$C$1,'COSTOS VARIOS'!$C$2*'Precios ML'!V333,'COSTOS VARIOS'!$B$2*'Precios ML'!V333)</f>
        <v>249980</v>
      </c>
      <c r="J333" s="22">
        <v>0</v>
      </c>
      <c r="K333" s="27">
        <f t="shared" si="50"/>
        <v>10.4125</v>
      </c>
      <c r="L333" s="27">
        <f t="shared" si="51"/>
        <v>10.4125</v>
      </c>
      <c r="M333" s="26">
        <f>(INDEX(pesos!A:B,MATCH(L333,pesos!A:A,1),2))</f>
        <v>16200</v>
      </c>
      <c r="N333" s="26">
        <f>+R333*'COSTOS VARIOS'!$O$1</f>
        <v>114950</v>
      </c>
      <c r="O333" s="26">
        <f>+R333*'COSTOS VARIOS'!$O$2</f>
        <v>2480.5</v>
      </c>
      <c r="P333" s="26">
        <f>+R333*'COSTOS VARIOS'!$O$3</f>
        <v>9075</v>
      </c>
      <c r="Q333" s="26">
        <v>1</v>
      </c>
      <c r="R333" s="26">
        <f t="shared" si="52"/>
        <v>605000</v>
      </c>
      <c r="S333" s="25">
        <f t="shared" si="53"/>
        <v>997685.5</v>
      </c>
      <c r="T333" s="28">
        <f t="shared" si="54"/>
        <v>0.25279960468504359</v>
      </c>
      <c r="U333" s="29">
        <f t="shared" si="55"/>
        <v>1249900</v>
      </c>
      <c r="V333" s="26">
        <f>+INDEX('LISTA DE PRECIOS EKM '!A:K,MATCH('Precios ML'!B333,'LISTA DE PRECIOS EKM '!A:A,0),8)</f>
        <v>1249900</v>
      </c>
      <c r="W333" s="26">
        <f t="shared" si="56"/>
        <v>1249900</v>
      </c>
      <c r="X333" s="26">
        <f t="shared" si="57"/>
        <v>0</v>
      </c>
      <c r="Y333" s="26"/>
      <c r="Z333" s="26">
        <f t="shared" si="58"/>
        <v>1249900</v>
      </c>
      <c r="AA333" s="30">
        <f t="shared" si="59"/>
        <v>1.0659504132231405</v>
      </c>
    </row>
    <row r="334" spans="1:27">
      <c r="A334" s="20" t="s">
        <v>5386</v>
      </c>
      <c r="B334" s="20" t="s">
        <v>2208</v>
      </c>
      <c r="C334" s="25">
        <v>605000</v>
      </c>
      <c r="D334" s="22">
        <v>85</v>
      </c>
      <c r="E334" s="22">
        <v>49</v>
      </c>
      <c r="F334" s="22">
        <v>40</v>
      </c>
      <c r="G334" s="22">
        <v>16000</v>
      </c>
      <c r="H334" s="22" t="s">
        <v>5088</v>
      </c>
      <c r="I334" s="26">
        <f>+IF(H334='COSTOS VARIOS'!$C$1,'COSTOS VARIOS'!$C$2*'Precios ML'!V334,'COSTOS VARIOS'!$B$2*'Precios ML'!V334)</f>
        <v>249980</v>
      </c>
      <c r="J334" s="22">
        <v>0</v>
      </c>
      <c r="K334" s="27">
        <f t="shared" si="50"/>
        <v>10.4125</v>
      </c>
      <c r="L334" s="27">
        <f t="shared" si="51"/>
        <v>10.4125</v>
      </c>
      <c r="M334" s="26">
        <f>(INDEX(pesos!A:B,MATCH(L334,pesos!A:A,1),2))</f>
        <v>16200</v>
      </c>
      <c r="N334" s="26">
        <f>+R334*'COSTOS VARIOS'!$O$1</f>
        <v>114950</v>
      </c>
      <c r="O334" s="26">
        <f>+R334*'COSTOS VARIOS'!$O$2</f>
        <v>2480.5</v>
      </c>
      <c r="P334" s="26">
        <f>+R334*'COSTOS VARIOS'!$O$3</f>
        <v>9075</v>
      </c>
      <c r="Q334" s="26">
        <v>1</v>
      </c>
      <c r="R334" s="26">
        <f t="shared" si="52"/>
        <v>605000</v>
      </c>
      <c r="S334" s="25">
        <f t="shared" si="53"/>
        <v>997685.5</v>
      </c>
      <c r="T334" s="28">
        <f t="shared" si="54"/>
        <v>0.25279960468504359</v>
      </c>
      <c r="U334" s="29">
        <f t="shared" si="55"/>
        <v>1249900</v>
      </c>
      <c r="V334" s="26">
        <f>+INDEX('LISTA DE PRECIOS EKM '!A:K,MATCH('Precios ML'!B334,'LISTA DE PRECIOS EKM '!A:A,0),8)</f>
        <v>1249900</v>
      </c>
      <c r="W334" s="26">
        <f t="shared" si="56"/>
        <v>1249900</v>
      </c>
      <c r="X334" s="26">
        <f t="shared" si="57"/>
        <v>0</v>
      </c>
      <c r="Y334" s="26"/>
      <c r="Z334" s="26">
        <f t="shared" si="58"/>
        <v>1249900</v>
      </c>
      <c r="AA334" s="30">
        <f t="shared" si="59"/>
        <v>1.0659504132231405</v>
      </c>
    </row>
    <row r="335" spans="1:27">
      <c r="A335" s="20" t="s">
        <v>5387</v>
      </c>
      <c r="B335" s="20" t="s">
        <v>5388</v>
      </c>
      <c r="C335" s="25">
        <v>1350000</v>
      </c>
      <c r="D335" s="22">
        <v>85</v>
      </c>
      <c r="E335" s="22">
        <v>49</v>
      </c>
      <c r="F335" s="22">
        <v>40</v>
      </c>
      <c r="G335" s="22">
        <v>16000</v>
      </c>
      <c r="H335" s="22" t="s">
        <v>5088</v>
      </c>
      <c r="I335" s="26">
        <f>+IF(H335='COSTOS VARIOS'!$C$1,'COSTOS VARIOS'!$C$2*'Precios ML'!V335,'COSTOS VARIOS'!$B$2*'Precios ML'!V335)</f>
        <v>581980</v>
      </c>
      <c r="J335" s="22">
        <v>0</v>
      </c>
      <c r="K335" s="27">
        <f t="shared" si="50"/>
        <v>10.4125</v>
      </c>
      <c r="L335" s="27">
        <f t="shared" si="51"/>
        <v>10.4125</v>
      </c>
      <c r="M335" s="26">
        <f>(INDEX(pesos!A:B,MATCH(L335,pesos!A:A,1),2))</f>
        <v>16200</v>
      </c>
      <c r="N335" s="26">
        <f>+R335*'COSTOS VARIOS'!$O$1</f>
        <v>256500</v>
      </c>
      <c r="O335" s="26">
        <f>+R335*'COSTOS VARIOS'!$O$2</f>
        <v>5535.0000000000009</v>
      </c>
      <c r="P335" s="26">
        <f>+R335*'COSTOS VARIOS'!$O$3</f>
        <v>20250</v>
      </c>
      <c r="Q335" s="26">
        <v>1</v>
      </c>
      <c r="R335" s="26">
        <f t="shared" si="52"/>
        <v>1350000</v>
      </c>
      <c r="S335" s="25">
        <f t="shared" si="53"/>
        <v>2230465</v>
      </c>
      <c r="T335" s="28">
        <f t="shared" si="54"/>
        <v>0.30461585364486776</v>
      </c>
      <c r="U335" s="29">
        <f t="shared" si="55"/>
        <v>2909900</v>
      </c>
      <c r="V335" s="26">
        <f>+INDEX('LISTA DE PRECIOS EKM '!A:K,MATCH('Precios ML'!B335,'LISTA DE PRECIOS EKM '!A:A,0),8)</f>
        <v>2909900</v>
      </c>
      <c r="W335" s="26">
        <f t="shared" si="56"/>
        <v>2909900</v>
      </c>
      <c r="X335" s="26">
        <f t="shared" si="57"/>
        <v>0</v>
      </c>
      <c r="Y335" s="26"/>
      <c r="Z335" s="26">
        <f t="shared" si="58"/>
        <v>2909900</v>
      </c>
      <c r="AA335" s="30">
        <f t="shared" si="59"/>
        <v>1.1554814814814813</v>
      </c>
    </row>
    <row r="336" spans="1:27">
      <c r="A336" s="20" t="s">
        <v>5387</v>
      </c>
      <c r="B336" s="20" t="s">
        <v>5388</v>
      </c>
      <c r="C336" s="25">
        <v>1350000</v>
      </c>
      <c r="D336" s="22">
        <v>85</v>
      </c>
      <c r="E336" s="22">
        <v>49</v>
      </c>
      <c r="F336" s="22">
        <v>40</v>
      </c>
      <c r="G336" s="22">
        <v>16000</v>
      </c>
      <c r="H336" s="22" t="s">
        <v>5088</v>
      </c>
      <c r="I336" s="26">
        <f>+IF(H336='COSTOS VARIOS'!$C$1,'COSTOS VARIOS'!$C$2*'Precios ML'!V336,'COSTOS VARIOS'!$B$2*'Precios ML'!V336)</f>
        <v>581980</v>
      </c>
      <c r="J336" s="22">
        <v>0</v>
      </c>
      <c r="K336" s="27">
        <f t="shared" si="50"/>
        <v>10.4125</v>
      </c>
      <c r="L336" s="27">
        <f t="shared" si="51"/>
        <v>10.4125</v>
      </c>
      <c r="M336" s="26">
        <f>(INDEX(pesos!A:B,MATCH(L336,pesos!A:A,1),2))</f>
        <v>16200</v>
      </c>
      <c r="N336" s="26">
        <f>+R336*'COSTOS VARIOS'!$O$1</f>
        <v>256500</v>
      </c>
      <c r="O336" s="26">
        <f>+R336*'COSTOS VARIOS'!$O$2</f>
        <v>5535.0000000000009</v>
      </c>
      <c r="P336" s="26">
        <f>+R336*'COSTOS VARIOS'!$O$3</f>
        <v>20250</v>
      </c>
      <c r="Q336" s="26">
        <v>1</v>
      </c>
      <c r="R336" s="26">
        <f t="shared" si="52"/>
        <v>1350000</v>
      </c>
      <c r="S336" s="25">
        <f t="shared" si="53"/>
        <v>2230465</v>
      </c>
      <c r="T336" s="28">
        <f t="shared" si="54"/>
        <v>0.30461585364486776</v>
      </c>
      <c r="U336" s="29">
        <f t="shared" si="55"/>
        <v>2909900</v>
      </c>
      <c r="V336" s="26">
        <f>+INDEX('LISTA DE PRECIOS EKM '!A:K,MATCH('Precios ML'!B336,'LISTA DE PRECIOS EKM '!A:A,0),8)</f>
        <v>2909900</v>
      </c>
      <c r="W336" s="26">
        <f t="shared" si="56"/>
        <v>2909900</v>
      </c>
      <c r="X336" s="26">
        <f t="shared" si="57"/>
        <v>0</v>
      </c>
      <c r="Y336" s="26"/>
      <c r="Z336" s="26">
        <f t="shared" si="58"/>
        <v>2909900</v>
      </c>
      <c r="AA336" s="30">
        <f t="shared" si="59"/>
        <v>1.1554814814814813</v>
      </c>
    </row>
    <row r="337" spans="1:27">
      <c r="A337" s="20" t="s">
        <v>5389</v>
      </c>
      <c r="B337" s="20" t="s">
        <v>5390</v>
      </c>
      <c r="C337" s="25">
        <v>1200000</v>
      </c>
      <c r="D337" s="22">
        <v>85</v>
      </c>
      <c r="E337" s="22">
        <v>49</v>
      </c>
      <c r="F337" s="22">
        <v>40</v>
      </c>
      <c r="G337" s="22">
        <v>16000</v>
      </c>
      <c r="H337" s="22" t="s">
        <v>5088</v>
      </c>
      <c r="I337" s="26">
        <f>+IF(H337='COSTOS VARIOS'!$C$1,'COSTOS VARIOS'!$C$2*'Precios ML'!V337,'COSTOS VARIOS'!$B$2*'Precios ML'!V337)</f>
        <v>467980</v>
      </c>
      <c r="J337" s="22">
        <v>0</v>
      </c>
      <c r="K337" s="27">
        <f t="shared" si="50"/>
        <v>10.4125</v>
      </c>
      <c r="L337" s="27">
        <f t="shared" si="51"/>
        <v>10.4125</v>
      </c>
      <c r="M337" s="26">
        <f>(INDEX(pesos!A:B,MATCH(L337,pesos!A:A,1),2))</f>
        <v>16200</v>
      </c>
      <c r="N337" s="26">
        <f>+R337*'COSTOS VARIOS'!$O$1</f>
        <v>228000</v>
      </c>
      <c r="O337" s="26">
        <f>+R337*'COSTOS VARIOS'!$O$2</f>
        <v>4920</v>
      </c>
      <c r="P337" s="26">
        <f>+R337*'COSTOS VARIOS'!$O$3</f>
        <v>18000</v>
      </c>
      <c r="Q337" s="26">
        <v>1</v>
      </c>
      <c r="R337" s="26">
        <f t="shared" si="52"/>
        <v>1200000</v>
      </c>
      <c r="S337" s="25">
        <f t="shared" si="53"/>
        <v>1935100</v>
      </c>
      <c r="T337" s="28">
        <f t="shared" si="54"/>
        <v>0.20918815565087079</v>
      </c>
      <c r="U337" s="29">
        <f t="shared" si="55"/>
        <v>2339900</v>
      </c>
      <c r="V337" s="26">
        <f>+INDEX('LISTA DE PRECIOS EKM '!A:K,MATCH('Precios ML'!B337,'LISTA DE PRECIOS EKM '!A:A,0),8)</f>
        <v>2339900</v>
      </c>
      <c r="W337" s="26">
        <f t="shared" si="56"/>
        <v>2339900</v>
      </c>
      <c r="X337" s="26">
        <f t="shared" si="57"/>
        <v>0</v>
      </c>
      <c r="Y337" s="26"/>
      <c r="Z337" s="26">
        <f t="shared" si="58"/>
        <v>2339900</v>
      </c>
      <c r="AA337" s="30">
        <f t="shared" si="59"/>
        <v>0.94991666666666674</v>
      </c>
    </row>
    <row r="338" spans="1:27">
      <c r="A338" s="20" t="s">
        <v>5389</v>
      </c>
      <c r="B338" s="20" t="s">
        <v>5390</v>
      </c>
      <c r="C338" s="25">
        <v>1200000</v>
      </c>
      <c r="D338" s="22">
        <v>85</v>
      </c>
      <c r="E338" s="22">
        <v>49</v>
      </c>
      <c r="F338" s="22">
        <v>40</v>
      </c>
      <c r="G338" s="22">
        <v>16000</v>
      </c>
      <c r="H338" s="22" t="s">
        <v>5088</v>
      </c>
      <c r="I338" s="26">
        <f>+IF(H338='COSTOS VARIOS'!$C$1,'COSTOS VARIOS'!$C$2*'Precios ML'!V338,'COSTOS VARIOS'!$B$2*'Precios ML'!V338)</f>
        <v>467980</v>
      </c>
      <c r="J338" s="22">
        <v>0</v>
      </c>
      <c r="K338" s="27">
        <f t="shared" si="50"/>
        <v>10.4125</v>
      </c>
      <c r="L338" s="27">
        <f t="shared" si="51"/>
        <v>10.4125</v>
      </c>
      <c r="M338" s="26">
        <f>(INDEX(pesos!A:B,MATCH(L338,pesos!A:A,1),2))</f>
        <v>16200</v>
      </c>
      <c r="N338" s="26">
        <f>+R338*'COSTOS VARIOS'!$O$1</f>
        <v>228000</v>
      </c>
      <c r="O338" s="26">
        <f>+R338*'COSTOS VARIOS'!$O$2</f>
        <v>4920</v>
      </c>
      <c r="P338" s="26">
        <f>+R338*'COSTOS VARIOS'!$O$3</f>
        <v>18000</v>
      </c>
      <c r="Q338" s="26">
        <v>1</v>
      </c>
      <c r="R338" s="26">
        <f t="shared" si="52"/>
        <v>1200000</v>
      </c>
      <c r="S338" s="25">
        <f t="shared" si="53"/>
        <v>1935100</v>
      </c>
      <c r="T338" s="28">
        <f t="shared" si="54"/>
        <v>0.20918815565087079</v>
      </c>
      <c r="U338" s="29">
        <f t="shared" si="55"/>
        <v>2339900</v>
      </c>
      <c r="V338" s="26">
        <f>+INDEX('LISTA DE PRECIOS EKM '!A:K,MATCH('Precios ML'!B338,'LISTA DE PRECIOS EKM '!A:A,0),8)</f>
        <v>2339900</v>
      </c>
      <c r="W338" s="26">
        <f t="shared" si="56"/>
        <v>2339900</v>
      </c>
      <c r="X338" s="26">
        <f t="shared" si="57"/>
        <v>0</v>
      </c>
      <c r="Y338" s="26"/>
      <c r="Z338" s="26">
        <f t="shared" si="58"/>
        <v>2339900</v>
      </c>
      <c r="AA338" s="30">
        <f t="shared" si="59"/>
        <v>0.94991666666666674</v>
      </c>
    </row>
    <row r="339" spans="1:27">
      <c r="A339" s="20" t="s">
        <v>5391</v>
      </c>
      <c r="B339" s="20" t="s">
        <v>5392</v>
      </c>
      <c r="C339" s="25">
        <v>1350000</v>
      </c>
      <c r="D339" s="22">
        <v>85</v>
      </c>
      <c r="E339" s="22">
        <v>49</v>
      </c>
      <c r="F339" s="22">
        <v>40</v>
      </c>
      <c r="G339" s="22">
        <v>16000</v>
      </c>
      <c r="H339" s="22" t="s">
        <v>5088</v>
      </c>
      <c r="I339" s="26">
        <f>+IF(H339='COSTOS VARIOS'!$C$1,'COSTOS VARIOS'!$C$2*'Precios ML'!V339,'COSTOS VARIOS'!$B$2*'Precios ML'!V339)</f>
        <v>581980</v>
      </c>
      <c r="J339" s="22">
        <v>0</v>
      </c>
      <c r="K339" s="27">
        <f t="shared" si="50"/>
        <v>10.4125</v>
      </c>
      <c r="L339" s="27">
        <f t="shared" si="51"/>
        <v>10.4125</v>
      </c>
      <c r="M339" s="26">
        <f>(INDEX(pesos!A:B,MATCH(L339,pesos!A:A,1),2))</f>
        <v>16200</v>
      </c>
      <c r="N339" s="26">
        <f>+R339*'COSTOS VARIOS'!$O$1</f>
        <v>256500</v>
      </c>
      <c r="O339" s="26">
        <f>+R339*'COSTOS VARIOS'!$O$2</f>
        <v>5535.0000000000009</v>
      </c>
      <c r="P339" s="26">
        <f>+R339*'COSTOS VARIOS'!$O$3</f>
        <v>20250</v>
      </c>
      <c r="Q339" s="26">
        <v>1</v>
      </c>
      <c r="R339" s="26">
        <f t="shared" si="52"/>
        <v>1350000</v>
      </c>
      <c r="S339" s="25">
        <f t="shared" si="53"/>
        <v>2230465</v>
      </c>
      <c r="T339" s="28">
        <f t="shared" si="54"/>
        <v>0.30461585364486776</v>
      </c>
      <c r="U339" s="29">
        <f t="shared" si="55"/>
        <v>2909900</v>
      </c>
      <c r="V339" s="26">
        <f>+INDEX('LISTA DE PRECIOS EKM '!A:K,MATCH('Precios ML'!B339,'LISTA DE PRECIOS EKM '!A:A,0),8)</f>
        <v>2909900</v>
      </c>
      <c r="W339" s="26">
        <f t="shared" si="56"/>
        <v>2909900</v>
      </c>
      <c r="X339" s="26">
        <f t="shared" si="57"/>
        <v>0</v>
      </c>
      <c r="Y339" s="26"/>
      <c r="Z339" s="26">
        <f t="shared" si="58"/>
        <v>2909900</v>
      </c>
      <c r="AA339" s="30">
        <f t="shared" si="59"/>
        <v>1.1554814814814813</v>
      </c>
    </row>
    <row r="340" spans="1:27">
      <c r="A340" s="20" t="s">
        <v>5391</v>
      </c>
      <c r="B340" s="20" t="s">
        <v>5392</v>
      </c>
      <c r="C340" s="25">
        <v>1350000</v>
      </c>
      <c r="D340" s="22">
        <v>85</v>
      </c>
      <c r="E340" s="22">
        <v>49</v>
      </c>
      <c r="F340" s="22">
        <v>40</v>
      </c>
      <c r="G340" s="22">
        <v>16000</v>
      </c>
      <c r="H340" s="22" t="s">
        <v>5088</v>
      </c>
      <c r="I340" s="26">
        <f>+IF(H340='COSTOS VARIOS'!$C$1,'COSTOS VARIOS'!$C$2*'Precios ML'!V340,'COSTOS VARIOS'!$B$2*'Precios ML'!V340)</f>
        <v>581980</v>
      </c>
      <c r="J340" s="22">
        <v>0</v>
      </c>
      <c r="K340" s="27">
        <f t="shared" si="50"/>
        <v>10.4125</v>
      </c>
      <c r="L340" s="27">
        <f t="shared" si="51"/>
        <v>10.4125</v>
      </c>
      <c r="M340" s="26">
        <f>(INDEX(pesos!A:B,MATCH(L340,pesos!A:A,1),2))</f>
        <v>16200</v>
      </c>
      <c r="N340" s="26">
        <f>+R340*'COSTOS VARIOS'!$O$1</f>
        <v>256500</v>
      </c>
      <c r="O340" s="26">
        <f>+R340*'COSTOS VARIOS'!$O$2</f>
        <v>5535.0000000000009</v>
      </c>
      <c r="P340" s="26">
        <f>+R340*'COSTOS VARIOS'!$O$3</f>
        <v>20250</v>
      </c>
      <c r="Q340" s="26">
        <v>1</v>
      </c>
      <c r="R340" s="26">
        <f t="shared" si="52"/>
        <v>1350000</v>
      </c>
      <c r="S340" s="25">
        <f t="shared" si="53"/>
        <v>2230465</v>
      </c>
      <c r="T340" s="28">
        <f t="shared" si="54"/>
        <v>0.30461585364486776</v>
      </c>
      <c r="U340" s="29">
        <f t="shared" si="55"/>
        <v>2909900</v>
      </c>
      <c r="V340" s="26">
        <f>+INDEX('LISTA DE PRECIOS EKM '!A:K,MATCH('Precios ML'!B340,'LISTA DE PRECIOS EKM '!A:A,0),8)</f>
        <v>2909900</v>
      </c>
      <c r="W340" s="26">
        <f t="shared" si="56"/>
        <v>2909900</v>
      </c>
      <c r="X340" s="26">
        <f t="shared" si="57"/>
        <v>0</v>
      </c>
      <c r="Y340" s="26"/>
      <c r="Z340" s="26">
        <f t="shared" si="58"/>
        <v>2909900</v>
      </c>
      <c r="AA340" s="30">
        <f t="shared" si="59"/>
        <v>1.1554814814814813</v>
      </c>
    </row>
    <row r="341" spans="1:27">
      <c r="A341" s="20" t="s">
        <v>5393</v>
      </c>
      <c r="B341" s="20" t="s">
        <v>5394</v>
      </c>
      <c r="C341" s="25">
        <v>1350000</v>
      </c>
      <c r="D341" s="22">
        <v>85</v>
      </c>
      <c r="E341" s="22">
        <v>49</v>
      </c>
      <c r="F341" s="22">
        <v>40</v>
      </c>
      <c r="G341" s="22">
        <v>16000</v>
      </c>
      <c r="H341" s="22" t="s">
        <v>5088</v>
      </c>
      <c r="I341" s="26">
        <f>+IF(H341='COSTOS VARIOS'!$C$1,'COSTOS VARIOS'!$C$2*'Precios ML'!V341,'COSTOS VARIOS'!$B$2*'Precios ML'!V341)</f>
        <v>581980</v>
      </c>
      <c r="J341" s="22">
        <v>0</v>
      </c>
      <c r="K341" s="27">
        <f t="shared" si="50"/>
        <v>10.4125</v>
      </c>
      <c r="L341" s="27">
        <f t="shared" si="51"/>
        <v>10.4125</v>
      </c>
      <c r="M341" s="26">
        <f>(INDEX(pesos!A:B,MATCH(L341,pesos!A:A,1),2))</f>
        <v>16200</v>
      </c>
      <c r="N341" s="26">
        <f>+R341*'COSTOS VARIOS'!$O$1</f>
        <v>256500</v>
      </c>
      <c r="O341" s="26">
        <f>+R341*'COSTOS VARIOS'!$O$2</f>
        <v>5535.0000000000009</v>
      </c>
      <c r="P341" s="26">
        <f>+R341*'COSTOS VARIOS'!$O$3</f>
        <v>20250</v>
      </c>
      <c r="Q341" s="26">
        <v>1</v>
      </c>
      <c r="R341" s="26">
        <f t="shared" si="52"/>
        <v>1350000</v>
      </c>
      <c r="S341" s="25">
        <f t="shared" si="53"/>
        <v>2230465</v>
      </c>
      <c r="T341" s="28">
        <f t="shared" si="54"/>
        <v>0.30461585364486776</v>
      </c>
      <c r="U341" s="29">
        <f t="shared" si="55"/>
        <v>2909900</v>
      </c>
      <c r="V341" s="26">
        <f>+INDEX('LISTA DE PRECIOS EKM '!A:K,MATCH('Precios ML'!B341,'LISTA DE PRECIOS EKM '!A:A,0),8)</f>
        <v>2909900</v>
      </c>
      <c r="W341" s="26">
        <f t="shared" si="56"/>
        <v>2909900</v>
      </c>
      <c r="X341" s="26">
        <f t="shared" si="57"/>
        <v>0</v>
      </c>
      <c r="Y341" s="26"/>
      <c r="Z341" s="26">
        <f t="shared" si="58"/>
        <v>2909900</v>
      </c>
      <c r="AA341" s="30">
        <f t="shared" si="59"/>
        <v>1.1554814814814813</v>
      </c>
    </row>
    <row r="342" spans="1:27">
      <c r="A342" s="20" t="s">
        <v>5393</v>
      </c>
      <c r="B342" s="20" t="s">
        <v>5394</v>
      </c>
      <c r="C342" s="25">
        <v>1350000</v>
      </c>
      <c r="D342" s="22">
        <v>85</v>
      </c>
      <c r="E342" s="22">
        <v>49</v>
      </c>
      <c r="F342" s="22">
        <v>40</v>
      </c>
      <c r="G342" s="22">
        <v>16000</v>
      </c>
      <c r="H342" s="22" t="s">
        <v>5088</v>
      </c>
      <c r="I342" s="26">
        <f>+IF(H342='COSTOS VARIOS'!$C$1,'COSTOS VARIOS'!$C$2*'Precios ML'!V342,'COSTOS VARIOS'!$B$2*'Precios ML'!V342)</f>
        <v>581980</v>
      </c>
      <c r="J342" s="22">
        <v>0</v>
      </c>
      <c r="K342" s="27">
        <f t="shared" si="50"/>
        <v>10.4125</v>
      </c>
      <c r="L342" s="27">
        <f t="shared" si="51"/>
        <v>10.4125</v>
      </c>
      <c r="M342" s="26">
        <f>(INDEX(pesos!A:B,MATCH(L342,pesos!A:A,1),2))</f>
        <v>16200</v>
      </c>
      <c r="N342" s="26">
        <f>+R342*'COSTOS VARIOS'!$O$1</f>
        <v>256500</v>
      </c>
      <c r="O342" s="26">
        <f>+R342*'COSTOS VARIOS'!$O$2</f>
        <v>5535.0000000000009</v>
      </c>
      <c r="P342" s="26">
        <f>+R342*'COSTOS VARIOS'!$O$3</f>
        <v>20250</v>
      </c>
      <c r="Q342" s="26">
        <v>1</v>
      </c>
      <c r="R342" s="26">
        <f t="shared" si="52"/>
        <v>1350000</v>
      </c>
      <c r="S342" s="25">
        <f t="shared" si="53"/>
        <v>2230465</v>
      </c>
      <c r="T342" s="28">
        <f t="shared" si="54"/>
        <v>0.30461585364486776</v>
      </c>
      <c r="U342" s="29">
        <f t="shared" si="55"/>
        <v>2909900</v>
      </c>
      <c r="V342" s="26">
        <f>+INDEX('LISTA DE PRECIOS EKM '!A:K,MATCH('Precios ML'!B342,'LISTA DE PRECIOS EKM '!A:A,0),8)</f>
        <v>2909900</v>
      </c>
      <c r="W342" s="26">
        <f t="shared" si="56"/>
        <v>2909900</v>
      </c>
      <c r="X342" s="26">
        <f t="shared" si="57"/>
        <v>0</v>
      </c>
      <c r="Y342" s="26"/>
      <c r="Z342" s="26">
        <f t="shared" si="58"/>
        <v>2909900</v>
      </c>
      <c r="AA342" s="30">
        <f t="shared" si="59"/>
        <v>1.1554814814814813</v>
      </c>
    </row>
    <row r="343" spans="1:27">
      <c r="A343" s="20" t="s">
        <v>5395</v>
      </c>
      <c r="B343" s="20" t="s">
        <v>5396</v>
      </c>
      <c r="C343" s="25">
        <v>1200000</v>
      </c>
      <c r="D343" s="22">
        <v>85</v>
      </c>
      <c r="E343" s="22">
        <v>49</v>
      </c>
      <c r="F343" s="22">
        <v>40</v>
      </c>
      <c r="G343" s="22">
        <v>16000</v>
      </c>
      <c r="H343" s="22" t="s">
        <v>5088</v>
      </c>
      <c r="I343" s="26">
        <f>+IF(H343='COSTOS VARIOS'!$C$1,'COSTOS VARIOS'!$C$2*'Precios ML'!V343,'COSTOS VARIOS'!$B$2*'Precios ML'!V343)</f>
        <v>467980</v>
      </c>
      <c r="J343" s="22">
        <v>0</v>
      </c>
      <c r="K343" s="27">
        <f t="shared" si="50"/>
        <v>10.4125</v>
      </c>
      <c r="L343" s="27">
        <f t="shared" si="51"/>
        <v>10.4125</v>
      </c>
      <c r="M343" s="26">
        <f>(INDEX(pesos!A:B,MATCH(L343,pesos!A:A,1),2))</f>
        <v>16200</v>
      </c>
      <c r="N343" s="26">
        <f>+R343*'COSTOS VARIOS'!$O$1</f>
        <v>228000</v>
      </c>
      <c r="O343" s="26">
        <f>+R343*'COSTOS VARIOS'!$O$2</f>
        <v>4920</v>
      </c>
      <c r="P343" s="26">
        <f>+R343*'COSTOS VARIOS'!$O$3</f>
        <v>18000</v>
      </c>
      <c r="Q343" s="26">
        <v>1</v>
      </c>
      <c r="R343" s="26">
        <f t="shared" si="52"/>
        <v>1200000</v>
      </c>
      <c r="S343" s="25">
        <f t="shared" si="53"/>
        <v>1935100</v>
      </c>
      <c r="T343" s="28">
        <f t="shared" si="54"/>
        <v>0.20918815565087079</v>
      </c>
      <c r="U343" s="29">
        <f t="shared" si="55"/>
        <v>2339900</v>
      </c>
      <c r="V343" s="26">
        <f>+INDEX('LISTA DE PRECIOS EKM '!A:K,MATCH('Precios ML'!B343,'LISTA DE PRECIOS EKM '!A:A,0),8)</f>
        <v>2339900</v>
      </c>
      <c r="W343" s="26">
        <f t="shared" si="56"/>
        <v>2339900</v>
      </c>
      <c r="X343" s="26">
        <f t="shared" si="57"/>
        <v>0</v>
      </c>
      <c r="Y343" s="26"/>
      <c r="Z343" s="26">
        <f t="shared" si="58"/>
        <v>2339900</v>
      </c>
      <c r="AA343" s="30">
        <f t="shared" si="59"/>
        <v>0.94991666666666674</v>
      </c>
    </row>
    <row r="344" spans="1:27">
      <c r="A344" s="20" t="s">
        <v>5395</v>
      </c>
      <c r="B344" s="20" t="s">
        <v>5396</v>
      </c>
      <c r="C344" s="25">
        <v>1200000</v>
      </c>
      <c r="D344" s="22">
        <v>85</v>
      </c>
      <c r="E344" s="22">
        <v>49</v>
      </c>
      <c r="F344" s="22">
        <v>40</v>
      </c>
      <c r="G344" s="22">
        <v>16000</v>
      </c>
      <c r="H344" s="22" t="s">
        <v>5088</v>
      </c>
      <c r="I344" s="26">
        <f>+IF(H344='COSTOS VARIOS'!$C$1,'COSTOS VARIOS'!$C$2*'Precios ML'!V344,'COSTOS VARIOS'!$B$2*'Precios ML'!V344)</f>
        <v>467980</v>
      </c>
      <c r="J344" s="22">
        <v>0</v>
      </c>
      <c r="K344" s="27">
        <f t="shared" si="50"/>
        <v>10.4125</v>
      </c>
      <c r="L344" s="27">
        <f t="shared" si="51"/>
        <v>10.4125</v>
      </c>
      <c r="M344" s="26">
        <f>(INDEX(pesos!A:B,MATCH(L344,pesos!A:A,1),2))</f>
        <v>16200</v>
      </c>
      <c r="N344" s="26">
        <f>+R344*'COSTOS VARIOS'!$O$1</f>
        <v>228000</v>
      </c>
      <c r="O344" s="26">
        <f>+R344*'COSTOS VARIOS'!$O$2</f>
        <v>4920</v>
      </c>
      <c r="P344" s="26">
        <f>+R344*'COSTOS VARIOS'!$O$3</f>
        <v>18000</v>
      </c>
      <c r="Q344" s="26">
        <v>1</v>
      </c>
      <c r="R344" s="26">
        <f t="shared" si="52"/>
        <v>1200000</v>
      </c>
      <c r="S344" s="25">
        <f t="shared" si="53"/>
        <v>1935100</v>
      </c>
      <c r="T344" s="28">
        <f t="shared" si="54"/>
        <v>0.20918815565087079</v>
      </c>
      <c r="U344" s="29">
        <f t="shared" si="55"/>
        <v>2339900</v>
      </c>
      <c r="V344" s="26">
        <f>+INDEX('LISTA DE PRECIOS EKM '!A:K,MATCH('Precios ML'!B344,'LISTA DE PRECIOS EKM '!A:A,0),8)</f>
        <v>2339900</v>
      </c>
      <c r="W344" s="26">
        <f t="shared" si="56"/>
        <v>2339900</v>
      </c>
      <c r="X344" s="26">
        <f t="shared" si="57"/>
        <v>0</v>
      </c>
      <c r="Y344" s="26"/>
      <c r="Z344" s="26">
        <f t="shared" si="58"/>
        <v>2339900</v>
      </c>
      <c r="AA344" s="30">
        <f t="shared" si="59"/>
        <v>0.94991666666666674</v>
      </c>
    </row>
    <row r="345" spans="1:27">
      <c r="A345" s="20" t="s">
        <v>5397</v>
      </c>
      <c r="B345" s="20" t="s">
        <v>5398</v>
      </c>
      <c r="C345" s="25">
        <v>1200000</v>
      </c>
      <c r="D345" s="22">
        <v>85</v>
      </c>
      <c r="E345" s="22">
        <v>49</v>
      </c>
      <c r="F345" s="22">
        <v>40</v>
      </c>
      <c r="G345" s="22">
        <v>16000</v>
      </c>
      <c r="H345" s="22" t="s">
        <v>5088</v>
      </c>
      <c r="I345" s="26">
        <f>+IF(H345='COSTOS VARIOS'!$C$1,'COSTOS VARIOS'!$C$2*'Precios ML'!V345,'COSTOS VARIOS'!$B$2*'Precios ML'!V345)</f>
        <v>467980</v>
      </c>
      <c r="J345" s="22">
        <v>0</v>
      </c>
      <c r="K345" s="27">
        <f t="shared" si="50"/>
        <v>10.4125</v>
      </c>
      <c r="L345" s="27">
        <f t="shared" si="51"/>
        <v>10.4125</v>
      </c>
      <c r="M345" s="26">
        <f>(INDEX(pesos!A:B,MATCH(L345,pesos!A:A,1),2))</f>
        <v>16200</v>
      </c>
      <c r="N345" s="26">
        <f>+R345*'COSTOS VARIOS'!$O$1</f>
        <v>228000</v>
      </c>
      <c r="O345" s="26">
        <f>+R345*'COSTOS VARIOS'!$O$2</f>
        <v>4920</v>
      </c>
      <c r="P345" s="26">
        <f>+R345*'COSTOS VARIOS'!$O$3</f>
        <v>18000</v>
      </c>
      <c r="Q345" s="26">
        <v>1</v>
      </c>
      <c r="R345" s="26">
        <f t="shared" si="52"/>
        <v>1200000</v>
      </c>
      <c r="S345" s="25">
        <f t="shared" si="53"/>
        <v>1935100</v>
      </c>
      <c r="T345" s="28">
        <f t="shared" si="54"/>
        <v>0.20918815565087079</v>
      </c>
      <c r="U345" s="29">
        <f t="shared" si="55"/>
        <v>2339900</v>
      </c>
      <c r="V345" s="26">
        <f>+INDEX('LISTA DE PRECIOS EKM '!A:K,MATCH('Precios ML'!B345,'LISTA DE PRECIOS EKM '!A:A,0),8)</f>
        <v>2339900</v>
      </c>
      <c r="W345" s="26">
        <f t="shared" si="56"/>
        <v>2339900</v>
      </c>
      <c r="X345" s="26">
        <f t="shared" si="57"/>
        <v>0</v>
      </c>
      <c r="Y345" s="26"/>
      <c r="Z345" s="26">
        <f t="shared" si="58"/>
        <v>2339900</v>
      </c>
      <c r="AA345" s="30">
        <f t="shared" si="59"/>
        <v>0.94991666666666674</v>
      </c>
    </row>
    <row r="346" spans="1:27">
      <c r="A346" s="20" t="s">
        <v>5397</v>
      </c>
      <c r="B346" s="20" t="s">
        <v>5398</v>
      </c>
      <c r="C346" s="25">
        <v>1200000</v>
      </c>
      <c r="D346" s="22">
        <v>85</v>
      </c>
      <c r="E346" s="22">
        <v>49</v>
      </c>
      <c r="F346" s="22">
        <v>40</v>
      </c>
      <c r="G346" s="22">
        <v>16000</v>
      </c>
      <c r="H346" s="22" t="s">
        <v>5088</v>
      </c>
      <c r="I346" s="26">
        <f>+IF(H346='COSTOS VARIOS'!$C$1,'COSTOS VARIOS'!$C$2*'Precios ML'!V346,'COSTOS VARIOS'!$B$2*'Precios ML'!V346)</f>
        <v>467980</v>
      </c>
      <c r="J346" s="22">
        <v>0</v>
      </c>
      <c r="K346" s="27">
        <f t="shared" si="50"/>
        <v>10.4125</v>
      </c>
      <c r="L346" s="27">
        <f t="shared" si="51"/>
        <v>10.4125</v>
      </c>
      <c r="M346" s="26">
        <f>(INDEX(pesos!A:B,MATCH(L346,pesos!A:A,1),2))</f>
        <v>16200</v>
      </c>
      <c r="N346" s="26">
        <f>+R346*'COSTOS VARIOS'!$O$1</f>
        <v>228000</v>
      </c>
      <c r="O346" s="26">
        <f>+R346*'COSTOS VARIOS'!$O$2</f>
        <v>4920</v>
      </c>
      <c r="P346" s="26">
        <f>+R346*'COSTOS VARIOS'!$O$3</f>
        <v>18000</v>
      </c>
      <c r="Q346" s="26">
        <v>1</v>
      </c>
      <c r="R346" s="26">
        <f t="shared" si="52"/>
        <v>1200000</v>
      </c>
      <c r="S346" s="25">
        <f t="shared" si="53"/>
        <v>1935100</v>
      </c>
      <c r="T346" s="28">
        <f t="shared" si="54"/>
        <v>0.20918815565087079</v>
      </c>
      <c r="U346" s="29">
        <f t="shared" si="55"/>
        <v>2339900</v>
      </c>
      <c r="V346" s="26">
        <f>+INDEX('LISTA DE PRECIOS EKM '!A:K,MATCH('Precios ML'!B346,'LISTA DE PRECIOS EKM '!A:A,0),8)</f>
        <v>2339900</v>
      </c>
      <c r="W346" s="26">
        <f t="shared" si="56"/>
        <v>2339900</v>
      </c>
      <c r="X346" s="26">
        <f t="shared" si="57"/>
        <v>0</v>
      </c>
      <c r="Y346" s="26"/>
      <c r="Z346" s="26">
        <f t="shared" si="58"/>
        <v>2339900</v>
      </c>
      <c r="AA346" s="30">
        <f t="shared" si="59"/>
        <v>0.94991666666666674</v>
      </c>
    </row>
    <row r="347" spans="1:27">
      <c r="A347" s="20" t="s">
        <v>5399</v>
      </c>
      <c r="B347" s="20" t="s">
        <v>5400</v>
      </c>
      <c r="C347" s="25">
        <v>1200000</v>
      </c>
      <c r="D347" s="22">
        <v>85</v>
      </c>
      <c r="E347" s="22">
        <v>49</v>
      </c>
      <c r="F347" s="22">
        <v>40</v>
      </c>
      <c r="G347" s="22">
        <v>16000</v>
      </c>
      <c r="H347" s="22" t="s">
        <v>5088</v>
      </c>
      <c r="I347" s="26">
        <f>+IF(H347='COSTOS VARIOS'!$C$1,'COSTOS VARIOS'!$C$2*'Precios ML'!V347,'COSTOS VARIOS'!$B$2*'Precios ML'!V347)</f>
        <v>467980</v>
      </c>
      <c r="J347" s="22">
        <v>0</v>
      </c>
      <c r="K347" s="27">
        <f t="shared" si="50"/>
        <v>10.4125</v>
      </c>
      <c r="L347" s="27">
        <f t="shared" si="51"/>
        <v>10.4125</v>
      </c>
      <c r="M347" s="26">
        <f>(INDEX(pesos!A:B,MATCH(L347,pesos!A:A,1),2))</f>
        <v>16200</v>
      </c>
      <c r="N347" s="26">
        <f>+R347*'COSTOS VARIOS'!$O$1</f>
        <v>228000</v>
      </c>
      <c r="O347" s="26">
        <f>+R347*'COSTOS VARIOS'!$O$2</f>
        <v>4920</v>
      </c>
      <c r="P347" s="26">
        <f>+R347*'COSTOS VARIOS'!$O$3</f>
        <v>18000</v>
      </c>
      <c r="Q347" s="26">
        <v>1</v>
      </c>
      <c r="R347" s="26">
        <f t="shared" si="52"/>
        <v>1200000</v>
      </c>
      <c r="S347" s="25">
        <f t="shared" si="53"/>
        <v>1935100</v>
      </c>
      <c r="T347" s="28">
        <f t="shared" si="54"/>
        <v>0.20918815565087079</v>
      </c>
      <c r="U347" s="29">
        <f t="shared" si="55"/>
        <v>2339900</v>
      </c>
      <c r="V347" s="26">
        <f>+INDEX('LISTA DE PRECIOS EKM '!A:K,MATCH('Precios ML'!B347,'LISTA DE PRECIOS EKM '!A:A,0),8)</f>
        <v>2339900</v>
      </c>
      <c r="W347" s="26">
        <f t="shared" si="56"/>
        <v>2339900</v>
      </c>
      <c r="X347" s="26">
        <f t="shared" si="57"/>
        <v>0</v>
      </c>
      <c r="Y347" s="26"/>
      <c r="Z347" s="26">
        <f t="shared" si="58"/>
        <v>2339900</v>
      </c>
      <c r="AA347" s="30">
        <f t="shared" si="59"/>
        <v>0.94991666666666674</v>
      </c>
    </row>
    <row r="348" spans="1:27">
      <c r="A348" s="20" t="s">
        <v>5399</v>
      </c>
      <c r="B348" s="20" t="s">
        <v>5400</v>
      </c>
      <c r="C348" s="25">
        <v>1200000</v>
      </c>
      <c r="D348" s="22">
        <v>85</v>
      </c>
      <c r="E348" s="22">
        <v>49</v>
      </c>
      <c r="F348" s="22">
        <v>40</v>
      </c>
      <c r="G348" s="22">
        <v>16000</v>
      </c>
      <c r="H348" s="22" t="s">
        <v>5088</v>
      </c>
      <c r="I348" s="26">
        <f>+IF(H348='COSTOS VARIOS'!$C$1,'COSTOS VARIOS'!$C$2*'Precios ML'!V348,'COSTOS VARIOS'!$B$2*'Precios ML'!V348)</f>
        <v>467980</v>
      </c>
      <c r="J348" s="22">
        <v>0</v>
      </c>
      <c r="K348" s="27">
        <f t="shared" si="50"/>
        <v>10.4125</v>
      </c>
      <c r="L348" s="27">
        <f t="shared" si="51"/>
        <v>10.4125</v>
      </c>
      <c r="M348" s="26">
        <f>(INDEX(pesos!A:B,MATCH(L348,pesos!A:A,1),2))</f>
        <v>16200</v>
      </c>
      <c r="N348" s="26">
        <f>+R348*'COSTOS VARIOS'!$O$1</f>
        <v>228000</v>
      </c>
      <c r="O348" s="26">
        <f>+R348*'COSTOS VARIOS'!$O$2</f>
        <v>4920</v>
      </c>
      <c r="P348" s="26">
        <f>+R348*'COSTOS VARIOS'!$O$3</f>
        <v>18000</v>
      </c>
      <c r="Q348" s="26">
        <v>1</v>
      </c>
      <c r="R348" s="26">
        <f t="shared" si="52"/>
        <v>1200000</v>
      </c>
      <c r="S348" s="25">
        <f t="shared" si="53"/>
        <v>1935100</v>
      </c>
      <c r="T348" s="28">
        <f t="shared" si="54"/>
        <v>0.20918815565087079</v>
      </c>
      <c r="U348" s="29">
        <f t="shared" si="55"/>
        <v>2339900</v>
      </c>
      <c r="V348" s="26">
        <f>+INDEX('LISTA DE PRECIOS EKM '!A:K,MATCH('Precios ML'!B348,'LISTA DE PRECIOS EKM '!A:A,0),8)</f>
        <v>2339900</v>
      </c>
      <c r="W348" s="26">
        <f t="shared" si="56"/>
        <v>2339900</v>
      </c>
      <c r="X348" s="26">
        <f t="shared" si="57"/>
        <v>0</v>
      </c>
      <c r="Y348" s="26"/>
      <c r="Z348" s="26">
        <f t="shared" si="58"/>
        <v>2339900</v>
      </c>
      <c r="AA348" s="30">
        <f t="shared" si="59"/>
        <v>0.94991666666666674</v>
      </c>
    </row>
    <row r="349" spans="1:27">
      <c r="A349" s="20" t="s">
        <v>5401</v>
      </c>
      <c r="B349" s="20" t="s">
        <v>5402</v>
      </c>
      <c r="C349" s="25">
        <v>1200000</v>
      </c>
      <c r="D349" s="22">
        <v>85</v>
      </c>
      <c r="E349" s="22">
        <v>49</v>
      </c>
      <c r="F349" s="22">
        <v>40</v>
      </c>
      <c r="G349" s="22">
        <v>16000</v>
      </c>
      <c r="H349" s="22" t="s">
        <v>5088</v>
      </c>
      <c r="I349" s="26">
        <f>+IF(H349='COSTOS VARIOS'!$C$1,'COSTOS VARIOS'!$C$2*'Precios ML'!V349,'COSTOS VARIOS'!$B$2*'Precios ML'!V349)</f>
        <v>467980</v>
      </c>
      <c r="J349" s="22">
        <v>0</v>
      </c>
      <c r="K349" s="27">
        <f t="shared" si="50"/>
        <v>10.4125</v>
      </c>
      <c r="L349" s="27">
        <f t="shared" si="51"/>
        <v>10.4125</v>
      </c>
      <c r="M349" s="26">
        <f>(INDEX(pesos!A:B,MATCH(L349,pesos!A:A,1),2))</f>
        <v>16200</v>
      </c>
      <c r="N349" s="26">
        <f>+R349*'COSTOS VARIOS'!$O$1</f>
        <v>228000</v>
      </c>
      <c r="O349" s="26">
        <f>+R349*'COSTOS VARIOS'!$O$2</f>
        <v>4920</v>
      </c>
      <c r="P349" s="26">
        <f>+R349*'COSTOS VARIOS'!$O$3</f>
        <v>18000</v>
      </c>
      <c r="Q349" s="26">
        <v>1</v>
      </c>
      <c r="R349" s="26">
        <f t="shared" si="52"/>
        <v>1200000</v>
      </c>
      <c r="S349" s="25">
        <f t="shared" si="53"/>
        <v>1935100</v>
      </c>
      <c r="T349" s="28">
        <f t="shared" si="54"/>
        <v>0.20918815565087079</v>
      </c>
      <c r="U349" s="29">
        <f t="shared" si="55"/>
        <v>2339900</v>
      </c>
      <c r="V349" s="26">
        <f>+INDEX('LISTA DE PRECIOS EKM '!A:K,MATCH('Precios ML'!B349,'LISTA DE PRECIOS EKM '!A:A,0),8)</f>
        <v>2339900</v>
      </c>
      <c r="W349" s="26">
        <f t="shared" si="56"/>
        <v>2339900</v>
      </c>
      <c r="X349" s="26">
        <f t="shared" si="57"/>
        <v>0</v>
      </c>
      <c r="Y349" s="26"/>
      <c r="Z349" s="26">
        <f t="shared" si="58"/>
        <v>2339900</v>
      </c>
      <c r="AA349" s="30">
        <f t="shared" si="59"/>
        <v>0.94991666666666674</v>
      </c>
    </row>
    <row r="350" spans="1:27">
      <c r="A350" s="20" t="s">
        <v>5401</v>
      </c>
      <c r="B350" s="20" t="s">
        <v>5402</v>
      </c>
      <c r="C350" s="25">
        <v>1200000</v>
      </c>
      <c r="D350" s="22">
        <v>85</v>
      </c>
      <c r="E350" s="22">
        <v>49</v>
      </c>
      <c r="F350" s="22">
        <v>40</v>
      </c>
      <c r="G350" s="22">
        <v>16000</v>
      </c>
      <c r="H350" s="22" t="s">
        <v>5088</v>
      </c>
      <c r="I350" s="26">
        <f>+IF(H350='COSTOS VARIOS'!$C$1,'COSTOS VARIOS'!$C$2*'Precios ML'!V350,'COSTOS VARIOS'!$B$2*'Precios ML'!V350)</f>
        <v>467980</v>
      </c>
      <c r="J350" s="22">
        <v>0</v>
      </c>
      <c r="K350" s="27">
        <f t="shared" si="50"/>
        <v>10.4125</v>
      </c>
      <c r="L350" s="27">
        <f t="shared" si="51"/>
        <v>10.4125</v>
      </c>
      <c r="M350" s="26">
        <f>(INDEX(pesos!A:B,MATCH(L350,pesos!A:A,1),2))</f>
        <v>16200</v>
      </c>
      <c r="N350" s="26">
        <f>+R350*'COSTOS VARIOS'!$O$1</f>
        <v>228000</v>
      </c>
      <c r="O350" s="26">
        <f>+R350*'COSTOS VARIOS'!$O$2</f>
        <v>4920</v>
      </c>
      <c r="P350" s="26">
        <f>+R350*'COSTOS VARIOS'!$O$3</f>
        <v>18000</v>
      </c>
      <c r="Q350" s="26">
        <v>1</v>
      </c>
      <c r="R350" s="26">
        <f t="shared" si="52"/>
        <v>1200000</v>
      </c>
      <c r="S350" s="25">
        <f t="shared" si="53"/>
        <v>1935100</v>
      </c>
      <c r="T350" s="28">
        <f t="shared" si="54"/>
        <v>0.20918815565087079</v>
      </c>
      <c r="U350" s="29">
        <f t="shared" si="55"/>
        <v>2339900</v>
      </c>
      <c r="V350" s="26">
        <f>+INDEX('LISTA DE PRECIOS EKM '!A:K,MATCH('Precios ML'!B350,'LISTA DE PRECIOS EKM '!A:A,0),8)</f>
        <v>2339900</v>
      </c>
      <c r="W350" s="26">
        <f t="shared" si="56"/>
        <v>2339900</v>
      </c>
      <c r="X350" s="26">
        <f t="shared" si="57"/>
        <v>0</v>
      </c>
      <c r="Y350" s="26"/>
      <c r="Z350" s="26">
        <f t="shared" si="58"/>
        <v>2339900</v>
      </c>
      <c r="AA350" s="30">
        <f t="shared" si="59"/>
        <v>0.94991666666666674</v>
      </c>
    </row>
    <row r="351" spans="1:27">
      <c r="A351" s="20" t="s">
        <v>5403</v>
      </c>
      <c r="B351" s="20" t="s">
        <v>5404</v>
      </c>
      <c r="C351" s="25">
        <v>1200000</v>
      </c>
      <c r="D351" s="22">
        <v>85</v>
      </c>
      <c r="E351" s="22">
        <v>49</v>
      </c>
      <c r="F351" s="22">
        <v>40</v>
      </c>
      <c r="G351" s="22">
        <v>16000</v>
      </c>
      <c r="H351" s="22" t="s">
        <v>5088</v>
      </c>
      <c r="I351" s="26">
        <f>+IF(H351='COSTOS VARIOS'!$C$1,'COSTOS VARIOS'!$C$2*'Precios ML'!V351,'COSTOS VARIOS'!$B$2*'Precios ML'!V351)</f>
        <v>467980</v>
      </c>
      <c r="J351" s="22">
        <v>0</v>
      </c>
      <c r="K351" s="27">
        <f t="shared" si="50"/>
        <v>10.4125</v>
      </c>
      <c r="L351" s="27">
        <f t="shared" si="51"/>
        <v>10.4125</v>
      </c>
      <c r="M351" s="26">
        <f>(INDEX(pesos!A:B,MATCH(L351,pesos!A:A,1),2))</f>
        <v>16200</v>
      </c>
      <c r="N351" s="26">
        <f>+R351*'COSTOS VARIOS'!$O$1</f>
        <v>228000</v>
      </c>
      <c r="O351" s="26">
        <f>+R351*'COSTOS VARIOS'!$O$2</f>
        <v>4920</v>
      </c>
      <c r="P351" s="26">
        <f>+R351*'COSTOS VARIOS'!$O$3</f>
        <v>18000</v>
      </c>
      <c r="Q351" s="26">
        <v>1</v>
      </c>
      <c r="R351" s="26">
        <f t="shared" si="52"/>
        <v>1200000</v>
      </c>
      <c r="S351" s="25">
        <f t="shared" si="53"/>
        <v>1935100</v>
      </c>
      <c r="T351" s="28">
        <f t="shared" si="54"/>
        <v>0.20918815565087079</v>
      </c>
      <c r="U351" s="29">
        <f t="shared" si="55"/>
        <v>2339900</v>
      </c>
      <c r="V351" s="26">
        <f>+INDEX('LISTA DE PRECIOS EKM '!A:K,MATCH('Precios ML'!B351,'LISTA DE PRECIOS EKM '!A:A,0),8)</f>
        <v>2339900</v>
      </c>
      <c r="W351" s="26">
        <f t="shared" si="56"/>
        <v>2339900</v>
      </c>
      <c r="X351" s="26">
        <f t="shared" si="57"/>
        <v>0</v>
      </c>
      <c r="Y351" s="26"/>
      <c r="Z351" s="26">
        <f t="shared" si="58"/>
        <v>2339900</v>
      </c>
      <c r="AA351" s="30">
        <f t="shared" si="59"/>
        <v>0.94991666666666674</v>
      </c>
    </row>
    <row r="352" spans="1:27">
      <c r="A352" s="20" t="s">
        <v>5403</v>
      </c>
      <c r="B352" s="20" t="s">
        <v>5404</v>
      </c>
      <c r="C352" s="25">
        <v>1200000</v>
      </c>
      <c r="D352" s="22">
        <v>85</v>
      </c>
      <c r="E352" s="22">
        <v>49</v>
      </c>
      <c r="F352" s="22">
        <v>40</v>
      </c>
      <c r="G352" s="22">
        <v>16000</v>
      </c>
      <c r="H352" s="22" t="s">
        <v>5088</v>
      </c>
      <c r="I352" s="26">
        <f>+IF(H352='COSTOS VARIOS'!$C$1,'COSTOS VARIOS'!$C$2*'Precios ML'!V352,'COSTOS VARIOS'!$B$2*'Precios ML'!V352)</f>
        <v>467980</v>
      </c>
      <c r="J352" s="22">
        <v>0</v>
      </c>
      <c r="K352" s="27">
        <f t="shared" si="50"/>
        <v>10.4125</v>
      </c>
      <c r="L352" s="27">
        <f t="shared" si="51"/>
        <v>10.4125</v>
      </c>
      <c r="M352" s="26">
        <f>(INDEX(pesos!A:B,MATCH(L352,pesos!A:A,1),2))</f>
        <v>16200</v>
      </c>
      <c r="N352" s="26">
        <f>+R352*'COSTOS VARIOS'!$O$1</f>
        <v>228000</v>
      </c>
      <c r="O352" s="26">
        <f>+R352*'COSTOS VARIOS'!$O$2</f>
        <v>4920</v>
      </c>
      <c r="P352" s="26">
        <f>+R352*'COSTOS VARIOS'!$O$3</f>
        <v>18000</v>
      </c>
      <c r="Q352" s="26">
        <v>1</v>
      </c>
      <c r="R352" s="26">
        <f t="shared" si="52"/>
        <v>1200000</v>
      </c>
      <c r="S352" s="25">
        <f t="shared" si="53"/>
        <v>1935100</v>
      </c>
      <c r="T352" s="28">
        <f t="shared" si="54"/>
        <v>0.20918815565087079</v>
      </c>
      <c r="U352" s="29">
        <f t="shared" si="55"/>
        <v>2339900</v>
      </c>
      <c r="V352" s="26">
        <f>+INDEX('LISTA DE PRECIOS EKM '!A:K,MATCH('Precios ML'!B352,'LISTA DE PRECIOS EKM '!A:A,0),8)</f>
        <v>2339900</v>
      </c>
      <c r="W352" s="26">
        <f t="shared" si="56"/>
        <v>2339900</v>
      </c>
      <c r="X352" s="26">
        <f t="shared" si="57"/>
        <v>0</v>
      </c>
      <c r="Y352" s="26"/>
      <c r="Z352" s="26">
        <f t="shared" si="58"/>
        <v>2339900</v>
      </c>
      <c r="AA352" s="30">
        <f t="shared" si="59"/>
        <v>0.94991666666666674</v>
      </c>
    </row>
    <row r="353" spans="1:27">
      <c r="A353" s="20" t="s">
        <v>5405</v>
      </c>
      <c r="B353" s="20" t="s">
        <v>5406</v>
      </c>
      <c r="C353" s="25">
        <v>1140000</v>
      </c>
      <c r="D353" s="22">
        <v>85</v>
      </c>
      <c r="E353" s="22">
        <v>49</v>
      </c>
      <c r="F353" s="22">
        <v>40</v>
      </c>
      <c r="G353" s="22">
        <v>16000</v>
      </c>
      <c r="H353" s="22" t="s">
        <v>5088</v>
      </c>
      <c r="I353" s="26">
        <f>+IF(H353='COSTOS VARIOS'!$C$1,'COSTOS VARIOS'!$C$2*'Precios ML'!V353,'COSTOS VARIOS'!$B$2*'Precios ML'!V353)</f>
        <v>425980</v>
      </c>
      <c r="J353" s="22">
        <v>0</v>
      </c>
      <c r="K353" s="27">
        <f t="shared" si="50"/>
        <v>10.4125</v>
      </c>
      <c r="L353" s="27">
        <f t="shared" si="51"/>
        <v>10.4125</v>
      </c>
      <c r="M353" s="26">
        <f>(INDEX(pesos!A:B,MATCH(L353,pesos!A:A,1),2))</f>
        <v>16200</v>
      </c>
      <c r="N353" s="26">
        <f>+R353*'COSTOS VARIOS'!$O$1</f>
        <v>216600</v>
      </c>
      <c r="O353" s="26">
        <f>+R353*'COSTOS VARIOS'!$O$2</f>
        <v>4674</v>
      </c>
      <c r="P353" s="26">
        <f>+R353*'COSTOS VARIOS'!$O$3</f>
        <v>17100</v>
      </c>
      <c r="Q353" s="26">
        <v>1</v>
      </c>
      <c r="R353" s="26">
        <f t="shared" si="52"/>
        <v>1140000</v>
      </c>
      <c r="S353" s="25">
        <f t="shared" si="53"/>
        <v>1820554</v>
      </c>
      <c r="T353" s="28">
        <f t="shared" si="54"/>
        <v>0.16991860719319507</v>
      </c>
      <c r="U353" s="29">
        <f t="shared" si="55"/>
        <v>2129900</v>
      </c>
      <c r="V353" s="26">
        <f>+INDEX('LISTA DE PRECIOS EKM '!A:K,MATCH('Precios ML'!B353,'LISTA DE PRECIOS EKM '!A:A,0),8)</f>
        <v>2129900</v>
      </c>
      <c r="W353" s="26">
        <f t="shared" si="56"/>
        <v>2129900</v>
      </c>
      <c r="X353" s="26">
        <f t="shared" si="57"/>
        <v>0</v>
      </c>
      <c r="Y353" s="26"/>
      <c r="Z353" s="26">
        <f t="shared" si="58"/>
        <v>2129900</v>
      </c>
      <c r="AA353" s="30">
        <f t="shared" si="59"/>
        <v>0.8683333333333334</v>
      </c>
    </row>
    <row r="354" spans="1:27">
      <c r="A354" s="20" t="s">
        <v>5405</v>
      </c>
      <c r="B354" s="20" t="s">
        <v>5406</v>
      </c>
      <c r="C354" s="25">
        <v>1140000</v>
      </c>
      <c r="D354" s="22">
        <v>85</v>
      </c>
      <c r="E354" s="22">
        <v>49</v>
      </c>
      <c r="F354" s="22">
        <v>40</v>
      </c>
      <c r="G354" s="22">
        <v>16000</v>
      </c>
      <c r="H354" s="22" t="s">
        <v>5088</v>
      </c>
      <c r="I354" s="26">
        <f>+IF(H354='COSTOS VARIOS'!$C$1,'COSTOS VARIOS'!$C$2*'Precios ML'!V354,'COSTOS VARIOS'!$B$2*'Precios ML'!V354)</f>
        <v>425980</v>
      </c>
      <c r="J354" s="22">
        <v>0</v>
      </c>
      <c r="K354" s="27">
        <f t="shared" si="50"/>
        <v>10.4125</v>
      </c>
      <c r="L354" s="27">
        <f t="shared" si="51"/>
        <v>10.4125</v>
      </c>
      <c r="M354" s="26">
        <f>(INDEX(pesos!A:B,MATCH(L354,pesos!A:A,1),2))</f>
        <v>16200</v>
      </c>
      <c r="N354" s="26">
        <f>+R354*'COSTOS VARIOS'!$O$1</f>
        <v>216600</v>
      </c>
      <c r="O354" s="26">
        <f>+R354*'COSTOS VARIOS'!$O$2</f>
        <v>4674</v>
      </c>
      <c r="P354" s="26">
        <f>+R354*'COSTOS VARIOS'!$O$3</f>
        <v>17100</v>
      </c>
      <c r="Q354" s="26">
        <v>1</v>
      </c>
      <c r="R354" s="26">
        <f t="shared" si="52"/>
        <v>1140000</v>
      </c>
      <c r="S354" s="25">
        <f t="shared" si="53"/>
        <v>1820554</v>
      </c>
      <c r="T354" s="28">
        <f t="shared" si="54"/>
        <v>0.16991860719319507</v>
      </c>
      <c r="U354" s="29">
        <f t="shared" si="55"/>
        <v>2129900</v>
      </c>
      <c r="V354" s="26">
        <f>+INDEX('LISTA DE PRECIOS EKM '!A:K,MATCH('Precios ML'!B354,'LISTA DE PRECIOS EKM '!A:A,0),8)</f>
        <v>2129900</v>
      </c>
      <c r="W354" s="26">
        <f t="shared" si="56"/>
        <v>2129900</v>
      </c>
      <c r="X354" s="26">
        <f t="shared" si="57"/>
        <v>0</v>
      </c>
      <c r="Y354" s="26"/>
      <c r="Z354" s="26">
        <f t="shared" si="58"/>
        <v>2129900</v>
      </c>
      <c r="AA354" s="30">
        <f t="shared" si="59"/>
        <v>0.8683333333333334</v>
      </c>
    </row>
    <row r="355" spans="1:27">
      <c r="A355" s="20" t="s">
        <v>5407</v>
      </c>
      <c r="B355" s="20" t="s">
        <v>2019</v>
      </c>
      <c r="C355" s="25">
        <v>1190000</v>
      </c>
      <c r="D355" s="22">
        <v>85</v>
      </c>
      <c r="E355" s="22">
        <v>49</v>
      </c>
      <c r="F355" s="22">
        <v>40</v>
      </c>
      <c r="G355" s="22">
        <v>16000</v>
      </c>
      <c r="H355" s="22" t="s">
        <v>5088</v>
      </c>
      <c r="I355" s="26">
        <f>+IF(H355='COSTOS VARIOS'!$C$1,'COSTOS VARIOS'!$C$2*'Precios ML'!V355,'COSTOS VARIOS'!$B$2*'Precios ML'!V355)</f>
        <v>415980</v>
      </c>
      <c r="J355" s="22">
        <v>0</v>
      </c>
      <c r="K355" s="27">
        <f t="shared" si="50"/>
        <v>10.4125</v>
      </c>
      <c r="L355" s="27">
        <f t="shared" si="51"/>
        <v>10.4125</v>
      </c>
      <c r="M355" s="26">
        <f>(INDEX(pesos!A:B,MATCH(L355,pesos!A:A,1),2))</f>
        <v>16200</v>
      </c>
      <c r="N355" s="26">
        <f>+R355*'COSTOS VARIOS'!$O$1</f>
        <v>226100</v>
      </c>
      <c r="O355" s="26">
        <f>+R355*'COSTOS VARIOS'!$O$2</f>
        <v>4879</v>
      </c>
      <c r="P355" s="26">
        <f>+R355*'COSTOS VARIOS'!$O$3</f>
        <v>17850</v>
      </c>
      <c r="Q355" s="26">
        <v>1</v>
      </c>
      <c r="R355" s="26">
        <f t="shared" si="52"/>
        <v>1190000</v>
      </c>
      <c r="S355" s="25">
        <f t="shared" si="53"/>
        <v>1871009</v>
      </c>
      <c r="T355" s="28">
        <f t="shared" si="54"/>
        <v>0.11164617594036153</v>
      </c>
      <c r="U355" s="29">
        <f t="shared" si="55"/>
        <v>2079900</v>
      </c>
      <c r="V355" s="26">
        <f>+INDEX('LISTA DE PRECIOS EKM '!A:K,MATCH('Precios ML'!B355,'LISTA DE PRECIOS EKM '!A:A,0),8)</f>
        <v>2079900</v>
      </c>
      <c r="W355" s="26">
        <f t="shared" si="56"/>
        <v>2079900</v>
      </c>
      <c r="X355" s="26">
        <f t="shared" si="57"/>
        <v>0</v>
      </c>
      <c r="Y355" s="26"/>
      <c r="Z355" s="26">
        <f t="shared" si="58"/>
        <v>2079900</v>
      </c>
      <c r="AA355" s="30">
        <f t="shared" si="59"/>
        <v>0.74781512605042022</v>
      </c>
    </row>
    <row r="356" spans="1:27">
      <c r="A356" s="20" t="s">
        <v>5407</v>
      </c>
      <c r="B356" s="20" t="s">
        <v>2019</v>
      </c>
      <c r="C356" s="25">
        <v>1190000</v>
      </c>
      <c r="D356" s="22">
        <v>85</v>
      </c>
      <c r="E356" s="22">
        <v>49</v>
      </c>
      <c r="F356" s="22">
        <v>40</v>
      </c>
      <c r="G356" s="22">
        <v>16000</v>
      </c>
      <c r="H356" s="22" t="s">
        <v>5088</v>
      </c>
      <c r="I356" s="26">
        <f>+IF(H356='COSTOS VARIOS'!$C$1,'COSTOS VARIOS'!$C$2*'Precios ML'!V356,'COSTOS VARIOS'!$B$2*'Precios ML'!V356)</f>
        <v>415980</v>
      </c>
      <c r="J356" s="22">
        <v>0</v>
      </c>
      <c r="K356" s="27">
        <f t="shared" si="50"/>
        <v>10.4125</v>
      </c>
      <c r="L356" s="27">
        <f t="shared" si="51"/>
        <v>10.4125</v>
      </c>
      <c r="M356" s="26">
        <f>(INDEX(pesos!A:B,MATCH(L356,pesos!A:A,1),2))</f>
        <v>16200</v>
      </c>
      <c r="N356" s="26">
        <f>+R356*'COSTOS VARIOS'!$O$1</f>
        <v>226100</v>
      </c>
      <c r="O356" s="26">
        <f>+R356*'COSTOS VARIOS'!$O$2</f>
        <v>4879</v>
      </c>
      <c r="P356" s="26">
        <f>+R356*'COSTOS VARIOS'!$O$3</f>
        <v>17850</v>
      </c>
      <c r="Q356" s="26">
        <v>1</v>
      </c>
      <c r="R356" s="26">
        <f t="shared" si="52"/>
        <v>1190000</v>
      </c>
      <c r="S356" s="25">
        <f t="shared" si="53"/>
        <v>1871009</v>
      </c>
      <c r="T356" s="28">
        <f t="shared" si="54"/>
        <v>0.11164617594036153</v>
      </c>
      <c r="U356" s="29">
        <f t="shared" si="55"/>
        <v>2079900</v>
      </c>
      <c r="V356" s="26">
        <f>+INDEX('LISTA DE PRECIOS EKM '!A:K,MATCH('Precios ML'!B356,'LISTA DE PRECIOS EKM '!A:A,0),8)</f>
        <v>2079900</v>
      </c>
      <c r="W356" s="26">
        <f t="shared" si="56"/>
        <v>2079900</v>
      </c>
      <c r="X356" s="26">
        <f t="shared" si="57"/>
        <v>0</v>
      </c>
      <c r="Y356" s="26"/>
      <c r="Z356" s="26">
        <f t="shared" si="58"/>
        <v>2079900</v>
      </c>
      <c r="AA356" s="30">
        <f t="shared" si="59"/>
        <v>0.74781512605042022</v>
      </c>
    </row>
    <row r="357" spans="1:27">
      <c r="A357" s="20" t="s">
        <v>5408</v>
      </c>
      <c r="B357" s="20" t="s">
        <v>2018</v>
      </c>
      <c r="C357" s="25">
        <v>1190000</v>
      </c>
      <c r="D357" s="22">
        <v>85</v>
      </c>
      <c r="E357" s="22">
        <v>49</v>
      </c>
      <c r="F357" s="22">
        <v>40</v>
      </c>
      <c r="G357" s="22">
        <v>16000</v>
      </c>
      <c r="H357" s="22" t="s">
        <v>5088</v>
      </c>
      <c r="I357" s="26">
        <f>+IF(H357='COSTOS VARIOS'!$C$1,'COSTOS VARIOS'!$C$2*'Precios ML'!V357,'COSTOS VARIOS'!$B$2*'Precios ML'!V357)</f>
        <v>415980</v>
      </c>
      <c r="J357" s="22">
        <v>0</v>
      </c>
      <c r="K357" s="27">
        <f t="shared" si="50"/>
        <v>10.4125</v>
      </c>
      <c r="L357" s="27">
        <f t="shared" si="51"/>
        <v>10.4125</v>
      </c>
      <c r="M357" s="26">
        <f>(INDEX(pesos!A:B,MATCH(L357,pesos!A:A,1),2))</f>
        <v>16200</v>
      </c>
      <c r="N357" s="26">
        <f>+R357*'COSTOS VARIOS'!$O$1</f>
        <v>226100</v>
      </c>
      <c r="O357" s="26">
        <f>+R357*'COSTOS VARIOS'!$O$2</f>
        <v>4879</v>
      </c>
      <c r="P357" s="26">
        <f>+R357*'COSTOS VARIOS'!$O$3</f>
        <v>17850</v>
      </c>
      <c r="Q357" s="26">
        <v>1</v>
      </c>
      <c r="R357" s="26">
        <f t="shared" si="52"/>
        <v>1190000</v>
      </c>
      <c r="S357" s="25">
        <f t="shared" si="53"/>
        <v>1871009</v>
      </c>
      <c r="T357" s="28">
        <f t="shared" si="54"/>
        <v>0.11164617594036153</v>
      </c>
      <c r="U357" s="29">
        <f t="shared" si="55"/>
        <v>2079900</v>
      </c>
      <c r="V357" s="26">
        <f>+INDEX('LISTA DE PRECIOS EKM '!A:K,MATCH('Precios ML'!B357,'LISTA DE PRECIOS EKM '!A:A,0),8)</f>
        <v>2079900</v>
      </c>
      <c r="W357" s="26">
        <f t="shared" si="56"/>
        <v>2079900</v>
      </c>
      <c r="X357" s="26">
        <f t="shared" si="57"/>
        <v>0</v>
      </c>
      <c r="Y357" s="26"/>
      <c r="Z357" s="26">
        <f t="shared" si="58"/>
        <v>2079900</v>
      </c>
      <c r="AA357" s="30">
        <f t="shared" si="59"/>
        <v>0.74781512605042022</v>
      </c>
    </row>
    <row r="358" spans="1:27">
      <c r="A358" s="20" t="s">
        <v>5408</v>
      </c>
      <c r="B358" s="20" t="s">
        <v>2018</v>
      </c>
      <c r="C358" s="25">
        <v>1190000</v>
      </c>
      <c r="D358" s="22">
        <v>85</v>
      </c>
      <c r="E358" s="22">
        <v>49</v>
      </c>
      <c r="F358" s="22">
        <v>40</v>
      </c>
      <c r="G358" s="22">
        <v>16000</v>
      </c>
      <c r="H358" s="22" t="s">
        <v>5088</v>
      </c>
      <c r="I358" s="26">
        <f>+IF(H358='COSTOS VARIOS'!$C$1,'COSTOS VARIOS'!$C$2*'Precios ML'!V358,'COSTOS VARIOS'!$B$2*'Precios ML'!V358)</f>
        <v>415980</v>
      </c>
      <c r="J358" s="22">
        <v>0</v>
      </c>
      <c r="K358" s="27">
        <f t="shared" si="50"/>
        <v>10.4125</v>
      </c>
      <c r="L358" s="27">
        <f t="shared" si="51"/>
        <v>10.4125</v>
      </c>
      <c r="M358" s="26">
        <f>(INDEX(pesos!A:B,MATCH(L358,pesos!A:A,1),2))</f>
        <v>16200</v>
      </c>
      <c r="N358" s="26">
        <f>+R358*'COSTOS VARIOS'!$O$1</f>
        <v>226100</v>
      </c>
      <c r="O358" s="26">
        <f>+R358*'COSTOS VARIOS'!$O$2</f>
        <v>4879</v>
      </c>
      <c r="P358" s="26">
        <f>+R358*'COSTOS VARIOS'!$O$3</f>
        <v>17850</v>
      </c>
      <c r="Q358" s="26">
        <v>1</v>
      </c>
      <c r="R358" s="26">
        <f t="shared" si="52"/>
        <v>1190000</v>
      </c>
      <c r="S358" s="25">
        <f t="shared" si="53"/>
        <v>1871009</v>
      </c>
      <c r="T358" s="28">
        <f t="shared" si="54"/>
        <v>0.11164617594036153</v>
      </c>
      <c r="U358" s="29">
        <f t="shared" si="55"/>
        <v>2079900</v>
      </c>
      <c r="V358" s="26">
        <f>+INDEX('LISTA DE PRECIOS EKM '!A:K,MATCH('Precios ML'!B358,'LISTA DE PRECIOS EKM '!A:A,0),8)</f>
        <v>2079900</v>
      </c>
      <c r="W358" s="26">
        <f t="shared" si="56"/>
        <v>2079900</v>
      </c>
      <c r="X358" s="26">
        <f t="shared" si="57"/>
        <v>0</v>
      </c>
      <c r="Y358" s="26"/>
      <c r="Z358" s="26">
        <f t="shared" si="58"/>
        <v>2079900</v>
      </c>
      <c r="AA358" s="30">
        <f t="shared" si="59"/>
        <v>0.74781512605042022</v>
      </c>
    </row>
    <row r="359" spans="1:27">
      <c r="A359" s="20" t="s">
        <v>5409</v>
      </c>
      <c r="B359" s="20" t="s">
        <v>5410</v>
      </c>
      <c r="C359" s="25">
        <v>1100000</v>
      </c>
      <c r="D359" s="22">
        <v>85</v>
      </c>
      <c r="E359" s="22">
        <v>49</v>
      </c>
      <c r="F359" s="22">
        <v>40</v>
      </c>
      <c r="G359" s="22">
        <v>16000</v>
      </c>
      <c r="H359" s="22" t="s">
        <v>5088</v>
      </c>
      <c r="I359" s="26">
        <f>+IF(H359='COSTOS VARIOS'!$C$1,'COSTOS VARIOS'!$C$2*'Precios ML'!V359,'COSTOS VARIOS'!$B$2*'Precios ML'!V359)</f>
        <v>623980</v>
      </c>
      <c r="J359" s="22">
        <v>0</v>
      </c>
      <c r="K359" s="27">
        <f t="shared" si="50"/>
        <v>10.4125</v>
      </c>
      <c r="L359" s="27">
        <f t="shared" si="51"/>
        <v>10.4125</v>
      </c>
      <c r="M359" s="26">
        <f>(INDEX(pesos!A:B,MATCH(L359,pesos!A:A,1),2))</f>
        <v>16200</v>
      </c>
      <c r="N359" s="26">
        <f>+R359*'COSTOS VARIOS'!$O$1</f>
        <v>209000</v>
      </c>
      <c r="O359" s="26">
        <f>+R359*'COSTOS VARIOS'!$O$2</f>
        <v>4510</v>
      </c>
      <c r="P359" s="26">
        <f>+R359*'COSTOS VARIOS'!$O$3</f>
        <v>16500</v>
      </c>
      <c r="Q359" s="26">
        <v>1</v>
      </c>
      <c r="R359" s="26">
        <f t="shared" si="52"/>
        <v>1100000</v>
      </c>
      <c r="S359" s="25">
        <f t="shared" si="53"/>
        <v>1970190</v>
      </c>
      <c r="T359" s="28">
        <f t="shared" si="54"/>
        <v>0.58355285530837131</v>
      </c>
      <c r="U359" s="29">
        <f t="shared" si="55"/>
        <v>3119900</v>
      </c>
      <c r="V359" s="26">
        <f>+INDEX('LISTA DE PRECIOS EKM '!A:K,MATCH('Precios ML'!B359,'LISTA DE PRECIOS EKM '!A:A,0),8)</f>
        <v>3119900</v>
      </c>
      <c r="W359" s="26">
        <f t="shared" si="56"/>
        <v>3119900</v>
      </c>
      <c r="X359" s="26">
        <f t="shared" si="57"/>
        <v>0</v>
      </c>
      <c r="Y359" s="26"/>
      <c r="Z359" s="26">
        <f t="shared" si="58"/>
        <v>3119900</v>
      </c>
      <c r="AA359" s="30">
        <f t="shared" si="59"/>
        <v>1.8362727272727271</v>
      </c>
    </row>
    <row r="360" spans="1:27">
      <c r="A360" s="20" t="s">
        <v>5409</v>
      </c>
      <c r="B360" s="20" t="s">
        <v>5410</v>
      </c>
      <c r="C360" s="25">
        <v>1100000</v>
      </c>
      <c r="D360" s="22">
        <v>85</v>
      </c>
      <c r="E360" s="22">
        <v>49</v>
      </c>
      <c r="F360" s="22">
        <v>40</v>
      </c>
      <c r="G360" s="22">
        <v>16000</v>
      </c>
      <c r="H360" s="22" t="s">
        <v>5088</v>
      </c>
      <c r="I360" s="26">
        <f>+IF(H360='COSTOS VARIOS'!$C$1,'COSTOS VARIOS'!$C$2*'Precios ML'!V360,'COSTOS VARIOS'!$B$2*'Precios ML'!V360)</f>
        <v>623980</v>
      </c>
      <c r="J360" s="22">
        <v>0</v>
      </c>
      <c r="K360" s="27">
        <f t="shared" si="50"/>
        <v>10.4125</v>
      </c>
      <c r="L360" s="27">
        <f t="shared" si="51"/>
        <v>10.4125</v>
      </c>
      <c r="M360" s="26">
        <f>(INDEX(pesos!A:B,MATCH(L360,pesos!A:A,1),2))</f>
        <v>16200</v>
      </c>
      <c r="N360" s="26">
        <f>+R360*'COSTOS VARIOS'!$O$1</f>
        <v>209000</v>
      </c>
      <c r="O360" s="26">
        <f>+R360*'COSTOS VARIOS'!$O$2</f>
        <v>4510</v>
      </c>
      <c r="P360" s="26">
        <f>+R360*'COSTOS VARIOS'!$O$3</f>
        <v>16500</v>
      </c>
      <c r="Q360" s="26">
        <v>1</v>
      </c>
      <c r="R360" s="26">
        <f t="shared" si="52"/>
        <v>1100000</v>
      </c>
      <c r="S360" s="25">
        <f t="shared" si="53"/>
        <v>1970190</v>
      </c>
      <c r="T360" s="28">
        <f t="shared" si="54"/>
        <v>0.58355285530837131</v>
      </c>
      <c r="U360" s="29">
        <f t="shared" si="55"/>
        <v>3119900</v>
      </c>
      <c r="V360" s="26">
        <f>+INDEX('LISTA DE PRECIOS EKM '!A:K,MATCH('Precios ML'!B360,'LISTA DE PRECIOS EKM '!A:A,0),8)</f>
        <v>3119900</v>
      </c>
      <c r="W360" s="26">
        <f t="shared" si="56"/>
        <v>3119900</v>
      </c>
      <c r="X360" s="26">
        <f t="shared" si="57"/>
        <v>0</v>
      </c>
      <c r="Y360" s="26"/>
      <c r="Z360" s="26">
        <f t="shared" si="58"/>
        <v>3119900</v>
      </c>
      <c r="AA360" s="30">
        <f t="shared" si="59"/>
        <v>1.8362727272727271</v>
      </c>
    </row>
    <row r="361" spans="1:27">
      <c r="A361" s="20" t="s">
        <v>5411</v>
      </c>
      <c r="B361" s="20" t="s">
        <v>2016</v>
      </c>
      <c r="C361" s="25">
        <v>1190000</v>
      </c>
      <c r="D361" s="22">
        <v>85</v>
      </c>
      <c r="E361" s="22">
        <v>49</v>
      </c>
      <c r="F361" s="22">
        <v>40</v>
      </c>
      <c r="G361" s="22">
        <v>16000</v>
      </c>
      <c r="H361" s="22" t="s">
        <v>5088</v>
      </c>
      <c r="I361" s="26">
        <f>+IF(H361='COSTOS VARIOS'!$C$1,'COSTOS VARIOS'!$C$2*'Precios ML'!V361,'COSTOS VARIOS'!$B$2*'Precios ML'!V361)</f>
        <v>415980</v>
      </c>
      <c r="J361" s="22">
        <v>0</v>
      </c>
      <c r="K361" s="27">
        <f t="shared" si="50"/>
        <v>10.4125</v>
      </c>
      <c r="L361" s="27">
        <f t="shared" si="51"/>
        <v>10.4125</v>
      </c>
      <c r="M361" s="26">
        <f>(INDEX(pesos!A:B,MATCH(L361,pesos!A:A,1),2))</f>
        <v>16200</v>
      </c>
      <c r="N361" s="26">
        <f>+R361*'COSTOS VARIOS'!$O$1</f>
        <v>226100</v>
      </c>
      <c r="O361" s="26">
        <f>+R361*'COSTOS VARIOS'!$O$2</f>
        <v>4879</v>
      </c>
      <c r="P361" s="26">
        <f>+R361*'COSTOS VARIOS'!$O$3</f>
        <v>17850</v>
      </c>
      <c r="Q361" s="26">
        <v>1</v>
      </c>
      <c r="R361" s="26">
        <f t="shared" si="52"/>
        <v>1190000</v>
      </c>
      <c r="S361" s="25">
        <f t="shared" si="53"/>
        <v>1871009</v>
      </c>
      <c r="T361" s="28">
        <f t="shared" si="54"/>
        <v>0.11164617594036153</v>
      </c>
      <c r="U361" s="29">
        <f t="shared" si="55"/>
        <v>2079900</v>
      </c>
      <c r="V361" s="26">
        <f>+INDEX('LISTA DE PRECIOS EKM '!A:K,MATCH('Precios ML'!B361,'LISTA DE PRECIOS EKM '!A:A,0),8)</f>
        <v>2079900</v>
      </c>
      <c r="W361" s="26">
        <f t="shared" si="56"/>
        <v>2079900</v>
      </c>
      <c r="X361" s="26">
        <f t="shared" si="57"/>
        <v>0</v>
      </c>
      <c r="Y361" s="26"/>
      <c r="Z361" s="26">
        <f t="shared" si="58"/>
        <v>2079900</v>
      </c>
      <c r="AA361" s="30">
        <f t="shared" si="59"/>
        <v>0.74781512605042022</v>
      </c>
    </row>
    <row r="362" spans="1:27">
      <c r="A362" s="20" t="s">
        <v>5411</v>
      </c>
      <c r="B362" s="20" t="s">
        <v>2016</v>
      </c>
      <c r="C362" s="25">
        <v>1190000</v>
      </c>
      <c r="D362" s="22">
        <v>85</v>
      </c>
      <c r="E362" s="22">
        <v>49</v>
      </c>
      <c r="F362" s="22">
        <v>40</v>
      </c>
      <c r="G362" s="22">
        <v>16000</v>
      </c>
      <c r="H362" s="22" t="s">
        <v>5088</v>
      </c>
      <c r="I362" s="26">
        <f>+IF(H362='COSTOS VARIOS'!$C$1,'COSTOS VARIOS'!$C$2*'Precios ML'!V362,'COSTOS VARIOS'!$B$2*'Precios ML'!V362)</f>
        <v>415980</v>
      </c>
      <c r="J362" s="22">
        <v>0</v>
      </c>
      <c r="K362" s="27">
        <f t="shared" si="50"/>
        <v>10.4125</v>
      </c>
      <c r="L362" s="27">
        <f t="shared" si="51"/>
        <v>10.4125</v>
      </c>
      <c r="M362" s="26">
        <f>(INDEX(pesos!A:B,MATCH(L362,pesos!A:A,1),2))</f>
        <v>16200</v>
      </c>
      <c r="N362" s="26">
        <f>+R362*'COSTOS VARIOS'!$O$1</f>
        <v>226100</v>
      </c>
      <c r="O362" s="26">
        <f>+R362*'COSTOS VARIOS'!$O$2</f>
        <v>4879</v>
      </c>
      <c r="P362" s="26">
        <f>+R362*'COSTOS VARIOS'!$O$3</f>
        <v>17850</v>
      </c>
      <c r="Q362" s="26">
        <v>1</v>
      </c>
      <c r="R362" s="26">
        <f t="shared" si="52"/>
        <v>1190000</v>
      </c>
      <c r="S362" s="25">
        <f t="shared" si="53"/>
        <v>1871009</v>
      </c>
      <c r="T362" s="28">
        <f t="shared" si="54"/>
        <v>0.11164617594036153</v>
      </c>
      <c r="U362" s="29">
        <f t="shared" si="55"/>
        <v>2079900</v>
      </c>
      <c r="V362" s="26">
        <f>+INDEX('LISTA DE PRECIOS EKM '!A:K,MATCH('Precios ML'!B362,'LISTA DE PRECIOS EKM '!A:A,0),8)</f>
        <v>2079900</v>
      </c>
      <c r="W362" s="26">
        <f t="shared" si="56"/>
        <v>2079900</v>
      </c>
      <c r="X362" s="26">
        <f t="shared" si="57"/>
        <v>0</v>
      </c>
      <c r="Y362" s="26"/>
      <c r="Z362" s="26">
        <f t="shared" si="58"/>
        <v>2079900</v>
      </c>
      <c r="AA362" s="30">
        <f t="shared" si="59"/>
        <v>0.74781512605042022</v>
      </c>
    </row>
    <row r="363" spans="1:27">
      <c r="A363" s="20" t="s">
        <v>5412</v>
      </c>
      <c r="B363" s="20" t="s">
        <v>2015</v>
      </c>
      <c r="C363" s="25">
        <v>1190000</v>
      </c>
      <c r="D363" s="22">
        <v>85</v>
      </c>
      <c r="E363" s="22">
        <v>49</v>
      </c>
      <c r="F363" s="22">
        <v>40</v>
      </c>
      <c r="G363" s="22">
        <v>16000</v>
      </c>
      <c r="H363" s="22" t="s">
        <v>5088</v>
      </c>
      <c r="I363" s="26">
        <f>+IF(H363='COSTOS VARIOS'!$C$1,'COSTOS VARIOS'!$C$2*'Precios ML'!V363,'COSTOS VARIOS'!$B$2*'Precios ML'!V363)</f>
        <v>415980</v>
      </c>
      <c r="J363" s="22">
        <v>0</v>
      </c>
      <c r="K363" s="27">
        <f t="shared" si="50"/>
        <v>10.4125</v>
      </c>
      <c r="L363" s="27">
        <f t="shared" si="51"/>
        <v>10.4125</v>
      </c>
      <c r="M363" s="26">
        <f>(INDEX(pesos!A:B,MATCH(L363,pesos!A:A,1),2))</f>
        <v>16200</v>
      </c>
      <c r="N363" s="26">
        <f>+R363*'COSTOS VARIOS'!$O$1</f>
        <v>226100</v>
      </c>
      <c r="O363" s="26">
        <f>+R363*'COSTOS VARIOS'!$O$2</f>
        <v>4879</v>
      </c>
      <c r="P363" s="26">
        <f>+R363*'COSTOS VARIOS'!$O$3</f>
        <v>17850</v>
      </c>
      <c r="Q363" s="26">
        <v>1</v>
      </c>
      <c r="R363" s="26">
        <f t="shared" si="52"/>
        <v>1190000</v>
      </c>
      <c r="S363" s="25">
        <f t="shared" si="53"/>
        <v>1871009</v>
      </c>
      <c r="T363" s="28">
        <f t="shared" si="54"/>
        <v>0.11164617594036153</v>
      </c>
      <c r="U363" s="29">
        <f t="shared" si="55"/>
        <v>2079900</v>
      </c>
      <c r="V363" s="26">
        <f>+INDEX('LISTA DE PRECIOS EKM '!A:K,MATCH('Precios ML'!B363,'LISTA DE PRECIOS EKM '!A:A,0),8)</f>
        <v>2079900</v>
      </c>
      <c r="W363" s="26">
        <f t="shared" si="56"/>
        <v>2079900</v>
      </c>
      <c r="X363" s="26">
        <f t="shared" si="57"/>
        <v>0</v>
      </c>
      <c r="Y363" s="26"/>
      <c r="Z363" s="26">
        <f t="shared" si="58"/>
        <v>2079900</v>
      </c>
      <c r="AA363" s="30">
        <f t="shared" si="59"/>
        <v>0.74781512605042022</v>
      </c>
    </row>
    <row r="364" spans="1:27">
      <c r="A364" s="20" t="s">
        <v>5412</v>
      </c>
      <c r="B364" s="20" t="s">
        <v>2015</v>
      </c>
      <c r="C364" s="25">
        <v>1190000</v>
      </c>
      <c r="D364" s="22">
        <v>85</v>
      </c>
      <c r="E364" s="22">
        <v>49</v>
      </c>
      <c r="F364" s="22">
        <v>40</v>
      </c>
      <c r="G364" s="22">
        <v>16000</v>
      </c>
      <c r="H364" s="22" t="s">
        <v>5088</v>
      </c>
      <c r="I364" s="26">
        <f>+IF(H364='COSTOS VARIOS'!$C$1,'COSTOS VARIOS'!$C$2*'Precios ML'!V364,'COSTOS VARIOS'!$B$2*'Precios ML'!V364)</f>
        <v>415980</v>
      </c>
      <c r="J364" s="22">
        <v>0</v>
      </c>
      <c r="K364" s="27">
        <f t="shared" si="50"/>
        <v>10.4125</v>
      </c>
      <c r="L364" s="27">
        <f t="shared" si="51"/>
        <v>10.4125</v>
      </c>
      <c r="M364" s="26">
        <f>(INDEX(pesos!A:B,MATCH(L364,pesos!A:A,1),2))</f>
        <v>16200</v>
      </c>
      <c r="N364" s="26">
        <f>+R364*'COSTOS VARIOS'!$O$1</f>
        <v>226100</v>
      </c>
      <c r="O364" s="26">
        <f>+R364*'COSTOS VARIOS'!$O$2</f>
        <v>4879</v>
      </c>
      <c r="P364" s="26">
        <f>+R364*'COSTOS VARIOS'!$O$3</f>
        <v>17850</v>
      </c>
      <c r="Q364" s="26">
        <v>1</v>
      </c>
      <c r="R364" s="26">
        <f t="shared" si="52"/>
        <v>1190000</v>
      </c>
      <c r="S364" s="25">
        <f t="shared" si="53"/>
        <v>1871009</v>
      </c>
      <c r="T364" s="28">
        <f t="shared" si="54"/>
        <v>0.11164617594036153</v>
      </c>
      <c r="U364" s="29">
        <f t="shared" si="55"/>
        <v>2079900</v>
      </c>
      <c r="V364" s="26">
        <f>+INDEX('LISTA DE PRECIOS EKM '!A:K,MATCH('Precios ML'!B364,'LISTA DE PRECIOS EKM '!A:A,0),8)</f>
        <v>2079900</v>
      </c>
      <c r="W364" s="26">
        <f t="shared" si="56"/>
        <v>2079900</v>
      </c>
      <c r="X364" s="26">
        <f t="shared" si="57"/>
        <v>0</v>
      </c>
      <c r="Y364" s="26"/>
      <c r="Z364" s="26">
        <f t="shared" si="58"/>
        <v>2079900</v>
      </c>
      <c r="AA364" s="30">
        <f t="shared" si="59"/>
        <v>0.74781512605042022</v>
      </c>
    </row>
    <row r="365" spans="1:27">
      <c r="A365" s="20" t="s">
        <v>5413</v>
      </c>
      <c r="B365" s="20" t="s">
        <v>2014</v>
      </c>
      <c r="C365" s="25">
        <v>1190000</v>
      </c>
      <c r="D365" s="22">
        <v>85</v>
      </c>
      <c r="E365" s="22">
        <v>49</v>
      </c>
      <c r="F365" s="22">
        <v>40</v>
      </c>
      <c r="G365" s="22">
        <v>16000</v>
      </c>
      <c r="H365" s="22" t="s">
        <v>5088</v>
      </c>
      <c r="I365" s="26">
        <f>+IF(H365='COSTOS VARIOS'!$C$1,'COSTOS VARIOS'!$C$2*'Precios ML'!V365,'COSTOS VARIOS'!$B$2*'Precios ML'!V365)</f>
        <v>415980</v>
      </c>
      <c r="J365" s="22">
        <v>0</v>
      </c>
      <c r="K365" s="27">
        <f t="shared" si="50"/>
        <v>10.4125</v>
      </c>
      <c r="L365" s="27">
        <f t="shared" si="51"/>
        <v>10.4125</v>
      </c>
      <c r="M365" s="26">
        <f>(INDEX(pesos!A:B,MATCH(L365,pesos!A:A,1),2))</f>
        <v>16200</v>
      </c>
      <c r="N365" s="26">
        <f>+R365*'COSTOS VARIOS'!$O$1</f>
        <v>226100</v>
      </c>
      <c r="O365" s="26">
        <f>+R365*'COSTOS VARIOS'!$O$2</f>
        <v>4879</v>
      </c>
      <c r="P365" s="26">
        <f>+R365*'COSTOS VARIOS'!$O$3</f>
        <v>17850</v>
      </c>
      <c r="Q365" s="26">
        <v>1</v>
      </c>
      <c r="R365" s="26">
        <f t="shared" si="52"/>
        <v>1190000</v>
      </c>
      <c r="S365" s="25">
        <f t="shared" si="53"/>
        <v>1871009</v>
      </c>
      <c r="T365" s="28">
        <f t="shared" si="54"/>
        <v>0.11164617594036153</v>
      </c>
      <c r="U365" s="29">
        <f t="shared" si="55"/>
        <v>2079900</v>
      </c>
      <c r="V365" s="26">
        <f>+INDEX('LISTA DE PRECIOS EKM '!A:K,MATCH('Precios ML'!B365,'LISTA DE PRECIOS EKM '!A:A,0),8)</f>
        <v>2079900</v>
      </c>
      <c r="W365" s="26">
        <f t="shared" si="56"/>
        <v>2079900</v>
      </c>
      <c r="X365" s="26">
        <f t="shared" si="57"/>
        <v>0</v>
      </c>
      <c r="Y365" s="26"/>
      <c r="Z365" s="26">
        <f t="shared" si="58"/>
        <v>2079900</v>
      </c>
      <c r="AA365" s="30">
        <f t="shared" si="59"/>
        <v>0.74781512605042022</v>
      </c>
    </row>
    <row r="366" spans="1:27">
      <c r="A366" s="20" t="s">
        <v>5413</v>
      </c>
      <c r="B366" s="20" t="s">
        <v>2014</v>
      </c>
      <c r="C366" s="25">
        <v>1190000</v>
      </c>
      <c r="D366" s="22">
        <v>85</v>
      </c>
      <c r="E366" s="22">
        <v>49</v>
      </c>
      <c r="F366" s="22">
        <v>40</v>
      </c>
      <c r="G366" s="22">
        <v>16000</v>
      </c>
      <c r="H366" s="22" t="s">
        <v>5088</v>
      </c>
      <c r="I366" s="26">
        <f>+IF(H366='COSTOS VARIOS'!$C$1,'COSTOS VARIOS'!$C$2*'Precios ML'!V366,'COSTOS VARIOS'!$B$2*'Precios ML'!V366)</f>
        <v>415980</v>
      </c>
      <c r="J366" s="22">
        <v>0</v>
      </c>
      <c r="K366" s="27">
        <f t="shared" si="50"/>
        <v>10.4125</v>
      </c>
      <c r="L366" s="27">
        <f t="shared" si="51"/>
        <v>10.4125</v>
      </c>
      <c r="M366" s="26">
        <f>(INDEX(pesos!A:B,MATCH(L366,pesos!A:A,1),2))</f>
        <v>16200</v>
      </c>
      <c r="N366" s="26">
        <f>+R366*'COSTOS VARIOS'!$O$1</f>
        <v>226100</v>
      </c>
      <c r="O366" s="26">
        <f>+R366*'COSTOS VARIOS'!$O$2</f>
        <v>4879</v>
      </c>
      <c r="P366" s="26">
        <f>+R366*'COSTOS VARIOS'!$O$3</f>
        <v>17850</v>
      </c>
      <c r="Q366" s="26">
        <v>1</v>
      </c>
      <c r="R366" s="26">
        <f t="shared" si="52"/>
        <v>1190000</v>
      </c>
      <c r="S366" s="25">
        <f t="shared" si="53"/>
        <v>1871009</v>
      </c>
      <c r="T366" s="28">
        <f t="shared" si="54"/>
        <v>0.11164617594036153</v>
      </c>
      <c r="U366" s="29">
        <f t="shared" si="55"/>
        <v>2079900</v>
      </c>
      <c r="V366" s="26">
        <f>+INDEX('LISTA DE PRECIOS EKM '!A:K,MATCH('Precios ML'!B366,'LISTA DE PRECIOS EKM '!A:A,0),8)</f>
        <v>2079900</v>
      </c>
      <c r="W366" s="26">
        <f t="shared" si="56"/>
        <v>2079900</v>
      </c>
      <c r="X366" s="26">
        <f t="shared" si="57"/>
        <v>0</v>
      </c>
      <c r="Y366" s="26"/>
      <c r="Z366" s="26">
        <f t="shared" si="58"/>
        <v>2079900</v>
      </c>
      <c r="AA366" s="30">
        <f t="shared" si="59"/>
        <v>0.74781512605042022</v>
      </c>
    </row>
    <row r="367" spans="1:27">
      <c r="A367" s="20" t="s">
        <v>5414</v>
      </c>
      <c r="B367" s="20" t="s">
        <v>2017</v>
      </c>
      <c r="C367" s="25">
        <v>1190000</v>
      </c>
      <c r="D367" s="22">
        <v>85</v>
      </c>
      <c r="E367" s="22">
        <v>49</v>
      </c>
      <c r="F367" s="22">
        <v>40</v>
      </c>
      <c r="G367" s="22">
        <v>16000</v>
      </c>
      <c r="H367" s="22" t="s">
        <v>5088</v>
      </c>
      <c r="I367" s="26">
        <f>+IF(H367='COSTOS VARIOS'!$C$1,'COSTOS VARIOS'!$C$2*'Precios ML'!V367,'COSTOS VARIOS'!$B$2*'Precios ML'!V367)</f>
        <v>415980</v>
      </c>
      <c r="J367" s="22">
        <v>0</v>
      </c>
      <c r="K367" s="27">
        <f t="shared" si="50"/>
        <v>10.4125</v>
      </c>
      <c r="L367" s="27">
        <f t="shared" si="51"/>
        <v>10.4125</v>
      </c>
      <c r="M367" s="26">
        <f>(INDEX(pesos!A:B,MATCH(L367,pesos!A:A,1),2))</f>
        <v>16200</v>
      </c>
      <c r="N367" s="26">
        <f>+R367*'COSTOS VARIOS'!$O$1</f>
        <v>226100</v>
      </c>
      <c r="O367" s="26">
        <f>+R367*'COSTOS VARIOS'!$O$2</f>
        <v>4879</v>
      </c>
      <c r="P367" s="26">
        <f>+R367*'COSTOS VARIOS'!$O$3</f>
        <v>17850</v>
      </c>
      <c r="Q367" s="26">
        <v>1</v>
      </c>
      <c r="R367" s="26">
        <f t="shared" si="52"/>
        <v>1190000</v>
      </c>
      <c r="S367" s="25">
        <f t="shared" si="53"/>
        <v>1871009</v>
      </c>
      <c r="T367" s="28">
        <f t="shared" si="54"/>
        <v>0.11164617594036153</v>
      </c>
      <c r="U367" s="29">
        <f t="shared" si="55"/>
        <v>2079900</v>
      </c>
      <c r="V367" s="26">
        <f>+INDEX('LISTA DE PRECIOS EKM '!A:K,MATCH('Precios ML'!B367,'LISTA DE PRECIOS EKM '!A:A,0),8)</f>
        <v>2079900</v>
      </c>
      <c r="W367" s="26">
        <f t="shared" si="56"/>
        <v>2079900</v>
      </c>
      <c r="X367" s="26">
        <f t="shared" si="57"/>
        <v>0</v>
      </c>
      <c r="Y367" s="26"/>
      <c r="Z367" s="26">
        <f t="shared" si="58"/>
        <v>2079900</v>
      </c>
      <c r="AA367" s="30">
        <f t="shared" si="59"/>
        <v>0.74781512605042022</v>
      </c>
    </row>
    <row r="368" spans="1:27">
      <c r="A368" s="20" t="s">
        <v>5414</v>
      </c>
      <c r="B368" s="20" t="s">
        <v>2017</v>
      </c>
      <c r="C368" s="25">
        <v>1190000</v>
      </c>
      <c r="D368" s="22">
        <v>85</v>
      </c>
      <c r="E368" s="22">
        <v>49</v>
      </c>
      <c r="F368" s="22">
        <v>40</v>
      </c>
      <c r="G368" s="22">
        <v>16000</v>
      </c>
      <c r="H368" s="22" t="s">
        <v>5088</v>
      </c>
      <c r="I368" s="26">
        <f>+IF(H368='COSTOS VARIOS'!$C$1,'COSTOS VARIOS'!$C$2*'Precios ML'!V368,'COSTOS VARIOS'!$B$2*'Precios ML'!V368)</f>
        <v>415980</v>
      </c>
      <c r="J368" s="22">
        <v>0</v>
      </c>
      <c r="K368" s="27">
        <f t="shared" si="50"/>
        <v>10.4125</v>
      </c>
      <c r="L368" s="27">
        <f t="shared" si="51"/>
        <v>10.4125</v>
      </c>
      <c r="M368" s="26">
        <f>(INDEX(pesos!A:B,MATCH(L368,pesos!A:A,1),2))</f>
        <v>16200</v>
      </c>
      <c r="N368" s="26">
        <f>+R368*'COSTOS VARIOS'!$O$1</f>
        <v>226100</v>
      </c>
      <c r="O368" s="26">
        <f>+R368*'COSTOS VARIOS'!$O$2</f>
        <v>4879</v>
      </c>
      <c r="P368" s="26">
        <f>+R368*'COSTOS VARIOS'!$O$3</f>
        <v>17850</v>
      </c>
      <c r="Q368" s="26">
        <v>1</v>
      </c>
      <c r="R368" s="26">
        <f t="shared" si="52"/>
        <v>1190000</v>
      </c>
      <c r="S368" s="25">
        <f t="shared" si="53"/>
        <v>1871009</v>
      </c>
      <c r="T368" s="28">
        <f t="shared" si="54"/>
        <v>0.11164617594036153</v>
      </c>
      <c r="U368" s="29">
        <f t="shared" si="55"/>
        <v>2079900</v>
      </c>
      <c r="V368" s="26">
        <f>+INDEX('LISTA DE PRECIOS EKM '!A:K,MATCH('Precios ML'!B368,'LISTA DE PRECIOS EKM '!A:A,0),8)</f>
        <v>2079900</v>
      </c>
      <c r="W368" s="26">
        <f t="shared" si="56"/>
        <v>2079900</v>
      </c>
      <c r="X368" s="26">
        <f t="shared" si="57"/>
        <v>0</v>
      </c>
      <c r="Y368" s="26"/>
      <c r="Z368" s="26">
        <f t="shared" si="58"/>
        <v>2079900</v>
      </c>
      <c r="AA368" s="30">
        <f t="shared" si="59"/>
        <v>0.74781512605042022</v>
      </c>
    </row>
    <row r="369" spans="1:27">
      <c r="A369" s="20" t="s">
        <v>5415</v>
      </c>
      <c r="B369" s="20" t="s">
        <v>5416</v>
      </c>
      <c r="C369" s="25">
        <v>1350000</v>
      </c>
      <c r="D369" s="22">
        <v>85</v>
      </c>
      <c r="E369" s="22">
        <v>49</v>
      </c>
      <c r="F369" s="22">
        <v>40</v>
      </c>
      <c r="G369" s="22">
        <v>16000</v>
      </c>
      <c r="H369" s="22" t="s">
        <v>5088</v>
      </c>
      <c r="I369" s="26">
        <f>+IF(H369='COSTOS VARIOS'!$C$1,'COSTOS VARIOS'!$C$2*'Precios ML'!V369,'COSTOS VARIOS'!$B$2*'Precios ML'!V369)</f>
        <v>581980</v>
      </c>
      <c r="J369" s="22">
        <v>0</v>
      </c>
      <c r="K369" s="27">
        <f t="shared" si="50"/>
        <v>10.4125</v>
      </c>
      <c r="L369" s="27">
        <f t="shared" si="51"/>
        <v>10.4125</v>
      </c>
      <c r="M369" s="26">
        <f>(INDEX(pesos!A:B,MATCH(L369,pesos!A:A,1),2))</f>
        <v>16200</v>
      </c>
      <c r="N369" s="26">
        <f>+R369*'COSTOS VARIOS'!$O$1</f>
        <v>256500</v>
      </c>
      <c r="O369" s="26">
        <f>+R369*'COSTOS VARIOS'!$O$2</f>
        <v>5535.0000000000009</v>
      </c>
      <c r="P369" s="26">
        <f>+R369*'COSTOS VARIOS'!$O$3</f>
        <v>20250</v>
      </c>
      <c r="Q369" s="26">
        <v>1</v>
      </c>
      <c r="R369" s="26">
        <f t="shared" si="52"/>
        <v>1350000</v>
      </c>
      <c r="S369" s="25">
        <f t="shared" si="53"/>
        <v>2230465</v>
      </c>
      <c r="T369" s="28">
        <f t="shared" si="54"/>
        <v>0.30461585364486776</v>
      </c>
      <c r="U369" s="29">
        <f t="shared" si="55"/>
        <v>2909900</v>
      </c>
      <c r="V369" s="26">
        <f>+INDEX('LISTA DE PRECIOS EKM '!A:K,MATCH('Precios ML'!B369,'LISTA DE PRECIOS EKM '!A:A,0),8)</f>
        <v>2909900</v>
      </c>
      <c r="W369" s="26">
        <f t="shared" si="56"/>
        <v>2909900</v>
      </c>
      <c r="X369" s="26">
        <f t="shared" si="57"/>
        <v>0</v>
      </c>
      <c r="Y369" s="26"/>
      <c r="Z369" s="26">
        <f t="shared" si="58"/>
        <v>2909900</v>
      </c>
      <c r="AA369" s="30">
        <f t="shared" si="59"/>
        <v>1.1554814814814813</v>
      </c>
    </row>
    <row r="370" spans="1:27">
      <c r="A370" s="20" t="s">
        <v>5415</v>
      </c>
      <c r="B370" s="20" t="s">
        <v>5416</v>
      </c>
      <c r="C370" s="25">
        <v>1350000</v>
      </c>
      <c r="D370" s="22">
        <v>85</v>
      </c>
      <c r="E370" s="22">
        <v>49</v>
      </c>
      <c r="F370" s="22">
        <v>40</v>
      </c>
      <c r="G370" s="22">
        <v>16000</v>
      </c>
      <c r="H370" s="22" t="s">
        <v>5088</v>
      </c>
      <c r="I370" s="26">
        <f>+IF(H370='COSTOS VARIOS'!$C$1,'COSTOS VARIOS'!$C$2*'Precios ML'!V370,'COSTOS VARIOS'!$B$2*'Precios ML'!V370)</f>
        <v>581980</v>
      </c>
      <c r="J370" s="22">
        <v>0</v>
      </c>
      <c r="K370" s="27">
        <f t="shared" si="50"/>
        <v>10.4125</v>
      </c>
      <c r="L370" s="27">
        <f t="shared" si="51"/>
        <v>10.4125</v>
      </c>
      <c r="M370" s="26">
        <f>(INDEX(pesos!A:B,MATCH(L370,pesos!A:A,1),2))</f>
        <v>16200</v>
      </c>
      <c r="N370" s="26">
        <f>+R370*'COSTOS VARIOS'!$O$1</f>
        <v>256500</v>
      </c>
      <c r="O370" s="26">
        <f>+R370*'COSTOS VARIOS'!$O$2</f>
        <v>5535.0000000000009</v>
      </c>
      <c r="P370" s="26">
        <f>+R370*'COSTOS VARIOS'!$O$3</f>
        <v>20250</v>
      </c>
      <c r="Q370" s="26">
        <v>1</v>
      </c>
      <c r="R370" s="26">
        <f t="shared" si="52"/>
        <v>1350000</v>
      </c>
      <c r="S370" s="25">
        <f t="shared" si="53"/>
        <v>2230465</v>
      </c>
      <c r="T370" s="28">
        <f t="shared" si="54"/>
        <v>0.30461585364486776</v>
      </c>
      <c r="U370" s="29">
        <f t="shared" si="55"/>
        <v>2909900</v>
      </c>
      <c r="V370" s="26">
        <f>+INDEX('LISTA DE PRECIOS EKM '!A:K,MATCH('Precios ML'!B370,'LISTA DE PRECIOS EKM '!A:A,0),8)</f>
        <v>2909900</v>
      </c>
      <c r="W370" s="26">
        <f t="shared" si="56"/>
        <v>2909900</v>
      </c>
      <c r="X370" s="26">
        <f t="shared" si="57"/>
        <v>0</v>
      </c>
      <c r="Y370" s="26"/>
      <c r="Z370" s="26">
        <f t="shared" si="58"/>
        <v>2909900</v>
      </c>
      <c r="AA370" s="30">
        <f t="shared" si="59"/>
        <v>1.1554814814814813</v>
      </c>
    </row>
    <row r="371" spans="1:27">
      <c r="A371" s="20" t="s">
        <v>5417</v>
      </c>
      <c r="B371" s="20" t="s">
        <v>5418</v>
      </c>
      <c r="C371" s="25">
        <v>1350000</v>
      </c>
      <c r="D371" s="22">
        <v>85</v>
      </c>
      <c r="E371" s="22">
        <v>49</v>
      </c>
      <c r="F371" s="22">
        <v>40</v>
      </c>
      <c r="G371" s="22">
        <v>16000</v>
      </c>
      <c r="H371" s="22" t="s">
        <v>5088</v>
      </c>
      <c r="I371" s="26">
        <f>+IF(H371='COSTOS VARIOS'!$C$1,'COSTOS VARIOS'!$C$2*'Precios ML'!V371,'COSTOS VARIOS'!$B$2*'Precios ML'!V371)</f>
        <v>581980</v>
      </c>
      <c r="J371" s="22">
        <v>0</v>
      </c>
      <c r="K371" s="27">
        <f t="shared" si="50"/>
        <v>10.4125</v>
      </c>
      <c r="L371" s="27">
        <f t="shared" si="51"/>
        <v>10.4125</v>
      </c>
      <c r="M371" s="26">
        <f>(INDEX(pesos!A:B,MATCH(L371,pesos!A:A,1),2))</f>
        <v>16200</v>
      </c>
      <c r="N371" s="26">
        <f>+R371*'COSTOS VARIOS'!$O$1</f>
        <v>256500</v>
      </c>
      <c r="O371" s="26">
        <f>+R371*'COSTOS VARIOS'!$O$2</f>
        <v>5535.0000000000009</v>
      </c>
      <c r="P371" s="26">
        <f>+R371*'COSTOS VARIOS'!$O$3</f>
        <v>20250</v>
      </c>
      <c r="Q371" s="26">
        <v>1</v>
      </c>
      <c r="R371" s="26">
        <f t="shared" si="52"/>
        <v>1350000</v>
      </c>
      <c r="S371" s="25">
        <f t="shared" si="53"/>
        <v>2230465</v>
      </c>
      <c r="T371" s="28">
        <f t="shared" si="54"/>
        <v>0.30461585364486776</v>
      </c>
      <c r="U371" s="29">
        <f t="shared" si="55"/>
        <v>2909900</v>
      </c>
      <c r="V371" s="26">
        <f>+INDEX('LISTA DE PRECIOS EKM '!A:K,MATCH('Precios ML'!B371,'LISTA DE PRECIOS EKM '!A:A,0),8)</f>
        <v>2909900</v>
      </c>
      <c r="W371" s="26">
        <f t="shared" si="56"/>
        <v>2909900</v>
      </c>
      <c r="X371" s="26">
        <f t="shared" si="57"/>
        <v>0</v>
      </c>
      <c r="Y371" s="26"/>
      <c r="Z371" s="26">
        <f t="shared" si="58"/>
        <v>2909900</v>
      </c>
      <c r="AA371" s="30">
        <f t="shared" si="59"/>
        <v>1.1554814814814813</v>
      </c>
    </row>
    <row r="372" spans="1:27">
      <c r="A372" s="20" t="s">
        <v>5417</v>
      </c>
      <c r="B372" s="20" t="s">
        <v>5418</v>
      </c>
      <c r="C372" s="25">
        <v>1350000</v>
      </c>
      <c r="D372" s="22">
        <v>85</v>
      </c>
      <c r="E372" s="22">
        <v>49</v>
      </c>
      <c r="F372" s="22">
        <v>40</v>
      </c>
      <c r="G372" s="22">
        <v>16000</v>
      </c>
      <c r="H372" s="22" t="s">
        <v>5088</v>
      </c>
      <c r="I372" s="26">
        <f>+IF(H372='COSTOS VARIOS'!$C$1,'COSTOS VARIOS'!$C$2*'Precios ML'!V372,'COSTOS VARIOS'!$B$2*'Precios ML'!V372)</f>
        <v>581980</v>
      </c>
      <c r="J372" s="22">
        <v>0</v>
      </c>
      <c r="K372" s="27">
        <f t="shared" si="50"/>
        <v>10.4125</v>
      </c>
      <c r="L372" s="27">
        <f t="shared" si="51"/>
        <v>10.4125</v>
      </c>
      <c r="M372" s="26">
        <f>(INDEX(pesos!A:B,MATCH(L372,pesos!A:A,1),2))</f>
        <v>16200</v>
      </c>
      <c r="N372" s="26">
        <f>+R372*'COSTOS VARIOS'!$O$1</f>
        <v>256500</v>
      </c>
      <c r="O372" s="26">
        <f>+R372*'COSTOS VARIOS'!$O$2</f>
        <v>5535.0000000000009</v>
      </c>
      <c r="P372" s="26">
        <f>+R372*'COSTOS VARIOS'!$O$3</f>
        <v>20250</v>
      </c>
      <c r="Q372" s="26">
        <v>1</v>
      </c>
      <c r="R372" s="26">
        <f t="shared" si="52"/>
        <v>1350000</v>
      </c>
      <c r="S372" s="25">
        <f t="shared" si="53"/>
        <v>2230465</v>
      </c>
      <c r="T372" s="28">
        <f t="shared" si="54"/>
        <v>0.30461585364486776</v>
      </c>
      <c r="U372" s="29">
        <f t="shared" si="55"/>
        <v>2909900</v>
      </c>
      <c r="V372" s="26">
        <f>+INDEX('LISTA DE PRECIOS EKM '!A:K,MATCH('Precios ML'!B372,'LISTA DE PRECIOS EKM '!A:A,0),8)</f>
        <v>2909900</v>
      </c>
      <c r="W372" s="26">
        <f t="shared" si="56"/>
        <v>2909900</v>
      </c>
      <c r="X372" s="26">
        <f t="shared" si="57"/>
        <v>0</v>
      </c>
      <c r="Y372" s="26"/>
      <c r="Z372" s="26">
        <f t="shared" si="58"/>
        <v>2909900</v>
      </c>
      <c r="AA372" s="30">
        <f t="shared" si="59"/>
        <v>1.1554814814814813</v>
      </c>
    </row>
    <row r="373" spans="1:27">
      <c r="A373" s="20" t="s">
        <v>5419</v>
      </c>
      <c r="B373" s="20" t="s">
        <v>5420</v>
      </c>
      <c r="C373" s="25">
        <v>1350000</v>
      </c>
      <c r="D373" s="22">
        <v>85</v>
      </c>
      <c r="E373" s="22">
        <v>49</v>
      </c>
      <c r="F373" s="22">
        <v>40</v>
      </c>
      <c r="G373" s="22">
        <v>16000</v>
      </c>
      <c r="H373" s="22" t="s">
        <v>5088</v>
      </c>
      <c r="I373" s="26">
        <f>+IF(H373='COSTOS VARIOS'!$C$1,'COSTOS VARIOS'!$C$2*'Precios ML'!V373,'COSTOS VARIOS'!$B$2*'Precios ML'!V373)</f>
        <v>581980</v>
      </c>
      <c r="J373" s="22">
        <v>0</v>
      </c>
      <c r="K373" s="27">
        <f t="shared" si="50"/>
        <v>10.4125</v>
      </c>
      <c r="L373" s="27">
        <f t="shared" si="51"/>
        <v>10.4125</v>
      </c>
      <c r="M373" s="26">
        <f>(INDEX(pesos!A:B,MATCH(L373,pesos!A:A,1),2))</f>
        <v>16200</v>
      </c>
      <c r="N373" s="26">
        <f>+R373*'COSTOS VARIOS'!$O$1</f>
        <v>256500</v>
      </c>
      <c r="O373" s="26">
        <f>+R373*'COSTOS VARIOS'!$O$2</f>
        <v>5535.0000000000009</v>
      </c>
      <c r="P373" s="26">
        <f>+R373*'COSTOS VARIOS'!$O$3</f>
        <v>20250</v>
      </c>
      <c r="Q373" s="26">
        <v>1</v>
      </c>
      <c r="R373" s="26">
        <f t="shared" si="52"/>
        <v>1350000</v>
      </c>
      <c r="S373" s="25">
        <f t="shared" si="53"/>
        <v>2230465</v>
      </c>
      <c r="T373" s="28">
        <f t="shared" si="54"/>
        <v>0.30461585364486776</v>
      </c>
      <c r="U373" s="29">
        <f t="shared" si="55"/>
        <v>2909900</v>
      </c>
      <c r="V373" s="26">
        <f>+INDEX('LISTA DE PRECIOS EKM '!A:K,MATCH('Precios ML'!B373,'LISTA DE PRECIOS EKM '!A:A,0),8)</f>
        <v>2909900</v>
      </c>
      <c r="W373" s="26">
        <f t="shared" si="56"/>
        <v>2909900</v>
      </c>
      <c r="X373" s="26">
        <f t="shared" si="57"/>
        <v>0</v>
      </c>
      <c r="Y373" s="26"/>
      <c r="Z373" s="26">
        <f t="shared" si="58"/>
        <v>2909900</v>
      </c>
      <c r="AA373" s="30">
        <f t="shared" si="59"/>
        <v>1.1554814814814813</v>
      </c>
    </row>
    <row r="374" spans="1:27">
      <c r="A374" s="20" t="s">
        <v>5419</v>
      </c>
      <c r="B374" s="20" t="s">
        <v>5420</v>
      </c>
      <c r="C374" s="25">
        <v>1350000</v>
      </c>
      <c r="D374" s="22">
        <v>85</v>
      </c>
      <c r="E374" s="22">
        <v>49</v>
      </c>
      <c r="F374" s="22">
        <v>40</v>
      </c>
      <c r="G374" s="22">
        <v>16000</v>
      </c>
      <c r="H374" s="22" t="s">
        <v>5088</v>
      </c>
      <c r="I374" s="26">
        <f>+IF(H374='COSTOS VARIOS'!$C$1,'COSTOS VARIOS'!$C$2*'Precios ML'!V374,'COSTOS VARIOS'!$B$2*'Precios ML'!V374)</f>
        <v>581980</v>
      </c>
      <c r="J374" s="22">
        <v>0</v>
      </c>
      <c r="K374" s="27">
        <f t="shared" si="50"/>
        <v>10.4125</v>
      </c>
      <c r="L374" s="27">
        <f t="shared" si="51"/>
        <v>10.4125</v>
      </c>
      <c r="M374" s="26">
        <f>(INDEX(pesos!A:B,MATCH(L374,pesos!A:A,1),2))</f>
        <v>16200</v>
      </c>
      <c r="N374" s="26">
        <f>+R374*'COSTOS VARIOS'!$O$1</f>
        <v>256500</v>
      </c>
      <c r="O374" s="26">
        <f>+R374*'COSTOS VARIOS'!$O$2</f>
        <v>5535.0000000000009</v>
      </c>
      <c r="P374" s="26">
        <f>+R374*'COSTOS VARIOS'!$O$3</f>
        <v>20250</v>
      </c>
      <c r="Q374" s="26">
        <v>1</v>
      </c>
      <c r="R374" s="26">
        <f t="shared" si="52"/>
        <v>1350000</v>
      </c>
      <c r="S374" s="25">
        <f t="shared" si="53"/>
        <v>2230465</v>
      </c>
      <c r="T374" s="28">
        <f t="shared" si="54"/>
        <v>0.30461585364486776</v>
      </c>
      <c r="U374" s="29">
        <f t="shared" si="55"/>
        <v>2909900</v>
      </c>
      <c r="V374" s="26">
        <f>+INDEX('LISTA DE PRECIOS EKM '!A:K,MATCH('Precios ML'!B374,'LISTA DE PRECIOS EKM '!A:A,0),8)</f>
        <v>2909900</v>
      </c>
      <c r="W374" s="26">
        <f t="shared" si="56"/>
        <v>2909900</v>
      </c>
      <c r="X374" s="26">
        <f t="shared" si="57"/>
        <v>0</v>
      </c>
      <c r="Y374" s="26"/>
      <c r="Z374" s="26">
        <f t="shared" si="58"/>
        <v>2909900</v>
      </c>
      <c r="AA374" s="30">
        <f t="shared" si="59"/>
        <v>1.1554814814814813</v>
      </c>
    </row>
    <row r="375" spans="1:27">
      <c r="A375" s="20" t="s">
        <v>5421</v>
      </c>
      <c r="B375" s="20" t="s">
        <v>2012</v>
      </c>
      <c r="C375" s="25">
        <v>963025.21008403366</v>
      </c>
      <c r="D375" s="22">
        <v>85</v>
      </c>
      <c r="E375" s="22">
        <v>49</v>
      </c>
      <c r="F375" s="22">
        <v>40</v>
      </c>
      <c r="G375" s="22">
        <v>16000</v>
      </c>
      <c r="H375" s="22" t="s">
        <v>5088</v>
      </c>
      <c r="I375" s="26">
        <f>+IF(H375='COSTOS VARIOS'!$C$1,'COSTOS VARIOS'!$C$2*'Precios ML'!V375,'COSTOS VARIOS'!$B$2*'Precios ML'!V375)</f>
        <v>415980</v>
      </c>
      <c r="J375" s="22">
        <v>0</v>
      </c>
      <c r="K375" s="27">
        <f t="shared" si="50"/>
        <v>10.4125</v>
      </c>
      <c r="L375" s="27">
        <f t="shared" si="51"/>
        <v>10.4125</v>
      </c>
      <c r="M375" s="26">
        <f>(INDEX(pesos!A:B,MATCH(L375,pesos!A:A,1),2))</f>
        <v>16200</v>
      </c>
      <c r="N375" s="26">
        <f>+R375*'COSTOS VARIOS'!$O$1</f>
        <v>182974.78991596639</v>
      </c>
      <c r="O375" s="26">
        <f>+R375*'COSTOS VARIOS'!$O$2</f>
        <v>3948.4033613445386</v>
      </c>
      <c r="P375" s="26">
        <f>+R375*'COSTOS VARIOS'!$O$3</f>
        <v>14445.378151260504</v>
      </c>
      <c r="Q375" s="26">
        <v>1</v>
      </c>
      <c r="R375" s="26">
        <f t="shared" si="52"/>
        <v>963025.21008403366</v>
      </c>
      <c r="S375" s="25">
        <f t="shared" si="53"/>
        <v>1596573.7815126053</v>
      </c>
      <c r="T375" s="28">
        <f t="shared" si="54"/>
        <v>0.30272714238704834</v>
      </c>
      <c r="U375" s="29">
        <f t="shared" si="55"/>
        <v>2079900</v>
      </c>
      <c r="V375" s="26">
        <f>+INDEX('LISTA DE PRECIOS EKM '!A:K,MATCH('Precios ML'!B375,'LISTA DE PRECIOS EKM '!A:A,0),8)</f>
        <v>2079900</v>
      </c>
      <c r="W375" s="26">
        <f t="shared" si="56"/>
        <v>2079900</v>
      </c>
      <c r="X375" s="26">
        <f t="shared" si="57"/>
        <v>0</v>
      </c>
      <c r="Y375" s="26"/>
      <c r="Z375" s="26">
        <f t="shared" si="58"/>
        <v>2079900</v>
      </c>
      <c r="AA375" s="30">
        <f t="shared" si="59"/>
        <v>1.1597565445026179</v>
      </c>
    </row>
    <row r="376" spans="1:27">
      <c r="A376" s="20" t="s">
        <v>5421</v>
      </c>
      <c r="B376" s="20" t="s">
        <v>2012</v>
      </c>
      <c r="C376" s="25">
        <v>963025.21008403366</v>
      </c>
      <c r="D376" s="22">
        <v>85</v>
      </c>
      <c r="E376" s="22">
        <v>49</v>
      </c>
      <c r="F376" s="22">
        <v>40</v>
      </c>
      <c r="G376" s="22">
        <v>16000</v>
      </c>
      <c r="H376" s="22" t="s">
        <v>5088</v>
      </c>
      <c r="I376" s="26">
        <f>+IF(H376='COSTOS VARIOS'!$C$1,'COSTOS VARIOS'!$C$2*'Precios ML'!V376,'COSTOS VARIOS'!$B$2*'Precios ML'!V376)</f>
        <v>415980</v>
      </c>
      <c r="J376" s="22">
        <v>0</v>
      </c>
      <c r="K376" s="27">
        <f t="shared" si="50"/>
        <v>10.4125</v>
      </c>
      <c r="L376" s="27">
        <f t="shared" si="51"/>
        <v>10.4125</v>
      </c>
      <c r="M376" s="26">
        <f>(INDEX(pesos!A:B,MATCH(L376,pesos!A:A,1),2))</f>
        <v>16200</v>
      </c>
      <c r="N376" s="26">
        <f>+R376*'COSTOS VARIOS'!$O$1</f>
        <v>182974.78991596639</v>
      </c>
      <c r="O376" s="26">
        <f>+R376*'COSTOS VARIOS'!$O$2</f>
        <v>3948.4033613445386</v>
      </c>
      <c r="P376" s="26">
        <f>+R376*'COSTOS VARIOS'!$O$3</f>
        <v>14445.378151260504</v>
      </c>
      <c r="Q376" s="26">
        <v>1</v>
      </c>
      <c r="R376" s="26">
        <f t="shared" si="52"/>
        <v>963025.21008403366</v>
      </c>
      <c r="S376" s="25">
        <f t="shared" si="53"/>
        <v>1596573.7815126053</v>
      </c>
      <c r="T376" s="28">
        <f t="shared" si="54"/>
        <v>0.30272714238704834</v>
      </c>
      <c r="U376" s="29">
        <f t="shared" si="55"/>
        <v>2079900</v>
      </c>
      <c r="V376" s="26">
        <f>+INDEX('LISTA DE PRECIOS EKM '!A:K,MATCH('Precios ML'!B376,'LISTA DE PRECIOS EKM '!A:A,0),8)</f>
        <v>2079900</v>
      </c>
      <c r="W376" s="26">
        <f t="shared" si="56"/>
        <v>2079900</v>
      </c>
      <c r="X376" s="26">
        <f t="shared" si="57"/>
        <v>0</v>
      </c>
      <c r="Y376" s="26"/>
      <c r="Z376" s="26">
        <f t="shared" si="58"/>
        <v>2079900</v>
      </c>
      <c r="AA376" s="30">
        <f t="shared" si="59"/>
        <v>1.1597565445026179</v>
      </c>
    </row>
    <row r="377" spans="1:27">
      <c r="A377" s="20" t="s">
        <v>5422</v>
      </c>
      <c r="B377" s="20" t="s">
        <v>2011</v>
      </c>
      <c r="C377" s="25">
        <v>963025.21008403366</v>
      </c>
      <c r="D377" s="22">
        <v>85</v>
      </c>
      <c r="E377" s="22">
        <v>49</v>
      </c>
      <c r="F377" s="22">
        <v>40</v>
      </c>
      <c r="G377" s="22">
        <v>16000</v>
      </c>
      <c r="H377" s="22" t="s">
        <v>5088</v>
      </c>
      <c r="I377" s="26">
        <f>+IF(H377='COSTOS VARIOS'!$C$1,'COSTOS VARIOS'!$C$2*'Precios ML'!V377,'COSTOS VARIOS'!$B$2*'Precios ML'!V377)</f>
        <v>415980</v>
      </c>
      <c r="J377" s="22">
        <v>0</v>
      </c>
      <c r="K377" s="27">
        <f t="shared" si="50"/>
        <v>10.4125</v>
      </c>
      <c r="L377" s="27">
        <f t="shared" si="51"/>
        <v>10.4125</v>
      </c>
      <c r="M377" s="26">
        <f>(INDEX(pesos!A:B,MATCH(L377,pesos!A:A,1),2))</f>
        <v>16200</v>
      </c>
      <c r="N377" s="26">
        <f>+R377*'COSTOS VARIOS'!$O$1</f>
        <v>182974.78991596639</v>
      </c>
      <c r="O377" s="26">
        <f>+R377*'COSTOS VARIOS'!$O$2</f>
        <v>3948.4033613445386</v>
      </c>
      <c r="P377" s="26">
        <f>+R377*'COSTOS VARIOS'!$O$3</f>
        <v>14445.378151260504</v>
      </c>
      <c r="Q377" s="26">
        <v>1</v>
      </c>
      <c r="R377" s="26">
        <f t="shared" si="52"/>
        <v>963025.21008403366</v>
      </c>
      <c r="S377" s="25">
        <f t="shared" si="53"/>
        <v>1596573.7815126053</v>
      </c>
      <c r="T377" s="28">
        <f t="shared" si="54"/>
        <v>0.30272714238704834</v>
      </c>
      <c r="U377" s="29">
        <f t="shared" si="55"/>
        <v>2079900</v>
      </c>
      <c r="V377" s="26">
        <f>+INDEX('LISTA DE PRECIOS EKM '!A:K,MATCH('Precios ML'!B377,'LISTA DE PRECIOS EKM '!A:A,0),8)</f>
        <v>2079900</v>
      </c>
      <c r="W377" s="26">
        <f t="shared" si="56"/>
        <v>2079900</v>
      </c>
      <c r="X377" s="26">
        <f t="shared" si="57"/>
        <v>0</v>
      </c>
      <c r="Y377" s="26"/>
      <c r="Z377" s="26">
        <f t="shared" si="58"/>
        <v>2079900</v>
      </c>
      <c r="AA377" s="30">
        <f t="shared" si="59"/>
        <v>1.1597565445026179</v>
      </c>
    </row>
    <row r="378" spans="1:27">
      <c r="A378" s="20" t="s">
        <v>5422</v>
      </c>
      <c r="B378" s="20" t="s">
        <v>2011</v>
      </c>
      <c r="C378" s="25">
        <v>963025.21008403366</v>
      </c>
      <c r="D378" s="22">
        <v>85</v>
      </c>
      <c r="E378" s="22">
        <v>49</v>
      </c>
      <c r="F378" s="22">
        <v>40</v>
      </c>
      <c r="G378" s="22">
        <v>16000</v>
      </c>
      <c r="H378" s="22" t="s">
        <v>5088</v>
      </c>
      <c r="I378" s="26">
        <f>+IF(H378='COSTOS VARIOS'!$C$1,'COSTOS VARIOS'!$C$2*'Precios ML'!V378,'COSTOS VARIOS'!$B$2*'Precios ML'!V378)</f>
        <v>415980</v>
      </c>
      <c r="J378" s="22">
        <v>0</v>
      </c>
      <c r="K378" s="27">
        <f t="shared" si="50"/>
        <v>10.4125</v>
      </c>
      <c r="L378" s="27">
        <f t="shared" si="51"/>
        <v>10.4125</v>
      </c>
      <c r="M378" s="26">
        <f>(INDEX(pesos!A:B,MATCH(L378,pesos!A:A,1),2))</f>
        <v>16200</v>
      </c>
      <c r="N378" s="26">
        <f>+R378*'COSTOS VARIOS'!$O$1</f>
        <v>182974.78991596639</v>
      </c>
      <c r="O378" s="26">
        <f>+R378*'COSTOS VARIOS'!$O$2</f>
        <v>3948.4033613445386</v>
      </c>
      <c r="P378" s="26">
        <f>+R378*'COSTOS VARIOS'!$O$3</f>
        <v>14445.378151260504</v>
      </c>
      <c r="Q378" s="26">
        <v>1</v>
      </c>
      <c r="R378" s="26">
        <f t="shared" si="52"/>
        <v>963025.21008403366</v>
      </c>
      <c r="S378" s="25">
        <f t="shared" si="53"/>
        <v>1596573.7815126053</v>
      </c>
      <c r="T378" s="28">
        <f t="shared" si="54"/>
        <v>0.30272714238704834</v>
      </c>
      <c r="U378" s="29">
        <f t="shared" si="55"/>
        <v>2079900</v>
      </c>
      <c r="V378" s="26">
        <f>+INDEX('LISTA DE PRECIOS EKM '!A:K,MATCH('Precios ML'!B378,'LISTA DE PRECIOS EKM '!A:A,0),8)</f>
        <v>2079900</v>
      </c>
      <c r="W378" s="26">
        <f t="shared" si="56"/>
        <v>2079900</v>
      </c>
      <c r="X378" s="26">
        <f t="shared" si="57"/>
        <v>0</v>
      </c>
      <c r="Y378" s="26"/>
      <c r="Z378" s="26">
        <f t="shared" si="58"/>
        <v>2079900</v>
      </c>
      <c r="AA378" s="30">
        <f t="shared" si="59"/>
        <v>1.1597565445026179</v>
      </c>
    </row>
    <row r="379" spans="1:27">
      <c r="A379" s="20" t="s">
        <v>5423</v>
      </c>
      <c r="B379" s="20" t="s">
        <v>2009</v>
      </c>
      <c r="C379" s="25">
        <v>963025.21008403366</v>
      </c>
      <c r="D379" s="22">
        <v>85</v>
      </c>
      <c r="E379" s="22">
        <v>49</v>
      </c>
      <c r="F379" s="22">
        <v>40</v>
      </c>
      <c r="G379" s="22">
        <v>16000</v>
      </c>
      <c r="H379" s="22" t="s">
        <v>5088</v>
      </c>
      <c r="I379" s="26">
        <f>+IF(H379='COSTOS VARIOS'!$C$1,'COSTOS VARIOS'!$C$2*'Precios ML'!V379,'COSTOS VARIOS'!$B$2*'Precios ML'!V379)</f>
        <v>415980</v>
      </c>
      <c r="J379" s="22">
        <v>0</v>
      </c>
      <c r="K379" s="27">
        <f t="shared" si="50"/>
        <v>10.4125</v>
      </c>
      <c r="L379" s="27">
        <f t="shared" si="51"/>
        <v>10.4125</v>
      </c>
      <c r="M379" s="26">
        <f>(INDEX(pesos!A:B,MATCH(L379,pesos!A:A,1),2))</f>
        <v>16200</v>
      </c>
      <c r="N379" s="26">
        <f>+R379*'COSTOS VARIOS'!$O$1</f>
        <v>182974.78991596639</v>
      </c>
      <c r="O379" s="26">
        <f>+R379*'COSTOS VARIOS'!$O$2</f>
        <v>3948.4033613445386</v>
      </c>
      <c r="P379" s="26">
        <f>+R379*'COSTOS VARIOS'!$O$3</f>
        <v>14445.378151260504</v>
      </c>
      <c r="Q379" s="26">
        <v>1</v>
      </c>
      <c r="R379" s="26">
        <f t="shared" si="52"/>
        <v>963025.21008403366</v>
      </c>
      <c r="S379" s="25">
        <f t="shared" si="53"/>
        <v>1596573.7815126053</v>
      </c>
      <c r="T379" s="28">
        <f t="shared" si="54"/>
        <v>0.30272714238704834</v>
      </c>
      <c r="U379" s="29">
        <f t="shared" si="55"/>
        <v>2079900</v>
      </c>
      <c r="V379" s="26">
        <f>+INDEX('LISTA DE PRECIOS EKM '!A:K,MATCH('Precios ML'!B379,'LISTA DE PRECIOS EKM '!A:A,0),8)</f>
        <v>2079900</v>
      </c>
      <c r="W379" s="26">
        <f t="shared" si="56"/>
        <v>2079900</v>
      </c>
      <c r="X379" s="26">
        <f t="shared" si="57"/>
        <v>0</v>
      </c>
      <c r="Y379" s="26"/>
      <c r="Z379" s="26">
        <f t="shared" si="58"/>
        <v>2079900</v>
      </c>
      <c r="AA379" s="30">
        <f t="shared" si="59"/>
        <v>1.1597565445026179</v>
      </c>
    </row>
    <row r="380" spans="1:27">
      <c r="A380" s="20" t="s">
        <v>5423</v>
      </c>
      <c r="B380" s="20" t="s">
        <v>2009</v>
      </c>
      <c r="C380" s="25">
        <v>963025.21008403366</v>
      </c>
      <c r="D380" s="22">
        <v>85</v>
      </c>
      <c r="E380" s="22">
        <v>49</v>
      </c>
      <c r="F380" s="22">
        <v>40</v>
      </c>
      <c r="G380" s="22">
        <v>16000</v>
      </c>
      <c r="H380" s="22" t="s">
        <v>5088</v>
      </c>
      <c r="I380" s="26">
        <f>+IF(H380='COSTOS VARIOS'!$C$1,'COSTOS VARIOS'!$C$2*'Precios ML'!V380,'COSTOS VARIOS'!$B$2*'Precios ML'!V380)</f>
        <v>415980</v>
      </c>
      <c r="J380" s="22">
        <v>0</v>
      </c>
      <c r="K380" s="27">
        <f t="shared" si="50"/>
        <v>10.4125</v>
      </c>
      <c r="L380" s="27">
        <f t="shared" si="51"/>
        <v>10.4125</v>
      </c>
      <c r="M380" s="26">
        <f>(INDEX(pesos!A:B,MATCH(L380,pesos!A:A,1),2))</f>
        <v>16200</v>
      </c>
      <c r="N380" s="26">
        <f>+R380*'COSTOS VARIOS'!$O$1</f>
        <v>182974.78991596639</v>
      </c>
      <c r="O380" s="26">
        <f>+R380*'COSTOS VARIOS'!$O$2</f>
        <v>3948.4033613445386</v>
      </c>
      <c r="P380" s="26">
        <f>+R380*'COSTOS VARIOS'!$O$3</f>
        <v>14445.378151260504</v>
      </c>
      <c r="Q380" s="26">
        <v>1</v>
      </c>
      <c r="R380" s="26">
        <f t="shared" si="52"/>
        <v>963025.21008403366</v>
      </c>
      <c r="S380" s="25">
        <f t="shared" si="53"/>
        <v>1596573.7815126053</v>
      </c>
      <c r="T380" s="28">
        <f t="shared" si="54"/>
        <v>0.30272714238704834</v>
      </c>
      <c r="U380" s="29">
        <f t="shared" si="55"/>
        <v>2079900</v>
      </c>
      <c r="V380" s="26">
        <f>+INDEX('LISTA DE PRECIOS EKM '!A:K,MATCH('Precios ML'!B380,'LISTA DE PRECIOS EKM '!A:A,0),8)</f>
        <v>2079900</v>
      </c>
      <c r="W380" s="26">
        <f t="shared" si="56"/>
        <v>2079900</v>
      </c>
      <c r="X380" s="26">
        <f t="shared" si="57"/>
        <v>0</v>
      </c>
      <c r="Y380" s="26"/>
      <c r="Z380" s="26">
        <f t="shared" si="58"/>
        <v>2079900</v>
      </c>
      <c r="AA380" s="30">
        <f t="shared" si="59"/>
        <v>1.1597565445026179</v>
      </c>
    </row>
    <row r="381" spans="1:27">
      <c r="A381" s="20" t="s">
        <v>5347</v>
      </c>
      <c r="B381" s="20" t="s">
        <v>2204</v>
      </c>
      <c r="C381" s="25">
        <v>720595</v>
      </c>
      <c r="D381" s="22">
        <v>85</v>
      </c>
      <c r="E381" s="22">
        <v>49</v>
      </c>
      <c r="F381" s="22">
        <v>40</v>
      </c>
      <c r="G381" s="22">
        <v>16000</v>
      </c>
      <c r="H381" s="22" t="s">
        <v>5088</v>
      </c>
      <c r="I381" s="26">
        <f>+IF(H381='COSTOS VARIOS'!$C$1,'COSTOS VARIOS'!$C$2*'Precios ML'!V381,'COSTOS VARIOS'!$B$2*'Precios ML'!V381)</f>
        <v>327980</v>
      </c>
      <c r="J381" s="22">
        <v>0</v>
      </c>
      <c r="K381" s="27">
        <f t="shared" si="50"/>
        <v>10.4125</v>
      </c>
      <c r="L381" s="27">
        <f t="shared" si="51"/>
        <v>10.4125</v>
      </c>
      <c r="M381" s="26">
        <f>(INDEX(pesos!A:B,MATCH(L381,pesos!A:A,1),2))</f>
        <v>16200</v>
      </c>
      <c r="N381" s="26">
        <f>+R381*'COSTOS VARIOS'!$O$1</f>
        <v>136913.04999999999</v>
      </c>
      <c r="O381" s="26">
        <f>+R381*'COSTOS VARIOS'!$O$2</f>
        <v>2954.4395000000004</v>
      </c>
      <c r="P381" s="26">
        <f>+R381*'COSTOS VARIOS'!$O$3</f>
        <v>10808.924999999999</v>
      </c>
      <c r="Q381" s="26">
        <v>1</v>
      </c>
      <c r="R381" s="26">
        <f t="shared" si="52"/>
        <v>720595</v>
      </c>
      <c r="S381" s="25">
        <f t="shared" si="53"/>
        <v>1215451.4145</v>
      </c>
      <c r="T381" s="28">
        <f t="shared" si="54"/>
        <v>0.34921065575838361</v>
      </c>
      <c r="U381" s="29">
        <f t="shared" si="55"/>
        <v>1639900</v>
      </c>
      <c r="V381" s="26">
        <f>+INDEX('LISTA DE PRECIOS EKM '!A:K,MATCH('Precios ML'!B381,'LISTA DE PRECIOS EKM '!A:A,0),8)</f>
        <v>1639900</v>
      </c>
      <c r="W381" s="26">
        <f t="shared" si="56"/>
        <v>1639900</v>
      </c>
      <c r="X381" s="26">
        <f t="shared" si="57"/>
        <v>0</v>
      </c>
      <c r="Y381" s="26"/>
      <c r="Z381" s="26">
        <f t="shared" si="58"/>
        <v>1639900</v>
      </c>
      <c r="AA381" s="30">
        <f t="shared" si="59"/>
        <v>1.2757582275758228</v>
      </c>
    </row>
    <row r="382" spans="1:27">
      <c r="A382" s="20" t="s">
        <v>5347</v>
      </c>
      <c r="B382" s="20" t="s">
        <v>2204</v>
      </c>
      <c r="C382" s="25">
        <v>720595</v>
      </c>
      <c r="D382" s="22">
        <v>85</v>
      </c>
      <c r="E382" s="22">
        <v>49</v>
      </c>
      <c r="F382" s="22">
        <v>40</v>
      </c>
      <c r="G382" s="22">
        <v>16000</v>
      </c>
      <c r="H382" s="22" t="s">
        <v>5088</v>
      </c>
      <c r="I382" s="26">
        <f>+IF(H382='COSTOS VARIOS'!$C$1,'COSTOS VARIOS'!$C$2*'Precios ML'!V382,'COSTOS VARIOS'!$B$2*'Precios ML'!V382)</f>
        <v>327980</v>
      </c>
      <c r="J382" s="22">
        <v>0</v>
      </c>
      <c r="K382" s="27">
        <f t="shared" si="50"/>
        <v>10.4125</v>
      </c>
      <c r="L382" s="27">
        <f t="shared" si="51"/>
        <v>10.4125</v>
      </c>
      <c r="M382" s="26">
        <f>(INDEX(pesos!A:B,MATCH(L382,pesos!A:A,1),2))</f>
        <v>16200</v>
      </c>
      <c r="N382" s="26">
        <f>+R382*'COSTOS VARIOS'!$O$1</f>
        <v>136913.04999999999</v>
      </c>
      <c r="O382" s="26">
        <f>+R382*'COSTOS VARIOS'!$O$2</f>
        <v>2954.4395000000004</v>
      </c>
      <c r="P382" s="26">
        <f>+R382*'COSTOS VARIOS'!$O$3</f>
        <v>10808.924999999999</v>
      </c>
      <c r="Q382" s="26">
        <v>1</v>
      </c>
      <c r="R382" s="26">
        <f t="shared" si="52"/>
        <v>720595</v>
      </c>
      <c r="S382" s="25">
        <f t="shared" si="53"/>
        <v>1215451.4145</v>
      </c>
      <c r="T382" s="28">
        <f t="shared" si="54"/>
        <v>0.34921065575838361</v>
      </c>
      <c r="U382" s="29">
        <f t="shared" si="55"/>
        <v>1639900</v>
      </c>
      <c r="V382" s="26">
        <f>+INDEX('LISTA DE PRECIOS EKM '!A:K,MATCH('Precios ML'!B382,'LISTA DE PRECIOS EKM '!A:A,0),8)</f>
        <v>1639900</v>
      </c>
      <c r="W382" s="26">
        <f t="shared" si="56"/>
        <v>1639900</v>
      </c>
      <c r="X382" s="26">
        <f t="shared" si="57"/>
        <v>0</v>
      </c>
      <c r="Y382" s="26"/>
      <c r="Z382" s="26">
        <f t="shared" si="58"/>
        <v>1639900</v>
      </c>
      <c r="AA382" s="30">
        <f t="shared" si="59"/>
        <v>1.2757582275758228</v>
      </c>
    </row>
    <row r="383" spans="1:27">
      <c r="A383" s="20" t="s">
        <v>5424</v>
      </c>
      <c r="B383" s="20" t="s">
        <v>2010</v>
      </c>
      <c r="C383" s="25">
        <v>963025.21008403366</v>
      </c>
      <c r="D383" s="22">
        <v>85</v>
      </c>
      <c r="E383" s="22">
        <v>49</v>
      </c>
      <c r="F383" s="22">
        <v>40</v>
      </c>
      <c r="G383" s="22">
        <v>16000</v>
      </c>
      <c r="H383" s="22" t="s">
        <v>5088</v>
      </c>
      <c r="I383" s="26">
        <f>+IF(H383='COSTOS VARIOS'!$C$1,'COSTOS VARIOS'!$C$2*'Precios ML'!V383,'COSTOS VARIOS'!$B$2*'Precios ML'!V383)</f>
        <v>415980</v>
      </c>
      <c r="J383" s="22">
        <v>0</v>
      </c>
      <c r="K383" s="27">
        <f t="shared" si="50"/>
        <v>10.4125</v>
      </c>
      <c r="L383" s="27">
        <f t="shared" si="51"/>
        <v>10.4125</v>
      </c>
      <c r="M383" s="26">
        <f>(INDEX(pesos!A:B,MATCH(L383,pesos!A:A,1),2))</f>
        <v>16200</v>
      </c>
      <c r="N383" s="26">
        <f>+R383*'COSTOS VARIOS'!$O$1</f>
        <v>182974.78991596639</v>
      </c>
      <c r="O383" s="26">
        <f>+R383*'COSTOS VARIOS'!$O$2</f>
        <v>3948.4033613445386</v>
      </c>
      <c r="P383" s="26">
        <f>+R383*'COSTOS VARIOS'!$O$3</f>
        <v>14445.378151260504</v>
      </c>
      <c r="Q383" s="26">
        <v>1</v>
      </c>
      <c r="R383" s="26">
        <f t="shared" si="52"/>
        <v>963025.21008403366</v>
      </c>
      <c r="S383" s="25">
        <f t="shared" si="53"/>
        <v>1596573.7815126053</v>
      </c>
      <c r="T383" s="28">
        <f t="shared" si="54"/>
        <v>0.30272714238704834</v>
      </c>
      <c r="U383" s="29">
        <f t="shared" si="55"/>
        <v>2079900</v>
      </c>
      <c r="V383" s="26">
        <f>+INDEX('LISTA DE PRECIOS EKM '!A:K,MATCH('Precios ML'!B383,'LISTA DE PRECIOS EKM '!A:A,0),8)</f>
        <v>2079900</v>
      </c>
      <c r="W383" s="26">
        <f t="shared" si="56"/>
        <v>2079900</v>
      </c>
      <c r="X383" s="26">
        <f t="shared" si="57"/>
        <v>0</v>
      </c>
      <c r="Y383" s="26"/>
      <c r="Z383" s="26">
        <f t="shared" si="58"/>
        <v>2079900</v>
      </c>
      <c r="AA383" s="30">
        <f t="shared" si="59"/>
        <v>1.1597565445026179</v>
      </c>
    </row>
    <row r="384" spans="1:27">
      <c r="A384" s="20" t="s">
        <v>5424</v>
      </c>
      <c r="B384" s="20" t="s">
        <v>2010</v>
      </c>
      <c r="C384" s="25">
        <v>963025.21008403366</v>
      </c>
      <c r="D384" s="22">
        <v>85</v>
      </c>
      <c r="E384" s="22">
        <v>49</v>
      </c>
      <c r="F384" s="22">
        <v>40</v>
      </c>
      <c r="G384" s="22">
        <v>16000</v>
      </c>
      <c r="H384" s="22" t="s">
        <v>5088</v>
      </c>
      <c r="I384" s="26">
        <f>+IF(H384='COSTOS VARIOS'!$C$1,'COSTOS VARIOS'!$C$2*'Precios ML'!V384,'COSTOS VARIOS'!$B$2*'Precios ML'!V384)</f>
        <v>415980</v>
      </c>
      <c r="J384" s="22">
        <v>0</v>
      </c>
      <c r="K384" s="27">
        <f t="shared" si="50"/>
        <v>10.4125</v>
      </c>
      <c r="L384" s="27">
        <f t="shared" si="51"/>
        <v>10.4125</v>
      </c>
      <c r="M384" s="26">
        <f>(INDEX(pesos!A:B,MATCH(L384,pesos!A:A,1),2))</f>
        <v>16200</v>
      </c>
      <c r="N384" s="26">
        <f>+R384*'COSTOS VARIOS'!$O$1</f>
        <v>182974.78991596639</v>
      </c>
      <c r="O384" s="26">
        <f>+R384*'COSTOS VARIOS'!$O$2</f>
        <v>3948.4033613445386</v>
      </c>
      <c r="P384" s="26">
        <f>+R384*'COSTOS VARIOS'!$O$3</f>
        <v>14445.378151260504</v>
      </c>
      <c r="Q384" s="26">
        <v>1</v>
      </c>
      <c r="R384" s="26">
        <f t="shared" si="52"/>
        <v>963025.21008403366</v>
      </c>
      <c r="S384" s="25">
        <f t="shared" si="53"/>
        <v>1596573.7815126053</v>
      </c>
      <c r="T384" s="28">
        <f t="shared" si="54"/>
        <v>0.30272714238704834</v>
      </c>
      <c r="U384" s="29">
        <f t="shared" si="55"/>
        <v>2079900</v>
      </c>
      <c r="V384" s="26">
        <f>+INDEX('LISTA DE PRECIOS EKM '!A:K,MATCH('Precios ML'!B384,'LISTA DE PRECIOS EKM '!A:A,0),8)</f>
        <v>2079900</v>
      </c>
      <c r="W384" s="26">
        <f t="shared" si="56"/>
        <v>2079900</v>
      </c>
      <c r="X384" s="26">
        <f t="shared" si="57"/>
        <v>0</v>
      </c>
      <c r="Y384" s="26"/>
      <c r="Z384" s="26">
        <f t="shared" si="58"/>
        <v>2079900</v>
      </c>
      <c r="AA384" s="30">
        <f t="shared" si="59"/>
        <v>1.1597565445026179</v>
      </c>
    </row>
    <row r="385" spans="1:27">
      <c r="A385" s="20" t="s">
        <v>5425</v>
      </c>
      <c r="B385" s="20" t="s">
        <v>2008</v>
      </c>
      <c r="C385" s="25">
        <v>963025.21008403366</v>
      </c>
      <c r="D385" s="22">
        <v>85</v>
      </c>
      <c r="E385" s="22">
        <v>49</v>
      </c>
      <c r="F385" s="22">
        <v>40</v>
      </c>
      <c r="G385" s="22">
        <v>16000</v>
      </c>
      <c r="H385" s="22" t="s">
        <v>5088</v>
      </c>
      <c r="I385" s="26">
        <f>+IF(H385='COSTOS VARIOS'!$C$1,'COSTOS VARIOS'!$C$2*'Precios ML'!V385,'COSTOS VARIOS'!$B$2*'Precios ML'!V385)</f>
        <v>415980</v>
      </c>
      <c r="J385" s="22">
        <v>0</v>
      </c>
      <c r="K385" s="27">
        <f t="shared" si="50"/>
        <v>10.4125</v>
      </c>
      <c r="L385" s="27">
        <f t="shared" si="51"/>
        <v>10.4125</v>
      </c>
      <c r="M385" s="26">
        <f>(INDEX(pesos!A:B,MATCH(L385,pesos!A:A,1),2))</f>
        <v>16200</v>
      </c>
      <c r="N385" s="26">
        <f>+R385*'COSTOS VARIOS'!$O$1</f>
        <v>182974.78991596639</v>
      </c>
      <c r="O385" s="26">
        <f>+R385*'COSTOS VARIOS'!$O$2</f>
        <v>3948.4033613445386</v>
      </c>
      <c r="P385" s="26">
        <f>+R385*'COSTOS VARIOS'!$O$3</f>
        <v>14445.378151260504</v>
      </c>
      <c r="Q385" s="26">
        <v>1</v>
      </c>
      <c r="R385" s="26">
        <f t="shared" si="52"/>
        <v>963025.21008403366</v>
      </c>
      <c r="S385" s="25">
        <f t="shared" si="53"/>
        <v>1596573.7815126053</v>
      </c>
      <c r="T385" s="28">
        <f t="shared" si="54"/>
        <v>0.30272714238704834</v>
      </c>
      <c r="U385" s="29">
        <f t="shared" si="55"/>
        <v>2079900</v>
      </c>
      <c r="V385" s="26">
        <f>+INDEX('LISTA DE PRECIOS EKM '!A:K,MATCH('Precios ML'!B385,'LISTA DE PRECIOS EKM '!A:A,0),8)</f>
        <v>2079900</v>
      </c>
      <c r="W385" s="26">
        <f t="shared" si="56"/>
        <v>2079900</v>
      </c>
      <c r="X385" s="26">
        <f t="shared" si="57"/>
        <v>0</v>
      </c>
      <c r="Y385" s="26"/>
      <c r="Z385" s="26">
        <f t="shared" si="58"/>
        <v>2079900</v>
      </c>
      <c r="AA385" s="30">
        <f t="shared" si="59"/>
        <v>1.1597565445026179</v>
      </c>
    </row>
    <row r="386" spans="1:27">
      <c r="A386" s="20" t="s">
        <v>5425</v>
      </c>
      <c r="B386" s="20" t="s">
        <v>2008</v>
      </c>
      <c r="C386" s="25">
        <v>963025.21008403366</v>
      </c>
      <c r="D386" s="22">
        <v>85</v>
      </c>
      <c r="E386" s="22">
        <v>49</v>
      </c>
      <c r="F386" s="22">
        <v>40</v>
      </c>
      <c r="G386" s="22">
        <v>16000</v>
      </c>
      <c r="H386" s="22" t="s">
        <v>5088</v>
      </c>
      <c r="I386" s="26">
        <f>+IF(H386='COSTOS VARIOS'!$C$1,'COSTOS VARIOS'!$C$2*'Precios ML'!V386,'COSTOS VARIOS'!$B$2*'Precios ML'!V386)</f>
        <v>415980</v>
      </c>
      <c r="J386" s="22">
        <v>0</v>
      </c>
      <c r="K386" s="27">
        <f t="shared" si="50"/>
        <v>10.4125</v>
      </c>
      <c r="L386" s="27">
        <f t="shared" si="51"/>
        <v>10.4125</v>
      </c>
      <c r="M386" s="26">
        <f>(INDEX(pesos!A:B,MATCH(L386,pesos!A:A,1),2))</f>
        <v>16200</v>
      </c>
      <c r="N386" s="26">
        <f>+R386*'COSTOS VARIOS'!$O$1</f>
        <v>182974.78991596639</v>
      </c>
      <c r="O386" s="26">
        <f>+R386*'COSTOS VARIOS'!$O$2</f>
        <v>3948.4033613445386</v>
      </c>
      <c r="P386" s="26">
        <f>+R386*'COSTOS VARIOS'!$O$3</f>
        <v>14445.378151260504</v>
      </c>
      <c r="Q386" s="26">
        <v>1</v>
      </c>
      <c r="R386" s="26">
        <f t="shared" si="52"/>
        <v>963025.21008403366</v>
      </c>
      <c r="S386" s="25">
        <f t="shared" si="53"/>
        <v>1596573.7815126053</v>
      </c>
      <c r="T386" s="28">
        <f t="shared" si="54"/>
        <v>0.30272714238704834</v>
      </c>
      <c r="U386" s="29">
        <f t="shared" si="55"/>
        <v>2079900</v>
      </c>
      <c r="V386" s="26">
        <f>+INDEX('LISTA DE PRECIOS EKM '!A:K,MATCH('Precios ML'!B386,'LISTA DE PRECIOS EKM '!A:A,0),8)</f>
        <v>2079900</v>
      </c>
      <c r="W386" s="26">
        <f t="shared" si="56"/>
        <v>2079900</v>
      </c>
      <c r="X386" s="26">
        <f t="shared" si="57"/>
        <v>0</v>
      </c>
      <c r="Y386" s="26"/>
      <c r="Z386" s="26">
        <f t="shared" si="58"/>
        <v>2079900</v>
      </c>
      <c r="AA386" s="30">
        <f t="shared" si="59"/>
        <v>1.1597565445026179</v>
      </c>
    </row>
    <row r="387" spans="1:27">
      <c r="A387" s="20" t="s">
        <v>5426</v>
      </c>
      <c r="B387" s="20" t="s">
        <v>2201</v>
      </c>
      <c r="C387" s="25">
        <v>720595</v>
      </c>
      <c r="D387" s="22">
        <v>85</v>
      </c>
      <c r="E387" s="22">
        <v>49</v>
      </c>
      <c r="F387" s="22">
        <v>40</v>
      </c>
      <c r="G387" s="22">
        <v>16000</v>
      </c>
      <c r="H387" s="22" t="s">
        <v>5088</v>
      </c>
      <c r="I387" s="26">
        <f>+IF(H387='COSTOS VARIOS'!$C$1,'COSTOS VARIOS'!$C$2*'Precios ML'!V387,'COSTOS VARIOS'!$B$2*'Precios ML'!V387)</f>
        <v>327980</v>
      </c>
      <c r="J387" s="22">
        <v>0</v>
      </c>
      <c r="K387" s="27">
        <f t="shared" si="50"/>
        <v>10.4125</v>
      </c>
      <c r="L387" s="27">
        <f t="shared" si="51"/>
        <v>10.4125</v>
      </c>
      <c r="M387" s="26">
        <f>(INDEX(pesos!A:B,MATCH(L387,pesos!A:A,1),2))</f>
        <v>16200</v>
      </c>
      <c r="N387" s="26">
        <f>+R387*'COSTOS VARIOS'!$O$1</f>
        <v>136913.04999999999</v>
      </c>
      <c r="O387" s="26">
        <f>+R387*'COSTOS VARIOS'!$O$2</f>
        <v>2954.4395000000004</v>
      </c>
      <c r="P387" s="26">
        <f>+R387*'COSTOS VARIOS'!$O$3</f>
        <v>10808.924999999999</v>
      </c>
      <c r="Q387" s="26">
        <v>1</v>
      </c>
      <c r="R387" s="26">
        <f t="shared" si="52"/>
        <v>720595</v>
      </c>
      <c r="S387" s="25">
        <f t="shared" si="53"/>
        <v>1215451.4145</v>
      </c>
      <c r="T387" s="28">
        <f t="shared" si="54"/>
        <v>0.34921065575838361</v>
      </c>
      <c r="U387" s="29">
        <f t="shared" si="55"/>
        <v>1639900</v>
      </c>
      <c r="V387" s="26">
        <f>+INDEX('LISTA DE PRECIOS EKM '!A:K,MATCH('Precios ML'!B387,'LISTA DE PRECIOS EKM '!A:A,0),8)</f>
        <v>1639900</v>
      </c>
      <c r="W387" s="26">
        <f t="shared" si="56"/>
        <v>1639900</v>
      </c>
      <c r="X387" s="26">
        <f t="shared" si="57"/>
        <v>0</v>
      </c>
      <c r="Y387" s="26"/>
      <c r="Z387" s="26">
        <f t="shared" si="58"/>
        <v>1639900</v>
      </c>
      <c r="AA387" s="30">
        <f t="shared" si="59"/>
        <v>1.2757582275758228</v>
      </c>
    </row>
    <row r="388" spans="1:27">
      <c r="A388" s="20" t="s">
        <v>5426</v>
      </c>
      <c r="B388" s="20" t="s">
        <v>2201</v>
      </c>
      <c r="C388" s="25">
        <v>720595</v>
      </c>
      <c r="D388" s="22">
        <v>85</v>
      </c>
      <c r="E388" s="22">
        <v>49</v>
      </c>
      <c r="F388" s="22">
        <v>40</v>
      </c>
      <c r="G388" s="22">
        <v>16000</v>
      </c>
      <c r="H388" s="22" t="s">
        <v>5088</v>
      </c>
      <c r="I388" s="26">
        <f>+IF(H388='COSTOS VARIOS'!$C$1,'COSTOS VARIOS'!$C$2*'Precios ML'!V388,'COSTOS VARIOS'!$B$2*'Precios ML'!V388)</f>
        <v>327980</v>
      </c>
      <c r="J388" s="22">
        <v>0</v>
      </c>
      <c r="K388" s="27">
        <f t="shared" ref="K388:K451" si="60">+(D388*E388*F388)/G388</f>
        <v>10.4125</v>
      </c>
      <c r="L388" s="27">
        <f t="shared" ref="L388:L451" si="61">+K388*Q388</f>
        <v>10.4125</v>
      </c>
      <c r="M388" s="26">
        <f>(INDEX(pesos!A:B,MATCH(L388,pesos!A:A,1),2))</f>
        <v>16200</v>
      </c>
      <c r="N388" s="26">
        <f>+R388*'COSTOS VARIOS'!$O$1</f>
        <v>136913.04999999999</v>
      </c>
      <c r="O388" s="26">
        <f>+R388*'COSTOS VARIOS'!$O$2</f>
        <v>2954.4395000000004</v>
      </c>
      <c r="P388" s="26">
        <f>+R388*'COSTOS VARIOS'!$O$3</f>
        <v>10808.924999999999</v>
      </c>
      <c r="Q388" s="26">
        <v>1</v>
      </c>
      <c r="R388" s="26">
        <f t="shared" ref="R388:R451" si="62">+C388*Q388</f>
        <v>720595</v>
      </c>
      <c r="S388" s="25">
        <f t="shared" ref="S388:S451" si="63">+R388+P388+O388+N388+M388+I388</f>
        <v>1215451.4145</v>
      </c>
      <c r="T388" s="28">
        <f t="shared" ref="T388:T451" si="64">+(V388/S388)-1</f>
        <v>0.34921065575838361</v>
      </c>
      <c r="U388" s="29">
        <f t="shared" ref="U388:U451" si="65">+S388*T388+S388</f>
        <v>1639900</v>
      </c>
      <c r="V388" s="26">
        <f>+INDEX('LISTA DE PRECIOS EKM '!A:K,MATCH('Precios ML'!B388,'LISTA DE PRECIOS EKM '!A:A,0),8)</f>
        <v>1639900</v>
      </c>
      <c r="W388" s="26">
        <f t="shared" ref="W388:W451" si="66">+V388*Q388</f>
        <v>1639900</v>
      </c>
      <c r="X388" s="26">
        <f t="shared" ref="X388:X451" si="67">+W388-U388</f>
        <v>0</v>
      </c>
      <c r="Y388" s="26"/>
      <c r="Z388" s="26">
        <f t="shared" ref="Z388:Z451" si="68">+W388-Y388</f>
        <v>1639900</v>
      </c>
      <c r="AA388" s="30">
        <f t="shared" ref="AA388:AA451" si="69">+(Z388/C388)-1</f>
        <v>1.2757582275758228</v>
      </c>
    </row>
    <row r="389" spans="1:27">
      <c r="A389" s="20" t="s">
        <v>5427</v>
      </c>
      <c r="B389" s="20" t="s">
        <v>2200</v>
      </c>
      <c r="C389" s="25">
        <v>720595</v>
      </c>
      <c r="D389" s="22">
        <v>85</v>
      </c>
      <c r="E389" s="22">
        <v>49</v>
      </c>
      <c r="F389" s="22">
        <v>40</v>
      </c>
      <c r="G389" s="22">
        <v>16000</v>
      </c>
      <c r="H389" s="22" t="s">
        <v>5088</v>
      </c>
      <c r="I389" s="26">
        <f>+IF(H389='COSTOS VARIOS'!$C$1,'COSTOS VARIOS'!$C$2*'Precios ML'!V389,'COSTOS VARIOS'!$B$2*'Precios ML'!V389)</f>
        <v>327980</v>
      </c>
      <c r="J389" s="22">
        <v>0</v>
      </c>
      <c r="K389" s="27">
        <f t="shared" si="60"/>
        <v>10.4125</v>
      </c>
      <c r="L389" s="27">
        <f t="shared" si="61"/>
        <v>10.4125</v>
      </c>
      <c r="M389" s="26">
        <f>(INDEX(pesos!A:B,MATCH(L389,pesos!A:A,1),2))</f>
        <v>16200</v>
      </c>
      <c r="N389" s="26">
        <f>+R389*'COSTOS VARIOS'!$O$1</f>
        <v>136913.04999999999</v>
      </c>
      <c r="O389" s="26">
        <f>+R389*'COSTOS VARIOS'!$O$2</f>
        <v>2954.4395000000004</v>
      </c>
      <c r="P389" s="26">
        <f>+R389*'COSTOS VARIOS'!$O$3</f>
        <v>10808.924999999999</v>
      </c>
      <c r="Q389" s="26">
        <v>1</v>
      </c>
      <c r="R389" s="26">
        <f t="shared" si="62"/>
        <v>720595</v>
      </c>
      <c r="S389" s="25">
        <f t="shared" si="63"/>
        <v>1215451.4145</v>
      </c>
      <c r="T389" s="28">
        <f t="shared" si="64"/>
        <v>0.34921065575838361</v>
      </c>
      <c r="U389" s="29">
        <f t="shared" si="65"/>
        <v>1639900</v>
      </c>
      <c r="V389" s="26">
        <f>+INDEX('LISTA DE PRECIOS EKM '!A:K,MATCH('Precios ML'!B389,'LISTA DE PRECIOS EKM '!A:A,0),8)</f>
        <v>1639900</v>
      </c>
      <c r="W389" s="26">
        <f t="shared" si="66"/>
        <v>1639900</v>
      </c>
      <c r="X389" s="26">
        <f t="shared" si="67"/>
        <v>0</v>
      </c>
      <c r="Y389" s="26"/>
      <c r="Z389" s="26">
        <f t="shared" si="68"/>
        <v>1639900</v>
      </c>
      <c r="AA389" s="30">
        <f t="shared" si="69"/>
        <v>1.2757582275758228</v>
      </c>
    </row>
    <row r="390" spans="1:27">
      <c r="A390" s="20" t="s">
        <v>5427</v>
      </c>
      <c r="B390" s="20" t="s">
        <v>2200</v>
      </c>
      <c r="C390" s="25">
        <v>720595</v>
      </c>
      <c r="D390" s="22">
        <v>85</v>
      </c>
      <c r="E390" s="22">
        <v>49</v>
      </c>
      <c r="F390" s="22">
        <v>40</v>
      </c>
      <c r="G390" s="22">
        <v>16000</v>
      </c>
      <c r="H390" s="22" t="s">
        <v>5088</v>
      </c>
      <c r="I390" s="26">
        <f>+IF(H390='COSTOS VARIOS'!$C$1,'COSTOS VARIOS'!$C$2*'Precios ML'!V390,'COSTOS VARIOS'!$B$2*'Precios ML'!V390)</f>
        <v>327980</v>
      </c>
      <c r="J390" s="22">
        <v>0</v>
      </c>
      <c r="K390" s="27">
        <f t="shared" si="60"/>
        <v>10.4125</v>
      </c>
      <c r="L390" s="27">
        <f t="shared" si="61"/>
        <v>10.4125</v>
      </c>
      <c r="M390" s="26">
        <f>(INDEX(pesos!A:B,MATCH(L390,pesos!A:A,1),2))</f>
        <v>16200</v>
      </c>
      <c r="N390" s="26">
        <f>+R390*'COSTOS VARIOS'!$O$1</f>
        <v>136913.04999999999</v>
      </c>
      <c r="O390" s="26">
        <f>+R390*'COSTOS VARIOS'!$O$2</f>
        <v>2954.4395000000004</v>
      </c>
      <c r="P390" s="26">
        <f>+R390*'COSTOS VARIOS'!$O$3</f>
        <v>10808.924999999999</v>
      </c>
      <c r="Q390" s="26">
        <v>1</v>
      </c>
      <c r="R390" s="26">
        <f t="shared" si="62"/>
        <v>720595</v>
      </c>
      <c r="S390" s="25">
        <f t="shared" si="63"/>
        <v>1215451.4145</v>
      </c>
      <c r="T390" s="28">
        <f t="shared" si="64"/>
        <v>0.34921065575838361</v>
      </c>
      <c r="U390" s="29">
        <f t="shared" si="65"/>
        <v>1639900</v>
      </c>
      <c r="V390" s="26">
        <f>+INDEX('LISTA DE PRECIOS EKM '!A:K,MATCH('Precios ML'!B390,'LISTA DE PRECIOS EKM '!A:A,0),8)</f>
        <v>1639900</v>
      </c>
      <c r="W390" s="26">
        <f t="shared" si="66"/>
        <v>1639900</v>
      </c>
      <c r="X390" s="26">
        <f t="shared" si="67"/>
        <v>0</v>
      </c>
      <c r="Y390" s="26"/>
      <c r="Z390" s="26">
        <f t="shared" si="68"/>
        <v>1639900</v>
      </c>
      <c r="AA390" s="30">
        <f t="shared" si="69"/>
        <v>1.2757582275758228</v>
      </c>
    </row>
    <row r="391" spans="1:27">
      <c r="A391" s="20" t="s">
        <v>5428</v>
      </c>
      <c r="B391" s="20" t="s">
        <v>2203</v>
      </c>
      <c r="C391" s="25">
        <v>720595</v>
      </c>
      <c r="D391" s="22">
        <v>85</v>
      </c>
      <c r="E391" s="22">
        <v>49</v>
      </c>
      <c r="F391" s="22">
        <v>40</v>
      </c>
      <c r="G391" s="22">
        <v>16000</v>
      </c>
      <c r="H391" s="22" t="s">
        <v>5088</v>
      </c>
      <c r="I391" s="26">
        <f>+IF(H391='COSTOS VARIOS'!$C$1,'COSTOS VARIOS'!$C$2*'Precios ML'!V391,'COSTOS VARIOS'!$B$2*'Precios ML'!V391)</f>
        <v>327980</v>
      </c>
      <c r="J391" s="22">
        <v>0</v>
      </c>
      <c r="K391" s="27">
        <f t="shared" si="60"/>
        <v>10.4125</v>
      </c>
      <c r="L391" s="27">
        <f t="shared" si="61"/>
        <v>10.4125</v>
      </c>
      <c r="M391" s="26">
        <f>(INDEX(pesos!A:B,MATCH(L391,pesos!A:A,1),2))</f>
        <v>16200</v>
      </c>
      <c r="N391" s="26">
        <f>+R391*'COSTOS VARIOS'!$O$1</f>
        <v>136913.04999999999</v>
      </c>
      <c r="O391" s="26">
        <f>+R391*'COSTOS VARIOS'!$O$2</f>
        <v>2954.4395000000004</v>
      </c>
      <c r="P391" s="26">
        <f>+R391*'COSTOS VARIOS'!$O$3</f>
        <v>10808.924999999999</v>
      </c>
      <c r="Q391" s="26">
        <v>1</v>
      </c>
      <c r="R391" s="26">
        <f t="shared" si="62"/>
        <v>720595</v>
      </c>
      <c r="S391" s="25">
        <f t="shared" si="63"/>
        <v>1215451.4145</v>
      </c>
      <c r="T391" s="28">
        <f t="shared" si="64"/>
        <v>0.34921065575838361</v>
      </c>
      <c r="U391" s="29">
        <f t="shared" si="65"/>
        <v>1639900</v>
      </c>
      <c r="V391" s="26">
        <f>+INDEX('LISTA DE PRECIOS EKM '!A:K,MATCH('Precios ML'!B391,'LISTA DE PRECIOS EKM '!A:A,0),8)</f>
        <v>1639900</v>
      </c>
      <c r="W391" s="26">
        <f t="shared" si="66"/>
        <v>1639900</v>
      </c>
      <c r="X391" s="26">
        <f t="shared" si="67"/>
        <v>0</v>
      </c>
      <c r="Y391" s="26"/>
      <c r="Z391" s="26">
        <f t="shared" si="68"/>
        <v>1639900</v>
      </c>
      <c r="AA391" s="30">
        <f t="shared" si="69"/>
        <v>1.2757582275758228</v>
      </c>
    </row>
    <row r="392" spans="1:27">
      <c r="A392" s="20" t="s">
        <v>5428</v>
      </c>
      <c r="B392" s="20" t="s">
        <v>2203</v>
      </c>
      <c r="C392" s="25">
        <v>720595</v>
      </c>
      <c r="D392" s="22">
        <v>85</v>
      </c>
      <c r="E392" s="22">
        <v>49</v>
      </c>
      <c r="F392" s="22">
        <v>40</v>
      </c>
      <c r="G392" s="22">
        <v>16000</v>
      </c>
      <c r="H392" s="22" t="s">
        <v>5088</v>
      </c>
      <c r="I392" s="26">
        <f>+IF(H392='COSTOS VARIOS'!$C$1,'COSTOS VARIOS'!$C$2*'Precios ML'!V392,'COSTOS VARIOS'!$B$2*'Precios ML'!V392)</f>
        <v>327980</v>
      </c>
      <c r="J392" s="22">
        <v>0</v>
      </c>
      <c r="K392" s="27">
        <f t="shared" si="60"/>
        <v>10.4125</v>
      </c>
      <c r="L392" s="27">
        <f t="shared" si="61"/>
        <v>10.4125</v>
      </c>
      <c r="M392" s="26">
        <f>(INDEX(pesos!A:B,MATCH(L392,pesos!A:A,1),2))</f>
        <v>16200</v>
      </c>
      <c r="N392" s="26">
        <f>+R392*'COSTOS VARIOS'!$O$1</f>
        <v>136913.04999999999</v>
      </c>
      <c r="O392" s="26">
        <f>+R392*'COSTOS VARIOS'!$O$2</f>
        <v>2954.4395000000004</v>
      </c>
      <c r="P392" s="26">
        <f>+R392*'COSTOS VARIOS'!$O$3</f>
        <v>10808.924999999999</v>
      </c>
      <c r="Q392" s="26">
        <v>1</v>
      </c>
      <c r="R392" s="26">
        <f t="shared" si="62"/>
        <v>720595</v>
      </c>
      <c r="S392" s="25">
        <f t="shared" si="63"/>
        <v>1215451.4145</v>
      </c>
      <c r="T392" s="28">
        <f t="shared" si="64"/>
        <v>0.34921065575838361</v>
      </c>
      <c r="U392" s="29">
        <f t="shared" si="65"/>
        <v>1639900</v>
      </c>
      <c r="V392" s="26">
        <f>+INDEX('LISTA DE PRECIOS EKM '!A:K,MATCH('Precios ML'!B392,'LISTA DE PRECIOS EKM '!A:A,0),8)</f>
        <v>1639900</v>
      </c>
      <c r="W392" s="26">
        <f t="shared" si="66"/>
        <v>1639900</v>
      </c>
      <c r="X392" s="26">
        <f t="shared" si="67"/>
        <v>0</v>
      </c>
      <c r="Y392" s="26"/>
      <c r="Z392" s="26">
        <f t="shared" si="68"/>
        <v>1639900</v>
      </c>
      <c r="AA392" s="30">
        <f t="shared" si="69"/>
        <v>1.2757582275758228</v>
      </c>
    </row>
    <row r="393" spans="1:27">
      <c r="A393" s="20" t="s">
        <v>5429</v>
      </c>
      <c r="B393" s="20" t="s">
        <v>2202</v>
      </c>
      <c r="C393" s="25">
        <v>720595</v>
      </c>
      <c r="D393" s="22">
        <v>85</v>
      </c>
      <c r="E393" s="22">
        <v>49</v>
      </c>
      <c r="F393" s="22">
        <v>40</v>
      </c>
      <c r="G393" s="22">
        <v>16000</v>
      </c>
      <c r="H393" s="22" t="s">
        <v>5088</v>
      </c>
      <c r="I393" s="26">
        <f>+IF(H393='COSTOS VARIOS'!$C$1,'COSTOS VARIOS'!$C$2*'Precios ML'!V393,'COSTOS VARIOS'!$B$2*'Precios ML'!V393)</f>
        <v>321980</v>
      </c>
      <c r="J393" s="22">
        <v>0</v>
      </c>
      <c r="K393" s="27">
        <f t="shared" si="60"/>
        <v>10.4125</v>
      </c>
      <c r="L393" s="27">
        <f t="shared" si="61"/>
        <v>10.4125</v>
      </c>
      <c r="M393" s="26">
        <f>(INDEX(pesos!A:B,MATCH(L393,pesos!A:A,1),2))</f>
        <v>16200</v>
      </c>
      <c r="N393" s="26">
        <f>+R393*'COSTOS VARIOS'!$O$1</f>
        <v>136913.04999999999</v>
      </c>
      <c r="O393" s="26">
        <f>+R393*'COSTOS VARIOS'!$O$2</f>
        <v>2954.4395000000004</v>
      </c>
      <c r="P393" s="26">
        <f>+R393*'COSTOS VARIOS'!$O$3</f>
        <v>10808.924999999999</v>
      </c>
      <c r="Q393" s="26">
        <v>1</v>
      </c>
      <c r="R393" s="26">
        <f t="shared" si="62"/>
        <v>720595</v>
      </c>
      <c r="S393" s="25">
        <f t="shared" si="63"/>
        <v>1209451.4145</v>
      </c>
      <c r="T393" s="28">
        <f t="shared" si="64"/>
        <v>0.33109935686465741</v>
      </c>
      <c r="U393" s="29">
        <f t="shared" si="65"/>
        <v>1609900</v>
      </c>
      <c r="V393" s="26">
        <f>+INDEX('LISTA DE PRECIOS EKM '!A:K,MATCH('Precios ML'!B393,'LISTA DE PRECIOS EKM '!A:A,0),8)</f>
        <v>1609900</v>
      </c>
      <c r="W393" s="26">
        <f t="shared" si="66"/>
        <v>1609900</v>
      </c>
      <c r="X393" s="26">
        <f t="shared" si="67"/>
        <v>0</v>
      </c>
      <c r="Y393" s="26"/>
      <c r="Z393" s="26">
        <f t="shared" si="68"/>
        <v>1609900</v>
      </c>
      <c r="AA393" s="30">
        <f t="shared" si="69"/>
        <v>1.2341259653480803</v>
      </c>
    </row>
    <row r="394" spans="1:27">
      <c r="A394" s="20" t="s">
        <v>5429</v>
      </c>
      <c r="B394" s="20" t="s">
        <v>2202</v>
      </c>
      <c r="C394" s="25">
        <v>720595</v>
      </c>
      <c r="D394" s="22">
        <v>85</v>
      </c>
      <c r="E394" s="22">
        <v>49</v>
      </c>
      <c r="F394" s="22">
        <v>40</v>
      </c>
      <c r="G394" s="22">
        <v>16000</v>
      </c>
      <c r="H394" s="22" t="s">
        <v>5088</v>
      </c>
      <c r="I394" s="26">
        <f>+IF(H394='COSTOS VARIOS'!$C$1,'COSTOS VARIOS'!$C$2*'Precios ML'!V394,'COSTOS VARIOS'!$B$2*'Precios ML'!V394)</f>
        <v>321980</v>
      </c>
      <c r="J394" s="22">
        <v>0</v>
      </c>
      <c r="K394" s="27">
        <f t="shared" si="60"/>
        <v>10.4125</v>
      </c>
      <c r="L394" s="27">
        <f t="shared" si="61"/>
        <v>10.4125</v>
      </c>
      <c r="M394" s="26">
        <f>(INDEX(pesos!A:B,MATCH(L394,pesos!A:A,1),2))</f>
        <v>16200</v>
      </c>
      <c r="N394" s="26">
        <f>+R394*'COSTOS VARIOS'!$O$1</f>
        <v>136913.04999999999</v>
      </c>
      <c r="O394" s="26">
        <f>+R394*'COSTOS VARIOS'!$O$2</f>
        <v>2954.4395000000004</v>
      </c>
      <c r="P394" s="26">
        <f>+R394*'COSTOS VARIOS'!$O$3</f>
        <v>10808.924999999999</v>
      </c>
      <c r="Q394" s="26">
        <v>1</v>
      </c>
      <c r="R394" s="26">
        <f t="shared" si="62"/>
        <v>720595</v>
      </c>
      <c r="S394" s="25">
        <f t="shared" si="63"/>
        <v>1209451.4145</v>
      </c>
      <c r="T394" s="28">
        <f t="shared" si="64"/>
        <v>0.33109935686465741</v>
      </c>
      <c r="U394" s="29">
        <f t="shared" si="65"/>
        <v>1609900</v>
      </c>
      <c r="V394" s="26">
        <f>+INDEX('LISTA DE PRECIOS EKM '!A:K,MATCH('Precios ML'!B394,'LISTA DE PRECIOS EKM '!A:A,0),8)</f>
        <v>1609900</v>
      </c>
      <c r="W394" s="26">
        <f t="shared" si="66"/>
        <v>1609900</v>
      </c>
      <c r="X394" s="26">
        <f t="shared" si="67"/>
        <v>0</v>
      </c>
      <c r="Y394" s="26"/>
      <c r="Z394" s="26">
        <f t="shared" si="68"/>
        <v>1609900</v>
      </c>
      <c r="AA394" s="30">
        <f t="shared" si="69"/>
        <v>1.2341259653480803</v>
      </c>
    </row>
    <row r="395" spans="1:27">
      <c r="A395" s="20" t="s">
        <v>5430</v>
      </c>
      <c r="B395" s="20" t="s">
        <v>5431</v>
      </c>
      <c r="C395" s="25">
        <v>1140000</v>
      </c>
      <c r="D395" s="22">
        <v>85</v>
      </c>
      <c r="E395" s="22">
        <v>49</v>
      </c>
      <c r="F395" s="22">
        <v>40</v>
      </c>
      <c r="G395" s="22">
        <v>16000</v>
      </c>
      <c r="H395" s="22" t="s">
        <v>5088</v>
      </c>
      <c r="I395" s="26">
        <f>+IF(H395='COSTOS VARIOS'!$C$1,'COSTOS VARIOS'!$C$2*'Precios ML'!V395,'COSTOS VARIOS'!$B$2*'Precios ML'!V395)</f>
        <v>425980</v>
      </c>
      <c r="J395" s="22">
        <v>0</v>
      </c>
      <c r="K395" s="27">
        <f t="shared" si="60"/>
        <v>10.4125</v>
      </c>
      <c r="L395" s="27">
        <f t="shared" si="61"/>
        <v>10.4125</v>
      </c>
      <c r="M395" s="26">
        <f>(INDEX(pesos!A:B,MATCH(L395,pesos!A:A,1),2))</f>
        <v>16200</v>
      </c>
      <c r="N395" s="26">
        <f>+R395*'COSTOS VARIOS'!$O$1</f>
        <v>216600</v>
      </c>
      <c r="O395" s="26">
        <f>+R395*'COSTOS VARIOS'!$O$2</f>
        <v>4674</v>
      </c>
      <c r="P395" s="26">
        <f>+R395*'COSTOS VARIOS'!$O$3</f>
        <v>17100</v>
      </c>
      <c r="Q395" s="26">
        <v>1</v>
      </c>
      <c r="R395" s="26">
        <f t="shared" si="62"/>
        <v>1140000</v>
      </c>
      <c r="S395" s="25">
        <f t="shared" si="63"/>
        <v>1820554</v>
      </c>
      <c r="T395" s="28">
        <f t="shared" si="64"/>
        <v>0.16991860719319507</v>
      </c>
      <c r="U395" s="29">
        <f t="shared" si="65"/>
        <v>2129900</v>
      </c>
      <c r="V395" s="26">
        <f>+INDEX('LISTA DE PRECIOS EKM '!A:K,MATCH('Precios ML'!B395,'LISTA DE PRECIOS EKM '!A:A,0),8)</f>
        <v>2129900</v>
      </c>
      <c r="W395" s="26">
        <f t="shared" si="66"/>
        <v>2129900</v>
      </c>
      <c r="X395" s="26">
        <f t="shared" si="67"/>
        <v>0</v>
      </c>
      <c r="Y395" s="26"/>
      <c r="Z395" s="26">
        <f t="shared" si="68"/>
        <v>2129900</v>
      </c>
      <c r="AA395" s="30">
        <f t="shared" si="69"/>
        <v>0.8683333333333334</v>
      </c>
    </row>
    <row r="396" spans="1:27">
      <c r="A396" s="20" t="s">
        <v>5430</v>
      </c>
      <c r="B396" s="20" t="s">
        <v>5431</v>
      </c>
      <c r="C396" s="25">
        <v>1140000</v>
      </c>
      <c r="D396" s="22">
        <v>85</v>
      </c>
      <c r="E396" s="22">
        <v>49</v>
      </c>
      <c r="F396" s="22">
        <v>40</v>
      </c>
      <c r="G396" s="22">
        <v>16000</v>
      </c>
      <c r="H396" s="22" t="s">
        <v>5088</v>
      </c>
      <c r="I396" s="26">
        <f>+IF(H396='COSTOS VARIOS'!$C$1,'COSTOS VARIOS'!$C$2*'Precios ML'!V396,'COSTOS VARIOS'!$B$2*'Precios ML'!V396)</f>
        <v>425980</v>
      </c>
      <c r="J396" s="22">
        <v>0</v>
      </c>
      <c r="K396" s="27">
        <f t="shared" si="60"/>
        <v>10.4125</v>
      </c>
      <c r="L396" s="27">
        <f t="shared" si="61"/>
        <v>10.4125</v>
      </c>
      <c r="M396" s="26">
        <f>(INDEX(pesos!A:B,MATCH(L396,pesos!A:A,1),2))</f>
        <v>16200</v>
      </c>
      <c r="N396" s="26">
        <f>+R396*'COSTOS VARIOS'!$O$1</f>
        <v>216600</v>
      </c>
      <c r="O396" s="26">
        <f>+R396*'COSTOS VARIOS'!$O$2</f>
        <v>4674</v>
      </c>
      <c r="P396" s="26">
        <f>+R396*'COSTOS VARIOS'!$O$3</f>
        <v>17100</v>
      </c>
      <c r="Q396" s="26">
        <v>1</v>
      </c>
      <c r="R396" s="26">
        <f t="shared" si="62"/>
        <v>1140000</v>
      </c>
      <c r="S396" s="25">
        <f t="shared" si="63"/>
        <v>1820554</v>
      </c>
      <c r="T396" s="28">
        <f t="shared" si="64"/>
        <v>0.16991860719319507</v>
      </c>
      <c r="U396" s="29">
        <f t="shared" si="65"/>
        <v>2129900</v>
      </c>
      <c r="V396" s="26">
        <f>+INDEX('LISTA DE PRECIOS EKM '!A:K,MATCH('Precios ML'!B396,'LISTA DE PRECIOS EKM '!A:A,0),8)</f>
        <v>2129900</v>
      </c>
      <c r="W396" s="26">
        <f t="shared" si="66"/>
        <v>2129900</v>
      </c>
      <c r="X396" s="26">
        <f t="shared" si="67"/>
        <v>0</v>
      </c>
      <c r="Y396" s="26"/>
      <c r="Z396" s="26">
        <f t="shared" si="68"/>
        <v>2129900</v>
      </c>
      <c r="AA396" s="30">
        <f t="shared" si="69"/>
        <v>0.8683333333333334</v>
      </c>
    </row>
    <row r="397" spans="1:27">
      <c r="A397" s="20" t="s">
        <v>5432</v>
      </c>
      <c r="B397" s="20" t="s">
        <v>5433</v>
      </c>
      <c r="C397" s="25">
        <v>1140000</v>
      </c>
      <c r="D397" s="22">
        <v>85</v>
      </c>
      <c r="E397" s="22">
        <v>49</v>
      </c>
      <c r="F397" s="22">
        <v>40</v>
      </c>
      <c r="G397" s="22">
        <v>16000</v>
      </c>
      <c r="H397" s="22" t="s">
        <v>5088</v>
      </c>
      <c r="I397" s="26">
        <f>+IF(H397='COSTOS VARIOS'!$C$1,'COSTOS VARIOS'!$C$2*'Precios ML'!V397,'COSTOS VARIOS'!$B$2*'Precios ML'!V397)</f>
        <v>425980</v>
      </c>
      <c r="J397" s="22">
        <v>0</v>
      </c>
      <c r="K397" s="27">
        <f t="shared" si="60"/>
        <v>10.4125</v>
      </c>
      <c r="L397" s="27">
        <f t="shared" si="61"/>
        <v>10.4125</v>
      </c>
      <c r="M397" s="26">
        <f>(INDEX(pesos!A:B,MATCH(L397,pesos!A:A,1),2))</f>
        <v>16200</v>
      </c>
      <c r="N397" s="26">
        <f>+R397*'COSTOS VARIOS'!$O$1</f>
        <v>216600</v>
      </c>
      <c r="O397" s="26">
        <f>+R397*'COSTOS VARIOS'!$O$2</f>
        <v>4674</v>
      </c>
      <c r="P397" s="26">
        <f>+R397*'COSTOS VARIOS'!$O$3</f>
        <v>17100</v>
      </c>
      <c r="Q397" s="26">
        <v>1</v>
      </c>
      <c r="R397" s="26">
        <f t="shared" si="62"/>
        <v>1140000</v>
      </c>
      <c r="S397" s="25">
        <f t="shared" si="63"/>
        <v>1820554</v>
      </c>
      <c r="T397" s="28">
        <f t="shared" si="64"/>
        <v>0.16991860719319507</v>
      </c>
      <c r="U397" s="29">
        <f t="shared" si="65"/>
        <v>2129900</v>
      </c>
      <c r="V397" s="26">
        <f>+INDEX('LISTA DE PRECIOS EKM '!A:K,MATCH('Precios ML'!B397,'LISTA DE PRECIOS EKM '!A:A,0),8)</f>
        <v>2129900</v>
      </c>
      <c r="W397" s="26">
        <f t="shared" si="66"/>
        <v>2129900</v>
      </c>
      <c r="X397" s="26">
        <f t="shared" si="67"/>
        <v>0</v>
      </c>
      <c r="Y397" s="26"/>
      <c r="Z397" s="26">
        <f t="shared" si="68"/>
        <v>2129900</v>
      </c>
      <c r="AA397" s="30">
        <f t="shared" si="69"/>
        <v>0.8683333333333334</v>
      </c>
    </row>
    <row r="398" spans="1:27">
      <c r="A398" s="20" t="s">
        <v>5432</v>
      </c>
      <c r="B398" s="20" t="s">
        <v>5433</v>
      </c>
      <c r="C398" s="25">
        <v>1140000</v>
      </c>
      <c r="D398" s="22">
        <v>85</v>
      </c>
      <c r="E398" s="22">
        <v>49</v>
      </c>
      <c r="F398" s="22">
        <v>40</v>
      </c>
      <c r="G398" s="22">
        <v>16000</v>
      </c>
      <c r="H398" s="22" t="s">
        <v>5088</v>
      </c>
      <c r="I398" s="26">
        <f>+IF(H398='COSTOS VARIOS'!$C$1,'COSTOS VARIOS'!$C$2*'Precios ML'!V398,'COSTOS VARIOS'!$B$2*'Precios ML'!V398)</f>
        <v>425980</v>
      </c>
      <c r="J398" s="22">
        <v>0</v>
      </c>
      <c r="K398" s="27">
        <f t="shared" si="60"/>
        <v>10.4125</v>
      </c>
      <c r="L398" s="27">
        <f t="shared" si="61"/>
        <v>10.4125</v>
      </c>
      <c r="M398" s="26">
        <f>(INDEX(pesos!A:B,MATCH(L398,pesos!A:A,1),2))</f>
        <v>16200</v>
      </c>
      <c r="N398" s="26">
        <f>+R398*'COSTOS VARIOS'!$O$1</f>
        <v>216600</v>
      </c>
      <c r="O398" s="26">
        <f>+R398*'COSTOS VARIOS'!$O$2</f>
        <v>4674</v>
      </c>
      <c r="P398" s="26">
        <f>+R398*'COSTOS VARIOS'!$O$3</f>
        <v>17100</v>
      </c>
      <c r="Q398" s="26">
        <v>1</v>
      </c>
      <c r="R398" s="26">
        <f t="shared" si="62"/>
        <v>1140000</v>
      </c>
      <c r="S398" s="25">
        <f t="shared" si="63"/>
        <v>1820554</v>
      </c>
      <c r="T398" s="28">
        <f t="shared" si="64"/>
        <v>0.16991860719319507</v>
      </c>
      <c r="U398" s="29">
        <f t="shared" si="65"/>
        <v>2129900</v>
      </c>
      <c r="V398" s="26">
        <f>+INDEX('LISTA DE PRECIOS EKM '!A:K,MATCH('Precios ML'!B398,'LISTA DE PRECIOS EKM '!A:A,0),8)</f>
        <v>2129900</v>
      </c>
      <c r="W398" s="26">
        <f t="shared" si="66"/>
        <v>2129900</v>
      </c>
      <c r="X398" s="26">
        <f t="shared" si="67"/>
        <v>0</v>
      </c>
      <c r="Y398" s="26"/>
      <c r="Z398" s="26">
        <f t="shared" si="68"/>
        <v>2129900</v>
      </c>
      <c r="AA398" s="30">
        <f t="shared" si="69"/>
        <v>0.8683333333333334</v>
      </c>
    </row>
    <row r="399" spans="1:27">
      <c r="A399" s="20" t="s">
        <v>5434</v>
      </c>
      <c r="B399" s="20" t="s">
        <v>5435</v>
      </c>
      <c r="C399" s="25">
        <v>1140000</v>
      </c>
      <c r="D399" s="22">
        <v>85</v>
      </c>
      <c r="E399" s="22">
        <v>49</v>
      </c>
      <c r="F399" s="22">
        <v>40</v>
      </c>
      <c r="G399" s="22">
        <v>16000</v>
      </c>
      <c r="H399" s="22" t="s">
        <v>5088</v>
      </c>
      <c r="I399" s="26">
        <f>+IF(H399='COSTOS VARIOS'!$C$1,'COSTOS VARIOS'!$C$2*'Precios ML'!V399,'COSTOS VARIOS'!$B$2*'Precios ML'!V399)</f>
        <v>425980</v>
      </c>
      <c r="J399" s="22">
        <v>0</v>
      </c>
      <c r="K399" s="27">
        <f t="shared" si="60"/>
        <v>10.4125</v>
      </c>
      <c r="L399" s="27">
        <f t="shared" si="61"/>
        <v>10.4125</v>
      </c>
      <c r="M399" s="26">
        <f>(INDEX(pesos!A:B,MATCH(L399,pesos!A:A,1),2))</f>
        <v>16200</v>
      </c>
      <c r="N399" s="26">
        <f>+R399*'COSTOS VARIOS'!$O$1</f>
        <v>216600</v>
      </c>
      <c r="O399" s="26">
        <f>+R399*'COSTOS VARIOS'!$O$2</f>
        <v>4674</v>
      </c>
      <c r="P399" s="26">
        <f>+R399*'COSTOS VARIOS'!$O$3</f>
        <v>17100</v>
      </c>
      <c r="Q399" s="26">
        <v>1</v>
      </c>
      <c r="R399" s="26">
        <f t="shared" si="62"/>
        <v>1140000</v>
      </c>
      <c r="S399" s="25">
        <f t="shared" si="63"/>
        <v>1820554</v>
      </c>
      <c r="T399" s="28">
        <f t="shared" si="64"/>
        <v>0.16991860719319507</v>
      </c>
      <c r="U399" s="29">
        <f t="shared" si="65"/>
        <v>2129900</v>
      </c>
      <c r="V399" s="26">
        <f>+INDEX('LISTA DE PRECIOS EKM '!A:K,MATCH('Precios ML'!B399,'LISTA DE PRECIOS EKM '!A:A,0),8)</f>
        <v>2129900</v>
      </c>
      <c r="W399" s="26">
        <f t="shared" si="66"/>
        <v>2129900</v>
      </c>
      <c r="X399" s="26">
        <f t="shared" si="67"/>
        <v>0</v>
      </c>
      <c r="Y399" s="26"/>
      <c r="Z399" s="26">
        <f t="shared" si="68"/>
        <v>2129900</v>
      </c>
      <c r="AA399" s="30">
        <f t="shared" si="69"/>
        <v>0.8683333333333334</v>
      </c>
    </row>
    <row r="400" spans="1:27">
      <c r="A400" s="20" t="s">
        <v>5434</v>
      </c>
      <c r="B400" s="20" t="s">
        <v>5435</v>
      </c>
      <c r="C400" s="25">
        <v>1140000</v>
      </c>
      <c r="D400" s="22">
        <v>85</v>
      </c>
      <c r="E400" s="22">
        <v>49</v>
      </c>
      <c r="F400" s="22">
        <v>40</v>
      </c>
      <c r="G400" s="22">
        <v>16000</v>
      </c>
      <c r="H400" s="22" t="s">
        <v>5088</v>
      </c>
      <c r="I400" s="26">
        <f>+IF(H400='COSTOS VARIOS'!$C$1,'COSTOS VARIOS'!$C$2*'Precios ML'!V400,'COSTOS VARIOS'!$B$2*'Precios ML'!V400)</f>
        <v>425980</v>
      </c>
      <c r="J400" s="22">
        <v>0</v>
      </c>
      <c r="K400" s="27">
        <f t="shared" si="60"/>
        <v>10.4125</v>
      </c>
      <c r="L400" s="27">
        <f t="shared" si="61"/>
        <v>10.4125</v>
      </c>
      <c r="M400" s="26">
        <f>(INDEX(pesos!A:B,MATCH(L400,pesos!A:A,1),2))</f>
        <v>16200</v>
      </c>
      <c r="N400" s="26">
        <f>+R400*'COSTOS VARIOS'!$O$1</f>
        <v>216600</v>
      </c>
      <c r="O400" s="26">
        <f>+R400*'COSTOS VARIOS'!$O$2</f>
        <v>4674</v>
      </c>
      <c r="P400" s="26">
        <f>+R400*'COSTOS VARIOS'!$O$3</f>
        <v>17100</v>
      </c>
      <c r="Q400" s="26">
        <v>1</v>
      </c>
      <c r="R400" s="26">
        <f t="shared" si="62"/>
        <v>1140000</v>
      </c>
      <c r="S400" s="25">
        <f t="shared" si="63"/>
        <v>1820554</v>
      </c>
      <c r="T400" s="28">
        <f t="shared" si="64"/>
        <v>0.16991860719319507</v>
      </c>
      <c r="U400" s="29">
        <f t="shared" si="65"/>
        <v>2129900</v>
      </c>
      <c r="V400" s="26">
        <f>+INDEX('LISTA DE PRECIOS EKM '!A:K,MATCH('Precios ML'!B400,'LISTA DE PRECIOS EKM '!A:A,0),8)</f>
        <v>2129900</v>
      </c>
      <c r="W400" s="26">
        <f t="shared" si="66"/>
        <v>2129900</v>
      </c>
      <c r="X400" s="26">
        <f t="shared" si="67"/>
        <v>0</v>
      </c>
      <c r="Y400" s="26"/>
      <c r="Z400" s="26">
        <f t="shared" si="68"/>
        <v>2129900</v>
      </c>
      <c r="AA400" s="30">
        <f t="shared" si="69"/>
        <v>0.8683333333333334</v>
      </c>
    </row>
    <row r="401" spans="1:27">
      <c r="A401" s="20" t="s">
        <v>5436</v>
      </c>
      <c r="B401" s="20" t="s">
        <v>5437</v>
      </c>
      <c r="C401" s="25">
        <v>370000</v>
      </c>
      <c r="D401" s="22">
        <v>85</v>
      </c>
      <c r="E401" s="22">
        <v>49</v>
      </c>
      <c r="F401" s="22">
        <v>40</v>
      </c>
      <c r="G401" s="22">
        <v>16000</v>
      </c>
      <c r="H401" s="22" t="s">
        <v>5088</v>
      </c>
      <c r="I401" s="26">
        <f>+IF(H401='COSTOS VARIOS'!$C$1,'COSTOS VARIOS'!$C$2*'Precios ML'!V401,'COSTOS VARIOS'!$B$2*'Precios ML'!V401)</f>
        <v>173980</v>
      </c>
      <c r="J401" s="22">
        <v>0</v>
      </c>
      <c r="K401" s="27">
        <f t="shared" si="60"/>
        <v>10.4125</v>
      </c>
      <c r="L401" s="27">
        <f t="shared" si="61"/>
        <v>10.4125</v>
      </c>
      <c r="M401" s="26">
        <f>(INDEX(pesos!A:B,MATCH(L401,pesos!A:A,1),2))</f>
        <v>16200</v>
      </c>
      <c r="N401" s="26">
        <f>+R401*'COSTOS VARIOS'!$O$1</f>
        <v>70300</v>
      </c>
      <c r="O401" s="26">
        <f>+R401*'COSTOS VARIOS'!$O$2</f>
        <v>1517.0000000000002</v>
      </c>
      <c r="P401" s="26">
        <f>+R401*'COSTOS VARIOS'!$O$3</f>
        <v>5550</v>
      </c>
      <c r="Q401" s="26">
        <v>1</v>
      </c>
      <c r="R401" s="26">
        <f t="shared" si="62"/>
        <v>370000</v>
      </c>
      <c r="S401" s="25">
        <f t="shared" si="63"/>
        <v>637547</v>
      </c>
      <c r="T401" s="28">
        <f t="shared" si="64"/>
        <v>0.3644484249788642</v>
      </c>
      <c r="U401" s="29">
        <f t="shared" si="65"/>
        <v>869900</v>
      </c>
      <c r="V401" s="26">
        <f>+INDEX('LISTA DE PRECIOS EKM '!A:K,MATCH('Precios ML'!B401,'LISTA DE PRECIOS EKM '!A:A,0),8)</f>
        <v>869900</v>
      </c>
      <c r="W401" s="26">
        <f t="shared" si="66"/>
        <v>869900</v>
      </c>
      <c r="X401" s="26">
        <f t="shared" si="67"/>
        <v>0</v>
      </c>
      <c r="Y401" s="26"/>
      <c r="Z401" s="26">
        <f t="shared" si="68"/>
        <v>869900</v>
      </c>
      <c r="AA401" s="30">
        <f t="shared" si="69"/>
        <v>1.3510810810810812</v>
      </c>
    </row>
    <row r="402" spans="1:27">
      <c r="A402" s="20" t="s">
        <v>5436</v>
      </c>
      <c r="B402" s="20" t="s">
        <v>5437</v>
      </c>
      <c r="C402" s="25">
        <v>370000</v>
      </c>
      <c r="D402" s="22">
        <v>85</v>
      </c>
      <c r="E402" s="22">
        <v>49</v>
      </c>
      <c r="F402" s="22">
        <v>40</v>
      </c>
      <c r="G402" s="22">
        <v>16000</v>
      </c>
      <c r="H402" s="22" t="s">
        <v>5088</v>
      </c>
      <c r="I402" s="26">
        <f>+IF(H402='COSTOS VARIOS'!$C$1,'COSTOS VARIOS'!$C$2*'Precios ML'!V402,'COSTOS VARIOS'!$B$2*'Precios ML'!V402)</f>
        <v>173980</v>
      </c>
      <c r="J402" s="22">
        <v>0</v>
      </c>
      <c r="K402" s="27">
        <f t="shared" si="60"/>
        <v>10.4125</v>
      </c>
      <c r="L402" s="27">
        <f t="shared" si="61"/>
        <v>10.4125</v>
      </c>
      <c r="M402" s="26">
        <f>(INDEX(pesos!A:B,MATCH(L402,pesos!A:A,1),2))</f>
        <v>16200</v>
      </c>
      <c r="N402" s="26">
        <f>+R402*'COSTOS VARIOS'!$O$1</f>
        <v>70300</v>
      </c>
      <c r="O402" s="26">
        <f>+R402*'COSTOS VARIOS'!$O$2</f>
        <v>1517.0000000000002</v>
      </c>
      <c r="P402" s="26">
        <f>+R402*'COSTOS VARIOS'!$O$3</f>
        <v>5550</v>
      </c>
      <c r="Q402" s="26">
        <v>1</v>
      </c>
      <c r="R402" s="26">
        <f t="shared" si="62"/>
        <v>370000</v>
      </c>
      <c r="S402" s="25">
        <f t="shared" si="63"/>
        <v>637547</v>
      </c>
      <c r="T402" s="28">
        <f t="shared" si="64"/>
        <v>0.3644484249788642</v>
      </c>
      <c r="U402" s="29">
        <f t="shared" si="65"/>
        <v>869900</v>
      </c>
      <c r="V402" s="26">
        <f>+INDEX('LISTA DE PRECIOS EKM '!A:K,MATCH('Precios ML'!B402,'LISTA DE PRECIOS EKM '!A:A,0),8)</f>
        <v>869900</v>
      </c>
      <c r="W402" s="26">
        <f t="shared" si="66"/>
        <v>869900</v>
      </c>
      <c r="X402" s="26">
        <f t="shared" si="67"/>
        <v>0</v>
      </c>
      <c r="Y402" s="26"/>
      <c r="Z402" s="26">
        <f t="shared" si="68"/>
        <v>869900</v>
      </c>
      <c r="AA402" s="30">
        <f t="shared" si="69"/>
        <v>1.3510810810810812</v>
      </c>
    </row>
    <row r="403" spans="1:27">
      <c r="A403" s="20" t="s">
        <v>5438</v>
      </c>
      <c r="B403" s="20" t="s">
        <v>5439</v>
      </c>
      <c r="C403" s="25">
        <v>370000</v>
      </c>
      <c r="D403" s="22">
        <v>85</v>
      </c>
      <c r="E403" s="22">
        <v>49</v>
      </c>
      <c r="F403" s="22">
        <v>40</v>
      </c>
      <c r="G403" s="22">
        <v>16000</v>
      </c>
      <c r="H403" s="22" t="s">
        <v>5088</v>
      </c>
      <c r="I403" s="26">
        <f>+IF(H403='COSTOS VARIOS'!$C$1,'COSTOS VARIOS'!$C$2*'Precios ML'!V403,'COSTOS VARIOS'!$B$2*'Precios ML'!V403)</f>
        <v>173980</v>
      </c>
      <c r="J403" s="22">
        <v>0</v>
      </c>
      <c r="K403" s="27">
        <f t="shared" si="60"/>
        <v>10.4125</v>
      </c>
      <c r="L403" s="27">
        <f t="shared" si="61"/>
        <v>10.4125</v>
      </c>
      <c r="M403" s="26">
        <f>(INDEX(pesos!A:B,MATCH(L403,pesos!A:A,1),2))</f>
        <v>16200</v>
      </c>
      <c r="N403" s="26">
        <f>+R403*'COSTOS VARIOS'!$O$1</f>
        <v>70300</v>
      </c>
      <c r="O403" s="26">
        <f>+R403*'COSTOS VARIOS'!$O$2</f>
        <v>1517.0000000000002</v>
      </c>
      <c r="P403" s="26">
        <f>+R403*'COSTOS VARIOS'!$O$3</f>
        <v>5550</v>
      </c>
      <c r="Q403" s="26">
        <v>1</v>
      </c>
      <c r="R403" s="26">
        <f t="shared" si="62"/>
        <v>370000</v>
      </c>
      <c r="S403" s="25">
        <f t="shared" si="63"/>
        <v>637547</v>
      </c>
      <c r="T403" s="28">
        <f t="shared" si="64"/>
        <v>0.3644484249788642</v>
      </c>
      <c r="U403" s="29">
        <f t="shared" si="65"/>
        <v>869900</v>
      </c>
      <c r="V403" s="26">
        <f>+INDEX('LISTA DE PRECIOS EKM '!A:K,MATCH('Precios ML'!B403,'LISTA DE PRECIOS EKM '!A:A,0),8)</f>
        <v>869900</v>
      </c>
      <c r="W403" s="26">
        <f t="shared" si="66"/>
        <v>869900</v>
      </c>
      <c r="X403" s="26">
        <f t="shared" si="67"/>
        <v>0</v>
      </c>
      <c r="Y403" s="26"/>
      <c r="Z403" s="26">
        <f t="shared" si="68"/>
        <v>869900</v>
      </c>
      <c r="AA403" s="30">
        <f t="shared" si="69"/>
        <v>1.3510810810810812</v>
      </c>
    </row>
    <row r="404" spans="1:27">
      <c r="A404" s="20" t="s">
        <v>5440</v>
      </c>
      <c r="B404" s="20" t="s">
        <v>5441</v>
      </c>
      <c r="C404" s="25">
        <v>370000</v>
      </c>
      <c r="D404" s="22">
        <v>85</v>
      </c>
      <c r="E404" s="22">
        <v>49</v>
      </c>
      <c r="F404" s="22">
        <v>40</v>
      </c>
      <c r="G404" s="22">
        <v>16000</v>
      </c>
      <c r="H404" s="22" t="s">
        <v>5088</v>
      </c>
      <c r="I404" s="26">
        <f>+IF(H404='COSTOS VARIOS'!$C$1,'COSTOS VARIOS'!$C$2*'Precios ML'!V404,'COSTOS VARIOS'!$B$2*'Precios ML'!V404)</f>
        <v>179980</v>
      </c>
      <c r="J404" s="22">
        <v>0</v>
      </c>
      <c r="K404" s="27">
        <f t="shared" si="60"/>
        <v>10.4125</v>
      </c>
      <c r="L404" s="27">
        <f t="shared" si="61"/>
        <v>10.4125</v>
      </c>
      <c r="M404" s="26">
        <f>(INDEX(pesos!A:B,MATCH(L404,pesos!A:A,1),2))</f>
        <v>16200</v>
      </c>
      <c r="N404" s="26">
        <f>+R404*'COSTOS VARIOS'!$O$1</f>
        <v>70300</v>
      </c>
      <c r="O404" s="26">
        <f>+R404*'COSTOS VARIOS'!$O$2</f>
        <v>1517.0000000000002</v>
      </c>
      <c r="P404" s="26">
        <f>+R404*'COSTOS VARIOS'!$O$3</f>
        <v>5550</v>
      </c>
      <c r="Q404" s="26">
        <v>1</v>
      </c>
      <c r="R404" s="26">
        <f t="shared" si="62"/>
        <v>370000</v>
      </c>
      <c r="S404" s="25">
        <f t="shared" si="63"/>
        <v>643547</v>
      </c>
      <c r="T404" s="28">
        <f t="shared" si="64"/>
        <v>0.39834386610457351</v>
      </c>
      <c r="U404" s="29">
        <f t="shared" si="65"/>
        <v>899900</v>
      </c>
      <c r="V404" s="26">
        <f>+INDEX('LISTA DE PRECIOS EKM '!A:K,MATCH('Precios ML'!B404,'LISTA DE PRECIOS EKM '!A:A,0),8)</f>
        <v>899900</v>
      </c>
      <c r="W404" s="26">
        <f t="shared" si="66"/>
        <v>899900</v>
      </c>
      <c r="X404" s="26">
        <f t="shared" si="67"/>
        <v>0</v>
      </c>
      <c r="Y404" s="26"/>
      <c r="Z404" s="26">
        <f t="shared" si="68"/>
        <v>899900</v>
      </c>
      <c r="AA404" s="30">
        <f t="shared" si="69"/>
        <v>1.4321621621621623</v>
      </c>
    </row>
    <row r="405" spans="1:27">
      <c r="A405" s="20" t="s">
        <v>5440</v>
      </c>
      <c r="B405" s="20" t="s">
        <v>5441</v>
      </c>
      <c r="C405" s="25">
        <v>370000</v>
      </c>
      <c r="D405" s="22">
        <v>85</v>
      </c>
      <c r="E405" s="22">
        <v>49</v>
      </c>
      <c r="F405" s="22">
        <v>40</v>
      </c>
      <c r="G405" s="22">
        <v>16000</v>
      </c>
      <c r="H405" s="22" t="s">
        <v>5088</v>
      </c>
      <c r="I405" s="26">
        <f>+IF(H405='COSTOS VARIOS'!$C$1,'COSTOS VARIOS'!$C$2*'Precios ML'!V405,'COSTOS VARIOS'!$B$2*'Precios ML'!V405)</f>
        <v>179980</v>
      </c>
      <c r="J405" s="22">
        <v>0</v>
      </c>
      <c r="K405" s="27">
        <f t="shared" si="60"/>
        <v>10.4125</v>
      </c>
      <c r="L405" s="27">
        <f t="shared" si="61"/>
        <v>10.4125</v>
      </c>
      <c r="M405" s="26">
        <f>(INDEX(pesos!A:B,MATCH(L405,pesos!A:A,1),2))</f>
        <v>16200</v>
      </c>
      <c r="N405" s="26">
        <f>+R405*'COSTOS VARIOS'!$O$1</f>
        <v>70300</v>
      </c>
      <c r="O405" s="26">
        <f>+R405*'COSTOS VARIOS'!$O$2</f>
        <v>1517.0000000000002</v>
      </c>
      <c r="P405" s="26">
        <f>+R405*'COSTOS VARIOS'!$O$3</f>
        <v>5550</v>
      </c>
      <c r="Q405" s="26">
        <v>1</v>
      </c>
      <c r="R405" s="26">
        <f t="shared" si="62"/>
        <v>370000</v>
      </c>
      <c r="S405" s="25">
        <f t="shared" si="63"/>
        <v>643547</v>
      </c>
      <c r="T405" s="28">
        <f t="shared" si="64"/>
        <v>0.39834386610457351</v>
      </c>
      <c r="U405" s="29">
        <f t="shared" si="65"/>
        <v>899900</v>
      </c>
      <c r="V405" s="26">
        <f>+INDEX('LISTA DE PRECIOS EKM '!A:K,MATCH('Precios ML'!B405,'LISTA DE PRECIOS EKM '!A:A,0),8)</f>
        <v>899900</v>
      </c>
      <c r="W405" s="26">
        <f t="shared" si="66"/>
        <v>899900</v>
      </c>
      <c r="X405" s="26">
        <f t="shared" si="67"/>
        <v>0</v>
      </c>
      <c r="Y405" s="26"/>
      <c r="Z405" s="26">
        <f t="shared" si="68"/>
        <v>899900</v>
      </c>
      <c r="AA405" s="30">
        <f t="shared" si="69"/>
        <v>1.4321621621621623</v>
      </c>
    </row>
    <row r="406" spans="1:27">
      <c r="A406" s="20" t="s">
        <v>5442</v>
      </c>
      <c r="B406" s="20" t="s">
        <v>5443</v>
      </c>
      <c r="C406" s="25">
        <v>370000</v>
      </c>
      <c r="D406" s="22">
        <v>85</v>
      </c>
      <c r="E406" s="22">
        <v>49</v>
      </c>
      <c r="F406" s="22">
        <v>40</v>
      </c>
      <c r="G406" s="22">
        <v>16000</v>
      </c>
      <c r="H406" s="22" t="s">
        <v>5088</v>
      </c>
      <c r="I406" s="26">
        <f>+IF(H406='COSTOS VARIOS'!$C$1,'COSTOS VARIOS'!$C$2*'Precios ML'!V406,'COSTOS VARIOS'!$B$2*'Precios ML'!V406)</f>
        <v>179980</v>
      </c>
      <c r="J406" s="22">
        <v>0</v>
      </c>
      <c r="K406" s="27">
        <f t="shared" si="60"/>
        <v>10.4125</v>
      </c>
      <c r="L406" s="27">
        <f t="shared" si="61"/>
        <v>10.4125</v>
      </c>
      <c r="M406" s="26">
        <f>(INDEX(pesos!A:B,MATCH(L406,pesos!A:A,1),2))</f>
        <v>16200</v>
      </c>
      <c r="N406" s="26">
        <f>+R406*'COSTOS VARIOS'!$O$1</f>
        <v>70300</v>
      </c>
      <c r="O406" s="26">
        <f>+R406*'COSTOS VARIOS'!$O$2</f>
        <v>1517.0000000000002</v>
      </c>
      <c r="P406" s="26">
        <f>+R406*'COSTOS VARIOS'!$O$3</f>
        <v>5550</v>
      </c>
      <c r="Q406" s="26">
        <v>1</v>
      </c>
      <c r="R406" s="26">
        <f t="shared" si="62"/>
        <v>370000</v>
      </c>
      <c r="S406" s="25">
        <f t="shared" si="63"/>
        <v>643547</v>
      </c>
      <c r="T406" s="28">
        <f t="shared" si="64"/>
        <v>0.39834386610457351</v>
      </c>
      <c r="U406" s="29">
        <f t="shared" si="65"/>
        <v>899900</v>
      </c>
      <c r="V406" s="26">
        <f>+INDEX('LISTA DE PRECIOS EKM '!A:K,MATCH('Precios ML'!B406,'LISTA DE PRECIOS EKM '!A:A,0),8)</f>
        <v>899900</v>
      </c>
      <c r="W406" s="26">
        <f t="shared" si="66"/>
        <v>899900</v>
      </c>
      <c r="X406" s="26">
        <f t="shared" si="67"/>
        <v>0</v>
      </c>
      <c r="Y406" s="26"/>
      <c r="Z406" s="26">
        <f t="shared" si="68"/>
        <v>899900</v>
      </c>
      <c r="AA406" s="30">
        <f t="shared" si="69"/>
        <v>1.4321621621621623</v>
      </c>
    </row>
    <row r="407" spans="1:27">
      <c r="A407" s="20" t="s">
        <v>5444</v>
      </c>
      <c r="B407" s="20" t="s">
        <v>5445</v>
      </c>
      <c r="C407" s="25">
        <v>370000</v>
      </c>
      <c r="D407" s="22">
        <v>85</v>
      </c>
      <c r="E407" s="22">
        <v>49</v>
      </c>
      <c r="F407" s="22">
        <v>40</v>
      </c>
      <c r="G407" s="22">
        <v>16000</v>
      </c>
      <c r="H407" s="22" t="s">
        <v>5088</v>
      </c>
      <c r="I407" s="26">
        <f>+IF(H407='COSTOS VARIOS'!$C$1,'COSTOS VARIOS'!$C$2*'Precios ML'!V407,'COSTOS VARIOS'!$B$2*'Precios ML'!V407)</f>
        <v>169980</v>
      </c>
      <c r="J407" s="22">
        <v>0</v>
      </c>
      <c r="K407" s="27">
        <f t="shared" si="60"/>
        <v>10.4125</v>
      </c>
      <c r="L407" s="27">
        <f t="shared" si="61"/>
        <v>10.4125</v>
      </c>
      <c r="M407" s="26">
        <f>(INDEX(pesos!A:B,MATCH(L407,pesos!A:A,1),2))</f>
        <v>16200</v>
      </c>
      <c r="N407" s="26">
        <f>+R407*'COSTOS VARIOS'!$O$1</f>
        <v>70300</v>
      </c>
      <c r="O407" s="26">
        <f>+R407*'COSTOS VARIOS'!$O$2</f>
        <v>1517.0000000000002</v>
      </c>
      <c r="P407" s="26">
        <f>+R407*'COSTOS VARIOS'!$O$3</f>
        <v>5550</v>
      </c>
      <c r="Q407" s="26">
        <v>1</v>
      </c>
      <c r="R407" s="26">
        <f t="shared" si="62"/>
        <v>370000</v>
      </c>
      <c r="S407" s="25">
        <f t="shared" si="63"/>
        <v>633547</v>
      </c>
      <c r="T407" s="28">
        <f t="shared" si="64"/>
        <v>0.34149479044175091</v>
      </c>
      <c r="U407" s="29">
        <f t="shared" si="65"/>
        <v>849900</v>
      </c>
      <c r="V407" s="26">
        <f>+INDEX('LISTA DE PRECIOS EKM '!A:K,MATCH('Precios ML'!B407,'LISTA DE PRECIOS EKM '!A:A,0),8)</f>
        <v>849900</v>
      </c>
      <c r="W407" s="26">
        <f t="shared" si="66"/>
        <v>849900</v>
      </c>
      <c r="X407" s="26">
        <f t="shared" si="67"/>
        <v>0</v>
      </c>
      <c r="Y407" s="26"/>
      <c r="Z407" s="26">
        <f t="shared" si="68"/>
        <v>849900</v>
      </c>
      <c r="AA407" s="30">
        <f t="shared" si="69"/>
        <v>1.2970270270270272</v>
      </c>
    </row>
    <row r="408" spans="1:27">
      <c r="A408" s="20" t="s">
        <v>5444</v>
      </c>
      <c r="B408" s="20" t="s">
        <v>5445</v>
      </c>
      <c r="C408" s="25">
        <v>370000</v>
      </c>
      <c r="D408" s="22">
        <v>85</v>
      </c>
      <c r="E408" s="22">
        <v>49</v>
      </c>
      <c r="F408" s="22">
        <v>40</v>
      </c>
      <c r="G408" s="22">
        <v>16000</v>
      </c>
      <c r="H408" s="22" t="s">
        <v>5088</v>
      </c>
      <c r="I408" s="26">
        <f>+IF(H408='COSTOS VARIOS'!$C$1,'COSTOS VARIOS'!$C$2*'Precios ML'!V408,'COSTOS VARIOS'!$B$2*'Precios ML'!V408)</f>
        <v>169980</v>
      </c>
      <c r="J408" s="22">
        <v>0</v>
      </c>
      <c r="K408" s="27">
        <f t="shared" si="60"/>
        <v>10.4125</v>
      </c>
      <c r="L408" s="27">
        <f t="shared" si="61"/>
        <v>10.4125</v>
      </c>
      <c r="M408" s="26">
        <f>(INDEX(pesos!A:B,MATCH(L408,pesos!A:A,1),2))</f>
        <v>16200</v>
      </c>
      <c r="N408" s="26">
        <f>+R408*'COSTOS VARIOS'!$O$1</f>
        <v>70300</v>
      </c>
      <c r="O408" s="26">
        <f>+R408*'COSTOS VARIOS'!$O$2</f>
        <v>1517.0000000000002</v>
      </c>
      <c r="P408" s="26">
        <f>+R408*'COSTOS VARIOS'!$O$3</f>
        <v>5550</v>
      </c>
      <c r="Q408" s="26">
        <v>1</v>
      </c>
      <c r="R408" s="26">
        <f t="shared" si="62"/>
        <v>370000</v>
      </c>
      <c r="S408" s="25">
        <f t="shared" si="63"/>
        <v>633547</v>
      </c>
      <c r="T408" s="28">
        <f t="shared" si="64"/>
        <v>0.34149479044175091</v>
      </c>
      <c r="U408" s="29">
        <f t="shared" si="65"/>
        <v>849900</v>
      </c>
      <c r="V408" s="26">
        <f>+INDEX('LISTA DE PRECIOS EKM '!A:K,MATCH('Precios ML'!B408,'LISTA DE PRECIOS EKM '!A:A,0),8)</f>
        <v>849900</v>
      </c>
      <c r="W408" s="26">
        <f t="shared" si="66"/>
        <v>849900</v>
      </c>
      <c r="X408" s="26">
        <f t="shared" si="67"/>
        <v>0</v>
      </c>
      <c r="Y408" s="26"/>
      <c r="Z408" s="26">
        <f t="shared" si="68"/>
        <v>849900</v>
      </c>
      <c r="AA408" s="30">
        <f t="shared" si="69"/>
        <v>1.2970270270270272</v>
      </c>
    </row>
    <row r="409" spans="1:27">
      <c r="A409" s="20" t="s">
        <v>5446</v>
      </c>
      <c r="B409" s="20" t="s">
        <v>5447</v>
      </c>
      <c r="C409" s="25">
        <v>370000</v>
      </c>
      <c r="D409" s="22">
        <v>85</v>
      </c>
      <c r="E409" s="22">
        <v>49</v>
      </c>
      <c r="F409" s="22">
        <v>40</v>
      </c>
      <c r="G409" s="22">
        <v>16000</v>
      </c>
      <c r="H409" s="22" t="s">
        <v>5088</v>
      </c>
      <c r="I409" s="26">
        <f>+IF(H409='COSTOS VARIOS'!$C$1,'COSTOS VARIOS'!$C$2*'Precios ML'!V409,'COSTOS VARIOS'!$B$2*'Precios ML'!V409)</f>
        <v>173980</v>
      </c>
      <c r="J409" s="22">
        <v>0</v>
      </c>
      <c r="K409" s="27">
        <f t="shared" si="60"/>
        <v>10.4125</v>
      </c>
      <c r="L409" s="27">
        <f t="shared" si="61"/>
        <v>10.4125</v>
      </c>
      <c r="M409" s="26">
        <f>(INDEX(pesos!A:B,MATCH(L409,pesos!A:A,1),2))</f>
        <v>16200</v>
      </c>
      <c r="N409" s="26">
        <f>+R409*'COSTOS VARIOS'!$O$1</f>
        <v>70300</v>
      </c>
      <c r="O409" s="26">
        <f>+R409*'COSTOS VARIOS'!$O$2</f>
        <v>1517.0000000000002</v>
      </c>
      <c r="P409" s="26">
        <f>+R409*'COSTOS VARIOS'!$O$3</f>
        <v>5550</v>
      </c>
      <c r="Q409" s="26">
        <v>1</v>
      </c>
      <c r="R409" s="26">
        <f t="shared" si="62"/>
        <v>370000</v>
      </c>
      <c r="S409" s="25">
        <f t="shared" si="63"/>
        <v>637547</v>
      </c>
      <c r="T409" s="28">
        <f t="shared" si="64"/>
        <v>0.3644484249788642</v>
      </c>
      <c r="U409" s="29">
        <f t="shared" si="65"/>
        <v>869900</v>
      </c>
      <c r="V409" s="26">
        <f>+INDEX('LISTA DE PRECIOS EKM '!A:K,MATCH('Precios ML'!B409,'LISTA DE PRECIOS EKM '!A:A,0),8)</f>
        <v>869900</v>
      </c>
      <c r="W409" s="26">
        <f t="shared" si="66"/>
        <v>869900</v>
      </c>
      <c r="X409" s="26">
        <f t="shared" si="67"/>
        <v>0</v>
      </c>
      <c r="Y409" s="26"/>
      <c r="Z409" s="26">
        <f t="shared" si="68"/>
        <v>869900</v>
      </c>
      <c r="AA409" s="30">
        <f t="shared" si="69"/>
        <v>1.3510810810810812</v>
      </c>
    </row>
    <row r="410" spans="1:27">
      <c r="A410" s="20" t="s">
        <v>5446</v>
      </c>
      <c r="B410" s="20" t="s">
        <v>5447</v>
      </c>
      <c r="C410" s="25">
        <v>370000</v>
      </c>
      <c r="D410" s="22">
        <v>85</v>
      </c>
      <c r="E410" s="22">
        <v>49</v>
      </c>
      <c r="F410" s="22">
        <v>40</v>
      </c>
      <c r="G410" s="22">
        <v>16000</v>
      </c>
      <c r="H410" s="22" t="s">
        <v>5088</v>
      </c>
      <c r="I410" s="26">
        <f>+IF(H410='COSTOS VARIOS'!$C$1,'COSTOS VARIOS'!$C$2*'Precios ML'!V410,'COSTOS VARIOS'!$B$2*'Precios ML'!V410)</f>
        <v>173980</v>
      </c>
      <c r="J410" s="22">
        <v>0</v>
      </c>
      <c r="K410" s="27">
        <f t="shared" si="60"/>
        <v>10.4125</v>
      </c>
      <c r="L410" s="27">
        <f t="shared" si="61"/>
        <v>10.4125</v>
      </c>
      <c r="M410" s="26">
        <f>(INDEX(pesos!A:B,MATCH(L410,pesos!A:A,1),2))</f>
        <v>16200</v>
      </c>
      <c r="N410" s="26">
        <f>+R410*'COSTOS VARIOS'!$O$1</f>
        <v>70300</v>
      </c>
      <c r="O410" s="26">
        <f>+R410*'COSTOS VARIOS'!$O$2</f>
        <v>1517.0000000000002</v>
      </c>
      <c r="P410" s="26">
        <f>+R410*'COSTOS VARIOS'!$O$3</f>
        <v>5550</v>
      </c>
      <c r="Q410" s="26">
        <v>1</v>
      </c>
      <c r="R410" s="26">
        <f t="shared" si="62"/>
        <v>370000</v>
      </c>
      <c r="S410" s="25">
        <f t="shared" si="63"/>
        <v>637547</v>
      </c>
      <c r="T410" s="28">
        <f t="shared" si="64"/>
        <v>0.3644484249788642</v>
      </c>
      <c r="U410" s="29">
        <f t="shared" si="65"/>
        <v>869900</v>
      </c>
      <c r="V410" s="26">
        <f>+INDEX('LISTA DE PRECIOS EKM '!A:K,MATCH('Precios ML'!B410,'LISTA DE PRECIOS EKM '!A:A,0),8)</f>
        <v>869900</v>
      </c>
      <c r="W410" s="26">
        <f t="shared" si="66"/>
        <v>869900</v>
      </c>
      <c r="X410" s="26">
        <f t="shared" si="67"/>
        <v>0</v>
      </c>
      <c r="Y410" s="26"/>
      <c r="Z410" s="26">
        <f t="shared" si="68"/>
        <v>869900</v>
      </c>
      <c r="AA410" s="30">
        <f t="shared" si="69"/>
        <v>1.3510810810810812</v>
      </c>
    </row>
    <row r="411" spans="1:27">
      <c r="A411" s="20" t="s">
        <v>5448</v>
      </c>
      <c r="B411" s="20" t="s">
        <v>5449</v>
      </c>
      <c r="C411" s="25">
        <v>650000</v>
      </c>
      <c r="D411" s="22">
        <v>85</v>
      </c>
      <c r="E411" s="22">
        <v>49</v>
      </c>
      <c r="F411" s="22">
        <v>40</v>
      </c>
      <c r="G411" s="22">
        <v>16000</v>
      </c>
      <c r="H411" s="22" t="s">
        <v>5088</v>
      </c>
      <c r="I411" s="26">
        <f>+IF(H411='COSTOS VARIOS'!$C$1,'COSTOS VARIOS'!$C$2*'Precios ML'!V411,'COSTOS VARIOS'!$B$2*'Precios ML'!V411)</f>
        <v>173980</v>
      </c>
      <c r="J411" s="22">
        <v>0</v>
      </c>
      <c r="K411" s="27">
        <f t="shared" si="60"/>
        <v>10.4125</v>
      </c>
      <c r="L411" s="27">
        <f t="shared" si="61"/>
        <v>10.4125</v>
      </c>
      <c r="M411" s="26">
        <f>(INDEX(pesos!A:B,MATCH(L411,pesos!A:A,1),2))</f>
        <v>16200</v>
      </c>
      <c r="N411" s="26">
        <f>+R411*'COSTOS VARIOS'!$O$1</f>
        <v>123500</v>
      </c>
      <c r="O411" s="26">
        <f>+R411*'COSTOS VARIOS'!$O$2</f>
        <v>2665</v>
      </c>
      <c r="P411" s="26">
        <f>+R411*'COSTOS VARIOS'!$O$3</f>
        <v>9750</v>
      </c>
      <c r="Q411" s="26">
        <v>1</v>
      </c>
      <c r="R411" s="26">
        <f t="shared" si="62"/>
        <v>650000</v>
      </c>
      <c r="S411" s="25">
        <f t="shared" si="63"/>
        <v>976095</v>
      </c>
      <c r="T411" s="28">
        <f t="shared" si="64"/>
        <v>-0.10879576270752334</v>
      </c>
      <c r="U411" s="29">
        <f t="shared" si="65"/>
        <v>869900</v>
      </c>
      <c r="V411" s="26">
        <f>+INDEX('LISTA DE PRECIOS EKM '!A:K,MATCH('Precios ML'!B411,'LISTA DE PRECIOS EKM '!A:A,0),8)</f>
        <v>869900</v>
      </c>
      <c r="W411" s="26">
        <f t="shared" si="66"/>
        <v>869900</v>
      </c>
      <c r="X411" s="26">
        <f t="shared" si="67"/>
        <v>0</v>
      </c>
      <c r="Y411" s="26"/>
      <c r="Z411" s="26">
        <f t="shared" si="68"/>
        <v>869900</v>
      </c>
      <c r="AA411" s="30">
        <f t="shared" si="69"/>
        <v>0.3383076923076922</v>
      </c>
    </row>
    <row r="412" spans="1:27">
      <c r="A412" s="20" t="s">
        <v>5448</v>
      </c>
      <c r="B412" s="20" t="s">
        <v>5449</v>
      </c>
      <c r="C412" s="25">
        <v>650000</v>
      </c>
      <c r="D412" s="22">
        <v>85</v>
      </c>
      <c r="E412" s="22">
        <v>49</v>
      </c>
      <c r="F412" s="22">
        <v>40</v>
      </c>
      <c r="G412" s="22">
        <v>16000</v>
      </c>
      <c r="H412" s="22" t="s">
        <v>5088</v>
      </c>
      <c r="I412" s="26">
        <f>+IF(H412='COSTOS VARIOS'!$C$1,'COSTOS VARIOS'!$C$2*'Precios ML'!V412,'COSTOS VARIOS'!$B$2*'Precios ML'!V412)</f>
        <v>173980</v>
      </c>
      <c r="J412" s="22">
        <v>0</v>
      </c>
      <c r="K412" s="27">
        <f t="shared" si="60"/>
        <v>10.4125</v>
      </c>
      <c r="L412" s="27">
        <f t="shared" si="61"/>
        <v>10.4125</v>
      </c>
      <c r="M412" s="26">
        <f>(INDEX(pesos!A:B,MATCH(L412,pesos!A:A,1),2))</f>
        <v>16200</v>
      </c>
      <c r="N412" s="26">
        <f>+R412*'COSTOS VARIOS'!$O$1</f>
        <v>123500</v>
      </c>
      <c r="O412" s="26">
        <f>+R412*'COSTOS VARIOS'!$O$2</f>
        <v>2665</v>
      </c>
      <c r="P412" s="26">
        <f>+R412*'COSTOS VARIOS'!$O$3</f>
        <v>9750</v>
      </c>
      <c r="Q412" s="26">
        <v>1</v>
      </c>
      <c r="R412" s="26">
        <f t="shared" si="62"/>
        <v>650000</v>
      </c>
      <c r="S412" s="25">
        <f t="shared" si="63"/>
        <v>976095</v>
      </c>
      <c r="T412" s="28">
        <f t="shared" si="64"/>
        <v>-0.10879576270752334</v>
      </c>
      <c r="U412" s="29">
        <f t="shared" si="65"/>
        <v>869900</v>
      </c>
      <c r="V412" s="26">
        <f>+INDEX('LISTA DE PRECIOS EKM '!A:K,MATCH('Precios ML'!B412,'LISTA DE PRECIOS EKM '!A:A,0),8)</f>
        <v>869900</v>
      </c>
      <c r="W412" s="26">
        <f t="shared" si="66"/>
        <v>869900</v>
      </c>
      <c r="X412" s="26">
        <f t="shared" si="67"/>
        <v>0</v>
      </c>
      <c r="Y412" s="26"/>
      <c r="Z412" s="26">
        <f t="shared" si="68"/>
        <v>869900</v>
      </c>
      <c r="AA412" s="30">
        <f t="shared" si="69"/>
        <v>0.3383076923076922</v>
      </c>
    </row>
    <row r="413" spans="1:27">
      <c r="A413" s="20" t="s">
        <v>5450</v>
      </c>
      <c r="B413" s="20" t="s">
        <v>5451</v>
      </c>
      <c r="C413" s="25">
        <v>650000</v>
      </c>
      <c r="D413" s="22">
        <v>85</v>
      </c>
      <c r="E413" s="22">
        <v>49</v>
      </c>
      <c r="F413" s="22">
        <v>40</v>
      </c>
      <c r="G413" s="22">
        <v>16000</v>
      </c>
      <c r="H413" s="22" t="s">
        <v>5088</v>
      </c>
      <c r="I413" s="26">
        <f>+IF(H413='COSTOS VARIOS'!$C$1,'COSTOS VARIOS'!$C$2*'Precios ML'!V413,'COSTOS VARIOS'!$B$2*'Precios ML'!V413)</f>
        <v>173980</v>
      </c>
      <c r="J413" s="22">
        <v>0</v>
      </c>
      <c r="K413" s="27">
        <f t="shared" si="60"/>
        <v>10.4125</v>
      </c>
      <c r="L413" s="27">
        <f t="shared" si="61"/>
        <v>10.4125</v>
      </c>
      <c r="M413" s="26">
        <f>(INDEX(pesos!A:B,MATCH(L413,pesos!A:A,1),2))</f>
        <v>16200</v>
      </c>
      <c r="N413" s="26">
        <f>+R413*'COSTOS VARIOS'!$O$1</f>
        <v>123500</v>
      </c>
      <c r="O413" s="26">
        <f>+R413*'COSTOS VARIOS'!$O$2</f>
        <v>2665</v>
      </c>
      <c r="P413" s="26">
        <f>+R413*'COSTOS VARIOS'!$O$3</f>
        <v>9750</v>
      </c>
      <c r="Q413" s="26">
        <v>1</v>
      </c>
      <c r="R413" s="26">
        <f t="shared" si="62"/>
        <v>650000</v>
      </c>
      <c r="S413" s="25">
        <f t="shared" si="63"/>
        <v>976095</v>
      </c>
      <c r="T413" s="28">
        <f t="shared" si="64"/>
        <v>-0.10879576270752334</v>
      </c>
      <c r="U413" s="29">
        <f t="shared" si="65"/>
        <v>869900</v>
      </c>
      <c r="V413" s="26">
        <f>+INDEX('LISTA DE PRECIOS EKM '!A:K,MATCH('Precios ML'!B413,'LISTA DE PRECIOS EKM '!A:A,0),8)</f>
        <v>869900</v>
      </c>
      <c r="W413" s="26">
        <f t="shared" si="66"/>
        <v>869900</v>
      </c>
      <c r="X413" s="26">
        <f t="shared" si="67"/>
        <v>0</v>
      </c>
      <c r="Y413" s="26"/>
      <c r="Z413" s="26">
        <f t="shared" si="68"/>
        <v>869900</v>
      </c>
      <c r="AA413" s="30">
        <f t="shared" si="69"/>
        <v>0.3383076923076922</v>
      </c>
    </row>
    <row r="414" spans="1:27">
      <c r="A414" s="20" t="s">
        <v>5450</v>
      </c>
      <c r="B414" s="20" t="s">
        <v>5451</v>
      </c>
      <c r="C414" s="25">
        <v>650000</v>
      </c>
      <c r="D414" s="22">
        <v>85</v>
      </c>
      <c r="E414" s="22">
        <v>49</v>
      </c>
      <c r="F414" s="22">
        <v>40</v>
      </c>
      <c r="G414" s="22">
        <v>16000</v>
      </c>
      <c r="H414" s="22" t="s">
        <v>5088</v>
      </c>
      <c r="I414" s="26">
        <f>+IF(H414='COSTOS VARIOS'!$C$1,'COSTOS VARIOS'!$C$2*'Precios ML'!V414,'COSTOS VARIOS'!$B$2*'Precios ML'!V414)</f>
        <v>173980</v>
      </c>
      <c r="J414" s="22">
        <v>0</v>
      </c>
      <c r="K414" s="27">
        <f t="shared" si="60"/>
        <v>10.4125</v>
      </c>
      <c r="L414" s="27">
        <f t="shared" si="61"/>
        <v>10.4125</v>
      </c>
      <c r="M414" s="26">
        <f>(INDEX(pesos!A:B,MATCH(L414,pesos!A:A,1),2))</f>
        <v>16200</v>
      </c>
      <c r="N414" s="26">
        <f>+R414*'COSTOS VARIOS'!$O$1</f>
        <v>123500</v>
      </c>
      <c r="O414" s="26">
        <f>+R414*'COSTOS VARIOS'!$O$2</f>
        <v>2665</v>
      </c>
      <c r="P414" s="26">
        <f>+R414*'COSTOS VARIOS'!$O$3</f>
        <v>9750</v>
      </c>
      <c r="Q414" s="26">
        <v>1</v>
      </c>
      <c r="R414" s="26">
        <f t="shared" si="62"/>
        <v>650000</v>
      </c>
      <c r="S414" s="25">
        <f t="shared" si="63"/>
        <v>976095</v>
      </c>
      <c r="T414" s="28">
        <f t="shared" si="64"/>
        <v>-0.10879576270752334</v>
      </c>
      <c r="U414" s="29">
        <f t="shared" si="65"/>
        <v>869900</v>
      </c>
      <c r="V414" s="26">
        <f>+INDEX('LISTA DE PRECIOS EKM '!A:K,MATCH('Precios ML'!B414,'LISTA DE PRECIOS EKM '!A:A,0),8)</f>
        <v>869900</v>
      </c>
      <c r="W414" s="26">
        <f t="shared" si="66"/>
        <v>869900</v>
      </c>
      <c r="X414" s="26">
        <f t="shared" si="67"/>
        <v>0</v>
      </c>
      <c r="Y414" s="26"/>
      <c r="Z414" s="26">
        <f t="shared" si="68"/>
        <v>869900</v>
      </c>
      <c r="AA414" s="30">
        <f t="shared" si="69"/>
        <v>0.3383076923076922</v>
      </c>
    </row>
    <row r="415" spans="1:27">
      <c r="A415" s="20" t="s">
        <v>5452</v>
      </c>
      <c r="B415" s="20" t="s">
        <v>5453</v>
      </c>
      <c r="C415" s="25">
        <v>490000</v>
      </c>
      <c r="D415" s="22">
        <v>85</v>
      </c>
      <c r="E415" s="22">
        <v>49</v>
      </c>
      <c r="F415" s="22">
        <v>40</v>
      </c>
      <c r="G415" s="22">
        <v>16000</v>
      </c>
      <c r="H415" s="22" t="s">
        <v>5088</v>
      </c>
      <c r="I415" s="26">
        <f>+IF(H415='COSTOS VARIOS'!$C$1,'COSTOS VARIOS'!$C$2*'Precios ML'!V415,'COSTOS VARIOS'!$B$2*'Precios ML'!V415)</f>
        <v>269980</v>
      </c>
      <c r="J415" s="22">
        <v>0</v>
      </c>
      <c r="K415" s="27">
        <f t="shared" si="60"/>
        <v>10.4125</v>
      </c>
      <c r="L415" s="27">
        <f t="shared" si="61"/>
        <v>10.4125</v>
      </c>
      <c r="M415" s="26">
        <f>(INDEX(pesos!A:B,MATCH(L415,pesos!A:A,1),2))</f>
        <v>16200</v>
      </c>
      <c r="N415" s="26">
        <f>+R415*'COSTOS VARIOS'!$O$1</f>
        <v>93100</v>
      </c>
      <c r="O415" s="26">
        <f>+R415*'COSTOS VARIOS'!$O$2</f>
        <v>2009.0000000000002</v>
      </c>
      <c r="P415" s="26">
        <f>+R415*'COSTOS VARIOS'!$O$3</f>
        <v>7350</v>
      </c>
      <c r="Q415" s="26">
        <v>1</v>
      </c>
      <c r="R415" s="26">
        <f t="shared" si="62"/>
        <v>490000</v>
      </c>
      <c r="S415" s="25">
        <f t="shared" si="63"/>
        <v>878639</v>
      </c>
      <c r="T415" s="28">
        <f t="shared" si="64"/>
        <v>0.53635338290242074</v>
      </c>
      <c r="U415" s="29">
        <f t="shared" si="65"/>
        <v>1349900</v>
      </c>
      <c r="V415" s="26">
        <f>+INDEX('LISTA DE PRECIOS EKM '!A:K,MATCH('Precios ML'!B415,'LISTA DE PRECIOS EKM '!A:A,0),8)</f>
        <v>1349900</v>
      </c>
      <c r="W415" s="26">
        <f t="shared" si="66"/>
        <v>1349900</v>
      </c>
      <c r="X415" s="26">
        <f t="shared" si="67"/>
        <v>0</v>
      </c>
      <c r="Y415" s="26"/>
      <c r="Z415" s="26">
        <f t="shared" si="68"/>
        <v>1349900</v>
      </c>
      <c r="AA415" s="30">
        <f t="shared" si="69"/>
        <v>1.7548979591836735</v>
      </c>
    </row>
    <row r="416" spans="1:27">
      <c r="A416" s="20" t="s">
        <v>5452</v>
      </c>
      <c r="B416" s="20" t="s">
        <v>5453</v>
      </c>
      <c r="C416" s="25">
        <v>490000</v>
      </c>
      <c r="D416" s="22">
        <v>85</v>
      </c>
      <c r="E416" s="22">
        <v>49</v>
      </c>
      <c r="F416" s="22">
        <v>40</v>
      </c>
      <c r="G416" s="22">
        <v>16000</v>
      </c>
      <c r="H416" s="22" t="s">
        <v>5088</v>
      </c>
      <c r="I416" s="26">
        <f>+IF(H416='COSTOS VARIOS'!$C$1,'COSTOS VARIOS'!$C$2*'Precios ML'!V416,'COSTOS VARIOS'!$B$2*'Precios ML'!V416)</f>
        <v>269980</v>
      </c>
      <c r="J416" s="22">
        <v>0</v>
      </c>
      <c r="K416" s="27">
        <f t="shared" si="60"/>
        <v>10.4125</v>
      </c>
      <c r="L416" s="27">
        <f t="shared" si="61"/>
        <v>10.4125</v>
      </c>
      <c r="M416" s="26">
        <f>(INDEX(pesos!A:B,MATCH(L416,pesos!A:A,1),2))</f>
        <v>16200</v>
      </c>
      <c r="N416" s="26">
        <f>+R416*'COSTOS VARIOS'!$O$1</f>
        <v>93100</v>
      </c>
      <c r="O416" s="26">
        <f>+R416*'COSTOS VARIOS'!$O$2</f>
        <v>2009.0000000000002</v>
      </c>
      <c r="P416" s="26">
        <f>+R416*'COSTOS VARIOS'!$O$3</f>
        <v>7350</v>
      </c>
      <c r="Q416" s="26">
        <v>1</v>
      </c>
      <c r="R416" s="26">
        <f t="shared" si="62"/>
        <v>490000</v>
      </c>
      <c r="S416" s="25">
        <f t="shared" si="63"/>
        <v>878639</v>
      </c>
      <c r="T416" s="28">
        <f t="shared" si="64"/>
        <v>0.53635338290242074</v>
      </c>
      <c r="U416" s="29">
        <f t="shared" si="65"/>
        <v>1349900</v>
      </c>
      <c r="V416" s="26">
        <f>+INDEX('LISTA DE PRECIOS EKM '!A:K,MATCH('Precios ML'!B416,'LISTA DE PRECIOS EKM '!A:A,0),8)</f>
        <v>1349900</v>
      </c>
      <c r="W416" s="26">
        <f t="shared" si="66"/>
        <v>1349900</v>
      </c>
      <c r="X416" s="26">
        <f t="shared" si="67"/>
        <v>0</v>
      </c>
      <c r="Y416" s="26"/>
      <c r="Z416" s="26">
        <f t="shared" si="68"/>
        <v>1349900</v>
      </c>
      <c r="AA416" s="30">
        <f t="shared" si="69"/>
        <v>1.7548979591836735</v>
      </c>
    </row>
    <row r="417" spans="1:27">
      <c r="A417" s="20" t="s">
        <v>5454</v>
      </c>
      <c r="B417" s="20" t="s">
        <v>5455</v>
      </c>
      <c r="C417" s="25">
        <v>650000</v>
      </c>
      <c r="D417" s="22">
        <v>85</v>
      </c>
      <c r="E417" s="22">
        <v>49</v>
      </c>
      <c r="F417" s="22">
        <v>40</v>
      </c>
      <c r="G417" s="22">
        <v>16000</v>
      </c>
      <c r="H417" s="22" t="s">
        <v>5088</v>
      </c>
      <c r="I417" s="26">
        <f>+IF(H417='COSTOS VARIOS'!$C$1,'COSTOS VARIOS'!$C$2*'Precios ML'!V417,'COSTOS VARIOS'!$B$2*'Precios ML'!V417)</f>
        <v>173980</v>
      </c>
      <c r="J417" s="22">
        <v>0</v>
      </c>
      <c r="K417" s="27">
        <f t="shared" si="60"/>
        <v>10.4125</v>
      </c>
      <c r="L417" s="27">
        <f t="shared" si="61"/>
        <v>10.4125</v>
      </c>
      <c r="M417" s="26">
        <f>(INDEX(pesos!A:B,MATCH(L417,pesos!A:A,1),2))</f>
        <v>16200</v>
      </c>
      <c r="N417" s="26">
        <f>+R417*'COSTOS VARIOS'!$O$1</f>
        <v>123500</v>
      </c>
      <c r="O417" s="26">
        <f>+R417*'COSTOS VARIOS'!$O$2</f>
        <v>2665</v>
      </c>
      <c r="P417" s="26">
        <f>+R417*'COSTOS VARIOS'!$O$3</f>
        <v>9750</v>
      </c>
      <c r="Q417" s="26">
        <v>1</v>
      </c>
      <c r="R417" s="26">
        <f t="shared" si="62"/>
        <v>650000</v>
      </c>
      <c r="S417" s="25">
        <f t="shared" si="63"/>
        <v>976095</v>
      </c>
      <c r="T417" s="28">
        <f t="shared" si="64"/>
        <v>-0.10879576270752334</v>
      </c>
      <c r="U417" s="29">
        <f t="shared" si="65"/>
        <v>869900</v>
      </c>
      <c r="V417" s="26">
        <f>+INDEX('LISTA DE PRECIOS EKM '!A:K,MATCH('Precios ML'!B417,'LISTA DE PRECIOS EKM '!A:A,0),8)</f>
        <v>869900</v>
      </c>
      <c r="W417" s="26">
        <f t="shared" si="66"/>
        <v>869900</v>
      </c>
      <c r="X417" s="26">
        <f t="shared" si="67"/>
        <v>0</v>
      </c>
      <c r="Y417" s="26"/>
      <c r="Z417" s="26">
        <f t="shared" si="68"/>
        <v>869900</v>
      </c>
      <c r="AA417" s="30">
        <f t="shared" si="69"/>
        <v>0.3383076923076922</v>
      </c>
    </row>
    <row r="418" spans="1:27">
      <c r="A418" s="20" t="s">
        <v>5454</v>
      </c>
      <c r="B418" s="20" t="s">
        <v>5455</v>
      </c>
      <c r="C418" s="25">
        <v>650000</v>
      </c>
      <c r="D418" s="22">
        <v>85</v>
      </c>
      <c r="E418" s="22">
        <v>49</v>
      </c>
      <c r="F418" s="22">
        <v>40</v>
      </c>
      <c r="G418" s="22">
        <v>16000</v>
      </c>
      <c r="H418" s="22" t="s">
        <v>5088</v>
      </c>
      <c r="I418" s="26">
        <f>+IF(H418='COSTOS VARIOS'!$C$1,'COSTOS VARIOS'!$C$2*'Precios ML'!V418,'COSTOS VARIOS'!$B$2*'Precios ML'!V418)</f>
        <v>173980</v>
      </c>
      <c r="J418" s="22">
        <v>0</v>
      </c>
      <c r="K418" s="27">
        <f t="shared" si="60"/>
        <v>10.4125</v>
      </c>
      <c r="L418" s="27">
        <f t="shared" si="61"/>
        <v>10.4125</v>
      </c>
      <c r="M418" s="26">
        <f>(INDEX(pesos!A:B,MATCH(L418,pesos!A:A,1),2))</f>
        <v>16200</v>
      </c>
      <c r="N418" s="26">
        <f>+R418*'COSTOS VARIOS'!$O$1</f>
        <v>123500</v>
      </c>
      <c r="O418" s="26">
        <f>+R418*'COSTOS VARIOS'!$O$2</f>
        <v>2665</v>
      </c>
      <c r="P418" s="26">
        <f>+R418*'COSTOS VARIOS'!$O$3</f>
        <v>9750</v>
      </c>
      <c r="Q418" s="26">
        <v>1</v>
      </c>
      <c r="R418" s="26">
        <f t="shared" si="62"/>
        <v>650000</v>
      </c>
      <c r="S418" s="25">
        <f t="shared" si="63"/>
        <v>976095</v>
      </c>
      <c r="T418" s="28">
        <f t="shared" si="64"/>
        <v>-0.10879576270752334</v>
      </c>
      <c r="U418" s="29">
        <f t="shared" si="65"/>
        <v>869900</v>
      </c>
      <c r="V418" s="26">
        <f>+INDEX('LISTA DE PRECIOS EKM '!A:K,MATCH('Precios ML'!B418,'LISTA DE PRECIOS EKM '!A:A,0),8)</f>
        <v>869900</v>
      </c>
      <c r="W418" s="26">
        <f t="shared" si="66"/>
        <v>869900</v>
      </c>
      <c r="X418" s="26">
        <f t="shared" si="67"/>
        <v>0</v>
      </c>
      <c r="Y418" s="26"/>
      <c r="Z418" s="26">
        <f t="shared" si="68"/>
        <v>869900</v>
      </c>
      <c r="AA418" s="30">
        <f t="shared" si="69"/>
        <v>0.3383076923076922</v>
      </c>
    </row>
    <row r="419" spans="1:27">
      <c r="A419" s="20" t="s">
        <v>5456</v>
      </c>
      <c r="B419" s="20" t="s">
        <v>5457</v>
      </c>
      <c r="C419" s="25">
        <v>490000</v>
      </c>
      <c r="D419" s="22">
        <v>85</v>
      </c>
      <c r="E419" s="22">
        <v>49</v>
      </c>
      <c r="F419" s="22">
        <v>40</v>
      </c>
      <c r="G419" s="22">
        <v>16000</v>
      </c>
      <c r="H419" s="22" t="s">
        <v>5088</v>
      </c>
      <c r="I419" s="26">
        <f>+IF(H419='COSTOS VARIOS'!$C$1,'COSTOS VARIOS'!$C$2*'Precios ML'!V419,'COSTOS VARIOS'!$B$2*'Precios ML'!V419)</f>
        <v>269980</v>
      </c>
      <c r="J419" s="22">
        <v>0</v>
      </c>
      <c r="K419" s="27">
        <f t="shared" si="60"/>
        <v>10.4125</v>
      </c>
      <c r="L419" s="27">
        <f t="shared" si="61"/>
        <v>10.4125</v>
      </c>
      <c r="M419" s="26">
        <f>(INDEX(pesos!A:B,MATCH(L419,pesos!A:A,1),2))</f>
        <v>16200</v>
      </c>
      <c r="N419" s="26">
        <f>+R419*'COSTOS VARIOS'!$O$1</f>
        <v>93100</v>
      </c>
      <c r="O419" s="26">
        <f>+R419*'COSTOS VARIOS'!$O$2</f>
        <v>2009.0000000000002</v>
      </c>
      <c r="P419" s="26">
        <f>+R419*'COSTOS VARIOS'!$O$3</f>
        <v>7350</v>
      </c>
      <c r="Q419" s="26">
        <v>1</v>
      </c>
      <c r="R419" s="26">
        <f t="shared" si="62"/>
        <v>490000</v>
      </c>
      <c r="S419" s="25">
        <f t="shared" si="63"/>
        <v>878639</v>
      </c>
      <c r="T419" s="28">
        <f t="shared" si="64"/>
        <v>0.53635338290242074</v>
      </c>
      <c r="U419" s="29">
        <f t="shared" si="65"/>
        <v>1349900</v>
      </c>
      <c r="V419" s="26">
        <f>+INDEX('LISTA DE PRECIOS EKM '!A:K,MATCH('Precios ML'!B419,'LISTA DE PRECIOS EKM '!A:A,0),8)</f>
        <v>1349900</v>
      </c>
      <c r="W419" s="26">
        <f t="shared" si="66"/>
        <v>1349900</v>
      </c>
      <c r="X419" s="26">
        <f t="shared" si="67"/>
        <v>0</v>
      </c>
      <c r="Y419" s="26"/>
      <c r="Z419" s="26">
        <f t="shared" si="68"/>
        <v>1349900</v>
      </c>
      <c r="AA419" s="30">
        <f t="shared" si="69"/>
        <v>1.7548979591836735</v>
      </c>
    </row>
    <row r="420" spans="1:27">
      <c r="A420" s="20" t="s">
        <v>5456</v>
      </c>
      <c r="B420" s="20" t="s">
        <v>5457</v>
      </c>
      <c r="C420" s="25">
        <v>490000</v>
      </c>
      <c r="D420" s="22">
        <v>85</v>
      </c>
      <c r="E420" s="22">
        <v>49</v>
      </c>
      <c r="F420" s="22">
        <v>40</v>
      </c>
      <c r="G420" s="22">
        <v>16000</v>
      </c>
      <c r="H420" s="22" t="s">
        <v>5088</v>
      </c>
      <c r="I420" s="26">
        <f>+IF(H420='COSTOS VARIOS'!$C$1,'COSTOS VARIOS'!$C$2*'Precios ML'!V420,'COSTOS VARIOS'!$B$2*'Precios ML'!V420)</f>
        <v>269980</v>
      </c>
      <c r="J420" s="22">
        <v>0</v>
      </c>
      <c r="K420" s="27">
        <f t="shared" si="60"/>
        <v>10.4125</v>
      </c>
      <c r="L420" s="27">
        <f t="shared" si="61"/>
        <v>10.4125</v>
      </c>
      <c r="M420" s="26">
        <f>(INDEX(pesos!A:B,MATCH(L420,pesos!A:A,1),2))</f>
        <v>16200</v>
      </c>
      <c r="N420" s="26">
        <f>+R420*'COSTOS VARIOS'!$O$1</f>
        <v>93100</v>
      </c>
      <c r="O420" s="26">
        <f>+R420*'COSTOS VARIOS'!$O$2</f>
        <v>2009.0000000000002</v>
      </c>
      <c r="P420" s="26">
        <f>+R420*'COSTOS VARIOS'!$O$3</f>
        <v>7350</v>
      </c>
      <c r="Q420" s="26">
        <v>1</v>
      </c>
      <c r="R420" s="26">
        <f t="shared" si="62"/>
        <v>490000</v>
      </c>
      <c r="S420" s="25">
        <f t="shared" si="63"/>
        <v>878639</v>
      </c>
      <c r="T420" s="28">
        <f t="shared" si="64"/>
        <v>0.53635338290242074</v>
      </c>
      <c r="U420" s="29">
        <f t="shared" si="65"/>
        <v>1349900</v>
      </c>
      <c r="V420" s="26">
        <f>+INDEX('LISTA DE PRECIOS EKM '!A:K,MATCH('Precios ML'!B420,'LISTA DE PRECIOS EKM '!A:A,0),8)</f>
        <v>1349900</v>
      </c>
      <c r="W420" s="26">
        <f t="shared" si="66"/>
        <v>1349900</v>
      </c>
      <c r="X420" s="26">
        <f t="shared" si="67"/>
        <v>0</v>
      </c>
      <c r="Y420" s="26"/>
      <c r="Z420" s="26">
        <f t="shared" si="68"/>
        <v>1349900</v>
      </c>
      <c r="AA420" s="30">
        <f t="shared" si="69"/>
        <v>1.7548979591836735</v>
      </c>
    </row>
    <row r="421" spans="1:27">
      <c r="A421" s="20" t="s">
        <v>5458</v>
      </c>
      <c r="B421" s="20" t="s">
        <v>5459</v>
      </c>
      <c r="C421" s="25">
        <v>490000</v>
      </c>
      <c r="D421" s="22">
        <v>85</v>
      </c>
      <c r="E421" s="22">
        <v>49</v>
      </c>
      <c r="F421" s="22">
        <v>40</v>
      </c>
      <c r="G421" s="22">
        <v>16000</v>
      </c>
      <c r="H421" s="22" t="s">
        <v>5088</v>
      </c>
      <c r="I421" s="26">
        <f>+IF(H421='COSTOS VARIOS'!$C$1,'COSTOS VARIOS'!$C$2*'Precios ML'!V421,'COSTOS VARIOS'!$B$2*'Precios ML'!V421)</f>
        <v>269980</v>
      </c>
      <c r="J421" s="22">
        <v>0</v>
      </c>
      <c r="K421" s="27">
        <f t="shared" si="60"/>
        <v>10.4125</v>
      </c>
      <c r="L421" s="27">
        <f t="shared" si="61"/>
        <v>10.4125</v>
      </c>
      <c r="M421" s="26">
        <f>(INDEX(pesos!A:B,MATCH(L421,pesos!A:A,1),2))</f>
        <v>16200</v>
      </c>
      <c r="N421" s="26">
        <f>+R421*'COSTOS VARIOS'!$O$1</f>
        <v>93100</v>
      </c>
      <c r="O421" s="26">
        <f>+R421*'COSTOS VARIOS'!$O$2</f>
        <v>2009.0000000000002</v>
      </c>
      <c r="P421" s="26">
        <f>+R421*'COSTOS VARIOS'!$O$3</f>
        <v>7350</v>
      </c>
      <c r="Q421" s="26">
        <v>1</v>
      </c>
      <c r="R421" s="26">
        <f t="shared" si="62"/>
        <v>490000</v>
      </c>
      <c r="S421" s="25">
        <f t="shared" si="63"/>
        <v>878639</v>
      </c>
      <c r="T421" s="28">
        <f t="shared" si="64"/>
        <v>0.53635338290242074</v>
      </c>
      <c r="U421" s="29">
        <f t="shared" si="65"/>
        <v>1349900</v>
      </c>
      <c r="V421" s="26">
        <f>+INDEX('LISTA DE PRECIOS EKM '!A:K,MATCH('Precios ML'!B421,'LISTA DE PRECIOS EKM '!A:A,0),8)</f>
        <v>1349900</v>
      </c>
      <c r="W421" s="26">
        <f t="shared" si="66"/>
        <v>1349900</v>
      </c>
      <c r="X421" s="26">
        <f t="shared" si="67"/>
        <v>0</v>
      </c>
      <c r="Y421" s="26"/>
      <c r="Z421" s="26">
        <f t="shared" si="68"/>
        <v>1349900</v>
      </c>
      <c r="AA421" s="30">
        <f t="shared" si="69"/>
        <v>1.7548979591836735</v>
      </c>
    </row>
    <row r="422" spans="1:27">
      <c r="A422" s="20" t="s">
        <v>5458</v>
      </c>
      <c r="B422" s="20" t="s">
        <v>5459</v>
      </c>
      <c r="C422" s="25">
        <v>490000</v>
      </c>
      <c r="D422" s="22">
        <v>85</v>
      </c>
      <c r="E422" s="22">
        <v>49</v>
      </c>
      <c r="F422" s="22">
        <v>40</v>
      </c>
      <c r="G422" s="22">
        <v>16000</v>
      </c>
      <c r="H422" s="22" t="s">
        <v>5088</v>
      </c>
      <c r="I422" s="26">
        <f>+IF(H422='COSTOS VARIOS'!$C$1,'COSTOS VARIOS'!$C$2*'Precios ML'!V422,'COSTOS VARIOS'!$B$2*'Precios ML'!V422)</f>
        <v>269980</v>
      </c>
      <c r="J422" s="22">
        <v>0</v>
      </c>
      <c r="K422" s="27">
        <f t="shared" si="60"/>
        <v>10.4125</v>
      </c>
      <c r="L422" s="27">
        <f t="shared" si="61"/>
        <v>10.4125</v>
      </c>
      <c r="M422" s="26">
        <f>(INDEX(pesos!A:B,MATCH(L422,pesos!A:A,1),2))</f>
        <v>16200</v>
      </c>
      <c r="N422" s="26">
        <f>+R422*'COSTOS VARIOS'!$O$1</f>
        <v>93100</v>
      </c>
      <c r="O422" s="26">
        <f>+R422*'COSTOS VARIOS'!$O$2</f>
        <v>2009.0000000000002</v>
      </c>
      <c r="P422" s="26">
        <f>+R422*'COSTOS VARIOS'!$O$3</f>
        <v>7350</v>
      </c>
      <c r="Q422" s="26">
        <v>1</v>
      </c>
      <c r="R422" s="26">
        <f t="shared" si="62"/>
        <v>490000</v>
      </c>
      <c r="S422" s="25">
        <f t="shared" si="63"/>
        <v>878639</v>
      </c>
      <c r="T422" s="28">
        <f t="shared" si="64"/>
        <v>0.53635338290242074</v>
      </c>
      <c r="U422" s="29">
        <f t="shared" si="65"/>
        <v>1349900</v>
      </c>
      <c r="V422" s="26">
        <f>+INDEX('LISTA DE PRECIOS EKM '!A:K,MATCH('Precios ML'!B422,'LISTA DE PRECIOS EKM '!A:A,0),8)</f>
        <v>1349900</v>
      </c>
      <c r="W422" s="26">
        <f t="shared" si="66"/>
        <v>1349900</v>
      </c>
      <c r="X422" s="26">
        <f t="shared" si="67"/>
        <v>0</v>
      </c>
      <c r="Y422" s="26"/>
      <c r="Z422" s="26">
        <f t="shared" si="68"/>
        <v>1349900</v>
      </c>
      <c r="AA422" s="30">
        <f t="shared" si="69"/>
        <v>1.7548979591836735</v>
      </c>
    </row>
    <row r="423" spans="1:27">
      <c r="A423" s="20" t="s">
        <v>5460</v>
      </c>
      <c r="B423" s="20" t="s">
        <v>5461</v>
      </c>
      <c r="C423" s="25">
        <v>490000</v>
      </c>
      <c r="D423" s="22">
        <v>85</v>
      </c>
      <c r="E423" s="22">
        <v>49</v>
      </c>
      <c r="F423" s="22">
        <v>40</v>
      </c>
      <c r="G423" s="22">
        <v>16000</v>
      </c>
      <c r="H423" s="22" t="s">
        <v>5088</v>
      </c>
      <c r="I423" s="26">
        <f>+IF(H423='COSTOS VARIOS'!$C$1,'COSTOS VARIOS'!$C$2*'Precios ML'!V423,'COSTOS VARIOS'!$B$2*'Precios ML'!V423)</f>
        <v>269980</v>
      </c>
      <c r="J423" s="22">
        <v>0</v>
      </c>
      <c r="K423" s="27">
        <f t="shared" si="60"/>
        <v>10.4125</v>
      </c>
      <c r="L423" s="27">
        <f t="shared" si="61"/>
        <v>10.4125</v>
      </c>
      <c r="M423" s="26">
        <f>(INDEX(pesos!A:B,MATCH(L423,pesos!A:A,1),2))</f>
        <v>16200</v>
      </c>
      <c r="N423" s="26">
        <f>+R423*'COSTOS VARIOS'!$O$1</f>
        <v>93100</v>
      </c>
      <c r="O423" s="26">
        <f>+R423*'COSTOS VARIOS'!$O$2</f>
        <v>2009.0000000000002</v>
      </c>
      <c r="P423" s="26">
        <f>+R423*'COSTOS VARIOS'!$O$3</f>
        <v>7350</v>
      </c>
      <c r="Q423" s="26">
        <v>1</v>
      </c>
      <c r="R423" s="26">
        <f t="shared" si="62"/>
        <v>490000</v>
      </c>
      <c r="S423" s="25">
        <f t="shared" si="63"/>
        <v>878639</v>
      </c>
      <c r="T423" s="28">
        <f t="shared" si="64"/>
        <v>0.53635338290242074</v>
      </c>
      <c r="U423" s="29">
        <f t="shared" si="65"/>
        <v>1349900</v>
      </c>
      <c r="V423" s="26">
        <f>+INDEX('LISTA DE PRECIOS EKM '!A:K,MATCH('Precios ML'!B423,'LISTA DE PRECIOS EKM '!A:A,0),8)</f>
        <v>1349900</v>
      </c>
      <c r="W423" s="26">
        <f t="shared" si="66"/>
        <v>1349900</v>
      </c>
      <c r="X423" s="26">
        <f t="shared" si="67"/>
        <v>0</v>
      </c>
      <c r="Y423" s="26"/>
      <c r="Z423" s="26">
        <f t="shared" si="68"/>
        <v>1349900</v>
      </c>
      <c r="AA423" s="30">
        <f t="shared" si="69"/>
        <v>1.7548979591836735</v>
      </c>
    </row>
    <row r="424" spans="1:27">
      <c r="A424" s="20" t="s">
        <v>5460</v>
      </c>
      <c r="B424" s="20" t="s">
        <v>5461</v>
      </c>
      <c r="C424" s="25">
        <v>490000</v>
      </c>
      <c r="D424" s="22">
        <v>85</v>
      </c>
      <c r="E424" s="22">
        <v>49</v>
      </c>
      <c r="F424" s="22">
        <v>40</v>
      </c>
      <c r="G424" s="22">
        <v>16000</v>
      </c>
      <c r="H424" s="22" t="s">
        <v>5088</v>
      </c>
      <c r="I424" s="26">
        <f>+IF(H424='COSTOS VARIOS'!$C$1,'COSTOS VARIOS'!$C$2*'Precios ML'!V424,'COSTOS VARIOS'!$B$2*'Precios ML'!V424)</f>
        <v>269980</v>
      </c>
      <c r="J424" s="22">
        <v>0</v>
      </c>
      <c r="K424" s="27">
        <f t="shared" si="60"/>
        <v>10.4125</v>
      </c>
      <c r="L424" s="27">
        <f t="shared" si="61"/>
        <v>10.4125</v>
      </c>
      <c r="M424" s="26">
        <f>(INDEX(pesos!A:B,MATCH(L424,pesos!A:A,1),2))</f>
        <v>16200</v>
      </c>
      <c r="N424" s="26">
        <f>+R424*'COSTOS VARIOS'!$O$1</f>
        <v>93100</v>
      </c>
      <c r="O424" s="26">
        <f>+R424*'COSTOS VARIOS'!$O$2</f>
        <v>2009.0000000000002</v>
      </c>
      <c r="P424" s="26">
        <f>+R424*'COSTOS VARIOS'!$O$3</f>
        <v>7350</v>
      </c>
      <c r="Q424" s="26">
        <v>1</v>
      </c>
      <c r="R424" s="26">
        <f t="shared" si="62"/>
        <v>490000</v>
      </c>
      <c r="S424" s="25">
        <f t="shared" si="63"/>
        <v>878639</v>
      </c>
      <c r="T424" s="28">
        <f t="shared" si="64"/>
        <v>0.53635338290242074</v>
      </c>
      <c r="U424" s="29">
        <f t="shared" si="65"/>
        <v>1349900</v>
      </c>
      <c r="V424" s="26">
        <f>+INDEX('LISTA DE PRECIOS EKM '!A:K,MATCH('Precios ML'!B424,'LISTA DE PRECIOS EKM '!A:A,0),8)</f>
        <v>1349900</v>
      </c>
      <c r="W424" s="26">
        <f t="shared" si="66"/>
        <v>1349900</v>
      </c>
      <c r="X424" s="26">
        <f t="shared" si="67"/>
        <v>0</v>
      </c>
      <c r="Y424" s="26"/>
      <c r="Z424" s="26">
        <f t="shared" si="68"/>
        <v>1349900</v>
      </c>
      <c r="AA424" s="30">
        <f t="shared" si="69"/>
        <v>1.7548979591836735</v>
      </c>
    </row>
    <row r="425" spans="1:27">
      <c r="A425" s="20" t="s">
        <v>5462</v>
      </c>
      <c r="B425" s="20" t="s">
        <v>5463</v>
      </c>
      <c r="C425" s="25">
        <v>900000</v>
      </c>
      <c r="D425" s="22">
        <v>85</v>
      </c>
      <c r="E425" s="22">
        <v>49</v>
      </c>
      <c r="F425" s="22">
        <v>40</v>
      </c>
      <c r="G425" s="22">
        <v>16000</v>
      </c>
      <c r="H425" s="22" t="s">
        <v>5088</v>
      </c>
      <c r="I425" s="26">
        <f>+IF(H425='COSTOS VARIOS'!$C$1,'COSTOS VARIOS'!$C$2*'Precios ML'!V425,'COSTOS VARIOS'!$B$2*'Precios ML'!V425)</f>
        <v>353980</v>
      </c>
      <c r="J425" s="22">
        <v>0</v>
      </c>
      <c r="K425" s="27">
        <f t="shared" si="60"/>
        <v>10.4125</v>
      </c>
      <c r="L425" s="27">
        <f t="shared" si="61"/>
        <v>10.4125</v>
      </c>
      <c r="M425" s="26">
        <f>(INDEX(pesos!A:B,MATCH(L425,pesos!A:A,1),2))</f>
        <v>16200</v>
      </c>
      <c r="N425" s="26">
        <f>+R425*'COSTOS VARIOS'!$O$1</f>
        <v>171000</v>
      </c>
      <c r="O425" s="26">
        <f>+R425*'COSTOS VARIOS'!$O$2</f>
        <v>3690.0000000000005</v>
      </c>
      <c r="P425" s="26">
        <f>+R425*'COSTOS VARIOS'!$O$3</f>
        <v>13500</v>
      </c>
      <c r="Q425" s="26">
        <v>1</v>
      </c>
      <c r="R425" s="26">
        <f t="shared" si="62"/>
        <v>900000</v>
      </c>
      <c r="S425" s="25">
        <f t="shared" si="63"/>
        <v>1458370</v>
      </c>
      <c r="T425" s="28">
        <f t="shared" si="64"/>
        <v>0.21361520053210081</v>
      </c>
      <c r="U425" s="29">
        <f t="shared" si="65"/>
        <v>1769900</v>
      </c>
      <c r="V425" s="26">
        <f>+INDEX('LISTA DE PRECIOS EKM '!A:K,MATCH('Precios ML'!B425,'LISTA DE PRECIOS EKM '!A:A,0),8)</f>
        <v>1769900</v>
      </c>
      <c r="W425" s="26">
        <f t="shared" si="66"/>
        <v>1769900</v>
      </c>
      <c r="X425" s="26">
        <f t="shared" si="67"/>
        <v>0</v>
      </c>
      <c r="Y425" s="26"/>
      <c r="Z425" s="26">
        <f t="shared" si="68"/>
        <v>1769900</v>
      </c>
      <c r="AA425" s="30">
        <f t="shared" si="69"/>
        <v>0.96655555555555561</v>
      </c>
    </row>
    <row r="426" spans="1:27">
      <c r="A426" s="20" t="s">
        <v>5462</v>
      </c>
      <c r="B426" s="20" t="s">
        <v>5463</v>
      </c>
      <c r="C426" s="25">
        <v>900000</v>
      </c>
      <c r="D426" s="22">
        <v>85</v>
      </c>
      <c r="E426" s="22">
        <v>49</v>
      </c>
      <c r="F426" s="22">
        <v>40</v>
      </c>
      <c r="G426" s="22">
        <v>16000</v>
      </c>
      <c r="H426" s="22" t="s">
        <v>5088</v>
      </c>
      <c r="I426" s="26">
        <f>+IF(H426='COSTOS VARIOS'!$C$1,'COSTOS VARIOS'!$C$2*'Precios ML'!V426,'COSTOS VARIOS'!$B$2*'Precios ML'!V426)</f>
        <v>353980</v>
      </c>
      <c r="J426" s="22">
        <v>0</v>
      </c>
      <c r="K426" s="27">
        <f t="shared" si="60"/>
        <v>10.4125</v>
      </c>
      <c r="L426" s="27">
        <f t="shared" si="61"/>
        <v>10.4125</v>
      </c>
      <c r="M426" s="26">
        <f>(INDEX(pesos!A:B,MATCH(L426,pesos!A:A,1),2))</f>
        <v>16200</v>
      </c>
      <c r="N426" s="26">
        <f>+R426*'COSTOS VARIOS'!$O$1</f>
        <v>171000</v>
      </c>
      <c r="O426" s="26">
        <f>+R426*'COSTOS VARIOS'!$O$2</f>
        <v>3690.0000000000005</v>
      </c>
      <c r="P426" s="26">
        <f>+R426*'COSTOS VARIOS'!$O$3</f>
        <v>13500</v>
      </c>
      <c r="Q426" s="26">
        <v>1</v>
      </c>
      <c r="R426" s="26">
        <f t="shared" si="62"/>
        <v>900000</v>
      </c>
      <c r="S426" s="25">
        <f t="shared" si="63"/>
        <v>1458370</v>
      </c>
      <c r="T426" s="28">
        <f t="shared" si="64"/>
        <v>0.21361520053210081</v>
      </c>
      <c r="U426" s="29">
        <f t="shared" si="65"/>
        <v>1769900</v>
      </c>
      <c r="V426" s="26">
        <f>+INDEX('LISTA DE PRECIOS EKM '!A:K,MATCH('Precios ML'!B426,'LISTA DE PRECIOS EKM '!A:A,0),8)</f>
        <v>1769900</v>
      </c>
      <c r="W426" s="26">
        <f t="shared" si="66"/>
        <v>1769900</v>
      </c>
      <c r="X426" s="26">
        <f t="shared" si="67"/>
        <v>0</v>
      </c>
      <c r="Y426" s="26"/>
      <c r="Z426" s="26">
        <f t="shared" si="68"/>
        <v>1769900</v>
      </c>
      <c r="AA426" s="30">
        <f t="shared" si="69"/>
        <v>0.96655555555555561</v>
      </c>
    </row>
    <row r="427" spans="1:27">
      <c r="A427" s="20" t="s">
        <v>5464</v>
      </c>
      <c r="B427" s="20" t="s">
        <v>5465</v>
      </c>
      <c r="C427" s="25">
        <v>900000</v>
      </c>
      <c r="D427" s="22">
        <v>85</v>
      </c>
      <c r="E427" s="22">
        <v>49</v>
      </c>
      <c r="F427" s="22">
        <v>40</v>
      </c>
      <c r="G427" s="22">
        <v>16000</v>
      </c>
      <c r="H427" s="22" t="s">
        <v>5088</v>
      </c>
      <c r="I427" s="26">
        <f>+IF(H427='COSTOS VARIOS'!$C$1,'COSTOS VARIOS'!$C$2*'Precios ML'!V427,'COSTOS VARIOS'!$B$2*'Precios ML'!V427)</f>
        <v>353980</v>
      </c>
      <c r="J427" s="22">
        <v>0</v>
      </c>
      <c r="K427" s="27">
        <f t="shared" si="60"/>
        <v>10.4125</v>
      </c>
      <c r="L427" s="27">
        <f t="shared" si="61"/>
        <v>10.4125</v>
      </c>
      <c r="M427" s="26">
        <f>(INDEX(pesos!A:B,MATCH(L427,pesos!A:A,1),2))</f>
        <v>16200</v>
      </c>
      <c r="N427" s="26">
        <f>+R427*'COSTOS VARIOS'!$O$1</f>
        <v>171000</v>
      </c>
      <c r="O427" s="26">
        <f>+R427*'COSTOS VARIOS'!$O$2</f>
        <v>3690.0000000000005</v>
      </c>
      <c r="P427" s="26">
        <f>+R427*'COSTOS VARIOS'!$O$3</f>
        <v>13500</v>
      </c>
      <c r="Q427" s="26">
        <v>1</v>
      </c>
      <c r="R427" s="26">
        <f t="shared" si="62"/>
        <v>900000</v>
      </c>
      <c r="S427" s="25">
        <f t="shared" si="63"/>
        <v>1458370</v>
      </c>
      <c r="T427" s="28">
        <f t="shared" si="64"/>
        <v>0.21361520053210081</v>
      </c>
      <c r="U427" s="29">
        <f t="shared" si="65"/>
        <v>1769900</v>
      </c>
      <c r="V427" s="26">
        <f>+INDEX('LISTA DE PRECIOS EKM '!A:K,MATCH('Precios ML'!B427,'LISTA DE PRECIOS EKM '!A:A,0),8)</f>
        <v>1769900</v>
      </c>
      <c r="W427" s="26">
        <f t="shared" si="66"/>
        <v>1769900</v>
      </c>
      <c r="X427" s="26">
        <f t="shared" si="67"/>
        <v>0</v>
      </c>
      <c r="Y427" s="26"/>
      <c r="Z427" s="26">
        <f t="shared" si="68"/>
        <v>1769900</v>
      </c>
      <c r="AA427" s="30">
        <f t="shared" si="69"/>
        <v>0.96655555555555561</v>
      </c>
    </row>
    <row r="428" spans="1:27">
      <c r="A428" s="20" t="s">
        <v>5464</v>
      </c>
      <c r="B428" s="20" t="s">
        <v>5465</v>
      </c>
      <c r="C428" s="25">
        <v>900000</v>
      </c>
      <c r="D428" s="22">
        <v>85</v>
      </c>
      <c r="E428" s="22">
        <v>49</v>
      </c>
      <c r="F428" s="22">
        <v>40</v>
      </c>
      <c r="G428" s="22">
        <v>16000</v>
      </c>
      <c r="H428" s="22" t="s">
        <v>5088</v>
      </c>
      <c r="I428" s="26">
        <f>+IF(H428='COSTOS VARIOS'!$C$1,'COSTOS VARIOS'!$C$2*'Precios ML'!V428,'COSTOS VARIOS'!$B$2*'Precios ML'!V428)</f>
        <v>353980</v>
      </c>
      <c r="J428" s="22">
        <v>0</v>
      </c>
      <c r="K428" s="27">
        <f t="shared" si="60"/>
        <v>10.4125</v>
      </c>
      <c r="L428" s="27">
        <f t="shared" si="61"/>
        <v>10.4125</v>
      </c>
      <c r="M428" s="26">
        <f>(INDEX(pesos!A:B,MATCH(L428,pesos!A:A,1),2))</f>
        <v>16200</v>
      </c>
      <c r="N428" s="26">
        <f>+R428*'COSTOS VARIOS'!$O$1</f>
        <v>171000</v>
      </c>
      <c r="O428" s="26">
        <f>+R428*'COSTOS VARIOS'!$O$2</f>
        <v>3690.0000000000005</v>
      </c>
      <c r="P428" s="26">
        <f>+R428*'COSTOS VARIOS'!$O$3</f>
        <v>13500</v>
      </c>
      <c r="Q428" s="26">
        <v>1</v>
      </c>
      <c r="R428" s="26">
        <f t="shared" si="62"/>
        <v>900000</v>
      </c>
      <c r="S428" s="25">
        <f t="shared" si="63"/>
        <v>1458370</v>
      </c>
      <c r="T428" s="28">
        <f t="shared" si="64"/>
        <v>0.21361520053210081</v>
      </c>
      <c r="U428" s="29">
        <f t="shared" si="65"/>
        <v>1769900</v>
      </c>
      <c r="V428" s="26">
        <f>+INDEX('LISTA DE PRECIOS EKM '!A:K,MATCH('Precios ML'!B428,'LISTA DE PRECIOS EKM '!A:A,0),8)</f>
        <v>1769900</v>
      </c>
      <c r="W428" s="26">
        <f t="shared" si="66"/>
        <v>1769900</v>
      </c>
      <c r="X428" s="26">
        <f t="shared" si="67"/>
        <v>0</v>
      </c>
      <c r="Y428" s="26"/>
      <c r="Z428" s="26">
        <f t="shared" si="68"/>
        <v>1769900</v>
      </c>
      <c r="AA428" s="30">
        <f t="shared" si="69"/>
        <v>0.96655555555555561</v>
      </c>
    </row>
    <row r="429" spans="1:27">
      <c r="A429" s="20" t="s">
        <v>5466</v>
      </c>
      <c r="B429" s="20" t="s">
        <v>5467</v>
      </c>
      <c r="C429" s="25">
        <v>900000</v>
      </c>
      <c r="D429" s="22">
        <v>85</v>
      </c>
      <c r="E429" s="22">
        <v>49</v>
      </c>
      <c r="F429" s="22">
        <v>40</v>
      </c>
      <c r="G429" s="22">
        <v>16000</v>
      </c>
      <c r="H429" s="22" t="s">
        <v>5088</v>
      </c>
      <c r="I429" s="26">
        <f>+IF(H429='COSTOS VARIOS'!$C$1,'COSTOS VARIOS'!$C$2*'Precios ML'!V429,'COSTOS VARIOS'!$B$2*'Precios ML'!V429)</f>
        <v>353980</v>
      </c>
      <c r="J429" s="22">
        <v>0</v>
      </c>
      <c r="K429" s="27">
        <f t="shared" si="60"/>
        <v>10.4125</v>
      </c>
      <c r="L429" s="27">
        <f t="shared" si="61"/>
        <v>10.4125</v>
      </c>
      <c r="M429" s="26">
        <f>(INDEX(pesos!A:B,MATCH(L429,pesos!A:A,1),2))</f>
        <v>16200</v>
      </c>
      <c r="N429" s="26">
        <f>+R429*'COSTOS VARIOS'!$O$1</f>
        <v>171000</v>
      </c>
      <c r="O429" s="26">
        <f>+R429*'COSTOS VARIOS'!$O$2</f>
        <v>3690.0000000000005</v>
      </c>
      <c r="P429" s="26">
        <f>+R429*'COSTOS VARIOS'!$O$3</f>
        <v>13500</v>
      </c>
      <c r="Q429" s="26">
        <v>1</v>
      </c>
      <c r="R429" s="26">
        <f t="shared" si="62"/>
        <v>900000</v>
      </c>
      <c r="S429" s="25">
        <f t="shared" si="63"/>
        <v>1458370</v>
      </c>
      <c r="T429" s="28">
        <f t="shared" si="64"/>
        <v>0.21361520053210081</v>
      </c>
      <c r="U429" s="29">
        <f t="shared" si="65"/>
        <v>1769900</v>
      </c>
      <c r="V429" s="26">
        <f>+INDEX('LISTA DE PRECIOS EKM '!A:K,MATCH('Precios ML'!B429,'LISTA DE PRECIOS EKM '!A:A,0),8)</f>
        <v>1769900</v>
      </c>
      <c r="W429" s="26">
        <f t="shared" si="66"/>
        <v>1769900</v>
      </c>
      <c r="X429" s="26">
        <f t="shared" si="67"/>
        <v>0</v>
      </c>
      <c r="Y429" s="26"/>
      <c r="Z429" s="26">
        <f t="shared" si="68"/>
        <v>1769900</v>
      </c>
      <c r="AA429" s="30">
        <f t="shared" si="69"/>
        <v>0.96655555555555561</v>
      </c>
    </row>
    <row r="430" spans="1:27">
      <c r="A430" s="20" t="s">
        <v>5466</v>
      </c>
      <c r="B430" s="20" t="s">
        <v>5467</v>
      </c>
      <c r="C430" s="25">
        <v>900000</v>
      </c>
      <c r="D430" s="22">
        <v>85</v>
      </c>
      <c r="E430" s="22">
        <v>49</v>
      </c>
      <c r="F430" s="22">
        <v>40</v>
      </c>
      <c r="G430" s="22">
        <v>16000</v>
      </c>
      <c r="H430" s="22" t="s">
        <v>5088</v>
      </c>
      <c r="I430" s="26">
        <f>+IF(H430='COSTOS VARIOS'!$C$1,'COSTOS VARIOS'!$C$2*'Precios ML'!V430,'COSTOS VARIOS'!$B$2*'Precios ML'!V430)</f>
        <v>353980</v>
      </c>
      <c r="J430" s="22">
        <v>0</v>
      </c>
      <c r="K430" s="27">
        <f t="shared" si="60"/>
        <v>10.4125</v>
      </c>
      <c r="L430" s="27">
        <f t="shared" si="61"/>
        <v>10.4125</v>
      </c>
      <c r="M430" s="26">
        <f>(INDEX(pesos!A:B,MATCH(L430,pesos!A:A,1),2))</f>
        <v>16200</v>
      </c>
      <c r="N430" s="26">
        <f>+R430*'COSTOS VARIOS'!$O$1</f>
        <v>171000</v>
      </c>
      <c r="O430" s="26">
        <f>+R430*'COSTOS VARIOS'!$O$2</f>
        <v>3690.0000000000005</v>
      </c>
      <c r="P430" s="26">
        <f>+R430*'COSTOS VARIOS'!$O$3</f>
        <v>13500</v>
      </c>
      <c r="Q430" s="26">
        <v>1</v>
      </c>
      <c r="R430" s="26">
        <f t="shared" si="62"/>
        <v>900000</v>
      </c>
      <c r="S430" s="25">
        <f t="shared" si="63"/>
        <v>1458370</v>
      </c>
      <c r="T430" s="28">
        <f t="shared" si="64"/>
        <v>0.21361520053210081</v>
      </c>
      <c r="U430" s="29">
        <f t="shared" si="65"/>
        <v>1769900</v>
      </c>
      <c r="V430" s="26">
        <f>+INDEX('LISTA DE PRECIOS EKM '!A:K,MATCH('Precios ML'!B430,'LISTA DE PRECIOS EKM '!A:A,0),8)</f>
        <v>1769900</v>
      </c>
      <c r="W430" s="26">
        <f t="shared" si="66"/>
        <v>1769900</v>
      </c>
      <c r="X430" s="26">
        <f t="shared" si="67"/>
        <v>0</v>
      </c>
      <c r="Y430" s="26"/>
      <c r="Z430" s="26">
        <f t="shared" si="68"/>
        <v>1769900</v>
      </c>
      <c r="AA430" s="30">
        <f t="shared" si="69"/>
        <v>0.96655555555555561</v>
      </c>
    </row>
    <row r="431" spans="1:27">
      <c r="A431" s="20" t="s">
        <v>5468</v>
      </c>
      <c r="B431" s="20" t="s">
        <v>5469</v>
      </c>
      <c r="C431" s="25">
        <v>490000</v>
      </c>
      <c r="D431" s="22">
        <v>85</v>
      </c>
      <c r="E431" s="22">
        <v>49</v>
      </c>
      <c r="F431" s="22">
        <v>40</v>
      </c>
      <c r="G431" s="22">
        <v>16000</v>
      </c>
      <c r="H431" s="22" t="s">
        <v>5088</v>
      </c>
      <c r="I431" s="26">
        <f>+IF(H431='COSTOS VARIOS'!$C$1,'COSTOS VARIOS'!$C$2*'Precios ML'!V431,'COSTOS VARIOS'!$B$2*'Precios ML'!V431)</f>
        <v>269980</v>
      </c>
      <c r="J431" s="22">
        <v>0</v>
      </c>
      <c r="K431" s="27">
        <f t="shared" si="60"/>
        <v>10.4125</v>
      </c>
      <c r="L431" s="27">
        <f t="shared" si="61"/>
        <v>10.4125</v>
      </c>
      <c r="M431" s="26">
        <f>(INDEX(pesos!A:B,MATCH(L431,pesos!A:A,1),2))</f>
        <v>16200</v>
      </c>
      <c r="N431" s="26">
        <f>+R431*'COSTOS VARIOS'!$O$1</f>
        <v>93100</v>
      </c>
      <c r="O431" s="26">
        <f>+R431*'COSTOS VARIOS'!$O$2</f>
        <v>2009.0000000000002</v>
      </c>
      <c r="P431" s="26">
        <f>+R431*'COSTOS VARIOS'!$O$3</f>
        <v>7350</v>
      </c>
      <c r="Q431" s="26">
        <v>1</v>
      </c>
      <c r="R431" s="26">
        <f t="shared" si="62"/>
        <v>490000</v>
      </c>
      <c r="S431" s="25">
        <f t="shared" si="63"/>
        <v>878639</v>
      </c>
      <c r="T431" s="28">
        <f t="shared" si="64"/>
        <v>0.53635338290242074</v>
      </c>
      <c r="U431" s="29">
        <f t="shared" si="65"/>
        <v>1349900</v>
      </c>
      <c r="V431" s="26">
        <f>+INDEX('LISTA DE PRECIOS EKM '!A:K,MATCH('Precios ML'!B431,'LISTA DE PRECIOS EKM '!A:A,0),8)</f>
        <v>1349900</v>
      </c>
      <c r="W431" s="26">
        <f t="shared" si="66"/>
        <v>1349900</v>
      </c>
      <c r="X431" s="26">
        <f t="shared" si="67"/>
        <v>0</v>
      </c>
      <c r="Y431" s="26"/>
      <c r="Z431" s="26">
        <f t="shared" si="68"/>
        <v>1349900</v>
      </c>
      <c r="AA431" s="30">
        <f t="shared" si="69"/>
        <v>1.7548979591836735</v>
      </c>
    </row>
    <row r="432" spans="1:27">
      <c r="A432" s="20" t="s">
        <v>5468</v>
      </c>
      <c r="B432" s="20" t="s">
        <v>5469</v>
      </c>
      <c r="C432" s="25">
        <v>490000</v>
      </c>
      <c r="D432" s="22">
        <v>85</v>
      </c>
      <c r="E432" s="22">
        <v>49</v>
      </c>
      <c r="F432" s="22">
        <v>40</v>
      </c>
      <c r="G432" s="22">
        <v>16000</v>
      </c>
      <c r="H432" s="22" t="s">
        <v>5088</v>
      </c>
      <c r="I432" s="26">
        <f>+IF(H432='COSTOS VARIOS'!$C$1,'COSTOS VARIOS'!$C$2*'Precios ML'!V432,'COSTOS VARIOS'!$B$2*'Precios ML'!V432)</f>
        <v>269980</v>
      </c>
      <c r="J432" s="22">
        <v>0</v>
      </c>
      <c r="K432" s="27">
        <f t="shared" si="60"/>
        <v>10.4125</v>
      </c>
      <c r="L432" s="27">
        <f t="shared" si="61"/>
        <v>10.4125</v>
      </c>
      <c r="M432" s="26">
        <f>(INDEX(pesos!A:B,MATCH(L432,pesos!A:A,1),2))</f>
        <v>16200</v>
      </c>
      <c r="N432" s="26">
        <f>+R432*'COSTOS VARIOS'!$O$1</f>
        <v>93100</v>
      </c>
      <c r="O432" s="26">
        <f>+R432*'COSTOS VARIOS'!$O$2</f>
        <v>2009.0000000000002</v>
      </c>
      <c r="P432" s="26">
        <f>+R432*'COSTOS VARIOS'!$O$3</f>
        <v>7350</v>
      </c>
      <c r="Q432" s="26">
        <v>1</v>
      </c>
      <c r="R432" s="26">
        <f t="shared" si="62"/>
        <v>490000</v>
      </c>
      <c r="S432" s="25">
        <f t="shared" si="63"/>
        <v>878639</v>
      </c>
      <c r="T432" s="28">
        <f t="shared" si="64"/>
        <v>0.53635338290242074</v>
      </c>
      <c r="U432" s="29">
        <f t="shared" si="65"/>
        <v>1349900</v>
      </c>
      <c r="V432" s="26">
        <f>+INDEX('LISTA DE PRECIOS EKM '!A:K,MATCH('Precios ML'!B432,'LISTA DE PRECIOS EKM '!A:A,0),8)</f>
        <v>1349900</v>
      </c>
      <c r="W432" s="26">
        <f t="shared" si="66"/>
        <v>1349900</v>
      </c>
      <c r="X432" s="26">
        <f t="shared" si="67"/>
        <v>0</v>
      </c>
      <c r="Y432" s="26"/>
      <c r="Z432" s="26">
        <f t="shared" si="68"/>
        <v>1349900</v>
      </c>
      <c r="AA432" s="30">
        <f t="shared" si="69"/>
        <v>1.7548979591836735</v>
      </c>
    </row>
    <row r="433" spans="1:27">
      <c r="A433" s="20" t="s">
        <v>5470</v>
      </c>
      <c r="B433" s="20" t="s">
        <v>5471</v>
      </c>
      <c r="C433" s="25">
        <v>490000</v>
      </c>
      <c r="D433" s="22">
        <v>85</v>
      </c>
      <c r="E433" s="22">
        <v>49</v>
      </c>
      <c r="F433" s="22">
        <v>40</v>
      </c>
      <c r="G433" s="22">
        <v>16000</v>
      </c>
      <c r="H433" s="22" t="s">
        <v>5088</v>
      </c>
      <c r="I433" s="26">
        <f>+IF(H433='COSTOS VARIOS'!$C$1,'COSTOS VARIOS'!$C$2*'Precios ML'!V433,'COSTOS VARIOS'!$B$2*'Precios ML'!V433)</f>
        <v>269980</v>
      </c>
      <c r="J433" s="22">
        <v>0</v>
      </c>
      <c r="K433" s="27">
        <f t="shared" si="60"/>
        <v>10.4125</v>
      </c>
      <c r="L433" s="27">
        <f t="shared" si="61"/>
        <v>10.4125</v>
      </c>
      <c r="M433" s="26">
        <f>(INDEX(pesos!A:B,MATCH(L433,pesos!A:A,1),2))</f>
        <v>16200</v>
      </c>
      <c r="N433" s="26">
        <f>+R433*'COSTOS VARIOS'!$O$1</f>
        <v>93100</v>
      </c>
      <c r="O433" s="26">
        <f>+R433*'COSTOS VARIOS'!$O$2</f>
        <v>2009.0000000000002</v>
      </c>
      <c r="P433" s="26">
        <f>+R433*'COSTOS VARIOS'!$O$3</f>
        <v>7350</v>
      </c>
      <c r="Q433" s="26">
        <v>1</v>
      </c>
      <c r="R433" s="26">
        <f t="shared" si="62"/>
        <v>490000</v>
      </c>
      <c r="S433" s="25">
        <f t="shared" si="63"/>
        <v>878639</v>
      </c>
      <c r="T433" s="28">
        <f t="shared" si="64"/>
        <v>0.53635338290242074</v>
      </c>
      <c r="U433" s="29">
        <f t="shared" si="65"/>
        <v>1349900</v>
      </c>
      <c r="V433" s="26">
        <f>+INDEX('LISTA DE PRECIOS EKM '!A:K,MATCH('Precios ML'!B433,'LISTA DE PRECIOS EKM '!A:A,0),8)</f>
        <v>1349900</v>
      </c>
      <c r="W433" s="26">
        <f t="shared" si="66"/>
        <v>1349900</v>
      </c>
      <c r="X433" s="26">
        <f t="shared" si="67"/>
        <v>0</v>
      </c>
      <c r="Y433" s="26"/>
      <c r="Z433" s="26">
        <f t="shared" si="68"/>
        <v>1349900</v>
      </c>
      <c r="AA433" s="30">
        <f t="shared" si="69"/>
        <v>1.7548979591836735</v>
      </c>
    </row>
    <row r="434" spans="1:27">
      <c r="A434" s="20" t="s">
        <v>5470</v>
      </c>
      <c r="B434" s="20" t="s">
        <v>5471</v>
      </c>
      <c r="C434" s="25">
        <v>490000</v>
      </c>
      <c r="D434" s="22">
        <v>85</v>
      </c>
      <c r="E434" s="22">
        <v>49</v>
      </c>
      <c r="F434" s="22">
        <v>40</v>
      </c>
      <c r="G434" s="22">
        <v>16000</v>
      </c>
      <c r="H434" s="22" t="s">
        <v>5088</v>
      </c>
      <c r="I434" s="26">
        <f>+IF(H434='COSTOS VARIOS'!$C$1,'COSTOS VARIOS'!$C$2*'Precios ML'!V434,'COSTOS VARIOS'!$B$2*'Precios ML'!V434)</f>
        <v>269980</v>
      </c>
      <c r="J434" s="22">
        <v>0</v>
      </c>
      <c r="K434" s="27">
        <f t="shared" si="60"/>
        <v>10.4125</v>
      </c>
      <c r="L434" s="27">
        <f t="shared" si="61"/>
        <v>10.4125</v>
      </c>
      <c r="M434" s="26">
        <f>(INDEX(pesos!A:B,MATCH(L434,pesos!A:A,1),2))</f>
        <v>16200</v>
      </c>
      <c r="N434" s="26">
        <f>+R434*'COSTOS VARIOS'!$O$1</f>
        <v>93100</v>
      </c>
      <c r="O434" s="26">
        <f>+R434*'COSTOS VARIOS'!$O$2</f>
        <v>2009.0000000000002</v>
      </c>
      <c r="P434" s="26">
        <f>+R434*'COSTOS VARIOS'!$O$3</f>
        <v>7350</v>
      </c>
      <c r="Q434" s="26">
        <v>1</v>
      </c>
      <c r="R434" s="26">
        <f t="shared" si="62"/>
        <v>490000</v>
      </c>
      <c r="S434" s="25">
        <f t="shared" si="63"/>
        <v>878639</v>
      </c>
      <c r="T434" s="28">
        <f t="shared" si="64"/>
        <v>0.53635338290242074</v>
      </c>
      <c r="U434" s="29">
        <f t="shared" si="65"/>
        <v>1349900</v>
      </c>
      <c r="V434" s="26">
        <f>+INDEX('LISTA DE PRECIOS EKM '!A:K,MATCH('Precios ML'!B434,'LISTA DE PRECIOS EKM '!A:A,0),8)</f>
        <v>1349900</v>
      </c>
      <c r="W434" s="26">
        <f t="shared" si="66"/>
        <v>1349900</v>
      </c>
      <c r="X434" s="26">
        <f t="shared" si="67"/>
        <v>0</v>
      </c>
      <c r="Y434" s="26"/>
      <c r="Z434" s="26">
        <f t="shared" si="68"/>
        <v>1349900</v>
      </c>
      <c r="AA434" s="30">
        <f t="shared" si="69"/>
        <v>1.7548979591836735</v>
      </c>
    </row>
    <row r="435" spans="1:27">
      <c r="A435" s="20" t="s">
        <v>5472</v>
      </c>
      <c r="B435" s="20" t="s">
        <v>5473</v>
      </c>
      <c r="C435" s="25">
        <v>900000</v>
      </c>
      <c r="D435" s="22">
        <v>85</v>
      </c>
      <c r="E435" s="22">
        <v>49</v>
      </c>
      <c r="F435" s="22">
        <v>40</v>
      </c>
      <c r="G435" s="22">
        <v>16000</v>
      </c>
      <c r="H435" s="22" t="s">
        <v>5088</v>
      </c>
      <c r="I435" s="26">
        <f>+IF(H435='COSTOS VARIOS'!$C$1,'COSTOS VARIOS'!$C$2*'Precios ML'!V435,'COSTOS VARIOS'!$B$2*'Precios ML'!V435)</f>
        <v>353980</v>
      </c>
      <c r="J435" s="22">
        <v>0</v>
      </c>
      <c r="K435" s="27">
        <f t="shared" si="60"/>
        <v>10.4125</v>
      </c>
      <c r="L435" s="27">
        <f t="shared" si="61"/>
        <v>10.4125</v>
      </c>
      <c r="M435" s="26">
        <f>(INDEX(pesos!A:B,MATCH(L435,pesos!A:A,1),2))</f>
        <v>16200</v>
      </c>
      <c r="N435" s="26">
        <f>+R435*'COSTOS VARIOS'!$O$1</f>
        <v>171000</v>
      </c>
      <c r="O435" s="26">
        <f>+R435*'COSTOS VARIOS'!$O$2</f>
        <v>3690.0000000000005</v>
      </c>
      <c r="P435" s="26">
        <f>+R435*'COSTOS VARIOS'!$O$3</f>
        <v>13500</v>
      </c>
      <c r="Q435" s="26">
        <v>1</v>
      </c>
      <c r="R435" s="26">
        <f t="shared" si="62"/>
        <v>900000</v>
      </c>
      <c r="S435" s="25">
        <f t="shared" si="63"/>
        <v>1458370</v>
      </c>
      <c r="T435" s="28">
        <f t="shared" si="64"/>
        <v>0.21361520053210081</v>
      </c>
      <c r="U435" s="29">
        <f t="shared" si="65"/>
        <v>1769900</v>
      </c>
      <c r="V435" s="26">
        <f>+INDEX('LISTA DE PRECIOS EKM '!A:K,MATCH('Precios ML'!B435,'LISTA DE PRECIOS EKM '!A:A,0),8)</f>
        <v>1769900</v>
      </c>
      <c r="W435" s="26">
        <f t="shared" si="66"/>
        <v>1769900</v>
      </c>
      <c r="X435" s="26">
        <f t="shared" si="67"/>
        <v>0</v>
      </c>
      <c r="Y435" s="26"/>
      <c r="Z435" s="26">
        <f t="shared" si="68"/>
        <v>1769900</v>
      </c>
      <c r="AA435" s="30">
        <f t="shared" si="69"/>
        <v>0.96655555555555561</v>
      </c>
    </row>
    <row r="436" spans="1:27">
      <c r="A436" s="20" t="s">
        <v>5472</v>
      </c>
      <c r="B436" s="20" t="s">
        <v>5473</v>
      </c>
      <c r="C436" s="25">
        <v>900000</v>
      </c>
      <c r="D436" s="22">
        <v>85</v>
      </c>
      <c r="E436" s="22">
        <v>49</v>
      </c>
      <c r="F436" s="22">
        <v>40</v>
      </c>
      <c r="G436" s="22">
        <v>16000</v>
      </c>
      <c r="H436" s="22" t="s">
        <v>5088</v>
      </c>
      <c r="I436" s="26">
        <f>+IF(H436='COSTOS VARIOS'!$C$1,'COSTOS VARIOS'!$C$2*'Precios ML'!V436,'COSTOS VARIOS'!$B$2*'Precios ML'!V436)</f>
        <v>353980</v>
      </c>
      <c r="J436" s="22">
        <v>0</v>
      </c>
      <c r="K436" s="27">
        <f t="shared" si="60"/>
        <v>10.4125</v>
      </c>
      <c r="L436" s="27">
        <f t="shared" si="61"/>
        <v>10.4125</v>
      </c>
      <c r="M436" s="26">
        <f>(INDEX(pesos!A:B,MATCH(L436,pesos!A:A,1),2))</f>
        <v>16200</v>
      </c>
      <c r="N436" s="26">
        <f>+R436*'COSTOS VARIOS'!$O$1</f>
        <v>171000</v>
      </c>
      <c r="O436" s="26">
        <f>+R436*'COSTOS VARIOS'!$O$2</f>
        <v>3690.0000000000005</v>
      </c>
      <c r="P436" s="26">
        <f>+R436*'COSTOS VARIOS'!$O$3</f>
        <v>13500</v>
      </c>
      <c r="Q436" s="26">
        <v>1</v>
      </c>
      <c r="R436" s="26">
        <f t="shared" si="62"/>
        <v>900000</v>
      </c>
      <c r="S436" s="25">
        <f t="shared" si="63"/>
        <v>1458370</v>
      </c>
      <c r="T436" s="28">
        <f t="shared" si="64"/>
        <v>0.21361520053210081</v>
      </c>
      <c r="U436" s="29">
        <f t="shared" si="65"/>
        <v>1769900</v>
      </c>
      <c r="V436" s="26">
        <f>+INDEX('LISTA DE PRECIOS EKM '!A:K,MATCH('Precios ML'!B436,'LISTA DE PRECIOS EKM '!A:A,0),8)</f>
        <v>1769900</v>
      </c>
      <c r="W436" s="26">
        <f t="shared" si="66"/>
        <v>1769900</v>
      </c>
      <c r="X436" s="26">
        <f t="shared" si="67"/>
        <v>0</v>
      </c>
      <c r="Y436" s="26"/>
      <c r="Z436" s="26">
        <f t="shared" si="68"/>
        <v>1769900</v>
      </c>
      <c r="AA436" s="30">
        <f t="shared" si="69"/>
        <v>0.96655555555555561</v>
      </c>
    </row>
    <row r="437" spans="1:27">
      <c r="A437" s="20" t="s">
        <v>5474</v>
      </c>
      <c r="B437" s="20" t="s">
        <v>5475</v>
      </c>
      <c r="C437" s="25">
        <v>900000</v>
      </c>
      <c r="D437" s="22">
        <v>85</v>
      </c>
      <c r="E437" s="22">
        <v>49</v>
      </c>
      <c r="F437" s="22">
        <v>40</v>
      </c>
      <c r="G437" s="22">
        <v>16000</v>
      </c>
      <c r="H437" s="22" t="s">
        <v>5088</v>
      </c>
      <c r="I437" s="26">
        <f>+IF(H437='COSTOS VARIOS'!$C$1,'COSTOS VARIOS'!$C$2*'Precios ML'!V437,'COSTOS VARIOS'!$B$2*'Precios ML'!V437)</f>
        <v>353980</v>
      </c>
      <c r="J437" s="22">
        <v>0</v>
      </c>
      <c r="K437" s="27">
        <f t="shared" si="60"/>
        <v>10.4125</v>
      </c>
      <c r="L437" s="27">
        <f t="shared" si="61"/>
        <v>10.4125</v>
      </c>
      <c r="M437" s="26">
        <f>(INDEX(pesos!A:B,MATCH(L437,pesos!A:A,1),2))</f>
        <v>16200</v>
      </c>
      <c r="N437" s="26">
        <f>+R437*'COSTOS VARIOS'!$O$1</f>
        <v>171000</v>
      </c>
      <c r="O437" s="26">
        <f>+R437*'COSTOS VARIOS'!$O$2</f>
        <v>3690.0000000000005</v>
      </c>
      <c r="P437" s="26">
        <f>+R437*'COSTOS VARIOS'!$O$3</f>
        <v>13500</v>
      </c>
      <c r="Q437" s="26">
        <v>1</v>
      </c>
      <c r="R437" s="26">
        <f t="shared" si="62"/>
        <v>900000</v>
      </c>
      <c r="S437" s="25">
        <f t="shared" si="63"/>
        <v>1458370</v>
      </c>
      <c r="T437" s="28">
        <f t="shared" si="64"/>
        <v>0.21361520053210081</v>
      </c>
      <c r="U437" s="29">
        <f t="shared" si="65"/>
        <v>1769900</v>
      </c>
      <c r="V437" s="26">
        <f>+INDEX('LISTA DE PRECIOS EKM '!A:K,MATCH('Precios ML'!B437,'LISTA DE PRECIOS EKM '!A:A,0),8)</f>
        <v>1769900</v>
      </c>
      <c r="W437" s="26">
        <f t="shared" si="66"/>
        <v>1769900</v>
      </c>
      <c r="X437" s="26">
        <f t="shared" si="67"/>
        <v>0</v>
      </c>
      <c r="Y437" s="26"/>
      <c r="Z437" s="26">
        <f t="shared" si="68"/>
        <v>1769900</v>
      </c>
      <c r="AA437" s="30">
        <f t="shared" si="69"/>
        <v>0.96655555555555561</v>
      </c>
    </row>
    <row r="438" spans="1:27">
      <c r="A438" s="20" t="s">
        <v>5474</v>
      </c>
      <c r="B438" s="20" t="s">
        <v>5475</v>
      </c>
      <c r="C438" s="25">
        <v>900000</v>
      </c>
      <c r="D438" s="22">
        <v>85</v>
      </c>
      <c r="E438" s="22">
        <v>49</v>
      </c>
      <c r="F438" s="22">
        <v>40</v>
      </c>
      <c r="G438" s="22">
        <v>16000</v>
      </c>
      <c r="H438" s="22" t="s">
        <v>5088</v>
      </c>
      <c r="I438" s="26">
        <f>+IF(H438='COSTOS VARIOS'!$C$1,'COSTOS VARIOS'!$C$2*'Precios ML'!V438,'COSTOS VARIOS'!$B$2*'Precios ML'!V438)</f>
        <v>353980</v>
      </c>
      <c r="J438" s="22">
        <v>0</v>
      </c>
      <c r="K438" s="27">
        <f t="shared" si="60"/>
        <v>10.4125</v>
      </c>
      <c r="L438" s="27">
        <f t="shared" si="61"/>
        <v>10.4125</v>
      </c>
      <c r="M438" s="26">
        <f>(INDEX(pesos!A:B,MATCH(L438,pesos!A:A,1),2))</f>
        <v>16200</v>
      </c>
      <c r="N438" s="26">
        <f>+R438*'COSTOS VARIOS'!$O$1</f>
        <v>171000</v>
      </c>
      <c r="O438" s="26">
        <f>+R438*'COSTOS VARIOS'!$O$2</f>
        <v>3690.0000000000005</v>
      </c>
      <c r="P438" s="26">
        <f>+R438*'COSTOS VARIOS'!$O$3</f>
        <v>13500</v>
      </c>
      <c r="Q438" s="26">
        <v>1</v>
      </c>
      <c r="R438" s="26">
        <f t="shared" si="62"/>
        <v>900000</v>
      </c>
      <c r="S438" s="25">
        <f t="shared" si="63"/>
        <v>1458370</v>
      </c>
      <c r="T438" s="28">
        <f t="shared" si="64"/>
        <v>0.21361520053210081</v>
      </c>
      <c r="U438" s="29">
        <f t="shared" si="65"/>
        <v>1769900</v>
      </c>
      <c r="V438" s="26">
        <f>+INDEX('LISTA DE PRECIOS EKM '!A:K,MATCH('Precios ML'!B438,'LISTA DE PRECIOS EKM '!A:A,0),8)</f>
        <v>1769900</v>
      </c>
      <c r="W438" s="26">
        <f t="shared" si="66"/>
        <v>1769900</v>
      </c>
      <c r="X438" s="26">
        <f t="shared" si="67"/>
        <v>0</v>
      </c>
      <c r="Y438" s="26"/>
      <c r="Z438" s="26">
        <f t="shared" si="68"/>
        <v>1769900</v>
      </c>
      <c r="AA438" s="30">
        <f t="shared" si="69"/>
        <v>0.96655555555555561</v>
      </c>
    </row>
    <row r="439" spans="1:27">
      <c r="A439" s="20" t="s">
        <v>5476</v>
      </c>
      <c r="B439" s="20" t="s">
        <v>5477</v>
      </c>
      <c r="C439" s="25">
        <v>900000</v>
      </c>
      <c r="D439" s="22">
        <v>85</v>
      </c>
      <c r="E439" s="22">
        <v>49</v>
      </c>
      <c r="F439" s="22">
        <v>40</v>
      </c>
      <c r="G439" s="22">
        <v>16000</v>
      </c>
      <c r="H439" s="22" t="s">
        <v>5088</v>
      </c>
      <c r="I439" s="26">
        <f>+IF(H439='COSTOS VARIOS'!$C$1,'COSTOS VARIOS'!$C$2*'Precios ML'!V439,'COSTOS VARIOS'!$B$2*'Precios ML'!V439)</f>
        <v>353980</v>
      </c>
      <c r="J439" s="22">
        <v>0</v>
      </c>
      <c r="K439" s="27">
        <f t="shared" si="60"/>
        <v>10.4125</v>
      </c>
      <c r="L439" s="27">
        <f t="shared" si="61"/>
        <v>10.4125</v>
      </c>
      <c r="M439" s="26">
        <f>(INDEX(pesos!A:B,MATCH(L439,pesos!A:A,1),2))</f>
        <v>16200</v>
      </c>
      <c r="N439" s="26">
        <f>+R439*'COSTOS VARIOS'!$O$1</f>
        <v>171000</v>
      </c>
      <c r="O439" s="26">
        <f>+R439*'COSTOS VARIOS'!$O$2</f>
        <v>3690.0000000000005</v>
      </c>
      <c r="P439" s="26">
        <f>+R439*'COSTOS VARIOS'!$O$3</f>
        <v>13500</v>
      </c>
      <c r="Q439" s="26">
        <v>1</v>
      </c>
      <c r="R439" s="26">
        <f t="shared" si="62"/>
        <v>900000</v>
      </c>
      <c r="S439" s="25">
        <f t="shared" si="63"/>
        <v>1458370</v>
      </c>
      <c r="T439" s="28">
        <f t="shared" si="64"/>
        <v>0.21361520053210081</v>
      </c>
      <c r="U439" s="29">
        <f t="shared" si="65"/>
        <v>1769900</v>
      </c>
      <c r="V439" s="26">
        <f>+INDEX('LISTA DE PRECIOS EKM '!A:K,MATCH('Precios ML'!B439,'LISTA DE PRECIOS EKM '!A:A,0),8)</f>
        <v>1769900</v>
      </c>
      <c r="W439" s="26">
        <f t="shared" si="66"/>
        <v>1769900</v>
      </c>
      <c r="X439" s="26">
        <f t="shared" si="67"/>
        <v>0</v>
      </c>
      <c r="Y439" s="26"/>
      <c r="Z439" s="26">
        <f t="shared" si="68"/>
        <v>1769900</v>
      </c>
      <c r="AA439" s="30">
        <f t="shared" si="69"/>
        <v>0.96655555555555561</v>
      </c>
    </row>
    <row r="440" spans="1:27">
      <c r="A440" s="20" t="s">
        <v>5476</v>
      </c>
      <c r="B440" s="20" t="s">
        <v>5477</v>
      </c>
      <c r="C440" s="25">
        <v>900000</v>
      </c>
      <c r="D440" s="22">
        <v>85</v>
      </c>
      <c r="E440" s="22">
        <v>49</v>
      </c>
      <c r="F440" s="22">
        <v>40</v>
      </c>
      <c r="G440" s="22">
        <v>16000</v>
      </c>
      <c r="H440" s="22" t="s">
        <v>5088</v>
      </c>
      <c r="I440" s="26">
        <f>+IF(H440='COSTOS VARIOS'!$C$1,'COSTOS VARIOS'!$C$2*'Precios ML'!V440,'COSTOS VARIOS'!$B$2*'Precios ML'!V440)</f>
        <v>353980</v>
      </c>
      <c r="J440" s="22">
        <v>0</v>
      </c>
      <c r="K440" s="27">
        <f t="shared" si="60"/>
        <v>10.4125</v>
      </c>
      <c r="L440" s="27">
        <f t="shared" si="61"/>
        <v>10.4125</v>
      </c>
      <c r="M440" s="26">
        <f>(INDEX(pesos!A:B,MATCH(L440,pesos!A:A,1),2))</f>
        <v>16200</v>
      </c>
      <c r="N440" s="26">
        <f>+R440*'COSTOS VARIOS'!$O$1</f>
        <v>171000</v>
      </c>
      <c r="O440" s="26">
        <f>+R440*'COSTOS VARIOS'!$O$2</f>
        <v>3690.0000000000005</v>
      </c>
      <c r="P440" s="26">
        <f>+R440*'COSTOS VARIOS'!$O$3</f>
        <v>13500</v>
      </c>
      <c r="Q440" s="26">
        <v>1</v>
      </c>
      <c r="R440" s="26">
        <f t="shared" si="62"/>
        <v>900000</v>
      </c>
      <c r="S440" s="25">
        <f t="shared" si="63"/>
        <v>1458370</v>
      </c>
      <c r="T440" s="28">
        <f t="shared" si="64"/>
        <v>0.21361520053210081</v>
      </c>
      <c r="U440" s="29">
        <f t="shared" si="65"/>
        <v>1769900</v>
      </c>
      <c r="V440" s="26">
        <f>+INDEX('LISTA DE PRECIOS EKM '!A:K,MATCH('Precios ML'!B440,'LISTA DE PRECIOS EKM '!A:A,0),8)</f>
        <v>1769900</v>
      </c>
      <c r="W440" s="26">
        <f t="shared" si="66"/>
        <v>1769900</v>
      </c>
      <c r="X440" s="26">
        <f t="shared" si="67"/>
        <v>0</v>
      </c>
      <c r="Y440" s="26"/>
      <c r="Z440" s="26">
        <f t="shared" si="68"/>
        <v>1769900</v>
      </c>
      <c r="AA440" s="30">
        <f t="shared" si="69"/>
        <v>0.96655555555555561</v>
      </c>
    </row>
    <row r="441" spans="1:27">
      <c r="A441" s="20" t="s">
        <v>5478</v>
      </c>
      <c r="B441" s="20" t="s">
        <v>5479</v>
      </c>
      <c r="C441" s="25">
        <v>390000</v>
      </c>
      <c r="D441" s="22">
        <v>85</v>
      </c>
      <c r="E441" s="22">
        <v>49</v>
      </c>
      <c r="F441" s="22">
        <v>40</v>
      </c>
      <c r="G441" s="22">
        <v>16000</v>
      </c>
      <c r="H441" s="22" t="s">
        <v>5088</v>
      </c>
      <c r="I441" s="26">
        <f>+IF(H441='COSTOS VARIOS'!$C$1,'COSTOS VARIOS'!$C$2*'Precios ML'!V441,'COSTOS VARIOS'!$B$2*'Precios ML'!V441)</f>
        <v>185980</v>
      </c>
      <c r="J441" s="22">
        <v>0</v>
      </c>
      <c r="K441" s="27">
        <f t="shared" si="60"/>
        <v>10.4125</v>
      </c>
      <c r="L441" s="27">
        <f t="shared" si="61"/>
        <v>10.4125</v>
      </c>
      <c r="M441" s="26">
        <f>(INDEX(pesos!A:B,MATCH(L441,pesos!A:A,1),2))</f>
        <v>16200</v>
      </c>
      <c r="N441" s="26">
        <f>+R441*'COSTOS VARIOS'!$O$1</f>
        <v>74100</v>
      </c>
      <c r="O441" s="26">
        <f>+R441*'COSTOS VARIOS'!$O$2</f>
        <v>1599.0000000000002</v>
      </c>
      <c r="P441" s="26">
        <f>+R441*'COSTOS VARIOS'!$O$3</f>
        <v>5850</v>
      </c>
      <c r="Q441" s="26">
        <v>1</v>
      </c>
      <c r="R441" s="26">
        <f t="shared" si="62"/>
        <v>390000</v>
      </c>
      <c r="S441" s="25">
        <f t="shared" si="63"/>
        <v>673729</v>
      </c>
      <c r="T441" s="28">
        <f t="shared" si="64"/>
        <v>0.3802285488675714</v>
      </c>
      <c r="U441" s="29">
        <f t="shared" si="65"/>
        <v>929900</v>
      </c>
      <c r="V441" s="26">
        <f>+INDEX('LISTA DE PRECIOS EKM '!A:K,MATCH('Precios ML'!B441,'LISTA DE PRECIOS EKM '!A:A,0),8)</f>
        <v>929900</v>
      </c>
      <c r="W441" s="26">
        <f t="shared" si="66"/>
        <v>929900</v>
      </c>
      <c r="X441" s="26">
        <f t="shared" si="67"/>
        <v>0</v>
      </c>
      <c r="Y441" s="26"/>
      <c r="Z441" s="26">
        <f t="shared" si="68"/>
        <v>929900</v>
      </c>
      <c r="AA441" s="30">
        <f t="shared" si="69"/>
        <v>1.3843589743589741</v>
      </c>
    </row>
    <row r="442" spans="1:27">
      <c r="A442" s="20" t="s">
        <v>5478</v>
      </c>
      <c r="B442" s="20" t="s">
        <v>5479</v>
      </c>
      <c r="C442" s="25">
        <v>390000</v>
      </c>
      <c r="D442" s="22">
        <v>85</v>
      </c>
      <c r="E442" s="22">
        <v>49</v>
      </c>
      <c r="F442" s="22">
        <v>40</v>
      </c>
      <c r="G442" s="22">
        <v>16000</v>
      </c>
      <c r="H442" s="22" t="s">
        <v>5088</v>
      </c>
      <c r="I442" s="26">
        <f>+IF(H442='COSTOS VARIOS'!$C$1,'COSTOS VARIOS'!$C$2*'Precios ML'!V442,'COSTOS VARIOS'!$B$2*'Precios ML'!V442)</f>
        <v>185980</v>
      </c>
      <c r="J442" s="22">
        <v>0</v>
      </c>
      <c r="K442" s="27">
        <f t="shared" si="60"/>
        <v>10.4125</v>
      </c>
      <c r="L442" s="27">
        <f t="shared" si="61"/>
        <v>10.4125</v>
      </c>
      <c r="M442" s="26">
        <f>(INDEX(pesos!A:B,MATCH(L442,pesos!A:A,1),2))</f>
        <v>16200</v>
      </c>
      <c r="N442" s="26">
        <f>+R442*'COSTOS VARIOS'!$O$1</f>
        <v>74100</v>
      </c>
      <c r="O442" s="26">
        <f>+R442*'COSTOS VARIOS'!$O$2</f>
        <v>1599.0000000000002</v>
      </c>
      <c r="P442" s="26">
        <f>+R442*'COSTOS VARIOS'!$O$3</f>
        <v>5850</v>
      </c>
      <c r="Q442" s="26">
        <v>1</v>
      </c>
      <c r="R442" s="26">
        <f t="shared" si="62"/>
        <v>390000</v>
      </c>
      <c r="S442" s="25">
        <f t="shared" si="63"/>
        <v>673729</v>
      </c>
      <c r="T442" s="28">
        <f t="shared" si="64"/>
        <v>0.3802285488675714</v>
      </c>
      <c r="U442" s="29">
        <f t="shared" si="65"/>
        <v>929900</v>
      </c>
      <c r="V442" s="26">
        <f>+INDEX('LISTA DE PRECIOS EKM '!A:K,MATCH('Precios ML'!B442,'LISTA DE PRECIOS EKM '!A:A,0),8)</f>
        <v>929900</v>
      </c>
      <c r="W442" s="26">
        <f t="shared" si="66"/>
        <v>929900</v>
      </c>
      <c r="X442" s="26">
        <f t="shared" si="67"/>
        <v>0</v>
      </c>
      <c r="Y442" s="26"/>
      <c r="Z442" s="26">
        <f t="shared" si="68"/>
        <v>929900</v>
      </c>
      <c r="AA442" s="30">
        <f t="shared" si="69"/>
        <v>1.3843589743589741</v>
      </c>
    </row>
    <row r="443" spans="1:27">
      <c r="A443" s="20" t="s">
        <v>5480</v>
      </c>
      <c r="B443" s="20" t="s">
        <v>5481</v>
      </c>
      <c r="C443" s="25">
        <v>390000</v>
      </c>
      <c r="D443" s="22">
        <v>85</v>
      </c>
      <c r="E443" s="22">
        <v>49</v>
      </c>
      <c r="F443" s="22">
        <v>40</v>
      </c>
      <c r="G443" s="22">
        <v>16000</v>
      </c>
      <c r="H443" s="22" t="s">
        <v>5088</v>
      </c>
      <c r="I443" s="26">
        <f>+IF(H443='COSTOS VARIOS'!$C$1,'COSTOS VARIOS'!$C$2*'Precios ML'!V443,'COSTOS VARIOS'!$B$2*'Precios ML'!V443)</f>
        <v>185980</v>
      </c>
      <c r="J443" s="22">
        <v>0</v>
      </c>
      <c r="K443" s="27">
        <f t="shared" si="60"/>
        <v>10.4125</v>
      </c>
      <c r="L443" s="27">
        <f t="shared" si="61"/>
        <v>10.4125</v>
      </c>
      <c r="M443" s="26">
        <f>(INDEX(pesos!A:B,MATCH(L443,pesos!A:A,1),2))</f>
        <v>16200</v>
      </c>
      <c r="N443" s="26">
        <f>+R443*'COSTOS VARIOS'!$O$1</f>
        <v>74100</v>
      </c>
      <c r="O443" s="26">
        <f>+R443*'COSTOS VARIOS'!$O$2</f>
        <v>1599.0000000000002</v>
      </c>
      <c r="P443" s="26">
        <f>+R443*'COSTOS VARIOS'!$O$3</f>
        <v>5850</v>
      </c>
      <c r="Q443" s="26">
        <v>1</v>
      </c>
      <c r="R443" s="26">
        <f t="shared" si="62"/>
        <v>390000</v>
      </c>
      <c r="S443" s="25">
        <f t="shared" si="63"/>
        <v>673729</v>
      </c>
      <c r="T443" s="28">
        <f t="shared" si="64"/>
        <v>0.3802285488675714</v>
      </c>
      <c r="U443" s="29">
        <f t="shared" si="65"/>
        <v>929900</v>
      </c>
      <c r="V443" s="26">
        <f>+INDEX('LISTA DE PRECIOS EKM '!A:K,MATCH('Precios ML'!B443,'LISTA DE PRECIOS EKM '!A:A,0),8)</f>
        <v>929900</v>
      </c>
      <c r="W443" s="26">
        <f t="shared" si="66"/>
        <v>929900</v>
      </c>
      <c r="X443" s="26">
        <f t="shared" si="67"/>
        <v>0</v>
      </c>
      <c r="Y443" s="26"/>
      <c r="Z443" s="26">
        <f t="shared" si="68"/>
        <v>929900</v>
      </c>
      <c r="AA443" s="30">
        <f t="shared" si="69"/>
        <v>1.3843589743589741</v>
      </c>
    </row>
    <row r="444" spans="1:27">
      <c r="A444" s="20" t="s">
        <v>5480</v>
      </c>
      <c r="B444" s="20" t="s">
        <v>5481</v>
      </c>
      <c r="C444" s="25">
        <v>390000</v>
      </c>
      <c r="D444" s="22">
        <v>85</v>
      </c>
      <c r="E444" s="22">
        <v>49</v>
      </c>
      <c r="F444" s="22">
        <v>40</v>
      </c>
      <c r="G444" s="22">
        <v>16000</v>
      </c>
      <c r="H444" s="22" t="s">
        <v>5088</v>
      </c>
      <c r="I444" s="26">
        <f>+IF(H444='COSTOS VARIOS'!$C$1,'COSTOS VARIOS'!$C$2*'Precios ML'!V444,'COSTOS VARIOS'!$B$2*'Precios ML'!V444)</f>
        <v>185980</v>
      </c>
      <c r="J444" s="22">
        <v>0</v>
      </c>
      <c r="K444" s="27">
        <f t="shared" si="60"/>
        <v>10.4125</v>
      </c>
      <c r="L444" s="27">
        <f t="shared" si="61"/>
        <v>10.4125</v>
      </c>
      <c r="M444" s="26">
        <f>(INDEX(pesos!A:B,MATCH(L444,pesos!A:A,1),2))</f>
        <v>16200</v>
      </c>
      <c r="N444" s="26">
        <f>+R444*'COSTOS VARIOS'!$O$1</f>
        <v>74100</v>
      </c>
      <c r="O444" s="26">
        <f>+R444*'COSTOS VARIOS'!$O$2</f>
        <v>1599.0000000000002</v>
      </c>
      <c r="P444" s="26">
        <f>+R444*'COSTOS VARIOS'!$O$3</f>
        <v>5850</v>
      </c>
      <c r="Q444" s="26">
        <v>1</v>
      </c>
      <c r="R444" s="26">
        <f t="shared" si="62"/>
        <v>390000</v>
      </c>
      <c r="S444" s="25">
        <f t="shared" si="63"/>
        <v>673729</v>
      </c>
      <c r="T444" s="28">
        <f t="shared" si="64"/>
        <v>0.3802285488675714</v>
      </c>
      <c r="U444" s="29">
        <f t="shared" si="65"/>
        <v>929900</v>
      </c>
      <c r="V444" s="26">
        <f>+INDEX('LISTA DE PRECIOS EKM '!A:K,MATCH('Precios ML'!B444,'LISTA DE PRECIOS EKM '!A:A,0),8)</f>
        <v>929900</v>
      </c>
      <c r="W444" s="26">
        <f t="shared" si="66"/>
        <v>929900</v>
      </c>
      <c r="X444" s="26">
        <f t="shared" si="67"/>
        <v>0</v>
      </c>
      <c r="Y444" s="26"/>
      <c r="Z444" s="26">
        <f t="shared" si="68"/>
        <v>929900</v>
      </c>
      <c r="AA444" s="30">
        <f t="shared" si="69"/>
        <v>1.3843589743589741</v>
      </c>
    </row>
    <row r="445" spans="1:27">
      <c r="A445" s="20" t="s">
        <v>5482</v>
      </c>
      <c r="B445" s="20" t="s">
        <v>5483</v>
      </c>
      <c r="C445" s="25">
        <v>390000</v>
      </c>
      <c r="D445" s="22">
        <v>85</v>
      </c>
      <c r="E445" s="22">
        <v>49</v>
      </c>
      <c r="F445" s="22">
        <v>40</v>
      </c>
      <c r="G445" s="22">
        <v>16000</v>
      </c>
      <c r="H445" s="22" t="s">
        <v>5088</v>
      </c>
      <c r="I445" s="26">
        <f>+IF(H445='COSTOS VARIOS'!$C$1,'COSTOS VARIOS'!$C$2*'Precios ML'!V445,'COSTOS VARIOS'!$B$2*'Precios ML'!V445)</f>
        <v>185980</v>
      </c>
      <c r="J445" s="22">
        <v>0</v>
      </c>
      <c r="K445" s="27">
        <f t="shared" si="60"/>
        <v>10.4125</v>
      </c>
      <c r="L445" s="27">
        <f t="shared" si="61"/>
        <v>10.4125</v>
      </c>
      <c r="M445" s="26">
        <f>(INDEX(pesos!A:B,MATCH(L445,pesos!A:A,1),2))</f>
        <v>16200</v>
      </c>
      <c r="N445" s="26">
        <f>+R445*'COSTOS VARIOS'!$O$1</f>
        <v>74100</v>
      </c>
      <c r="O445" s="26">
        <f>+R445*'COSTOS VARIOS'!$O$2</f>
        <v>1599.0000000000002</v>
      </c>
      <c r="P445" s="26">
        <f>+R445*'COSTOS VARIOS'!$O$3</f>
        <v>5850</v>
      </c>
      <c r="Q445" s="26">
        <v>1</v>
      </c>
      <c r="R445" s="26">
        <f t="shared" si="62"/>
        <v>390000</v>
      </c>
      <c r="S445" s="25">
        <f t="shared" si="63"/>
        <v>673729</v>
      </c>
      <c r="T445" s="28">
        <f t="shared" si="64"/>
        <v>0.3802285488675714</v>
      </c>
      <c r="U445" s="29">
        <f t="shared" si="65"/>
        <v>929900</v>
      </c>
      <c r="V445" s="26">
        <f>+INDEX('LISTA DE PRECIOS EKM '!A:K,MATCH('Precios ML'!B445,'LISTA DE PRECIOS EKM '!A:A,0),8)</f>
        <v>929900</v>
      </c>
      <c r="W445" s="26">
        <f t="shared" si="66"/>
        <v>929900</v>
      </c>
      <c r="X445" s="26">
        <f t="shared" si="67"/>
        <v>0</v>
      </c>
      <c r="Y445" s="26"/>
      <c r="Z445" s="26">
        <f t="shared" si="68"/>
        <v>929900</v>
      </c>
      <c r="AA445" s="30">
        <f t="shared" si="69"/>
        <v>1.3843589743589741</v>
      </c>
    </row>
    <row r="446" spans="1:27">
      <c r="A446" s="20" t="s">
        <v>5482</v>
      </c>
      <c r="B446" s="20" t="s">
        <v>5483</v>
      </c>
      <c r="C446" s="25">
        <v>390000</v>
      </c>
      <c r="D446" s="22">
        <v>85</v>
      </c>
      <c r="E446" s="22">
        <v>49</v>
      </c>
      <c r="F446" s="22">
        <v>40</v>
      </c>
      <c r="G446" s="22">
        <v>16000</v>
      </c>
      <c r="H446" s="22" t="s">
        <v>5088</v>
      </c>
      <c r="I446" s="26">
        <f>+IF(H446='COSTOS VARIOS'!$C$1,'COSTOS VARIOS'!$C$2*'Precios ML'!V446,'COSTOS VARIOS'!$B$2*'Precios ML'!V446)</f>
        <v>185980</v>
      </c>
      <c r="J446" s="22">
        <v>0</v>
      </c>
      <c r="K446" s="27">
        <f t="shared" si="60"/>
        <v>10.4125</v>
      </c>
      <c r="L446" s="27">
        <f t="shared" si="61"/>
        <v>10.4125</v>
      </c>
      <c r="M446" s="26">
        <f>(INDEX(pesos!A:B,MATCH(L446,pesos!A:A,1),2))</f>
        <v>16200</v>
      </c>
      <c r="N446" s="26">
        <f>+R446*'COSTOS VARIOS'!$O$1</f>
        <v>74100</v>
      </c>
      <c r="O446" s="26">
        <f>+R446*'COSTOS VARIOS'!$O$2</f>
        <v>1599.0000000000002</v>
      </c>
      <c r="P446" s="26">
        <f>+R446*'COSTOS VARIOS'!$O$3</f>
        <v>5850</v>
      </c>
      <c r="Q446" s="26">
        <v>1</v>
      </c>
      <c r="R446" s="26">
        <f t="shared" si="62"/>
        <v>390000</v>
      </c>
      <c r="S446" s="25">
        <f t="shared" si="63"/>
        <v>673729</v>
      </c>
      <c r="T446" s="28">
        <f t="shared" si="64"/>
        <v>0.3802285488675714</v>
      </c>
      <c r="U446" s="29">
        <f t="shared" si="65"/>
        <v>929900</v>
      </c>
      <c r="V446" s="26">
        <f>+INDEX('LISTA DE PRECIOS EKM '!A:K,MATCH('Precios ML'!B446,'LISTA DE PRECIOS EKM '!A:A,0),8)</f>
        <v>929900</v>
      </c>
      <c r="W446" s="26">
        <f t="shared" si="66"/>
        <v>929900</v>
      </c>
      <c r="X446" s="26">
        <f t="shared" si="67"/>
        <v>0</v>
      </c>
      <c r="Y446" s="26"/>
      <c r="Z446" s="26">
        <f t="shared" si="68"/>
        <v>929900</v>
      </c>
      <c r="AA446" s="30">
        <f t="shared" si="69"/>
        <v>1.3843589743589741</v>
      </c>
    </row>
    <row r="447" spans="1:27">
      <c r="A447" s="20" t="s">
        <v>5484</v>
      </c>
      <c r="B447" s="20" t="s">
        <v>5485</v>
      </c>
      <c r="C447" s="25">
        <v>390000</v>
      </c>
      <c r="D447" s="22">
        <v>85</v>
      </c>
      <c r="E447" s="22">
        <v>49</v>
      </c>
      <c r="F447" s="22">
        <v>40</v>
      </c>
      <c r="G447" s="22">
        <v>16000</v>
      </c>
      <c r="H447" s="22" t="s">
        <v>5088</v>
      </c>
      <c r="I447" s="26">
        <f>+IF(H447='COSTOS VARIOS'!$C$1,'COSTOS VARIOS'!$C$2*'Precios ML'!V447,'COSTOS VARIOS'!$B$2*'Precios ML'!V447)</f>
        <v>185980</v>
      </c>
      <c r="J447" s="22">
        <v>0</v>
      </c>
      <c r="K447" s="27">
        <f t="shared" si="60"/>
        <v>10.4125</v>
      </c>
      <c r="L447" s="27">
        <f t="shared" si="61"/>
        <v>10.4125</v>
      </c>
      <c r="M447" s="26">
        <f>(INDEX(pesos!A:B,MATCH(L447,pesos!A:A,1),2))</f>
        <v>16200</v>
      </c>
      <c r="N447" s="26">
        <f>+R447*'COSTOS VARIOS'!$O$1</f>
        <v>74100</v>
      </c>
      <c r="O447" s="26">
        <f>+R447*'COSTOS VARIOS'!$O$2</f>
        <v>1599.0000000000002</v>
      </c>
      <c r="P447" s="26">
        <f>+R447*'COSTOS VARIOS'!$O$3</f>
        <v>5850</v>
      </c>
      <c r="Q447" s="26">
        <v>1</v>
      </c>
      <c r="R447" s="26">
        <f t="shared" si="62"/>
        <v>390000</v>
      </c>
      <c r="S447" s="25">
        <f t="shared" si="63"/>
        <v>673729</v>
      </c>
      <c r="T447" s="28">
        <f t="shared" si="64"/>
        <v>0.3802285488675714</v>
      </c>
      <c r="U447" s="29">
        <f t="shared" si="65"/>
        <v>929900</v>
      </c>
      <c r="V447" s="26">
        <f>+INDEX('LISTA DE PRECIOS EKM '!A:K,MATCH('Precios ML'!B447,'LISTA DE PRECIOS EKM '!A:A,0),8)</f>
        <v>929900</v>
      </c>
      <c r="W447" s="26">
        <f t="shared" si="66"/>
        <v>929900</v>
      </c>
      <c r="X447" s="26">
        <f t="shared" si="67"/>
        <v>0</v>
      </c>
      <c r="Y447" s="26"/>
      <c r="Z447" s="26">
        <f t="shared" si="68"/>
        <v>929900</v>
      </c>
      <c r="AA447" s="30">
        <f t="shared" si="69"/>
        <v>1.3843589743589741</v>
      </c>
    </row>
    <row r="448" spans="1:27">
      <c r="A448" s="20" t="s">
        <v>5484</v>
      </c>
      <c r="B448" s="20" t="s">
        <v>5485</v>
      </c>
      <c r="C448" s="25">
        <v>390000</v>
      </c>
      <c r="D448" s="22">
        <v>85</v>
      </c>
      <c r="E448" s="22">
        <v>49</v>
      </c>
      <c r="F448" s="22">
        <v>40</v>
      </c>
      <c r="G448" s="22">
        <v>16000</v>
      </c>
      <c r="H448" s="22" t="s">
        <v>5088</v>
      </c>
      <c r="I448" s="26">
        <f>+IF(H448='COSTOS VARIOS'!$C$1,'COSTOS VARIOS'!$C$2*'Precios ML'!V448,'COSTOS VARIOS'!$B$2*'Precios ML'!V448)</f>
        <v>185980</v>
      </c>
      <c r="J448" s="22">
        <v>0</v>
      </c>
      <c r="K448" s="27">
        <f t="shared" si="60"/>
        <v>10.4125</v>
      </c>
      <c r="L448" s="27">
        <f t="shared" si="61"/>
        <v>10.4125</v>
      </c>
      <c r="M448" s="26">
        <f>(INDEX(pesos!A:B,MATCH(L448,pesos!A:A,1),2))</f>
        <v>16200</v>
      </c>
      <c r="N448" s="26">
        <f>+R448*'COSTOS VARIOS'!$O$1</f>
        <v>74100</v>
      </c>
      <c r="O448" s="26">
        <f>+R448*'COSTOS VARIOS'!$O$2</f>
        <v>1599.0000000000002</v>
      </c>
      <c r="P448" s="26">
        <f>+R448*'COSTOS VARIOS'!$O$3</f>
        <v>5850</v>
      </c>
      <c r="Q448" s="26">
        <v>1</v>
      </c>
      <c r="R448" s="26">
        <f t="shared" si="62"/>
        <v>390000</v>
      </c>
      <c r="S448" s="25">
        <f t="shared" si="63"/>
        <v>673729</v>
      </c>
      <c r="T448" s="28">
        <f t="shared" si="64"/>
        <v>0.3802285488675714</v>
      </c>
      <c r="U448" s="29">
        <f t="shared" si="65"/>
        <v>929900</v>
      </c>
      <c r="V448" s="26">
        <f>+INDEX('LISTA DE PRECIOS EKM '!A:K,MATCH('Precios ML'!B448,'LISTA DE PRECIOS EKM '!A:A,0),8)</f>
        <v>929900</v>
      </c>
      <c r="W448" s="26">
        <f t="shared" si="66"/>
        <v>929900</v>
      </c>
      <c r="X448" s="26">
        <f t="shared" si="67"/>
        <v>0</v>
      </c>
      <c r="Y448" s="26"/>
      <c r="Z448" s="26">
        <f t="shared" si="68"/>
        <v>929900</v>
      </c>
      <c r="AA448" s="30">
        <f t="shared" si="69"/>
        <v>1.3843589743589741</v>
      </c>
    </row>
    <row r="449" spans="1:27">
      <c r="A449" s="20" t="s">
        <v>5486</v>
      </c>
      <c r="B449" s="20" t="s">
        <v>5487</v>
      </c>
      <c r="C449" s="25">
        <v>390000</v>
      </c>
      <c r="D449" s="22">
        <v>85</v>
      </c>
      <c r="E449" s="22">
        <v>49</v>
      </c>
      <c r="F449" s="22">
        <v>40</v>
      </c>
      <c r="G449" s="22">
        <v>16000</v>
      </c>
      <c r="H449" s="22" t="s">
        <v>5088</v>
      </c>
      <c r="I449" s="26">
        <f>+IF(H449='COSTOS VARIOS'!$C$1,'COSTOS VARIOS'!$C$2*'Precios ML'!V449,'COSTOS VARIOS'!$B$2*'Precios ML'!V449)</f>
        <v>185980</v>
      </c>
      <c r="J449" s="22">
        <v>0</v>
      </c>
      <c r="K449" s="27">
        <f t="shared" si="60"/>
        <v>10.4125</v>
      </c>
      <c r="L449" s="27">
        <f t="shared" si="61"/>
        <v>10.4125</v>
      </c>
      <c r="M449" s="26">
        <f>(INDEX(pesos!A:B,MATCH(L449,pesos!A:A,1),2))</f>
        <v>16200</v>
      </c>
      <c r="N449" s="26">
        <f>+R449*'COSTOS VARIOS'!$O$1</f>
        <v>74100</v>
      </c>
      <c r="O449" s="26">
        <f>+R449*'COSTOS VARIOS'!$O$2</f>
        <v>1599.0000000000002</v>
      </c>
      <c r="P449" s="26">
        <f>+R449*'COSTOS VARIOS'!$O$3</f>
        <v>5850</v>
      </c>
      <c r="Q449" s="26">
        <v>1</v>
      </c>
      <c r="R449" s="26">
        <f t="shared" si="62"/>
        <v>390000</v>
      </c>
      <c r="S449" s="25">
        <f t="shared" si="63"/>
        <v>673729</v>
      </c>
      <c r="T449" s="28">
        <f t="shared" si="64"/>
        <v>0.3802285488675714</v>
      </c>
      <c r="U449" s="29">
        <f t="shared" si="65"/>
        <v>929900</v>
      </c>
      <c r="V449" s="26">
        <f>+INDEX('LISTA DE PRECIOS EKM '!A:K,MATCH('Precios ML'!B449,'LISTA DE PRECIOS EKM '!A:A,0),8)</f>
        <v>929900</v>
      </c>
      <c r="W449" s="26">
        <f t="shared" si="66"/>
        <v>929900</v>
      </c>
      <c r="X449" s="26">
        <f t="shared" si="67"/>
        <v>0</v>
      </c>
      <c r="Y449" s="26"/>
      <c r="Z449" s="26">
        <f t="shared" si="68"/>
        <v>929900</v>
      </c>
      <c r="AA449" s="30">
        <f t="shared" si="69"/>
        <v>1.3843589743589741</v>
      </c>
    </row>
    <row r="450" spans="1:27">
      <c r="A450" s="20" t="s">
        <v>5486</v>
      </c>
      <c r="B450" s="20" t="s">
        <v>5487</v>
      </c>
      <c r="C450" s="25">
        <v>390000</v>
      </c>
      <c r="D450" s="22">
        <v>85</v>
      </c>
      <c r="E450" s="22">
        <v>49</v>
      </c>
      <c r="F450" s="22">
        <v>40</v>
      </c>
      <c r="G450" s="22">
        <v>16000</v>
      </c>
      <c r="H450" s="22" t="s">
        <v>5088</v>
      </c>
      <c r="I450" s="26">
        <f>+IF(H450='COSTOS VARIOS'!$C$1,'COSTOS VARIOS'!$C$2*'Precios ML'!V450,'COSTOS VARIOS'!$B$2*'Precios ML'!V450)</f>
        <v>185980</v>
      </c>
      <c r="J450" s="22">
        <v>0</v>
      </c>
      <c r="K450" s="27">
        <f t="shared" si="60"/>
        <v>10.4125</v>
      </c>
      <c r="L450" s="27">
        <f t="shared" si="61"/>
        <v>10.4125</v>
      </c>
      <c r="M450" s="26">
        <f>(INDEX(pesos!A:B,MATCH(L450,pesos!A:A,1),2))</f>
        <v>16200</v>
      </c>
      <c r="N450" s="26">
        <f>+R450*'COSTOS VARIOS'!$O$1</f>
        <v>74100</v>
      </c>
      <c r="O450" s="26">
        <f>+R450*'COSTOS VARIOS'!$O$2</f>
        <v>1599.0000000000002</v>
      </c>
      <c r="P450" s="26">
        <f>+R450*'COSTOS VARIOS'!$O$3</f>
        <v>5850</v>
      </c>
      <c r="Q450" s="26">
        <v>1</v>
      </c>
      <c r="R450" s="26">
        <f t="shared" si="62"/>
        <v>390000</v>
      </c>
      <c r="S450" s="25">
        <f t="shared" si="63"/>
        <v>673729</v>
      </c>
      <c r="T450" s="28">
        <f t="shared" si="64"/>
        <v>0.3802285488675714</v>
      </c>
      <c r="U450" s="29">
        <f t="shared" si="65"/>
        <v>929900</v>
      </c>
      <c r="V450" s="26">
        <f>+INDEX('LISTA DE PRECIOS EKM '!A:K,MATCH('Precios ML'!B450,'LISTA DE PRECIOS EKM '!A:A,0),8)</f>
        <v>929900</v>
      </c>
      <c r="W450" s="26">
        <f t="shared" si="66"/>
        <v>929900</v>
      </c>
      <c r="X450" s="26">
        <f t="shared" si="67"/>
        <v>0</v>
      </c>
      <c r="Y450" s="26"/>
      <c r="Z450" s="26">
        <f t="shared" si="68"/>
        <v>929900</v>
      </c>
      <c r="AA450" s="30">
        <f t="shared" si="69"/>
        <v>1.3843589743589741</v>
      </c>
    </row>
    <row r="451" spans="1:27">
      <c r="A451" s="20" t="s">
        <v>5488</v>
      </c>
      <c r="B451" s="20" t="s">
        <v>5489</v>
      </c>
      <c r="C451" s="25">
        <v>390000</v>
      </c>
      <c r="D451" s="22">
        <v>85</v>
      </c>
      <c r="E451" s="22">
        <v>49</v>
      </c>
      <c r="F451" s="22">
        <v>40</v>
      </c>
      <c r="G451" s="22">
        <v>16000</v>
      </c>
      <c r="H451" s="22" t="s">
        <v>5088</v>
      </c>
      <c r="I451" s="26">
        <f>+IF(H451='COSTOS VARIOS'!$C$1,'COSTOS VARIOS'!$C$2*'Precios ML'!V451,'COSTOS VARIOS'!$B$2*'Precios ML'!V451)</f>
        <v>185980</v>
      </c>
      <c r="J451" s="22">
        <v>0</v>
      </c>
      <c r="K451" s="27">
        <f t="shared" si="60"/>
        <v>10.4125</v>
      </c>
      <c r="L451" s="27">
        <f t="shared" si="61"/>
        <v>10.4125</v>
      </c>
      <c r="M451" s="26">
        <f>(INDEX(pesos!A:B,MATCH(L451,pesos!A:A,1),2))</f>
        <v>16200</v>
      </c>
      <c r="N451" s="26">
        <f>+R451*'COSTOS VARIOS'!$O$1</f>
        <v>74100</v>
      </c>
      <c r="O451" s="26">
        <f>+R451*'COSTOS VARIOS'!$O$2</f>
        <v>1599.0000000000002</v>
      </c>
      <c r="P451" s="26">
        <f>+R451*'COSTOS VARIOS'!$O$3</f>
        <v>5850</v>
      </c>
      <c r="Q451" s="26">
        <v>1</v>
      </c>
      <c r="R451" s="26">
        <f t="shared" si="62"/>
        <v>390000</v>
      </c>
      <c r="S451" s="25">
        <f t="shared" si="63"/>
        <v>673729</v>
      </c>
      <c r="T451" s="28">
        <f t="shared" si="64"/>
        <v>0.3802285488675714</v>
      </c>
      <c r="U451" s="29">
        <f t="shared" si="65"/>
        <v>929900</v>
      </c>
      <c r="V451" s="26">
        <f>+INDEX('LISTA DE PRECIOS EKM '!A:K,MATCH('Precios ML'!B451,'LISTA DE PRECIOS EKM '!A:A,0),8)</f>
        <v>929900</v>
      </c>
      <c r="W451" s="26">
        <f t="shared" si="66"/>
        <v>929900</v>
      </c>
      <c r="X451" s="26">
        <f t="shared" si="67"/>
        <v>0</v>
      </c>
      <c r="Y451" s="26"/>
      <c r="Z451" s="26">
        <f t="shared" si="68"/>
        <v>929900</v>
      </c>
      <c r="AA451" s="30">
        <f t="shared" si="69"/>
        <v>1.3843589743589741</v>
      </c>
    </row>
    <row r="452" spans="1:27">
      <c r="A452" s="20" t="s">
        <v>5488</v>
      </c>
      <c r="B452" s="20" t="s">
        <v>5489</v>
      </c>
      <c r="C452" s="25">
        <v>390000</v>
      </c>
      <c r="D452" s="22">
        <v>85</v>
      </c>
      <c r="E452" s="22">
        <v>49</v>
      </c>
      <c r="F452" s="22">
        <v>40</v>
      </c>
      <c r="G452" s="22">
        <v>16000</v>
      </c>
      <c r="H452" s="22" t="s">
        <v>5088</v>
      </c>
      <c r="I452" s="26">
        <f>+IF(H452='COSTOS VARIOS'!$C$1,'COSTOS VARIOS'!$C$2*'Precios ML'!V452,'COSTOS VARIOS'!$B$2*'Precios ML'!V452)</f>
        <v>185980</v>
      </c>
      <c r="J452" s="22">
        <v>0</v>
      </c>
      <c r="K452" s="27">
        <f t="shared" ref="K452:K515" si="70">+(D452*E452*F452)/G452</f>
        <v>10.4125</v>
      </c>
      <c r="L452" s="27">
        <f t="shared" ref="L452:L515" si="71">+K452*Q452</f>
        <v>10.4125</v>
      </c>
      <c r="M452" s="26">
        <f>(INDEX(pesos!A:B,MATCH(L452,pesos!A:A,1),2))</f>
        <v>16200</v>
      </c>
      <c r="N452" s="26">
        <f>+R452*'COSTOS VARIOS'!$O$1</f>
        <v>74100</v>
      </c>
      <c r="O452" s="26">
        <f>+R452*'COSTOS VARIOS'!$O$2</f>
        <v>1599.0000000000002</v>
      </c>
      <c r="P452" s="26">
        <f>+R452*'COSTOS VARIOS'!$O$3</f>
        <v>5850</v>
      </c>
      <c r="Q452" s="26">
        <v>1</v>
      </c>
      <c r="R452" s="26">
        <f t="shared" ref="R452:R515" si="72">+C452*Q452</f>
        <v>390000</v>
      </c>
      <c r="S452" s="25">
        <f t="shared" ref="S452:S515" si="73">+R452+P452+O452+N452+M452+I452</f>
        <v>673729</v>
      </c>
      <c r="T452" s="28">
        <f t="shared" ref="T452:T515" si="74">+(V452/S452)-1</f>
        <v>0.3802285488675714</v>
      </c>
      <c r="U452" s="29">
        <f t="shared" ref="U452:U515" si="75">+S452*T452+S452</f>
        <v>929900</v>
      </c>
      <c r="V452" s="26">
        <f>+INDEX('LISTA DE PRECIOS EKM '!A:K,MATCH('Precios ML'!B452,'LISTA DE PRECIOS EKM '!A:A,0),8)</f>
        <v>929900</v>
      </c>
      <c r="W452" s="26">
        <f t="shared" ref="W452:W515" si="76">+V452*Q452</f>
        <v>929900</v>
      </c>
      <c r="X452" s="26">
        <f t="shared" ref="X452:X515" si="77">+W452-U452</f>
        <v>0</v>
      </c>
      <c r="Y452" s="26"/>
      <c r="Z452" s="26">
        <f t="shared" ref="Z452:Z515" si="78">+W452-Y452</f>
        <v>929900</v>
      </c>
      <c r="AA452" s="30">
        <f t="shared" ref="AA452:AA515" si="79">+(Z452/C452)-1</f>
        <v>1.3843589743589741</v>
      </c>
    </row>
    <row r="453" spans="1:27">
      <c r="A453" s="20" t="s">
        <v>5490</v>
      </c>
      <c r="B453" s="20" t="s">
        <v>5491</v>
      </c>
      <c r="C453" s="25">
        <v>290000</v>
      </c>
      <c r="D453" s="22">
        <v>85</v>
      </c>
      <c r="E453" s="22">
        <v>49</v>
      </c>
      <c r="F453" s="22">
        <v>40</v>
      </c>
      <c r="G453" s="22">
        <v>16000</v>
      </c>
      <c r="H453" s="22" t="s">
        <v>5088</v>
      </c>
      <c r="I453" s="26">
        <f>+IF(H453='COSTOS VARIOS'!$C$1,'COSTOS VARIOS'!$C$2*'Precios ML'!V453,'COSTOS VARIOS'!$B$2*'Precios ML'!V453)</f>
        <v>159980</v>
      </c>
      <c r="J453" s="22">
        <v>0</v>
      </c>
      <c r="K453" s="27">
        <f t="shared" si="70"/>
        <v>10.4125</v>
      </c>
      <c r="L453" s="27">
        <f t="shared" si="71"/>
        <v>10.4125</v>
      </c>
      <c r="M453" s="26">
        <f>(INDEX(pesos!A:B,MATCH(L453,pesos!A:A,1),2))</f>
        <v>16200</v>
      </c>
      <c r="N453" s="26">
        <f>+R453*'COSTOS VARIOS'!$O$1</f>
        <v>55100</v>
      </c>
      <c r="O453" s="26">
        <f>+R453*'COSTOS VARIOS'!$O$2</f>
        <v>1189</v>
      </c>
      <c r="P453" s="26">
        <f>+R453*'COSTOS VARIOS'!$O$3</f>
        <v>4350</v>
      </c>
      <c r="Q453" s="26">
        <v>1</v>
      </c>
      <c r="R453" s="26">
        <f t="shared" si="72"/>
        <v>290000</v>
      </c>
      <c r="S453" s="25">
        <f t="shared" si="73"/>
        <v>526819</v>
      </c>
      <c r="T453" s="28">
        <f t="shared" si="74"/>
        <v>0.51835829763163432</v>
      </c>
      <c r="U453" s="29">
        <f t="shared" si="75"/>
        <v>799900</v>
      </c>
      <c r="V453" s="26">
        <f>+INDEX('LISTA DE PRECIOS EKM '!A:K,MATCH('Precios ML'!B453,'LISTA DE PRECIOS EKM '!A:A,0),8)</f>
        <v>799900</v>
      </c>
      <c r="W453" s="26">
        <f t="shared" si="76"/>
        <v>799900</v>
      </c>
      <c r="X453" s="26">
        <f t="shared" si="77"/>
        <v>0</v>
      </c>
      <c r="Y453" s="26"/>
      <c r="Z453" s="26">
        <f t="shared" si="78"/>
        <v>799900</v>
      </c>
      <c r="AA453" s="30">
        <f t="shared" si="79"/>
        <v>1.7582758620689654</v>
      </c>
    </row>
    <row r="454" spans="1:27">
      <c r="A454" s="20" t="s">
        <v>5490</v>
      </c>
      <c r="B454" s="20" t="s">
        <v>5491</v>
      </c>
      <c r="C454" s="25">
        <v>290000</v>
      </c>
      <c r="D454" s="22">
        <v>85</v>
      </c>
      <c r="E454" s="22">
        <v>49</v>
      </c>
      <c r="F454" s="22">
        <v>40</v>
      </c>
      <c r="G454" s="22">
        <v>16000</v>
      </c>
      <c r="H454" s="22" t="s">
        <v>5088</v>
      </c>
      <c r="I454" s="26">
        <f>+IF(H454='COSTOS VARIOS'!$C$1,'COSTOS VARIOS'!$C$2*'Precios ML'!V454,'COSTOS VARIOS'!$B$2*'Precios ML'!V454)</f>
        <v>159980</v>
      </c>
      <c r="J454" s="22">
        <v>0</v>
      </c>
      <c r="K454" s="27">
        <f t="shared" si="70"/>
        <v>10.4125</v>
      </c>
      <c r="L454" s="27">
        <f t="shared" si="71"/>
        <v>10.4125</v>
      </c>
      <c r="M454" s="26">
        <f>(INDEX(pesos!A:B,MATCH(L454,pesos!A:A,1),2))</f>
        <v>16200</v>
      </c>
      <c r="N454" s="26">
        <f>+R454*'COSTOS VARIOS'!$O$1</f>
        <v>55100</v>
      </c>
      <c r="O454" s="26">
        <f>+R454*'COSTOS VARIOS'!$O$2</f>
        <v>1189</v>
      </c>
      <c r="P454" s="26">
        <f>+R454*'COSTOS VARIOS'!$O$3</f>
        <v>4350</v>
      </c>
      <c r="Q454" s="26">
        <v>1</v>
      </c>
      <c r="R454" s="26">
        <f t="shared" si="72"/>
        <v>290000</v>
      </c>
      <c r="S454" s="25">
        <f t="shared" si="73"/>
        <v>526819</v>
      </c>
      <c r="T454" s="28">
        <f t="shared" si="74"/>
        <v>0.51835829763163432</v>
      </c>
      <c r="U454" s="29">
        <f t="shared" si="75"/>
        <v>799900</v>
      </c>
      <c r="V454" s="26">
        <f>+INDEX('LISTA DE PRECIOS EKM '!A:K,MATCH('Precios ML'!B454,'LISTA DE PRECIOS EKM '!A:A,0),8)</f>
        <v>799900</v>
      </c>
      <c r="W454" s="26">
        <f t="shared" si="76"/>
        <v>799900</v>
      </c>
      <c r="X454" s="26">
        <f t="shared" si="77"/>
        <v>0</v>
      </c>
      <c r="Y454" s="26"/>
      <c r="Z454" s="26">
        <f t="shared" si="78"/>
        <v>799900</v>
      </c>
      <c r="AA454" s="30">
        <f t="shared" si="79"/>
        <v>1.7582758620689654</v>
      </c>
    </row>
    <row r="455" spans="1:27">
      <c r="A455" s="20" t="s">
        <v>5492</v>
      </c>
      <c r="B455" s="20" t="s">
        <v>5493</v>
      </c>
      <c r="C455" s="25">
        <v>290000</v>
      </c>
      <c r="D455" s="22">
        <v>85</v>
      </c>
      <c r="E455" s="22">
        <v>49</v>
      </c>
      <c r="F455" s="22">
        <v>40</v>
      </c>
      <c r="G455" s="22">
        <v>16000</v>
      </c>
      <c r="H455" s="22" t="s">
        <v>5088</v>
      </c>
      <c r="I455" s="26">
        <f>+IF(H455='COSTOS VARIOS'!$C$1,'COSTOS VARIOS'!$C$2*'Precios ML'!V455,'COSTOS VARIOS'!$B$2*'Precios ML'!V455)</f>
        <v>159980</v>
      </c>
      <c r="J455" s="22">
        <v>0</v>
      </c>
      <c r="K455" s="27">
        <f t="shared" si="70"/>
        <v>10.4125</v>
      </c>
      <c r="L455" s="27">
        <f t="shared" si="71"/>
        <v>10.4125</v>
      </c>
      <c r="M455" s="26">
        <f>(INDEX(pesos!A:B,MATCH(L455,pesos!A:A,1),2))</f>
        <v>16200</v>
      </c>
      <c r="N455" s="26">
        <f>+R455*'COSTOS VARIOS'!$O$1</f>
        <v>55100</v>
      </c>
      <c r="O455" s="26">
        <f>+R455*'COSTOS VARIOS'!$O$2</f>
        <v>1189</v>
      </c>
      <c r="P455" s="26">
        <f>+R455*'COSTOS VARIOS'!$O$3</f>
        <v>4350</v>
      </c>
      <c r="Q455" s="26">
        <v>1</v>
      </c>
      <c r="R455" s="26">
        <f t="shared" si="72"/>
        <v>290000</v>
      </c>
      <c r="S455" s="25">
        <f t="shared" si="73"/>
        <v>526819</v>
      </c>
      <c r="T455" s="28">
        <f t="shared" si="74"/>
        <v>0.51835829763163432</v>
      </c>
      <c r="U455" s="29">
        <f t="shared" si="75"/>
        <v>799900</v>
      </c>
      <c r="V455" s="26">
        <f>+INDEX('LISTA DE PRECIOS EKM '!A:K,MATCH('Precios ML'!B455,'LISTA DE PRECIOS EKM '!A:A,0),8)</f>
        <v>799900</v>
      </c>
      <c r="W455" s="26">
        <f t="shared" si="76"/>
        <v>799900</v>
      </c>
      <c r="X455" s="26">
        <f t="shared" si="77"/>
        <v>0</v>
      </c>
      <c r="Y455" s="26"/>
      <c r="Z455" s="26">
        <f t="shared" si="78"/>
        <v>799900</v>
      </c>
      <c r="AA455" s="30">
        <f t="shared" si="79"/>
        <v>1.7582758620689654</v>
      </c>
    </row>
    <row r="456" spans="1:27">
      <c r="A456" s="20" t="s">
        <v>5492</v>
      </c>
      <c r="B456" s="20" t="s">
        <v>5493</v>
      </c>
      <c r="C456" s="25">
        <v>290000</v>
      </c>
      <c r="D456" s="22">
        <v>85</v>
      </c>
      <c r="E456" s="22">
        <v>49</v>
      </c>
      <c r="F456" s="22">
        <v>40</v>
      </c>
      <c r="G456" s="22">
        <v>16000</v>
      </c>
      <c r="H456" s="22" t="s">
        <v>5088</v>
      </c>
      <c r="I456" s="26">
        <f>+IF(H456='COSTOS VARIOS'!$C$1,'COSTOS VARIOS'!$C$2*'Precios ML'!V456,'COSTOS VARIOS'!$B$2*'Precios ML'!V456)</f>
        <v>159980</v>
      </c>
      <c r="J456" s="22">
        <v>0</v>
      </c>
      <c r="K456" s="27">
        <f t="shared" si="70"/>
        <v>10.4125</v>
      </c>
      <c r="L456" s="27">
        <f t="shared" si="71"/>
        <v>10.4125</v>
      </c>
      <c r="M456" s="26">
        <f>(INDEX(pesos!A:B,MATCH(L456,pesos!A:A,1),2))</f>
        <v>16200</v>
      </c>
      <c r="N456" s="26">
        <f>+R456*'COSTOS VARIOS'!$O$1</f>
        <v>55100</v>
      </c>
      <c r="O456" s="26">
        <f>+R456*'COSTOS VARIOS'!$O$2</f>
        <v>1189</v>
      </c>
      <c r="P456" s="26">
        <f>+R456*'COSTOS VARIOS'!$O$3</f>
        <v>4350</v>
      </c>
      <c r="Q456" s="26">
        <v>1</v>
      </c>
      <c r="R456" s="26">
        <f t="shared" si="72"/>
        <v>290000</v>
      </c>
      <c r="S456" s="25">
        <f t="shared" si="73"/>
        <v>526819</v>
      </c>
      <c r="T456" s="28">
        <f t="shared" si="74"/>
        <v>0.51835829763163432</v>
      </c>
      <c r="U456" s="29">
        <f t="shared" si="75"/>
        <v>799900</v>
      </c>
      <c r="V456" s="26">
        <f>+INDEX('LISTA DE PRECIOS EKM '!A:K,MATCH('Precios ML'!B456,'LISTA DE PRECIOS EKM '!A:A,0),8)</f>
        <v>799900</v>
      </c>
      <c r="W456" s="26">
        <f t="shared" si="76"/>
        <v>799900</v>
      </c>
      <c r="X456" s="26">
        <f t="shared" si="77"/>
        <v>0</v>
      </c>
      <c r="Y456" s="26"/>
      <c r="Z456" s="26">
        <f t="shared" si="78"/>
        <v>799900</v>
      </c>
      <c r="AA456" s="30">
        <f t="shared" si="79"/>
        <v>1.7582758620689654</v>
      </c>
    </row>
    <row r="457" spans="1:27">
      <c r="A457" s="20" t="s">
        <v>5494</v>
      </c>
      <c r="B457" s="20" t="s">
        <v>5495</v>
      </c>
      <c r="C457" s="25">
        <v>290000</v>
      </c>
      <c r="D457" s="22">
        <v>85</v>
      </c>
      <c r="E457" s="22">
        <v>49</v>
      </c>
      <c r="F457" s="22">
        <v>40</v>
      </c>
      <c r="G457" s="22">
        <v>16000</v>
      </c>
      <c r="H457" s="22" t="s">
        <v>5088</v>
      </c>
      <c r="I457" s="26">
        <f>+IF(H457='COSTOS VARIOS'!$C$1,'COSTOS VARIOS'!$C$2*'Precios ML'!V457,'COSTOS VARIOS'!$B$2*'Precios ML'!V457)</f>
        <v>159980</v>
      </c>
      <c r="J457" s="22">
        <v>0</v>
      </c>
      <c r="K457" s="27">
        <f t="shared" si="70"/>
        <v>10.4125</v>
      </c>
      <c r="L457" s="27">
        <f t="shared" si="71"/>
        <v>10.4125</v>
      </c>
      <c r="M457" s="26">
        <f>(INDEX(pesos!A:B,MATCH(L457,pesos!A:A,1),2))</f>
        <v>16200</v>
      </c>
      <c r="N457" s="26">
        <f>+R457*'COSTOS VARIOS'!$O$1</f>
        <v>55100</v>
      </c>
      <c r="O457" s="26">
        <f>+R457*'COSTOS VARIOS'!$O$2</f>
        <v>1189</v>
      </c>
      <c r="P457" s="26">
        <f>+R457*'COSTOS VARIOS'!$O$3</f>
        <v>4350</v>
      </c>
      <c r="Q457" s="26">
        <v>1</v>
      </c>
      <c r="R457" s="26">
        <f t="shared" si="72"/>
        <v>290000</v>
      </c>
      <c r="S457" s="25">
        <f t="shared" si="73"/>
        <v>526819</v>
      </c>
      <c r="T457" s="28">
        <f t="shared" si="74"/>
        <v>0.51835829763163432</v>
      </c>
      <c r="U457" s="29">
        <f t="shared" si="75"/>
        <v>799900</v>
      </c>
      <c r="V457" s="26">
        <f>+INDEX('LISTA DE PRECIOS EKM '!A:K,MATCH('Precios ML'!B457,'LISTA DE PRECIOS EKM '!A:A,0),8)</f>
        <v>799900</v>
      </c>
      <c r="W457" s="26">
        <f t="shared" si="76"/>
        <v>799900</v>
      </c>
      <c r="X457" s="26">
        <f t="shared" si="77"/>
        <v>0</v>
      </c>
      <c r="Y457" s="26"/>
      <c r="Z457" s="26">
        <f t="shared" si="78"/>
        <v>799900</v>
      </c>
      <c r="AA457" s="30">
        <f t="shared" si="79"/>
        <v>1.7582758620689654</v>
      </c>
    </row>
    <row r="458" spans="1:27">
      <c r="A458" s="20" t="s">
        <v>5494</v>
      </c>
      <c r="B458" s="20" t="s">
        <v>5495</v>
      </c>
      <c r="C458" s="25">
        <v>290000</v>
      </c>
      <c r="D458" s="22">
        <v>85</v>
      </c>
      <c r="E458" s="22">
        <v>49</v>
      </c>
      <c r="F458" s="22">
        <v>40</v>
      </c>
      <c r="G458" s="22">
        <v>16000</v>
      </c>
      <c r="H458" s="22" t="s">
        <v>5088</v>
      </c>
      <c r="I458" s="26">
        <f>+IF(H458='COSTOS VARIOS'!$C$1,'COSTOS VARIOS'!$C$2*'Precios ML'!V458,'COSTOS VARIOS'!$B$2*'Precios ML'!V458)</f>
        <v>159980</v>
      </c>
      <c r="J458" s="22">
        <v>0</v>
      </c>
      <c r="K458" s="27">
        <f t="shared" si="70"/>
        <v>10.4125</v>
      </c>
      <c r="L458" s="27">
        <f t="shared" si="71"/>
        <v>10.4125</v>
      </c>
      <c r="M458" s="26">
        <f>(INDEX(pesos!A:B,MATCH(L458,pesos!A:A,1),2))</f>
        <v>16200</v>
      </c>
      <c r="N458" s="26">
        <f>+R458*'COSTOS VARIOS'!$O$1</f>
        <v>55100</v>
      </c>
      <c r="O458" s="26">
        <f>+R458*'COSTOS VARIOS'!$O$2</f>
        <v>1189</v>
      </c>
      <c r="P458" s="26">
        <f>+R458*'COSTOS VARIOS'!$O$3</f>
        <v>4350</v>
      </c>
      <c r="Q458" s="26">
        <v>1</v>
      </c>
      <c r="R458" s="26">
        <f t="shared" si="72"/>
        <v>290000</v>
      </c>
      <c r="S458" s="25">
        <f t="shared" si="73"/>
        <v>526819</v>
      </c>
      <c r="T458" s="28">
        <f t="shared" si="74"/>
        <v>0.51835829763163432</v>
      </c>
      <c r="U458" s="29">
        <f t="shared" si="75"/>
        <v>799900</v>
      </c>
      <c r="V458" s="26">
        <f>+INDEX('LISTA DE PRECIOS EKM '!A:K,MATCH('Precios ML'!B458,'LISTA DE PRECIOS EKM '!A:A,0),8)</f>
        <v>799900</v>
      </c>
      <c r="W458" s="26">
        <f t="shared" si="76"/>
        <v>799900</v>
      </c>
      <c r="X458" s="26">
        <f t="shared" si="77"/>
        <v>0</v>
      </c>
      <c r="Y458" s="26"/>
      <c r="Z458" s="26">
        <f t="shared" si="78"/>
        <v>799900</v>
      </c>
      <c r="AA458" s="30">
        <f t="shared" si="79"/>
        <v>1.7582758620689654</v>
      </c>
    </row>
    <row r="459" spans="1:27">
      <c r="A459" s="20" t="s">
        <v>5496</v>
      </c>
      <c r="B459" s="20" t="s">
        <v>5497</v>
      </c>
      <c r="C459" s="25">
        <v>370000</v>
      </c>
      <c r="D459" s="22">
        <v>85</v>
      </c>
      <c r="E459" s="22">
        <v>49</v>
      </c>
      <c r="F459" s="22">
        <v>40</v>
      </c>
      <c r="G459" s="22">
        <v>16000</v>
      </c>
      <c r="H459" s="22" t="s">
        <v>5088</v>
      </c>
      <c r="I459" s="26">
        <f>+IF(H459='COSTOS VARIOS'!$C$1,'COSTOS VARIOS'!$C$2*'Precios ML'!V459,'COSTOS VARIOS'!$B$2*'Precios ML'!V459)</f>
        <v>173980</v>
      </c>
      <c r="J459" s="22">
        <v>0</v>
      </c>
      <c r="K459" s="27">
        <f t="shared" si="70"/>
        <v>10.4125</v>
      </c>
      <c r="L459" s="27">
        <f t="shared" si="71"/>
        <v>10.4125</v>
      </c>
      <c r="M459" s="26">
        <f>(INDEX(pesos!A:B,MATCH(L459,pesos!A:A,1),2))</f>
        <v>16200</v>
      </c>
      <c r="N459" s="26">
        <f>+R459*'COSTOS VARIOS'!$O$1</f>
        <v>70300</v>
      </c>
      <c r="O459" s="26">
        <f>+R459*'COSTOS VARIOS'!$O$2</f>
        <v>1517.0000000000002</v>
      </c>
      <c r="P459" s="26">
        <f>+R459*'COSTOS VARIOS'!$O$3</f>
        <v>5550</v>
      </c>
      <c r="Q459" s="26">
        <v>1</v>
      </c>
      <c r="R459" s="26">
        <f t="shared" si="72"/>
        <v>370000</v>
      </c>
      <c r="S459" s="25">
        <f t="shared" si="73"/>
        <v>637547</v>
      </c>
      <c r="T459" s="28">
        <f t="shared" si="74"/>
        <v>0.3644484249788642</v>
      </c>
      <c r="U459" s="29">
        <f t="shared" si="75"/>
        <v>869900</v>
      </c>
      <c r="V459" s="26">
        <f>+INDEX('LISTA DE PRECIOS EKM '!A:K,MATCH('Precios ML'!B459,'LISTA DE PRECIOS EKM '!A:A,0),8)</f>
        <v>869900</v>
      </c>
      <c r="W459" s="26">
        <f t="shared" si="76"/>
        <v>869900</v>
      </c>
      <c r="X459" s="26">
        <f t="shared" si="77"/>
        <v>0</v>
      </c>
      <c r="Y459" s="26"/>
      <c r="Z459" s="26">
        <f t="shared" si="78"/>
        <v>869900</v>
      </c>
      <c r="AA459" s="30">
        <f t="shared" si="79"/>
        <v>1.3510810810810812</v>
      </c>
    </row>
    <row r="460" spans="1:27">
      <c r="A460" s="20" t="s">
        <v>5496</v>
      </c>
      <c r="B460" s="20" t="s">
        <v>5497</v>
      </c>
      <c r="C460" s="25">
        <v>370000</v>
      </c>
      <c r="D460" s="22">
        <v>85</v>
      </c>
      <c r="E460" s="22">
        <v>49</v>
      </c>
      <c r="F460" s="22">
        <v>40</v>
      </c>
      <c r="G460" s="22">
        <v>16000</v>
      </c>
      <c r="H460" s="22" t="s">
        <v>5088</v>
      </c>
      <c r="I460" s="26">
        <f>+IF(H460='COSTOS VARIOS'!$C$1,'COSTOS VARIOS'!$C$2*'Precios ML'!V460,'COSTOS VARIOS'!$B$2*'Precios ML'!V460)</f>
        <v>173980</v>
      </c>
      <c r="J460" s="22">
        <v>0</v>
      </c>
      <c r="K460" s="27">
        <f t="shared" si="70"/>
        <v>10.4125</v>
      </c>
      <c r="L460" s="27">
        <f t="shared" si="71"/>
        <v>10.4125</v>
      </c>
      <c r="M460" s="26">
        <f>(INDEX(pesos!A:B,MATCH(L460,pesos!A:A,1),2))</f>
        <v>16200</v>
      </c>
      <c r="N460" s="26">
        <f>+R460*'COSTOS VARIOS'!$O$1</f>
        <v>70300</v>
      </c>
      <c r="O460" s="26">
        <f>+R460*'COSTOS VARIOS'!$O$2</f>
        <v>1517.0000000000002</v>
      </c>
      <c r="P460" s="26">
        <f>+R460*'COSTOS VARIOS'!$O$3</f>
        <v>5550</v>
      </c>
      <c r="Q460" s="26">
        <v>1</v>
      </c>
      <c r="R460" s="26">
        <f t="shared" si="72"/>
        <v>370000</v>
      </c>
      <c r="S460" s="25">
        <f t="shared" si="73"/>
        <v>637547</v>
      </c>
      <c r="T460" s="28">
        <f t="shared" si="74"/>
        <v>0.3644484249788642</v>
      </c>
      <c r="U460" s="29">
        <f t="shared" si="75"/>
        <v>869900</v>
      </c>
      <c r="V460" s="26">
        <f>+INDEX('LISTA DE PRECIOS EKM '!A:K,MATCH('Precios ML'!B460,'LISTA DE PRECIOS EKM '!A:A,0),8)</f>
        <v>869900</v>
      </c>
      <c r="W460" s="26">
        <f t="shared" si="76"/>
        <v>869900</v>
      </c>
      <c r="X460" s="26">
        <f t="shared" si="77"/>
        <v>0</v>
      </c>
      <c r="Y460" s="26"/>
      <c r="Z460" s="26">
        <f t="shared" si="78"/>
        <v>869900</v>
      </c>
      <c r="AA460" s="30">
        <f t="shared" si="79"/>
        <v>1.3510810810810812</v>
      </c>
    </row>
    <row r="461" spans="1:27">
      <c r="A461" s="20" t="s">
        <v>5498</v>
      </c>
      <c r="B461" s="20" t="s">
        <v>5499</v>
      </c>
      <c r="C461" s="25">
        <v>370000</v>
      </c>
      <c r="D461" s="22">
        <v>85</v>
      </c>
      <c r="E461" s="22">
        <v>49</v>
      </c>
      <c r="F461" s="22">
        <v>40</v>
      </c>
      <c r="G461" s="22">
        <v>16000</v>
      </c>
      <c r="H461" s="22" t="s">
        <v>5088</v>
      </c>
      <c r="I461" s="26">
        <f>+IF(H461='COSTOS VARIOS'!$C$1,'COSTOS VARIOS'!$C$2*'Precios ML'!V461,'COSTOS VARIOS'!$B$2*'Precios ML'!V461)</f>
        <v>179980</v>
      </c>
      <c r="J461" s="22">
        <v>0</v>
      </c>
      <c r="K461" s="27">
        <f t="shared" si="70"/>
        <v>10.4125</v>
      </c>
      <c r="L461" s="27">
        <f t="shared" si="71"/>
        <v>10.4125</v>
      </c>
      <c r="M461" s="26">
        <f>(INDEX(pesos!A:B,MATCH(L461,pesos!A:A,1),2))</f>
        <v>16200</v>
      </c>
      <c r="N461" s="26">
        <f>+R461*'COSTOS VARIOS'!$O$1</f>
        <v>70300</v>
      </c>
      <c r="O461" s="26">
        <f>+R461*'COSTOS VARIOS'!$O$2</f>
        <v>1517.0000000000002</v>
      </c>
      <c r="P461" s="26">
        <f>+R461*'COSTOS VARIOS'!$O$3</f>
        <v>5550</v>
      </c>
      <c r="Q461" s="26">
        <v>1</v>
      </c>
      <c r="R461" s="26">
        <f t="shared" si="72"/>
        <v>370000</v>
      </c>
      <c r="S461" s="25">
        <f t="shared" si="73"/>
        <v>643547</v>
      </c>
      <c r="T461" s="28">
        <f t="shared" si="74"/>
        <v>0.39834386610457351</v>
      </c>
      <c r="U461" s="29">
        <f t="shared" si="75"/>
        <v>899900</v>
      </c>
      <c r="V461" s="26">
        <f>+INDEX('LISTA DE PRECIOS EKM '!A:K,MATCH('Precios ML'!B461,'LISTA DE PRECIOS EKM '!A:A,0),8)</f>
        <v>899900</v>
      </c>
      <c r="W461" s="26">
        <f t="shared" si="76"/>
        <v>899900</v>
      </c>
      <c r="X461" s="26">
        <f t="shared" si="77"/>
        <v>0</v>
      </c>
      <c r="Y461" s="26"/>
      <c r="Z461" s="26">
        <f t="shared" si="78"/>
        <v>899900</v>
      </c>
      <c r="AA461" s="30">
        <f t="shared" si="79"/>
        <v>1.4321621621621623</v>
      </c>
    </row>
    <row r="462" spans="1:27">
      <c r="A462" s="20" t="s">
        <v>5498</v>
      </c>
      <c r="B462" s="20" t="s">
        <v>5499</v>
      </c>
      <c r="C462" s="25">
        <v>370000</v>
      </c>
      <c r="D462" s="22">
        <v>85</v>
      </c>
      <c r="E462" s="22">
        <v>49</v>
      </c>
      <c r="F462" s="22">
        <v>40</v>
      </c>
      <c r="G462" s="22">
        <v>16000</v>
      </c>
      <c r="H462" s="22" t="s">
        <v>5088</v>
      </c>
      <c r="I462" s="26">
        <f>+IF(H462='COSTOS VARIOS'!$C$1,'COSTOS VARIOS'!$C$2*'Precios ML'!V462,'COSTOS VARIOS'!$B$2*'Precios ML'!V462)</f>
        <v>179980</v>
      </c>
      <c r="J462" s="22">
        <v>0</v>
      </c>
      <c r="K462" s="27">
        <f t="shared" si="70"/>
        <v>10.4125</v>
      </c>
      <c r="L462" s="27">
        <f t="shared" si="71"/>
        <v>10.4125</v>
      </c>
      <c r="M462" s="26">
        <f>(INDEX(pesos!A:B,MATCH(L462,pesos!A:A,1),2))</f>
        <v>16200</v>
      </c>
      <c r="N462" s="26">
        <f>+R462*'COSTOS VARIOS'!$O$1</f>
        <v>70300</v>
      </c>
      <c r="O462" s="26">
        <f>+R462*'COSTOS VARIOS'!$O$2</f>
        <v>1517.0000000000002</v>
      </c>
      <c r="P462" s="26">
        <f>+R462*'COSTOS VARIOS'!$O$3</f>
        <v>5550</v>
      </c>
      <c r="Q462" s="26">
        <v>1</v>
      </c>
      <c r="R462" s="26">
        <f t="shared" si="72"/>
        <v>370000</v>
      </c>
      <c r="S462" s="25">
        <f t="shared" si="73"/>
        <v>643547</v>
      </c>
      <c r="T462" s="28">
        <f t="shared" si="74"/>
        <v>0.39834386610457351</v>
      </c>
      <c r="U462" s="29">
        <f t="shared" si="75"/>
        <v>899900</v>
      </c>
      <c r="V462" s="26">
        <f>+INDEX('LISTA DE PRECIOS EKM '!A:K,MATCH('Precios ML'!B462,'LISTA DE PRECIOS EKM '!A:A,0),8)</f>
        <v>899900</v>
      </c>
      <c r="W462" s="26">
        <f t="shared" si="76"/>
        <v>899900</v>
      </c>
      <c r="X462" s="26">
        <f t="shared" si="77"/>
        <v>0</v>
      </c>
      <c r="Y462" s="26"/>
      <c r="Z462" s="26">
        <f t="shared" si="78"/>
        <v>899900</v>
      </c>
      <c r="AA462" s="30">
        <f t="shared" si="79"/>
        <v>1.4321621621621623</v>
      </c>
    </row>
    <row r="463" spans="1:27">
      <c r="A463" s="20" t="s">
        <v>5500</v>
      </c>
      <c r="B463" s="20" t="s">
        <v>5501</v>
      </c>
      <c r="C463" s="25">
        <v>370000</v>
      </c>
      <c r="D463" s="22">
        <v>85</v>
      </c>
      <c r="E463" s="22">
        <v>49</v>
      </c>
      <c r="F463" s="22">
        <v>40</v>
      </c>
      <c r="G463" s="22">
        <v>16000</v>
      </c>
      <c r="H463" s="22" t="s">
        <v>5088</v>
      </c>
      <c r="I463" s="26">
        <f>+IF(H463='COSTOS VARIOS'!$C$1,'COSTOS VARIOS'!$C$2*'Precios ML'!V463,'COSTOS VARIOS'!$B$2*'Precios ML'!V463)</f>
        <v>179980</v>
      </c>
      <c r="J463" s="22">
        <v>0</v>
      </c>
      <c r="K463" s="27">
        <f t="shared" si="70"/>
        <v>10.4125</v>
      </c>
      <c r="L463" s="27">
        <f t="shared" si="71"/>
        <v>10.4125</v>
      </c>
      <c r="M463" s="26">
        <f>(INDEX(pesos!A:B,MATCH(L463,pesos!A:A,1),2))</f>
        <v>16200</v>
      </c>
      <c r="N463" s="26">
        <f>+R463*'COSTOS VARIOS'!$O$1</f>
        <v>70300</v>
      </c>
      <c r="O463" s="26">
        <f>+R463*'COSTOS VARIOS'!$O$2</f>
        <v>1517.0000000000002</v>
      </c>
      <c r="P463" s="26">
        <f>+R463*'COSTOS VARIOS'!$O$3</f>
        <v>5550</v>
      </c>
      <c r="Q463" s="26">
        <v>1</v>
      </c>
      <c r="R463" s="26">
        <f t="shared" si="72"/>
        <v>370000</v>
      </c>
      <c r="S463" s="25">
        <f t="shared" si="73"/>
        <v>643547</v>
      </c>
      <c r="T463" s="28">
        <f t="shared" si="74"/>
        <v>0.39834386610457351</v>
      </c>
      <c r="U463" s="29">
        <f t="shared" si="75"/>
        <v>899900</v>
      </c>
      <c r="V463" s="26">
        <f>+INDEX('LISTA DE PRECIOS EKM '!A:K,MATCH('Precios ML'!B463,'LISTA DE PRECIOS EKM '!A:A,0),8)</f>
        <v>899900</v>
      </c>
      <c r="W463" s="26">
        <f t="shared" si="76"/>
        <v>899900</v>
      </c>
      <c r="X463" s="26">
        <f t="shared" si="77"/>
        <v>0</v>
      </c>
      <c r="Y463" s="26"/>
      <c r="Z463" s="26">
        <f t="shared" si="78"/>
        <v>899900</v>
      </c>
      <c r="AA463" s="30">
        <f t="shared" si="79"/>
        <v>1.4321621621621623</v>
      </c>
    </row>
    <row r="464" spans="1:27">
      <c r="A464" s="20" t="s">
        <v>5500</v>
      </c>
      <c r="B464" s="20" t="s">
        <v>5501</v>
      </c>
      <c r="C464" s="25">
        <v>370000</v>
      </c>
      <c r="D464" s="22">
        <v>85</v>
      </c>
      <c r="E464" s="22">
        <v>49</v>
      </c>
      <c r="F464" s="22">
        <v>40</v>
      </c>
      <c r="G464" s="22">
        <v>16000</v>
      </c>
      <c r="H464" s="22" t="s">
        <v>5088</v>
      </c>
      <c r="I464" s="26">
        <f>+IF(H464='COSTOS VARIOS'!$C$1,'COSTOS VARIOS'!$C$2*'Precios ML'!V464,'COSTOS VARIOS'!$B$2*'Precios ML'!V464)</f>
        <v>179980</v>
      </c>
      <c r="J464" s="22">
        <v>0</v>
      </c>
      <c r="K464" s="27">
        <f t="shared" si="70"/>
        <v>10.4125</v>
      </c>
      <c r="L464" s="27">
        <f t="shared" si="71"/>
        <v>10.4125</v>
      </c>
      <c r="M464" s="26">
        <f>(INDEX(pesos!A:B,MATCH(L464,pesos!A:A,1),2))</f>
        <v>16200</v>
      </c>
      <c r="N464" s="26">
        <f>+R464*'COSTOS VARIOS'!$O$1</f>
        <v>70300</v>
      </c>
      <c r="O464" s="26">
        <f>+R464*'COSTOS VARIOS'!$O$2</f>
        <v>1517.0000000000002</v>
      </c>
      <c r="P464" s="26">
        <f>+R464*'COSTOS VARIOS'!$O$3</f>
        <v>5550</v>
      </c>
      <c r="Q464" s="26">
        <v>1</v>
      </c>
      <c r="R464" s="26">
        <f t="shared" si="72"/>
        <v>370000</v>
      </c>
      <c r="S464" s="25">
        <f t="shared" si="73"/>
        <v>643547</v>
      </c>
      <c r="T464" s="28">
        <f t="shared" si="74"/>
        <v>0.39834386610457351</v>
      </c>
      <c r="U464" s="29">
        <f t="shared" si="75"/>
        <v>899900</v>
      </c>
      <c r="V464" s="26">
        <f>+INDEX('LISTA DE PRECIOS EKM '!A:K,MATCH('Precios ML'!B464,'LISTA DE PRECIOS EKM '!A:A,0),8)</f>
        <v>899900</v>
      </c>
      <c r="W464" s="26">
        <f t="shared" si="76"/>
        <v>899900</v>
      </c>
      <c r="X464" s="26">
        <f t="shared" si="77"/>
        <v>0</v>
      </c>
      <c r="Y464" s="26"/>
      <c r="Z464" s="26">
        <f t="shared" si="78"/>
        <v>899900</v>
      </c>
      <c r="AA464" s="30">
        <f t="shared" si="79"/>
        <v>1.4321621621621623</v>
      </c>
    </row>
    <row r="465" spans="1:27">
      <c r="A465" s="20" t="s">
        <v>5502</v>
      </c>
      <c r="B465" s="20" t="s">
        <v>5503</v>
      </c>
      <c r="C465" s="25">
        <v>350000</v>
      </c>
      <c r="D465" s="22">
        <v>85</v>
      </c>
      <c r="E465" s="22">
        <v>49</v>
      </c>
      <c r="F465" s="22">
        <v>40</v>
      </c>
      <c r="G465" s="22">
        <v>16000</v>
      </c>
      <c r="H465" s="22" t="s">
        <v>5088</v>
      </c>
      <c r="I465" s="26">
        <f>+IF(H465='COSTOS VARIOS'!$C$1,'COSTOS VARIOS'!$C$2*'Precios ML'!V465,'COSTOS VARIOS'!$B$2*'Precios ML'!V465)</f>
        <v>179980</v>
      </c>
      <c r="J465" s="22">
        <v>0</v>
      </c>
      <c r="K465" s="27">
        <f t="shared" si="70"/>
        <v>10.4125</v>
      </c>
      <c r="L465" s="27">
        <f t="shared" si="71"/>
        <v>10.4125</v>
      </c>
      <c r="M465" s="26">
        <f>(INDEX(pesos!A:B,MATCH(L465,pesos!A:A,1),2))</f>
        <v>16200</v>
      </c>
      <c r="N465" s="26">
        <f>+R465*'COSTOS VARIOS'!$O$1</f>
        <v>66500</v>
      </c>
      <c r="O465" s="26">
        <f>+R465*'COSTOS VARIOS'!$O$2</f>
        <v>1435.0000000000002</v>
      </c>
      <c r="P465" s="26">
        <f>+R465*'COSTOS VARIOS'!$O$3</f>
        <v>5250</v>
      </c>
      <c r="Q465" s="26">
        <v>1</v>
      </c>
      <c r="R465" s="26">
        <f t="shared" si="72"/>
        <v>350000</v>
      </c>
      <c r="S465" s="25">
        <f t="shared" si="73"/>
        <v>619365</v>
      </c>
      <c r="T465" s="28">
        <f t="shared" si="74"/>
        <v>0.45293970437464171</v>
      </c>
      <c r="U465" s="29">
        <f t="shared" si="75"/>
        <v>899900</v>
      </c>
      <c r="V465" s="26">
        <f>+INDEX('LISTA DE PRECIOS EKM '!A:K,MATCH('Precios ML'!B465,'LISTA DE PRECIOS EKM '!A:A,0),8)</f>
        <v>899900</v>
      </c>
      <c r="W465" s="26">
        <f t="shared" si="76"/>
        <v>899900</v>
      </c>
      <c r="X465" s="26">
        <f t="shared" si="77"/>
        <v>0</v>
      </c>
      <c r="Y465" s="26"/>
      <c r="Z465" s="26">
        <f t="shared" si="78"/>
        <v>899900</v>
      </c>
      <c r="AA465" s="30">
        <f t="shared" si="79"/>
        <v>1.5711428571428572</v>
      </c>
    </row>
    <row r="466" spans="1:27">
      <c r="A466" s="20" t="s">
        <v>5504</v>
      </c>
      <c r="B466" s="20" t="s">
        <v>5505</v>
      </c>
      <c r="C466" s="25">
        <v>370000</v>
      </c>
      <c r="D466" s="22">
        <v>85</v>
      </c>
      <c r="E466" s="22">
        <v>49</v>
      </c>
      <c r="F466" s="22">
        <v>40</v>
      </c>
      <c r="G466" s="22">
        <v>16000</v>
      </c>
      <c r="H466" s="22" t="s">
        <v>5088</v>
      </c>
      <c r="I466" s="26">
        <f>+IF(H466='COSTOS VARIOS'!$C$1,'COSTOS VARIOS'!$C$2*'Precios ML'!V466,'COSTOS VARIOS'!$B$2*'Precios ML'!V466)</f>
        <v>179980</v>
      </c>
      <c r="J466" s="22">
        <v>0</v>
      </c>
      <c r="K466" s="27">
        <f t="shared" si="70"/>
        <v>10.4125</v>
      </c>
      <c r="L466" s="27">
        <f t="shared" si="71"/>
        <v>10.4125</v>
      </c>
      <c r="M466" s="26">
        <f>(INDEX(pesos!A:B,MATCH(L466,pesos!A:A,1),2))</f>
        <v>16200</v>
      </c>
      <c r="N466" s="26">
        <f>+R466*'COSTOS VARIOS'!$O$1</f>
        <v>70300</v>
      </c>
      <c r="O466" s="26">
        <f>+R466*'COSTOS VARIOS'!$O$2</f>
        <v>1517.0000000000002</v>
      </c>
      <c r="P466" s="26">
        <f>+R466*'COSTOS VARIOS'!$O$3</f>
        <v>5550</v>
      </c>
      <c r="Q466" s="26">
        <v>1</v>
      </c>
      <c r="R466" s="26">
        <f t="shared" si="72"/>
        <v>370000</v>
      </c>
      <c r="S466" s="25">
        <f t="shared" si="73"/>
        <v>643547</v>
      </c>
      <c r="T466" s="28">
        <f t="shared" si="74"/>
        <v>0.39834386610457351</v>
      </c>
      <c r="U466" s="29">
        <f t="shared" si="75"/>
        <v>899900</v>
      </c>
      <c r="V466" s="26">
        <f>+INDEX('LISTA DE PRECIOS EKM '!A:K,MATCH('Precios ML'!B466,'LISTA DE PRECIOS EKM '!A:A,0),8)</f>
        <v>899900</v>
      </c>
      <c r="W466" s="26">
        <f t="shared" si="76"/>
        <v>899900</v>
      </c>
      <c r="X466" s="26">
        <f t="shared" si="77"/>
        <v>0</v>
      </c>
      <c r="Y466" s="26"/>
      <c r="Z466" s="26">
        <f t="shared" si="78"/>
        <v>899900</v>
      </c>
      <c r="AA466" s="30">
        <f t="shared" si="79"/>
        <v>1.4321621621621623</v>
      </c>
    </row>
    <row r="467" spans="1:27">
      <c r="A467" s="20" t="s">
        <v>5504</v>
      </c>
      <c r="B467" s="20" t="s">
        <v>5505</v>
      </c>
      <c r="C467" s="25">
        <v>370000</v>
      </c>
      <c r="D467" s="22">
        <v>85</v>
      </c>
      <c r="E467" s="22">
        <v>49</v>
      </c>
      <c r="F467" s="22">
        <v>40</v>
      </c>
      <c r="G467" s="22">
        <v>16000</v>
      </c>
      <c r="H467" s="22" t="s">
        <v>5088</v>
      </c>
      <c r="I467" s="26">
        <f>+IF(H467='COSTOS VARIOS'!$C$1,'COSTOS VARIOS'!$C$2*'Precios ML'!V467,'COSTOS VARIOS'!$B$2*'Precios ML'!V467)</f>
        <v>179980</v>
      </c>
      <c r="J467" s="22">
        <v>0</v>
      </c>
      <c r="K467" s="27">
        <f t="shared" si="70"/>
        <v>10.4125</v>
      </c>
      <c r="L467" s="27">
        <f t="shared" si="71"/>
        <v>10.4125</v>
      </c>
      <c r="M467" s="26">
        <f>(INDEX(pesos!A:B,MATCH(L467,pesos!A:A,1),2))</f>
        <v>16200</v>
      </c>
      <c r="N467" s="26">
        <f>+R467*'COSTOS VARIOS'!$O$1</f>
        <v>70300</v>
      </c>
      <c r="O467" s="26">
        <f>+R467*'COSTOS VARIOS'!$O$2</f>
        <v>1517.0000000000002</v>
      </c>
      <c r="P467" s="26">
        <f>+R467*'COSTOS VARIOS'!$O$3</f>
        <v>5550</v>
      </c>
      <c r="Q467" s="26">
        <v>1</v>
      </c>
      <c r="R467" s="26">
        <f t="shared" si="72"/>
        <v>370000</v>
      </c>
      <c r="S467" s="25">
        <f t="shared" si="73"/>
        <v>643547</v>
      </c>
      <c r="T467" s="28">
        <f t="shared" si="74"/>
        <v>0.39834386610457351</v>
      </c>
      <c r="U467" s="29">
        <f t="shared" si="75"/>
        <v>899900</v>
      </c>
      <c r="V467" s="26">
        <f>+INDEX('LISTA DE PRECIOS EKM '!A:K,MATCH('Precios ML'!B467,'LISTA DE PRECIOS EKM '!A:A,0),8)</f>
        <v>899900</v>
      </c>
      <c r="W467" s="26">
        <f t="shared" si="76"/>
        <v>899900</v>
      </c>
      <c r="X467" s="26">
        <f t="shared" si="77"/>
        <v>0</v>
      </c>
      <c r="Y467" s="26"/>
      <c r="Z467" s="26">
        <f t="shared" si="78"/>
        <v>899900</v>
      </c>
      <c r="AA467" s="30">
        <f t="shared" si="79"/>
        <v>1.4321621621621623</v>
      </c>
    </row>
    <row r="468" spans="1:27">
      <c r="A468" s="20" t="s">
        <v>5506</v>
      </c>
      <c r="B468" s="20" t="s">
        <v>5507</v>
      </c>
      <c r="C468" s="25">
        <v>350000</v>
      </c>
      <c r="D468" s="22">
        <v>85</v>
      </c>
      <c r="E468" s="22">
        <v>49</v>
      </c>
      <c r="F468" s="22">
        <v>40</v>
      </c>
      <c r="G468" s="22">
        <v>16000</v>
      </c>
      <c r="H468" s="22" t="s">
        <v>5088</v>
      </c>
      <c r="I468" s="26">
        <f>+IF(H468='COSTOS VARIOS'!$C$1,'COSTOS VARIOS'!$C$2*'Precios ML'!V468,'COSTOS VARIOS'!$B$2*'Precios ML'!V468)</f>
        <v>179980</v>
      </c>
      <c r="J468" s="22">
        <v>0</v>
      </c>
      <c r="K468" s="27">
        <f t="shared" si="70"/>
        <v>10.4125</v>
      </c>
      <c r="L468" s="27">
        <f t="shared" si="71"/>
        <v>10.4125</v>
      </c>
      <c r="M468" s="26">
        <f>(INDEX(pesos!A:B,MATCH(L468,pesos!A:A,1),2))</f>
        <v>16200</v>
      </c>
      <c r="N468" s="26">
        <f>+R468*'COSTOS VARIOS'!$O$1</f>
        <v>66500</v>
      </c>
      <c r="O468" s="26">
        <f>+R468*'COSTOS VARIOS'!$O$2</f>
        <v>1435.0000000000002</v>
      </c>
      <c r="P468" s="26">
        <f>+R468*'COSTOS VARIOS'!$O$3</f>
        <v>5250</v>
      </c>
      <c r="Q468" s="26">
        <v>1</v>
      </c>
      <c r="R468" s="26">
        <f t="shared" si="72"/>
        <v>350000</v>
      </c>
      <c r="S468" s="25">
        <f t="shared" si="73"/>
        <v>619365</v>
      </c>
      <c r="T468" s="28">
        <f t="shared" si="74"/>
        <v>0.45293970437464171</v>
      </c>
      <c r="U468" s="29">
        <f t="shared" si="75"/>
        <v>899900</v>
      </c>
      <c r="V468" s="26">
        <f>+INDEX('LISTA DE PRECIOS EKM '!A:K,MATCH('Precios ML'!B468,'LISTA DE PRECIOS EKM '!A:A,0),8)</f>
        <v>899900</v>
      </c>
      <c r="W468" s="26">
        <f t="shared" si="76"/>
        <v>899900</v>
      </c>
      <c r="X468" s="26">
        <f t="shared" si="77"/>
        <v>0</v>
      </c>
      <c r="Y468" s="26"/>
      <c r="Z468" s="26">
        <f t="shared" si="78"/>
        <v>899900</v>
      </c>
      <c r="AA468" s="30">
        <f t="shared" si="79"/>
        <v>1.5711428571428572</v>
      </c>
    </row>
    <row r="469" spans="1:27">
      <c r="A469" s="20" t="s">
        <v>5506</v>
      </c>
      <c r="B469" s="20" t="s">
        <v>5507</v>
      </c>
      <c r="C469" s="25">
        <v>350000</v>
      </c>
      <c r="D469" s="22">
        <v>85</v>
      </c>
      <c r="E469" s="22">
        <v>49</v>
      </c>
      <c r="F469" s="22">
        <v>40</v>
      </c>
      <c r="G469" s="22">
        <v>16000</v>
      </c>
      <c r="H469" s="22" t="s">
        <v>5088</v>
      </c>
      <c r="I469" s="26">
        <f>+IF(H469='COSTOS VARIOS'!$C$1,'COSTOS VARIOS'!$C$2*'Precios ML'!V469,'COSTOS VARIOS'!$B$2*'Precios ML'!V469)</f>
        <v>179980</v>
      </c>
      <c r="J469" s="22">
        <v>0</v>
      </c>
      <c r="K469" s="27">
        <f t="shared" si="70"/>
        <v>10.4125</v>
      </c>
      <c r="L469" s="27">
        <f t="shared" si="71"/>
        <v>10.4125</v>
      </c>
      <c r="M469" s="26">
        <f>(INDEX(pesos!A:B,MATCH(L469,pesos!A:A,1),2))</f>
        <v>16200</v>
      </c>
      <c r="N469" s="26">
        <f>+R469*'COSTOS VARIOS'!$O$1</f>
        <v>66500</v>
      </c>
      <c r="O469" s="26">
        <f>+R469*'COSTOS VARIOS'!$O$2</f>
        <v>1435.0000000000002</v>
      </c>
      <c r="P469" s="26">
        <f>+R469*'COSTOS VARIOS'!$O$3</f>
        <v>5250</v>
      </c>
      <c r="Q469" s="26">
        <v>1</v>
      </c>
      <c r="R469" s="26">
        <f t="shared" si="72"/>
        <v>350000</v>
      </c>
      <c r="S469" s="25">
        <f t="shared" si="73"/>
        <v>619365</v>
      </c>
      <c r="T469" s="28">
        <f t="shared" si="74"/>
        <v>0.45293970437464171</v>
      </c>
      <c r="U469" s="29">
        <f t="shared" si="75"/>
        <v>899900</v>
      </c>
      <c r="V469" s="26">
        <f>+INDEX('LISTA DE PRECIOS EKM '!A:K,MATCH('Precios ML'!B469,'LISTA DE PRECIOS EKM '!A:A,0),8)</f>
        <v>899900</v>
      </c>
      <c r="W469" s="26">
        <f t="shared" si="76"/>
        <v>899900</v>
      </c>
      <c r="X469" s="26">
        <f t="shared" si="77"/>
        <v>0</v>
      </c>
      <c r="Y469" s="26"/>
      <c r="Z469" s="26">
        <f t="shared" si="78"/>
        <v>899900</v>
      </c>
      <c r="AA469" s="30">
        <f t="shared" si="79"/>
        <v>1.5711428571428572</v>
      </c>
    </row>
    <row r="470" spans="1:27">
      <c r="A470" s="20" t="s">
        <v>5508</v>
      </c>
      <c r="B470" s="20" t="s">
        <v>5509</v>
      </c>
      <c r="C470" s="25">
        <v>320000</v>
      </c>
      <c r="D470" s="22">
        <v>85</v>
      </c>
      <c r="E470" s="22">
        <v>49</v>
      </c>
      <c r="F470" s="22">
        <v>40</v>
      </c>
      <c r="G470" s="22">
        <v>16000</v>
      </c>
      <c r="H470" s="22" t="s">
        <v>5088</v>
      </c>
      <c r="I470" s="26">
        <f>+IF(H470='COSTOS VARIOS'!$C$1,'COSTOS VARIOS'!$C$2*'Precios ML'!V470,'COSTOS VARIOS'!$B$2*'Precios ML'!V470)</f>
        <v>185980</v>
      </c>
      <c r="J470" s="22">
        <v>0</v>
      </c>
      <c r="K470" s="27">
        <f t="shared" si="70"/>
        <v>10.4125</v>
      </c>
      <c r="L470" s="27">
        <f t="shared" si="71"/>
        <v>10.4125</v>
      </c>
      <c r="M470" s="26">
        <f>(INDEX(pesos!A:B,MATCH(L470,pesos!A:A,1),2))</f>
        <v>16200</v>
      </c>
      <c r="N470" s="26">
        <f>+R470*'COSTOS VARIOS'!$O$1</f>
        <v>60800</v>
      </c>
      <c r="O470" s="26">
        <f>+R470*'COSTOS VARIOS'!$O$2</f>
        <v>1312</v>
      </c>
      <c r="P470" s="26">
        <f>+R470*'COSTOS VARIOS'!$O$3</f>
        <v>4800</v>
      </c>
      <c r="Q470" s="26">
        <v>1</v>
      </c>
      <c r="R470" s="26">
        <f t="shared" si="72"/>
        <v>320000</v>
      </c>
      <c r="S470" s="25">
        <f t="shared" si="73"/>
        <v>589092</v>
      </c>
      <c r="T470" s="28">
        <f t="shared" si="74"/>
        <v>0.57853102741167772</v>
      </c>
      <c r="U470" s="29">
        <f t="shared" si="75"/>
        <v>929900</v>
      </c>
      <c r="V470" s="26">
        <f>+INDEX('LISTA DE PRECIOS EKM '!A:K,MATCH('Precios ML'!B470,'LISTA DE PRECIOS EKM '!A:A,0),8)</f>
        <v>929900</v>
      </c>
      <c r="W470" s="26">
        <f t="shared" si="76"/>
        <v>929900</v>
      </c>
      <c r="X470" s="26">
        <f t="shared" si="77"/>
        <v>0</v>
      </c>
      <c r="Y470" s="26"/>
      <c r="Z470" s="26">
        <f t="shared" si="78"/>
        <v>929900</v>
      </c>
      <c r="AA470" s="30">
        <f t="shared" si="79"/>
        <v>1.9059374999999998</v>
      </c>
    </row>
    <row r="471" spans="1:27">
      <c r="A471" s="20" t="s">
        <v>5508</v>
      </c>
      <c r="B471" s="20" t="s">
        <v>5509</v>
      </c>
      <c r="C471" s="25">
        <v>320000</v>
      </c>
      <c r="D471" s="22">
        <v>85</v>
      </c>
      <c r="E471" s="22">
        <v>49</v>
      </c>
      <c r="F471" s="22">
        <v>40</v>
      </c>
      <c r="G471" s="22">
        <v>16000</v>
      </c>
      <c r="H471" s="22" t="s">
        <v>5088</v>
      </c>
      <c r="I471" s="26">
        <f>+IF(H471='COSTOS VARIOS'!$C$1,'COSTOS VARIOS'!$C$2*'Precios ML'!V471,'COSTOS VARIOS'!$B$2*'Precios ML'!V471)</f>
        <v>185980</v>
      </c>
      <c r="J471" s="22">
        <v>0</v>
      </c>
      <c r="K471" s="27">
        <f t="shared" si="70"/>
        <v>10.4125</v>
      </c>
      <c r="L471" s="27">
        <f t="shared" si="71"/>
        <v>10.4125</v>
      </c>
      <c r="M471" s="26">
        <f>(INDEX(pesos!A:B,MATCH(L471,pesos!A:A,1),2))</f>
        <v>16200</v>
      </c>
      <c r="N471" s="26">
        <f>+R471*'COSTOS VARIOS'!$O$1</f>
        <v>60800</v>
      </c>
      <c r="O471" s="26">
        <f>+R471*'COSTOS VARIOS'!$O$2</f>
        <v>1312</v>
      </c>
      <c r="P471" s="26">
        <f>+R471*'COSTOS VARIOS'!$O$3</f>
        <v>4800</v>
      </c>
      <c r="Q471" s="26">
        <v>1</v>
      </c>
      <c r="R471" s="26">
        <f t="shared" si="72"/>
        <v>320000</v>
      </c>
      <c r="S471" s="25">
        <f t="shared" si="73"/>
        <v>589092</v>
      </c>
      <c r="T471" s="28">
        <f t="shared" si="74"/>
        <v>0.57853102741167772</v>
      </c>
      <c r="U471" s="29">
        <f t="shared" si="75"/>
        <v>929900</v>
      </c>
      <c r="V471" s="26">
        <f>+INDEX('LISTA DE PRECIOS EKM '!A:K,MATCH('Precios ML'!B471,'LISTA DE PRECIOS EKM '!A:A,0),8)</f>
        <v>929900</v>
      </c>
      <c r="W471" s="26">
        <f t="shared" si="76"/>
        <v>929900</v>
      </c>
      <c r="X471" s="26">
        <f t="shared" si="77"/>
        <v>0</v>
      </c>
      <c r="Y471" s="26"/>
      <c r="Z471" s="26">
        <f t="shared" si="78"/>
        <v>929900</v>
      </c>
      <c r="AA471" s="30">
        <f t="shared" si="79"/>
        <v>1.9059374999999998</v>
      </c>
    </row>
    <row r="472" spans="1:27">
      <c r="A472" s="20" t="s">
        <v>5510</v>
      </c>
      <c r="B472" s="20" t="s">
        <v>5511</v>
      </c>
      <c r="C472" s="25">
        <v>320000</v>
      </c>
      <c r="D472" s="22">
        <v>85</v>
      </c>
      <c r="E472" s="22">
        <v>49</v>
      </c>
      <c r="F472" s="22">
        <v>40</v>
      </c>
      <c r="G472" s="22">
        <v>16000</v>
      </c>
      <c r="H472" s="22" t="s">
        <v>5088</v>
      </c>
      <c r="I472" s="26">
        <f>+IF(H472='COSTOS VARIOS'!$C$1,'COSTOS VARIOS'!$C$2*'Precios ML'!V472,'COSTOS VARIOS'!$B$2*'Precios ML'!V472)</f>
        <v>185980</v>
      </c>
      <c r="J472" s="22">
        <v>0</v>
      </c>
      <c r="K472" s="27">
        <f t="shared" si="70"/>
        <v>10.4125</v>
      </c>
      <c r="L472" s="27">
        <f t="shared" si="71"/>
        <v>10.4125</v>
      </c>
      <c r="M472" s="26">
        <f>(INDEX(pesos!A:B,MATCH(L472,pesos!A:A,1),2))</f>
        <v>16200</v>
      </c>
      <c r="N472" s="26">
        <f>+R472*'COSTOS VARIOS'!$O$1</f>
        <v>60800</v>
      </c>
      <c r="O472" s="26">
        <f>+R472*'COSTOS VARIOS'!$O$2</f>
        <v>1312</v>
      </c>
      <c r="P472" s="26">
        <f>+R472*'COSTOS VARIOS'!$O$3</f>
        <v>4800</v>
      </c>
      <c r="Q472" s="26">
        <v>1</v>
      </c>
      <c r="R472" s="26">
        <f t="shared" si="72"/>
        <v>320000</v>
      </c>
      <c r="S472" s="25">
        <f t="shared" si="73"/>
        <v>589092</v>
      </c>
      <c r="T472" s="28">
        <f t="shared" si="74"/>
        <v>0.57853102741167772</v>
      </c>
      <c r="U472" s="29">
        <f t="shared" si="75"/>
        <v>929900</v>
      </c>
      <c r="V472" s="26">
        <f>+INDEX('LISTA DE PRECIOS EKM '!A:K,MATCH('Precios ML'!B472,'LISTA DE PRECIOS EKM '!A:A,0),8)</f>
        <v>929900</v>
      </c>
      <c r="W472" s="26">
        <f t="shared" si="76"/>
        <v>929900</v>
      </c>
      <c r="X472" s="26">
        <f t="shared" si="77"/>
        <v>0</v>
      </c>
      <c r="Y472" s="26"/>
      <c r="Z472" s="26">
        <f t="shared" si="78"/>
        <v>929900</v>
      </c>
      <c r="AA472" s="30">
        <f t="shared" si="79"/>
        <v>1.9059374999999998</v>
      </c>
    </row>
    <row r="473" spans="1:27">
      <c r="A473" s="20" t="s">
        <v>5510</v>
      </c>
      <c r="B473" s="20" t="s">
        <v>5511</v>
      </c>
      <c r="C473" s="25">
        <v>320000</v>
      </c>
      <c r="D473" s="22">
        <v>85</v>
      </c>
      <c r="E473" s="22">
        <v>49</v>
      </c>
      <c r="F473" s="22">
        <v>40</v>
      </c>
      <c r="G473" s="22">
        <v>16000</v>
      </c>
      <c r="H473" s="22" t="s">
        <v>5088</v>
      </c>
      <c r="I473" s="26">
        <f>+IF(H473='COSTOS VARIOS'!$C$1,'COSTOS VARIOS'!$C$2*'Precios ML'!V473,'COSTOS VARIOS'!$B$2*'Precios ML'!V473)</f>
        <v>185980</v>
      </c>
      <c r="J473" s="22">
        <v>0</v>
      </c>
      <c r="K473" s="27">
        <f t="shared" si="70"/>
        <v>10.4125</v>
      </c>
      <c r="L473" s="27">
        <f t="shared" si="71"/>
        <v>10.4125</v>
      </c>
      <c r="M473" s="26">
        <f>(INDEX(pesos!A:B,MATCH(L473,pesos!A:A,1),2))</f>
        <v>16200</v>
      </c>
      <c r="N473" s="26">
        <f>+R473*'COSTOS VARIOS'!$O$1</f>
        <v>60800</v>
      </c>
      <c r="O473" s="26">
        <f>+R473*'COSTOS VARIOS'!$O$2</f>
        <v>1312</v>
      </c>
      <c r="P473" s="26">
        <f>+R473*'COSTOS VARIOS'!$O$3</f>
        <v>4800</v>
      </c>
      <c r="Q473" s="26">
        <v>1</v>
      </c>
      <c r="R473" s="26">
        <f t="shared" si="72"/>
        <v>320000</v>
      </c>
      <c r="S473" s="25">
        <f t="shared" si="73"/>
        <v>589092</v>
      </c>
      <c r="T473" s="28">
        <f t="shared" si="74"/>
        <v>0.57853102741167772</v>
      </c>
      <c r="U473" s="29">
        <f t="shared" si="75"/>
        <v>929900</v>
      </c>
      <c r="V473" s="26">
        <f>+INDEX('LISTA DE PRECIOS EKM '!A:K,MATCH('Precios ML'!B473,'LISTA DE PRECIOS EKM '!A:A,0),8)</f>
        <v>929900</v>
      </c>
      <c r="W473" s="26">
        <f t="shared" si="76"/>
        <v>929900</v>
      </c>
      <c r="X473" s="26">
        <f t="shared" si="77"/>
        <v>0</v>
      </c>
      <c r="Y473" s="26"/>
      <c r="Z473" s="26">
        <f t="shared" si="78"/>
        <v>929900</v>
      </c>
      <c r="AA473" s="30">
        <f t="shared" si="79"/>
        <v>1.9059374999999998</v>
      </c>
    </row>
    <row r="474" spans="1:27">
      <c r="A474" s="20" t="s">
        <v>5512</v>
      </c>
      <c r="B474" s="20" t="s">
        <v>5513</v>
      </c>
      <c r="C474" s="25">
        <v>350000</v>
      </c>
      <c r="D474" s="22">
        <v>85</v>
      </c>
      <c r="E474" s="22">
        <v>49</v>
      </c>
      <c r="F474" s="22">
        <v>40</v>
      </c>
      <c r="G474" s="22">
        <v>16000</v>
      </c>
      <c r="H474" s="22" t="s">
        <v>5088</v>
      </c>
      <c r="I474" s="26">
        <f>+IF(H474='COSTOS VARIOS'!$C$1,'COSTOS VARIOS'!$C$2*'Precios ML'!V474,'COSTOS VARIOS'!$B$2*'Precios ML'!V474)</f>
        <v>179980</v>
      </c>
      <c r="J474" s="22">
        <v>0</v>
      </c>
      <c r="K474" s="27">
        <f t="shared" si="70"/>
        <v>10.4125</v>
      </c>
      <c r="L474" s="27">
        <f t="shared" si="71"/>
        <v>10.4125</v>
      </c>
      <c r="M474" s="26">
        <f>(INDEX(pesos!A:B,MATCH(L474,pesos!A:A,1),2))</f>
        <v>16200</v>
      </c>
      <c r="N474" s="26">
        <f>+R474*'COSTOS VARIOS'!$O$1</f>
        <v>66500</v>
      </c>
      <c r="O474" s="26">
        <f>+R474*'COSTOS VARIOS'!$O$2</f>
        <v>1435.0000000000002</v>
      </c>
      <c r="P474" s="26">
        <f>+R474*'COSTOS VARIOS'!$O$3</f>
        <v>5250</v>
      </c>
      <c r="Q474" s="26">
        <v>1</v>
      </c>
      <c r="R474" s="26">
        <f t="shared" si="72"/>
        <v>350000</v>
      </c>
      <c r="S474" s="25">
        <f t="shared" si="73"/>
        <v>619365</v>
      </c>
      <c r="T474" s="28">
        <f t="shared" si="74"/>
        <v>0.45293970437464171</v>
      </c>
      <c r="U474" s="29">
        <f t="shared" si="75"/>
        <v>899900</v>
      </c>
      <c r="V474" s="26">
        <f>+INDEX('LISTA DE PRECIOS EKM '!A:K,MATCH('Precios ML'!B474,'LISTA DE PRECIOS EKM '!A:A,0),8)</f>
        <v>899900</v>
      </c>
      <c r="W474" s="26">
        <f t="shared" si="76"/>
        <v>899900</v>
      </c>
      <c r="X474" s="26">
        <f t="shared" si="77"/>
        <v>0</v>
      </c>
      <c r="Y474" s="26"/>
      <c r="Z474" s="26">
        <f t="shared" si="78"/>
        <v>899900</v>
      </c>
      <c r="AA474" s="30">
        <f t="shared" si="79"/>
        <v>1.5711428571428572</v>
      </c>
    </row>
    <row r="475" spans="1:27">
      <c r="A475" s="20" t="s">
        <v>5512</v>
      </c>
      <c r="B475" s="20" t="s">
        <v>5513</v>
      </c>
      <c r="C475" s="25">
        <v>350000</v>
      </c>
      <c r="D475" s="22">
        <v>85</v>
      </c>
      <c r="E475" s="22">
        <v>49</v>
      </c>
      <c r="F475" s="22">
        <v>40</v>
      </c>
      <c r="G475" s="22">
        <v>16000</v>
      </c>
      <c r="H475" s="22" t="s">
        <v>5088</v>
      </c>
      <c r="I475" s="26">
        <f>+IF(H475='COSTOS VARIOS'!$C$1,'COSTOS VARIOS'!$C$2*'Precios ML'!V475,'COSTOS VARIOS'!$B$2*'Precios ML'!V475)</f>
        <v>179980</v>
      </c>
      <c r="J475" s="22">
        <v>0</v>
      </c>
      <c r="K475" s="27">
        <f t="shared" si="70"/>
        <v>10.4125</v>
      </c>
      <c r="L475" s="27">
        <f t="shared" si="71"/>
        <v>10.4125</v>
      </c>
      <c r="M475" s="26">
        <f>(INDEX(pesos!A:B,MATCH(L475,pesos!A:A,1),2))</f>
        <v>16200</v>
      </c>
      <c r="N475" s="26">
        <f>+R475*'COSTOS VARIOS'!$O$1</f>
        <v>66500</v>
      </c>
      <c r="O475" s="26">
        <f>+R475*'COSTOS VARIOS'!$O$2</f>
        <v>1435.0000000000002</v>
      </c>
      <c r="P475" s="26">
        <f>+R475*'COSTOS VARIOS'!$O$3</f>
        <v>5250</v>
      </c>
      <c r="Q475" s="26">
        <v>1</v>
      </c>
      <c r="R475" s="26">
        <f t="shared" si="72"/>
        <v>350000</v>
      </c>
      <c r="S475" s="25">
        <f t="shared" si="73"/>
        <v>619365</v>
      </c>
      <c r="T475" s="28">
        <f t="shared" si="74"/>
        <v>0.45293970437464171</v>
      </c>
      <c r="U475" s="29">
        <f t="shared" si="75"/>
        <v>899900</v>
      </c>
      <c r="V475" s="26">
        <f>+INDEX('LISTA DE PRECIOS EKM '!A:K,MATCH('Precios ML'!B475,'LISTA DE PRECIOS EKM '!A:A,0),8)</f>
        <v>899900</v>
      </c>
      <c r="W475" s="26">
        <f t="shared" si="76"/>
        <v>899900</v>
      </c>
      <c r="X475" s="26">
        <f t="shared" si="77"/>
        <v>0</v>
      </c>
      <c r="Y475" s="26"/>
      <c r="Z475" s="26">
        <f t="shared" si="78"/>
        <v>899900</v>
      </c>
      <c r="AA475" s="30">
        <f t="shared" si="79"/>
        <v>1.5711428571428572</v>
      </c>
    </row>
    <row r="476" spans="1:27">
      <c r="A476" s="20" t="s">
        <v>5514</v>
      </c>
      <c r="B476" s="20" t="s">
        <v>5515</v>
      </c>
      <c r="C476" s="25">
        <v>320000</v>
      </c>
      <c r="D476" s="22">
        <v>85</v>
      </c>
      <c r="E476" s="22">
        <v>49</v>
      </c>
      <c r="F476" s="22">
        <v>40</v>
      </c>
      <c r="G476" s="22">
        <v>16000</v>
      </c>
      <c r="H476" s="22" t="s">
        <v>5088</v>
      </c>
      <c r="I476" s="26">
        <f>+IF(H476='COSTOS VARIOS'!$C$1,'COSTOS VARIOS'!$C$2*'Precios ML'!V476,'COSTOS VARIOS'!$B$2*'Precios ML'!V476)</f>
        <v>179980</v>
      </c>
      <c r="J476" s="22">
        <v>0</v>
      </c>
      <c r="K476" s="27">
        <f t="shared" si="70"/>
        <v>10.4125</v>
      </c>
      <c r="L476" s="27">
        <f t="shared" si="71"/>
        <v>10.4125</v>
      </c>
      <c r="M476" s="26">
        <f>(INDEX(pesos!A:B,MATCH(L476,pesos!A:A,1),2))</f>
        <v>16200</v>
      </c>
      <c r="N476" s="26">
        <f>+R476*'COSTOS VARIOS'!$O$1</f>
        <v>60800</v>
      </c>
      <c r="O476" s="26">
        <f>+R476*'COSTOS VARIOS'!$O$2</f>
        <v>1312</v>
      </c>
      <c r="P476" s="26">
        <f>+R476*'COSTOS VARIOS'!$O$3</f>
        <v>4800</v>
      </c>
      <c r="Q476" s="26">
        <v>1</v>
      </c>
      <c r="R476" s="26">
        <f t="shared" si="72"/>
        <v>320000</v>
      </c>
      <c r="S476" s="25">
        <f t="shared" si="73"/>
        <v>583092</v>
      </c>
      <c r="T476" s="28">
        <f t="shared" si="74"/>
        <v>0.54332420955869742</v>
      </c>
      <c r="U476" s="29">
        <f t="shared" si="75"/>
        <v>899900</v>
      </c>
      <c r="V476" s="26">
        <f>+INDEX('LISTA DE PRECIOS EKM '!A:K,MATCH('Precios ML'!B476,'LISTA DE PRECIOS EKM '!A:A,0),8)</f>
        <v>899900</v>
      </c>
      <c r="W476" s="26">
        <f t="shared" si="76"/>
        <v>899900</v>
      </c>
      <c r="X476" s="26">
        <f t="shared" si="77"/>
        <v>0</v>
      </c>
      <c r="Y476" s="26"/>
      <c r="Z476" s="26">
        <f t="shared" si="78"/>
        <v>899900</v>
      </c>
      <c r="AA476" s="30">
        <f t="shared" si="79"/>
        <v>1.8121874999999998</v>
      </c>
    </row>
    <row r="477" spans="1:27">
      <c r="A477" s="20" t="s">
        <v>5514</v>
      </c>
      <c r="B477" s="20" t="s">
        <v>5515</v>
      </c>
      <c r="C477" s="25">
        <v>320000</v>
      </c>
      <c r="D477" s="22">
        <v>85</v>
      </c>
      <c r="E477" s="22">
        <v>49</v>
      </c>
      <c r="F477" s="22">
        <v>40</v>
      </c>
      <c r="G477" s="22">
        <v>16000</v>
      </c>
      <c r="H477" s="22" t="s">
        <v>5088</v>
      </c>
      <c r="I477" s="26">
        <f>+IF(H477='COSTOS VARIOS'!$C$1,'COSTOS VARIOS'!$C$2*'Precios ML'!V477,'COSTOS VARIOS'!$B$2*'Precios ML'!V477)</f>
        <v>179980</v>
      </c>
      <c r="J477" s="22">
        <v>0</v>
      </c>
      <c r="K477" s="27">
        <f t="shared" si="70"/>
        <v>10.4125</v>
      </c>
      <c r="L477" s="27">
        <f t="shared" si="71"/>
        <v>10.4125</v>
      </c>
      <c r="M477" s="26">
        <f>(INDEX(pesos!A:B,MATCH(L477,pesos!A:A,1),2))</f>
        <v>16200</v>
      </c>
      <c r="N477" s="26">
        <f>+R477*'COSTOS VARIOS'!$O$1</f>
        <v>60800</v>
      </c>
      <c r="O477" s="26">
        <f>+R477*'COSTOS VARIOS'!$O$2</f>
        <v>1312</v>
      </c>
      <c r="P477" s="26">
        <f>+R477*'COSTOS VARIOS'!$O$3</f>
        <v>4800</v>
      </c>
      <c r="Q477" s="26">
        <v>1</v>
      </c>
      <c r="R477" s="26">
        <f t="shared" si="72"/>
        <v>320000</v>
      </c>
      <c r="S477" s="25">
        <f t="shared" si="73"/>
        <v>583092</v>
      </c>
      <c r="T477" s="28">
        <f t="shared" si="74"/>
        <v>0.54332420955869742</v>
      </c>
      <c r="U477" s="29">
        <f t="shared" si="75"/>
        <v>899900</v>
      </c>
      <c r="V477" s="26">
        <f>+INDEX('LISTA DE PRECIOS EKM '!A:K,MATCH('Precios ML'!B477,'LISTA DE PRECIOS EKM '!A:A,0),8)</f>
        <v>899900</v>
      </c>
      <c r="W477" s="26">
        <f t="shared" si="76"/>
        <v>899900</v>
      </c>
      <c r="X477" s="26">
        <f t="shared" si="77"/>
        <v>0</v>
      </c>
      <c r="Y477" s="26"/>
      <c r="Z477" s="26">
        <f t="shared" si="78"/>
        <v>899900</v>
      </c>
      <c r="AA477" s="30">
        <f t="shared" si="79"/>
        <v>1.8121874999999998</v>
      </c>
    </row>
    <row r="478" spans="1:27">
      <c r="A478" s="20" t="s">
        <v>5516</v>
      </c>
      <c r="B478" s="20" t="s">
        <v>5517</v>
      </c>
      <c r="C478" s="25">
        <v>320000</v>
      </c>
      <c r="D478" s="22">
        <v>85</v>
      </c>
      <c r="E478" s="22">
        <v>49</v>
      </c>
      <c r="F478" s="22">
        <v>40</v>
      </c>
      <c r="G478" s="22">
        <v>16000</v>
      </c>
      <c r="H478" s="22" t="s">
        <v>5088</v>
      </c>
      <c r="I478" s="26">
        <f>+IF(H478='COSTOS VARIOS'!$C$1,'COSTOS VARIOS'!$C$2*'Precios ML'!V478,'COSTOS VARIOS'!$B$2*'Precios ML'!V478)</f>
        <v>179980</v>
      </c>
      <c r="J478" s="22">
        <v>0</v>
      </c>
      <c r="K478" s="27">
        <f t="shared" si="70"/>
        <v>10.4125</v>
      </c>
      <c r="L478" s="27">
        <f t="shared" si="71"/>
        <v>10.4125</v>
      </c>
      <c r="M478" s="26">
        <f>(INDEX(pesos!A:B,MATCH(L478,pesos!A:A,1),2))</f>
        <v>16200</v>
      </c>
      <c r="N478" s="26">
        <f>+R478*'COSTOS VARIOS'!$O$1</f>
        <v>60800</v>
      </c>
      <c r="O478" s="26">
        <f>+R478*'COSTOS VARIOS'!$O$2</f>
        <v>1312</v>
      </c>
      <c r="P478" s="26">
        <f>+R478*'COSTOS VARIOS'!$O$3</f>
        <v>4800</v>
      </c>
      <c r="Q478" s="26">
        <v>1</v>
      </c>
      <c r="R478" s="26">
        <f t="shared" si="72"/>
        <v>320000</v>
      </c>
      <c r="S478" s="25">
        <f t="shared" si="73"/>
        <v>583092</v>
      </c>
      <c r="T478" s="28">
        <f t="shared" si="74"/>
        <v>0.54332420955869742</v>
      </c>
      <c r="U478" s="29">
        <f t="shared" si="75"/>
        <v>899900</v>
      </c>
      <c r="V478" s="26">
        <f>+INDEX('LISTA DE PRECIOS EKM '!A:K,MATCH('Precios ML'!B478,'LISTA DE PRECIOS EKM '!A:A,0),8)</f>
        <v>899900</v>
      </c>
      <c r="W478" s="26">
        <f t="shared" si="76"/>
        <v>899900</v>
      </c>
      <c r="X478" s="26">
        <f t="shared" si="77"/>
        <v>0</v>
      </c>
      <c r="Y478" s="26"/>
      <c r="Z478" s="26">
        <f t="shared" si="78"/>
        <v>899900</v>
      </c>
      <c r="AA478" s="30">
        <f t="shared" si="79"/>
        <v>1.8121874999999998</v>
      </c>
    </row>
    <row r="479" spans="1:27">
      <c r="A479" s="20" t="s">
        <v>5516</v>
      </c>
      <c r="B479" s="20" t="s">
        <v>5517</v>
      </c>
      <c r="C479" s="25">
        <v>320000</v>
      </c>
      <c r="D479" s="22">
        <v>85</v>
      </c>
      <c r="E479" s="22">
        <v>49</v>
      </c>
      <c r="F479" s="22">
        <v>40</v>
      </c>
      <c r="G479" s="22">
        <v>16000</v>
      </c>
      <c r="H479" s="22" t="s">
        <v>5088</v>
      </c>
      <c r="I479" s="26">
        <f>+IF(H479='COSTOS VARIOS'!$C$1,'COSTOS VARIOS'!$C$2*'Precios ML'!V479,'COSTOS VARIOS'!$B$2*'Precios ML'!V479)</f>
        <v>179980</v>
      </c>
      <c r="J479" s="22">
        <v>0</v>
      </c>
      <c r="K479" s="27">
        <f t="shared" si="70"/>
        <v>10.4125</v>
      </c>
      <c r="L479" s="27">
        <f t="shared" si="71"/>
        <v>10.4125</v>
      </c>
      <c r="M479" s="26">
        <f>(INDEX(pesos!A:B,MATCH(L479,pesos!A:A,1),2))</f>
        <v>16200</v>
      </c>
      <c r="N479" s="26">
        <f>+R479*'COSTOS VARIOS'!$O$1</f>
        <v>60800</v>
      </c>
      <c r="O479" s="26">
        <f>+R479*'COSTOS VARIOS'!$O$2</f>
        <v>1312</v>
      </c>
      <c r="P479" s="26">
        <f>+R479*'COSTOS VARIOS'!$O$3</f>
        <v>4800</v>
      </c>
      <c r="Q479" s="26">
        <v>1</v>
      </c>
      <c r="R479" s="26">
        <f t="shared" si="72"/>
        <v>320000</v>
      </c>
      <c r="S479" s="25">
        <f t="shared" si="73"/>
        <v>583092</v>
      </c>
      <c r="T479" s="28">
        <f t="shared" si="74"/>
        <v>0.54332420955869742</v>
      </c>
      <c r="U479" s="29">
        <f t="shared" si="75"/>
        <v>899900</v>
      </c>
      <c r="V479" s="26">
        <f>+INDEX('LISTA DE PRECIOS EKM '!A:K,MATCH('Precios ML'!B479,'LISTA DE PRECIOS EKM '!A:A,0),8)</f>
        <v>899900</v>
      </c>
      <c r="W479" s="26">
        <f t="shared" si="76"/>
        <v>899900</v>
      </c>
      <c r="X479" s="26">
        <f t="shared" si="77"/>
        <v>0</v>
      </c>
      <c r="Y479" s="26"/>
      <c r="Z479" s="26">
        <f t="shared" si="78"/>
        <v>899900</v>
      </c>
      <c r="AA479" s="30">
        <f t="shared" si="79"/>
        <v>1.8121874999999998</v>
      </c>
    </row>
    <row r="480" spans="1:27">
      <c r="A480" s="20" t="s">
        <v>5518</v>
      </c>
      <c r="B480" s="20" t="s">
        <v>5519</v>
      </c>
      <c r="C480" s="25">
        <v>350000</v>
      </c>
      <c r="D480" s="22">
        <v>85</v>
      </c>
      <c r="E480" s="22">
        <v>49</v>
      </c>
      <c r="F480" s="22">
        <v>40</v>
      </c>
      <c r="G480" s="22">
        <v>16000</v>
      </c>
      <c r="H480" s="22" t="s">
        <v>5088</v>
      </c>
      <c r="I480" s="26">
        <f>+IF(H480='COSTOS VARIOS'!$C$1,'COSTOS VARIOS'!$C$2*'Precios ML'!V480,'COSTOS VARIOS'!$B$2*'Precios ML'!V480)</f>
        <v>179980</v>
      </c>
      <c r="J480" s="22">
        <v>0</v>
      </c>
      <c r="K480" s="27">
        <f t="shared" si="70"/>
        <v>10.4125</v>
      </c>
      <c r="L480" s="27">
        <f t="shared" si="71"/>
        <v>10.4125</v>
      </c>
      <c r="M480" s="26">
        <f>(INDEX(pesos!A:B,MATCH(L480,pesos!A:A,1),2))</f>
        <v>16200</v>
      </c>
      <c r="N480" s="26">
        <f>+R480*'COSTOS VARIOS'!$O$1</f>
        <v>66500</v>
      </c>
      <c r="O480" s="26">
        <f>+R480*'COSTOS VARIOS'!$O$2</f>
        <v>1435.0000000000002</v>
      </c>
      <c r="P480" s="26">
        <f>+R480*'COSTOS VARIOS'!$O$3</f>
        <v>5250</v>
      </c>
      <c r="Q480" s="26">
        <v>1</v>
      </c>
      <c r="R480" s="26">
        <f t="shared" si="72"/>
        <v>350000</v>
      </c>
      <c r="S480" s="25">
        <f t="shared" si="73"/>
        <v>619365</v>
      </c>
      <c r="T480" s="28">
        <f t="shared" si="74"/>
        <v>0.45293970437464171</v>
      </c>
      <c r="U480" s="29">
        <f t="shared" si="75"/>
        <v>899900</v>
      </c>
      <c r="V480" s="26">
        <f>+INDEX('LISTA DE PRECIOS EKM '!A:K,MATCH('Precios ML'!B480,'LISTA DE PRECIOS EKM '!A:A,0),8)</f>
        <v>899900</v>
      </c>
      <c r="W480" s="26">
        <f t="shared" si="76"/>
        <v>899900</v>
      </c>
      <c r="X480" s="26">
        <f t="shared" si="77"/>
        <v>0</v>
      </c>
      <c r="Y480" s="26"/>
      <c r="Z480" s="26">
        <f t="shared" si="78"/>
        <v>899900</v>
      </c>
      <c r="AA480" s="30">
        <f t="shared" si="79"/>
        <v>1.5711428571428572</v>
      </c>
    </row>
    <row r="481" spans="1:27">
      <c r="A481" s="20" t="s">
        <v>5518</v>
      </c>
      <c r="B481" s="20" t="s">
        <v>5519</v>
      </c>
      <c r="C481" s="25">
        <v>350000</v>
      </c>
      <c r="D481" s="22">
        <v>85</v>
      </c>
      <c r="E481" s="22">
        <v>49</v>
      </c>
      <c r="F481" s="22">
        <v>40</v>
      </c>
      <c r="G481" s="22">
        <v>16000</v>
      </c>
      <c r="H481" s="22" t="s">
        <v>5088</v>
      </c>
      <c r="I481" s="26">
        <f>+IF(H481='COSTOS VARIOS'!$C$1,'COSTOS VARIOS'!$C$2*'Precios ML'!V481,'COSTOS VARIOS'!$B$2*'Precios ML'!V481)</f>
        <v>179980</v>
      </c>
      <c r="J481" s="22">
        <v>0</v>
      </c>
      <c r="K481" s="27">
        <f t="shared" si="70"/>
        <v>10.4125</v>
      </c>
      <c r="L481" s="27">
        <f t="shared" si="71"/>
        <v>10.4125</v>
      </c>
      <c r="M481" s="26">
        <f>(INDEX(pesos!A:B,MATCH(L481,pesos!A:A,1),2))</f>
        <v>16200</v>
      </c>
      <c r="N481" s="26">
        <f>+R481*'COSTOS VARIOS'!$O$1</f>
        <v>66500</v>
      </c>
      <c r="O481" s="26">
        <f>+R481*'COSTOS VARIOS'!$O$2</f>
        <v>1435.0000000000002</v>
      </c>
      <c r="P481" s="26">
        <f>+R481*'COSTOS VARIOS'!$O$3</f>
        <v>5250</v>
      </c>
      <c r="Q481" s="26">
        <v>1</v>
      </c>
      <c r="R481" s="26">
        <f t="shared" si="72"/>
        <v>350000</v>
      </c>
      <c r="S481" s="25">
        <f t="shared" si="73"/>
        <v>619365</v>
      </c>
      <c r="T481" s="28">
        <f t="shared" si="74"/>
        <v>0.45293970437464171</v>
      </c>
      <c r="U481" s="29">
        <f t="shared" si="75"/>
        <v>899900</v>
      </c>
      <c r="V481" s="26">
        <f>+INDEX('LISTA DE PRECIOS EKM '!A:K,MATCH('Precios ML'!B481,'LISTA DE PRECIOS EKM '!A:A,0),8)</f>
        <v>899900</v>
      </c>
      <c r="W481" s="26">
        <f t="shared" si="76"/>
        <v>899900</v>
      </c>
      <c r="X481" s="26">
        <f t="shared" si="77"/>
        <v>0</v>
      </c>
      <c r="Y481" s="26"/>
      <c r="Z481" s="26">
        <f t="shared" si="78"/>
        <v>899900</v>
      </c>
      <c r="AA481" s="30">
        <f t="shared" si="79"/>
        <v>1.5711428571428572</v>
      </c>
    </row>
    <row r="482" spans="1:27">
      <c r="A482" s="20" t="s">
        <v>5520</v>
      </c>
      <c r="B482" s="20" t="s">
        <v>5521</v>
      </c>
      <c r="C482" s="25">
        <v>320000</v>
      </c>
      <c r="D482" s="22">
        <v>85</v>
      </c>
      <c r="E482" s="22">
        <v>49</v>
      </c>
      <c r="F482" s="22">
        <v>40</v>
      </c>
      <c r="G482" s="22">
        <v>16000</v>
      </c>
      <c r="H482" s="22" t="s">
        <v>5088</v>
      </c>
      <c r="I482" s="26">
        <f>+IF(H482='COSTOS VARIOS'!$C$1,'COSTOS VARIOS'!$C$2*'Precios ML'!V482,'COSTOS VARIOS'!$B$2*'Precios ML'!V482)</f>
        <v>179980</v>
      </c>
      <c r="J482" s="22">
        <v>0</v>
      </c>
      <c r="K482" s="27">
        <f t="shared" si="70"/>
        <v>10.4125</v>
      </c>
      <c r="L482" s="27">
        <f t="shared" si="71"/>
        <v>10.4125</v>
      </c>
      <c r="M482" s="26">
        <f>(INDEX(pesos!A:B,MATCH(L482,pesos!A:A,1),2))</f>
        <v>16200</v>
      </c>
      <c r="N482" s="26">
        <f>+R482*'COSTOS VARIOS'!$O$1</f>
        <v>60800</v>
      </c>
      <c r="O482" s="26">
        <f>+R482*'COSTOS VARIOS'!$O$2</f>
        <v>1312</v>
      </c>
      <c r="P482" s="26">
        <f>+R482*'COSTOS VARIOS'!$O$3</f>
        <v>4800</v>
      </c>
      <c r="Q482" s="26">
        <v>1</v>
      </c>
      <c r="R482" s="26">
        <f t="shared" si="72"/>
        <v>320000</v>
      </c>
      <c r="S482" s="25">
        <f t="shared" si="73"/>
        <v>583092</v>
      </c>
      <c r="T482" s="28">
        <f t="shared" si="74"/>
        <v>0.54332420955869742</v>
      </c>
      <c r="U482" s="29">
        <f t="shared" si="75"/>
        <v>899900</v>
      </c>
      <c r="V482" s="26">
        <f>+INDEX('LISTA DE PRECIOS EKM '!A:K,MATCH('Precios ML'!B482,'LISTA DE PRECIOS EKM '!A:A,0),8)</f>
        <v>899900</v>
      </c>
      <c r="W482" s="26">
        <f t="shared" si="76"/>
        <v>899900</v>
      </c>
      <c r="X482" s="26">
        <f t="shared" si="77"/>
        <v>0</v>
      </c>
      <c r="Y482" s="26"/>
      <c r="Z482" s="26">
        <f t="shared" si="78"/>
        <v>899900</v>
      </c>
      <c r="AA482" s="30">
        <f t="shared" si="79"/>
        <v>1.8121874999999998</v>
      </c>
    </row>
    <row r="483" spans="1:27">
      <c r="A483" s="20" t="s">
        <v>5520</v>
      </c>
      <c r="B483" s="20" t="s">
        <v>5521</v>
      </c>
      <c r="C483" s="25">
        <v>320000</v>
      </c>
      <c r="D483" s="22">
        <v>85</v>
      </c>
      <c r="E483" s="22">
        <v>49</v>
      </c>
      <c r="F483" s="22">
        <v>40</v>
      </c>
      <c r="G483" s="22">
        <v>16000</v>
      </c>
      <c r="H483" s="22" t="s">
        <v>5088</v>
      </c>
      <c r="I483" s="26">
        <f>+IF(H483='COSTOS VARIOS'!$C$1,'COSTOS VARIOS'!$C$2*'Precios ML'!V483,'COSTOS VARIOS'!$B$2*'Precios ML'!V483)</f>
        <v>179980</v>
      </c>
      <c r="J483" s="22">
        <v>0</v>
      </c>
      <c r="K483" s="27">
        <f t="shared" si="70"/>
        <v>10.4125</v>
      </c>
      <c r="L483" s="27">
        <f t="shared" si="71"/>
        <v>10.4125</v>
      </c>
      <c r="M483" s="26">
        <f>(INDEX(pesos!A:B,MATCH(L483,pesos!A:A,1),2))</f>
        <v>16200</v>
      </c>
      <c r="N483" s="26">
        <f>+R483*'COSTOS VARIOS'!$O$1</f>
        <v>60800</v>
      </c>
      <c r="O483" s="26">
        <f>+R483*'COSTOS VARIOS'!$O$2</f>
        <v>1312</v>
      </c>
      <c r="P483" s="26">
        <f>+R483*'COSTOS VARIOS'!$O$3</f>
        <v>4800</v>
      </c>
      <c r="Q483" s="26">
        <v>1</v>
      </c>
      <c r="R483" s="26">
        <f t="shared" si="72"/>
        <v>320000</v>
      </c>
      <c r="S483" s="25">
        <f t="shared" si="73"/>
        <v>583092</v>
      </c>
      <c r="T483" s="28">
        <f t="shared" si="74"/>
        <v>0.54332420955869742</v>
      </c>
      <c r="U483" s="29">
        <f t="shared" si="75"/>
        <v>899900</v>
      </c>
      <c r="V483" s="26">
        <f>+INDEX('LISTA DE PRECIOS EKM '!A:K,MATCH('Precios ML'!B483,'LISTA DE PRECIOS EKM '!A:A,0),8)</f>
        <v>899900</v>
      </c>
      <c r="W483" s="26">
        <f t="shared" si="76"/>
        <v>899900</v>
      </c>
      <c r="X483" s="26">
        <f t="shared" si="77"/>
        <v>0</v>
      </c>
      <c r="Y483" s="26"/>
      <c r="Z483" s="26">
        <f t="shared" si="78"/>
        <v>899900</v>
      </c>
      <c r="AA483" s="30">
        <f t="shared" si="79"/>
        <v>1.8121874999999998</v>
      </c>
    </row>
    <row r="484" spans="1:27">
      <c r="A484" s="20" t="s">
        <v>5522</v>
      </c>
      <c r="B484" s="20" t="s">
        <v>5523</v>
      </c>
      <c r="C484" s="25">
        <v>350000</v>
      </c>
      <c r="D484" s="22">
        <v>85</v>
      </c>
      <c r="E484" s="22">
        <v>49</v>
      </c>
      <c r="F484" s="22">
        <v>40</v>
      </c>
      <c r="G484" s="22">
        <v>16000</v>
      </c>
      <c r="H484" s="22" t="s">
        <v>5088</v>
      </c>
      <c r="I484" s="26">
        <f>+IF(H484='COSTOS VARIOS'!$C$1,'COSTOS VARIOS'!$C$2*'Precios ML'!V484,'COSTOS VARIOS'!$B$2*'Precios ML'!V484)</f>
        <v>179980</v>
      </c>
      <c r="J484" s="22">
        <v>0</v>
      </c>
      <c r="K484" s="27">
        <f t="shared" si="70"/>
        <v>10.4125</v>
      </c>
      <c r="L484" s="27">
        <f t="shared" si="71"/>
        <v>10.4125</v>
      </c>
      <c r="M484" s="26">
        <f>(INDEX(pesos!A:B,MATCH(L484,pesos!A:A,1),2))</f>
        <v>16200</v>
      </c>
      <c r="N484" s="26">
        <f>+R484*'COSTOS VARIOS'!$O$1</f>
        <v>66500</v>
      </c>
      <c r="O484" s="26">
        <f>+R484*'COSTOS VARIOS'!$O$2</f>
        <v>1435.0000000000002</v>
      </c>
      <c r="P484" s="26">
        <f>+R484*'COSTOS VARIOS'!$O$3</f>
        <v>5250</v>
      </c>
      <c r="Q484" s="26">
        <v>1</v>
      </c>
      <c r="R484" s="26">
        <f t="shared" si="72"/>
        <v>350000</v>
      </c>
      <c r="S484" s="25">
        <f t="shared" si="73"/>
        <v>619365</v>
      </c>
      <c r="T484" s="28">
        <f t="shared" si="74"/>
        <v>0.45293970437464171</v>
      </c>
      <c r="U484" s="29">
        <f t="shared" si="75"/>
        <v>899900</v>
      </c>
      <c r="V484" s="26">
        <f>+INDEX('LISTA DE PRECIOS EKM '!A:K,MATCH('Precios ML'!B484,'LISTA DE PRECIOS EKM '!A:A,0),8)</f>
        <v>899900</v>
      </c>
      <c r="W484" s="26">
        <f t="shared" si="76"/>
        <v>899900</v>
      </c>
      <c r="X484" s="26">
        <f t="shared" si="77"/>
        <v>0</v>
      </c>
      <c r="Y484" s="26"/>
      <c r="Z484" s="26">
        <f t="shared" si="78"/>
        <v>899900</v>
      </c>
      <c r="AA484" s="30">
        <f t="shared" si="79"/>
        <v>1.5711428571428572</v>
      </c>
    </row>
    <row r="485" spans="1:27">
      <c r="A485" s="20" t="s">
        <v>5522</v>
      </c>
      <c r="B485" s="20" t="s">
        <v>5523</v>
      </c>
      <c r="C485" s="25">
        <v>350000</v>
      </c>
      <c r="D485" s="22">
        <v>85</v>
      </c>
      <c r="E485" s="22">
        <v>49</v>
      </c>
      <c r="F485" s="22">
        <v>40</v>
      </c>
      <c r="G485" s="22">
        <v>16000</v>
      </c>
      <c r="H485" s="22" t="s">
        <v>5088</v>
      </c>
      <c r="I485" s="26">
        <f>+IF(H485='COSTOS VARIOS'!$C$1,'COSTOS VARIOS'!$C$2*'Precios ML'!V485,'COSTOS VARIOS'!$B$2*'Precios ML'!V485)</f>
        <v>179980</v>
      </c>
      <c r="J485" s="22">
        <v>0</v>
      </c>
      <c r="K485" s="27">
        <f t="shared" si="70"/>
        <v>10.4125</v>
      </c>
      <c r="L485" s="27">
        <f t="shared" si="71"/>
        <v>10.4125</v>
      </c>
      <c r="M485" s="26">
        <f>(INDEX(pesos!A:B,MATCH(L485,pesos!A:A,1),2))</f>
        <v>16200</v>
      </c>
      <c r="N485" s="26">
        <f>+R485*'COSTOS VARIOS'!$O$1</f>
        <v>66500</v>
      </c>
      <c r="O485" s="26">
        <f>+R485*'COSTOS VARIOS'!$O$2</f>
        <v>1435.0000000000002</v>
      </c>
      <c r="P485" s="26">
        <f>+R485*'COSTOS VARIOS'!$O$3</f>
        <v>5250</v>
      </c>
      <c r="Q485" s="26">
        <v>1</v>
      </c>
      <c r="R485" s="26">
        <f t="shared" si="72"/>
        <v>350000</v>
      </c>
      <c r="S485" s="25">
        <f t="shared" si="73"/>
        <v>619365</v>
      </c>
      <c r="T485" s="28">
        <f t="shared" si="74"/>
        <v>0.45293970437464171</v>
      </c>
      <c r="U485" s="29">
        <f t="shared" si="75"/>
        <v>899900</v>
      </c>
      <c r="V485" s="26">
        <f>+INDEX('LISTA DE PRECIOS EKM '!A:K,MATCH('Precios ML'!B485,'LISTA DE PRECIOS EKM '!A:A,0),8)</f>
        <v>899900</v>
      </c>
      <c r="W485" s="26">
        <f t="shared" si="76"/>
        <v>899900</v>
      </c>
      <c r="X485" s="26">
        <f t="shared" si="77"/>
        <v>0</v>
      </c>
      <c r="Y485" s="26"/>
      <c r="Z485" s="26">
        <f t="shared" si="78"/>
        <v>899900</v>
      </c>
      <c r="AA485" s="30">
        <f t="shared" si="79"/>
        <v>1.5711428571428572</v>
      </c>
    </row>
    <row r="486" spans="1:27">
      <c r="A486" s="20" t="s">
        <v>5524</v>
      </c>
      <c r="B486" s="20" t="s">
        <v>5525</v>
      </c>
      <c r="C486" s="25">
        <v>320000</v>
      </c>
      <c r="D486" s="22">
        <v>85</v>
      </c>
      <c r="E486" s="22">
        <v>49</v>
      </c>
      <c r="F486" s="22">
        <v>40</v>
      </c>
      <c r="G486" s="22">
        <v>16000</v>
      </c>
      <c r="H486" s="22" t="s">
        <v>5088</v>
      </c>
      <c r="I486" s="26">
        <f>+IF(H486='COSTOS VARIOS'!$C$1,'COSTOS VARIOS'!$C$2*'Precios ML'!V486,'COSTOS VARIOS'!$B$2*'Precios ML'!V486)</f>
        <v>185980</v>
      </c>
      <c r="J486" s="22">
        <v>0</v>
      </c>
      <c r="K486" s="27">
        <f t="shared" si="70"/>
        <v>10.4125</v>
      </c>
      <c r="L486" s="27">
        <f t="shared" si="71"/>
        <v>10.4125</v>
      </c>
      <c r="M486" s="26">
        <f>(INDEX(pesos!A:B,MATCH(L486,pesos!A:A,1),2))</f>
        <v>16200</v>
      </c>
      <c r="N486" s="26">
        <f>+R486*'COSTOS VARIOS'!$O$1</f>
        <v>60800</v>
      </c>
      <c r="O486" s="26">
        <f>+R486*'COSTOS VARIOS'!$O$2</f>
        <v>1312</v>
      </c>
      <c r="P486" s="26">
        <f>+R486*'COSTOS VARIOS'!$O$3</f>
        <v>4800</v>
      </c>
      <c r="Q486" s="26">
        <v>1</v>
      </c>
      <c r="R486" s="26">
        <f t="shared" si="72"/>
        <v>320000</v>
      </c>
      <c r="S486" s="25">
        <f t="shared" si="73"/>
        <v>589092</v>
      </c>
      <c r="T486" s="28">
        <f t="shared" si="74"/>
        <v>0.57853102741167772</v>
      </c>
      <c r="U486" s="29">
        <f t="shared" si="75"/>
        <v>929900</v>
      </c>
      <c r="V486" s="26">
        <f>+INDEX('LISTA DE PRECIOS EKM '!A:K,MATCH('Precios ML'!B486,'LISTA DE PRECIOS EKM '!A:A,0),8)</f>
        <v>929900</v>
      </c>
      <c r="W486" s="26">
        <f t="shared" si="76"/>
        <v>929900</v>
      </c>
      <c r="X486" s="26">
        <f t="shared" si="77"/>
        <v>0</v>
      </c>
      <c r="Y486" s="26"/>
      <c r="Z486" s="26">
        <f t="shared" si="78"/>
        <v>929900</v>
      </c>
      <c r="AA486" s="30">
        <f t="shared" si="79"/>
        <v>1.9059374999999998</v>
      </c>
    </row>
    <row r="487" spans="1:27">
      <c r="A487" s="20" t="s">
        <v>5524</v>
      </c>
      <c r="B487" s="20" t="s">
        <v>5525</v>
      </c>
      <c r="C487" s="25">
        <v>320000</v>
      </c>
      <c r="D487" s="22">
        <v>85</v>
      </c>
      <c r="E487" s="22">
        <v>49</v>
      </c>
      <c r="F487" s="22">
        <v>40</v>
      </c>
      <c r="G487" s="22">
        <v>16000</v>
      </c>
      <c r="H487" s="22" t="s">
        <v>5088</v>
      </c>
      <c r="I487" s="26">
        <f>+IF(H487='COSTOS VARIOS'!$C$1,'COSTOS VARIOS'!$C$2*'Precios ML'!V487,'COSTOS VARIOS'!$B$2*'Precios ML'!V487)</f>
        <v>185980</v>
      </c>
      <c r="J487" s="22">
        <v>0</v>
      </c>
      <c r="K487" s="27">
        <f t="shared" si="70"/>
        <v>10.4125</v>
      </c>
      <c r="L487" s="27">
        <f t="shared" si="71"/>
        <v>10.4125</v>
      </c>
      <c r="M487" s="26">
        <f>(INDEX(pesos!A:B,MATCH(L487,pesos!A:A,1),2))</f>
        <v>16200</v>
      </c>
      <c r="N487" s="26">
        <f>+R487*'COSTOS VARIOS'!$O$1</f>
        <v>60800</v>
      </c>
      <c r="O487" s="26">
        <f>+R487*'COSTOS VARIOS'!$O$2</f>
        <v>1312</v>
      </c>
      <c r="P487" s="26">
        <f>+R487*'COSTOS VARIOS'!$O$3</f>
        <v>4800</v>
      </c>
      <c r="Q487" s="26">
        <v>1</v>
      </c>
      <c r="R487" s="26">
        <f t="shared" si="72"/>
        <v>320000</v>
      </c>
      <c r="S487" s="25">
        <f t="shared" si="73"/>
        <v>589092</v>
      </c>
      <c r="T487" s="28">
        <f t="shared" si="74"/>
        <v>0.57853102741167772</v>
      </c>
      <c r="U487" s="29">
        <f t="shared" si="75"/>
        <v>929900</v>
      </c>
      <c r="V487" s="26">
        <f>+INDEX('LISTA DE PRECIOS EKM '!A:K,MATCH('Precios ML'!B487,'LISTA DE PRECIOS EKM '!A:A,0),8)</f>
        <v>929900</v>
      </c>
      <c r="W487" s="26">
        <f t="shared" si="76"/>
        <v>929900</v>
      </c>
      <c r="X487" s="26">
        <f t="shared" si="77"/>
        <v>0</v>
      </c>
      <c r="Y487" s="26"/>
      <c r="Z487" s="26">
        <f t="shared" si="78"/>
        <v>929900</v>
      </c>
      <c r="AA487" s="30">
        <f t="shared" si="79"/>
        <v>1.9059374999999998</v>
      </c>
    </row>
    <row r="488" spans="1:27">
      <c r="A488" s="20" t="s">
        <v>5526</v>
      </c>
      <c r="B488" s="20" t="s">
        <v>5527</v>
      </c>
      <c r="C488" s="25">
        <v>350000</v>
      </c>
      <c r="D488" s="22">
        <v>85</v>
      </c>
      <c r="E488" s="22">
        <v>49</v>
      </c>
      <c r="F488" s="22">
        <v>40</v>
      </c>
      <c r="G488" s="22">
        <v>16000</v>
      </c>
      <c r="H488" s="22" t="s">
        <v>5088</v>
      </c>
      <c r="I488" s="26">
        <f>+IF(H488='COSTOS VARIOS'!$C$1,'COSTOS VARIOS'!$C$2*'Precios ML'!V488,'COSTOS VARIOS'!$B$2*'Precios ML'!V488)</f>
        <v>179980</v>
      </c>
      <c r="J488" s="22">
        <v>0</v>
      </c>
      <c r="K488" s="27">
        <f t="shared" si="70"/>
        <v>10.4125</v>
      </c>
      <c r="L488" s="27">
        <f t="shared" si="71"/>
        <v>10.4125</v>
      </c>
      <c r="M488" s="26">
        <f>(INDEX(pesos!A:B,MATCH(L488,pesos!A:A,1),2))</f>
        <v>16200</v>
      </c>
      <c r="N488" s="26">
        <f>+R488*'COSTOS VARIOS'!$O$1</f>
        <v>66500</v>
      </c>
      <c r="O488" s="26">
        <f>+R488*'COSTOS VARIOS'!$O$2</f>
        <v>1435.0000000000002</v>
      </c>
      <c r="P488" s="26">
        <f>+R488*'COSTOS VARIOS'!$O$3</f>
        <v>5250</v>
      </c>
      <c r="Q488" s="26">
        <v>1</v>
      </c>
      <c r="R488" s="26">
        <f t="shared" si="72"/>
        <v>350000</v>
      </c>
      <c r="S488" s="25">
        <f t="shared" si="73"/>
        <v>619365</v>
      </c>
      <c r="T488" s="28">
        <f t="shared" si="74"/>
        <v>0.45293970437464171</v>
      </c>
      <c r="U488" s="29">
        <f t="shared" si="75"/>
        <v>899900</v>
      </c>
      <c r="V488" s="26">
        <f>+INDEX('LISTA DE PRECIOS EKM '!A:K,MATCH('Precios ML'!B488,'LISTA DE PRECIOS EKM '!A:A,0),8)</f>
        <v>899900</v>
      </c>
      <c r="W488" s="26">
        <f t="shared" si="76"/>
        <v>899900</v>
      </c>
      <c r="X488" s="26">
        <f t="shared" si="77"/>
        <v>0</v>
      </c>
      <c r="Y488" s="26"/>
      <c r="Z488" s="26">
        <f t="shared" si="78"/>
        <v>899900</v>
      </c>
      <c r="AA488" s="30">
        <f t="shared" si="79"/>
        <v>1.5711428571428572</v>
      </c>
    </row>
    <row r="489" spans="1:27">
      <c r="A489" s="20" t="s">
        <v>5526</v>
      </c>
      <c r="B489" s="20" t="s">
        <v>5527</v>
      </c>
      <c r="C489" s="25">
        <v>350000</v>
      </c>
      <c r="D489" s="22">
        <v>85</v>
      </c>
      <c r="E489" s="22">
        <v>49</v>
      </c>
      <c r="F489" s="22">
        <v>40</v>
      </c>
      <c r="G489" s="22">
        <v>16000</v>
      </c>
      <c r="H489" s="22" t="s">
        <v>5088</v>
      </c>
      <c r="I489" s="26">
        <f>+IF(H489='COSTOS VARIOS'!$C$1,'COSTOS VARIOS'!$C$2*'Precios ML'!V489,'COSTOS VARIOS'!$B$2*'Precios ML'!V489)</f>
        <v>179980</v>
      </c>
      <c r="J489" s="22">
        <v>0</v>
      </c>
      <c r="K489" s="27">
        <f t="shared" si="70"/>
        <v>10.4125</v>
      </c>
      <c r="L489" s="27">
        <f t="shared" si="71"/>
        <v>10.4125</v>
      </c>
      <c r="M489" s="26">
        <f>(INDEX(pesos!A:B,MATCH(L489,pesos!A:A,1),2))</f>
        <v>16200</v>
      </c>
      <c r="N489" s="26">
        <f>+R489*'COSTOS VARIOS'!$O$1</f>
        <v>66500</v>
      </c>
      <c r="O489" s="26">
        <f>+R489*'COSTOS VARIOS'!$O$2</f>
        <v>1435.0000000000002</v>
      </c>
      <c r="P489" s="26">
        <f>+R489*'COSTOS VARIOS'!$O$3</f>
        <v>5250</v>
      </c>
      <c r="Q489" s="26">
        <v>1</v>
      </c>
      <c r="R489" s="26">
        <f t="shared" si="72"/>
        <v>350000</v>
      </c>
      <c r="S489" s="25">
        <f t="shared" si="73"/>
        <v>619365</v>
      </c>
      <c r="T489" s="28">
        <f t="shared" si="74"/>
        <v>0.45293970437464171</v>
      </c>
      <c r="U489" s="29">
        <f t="shared" si="75"/>
        <v>899900</v>
      </c>
      <c r="V489" s="26">
        <f>+INDEX('LISTA DE PRECIOS EKM '!A:K,MATCH('Precios ML'!B489,'LISTA DE PRECIOS EKM '!A:A,0),8)</f>
        <v>899900</v>
      </c>
      <c r="W489" s="26">
        <f t="shared" si="76"/>
        <v>899900</v>
      </c>
      <c r="X489" s="26">
        <f t="shared" si="77"/>
        <v>0</v>
      </c>
      <c r="Y489" s="26"/>
      <c r="Z489" s="26">
        <f t="shared" si="78"/>
        <v>899900</v>
      </c>
      <c r="AA489" s="30">
        <f t="shared" si="79"/>
        <v>1.5711428571428572</v>
      </c>
    </row>
    <row r="490" spans="1:27">
      <c r="A490" s="20" t="s">
        <v>5528</v>
      </c>
      <c r="B490" s="20" t="s">
        <v>5529</v>
      </c>
      <c r="C490" s="25">
        <v>320000</v>
      </c>
      <c r="D490" s="22">
        <v>85</v>
      </c>
      <c r="E490" s="22">
        <v>49</v>
      </c>
      <c r="F490" s="22">
        <v>40</v>
      </c>
      <c r="G490" s="22">
        <v>16000</v>
      </c>
      <c r="H490" s="22" t="s">
        <v>5088</v>
      </c>
      <c r="I490" s="26">
        <f>+IF(H490='COSTOS VARIOS'!$C$1,'COSTOS VARIOS'!$C$2*'Precios ML'!V490,'COSTOS VARIOS'!$B$2*'Precios ML'!V490)</f>
        <v>179980</v>
      </c>
      <c r="J490" s="22">
        <v>0</v>
      </c>
      <c r="K490" s="27">
        <f t="shared" si="70"/>
        <v>10.4125</v>
      </c>
      <c r="L490" s="27">
        <f t="shared" si="71"/>
        <v>10.4125</v>
      </c>
      <c r="M490" s="26">
        <f>(INDEX(pesos!A:B,MATCH(L490,pesos!A:A,1),2))</f>
        <v>16200</v>
      </c>
      <c r="N490" s="26">
        <f>+R490*'COSTOS VARIOS'!$O$1</f>
        <v>60800</v>
      </c>
      <c r="O490" s="26">
        <f>+R490*'COSTOS VARIOS'!$O$2</f>
        <v>1312</v>
      </c>
      <c r="P490" s="26">
        <f>+R490*'COSTOS VARIOS'!$O$3</f>
        <v>4800</v>
      </c>
      <c r="Q490" s="26">
        <v>1</v>
      </c>
      <c r="R490" s="26">
        <f t="shared" si="72"/>
        <v>320000</v>
      </c>
      <c r="S490" s="25">
        <f t="shared" si="73"/>
        <v>583092</v>
      </c>
      <c r="T490" s="28">
        <f t="shared" si="74"/>
        <v>0.54332420955869742</v>
      </c>
      <c r="U490" s="29">
        <f t="shared" si="75"/>
        <v>899900</v>
      </c>
      <c r="V490" s="26">
        <f>+INDEX('LISTA DE PRECIOS EKM '!A:K,MATCH('Precios ML'!B490,'LISTA DE PRECIOS EKM '!A:A,0),8)</f>
        <v>899900</v>
      </c>
      <c r="W490" s="26">
        <f t="shared" si="76"/>
        <v>899900</v>
      </c>
      <c r="X490" s="26">
        <f t="shared" si="77"/>
        <v>0</v>
      </c>
      <c r="Y490" s="26"/>
      <c r="Z490" s="26">
        <f t="shared" si="78"/>
        <v>899900</v>
      </c>
      <c r="AA490" s="30">
        <f t="shared" si="79"/>
        <v>1.8121874999999998</v>
      </c>
    </row>
    <row r="491" spans="1:27">
      <c r="A491" s="20" t="s">
        <v>5528</v>
      </c>
      <c r="B491" s="20" t="s">
        <v>5529</v>
      </c>
      <c r="C491" s="25">
        <v>320000</v>
      </c>
      <c r="D491" s="22">
        <v>85</v>
      </c>
      <c r="E491" s="22">
        <v>49</v>
      </c>
      <c r="F491" s="22">
        <v>40</v>
      </c>
      <c r="G491" s="22">
        <v>16000</v>
      </c>
      <c r="H491" s="22" t="s">
        <v>5088</v>
      </c>
      <c r="I491" s="26">
        <f>+IF(H491='COSTOS VARIOS'!$C$1,'COSTOS VARIOS'!$C$2*'Precios ML'!V491,'COSTOS VARIOS'!$B$2*'Precios ML'!V491)</f>
        <v>179980</v>
      </c>
      <c r="J491" s="22">
        <v>0</v>
      </c>
      <c r="K491" s="27">
        <f t="shared" si="70"/>
        <v>10.4125</v>
      </c>
      <c r="L491" s="27">
        <f t="shared" si="71"/>
        <v>10.4125</v>
      </c>
      <c r="M491" s="26">
        <f>(INDEX(pesos!A:B,MATCH(L491,pesos!A:A,1),2))</f>
        <v>16200</v>
      </c>
      <c r="N491" s="26">
        <f>+R491*'COSTOS VARIOS'!$O$1</f>
        <v>60800</v>
      </c>
      <c r="O491" s="26">
        <f>+R491*'COSTOS VARIOS'!$O$2</f>
        <v>1312</v>
      </c>
      <c r="P491" s="26">
        <f>+R491*'COSTOS VARIOS'!$O$3</f>
        <v>4800</v>
      </c>
      <c r="Q491" s="26">
        <v>1</v>
      </c>
      <c r="R491" s="26">
        <f t="shared" si="72"/>
        <v>320000</v>
      </c>
      <c r="S491" s="25">
        <f t="shared" si="73"/>
        <v>583092</v>
      </c>
      <c r="T491" s="28">
        <f t="shared" si="74"/>
        <v>0.54332420955869742</v>
      </c>
      <c r="U491" s="29">
        <f t="shared" si="75"/>
        <v>899900</v>
      </c>
      <c r="V491" s="26">
        <f>+INDEX('LISTA DE PRECIOS EKM '!A:K,MATCH('Precios ML'!B491,'LISTA DE PRECIOS EKM '!A:A,0),8)</f>
        <v>899900</v>
      </c>
      <c r="W491" s="26">
        <f t="shared" si="76"/>
        <v>899900</v>
      </c>
      <c r="X491" s="26">
        <f t="shared" si="77"/>
        <v>0</v>
      </c>
      <c r="Y491" s="26"/>
      <c r="Z491" s="26">
        <f t="shared" si="78"/>
        <v>899900</v>
      </c>
      <c r="AA491" s="30">
        <f t="shared" si="79"/>
        <v>1.8121874999999998</v>
      </c>
    </row>
    <row r="492" spans="1:27">
      <c r="A492" s="20" t="s">
        <v>5530</v>
      </c>
      <c r="B492" s="20" t="s">
        <v>5531</v>
      </c>
      <c r="C492" s="25">
        <v>350000</v>
      </c>
      <c r="D492" s="22">
        <v>85</v>
      </c>
      <c r="E492" s="22">
        <v>49</v>
      </c>
      <c r="F492" s="22">
        <v>40</v>
      </c>
      <c r="G492" s="22">
        <v>16000</v>
      </c>
      <c r="H492" s="22" t="s">
        <v>5088</v>
      </c>
      <c r="I492" s="26">
        <f>+IF(H492='COSTOS VARIOS'!$C$1,'COSTOS VARIOS'!$C$2*'Precios ML'!V492,'COSTOS VARIOS'!$B$2*'Precios ML'!V492)</f>
        <v>179980</v>
      </c>
      <c r="J492" s="22">
        <v>0</v>
      </c>
      <c r="K492" s="27">
        <f t="shared" si="70"/>
        <v>10.4125</v>
      </c>
      <c r="L492" s="27">
        <f t="shared" si="71"/>
        <v>10.4125</v>
      </c>
      <c r="M492" s="26">
        <f>(INDEX(pesos!A:B,MATCH(L492,pesos!A:A,1),2))</f>
        <v>16200</v>
      </c>
      <c r="N492" s="26">
        <f>+R492*'COSTOS VARIOS'!$O$1</f>
        <v>66500</v>
      </c>
      <c r="O492" s="26">
        <f>+R492*'COSTOS VARIOS'!$O$2</f>
        <v>1435.0000000000002</v>
      </c>
      <c r="P492" s="26">
        <f>+R492*'COSTOS VARIOS'!$O$3</f>
        <v>5250</v>
      </c>
      <c r="Q492" s="26">
        <v>1</v>
      </c>
      <c r="R492" s="26">
        <f t="shared" si="72"/>
        <v>350000</v>
      </c>
      <c r="S492" s="25">
        <f t="shared" si="73"/>
        <v>619365</v>
      </c>
      <c r="T492" s="28">
        <f t="shared" si="74"/>
        <v>0.45293970437464171</v>
      </c>
      <c r="U492" s="29">
        <f t="shared" si="75"/>
        <v>899900</v>
      </c>
      <c r="V492" s="26">
        <f>+INDEX('LISTA DE PRECIOS EKM '!A:K,MATCH('Precios ML'!B492,'LISTA DE PRECIOS EKM '!A:A,0),8)</f>
        <v>899900</v>
      </c>
      <c r="W492" s="26">
        <f t="shared" si="76"/>
        <v>899900</v>
      </c>
      <c r="X492" s="26">
        <f t="shared" si="77"/>
        <v>0</v>
      </c>
      <c r="Y492" s="26"/>
      <c r="Z492" s="26">
        <f t="shared" si="78"/>
        <v>899900</v>
      </c>
      <c r="AA492" s="30">
        <f t="shared" si="79"/>
        <v>1.5711428571428572</v>
      </c>
    </row>
    <row r="493" spans="1:27">
      <c r="A493" s="20" t="s">
        <v>5530</v>
      </c>
      <c r="B493" s="20" t="s">
        <v>5531</v>
      </c>
      <c r="C493" s="25">
        <v>350000</v>
      </c>
      <c r="D493" s="22">
        <v>85</v>
      </c>
      <c r="E493" s="22">
        <v>49</v>
      </c>
      <c r="F493" s="22">
        <v>40</v>
      </c>
      <c r="G493" s="22">
        <v>16000</v>
      </c>
      <c r="H493" s="22" t="s">
        <v>5088</v>
      </c>
      <c r="I493" s="26">
        <f>+IF(H493='COSTOS VARIOS'!$C$1,'COSTOS VARIOS'!$C$2*'Precios ML'!V493,'COSTOS VARIOS'!$B$2*'Precios ML'!V493)</f>
        <v>179980</v>
      </c>
      <c r="J493" s="22">
        <v>0</v>
      </c>
      <c r="K493" s="27">
        <f t="shared" si="70"/>
        <v>10.4125</v>
      </c>
      <c r="L493" s="27">
        <f t="shared" si="71"/>
        <v>10.4125</v>
      </c>
      <c r="M493" s="26">
        <f>(INDEX(pesos!A:B,MATCH(L493,pesos!A:A,1),2))</f>
        <v>16200</v>
      </c>
      <c r="N493" s="26">
        <f>+R493*'COSTOS VARIOS'!$O$1</f>
        <v>66500</v>
      </c>
      <c r="O493" s="26">
        <f>+R493*'COSTOS VARIOS'!$O$2</f>
        <v>1435.0000000000002</v>
      </c>
      <c r="P493" s="26">
        <f>+R493*'COSTOS VARIOS'!$O$3</f>
        <v>5250</v>
      </c>
      <c r="Q493" s="26">
        <v>1</v>
      </c>
      <c r="R493" s="26">
        <f t="shared" si="72"/>
        <v>350000</v>
      </c>
      <c r="S493" s="25">
        <f t="shared" si="73"/>
        <v>619365</v>
      </c>
      <c r="T493" s="28">
        <f t="shared" si="74"/>
        <v>0.45293970437464171</v>
      </c>
      <c r="U493" s="29">
        <f t="shared" si="75"/>
        <v>899900</v>
      </c>
      <c r="V493" s="26">
        <f>+INDEX('LISTA DE PRECIOS EKM '!A:K,MATCH('Precios ML'!B493,'LISTA DE PRECIOS EKM '!A:A,0),8)</f>
        <v>899900</v>
      </c>
      <c r="W493" s="26">
        <f t="shared" si="76"/>
        <v>899900</v>
      </c>
      <c r="X493" s="26">
        <f t="shared" si="77"/>
        <v>0</v>
      </c>
      <c r="Y493" s="26"/>
      <c r="Z493" s="26">
        <f t="shared" si="78"/>
        <v>899900</v>
      </c>
      <c r="AA493" s="30">
        <f t="shared" si="79"/>
        <v>1.5711428571428572</v>
      </c>
    </row>
    <row r="494" spans="1:27">
      <c r="A494" s="20" t="s">
        <v>5532</v>
      </c>
      <c r="B494" s="20" t="s">
        <v>5533</v>
      </c>
      <c r="C494" s="25">
        <v>320000</v>
      </c>
      <c r="D494" s="22">
        <v>85</v>
      </c>
      <c r="E494" s="22">
        <v>49</v>
      </c>
      <c r="F494" s="22">
        <v>40</v>
      </c>
      <c r="G494" s="22">
        <v>16000</v>
      </c>
      <c r="H494" s="22" t="s">
        <v>5088</v>
      </c>
      <c r="I494" s="26">
        <f>+IF(H494='COSTOS VARIOS'!$C$1,'COSTOS VARIOS'!$C$2*'Precios ML'!V494,'COSTOS VARIOS'!$B$2*'Precios ML'!V494)</f>
        <v>179980</v>
      </c>
      <c r="J494" s="22">
        <v>0</v>
      </c>
      <c r="K494" s="27">
        <f t="shared" si="70"/>
        <v>10.4125</v>
      </c>
      <c r="L494" s="27">
        <f t="shared" si="71"/>
        <v>10.4125</v>
      </c>
      <c r="M494" s="26">
        <f>(INDEX(pesos!A:B,MATCH(L494,pesos!A:A,1),2))</f>
        <v>16200</v>
      </c>
      <c r="N494" s="26">
        <f>+R494*'COSTOS VARIOS'!$O$1</f>
        <v>60800</v>
      </c>
      <c r="O494" s="26">
        <f>+R494*'COSTOS VARIOS'!$O$2</f>
        <v>1312</v>
      </c>
      <c r="P494" s="26">
        <f>+R494*'COSTOS VARIOS'!$O$3</f>
        <v>4800</v>
      </c>
      <c r="Q494" s="26">
        <v>1</v>
      </c>
      <c r="R494" s="26">
        <f t="shared" si="72"/>
        <v>320000</v>
      </c>
      <c r="S494" s="25">
        <f t="shared" si="73"/>
        <v>583092</v>
      </c>
      <c r="T494" s="28">
        <f t="shared" si="74"/>
        <v>0.54332420955869742</v>
      </c>
      <c r="U494" s="29">
        <f t="shared" si="75"/>
        <v>899900</v>
      </c>
      <c r="V494" s="26">
        <f>+INDEX('LISTA DE PRECIOS EKM '!A:K,MATCH('Precios ML'!B494,'LISTA DE PRECIOS EKM '!A:A,0),8)</f>
        <v>899900</v>
      </c>
      <c r="W494" s="26">
        <f t="shared" si="76"/>
        <v>899900</v>
      </c>
      <c r="X494" s="26">
        <f t="shared" si="77"/>
        <v>0</v>
      </c>
      <c r="Y494" s="26"/>
      <c r="Z494" s="26">
        <f t="shared" si="78"/>
        <v>899900</v>
      </c>
      <c r="AA494" s="30">
        <f t="shared" si="79"/>
        <v>1.8121874999999998</v>
      </c>
    </row>
    <row r="495" spans="1:27">
      <c r="A495" s="20" t="s">
        <v>5532</v>
      </c>
      <c r="B495" s="20" t="s">
        <v>5533</v>
      </c>
      <c r="C495" s="25">
        <v>320000</v>
      </c>
      <c r="D495" s="22">
        <v>85</v>
      </c>
      <c r="E495" s="22">
        <v>49</v>
      </c>
      <c r="F495" s="22">
        <v>40</v>
      </c>
      <c r="G495" s="22">
        <v>16000</v>
      </c>
      <c r="H495" s="22" t="s">
        <v>5088</v>
      </c>
      <c r="I495" s="26">
        <f>+IF(H495='COSTOS VARIOS'!$C$1,'COSTOS VARIOS'!$C$2*'Precios ML'!V495,'COSTOS VARIOS'!$B$2*'Precios ML'!V495)</f>
        <v>179980</v>
      </c>
      <c r="J495" s="22">
        <v>0</v>
      </c>
      <c r="K495" s="27">
        <f t="shared" si="70"/>
        <v>10.4125</v>
      </c>
      <c r="L495" s="27">
        <f t="shared" si="71"/>
        <v>10.4125</v>
      </c>
      <c r="M495" s="26">
        <f>(INDEX(pesos!A:B,MATCH(L495,pesos!A:A,1),2))</f>
        <v>16200</v>
      </c>
      <c r="N495" s="26">
        <f>+R495*'COSTOS VARIOS'!$O$1</f>
        <v>60800</v>
      </c>
      <c r="O495" s="26">
        <f>+R495*'COSTOS VARIOS'!$O$2</f>
        <v>1312</v>
      </c>
      <c r="P495" s="26">
        <f>+R495*'COSTOS VARIOS'!$O$3</f>
        <v>4800</v>
      </c>
      <c r="Q495" s="26">
        <v>1</v>
      </c>
      <c r="R495" s="26">
        <f t="shared" si="72"/>
        <v>320000</v>
      </c>
      <c r="S495" s="25">
        <f t="shared" si="73"/>
        <v>583092</v>
      </c>
      <c r="T495" s="28">
        <f t="shared" si="74"/>
        <v>0.54332420955869742</v>
      </c>
      <c r="U495" s="29">
        <f t="shared" si="75"/>
        <v>899900</v>
      </c>
      <c r="V495" s="26">
        <f>+INDEX('LISTA DE PRECIOS EKM '!A:K,MATCH('Precios ML'!B495,'LISTA DE PRECIOS EKM '!A:A,0),8)</f>
        <v>899900</v>
      </c>
      <c r="W495" s="26">
        <f t="shared" si="76"/>
        <v>899900</v>
      </c>
      <c r="X495" s="26">
        <f t="shared" si="77"/>
        <v>0</v>
      </c>
      <c r="Y495" s="26"/>
      <c r="Z495" s="26">
        <f t="shared" si="78"/>
        <v>899900</v>
      </c>
      <c r="AA495" s="30">
        <f t="shared" si="79"/>
        <v>1.8121874999999998</v>
      </c>
    </row>
    <row r="496" spans="1:27">
      <c r="A496" s="20" t="s">
        <v>5534</v>
      </c>
      <c r="B496" s="20" t="s">
        <v>5535</v>
      </c>
      <c r="C496" s="25">
        <v>700000</v>
      </c>
      <c r="D496" s="22">
        <v>85</v>
      </c>
      <c r="E496" s="22">
        <v>49</v>
      </c>
      <c r="F496" s="22">
        <v>40</v>
      </c>
      <c r="G496" s="22">
        <v>16000</v>
      </c>
      <c r="H496" s="22" t="s">
        <v>5088</v>
      </c>
      <c r="I496" s="26">
        <f>+IF(H496='COSTOS VARIOS'!$C$1,'COSTOS VARIOS'!$C$2*'Precios ML'!V496,'COSTOS VARIOS'!$B$2*'Precios ML'!V496)</f>
        <v>179980</v>
      </c>
      <c r="J496" s="22">
        <v>0</v>
      </c>
      <c r="K496" s="27">
        <f t="shared" si="70"/>
        <v>10.4125</v>
      </c>
      <c r="L496" s="27">
        <f t="shared" si="71"/>
        <v>10.4125</v>
      </c>
      <c r="M496" s="26">
        <f>(INDEX(pesos!A:B,MATCH(L496,pesos!A:A,1),2))</f>
        <v>16200</v>
      </c>
      <c r="N496" s="26">
        <f>+R496*'COSTOS VARIOS'!$O$1</f>
        <v>133000</v>
      </c>
      <c r="O496" s="26">
        <f>+R496*'COSTOS VARIOS'!$O$2</f>
        <v>2870.0000000000005</v>
      </c>
      <c r="P496" s="26">
        <f>+R496*'COSTOS VARIOS'!$O$3</f>
        <v>10500</v>
      </c>
      <c r="Q496" s="26">
        <v>1</v>
      </c>
      <c r="R496" s="26">
        <f t="shared" si="72"/>
        <v>700000</v>
      </c>
      <c r="S496" s="25">
        <f t="shared" si="73"/>
        <v>1042550</v>
      </c>
      <c r="T496" s="28">
        <f t="shared" si="74"/>
        <v>-0.13682796988154045</v>
      </c>
      <c r="U496" s="29">
        <f t="shared" si="75"/>
        <v>899900</v>
      </c>
      <c r="V496" s="26">
        <f>+INDEX('LISTA DE PRECIOS EKM '!A:K,MATCH('Precios ML'!B496,'LISTA DE PRECIOS EKM '!A:A,0),8)</f>
        <v>899900</v>
      </c>
      <c r="W496" s="26">
        <f t="shared" si="76"/>
        <v>899900</v>
      </c>
      <c r="X496" s="26">
        <f t="shared" si="77"/>
        <v>0</v>
      </c>
      <c r="Y496" s="26"/>
      <c r="Z496" s="26">
        <f t="shared" si="78"/>
        <v>899900</v>
      </c>
      <c r="AA496" s="30">
        <f t="shared" si="79"/>
        <v>0.28557142857142859</v>
      </c>
    </row>
    <row r="497" spans="1:27">
      <c r="A497" s="20" t="s">
        <v>5534</v>
      </c>
      <c r="B497" s="20" t="s">
        <v>5535</v>
      </c>
      <c r="C497" s="25">
        <v>700000</v>
      </c>
      <c r="D497" s="22">
        <v>85</v>
      </c>
      <c r="E497" s="22">
        <v>49</v>
      </c>
      <c r="F497" s="22">
        <v>40</v>
      </c>
      <c r="G497" s="22">
        <v>16000</v>
      </c>
      <c r="H497" s="22" t="s">
        <v>5088</v>
      </c>
      <c r="I497" s="26">
        <f>+IF(H497='COSTOS VARIOS'!$C$1,'COSTOS VARIOS'!$C$2*'Precios ML'!V497,'COSTOS VARIOS'!$B$2*'Precios ML'!V497)</f>
        <v>179980</v>
      </c>
      <c r="J497" s="22">
        <v>0</v>
      </c>
      <c r="K497" s="27">
        <f t="shared" si="70"/>
        <v>10.4125</v>
      </c>
      <c r="L497" s="27">
        <f t="shared" si="71"/>
        <v>10.4125</v>
      </c>
      <c r="M497" s="26">
        <f>(INDEX(pesos!A:B,MATCH(L497,pesos!A:A,1),2))</f>
        <v>16200</v>
      </c>
      <c r="N497" s="26">
        <f>+R497*'COSTOS VARIOS'!$O$1</f>
        <v>133000</v>
      </c>
      <c r="O497" s="26">
        <f>+R497*'COSTOS VARIOS'!$O$2</f>
        <v>2870.0000000000005</v>
      </c>
      <c r="P497" s="26">
        <f>+R497*'COSTOS VARIOS'!$O$3</f>
        <v>10500</v>
      </c>
      <c r="Q497" s="26">
        <v>1</v>
      </c>
      <c r="R497" s="26">
        <f t="shared" si="72"/>
        <v>700000</v>
      </c>
      <c r="S497" s="25">
        <f t="shared" si="73"/>
        <v>1042550</v>
      </c>
      <c r="T497" s="28">
        <f t="shared" si="74"/>
        <v>-0.13682796988154045</v>
      </c>
      <c r="U497" s="29">
        <f t="shared" si="75"/>
        <v>899900</v>
      </c>
      <c r="V497" s="26">
        <f>+INDEX('LISTA DE PRECIOS EKM '!A:K,MATCH('Precios ML'!B497,'LISTA DE PRECIOS EKM '!A:A,0),8)</f>
        <v>899900</v>
      </c>
      <c r="W497" s="26">
        <f t="shared" si="76"/>
        <v>899900</v>
      </c>
      <c r="X497" s="26">
        <f t="shared" si="77"/>
        <v>0</v>
      </c>
      <c r="Y497" s="26"/>
      <c r="Z497" s="26">
        <f t="shared" si="78"/>
        <v>899900</v>
      </c>
      <c r="AA497" s="30">
        <f t="shared" si="79"/>
        <v>0.28557142857142859</v>
      </c>
    </row>
    <row r="498" spans="1:27">
      <c r="A498" s="20" t="s">
        <v>5536</v>
      </c>
      <c r="B498" s="20" t="s">
        <v>5537</v>
      </c>
      <c r="C498" s="25">
        <v>320000</v>
      </c>
      <c r="D498" s="22">
        <v>85</v>
      </c>
      <c r="E498" s="22">
        <v>49</v>
      </c>
      <c r="F498" s="22">
        <v>40</v>
      </c>
      <c r="G498" s="22">
        <v>16000</v>
      </c>
      <c r="H498" s="22" t="s">
        <v>5088</v>
      </c>
      <c r="I498" s="26">
        <f>+IF(H498='COSTOS VARIOS'!$C$1,'COSTOS VARIOS'!$C$2*'Precios ML'!V498,'COSTOS VARIOS'!$B$2*'Precios ML'!V498)</f>
        <v>179980</v>
      </c>
      <c r="J498" s="22">
        <v>0</v>
      </c>
      <c r="K498" s="27">
        <f t="shared" si="70"/>
        <v>10.4125</v>
      </c>
      <c r="L498" s="27">
        <f t="shared" si="71"/>
        <v>10.4125</v>
      </c>
      <c r="M498" s="26">
        <f>(INDEX(pesos!A:B,MATCH(L498,pesos!A:A,1),2))</f>
        <v>16200</v>
      </c>
      <c r="N498" s="26">
        <f>+R498*'COSTOS VARIOS'!$O$1</f>
        <v>60800</v>
      </c>
      <c r="O498" s="26">
        <f>+R498*'COSTOS VARIOS'!$O$2</f>
        <v>1312</v>
      </c>
      <c r="P498" s="26">
        <f>+R498*'COSTOS VARIOS'!$O$3</f>
        <v>4800</v>
      </c>
      <c r="Q498" s="26">
        <v>1</v>
      </c>
      <c r="R498" s="26">
        <f t="shared" si="72"/>
        <v>320000</v>
      </c>
      <c r="S498" s="25">
        <f t="shared" si="73"/>
        <v>583092</v>
      </c>
      <c r="T498" s="28">
        <f t="shared" si="74"/>
        <v>0.54332420955869742</v>
      </c>
      <c r="U498" s="29">
        <f t="shared" si="75"/>
        <v>899900</v>
      </c>
      <c r="V498" s="26">
        <f>+INDEX('LISTA DE PRECIOS EKM '!A:K,MATCH('Precios ML'!B498,'LISTA DE PRECIOS EKM '!A:A,0),8)</f>
        <v>899900</v>
      </c>
      <c r="W498" s="26">
        <f t="shared" si="76"/>
        <v>899900</v>
      </c>
      <c r="X498" s="26">
        <f t="shared" si="77"/>
        <v>0</v>
      </c>
      <c r="Y498" s="26"/>
      <c r="Z498" s="26">
        <f t="shared" si="78"/>
        <v>899900</v>
      </c>
      <c r="AA498" s="30">
        <f t="shared" si="79"/>
        <v>1.8121874999999998</v>
      </c>
    </row>
    <row r="499" spans="1:27">
      <c r="A499" s="20" t="s">
        <v>5536</v>
      </c>
      <c r="B499" s="20" t="s">
        <v>5537</v>
      </c>
      <c r="C499" s="25">
        <v>320000</v>
      </c>
      <c r="D499" s="22">
        <v>85</v>
      </c>
      <c r="E499" s="22">
        <v>49</v>
      </c>
      <c r="F499" s="22">
        <v>40</v>
      </c>
      <c r="G499" s="22">
        <v>16000</v>
      </c>
      <c r="H499" s="22" t="s">
        <v>5088</v>
      </c>
      <c r="I499" s="26">
        <f>+IF(H499='COSTOS VARIOS'!$C$1,'COSTOS VARIOS'!$C$2*'Precios ML'!V499,'COSTOS VARIOS'!$B$2*'Precios ML'!V499)</f>
        <v>179980</v>
      </c>
      <c r="J499" s="22">
        <v>0</v>
      </c>
      <c r="K499" s="27">
        <f t="shared" si="70"/>
        <v>10.4125</v>
      </c>
      <c r="L499" s="27">
        <f t="shared" si="71"/>
        <v>10.4125</v>
      </c>
      <c r="M499" s="26">
        <f>(INDEX(pesos!A:B,MATCH(L499,pesos!A:A,1),2))</f>
        <v>16200</v>
      </c>
      <c r="N499" s="26">
        <f>+R499*'COSTOS VARIOS'!$O$1</f>
        <v>60800</v>
      </c>
      <c r="O499" s="26">
        <f>+R499*'COSTOS VARIOS'!$O$2</f>
        <v>1312</v>
      </c>
      <c r="P499" s="26">
        <f>+R499*'COSTOS VARIOS'!$O$3</f>
        <v>4800</v>
      </c>
      <c r="Q499" s="26">
        <v>1</v>
      </c>
      <c r="R499" s="26">
        <f t="shared" si="72"/>
        <v>320000</v>
      </c>
      <c r="S499" s="25">
        <f t="shared" si="73"/>
        <v>583092</v>
      </c>
      <c r="T499" s="28">
        <f t="shared" si="74"/>
        <v>0.54332420955869742</v>
      </c>
      <c r="U499" s="29">
        <f t="shared" si="75"/>
        <v>899900</v>
      </c>
      <c r="V499" s="26">
        <f>+INDEX('LISTA DE PRECIOS EKM '!A:K,MATCH('Precios ML'!B499,'LISTA DE PRECIOS EKM '!A:A,0),8)</f>
        <v>899900</v>
      </c>
      <c r="W499" s="26">
        <f t="shared" si="76"/>
        <v>899900</v>
      </c>
      <c r="X499" s="26">
        <f t="shared" si="77"/>
        <v>0</v>
      </c>
      <c r="Y499" s="26"/>
      <c r="Z499" s="26">
        <f t="shared" si="78"/>
        <v>899900</v>
      </c>
      <c r="AA499" s="30">
        <f t="shared" si="79"/>
        <v>1.8121874999999998</v>
      </c>
    </row>
    <row r="500" spans="1:27">
      <c r="A500" s="20" t="s">
        <v>5538</v>
      </c>
      <c r="B500" s="20" t="s">
        <v>5539</v>
      </c>
      <c r="C500" s="25">
        <v>700000</v>
      </c>
      <c r="D500" s="22">
        <v>85</v>
      </c>
      <c r="E500" s="22">
        <v>49</v>
      </c>
      <c r="F500" s="22">
        <v>40</v>
      </c>
      <c r="G500" s="22">
        <v>16000</v>
      </c>
      <c r="H500" s="22" t="s">
        <v>5088</v>
      </c>
      <c r="I500" s="26">
        <f>+IF(H500='COSTOS VARIOS'!$C$1,'COSTOS VARIOS'!$C$2*'Precios ML'!V500,'COSTOS VARIOS'!$B$2*'Precios ML'!V500)</f>
        <v>179980</v>
      </c>
      <c r="J500" s="22">
        <v>0</v>
      </c>
      <c r="K500" s="27">
        <f t="shared" si="70"/>
        <v>10.4125</v>
      </c>
      <c r="L500" s="27">
        <f t="shared" si="71"/>
        <v>10.4125</v>
      </c>
      <c r="M500" s="26">
        <f>(INDEX(pesos!A:B,MATCH(L500,pesos!A:A,1),2))</f>
        <v>16200</v>
      </c>
      <c r="N500" s="26">
        <f>+R500*'COSTOS VARIOS'!$O$1</f>
        <v>133000</v>
      </c>
      <c r="O500" s="26">
        <f>+R500*'COSTOS VARIOS'!$O$2</f>
        <v>2870.0000000000005</v>
      </c>
      <c r="P500" s="26">
        <f>+R500*'COSTOS VARIOS'!$O$3</f>
        <v>10500</v>
      </c>
      <c r="Q500" s="26">
        <v>1</v>
      </c>
      <c r="R500" s="26">
        <f t="shared" si="72"/>
        <v>700000</v>
      </c>
      <c r="S500" s="25">
        <f t="shared" si="73"/>
        <v>1042550</v>
      </c>
      <c r="T500" s="28">
        <f t="shared" si="74"/>
        <v>-0.13682796988154045</v>
      </c>
      <c r="U500" s="29">
        <f t="shared" si="75"/>
        <v>899900</v>
      </c>
      <c r="V500" s="26">
        <f>+INDEX('LISTA DE PRECIOS EKM '!A:K,MATCH('Precios ML'!B500,'LISTA DE PRECIOS EKM '!A:A,0),8)</f>
        <v>899900</v>
      </c>
      <c r="W500" s="26">
        <f t="shared" si="76"/>
        <v>899900</v>
      </c>
      <c r="X500" s="26">
        <f t="shared" si="77"/>
        <v>0</v>
      </c>
      <c r="Y500" s="26"/>
      <c r="Z500" s="26">
        <f t="shared" si="78"/>
        <v>899900</v>
      </c>
      <c r="AA500" s="30">
        <f t="shared" si="79"/>
        <v>0.28557142857142859</v>
      </c>
    </row>
    <row r="501" spans="1:27">
      <c r="A501" s="20" t="s">
        <v>5538</v>
      </c>
      <c r="B501" s="20" t="s">
        <v>5539</v>
      </c>
      <c r="C501" s="25">
        <v>700000</v>
      </c>
      <c r="D501" s="22">
        <v>85</v>
      </c>
      <c r="E501" s="22">
        <v>49</v>
      </c>
      <c r="F501" s="22">
        <v>40</v>
      </c>
      <c r="G501" s="22">
        <v>16000</v>
      </c>
      <c r="H501" s="22" t="s">
        <v>5088</v>
      </c>
      <c r="I501" s="26">
        <f>+IF(H501='COSTOS VARIOS'!$C$1,'COSTOS VARIOS'!$C$2*'Precios ML'!V501,'COSTOS VARIOS'!$B$2*'Precios ML'!V501)</f>
        <v>179980</v>
      </c>
      <c r="J501" s="22">
        <v>0</v>
      </c>
      <c r="K501" s="27">
        <f t="shared" si="70"/>
        <v>10.4125</v>
      </c>
      <c r="L501" s="27">
        <f t="shared" si="71"/>
        <v>10.4125</v>
      </c>
      <c r="M501" s="26">
        <f>(INDEX(pesos!A:B,MATCH(L501,pesos!A:A,1),2))</f>
        <v>16200</v>
      </c>
      <c r="N501" s="26">
        <f>+R501*'COSTOS VARIOS'!$O$1</f>
        <v>133000</v>
      </c>
      <c r="O501" s="26">
        <f>+R501*'COSTOS VARIOS'!$O$2</f>
        <v>2870.0000000000005</v>
      </c>
      <c r="P501" s="26">
        <f>+R501*'COSTOS VARIOS'!$O$3</f>
        <v>10500</v>
      </c>
      <c r="Q501" s="26">
        <v>1</v>
      </c>
      <c r="R501" s="26">
        <f t="shared" si="72"/>
        <v>700000</v>
      </c>
      <c r="S501" s="25">
        <f t="shared" si="73"/>
        <v>1042550</v>
      </c>
      <c r="T501" s="28">
        <f t="shared" si="74"/>
        <v>-0.13682796988154045</v>
      </c>
      <c r="U501" s="29">
        <f t="shared" si="75"/>
        <v>899900</v>
      </c>
      <c r="V501" s="26">
        <f>+INDEX('LISTA DE PRECIOS EKM '!A:K,MATCH('Precios ML'!B501,'LISTA DE PRECIOS EKM '!A:A,0),8)</f>
        <v>899900</v>
      </c>
      <c r="W501" s="26">
        <f t="shared" si="76"/>
        <v>899900</v>
      </c>
      <c r="X501" s="26">
        <f t="shared" si="77"/>
        <v>0</v>
      </c>
      <c r="Y501" s="26"/>
      <c r="Z501" s="26">
        <f t="shared" si="78"/>
        <v>899900</v>
      </c>
      <c r="AA501" s="30">
        <f t="shared" si="79"/>
        <v>0.28557142857142859</v>
      </c>
    </row>
    <row r="502" spans="1:27">
      <c r="A502" s="20" t="s">
        <v>5540</v>
      </c>
      <c r="B502" s="20" t="s">
        <v>5541</v>
      </c>
      <c r="C502" s="25">
        <v>320000</v>
      </c>
      <c r="D502" s="22">
        <v>85</v>
      </c>
      <c r="E502" s="22">
        <v>49</v>
      </c>
      <c r="F502" s="22">
        <v>40</v>
      </c>
      <c r="G502" s="22">
        <v>16000</v>
      </c>
      <c r="H502" s="22" t="s">
        <v>5088</v>
      </c>
      <c r="I502" s="26">
        <f>+IF(H502='COSTOS VARIOS'!$C$1,'COSTOS VARIOS'!$C$2*'Precios ML'!V502,'COSTOS VARIOS'!$B$2*'Precios ML'!V502)</f>
        <v>179980</v>
      </c>
      <c r="J502" s="22">
        <v>0</v>
      </c>
      <c r="K502" s="27">
        <f t="shared" si="70"/>
        <v>10.4125</v>
      </c>
      <c r="L502" s="27">
        <f t="shared" si="71"/>
        <v>10.4125</v>
      </c>
      <c r="M502" s="26">
        <f>(INDEX(pesos!A:B,MATCH(L502,pesos!A:A,1),2))</f>
        <v>16200</v>
      </c>
      <c r="N502" s="26">
        <f>+R502*'COSTOS VARIOS'!$O$1</f>
        <v>60800</v>
      </c>
      <c r="O502" s="26">
        <f>+R502*'COSTOS VARIOS'!$O$2</f>
        <v>1312</v>
      </c>
      <c r="P502" s="26">
        <f>+R502*'COSTOS VARIOS'!$O$3</f>
        <v>4800</v>
      </c>
      <c r="Q502" s="26">
        <v>1</v>
      </c>
      <c r="R502" s="26">
        <f t="shared" si="72"/>
        <v>320000</v>
      </c>
      <c r="S502" s="25">
        <f t="shared" si="73"/>
        <v>583092</v>
      </c>
      <c r="T502" s="28">
        <f t="shared" si="74"/>
        <v>0.54332420955869742</v>
      </c>
      <c r="U502" s="29">
        <f t="shared" si="75"/>
        <v>899900</v>
      </c>
      <c r="V502" s="26">
        <f>+INDEX('LISTA DE PRECIOS EKM '!A:K,MATCH('Precios ML'!B502,'LISTA DE PRECIOS EKM '!A:A,0),8)</f>
        <v>899900</v>
      </c>
      <c r="W502" s="26">
        <f t="shared" si="76"/>
        <v>899900</v>
      </c>
      <c r="X502" s="26">
        <f t="shared" si="77"/>
        <v>0</v>
      </c>
      <c r="Y502" s="26"/>
      <c r="Z502" s="26">
        <f t="shared" si="78"/>
        <v>899900</v>
      </c>
      <c r="AA502" s="30">
        <f t="shared" si="79"/>
        <v>1.8121874999999998</v>
      </c>
    </row>
    <row r="503" spans="1:27">
      <c r="A503" s="20" t="s">
        <v>5540</v>
      </c>
      <c r="B503" s="20" t="s">
        <v>5541</v>
      </c>
      <c r="C503" s="25">
        <v>320000</v>
      </c>
      <c r="D503" s="22">
        <v>85</v>
      </c>
      <c r="E503" s="22">
        <v>49</v>
      </c>
      <c r="F503" s="22">
        <v>40</v>
      </c>
      <c r="G503" s="22">
        <v>16000</v>
      </c>
      <c r="H503" s="22" t="s">
        <v>5088</v>
      </c>
      <c r="I503" s="26">
        <f>+IF(H503='COSTOS VARIOS'!$C$1,'COSTOS VARIOS'!$C$2*'Precios ML'!V503,'COSTOS VARIOS'!$B$2*'Precios ML'!V503)</f>
        <v>179980</v>
      </c>
      <c r="J503" s="22">
        <v>0</v>
      </c>
      <c r="K503" s="27">
        <f t="shared" si="70"/>
        <v>10.4125</v>
      </c>
      <c r="L503" s="27">
        <f t="shared" si="71"/>
        <v>10.4125</v>
      </c>
      <c r="M503" s="26">
        <f>(INDEX(pesos!A:B,MATCH(L503,pesos!A:A,1),2))</f>
        <v>16200</v>
      </c>
      <c r="N503" s="26">
        <f>+R503*'COSTOS VARIOS'!$O$1</f>
        <v>60800</v>
      </c>
      <c r="O503" s="26">
        <f>+R503*'COSTOS VARIOS'!$O$2</f>
        <v>1312</v>
      </c>
      <c r="P503" s="26">
        <f>+R503*'COSTOS VARIOS'!$O$3</f>
        <v>4800</v>
      </c>
      <c r="Q503" s="26">
        <v>1</v>
      </c>
      <c r="R503" s="26">
        <f t="shared" si="72"/>
        <v>320000</v>
      </c>
      <c r="S503" s="25">
        <f t="shared" si="73"/>
        <v>583092</v>
      </c>
      <c r="T503" s="28">
        <f t="shared" si="74"/>
        <v>0.54332420955869742</v>
      </c>
      <c r="U503" s="29">
        <f t="shared" si="75"/>
        <v>899900</v>
      </c>
      <c r="V503" s="26">
        <f>+INDEX('LISTA DE PRECIOS EKM '!A:K,MATCH('Precios ML'!B503,'LISTA DE PRECIOS EKM '!A:A,0),8)</f>
        <v>899900</v>
      </c>
      <c r="W503" s="26">
        <f t="shared" si="76"/>
        <v>899900</v>
      </c>
      <c r="X503" s="26">
        <f t="shared" si="77"/>
        <v>0</v>
      </c>
      <c r="Y503" s="26"/>
      <c r="Z503" s="26">
        <f t="shared" si="78"/>
        <v>899900</v>
      </c>
      <c r="AA503" s="30">
        <f t="shared" si="79"/>
        <v>1.8121874999999998</v>
      </c>
    </row>
    <row r="504" spans="1:27">
      <c r="A504" s="20" t="s">
        <v>5542</v>
      </c>
      <c r="B504" s="20" t="s">
        <v>5543</v>
      </c>
      <c r="C504" s="25">
        <v>700000</v>
      </c>
      <c r="D504" s="22">
        <v>85</v>
      </c>
      <c r="E504" s="22">
        <v>49</v>
      </c>
      <c r="F504" s="22">
        <v>40</v>
      </c>
      <c r="G504" s="22">
        <v>16000</v>
      </c>
      <c r="H504" s="22" t="s">
        <v>5088</v>
      </c>
      <c r="I504" s="26">
        <f>+IF(H504='COSTOS VARIOS'!$C$1,'COSTOS VARIOS'!$C$2*'Precios ML'!V504,'COSTOS VARIOS'!$B$2*'Precios ML'!V504)</f>
        <v>179980</v>
      </c>
      <c r="J504" s="22">
        <v>0</v>
      </c>
      <c r="K504" s="27">
        <f t="shared" si="70"/>
        <v>10.4125</v>
      </c>
      <c r="L504" s="27">
        <f t="shared" si="71"/>
        <v>10.4125</v>
      </c>
      <c r="M504" s="26">
        <f>(INDEX(pesos!A:B,MATCH(L504,pesos!A:A,1),2))</f>
        <v>16200</v>
      </c>
      <c r="N504" s="26">
        <f>+R504*'COSTOS VARIOS'!$O$1</f>
        <v>133000</v>
      </c>
      <c r="O504" s="26">
        <f>+R504*'COSTOS VARIOS'!$O$2</f>
        <v>2870.0000000000005</v>
      </c>
      <c r="P504" s="26">
        <f>+R504*'COSTOS VARIOS'!$O$3</f>
        <v>10500</v>
      </c>
      <c r="Q504" s="26">
        <v>1</v>
      </c>
      <c r="R504" s="26">
        <f t="shared" si="72"/>
        <v>700000</v>
      </c>
      <c r="S504" s="25">
        <f t="shared" si="73"/>
        <v>1042550</v>
      </c>
      <c r="T504" s="28">
        <f t="shared" si="74"/>
        <v>-0.13682796988154045</v>
      </c>
      <c r="U504" s="29">
        <f t="shared" si="75"/>
        <v>899900</v>
      </c>
      <c r="V504" s="26">
        <f>+INDEX('LISTA DE PRECIOS EKM '!A:K,MATCH('Precios ML'!B504,'LISTA DE PRECIOS EKM '!A:A,0),8)</f>
        <v>899900</v>
      </c>
      <c r="W504" s="26">
        <f t="shared" si="76"/>
        <v>899900</v>
      </c>
      <c r="X504" s="26">
        <f t="shared" si="77"/>
        <v>0</v>
      </c>
      <c r="Y504" s="26"/>
      <c r="Z504" s="26">
        <f t="shared" si="78"/>
        <v>899900</v>
      </c>
      <c r="AA504" s="30">
        <f t="shared" si="79"/>
        <v>0.28557142857142859</v>
      </c>
    </row>
    <row r="505" spans="1:27">
      <c r="A505" s="20" t="s">
        <v>5542</v>
      </c>
      <c r="B505" s="20" t="s">
        <v>5543</v>
      </c>
      <c r="C505" s="25">
        <v>700000</v>
      </c>
      <c r="D505" s="22">
        <v>85</v>
      </c>
      <c r="E505" s="22">
        <v>49</v>
      </c>
      <c r="F505" s="22">
        <v>40</v>
      </c>
      <c r="G505" s="22">
        <v>16000</v>
      </c>
      <c r="H505" s="22" t="s">
        <v>5088</v>
      </c>
      <c r="I505" s="26">
        <f>+IF(H505='COSTOS VARIOS'!$C$1,'COSTOS VARIOS'!$C$2*'Precios ML'!V505,'COSTOS VARIOS'!$B$2*'Precios ML'!V505)</f>
        <v>179980</v>
      </c>
      <c r="J505" s="22">
        <v>0</v>
      </c>
      <c r="K505" s="27">
        <f t="shared" si="70"/>
        <v>10.4125</v>
      </c>
      <c r="L505" s="27">
        <f t="shared" si="71"/>
        <v>10.4125</v>
      </c>
      <c r="M505" s="26">
        <f>(INDEX(pesos!A:B,MATCH(L505,pesos!A:A,1),2))</f>
        <v>16200</v>
      </c>
      <c r="N505" s="26">
        <f>+R505*'COSTOS VARIOS'!$O$1</f>
        <v>133000</v>
      </c>
      <c r="O505" s="26">
        <f>+R505*'COSTOS VARIOS'!$O$2</f>
        <v>2870.0000000000005</v>
      </c>
      <c r="P505" s="26">
        <f>+R505*'COSTOS VARIOS'!$O$3</f>
        <v>10500</v>
      </c>
      <c r="Q505" s="26">
        <v>1</v>
      </c>
      <c r="R505" s="26">
        <f t="shared" si="72"/>
        <v>700000</v>
      </c>
      <c r="S505" s="25">
        <f t="shared" si="73"/>
        <v>1042550</v>
      </c>
      <c r="T505" s="28">
        <f t="shared" si="74"/>
        <v>-0.13682796988154045</v>
      </c>
      <c r="U505" s="29">
        <f t="shared" si="75"/>
        <v>899900</v>
      </c>
      <c r="V505" s="26">
        <f>+INDEX('LISTA DE PRECIOS EKM '!A:K,MATCH('Precios ML'!B505,'LISTA DE PRECIOS EKM '!A:A,0),8)</f>
        <v>899900</v>
      </c>
      <c r="W505" s="26">
        <f t="shared" si="76"/>
        <v>899900</v>
      </c>
      <c r="X505" s="26">
        <f t="shared" si="77"/>
        <v>0</v>
      </c>
      <c r="Y505" s="26"/>
      <c r="Z505" s="26">
        <f t="shared" si="78"/>
        <v>899900</v>
      </c>
      <c r="AA505" s="30">
        <f t="shared" si="79"/>
        <v>0.28557142857142859</v>
      </c>
    </row>
    <row r="506" spans="1:27">
      <c r="A506" s="20" t="s">
        <v>5544</v>
      </c>
      <c r="B506" s="20" t="s">
        <v>5545</v>
      </c>
      <c r="C506" s="25">
        <v>700000</v>
      </c>
      <c r="D506" s="22">
        <v>85</v>
      </c>
      <c r="E506" s="22">
        <v>49</v>
      </c>
      <c r="F506" s="22">
        <v>40</v>
      </c>
      <c r="G506" s="22">
        <v>16000</v>
      </c>
      <c r="H506" s="22" t="s">
        <v>5088</v>
      </c>
      <c r="I506" s="26">
        <f>+IF(H506='COSTOS VARIOS'!$C$1,'COSTOS VARIOS'!$C$2*'Precios ML'!V506,'COSTOS VARIOS'!$B$2*'Precios ML'!V506)</f>
        <v>179980</v>
      </c>
      <c r="J506" s="22">
        <v>0</v>
      </c>
      <c r="K506" s="27">
        <f t="shared" si="70"/>
        <v>10.4125</v>
      </c>
      <c r="L506" s="27">
        <f t="shared" si="71"/>
        <v>10.4125</v>
      </c>
      <c r="M506" s="26">
        <f>(INDEX(pesos!A:B,MATCH(L506,pesos!A:A,1),2))</f>
        <v>16200</v>
      </c>
      <c r="N506" s="26">
        <f>+R506*'COSTOS VARIOS'!$O$1</f>
        <v>133000</v>
      </c>
      <c r="O506" s="26">
        <f>+R506*'COSTOS VARIOS'!$O$2</f>
        <v>2870.0000000000005</v>
      </c>
      <c r="P506" s="26">
        <f>+R506*'COSTOS VARIOS'!$O$3</f>
        <v>10500</v>
      </c>
      <c r="Q506" s="26">
        <v>1</v>
      </c>
      <c r="R506" s="26">
        <f t="shared" si="72"/>
        <v>700000</v>
      </c>
      <c r="S506" s="25">
        <f t="shared" si="73"/>
        <v>1042550</v>
      </c>
      <c r="T506" s="28">
        <f t="shared" si="74"/>
        <v>-0.13682796988154045</v>
      </c>
      <c r="U506" s="29">
        <f t="shared" si="75"/>
        <v>899900</v>
      </c>
      <c r="V506" s="26">
        <f>+INDEX('LISTA DE PRECIOS EKM '!A:K,MATCH('Precios ML'!B506,'LISTA DE PRECIOS EKM '!A:A,0),8)</f>
        <v>899900</v>
      </c>
      <c r="W506" s="26">
        <f t="shared" si="76"/>
        <v>899900</v>
      </c>
      <c r="X506" s="26">
        <f t="shared" si="77"/>
        <v>0</v>
      </c>
      <c r="Y506" s="26"/>
      <c r="Z506" s="26">
        <f t="shared" si="78"/>
        <v>899900</v>
      </c>
      <c r="AA506" s="30">
        <f t="shared" si="79"/>
        <v>0.28557142857142859</v>
      </c>
    </row>
    <row r="507" spans="1:27">
      <c r="A507" s="20" t="s">
        <v>5544</v>
      </c>
      <c r="B507" s="20" t="s">
        <v>5545</v>
      </c>
      <c r="C507" s="25">
        <v>700000</v>
      </c>
      <c r="D507" s="22">
        <v>85</v>
      </c>
      <c r="E507" s="22">
        <v>49</v>
      </c>
      <c r="F507" s="22">
        <v>40</v>
      </c>
      <c r="G507" s="22">
        <v>16000</v>
      </c>
      <c r="H507" s="22" t="s">
        <v>5088</v>
      </c>
      <c r="I507" s="26">
        <f>+IF(H507='COSTOS VARIOS'!$C$1,'COSTOS VARIOS'!$C$2*'Precios ML'!V507,'COSTOS VARIOS'!$B$2*'Precios ML'!V507)</f>
        <v>179980</v>
      </c>
      <c r="J507" s="22">
        <v>0</v>
      </c>
      <c r="K507" s="27">
        <f t="shared" si="70"/>
        <v>10.4125</v>
      </c>
      <c r="L507" s="27">
        <f t="shared" si="71"/>
        <v>10.4125</v>
      </c>
      <c r="M507" s="26">
        <f>(INDEX(pesos!A:B,MATCH(L507,pesos!A:A,1),2))</f>
        <v>16200</v>
      </c>
      <c r="N507" s="26">
        <f>+R507*'COSTOS VARIOS'!$O$1</f>
        <v>133000</v>
      </c>
      <c r="O507" s="26">
        <f>+R507*'COSTOS VARIOS'!$O$2</f>
        <v>2870.0000000000005</v>
      </c>
      <c r="P507" s="26">
        <f>+R507*'COSTOS VARIOS'!$O$3</f>
        <v>10500</v>
      </c>
      <c r="Q507" s="26">
        <v>1</v>
      </c>
      <c r="R507" s="26">
        <f t="shared" si="72"/>
        <v>700000</v>
      </c>
      <c r="S507" s="25">
        <f t="shared" si="73"/>
        <v>1042550</v>
      </c>
      <c r="T507" s="28">
        <f t="shared" si="74"/>
        <v>-0.13682796988154045</v>
      </c>
      <c r="U507" s="29">
        <f t="shared" si="75"/>
        <v>899900</v>
      </c>
      <c r="V507" s="26">
        <f>+INDEX('LISTA DE PRECIOS EKM '!A:K,MATCH('Precios ML'!B507,'LISTA DE PRECIOS EKM '!A:A,0),8)</f>
        <v>899900</v>
      </c>
      <c r="W507" s="26">
        <f t="shared" si="76"/>
        <v>899900</v>
      </c>
      <c r="X507" s="26">
        <f t="shared" si="77"/>
        <v>0</v>
      </c>
      <c r="Y507" s="26"/>
      <c r="Z507" s="26">
        <f t="shared" si="78"/>
        <v>899900</v>
      </c>
      <c r="AA507" s="30">
        <f t="shared" si="79"/>
        <v>0.28557142857142859</v>
      </c>
    </row>
    <row r="508" spans="1:27">
      <c r="A508" s="20" t="s">
        <v>5546</v>
      </c>
      <c r="B508" s="20" t="s">
        <v>5547</v>
      </c>
      <c r="C508" s="25">
        <v>370000</v>
      </c>
      <c r="D508" s="22">
        <v>85</v>
      </c>
      <c r="E508" s="22">
        <v>49</v>
      </c>
      <c r="F508" s="22">
        <v>40</v>
      </c>
      <c r="G508" s="22">
        <v>16000</v>
      </c>
      <c r="H508" s="22" t="s">
        <v>5088</v>
      </c>
      <c r="I508" s="26">
        <f>+IF(H508='COSTOS VARIOS'!$C$1,'COSTOS VARIOS'!$C$2*'Precios ML'!V508,'COSTOS VARIOS'!$B$2*'Precios ML'!V508)</f>
        <v>179980</v>
      </c>
      <c r="J508" s="22">
        <v>0</v>
      </c>
      <c r="K508" s="27">
        <f t="shared" si="70"/>
        <v>10.4125</v>
      </c>
      <c r="L508" s="27">
        <f t="shared" si="71"/>
        <v>10.4125</v>
      </c>
      <c r="M508" s="26">
        <f>(INDEX(pesos!A:B,MATCH(L508,pesos!A:A,1),2))</f>
        <v>16200</v>
      </c>
      <c r="N508" s="26">
        <f>+R508*'COSTOS VARIOS'!$O$1</f>
        <v>70300</v>
      </c>
      <c r="O508" s="26">
        <f>+R508*'COSTOS VARIOS'!$O$2</f>
        <v>1517.0000000000002</v>
      </c>
      <c r="P508" s="26">
        <f>+R508*'COSTOS VARIOS'!$O$3</f>
        <v>5550</v>
      </c>
      <c r="Q508" s="26">
        <v>1</v>
      </c>
      <c r="R508" s="26">
        <f t="shared" si="72"/>
        <v>370000</v>
      </c>
      <c r="S508" s="25">
        <f t="shared" si="73"/>
        <v>643547</v>
      </c>
      <c r="T508" s="28">
        <f t="shared" si="74"/>
        <v>0.39834386610457351</v>
      </c>
      <c r="U508" s="29">
        <f t="shared" si="75"/>
        <v>899900</v>
      </c>
      <c r="V508" s="26">
        <f>+INDEX('LISTA DE PRECIOS EKM '!A:K,MATCH('Precios ML'!B508,'LISTA DE PRECIOS EKM '!A:A,0),8)</f>
        <v>899900</v>
      </c>
      <c r="W508" s="26">
        <f t="shared" si="76"/>
        <v>899900</v>
      </c>
      <c r="X508" s="26">
        <f t="shared" si="77"/>
        <v>0</v>
      </c>
      <c r="Y508" s="26"/>
      <c r="Z508" s="26">
        <f t="shared" si="78"/>
        <v>899900</v>
      </c>
      <c r="AA508" s="30">
        <f t="shared" si="79"/>
        <v>1.4321621621621623</v>
      </c>
    </row>
    <row r="509" spans="1:27">
      <c r="A509" s="20" t="s">
        <v>5546</v>
      </c>
      <c r="B509" s="20" t="s">
        <v>5547</v>
      </c>
      <c r="C509" s="25">
        <v>370000</v>
      </c>
      <c r="D509" s="22">
        <v>85</v>
      </c>
      <c r="E509" s="22">
        <v>49</v>
      </c>
      <c r="F509" s="22">
        <v>40</v>
      </c>
      <c r="G509" s="22">
        <v>16000</v>
      </c>
      <c r="H509" s="22" t="s">
        <v>5088</v>
      </c>
      <c r="I509" s="26">
        <f>+IF(H509='COSTOS VARIOS'!$C$1,'COSTOS VARIOS'!$C$2*'Precios ML'!V509,'COSTOS VARIOS'!$B$2*'Precios ML'!V509)</f>
        <v>179980</v>
      </c>
      <c r="J509" s="22">
        <v>0</v>
      </c>
      <c r="K509" s="27">
        <f t="shared" si="70"/>
        <v>10.4125</v>
      </c>
      <c r="L509" s="27">
        <f t="shared" si="71"/>
        <v>10.4125</v>
      </c>
      <c r="M509" s="26">
        <f>(INDEX(pesos!A:B,MATCH(L509,pesos!A:A,1),2))</f>
        <v>16200</v>
      </c>
      <c r="N509" s="26">
        <f>+R509*'COSTOS VARIOS'!$O$1</f>
        <v>70300</v>
      </c>
      <c r="O509" s="26">
        <f>+R509*'COSTOS VARIOS'!$O$2</f>
        <v>1517.0000000000002</v>
      </c>
      <c r="P509" s="26">
        <f>+R509*'COSTOS VARIOS'!$O$3</f>
        <v>5550</v>
      </c>
      <c r="Q509" s="26">
        <v>1</v>
      </c>
      <c r="R509" s="26">
        <f t="shared" si="72"/>
        <v>370000</v>
      </c>
      <c r="S509" s="25">
        <f t="shared" si="73"/>
        <v>643547</v>
      </c>
      <c r="T509" s="28">
        <f t="shared" si="74"/>
        <v>0.39834386610457351</v>
      </c>
      <c r="U509" s="29">
        <f t="shared" si="75"/>
        <v>899900</v>
      </c>
      <c r="V509" s="26">
        <f>+INDEX('LISTA DE PRECIOS EKM '!A:K,MATCH('Precios ML'!B509,'LISTA DE PRECIOS EKM '!A:A,0),8)</f>
        <v>899900</v>
      </c>
      <c r="W509" s="26">
        <f t="shared" si="76"/>
        <v>899900</v>
      </c>
      <c r="X509" s="26">
        <f t="shared" si="77"/>
        <v>0</v>
      </c>
      <c r="Y509" s="26"/>
      <c r="Z509" s="26">
        <f t="shared" si="78"/>
        <v>899900</v>
      </c>
      <c r="AA509" s="30">
        <f t="shared" si="79"/>
        <v>1.4321621621621623</v>
      </c>
    </row>
    <row r="510" spans="1:27">
      <c r="A510" s="20" t="s">
        <v>5548</v>
      </c>
      <c r="B510" s="20" t="s">
        <v>5549</v>
      </c>
      <c r="C510" s="25">
        <v>550000</v>
      </c>
      <c r="D510" s="22">
        <v>85</v>
      </c>
      <c r="E510" s="22">
        <v>49</v>
      </c>
      <c r="F510" s="22">
        <v>40</v>
      </c>
      <c r="G510" s="22">
        <v>16000</v>
      </c>
      <c r="H510" s="22" t="s">
        <v>5088</v>
      </c>
      <c r="I510" s="26">
        <f>+IF(H510='COSTOS VARIOS'!$C$1,'COSTOS VARIOS'!$C$2*'Precios ML'!V510,'COSTOS VARIOS'!$B$2*'Precios ML'!V510)</f>
        <v>269980</v>
      </c>
      <c r="J510" s="22">
        <v>0</v>
      </c>
      <c r="K510" s="27">
        <f t="shared" si="70"/>
        <v>10.4125</v>
      </c>
      <c r="L510" s="27">
        <f t="shared" si="71"/>
        <v>10.4125</v>
      </c>
      <c r="M510" s="26">
        <f>(INDEX(pesos!A:B,MATCH(L510,pesos!A:A,1),2))</f>
        <v>16200</v>
      </c>
      <c r="N510" s="26">
        <f>+R510*'COSTOS VARIOS'!$O$1</f>
        <v>104500</v>
      </c>
      <c r="O510" s="26">
        <f>+R510*'COSTOS VARIOS'!$O$2</f>
        <v>2255</v>
      </c>
      <c r="P510" s="26">
        <f>+R510*'COSTOS VARIOS'!$O$3</f>
        <v>8250</v>
      </c>
      <c r="Q510" s="26">
        <v>1</v>
      </c>
      <c r="R510" s="26">
        <f t="shared" si="72"/>
        <v>550000</v>
      </c>
      <c r="S510" s="25">
        <f t="shared" si="73"/>
        <v>951185</v>
      </c>
      <c r="T510" s="28">
        <f t="shared" si="74"/>
        <v>0.41917713168311099</v>
      </c>
      <c r="U510" s="29">
        <f t="shared" si="75"/>
        <v>1349900</v>
      </c>
      <c r="V510" s="26">
        <f>+INDEX('LISTA DE PRECIOS EKM '!A:K,MATCH('Precios ML'!B510,'LISTA DE PRECIOS EKM '!A:A,0),8)</f>
        <v>1349900</v>
      </c>
      <c r="W510" s="26">
        <f t="shared" si="76"/>
        <v>1349900</v>
      </c>
      <c r="X510" s="26">
        <f t="shared" si="77"/>
        <v>0</v>
      </c>
      <c r="Y510" s="26"/>
      <c r="Z510" s="26">
        <f t="shared" si="78"/>
        <v>1349900</v>
      </c>
      <c r="AA510" s="30">
        <f t="shared" si="79"/>
        <v>1.4543636363636363</v>
      </c>
    </row>
    <row r="511" spans="1:27">
      <c r="A511" s="20" t="s">
        <v>5548</v>
      </c>
      <c r="B511" s="20" t="s">
        <v>5549</v>
      </c>
      <c r="C511" s="25">
        <v>550000</v>
      </c>
      <c r="D511" s="22">
        <v>85</v>
      </c>
      <c r="E511" s="22">
        <v>49</v>
      </c>
      <c r="F511" s="22">
        <v>40</v>
      </c>
      <c r="G511" s="22">
        <v>16000</v>
      </c>
      <c r="H511" s="22" t="s">
        <v>5088</v>
      </c>
      <c r="I511" s="26">
        <f>+IF(H511='COSTOS VARIOS'!$C$1,'COSTOS VARIOS'!$C$2*'Precios ML'!V511,'COSTOS VARIOS'!$B$2*'Precios ML'!V511)</f>
        <v>269980</v>
      </c>
      <c r="J511" s="22">
        <v>0</v>
      </c>
      <c r="K511" s="27">
        <f t="shared" si="70"/>
        <v>10.4125</v>
      </c>
      <c r="L511" s="27">
        <f t="shared" si="71"/>
        <v>10.4125</v>
      </c>
      <c r="M511" s="26">
        <f>(INDEX(pesos!A:B,MATCH(L511,pesos!A:A,1),2))</f>
        <v>16200</v>
      </c>
      <c r="N511" s="26">
        <f>+R511*'COSTOS VARIOS'!$O$1</f>
        <v>104500</v>
      </c>
      <c r="O511" s="26">
        <f>+R511*'COSTOS VARIOS'!$O$2</f>
        <v>2255</v>
      </c>
      <c r="P511" s="26">
        <f>+R511*'COSTOS VARIOS'!$O$3</f>
        <v>8250</v>
      </c>
      <c r="Q511" s="26">
        <v>1</v>
      </c>
      <c r="R511" s="26">
        <f t="shared" si="72"/>
        <v>550000</v>
      </c>
      <c r="S511" s="25">
        <f t="shared" si="73"/>
        <v>951185</v>
      </c>
      <c r="T511" s="28">
        <f t="shared" si="74"/>
        <v>0.41917713168311099</v>
      </c>
      <c r="U511" s="29">
        <f t="shared" si="75"/>
        <v>1349900</v>
      </c>
      <c r="V511" s="26">
        <f>+INDEX('LISTA DE PRECIOS EKM '!A:K,MATCH('Precios ML'!B511,'LISTA DE PRECIOS EKM '!A:A,0),8)</f>
        <v>1349900</v>
      </c>
      <c r="W511" s="26">
        <f t="shared" si="76"/>
        <v>1349900</v>
      </c>
      <c r="X511" s="26">
        <f t="shared" si="77"/>
        <v>0</v>
      </c>
      <c r="Y511" s="26"/>
      <c r="Z511" s="26">
        <f t="shared" si="78"/>
        <v>1349900</v>
      </c>
      <c r="AA511" s="30">
        <f t="shared" si="79"/>
        <v>1.4543636363636363</v>
      </c>
    </row>
    <row r="512" spans="1:27">
      <c r="A512" s="20" t="s">
        <v>5550</v>
      </c>
      <c r="B512" s="20" t="s">
        <v>5551</v>
      </c>
      <c r="C512" s="25">
        <v>550000</v>
      </c>
      <c r="D512" s="22">
        <v>85</v>
      </c>
      <c r="E512" s="22">
        <v>49</v>
      </c>
      <c r="F512" s="22">
        <v>40</v>
      </c>
      <c r="G512" s="22">
        <v>16000</v>
      </c>
      <c r="H512" s="22" t="s">
        <v>5088</v>
      </c>
      <c r="I512" s="26">
        <f>+IF(H512='COSTOS VARIOS'!$C$1,'COSTOS VARIOS'!$C$2*'Precios ML'!V512,'COSTOS VARIOS'!$B$2*'Precios ML'!V512)</f>
        <v>269980</v>
      </c>
      <c r="J512" s="22">
        <v>0</v>
      </c>
      <c r="K512" s="27">
        <f t="shared" si="70"/>
        <v>10.4125</v>
      </c>
      <c r="L512" s="27">
        <f t="shared" si="71"/>
        <v>10.4125</v>
      </c>
      <c r="M512" s="26">
        <f>(INDEX(pesos!A:B,MATCH(L512,pesos!A:A,1),2))</f>
        <v>16200</v>
      </c>
      <c r="N512" s="26">
        <f>+R512*'COSTOS VARIOS'!$O$1</f>
        <v>104500</v>
      </c>
      <c r="O512" s="26">
        <f>+R512*'COSTOS VARIOS'!$O$2</f>
        <v>2255</v>
      </c>
      <c r="P512" s="26">
        <f>+R512*'COSTOS VARIOS'!$O$3</f>
        <v>8250</v>
      </c>
      <c r="Q512" s="26">
        <v>1</v>
      </c>
      <c r="R512" s="26">
        <f t="shared" si="72"/>
        <v>550000</v>
      </c>
      <c r="S512" s="25">
        <f t="shared" si="73"/>
        <v>951185</v>
      </c>
      <c r="T512" s="28">
        <f t="shared" si="74"/>
        <v>0.41917713168311099</v>
      </c>
      <c r="U512" s="29">
        <f t="shared" si="75"/>
        <v>1349900</v>
      </c>
      <c r="V512" s="26">
        <f>+INDEX('LISTA DE PRECIOS EKM '!A:K,MATCH('Precios ML'!B512,'LISTA DE PRECIOS EKM '!A:A,0),8)</f>
        <v>1349900</v>
      </c>
      <c r="W512" s="26">
        <f t="shared" si="76"/>
        <v>1349900</v>
      </c>
      <c r="X512" s="26">
        <f t="shared" si="77"/>
        <v>0</v>
      </c>
      <c r="Y512" s="26"/>
      <c r="Z512" s="26">
        <f t="shared" si="78"/>
        <v>1349900</v>
      </c>
      <c r="AA512" s="30">
        <f t="shared" si="79"/>
        <v>1.4543636363636363</v>
      </c>
    </row>
    <row r="513" spans="1:27">
      <c r="A513" s="20" t="s">
        <v>5552</v>
      </c>
      <c r="B513" s="20" t="s">
        <v>5553</v>
      </c>
      <c r="C513" s="25">
        <v>550000</v>
      </c>
      <c r="D513" s="22">
        <v>85</v>
      </c>
      <c r="E513" s="22">
        <v>49</v>
      </c>
      <c r="F513" s="22">
        <v>40</v>
      </c>
      <c r="G513" s="22">
        <v>16000</v>
      </c>
      <c r="H513" s="22" t="s">
        <v>5088</v>
      </c>
      <c r="I513" s="26">
        <f>+IF(H513='COSTOS VARIOS'!$C$1,'COSTOS VARIOS'!$C$2*'Precios ML'!V513,'COSTOS VARIOS'!$B$2*'Precios ML'!V513)</f>
        <v>269980</v>
      </c>
      <c r="J513" s="22">
        <v>0</v>
      </c>
      <c r="K513" s="27">
        <f t="shared" si="70"/>
        <v>10.4125</v>
      </c>
      <c r="L513" s="27">
        <f t="shared" si="71"/>
        <v>10.4125</v>
      </c>
      <c r="M513" s="26">
        <f>(INDEX(pesos!A:B,MATCH(L513,pesos!A:A,1),2))</f>
        <v>16200</v>
      </c>
      <c r="N513" s="26">
        <f>+R513*'COSTOS VARIOS'!$O$1</f>
        <v>104500</v>
      </c>
      <c r="O513" s="26">
        <f>+R513*'COSTOS VARIOS'!$O$2</f>
        <v>2255</v>
      </c>
      <c r="P513" s="26">
        <f>+R513*'COSTOS VARIOS'!$O$3</f>
        <v>8250</v>
      </c>
      <c r="Q513" s="26">
        <v>1</v>
      </c>
      <c r="R513" s="26">
        <f t="shared" si="72"/>
        <v>550000</v>
      </c>
      <c r="S513" s="25">
        <f t="shared" si="73"/>
        <v>951185</v>
      </c>
      <c r="T513" s="28">
        <f t="shared" si="74"/>
        <v>0.41917713168311099</v>
      </c>
      <c r="U513" s="29">
        <f t="shared" si="75"/>
        <v>1349900</v>
      </c>
      <c r="V513" s="26">
        <f>+INDEX('LISTA DE PRECIOS EKM '!A:K,MATCH('Precios ML'!B513,'LISTA DE PRECIOS EKM '!A:A,0),8)</f>
        <v>1349900</v>
      </c>
      <c r="W513" s="26">
        <f t="shared" si="76"/>
        <v>1349900</v>
      </c>
      <c r="X513" s="26">
        <f t="shared" si="77"/>
        <v>0</v>
      </c>
      <c r="Y513" s="26"/>
      <c r="Z513" s="26">
        <f t="shared" si="78"/>
        <v>1349900</v>
      </c>
      <c r="AA513" s="30">
        <f t="shared" si="79"/>
        <v>1.4543636363636363</v>
      </c>
    </row>
    <row r="514" spans="1:27">
      <c r="A514" s="20" t="s">
        <v>5552</v>
      </c>
      <c r="B514" s="20" t="s">
        <v>5553</v>
      </c>
      <c r="C514" s="25">
        <v>550000</v>
      </c>
      <c r="D514" s="22">
        <v>85</v>
      </c>
      <c r="E514" s="22">
        <v>49</v>
      </c>
      <c r="F514" s="22">
        <v>40</v>
      </c>
      <c r="G514" s="22">
        <v>16000</v>
      </c>
      <c r="H514" s="22" t="s">
        <v>5088</v>
      </c>
      <c r="I514" s="26">
        <f>+IF(H514='COSTOS VARIOS'!$C$1,'COSTOS VARIOS'!$C$2*'Precios ML'!V514,'COSTOS VARIOS'!$B$2*'Precios ML'!V514)</f>
        <v>269980</v>
      </c>
      <c r="J514" s="22">
        <v>0</v>
      </c>
      <c r="K514" s="27">
        <f t="shared" si="70"/>
        <v>10.4125</v>
      </c>
      <c r="L514" s="27">
        <f t="shared" si="71"/>
        <v>10.4125</v>
      </c>
      <c r="M514" s="26">
        <f>(INDEX(pesos!A:B,MATCH(L514,pesos!A:A,1),2))</f>
        <v>16200</v>
      </c>
      <c r="N514" s="26">
        <f>+R514*'COSTOS VARIOS'!$O$1</f>
        <v>104500</v>
      </c>
      <c r="O514" s="26">
        <f>+R514*'COSTOS VARIOS'!$O$2</f>
        <v>2255</v>
      </c>
      <c r="P514" s="26">
        <f>+R514*'COSTOS VARIOS'!$O$3</f>
        <v>8250</v>
      </c>
      <c r="Q514" s="26">
        <v>1</v>
      </c>
      <c r="R514" s="26">
        <f t="shared" si="72"/>
        <v>550000</v>
      </c>
      <c r="S514" s="25">
        <f t="shared" si="73"/>
        <v>951185</v>
      </c>
      <c r="T514" s="28">
        <f t="shared" si="74"/>
        <v>0.41917713168311099</v>
      </c>
      <c r="U514" s="29">
        <f t="shared" si="75"/>
        <v>1349900</v>
      </c>
      <c r="V514" s="26">
        <f>+INDEX('LISTA DE PRECIOS EKM '!A:K,MATCH('Precios ML'!B514,'LISTA DE PRECIOS EKM '!A:A,0),8)</f>
        <v>1349900</v>
      </c>
      <c r="W514" s="26">
        <f t="shared" si="76"/>
        <v>1349900</v>
      </c>
      <c r="X514" s="26">
        <f t="shared" si="77"/>
        <v>0</v>
      </c>
      <c r="Y514" s="26"/>
      <c r="Z514" s="26">
        <f t="shared" si="78"/>
        <v>1349900</v>
      </c>
      <c r="AA514" s="30">
        <f t="shared" si="79"/>
        <v>1.4543636363636363</v>
      </c>
    </row>
    <row r="515" spans="1:27">
      <c r="A515" s="20" t="s">
        <v>5554</v>
      </c>
      <c r="B515" s="20" t="s">
        <v>5555</v>
      </c>
      <c r="C515" s="25">
        <v>550000</v>
      </c>
      <c r="D515" s="22">
        <v>85</v>
      </c>
      <c r="E515" s="22">
        <v>49</v>
      </c>
      <c r="F515" s="22">
        <v>40</v>
      </c>
      <c r="G515" s="22">
        <v>16000</v>
      </c>
      <c r="H515" s="22" t="s">
        <v>5088</v>
      </c>
      <c r="I515" s="26">
        <f>+IF(H515='COSTOS VARIOS'!$C$1,'COSTOS VARIOS'!$C$2*'Precios ML'!V515,'COSTOS VARIOS'!$B$2*'Precios ML'!V515)</f>
        <v>269980</v>
      </c>
      <c r="J515" s="22">
        <v>0</v>
      </c>
      <c r="K515" s="27">
        <f t="shared" si="70"/>
        <v>10.4125</v>
      </c>
      <c r="L515" s="27">
        <f t="shared" si="71"/>
        <v>10.4125</v>
      </c>
      <c r="M515" s="26">
        <f>(INDEX(pesos!A:B,MATCH(L515,pesos!A:A,1),2))</f>
        <v>16200</v>
      </c>
      <c r="N515" s="26">
        <f>+R515*'COSTOS VARIOS'!$O$1</f>
        <v>104500</v>
      </c>
      <c r="O515" s="26">
        <f>+R515*'COSTOS VARIOS'!$O$2</f>
        <v>2255</v>
      </c>
      <c r="P515" s="26">
        <f>+R515*'COSTOS VARIOS'!$O$3</f>
        <v>8250</v>
      </c>
      <c r="Q515" s="26">
        <v>1</v>
      </c>
      <c r="R515" s="26">
        <f t="shared" si="72"/>
        <v>550000</v>
      </c>
      <c r="S515" s="25">
        <f t="shared" si="73"/>
        <v>951185</v>
      </c>
      <c r="T515" s="28">
        <f t="shared" si="74"/>
        <v>0.41917713168311099</v>
      </c>
      <c r="U515" s="29">
        <f t="shared" si="75"/>
        <v>1349900</v>
      </c>
      <c r="V515" s="26">
        <f>+INDEX('LISTA DE PRECIOS EKM '!A:K,MATCH('Precios ML'!B515,'LISTA DE PRECIOS EKM '!A:A,0),8)</f>
        <v>1349900</v>
      </c>
      <c r="W515" s="26">
        <f t="shared" si="76"/>
        <v>1349900</v>
      </c>
      <c r="X515" s="26">
        <f t="shared" si="77"/>
        <v>0</v>
      </c>
      <c r="Y515" s="26"/>
      <c r="Z515" s="26">
        <f t="shared" si="78"/>
        <v>1349900</v>
      </c>
      <c r="AA515" s="30">
        <f t="shared" si="79"/>
        <v>1.4543636363636363</v>
      </c>
    </row>
    <row r="516" spans="1:27">
      <c r="A516" s="20" t="s">
        <v>5554</v>
      </c>
      <c r="B516" s="20" t="s">
        <v>5555</v>
      </c>
      <c r="C516" s="25">
        <v>550000</v>
      </c>
      <c r="D516" s="22">
        <v>85</v>
      </c>
      <c r="E516" s="22">
        <v>49</v>
      </c>
      <c r="F516" s="22">
        <v>40</v>
      </c>
      <c r="G516" s="22">
        <v>16000</v>
      </c>
      <c r="H516" s="22" t="s">
        <v>5088</v>
      </c>
      <c r="I516" s="26">
        <f>+IF(H516='COSTOS VARIOS'!$C$1,'COSTOS VARIOS'!$C$2*'Precios ML'!V516,'COSTOS VARIOS'!$B$2*'Precios ML'!V516)</f>
        <v>269980</v>
      </c>
      <c r="J516" s="22">
        <v>0</v>
      </c>
      <c r="K516" s="27">
        <f t="shared" ref="K516:K579" si="80">+(D516*E516*F516)/G516</f>
        <v>10.4125</v>
      </c>
      <c r="L516" s="27">
        <f t="shared" ref="L516:L579" si="81">+K516*Q516</f>
        <v>10.4125</v>
      </c>
      <c r="M516" s="26">
        <f>(INDEX(pesos!A:B,MATCH(L516,pesos!A:A,1),2))</f>
        <v>16200</v>
      </c>
      <c r="N516" s="26">
        <f>+R516*'COSTOS VARIOS'!$O$1</f>
        <v>104500</v>
      </c>
      <c r="O516" s="26">
        <f>+R516*'COSTOS VARIOS'!$O$2</f>
        <v>2255</v>
      </c>
      <c r="P516" s="26">
        <f>+R516*'COSTOS VARIOS'!$O$3</f>
        <v>8250</v>
      </c>
      <c r="Q516" s="26">
        <v>1</v>
      </c>
      <c r="R516" s="26">
        <f t="shared" ref="R516:R579" si="82">+C516*Q516</f>
        <v>550000</v>
      </c>
      <c r="S516" s="25">
        <f t="shared" ref="S516:S579" si="83">+R516+P516+O516+N516+M516+I516</f>
        <v>951185</v>
      </c>
      <c r="T516" s="28">
        <f t="shared" ref="T516:T579" si="84">+(V516/S516)-1</f>
        <v>0.41917713168311099</v>
      </c>
      <c r="U516" s="29">
        <f t="shared" ref="U516:U579" si="85">+S516*T516+S516</f>
        <v>1349900</v>
      </c>
      <c r="V516" s="26">
        <f>+INDEX('LISTA DE PRECIOS EKM '!A:K,MATCH('Precios ML'!B516,'LISTA DE PRECIOS EKM '!A:A,0),8)</f>
        <v>1349900</v>
      </c>
      <c r="W516" s="26">
        <f t="shared" ref="W516:W579" si="86">+V516*Q516</f>
        <v>1349900</v>
      </c>
      <c r="X516" s="26">
        <f t="shared" ref="X516:X579" si="87">+W516-U516</f>
        <v>0</v>
      </c>
      <c r="Y516" s="26"/>
      <c r="Z516" s="26">
        <f t="shared" ref="Z516:Z579" si="88">+W516-Y516</f>
        <v>1349900</v>
      </c>
      <c r="AA516" s="30">
        <f t="shared" ref="AA516:AA579" si="89">+(Z516/C516)-1</f>
        <v>1.4543636363636363</v>
      </c>
    </row>
    <row r="517" spans="1:27">
      <c r="A517" s="20" t="s">
        <v>5556</v>
      </c>
      <c r="B517" s="20" t="s">
        <v>5557</v>
      </c>
      <c r="C517" s="25">
        <v>550000</v>
      </c>
      <c r="D517" s="22">
        <v>85</v>
      </c>
      <c r="E517" s="22">
        <v>49</v>
      </c>
      <c r="F517" s="22">
        <v>40</v>
      </c>
      <c r="G517" s="22">
        <v>16000</v>
      </c>
      <c r="H517" s="22" t="s">
        <v>5088</v>
      </c>
      <c r="I517" s="26">
        <f>+IF(H517='COSTOS VARIOS'!$C$1,'COSTOS VARIOS'!$C$2*'Precios ML'!V517,'COSTOS VARIOS'!$B$2*'Precios ML'!V517)</f>
        <v>269980</v>
      </c>
      <c r="J517" s="22">
        <v>0</v>
      </c>
      <c r="K517" s="27">
        <f t="shared" si="80"/>
        <v>10.4125</v>
      </c>
      <c r="L517" s="27">
        <f t="shared" si="81"/>
        <v>10.4125</v>
      </c>
      <c r="M517" s="26">
        <f>(INDEX(pesos!A:B,MATCH(L517,pesos!A:A,1),2))</f>
        <v>16200</v>
      </c>
      <c r="N517" s="26">
        <f>+R517*'COSTOS VARIOS'!$O$1</f>
        <v>104500</v>
      </c>
      <c r="O517" s="26">
        <f>+R517*'COSTOS VARIOS'!$O$2</f>
        <v>2255</v>
      </c>
      <c r="P517" s="26">
        <f>+R517*'COSTOS VARIOS'!$O$3</f>
        <v>8250</v>
      </c>
      <c r="Q517" s="26">
        <v>1</v>
      </c>
      <c r="R517" s="26">
        <f t="shared" si="82"/>
        <v>550000</v>
      </c>
      <c r="S517" s="25">
        <f t="shared" si="83"/>
        <v>951185</v>
      </c>
      <c r="T517" s="28">
        <f t="shared" si="84"/>
        <v>0.41917713168311099</v>
      </c>
      <c r="U517" s="29">
        <f t="shared" si="85"/>
        <v>1349900</v>
      </c>
      <c r="V517" s="26">
        <f>+INDEX('LISTA DE PRECIOS EKM '!A:K,MATCH('Precios ML'!B517,'LISTA DE PRECIOS EKM '!A:A,0),8)</f>
        <v>1349900</v>
      </c>
      <c r="W517" s="26">
        <f t="shared" si="86"/>
        <v>1349900</v>
      </c>
      <c r="X517" s="26">
        <f t="shared" si="87"/>
        <v>0</v>
      </c>
      <c r="Y517" s="26"/>
      <c r="Z517" s="26">
        <f t="shared" si="88"/>
        <v>1349900</v>
      </c>
      <c r="AA517" s="30">
        <f t="shared" si="89"/>
        <v>1.4543636363636363</v>
      </c>
    </row>
    <row r="518" spans="1:27">
      <c r="A518" s="20" t="s">
        <v>5556</v>
      </c>
      <c r="B518" s="20" t="s">
        <v>5557</v>
      </c>
      <c r="C518" s="25">
        <v>550000</v>
      </c>
      <c r="D518" s="22">
        <v>85</v>
      </c>
      <c r="E518" s="22">
        <v>49</v>
      </c>
      <c r="F518" s="22">
        <v>40</v>
      </c>
      <c r="G518" s="22">
        <v>16000</v>
      </c>
      <c r="H518" s="22" t="s">
        <v>5088</v>
      </c>
      <c r="I518" s="26">
        <f>+IF(H518='COSTOS VARIOS'!$C$1,'COSTOS VARIOS'!$C$2*'Precios ML'!V518,'COSTOS VARIOS'!$B$2*'Precios ML'!V518)</f>
        <v>269980</v>
      </c>
      <c r="J518" s="22">
        <v>0</v>
      </c>
      <c r="K518" s="27">
        <f t="shared" si="80"/>
        <v>10.4125</v>
      </c>
      <c r="L518" s="27">
        <f t="shared" si="81"/>
        <v>10.4125</v>
      </c>
      <c r="M518" s="26">
        <f>(INDEX(pesos!A:B,MATCH(L518,pesos!A:A,1),2))</f>
        <v>16200</v>
      </c>
      <c r="N518" s="26">
        <f>+R518*'COSTOS VARIOS'!$O$1</f>
        <v>104500</v>
      </c>
      <c r="O518" s="26">
        <f>+R518*'COSTOS VARIOS'!$O$2</f>
        <v>2255</v>
      </c>
      <c r="P518" s="26">
        <f>+R518*'COSTOS VARIOS'!$O$3</f>
        <v>8250</v>
      </c>
      <c r="Q518" s="26">
        <v>1</v>
      </c>
      <c r="R518" s="26">
        <f t="shared" si="82"/>
        <v>550000</v>
      </c>
      <c r="S518" s="25">
        <f t="shared" si="83"/>
        <v>951185</v>
      </c>
      <c r="T518" s="28">
        <f t="shared" si="84"/>
        <v>0.41917713168311099</v>
      </c>
      <c r="U518" s="29">
        <f t="shared" si="85"/>
        <v>1349900</v>
      </c>
      <c r="V518" s="26">
        <f>+INDEX('LISTA DE PRECIOS EKM '!A:K,MATCH('Precios ML'!B518,'LISTA DE PRECIOS EKM '!A:A,0),8)</f>
        <v>1349900</v>
      </c>
      <c r="W518" s="26">
        <f t="shared" si="86"/>
        <v>1349900</v>
      </c>
      <c r="X518" s="26">
        <f t="shared" si="87"/>
        <v>0</v>
      </c>
      <c r="Y518" s="26"/>
      <c r="Z518" s="26">
        <f t="shared" si="88"/>
        <v>1349900</v>
      </c>
      <c r="AA518" s="30">
        <f t="shared" si="89"/>
        <v>1.4543636363636363</v>
      </c>
    </row>
    <row r="519" spans="1:27">
      <c r="A519" s="20" t="s">
        <v>5558</v>
      </c>
      <c r="B519" s="20" t="s">
        <v>5559</v>
      </c>
      <c r="C519" s="25">
        <v>550000</v>
      </c>
      <c r="D519" s="22">
        <v>85</v>
      </c>
      <c r="E519" s="22">
        <v>49</v>
      </c>
      <c r="F519" s="22">
        <v>40</v>
      </c>
      <c r="G519" s="22">
        <v>16000</v>
      </c>
      <c r="H519" s="22" t="s">
        <v>5088</v>
      </c>
      <c r="I519" s="26">
        <f>+IF(H519='COSTOS VARIOS'!$C$1,'COSTOS VARIOS'!$C$2*'Precios ML'!V519,'COSTOS VARIOS'!$B$2*'Precios ML'!V519)</f>
        <v>269980</v>
      </c>
      <c r="J519" s="22">
        <v>0</v>
      </c>
      <c r="K519" s="27">
        <f t="shared" si="80"/>
        <v>10.4125</v>
      </c>
      <c r="L519" s="27">
        <f t="shared" si="81"/>
        <v>10.4125</v>
      </c>
      <c r="M519" s="26">
        <f>(INDEX(pesos!A:B,MATCH(L519,pesos!A:A,1),2))</f>
        <v>16200</v>
      </c>
      <c r="N519" s="26">
        <f>+R519*'COSTOS VARIOS'!$O$1</f>
        <v>104500</v>
      </c>
      <c r="O519" s="26">
        <f>+R519*'COSTOS VARIOS'!$O$2</f>
        <v>2255</v>
      </c>
      <c r="P519" s="26">
        <f>+R519*'COSTOS VARIOS'!$O$3</f>
        <v>8250</v>
      </c>
      <c r="Q519" s="26">
        <v>1</v>
      </c>
      <c r="R519" s="26">
        <f t="shared" si="82"/>
        <v>550000</v>
      </c>
      <c r="S519" s="25">
        <f t="shared" si="83"/>
        <v>951185</v>
      </c>
      <c r="T519" s="28">
        <f t="shared" si="84"/>
        <v>0.41917713168311099</v>
      </c>
      <c r="U519" s="29">
        <f t="shared" si="85"/>
        <v>1349900</v>
      </c>
      <c r="V519" s="26">
        <f>+INDEX('LISTA DE PRECIOS EKM '!A:K,MATCH('Precios ML'!B519,'LISTA DE PRECIOS EKM '!A:A,0),8)</f>
        <v>1349900</v>
      </c>
      <c r="W519" s="26">
        <f t="shared" si="86"/>
        <v>1349900</v>
      </c>
      <c r="X519" s="26">
        <f t="shared" si="87"/>
        <v>0</v>
      </c>
      <c r="Y519" s="26"/>
      <c r="Z519" s="26">
        <f t="shared" si="88"/>
        <v>1349900</v>
      </c>
      <c r="AA519" s="30">
        <f t="shared" si="89"/>
        <v>1.4543636363636363</v>
      </c>
    </row>
    <row r="520" spans="1:27">
      <c r="A520" s="20" t="s">
        <v>5558</v>
      </c>
      <c r="B520" s="20" t="s">
        <v>5559</v>
      </c>
      <c r="C520" s="25">
        <v>550000</v>
      </c>
      <c r="D520" s="22">
        <v>85</v>
      </c>
      <c r="E520" s="22">
        <v>49</v>
      </c>
      <c r="F520" s="22">
        <v>40</v>
      </c>
      <c r="G520" s="22">
        <v>16000</v>
      </c>
      <c r="H520" s="22" t="s">
        <v>5088</v>
      </c>
      <c r="I520" s="26">
        <f>+IF(H520='COSTOS VARIOS'!$C$1,'COSTOS VARIOS'!$C$2*'Precios ML'!V520,'COSTOS VARIOS'!$B$2*'Precios ML'!V520)</f>
        <v>269980</v>
      </c>
      <c r="J520" s="22">
        <v>0</v>
      </c>
      <c r="K520" s="27">
        <f t="shared" si="80"/>
        <v>10.4125</v>
      </c>
      <c r="L520" s="27">
        <f t="shared" si="81"/>
        <v>10.4125</v>
      </c>
      <c r="M520" s="26">
        <f>(INDEX(pesos!A:B,MATCH(L520,pesos!A:A,1),2))</f>
        <v>16200</v>
      </c>
      <c r="N520" s="26">
        <f>+R520*'COSTOS VARIOS'!$O$1</f>
        <v>104500</v>
      </c>
      <c r="O520" s="26">
        <f>+R520*'COSTOS VARIOS'!$O$2</f>
        <v>2255</v>
      </c>
      <c r="P520" s="26">
        <f>+R520*'COSTOS VARIOS'!$O$3</f>
        <v>8250</v>
      </c>
      <c r="Q520" s="26">
        <v>1</v>
      </c>
      <c r="R520" s="26">
        <f t="shared" si="82"/>
        <v>550000</v>
      </c>
      <c r="S520" s="25">
        <f t="shared" si="83"/>
        <v>951185</v>
      </c>
      <c r="T520" s="28">
        <f t="shared" si="84"/>
        <v>0.41917713168311099</v>
      </c>
      <c r="U520" s="29">
        <f t="shared" si="85"/>
        <v>1349900</v>
      </c>
      <c r="V520" s="26">
        <f>+INDEX('LISTA DE PRECIOS EKM '!A:K,MATCH('Precios ML'!B520,'LISTA DE PRECIOS EKM '!A:A,0),8)</f>
        <v>1349900</v>
      </c>
      <c r="W520" s="26">
        <f t="shared" si="86"/>
        <v>1349900</v>
      </c>
      <c r="X520" s="26">
        <f t="shared" si="87"/>
        <v>0</v>
      </c>
      <c r="Y520" s="26"/>
      <c r="Z520" s="26">
        <f t="shared" si="88"/>
        <v>1349900</v>
      </c>
      <c r="AA520" s="30">
        <f t="shared" si="89"/>
        <v>1.4543636363636363</v>
      </c>
    </row>
    <row r="521" spans="1:27">
      <c r="A521" s="20" t="s">
        <v>5560</v>
      </c>
      <c r="B521" s="20" t="s">
        <v>5561</v>
      </c>
      <c r="C521" s="25">
        <v>149000</v>
      </c>
      <c r="D521" s="22">
        <v>85</v>
      </c>
      <c r="E521" s="22">
        <v>49</v>
      </c>
      <c r="F521" s="22">
        <v>40</v>
      </c>
      <c r="G521" s="22">
        <v>16000</v>
      </c>
      <c r="H521" s="22" t="s">
        <v>5088</v>
      </c>
      <c r="I521" s="26">
        <f>+IF(H521='COSTOS VARIOS'!$C$1,'COSTOS VARIOS'!$C$2*'Precios ML'!V521,'COSTOS VARIOS'!$B$2*'Precios ML'!V521)</f>
        <v>65980</v>
      </c>
      <c r="J521" s="22">
        <v>0</v>
      </c>
      <c r="K521" s="27">
        <f t="shared" si="80"/>
        <v>10.4125</v>
      </c>
      <c r="L521" s="27">
        <f t="shared" si="81"/>
        <v>10.4125</v>
      </c>
      <c r="M521" s="26">
        <f>(INDEX(pesos!A:B,MATCH(L521,pesos!A:A,1),2))</f>
        <v>16200</v>
      </c>
      <c r="N521" s="26">
        <f>+R521*'COSTOS VARIOS'!$O$1</f>
        <v>28310</v>
      </c>
      <c r="O521" s="26">
        <f>+R521*'COSTOS VARIOS'!$O$2</f>
        <v>610.90000000000009</v>
      </c>
      <c r="P521" s="26">
        <f>+R521*'COSTOS VARIOS'!$O$3</f>
        <v>2235</v>
      </c>
      <c r="Q521" s="26">
        <v>1</v>
      </c>
      <c r="R521" s="26">
        <f t="shared" si="82"/>
        <v>149000</v>
      </c>
      <c r="S521" s="25">
        <f t="shared" si="83"/>
        <v>262335.90000000002</v>
      </c>
      <c r="T521" s="28">
        <f t="shared" si="84"/>
        <v>0.25754805194409136</v>
      </c>
      <c r="U521" s="29">
        <f t="shared" si="85"/>
        <v>329900</v>
      </c>
      <c r="V521" s="26">
        <f>+INDEX('LISTA DE PRECIOS EKM '!A:K,MATCH('Precios ML'!B521,'LISTA DE PRECIOS EKM '!A:A,0),8)</f>
        <v>329900</v>
      </c>
      <c r="W521" s="26">
        <f t="shared" si="86"/>
        <v>329900</v>
      </c>
      <c r="X521" s="26">
        <f t="shared" si="87"/>
        <v>0</v>
      </c>
      <c r="Y521" s="26"/>
      <c r="Z521" s="26">
        <f t="shared" si="88"/>
        <v>329900</v>
      </c>
      <c r="AA521" s="30">
        <f t="shared" si="89"/>
        <v>1.2140939597315437</v>
      </c>
    </row>
    <row r="522" spans="1:27">
      <c r="A522" s="20" t="s">
        <v>5560</v>
      </c>
      <c r="B522" s="20" t="s">
        <v>5561</v>
      </c>
      <c r="C522" s="25">
        <v>149000</v>
      </c>
      <c r="D522" s="22">
        <v>85</v>
      </c>
      <c r="E522" s="22">
        <v>49</v>
      </c>
      <c r="F522" s="22">
        <v>40</v>
      </c>
      <c r="G522" s="22">
        <v>16000</v>
      </c>
      <c r="H522" s="22" t="s">
        <v>5088</v>
      </c>
      <c r="I522" s="26">
        <f>+IF(H522='COSTOS VARIOS'!$C$1,'COSTOS VARIOS'!$C$2*'Precios ML'!V522,'COSTOS VARIOS'!$B$2*'Precios ML'!V522)</f>
        <v>65980</v>
      </c>
      <c r="J522" s="22">
        <v>0</v>
      </c>
      <c r="K522" s="27">
        <f t="shared" si="80"/>
        <v>10.4125</v>
      </c>
      <c r="L522" s="27">
        <f t="shared" si="81"/>
        <v>10.4125</v>
      </c>
      <c r="M522" s="26">
        <f>(INDEX(pesos!A:B,MATCH(L522,pesos!A:A,1),2))</f>
        <v>16200</v>
      </c>
      <c r="N522" s="26">
        <f>+R522*'COSTOS VARIOS'!$O$1</f>
        <v>28310</v>
      </c>
      <c r="O522" s="26">
        <f>+R522*'COSTOS VARIOS'!$O$2</f>
        <v>610.90000000000009</v>
      </c>
      <c r="P522" s="26">
        <f>+R522*'COSTOS VARIOS'!$O$3</f>
        <v>2235</v>
      </c>
      <c r="Q522" s="26">
        <v>1</v>
      </c>
      <c r="R522" s="26">
        <f t="shared" si="82"/>
        <v>149000</v>
      </c>
      <c r="S522" s="25">
        <f t="shared" si="83"/>
        <v>262335.90000000002</v>
      </c>
      <c r="T522" s="28">
        <f t="shared" si="84"/>
        <v>0.25754805194409136</v>
      </c>
      <c r="U522" s="29">
        <f t="shared" si="85"/>
        <v>329900</v>
      </c>
      <c r="V522" s="26">
        <f>+INDEX('LISTA DE PRECIOS EKM '!A:K,MATCH('Precios ML'!B522,'LISTA DE PRECIOS EKM '!A:A,0),8)</f>
        <v>329900</v>
      </c>
      <c r="W522" s="26">
        <f t="shared" si="86"/>
        <v>329900</v>
      </c>
      <c r="X522" s="26">
        <f t="shared" si="87"/>
        <v>0</v>
      </c>
      <c r="Y522" s="26"/>
      <c r="Z522" s="26">
        <f t="shared" si="88"/>
        <v>329900</v>
      </c>
      <c r="AA522" s="30">
        <f t="shared" si="89"/>
        <v>1.2140939597315437</v>
      </c>
    </row>
    <row r="523" spans="1:27">
      <c r="A523" s="20" t="s">
        <v>5562</v>
      </c>
      <c r="B523" s="20" t="s">
        <v>2279</v>
      </c>
      <c r="C523" s="25">
        <v>110000</v>
      </c>
      <c r="D523" s="22">
        <v>85</v>
      </c>
      <c r="E523" s="22">
        <v>49</v>
      </c>
      <c r="F523" s="22">
        <v>40</v>
      </c>
      <c r="G523" s="22">
        <v>16000</v>
      </c>
      <c r="H523" s="22" t="s">
        <v>5088</v>
      </c>
      <c r="I523" s="26">
        <f>+IF(H523='COSTOS VARIOS'!$C$1,'COSTOS VARIOS'!$C$2*'Precios ML'!V523,'COSTOS VARIOS'!$B$2*'Precios ML'!V523)</f>
        <v>43980</v>
      </c>
      <c r="J523" s="22">
        <v>0</v>
      </c>
      <c r="K523" s="27">
        <f t="shared" si="80"/>
        <v>10.4125</v>
      </c>
      <c r="L523" s="27">
        <f t="shared" si="81"/>
        <v>10.4125</v>
      </c>
      <c r="M523" s="26">
        <f>(INDEX(pesos!A:B,MATCH(L523,pesos!A:A,1),2))</f>
        <v>16200</v>
      </c>
      <c r="N523" s="26">
        <f>+R523*'COSTOS VARIOS'!$O$1</f>
        <v>20900</v>
      </c>
      <c r="O523" s="26">
        <f>+R523*'COSTOS VARIOS'!$O$2</f>
        <v>451.00000000000006</v>
      </c>
      <c r="P523" s="26">
        <f>+R523*'COSTOS VARIOS'!$O$3</f>
        <v>1650</v>
      </c>
      <c r="Q523" s="26">
        <v>1</v>
      </c>
      <c r="R523" s="26">
        <f t="shared" si="82"/>
        <v>110000</v>
      </c>
      <c r="S523" s="25">
        <f t="shared" si="83"/>
        <v>193181</v>
      </c>
      <c r="T523" s="28">
        <f t="shared" si="84"/>
        <v>0.13831070343356755</v>
      </c>
      <c r="U523" s="29">
        <f t="shared" si="85"/>
        <v>219900</v>
      </c>
      <c r="V523" s="26">
        <f>+INDEX('LISTA DE PRECIOS EKM '!A:K,MATCH('Precios ML'!B523,'LISTA DE PRECIOS EKM '!A:A,0),8)</f>
        <v>219900</v>
      </c>
      <c r="W523" s="26">
        <f t="shared" si="86"/>
        <v>219900</v>
      </c>
      <c r="X523" s="26">
        <f t="shared" si="87"/>
        <v>0</v>
      </c>
      <c r="Y523" s="26"/>
      <c r="Z523" s="26">
        <f t="shared" si="88"/>
        <v>219900</v>
      </c>
      <c r="AA523" s="30">
        <f t="shared" si="89"/>
        <v>0.99909090909090903</v>
      </c>
    </row>
    <row r="524" spans="1:27">
      <c r="A524" s="20" t="s">
        <v>5562</v>
      </c>
      <c r="B524" s="20" t="s">
        <v>2279</v>
      </c>
      <c r="C524" s="25">
        <v>110000</v>
      </c>
      <c r="D524" s="22">
        <v>85</v>
      </c>
      <c r="E524" s="22">
        <v>49</v>
      </c>
      <c r="F524" s="22">
        <v>40</v>
      </c>
      <c r="G524" s="22">
        <v>16000</v>
      </c>
      <c r="H524" s="22" t="s">
        <v>5088</v>
      </c>
      <c r="I524" s="26">
        <f>+IF(H524='COSTOS VARIOS'!$C$1,'COSTOS VARIOS'!$C$2*'Precios ML'!V524,'COSTOS VARIOS'!$B$2*'Precios ML'!V524)</f>
        <v>43980</v>
      </c>
      <c r="J524" s="22">
        <v>0</v>
      </c>
      <c r="K524" s="27">
        <f t="shared" si="80"/>
        <v>10.4125</v>
      </c>
      <c r="L524" s="27">
        <f t="shared" si="81"/>
        <v>10.4125</v>
      </c>
      <c r="M524" s="26">
        <f>(INDEX(pesos!A:B,MATCH(L524,pesos!A:A,1),2))</f>
        <v>16200</v>
      </c>
      <c r="N524" s="26">
        <f>+R524*'COSTOS VARIOS'!$O$1</f>
        <v>20900</v>
      </c>
      <c r="O524" s="26">
        <f>+R524*'COSTOS VARIOS'!$O$2</f>
        <v>451.00000000000006</v>
      </c>
      <c r="P524" s="26">
        <f>+R524*'COSTOS VARIOS'!$O$3</f>
        <v>1650</v>
      </c>
      <c r="Q524" s="26">
        <v>1</v>
      </c>
      <c r="R524" s="26">
        <f t="shared" si="82"/>
        <v>110000</v>
      </c>
      <c r="S524" s="25">
        <f t="shared" si="83"/>
        <v>193181</v>
      </c>
      <c r="T524" s="28">
        <f t="shared" si="84"/>
        <v>0.13831070343356755</v>
      </c>
      <c r="U524" s="29">
        <f t="shared" si="85"/>
        <v>219900</v>
      </c>
      <c r="V524" s="26">
        <f>+INDEX('LISTA DE PRECIOS EKM '!A:K,MATCH('Precios ML'!B524,'LISTA DE PRECIOS EKM '!A:A,0),8)</f>
        <v>219900</v>
      </c>
      <c r="W524" s="26">
        <f t="shared" si="86"/>
        <v>219900</v>
      </c>
      <c r="X524" s="26">
        <f t="shared" si="87"/>
        <v>0</v>
      </c>
      <c r="Y524" s="26"/>
      <c r="Z524" s="26">
        <f t="shared" si="88"/>
        <v>219900</v>
      </c>
      <c r="AA524" s="30">
        <f t="shared" si="89"/>
        <v>0.99909090909090903</v>
      </c>
    </row>
    <row r="525" spans="1:27">
      <c r="A525" s="20" t="s">
        <v>5563</v>
      </c>
      <c r="B525" s="20" t="s">
        <v>5564</v>
      </c>
      <c r="C525" s="25">
        <v>40400</v>
      </c>
      <c r="D525" s="22">
        <v>85</v>
      </c>
      <c r="E525" s="22">
        <v>49</v>
      </c>
      <c r="F525" s="22">
        <v>40</v>
      </c>
      <c r="G525" s="22">
        <v>16000</v>
      </c>
      <c r="H525" s="22" t="s">
        <v>5088</v>
      </c>
      <c r="I525" s="26">
        <f>+IF(H525='COSTOS VARIOS'!$C$1,'COSTOS VARIOS'!$C$2*'Precios ML'!V525,'COSTOS VARIOS'!$B$2*'Precios ML'!V525)</f>
        <v>23980</v>
      </c>
      <c r="J525" s="22">
        <v>0</v>
      </c>
      <c r="K525" s="27">
        <f t="shared" si="80"/>
        <v>10.4125</v>
      </c>
      <c r="L525" s="27">
        <f t="shared" si="81"/>
        <v>10.4125</v>
      </c>
      <c r="M525" s="26">
        <f>(INDEX(pesos!A:B,MATCH(L525,pesos!A:A,1),2))</f>
        <v>16200</v>
      </c>
      <c r="N525" s="26">
        <f>+R525*'COSTOS VARIOS'!$O$1</f>
        <v>7676</v>
      </c>
      <c r="O525" s="26">
        <f>+R525*'COSTOS VARIOS'!$O$2</f>
        <v>165.64000000000001</v>
      </c>
      <c r="P525" s="26">
        <f>+R525*'COSTOS VARIOS'!$O$3</f>
        <v>606</v>
      </c>
      <c r="Q525" s="26">
        <v>1</v>
      </c>
      <c r="R525" s="26">
        <f t="shared" si="82"/>
        <v>40400</v>
      </c>
      <c r="S525" s="25">
        <f t="shared" si="83"/>
        <v>89027.64</v>
      </c>
      <c r="T525" s="28">
        <f t="shared" si="84"/>
        <v>0.34677275506797667</v>
      </c>
      <c r="U525" s="29">
        <f t="shared" si="85"/>
        <v>119900</v>
      </c>
      <c r="V525" s="26">
        <f>+INDEX('LISTA DE PRECIOS EKM '!A:K,MATCH('Precios ML'!B525,'LISTA DE PRECIOS EKM '!A:A,0),8)</f>
        <v>119900</v>
      </c>
      <c r="W525" s="26">
        <f t="shared" si="86"/>
        <v>119900</v>
      </c>
      <c r="X525" s="26">
        <f t="shared" si="87"/>
        <v>0</v>
      </c>
      <c r="Y525" s="26"/>
      <c r="Z525" s="26">
        <f t="shared" si="88"/>
        <v>119900</v>
      </c>
      <c r="AA525" s="30">
        <f t="shared" si="89"/>
        <v>1.967821782178218</v>
      </c>
    </row>
    <row r="526" spans="1:27">
      <c r="A526" s="20" t="s">
        <v>5563</v>
      </c>
      <c r="B526" s="20" t="s">
        <v>5564</v>
      </c>
      <c r="C526" s="25">
        <v>40400</v>
      </c>
      <c r="D526" s="22">
        <v>85</v>
      </c>
      <c r="E526" s="22">
        <v>49</v>
      </c>
      <c r="F526" s="22">
        <v>40</v>
      </c>
      <c r="G526" s="22">
        <v>16000</v>
      </c>
      <c r="H526" s="22" t="s">
        <v>5088</v>
      </c>
      <c r="I526" s="26">
        <f>+IF(H526='COSTOS VARIOS'!$C$1,'COSTOS VARIOS'!$C$2*'Precios ML'!V526,'COSTOS VARIOS'!$B$2*'Precios ML'!V526)</f>
        <v>23980</v>
      </c>
      <c r="J526" s="22">
        <v>0</v>
      </c>
      <c r="K526" s="27">
        <f t="shared" si="80"/>
        <v>10.4125</v>
      </c>
      <c r="L526" s="27">
        <f t="shared" si="81"/>
        <v>10.4125</v>
      </c>
      <c r="M526" s="26">
        <f>(INDEX(pesos!A:B,MATCH(L526,pesos!A:A,1),2))</f>
        <v>16200</v>
      </c>
      <c r="N526" s="26">
        <f>+R526*'COSTOS VARIOS'!$O$1</f>
        <v>7676</v>
      </c>
      <c r="O526" s="26">
        <f>+R526*'COSTOS VARIOS'!$O$2</f>
        <v>165.64000000000001</v>
      </c>
      <c r="P526" s="26">
        <f>+R526*'COSTOS VARIOS'!$O$3</f>
        <v>606</v>
      </c>
      <c r="Q526" s="26">
        <v>1</v>
      </c>
      <c r="R526" s="26">
        <f t="shared" si="82"/>
        <v>40400</v>
      </c>
      <c r="S526" s="25">
        <f t="shared" si="83"/>
        <v>89027.64</v>
      </c>
      <c r="T526" s="28">
        <f t="shared" si="84"/>
        <v>0.34677275506797667</v>
      </c>
      <c r="U526" s="29">
        <f t="shared" si="85"/>
        <v>119900</v>
      </c>
      <c r="V526" s="26">
        <f>+INDEX('LISTA DE PRECIOS EKM '!A:K,MATCH('Precios ML'!B526,'LISTA DE PRECIOS EKM '!A:A,0),8)</f>
        <v>119900</v>
      </c>
      <c r="W526" s="26">
        <f t="shared" si="86"/>
        <v>119900</v>
      </c>
      <c r="X526" s="26">
        <f t="shared" si="87"/>
        <v>0</v>
      </c>
      <c r="Y526" s="26"/>
      <c r="Z526" s="26">
        <f t="shared" si="88"/>
        <v>119900</v>
      </c>
      <c r="AA526" s="30">
        <f t="shared" si="89"/>
        <v>1.967821782178218</v>
      </c>
    </row>
    <row r="527" spans="1:27">
      <c r="A527" s="20" t="s">
        <v>5565</v>
      </c>
      <c r="B527" s="20" t="s">
        <v>2280</v>
      </c>
      <c r="C527" s="25">
        <v>110425</v>
      </c>
      <c r="D527" s="22">
        <v>85</v>
      </c>
      <c r="E527" s="22">
        <v>49</v>
      </c>
      <c r="F527" s="22">
        <v>40</v>
      </c>
      <c r="G527" s="22">
        <v>16000</v>
      </c>
      <c r="H527" s="22" t="s">
        <v>5088</v>
      </c>
      <c r="I527" s="26">
        <f>+IF(H527='COSTOS VARIOS'!$C$1,'COSTOS VARIOS'!$C$2*'Precios ML'!V527,'COSTOS VARIOS'!$B$2*'Precios ML'!V527)</f>
        <v>43980</v>
      </c>
      <c r="J527" s="22">
        <v>0</v>
      </c>
      <c r="K527" s="27">
        <f t="shared" si="80"/>
        <v>10.4125</v>
      </c>
      <c r="L527" s="27">
        <f t="shared" si="81"/>
        <v>10.4125</v>
      </c>
      <c r="M527" s="26">
        <f>(INDEX(pesos!A:B,MATCH(L527,pesos!A:A,1),2))</f>
        <v>16200</v>
      </c>
      <c r="N527" s="26">
        <f>+R527*'COSTOS VARIOS'!$O$1</f>
        <v>20980.75</v>
      </c>
      <c r="O527" s="26">
        <f>+R527*'COSTOS VARIOS'!$O$2</f>
        <v>452.74250000000006</v>
      </c>
      <c r="P527" s="26">
        <f>+R527*'COSTOS VARIOS'!$O$3</f>
        <v>1656.375</v>
      </c>
      <c r="Q527" s="26">
        <v>1</v>
      </c>
      <c r="R527" s="26">
        <f t="shared" si="82"/>
        <v>110425</v>
      </c>
      <c r="S527" s="25">
        <f t="shared" si="83"/>
        <v>193694.86749999999</v>
      </c>
      <c r="T527" s="28">
        <f t="shared" si="84"/>
        <v>0.13529079442437997</v>
      </c>
      <c r="U527" s="29">
        <f t="shared" si="85"/>
        <v>219900</v>
      </c>
      <c r="V527" s="26">
        <f>+INDEX('LISTA DE PRECIOS EKM '!A:K,MATCH('Precios ML'!B527,'LISTA DE PRECIOS EKM '!A:A,0),8)</f>
        <v>219900</v>
      </c>
      <c r="W527" s="26">
        <f t="shared" si="86"/>
        <v>219900</v>
      </c>
      <c r="X527" s="26">
        <f t="shared" si="87"/>
        <v>0</v>
      </c>
      <c r="Y527" s="26"/>
      <c r="Z527" s="26">
        <f t="shared" si="88"/>
        <v>219900</v>
      </c>
      <c r="AA527" s="30">
        <f t="shared" si="89"/>
        <v>0.9913968757074938</v>
      </c>
    </row>
    <row r="528" spans="1:27">
      <c r="A528" s="20" t="s">
        <v>5565</v>
      </c>
      <c r="B528" s="20" t="s">
        <v>2280</v>
      </c>
      <c r="C528" s="25">
        <v>110425</v>
      </c>
      <c r="D528" s="22">
        <v>85</v>
      </c>
      <c r="E528" s="22">
        <v>49</v>
      </c>
      <c r="F528" s="22">
        <v>40</v>
      </c>
      <c r="G528" s="22">
        <v>16000</v>
      </c>
      <c r="H528" s="22" t="s">
        <v>5088</v>
      </c>
      <c r="I528" s="26">
        <f>+IF(H528='COSTOS VARIOS'!$C$1,'COSTOS VARIOS'!$C$2*'Precios ML'!V528,'COSTOS VARIOS'!$B$2*'Precios ML'!V528)</f>
        <v>43980</v>
      </c>
      <c r="J528" s="22">
        <v>0</v>
      </c>
      <c r="K528" s="27">
        <f t="shared" si="80"/>
        <v>10.4125</v>
      </c>
      <c r="L528" s="27">
        <f t="shared" si="81"/>
        <v>10.4125</v>
      </c>
      <c r="M528" s="26">
        <f>(INDEX(pesos!A:B,MATCH(L528,pesos!A:A,1),2))</f>
        <v>16200</v>
      </c>
      <c r="N528" s="26">
        <f>+R528*'COSTOS VARIOS'!$O$1</f>
        <v>20980.75</v>
      </c>
      <c r="O528" s="26">
        <f>+R528*'COSTOS VARIOS'!$O$2</f>
        <v>452.74250000000006</v>
      </c>
      <c r="P528" s="26">
        <f>+R528*'COSTOS VARIOS'!$O$3</f>
        <v>1656.375</v>
      </c>
      <c r="Q528" s="26">
        <v>1</v>
      </c>
      <c r="R528" s="26">
        <f t="shared" si="82"/>
        <v>110425</v>
      </c>
      <c r="S528" s="25">
        <f t="shared" si="83"/>
        <v>193694.86749999999</v>
      </c>
      <c r="T528" s="28">
        <f t="shared" si="84"/>
        <v>0.13529079442437997</v>
      </c>
      <c r="U528" s="29">
        <f t="shared" si="85"/>
        <v>219900</v>
      </c>
      <c r="V528" s="26">
        <f>+INDEX('LISTA DE PRECIOS EKM '!A:K,MATCH('Precios ML'!B528,'LISTA DE PRECIOS EKM '!A:A,0),8)</f>
        <v>219900</v>
      </c>
      <c r="W528" s="26">
        <f t="shared" si="86"/>
        <v>219900</v>
      </c>
      <c r="X528" s="26">
        <f t="shared" si="87"/>
        <v>0</v>
      </c>
      <c r="Y528" s="26"/>
      <c r="Z528" s="26">
        <f t="shared" si="88"/>
        <v>219900</v>
      </c>
      <c r="AA528" s="30">
        <f t="shared" si="89"/>
        <v>0.9913968757074938</v>
      </c>
    </row>
    <row r="529" spans="1:27">
      <c r="A529" s="20" t="s">
        <v>5566</v>
      </c>
      <c r="B529" s="20" t="s">
        <v>2284</v>
      </c>
      <c r="C529" s="25">
        <v>125876.00000000001</v>
      </c>
      <c r="D529" s="22">
        <v>85</v>
      </c>
      <c r="E529" s="22">
        <v>49</v>
      </c>
      <c r="F529" s="22">
        <v>40</v>
      </c>
      <c r="G529" s="22">
        <v>16000</v>
      </c>
      <c r="H529" s="22" t="s">
        <v>5088</v>
      </c>
      <c r="I529" s="26">
        <f>+IF(H529='COSTOS VARIOS'!$C$1,'COSTOS VARIOS'!$C$2*'Precios ML'!V529,'COSTOS VARIOS'!$B$2*'Precios ML'!V529)</f>
        <v>55980</v>
      </c>
      <c r="J529" s="22">
        <v>0</v>
      </c>
      <c r="K529" s="27">
        <f t="shared" si="80"/>
        <v>10.4125</v>
      </c>
      <c r="L529" s="27">
        <f t="shared" si="81"/>
        <v>10.4125</v>
      </c>
      <c r="M529" s="26">
        <f>(INDEX(pesos!A:B,MATCH(L529,pesos!A:A,1),2))</f>
        <v>16200</v>
      </c>
      <c r="N529" s="26">
        <f>+R529*'COSTOS VARIOS'!$O$1</f>
        <v>23916.440000000002</v>
      </c>
      <c r="O529" s="26">
        <f>+R529*'COSTOS VARIOS'!$O$2</f>
        <v>516.09160000000008</v>
      </c>
      <c r="P529" s="26">
        <f>+R529*'COSTOS VARIOS'!$O$3</f>
        <v>1888.14</v>
      </c>
      <c r="Q529" s="26">
        <v>1</v>
      </c>
      <c r="R529" s="26">
        <f t="shared" si="82"/>
        <v>125876.00000000001</v>
      </c>
      <c r="S529" s="25">
        <f t="shared" si="83"/>
        <v>224376.6716</v>
      </c>
      <c r="T529" s="28">
        <f t="shared" si="84"/>
        <v>0.24745588747738601</v>
      </c>
      <c r="U529" s="29">
        <f t="shared" si="85"/>
        <v>279900</v>
      </c>
      <c r="V529" s="26">
        <f>+INDEX('LISTA DE PRECIOS EKM '!A:K,MATCH('Precios ML'!B529,'LISTA DE PRECIOS EKM '!A:A,0),8)</f>
        <v>279900</v>
      </c>
      <c r="W529" s="26">
        <f t="shared" si="86"/>
        <v>279900</v>
      </c>
      <c r="X529" s="26">
        <f t="shared" si="87"/>
        <v>0</v>
      </c>
      <c r="Y529" s="26"/>
      <c r="Z529" s="26">
        <f t="shared" si="88"/>
        <v>279900</v>
      </c>
      <c r="AA529" s="30">
        <f t="shared" si="89"/>
        <v>1.223616892815151</v>
      </c>
    </row>
    <row r="530" spans="1:27">
      <c r="A530" s="20" t="s">
        <v>5566</v>
      </c>
      <c r="B530" s="20" t="s">
        <v>2284</v>
      </c>
      <c r="C530" s="25">
        <v>125876.00000000001</v>
      </c>
      <c r="D530" s="22">
        <v>85</v>
      </c>
      <c r="E530" s="22">
        <v>49</v>
      </c>
      <c r="F530" s="22">
        <v>40</v>
      </c>
      <c r="G530" s="22">
        <v>16000</v>
      </c>
      <c r="H530" s="22" t="s">
        <v>5088</v>
      </c>
      <c r="I530" s="26">
        <f>+IF(H530='COSTOS VARIOS'!$C$1,'COSTOS VARIOS'!$C$2*'Precios ML'!V530,'COSTOS VARIOS'!$B$2*'Precios ML'!V530)</f>
        <v>55980</v>
      </c>
      <c r="J530" s="22">
        <v>0</v>
      </c>
      <c r="K530" s="27">
        <f t="shared" si="80"/>
        <v>10.4125</v>
      </c>
      <c r="L530" s="27">
        <f t="shared" si="81"/>
        <v>10.4125</v>
      </c>
      <c r="M530" s="26">
        <f>(INDEX(pesos!A:B,MATCH(L530,pesos!A:A,1),2))</f>
        <v>16200</v>
      </c>
      <c r="N530" s="26">
        <f>+R530*'COSTOS VARIOS'!$O$1</f>
        <v>23916.440000000002</v>
      </c>
      <c r="O530" s="26">
        <f>+R530*'COSTOS VARIOS'!$O$2</f>
        <v>516.09160000000008</v>
      </c>
      <c r="P530" s="26">
        <f>+R530*'COSTOS VARIOS'!$O$3</f>
        <v>1888.14</v>
      </c>
      <c r="Q530" s="26">
        <v>1</v>
      </c>
      <c r="R530" s="26">
        <f t="shared" si="82"/>
        <v>125876.00000000001</v>
      </c>
      <c r="S530" s="25">
        <f t="shared" si="83"/>
        <v>224376.6716</v>
      </c>
      <c r="T530" s="28">
        <f t="shared" si="84"/>
        <v>0.24745588747738601</v>
      </c>
      <c r="U530" s="29">
        <f t="shared" si="85"/>
        <v>279900</v>
      </c>
      <c r="V530" s="26">
        <f>+INDEX('LISTA DE PRECIOS EKM '!A:K,MATCH('Precios ML'!B530,'LISTA DE PRECIOS EKM '!A:A,0),8)</f>
        <v>279900</v>
      </c>
      <c r="W530" s="26">
        <f t="shared" si="86"/>
        <v>279900</v>
      </c>
      <c r="X530" s="26">
        <f t="shared" si="87"/>
        <v>0</v>
      </c>
      <c r="Y530" s="26"/>
      <c r="Z530" s="26">
        <f t="shared" si="88"/>
        <v>279900</v>
      </c>
      <c r="AA530" s="30">
        <f t="shared" si="89"/>
        <v>1.223616892815151</v>
      </c>
    </row>
    <row r="531" spans="1:27">
      <c r="A531" s="20" t="s">
        <v>5567</v>
      </c>
      <c r="B531" s="20" t="s">
        <v>5568</v>
      </c>
      <c r="C531" s="25">
        <v>628274</v>
      </c>
      <c r="D531" s="22">
        <v>85</v>
      </c>
      <c r="E531" s="22">
        <v>49</v>
      </c>
      <c r="F531" s="22">
        <v>40</v>
      </c>
      <c r="G531" s="22">
        <v>16000</v>
      </c>
      <c r="H531" s="22" t="s">
        <v>5088</v>
      </c>
      <c r="I531" s="26">
        <f>+IF(H531='COSTOS VARIOS'!$C$1,'COSTOS VARIOS'!$C$2*'Precios ML'!V531,'COSTOS VARIOS'!$B$2*'Precios ML'!V531)</f>
        <v>275980</v>
      </c>
      <c r="J531" s="22">
        <v>0</v>
      </c>
      <c r="K531" s="27">
        <f t="shared" si="80"/>
        <v>10.4125</v>
      </c>
      <c r="L531" s="27">
        <f t="shared" si="81"/>
        <v>10.4125</v>
      </c>
      <c r="M531" s="26">
        <f>(INDEX(pesos!A:B,MATCH(L531,pesos!A:A,1),2))</f>
        <v>16200</v>
      </c>
      <c r="N531" s="26">
        <f>+R531*'COSTOS VARIOS'!$O$1</f>
        <v>119372.06</v>
      </c>
      <c r="O531" s="26">
        <f>+R531*'COSTOS VARIOS'!$O$2</f>
        <v>2575.9234000000001</v>
      </c>
      <c r="P531" s="26">
        <f>+R531*'COSTOS VARIOS'!$O$3</f>
        <v>9424.1099999999988</v>
      </c>
      <c r="Q531" s="26">
        <v>1</v>
      </c>
      <c r="R531" s="26">
        <f t="shared" si="82"/>
        <v>628274</v>
      </c>
      <c r="S531" s="25">
        <f t="shared" si="83"/>
        <v>1051826.0933999999</v>
      </c>
      <c r="T531" s="28">
        <f t="shared" si="84"/>
        <v>0.31190888746590217</v>
      </c>
      <c r="U531" s="29">
        <f t="shared" si="85"/>
        <v>1379900</v>
      </c>
      <c r="V531" s="26">
        <f>+INDEX('LISTA DE PRECIOS EKM '!A:K,MATCH('Precios ML'!B531,'LISTA DE PRECIOS EKM '!A:A,0),8)</f>
        <v>1379900</v>
      </c>
      <c r="W531" s="26">
        <f t="shared" si="86"/>
        <v>1379900</v>
      </c>
      <c r="X531" s="26">
        <f t="shared" si="87"/>
        <v>0</v>
      </c>
      <c r="Y531" s="26"/>
      <c r="Z531" s="26">
        <f t="shared" si="88"/>
        <v>1379900</v>
      </c>
      <c r="AA531" s="30">
        <f t="shared" si="89"/>
        <v>1.1963347202016954</v>
      </c>
    </row>
    <row r="532" spans="1:27">
      <c r="A532" s="20" t="s">
        <v>5567</v>
      </c>
      <c r="B532" s="20" t="s">
        <v>5568</v>
      </c>
      <c r="C532" s="25">
        <v>628274</v>
      </c>
      <c r="D532" s="22">
        <v>85</v>
      </c>
      <c r="E532" s="22">
        <v>49</v>
      </c>
      <c r="F532" s="22">
        <v>40</v>
      </c>
      <c r="G532" s="22">
        <v>16000</v>
      </c>
      <c r="H532" s="22" t="s">
        <v>5088</v>
      </c>
      <c r="I532" s="26">
        <f>+IF(H532='COSTOS VARIOS'!$C$1,'COSTOS VARIOS'!$C$2*'Precios ML'!V532,'COSTOS VARIOS'!$B$2*'Precios ML'!V532)</f>
        <v>275980</v>
      </c>
      <c r="J532" s="22">
        <v>0</v>
      </c>
      <c r="K532" s="27">
        <f t="shared" si="80"/>
        <v>10.4125</v>
      </c>
      <c r="L532" s="27">
        <f t="shared" si="81"/>
        <v>10.4125</v>
      </c>
      <c r="M532" s="26">
        <f>(INDEX(pesos!A:B,MATCH(L532,pesos!A:A,1),2))</f>
        <v>16200</v>
      </c>
      <c r="N532" s="26">
        <f>+R532*'COSTOS VARIOS'!$O$1</f>
        <v>119372.06</v>
      </c>
      <c r="O532" s="26">
        <f>+R532*'COSTOS VARIOS'!$O$2</f>
        <v>2575.9234000000001</v>
      </c>
      <c r="P532" s="26">
        <f>+R532*'COSTOS VARIOS'!$O$3</f>
        <v>9424.1099999999988</v>
      </c>
      <c r="Q532" s="26">
        <v>1</v>
      </c>
      <c r="R532" s="26">
        <f t="shared" si="82"/>
        <v>628274</v>
      </c>
      <c r="S532" s="25">
        <f t="shared" si="83"/>
        <v>1051826.0933999999</v>
      </c>
      <c r="T532" s="28">
        <f t="shared" si="84"/>
        <v>0.31190888746590217</v>
      </c>
      <c r="U532" s="29">
        <f t="shared" si="85"/>
        <v>1379900</v>
      </c>
      <c r="V532" s="26">
        <f>+INDEX('LISTA DE PRECIOS EKM '!A:K,MATCH('Precios ML'!B532,'LISTA DE PRECIOS EKM '!A:A,0),8)</f>
        <v>1379900</v>
      </c>
      <c r="W532" s="26">
        <f t="shared" si="86"/>
        <v>1379900</v>
      </c>
      <c r="X532" s="26">
        <f t="shared" si="87"/>
        <v>0</v>
      </c>
      <c r="Y532" s="26"/>
      <c r="Z532" s="26">
        <f t="shared" si="88"/>
        <v>1379900</v>
      </c>
      <c r="AA532" s="30">
        <f t="shared" si="89"/>
        <v>1.1963347202016954</v>
      </c>
    </row>
    <row r="533" spans="1:27">
      <c r="A533" s="20" t="s">
        <v>5569</v>
      </c>
      <c r="B533" s="20" t="s">
        <v>5570</v>
      </c>
      <c r="C533" s="25">
        <v>354157</v>
      </c>
      <c r="D533" s="22">
        <v>85</v>
      </c>
      <c r="E533" s="22">
        <v>49</v>
      </c>
      <c r="F533" s="22">
        <v>40</v>
      </c>
      <c r="G533" s="22">
        <v>16000</v>
      </c>
      <c r="H533" s="22" t="s">
        <v>5088</v>
      </c>
      <c r="I533" s="26">
        <f>+IF(H533='COSTOS VARIOS'!$C$1,'COSTOS VARIOS'!$C$2*'Precios ML'!V533,'COSTOS VARIOS'!$B$2*'Precios ML'!V533)</f>
        <v>153980</v>
      </c>
      <c r="J533" s="22">
        <v>0</v>
      </c>
      <c r="K533" s="27">
        <f t="shared" si="80"/>
        <v>10.4125</v>
      </c>
      <c r="L533" s="27">
        <f t="shared" si="81"/>
        <v>10.4125</v>
      </c>
      <c r="M533" s="26">
        <f>(INDEX(pesos!A:B,MATCH(L533,pesos!A:A,1),2))</f>
        <v>16200</v>
      </c>
      <c r="N533" s="26">
        <f>+R533*'COSTOS VARIOS'!$O$1</f>
        <v>67289.83</v>
      </c>
      <c r="O533" s="26">
        <f>+R533*'COSTOS VARIOS'!$O$2</f>
        <v>1452.0437000000002</v>
      </c>
      <c r="P533" s="26">
        <f>+R533*'COSTOS VARIOS'!$O$3</f>
        <v>5312.3549999999996</v>
      </c>
      <c r="Q533" s="26">
        <v>1</v>
      </c>
      <c r="R533" s="26">
        <f t="shared" si="82"/>
        <v>354157</v>
      </c>
      <c r="S533" s="25">
        <f t="shared" si="83"/>
        <v>598391.22869999998</v>
      </c>
      <c r="T533" s="28">
        <f t="shared" si="84"/>
        <v>0.28661645270536695</v>
      </c>
      <c r="U533" s="29">
        <f t="shared" si="85"/>
        <v>769900</v>
      </c>
      <c r="V533" s="26">
        <f>+INDEX('LISTA DE PRECIOS EKM '!A:K,MATCH('Precios ML'!B533,'LISTA DE PRECIOS EKM '!A:A,0),8)</f>
        <v>769900</v>
      </c>
      <c r="W533" s="26">
        <f t="shared" si="86"/>
        <v>769900</v>
      </c>
      <c r="X533" s="26">
        <f t="shared" si="87"/>
        <v>0</v>
      </c>
      <c r="Y533" s="26"/>
      <c r="Z533" s="26">
        <f t="shared" si="88"/>
        <v>769900</v>
      </c>
      <c r="AA533" s="30">
        <f t="shared" si="89"/>
        <v>1.173894628653394</v>
      </c>
    </row>
    <row r="534" spans="1:27">
      <c r="A534" s="20" t="s">
        <v>5571</v>
      </c>
      <c r="B534" s="20" t="s">
        <v>5572</v>
      </c>
      <c r="C534" s="25">
        <v>420000</v>
      </c>
      <c r="D534" s="22">
        <v>85</v>
      </c>
      <c r="E534" s="22">
        <v>49</v>
      </c>
      <c r="F534" s="22">
        <v>40</v>
      </c>
      <c r="G534" s="22">
        <v>16000</v>
      </c>
      <c r="H534" s="22" t="s">
        <v>5088</v>
      </c>
      <c r="I534" s="26">
        <f>+IF(H534='COSTOS VARIOS'!$C$1,'COSTOS VARIOS'!$C$2*'Precios ML'!V534,'COSTOS VARIOS'!$B$2*'Precios ML'!V534)</f>
        <v>185980</v>
      </c>
      <c r="J534" s="22">
        <v>0</v>
      </c>
      <c r="K534" s="27">
        <f t="shared" si="80"/>
        <v>10.4125</v>
      </c>
      <c r="L534" s="27">
        <f t="shared" si="81"/>
        <v>10.4125</v>
      </c>
      <c r="M534" s="26">
        <f>(INDEX(pesos!A:B,MATCH(L534,pesos!A:A,1),2))</f>
        <v>16200</v>
      </c>
      <c r="N534" s="26">
        <f>+R534*'COSTOS VARIOS'!$O$1</f>
        <v>79800</v>
      </c>
      <c r="O534" s="26">
        <f>+R534*'COSTOS VARIOS'!$O$2</f>
        <v>1722.0000000000002</v>
      </c>
      <c r="P534" s="26">
        <f>+R534*'COSTOS VARIOS'!$O$3</f>
        <v>6300</v>
      </c>
      <c r="Q534" s="26">
        <v>1</v>
      </c>
      <c r="R534" s="26">
        <f t="shared" si="82"/>
        <v>420000</v>
      </c>
      <c r="S534" s="25">
        <f t="shared" si="83"/>
        <v>710002</v>
      </c>
      <c r="T534" s="28">
        <f t="shared" si="84"/>
        <v>0.30971462052219567</v>
      </c>
      <c r="U534" s="29">
        <f t="shared" si="85"/>
        <v>929900</v>
      </c>
      <c r="V534" s="26">
        <f>+INDEX('LISTA DE PRECIOS EKM '!A:K,MATCH('Precios ML'!B534,'LISTA DE PRECIOS EKM '!A:A,0),8)</f>
        <v>929900</v>
      </c>
      <c r="W534" s="26">
        <f t="shared" si="86"/>
        <v>929900</v>
      </c>
      <c r="X534" s="26">
        <f t="shared" si="87"/>
        <v>0</v>
      </c>
      <c r="Y534" s="26"/>
      <c r="Z534" s="26">
        <f t="shared" si="88"/>
        <v>929900</v>
      </c>
      <c r="AA534" s="30">
        <f t="shared" si="89"/>
        <v>1.2140476190476193</v>
      </c>
    </row>
    <row r="535" spans="1:27">
      <c r="A535" s="20" t="s">
        <v>5571</v>
      </c>
      <c r="B535" s="20" t="s">
        <v>5572</v>
      </c>
      <c r="C535" s="25">
        <v>420000</v>
      </c>
      <c r="D535" s="22">
        <v>85</v>
      </c>
      <c r="E535" s="22">
        <v>49</v>
      </c>
      <c r="F535" s="22">
        <v>40</v>
      </c>
      <c r="G535" s="22">
        <v>16000</v>
      </c>
      <c r="H535" s="22" t="s">
        <v>5088</v>
      </c>
      <c r="I535" s="26">
        <f>+IF(H535='COSTOS VARIOS'!$C$1,'COSTOS VARIOS'!$C$2*'Precios ML'!V535,'COSTOS VARIOS'!$B$2*'Precios ML'!V535)</f>
        <v>185980</v>
      </c>
      <c r="J535" s="22">
        <v>0</v>
      </c>
      <c r="K535" s="27">
        <f t="shared" si="80"/>
        <v>10.4125</v>
      </c>
      <c r="L535" s="27">
        <f t="shared" si="81"/>
        <v>10.4125</v>
      </c>
      <c r="M535" s="26">
        <f>(INDEX(pesos!A:B,MATCH(L535,pesos!A:A,1),2))</f>
        <v>16200</v>
      </c>
      <c r="N535" s="26">
        <f>+R535*'COSTOS VARIOS'!$O$1</f>
        <v>79800</v>
      </c>
      <c r="O535" s="26">
        <f>+R535*'COSTOS VARIOS'!$O$2</f>
        <v>1722.0000000000002</v>
      </c>
      <c r="P535" s="26">
        <f>+R535*'COSTOS VARIOS'!$O$3</f>
        <v>6300</v>
      </c>
      <c r="Q535" s="26">
        <v>1</v>
      </c>
      <c r="R535" s="26">
        <f t="shared" si="82"/>
        <v>420000</v>
      </c>
      <c r="S535" s="25">
        <f t="shared" si="83"/>
        <v>710002</v>
      </c>
      <c r="T535" s="28">
        <f t="shared" si="84"/>
        <v>0.30971462052219567</v>
      </c>
      <c r="U535" s="29">
        <f t="shared" si="85"/>
        <v>929900</v>
      </c>
      <c r="V535" s="26">
        <f>+INDEX('LISTA DE PRECIOS EKM '!A:K,MATCH('Precios ML'!B535,'LISTA DE PRECIOS EKM '!A:A,0),8)</f>
        <v>929900</v>
      </c>
      <c r="W535" s="26">
        <f t="shared" si="86"/>
        <v>929900</v>
      </c>
      <c r="X535" s="26">
        <f t="shared" si="87"/>
        <v>0</v>
      </c>
      <c r="Y535" s="26"/>
      <c r="Z535" s="26">
        <f t="shared" si="88"/>
        <v>929900</v>
      </c>
      <c r="AA535" s="30">
        <f t="shared" si="89"/>
        <v>1.2140476190476193</v>
      </c>
    </row>
    <row r="536" spans="1:27">
      <c r="A536" s="20" t="s">
        <v>5573</v>
      </c>
      <c r="B536" s="20" t="s">
        <v>5574</v>
      </c>
      <c r="C536" s="25">
        <v>520000</v>
      </c>
      <c r="D536" s="22">
        <v>85</v>
      </c>
      <c r="E536" s="22">
        <v>49</v>
      </c>
      <c r="F536" s="22">
        <v>40</v>
      </c>
      <c r="G536" s="22">
        <v>16000</v>
      </c>
      <c r="H536" s="22" t="s">
        <v>5088</v>
      </c>
      <c r="I536" s="26">
        <f>+IF(H536='COSTOS VARIOS'!$C$1,'COSTOS VARIOS'!$C$2*'Precios ML'!V536,'COSTOS VARIOS'!$B$2*'Precios ML'!V536)</f>
        <v>187980</v>
      </c>
      <c r="J536" s="22">
        <v>0</v>
      </c>
      <c r="K536" s="27">
        <f t="shared" si="80"/>
        <v>10.4125</v>
      </c>
      <c r="L536" s="27">
        <f t="shared" si="81"/>
        <v>10.4125</v>
      </c>
      <c r="M536" s="26">
        <f>(INDEX(pesos!A:B,MATCH(L536,pesos!A:A,1),2))</f>
        <v>16200</v>
      </c>
      <c r="N536" s="26">
        <f>+R536*'COSTOS VARIOS'!$O$1</f>
        <v>98800</v>
      </c>
      <c r="O536" s="26">
        <f>+R536*'COSTOS VARIOS'!$O$2</f>
        <v>2132</v>
      </c>
      <c r="P536" s="26">
        <f>+R536*'COSTOS VARIOS'!$O$3</f>
        <v>7800</v>
      </c>
      <c r="Q536" s="26">
        <v>1</v>
      </c>
      <c r="R536" s="26">
        <f t="shared" si="82"/>
        <v>520000</v>
      </c>
      <c r="S536" s="25">
        <f t="shared" si="83"/>
        <v>832912</v>
      </c>
      <c r="T536" s="28">
        <f t="shared" si="84"/>
        <v>0.12845054459534744</v>
      </c>
      <c r="U536" s="29">
        <f t="shared" si="85"/>
        <v>939900</v>
      </c>
      <c r="V536" s="26">
        <f>+INDEX('LISTA DE PRECIOS EKM '!A:K,MATCH('Precios ML'!B536,'LISTA DE PRECIOS EKM '!A:A,0),8)</f>
        <v>939900</v>
      </c>
      <c r="W536" s="26">
        <f t="shared" si="86"/>
        <v>939900</v>
      </c>
      <c r="X536" s="26">
        <f t="shared" si="87"/>
        <v>0</v>
      </c>
      <c r="Y536" s="26"/>
      <c r="Z536" s="26">
        <f t="shared" si="88"/>
        <v>939900</v>
      </c>
      <c r="AA536" s="30">
        <f t="shared" si="89"/>
        <v>0.80750000000000011</v>
      </c>
    </row>
    <row r="537" spans="1:27">
      <c r="A537" s="20" t="s">
        <v>5573</v>
      </c>
      <c r="B537" s="20" t="s">
        <v>5574</v>
      </c>
      <c r="C537" s="25">
        <v>520000</v>
      </c>
      <c r="D537" s="22">
        <v>85</v>
      </c>
      <c r="E537" s="22">
        <v>49</v>
      </c>
      <c r="F537" s="22">
        <v>40</v>
      </c>
      <c r="G537" s="22">
        <v>16000</v>
      </c>
      <c r="H537" s="22" t="s">
        <v>5088</v>
      </c>
      <c r="I537" s="26">
        <f>+IF(H537='COSTOS VARIOS'!$C$1,'COSTOS VARIOS'!$C$2*'Precios ML'!V537,'COSTOS VARIOS'!$B$2*'Precios ML'!V537)</f>
        <v>187980</v>
      </c>
      <c r="J537" s="22">
        <v>0</v>
      </c>
      <c r="K537" s="27">
        <f t="shared" si="80"/>
        <v>10.4125</v>
      </c>
      <c r="L537" s="27">
        <f t="shared" si="81"/>
        <v>10.4125</v>
      </c>
      <c r="M537" s="26">
        <f>(INDEX(pesos!A:B,MATCH(L537,pesos!A:A,1),2))</f>
        <v>16200</v>
      </c>
      <c r="N537" s="26">
        <f>+R537*'COSTOS VARIOS'!$O$1</f>
        <v>98800</v>
      </c>
      <c r="O537" s="26">
        <f>+R537*'COSTOS VARIOS'!$O$2</f>
        <v>2132</v>
      </c>
      <c r="P537" s="26">
        <f>+R537*'COSTOS VARIOS'!$O$3</f>
        <v>7800</v>
      </c>
      <c r="Q537" s="26">
        <v>1</v>
      </c>
      <c r="R537" s="26">
        <f t="shared" si="82"/>
        <v>520000</v>
      </c>
      <c r="S537" s="25">
        <f t="shared" si="83"/>
        <v>832912</v>
      </c>
      <c r="T537" s="28">
        <f t="shared" si="84"/>
        <v>0.12845054459534744</v>
      </c>
      <c r="U537" s="29">
        <f t="shared" si="85"/>
        <v>939900</v>
      </c>
      <c r="V537" s="26">
        <f>+INDEX('LISTA DE PRECIOS EKM '!A:K,MATCH('Precios ML'!B537,'LISTA DE PRECIOS EKM '!A:A,0),8)</f>
        <v>939900</v>
      </c>
      <c r="W537" s="26">
        <f t="shared" si="86"/>
        <v>939900</v>
      </c>
      <c r="X537" s="26">
        <f t="shared" si="87"/>
        <v>0</v>
      </c>
      <c r="Y537" s="26"/>
      <c r="Z537" s="26">
        <f t="shared" si="88"/>
        <v>939900</v>
      </c>
      <c r="AA537" s="30">
        <f t="shared" si="89"/>
        <v>0.80750000000000011</v>
      </c>
    </row>
    <row r="538" spans="1:27">
      <c r="A538" s="20" t="s">
        <v>5575</v>
      </c>
      <c r="B538" s="20" t="s">
        <v>5576</v>
      </c>
      <c r="C538" s="25">
        <v>396000</v>
      </c>
      <c r="D538" s="22">
        <v>85</v>
      </c>
      <c r="E538" s="22">
        <v>49</v>
      </c>
      <c r="F538" s="22">
        <v>40</v>
      </c>
      <c r="G538" s="22">
        <v>16000</v>
      </c>
      <c r="H538" s="22" t="s">
        <v>5088</v>
      </c>
      <c r="I538" s="26">
        <f>+IF(H538='COSTOS VARIOS'!$C$1,'COSTOS VARIOS'!$C$2*'Precios ML'!V538,'COSTOS VARIOS'!$B$2*'Precios ML'!V538)</f>
        <v>167980</v>
      </c>
      <c r="J538" s="22">
        <v>0</v>
      </c>
      <c r="K538" s="27">
        <f t="shared" si="80"/>
        <v>10.4125</v>
      </c>
      <c r="L538" s="27">
        <f t="shared" si="81"/>
        <v>10.4125</v>
      </c>
      <c r="M538" s="26">
        <f>(INDEX(pesos!A:B,MATCH(L538,pesos!A:A,1),2))</f>
        <v>16200</v>
      </c>
      <c r="N538" s="26">
        <f>+R538*'COSTOS VARIOS'!$O$1</f>
        <v>75240</v>
      </c>
      <c r="O538" s="26">
        <f>+R538*'COSTOS VARIOS'!$O$2</f>
        <v>1623.6000000000001</v>
      </c>
      <c r="P538" s="26">
        <f>+R538*'COSTOS VARIOS'!$O$3</f>
        <v>5940</v>
      </c>
      <c r="Q538" s="26">
        <v>1</v>
      </c>
      <c r="R538" s="26">
        <f t="shared" si="82"/>
        <v>396000</v>
      </c>
      <c r="S538" s="25">
        <f t="shared" si="83"/>
        <v>662983.6</v>
      </c>
      <c r="T538" s="28">
        <f t="shared" si="84"/>
        <v>0.26684883306314067</v>
      </c>
      <c r="U538" s="29">
        <f t="shared" si="85"/>
        <v>839900</v>
      </c>
      <c r="V538" s="26">
        <f>+INDEX('LISTA DE PRECIOS EKM '!A:K,MATCH('Precios ML'!B538,'LISTA DE PRECIOS EKM '!A:A,0),8)</f>
        <v>839900</v>
      </c>
      <c r="W538" s="26">
        <f t="shared" si="86"/>
        <v>839900</v>
      </c>
      <c r="X538" s="26">
        <f t="shared" si="87"/>
        <v>0</v>
      </c>
      <c r="Y538" s="26"/>
      <c r="Z538" s="26">
        <f t="shared" si="88"/>
        <v>839900</v>
      </c>
      <c r="AA538" s="30">
        <f t="shared" si="89"/>
        <v>1.1209595959595959</v>
      </c>
    </row>
    <row r="539" spans="1:27">
      <c r="A539" s="20" t="s">
        <v>5575</v>
      </c>
      <c r="B539" s="20" t="s">
        <v>5576</v>
      </c>
      <c r="C539" s="25">
        <v>396000</v>
      </c>
      <c r="D539" s="22">
        <v>85</v>
      </c>
      <c r="E539" s="22">
        <v>49</v>
      </c>
      <c r="F539" s="22">
        <v>40</v>
      </c>
      <c r="G539" s="22">
        <v>16000</v>
      </c>
      <c r="H539" s="22" t="s">
        <v>5088</v>
      </c>
      <c r="I539" s="26">
        <f>+IF(H539='COSTOS VARIOS'!$C$1,'COSTOS VARIOS'!$C$2*'Precios ML'!V539,'COSTOS VARIOS'!$B$2*'Precios ML'!V539)</f>
        <v>167980</v>
      </c>
      <c r="J539" s="22">
        <v>0</v>
      </c>
      <c r="K539" s="27">
        <f t="shared" si="80"/>
        <v>10.4125</v>
      </c>
      <c r="L539" s="27">
        <f t="shared" si="81"/>
        <v>10.4125</v>
      </c>
      <c r="M539" s="26">
        <f>(INDEX(pesos!A:B,MATCH(L539,pesos!A:A,1),2))</f>
        <v>16200</v>
      </c>
      <c r="N539" s="26">
        <f>+R539*'COSTOS VARIOS'!$O$1</f>
        <v>75240</v>
      </c>
      <c r="O539" s="26">
        <f>+R539*'COSTOS VARIOS'!$O$2</f>
        <v>1623.6000000000001</v>
      </c>
      <c r="P539" s="26">
        <f>+R539*'COSTOS VARIOS'!$O$3</f>
        <v>5940</v>
      </c>
      <c r="Q539" s="26">
        <v>1</v>
      </c>
      <c r="R539" s="26">
        <f t="shared" si="82"/>
        <v>396000</v>
      </c>
      <c r="S539" s="25">
        <f t="shared" si="83"/>
        <v>662983.6</v>
      </c>
      <c r="T539" s="28">
        <f t="shared" si="84"/>
        <v>0.26684883306314067</v>
      </c>
      <c r="U539" s="29">
        <f t="shared" si="85"/>
        <v>839900</v>
      </c>
      <c r="V539" s="26">
        <f>+INDEX('LISTA DE PRECIOS EKM '!A:K,MATCH('Precios ML'!B539,'LISTA DE PRECIOS EKM '!A:A,0),8)</f>
        <v>839900</v>
      </c>
      <c r="W539" s="26">
        <f t="shared" si="86"/>
        <v>839900</v>
      </c>
      <c r="X539" s="26">
        <f t="shared" si="87"/>
        <v>0</v>
      </c>
      <c r="Y539" s="26"/>
      <c r="Z539" s="26">
        <f t="shared" si="88"/>
        <v>839900</v>
      </c>
      <c r="AA539" s="30">
        <f t="shared" si="89"/>
        <v>1.1209595959595959</v>
      </c>
    </row>
    <row r="540" spans="1:27">
      <c r="A540" s="20" t="s">
        <v>5577</v>
      </c>
      <c r="B540" s="20" t="s">
        <v>5578</v>
      </c>
      <c r="C540" s="25">
        <v>231700</v>
      </c>
      <c r="D540" s="22">
        <v>85</v>
      </c>
      <c r="E540" s="22">
        <v>49</v>
      </c>
      <c r="F540" s="22">
        <v>40</v>
      </c>
      <c r="G540" s="22">
        <v>16000</v>
      </c>
      <c r="H540" s="22" t="s">
        <v>5088</v>
      </c>
      <c r="I540" s="26">
        <f>+IF(H540='COSTOS VARIOS'!$C$1,'COSTOS VARIOS'!$C$2*'Precios ML'!V540,'COSTOS VARIOS'!$B$2*'Precios ML'!V540)</f>
        <v>99980</v>
      </c>
      <c r="J540" s="22">
        <v>0</v>
      </c>
      <c r="K540" s="27">
        <f t="shared" si="80"/>
        <v>10.4125</v>
      </c>
      <c r="L540" s="27">
        <f t="shared" si="81"/>
        <v>10.4125</v>
      </c>
      <c r="M540" s="26">
        <f>(INDEX(pesos!A:B,MATCH(L540,pesos!A:A,1),2))</f>
        <v>16200</v>
      </c>
      <c r="N540" s="26">
        <f>+R540*'COSTOS VARIOS'!$O$1</f>
        <v>44023</v>
      </c>
      <c r="O540" s="26">
        <f>+R540*'COSTOS VARIOS'!$O$2</f>
        <v>949.97</v>
      </c>
      <c r="P540" s="26">
        <f>+R540*'COSTOS VARIOS'!$O$3</f>
        <v>3475.5</v>
      </c>
      <c r="Q540" s="26">
        <v>1</v>
      </c>
      <c r="R540" s="26">
        <f t="shared" si="82"/>
        <v>231700</v>
      </c>
      <c r="S540" s="25">
        <f t="shared" si="83"/>
        <v>396328.47</v>
      </c>
      <c r="T540" s="28">
        <f t="shared" si="84"/>
        <v>0.26132750443085762</v>
      </c>
      <c r="U540" s="29">
        <f t="shared" si="85"/>
        <v>499900</v>
      </c>
      <c r="V540" s="26">
        <f>+INDEX('LISTA DE PRECIOS EKM '!A:K,MATCH('Precios ML'!B540,'LISTA DE PRECIOS EKM '!A:A,0),8)</f>
        <v>499900</v>
      </c>
      <c r="W540" s="26">
        <f t="shared" si="86"/>
        <v>499900</v>
      </c>
      <c r="X540" s="26">
        <f t="shared" si="87"/>
        <v>0</v>
      </c>
      <c r="Y540" s="26"/>
      <c r="Z540" s="26">
        <f t="shared" si="88"/>
        <v>499900</v>
      </c>
      <c r="AA540" s="30">
        <f t="shared" si="89"/>
        <v>1.157531290461804</v>
      </c>
    </row>
    <row r="541" spans="1:27">
      <c r="A541" s="20" t="s">
        <v>5577</v>
      </c>
      <c r="B541" s="20" t="s">
        <v>5578</v>
      </c>
      <c r="C541" s="25">
        <v>231700</v>
      </c>
      <c r="D541" s="22">
        <v>85</v>
      </c>
      <c r="E541" s="22">
        <v>49</v>
      </c>
      <c r="F541" s="22">
        <v>40</v>
      </c>
      <c r="G541" s="22">
        <v>16000</v>
      </c>
      <c r="H541" s="22" t="s">
        <v>5088</v>
      </c>
      <c r="I541" s="26">
        <f>+IF(H541='COSTOS VARIOS'!$C$1,'COSTOS VARIOS'!$C$2*'Precios ML'!V541,'COSTOS VARIOS'!$B$2*'Precios ML'!V541)</f>
        <v>99980</v>
      </c>
      <c r="J541" s="22">
        <v>0</v>
      </c>
      <c r="K541" s="27">
        <f t="shared" si="80"/>
        <v>10.4125</v>
      </c>
      <c r="L541" s="27">
        <f t="shared" si="81"/>
        <v>10.4125</v>
      </c>
      <c r="M541" s="26">
        <f>(INDEX(pesos!A:B,MATCH(L541,pesos!A:A,1),2))</f>
        <v>16200</v>
      </c>
      <c r="N541" s="26">
        <f>+R541*'COSTOS VARIOS'!$O$1</f>
        <v>44023</v>
      </c>
      <c r="O541" s="26">
        <f>+R541*'COSTOS VARIOS'!$O$2</f>
        <v>949.97</v>
      </c>
      <c r="P541" s="26">
        <f>+R541*'COSTOS VARIOS'!$O$3</f>
        <v>3475.5</v>
      </c>
      <c r="Q541" s="26">
        <v>1</v>
      </c>
      <c r="R541" s="26">
        <f t="shared" si="82"/>
        <v>231700</v>
      </c>
      <c r="S541" s="25">
        <f t="shared" si="83"/>
        <v>396328.47</v>
      </c>
      <c r="T541" s="28">
        <f t="shared" si="84"/>
        <v>0.26132750443085762</v>
      </c>
      <c r="U541" s="29">
        <f t="shared" si="85"/>
        <v>499900</v>
      </c>
      <c r="V541" s="26">
        <f>+INDEX('LISTA DE PRECIOS EKM '!A:K,MATCH('Precios ML'!B541,'LISTA DE PRECIOS EKM '!A:A,0),8)</f>
        <v>499900</v>
      </c>
      <c r="W541" s="26">
        <f t="shared" si="86"/>
        <v>499900</v>
      </c>
      <c r="X541" s="26">
        <f t="shared" si="87"/>
        <v>0</v>
      </c>
      <c r="Y541" s="26"/>
      <c r="Z541" s="26">
        <f t="shared" si="88"/>
        <v>499900</v>
      </c>
      <c r="AA541" s="30">
        <f t="shared" si="89"/>
        <v>1.157531290461804</v>
      </c>
    </row>
    <row r="542" spans="1:27">
      <c r="A542" s="20" t="s">
        <v>5579</v>
      </c>
      <c r="B542" s="20" t="s">
        <v>5580</v>
      </c>
      <c r="C542" s="25">
        <v>420000</v>
      </c>
      <c r="D542" s="22">
        <v>85</v>
      </c>
      <c r="E542" s="22">
        <v>49</v>
      </c>
      <c r="F542" s="22">
        <v>40</v>
      </c>
      <c r="G542" s="22">
        <v>16000</v>
      </c>
      <c r="H542" s="22" t="s">
        <v>5088</v>
      </c>
      <c r="I542" s="26">
        <f>+IF(H542='COSTOS VARIOS'!$C$1,'COSTOS VARIOS'!$C$2*'Precios ML'!V542,'COSTOS VARIOS'!$B$2*'Precios ML'!V542)</f>
        <v>171980</v>
      </c>
      <c r="J542" s="22">
        <v>0</v>
      </c>
      <c r="K542" s="27">
        <f t="shared" si="80"/>
        <v>10.4125</v>
      </c>
      <c r="L542" s="27">
        <f t="shared" si="81"/>
        <v>10.4125</v>
      </c>
      <c r="M542" s="26">
        <f>(INDEX(pesos!A:B,MATCH(L542,pesos!A:A,1),2))</f>
        <v>16200</v>
      </c>
      <c r="N542" s="26">
        <f>+R542*'COSTOS VARIOS'!$O$1</f>
        <v>79800</v>
      </c>
      <c r="O542" s="26">
        <f>+R542*'COSTOS VARIOS'!$O$2</f>
        <v>1722.0000000000002</v>
      </c>
      <c r="P542" s="26">
        <f>+R542*'COSTOS VARIOS'!$O$3</f>
        <v>6300</v>
      </c>
      <c r="Q542" s="26">
        <v>1</v>
      </c>
      <c r="R542" s="26">
        <f t="shared" si="82"/>
        <v>420000</v>
      </c>
      <c r="S542" s="25">
        <f t="shared" si="83"/>
        <v>696002</v>
      </c>
      <c r="T542" s="28">
        <f t="shared" si="84"/>
        <v>0.23548495550300141</v>
      </c>
      <c r="U542" s="29">
        <f t="shared" si="85"/>
        <v>859900</v>
      </c>
      <c r="V542" s="26">
        <f>+INDEX('LISTA DE PRECIOS EKM '!A:K,MATCH('Precios ML'!B542,'LISTA DE PRECIOS EKM '!A:A,0),8)</f>
        <v>859900</v>
      </c>
      <c r="W542" s="26">
        <f t="shared" si="86"/>
        <v>859900</v>
      </c>
      <c r="X542" s="26">
        <f t="shared" si="87"/>
        <v>0</v>
      </c>
      <c r="Y542" s="26"/>
      <c r="Z542" s="26">
        <f t="shared" si="88"/>
        <v>859900</v>
      </c>
      <c r="AA542" s="30">
        <f t="shared" si="89"/>
        <v>1.0473809523809523</v>
      </c>
    </row>
    <row r="543" spans="1:27">
      <c r="A543" s="20" t="s">
        <v>5579</v>
      </c>
      <c r="B543" s="20" t="s">
        <v>5580</v>
      </c>
      <c r="C543" s="25">
        <v>420000</v>
      </c>
      <c r="D543" s="22">
        <v>85</v>
      </c>
      <c r="E543" s="22">
        <v>49</v>
      </c>
      <c r="F543" s="22">
        <v>40</v>
      </c>
      <c r="G543" s="22">
        <v>16000</v>
      </c>
      <c r="H543" s="22" t="s">
        <v>5088</v>
      </c>
      <c r="I543" s="26">
        <f>+IF(H543='COSTOS VARIOS'!$C$1,'COSTOS VARIOS'!$C$2*'Precios ML'!V543,'COSTOS VARIOS'!$B$2*'Precios ML'!V543)</f>
        <v>171980</v>
      </c>
      <c r="J543" s="22">
        <v>0</v>
      </c>
      <c r="K543" s="27">
        <f t="shared" si="80"/>
        <v>10.4125</v>
      </c>
      <c r="L543" s="27">
        <f t="shared" si="81"/>
        <v>10.4125</v>
      </c>
      <c r="M543" s="26">
        <f>(INDEX(pesos!A:B,MATCH(L543,pesos!A:A,1),2))</f>
        <v>16200</v>
      </c>
      <c r="N543" s="26">
        <f>+R543*'COSTOS VARIOS'!$O$1</f>
        <v>79800</v>
      </c>
      <c r="O543" s="26">
        <f>+R543*'COSTOS VARIOS'!$O$2</f>
        <v>1722.0000000000002</v>
      </c>
      <c r="P543" s="26">
        <f>+R543*'COSTOS VARIOS'!$O$3</f>
        <v>6300</v>
      </c>
      <c r="Q543" s="26">
        <v>1</v>
      </c>
      <c r="R543" s="26">
        <f t="shared" si="82"/>
        <v>420000</v>
      </c>
      <c r="S543" s="25">
        <f t="shared" si="83"/>
        <v>696002</v>
      </c>
      <c r="T543" s="28">
        <f t="shared" si="84"/>
        <v>0.23548495550300141</v>
      </c>
      <c r="U543" s="29">
        <f t="shared" si="85"/>
        <v>859900</v>
      </c>
      <c r="V543" s="26">
        <f>+INDEX('LISTA DE PRECIOS EKM '!A:K,MATCH('Precios ML'!B543,'LISTA DE PRECIOS EKM '!A:A,0),8)</f>
        <v>859900</v>
      </c>
      <c r="W543" s="26">
        <f t="shared" si="86"/>
        <v>859900</v>
      </c>
      <c r="X543" s="26">
        <f t="shared" si="87"/>
        <v>0</v>
      </c>
      <c r="Y543" s="26"/>
      <c r="Z543" s="26">
        <f t="shared" si="88"/>
        <v>859900</v>
      </c>
      <c r="AA543" s="30">
        <f t="shared" si="89"/>
        <v>1.0473809523809523</v>
      </c>
    </row>
    <row r="544" spans="1:27">
      <c r="A544" s="20" t="s">
        <v>5581</v>
      </c>
      <c r="B544" s="20" t="s">
        <v>5582</v>
      </c>
      <c r="C544" s="25">
        <v>533891</v>
      </c>
      <c r="D544" s="22">
        <v>85</v>
      </c>
      <c r="E544" s="22">
        <v>49</v>
      </c>
      <c r="F544" s="22">
        <v>40</v>
      </c>
      <c r="G544" s="22">
        <v>16000</v>
      </c>
      <c r="H544" s="22" t="s">
        <v>5088</v>
      </c>
      <c r="I544" s="26">
        <f>+IF(H544='COSTOS VARIOS'!$C$1,'COSTOS VARIOS'!$C$2*'Precios ML'!V544,'COSTOS VARIOS'!$B$2*'Precios ML'!V544)</f>
        <v>229980</v>
      </c>
      <c r="J544" s="22">
        <v>0</v>
      </c>
      <c r="K544" s="27">
        <f t="shared" si="80"/>
        <v>10.4125</v>
      </c>
      <c r="L544" s="27">
        <f t="shared" si="81"/>
        <v>10.4125</v>
      </c>
      <c r="M544" s="26">
        <f>(INDEX(pesos!A:B,MATCH(L544,pesos!A:A,1),2))</f>
        <v>16200</v>
      </c>
      <c r="N544" s="26">
        <f>+R544*'COSTOS VARIOS'!$O$1</f>
        <v>101439.29000000001</v>
      </c>
      <c r="O544" s="26">
        <f>+R544*'COSTOS VARIOS'!$O$2</f>
        <v>2188.9531000000002</v>
      </c>
      <c r="P544" s="26">
        <f>+R544*'COSTOS VARIOS'!$O$3</f>
        <v>8008.3649999999998</v>
      </c>
      <c r="Q544" s="26">
        <v>1</v>
      </c>
      <c r="R544" s="26">
        <f t="shared" si="82"/>
        <v>533891</v>
      </c>
      <c r="S544" s="25">
        <f t="shared" si="83"/>
        <v>891707.60810000007</v>
      </c>
      <c r="T544" s="28">
        <f t="shared" si="84"/>
        <v>0.28954826621939622</v>
      </c>
      <c r="U544" s="29">
        <f t="shared" si="85"/>
        <v>1149900</v>
      </c>
      <c r="V544" s="26">
        <f>+INDEX('LISTA DE PRECIOS EKM '!A:K,MATCH('Precios ML'!B544,'LISTA DE PRECIOS EKM '!A:A,0),8)</f>
        <v>1149900</v>
      </c>
      <c r="W544" s="26">
        <f t="shared" si="86"/>
        <v>1149900</v>
      </c>
      <c r="X544" s="26">
        <f t="shared" si="87"/>
        <v>0</v>
      </c>
      <c r="Y544" s="26"/>
      <c r="Z544" s="26">
        <f t="shared" si="88"/>
        <v>1149900</v>
      </c>
      <c r="AA544" s="30">
        <f t="shared" si="89"/>
        <v>1.1538104219775196</v>
      </c>
    </row>
    <row r="545" spans="1:27">
      <c r="A545" s="20" t="s">
        <v>5581</v>
      </c>
      <c r="B545" s="20" t="s">
        <v>5582</v>
      </c>
      <c r="C545" s="25">
        <v>533891</v>
      </c>
      <c r="D545" s="22">
        <v>85</v>
      </c>
      <c r="E545" s="22">
        <v>49</v>
      </c>
      <c r="F545" s="22">
        <v>40</v>
      </c>
      <c r="G545" s="22">
        <v>16000</v>
      </c>
      <c r="H545" s="22" t="s">
        <v>5088</v>
      </c>
      <c r="I545" s="26">
        <f>+IF(H545='COSTOS VARIOS'!$C$1,'COSTOS VARIOS'!$C$2*'Precios ML'!V545,'COSTOS VARIOS'!$B$2*'Precios ML'!V545)</f>
        <v>229980</v>
      </c>
      <c r="J545" s="22">
        <v>0</v>
      </c>
      <c r="K545" s="27">
        <f t="shared" si="80"/>
        <v>10.4125</v>
      </c>
      <c r="L545" s="27">
        <f t="shared" si="81"/>
        <v>10.4125</v>
      </c>
      <c r="M545" s="26">
        <f>(INDEX(pesos!A:B,MATCH(L545,pesos!A:A,1),2))</f>
        <v>16200</v>
      </c>
      <c r="N545" s="26">
        <f>+R545*'COSTOS VARIOS'!$O$1</f>
        <v>101439.29000000001</v>
      </c>
      <c r="O545" s="26">
        <f>+R545*'COSTOS VARIOS'!$O$2</f>
        <v>2188.9531000000002</v>
      </c>
      <c r="P545" s="26">
        <f>+R545*'COSTOS VARIOS'!$O$3</f>
        <v>8008.3649999999998</v>
      </c>
      <c r="Q545" s="26">
        <v>1</v>
      </c>
      <c r="R545" s="26">
        <f t="shared" si="82"/>
        <v>533891</v>
      </c>
      <c r="S545" s="25">
        <f t="shared" si="83"/>
        <v>891707.60810000007</v>
      </c>
      <c r="T545" s="28">
        <f t="shared" si="84"/>
        <v>0.28954826621939622</v>
      </c>
      <c r="U545" s="29">
        <f t="shared" si="85"/>
        <v>1149900</v>
      </c>
      <c r="V545" s="26">
        <f>+INDEX('LISTA DE PRECIOS EKM '!A:K,MATCH('Precios ML'!B545,'LISTA DE PRECIOS EKM '!A:A,0),8)</f>
        <v>1149900</v>
      </c>
      <c r="W545" s="26">
        <f t="shared" si="86"/>
        <v>1149900</v>
      </c>
      <c r="X545" s="26">
        <f t="shared" si="87"/>
        <v>0</v>
      </c>
      <c r="Y545" s="26"/>
      <c r="Z545" s="26">
        <f t="shared" si="88"/>
        <v>1149900</v>
      </c>
      <c r="AA545" s="30">
        <f t="shared" si="89"/>
        <v>1.1538104219775196</v>
      </c>
    </row>
    <row r="546" spans="1:27">
      <c r="A546" s="20" t="s">
        <v>5583</v>
      </c>
      <c r="B546" s="20" t="s">
        <v>2226</v>
      </c>
      <c r="C546" s="25">
        <v>130000</v>
      </c>
      <c r="D546" s="22">
        <v>85</v>
      </c>
      <c r="E546" s="22">
        <v>49</v>
      </c>
      <c r="F546" s="22">
        <v>40</v>
      </c>
      <c r="G546" s="22">
        <v>16000</v>
      </c>
      <c r="H546" s="22" t="s">
        <v>5088</v>
      </c>
      <c r="I546" s="26">
        <f>+IF(H546='COSTOS VARIOS'!$C$1,'COSTOS VARIOS'!$C$2*'Precios ML'!V546,'COSTOS VARIOS'!$B$2*'Precios ML'!V546)</f>
        <v>63980</v>
      </c>
      <c r="J546" s="22">
        <v>0</v>
      </c>
      <c r="K546" s="27">
        <f t="shared" si="80"/>
        <v>10.4125</v>
      </c>
      <c r="L546" s="27">
        <f t="shared" si="81"/>
        <v>10.4125</v>
      </c>
      <c r="M546" s="26">
        <f>(INDEX(pesos!A:B,MATCH(L546,pesos!A:A,1),2))</f>
        <v>16200</v>
      </c>
      <c r="N546" s="26">
        <f>+R546*'COSTOS VARIOS'!$O$1</f>
        <v>24700</v>
      </c>
      <c r="O546" s="26">
        <f>+R546*'COSTOS VARIOS'!$O$2</f>
        <v>533</v>
      </c>
      <c r="P546" s="26">
        <f>+R546*'COSTOS VARIOS'!$O$3</f>
        <v>1950</v>
      </c>
      <c r="Q546" s="26">
        <v>1</v>
      </c>
      <c r="R546" s="26">
        <f t="shared" si="82"/>
        <v>130000</v>
      </c>
      <c r="S546" s="25">
        <f t="shared" si="83"/>
        <v>237363</v>
      </c>
      <c r="T546" s="28">
        <f t="shared" si="84"/>
        <v>0.34772479282786284</v>
      </c>
      <c r="U546" s="29">
        <f t="shared" si="85"/>
        <v>319900</v>
      </c>
      <c r="V546" s="26">
        <f>+INDEX('LISTA DE PRECIOS EKM '!A:K,MATCH('Precios ML'!B546,'LISTA DE PRECIOS EKM '!A:A,0),8)</f>
        <v>319900</v>
      </c>
      <c r="W546" s="26">
        <f t="shared" si="86"/>
        <v>319900</v>
      </c>
      <c r="X546" s="26">
        <f t="shared" si="87"/>
        <v>0</v>
      </c>
      <c r="Y546" s="26"/>
      <c r="Z546" s="26">
        <f t="shared" si="88"/>
        <v>319900</v>
      </c>
      <c r="AA546" s="30">
        <f t="shared" si="89"/>
        <v>1.4607692307692308</v>
      </c>
    </row>
    <row r="547" spans="1:27">
      <c r="A547" s="20" t="s">
        <v>5583</v>
      </c>
      <c r="B547" s="20" t="s">
        <v>2226</v>
      </c>
      <c r="C547" s="25">
        <v>130000</v>
      </c>
      <c r="D547" s="22">
        <v>85</v>
      </c>
      <c r="E547" s="22">
        <v>49</v>
      </c>
      <c r="F547" s="22">
        <v>40</v>
      </c>
      <c r="G547" s="22">
        <v>16000</v>
      </c>
      <c r="H547" s="22" t="s">
        <v>5088</v>
      </c>
      <c r="I547" s="26">
        <f>+IF(H547='COSTOS VARIOS'!$C$1,'COSTOS VARIOS'!$C$2*'Precios ML'!V547,'COSTOS VARIOS'!$B$2*'Precios ML'!V547)</f>
        <v>63980</v>
      </c>
      <c r="J547" s="22">
        <v>0</v>
      </c>
      <c r="K547" s="27">
        <f t="shared" si="80"/>
        <v>10.4125</v>
      </c>
      <c r="L547" s="27">
        <f t="shared" si="81"/>
        <v>10.4125</v>
      </c>
      <c r="M547" s="26">
        <f>(INDEX(pesos!A:B,MATCH(L547,pesos!A:A,1),2))</f>
        <v>16200</v>
      </c>
      <c r="N547" s="26">
        <f>+R547*'COSTOS VARIOS'!$O$1</f>
        <v>24700</v>
      </c>
      <c r="O547" s="26">
        <f>+R547*'COSTOS VARIOS'!$O$2</f>
        <v>533</v>
      </c>
      <c r="P547" s="26">
        <f>+R547*'COSTOS VARIOS'!$O$3</f>
        <v>1950</v>
      </c>
      <c r="Q547" s="26">
        <v>1</v>
      </c>
      <c r="R547" s="26">
        <f t="shared" si="82"/>
        <v>130000</v>
      </c>
      <c r="S547" s="25">
        <f t="shared" si="83"/>
        <v>237363</v>
      </c>
      <c r="T547" s="28">
        <f t="shared" si="84"/>
        <v>0.34772479282786284</v>
      </c>
      <c r="U547" s="29">
        <f t="shared" si="85"/>
        <v>319900</v>
      </c>
      <c r="V547" s="26">
        <f>+INDEX('LISTA DE PRECIOS EKM '!A:K,MATCH('Precios ML'!B547,'LISTA DE PRECIOS EKM '!A:A,0),8)</f>
        <v>319900</v>
      </c>
      <c r="W547" s="26">
        <f t="shared" si="86"/>
        <v>319900</v>
      </c>
      <c r="X547" s="26">
        <f t="shared" si="87"/>
        <v>0</v>
      </c>
      <c r="Y547" s="26"/>
      <c r="Z547" s="26">
        <f t="shared" si="88"/>
        <v>319900</v>
      </c>
      <c r="AA547" s="30">
        <f t="shared" si="89"/>
        <v>1.4607692307692308</v>
      </c>
    </row>
    <row r="548" spans="1:27">
      <c r="A548" s="20" t="s">
        <v>5584</v>
      </c>
      <c r="B548" s="20" t="s">
        <v>5585</v>
      </c>
      <c r="C548" s="25">
        <v>130000</v>
      </c>
      <c r="D548" s="22">
        <v>85</v>
      </c>
      <c r="E548" s="22">
        <v>49</v>
      </c>
      <c r="F548" s="22">
        <v>40</v>
      </c>
      <c r="G548" s="22">
        <v>16000</v>
      </c>
      <c r="H548" s="22" t="s">
        <v>5088</v>
      </c>
      <c r="I548" s="26">
        <f>+IF(H548='COSTOS VARIOS'!$C$1,'COSTOS VARIOS'!$C$2*'Precios ML'!V548,'COSTOS VARIOS'!$B$2*'Precios ML'!V548)</f>
        <v>63980</v>
      </c>
      <c r="J548" s="22">
        <v>0</v>
      </c>
      <c r="K548" s="27">
        <f t="shared" si="80"/>
        <v>10.4125</v>
      </c>
      <c r="L548" s="27">
        <f t="shared" si="81"/>
        <v>10.4125</v>
      </c>
      <c r="M548" s="26">
        <f>(INDEX(pesos!A:B,MATCH(L548,pesos!A:A,1),2))</f>
        <v>16200</v>
      </c>
      <c r="N548" s="26">
        <f>+R548*'COSTOS VARIOS'!$O$1</f>
        <v>24700</v>
      </c>
      <c r="O548" s="26">
        <f>+R548*'COSTOS VARIOS'!$O$2</f>
        <v>533</v>
      </c>
      <c r="P548" s="26">
        <f>+R548*'COSTOS VARIOS'!$O$3</f>
        <v>1950</v>
      </c>
      <c r="Q548" s="26">
        <v>1</v>
      </c>
      <c r="R548" s="26">
        <f t="shared" si="82"/>
        <v>130000</v>
      </c>
      <c r="S548" s="25">
        <f t="shared" si="83"/>
        <v>237363</v>
      </c>
      <c r="T548" s="28">
        <f t="shared" si="84"/>
        <v>0.34772479282786284</v>
      </c>
      <c r="U548" s="29">
        <f t="shared" si="85"/>
        <v>319900</v>
      </c>
      <c r="V548" s="26">
        <f>+INDEX('LISTA DE PRECIOS EKM '!A:K,MATCH('Precios ML'!B548,'LISTA DE PRECIOS EKM '!A:A,0),8)</f>
        <v>319900</v>
      </c>
      <c r="W548" s="26">
        <f t="shared" si="86"/>
        <v>319900</v>
      </c>
      <c r="X548" s="26">
        <f t="shared" si="87"/>
        <v>0</v>
      </c>
      <c r="Y548" s="26"/>
      <c r="Z548" s="26">
        <f t="shared" si="88"/>
        <v>319900</v>
      </c>
      <c r="AA548" s="30">
        <f t="shared" si="89"/>
        <v>1.4607692307692308</v>
      </c>
    </row>
    <row r="549" spans="1:27">
      <c r="A549" s="20" t="s">
        <v>5584</v>
      </c>
      <c r="B549" s="20" t="s">
        <v>5585</v>
      </c>
      <c r="C549" s="25">
        <v>130000</v>
      </c>
      <c r="D549" s="22">
        <v>85</v>
      </c>
      <c r="E549" s="22">
        <v>49</v>
      </c>
      <c r="F549" s="22">
        <v>40</v>
      </c>
      <c r="G549" s="22">
        <v>16000</v>
      </c>
      <c r="H549" s="22" t="s">
        <v>5088</v>
      </c>
      <c r="I549" s="26">
        <f>+IF(H549='COSTOS VARIOS'!$C$1,'COSTOS VARIOS'!$C$2*'Precios ML'!V549,'COSTOS VARIOS'!$B$2*'Precios ML'!V549)</f>
        <v>63980</v>
      </c>
      <c r="J549" s="22">
        <v>0</v>
      </c>
      <c r="K549" s="27">
        <f t="shared" si="80"/>
        <v>10.4125</v>
      </c>
      <c r="L549" s="27">
        <f t="shared" si="81"/>
        <v>10.4125</v>
      </c>
      <c r="M549" s="26">
        <f>(INDEX(pesos!A:B,MATCH(L549,pesos!A:A,1),2))</f>
        <v>16200</v>
      </c>
      <c r="N549" s="26">
        <f>+R549*'COSTOS VARIOS'!$O$1</f>
        <v>24700</v>
      </c>
      <c r="O549" s="26">
        <f>+R549*'COSTOS VARIOS'!$O$2</f>
        <v>533</v>
      </c>
      <c r="P549" s="26">
        <f>+R549*'COSTOS VARIOS'!$O$3</f>
        <v>1950</v>
      </c>
      <c r="Q549" s="26">
        <v>1</v>
      </c>
      <c r="R549" s="26">
        <f t="shared" si="82"/>
        <v>130000</v>
      </c>
      <c r="S549" s="25">
        <f t="shared" si="83"/>
        <v>237363</v>
      </c>
      <c r="T549" s="28">
        <f t="shared" si="84"/>
        <v>0.34772479282786284</v>
      </c>
      <c r="U549" s="29">
        <f t="shared" si="85"/>
        <v>319900</v>
      </c>
      <c r="V549" s="26">
        <f>+INDEX('LISTA DE PRECIOS EKM '!A:K,MATCH('Precios ML'!B549,'LISTA DE PRECIOS EKM '!A:A,0),8)</f>
        <v>319900</v>
      </c>
      <c r="W549" s="26">
        <f t="shared" si="86"/>
        <v>319900</v>
      </c>
      <c r="X549" s="26">
        <f t="shared" si="87"/>
        <v>0</v>
      </c>
      <c r="Y549" s="26"/>
      <c r="Z549" s="26">
        <f t="shared" si="88"/>
        <v>319900</v>
      </c>
      <c r="AA549" s="30">
        <f t="shared" si="89"/>
        <v>1.4607692307692308</v>
      </c>
    </row>
    <row r="550" spans="1:27">
      <c r="A550" s="20" t="s">
        <v>5586</v>
      </c>
      <c r="B550" s="20" t="s">
        <v>5587</v>
      </c>
      <c r="C550" s="25">
        <v>197000</v>
      </c>
      <c r="D550" s="22">
        <v>85</v>
      </c>
      <c r="E550" s="22">
        <v>49</v>
      </c>
      <c r="F550" s="22">
        <v>40</v>
      </c>
      <c r="G550" s="22">
        <v>16000</v>
      </c>
      <c r="H550" s="22" t="s">
        <v>5088</v>
      </c>
      <c r="I550" s="26">
        <f>+IF(H550='COSTOS VARIOS'!$C$1,'COSTOS VARIOS'!$C$2*'Precios ML'!V550,'COSTOS VARIOS'!$B$2*'Precios ML'!V550)</f>
        <v>85980</v>
      </c>
      <c r="J550" s="22">
        <v>0</v>
      </c>
      <c r="K550" s="27">
        <f t="shared" si="80"/>
        <v>10.4125</v>
      </c>
      <c r="L550" s="27">
        <f t="shared" si="81"/>
        <v>10.4125</v>
      </c>
      <c r="M550" s="26">
        <f>(INDEX(pesos!A:B,MATCH(L550,pesos!A:A,1),2))</f>
        <v>16200</v>
      </c>
      <c r="N550" s="26">
        <f>+R550*'COSTOS VARIOS'!$O$1</f>
        <v>37430</v>
      </c>
      <c r="O550" s="26">
        <f>+R550*'COSTOS VARIOS'!$O$2</f>
        <v>807.7</v>
      </c>
      <c r="P550" s="26">
        <f>+R550*'COSTOS VARIOS'!$O$3</f>
        <v>2955</v>
      </c>
      <c r="Q550" s="26">
        <v>1</v>
      </c>
      <c r="R550" s="26">
        <f t="shared" si="82"/>
        <v>197000</v>
      </c>
      <c r="S550" s="25">
        <f t="shared" si="83"/>
        <v>340372.7</v>
      </c>
      <c r="T550" s="28">
        <f t="shared" si="84"/>
        <v>0.26302726393744269</v>
      </c>
      <c r="U550" s="29">
        <f t="shared" si="85"/>
        <v>429900</v>
      </c>
      <c r="V550" s="26">
        <f>+INDEX('LISTA DE PRECIOS EKM '!A:K,MATCH('Precios ML'!B550,'LISTA DE PRECIOS EKM '!A:A,0),8)</f>
        <v>429900</v>
      </c>
      <c r="W550" s="26">
        <f t="shared" si="86"/>
        <v>429900</v>
      </c>
      <c r="X550" s="26">
        <f t="shared" si="87"/>
        <v>0</v>
      </c>
      <c r="Y550" s="26"/>
      <c r="Z550" s="26">
        <f t="shared" si="88"/>
        <v>429900</v>
      </c>
      <c r="AA550" s="30">
        <f t="shared" si="89"/>
        <v>1.1822335025380712</v>
      </c>
    </row>
    <row r="551" spans="1:27">
      <c r="A551" s="20" t="s">
        <v>5586</v>
      </c>
      <c r="B551" s="20" t="s">
        <v>5587</v>
      </c>
      <c r="C551" s="25">
        <v>197000</v>
      </c>
      <c r="D551" s="22">
        <v>85</v>
      </c>
      <c r="E551" s="22">
        <v>49</v>
      </c>
      <c r="F551" s="22">
        <v>40</v>
      </c>
      <c r="G551" s="22">
        <v>16000</v>
      </c>
      <c r="H551" s="22" t="s">
        <v>5088</v>
      </c>
      <c r="I551" s="26">
        <f>+IF(H551='COSTOS VARIOS'!$C$1,'COSTOS VARIOS'!$C$2*'Precios ML'!V551,'COSTOS VARIOS'!$B$2*'Precios ML'!V551)</f>
        <v>85980</v>
      </c>
      <c r="J551" s="22">
        <v>0</v>
      </c>
      <c r="K551" s="27">
        <f t="shared" si="80"/>
        <v>10.4125</v>
      </c>
      <c r="L551" s="27">
        <f t="shared" si="81"/>
        <v>10.4125</v>
      </c>
      <c r="M551" s="26">
        <f>(INDEX(pesos!A:B,MATCH(L551,pesos!A:A,1),2))</f>
        <v>16200</v>
      </c>
      <c r="N551" s="26">
        <f>+R551*'COSTOS VARIOS'!$O$1</f>
        <v>37430</v>
      </c>
      <c r="O551" s="26">
        <f>+R551*'COSTOS VARIOS'!$O$2</f>
        <v>807.7</v>
      </c>
      <c r="P551" s="26">
        <f>+R551*'COSTOS VARIOS'!$O$3</f>
        <v>2955</v>
      </c>
      <c r="Q551" s="26">
        <v>1</v>
      </c>
      <c r="R551" s="26">
        <f t="shared" si="82"/>
        <v>197000</v>
      </c>
      <c r="S551" s="25">
        <f t="shared" si="83"/>
        <v>340372.7</v>
      </c>
      <c r="T551" s="28">
        <f t="shared" si="84"/>
        <v>0.26302726393744269</v>
      </c>
      <c r="U551" s="29">
        <f t="shared" si="85"/>
        <v>429900</v>
      </c>
      <c r="V551" s="26">
        <f>+INDEX('LISTA DE PRECIOS EKM '!A:K,MATCH('Precios ML'!B551,'LISTA DE PRECIOS EKM '!A:A,0),8)</f>
        <v>429900</v>
      </c>
      <c r="W551" s="26">
        <f t="shared" si="86"/>
        <v>429900</v>
      </c>
      <c r="X551" s="26">
        <f t="shared" si="87"/>
        <v>0</v>
      </c>
      <c r="Y551" s="26"/>
      <c r="Z551" s="26">
        <f t="shared" si="88"/>
        <v>429900</v>
      </c>
      <c r="AA551" s="30">
        <f t="shared" si="89"/>
        <v>1.1822335025380712</v>
      </c>
    </row>
    <row r="552" spans="1:27">
      <c r="A552" s="20" t="s">
        <v>5588</v>
      </c>
      <c r="B552" s="20" t="s">
        <v>2287</v>
      </c>
      <c r="C552" s="25">
        <v>130000</v>
      </c>
      <c r="D552" s="22">
        <v>85</v>
      </c>
      <c r="E552" s="22">
        <v>49</v>
      </c>
      <c r="F552" s="22">
        <v>40</v>
      </c>
      <c r="G552" s="22">
        <v>16000</v>
      </c>
      <c r="H552" s="22" t="s">
        <v>5088</v>
      </c>
      <c r="I552" s="26">
        <f>+IF(H552='COSTOS VARIOS'!$C$1,'COSTOS VARIOS'!$C$2*'Precios ML'!V552,'COSTOS VARIOS'!$B$2*'Precios ML'!V552)</f>
        <v>71980</v>
      </c>
      <c r="J552" s="22">
        <v>0</v>
      </c>
      <c r="K552" s="27">
        <f t="shared" si="80"/>
        <v>10.4125</v>
      </c>
      <c r="L552" s="27">
        <f t="shared" si="81"/>
        <v>10.4125</v>
      </c>
      <c r="M552" s="26">
        <f>(INDEX(pesos!A:B,MATCH(L552,pesos!A:A,1),2))</f>
        <v>16200</v>
      </c>
      <c r="N552" s="26">
        <f>+R552*'COSTOS VARIOS'!$O$1</f>
        <v>24700</v>
      </c>
      <c r="O552" s="26">
        <f>+R552*'COSTOS VARIOS'!$O$2</f>
        <v>533</v>
      </c>
      <c r="P552" s="26">
        <f>+R552*'COSTOS VARIOS'!$O$3</f>
        <v>1950</v>
      </c>
      <c r="Q552" s="26">
        <v>1</v>
      </c>
      <c r="R552" s="26">
        <f t="shared" si="82"/>
        <v>130000</v>
      </c>
      <c r="S552" s="25">
        <f t="shared" si="83"/>
        <v>245363</v>
      </c>
      <c r="T552" s="28">
        <f t="shared" si="84"/>
        <v>0.46680632369183628</v>
      </c>
      <c r="U552" s="29">
        <f t="shared" si="85"/>
        <v>359900</v>
      </c>
      <c r="V552" s="26">
        <f>+INDEX('LISTA DE PRECIOS EKM '!A:K,MATCH('Precios ML'!B552,'LISTA DE PRECIOS EKM '!A:A,0),8)</f>
        <v>359900</v>
      </c>
      <c r="W552" s="26">
        <f t="shared" si="86"/>
        <v>359900</v>
      </c>
      <c r="X552" s="26">
        <f t="shared" si="87"/>
        <v>0</v>
      </c>
      <c r="Y552" s="26"/>
      <c r="Z552" s="26">
        <f t="shared" si="88"/>
        <v>359900</v>
      </c>
      <c r="AA552" s="30">
        <f t="shared" si="89"/>
        <v>1.7684615384615383</v>
      </c>
    </row>
    <row r="553" spans="1:27">
      <c r="A553" s="20" t="s">
        <v>5588</v>
      </c>
      <c r="B553" s="20" t="s">
        <v>2287</v>
      </c>
      <c r="C553" s="25">
        <v>130000</v>
      </c>
      <c r="D553" s="22">
        <v>85</v>
      </c>
      <c r="E553" s="22">
        <v>49</v>
      </c>
      <c r="F553" s="22">
        <v>40</v>
      </c>
      <c r="G553" s="22">
        <v>16000</v>
      </c>
      <c r="H553" s="22" t="s">
        <v>5088</v>
      </c>
      <c r="I553" s="26">
        <f>+IF(H553='COSTOS VARIOS'!$C$1,'COSTOS VARIOS'!$C$2*'Precios ML'!V553,'COSTOS VARIOS'!$B$2*'Precios ML'!V553)</f>
        <v>71980</v>
      </c>
      <c r="J553" s="22">
        <v>0</v>
      </c>
      <c r="K553" s="27">
        <f t="shared" si="80"/>
        <v>10.4125</v>
      </c>
      <c r="L553" s="27">
        <f t="shared" si="81"/>
        <v>10.4125</v>
      </c>
      <c r="M553" s="26">
        <f>(INDEX(pesos!A:B,MATCH(L553,pesos!A:A,1),2))</f>
        <v>16200</v>
      </c>
      <c r="N553" s="26">
        <f>+R553*'COSTOS VARIOS'!$O$1</f>
        <v>24700</v>
      </c>
      <c r="O553" s="26">
        <f>+R553*'COSTOS VARIOS'!$O$2</f>
        <v>533</v>
      </c>
      <c r="P553" s="26">
        <f>+R553*'COSTOS VARIOS'!$O$3</f>
        <v>1950</v>
      </c>
      <c r="Q553" s="26">
        <v>1</v>
      </c>
      <c r="R553" s="26">
        <f t="shared" si="82"/>
        <v>130000</v>
      </c>
      <c r="S553" s="25">
        <f t="shared" si="83"/>
        <v>245363</v>
      </c>
      <c r="T553" s="28">
        <f t="shared" si="84"/>
        <v>0.46680632369183628</v>
      </c>
      <c r="U553" s="29">
        <f t="shared" si="85"/>
        <v>359900</v>
      </c>
      <c r="V553" s="26">
        <f>+INDEX('LISTA DE PRECIOS EKM '!A:K,MATCH('Precios ML'!B553,'LISTA DE PRECIOS EKM '!A:A,0),8)</f>
        <v>359900</v>
      </c>
      <c r="W553" s="26">
        <f t="shared" si="86"/>
        <v>359900</v>
      </c>
      <c r="X553" s="26">
        <f t="shared" si="87"/>
        <v>0</v>
      </c>
      <c r="Y553" s="26"/>
      <c r="Z553" s="26">
        <f t="shared" si="88"/>
        <v>359900</v>
      </c>
      <c r="AA553" s="30">
        <f t="shared" si="89"/>
        <v>1.7684615384615383</v>
      </c>
    </row>
    <row r="554" spans="1:27">
      <c r="A554" s="20" t="s">
        <v>5589</v>
      </c>
      <c r="B554" s="20" t="s">
        <v>5590</v>
      </c>
      <c r="C554" s="25">
        <v>160000</v>
      </c>
      <c r="D554" s="22">
        <v>85</v>
      </c>
      <c r="E554" s="22">
        <v>49</v>
      </c>
      <c r="F554" s="22">
        <v>40</v>
      </c>
      <c r="G554" s="22">
        <v>16000</v>
      </c>
      <c r="H554" s="22" t="s">
        <v>5088</v>
      </c>
      <c r="I554" s="26">
        <f>+IF(H554='COSTOS VARIOS'!$C$1,'COSTOS VARIOS'!$C$2*'Precios ML'!V554,'COSTOS VARIOS'!$B$2*'Precios ML'!V554)</f>
        <v>69980</v>
      </c>
      <c r="J554" s="22">
        <v>0</v>
      </c>
      <c r="K554" s="27">
        <f t="shared" si="80"/>
        <v>10.4125</v>
      </c>
      <c r="L554" s="27">
        <f t="shared" si="81"/>
        <v>10.4125</v>
      </c>
      <c r="M554" s="26">
        <f>(INDEX(pesos!A:B,MATCH(L554,pesos!A:A,1),2))</f>
        <v>16200</v>
      </c>
      <c r="N554" s="26">
        <f>+R554*'COSTOS VARIOS'!$O$1</f>
        <v>30400</v>
      </c>
      <c r="O554" s="26">
        <f>+R554*'COSTOS VARIOS'!$O$2</f>
        <v>656</v>
      </c>
      <c r="P554" s="26">
        <f>+R554*'COSTOS VARIOS'!$O$3</f>
        <v>2400</v>
      </c>
      <c r="Q554" s="26">
        <v>1</v>
      </c>
      <c r="R554" s="26">
        <f t="shared" si="82"/>
        <v>160000</v>
      </c>
      <c r="S554" s="25">
        <f t="shared" si="83"/>
        <v>279636</v>
      </c>
      <c r="T554" s="28">
        <f t="shared" si="84"/>
        <v>0.25126950750261057</v>
      </c>
      <c r="U554" s="29">
        <f t="shared" si="85"/>
        <v>349900</v>
      </c>
      <c r="V554" s="26">
        <f>+INDEX('LISTA DE PRECIOS EKM '!A:K,MATCH('Precios ML'!B554,'LISTA DE PRECIOS EKM '!A:A,0),8)</f>
        <v>349900</v>
      </c>
      <c r="W554" s="26">
        <f t="shared" si="86"/>
        <v>349900</v>
      </c>
      <c r="X554" s="26">
        <f t="shared" si="87"/>
        <v>0</v>
      </c>
      <c r="Y554" s="26"/>
      <c r="Z554" s="26">
        <f t="shared" si="88"/>
        <v>349900</v>
      </c>
      <c r="AA554" s="30">
        <f t="shared" si="89"/>
        <v>1.1868750000000001</v>
      </c>
    </row>
    <row r="555" spans="1:27">
      <c r="A555" s="20" t="s">
        <v>5589</v>
      </c>
      <c r="B555" s="20" t="s">
        <v>5590</v>
      </c>
      <c r="C555" s="25">
        <v>160000</v>
      </c>
      <c r="D555" s="22">
        <v>85</v>
      </c>
      <c r="E555" s="22">
        <v>49</v>
      </c>
      <c r="F555" s="22">
        <v>40</v>
      </c>
      <c r="G555" s="22">
        <v>16000</v>
      </c>
      <c r="H555" s="22" t="s">
        <v>5088</v>
      </c>
      <c r="I555" s="26">
        <f>+IF(H555='COSTOS VARIOS'!$C$1,'COSTOS VARIOS'!$C$2*'Precios ML'!V555,'COSTOS VARIOS'!$B$2*'Precios ML'!V555)</f>
        <v>69980</v>
      </c>
      <c r="J555" s="22">
        <v>0</v>
      </c>
      <c r="K555" s="27">
        <f t="shared" si="80"/>
        <v>10.4125</v>
      </c>
      <c r="L555" s="27">
        <f t="shared" si="81"/>
        <v>10.4125</v>
      </c>
      <c r="M555" s="26">
        <f>(INDEX(pesos!A:B,MATCH(L555,pesos!A:A,1),2))</f>
        <v>16200</v>
      </c>
      <c r="N555" s="26">
        <f>+R555*'COSTOS VARIOS'!$O$1</f>
        <v>30400</v>
      </c>
      <c r="O555" s="26">
        <f>+R555*'COSTOS VARIOS'!$O$2</f>
        <v>656</v>
      </c>
      <c r="P555" s="26">
        <f>+R555*'COSTOS VARIOS'!$O$3</f>
        <v>2400</v>
      </c>
      <c r="Q555" s="26">
        <v>1</v>
      </c>
      <c r="R555" s="26">
        <f t="shared" si="82"/>
        <v>160000</v>
      </c>
      <c r="S555" s="25">
        <f t="shared" si="83"/>
        <v>279636</v>
      </c>
      <c r="T555" s="28">
        <f t="shared" si="84"/>
        <v>0.25126950750261057</v>
      </c>
      <c r="U555" s="29">
        <f t="shared" si="85"/>
        <v>349900</v>
      </c>
      <c r="V555" s="26">
        <f>+INDEX('LISTA DE PRECIOS EKM '!A:K,MATCH('Precios ML'!B555,'LISTA DE PRECIOS EKM '!A:A,0),8)</f>
        <v>349900</v>
      </c>
      <c r="W555" s="26">
        <f t="shared" si="86"/>
        <v>349900</v>
      </c>
      <c r="X555" s="26">
        <f t="shared" si="87"/>
        <v>0</v>
      </c>
      <c r="Y555" s="26"/>
      <c r="Z555" s="26">
        <f t="shared" si="88"/>
        <v>349900</v>
      </c>
      <c r="AA555" s="30">
        <f t="shared" si="89"/>
        <v>1.1868750000000001</v>
      </c>
    </row>
    <row r="556" spans="1:27">
      <c r="A556" s="20" t="s">
        <v>5591</v>
      </c>
      <c r="B556" s="20" t="s">
        <v>5592</v>
      </c>
      <c r="C556" s="25">
        <v>160000</v>
      </c>
      <c r="D556" s="22">
        <v>85</v>
      </c>
      <c r="E556" s="22">
        <v>49</v>
      </c>
      <c r="F556" s="22">
        <v>40</v>
      </c>
      <c r="G556" s="22">
        <v>16000</v>
      </c>
      <c r="H556" s="22" t="s">
        <v>5088</v>
      </c>
      <c r="I556" s="26">
        <f>+IF(H556='COSTOS VARIOS'!$C$1,'COSTOS VARIOS'!$C$2*'Precios ML'!V556,'COSTOS VARIOS'!$B$2*'Precios ML'!V556)</f>
        <v>69980</v>
      </c>
      <c r="J556" s="22">
        <v>0</v>
      </c>
      <c r="K556" s="27">
        <f t="shared" si="80"/>
        <v>10.4125</v>
      </c>
      <c r="L556" s="27">
        <f t="shared" si="81"/>
        <v>10.4125</v>
      </c>
      <c r="M556" s="26">
        <f>(INDEX(pesos!A:B,MATCH(L556,pesos!A:A,1),2))</f>
        <v>16200</v>
      </c>
      <c r="N556" s="26">
        <f>+R556*'COSTOS VARIOS'!$O$1</f>
        <v>30400</v>
      </c>
      <c r="O556" s="26">
        <f>+R556*'COSTOS VARIOS'!$O$2</f>
        <v>656</v>
      </c>
      <c r="P556" s="26">
        <f>+R556*'COSTOS VARIOS'!$O$3</f>
        <v>2400</v>
      </c>
      <c r="Q556" s="26">
        <v>1</v>
      </c>
      <c r="R556" s="26">
        <f t="shared" si="82"/>
        <v>160000</v>
      </c>
      <c r="S556" s="25">
        <f t="shared" si="83"/>
        <v>279636</v>
      </c>
      <c r="T556" s="28">
        <f t="shared" si="84"/>
        <v>0.25126950750261057</v>
      </c>
      <c r="U556" s="29">
        <f t="shared" si="85"/>
        <v>349900</v>
      </c>
      <c r="V556" s="26">
        <f>+INDEX('LISTA DE PRECIOS EKM '!A:K,MATCH('Precios ML'!B556,'LISTA DE PRECIOS EKM '!A:A,0),8)</f>
        <v>349900</v>
      </c>
      <c r="W556" s="26">
        <f t="shared" si="86"/>
        <v>349900</v>
      </c>
      <c r="X556" s="26">
        <f t="shared" si="87"/>
        <v>0</v>
      </c>
      <c r="Y556" s="26"/>
      <c r="Z556" s="26">
        <f t="shared" si="88"/>
        <v>349900</v>
      </c>
      <c r="AA556" s="30">
        <f t="shared" si="89"/>
        <v>1.1868750000000001</v>
      </c>
    </row>
    <row r="557" spans="1:27">
      <c r="A557" s="20" t="s">
        <v>5593</v>
      </c>
      <c r="B557" s="20" t="s">
        <v>5594</v>
      </c>
      <c r="C557" s="25">
        <v>354157</v>
      </c>
      <c r="D557" s="22">
        <v>85</v>
      </c>
      <c r="E557" s="22">
        <v>49</v>
      </c>
      <c r="F557" s="22">
        <v>40</v>
      </c>
      <c r="G557" s="22">
        <v>16000</v>
      </c>
      <c r="H557" s="22" t="s">
        <v>5088</v>
      </c>
      <c r="I557" s="26">
        <f>+IF(H557='COSTOS VARIOS'!$C$1,'COSTOS VARIOS'!$C$2*'Precios ML'!V557,'COSTOS VARIOS'!$B$2*'Precios ML'!V557)</f>
        <v>165980</v>
      </c>
      <c r="J557" s="22">
        <v>0</v>
      </c>
      <c r="K557" s="27">
        <f t="shared" si="80"/>
        <v>10.4125</v>
      </c>
      <c r="L557" s="27">
        <f t="shared" si="81"/>
        <v>10.4125</v>
      </c>
      <c r="M557" s="26">
        <f>(INDEX(pesos!A:B,MATCH(L557,pesos!A:A,1),2))</f>
        <v>16200</v>
      </c>
      <c r="N557" s="26">
        <f>+R557*'COSTOS VARIOS'!$O$1</f>
        <v>67289.83</v>
      </c>
      <c r="O557" s="26">
        <f>+R557*'COSTOS VARIOS'!$O$2</f>
        <v>1452.0437000000002</v>
      </c>
      <c r="P557" s="26">
        <f>+R557*'COSTOS VARIOS'!$O$3</f>
        <v>5312.3549999999996</v>
      </c>
      <c r="Q557" s="26">
        <v>1</v>
      </c>
      <c r="R557" s="26">
        <f t="shared" si="82"/>
        <v>354157</v>
      </c>
      <c r="S557" s="25">
        <f t="shared" si="83"/>
        <v>610391.22869999998</v>
      </c>
      <c r="T557" s="28">
        <f t="shared" si="84"/>
        <v>0.35961979953005829</v>
      </c>
      <c r="U557" s="29">
        <f t="shared" si="85"/>
        <v>829900</v>
      </c>
      <c r="V557" s="26">
        <f>+INDEX('LISTA DE PRECIOS EKM '!A:K,MATCH('Precios ML'!B557,'LISTA DE PRECIOS EKM '!A:A,0),8)</f>
        <v>829900</v>
      </c>
      <c r="W557" s="26">
        <f t="shared" si="86"/>
        <v>829900</v>
      </c>
      <c r="X557" s="26">
        <f t="shared" si="87"/>
        <v>0</v>
      </c>
      <c r="Y557" s="26"/>
      <c r="Z557" s="26">
        <f t="shared" si="88"/>
        <v>829900</v>
      </c>
      <c r="AA557" s="30">
        <f t="shared" si="89"/>
        <v>1.3433110174301226</v>
      </c>
    </row>
    <row r="558" spans="1:27">
      <c r="A558" s="20" t="s">
        <v>5593</v>
      </c>
      <c r="B558" s="20" t="s">
        <v>5594</v>
      </c>
      <c r="C558" s="25">
        <v>354157</v>
      </c>
      <c r="D558" s="22">
        <v>85</v>
      </c>
      <c r="E558" s="22">
        <v>49</v>
      </c>
      <c r="F558" s="22">
        <v>40</v>
      </c>
      <c r="G558" s="22">
        <v>16000</v>
      </c>
      <c r="H558" s="22" t="s">
        <v>5088</v>
      </c>
      <c r="I558" s="26">
        <f>+IF(H558='COSTOS VARIOS'!$C$1,'COSTOS VARIOS'!$C$2*'Precios ML'!V558,'COSTOS VARIOS'!$B$2*'Precios ML'!V558)</f>
        <v>165980</v>
      </c>
      <c r="J558" s="22">
        <v>0</v>
      </c>
      <c r="K558" s="27">
        <f t="shared" si="80"/>
        <v>10.4125</v>
      </c>
      <c r="L558" s="27">
        <f t="shared" si="81"/>
        <v>10.4125</v>
      </c>
      <c r="M558" s="26">
        <f>(INDEX(pesos!A:B,MATCH(L558,pesos!A:A,1),2))</f>
        <v>16200</v>
      </c>
      <c r="N558" s="26">
        <f>+R558*'COSTOS VARIOS'!$O$1</f>
        <v>67289.83</v>
      </c>
      <c r="O558" s="26">
        <f>+R558*'COSTOS VARIOS'!$O$2</f>
        <v>1452.0437000000002</v>
      </c>
      <c r="P558" s="26">
        <f>+R558*'COSTOS VARIOS'!$O$3</f>
        <v>5312.3549999999996</v>
      </c>
      <c r="Q558" s="26">
        <v>1</v>
      </c>
      <c r="R558" s="26">
        <f t="shared" si="82"/>
        <v>354157</v>
      </c>
      <c r="S558" s="25">
        <f t="shared" si="83"/>
        <v>610391.22869999998</v>
      </c>
      <c r="T558" s="28">
        <f t="shared" si="84"/>
        <v>0.35961979953005829</v>
      </c>
      <c r="U558" s="29">
        <f t="shared" si="85"/>
        <v>829900</v>
      </c>
      <c r="V558" s="26">
        <f>+INDEX('LISTA DE PRECIOS EKM '!A:K,MATCH('Precios ML'!B558,'LISTA DE PRECIOS EKM '!A:A,0),8)</f>
        <v>829900</v>
      </c>
      <c r="W558" s="26">
        <f t="shared" si="86"/>
        <v>829900</v>
      </c>
      <c r="X558" s="26">
        <f t="shared" si="87"/>
        <v>0</v>
      </c>
      <c r="Y558" s="26"/>
      <c r="Z558" s="26">
        <f t="shared" si="88"/>
        <v>829900</v>
      </c>
      <c r="AA558" s="30">
        <f t="shared" si="89"/>
        <v>1.3433110174301226</v>
      </c>
    </row>
    <row r="559" spans="1:27">
      <c r="A559" s="20" t="s">
        <v>5595</v>
      </c>
      <c r="B559" s="20" t="s">
        <v>5596</v>
      </c>
      <c r="C559" s="25">
        <v>489000</v>
      </c>
      <c r="D559" s="22">
        <v>85</v>
      </c>
      <c r="E559" s="22">
        <v>49</v>
      </c>
      <c r="F559" s="22">
        <v>40</v>
      </c>
      <c r="G559" s="22">
        <v>16000</v>
      </c>
      <c r="H559" s="22" t="s">
        <v>5088</v>
      </c>
      <c r="I559" s="26">
        <f>+IF(H559='COSTOS VARIOS'!$C$1,'COSTOS VARIOS'!$C$2*'Precios ML'!V559,'COSTOS VARIOS'!$B$2*'Precios ML'!V559)</f>
        <v>225980</v>
      </c>
      <c r="J559" s="22">
        <v>0</v>
      </c>
      <c r="K559" s="27">
        <f t="shared" si="80"/>
        <v>10.4125</v>
      </c>
      <c r="L559" s="27">
        <f t="shared" si="81"/>
        <v>10.4125</v>
      </c>
      <c r="M559" s="26">
        <f>(INDEX(pesos!A:B,MATCH(L559,pesos!A:A,1),2))</f>
        <v>16200</v>
      </c>
      <c r="N559" s="26">
        <f>+R559*'COSTOS VARIOS'!$O$1</f>
        <v>92910</v>
      </c>
      <c r="O559" s="26">
        <f>+R559*'COSTOS VARIOS'!$O$2</f>
        <v>2004.9</v>
      </c>
      <c r="P559" s="26">
        <f>+R559*'COSTOS VARIOS'!$O$3</f>
        <v>7335</v>
      </c>
      <c r="Q559" s="26">
        <v>1</v>
      </c>
      <c r="R559" s="26">
        <f t="shared" si="82"/>
        <v>489000</v>
      </c>
      <c r="S559" s="25">
        <f t="shared" si="83"/>
        <v>833429.9</v>
      </c>
      <c r="T559" s="28">
        <f t="shared" si="84"/>
        <v>0.35572289883048347</v>
      </c>
      <c r="U559" s="29">
        <f t="shared" si="85"/>
        <v>1129900</v>
      </c>
      <c r="V559" s="26">
        <f>+INDEX('LISTA DE PRECIOS EKM '!A:K,MATCH('Precios ML'!B559,'LISTA DE PRECIOS EKM '!A:A,0),8)</f>
        <v>1129900</v>
      </c>
      <c r="W559" s="26">
        <f t="shared" si="86"/>
        <v>1129900</v>
      </c>
      <c r="X559" s="26">
        <f t="shared" si="87"/>
        <v>0</v>
      </c>
      <c r="Y559" s="26"/>
      <c r="Z559" s="26">
        <f t="shared" si="88"/>
        <v>1129900</v>
      </c>
      <c r="AA559" s="30">
        <f t="shared" si="89"/>
        <v>1.3106339468302659</v>
      </c>
    </row>
    <row r="560" spans="1:27">
      <c r="A560" s="20" t="s">
        <v>5595</v>
      </c>
      <c r="B560" s="20" t="s">
        <v>5596</v>
      </c>
      <c r="C560" s="25">
        <v>489000</v>
      </c>
      <c r="D560" s="22">
        <v>85</v>
      </c>
      <c r="E560" s="22">
        <v>49</v>
      </c>
      <c r="F560" s="22">
        <v>40</v>
      </c>
      <c r="G560" s="22">
        <v>16000</v>
      </c>
      <c r="H560" s="22" t="s">
        <v>5088</v>
      </c>
      <c r="I560" s="26">
        <f>+IF(H560='COSTOS VARIOS'!$C$1,'COSTOS VARIOS'!$C$2*'Precios ML'!V560,'COSTOS VARIOS'!$B$2*'Precios ML'!V560)</f>
        <v>225980</v>
      </c>
      <c r="J560" s="22">
        <v>0</v>
      </c>
      <c r="K560" s="27">
        <f t="shared" si="80"/>
        <v>10.4125</v>
      </c>
      <c r="L560" s="27">
        <f t="shared" si="81"/>
        <v>10.4125</v>
      </c>
      <c r="M560" s="26">
        <f>(INDEX(pesos!A:B,MATCH(L560,pesos!A:A,1),2))</f>
        <v>16200</v>
      </c>
      <c r="N560" s="26">
        <f>+R560*'COSTOS VARIOS'!$O$1</f>
        <v>92910</v>
      </c>
      <c r="O560" s="26">
        <f>+R560*'COSTOS VARIOS'!$O$2</f>
        <v>2004.9</v>
      </c>
      <c r="P560" s="26">
        <f>+R560*'COSTOS VARIOS'!$O$3</f>
        <v>7335</v>
      </c>
      <c r="Q560" s="26">
        <v>1</v>
      </c>
      <c r="R560" s="26">
        <f t="shared" si="82"/>
        <v>489000</v>
      </c>
      <c r="S560" s="25">
        <f t="shared" si="83"/>
        <v>833429.9</v>
      </c>
      <c r="T560" s="28">
        <f t="shared" si="84"/>
        <v>0.35572289883048347</v>
      </c>
      <c r="U560" s="29">
        <f t="shared" si="85"/>
        <v>1129900</v>
      </c>
      <c r="V560" s="26">
        <f>+INDEX('LISTA DE PRECIOS EKM '!A:K,MATCH('Precios ML'!B560,'LISTA DE PRECIOS EKM '!A:A,0),8)</f>
        <v>1129900</v>
      </c>
      <c r="W560" s="26">
        <f t="shared" si="86"/>
        <v>1129900</v>
      </c>
      <c r="X560" s="26">
        <f t="shared" si="87"/>
        <v>0</v>
      </c>
      <c r="Y560" s="26"/>
      <c r="Z560" s="26">
        <f t="shared" si="88"/>
        <v>1129900</v>
      </c>
      <c r="AA560" s="30">
        <f t="shared" si="89"/>
        <v>1.3106339468302659</v>
      </c>
    </row>
    <row r="561" spans="1:27">
      <c r="A561" s="20" t="s">
        <v>5597</v>
      </c>
      <c r="B561" s="20" t="s">
        <v>5598</v>
      </c>
      <c r="C561" s="25">
        <v>533891</v>
      </c>
      <c r="D561" s="22">
        <v>85</v>
      </c>
      <c r="E561" s="22">
        <v>49</v>
      </c>
      <c r="F561" s="22">
        <v>40</v>
      </c>
      <c r="G561" s="22">
        <v>16000</v>
      </c>
      <c r="H561" s="22" t="s">
        <v>5088</v>
      </c>
      <c r="I561" s="26">
        <f>+IF(H561='COSTOS VARIOS'!$C$1,'COSTOS VARIOS'!$C$2*'Precios ML'!V561,'COSTOS VARIOS'!$B$2*'Precios ML'!V561)</f>
        <v>233980</v>
      </c>
      <c r="J561" s="22">
        <v>0</v>
      </c>
      <c r="K561" s="27">
        <f t="shared" si="80"/>
        <v>10.4125</v>
      </c>
      <c r="L561" s="27">
        <f t="shared" si="81"/>
        <v>10.4125</v>
      </c>
      <c r="M561" s="26">
        <f>(INDEX(pesos!A:B,MATCH(L561,pesos!A:A,1),2))</f>
        <v>16200</v>
      </c>
      <c r="N561" s="26">
        <f>+R561*'COSTOS VARIOS'!$O$1</f>
        <v>101439.29000000001</v>
      </c>
      <c r="O561" s="26">
        <f>+R561*'COSTOS VARIOS'!$O$2</f>
        <v>2188.9531000000002</v>
      </c>
      <c r="P561" s="26">
        <f>+R561*'COSTOS VARIOS'!$O$3</f>
        <v>8008.3649999999998</v>
      </c>
      <c r="Q561" s="26">
        <v>1</v>
      </c>
      <c r="R561" s="26">
        <f t="shared" si="82"/>
        <v>533891</v>
      </c>
      <c r="S561" s="25">
        <f t="shared" si="83"/>
        <v>895707.60810000007</v>
      </c>
      <c r="T561" s="28">
        <f t="shared" si="84"/>
        <v>0.3061181901554062</v>
      </c>
      <c r="U561" s="29">
        <f t="shared" si="85"/>
        <v>1169900</v>
      </c>
      <c r="V561" s="26">
        <f>+INDEX('LISTA DE PRECIOS EKM '!A:K,MATCH('Precios ML'!B561,'LISTA DE PRECIOS EKM '!A:A,0),8)</f>
        <v>1169900</v>
      </c>
      <c r="W561" s="26">
        <f t="shared" si="86"/>
        <v>1169900</v>
      </c>
      <c r="X561" s="26">
        <f t="shared" si="87"/>
        <v>0</v>
      </c>
      <c r="Y561" s="26"/>
      <c r="Z561" s="26">
        <f t="shared" si="88"/>
        <v>1169900</v>
      </c>
      <c r="AA561" s="30">
        <f t="shared" si="89"/>
        <v>1.1912712519971307</v>
      </c>
    </row>
    <row r="562" spans="1:27">
      <c r="A562" s="20" t="s">
        <v>5597</v>
      </c>
      <c r="B562" s="20" t="s">
        <v>5598</v>
      </c>
      <c r="C562" s="25">
        <v>533891</v>
      </c>
      <c r="D562" s="22">
        <v>85</v>
      </c>
      <c r="E562" s="22">
        <v>49</v>
      </c>
      <c r="F562" s="22">
        <v>40</v>
      </c>
      <c r="G562" s="22">
        <v>16000</v>
      </c>
      <c r="H562" s="22" t="s">
        <v>5088</v>
      </c>
      <c r="I562" s="26">
        <f>+IF(H562='COSTOS VARIOS'!$C$1,'COSTOS VARIOS'!$C$2*'Precios ML'!V562,'COSTOS VARIOS'!$B$2*'Precios ML'!V562)</f>
        <v>233980</v>
      </c>
      <c r="J562" s="22">
        <v>0</v>
      </c>
      <c r="K562" s="27">
        <f t="shared" si="80"/>
        <v>10.4125</v>
      </c>
      <c r="L562" s="27">
        <f t="shared" si="81"/>
        <v>10.4125</v>
      </c>
      <c r="M562" s="26">
        <f>(INDEX(pesos!A:B,MATCH(L562,pesos!A:A,1),2))</f>
        <v>16200</v>
      </c>
      <c r="N562" s="26">
        <f>+R562*'COSTOS VARIOS'!$O$1</f>
        <v>101439.29000000001</v>
      </c>
      <c r="O562" s="26">
        <f>+R562*'COSTOS VARIOS'!$O$2</f>
        <v>2188.9531000000002</v>
      </c>
      <c r="P562" s="26">
        <f>+R562*'COSTOS VARIOS'!$O$3</f>
        <v>8008.3649999999998</v>
      </c>
      <c r="Q562" s="26">
        <v>1</v>
      </c>
      <c r="R562" s="26">
        <f t="shared" si="82"/>
        <v>533891</v>
      </c>
      <c r="S562" s="25">
        <f t="shared" si="83"/>
        <v>895707.60810000007</v>
      </c>
      <c r="T562" s="28">
        <f t="shared" si="84"/>
        <v>0.3061181901554062</v>
      </c>
      <c r="U562" s="29">
        <f t="shared" si="85"/>
        <v>1169900</v>
      </c>
      <c r="V562" s="26">
        <f>+INDEX('LISTA DE PRECIOS EKM '!A:K,MATCH('Precios ML'!B562,'LISTA DE PRECIOS EKM '!A:A,0),8)</f>
        <v>1169900</v>
      </c>
      <c r="W562" s="26">
        <f t="shared" si="86"/>
        <v>1169900</v>
      </c>
      <c r="X562" s="26">
        <f t="shared" si="87"/>
        <v>0</v>
      </c>
      <c r="Y562" s="26"/>
      <c r="Z562" s="26">
        <f t="shared" si="88"/>
        <v>1169900</v>
      </c>
      <c r="AA562" s="30">
        <f t="shared" si="89"/>
        <v>1.1912712519971307</v>
      </c>
    </row>
    <row r="563" spans="1:27">
      <c r="A563" s="20" t="s">
        <v>5599</v>
      </c>
      <c r="B563" s="20" t="s">
        <v>5600</v>
      </c>
      <c r="C563" s="25">
        <v>481187.00000000006</v>
      </c>
      <c r="D563" s="22">
        <v>85</v>
      </c>
      <c r="E563" s="22">
        <v>49</v>
      </c>
      <c r="F563" s="22">
        <v>40</v>
      </c>
      <c r="G563" s="22">
        <v>16000</v>
      </c>
      <c r="H563" s="22" t="s">
        <v>5088</v>
      </c>
      <c r="I563" s="26">
        <f>+IF(H563='COSTOS VARIOS'!$C$1,'COSTOS VARIOS'!$C$2*'Precios ML'!V563,'COSTOS VARIOS'!$B$2*'Precios ML'!V563)</f>
        <v>207980</v>
      </c>
      <c r="J563" s="22">
        <v>0</v>
      </c>
      <c r="K563" s="27">
        <f t="shared" si="80"/>
        <v>10.4125</v>
      </c>
      <c r="L563" s="27">
        <f t="shared" si="81"/>
        <v>10.4125</v>
      </c>
      <c r="M563" s="26">
        <f>(INDEX(pesos!A:B,MATCH(L563,pesos!A:A,1),2))</f>
        <v>16200</v>
      </c>
      <c r="N563" s="26">
        <f>+R563*'COSTOS VARIOS'!$O$1</f>
        <v>91425.530000000013</v>
      </c>
      <c r="O563" s="26">
        <f>+R563*'COSTOS VARIOS'!$O$2</f>
        <v>1972.8667000000005</v>
      </c>
      <c r="P563" s="26">
        <f>+R563*'COSTOS VARIOS'!$O$3</f>
        <v>7217.8050000000003</v>
      </c>
      <c r="Q563" s="26">
        <v>1</v>
      </c>
      <c r="R563" s="26">
        <f t="shared" si="82"/>
        <v>481187.00000000006</v>
      </c>
      <c r="S563" s="25">
        <f t="shared" si="83"/>
        <v>805983.20170000009</v>
      </c>
      <c r="T563" s="28">
        <f t="shared" si="84"/>
        <v>0.29022540148059739</v>
      </c>
      <c r="U563" s="29">
        <f t="shared" si="85"/>
        <v>1039899.9999999999</v>
      </c>
      <c r="V563" s="26">
        <f>+INDEX('LISTA DE PRECIOS EKM '!A:K,MATCH('Precios ML'!B563,'LISTA DE PRECIOS EKM '!A:A,0),8)</f>
        <v>1039900</v>
      </c>
      <c r="W563" s="26">
        <f t="shared" si="86"/>
        <v>1039900</v>
      </c>
      <c r="X563" s="26">
        <f t="shared" si="87"/>
        <v>0</v>
      </c>
      <c r="Y563" s="26"/>
      <c r="Z563" s="26">
        <f t="shared" si="88"/>
        <v>1039900</v>
      </c>
      <c r="AA563" s="30">
        <f t="shared" si="89"/>
        <v>1.1611140783105109</v>
      </c>
    </row>
    <row r="564" spans="1:27">
      <c r="A564" s="20" t="s">
        <v>5599</v>
      </c>
      <c r="B564" s="20" t="s">
        <v>5600</v>
      </c>
      <c r="C564" s="25">
        <v>481187.00000000006</v>
      </c>
      <c r="D564" s="22">
        <v>85</v>
      </c>
      <c r="E564" s="22">
        <v>49</v>
      </c>
      <c r="F564" s="22">
        <v>40</v>
      </c>
      <c r="G564" s="22">
        <v>16000</v>
      </c>
      <c r="H564" s="22" t="s">
        <v>5088</v>
      </c>
      <c r="I564" s="26">
        <f>+IF(H564='COSTOS VARIOS'!$C$1,'COSTOS VARIOS'!$C$2*'Precios ML'!V564,'COSTOS VARIOS'!$B$2*'Precios ML'!V564)</f>
        <v>207980</v>
      </c>
      <c r="J564" s="22">
        <v>0</v>
      </c>
      <c r="K564" s="27">
        <f t="shared" si="80"/>
        <v>10.4125</v>
      </c>
      <c r="L564" s="27">
        <f t="shared" si="81"/>
        <v>10.4125</v>
      </c>
      <c r="M564" s="26">
        <f>(INDEX(pesos!A:B,MATCH(L564,pesos!A:A,1),2))</f>
        <v>16200</v>
      </c>
      <c r="N564" s="26">
        <f>+R564*'COSTOS VARIOS'!$O$1</f>
        <v>91425.530000000013</v>
      </c>
      <c r="O564" s="26">
        <f>+R564*'COSTOS VARIOS'!$O$2</f>
        <v>1972.8667000000005</v>
      </c>
      <c r="P564" s="26">
        <f>+R564*'COSTOS VARIOS'!$O$3</f>
        <v>7217.8050000000003</v>
      </c>
      <c r="Q564" s="26">
        <v>1</v>
      </c>
      <c r="R564" s="26">
        <f t="shared" si="82"/>
        <v>481187.00000000006</v>
      </c>
      <c r="S564" s="25">
        <f t="shared" si="83"/>
        <v>805983.20170000009</v>
      </c>
      <c r="T564" s="28">
        <f t="shared" si="84"/>
        <v>0.29022540148059739</v>
      </c>
      <c r="U564" s="29">
        <f t="shared" si="85"/>
        <v>1039899.9999999999</v>
      </c>
      <c r="V564" s="26">
        <f>+INDEX('LISTA DE PRECIOS EKM '!A:K,MATCH('Precios ML'!B564,'LISTA DE PRECIOS EKM '!A:A,0),8)</f>
        <v>1039900</v>
      </c>
      <c r="W564" s="26">
        <f t="shared" si="86"/>
        <v>1039900</v>
      </c>
      <c r="X564" s="26">
        <f t="shared" si="87"/>
        <v>0</v>
      </c>
      <c r="Y564" s="26"/>
      <c r="Z564" s="26">
        <f t="shared" si="88"/>
        <v>1039900</v>
      </c>
      <c r="AA564" s="30">
        <f t="shared" si="89"/>
        <v>1.1611140783105109</v>
      </c>
    </row>
    <row r="565" spans="1:27">
      <c r="A565" s="20" t="s">
        <v>5601</v>
      </c>
      <c r="B565" s="20" t="s">
        <v>2285</v>
      </c>
      <c r="C565" s="25">
        <v>159000</v>
      </c>
      <c r="D565" s="22">
        <v>85</v>
      </c>
      <c r="E565" s="22">
        <v>49</v>
      </c>
      <c r="F565" s="22">
        <v>40</v>
      </c>
      <c r="G565" s="22">
        <v>16000</v>
      </c>
      <c r="H565" s="22" t="s">
        <v>5088</v>
      </c>
      <c r="I565" s="26">
        <f>+IF(H565='COSTOS VARIOS'!$C$1,'COSTOS VARIOS'!$C$2*'Precios ML'!V565,'COSTOS VARIOS'!$B$2*'Precios ML'!V565)</f>
        <v>69980</v>
      </c>
      <c r="J565" s="22">
        <v>0</v>
      </c>
      <c r="K565" s="27">
        <f t="shared" si="80"/>
        <v>10.4125</v>
      </c>
      <c r="L565" s="27">
        <f t="shared" si="81"/>
        <v>10.4125</v>
      </c>
      <c r="M565" s="26">
        <f>(INDEX(pesos!A:B,MATCH(L565,pesos!A:A,1),2))</f>
        <v>16200</v>
      </c>
      <c r="N565" s="26">
        <f>+R565*'COSTOS VARIOS'!$O$1</f>
        <v>30210</v>
      </c>
      <c r="O565" s="26">
        <f>+R565*'COSTOS VARIOS'!$O$2</f>
        <v>651.90000000000009</v>
      </c>
      <c r="P565" s="26">
        <f>+R565*'COSTOS VARIOS'!$O$3</f>
        <v>2385</v>
      </c>
      <c r="Q565" s="26">
        <v>1</v>
      </c>
      <c r="R565" s="26">
        <f t="shared" si="82"/>
        <v>159000</v>
      </c>
      <c r="S565" s="25">
        <f t="shared" si="83"/>
        <v>278426.90000000002</v>
      </c>
      <c r="T565" s="28">
        <f t="shared" si="84"/>
        <v>0.25670328549432542</v>
      </c>
      <c r="U565" s="29">
        <f t="shared" si="85"/>
        <v>349900</v>
      </c>
      <c r="V565" s="26">
        <f>+INDEX('LISTA DE PRECIOS EKM '!A:K,MATCH('Precios ML'!B565,'LISTA DE PRECIOS EKM '!A:A,0),8)</f>
        <v>349900</v>
      </c>
      <c r="W565" s="26">
        <f t="shared" si="86"/>
        <v>349900</v>
      </c>
      <c r="X565" s="26">
        <f t="shared" si="87"/>
        <v>0</v>
      </c>
      <c r="Y565" s="26"/>
      <c r="Z565" s="26">
        <f t="shared" si="88"/>
        <v>349900</v>
      </c>
      <c r="AA565" s="30">
        <f t="shared" si="89"/>
        <v>1.2006289308176101</v>
      </c>
    </row>
    <row r="566" spans="1:27">
      <c r="A566" s="20" t="s">
        <v>5601</v>
      </c>
      <c r="B566" s="20" t="s">
        <v>2285</v>
      </c>
      <c r="C566" s="25">
        <v>159000</v>
      </c>
      <c r="D566" s="22">
        <v>85</v>
      </c>
      <c r="E566" s="22">
        <v>49</v>
      </c>
      <c r="F566" s="22">
        <v>40</v>
      </c>
      <c r="G566" s="22">
        <v>16000</v>
      </c>
      <c r="H566" s="22" t="s">
        <v>5088</v>
      </c>
      <c r="I566" s="26">
        <f>+IF(H566='COSTOS VARIOS'!$C$1,'COSTOS VARIOS'!$C$2*'Precios ML'!V566,'COSTOS VARIOS'!$B$2*'Precios ML'!V566)</f>
        <v>69980</v>
      </c>
      <c r="J566" s="22">
        <v>0</v>
      </c>
      <c r="K566" s="27">
        <f t="shared" si="80"/>
        <v>10.4125</v>
      </c>
      <c r="L566" s="27">
        <f t="shared" si="81"/>
        <v>10.4125</v>
      </c>
      <c r="M566" s="26">
        <f>(INDEX(pesos!A:B,MATCH(L566,pesos!A:A,1),2))</f>
        <v>16200</v>
      </c>
      <c r="N566" s="26">
        <f>+R566*'COSTOS VARIOS'!$O$1</f>
        <v>30210</v>
      </c>
      <c r="O566" s="26">
        <f>+R566*'COSTOS VARIOS'!$O$2</f>
        <v>651.90000000000009</v>
      </c>
      <c r="P566" s="26">
        <f>+R566*'COSTOS VARIOS'!$O$3</f>
        <v>2385</v>
      </c>
      <c r="Q566" s="26">
        <v>1</v>
      </c>
      <c r="R566" s="26">
        <f t="shared" si="82"/>
        <v>159000</v>
      </c>
      <c r="S566" s="25">
        <f t="shared" si="83"/>
        <v>278426.90000000002</v>
      </c>
      <c r="T566" s="28">
        <f t="shared" si="84"/>
        <v>0.25670328549432542</v>
      </c>
      <c r="U566" s="29">
        <f t="shared" si="85"/>
        <v>349900</v>
      </c>
      <c r="V566" s="26">
        <f>+INDEX('LISTA DE PRECIOS EKM '!A:K,MATCH('Precios ML'!B566,'LISTA DE PRECIOS EKM '!A:A,0),8)</f>
        <v>349900</v>
      </c>
      <c r="W566" s="26">
        <f t="shared" si="86"/>
        <v>349900</v>
      </c>
      <c r="X566" s="26">
        <f t="shared" si="87"/>
        <v>0</v>
      </c>
      <c r="Y566" s="26"/>
      <c r="Z566" s="26">
        <f t="shared" si="88"/>
        <v>349900</v>
      </c>
      <c r="AA566" s="30">
        <f t="shared" si="89"/>
        <v>1.2006289308176101</v>
      </c>
    </row>
    <row r="567" spans="1:27">
      <c r="A567" s="20" t="s">
        <v>5602</v>
      </c>
      <c r="B567" s="20" t="s">
        <v>2286</v>
      </c>
      <c r="C567" s="25">
        <v>120000</v>
      </c>
      <c r="D567" s="22">
        <v>85</v>
      </c>
      <c r="E567" s="22">
        <v>49</v>
      </c>
      <c r="F567" s="22">
        <v>40</v>
      </c>
      <c r="G567" s="22">
        <v>16000</v>
      </c>
      <c r="H567" s="22" t="s">
        <v>5088</v>
      </c>
      <c r="I567" s="26">
        <f>+IF(H567='COSTOS VARIOS'!$C$1,'COSTOS VARIOS'!$C$2*'Precios ML'!V567,'COSTOS VARIOS'!$B$2*'Precios ML'!V567)</f>
        <v>63980</v>
      </c>
      <c r="J567" s="22">
        <v>0</v>
      </c>
      <c r="K567" s="27">
        <f t="shared" si="80"/>
        <v>10.4125</v>
      </c>
      <c r="L567" s="27">
        <f t="shared" si="81"/>
        <v>10.4125</v>
      </c>
      <c r="M567" s="26">
        <f>(INDEX(pesos!A:B,MATCH(L567,pesos!A:A,1),2))</f>
        <v>16200</v>
      </c>
      <c r="N567" s="26">
        <f>+R567*'COSTOS VARIOS'!$O$1</f>
        <v>22800</v>
      </c>
      <c r="O567" s="26">
        <f>+R567*'COSTOS VARIOS'!$O$2</f>
        <v>492.00000000000006</v>
      </c>
      <c r="P567" s="26">
        <f>+R567*'COSTOS VARIOS'!$O$3</f>
        <v>1800</v>
      </c>
      <c r="Q567" s="26">
        <v>1</v>
      </c>
      <c r="R567" s="26">
        <f t="shared" si="82"/>
        <v>120000</v>
      </c>
      <c r="S567" s="25">
        <f t="shared" si="83"/>
        <v>225272</v>
      </c>
      <c r="T567" s="28">
        <f t="shared" si="84"/>
        <v>0.42006108171454959</v>
      </c>
      <c r="U567" s="29">
        <f t="shared" si="85"/>
        <v>319900</v>
      </c>
      <c r="V567" s="26">
        <f>+INDEX('LISTA DE PRECIOS EKM '!A:K,MATCH('Precios ML'!B567,'LISTA DE PRECIOS EKM '!A:A,0),8)</f>
        <v>319900</v>
      </c>
      <c r="W567" s="26">
        <f t="shared" si="86"/>
        <v>319900</v>
      </c>
      <c r="X567" s="26">
        <f t="shared" si="87"/>
        <v>0</v>
      </c>
      <c r="Y567" s="26"/>
      <c r="Z567" s="26">
        <f t="shared" si="88"/>
        <v>319900</v>
      </c>
      <c r="AA567" s="30">
        <f t="shared" si="89"/>
        <v>1.6658333333333335</v>
      </c>
    </row>
    <row r="568" spans="1:27">
      <c r="A568" s="20" t="s">
        <v>5602</v>
      </c>
      <c r="B568" s="20" t="s">
        <v>2286</v>
      </c>
      <c r="C568" s="25">
        <v>120000</v>
      </c>
      <c r="D568" s="22">
        <v>85</v>
      </c>
      <c r="E568" s="22">
        <v>49</v>
      </c>
      <c r="F568" s="22">
        <v>40</v>
      </c>
      <c r="G568" s="22">
        <v>16000</v>
      </c>
      <c r="H568" s="22" t="s">
        <v>5088</v>
      </c>
      <c r="I568" s="26">
        <f>+IF(H568='COSTOS VARIOS'!$C$1,'COSTOS VARIOS'!$C$2*'Precios ML'!V568,'COSTOS VARIOS'!$B$2*'Precios ML'!V568)</f>
        <v>63980</v>
      </c>
      <c r="J568" s="22">
        <v>0</v>
      </c>
      <c r="K568" s="27">
        <f t="shared" si="80"/>
        <v>10.4125</v>
      </c>
      <c r="L568" s="27">
        <f t="shared" si="81"/>
        <v>10.4125</v>
      </c>
      <c r="M568" s="26">
        <f>(INDEX(pesos!A:B,MATCH(L568,pesos!A:A,1),2))</f>
        <v>16200</v>
      </c>
      <c r="N568" s="26">
        <f>+R568*'COSTOS VARIOS'!$O$1</f>
        <v>22800</v>
      </c>
      <c r="O568" s="26">
        <f>+R568*'COSTOS VARIOS'!$O$2</f>
        <v>492.00000000000006</v>
      </c>
      <c r="P568" s="26">
        <f>+R568*'COSTOS VARIOS'!$O$3</f>
        <v>1800</v>
      </c>
      <c r="Q568" s="26">
        <v>1</v>
      </c>
      <c r="R568" s="26">
        <f t="shared" si="82"/>
        <v>120000</v>
      </c>
      <c r="S568" s="25">
        <f t="shared" si="83"/>
        <v>225272</v>
      </c>
      <c r="T568" s="28">
        <f t="shared" si="84"/>
        <v>0.42006108171454959</v>
      </c>
      <c r="U568" s="29">
        <f t="shared" si="85"/>
        <v>319900</v>
      </c>
      <c r="V568" s="26">
        <f>+INDEX('LISTA DE PRECIOS EKM '!A:K,MATCH('Precios ML'!B568,'LISTA DE PRECIOS EKM '!A:A,0),8)</f>
        <v>319900</v>
      </c>
      <c r="W568" s="26">
        <f t="shared" si="86"/>
        <v>319900</v>
      </c>
      <c r="X568" s="26">
        <f t="shared" si="87"/>
        <v>0</v>
      </c>
      <c r="Y568" s="26"/>
      <c r="Z568" s="26">
        <f t="shared" si="88"/>
        <v>319900</v>
      </c>
      <c r="AA568" s="30">
        <f t="shared" si="89"/>
        <v>1.6658333333333335</v>
      </c>
    </row>
    <row r="569" spans="1:27">
      <c r="A569" s="20" t="s">
        <v>5603</v>
      </c>
      <c r="B569" s="20" t="s">
        <v>5604</v>
      </c>
      <c r="C569" s="25">
        <v>120000</v>
      </c>
      <c r="D569" s="22">
        <v>85</v>
      </c>
      <c r="E569" s="22">
        <v>49</v>
      </c>
      <c r="F569" s="22">
        <v>40</v>
      </c>
      <c r="G569" s="22">
        <v>16000</v>
      </c>
      <c r="H569" s="22" t="s">
        <v>5088</v>
      </c>
      <c r="I569" s="26">
        <f>+IF(H569='COSTOS VARIOS'!$C$1,'COSTOS VARIOS'!$C$2*'Precios ML'!V569,'COSTOS VARIOS'!$B$2*'Precios ML'!V569)</f>
        <v>63980</v>
      </c>
      <c r="J569" s="22">
        <v>0</v>
      </c>
      <c r="K569" s="27">
        <f t="shared" si="80"/>
        <v>10.4125</v>
      </c>
      <c r="L569" s="27">
        <f t="shared" si="81"/>
        <v>10.4125</v>
      </c>
      <c r="M569" s="26">
        <f>(INDEX(pesos!A:B,MATCH(L569,pesos!A:A,1),2))</f>
        <v>16200</v>
      </c>
      <c r="N569" s="26">
        <f>+R569*'COSTOS VARIOS'!$O$1</f>
        <v>22800</v>
      </c>
      <c r="O569" s="26">
        <f>+R569*'COSTOS VARIOS'!$O$2</f>
        <v>492.00000000000006</v>
      </c>
      <c r="P569" s="26">
        <f>+R569*'COSTOS VARIOS'!$O$3</f>
        <v>1800</v>
      </c>
      <c r="Q569" s="26">
        <v>1</v>
      </c>
      <c r="R569" s="26">
        <f t="shared" si="82"/>
        <v>120000</v>
      </c>
      <c r="S569" s="25">
        <f t="shared" si="83"/>
        <v>225272</v>
      </c>
      <c r="T569" s="28">
        <f t="shared" si="84"/>
        <v>0.42006108171454959</v>
      </c>
      <c r="U569" s="29">
        <f t="shared" si="85"/>
        <v>319900</v>
      </c>
      <c r="V569" s="26">
        <f>+INDEX('LISTA DE PRECIOS EKM '!A:K,MATCH('Precios ML'!B569,'LISTA DE PRECIOS EKM '!A:A,0),8)</f>
        <v>319900</v>
      </c>
      <c r="W569" s="26">
        <f t="shared" si="86"/>
        <v>319900</v>
      </c>
      <c r="X569" s="26">
        <f t="shared" si="87"/>
        <v>0</v>
      </c>
      <c r="Y569" s="26"/>
      <c r="Z569" s="26">
        <f t="shared" si="88"/>
        <v>319900</v>
      </c>
      <c r="AA569" s="30">
        <f t="shared" si="89"/>
        <v>1.6658333333333335</v>
      </c>
    </row>
    <row r="570" spans="1:27">
      <c r="A570" s="20" t="s">
        <v>5603</v>
      </c>
      <c r="B570" s="20" t="s">
        <v>5604</v>
      </c>
      <c r="C570" s="25">
        <v>120000</v>
      </c>
      <c r="D570" s="22">
        <v>85</v>
      </c>
      <c r="E570" s="22">
        <v>49</v>
      </c>
      <c r="F570" s="22">
        <v>40</v>
      </c>
      <c r="G570" s="22">
        <v>16000</v>
      </c>
      <c r="H570" s="22" t="s">
        <v>5088</v>
      </c>
      <c r="I570" s="26">
        <f>+IF(H570='COSTOS VARIOS'!$C$1,'COSTOS VARIOS'!$C$2*'Precios ML'!V570,'COSTOS VARIOS'!$B$2*'Precios ML'!V570)</f>
        <v>63980</v>
      </c>
      <c r="J570" s="22">
        <v>0</v>
      </c>
      <c r="K570" s="27">
        <f t="shared" si="80"/>
        <v>10.4125</v>
      </c>
      <c r="L570" s="27">
        <f t="shared" si="81"/>
        <v>10.4125</v>
      </c>
      <c r="M570" s="26">
        <f>(INDEX(pesos!A:B,MATCH(L570,pesos!A:A,1),2))</f>
        <v>16200</v>
      </c>
      <c r="N570" s="26">
        <f>+R570*'COSTOS VARIOS'!$O$1</f>
        <v>22800</v>
      </c>
      <c r="O570" s="26">
        <f>+R570*'COSTOS VARIOS'!$O$2</f>
        <v>492.00000000000006</v>
      </c>
      <c r="P570" s="26">
        <f>+R570*'COSTOS VARIOS'!$O$3</f>
        <v>1800</v>
      </c>
      <c r="Q570" s="26">
        <v>1</v>
      </c>
      <c r="R570" s="26">
        <f t="shared" si="82"/>
        <v>120000</v>
      </c>
      <c r="S570" s="25">
        <f t="shared" si="83"/>
        <v>225272</v>
      </c>
      <c r="T570" s="28">
        <f t="shared" si="84"/>
        <v>0.42006108171454959</v>
      </c>
      <c r="U570" s="29">
        <f t="shared" si="85"/>
        <v>319900</v>
      </c>
      <c r="V570" s="26">
        <f>+INDEX('LISTA DE PRECIOS EKM '!A:K,MATCH('Precios ML'!B570,'LISTA DE PRECIOS EKM '!A:A,0),8)</f>
        <v>319900</v>
      </c>
      <c r="W570" s="26">
        <f t="shared" si="86"/>
        <v>319900</v>
      </c>
      <c r="X570" s="26">
        <f t="shared" si="87"/>
        <v>0</v>
      </c>
      <c r="Y570" s="26"/>
      <c r="Z570" s="26">
        <f t="shared" si="88"/>
        <v>319900</v>
      </c>
      <c r="AA570" s="30">
        <f t="shared" si="89"/>
        <v>1.6658333333333335</v>
      </c>
    </row>
    <row r="571" spans="1:27">
      <c r="A571" s="20" t="s">
        <v>5605</v>
      </c>
      <c r="B571" s="20" t="s">
        <v>5606</v>
      </c>
      <c r="C571" s="25">
        <v>159000</v>
      </c>
      <c r="D571" s="22">
        <v>85</v>
      </c>
      <c r="E571" s="22">
        <v>49</v>
      </c>
      <c r="F571" s="22">
        <v>40</v>
      </c>
      <c r="G571" s="22">
        <v>16000</v>
      </c>
      <c r="H571" s="22" t="s">
        <v>5088</v>
      </c>
      <c r="I571" s="26">
        <f>+IF(H571='COSTOS VARIOS'!$C$1,'COSTOS VARIOS'!$C$2*'Precios ML'!V571,'COSTOS VARIOS'!$B$2*'Precios ML'!V571)</f>
        <v>69980</v>
      </c>
      <c r="J571" s="22">
        <v>0</v>
      </c>
      <c r="K571" s="27">
        <f t="shared" si="80"/>
        <v>10.4125</v>
      </c>
      <c r="L571" s="27">
        <f t="shared" si="81"/>
        <v>10.4125</v>
      </c>
      <c r="M571" s="26">
        <f>(INDEX(pesos!A:B,MATCH(L571,pesos!A:A,1),2))</f>
        <v>16200</v>
      </c>
      <c r="N571" s="26">
        <f>+R571*'COSTOS VARIOS'!$O$1</f>
        <v>30210</v>
      </c>
      <c r="O571" s="26">
        <f>+R571*'COSTOS VARIOS'!$O$2</f>
        <v>651.90000000000009</v>
      </c>
      <c r="P571" s="26">
        <f>+R571*'COSTOS VARIOS'!$O$3</f>
        <v>2385</v>
      </c>
      <c r="Q571" s="26">
        <v>1</v>
      </c>
      <c r="R571" s="26">
        <f t="shared" si="82"/>
        <v>159000</v>
      </c>
      <c r="S571" s="25">
        <f t="shared" si="83"/>
        <v>278426.90000000002</v>
      </c>
      <c r="T571" s="28">
        <f t="shared" si="84"/>
        <v>0.25670328549432542</v>
      </c>
      <c r="U571" s="29">
        <f t="shared" si="85"/>
        <v>349900</v>
      </c>
      <c r="V571" s="26">
        <f>+INDEX('LISTA DE PRECIOS EKM '!A:K,MATCH('Precios ML'!B571,'LISTA DE PRECIOS EKM '!A:A,0),8)</f>
        <v>349900</v>
      </c>
      <c r="W571" s="26">
        <f t="shared" si="86"/>
        <v>349900</v>
      </c>
      <c r="X571" s="26">
        <f t="shared" si="87"/>
        <v>0</v>
      </c>
      <c r="Y571" s="26"/>
      <c r="Z571" s="26">
        <f t="shared" si="88"/>
        <v>349900</v>
      </c>
      <c r="AA571" s="30">
        <f t="shared" si="89"/>
        <v>1.2006289308176101</v>
      </c>
    </row>
    <row r="572" spans="1:27">
      <c r="A572" s="20" t="s">
        <v>5605</v>
      </c>
      <c r="B572" s="20" t="s">
        <v>5606</v>
      </c>
      <c r="C572" s="25">
        <v>159000</v>
      </c>
      <c r="D572" s="22">
        <v>85</v>
      </c>
      <c r="E572" s="22">
        <v>49</v>
      </c>
      <c r="F572" s="22">
        <v>40</v>
      </c>
      <c r="G572" s="22">
        <v>16000</v>
      </c>
      <c r="H572" s="22" t="s">
        <v>5088</v>
      </c>
      <c r="I572" s="26">
        <f>+IF(H572='COSTOS VARIOS'!$C$1,'COSTOS VARIOS'!$C$2*'Precios ML'!V572,'COSTOS VARIOS'!$B$2*'Precios ML'!V572)</f>
        <v>69980</v>
      </c>
      <c r="J572" s="22">
        <v>0</v>
      </c>
      <c r="K572" s="27">
        <f t="shared" si="80"/>
        <v>10.4125</v>
      </c>
      <c r="L572" s="27">
        <f t="shared" si="81"/>
        <v>10.4125</v>
      </c>
      <c r="M572" s="26">
        <f>(INDEX(pesos!A:B,MATCH(L572,pesos!A:A,1),2))</f>
        <v>16200</v>
      </c>
      <c r="N572" s="26">
        <f>+R572*'COSTOS VARIOS'!$O$1</f>
        <v>30210</v>
      </c>
      <c r="O572" s="26">
        <f>+R572*'COSTOS VARIOS'!$O$2</f>
        <v>651.90000000000009</v>
      </c>
      <c r="P572" s="26">
        <f>+R572*'COSTOS VARIOS'!$O$3</f>
        <v>2385</v>
      </c>
      <c r="Q572" s="26">
        <v>1</v>
      </c>
      <c r="R572" s="26">
        <f t="shared" si="82"/>
        <v>159000</v>
      </c>
      <c r="S572" s="25">
        <f t="shared" si="83"/>
        <v>278426.90000000002</v>
      </c>
      <c r="T572" s="28">
        <f t="shared" si="84"/>
        <v>0.25670328549432542</v>
      </c>
      <c r="U572" s="29">
        <f t="shared" si="85"/>
        <v>349900</v>
      </c>
      <c r="V572" s="26">
        <f>+INDEX('LISTA DE PRECIOS EKM '!A:K,MATCH('Precios ML'!B572,'LISTA DE PRECIOS EKM '!A:A,0),8)</f>
        <v>349900</v>
      </c>
      <c r="W572" s="26">
        <f t="shared" si="86"/>
        <v>349900</v>
      </c>
      <c r="X572" s="26">
        <f t="shared" si="87"/>
        <v>0</v>
      </c>
      <c r="Y572" s="26"/>
      <c r="Z572" s="26">
        <f t="shared" si="88"/>
        <v>349900</v>
      </c>
      <c r="AA572" s="30">
        <f t="shared" si="89"/>
        <v>1.2006289308176101</v>
      </c>
    </row>
    <row r="573" spans="1:27">
      <c r="A573" s="20" t="s">
        <v>5607</v>
      </c>
      <c r="B573" s="20" t="s">
        <v>1730</v>
      </c>
      <c r="C573" s="25">
        <v>159000</v>
      </c>
      <c r="D573" s="22">
        <v>85</v>
      </c>
      <c r="E573" s="22">
        <v>49</v>
      </c>
      <c r="F573" s="22">
        <v>40</v>
      </c>
      <c r="G573" s="22">
        <v>16000</v>
      </c>
      <c r="H573" s="22" t="s">
        <v>5088</v>
      </c>
      <c r="I573" s="26">
        <f>+IF(H573='COSTOS VARIOS'!$C$1,'COSTOS VARIOS'!$C$2*'Precios ML'!V573,'COSTOS VARIOS'!$B$2*'Precios ML'!V573)</f>
        <v>75980</v>
      </c>
      <c r="J573" s="22">
        <v>0</v>
      </c>
      <c r="K573" s="27">
        <f t="shared" si="80"/>
        <v>10.4125</v>
      </c>
      <c r="L573" s="27">
        <f t="shared" si="81"/>
        <v>10.4125</v>
      </c>
      <c r="M573" s="26">
        <f>(INDEX(pesos!A:B,MATCH(L573,pesos!A:A,1),2))</f>
        <v>16200</v>
      </c>
      <c r="N573" s="26">
        <f>+R573*'COSTOS VARIOS'!$O$1</f>
        <v>30210</v>
      </c>
      <c r="O573" s="26">
        <f>+R573*'COSTOS VARIOS'!$O$2</f>
        <v>651.90000000000009</v>
      </c>
      <c r="P573" s="26">
        <f>+R573*'COSTOS VARIOS'!$O$3</f>
        <v>2385</v>
      </c>
      <c r="Q573" s="26">
        <v>1</v>
      </c>
      <c r="R573" s="26">
        <f t="shared" si="82"/>
        <v>159000</v>
      </c>
      <c r="S573" s="25">
        <f t="shared" si="83"/>
        <v>284426.90000000002</v>
      </c>
      <c r="T573" s="28">
        <f t="shared" si="84"/>
        <v>0.33566832110464917</v>
      </c>
      <c r="U573" s="29">
        <f t="shared" si="85"/>
        <v>379900</v>
      </c>
      <c r="V573" s="26">
        <f>+INDEX('LISTA DE PRECIOS EKM '!A:K,MATCH('Precios ML'!B573,'LISTA DE PRECIOS EKM '!A:A,0),8)</f>
        <v>379900</v>
      </c>
      <c r="W573" s="26">
        <f t="shared" si="86"/>
        <v>379900</v>
      </c>
      <c r="X573" s="26">
        <f t="shared" si="87"/>
        <v>0</v>
      </c>
      <c r="Y573" s="26"/>
      <c r="Z573" s="26">
        <f t="shared" si="88"/>
        <v>379900</v>
      </c>
      <c r="AA573" s="30">
        <f t="shared" si="89"/>
        <v>1.389308176100629</v>
      </c>
    </row>
    <row r="574" spans="1:27">
      <c r="A574" s="20" t="s">
        <v>5607</v>
      </c>
      <c r="B574" s="20" t="s">
        <v>1730</v>
      </c>
      <c r="C574" s="25">
        <v>159000</v>
      </c>
      <c r="D574" s="22">
        <v>85</v>
      </c>
      <c r="E574" s="22">
        <v>49</v>
      </c>
      <c r="F574" s="22">
        <v>40</v>
      </c>
      <c r="G574" s="22">
        <v>16000</v>
      </c>
      <c r="H574" s="22" t="s">
        <v>5088</v>
      </c>
      <c r="I574" s="26">
        <f>+IF(H574='COSTOS VARIOS'!$C$1,'COSTOS VARIOS'!$C$2*'Precios ML'!V574,'COSTOS VARIOS'!$B$2*'Precios ML'!V574)</f>
        <v>75980</v>
      </c>
      <c r="J574" s="22">
        <v>0</v>
      </c>
      <c r="K574" s="27">
        <f t="shared" si="80"/>
        <v>10.4125</v>
      </c>
      <c r="L574" s="27">
        <f t="shared" si="81"/>
        <v>10.4125</v>
      </c>
      <c r="M574" s="26">
        <f>(INDEX(pesos!A:B,MATCH(L574,pesos!A:A,1),2))</f>
        <v>16200</v>
      </c>
      <c r="N574" s="26">
        <f>+R574*'COSTOS VARIOS'!$O$1</f>
        <v>30210</v>
      </c>
      <c r="O574" s="26">
        <f>+R574*'COSTOS VARIOS'!$O$2</f>
        <v>651.90000000000009</v>
      </c>
      <c r="P574" s="26">
        <f>+R574*'COSTOS VARIOS'!$O$3</f>
        <v>2385</v>
      </c>
      <c r="Q574" s="26">
        <v>1</v>
      </c>
      <c r="R574" s="26">
        <f t="shared" si="82"/>
        <v>159000</v>
      </c>
      <c r="S574" s="25">
        <f t="shared" si="83"/>
        <v>284426.90000000002</v>
      </c>
      <c r="T574" s="28">
        <f t="shared" si="84"/>
        <v>0.33566832110464917</v>
      </c>
      <c r="U574" s="29">
        <f t="shared" si="85"/>
        <v>379900</v>
      </c>
      <c r="V574" s="26">
        <f>+INDEX('LISTA DE PRECIOS EKM '!A:K,MATCH('Precios ML'!B574,'LISTA DE PRECIOS EKM '!A:A,0),8)</f>
        <v>379900</v>
      </c>
      <c r="W574" s="26">
        <f t="shared" si="86"/>
        <v>379900</v>
      </c>
      <c r="X574" s="26">
        <f t="shared" si="87"/>
        <v>0</v>
      </c>
      <c r="Y574" s="26"/>
      <c r="Z574" s="26">
        <f t="shared" si="88"/>
        <v>379900</v>
      </c>
      <c r="AA574" s="30">
        <f t="shared" si="89"/>
        <v>1.389308176100629</v>
      </c>
    </row>
    <row r="575" spans="1:27">
      <c r="A575" s="20" t="s">
        <v>5608</v>
      </c>
      <c r="B575" s="20" t="s">
        <v>1731</v>
      </c>
      <c r="C575" s="25">
        <v>159000</v>
      </c>
      <c r="D575" s="22">
        <v>85</v>
      </c>
      <c r="E575" s="22">
        <v>49</v>
      </c>
      <c r="F575" s="22">
        <v>40</v>
      </c>
      <c r="G575" s="22">
        <v>16000</v>
      </c>
      <c r="H575" s="22" t="s">
        <v>5088</v>
      </c>
      <c r="I575" s="26">
        <f>+IF(H575='COSTOS VARIOS'!$C$1,'COSTOS VARIOS'!$C$2*'Precios ML'!V575,'COSTOS VARIOS'!$B$2*'Precios ML'!V575)</f>
        <v>75980</v>
      </c>
      <c r="J575" s="22">
        <v>0</v>
      </c>
      <c r="K575" s="27">
        <f t="shared" si="80"/>
        <v>10.4125</v>
      </c>
      <c r="L575" s="27">
        <f t="shared" si="81"/>
        <v>10.4125</v>
      </c>
      <c r="M575" s="26">
        <f>(INDEX(pesos!A:B,MATCH(L575,pesos!A:A,1),2))</f>
        <v>16200</v>
      </c>
      <c r="N575" s="26">
        <f>+R575*'COSTOS VARIOS'!$O$1</f>
        <v>30210</v>
      </c>
      <c r="O575" s="26">
        <f>+R575*'COSTOS VARIOS'!$O$2</f>
        <v>651.90000000000009</v>
      </c>
      <c r="P575" s="26">
        <f>+R575*'COSTOS VARIOS'!$O$3</f>
        <v>2385</v>
      </c>
      <c r="Q575" s="26">
        <v>1</v>
      </c>
      <c r="R575" s="26">
        <f t="shared" si="82"/>
        <v>159000</v>
      </c>
      <c r="S575" s="25">
        <f t="shared" si="83"/>
        <v>284426.90000000002</v>
      </c>
      <c r="T575" s="28">
        <f t="shared" si="84"/>
        <v>0.33566832110464917</v>
      </c>
      <c r="U575" s="29">
        <f t="shared" si="85"/>
        <v>379900</v>
      </c>
      <c r="V575" s="26">
        <f>+INDEX('LISTA DE PRECIOS EKM '!A:K,MATCH('Precios ML'!B575,'LISTA DE PRECIOS EKM '!A:A,0),8)</f>
        <v>379900</v>
      </c>
      <c r="W575" s="26">
        <f t="shared" si="86"/>
        <v>379900</v>
      </c>
      <c r="X575" s="26">
        <f t="shared" si="87"/>
        <v>0</v>
      </c>
      <c r="Y575" s="26"/>
      <c r="Z575" s="26">
        <f t="shared" si="88"/>
        <v>379900</v>
      </c>
      <c r="AA575" s="30">
        <f t="shared" si="89"/>
        <v>1.389308176100629</v>
      </c>
    </row>
    <row r="576" spans="1:27">
      <c r="A576" s="20" t="s">
        <v>5608</v>
      </c>
      <c r="B576" s="20" t="s">
        <v>1731</v>
      </c>
      <c r="C576" s="25">
        <v>159000</v>
      </c>
      <c r="D576" s="22">
        <v>85</v>
      </c>
      <c r="E576" s="22">
        <v>49</v>
      </c>
      <c r="F576" s="22">
        <v>40</v>
      </c>
      <c r="G576" s="22">
        <v>16000</v>
      </c>
      <c r="H576" s="22" t="s">
        <v>5088</v>
      </c>
      <c r="I576" s="26">
        <f>+IF(H576='COSTOS VARIOS'!$C$1,'COSTOS VARIOS'!$C$2*'Precios ML'!V576,'COSTOS VARIOS'!$B$2*'Precios ML'!V576)</f>
        <v>75980</v>
      </c>
      <c r="J576" s="22">
        <v>0</v>
      </c>
      <c r="K576" s="27">
        <f t="shared" si="80"/>
        <v>10.4125</v>
      </c>
      <c r="L576" s="27">
        <f t="shared" si="81"/>
        <v>10.4125</v>
      </c>
      <c r="M576" s="26">
        <f>(INDEX(pesos!A:B,MATCH(L576,pesos!A:A,1),2))</f>
        <v>16200</v>
      </c>
      <c r="N576" s="26">
        <f>+R576*'COSTOS VARIOS'!$O$1</f>
        <v>30210</v>
      </c>
      <c r="O576" s="26">
        <f>+R576*'COSTOS VARIOS'!$O$2</f>
        <v>651.90000000000009</v>
      </c>
      <c r="P576" s="26">
        <f>+R576*'COSTOS VARIOS'!$O$3</f>
        <v>2385</v>
      </c>
      <c r="Q576" s="26">
        <v>1</v>
      </c>
      <c r="R576" s="26">
        <f t="shared" si="82"/>
        <v>159000</v>
      </c>
      <c r="S576" s="25">
        <f t="shared" si="83"/>
        <v>284426.90000000002</v>
      </c>
      <c r="T576" s="28">
        <f t="shared" si="84"/>
        <v>0.33566832110464917</v>
      </c>
      <c r="U576" s="29">
        <f t="shared" si="85"/>
        <v>379900</v>
      </c>
      <c r="V576" s="26">
        <f>+INDEX('LISTA DE PRECIOS EKM '!A:K,MATCH('Precios ML'!B576,'LISTA DE PRECIOS EKM '!A:A,0),8)</f>
        <v>379900</v>
      </c>
      <c r="W576" s="26">
        <f t="shared" si="86"/>
        <v>379900</v>
      </c>
      <c r="X576" s="26">
        <f t="shared" si="87"/>
        <v>0</v>
      </c>
      <c r="Y576" s="26"/>
      <c r="Z576" s="26">
        <f t="shared" si="88"/>
        <v>379900</v>
      </c>
      <c r="AA576" s="30">
        <f t="shared" si="89"/>
        <v>1.389308176100629</v>
      </c>
    </row>
    <row r="577" spans="1:27">
      <c r="A577" s="20" t="s">
        <v>5609</v>
      </c>
      <c r="B577" s="20" t="s">
        <v>5610</v>
      </c>
      <c r="C577" s="25">
        <v>159000</v>
      </c>
      <c r="D577" s="22">
        <v>85</v>
      </c>
      <c r="E577" s="22">
        <v>49</v>
      </c>
      <c r="F577" s="22">
        <v>40</v>
      </c>
      <c r="G577" s="22">
        <v>16000</v>
      </c>
      <c r="H577" s="22" t="s">
        <v>5088</v>
      </c>
      <c r="I577" s="26">
        <f>+IF(H577='COSTOS VARIOS'!$C$1,'COSTOS VARIOS'!$C$2*'Precios ML'!V577,'COSTOS VARIOS'!$B$2*'Precios ML'!V577)</f>
        <v>73980</v>
      </c>
      <c r="J577" s="22">
        <v>0</v>
      </c>
      <c r="K577" s="27">
        <f t="shared" si="80"/>
        <v>10.4125</v>
      </c>
      <c r="L577" s="27">
        <f t="shared" si="81"/>
        <v>10.4125</v>
      </c>
      <c r="M577" s="26">
        <f>(INDEX(pesos!A:B,MATCH(L577,pesos!A:A,1),2))</f>
        <v>16200</v>
      </c>
      <c r="N577" s="26">
        <f>+R577*'COSTOS VARIOS'!$O$1</f>
        <v>30210</v>
      </c>
      <c r="O577" s="26">
        <f>+R577*'COSTOS VARIOS'!$O$2</f>
        <v>651.90000000000009</v>
      </c>
      <c r="P577" s="26">
        <f>+R577*'COSTOS VARIOS'!$O$3</f>
        <v>2385</v>
      </c>
      <c r="Q577" s="26">
        <v>1</v>
      </c>
      <c r="R577" s="26">
        <f t="shared" si="82"/>
        <v>159000</v>
      </c>
      <c r="S577" s="25">
        <f t="shared" si="83"/>
        <v>282426.90000000002</v>
      </c>
      <c r="T577" s="28">
        <f t="shared" si="84"/>
        <v>0.30971943536539892</v>
      </c>
      <c r="U577" s="29">
        <f t="shared" si="85"/>
        <v>369900</v>
      </c>
      <c r="V577" s="26">
        <f>+INDEX('LISTA DE PRECIOS EKM '!A:K,MATCH('Precios ML'!B577,'LISTA DE PRECIOS EKM '!A:A,0),8)</f>
        <v>369900</v>
      </c>
      <c r="W577" s="26">
        <f t="shared" si="86"/>
        <v>369900</v>
      </c>
      <c r="X577" s="26">
        <f t="shared" si="87"/>
        <v>0</v>
      </c>
      <c r="Y577" s="26"/>
      <c r="Z577" s="26">
        <f t="shared" si="88"/>
        <v>369900</v>
      </c>
      <c r="AA577" s="30">
        <f t="shared" si="89"/>
        <v>1.3264150943396227</v>
      </c>
    </row>
    <row r="578" spans="1:27">
      <c r="A578" s="20" t="s">
        <v>5609</v>
      </c>
      <c r="B578" s="20" t="s">
        <v>5610</v>
      </c>
      <c r="C578" s="25">
        <v>159000</v>
      </c>
      <c r="D578" s="22">
        <v>85</v>
      </c>
      <c r="E578" s="22">
        <v>49</v>
      </c>
      <c r="F578" s="22">
        <v>40</v>
      </c>
      <c r="G578" s="22">
        <v>16000</v>
      </c>
      <c r="H578" s="22" t="s">
        <v>5088</v>
      </c>
      <c r="I578" s="26">
        <f>+IF(H578='COSTOS VARIOS'!$C$1,'COSTOS VARIOS'!$C$2*'Precios ML'!V578,'COSTOS VARIOS'!$B$2*'Precios ML'!V578)</f>
        <v>73980</v>
      </c>
      <c r="J578" s="22">
        <v>0</v>
      </c>
      <c r="K578" s="27">
        <f t="shared" si="80"/>
        <v>10.4125</v>
      </c>
      <c r="L578" s="27">
        <f t="shared" si="81"/>
        <v>10.4125</v>
      </c>
      <c r="M578" s="26">
        <f>(INDEX(pesos!A:B,MATCH(L578,pesos!A:A,1),2))</f>
        <v>16200</v>
      </c>
      <c r="N578" s="26">
        <f>+R578*'COSTOS VARIOS'!$O$1</f>
        <v>30210</v>
      </c>
      <c r="O578" s="26">
        <f>+R578*'COSTOS VARIOS'!$O$2</f>
        <v>651.90000000000009</v>
      </c>
      <c r="P578" s="26">
        <f>+R578*'COSTOS VARIOS'!$O$3</f>
        <v>2385</v>
      </c>
      <c r="Q578" s="26">
        <v>1</v>
      </c>
      <c r="R578" s="26">
        <f t="shared" si="82"/>
        <v>159000</v>
      </c>
      <c r="S578" s="25">
        <f t="shared" si="83"/>
        <v>282426.90000000002</v>
      </c>
      <c r="T578" s="28">
        <f t="shared" si="84"/>
        <v>0.30971943536539892</v>
      </c>
      <c r="U578" s="29">
        <f t="shared" si="85"/>
        <v>369900</v>
      </c>
      <c r="V578" s="26">
        <f>+INDEX('LISTA DE PRECIOS EKM '!A:K,MATCH('Precios ML'!B578,'LISTA DE PRECIOS EKM '!A:A,0),8)</f>
        <v>369900</v>
      </c>
      <c r="W578" s="26">
        <f t="shared" si="86"/>
        <v>369900</v>
      </c>
      <c r="X578" s="26">
        <f t="shared" si="87"/>
        <v>0</v>
      </c>
      <c r="Y578" s="26"/>
      <c r="Z578" s="26">
        <f t="shared" si="88"/>
        <v>369900</v>
      </c>
      <c r="AA578" s="30">
        <f t="shared" si="89"/>
        <v>1.3264150943396227</v>
      </c>
    </row>
    <row r="579" spans="1:27">
      <c r="A579" s="20" t="s">
        <v>5611</v>
      </c>
      <c r="B579" s="20" t="s">
        <v>5612</v>
      </c>
      <c r="C579" s="25">
        <v>319327.731092437</v>
      </c>
      <c r="D579" s="22">
        <v>85</v>
      </c>
      <c r="E579" s="22">
        <v>49</v>
      </c>
      <c r="F579" s="22">
        <v>40</v>
      </c>
      <c r="G579" s="22">
        <v>16000</v>
      </c>
      <c r="H579" s="22" t="s">
        <v>5088</v>
      </c>
      <c r="I579" s="26">
        <f>+IF(H579='COSTOS VARIOS'!$C$1,'COSTOS VARIOS'!$C$2*'Precios ML'!V579,'COSTOS VARIOS'!$B$2*'Precios ML'!V579)</f>
        <v>113980</v>
      </c>
      <c r="J579" s="22">
        <v>0</v>
      </c>
      <c r="K579" s="27">
        <f t="shared" si="80"/>
        <v>10.4125</v>
      </c>
      <c r="L579" s="27">
        <f t="shared" si="81"/>
        <v>10.4125</v>
      </c>
      <c r="M579" s="26">
        <f>(INDEX(pesos!A:B,MATCH(L579,pesos!A:A,1),2))</f>
        <v>16200</v>
      </c>
      <c r="N579" s="26">
        <f>+R579*'COSTOS VARIOS'!$O$1</f>
        <v>60672.268907563033</v>
      </c>
      <c r="O579" s="26">
        <f>+R579*'COSTOS VARIOS'!$O$2</f>
        <v>1309.2436974789919</v>
      </c>
      <c r="P579" s="26">
        <f>+R579*'COSTOS VARIOS'!$O$3</f>
        <v>4789.9159663865548</v>
      </c>
      <c r="Q579" s="26">
        <v>1</v>
      </c>
      <c r="R579" s="26">
        <f t="shared" si="82"/>
        <v>319327.731092437</v>
      </c>
      <c r="S579" s="25">
        <f t="shared" si="83"/>
        <v>516279.15966386558</v>
      </c>
      <c r="T579" s="28">
        <f t="shared" si="84"/>
        <v>0.10386016815213961</v>
      </c>
      <c r="U579" s="29">
        <f t="shared" si="85"/>
        <v>569900</v>
      </c>
      <c r="V579" s="26">
        <f>+INDEX('LISTA DE PRECIOS EKM '!A:K,MATCH('Precios ML'!B579,'LISTA DE PRECIOS EKM '!A:A,0),8)</f>
        <v>569900</v>
      </c>
      <c r="W579" s="26">
        <f t="shared" si="86"/>
        <v>569900</v>
      </c>
      <c r="X579" s="26">
        <f t="shared" si="87"/>
        <v>0</v>
      </c>
      <c r="Y579" s="26"/>
      <c r="Z579" s="26">
        <f t="shared" si="88"/>
        <v>569900</v>
      </c>
      <c r="AA579" s="30">
        <f t="shared" si="89"/>
        <v>0.78468684210526307</v>
      </c>
    </row>
    <row r="580" spans="1:27">
      <c r="A580" s="20" t="s">
        <v>5611</v>
      </c>
      <c r="B580" s="20" t="s">
        <v>5612</v>
      </c>
      <c r="C580" s="25">
        <v>319327.731092437</v>
      </c>
      <c r="D580" s="22">
        <v>85</v>
      </c>
      <c r="E580" s="22">
        <v>49</v>
      </c>
      <c r="F580" s="22">
        <v>40</v>
      </c>
      <c r="G580" s="22">
        <v>16000</v>
      </c>
      <c r="H580" s="22" t="s">
        <v>5088</v>
      </c>
      <c r="I580" s="26">
        <f>+IF(H580='COSTOS VARIOS'!$C$1,'COSTOS VARIOS'!$C$2*'Precios ML'!V580,'COSTOS VARIOS'!$B$2*'Precios ML'!V580)</f>
        <v>113980</v>
      </c>
      <c r="J580" s="22">
        <v>0</v>
      </c>
      <c r="K580" s="27">
        <f t="shared" ref="K580:K643" si="90">+(D580*E580*F580)/G580</f>
        <v>10.4125</v>
      </c>
      <c r="L580" s="27">
        <f t="shared" ref="L580:L643" si="91">+K580*Q580</f>
        <v>10.4125</v>
      </c>
      <c r="M580" s="26">
        <f>(INDEX(pesos!A:B,MATCH(L580,pesos!A:A,1),2))</f>
        <v>16200</v>
      </c>
      <c r="N580" s="26">
        <f>+R580*'COSTOS VARIOS'!$O$1</f>
        <v>60672.268907563033</v>
      </c>
      <c r="O580" s="26">
        <f>+R580*'COSTOS VARIOS'!$O$2</f>
        <v>1309.2436974789919</v>
      </c>
      <c r="P580" s="26">
        <f>+R580*'COSTOS VARIOS'!$O$3</f>
        <v>4789.9159663865548</v>
      </c>
      <c r="Q580" s="26">
        <v>1</v>
      </c>
      <c r="R580" s="26">
        <f t="shared" ref="R580:R643" si="92">+C580*Q580</f>
        <v>319327.731092437</v>
      </c>
      <c r="S580" s="25">
        <f t="shared" ref="S580:S643" si="93">+R580+P580+O580+N580+M580+I580</f>
        <v>516279.15966386558</v>
      </c>
      <c r="T580" s="28">
        <f t="shared" ref="T580:T643" si="94">+(V580/S580)-1</f>
        <v>0.10386016815213961</v>
      </c>
      <c r="U580" s="29">
        <f t="shared" ref="U580:U643" si="95">+S580*T580+S580</f>
        <v>569900</v>
      </c>
      <c r="V580" s="26">
        <f>+INDEX('LISTA DE PRECIOS EKM '!A:K,MATCH('Precios ML'!B580,'LISTA DE PRECIOS EKM '!A:A,0),8)</f>
        <v>569900</v>
      </c>
      <c r="W580" s="26">
        <f t="shared" ref="W580:W643" si="96">+V580*Q580</f>
        <v>569900</v>
      </c>
      <c r="X580" s="26">
        <f t="shared" ref="X580:X643" si="97">+W580-U580</f>
        <v>0</v>
      </c>
      <c r="Y580" s="26"/>
      <c r="Z580" s="26">
        <f t="shared" ref="Z580:Z643" si="98">+W580-Y580</f>
        <v>569900</v>
      </c>
      <c r="AA580" s="30">
        <f t="shared" ref="AA580:AA643" si="99">+(Z580/C580)-1</f>
        <v>0.78468684210526307</v>
      </c>
    </row>
    <row r="581" spans="1:27">
      <c r="A581" s="20" t="s">
        <v>5613</v>
      </c>
      <c r="B581" s="20" t="s">
        <v>5614</v>
      </c>
      <c r="C581" s="25">
        <v>319327.731092437</v>
      </c>
      <c r="D581" s="22">
        <v>85</v>
      </c>
      <c r="E581" s="22">
        <v>49</v>
      </c>
      <c r="F581" s="22">
        <v>40</v>
      </c>
      <c r="G581" s="22">
        <v>16000</v>
      </c>
      <c r="H581" s="22" t="s">
        <v>5088</v>
      </c>
      <c r="I581" s="26">
        <f>+IF(H581='COSTOS VARIOS'!$C$1,'COSTOS VARIOS'!$C$2*'Precios ML'!V581,'COSTOS VARIOS'!$B$2*'Precios ML'!V581)</f>
        <v>115980</v>
      </c>
      <c r="J581" s="22">
        <v>0</v>
      </c>
      <c r="K581" s="27">
        <f t="shared" si="90"/>
        <v>10.4125</v>
      </c>
      <c r="L581" s="27">
        <f t="shared" si="91"/>
        <v>10.4125</v>
      </c>
      <c r="M581" s="26">
        <f>(INDEX(pesos!A:B,MATCH(L581,pesos!A:A,1),2))</f>
        <v>16200</v>
      </c>
      <c r="N581" s="26">
        <f>+R581*'COSTOS VARIOS'!$O$1</f>
        <v>60672.268907563033</v>
      </c>
      <c r="O581" s="26">
        <f>+R581*'COSTOS VARIOS'!$O$2</f>
        <v>1309.2436974789919</v>
      </c>
      <c r="P581" s="26">
        <f>+R581*'COSTOS VARIOS'!$O$3</f>
        <v>4789.9159663865548</v>
      </c>
      <c r="Q581" s="26">
        <v>1</v>
      </c>
      <c r="R581" s="26">
        <f t="shared" si="92"/>
        <v>319327.731092437</v>
      </c>
      <c r="S581" s="25">
        <f t="shared" si="93"/>
        <v>518279.15966386558</v>
      </c>
      <c r="T581" s="28">
        <f t="shared" si="94"/>
        <v>0.11889507649911901</v>
      </c>
      <c r="U581" s="29">
        <f t="shared" si="95"/>
        <v>579900</v>
      </c>
      <c r="V581" s="26">
        <f>+INDEX('LISTA DE PRECIOS EKM '!A:K,MATCH('Precios ML'!B581,'LISTA DE PRECIOS EKM '!A:A,0),8)</f>
        <v>579900</v>
      </c>
      <c r="W581" s="26">
        <f t="shared" si="96"/>
        <v>579900</v>
      </c>
      <c r="X581" s="26">
        <f t="shared" si="97"/>
        <v>0</v>
      </c>
      <c r="Y581" s="26"/>
      <c r="Z581" s="26">
        <f t="shared" si="98"/>
        <v>579900</v>
      </c>
      <c r="AA581" s="30">
        <f t="shared" si="99"/>
        <v>0.81600263157894726</v>
      </c>
    </row>
    <row r="582" spans="1:27">
      <c r="A582" s="20" t="s">
        <v>5613</v>
      </c>
      <c r="B582" s="20" t="s">
        <v>5614</v>
      </c>
      <c r="C582" s="25">
        <v>319327.731092437</v>
      </c>
      <c r="D582" s="22">
        <v>85</v>
      </c>
      <c r="E582" s="22">
        <v>49</v>
      </c>
      <c r="F582" s="22">
        <v>40</v>
      </c>
      <c r="G582" s="22">
        <v>16000</v>
      </c>
      <c r="H582" s="22" t="s">
        <v>5088</v>
      </c>
      <c r="I582" s="26">
        <f>+IF(H582='COSTOS VARIOS'!$C$1,'COSTOS VARIOS'!$C$2*'Precios ML'!V582,'COSTOS VARIOS'!$B$2*'Precios ML'!V582)</f>
        <v>115980</v>
      </c>
      <c r="J582" s="22">
        <v>0</v>
      </c>
      <c r="K582" s="27">
        <f t="shared" si="90"/>
        <v>10.4125</v>
      </c>
      <c r="L582" s="27">
        <f t="shared" si="91"/>
        <v>10.4125</v>
      </c>
      <c r="M582" s="26">
        <f>(INDEX(pesos!A:B,MATCH(L582,pesos!A:A,1),2))</f>
        <v>16200</v>
      </c>
      <c r="N582" s="26">
        <f>+R582*'COSTOS VARIOS'!$O$1</f>
        <v>60672.268907563033</v>
      </c>
      <c r="O582" s="26">
        <f>+R582*'COSTOS VARIOS'!$O$2</f>
        <v>1309.2436974789919</v>
      </c>
      <c r="P582" s="26">
        <f>+R582*'COSTOS VARIOS'!$O$3</f>
        <v>4789.9159663865548</v>
      </c>
      <c r="Q582" s="26">
        <v>1</v>
      </c>
      <c r="R582" s="26">
        <f t="shared" si="92"/>
        <v>319327.731092437</v>
      </c>
      <c r="S582" s="25">
        <f t="shared" si="93"/>
        <v>518279.15966386558</v>
      </c>
      <c r="T582" s="28">
        <f t="shared" si="94"/>
        <v>0.11889507649911901</v>
      </c>
      <c r="U582" s="29">
        <f t="shared" si="95"/>
        <v>579900</v>
      </c>
      <c r="V582" s="26">
        <f>+INDEX('LISTA DE PRECIOS EKM '!A:K,MATCH('Precios ML'!B582,'LISTA DE PRECIOS EKM '!A:A,0),8)</f>
        <v>579900</v>
      </c>
      <c r="W582" s="26">
        <f t="shared" si="96"/>
        <v>579900</v>
      </c>
      <c r="X582" s="26">
        <f t="shared" si="97"/>
        <v>0</v>
      </c>
      <c r="Y582" s="26"/>
      <c r="Z582" s="26">
        <f t="shared" si="98"/>
        <v>579900</v>
      </c>
      <c r="AA582" s="30">
        <f t="shared" si="99"/>
        <v>0.81600263157894726</v>
      </c>
    </row>
    <row r="583" spans="1:27">
      <c r="A583" s="20" t="s">
        <v>5615</v>
      </c>
      <c r="B583" s="20" t="s">
        <v>5616</v>
      </c>
      <c r="C583" s="25">
        <v>319327.731092437</v>
      </c>
      <c r="D583" s="22">
        <v>85</v>
      </c>
      <c r="E583" s="22">
        <v>49</v>
      </c>
      <c r="F583" s="22">
        <v>40</v>
      </c>
      <c r="G583" s="22">
        <v>16000</v>
      </c>
      <c r="H583" s="22" t="s">
        <v>5088</v>
      </c>
      <c r="I583" s="26">
        <f>+IF(H583='COSTOS VARIOS'!$C$1,'COSTOS VARIOS'!$C$2*'Precios ML'!V583,'COSTOS VARIOS'!$B$2*'Precios ML'!V583)</f>
        <v>115980</v>
      </c>
      <c r="J583" s="22">
        <v>0</v>
      </c>
      <c r="K583" s="27">
        <f t="shared" si="90"/>
        <v>10.4125</v>
      </c>
      <c r="L583" s="27">
        <f t="shared" si="91"/>
        <v>10.4125</v>
      </c>
      <c r="M583" s="26">
        <f>(INDEX(pesos!A:B,MATCH(L583,pesos!A:A,1),2))</f>
        <v>16200</v>
      </c>
      <c r="N583" s="26">
        <f>+R583*'COSTOS VARIOS'!$O$1</f>
        <v>60672.268907563033</v>
      </c>
      <c r="O583" s="26">
        <f>+R583*'COSTOS VARIOS'!$O$2</f>
        <v>1309.2436974789919</v>
      </c>
      <c r="P583" s="26">
        <f>+R583*'COSTOS VARIOS'!$O$3</f>
        <v>4789.9159663865548</v>
      </c>
      <c r="Q583" s="26">
        <v>1</v>
      </c>
      <c r="R583" s="26">
        <f t="shared" si="92"/>
        <v>319327.731092437</v>
      </c>
      <c r="S583" s="25">
        <f t="shared" si="93"/>
        <v>518279.15966386558</v>
      </c>
      <c r="T583" s="28">
        <f t="shared" si="94"/>
        <v>0.11889507649911901</v>
      </c>
      <c r="U583" s="29">
        <f t="shared" si="95"/>
        <v>579900</v>
      </c>
      <c r="V583" s="26">
        <f>+INDEX('LISTA DE PRECIOS EKM '!A:K,MATCH('Precios ML'!B583,'LISTA DE PRECIOS EKM '!A:A,0),8)</f>
        <v>579900</v>
      </c>
      <c r="W583" s="26">
        <f t="shared" si="96"/>
        <v>579900</v>
      </c>
      <c r="X583" s="26">
        <f t="shared" si="97"/>
        <v>0</v>
      </c>
      <c r="Y583" s="26"/>
      <c r="Z583" s="26">
        <f t="shared" si="98"/>
        <v>579900</v>
      </c>
      <c r="AA583" s="30">
        <f t="shared" si="99"/>
        <v>0.81600263157894726</v>
      </c>
    </row>
    <row r="584" spans="1:27">
      <c r="A584" s="20" t="s">
        <v>5615</v>
      </c>
      <c r="B584" s="20" t="s">
        <v>5616</v>
      </c>
      <c r="C584" s="25">
        <v>319327.731092437</v>
      </c>
      <c r="D584" s="22">
        <v>85</v>
      </c>
      <c r="E584" s="22">
        <v>49</v>
      </c>
      <c r="F584" s="22">
        <v>40</v>
      </c>
      <c r="G584" s="22">
        <v>16000</v>
      </c>
      <c r="H584" s="22" t="s">
        <v>5088</v>
      </c>
      <c r="I584" s="26">
        <f>+IF(H584='COSTOS VARIOS'!$C$1,'COSTOS VARIOS'!$C$2*'Precios ML'!V584,'COSTOS VARIOS'!$B$2*'Precios ML'!V584)</f>
        <v>115980</v>
      </c>
      <c r="J584" s="22">
        <v>0</v>
      </c>
      <c r="K584" s="27">
        <f t="shared" si="90"/>
        <v>10.4125</v>
      </c>
      <c r="L584" s="27">
        <f t="shared" si="91"/>
        <v>10.4125</v>
      </c>
      <c r="M584" s="26">
        <f>(INDEX(pesos!A:B,MATCH(L584,pesos!A:A,1),2))</f>
        <v>16200</v>
      </c>
      <c r="N584" s="26">
        <f>+R584*'COSTOS VARIOS'!$O$1</f>
        <v>60672.268907563033</v>
      </c>
      <c r="O584" s="26">
        <f>+R584*'COSTOS VARIOS'!$O$2</f>
        <v>1309.2436974789919</v>
      </c>
      <c r="P584" s="26">
        <f>+R584*'COSTOS VARIOS'!$O$3</f>
        <v>4789.9159663865548</v>
      </c>
      <c r="Q584" s="26">
        <v>1</v>
      </c>
      <c r="R584" s="26">
        <f t="shared" si="92"/>
        <v>319327.731092437</v>
      </c>
      <c r="S584" s="25">
        <f t="shared" si="93"/>
        <v>518279.15966386558</v>
      </c>
      <c r="T584" s="28">
        <f t="shared" si="94"/>
        <v>0.11889507649911901</v>
      </c>
      <c r="U584" s="29">
        <f t="shared" si="95"/>
        <v>579900</v>
      </c>
      <c r="V584" s="26">
        <f>+INDEX('LISTA DE PRECIOS EKM '!A:K,MATCH('Precios ML'!B584,'LISTA DE PRECIOS EKM '!A:A,0),8)</f>
        <v>579900</v>
      </c>
      <c r="W584" s="26">
        <f t="shared" si="96"/>
        <v>579900</v>
      </c>
      <c r="X584" s="26">
        <f t="shared" si="97"/>
        <v>0</v>
      </c>
      <c r="Y584" s="26"/>
      <c r="Z584" s="26">
        <f t="shared" si="98"/>
        <v>579900</v>
      </c>
      <c r="AA584" s="30">
        <f t="shared" si="99"/>
        <v>0.81600263157894726</v>
      </c>
    </row>
    <row r="585" spans="1:27">
      <c r="A585" s="20" t="s">
        <v>5617</v>
      </c>
      <c r="B585" s="20" t="s">
        <v>5618</v>
      </c>
      <c r="C585" s="25">
        <v>319327.731092437</v>
      </c>
      <c r="D585" s="22">
        <v>85</v>
      </c>
      <c r="E585" s="22">
        <v>49</v>
      </c>
      <c r="F585" s="22">
        <v>40</v>
      </c>
      <c r="G585" s="22">
        <v>16000</v>
      </c>
      <c r="H585" s="22" t="s">
        <v>5088</v>
      </c>
      <c r="I585" s="26">
        <f>+IF(H585='COSTOS VARIOS'!$C$1,'COSTOS VARIOS'!$C$2*'Precios ML'!V585,'COSTOS VARIOS'!$B$2*'Precios ML'!V585)</f>
        <v>115980</v>
      </c>
      <c r="J585" s="22">
        <v>0</v>
      </c>
      <c r="K585" s="27">
        <f t="shared" si="90"/>
        <v>10.4125</v>
      </c>
      <c r="L585" s="27">
        <f t="shared" si="91"/>
        <v>10.4125</v>
      </c>
      <c r="M585" s="26">
        <f>(INDEX(pesos!A:B,MATCH(L585,pesos!A:A,1),2))</f>
        <v>16200</v>
      </c>
      <c r="N585" s="26">
        <f>+R585*'COSTOS VARIOS'!$O$1</f>
        <v>60672.268907563033</v>
      </c>
      <c r="O585" s="26">
        <f>+R585*'COSTOS VARIOS'!$O$2</f>
        <v>1309.2436974789919</v>
      </c>
      <c r="P585" s="26">
        <f>+R585*'COSTOS VARIOS'!$O$3</f>
        <v>4789.9159663865548</v>
      </c>
      <c r="Q585" s="26">
        <v>1</v>
      </c>
      <c r="R585" s="26">
        <f t="shared" si="92"/>
        <v>319327.731092437</v>
      </c>
      <c r="S585" s="25">
        <f t="shared" si="93"/>
        <v>518279.15966386558</v>
      </c>
      <c r="T585" s="28">
        <f t="shared" si="94"/>
        <v>0.11889507649911901</v>
      </c>
      <c r="U585" s="29">
        <f t="shared" si="95"/>
        <v>579900</v>
      </c>
      <c r="V585" s="26">
        <f>+INDEX('LISTA DE PRECIOS EKM '!A:K,MATCH('Precios ML'!B585,'LISTA DE PRECIOS EKM '!A:A,0),8)</f>
        <v>579900</v>
      </c>
      <c r="W585" s="26">
        <f t="shared" si="96"/>
        <v>579900</v>
      </c>
      <c r="X585" s="26">
        <f t="shared" si="97"/>
        <v>0</v>
      </c>
      <c r="Y585" s="26"/>
      <c r="Z585" s="26">
        <f t="shared" si="98"/>
        <v>579900</v>
      </c>
      <c r="AA585" s="30">
        <f t="shared" si="99"/>
        <v>0.81600263157894726</v>
      </c>
    </row>
    <row r="586" spans="1:27">
      <c r="A586" s="20" t="s">
        <v>5617</v>
      </c>
      <c r="B586" s="20" t="s">
        <v>5618</v>
      </c>
      <c r="C586" s="25">
        <v>319327.731092437</v>
      </c>
      <c r="D586" s="22">
        <v>85</v>
      </c>
      <c r="E586" s="22">
        <v>49</v>
      </c>
      <c r="F586" s="22">
        <v>40</v>
      </c>
      <c r="G586" s="22">
        <v>16000</v>
      </c>
      <c r="H586" s="22" t="s">
        <v>5088</v>
      </c>
      <c r="I586" s="26">
        <f>+IF(H586='COSTOS VARIOS'!$C$1,'COSTOS VARIOS'!$C$2*'Precios ML'!V586,'COSTOS VARIOS'!$B$2*'Precios ML'!V586)</f>
        <v>115980</v>
      </c>
      <c r="J586" s="22">
        <v>0</v>
      </c>
      <c r="K586" s="27">
        <f t="shared" si="90"/>
        <v>10.4125</v>
      </c>
      <c r="L586" s="27">
        <f t="shared" si="91"/>
        <v>10.4125</v>
      </c>
      <c r="M586" s="26">
        <f>(INDEX(pesos!A:B,MATCH(L586,pesos!A:A,1),2))</f>
        <v>16200</v>
      </c>
      <c r="N586" s="26">
        <f>+R586*'COSTOS VARIOS'!$O$1</f>
        <v>60672.268907563033</v>
      </c>
      <c r="O586" s="26">
        <f>+R586*'COSTOS VARIOS'!$O$2</f>
        <v>1309.2436974789919</v>
      </c>
      <c r="P586" s="26">
        <f>+R586*'COSTOS VARIOS'!$O$3</f>
        <v>4789.9159663865548</v>
      </c>
      <c r="Q586" s="26">
        <v>1</v>
      </c>
      <c r="R586" s="26">
        <f t="shared" si="92"/>
        <v>319327.731092437</v>
      </c>
      <c r="S586" s="25">
        <f t="shared" si="93"/>
        <v>518279.15966386558</v>
      </c>
      <c r="T586" s="28">
        <f t="shared" si="94"/>
        <v>0.11889507649911901</v>
      </c>
      <c r="U586" s="29">
        <f t="shared" si="95"/>
        <v>579900</v>
      </c>
      <c r="V586" s="26">
        <f>+INDEX('LISTA DE PRECIOS EKM '!A:K,MATCH('Precios ML'!B586,'LISTA DE PRECIOS EKM '!A:A,0),8)</f>
        <v>579900</v>
      </c>
      <c r="W586" s="26">
        <f t="shared" si="96"/>
        <v>579900</v>
      </c>
      <c r="X586" s="26">
        <f t="shared" si="97"/>
        <v>0</v>
      </c>
      <c r="Y586" s="26"/>
      <c r="Z586" s="26">
        <f t="shared" si="98"/>
        <v>579900</v>
      </c>
      <c r="AA586" s="30">
        <f t="shared" si="99"/>
        <v>0.81600263157894726</v>
      </c>
    </row>
    <row r="587" spans="1:27">
      <c r="A587" s="20" t="s">
        <v>5619</v>
      </c>
      <c r="B587" s="20" t="s">
        <v>5620</v>
      </c>
      <c r="C587" s="25">
        <v>249000</v>
      </c>
      <c r="D587" s="22">
        <v>85</v>
      </c>
      <c r="E587" s="22">
        <v>49</v>
      </c>
      <c r="F587" s="22">
        <v>40</v>
      </c>
      <c r="G587" s="22">
        <v>16000</v>
      </c>
      <c r="H587" s="22" t="s">
        <v>5088</v>
      </c>
      <c r="I587" s="26">
        <f>+IF(H587='COSTOS VARIOS'!$C$1,'COSTOS VARIOS'!$C$2*'Precios ML'!V587,'COSTOS VARIOS'!$B$2*'Precios ML'!V587)</f>
        <v>93980</v>
      </c>
      <c r="J587" s="22">
        <v>0</v>
      </c>
      <c r="K587" s="27">
        <f t="shared" si="90"/>
        <v>10.4125</v>
      </c>
      <c r="L587" s="27">
        <f t="shared" si="91"/>
        <v>10.4125</v>
      </c>
      <c r="M587" s="26">
        <f>(INDEX(pesos!A:B,MATCH(L587,pesos!A:A,1),2))</f>
        <v>16200</v>
      </c>
      <c r="N587" s="26">
        <f>+R587*'COSTOS VARIOS'!$O$1</f>
        <v>47310</v>
      </c>
      <c r="O587" s="26">
        <f>+R587*'COSTOS VARIOS'!$O$2</f>
        <v>1020.9000000000001</v>
      </c>
      <c r="P587" s="26">
        <f>+R587*'COSTOS VARIOS'!$O$3</f>
        <v>3735</v>
      </c>
      <c r="Q587" s="26">
        <v>1</v>
      </c>
      <c r="R587" s="26">
        <f t="shared" si="92"/>
        <v>249000</v>
      </c>
      <c r="S587" s="25">
        <f t="shared" si="93"/>
        <v>411245.9</v>
      </c>
      <c r="T587" s="28">
        <f t="shared" si="94"/>
        <v>0.14262537328639624</v>
      </c>
      <c r="U587" s="29">
        <f t="shared" si="95"/>
        <v>469900</v>
      </c>
      <c r="V587" s="26">
        <f>+INDEX('LISTA DE PRECIOS EKM '!A:K,MATCH('Precios ML'!B587,'LISTA DE PRECIOS EKM '!A:A,0),8)</f>
        <v>469900</v>
      </c>
      <c r="W587" s="26">
        <f t="shared" si="96"/>
        <v>469900</v>
      </c>
      <c r="X587" s="26">
        <f t="shared" si="97"/>
        <v>0</v>
      </c>
      <c r="Y587" s="26"/>
      <c r="Z587" s="26">
        <f t="shared" si="98"/>
        <v>469900</v>
      </c>
      <c r="AA587" s="30">
        <f t="shared" si="99"/>
        <v>0.88714859437751015</v>
      </c>
    </row>
    <row r="588" spans="1:27">
      <c r="A588" s="20" t="s">
        <v>5619</v>
      </c>
      <c r="B588" s="20" t="s">
        <v>5620</v>
      </c>
      <c r="C588" s="25">
        <v>249000</v>
      </c>
      <c r="D588" s="22">
        <v>85</v>
      </c>
      <c r="E588" s="22">
        <v>49</v>
      </c>
      <c r="F588" s="22">
        <v>40</v>
      </c>
      <c r="G588" s="22">
        <v>16000</v>
      </c>
      <c r="H588" s="22" t="s">
        <v>5088</v>
      </c>
      <c r="I588" s="26">
        <f>+IF(H588='COSTOS VARIOS'!$C$1,'COSTOS VARIOS'!$C$2*'Precios ML'!V588,'COSTOS VARIOS'!$B$2*'Precios ML'!V588)</f>
        <v>93980</v>
      </c>
      <c r="J588" s="22">
        <v>0</v>
      </c>
      <c r="K588" s="27">
        <f t="shared" si="90"/>
        <v>10.4125</v>
      </c>
      <c r="L588" s="27">
        <f t="shared" si="91"/>
        <v>10.4125</v>
      </c>
      <c r="M588" s="26">
        <f>(INDEX(pesos!A:B,MATCH(L588,pesos!A:A,1),2))</f>
        <v>16200</v>
      </c>
      <c r="N588" s="26">
        <f>+R588*'COSTOS VARIOS'!$O$1</f>
        <v>47310</v>
      </c>
      <c r="O588" s="26">
        <f>+R588*'COSTOS VARIOS'!$O$2</f>
        <v>1020.9000000000001</v>
      </c>
      <c r="P588" s="26">
        <f>+R588*'COSTOS VARIOS'!$O$3</f>
        <v>3735</v>
      </c>
      <c r="Q588" s="26">
        <v>1</v>
      </c>
      <c r="R588" s="26">
        <f t="shared" si="92"/>
        <v>249000</v>
      </c>
      <c r="S588" s="25">
        <f t="shared" si="93"/>
        <v>411245.9</v>
      </c>
      <c r="T588" s="28">
        <f t="shared" si="94"/>
        <v>0.14262537328639624</v>
      </c>
      <c r="U588" s="29">
        <f t="shared" si="95"/>
        <v>469900</v>
      </c>
      <c r="V588" s="26">
        <f>+INDEX('LISTA DE PRECIOS EKM '!A:K,MATCH('Precios ML'!B588,'LISTA DE PRECIOS EKM '!A:A,0),8)</f>
        <v>469900</v>
      </c>
      <c r="W588" s="26">
        <f t="shared" si="96"/>
        <v>469900</v>
      </c>
      <c r="X588" s="26">
        <f t="shared" si="97"/>
        <v>0</v>
      </c>
      <c r="Y588" s="26"/>
      <c r="Z588" s="26">
        <f t="shared" si="98"/>
        <v>469900</v>
      </c>
      <c r="AA588" s="30">
        <f t="shared" si="99"/>
        <v>0.88714859437751015</v>
      </c>
    </row>
    <row r="589" spans="1:27">
      <c r="A589" s="20" t="s">
        <v>5621</v>
      </c>
      <c r="B589" s="20" t="s">
        <v>5622</v>
      </c>
      <c r="C589" s="25">
        <v>249000</v>
      </c>
      <c r="D589" s="22">
        <v>85</v>
      </c>
      <c r="E589" s="22">
        <v>49</v>
      </c>
      <c r="F589" s="22">
        <v>40</v>
      </c>
      <c r="G589" s="22">
        <v>16000</v>
      </c>
      <c r="H589" s="22" t="s">
        <v>5088</v>
      </c>
      <c r="I589" s="26">
        <f>+IF(H589='COSTOS VARIOS'!$C$1,'COSTOS VARIOS'!$C$2*'Precios ML'!V589,'COSTOS VARIOS'!$B$2*'Precios ML'!V589)</f>
        <v>99980</v>
      </c>
      <c r="J589" s="22">
        <v>0</v>
      </c>
      <c r="K589" s="27">
        <f t="shared" si="90"/>
        <v>10.4125</v>
      </c>
      <c r="L589" s="27">
        <f t="shared" si="91"/>
        <v>10.4125</v>
      </c>
      <c r="M589" s="26">
        <f>(INDEX(pesos!A:B,MATCH(L589,pesos!A:A,1),2))</f>
        <v>16200</v>
      </c>
      <c r="N589" s="26">
        <f>+R589*'COSTOS VARIOS'!$O$1</f>
        <v>47310</v>
      </c>
      <c r="O589" s="26">
        <f>+R589*'COSTOS VARIOS'!$O$2</f>
        <v>1020.9000000000001</v>
      </c>
      <c r="P589" s="26">
        <f>+R589*'COSTOS VARIOS'!$O$3</f>
        <v>3735</v>
      </c>
      <c r="Q589" s="26">
        <v>1</v>
      </c>
      <c r="R589" s="26">
        <f t="shared" si="92"/>
        <v>249000</v>
      </c>
      <c r="S589" s="25">
        <f t="shared" si="93"/>
        <v>417245.9</v>
      </c>
      <c r="T589" s="28">
        <f t="shared" si="94"/>
        <v>0.19809445700964345</v>
      </c>
      <c r="U589" s="29">
        <f t="shared" si="95"/>
        <v>499900</v>
      </c>
      <c r="V589" s="26">
        <f>+INDEX('LISTA DE PRECIOS EKM '!A:K,MATCH('Precios ML'!B589,'LISTA DE PRECIOS EKM '!A:A,0),8)</f>
        <v>499900</v>
      </c>
      <c r="W589" s="26">
        <f t="shared" si="96"/>
        <v>499900</v>
      </c>
      <c r="X589" s="26">
        <f t="shared" si="97"/>
        <v>0</v>
      </c>
      <c r="Y589" s="26"/>
      <c r="Z589" s="26">
        <f t="shared" si="98"/>
        <v>499900</v>
      </c>
      <c r="AA589" s="30">
        <f t="shared" si="99"/>
        <v>1.0076305220883532</v>
      </c>
    </row>
    <row r="590" spans="1:27">
      <c r="A590" s="20" t="s">
        <v>5621</v>
      </c>
      <c r="B590" s="20" t="s">
        <v>5622</v>
      </c>
      <c r="C590" s="25">
        <v>249000</v>
      </c>
      <c r="D590" s="22">
        <v>85</v>
      </c>
      <c r="E590" s="22">
        <v>49</v>
      </c>
      <c r="F590" s="22">
        <v>40</v>
      </c>
      <c r="G590" s="22">
        <v>16000</v>
      </c>
      <c r="H590" s="22" t="s">
        <v>5088</v>
      </c>
      <c r="I590" s="26">
        <f>+IF(H590='COSTOS VARIOS'!$C$1,'COSTOS VARIOS'!$C$2*'Precios ML'!V590,'COSTOS VARIOS'!$B$2*'Precios ML'!V590)</f>
        <v>99980</v>
      </c>
      <c r="J590" s="22">
        <v>0</v>
      </c>
      <c r="K590" s="27">
        <f t="shared" si="90"/>
        <v>10.4125</v>
      </c>
      <c r="L590" s="27">
        <f t="shared" si="91"/>
        <v>10.4125</v>
      </c>
      <c r="M590" s="26">
        <f>(INDEX(pesos!A:B,MATCH(L590,pesos!A:A,1),2))</f>
        <v>16200</v>
      </c>
      <c r="N590" s="26">
        <f>+R590*'COSTOS VARIOS'!$O$1</f>
        <v>47310</v>
      </c>
      <c r="O590" s="26">
        <f>+R590*'COSTOS VARIOS'!$O$2</f>
        <v>1020.9000000000001</v>
      </c>
      <c r="P590" s="26">
        <f>+R590*'COSTOS VARIOS'!$O$3</f>
        <v>3735</v>
      </c>
      <c r="Q590" s="26">
        <v>1</v>
      </c>
      <c r="R590" s="26">
        <f t="shared" si="92"/>
        <v>249000</v>
      </c>
      <c r="S590" s="25">
        <f t="shared" si="93"/>
        <v>417245.9</v>
      </c>
      <c r="T590" s="28">
        <f t="shared" si="94"/>
        <v>0.19809445700964345</v>
      </c>
      <c r="U590" s="29">
        <f t="shared" si="95"/>
        <v>499900</v>
      </c>
      <c r="V590" s="26">
        <f>+INDEX('LISTA DE PRECIOS EKM '!A:K,MATCH('Precios ML'!B590,'LISTA DE PRECIOS EKM '!A:A,0),8)</f>
        <v>499900</v>
      </c>
      <c r="W590" s="26">
        <f t="shared" si="96"/>
        <v>499900</v>
      </c>
      <c r="X590" s="26">
        <f t="shared" si="97"/>
        <v>0</v>
      </c>
      <c r="Y590" s="26"/>
      <c r="Z590" s="26">
        <f t="shared" si="98"/>
        <v>499900</v>
      </c>
      <c r="AA590" s="30">
        <f t="shared" si="99"/>
        <v>1.0076305220883532</v>
      </c>
    </row>
    <row r="591" spans="1:27">
      <c r="A591" s="20" t="s">
        <v>5623</v>
      </c>
      <c r="B591" s="20" t="s">
        <v>5624</v>
      </c>
      <c r="C591" s="25">
        <v>160000</v>
      </c>
      <c r="D591" s="22">
        <v>85</v>
      </c>
      <c r="E591" s="22">
        <v>49</v>
      </c>
      <c r="F591" s="22">
        <v>40</v>
      </c>
      <c r="G591" s="22">
        <v>16000</v>
      </c>
      <c r="H591" s="22" t="s">
        <v>5088</v>
      </c>
      <c r="I591" s="26">
        <f>+IF(H591='COSTOS VARIOS'!$C$1,'COSTOS VARIOS'!$C$2*'Precios ML'!V591,'COSTOS VARIOS'!$B$2*'Precios ML'!V591)</f>
        <v>69980</v>
      </c>
      <c r="J591" s="22">
        <v>0</v>
      </c>
      <c r="K591" s="27">
        <f t="shared" si="90"/>
        <v>10.4125</v>
      </c>
      <c r="L591" s="27">
        <f t="shared" si="91"/>
        <v>10.4125</v>
      </c>
      <c r="M591" s="26">
        <f>(INDEX(pesos!A:B,MATCH(L591,pesos!A:A,1),2))</f>
        <v>16200</v>
      </c>
      <c r="N591" s="26">
        <f>+R591*'COSTOS VARIOS'!$O$1</f>
        <v>30400</v>
      </c>
      <c r="O591" s="26">
        <f>+R591*'COSTOS VARIOS'!$O$2</f>
        <v>656</v>
      </c>
      <c r="P591" s="26">
        <f>+R591*'COSTOS VARIOS'!$O$3</f>
        <v>2400</v>
      </c>
      <c r="Q591" s="26">
        <v>1</v>
      </c>
      <c r="R591" s="26">
        <f t="shared" si="92"/>
        <v>160000</v>
      </c>
      <c r="S591" s="25">
        <f t="shared" si="93"/>
        <v>279636</v>
      </c>
      <c r="T591" s="28">
        <f t="shared" si="94"/>
        <v>0.25126950750261057</v>
      </c>
      <c r="U591" s="29">
        <f t="shared" si="95"/>
        <v>349900</v>
      </c>
      <c r="V591" s="26">
        <f>+INDEX('LISTA DE PRECIOS EKM '!A:K,MATCH('Precios ML'!B591,'LISTA DE PRECIOS EKM '!A:A,0),8)</f>
        <v>349900</v>
      </c>
      <c r="W591" s="26">
        <f t="shared" si="96"/>
        <v>349900</v>
      </c>
      <c r="X591" s="26">
        <f t="shared" si="97"/>
        <v>0</v>
      </c>
      <c r="Y591" s="26"/>
      <c r="Z591" s="26">
        <f t="shared" si="98"/>
        <v>349900</v>
      </c>
      <c r="AA591" s="30">
        <f t="shared" si="99"/>
        <v>1.1868750000000001</v>
      </c>
    </row>
    <row r="592" spans="1:27">
      <c r="A592" s="20" t="s">
        <v>5623</v>
      </c>
      <c r="B592" s="20" t="s">
        <v>5624</v>
      </c>
      <c r="C592" s="25">
        <v>160000</v>
      </c>
      <c r="D592" s="22">
        <v>85</v>
      </c>
      <c r="E592" s="22">
        <v>49</v>
      </c>
      <c r="F592" s="22">
        <v>40</v>
      </c>
      <c r="G592" s="22">
        <v>16000</v>
      </c>
      <c r="H592" s="22" t="s">
        <v>5088</v>
      </c>
      <c r="I592" s="26">
        <f>+IF(H592='COSTOS VARIOS'!$C$1,'COSTOS VARIOS'!$C$2*'Precios ML'!V592,'COSTOS VARIOS'!$B$2*'Precios ML'!V592)</f>
        <v>69980</v>
      </c>
      <c r="J592" s="22">
        <v>0</v>
      </c>
      <c r="K592" s="27">
        <f t="shared" si="90"/>
        <v>10.4125</v>
      </c>
      <c r="L592" s="27">
        <f t="shared" si="91"/>
        <v>10.4125</v>
      </c>
      <c r="M592" s="26">
        <f>(INDEX(pesos!A:B,MATCH(L592,pesos!A:A,1),2))</f>
        <v>16200</v>
      </c>
      <c r="N592" s="26">
        <f>+R592*'COSTOS VARIOS'!$O$1</f>
        <v>30400</v>
      </c>
      <c r="O592" s="26">
        <f>+R592*'COSTOS VARIOS'!$O$2</f>
        <v>656</v>
      </c>
      <c r="P592" s="26">
        <f>+R592*'COSTOS VARIOS'!$O$3</f>
        <v>2400</v>
      </c>
      <c r="Q592" s="26">
        <v>1</v>
      </c>
      <c r="R592" s="26">
        <f t="shared" si="92"/>
        <v>160000</v>
      </c>
      <c r="S592" s="25">
        <f t="shared" si="93"/>
        <v>279636</v>
      </c>
      <c r="T592" s="28">
        <f t="shared" si="94"/>
        <v>0.25126950750261057</v>
      </c>
      <c r="U592" s="29">
        <f t="shared" si="95"/>
        <v>349900</v>
      </c>
      <c r="V592" s="26">
        <f>+INDEX('LISTA DE PRECIOS EKM '!A:K,MATCH('Precios ML'!B592,'LISTA DE PRECIOS EKM '!A:A,0),8)</f>
        <v>349900</v>
      </c>
      <c r="W592" s="26">
        <f t="shared" si="96"/>
        <v>349900</v>
      </c>
      <c r="X592" s="26">
        <f t="shared" si="97"/>
        <v>0</v>
      </c>
      <c r="Y592" s="26"/>
      <c r="Z592" s="26">
        <f t="shared" si="98"/>
        <v>349900</v>
      </c>
      <c r="AA592" s="30">
        <f t="shared" si="99"/>
        <v>1.1868750000000001</v>
      </c>
    </row>
    <row r="593" spans="1:27">
      <c r="A593" s="20" t="s">
        <v>5625</v>
      </c>
      <c r="B593" s="20" t="s">
        <v>2290</v>
      </c>
      <c r="C593" s="25">
        <v>160000</v>
      </c>
      <c r="D593" s="22">
        <v>85</v>
      </c>
      <c r="E593" s="22">
        <v>49</v>
      </c>
      <c r="F593" s="22">
        <v>40</v>
      </c>
      <c r="G593" s="22">
        <v>16000</v>
      </c>
      <c r="H593" s="22" t="s">
        <v>5088</v>
      </c>
      <c r="I593" s="26">
        <f>+IF(H593='COSTOS VARIOS'!$C$1,'COSTOS VARIOS'!$C$2*'Precios ML'!V593,'COSTOS VARIOS'!$B$2*'Precios ML'!V593)</f>
        <v>69980</v>
      </c>
      <c r="J593" s="22">
        <v>0</v>
      </c>
      <c r="K593" s="27">
        <f t="shared" si="90"/>
        <v>10.4125</v>
      </c>
      <c r="L593" s="27">
        <f t="shared" si="91"/>
        <v>10.4125</v>
      </c>
      <c r="M593" s="26">
        <f>(INDEX(pesos!A:B,MATCH(L593,pesos!A:A,1),2))</f>
        <v>16200</v>
      </c>
      <c r="N593" s="26">
        <f>+R593*'COSTOS VARIOS'!$O$1</f>
        <v>30400</v>
      </c>
      <c r="O593" s="26">
        <f>+R593*'COSTOS VARIOS'!$O$2</f>
        <v>656</v>
      </c>
      <c r="P593" s="26">
        <f>+R593*'COSTOS VARIOS'!$O$3</f>
        <v>2400</v>
      </c>
      <c r="Q593" s="26">
        <v>1</v>
      </c>
      <c r="R593" s="26">
        <f t="shared" si="92"/>
        <v>160000</v>
      </c>
      <c r="S593" s="25">
        <f t="shared" si="93"/>
        <v>279636</v>
      </c>
      <c r="T593" s="28">
        <f t="shared" si="94"/>
        <v>0.25126950750261057</v>
      </c>
      <c r="U593" s="29">
        <f t="shared" si="95"/>
        <v>349900</v>
      </c>
      <c r="V593" s="26">
        <f>+INDEX('LISTA DE PRECIOS EKM '!A:K,MATCH('Precios ML'!B593,'LISTA DE PRECIOS EKM '!A:A,0),8)</f>
        <v>349900</v>
      </c>
      <c r="W593" s="26">
        <f t="shared" si="96"/>
        <v>349900</v>
      </c>
      <c r="X593" s="26">
        <f t="shared" si="97"/>
        <v>0</v>
      </c>
      <c r="Y593" s="26"/>
      <c r="Z593" s="26">
        <f t="shared" si="98"/>
        <v>349900</v>
      </c>
      <c r="AA593" s="30">
        <f t="shared" si="99"/>
        <v>1.1868750000000001</v>
      </c>
    </row>
    <row r="594" spans="1:27">
      <c r="A594" s="20" t="s">
        <v>5625</v>
      </c>
      <c r="B594" s="20" t="s">
        <v>2290</v>
      </c>
      <c r="C594" s="25">
        <v>160000</v>
      </c>
      <c r="D594" s="22">
        <v>85</v>
      </c>
      <c r="E594" s="22">
        <v>49</v>
      </c>
      <c r="F594" s="22">
        <v>40</v>
      </c>
      <c r="G594" s="22">
        <v>16000</v>
      </c>
      <c r="H594" s="22" t="s">
        <v>5088</v>
      </c>
      <c r="I594" s="26">
        <f>+IF(H594='COSTOS VARIOS'!$C$1,'COSTOS VARIOS'!$C$2*'Precios ML'!V594,'COSTOS VARIOS'!$B$2*'Precios ML'!V594)</f>
        <v>69980</v>
      </c>
      <c r="J594" s="22">
        <v>0</v>
      </c>
      <c r="K594" s="27">
        <f t="shared" si="90"/>
        <v>10.4125</v>
      </c>
      <c r="L594" s="27">
        <f t="shared" si="91"/>
        <v>10.4125</v>
      </c>
      <c r="M594" s="26">
        <f>(INDEX(pesos!A:B,MATCH(L594,pesos!A:A,1),2))</f>
        <v>16200</v>
      </c>
      <c r="N594" s="26">
        <f>+R594*'COSTOS VARIOS'!$O$1</f>
        <v>30400</v>
      </c>
      <c r="O594" s="26">
        <f>+R594*'COSTOS VARIOS'!$O$2</f>
        <v>656</v>
      </c>
      <c r="P594" s="26">
        <f>+R594*'COSTOS VARIOS'!$O$3</f>
        <v>2400</v>
      </c>
      <c r="Q594" s="26">
        <v>1</v>
      </c>
      <c r="R594" s="26">
        <f t="shared" si="92"/>
        <v>160000</v>
      </c>
      <c r="S594" s="25">
        <f t="shared" si="93"/>
        <v>279636</v>
      </c>
      <c r="T594" s="28">
        <f t="shared" si="94"/>
        <v>0.25126950750261057</v>
      </c>
      <c r="U594" s="29">
        <f t="shared" si="95"/>
        <v>349900</v>
      </c>
      <c r="V594" s="26">
        <f>+INDEX('LISTA DE PRECIOS EKM '!A:K,MATCH('Precios ML'!B594,'LISTA DE PRECIOS EKM '!A:A,0),8)</f>
        <v>349900</v>
      </c>
      <c r="W594" s="26">
        <f t="shared" si="96"/>
        <v>349900</v>
      </c>
      <c r="X594" s="26">
        <f t="shared" si="97"/>
        <v>0</v>
      </c>
      <c r="Y594" s="26"/>
      <c r="Z594" s="26">
        <f t="shared" si="98"/>
        <v>349900</v>
      </c>
      <c r="AA594" s="30">
        <f t="shared" si="99"/>
        <v>1.1868750000000001</v>
      </c>
    </row>
    <row r="595" spans="1:27">
      <c r="A595" s="20" t="s">
        <v>5626</v>
      </c>
      <c r="B595" s="20" t="s">
        <v>5627</v>
      </c>
      <c r="C595" s="25">
        <v>135400</v>
      </c>
      <c r="D595" s="22">
        <v>85</v>
      </c>
      <c r="E595" s="22">
        <v>49</v>
      </c>
      <c r="F595" s="22">
        <v>40</v>
      </c>
      <c r="G595" s="22">
        <v>16000</v>
      </c>
      <c r="H595" s="22" t="s">
        <v>5088</v>
      </c>
      <c r="I595" s="26">
        <f>+IF(H595='COSTOS VARIOS'!$C$1,'COSTOS VARIOS'!$C$2*'Precios ML'!V595,'COSTOS VARIOS'!$B$2*'Precios ML'!V595)</f>
        <v>63980</v>
      </c>
      <c r="J595" s="22">
        <v>0</v>
      </c>
      <c r="K595" s="27">
        <f t="shared" si="90"/>
        <v>10.4125</v>
      </c>
      <c r="L595" s="27">
        <f t="shared" si="91"/>
        <v>10.4125</v>
      </c>
      <c r="M595" s="26">
        <f>(INDEX(pesos!A:B,MATCH(L595,pesos!A:A,1),2))</f>
        <v>16200</v>
      </c>
      <c r="N595" s="26">
        <f>+R595*'COSTOS VARIOS'!$O$1</f>
        <v>25726</v>
      </c>
      <c r="O595" s="26">
        <f>+R595*'COSTOS VARIOS'!$O$2</f>
        <v>555.1400000000001</v>
      </c>
      <c r="P595" s="26">
        <f>+R595*'COSTOS VARIOS'!$O$3</f>
        <v>2031</v>
      </c>
      <c r="Q595" s="26">
        <v>1</v>
      </c>
      <c r="R595" s="26">
        <f t="shared" si="92"/>
        <v>135400</v>
      </c>
      <c r="S595" s="25">
        <f t="shared" si="93"/>
        <v>243892.14</v>
      </c>
      <c r="T595" s="28">
        <f t="shared" si="94"/>
        <v>0.31164538553804966</v>
      </c>
      <c r="U595" s="29">
        <f t="shared" si="95"/>
        <v>319900</v>
      </c>
      <c r="V595" s="26">
        <f>+INDEX('LISTA DE PRECIOS EKM '!A:K,MATCH('Precios ML'!B595,'LISTA DE PRECIOS EKM '!A:A,0),8)</f>
        <v>319900</v>
      </c>
      <c r="W595" s="26">
        <f t="shared" si="96"/>
        <v>319900</v>
      </c>
      <c r="X595" s="26">
        <f t="shared" si="97"/>
        <v>0</v>
      </c>
      <c r="Y595" s="26"/>
      <c r="Z595" s="26">
        <f t="shared" si="98"/>
        <v>319900</v>
      </c>
      <c r="AA595" s="30">
        <f t="shared" si="99"/>
        <v>1.362629246676514</v>
      </c>
    </row>
    <row r="596" spans="1:27">
      <c r="A596" s="20" t="s">
        <v>5626</v>
      </c>
      <c r="B596" s="20" t="s">
        <v>5627</v>
      </c>
      <c r="C596" s="25">
        <v>135400</v>
      </c>
      <c r="D596" s="22">
        <v>85</v>
      </c>
      <c r="E596" s="22">
        <v>49</v>
      </c>
      <c r="F596" s="22">
        <v>40</v>
      </c>
      <c r="G596" s="22">
        <v>16000</v>
      </c>
      <c r="H596" s="22" t="s">
        <v>5088</v>
      </c>
      <c r="I596" s="26">
        <f>+IF(H596='COSTOS VARIOS'!$C$1,'COSTOS VARIOS'!$C$2*'Precios ML'!V596,'COSTOS VARIOS'!$B$2*'Precios ML'!V596)</f>
        <v>63980</v>
      </c>
      <c r="J596" s="22">
        <v>0</v>
      </c>
      <c r="K596" s="27">
        <f t="shared" si="90"/>
        <v>10.4125</v>
      </c>
      <c r="L596" s="27">
        <f t="shared" si="91"/>
        <v>10.4125</v>
      </c>
      <c r="M596" s="26">
        <f>(INDEX(pesos!A:B,MATCH(L596,pesos!A:A,1),2))</f>
        <v>16200</v>
      </c>
      <c r="N596" s="26">
        <f>+R596*'COSTOS VARIOS'!$O$1</f>
        <v>25726</v>
      </c>
      <c r="O596" s="26">
        <f>+R596*'COSTOS VARIOS'!$O$2</f>
        <v>555.1400000000001</v>
      </c>
      <c r="P596" s="26">
        <f>+R596*'COSTOS VARIOS'!$O$3</f>
        <v>2031</v>
      </c>
      <c r="Q596" s="26">
        <v>1</v>
      </c>
      <c r="R596" s="26">
        <f t="shared" si="92"/>
        <v>135400</v>
      </c>
      <c r="S596" s="25">
        <f t="shared" si="93"/>
        <v>243892.14</v>
      </c>
      <c r="T596" s="28">
        <f t="shared" si="94"/>
        <v>0.31164538553804966</v>
      </c>
      <c r="U596" s="29">
        <f t="shared" si="95"/>
        <v>319900</v>
      </c>
      <c r="V596" s="26">
        <f>+INDEX('LISTA DE PRECIOS EKM '!A:K,MATCH('Precios ML'!B596,'LISTA DE PRECIOS EKM '!A:A,0),8)</f>
        <v>319900</v>
      </c>
      <c r="W596" s="26">
        <f t="shared" si="96"/>
        <v>319900</v>
      </c>
      <c r="X596" s="26">
        <f t="shared" si="97"/>
        <v>0</v>
      </c>
      <c r="Y596" s="26"/>
      <c r="Z596" s="26">
        <f t="shared" si="98"/>
        <v>319900</v>
      </c>
      <c r="AA596" s="30">
        <f t="shared" si="99"/>
        <v>1.362629246676514</v>
      </c>
    </row>
    <row r="597" spans="1:27">
      <c r="A597" s="20" t="s">
        <v>5628</v>
      </c>
      <c r="B597" s="20" t="s">
        <v>5629</v>
      </c>
      <c r="C597" s="25">
        <v>208143.66</v>
      </c>
      <c r="D597" s="22">
        <v>85</v>
      </c>
      <c r="E597" s="22">
        <v>49</v>
      </c>
      <c r="F597" s="22">
        <v>40</v>
      </c>
      <c r="G597" s="22">
        <v>16000</v>
      </c>
      <c r="H597" s="22" t="s">
        <v>5088</v>
      </c>
      <c r="I597" s="26">
        <f>+IF(H597='COSTOS VARIOS'!$C$1,'COSTOS VARIOS'!$C$2*'Precios ML'!V597,'COSTOS VARIOS'!$B$2*'Precios ML'!V597)</f>
        <v>89980</v>
      </c>
      <c r="J597" s="22">
        <v>0</v>
      </c>
      <c r="K597" s="27">
        <f t="shared" si="90"/>
        <v>10.4125</v>
      </c>
      <c r="L597" s="27">
        <f t="shared" si="91"/>
        <v>10.4125</v>
      </c>
      <c r="M597" s="26">
        <f>(INDEX(pesos!A:B,MATCH(L597,pesos!A:A,1),2))</f>
        <v>16200</v>
      </c>
      <c r="N597" s="26">
        <f>+R597*'COSTOS VARIOS'!$O$1</f>
        <v>39547.295400000003</v>
      </c>
      <c r="O597" s="26">
        <f>+R597*'COSTOS VARIOS'!$O$2</f>
        <v>853.38900600000011</v>
      </c>
      <c r="P597" s="26">
        <f>+R597*'COSTOS VARIOS'!$O$3</f>
        <v>3122.1549</v>
      </c>
      <c r="Q597" s="26">
        <v>1</v>
      </c>
      <c r="R597" s="26">
        <f t="shared" si="92"/>
        <v>208143.66</v>
      </c>
      <c r="S597" s="25">
        <f t="shared" si="93"/>
        <v>357846.49930600001</v>
      </c>
      <c r="T597" s="28">
        <f t="shared" si="94"/>
        <v>0.25724298231930898</v>
      </c>
      <c r="U597" s="29">
        <f t="shared" si="95"/>
        <v>449900</v>
      </c>
      <c r="V597" s="26">
        <f>+INDEX('LISTA DE PRECIOS EKM '!A:K,MATCH('Precios ML'!B597,'LISTA DE PRECIOS EKM '!A:A,0),8)</f>
        <v>449900</v>
      </c>
      <c r="W597" s="26">
        <f t="shared" si="96"/>
        <v>449900</v>
      </c>
      <c r="X597" s="26">
        <f t="shared" si="97"/>
        <v>0</v>
      </c>
      <c r="Y597" s="26"/>
      <c r="Z597" s="26">
        <f t="shared" si="98"/>
        <v>449900</v>
      </c>
      <c r="AA597" s="30">
        <f t="shared" si="99"/>
        <v>1.1614878877406114</v>
      </c>
    </row>
    <row r="598" spans="1:27">
      <c r="A598" s="20" t="s">
        <v>5628</v>
      </c>
      <c r="B598" s="20" t="s">
        <v>5629</v>
      </c>
      <c r="C598" s="25">
        <v>208143.66</v>
      </c>
      <c r="D598" s="22">
        <v>85</v>
      </c>
      <c r="E598" s="22">
        <v>49</v>
      </c>
      <c r="F598" s="22">
        <v>40</v>
      </c>
      <c r="G598" s="22">
        <v>16000</v>
      </c>
      <c r="H598" s="22" t="s">
        <v>5088</v>
      </c>
      <c r="I598" s="26">
        <f>+IF(H598='COSTOS VARIOS'!$C$1,'COSTOS VARIOS'!$C$2*'Precios ML'!V598,'COSTOS VARIOS'!$B$2*'Precios ML'!V598)</f>
        <v>89980</v>
      </c>
      <c r="J598" s="22">
        <v>0</v>
      </c>
      <c r="K598" s="27">
        <f t="shared" si="90"/>
        <v>10.4125</v>
      </c>
      <c r="L598" s="27">
        <f t="shared" si="91"/>
        <v>10.4125</v>
      </c>
      <c r="M598" s="26">
        <f>(INDEX(pesos!A:B,MATCH(L598,pesos!A:A,1),2))</f>
        <v>16200</v>
      </c>
      <c r="N598" s="26">
        <f>+R598*'COSTOS VARIOS'!$O$1</f>
        <v>39547.295400000003</v>
      </c>
      <c r="O598" s="26">
        <f>+R598*'COSTOS VARIOS'!$O$2</f>
        <v>853.38900600000011</v>
      </c>
      <c r="P598" s="26">
        <f>+R598*'COSTOS VARIOS'!$O$3</f>
        <v>3122.1549</v>
      </c>
      <c r="Q598" s="26">
        <v>1</v>
      </c>
      <c r="R598" s="26">
        <f t="shared" si="92"/>
        <v>208143.66</v>
      </c>
      <c r="S598" s="25">
        <f t="shared" si="93"/>
        <v>357846.49930600001</v>
      </c>
      <c r="T598" s="28">
        <f t="shared" si="94"/>
        <v>0.25724298231930898</v>
      </c>
      <c r="U598" s="29">
        <f t="shared" si="95"/>
        <v>449900</v>
      </c>
      <c r="V598" s="26">
        <f>+INDEX('LISTA DE PRECIOS EKM '!A:K,MATCH('Precios ML'!B598,'LISTA DE PRECIOS EKM '!A:A,0),8)</f>
        <v>449900</v>
      </c>
      <c r="W598" s="26">
        <f t="shared" si="96"/>
        <v>449900</v>
      </c>
      <c r="X598" s="26">
        <f t="shared" si="97"/>
        <v>0</v>
      </c>
      <c r="Y598" s="26"/>
      <c r="Z598" s="26">
        <f t="shared" si="98"/>
        <v>449900</v>
      </c>
      <c r="AA598" s="30">
        <f t="shared" si="99"/>
        <v>1.1614878877406114</v>
      </c>
    </row>
    <row r="599" spans="1:27">
      <c r="A599" s="20" t="s">
        <v>5630</v>
      </c>
      <c r="B599" s="20" t="s">
        <v>2073</v>
      </c>
      <c r="C599" s="25">
        <v>90000</v>
      </c>
      <c r="D599" s="22">
        <v>85</v>
      </c>
      <c r="E599" s="22">
        <v>49</v>
      </c>
      <c r="F599" s="22">
        <v>40</v>
      </c>
      <c r="G599" s="22">
        <v>16000</v>
      </c>
      <c r="H599" s="22" t="s">
        <v>5088</v>
      </c>
      <c r="I599" s="26">
        <f>+IF(H599='COSTOS VARIOS'!$C$1,'COSTOS VARIOS'!$C$2*'Precios ML'!V599,'COSTOS VARIOS'!$B$2*'Precios ML'!V599)</f>
        <v>35980</v>
      </c>
      <c r="J599" s="22">
        <v>0</v>
      </c>
      <c r="K599" s="27">
        <f t="shared" si="90"/>
        <v>10.4125</v>
      </c>
      <c r="L599" s="27">
        <f t="shared" si="91"/>
        <v>10.4125</v>
      </c>
      <c r="M599" s="26">
        <f>(INDEX(pesos!A:B,MATCH(L599,pesos!A:A,1),2))</f>
        <v>16200</v>
      </c>
      <c r="N599" s="26">
        <f>+R599*'COSTOS VARIOS'!$O$1</f>
        <v>17100</v>
      </c>
      <c r="O599" s="26">
        <f>+R599*'COSTOS VARIOS'!$O$2</f>
        <v>369.00000000000006</v>
      </c>
      <c r="P599" s="26">
        <f>+R599*'COSTOS VARIOS'!$O$3</f>
        <v>1350</v>
      </c>
      <c r="Q599" s="26">
        <v>1</v>
      </c>
      <c r="R599" s="26">
        <f t="shared" si="92"/>
        <v>90000</v>
      </c>
      <c r="S599" s="25">
        <f t="shared" si="93"/>
        <v>160999</v>
      </c>
      <c r="T599" s="28">
        <f t="shared" si="94"/>
        <v>0.11739824470959448</v>
      </c>
      <c r="U599" s="29">
        <f t="shared" si="95"/>
        <v>179900</v>
      </c>
      <c r="V599" s="26">
        <f>+INDEX('LISTA DE PRECIOS EKM '!A:K,MATCH('Precios ML'!B599,'LISTA DE PRECIOS EKM '!A:A,0),8)</f>
        <v>179900</v>
      </c>
      <c r="W599" s="26">
        <f t="shared" si="96"/>
        <v>179900</v>
      </c>
      <c r="X599" s="26">
        <f t="shared" si="97"/>
        <v>0</v>
      </c>
      <c r="Y599" s="26"/>
      <c r="Z599" s="26">
        <f t="shared" si="98"/>
        <v>179900</v>
      </c>
      <c r="AA599" s="30">
        <f t="shared" si="99"/>
        <v>0.99888888888888894</v>
      </c>
    </row>
    <row r="600" spans="1:27">
      <c r="A600" s="20" t="s">
        <v>5630</v>
      </c>
      <c r="B600" s="20" t="s">
        <v>2073</v>
      </c>
      <c r="C600" s="25">
        <v>90000</v>
      </c>
      <c r="D600" s="22">
        <v>85</v>
      </c>
      <c r="E600" s="22">
        <v>49</v>
      </c>
      <c r="F600" s="22">
        <v>40</v>
      </c>
      <c r="G600" s="22">
        <v>16000</v>
      </c>
      <c r="H600" s="22" t="s">
        <v>5088</v>
      </c>
      <c r="I600" s="26">
        <f>+IF(H600='COSTOS VARIOS'!$C$1,'COSTOS VARIOS'!$C$2*'Precios ML'!V600,'COSTOS VARIOS'!$B$2*'Precios ML'!V600)</f>
        <v>35980</v>
      </c>
      <c r="J600" s="22">
        <v>0</v>
      </c>
      <c r="K600" s="27">
        <f t="shared" si="90"/>
        <v>10.4125</v>
      </c>
      <c r="L600" s="27">
        <f t="shared" si="91"/>
        <v>10.4125</v>
      </c>
      <c r="M600" s="26">
        <f>(INDEX(pesos!A:B,MATCH(L600,pesos!A:A,1),2))</f>
        <v>16200</v>
      </c>
      <c r="N600" s="26">
        <f>+R600*'COSTOS VARIOS'!$O$1</f>
        <v>17100</v>
      </c>
      <c r="O600" s="26">
        <f>+R600*'COSTOS VARIOS'!$O$2</f>
        <v>369.00000000000006</v>
      </c>
      <c r="P600" s="26">
        <f>+R600*'COSTOS VARIOS'!$O$3</f>
        <v>1350</v>
      </c>
      <c r="Q600" s="26">
        <v>1</v>
      </c>
      <c r="R600" s="26">
        <f t="shared" si="92"/>
        <v>90000</v>
      </c>
      <c r="S600" s="25">
        <f t="shared" si="93"/>
        <v>160999</v>
      </c>
      <c r="T600" s="28">
        <f t="shared" si="94"/>
        <v>0.11739824470959448</v>
      </c>
      <c r="U600" s="29">
        <f t="shared" si="95"/>
        <v>179900</v>
      </c>
      <c r="V600" s="26">
        <f>+INDEX('LISTA DE PRECIOS EKM '!A:K,MATCH('Precios ML'!B600,'LISTA DE PRECIOS EKM '!A:A,0),8)</f>
        <v>179900</v>
      </c>
      <c r="W600" s="26">
        <f t="shared" si="96"/>
        <v>179900</v>
      </c>
      <c r="X600" s="26">
        <f t="shared" si="97"/>
        <v>0</v>
      </c>
      <c r="Y600" s="26"/>
      <c r="Z600" s="26">
        <f t="shared" si="98"/>
        <v>179900</v>
      </c>
      <c r="AA600" s="30">
        <f t="shared" si="99"/>
        <v>0.99888888888888894</v>
      </c>
    </row>
    <row r="601" spans="1:27">
      <c r="A601" s="20" t="s">
        <v>5631</v>
      </c>
      <c r="B601" s="20" t="s">
        <v>5632</v>
      </c>
      <c r="C601" s="25">
        <v>133000</v>
      </c>
      <c r="D601" s="22">
        <v>85</v>
      </c>
      <c r="E601" s="22">
        <v>49</v>
      </c>
      <c r="F601" s="22">
        <v>40</v>
      </c>
      <c r="G601" s="22">
        <v>16000</v>
      </c>
      <c r="H601" s="22" t="s">
        <v>5088</v>
      </c>
      <c r="I601" s="26">
        <f>+IF(H601='COSTOS VARIOS'!$C$1,'COSTOS VARIOS'!$C$2*'Precios ML'!V601,'COSTOS VARIOS'!$B$2*'Precios ML'!V601)</f>
        <v>59980</v>
      </c>
      <c r="J601" s="22">
        <v>0</v>
      </c>
      <c r="K601" s="27">
        <f t="shared" si="90"/>
        <v>10.4125</v>
      </c>
      <c r="L601" s="27">
        <f t="shared" si="91"/>
        <v>10.4125</v>
      </c>
      <c r="M601" s="26">
        <f>(INDEX(pesos!A:B,MATCH(L601,pesos!A:A,1),2))</f>
        <v>16200</v>
      </c>
      <c r="N601" s="26">
        <f>+R601*'COSTOS VARIOS'!$O$1</f>
        <v>25270</v>
      </c>
      <c r="O601" s="26">
        <f>+R601*'COSTOS VARIOS'!$O$2</f>
        <v>545.30000000000007</v>
      </c>
      <c r="P601" s="26">
        <f>+R601*'COSTOS VARIOS'!$O$3</f>
        <v>1995</v>
      </c>
      <c r="Q601" s="26">
        <v>1</v>
      </c>
      <c r="R601" s="26">
        <f t="shared" si="92"/>
        <v>133000</v>
      </c>
      <c r="S601" s="25">
        <f t="shared" si="93"/>
        <v>236990.3</v>
      </c>
      <c r="T601" s="28">
        <f t="shared" si="94"/>
        <v>0.26545263666909591</v>
      </c>
      <c r="U601" s="29">
        <f t="shared" si="95"/>
        <v>299900</v>
      </c>
      <c r="V601" s="26">
        <f>+INDEX('LISTA DE PRECIOS EKM '!A:K,MATCH('Precios ML'!B601,'LISTA DE PRECIOS EKM '!A:A,0),8)</f>
        <v>299900</v>
      </c>
      <c r="W601" s="26">
        <f t="shared" si="96"/>
        <v>299900</v>
      </c>
      <c r="X601" s="26">
        <f t="shared" si="97"/>
        <v>0</v>
      </c>
      <c r="Y601" s="26"/>
      <c r="Z601" s="26">
        <f t="shared" si="98"/>
        <v>299900</v>
      </c>
      <c r="AA601" s="30">
        <f t="shared" si="99"/>
        <v>1.2548872180451127</v>
      </c>
    </row>
    <row r="602" spans="1:27">
      <c r="A602" s="20" t="s">
        <v>5631</v>
      </c>
      <c r="B602" s="20" t="s">
        <v>5632</v>
      </c>
      <c r="C602" s="25">
        <v>133000</v>
      </c>
      <c r="D602" s="22">
        <v>85</v>
      </c>
      <c r="E602" s="22">
        <v>49</v>
      </c>
      <c r="F602" s="22">
        <v>40</v>
      </c>
      <c r="G602" s="22">
        <v>16000</v>
      </c>
      <c r="H602" s="22" t="s">
        <v>5088</v>
      </c>
      <c r="I602" s="26">
        <f>+IF(H602='COSTOS VARIOS'!$C$1,'COSTOS VARIOS'!$C$2*'Precios ML'!V602,'COSTOS VARIOS'!$B$2*'Precios ML'!V602)</f>
        <v>59980</v>
      </c>
      <c r="J602" s="22">
        <v>0</v>
      </c>
      <c r="K602" s="27">
        <f t="shared" si="90"/>
        <v>10.4125</v>
      </c>
      <c r="L602" s="27">
        <f t="shared" si="91"/>
        <v>10.4125</v>
      </c>
      <c r="M602" s="26">
        <f>(INDEX(pesos!A:B,MATCH(L602,pesos!A:A,1),2))</f>
        <v>16200</v>
      </c>
      <c r="N602" s="26">
        <f>+R602*'COSTOS VARIOS'!$O$1</f>
        <v>25270</v>
      </c>
      <c r="O602" s="26">
        <f>+R602*'COSTOS VARIOS'!$O$2</f>
        <v>545.30000000000007</v>
      </c>
      <c r="P602" s="26">
        <f>+R602*'COSTOS VARIOS'!$O$3</f>
        <v>1995</v>
      </c>
      <c r="Q602" s="26">
        <v>1</v>
      </c>
      <c r="R602" s="26">
        <f t="shared" si="92"/>
        <v>133000</v>
      </c>
      <c r="S602" s="25">
        <f t="shared" si="93"/>
        <v>236990.3</v>
      </c>
      <c r="T602" s="28">
        <f t="shared" si="94"/>
        <v>0.26545263666909591</v>
      </c>
      <c r="U602" s="29">
        <f t="shared" si="95"/>
        <v>299900</v>
      </c>
      <c r="V602" s="26">
        <f>+INDEX('LISTA DE PRECIOS EKM '!A:K,MATCH('Precios ML'!B602,'LISTA DE PRECIOS EKM '!A:A,0),8)</f>
        <v>299900</v>
      </c>
      <c r="W602" s="26">
        <f t="shared" si="96"/>
        <v>299900</v>
      </c>
      <c r="X602" s="26">
        <f t="shared" si="97"/>
        <v>0</v>
      </c>
      <c r="Y602" s="26"/>
      <c r="Z602" s="26">
        <f t="shared" si="98"/>
        <v>299900</v>
      </c>
      <c r="AA602" s="30">
        <f t="shared" si="99"/>
        <v>1.2548872180451127</v>
      </c>
    </row>
    <row r="603" spans="1:27">
      <c r="A603" s="20" t="s">
        <v>5633</v>
      </c>
      <c r="B603" s="20" t="s">
        <v>5634</v>
      </c>
      <c r="C603" s="25">
        <v>396000</v>
      </c>
      <c r="D603" s="22">
        <v>85</v>
      </c>
      <c r="E603" s="22">
        <v>49</v>
      </c>
      <c r="F603" s="22">
        <v>40</v>
      </c>
      <c r="G603" s="22">
        <v>16000</v>
      </c>
      <c r="H603" s="22" t="s">
        <v>5088</v>
      </c>
      <c r="I603" s="26">
        <f>+IF(H603='COSTOS VARIOS'!$C$1,'COSTOS VARIOS'!$C$2*'Precios ML'!V603,'COSTOS VARIOS'!$B$2*'Precios ML'!V603)</f>
        <v>143980</v>
      </c>
      <c r="J603" s="22">
        <v>0</v>
      </c>
      <c r="K603" s="27">
        <f t="shared" si="90"/>
        <v>10.4125</v>
      </c>
      <c r="L603" s="27">
        <f t="shared" si="91"/>
        <v>10.4125</v>
      </c>
      <c r="M603" s="26">
        <f>(INDEX(pesos!A:B,MATCH(L603,pesos!A:A,1),2))</f>
        <v>16200</v>
      </c>
      <c r="N603" s="26">
        <f>+R603*'COSTOS VARIOS'!$O$1</f>
        <v>75240</v>
      </c>
      <c r="O603" s="26">
        <f>+R603*'COSTOS VARIOS'!$O$2</f>
        <v>1623.6000000000001</v>
      </c>
      <c r="P603" s="26">
        <f>+R603*'COSTOS VARIOS'!$O$3</f>
        <v>5940</v>
      </c>
      <c r="Q603" s="26">
        <v>1</v>
      </c>
      <c r="R603" s="26">
        <f t="shared" si="92"/>
        <v>396000</v>
      </c>
      <c r="S603" s="25">
        <f t="shared" si="93"/>
        <v>638983.6</v>
      </c>
      <c r="T603" s="28">
        <f t="shared" si="94"/>
        <v>0.12663298400772738</v>
      </c>
      <c r="U603" s="29">
        <f t="shared" si="95"/>
        <v>719900</v>
      </c>
      <c r="V603" s="26">
        <f>+INDEX('LISTA DE PRECIOS EKM '!A:K,MATCH('Precios ML'!B603,'LISTA DE PRECIOS EKM '!A:A,0),8)</f>
        <v>719900</v>
      </c>
      <c r="W603" s="26">
        <f t="shared" si="96"/>
        <v>719900</v>
      </c>
      <c r="X603" s="26">
        <f t="shared" si="97"/>
        <v>0</v>
      </c>
      <c r="Y603" s="26"/>
      <c r="Z603" s="26">
        <f t="shared" si="98"/>
        <v>719900</v>
      </c>
      <c r="AA603" s="30">
        <f t="shared" si="99"/>
        <v>0.81792929292929295</v>
      </c>
    </row>
    <row r="604" spans="1:27">
      <c r="A604" s="20" t="s">
        <v>5635</v>
      </c>
      <c r="B604" s="20" t="s">
        <v>2083</v>
      </c>
      <c r="C604" s="25">
        <v>90000</v>
      </c>
      <c r="D604" s="22">
        <v>85</v>
      </c>
      <c r="E604" s="22">
        <v>49</v>
      </c>
      <c r="F604" s="22">
        <v>40</v>
      </c>
      <c r="G604" s="22">
        <v>16000</v>
      </c>
      <c r="H604" s="22" t="s">
        <v>5088</v>
      </c>
      <c r="I604" s="26">
        <f>+IF(H604='COSTOS VARIOS'!$C$1,'COSTOS VARIOS'!$C$2*'Precios ML'!V604,'COSTOS VARIOS'!$B$2*'Precios ML'!V604)</f>
        <v>43980</v>
      </c>
      <c r="J604" s="22">
        <v>0</v>
      </c>
      <c r="K604" s="27">
        <f t="shared" si="90"/>
        <v>10.4125</v>
      </c>
      <c r="L604" s="27">
        <f t="shared" si="91"/>
        <v>10.4125</v>
      </c>
      <c r="M604" s="26">
        <f>(INDEX(pesos!A:B,MATCH(L604,pesos!A:A,1),2))</f>
        <v>16200</v>
      </c>
      <c r="N604" s="26">
        <f>+R604*'COSTOS VARIOS'!$O$1</f>
        <v>17100</v>
      </c>
      <c r="O604" s="26">
        <f>+R604*'COSTOS VARIOS'!$O$2</f>
        <v>369.00000000000006</v>
      </c>
      <c r="P604" s="26">
        <f>+R604*'COSTOS VARIOS'!$O$3</f>
        <v>1350</v>
      </c>
      <c r="Q604" s="26">
        <v>1</v>
      </c>
      <c r="R604" s="26">
        <f t="shared" si="92"/>
        <v>90000</v>
      </c>
      <c r="S604" s="25">
        <f t="shared" si="93"/>
        <v>168999</v>
      </c>
      <c r="T604" s="28">
        <f t="shared" si="94"/>
        <v>0.3011911313084692</v>
      </c>
      <c r="U604" s="29">
        <f t="shared" si="95"/>
        <v>219900</v>
      </c>
      <c r="V604" s="26">
        <f>+INDEX('LISTA DE PRECIOS EKM '!A:K,MATCH('Precios ML'!B604,'LISTA DE PRECIOS EKM '!A:A,0),8)</f>
        <v>219900</v>
      </c>
      <c r="W604" s="26">
        <f t="shared" si="96"/>
        <v>219900</v>
      </c>
      <c r="X604" s="26">
        <f t="shared" si="97"/>
        <v>0</v>
      </c>
      <c r="Y604" s="26"/>
      <c r="Z604" s="26">
        <f t="shared" si="98"/>
        <v>219900</v>
      </c>
      <c r="AA604" s="30">
        <f t="shared" si="99"/>
        <v>1.4433333333333334</v>
      </c>
    </row>
    <row r="605" spans="1:27">
      <c r="A605" s="20" t="s">
        <v>5635</v>
      </c>
      <c r="B605" s="20" t="s">
        <v>2083</v>
      </c>
      <c r="C605" s="25">
        <v>90000</v>
      </c>
      <c r="D605" s="22">
        <v>85</v>
      </c>
      <c r="E605" s="22">
        <v>49</v>
      </c>
      <c r="F605" s="22">
        <v>40</v>
      </c>
      <c r="G605" s="22">
        <v>16000</v>
      </c>
      <c r="H605" s="22" t="s">
        <v>5088</v>
      </c>
      <c r="I605" s="26">
        <f>+IF(H605='COSTOS VARIOS'!$C$1,'COSTOS VARIOS'!$C$2*'Precios ML'!V605,'COSTOS VARIOS'!$B$2*'Precios ML'!V605)</f>
        <v>43980</v>
      </c>
      <c r="J605" s="22">
        <v>0</v>
      </c>
      <c r="K605" s="27">
        <f t="shared" si="90"/>
        <v>10.4125</v>
      </c>
      <c r="L605" s="27">
        <f t="shared" si="91"/>
        <v>10.4125</v>
      </c>
      <c r="M605" s="26">
        <f>(INDEX(pesos!A:B,MATCH(L605,pesos!A:A,1),2))</f>
        <v>16200</v>
      </c>
      <c r="N605" s="26">
        <f>+R605*'COSTOS VARIOS'!$O$1</f>
        <v>17100</v>
      </c>
      <c r="O605" s="26">
        <f>+R605*'COSTOS VARIOS'!$O$2</f>
        <v>369.00000000000006</v>
      </c>
      <c r="P605" s="26">
        <f>+R605*'COSTOS VARIOS'!$O$3</f>
        <v>1350</v>
      </c>
      <c r="Q605" s="26">
        <v>1</v>
      </c>
      <c r="R605" s="26">
        <f t="shared" si="92"/>
        <v>90000</v>
      </c>
      <c r="S605" s="25">
        <f t="shared" si="93"/>
        <v>168999</v>
      </c>
      <c r="T605" s="28">
        <f t="shared" si="94"/>
        <v>0.3011911313084692</v>
      </c>
      <c r="U605" s="29">
        <f t="shared" si="95"/>
        <v>219900</v>
      </c>
      <c r="V605" s="26">
        <f>+INDEX('LISTA DE PRECIOS EKM '!A:K,MATCH('Precios ML'!B605,'LISTA DE PRECIOS EKM '!A:A,0),8)</f>
        <v>219900</v>
      </c>
      <c r="W605" s="26">
        <f t="shared" si="96"/>
        <v>219900</v>
      </c>
      <c r="X605" s="26">
        <f t="shared" si="97"/>
        <v>0</v>
      </c>
      <c r="Y605" s="26"/>
      <c r="Z605" s="26">
        <f t="shared" si="98"/>
        <v>219900</v>
      </c>
      <c r="AA605" s="30">
        <f t="shared" si="99"/>
        <v>1.4433333333333334</v>
      </c>
    </row>
    <row r="606" spans="1:27">
      <c r="A606" s="20" t="s">
        <v>5636</v>
      </c>
      <c r="B606" s="20" t="s">
        <v>5637</v>
      </c>
      <c r="C606" s="25">
        <v>90000</v>
      </c>
      <c r="D606" s="22">
        <v>85</v>
      </c>
      <c r="E606" s="22">
        <v>49</v>
      </c>
      <c r="F606" s="22">
        <v>40</v>
      </c>
      <c r="G606" s="22">
        <v>16000</v>
      </c>
      <c r="H606" s="22" t="s">
        <v>5088</v>
      </c>
      <c r="I606" s="26">
        <f>+IF(H606='COSTOS VARIOS'!$C$1,'COSTOS VARIOS'!$C$2*'Precios ML'!V606,'COSTOS VARIOS'!$B$2*'Precios ML'!V606)</f>
        <v>43980</v>
      </c>
      <c r="J606" s="22">
        <v>0</v>
      </c>
      <c r="K606" s="27">
        <f t="shared" si="90"/>
        <v>10.4125</v>
      </c>
      <c r="L606" s="27">
        <f t="shared" si="91"/>
        <v>10.4125</v>
      </c>
      <c r="M606" s="26">
        <f>(INDEX(pesos!A:B,MATCH(L606,pesos!A:A,1),2))</f>
        <v>16200</v>
      </c>
      <c r="N606" s="26">
        <f>+R606*'COSTOS VARIOS'!$O$1</f>
        <v>17100</v>
      </c>
      <c r="O606" s="26">
        <f>+R606*'COSTOS VARIOS'!$O$2</f>
        <v>369.00000000000006</v>
      </c>
      <c r="P606" s="26">
        <f>+R606*'COSTOS VARIOS'!$O$3</f>
        <v>1350</v>
      </c>
      <c r="Q606" s="26">
        <v>1</v>
      </c>
      <c r="R606" s="26">
        <f t="shared" si="92"/>
        <v>90000</v>
      </c>
      <c r="S606" s="25">
        <f t="shared" si="93"/>
        <v>168999</v>
      </c>
      <c r="T606" s="28">
        <f t="shared" si="94"/>
        <v>0.3011911313084692</v>
      </c>
      <c r="U606" s="29">
        <f t="shared" si="95"/>
        <v>219900</v>
      </c>
      <c r="V606" s="26">
        <f>+INDEX('LISTA DE PRECIOS EKM '!A:K,MATCH('Precios ML'!B606,'LISTA DE PRECIOS EKM '!A:A,0),8)</f>
        <v>219900</v>
      </c>
      <c r="W606" s="26">
        <f t="shared" si="96"/>
        <v>219900</v>
      </c>
      <c r="X606" s="26">
        <f t="shared" si="97"/>
        <v>0</v>
      </c>
      <c r="Y606" s="26"/>
      <c r="Z606" s="26">
        <f t="shared" si="98"/>
        <v>219900</v>
      </c>
      <c r="AA606" s="30">
        <f t="shared" si="99"/>
        <v>1.4433333333333334</v>
      </c>
    </row>
    <row r="607" spans="1:27">
      <c r="A607" s="20" t="s">
        <v>5636</v>
      </c>
      <c r="B607" s="20" t="s">
        <v>5637</v>
      </c>
      <c r="C607" s="25">
        <v>90000</v>
      </c>
      <c r="D607" s="22">
        <v>85</v>
      </c>
      <c r="E607" s="22">
        <v>49</v>
      </c>
      <c r="F607" s="22">
        <v>40</v>
      </c>
      <c r="G607" s="22">
        <v>16000</v>
      </c>
      <c r="H607" s="22" t="s">
        <v>5088</v>
      </c>
      <c r="I607" s="26">
        <f>+IF(H607='COSTOS VARIOS'!$C$1,'COSTOS VARIOS'!$C$2*'Precios ML'!V607,'COSTOS VARIOS'!$B$2*'Precios ML'!V607)</f>
        <v>43980</v>
      </c>
      <c r="J607" s="22">
        <v>0</v>
      </c>
      <c r="K607" s="27">
        <f t="shared" si="90"/>
        <v>10.4125</v>
      </c>
      <c r="L607" s="27">
        <f t="shared" si="91"/>
        <v>10.4125</v>
      </c>
      <c r="M607" s="26">
        <f>(INDEX(pesos!A:B,MATCH(L607,pesos!A:A,1),2))</f>
        <v>16200</v>
      </c>
      <c r="N607" s="26">
        <f>+R607*'COSTOS VARIOS'!$O$1</f>
        <v>17100</v>
      </c>
      <c r="O607" s="26">
        <f>+R607*'COSTOS VARIOS'!$O$2</f>
        <v>369.00000000000006</v>
      </c>
      <c r="P607" s="26">
        <f>+R607*'COSTOS VARIOS'!$O$3</f>
        <v>1350</v>
      </c>
      <c r="Q607" s="26">
        <v>1</v>
      </c>
      <c r="R607" s="26">
        <f t="shared" si="92"/>
        <v>90000</v>
      </c>
      <c r="S607" s="25">
        <f t="shared" si="93"/>
        <v>168999</v>
      </c>
      <c r="T607" s="28">
        <f t="shared" si="94"/>
        <v>0.3011911313084692</v>
      </c>
      <c r="U607" s="29">
        <f t="shared" si="95"/>
        <v>219900</v>
      </c>
      <c r="V607" s="26">
        <f>+INDEX('LISTA DE PRECIOS EKM '!A:K,MATCH('Precios ML'!B607,'LISTA DE PRECIOS EKM '!A:A,0),8)</f>
        <v>219900</v>
      </c>
      <c r="W607" s="26">
        <f t="shared" si="96"/>
        <v>219900</v>
      </c>
      <c r="X607" s="26">
        <f t="shared" si="97"/>
        <v>0</v>
      </c>
      <c r="Y607" s="26"/>
      <c r="Z607" s="26">
        <f t="shared" si="98"/>
        <v>219900</v>
      </c>
      <c r="AA607" s="30">
        <f t="shared" si="99"/>
        <v>1.4433333333333334</v>
      </c>
    </row>
    <row r="608" spans="1:27">
      <c r="A608" s="20" t="s">
        <v>5638</v>
      </c>
      <c r="B608" s="20" t="s">
        <v>5639</v>
      </c>
      <c r="C608" s="25">
        <v>90000</v>
      </c>
      <c r="D608" s="22">
        <v>85</v>
      </c>
      <c r="E608" s="22">
        <v>49</v>
      </c>
      <c r="F608" s="22">
        <v>40</v>
      </c>
      <c r="G608" s="22">
        <v>16000</v>
      </c>
      <c r="H608" s="22" t="s">
        <v>5088</v>
      </c>
      <c r="I608" s="26">
        <f>+IF(H608='COSTOS VARIOS'!$C$1,'COSTOS VARIOS'!$C$2*'Precios ML'!V608,'COSTOS VARIOS'!$B$2*'Precios ML'!V608)</f>
        <v>43980</v>
      </c>
      <c r="J608" s="22">
        <v>0</v>
      </c>
      <c r="K608" s="27">
        <f t="shared" si="90"/>
        <v>10.4125</v>
      </c>
      <c r="L608" s="27">
        <f t="shared" si="91"/>
        <v>10.4125</v>
      </c>
      <c r="M608" s="26">
        <f>(INDEX(pesos!A:B,MATCH(L608,pesos!A:A,1),2))</f>
        <v>16200</v>
      </c>
      <c r="N608" s="26">
        <f>+R608*'COSTOS VARIOS'!$O$1</f>
        <v>17100</v>
      </c>
      <c r="O608" s="26">
        <f>+R608*'COSTOS VARIOS'!$O$2</f>
        <v>369.00000000000006</v>
      </c>
      <c r="P608" s="26">
        <f>+R608*'COSTOS VARIOS'!$O$3</f>
        <v>1350</v>
      </c>
      <c r="Q608" s="26">
        <v>1</v>
      </c>
      <c r="R608" s="26">
        <f t="shared" si="92"/>
        <v>90000</v>
      </c>
      <c r="S608" s="25">
        <f t="shared" si="93"/>
        <v>168999</v>
      </c>
      <c r="T608" s="28">
        <f t="shared" si="94"/>
        <v>0.3011911313084692</v>
      </c>
      <c r="U608" s="29">
        <f t="shared" si="95"/>
        <v>219900</v>
      </c>
      <c r="V608" s="26">
        <f>+INDEX('LISTA DE PRECIOS EKM '!A:K,MATCH('Precios ML'!B608,'LISTA DE PRECIOS EKM '!A:A,0),8)</f>
        <v>219900</v>
      </c>
      <c r="W608" s="26">
        <f t="shared" si="96"/>
        <v>219900</v>
      </c>
      <c r="X608" s="26">
        <f t="shared" si="97"/>
        <v>0</v>
      </c>
      <c r="Y608" s="26"/>
      <c r="Z608" s="26">
        <f t="shared" si="98"/>
        <v>219900</v>
      </c>
      <c r="AA608" s="30">
        <f t="shared" si="99"/>
        <v>1.4433333333333334</v>
      </c>
    </row>
    <row r="609" spans="1:27">
      <c r="A609" s="20" t="s">
        <v>5638</v>
      </c>
      <c r="B609" s="20" t="s">
        <v>5639</v>
      </c>
      <c r="C609" s="25">
        <v>90000</v>
      </c>
      <c r="D609" s="22">
        <v>85</v>
      </c>
      <c r="E609" s="22">
        <v>49</v>
      </c>
      <c r="F609" s="22">
        <v>40</v>
      </c>
      <c r="G609" s="22">
        <v>16000</v>
      </c>
      <c r="H609" s="22" t="s">
        <v>5088</v>
      </c>
      <c r="I609" s="26">
        <f>+IF(H609='COSTOS VARIOS'!$C$1,'COSTOS VARIOS'!$C$2*'Precios ML'!V609,'COSTOS VARIOS'!$B$2*'Precios ML'!V609)</f>
        <v>43980</v>
      </c>
      <c r="J609" s="22">
        <v>0</v>
      </c>
      <c r="K609" s="27">
        <f t="shared" si="90"/>
        <v>10.4125</v>
      </c>
      <c r="L609" s="27">
        <f t="shared" si="91"/>
        <v>10.4125</v>
      </c>
      <c r="M609" s="26">
        <f>(INDEX(pesos!A:B,MATCH(L609,pesos!A:A,1),2))</f>
        <v>16200</v>
      </c>
      <c r="N609" s="26">
        <f>+R609*'COSTOS VARIOS'!$O$1</f>
        <v>17100</v>
      </c>
      <c r="O609" s="26">
        <f>+R609*'COSTOS VARIOS'!$O$2</f>
        <v>369.00000000000006</v>
      </c>
      <c r="P609" s="26">
        <f>+R609*'COSTOS VARIOS'!$O$3</f>
        <v>1350</v>
      </c>
      <c r="Q609" s="26">
        <v>1</v>
      </c>
      <c r="R609" s="26">
        <f t="shared" si="92"/>
        <v>90000</v>
      </c>
      <c r="S609" s="25">
        <f t="shared" si="93"/>
        <v>168999</v>
      </c>
      <c r="T609" s="28">
        <f t="shared" si="94"/>
        <v>0.3011911313084692</v>
      </c>
      <c r="U609" s="29">
        <f t="shared" si="95"/>
        <v>219900</v>
      </c>
      <c r="V609" s="26">
        <f>+INDEX('LISTA DE PRECIOS EKM '!A:K,MATCH('Precios ML'!B609,'LISTA DE PRECIOS EKM '!A:A,0),8)</f>
        <v>219900</v>
      </c>
      <c r="W609" s="26">
        <f t="shared" si="96"/>
        <v>219900</v>
      </c>
      <c r="X609" s="26">
        <f t="shared" si="97"/>
        <v>0</v>
      </c>
      <c r="Y609" s="26"/>
      <c r="Z609" s="26">
        <f t="shared" si="98"/>
        <v>219900</v>
      </c>
      <c r="AA609" s="30">
        <f t="shared" si="99"/>
        <v>1.4433333333333334</v>
      </c>
    </row>
    <row r="610" spans="1:27">
      <c r="A610" s="20" t="s">
        <v>5640</v>
      </c>
      <c r="B610" s="20" t="s">
        <v>5641</v>
      </c>
      <c r="C610" s="25">
        <v>224532.00000000003</v>
      </c>
      <c r="D610" s="22">
        <v>85</v>
      </c>
      <c r="E610" s="22">
        <v>49</v>
      </c>
      <c r="F610" s="22">
        <v>40</v>
      </c>
      <c r="G610" s="22">
        <v>16000</v>
      </c>
      <c r="H610" s="22" t="s">
        <v>5088</v>
      </c>
      <c r="I610" s="26">
        <f>+IF(H610='COSTOS VARIOS'!$C$1,'COSTOS VARIOS'!$C$2*'Precios ML'!V610,'COSTOS VARIOS'!$B$2*'Precios ML'!V610)</f>
        <v>99980</v>
      </c>
      <c r="J610" s="22">
        <v>0</v>
      </c>
      <c r="K610" s="27">
        <f t="shared" si="90"/>
        <v>10.4125</v>
      </c>
      <c r="L610" s="27">
        <f t="shared" si="91"/>
        <v>10.4125</v>
      </c>
      <c r="M610" s="26">
        <f>(INDEX(pesos!A:B,MATCH(L610,pesos!A:A,1),2))</f>
        <v>16200</v>
      </c>
      <c r="N610" s="26">
        <f>+R610*'COSTOS VARIOS'!$O$1</f>
        <v>42661.080000000009</v>
      </c>
      <c r="O610" s="26">
        <f>+R610*'COSTOS VARIOS'!$O$2</f>
        <v>920.58120000000019</v>
      </c>
      <c r="P610" s="26">
        <f>+R610*'COSTOS VARIOS'!$O$3</f>
        <v>3367.9800000000005</v>
      </c>
      <c r="Q610" s="26">
        <v>1</v>
      </c>
      <c r="R610" s="26">
        <f t="shared" si="92"/>
        <v>224532.00000000003</v>
      </c>
      <c r="S610" s="25">
        <f t="shared" si="93"/>
        <v>387661.64120000001</v>
      </c>
      <c r="T610" s="28">
        <f t="shared" si="94"/>
        <v>0.2895266048313887</v>
      </c>
      <c r="U610" s="29">
        <f t="shared" si="95"/>
        <v>499900</v>
      </c>
      <c r="V610" s="26">
        <f>+INDEX('LISTA DE PRECIOS EKM '!A:K,MATCH('Precios ML'!B610,'LISTA DE PRECIOS EKM '!A:A,0),8)</f>
        <v>499900</v>
      </c>
      <c r="W610" s="26">
        <f t="shared" si="96"/>
        <v>499900</v>
      </c>
      <c r="X610" s="26">
        <f t="shared" si="97"/>
        <v>0</v>
      </c>
      <c r="Y610" s="26"/>
      <c r="Z610" s="26">
        <f t="shared" si="98"/>
        <v>499900</v>
      </c>
      <c r="AA610" s="30">
        <f t="shared" si="99"/>
        <v>1.2264087078901893</v>
      </c>
    </row>
    <row r="611" spans="1:27">
      <c r="A611" s="20" t="s">
        <v>5640</v>
      </c>
      <c r="B611" s="20" t="s">
        <v>5641</v>
      </c>
      <c r="C611" s="25">
        <v>224532.00000000003</v>
      </c>
      <c r="D611" s="22">
        <v>85</v>
      </c>
      <c r="E611" s="22">
        <v>49</v>
      </c>
      <c r="F611" s="22">
        <v>40</v>
      </c>
      <c r="G611" s="22">
        <v>16000</v>
      </c>
      <c r="H611" s="22" t="s">
        <v>5088</v>
      </c>
      <c r="I611" s="26">
        <f>+IF(H611='COSTOS VARIOS'!$C$1,'COSTOS VARIOS'!$C$2*'Precios ML'!V611,'COSTOS VARIOS'!$B$2*'Precios ML'!V611)</f>
        <v>99980</v>
      </c>
      <c r="J611" s="22">
        <v>0</v>
      </c>
      <c r="K611" s="27">
        <f t="shared" si="90"/>
        <v>10.4125</v>
      </c>
      <c r="L611" s="27">
        <f t="shared" si="91"/>
        <v>10.4125</v>
      </c>
      <c r="M611" s="26">
        <f>(INDEX(pesos!A:B,MATCH(L611,pesos!A:A,1),2))</f>
        <v>16200</v>
      </c>
      <c r="N611" s="26">
        <f>+R611*'COSTOS VARIOS'!$O$1</f>
        <v>42661.080000000009</v>
      </c>
      <c r="O611" s="26">
        <f>+R611*'COSTOS VARIOS'!$O$2</f>
        <v>920.58120000000019</v>
      </c>
      <c r="P611" s="26">
        <f>+R611*'COSTOS VARIOS'!$O$3</f>
        <v>3367.9800000000005</v>
      </c>
      <c r="Q611" s="26">
        <v>1</v>
      </c>
      <c r="R611" s="26">
        <f t="shared" si="92"/>
        <v>224532.00000000003</v>
      </c>
      <c r="S611" s="25">
        <f t="shared" si="93"/>
        <v>387661.64120000001</v>
      </c>
      <c r="T611" s="28">
        <f t="shared" si="94"/>
        <v>0.2895266048313887</v>
      </c>
      <c r="U611" s="29">
        <f t="shared" si="95"/>
        <v>499900</v>
      </c>
      <c r="V611" s="26">
        <f>+INDEX('LISTA DE PRECIOS EKM '!A:K,MATCH('Precios ML'!B611,'LISTA DE PRECIOS EKM '!A:A,0),8)</f>
        <v>499900</v>
      </c>
      <c r="W611" s="26">
        <f t="shared" si="96"/>
        <v>499900</v>
      </c>
      <c r="X611" s="26">
        <f t="shared" si="97"/>
        <v>0</v>
      </c>
      <c r="Y611" s="26"/>
      <c r="Z611" s="26">
        <f t="shared" si="98"/>
        <v>499900</v>
      </c>
      <c r="AA611" s="30">
        <f t="shared" si="99"/>
        <v>1.2264087078901893</v>
      </c>
    </row>
    <row r="612" spans="1:27">
      <c r="A612" s="20" t="s">
        <v>5642</v>
      </c>
      <c r="B612" s="20" t="s">
        <v>5643</v>
      </c>
      <c r="C612" s="25">
        <v>140000</v>
      </c>
      <c r="D612" s="22">
        <v>85</v>
      </c>
      <c r="E612" s="22">
        <v>49</v>
      </c>
      <c r="F612" s="22">
        <v>40</v>
      </c>
      <c r="G612" s="22">
        <v>16000</v>
      </c>
      <c r="H612" s="22" t="s">
        <v>5088</v>
      </c>
      <c r="I612" s="26">
        <f>+IF(H612='COSTOS VARIOS'!$C$1,'COSTOS VARIOS'!$C$2*'Precios ML'!V612,'COSTOS VARIOS'!$B$2*'Precios ML'!V612)</f>
        <v>73980</v>
      </c>
      <c r="J612" s="22">
        <v>0</v>
      </c>
      <c r="K612" s="27">
        <f t="shared" si="90"/>
        <v>10.4125</v>
      </c>
      <c r="L612" s="27">
        <f t="shared" si="91"/>
        <v>10.4125</v>
      </c>
      <c r="M612" s="26">
        <f>(INDEX(pesos!A:B,MATCH(L612,pesos!A:A,1),2))</f>
        <v>16200</v>
      </c>
      <c r="N612" s="26">
        <f>+R612*'COSTOS VARIOS'!$O$1</f>
        <v>26600</v>
      </c>
      <c r="O612" s="26">
        <f>+R612*'COSTOS VARIOS'!$O$2</f>
        <v>574</v>
      </c>
      <c r="P612" s="26">
        <f>+R612*'COSTOS VARIOS'!$O$3</f>
        <v>2100</v>
      </c>
      <c r="Q612" s="26">
        <v>1</v>
      </c>
      <c r="R612" s="26">
        <f t="shared" si="92"/>
        <v>140000</v>
      </c>
      <c r="S612" s="25">
        <f t="shared" si="93"/>
        <v>259454</v>
      </c>
      <c r="T612" s="28">
        <f t="shared" si="94"/>
        <v>0.42568624881481876</v>
      </c>
      <c r="U612" s="29">
        <f t="shared" si="95"/>
        <v>369900</v>
      </c>
      <c r="V612" s="26">
        <f>+INDEX('LISTA DE PRECIOS EKM '!A:K,MATCH('Precios ML'!B612,'LISTA DE PRECIOS EKM '!A:A,0),8)</f>
        <v>369900</v>
      </c>
      <c r="W612" s="26">
        <f t="shared" si="96"/>
        <v>369900</v>
      </c>
      <c r="X612" s="26">
        <f t="shared" si="97"/>
        <v>0</v>
      </c>
      <c r="Y612" s="26"/>
      <c r="Z612" s="26">
        <f t="shared" si="98"/>
        <v>369900</v>
      </c>
      <c r="AA612" s="30">
        <f t="shared" si="99"/>
        <v>1.6421428571428573</v>
      </c>
    </row>
    <row r="613" spans="1:27">
      <c r="A613" s="20" t="s">
        <v>5642</v>
      </c>
      <c r="B613" s="20" t="s">
        <v>5643</v>
      </c>
      <c r="C613" s="25">
        <v>140000</v>
      </c>
      <c r="D613" s="22">
        <v>85</v>
      </c>
      <c r="E613" s="22">
        <v>49</v>
      </c>
      <c r="F613" s="22">
        <v>40</v>
      </c>
      <c r="G613" s="22">
        <v>16000</v>
      </c>
      <c r="H613" s="22" t="s">
        <v>5088</v>
      </c>
      <c r="I613" s="26">
        <f>+IF(H613='COSTOS VARIOS'!$C$1,'COSTOS VARIOS'!$C$2*'Precios ML'!V613,'COSTOS VARIOS'!$B$2*'Precios ML'!V613)</f>
        <v>73980</v>
      </c>
      <c r="J613" s="22">
        <v>0</v>
      </c>
      <c r="K613" s="27">
        <f t="shared" si="90"/>
        <v>10.4125</v>
      </c>
      <c r="L613" s="27">
        <f t="shared" si="91"/>
        <v>10.4125</v>
      </c>
      <c r="M613" s="26">
        <f>(INDEX(pesos!A:B,MATCH(L613,pesos!A:A,1),2))</f>
        <v>16200</v>
      </c>
      <c r="N613" s="26">
        <f>+R613*'COSTOS VARIOS'!$O$1</f>
        <v>26600</v>
      </c>
      <c r="O613" s="26">
        <f>+R613*'COSTOS VARIOS'!$O$2</f>
        <v>574</v>
      </c>
      <c r="P613" s="26">
        <f>+R613*'COSTOS VARIOS'!$O$3</f>
        <v>2100</v>
      </c>
      <c r="Q613" s="26">
        <v>1</v>
      </c>
      <c r="R613" s="26">
        <f t="shared" si="92"/>
        <v>140000</v>
      </c>
      <c r="S613" s="25">
        <f t="shared" si="93"/>
        <v>259454</v>
      </c>
      <c r="T613" s="28">
        <f t="shared" si="94"/>
        <v>0.42568624881481876</v>
      </c>
      <c r="U613" s="29">
        <f t="shared" si="95"/>
        <v>369900</v>
      </c>
      <c r="V613" s="26">
        <f>+INDEX('LISTA DE PRECIOS EKM '!A:K,MATCH('Precios ML'!B613,'LISTA DE PRECIOS EKM '!A:A,0),8)</f>
        <v>369900</v>
      </c>
      <c r="W613" s="26">
        <f t="shared" si="96"/>
        <v>369900</v>
      </c>
      <c r="X613" s="26">
        <f t="shared" si="97"/>
        <v>0</v>
      </c>
      <c r="Y613" s="26"/>
      <c r="Z613" s="26">
        <f t="shared" si="98"/>
        <v>369900</v>
      </c>
      <c r="AA613" s="30">
        <f t="shared" si="99"/>
        <v>1.6421428571428573</v>
      </c>
    </row>
    <row r="614" spans="1:27">
      <c r="A614" s="20" t="s">
        <v>5644</v>
      </c>
      <c r="B614" s="20" t="s">
        <v>5645</v>
      </c>
      <c r="C614" s="25">
        <v>140000</v>
      </c>
      <c r="D614" s="22">
        <v>85</v>
      </c>
      <c r="E614" s="22">
        <v>49</v>
      </c>
      <c r="F614" s="22">
        <v>40</v>
      </c>
      <c r="G614" s="22">
        <v>16000</v>
      </c>
      <c r="H614" s="22" t="s">
        <v>5088</v>
      </c>
      <c r="I614" s="26">
        <f>+IF(H614='COSTOS VARIOS'!$C$1,'COSTOS VARIOS'!$C$2*'Precios ML'!V614,'COSTOS VARIOS'!$B$2*'Precios ML'!V614)</f>
        <v>71980</v>
      </c>
      <c r="J614" s="22">
        <v>0</v>
      </c>
      <c r="K614" s="27">
        <f t="shared" si="90"/>
        <v>10.4125</v>
      </c>
      <c r="L614" s="27">
        <f t="shared" si="91"/>
        <v>10.4125</v>
      </c>
      <c r="M614" s="26">
        <f>(INDEX(pesos!A:B,MATCH(L614,pesos!A:A,1),2))</f>
        <v>16200</v>
      </c>
      <c r="N614" s="26">
        <f>+R614*'COSTOS VARIOS'!$O$1</f>
        <v>26600</v>
      </c>
      <c r="O614" s="26">
        <f>+R614*'COSTOS VARIOS'!$O$2</f>
        <v>574</v>
      </c>
      <c r="P614" s="26">
        <f>+R614*'COSTOS VARIOS'!$O$3</f>
        <v>2100</v>
      </c>
      <c r="Q614" s="26">
        <v>1</v>
      </c>
      <c r="R614" s="26">
        <f t="shared" si="92"/>
        <v>140000</v>
      </c>
      <c r="S614" s="25">
        <f t="shared" si="93"/>
        <v>257454</v>
      </c>
      <c r="T614" s="28">
        <f t="shared" si="94"/>
        <v>0.39791962836079464</v>
      </c>
      <c r="U614" s="29">
        <f t="shared" si="95"/>
        <v>359900</v>
      </c>
      <c r="V614" s="26">
        <f>+INDEX('LISTA DE PRECIOS EKM '!A:K,MATCH('Precios ML'!B614,'LISTA DE PRECIOS EKM '!A:A,0),8)</f>
        <v>359900</v>
      </c>
      <c r="W614" s="26">
        <f t="shared" si="96"/>
        <v>359900</v>
      </c>
      <c r="X614" s="26">
        <f t="shared" si="97"/>
        <v>0</v>
      </c>
      <c r="Y614" s="26"/>
      <c r="Z614" s="26">
        <f t="shared" si="98"/>
        <v>359900</v>
      </c>
      <c r="AA614" s="30">
        <f t="shared" si="99"/>
        <v>1.5707142857142857</v>
      </c>
    </row>
    <row r="615" spans="1:27">
      <c r="A615" s="20" t="s">
        <v>5644</v>
      </c>
      <c r="B615" s="20" t="s">
        <v>5645</v>
      </c>
      <c r="C615" s="25">
        <v>140000</v>
      </c>
      <c r="D615" s="22">
        <v>85</v>
      </c>
      <c r="E615" s="22">
        <v>49</v>
      </c>
      <c r="F615" s="22">
        <v>40</v>
      </c>
      <c r="G615" s="22">
        <v>16000</v>
      </c>
      <c r="H615" s="22" t="s">
        <v>5088</v>
      </c>
      <c r="I615" s="26">
        <f>+IF(H615='COSTOS VARIOS'!$C$1,'COSTOS VARIOS'!$C$2*'Precios ML'!V615,'COSTOS VARIOS'!$B$2*'Precios ML'!V615)</f>
        <v>71980</v>
      </c>
      <c r="J615" s="22">
        <v>0</v>
      </c>
      <c r="K615" s="27">
        <f t="shared" si="90"/>
        <v>10.4125</v>
      </c>
      <c r="L615" s="27">
        <f t="shared" si="91"/>
        <v>10.4125</v>
      </c>
      <c r="M615" s="26">
        <f>(INDEX(pesos!A:B,MATCH(L615,pesos!A:A,1),2))</f>
        <v>16200</v>
      </c>
      <c r="N615" s="26">
        <f>+R615*'COSTOS VARIOS'!$O$1</f>
        <v>26600</v>
      </c>
      <c r="O615" s="26">
        <f>+R615*'COSTOS VARIOS'!$O$2</f>
        <v>574</v>
      </c>
      <c r="P615" s="26">
        <f>+R615*'COSTOS VARIOS'!$O$3</f>
        <v>2100</v>
      </c>
      <c r="Q615" s="26">
        <v>1</v>
      </c>
      <c r="R615" s="26">
        <f t="shared" si="92"/>
        <v>140000</v>
      </c>
      <c r="S615" s="25">
        <f t="shared" si="93"/>
        <v>257454</v>
      </c>
      <c r="T615" s="28">
        <f t="shared" si="94"/>
        <v>0.39791962836079464</v>
      </c>
      <c r="U615" s="29">
        <f t="shared" si="95"/>
        <v>359900</v>
      </c>
      <c r="V615" s="26">
        <f>+INDEX('LISTA DE PRECIOS EKM '!A:K,MATCH('Precios ML'!B615,'LISTA DE PRECIOS EKM '!A:A,0),8)</f>
        <v>359900</v>
      </c>
      <c r="W615" s="26">
        <f t="shared" si="96"/>
        <v>359900</v>
      </c>
      <c r="X615" s="26">
        <f t="shared" si="97"/>
        <v>0</v>
      </c>
      <c r="Y615" s="26"/>
      <c r="Z615" s="26">
        <f t="shared" si="98"/>
        <v>359900</v>
      </c>
      <c r="AA615" s="30">
        <f t="shared" si="99"/>
        <v>1.5707142857142857</v>
      </c>
    </row>
    <row r="616" spans="1:27">
      <c r="A616" s="20" t="s">
        <v>5646</v>
      </c>
      <c r="B616" s="20" t="s">
        <v>5647</v>
      </c>
      <c r="C616" s="25">
        <v>140000</v>
      </c>
      <c r="D616" s="22">
        <v>85</v>
      </c>
      <c r="E616" s="22">
        <v>49</v>
      </c>
      <c r="F616" s="22">
        <v>40</v>
      </c>
      <c r="G616" s="22">
        <v>16000</v>
      </c>
      <c r="H616" s="22" t="s">
        <v>5088</v>
      </c>
      <c r="I616" s="26">
        <f>+IF(H616='COSTOS VARIOS'!$C$1,'COSTOS VARIOS'!$C$2*'Precios ML'!V616,'COSTOS VARIOS'!$B$2*'Precios ML'!V616)</f>
        <v>71980</v>
      </c>
      <c r="J616" s="22">
        <v>0</v>
      </c>
      <c r="K616" s="27">
        <f t="shared" si="90"/>
        <v>10.4125</v>
      </c>
      <c r="L616" s="27">
        <f t="shared" si="91"/>
        <v>10.4125</v>
      </c>
      <c r="M616" s="26">
        <f>(INDEX(pesos!A:B,MATCH(L616,pesos!A:A,1),2))</f>
        <v>16200</v>
      </c>
      <c r="N616" s="26">
        <f>+R616*'COSTOS VARIOS'!$O$1</f>
        <v>26600</v>
      </c>
      <c r="O616" s="26">
        <f>+R616*'COSTOS VARIOS'!$O$2</f>
        <v>574</v>
      </c>
      <c r="P616" s="26">
        <f>+R616*'COSTOS VARIOS'!$O$3</f>
        <v>2100</v>
      </c>
      <c r="Q616" s="26">
        <v>1</v>
      </c>
      <c r="R616" s="26">
        <f t="shared" si="92"/>
        <v>140000</v>
      </c>
      <c r="S616" s="25">
        <f t="shared" si="93"/>
        <v>257454</v>
      </c>
      <c r="T616" s="28">
        <f t="shared" si="94"/>
        <v>0.39791962836079464</v>
      </c>
      <c r="U616" s="29">
        <f t="shared" si="95"/>
        <v>359900</v>
      </c>
      <c r="V616" s="26">
        <f>+INDEX('LISTA DE PRECIOS EKM '!A:K,MATCH('Precios ML'!B616,'LISTA DE PRECIOS EKM '!A:A,0),8)</f>
        <v>359900</v>
      </c>
      <c r="W616" s="26">
        <f t="shared" si="96"/>
        <v>359900</v>
      </c>
      <c r="X616" s="26">
        <f t="shared" si="97"/>
        <v>0</v>
      </c>
      <c r="Y616" s="26"/>
      <c r="Z616" s="26">
        <f t="shared" si="98"/>
        <v>359900</v>
      </c>
      <c r="AA616" s="30">
        <f t="shared" si="99"/>
        <v>1.5707142857142857</v>
      </c>
    </row>
    <row r="617" spans="1:27">
      <c r="A617" s="20" t="s">
        <v>5646</v>
      </c>
      <c r="B617" s="20" t="s">
        <v>5647</v>
      </c>
      <c r="C617" s="25">
        <v>140000</v>
      </c>
      <c r="D617" s="22">
        <v>85</v>
      </c>
      <c r="E617" s="22">
        <v>49</v>
      </c>
      <c r="F617" s="22">
        <v>40</v>
      </c>
      <c r="G617" s="22">
        <v>16000</v>
      </c>
      <c r="H617" s="22" t="s">
        <v>5088</v>
      </c>
      <c r="I617" s="26">
        <f>+IF(H617='COSTOS VARIOS'!$C$1,'COSTOS VARIOS'!$C$2*'Precios ML'!V617,'COSTOS VARIOS'!$B$2*'Precios ML'!V617)</f>
        <v>71980</v>
      </c>
      <c r="J617" s="22">
        <v>0</v>
      </c>
      <c r="K617" s="27">
        <f t="shared" si="90"/>
        <v>10.4125</v>
      </c>
      <c r="L617" s="27">
        <f t="shared" si="91"/>
        <v>10.4125</v>
      </c>
      <c r="M617" s="26">
        <f>(INDEX(pesos!A:B,MATCH(L617,pesos!A:A,1),2))</f>
        <v>16200</v>
      </c>
      <c r="N617" s="26">
        <f>+R617*'COSTOS VARIOS'!$O$1</f>
        <v>26600</v>
      </c>
      <c r="O617" s="26">
        <f>+R617*'COSTOS VARIOS'!$O$2</f>
        <v>574</v>
      </c>
      <c r="P617" s="26">
        <f>+R617*'COSTOS VARIOS'!$O$3</f>
        <v>2100</v>
      </c>
      <c r="Q617" s="26">
        <v>1</v>
      </c>
      <c r="R617" s="26">
        <f t="shared" si="92"/>
        <v>140000</v>
      </c>
      <c r="S617" s="25">
        <f t="shared" si="93"/>
        <v>257454</v>
      </c>
      <c r="T617" s="28">
        <f t="shared" si="94"/>
        <v>0.39791962836079464</v>
      </c>
      <c r="U617" s="29">
        <f t="shared" si="95"/>
        <v>359900</v>
      </c>
      <c r="V617" s="26">
        <f>+INDEX('LISTA DE PRECIOS EKM '!A:K,MATCH('Precios ML'!B617,'LISTA DE PRECIOS EKM '!A:A,0),8)</f>
        <v>359900</v>
      </c>
      <c r="W617" s="26">
        <f t="shared" si="96"/>
        <v>359900</v>
      </c>
      <c r="X617" s="26">
        <f t="shared" si="97"/>
        <v>0</v>
      </c>
      <c r="Y617" s="26"/>
      <c r="Z617" s="26">
        <f t="shared" si="98"/>
        <v>359900</v>
      </c>
      <c r="AA617" s="30">
        <f t="shared" si="99"/>
        <v>1.5707142857142857</v>
      </c>
    </row>
    <row r="618" spans="1:27">
      <c r="A618" s="20" t="s">
        <v>5648</v>
      </c>
      <c r="B618" s="20" t="s">
        <v>5649</v>
      </c>
      <c r="C618" s="25">
        <v>140000</v>
      </c>
      <c r="D618" s="22">
        <v>85</v>
      </c>
      <c r="E618" s="22">
        <v>49</v>
      </c>
      <c r="F618" s="22">
        <v>40</v>
      </c>
      <c r="G618" s="22">
        <v>16000</v>
      </c>
      <c r="H618" s="22" t="s">
        <v>5088</v>
      </c>
      <c r="I618" s="26">
        <f>+IF(H618='COSTOS VARIOS'!$C$1,'COSTOS VARIOS'!$C$2*'Precios ML'!V618,'COSTOS VARIOS'!$B$2*'Precios ML'!V618)</f>
        <v>71980</v>
      </c>
      <c r="J618" s="22">
        <v>0</v>
      </c>
      <c r="K618" s="27">
        <f t="shared" si="90"/>
        <v>10.4125</v>
      </c>
      <c r="L618" s="27">
        <f t="shared" si="91"/>
        <v>10.4125</v>
      </c>
      <c r="M618" s="26">
        <f>(INDEX(pesos!A:B,MATCH(L618,pesos!A:A,1),2))</f>
        <v>16200</v>
      </c>
      <c r="N618" s="26">
        <f>+R618*'COSTOS VARIOS'!$O$1</f>
        <v>26600</v>
      </c>
      <c r="O618" s="26">
        <f>+R618*'COSTOS VARIOS'!$O$2</f>
        <v>574</v>
      </c>
      <c r="P618" s="26">
        <f>+R618*'COSTOS VARIOS'!$O$3</f>
        <v>2100</v>
      </c>
      <c r="Q618" s="26">
        <v>1</v>
      </c>
      <c r="R618" s="26">
        <f t="shared" si="92"/>
        <v>140000</v>
      </c>
      <c r="S618" s="25">
        <f t="shared" si="93"/>
        <v>257454</v>
      </c>
      <c r="T618" s="28">
        <f t="shared" si="94"/>
        <v>0.39791962836079464</v>
      </c>
      <c r="U618" s="29">
        <f t="shared" si="95"/>
        <v>359900</v>
      </c>
      <c r="V618" s="26">
        <f>+INDEX('LISTA DE PRECIOS EKM '!A:K,MATCH('Precios ML'!B618,'LISTA DE PRECIOS EKM '!A:A,0),8)</f>
        <v>359900</v>
      </c>
      <c r="W618" s="26">
        <f t="shared" si="96"/>
        <v>359900</v>
      </c>
      <c r="X618" s="26">
        <f t="shared" si="97"/>
        <v>0</v>
      </c>
      <c r="Y618" s="26"/>
      <c r="Z618" s="26">
        <f t="shared" si="98"/>
        <v>359900</v>
      </c>
      <c r="AA618" s="30">
        <f t="shared" si="99"/>
        <v>1.5707142857142857</v>
      </c>
    </row>
    <row r="619" spans="1:27">
      <c r="A619" s="20" t="s">
        <v>5648</v>
      </c>
      <c r="B619" s="20" t="s">
        <v>5649</v>
      </c>
      <c r="C619" s="25">
        <v>140000</v>
      </c>
      <c r="D619" s="22">
        <v>85</v>
      </c>
      <c r="E619" s="22">
        <v>49</v>
      </c>
      <c r="F619" s="22">
        <v>40</v>
      </c>
      <c r="G619" s="22">
        <v>16000</v>
      </c>
      <c r="H619" s="22" t="s">
        <v>5088</v>
      </c>
      <c r="I619" s="26">
        <f>+IF(H619='COSTOS VARIOS'!$C$1,'COSTOS VARIOS'!$C$2*'Precios ML'!V619,'COSTOS VARIOS'!$B$2*'Precios ML'!V619)</f>
        <v>71980</v>
      </c>
      <c r="J619" s="22">
        <v>0</v>
      </c>
      <c r="K619" s="27">
        <f t="shared" si="90"/>
        <v>10.4125</v>
      </c>
      <c r="L619" s="27">
        <f t="shared" si="91"/>
        <v>10.4125</v>
      </c>
      <c r="M619" s="26">
        <f>(INDEX(pesos!A:B,MATCH(L619,pesos!A:A,1),2))</f>
        <v>16200</v>
      </c>
      <c r="N619" s="26">
        <f>+R619*'COSTOS VARIOS'!$O$1</f>
        <v>26600</v>
      </c>
      <c r="O619" s="26">
        <f>+R619*'COSTOS VARIOS'!$O$2</f>
        <v>574</v>
      </c>
      <c r="P619" s="26">
        <f>+R619*'COSTOS VARIOS'!$O$3</f>
        <v>2100</v>
      </c>
      <c r="Q619" s="26">
        <v>1</v>
      </c>
      <c r="R619" s="26">
        <f t="shared" si="92"/>
        <v>140000</v>
      </c>
      <c r="S619" s="25">
        <f t="shared" si="93"/>
        <v>257454</v>
      </c>
      <c r="T619" s="28">
        <f t="shared" si="94"/>
        <v>0.39791962836079464</v>
      </c>
      <c r="U619" s="29">
        <f t="shared" si="95"/>
        <v>359900</v>
      </c>
      <c r="V619" s="26">
        <f>+INDEX('LISTA DE PRECIOS EKM '!A:K,MATCH('Precios ML'!B619,'LISTA DE PRECIOS EKM '!A:A,0),8)</f>
        <v>359900</v>
      </c>
      <c r="W619" s="26">
        <f t="shared" si="96"/>
        <v>359900</v>
      </c>
      <c r="X619" s="26">
        <f t="shared" si="97"/>
        <v>0</v>
      </c>
      <c r="Y619" s="26"/>
      <c r="Z619" s="26">
        <f t="shared" si="98"/>
        <v>359900</v>
      </c>
      <c r="AA619" s="30">
        <f t="shared" si="99"/>
        <v>1.5707142857142857</v>
      </c>
    </row>
    <row r="620" spans="1:27">
      <c r="A620" s="20" t="s">
        <v>5650</v>
      </c>
      <c r="B620" s="20" t="s">
        <v>5651</v>
      </c>
      <c r="C620" s="25">
        <v>155900</v>
      </c>
      <c r="D620" s="22">
        <v>85</v>
      </c>
      <c r="E620" s="22">
        <v>49</v>
      </c>
      <c r="F620" s="22">
        <v>40</v>
      </c>
      <c r="G620" s="22">
        <v>16000</v>
      </c>
      <c r="H620" s="22" t="s">
        <v>5088</v>
      </c>
      <c r="I620" s="26">
        <f>+IF(H620='COSTOS VARIOS'!$C$1,'COSTOS VARIOS'!$C$2*'Precios ML'!V620,'COSTOS VARIOS'!$B$2*'Precios ML'!V620)</f>
        <v>71980</v>
      </c>
      <c r="J620" s="22">
        <v>0</v>
      </c>
      <c r="K620" s="27">
        <f t="shared" si="90"/>
        <v>10.4125</v>
      </c>
      <c r="L620" s="27">
        <f t="shared" si="91"/>
        <v>10.4125</v>
      </c>
      <c r="M620" s="26">
        <f>(INDEX(pesos!A:B,MATCH(L620,pesos!A:A,1),2))</f>
        <v>16200</v>
      </c>
      <c r="N620" s="26">
        <f>+R620*'COSTOS VARIOS'!$O$1</f>
        <v>29621</v>
      </c>
      <c r="O620" s="26">
        <f>+R620*'COSTOS VARIOS'!$O$2</f>
        <v>639.19000000000005</v>
      </c>
      <c r="P620" s="26">
        <f>+R620*'COSTOS VARIOS'!$O$3</f>
        <v>2338.5</v>
      </c>
      <c r="Q620" s="26">
        <v>1</v>
      </c>
      <c r="R620" s="26">
        <f t="shared" si="92"/>
        <v>155900</v>
      </c>
      <c r="S620" s="25">
        <f t="shared" si="93"/>
        <v>276678.69</v>
      </c>
      <c r="T620" s="28">
        <f t="shared" si="94"/>
        <v>0.30078684411871404</v>
      </c>
      <c r="U620" s="29">
        <f t="shared" si="95"/>
        <v>359900</v>
      </c>
      <c r="V620" s="26">
        <f>+INDEX('LISTA DE PRECIOS EKM '!A:K,MATCH('Precios ML'!B620,'LISTA DE PRECIOS EKM '!A:A,0),8)</f>
        <v>359900</v>
      </c>
      <c r="W620" s="26">
        <f t="shared" si="96"/>
        <v>359900</v>
      </c>
      <c r="X620" s="26">
        <f t="shared" si="97"/>
        <v>0</v>
      </c>
      <c r="Y620" s="26"/>
      <c r="Z620" s="26">
        <f t="shared" si="98"/>
        <v>359900</v>
      </c>
      <c r="AA620" s="30">
        <f t="shared" si="99"/>
        <v>1.308531109685696</v>
      </c>
    </row>
    <row r="621" spans="1:27">
      <c r="A621" s="20" t="s">
        <v>5650</v>
      </c>
      <c r="B621" s="20" t="s">
        <v>5651</v>
      </c>
      <c r="C621" s="25">
        <v>155900</v>
      </c>
      <c r="D621" s="22">
        <v>85</v>
      </c>
      <c r="E621" s="22">
        <v>49</v>
      </c>
      <c r="F621" s="22">
        <v>40</v>
      </c>
      <c r="G621" s="22">
        <v>16000</v>
      </c>
      <c r="H621" s="22" t="s">
        <v>5088</v>
      </c>
      <c r="I621" s="26">
        <f>+IF(H621='COSTOS VARIOS'!$C$1,'COSTOS VARIOS'!$C$2*'Precios ML'!V621,'COSTOS VARIOS'!$B$2*'Precios ML'!V621)</f>
        <v>71980</v>
      </c>
      <c r="J621" s="22">
        <v>0</v>
      </c>
      <c r="K621" s="27">
        <f t="shared" si="90"/>
        <v>10.4125</v>
      </c>
      <c r="L621" s="27">
        <f t="shared" si="91"/>
        <v>10.4125</v>
      </c>
      <c r="M621" s="26">
        <f>(INDEX(pesos!A:B,MATCH(L621,pesos!A:A,1),2))</f>
        <v>16200</v>
      </c>
      <c r="N621" s="26">
        <f>+R621*'COSTOS VARIOS'!$O$1</f>
        <v>29621</v>
      </c>
      <c r="O621" s="26">
        <f>+R621*'COSTOS VARIOS'!$O$2</f>
        <v>639.19000000000005</v>
      </c>
      <c r="P621" s="26">
        <f>+R621*'COSTOS VARIOS'!$O$3</f>
        <v>2338.5</v>
      </c>
      <c r="Q621" s="26">
        <v>1</v>
      </c>
      <c r="R621" s="26">
        <f t="shared" si="92"/>
        <v>155900</v>
      </c>
      <c r="S621" s="25">
        <f t="shared" si="93"/>
        <v>276678.69</v>
      </c>
      <c r="T621" s="28">
        <f t="shared" si="94"/>
        <v>0.30078684411871404</v>
      </c>
      <c r="U621" s="29">
        <f t="shared" si="95"/>
        <v>359900</v>
      </c>
      <c r="V621" s="26">
        <f>+INDEX('LISTA DE PRECIOS EKM '!A:K,MATCH('Precios ML'!B621,'LISTA DE PRECIOS EKM '!A:A,0),8)</f>
        <v>359900</v>
      </c>
      <c r="W621" s="26">
        <f t="shared" si="96"/>
        <v>359900</v>
      </c>
      <c r="X621" s="26">
        <f t="shared" si="97"/>
        <v>0</v>
      </c>
      <c r="Y621" s="26"/>
      <c r="Z621" s="26">
        <f t="shared" si="98"/>
        <v>359900</v>
      </c>
      <c r="AA621" s="30">
        <f t="shared" si="99"/>
        <v>1.308531109685696</v>
      </c>
    </row>
    <row r="622" spans="1:27">
      <c r="A622" s="20" t="s">
        <v>5652</v>
      </c>
      <c r="B622" s="20" t="s">
        <v>5653</v>
      </c>
      <c r="C622" s="25">
        <v>155900</v>
      </c>
      <c r="D622" s="22">
        <v>85</v>
      </c>
      <c r="E622" s="22">
        <v>49</v>
      </c>
      <c r="F622" s="22">
        <v>40</v>
      </c>
      <c r="G622" s="22">
        <v>16000</v>
      </c>
      <c r="H622" s="22" t="s">
        <v>5088</v>
      </c>
      <c r="I622" s="26">
        <f>+IF(H622='COSTOS VARIOS'!$C$1,'COSTOS VARIOS'!$C$2*'Precios ML'!V622,'COSTOS VARIOS'!$B$2*'Precios ML'!V622)</f>
        <v>71980</v>
      </c>
      <c r="J622" s="22">
        <v>0</v>
      </c>
      <c r="K622" s="27">
        <f t="shared" si="90"/>
        <v>10.4125</v>
      </c>
      <c r="L622" s="27">
        <f t="shared" si="91"/>
        <v>10.4125</v>
      </c>
      <c r="M622" s="26">
        <f>(INDEX(pesos!A:B,MATCH(L622,pesos!A:A,1),2))</f>
        <v>16200</v>
      </c>
      <c r="N622" s="26">
        <f>+R622*'COSTOS VARIOS'!$O$1</f>
        <v>29621</v>
      </c>
      <c r="O622" s="26">
        <f>+R622*'COSTOS VARIOS'!$O$2</f>
        <v>639.19000000000005</v>
      </c>
      <c r="P622" s="26">
        <f>+R622*'COSTOS VARIOS'!$O$3</f>
        <v>2338.5</v>
      </c>
      <c r="Q622" s="26">
        <v>1</v>
      </c>
      <c r="R622" s="26">
        <f t="shared" si="92"/>
        <v>155900</v>
      </c>
      <c r="S622" s="25">
        <f t="shared" si="93"/>
        <v>276678.69</v>
      </c>
      <c r="T622" s="28">
        <f t="shared" si="94"/>
        <v>0.30078684411871404</v>
      </c>
      <c r="U622" s="29">
        <f t="shared" si="95"/>
        <v>359900</v>
      </c>
      <c r="V622" s="26">
        <f>+INDEX('LISTA DE PRECIOS EKM '!A:K,MATCH('Precios ML'!B622,'LISTA DE PRECIOS EKM '!A:A,0),8)</f>
        <v>359900</v>
      </c>
      <c r="W622" s="26">
        <f t="shared" si="96"/>
        <v>359900</v>
      </c>
      <c r="X622" s="26">
        <f t="shared" si="97"/>
        <v>0</v>
      </c>
      <c r="Y622" s="26"/>
      <c r="Z622" s="26">
        <f t="shared" si="98"/>
        <v>359900</v>
      </c>
      <c r="AA622" s="30">
        <f t="shared" si="99"/>
        <v>1.308531109685696</v>
      </c>
    </row>
    <row r="623" spans="1:27">
      <c r="A623" s="20" t="s">
        <v>5652</v>
      </c>
      <c r="B623" s="20" t="s">
        <v>5653</v>
      </c>
      <c r="C623" s="25">
        <v>155900</v>
      </c>
      <c r="D623" s="22">
        <v>85</v>
      </c>
      <c r="E623" s="22">
        <v>49</v>
      </c>
      <c r="F623" s="22">
        <v>40</v>
      </c>
      <c r="G623" s="22">
        <v>16000</v>
      </c>
      <c r="H623" s="22" t="s">
        <v>5088</v>
      </c>
      <c r="I623" s="26">
        <f>+IF(H623='COSTOS VARIOS'!$C$1,'COSTOS VARIOS'!$C$2*'Precios ML'!V623,'COSTOS VARIOS'!$B$2*'Precios ML'!V623)</f>
        <v>71980</v>
      </c>
      <c r="J623" s="22">
        <v>0</v>
      </c>
      <c r="K623" s="27">
        <f t="shared" si="90"/>
        <v>10.4125</v>
      </c>
      <c r="L623" s="27">
        <f t="shared" si="91"/>
        <v>10.4125</v>
      </c>
      <c r="M623" s="26">
        <f>(INDEX(pesos!A:B,MATCH(L623,pesos!A:A,1),2))</f>
        <v>16200</v>
      </c>
      <c r="N623" s="26">
        <f>+R623*'COSTOS VARIOS'!$O$1</f>
        <v>29621</v>
      </c>
      <c r="O623" s="26">
        <f>+R623*'COSTOS VARIOS'!$O$2</f>
        <v>639.19000000000005</v>
      </c>
      <c r="P623" s="26">
        <f>+R623*'COSTOS VARIOS'!$O$3</f>
        <v>2338.5</v>
      </c>
      <c r="Q623" s="26">
        <v>1</v>
      </c>
      <c r="R623" s="26">
        <f t="shared" si="92"/>
        <v>155900</v>
      </c>
      <c r="S623" s="25">
        <f t="shared" si="93"/>
        <v>276678.69</v>
      </c>
      <c r="T623" s="28">
        <f t="shared" si="94"/>
        <v>0.30078684411871404</v>
      </c>
      <c r="U623" s="29">
        <f t="shared" si="95"/>
        <v>359900</v>
      </c>
      <c r="V623" s="26">
        <f>+INDEX('LISTA DE PRECIOS EKM '!A:K,MATCH('Precios ML'!B623,'LISTA DE PRECIOS EKM '!A:A,0),8)</f>
        <v>359900</v>
      </c>
      <c r="W623" s="26">
        <f t="shared" si="96"/>
        <v>359900</v>
      </c>
      <c r="X623" s="26">
        <f t="shared" si="97"/>
        <v>0</v>
      </c>
      <c r="Y623" s="26"/>
      <c r="Z623" s="26">
        <f t="shared" si="98"/>
        <v>359900</v>
      </c>
      <c r="AA623" s="30">
        <f t="shared" si="99"/>
        <v>1.308531109685696</v>
      </c>
    </row>
    <row r="624" spans="1:27">
      <c r="A624" s="20" t="s">
        <v>5654</v>
      </c>
      <c r="B624" s="20" t="s">
        <v>2571</v>
      </c>
      <c r="C624" s="25">
        <v>70000</v>
      </c>
      <c r="D624" s="22">
        <v>85</v>
      </c>
      <c r="E624" s="22">
        <v>49</v>
      </c>
      <c r="F624" s="22">
        <v>40</v>
      </c>
      <c r="G624" s="22">
        <v>16000</v>
      </c>
      <c r="H624" s="22" t="s">
        <v>5088</v>
      </c>
      <c r="I624" s="26">
        <f>+IF(H624='COSTOS VARIOS'!$C$1,'COSTOS VARIOS'!$C$2*'Precios ML'!V624,'COSTOS VARIOS'!$B$2*'Precios ML'!V624)</f>
        <v>31980</v>
      </c>
      <c r="J624" s="22">
        <v>0</v>
      </c>
      <c r="K624" s="27">
        <f t="shared" si="90"/>
        <v>10.4125</v>
      </c>
      <c r="L624" s="27">
        <f t="shared" si="91"/>
        <v>10.4125</v>
      </c>
      <c r="M624" s="26">
        <f>(INDEX(pesos!A:B,MATCH(L624,pesos!A:A,1),2))</f>
        <v>16200</v>
      </c>
      <c r="N624" s="26">
        <f>+R624*'COSTOS VARIOS'!$O$1</f>
        <v>13300</v>
      </c>
      <c r="O624" s="26">
        <f>+R624*'COSTOS VARIOS'!$O$2</f>
        <v>287</v>
      </c>
      <c r="P624" s="26">
        <f>+R624*'COSTOS VARIOS'!$O$3</f>
        <v>1050</v>
      </c>
      <c r="Q624" s="26">
        <v>1</v>
      </c>
      <c r="R624" s="26">
        <f t="shared" si="92"/>
        <v>70000</v>
      </c>
      <c r="S624" s="25">
        <f t="shared" si="93"/>
        <v>132817</v>
      </c>
      <c r="T624" s="28">
        <f t="shared" si="94"/>
        <v>0.20391214980010086</v>
      </c>
      <c r="U624" s="29">
        <f t="shared" si="95"/>
        <v>159900</v>
      </c>
      <c r="V624" s="26">
        <f>+INDEX('LISTA DE PRECIOS EKM '!A:K,MATCH('Precios ML'!B624,'LISTA DE PRECIOS EKM '!A:A,0),8)</f>
        <v>159900</v>
      </c>
      <c r="W624" s="26">
        <f t="shared" si="96"/>
        <v>159900</v>
      </c>
      <c r="X624" s="26">
        <f t="shared" si="97"/>
        <v>0</v>
      </c>
      <c r="Y624" s="26"/>
      <c r="Z624" s="26">
        <f t="shared" si="98"/>
        <v>159900</v>
      </c>
      <c r="AA624" s="30">
        <f t="shared" si="99"/>
        <v>1.2842857142857143</v>
      </c>
    </row>
    <row r="625" spans="1:27">
      <c r="A625" s="20" t="s">
        <v>5654</v>
      </c>
      <c r="B625" s="20" t="s">
        <v>2571</v>
      </c>
      <c r="C625" s="25">
        <v>70000</v>
      </c>
      <c r="D625" s="22">
        <v>85</v>
      </c>
      <c r="E625" s="22">
        <v>49</v>
      </c>
      <c r="F625" s="22">
        <v>40</v>
      </c>
      <c r="G625" s="22">
        <v>16000</v>
      </c>
      <c r="H625" s="22" t="s">
        <v>5088</v>
      </c>
      <c r="I625" s="26">
        <f>+IF(H625='COSTOS VARIOS'!$C$1,'COSTOS VARIOS'!$C$2*'Precios ML'!V625,'COSTOS VARIOS'!$B$2*'Precios ML'!V625)</f>
        <v>31980</v>
      </c>
      <c r="J625" s="22">
        <v>0</v>
      </c>
      <c r="K625" s="27">
        <f t="shared" si="90"/>
        <v>10.4125</v>
      </c>
      <c r="L625" s="27">
        <f t="shared" si="91"/>
        <v>10.4125</v>
      </c>
      <c r="M625" s="26">
        <f>(INDEX(pesos!A:B,MATCH(L625,pesos!A:A,1),2))</f>
        <v>16200</v>
      </c>
      <c r="N625" s="26">
        <f>+R625*'COSTOS VARIOS'!$O$1</f>
        <v>13300</v>
      </c>
      <c r="O625" s="26">
        <f>+R625*'COSTOS VARIOS'!$O$2</f>
        <v>287</v>
      </c>
      <c r="P625" s="26">
        <f>+R625*'COSTOS VARIOS'!$O$3</f>
        <v>1050</v>
      </c>
      <c r="Q625" s="26">
        <v>1</v>
      </c>
      <c r="R625" s="26">
        <f t="shared" si="92"/>
        <v>70000</v>
      </c>
      <c r="S625" s="25">
        <f t="shared" si="93"/>
        <v>132817</v>
      </c>
      <c r="T625" s="28">
        <f t="shared" si="94"/>
        <v>0.20391214980010086</v>
      </c>
      <c r="U625" s="29">
        <f t="shared" si="95"/>
        <v>159900</v>
      </c>
      <c r="V625" s="26">
        <f>+INDEX('LISTA DE PRECIOS EKM '!A:K,MATCH('Precios ML'!B625,'LISTA DE PRECIOS EKM '!A:A,0),8)</f>
        <v>159900</v>
      </c>
      <c r="W625" s="26">
        <f t="shared" si="96"/>
        <v>159900</v>
      </c>
      <c r="X625" s="26">
        <f t="shared" si="97"/>
        <v>0</v>
      </c>
      <c r="Y625" s="26"/>
      <c r="Z625" s="26">
        <f t="shared" si="98"/>
        <v>159900</v>
      </c>
      <c r="AA625" s="30">
        <f t="shared" si="99"/>
        <v>1.2842857142857143</v>
      </c>
    </row>
    <row r="626" spans="1:27">
      <c r="A626" s="20" t="s">
        <v>5655</v>
      </c>
      <c r="B626" s="20" t="s">
        <v>5656</v>
      </c>
      <c r="C626" s="25">
        <v>110000</v>
      </c>
      <c r="D626" s="22">
        <v>85</v>
      </c>
      <c r="E626" s="22">
        <v>49</v>
      </c>
      <c r="F626" s="22">
        <v>40</v>
      </c>
      <c r="G626" s="22">
        <v>16000</v>
      </c>
      <c r="H626" s="22" t="s">
        <v>5088</v>
      </c>
      <c r="I626" s="26">
        <f>+IF(H626='COSTOS VARIOS'!$C$1,'COSTOS VARIOS'!$C$2*'Precios ML'!V626,'COSTOS VARIOS'!$B$2*'Precios ML'!V626)</f>
        <v>55980</v>
      </c>
      <c r="J626" s="22">
        <v>0</v>
      </c>
      <c r="K626" s="27">
        <f t="shared" si="90"/>
        <v>10.4125</v>
      </c>
      <c r="L626" s="27">
        <f t="shared" si="91"/>
        <v>10.4125</v>
      </c>
      <c r="M626" s="26">
        <f>(INDEX(pesos!A:B,MATCH(L626,pesos!A:A,1),2))</f>
        <v>16200</v>
      </c>
      <c r="N626" s="26">
        <f>+R626*'COSTOS VARIOS'!$O$1</f>
        <v>20900</v>
      </c>
      <c r="O626" s="26">
        <f>+R626*'COSTOS VARIOS'!$O$2</f>
        <v>451.00000000000006</v>
      </c>
      <c r="P626" s="26">
        <f>+R626*'COSTOS VARIOS'!$O$3</f>
        <v>1650</v>
      </c>
      <c r="Q626" s="26">
        <v>1</v>
      </c>
      <c r="R626" s="26">
        <f t="shared" si="92"/>
        <v>110000</v>
      </c>
      <c r="S626" s="25">
        <f t="shared" si="93"/>
        <v>205181</v>
      </c>
      <c r="T626" s="28">
        <f t="shared" si="94"/>
        <v>0.36416139895994259</v>
      </c>
      <c r="U626" s="29">
        <f t="shared" si="95"/>
        <v>279900</v>
      </c>
      <c r="V626" s="26">
        <f>+INDEX('LISTA DE PRECIOS EKM '!A:K,MATCH('Precios ML'!B626,'LISTA DE PRECIOS EKM '!A:A,0),8)</f>
        <v>279900</v>
      </c>
      <c r="W626" s="26">
        <f t="shared" si="96"/>
        <v>279900</v>
      </c>
      <c r="X626" s="26">
        <f t="shared" si="97"/>
        <v>0</v>
      </c>
      <c r="Y626" s="26"/>
      <c r="Z626" s="26">
        <f t="shared" si="98"/>
        <v>279900</v>
      </c>
      <c r="AA626" s="30">
        <f t="shared" si="99"/>
        <v>1.5445454545454544</v>
      </c>
    </row>
    <row r="627" spans="1:27">
      <c r="A627" s="20" t="s">
        <v>5655</v>
      </c>
      <c r="B627" s="20" t="s">
        <v>5656</v>
      </c>
      <c r="C627" s="25">
        <v>110000</v>
      </c>
      <c r="D627" s="22">
        <v>85</v>
      </c>
      <c r="E627" s="22">
        <v>49</v>
      </c>
      <c r="F627" s="22">
        <v>40</v>
      </c>
      <c r="G627" s="22">
        <v>16000</v>
      </c>
      <c r="H627" s="22" t="s">
        <v>5088</v>
      </c>
      <c r="I627" s="26">
        <f>+IF(H627='COSTOS VARIOS'!$C$1,'COSTOS VARIOS'!$C$2*'Precios ML'!V627,'COSTOS VARIOS'!$B$2*'Precios ML'!V627)</f>
        <v>55980</v>
      </c>
      <c r="J627" s="22">
        <v>0</v>
      </c>
      <c r="K627" s="27">
        <f t="shared" si="90"/>
        <v>10.4125</v>
      </c>
      <c r="L627" s="27">
        <f t="shared" si="91"/>
        <v>10.4125</v>
      </c>
      <c r="M627" s="26">
        <f>(INDEX(pesos!A:B,MATCH(L627,pesos!A:A,1),2))</f>
        <v>16200</v>
      </c>
      <c r="N627" s="26">
        <f>+R627*'COSTOS VARIOS'!$O$1</f>
        <v>20900</v>
      </c>
      <c r="O627" s="26">
        <f>+R627*'COSTOS VARIOS'!$O$2</f>
        <v>451.00000000000006</v>
      </c>
      <c r="P627" s="26">
        <f>+R627*'COSTOS VARIOS'!$O$3</f>
        <v>1650</v>
      </c>
      <c r="Q627" s="26">
        <v>1</v>
      </c>
      <c r="R627" s="26">
        <f t="shared" si="92"/>
        <v>110000</v>
      </c>
      <c r="S627" s="25">
        <f t="shared" si="93"/>
        <v>205181</v>
      </c>
      <c r="T627" s="28">
        <f t="shared" si="94"/>
        <v>0.36416139895994259</v>
      </c>
      <c r="U627" s="29">
        <f t="shared" si="95"/>
        <v>279900</v>
      </c>
      <c r="V627" s="26">
        <f>+INDEX('LISTA DE PRECIOS EKM '!A:K,MATCH('Precios ML'!B627,'LISTA DE PRECIOS EKM '!A:A,0),8)</f>
        <v>279900</v>
      </c>
      <c r="W627" s="26">
        <f t="shared" si="96"/>
        <v>279900</v>
      </c>
      <c r="X627" s="26">
        <f t="shared" si="97"/>
        <v>0</v>
      </c>
      <c r="Y627" s="26"/>
      <c r="Z627" s="26">
        <f t="shared" si="98"/>
        <v>279900</v>
      </c>
      <c r="AA627" s="30">
        <f t="shared" si="99"/>
        <v>1.5445454545454544</v>
      </c>
    </row>
    <row r="628" spans="1:27">
      <c r="A628" s="20" t="s">
        <v>5657</v>
      </c>
      <c r="B628" s="20" t="s">
        <v>5658</v>
      </c>
      <c r="C628" s="25">
        <v>150000</v>
      </c>
      <c r="D628" s="22">
        <v>85</v>
      </c>
      <c r="E628" s="22">
        <v>49</v>
      </c>
      <c r="F628" s="22">
        <v>40</v>
      </c>
      <c r="G628" s="22">
        <v>16000</v>
      </c>
      <c r="H628" s="22" t="s">
        <v>5088</v>
      </c>
      <c r="I628" s="26">
        <f>+IF(H628='COSTOS VARIOS'!$C$1,'COSTOS VARIOS'!$C$2*'Precios ML'!V628,'COSTOS VARIOS'!$B$2*'Precios ML'!V628)</f>
        <v>65980</v>
      </c>
      <c r="J628" s="22">
        <v>0</v>
      </c>
      <c r="K628" s="27">
        <f t="shared" si="90"/>
        <v>10.4125</v>
      </c>
      <c r="L628" s="27">
        <f t="shared" si="91"/>
        <v>10.4125</v>
      </c>
      <c r="M628" s="26">
        <f>(INDEX(pesos!A:B,MATCH(L628,pesos!A:A,1),2))</f>
        <v>16200</v>
      </c>
      <c r="N628" s="26">
        <f>+R628*'COSTOS VARIOS'!$O$1</f>
        <v>28500</v>
      </c>
      <c r="O628" s="26">
        <f>+R628*'COSTOS VARIOS'!$O$2</f>
        <v>615</v>
      </c>
      <c r="P628" s="26">
        <f>+R628*'COSTOS VARIOS'!$O$3</f>
        <v>2250</v>
      </c>
      <c r="Q628" s="26">
        <v>1</v>
      </c>
      <c r="R628" s="26">
        <f t="shared" si="92"/>
        <v>150000</v>
      </c>
      <c r="S628" s="25">
        <f t="shared" si="93"/>
        <v>263545</v>
      </c>
      <c r="T628" s="28">
        <f t="shared" si="94"/>
        <v>0.25177863362993036</v>
      </c>
      <c r="U628" s="29">
        <f t="shared" si="95"/>
        <v>329900</v>
      </c>
      <c r="V628" s="26">
        <f>+INDEX('LISTA DE PRECIOS EKM '!A:K,MATCH('Precios ML'!B628,'LISTA DE PRECIOS EKM '!A:A,0),8)</f>
        <v>329900</v>
      </c>
      <c r="W628" s="26">
        <f t="shared" si="96"/>
        <v>329900</v>
      </c>
      <c r="X628" s="26">
        <f t="shared" si="97"/>
        <v>0</v>
      </c>
      <c r="Y628" s="26"/>
      <c r="Z628" s="26">
        <f t="shared" si="98"/>
        <v>329900</v>
      </c>
      <c r="AA628" s="30">
        <f t="shared" si="99"/>
        <v>1.1993333333333331</v>
      </c>
    </row>
    <row r="629" spans="1:27">
      <c r="A629" s="20" t="s">
        <v>5657</v>
      </c>
      <c r="B629" s="20" t="s">
        <v>5658</v>
      </c>
      <c r="C629" s="25">
        <v>150000</v>
      </c>
      <c r="D629" s="22">
        <v>85</v>
      </c>
      <c r="E629" s="22">
        <v>49</v>
      </c>
      <c r="F629" s="22">
        <v>40</v>
      </c>
      <c r="G629" s="22">
        <v>16000</v>
      </c>
      <c r="H629" s="22" t="s">
        <v>5088</v>
      </c>
      <c r="I629" s="26">
        <f>+IF(H629='COSTOS VARIOS'!$C$1,'COSTOS VARIOS'!$C$2*'Precios ML'!V629,'COSTOS VARIOS'!$B$2*'Precios ML'!V629)</f>
        <v>65980</v>
      </c>
      <c r="J629" s="22">
        <v>0</v>
      </c>
      <c r="K629" s="27">
        <f t="shared" si="90"/>
        <v>10.4125</v>
      </c>
      <c r="L629" s="27">
        <f t="shared" si="91"/>
        <v>10.4125</v>
      </c>
      <c r="M629" s="26">
        <f>(INDEX(pesos!A:B,MATCH(L629,pesos!A:A,1),2))</f>
        <v>16200</v>
      </c>
      <c r="N629" s="26">
        <f>+R629*'COSTOS VARIOS'!$O$1</f>
        <v>28500</v>
      </c>
      <c r="O629" s="26">
        <f>+R629*'COSTOS VARIOS'!$O$2</f>
        <v>615</v>
      </c>
      <c r="P629" s="26">
        <f>+R629*'COSTOS VARIOS'!$O$3</f>
        <v>2250</v>
      </c>
      <c r="Q629" s="26">
        <v>1</v>
      </c>
      <c r="R629" s="26">
        <f t="shared" si="92"/>
        <v>150000</v>
      </c>
      <c r="S629" s="25">
        <f t="shared" si="93"/>
        <v>263545</v>
      </c>
      <c r="T629" s="28">
        <f t="shared" si="94"/>
        <v>0.25177863362993036</v>
      </c>
      <c r="U629" s="29">
        <f t="shared" si="95"/>
        <v>329900</v>
      </c>
      <c r="V629" s="26">
        <f>+INDEX('LISTA DE PRECIOS EKM '!A:K,MATCH('Precios ML'!B629,'LISTA DE PRECIOS EKM '!A:A,0),8)</f>
        <v>329900</v>
      </c>
      <c r="W629" s="26">
        <f t="shared" si="96"/>
        <v>329900</v>
      </c>
      <c r="X629" s="26">
        <f t="shared" si="97"/>
        <v>0</v>
      </c>
      <c r="Y629" s="26"/>
      <c r="Z629" s="26">
        <f t="shared" si="98"/>
        <v>329900</v>
      </c>
      <c r="AA629" s="30">
        <f t="shared" si="99"/>
        <v>1.1993333333333331</v>
      </c>
    </row>
    <row r="630" spans="1:27">
      <c r="A630" s="20" t="s">
        <v>5659</v>
      </c>
      <c r="B630" s="20" t="s">
        <v>5660</v>
      </c>
      <c r="C630" s="25">
        <v>150000</v>
      </c>
      <c r="D630" s="22">
        <v>85</v>
      </c>
      <c r="E630" s="22">
        <v>49</v>
      </c>
      <c r="F630" s="22">
        <v>40</v>
      </c>
      <c r="G630" s="22">
        <v>16000</v>
      </c>
      <c r="H630" s="22" t="s">
        <v>5088</v>
      </c>
      <c r="I630" s="26">
        <f>+IF(H630='COSTOS VARIOS'!$C$1,'COSTOS VARIOS'!$C$2*'Precios ML'!V630,'COSTOS VARIOS'!$B$2*'Precios ML'!V630)</f>
        <v>65980</v>
      </c>
      <c r="J630" s="22">
        <v>0</v>
      </c>
      <c r="K630" s="27">
        <f t="shared" si="90"/>
        <v>10.4125</v>
      </c>
      <c r="L630" s="27">
        <f t="shared" si="91"/>
        <v>10.4125</v>
      </c>
      <c r="M630" s="26">
        <f>(INDEX(pesos!A:B,MATCH(L630,pesos!A:A,1),2))</f>
        <v>16200</v>
      </c>
      <c r="N630" s="26">
        <f>+R630*'COSTOS VARIOS'!$O$1</f>
        <v>28500</v>
      </c>
      <c r="O630" s="26">
        <f>+R630*'COSTOS VARIOS'!$O$2</f>
        <v>615</v>
      </c>
      <c r="P630" s="26">
        <f>+R630*'COSTOS VARIOS'!$O$3</f>
        <v>2250</v>
      </c>
      <c r="Q630" s="26">
        <v>1</v>
      </c>
      <c r="R630" s="26">
        <f t="shared" si="92"/>
        <v>150000</v>
      </c>
      <c r="S630" s="25">
        <f t="shared" si="93"/>
        <v>263545</v>
      </c>
      <c r="T630" s="28">
        <f t="shared" si="94"/>
        <v>0.25177863362993036</v>
      </c>
      <c r="U630" s="29">
        <f t="shared" si="95"/>
        <v>329900</v>
      </c>
      <c r="V630" s="26">
        <f>+INDEX('LISTA DE PRECIOS EKM '!A:K,MATCH('Precios ML'!B630,'LISTA DE PRECIOS EKM '!A:A,0),8)</f>
        <v>329900</v>
      </c>
      <c r="W630" s="26">
        <f t="shared" si="96"/>
        <v>329900</v>
      </c>
      <c r="X630" s="26">
        <f t="shared" si="97"/>
        <v>0</v>
      </c>
      <c r="Y630" s="26"/>
      <c r="Z630" s="26">
        <f t="shared" si="98"/>
        <v>329900</v>
      </c>
      <c r="AA630" s="30">
        <f t="shared" si="99"/>
        <v>1.1993333333333331</v>
      </c>
    </row>
    <row r="631" spans="1:27">
      <c r="A631" s="20" t="s">
        <v>5659</v>
      </c>
      <c r="B631" s="20" t="s">
        <v>5660</v>
      </c>
      <c r="C631" s="25">
        <v>150000</v>
      </c>
      <c r="D631" s="22">
        <v>85</v>
      </c>
      <c r="E631" s="22">
        <v>49</v>
      </c>
      <c r="F631" s="22">
        <v>40</v>
      </c>
      <c r="G631" s="22">
        <v>16000</v>
      </c>
      <c r="H631" s="22" t="s">
        <v>5088</v>
      </c>
      <c r="I631" s="26">
        <f>+IF(H631='COSTOS VARIOS'!$C$1,'COSTOS VARIOS'!$C$2*'Precios ML'!V631,'COSTOS VARIOS'!$B$2*'Precios ML'!V631)</f>
        <v>65980</v>
      </c>
      <c r="J631" s="22">
        <v>0</v>
      </c>
      <c r="K631" s="27">
        <f t="shared" si="90"/>
        <v>10.4125</v>
      </c>
      <c r="L631" s="27">
        <f t="shared" si="91"/>
        <v>10.4125</v>
      </c>
      <c r="M631" s="26">
        <f>(INDEX(pesos!A:B,MATCH(L631,pesos!A:A,1),2))</f>
        <v>16200</v>
      </c>
      <c r="N631" s="26">
        <f>+R631*'COSTOS VARIOS'!$O$1</f>
        <v>28500</v>
      </c>
      <c r="O631" s="26">
        <f>+R631*'COSTOS VARIOS'!$O$2</f>
        <v>615</v>
      </c>
      <c r="P631" s="26">
        <f>+R631*'COSTOS VARIOS'!$O$3</f>
        <v>2250</v>
      </c>
      <c r="Q631" s="26">
        <v>1</v>
      </c>
      <c r="R631" s="26">
        <f t="shared" si="92"/>
        <v>150000</v>
      </c>
      <c r="S631" s="25">
        <f t="shared" si="93"/>
        <v>263545</v>
      </c>
      <c r="T631" s="28">
        <f t="shared" si="94"/>
        <v>0.25177863362993036</v>
      </c>
      <c r="U631" s="29">
        <f t="shared" si="95"/>
        <v>329900</v>
      </c>
      <c r="V631" s="26">
        <f>+INDEX('LISTA DE PRECIOS EKM '!A:K,MATCH('Precios ML'!B631,'LISTA DE PRECIOS EKM '!A:A,0),8)</f>
        <v>329900</v>
      </c>
      <c r="W631" s="26">
        <f t="shared" si="96"/>
        <v>329900</v>
      </c>
      <c r="X631" s="26">
        <f t="shared" si="97"/>
        <v>0</v>
      </c>
      <c r="Y631" s="26"/>
      <c r="Z631" s="26">
        <f t="shared" si="98"/>
        <v>329900</v>
      </c>
      <c r="AA631" s="30">
        <f t="shared" si="99"/>
        <v>1.1993333333333331</v>
      </c>
    </row>
    <row r="632" spans="1:27">
      <c r="A632" s="20" t="s">
        <v>5661</v>
      </c>
      <c r="B632" s="20" t="s">
        <v>1845</v>
      </c>
      <c r="C632" s="25">
        <v>150000</v>
      </c>
      <c r="D632" s="22">
        <v>85</v>
      </c>
      <c r="E632" s="22">
        <v>49</v>
      </c>
      <c r="F632" s="22">
        <v>40</v>
      </c>
      <c r="G632" s="22">
        <v>16000</v>
      </c>
      <c r="H632" s="22" t="s">
        <v>5088</v>
      </c>
      <c r="I632" s="26">
        <f>+IF(H632='COSTOS VARIOS'!$C$1,'COSTOS VARIOS'!$C$2*'Precios ML'!V632,'COSTOS VARIOS'!$B$2*'Precios ML'!V632)</f>
        <v>69980</v>
      </c>
      <c r="J632" s="22">
        <v>0</v>
      </c>
      <c r="K632" s="27">
        <f t="shared" si="90"/>
        <v>10.4125</v>
      </c>
      <c r="L632" s="27">
        <f t="shared" si="91"/>
        <v>10.4125</v>
      </c>
      <c r="M632" s="26">
        <f>(INDEX(pesos!A:B,MATCH(L632,pesos!A:A,1),2))</f>
        <v>16200</v>
      </c>
      <c r="N632" s="26">
        <f>+R632*'COSTOS VARIOS'!$O$1</f>
        <v>28500</v>
      </c>
      <c r="O632" s="26">
        <f>+R632*'COSTOS VARIOS'!$O$2</f>
        <v>615</v>
      </c>
      <c r="P632" s="26">
        <f>+R632*'COSTOS VARIOS'!$O$3</f>
        <v>2250</v>
      </c>
      <c r="Q632" s="26">
        <v>1</v>
      </c>
      <c r="R632" s="26">
        <f t="shared" si="92"/>
        <v>150000</v>
      </c>
      <c r="S632" s="25">
        <f t="shared" si="93"/>
        <v>267545</v>
      </c>
      <c r="T632" s="28">
        <f t="shared" si="94"/>
        <v>0.30781737651610008</v>
      </c>
      <c r="U632" s="29">
        <f t="shared" si="95"/>
        <v>349900</v>
      </c>
      <c r="V632" s="26">
        <f>+INDEX('LISTA DE PRECIOS EKM '!A:K,MATCH('Precios ML'!B632,'LISTA DE PRECIOS EKM '!A:A,0),8)</f>
        <v>349900</v>
      </c>
      <c r="W632" s="26">
        <f t="shared" si="96"/>
        <v>349900</v>
      </c>
      <c r="X632" s="26">
        <f t="shared" si="97"/>
        <v>0</v>
      </c>
      <c r="Y632" s="26"/>
      <c r="Z632" s="26">
        <f t="shared" si="98"/>
        <v>349900</v>
      </c>
      <c r="AA632" s="30">
        <f t="shared" si="99"/>
        <v>1.3326666666666669</v>
      </c>
    </row>
    <row r="633" spans="1:27">
      <c r="A633" s="20" t="s">
        <v>5661</v>
      </c>
      <c r="B633" s="20" t="s">
        <v>1845</v>
      </c>
      <c r="C633" s="25">
        <v>150000</v>
      </c>
      <c r="D633" s="22">
        <v>85</v>
      </c>
      <c r="E633" s="22">
        <v>49</v>
      </c>
      <c r="F633" s="22">
        <v>40</v>
      </c>
      <c r="G633" s="22">
        <v>16000</v>
      </c>
      <c r="H633" s="22" t="s">
        <v>5088</v>
      </c>
      <c r="I633" s="26">
        <f>+IF(H633='COSTOS VARIOS'!$C$1,'COSTOS VARIOS'!$C$2*'Precios ML'!V633,'COSTOS VARIOS'!$B$2*'Precios ML'!V633)</f>
        <v>69980</v>
      </c>
      <c r="J633" s="22">
        <v>0</v>
      </c>
      <c r="K633" s="27">
        <f t="shared" si="90"/>
        <v>10.4125</v>
      </c>
      <c r="L633" s="27">
        <f t="shared" si="91"/>
        <v>10.4125</v>
      </c>
      <c r="M633" s="26">
        <f>(INDEX(pesos!A:B,MATCH(L633,pesos!A:A,1),2))</f>
        <v>16200</v>
      </c>
      <c r="N633" s="26">
        <f>+R633*'COSTOS VARIOS'!$O$1</f>
        <v>28500</v>
      </c>
      <c r="O633" s="26">
        <f>+R633*'COSTOS VARIOS'!$O$2</f>
        <v>615</v>
      </c>
      <c r="P633" s="26">
        <f>+R633*'COSTOS VARIOS'!$O$3</f>
        <v>2250</v>
      </c>
      <c r="Q633" s="26">
        <v>1</v>
      </c>
      <c r="R633" s="26">
        <f t="shared" si="92"/>
        <v>150000</v>
      </c>
      <c r="S633" s="25">
        <f t="shared" si="93"/>
        <v>267545</v>
      </c>
      <c r="T633" s="28">
        <f t="shared" si="94"/>
        <v>0.30781737651610008</v>
      </c>
      <c r="U633" s="29">
        <f t="shared" si="95"/>
        <v>349900</v>
      </c>
      <c r="V633" s="26">
        <f>+INDEX('LISTA DE PRECIOS EKM '!A:K,MATCH('Precios ML'!B633,'LISTA DE PRECIOS EKM '!A:A,0),8)</f>
        <v>349900</v>
      </c>
      <c r="W633" s="26">
        <f t="shared" si="96"/>
        <v>349900</v>
      </c>
      <c r="X633" s="26">
        <f t="shared" si="97"/>
        <v>0</v>
      </c>
      <c r="Y633" s="26"/>
      <c r="Z633" s="26">
        <f t="shared" si="98"/>
        <v>349900</v>
      </c>
      <c r="AA633" s="30">
        <f t="shared" si="99"/>
        <v>1.3326666666666669</v>
      </c>
    </row>
    <row r="634" spans="1:27">
      <c r="A634" s="20" t="s">
        <v>5662</v>
      </c>
      <c r="B634" s="20" t="s">
        <v>5663</v>
      </c>
      <c r="C634" s="25">
        <v>150000</v>
      </c>
      <c r="D634" s="22">
        <v>85</v>
      </c>
      <c r="E634" s="22">
        <v>49</v>
      </c>
      <c r="F634" s="22">
        <v>40</v>
      </c>
      <c r="G634" s="22">
        <v>16000</v>
      </c>
      <c r="H634" s="22" t="s">
        <v>5088</v>
      </c>
      <c r="I634" s="26">
        <f>+IF(H634='COSTOS VARIOS'!$C$1,'COSTOS VARIOS'!$C$2*'Precios ML'!V634,'COSTOS VARIOS'!$B$2*'Precios ML'!V634)</f>
        <v>69980</v>
      </c>
      <c r="J634" s="22">
        <v>0</v>
      </c>
      <c r="K634" s="27">
        <f t="shared" si="90"/>
        <v>10.4125</v>
      </c>
      <c r="L634" s="27">
        <f t="shared" si="91"/>
        <v>10.4125</v>
      </c>
      <c r="M634" s="26">
        <f>(INDEX(pesos!A:B,MATCH(L634,pesos!A:A,1),2))</f>
        <v>16200</v>
      </c>
      <c r="N634" s="26">
        <f>+R634*'COSTOS VARIOS'!$O$1</f>
        <v>28500</v>
      </c>
      <c r="O634" s="26">
        <f>+R634*'COSTOS VARIOS'!$O$2</f>
        <v>615</v>
      </c>
      <c r="P634" s="26">
        <f>+R634*'COSTOS VARIOS'!$O$3</f>
        <v>2250</v>
      </c>
      <c r="Q634" s="26">
        <v>1</v>
      </c>
      <c r="R634" s="26">
        <f t="shared" si="92"/>
        <v>150000</v>
      </c>
      <c r="S634" s="25">
        <f t="shared" si="93"/>
        <v>267545</v>
      </c>
      <c r="T634" s="28">
        <f t="shared" si="94"/>
        <v>0.30781737651610008</v>
      </c>
      <c r="U634" s="29">
        <f t="shared" si="95"/>
        <v>349900</v>
      </c>
      <c r="V634" s="26">
        <f>+INDEX('LISTA DE PRECIOS EKM '!A:K,MATCH('Precios ML'!B634,'LISTA DE PRECIOS EKM '!A:A,0),8)</f>
        <v>349900</v>
      </c>
      <c r="W634" s="26">
        <f t="shared" si="96"/>
        <v>349900</v>
      </c>
      <c r="X634" s="26">
        <f t="shared" si="97"/>
        <v>0</v>
      </c>
      <c r="Y634" s="26"/>
      <c r="Z634" s="26">
        <f t="shared" si="98"/>
        <v>349900</v>
      </c>
      <c r="AA634" s="30">
        <f t="shared" si="99"/>
        <v>1.3326666666666669</v>
      </c>
    </row>
    <row r="635" spans="1:27">
      <c r="A635" s="20" t="s">
        <v>5662</v>
      </c>
      <c r="B635" s="20" t="s">
        <v>5663</v>
      </c>
      <c r="C635" s="25">
        <v>150000</v>
      </c>
      <c r="D635" s="22">
        <v>85</v>
      </c>
      <c r="E635" s="22">
        <v>49</v>
      </c>
      <c r="F635" s="22">
        <v>40</v>
      </c>
      <c r="G635" s="22">
        <v>16000</v>
      </c>
      <c r="H635" s="22" t="s">
        <v>5088</v>
      </c>
      <c r="I635" s="26">
        <f>+IF(H635='COSTOS VARIOS'!$C$1,'COSTOS VARIOS'!$C$2*'Precios ML'!V635,'COSTOS VARIOS'!$B$2*'Precios ML'!V635)</f>
        <v>69980</v>
      </c>
      <c r="J635" s="22">
        <v>0</v>
      </c>
      <c r="K635" s="27">
        <f t="shared" si="90"/>
        <v>10.4125</v>
      </c>
      <c r="L635" s="27">
        <f t="shared" si="91"/>
        <v>10.4125</v>
      </c>
      <c r="M635" s="26">
        <f>(INDEX(pesos!A:B,MATCH(L635,pesos!A:A,1),2))</f>
        <v>16200</v>
      </c>
      <c r="N635" s="26">
        <f>+R635*'COSTOS VARIOS'!$O$1</f>
        <v>28500</v>
      </c>
      <c r="O635" s="26">
        <f>+R635*'COSTOS VARIOS'!$O$2</f>
        <v>615</v>
      </c>
      <c r="P635" s="26">
        <f>+R635*'COSTOS VARIOS'!$O$3</f>
        <v>2250</v>
      </c>
      <c r="Q635" s="26">
        <v>1</v>
      </c>
      <c r="R635" s="26">
        <f t="shared" si="92"/>
        <v>150000</v>
      </c>
      <c r="S635" s="25">
        <f t="shared" si="93"/>
        <v>267545</v>
      </c>
      <c r="T635" s="28">
        <f t="shared" si="94"/>
        <v>0.30781737651610008</v>
      </c>
      <c r="U635" s="29">
        <f t="shared" si="95"/>
        <v>349900</v>
      </c>
      <c r="V635" s="26">
        <f>+INDEX('LISTA DE PRECIOS EKM '!A:K,MATCH('Precios ML'!B635,'LISTA DE PRECIOS EKM '!A:A,0),8)</f>
        <v>349900</v>
      </c>
      <c r="W635" s="26">
        <f t="shared" si="96"/>
        <v>349900</v>
      </c>
      <c r="X635" s="26">
        <f t="shared" si="97"/>
        <v>0</v>
      </c>
      <c r="Y635" s="26"/>
      <c r="Z635" s="26">
        <f t="shared" si="98"/>
        <v>349900</v>
      </c>
      <c r="AA635" s="30">
        <f t="shared" si="99"/>
        <v>1.3326666666666669</v>
      </c>
    </row>
    <row r="636" spans="1:27">
      <c r="A636" s="20" t="s">
        <v>5664</v>
      </c>
      <c r="B636" s="20" t="s">
        <v>5665</v>
      </c>
      <c r="C636" s="25">
        <v>110000</v>
      </c>
      <c r="D636" s="22">
        <v>85</v>
      </c>
      <c r="E636" s="22">
        <v>49</v>
      </c>
      <c r="F636" s="22">
        <v>40</v>
      </c>
      <c r="G636" s="22">
        <v>16000</v>
      </c>
      <c r="H636" s="22" t="s">
        <v>5088</v>
      </c>
      <c r="I636" s="26">
        <f>+IF(H636='COSTOS VARIOS'!$C$1,'COSTOS VARIOS'!$C$2*'Precios ML'!V636,'COSTOS VARIOS'!$B$2*'Precios ML'!V636)</f>
        <v>55980</v>
      </c>
      <c r="J636" s="22">
        <v>0</v>
      </c>
      <c r="K636" s="27">
        <f t="shared" si="90"/>
        <v>10.4125</v>
      </c>
      <c r="L636" s="27">
        <f t="shared" si="91"/>
        <v>10.4125</v>
      </c>
      <c r="M636" s="26">
        <f>(INDEX(pesos!A:B,MATCH(L636,pesos!A:A,1),2))</f>
        <v>16200</v>
      </c>
      <c r="N636" s="26">
        <f>+R636*'COSTOS VARIOS'!$O$1</f>
        <v>20900</v>
      </c>
      <c r="O636" s="26">
        <f>+R636*'COSTOS VARIOS'!$O$2</f>
        <v>451.00000000000006</v>
      </c>
      <c r="P636" s="26">
        <f>+R636*'COSTOS VARIOS'!$O$3</f>
        <v>1650</v>
      </c>
      <c r="Q636" s="26">
        <v>1</v>
      </c>
      <c r="R636" s="26">
        <f t="shared" si="92"/>
        <v>110000</v>
      </c>
      <c r="S636" s="25">
        <f t="shared" si="93"/>
        <v>205181</v>
      </c>
      <c r="T636" s="28">
        <f t="shared" si="94"/>
        <v>0.36416139895994259</v>
      </c>
      <c r="U636" s="29">
        <f t="shared" si="95"/>
        <v>279900</v>
      </c>
      <c r="V636" s="26">
        <f>+INDEX('LISTA DE PRECIOS EKM '!A:K,MATCH('Precios ML'!B636,'LISTA DE PRECIOS EKM '!A:A,0),8)</f>
        <v>279900</v>
      </c>
      <c r="W636" s="26">
        <f t="shared" si="96"/>
        <v>279900</v>
      </c>
      <c r="X636" s="26">
        <f t="shared" si="97"/>
        <v>0</v>
      </c>
      <c r="Y636" s="26"/>
      <c r="Z636" s="26">
        <f t="shared" si="98"/>
        <v>279900</v>
      </c>
      <c r="AA636" s="30">
        <f t="shared" si="99"/>
        <v>1.5445454545454544</v>
      </c>
    </row>
    <row r="637" spans="1:27">
      <c r="A637" s="20" t="s">
        <v>5664</v>
      </c>
      <c r="B637" s="20" t="s">
        <v>5665</v>
      </c>
      <c r="C637" s="25">
        <v>110000</v>
      </c>
      <c r="D637" s="22">
        <v>85</v>
      </c>
      <c r="E637" s="22">
        <v>49</v>
      </c>
      <c r="F637" s="22">
        <v>40</v>
      </c>
      <c r="G637" s="22">
        <v>16000</v>
      </c>
      <c r="H637" s="22" t="s">
        <v>5088</v>
      </c>
      <c r="I637" s="26">
        <f>+IF(H637='COSTOS VARIOS'!$C$1,'COSTOS VARIOS'!$C$2*'Precios ML'!V637,'COSTOS VARIOS'!$B$2*'Precios ML'!V637)</f>
        <v>55980</v>
      </c>
      <c r="J637" s="22">
        <v>0</v>
      </c>
      <c r="K637" s="27">
        <f t="shared" si="90"/>
        <v>10.4125</v>
      </c>
      <c r="L637" s="27">
        <f t="shared" si="91"/>
        <v>10.4125</v>
      </c>
      <c r="M637" s="26">
        <f>(INDEX(pesos!A:B,MATCH(L637,pesos!A:A,1),2))</f>
        <v>16200</v>
      </c>
      <c r="N637" s="26">
        <f>+R637*'COSTOS VARIOS'!$O$1</f>
        <v>20900</v>
      </c>
      <c r="O637" s="26">
        <f>+R637*'COSTOS VARIOS'!$O$2</f>
        <v>451.00000000000006</v>
      </c>
      <c r="P637" s="26">
        <f>+R637*'COSTOS VARIOS'!$O$3</f>
        <v>1650</v>
      </c>
      <c r="Q637" s="26">
        <v>1</v>
      </c>
      <c r="R637" s="26">
        <f t="shared" si="92"/>
        <v>110000</v>
      </c>
      <c r="S637" s="25">
        <f t="shared" si="93"/>
        <v>205181</v>
      </c>
      <c r="T637" s="28">
        <f t="shared" si="94"/>
        <v>0.36416139895994259</v>
      </c>
      <c r="U637" s="29">
        <f t="shared" si="95"/>
        <v>279900</v>
      </c>
      <c r="V637" s="26">
        <f>+INDEX('LISTA DE PRECIOS EKM '!A:K,MATCH('Precios ML'!B637,'LISTA DE PRECIOS EKM '!A:A,0),8)</f>
        <v>279900</v>
      </c>
      <c r="W637" s="26">
        <f t="shared" si="96"/>
        <v>279900</v>
      </c>
      <c r="X637" s="26">
        <f t="shared" si="97"/>
        <v>0</v>
      </c>
      <c r="Y637" s="26"/>
      <c r="Z637" s="26">
        <f t="shared" si="98"/>
        <v>279900</v>
      </c>
      <c r="AA637" s="30">
        <f t="shared" si="99"/>
        <v>1.5445454545454544</v>
      </c>
    </row>
    <row r="638" spans="1:27">
      <c r="A638" s="20" t="s">
        <v>5666</v>
      </c>
      <c r="B638" s="20" t="s">
        <v>5667</v>
      </c>
      <c r="C638" s="25">
        <v>110000</v>
      </c>
      <c r="D638" s="22">
        <v>85</v>
      </c>
      <c r="E638" s="22">
        <v>49</v>
      </c>
      <c r="F638" s="22">
        <v>40</v>
      </c>
      <c r="G638" s="22">
        <v>16000</v>
      </c>
      <c r="H638" s="22" t="s">
        <v>5088</v>
      </c>
      <c r="I638" s="26">
        <f>+IF(H638='COSTOS VARIOS'!$C$1,'COSTOS VARIOS'!$C$2*'Precios ML'!V638,'COSTOS VARIOS'!$B$2*'Precios ML'!V638)</f>
        <v>55980</v>
      </c>
      <c r="J638" s="22">
        <v>0</v>
      </c>
      <c r="K638" s="27">
        <f t="shared" si="90"/>
        <v>10.4125</v>
      </c>
      <c r="L638" s="27">
        <f t="shared" si="91"/>
        <v>10.4125</v>
      </c>
      <c r="M638" s="26">
        <f>(INDEX(pesos!A:B,MATCH(L638,pesos!A:A,1),2))</f>
        <v>16200</v>
      </c>
      <c r="N638" s="26">
        <f>+R638*'COSTOS VARIOS'!$O$1</f>
        <v>20900</v>
      </c>
      <c r="O638" s="26">
        <f>+R638*'COSTOS VARIOS'!$O$2</f>
        <v>451.00000000000006</v>
      </c>
      <c r="P638" s="26">
        <f>+R638*'COSTOS VARIOS'!$O$3</f>
        <v>1650</v>
      </c>
      <c r="Q638" s="26">
        <v>1</v>
      </c>
      <c r="R638" s="26">
        <f t="shared" si="92"/>
        <v>110000</v>
      </c>
      <c r="S638" s="25">
        <f t="shared" si="93"/>
        <v>205181</v>
      </c>
      <c r="T638" s="28">
        <f t="shared" si="94"/>
        <v>0.36416139895994259</v>
      </c>
      <c r="U638" s="29">
        <f t="shared" si="95"/>
        <v>279900</v>
      </c>
      <c r="V638" s="26">
        <f>+INDEX('LISTA DE PRECIOS EKM '!A:K,MATCH('Precios ML'!B638,'LISTA DE PRECIOS EKM '!A:A,0),8)</f>
        <v>279900</v>
      </c>
      <c r="W638" s="26">
        <f t="shared" si="96"/>
        <v>279900</v>
      </c>
      <c r="X638" s="26">
        <f t="shared" si="97"/>
        <v>0</v>
      </c>
      <c r="Y638" s="26"/>
      <c r="Z638" s="26">
        <f t="shared" si="98"/>
        <v>279900</v>
      </c>
      <c r="AA638" s="30">
        <f t="shared" si="99"/>
        <v>1.5445454545454544</v>
      </c>
    </row>
    <row r="639" spans="1:27">
      <c r="A639" s="20" t="s">
        <v>5666</v>
      </c>
      <c r="B639" s="20" t="s">
        <v>5667</v>
      </c>
      <c r="C639" s="25">
        <v>110000</v>
      </c>
      <c r="D639" s="22">
        <v>85</v>
      </c>
      <c r="E639" s="22">
        <v>49</v>
      </c>
      <c r="F639" s="22">
        <v>40</v>
      </c>
      <c r="G639" s="22">
        <v>16000</v>
      </c>
      <c r="H639" s="22" t="s">
        <v>5088</v>
      </c>
      <c r="I639" s="26">
        <f>+IF(H639='COSTOS VARIOS'!$C$1,'COSTOS VARIOS'!$C$2*'Precios ML'!V639,'COSTOS VARIOS'!$B$2*'Precios ML'!V639)</f>
        <v>55980</v>
      </c>
      <c r="J639" s="22">
        <v>0</v>
      </c>
      <c r="K639" s="27">
        <f t="shared" si="90"/>
        <v>10.4125</v>
      </c>
      <c r="L639" s="27">
        <f t="shared" si="91"/>
        <v>10.4125</v>
      </c>
      <c r="M639" s="26">
        <f>(INDEX(pesos!A:B,MATCH(L639,pesos!A:A,1),2))</f>
        <v>16200</v>
      </c>
      <c r="N639" s="26">
        <f>+R639*'COSTOS VARIOS'!$O$1</f>
        <v>20900</v>
      </c>
      <c r="O639" s="26">
        <f>+R639*'COSTOS VARIOS'!$O$2</f>
        <v>451.00000000000006</v>
      </c>
      <c r="P639" s="26">
        <f>+R639*'COSTOS VARIOS'!$O$3</f>
        <v>1650</v>
      </c>
      <c r="Q639" s="26">
        <v>1</v>
      </c>
      <c r="R639" s="26">
        <f t="shared" si="92"/>
        <v>110000</v>
      </c>
      <c r="S639" s="25">
        <f t="shared" si="93"/>
        <v>205181</v>
      </c>
      <c r="T639" s="28">
        <f t="shared" si="94"/>
        <v>0.36416139895994259</v>
      </c>
      <c r="U639" s="29">
        <f t="shared" si="95"/>
        <v>279900</v>
      </c>
      <c r="V639" s="26">
        <f>+INDEX('LISTA DE PRECIOS EKM '!A:K,MATCH('Precios ML'!B639,'LISTA DE PRECIOS EKM '!A:A,0),8)</f>
        <v>279900</v>
      </c>
      <c r="W639" s="26">
        <f t="shared" si="96"/>
        <v>279900</v>
      </c>
      <c r="X639" s="26">
        <f t="shared" si="97"/>
        <v>0</v>
      </c>
      <c r="Y639" s="26"/>
      <c r="Z639" s="26">
        <f t="shared" si="98"/>
        <v>279900</v>
      </c>
      <c r="AA639" s="30">
        <f t="shared" si="99"/>
        <v>1.5445454545454544</v>
      </c>
    </row>
    <row r="640" spans="1:27">
      <c r="A640" s="20" t="s">
        <v>5668</v>
      </c>
      <c r="B640" s="20" t="s">
        <v>5669</v>
      </c>
      <c r="C640" s="25">
        <v>150000</v>
      </c>
      <c r="D640" s="22">
        <v>85</v>
      </c>
      <c r="E640" s="22">
        <v>49</v>
      </c>
      <c r="F640" s="22">
        <v>40</v>
      </c>
      <c r="G640" s="22">
        <v>16000</v>
      </c>
      <c r="H640" s="22" t="s">
        <v>5088</v>
      </c>
      <c r="I640" s="26">
        <f>+IF(H640='COSTOS VARIOS'!$C$1,'COSTOS VARIOS'!$C$2*'Precios ML'!V640,'COSTOS VARIOS'!$B$2*'Precios ML'!V640)</f>
        <v>69980</v>
      </c>
      <c r="J640" s="22">
        <v>0</v>
      </c>
      <c r="K640" s="27">
        <f t="shared" si="90"/>
        <v>10.4125</v>
      </c>
      <c r="L640" s="27">
        <f t="shared" si="91"/>
        <v>10.4125</v>
      </c>
      <c r="M640" s="26">
        <f>(INDEX(pesos!A:B,MATCH(L640,pesos!A:A,1),2))</f>
        <v>16200</v>
      </c>
      <c r="N640" s="26">
        <f>+R640*'COSTOS VARIOS'!$O$1</f>
        <v>28500</v>
      </c>
      <c r="O640" s="26">
        <f>+R640*'COSTOS VARIOS'!$O$2</f>
        <v>615</v>
      </c>
      <c r="P640" s="26">
        <f>+R640*'COSTOS VARIOS'!$O$3</f>
        <v>2250</v>
      </c>
      <c r="Q640" s="26">
        <v>1</v>
      </c>
      <c r="R640" s="26">
        <f t="shared" si="92"/>
        <v>150000</v>
      </c>
      <c r="S640" s="25">
        <f t="shared" si="93"/>
        <v>267545</v>
      </c>
      <c r="T640" s="28">
        <f t="shared" si="94"/>
        <v>0.30781737651610008</v>
      </c>
      <c r="U640" s="29">
        <f t="shared" si="95"/>
        <v>349900</v>
      </c>
      <c r="V640" s="26">
        <f>+INDEX('LISTA DE PRECIOS EKM '!A:K,MATCH('Precios ML'!B640,'LISTA DE PRECIOS EKM '!A:A,0),8)</f>
        <v>349900</v>
      </c>
      <c r="W640" s="26">
        <f t="shared" si="96"/>
        <v>349900</v>
      </c>
      <c r="X640" s="26">
        <f t="shared" si="97"/>
        <v>0</v>
      </c>
      <c r="Y640" s="26"/>
      <c r="Z640" s="26">
        <f t="shared" si="98"/>
        <v>349900</v>
      </c>
      <c r="AA640" s="30">
        <f t="shared" si="99"/>
        <v>1.3326666666666669</v>
      </c>
    </row>
    <row r="641" spans="1:27">
      <c r="A641" s="20" t="s">
        <v>5668</v>
      </c>
      <c r="B641" s="20" t="s">
        <v>5669</v>
      </c>
      <c r="C641" s="25">
        <v>150000</v>
      </c>
      <c r="D641" s="22">
        <v>85</v>
      </c>
      <c r="E641" s="22">
        <v>49</v>
      </c>
      <c r="F641" s="22">
        <v>40</v>
      </c>
      <c r="G641" s="22">
        <v>16000</v>
      </c>
      <c r="H641" s="22" t="s">
        <v>5088</v>
      </c>
      <c r="I641" s="26">
        <f>+IF(H641='COSTOS VARIOS'!$C$1,'COSTOS VARIOS'!$C$2*'Precios ML'!V641,'COSTOS VARIOS'!$B$2*'Precios ML'!V641)</f>
        <v>69980</v>
      </c>
      <c r="J641" s="22">
        <v>0</v>
      </c>
      <c r="K641" s="27">
        <f t="shared" si="90"/>
        <v>10.4125</v>
      </c>
      <c r="L641" s="27">
        <f t="shared" si="91"/>
        <v>10.4125</v>
      </c>
      <c r="M641" s="26">
        <f>(INDEX(pesos!A:B,MATCH(L641,pesos!A:A,1),2))</f>
        <v>16200</v>
      </c>
      <c r="N641" s="26">
        <f>+R641*'COSTOS VARIOS'!$O$1</f>
        <v>28500</v>
      </c>
      <c r="O641" s="26">
        <f>+R641*'COSTOS VARIOS'!$O$2</f>
        <v>615</v>
      </c>
      <c r="P641" s="26">
        <f>+R641*'COSTOS VARIOS'!$O$3</f>
        <v>2250</v>
      </c>
      <c r="Q641" s="26">
        <v>1</v>
      </c>
      <c r="R641" s="26">
        <f t="shared" si="92"/>
        <v>150000</v>
      </c>
      <c r="S641" s="25">
        <f t="shared" si="93"/>
        <v>267545</v>
      </c>
      <c r="T641" s="28">
        <f t="shared" si="94"/>
        <v>0.30781737651610008</v>
      </c>
      <c r="U641" s="29">
        <f t="shared" si="95"/>
        <v>349900</v>
      </c>
      <c r="V641" s="26">
        <f>+INDEX('LISTA DE PRECIOS EKM '!A:K,MATCH('Precios ML'!B641,'LISTA DE PRECIOS EKM '!A:A,0),8)</f>
        <v>349900</v>
      </c>
      <c r="W641" s="26">
        <f t="shared" si="96"/>
        <v>349900</v>
      </c>
      <c r="X641" s="26">
        <f t="shared" si="97"/>
        <v>0</v>
      </c>
      <c r="Y641" s="26"/>
      <c r="Z641" s="26">
        <f t="shared" si="98"/>
        <v>349900</v>
      </c>
      <c r="AA641" s="30">
        <f t="shared" si="99"/>
        <v>1.3326666666666669</v>
      </c>
    </row>
    <row r="642" spans="1:27">
      <c r="A642" s="20" t="s">
        <v>5670</v>
      </c>
      <c r="B642" s="20" t="s">
        <v>5671</v>
      </c>
      <c r="C642" s="25">
        <v>110000</v>
      </c>
      <c r="D642" s="22">
        <v>85</v>
      </c>
      <c r="E642" s="22">
        <v>49</v>
      </c>
      <c r="F642" s="22">
        <v>40</v>
      </c>
      <c r="G642" s="22">
        <v>16000</v>
      </c>
      <c r="H642" s="22" t="s">
        <v>5088</v>
      </c>
      <c r="I642" s="26">
        <f>+IF(H642='COSTOS VARIOS'!$C$1,'COSTOS VARIOS'!$C$2*'Precios ML'!V642,'COSTOS VARIOS'!$B$2*'Precios ML'!V642)</f>
        <v>51980</v>
      </c>
      <c r="J642" s="22">
        <v>0</v>
      </c>
      <c r="K642" s="27">
        <f t="shared" si="90"/>
        <v>10.4125</v>
      </c>
      <c r="L642" s="27">
        <f t="shared" si="91"/>
        <v>10.4125</v>
      </c>
      <c r="M642" s="26">
        <f>(INDEX(pesos!A:B,MATCH(L642,pesos!A:A,1),2))</f>
        <v>16200</v>
      </c>
      <c r="N642" s="26">
        <f>+R642*'COSTOS VARIOS'!$O$1</f>
        <v>20900</v>
      </c>
      <c r="O642" s="26">
        <f>+R642*'COSTOS VARIOS'!$O$2</f>
        <v>451.00000000000006</v>
      </c>
      <c r="P642" s="26">
        <f>+R642*'COSTOS VARIOS'!$O$3</f>
        <v>1650</v>
      </c>
      <c r="Q642" s="26">
        <v>1</v>
      </c>
      <c r="R642" s="26">
        <f t="shared" si="92"/>
        <v>110000</v>
      </c>
      <c r="S642" s="25">
        <f t="shared" si="93"/>
        <v>201181</v>
      </c>
      <c r="T642" s="28">
        <f t="shared" si="94"/>
        <v>0.29187149879958851</v>
      </c>
      <c r="U642" s="29">
        <f t="shared" si="95"/>
        <v>259900</v>
      </c>
      <c r="V642" s="26">
        <f>+INDEX('LISTA DE PRECIOS EKM '!A:K,MATCH('Precios ML'!B642,'LISTA DE PRECIOS EKM '!A:A,0),8)</f>
        <v>259900</v>
      </c>
      <c r="W642" s="26">
        <f t="shared" si="96"/>
        <v>259900</v>
      </c>
      <c r="X642" s="26">
        <f t="shared" si="97"/>
        <v>0</v>
      </c>
      <c r="Y642" s="26"/>
      <c r="Z642" s="26">
        <f t="shared" si="98"/>
        <v>259900</v>
      </c>
      <c r="AA642" s="30">
        <f t="shared" si="99"/>
        <v>1.3627272727272728</v>
      </c>
    </row>
    <row r="643" spans="1:27">
      <c r="A643" s="20" t="s">
        <v>5670</v>
      </c>
      <c r="B643" s="20" t="s">
        <v>5671</v>
      </c>
      <c r="C643" s="25">
        <v>110000</v>
      </c>
      <c r="D643" s="22">
        <v>85</v>
      </c>
      <c r="E643" s="22">
        <v>49</v>
      </c>
      <c r="F643" s="22">
        <v>40</v>
      </c>
      <c r="G643" s="22">
        <v>16000</v>
      </c>
      <c r="H643" s="22" t="s">
        <v>5088</v>
      </c>
      <c r="I643" s="26">
        <f>+IF(H643='COSTOS VARIOS'!$C$1,'COSTOS VARIOS'!$C$2*'Precios ML'!V643,'COSTOS VARIOS'!$B$2*'Precios ML'!V643)</f>
        <v>51980</v>
      </c>
      <c r="J643" s="22">
        <v>0</v>
      </c>
      <c r="K643" s="27">
        <f t="shared" si="90"/>
        <v>10.4125</v>
      </c>
      <c r="L643" s="27">
        <f t="shared" si="91"/>
        <v>10.4125</v>
      </c>
      <c r="M643" s="26">
        <f>(INDEX(pesos!A:B,MATCH(L643,pesos!A:A,1),2))</f>
        <v>16200</v>
      </c>
      <c r="N643" s="26">
        <f>+R643*'COSTOS VARIOS'!$O$1</f>
        <v>20900</v>
      </c>
      <c r="O643" s="26">
        <f>+R643*'COSTOS VARIOS'!$O$2</f>
        <v>451.00000000000006</v>
      </c>
      <c r="P643" s="26">
        <f>+R643*'COSTOS VARIOS'!$O$3</f>
        <v>1650</v>
      </c>
      <c r="Q643" s="26">
        <v>1</v>
      </c>
      <c r="R643" s="26">
        <f t="shared" si="92"/>
        <v>110000</v>
      </c>
      <c r="S643" s="25">
        <f t="shared" si="93"/>
        <v>201181</v>
      </c>
      <c r="T643" s="28">
        <f t="shared" si="94"/>
        <v>0.29187149879958851</v>
      </c>
      <c r="U643" s="29">
        <f t="shared" si="95"/>
        <v>259900</v>
      </c>
      <c r="V643" s="26">
        <f>+INDEX('LISTA DE PRECIOS EKM '!A:K,MATCH('Precios ML'!B643,'LISTA DE PRECIOS EKM '!A:A,0),8)</f>
        <v>259900</v>
      </c>
      <c r="W643" s="26">
        <f t="shared" si="96"/>
        <v>259900</v>
      </c>
      <c r="X643" s="26">
        <f t="shared" si="97"/>
        <v>0</v>
      </c>
      <c r="Y643" s="26"/>
      <c r="Z643" s="26">
        <f t="shared" si="98"/>
        <v>259900</v>
      </c>
      <c r="AA643" s="30">
        <f t="shared" si="99"/>
        <v>1.3627272727272728</v>
      </c>
    </row>
    <row r="644" spans="1:27">
      <c r="A644" s="20" t="s">
        <v>5672</v>
      </c>
      <c r="B644" s="20" t="s">
        <v>5673</v>
      </c>
      <c r="C644" s="25">
        <v>110000</v>
      </c>
      <c r="D644" s="22">
        <v>85</v>
      </c>
      <c r="E644" s="22">
        <v>49</v>
      </c>
      <c r="F644" s="22">
        <v>40</v>
      </c>
      <c r="G644" s="22">
        <v>16000</v>
      </c>
      <c r="H644" s="22" t="s">
        <v>5088</v>
      </c>
      <c r="I644" s="26">
        <f>+IF(H644='COSTOS VARIOS'!$C$1,'COSTOS VARIOS'!$C$2*'Precios ML'!V644,'COSTOS VARIOS'!$B$2*'Precios ML'!V644)</f>
        <v>51980</v>
      </c>
      <c r="J644" s="22">
        <v>0</v>
      </c>
      <c r="K644" s="27">
        <f t="shared" ref="K644:K707" si="100">+(D644*E644*F644)/G644</f>
        <v>10.4125</v>
      </c>
      <c r="L644" s="27">
        <f t="shared" ref="L644:L707" si="101">+K644*Q644</f>
        <v>10.4125</v>
      </c>
      <c r="M644" s="26">
        <f>(INDEX(pesos!A:B,MATCH(L644,pesos!A:A,1),2))</f>
        <v>16200</v>
      </c>
      <c r="N644" s="26">
        <f>+R644*'COSTOS VARIOS'!$O$1</f>
        <v>20900</v>
      </c>
      <c r="O644" s="26">
        <f>+R644*'COSTOS VARIOS'!$O$2</f>
        <v>451.00000000000006</v>
      </c>
      <c r="P644" s="26">
        <f>+R644*'COSTOS VARIOS'!$O$3</f>
        <v>1650</v>
      </c>
      <c r="Q644" s="26">
        <v>1</v>
      </c>
      <c r="R644" s="26">
        <f t="shared" ref="R644:R707" si="102">+C644*Q644</f>
        <v>110000</v>
      </c>
      <c r="S644" s="25">
        <f t="shared" ref="S644:S707" si="103">+R644+P644+O644+N644+M644+I644</f>
        <v>201181</v>
      </c>
      <c r="T644" s="28">
        <f t="shared" ref="T644:T707" si="104">+(V644/S644)-1</f>
        <v>0.29187149879958851</v>
      </c>
      <c r="U644" s="29">
        <f t="shared" ref="U644:U707" si="105">+S644*T644+S644</f>
        <v>259900</v>
      </c>
      <c r="V644" s="26">
        <f>+INDEX('LISTA DE PRECIOS EKM '!A:K,MATCH('Precios ML'!B644,'LISTA DE PRECIOS EKM '!A:A,0),8)</f>
        <v>259900</v>
      </c>
      <c r="W644" s="26">
        <f t="shared" ref="W644:W707" si="106">+V644*Q644</f>
        <v>259900</v>
      </c>
      <c r="X644" s="26">
        <f t="shared" ref="X644:X707" si="107">+W644-U644</f>
        <v>0</v>
      </c>
      <c r="Y644" s="26"/>
      <c r="Z644" s="26">
        <f t="shared" ref="Z644:Z707" si="108">+W644-Y644</f>
        <v>259900</v>
      </c>
      <c r="AA644" s="30">
        <f t="shared" ref="AA644:AA707" si="109">+(Z644/C644)-1</f>
        <v>1.3627272727272728</v>
      </c>
    </row>
    <row r="645" spans="1:27">
      <c r="A645" s="20" t="s">
        <v>5672</v>
      </c>
      <c r="B645" s="20" t="s">
        <v>5673</v>
      </c>
      <c r="C645" s="25">
        <v>110000</v>
      </c>
      <c r="D645" s="22">
        <v>85</v>
      </c>
      <c r="E645" s="22">
        <v>49</v>
      </c>
      <c r="F645" s="22">
        <v>40</v>
      </c>
      <c r="G645" s="22">
        <v>16000</v>
      </c>
      <c r="H645" s="22" t="s">
        <v>5088</v>
      </c>
      <c r="I645" s="26">
        <f>+IF(H645='COSTOS VARIOS'!$C$1,'COSTOS VARIOS'!$C$2*'Precios ML'!V645,'COSTOS VARIOS'!$B$2*'Precios ML'!V645)</f>
        <v>51980</v>
      </c>
      <c r="J645" s="22">
        <v>0</v>
      </c>
      <c r="K645" s="27">
        <f t="shared" si="100"/>
        <v>10.4125</v>
      </c>
      <c r="L645" s="27">
        <f t="shared" si="101"/>
        <v>10.4125</v>
      </c>
      <c r="M645" s="26">
        <f>(INDEX(pesos!A:B,MATCH(L645,pesos!A:A,1),2))</f>
        <v>16200</v>
      </c>
      <c r="N645" s="26">
        <f>+R645*'COSTOS VARIOS'!$O$1</f>
        <v>20900</v>
      </c>
      <c r="O645" s="26">
        <f>+R645*'COSTOS VARIOS'!$O$2</f>
        <v>451.00000000000006</v>
      </c>
      <c r="P645" s="26">
        <f>+R645*'COSTOS VARIOS'!$O$3</f>
        <v>1650</v>
      </c>
      <c r="Q645" s="26">
        <v>1</v>
      </c>
      <c r="R645" s="26">
        <f t="shared" si="102"/>
        <v>110000</v>
      </c>
      <c r="S645" s="25">
        <f t="shared" si="103"/>
        <v>201181</v>
      </c>
      <c r="T645" s="28">
        <f t="shared" si="104"/>
        <v>0.29187149879958851</v>
      </c>
      <c r="U645" s="29">
        <f t="shared" si="105"/>
        <v>259900</v>
      </c>
      <c r="V645" s="26">
        <f>+INDEX('LISTA DE PRECIOS EKM '!A:K,MATCH('Precios ML'!B645,'LISTA DE PRECIOS EKM '!A:A,0),8)</f>
        <v>259900</v>
      </c>
      <c r="W645" s="26">
        <f t="shared" si="106"/>
        <v>259900</v>
      </c>
      <c r="X645" s="26">
        <f t="shared" si="107"/>
        <v>0</v>
      </c>
      <c r="Y645" s="26"/>
      <c r="Z645" s="26">
        <f t="shared" si="108"/>
        <v>259900</v>
      </c>
      <c r="AA645" s="30">
        <f t="shared" si="109"/>
        <v>1.3627272727272728</v>
      </c>
    </row>
    <row r="646" spans="1:27">
      <c r="A646" s="20" t="s">
        <v>5674</v>
      </c>
      <c r="B646" s="20" t="s">
        <v>5675</v>
      </c>
      <c r="C646" s="25">
        <v>150000</v>
      </c>
      <c r="D646" s="22">
        <v>85</v>
      </c>
      <c r="E646" s="22">
        <v>49</v>
      </c>
      <c r="F646" s="22">
        <v>40</v>
      </c>
      <c r="G646" s="22">
        <v>16000</v>
      </c>
      <c r="H646" s="22" t="s">
        <v>5088</v>
      </c>
      <c r="I646" s="26">
        <f>+IF(H646='COSTOS VARIOS'!$C$1,'COSTOS VARIOS'!$C$2*'Precios ML'!V646,'COSTOS VARIOS'!$B$2*'Precios ML'!V646)</f>
        <v>69980</v>
      </c>
      <c r="J646" s="22">
        <v>0</v>
      </c>
      <c r="K646" s="27">
        <f t="shared" si="100"/>
        <v>10.4125</v>
      </c>
      <c r="L646" s="27">
        <f t="shared" si="101"/>
        <v>10.4125</v>
      </c>
      <c r="M646" s="26">
        <f>(INDEX(pesos!A:B,MATCH(L646,pesos!A:A,1),2))</f>
        <v>16200</v>
      </c>
      <c r="N646" s="26">
        <f>+R646*'COSTOS VARIOS'!$O$1</f>
        <v>28500</v>
      </c>
      <c r="O646" s="26">
        <f>+R646*'COSTOS VARIOS'!$O$2</f>
        <v>615</v>
      </c>
      <c r="P646" s="26">
        <f>+R646*'COSTOS VARIOS'!$O$3</f>
        <v>2250</v>
      </c>
      <c r="Q646" s="26">
        <v>1</v>
      </c>
      <c r="R646" s="26">
        <f t="shared" si="102"/>
        <v>150000</v>
      </c>
      <c r="S646" s="25">
        <f t="shared" si="103"/>
        <v>267545</v>
      </c>
      <c r="T646" s="28">
        <f t="shared" si="104"/>
        <v>0.30781737651610008</v>
      </c>
      <c r="U646" s="29">
        <f t="shared" si="105"/>
        <v>349900</v>
      </c>
      <c r="V646" s="26">
        <f>+INDEX('LISTA DE PRECIOS EKM '!A:K,MATCH('Precios ML'!B646,'LISTA DE PRECIOS EKM '!A:A,0),8)</f>
        <v>349900</v>
      </c>
      <c r="W646" s="26">
        <f t="shared" si="106"/>
        <v>349900</v>
      </c>
      <c r="X646" s="26">
        <f t="shared" si="107"/>
        <v>0</v>
      </c>
      <c r="Y646" s="26"/>
      <c r="Z646" s="26">
        <f t="shared" si="108"/>
        <v>349900</v>
      </c>
      <c r="AA646" s="30">
        <f t="shared" si="109"/>
        <v>1.3326666666666669</v>
      </c>
    </row>
    <row r="647" spans="1:27">
      <c r="A647" s="20" t="s">
        <v>5674</v>
      </c>
      <c r="B647" s="20" t="s">
        <v>5675</v>
      </c>
      <c r="C647" s="25">
        <v>150000</v>
      </c>
      <c r="D647" s="22">
        <v>85</v>
      </c>
      <c r="E647" s="22">
        <v>49</v>
      </c>
      <c r="F647" s="22">
        <v>40</v>
      </c>
      <c r="G647" s="22">
        <v>16000</v>
      </c>
      <c r="H647" s="22" t="s">
        <v>5088</v>
      </c>
      <c r="I647" s="26">
        <f>+IF(H647='COSTOS VARIOS'!$C$1,'COSTOS VARIOS'!$C$2*'Precios ML'!V647,'COSTOS VARIOS'!$B$2*'Precios ML'!V647)</f>
        <v>69980</v>
      </c>
      <c r="J647" s="22">
        <v>0</v>
      </c>
      <c r="K647" s="27">
        <f t="shared" si="100"/>
        <v>10.4125</v>
      </c>
      <c r="L647" s="27">
        <f t="shared" si="101"/>
        <v>10.4125</v>
      </c>
      <c r="M647" s="26">
        <f>(INDEX(pesos!A:B,MATCH(L647,pesos!A:A,1),2))</f>
        <v>16200</v>
      </c>
      <c r="N647" s="26">
        <f>+R647*'COSTOS VARIOS'!$O$1</f>
        <v>28500</v>
      </c>
      <c r="O647" s="26">
        <f>+R647*'COSTOS VARIOS'!$O$2</f>
        <v>615</v>
      </c>
      <c r="P647" s="26">
        <f>+R647*'COSTOS VARIOS'!$O$3</f>
        <v>2250</v>
      </c>
      <c r="Q647" s="26">
        <v>1</v>
      </c>
      <c r="R647" s="26">
        <f t="shared" si="102"/>
        <v>150000</v>
      </c>
      <c r="S647" s="25">
        <f t="shared" si="103"/>
        <v>267545</v>
      </c>
      <c r="T647" s="28">
        <f t="shared" si="104"/>
        <v>0.30781737651610008</v>
      </c>
      <c r="U647" s="29">
        <f t="shared" si="105"/>
        <v>349900</v>
      </c>
      <c r="V647" s="26">
        <f>+INDEX('LISTA DE PRECIOS EKM '!A:K,MATCH('Precios ML'!B647,'LISTA DE PRECIOS EKM '!A:A,0),8)</f>
        <v>349900</v>
      </c>
      <c r="W647" s="26">
        <f t="shared" si="106"/>
        <v>349900</v>
      </c>
      <c r="X647" s="26">
        <f t="shared" si="107"/>
        <v>0</v>
      </c>
      <c r="Y647" s="26"/>
      <c r="Z647" s="26">
        <f t="shared" si="108"/>
        <v>349900</v>
      </c>
      <c r="AA647" s="30">
        <f t="shared" si="109"/>
        <v>1.3326666666666669</v>
      </c>
    </row>
    <row r="648" spans="1:27">
      <c r="A648" s="20" t="s">
        <v>5676</v>
      </c>
      <c r="B648" s="20" t="s">
        <v>5677</v>
      </c>
      <c r="C648" s="25">
        <v>110000</v>
      </c>
      <c r="D648" s="22">
        <v>85</v>
      </c>
      <c r="E648" s="22">
        <v>49</v>
      </c>
      <c r="F648" s="22">
        <v>40</v>
      </c>
      <c r="G648" s="22">
        <v>16000</v>
      </c>
      <c r="H648" s="22" t="s">
        <v>5088</v>
      </c>
      <c r="I648" s="26">
        <f>+IF(H648='COSTOS VARIOS'!$C$1,'COSTOS VARIOS'!$C$2*'Precios ML'!V648,'COSTOS VARIOS'!$B$2*'Precios ML'!V648)</f>
        <v>55980</v>
      </c>
      <c r="J648" s="22">
        <v>0</v>
      </c>
      <c r="K648" s="27">
        <f t="shared" si="100"/>
        <v>10.4125</v>
      </c>
      <c r="L648" s="27">
        <f t="shared" si="101"/>
        <v>10.4125</v>
      </c>
      <c r="M648" s="26">
        <f>(INDEX(pesos!A:B,MATCH(L648,pesos!A:A,1),2))</f>
        <v>16200</v>
      </c>
      <c r="N648" s="26">
        <f>+R648*'COSTOS VARIOS'!$O$1</f>
        <v>20900</v>
      </c>
      <c r="O648" s="26">
        <f>+R648*'COSTOS VARIOS'!$O$2</f>
        <v>451.00000000000006</v>
      </c>
      <c r="P648" s="26">
        <f>+R648*'COSTOS VARIOS'!$O$3</f>
        <v>1650</v>
      </c>
      <c r="Q648" s="26">
        <v>1</v>
      </c>
      <c r="R648" s="26">
        <f t="shared" si="102"/>
        <v>110000</v>
      </c>
      <c r="S648" s="25">
        <f t="shared" si="103"/>
        <v>205181</v>
      </c>
      <c r="T648" s="28">
        <f t="shared" si="104"/>
        <v>0.36416139895994259</v>
      </c>
      <c r="U648" s="29">
        <f t="shared" si="105"/>
        <v>279900</v>
      </c>
      <c r="V648" s="26">
        <f>+INDEX('LISTA DE PRECIOS EKM '!A:K,MATCH('Precios ML'!B648,'LISTA DE PRECIOS EKM '!A:A,0),8)</f>
        <v>279900</v>
      </c>
      <c r="W648" s="26">
        <f t="shared" si="106"/>
        <v>279900</v>
      </c>
      <c r="X648" s="26">
        <f t="shared" si="107"/>
        <v>0</v>
      </c>
      <c r="Y648" s="26"/>
      <c r="Z648" s="26">
        <f t="shared" si="108"/>
        <v>279900</v>
      </c>
      <c r="AA648" s="30">
        <f t="shared" si="109"/>
        <v>1.5445454545454544</v>
      </c>
    </row>
    <row r="649" spans="1:27">
      <c r="A649" s="20" t="s">
        <v>5676</v>
      </c>
      <c r="B649" s="20" t="s">
        <v>5677</v>
      </c>
      <c r="C649" s="25">
        <v>110000</v>
      </c>
      <c r="D649" s="22">
        <v>85</v>
      </c>
      <c r="E649" s="22">
        <v>49</v>
      </c>
      <c r="F649" s="22">
        <v>40</v>
      </c>
      <c r="G649" s="22">
        <v>16000</v>
      </c>
      <c r="H649" s="22" t="s">
        <v>5088</v>
      </c>
      <c r="I649" s="26">
        <f>+IF(H649='COSTOS VARIOS'!$C$1,'COSTOS VARIOS'!$C$2*'Precios ML'!V649,'COSTOS VARIOS'!$B$2*'Precios ML'!V649)</f>
        <v>55980</v>
      </c>
      <c r="J649" s="22">
        <v>0</v>
      </c>
      <c r="K649" s="27">
        <f t="shared" si="100"/>
        <v>10.4125</v>
      </c>
      <c r="L649" s="27">
        <f t="shared" si="101"/>
        <v>10.4125</v>
      </c>
      <c r="M649" s="26">
        <f>(INDEX(pesos!A:B,MATCH(L649,pesos!A:A,1),2))</f>
        <v>16200</v>
      </c>
      <c r="N649" s="26">
        <f>+R649*'COSTOS VARIOS'!$O$1</f>
        <v>20900</v>
      </c>
      <c r="O649" s="26">
        <f>+R649*'COSTOS VARIOS'!$O$2</f>
        <v>451.00000000000006</v>
      </c>
      <c r="P649" s="26">
        <f>+R649*'COSTOS VARIOS'!$O$3</f>
        <v>1650</v>
      </c>
      <c r="Q649" s="26">
        <v>1</v>
      </c>
      <c r="R649" s="26">
        <f t="shared" si="102"/>
        <v>110000</v>
      </c>
      <c r="S649" s="25">
        <f t="shared" si="103"/>
        <v>205181</v>
      </c>
      <c r="T649" s="28">
        <f t="shared" si="104"/>
        <v>0.36416139895994259</v>
      </c>
      <c r="U649" s="29">
        <f t="shared" si="105"/>
        <v>279900</v>
      </c>
      <c r="V649" s="26">
        <f>+INDEX('LISTA DE PRECIOS EKM '!A:K,MATCH('Precios ML'!B649,'LISTA DE PRECIOS EKM '!A:A,0),8)</f>
        <v>279900</v>
      </c>
      <c r="W649" s="26">
        <f t="shared" si="106"/>
        <v>279900</v>
      </c>
      <c r="X649" s="26">
        <f t="shared" si="107"/>
        <v>0</v>
      </c>
      <c r="Y649" s="26"/>
      <c r="Z649" s="26">
        <f t="shared" si="108"/>
        <v>279900</v>
      </c>
      <c r="AA649" s="30">
        <f t="shared" si="109"/>
        <v>1.5445454545454544</v>
      </c>
    </row>
    <row r="650" spans="1:27">
      <c r="A650" s="20" t="s">
        <v>5678</v>
      </c>
      <c r="B650" s="20" t="s">
        <v>5679</v>
      </c>
      <c r="C650" s="25">
        <v>110000</v>
      </c>
      <c r="D650" s="22">
        <v>85</v>
      </c>
      <c r="E650" s="22">
        <v>49</v>
      </c>
      <c r="F650" s="22">
        <v>40</v>
      </c>
      <c r="G650" s="22">
        <v>16000</v>
      </c>
      <c r="H650" s="22" t="s">
        <v>5088</v>
      </c>
      <c r="I650" s="26">
        <f>+IF(H650='COSTOS VARIOS'!$C$1,'COSTOS VARIOS'!$C$2*'Precios ML'!V650,'COSTOS VARIOS'!$B$2*'Precios ML'!V650)</f>
        <v>55980</v>
      </c>
      <c r="J650" s="22">
        <v>0</v>
      </c>
      <c r="K650" s="27">
        <f t="shared" si="100"/>
        <v>10.4125</v>
      </c>
      <c r="L650" s="27">
        <f t="shared" si="101"/>
        <v>10.4125</v>
      </c>
      <c r="M650" s="26">
        <f>(INDEX(pesos!A:B,MATCH(L650,pesos!A:A,1),2))</f>
        <v>16200</v>
      </c>
      <c r="N650" s="26">
        <f>+R650*'COSTOS VARIOS'!$O$1</f>
        <v>20900</v>
      </c>
      <c r="O650" s="26">
        <f>+R650*'COSTOS VARIOS'!$O$2</f>
        <v>451.00000000000006</v>
      </c>
      <c r="P650" s="26">
        <f>+R650*'COSTOS VARIOS'!$O$3</f>
        <v>1650</v>
      </c>
      <c r="Q650" s="26">
        <v>1</v>
      </c>
      <c r="R650" s="26">
        <f t="shared" si="102"/>
        <v>110000</v>
      </c>
      <c r="S650" s="25">
        <f t="shared" si="103"/>
        <v>205181</v>
      </c>
      <c r="T650" s="28">
        <f t="shared" si="104"/>
        <v>0.36416139895994259</v>
      </c>
      <c r="U650" s="29">
        <f t="shared" si="105"/>
        <v>279900</v>
      </c>
      <c r="V650" s="26">
        <f>+INDEX('LISTA DE PRECIOS EKM '!A:K,MATCH('Precios ML'!B650,'LISTA DE PRECIOS EKM '!A:A,0),8)</f>
        <v>279900</v>
      </c>
      <c r="W650" s="26">
        <f t="shared" si="106"/>
        <v>279900</v>
      </c>
      <c r="X650" s="26">
        <f t="shared" si="107"/>
        <v>0</v>
      </c>
      <c r="Y650" s="26"/>
      <c r="Z650" s="26">
        <f t="shared" si="108"/>
        <v>279900</v>
      </c>
      <c r="AA650" s="30">
        <f t="shared" si="109"/>
        <v>1.5445454545454544</v>
      </c>
    </row>
    <row r="651" spans="1:27">
      <c r="A651" s="20" t="s">
        <v>5678</v>
      </c>
      <c r="B651" s="20" t="s">
        <v>5679</v>
      </c>
      <c r="C651" s="25">
        <v>110000</v>
      </c>
      <c r="D651" s="22">
        <v>85</v>
      </c>
      <c r="E651" s="22">
        <v>49</v>
      </c>
      <c r="F651" s="22">
        <v>40</v>
      </c>
      <c r="G651" s="22">
        <v>16000</v>
      </c>
      <c r="H651" s="22" t="s">
        <v>5088</v>
      </c>
      <c r="I651" s="26">
        <f>+IF(H651='COSTOS VARIOS'!$C$1,'COSTOS VARIOS'!$C$2*'Precios ML'!V651,'COSTOS VARIOS'!$B$2*'Precios ML'!V651)</f>
        <v>55980</v>
      </c>
      <c r="J651" s="22">
        <v>0</v>
      </c>
      <c r="K651" s="27">
        <f t="shared" si="100"/>
        <v>10.4125</v>
      </c>
      <c r="L651" s="27">
        <f t="shared" si="101"/>
        <v>10.4125</v>
      </c>
      <c r="M651" s="26">
        <f>(INDEX(pesos!A:B,MATCH(L651,pesos!A:A,1),2))</f>
        <v>16200</v>
      </c>
      <c r="N651" s="26">
        <f>+R651*'COSTOS VARIOS'!$O$1</f>
        <v>20900</v>
      </c>
      <c r="O651" s="26">
        <f>+R651*'COSTOS VARIOS'!$O$2</f>
        <v>451.00000000000006</v>
      </c>
      <c r="P651" s="26">
        <f>+R651*'COSTOS VARIOS'!$O$3</f>
        <v>1650</v>
      </c>
      <c r="Q651" s="26">
        <v>1</v>
      </c>
      <c r="R651" s="26">
        <f t="shared" si="102"/>
        <v>110000</v>
      </c>
      <c r="S651" s="25">
        <f t="shared" si="103"/>
        <v>205181</v>
      </c>
      <c r="T651" s="28">
        <f t="shared" si="104"/>
        <v>0.36416139895994259</v>
      </c>
      <c r="U651" s="29">
        <f t="shared" si="105"/>
        <v>279900</v>
      </c>
      <c r="V651" s="26">
        <f>+INDEX('LISTA DE PRECIOS EKM '!A:K,MATCH('Precios ML'!B651,'LISTA DE PRECIOS EKM '!A:A,0),8)</f>
        <v>279900</v>
      </c>
      <c r="W651" s="26">
        <f t="shared" si="106"/>
        <v>279900</v>
      </c>
      <c r="X651" s="26">
        <f t="shared" si="107"/>
        <v>0</v>
      </c>
      <c r="Y651" s="26"/>
      <c r="Z651" s="26">
        <f t="shared" si="108"/>
        <v>279900</v>
      </c>
      <c r="AA651" s="30">
        <f t="shared" si="109"/>
        <v>1.5445454545454544</v>
      </c>
    </row>
    <row r="652" spans="1:27">
      <c r="A652" s="20" t="s">
        <v>5680</v>
      </c>
      <c r="B652" s="20" t="s">
        <v>5681</v>
      </c>
      <c r="C652" s="25">
        <v>110000</v>
      </c>
      <c r="D652" s="22">
        <v>85</v>
      </c>
      <c r="E652" s="22">
        <v>49</v>
      </c>
      <c r="F652" s="22">
        <v>40</v>
      </c>
      <c r="G652" s="22">
        <v>16000</v>
      </c>
      <c r="H652" s="22" t="s">
        <v>5088</v>
      </c>
      <c r="I652" s="26">
        <f>+IF(H652='COSTOS VARIOS'!$C$1,'COSTOS VARIOS'!$C$2*'Precios ML'!V652,'COSTOS VARIOS'!$B$2*'Precios ML'!V652)</f>
        <v>51980</v>
      </c>
      <c r="J652" s="22">
        <v>0</v>
      </c>
      <c r="K652" s="27">
        <f t="shared" si="100"/>
        <v>10.4125</v>
      </c>
      <c r="L652" s="27">
        <f t="shared" si="101"/>
        <v>10.4125</v>
      </c>
      <c r="M652" s="26">
        <f>(INDEX(pesos!A:B,MATCH(L652,pesos!A:A,1),2))</f>
        <v>16200</v>
      </c>
      <c r="N652" s="26">
        <f>+R652*'COSTOS VARIOS'!$O$1</f>
        <v>20900</v>
      </c>
      <c r="O652" s="26">
        <f>+R652*'COSTOS VARIOS'!$O$2</f>
        <v>451.00000000000006</v>
      </c>
      <c r="P652" s="26">
        <f>+R652*'COSTOS VARIOS'!$O$3</f>
        <v>1650</v>
      </c>
      <c r="Q652" s="26">
        <v>1</v>
      </c>
      <c r="R652" s="26">
        <f t="shared" si="102"/>
        <v>110000</v>
      </c>
      <c r="S652" s="25">
        <f t="shared" si="103"/>
        <v>201181</v>
      </c>
      <c r="T652" s="28">
        <f t="shared" si="104"/>
        <v>0.29187149879958851</v>
      </c>
      <c r="U652" s="29">
        <f t="shared" si="105"/>
        <v>259900</v>
      </c>
      <c r="V652" s="26">
        <f>+INDEX('LISTA DE PRECIOS EKM '!A:K,MATCH('Precios ML'!B652,'LISTA DE PRECIOS EKM '!A:A,0),8)</f>
        <v>259900</v>
      </c>
      <c r="W652" s="26">
        <f t="shared" si="106"/>
        <v>259900</v>
      </c>
      <c r="X652" s="26">
        <f t="shared" si="107"/>
        <v>0</v>
      </c>
      <c r="Y652" s="26"/>
      <c r="Z652" s="26">
        <f t="shared" si="108"/>
        <v>259900</v>
      </c>
      <c r="AA652" s="30">
        <f t="shared" si="109"/>
        <v>1.3627272727272728</v>
      </c>
    </row>
    <row r="653" spans="1:27">
      <c r="A653" s="20" t="s">
        <v>5680</v>
      </c>
      <c r="B653" s="20" t="s">
        <v>5681</v>
      </c>
      <c r="C653" s="25">
        <v>110000</v>
      </c>
      <c r="D653" s="22">
        <v>85</v>
      </c>
      <c r="E653" s="22">
        <v>49</v>
      </c>
      <c r="F653" s="22">
        <v>40</v>
      </c>
      <c r="G653" s="22">
        <v>16000</v>
      </c>
      <c r="H653" s="22" t="s">
        <v>5088</v>
      </c>
      <c r="I653" s="26">
        <f>+IF(H653='COSTOS VARIOS'!$C$1,'COSTOS VARIOS'!$C$2*'Precios ML'!V653,'COSTOS VARIOS'!$B$2*'Precios ML'!V653)</f>
        <v>51980</v>
      </c>
      <c r="J653" s="22">
        <v>0</v>
      </c>
      <c r="K653" s="27">
        <f t="shared" si="100"/>
        <v>10.4125</v>
      </c>
      <c r="L653" s="27">
        <f t="shared" si="101"/>
        <v>10.4125</v>
      </c>
      <c r="M653" s="26">
        <f>(INDEX(pesos!A:B,MATCH(L653,pesos!A:A,1),2))</f>
        <v>16200</v>
      </c>
      <c r="N653" s="26">
        <f>+R653*'COSTOS VARIOS'!$O$1</f>
        <v>20900</v>
      </c>
      <c r="O653" s="26">
        <f>+R653*'COSTOS VARIOS'!$O$2</f>
        <v>451.00000000000006</v>
      </c>
      <c r="P653" s="26">
        <f>+R653*'COSTOS VARIOS'!$O$3</f>
        <v>1650</v>
      </c>
      <c r="Q653" s="26">
        <v>1</v>
      </c>
      <c r="R653" s="26">
        <f t="shared" si="102"/>
        <v>110000</v>
      </c>
      <c r="S653" s="25">
        <f t="shared" si="103"/>
        <v>201181</v>
      </c>
      <c r="T653" s="28">
        <f t="shared" si="104"/>
        <v>0.29187149879958851</v>
      </c>
      <c r="U653" s="29">
        <f t="shared" si="105"/>
        <v>259900</v>
      </c>
      <c r="V653" s="26">
        <f>+INDEX('LISTA DE PRECIOS EKM '!A:K,MATCH('Precios ML'!B653,'LISTA DE PRECIOS EKM '!A:A,0),8)</f>
        <v>259900</v>
      </c>
      <c r="W653" s="26">
        <f t="shared" si="106"/>
        <v>259900</v>
      </c>
      <c r="X653" s="26">
        <f t="shared" si="107"/>
        <v>0</v>
      </c>
      <c r="Y653" s="26"/>
      <c r="Z653" s="26">
        <f t="shared" si="108"/>
        <v>259900</v>
      </c>
      <c r="AA653" s="30">
        <f t="shared" si="109"/>
        <v>1.3627272727272728</v>
      </c>
    </row>
    <row r="654" spans="1:27">
      <c r="A654" s="20" t="s">
        <v>5682</v>
      </c>
      <c r="B654" s="20" t="s">
        <v>5683</v>
      </c>
      <c r="C654" s="25">
        <v>110000</v>
      </c>
      <c r="D654" s="22">
        <v>85</v>
      </c>
      <c r="E654" s="22">
        <v>49</v>
      </c>
      <c r="F654" s="22">
        <v>40</v>
      </c>
      <c r="G654" s="22">
        <v>16000</v>
      </c>
      <c r="H654" s="22" t="s">
        <v>5088</v>
      </c>
      <c r="I654" s="26">
        <f>+IF(H654='COSTOS VARIOS'!$C$1,'COSTOS VARIOS'!$C$2*'Precios ML'!V654,'COSTOS VARIOS'!$B$2*'Precios ML'!V654)</f>
        <v>55980</v>
      </c>
      <c r="J654" s="22">
        <v>0</v>
      </c>
      <c r="K654" s="27">
        <f t="shared" si="100"/>
        <v>10.4125</v>
      </c>
      <c r="L654" s="27">
        <f t="shared" si="101"/>
        <v>10.4125</v>
      </c>
      <c r="M654" s="26">
        <f>(INDEX(pesos!A:B,MATCH(L654,pesos!A:A,1),2))</f>
        <v>16200</v>
      </c>
      <c r="N654" s="26">
        <f>+R654*'COSTOS VARIOS'!$O$1</f>
        <v>20900</v>
      </c>
      <c r="O654" s="26">
        <f>+R654*'COSTOS VARIOS'!$O$2</f>
        <v>451.00000000000006</v>
      </c>
      <c r="P654" s="26">
        <f>+R654*'COSTOS VARIOS'!$O$3</f>
        <v>1650</v>
      </c>
      <c r="Q654" s="26">
        <v>1</v>
      </c>
      <c r="R654" s="26">
        <f t="shared" si="102"/>
        <v>110000</v>
      </c>
      <c r="S654" s="25">
        <f t="shared" si="103"/>
        <v>205181</v>
      </c>
      <c r="T654" s="28">
        <f t="shared" si="104"/>
        <v>0.36416139895994259</v>
      </c>
      <c r="U654" s="29">
        <f t="shared" si="105"/>
        <v>279900</v>
      </c>
      <c r="V654" s="26">
        <f>+INDEX('LISTA DE PRECIOS EKM '!A:K,MATCH('Precios ML'!B654,'LISTA DE PRECIOS EKM '!A:A,0),8)</f>
        <v>279900</v>
      </c>
      <c r="W654" s="26">
        <f t="shared" si="106"/>
        <v>279900</v>
      </c>
      <c r="X654" s="26">
        <f t="shared" si="107"/>
        <v>0</v>
      </c>
      <c r="Y654" s="26"/>
      <c r="Z654" s="26">
        <f t="shared" si="108"/>
        <v>279900</v>
      </c>
      <c r="AA654" s="30">
        <f t="shared" si="109"/>
        <v>1.5445454545454544</v>
      </c>
    </row>
    <row r="655" spans="1:27">
      <c r="A655" s="20" t="s">
        <v>5682</v>
      </c>
      <c r="B655" s="20" t="s">
        <v>5683</v>
      </c>
      <c r="C655" s="25">
        <v>110000</v>
      </c>
      <c r="D655" s="22">
        <v>85</v>
      </c>
      <c r="E655" s="22">
        <v>49</v>
      </c>
      <c r="F655" s="22">
        <v>40</v>
      </c>
      <c r="G655" s="22">
        <v>16000</v>
      </c>
      <c r="H655" s="22" t="s">
        <v>5088</v>
      </c>
      <c r="I655" s="26">
        <f>+IF(H655='COSTOS VARIOS'!$C$1,'COSTOS VARIOS'!$C$2*'Precios ML'!V655,'COSTOS VARIOS'!$B$2*'Precios ML'!V655)</f>
        <v>55980</v>
      </c>
      <c r="J655" s="22">
        <v>0</v>
      </c>
      <c r="K655" s="27">
        <f t="shared" si="100"/>
        <v>10.4125</v>
      </c>
      <c r="L655" s="27">
        <f t="shared" si="101"/>
        <v>10.4125</v>
      </c>
      <c r="M655" s="26">
        <f>(INDEX(pesos!A:B,MATCH(L655,pesos!A:A,1),2))</f>
        <v>16200</v>
      </c>
      <c r="N655" s="26">
        <f>+R655*'COSTOS VARIOS'!$O$1</f>
        <v>20900</v>
      </c>
      <c r="O655" s="26">
        <f>+R655*'COSTOS VARIOS'!$O$2</f>
        <v>451.00000000000006</v>
      </c>
      <c r="P655" s="26">
        <f>+R655*'COSTOS VARIOS'!$O$3</f>
        <v>1650</v>
      </c>
      <c r="Q655" s="26">
        <v>1</v>
      </c>
      <c r="R655" s="26">
        <f t="shared" si="102"/>
        <v>110000</v>
      </c>
      <c r="S655" s="25">
        <f t="shared" si="103"/>
        <v>205181</v>
      </c>
      <c r="T655" s="28">
        <f t="shared" si="104"/>
        <v>0.36416139895994259</v>
      </c>
      <c r="U655" s="29">
        <f t="shared" si="105"/>
        <v>279900</v>
      </c>
      <c r="V655" s="26">
        <f>+INDEX('LISTA DE PRECIOS EKM '!A:K,MATCH('Precios ML'!B655,'LISTA DE PRECIOS EKM '!A:A,0),8)</f>
        <v>279900</v>
      </c>
      <c r="W655" s="26">
        <f t="shared" si="106"/>
        <v>279900</v>
      </c>
      <c r="X655" s="26">
        <f t="shared" si="107"/>
        <v>0</v>
      </c>
      <c r="Y655" s="26"/>
      <c r="Z655" s="26">
        <f t="shared" si="108"/>
        <v>279900</v>
      </c>
      <c r="AA655" s="30">
        <f t="shared" si="109"/>
        <v>1.5445454545454544</v>
      </c>
    </row>
    <row r="656" spans="1:27">
      <c r="A656" s="20" t="s">
        <v>5684</v>
      </c>
      <c r="B656" s="20" t="s">
        <v>5685</v>
      </c>
      <c r="C656" s="25">
        <v>110000</v>
      </c>
      <c r="D656" s="22">
        <v>85</v>
      </c>
      <c r="E656" s="22">
        <v>49</v>
      </c>
      <c r="F656" s="22">
        <v>40</v>
      </c>
      <c r="G656" s="22">
        <v>16000</v>
      </c>
      <c r="H656" s="22" t="s">
        <v>5088</v>
      </c>
      <c r="I656" s="26">
        <f>+IF(H656='COSTOS VARIOS'!$C$1,'COSTOS VARIOS'!$C$2*'Precios ML'!V656,'COSTOS VARIOS'!$B$2*'Precios ML'!V656)</f>
        <v>55980</v>
      </c>
      <c r="J656" s="22">
        <v>0</v>
      </c>
      <c r="K656" s="27">
        <f t="shared" si="100"/>
        <v>10.4125</v>
      </c>
      <c r="L656" s="27">
        <f t="shared" si="101"/>
        <v>10.4125</v>
      </c>
      <c r="M656" s="26">
        <f>(INDEX(pesos!A:B,MATCH(L656,pesos!A:A,1),2))</f>
        <v>16200</v>
      </c>
      <c r="N656" s="26">
        <f>+R656*'COSTOS VARIOS'!$O$1</f>
        <v>20900</v>
      </c>
      <c r="O656" s="26">
        <f>+R656*'COSTOS VARIOS'!$O$2</f>
        <v>451.00000000000006</v>
      </c>
      <c r="P656" s="26">
        <f>+R656*'COSTOS VARIOS'!$O$3</f>
        <v>1650</v>
      </c>
      <c r="Q656" s="26">
        <v>1</v>
      </c>
      <c r="R656" s="26">
        <f t="shared" si="102"/>
        <v>110000</v>
      </c>
      <c r="S656" s="25">
        <f t="shared" si="103"/>
        <v>205181</v>
      </c>
      <c r="T656" s="28">
        <f t="shared" si="104"/>
        <v>0.36416139895994259</v>
      </c>
      <c r="U656" s="29">
        <f t="shared" si="105"/>
        <v>279900</v>
      </c>
      <c r="V656" s="26">
        <f>+INDEX('LISTA DE PRECIOS EKM '!A:K,MATCH('Precios ML'!B656,'LISTA DE PRECIOS EKM '!A:A,0),8)</f>
        <v>279900</v>
      </c>
      <c r="W656" s="26">
        <f t="shared" si="106"/>
        <v>279900</v>
      </c>
      <c r="X656" s="26">
        <f t="shared" si="107"/>
        <v>0</v>
      </c>
      <c r="Y656" s="26"/>
      <c r="Z656" s="26">
        <f t="shared" si="108"/>
        <v>279900</v>
      </c>
      <c r="AA656" s="30">
        <f t="shared" si="109"/>
        <v>1.5445454545454544</v>
      </c>
    </row>
    <row r="657" spans="1:27">
      <c r="A657" s="20" t="s">
        <v>5684</v>
      </c>
      <c r="B657" s="20" t="s">
        <v>5685</v>
      </c>
      <c r="C657" s="25">
        <v>110000</v>
      </c>
      <c r="D657" s="22">
        <v>85</v>
      </c>
      <c r="E657" s="22">
        <v>49</v>
      </c>
      <c r="F657" s="22">
        <v>40</v>
      </c>
      <c r="G657" s="22">
        <v>16000</v>
      </c>
      <c r="H657" s="22" t="s">
        <v>5088</v>
      </c>
      <c r="I657" s="26">
        <f>+IF(H657='COSTOS VARIOS'!$C$1,'COSTOS VARIOS'!$C$2*'Precios ML'!V657,'COSTOS VARIOS'!$B$2*'Precios ML'!V657)</f>
        <v>55980</v>
      </c>
      <c r="J657" s="22">
        <v>0</v>
      </c>
      <c r="K657" s="27">
        <f t="shared" si="100"/>
        <v>10.4125</v>
      </c>
      <c r="L657" s="27">
        <f t="shared" si="101"/>
        <v>10.4125</v>
      </c>
      <c r="M657" s="26">
        <f>(INDEX(pesos!A:B,MATCH(L657,pesos!A:A,1),2))</f>
        <v>16200</v>
      </c>
      <c r="N657" s="26">
        <f>+R657*'COSTOS VARIOS'!$O$1</f>
        <v>20900</v>
      </c>
      <c r="O657" s="26">
        <f>+R657*'COSTOS VARIOS'!$O$2</f>
        <v>451.00000000000006</v>
      </c>
      <c r="P657" s="26">
        <f>+R657*'COSTOS VARIOS'!$O$3</f>
        <v>1650</v>
      </c>
      <c r="Q657" s="26">
        <v>1</v>
      </c>
      <c r="R657" s="26">
        <f t="shared" si="102"/>
        <v>110000</v>
      </c>
      <c r="S657" s="25">
        <f t="shared" si="103"/>
        <v>205181</v>
      </c>
      <c r="T657" s="28">
        <f t="shared" si="104"/>
        <v>0.36416139895994259</v>
      </c>
      <c r="U657" s="29">
        <f t="shared" si="105"/>
        <v>279900</v>
      </c>
      <c r="V657" s="26">
        <f>+INDEX('LISTA DE PRECIOS EKM '!A:K,MATCH('Precios ML'!B657,'LISTA DE PRECIOS EKM '!A:A,0),8)</f>
        <v>279900</v>
      </c>
      <c r="W657" s="26">
        <f t="shared" si="106"/>
        <v>279900</v>
      </c>
      <c r="X657" s="26">
        <f t="shared" si="107"/>
        <v>0</v>
      </c>
      <c r="Y657" s="26"/>
      <c r="Z657" s="26">
        <f t="shared" si="108"/>
        <v>279900</v>
      </c>
      <c r="AA657" s="30">
        <f t="shared" si="109"/>
        <v>1.5445454545454544</v>
      </c>
    </row>
    <row r="658" spans="1:27">
      <c r="A658" s="20" t="s">
        <v>5686</v>
      </c>
      <c r="B658" s="20" t="s">
        <v>5687</v>
      </c>
      <c r="C658" s="25">
        <v>110000</v>
      </c>
      <c r="D658" s="22">
        <v>85</v>
      </c>
      <c r="E658" s="22">
        <v>49</v>
      </c>
      <c r="F658" s="22">
        <v>40</v>
      </c>
      <c r="G658" s="22">
        <v>16000</v>
      </c>
      <c r="H658" s="22" t="s">
        <v>5088</v>
      </c>
      <c r="I658" s="26">
        <f>+IF(H658='COSTOS VARIOS'!$C$1,'COSTOS VARIOS'!$C$2*'Precios ML'!V658,'COSTOS VARIOS'!$B$2*'Precios ML'!V658)</f>
        <v>51980</v>
      </c>
      <c r="J658" s="22">
        <v>0</v>
      </c>
      <c r="K658" s="27">
        <f t="shared" si="100"/>
        <v>10.4125</v>
      </c>
      <c r="L658" s="27">
        <f t="shared" si="101"/>
        <v>10.4125</v>
      </c>
      <c r="M658" s="26">
        <f>(INDEX(pesos!A:B,MATCH(L658,pesos!A:A,1),2))</f>
        <v>16200</v>
      </c>
      <c r="N658" s="26">
        <f>+R658*'COSTOS VARIOS'!$O$1</f>
        <v>20900</v>
      </c>
      <c r="O658" s="26">
        <f>+R658*'COSTOS VARIOS'!$O$2</f>
        <v>451.00000000000006</v>
      </c>
      <c r="P658" s="26">
        <f>+R658*'COSTOS VARIOS'!$O$3</f>
        <v>1650</v>
      </c>
      <c r="Q658" s="26">
        <v>1</v>
      </c>
      <c r="R658" s="26">
        <f t="shared" si="102"/>
        <v>110000</v>
      </c>
      <c r="S658" s="25">
        <f t="shared" si="103"/>
        <v>201181</v>
      </c>
      <c r="T658" s="28">
        <f t="shared" si="104"/>
        <v>0.29187149879958851</v>
      </c>
      <c r="U658" s="29">
        <f t="shared" si="105"/>
        <v>259900</v>
      </c>
      <c r="V658" s="26">
        <f>+INDEX('LISTA DE PRECIOS EKM '!A:K,MATCH('Precios ML'!B658,'LISTA DE PRECIOS EKM '!A:A,0),8)</f>
        <v>259900</v>
      </c>
      <c r="W658" s="26">
        <f t="shared" si="106"/>
        <v>259900</v>
      </c>
      <c r="X658" s="26">
        <f t="shared" si="107"/>
        <v>0</v>
      </c>
      <c r="Y658" s="26"/>
      <c r="Z658" s="26">
        <f t="shared" si="108"/>
        <v>259900</v>
      </c>
      <c r="AA658" s="30">
        <f t="shared" si="109"/>
        <v>1.3627272727272728</v>
      </c>
    </row>
    <row r="659" spans="1:27">
      <c r="A659" s="20" t="s">
        <v>5686</v>
      </c>
      <c r="B659" s="20" t="s">
        <v>5687</v>
      </c>
      <c r="C659" s="25">
        <v>110000</v>
      </c>
      <c r="D659" s="22">
        <v>85</v>
      </c>
      <c r="E659" s="22">
        <v>49</v>
      </c>
      <c r="F659" s="22">
        <v>40</v>
      </c>
      <c r="G659" s="22">
        <v>16000</v>
      </c>
      <c r="H659" s="22" t="s">
        <v>5088</v>
      </c>
      <c r="I659" s="26">
        <f>+IF(H659='COSTOS VARIOS'!$C$1,'COSTOS VARIOS'!$C$2*'Precios ML'!V659,'COSTOS VARIOS'!$B$2*'Precios ML'!V659)</f>
        <v>51980</v>
      </c>
      <c r="J659" s="22">
        <v>0</v>
      </c>
      <c r="K659" s="27">
        <f t="shared" si="100"/>
        <v>10.4125</v>
      </c>
      <c r="L659" s="27">
        <f t="shared" si="101"/>
        <v>10.4125</v>
      </c>
      <c r="M659" s="26">
        <f>(INDEX(pesos!A:B,MATCH(L659,pesos!A:A,1),2))</f>
        <v>16200</v>
      </c>
      <c r="N659" s="26">
        <f>+R659*'COSTOS VARIOS'!$O$1</f>
        <v>20900</v>
      </c>
      <c r="O659" s="26">
        <f>+R659*'COSTOS VARIOS'!$O$2</f>
        <v>451.00000000000006</v>
      </c>
      <c r="P659" s="26">
        <f>+R659*'COSTOS VARIOS'!$O$3</f>
        <v>1650</v>
      </c>
      <c r="Q659" s="26">
        <v>1</v>
      </c>
      <c r="R659" s="26">
        <f t="shared" si="102"/>
        <v>110000</v>
      </c>
      <c r="S659" s="25">
        <f t="shared" si="103"/>
        <v>201181</v>
      </c>
      <c r="T659" s="28">
        <f t="shared" si="104"/>
        <v>0.29187149879958851</v>
      </c>
      <c r="U659" s="29">
        <f t="shared" si="105"/>
        <v>259900</v>
      </c>
      <c r="V659" s="26">
        <f>+INDEX('LISTA DE PRECIOS EKM '!A:K,MATCH('Precios ML'!B659,'LISTA DE PRECIOS EKM '!A:A,0),8)</f>
        <v>259900</v>
      </c>
      <c r="W659" s="26">
        <f t="shared" si="106"/>
        <v>259900</v>
      </c>
      <c r="X659" s="26">
        <f t="shared" si="107"/>
        <v>0</v>
      </c>
      <c r="Y659" s="26"/>
      <c r="Z659" s="26">
        <f t="shared" si="108"/>
        <v>259900</v>
      </c>
      <c r="AA659" s="30">
        <f t="shared" si="109"/>
        <v>1.3627272727272728</v>
      </c>
    </row>
    <row r="660" spans="1:27">
      <c r="A660" s="20" t="s">
        <v>5688</v>
      </c>
      <c r="B660" s="20" t="s">
        <v>5689</v>
      </c>
      <c r="C660" s="25">
        <v>140000</v>
      </c>
      <c r="D660" s="22">
        <v>85</v>
      </c>
      <c r="E660" s="22">
        <v>49</v>
      </c>
      <c r="F660" s="22">
        <v>40</v>
      </c>
      <c r="G660" s="22">
        <v>16000</v>
      </c>
      <c r="H660" s="22" t="s">
        <v>5088</v>
      </c>
      <c r="I660" s="26">
        <f>+IF(H660='COSTOS VARIOS'!$C$1,'COSTOS VARIOS'!$C$2*'Precios ML'!V660,'COSTOS VARIOS'!$B$2*'Precios ML'!V660)</f>
        <v>57980</v>
      </c>
      <c r="J660" s="22">
        <v>0</v>
      </c>
      <c r="K660" s="27">
        <f t="shared" si="100"/>
        <v>10.4125</v>
      </c>
      <c r="L660" s="27">
        <f t="shared" si="101"/>
        <v>10.4125</v>
      </c>
      <c r="M660" s="26">
        <f>(INDEX(pesos!A:B,MATCH(L660,pesos!A:A,1),2))</f>
        <v>16200</v>
      </c>
      <c r="N660" s="26">
        <f>+R660*'COSTOS VARIOS'!$O$1</f>
        <v>26600</v>
      </c>
      <c r="O660" s="26">
        <f>+R660*'COSTOS VARIOS'!$O$2</f>
        <v>574</v>
      </c>
      <c r="P660" s="26">
        <f>+R660*'COSTOS VARIOS'!$O$3</f>
        <v>2100</v>
      </c>
      <c r="Q660" s="26">
        <v>1</v>
      </c>
      <c r="R660" s="26">
        <f t="shared" si="102"/>
        <v>140000</v>
      </c>
      <c r="S660" s="25">
        <f t="shared" si="103"/>
        <v>243454</v>
      </c>
      <c r="T660" s="28">
        <f t="shared" si="104"/>
        <v>0.19077936694406339</v>
      </c>
      <c r="U660" s="29">
        <f t="shared" si="105"/>
        <v>289900</v>
      </c>
      <c r="V660" s="26">
        <f>+INDEX('LISTA DE PRECIOS EKM '!A:K,MATCH('Precios ML'!B660,'LISTA DE PRECIOS EKM '!A:A,0),8)</f>
        <v>289900</v>
      </c>
      <c r="W660" s="26">
        <f t="shared" si="106"/>
        <v>289900</v>
      </c>
      <c r="X660" s="26">
        <f t="shared" si="107"/>
        <v>0</v>
      </c>
      <c r="Y660" s="26"/>
      <c r="Z660" s="26">
        <f t="shared" si="108"/>
        <v>289900</v>
      </c>
      <c r="AA660" s="30">
        <f t="shared" si="109"/>
        <v>1.0707142857142857</v>
      </c>
    </row>
    <row r="661" spans="1:27">
      <c r="A661" s="20" t="s">
        <v>5688</v>
      </c>
      <c r="B661" s="20" t="s">
        <v>5689</v>
      </c>
      <c r="C661" s="25">
        <v>140000</v>
      </c>
      <c r="D661" s="22">
        <v>85</v>
      </c>
      <c r="E661" s="22">
        <v>49</v>
      </c>
      <c r="F661" s="22">
        <v>40</v>
      </c>
      <c r="G661" s="22">
        <v>16000</v>
      </c>
      <c r="H661" s="22" t="s">
        <v>5088</v>
      </c>
      <c r="I661" s="26">
        <f>+IF(H661='COSTOS VARIOS'!$C$1,'COSTOS VARIOS'!$C$2*'Precios ML'!V661,'COSTOS VARIOS'!$B$2*'Precios ML'!V661)</f>
        <v>57980</v>
      </c>
      <c r="J661" s="22">
        <v>0</v>
      </c>
      <c r="K661" s="27">
        <f t="shared" si="100"/>
        <v>10.4125</v>
      </c>
      <c r="L661" s="27">
        <f t="shared" si="101"/>
        <v>10.4125</v>
      </c>
      <c r="M661" s="26">
        <f>(INDEX(pesos!A:B,MATCH(L661,pesos!A:A,1),2))</f>
        <v>16200</v>
      </c>
      <c r="N661" s="26">
        <f>+R661*'COSTOS VARIOS'!$O$1</f>
        <v>26600</v>
      </c>
      <c r="O661" s="26">
        <f>+R661*'COSTOS VARIOS'!$O$2</f>
        <v>574</v>
      </c>
      <c r="P661" s="26">
        <f>+R661*'COSTOS VARIOS'!$O$3</f>
        <v>2100</v>
      </c>
      <c r="Q661" s="26">
        <v>1</v>
      </c>
      <c r="R661" s="26">
        <f t="shared" si="102"/>
        <v>140000</v>
      </c>
      <c r="S661" s="25">
        <f t="shared" si="103"/>
        <v>243454</v>
      </c>
      <c r="T661" s="28">
        <f t="shared" si="104"/>
        <v>0.19077936694406339</v>
      </c>
      <c r="U661" s="29">
        <f t="shared" si="105"/>
        <v>289900</v>
      </c>
      <c r="V661" s="26">
        <f>+INDEX('LISTA DE PRECIOS EKM '!A:K,MATCH('Precios ML'!B661,'LISTA DE PRECIOS EKM '!A:A,0),8)</f>
        <v>289900</v>
      </c>
      <c r="W661" s="26">
        <f t="shared" si="106"/>
        <v>289900</v>
      </c>
      <c r="X661" s="26">
        <f t="shared" si="107"/>
        <v>0</v>
      </c>
      <c r="Y661" s="26"/>
      <c r="Z661" s="26">
        <f t="shared" si="108"/>
        <v>289900</v>
      </c>
      <c r="AA661" s="30">
        <f t="shared" si="109"/>
        <v>1.0707142857142857</v>
      </c>
    </row>
    <row r="662" spans="1:27">
      <c r="A662" s="20" t="s">
        <v>5690</v>
      </c>
      <c r="B662" s="20" t="s">
        <v>5691</v>
      </c>
      <c r="C662" s="25">
        <v>140000</v>
      </c>
      <c r="D662" s="22">
        <v>85</v>
      </c>
      <c r="E662" s="22">
        <v>49</v>
      </c>
      <c r="F662" s="22">
        <v>40</v>
      </c>
      <c r="G662" s="22">
        <v>16000</v>
      </c>
      <c r="H662" s="22" t="s">
        <v>5088</v>
      </c>
      <c r="I662" s="26">
        <f>+IF(H662='COSTOS VARIOS'!$C$1,'COSTOS VARIOS'!$C$2*'Precios ML'!V662,'COSTOS VARIOS'!$B$2*'Precios ML'!V662)</f>
        <v>57980</v>
      </c>
      <c r="J662" s="22">
        <v>0</v>
      </c>
      <c r="K662" s="27">
        <f t="shared" si="100"/>
        <v>10.4125</v>
      </c>
      <c r="L662" s="27">
        <f t="shared" si="101"/>
        <v>10.4125</v>
      </c>
      <c r="M662" s="26">
        <f>(INDEX(pesos!A:B,MATCH(L662,pesos!A:A,1),2))</f>
        <v>16200</v>
      </c>
      <c r="N662" s="26">
        <f>+R662*'COSTOS VARIOS'!$O$1</f>
        <v>26600</v>
      </c>
      <c r="O662" s="26">
        <f>+R662*'COSTOS VARIOS'!$O$2</f>
        <v>574</v>
      </c>
      <c r="P662" s="26">
        <f>+R662*'COSTOS VARIOS'!$O$3</f>
        <v>2100</v>
      </c>
      <c r="Q662" s="26">
        <v>1</v>
      </c>
      <c r="R662" s="26">
        <f t="shared" si="102"/>
        <v>140000</v>
      </c>
      <c r="S662" s="25">
        <f t="shared" si="103"/>
        <v>243454</v>
      </c>
      <c r="T662" s="28">
        <f t="shared" si="104"/>
        <v>0.19077936694406339</v>
      </c>
      <c r="U662" s="29">
        <f t="shared" si="105"/>
        <v>289900</v>
      </c>
      <c r="V662" s="26">
        <f>+INDEX('LISTA DE PRECIOS EKM '!A:K,MATCH('Precios ML'!B662,'LISTA DE PRECIOS EKM '!A:A,0),8)</f>
        <v>289900</v>
      </c>
      <c r="W662" s="26">
        <f t="shared" si="106"/>
        <v>289900</v>
      </c>
      <c r="X662" s="26">
        <f t="shared" si="107"/>
        <v>0</v>
      </c>
      <c r="Y662" s="26"/>
      <c r="Z662" s="26">
        <f t="shared" si="108"/>
        <v>289900</v>
      </c>
      <c r="AA662" s="30">
        <f t="shared" si="109"/>
        <v>1.0707142857142857</v>
      </c>
    </row>
    <row r="663" spans="1:27">
      <c r="A663" s="20" t="s">
        <v>5692</v>
      </c>
      <c r="B663" s="20" t="s">
        <v>5693</v>
      </c>
      <c r="C663" s="25">
        <v>70000</v>
      </c>
      <c r="D663" s="22">
        <v>85</v>
      </c>
      <c r="E663" s="22">
        <v>49</v>
      </c>
      <c r="F663" s="22">
        <v>40</v>
      </c>
      <c r="G663" s="22">
        <v>16000</v>
      </c>
      <c r="H663" s="22" t="s">
        <v>5088</v>
      </c>
      <c r="I663" s="26">
        <f>+IF(H663='COSTOS VARIOS'!$C$1,'COSTOS VARIOS'!$C$2*'Precios ML'!V663,'COSTOS VARIOS'!$B$2*'Precios ML'!V663)</f>
        <v>31980</v>
      </c>
      <c r="J663" s="22">
        <v>0</v>
      </c>
      <c r="K663" s="27">
        <f t="shared" si="100"/>
        <v>10.4125</v>
      </c>
      <c r="L663" s="27">
        <f t="shared" si="101"/>
        <v>10.4125</v>
      </c>
      <c r="M663" s="26">
        <f>(INDEX(pesos!A:B,MATCH(L663,pesos!A:A,1),2))</f>
        <v>16200</v>
      </c>
      <c r="N663" s="26">
        <f>+R663*'COSTOS VARIOS'!$O$1</f>
        <v>13300</v>
      </c>
      <c r="O663" s="26">
        <f>+R663*'COSTOS VARIOS'!$O$2</f>
        <v>287</v>
      </c>
      <c r="P663" s="26">
        <f>+R663*'COSTOS VARIOS'!$O$3</f>
        <v>1050</v>
      </c>
      <c r="Q663" s="26">
        <v>1</v>
      </c>
      <c r="R663" s="26">
        <f t="shared" si="102"/>
        <v>70000</v>
      </c>
      <c r="S663" s="25">
        <f t="shared" si="103"/>
        <v>132817</v>
      </c>
      <c r="T663" s="28">
        <f t="shared" si="104"/>
        <v>0.20391214980010086</v>
      </c>
      <c r="U663" s="29">
        <f t="shared" si="105"/>
        <v>159900</v>
      </c>
      <c r="V663" s="26">
        <f>+INDEX('LISTA DE PRECIOS EKM '!A:K,MATCH('Precios ML'!B663,'LISTA DE PRECIOS EKM '!A:A,0),8)</f>
        <v>159900</v>
      </c>
      <c r="W663" s="26">
        <f t="shared" si="106"/>
        <v>159900</v>
      </c>
      <c r="X663" s="26">
        <f t="shared" si="107"/>
        <v>0</v>
      </c>
      <c r="Y663" s="26"/>
      <c r="Z663" s="26">
        <f t="shared" si="108"/>
        <v>159900</v>
      </c>
      <c r="AA663" s="30">
        <f t="shared" si="109"/>
        <v>1.2842857142857143</v>
      </c>
    </row>
    <row r="664" spans="1:27">
      <c r="A664" s="20" t="s">
        <v>5692</v>
      </c>
      <c r="B664" s="20" t="s">
        <v>5693</v>
      </c>
      <c r="C664" s="25">
        <v>70000</v>
      </c>
      <c r="D664" s="22">
        <v>85</v>
      </c>
      <c r="E664" s="22">
        <v>49</v>
      </c>
      <c r="F664" s="22">
        <v>40</v>
      </c>
      <c r="G664" s="22">
        <v>16000</v>
      </c>
      <c r="H664" s="22" t="s">
        <v>5088</v>
      </c>
      <c r="I664" s="26">
        <f>+IF(H664='COSTOS VARIOS'!$C$1,'COSTOS VARIOS'!$C$2*'Precios ML'!V664,'COSTOS VARIOS'!$B$2*'Precios ML'!V664)</f>
        <v>31980</v>
      </c>
      <c r="J664" s="22">
        <v>0</v>
      </c>
      <c r="K664" s="27">
        <f t="shared" si="100"/>
        <v>10.4125</v>
      </c>
      <c r="L664" s="27">
        <f t="shared" si="101"/>
        <v>10.4125</v>
      </c>
      <c r="M664" s="26">
        <f>(INDEX(pesos!A:B,MATCH(L664,pesos!A:A,1),2))</f>
        <v>16200</v>
      </c>
      <c r="N664" s="26">
        <f>+R664*'COSTOS VARIOS'!$O$1</f>
        <v>13300</v>
      </c>
      <c r="O664" s="26">
        <f>+R664*'COSTOS VARIOS'!$O$2</f>
        <v>287</v>
      </c>
      <c r="P664" s="26">
        <f>+R664*'COSTOS VARIOS'!$O$3</f>
        <v>1050</v>
      </c>
      <c r="Q664" s="26">
        <v>1</v>
      </c>
      <c r="R664" s="26">
        <f t="shared" si="102"/>
        <v>70000</v>
      </c>
      <c r="S664" s="25">
        <f t="shared" si="103"/>
        <v>132817</v>
      </c>
      <c r="T664" s="28">
        <f t="shared" si="104"/>
        <v>0.20391214980010086</v>
      </c>
      <c r="U664" s="29">
        <f t="shared" si="105"/>
        <v>159900</v>
      </c>
      <c r="V664" s="26">
        <f>+INDEX('LISTA DE PRECIOS EKM '!A:K,MATCH('Precios ML'!B664,'LISTA DE PRECIOS EKM '!A:A,0),8)</f>
        <v>159900</v>
      </c>
      <c r="W664" s="26">
        <f t="shared" si="106"/>
        <v>159900</v>
      </c>
      <c r="X664" s="26">
        <f t="shared" si="107"/>
        <v>0</v>
      </c>
      <c r="Y664" s="26"/>
      <c r="Z664" s="26">
        <f t="shared" si="108"/>
        <v>159900</v>
      </c>
      <c r="AA664" s="30">
        <f t="shared" si="109"/>
        <v>1.2842857142857143</v>
      </c>
    </row>
    <row r="665" spans="1:27">
      <c r="A665" s="20" t="s">
        <v>5694</v>
      </c>
      <c r="B665" s="20" t="s">
        <v>5695</v>
      </c>
      <c r="C665" s="25">
        <v>140000</v>
      </c>
      <c r="D665" s="22">
        <v>85</v>
      </c>
      <c r="E665" s="22">
        <v>49</v>
      </c>
      <c r="F665" s="22">
        <v>40</v>
      </c>
      <c r="G665" s="22">
        <v>16000</v>
      </c>
      <c r="H665" s="22" t="s">
        <v>5088</v>
      </c>
      <c r="I665" s="26">
        <f>+IF(H665='COSTOS VARIOS'!$C$1,'COSTOS VARIOS'!$C$2*'Precios ML'!V665,'COSTOS VARIOS'!$B$2*'Precios ML'!V665)</f>
        <v>61980</v>
      </c>
      <c r="J665" s="22">
        <v>0</v>
      </c>
      <c r="K665" s="27">
        <f t="shared" si="100"/>
        <v>10.4125</v>
      </c>
      <c r="L665" s="27">
        <f t="shared" si="101"/>
        <v>10.4125</v>
      </c>
      <c r="M665" s="26">
        <f>(INDEX(pesos!A:B,MATCH(L665,pesos!A:A,1),2))</f>
        <v>16200</v>
      </c>
      <c r="N665" s="26">
        <f>+R665*'COSTOS VARIOS'!$O$1</f>
        <v>26600</v>
      </c>
      <c r="O665" s="26">
        <f>+R665*'COSTOS VARIOS'!$O$2</f>
        <v>574</v>
      </c>
      <c r="P665" s="26">
        <f>+R665*'COSTOS VARIOS'!$O$3</f>
        <v>2100</v>
      </c>
      <c r="Q665" s="26">
        <v>1</v>
      </c>
      <c r="R665" s="26">
        <f t="shared" si="102"/>
        <v>140000</v>
      </c>
      <c r="S665" s="25">
        <f t="shared" si="103"/>
        <v>247454</v>
      </c>
      <c r="T665" s="28">
        <f t="shared" si="104"/>
        <v>0.25235397285960226</v>
      </c>
      <c r="U665" s="29">
        <f t="shared" si="105"/>
        <v>309900</v>
      </c>
      <c r="V665" s="26">
        <f>+INDEX('LISTA DE PRECIOS EKM '!A:K,MATCH('Precios ML'!B665,'LISTA DE PRECIOS EKM '!A:A,0),8)</f>
        <v>309900</v>
      </c>
      <c r="W665" s="26">
        <f t="shared" si="106"/>
        <v>309900</v>
      </c>
      <c r="X665" s="26">
        <f t="shared" si="107"/>
        <v>0</v>
      </c>
      <c r="Y665" s="26"/>
      <c r="Z665" s="26">
        <f t="shared" si="108"/>
        <v>309900</v>
      </c>
      <c r="AA665" s="30">
        <f t="shared" si="109"/>
        <v>1.2135714285714285</v>
      </c>
    </row>
    <row r="666" spans="1:27">
      <c r="A666" s="20" t="s">
        <v>5694</v>
      </c>
      <c r="B666" s="20" t="s">
        <v>5695</v>
      </c>
      <c r="C666" s="25">
        <v>140000</v>
      </c>
      <c r="D666" s="22">
        <v>85</v>
      </c>
      <c r="E666" s="22">
        <v>49</v>
      </c>
      <c r="F666" s="22">
        <v>40</v>
      </c>
      <c r="G666" s="22">
        <v>16000</v>
      </c>
      <c r="H666" s="22" t="s">
        <v>5088</v>
      </c>
      <c r="I666" s="26">
        <f>+IF(H666='COSTOS VARIOS'!$C$1,'COSTOS VARIOS'!$C$2*'Precios ML'!V666,'COSTOS VARIOS'!$B$2*'Precios ML'!V666)</f>
        <v>61980</v>
      </c>
      <c r="J666" s="22">
        <v>0</v>
      </c>
      <c r="K666" s="27">
        <f t="shared" si="100"/>
        <v>10.4125</v>
      </c>
      <c r="L666" s="27">
        <f t="shared" si="101"/>
        <v>10.4125</v>
      </c>
      <c r="M666" s="26">
        <f>(INDEX(pesos!A:B,MATCH(L666,pesos!A:A,1),2))</f>
        <v>16200</v>
      </c>
      <c r="N666" s="26">
        <f>+R666*'COSTOS VARIOS'!$O$1</f>
        <v>26600</v>
      </c>
      <c r="O666" s="26">
        <f>+R666*'COSTOS VARIOS'!$O$2</f>
        <v>574</v>
      </c>
      <c r="P666" s="26">
        <f>+R666*'COSTOS VARIOS'!$O$3</f>
        <v>2100</v>
      </c>
      <c r="Q666" s="26">
        <v>1</v>
      </c>
      <c r="R666" s="26">
        <f t="shared" si="102"/>
        <v>140000</v>
      </c>
      <c r="S666" s="25">
        <f t="shared" si="103"/>
        <v>247454</v>
      </c>
      <c r="T666" s="28">
        <f t="shared" si="104"/>
        <v>0.25235397285960226</v>
      </c>
      <c r="U666" s="29">
        <f t="shared" si="105"/>
        <v>309900</v>
      </c>
      <c r="V666" s="26">
        <f>+INDEX('LISTA DE PRECIOS EKM '!A:K,MATCH('Precios ML'!B666,'LISTA DE PRECIOS EKM '!A:A,0),8)</f>
        <v>309900</v>
      </c>
      <c r="W666" s="26">
        <f t="shared" si="106"/>
        <v>309900</v>
      </c>
      <c r="X666" s="26">
        <f t="shared" si="107"/>
        <v>0</v>
      </c>
      <c r="Y666" s="26"/>
      <c r="Z666" s="26">
        <f t="shared" si="108"/>
        <v>309900</v>
      </c>
      <c r="AA666" s="30">
        <f t="shared" si="109"/>
        <v>1.2135714285714285</v>
      </c>
    </row>
    <row r="667" spans="1:27">
      <c r="A667" s="20" t="s">
        <v>5696</v>
      </c>
      <c r="B667" s="20" t="s">
        <v>2296</v>
      </c>
      <c r="C667" s="25">
        <v>177000</v>
      </c>
      <c r="D667" s="22">
        <v>85</v>
      </c>
      <c r="E667" s="22">
        <v>49</v>
      </c>
      <c r="F667" s="22">
        <v>40</v>
      </c>
      <c r="G667" s="22">
        <v>16000</v>
      </c>
      <c r="H667" s="22" t="s">
        <v>5088</v>
      </c>
      <c r="I667" s="26">
        <f>+IF(H667='COSTOS VARIOS'!$C$1,'COSTOS VARIOS'!$C$2*'Precios ML'!V667,'COSTOS VARIOS'!$B$2*'Precios ML'!V667)</f>
        <v>77980</v>
      </c>
      <c r="J667" s="22">
        <v>0</v>
      </c>
      <c r="K667" s="27">
        <f t="shared" si="100"/>
        <v>10.4125</v>
      </c>
      <c r="L667" s="27">
        <f t="shared" si="101"/>
        <v>10.4125</v>
      </c>
      <c r="M667" s="26">
        <f>(INDEX(pesos!A:B,MATCH(L667,pesos!A:A,1),2))</f>
        <v>16200</v>
      </c>
      <c r="N667" s="26">
        <f>+R667*'COSTOS VARIOS'!$O$1</f>
        <v>33630</v>
      </c>
      <c r="O667" s="26">
        <f>+R667*'COSTOS VARIOS'!$O$2</f>
        <v>725.7</v>
      </c>
      <c r="P667" s="26">
        <f>+R667*'COSTOS VARIOS'!$O$3</f>
        <v>2655</v>
      </c>
      <c r="Q667" s="26">
        <v>1</v>
      </c>
      <c r="R667" s="26">
        <f t="shared" si="102"/>
        <v>177000</v>
      </c>
      <c r="S667" s="25">
        <f t="shared" si="103"/>
        <v>308190.7</v>
      </c>
      <c r="T667" s="28">
        <f t="shared" si="104"/>
        <v>0.26512578088826166</v>
      </c>
      <c r="U667" s="29">
        <f t="shared" si="105"/>
        <v>389900</v>
      </c>
      <c r="V667" s="26">
        <f>+INDEX('LISTA DE PRECIOS EKM '!A:K,MATCH('Precios ML'!B667,'LISTA DE PRECIOS EKM '!A:A,0),8)</f>
        <v>389900</v>
      </c>
      <c r="W667" s="26">
        <f t="shared" si="106"/>
        <v>389900</v>
      </c>
      <c r="X667" s="26">
        <f t="shared" si="107"/>
        <v>0</v>
      </c>
      <c r="Y667" s="26"/>
      <c r="Z667" s="26">
        <f t="shared" si="108"/>
        <v>389900</v>
      </c>
      <c r="AA667" s="30">
        <f t="shared" si="109"/>
        <v>1.202824858757062</v>
      </c>
    </row>
    <row r="668" spans="1:27">
      <c r="A668" s="20" t="s">
        <v>5696</v>
      </c>
      <c r="B668" s="20" t="s">
        <v>2296</v>
      </c>
      <c r="C668" s="25">
        <v>177000</v>
      </c>
      <c r="D668" s="22">
        <v>85</v>
      </c>
      <c r="E668" s="22">
        <v>49</v>
      </c>
      <c r="F668" s="22">
        <v>40</v>
      </c>
      <c r="G668" s="22">
        <v>16000</v>
      </c>
      <c r="H668" s="22" t="s">
        <v>5088</v>
      </c>
      <c r="I668" s="26">
        <f>+IF(H668='COSTOS VARIOS'!$C$1,'COSTOS VARIOS'!$C$2*'Precios ML'!V668,'COSTOS VARIOS'!$B$2*'Precios ML'!V668)</f>
        <v>77980</v>
      </c>
      <c r="J668" s="22">
        <v>0</v>
      </c>
      <c r="K668" s="27">
        <f t="shared" si="100"/>
        <v>10.4125</v>
      </c>
      <c r="L668" s="27">
        <f t="shared" si="101"/>
        <v>10.4125</v>
      </c>
      <c r="M668" s="26">
        <f>(INDEX(pesos!A:B,MATCH(L668,pesos!A:A,1),2))</f>
        <v>16200</v>
      </c>
      <c r="N668" s="26">
        <f>+R668*'COSTOS VARIOS'!$O$1</f>
        <v>33630</v>
      </c>
      <c r="O668" s="26">
        <f>+R668*'COSTOS VARIOS'!$O$2</f>
        <v>725.7</v>
      </c>
      <c r="P668" s="26">
        <f>+R668*'COSTOS VARIOS'!$O$3</f>
        <v>2655</v>
      </c>
      <c r="Q668" s="26">
        <v>1</v>
      </c>
      <c r="R668" s="26">
        <f t="shared" si="102"/>
        <v>177000</v>
      </c>
      <c r="S668" s="25">
        <f t="shared" si="103"/>
        <v>308190.7</v>
      </c>
      <c r="T668" s="28">
        <f t="shared" si="104"/>
        <v>0.26512578088826166</v>
      </c>
      <c r="U668" s="29">
        <f t="shared" si="105"/>
        <v>389900</v>
      </c>
      <c r="V668" s="26">
        <f>+INDEX('LISTA DE PRECIOS EKM '!A:K,MATCH('Precios ML'!B668,'LISTA DE PRECIOS EKM '!A:A,0),8)</f>
        <v>389900</v>
      </c>
      <c r="W668" s="26">
        <f t="shared" si="106"/>
        <v>389900</v>
      </c>
      <c r="X668" s="26">
        <f t="shared" si="107"/>
        <v>0</v>
      </c>
      <c r="Y668" s="26"/>
      <c r="Z668" s="26">
        <f t="shared" si="108"/>
        <v>389900</v>
      </c>
      <c r="AA668" s="30">
        <f t="shared" si="109"/>
        <v>1.202824858757062</v>
      </c>
    </row>
    <row r="669" spans="1:27">
      <c r="A669" s="20" t="s">
        <v>5697</v>
      </c>
      <c r="B669" s="20" t="s">
        <v>2298</v>
      </c>
      <c r="C669" s="25">
        <v>156000</v>
      </c>
      <c r="D669" s="22">
        <v>85</v>
      </c>
      <c r="E669" s="22">
        <v>49</v>
      </c>
      <c r="F669" s="22">
        <v>40</v>
      </c>
      <c r="G669" s="22">
        <v>16000</v>
      </c>
      <c r="H669" s="22" t="s">
        <v>5088</v>
      </c>
      <c r="I669" s="26">
        <f>+IF(H669='COSTOS VARIOS'!$C$1,'COSTOS VARIOS'!$C$2*'Precios ML'!V669,'COSTOS VARIOS'!$B$2*'Precios ML'!V669)</f>
        <v>39980</v>
      </c>
      <c r="J669" s="22">
        <v>0</v>
      </c>
      <c r="K669" s="27">
        <f t="shared" si="100"/>
        <v>10.4125</v>
      </c>
      <c r="L669" s="27">
        <f t="shared" si="101"/>
        <v>10.4125</v>
      </c>
      <c r="M669" s="26">
        <f>(INDEX(pesos!A:B,MATCH(L669,pesos!A:A,1),2))</f>
        <v>16200</v>
      </c>
      <c r="N669" s="26">
        <f>+R669*'COSTOS VARIOS'!$O$1</f>
        <v>29640</v>
      </c>
      <c r="O669" s="26">
        <f>+R669*'COSTOS VARIOS'!$O$2</f>
        <v>639.6</v>
      </c>
      <c r="P669" s="26">
        <f>+R669*'COSTOS VARIOS'!$O$3</f>
        <v>2340</v>
      </c>
      <c r="Q669" s="26">
        <v>1</v>
      </c>
      <c r="R669" s="26">
        <f t="shared" si="102"/>
        <v>156000</v>
      </c>
      <c r="S669" s="25">
        <f t="shared" si="103"/>
        <v>244799.6</v>
      </c>
      <c r="T669" s="28">
        <f t="shared" si="104"/>
        <v>-0.18341369838839605</v>
      </c>
      <c r="U669" s="29">
        <f t="shared" si="105"/>
        <v>199900</v>
      </c>
      <c r="V669" s="26">
        <f>+INDEX('LISTA DE PRECIOS EKM '!A:K,MATCH('Precios ML'!B669,'LISTA DE PRECIOS EKM '!A:A,0),8)</f>
        <v>199900</v>
      </c>
      <c r="W669" s="26">
        <f t="shared" si="106"/>
        <v>199900</v>
      </c>
      <c r="X669" s="26">
        <f t="shared" si="107"/>
        <v>0</v>
      </c>
      <c r="Y669" s="26"/>
      <c r="Z669" s="26">
        <f t="shared" si="108"/>
        <v>199900</v>
      </c>
      <c r="AA669" s="30">
        <f t="shared" si="109"/>
        <v>0.28141025641025652</v>
      </c>
    </row>
    <row r="670" spans="1:27">
      <c r="A670" s="20" t="s">
        <v>5697</v>
      </c>
      <c r="B670" s="20" t="s">
        <v>2298</v>
      </c>
      <c r="C670" s="25">
        <v>156000</v>
      </c>
      <c r="D670" s="22">
        <v>85</v>
      </c>
      <c r="E670" s="22">
        <v>49</v>
      </c>
      <c r="F670" s="22">
        <v>40</v>
      </c>
      <c r="G670" s="22">
        <v>16000</v>
      </c>
      <c r="H670" s="22" t="s">
        <v>5088</v>
      </c>
      <c r="I670" s="26">
        <f>+IF(H670='COSTOS VARIOS'!$C$1,'COSTOS VARIOS'!$C$2*'Precios ML'!V670,'COSTOS VARIOS'!$B$2*'Precios ML'!V670)</f>
        <v>39980</v>
      </c>
      <c r="J670" s="22">
        <v>0</v>
      </c>
      <c r="K670" s="27">
        <f t="shared" si="100"/>
        <v>10.4125</v>
      </c>
      <c r="L670" s="27">
        <f t="shared" si="101"/>
        <v>10.4125</v>
      </c>
      <c r="M670" s="26">
        <f>(INDEX(pesos!A:B,MATCH(L670,pesos!A:A,1),2))</f>
        <v>16200</v>
      </c>
      <c r="N670" s="26">
        <f>+R670*'COSTOS VARIOS'!$O$1</f>
        <v>29640</v>
      </c>
      <c r="O670" s="26">
        <f>+R670*'COSTOS VARIOS'!$O$2</f>
        <v>639.6</v>
      </c>
      <c r="P670" s="26">
        <f>+R670*'COSTOS VARIOS'!$O$3</f>
        <v>2340</v>
      </c>
      <c r="Q670" s="26">
        <v>1</v>
      </c>
      <c r="R670" s="26">
        <f t="shared" si="102"/>
        <v>156000</v>
      </c>
      <c r="S670" s="25">
        <f t="shared" si="103"/>
        <v>244799.6</v>
      </c>
      <c r="T670" s="28">
        <f t="shared" si="104"/>
        <v>-0.18341369838839605</v>
      </c>
      <c r="U670" s="29">
        <f t="shared" si="105"/>
        <v>199900</v>
      </c>
      <c r="V670" s="26">
        <f>+INDEX('LISTA DE PRECIOS EKM '!A:K,MATCH('Precios ML'!B670,'LISTA DE PRECIOS EKM '!A:A,0),8)</f>
        <v>199900</v>
      </c>
      <c r="W670" s="26">
        <f t="shared" si="106"/>
        <v>199900</v>
      </c>
      <c r="X670" s="26">
        <f t="shared" si="107"/>
        <v>0</v>
      </c>
      <c r="Y670" s="26"/>
      <c r="Z670" s="26">
        <f t="shared" si="108"/>
        <v>199900</v>
      </c>
      <c r="AA670" s="30">
        <f t="shared" si="109"/>
        <v>0.28141025641025652</v>
      </c>
    </row>
    <row r="671" spans="1:27">
      <c r="A671" s="20" t="s">
        <v>5698</v>
      </c>
      <c r="B671" s="20" t="s">
        <v>5699</v>
      </c>
      <c r="C671" s="25">
        <v>70000</v>
      </c>
      <c r="D671" s="22">
        <v>85</v>
      </c>
      <c r="E671" s="22">
        <v>49</v>
      </c>
      <c r="F671" s="22">
        <v>40</v>
      </c>
      <c r="G671" s="22">
        <v>16000</v>
      </c>
      <c r="H671" s="22" t="s">
        <v>5088</v>
      </c>
      <c r="I671" s="26">
        <f>+IF(H671='COSTOS VARIOS'!$C$1,'COSTOS VARIOS'!$C$2*'Precios ML'!V671,'COSTOS VARIOS'!$B$2*'Precios ML'!V671)</f>
        <v>31980</v>
      </c>
      <c r="J671" s="22">
        <v>0</v>
      </c>
      <c r="K671" s="27">
        <f t="shared" si="100"/>
        <v>10.4125</v>
      </c>
      <c r="L671" s="27">
        <f t="shared" si="101"/>
        <v>10.4125</v>
      </c>
      <c r="M671" s="26">
        <f>(INDEX(pesos!A:B,MATCH(L671,pesos!A:A,1),2))</f>
        <v>16200</v>
      </c>
      <c r="N671" s="26">
        <f>+R671*'COSTOS VARIOS'!$O$1</f>
        <v>13300</v>
      </c>
      <c r="O671" s="26">
        <f>+R671*'COSTOS VARIOS'!$O$2</f>
        <v>287</v>
      </c>
      <c r="P671" s="26">
        <f>+R671*'COSTOS VARIOS'!$O$3</f>
        <v>1050</v>
      </c>
      <c r="Q671" s="26">
        <v>1</v>
      </c>
      <c r="R671" s="26">
        <f t="shared" si="102"/>
        <v>70000</v>
      </c>
      <c r="S671" s="25">
        <f t="shared" si="103"/>
        <v>132817</v>
      </c>
      <c r="T671" s="28">
        <f t="shared" si="104"/>
        <v>0.20391214980010086</v>
      </c>
      <c r="U671" s="29">
        <f t="shared" si="105"/>
        <v>159900</v>
      </c>
      <c r="V671" s="26">
        <f>+INDEX('LISTA DE PRECIOS EKM '!A:K,MATCH('Precios ML'!B671,'LISTA DE PRECIOS EKM '!A:A,0),8)</f>
        <v>159900</v>
      </c>
      <c r="W671" s="26">
        <f t="shared" si="106"/>
        <v>159900</v>
      </c>
      <c r="X671" s="26">
        <f t="shared" si="107"/>
        <v>0</v>
      </c>
      <c r="Y671" s="26"/>
      <c r="Z671" s="26">
        <f t="shared" si="108"/>
        <v>159900</v>
      </c>
      <c r="AA671" s="30">
        <f t="shared" si="109"/>
        <v>1.2842857142857143</v>
      </c>
    </row>
    <row r="672" spans="1:27">
      <c r="A672" s="20" t="s">
        <v>5698</v>
      </c>
      <c r="B672" s="20" t="s">
        <v>5699</v>
      </c>
      <c r="C672" s="25">
        <v>70000</v>
      </c>
      <c r="D672" s="22">
        <v>85</v>
      </c>
      <c r="E672" s="22">
        <v>49</v>
      </c>
      <c r="F672" s="22">
        <v>40</v>
      </c>
      <c r="G672" s="22">
        <v>16000</v>
      </c>
      <c r="H672" s="22" t="s">
        <v>5088</v>
      </c>
      <c r="I672" s="26">
        <f>+IF(H672='COSTOS VARIOS'!$C$1,'COSTOS VARIOS'!$C$2*'Precios ML'!V672,'COSTOS VARIOS'!$B$2*'Precios ML'!V672)</f>
        <v>31980</v>
      </c>
      <c r="J672" s="22">
        <v>0</v>
      </c>
      <c r="K672" s="27">
        <f t="shared" si="100"/>
        <v>10.4125</v>
      </c>
      <c r="L672" s="27">
        <f t="shared" si="101"/>
        <v>10.4125</v>
      </c>
      <c r="M672" s="26">
        <f>(INDEX(pesos!A:B,MATCH(L672,pesos!A:A,1),2))</f>
        <v>16200</v>
      </c>
      <c r="N672" s="26">
        <f>+R672*'COSTOS VARIOS'!$O$1</f>
        <v>13300</v>
      </c>
      <c r="O672" s="26">
        <f>+R672*'COSTOS VARIOS'!$O$2</f>
        <v>287</v>
      </c>
      <c r="P672" s="26">
        <f>+R672*'COSTOS VARIOS'!$O$3</f>
        <v>1050</v>
      </c>
      <c r="Q672" s="26">
        <v>1</v>
      </c>
      <c r="R672" s="26">
        <f t="shared" si="102"/>
        <v>70000</v>
      </c>
      <c r="S672" s="25">
        <f t="shared" si="103"/>
        <v>132817</v>
      </c>
      <c r="T672" s="28">
        <f t="shared" si="104"/>
        <v>0.20391214980010086</v>
      </c>
      <c r="U672" s="29">
        <f t="shared" si="105"/>
        <v>159900</v>
      </c>
      <c r="V672" s="26">
        <f>+INDEX('LISTA DE PRECIOS EKM '!A:K,MATCH('Precios ML'!B672,'LISTA DE PRECIOS EKM '!A:A,0),8)</f>
        <v>159900</v>
      </c>
      <c r="W672" s="26">
        <f t="shared" si="106"/>
        <v>159900</v>
      </c>
      <c r="X672" s="26">
        <f t="shared" si="107"/>
        <v>0</v>
      </c>
      <c r="Y672" s="26"/>
      <c r="Z672" s="26">
        <f t="shared" si="108"/>
        <v>159900</v>
      </c>
      <c r="AA672" s="30">
        <f t="shared" si="109"/>
        <v>1.2842857142857143</v>
      </c>
    </row>
    <row r="673" spans="1:27">
      <c r="A673" s="20" t="s">
        <v>5700</v>
      </c>
      <c r="B673" s="20" t="s">
        <v>5701</v>
      </c>
      <c r="C673" s="25">
        <v>75000</v>
      </c>
      <c r="D673" s="22">
        <v>85</v>
      </c>
      <c r="E673" s="22">
        <v>49</v>
      </c>
      <c r="F673" s="22">
        <v>40</v>
      </c>
      <c r="G673" s="22">
        <v>16000</v>
      </c>
      <c r="H673" s="22" t="s">
        <v>5088</v>
      </c>
      <c r="I673" s="26">
        <f>+IF(H673='COSTOS VARIOS'!$C$1,'COSTOS VARIOS'!$C$2*'Precios ML'!V673,'COSTOS VARIOS'!$B$2*'Precios ML'!V673)</f>
        <v>33980</v>
      </c>
      <c r="J673" s="22">
        <v>0</v>
      </c>
      <c r="K673" s="27">
        <f t="shared" si="100"/>
        <v>10.4125</v>
      </c>
      <c r="L673" s="27">
        <f t="shared" si="101"/>
        <v>10.4125</v>
      </c>
      <c r="M673" s="26">
        <f>(INDEX(pesos!A:B,MATCH(L673,pesos!A:A,1),2))</f>
        <v>16200</v>
      </c>
      <c r="N673" s="26">
        <f>+R673*'COSTOS VARIOS'!$O$1</f>
        <v>14250</v>
      </c>
      <c r="O673" s="26">
        <f>+R673*'COSTOS VARIOS'!$O$2</f>
        <v>307.5</v>
      </c>
      <c r="P673" s="26">
        <f>+R673*'COSTOS VARIOS'!$O$3</f>
        <v>1125</v>
      </c>
      <c r="Q673" s="26">
        <v>1</v>
      </c>
      <c r="R673" s="26">
        <f t="shared" si="102"/>
        <v>75000</v>
      </c>
      <c r="S673" s="25">
        <f t="shared" si="103"/>
        <v>140862.5</v>
      </c>
      <c r="T673" s="28">
        <f t="shared" si="104"/>
        <v>0.20614074008341476</v>
      </c>
      <c r="U673" s="29">
        <f t="shared" si="105"/>
        <v>169900</v>
      </c>
      <c r="V673" s="26">
        <f>+INDEX('LISTA DE PRECIOS EKM '!A:K,MATCH('Precios ML'!B673,'LISTA DE PRECIOS EKM '!A:A,0),8)</f>
        <v>169900</v>
      </c>
      <c r="W673" s="26">
        <f t="shared" si="106"/>
        <v>169900</v>
      </c>
      <c r="X673" s="26">
        <f t="shared" si="107"/>
        <v>0</v>
      </c>
      <c r="Y673" s="26"/>
      <c r="Z673" s="26">
        <f t="shared" si="108"/>
        <v>169900</v>
      </c>
      <c r="AA673" s="30">
        <f t="shared" si="109"/>
        <v>1.2653333333333334</v>
      </c>
    </row>
    <row r="674" spans="1:27">
      <c r="A674" s="20" t="s">
        <v>5700</v>
      </c>
      <c r="B674" s="20" t="s">
        <v>5701</v>
      </c>
      <c r="C674" s="25">
        <v>75000</v>
      </c>
      <c r="D674" s="22">
        <v>85</v>
      </c>
      <c r="E674" s="22">
        <v>49</v>
      </c>
      <c r="F674" s="22">
        <v>40</v>
      </c>
      <c r="G674" s="22">
        <v>16000</v>
      </c>
      <c r="H674" s="22" t="s">
        <v>5088</v>
      </c>
      <c r="I674" s="26">
        <f>+IF(H674='COSTOS VARIOS'!$C$1,'COSTOS VARIOS'!$C$2*'Precios ML'!V674,'COSTOS VARIOS'!$B$2*'Precios ML'!V674)</f>
        <v>33980</v>
      </c>
      <c r="J674" s="22">
        <v>0</v>
      </c>
      <c r="K674" s="27">
        <f t="shared" si="100"/>
        <v>10.4125</v>
      </c>
      <c r="L674" s="27">
        <f t="shared" si="101"/>
        <v>10.4125</v>
      </c>
      <c r="M674" s="26">
        <f>(INDEX(pesos!A:B,MATCH(L674,pesos!A:A,1),2))</f>
        <v>16200</v>
      </c>
      <c r="N674" s="26">
        <f>+R674*'COSTOS VARIOS'!$O$1</f>
        <v>14250</v>
      </c>
      <c r="O674" s="26">
        <f>+R674*'COSTOS VARIOS'!$O$2</f>
        <v>307.5</v>
      </c>
      <c r="P674" s="26">
        <f>+R674*'COSTOS VARIOS'!$O$3</f>
        <v>1125</v>
      </c>
      <c r="Q674" s="26">
        <v>1</v>
      </c>
      <c r="R674" s="26">
        <f t="shared" si="102"/>
        <v>75000</v>
      </c>
      <c r="S674" s="25">
        <f t="shared" si="103"/>
        <v>140862.5</v>
      </c>
      <c r="T674" s="28">
        <f t="shared" si="104"/>
        <v>0.20614074008341476</v>
      </c>
      <c r="U674" s="29">
        <f t="shared" si="105"/>
        <v>169900</v>
      </c>
      <c r="V674" s="26">
        <f>+INDEX('LISTA DE PRECIOS EKM '!A:K,MATCH('Precios ML'!B674,'LISTA DE PRECIOS EKM '!A:A,0),8)</f>
        <v>169900</v>
      </c>
      <c r="W674" s="26">
        <f t="shared" si="106"/>
        <v>169900</v>
      </c>
      <c r="X674" s="26">
        <f t="shared" si="107"/>
        <v>0</v>
      </c>
      <c r="Y674" s="26"/>
      <c r="Z674" s="26">
        <f t="shared" si="108"/>
        <v>169900</v>
      </c>
      <c r="AA674" s="30">
        <f t="shared" si="109"/>
        <v>1.2653333333333334</v>
      </c>
    </row>
    <row r="675" spans="1:27">
      <c r="A675" s="20" t="s">
        <v>5702</v>
      </c>
      <c r="B675" s="20" t="s">
        <v>2412</v>
      </c>
      <c r="C675" s="25">
        <v>70000</v>
      </c>
      <c r="D675" s="22">
        <v>85</v>
      </c>
      <c r="E675" s="22">
        <v>49</v>
      </c>
      <c r="F675" s="22">
        <v>40</v>
      </c>
      <c r="G675" s="22">
        <v>16000</v>
      </c>
      <c r="H675" s="22" t="s">
        <v>5088</v>
      </c>
      <c r="I675" s="26">
        <f>+IF(H675='COSTOS VARIOS'!$C$1,'COSTOS VARIOS'!$C$2*'Precios ML'!V675,'COSTOS VARIOS'!$B$2*'Precios ML'!V675)</f>
        <v>31980</v>
      </c>
      <c r="J675" s="22">
        <v>0</v>
      </c>
      <c r="K675" s="27">
        <f t="shared" si="100"/>
        <v>10.4125</v>
      </c>
      <c r="L675" s="27">
        <f t="shared" si="101"/>
        <v>10.4125</v>
      </c>
      <c r="M675" s="26">
        <f>(INDEX(pesos!A:B,MATCH(L675,pesos!A:A,1),2))</f>
        <v>16200</v>
      </c>
      <c r="N675" s="26">
        <f>+R675*'COSTOS VARIOS'!$O$1</f>
        <v>13300</v>
      </c>
      <c r="O675" s="26">
        <f>+R675*'COSTOS VARIOS'!$O$2</f>
        <v>287</v>
      </c>
      <c r="P675" s="26">
        <f>+R675*'COSTOS VARIOS'!$O$3</f>
        <v>1050</v>
      </c>
      <c r="Q675" s="26">
        <v>1</v>
      </c>
      <c r="R675" s="26">
        <f t="shared" si="102"/>
        <v>70000</v>
      </c>
      <c r="S675" s="25">
        <f t="shared" si="103"/>
        <v>132817</v>
      </c>
      <c r="T675" s="28">
        <f t="shared" si="104"/>
        <v>0.20391214980010086</v>
      </c>
      <c r="U675" s="29">
        <f t="shared" si="105"/>
        <v>159900</v>
      </c>
      <c r="V675" s="26">
        <f>+INDEX('LISTA DE PRECIOS EKM '!A:K,MATCH('Precios ML'!B675,'LISTA DE PRECIOS EKM '!A:A,0),8)</f>
        <v>159900</v>
      </c>
      <c r="W675" s="26">
        <f t="shared" si="106"/>
        <v>159900</v>
      </c>
      <c r="X675" s="26">
        <f t="shared" si="107"/>
        <v>0</v>
      </c>
      <c r="Y675" s="26"/>
      <c r="Z675" s="26">
        <f t="shared" si="108"/>
        <v>159900</v>
      </c>
      <c r="AA675" s="30">
        <f t="shared" si="109"/>
        <v>1.2842857142857143</v>
      </c>
    </row>
    <row r="676" spans="1:27">
      <c r="A676" s="20" t="s">
        <v>5702</v>
      </c>
      <c r="B676" s="20" t="s">
        <v>2412</v>
      </c>
      <c r="C676" s="25">
        <v>70000</v>
      </c>
      <c r="D676" s="22">
        <v>85</v>
      </c>
      <c r="E676" s="22">
        <v>49</v>
      </c>
      <c r="F676" s="22">
        <v>40</v>
      </c>
      <c r="G676" s="22">
        <v>16000</v>
      </c>
      <c r="H676" s="22" t="s">
        <v>5088</v>
      </c>
      <c r="I676" s="26">
        <f>+IF(H676='COSTOS VARIOS'!$C$1,'COSTOS VARIOS'!$C$2*'Precios ML'!V676,'COSTOS VARIOS'!$B$2*'Precios ML'!V676)</f>
        <v>31980</v>
      </c>
      <c r="J676" s="22">
        <v>0</v>
      </c>
      <c r="K676" s="27">
        <f t="shared" si="100"/>
        <v>10.4125</v>
      </c>
      <c r="L676" s="27">
        <f t="shared" si="101"/>
        <v>10.4125</v>
      </c>
      <c r="M676" s="26">
        <f>(INDEX(pesos!A:B,MATCH(L676,pesos!A:A,1),2))</f>
        <v>16200</v>
      </c>
      <c r="N676" s="26">
        <f>+R676*'COSTOS VARIOS'!$O$1</f>
        <v>13300</v>
      </c>
      <c r="O676" s="26">
        <f>+R676*'COSTOS VARIOS'!$O$2</f>
        <v>287</v>
      </c>
      <c r="P676" s="26">
        <f>+R676*'COSTOS VARIOS'!$O$3</f>
        <v>1050</v>
      </c>
      <c r="Q676" s="26">
        <v>1</v>
      </c>
      <c r="R676" s="26">
        <f t="shared" si="102"/>
        <v>70000</v>
      </c>
      <c r="S676" s="25">
        <f t="shared" si="103"/>
        <v>132817</v>
      </c>
      <c r="T676" s="28">
        <f t="shared" si="104"/>
        <v>0.20391214980010086</v>
      </c>
      <c r="U676" s="29">
        <f t="shared" si="105"/>
        <v>159900</v>
      </c>
      <c r="V676" s="26">
        <f>+INDEX('LISTA DE PRECIOS EKM '!A:K,MATCH('Precios ML'!B676,'LISTA DE PRECIOS EKM '!A:A,0),8)</f>
        <v>159900</v>
      </c>
      <c r="W676" s="26">
        <f t="shared" si="106"/>
        <v>159900</v>
      </c>
      <c r="X676" s="26">
        <f t="shared" si="107"/>
        <v>0</v>
      </c>
      <c r="Y676" s="26"/>
      <c r="Z676" s="26">
        <f t="shared" si="108"/>
        <v>159900</v>
      </c>
      <c r="AA676" s="30">
        <f t="shared" si="109"/>
        <v>1.2842857142857143</v>
      </c>
    </row>
    <row r="677" spans="1:27">
      <c r="A677" s="20" t="s">
        <v>5703</v>
      </c>
      <c r="B677" s="20" t="s">
        <v>5704</v>
      </c>
      <c r="C677" s="25">
        <v>75000</v>
      </c>
      <c r="D677" s="22">
        <v>85</v>
      </c>
      <c r="E677" s="22">
        <v>49</v>
      </c>
      <c r="F677" s="22">
        <v>40</v>
      </c>
      <c r="G677" s="22">
        <v>16000</v>
      </c>
      <c r="H677" s="22" t="s">
        <v>5088</v>
      </c>
      <c r="I677" s="26">
        <f>+IF(H677='COSTOS VARIOS'!$C$1,'COSTOS VARIOS'!$C$2*'Precios ML'!V677,'COSTOS VARIOS'!$B$2*'Precios ML'!V677)</f>
        <v>33980</v>
      </c>
      <c r="J677" s="22">
        <v>0</v>
      </c>
      <c r="K677" s="27">
        <f t="shared" si="100"/>
        <v>10.4125</v>
      </c>
      <c r="L677" s="27">
        <f t="shared" si="101"/>
        <v>10.4125</v>
      </c>
      <c r="M677" s="26">
        <f>(INDEX(pesos!A:B,MATCH(L677,pesos!A:A,1),2))</f>
        <v>16200</v>
      </c>
      <c r="N677" s="26">
        <f>+R677*'COSTOS VARIOS'!$O$1</f>
        <v>14250</v>
      </c>
      <c r="O677" s="26">
        <f>+R677*'COSTOS VARIOS'!$O$2</f>
        <v>307.5</v>
      </c>
      <c r="P677" s="26">
        <f>+R677*'COSTOS VARIOS'!$O$3</f>
        <v>1125</v>
      </c>
      <c r="Q677" s="26">
        <v>1</v>
      </c>
      <c r="R677" s="26">
        <f t="shared" si="102"/>
        <v>75000</v>
      </c>
      <c r="S677" s="25">
        <f t="shared" si="103"/>
        <v>140862.5</v>
      </c>
      <c r="T677" s="28">
        <f t="shared" si="104"/>
        <v>0.20614074008341476</v>
      </c>
      <c r="U677" s="29">
        <f t="shared" si="105"/>
        <v>169900</v>
      </c>
      <c r="V677" s="26">
        <f>+INDEX('LISTA DE PRECIOS EKM '!A:K,MATCH('Precios ML'!B677,'LISTA DE PRECIOS EKM '!A:A,0),8)</f>
        <v>169900</v>
      </c>
      <c r="W677" s="26">
        <f t="shared" si="106"/>
        <v>169900</v>
      </c>
      <c r="X677" s="26">
        <f t="shared" si="107"/>
        <v>0</v>
      </c>
      <c r="Y677" s="26"/>
      <c r="Z677" s="26">
        <f t="shared" si="108"/>
        <v>169900</v>
      </c>
      <c r="AA677" s="30">
        <f t="shared" si="109"/>
        <v>1.2653333333333334</v>
      </c>
    </row>
    <row r="678" spans="1:27">
      <c r="A678" s="20" t="s">
        <v>5703</v>
      </c>
      <c r="B678" s="20" t="s">
        <v>5704</v>
      </c>
      <c r="C678" s="25">
        <v>75000</v>
      </c>
      <c r="D678" s="22">
        <v>85</v>
      </c>
      <c r="E678" s="22">
        <v>49</v>
      </c>
      <c r="F678" s="22">
        <v>40</v>
      </c>
      <c r="G678" s="22">
        <v>16000</v>
      </c>
      <c r="H678" s="22" t="s">
        <v>5088</v>
      </c>
      <c r="I678" s="26">
        <f>+IF(H678='COSTOS VARIOS'!$C$1,'COSTOS VARIOS'!$C$2*'Precios ML'!V678,'COSTOS VARIOS'!$B$2*'Precios ML'!V678)</f>
        <v>33980</v>
      </c>
      <c r="J678" s="22">
        <v>0</v>
      </c>
      <c r="K678" s="27">
        <f t="shared" si="100"/>
        <v>10.4125</v>
      </c>
      <c r="L678" s="27">
        <f t="shared" si="101"/>
        <v>10.4125</v>
      </c>
      <c r="M678" s="26">
        <f>(INDEX(pesos!A:B,MATCH(L678,pesos!A:A,1),2))</f>
        <v>16200</v>
      </c>
      <c r="N678" s="26">
        <f>+R678*'COSTOS VARIOS'!$O$1</f>
        <v>14250</v>
      </c>
      <c r="O678" s="26">
        <f>+R678*'COSTOS VARIOS'!$O$2</f>
        <v>307.5</v>
      </c>
      <c r="P678" s="26">
        <f>+R678*'COSTOS VARIOS'!$O$3</f>
        <v>1125</v>
      </c>
      <c r="Q678" s="26">
        <v>1</v>
      </c>
      <c r="R678" s="26">
        <f t="shared" si="102"/>
        <v>75000</v>
      </c>
      <c r="S678" s="25">
        <f t="shared" si="103"/>
        <v>140862.5</v>
      </c>
      <c r="T678" s="28">
        <f t="shared" si="104"/>
        <v>0.20614074008341476</v>
      </c>
      <c r="U678" s="29">
        <f t="shared" si="105"/>
        <v>169900</v>
      </c>
      <c r="V678" s="26">
        <f>+INDEX('LISTA DE PRECIOS EKM '!A:K,MATCH('Precios ML'!B678,'LISTA DE PRECIOS EKM '!A:A,0),8)</f>
        <v>169900</v>
      </c>
      <c r="W678" s="26">
        <f t="shared" si="106"/>
        <v>169900</v>
      </c>
      <c r="X678" s="26">
        <f t="shared" si="107"/>
        <v>0</v>
      </c>
      <c r="Y678" s="26"/>
      <c r="Z678" s="26">
        <f t="shared" si="108"/>
        <v>169900</v>
      </c>
      <c r="AA678" s="30">
        <f t="shared" si="109"/>
        <v>1.2653333333333334</v>
      </c>
    </row>
    <row r="679" spans="1:27">
      <c r="A679" s="20" t="s">
        <v>5705</v>
      </c>
      <c r="B679" s="20" t="s">
        <v>2295</v>
      </c>
      <c r="C679" s="25">
        <v>75000</v>
      </c>
      <c r="D679" s="22">
        <v>85</v>
      </c>
      <c r="E679" s="22">
        <v>49</v>
      </c>
      <c r="F679" s="22">
        <v>40</v>
      </c>
      <c r="G679" s="22">
        <v>16000</v>
      </c>
      <c r="H679" s="22" t="s">
        <v>5088</v>
      </c>
      <c r="I679" s="26">
        <f>+IF(H679='COSTOS VARIOS'!$C$1,'COSTOS VARIOS'!$C$2*'Precios ML'!V679,'COSTOS VARIOS'!$B$2*'Precios ML'!V679)</f>
        <v>33980</v>
      </c>
      <c r="J679" s="22">
        <v>0</v>
      </c>
      <c r="K679" s="27">
        <f t="shared" si="100"/>
        <v>10.4125</v>
      </c>
      <c r="L679" s="27">
        <f t="shared" si="101"/>
        <v>10.4125</v>
      </c>
      <c r="M679" s="26">
        <f>(INDEX(pesos!A:B,MATCH(L679,pesos!A:A,1),2))</f>
        <v>16200</v>
      </c>
      <c r="N679" s="26">
        <f>+R679*'COSTOS VARIOS'!$O$1</f>
        <v>14250</v>
      </c>
      <c r="O679" s="26">
        <f>+R679*'COSTOS VARIOS'!$O$2</f>
        <v>307.5</v>
      </c>
      <c r="P679" s="26">
        <f>+R679*'COSTOS VARIOS'!$O$3</f>
        <v>1125</v>
      </c>
      <c r="Q679" s="26">
        <v>1</v>
      </c>
      <c r="R679" s="26">
        <f t="shared" si="102"/>
        <v>75000</v>
      </c>
      <c r="S679" s="25">
        <f t="shared" si="103"/>
        <v>140862.5</v>
      </c>
      <c r="T679" s="28">
        <f t="shared" si="104"/>
        <v>0.20614074008341476</v>
      </c>
      <c r="U679" s="29">
        <f t="shared" si="105"/>
        <v>169900</v>
      </c>
      <c r="V679" s="26">
        <f>+INDEX('LISTA DE PRECIOS EKM '!A:K,MATCH('Precios ML'!B679,'LISTA DE PRECIOS EKM '!A:A,0),8)</f>
        <v>169900</v>
      </c>
      <c r="W679" s="26">
        <f t="shared" si="106"/>
        <v>169900</v>
      </c>
      <c r="X679" s="26">
        <f t="shared" si="107"/>
        <v>0</v>
      </c>
      <c r="Y679" s="26"/>
      <c r="Z679" s="26">
        <f t="shared" si="108"/>
        <v>169900</v>
      </c>
      <c r="AA679" s="30">
        <f t="shared" si="109"/>
        <v>1.2653333333333334</v>
      </c>
    </row>
    <row r="680" spans="1:27">
      <c r="A680" s="20" t="s">
        <v>5705</v>
      </c>
      <c r="B680" s="20" t="s">
        <v>2295</v>
      </c>
      <c r="C680" s="25">
        <v>75000</v>
      </c>
      <c r="D680" s="22">
        <v>85</v>
      </c>
      <c r="E680" s="22">
        <v>49</v>
      </c>
      <c r="F680" s="22">
        <v>40</v>
      </c>
      <c r="G680" s="22">
        <v>16000</v>
      </c>
      <c r="H680" s="22" t="s">
        <v>5088</v>
      </c>
      <c r="I680" s="26">
        <f>+IF(H680='COSTOS VARIOS'!$C$1,'COSTOS VARIOS'!$C$2*'Precios ML'!V680,'COSTOS VARIOS'!$B$2*'Precios ML'!V680)</f>
        <v>33980</v>
      </c>
      <c r="J680" s="22">
        <v>0</v>
      </c>
      <c r="K680" s="27">
        <f t="shared" si="100"/>
        <v>10.4125</v>
      </c>
      <c r="L680" s="27">
        <f t="shared" si="101"/>
        <v>10.4125</v>
      </c>
      <c r="M680" s="26">
        <f>(INDEX(pesos!A:B,MATCH(L680,pesos!A:A,1),2))</f>
        <v>16200</v>
      </c>
      <c r="N680" s="26">
        <f>+R680*'COSTOS VARIOS'!$O$1</f>
        <v>14250</v>
      </c>
      <c r="O680" s="26">
        <f>+R680*'COSTOS VARIOS'!$O$2</f>
        <v>307.5</v>
      </c>
      <c r="P680" s="26">
        <f>+R680*'COSTOS VARIOS'!$O$3</f>
        <v>1125</v>
      </c>
      <c r="Q680" s="26">
        <v>1</v>
      </c>
      <c r="R680" s="26">
        <f t="shared" si="102"/>
        <v>75000</v>
      </c>
      <c r="S680" s="25">
        <f t="shared" si="103"/>
        <v>140862.5</v>
      </c>
      <c r="T680" s="28">
        <f t="shared" si="104"/>
        <v>0.20614074008341476</v>
      </c>
      <c r="U680" s="29">
        <f t="shared" si="105"/>
        <v>169900</v>
      </c>
      <c r="V680" s="26">
        <f>+INDEX('LISTA DE PRECIOS EKM '!A:K,MATCH('Precios ML'!B680,'LISTA DE PRECIOS EKM '!A:A,0),8)</f>
        <v>169900</v>
      </c>
      <c r="W680" s="26">
        <f t="shared" si="106"/>
        <v>169900</v>
      </c>
      <c r="X680" s="26">
        <f t="shared" si="107"/>
        <v>0</v>
      </c>
      <c r="Y680" s="26"/>
      <c r="Z680" s="26">
        <f t="shared" si="108"/>
        <v>169900</v>
      </c>
      <c r="AA680" s="30">
        <f t="shared" si="109"/>
        <v>1.2653333333333334</v>
      </c>
    </row>
    <row r="681" spans="1:27">
      <c r="A681" s="20" t="s">
        <v>5706</v>
      </c>
      <c r="B681" s="20" t="s">
        <v>5707</v>
      </c>
      <c r="C681" s="25">
        <v>75000</v>
      </c>
      <c r="D681" s="22">
        <v>85</v>
      </c>
      <c r="E681" s="22">
        <v>49</v>
      </c>
      <c r="F681" s="22">
        <v>40</v>
      </c>
      <c r="G681" s="22">
        <v>16000</v>
      </c>
      <c r="H681" s="22" t="s">
        <v>5088</v>
      </c>
      <c r="I681" s="26">
        <f>+IF(H681='COSTOS VARIOS'!$C$1,'COSTOS VARIOS'!$C$2*'Precios ML'!V681,'COSTOS VARIOS'!$B$2*'Precios ML'!V681)</f>
        <v>33980</v>
      </c>
      <c r="J681" s="22">
        <v>0</v>
      </c>
      <c r="K681" s="27">
        <f t="shared" si="100"/>
        <v>10.4125</v>
      </c>
      <c r="L681" s="27">
        <f t="shared" si="101"/>
        <v>10.4125</v>
      </c>
      <c r="M681" s="26">
        <f>(INDEX(pesos!A:B,MATCH(L681,pesos!A:A,1),2))</f>
        <v>16200</v>
      </c>
      <c r="N681" s="26">
        <f>+R681*'COSTOS VARIOS'!$O$1</f>
        <v>14250</v>
      </c>
      <c r="O681" s="26">
        <f>+R681*'COSTOS VARIOS'!$O$2</f>
        <v>307.5</v>
      </c>
      <c r="P681" s="26">
        <f>+R681*'COSTOS VARIOS'!$O$3</f>
        <v>1125</v>
      </c>
      <c r="Q681" s="26">
        <v>1</v>
      </c>
      <c r="R681" s="26">
        <f t="shared" si="102"/>
        <v>75000</v>
      </c>
      <c r="S681" s="25">
        <f t="shared" si="103"/>
        <v>140862.5</v>
      </c>
      <c r="T681" s="28">
        <f t="shared" si="104"/>
        <v>0.20614074008341476</v>
      </c>
      <c r="U681" s="29">
        <f t="shared" si="105"/>
        <v>169900</v>
      </c>
      <c r="V681" s="26">
        <f>+INDEX('LISTA DE PRECIOS EKM '!A:K,MATCH('Precios ML'!B681,'LISTA DE PRECIOS EKM '!A:A,0),8)</f>
        <v>169900</v>
      </c>
      <c r="W681" s="26">
        <f t="shared" si="106"/>
        <v>169900</v>
      </c>
      <c r="X681" s="26">
        <f t="shared" si="107"/>
        <v>0</v>
      </c>
      <c r="Y681" s="26"/>
      <c r="Z681" s="26">
        <f t="shared" si="108"/>
        <v>169900</v>
      </c>
      <c r="AA681" s="30">
        <f t="shared" si="109"/>
        <v>1.2653333333333334</v>
      </c>
    </row>
    <row r="682" spans="1:27">
      <c r="A682" s="20" t="s">
        <v>5706</v>
      </c>
      <c r="B682" s="20" t="s">
        <v>5707</v>
      </c>
      <c r="C682" s="25">
        <v>75000</v>
      </c>
      <c r="D682" s="22">
        <v>85</v>
      </c>
      <c r="E682" s="22">
        <v>49</v>
      </c>
      <c r="F682" s="22">
        <v>40</v>
      </c>
      <c r="G682" s="22">
        <v>16000</v>
      </c>
      <c r="H682" s="22" t="s">
        <v>5088</v>
      </c>
      <c r="I682" s="26">
        <f>+IF(H682='COSTOS VARIOS'!$C$1,'COSTOS VARIOS'!$C$2*'Precios ML'!V682,'COSTOS VARIOS'!$B$2*'Precios ML'!V682)</f>
        <v>33980</v>
      </c>
      <c r="J682" s="22">
        <v>0</v>
      </c>
      <c r="K682" s="27">
        <f t="shared" si="100"/>
        <v>10.4125</v>
      </c>
      <c r="L682" s="27">
        <f t="shared" si="101"/>
        <v>10.4125</v>
      </c>
      <c r="M682" s="26">
        <f>(INDEX(pesos!A:B,MATCH(L682,pesos!A:A,1),2))</f>
        <v>16200</v>
      </c>
      <c r="N682" s="26">
        <f>+R682*'COSTOS VARIOS'!$O$1</f>
        <v>14250</v>
      </c>
      <c r="O682" s="26">
        <f>+R682*'COSTOS VARIOS'!$O$2</f>
        <v>307.5</v>
      </c>
      <c r="P682" s="26">
        <f>+R682*'COSTOS VARIOS'!$O$3</f>
        <v>1125</v>
      </c>
      <c r="Q682" s="26">
        <v>1</v>
      </c>
      <c r="R682" s="26">
        <f t="shared" si="102"/>
        <v>75000</v>
      </c>
      <c r="S682" s="25">
        <f t="shared" si="103"/>
        <v>140862.5</v>
      </c>
      <c r="T682" s="28">
        <f t="shared" si="104"/>
        <v>0.20614074008341476</v>
      </c>
      <c r="U682" s="29">
        <f t="shared" si="105"/>
        <v>169900</v>
      </c>
      <c r="V682" s="26">
        <f>+INDEX('LISTA DE PRECIOS EKM '!A:K,MATCH('Precios ML'!B682,'LISTA DE PRECIOS EKM '!A:A,0),8)</f>
        <v>169900</v>
      </c>
      <c r="W682" s="26">
        <f t="shared" si="106"/>
        <v>169900</v>
      </c>
      <c r="X682" s="26">
        <f t="shared" si="107"/>
        <v>0</v>
      </c>
      <c r="Y682" s="26"/>
      <c r="Z682" s="26">
        <f t="shared" si="108"/>
        <v>169900</v>
      </c>
      <c r="AA682" s="30">
        <f t="shared" si="109"/>
        <v>1.2653333333333334</v>
      </c>
    </row>
    <row r="683" spans="1:27">
      <c r="A683" s="20" t="s">
        <v>5708</v>
      </c>
      <c r="B683" s="20" t="s">
        <v>5709</v>
      </c>
      <c r="C683" s="25">
        <v>140000</v>
      </c>
      <c r="D683" s="22">
        <v>85</v>
      </c>
      <c r="E683" s="22">
        <v>49</v>
      </c>
      <c r="F683" s="22">
        <v>40</v>
      </c>
      <c r="G683" s="22">
        <v>16000</v>
      </c>
      <c r="H683" s="22" t="s">
        <v>5088</v>
      </c>
      <c r="I683" s="26">
        <f>+IF(H683='COSTOS VARIOS'!$C$1,'COSTOS VARIOS'!$C$2*'Precios ML'!V683,'COSTOS VARIOS'!$B$2*'Precios ML'!V683)</f>
        <v>61980</v>
      </c>
      <c r="J683" s="22">
        <v>0</v>
      </c>
      <c r="K683" s="27">
        <f t="shared" si="100"/>
        <v>10.4125</v>
      </c>
      <c r="L683" s="27">
        <f t="shared" si="101"/>
        <v>10.4125</v>
      </c>
      <c r="M683" s="26">
        <f>(INDEX(pesos!A:B,MATCH(L683,pesos!A:A,1),2))</f>
        <v>16200</v>
      </c>
      <c r="N683" s="26">
        <f>+R683*'COSTOS VARIOS'!$O$1</f>
        <v>26600</v>
      </c>
      <c r="O683" s="26">
        <f>+R683*'COSTOS VARIOS'!$O$2</f>
        <v>574</v>
      </c>
      <c r="P683" s="26">
        <f>+R683*'COSTOS VARIOS'!$O$3</f>
        <v>2100</v>
      </c>
      <c r="Q683" s="26">
        <v>1</v>
      </c>
      <c r="R683" s="26">
        <f t="shared" si="102"/>
        <v>140000</v>
      </c>
      <c r="S683" s="25">
        <f t="shared" si="103"/>
        <v>247454</v>
      </c>
      <c r="T683" s="28">
        <f t="shared" si="104"/>
        <v>0.25235397285960226</v>
      </c>
      <c r="U683" s="29">
        <f t="shared" si="105"/>
        <v>309900</v>
      </c>
      <c r="V683" s="26">
        <f>+INDEX('LISTA DE PRECIOS EKM '!A:K,MATCH('Precios ML'!B683,'LISTA DE PRECIOS EKM '!A:A,0),8)</f>
        <v>309900</v>
      </c>
      <c r="W683" s="26">
        <f t="shared" si="106"/>
        <v>309900</v>
      </c>
      <c r="X683" s="26">
        <f t="shared" si="107"/>
        <v>0</v>
      </c>
      <c r="Y683" s="26"/>
      <c r="Z683" s="26">
        <f t="shared" si="108"/>
        <v>309900</v>
      </c>
      <c r="AA683" s="30">
        <f t="shared" si="109"/>
        <v>1.2135714285714285</v>
      </c>
    </row>
    <row r="684" spans="1:27">
      <c r="A684" s="20" t="s">
        <v>5708</v>
      </c>
      <c r="B684" s="20" t="s">
        <v>5709</v>
      </c>
      <c r="C684" s="25">
        <v>140000</v>
      </c>
      <c r="D684" s="22">
        <v>85</v>
      </c>
      <c r="E684" s="22">
        <v>49</v>
      </c>
      <c r="F684" s="22">
        <v>40</v>
      </c>
      <c r="G684" s="22">
        <v>16000</v>
      </c>
      <c r="H684" s="22" t="s">
        <v>5088</v>
      </c>
      <c r="I684" s="26">
        <f>+IF(H684='COSTOS VARIOS'!$C$1,'COSTOS VARIOS'!$C$2*'Precios ML'!V684,'COSTOS VARIOS'!$B$2*'Precios ML'!V684)</f>
        <v>61980</v>
      </c>
      <c r="J684" s="22">
        <v>0</v>
      </c>
      <c r="K684" s="27">
        <f t="shared" si="100"/>
        <v>10.4125</v>
      </c>
      <c r="L684" s="27">
        <f t="shared" si="101"/>
        <v>10.4125</v>
      </c>
      <c r="M684" s="26">
        <f>(INDEX(pesos!A:B,MATCH(L684,pesos!A:A,1),2))</f>
        <v>16200</v>
      </c>
      <c r="N684" s="26">
        <f>+R684*'COSTOS VARIOS'!$O$1</f>
        <v>26600</v>
      </c>
      <c r="O684" s="26">
        <f>+R684*'COSTOS VARIOS'!$O$2</f>
        <v>574</v>
      </c>
      <c r="P684" s="26">
        <f>+R684*'COSTOS VARIOS'!$O$3</f>
        <v>2100</v>
      </c>
      <c r="Q684" s="26">
        <v>1</v>
      </c>
      <c r="R684" s="26">
        <f t="shared" si="102"/>
        <v>140000</v>
      </c>
      <c r="S684" s="25">
        <f t="shared" si="103"/>
        <v>247454</v>
      </c>
      <c r="T684" s="28">
        <f t="shared" si="104"/>
        <v>0.25235397285960226</v>
      </c>
      <c r="U684" s="29">
        <f t="shared" si="105"/>
        <v>309900</v>
      </c>
      <c r="V684" s="26">
        <f>+INDEX('LISTA DE PRECIOS EKM '!A:K,MATCH('Precios ML'!B684,'LISTA DE PRECIOS EKM '!A:A,0),8)</f>
        <v>309900</v>
      </c>
      <c r="W684" s="26">
        <f t="shared" si="106"/>
        <v>309900</v>
      </c>
      <c r="X684" s="26">
        <f t="shared" si="107"/>
        <v>0</v>
      </c>
      <c r="Y684" s="26"/>
      <c r="Z684" s="26">
        <f t="shared" si="108"/>
        <v>309900</v>
      </c>
      <c r="AA684" s="30">
        <f t="shared" si="109"/>
        <v>1.2135714285714285</v>
      </c>
    </row>
    <row r="685" spans="1:27">
      <c r="A685" s="20" t="s">
        <v>5710</v>
      </c>
      <c r="B685" s="20" t="s">
        <v>5711</v>
      </c>
      <c r="C685" s="25">
        <v>519000</v>
      </c>
      <c r="D685" s="22">
        <v>85</v>
      </c>
      <c r="E685" s="22">
        <v>49</v>
      </c>
      <c r="F685" s="22">
        <v>40</v>
      </c>
      <c r="G685" s="22">
        <v>16000</v>
      </c>
      <c r="H685" s="22" t="s">
        <v>5088</v>
      </c>
      <c r="I685" s="26">
        <f>+IF(H685='COSTOS VARIOS'!$C$1,'COSTOS VARIOS'!$C$2*'Precios ML'!V685,'COSTOS VARIOS'!$B$2*'Precios ML'!V685)</f>
        <v>179980</v>
      </c>
      <c r="J685" s="22">
        <v>0</v>
      </c>
      <c r="K685" s="27">
        <f t="shared" si="100"/>
        <v>10.4125</v>
      </c>
      <c r="L685" s="27">
        <f t="shared" si="101"/>
        <v>10.4125</v>
      </c>
      <c r="M685" s="26">
        <f>(INDEX(pesos!A:B,MATCH(L685,pesos!A:A,1),2))</f>
        <v>16200</v>
      </c>
      <c r="N685" s="26">
        <f>+R685*'COSTOS VARIOS'!$O$1</f>
        <v>98610</v>
      </c>
      <c r="O685" s="26">
        <f>+R685*'COSTOS VARIOS'!$O$2</f>
        <v>2127.9</v>
      </c>
      <c r="P685" s="26">
        <f>+R685*'COSTOS VARIOS'!$O$3</f>
        <v>7785</v>
      </c>
      <c r="Q685" s="26">
        <v>1</v>
      </c>
      <c r="R685" s="26">
        <f t="shared" si="102"/>
        <v>519000</v>
      </c>
      <c r="S685" s="25">
        <f t="shared" si="103"/>
        <v>823702.9</v>
      </c>
      <c r="T685" s="28">
        <f t="shared" si="104"/>
        <v>9.2505562381776318E-2</v>
      </c>
      <c r="U685" s="29">
        <f t="shared" si="105"/>
        <v>899900.00000000012</v>
      </c>
      <c r="V685" s="26">
        <f>+INDEX('LISTA DE PRECIOS EKM '!A:K,MATCH('Precios ML'!B685,'LISTA DE PRECIOS EKM '!A:A,0),8)</f>
        <v>899900</v>
      </c>
      <c r="W685" s="26">
        <f t="shared" si="106"/>
        <v>899900</v>
      </c>
      <c r="X685" s="26">
        <f t="shared" si="107"/>
        <v>0</v>
      </c>
      <c r="Y685" s="26"/>
      <c r="Z685" s="26">
        <f t="shared" si="108"/>
        <v>899900</v>
      </c>
      <c r="AA685" s="30">
        <f t="shared" si="109"/>
        <v>0.73391136801541434</v>
      </c>
    </row>
    <row r="686" spans="1:27">
      <c r="A686" s="20" t="s">
        <v>5712</v>
      </c>
      <c r="B686" s="20" t="s">
        <v>5713</v>
      </c>
      <c r="C686" s="25">
        <v>155900</v>
      </c>
      <c r="D686" s="22">
        <v>85</v>
      </c>
      <c r="E686" s="22">
        <v>49</v>
      </c>
      <c r="F686" s="22">
        <v>40</v>
      </c>
      <c r="G686" s="22">
        <v>16000</v>
      </c>
      <c r="H686" s="22" t="s">
        <v>5088</v>
      </c>
      <c r="I686" s="26">
        <f>+IF(H686='COSTOS VARIOS'!$C$1,'COSTOS VARIOS'!$C$2*'Precios ML'!V686,'COSTOS VARIOS'!$B$2*'Precios ML'!V686)</f>
        <v>69980</v>
      </c>
      <c r="J686" s="22">
        <v>0</v>
      </c>
      <c r="K686" s="27">
        <f t="shared" si="100"/>
        <v>10.4125</v>
      </c>
      <c r="L686" s="27">
        <f t="shared" si="101"/>
        <v>10.4125</v>
      </c>
      <c r="M686" s="26">
        <f>(INDEX(pesos!A:B,MATCH(L686,pesos!A:A,1),2))</f>
        <v>16200</v>
      </c>
      <c r="N686" s="26">
        <f>+R686*'COSTOS VARIOS'!$O$1</f>
        <v>29621</v>
      </c>
      <c r="O686" s="26">
        <f>+R686*'COSTOS VARIOS'!$O$2</f>
        <v>639.19000000000005</v>
      </c>
      <c r="P686" s="26">
        <f>+R686*'COSTOS VARIOS'!$O$3</f>
        <v>2338.5</v>
      </c>
      <c r="Q686" s="26">
        <v>1</v>
      </c>
      <c r="R686" s="26">
        <f t="shared" si="102"/>
        <v>155900</v>
      </c>
      <c r="S686" s="25">
        <f t="shared" si="103"/>
        <v>274678.69</v>
      </c>
      <c r="T686" s="28">
        <f t="shared" si="104"/>
        <v>0.27385200504633245</v>
      </c>
      <c r="U686" s="29">
        <f t="shared" si="105"/>
        <v>349900</v>
      </c>
      <c r="V686" s="26">
        <f>+INDEX('LISTA DE PRECIOS EKM '!A:K,MATCH('Precios ML'!B686,'LISTA DE PRECIOS EKM '!A:A,0),8)</f>
        <v>349900</v>
      </c>
      <c r="W686" s="26">
        <f t="shared" si="106"/>
        <v>349900</v>
      </c>
      <c r="X686" s="26">
        <f t="shared" si="107"/>
        <v>0</v>
      </c>
      <c r="Y686" s="26"/>
      <c r="Z686" s="26">
        <f t="shared" si="108"/>
        <v>349900</v>
      </c>
      <c r="AA686" s="30">
        <f t="shared" si="109"/>
        <v>1.2443874278383578</v>
      </c>
    </row>
    <row r="687" spans="1:27">
      <c r="A687" s="20" t="s">
        <v>5712</v>
      </c>
      <c r="B687" s="20" t="s">
        <v>5713</v>
      </c>
      <c r="C687" s="25">
        <v>155900</v>
      </c>
      <c r="D687" s="22">
        <v>85</v>
      </c>
      <c r="E687" s="22">
        <v>49</v>
      </c>
      <c r="F687" s="22">
        <v>40</v>
      </c>
      <c r="G687" s="22">
        <v>16000</v>
      </c>
      <c r="H687" s="22" t="s">
        <v>5088</v>
      </c>
      <c r="I687" s="26">
        <f>+IF(H687='COSTOS VARIOS'!$C$1,'COSTOS VARIOS'!$C$2*'Precios ML'!V687,'COSTOS VARIOS'!$B$2*'Precios ML'!V687)</f>
        <v>69980</v>
      </c>
      <c r="J687" s="22">
        <v>0</v>
      </c>
      <c r="K687" s="27">
        <f t="shared" si="100"/>
        <v>10.4125</v>
      </c>
      <c r="L687" s="27">
        <f t="shared" si="101"/>
        <v>10.4125</v>
      </c>
      <c r="M687" s="26">
        <f>(INDEX(pesos!A:B,MATCH(L687,pesos!A:A,1),2))</f>
        <v>16200</v>
      </c>
      <c r="N687" s="26">
        <f>+R687*'COSTOS VARIOS'!$O$1</f>
        <v>29621</v>
      </c>
      <c r="O687" s="26">
        <f>+R687*'COSTOS VARIOS'!$O$2</f>
        <v>639.19000000000005</v>
      </c>
      <c r="P687" s="26">
        <f>+R687*'COSTOS VARIOS'!$O$3</f>
        <v>2338.5</v>
      </c>
      <c r="Q687" s="26">
        <v>1</v>
      </c>
      <c r="R687" s="26">
        <f t="shared" si="102"/>
        <v>155900</v>
      </c>
      <c r="S687" s="25">
        <f t="shared" si="103"/>
        <v>274678.69</v>
      </c>
      <c r="T687" s="28">
        <f t="shared" si="104"/>
        <v>0.27385200504633245</v>
      </c>
      <c r="U687" s="29">
        <f t="shared" si="105"/>
        <v>349900</v>
      </c>
      <c r="V687" s="26">
        <f>+INDEX('LISTA DE PRECIOS EKM '!A:K,MATCH('Precios ML'!B687,'LISTA DE PRECIOS EKM '!A:A,0),8)</f>
        <v>349900</v>
      </c>
      <c r="W687" s="26">
        <f t="shared" si="106"/>
        <v>349900</v>
      </c>
      <c r="X687" s="26">
        <f t="shared" si="107"/>
        <v>0</v>
      </c>
      <c r="Y687" s="26"/>
      <c r="Z687" s="26">
        <f t="shared" si="108"/>
        <v>349900</v>
      </c>
      <c r="AA687" s="30">
        <f t="shared" si="109"/>
        <v>1.2443874278383578</v>
      </c>
    </row>
    <row r="688" spans="1:27">
      <c r="A688" s="20" t="s">
        <v>5714</v>
      </c>
      <c r="B688" s="20" t="s">
        <v>5715</v>
      </c>
      <c r="C688" s="25">
        <v>155900</v>
      </c>
      <c r="D688" s="22">
        <v>85</v>
      </c>
      <c r="E688" s="22">
        <v>49</v>
      </c>
      <c r="F688" s="22">
        <v>40</v>
      </c>
      <c r="G688" s="22">
        <v>16000</v>
      </c>
      <c r="H688" s="22" t="s">
        <v>5088</v>
      </c>
      <c r="I688" s="26">
        <f>+IF(H688='COSTOS VARIOS'!$C$1,'COSTOS VARIOS'!$C$2*'Precios ML'!V688,'COSTOS VARIOS'!$B$2*'Precios ML'!V688)</f>
        <v>69980</v>
      </c>
      <c r="J688" s="22">
        <v>0</v>
      </c>
      <c r="K688" s="27">
        <f t="shared" si="100"/>
        <v>10.4125</v>
      </c>
      <c r="L688" s="27">
        <f t="shared" si="101"/>
        <v>10.4125</v>
      </c>
      <c r="M688" s="26">
        <f>(INDEX(pesos!A:B,MATCH(L688,pesos!A:A,1),2))</f>
        <v>16200</v>
      </c>
      <c r="N688" s="26">
        <f>+R688*'COSTOS VARIOS'!$O$1</f>
        <v>29621</v>
      </c>
      <c r="O688" s="26">
        <f>+R688*'COSTOS VARIOS'!$O$2</f>
        <v>639.19000000000005</v>
      </c>
      <c r="P688" s="26">
        <f>+R688*'COSTOS VARIOS'!$O$3</f>
        <v>2338.5</v>
      </c>
      <c r="Q688" s="26">
        <v>1</v>
      </c>
      <c r="R688" s="26">
        <f t="shared" si="102"/>
        <v>155900</v>
      </c>
      <c r="S688" s="25">
        <f t="shared" si="103"/>
        <v>274678.69</v>
      </c>
      <c r="T688" s="28">
        <f t="shared" si="104"/>
        <v>0.27385200504633245</v>
      </c>
      <c r="U688" s="29">
        <f t="shared" si="105"/>
        <v>349900</v>
      </c>
      <c r="V688" s="26">
        <f>+INDEX('LISTA DE PRECIOS EKM '!A:K,MATCH('Precios ML'!B688,'LISTA DE PRECIOS EKM '!A:A,0),8)</f>
        <v>349900</v>
      </c>
      <c r="W688" s="26">
        <f t="shared" si="106"/>
        <v>349900</v>
      </c>
      <c r="X688" s="26">
        <f t="shared" si="107"/>
        <v>0</v>
      </c>
      <c r="Y688" s="26"/>
      <c r="Z688" s="26">
        <f t="shared" si="108"/>
        <v>349900</v>
      </c>
      <c r="AA688" s="30">
        <f t="shared" si="109"/>
        <v>1.2443874278383578</v>
      </c>
    </row>
    <row r="689" spans="1:27">
      <c r="A689" s="20" t="s">
        <v>5714</v>
      </c>
      <c r="B689" s="20" t="s">
        <v>5715</v>
      </c>
      <c r="C689" s="25">
        <v>155900</v>
      </c>
      <c r="D689" s="22">
        <v>85</v>
      </c>
      <c r="E689" s="22">
        <v>49</v>
      </c>
      <c r="F689" s="22">
        <v>40</v>
      </c>
      <c r="G689" s="22">
        <v>16000</v>
      </c>
      <c r="H689" s="22" t="s">
        <v>5088</v>
      </c>
      <c r="I689" s="26">
        <f>+IF(H689='COSTOS VARIOS'!$C$1,'COSTOS VARIOS'!$C$2*'Precios ML'!V689,'COSTOS VARIOS'!$B$2*'Precios ML'!V689)</f>
        <v>69980</v>
      </c>
      <c r="J689" s="22">
        <v>0</v>
      </c>
      <c r="K689" s="27">
        <f t="shared" si="100"/>
        <v>10.4125</v>
      </c>
      <c r="L689" s="27">
        <f t="shared" si="101"/>
        <v>10.4125</v>
      </c>
      <c r="M689" s="26">
        <f>(INDEX(pesos!A:B,MATCH(L689,pesos!A:A,1),2))</f>
        <v>16200</v>
      </c>
      <c r="N689" s="26">
        <f>+R689*'COSTOS VARIOS'!$O$1</f>
        <v>29621</v>
      </c>
      <c r="O689" s="26">
        <f>+R689*'COSTOS VARIOS'!$O$2</f>
        <v>639.19000000000005</v>
      </c>
      <c r="P689" s="26">
        <f>+R689*'COSTOS VARIOS'!$O$3</f>
        <v>2338.5</v>
      </c>
      <c r="Q689" s="26">
        <v>1</v>
      </c>
      <c r="R689" s="26">
        <f t="shared" si="102"/>
        <v>155900</v>
      </c>
      <c r="S689" s="25">
        <f t="shared" si="103"/>
        <v>274678.69</v>
      </c>
      <c r="T689" s="28">
        <f t="shared" si="104"/>
        <v>0.27385200504633245</v>
      </c>
      <c r="U689" s="29">
        <f t="shared" si="105"/>
        <v>349900</v>
      </c>
      <c r="V689" s="26">
        <f>+INDEX('LISTA DE PRECIOS EKM '!A:K,MATCH('Precios ML'!B689,'LISTA DE PRECIOS EKM '!A:A,0),8)</f>
        <v>349900</v>
      </c>
      <c r="W689" s="26">
        <f t="shared" si="106"/>
        <v>349900</v>
      </c>
      <c r="X689" s="26">
        <f t="shared" si="107"/>
        <v>0</v>
      </c>
      <c r="Y689" s="26"/>
      <c r="Z689" s="26">
        <f t="shared" si="108"/>
        <v>349900</v>
      </c>
      <c r="AA689" s="30">
        <f t="shared" si="109"/>
        <v>1.2443874278383578</v>
      </c>
    </row>
    <row r="690" spans="1:27">
      <c r="A690" s="20" t="s">
        <v>5716</v>
      </c>
      <c r="B690" s="20" t="s">
        <v>5717</v>
      </c>
      <c r="C690" s="25">
        <v>182016.80672268907</v>
      </c>
      <c r="D690" s="22">
        <v>85</v>
      </c>
      <c r="E690" s="22">
        <v>49</v>
      </c>
      <c r="F690" s="22">
        <v>40</v>
      </c>
      <c r="G690" s="22">
        <v>16000</v>
      </c>
      <c r="H690" s="22" t="s">
        <v>5088</v>
      </c>
      <c r="I690" s="26">
        <f>+IF(H690='COSTOS VARIOS'!$C$1,'COSTOS VARIOS'!$C$2*'Precios ML'!V690,'COSTOS VARIOS'!$B$2*'Precios ML'!V690)</f>
        <v>87980</v>
      </c>
      <c r="J690" s="22">
        <v>0</v>
      </c>
      <c r="K690" s="27">
        <f t="shared" si="100"/>
        <v>10.4125</v>
      </c>
      <c r="L690" s="27">
        <f t="shared" si="101"/>
        <v>10.4125</v>
      </c>
      <c r="M690" s="26">
        <f>(INDEX(pesos!A:B,MATCH(L690,pesos!A:A,1),2))</f>
        <v>16200</v>
      </c>
      <c r="N690" s="26">
        <f>+R690*'COSTOS VARIOS'!$O$1</f>
        <v>34583.193277310922</v>
      </c>
      <c r="O690" s="26">
        <f>+R690*'COSTOS VARIOS'!$O$2</f>
        <v>746.26890756302521</v>
      </c>
      <c r="P690" s="26">
        <f>+R690*'COSTOS VARIOS'!$O$3</f>
        <v>2730.252100840336</v>
      </c>
      <c r="Q690" s="26">
        <v>1</v>
      </c>
      <c r="R690" s="26">
        <f t="shared" si="102"/>
        <v>182016.80672268907</v>
      </c>
      <c r="S690" s="25">
        <f t="shared" si="103"/>
        <v>324256.52100840339</v>
      </c>
      <c r="T690" s="28">
        <f t="shared" si="104"/>
        <v>0.35664195320407943</v>
      </c>
      <c r="U690" s="29">
        <f t="shared" si="105"/>
        <v>439900</v>
      </c>
      <c r="V690" s="26">
        <f>+INDEX('LISTA DE PRECIOS EKM '!A:K,MATCH('Precios ML'!B690,'LISTA DE PRECIOS EKM '!A:A,0),8)</f>
        <v>439900</v>
      </c>
      <c r="W690" s="26">
        <f t="shared" si="106"/>
        <v>439900</v>
      </c>
      <c r="X690" s="26">
        <f t="shared" si="107"/>
        <v>0</v>
      </c>
      <c r="Y690" s="26"/>
      <c r="Z690" s="26">
        <f t="shared" si="108"/>
        <v>439900</v>
      </c>
      <c r="AA690" s="30">
        <f t="shared" si="109"/>
        <v>1.4168097876269621</v>
      </c>
    </row>
    <row r="691" spans="1:27">
      <c r="A691" s="20" t="s">
        <v>5716</v>
      </c>
      <c r="B691" s="20" t="s">
        <v>5717</v>
      </c>
      <c r="C691" s="25">
        <v>182016.80672268907</v>
      </c>
      <c r="D691" s="22">
        <v>85</v>
      </c>
      <c r="E691" s="22">
        <v>49</v>
      </c>
      <c r="F691" s="22">
        <v>40</v>
      </c>
      <c r="G691" s="22">
        <v>16000</v>
      </c>
      <c r="H691" s="22" t="s">
        <v>5088</v>
      </c>
      <c r="I691" s="26">
        <f>+IF(H691='COSTOS VARIOS'!$C$1,'COSTOS VARIOS'!$C$2*'Precios ML'!V691,'COSTOS VARIOS'!$B$2*'Precios ML'!V691)</f>
        <v>87980</v>
      </c>
      <c r="J691" s="22">
        <v>0</v>
      </c>
      <c r="K691" s="27">
        <f t="shared" si="100"/>
        <v>10.4125</v>
      </c>
      <c r="L691" s="27">
        <f t="shared" si="101"/>
        <v>10.4125</v>
      </c>
      <c r="M691" s="26">
        <f>(INDEX(pesos!A:B,MATCH(L691,pesos!A:A,1),2))</f>
        <v>16200</v>
      </c>
      <c r="N691" s="26">
        <f>+R691*'COSTOS VARIOS'!$O$1</f>
        <v>34583.193277310922</v>
      </c>
      <c r="O691" s="26">
        <f>+R691*'COSTOS VARIOS'!$O$2</f>
        <v>746.26890756302521</v>
      </c>
      <c r="P691" s="26">
        <f>+R691*'COSTOS VARIOS'!$O$3</f>
        <v>2730.252100840336</v>
      </c>
      <c r="Q691" s="26">
        <v>1</v>
      </c>
      <c r="R691" s="26">
        <f t="shared" si="102"/>
        <v>182016.80672268907</v>
      </c>
      <c r="S691" s="25">
        <f t="shared" si="103"/>
        <v>324256.52100840339</v>
      </c>
      <c r="T691" s="28">
        <f t="shared" si="104"/>
        <v>0.35664195320407943</v>
      </c>
      <c r="U691" s="29">
        <f t="shared" si="105"/>
        <v>439900</v>
      </c>
      <c r="V691" s="26">
        <f>+INDEX('LISTA DE PRECIOS EKM '!A:K,MATCH('Precios ML'!B691,'LISTA DE PRECIOS EKM '!A:A,0),8)</f>
        <v>439900</v>
      </c>
      <c r="W691" s="26">
        <f t="shared" si="106"/>
        <v>439900</v>
      </c>
      <c r="X691" s="26">
        <f t="shared" si="107"/>
        <v>0</v>
      </c>
      <c r="Y691" s="26"/>
      <c r="Z691" s="26">
        <f t="shared" si="108"/>
        <v>439900</v>
      </c>
      <c r="AA691" s="30">
        <f t="shared" si="109"/>
        <v>1.4168097876269621</v>
      </c>
    </row>
    <row r="692" spans="1:27">
      <c r="A692" s="20" t="s">
        <v>5718</v>
      </c>
      <c r="B692" s="20" t="s">
        <v>5719</v>
      </c>
      <c r="C692" s="25">
        <v>182016.80672268907</v>
      </c>
      <c r="D692" s="22">
        <v>85</v>
      </c>
      <c r="E692" s="22">
        <v>49</v>
      </c>
      <c r="F692" s="22">
        <v>40</v>
      </c>
      <c r="G692" s="22">
        <v>16000</v>
      </c>
      <c r="H692" s="22" t="s">
        <v>5088</v>
      </c>
      <c r="I692" s="26">
        <f>+IF(H692='COSTOS VARIOS'!$C$1,'COSTOS VARIOS'!$C$2*'Precios ML'!V692,'COSTOS VARIOS'!$B$2*'Precios ML'!V692)</f>
        <v>87980</v>
      </c>
      <c r="J692" s="22">
        <v>0</v>
      </c>
      <c r="K692" s="27">
        <f t="shared" si="100"/>
        <v>10.4125</v>
      </c>
      <c r="L692" s="27">
        <f t="shared" si="101"/>
        <v>10.4125</v>
      </c>
      <c r="M692" s="26">
        <f>(INDEX(pesos!A:B,MATCH(L692,pesos!A:A,1),2))</f>
        <v>16200</v>
      </c>
      <c r="N692" s="26">
        <f>+R692*'COSTOS VARIOS'!$O$1</f>
        <v>34583.193277310922</v>
      </c>
      <c r="O692" s="26">
        <f>+R692*'COSTOS VARIOS'!$O$2</f>
        <v>746.26890756302521</v>
      </c>
      <c r="P692" s="26">
        <f>+R692*'COSTOS VARIOS'!$O$3</f>
        <v>2730.252100840336</v>
      </c>
      <c r="Q692" s="26">
        <v>1</v>
      </c>
      <c r="R692" s="26">
        <f t="shared" si="102"/>
        <v>182016.80672268907</v>
      </c>
      <c r="S692" s="25">
        <f t="shared" si="103"/>
        <v>324256.52100840339</v>
      </c>
      <c r="T692" s="28">
        <f t="shared" si="104"/>
        <v>0.35664195320407943</v>
      </c>
      <c r="U692" s="29">
        <f t="shared" si="105"/>
        <v>439900</v>
      </c>
      <c r="V692" s="26">
        <f>+INDEX('LISTA DE PRECIOS EKM '!A:K,MATCH('Precios ML'!B692,'LISTA DE PRECIOS EKM '!A:A,0),8)</f>
        <v>439900</v>
      </c>
      <c r="W692" s="26">
        <f t="shared" si="106"/>
        <v>439900</v>
      </c>
      <c r="X692" s="26">
        <f t="shared" si="107"/>
        <v>0</v>
      </c>
      <c r="Y692" s="26"/>
      <c r="Z692" s="26">
        <f t="shared" si="108"/>
        <v>439900</v>
      </c>
      <c r="AA692" s="30">
        <f t="shared" si="109"/>
        <v>1.4168097876269621</v>
      </c>
    </row>
    <row r="693" spans="1:27">
      <c r="A693" s="20" t="s">
        <v>5718</v>
      </c>
      <c r="B693" s="20" t="s">
        <v>5719</v>
      </c>
      <c r="C693" s="25">
        <v>182016.80672268907</v>
      </c>
      <c r="D693" s="22">
        <v>85</v>
      </c>
      <c r="E693" s="22">
        <v>49</v>
      </c>
      <c r="F693" s="22">
        <v>40</v>
      </c>
      <c r="G693" s="22">
        <v>16000</v>
      </c>
      <c r="H693" s="22" t="s">
        <v>5088</v>
      </c>
      <c r="I693" s="26">
        <f>+IF(H693='COSTOS VARIOS'!$C$1,'COSTOS VARIOS'!$C$2*'Precios ML'!V693,'COSTOS VARIOS'!$B$2*'Precios ML'!V693)</f>
        <v>87980</v>
      </c>
      <c r="J693" s="22">
        <v>0</v>
      </c>
      <c r="K693" s="27">
        <f t="shared" si="100"/>
        <v>10.4125</v>
      </c>
      <c r="L693" s="27">
        <f t="shared" si="101"/>
        <v>10.4125</v>
      </c>
      <c r="M693" s="26">
        <f>(INDEX(pesos!A:B,MATCH(L693,pesos!A:A,1),2))</f>
        <v>16200</v>
      </c>
      <c r="N693" s="26">
        <f>+R693*'COSTOS VARIOS'!$O$1</f>
        <v>34583.193277310922</v>
      </c>
      <c r="O693" s="26">
        <f>+R693*'COSTOS VARIOS'!$O$2</f>
        <v>746.26890756302521</v>
      </c>
      <c r="P693" s="26">
        <f>+R693*'COSTOS VARIOS'!$O$3</f>
        <v>2730.252100840336</v>
      </c>
      <c r="Q693" s="26">
        <v>1</v>
      </c>
      <c r="R693" s="26">
        <f t="shared" si="102"/>
        <v>182016.80672268907</v>
      </c>
      <c r="S693" s="25">
        <f t="shared" si="103"/>
        <v>324256.52100840339</v>
      </c>
      <c r="T693" s="28">
        <f t="shared" si="104"/>
        <v>0.35664195320407943</v>
      </c>
      <c r="U693" s="29">
        <f t="shared" si="105"/>
        <v>439900</v>
      </c>
      <c r="V693" s="26">
        <f>+INDEX('LISTA DE PRECIOS EKM '!A:K,MATCH('Precios ML'!B693,'LISTA DE PRECIOS EKM '!A:A,0),8)</f>
        <v>439900</v>
      </c>
      <c r="W693" s="26">
        <f t="shared" si="106"/>
        <v>439900</v>
      </c>
      <c r="X693" s="26">
        <f t="shared" si="107"/>
        <v>0</v>
      </c>
      <c r="Y693" s="26"/>
      <c r="Z693" s="26">
        <f t="shared" si="108"/>
        <v>439900</v>
      </c>
      <c r="AA693" s="30">
        <f t="shared" si="109"/>
        <v>1.4168097876269621</v>
      </c>
    </row>
    <row r="694" spans="1:27">
      <c r="A694" s="20" t="s">
        <v>5720</v>
      </c>
      <c r="B694" s="20" t="s">
        <v>5721</v>
      </c>
      <c r="C694" s="25">
        <v>140000</v>
      </c>
      <c r="D694" s="22">
        <v>85</v>
      </c>
      <c r="E694" s="22">
        <v>49</v>
      </c>
      <c r="F694" s="22">
        <v>40</v>
      </c>
      <c r="G694" s="22">
        <v>16000</v>
      </c>
      <c r="H694" s="22" t="s">
        <v>5088</v>
      </c>
      <c r="I694" s="26">
        <f>+IF(H694='COSTOS VARIOS'!$C$1,'COSTOS VARIOS'!$C$2*'Precios ML'!V694,'COSTOS VARIOS'!$B$2*'Precios ML'!V694)</f>
        <v>65980</v>
      </c>
      <c r="J694" s="22">
        <v>0</v>
      </c>
      <c r="K694" s="27">
        <f t="shared" si="100"/>
        <v>10.4125</v>
      </c>
      <c r="L694" s="27">
        <f t="shared" si="101"/>
        <v>10.4125</v>
      </c>
      <c r="M694" s="26">
        <f>(INDEX(pesos!A:B,MATCH(L694,pesos!A:A,1),2))</f>
        <v>16200</v>
      </c>
      <c r="N694" s="26">
        <f>+R694*'COSTOS VARIOS'!$O$1</f>
        <v>26600</v>
      </c>
      <c r="O694" s="26">
        <f>+R694*'COSTOS VARIOS'!$O$2</f>
        <v>574</v>
      </c>
      <c r="P694" s="26">
        <f>+R694*'COSTOS VARIOS'!$O$3</f>
        <v>2100</v>
      </c>
      <c r="Q694" s="26">
        <v>1</v>
      </c>
      <c r="R694" s="26">
        <f t="shared" si="102"/>
        <v>140000</v>
      </c>
      <c r="S694" s="25">
        <f t="shared" si="103"/>
        <v>251454</v>
      </c>
      <c r="T694" s="28">
        <f t="shared" si="104"/>
        <v>0.31196958489425497</v>
      </c>
      <c r="U694" s="29">
        <f t="shared" si="105"/>
        <v>329900</v>
      </c>
      <c r="V694" s="26">
        <f>+INDEX('LISTA DE PRECIOS EKM '!A:K,MATCH('Precios ML'!B694,'LISTA DE PRECIOS EKM '!A:A,0),8)</f>
        <v>329900</v>
      </c>
      <c r="W694" s="26">
        <f t="shared" si="106"/>
        <v>329900</v>
      </c>
      <c r="X694" s="26">
        <f t="shared" si="107"/>
        <v>0</v>
      </c>
      <c r="Y694" s="26"/>
      <c r="Z694" s="26">
        <f t="shared" si="108"/>
        <v>329900</v>
      </c>
      <c r="AA694" s="30">
        <f t="shared" si="109"/>
        <v>1.3564285714285713</v>
      </c>
    </row>
    <row r="695" spans="1:27">
      <c r="A695" s="20" t="s">
        <v>5720</v>
      </c>
      <c r="B695" s="20" t="s">
        <v>5721</v>
      </c>
      <c r="C695" s="25">
        <v>140000</v>
      </c>
      <c r="D695" s="22">
        <v>85</v>
      </c>
      <c r="E695" s="22">
        <v>49</v>
      </c>
      <c r="F695" s="22">
        <v>40</v>
      </c>
      <c r="G695" s="22">
        <v>16000</v>
      </c>
      <c r="H695" s="22" t="s">
        <v>5088</v>
      </c>
      <c r="I695" s="26">
        <f>+IF(H695='COSTOS VARIOS'!$C$1,'COSTOS VARIOS'!$C$2*'Precios ML'!V695,'COSTOS VARIOS'!$B$2*'Precios ML'!V695)</f>
        <v>65980</v>
      </c>
      <c r="J695" s="22">
        <v>0</v>
      </c>
      <c r="K695" s="27">
        <f t="shared" si="100"/>
        <v>10.4125</v>
      </c>
      <c r="L695" s="27">
        <f t="shared" si="101"/>
        <v>10.4125</v>
      </c>
      <c r="M695" s="26">
        <f>(INDEX(pesos!A:B,MATCH(L695,pesos!A:A,1),2))</f>
        <v>16200</v>
      </c>
      <c r="N695" s="26">
        <f>+R695*'COSTOS VARIOS'!$O$1</f>
        <v>26600</v>
      </c>
      <c r="O695" s="26">
        <f>+R695*'COSTOS VARIOS'!$O$2</f>
        <v>574</v>
      </c>
      <c r="P695" s="26">
        <f>+R695*'COSTOS VARIOS'!$O$3</f>
        <v>2100</v>
      </c>
      <c r="Q695" s="26">
        <v>1</v>
      </c>
      <c r="R695" s="26">
        <f t="shared" si="102"/>
        <v>140000</v>
      </c>
      <c r="S695" s="25">
        <f t="shared" si="103"/>
        <v>251454</v>
      </c>
      <c r="T695" s="28">
        <f t="shared" si="104"/>
        <v>0.31196958489425497</v>
      </c>
      <c r="U695" s="29">
        <f t="shared" si="105"/>
        <v>329900</v>
      </c>
      <c r="V695" s="26">
        <f>+INDEX('LISTA DE PRECIOS EKM '!A:K,MATCH('Precios ML'!B695,'LISTA DE PRECIOS EKM '!A:A,0),8)</f>
        <v>329900</v>
      </c>
      <c r="W695" s="26">
        <f t="shared" si="106"/>
        <v>329900</v>
      </c>
      <c r="X695" s="26">
        <f t="shared" si="107"/>
        <v>0</v>
      </c>
      <c r="Y695" s="26"/>
      <c r="Z695" s="26">
        <f t="shared" si="108"/>
        <v>329900</v>
      </c>
      <c r="AA695" s="30">
        <f t="shared" si="109"/>
        <v>1.3564285714285713</v>
      </c>
    </row>
    <row r="696" spans="1:27">
      <c r="A696" s="20" t="s">
        <v>5722</v>
      </c>
      <c r="B696" s="20" t="s">
        <v>5723</v>
      </c>
      <c r="C696" s="25">
        <v>110000</v>
      </c>
      <c r="D696" s="22">
        <v>85</v>
      </c>
      <c r="E696" s="22">
        <v>49</v>
      </c>
      <c r="F696" s="22">
        <v>40</v>
      </c>
      <c r="G696" s="22">
        <v>16000</v>
      </c>
      <c r="H696" s="22" t="s">
        <v>5088</v>
      </c>
      <c r="I696" s="26">
        <f>+IF(H696='COSTOS VARIOS'!$C$1,'COSTOS VARIOS'!$C$2*'Precios ML'!V696,'COSTOS VARIOS'!$B$2*'Precios ML'!V696)</f>
        <v>55980</v>
      </c>
      <c r="J696" s="22">
        <v>0</v>
      </c>
      <c r="K696" s="27">
        <f t="shared" si="100"/>
        <v>10.4125</v>
      </c>
      <c r="L696" s="27">
        <f t="shared" si="101"/>
        <v>10.4125</v>
      </c>
      <c r="M696" s="26">
        <f>(INDEX(pesos!A:B,MATCH(L696,pesos!A:A,1),2))</f>
        <v>16200</v>
      </c>
      <c r="N696" s="26">
        <f>+R696*'COSTOS VARIOS'!$O$1</f>
        <v>20900</v>
      </c>
      <c r="O696" s="26">
        <f>+R696*'COSTOS VARIOS'!$O$2</f>
        <v>451.00000000000006</v>
      </c>
      <c r="P696" s="26">
        <f>+R696*'COSTOS VARIOS'!$O$3</f>
        <v>1650</v>
      </c>
      <c r="Q696" s="26">
        <v>1</v>
      </c>
      <c r="R696" s="26">
        <f t="shared" si="102"/>
        <v>110000</v>
      </c>
      <c r="S696" s="25">
        <f t="shared" si="103"/>
        <v>205181</v>
      </c>
      <c r="T696" s="28">
        <f t="shared" si="104"/>
        <v>0.36416139895994259</v>
      </c>
      <c r="U696" s="29">
        <f t="shared" si="105"/>
        <v>279900</v>
      </c>
      <c r="V696" s="26">
        <f>+INDEX('LISTA DE PRECIOS EKM '!A:K,MATCH('Precios ML'!B696,'LISTA DE PRECIOS EKM '!A:A,0),8)</f>
        <v>279900</v>
      </c>
      <c r="W696" s="26">
        <f t="shared" si="106"/>
        <v>279900</v>
      </c>
      <c r="X696" s="26">
        <f t="shared" si="107"/>
        <v>0</v>
      </c>
      <c r="Y696" s="26"/>
      <c r="Z696" s="26">
        <f t="shared" si="108"/>
        <v>279900</v>
      </c>
      <c r="AA696" s="30">
        <f t="shared" si="109"/>
        <v>1.5445454545454544</v>
      </c>
    </row>
    <row r="697" spans="1:27">
      <c r="A697" s="20" t="s">
        <v>5722</v>
      </c>
      <c r="B697" s="20" t="s">
        <v>5723</v>
      </c>
      <c r="C697" s="25">
        <v>110000</v>
      </c>
      <c r="D697" s="22">
        <v>85</v>
      </c>
      <c r="E697" s="22">
        <v>49</v>
      </c>
      <c r="F697" s="22">
        <v>40</v>
      </c>
      <c r="G697" s="22">
        <v>16000</v>
      </c>
      <c r="H697" s="22" t="s">
        <v>5088</v>
      </c>
      <c r="I697" s="26">
        <f>+IF(H697='COSTOS VARIOS'!$C$1,'COSTOS VARIOS'!$C$2*'Precios ML'!V697,'COSTOS VARIOS'!$B$2*'Precios ML'!V697)</f>
        <v>55980</v>
      </c>
      <c r="J697" s="22">
        <v>0</v>
      </c>
      <c r="K697" s="27">
        <f t="shared" si="100"/>
        <v>10.4125</v>
      </c>
      <c r="L697" s="27">
        <f t="shared" si="101"/>
        <v>10.4125</v>
      </c>
      <c r="M697" s="26">
        <f>(INDEX(pesos!A:B,MATCH(L697,pesos!A:A,1),2))</f>
        <v>16200</v>
      </c>
      <c r="N697" s="26">
        <f>+R697*'COSTOS VARIOS'!$O$1</f>
        <v>20900</v>
      </c>
      <c r="O697" s="26">
        <f>+R697*'COSTOS VARIOS'!$O$2</f>
        <v>451.00000000000006</v>
      </c>
      <c r="P697" s="26">
        <f>+R697*'COSTOS VARIOS'!$O$3</f>
        <v>1650</v>
      </c>
      <c r="Q697" s="26">
        <v>1</v>
      </c>
      <c r="R697" s="26">
        <f t="shared" si="102"/>
        <v>110000</v>
      </c>
      <c r="S697" s="25">
        <f t="shared" si="103"/>
        <v>205181</v>
      </c>
      <c r="T697" s="28">
        <f t="shared" si="104"/>
        <v>0.36416139895994259</v>
      </c>
      <c r="U697" s="29">
        <f t="shared" si="105"/>
        <v>279900</v>
      </c>
      <c r="V697" s="26">
        <f>+INDEX('LISTA DE PRECIOS EKM '!A:K,MATCH('Precios ML'!B697,'LISTA DE PRECIOS EKM '!A:A,0),8)</f>
        <v>279900</v>
      </c>
      <c r="W697" s="26">
        <f t="shared" si="106"/>
        <v>279900</v>
      </c>
      <c r="X697" s="26">
        <f t="shared" si="107"/>
        <v>0</v>
      </c>
      <c r="Y697" s="26"/>
      <c r="Z697" s="26">
        <f t="shared" si="108"/>
        <v>279900</v>
      </c>
      <c r="AA697" s="30">
        <f t="shared" si="109"/>
        <v>1.5445454545454544</v>
      </c>
    </row>
    <row r="698" spans="1:27">
      <c r="A698" s="20" t="s">
        <v>5724</v>
      </c>
      <c r="B698" s="20" t="s">
        <v>5725</v>
      </c>
      <c r="C698" s="25">
        <v>140000</v>
      </c>
      <c r="D698" s="22">
        <v>85</v>
      </c>
      <c r="E698" s="22">
        <v>49</v>
      </c>
      <c r="F698" s="22">
        <v>40</v>
      </c>
      <c r="G698" s="22">
        <v>16000</v>
      </c>
      <c r="H698" s="22" t="s">
        <v>5088</v>
      </c>
      <c r="I698" s="26">
        <f>+IF(H698='COSTOS VARIOS'!$C$1,'COSTOS VARIOS'!$C$2*'Precios ML'!V698,'COSTOS VARIOS'!$B$2*'Precios ML'!V698)</f>
        <v>65980</v>
      </c>
      <c r="J698" s="22">
        <v>0</v>
      </c>
      <c r="K698" s="27">
        <f t="shared" si="100"/>
        <v>10.4125</v>
      </c>
      <c r="L698" s="27">
        <f t="shared" si="101"/>
        <v>10.4125</v>
      </c>
      <c r="M698" s="26">
        <f>(INDEX(pesos!A:B,MATCH(L698,pesos!A:A,1),2))</f>
        <v>16200</v>
      </c>
      <c r="N698" s="26">
        <f>+R698*'COSTOS VARIOS'!$O$1</f>
        <v>26600</v>
      </c>
      <c r="O698" s="26">
        <f>+R698*'COSTOS VARIOS'!$O$2</f>
        <v>574</v>
      </c>
      <c r="P698" s="26">
        <f>+R698*'COSTOS VARIOS'!$O$3</f>
        <v>2100</v>
      </c>
      <c r="Q698" s="26">
        <v>1</v>
      </c>
      <c r="R698" s="26">
        <f t="shared" si="102"/>
        <v>140000</v>
      </c>
      <c r="S698" s="25">
        <f t="shared" si="103"/>
        <v>251454</v>
      </c>
      <c r="T698" s="28">
        <f t="shared" si="104"/>
        <v>0.31196958489425497</v>
      </c>
      <c r="U698" s="29">
        <f t="shared" si="105"/>
        <v>329900</v>
      </c>
      <c r="V698" s="26">
        <f>+INDEX('LISTA DE PRECIOS EKM '!A:K,MATCH('Precios ML'!B698,'LISTA DE PRECIOS EKM '!A:A,0),8)</f>
        <v>329900</v>
      </c>
      <c r="W698" s="26">
        <f t="shared" si="106"/>
        <v>329900</v>
      </c>
      <c r="X698" s="26">
        <f t="shared" si="107"/>
        <v>0</v>
      </c>
      <c r="Y698" s="26"/>
      <c r="Z698" s="26">
        <f t="shared" si="108"/>
        <v>329900</v>
      </c>
      <c r="AA698" s="30">
        <f t="shared" si="109"/>
        <v>1.3564285714285713</v>
      </c>
    </row>
    <row r="699" spans="1:27">
      <c r="A699" s="20" t="s">
        <v>5724</v>
      </c>
      <c r="B699" s="20" t="s">
        <v>5725</v>
      </c>
      <c r="C699" s="25">
        <v>140000</v>
      </c>
      <c r="D699" s="22">
        <v>85</v>
      </c>
      <c r="E699" s="22">
        <v>49</v>
      </c>
      <c r="F699" s="22">
        <v>40</v>
      </c>
      <c r="G699" s="22">
        <v>16000</v>
      </c>
      <c r="H699" s="22" t="s">
        <v>5088</v>
      </c>
      <c r="I699" s="26">
        <f>+IF(H699='COSTOS VARIOS'!$C$1,'COSTOS VARIOS'!$C$2*'Precios ML'!V699,'COSTOS VARIOS'!$B$2*'Precios ML'!V699)</f>
        <v>65980</v>
      </c>
      <c r="J699" s="22">
        <v>0</v>
      </c>
      <c r="K699" s="27">
        <f t="shared" si="100"/>
        <v>10.4125</v>
      </c>
      <c r="L699" s="27">
        <f t="shared" si="101"/>
        <v>10.4125</v>
      </c>
      <c r="M699" s="26">
        <f>(INDEX(pesos!A:B,MATCH(L699,pesos!A:A,1),2))</f>
        <v>16200</v>
      </c>
      <c r="N699" s="26">
        <f>+R699*'COSTOS VARIOS'!$O$1</f>
        <v>26600</v>
      </c>
      <c r="O699" s="26">
        <f>+R699*'COSTOS VARIOS'!$O$2</f>
        <v>574</v>
      </c>
      <c r="P699" s="26">
        <f>+R699*'COSTOS VARIOS'!$O$3</f>
        <v>2100</v>
      </c>
      <c r="Q699" s="26">
        <v>1</v>
      </c>
      <c r="R699" s="26">
        <f t="shared" si="102"/>
        <v>140000</v>
      </c>
      <c r="S699" s="25">
        <f t="shared" si="103"/>
        <v>251454</v>
      </c>
      <c r="T699" s="28">
        <f t="shared" si="104"/>
        <v>0.31196958489425497</v>
      </c>
      <c r="U699" s="29">
        <f t="shared" si="105"/>
        <v>329900</v>
      </c>
      <c r="V699" s="26">
        <f>+INDEX('LISTA DE PRECIOS EKM '!A:K,MATCH('Precios ML'!B699,'LISTA DE PRECIOS EKM '!A:A,0),8)</f>
        <v>329900</v>
      </c>
      <c r="W699" s="26">
        <f t="shared" si="106"/>
        <v>329900</v>
      </c>
      <c r="X699" s="26">
        <f t="shared" si="107"/>
        <v>0</v>
      </c>
      <c r="Y699" s="26"/>
      <c r="Z699" s="26">
        <f t="shared" si="108"/>
        <v>329900</v>
      </c>
      <c r="AA699" s="30">
        <f t="shared" si="109"/>
        <v>1.3564285714285713</v>
      </c>
    </row>
    <row r="700" spans="1:27">
      <c r="A700" s="20" t="s">
        <v>5726</v>
      </c>
      <c r="B700" s="20" t="s">
        <v>5727</v>
      </c>
      <c r="C700" s="25">
        <v>110000</v>
      </c>
      <c r="D700" s="22">
        <v>85</v>
      </c>
      <c r="E700" s="22">
        <v>49</v>
      </c>
      <c r="F700" s="22">
        <v>40</v>
      </c>
      <c r="G700" s="22">
        <v>16000</v>
      </c>
      <c r="H700" s="22" t="s">
        <v>5088</v>
      </c>
      <c r="I700" s="26">
        <f>+IF(H700='COSTOS VARIOS'!$C$1,'COSTOS VARIOS'!$C$2*'Precios ML'!V700,'COSTOS VARIOS'!$B$2*'Precios ML'!V700)</f>
        <v>55980</v>
      </c>
      <c r="J700" s="22">
        <v>0</v>
      </c>
      <c r="K700" s="27">
        <f t="shared" si="100"/>
        <v>10.4125</v>
      </c>
      <c r="L700" s="27">
        <f t="shared" si="101"/>
        <v>10.4125</v>
      </c>
      <c r="M700" s="26">
        <f>(INDEX(pesos!A:B,MATCH(L700,pesos!A:A,1),2))</f>
        <v>16200</v>
      </c>
      <c r="N700" s="26">
        <f>+R700*'COSTOS VARIOS'!$O$1</f>
        <v>20900</v>
      </c>
      <c r="O700" s="26">
        <f>+R700*'COSTOS VARIOS'!$O$2</f>
        <v>451.00000000000006</v>
      </c>
      <c r="P700" s="26">
        <f>+R700*'COSTOS VARIOS'!$O$3</f>
        <v>1650</v>
      </c>
      <c r="Q700" s="26">
        <v>1</v>
      </c>
      <c r="R700" s="26">
        <f t="shared" si="102"/>
        <v>110000</v>
      </c>
      <c r="S700" s="25">
        <f t="shared" si="103"/>
        <v>205181</v>
      </c>
      <c r="T700" s="28">
        <f t="shared" si="104"/>
        <v>0.36416139895994259</v>
      </c>
      <c r="U700" s="29">
        <f t="shared" si="105"/>
        <v>279900</v>
      </c>
      <c r="V700" s="26">
        <f>+INDEX('LISTA DE PRECIOS EKM '!A:K,MATCH('Precios ML'!B700,'LISTA DE PRECIOS EKM '!A:A,0),8)</f>
        <v>279900</v>
      </c>
      <c r="W700" s="26">
        <f t="shared" si="106"/>
        <v>279900</v>
      </c>
      <c r="X700" s="26">
        <f t="shared" si="107"/>
        <v>0</v>
      </c>
      <c r="Y700" s="26"/>
      <c r="Z700" s="26">
        <f t="shared" si="108"/>
        <v>279900</v>
      </c>
      <c r="AA700" s="30">
        <f t="shared" si="109"/>
        <v>1.5445454545454544</v>
      </c>
    </row>
    <row r="701" spans="1:27">
      <c r="A701" s="20" t="s">
        <v>5726</v>
      </c>
      <c r="B701" s="20" t="s">
        <v>5727</v>
      </c>
      <c r="C701" s="25">
        <v>110000</v>
      </c>
      <c r="D701" s="22">
        <v>85</v>
      </c>
      <c r="E701" s="22">
        <v>49</v>
      </c>
      <c r="F701" s="22">
        <v>40</v>
      </c>
      <c r="G701" s="22">
        <v>16000</v>
      </c>
      <c r="H701" s="22" t="s">
        <v>5088</v>
      </c>
      <c r="I701" s="26">
        <f>+IF(H701='COSTOS VARIOS'!$C$1,'COSTOS VARIOS'!$C$2*'Precios ML'!V701,'COSTOS VARIOS'!$B$2*'Precios ML'!V701)</f>
        <v>55980</v>
      </c>
      <c r="J701" s="22">
        <v>0</v>
      </c>
      <c r="K701" s="27">
        <f t="shared" si="100"/>
        <v>10.4125</v>
      </c>
      <c r="L701" s="27">
        <f t="shared" si="101"/>
        <v>10.4125</v>
      </c>
      <c r="M701" s="26">
        <f>(INDEX(pesos!A:B,MATCH(L701,pesos!A:A,1),2))</f>
        <v>16200</v>
      </c>
      <c r="N701" s="26">
        <f>+R701*'COSTOS VARIOS'!$O$1</f>
        <v>20900</v>
      </c>
      <c r="O701" s="26">
        <f>+R701*'COSTOS VARIOS'!$O$2</f>
        <v>451.00000000000006</v>
      </c>
      <c r="P701" s="26">
        <f>+R701*'COSTOS VARIOS'!$O$3</f>
        <v>1650</v>
      </c>
      <c r="Q701" s="26">
        <v>1</v>
      </c>
      <c r="R701" s="26">
        <f t="shared" si="102"/>
        <v>110000</v>
      </c>
      <c r="S701" s="25">
        <f t="shared" si="103"/>
        <v>205181</v>
      </c>
      <c r="T701" s="28">
        <f t="shared" si="104"/>
        <v>0.36416139895994259</v>
      </c>
      <c r="U701" s="29">
        <f t="shared" si="105"/>
        <v>279900</v>
      </c>
      <c r="V701" s="26">
        <f>+INDEX('LISTA DE PRECIOS EKM '!A:K,MATCH('Precios ML'!B701,'LISTA DE PRECIOS EKM '!A:A,0),8)</f>
        <v>279900</v>
      </c>
      <c r="W701" s="26">
        <f t="shared" si="106"/>
        <v>279900</v>
      </c>
      <c r="X701" s="26">
        <f t="shared" si="107"/>
        <v>0</v>
      </c>
      <c r="Y701" s="26"/>
      <c r="Z701" s="26">
        <f t="shared" si="108"/>
        <v>279900</v>
      </c>
      <c r="AA701" s="30">
        <f t="shared" si="109"/>
        <v>1.5445454545454544</v>
      </c>
    </row>
    <row r="702" spans="1:27">
      <c r="A702" s="20" t="s">
        <v>5728</v>
      </c>
      <c r="B702" s="20" t="s">
        <v>5729</v>
      </c>
      <c r="C702" s="25">
        <v>110000</v>
      </c>
      <c r="D702" s="22">
        <v>85</v>
      </c>
      <c r="E702" s="22">
        <v>49</v>
      </c>
      <c r="F702" s="22">
        <v>40</v>
      </c>
      <c r="G702" s="22">
        <v>16000</v>
      </c>
      <c r="H702" s="22" t="s">
        <v>5088</v>
      </c>
      <c r="I702" s="26">
        <f>+IF(H702='COSTOS VARIOS'!$C$1,'COSTOS VARIOS'!$C$2*'Precios ML'!V702,'COSTOS VARIOS'!$B$2*'Precios ML'!V702)</f>
        <v>55980</v>
      </c>
      <c r="J702" s="22">
        <v>0</v>
      </c>
      <c r="K702" s="27">
        <f t="shared" si="100"/>
        <v>10.4125</v>
      </c>
      <c r="L702" s="27">
        <f t="shared" si="101"/>
        <v>10.4125</v>
      </c>
      <c r="M702" s="26">
        <f>(INDEX(pesos!A:B,MATCH(L702,pesos!A:A,1),2))</f>
        <v>16200</v>
      </c>
      <c r="N702" s="26">
        <f>+R702*'COSTOS VARIOS'!$O$1</f>
        <v>20900</v>
      </c>
      <c r="O702" s="26">
        <f>+R702*'COSTOS VARIOS'!$O$2</f>
        <v>451.00000000000006</v>
      </c>
      <c r="P702" s="26">
        <f>+R702*'COSTOS VARIOS'!$O$3</f>
        <v>1650</v>
      </c>
      <c r="Q702" s="26">
        <v>1</v>
      </c>
      <c r="R702" s="26">
        <f t="shared" si="102"/>
        <v>110000</v>
      </c>
      <c r="S702" s="25">
        <f t="shared" si="103"/>
        <v>205181</v>
      </c>
      <c r="T702" s="28">
        <f t="shared" si="104"/>
        <v>0.36416139895994259</v>
      </c>
      <c r="U702" s="29">
        <f t="shared" si="105"/>
        <v>279900</v>
      </c>
      <c r="V702" s="26">
        <f>+INDEX('LISTA DE PRECIOS EKM '!A:K,MATCH('Precios ML'!B702,'LISTA DE PRECIOS EKM '!A:A,0),8)</f>
        <v>279900</v>
      </c>
      <c r="W702" s="26">
        <f t="shared" si="106"/>
        <v>279900</v>
      </c>
      <c r="X702" s="26">
        <f t="shared" si="107"/>
        <v>0</v>
      </c>
      <c r="Y702" s="26"/>
      <c r="Z702" s="26">
        <f t="shared" si="108"/>
        <v>279900</v>
      </c>
      <c r="AA702" s="30">
        <f t="shared" si="109"/>
        <v>1.5445454545454544</v>
      </c>
    </row>
    <row r="703" spans="1:27">
      <c r="A703" s="20" t="s">
        <v>5728</v>
      </c>
      <c r="B703" s="20" t="s">
        <v>5729</v>
      </c>
      <c r="C703" s="25">
        <v>110000</v>
      </c>
      <c r="D703" s="22">
        <v>85</v>
      </c>
      <c r="E703" s="22">
        <v>49</v>
      </c>
      <c r="F703" s="22">
        <v>40</v>
      </c>
      <c r="G703" s="22">
        <v>16000</v>
      </c>
      <c r="H703" s="22" t="s">
        <v>5088</v>
      </c>
      <c r="I703" s="26">
        <f>+IF(H703='COSTOS VARIOS'!$C$1,'COSTOS VARIOS'!$C$2*'Precios ML'!V703,'COSTOS VARIOS'!$B$2*'Precios ML'!V703)</f>
        <v>55980</v>
      </c>
      <c r="J703" s="22">
        <v>0</v>
      </c>
      <c r="K703" s="27">
        <f t="shared" si="100"/>
        <v>10.4125</v>
      </c>
      <c r="L703" s="27">
        <f t="shared" si="101"/>
        <v>10.4125</v>
      </c>
      <c r="M703" s="26">
        <f>(INDEX(pesos!A:B,MATCH(L703,pesos!A:A,1),2))</f>
        <v>16200</v>
      </c>
      <c r="N703" s="26">
        <f>+R703*'COSTOS VARIOS'!$O$1</f>
        <v>20900</v>
      </c>
      <c r="O703" s="26">
        <f>+R703*'COSTOS VARIOS'!$O$2</f>
        <v>451.00000000000006</v>
      </c>
      <c r="P703" s="26">
        <f>+R703*'COSTOS VARIOS'!$O$3</f>
        <v>1650</v>
      </c>
      <c r="Q703" s="26">
        <v>1</v>
      </c>
      <c r="R703" s="26">
        <f t="shared" si="102"/>
        <v>110000</v>
      </c>
      <c r="S703" s="25">
        <f t="shared" si="103"/>
        <v>205181</v>
      </c>
      <c r="T703" s="28">
        <f t="shared" si="104"/>
        <v>0.36416139895994259</v>
      </c>
      <c r="U703" s="29">
        <f t="shared" si="105"/>
        <v>279900</v>
      </c>
      <c r="V703" s="26">
        <f>+INDEX('LISTA DE PRECIOS EKM '!A:K,MATCH('Precios ML'!B703,'LISTA DE PRECIOS EKM '!A:A,0),8)</f>
        <v>279900</v>
      </c>
      <c r="W703" s="26">
        <f t="shared" si="106"/>
        <v>279900</v>
      </c>
      <c r="X703" s="26">
        <f t="shared" si="107"/>
        <v>0</v>
      </c>
      <c r="Y703" s="26"/>
      <c r="Z703" s="26">
        <f t="shared" si="108"/>
        <v>279900</v>
      </c>
      <c r="AA703" s="30">
        <f t="shared" si="109"/>
        <v>1.5445454545454544</v>
      </c>
    </row>
    <row r="704" spans="1:27">
      <c r="A704" s="20" t="s">
        <v>5730</v>
      </c>
      <c r="B704" s="20" t="s">
        <v>5731</v>
      </c>
      <c r="C704" s="25">
        <v>110000</v>
      </c>
      <c r="D704" s="22">
        <v>85</v>
      </c>
      <c r="E704" s="22">
        <v>49</v>
      </c>
      <c r="F704" s="22">
        <v>40</v>
      </c>
      <c r="G704" s="22">
        <v>16000</v>
      </c>
      <c r="H704" s="22" t="s">
        <v>5088</v>
      </c>
      <c r="I704" s="26">
        <f>+IF(H704='COSTOS VARIOS'!$C$1,'COSTOS VARIOS'!$C$2*'Precios ML'!V704,'COSTOS VARIOS'!$B$2*'Precios ML'!V704)</f>
        <v>55980</v>
      </c>
      <c r="J704" s="22">
        <v>0</v>
      </c>
      <c r="K704" s="27">
        <f t="shared" si="100"/>
        <v>10.4125</v>
      </c>
      <c r="L704" s="27">
        <f t="shared" si="101"/>
        <v>10.4125</v>
      </c>
      <c r="M704" s="26">
        <f>(INDEX(pesos!A:B,MATCH(L704,pesos!A:A,1),2))</f>
        <v>16200</v>
      </c>
      <c r="N704" s="26">
        <f>+R704*'COSTOS VARIOS'!$O$1</f>
        <v>20900</v>
      </c>
      <c r="O704" s="26">
        <f>+R704*'COSTOS VARIOS'!$O$2</f>
        <v>451.00000000000006</v>
      </c>
      <c r="P704" s="26">
        <f>+R704*'COSTOS VARIOS'!$O$3</f>
        <v>1650</v>
      </c>
      <c r="Q704" s="26">
        <v>1</v>
      </c>
      <c r="R704" s="26">
        <f t="shared" si="102"/>
        <v>110000</v>
      </c>
      <c r="S704" s="25">
        <f t="shared" si="103"/>
        <v>205181</v>
      </c>
      <c r="T704" s="28">
        <f t="shared" si="104"/>
        <v>0.36416139895994259</v>
      </c>
      <c r="U704" s="29">
        <f t="shared" si="105"/>
        <v>279900</v>
      </c>
      <c r="V704" s="26">
        <f>+INDEX('LISTA DE PRECIOS EKM '!A:K,MATCH('Precios ML'!B704,'LISTA DE PRECIOS EKM '!A:A,0),8)</f>
        <v>279900</v>
      </c>
      <c r="W704" s="26">
        <f t="shared" si="106"/>
        <v>279900</v>
      </c>
      <c r="X704" s="26">
        <f t="shared" si="107"/>
        <v>0</v>
      </c>
      <c r="Y704" s="26"/>
      <c r="Z704" s="26">
        <f t="shared" si="108"/>
        <v>279900</v>
      </c>
      <c r="AA704" s="30">
        <f t="shared" si="109"/>
        <v>1.5445454545454544</v>
      </c>
    </row>
    <row r="705" spans="1:27">
      <c r="A705" s="20" t="s">
        <v>5730</v>
      </c>
      <c r="B705" s="20" t="s">
        <v>5731</v>
      </c>
      <c r="C705" s="25">
        <v>110000</v>
      </c>
      <c r="D705" s="22">
        <v>85</v>
      </c>
      <c r="E705" s="22">
        <v>49</v>
      </c>
      <c r="F705" s="22">
        <v>40</v>
      </c>
      <c r="G705" s="22">
        <v>16000</v>
      </c>
      <c r="H705" s="22" t="s">
        <v>5088</v>
      </c>
      <c r="I705" s="26">
        <f>+IF(H705='COSTOS VARIOS'!$C$1,'COSTOS VARIOS'!$C$2*'Precios ML'!V705,'COSTOS VARIOS'!$B$2*'Precios ML'!V705)</f>
        <v>55980</v>
      </c>
      <c r="J705" s="22">
        <v>0</v>
      </c>
      <c r="K705" s="27">
        <f t="shared" si="100"/>
        <v>10.4125</v>
      </c>
      <c r="L705" s="27">
        <f t="shared" si="101"/>
        <v>10.4125</v>
      </c>
      <c r="M705" s="26">
        <f>(INDEX(pesos!A:B,MATCH(L705,pesos!A:A,1),2))</f>
        <v>16200</v>
      </c>
      <c r="N705" s="26">
        <f>+R705*'COSTOS VARIOS'!$O$1</f>
        <v>20900</v>
      </c>
      <c r="O705" s="26">
        <f>+R705*'COSTOS VARIOS'!$O$2</f>
        <v>451.00000000000006</v>
      </c>
      <c r="P705" s="26">
        <f>+R705*'COSTOS VARIOS'!$O$3</f>
        <v>1650</v>
      </c>
      <c r="Q705" s="26">
        <v>1</v>
      </c>
      <c r="R705" s="26">
        <f t="shared" si="102"/>
        <v>110000</v>
      </c>
      <c r="S705" s="25">
        <f t="shared" si="103"/>
        <v>205181</v>
      </c>
      <c r="T705" s="28">
        <f t="shared" si="104"/>
        <v>0.36416139895994259</v>
      </c>
      <c r="U705" s="29">
        <f t="shared" si="105"/>
        <v>279900</v>
      </c>
      <c r="V705" s="26">
        <f>+INDEX('LISTA DE PRECIOS EKM '!A:K,MATCH('Precios ML'!B705,'LISTA DE PRECIOS EKM '!A:A,0),8)</f>
        <v>279900</v>
      </c>
      <c r="W705" s="26">
        <f t="shared" si="106"/>
        <v>279900</v>
      </c>
      <c r="X705" s="26">
        <f t="shared" si="107"/>
        <v>0</v>
      </c>
      <c r="Y705" s="26"/>
      <c r="Z705" s="26">
        <f t="shared" si="108"/>
        <v>279900</v>
      </c>
      <c r="AA705" s="30">
        <f t="shared" si="109"/>
        <v>1.5445454545454544</v>
      </c>
    </row>
    <row r="706" spans="1:27">
      <c r="A706" s="20" t="s">
        <v>5732</v>
      </c>
      <c r="B706" s="20" t="s">
        <v>5733</v>
      </c>
      <c r="C706" s="25">
        <v>110000</v>
      </c>
      <c r="D706" s="22">
        <v>85</v>
      </c>
      <c r="E706" s="22">
        <v>49</v>
      </c>
      <c r="F706" s="22">
        <v>40</v>
      </c>
      <c r="G706" s="22">
        <v>16000</v>
      </c>
      <c r="H706" s="22" t="s">
        <v>5088</v>
      </c>
      <c r="I706" s="26">
        <f>+IF(H706='COSTOS VARIOS'!$C$1,'COSTOS VARIOS'!$C$2*'Precios ML'!V706,'COSTOS VARIOS'!$B$2*'Precios ML'!V706)</f>
        <v>55980</v>
      </c>
      <c r="J706" s="22">
        <v>0</v>
      </c>
      <c r="K706" s="27">
        <f t="shared" si="100"/>
        <v>10.4125</v>
      </c>
      <c r="L706" s="27">
        <f t="shared" si="101"/>
        <v>10.4125</v>
      </c>
      <c r="M706" s="26">
        <f>(INDEX(pesos!A:B,MATCH(L706,pesos!A:A,1),2))</f>
        <v>16200</v>
      </c>
      <c r="N706" s="26">
        <f>+R706*'COSTOS VARIOS'!$O$1</f>
        <v>20900</v>
      </c>
      <c r="O706" s="26">
        <f>+R706*'COSTOS VARIOS'!$O$2</f>
        <v>451.00000000000006</v>
      </c>
      <c r="P706" s="26">
        <f>+R706*'COSTOS VARIOS'!$O$3</f>
        <v>1650</v>
      </c>
      <c r="Q706" s="26">
        <v>1</v>
      </c>
      <c r="R706" s="26">
        <f t="shared" si="102"/>
        <v>110000</v>
      </c>
      <c r="S706" s="25">
        <f t="shared" si="103"/>
        <v>205181</v>
      </c>
      <c r="T706" s="28">
        <f t="shared" si="104"/>
        <v>0.36416139895994259</v>
      </c>
      <c r="U706" s="29">
        <f t="shared" si="105"/>
        <v>279900</v>
      </c>
      <c r="V706" s="26">
        <f>+INDEX('LISTA DE PRECIOS EKM '!A:K,MATCH('Precios ML'!B706,'LISTA DE PRECIOS EKM '!A:A,0),8)</f>
        <v>279900</v>
      </c>
      <c r="W706" s="26">
        <f t="shared" si="106"/>
        <v>279900</v>
      </c>
      <c r="X706" s="26">
        <f t="shared" si="107"/>
        <v>0</v>
      </c>
      <c r="Y706" s="26"/>
      <c r="Z706" s="26">
        <f t="shared" si="108"/>
        <v>279900</v>
      </c>
      <c r="AA706" s="30">
        <f t="shared" si="109"/>
        <v>1.5445454545454544</v>
      </c>
    </row>
    <row r="707" spans="1:27">
      <c r="A707" s="20" t="s">
        <v>5732</v>
      </c>
      <c r="B707" s="20" t="s">
        <v>5733</v>
      </c>
      <c r="C707" s="25">
        <v>110000</v>
      </c>
      <c r="D707" s="22">
        <v>85</v>
      </c>
      <c r="E707" s="22">
        <v>49</v>
      </c>
      <c r="F707" s="22">
        <v>40</v>
      </c>
      <c r="G707" s="22">
        <v>16000</v>
      </c>
      <c r="H707" s="22" t="s">
        <v>5088</v>
      </c>
      <c r="I707" s="26">
        <f>+IF(H707='COSTOS VARIOS'!$C$1,'COSTOS VARIOS'!$C$2*'Precios ML'!V707,'COSTOS VARIOS'!$B$2*'Precios ML'!V707)</f>
        <v>55980</v>
      </c>
      <c r="J707" s="22">
        <v>0</v>
      </c>
      <c r="K707" s="27">
        <f t="shared" si="100"/>
        <v>10.4125</v>
      </c>
      <c r="L707" s="27">
        <f t="shared" si="101"/>
        <v>10.4125</v>
      </c>
      <c r="M707" s="26">
        <f>(INDEX(pesos!A:B,MATCH(L707,pesos!A:A,1),2))</f>
        <v>16200</v>
      </c>
      <c r="N707" s="26">
        <f>+R707*'COSTOS VARIOS'!$O$1</f>
        <v>20900</v>
      </c>
      <c r="O707" s="26">
        <f>+R707*'COSTOS VARIOS'!$O$2</f>
        <v>451.00000000000006</v>
      </c>
      <c r="P707" s="26">
        <f>+R707*'COSTOS VARIOS'!$O$3</f>
        <v>1650</v>
      </c>
      <c r="Q707" s="26">
        <v>1</v>
      </c>
      <c r="R707" s="26">
        <f t="shared" si="102"/>
        <v>110000</v>
      </c>
      <c r="S707" s="25">
        <f t="shared" si="103"/>
        <v>205181</v>
      </c>
      <c r="T707" s="28">
        <f t="shared" si="104"/>
        <v>0.36416139895994259</v>
      </c>
      <c r="U707" s="29">
        <f t="shared" si="105"/>
        <v>279900</v>
      </c>
      <c r="V707" s="26">
        <f>+INDEX('LISTA DE PRECIOS EKM '!A:K,MATCH('Precios ML'!B707,'LISTA DE PRECIOS EKM '!A:A,0),8)</f>
        <v>279900</v>
      </c>
      <c r="W707" s="26">
        <f t="shared" si="106"/>
        <v>279900</v>
      </c>
      <c r="X707" s="26">
        <f t="shared" si="107"/>
        <v>0</v>
      </c>
      <c r="Y707" s="26"/>
      <c r="Z707" s="26">
        <f t="shared" si="108"/>
        <v>279900</v>
      </c>
      <c r="AA707" s="30">
        <f t="shared" si="109"/>
        <v>1.5445454545454544</v>
      </c>
    </row>
    <row r="708" spans="1:27">
      <c r="A708" s="20" t="s">
        <v>5734</v>
      </c>
      <c r="B708" s="20" t="s">
        <v>2289</v>
      </c>
      <c r="C708" s="25">
        <v>99900</v>
      </c>
      <c r="D708" s="22">
        <v>85</v>
      </c>
      <c r="E708" s="22">
        <v>49</v>
      </c>
      <c r="F708" s="22">
        <v>40</v>
      </c>
      <c r="G708" s="22">
        <v>16000</v>
      </c>
      <c r="H708" s="22" t="s">
        <v>5088</v>
      </c>
      <c r="I708" s="26">
        <f>+IF(H708='COSTOS VARIOS'!$C$1,'COSTOS VARIOS'!$C$2*'Precios ML'!V708,'COSTOS VARIOS'!$B$2*'Precios ML'!V708)</f>
        <v>51980</v>
      </c>
      <c r="J708" s="22">
        <v>0</v>
      </c>
      <c r="K708" s="27">
        <f t="shared" ref="K708:K771" si="110">+(D708*E708*F708)/G708</f>
        <v>10.4125</v>
      </c>
      <c r="L708" s="27">
        <f t="shared" ref="L708:L771" si="111">+K708*Q708</f>
        <v>10.4125</v>
      </c>
      <c r="M708" s="26">
        <f>(INDEX(pesos!A:B,MATCH(L708,pesos!A:A,1),2))</f>
        <v>16200</v>
      </c>
      <c r="N708" s="26">
        <f>+R708*'COSTOS VARIOS'!$O$1</f>
        <v>18981</v>
      </c>
      <c r="O708" s="26">
        <f>+R708*'COSTOS VARIOS'!$O$2</f>
        <v>409.59000000000003</v>
      </c>
      <c r="P708" s="26">
        <f>+R708*'COSTOS VARIOS'!$O$3</f>
        <v>1498.5</v>
      </c>
      <c r="Q708" s="26">
        <v>1</v>
      </c>
      <c r="R708" s="26">
        <f t="shared" ref="R708:R771" si="112">+C708*Q708</f>
        <v>99900</v>
      </c>
      <c r="S708" s="25">
        <f t="shared" ref="S708:S771" si="113">+R708+P708+O708+N708+M708+I708</f>
        <v>188969.09</v>
      </c>
      <c r="T708" s="28">
        <f t="shared" ref="T708:T771" si="114">+(V708/S708)-1</f>
        <v>0.37535720789045457</v>
      </c>
      <c r="U708" s="29">
        <f t="shared" ref="U708:U771" si="115">+S708*T708+S708</f>
        <v>259900</v>
      </c>
      <c r="V708" s="26">
        <f>+INDEX('LISTA DE PRECIOS EKM '!A:K,MATCH('Precios ML'!B708,'LISTA DE PRECIOS EKM '!A:A,0),8)</f>
        <v>259900</v>
      </c>
      <c r="W708" s="26">
        <f t="shared" ref="W708:W771" si="116">+V708*Q708</f>
        <v>259900</v>
      </c>
      <c r="X708" s="26">
        <f t="shared" ref="X708:X771" si="117">+W708-U708</f>
        <v>0</v>
      </c>
      <c r="Y708" s="26"/>
      <c r="Z708" s="26">
        <f t="shared" ref="Z708:Z771" si="118">+W708-Y708</f>
        <v>259900</v>
      </c>
      <c r="AA708" s="30">
        <f t="shared" ref="AA708:AA771" si="119">+(Z708/C708)-1</f>
        <v>1.6016016016016015</v>
      </c>
    </row>
    <row r="709" spans="1:27">
      <c r="A709" s="20" t="s">
        <v>5734</v>
      </c>
      <c r="B709" s="20" t="s">
        <v>2289</v>
      </c>
      <c r="C709" s="25">
        <v>99900</v>
      </c>
      <c r="D709" s="22">
        <v>85</v>
      </c>
      <c r="E709" s="22">
        <v>49</v>
      </c>
      <c r="F709" s="22">
        <v>40</v>
      </c>
      <c r="G709" s="22">
        <v>16000</v>
      </c>
      <c r="H709" s="22" t="s">
        <v>5088</v>
      </c>
      <c r="I709" s="26">
        <f>+IF(H709='COSTOS VARIOS'!$C$1,'COSTOS VARIOS'!$C$2*'Precios ML'!V709,'COSTOS VARIOS'!$B$2*'Precios ML'!V709)</f>
        <v>51980</v>
      </c>
      <c r="J709" s="22">
        <v>0</v>
      </c>
      <c r="K709" s="27">
        <f t="shared" si="110"/>
        <v>10.4125</v>
      </c>
      <c r="L709" s="27">
        <f t="shared" si="111"/>
        <v>10.4125</v>
      </c>
      <c r="M709" s="26">
        <f>(INDEX(pesos!A:B,MATCH(L709,pesos!A:A,1),2))</f>
        <v>16200</v>
      </c>
      <c r="N709" s="26">
        <f>+R709*'COSTOS VARIOS'!$O$1</f>
        <v>18981</v>
      </c>
      <c r="O709" s="26">
        <f>+R709*'COSTOS VARIOS'!$O$2</f>
        <v>409.59000000000003</v>
      </c>
      <c r="P709" s="26">
        <f>+R709*'COSTOS VARIOS'!$O$3</f>
        <v>1498.5</v>
      </c>
      <c r="Q709" s="26">
        <v>1</v>
      </c>
      <c r="R709" s="26">
        <f t="shared" si="112"/>
        <v>99900</v>
      </c>
      <c r="S709" s="25">
        <f t="shared" si="113"/>
        <v>188969.09</v>
      </c>
      <c r="T709" s="28">
        <f t="shared" si="114"/>
        <v>0.37535720789045457</v>
      </c>
      <c r="U709" s="29">
        <f t="shared" si="115"/>
        <v>259900</v>
      </c>
      <c r="V709" s="26">
        <f>+INDEX('LISTA DE PRECIOS EKM '!A:K,MATCH('Precios ML'!B709,'LISTA DE PRECIOS EKM '!A:A,0),8)</f>
        <v>259900</v>
      </c>
      <c r="W709" s="26">
        <f t="shared" si="116"/>
        <v>259900</v>
      </c>
      <c r="X709" s="26">
        <f t="shared" si="117"/>
        <v>0</v>
      </c>
      <c r="Y709" s="26"/>
      <c r="Z709" s="26">
        <f t="shared" si="118"/>
        <v>259900</v>
      </c>
      <c r="AA709" s="30">
        <f t="shared" si="119"/>
        <v>1.6016016016016015</v>
      </c>
    </row>
    <row r="710" spans="1:27">
      <c r="A710" s="20" t="s">
        <v>5735</v>
      </c>
      <c r="B710" s="20" t="s">
        <v>2288</v>
      </c>
      <c r="C710" s="25">
        <v>99900</v>
      </c>
      <c r="D710" s="22">
        <v>85</v>
      </c>
      <c r="E710" s="22">
        <v>49</v>
      </c>
      <c r="F710" s="22">
        <v>40</v>
      </c>
      <c r="G710" s="22">
        <v>16000</v>
      </c>
      <c r="H710" s="22" t="s">
        <v>5088</v>
      </c>
      <c r="I710" s="26">
        <f>+IF(H710='COSTOS VARIOS'!$C$1,'COSTOS VARIOS'!$C$2*'Precios ML'!V710,'COSTOS VARIOS'!$B$2*'Precios ML'!V710)</f>
        <v>55980</v>
      </c>
      <c r="J710" s="22">
        <v>0</v>
      </c>
      <c r="K710" s="27">
        <f t="shared" si="110"/>
        <v>10.4125</v>
      </c>
      <c r="L710" s="27">
        <f t="shared" si="111"/>
        <v>10.4125</v>
      </c>
      <c r="M710" s="26">
        <f>(INDEX(pesos!A:B,MATCH(L710,pesos!A:A,1),2))</f>
        <v>16200</v>
      </c>
      <c r="N710" s="26">
        <f>+R710*'COSTOS VARIOS'!$O$1</f>
        <v>18981</v>
      </c>
      <c r="O710" s="26">
        <f>+R710*'COSTOS VARIOS'!$O$2</f>
        <v>409.59000000000003</v>
      </c>
      <c r="P710" s="26">
        <f>+R710*'COSTOS VARIOS'!$O$3</f>
        <v>1498.5</v>
      </c>
      <c r="Q710" s="26">
        <v>1</v>
      </c>
      <c r="R710" s="26">
        <f t="shared" si="112"/>
        <v>99900</v>
      </c>
      <c r="S710" s="25">
        <f t="shared" si="113"/>
        <v>192969.09</v>
      </c>
      <c r="T710" s="28">
        <f t="shared" si="114"/>
        <v>0.45049137144192364</v>
      </c>
      <c r="U710" s="29">
        <f t="shared" si="115"/>
        <v>279900</v>
      </c>
      <c r="V710" s="26">
        <f>+INDEX('LISTA DE PRECIOS EKM '!A:K,MATCH('Precios ML'!B710,'LISTA DE PRECIOS EKM '!A:A,0),8)</f>
        <v>279900</v>
      </c>
      <c r="W710" s="26">
        <f t="shared" si="116"/>
        <v>279900</v>
      </c>
      <c r="X710" s="26">
        <f t="shared" si="117"/>
        <v>0</v>
      </c>
      <c r="Y710" s="26"/>
      <c r="Z710" s="26">
        <f t="shared" si="118"/>
        <v>279900</v>
      </c>
      <c r="AA710" s="30">
        <f t="shared" si="119"/>
        <v>1.8018018018018016</v>
      </c>
    </row>
    <row r="711" spans="1:27">
      <c r="A711" s="20" t="s">
        <v>5735</v>
      </c>
      <c r="B711" s="20" t="s">
        <v>2288</v>
      </c>
      <c r="C711" s="25">
        <v>99900</v>
      </c>
      <c r="D711" s="22">
        <v>85</v>
      </c>
      <c r="E711" s="22">
        <v>49</v>
      </c>
      <c r="F711" s="22">
        <v>40</v>
      </c>
      <c r="G711" s="22">
        <v>16000</v>
      </c>
      <c r="H711" s="22" t="s">
        <v>5088</v>
      </c>
      <c r="I711" s="26">
        <f>+IF(H711='COSTOS VARIOS'!$C$1,'COSTOS VARIOS'!$C$2*'Precios ML'!V711,'COSTOS VARIOS'!$B$2*'Precios ML'!V711)</f>
        <v>55980</v>
      </c>
      <c r="J711" s="22">
        <v>0</v>
      </c>
      <c r="K711" s="27">
        <f t="shared" si="110"/>
        <v>10.4125</v>
      </c>
      <c r="L711" s="27">
        <f t="shared" si="111"/>
        <v>10.4125</v>
      </c>
      <c r="M711" s="26">
        <f>(INDEX(pesos!A:B,MATCH(L711,pesos!A:A,1),2))</f>
        <v>16200</v>
      </c>
      <c r="N711" s="26">
        <f>+R711*'COSTOS VARIOS'!$O$1</f>
        <v>18981</v>
      </c>
      <c r="O711" s="26">
        <f>+R711*'COSTOS VARIOS'!$O$2</f>
        <v>409.59000000000003</v>
      </c>
      <c r="P711" s="26">
        <f>+R711*'COSTOS VARIOS'!$O$3</f>
        <v>1498.5</v>
      </c>
      <c r="Q711" s="26">
        <v>1</v>
      </c>
      <c r="R711" s="26">
        <f t="shared" si="112"/>
        <v>99900</v>
      </c>
      <c r="S711" s="25">
        <f t="shared" si="113"/>
        <v>192969.09</v>
      </c>
      <c r="T711" s="28">
        <f t="shared" si="114"/>
        <v>0.45049137144192364</v>
      </c>
      <c r="U711" s="29">
        <f t="shared" si="115"/>
        <v>279900</v>
      </c>
      <c r="V711" s="26">
        <f>+INDEX('LISTA DE PRECIOS EKM '!A:K,MATCH('Precios ML'!B711,'LISTA DE PRECIOS EKM '!A:A,0),8)</f>
        <v>279900</v>
      </c>
      <c r="W711" s="26">
        <f t="shared" si="116"/>
        <v>279900</v>
      </c>
      <c r="X711" s="26">
        <f t="shared" si="117"/>
        <v>0</v>
      </c>
      <c r="Y711" s="26"/>
      <c r="Z711" s="26">
        <f t="shared" si="118"/>
        <v>279900</v>
      </c>
      <c r="AA711" s="30">
        <f t="shared" si="119"/>
        <v>1.8018018018018016</v>
      </c>
    </row>
    <row r="712" spans="1:27">
      <c r="A712" s="20" t="s">
        <v>5736</v>
      </c>
      <c r="B712" s="20" t="s">
        <v>1846</v>
      </c>
      <c r="C712" s="25">
        <v>99900</v>
      </c>
      <c r="D712" s="22">
        <v>85</v>
      </c>
      <c r="E712" s="22">
        <v>49</v>
      </c>
      <c r="F712" s="22">
        <v>40</v>
      </c>
      <c r="G712" s="22">
        <v>16000</v>
      </c>
      <c r="H712" s="22" t="s">
        <v>5088</v>
      </c>
      <c r="I712" s="26">
        <f>+IF(H712='COSTOS VARIOS'!$C$1,'COSTOS VARIOS'!$C$2*'Precios ML'!V712,'COSTOS VARIOS'!$B$2*'Precios ML'!V712)</f>
        <v>51980</v>
      </c>
      <c r="J712" s="22">
        <v>0</v>
      </c>
      <c r="K712" s="27">
        <f t="shared" si="110"/>
        <v>10.4125</v>
      </c>
      <c r="L712" s="27">
        <f t="shared" si="111"/>
        <v>10.4125</v>
      </c>
      <c r="M712" s="26">
        <f>(INDEX(pesos!A:B,MATCH(L712,pesos!A:A,1),2))</f>
        <v>16200</v>
      </c>
      <c r="N712" s="26">
        <f>+R712*'COSTOS VARIOS'!$O$1</f>
        <v>18981</v>
      </c>
      <c r="O712" s="26">
        <f>+R712*'COSTOS VARIOS'!$O$2</f>
        <v>409.59000000000003</v>
      </c>
      <c r="P712" s="26">
        <f>+R712*'COSTOS VARIOS'!$O$3</f>
        <v>1498.5</v>
      </c>
      <c r="Q712" s="26">
        <v>1</v>
      </c>
      <c r="R712" s="26">
        <f t="shared" si="112"/>
        <v>99900</v>
      </c>
      <c r="S712" s="25">
        <f t="shared" si="113"/>
        <v>188969.09</v>
      </c>
      <c r="T712" s="28">
        <f t="shared" si="114"/>
        <v>0.37535720789045457</v>
      </c>
      <c r="U712" s="29">
        <f t="shared" si="115"/>
        <v>259900</v>
      </c>
      <c r="V712" s="26">
        <f>+INDEX('LISTA DE PRECIOS EKM '!A:K,MATCH('Precios ML'!B712,'LISTA DE PRECIOS EKM '!A:A,0),8)</f>
        <v>259900</v>
      </c>
      <c r="W712" s="26">
        <f t="shared" si="116"/>
        <v>259900</v>
      </c>
      <c r="X712" s="26">
        <f t="shared" si="117"/>
        <v>0</v>
      </c>
      <c r="Y712" s="26"/>
      <c r="Z712" s="26">
        <f t="shared" si="118"/>
        <v>259900</v>
      </c>
      <c r="AA712" s="30">
        <f t="shared" si="119"/>
        <v>1.6016016016016015</v>
      </c>
    </row>
    <row r="713" spans="1:27">
      <c r="A713" s="20" t="s">
        <v>5736</v>
      </c>
      <c r="B713" s="20" t="s">
        <v>1846</v>
      </c>
      <c r="C713" s="25">
        <v>99900</v>
      </c>
      <c r="D713" s="22">
        <v>85</v>
      </c>
      <c r="E713" s="22">
        <v>49</v>
      </c>
      <c r="F713" s="22">
        <v>40</v>
      </c>
      <c r="G713" s="22">
        <v>16000</v>
      </c>
      <c r="H713" s="22" t="s">
        <v>5088</v>
      </c>
      <c r="I713" s="26">
        <f>+IF(H713='COSTOS VARIOS'!$C$1,'COSTOS VARIOS'!$C$2*'Precios ML'!V713,'COSTOS VARIOS'!$B$2*'Precios ML'!V713)</f>
        <v>51980</v>
      </c>
      <c r="J713" s="22">
        <v>0</v>
      </c>
      <c r="K713" s="27">
        <f t="shared" si="110"/>
        <v>10.4125</v>
      </c>
      <c r="L713" s="27">
        <f t="shared" si="111"/>
        <v>10.4125</v>
      </c>
      <c r="M713" s="26">
        <f>(INDEX(pesos!A:B,MATCH(L713,pesos!A:A,1),2))</f>
        <v>16200</v>
      </c>
      <c r="N713" s="26">
        <f>+R713*'COSTOS VARIOS'!$O$1</f>
        <v>18981</v>
      </c>
      <c r="O713" s="26">
        <f>+R713*'COSTOS VARIOS'!$O$2</f>
        <v>409.59000000000003</v>
      </c>
      <c r="P713" s="26">
        <f>+R713*'COSTOS VARIOS'!$O$3</f>
        <v>1498.5</v>
      </c>
      <c r="Q713" s="26">
        <v>1</v>
      </c>
      <c r="R713" s="26">
        <f t="shared" si="112"/>
        <v>99900</v>
      </c>
      <c r="S713" s="25">
        <f t="shared" si="113"/>
        <v>188969.09</v>
      </c>
      <c r="T713" s="28">
        <f t="shared" si="114"/>
        <v>0.37535720789045457</v>
      </c>
      <c r="U713" s="29">
        <f t="shared" si="115"/>
        <v>259900</v>
      </c>
      <c r="V713" s="26">
        <f>+INDEX('LISTA DE PRECIOS EKM '!A:K,MATCH('Precios ML'!B713,'LISTA DE PRECIOS EKM '!A:A,0),8)</f>
        <v>259900</v>
      </c>
      <c r="W713" s="26">
        <f t="shared" si="116"/>
        <v>259900</v>
      </c>
      <c r="X713" s="26">
        <f t="shared" si="117"/>
        <v>0</v>
      </c>
      <c r="Y713" s="26"/>
      <c r="Z713" s="26">
        <f t="shared" si="118"/>
        <v>259900</v>
      </c>
      <c r="AA713" s="30">
        <f t="shared" si="119"/>
        <v>1.6016016016016015</v>
      </c>
    </row>
    <row r="714" spans="1:27">
      <c r="A714" s="20" t="s">
        <v>5737</v>
      </c>
      <c r="B714" s="20" t="s">
        <v>5738</v>
      </c>
      <c r="C714" s="25">
        <v>182016.80672268907</v>
      </c>
      <c r="D714" s="22">
        <v>85</v>
      </c>
      <c r="E714" s="22">
        <v>49</v>
      </c>
      <c r="F714" s="22">
        <v>40</v>
      </c>
      <c r="G714" s="22">
        <v>16000</v>
      </c>
      <c r="H714" s="22" t="s">
        <v>5088</v>
      </c>
      <c r="I714" s="26">
        <f>+IF(H714='COSTOS VARIOS'!$C$1,'COSTOS VARIOS'!$C$2*'Precios ML'!V714,'COSTOS VARIOS'!$B$2*'Precios ML'!V714)</f>
        <v>91980</v>
      </c>
      <c r="J714" s="22">
        <v>0</v>
      </c>
      <c r="K714" s="27">
        <f t="shared" si="110"/>
        <v>10.4125</v>
      </c>
      <c r="L714" s="27">
        <f t="shared" si="111"/>
        <v>10.4125</v>
      </c>
      <c r="M714" s="26">
        <f>(INDEX(pesos!A:B,MATCH(L714,pesos!A:A,1),2))</f>
        <v>16200</v>
      </c>
      <c r="N714" s="26">
        <f>+R714*'COSTOS VARIOS'!$O$1</f>
        <v>34583.193277310922</v>
      </c>
      <c r="O714" s="26">
        <f>+R714*'COSTOS VARIOS'!$O$2</f>
        <v>746.26890756302521</v>
      </c>
      <c r="P714" s="26">
        <f>+R714*'COSTOS VARIOS'!$O$3</f>
        <v>2730.252100840336</v>
      </c>
      <c r="Q714" s="26">
        <v>1</v>
      </c>
      <c r="R714" s="26">
        <f t="shared" si="112"/>
        <v>182016.80672268907</v>
      </c>
      <c r="S714" s="25">
        <f t="shared" si="113"/>
        <v>328256.52100840339</v>
      </c>
      <c r="T714" s="28">
        <f t="shared" si="114"/>
        <v>0.40103842746882257</v>
      </c>
      <c r="U714" s="29">
        <f t="shared" si="115"/>
        <v>459900</v>
      </c>
      <c r="V714" s="26">
        <f>+INDEX('LISTA DE PRECIOS EKM '!A:K,MATCH('Precios ML'!B714,'LISTA DE PRECIOS EKM '!A:A,0),8)</f>
        <v>459900</v>
      </c>
      <c r="W714" s="26">
        <f t="shared" si="116"/>
        <v>459900</v>
      </c>
      <c r="X714" s="26">
        <f t="shared" si="117"/>
        <v>0</v>
      </c>
      <c r="Y714" s="26"/>
      <c r="Z714" s="26">
        <f t="shared" si="118"/>
        <v>459900</v>
      </c>
      <c r="AA714" s="30">
        <f t="shared" si="119"/>
        <v>1.5266897506925208</v>
      </c>
    </row>
    <row r="715" spans="1:27">
      <c r="A715" s="20" t="s">
        <v>5737</v>
      </c>
      <c r="B715" s="20" t="s">
        <v>5738</v>
      </c>
      <c r="C715" s="25">
        <v>182016.80672268907</v>
      </c>
      <c r="D715" s="22">
        <v>85</v>
      </c>
      <c r="E715" s="22">
        <v>49</v>
      </c>
      <c r="F715" s="22">
        <v>40</v>
      </c>
      <c r="G715" s="22">
        <v>16000</v>
      </c>
      <c r="H715" s="22" t="s">
        <v>5088</v>
      </c>
      <c r="I715" s="26">
        <f>+IF(H715='COSTOS VARIOS'!$C$1,'COSTOS VARIOS'!$C$2*'Precios ML'!V715,'COSTOS VARIOS'!$B$2*'Precios ML'!V715)</f>
        <v>91980</v>
      </c>
      <c r="J715" s="22">
        <v>0</v>
      </c>
      <c r="K715" s="27">
        <f t="shared" si="110"/>
        <v>10.4125</v>
      </c>
      <c r="L715" s="27">
        <f t="shared" si="111"/>
        <v>10.4125</v>
      </c>
      <c r="M715" s="26">
        <f>(INDEX(pesos!A:B,MATCH(L715,pesos!A:A,1),2))</f>
        <v>16200</v>
      </c>
      <c r="N715" s="26">
        <f>+R715*'COSTOS VARIOS'!$O$1</f>
        <v>34583.193277310922</v>
      </c>
      <c r="O715" s="26">
        <f>+R715*'COSTOS VARIOS'!$O$2</f>
        <v>746.26890756302521</v>
      </c>
      <c r="P715" s="26">
        <f>+R715*'COSTOS VARIOS'!$O$3</f>
        <v>2730.252100840336</v>
      </c>
      <c r="Q715" s="26">
        <v>1</v>
      </c>
      <c r="R715" s="26">
        <f t="shared" si="112"/>
        <v>182016.80672268907</v>
      </c>
      <c r="S715" s="25">
        <f t="shared" si="113"/>
        <v>328256.52100840339</v>
      </c>
      <c r="T715" s="28">
        <f t="shared" si="114"/>
        <v>0.40103842746882257</v>
      </c>
      <c r="U715" s="29">
        <f t="shared" si="115"/>
        <v>459900</v>
      </c>
      <c r="V715" s="26">
        <f>+INDEX('LISTA DE PRECIOS EKM '!A:K,MATCH('Precios ML'!B715,'LISTA DE PRECIOS EKM '!A:A,0),8)</f>
        <v>459900</v>
      </c>
      <c r="W715" s="26">
        <f t="shared" si="116"/>
        <v>459900</v>
      </c>
      <c r="X715" s="26">
        <f t="shared" si="117"/>
        <v>0</v>
      </c>
      <c r="Y715" s="26"/>
      <c r="Z715" s="26">
        <f t="shared" si="118"/>
        <v>459900</v>
      </c>
      <c r="AA715" s="30">
        <f t="shared" si="119"/>
        <v>1.5266897506925208</v>
      </c>
    </row>
    <row r="716" spans="1:27">
      <c r="A716" s="20" t="s">
        <v>5739</v>
      </c>
      <c r="B716" s="20" t="s">
        <v>5740</v>
      </c>
      <c r="C716" s="25">
        <v>151260.50420168068</v>
      </c>
      <c r="D716" s="22">
        <v>85</v>
      </c>
      <c r="E716" s="22">
        <v>49</v>
      </c>
      <c r="F716" s="22">
        <v>40</v>
      </c>
      <c r="G716" s="22">
        <v>16000</v>
      </c>
      <c r="H716" s="22" t="s">
        <v>5088</v>
      </c>
      <c r="I716" s="26">
        <f>+IF(H716='COSTOS VARIOS'!$C$1,'COSTOS VARIOS'!$C$2*'Precios ML'!V716,'COSTOS VARIOS'!$B$2*'Precios ML'!V716)</f>
        <v>91980</v>
      </c>
      <c r="J716" s="22">
        <v>0</v>
      </c>
      <c r="K716" s="27">
        <f t="shared" si="110"/>
        <v>10.4125</v>
      </c>
      <c r="L716" s="27">
        <f t="shared" si="111"/>
        <v>10.4125</v>
      </c>
      <c r="M716" s="26">
        <f>(INDEX(pesos!A:B,MATCH(L716,pesos!A:A,1),2))</f>
        <v>16200</v>
      </c>
      <c r="N716" s="26">
        <f>+R716*'COSTOS VARIOS'!$O$1</f>
        <v>28739.495798319331</v>
      </c>
      <c r="O716" s="26">
        <f>+R716*'COSTOS VARIOS'!$O$2</f>
        <v>620.16806722689091</v>
      </c>
      <c r="P716" s="26">
        <f>+R716*'COSTOS VARIOS'!$O$3</f>
        <v>2268.90756302521</v>
      </c>
      <c r="Q716" s="26">
        <v>1</v>
      </c>
      <c r="R716" s="26">
        <f t="shared" si="112"/>
        <v>151260.50420168068</v>
      </c>
      <c r="S716" s="25">
        <f t="shared" si="113"/>
        <v>291069.07563025213</v>
      </c>
      <c r="T716" s="28">
        <f t="shared" si="114"/>
        <v>0.58003731246329804</v>
      </c>
      <c r="U716" s="29">
        <f t="shared" si="115"/>
        <v>459900</v>
      </c>
      <c r="V716" s="26">
        <f>+INDEX('LISTA DE PRECIOS EKM '!A:K,MATCH('Precios ML'!B716,'LISTA DE PRECIOS EKM '!A:A,0),8)</f>
        <v>459900</v>
      </c>
      <c r="W716" s="26">
        <f t="shared" si="116"/>
        <v>459900</v>
      </c>
      <c r="X716" s="26">
        <f t="shared" si="117"/>
        <v>0</v>
      </c>
      <c r="Y716" s="26"/>
      <c r="Z716" s="26">
        <f t="shared" si="118"/>
        <v>459900</v>
      </c>
      <c r="AA716" s="30">
        <f t="shared" si="119"/>
        <v>2.0404499999999999</v>
      </c>
    </row>
    <row r="717" spans="1:27">
      <c r="A717" s="20" t="s">
        <v>5739</v>
      </c>
      <c r="B717" s="20" t="s">
        <v>5740</v>
      </c>
      <c r="C717" s="25">
        <v>151260.50420168068</v>
      </c>
      <c r="D717" s="22">
        <v>85</v>
      </c>
      <c r="E717" s="22">
        <v>49</v>
      </c>
      <c r="F717" s="22">
        <v>40</v>
      </c>
      <c r="G717" s="22">
        <v>16000</v>
      </c>
      <c r="H717" s="22" t="s">
        <v>5088</v>
      </c>
      <c r="I717" s="26">
        <f>+IF(H717='COSTOS VARIOS'!$C$1,'COSTOS VARIOS'!$C$2*'Precios ML'!V717,'COSTOS VARIOS'!$B$2*'Precios ML'!V717)</f>
        <v>91980</v>
      </c>
      <c r="J717" s="22">
        <v>0</v>
      </c>
      <c r="K717" s="27">
        <f t="shared" si="110"/>
        <v>10.4125</v>
      </c>
      <c r="L717" s="27">
        <f t="shared" si="111"/>
        <v>10.4125</v>
      </c>
      <c r="M717" s="26">
        <f>(INDEX(pesos!A:B,MATCH(L717,pesos!A:A,1),2))</f>
        <v>16200</v>
      </c>
      <c r="N717" s="26">
        <f>+R717*'COSTOS VARIOS'!$O$1</f>
        <v>28739.495798319331</v>
      </c>
      <c r="O717" s="26">
        <f>+R717*'COSTOS VARIOS'!$O$2</f>
        <v>620.16806722689091</v>
      </c>
      <c r="P717" s="26">
        <f>+R717*'COSTOS VARIOS'!$O$3</f>
        <v>2268.90756302521</v>
      </c>
      <c r="Q717" s="26">
        <v>1</v>
      </c>
      <c r="R717" s="26">
        <f t="shared" si="112"/>
        <v>151260.50420168068</v>
      </c>
      <c r="S717" s="25">
        <f t="shared" si="113"/>
        <v>291069.07563025213</v>
      </c>
      <c r="T717" s="28">
        <f t="shared" si="114"/>
        <v>0.58003731246329804</v>
      </c>
      <c r="U717" s="29">
        <f t="shared" si="115"/>
        <v>459900</v>
      </c>
      <c r="V717" s="26">
        <f>+INDEX('LISTA DE PRECIOS EKM '!A:K,MATCH('Precios ML'!B717,'LISTA DE PRECIOS EKM '!A:A,0),8)</f>
        <v>459900</v>
      </c>
      <c r="W717" s="26">
        <f t="shared" si="116"/>
        <v>459900</v>
      </c>
      <c r="X717" s="26">
        <f t="shared" si="117"/>
        <v>0</v>
      </c>
      <c r="Y717" s="26"/>
      <c r="Z717" s="26">
        <f t="shared" si="118"/>
        <v>459900</v>
      </c>
      <c r="AA717" s="30">
        <f t="shared" si="119"/>
        <v>2.0404499999999999</v>
      </c>
    </row>
    <row r="718" spans="1:27">
      <c r="A718" s="20" t="s">
        <v>5741</v>
      </c>
      <c r="B718" s="20" t="s">
        <v>5742</v>
      </c>
      <c r="C718" s="25">
        <v>151260.50420168068</v>
      </c>
      <c r="D718" s="22">
        <v>85</v>
      </c>
      <c r="E718" s="22">
        <v>49</v>
      </c>
      <c r="F718" s="22">
        <v>40</v>
      </c>
      <c r="G718" s="22">
        <v>16000</v>
      </c>
      <c r="H718" s="22" t="s">
        <v>5088</v>
      </c>
      <c r="I718" s="26">
        <f>+IF(H718='COSTOS VARIOS'!$C$1,'COSTOS VARIOS'!$C$2*'Precios ML'!V718,'COSTOS VARIOS'!$B$2*'Precios ML'!V718)</f>
        <v>83980</v>
      </c>
      <c r="J718" s="22">
        <v>0</v>
      </c>
      <c r="K718" s="27">
        <f t="shared" si="110"/>
        <v>10.4125</v>
      </c>
      <c r="L718" s="27">
        <f t="shared" si="111"/>
        <v>10.4125</v>
      </c>
      <c r="M718" s="26">
        <f>(INDEX(pesos!A:B,MATCH(L718,pesos!A:A,1),2))</f>
        <v>16200</v>
      </c>
      <c r="N718" s="26">
        <f>+R718*'COSTOS VARIOS'!$O$1</f>
        <v>28739.495798319331</v>
      </c>
      <c r="O718" s="26">
        <f>+R718*'COSTOS VARIOS'!$O$2</f>
        <v>620.16806722689091</v>
      </c>
      <c r="P718" s="26">
        <f>+R718*'COSTOS VARIOS'!$O$3</f>
        <v>2268.90756302521</v>
      </c>
      <c r="Q718" s="26">
        <v>1</v>
      </c>
      <c r="R718" s="26">
        <f t="shared" si="112"/>
        <v>151260.50420168068</v>
      </c>
      <c r="S718" s="25">
        <f t="shared" si="113"/>
        <v>283069.07563025213</v>
      </c>
      <c r="T718" s="28">
        <f t="shared" si="114"/>
        <v>0.48338351360032661</v>
      </c>
      <c r="U718" s="29">
        <f t="shared" si="115"/>
        <v>419900</v>
      </c>
      <c r="V718" s="26">
        <f>+INDEX('LISTA DE PRECIOS EKM '!A:K,MATCH('Precios ML'!B718,'LISTA DE PRECIOS EKM '!A:A,0),8)</f>
        <v>419900</v>
      </c>
      <c r="W718" s="26">
        <f t="shared" si="116"/>
        <v>419900</v>
      </c>
      <c r="X718" s="26">
        <f t="shared" si="117"/>
        <v>0</v>
      </c>
      <c r="Y718" s="26"/>
      <c r="Z718" s="26">
        <f t="shared" si="118"/>
        <v>419900</v>
      </c>
      <c r="AA718" s="30">
        <f t="shared" si="119"/>
        <v>1.7760055555555554</v>
      </c>
    </row>
    <row r="719" spans="1:27">
      <c r="A719" s="20" t="s">
        <v>5741</v>
      </c>
      <c r="B719" s="20" t="s">
        <v>5742</v>
      </c>
      <c r="C719" s="25">
        <v>151260.50420168068</v>
      </c>
      <c r="D719" s="22">
        <v>85</v>
      </c>
      <c r="E719" s="22">
        <v>49</v>
      </c>
      <c r="F719" s="22">
        <v>40</v>
      </c>
      <c r="G719" s="22">
        <v>16000</v>
      </c>
      <c r="H719" s="22" t="s">
        <v>5088</v>
      </c>
      <c r="I719" s="26">
        <f>+IF(H719='COSTOS VARIOS'!$C$1,'COSTOS VARIOS'!$C$2*'Precios ML'!V719,'COSTOS VARIOS'!$B$2*'Precios ML'!V719)</f>
        <v>83980</v>
      </c>
      <c r="J719" s="22">
        <v>0</v>
      </c>
      <c r="K719" s="27">
        <f t="shared" si="110"/>
        <v>10.4125</v>
      </c>
      <c r="L719" s="27">
        <f t="shared" si="111"/>
        <v>10.4125</v>
      </c>
      <c r="M719" s="26">
        <f>(INDEX(pesos!A:B,MATCH(L719,pesos!A:A,1),2))</f>
        <v>16200</v>
      </c>
      <c r="N719" s="26">
        <f>+R719*'COSTOS VARIOS'!$O$1</f>
        <v>28739.495798319331</v>
      </c>
      <c r="O719" s="26">
        <f>+R719*'COSTOS VARIOS'!$O$2</f>
        <v>620.16806722689091</v>
      </c>
      <c r="P719" s="26">
        <f>+R719*'COSTOS VARIOS'!$O$3</f>
        <v>2268.90756302521</v>
      </c>
      <c r="Q719" s="26">
        <v>1</v>
      </c>
      <c r="R719" s="26">
        <f t="shared" si="112"/>
        <v>151260.50420168068</v>
      </c>
      <c r="S719" s="25">
        <f t="shared" si="113"/>
        <v>283069.07563025213</v>
      </c>
      <c r="T719" s="28">
        <f t="shared" si="114"/>
        <v>0.48338351360032661</v>
      </c>
      <c r="U719" s="29">
        <f t="shared" si="115"/>
        <v>419900</v>
      </c>
      <c r="V719" s="26">
        <f>+INDEX('LISTA DE PRECIOS EKM '!A:K,MATCH('Precios ML'!B719,'LISTA DE PRECIOS EKM '!A:A,0),8)</f>
        <v>419900</v>
      </c>
      <c r="W719" s="26">
        <f t="shared" si="116"/>
        <v>419900</v>
      </c>
      <c r="X719" s="26">
        <f t="shared" si="117"/>
        <v>0</v>
      </c>
      <c r="Y719" s="26"/>
      <c r="Z719" s="26">
        <f t="shared" si="118"/>
        <v>419900</v>
      </c>
      <c r="AA719" s="30">
        <f t="shared" si="119"/>
        <v>1.7760055555555554</v>
      </c>
    </row>
    <row r="720" spans="1:27">
      <c r="A720" s="20" t="s">
        <v>5743</v>
      </c>
      <c r="B720" s="20" t="s">
        <v>5744</v>
      </c>
      <c r="C720" s="25">
        <v>182016.80672268907</v>
      </c>
      <c r="D720" s="22">
        <v>85</v>
      </c>
      <c r="E720" s="22">
        <v>49</v>
      </c>
      <c r="F720" s="22">
        <v>40</v>
      </c>
      <c r="G720" s="22">
        <v>16000</v>
      </c>
      <c r="H720" s="22" t="s">
        <v>5088</v>
      </c>
      <c r="I720" s="26">
        <f>+IF(H720='COSTOS VARIOS'!$C$1,'COSTOS VARIOS'!$C$2*'Precios ML'!V720,'COSTOS VARIOS'!$B$2*'Precios ML'!V720)</f>
        <v>91980</v>
      </c>
      <c r="J720" s="22">
        <v>0</v>
      </c>
      <c r="K720" s="27">
        <f t="shared" si="110"/>
        <v>10.4125</v>
      </c>
      <c r="L720" s="27">
        <f t="shared" si="111"/>
        <v>10.4125</v>
      </c>
      <c r="M720" s="26">
        <f>(INDEX(pesos!A:B,MATCH(L720,pesos!A:A,1),2))</f>
        <v>16200</v>
      </c>
      <c r="N720" s="26">
        <f>+R720*'COSTOS VARIOS'!$O$1</f>
        <v>34583.193277310922</v>
      </c>
      <c r="O720" s="26">
        <f>+R720*'COSTOS VARIOS'!$O$2</f>
        <v>746.26890756302521</v>
      </c>
      <c r="P720" s="26">
        <f>+R720*'COSTOS VARIOS'!$O$3</f>
        <v>2730.252100840336</v>
      </c>
      <c r="Q720" s="26">
        <v>1</v>
      </c>
      <c r="R720" s="26">
        <f t="shared" si="112"/>
        <v>182016.80672268907</v>
      </c>
      <c r="S720" s="25">
        <f t="shared" si="113"/>
        <v>328256.52100840339</v>
      </c>
      <c r="T720" s="28">
        <f t="shared" si="114"/>
        <v>0.40103842746882257</v>
      </c>
      <c r="U720" s="29">
        <f t="shared" si="115"/>
        <v>459900</v>
      </c>
      <c r="V720" s="26">
        <f>+INDEX('LISTA DE PRECIOS EKM '!A:K,MATCH('Precios ML'!B720,'LISTA DE PRECIOS EKM '!A:A,0),8)</f>
        <v>459900</v>
      </c>
      <c r="W720" s="26">
        <f t="shared" si="116"/>
        <v>459900</v>
      </c>
      <c r="X720" s="26">
        <f t="shared" si="117"/>
        <v>0</v>
      </c>
      <c r="Y720" s="26"/>
      <c r="Z720" s="26">
        <f t="shared" si="118"/>
        <v>459900</v>
      </c>
      <c r="AA720" s="30">
        <f t="shared" si="119"/>
        <v>1.5266897506925208</v>
      </c>
    </row>
    <row r="721" spans="1:27">
      <c r="A721" s="20" t="s">
        <v>5743</v>
      </c>
      <c r="B721" s="20" t="s">
        <v>5744</v>
      </c>
      <c r="C721" s="25">
        <v>182016.80672268907</v>
      </c>
      <c r="D721" s="22">
        <v>85</v>
      </c>
      <c r="E721" s="22">
        <v>49</v>
      </c>
      <c r="F721" s="22">
        <v>40</v>
      </c>
      <c r="G721" s="22">
        <v>16000</v>
      </c>
      <c r="H721" s="22" t="s">
        <v>5088</v>
      </c>
      <c r="I721" s="26">
        <f>+IF(H721='COSTOS VARIOS'!$C$1,'COSTOS VARIOS'!$C$2*'Precios ML'!V721,'COSTOS VARIOS'!$B$2*'Precios ML'!V721)</f>
        <v>91980</v>
      </c>
      <c r="J721" s="22">
        <v>0</v>
      </c>
      <c r="K721" s="27">
        <f t="shared" si="110"/>
        <v>10.4125</v>
      </c>
      <c r="L721" s="27">
        <f t="shared" si="111"/>
        <v>10.4125</v>
      </c>
      <c r="M721" s="26">
        <f>(INDEX(pesos!A:B,MATCH(L721,pesos!A:A,1),2))</f>
        <v>16200</v>
      </c>
      <c r="N721" s="26">
        <f>+R721*'COSTOS VARIOS'!$O$1</f>
        <v>34583.193277310922</v>
      </c>
      <c r="O721" s="26">
        <f>+R721*'COSTOS VARIOS'!$O$2</f>
        <v>746.26890756302521</v>
      </c>
      <c r="P721" s="26">
        <f>+R721*'COSTOS VARIOS'!$O$3</f>
        <v>2730.252100840336</v>
      </c>
      <c r="Q721" s="26">
        <v>1</v>
      </c>
      <c r="R721" s="26">
        <f t="shared" si="112"/>
        <v>182016.80672268907</v>
      </c>
      <c r="S721" s="25">
        <f t="shared" si="113"/>
        <v>328256.52100840339</v>
      </c>
      <c r="T721" s="28">
        <f t="shared" si="114"/>
        <v>0.40103842746882257</v>
      </c>
      <c r="U721" s="29">
        <f t="shared" si="115"/>
        <v>459900</v>
      </c>
      <c r="V721" s="26">
        <f>+INDEX('LISTA DE PRECIOS EKM '!A:K,MATCH('Precios ML'!B721,'LISTA DE PRECIOS EKM '!A:A,0),8)</f>
        <v>459900</v>
      </c>
      <c r="W721" s="26">
        <f t="shared" si="116"/>
        <v>459900</v>
      </c>
      <c r="X721" s="26">
        <f t="shared" si="117"/>
        <v>0</v>
      </c>
      <c r="Y721" s="26"/>
      <c r="Z721" s="26">
        <f t="shared" si="118"/>
        <v>459900</v>
      </c>
      <c r="AA721" s="30">
        <f t="shared" si="119"/>
        <v>1.5266897506925208</v>
      </c>
    </row>
    <row r="722" spans="1:27">
      <c r="A722" s="20" t="s">
        <v>5745</v>
      </c>
      <c r="B722" s="20" t="s">
        <v>5746</v>
      </c>
      <c r="C722" s="25">
        <v>151260.50420168068</v>
      </c>
      <c r="D722" s="22">
        <v>85</v>
      </c>
      <c r="E722" s="22">
        <v>49</v>
      </c>
      <c r="F722" s="22">
        <v>40</v>
      </c>
      <c r="G722" s="22">
        <v>16000</v>
      </c>
      <c r="H722" s="22" t="s">
        <v>5088</v>
      </c>
      <c r="I722" s="26">
        <f>+IF(H722='COSTOS VARIOS'!$C$1,'COSTOS VARIOS'!$C$2*'Precios ML'!V722,'COSTOS VARIOS'!$B$2*'Precios ML'!V722)</f>
        <v>91980</v>
      </c>
      <c r="J722" s="22">
        <v>0</v>
      </c>
      <c r="K722" s="27">
        <f t="shared" si="110"/>
        <v>10.4125</v>
      </c>
      <c r="L722" s="27">
        <f t="shared" si="111"/>
        <v>10.4125</v>
      </c>
      <c r="M722" s="26">
        <f>(INDEX(pesos!A:B,MATCH(L722,pesos!A:A,1),2))</f>
        <v>16200</v>
      </c>
      <c r="N722" s="26">
        <f>+R722*'COSTOS VARIOS'!$O$1</f>
        <v>28739.495798319331</v>
      </c>
      <c r="O722" s="26">
        <f>+R722*'COSTOS VARIOS'!$O$2</f>
        <v>620.16806722689091</v>
      </c>
      <c r="P722" s="26">
        <f>+R722*'COSTOS VARIOS'!$O$3</f>
        <v>2268.90756302521</v>
      </c>
      <c r="Q722" s="26">
        <v>1</v>
      </c>
      <c r="R722" s="26">
        <f t="shared" si="112"/>
        <v>151260.50420168068</v>
      </c>
      <c r="S722" s="25">
        <f t="shared" si="113"/>
        <v>291069.07563025213</v>
      </c>
      <c r="T722" s="28">
        <f t="shared" si="114"/>
        <v>0.58003731246329804</v>
      </c>
      <c r="U722" s="29">
        <f t="shared" si="115"/>
        <v>459900</v>
      </c>
      <c r="V722" s="26">
        <f>+INDEX('LISTA DE PRECIOS EKM '!A:K,MATCH('Precios ML'!B722,'LISTA DE PRECIOS EKM '!A:A,0),8)</f>
        <v>459900</v>
      </c>
      <c r="W722" s="26">
        <f t="shared" si="116"/>
        <v>459900</v>
      </c>
      <c r="X722" s="26">
        <f t="shared" si="117"/>
        <v>0</v>
      </c>
      <c r="Y722" s="26"/>
      <c r="Z722" s="26">
        <f t="shared" si="118"/>
        <v>459900</v>
      </c>
      <c r="AA722" s="30">
        <f t="shared" si="119"/>
        <v>2.0404499999999999</v>
      </c>
    </row>
    <row r="723" spans="1:27">
      <c r="A723" s="20" t="s">
        <v>5745</v>
      </c>
      <c r="B723" s="20" t="s">
        <v>5746</v>
      </c>
      <c r="C723" s="25">
        <v>151260.50420168068</v>
      </c>
      <c r="D723" s="22">
        <v>85</v>
      </c>
      <c r="E723" s="22">
        <v>49</v>
      </c>
      <c r="F723" s="22">
        <v>40</v>
      </c>
      <c r="G723" s="22">
        <v>16000</v>
      </c>
      <c r="H723" s="22" t="s">
        <v>5088</v>
      </c>
      <c r="I723" s="26">
        <f>+IF(H723='COSTOS VARIOS'!$C$1,'COSTOS VARIOS'!$C$2*'Precios ML'!V723,'COSTOS VARIOS'!$B$2*'Precios ML'!V723)</f>
        <v>91980</v>
      </c>
      <c r="J723" s="22">
        <v>0</v>
      </c>
      <c r="K723" s="27">
        <f t="shared" si="110"/>
        <v>10.4125</v>
      </c>
      <c r="L723" s="27">
        <f t="shared" si="111"/>
        <v>10.4125</v>
      </c>
      <c r="M723" s="26">
        <f>(INDEX(pesos!A:B,MATCH(L723,pesos!A:A,1),2))</f>
        <v>16200</v>
      </c>
      <c r="N723" s="26">
        <f>+R723*'COSTOS VARIOS'!$O$1</f>
        <v>28739.495798319331</v>
      </c>
      <c r="O723" s="26">
        <f>+R723*'COSTOS VARIOS'!$O$2</f>
        <v>620.16806722689091</v>
      </c>
      <c r="P723" s="26">
        <f>+R723*'COSTOS VARIOS'!$O$3</f>
        <v>2268.90756302521</v>
      </c>
      <c r="Q723" s="26">
        <v>1</v>
      </c>
      <c r="R723" s="26">
        <f t="shared" si="112"/>
        <v>151260.50420168068</v>
      </c>
      <c r="S723" s="25">
        <f t="shared" si="113"/>
        <v>291069.07563025213</v>
      </c>
      <c r="T723" s="28">
        <f t="shared" si="114"/>
        <v>0.58003731246329804</v>
      </c>
      <c r="U723" s="29">
        <f t="shared" si="115"/>
        <v>459900</v>
      </c>
      <c r="V723" s="26">
        <f>+INDEX('LISTA DE PRECIOS EKM '!A:K,MATCH('Precios ML'!B723,'LISTA DE PRECIOS EKM '!A:A,0),8)</f>
        <v>459900</v>
      </c>
      <c r="W723" s="26">
        <f t="shared" si="116"/>
        <v>459900</v>
      </c>
      <c r="X723" s="26">
        <f t="shared" si="117"/>
        <v>0</v>
      </c>
      <c r="Y723" s="26"/>
      <c r="Z723" s="26">
        <f t="shared" si="118"/>
        <v>459900</v>
      </c>
      <c r="AA723" s="30">
        <f t="shared" si="119"/>
        <v>2.0404499999999999</v>
      </c>
    </row>
    <row r="724" spans="1:27">
      <c r="A724" s="20" t="s">
        <v>5747</v>
      </c>
      <c r="B724" s="20" t="s">
        <v>5748</v>
      </c>
      <c r="C724" s="25">
        <v>590000</v>
      </c>
      <c r="D724" s="22">
        <v>85</v>
      </c>
      <c r="E724" s="22">
        <v>49</v>
      </c>
      <c r="F724" s="22">
        <v>40</v>
      </c>
      <c r="G724" s="22">
        <v>16000</v>
      </c>
      <c r="H724" s="22" t="s">
        <v>5088</v>
      </c>
      <c r="I724" s="26">
        <f>+IF(H724='COSTOS VARIOS'!$C$1,'COSTOS VARIOS'!$C$2*'Precios ML'!V724,'COSTOS VARIOS'!$B$2*'Precios ML'!V724)</f>
        <v>223980</v>
      </c>
      <c r="J724" s="22">
        <v>0</v>
      </c>
      <c r="K724" s="27">
        <f t="shared" si="110"/>
        <v>10.4125</v>
      </c>
      <c r="L724" s="27">
        <f t="shared" si="111"/>
        <v>10.4125</v>
      </c>
      <c r="M724" s="26">
        <f>(INDEX(pesos!A:B,MATCH(L724,pesos!A:A,1),2))</f>
        <v>16200</v>
      </c>
      <c r="N724" s="26">
        <f>+R724*'COSTOS VARIOS'!$O$1</f>
        <v>112100</v>
      </c>
      <c r="O724" s="26">
        <f>+R724*'COSTOS VARIOS'!$O$2</f>
        <v>2419</v>
      </c>
      <c r="P724" s="26">
        <f>+R724*'COSTOS VARIOS'!$O$3</f>
        <v>8850</v>
      </c>
      <c r="Q724" s="26">
        <v>1</v>
      </c>
      <c r="R724" s="26">
        <f t="shared" si="112"/>
        <v>590000</v>
      </c>
      <c r="S724" s="25">
        <f t="shared" si="113"/>
        <v>953549</v>
      </c>
      <c r="T724" s="28">
        <f t="shared" si="114"/>
        <v>0.17445459016788867</v>
      </c>
      <c r="U724" s="29">
        <f t="shared" si="115"/>
        <v>1119900</v>
      </c>
      <c r="V724" s="26">
        <f>+INDEX('LISTA DE PRECIOS EKM '!A:K,MATCH('Precios ML'!B724,'LISTA DE PRECIOS EKM '!A:A,0),8)</f>
        <v>1119900</v>
      </c>
      <c r="W724" s="26">
        <f t="shared" si="116"/>
        <v>1119900</v>
      </c>
      <c r="X724" s="26">
        <f t="shared" si="117"/>
        <v>0</v>
      </c>
      <c r="Y724" s="26"/>
      <c r="Z724" s="26">
        <f t="shared" si="118"/>
        <v>1119900</v>
      </c>
      <c r="AA724" s="30">
        <f t="shared" si="119"/>
        <v>0.89813559322033898</v>
      </c>
    </row>
    <row r="725" spans="1:27">
      <c r="A725" s="20" t="s">
        <v>5747</v>
      </c>
      <c r="B725" s="20" t="s">
        <v>5748</v>
      </c>
      <c r="C725" s="25">
        <v>590000</v>
      </c>
      <c r="D725" s="22">
        <v>85</v>
      </c>
      <c r="E725" s="22">
        <v>49</v>
      </c>
      <c r="F725" s="22">
        <v>40</v>
      </c>
      <c r="G725" s="22">
        <v>16000</v>
      </c>
      <c r="H725" s="22" t="s">
        <v>5088</v>
      </c>
      <c r="I725" s="26">
        <f>+IF(H725='COSTOS VARIOS'!$C$1,'COSTOS VARIOS'!$C$2*'Precios ML'!V725,'COSTOS VARIOS'!$B$2*'Precios ML'!V725)</f>
        <v>223980</v>
      </c>
      <c r="J725" s="22">
        <v>0</v>
      </c>
      <c r="K725" s="27">
        <f t="shared" si="110"/>
        <v>10.4125</v>
      </c>
      <c r="L725" s="27">
        <f t="shared" si="111"/>
        <v>10.4125</v>
      </c>
      <c r="M725" s="26">
        <f>(INDEX(pesos!A:B,MATCH(L725,pesos!A:A,1),2))</f>
        <v>16200</v>
      </c>
      <c r="N725" s="26">
        <f>+R725*'COSTOS VARIOS'!$O$1</f>
        <v>112100</v>
      </c>
      <c r="O725" s="26">
        <f>+R725*'COSTOS VARIOS'!$O$2</f>
        <v>2419</v>
      </c>
      <c r="P725" s="26">
        <f>+R725*'COSTOS VARIOS'!$O$3</f>
        <v>8850</v>
      </c>
      <c r="Q725" s="26">
        <v>1</v>
      </c>
      <c r="R725" s="26">
        <f t="shared" si="112"/>
        <v>590000</v>
      </c>
      <c r="S725" s="25">
        <f t="shared" si="113"/>
        <v>953549</v>
      </c>
      <c r="T725" s="28">
        <f t="shared" si="114"/>
        <v>0.17445459016788867</v>
      </c>
      <c r="U725" s="29">
        <f t="shared" si="115"/>
        <v>1119900</v>
      </c>
      <c r="V725" s="26">
        <f>+INDEX('LISTA DE PRECIOS EKM '!A:K,MATCH('Precios ML'!B725,'LISTA DE PRECIOS EKM '!A:A,0),8)</f>
        <v>1119900</v>
      </c>
      <c r="W725" s="26">
        <f t="shared" si="116"/>
        <v>1119900</v>
      </c>
      <c r="X725" s="26">
        <f t="shared" si="117"/>
        <v>0</v>
      </c>
      <c r="Y725" s="26"/>
      <c r="Z725" s="26">
        <f t="shared" si="118"/>
        <v>1119900</v>
      </c>
      <c r="AA725" s="30">
        <f t="shared" si="119"/>
        <v>0.89813559322033898</v>
      </c>
    </row>
    <row r="726" spans="1:27">
      <c r="A726" s="20" t="s">
        <v>5749</v>
      </c>
      <c r="B726" s="20" t="s">
        <v>5750</v>
      </c>
      <c r="C726" s="25">
        <v>1420000</v>
      </c>
      <c r="D726" s="22">
        <v>85</v>
      </c>
      <c r="E726" s="22">
        <v>49</v>
      </c>
      <c r="F726" s="22">
        <v>40</v>
      </c>
      <c r="G726" s="22">
        <v>16000</v>
      </c>
      <c r="H726" s="22" t="s">
        <v>5088</v>
      </c>
      <c r="I726" s="26">
        <f>+IF(H726='COSTOS VARIOS'!$C$1,'COSTOS VARIOS'!$C$2*'Precios ML'!V726,'COSTOS VARIOS'!$B$2*'Precios ML'!V726)</f>
        <v>615980</v>
      </c>
      <c r="J726" s="22">
        <v>0</v>
      </c>
      <c r="K726" s="27">
        <f t="shared" si="110"/>
        <v>10.4125</v>
      </c>
      <c r="L726" s="27">
        <f t="shared" si="111"/>
        <v>10.4125</v>
      </c>
      <c r="M726" s="26">
        <f>(INDEX(pesos!A:B,MATCH(L726,pesos!A:A,1),2))</f>
        <v>16200</v>
      </c>
      <c r="N726" s="26">
        <f>+R726*'COSTOS VARIOS'!$O$1</f>
        <v>269800</v>
      </c>
      <c r="O726" s="26">
        <f>+R726*'COSTOS VARIOS'!$O$2</f>
        <v>5822.0000000000009</v>
      </c>
      <c r="P726" s="26">
        <f>+R726*'COSTOS VARIOS'!$O$3</f>
        <v>21300</v>
      </c>
      <c r="Q726" s="26">
        <v>1</v>
      </c>
      <c r="R726" s="26">
        <f t="shared" si="112"/>
        <v>1420000</v>
      </c>
      <c r="S726" s="25">
        <f t="shared" si="113"/>
        <v>2349102</v>
      </c>
      <c r="T726" s="28">
        <f t="shared" si="114"/>
        <v>0.31109675101379164</v>
      </c>
      <c r="U726" s="29">
        <f t="shared" si="115"/>
        <v>3079900</v>
      </c>
      <c r="V726" s="26">
        <f>+INDEX('LISTA DE PRECIOS EKM '!A:K,MATCH('Precios ML'!B726,'LISTA DE PRECIOS EKM '!A:A,0),8)</f>
        <v>3079900</v>
      </c>
      <c r="W726" s="26">
        <f t="shared" si="116"/>
        <v>3079900</v>
      </c>
      <c r="X726" s="26">
        <f t="shared" si="117"/>
        <v>0</v>
      </c>
      <c r="Y726" s="26"/>
      <c r="Z726" s="26">
        <f t="shared" si="118"/>
        <v>3079900</v>
      </c>
      <c r="AA726" s="30">
        <f t="shared" si="119"/>
        <v>1.1689436619718312</v>
      </c>
    </row>
    <row r="727" spans="1:27">
      <c r="A727" s="20" t="s">
        <v>5749</v>
      </c>
      <c r="B727" s="20" t="s">
        <v>5750</v>
      </c>
      <c r="C727" s="25">
        <v>1420000</v>
      </c>
      <c r="D727" s="22">
        <v>85</v>
      </c>
      <c r="E727" s="22">
        <v>49</v>
      </c>
      <c r="F727" s="22">
        <v>40</v>
      </c>
      <c r="G727" s="22">
        <v>16000</v>
      </c>
      <c r="H727" s="22" t="s">
        <v>5088</v>
      </c>
      <c r="I727" s="26">
        <f>+IF(H727='COSTOS VARIOS'!$C$1,'COSTOS VARIOS'!$C$2*'Precios ML'!V727,'COSTOS VARIOS'!$B$2*'Precios ML'!V727)</f>
        <v>615980</v>
      </c>
      <c r="J727" s="22">
        <v>0</v>
      </c>
      <c r="K727" s="27">
        <f t="shared" si="110"/>
        <v>10.4125</v>
      </c>
      <c r="L727" s="27">
        <f t="shared" si="111"/>
        <v>10.4125</v>
      </c>
      <c r="M727" s="26">
        <f>(INDEX(pesos!A:B,MATCH(L727,pesos!A:A,1),2))</f>
        <v>16200</v>
      </c>
      <c r="N727" s="26">
        <f>+R727*'COSTOS VARIOS'!$O$1</f>
        <v>269800</v>
      </c>
      <c r="O727" s="26">
        <f>+R727*'COSTOS VARIOS'!$O$2</f>
        <v>5822.0000000000009</v>
      </c>
      <c r="P727" s="26">
        <f>+R727*'COSTOS VARIOS'!$O$3</f>
        <v>21300</v>
      </c>
      <c r="Q727" s="26">
        <v>1</v>
      </c>
      <c r="R727" s="26">
        <f t="shared" si="112"/>
        <v>1420000</v>
      </c>
      <c r="S727" s="25">
        <f t="shared" si="113"/>
        <v>2349102</v>
      </c>
      <c r="T727" s="28">
        <f t="shared" si="114"/>
        <v>0.31109675101379164</v>
      </c>
      <c r="U727" s="29">
        <f t="shared" si="115"/>
        <v>3079900</v>
      </c>
      <c r="V727" s="26">
        <f>+INDEX('LISTA DE PRECIOS EKM '!A:K,MATCH('Precios ML'!B727,'LISTA DE PRECIOS EKM '!A:A,0),8)</f>
        <v>3079900</v>
      </c>
      <c r="W727" s="26">
        <f t="shared" si="116"/>
        <v>3079900</v>
      </c>
      <c r="X727" s="26">
        <f t="shared" si="117"/>
        <v>0</v>
      </c>
      <c r="Y727" s="26"/>
      <c r="Z727" s="26">
        <f t="shared" si="118"/>
        <v>3079900</v>
      </c>
      <c r="AA727" s="30">
        <f t="shared" si="119"/>
        <v>1.1689436619718312</v>
      </c>
    </row>
    <row r="728" spans="1:27">
      <c r="A728" s="20" t="s">
        <v>5751</v>
      </c>
      <c r="B728" s="20" t="s">
        <v>5752</v>
      </c>
      <c r="C728" s="25">
        <v>110000</v>
      </c>
      <c r="D728" s="22">
        <v>85</v>
      </c>
      <c r="E728" s="22">
        <v>49</v>
      </c>
      <c r="F728" s="22">
        <v>40</v>
      </c>
      <c r="G728" s="22">
        <v>16000</v>
      </c>
      <c r="H728" s="22" t="s">
        <v>5088</v>
      </c>
      <c r="I728" s="26">
        <f>+IF(H728='COSTOS VARIOS'!$C$1,'COSTOS VARIOS'!$C$2*'Precios ML'!V728,'COSTOS VARIOS'!$B$2*'Precios ML'!V728)</f>
        <v>55980</v>
      </c>
      <c r="J728" s="22">
        <v>0</v>
      </c>
      <c r="K728" s="27">
        <f t="shared" si="110"/>
        <v>10.4125</v>
      </c>
      <c r="L728" s="27">
        <f t="shared" si="111"/>
        <v>10.4125</v>
      </c>
      <c r="M728" s="26">
        <f>(INDEX(pesos!A:B,MATCH(L728,pesos!A:A,1),2))</f>
        <v>16200</v>
      </c>
      <c r="N728" s="26">
        <f>+R728*'COSTOS VARIOS'!$O$1</f>
        <v>20900</v>
      </c>
      <c r="O728" s="26">
        <f>+R728*'COSTOS VARIOS'!$O$2</f>
        <v>451.00000000000006</v>
      </c>
      <c r="P728" s="26">
        <f>+R728*'COSTOS VARIOS'!$O$3</f>
        <v>1650</v>
      </c>
      <c r="Q728" s="26">
        <v>1</v>
      </c>
      <c r="R728" s="26">
        <f t="shared" si="112"/>
        <v>110000</v>
      </c>
      <c r="S728" s="25">
        <f t="shared" si="113"/>
        <v>205181</v>
      </c>
      <c r="T728" s="28">
        <f t="shared" si="114"/>
        <v>0.36416139895994259</v>
      </c>
      <c r="U728" s="29">
        <f t="shared" si="115"/>
        <v>279900</v>
      </c>
      <c r="V728" s="26">
        <f>+INDEX('LISTA DE PRECIOS EKM '!A:K,MATCH('Precios ML'!B728,'LISTA DE PRECIOS EKM '!A:A,0),8)</f>
        <v>279900</v>
      </c>
      <c r="W728" s="26">
        <f t="shared" si="116"/>
        <v>279900</v>
      </c>
      <c r="X728" s="26">
        <f t="shared" si="117"/>
        <v>0</v>
      </c>
      <c r="Y728" s="26"/>
      <c r="Z728" s="26">
        <f t="shared" si="118"/>
        <v>279900</v>
      </c>
      <c r="AA728" s="30">
        <f t="shared" si="119"/>
        <v>1.5445454545454544</v>
      </c>
    </row>
    <row r="729" spans="1:27">
      <c r="A729" s="20" t="s">
        <v>5751</v>
      </c>
      <c r="B729" s="20" t="s">
        <v>5752</v>
      </c>
      <c r="C729" s="25">
        <v>110000</v>
      </c>
      <c r="D729" s="22">
        <v>85</v>
      </c>
      <c r="E729" s="22">
        <v>49</v>
      </c>
      <c r="F729" s="22">
        <v>40</v>
      </c>
      <c r="G729" s="22">
        <v>16000</v>
      </c>
      <c r="H729" s="22" t="s">
        <v>5088</v>
      </c>
      <c r="I729" s="26">
        <f>+IF(H729='COSTOS VARIOS'!$C$1,'COSTOS VARIOS'!$C$2*'Precios ML'!V729,'COSTOS VARIOS'!$B$2*'Precios ML'!V729)</f>
        <v>55980</v>
      </c>
      <c r="J729" s="22">
        <v>0</v>
      </c>
      <c r="K729" s="27">
        <f t="shared" si="110"/>
        <v>10.4125</v>
      </c>
      <c r="L729" s="27">
        <f t="shared" si="111"/>
        <v>10.4125</v>
      </c>
      <c r="M729" s="26">
        <f>(INDEX(pesos!A:B,MATCH(L729,pesos!A:A,1),2))</f>
        <v>16200</v>
      </c>
      <c r="N729" s="26">
        <f>+R729*'COSTOS VARIOS'!$O$1</f>
        <v>20900</v>
      </c>
      <c r="O729" s="26">
        <f>+R729*'COSTOS VARIOS'!$O$2</f>
        <v>451.00000000000006</v>
      </c>
      <c r="P729" s="26">
        <f>+R729*'COSTOS VARIOS'!$O$3</f>
        <v>1650</v>
      </c>
      <c r="Q729" s="26">
        <v>1</v>
      </c>
      <c r="R729" s="26">
        <f t="shared" si="112"/>
        <v>110000</v>
      </c>
      <c r="S729" s="25">
        <f t="shared" si="113"/>
        <v>205181</v>
      </c>
      <c r="T729" s="28">
        <f t="shared" si="114"/>
        <v>0.36416139895994259</v>
      </c>
      <c r="U729" s="29">
        <f t="shared" si="115"/>
        <v>279900</v>
      </c>
      <c r="V729" s="26">
        <f>+INDEX('LISTA DE PRECIOS EKM '!A:K,MATCH('Precios ML'!B729,'LISTA DE PRECIOS EKM '!A:A,0),8)</f>
        <v>279900</v>
      </c>
      <c r="W729" s="26">
        <f t="shared" si="116"/>
        <v>279900</v>
      </c>
      <c r="X729" s="26">
        <f t="shared" si="117"/>
        <v>0</v>
      </c>
      <c r="Y729" s="26"/>
      <c r="Z729" s="26">
        <f t="shared" si="118"/>
        <v>279900</v>
      </c>
      <c r="AA729" s="30">
        <f t="shared" si="119"/>
        <v>1.5445454545454544</v>
      </c>
    </row>
    <row r="730" spans="1:27">
      <c r="A730" s="20" t="s">
        <v>5753</v>
      </c>
      <c r="B730" s="20" t="s">
        <v>5754</v>
      </c>
      <c r="C730" s="25">
        <v>110000</v>
      </c>
      <c r="D730" s="22">
        <v>85</v>
      </c>
      <c r="E730" s="22">
        <v>49</v>
      </c>
      <c r="F730" s="22">
        <v>40</v>
      </c>
      <c r="G730" s="22">
        <v>16000</v>
      </c>
      <c r="H730" s="22" t="s">
        <v>5088</v>
      </c>
      <c r="I730" s="26">
        <f>+IF(H730='COSTOS VARIOS'!$C$1,'COSTOS VARIOS'!$C$2*'Precios ML'!V730,'COSTOS VARIOS'!$B$2*'Precios ML'!V730)</f>
        <v>55980</v>
      </c>
      <c r="J730" s="22">
        <v>0</v>
      </c>
      <c r="K730" s="27">
        <f t="shared" si="110"/>
        <v>10.4125</v>
      </c>
      <c r="L730" s="27">
        <f t="shared" si="111"/>
        <v>10.4125</v>
      </c>
      <c r="M730" s="26">
        <f>(INDEX(pesos!A:B,MATCH(L730,pesos!A:A,1),2))</f>
        <v>16200</v>
      </c>
      <c r="N730" s="26">
        <f>+R730*'COSTOS VARIOS'!$O$1</f>
        <v>20900</v>
      </c>
      <c r="O730" s="26">
        <f>+R730*'COSTOS VARIOS'!$O$2</f>
        <v>451.00000000000006</v>
      </c>
      <c r="P730" s="26">
        <f>+R730*'COSTOS VARIOS'!$O$3</f>
        <v>1650</v>
      </c>
      <c r="Q730" s="26">
        <v>1</v>
      </c>
      <c r="R730" s="26">
        <f t="shared" si="112"/>
        <v>110000</v>
      </c>
      <c r="S730" s="25">
        <f t="shared" si="113"/>
        <v>205181</v>
      </c>
      <c r="T730" s="28">
        <f t="shared" si="114"/>
        <v>0.36416139895994259</v>
      </c>
      <c r="U730" s="29">
        <f t="shared" si="115"/>
        <v>279900</v>
      </c>
      <c r="V730" s="26">
        <f>+INDEX('LISTA DE PRECIOS EKM '!A:K,MATCH('Precios ML'!B730,'LISTA DE PRECIOS EKM '!A:A,0),8)</f>
        <v>279900</v>
      </c>
      <c r="W730" s="26">
        <f t="shared" si="116"/>
        <v>279900</v>
      </c>
      <c r="X730" s="26">
        <f t="shared" si="117"/>
        <v>0</v>
      </c>
      <c r="Y730" s="26"/>
      <c r="Z730" s="26">
        <f t="shared" si="118"/>
        <v>279900</v>
      </c>
      <c r="AA730" s="30">
        <f t="shared" si="119"/>
        <v>1.5445454545454544</v>
      </c>
    </row>
    <row r="731" spans="1:27">
      <c r="A731" s="20" t="s">
        <v>5753</v>
      </c>
      <c r="B731" s="20" t="s">
        <v>5754</v>
      </c>
      <c r="C731" s="25">
        <v>110000</v>
      </c>
      <c r="D731" s="22">
        <v>85</v>
      </c>
      <c r="E731" s="22">
        <v>49</v>
      </c>
      <c r="F731" s="22">
        <v>40</v>
      </c>
      <c r="G731" s="22">
        <v>16000</v>
      </c>
      <c r="H731" s="22" t="s">
        <v>5088</v>
      </c>
      <c r="I731" s="26">
        <f>+IF(H731='COSTOS VARIOS'!$C$1,'COSTOS VARIOS'!$C$2*'Precios ML'!V731,'COSTOS VARIOS'!$B$2*'Precios ML'!V731)</f>
        <v>55980</v>
      </c>
      <c r="J731" s="22">
        <v>0</v>
      </c>
      <c r="K731" s="27">
        <f t="shared" si="110"/>
        <v>10.4125</v>
      </c>
      <c r="L731" s="27">
        <f t="shared" si="111"/>
        <v>10.4125</v>
      </c>
      <c r="M731" s="26">
        <f>(INDEX(pesos!A:B,MATCH(L731,pesos!A:A,1),2))</f>
        <v>16200</v>
      </c>
      <c r="N731" s="26">
        <f>+R731*'COSTOS VARIOS'!$O$1</f>
        <v>20900</v>
      </c>
      <c r="O731" s="26">
        <f>+R731*'COSTOS VARIOS'!$O$2</f>
        <v>451.00000000000006</v>
      </c>
      <c r="P731" s="26">
        <f>+R731*'COSTOS VARIOS'!$O$3</f>
        <v>1650</v>
      </c>
      <c r="Q731" s="26">
        <v>1</v>
      </c>
      <c r="R731" s="26">
        <f t="shared" si="112"/>
        <v>110000</v>
      </c>
      <c r="S731" s="25">
        <f t="shared" si="113"/>
        <v>205181</v>
      </c>
      <c r="T731" s="28">
        <f t="shared" si="114"/>
        <v>0.36416139895994259</v>
      </c>
      <c r="U731" s="29">
        <f t="shared" si="115"/>
        <v>279900</v>
      </c>
      <c r="V731" s="26">
        <f>+INDEX('LISTA DE PRECIOS EKM '!A:K,MATCH('Precios ML'!B731,'LISTA DE PRECIOS EKM '!A:A,0),8)</f>
        <v>279900</v>
      </c>
      <c r="W731" s="26">
        <f t="shared" si="116"/>
        <v>279900</v>
      </c>
      <c r="X731" s="26">
        <f t="shared" si="117"/>
        <v>0</v>
      </c>
      <c r="Y731" s="26"/>
      <c r="Z731" s="26">
        <f t="shared" si="118"/>
        <v>279900</v>
      </c>
      <c r="AA731" s="30">
        <f t="shared" si="119"/>
        <v>1.5445454545454544</v>
      </c>
    </row>
    <row r="732" spans="1:27">
      <c r="A732" s="20" t="s">
        <v>5755</v>
      </c>
      <c r="B732" s="20" t="s">
        <v>2246</v>
      </c>
      <c r="C732" s="25">
        <v>376041</v>
      </c>
      <c r="D732" s="22">
        <v>85</v>
      </c>
      <c r="E732" s="22">
        <v>49</v>
      </c>
      <c r="F732" s="22">
        <v>40</v>
      </c>
      <c r="G732" s="22">
        <v>16000</v>
      </c>
      <c r="H732" s="22" t="s">
        <v>5088</v>
      </c>
      <c r="I732" s="26">
        <f>+IF(H732='COSTOS VARIOS'!$C$1,'COSTOS VARIOS'!$C$2*'Precios ML'!V732,'COSTOS VARIOS'!$B$2*'Precios ML'!V732)</f>
        <v>141980</v>
      </c>
      <c r="J732" s="22">
        <v>0</v>
      </c>
      <c r="K732" s="27">
        <f t="shared" si="110"/>
        <v>10.4125</v>
      </c>
      <c r="L732" s="27">
        <f t="shared" si="111"/>
        <v>10.4125</v>
      </c>
      <c r="M732" s="26">
        <f>(INDEX(pesos!A:B,MATCH(L732,pesos!A:A,1),2))</f>
        <v>16200</v>
      </c>
      <c r="N732" s="26">
        <f>+R732*'COSTOS VARIOS'!$O$1</f>
        <v>71447.789999999994</v>
      </c>
      <c r="O732" s="26">
        <f>+R732*'COSTOS VARIOS'!$O$2</f>
        <v>1541.7681000000002</v>
      </c>
      <c r="P732" s="26">
        <f>+R732*'COSTOS VARIOS'!$O$3</f>
        <v>5640.6149999999998</v>
      </c>
      <c r="Q732" s="26">
        <v>1</v>
      </c>
      <c r="R732" s="26">
        <f t="shared" si="112"/>
        <v>376041</v>
      </c>
      <c r="S732" s="25">
        <f t="shared" si="113"/>
        <v>612851.17310000001</v>
      </c>
      <c r="T732" s="28">
        <f t="shared" si="114"/>
        <v>0.15835627173412359</v>
      </c>
      <c r="U732" s="29">
        <f t="shared" si="115"/>
        <v>709900</v>
      </c>
      <c r="V732" s="26">
        <f>+INDEX('LISTA DE PRECIOS EKM '!A:K,MATCH('Precios ML'!B732,'LISTA DE PRECIOS EKM '!A:A,0),8)</f>
        <v>709900</v>
      </c>
      <c r="W732" s="26">
        <f t="shared" si="116"/>
        <v>709900</v>
      </c>
      <c r="X732" s="26">
        <f t="shared" si="117"/>
        <v>0</v>
      </c>
      <c r="Y732" s="26"/>
      <c r="Z732" s="26">
        <f t="shared" si="118"/>
        <v>709900</v>
      </c>
      <c r="AA732" s="30">
        <f t="shared" si="119"/>
        <v>0.88782606151988741</v>
      </c>
    </row>
    <row r="733" spans="1:27">
      <c r="A733" s="20" t="s">
        <v>5755</v>
      </c>
      <c r="B733" s="20" t="s">
        <v>2246</v>
      </c>
      <c r="C733" s="25">
        <v>376041</v>
      </c>
      <c r="D733" s="22">
        <v>85</v>
      </c>
      <c r="E733" s="22">
        <v>49</v>
      </c>
      <c r="F733" s="22">
        <v>40</v>
      </c>
      <c r="G733" s="22">
        <v>16000</v>
      </c>
      <c r="H733" s="22" t="s">
        <v>5088</v>
      </c>
      <c r="I733" s="26">
        <f>+IF(H733='COSTOS VARIOS'!$C$1,'COSTOS VARIOS'!$C$2*'Precios ML'!V733,'COSTOS VARIOS'!$B$2*'Precios ML'!V733)</f>
        <v>141980</v>
      </c>
      <c r="J733" s="22">
        <v>0</v>
      </c>
      <c r="K733" s="27">
        <f t="shared" si="110"/>
        <v>10.4125</v>
      </c>
      <c r="L733" s="27">
        <f t="shared" si="111"/>
        <v>10.4125</v>
      </c>
      <c r="M733" s="26">
        <f>(INDEX(pesos!A:B,MATCH(L733,pesos!A:A,1),2))</f>
        <v>16200</v>
      </c>
      <c r="N733" s="26">
        <f>+R733*'COSTOS VARIOS'!$O$1</f>
        <v>71447.789999999994</v>
      </c>
      <c r="O733" s="26">
        <f>+R733*'COSTOS VARIOS'!$O$2</f>
        <v>1541.7681000000002</v>
      </c>
      <c r="P733" s="26">
        <f>+R733*'COSTOS VARIOS'!$O$3</f>
        <v>5640.6149999999998</v>
      </c>
      <c r="Q733" s="26">
        <v>1</v>
      </c>
      <c r="R733" s="26">
        <f t="shared" si="112"/>
        <v>376041</v>
      </c>
      <c r="S733" s="25">
        <f t="shared" si="113"/>
        <v>612851.17310000001</v>
      </c>
      <c r="T733" s="28">
        <f t="shared" si="114"/>
        <v>0.15835627173412359</v>
      </c>
      <c r="U733" s="29">
        <f t="shared" si="115"/>
        <v>709900</v>
      </c>
      <c r="V733" s="26">
        <f>+INDEX('LISTA DE PRECIOS EKM '!A:K,MATCH('Precios ML'!B733,'LISTA DE PRECIOS EKM '!A:A,0),8)</f>
        <v>709900</v>
      </c>
      <c r="W733" s="26">
        <f t="shared" si="116"/>
        <v>709900</v>
      </c>
      <c r="X733" s="26">
        <f t="shared" si="117"/>
        <v>0</v>
      </c>
      <c r="Y733" s="26"/>
      <c r="Z733" s="26">
        <f t="shared" si="118"/>
        <v>709900</v>
      </c>
      <c r="AA733" s="30">
        <f t="shared" si="119"/>
        <v>0.88782606151988741</v>
      </c>
    </row>
    <row r="734" spans="1:27">
      <c r="A734" s="20" t="s">
        <v>5756</v>
      </c>
      <c r="B734" s="20" t="s">
        <v>2529</v>
      </c>
      <c r="C734" s="25">
        <v>376041</v>
      </c>
      <c r="D734" s="22">
        <v>85</v>
      </c>
      <c r="E734" s="22">
        <v>49</v>
      </c>
      <c r="F734" s="22">
        <v>40</v>
      </c>
      <c r="G734" s="22">
        <v>16000</v>
      </c>
      <c r="H734" s="22" t="s">
        <v>5088</v>
      </c>
      <c r="I734" s="26">
        <f>+IF(H734='COSTOS VARIOS'!$C$1,'COSTOS VARIOS'!$C$2*'Precios ML'!V734,'COSTOS VARIOS'!$B$2*'Precios ML'!V734)</f>
        <v>141980</v>
      </c>
      <c r="J734" s="22">
        <v>0</v>
      </c>
      <c r="K734" s="27">
        <f t="shared" si="110"/>
        <v>10.4125</v>
      </c>
      <c r="L734" s="27">
        <f t="shared" si="111"/>
        <v>10.4125</v>
      </c>
      <c r="M734" s="26">
        <f>(INDEX(pesos!A:B,MATCH(L734,pesos!A:A,1),2))</f>
        <v>16200</v>
      </c>
      <c r="N734" s="26">
        <f>+R734*'COSTOS VARIOS'!$O$1</f>
        <v>71447.789999999994</v>
      </c>
      <c r="O734" s="26">
        <f>+R734*'COSTOS VARIOS'!$O$2</f>
        <v>1541.7681000000002</v>
      </c>
      <c r="P734" s="26">
        <f>+R734*'COSTOS VARIOS'!$O$3</f>
        <v>5640.6149999999998</v>
      </c>
      <c r="Q734" s="26">
        <v>1</v>
      </c>
      <c r="R734" s="26">
        <f t="shared" si="112"/>
        <v>376041</v>
      </c>
      <c r="S734" s="25">
        <f t="shared" si="113"/>
        <v>612851.17310000001</v>
      </c>
      <c r="T734" s="28">
        <f t="shared" si="114"/>
        <v>0.15835627173412359</v>
      </c>
      <c r="U734" s="29">
        <f t="shared" si="115"/>
        <v>709900</v>
      </c>
      <c r="V734" s="26">
        <f>+INDEX('LISTA DE PRECIOS EKM '!A:K,MATCH('Precios ML'!B734,'LISTA DE PRECIOS EKM '!A:A,0),8)</f>
        <v>709900</v>
      </c>
      <c r="W734" s="26">
        <f t="shared" si="116"/>
        <v>709900</v>
      </c>
      <c r="X734" s="26">
        <f t="shared" si="117"/>
        <v>0</v>
      </c>
      <c r="Y734" s="26"/>
      <c r="Z734" s="26">
        <f t="shared" si="118"/>
        <v>709900</v>
      </c>
      <c r="AA734" s="30">
        <f t="shared" si="119"/>
        <v>0.88782606151988741</v>
      </c>
    </row>
    <row r="735" spans="1:27">
      <c r="A735" s="20" t="s">
        <v>5756</v>
      </c>
      <c r="B735" s="20" t="s">
        <v>2529</v>
      </c>
      <c r="C735" s="25">
        <v>376041</v>
      </c>
      <c r="D735" s="22">
        <v>85</v>
      </c>
      <c r="E735" s="22">
        <v>49</v>
      </c>
      <c r="F735" s="22">
        <v>40</v>
      </c>
      <c r="G735" s="22">
        <v>16000</v>
      </c>
      <c r="H735" s="22" t="s">
        <v>5088</v>
      </c>
      <c r="I735" s="26">
        <f>+IF(H735='COSTOS VARIOS'!$C$1,'COSTOS VARIOS'!$C$2*'Precios ML'!V735,'COSTOS VARIOS'!$B$2*'Precios ML'!V735)</f>
        <v>141980</v>
      </c>
      <c r="J735" s="22">
        <v>0</v>
      </c>
      <c r="K735" s="27">
        <f t="shared" si="110"/>
        <v>10.4125</v>
      </c>
      <c r="L735" s="27">
        <f t="shared" si="111"/>
        <v>10.4125</v>
      </c>
      <c r="M735" s="26">
        <f>(INDEX(pesos!A:B,MATCH(L735,pesos!A:A,1),2))</f>
        <v>16200</v>
      </c>
      <c r="N735" s="26">
        <f>+R735*'COSTOS VARIOS'!$O$1</f>
        <v>71447.789999999994</v>
      </c>
      <c r="O735" s="26">
        <f>+R735*'COSTOS VARIOS'!$O$2</f>
        <v>1541.7681000000002</v>
      </c>
      <c r="P735" s="26">
        <f>+R735*'COSTOS VARIOS'!$O$3</f>
        <v>5640.6149999999998</v>
      </c>
      <c r="Q735" s="26">
        <v>1</v>
      </c>
      <c r="R735" s="26">
        <f t="shared" si="112"/>
        <v>376041</v>
      </c>
      <c r="S735" s="25">
        <f t="shared" si="113"/>
        <v>612851.17310000001</v>
      </c>
      <c r="T735" s="28">
        <f t="shared" si="114"/>
        <v>0.15835627173412359</v>
      </c>
      <c r="U735" s="29">
        <f t="shared" si="115"/>
        <v>709900</v>
      </c>
      <c r="V735" s="26">
        <f>+INDEX('LISTA DE PRECIOS EKM '!A:K,MATCH('Precios ML'!B735,'LISTA DE PRECIOS EKM '!A:A,0),8)</f>
        <v>709900</v>
      </c>
      <c r="W735" s="26">
        <f t="shared" si="116"/>
        <v>709900</v>
      </c>
      <c r="X735" s="26">
        <f t="shared" si="117"/>
        <v>0</v>
      </c>
      <c r="Y735" s="26"/>
      <c r="Z735" s="26">
        <f t="shared" si="118"/>
        <v>709900</v>
      </c>
      <c r="AA735" s="30">
        <f t="shared" si="119"/>
        <v>0.88782606151988741</v>
      </c>
    </row>
    <row r="736" spans="1:27">
      <c r="A736" s="20" t="s">
        <v>5757</v>
      </c>
      <c r="B736" s="20" t="s">
        <v>5758</v>
      </c>
      <c r="C736" s="25">
        <v>326041</v>
      </c>
      <c r="D736" s="22">
        <v>85</v>
      </c>
      <c r="E736" s="22">
        <v>49</v>
      </c>
      <c r="F736" s="22">
        <v>40</v>
      </c>
      <c r="G736" s="22">
        <v>16000</v>
      </c>
      <c r="H736" s="22" t="s">
        <v>5088</v>
      </c>
      <c r="I736" s="26">
        <f>+IF(H736='COSTOS VARIOS'!$C$1,'COSTOS VARIOS'!$C$2*'Precios ML'!V736,'COSTOS VARIOS'!$B$2*'Precios ML'!V736)</f>
        <v>131980</v>
      </c>
      <c r="J736" s="22">
        <v>0</v>
      </c>
      <c r="K736" s="27">
        <f t="shared" si="110"/>
        <v>10.4125</v>
      </c>
      <c r="L736" s="27">
        <f t="shared" si="111"/>
        <v>10.4125</v>
      </c>
      <c r="M736" s="26">
        <f>(INDEX(pesos!A:B,MATCH(L736,pesos!A:A,1),2))</f>
        <v>16200</v>
      </c>
      <c r="N736" s="26">
        <f>+R736*'COSTOS VARIOS'!$O$1</f>
        <v>61947.79</v>
      </c>
      <c r="O736" s="26">
        <f>+R736*'COSTOS VARIOS'!$O$2</f>
        <v>1336.7681</v>
      </c>
      <c r="P736" s="26">
        <f>+R736*'COSTOS VARIOS'!$O$3</f>
        <v>4890.6149999999998</v>
      </c>
      <c r="Q736" s="26">
        <v>1</v>
      </c>
      <c r="R736" s="26">
        <f t="shared" si="112"/>
        <v>326041</v>
      </c>
      <c r="S736" s="25">
        <f t="shared" si="113"/>
        <v>542396.17310000001</v>
      </c>
      <c r="T736" s="28">
        <f t="shared" si="114"/>
        <v>0.21663837749521897</v>
      </c>
      <c r="U736" s="29">
        <f t="shared" si="115"/>
        <v>659900</v>
      </c>
      <c r="V736" s="26">
        <f>+INDEX('LISTA DE PRECIOS EKM '!A:K,MATCH('Precios ML'!B736,'LISTA DE PRECIOS EKM '!A:A,0),8)</f>
        <v>659900</v>
      </c>
      <c r="W736" s="26">
        <f t="shared" si="116"/>
        <v>659900</v>
      </c>
      <c r="X736" s="26">
        <f t="shared" si="117"/>
        <v>0</v>
      </c>
      <c r="Y736" s="26"/>
      <c r="Z736" s="26">
        <f t="shared" si="118"/>
        <v>659900</v>
      </c>
      <c r="AA736" s="30">
        <f t="shared" si="119"/>
        <v>1.0239785793811209</v>
      </c>
    </row>
    <row r="737" spans="1:27">
      <c r="A737" s="20" t="s">
        <v>5757</v>
      </c>
      <c r="B737" s="20" t="s">
        <v>5758</v>
      </c>
      <c r="C737" s="25">
        <v>326041</v>
      </c>
      <c r="D737" s="22">
        <v>85</v>
      </c>
      <c r="E737" s="22">
        <v>49</v>
      </c>
      <c r="F737" s="22">
        <v>40</v>
      </c>
      <c r="G737" s="22">
        <v>16000</v>
      </c>
      <c r="H737" s="22" t="s">
        <v>5088</v>
      </c>
      <c r="I737" s="26">
        <f>+IF(H737='COSTOS VARIOS'!$C$1,'COSTOS VARIOS'!$C$2*'Precios ML'!V737,'COSTOS VARIOS'!$B$2*'Precios ML'!V737)</f>
        <v>131980</v>
      </c>
      <c r="J737" s="22">
        <v>0</v>
      </c>
      <c r="K737" s="27">
        <f t="shared" si="110"/>
        <v>10.4125</v>
      </c>
      <c r="L737" s="27">
        <f t="shared" si="111"/>
        <v>10.4125</v>
      </c>
      <c r="M737" s="26">
        <f>(INDEX(pesos!A:B,MATCH(L737,pesos!A:A,1),2))</f>
        <v>16200</v>
      </c>
      <c r="N737" s="26">
        <f>+R737*'COSTOS VARIOS'!$O$1</f>
        <v>61947.79</v>
      </c>
      <c r="O737" s="26">
        <f>+R737*'COSTOS VARIOS'!$O$2</f>
        <v>1336.7681</v>
      </c>
      <c r="P737" s="26">
        <f>+R737*'COSTOS VARIOS'!$O$3</f>
        <v>4890.6149999999998</v>
      </c>
      <c r="Q737" s="26">
        <v>1</v>
      </c>
      <c r="R737" s="26">
        <f t="shared" si="112"/>
        <v>326041</v>
      </c>
      <c r="S737" s="25">
        <f t="shared" si="113"/>
        <v>542396.17310000001</v>
      </c>
      <c r="T737" s="28">
        <f t="shared" si="114"/>
        <v>0.21663837749521897</v>
      </c>
      <c r="U737" s="29">
        <f t="shared" si="115"/>
        <v>659900</v>
      </c>
      <c r="V737" s="26">
        <f>+INDEX('LISTA DE PRECIOS EKM '!A:K,MATCH('Precios ML'!B737,'LISTA DE PRECIOS EKM '!A:A,0),8)</f>
        <v>659900</v>
      </c>
      <c r="W737" s="26">
        <f t="shared" si="116"/>
        <v>659900</v>
      </c>
      <c r="X737" s="26">
        <f t="shared" si="117"/>
        <v>0</v>
      </c>
      <c r="Y737" s="26"/>
      <c r="Z737" s="26">
        <f t="shared" si="118"/>
        <v>659900</v>
      </c>
      <c r="AA737" s="30">
        <f t="shared" si="119"/>
        <v>1.0239785793811209</v>
      </c>
    </row>
    <row r="738" spans="1:27">
      <c r="A738" s="20" t="s">
        <v>5759</v>
      </c>
      <c r="B738" s="20" t="s">
        <v>5760</v>
      </c>
      <c r="C738" s="25">
        <v>326041</v>
      </c>
      <c r="D738" s="22">
        <v>85</v>
      </c>
      <c r="E738" s="22">
        <v>49</v>
      </c>
      <c r="F738" s="22">
        <v>40</v>
      </c>
      <c r="G738" s="22">
        <v>16000</v>
      </c>
      <c r="H738" s="22" t="s">
        <v>5088</v>
      </c>
      <c r="I738" s="26">
        <f>+IF(H738='COSTOS VARIOS'!$C$1,'COSTOS VARIOS'!$C$2*'Precios ML'!V738,'COSTOS VARIOS'!$B$2*'Precios ML'!V738)</f>
        <v>131980</v>
      </c>
      <c r="J738" s="22">
        <v>0</v>
      </c>
      <c r="K738" s="27">
        <f t="shared" si="110"/>
        <v>10.4125</v>
      </c>
      <c r="L738" s="27">
        <f t="shared" si="111"/>
        <v>10.4125</v>
      </c>
      <c r="M738" s="26">
        <f>(INDEX(pesos!A:B,MATCH(L738,pesos!A:A,1),2))</f>
        <v>16200</v>
      </c>
      <c r="N738" s="26">
        <f>+R738*'COSTOS VARIOS'!$O$1</f>
        <v>61947.79</v>
      </c>
      <c r="O738" s="26">
        <f>+R738*'COSTOS VARIOS'!$O$2</f>
        <v>1336.7681</v>
      </c>
      <c r="P738" s="26">
        <f>+R738*'COSTOS VARIOS'!$O$3</f>
        <v>4890.6149999999998</v>
      </c>
      <c r="Q738" s="26">
        <v>1</v>
      </c>
      <c r="R738" s="26">
        <f t="shared" si="112"/>
        <v>326041</v>
      </c>
      <c r="S738" s="25">
        <f t="shared" si="113"/>
        <v>542396.17310000001</v>
      </c>
      <c r="T738" s="28">
        <f t="shared" si="114"/>
        <v>0.21663837749521897</v>
      </c>
      <c r="U738" s="29">
        <f t="shared" si="115"/>
        <v>659900</v>
      </c>
      <c r="V738" s="26">
        <f>+INDEX('LISTA DE PRECIOS EKM '!A:K,MATCH('Precios ML'!B738,'LISTA DE PRECIOS EKM '!A:A,0),8)</f>
        <v>659900</v>
      </c>
      <c r="W738" s="26">
        <f t="shared" si="116"/>
        <v>659900</v>
      </c>
      <c r="X738" s="26">
        <f t="shared" si="117"/>
        <v>0</v>
      </c>
      <c r="Y738" s="26"/>
      <c r="Z738" s="26">
        <f t="shared" si="118"/>
        <v>659900</v>
      </c>
      <c r="AA738" s="30">
        <f t="shared" si="119"/>
        <v>1.0239785793811209</v>
      </c>
    </row>
    <row r="739" spans="1:27">
      <c r="A739" s="20" t="s">
        <v>5759</v>
      </c>
      <c r="B739" s="20" t="s">
        <v>5760</v>
      </c>
      <c r="C739" s="25">
        <v>326041</v>
      </c>
      <c r="D739" s="22">
        <v>85</v>
      </c>
      <c r="E739" s="22">
        <v>49</v>
      </c>
      <c r="F739" s="22">
        <v>40</v>
      </c>
      <c r="G739" s="22">
        <v>16000</v>
      </c>
      <c r="H739" s="22" t="s">
        <v>5088</v>
      </c>
      <c r="I739" s="26">
        <f>+IF(H739='COSTOS VARIOS'!$C$1,'COSTOS VARIOS'!$C$2*'Precios ML'!V739,'COSTOS VARIOS'!$B$2*'Precios ML'!V739)</f>
        <v>131980</v>
      </c>
      <c r="J739" s="22">
        <v>0</v>
      </c>
      <c r="K739" s="27">
        <f t="shared" si="110"/>
        <v>10.4125</v>
      </c>
      <c r="L739" s="27">
        <f t="shared" si="111"/>
        <v>10.4125</v>
      </c>
      <c r="M739" s="26">
        <f>(INDEX(pesos!A:B,MATCH(L739,pesos!A:A,1),2))</f>
        <v>16200</v>
      </c>
      <c r="N739" s="26">
        <f>+R739*'COSTOS VARIOS'!$O$1</f>
        <v>61947.79</v>
      </c>
      <c r="O739" s="26">
        <f>+R739*'COSTOS VARIOS'!$O$2</f>
        <v>1336.7681</v>
      </c>
      <c r="P739" s="26">
        <f>+R739*'COSTOS VARIOS'!$O$3</f>
        <v>4890.6149999999998</v>
      </c>
      <c r="Q739" s="26">
        <v>1</v>
      </c>
      <c r="R739" s="26">
        <f t="shared" si="112"/>
        <v>326041</v>
      </c>
      <c r="S739" s="25">
        <f t="shared" si="113"/>
        <v>542396.17310000001</v>
      </c>
      <c r="T739" s="28">
        <f t="shared" si="114"/>
        <v>0.21663837749521897</v>
      </c>
      <c r="U739" s="29">
        <f t="shared" si="115"/>
        <v>659900</v>
      </c>
      <c r="V739" s="26">
        <f>+INDEX('LISTA DE PRECIOS EKM '!A:K,MATCH('Precios ML'!B739,'LISTA DE PRECIOS EKM '!A:A,0),8)</f>
        <v>659900</v>
      </c>
      <c r="W739" s="26">
        <f t="shared" si="116"/>
        <v>659900</v>
      </c>
      <c r="X739" s="26">
        <f t="shared" si="117"/>
        <v>0</v>
      </c>
      <c r="Y739" s="26"/>
      <c r="Z739" s="26">
        <f t="shared" si="118"/>
        <v>659900</v>
      </c>
      <c r="AA739" s="30">
        <f t="shared" si="119"/>
        <v>1.0239785793811209</v>
      </c>
    </row>
    <row r="740" spans="1:27">
      <c r="A740" s="20" t="s">
        <v>5761</v>
      </c>
      <c r="B740" s="20" t="s">
        <v>5762</v>
      </c>
      <c r="C740" s="25">
        <v>326041</v>
      </c>
      <c r="D740" s="22">
        <v>85</v>
      </c>
      <c r="E740" s="22">
        <v>49</v>
      </c>
      <c r="F740" s="22">
        <v>40</v>
      </c>
      <c r="G740" s="22">
        <v>16000</v>
      </c>
      <c r="H740" s="22" t="s">
        <v>5088</v>
      </c>
      <c r="I740" s="26">
        <f>+IF(H740='COSTOS VARIOS'!$C$1,'COSTOS VARIOS'!$C$2*'Precios ML'!V740,'COSTOS VARIOS'!$B$2*'Precios ML'!V740)</f>
        <v>131980</v>
      </c>
      <c r="J740" s="22">
        <v>0</v>
      </c>
      <c r="K740" s="27">
        <f t="shared" si="110"/>
        <v>10.4125</v>
      </c>
      <c r="L740" s="27">
        <f t="shared" si="111"/>
        <v>10.4125</v>
      </c>
      <c r="M740" s="26">
        <f>(INDEX(pesos!A:B,MATCH(L740,pesos!A:A,1),2))</f>
        <v>16200</v>
      </c>
      <c r="N740" s="26">
        <f>+R740*'COSTOS VARIOS'!$O$1</f>
        <v>61947.79</v>
      </c>
      <c r="O740" s="26">
        <f>+R740*'COSTOS VARIOS'!$O$2</f>
        <v>1336.7681</v>
      </c>
      <c r="P740" s="26">
        <f>+R740*'COSTOS VARIOS'!$O$3</f>
        <v>4890.6149999999998</v>
      </c>
      <c r="Q740" s="26">
        <v>1</v>
      </c>
      <c r="R740" s="26">
        <f t="shared" si="112"/>
        <v>326041</v>
      </c>
      <c r="S740" s="25">
        <f t="shared" si="113"/>
        <v>542396.17310000001</v>
      </c>
      <c r="T740" s="28">
        <f t="shared" si="114"/>
        <v>0.21663837749521897</v>
      </c>
      <c r="U740" s="29">
        <f t="shared" si="115"/>
        <v>659900</v>
      </c>
      <c r="V740" s="26">
        <f>+INDEX('LISTA DE PRECIOS EKM '!A:K,MATCH('Precios ML'!B740,'LISTA DE PRECIOS EKM '!A:A,0),8)</f>
        <v>659900</v>
      </c>
      <c r="W740" s="26">
        <f t="shared" si="116"/>
        <v>659900</v>
      </c>
      <c r="X740" s="26">
        <f t="shared" si="117"/>
        <v>0</v>
      </c>
      <c r="Y740" s="26"/>
      <c r="Z740" s="26">
        <f t="shared" si="118"/>
        <v>659900</v>
      </c>
      <c r="AA740" s="30">
        <f t="shared" si="119"/>
        <v>1.0239785793811209</v>
      </c>
    </row>
    <row r="741" spans="1:27">
      <c r="A741" s="20" t="s">
        <v>5761</v>
      </c>
      <c r="B741" s="20" t="s">
        <v>5762</v>
      </c>
      <c r="C741" s="25">
        <v>326041</v>
      </c>
      <c r="D741" s="22">
        <v>85</v>
      </c>
      <c r="E741" s="22">
        <v>49</v>
      </c>
      <c r="F741" s="22">
        <v>40</v>
      </c>
      <c r="G741" s="22">
        <v>16000</v>
      </c>
      <c r="H741" s="22" t="s">
        <v>5088</v>
      </c>
      <c r="I741" s="26">
        <f>+IF(H741='COSTOS VARIOS'!$C$1,'COSTOS VARIOS'!$C$2*'Precios ML'!V741,'COSTOS VARIOS'!$B$2*'Precios ML'!V741)</f>
        <v>131980</v>
      </c>
      <c r="J741" s="22">
        <v>0</v>
      </c>
      <c r="K741" s="27">
        <f t="shared" si="110"/>
        <v>10.4125</v>
      </c>
      <c r="L741" s="27">
        <f t="shared" si="111"/>
        <v>10.4125</v>
      </c>
      <c r="M741" s="26">
        <f>(INDEX(pesos!A:B,MATCH(L741,pesos!A:A,1),2))</f>
        <v>16200</v>
      </c>
      <c r="N741" s="26">
        <f>+R741*'COSTOS VARIOS'!$O$1</f>
        <v>61947.79</v>
      </c>
      <c r="O741" s="26">
        <f>+R741*'COSTOS VARIOS'!$O$2</f>
        <v>1336.7681</v>
      </c>
      <c r="P741" s="26">
        <f>+R741*'COSTOS VARIOS'!$O$3</f>
        <v>4890.6149999999998</v>
      </c>
      <c r="Q741" s="26">
        <v>1</v>
      </c>
      <c r="R741" s="26">
        <f t="shared" si="112"/>
        <v>326041</v>
      </c>
      <c r="S741" s="25">
        <f t="shared" si="113"/>
        <v>542396.17310000001</v>
      </c>
      <c r="T741" s="28">
        <f t="shared" si="114"/>
        <v>0.21663837749521897</v>
      </c>
      <c r="U741" s="29">
        <f t="shared" si="115"/>
        <v>659900</v>
      </c>
      <c r="V741" s="26">
        <f>+INDEX('LISTA DE PRECIOS EKM '!A:K,MATCH('Precios ML'!B741,'LISTA DE PRECIOS EKM '!A:A,0),8)</f>
        <v>659900</v>
      </c>
      <c r="W741" s="26">
        <f t="shared" si="116"/>
        <v>659900</v>
      </c>
      <c r="X741" s="26">
        <f t="shared" si="117"/>
        <v>0</v>
      </c>
      <c r="Y741" s="26"/>
      <c r="Z741" s="26">
        <f t="shared" si="118"/>
        <v>659900</v>
      </c>
      <c r="AA741" s="30">
        <f t="shared" si="119"/>
        <v>1.0239785793811209</v>
      </c>
    </row>
    <row r="742" spans="1:27">
      <c r="A742" s="20" t="s">
        <v>5763</v>
      </c>
      <c r="B742" s="20" t="s">
        <v>5764</v>
      </c>
      <c r="C742" s="25">
        <v>326041</v>
      </c>
      <c r="D742" s="22">
        <v>85</v>
      </c>
      <c r="E742" s="22">
        <v>49</v>
      </c>
      <c r="F742" s="22">
        <v>40</v>
      </c>
      <c r="G742" s="22">
        <v>16000</v>
      </c>
      <c r="H742" s="22" t="s">
        <v>5088</v>
      </c>
      <c r="I742" s="26">
        <f>+IF(H742='COSTOS VARIOS'!$C$1,'COSTOS VARIOS'!$C$2*'Precios ML'!V742,'COSTOS VARIOS'!$B$2*'Precios ML'!V742)</f>
        <v>131980</v>
      </c>
      <c r="J742" s="22">
        <v>0</v>
      </c>
      <c r="K742" s="27">
        <f t="shared" si="110"/>
        <v>10.4125</v>
      </c>
      <c r="L742" s="27">
        <f t="shared" si="111"/>
        <v>10.4125</v>
      </c>
      <c r="M742" s="26">
        <f>(INDEX(pesos!A:B,MATCH(L742,pesos!A:A,1),2))</f>
        <v>16200</v>
      </c>
      <c r="N742" s="26">
        <f>+R742*'COSTOS VARIOS'!$O$1</f>
        <v>61947.79</v>
      </c>
      <c r="O742" s="26">
        <f>+R742*'COSTOS VARIOS'!$O$2</f>
        <v>1336.7681</v>
      </c>
      <c r="P742" s="26">
        <f>+R742*'COSTOS VARIOS'!$O$3</f>
        <v>4890.6149999999998</v>
      </c>
      <c r="Q742" s="26">
        <v>1</v>
      </c>
      <c r="R742" s="26">
        <f t="shared" si="112"/>
        <v>326041</v>
      </c>
      <c r="S742" s="25">
        <f t="shared" si="113"/>
        <v>542396.17310000001</v>
      </c>
      <c r="T742" s="28">
        <f t="shared" si="114"/>
        <v>0.21663837749521897</v>
      </c>
      <c r="U742" s="29">
        <f t="shared" si="115"/>
        <v>659900</v>
      </c>
      <c r="V742" s="26">
        <f>+INDEX('LISTA DE PRECIOS EKM '!A:K,MATCH('Precios ML'!B742,'LISTA DE PRECIOS EKM '!A:A,0),8)</f>
        <v>659900</v>
      </c>
      <c r="W742" s="26">
        <f t="shared" si="116"/>
        <v>659900</v>
      </c>
      <c r="X742" s="26">
        <f t="shared" si="117"/>
        <v>0</v>
      </c>
      <c r="Y742" s="26"/>
      <c r="Z742" s="26">
        <f t="shared" si="118"/>
        <v>659900</v>
      </c>
      <c r="AA742" s="30">
        <f t="shared" si="119"/>
        <v>1.0239785793811209</v>
      </c>
    </row>
    <row r="743" spans="1:27">
      <c r="A743" s="20" t="s">
        <v>5763</v>
      </c>
      <c r="B743" s="20" t="s">
        <v>5764</v>
      </c>
      <c r="C743" s="25">
        <v>326041</v>
      </c>
      <c r="D743" s="22">
        <v>85</v>
      </c>
      <c r="E743" s="22">
        <v>49</v>
      </c>
      <c r="F743" s="22">
        <v>40</v>
      </c>
      <c r="G743" s="22">
        <v>16000</v>
      </c>
      <c r="H743" s="22" t="s">
        <v>5088</v>
      </c>
      <c r="I743" s="26">
        <f>+IF(H743='COSTOS VARIOS'!$C$1,'COSTOS VARIOS'!$C$2*'Precios ML'!V743,'COSTOS VARIOS'!$B$2*'Precios ML'!V743)</f>
        <v>131980</v>
      </c>
      <c r="J743" s="22">
        <v>0</v>
      </c>
      <c r="K743" s="27">
        <f t="shared" si="110"/>
        <v>10.4125</v>
      </c>
      <c r="L743" s="27">
        <f t="shared" si="111"/>
        <v>10.4125</v>
      </c>
      <c r="M743" s="26">
        <f>(INDEX(pesos!A:B,MATCH(L743,pesos!A:A,1),2))</f>
        <v>16200</v>
      </c>
      <c r="N743" s="26">
        <f>+R743*'COSTOS VARIOS'!$O$1</f>
        <v>61947.79</v>
      </c>
      <c r="O743" s="26">
        <f>+R743*'COSTOS VARIOS'!$O$2</f>
        <v>1336.7681</v>
      </c>
      <c r="P743" s="26">
        <f>+R743*'COSTOS VARIOS'!$O$3</f>
        <v>4890.6149999999998</v>
      </c>
      <c r="Q743" s="26">
        <v>1</v>
      </c>
      <c r="R743" s="26">
        <f t="shared" si="112"/>
        <v>326041</v>
      </c>
      <c r="S743" s="25">
        <f t="shared" si="113"/>
        <v>542396.17310000001</v>
      </c>
      <c r="T743" s="28">
        <f t="shared" si="114"/>
        <v>0.21663837749521897</v>
      </c>
      <c r="U743" s="29">
        <f t="shared" si="115"/>
        <v>659900</v>
      </c>
      <c r="V743" s="26">
        <f>+INDEX('LISTA DE PRECIOS EKM '!A:K,MATCH('Precios ML'!B743,'LISTA DE PRECIOS EKM '!A:A,0),8)</f>
        <v>659900</v>
      </c>
      <c r="W743" s="26">
        <f t="shared" si="116"/>
        <v>659900</v>
      </c>
      <c r="X743" s="26">
        <f t="shared" si="117"/>
        <v>0</v>
      </c>
      <c r="Y743" s="26"/>
      <c r="Z743" s="26">
        <f t="shared" si="118"/>
        <v>659900</v>
      </c>
      <c r="AA743" s="30">
        <f t="shared" si="119"/>
        <v>1.0239785793811209</v>
      </c>
    </row>
    <row r="744" spans="1:27">
      <c r="A744" s="20" t="s">
        <v>5765</v>
      </c>
      <c r="B744" s="20" t="s">
        <v>1747</v>
      </c>
      <c r="C744" s="25">
        <v>376041</v>
      </c>
      <c r="D744" s="22">
        <v>85</v>
      </c>
      <c r="E744" s="22">
        <v>49</v>
      </c>
      <c r="F744" s="22">
        <v>40</v>
      </c>
      <c r="G744" s="22">
        <v>16000</v>
      </c>
      <c r="H744" s="22" t="s">
        <v>5088</v>
      </c>
      <c r="I744" s="26">
        <f>+IF(H744='COSTOS VARIOS'!$C$1,'COSTOS VARIOS'!$C$2*'Precios ML'!V744,'COSTOS VARIOS'!$B$2*'Precios ML'!V744)</f>
        <v>141980</v>
      </c>
      <c r="J744" s="22">
        <v>0</v>
      </c>
      <c r="K744" s="27">
        <f t="shared" si="110"/>
        <v>10.4125</v>
      </c>
      <c r="L744" s="27">
        <f t="shared" si="111"/>
        <v>10.4125</v>
      </c>
      <c r="M744" s="26">
        <f>(INDEX(pesos!A:B,MATCH(L744,pesos!A:A,1),2))</f>
        <v>16200</v>
      </c>
      <c r="N744" s="26">
        <f>+R744*'COSTOS VARIOS'!$O$1</f>
        <v>71447.789999999994</v>
      </c>
      <c r="O744" s="26">
        <f>+R744*'COSTOS VARIOS'!$O$2</f>
        <v>1541.7681000000002</v>
      </c>
      <c r="P744" s="26">
        <f>+R744*'COSTOS VARIOS'!$O$3</f>
        <v>5640.6149999999998</v>
      </c>
      <c r="Q744" s="26">
        <v>1</v>
      </c>
      <c r="R744" s="26">
        <f t="shared" si="112"/>
        <v>376041</v>
      </c>
      <c r="S744" s="25">
        <f t="shared" si="113"/>
        <v>612851.17310000001</v>
      </c>
      <c r="T744" s="28">
        <f t="shared" si="114"/>
        <v>0.15835627173412359</v>
      </c>
      <c r="U744" s="29">
        <f t="shared" si="115"/>
        <v>709900</v>
      </c>
      <c r="V744" s="26">
        <f>+INDEX('LISTA DE PRECIOS EKM '!A:K,MATCH('Precios ML'!B744,'LISTA DE PRECIOS EKM '!A:A,0),8)</f>
        <v>709900</v>
      </c>
      <c r="W744" s="26">
        <f t="shared" si="116"/>
        <v>709900</v>
      </c>
      <c r="X744" s="26">
        <f t="shared" si="117"/>
        <v>0</v>
      </c>
      <c r="Y744" s="26"/>
      <c r="Z744" s="26">
        <f t="shared" si="118"/>
        <v>709900</v>
      </c>
      <c r="AA744" s="30">
        <f t="shared" si="119"/>
        <v>0.88782606151988741</v>
      </c>
    </row>
    <row r="745" spans="1:27">
      <c r="A745" s="20" t="s">
        <v>5765</v>
      </c>
      <c r="B745" s="20" t="s">
        <v>1747</v>
      </c>
      <c r="C745" s="25">
        <v>376041</v>
      </c>
      <c r="D745" s="22">
        <v>85</v>
      </c>
      <c r="E745" s="22">
        <v>49</v>
      </c>
      <c r="F745" s="22">
        <v>40</v>
      </c>
      <c r="G745" s="22">
        <v>16000</v>
      </c>
      <c r="H745" s="22" t="s">
        <v>5088</v>
      </c>
      <c r="I745" s="26">
        <f>+IF(H745='COSTOS VARIOS'!$C$1,'COSTOS VARIOS'!$C$2*'Precios ML'!V745,'COSTOS VARIOS'!$B$2*'Precios ML'!V745)</f>
        <v>141980</v>
      </c>
      <c r="J745" s="22">
        <v>0</v>
      </c>
      <c r="K745" s="27">
        <f t="shared" si="110"/>
        <v>10.4125</v>
      </c>
      <c r="L745" s="27">
        <f t="shared" si="111"/>
        <v>10.4125</v>
      </c>
      <c r="M745" s="26">
        <f>(INDEX(pesos!A:B,MATCH(L745,pesos!A:A,1),2))</f>
        <v>16200</v>
      </c>
      <c r="N745" s="26">
        <f>+R745*'COSTOS VARIOS'!$O$1</f>
        <v>71447.789999999994</v>
      </c>
      <c r="O745" s="26">
        <f>+R745*'COSTOS VARIOS'!$O$2</f>
        <v>1541.7681000000002</v>
      </c>
      <c r="P745" s="26">
        <f>+R745*'COSTOS VARIOS'!$O$3</f>
        <v>5640.6149999999998</v>
      </c>
      <c r="Q745" s="26">
        <v>1</v>
      </c>
      <c r="R745" s="26">
        <f t="shared" si="112"/>
        <v>376041</v>
      </c>
      <c r="S745" s="25">
        <f t="shared" si="113"/>
        <v>612851.17310000001</v>
      </c>
      <c r="T745" s="28">
        <f t="shared" si="114"/>
        <v>0.15835627173412359</v>
      </c>
      <c r="U745" s="29">
        <f t="shared" si="115"/>
        <v>709900</v>
      </c>
      <c r="V745" s="26">
        <f>+INDEX('LISTA DE PRECIOS EKM '!A:K,MATCH('Precios ML'!B745,'LISTA DE PRECIOS EKM '!A:A,0),8)</f>
        <v>709900</v>
      </c>
      <c r="W745" s="26">
        <f t="shared" si="116"/>
        <v>709900</v>
      </c>
      <c r="X745" s="26">
        <f t="shared" si="117"/>
        <v>0</v>
      </c>
      <c r="Y745" s="26"/>
      <c r="Z745" s="26">
        <f t="shared" si="118"/>
        <v>709900</v>
      </c>
      <c r="AA745" s="30">
        <f t="shared" si="119"/>
        <v>0.88782606151988741</v>
      </c>
    </row>
    <row r="746" spans="1:27">
      <c r="A746" s="20" t="s">
        <v>5766</v>
      </c>
      <c r="B746" s="20" t="s">
        <v>5767</v>
      </c>
      <c r="C746" s="25">
        <v>326041</v>
      </c>
      <c r="D746" s="22">
        <v>85</v>
      </c>
      <c r="E746" s="22">
        <v>49</v>
      </c>
      <c r="F746" s="22">
        <v>40</v>
      </c>
      <c r="G746" s="22">
        <v>16000</v>
      </c>
      <c r="H746" s="22" t="s">
        <v>5088</v>
      </c>
      <c r="I746" s="26">
        <f>+IF(H746='COSTOS VARIOS'!$C$1,'COSTOS VARIOS'!$C$2*'Precios ML'!V746,'COSTOS VARIOS'!$B$2*'Precios ML'!V746)</f>
        <v>131980</v>
      </c>
      <c r="J746" s="22">
        <v>0</v>
      </c>
      <c r="K746" s="27">
        <f t="shared" si="110"/>
        <v>10.4125</v>
      </c>
      <c r="L746" s="27">
        <f t="shared" si="111"/>
        <v>10.4125</v>
      </c>
      <c r="M746" s="26">
        <f>(INDEX(pesos!A:B,MATCH(L746,pesos!A:A,1),2))</f>
        <v>16200</v>
      </c>
      <c r="N746" s="26">
        <f>+R746*'COSTOS VARIOS'!$O$1</f>
        <v>61947.79</v>
      </c>
      <c r="O746" s="26">
        <f>+R746*'COSTOS VARIOS'!$O$2</f>
        <v>1336.7681</v>
      </c>
      <c r="P746" s="26">
        <f>+R746*'COSTOS VARIOS'!$O$3</f>
        <v>4890.6149999999998</v>
      </c>
      <c r="Q746" s="26">
        <v>1</v>
      </c>
      <c r="R746" s="26">
        <f t="shared" si="112"/>
        <v>326041</v>
      </c>
      <c r="S746" s="25">
        <f t="shared" si="113"/>
        <v>542396.17310000001</v>
      </c>
      <c r="T746" s="28">
        <f t="shared" si="114"/>
        <v>0.21663837749521897</v>
      </c>
      <c r="U746" s="29">
        <f t="shared" si="115"/>
        <v>659900</v>
      </c>
      <c r="V746" s="26">
        <f>+INDEX('LISTA DE PRECIOS EKM '!A:K,MATCH('Precios ML'!B746,'LISTA DE PRECIOS EKM '!A:A,0),8)</f>
        <v>659900</v>
      </c>
      <c r="W746" s="26">
        <f t="shared" si="116"/>
        <v>659900</v>
      </c>
      <c r="X746" s="26">
        <f t="shared" si="117"/>
        <v>0</v>
      </c>
      <c r="Y746" s="26"/>
      <c r="Z746" s="26">
        <f t="shared" si="118"/>
        <v>659900</v>
      </c>
      <c r="AA746" s="30">
        <f t="shared" si="119"/>
        <v>1.0239785793811209</v>
      </c>
    </row>
    <row r="747" spans="1:27">
      <c r="A747" s="20" t="s">
        <v>5766</v>
      </c>
      <c r="B747" s="20" t="s">
        <v>5767</v>
      </c>
      <c r="C747" s="25">
        <v>326041</v>
      </c>
      <c r="D747" s="22">
        <v>85</v>
      </c>
      <c r="E747" s="22">
        <v>49</v>
      </c>
      <c r="F747" s="22">
        <v>40</v>
      </c>
      <c r="G747" s="22">
        <v>16000</v>
      </c>
      <c r="H747" s="22" t="s">
        <v>5088</v>
      </c>
      <c r="I747" s="26">
        <f>+IF(H747='COSTOS VARIOS'!$C$1,'COSTOS VARIOS'!$C$2*'Precios ML'!V747,'COSTOS VARIOS'!$B$2*'Precios ML'!V747)</f>
        <v>131980</v>
      </c>
      <c r="J747" s="22">
        <v>0</v>
      </c>
      <c r="K747" s="27">
        <f t="shared" si="110"/>
        <v>10.4125</v>
      </c>
      <c r="L747" s="27">
        <f t="shared" si="111"/>
        <v>10.4125</v>
      </c>
      <c r="M747" s="26">
        <f>(INDEX(pesos!A:B,MATCH(L747,pesos!A:A,1),2))</f>
        <v>16200</v>
      </c>
      <c r="N747" s="26">
        <f>+R747*'COSTOS VARIOS'!$O$1</f>
        <v>61947.79</v>
      </c>
      <c r="O747" s="26">
        <f>+R747*'COSTOS VARIOS'!$O$2</f>
        <v>1336.7681</v>
      </c>
      <c r="P747" s="26">
        <f>+R747*'COSTOS VARIOS'!$O$3</f>
        <v>4890.6149999999998</v>
      </c>
      <c r="Q747" s="26">
        <v>1</v>
      </c>
      <c r="R747" s="26">
        <f t="shared" si="112"/>
        <v>326041</v>
      </c>
      <c r="S747" s="25">
        <f t="shared" si="113"/>
        <v>542396.17310000001</v>
      </c>
      <c r="T747" s="28">
        <f t="shared" si="114"/>
        <v>0.21663837749521897</v>
      </c>
      <c r="U747" s="29">
        <f t="shared" si="115"/>
        <v>659900</v>
      </c>
      <c r="V747" s="26">
        <f>+INDEX('LISTA DE PRECIOS EKM '!A:K,MATCH('Precios ML'!B747,'LISTA DE PRECIOS EKM '!A:A,0),8)</f>
        <v>659900</v>
      </c>
      <c r="W747" s="26">
        <f t="shared" si="116"/>
        <v>659900</v>
      </c>
      <c r="X747" s="26">
        <f t="shared" si="117"/>
        <v>0</v>
      </c>
      <c r="Y747" s="26"/>
      <c r="Z747" s="26">
        <f t="shared" si="118"/>
        <v>659900</v>
      </c>
      <c r="AA747" s="30">
        <f t="shared" si="119"/>
        <v>1.0239785793811209</v>
      </c>
    </row>
    <row r="748" spans="1:27">
      <c r="A748" s="20" t="s">
        <v>5768</v>
      </c>
      <c r="B748" s="20" t="s">
        <v>5769</v>
      </c>
      <c r="C748" s="25">
        <v>380822</v>
      </c>
      <c r="D748" s="22">
        <v>85</v>
      </c>
      <c r="E748" s="22">
        <v>49</v>
      </c>
      <c r="F748" s="22">
        <v>40</v>
      </c>
      <c r="G748" s="22">
        <v>16000</v>
      </c>
      <c r="H748" s="22" t="s">
        <v>5088</v>
      </c>
      <c r="I748" s="26">
        <f>+IF(H748='COSTOS VARIOS'!$C$1,'COSTOS VARIOS'!$C$2*'Precios ML'!V748,'COSTOS VARIOS'!$B$2*'Precios ML'!V748)</f>
        <v>123980</v>
      </c>
      <c r="J748" s="22">
        <v>0</v>
      </c>
      <c r="K748" s="27">
        <f t="shared" si="110"/>
        <v>10.4125</v>
      </c>
      <c r="L748" s="27">
        <f t="shared" si="111"/>
        <v>10.4125</v>
      </c>
      <c r="M748" s="26">
        <f>(INDEX(pesos!A:B,MATCH(L748,pesos!A:A,1),2))</f>
        <v>16200</v>
      </c>
      <c r="N748" s="26">
        <f>+R748*'COSTOS VARIOS'!$O$1</f>
        <v>72356.180000000008</v>
      </c>
      <c r="O748" s="26">
        <f>+R748*'COSTOS VARIOS'!$O$2</f>
        <v>1561.3702000000001</v>
      </c>
      <c r="P748" s="26">
        <f>+R748*'COSTOS VARIOS'!$O$3</f>
        <v>5712.33</v>
      </c>
      <c r="Q748" s="26">
        <v>1</v>
      </c>
      <c r="R748" s="26">
        <f t="shared" si="112"/>
        <v>380822</v>
      </c>
      <c r="S748" s="25">
        <f t="shared" si="113"/>
        <v>600631.88020000001</v>
      </c>
      <c r="T748" s="28">
        <f t="shared" si="114"/>
        <v>3.2079748736587366E-2</v>
      </c>
      <c r="U748" s="29">
        <f t="shared" si="115"/>
        <v>619900</v>
      </c>
      <c r="V748" s="26">
        <f>+INDEX('LISTA DE PRECIOS EKM '!A:K,MATCH('Precios ML'!B748,'LISTA DE PRECIOS EKM '!A:A,0),8)</f>
        <v>619900</v>
      </c>
      <c r="W748" s="26">
        <f t="shared" si="116"/>
        <v>619900</v>
      </c>
      <c r="X748" s="26">
        <f t="shared" si="117"/>
        <v>0</v>
      </c>
      <c r="Y748" s="26"/>
      <c r="Z748" s="26">
        <f t="shared" si="118"/>
        <v>619900</v>
      </c>
      <c r="AA748" s="30">
        <f t="shared" si="119"/>
        <v>0.62779461270619863</v>
      </c>
    </row>
    <row r="749" spans="1:27">
      <c r="A749" s="20" t="s">
        <v>5768</v>
      </c>
      <c r="B749" s="20" t="s">
        <v>5769</v>
      </c>
      <c r="C749" s="25">
        <v>380822</v>
      </c>
      <c r="D749" s="22">
        <v>85</v>
      </c>
      <c r="E749" s="22">
        <v>49</v>
      </c>
      <c r="F749" s="22">
        <v>40</v>
      </c>
      <c r="G749" s="22">
        <v>16000</v>
      </c>
      <c r="H749" s="22" t="s">
        <v>5088</v>
      </c>
      <c r="I749" s="26">
        <f>+IF(H749='COSTOS VARIOS'!$C$1,'COSTOS VARIOS'!$C$2*'Precios ML'!V749,'COSTOS VARIOS'!$B$2*'Precios ML'!V749)</f>
        <v>123980</v>
      </c>
      <c r="J749" s="22">
        <v>0</v>
      </c>
      <c r="K749" s="27">
        <f t="shared" si="110"/>
        <v>10.4125</v>
      </c>
      <c r="L749" s="27">
        <f t="shared" si="111"/>
        <v>10.4125</v>
      </c>
      <c r="M749" s="26">
        <f>(INDEX(pesos!A:B,MATCH(L749,pesos!A:A,1),2))</f>
        <v>16200</v>
      </c>
      <c r="N749" s="26">
        <f>+R749*'COSTOS VARIOS'!$O$1</f>
        <v>72356.180000000008</v>
      </c>
      <c r="O749" s="26">
        <f>+R749*'COSTOS VARIOS'!$O$2</f>
        <v>1561.3702000000001</v>
      </c>
      <c r="P749" s="26">
        <f>+R749*'COSTOS VARIOS'!$O$3</f>
        <v>5712.33</v>
      </c>
      <c r="Q749" s="26">
        <v>1</v>
      </c>
      <c r="R749" s="26">
        <f t="shared" si="112"/>
        <v>380822</v>
      </c>
      <c r="S749" s="25">
        <f t="shared" si="113"/>
        <v>600631.88020000001</v>
      </c>
      <c r="T749" s="28">
        <f t="shared" si="114"/>
        <v>3.2079748736587366E-2</v>
      </c>
      <c r="U749" s="29">
        <f t="shared" si="115"/>
        <v>619900</v>
      </c>
      <c r="V749" s="26">
        <f>+INDEX('LISTA DE PRECIOS EKM '!A:K,MATCH('Precios ML'!B749,'LISTA DE PRECIOS EKM '!A:A,0),8)</f>
        <v>619900</v>
      </c>
      <c r="W749" s="26">
        <f t="shared" si="116"/>
        <v>619900</v>
      </c>
      <c r="X749" s="26">
        <f t="shared" si="117"/>
        <v>0</v>
      </c>
      <c r="Y749" s="26"/>
      <c r="Z749" s="26">
        <f t="shared" si="118"/>
        <v>619900</v>
      </c>
      <c r="AA749" s="30">
        <f t="shared" si="119"/>
        <v>0.62779461270619863</v>
      </c>
    </row>
    <row r="750" spans="1:27">
      <c r="A750" s="20" t="s">
        <v>5770</v>
      </c>
      <c r="B750" s="20" t="s">
        <v>5771</v>
      </c>
      <c r="C750" s="25">
        <v>380822</v>
      </c>
      <c r="D750" s="22">
        <v>85</v>
      </c>
      <c r="E750" s="22">
        <v>49</v>
      </c>
      <c r="F750" s="22">
        <v>40</v>
      </c>
      <c r="G750" s="22">
        <v>16000</v>
      </c>
      <c r="H750" s="22" t="s">
        <v>5088</v>
      </c>
      <c r="I750" s="26">
        <f>+IF(H750='COSTOS VARIOS'!$C$1,'COSTOS VARIOS'!$C$2*'Precios ML'!V750,'COSTOS VARIOS'!$B$2*'Precios ML'!V750)</f>
        <v>123980</v>
      </c>
      <c r="J750" s="22">
        <v>0</v>
      </c>
      <c r="K750" s="27">
        <f t="shared" si="110"/>
        <v>10.4125</v>
      </c>
      <c r="L750" s="27">
        <f t="shared" si="111"/>
        <v>10.4125</v>
      </c>
      <c r="M750" s="26">
        <f>(INDEX(pesos!A:B,MATCH(L750,pesos!A:A,1),2))</f>
        <v>16200</v>
      </c>
      <c r="N750" s="26">
        <f>+R750*'COSTOS VARIOS'!$O$1</f>
        <v>72356.180000000008</v>
      </c>
      <c r="O750" s="26">
        <f>+R750*'COSTOS VARIOS'!$O$2</f>
        <v>1561.3702000000001</v>
      </c>
      <c r="P750" s="26">
        <f>+R750*'COSTOS VARIOS'!$O$3</f>
        <v>5712.33</v>
      </c>
      <c r="Q750" s="26">
        <v>1</v>
      </c>
      <c r="R750" s="26">
        <f t="shared" si="112"/>
        <v>380822</v>
      </c>
      <c r="S750" s="25">
        <f t="shared" si="113"/>
        <v>600631.88020000001</v>
      </c>
      <c r="T750" s="28">
        <f t="shared" si="114"/>
        <v>3.2079748736587366E-2</v>
      </c>
      <c r="U750" s="29">
        <f t="shared" si="115"/>
        <v>619900</v>
      </c>
      <c r="V750" s="26">
        <f>+INDEX('LISTA DE PRECIOS EKM '!A:K,MATCH('Precios ML'!B750,'LISTA DE PRECIOS EKM '!A:A,0),8)</f>
        <v>619900</v>
      </c>
      <c r="W750" s="26">
        <f t="shared" si="116"/>
        <v>619900</v>
      </c>
      <c r="X750" s="26">
        <f t="shared" si="117"/>
        <v>0</v>
      </c>
      <c r="Y750" s="26"/>
      <c r="Z750" s="26">
        <f t="shared" si="118"/>
        <v>619900</v>
      </c>
      <c r="AA750" s="30">
        <f t="shared" si="119"/>
        <v>0.62779461270619863</v>
      </c>
    </row>
    <row r="751" spans="1:27">
      <c r="A751" s="20" t="s">
        <v>5770</v>
      </c>
      <c r="B751" s="20" t="s">
        <v>5771</v>
      </c>
      <c r="C751" s="25">
        <v>380822</v>
      </c>
      <c r="D751" s="22">
        <v>85</v>
      </c>
      <c r="E751" s="22">
        <v>49</v>
      </c>
      <c r="F751" s="22">
        <v>40</v>
      </c>
      <c r="G751" s="22">
        <v>16000</v>
      </c>
      <c r="H751" s="22" t="s">
        <v>5088</v>
      </c>
      <c r="I751" s="26">
        <f>+IF(H751='COSTOS VARIOS'!$C$1,'COSTOS VARIOS'!$C$2*'Precios ML'!V751,'COSTOS VARIOS'!$B$2*'Precios ML'!V751)</f>
        <v>123980</v>
      </c>
      <c r="J751" s="22">
        <v>0</v>
      </c>
      <c r="K751" s="27">
        <f t="shared" si="110"/>
        <v>10.4125</v>
      </c>
      <c r="L751" s="27">
        <f t="shared" si="111"/>
        <v>10.4125</v>
      </c>
      <c r="M751" s="26">
        <f>(INDEX(pesos!A:B,MATCH(L751,pesos!A:A,1),2))</f>
        <v>16200</v>
      </c>
      <c r="N751" s="26">
        <f>+R751*'COSTOS VARIOS'!$O$1</f>
        <v>72356.180000000008</v>
      </c>
      <c r="O751" s="26">
        <f>+R751*'COSTOS VARIOS'!$O$2</f>
        <v>1561.3702000000001</v>
      </c>
      <c r="P751" s="26">
        <f>+R751*'COSTOS VARIOS'!$O$3</f>
        <v>5712.33</v>
      </c>
      <c r="Q751" s="26">
        <v>1</v>
      </c>
      <c r="R751" s="26">
        <f t="shared" si="112"/>
        <v>380822</v>
      </c>
      <c r="S751" s="25">
        <f t="shared" si="113"/>
        <v>600631.88020000001</v>
      </c>
      <c r="T751" s="28">
        <f t="shared" si="114"/>
        <v>3.2079748736587366E-2</v>
      </c>
      <c r="U751" s="29">
        <f t="shared" si="115"/>
        <v>619900</v>
      </c>
      <c r="V751" s="26">
        <f>+INDEX('LISTA DE PRECIOS EKM '!A:K,MATCH('Precios ML'!B751,'LISTA DE PRECIOS EKM '!A:A,0),8)</f>
        <v>619900</v>
      </c>
      <c r="W751" s="26">
        <f t="shared" si="116"/>
        <v>619900</v>
      </c>
      <c r="X751" s="26">
        <f t="shared" si="117"/>
        <v>0</v>
      </c>
      <c r="Y751" s="26"/>
      <c r="Z751" s="26">
        <f t="shared" si="118"/>
        <v>619900</v>
      </c>
      <c r="AA751" s="30">
        <f t="shared" si="119"/>
        <v>0.62779461270619863</v>
      </c>
    </row>
    <row r="752" spans="1:27">
      <c r="A752" s="20" t="s">
        <v>5772</v>
      </c>
      <c r="B752" s="20" t="s">
        <v>5773</v>
      </c>
      <c r="C752" s="25">
        <v>380822</v>
      </c>
      <c r="D752" s="22">
        <v>85</v>
      </c>
      <c r="E752" s="22">
        <v>49</v>
      </c>
      <c r="F752" s="22">
        <v>40</v>
      </c>
      <c r="G752" s="22">
        <v>16000</v>
      </c>
      <c r="H752" s="22" t="s">
        <v>5088</v>
      </c>
      <c r="I752" s="26">
        <f>+IF(H752='COSTOS VARIOS'!$C$1,'COSTOS VARIOS'!$C$2*'Precios ML'!V752,'COSTOS VARIOS'!$B$2*'Precios ML'!V752)</f>
        <v>123980</v>
      </c>
      <c r="J752" s="22">
        <v>0</v>
      </c>
      <c r="K752" s="27">
        <f t="shared" si="110"/>
        <v>10.4125</v>
      </c>
      <c r="L752" s="27">
        <f t="shared" si="111"/>
        <v>10.4125</v>
      </c>
      <c r="M752" s="26">
        <f>(INDEX(pesos!A:B,MATCH(L752,pesos!A:A,1),2))</f>
        <v>16200</v>
      </c>
      <c r="N752" s="26">
        <f>+R752*'COSTOS VARIOS'!$O$1</f>
        <v>72356.180000000008</v>
      </c>
      <c r="O752" s="26">
        <f>+R752*'COSTOS VARIOS'!$O$2</f>
        <v>1561.3702000000001</v>
      </c>
      <c r="P752" s="26">
        <f>+R752*'COSTOS VARIOS'!$O$3</f>
        <v>5712.33</v>
      </c>
      <c r="Q752" s="26">
        <v>1</v>
      </c>
      <c r="R752" s="26">
        <f t="shared" si="112"/>
        <v>380822</v>
      </c>
      <c r="S752" s="25">
        <f t="shared" si="113"/>
        <v>600631.88020000001</v>
      </c>
      <c r="T752" s="28">
        <f t="shared" si="114"/>
        <v>3.2079748736587366E-2</v>
      </c>
      <c r="U752" s="29">
        <f t="shared" si="115"/>
        <v>619900</v>
      </c>
      <c r="V752" s="26">
        <f>+INDEX('LISTA DE PRECIOS EKM '!A:K,MATCH('Precios ML'!B752,'LISTA DE PRECIOS EKM '!A:A,0),8)</f>
        <v>619900</v>
      </c>
      <c r="W752" s="26">
        <f t="shared" si="116"/>
        <v>619900</v>
      </c>
      <c r="X752" s="26">
        <f t="shared" si="117"/>
        <v>0</v>
      </c>
      <c r="Y752" s="26"/>
      <c r="Z752" s="26">
        <f t="shared" si="118"/>
        <v>619900</v>
      </c>
      <c r="AA752" s="30">
        <f t="shared" si="119"/>
        <v>0.62779461270619863</v>
      </c>
    </row>
    <row r="753" spans="1:27">
      <c r="A753" s="20" t="s">
        <v>5772</v>
      </c>
      <c r="B753" s="20" t="s">
        <v>5773</v>
      </c>
      <c r="C753" s="25">
        <v>380822</v>
      </c>
      <c r="D753" s="22">
        <v>85</v>
      </c>
      <c r="E753" s="22">
        <v>49</v>
      </c>
      <c r="F753" s="22">
        <v>40</v>
      </c>
      <c r="G753" s="22">
        <v>16000</v>
      </c>
      <c r="H753" s="22" t="s">
        <v>5088</v>
      </c>
      <c r="I753" s="26">
        <f>+IF(H753='COSTOS VARIOS'!$C$1,'COSTOS VARIOS'!$C$2*'Precios ML'!V753,'COSTOS VARIOS'!$B$2*'Precios ML'!V753)</f>
        <v>123980</v>
      </c>
      <c r="J753" s="22">
        <v>0</v>
      </c>
      <c r="K753" s="27">
        <f t="shared" si="110"/>
        <v>10.4125</v>
      </c>
      <c r="L753" s="27">
        <f t="shared" si="111"/>
        <v>10.4125</v>
      </c>
      <c r="M753" s="26">
        <f>(INDEX(pesos!A:B,MATCH(L753,pesos!A:A,1),2))</f>
        <v>16200</v>
      </c>
      <c r="N753" s="26">
        <f>+R753*'COSTOS VARIOS'!$O$1</f>
        <v>72356.180000000008</v>
      </c>
      <c r="O753" s="26">
        <f>+R753*'COSTOS VARIOS'!$O$2</f>
        <v>1561.3702000000001</v>
      </c>
      <c r="P753" s="26">
        <f>+R753*'COSTOS VARIOS'!$O$3</f>
        <v>5712.33</v>
      </c>
      <c r="Q753" s="26">
        <v>1</v>
      </c>
      <c r="R753" s="26">
        <f t="shared" si="112"/>
        <v>380822</v>
      </c>
      <c r="S753" s="25">
        <f t="shared" si="113"/>
        <v>600631.88020000001</v>
      </c>
      <c r="T753" s="28">
        <f t="shared" si="114"/>
        <v>3.2079748736587366E-2</v>
      </c>
      <c r="U753" s="29">
        <f t="shared" si="115"/>
        <v>619900</v>
      </c>
      <c r="V753" s="26">
        <f>+INDEX('LISTA DE PRECIOS EKM '!A:K,MATCH('Precios ML'!B753,'LISTA DE PRECIOS EKM '!A:A,0),8)</f>
        <v>619900</v>
      </c>
      <c r="W753" s="26">
        <f t="shared" si="116"/>
        <v>619900</v>
      </c>
      <c r="X753" s="26">
        <f t="shared" si="117"/>
        <v>0</v>
      </c>
      <c r="Y753" s="26"/>
      <c r="Z753" s="26">
        <f t="shared" si="118"/>
        <v>619900</v>
      </c>
      <c r="AA753" s="30">
        <f t="shared" si="119"/>
        <v>0.62779461270619863</v>
      </c>
    </row>
    <row r="754" spans="1:27">
      <c r="A754" s="20" t="s">
        <v>5774</v>
      </c>
      <c r="B754" s="20" t="s">
        <v>5775</v>
      </c>
      <c r="C754" s="25">
        <v>324400</v>
      </c>
      <c r="D754" s="22">
        <v>85</v>
      </c>
      <c r="E754" s="22">
        <v>49</v>
      </c>
      <c r="F754" s="22">
        <v>40</v>
      </c>
      <c r="G754" s="22">
        <v>16000</v>
      </c>
      <c r="H754" s="22" t="s">
        <v>5088</v>
      </c>
      <c r="I754" s="26">
        <f>+IF(H754='COSTOS VARIOS'!$C$1,'COSTOS VARIOS'!$C$2*'Precios ML'!V754,'COSTOS VARIOS'!$B$2*'Precios ML'!V754)</f>
        <v>139980</v>
      </c>
      <c r="J754" s="22">
        <v>0</v>
      </c>
      <c r="K754" s="27">
        <f t="shared" si="110"/>
        <v>10.4125</v>
      </c>
      <c r="L754" s="27">
        <f t="shared" si="111"/>
        <v>10.4125</v>
      </c>
      <c r="M754" s="26">
        <f>(INDEX(pesos!A:B,MATCH(L754,pesos!A:A,1),2))</f>
        <v>16200</v>
      </c>
      <c r="N754" s="26">
        <f>+R754*'COSTOS VARIOS'!$O$1</f>
        <v>61636</v>
      </c>
      <c r="O754" s="26">
        <f>+R754*'COSTOS VARIOS'!$O$2</f>
        <v>1330.0400000000002</v>
      </c>
      <c r="P754" s="26">
        <f>+R754*'COSTOS VARIOS'!$O$3</f>
        <v>4866</v>
      </c>
      <c r="Q754" s="26">
        <v>1</v>
      </c>
      <c r="R754" s="26">
        <f t="shared" si="112"/>
        <v>324400</v>
      </c>
      <c r="S754" s="25">
        <f t="shared" si="113"/>
        <v>548412.04</v>
      </c>
      <c r="T754" s="28">
        <f t="shared" si="114"/>
        <v>0.27623018633945362</v>
      </c>
      <c r="U754" s="29">
        <f t="shared" si="115"/>
        <v>699900</v>
      </c>
      <c r="V754" s="26">
        <f>+INDEX('LISTA DE PRECIOS EKM '!A:K,MATCH('Precios ML'!B754,'LISTA DE PRECIOS EKM '!A:A,0),8)</f>
        <v>699900</v>
      </c>
      <c r="W754" s="26">
        <f t="shared" si="116"/>
        <v>699900</v>
      </c>
      <c r="X754" s="26">
        <f t="shared" si="117"/>
        <v>0</v>
      </c>
      <c r="Y754" s="26"/>
      <c r="Z754" s="26">
        <f t="shared" si="118"/>
        <v>699900</v>
      </c>
      <c r="AA754" s="30">
        <f t="shared" si="119"/>
        <v>1.1575215782983972</v>
      </c>
    </row>
    <row r="755" spans="1:27">
      <c r="A755" s="20" t="s">
        <v>5774</v>
      </c>
      <c r="B755" s="20" t="s">
        <v>5775</v>
      </c>
      <c r="C755" s="25">
        <v>324400</v>
      </c>
      <c r="D755" s="22">
        <v>85</v>
      </c>
      <c r="E755" s="22">
        <v>49</v>
      </c>
      <c r="F755" s="22">
        <v>40</v>
      </c>
      <c r="G755" s="22">
        <v>16000</v>
      </c>
      <c r="H755" s="22" t="s">
        <v>5088</v>
      </c>
      <c r="I755" s="26">
        <f>+IF(H755='COSTOS VARIOS'!$C$1,'COSTOS VARIOS'!$C$2*'Precios ML'!V755,'COSTOS VARIOS'!$B$2*'Precios ML'!V755)</f>
        <v>139980</v>
      </c>
      <c r="J755" s="22">
        <v>0</v>
      </c>
      <c r="K755" s="27">
        <f t="shared" si="110"/>
        <v>10.4125</v>
      </c>
      <c r="L755" s="27">
        <f t="shared" si="111"/>
        <v>10.4125</v>
      </c>
      <c r="M755" s="26">
        <f>(INDEX(pesos!A:B,MATCH(L755,pesos!A:A,1),2))</f>
        <v>16200</v>
      </c>
      <c r="N755" s="26">
        <f>+R755*'COSTOS VARIOS'!$O$1</f>
        <v>61636</v>
      </c>
      <c r="O755" s="26">
        <f>+R755*'COSTOS VARIOS'!$O$2</f>
        <v>1330.0400000000002</v>
      </c>
      <c r="P755" s="26">
        <f>+R755*'COSTOS VARIOS'!$O$3</f>
        <v>4866</v>
      </c>
      <c r="Q755" s="26">
        <v>1</v>
      </c>
      <c r="R755" s="26">
        <f t="shared" si="112"/>
        <v>324400</v>
      </c>
      <c r="S755" s="25">
        <f t="shared" si="113"/>
        <v>548412.04</v>
      </c>
      <c r="T755" s="28">
        <f t="shared" si="114"/>
        <v>0.27623018633945362</v>
      </c>
      <c r="U755" s="29">
        <f t="shared" si="115"/>
        <v>699900</v>
      </c>
      <c r="V755" s="26">
        <f>+INDEX('LISTA DE PRECIOS EKM '!A:K,MATCH('Precios ML'!B755,'LISTA DE PRECIOS EKM '!A:A,0),8)</f>
        <v>699900</v>
      </c>
      <c r="W755" s="26">
        <f t="shared" si="116"/>
        <v>699900</v>
      </c>
      <c r="X755" s="26">
        <f t="shared" si="117"/>
        <v>0</v>
      </c>
      <c r="Y755" s="26"/>
      <c r="Z755" s="26">
        <f t="shared" si="118"/>
        <v>699900</v>
      </c>
      <c r="AA755" s="30">
        <f t="shared" si="119"/>
        <v>1.1575215782983972</v>
      </c>
    </row>
    <row r="756" spans="1:27">
      <c r="A756" s="20" t="s">
        <v>5776</v>
      </c>
      <c r="B756" s="20" t="s">
        <v>5777</v>
      </c>
      <c r="C756" s="25">
        <v>324400</v>
      </c>
      <c r="D756" s="22">
        <v>85</v>
      </c>
      <c r="E756" s="22">
        <v>49</v>
      </c>
      <c r="F756" s="22">
        <v>40</v>
      </c>
      <c r="G756" s="22">
        <v>16000</v>
      </c>
      <c r="H756" s="22" t="s">
        <v>5088</v>
      </c>
      <c r="I756" s="26">
        <f>+IF(H756='COSTOS VARIOS'!$C$1,'COSTOS VARIOS'!$C$2*'Precios ML'!V756,'COSTOS VARIOS'!$B$2*'Precios ML'!V756)</f>
        <v>139980</v>
      </c>
      <c r="J756" s="22">
        <v>0</v>
      </c>
      <c r="K756" s="27">
        <f t="shared" si="110"/>
        <v>10.4125</v>
      </c>
      <c r="L756" s="27">
        <f t="shared" si="111"/>
        <v>10.4125</v>
      </c>
      <c r="M756" s="26">
        <f>(INDEX(pesos!A:B,MATCH(L756,pesos!A:A,1),2))</f>
        <v>16200</v>
      </c>
      <c r="N756" s="26">
        <f>+R756*'COSTOS VARIOS'!$O$1</f>
        <v>61636</v>
      </c>
      <c r="O756" s="26">
        <f>+R756*'COSTOS VARIOS'!$O$2</f>
        <v>1330.0400000000002</v>
      </c>
      <c r="P756" s="26">
        <f>+R756*'COSTOS VARIOS'!$O$3</f>
        <v>4866</v>
      </c>
      <c r="Q756" s="26">
        <v>1</v>
      </c>
      <c r="R756" s="26">
        <f t="shared" si="112"/>
        <v>324400</v>
      </c>
      <c r="S756" s="25">
        <f t="shared" si="113"/>
        <v>548412.04</v>
      </c>
      <c r="T756" s="28">
        <f t="shared" si="114"/>
        <v>0.27623018633945362</v>
      </c>
      <c r="U756" s="29">
        <f t="shared" si="115"/>
        <v>699900</v>
      </c>
      <c r="V756" s="26">
        <f>+INDEX('LISTA DE PRECIOS EKM '!A:K,MATCH('Precios ML'!B756,'LISTA DE PRECIOS EKM '!A:A,0),8)</f>
        <v>699900</v>
      </c>
      <c r="W756" s="26">
        <f t="shared" si="116"/>
        <v>699900</v>
      </c>
      <c r="X756" s="26">
        <f t="shared" si="117"/>
        <v>0</v>
      </c>
      <c r="Y756" s="26"/>
      <c r="Z756" s="26">
        <f t="shared" si="118"/>
        <v>699900</v>
      </c>
      <c r="AA756" s="30">
        <f t="shared" si="119"/>
        <v>1.1575215782983972</v>
      </c>
    </row>
    <row r="757" spans="1:27">
      <c r="A757" s="20" t="s">
        <v>5776</v>
      </c>
      <c r="B757" s="20" t="s">
        <v>5777</v>
      </c>
      <c r="C757" s="25">
        <v>324400</v>
      </c>
      <c r="D757" s="22">
        <v>85</v>
      </c>
      <c r="E757" s="22">
        <v>49</v>
      </c>
      <c r="F757" s="22">
        <v>40</v>
      </c>
      <c r="G757" s="22">
        <v>16000</v>
      </c>
      <c r="H757" s="22" t="s">
        <v>5088</v>
      </c>
      <c r="I757" s="26">
        <f>+IF(H757='COSTOS VARIOS'!$C$1,'COSTOS VARIOS'!$C$2*'Precios ML'!V757,'COSTOS VARIOS'!$B$2*'Precios ML'!V757)</f>
        <v>139980</v>
      </c>
      <c r="J757" s="22">
        <v>0</v>
      </c>
      <c r="K757" s="27">
        <f t="shared" si="110"/>
        <v>10.4125</v>
      </c>
      <c r="L757" s="27">
        <f t="shared" si="111"/>
        <v>10.4125</v>
      </c>
      <c r="M757" s="26">
        <f>(INDEX(pesos!A:B,MATCH(L757,pesos!A:A,1),2))</f>
        <v>16200</v>
      </c>
      <c r="N757" s="26">
        <f>+R757*'COSTOS VARIOS'!$O$1</f>
        <v>61636</v>
      </c>
      <c r="O757" s="26">
        <f>+R757*'COSTOS VARIOS'!$O$2</f>
        <v>1330.0400000000002</v>
      </c>
      <c r="P757" s="26">
        <f>+R757*'COSTOS VARIOS'!$O$3</f>
        <v>4866</v>
      </c>
      <c r="Q757" s="26">
        <v>1</v>
      </c>
      <c r="R757" s="26">
        <f t="shared" si="112"/>
        <v>324400</v>
      </c>
      <c r="S757" s="25">
        <f t="shared" si="113"/>
        <v>548412.04</v>
      </c>
      <c r="T757" s="28">
        <f t="shared" si="114"/>
        <v>0.27623018633945362</v>
      </c>
      <c r="U757" s="29">
        <f t="shared" si="115"/>
        <v>699900</v>
      </c>
      <c r="V757" s="26">
        <f>+INDEX('LISTA DE PRECIOS EKM '!A:K,MATCH('Precios ML'!B757,'LISTA DE PRECIOS EKM '!A:A,0),8)</f>
        <v>699900</v>
      </c>
      <c r="W757" s="26">
        <f t="shared" si="116"/>
        <v>699900</v>
      </c>
      <c r="X757" s="26">
        <f t="shared" si="117"/>
        <v>0</v>
      </c>
      <c r="Y757" s="26"/>
      <c r="Z757" s="26">
        <f t="shared" si="118"/>
        <v>699900</v>
      </c>
      <c r="AA757" s="30">
        <f t="shared" si="119"/>
        <v>1.1575215782983972</v>
      </c>
    </row>
    <row r="758" spans="1:27">
      <c r="A758" s="20" t="s">
        <v>5778</v>
      </c>
      <c r="B758" s="20" t="s">
        <v>5779</v>
      </c>
      <c r="C758" s="25">
        <v>380822</v>
      </c>
      <c r="D758" s="22">
        <v>85</v>
      </c>
      <c r="E758" s="22">
        <v>49</v>
      </c>
      <c r="F758" s="22">
        <v>40</v>
      </c>
      <c r="G758" s="22">
        <v>16000</v>
      </c>
      <c r="H758" s="22" t="s">
        <v>5088</v>
      </c>
      <c r="I758" s="26">
        <f>+IF(H758='COSTOS VARIOS'!$C$1,'COSTOS VARIOS'!$C$2*'Precios ML'!V758,'COSTOS VARIOS'!$B$2*'Precios ML'!V758)</f>
        <v>123980</v>
      </c>
      <c r="J758" s="22">
        <v>0</v>
      </c>
      <c r="K758" s="27">
        <f t="shared" si="110"/>
        <v>10.4125</v>
      </c>
      <c r="L758" s="27">
        <f t="shared" si="111"/>
        <v>10.4125</v>
      </c>
      <c r="M758" s="26">
        <f>(INDEX(pesos!A:B,MATCH(L758,pesos!A:A,1),2))</f>
        <v>16200</v>
      </c>
      <c r="N758" s="26">
        <f>+R758*'COSTOS VARIOS'!$O$1</f>
        <v>72356.180000000008</v>
      </c>
      <c r="O758" s="26">
        <f>+R758*'COSTOS VARIOS'!$O$2</f>
        <v>1561.3702000000001</v>
      </c>
      <c r="P758" s="26">
        <f>+R758*'COSTOS VARIOS'!$O$3</f>
        <v>5712.33</v>
      </c>
      <c r="Q758" s="26">
        <v>1</v>
      </c>
      <c r="R758" s="26">
        <f t="shared" si="112"/>
        <v>380822</v>
      </c>
      <c r="S758" s="25">
        <f t="shared" si="113"/>
        <v>600631.88020000001</v>
      </c>
      <c r="T758" s="28">
        <f t="shared" si="114"/>
        <v>3.2079748736587366E-2</v>
      </c>
      <c r="U758" s="29">
        <f t="shared" si="115"/>
        <v>619900</v>
      </c>
      <c r="V758" s="26">
        <f>+INDEX('LISTA DE PRECIOS EKM '!A:K,MATCH('Precios ML'!B758,'LISTA DE PRECIOS EKM '!A:A,0),8)</f>
        <v>619900</v>
      </c>
      <c r="W758" s="26">
        <f t="shared" si="116"/>
        <v>619900</v>
      </c>
      <c r="X758" s="26">
        <f t="shared" si="117"/>
        <v>0</v>
      </c>
      <c r="Y758" s="26"/>
      <c r="Z758" s="26">
        <f t="shared" si="118"/>
        <v>619900</v>
      </c>
      <c r="AA758" s="30">
        <f t="shared" si="119"/>
        <v>0.62779461270619863</v>
      </c>
    </row>
    <row r="759" spans="1:27">
      <c r="A759" s="20" t="s">
        <v>5778</v>
      </c>
      <c r="B759" s="20" t="s">
        <v>5779</v>
      </c>
      <c r="C759" s="25">
        <v>380822</v>
      </c>
      <c r="D759" s="22">
        <v>85</v>
      </c>
      <c r="E759" s="22">
        <v>49</v>
      </c>
      <c r="F759" s="22">
        <v>40</v>
      </c>
      <c r="G759" s="22">
        <v>16000</v>
      </c>
      <c r="H759" s="22" t="s">
        <v>5088</v>
      </c>
      <c r="I759" s="26">
        <f>+IF(H759='COSTOS VARIOS'!$C$1,'COSTOS VARIOS'!$C$2*'Precios ML'!V759,'COSTOS VARIOS'!$B$2*'Precios ML'!V759)</f>
        <v>123980</v>
      </c>
      <c r="J759" s="22">
        <v>0</v>
      </c>
      <c r="K759" s="27">
        <f t="shared" si="110"/>
        <v>10.4125</v>
      </c>
      <c r="L759" s="27">
        <f t="shared" si="111"/>
        <v>10.4125</v>
      </c>
      <c r="M759" s="26">
        <f>(INDEX(pesos!A:B,MATCH(L759,pesos!A:A,1),2))</f>
        <v>16200</v>
      </c>
      <c r="N759" s="26">
        <f>+R759*'COSTOS VARIOS'!$O$1</f>
        <v>72356.180000000008</v>
      </c>
      <c r="O759" s="26">
        <f>+R759*'COSTOS VARIOS'!$O$2</f>
        <v>1561.3702000000001</v>
      </c>
      <c r="P759" s="26">
        <f>+R759*'COSTOS VARIOS'!$O$3</f>
        <v>5712.33</v>
      </c>
      <c r="Q759" s="26">
        <v>1</v>
      </c>
      <c r="R759" s="26">
        <f t="shared" si="112"/>
        <v>380822</v>
      </c>
      <c r="S759" s="25">
        <f t="shared" si="113"/>
        <v>600631.88020000001</v>
      </c>
      <c r="T759" s="28">
        <f t="shared" si="114"/>
        <v>3.2079748736587366E-2</v>
      </c>
      <c r="U759" s="29">
        <f t="shared" si="115"/>
        <v>619900</v>
      </c>
      <c r="V759" s="26">
        <f>+INDEX('LISTA DE PRECIOS EKM '!A:K,MATCH('Precios ML'!B759,'LISTA DE PRECIOS EKM '!A:A,0),8)</f>
        <v>619900</v>
      </c>
      <c r="W759" s="26">
        <f t="shared" si="116"/>
        <v>619900</v>
      </c>
      <c r="X759" s="26">
        <f t="shared" si="117"/>
        <v>0</v>
      </c>
      <c r="Y759" s="26"/>
      <c r="Z759" s="26">
        <f t="shared" si="118"/>
        <v>619900</v>
      </c>
      <c r="AA759" s="30">
        <f t="shared" si="119"/>
        <v>0.62779461270619863</v>
      </c>
    </row>
    <row r="760" spans="1:27">
      <c r="A760" s="20" t="s">
        <v>5780</v>
      </c>
      <c r="B760" s="20" t="s">
        <v>5781</v>
      </c>
      <c r="C760" s="25">
        <v>380822</v>
      </c>
      <c r="D760" s="22">
        <v>85</v>
      </c>
      <c r="E760" s="22">
        <v>49</v>
      </c>
      <c r="F760" s="22">
        <v>40</v>
      </c>
      <c r="G760" s="22">
        <v>16000</v>
      </c>
      <c r="H760" s="22" t="s">
        <v>5088</v>
      </c>
      <c r="I760" s="26">
        <f>+IF(H760='COSTOS VARIOS'!$C$1,'COSTOS VARIOS'!$C$2*'Precios ML'!V760,'COSTOS VARIOS'!$B$2*'Precios ML'!V760)</f>
        <v>123980</v>
      </c>
      <c r="J760" s="22">
        <v>0</v>
      </c>
      <c r="K760" s="27">
        <f t="shared" si="110"/>
        <v>10.4125</v>
      </c>
      <c r="L760" s="27">
        <f t="shared" si="111"/>
        <v>10.4125</v>
      </c>
      <c r="M760" s="26">
        <f>(INDEX(pesos!A:B,MATCH(L760,pesos!A:A,1),2))</f>
        <v>16200</v>
      </c>
      <c r="N760" s="26">
        <f>+R760*'COSTOS VARIOS'!$O$1</f>
        <v>72356.180000000008</v>
      </c>
      <c r="O760" s="26">
        <f>+R760*'COSTOS VARIOS'!$O$2</f>
        <v>1561.3702000000001</v>
      </c>
      <c r="P760" s="26">
        <f>+R760*'COSTOS VARIOS'!$O$3</f>
        <v>5712.33</v>
      </c>
      <c r="Q760" s="26">
        <v>1</v>
      </c>
      <c r="R760" s="26">
        <f t="shared" si="112"/>
        <v>380822</v>
      </c>
      <c r="S760" s="25">
        <f t="shared" si="113"/>
        <v>600631.88020000001</v>
      </c>
      <c r="T760" s="28">
        <f t="shared" si="114"/>
        <v>3.2079748736587366E-2</v>
      </c>
      <c r="U760" s="29">
        <f t="shared" si="115"/>
        <v>619900</v>
      </c>
      <c r="V760" s="26">
        <f>+INDEX('LISTA DE PRECIOS EKM '!A:K,MATCH('Precios ML'!B760,'LISTA DE PRECIOS EKM '!A:A,0),8)</f>
        <v>619900</v>
      </c>
      <c r="W760" s="26">
        <f t="shared" si="116"/>
        <v>619900</v>
      </c>
      <c r="X760" s="26">
        <f t="shared" si="117"/>
        <v>0</v>
      </c>
      <c r="Y760" s="26"/>
      <c r="Z760" s="26">
        <f t="shared" si="118"/>
        <v>619900</v>
      </c>
      <c r="AA760" s="30">
        <f t="shared" si="119"/>
        <v>0.62779461270619863</v>
      </c>
    </row>
    <row r="761" spans="1:27">
      <c r="A761" s="20" t="s">
        <v>5780</v>
      </c>
      <c r="B761" s="20" t="s">
        <v>5781</v>
      </c>
      <c r="C761" s="25">
        <v>380822</v>
      </c>
      <c r="D761" s="22">
        <v>85</v>
      </c>
      <c r="E761" s="22">
        <v>49</v>
      </c>
      <c r="F761" s="22">
        <v>40</v>
      </c>
      <c r="G761" s="22">
        <v>16000</v>
      </c>
      <c r="H761" s="22" t="s">
        <v>5088</v>
      </c>
      <c r="I761" s="26">
        <f>+IF(H761='COSTOS VARIOS'!$C$1,'COSTOS VARIOS'!$C$2*'Precios ML'!V761,'COSTOS VARIOS'!$B$2*'Precios ML'!V761)</f>
        <v>123980</v>
      </c>
      <c r="J761" s="22">
        <v>0</v>
      </c>
      <c r="K761" s="27">
        <f t="shared" si="110"/>
        <v>10.4125</v>
      </c>
      <c r="L761" s="27">
        <f t="shared" si="111"/>
        <v>10.4125</v>
      </c>
      <c r="M761" s="26">
        <f>(INDEX(pesos!A:B,MATCH(L761,pesos!A:A,1),2))</f>
        <v>16200</v>
      </c>
      <c r="N761" s="26">
        <f>+R761*'COSTOS VARIOS'!$O$1</f>
        <v>72356.180000000008</v>
      </c>
      <c r="O761" s="26">
        <f>+R761*'COSTOS VARIOS'!$O$2</f>
        <v>1561.3702000000001</v>
      </c>
      <c r="P761" s="26">
        <f>+R761*'COSTOS VARIOS'!$O$3</f>
        <v>5712.33</v>
      </c>
      <c r="Q761" s="26">
        <v>1</v>
      </c>
      <c r="R761" s="26">
        <f t="shared" si="112"/>
        <v>380822</v>
      </c>
      <c r="S761" s="25">
        <f t="shared" si="113"/>
        <v>600631.88020000001</v>
      </c>
      <c r="T761" s="28">
        <f t="shared" si="114"/>
        <v>3.2079748736587366E-2</v>
      </c>
      <c r="U761" s="29">
        <f t="shared" si="115"/>
        <v>619900</v>
      </c>
      <c r="V761" s="26">
        <f>+INDEX('LISTA DE PRECIOS EKM '!A:K,MATCH('Precios ML'!B761,'LISTA DE PRECIOS EKM '!A:A,0),8)</f>
        <v>619900</v>
      </c>
      <c r="W761" s="26">
        <f t="shared" si="116"/>
        <v>619900</v>
      </c>
      <c r="X761" s="26">
        <f t="shared" si="117"/>
        <v>0</v>
      </c>
      <c r="Y761" s="26"/>
      <c r="Z761" s="26">
        <f t="shared" si="118"/>
        <v>619900</v>
      </c>
      <c r="AA761" s="30">
        <f t="shared" si="119"/>
        <v>0.62779461270619863</v>
      </c>
    </row>
    <row r="762" spans="1:27">
      <c r="A762" s="20" t="s">
        <v>5782</v>
      </c>
      <c r="B762" s="20" t="s">
        <v>5783</v>
      </c>
      <c r="C762" s="25">
        <v>324400</v>
      </c>
      <c r="D762" s="22">
        <v>85</v>
      </c>
      <c r="E762" s="22">
        <v>49</v>
      </c>
      <c r="F762" s="22">
        <v>40</v>
      </c>
      <c r="G762" s="22">
        <v>16000</v>
      </c>
      <c r="H762" s="22" t="s">
        <v>5088</v>
      </c>
      <c r="I762" s="26">
        <f>+IF(H762='COSTOS VARIOS'!$C$1,'COSTOS VARIOS'!$C$2*'Precios ML'!V762,'COSTOS VARIOS'!$B$2*'Precios ML'!V762)</f>
        <v>139980</v>
      </c>
      <c r="J762" s="22">
        <v>0</v>
      </c>
      <c r="K762" s="27">
        <f t="shared" si="110"/>
        <v>10.4125</v>
      </c>
      <c r="L762" s="27">
        <f t="shared" si="111"/>
        <v>10.4125</v>
      </c>
      <c r="M762" s="26">
        <f>(INDEX(pesos!A:B,MATCH(L762,pesos!A:A,1),2))</f>
        <v>16200</v>
      </c>
      <c r="N762" s="26">
        <f>+R762*'COSTOS VARIOS'!$O$1</f>
        <v>61636</v>
      </c>
      <c r="O762" s="26">
        <f>+R762*'COSTOS VARIOS'!$O$2</f>
        <v>1330.0400000000002</v>
      </c>
      <c r="P762" s="26">
        <f>+R762*'COSTOS VARIOS'!$O$3</f>
        <v>4866</v>
      </c>
      <c r="Q762" s="26">
        <v>1</v>
      </c>
      <c r="R762" s="26">
        <f t="shared" si="112"/>
        <v>324400</v>
      </c>
      <c r="S762" s="25">
        <f t="shared" si="113"/>
        <v>548412.04</v>
      </c>
      <c r="T762" s="28">
        <f t="shared" si="114"/>
        <v>0.27623018633945362</v>
      </c>
      <c r="U762" s="29">
        <f t="shared" si="115"/>
        <v>699900</v>
      </c>
      <c r="V762" s="26">
        <f>+INDEX('LISTA DE PRECIOS EKM '!A:K,MATCH('Precios ML'!B762,'LISTA DE PRECIOS EKM '!A:A,0),8)</f>
        <v>699900</v>
      </c>
      <c r="W762" s="26">
        <f t="shared" si="116"/>
        <v>699900</v>
      </c>
      <c r="X762" s="26">
        <f t="shared" si="117"/>
        <v>0</v>
      </c>
      <c r="Y762" s="26"/>
      <c r="Z762" s="26">
        <f t="shared" si="118"/>
        <v>699900</v>
      </c>
      <c r="AA762" s="30">
        <f t="shared" si="119"/>
        <v>1.1575215782983972</v>
      </c>
    </row>
    <row r="763" spans="1:27">
      <c r="A763" s="20" t="s">
        <v>5782</v>
      </c>
      <c r="B763" s="20" t="s">
        <v>5783</v>
      </c>
      <c r="C763" s="25">
        <v>324400</v>
      </c>
      <c r="D763" s="22">
        <v>85</v>
      </c>
      <c r="E763" s="22">
        <v>49</v>
      </c>
      <c r="F763" s="22">
        <v>40</v>
      </c>
      <c r="G763" s="22">
        <v>16000</v>
      </c>
      <c r="H763" s="22" t="s">
        <v>5088</v>
      </c>
      <c r="I763" s="26">
        <f>+IF(H763='COSTOS VARIOS'!$C$1,'COSTOS VARIOS'!$C$2*'Precios ML'!V763,'COSTOS VARIOS'!$B$2*'Precios ML'!V763)</f>
        <v>139980</v>
      </c>
      <c r="J763" s="22">
        <v>0</v>
      </c>
      <c r="K763" s="27">
        <f t="shared" si="110"/>
        <v>10.4125</v>
      </c>
      <c r="L763" s="27">
        <f t="shared" si="111"/>
        <v>10.4125</v>
      </c>
      <c r="M763" s="26">
        <f>(INDEX(pesos!A:B,MATCH(L763,pesos!A:A,1),2))</f>
        <v>16200</v>
      </c>
      <c r="N763" s="26">
        <f>+R763*'COSTOS VARIOS'!$O$1</f>
        <v>61636</v>
      </c>
      <c r="O763" s="26">
        <f>+R763*'COSTOS VARIOS'!$O$2</f>
        <v>1330.0400000000002</v>
      </c>
      <c r="P763" s="26">
        <f>+R763*'COSTOS VARIOS'!$O$3</f>
        <v>4866</v>
      </c>
      <c r="Q763" s="26">
        <v>1</v>
      </c>
      <c r="R763" s="26">
        <f t="shared" si="112"/>
        <v>324400</v>
      </c>
      <c r="S763" s="25">
        <f t="shared" si="113"/>
        <v>548412.04</v>
      </c>
      <c r="T763" s="28">
        <f t="shared" si="114"/>
        <v>0.27623018633945362</v>
      </c>
      <c r="U763" s="29">
        <f t="shared" si="115"/>
        <v>699900</v>
      </c>
      <c r="V763" s="26">
        <f>+INDEX('LISTA DE PRECIOS EKM '!A:K,MATCH('Precios ML'!B763,'LISTA DE PRECIOS EKM '!A:A,0),8)</f>
        <v>699900</v>
      </c>
      <c r="W763" s="26">
        <f t="shared" si="116"/>
        <v>699900</v>
      </c>
      <c r="X763" s="26">
        <f t="shared" si="117"/>
        <v>0</v>
      </c>
      <c r="Y763" s="26"/>
      <c r="Z763" s="26">
        <f t="shared" si="118"/>
        <v>699900</v>
      </c>
      <c r="AA763" s="30">
        <f t="shared" si="119"/>
        <v>1.1575215782983972</v>
      </c>
    </row>
    <row r="764" spans="1:27">
      <c r="A764" s="20" t="s">
        <v>5784</v>
      </c>
      <c r="B764" s="20" t="s">
        <v>5785</v>
      </c>
      <c r="C764" s="25">
        <v>380822</v>
      </c>
      <c r="D764" s="22">
        <v>85</v>
      </c>
      <c r="E764" s="22">
        <v>49</v>
      </c>
      <c r="F764" s="22">
        <v>40</v>
      </c>
      <c r="G764" s="22">
        <v>16000</v>
      </c>
      <c r="H764" s="22" t="s">
        <v>5088</v>
      </c>
      <c r="I764" s="26">
        <f>+IF(H764='COSTOS VARIOS'!$C$1,'COSTOS VARIOS'!$C$2*'Precios ML'!V764,'COSTOS VARIOS'!$B$2*'Precios ML'!V764)</f>
        <v>121980</v>
      </c>
      <c r="J764" s="22">
        <v>0</v>
      </c>
      <c r="K764" s="27">
        <f t="shared" si="110"/>
        <v>10.4125</v>
      </c>
      <c r="L764" s="27">
        <f t="shared" si="111"/>
        <v>10.4125</v>
      </c>
      <c r="M764" s="26">
        <f>(INDEX(pesos!A:B,MATCH(L764,pesos!A:A,1),2))</f>
        <v>16200</v>
      </c>
      <c r="N764" s="26">
        <f>+R764*'COSTOS VARIOS'!$O$1</f>
        <v>72356.180000000008</v>
      </c>
      <c r="O764" s="26">
        <f>+R764*'COSTOS VARIOS'!$O$2</f>
        <v>1561.3702000000001</v>
      </c>
      <c r="P764" s="26">
        <f>+R764*'COSTOS VARIOS'!$O$3</f>
        <v>5712.33</v>
      </c>
      <c r="Q764" s="26">
        <v>1</v>
      </c>
      <c r="R764" s="26">
        <f t="shared" si="112"/>
        <v>380822</v>
      </c>
      <c r="S764" s="25">
        <f t="shared" si="113"/>
        <v>598631.88020000001</v>
      </c>
      <c r="T764" s="28">
        <f t="shared" si="114"/>
        <v>1.8823120138933058E-2</v>
      </c>
      <c r="U764" s="29">
        <f t="shared" si="115"/>
        <v>609900</v>
      </c>
      <c r="V764" s="26">
        <f>+INDEX('LISTA DE PRECIOS EKM '!A:K,MATCH('Precios ML'!B764,'LISTA DE PRECIOS EKM '!A:A,0),8)</f>
        <v>609900</v>
      </c>
      <c r="W764" s="26">
        <f t="shared" si="116"/>
        <v>609900</v>
      </c>
      <c r="X764" s="26">
        <f t="shared" si="117"/>
        <v>0</v>
      </c>
      <c r="Y764" s="26"/>
      <c r="Z764" s="26">
        <f t="shared" si="118"/>
        <v>609900</v>
      </c>
      <c r="AA764" s="30">
        <f t="shared" si="119"/>
        <v>0.60153562556785056</v>
      </c>
    </row>
    <row r="765" spans="1:27">
      <c r="A765" s="20" t="s">
        <v>5784</v>
      </c>
      <c r="B765" s="20" t="s">
        <v>5785</v>
      </c>
      <c r="C765" s="25">
        <v>380822</v>
      </c>
      <c r="D765" s="22">
        <v>85</v>
      </c>
      <c r="E765" s="22">
        <v>49</v>
      </c>
      <c r="F765" s="22">
        <v>40</v>
      </c>
      <c r="G765" s="22">
        <v>16000</v>
      </c>
      <c r="H765" s="22" t="s">
        <v>5088</v>
      </c>
      <c r="I765" s="26">
        <f>+IF(H765='COSTOS VARIOS'!$C$1,'COSTOS VARIOS'!$C$2*'Precios ML'!V765,'COSTOS VARIOS'!$B$2*'Precios ML'!V765)</f>
        <v>121980</v>
      </c>
      <c r="J765" s="22">
        <v>0</v>
      </c>
      <c r="K765" s="27">
        <f t="shared" si="110"/>
        <v>10.4125</v>
      </c>
      <c r="L765" s="27">
        <f t="shared" si="111"/>
        <v>10.4125</v>
      </c>
      <c r="M765" s="26">
        <f>(INDEX(pesos!A:B,MATCH(L765,pesos!A:A,1),2))</f>
        <v>16200</v>
      </c>
      <c r="N765" s="26">
        <f>+R765*'COSTOS VARIOS'!$O$1</f>
        <v>72356.180000000008</v>
      </c>
      <c r="O765" s="26">
        <f>+R765*'COSTOS VARIOS'!$O$2</f>
        <v>1561.3702000000001</v>
      </c>
      <c r="P765" s="26">
        <f>+R765*'COSTOS VARIOS'!$O$3</f>
        <v>5712.33</v>
      </c>
      <c r="Q765" s="26">
        <v>1</v>
      </c>
      <c r="R765" s="26">
        <f t="shared" si="112"/>
        <v>380822</v>
      </c>
      <c r="S765" s="25">
        <f t="shared" si="113"/>
        <v>598631.88020000001</v>
      </c>
      <c r="T765" s="28">
        <f t="shared" si="114"/>
        <v>1.8823120138933058E-2</v>
      </c>
      <c r="U765" s="29">
        <f t="shared" si="115"/>
        <v>609900</v>
      </c>
      <c r="V765" s="26">
        <f>+INDEX('LISTA DE PRECIOS EKM '!A:K,MATCH('Precios ML'!B765,'LISTA DE PRECIOS EKM '!A:A,0),8)</f>
        <v>609900</v>
      </c>
      <c r="W765" s="26">
        <f t="shared" si="116"/>
        <v>609900</v>
      </c>
      <c r="X765" s="26">
        <f t="shared" si="117"/>
        <v>0</v>
      </c>
      <c r="Y765" s="26"/>
      <c r="Z765" s="26">
        <f t="shared" si="118"/>
        <v>609900</v>
      </c>
      <c r="AA765" s="30">
        <f t="shared" si="119"/>
        <v>0.60153562556785056</v>
      </c>
    </row>
    <row r="766" spans="1:27">
      <c r="A766" s="20" t="s">
        <v>5786</v>
      </c>
      <c r="B766" s="20" t="s">
        <v>5787</v>
      </c>
      <c r="C766" s="25">
        <v>380822</v>
      </c>
      <c r="D766" s="22">
        <v>85</v>
      </c>
      <c r="E766" s="22">
        <v>49</v>
      </c>
      <c r="F766" s="22">
        <v>40</v>
      </c>
      <c r="G766" s="22">
        <v>16000</v>
      </c>
      <c r="H766" s="22" t="s">
        <v>5088</v>
      </c>
      <c r="I766" s="26">
        <f>+IF(H766='COSTOS VARIOS'!$C$1,'COSTOS VARIOS'!$C$2*'Precios ML'!V766,'COSTOS VARIOS'!$B$2*'Precios ML'!V766)</f>
        <v>123980</v>
      </c>
      <c r="J766" s="22">
        <v>0</v>
      </c>
      <c r="K766" s="27">
        <f t="shared" si="110"/>
        <v>10.4125</v>
      </c>
      <c r="L766" s="27">
        <f t="shared" si="111"/>
        <v>10.4125</v>
      </c>
      <c r="M766" s="26">
        <f>(INDEX(pesos!A:B,MATCH(L766,pesos!A:A,1),2))</f>
        <v>16200</v>
      </c>
      <c r="N766" s="26">
        <f>+R766*'COSTOS VARIOS'!$O$1</f>
        <v>72356.180000000008</v>
      </c>
      <c r="O766" s="26">
        <f>+R766*'COSTOS VARIOS'!$O$2</f>
        <v>1561.3702000000001</v>
      </c>
      <c r="P766" s="26">
        <f>+R766*'COSTOS VARIOS'!$O$3</f>
        <v>5712.33</v>
      </c>
      <c r="Q766" s="26">
        <v>1</v>
      </c>
      <c r="R766" s="26">
        <f t="shared" si="112"/>
        <v>380822</v>
      </c>
      <c r="S766" s="25">
        <f t="shared" si="113"/>
        <v>600631.88020000001</v>
      </c>
      <c r="T766" s="28">
        <f t="shared" si="114"/>
        <v>3.2079748736587366E-2</v>
      </c>
      <c r="U766" s="29">
        <f t="shared" si="115"/>
        <v>619900</v>
      </c>
      <c r="V766" s="26">
        <f>+INDEX('LISTA DE PRECIOS EKM '!A:K,MATCH('Precios ML'!B766,'LISTA DE PRECIOS EKM '!A:A,0),8)</f>
        <v>619900</v>
      </c>
      <c r="W766" s="26">
        <f t="shared" si="116"/>
        <v>619900</v>
      </c>
      <c r="X766" s="26">
        <f t="shared" si="117"/>
        <v>0</v>
      </c>
      <c r="Y766" s="26"/>
      <c r="Z766" s="26">
        <f t="shared" si="118"/>
        <v>619900</v>
      </c>
      <c r="AA766" s="30">
        <f t="shared" si="119"/>
        <v>0.62779461270619863</v>
      </c>
    </row>
    <row r="767" spans="1:27">
      <c r="A767" s="20" t="s">
        <v>5786</v>
      </c>
      <c r="B767" s="20" t="s">
        <v>5787</v>
      </c>
      <c r="C767" s="25">
        <v>380822</v>
      </c>
      <c r="D767" s="22">
        <v>85</v>
      </c>
      <c r="E767" s="22">
        <v>49</v>
      </c>
      <c r="F767" s="22">
        <v>40</v>
      </c>
      <c r="G767" s="22">
        <v>16000</v>
      </c>
      <c r="H767" s="22" t="s">
        <v>5088</v>
      </c>
      <c r="I767" s="26">
        <f>+IF(H767='COSTOS VARIOS'!$C$1,'COSTOS VARIOS'!$C$2*'Precios ML'!V767,'COSTOS VARIOS'!$B$2*'Precios ML'!V767)</f>
        <v>123980</v>
      </c>
      <c r="J767" s="22">
        <v>0</v>
      </c>
      <c r="K767" s="27">
        <f t="shared" si="110"/>
        <v>10.4125</v>
      </c>
      <c r="L767" s="27">
        <f t="shared" si="111"/>
        <v>10.4125</v>
      </c>
      <c r="M767" s="26">
        <f>(INDEX(pesos!A:B,MATCH(L767,pesos!A:A,1),2))</f>
        <v>16200</v>
      </c>
      <c r="N767" s="26">
        <f>+R767*'COSTOS VARIOS'!$O$1</f>
        <v>72356.180000000008</v>
      </c>
      <c r="O767" s="26">
        <f>+R767*'COSTOS VARIOS'!$O$2</f>
        <v>1561.3702000000001</v>
      </c>
      <c r="P767" s="26">
        <f>+R767*'COSTOS VARIOS'!$O$3</f>
        <v>5712.33</v>
      </c>
      <c r="Q767" s="26">
        <v>1</v>
      </c>
      <c r="R767" s="26">
        <f t="shared" si="112"/>
        <v>380822</v>
      </c>
      <c r="S767" s="25">
        <f t="shared" si="113"/>
        <v>600631.88020000001</v>
      </c>
      <c r="T767" s="28">
        <f t="shared" si="114"/>
        <v>3.2079748736587366E-2</v>
      </c>
      <c r="U767" s="29">
        <f t="shared" si="115"/>
        <v>619900</v>
      </c>
      <c r="V767" s="26">
        <f>+INDEX('LISTA DE PRECIOS EKM '!A:K,MATCH('Precios ML'!B767,'LISTA DE PRECIOS EKM '!A:A,0),8)</f>
        <v>619900</v>
      </c>
      <c r="W767" s="26">
        <f t="shared" si="116"/>
        <v>619900</v>
      </c>
      <c r="X767" s="26">
        <f t="shared" si="117"/>
        <v>0</v>
      </c>
      <c r="Y767" s="26"/>
      <c r="Z767" s="26">
        <f t="shared" si="118"/>
        <v>619900</v>
      </c>
      <c r="AA767" s="30">
        <f t="shared" si="119"/>
        <v>0.62779461270619863</v>
      </c>
    </row>
    <row r="768" spans="1:27">
      <c r="A768" s="20" t="s">
        <v>5788</v>
      </c>
      <c r="B768" s="20" t="s">
        <v>5789</v>
      </c>
      <c r="C768" s="25">
        <v>380822</v>
      </c>
      <c r="D768" s="22">
        <v>85</v>
      </c>
      <c r="E768" s="22">
        <v>49</v>
      </c>
      <c r="F768" s="22">
        <v>40</v>
      </c>
      <c r="G768" s="22">
        <v>16000</v>
      </c>
      <c r="H768" s="22" t="s">
        <v>5088</v>
      </c>
      <c r="I768" s="26">
        <f>+IF(H768='COSTOS VARIOS'!$C$1,'COSTOS VARIOS'!$C$2*'Precios ML'!V768,'COSTOS VARIOS'!$B$2*'Precios ML'!V768)</f>
        <v>121980</v>
      </c>
      <c r="J768" s="22">
        <v>0</v>
      </c>
      <c r="K768" s="27">
        <f t="shared" si="110"/>
        <v>10.4125</v>
      </c>
      <c r="L768" s="27">
        <f t="shared" si="111"/>
        <v>10.4125</v>
      </c>
      <c r="M768" s="26">
        <f>(INDEX(pesos!A:B,MATCH(L768,pesos!A:A,1),2))</f>
        <v>16200</v>
      </c>
      <c r="N768" s="26">
        <f>+R768*'COSTOS VARIOS'!$O$1</f>
        <v>72356.180000000008</v>
      </c>
      <c r="O768" s="26">
        <f>+R768*'COSTOS VARIOS'!$O$2</f>
        <v>1561.3702000000001</v>
      </c>
      <c r="P768" s="26">
        <f>+R768*'COSTOS VARIOS'!$O$3</f>
        <v>5712.33</v>
      </c>
      <c r="Q768" s="26">
        <v>1</v>
      </c>
      <c r="R768" s="26">
        <f t="shared" si="112"/>
        <v>380822</v>
      </c>
      <c r="S768" s="25">
        <f t="shared" si="113"/>
        <v>598631.88020000001</v>
      </c>
      <c r="T768" s="28">
        <f t="shared" si="114"/>
        <v>1.8823120138933058E-2</v>
      </c>
      <c r="U768" s="29">
        <f t="shared" si="115"/>
        <v>609900</v>
      </c>
      <c r="V768" s="26">
        <f>+INDEX('LISTA DE PRECIOS EKM '!A:K,MATCH('Precios ML'!B768,'LISTA DE PRECIOS EKM '!A:A,0),8)</f>
        <v>609900</v>
      </c>
      <c r="W768" s="26">
        <f t="shared" si="116"/>
        <v>609900</v>
      </c>
      <c r="X768" s="26">
        <f t="shared" si="117"/>
        <v>0</v>
      </c>
      <c r="Y768" s="26"/>
      <c r="Z768" s="26">
        <f t="shared" si="118"/>
        <v>609900</v>
      </c>
      <c r="AA768" s="30">
        <f t="shared" si="119"/>
        <v>0.60153562556785056</v>
      </c>
    </row>
    <row r="769" spans="1:27">
      <c r="A769" s="20" t="s">
        <v>5788</v>
      </c>
      <c r="B769" s="20" t="s">
        <v>5789</v>
      </c>
      <c r="C769" s="25">
        <v>380822</v>
      </c>
      <c r="D769" s="22">
        <v>85</v>
      </c>
      <c r="E769" s="22">
        <v>49</v>
      </c>
      <c r="F769" s="22">
        <v>40</v>
      </c>
      <c r="G769" s="22">
        <v>16000</v>
      </c>
      <c r="H769" s="22" t="s">
        <v>5088</v>
      </c>
      <c r="I769" s="26">
        <f>+IF(H769='COSTOS VARIOS'!$C$1,'COSTOS VARIOS'!$C$2*'Precios ML'!V769,'COSTOS VARIOS'!$B$2*'Precios ML'!V769)</f>
        <v>121980</v>
      </c>
      <c r="J769" s="22">
        <v>0</v>
      </c>
      <c r="K769" s="27">
        <f t="shared" si="110"/>
        <v>10.4125</v>
      </c>
      <c r="L769" s="27">
        <f t="shared" si="111"/>
        <v>10.4125</v>
      </c>
      <c r="M769" s="26">
        <f>(INDEX(pesos!A:B,MATCH(L769,pesos!A:A,1),2))</f>
        <v>16200</v>
      </c>
      <c r="N769" s="26">
        <f>+R769*'COSTOS VARIOS'!$O$1</f>
        <v>72356.180000000008</v>
      </c>
      <c r="O769" s="26">
        <f>+R769*'COSTOS VARIOS'!$O$2</f>
        <v>1561.3702000000001</v>
      </c>
      <c r="P769" s="26">
        <f>+R769*'COSTOS VARIOS'!$O$3</f>
        <v>5712.33</v>
      </c>
      <c r="Q769" s="26">
        <v>1</v>
      </c>
      <c r="R769" s="26">
        <f t="shared" si="112"/>
        <v>380822</v>
      </c>
      <c r="S769" s="25">
        <f t="shared" si="113"/>
        <v>598631.88020000001</v>
      </c>
      <c r="T769" s="28">
        <f t="shared" si="114"/>
        <v>1.8823120138933058E-2</v>
      </c>
      <c r="U769" s="29">
        <f t="shared" si="115"/>
        <v>609900</v>
      </c>
      <c r="V769" s="26">
        <f>+INDEX('LISTA DE PRECIOS EKM '!A:K,MATCH('Precios ML'!B769,'LISTA DE PRECIOS EKM '!A:A,0),8)</f>
        <v>609900</v>
      </c>
      <c r="W769" s="26">
        <f t="shared" si="116"/>
        <v>609900</v>
      </c>
      <c r="X769" s="26">
        <f t="shared" si="117"/>
        <v>0</v>
      </c>
      <c r="Y769" s="26"/>
      <c r="Z769" s="26">
        <f t="shared" si="118"/>
        <v>609900</v>
      </c>
      <c r="AA769" s="30">
        <f t="shared" si="119"/>
        <v>0.60153562556785056</v>
      </c>
    </row>
    <row r="770" spans="1:27">
      <c r="A770" s="20" t="s">
        <v>5790</v>
      </c>
      <c r="B770" s="20" t="s">
        <v>1748</v>
      </c>
      <c r="C770" s="25">
        <v>279949.7</v>
      </c>
      <c r="D770" s="22">
        <v>85</v>
      </c>
      <c r="E770" s="22">
        <v>49</v>
      </c>
      <c r="F770" s="22">
        <v>40</v>
      </c>
      <c r="G770" s="22">
        <v>16000</v>
      </c>
      <c r="H770" s="22" t="s">
        <v>5088</v>
      </c>
      <c r="I770" s="26">
        <f>+IF(H770='COSTOS VARIOS'!$C$1,'COSTOS VARIOS'!$C$2*'Precios ML'!V770,'COSTOS VARIOS'!$B$2*'Precios ML'!V770)</f>
        <v>121980</v>
      </c>
      <c r="J770" s="22">
        <v>0</v>
      </c>
      <c r="K770" s="27">
        <f t="shared" si="110"/>
        <v>10.4125</v>
      </c>
      <c r="L770" s="27">
        <f t="shared" si="111"/>
        <v>10.4125</v>
      </c>
      <c r="M770" s="26">
        <f>(INDEX(pesos!A:B,MATCH(L770,pesos!A:A,1),2))</f>
        <v>16200</v>
      </c>
      <c r="N770" s="26">
        <f>+R770*'COSTOS VARIOS'!$O$1</f>
        <v>53190.442999999999</v>
      </c>
      <c r="O770" s="26">
        <f>+R770*'COSTOS VARIOS'!$O$2</f>
        <v>1147.7937700000002</v>
      </c>
      <c r="P770" s="26">
        <f>+R770*'COSTOS VARIOS'!$O$3</f>
        <v>4199.2455</v>
      </c>
      <c r="Q770" s="26">
        <v>1</v>
      </c>
      <c r="R770" s="26">
        <f t="shared" si="112"/>
        <v>279949.7</v>
      </c>
      <c r="S770" s="25">
        <f t="shared" si="113"/>
        <v>476667.18226999999</v>
      </c>
      <c r="T770" s="28">
        <f t="shared" si="114"/>
        <v>0.27950910548428021</v>
      </c>
      <c r="U770" s="29">
        <f t="shared" si="115"/>
        <v>609900</v>
      </c>
      <c r="V770" s="26">
        <f>+INDEX('LISTA DE PRECIOS EKM '!A:K,MATCH('Precios ML'!B770,'LISTA DE PRECIOS EKM '!A:A,0),8)</f>
        <v>609900</v>
      </c>
      <c r="W770" s="26">
        <f t="shared" si="116"/>
        <v>609900</v>
      </c>
      <c r="X770" s="26">
        <f t="shared" si="117"/>
        <v>0</v>
      </c>
      <c r="Y770" s="26"/>
      <c r="Z770" s="26">
        <f t="shared" si="118"/>
        <v>609900</v>
      </c>
      <c r="AA770" s="30">
        <f t="shared" si="119"/>
        <v>1.1786056566590353</v>
      </c>
    </row>
    <row r="771" spans="1:27">
      <c r="A771" s="20" t="s">
        <v>5790</v>
      </c>
      <c r="B771" s="20" t="s">
        <v>1748</v>
      </c>
      <c r="C771" s="25">
        <v>279949.7</v>
      </c>
      <c r="D771" s="22">
        <v>85</v>
      </c>
      <c r="E771" s="22">
        <v>49</v>
      </c>
      <c r="F771" s="22">
        <v>40</v>
      </c>
      <c r="G771" s="22">
        <v>16000</v>
      </c>
      <c r="H771" s="22" t="s">
        <v>5088</v>
      </c>
      <c r="I771" s="26">
        <f>+IF(H771='COSTOS VARIOS'!$C$1,'COSTOS VARIOS'!$C$2*'Precios ML'!V771,'COSTOS VARIOS'!$B$2*'Precios ML'!V771)</f>
        <v>121980</v>
      </c>
      <c r="J771" s="22">
        <v>0</v>
      </c>
      <c r="K771" s="27">
        <f t="shared" si="110"/>
        <v>10.4125</v>
      </c>
      <c r="L771" s="27">
        <f t="shared" si="111"/>
        <v>10.4125</v>
      </c>
      <c r="M771" s="26">
        <f>(INDEX(pesos!A:B,MATCH(L771,pesos!A:A,1),2))</f>
        <v>16200</v>
      </c>
      <c r="N771" s="26">
        <f>+R771*'COSTOS VARIOS'!$O$1</f>
        <v>53190.442999999999</v>
      </c>
      <c r="O771" s="26">
        <f>+R771*'COSTOS VARIOS'!$O$2</f>
        <v>1147.7937700000002</v>
      </c>
      <c r="P771" s="26">
        <f>+R771*'COSTOS VARIOS'!$O$3</f>
        <v>4199.2455</v>
      </c>
      <c r="Q771" s="26">
        <v>1</v>
      </c>
      <c r="R771" s="26">
        <f t="shared" si="112"/>
        <v>279949.7</v>
      </c>
      <c r="S771" s="25">
        <f t="shared" si="113"/>
        <v>476667.18226999999</v>
      </c>
      <c r="T771" s="28">
        <f t="shared" si="114"/>
        <v>0.27950910548428021</v>
      </c>
      <c r="U771" s="29">
        <f t="shared" si="115"/>
        <v>609900</v>
      </c>
      <c r="V771" s="26">
        <f>+INDEX('LISTA DE PRECIOS EKM '!A:K,MATCH('Precios ML'!B771,'LISTA DE PRECIOS EKM '!A:A,0),8)</f>
        <v>609900</v>
      </c>
      <c r="W771" s="26">
        <f t="shared" si="116"/>
        <v>609900</v>
      </c>
      <c r="X771" s="26">
        <f t="shared" si="117"/>
        <v>0</v>
      </c>
      <c r="Y771" s="26"/>
      <c r="Z771" s="26">
        <f t="shared" si="118"/>
        <v>609900</v>
      </c>
      <c r="AA771" s="30">
        <f t="shared" si="119"/>
        <v>1.1786056566590353</v>
      </c>
    </row>
    <row r="772" spans="1:27">
      <c r="A772" s="20" t="s">
        <v>5791</v>
      </c>
      <c r="B772" s="20" t="s">
        <v>5792</v>
      </c>
      <c r="C772" s="25">
        <v>60000</v>
      </c>
      <c r="D772" s="22">
        <v>85</v>
      </c>
      <c r="E772" s="22">
        <v>49</v>
      </c>
      <c r="F772" s="22">
        <v>40</v>
      </c>
      <c r="G772" s="22">
        <v>16000</v>
      </c>
      <c r="H772" s="22" t="s">
        <v>5088</v>
      </c>
      <c r="I772" s="26">
        <f>+IF(H772='COSTOS VARIOS'!$C$1,'COSTOS VARIOS'!$C$2*'Precios ML'!V772,'COSTOS VARIOS'!$B$2*'Precios ML'!V772)</f>
        <v>31980</v>
      </c>
      <c r="J772" s="22">
        <v>0</v>
      </c>
      <c r="K772" s="27">
        <f t="shared" ref="K772:K835" si="120">+(D772*E772*F772)/G772</f>
        <v>10.4125</v>
      </c>
      <c r="L772" s="27">
        <f t="shared" ref="L772:L835" si="121">+K772*Q772</f>
        <v>10.4125</v>
      </c>
      <c r="M772" s="26">
        <f>(INDEX(pesos!A:B,MATCH(L772,pesos!A:A,1),2))</f>
        <v>16200</v>
      </c>
      <c r="N772" s="26">
        <f>+R772*'COSTOS VARIOS'!$O$1</f>
        <v>11400</v>
      </c>
      <c r="O772" s="26">
        <f>+R772*'COSTOS VARIOS'!$O$2</f>
        <v>246.00000000000003</v>
      </c>
      <c r="P772" s="26">
        <f>+R772*'COSTOS VARIOS'!$O$3</f>
        <v>900</v>
      </c>
      <c r="Q772" s="26">
        <v>1</v>
      </c>
      <c r="R772" s="26">
        <f t="shared" ref="R772:R835" si="122">+C772*Q772</f>
        <v>60000</v>
      </c>
      <c r="S772" s="25">
        <f t="shared" ref="S772:S835" si="123">+R772+P772+O772+N772+M772+I772</f>
        <v>120726</v>
      </c>
      <c r="T772" s="28">
        <f t="shared" ref="T772:T835" si="124">+(V772/S772)-1</f>
        <v>0.32448685453009296</v>
      </c>
      <c r="U772" s="29">
        <f t="shared" ref="U772:U835" si="125">+S772*T772+S772</f>
        <v>159900</v>
      </c>
      <c r="V772" s="26">
        <f>+INDEX('LISTA DE PRECIOS EKM '!A:K,MATCH('Precios ML'!B772,'LISTA DE PRECIOS EKM '!A:A,0),8)</f>
        <v>159900</v>
      </c>
      <c r="W772" s="26">
        <f t="shared" ref="W772:W835" si="126">+V772*Q772</f>
        <v>159900</v>
      </c>
      <c r="X772" s="26">
        <f t="shared" ref="X772:X835" si="127">+W772-U772</f>
        <v>0</v>
      </c>
      <c r="Y772" s="26"/>
      <c r="Z772" s="26">
        <f t="shared" ref="Z772:Z835" si="128">+W772-Y772</f>
        <v>159900</v>
      </c>
      <c r="AA772" s="30">
        <f t="shared" ref="AA772:AA835" si="129">+(Z772/C772)-1</f>
        <v>1.665</v>
      </c>
    </row>
    <row r="773" spans="1:27">
      <c r="A773" s="20" t="s">
        <v>5791</v>
      </c>
      <c r="B773" s="20" t="s">
        <v>5792</v>
      </c>
      <c r="C773" s="25">
        <v>60000</v>
      </c>
      <c r="D773" s="22">
        <v>85</v>
      </c>
      <c r="E773" s="22">
        <v>49</v>
      </c>
      <c r="F773" s="22">
        <v>40</v>
      </c>
      <c r="G773" s="22">
        <v>16000</v>
      </c>
      <c r="H773" s="22" t="s">
        <v>5088</v>
      </c>
      <c r="I773" s="26">
        <f>+IF(H773='COSTOS VARIOS'!$C$1,'COSTOS VARIOS'!$C$2*'Precios ML'!V773,'COSTOS VARIOS'!$B$2*'Precios ML'!V773)</f>
        <v>31980</v>
      </c>
      <c r="J773" s="22">
        <v>0</v>
      </c>
      <c r="K773" s="27">
        <f t="shared" si="120"/>
        <v>10.4125</v>
      </c>
      <c r="L773" s="27">
        <f t="shared" si="121"/>
        <v>10.4125</v>
      </c>
      <c r="M773" s="26">
        <f>(INDEX(pesos!A:B,MATCH(L773,pesos!A:A,1),2))</f>
        <v>16200</v>
      </c>
      <c r="N773" s="26">
        <f>+R773*'COSTOS VARIOS'!$O$1</f>
        <v>11400</v>
      </c>
      <c r="O773" s="26">
        <f>+R773*'COSTOS VARIOS'!$O$2</f>
        <v>246.00000000000003</v>
      </c>
      <c r="P773" s="26">
        <f>+R773*'COSTOS VARIOS'!$O$3</f>
        <v>900</v>
      </c>
      <c r="Q773" s="26">
        <v>1</v>
      </c>
      <c r="R773" s="26">
        <f t="shared" si="122"/>
        <v>60000</v>
      </c>
      <c r="S773" s="25">
        <f t="shared" si="123"/>
        <v>120726</v>
      </c>
      <c r="T773" s="28">
        <f t="shared" si="124"/>
        <v>0.32448685453009296</v>
      </c>
      <c r="U773" s="29">
        <f t="shared" si="125"/>
        <v>159900</v>
      </c>
      <c r="V773" s="26">
        <f>+INDEX('LISTA DE PRECIOS EKM '!A:K,MATCH('Precios ML'!B773,'LISTA DE PRECIOS EKM '!A:A,0),8)</f>
        <v>159900</v>
      </c>
      <c r="W773" s="26">
        <f t="shared" si="126"/>
        <v>159900</v>
      </c>
      <c r="X773" s="26">
        <f t="shared" si="127"/>
        <v>0</v>
      </c>
      <c r="Y773" s="26"/>
      <c r="Z773" s="26">
        <f t="shared" si="128"/>
        <v>159900</v>
      </c>
      <c r="AA773" s="30">
        <f t="shared" si="129"/>
        <v>1.665</v>
      </c>
    </row>
    <row r="774" spans="1:27">
      <c r="A774" s="20" t="s">
        <v>5793</v>
      </c>
      <c r="B774" s="20" t="s">
        <v>5794</v>
      </c>
      <c r="C774" s="25">
        <v>1300000</v>
      </c>
      <c r="D774" s="22">
        <v>85</v>
      </c>
      <c r="E774" s="22">
        <v>49</v>
      </c>
      <c r="F774" s="22">
        <v>40</v>
      </c>
      <c r="G774" s="22">
        <v>16000</v>
      </c>
      <c r="H774" s="22" t="s">
        <v>5088</v>
      </c>
      <c r="I774" s="26">
        <f>+IF(H774='COSTOS VARIOS'!$C$1,'COSTOS VARIOS'!$C$2*'Precios ML'!V774,'COSTOS VARIOS'!$B$2*'Precios ML'!V774)</f>
        <v>619980</v>
      </c>
      <c r="J774" s="22">
        <v>0</v>
      </c>
      <c r="K774" s="27">
        <f t="shared" si="120"/>
        <v>10.4125</v>
      </c>
      <c r="L774" s="27">
        <f t="shared" si="121"/>
        <v>10.4125</v>
      </c>
      <c r="M774" s="26">
        <f>(INDEX(pesos!A:B,MATCH(L774,pesos!A:A,1),2))</f>
        <v>16200</v>
      </c>
      <c r="N774" s="26">
        <f>+R774*'COSTOS VARIOS'!$O$1</f>
        <v>247000</v>
      </c>
      <c r="O774" s="26">
        <f>+R774*'COSTOS VARIOS'!$O$2</f>
        <v>5330</v>
      </c>
      <c r="P774" s="26">
        <f>+R774*'COSTOS VARIOS'!$O$3</f>
        <v>19500</v>
      </c>
      <c r="Q774" s="26">
        <v>1</v>
      </c>
      <c r="R774" s="26">
        <f t="shared" si="122"/>
        <v>1300000</v>
      </c>
      <c r="S774" s="25">
        <f t="shared" si="123"/>
        <v>2208010</v>
      </c>
      <c r="T774" s="28">
        <f t="shared" si="124"/>
        <v>0.40393385899520373</v>
      </c>
      <c r="U774" s="29">
        <f t="shared" si="125"/>
        <v>3099900</v>
      </c>
      <c r="V774" s="26">
        <f>+INDEX('LISTA DE PRECIOS EKM '!A:K,MATCH('Precios ML'!B774,'LISTA DE PRECIOS EKM '!A:A,0),8)</f>
        <v>3099900</v>
      </c>
      <c r="W774" s="26">
        <f t="shared" si="126"/>
        <v>3099900</v>
      </c>
      <c r="X774" s="26">
        <f t="shared" si="127"/>
        <v>0</v>
      </c>
      <c r="Y774" s="26"/>
      <c r="Z774" s="26">
        <f t="shared" si="128"/>
        <v>3099900</v>
      </c>
      <c r="AA774" s="30">
        <f t="shared" si="129"/>
        <v>1.3845384615384617</v>
      </c>
    </row>
    <row r="775" spans="1:27">
      <c r="A775" s="20" t="s">
        <v>5793</v>
      </c>
      <c r="B775" s="20" t="s">
        <v>5794</v>
      </c>
      <c r="C775" s="25">
        <v>1300000</v>
      </c>
      <c r="D775" s="22">
        <v>85</v>
      </c>
      <c r="E775" s="22">
        <v>49</v>
      </c>
      <c r="F775" s="22">
        <v>40</v>
      </c>
      <c r="G775" s="22">
        <v>16000</v>
      </c>
      <c r="H775" s="22" t="s">
        <v>5088</v>
      </c>
      <c r="I775" s="26">
        <f>+IF(H775='COSTOS VARIOS'!$C$1,'COSTOS VARIOS'!$C$2*'Precios ML'!V775,'COSTOS VARIOS'!$B$2*'Precios ML'!V775)</f>
        <v>619980</v>
      </c>
      <c r="J775" s="22">
        <v>0</v>
      </c>
      <c r="K775" s="27">
        <f t="shared" si="120"/>
        <v>10.4125</v>
      </c>
      <c r="L775" s="27">
        <f t="shared" si="121"/>
        <v>10.4125</v>
      </c>
      <c r="M775" s="26">
        <f>(INDEX(pesos!A:B,MATCH(L775,pesos!A:A,1),2))</f>
        <v>16200</v>
      </c>
      <c r="N775" s="26">
        <f>+R775*'COSTOS VARIOS'!$O$1</f>
        <v>247000</v>
      </c>
      <c r="O775" s="26">
        <f>+R775*'COSTOS VARIOS'!$O$2</f>
        <v>5330</v>
      </c>
      <c r="P775" s="26">
        <f>+R775*'COSTOS VARIOS'!$O$3</f>
        <v>19500</v>
      </c>
      <c r="Q775" s="26">
        <v>1</v>
      </c>
      <c r="R775" s="26">
        <f t="shared" si="122"/>
        <v>1300000</v>
      </c>
      <c r="S775" s="25">
        <f t="shared" si="123"/>
        <v>2208010</v>
      </c>
      <c r="T775" s="28">
        <f t="shared" si="124"/>
        <v>0.40393385899520373</v>
      </c>
      <c r="U775" s="29">
        <f t="shared" si="125"/>
        <v>3099900</v>
      </c>
      <c r="V775" s="26">
        <f>+INDEX('LISTA DE PRECIOS EKM '!A:K,MATCH('Precios ML'!B775,'LISTA DE PRECIOS EKM '!A:A,0),8)</f>
        <v>3099900</v>
      </c>
      <c r="W775" s="26">
        <f t="shared" si="126"/>
        <v>3099900</v>
      </c>
      <c r="X775" s="26">
        <f t="shared" si="127"/>
        <v>0</v>
      </c>
      <c r="Y775" s="26"/>
      <c r="Z775" s="26">
        <f t="shared" si="128"/>
        <v>3099900</v>
      </c>
      <c r="AA775" s="30">
        <f t="shared" si="129"/>
        <v>1.3845384615384617</v>
      </c>
    </row>
    <row r="776" spans="1:27">
      <c r="A776" s="20" t="s">
        <v>5795</v>
      </c>
      <c r="B776" s="20" t="s">
        <v>2255</v>
      </c>
      <c r="C776" s="25">
        <v>360000</v>
      </c>
      <c r="D776" s="22">
        <v>85</v>
      </c>
      <c r="E776" s="22">
        <v>49</v>
      </c>
      <c r="F776" s="22">
        <v>40</v>
      </c>
      <c r="G776" s="22">
        <v>16000</v>
      </c>
      <c r="H776" s="22" t="s">
        <v>5088</v>
      </c>
      <c r="I776" s="26">
        <f>+IF(H776='COSTOS VARIOS'!$C$1,'COSTOS VARIOS'!$C$2*'Precios ML'!V776,'COSTOS VARIOS'!$B$2*'Precios ML'!V776)</f>
        <v>155980</v>
      </c>
      <c r="J776" s="22">
        <v>0</v>
      </c>
      <c r="K776" s="27">
        <f t="shared" si="120"/>
        <v>10.4125</v>
      </c>
      <c r="L776" s="27">
        <f t="shared" si="121"/>
        <v>10.4125</v>
      </c>
      <c r="M776" s="26">
        <f>(INDEX(pesos!A:B,MATCH(L776,pesos!A:A,1),2))</f>
        <v>16200</v>
      </c>
      <c r="N776" s="26">
        <f>+R776*'COSTOS VARIOS'!$O$1</f>
        <v>68400</v>
      </c>
      <c r="O776" s="26">
        <f>+R776*'COSTOS VARIOS'!$O$2</f>
        <v>1476.0000000000002</v>
      </c>
      <c r="P776" s="26">
        <f>+R776*'COSTOS VARIOS'!$O$3</f>
        <v>5400</v>
      </c>
      <c r="Q776" s="26">
        <v>1</v>
      </c>
      <c r="R776" s="26">
        <f t="shared" si="122"/>
        <v>360000</v>
      </c>
      <c r="S776" s="25">
        <f t="shared" si="123"/>
        <v>607456</v>
      </c>
      <c r="T776" s="28">
        <f t="shared" si="124"/>
        <v>0.28387899699731345</v>
      </c>
      <c r="U776" s="29">
        <f t="shared" si="125"/>
        <v>779900</v>
      </c>
      <c r="V776" s="26">
        <f>+INDEX('LISTA DE PRECIOS EKM '!A:K,MATCH('Precios ML'!B776,'LISTA DE PRECIOS EKM '!A:A,0),8)</f>
        <v>779900</v>
      </c>
      <c r="W776" s="26">
        <f t="shared" si="126"/>
        <v>779900</v>
      </c>
      <c r="X776" s="26">
        <f t="shared" si="127"/>
        <v>0</v>
      </c>
      <c r="Y776" s="26"/>
      <c r="Z776" s="26">
        <f t="shared" si="128"/>
        <v>779900</v>
      </c>
      <c r="AA776" s="30">
        <f t="shared" si="129"/>
        <v>1.1663888888888887</v>
      </c>
    </row>
    <row r="777" spans="1:27">
      <c r="A777" s="20" t="s">
        <v>5795</v>
      </c>
      <c r="B777" s="20" t="s">
        <v>2255</v>
      </c>
      <c r="C777" s="25">
        <v>360000</v>
      </c>
      <c r="D777" s="22">
        <v>85</v>
      </c>
      <c r="E777" s="22">
        <v>49</v>
      </c>
      <c r="F777" s="22">
        <v>40</v>
      </c>
      <c r="G777" s="22">
        <v>16000</v>
      </c>
      <c r="H777" s="22" t="s">
        <v>5088</v>
      </c>
      <c r="I777" s="26">
        <f>+IF(H777='COSTOS VARIOS'!$C$1,'COSTOS VARIOS'!$C$2*'Precios ML'!V777,'COSTOS VARIOS'!$B$2*'Precios ML'!V777)</f>
        <v>155980</v>
      </c>
      <c r="J777" s="22">
        <v>0</v>
      </c>
      <c r="K777" s="27">
        <f t="shared" si="120"/>
        <v>10.4125</v>
      </c>
      <c r="L777" s="27">
        <f t="shared" si="121"/>
        <v>10.4125</v>
      </c>
      <c r="M777" s="26">
        <f>(INDEX(pesos!A:B,MATCH(L777,pesos!A:A,1),2))</f>
        <v>16200</v>
      </c>
      <c r="N777" s="26">
        <f>+R777*'COSTOS VARIOS'!$O$1</f>
        <v>68400</v>
      </c>
      <c r="O777" s="26">
        <f>+R777*'COSTOS VARIOS'!$O$2</f>
        <v>1476.0000000000002</v>
      </c>
      <c r="P777" s="26">
        <f>+R777*'COSTOS VARIOS'!$O$3</f>
        <v>5400</v>
      </c>
      <c r="Q777" s="26">
        <v>1</v>
      </c>
      <c r="R777" s="26">
        <f t="shared" si="122"/>
        <v>360000</v>
      </c>
      <c r="S777" s="25">
        <f t="shared" si="123"/>
        <v>607456</v>
      </c>
      <c r="T777" s="28">
        <f t="shared" si="124"/>
        <v>0.28387899699731345</v>
      </c>
      <c r="U777" s="29">
        <f t="shared" si="125"/>
        <v>779900</v>
      </c>
      <c r="V777" s="26">
        <f>+INDEX('LISTA DE PRECIOS EKM '!A:K,MATCH('Precios ML'!B777,'LISTA DE PRECIOS EKM '!A:A,0),8)</f>
        <v>779900</v>
      </c>
      <c r="W777" s="26">
        <f t="shared" si="126"/>
        <v>779900</v>
      </c>
      <c r="X777" s="26">
        <f t="shared" si="127"/>
        <v>0</v>
      </c>
      <c r="Y777" s="26"/>
      <c r="Z777" s="26">
        <f t="shared" si="128"/>
        <v>779900</v>
      </c>
      <c r="AA777" s="30">
        <f t="shared" si="129"/>
        <v>1.1663888888888887</v>
      </c>
    </row>
    <row r="778" spans="1:27">
      <c r="A778" s="20" t="s">
        <v>5796</v>
      </c>
      <c r="B778" s="20" t="s">
        <v>5797</v>
      </c>
      <c r="C778" s="25">
        <v>219800</v>
      </c>
      <c r="D778" s="22">
        <v>85</v>
      </c>
      <c r="E778" s="22">
        <v>49</v>
      </c>
      <c r="F778" s="22">
        <v>40</v>
      </c>
      <c r="G778" s="22">
        <v>16000</v>
      </c>
      <c r="H778" s="22" t="s">
        <v>5088</v>
      </c>
      <c r="I778" s="26">
        <f>+IF(H778='COSTOS VARIOS'!$C$1,'COSTOS VARIOS'!$C$2*'Precios ML'!V778,'COSTOS VARIOS'!$B$2*'Precios ML'!V778)</f>
        <v>91980</v>
      </c>
      <c r="J778" s="22">
        <v>0</v>
      </c>
      <c r="K778" s="27">
        <f t="shared" si="120"/>
        <v>10.4125</v>
      </c>
      <c r="L778" s="27">
        <f t="shared" si="121"/>
        <v>10.4125</v>
      </c>
      <c r="M778" s="26">
        <f>(INDEX(pesos!A:B,MATCH(L778,pesos!A:A,1),2))</f>
        <v>16200</v>
      </c>
      <c r="N778" s="26">
        <f>+R778*'COSTOS VARIOS'!$O$1</f>
        <v>41762</v>
      </c>
      <c r="O778" s="26">
        <f>+R778*'COSTOS VARIOS'!$O$2</f>
        <v>901.18000000000006</v>
      </c>
      <c r="P778" s="26">
        <f>+R778*'COSTOS VARIOS'!$O$3</f>
        <v>3297</v>
      </c>
      <c r="Q778" s="26">
        <v>1</v>
      </c>
      <c r="R778" s="26">
        <f t="shared" si="122"/>
        <v>219800</v>
      </c>
      <c r="S778" s="25">
        <f t="shared" si="123"/>
        <v>373940.18</v>
      </c>
      <c r="T778" s="28">
        <f t="shared" si="124"/>
        <v>0.2298758587536649</v>
      </c>
      <c r="U778" s="29">
        <f t="shared" si="125"/>
        <v>459900</v>
      </c>
      <c r="V778" s="26">
        <f>+INDEX('LISTA DE PRECIOS EKM '!A:K,MATCH('Precios ML'!B778,'LISTA DE PRECIOS EKM '!A:A,0),8)</f>
        <v>459900</v>
      </c>
      <c r="W778" s="26">
        <f t="shared" si="126"/>
        <v>459900</v>
      </c>
      <c r="X778" s="26">
        <f t="shared" si="127"/>
        <v>0</v>
      </c>
      <c r="Y778" s="26"/>
      <c r="Z778" s="26">
        <f t="shared" si="128"/>
        <v>459900</v>
      </c>
      <c r="AA778" s="30">
        <f t="shared" si="129"/>
        <v>1.0923566878980893</v>
      </c>
    </row>
    <row r="779" spans="1:27">
      <c r="A779" s="20" t="s">
        <v>5796</v>
      </c>
      <c r="B779" s="20" t="s">
        <v>5797</v>
      </c>
      <c r="C779" s="25">
        <v>219800</v>
      </c>
      <c r="D779" s="22">
        <v>85</v>
      </c>
      <c r="E779" s="22">
        <v>49</v>
      </c>
      <c r="F779" s="22">
        <v>40</v>
      </c>
      <c r="G779" s="22">
        <v>16000</v>
      </c>
      <c r="H779" s="22" t="s">
        <v>5088</v>
      </c>
      <c r="I779" s="26">
        <f>+IF(H779='COSTOS VARIOS'!$C$1,'COSTOS VARIOS'!$C$2*'Precios ML'!V779,'COSTOS VARIOS'!$B$2*'Precios ML'!V779)</f>
        <v>91980</v>
      </c>
      <c r="J779" s="22">
        <v>0</v>
      </c>
      <c r="K779" s="27">
        <f t="shared" si="120"/>
        <v>10.4125</v>
      </c>
      <c r="L779" s="27">
        <f t="shared" si="121"/>
        <v>10.4125</v>
      </c>
      <c r="M779" s="26">
        <f>(INDEX(pesos!A:B,MATCH(L779,pesos!A:A,1),2))</f>
        <v>16200</v>
      </c>
      <c r="N779" s="26">
        <f>+R779*'COSTOS VARIOS'!$O$1</f>
        <v>41762</v>
      </c>
      <c r="O779" s="26">
        <f>+R779*'COSTOS VARIOS'!$O$2</f>
        <v>901.18000000000006</v>
      </c>
      <c r="P779" s="26">
        <f>+R779*'COSTOS VARIOS'!$O$3</f>
        <v>3297</v>
      </c>
      <c r="Q779" s="26">
        <v>1</v>
      </c>
      <c r="R779" s="26">
        <f t="shared" si="122"/>
        <v>219800</v>
      </c>
      <c r="S779" s="25">
        <f t="shared" si="123"/>
        <v>373940.18</v>
      </c>
      <c r="T779" s="28">
        <f t="shared" si="124"/>
        <v>0.2298758587536649</v>
      </c>
      <c r="U779" s="29">
        <f t="shared" si="125"/>
        <v>459900</v>
      </c>
      <c r="V779" s="26">
        <f>+INDEX('LISTA DE PRECIOS EKM '!A:K,MATCH('Precios ML'!B779,'LISTA DE PRECIOS EKM '!A:A,0),8)</f>
        <v>459900</v>
      </c>
      <c r="W779" s="26">
        <f t="shared" si="126"/>
        <v>459900</v>
      </c>
      <c r="X779" s="26">
        <f t="shared" si="127"/>
        <v>0</v>
      </c>
      <c r="Y779" s="26"/>
      <c r="Z779" s="26">
        <f t="shared" si="128"/>
        <v>459900</v>
      </c>
      <c r="AA779" s="30">
        <f t="shared" si="129"/>
        <v>1.0923566878980893</v>
      </c>
    </row>
    <row r="780" spans="1:27">
      <c r="A780" s="20" t="s">
        <v>5798</v>
      </c>
      <c r="B780" s="20" t="s">
        <v>5799</v>
      </c>
      <c r="C780" s="25">
        <v>120000</v>
      </c>
      <c r="D780" s="22">
        <v>85</v>
      </c>
      <c r="E780" s="22">
        <v>49</v>
      </c>
      <c r="F780" s="22">
        <v>40</v>
      </c>
      <c r="G780" s="22">
        <v>16000</v>
      </c>
      <c r="H780" s="22" t="s">
        <v>5088</v>
      </c>
      <c r="I780" s="26">
        <f>+IF(H780='COSTOS VARIOS'!$C$1,'COSTOS VARIOS'!$C$2*'Precios ML'!V780,'COSTOS VARIOS'!$B$2*'Precios ML'!V780)</f>
        <v>49980</v>
      </c>
      <c r="J780" s="22">
        <v>0</v>
      </c>
      <c r="K780" s="27">
        <f t="shared" si="120"/>
        <v>10.4125</v>
      </c>
      <c r="L780" s="27">
        <f t="shared" si="121"/>
        <v>10.4125</v>
      </c>
      <c r="M780" s="26">
        <f>(INDEX(pesos!A:B,MATCH(L780,pesos!A:A,1),2))</f>
        <v>16200</v>
      </c>
      <c r="N780" s="26">
        <f>+R780*'COSTOS VARIOS'!$O$1</f>
        <v>22800</v>
      </c>
      <c r="O780" s="26">
        <f>+R780*'COSTOS VARIOS'!$O$2</f>
        <v>492.00000000000006</v>
      </c>
      <c r="P780" s="26">
        <f>+R780*'COSTOS VARIOS'!$O$3</f>
        <v>1800</v>
      </c>
      <c r="Q780" s="26">
        <v>1</v>
      </c>
      <c r="R780" s="26">
        <f t="shared" si="122"/>
        <v>120000</v>
      </c>
      <c r="S780" s="25">
        <f t="shared" si="123"/>
        <v>211272</v>
      </c>
      <c r="T780" s="28">
        <f t="shared" si="124"/>
        <v>0.18283539702374196</v>
      </c>
      <c r="U780" s="29">
        <f t="shared" si="125"/>
        <v>249900</v>
      </c>
      <c r="V780" s="26">
        <f>+INDEX('LISTA DE PRECIOS EKM '!A:K,MATCH('Precios ML'!B780,'LISTA DE PRECIOS EKM '!A:A,0),8)</f>
        <v>249900</v>
      </c>
      <c r="W780" s="26">
        <f t="shared" si="126"/>
        <v>249900</v>
      </c>
      <c r="X780" s="26">
        <f t="shared" si="127"/>
        <v>0</v>
      </c>
      <c r="Y780" s="26"/>
      <c r="Z780" s="26">
        <f t="shared" si="128"/>
        <v>249900</v>
      </c>
      <c r="AA780" s="30">
        <f t="shared" si="129"/>
        <v>1.0825</v>
      </c>
    </row>
    <row r="781" spans="1:27">
      <c r="A781" s="20" t="s">
        <v>5798</v>
      </c>
      <c r="B781" s="20" t="s">
        <v>5799</v>
      </c>
      <c r="C781" s="25">
        <v>120000</v>
      </c>
      <c r="D781" s="22">
        <v>85</v>
      </c>
      <c r="E781" s="22">
        <v>49</v>
      </c>
      <c r="F781" s="22">
        <v>40</v>
      </c>
      <c r="G781" s="22">
        <v>16000</v>
      </c>
      <c r="H781" s="22" t="s">
        <v>5088</v>
      </c>
      <c r="I781" s="26">
        <f>+IF(H781='COSTOS VARIOS'!$C$1,'COSTOS VARIOS'!$C$2*'Precios ML'!V781,'COSTOS VARIOS'!$B$2*'Precios ML'!V781)</f>
        <v>49980</v>
      </c>
      <c r="J781" s="22">
        <v>0</v>
      </c>
      <c r="K781" s="27">
        <f t="shared" si="120"/>
        <v>10.4125</v>
      </c>
      <c r="L781" s="27">
        <f t="shared" si="121"/>
        <v>10.4125</v>
      </c>
      <c r="M781" s="26">
        <f>(INDEX(pesos!A:B,MATCH(L781,pesos!A:A,1),2))</f>
        <v>16200</v>
      </c>
      <c r="N781" s="26">
        <f>+R781*'COSTOS VARIOS'!$O$1</f>
        <v>22800</v>
      </c>
      <c r="O781" s="26">
        <f>+R781*'COSTOS VARIOS'!$O$2</f>
        <v>492.00000000000006</v>
      </c>
      <c r="P781" s="26">
        <f>+R781*'COSTOS VARIOS'!$O$3</f>
        <v>1800</v>
      </c>
      <c r="Q781" s="26">
        <v>1</v>
      </c>
      <c r="R781" s="26">
        <f t="shared" si="122"/>
        <v>120000</v>
      </c>
      <c r="S781" s="25">
        <f t="shared" si="123"/>
        <v>211272</v>
      </c>
      <c r="T781" s="28">
        <f t="shared" si="124"/>
        <v>0.18283539702374196</v>
      </c>
      <c r="U781" s="29">
        <f t="shared" si="125"/>
        <v>249900</v>
      </c>
      <c r="V781" s="26">
        <f>+INDEX('LISTA DE PRECIOS EKM '!A:K,MATCH('Precios ML'!B781,'LISTA DE PRECIOS EKM '!A:A,0),8)</f>
        <v>249900</v>
      </c>
      <c r="W781" s="26">
        <f t="shared" si="126"/>
        <v>249900</v>
      </c>
      <c r="X781" s="26">
        <f t="shared" si="127"/>
        <v>0</v>
      </c>
      <c r="Y781" s="26"/>
      <c r="Z781" s="26">
        <f t="shared" si="128"/>
        <v>249900</v>
      </c>
      <c r="AA781" s="30">
        <f t="shared" si="129"/>
        <v>1.0825</v>
      </c>
    </row>
    <row r="782" spans="1:27">
      <c r="A782" s="20" t="s">
        <v>5800</v>
      </c>
      <c r="B782" s="20" t="s">
        <v>5801</v>
      </c>
      <c r="C782" s="25">
        <v>240000</v>
      </c>
      <c r="D782" s="22">
        <v>85</v>
      </c>
      <c r="E782" s="22">
        <v>49</v>
      </c>
      <c r="F782" s="22">
        <v>40</v>
      </c>
      <c r="G782" s="22">
        <v>16000</v>
      </c>
      <c r="H782" s="22" t="s">
        <v>5088</v>
      </c>
      <c r="I782" s="26">
        <f>+IF(H782='COSTOS VARIOS'!$C$1,'COSTOS VARIOS'!$C$2*'Precios ML'!V782,'COSTOS VARIOS'!$B$2*'Precios ML'!V782)</f>
        <v>95980</v>
      </c>
      <c r="J782" s="22">
        <v>0</v>
      </c>
      <c r="K782" s="27">
        <f t="shared" si="120"/>
        <v>10.4125</v>
      </c>
      <c r="L782" s="27">
        <f t="shared" si="121"/>
        <v>10.4125</v>
      </c>
      <c r="M782" s="26">
        <f>(INDEX(pesos!A:B,MATCH(L782,pesos!A:A,1),2))</f>
        <v>16200</v>
      </c>
      <c r="N782" s="26">
        <f>+R782*'COSTOS VARIOS'!$O$1</f>
        <v>45600</v>
      </c>
      <c r="O782" s="26">
        <f>+R782*'COSTOS VARIOS'!$O$2</f>
        <v>984.00000000000011</v>
      </c>
      <c r="P782" s="26">
        <f>+R782*'COSTOS VARIOS'!$O$3</f>
        <v>3600</v>
      </c>
      <c r="Q782" s="26">
        <v>1</v>
      </c>
      <c r="R782" s="26">
        <f t="shared" si="122"/>
        <v>240000</v>
      </c>
      <c r="S782" s="25">
        <f t="shared" si="123"/>
        <v>402364</v>
      </c>
      <c r="T782" s="28">
        <f t="shared" si="124"/>
        <v>0.19270113628455832</v>
      </c>
      <c r="U782" s="29">
        <f t="shared" si="125"/>
        <v>479900</v>
      </c>
      <c r="V782" s="26">
        <f>+INDEX('LISTA DE PRECIOS EKM '!A:K,MATCH('Precios ML'!B782,'LISTA DE PRECIOS EKM '!A:A,0),8)</f>
        <v>479900</v>
      </c>
      <c r="W782" s="26">
        <f t="shared" si="126"/>
        <v>479900</v>
      </c>
      <c r="X782" s="26">
        <f t="shared" si="127"/>
        <v>0</v>
      </c>
      <c r="Y782" s="26"/>
      <c r="Z782" s="26">
        <f t="shared" si="128"/>
        <v>479900</v>
      </c>
      <c r="AA782" s="30">
        <f t="shared" si="129"/>
        <v>0.99958333333333327</v>
      </c>
    </row>
    <row r="783" spans="1:27">
      <c r="A783" s="20" t="s">
        <v>5800</v>
      </c>
      <c r="B783" s="20" t="s">
        <v>5801</v>
      </c>
      <c r="C783" s="25">
        <v>240000</v>
      </c>
      <c r="D783" s="22">
        <v>85</v>
      </c>
      <c r="E783" s="22">
        <v>49</v>
      </c>
      <c r="F783" s="22">
        <v>40</v>
      </c>
      <c r="G783" s="22">
        <v>16000</v>
      </c>
      <c r="H783" s="22" t="s">
        <v>5088</v>
      </c>
      <c r="I783" s="26">
        <f>+IF(H783='COSTOS VARIOS'!$C$1,'COSTOS VARIOS'!$C$2*'Precios ML'!V783,'COSTOS VARIOS'!$B$2*'Precios ML'!V783)</f>
        <v>95980</v>
      </c>
      <c r="J783" s="22">
        <v>0</v>
      </c>
      <c r="K783" s="27">
        <f t="shared" si="120"/>
        <v>10.4125</v>
      </c>
      <c r="L783" s="27">
        <f t="shared" si="121"/>
        <v>10.4125</v>
      </c>
      <c r="M783" s="26">
        <f>(INDEX(pesos!A:B,MATCH(L783,pesos!A:A,1),2))</f>
        <v>16200</v>
      </c>
      <c r="N783" s="26">
        <f>+R783*'COSTOS VARIOS'!$O$1</f>
        <v>45600</v>
      </c>
      <c r="O783" s="26">
        <f>+R783*'COSTOS VARIOS'!$O$2</f>
        <v>984.00000000000011</v>
      </c>
      <c r="P783" s="26">
        <f>+R783*'COSTOS VARIOS'!$O$3</f>
        <v>3600</v>
      </c>
      <c r="Q783" s="26">
        <v>1</v>
      </c>
      <c r="R783" s="26">
        <f t="shared" si="122"/>
        <v>240000</v>
      </c>
      <c r="S783" s="25">
        <f t="shared" si="123"/>
        <v>402364</v>
      </c>
      <c r="T783" s="28">
        <f t="shared" si="124"/>
        <v>0.19270113628455832</v>
      </c>
      <c r="U783" s="29">
        <f t="shared" si="125"/>
        <v>479900</v>
      </c>
      <c r="V783" s="26">
        <f>+INDEX('LISTA DE PRECIOS EKM '!A:K,MATCH('Precios ML'!B783,'LISTA DE PRECIOS EKM '!A:A,0),8)</f>
        <v>479900</v>
      </c>
      <c r="W783" s="26">
        <f t="shared" si="126"/>
        <v>479900</v>
      </c>
      <c r="X783" s="26">
        <f t="shared" si="127"/>
        <v>0</v>
      </c>
      <c r="Y783" s="26"/>
      <c r="Z783" s="26">
        <f t="shared" si="128"/>
        <v>479900</v>
      </c>
      <c r="AA783" s="30">
        <f t="shared" si="129"/>
        <v>0.99958333333333327</v>
      </c>
    </row>
    <row r="784" spans="1:27">
      <c r="A784" s="20" t="s">
        <v>5802</v>
      </c>
      <c r="B784" s="20" t="s">
        <v>5803</v>
      </c>
      <c r="C784" s="25">
        <v>139000</v>
      </c>
      <c r="D784" s="22">
        <v>85</v>
      </c>
      <c r="E784" s="22">
        <v>49</v>
      </c>
      <c r="F784" s="22">
        <v>40</v>
      </c>
      <c r="G784" s="22">
        <v>16000</v>
      </c>
      <c r="H784" s="22" t="s">
        <v>5088</v>
      </c>
      <c r="I784" s="26">
        <f>+IF(H784='COSTOS VARIOS'!$C$1,'COSTOS VARIOS'!$C$2*'Precios ML'!V784,'COSTOS VARIOS'!$B$2*'Precios ML'!V784)</f>
        <v>55980</v>
      </c>
      <c r="J784" s="22">
        <v>0</v>
      </c>
      <c r="K784" s="27">
        <f t="shared" si="120"/>
        <v>10.4125</v>
      </c>
      <c r="L784" s="27">
        <f t="shared" si="121"/>
        <v>10.4125</v>
      </c>
      <c r="M784" s="26">
        <f>(INDEX(pesos!A:B,MATCH(L784,pesos!A:A,1),2))</f>
        <v>16200</v>
      </c>
      <c r="N784" s="26">
        <f>+R784*'COSTOS VARIOS'!$O$1</f>
        <v>26410</v>
      </c>
      <c r="O784" s="26">
        <f>+R784*'COSTOS VARIOS'!$O$2</f>
        <v>569.90000000000009</v>
      </c>
      <c r="P784" s="26">
        <f>+R784*'COSTOS VARIOS'!$O$3</f>
        <v>2085</v>
      </c>
      <c r="Q784" s="26">
        <v>1</v>
      </c>
      <c r="R784" s="26">
        <f t="shared" si="122"/>
        <v>139000</v>
      </c>
      <c r="S784" s="25">
        <f t="shared" si="123"/>
        <v>240244.9</v>
      </c>
      <c r="T784" s="28">
        <f t="shared" si="124"/>
        <v>0.16506115218262707</v>
      </c>
      <c r="U784" s="29">
        <f t="shared" si="125"/>
        <v>279900</v>
      </c>
      <c r="V784" s="26">
        <f>+INDEX('LISTA DE PRECIOS EKM '!A:K,MATCH('Precios ML'!B784,'LISTA DE PRECIOS EKM '!A:A,0),8)</f>
        <v>279900</v>
      </c>
      <c r="W784" s="26">
        <f t="shared" si="126"/>
        <v>279900</v>
      </c>
      <c r="X784" s="26">
        <f t="shared" si="127"/>
        <v>0</v>
      </c>
      <c r="Y784" s="26"/>
      <c r="Z784" s="26">
        <f t="shared" si="128"/>
        <v>279900</v>
      </c>
      <c r="AA784" s="30">
        <f t="shared" si="129"/>
        <v>1.0136690647482016</v>
      </c>
    </row>
    <row r="785" spans="1:27">
      <c r="A785" s="20" t="s">
        <v>5802</v>
      </c>
      <c r="B785" s="20" t="s">
        <v>5803</v>
      </c>
      <c r="C785" s="25">
        <v>139000</v>
      </c>
      <c r="D785" s="22">
        <v>85</v>
      </c>
      <c r="E785" s="22">
        <v>49</v>
      </c>
      <c r="F785" s="22">
        <v>40</v>
      </c>
      <c r="G785" s="22">
        <v>16000</v>
      </c>
      <c r="H785" s="22" t="s">
        <v>5088</v>
      </c>
      <c r="I785" s="26">
        <f>+IF(H785='COSTOS VARIOS'!$C$1,'COSTOS VARIOS'!$C$2*'Precios ML'!V785,'COSTOS VARIOS'!$B$2*'Precios ML'!V785)</f>
        <v>55980</v>
      </c>
      <c r="J785" s="22">
        <v>0</v>
      </c>
      <c r="K785" s="27">
        <f t="shared" si="120"/>
        <v>10.4125</v>
      </c>
      <c r="L785" s="27">
        <f t="shared" si="121"/>
        <v>10.4125</v>
      </c>
      <c r="M785" s="26">
        <f>(INDEX(pesos!A:B,MATCH(L785,pesos!A:A,1),2))</f>
        <v>16200</v>
      </c>
      <c r="N785" s="26">
        <f>+R785*'COSTOS VARIOS'!$O$1</f>
        <v>26410</v>
      </c>
      <c r="O785" s="26">
        <f>+R785*'COSTOS VARIOS'!$O$2</f>
        <v>569.90000000000009</v>
      </c>
      <c r="P785" s="26">
        <f>+R785*'COSTOS VARIOS'!$O$3</f>
        <v>2085</v>
      </c>
      <c r="Q785" s="26">
        <v>1</v>
      </c>
      <c r="R785" s="26">
        <f t="shared" si="122"/>
        <v>139000</v>
      </c>
      <c r="S785" s="25">
        <f t="shared" si="123"/>
        <v>240244.9</v>
      </c>
      <c r="T785" s="28">
        <f t="shared" si="124"/>
        <v>0.16506115218262707</v>
      </c>
      <c r="U785" s="29">
        <f t="shared" si="125"/>
        <v>279900</v>
      </c>
      <c r="V785" s="26">
        <f>+INDEX('LISTA DE PRECIOS EKM '!A:K,MATCH('Precios ML'!B785,'LISTA DE PRECIOS EKM '!A:A,0),8)</f>
        <v>279900</v>
      </c>
      <c r="W785" s="26">
        <f t="shared" si="126"/>
        <v>279900</v>
      </c>
      <c r="X785" s="26">
        <f t="shared" si="127"/>
        <v>0</v>
      </c>
      <c r="Y785" s="26"/>
      <c r="Z785" s="26">
        <f t="shared" si="128"/>
        <v>279900</v>
      </c>
      <c r="AA785" s="30">
        <f t="shared" si="129"/>
        <v>1.0136690647482016</v>
      </c>
    </row>
    <row r="786" spans="1:27">
      <c r="A786" s="20" t="s">
        <v>5804</v>
      </c>
      <c r="B786" s="20" t="s">
        <v>1696</v>
      </c>
      <c r="C786" s="25">
        <v>60000</v>
      </c>
      <c r="D786" s="22">
        <v>85</v>
      </c>
      <c r="E786" s="22">
        <v>49</v>
      </c>
      <c r="F786" s="22">
        <v>40</v>
      </c>
      <c r="G786" s="22">
        <v>16000</v>
      </c>
      <c r="H786" s="22" t="s">
        <v>5088</v>
      </c>
      <c r="I786" s="26">
        <f>+IF(H786='COSTOS VARIOS'!$C$1,'COSTOS VARIOS'!$C$2*'Precios ML'!V786,'COSTOS VARIOS'!$B$2*'Precios ML'!V786)</f>
        <v>27980</v>
      </c>
      <c r="J786" s="22">
        <v>0</v>
      </c>
      <c r="K786" s="27">
        <f t="shared" si="120"/>
        <v>10.4125</v>
      </c>
      <c r="L786" s="27">
        <f t="shared" si="121"/>
        <v>10.4125</v>
      </c>
      <c r="M786" s="26">
        <f>(INDEX(pesos!A:B,MATCH(L786,pesos!A:A,1),2))</f>
        <v>16200</v>
      </c>
      <c r="N786" s="26">
        <f>+R786*'COSTOS VARIOS'!$O$1</f>
        <v>11400</v>
      </c>
      <c r="O786" s="26">
        <f>+R786*'COSTOS VARIOS'!$O$2</f>
        <v>246.00000000000003</v>
      </c>
      <c r="P786" s="26">
        <f>+R786*'COSTOS VARIOS'!$O$3</f>
        <v>900</v>
      </c>
      <c r="Q786" s="26">
        <v>1</v>
      </c>
      <c r="R786" s="26">
        <f t="shared" si="122"/>
        <v>60000</v>
      </c>
      <c r="S786" s="25">
        <f t="shared" si="123"/>
        <v>116726</v>
      </c>
      <c r="T786" s="28">
        <f t="shared" si="124"/>
        <v>0.19853331734146629</v>
      </c>
      <c r="U786" s="29">
        <f t="shared" si="125"/>
        <v>139900</v>
      </c>
      <c r="V786" s="26">
        <f>+INDEX('LISTA DE PRECIOS EKM '!A:K,MATCH('Precios ML'!B786,'LISTA DE PRECIOS EKM '!A:A,0),8)</f>
        <v>139900</v>
      </c>
      <c r="W786" s="26">
        <f t="shared" si="126"/>
        <v>139900</v>
      </c>
      <c r="X786" s="26">
        <f t="shared" si="127"/>
        <v>0</v>
      </c>
      <c r="Y786" s="26"/>
      <c r="Z786" s="26">
        <f t="shared" si="128"/>
        <v>139900</v>
      </c>
      <c r="AA786" s="30">
        <f t="shared" si="129"/>
        <v>1.3316666666666666</v>
      </c>
    </row>
    <row r="787" spans="1:27">
      <c r="A787" s="20" t="s">
        <v>5804</v>
      </c>
      <c r="B787" s="20" t="s">
        <v>1696</v>
      </c>
      <c r="C787" s="25">
        <v>60000</v>
      </c>
      <c r="D787" s="22">
        <v>85</v>
      </c>
      <c r="E787" s="22">
        <v>49</v>
      </c>
      <c r="F787" s="22">
        <v>40</v>
      </c>
      <c r="G787" s="22">
        <v>16000</v>
      </c>
      <c r="H787" s="22" t="s">
        <v>5088</v>
      </c>
      <c r="I787" s="26">
        <f>+IF(H787='COSTOS VARIOS'!$C$1,'COSTOS VARIOS'!$C$2*'Precios ML'!V787,'COSTOS VARIOS'!$B$2*'Precios ML'!V787)</f>
        <v>27980</v>
      </c>
      <c r="J787" s="22">
        <v>0</v>
      </c>
      <c r="K787" s="27">
        <f t="shared" si="120"/>
        <v>10.4125</v>
      </c>
      <c r="L787" s="27">
        <f t="shared" si="121"/>
        <v>10.4125</v>
      </c>
      <c r="M787" s="26">
        <f>(INDEX(pesos!A:B,MATCH(L787,pesos!A:A,1),2))</f>
        <v>16200</v>
      </c>
      <c r="N787" s="26">
        <f>+R787*'COSTOS VARIOS'!$O$1</f>
        <v>11400</v>
      </c>
      <c r="O787" s="26">
        <f>+R787*'COSTOS VARIOS'!$O$2</f>
        <v>246.00000000000003</v>
      </c>
      <c r="P787" s="26">
        <f>+R787*'COSTOS VARIOS'!$O$3</f>
        <v>900</v>
      </c>
      <c r="Q787" s="26">
        <v>1</v>
      </c>
      <c r="R787" s="26">
        <f t="shared" si="122"/>
        <v>60000</v>
      </c>
      <c r="S787" s="25">
        <f t="shared" si="123"/>
        <v>116726</v>
      </c>
      <c r="T787" s="28">
        <f t="shared" si="124"/>
        <v>0.19853331734146629</v>
      </c>
      <c r="U787" s="29">
        <f t="shared" si="125"/>
        <v>139900</v>
      </c>
      <c r="V787" s="26">
        <f>+INDEX('LISTA DE PRECIOS EKM '!A:K,MATCH('Precios ML'!B787,'LISTA DE PRECIOS EKM '!A:A,0),8)</f>
        <v>139900</v>
      </c>
      <c r="W787" s="26">
        <f t="shared" si="126"/>
        <v>139900</v>
      </c>
      <c r="X787" s="26">
        <f t="shared" si="127"/>
        <v>0</v>
      </c>
      <c r="Y787" s="26"/>
      <c r="Z787" s="26">
        <f t="shared" si="128"/>
        <v>139900</v>
      </c>
      <c r="AA787" s="30">
        <f t="shared" si="129"/>
        <v>1.3316666666666666</v>
      </c>
    </row>
    <row r="788" spans="1:27">
      <c r="A788" s="20" t="s">
        <v>5805</v>
      </c>
      <c r="B788" s="20" t="s">
        <v>2594</v>
      </c>
      <c r="C788" s="25">
        <v>130167.99999999999</v>
      </c>
      <c r="D788" s="22">
        <v>85</v>
      </c>
      <c r="E788" s="22">
        <v>49</v>
      </c>
      <c r="F788" s="22">
        <v>40</v>
      </c>
      <c r="G788" s="22">
        <v>16000</v>
      </c>
      <c r="H788" s="22" t="s">
        <v>5088</v>
      </c>
      <c r="I788" s="26">
        <f>+IF(H788='COSTOS VARIOS'!$C$1,'COSTOS VARIOS'!$C$2*'Precios ML'!V788,'COSTOS VARIOS'!$B$2*'Precios ML'!V788)</f>
        <v>53980</v>
      </c>
      <c r="J788" s="22">
        <v>0</v>
      </c>
      <c r="K788" s="27">
        <f t="shared" si="120"/>
        <v>10.4125</v>
      </c>
      <c r="L788" s="27">
        <f t="shared" si="121"/>
        <v>10.4125</v>
      </c>
      <c r="M788" s="26">
        <f>(INDEX(pesos!A:B,MATCH(L788,pesos!A:A,1),2))</f>
        <v>16200</v>
      </c>
      <c r="N788" s="26">
        <f>+R788*'COSTOS VARIOS'!$O$1</f>
        <v>24731.919999999998</v>
      </c>
      <c r="O788" s="26">
        <f>+R788*'COSTOS VARIOS'!$O$2</f>
        <v>533.68880000000001</v>
      </c>
      <c r="P788" s="26">
        <f>+R788*'COSTOS VARIOS'!$O$3</f>
        <v>1952.5199999999998</v>
      </c>
      <c r="Q788" s="26">
        <v>1</v>
      </c>
      <c r="R788" s="26">
        <f t="shared" si="122"/>
        <v>130167.99999999999</v>
      </c>
      <c r="S788" s="25">
        <f t="shared" si="123"/>
        <v>227566.12880000001</v>
      </c>
      <c r="T788" s="28">
        <f t="shared" si="124"/>
        <v>0.18602887619187736</v>
      </c>
      <c r="U788" s="29">
        <f t="shared" si="125"/>
        <v>269900</v>
      </c>
      <c r="V788" s="26">
        <f>+INDEX('LISTA DE PRECIOS EKM '!A:K,MATCH('Precios ML'!B788,'LISTA DE PRECIOS EKM '!A:A,0),8)</f>
        <v>269900</v>
      </c>
      <c r="W788" s="26">
        <f t="shared" si="126"/>
        <v>269900</v>
      </c>
      <c r="X788" s="26">
        <f t="shared" si="127"/>
        <v>0</v>
      </c>
      <c r="Y788" s="26"/>
      <c r="Z788" s="26">
        <f t="shared" si="128"/>
        <v>269900</v>
      </c>
      <c r="AA788" s="30">
        <f t="shared" si="129"/>
        <v>1.0734742793927849</v>
      </c>
    </row>
    <row r="789" spans="1:27">
      <c r="A789" s="20" t="s">
        <v>5805</v>
      </c>
      <c r="B789" s="20" t="s">
        <v>2594</v>
      </c>
      <c r="C789" s="25">
        <v>130167.99999999999</v>
      </c>
      <c r="D789" s="22">
        <v>85</v>
      </c>
      <c r="E789" s="22">
        <v>49</v>
      </c>
      <c r="F789" s="22">
        <v>40</v>
      </c>
      <c r="G789" s="22">
        <v>16000</v>
      </c>
      <c r="H789" s="22" t="s">
        <v>5088</v>
      </c>
      <c r="I789" s="26">
        <f>+IF(H789='COSTOS VARIOS'!$C$1,'COSTOS VARIOS'!$C$2*'Precios ML'!V789,'COSTOS VARIOS'!$B$2*'Precios ML'!V789)</f>
        <v>53980</v>
      </c>
      <c r="J789" s="22">
        <v>0</v>
      </c>
      <c r="K789" s="27">
        <f t="shared" si="120"/>
        <v>10.4125</v>
      </c>
      <c r="L789" s="27">
        <f t="shared" si="121"/>
        <v>10.4125</v>
      </c>
      <c r="M789" s="26">
        <f>(INDEX(pesos!A:B,MATCH(L789,pesos!A:A,1),2))</f>
        <v>16200</v>
      </c>
      <c r="N789" s="26">
        <f>+R789*'COSTOS VARIOS'!$O$1</f>
        <v>24731.919999999998</v>
      </c>
      <c r="O789" s="26">
        <f>+R789*'COSTOS VARIOS'!$O$2</f>
        <v>533.68880000000001</v>
      </c>
      <c r="P789" s="26">
        <f>+R789*'COSTOS VARIOS'!$O$3</f>
        <v>1952.5199999999998</v>
      </c>
      <c r="Q789" s="26">
        <v>1</v>
      </c>
      <c r="R789" s="26">
        <f t="shared" si="122"/>
        <v>130167.99999999999</v>
      </c>
      <c r="S789" s="25">
        <f t="shared" si="123"/>
        <v>227566.12880000001</v>
      </c>
      <c r="T789" s="28">
        <f t="shared" si="124"/>
        <v>0.18602887619187736</v>
      </c>
      <c r="U789" s="29">
        <f t="shared" si="125"/>
        <v>269900</v>
      </c>
      <c r="V789" s="26">
        <f>+INDEX('LISTA DE PRECIOS EKM '!A:K,MATCH('Precios ML'!B789,'LISTA DE PRECIOS EKM '!A:A,0),8)</f>
        <v>269900</v>
      </c>
      <c r="W789" s="26">
        <f t="shared" si="126"/>
        <v>269900</v>
      </c>
      <c r="X789" s="26">
        <f t="shared" si="127"/>
        <v>0</v>
      </c>
      <c r="Y789" s="26"/>
      <c r="Z789" s="26">
        <f t="shared" si="128"/>
        <v>269900</v>
      </c>
      <c r="AA789" s="30">
        <f t="shared" si="129"/>
        <v>1.0734742793927849</v>
      </c>
    </row>
    <row r="790" spans="1:27">
      <c r="A790" s="20" t="s">
        <v>5806</v>
      </c>
      <c r="B790" s="20" t="s">
        <v>1789</v>
      </c>
      <c r="C790" s="25">
        <v>660000</v>
      </c>
      <c r="D790" s="22">
        <v>85</v>
      </c>
      <c r="E790" s="22">
        <v>49</v>
      </c>
      <c r="F790" s="22">
        <v>40</v>
      </c>
      <c r="G790" s="22">
        <v>16000</v>
      </c>
      <c r="H790" s="22" t="s">
        <v>5088</v>
      </c>
      <c r="I790" s="26">
        <f>+IF(H790='COSTOS VARIOS'!$C$1,'COSTOS VARIOS'!$C$2*'Precios ML'!V790,'COSTOS VARIOS'!$B$2*'Precios ML'!V790)</f>
        <v>283980</v>
      </c>
      <c r="J790" s="22">
        <v>0</v>
      </c>
      <c r="K790" s="27">
        <f t="shared" si="120"/>
        <v>10.4125</v>
      </c>
      <c r="L790" s="27">
        <f t="shared" si="121"/>
        <v>10.4125</v>
      </c>
      <c r="M790" s="26">
        <f>(INDEX(pesos!A:B,MATCH(L790,pesos!A:A,1),2))</f>
        <v>16200</v>
      </c>
      <c r="N790" s="26">
        <f>+R790*'COSTOS VARIOS'!$O$1</f>
        <v>125400</v>
      </c>
      <c r="O790" s="26">
        <f>+R790*'COSTOS VARIOS'!$O$2</f>
        <v>2706.0000000000005</v>
      </c>
      <c r="P790" s="26">
        <f>+R790*'COSTOS VARIOS'!$O$3</f>
        <v>9900</v>
      </c>
      <c r="Q790" s="26">
        <v>1</v>
      </c>
      <c r="R790" s="26">
        <f t="shared" si="122"/>
        <v>660000</v>
      </c>
      <c r="S790" s="25">
        <f t="shared" si="123"/>
        <v>1098186</v>
      </c>
      <c r="T790" s="28">
        <f t="shared" si="124"/>
        <v>0.29295037452671946</v>
      </c>
      <c r="U790" s="29">
        <f t="shared" si="125"/>
        <v>1419900</v>
      </c>
      <c r="V790" s="26">
        <f>+INDEX('LISTA DE PRECIOS EKM '!A:K,MATCH('Precios ML'!B790,'LISTA DE PRECIOS EKM '!A:A,0),8)</f>
        <v>1419900</v>
      </c>
      <c r="W790" s="26">
        <f t="shared" si="126"/>
        <v>1419900</v>
      </c>
      <c r="X790" s="26">
        <f t="shared" si="127"/>
        <v>0</v>
      </c>
      <c r="Y790" s="26"/>
      <c r="Z790" s="26">
        <f t="shared" si="128"/>
        <v>1419900</v>
      </c>
      <c r="AA790" s="30">
        <f t="shared" si="129"/>
        <v>1.1513636363636364</v>
      </c>
    </row>
    <row r="791" spans="1:27">
      <c r="A791" s="20" t="s">
        <v>5806</v>
      </c>
      <c r="B791" s="20" t="s">
        <v>1789</v>
      </c>
      <c r="C791" s="25">
        <v>660000</v>
      </c>
      <c r="D791" s="22">
        <v>85</v>
      </c>
      <c r="E791" s="22">
        <v>49</v>
      </c>
      <c r="F791" s="22">
        <v>40</v>
      </c>
      <c r="G791" s="22">
        <v>16000</v>
      </c>
      <c r="H791" s="22" t="s">
        <v>5088</v>
      </c>
      <c r="I791" s="26">
        <f>+IF(H791='COSTOS VARIOS'!$C$1,'COSTOS VARIOS'!$C$2*'Precios ML'!V791,'COSTOS VARIOS'!$B$2*'Precios ML'!V791)</f>
        <v>283980</v>
      </c>
      <c r="J791" s="22">
        <v>0</v>
      </c>
      <c r="K791" s="27">
        <f t="shared" si="120"/>
        <v>10.4125</v>
      </c>
      <c r="L791" s="27">
        <f t="shared" si="121"/>
        <v>10.4125</v>
      </c>
      <c r="M791" s="26">
        <f>(INDEX(pesos!A:B,MATCH(L791,pesos!A:A,1),2))</f>
        <v>16200</v>
      </c>
      <c r="N791" s="26">
        <f>+R791*'COSTOS VARIOS'!$O$1</f>
        <v>125400</v>
      </c>
      <c r="O791" s="26">
        <f>+R791*'COSTOS VARIOS'!$O$2</f>
        <v>2706.0000000000005</v>
      </c>
      <c r="P791" s="26">
        <f>+R791*'COSTOS VARIOS'!$O$3</f>
        <v>9900</v>
      </c>
      <c r="Q791" s="26">
        <v>1</v>
      </c>
      <c r="R791" s="26">
        <f t="shared" si="122"/>
        <v>660000</v>
      </c>
      <c r="S791" s="25">
        <f t="shared" si="123"/>
        <v>1098186</v>
      </c>
      <c r="T791" s="28">
        <f t="shared" si="124"/>
        <v>0.29295037452671946</v>
      </c>
      <c r="U791" s="29">
        <f t="shared" si="125"/>
        <v>1419900</v>
      </c>
      <c r="V791" s="26">
        <f>+INDEX('LISTA DE PRECIOS EKM '!A:K,MATCH('Precios ML'!B791,'LISTA DE PRECIOS EKM '!A:A,0),8)</f>
        <v>1419900</v>
      </c>
      <c r="W791" s="26">
        <f t="shared" si="126"/>
        <v>1419900</v>
      </c>
      <c r="X791" s="26">
        <f t="shared" si="127"/>
        <v>0</v>
      </c>
      <c r="Y791" s="26"/>
      <c r="Z791" s="26">
        <f t="shared" si="128"/>
        <v>1419900</v>
      </c>
      <c r="AA791" s="30">
        <f t="shared" si="129"/>
        <v>1.1513636363636364</v>
      </c>
    </row>
    <row r="792" spans="1:27">
      <c r="A792" s="20" t="s">
        <v>5807</v>
      </c>
      <c r="B792" s="20" t="s">
        <v>1788</v>
      </c>
      <c r="C792" s="25">
        <v>660000</v>
      </c>
      <c r="D792" s="22">
        <v>85</v>
      </c>
      <c r="E792" s="22">
        <v>49</v>
      </c>
      <c r="F792" s="22">
        <v>40</v>
      </c>
      <c r="G792" s="22">
        <v>16000</v>
      </c>
      <c r="H792" s="22" t="s">
        <v>5088</v>
      </c>
      <c r="I792" s="26">
        <f>+IF(H792='COSTOS VARIOS'!$C$1,'COSTOS VARIOS'!$C$2*'Precios ML'!V792,'COSTOS VARIOS'!$B$2*'Precios ML'!V792)</f>
        <v>289980</v>
      </c>
      <c r="J792" s="22">
        <v>0</v>
      </c>
      <c r="K792" s="27">
        <f t="shared" si="120"/>
        <v>10.4125</v>
      </c>
      <c r="L792" s="27">
        <f t="shared" si="121"/>
        <v>10.4125</v>
      </c>
      <c r="M792" s="26">
        <f>(INDEX(pesos!A:B,MATCH(L792,pesos!A:A,1),2))</f>
        <v>16200</v>
      </c>
      <c r="N792" s="26">
        <f>+R792*'COSTOS VARIOS'!$O$1</f>
        <v>125400</v>
      </c>
      <c r="O792" s="26">
        <f>+R792*'COSTOS VARIOS'!$O$2</f>
        <v>2706.0000000000005</v>
      </c>
      <c r="P792" s="26">
        <f>+R792*'COSTOS VARIOS'!$O$3</f>
        <v>9900</v>
      </c>
      <c r="Q792" s="26">
        <v>1</v>
      </c>
      <c r="R792" s="26">
        <f t="shared" si="122"/>
        <v>660000</v>
      </c>
      <c r="S792" s="25">
        <f t="shared" si="123"/>
        <v>1104186</v>
      </c>
      <c r="T792" s="28">
        <f t="shared" si="124"/>
        <v>0.31309398959957835</v>
      </c>
      <c r="U792" s="29">
        <f t="shared" si="125"/>
        <v>1449900</v>
      </c>
      <c r="V792" s="26">
        <f>+INDEX('LISTA DE PRECIOS EKM '!A:K,MATCH('Precios ML'!B792,'LISTA DE PRECIOS EKM '!A:A,0),8)</f>
        <v>1449900</v>
      </c>
      <c r="W792" s="26">
        <f t="shared" si="126"/>
        <v>1449900</v>
      </c>
      <c r="X792" s="26">
        <f t="shared" si="127"/>
        <v>0</v>
      </c>
      <c r="Y792" s="26"/>
      <c r="Z792" s="26">
        <f t="shared" si="128"/>
        <v>1449900</v>
      </c>
      <c r="AA792" s="30">
        <f t="shared" si="129"/>
        <v>1.1968181818181818</v>
      </c>
    </row>
    <row r="793" spans="1:27">
      <c r="A793" s="20" t="s">
        <v>5807</v>
      </c>
      <c r="B793" s="20" t="s">
        <v>1788</v>
      </c>
      <c r="C793" s="25">
        <v>660000</v>
      </c>
      <c r="D793" s="22">
        <v>85</v>
      </c>
      <c r="E793" s="22">
        <v>49</v>
      </c>
      <c r="F793" s="22">
        <v>40</v>
      </c>
      <c r="G793" s="22">
        <v>16000</v>
      </c>
      <c r="H793" s="22" t="s">
        <v>5088</v>
      </c>
      <c r="I793" s="26">
        <f>+IF(H793='COSTOS VARIOS'!$C$1,'COSTOS VARIOS'!$C$2*'Precios ML'!V793,'COSTOS VARIOS'!$B$2*'Precios ML'!V793)</f>
        <v>289980</v>
      </c>
      <c r="J793" s="22">
        <v>0</v>
      </c>
      <c r="K793" s="27">
        <f t="shared" si="120"/>
        <v>10.4125</v>
      </c>
      <c r="L793" s="27">
        <f t="shared" si="121"/>
        <v>10.4125</v>
      </c>
      <c r="M793" s="26">
        <f>(INDEX(pesos!A:B,MATCH(L793,pesos!A:A,1),2))</f>
        <v>16200</v>
      </c>
      <c r="N793" s="26">
        <f>+R793*'COSTOS VARIOS'!$O$1</f>
        <v>125400</v>
      </c>
      <c r="O793" s="26">
        <f>+R793*'COSTOS VARIOS'!$O$2</f>
        <v>2706.0000000000005</v>
      </c>
      <c r="P793" s="26">
        <f>+R793*'COSTOS VARIOS'!$O$3</f>
        <v>9900</v>
      </c>
      <c r="Q793" s="26">
        <v>1</v>
      </c>
      <c r="R793" s="26">
        <f t="shared" si="122"/>
        <v>660000</v>
      </c>
      <c r="S793" s="25">
        <f t="shared" si="123"/>
        <v>1104186</v>
      </c>
      <c r="T793" s="28">
        <f t="shared" si="124"/>
        <v>0.31309398959957835</v>
      </c>
      <c r="U793" s="29">
        <f t="shared" si="125"/>
        <v>1449900</v>
      </c>
      <c r="V793" s="26">
        <f>+INDEX('LISTA DE PRECIOS EKM '!A:K,MATCH('Precios ML'!B793,'LISTA DE PRECIOS EKM '!A:A,0),8)</f>
        <v>1449900</v>
      </c>
      <c r="W793" s="26">
        <f t="shared" si="126"/>
        <v>1449900</v>
      </c>
      <c r="X793" s="26">
        <f t="shared" si="127"/>
        <v>0</v>
      </c>
      <c r="Y793" s="26"/>
      <c r="Z793" s="26">
        <f t="shared" si="128"/>
        <v>1449900</v>
      </c>
      <c r="AA793" s="30">
        <f t="shared" si="129"/>
        <v>1.1968181818181818</v>
      </c>
    </row>
    <row r="794" spans="1:27">
      <c r="A794" s="20" t="s">
        <v>5808</v>
      </c>
      <c r="B794" s="20" t="s">
        <v>1837</v>
      </c>
      <c r="C794" s="25">
        <v>440000</v>
      </c>
      <c r="D794" s="22">
        <v>85</v>
      </c>
      <c r="E794" s="22">
        <v>49</v>
      </c>
      <c r="F794" s="22">
        <v>40</v>
      </c>
      <c r="G794" s="22">
        <v>16000</v>
      </c>
      <c r="H794" s="22" t="s">
        <v>5088</v>
      </c>
      <c r="I794" s="26">
        <f>+IF(H794='COSTOS VARIOS'!$C$1,'COSTOS VARIOS'!$C$2*'Precios ML'!V794,'COSTOS VARIOS'!$B$2*'Precios ML'!V794)</f>
        <v>189980</v>
      </c>
      <c r="J794" s="22">
        <v>0</v>
      </c>
      <c r="K794" s="27">
        <f t="shared" si="120"/>
        <v>10.4125</v>
      </c>
      <c r="L794" s="27">
        <f t="shared" si="121"/>
        <v>10.4125</v>
      </c>
      <c r="M794" s="26">
        <f>(INDEX(pesos!A:B,MATCH(L794,pesos!A:A,1),2))</f>
        <v>16200</v>
      </c>
      <c r="N794" s="26">
        <f>+R794*'COSTOS VARIOS'!$O$1</f>
        <v>83600</v>
      </c>
      <c r="O794" s="26">
        <f>+R794*'COSTOS VARIOS'!$O$2</f>
        <v>1804.0000000000002</v>
      </c>
      <c r="P794" s="26">
        <f>+R794*'COSTOS VARIOS'!$O$3</f>
        <v>6600</v>
      </c>
      <c r="Q794" s="26">
        <v>1</v>
      </c>
      <c r="R794" s="26">
        <f t="shared" si="122"/>
        <v>440000</v>
      </c>
      <c r="S794" s="25">
        <f t="shared" si="123"/>
        <v>738184</v>
      </c>
      <c r="T794" s="28">
        <f t="shared" si="124"/>
        <v>0.28680654145849815</v>
      </c>
      <c r="U794" s="29">
        <f t="shared" si="125"/>
        <v>949900</v>
      </c>
      <c r="V794" s="26">
        <f>+INDEX('LISTA DE PRECIOS EKM '!A:K,MATCH('Precios ML'!B794,'LISTA DE PRECIOS EKM '!A:A,0),8)</f>
        <v>949900</v>
      </c>
      <c r="W794" s="26">
        <f t="shared" si="126"/>
        <v>949900</v>
      </c>
      <c r="X794" s="26">
        <f t="shared" si="127"/>
        <v>0</v>
      </c>
      <c r="Y794" s="26"/>
      <c r="Z794" s="26">
        <f t="shared" si="128"/>
        <v>949900</v>
      </c>
      <c r="AA794" s="30">
        <f t="shared" si="129"/>
        <v>1.1588636363636362</v>
      </c>
    </row>
    <row r="795" spans="1:27">
      <c r="A795" s="20" t="s">
        <v>5808</v>
      </c>
      <c r="B795" s="20" t="s">
        <v>1837</v>
      </c>
      <c r="C795" s="25">
        <v>440000</v>
      </c>
      <c r="D795" s="22">
        <v>85</v>
      </c>
      <c r="E795" s="22">
        <v>49</v>
      </c>
      <c r="F795" s="22">
        <v>40</v>
      </c>
      <c r="G795" s="22">
        <v>16000</v>
      </c>
      <c r="H795" s="22" t="s">
        <v>5088</v>
      </c>
      <c r="I795" s="26">
        <f>+IF(H795='COSTOS VARIOS'!$C$1,'COSTOS VARIOS'!$C$2*'Precios ML'!V795,'COSTOS VARIOS'!$B$2*'Precios ML'!V795)</f>
        <v>189980</v>
      </c>
      <c r="J795" s="22">
        <v>0</v>
      </c>
      <c r="K795" s="27">
        <f t="shared" si="120"/>
        <v>10.4125</v>
      </c>
      <c r="L795" s="27">
        <f t="shared" si="121"/>
        <v>10.4125</v>
      </c>
      <c r="M795" s="26">
        <f>(INDEX(pesos!A:B,MATCH(L795,pesos!A:A,1),2))</f>
        <v>16200</v>
      </c>
      <c r="N795" s="26">
        <f>+R795*'COSTOS VARIOS'!$O$1</f>
        <v>83600</v>
      </c>
      <c r="O795" s="26">
        <f>+R795*'COSTOS VARIOS'!$O$2</f>
        <v>1804.0000000000002</v>
      </c>
      <c r="P795" s="26">
        <f>+R795*'COSTOS VARIOS'!$O$3</f>
        <v>6600</v>
      </c>
      <c r="Q795" s="26">
        <v>1</v>
      </c>
      <c r="R795" s="26">
        <f t="shared" si="122"/>
        <v>440000</v>
      </c>
      <c r="S795" s="25">
        <f t="shared" si="123"/>
        <v>738184</v>
      </c>
      <c r="T795" s="28">
        <f t="shared" si="124"/>
        <v>0.28680654145849815</v>
      </c>
      <c r="U795" s="29">
        <f t="shared" si="125"/>
        <v>949900</v>
      </c>
      <c r="V795" s="26">
        <f>+INDEX('LISTA DE PRECIOS EKM '!A:K,MATCH('Precios ML'!B795,'LISTA DE PRECIOS EKM '!A:A,0),8)</f>
        <v>949900</v>
      </c>
      <c r="W795" s="26">
        <f t="shared" si="126"/>
        <v>949900</v>
      </c>
      <c r="X795" s="26">
        <f t="shared" si="127"/>
        <v>0</v>
      </c>
      <c r="Y795" s="26"/>
      <c r="Z795" s="26">
        <f t="shared" si="128"/>
        <v>949900</v>
      </c>
      <c r="AA795" s="30">
        <f t="shared" si="129"/>
        <v>1.1588636363636362</v>
      </c>
    </row>
    <row r="796" spans="1:27">
      <c r="A796" s="20" t="s">
        <v>5809</v>
      </c>
      <c r="B796" s="20" t="s">
        <v>1787</v>
      </c>
      <c r="C796" s="25">
        <v>660000</v>
      </c>
      <c r="D796" s="22">
        <v>85</v>
      </c>
      <c r="E796" s="22">
        <v>49</v>
      </c>
      <c r="F796" s="22">
        <v>40</v>
      </c>
      <c r="G796" s="22">
        <v>16000</v>
      </c>
      <c r="H796" s="22" t="s">
        <v>5088</v>
      </c>
      <c r="I796" s="26">
        <f>+IF(H796='COSTOS VARIOS'!$C$1,'COSTOS VARIOS'!$C$2*'Precios ML'!V796,'COSTOS VARIOS'!$B$2*'Precios ML'!V796)</f>
        <v>283980</v>
      </c>
      <c r="J796" s="22">
        <v>0</v>
      </c>
      <c r="K796" s="27">
        <f t="shared" si="120"/>
        <v>10.4125</v>
      </c>
      <c r="L796" s="27">
        <f t="shared" si="121"/>
        <v>10.4125</v>
      </c>
      <c r="M796" s="26">
        <f>(INDEX(pesos!A:B,MATCH(L796,pesos!A:A,1),2))</f>
        <v>16200</v>
      </c>
      <c r="N796" s="26">
        <f>+R796*'COSTOS VARIOS'!$O$1</f>
        <v>125400</v>
      </c>
      <c r="O796" s="26">
        <f>+R796*'COSTOS VARIOS'!$O$2</f>
        <v>2706.0000000000005</v>
      </c>
      <c r="P796" s="26">
        <f>+R796*'COSTOS VARIOS'!$O$3</f>
        <v>9900</v>
      </c>
      <c r="Q796" s="26">
        <v>1</v>
      </c>
      <c r="R796" s="26">
        <f t="shared" si="122"/>
        <v>660000</v>
      </c>
      <c r="S796" s="25">
        <f t="shared" si="123"/>
        <v>1098186</v>
      </c>
      <c r="T796" s="28">
        <f t="shared" si="124"/>
        <v>0.29295037452671946</v>
      </c>
      <c r="U796" s="29">
        <f t="shared" si="125"/>
        <v>1419900</v>
      </c>
      <c r="V796" s="26">
        <f>+INDEX('LISTA DE PRECIOS EKM '!A:K,MATCH('Precios ML'!B796,'LISTA DE PRECIOS EKM '!A:A,0),8)</f>
        <v>1419900</v>
      </c>
      <c r="W796" s="26">
        <f t="shared" si="126"/>
        <v>1419900</v>
      </c>
      <c r="X796" s="26">
        <f t="shared" si="127"/>
        <v>0</v>
      </c>
      <c r="Y796" s="26"/>
      <c r="Z796" s="26">
        <f t="shared" si="128"/>
        <v>1419900</v>
      </c>
      <c r="AA796" s="30">
        <f t="shared" si="129"/>
        <v>1.1513636363636364</v>
      </c>
    </row>
    <row r="797" spans="1:27">
      <c r="A797" s="20" t="s">
        <v>5809</v>
      </c>
      <c r="B797" s="20" t="s">
        <v>1787</v>
      </c>
      <c r="C797" s="25">
        <v>660000</v>
      </c>
      <c r="D797" s="22">
        <v>85</v>
      </c>
      <c r="E797" s="22">
        <v>49</v>
      </c>
      <c r="F797" s="22">
        <v>40</v>
      </c>
      <c r="G797" s="22">
        <v>16000</v>
      </c>
      <c r="H797" s="22" t="s">
        <v>5088</v>
      </c>
      <c r="I797" s="26">
        <f>+IF(H797='COSTOS VARIOS'!$C$1,'COSTOS VARIOS'!$C$2*'Precios ML'!V797,'COSTOS VARIOS'!$B$2*'Precios ML'!V797)</f>
        <v>283980</v>
      </c>
      <c r="J797" s="22">
        <v>0</v>
      </c>
      <c r="K797" s="27">
        <f t="shared" si="120"/>
        <v>10.4125</v>
      </c>
      <c r="L797" s="27">
        <f t="shared" si="121"/>
        <v>10.4125</v>
      </c>
      <c r="M797" s="26">
        <f>(INDEX(pesos!A:B,MATCH(L797,pesos!A:A,1),2))</f>
        <v>16200</v>
      </c>
      <c r="N797" s="26">
        <f>+R797*'COSTOS VARIOS'!$O$1</f>
        <v>125400</v>
      </c>
      <c r="O797" s="26">
        <f>+R797*'COSTOS VARIOS'!$O$2</f>
        <v>2706.0000000000005</v>
      </c>
      <c r="P797" s="26">
        <f>+R797*'COSTOS VARIOS'!$O$3</f>
        <v>9900</v>
      </c>
      <c r="Q797" s="26">
        <v>1</v>
      </c>
      <c r="R797" s="26">
        <f t="shared" si="122"/>
        <v>660000</v>
      </c>
      <c r="S797" s="25">
        <f t="shared" si="123"/>
        <v>1098186</v>
      </c>
      <c r="T797" s="28">
        <f t="shared" si="124"/>
        <v>0.29295037452671946</v>
      </c>
      <c r="U797" s="29">
        <f t="shared" si="125"/>
        <v>1419900</v>
      </c>
      <c r="V797" s="26">
        <f>+INDEX('LISTA DE PRECIOS EKM '!A:K,MATCH('Precios ML'!B797,'LISTA DE PRECIOS EKM '!A:A,0),8)</f>
        <v>1419900</v>
      </c>
      <c r="W797" s="26">
        <f t="shared" si="126"/>
        <v>1419900</v>
      </c>
      <c r="X797" s="26">
        <f t="shared" si="127"/>
        <v>0</v>
      </c>
      <c r="Y797" s="26"/>
      <c r="Z797" s="26">
        <f t="shared" si="128"/>
        <v>1419900</v>
      </c>
      <c r="AA797" s="30">
        <f t="shared" si="129"/>
        <v>1.1513636363636364</v>
      </c>
    </row>
    <row r="798" spans="1:27">
      <c r="A798" s="20" t="s">
        <v>5810</v>
      </c>
      <c r="B798" s="20" t="s">
        <v>2549</v>
      </c>
      <c r="C798" s="25">
        <v>190000</v>
      </c>
      <c r="D798" s="22">
        <v>85</v>
      </c>
      <c r="E798" s="22">
        <v>49</v>
      </c>
      <c r="F798" s="22">
        <v>40</v>
      </c>
      <c r="G798" s="22">
        <v>16000</v>
      </c>
      <c r="H798" s="22" t="s">
        <v>5088</v>
      </c>
      <c r="I798" s="26">
        <f>+IF(H798='COSTOS VARIOS'!$C$1,'COSTOS VARIOS'!$C$2*'Precios ML'!V798,'COSTOS VARIOS'!$B$2*'Precios ML'!V798)</f>
        <v>99980</v>
      </c>
      <c r="J798" s="22">
        <v>0</v>
      </c>
      <c r="K798" s="27">
        <f t="shared" si="120"/>
        <v>10.4125</v>
      </c>
      <c r="L798" s="27">
        <f t="shared" si="121"/>
        <v>10.4125</v>
      </c>
      <c r="M798" s="26">
        <f>(INDEX(pesos!A:B,MATCH(L798,pesos!A:A,1),2))</f>
        <v>16200</v>
      </c>
      <c r="N798" s="26">
        <f>+R798*'COSTOS VARIOS'!$O$1</f>
        <v>36100</v>
      </c>
      <c r="O798" s="26">
        <f>+R798*'COSTOS VARIOS'!$O$2</f>
        <v>779.00000000000011</v>
      </c>
      <c r="P798" s="26">
        <f>+R798*'COSTOS VARIOS'!$O$3</f>
        <v>2850</v>
      </c>
      <c r="Q798" s="26">
        <v>1</v>
      </c>
      <c r="R798" s="26">
        <f t="shared" si="122"/>
        <v>190000</v>
      </c>
      <c r="S798" s="25">
        <f t="shared" si="123"/>
        <v>345909</v>
      </c>
      <c r="T798" s="28">
        <f t="shared" si="124"/>
        <v>0.44517777797050662</v>
      </c>
      <c r="U798" s="29">
        <f t="shared" si="125"/>
        <v>499900</v>
      </c>
      <c r="V798" s="26">
        <f>+INDEX('LISTA DE PRECIOS EKM '!A:K,MATCH('Precios ML'!B798,'LISTA DE PRECIOS EKM '!A:A,0),8)</f>
        <v>499900</v>
      </c>
      <c r="W798" s="26">
        <f t="shared" si="126"/>
        <v>499900</v>
      </c>
      <c r="X798" s="26">
        <f t="shared" si="127"/>
        <v>0</v>
      </c>
      <c r="Y798" s="26"/>
      <c r="Z798" s="26">
        <f t="shared" si="128"/>
        <v>499900</v>
      </c>
      <c r="AA798" s="30">
        <f t="shared" si="129"/>
        <v>1.6310526315789473</v>
      </c>
    </row>
    <row r="799" spans="1:27">
      <c r="A799" s="20" t="s">
        <v>5810</v>
      </c>
      <c r="B799" s="20" t="s">
        <v>2549</v>
      </c>
      <c r="C799" s="25">
        <v>190000</v>
      </c>
      <c r="D799" s="22">
        <v>85</v>
      </c>
      <c r="E799" s="22">
        <v>49</v>
      </c>
      <c r="F799" s="22">
        <v>40</v>
      </c>
      <c r="G799" s="22">
        <v>16000</v>
      </c>
      <c r="H799" s="22" t="s">
        <v>5088</v>
      </c>
      <c r="I799" s="26">
        <f>+IF(H799='COSTOS VARIOS'!$C$1,'COSTOS VARIOS'!$C$2*'Precios ML'!V799,'COSTOS VARIOS'!$B$2*'Precios ML'!V799)</f>
        <v>99980</v>
      </c>
      <c r="J799" s="22">
        <v>0</v>
      </c>
      <c r="K799" s="27">
        <f t="shared" si="120"/>
        <v>10.4125</v>
      </c>
      <c r="L799" s="27">
        <f t="shared" si="121"/>
        <v>10.4125</v>
      </c>
      <c r="M799" s="26">
        <f>(INDEX(pesos!A:B,MATCH(L799,pesos!A:A,1),2))</f>
        <v>16200</v>
      </c>
      <c r="N799" s="26">
        <f>+R799*'COSTOS VARIOS'!$O$1</f>
        <v>36100</v>
      </c>
      <c r="O799" s="26">
        <f>+R799*'COSTOS VARIOS'!$O$2</f>
        <v>779.00000000000011</v>
      </c>
      <c r="P799" s="26">
        <f>+R799*'COSTOS VARIOS'!$O$3</f>
        <v>2850</v>
      </c>
      <c r="Q799" s="26">
        <v>1</v>
      </c>
      <c r="R799" s="26">
        <f t="shared" si="122"/>
        <v>190000</v>
      </c>
      <c r="S799" s="25">
        <f t="shared" si="123"/>
        <v>345909</v>
      </c>
      <c r="T799" s="28">
        <f t="shared" si="124"/>
        <v>0.44517777797050662</v>
      </c>
      <c r="U799" s="29">
        <f t="shared" si="125"/>
        <v>499900</v>
      </c>
      <c r="V799" s="26">
        <f>+INDEX('LISTA DE PRECIOS EKM '!A:K,MATCH('Precios ML'!B799,'LISTA DE PRECIOS EKM '!A:A,0),8)</f>
        <v>499900</v>
      </c>
      <c r="W799" s="26">
        <f t="shared" si="126"/>
        <v>499900</v>
      </c>
      <c r="X799" s="26">
        <f t="shared" si="127"/>
        <v>0</v>
      </c>
      <c r="Y799" s="26"/>
      <c r="Z799" s="26">
        <f t="shared" si="128"/>
        <v>499900</v>
      </c>
      <c r="AA799" s="30">
        <f t="shared" si="129"/>
        <v>1.6310526315789473</v>
      </c>
    </row>
    <row r="800" spans="1:27">
      <c r="A800" s="20" t="s">
        <v>5811</v>
      </c>
      <c r="B800" s="20" t="s">
        <v>5812</v>
      </c>
      <c r="C800" s="25">
        <v>440000</v>
      </c>
      <c r="D800" s="22">
        <v>85</v>
      </c>
      <c r="E800" s="22">
        <v>49</v>
      </c>
      <c r="F800" s="22">
        <v>40</v>
      </c>
      <c r="G800" s="22">
        <v>16000</v>
      </c>
      <c r="H800" s="22" t="s">
        <v>5088</v>
      </c>
      <c r="I800" s="26">
        <f>+IF(H800='COSTOS VARIOS'!$C$1,'COSTOS VARIOS'!$C$2*'Precios ML'!V800,'COSTOS VARIOS'!$B$2*'Precios ML'!V800)</f>
        <v>189980</v>
      </c>
      <c r="J800" s="22">
        <v>0</v>
      </c>
      <c r="K800" s="27">
        <f t="shared" si="120"/>
        <v>10.4125</v>
      </c>
      <c r="L800" s="27">
        <f t="shared" si="121"/>
        <v>10.4125</v>
      </c>
      <c r="M800" s="26">
        <f>(INDEX(pesos!A:B,MATCH(L800,pesos!A:A,1),2))</f>
        <v>16200</v>
      </c>
      <c r="N800" s="26">
        <f>+R800*'COSTOS VARIOS'!$O$1</f>
        <v>83600</v>
      </c>
      <c r="O800" s="26">
        <f>+R800*'COSTOS VARIOS'!$O$2</f>
        <v>1804.0000000000002</v>
      </c>
      <c r="P800" s="26">
        <f>+R800*'COSTOS VARIOS'!$O$3</f>
        <v>6600</v>
      </c>
      <c r="Q800" s="26">
        <v>1</v>
      </c>
      <c r="R800" s="26">
        <f t="shared" si="122"/>
        <v>440000</v>
      </c>
      <c r="S800" s="25">
        <f t="shared" si="123"/>
        <v>738184</v>
      </c>
      <c r="T800" s="28">
        <f t="shared" si="124"/>
        <v>0.28680654145849815</v>
      </c>
      <c r="U800" s="29">
        <f t="shared" si="125"/>
        <v>949900</v>
      </c>
      <c r="V800" s="26">
        <f>+INDEX('LISTA DE PRECIOS EKM '!A:K,MATCH('Precios ML'!B800,'LISTA DE PRECIOS EKM '!A:A,0),8)</f>
        <v>949900</v>
      </c>
      <c r="W800" s="26">
        <f t="shared" si="126"/>
        <v>949900</v>
      </c>
      <c r="X800" s="26">
        <f t="shared" si="127"/>
        <v>0</v>
      </c>
      <c r="Y800" s="26"/>
      <c r="Z800" s="26">
        <f t="shared" si="128"/>
        <v>949900</v>
      </c>
      <c r="AA800" s="30">
        <f t="shared" si="129"/>
        <v>1.1588636363636362</v>
      </c>
    </row>
    <row r="801" spans="1:27">
      <c r="A801" s="20" t="s">
        <v>5811</v>
      </c>
      <c r="B801" s="20" t="s">
        <v>5812</v>
      </c>
      <c r="C801" s="25">
        <v>440000</v>
      </c>
      <c r="D801" s="22">
        <v>85</v>
      </c>
      <c r="E801" s="22">
        <v>49</v>
      </c>
      <c r="F801" s="22">
        <v>40</v>
      </c>
      <c r="G801" s="22">
        <v>16000</v>
      </c>
      <c r="H801" s="22" t="s">
        <v>5088</v>
      </c>
      <c r="I801" s="26">
        <f>+IF(H801='COSTOS VARIOS'!$C$1,'COSTOS VARIOS'!$C$2*'Precios ML'!V801,'COSTOS VARIOS'!$B$2*'Precios ML'!V801)</f>
        <v>189980</v>
      </c>
      <c r="J801" s="22">
        <v>0</v>
      </c>
      <c r="K801" s="27">
        <f t="shared" si="120"/>
        <v>10.4125</v>
      </c>
      <c r="L801" s="27">
        <f t="shared" si="121"/>
        <v>10.4125</v>
      </c>
      <c r="M801" s="26">
        <f>(INDEX(pesos!A:B,MATCH(L801,pesos!A:A,1),2))</f>
        <v>16200</v>
      </c>
      <c r="N801" s="26">
        <f>+R801*'COSTOS VARIOS'!$O$1</f>
        <v>83600</v>
      </c>
      <c r="O801" s="26">
        <f>+R801*'COSTOS VARIOS'!$O$2</f>
        <v>1804.0000000000002</v>
      </c>
      <c r="P801" s="26">
        <f>+R801*'COSTOS VARIOS'!$O$3</f>
        <v>6600</v>
      </c>
      <c r="Q801" s="26">
        <v>1</v>
      </c>
      <c r="R801" s="26">
        <f t="shared" si="122"/>
        <v>440000</v>
      </c>
      <c r="S801" s="25">
        <f t="shared" si="123"/>
        <v>738184</v>
      </c>
      <c r="T801" s="28">
        <f t="shared" si="124"/>
        <v>0.28680654145849815</v>
      </c>
      <c r="U801" s="29">
        <f t="shared" si="125"/>
        <v>949900</v>
      </c>
      <c r="V801" s="26">
        <f>+INDEX('LISTA DE PRECIOS EKM '!A:K,MATCH('Precios ML'!B801,'LISTA DE PRECIOS EKM '!A:A,0),8)</f>
        <v>949900</v>
      </c>
      <c r="W801" s="26">
        <f t="shared" si="126"/>
        <v>949900</v>
      </c>
      <c r="X801" s="26">
        <f t="shared" si="127"/>
        <v>0</v>
      </c>
      <c r="Y801" s="26"/>
      <c r="Z801" s="26">
        <f t="shared" si="128"/>
        <v>949900</v>
      </c>
      <c r="AA801" s="30">
        <f t="shared" si="129"/>
        <v>1.1588636363636362</v>
      </c>
    </row>
    <row r="802" spans="1:27">
      <c r="A802" s="20" t="s">
        <v>5813</v>
      </c>
      <c r="B802" s="20" t="s">
        <v>5814</v>
      </c>
      <c r="C802" s="25">
        <v>190000</v>
      </c>
      <c r="D802" s="22">
        <v>85</v>
      </c>
      <c r="E802" s="22">
        <v>49</v>
      </c>
      <c r="F802" s="22">
        <v>40</v>
      </c>
      <c r="G802" s="22">
        <v>16000</v>
      </c>
      <c r="H802" s="22" t="s">
        <v>5088</v>
      </c>
      <c r="I802" s="26">
        <f>+IF(H802='COSTOS VARIOS'!$C$1,'COSTOS VARIOS'!$C$2*'Precios ML'!V802,'COSTOS VARIOS'!$B$2*'Precios ML'!V802)</f>
        <v>105980</v>
      </c>
      <c r="J802" s="22">
        <v>0</v>
      </c>
      <c r="K802" s="27">
        <f t="shared" si="120"/>
        <v>10.4125</v>
      </c>
      <c r="L802" s="27">
        <f t="shared" si="121"/>
        <v>10.4125</v>
      </c>
      <c r="M802" s="26">
        <f>(INDEX(pesos!A:B,MATCH(L802,pesos!A:A,1),2))</f>
        <v>16200</v>
      </c>
      <c r="N802" s="26">
        <f>+R802*'COSTOS VARIOS'!$O$1</f>
        <v>36100</v>
      </c>
      <c r="O802" s="26">
        <f>+R802*'COSTOS VARIOS'!$O$2</f>
        <v>779.00000000000011</v>
      </c>
      <c r="P802" s="26">
        <f>+R802*'COSTOS VARIOS'!$O$3</f>
        <v>2850</v>
      </c>
      <c r="Q802" s="26">
        <v>1</v>
      </c>
      <c r="R802" s="26">
        <f t="shared" si="122"/>
        <v>190000</v>
      </c>
      <c r="S802" s="25">
        <f t="shared" si="123"/>
        <v>351909</v>
      </c>
      <c r="T802" s="28">
        <f t="shared" si="124"/>
        <v>0.50578700743658156</v>
      </c>
      <c r="U802" s="29">
        <f t="shared" si="125"/>
        <v>529900</v>
      </c>
      <c r="V802" s="26">
        <f>+INDEX('LISTA DE PRECIOS EKM '!A:K,MATCH('Precios ML'!B802,'LISTA DE PRECIOS EKM '!A:A,0),8)</f>
        <v>529900</v>
      </c>
      <c r="W802" s="26">
        <f t="shared" si="126"/>
        <v>529900</v>
      </c>
      <c r="X802" s="26">
        <f t="shared" si="127"/>
        <v>0</v>
      </c>
      <c r="Y802" s="26"/>
      <c r="Z802" s="26">
        <f t="shared" si="128"/>
        <v>529900</v>
      </c>
      <c r="AA802" s="30">
        <f t="shared" si="129"/>
        <v>1.7889473684210526</v>
      </c>
    </row>
    <row r="803" spans="1:27">
      <c r="A803" s="20" t="s">
        <v>5813</v>
      </c>
      <c r="B803" s="20" t="s">
        <v>5814</v>
      </c>
      <c r="C803" s="25">
        <v>190000</v>
      </c>
      <c r="D803" s="22">
        <v>85</v>
      </c>
      <c r="E803" s="22">
        <v>49</v>
      </c>
      <c r="F803" s="22">
        <v>40</v>
      </c>
      <c r="G803" s="22">
        <v>16000</v>
      </c>
      <c r="H803" s="22" t="s">
        <v>5088</v>
      </c>
      <c r="I803" s="26">
        <f>+IF(H803='COSTOS VARIOS'!$C$1,'COSTOS VARIOS'!$C$2*'Precios ML'!V803,'COSTOS VARIOS'!$B$2*'Precios ML'!V803)</f>
        <v>105980</v>
      </c>
      <c r="J803" s="22">
        <v>0</v>
      </c>
      <c r="K803" s="27">
        <f t="shared" si="120"/>
        <v>10.4125</v>
      </c>
      <c r="L803" s="27">
        <f t="shared" si="121"/>
        <v>10.4125</v>
      </c>
      <c r="M803" s="26">
        <f>(INDEX(pesos!A:B,MATCH(L803,pesos!A:A,1),2))</f>
        <v>16200</v>
      </c>
      <c r="N803" s="26">
        <f>+R803*'COSTOS VARIOS'!$O$1</f>
        <v>36100</v>
      </c>
      <c r="O803" s="26">
        <f>+R803*'COSTOS VARIOS'!$O$2</f>
        <v>779.00000000000011</v>
      </c>
      <c r="P803" s="26">
        <f>+R803*'COSTOS VARIOS'!$O$3</f>
        <v>2850</v>
      </c>
      <c r="Q803" s="26">
        <v>1</v>
      </c>
      <c r="R803" s="26">
        <f t="shared" si="122"/>
        <v>190000</v>
      </c>
      <c r="S803" s="25">
        <f t="shared" si="123"/>
        <v>351909</v>
      </c>
      <c r="T803" s="28">
        <f t="shared" si="124"/>
        <v>0.50578700743658156</v>
      </c>
      <c r="U803" s="29">
        <f t="shared" si="125"/>
        <v>529900</v>
      </c>
      <c r="V803" s="26">
        <f>+INDEX('LISTA DE PRECIOS EKM '!A:K,MATCH('Precios ML'!B803,'LISTA DE PRECIOS EKM '!A:A,0),8)</f>
        <v>529900</v>
      </c>
      <c r="W803" s="26">
        <f t="shared" si="126"/>
        <v>529900</v>
      </c>
      <c r="X803" s="26">
        <f t="shared" si="127"/>
        <v>0</v>
      </c>
      <c r="Y803" s="26"/>
      <c r="Z803" s="26">
        <f t="shared" si="128"/>
        <v>529900</v>
      </c>
      <c r="AA803" s="30">
        <f t="shared" si="129"/>
        <v>1.7889473684210526</v>
      </c>
    </row>
    <row r="804" spans="1:27">
      <c r="A804" s="20" t="s">
        <v>5815</v>
      </c>
      <c r="B804" s="20" t="s">
        <v>5816</v>
      </c>
      <c r="C804" s="25">
        <v>219800</v>
      </c>
      <c r="D804" s="22">
        <v>85</v>
      </c>
      <c r="E804" s="22">
        <v>49</v>
      </c>
      <c r="F804" s="22">
        <v>40</v>
      </c>
      <c r="G804" s="22">
        <v>16000</v>
      </c>
      <c r="H804" s="22" t="s">
        <v>5088</v>
      </c>
      <c r="I804" s="26">
        <f>+IF(H804='COSTOS VARIOS'!$C$1,'COSTOS VARIOS'!$C$2*'Precios ML'!V804,'COSTOS VARIOS'!$B$2*'Precios ML'!V804)</f>
        <v>91980</v>
      </c>
      <c r="J804" s="22">
        <v>0</v>
      </c>
      <c r="K804" s="27">
        <f t="shared" si="120"/>
        <v>10.4125</v>
      </c>
      <c r="L804" s="27">
        <f t="shared" si="121"/>
        <v>10.4125</v>
      </c>
      <c r="M804" s="26">
        <f>(INDEX(pesos!A:B,MATCH(L804,pesos!A:A,1),2))</f>
        <v>16200</v>
      </c>
      <c r="N804" s="26">
        <f>+R804*'COSTOS VARIOS'!$O$1</f>
        <v>41762</v>
      </c>
      <c r="O804" s="26">
        <f>+R804*'COSTOS VARIOS'!$O$2</f>
        <v>901.18000000000006</v>
      </c>
      <c r="P804" s="26">
        <f>+R804*'COSTOS VARIOS'!$O$3</f>
        <v>3297</v>
      </c>
      <c r="Q804" s="26">
        <v>1</v>
      </c>
      <c r="R804" s="26">
        <f t="shared" si="122"/>
        <v>219800</v>
      </c>
      <c r="S804" s="25">
        <f t="shared" si="123"/>
        <v>373940.18</v>
      </c>
      <c r="T804" s="28">
        <f t="shared" si="124"/>
        <v>0.2298758587536649</v>
      </c>
      <c r="U804" s="29">
        <f t="shared" si="125"/>
        <v>459900</v>
      </c>
      <c r="V804" s="26">
        <f>+INDEX('LISTA DE PRECIOS EKM '!A:K,MATCH('Precios ML'!B804,'LISTA DE PRECIOS EKM '!A:A,0),8)</f>
        <v>459900</v>
      </c>
      <c r="W804" s="26">
        <f t="shared" si="126"/>
        <v>459900</v>
      </c>
      <c r="X804" s="26">
        <f t="shared" si="127"/>
        <v>0</v>
      </c>
      <c r="Y804" s="26"/>
      <c r="Z804" s="26">
        <f t="shared" si="128"/>
        <v>459900</v>
      </c>
      <c r="AA804" s="30">
        <f t="shared" si="129"/>
        <v>1.0923566878980893</v>
      </c>
    </row>
    <row r="805" spans="1:27">
      <c r="A805" s="20" t="s">
        <v>5815</v>
      </c>
      <c r="B805" s="20" t="s">
        <v>5816</v>
      </c>
      <c r="C805" s="25">
        <v>219800</v>
      </c>
      <c r="D805" s="22">
        <v>85</v>
      </c>
      <c r="E805" s="22">
        <v>49</v>
      </c>
      <c r="F805" s="22">
        <v>40</v>
      </c>
      <c r="G805" s="22">
        <v>16000</v>
      </c>
      <c r="H805" s="22" t="s">
        <v>5088</v>
      </c>
      <c r="I805" s="26">
        <f>+IF(H805='COSTOS VARIOS'!$C$1,'COSTOS VARIOS'!$C$2*'Precios ML'!V805,'COSTOS VARIOS'!$B$2*'Precios ML'!V805)</f>
        <v>91980</v>
      </c>
      <c r="J805" s="22">
        <v>0</v>
      </c>
      <c r="K805" s="27">
        <f t="shared" si="120"/>
        <v>10.4125</v>
      </c>
      <c r="L805" s="27">
        <f t="shared" si="121"/>
        <v>10.4125</v>
      </c>
      <c r="M805" s="26">
        <f>(INDEX(pesos!A:B,MATCH(L805,pesos!A:A,1),2))</f>
        <v>16200</v>
      </c>
      <c r="N805" s="26">
        <f>+R805*'COSTOS VARIOS'!$O$1</f>
        <v>41762</v>
      </c>
      <c r="O805" s="26">
        <f>+R805*'COSTOS VARIOS'!$O$2</f>
        <v>901.18000000000006</v>
      </c>
      <c r="P805" s="26">
        <f>+R805*'COSTOS VARIOS'!$O$3</f>
        <v>3297</v>
      </c>
      <c r="Q805" s="26">
        <v>1</v>
      </c>
      <c r="R805" s="26">
        <f t="shared" si="122"/>
        <v>219800</v>
      </c>
      <c r="S805" s="25">
        <f t="shared" si="123"/>
        <v>373940.18</v>
      </c>
      <c r="T805" s="28">
        <f t="shared" si="124"/>
        <v>0.2298758587536649</v>
      </c>
      <c r="U805" s="29">
        <f t="shared" si="125"/>
        <v>459900</v>
      </c>
      <c r="V805" s="26">
        <f>+INDEX('LISTA DE PRECIOS EKM '!A:K,MATCH('Precios ML'!B805,'LISTA DE PRECIOS EKM '!A:A,0),8)</f>
        <v>459900</v>
      </c>
      <c r="W805" s="26">
        <f t="shared" si="126"/>
        <v>459900</v>
      </c>
      <c r="X805" s="26">
        <f t="shared" si="127"/>
        <v>0</v>
      </c>
      <c r="Y805" s="26"/>
      <c r="Z805" s="26">
        <f t="shared" si="128"/>
        <v>459900</v>
      </c>
      <c r="AA805" s="30">
        <f t="shared" si="129"/>
        <v>1.0923566878980893</v>
      </c>
    </row>
    <row r="806" spans="1:27">
      <c r="A806" s="20" t="s">
        <v>5817</v>
      </c>
      <c r="B806" s="20" t="s">
        <v>5818</v>
      </c>
      <c r="C806" s="25">
        <v>290000</v>
      </c>
      <c r="D806" s="22">
        <v>85</v>
      </c>
      <c r="E806" s="22">
        <v>49</v>
      </c>
      <c r="F806" s="22">
        <v>40</v>
      </c>
      <c r="G806" s="22">
        <v>16000</v>
      </c>
      <c r="H806" s="22" t="s">
        <v>5088</v>
      </c>
      <c r="I806" s="26">
        <f>+IF(H806='COSTOS VARIOS'!$C$1,'COSTOS VARIOS'!$C$2*'Precios ML'!V806,'COSTOS VARIOS'!$B$2*'Precios ML'!V806)</f>
        <v>105980</v>
      </c>
      <c r="J806" s="22">
        <v>0</v>
      </c>
      <c r="K806" s="27">
        <f t="shared" si="120"/>
        <v>10.4125</v>
      </c>
      <c r="L806" s="27">
        <f t="shared" si="121"/>
        <v>10.4125</v>
      </c>
      <c r="M806" s="26">
        <f>(INDEX(pesos!A:B,MATCH(L806,pesos!A:A,1),2))</f>
        <v>16200</v>
      </c>
      <c r="N806" s="26">
        <f>+R806*'COSTOS VARIOS'!$O$1</f>
        <v>55100</v>
      </c>
      <c r="O806" s="26">
        <f>+R806*'COSTOS VARIOS'!$O$2</f>
        <v>1189</v>
      </c>
      <c r="P806" s="26">
        <f>+R806*'COSTOS VARIOS'!$O$3</f>
        <v>4350</v>
      </c>
      <c r="Q806" s="26">
        <v>1</v>
      </c>
      <c r="R806" s="26">
        <f t="shared" si="122"/>
        <v>290000</v>
      </c>
      <c r="S806" s="25">
        <f t="shared" si="123"/>
        <v>472819</v>
      </c>
      <c r="T806" s="28">
        <f t="shared" si="124"/>
        <v>0.12072484396777616</v>
      </c>
      <c r="U806" s="29">
        <f t="shared" si="125"/>
        <v>529900</v>
      </c>
      <c r="V806" s="26">
        <f>+INDEX('LISTA DE PRECIOS EKM '!A:K,MATCH('Precios ML'!B806,'LISTA DE PRECIOS EKM '!A:A,0),8)</f>
        <v>529900</v>
      </c>
      <c r="W806" s="26">
        <f t="shared" si="126"/>
        <v>529900</v>
      </c>
      <c r="X806" s="26">
        <f t="shared" si="127"/>
        <v>0</v>
      </c>
      <c r="Y806" s="26"/>
      <c r="Z806" s="26">
        <f t="shared" si="128"/>
        <v>529900</v>
      </c>
      <c r="AA806" s="30">
        <f t="shared" si="129"/>
        <v>0.8272413793103448</v>
      </c>
    </row>
    <row r="807" spans="1:27">
      <c r="A807" s="20" t="s">
        <v>5817</v>
      </c>
      <c r="B807" s="20" t="s">
        <v>5818</v>
      </c>
      <c r="C807" s="25">
        <v>290000</v>
      </c>
      <c r="D807" s="22">
        <v>85</v>
      </c>
      <c r="E807" s="22">
        <v>49</v>
      </c>
      <c r="F807" s="22">
        <v>40</v>
      </c>
      <c r="G807" s="22">
        <v>16000</v>
      </c>
      <c r="H807" s="22" t="s">
        <v>5088</v>
      </c>
      <c r="I807" s="26">
        <f>+IF(H807='COSTOS VARIOS'!$C$1,'COSTOS VARIOS'!$C$2*'Precios ML'!V807,'COSTOS VARIOS'!$B$2*'Precios ML'!V807)</f>
        <v>105980</v>
      </c>
      <c r="J807" s="22">
        <v>0</v>
      </c>
      <c r="K807" s="27">
        <f t="shared" si="120"/>
        <v>10.4125</v>
      </c>
      <c r="L807" s="27">
        <f t="shared" si="121"/>
        <v>10.4125</v>
      </c>
      <c r="M807" s="26">
        <f>(INDEX(pesos!A:B,MATCH(L807,pesos!A:A,1),2))</f>
        <v>16200</v>
      </c>
      <c r="N807" s="26">
        <f>+R807*'COSTOS VARIOS'!$O$1</f>
        <v>55100</v>
      </c>
      <c r="O807" s="26">
        <f>+R807*'COSTOS VARIOS'!$O$2</f>
        <v>1189</v>
      </c>
      <c r="P807" s="26">
        <f>+R807*'COSTOS VARIOS'!$O$3</f>
        <v>4350</v>
      </c>
      <c r="Q807" s="26">
        <v>1</v>
      </c>
      <c r="R807" s="26">
        <f t="shared" si="122"/>
        <v>290000</v>
      </c>
      <c r="S807" s="25">
        <f t="shared" si="123"/>
        <v>472819</v>
      </c>
      <c r="T807" s="28">
        <f t="shared" si="124"/>
        <v>0.12072484396777616</v>
      </c>
      <c r="U807" s="29">
        <f t="shared" si="125"/>
        <v>529900</v>
      </c>
      <c r="V807" s="26">
        <f>+INDEX('LISTA DE PRECIOS EKM '!A:K,MATCH('Precios ML'!B807,'LISTA DE PRECIOS EKM '!A:A,0),8)</f>
        <v>529900</v>
      </c>
      <c r="W807" s="26">
        <f t="shared" si="126"/>
        <v>529900</v>
      </c>
      <c r="X807" s="26">
        <f t="shared" si="127"/>
        <v>0</v>
      </c>
      <c r="Y807" s="26"/>
      <c r="Z807" s="26">
        <f t="shared" si="128"/>
        <v>529900</v>
      </c>
      <c r="AA807" s="30">
        <f t="shared" si="129"/>
        <v>0.8272413793103448</v>
      </c>
    </row>
    <row r="808" spans="1:27">
      <c r="A808" s="20" t="s">
        <v>5819</v>
      </c>
      <c r="B808" s="20" t="s">
        <v>5820</v>
      </c>
      <c r="C808" s="25">
        <v>515000</v>
      </c>
      <c r="D808" s="22">
        <v>85</v>
      </c>
      <c r="E808" s="22">
        <v>49</v>
      </c>
      <c r="F808" s="22">
        <v>40</v>
      </c>
      <c r="G808" s="22">
        <v>16000</v>
      </c>
      <c r="H808" s="22" t="s">
        <v>5088</v>
      </c>
      <c r="I808" s="26">
        <f>+IF(H808='COSTOS VARIOS'!$C$1,'COSTOS VARIOS'!$C$2*'Precios ML'!V808,'COSTOS VARIOS'!$B$2*'Precios ML'!V808)</f>
        <v>181980</v>
      </c>
      <c r="J808" s="22">
        <v>0</v>
      </c>
      <c r="K808" s="27">
        <f t="shared" si="120"/>
        <v>10.4125</v>
      </c>
      <c r="L808" s="27">
        <f t="shared" si="121"/>
        <v>10.4125</v>
      </c>
      <c r="M808" s="26">
        <f>(INDEX(pesos!A:B,MATCH(L808,pesos!A:A,1),2))</f>
        <v>16200</v>
      </c>
      <c r="N808" s="26">
        <f>+R808*'COSTOS VARIOS'!$O$1</f>
        <v>97850</v>
      </c>
      <c r="O808" s="26">
        <f>+R808*'COSTOS VARIOS'!$O$2</f>
        <v>2111.5</v>
      </c>
      <c r="P808" s="26">
        <f>+R808*'COSTOS VARIOS'!$O$3</f>
        <v>7725</v>
      </c>
      <c r="Q808" s="26">
        <v>1</v>
      </c>
      <c r="R808" s="26">
        <f t="shared" si="122"/>
        <v>515000</v>
      </c>
      <c r="S808" s="25">
        <f t="shared" si="123"/>
        <v>820866.5</v>
      </c>
      <c r="T808" s="28">
        <f t="shared" si="124"/>
        <v>0.10846282556298736</v>
      </c>
      <c r="U808" s="29">
        <f t="shared" si="125"/>
        <v>909900</v>
      </c>
      <c r="V808" s="26">
        <f>+INDEX('LISTA DE PRECIOS EKM '!A:K,MATCH('Precios ML'!B808,'LISTA DE PRECIOS EKM '!A:A,0),8)</f>
        <v>909900</v>
      </c>
      <c r="W808" s="26">
        <f t="shared" si="126"/>
        <v>909900</v>
      </c>
      <c r="X808" s="26">
        <f t="shared" si="127"/>
        <v>0</v>
      </c>
      <c r="Y808" s="26"/>
      <c r="Z808" s="26">
        <f t="shared" si="128"/>
        <v>909900</v>
      </c>
      <c r="AA808" s="30">
        <f t="shared" si="129"/>
        <v>0.76679611650485446</v>
      </c>
    </row>
    <row r="809" spans="1:27">
      <c r="A809" s="20" t="s">
        <v>5821</v>
      </c>
      <c r="B809" s="20" t="s">
        <v>5822</v>
      </c>
      <c r="C809" s="25">
        <v>326041</v>
      </c>
      <c r="D809" s="22">
        <v>85</v>
      </c>
      <c r="E809" s="22">
        <v>49</v>
      </c>
      <c r="F809" s="22">
        <v>40</v>
      </c>
      <c r="G809" s="22">
        <v>16000</v>
      </c>
      <c r="H809" s="22" t="s">
        <v>5088</v>
      </c>
      <c r="I809" s="26">
        <f>+IF(H809='COSTOS VARIOS'!$C$1,'COSTOS VARIOS'!$C$2*'Precios ML'!V809,'COSTOS VARIOS'!$B$2*'Precios ML'!V809)</f>
        <v>131980</v>
      </c>
      <c r="J809" s="22">
        <v>0</v>
      </c>
      <c r="K809" s="27">
        <f t="shared" si="120"/>
        <v>10.4125</v>
      </c>
      <c r="L809" s="27">
        <f t="shared" si="121"/>
        <v>10.4125</v>
      </c>
      <c r="M809" s="26">
        <f>(INDEX(pesos!A:B,MATCH(L809,pesos!A:A,1),2))</f>
        <v>16200</v>
      </c>
      <c r="N809" s="26">
        <f>+R809*'COSTOS VARIOS'!$O$1</f>
        <v>61947.79</v>
      </c>
      <c r="O809" s="26">
        <f>+R809*'COSTOS VARIOS'!$O$2</f>
        <v>1336.7681</v>
      </c>
      <c r="P809" s="26">
        <f>+R809*'COSTOS VARIOS'!$O$3</f>
        <v>4890.6149999999998</v>
      </c>
      <c r="Q809" s="26">
        <v>1</v>
      </c>
      <c r="R809" s="26">
        <f t="shared" si="122"/>
        <v>326041</v>
      </c>
      <c r="S809" s="25">
        <f t="shared" si="123"/>
        <v>542396.17310000001</v>
      </c>
      <c r="T809" s="28">
        <f t="shared" si="124"/>
        <v>0.21663837749521897</v>
      </c>
      <c r="U809" s="29">
        <f t="shared" si="125"/>
        <v>659900</v>
      </c>
      <c r="V809" s="26">
        <f>+INDEX('LISTA DE PRECIOS EKM '!A:K,MATCH('Precios ML'!B809,'LISTA DE PRECIOS EKM '!A:A,0),8)</f>
        <v>659900</v>
      </c>
      <c r="W809" s="26">
        <f t="shared" si="126"/>
        <v>659900</v>
      </c>
      <c r="X809" s="26">
        <f t="shared" si="127"/>
        <v>0</v>
      </c>
      <c r="Y809" s="26"/>
      <c r="Z809" s="26">
        <f t="shared" si="128"/>
        <v>659900</v>
      </c>
      <c r="AA809" s="30">
        <f t="shared" si="129"/>
        <v>1.0239785793811209</v>
      </c>
    </row>
    <row r="810" spans="1:27">
      <c r="A810" s="20" t="s">
        <v>5821</v>
      </c>
      <c r="B810" s="20" t="s">
        <v>5822</v>
      </c>
      <c r="C810" s="25">
        <v>326041</v>
      </c>
      <c r="D810" s="22">
        <v>85</v>
      </c>
      <c r="E810" s="22">
        <v>49</v>
      </c>
      <c r="F810" s="22">
        <v>40</v>
      </c>
      <c r="G810" s="22">
        <v>16000</v>
      </c>
      <c r="H810" s="22" t="s">
        <v>5088</v>
      </c>
      <c r="I810" s="26">
        <f>+IF(H810='COSTOS VARIOS'!$C$1,'COSTOS VARIOS'!$C$2*'Precios ML'!V810,'COSTOS VARIOS'!$B$2*'Precios ML'!V810)</f>
        <v>131980</v>
      </c>
      <c r="J810" s="22">
        <v>0</v>
      </c>
      <c r="K810" s="27">
        <f t="shared" si="120"/>
        <v>10.4125</v>
      </c>
      <c r="L810" s="27">
        <f t="shared" si="121"/>
        <v>10.4125</v>
      </c>
      <c r="M810" s="26">
        <f>(INDEX(pesos!A:B,MATCH(L810,pesos!A:A,1),2))</f>
        <v>16200</v>
      </c>
      <c r="N810" s="26">
        <f>+R810*'COSTOS VARIOS'!$O$1</f>
        <v>61947.79</v>
      </c>
      <c r="O810" s="26">
        <f>+R810*'COSTOS VARIOS'!$O$2</f>
        <v>1336.7681</v>
      </c>
      <c r="P810" s="26">
        <f>+R810*'COSTOS VARIOS'!$O$3</f>
        <v>4890.6149999999998</v>
      </c>
      <c r="Q810" s="26">
        <v>1</v>
      </c>
      <c r="R810" s="26">
        <f t="shared" si="122"/>
        <v>326041</v>
      </c>
      <c r="S810" s="25">
        <f t="shared" si="123"/>
        <v>542396.17310000001</v>
      </c>
      <c r="T810" s="28">
        <f t="shared" si="124"/>
        <v>0.21663837749521897</v>
      </c>
      <c r="U810" s="29">
        <f t="shared" si="125"/>
        <v>659900</v>
      </c>
      <c r="V810" s="26">
        <f>+INDEX('LISTA DE PRECIOS EKM '!A:K,MATCH('Precios ML'!B810,'LISTA DE PRECIOS EKM '!A:A,0),8)</f>
        <v>659900</v>
      </c>
      <c r="W810" s="26">
        <f t="shared" si="126"/>
        <v>659900</v>
      </c>
      <c r="X810" s="26">
        <f t="shared" si="127"/>
        <v>0</v>
      </c>
      <c r="Y810" s="26"/>
      <c r="Z810" s="26">
        <f t="shared" si="128"/>
        <v>659900</v>
      </c>
      <c r="AA810" s="30">
        <f t="shared" si="129"/>
        <v>1.0239785793811209</v>
      </c>
    </row>
    <row r="811" spans="1:27">
      <c r="A811" s="20" t="s">
        <v>5823</v>
      </c>
      <c r="B811" s="20" t="s">
        <v>5824</v>
      </c>
      <c r="C811" s="25">
        <v>326041</v>
      </c>
      <c r="D811" s="22">
        <v>85</v>
      </c>
      <c r="E811" s="22">
        <v>49</v>
      </c>
      <c r="F811" s="22">
        <v>40</v>
      </c>
      <c r="G811" s="22">
        <v>16000</v>
      </c>
      <c r="H811" s="22" t="s">
        <v>5088</v>
      </c>
      <c r="I811" s="26">
        <f>+IF(H811='COSTOS VARIOS'!$C$1,'COSTOS VARIOS'!$C$2*'Precios ML'!V811,'COSTOS VARIOS'!$B$2*'Precios ML'!V811)</f>
        <v>131980</v>
      </c>
      <c r="J811" s="22">
        <v>0</v>
      </c>
      <c r="K811" s="27">
        <f t="shared" si="120"/>
        <v>10.4125</v>
      </c>
      <c r="L811" s="27">
        <f t="shared" si="121"/>
        <v>10.4125</v>
      </c>
      <c r="M811" s="26">
        <f>(INDEX(pesos!A:B,MATCH(L811,pesos!A:A,1),2))</f>
        <v>16200</v>
      </c>
      <c r="N811" s="26">
        <f>+R811*'COSTOS VARIOS'!$O$1</f>
        <v>61947.79</v>
      </c>
      <c r="O811" s="26">
        <f>+R811*'COSTOS VARIOS'!$O$2</f>
        <v>1336.7681</v>
      </c>
      <c r="P811" s="26">
        <f>+R811*'COSTOS VARIOS'!$O$3</f>
        <v>4890.6149999999998</v>
      </c>
      <c r="Q811" s="26">
        <v>1</v>
      </c>
      <c r="R811" s="26">
        <f t="shared" si="122"/>
        <v>326041</v>
      </c>
      <c r="S811" s="25">
        <f t="shared" si="123"/>
        <v>542396.17310000001</v>
      </c>
      <c r="T811" s="28">
        <f t="shared" si="124"/>
        <v>0.21663837749521897</v>
      </c>
      <c r="U811" s="29">
        <f t="shared" si="125"/>
        <v>659900</v>
      </c>
      <c r="V811" s="26">
        <f>+INDEX('LISTA DE PRECIOS EKM '!A:K,MATCH('Precios ML'!B811,'LISTA DE PRECIOS EKM '!A:A,0),8)</f>
        <v>659900</v>
      </c>
      <c r="W811" s="26">
        <f t="shared" si="126"/>
        <v>659900</v>
      </c>
      <c r="X811" s="26">
        <f t="shared" si="127"/>
        <v>0</v>
      </c>
      <c r="Y811" s="26"/>
      <c r="Z811" s="26">
        <f t="shared" si="128"/>
        <v>659900</v>
      </c>
      <c r="AA811" s="30">
        <f t="shared" si="129"/>
        <v>1.0239785793811209</v>
      </c>
    </row>
    <row r="812" spans="1:27">
      <c r="A812" s="20" t="s">
        <v>5823</v>
      </c>
      <c r="B812" s="20" t="s">
        <v>5824</v>
      </c>
      <c r="C812" s="25">
        <v>326041</v>
      </c>
      <c r="D812" s="22">
        <v>85</v>
      </c>
      <c r="E812" s="22">
        <v>49</v>
      </c>
      <c r="F812" s="22">
        <v>40</v>
      </c>
      <c r="G812" s="22">
        <v>16000</v>
      </c>
      <c r="H812" s="22" t="s">
        <v>5088</v>
      </c>
      <c r="I812" s="26">
        <f>+IF(H812='COSTOS VARIOS'!$C$1,'COSTOS VARIOS'!$C$2*'Precios ML'!V812,'COSTOS VARIOS'!$B$2*'Precios ML'!V812)</f>
        <v>131980</v>
      </c>
      <c r="J812" s="22">
        <v>0</v>
      </c>
      <c r="K812" s="27">
        <f t="shared" si="120"/>
        <v>10.4125</v>
      </c>
      <c r="L812" s="27">
        <f t="shared" si="121"/>
        <v>10.4125</v>
      </c>
      <c r="M812" s="26">
        <f>(INDEX(pesos!A:B,MATCH(L812,pesos!A:A,1),2))</f>
        <v>16200</v>
      </c>
      <c r="N812" s="26">
        <f>+R812*'COSTOS VARIOS'!$O$1</f>
        <v>61947.79</v>
      </c>
      <c r="O812" s="26">
        <f>+R812*'COSTOS VARIOS'!$O$2</f>
        <v>1336.7681</v>
      </c>
      <c r="P812" s="26">
        <f>+R812*'COSTOS VARIOS'!$O$3</f>
        <v>4890.6149999999998</v>
      </c>
      <c r="Q812" s="26">
        <v>1</v>
      </c>
      <c r="R812" s="26">
        <f t="shared" si="122"/>
        <v>326041</v>
      </c>
      <c r="S812" s="25">
        <f t="shared" si="123"/>
        <v>542396.17310000001</v>
      </c>
      <c r="T812" s="28">
        <f t="shared" si="124"/>
        <v>0.21663837749521897</v>
      </c>
      <c r="U812" s="29">
        <f t="shared" si="125"/>
        <v>659900</v>
      </c>
      <c r="V812" s="26">
        <f>+INDEX('LISTA DE PRECIOS EKM '!A:K,MATCH('Precios ML'!B812,'LISTA DE PRECIOS EKM '!A:A,0),8)</f>
        <v>659900</v>
      </c>
      <c r="W812" s="26">
        <f t="shared" si="126"/>
        <v>659900</v>
      </c>
      <c r="X812" s="26">
        <f t="shared" si="127"/>
        <v>0</v>
      </c>
      <c r="Y812" s="26"/>
      <c r="Z812" s="26">
        <f t="shared" si="128"/>
        <v>659900</v>
      </c>
      <c r="AA812" s="30">
        <f t="shared" si="129"/>
        <v>1.0239785793811209</v>
      </c>
    </row>
    <row r="813" spans="1:27">
      <c r="A813" s="20" t="s">
        <v>5825</v>
      </c>
      <c r="B813" s="20" t="s">
        <v>5826</v>
      </c>
      <c r="C813" s="25">
        <v>326041</v>
      </c>
      <c r="D813" s="22">
        <v>85</v>
      </c>
      <c r="E813" s="22">
        <v>49</v>
      </c>
      <c r="F813" s="22">
        <v>40</v>
      </c>
      <c r="G813" s="22">
        <v>16000</v>
      </c>
      <c r="H813" s="22" t="s">
        <v>5088</v>
      </c>
      <c r="I813" s="26">
        <f>+IF(H813='COSTOS VARIOS'!$C$1,'COSTOS VARIOS'!$C$2*'Precios ML'!V813,'COSTOS VARIOS'!$B$2*'Precios ML'!V813)</f>
        <v>131980</v>
      </c>
      <c r="J813" s="22">
        <v>0</v>
      </c>
      <c r="K813" s="27">
        <f t="shared" si="120"/>
        <v>10.4125</v>
      </c>
      <c r="L813" s="27">
        <f t="shared" si="121"/>
        <v>10.4125</v>
      </c>
      <c r="M813" s="26">
        <f>(INDEX(pesos!A:B,MATCH(L813,pesos!A:A,1),2))</f>
        <v>16200</v>
      </c>
      <c r="N813" s="26">
        <f>+R813*'COSTOS VARIOS'!$O$1</f>
        <v>61947.79</v>
      </c>
      <c r="O813" s="26">
        <f>+R813*'COSTOS VARIOS'!$O$2</f>
        <v>1336.7681</v>
      </c>
      <c r="P813" s="26">
        <f>+R813*'COSTOS VARIOS'!$O$3</f>
        <v>4890.6149999999998</v>
      </c>
      <c r="Q813" s="26">
        <v>1</v>
      </c>
      <c r="R813" s="26">
        <f t="shared" si="122"/>
        <v>326041</v>
      </c>
      <c r="S813" s="25">
        <f t="shared" si="123"/>
        <v>542396.17310000001</v>
      </c>
      <c r="T813" s="28">
        <f t="shared" si="124"/>
        <v>0.21663837749521897</v>
      </c>
      <c r="U813" s="29">
        <f t="shared" si="125"/>
        <v>659900</v>
      </c>
      <c r="V813" s="26">
        <f>+INDEX('LISTA DE PRECIOS EKM '!A:K,MATCH('Precios ML'!B813,'LISTA DE PRECIOS EKM '!A:A,0),8)</f>
        <v>659900</v>
      </c>
      <c r="W813" s="26">
        <f t="shared" si="126"/>
        <v>659900</v>
      </c>
      <c r="X813" s="26">
        <f t="shared" si="127"/>
        <v>0</v>
      </c>
      <c r="Y813" s="26"/>
      <c r="Z813" s="26">
        <f t="shared" si="128"/>
        <v>659900</v>
      </c>
      <c r="AA813" s="30">
        <f t="shared" si="129"/>
        <v>1.0239785793811209</v>
      </c>
    </row>
    <row r="814" spans="1:27">
      <c r="A814" s="20" t="s">
        <v>5825</v>
      </c>
      <c r="B814" s="20" t="s">
        <v>5826</v>
      </c>
      <c r="C814" s="25">
        <v>326041</v>
      </c>
      <c r="D814" s="22">
        <v>85</v>
      </c>
      <c r="E814" s="22">
        <v>49</v>
      </c>
      <c r="F814" s="22">
        <v>40</v>
      </c>
      <c r="G814" s="22">
        <v>16000</v>
      </c>
      <c r="H814" s="22" t="s">
        <v>5088</v>
      </c>
      <c r="I814" s="26">
        <f>+IF(H814='COSTOS VARIOS'!$C$1,'COSTOS VARIOS'!$C$2*'Precios ML'!V814,'COSTOS VARIOS'!$B$2*'Precios ML'!V814)</f>
        <v>131980</v>
      </c>
      <c r="J814" s="22">
        <v>0</v>
      </c>
      <c r="K814" s="27">
        <f t="shared" si="120"/>
        <v>10.4125</v>
      </c>
      <c r="L814" s="27">
        <f t="shared" si="121"/>
        <v>10.4125</v>
      </c>
      <c r="M814" s="26">
        <f>(INDEX(pesos!A:B,MATCH(L814,pesos!A:A,1),2))</f>
        <v>16200</v>
      </c>
      <c r="N814" s="26">
        <f>+R814*'COSTOS VARIOS'!$O$1</f>
        <v>61947.79</v>
      </c>
      <c r="O814" s="26">
        <f>+R814*'COSTOS VARIOS'!$O$2</f>
        <v>1336.7681</v>
      </c>
      <c r="P814" s="26">
        <f>+R814*'COSTOS VARIOS'!$O$3</f>
        <v>4890.6149999999998</v>
      </c>
      <c r="Q814" s="26">
        <v>1</v>
      </c>
      <c r="R814" s="26">
        <f t="shared" si="122"/>
        <v>326041</v>
      </c>
      <c r="S814" s="25">
        <f t="shared" si="123"/>
        <v>542396.17310000001</v>
      </c>
      <c r="T814" s="28">
        <f t="shared" si="124"/>
        <v>0.21663837749521897</v>
      </c>
      <c r="U814" s="29">
        <f t="shared" si="125"/>
        <v>659900</v>
      </c>
      <c r="V814" s="26">
        <f>+INDEX('LISTA DE PRECIOS EKM '!A:K,MATCH('Precios ML'!B814,'LISTA DE PRECIOS EKM '!A:A,0),8)</f>
        <v>659900</v>
      </c>
      <c r="W814" s="26">
        <f t="shared" si="126"/>
        <v>659900</v>
      </c>
      <c r="X814" s="26">
        <f t="shared" si="127"/>
        <v>0</v>
      </c>
      <c r="Y814" s="26"/>
      <c r="Z814" s="26">
        <f t="shared" si="128"/>
        <v>659900</v>
      </c>
      <c r="AA814" s="30">
        <f t="shared" si="129"/>
        <v>1.0239785793811209</v>
      </c>
    </row>
    <row r="815" spans="1:27">
      <c r="A815" s="20" t="s">
        <v>5827</v>
      </c>
      <c r="B815" s="20" t="s">
        <v>5828</v>
      </c>
      <c r="C815" s="25">
        <v>290000</v>
      </c>
      <c r="D815" s="22">
        <v>85</v>
      </c>
      <c r="E815" s="22">
        <v>49</v>
      </c>
      <c r="F815" s="22">
        <v>40</v>
      </c>
      <c r="G815" s="22">
        <v>16000</v>
      </c>
      <c r="H815" s="22" t="s">
        <v>5088</v>
      </c>
      <c r="I815" s="26">
        <f>+IF(H815='COSTOS VARIOS'!$C$1,'COSTOS VARIOS'!$C$2*'Precios ML'!V815,'COSTOS VARIOS'!$B$2*'Precios ML'!V815)</f>
        <v>103980</v>
      </c>
      <c r="J815" s="22">
        <v>0</v>
      </c>
      <c r="K815" s="27">
        <f t="shared" si="120"/>
        <v>10.4125</v>
      </c>
      <c r="L815" s="27">
        <f t="shared" si="121"/>
        <v>10.4125</v>
      </c>
      <c r="M815" s="26">
        <f>(INDEX(pesos!A:B,MATCH(L815,pesos!A:A,1),2))</f>
        <v>16200</v>
      </c>
      <c r="N815" s="26">
        <f>+R815*'COSTOS VARIOS'!$O$1</f>
        <v>55100</v>
      </c>
      <c r="O815" s="26">
        <f>+R815*'COSTOS VARIOS'!$O$2</f>
        <v>1189</v>
      </c>
      <c r="P815" s="26">
        <f>+R815*'COSTOS VARIOS'!$O$3</f>
        <v>4350</v>
      </c>
      <c r="Q815" s="26">
        <v>1</v>
      </c>
      <c r="R815" s="26">
        <f t="shared" si="122"/>
        <v>290000</v>
      </c>
      <c r="S815" s="25">
        <f t="shared" si="123"/>
        <v>470819</v>
      </c>
      <c r="T815" s="28">
        <f t="shared" si="124"/>
        <v>0.10424600536511908</v>
      </c>
      <c r="U815" s="29">
        <f t="shared" si="125"/>
        <v>519900</v>
      </c>
      <c r="V815" s="26">
        <f>+INDEX('LISTA DE PRECIOS EKM '!A:K,MATCH('Precios ML'!B815,'LISTA DE PRECIOS EKM '!A:A,0),8)</f>
        <v>519900</v>
      </c>
      <c r="W815" s="26">
        <f t="shared" si="126"/>
        <v>519900</v>
      </c>
      <c r="X815" s="26">
        <f t="shared" si="127"/>
        <v>0</v>
      </c>
      <c r="Y815" s="26"/>
      <c r="Z815" s="26">
        <f t="shared" si="128"/>
        <v>519900</v>
      </c>
      <c r="AA815" s="30">
        <f t="shared" si="129"/>
        <v>0.79275862068965508</v>
      </c>
    </row>
    <row r="816" spans="1:27">
      <c r="A816" s="20" t="s">
        <v>5827</v>
      </c>
      <c r="B816" s="20" t="s">
        <v>5828</v>
      </c>
      <c r="C816" s="25">
        <v>290000</v>
      </c>
      <c r="D816" s="22">
        <v>85</v>
      </c>
      <c r="E816" s="22">
        <v>49</v>
      </c>
      <c r="F816" s="22">
        <v>40</v>
      </c>
      <c r="G816" s="22">
        <v>16000</v>
      </c>
      <c r="H816" s="22" t="s">
        <v>5088</v>
      </c>
      <c r="I816" s="26">
        <f>+IF(H816='COSTOS VARIOS'!$C$1,'COSTOS VARIOS'!$C$2*'Precios ML'!V816,'COSTOS VARIOS'!$B$2*'Precios ML'!V816)</f>
        <v>103980</v>
      </c>
      <c r="J816" s="22">
        <v>0</v>
      </c>
      <c r="K816" s="27">
        <f t="shared" si="120"/>
        <v>10.4125</v>
      </c>
      <c r="L816" s="27">
        <f t="shared" si="121"/>
        <v>10.4125</v>
      </c>
      <c r="M816" s="26">
        <f>(INDEX(pesos!A:B,MATCH(L816,pesos!A:A,1),2))</f>
        <v>16200</v>
      </c>
      <c r="N816" s="26">
        <f>+R816*'COSTOS VARIOS'!$O$1</f>
        <v>55100</v>
      </c>
      <c r="O816" s="26">
        <f>+R816*'COSTOS VARIOS'!$O$2</f>
        <v>1189</v>
      </c>
      <c r="P816" s="26">
        <f>+R816*'COSTOS VARIOS'!$O$3</f>
        <v>4350</v>
      </c>
      <c r="Q816" s="26">
        <v>1</v>
      </c>
      <c r="R816" s="26">
        <f t="shared" si="122"/>
        <v>290000</v>
      </c>
      <c r="S816" s="25">
        <f t="shared" si="123"/>
        <v>470819</v>
      </c>
      <c r="T816" s="28">
        <f t="shared" si="124"/>
        <v>0.10424600536511908</v>
      </c>
      <c r="U816" s="29">
        <f t="shared" si="125"/>
        <v>519900</v>
      </c>
      <c r="V816" s="26">
        <f>+INDEX('LISTA DE PRECIOS EKM '!A:K,MATCH('Precios ML'!B816,'LISTA DE PRECIOS EKM '!A:A,0),8)</f>
        <v>519900</v>
      </c>
      <c r="W816" s="26">
        <f t="shared" si="126"/>
        <v>519900</v>
      </c>
      <c r="X816" s="26">
        <f t="shared" si="127"/>
        <v>0</v>
      </c>
      <c r="Y816" s="26"/>
      <c r="Z816" s="26">
        <f t="shared" si="128"/>
        <v>519900</v>
      </c>
      <c r="AA816" s="30">
        <f t="shared" si="129"/>
        <v>0.79275862068965508</v>
      </c>
    </row>
    <row r="817" spans="1:27">
      <c r="A817" s="20" t="s">
        <v>5829</v>
      </c>
      <c r="B817" s="20" t="s">
        <v>5830</v>
      </c>
      <c r="C817" s="25">
        <v>574014.28</v>
      </c>
      <c r="D817" s="22">
        <v>85</v>
      </c>
      <c r="E817" s="22">
        <v>49</v>
      </c>
      <c r="F817" s="22">
        <v>40</v>
      </c>
      <c r="G817" s="22">
        <v>16000</v>
      </c>
      <c r="H817" s="22" t="s">
        <v>5088</v>
      </c>
      <c r="I817" s="26">
        <f>+IF(H817='COSTOS VARIOS'!$C$1,'COSTOS VARIOS'!$C$2*'Precios ML'!V817,'COSTOS VARIOS'!$B$2*'Precios ML'!V817)</f>
        <v>185980</v>
      </c>
      <c r="J817" s="22">
        <v>0</v>
      </c>
      <c r="K817" s="27">
        <f t="shared" si="120"/>
        <v>10.4125</v>
      </c>
      <c r="L817" s="27">
        <f t="shared" si="121"/>
        <v>10.4125</v>
      </c>
      <c r="M817" s="26">
        <f>(INDEX(pesos!A:B,MATCH(L817,pesos!A:A,1),2))</f>
        <v>16200</v>
      </c>
      <c r="N817" s="26">
        <f>+R817*'COSTOS VARIOS'!$O$1</f>
        <v>109062.71320000001</v>
      </c>
      <c r="O817" s="26">
        <f>+R817*'COSTOS VARIOS'!$O$2</f>
        <v>2353.4585480000005</v>
      </c>
      <c r="P817" s="26">
        <f>+R817*'COSTOS VARIOS'!$O$3</f>
        <v>8610.2142000000003</v>
      </c>
      <c r="Q817" s="26">
        <v>1</v>
      </c>
      <c r="R817" s="26">
        <f t="shared" si="122"/>
        <v>574014.28</v>
      </c>
      <c r="S817" s="25">
        <f t="shared" si="123"/>
        <v>896220.66594800004</v>
      </c>
      <c r="T817" s="28">
        <f t="shared" si="124"/>
        <v>3.7579287480918433E-2</v>
      </c>
      <c r="U817" s="29">
        <f t="shared" si="125"/>
        <v>929900.00000000012</v>
      </c>
      <c r="V817" s="26">
        <f>+INDEX('LISTA DE PRECIOS EKM '!A:K,MATCH('Precios ML'!B817,'LISTA DE PRECIOS EKM '!A:A,0),8)</f>
        <v>929900</v>
      </c>
      <c r="W817" s="26">
        <f t="shared" si="126"/>
        <v>929900</v>
      </c>
      <c r="X817" s="26">
        <f t="shared" si="127"/>
        <v>0</v>
      </c>
      <c r="Y817" s="26"/>
      <c r="Z817" s="26">
        <f t="shared" si="128"/>
        <v>929900</v>
      </c>
      <c r="AA817" s="30">
        <f t="shared" si="129"/>
        <v>0.61999454090236217</v>
      </c>
    </row>
    <row r="818" spans="1:27">
      <c r="A818" s="20" t="s">
        <v>5829</v>
      </c>
      <c r="B818" s="20" t="s">
        <v>5830</v>
      </c>
      <c r="C818" s="25">
        <v>574014.28</v>
      </c>
      <c r="D818" s="22">
        <v>85</v>
      </c>
      <c r="E818" s="22">
        <v>49</v>
      </c>
      <c r="F818" s="22">
        <v>40</v>
      </c>
      <c r="G818" s="22">
        <v>16000</v>
      </c>
      <c r="H818" s="22" t="s">
        <v>5088</v>
      </c>
      <c r="I818" s="26">
        <f>+IF(H818='COSTOS VARIOS'!$C$1,'COSTOS VARIOS'!$C$2*'Precios ML'!V818,'COSTOS VARIOS'!$B$2*'Precios ML'!V818)</f>
        <v>185980</v>
      </c>
      <c r="J818" s="22">
        <v>0</v>
      </c>
      <c r="K818" s="27">
        <f t="shared" si="120"/>
        <v>10.4125</v>
      </c>
      <c r="L818" s="27">
        <f t="shared" si="121"/>
        <v>10.4125</v>
      </c>
      <c r="M818" s="26">
        <f>(INDEX(pesos!A:B,MATCH(L818,pesos!A:A,1),2))</f>
        <v>16200</v>
      </c>
      <c r="N818" s="26">
        <f>+R818*'COSTOS VARIOS'!$O$1</f>
        <v>109062.71320000001</v>
      </c>
      <c r="O818" s="26">
        <f>+R818*'COSTOS VARIOS'!$O$2</f>
        <v>2353.4585480000005</v>
      </c>
      <c r="P818" s="26">
        <f>+R818*'COSTOS VARIOS'!$O$3</f>
        <v>8610.2142000000003</v>
      </c>
      <c r="Q818" s="26">
        <v>1</v>
      </c>
      <c r="R818" s="26">
        <f t="shared" si="122"/>
        <v>574014.28</v>
      </c>
      <c r="S818" s="25">
        <f t="shared" si="123"/>
        <v>896220.66594800004</v>
      </c>
      <c r="T818" s="28">
        <f t="shared" si="124"/>
        <v>3.7579287480918433E-2</v>
      </c>
      <c r="U818" s="29">
        <f t="shared" si="125"/>
        <v>929900.00000000012</v>
      </c>
      <c r="V818" s="26">
        <f>+INDEX('LISTA DE PRECIOS EKM '!A:K,MATCH('Precios ML'!B818,'LISTA DE PRECIOS EKM '!A:A,0),8)</f>
        <v>929900</v>
      </c>
      <c r="W818" s="26">
        <f t="shared" si="126"/>
        <v>929900</v>
      </c>
      <c r="X818" s="26">
        <f t="shared" si="127"/>
        <v>0</v>
      </c>
      <c r="Y818" s="26"/>
      <c r="Z818" s="26">
        <f t="shared" si="128"/>
        <v>929900</v>
      </c>
      <c r="AA818" s="30">
        <f t="shared" si="129"/>
        <v>0.61999454090236217</v>
      </c>
    </row>
    <row r="819" spans="1:27">
      <c r="A819" s="20" t="s">
        <v>5831</v>
      </c>
      <c r="B819" s="20" t="s">
        <v>5832</v>
      </c>
      <c r="C819" s="25">
        <v>290000</v>
      </c>
      <c r="D819" s="22">
        <v>85</v>
      </c>
      <c r="E819" s="22">
        <v>49</v>
      </c>
      <c r="F819" s="22">
        <v>40</v>
      </c>
      <c r="G819" s="22">
        <v>16000</v>
      </c>
      <c r="H819" s="22" t="s">
        <v>5088</v>
      </c>
      <c r="I819" s="26">
        <f>+IF(H819='COSTOS VARIOS'!$C$1,'COSTOS VARIOS'!$C$2*'Precios ML'!V819,'COSTOS VARIOS'!$B$2*'Precios ML'!V819)</f>
        <v>103980</v>
      </c>
      <c r="J819" s="22">
        <v>0</v>
      </c>
      <c r="K819" s="27">
        <f t="shared" si="120"/>
        <v>10.4125</v>
      </c>
      <c r="L819" s="27">
        <f t="shared" si="121"/>
        <v>10.4125</v>
      </c>
      <c r="M819" s="26">
        <f>(INDEX(pesos!A:B,MATCH(L819,pesos!A:A,1),2))</f>
        <v>16200</v>
      </c>
      <c r="N819" s="26">
        <f>+R819*'COSTOS VARIOS'!$O$1</f>
        <v>55100</v>
      </c>
      <c r="O819" s="26">
        <f>+R819*'COSTOS VARIOS'!$O$2</f>
        <v>1189</v>
      </c>
      <c r="P819" s="26">
        <f>+R819*'COSTOS VARIOS'!$O$3</f>
        <v>4350</v>
      </c>
      <c r="Q819" s="26">
        <v>1</v>
      </c>
      <c r="R819" s="26">
        <f t="shared" si="122"/>
        <v>290000</v>
      </c>
      <c r="S819" s="25">
        <f t="shared" si="123"/>
        <v>470819</v>
      </c>
      <c r="T819" s="28">
        <f t="shared" si="124"/>
        <v>0.10424600536511908</v>
      </c>
      <c r="U819" s="29">
        <f t="shared" si="125"/>
        <v>519900</v>
      </c>
      <c r="V819" s="26">
        <f>+INDEX('LISTA DE PRECIOS EKM '!A:K,MATCH('Precios ML'!B819,'LISTA DE PRECIOS EKM '!A:A,0),8)</f>
        <v>519900</v>
      </c>
      <c r="W819" s="26">
        <f t="shared" si="126"/>
        <v>519900</v>
      </c>
      <c r="X819" s="26">
        <f t="shared" si="127"/>
        <v>0</v>
      </c>
      <c r="Y819" s="26"/>
      <c r="Z819" s="26">
        <f t="shared" si="128"/>
        <v>519900</v>
      </c>
      <c r="AA819" s="30">
        <f t="shared" si="129"/>
        <v>0.79275862068965508</v>
      </c>
    </row>
    <row r="820" spans="1:27">
      <c r="A820" s="20" t="s">
        <v>5833</v>
      </c>
      <c r="B820" s="20" t="s">
        <v>5834</v>
      </c>
      <c r="C820" s="25">
        <v>290000</v>
      </c>
      <c r="D820" s="22">
        <v>85</v>
      </c>
      <c r="E820" s="22">
        <v>49</v>
      </c>
      <c r="F820" s="22">
        <v>40</v>
      </c>
      <c r="G820" s="22">
        <v>16000</v>
      </c>
      <c r="H820" s="22" t="s">
        <v>5088</v>
      </c>
      <c r="I820" s="26">
        <f>+IF(H820='COSTOS VARIOS'!$C$1,'COSTOS VARIOS'!$C$2*'Precios ML'!V820,'COSTOS VARIOS'!$B$2*'Precios ML'!V820)</f>
        <v>105980</v>
      </c>
      <c r="J820" s="22">
        <v>0</v>
      </c>
      <c r="K820" s="27">
        <f t="shared" si="120"/>
        <v>10.4125</v>
      </c>
      <c r="L820" s="27">
        <f t="shared" si="121"/>
        <v>10.4125</v>
      </c>
      <c r="M820" s="26">
        <f>(INDEX(pesos!A:B,MATCH(L820,pesos!A:A,1),2))</f>
        <v>16200</v>
      </c>
      <c r="N820" s="26">
        <f>+R820*'COSTOS VARIOS'!$O$1</f>
        <v>55100</v>
      </c>
      <c r="O820" s="26">
        <f>+R820*'COSTOS VARIOS'!$O$2</f>
        <v>1189</v>
      </c>
      <c r="P820" s="26">
        <f>+R820*'COSTOS VARIOS'!$O$3</f>
        <v>4350</v>
      </c>
      <c r="Q820" s="26">
        <v>1</v>
      </c>
      <c r="R820" s="26">
        <f t="shared" si="122"/>
        <v>290000</v>
      </c>
      <c r="S820" s="25">
        <f t="shared" si="123"/>
        <v>472819</v>
      </c>
      <c r="T820" s="28">
        <f t="shared" si="124"/>
        <v>0.12072484396777616</v>
      </c>
      <c r="U820" s="29">
        <f t="shared" si="125"/>
        <v>529900</v>
      </c>
      <c r="V820" s="26">
        <f>+INDEX('LISTA DE PRECIOS EKM '!A:K,MATCH('Precios ML'!B820,'LISTA DE PRECIOS EKM '!A:A,0),8)</f>
        <v>529900</v>
      </c>
      <c r="W820" s="26">
        <f t="shared" si="126"/>
        <v>529900</v>
      </c>
      <c r="X820" s="26">
        <f t="shared" si="127"/>
        <v>0</v>
      </c>
      <c r="Y820" s="26"/>
      <c r="Z820" s="26">
        <f t="shared" si="128"/>
        <v>529900</v>
      </c>
      <c r="AA820" s="30">
        <f t="shared" si="129"/>
        <v>0.8272413793103448</v>
      </c>
    </row>
    <row r="821" spans="1:27">
      <c r="A821" s="20" t="s">
        <v>5833</v>
      </c>
      <c r="B821" s="20" t="s">
        <v>5834</v>
      </c>
      <c r="C821" s="25">
        <v>290000</v>
      </c>
      <c r="D821" s="22">
        <v>85</v>
      </c>
      <c r="E821" s="22">
        <v>49</v>
      </c>
      <c r="F821" s="22">
        <v>40</v>
      </c>
      <c r="G821" s="22">
        <v>16000</v>
      </c>
      <c r="H821" s="22" t="s">
        <v>5088</v>
      </c>
      <c r="I821" s="26">
        <f>+IF(H821='COSTOS VARIOS'!$C$1,'COSTOS VARIOS'!$C$2*'Precios ML'!V821,'COSTOS VARIOS'!$B$2*'Precios ML'!V821)</f>
        <v>105980</v>
      </c>
      <c r="J821" s="22">
        <v>0</v>
      </c>
      <c r="K821" s="27">
        <f t="shared" si="120"/>
        <v>10.4125</v>
      </c>
      <c r="L821" s="27">
        <f t="shared" si="121"/>
        <v>10.4125</v>
      </c>
      <c r="M821" s="26">
        <f>(INDEX(pesos!A:B,MATCH(L821,pesos!A:A,1),2))</f>
        <v>16200</v>
      </c>
      <c r="N821" s="26">
        <f>+R821*'COSTOS VARIOS'!$O$1</f>
        <v>55100</v>
      </c>
      <c r="O821" s="26">
        <f>+R821*'COSTOS VARIOS'!$O$2</f>
        <v>1189</v>
      </c>
      <c r="P821" s="26">
        <f>+R821*'COSTOS VARIOS'!$O$3</f>
        <v>4350</v>
      </c>
      <c r="Q821" s="26">
        <v>1</v>
      </c>
      <c r="R821" s="26">
        <f t="shared" si="122"/>
        <v>290000</v>
      </c>
      <c r="S821" s="25">
        <f t="shared" si="123"/>
        <v>472819</v>
      </c>
      <c r="T821" s="28">
        <f t="shared" si="124"/>
        <v>0.12072484396777616</v>
      </c>
      <c r="U821" s="29">
        <f t="shared" si="125"/>
        <v>529900</v>
      </c>
      <c r="V821" s="26">
        <f>+INDEX('LISTA DE PRECIOS EKM '!A:K,MATCH('Precios ML'!B821,'LISTA DE PRECIOS EKM '!A:A,0),8)</f>
        <v>529900</v>
      </c>
      <c r="W821" s="26">
        <f t="shared" si="126"/>
        <v>529900</v>
      </c>
      <c r="X821" s="26">
        <f t="shared" si="127"/>
        <v>0</v>
      </c>
      <c r="Y821" s="26"/>
      <c r="Z821" s="26">
        <f t="shared" si="128"/>
        <v>529900</v>
      </c>
      <c r="AA821" s="30">
        <f t="shared" si="129"/>
        <v>0.8272413793103448</v>
      </c>
    </row>
    <row r="822" spans="1:27">
      <c r="A822" s="20" t="s">
        <v>5835</v>
      </c>
      <c r="B822" s="20" t="s">
        <v>2266</v>
      </c>
      <c r="C822" s="25">
        <v>277872.78000000003</v>
      </c>
      <c r="D822" s="22">
        <v>85</v>
      </c>
      <c r="E822" s="22">
        <v>49</v>
      </c>
      <c r="F822" s="22">
        <v>40</v>
      </c>
      <c r="G822" s="22">
        <v>16000</v>
      </c>
      <c r="H822" s="22" t="s">
        <v>5088</v>
      </c>
      <c r="I822" s="26">
        <f>+IF(H822='COSTOS VARIOS'!$C$1,'COSTOS VARIOS'!$C$2*'Precios ML'!V822,'COSTOS VARIOS'!$B$2*'Precios ML'!V822)</f>
        <v>119980</v>
      </c>
      <c r="J822" s="22">
        <v>0</v>
      </c>
      <c r="K822" s="27">
        <f t="shared" si="120"/>
        <v>10.4125</v>
      </c>
      <c r="L822" s="27">
        <f t="shared" si="121"/>
        <v>10.4125</v>
      </c>
      <c r="M822" s="26">
        <f>(INDEX(pesos!A:B,MATCH(L822,pesos!A:A,1),2))</f>
        <v>16200</v>
      </c>
      <c r="N822" s="26">
        <f>+R822*'COSTOS VARIOS'!$O$1</f>
        <v>52795.828200000004</v>
      </c>
      <c r="O822" s="26">
        <f>+R822*'COSTOS VARIOS'!$O$2</f>
        <v>1139.2783980000002</v>
      </c>
      <c r="P822" s="26">
        <f>+R822*'COSTOS VARIOS'!$O$3</f>
        <v>4168.0916999999999</v>
      </c>
      <c r="Q822" s="26">
        <v>1</v>
      </c>
      <c r="R822" s="26">
        <f t="shared" si="122"/>
        <v>277872.78000000003</v>
      </c>
      <c r="S822" s="25">
        <f t="shared" si="123"/>
        <v>472155.978298</v>
      </c>
      <c r="T822" s="28">
        <f t="shared" si="124"/>
        <v>0.27055470559217332</v>
      </c>
      <c r="U822" s="29">
        <f t="shared" si="125"/>
        <v>599900</v>
      </c>
      <c r="V822" s="26">
        <f>+INDEX('LISTA DE PRECIOS EKM '!A:K,MATCH('Precios ML'!B822,'LISTA DE PRECIOS EKM '!A:A,0),8)</f>
        <v>599900</v>
      </c>
      <c r="W822" s="26">
        <f t="shared" si="126"/>
        <v>599900</v>
      </c>
      <c r="X822" s="26">
        <f t="shared" si="127"/>
        <v>0</v>
      </c>
      <c r="Y822" s="26"/>
      <c r="Z822" s="26">
        <f t="shared" si="128"/>
        <v>599900</v>
      </c>
      <c r="AA822" s="30">
        <f t="shared" si="129"/>
        <v>1.1589016383684645</v>
      </c>
    </row>
    <row r="823" spans="1:27">
      <c r="A823" s="20" t="s">
        <v>5835</v>
      </c>
      <c r="B823" s="20" t="s">
        <v>2266</v>
      </c>
      <c r="C823" s="25">
        <v>277872.78000000003</v>
      </c>
      <c r="D823" s="22">
        <v>85</v>
      </c>
      <c r="E823" s="22">
        <v>49</v>
      </c>
      <c r="F823" s="22">
        <v>40</v>
      </c>
      <c r="G823" s="22">
        <v>16000</v>
      </c>
      <c r="H823" s="22" t="s">
        <v>5088</v>
      </c>
      <c r="I823" s="26">
        <f>+IF(H823='COSTOS VARIOS'!$C$1,'COSTOS VARIOS'!$C$2*'Precios ML'!V823,'COSTOS VARIOS'!$B$2*'Precios ML'!V823)</f>
        <v>119980</v>
      </c>
      <c r="J823" s="22">
        <v>0</v>
      </c>
      <c r="K823" s="27">
        <f t="shared" si="120"/>
        <v>10.4125</v>
      </c>
      <c r="L823" s="27">
        <f t="shared" si="121"/>
        <v>10.4125</v>
      </c>
      <c r="M823" s="26">
        <f>(INDEX(pesos!A:B,MATCH(L823,pesos!A:A,1),2))</f>
        <v>16200</v>
      </c>
      <c r="N823" s="26">
        <f>+R823*'COSTOS VARIOS'!$O$1</f>
        <v>52795.828200000004</v>
      </c>
      <c r="O823" s="26">
        <f>+R823*'COSTOS VARIOS'!$O$2</f>
        <v>1139.2783980000002</v>
      </c>
      <c r="P823" s="26">
        <f>+R823*'COSTOS VARIOS'!$O$3</f>
        <v>4168.0916999999999</v>
      </c>
      <c r="Q823" s="26">
        <v>1</v>
      </c>
      <c r="R823" s="26">
        <f t="shared" si="122"/>
        <v>277872.78000000003</v>
      </c>
      <c r="S823" s="25">
        <f t="shared" si="123"/>
        <v>472155.978298</v>
      </c>
      <c r="T823" s="28">
        <f t="shared" si="124"/>
        <v>0.27055470559217332</v>
      </c>
      <c r="U823" s="29">
        <f t="shared" si="125"/>
        <v>599900</v>
      </c>
      <c r="V823" s="26">
        <f>+INDEX('LISTA DE PRECIOS EKM '!A:K,MATCH('Precios ML'!B823,'LISTA DE PRECIOS EKM '!A:A,0),8)</f>
        <v>599900</v>
      </c>
      <c r="W823" s="26">
        <f t="shared" si="126"/>
        <v>599900</v>
      </c>
      <c r="X823" s="26">
        <f t="shared" si="127"/>
        <v>0</v>
      </c>
      <c r="Y823" s="26"/>
      <c r="Z823" s="26">
        <f t="shared" si="128"/>
        <v>599900</v>
      </c>
      <c r="AA823" s="30">
        <f t="shared" si="129"/>
        <v>1.1589016383684645</v>
      </c>
    </row>
    <row r="824" spans="1:27">
      <c r="A824" s="20" t="s">
        <v>5836</v>
      </c>
      <c r="B824" s="20" t="s">
        <v>5837</v>
      </c>
      <c r="C824" s="25">
        <v>545689.5</v>
      </c>
      <c r="D824" s="22">
        <v>85</v>
      </c>
      <c r="E824" s="22">
        <v>49</v>
      </c>
      <c r="F824" s="22">
        <v>40</v>
      </c>
      <c r="G824" s="22">
        <v>16000</v>
      </c>
      <c r="H824" s="22" t="s">
        <v>5088</v>
      </c>
      <c r="I824" s="26">
        <f>+IF(H824='COSTOS VARIOS'!$C$1,'COSTOS VARIOS'!$C$2*'Precios ML'!V824,'COSTOS VARIOS'!$B$2*'Precios ML'!V824)</f>
        <v>217980</v>
      </c>
      <c r="J824" s="22">
        <v>0</v>
      </c>
      <c r="K824" s="27">
        <f t="shared" si="120"/>
        <v>10.4125</v>
      </c>
      <c r="L824" s="27">
        <f t="shared" si="121"/>
        <v>10.4125</v>
      </c>
      <c r="M824" s="26">
        <f>(INDEX(pesos!A:B,MATCH(L824,pesos!A:A,1),2))</f>
        <v>16200</v>
      </c>
      <c r="N824" s="26">
        <f>+R824*'COSTOS VARIOS'!$O$1</f>
        <v>103681.005</v>
      </c>
      <c r="O824" s="26">
        <f>+R824*'COSTOS VARIOS'!$O$2</f>
        <v>2237.3269500000001</v>
      </c>
      <c r="P824" s="26">
        <f>+R824*'COSTOS VARIOS'!$O$3</f>
        <v>8185.3424999999997</v>
      </c>
      <c r="Q824" s="26">
        <v>1</v>
      </c>
      <c r="R824" s="26">
        <f t="shared" si="122"/>
        <v>545689.5</v>
      </c>
      <c r="S824" s="25">
        <f t="shared" si="123"/>
        <v>893973.17445000005</v>
      </c>
      <c r="T824" s="28">
        <f t="shared" si="124"/>
        <v>0.2191640992701378</v>
      </c>
      <c r="U824" s="29">
        <f t="shared" si="125"/>
        <v>1089900</v>
      </c>
      <c r="V824" s="26">
        <f>+INDEX('LISTA DE PRECIOS EKM '!A:K,MATCH('Precios ML'!B824,'LISTA DE PRECIOS EKM '!A:A,0),8)</f>
        <v>1089900</v>
      </c>
      <c r="W824" s="26">
        <f t="shared" si="126"/>
        <v>1089900</v>
      </c>
      <c r="X824" s="26">
        <f t="shared" si="127"/>
        <v>0</v>
      </c>
      <c r="Y824" s="26"/>
      <c r="Z824" s="26">
        <f t="shared" si="128"/>
        <v>1089900</v>
      </c>
      <c r="AA824" s="30">
        <f t="shared" si="129"/>
        <v>0.99728966747573478</v>
      </c>
    </row>
    <row r="825" spans="1:27">
      <c r="A825" s="20" t="s">
        <v>5836</v>
      </c>
      <c r="B825" s="20" t="s">
        <v>5837</v>
      </c>
      <c r="C825" s="25">
        <v>545689.5</v>
      </c>
      <c r="D825" s="22">
        <v>85</v>
      </c>
      <c r="E825" s="22">
        <v>49</v>
      </c>
      <c r="F825" s="22">
        <v>40</v>
      </c>
      <c r="G825" s="22">
        <v>16000</v>
      </c>
      <c r="H825" s="22" t="s">
        <v>5088</v>
      </c>
      <c r="I825" s="26">
        <f>+IF(H825='COSTOS VARIOS'!$C$1,'COSTOS VARIOS'!$C$2*'Precios ML'!V825,'COSTOS VARIOS'!$B$2*'Precios ML'!V825)</f>
        <v>217980</v>
      </c>
      <c r="J825" s="22">
        <v>0</v>
      </c>
      <c r="K825" s="27">
        <f t="shared" si="120"/>
        <v>10.4125</v>
      </c>
      <c r="L825" s="27">
        <f t="shared" si="121"/>
        <v>10.4125</v>
      </c>
      <c r="M825" s="26">
        <f>(INDEX(pesos!A:B,MATCH(L825,pesos!A:A,1),2))</f>
        <v>16200</v>
      </c>
      <c r="N825" s="26">
        <f>+R825*'COSTOS VARIOS'!$O$1</f>
        <v>103681.005</v>
      </c>
      <c r="O825" s="26">
        <f>+R825*'COSTOS VARIOS'!$O$2</f>
        <v>2237.3269500000001</v>
      </c>
      <c r="P825" s="26">
        <f>+R825*'COSTOS VARIOS'!$O$3</f>
        <v>8185.3424999999997</v>
      </c>
      <c r="Q825" s="26">
        <v>1</v>
      </c>
      <c r="R825" s="26">
        <f t="shared" si="122"/>
        <v>545689.5</v>
      </c>
      <c r="S825" s="25">
        <f t="shared" si="123"/>
        <v>893973.17445000005</v>
      </c>
      <c r="T825" s="28">
        <f t="shared" si="124"/>
        <v>0.2191640992701378</v>
      </c>
      <c r="U825" s="29">
        <f t="shared" si="125"/>
        <v>1089900</v>
      </c>
      <c r="V825" s="26">
        <f>+INDEX('LISTA DE PRECIOS EKM '!A:K,MATCH('Precios ML'!B825,'LISTA DE PRECIOS EKM '!A:A,0),8)</f>
        <v>1089900</v>
      </c>
      <c r="W825" s="26">
        <f t="shared" si="126"/>
        <v>1089900</v>
      </c>
      <c r="X825" s="26">
        <f t="shared" si="127"/>
        <v>0</v>
      </c>
      <c r="Y825" s="26"/>
      <c r="Z825" s="26">
        <f t="shared" si="128"/>
        <v>1089900</v>
      </c>
      <c r="AA825" s="30">
        <f t="shared" si="129"/>
        <v>0.99728966747573478</v>
      </c>
    </row>
    <row r="826" spans="1:27">
      <c r="A826" s="20" t="s">
        <v>5838</v>
      </c>
      <c r="B826" s="20" t="s">
        <v>5839</v>
      </c>
      <c r="C826" s="25">
        <v>484000</v>
      </c>
      <c r="D826" s="22">
        <v>85</v>
      </c>
      <c r="E826" s="22">
        <v>49</v>
      </c>
      <c r="F826" s="22">
        <v>40</v>
      </c>
      <c r="G826" s="22">
        <v>16000</v>
      </c>
      <c r="H826" s="22" t="s">
        <v>5088</v>
      </c>
      <c r="I826" s="26">
        <f>+IF(H826='COSTOS VARIOS'!$C$1,'COSTOS VARIOS'!$C$2*'Precios ML'!V826,'COSTOS VARIOS'!$B$2*'Precios ML'!V826)</f>
        <v>209980</v>
      </c>
      <c r="J826" s="22">
        <v>0</v>
      </c>
      <c r="K826" s="27">
        <f t="shared" si="120"/>
        <v>10.4125</v>
      </c>
      <c r="L826" s="27">
        <f t="shared" si="121"/>
        <v>10.4125</v>
      </c>
      <c r="M826" s="26">
        <f>(INDEX(pesos!A:B,MATCH(L826,pesos!A:A,1),2))</f>
        <v>16200</v>
      </c>
      <c r="N826" s="26">
        <f>+R826*'COSTOS VARIOS'!$O$1</f>
        <v>91960</v>
      </c>
      <c r="O826" s="26">
        <f>+R826*'COSTOS VARIOS'!$O$2</f>
        <v>1984.4</v>
      </c>
      <c r="P826" s="26">
        <f>+R826*'COSTOS VARIOS'!$O$3</f>
        <v>7260</v>
      </c>
      <c r="Q826" s="26">
        <v>1</v>
      </c>
      <c r="R826" s="26">
        <f t="shared" si="122"/>
        <v>484000</v>
      </c>
      <c r="S826" s="25">
        <f t="shared" si="123"/>
        <v>811384.4</v>
      </c>
      <c r="T826" s="28">
        <f t="shared" si="124"/>
        <v>0.29396128394876708</v>
      </c>
      <c r="U826" s="29">
        <f t="shared" si="125"/>
        <v>1049900</v>
      </c>
      <c r="V826" s="26">
        <f>+INDEX('LISTA DE PRECIOS EKM '!A:K,MATCH('Precios ML'!B826,'LISTA DE PRECIOS EKM '!A:A,0),8)</f>
        <v>1049900</v>
      </c>
      <c r="W826" s="26">
        <f t="shared" si="126"/>
        <v>1049900</v>
      </c>
      <c r="X826" s="26">
        <f t="shared" si="127"/>
        <v>0</v>
      </c>
      <c r="Y826" s="26"/>
      <c r="Z826" s="26">
        <f t="shared" si="128"/>
        <v>1049900</v>
      </c>
      <c r="AA826" s="30">
        <f t="shared" si="129"/>
        <v>1.1692148760330578</v>
      </c>
    </row>
    <row r="827" spans="1:27">
      <c r="A827" s="20" t="s">
        <v>5838</v>
      </c>
      <c r="B827" s="20" t="s">
        <v>5839</v>
      </c>
      <c r="C827" s="25">
        <v>484000</v>
      </c>
      <c r="D827" s="22">
        <v>85</v>
      </c>
      <c r="E827" s="22">
        <v>49</v>
      </c>
      <c r="F827" s="22">
        <v>40</v>
      </c>
      <c r="G827" s="22">
        <v>16000</v>
      </c>
      <c r="H827" s="22" t="s">
        <v>5088</v>
      </c>
      <c r="I827" s="26">
        <f>+IF(H827='COSTOS VARIOS'!$C$1,'COSTOS VARIOS'!$C$2*'Precios ML'!V827,'COSTOS VARIOS'!$B$2*'Precios ML'!V827)</f>
        <v>209980</v>
      </c>
      <c r="J827" s="22">
        <v>0</v>
      </c>
      <c r="K827" s="27">
        <f t="shared" si="120"/>
        <v>10.4125</v>
      </c>
      <c r="L827" s="27">
        <f t="shared" si="121"/>
        <v>10.4125</v>
      </c>
      <c r="M827" s="26">
        <f>(INDEX(pesos!A:B,MATCH(L827,pesos!A:A,1),2))</f>
        <v>16200</v>
      </c>
      <c r="N827" s="26">
        <f>+R827*'COSTOS VARIOS'!$O$1</f>
        <v>91960</v>
      </c>
      <c r="O827" s="26">
        <f>+R827*'COSTOS VARIOS'!$O$2</f>
        <v>1984.4</v>
      </c>
      <c r="P827" s="26">
        <f>+R827*'COSTOS VARIOS'!$O$3</f>
        <v>7260</v>
      </c>
      <c r="Q827" s="26">
        <v>1</v>
      </c>
      <c r="R827" s="26">
        <f t="shared" si="122"/>
        <v>484000</v>
      </c>
      <c r="S827" s="25">
        <f t="shared" si="123"/>
        <v>811384.4</v>
      </c>
      <c r="T827" s="28">
        <f t="shared" si="124"/>
        <v>0.29396128394876708</v>
      </c>
      <c r="U827" s="29">
        <f t="shared" si="125"/>
        <v>1049900</v>
      </c>
      <c r="V827" s="26">
        <f>+INDEX('LISTA DE PRECIOS EKM '!A:K,MATCH('Precios ML'!B827,'LISTA DE PRECIOS EKM '!A:A,0),8)</f>
        <v>1049900</v>
      </c>
      <c r="W827" s="26">
        <f t="shared" si="126"/>
        <v>1049900</v>
      </c>
      <c r="X827" s="26">
        <f t="shared" si="127"/>
        <v>0</v>
      </c>
      <c r="Y827" s="26"/>
      <c r="Z827" s="26">
        <f t="shared" si="128"/>
        <v>1049900</v>
      </c>
      <c r="AA827" s="30">
        <f t="shared" si="129"/>
        <v>1.1692148760330578</v>
      </c>
    </row>
    <row r="828" spans="1:27">
      <c r="A828" s="20" t="s">
        <v>5840</v>
      </c>
      <c r="B828" s="20" t="s">
        <v>5841</v>
      </c>
      <c r="C828" s="25">
        <v>484000</v>
      </c>
      <c r="D828" s="22">
        <v>85</v>
      </c>
      <c r="E828" s="22">
        <v>49</v>
      </c>
      <c r="F828" s="22">
        <v>40</v>
      </c>
      <c r="G828" s="22">
        <v>16000</v>
      </c>
      <c r="H828" s="22" t="s">
        <v>5088</v>
      </c>
      <c r="I828" s="26">
        <f>+IF(H828='COSTOS VARIOS'!$C$1,'COSTOS VARIOS'!$C$2*'Precios ML'!V828,'COSTOS VARIOS'!$B$2*'Precios ML'!V828)</f>
        <v>209980</v>
      </c>
      <c r="J828" s="22">
        <v>0</v>
      </c>
      <c r="K828" s="27">
        <f t="shared" si="120"/>
        <v>10.4125</v>
      </c>
      <c r="L828" s="27">
        <f t="shared" si="121"/>
        <v>10.4125</v>
      </c>
      <c r="M828" s="26">
        <f>(INDEX(pesos!A:B,MATCH(L828,pesos!A:A,1),2))</f>
        <v>16200</v>
      </c>
      <c r="N828" s="26">
        <f>+R828*'COSTOS VARIOS'!$O$1</f>
        <v>91960</v>
      </c>
      <c r="O828" s="26">
        <f>+R828*'COSTOS VARIOS'!$O$2</f>
        <v>1984.4</v>
      </c>
      <c r="P828" s="26">
        <f>+R828*'COSTOS VARIOS'!$O$3</f>
        <v>7260</v>
      </c>
      <c r="Q828" s="26">
        <v>1</v>
      </c>
      <c r="R828" s="26">
        <f t="shared" si="122"/>
        <v>484000</v>
      </c>
      <c r="S828" s="25">
        <f t="shared" si="123"/>
        <v>811384.4</v>
      </c>
      <c r="T828" s="28">
        <f t="shared" si="124"/>
        <v>0.29396128394876708</v>
      </c>
      <c r="U828" s="29">
        <f t="shared" si="125"/>
        <v>1049900</v>
      </c>
      <c r="V828" s="26">
        <f>+INDEX('LISTA DE PRECIOS EKM '!A:K,MATCH('Precios ML'!B828,'LISTA DE PRECIOS EKM '!A:A,0),8)</f>
        <v>1049900</v>
      </c>
      <c r="W828" s="26">
        <f t="shared" si="126"/>
        <v>1049900</v>
      </c>
      <c r="X828" s="26">
        <f t="shared" si="127"/>
        <v>0</v>
      </c>
      <c r="Y828" s="26"/>
      <c r="Z828" s="26">
        <f t="shared" si="128"/>
        <v>1049900</v>
      </c>
      <c r="AA828" s="30">
        <f t="shared" si="129"/>
        <v>1.1692148760330578</v>
      </c>
    </row>
    <row r="829" spans="1:27">
      <c r="A829" s="20" t="s">
        <v>5840</v>
      </c>
      <c r="B829" s="20" t="s">
        <v>5841</v>
      </c>
      <c r="C829" s="25">
        <v>484000</v>
      </c>
      <c r="D829" s="22">
        <v>85</v>
      </c>
      <c r="E829" s="22">
        <v>49</v>
      </c>
      <c r="F829" s="22">
        <v>40</v>
      </c>
      <c r="G829" s="22">
        <v>16000</v>
      </c>
      <c r="H829" s="22" t="s">
        <v>5088</v>
      </c>
      <c r="I829" s="26">
        <f>+IF(H829='COSTOS VARIOS'!$C$1,'COSTOS VARIOS'!$C$2*'Precios ML'!V829,'COSTOS VARIOS'!$B$2*'Precios ML'!V829)</f>
        <v>209980</v>
      </c>
      <c r="J829" s="22">
        <v>0</v>
      </c>
      <c r="K829" s="27">
        <f t="shared" si="120"/>
        <v>10.4125</v>
      </c>
      <c r="L829" s="27">
        <f t="shared" si="121"/>
        <v>10.4125</v>
      </c>
      <c r="M829" s="26">
        <f>(INDEX(pesos!A:B,MATCH(L829,pesos!A:A,1),2))</f>
        <v>16200</v>
      </c>
      <c r="N829" s="26">
        <f>+R829*'COSTOS VARIOS'!$O$1</f>
        <v>91960</v>
      </c>
      <c r="O829" s="26">
        <f>+R829*'COSTOS VARIOS'!$O$2</f>
        <v>1984.4</v>
      </c>
      <c r="P829" s="26">
        <f>+R829*'COSTOS VARIOS'!$O$3</f>
        <v>7260</v>
      </c>
      <c r="Q829" s="26">
        <v>1</v>
      </c>
      <c r="R829" s="26">
        <f t="shared" si="122"/>
        <v>484000</v>
      </c>
      <c r="S829" s="25">
        <f t="shared" si="123"/>
        <v>811384.4</v>
      </c>
      <c r="T829" s="28">
        <f t="shared" si="124"/>
        <v>0.29396128394876708</v>
      </c>
      <c r="U829" s="29">
        <f t="shared" si="125"/>
        <v>1049900</v>
      </c>
      <c r="V829" s="26">
        <f>+INDEX('LISTA DE PRECIOS EKM '!A:K,MATCH('Precios ML'!B829,'LISTA DE PRECIOS EKM '!A:A,0),8)</f>
        <v>1049900</v>
      </c>
      <c r="W829" s="26">
        <f t="shared" si="126"/>
        <v>1049900</v>
      </c>
      <c r="X829" s="26">
        <f t="shared" si="127"/>
        <v>0</v>
      </c>
      <c r="Y829" s="26"/>
      <c r="Z829" s="26">
        <f t="shared" si="128"/>
        <v>1049900</v>
      </c>
      <c r="AA829" s="30">
        <f t="shared" si="129"/>
        <v>1.1692148760330578</v>
      </c>
    </row>
    <row r="830" spans="1:27">
      <c r="A830" s="20" t="s">
        <v>5842</v>
      </c>
      <c r="B830" s="20" t="s">
        <v>5843</v>
      </c>
      <c r="C830" s="25">
        <v>148618.79999999999</v>
      </c>
      <c r="D830" s="22">
        <v>85</v>
      </c>
      <c r="E830" s="22">
        <v>49</v>
      </c>
      <c r="F830" s="22">
        <v>40</v>
      </c>
      <c r="G830" s="22">
        <v>16000</v>
      </c>
      <c r="H830" s="22" t="s">
        <v>5088</v>
      </c>
      <c r="I830" s="26">
        <f>+IF(H830='COSTOS VARIOS'!$C$1,'COSTOS VARIOS'!$C$2*'Precios ML'!V830,'COSTOS VARIOS'!$B$2*'Precios ML'!V830)</f>
        <v>65980</v>
      </c>
      <c r="J830" s="22">
        <v>0</v>
      </c>
      <c r="K830" s="27">
        <f t="shared" si="120"/>
        <v>10.4125</v>
      </c>
      <c r="L830" s="27">
        <f t="shared" si="121"/>
        <v>10.4125</v>
      </c>
      <c r="M830" s="26">
        <f>(INDEX(pesos!A:B,MATCH(L830,pesos!A:A,1),2))</f>
        <v>16200</v>
      </c>
      <c r="N830" s="26">
        <f>+R830*'COSTOS VARIOS'!$O$1</f>
        <v>28237.571999999996</v>
      </c>
      <c r="O830" s="26">
        <f>+R830*'COSTOS VARIOS'!$O$2</f>
        <v>609.33708000000001</v>
      </c>
      <c r="P830" s="26">
        <f>+R830*'COSTOS VARIOS'!$O$3</f>
        <v>2229.2819999999997</v>
      </c>
      <c r="Q830" s="26">
        <v>1</v>
      </c>
      <c r="R830" s="26">
        <f t="shared" si="122"/>
        <v>148618.79999999999</v>
      </c>
      <c r="S830" s="25">
        <f t="shared" si="123"/>
        <v>261874.99107999998</v>
      </c>
      <c r="T830" s="28">
        <f t="shared" si="124"/>
        <v>0.25976137942557154</v>
      </c>
      <c r="U830" s="29">
        <f t="shared" si="125"/>
        <v>329900</v>
      </c>
      <c r="V830" s="26">
        <f>+INDEX('LISTA DE PRECIOS EKM '!A:K,MATCH('Precios ML'!B830,'LISTA DE PRECIOS EKM '!A:A,0),8)</f>
        <v>329900</v>
      </c>
      <c r="W830" s="26">
        <f t="shared" si="126"/>
        <v>329900</v>
      </c>
      <c r="X830" s="26">
        <f t="shared" si="127"/>
        <v>0</v>
      </c>
      <c r="Y830" s="26"/>
      <c r="Z830" s="26">
        <f t="shared" si="128"/>
        <v>329900</v>
      </c>
      <c r="AA830" s="30">
        <f t="shared" si="129"/>
        <v>1.2197730031463045</v>
      </c>
    </row>
    <row r="831" spans="1:27">
      <c r="A831" s="20" t="s">
        <v>5842</v>
      </c>
      <c r="B831" s="20" t="s">
        <v>5843</v>
      </c>
      <c r="C831" s="25">
        <v>148618.79999999999</v>
      </c>
      <c r="D831" s="22">
        <v>85</v>
      </c>
      <c r="E831" s="22">
        <v>49</v>
      </c>
      <c r="F831" s="22">
        <v>40</v>
      </c>
      <c r="G831" s="22">
        <v>16000</v>
      </c>
      <c r="H831" s="22" t="s">
        <v>5088</v>
      </c>
      <c r="I831" s="26">
        <f>+IF(H831='COSTOS VARIOS'!$C$1,'COSTOS VARIOS'!$C$2*'Precios ML'!V831,'COSTOS VARIOS'!$B$2*'Precios ML'!V831)</f>
        <v>65980</v>
      </c>
      <c r="J831" s="22">
        <v>0</v>
      </c>
      <c r="K831" s="27">
        <f t="shared" si="120"/>
        <v>10.4125</v>
      </c>
      <c r="L831" s="27">
        <f t="shared" si="121"/>
        <v>10.4125</v>
      </c>
      <c r="M831" s="26">
        <f>(INDEX(pesos!A:B,MATCH(L831,pesos!A:A,1),2))</f>
        <v>16200</v>
      </c>
      <c r="N831" s="26">
        <f>+R831*'COSTOS VARIOS'!$O$1</f>
        <v>28237.571999999996</v>
      </c>
      <c r="O831" s="26">
        <f>+R831*'COSTOS VARIOS'!$O$2</f>
        <v>609.33708000000001</v>
      </c>
      <c r="P831" s="26">
        <f>+R831*'COSTOS VARIOS'!$O$3</f>
        <v>2229.2819999999997</v>
      </c>
      <c r="Q831" s="26">
        <v>1</v>
      </c>
      <c r="R831" s="26">
        <f t="shared" si="122"/>
        <v>148618.79999999999</v>
      </c>
      <c r="S831" s="25">
        <f t="shared" si="123"/>
        <v>261874.99107999998</v>
      </c>
      <c r="T831" s="28">
        <f t="shared" si="124"/>
        <v>0.25976137942557154</v>
      </c>
      <c r="U831" s="29">
        <f t="shared" si="125"/>
        <v>329900</v>
      </c>
      <c r="V831" s="26">
        <f>+INDEX('LISTA DE PRECIOS EKM '!A:K,MATCH('Precios ML'!B831,'LISTA DE PRECIOS EKM '!A:A,0),8)</f>
        <v>329900</v>
      </c>
      <c r="W831" s="26">
        <f t="shared" si="126"/>
        <v>329900</v>
      </c>
      <c r="X831" s="26">
        <f t="shared" si="127"/>
        <v>0</v>
      </c>
      <c r="Y831" s="26"/>
      <c r="Z831" s="26">
        <f t="shared" si="128"/>
        <v>329900</v>
      </c>
      <c r="AA831" s="30">
        <f t="shared" si="129"/>
        <v>1.2197730031463045</v>
      </c>
    </row>
    <row r="832" spans="1:27">
      <c r="A832" s="20" t="s">
        <v>5844</v>
      </c>
      <c r="B832" s="20" t="s">
        <v>5845</v>
      </c>
      <c r="C832" s="25">
        <v>484000</v>
      </c>
      <c r="D832" s="22">
        <v>85</v>
      </c>
      <c r="E832" s="22">
        <v>49</v>
      </c>
      <c r="F832" s="22">
        <v>40</v>
      </c>
      <c r="G832" s="22">
        <v>16000</v>
      </c>
      <c r="H832" s="22" t="s">
        <v>5088</v>
      </c>
      <c r="I832" s="26">
        <f>+IF(H832='COSTOS VARIOS'!$C$1,'COSTOS VARIOS'!$C$2*'Precios ML'!V832,'COSTOS VARIOS'!$B$2*'Precios ML'!V832)</f>
        <v>209980</v>
      </c>
      <c r="J832" s="22">
        <v>0</v>
      </c>
      <c r="K832" s="27">
        <f t="shared" si="120"/>
        <v>10.4125</v>
      </c>
      <c r="L832" s="27">
        <f t="shared" si="121"/>
        <v>10.4125</v>
      </c>
      <c r="M832" s="26">
        <f>(INDEX(pesos!A:B,MATCH(L832,pesos!A:A,1),2))</f>
        <v>16200</v>
      </c>
      <c r="N832" s="26">
        <f>+R832*'COSTOS VARIOS'!$O$1</f>
        <v>91960</v>
      </c>
      <c r="O832" s="26">
        <f>+R832*'COSTOS VARIOS'!$O$2</f>
        <v>1984.4</v>
      </c>
      <c r="P832" s="26">
        <f>+R832*'COSTOS VARIOS'!$O$3</f>
        <v>7260</v>
      </c>
      <c r="Q832" s="26">
        <v>1</v>
      </c>
      <c r="R832" s="26">
        <f t="shared" si="122"/>
        <v>484000</v>
      </c>
      <c r="S832" s="25">
        <f t="shared" si="123"/>
        <v>811384.4</v>
      </c>
      <c r="T832" s="28">
        <f t="shared" si="124"/>
        <v>0.29396128394876708</v>
      </c>
      <c r="U832" s="29">
        <f t="shared" si="125"/>
        <v>1049900</v>
      </c>
      <c r="V832" s="26">
        <f>+INDEX('LISTA DE PRECIOS EKM '!A:K,MATCH('Precios ML'!B832,'LISTA DE PRECIOS EKM '!A:A,0),8)</f>
        <v>1049900</v>
      </c>
      <c r="W832" s="26">
        <f t="shared" si="126"/>
        <v>1049900</v>
      </c>
      <c r="X832" s="26">
        <f t="shared" si="127"/>
        <v>0</v>
      </c>
      <c r="Y832" s="26"/>
      <c r="Z832" s="26">
        <f t="shared" si="128"/>
        <v>1049900</v>
      </c>
      <c r="AA832" s="30">
        <f t="shared" si="129"/>
        <v>1.1692148760330578</v>
      </c>
    </row>
    <row r="833" spans="1:27">
      <c r="A833" s="20" t="s">
        <v>5844</v>
      </c>
      <c r="B833" s="20" t="s">
        <v>5845</v>
      </c>
      <c r="C833" s="25">
        <v>484000</v>
      </c>
      <c r="D833" s="22">
        <v>85</v>
      </c>
      <c r="E833" s="22">
        <v>49</v>
      </c>
      <c r="F833" s="22">
        <v>40</v>
      </c>
      <c r="G833" s="22">
        <v>16000</v>
      </c>
      <c r="H833" s="22" t="s">
        <v>5088</v>
      </c>
      <c r="I833" s="26">
        <f>+IF(H833='COSTOS VARIOS'!$C$1,'COSTOS VARIOS'!$C$2*'Precios ML'!V833,'COSTOS VARIOS'!$B$2*'Precios ML'!V833)</f>
        <v>209980</v>
      </c>
      <c r="J833" s="22">
        <v>0</v>
      </c>
      <c r="K833" s="27">
        <f t="shared" si="120"/>
        <v>10.4125</v>
      </c>
      <c r="L833" s="27">
        <f t="shared" si="121"/>
        <v>10.4125</v>
      </c>
      <c r="M833" s="26">
        <f>(INDEX(pesos!A:B,MATCH(L833,pesos!A:A,1),2))</f>
        <v>16200</v>
      </c>
      <c r="N833" s="26">
        <f>+R833*'COSTOS VARIOS'!$O$1</f>
        <v>91960</v>
      </c>
      <c r="O833" s="26">
        <f>+R833*'COSTOS VARIOS'!$O$2</f>
        <v>1984.4</v>
      </c>
      <c r="P833" s="26">
        <f>+R833*'COSTOS VARIOS'!$O$3</f>
        <v>7260</v>
      </c>
      <c r="Q833" s="26">
        <v>1</v>
      </c>
      <c r="R833" s="26">
        <f t="shared" si="122"/>
        <v>484000</v>
      </c>
      <c r="S833" s="25">
        <f t="shared" si="123"/>
        <v>811384.4</v>
      </c>
      <c r="T833" s="28">
        <f t="shared" si="124"/>
        <v>0.29396128394876708</v>
      </c>
      <c r="U833" s="29">
        <f t="shared" si="125"/>
        <v>1049900</v>
      </c>
      <c r="V833" s="26">
        <f>+INDEX('LISTA DE PRECIOS EKM '!A:K,MATCH('Precios ML'!B833,'LISTA DE PRECIOS EKM '!A:A,0),8)</f>
        <v>1049900</v>
      </c>
      <c r="W833" s="26">
        <f t="shared" si="126"/>
        <v>1049900</v>
      </c>
      <c r="X833" s="26">
        <f t="shared" si="127"/>
        <v>0</v>
      </c>
      <c r="Y833" s="26"/>
      <c r="Z833" s="26">
        <f t="shared" si="128"/>
        <v>1049900</v>
      </c>
      <c r="AA833" s="30">
        <f t="shared" si="129"/>
        <v>1.1692148760330578</v>
      </c>
    </row>
    <row r="834" spans="1:27">
      <c r="A834" s="20" t="s">
        <v>5846</v>
      </c>
      <c r="B834" s="20" t="s">
        <v>5847</v>
      </c>
      <c r="C834" s="25">
        <v>242038.39999999999</v>
      </c>
      <c r="D834" s="22">
        <v>85</v>
      </c>
      <c r="E834" s="22">
        <v>49</v>
      </c>
      <c r="F834" s="22">
        <v>40</v>
      </c>
      <c r="G834" s="22">
        <v>16000</v>
      </c>
      <c r="H834" s="22" t="s">
        <v>5088</v>
      </c>
      <c r="I834" s="26">
        <f>+IF(H834='COSTOS VARIOS'!$C$1,'COSTOS VARIOS'!$C$2*'Precios ML'!V834,'COSTOS VARIOS'!$B$2*'Precios ML'!V834)</f>
        <v>105980</v>
      </c>
      <c r="J834" s="22">
        <v>0</v>
      </c>
      <c r="K834" s="27">
        <f t="shared" si="120"/>
        <v>10.4125</v>
      </c>
      <c r="L834" s="27">
        <f t="shared" si="121"/>
        <v>10.4125</v>
      </c>
      <c r="M834" s="26">
        <f>(INDEX(pesos!A:B,MATCH(L834,pesos!A:A,1),2))</f>
        <v>16200</v>
      </c>
      <c r="N834" s="26">
        <f>+R834*'COSTOS VARIOS'!$O$1</f>
        <v>45987.296000000002</v>
      </c>
      <c r="O834" s="26">
        <f>+R834*'COSTOS VARIOS'!$O$2</f>
        <v>992.35744000000011</v>
      </c>
      <c r="P834" s="26">
        <f>+R834*'COSTOS VARIOS'!$O$3</f>
        <v>3630.5759999999996</v>
      </c>
      <c r="Q834" s="26">
        <v>1</v>
      </c>
      <c r="R834" s="26">
        <f t="shared" si="122"/>
        <v>242038.39999999999</v>
      </c>
      <c r="S834" s="25">
        <f t="shared" si="123"/>
        <v>414828.62943999999</v>
      </c>
      <c r="T834" s="28">
        <f t="shared" si="124"/>
        <v>0.27739495876970022</v>
      </c>
      <c r="U834" s="29">
        <f t="shared" si="125"/>
        <v>529900</v>
      </c>
      <c r="V834" s="26">
        <f>+INDEX('LISTA DE PRECIOS EKM '!A:K,MATCH('Precios ML'!B834,'LISTA DE PRECIOS EKM '!A:A,0),8)</f>
        <v>529900</v>
      </c>
      <c r="W834" s="26">
        <f t="shared" si="126"/>
        <v>529900</v>
      </c>
      <c r="X834" s="26">
        <f t="shared" si="127"/>
        <v>0</v>
      </c>
      <c r="Y834" s="26"/>
      <c r="Z834" s="26">
        <f t="shared" si="128"/>
        <v>529900</v>
      </c>
      <c r="AA834" s="30">
        <f t="shared" si="129"/>
        <v>1.1893220249348864</v>
      </c>
    </row>
    <row r="835" spans="1:27">
      <c r="A835" s="20" t="s">
        <v>5846</v>
      </c>
      <c r="B835" s="20" t="s">
        <v>5847</v>
      </c>
      <c r="C835" s="25">
        <v>242038.39999999999</v>
      </c>
      <c r="D835" s="22">
        <v>85</v>
      </c>
      <c r="E835" s="22">
        <v>49</v>
      </c>
      <c r="F835" s="22">
        <v>40</v>
      </c>
      <c r="G835" s="22">
        <v>16000</v>
      </c>
      <c r="H835" s="22" t="s">
        <v>5088</v>
      </c>
      <c r="I835" s="26">
        <f>+IF(H835='COSTOS VARIOS'!$C$1,'COSTOS VARIOS'!$C$2*'Precios ML'!V835,'COSTOS VARIOS'!$B$2*'Precios ML'!V835)</f>
        <v>105980</v>
      </c>
      <c r="J835" s="22">
        <v>0</v>
      </c>
      <c r="K835" s="27">
        <f t="shared" si="120"/>
        <v>10.4125</v>
      </c>
      <c r="L835" s="27">
        <f t="shared" si="121"/>
        <v>10.4125</v>
      </c>
      <c r="M835" s="26">
        <f>(INDEX(pesos!A:B,MATCH(L835,pesos!A:A,1),2))</f>
        <v>16200</v>
      </c>
      <c r="N835" s="26">
        <f>+R835*'COSTOS VARIOS'!$O$1</f>
        <v>45987.296000000002</v>
      </c>
      <c r="O835" s="26">
        <f>+R835*'COSTOS VARIOS'!$O$2</f>
        <v>992.35744000000011</v>
      </c>
      <c r="P835" s="26">
        <f>+R835*'COSTOS VARIOS'!$O$3</f>
        <v>3630.5759999999996</v>
      </c>
      <c r="Q835" s="26">
        <v>1</v>
      </c>
      <c r="R835" s="26">
        <f t="shared" si="122"/>
        <v>242038.39999999999</v>
      </c>
      <c r="S835" s="25">
        <f t="shared" si="123"/>
        <v>414828.62943999999</v>
      </c>
      <c r="T835" s="28">
        <f t="shared" si="124"/>
        <v>0.27739495876970022</v>
      </c>
      <c r="U835" s="29">
        <f t="shared" si="125"/>
        <v>529900</v>
      </c>
      <c r="V835" s="26">
        <f>+INDEX('LISTA DE PRECIOS EKM '!A:K,MATCH('Precios ML'!B835,'LISTA DE PRECIOS EKM '!A:A,0),8)</f>
        <v>529900</v>
      </c>
      <c r="W835" s="26">
        <f t="shared" si="126"/>
        <v>529900</v>
      </c>
      <c r="X835" s="26">
        <f t="shared" si="127"/>
        <v>0</v>
      </c>
      <c r="Y835" s="26"/>
      <c r="Z835" s="26">
        <f t="shared" si="128"/>
        <v>529900</v>
      </c>
      <c r="AA835" s="30">
        <f t="shared" si="129"/>
        <v>1.1893220249348864</v>
      </c>
    </row>
    <row r="836" spans="1:27">
      <c r="A836" s="20" t="s">
        <v>5848</v>
      </c>
      <c r="B836" s="20" t="s">
        <v>5849</v>
      </c>
      <c r="C836" s="25">
        <v>242038.39999999999</v>
      </c>
      <c r="D836" s="22">
        <v>85</v>
      </c>
      <c r="E836" s="22">
        <v>49</v>
      </c>
      <c r="F836" s="22">
        <v>40</v>
      </c>
      <c r="G836" s="22">
        <v>16000</v>
      </c>
      <c r="H836" s="22" t="s">
        <v>5088</v>
      </c>
      <c r="I836" s="26">
        <f>+IF(H836='COSTOS VARIOS'!$C$1,'COSTOS VARIOS'!$C$2*'Precios ML'!V836,'COSTOS VARIOS'!$B$2*'Precios ML'!V836)</f>
        <v>105980</v>
      </c>
      <c r="J836" s="22">
        <v>0</v>
      </c>
      <c r="K836" s="27">
        <f t="shared" ref="K836:K899" si="130">+(D836*E836*F836)/G836</f>
        <v>10.4125</v>
      </c>
      <c r="L836" s="27">
        <f t="shared" ref="L836:L899" si="131">+K836*Q836</f>
        <v>10.4125</v>
      </c>
      <c r="M836" s="26">
        <f>(INDEX(pesos!A:B,MATCH(L836,pesos!A:A,1),2))</f>
        <v>16200</v>
      </c>
      <c r="N836" s="26">
        <f>+R836*'COSTOS VARIOS'!$O$1</f>
        <v>45987.296000000002</v>
      </c>
      <c r="O836" s="26">
        <f>+R836*'COSTOS VARIOS'!$O$2</f>
        <v>992.35744000000011</v>
      </c>
      <c r="P836" s="26">
        <f>+R836*'COSTOS VARIOS'!$O$3</f>
        <v>3630.5759999999996</v>
      </c>
      <c r="Q836" s="26">
        <v>1</v>
      </c>
      <c r="R836" s="26">
        <f t="shared" ref="R836:R899" si="132">+C836*Q836</f>
        <v>242038.39999999999</v>
      </c>
      <c r="S836" s="25">
        <f t="shared" ref="S836:S899" si="133">+R836+P836+O836+N836+M836+I836</f>
        <v>414828.62943999999</v>
      </c>
      <c r="T836" s="28">
        <f t="shared" ref="T836:T899" si="134">+(V836/S836)-1</f>
        <v>0.27739495876970022</v>
      </c>
      <c r="U836" s="29">
        <f t="shared" ref="U836:U899" si="135">+S836*T836+S836</f>
        <v>529900</v>
      </c>
      <c r="V836" s="26">
        <f>+INDEX('LISTA DE PRECIOS EKM '!A:K,MATCH('Precios ML'!B836,'LISTA DE PRECIOS EKM '!A:A,0),8)</f>
        <v>529900</v>
      </c>
      <c r="W836" s="26">
        <f t="shared" ref="W836:W899" si="136">+V836*Q836</f>
        <v>529900</v>
      </c>
      <c r="X836" s="26">
        <f t="shared" ref="X836:X899" si="137">+W836-U836</f>
        <v>0</v>
      </c>
      <c r="Y836" s="26"/>
      <c r="Z836" s="26">
        <f t="shared" ref="Z836:Z899" si="138">+W836-Y836</f>
        <v>529900</v>
      </c>
      <c r="AA836" s="30">
        <f t="shared" ref="AA836:AA899" si="139">+(Z836/C836)-1</f>
        <v>1.1893220249348864</v>
      </c>
    </row>
    <row r="837" spans="1:27">
      <c r="A837" s="20" t="s">
        <v>5848</v>
      </c>
      <c r="B837" s="20" t="s">
        <v>5849</v>
      </c>
      <c r="C837" s="25">
        <v>242038.39999999999</v>
      </c>
      <c r="D837" s="22">
        <v>85</v>
      </c>
      <c r="E837" s="22">
        <v>49</v>
      </c>
      <c r="F837" s="22">
        <v>40</v>
      </c>
      <c r="G837" s="22">
        <v>16000</v>
      </c>
      <c r="H837" s="22" t="s">
        <v>5088</v>
      </c>
      <c r="I837" s="26">
        <f>+IF(H837='COSTOS VARIOS'!$C$1,'COSTOS VARIOS'!$C$2*'Precios ML'!V837,'COSTOS VARIOS'!$B$2*'Precios ML'!V837)</f>
        <v>105980</v>
      </c>
      <c r="J837" s="22">
        <v>0</v>
      </c>
      <c r="K837" s="27">
        <f t="shared" si="130"/>
        <v>10.4125</v>
      </c>
      <c r="L837" s="27">
        <f t="shared" si="131"/>
        <v>10.4125</v>
      </c>
      <c r="M837" s="26">
        <f>(INDEX(pesos!A:B,MATCH(L837,pesos!A:A,1),2))</f>
        <v>16200</v>
      </c>
      <c r="N837" s="26">
        <f>+R837*'COSTOS VARIOS'!$O$1</f>
        <v>45987.296000000002</v>
      </c>
      <c r="O837" s="26">
        <f>+R837*'COSTOS VARIOS'!$O$2</f>
        <v>992.35744000000011</v>
      </c>
      <c r="P837" s="26">
        <f>+R837*'COSTOS VARIOS'!$O$3</f>
        <v>3630.5759999999996</v>
      </c>
      <c r="Q837" s="26">
        <v>1</v>
      </c>
      <c r="R837" s="26">
        <f t="shared" si="132"/>
        <v>242038.39999999999</v>
      </c>
      <c r="S837" s="25">
        <f t="shared" si="133"/>
        <v>414828.62943999999</v>
      </c>
      <c r="T837" s="28">
        <f t="shared" si="134"/>
        <v>0.27739495876970022</v>
      </c>
      <c r="U837" s="29">
        <f t="shared" si="135"/>
        <v>529900</v>
      </c>
      <c r="V837" s="26">
        <f>+INDEX('LISTA DE PRECIOS EKM '!A:K,MATCH('Precios ML'!B837,'LISTA DE PRECIOS EKM '!A:A,0),8)</f>
        <v>529900</v>
      </c>
      <c r="W837" s="26">
        <f t="shared" si="136"/>
        <v>529900</v>
      </c>
      <c r="X837" s="26">
        <f t="shared" si="137"/>
        <v>0</v>
      </c>
      <c r="Y837" s="26"/>
      <c r="Z837" s="26">
        <f t="shared" si="138"/>
        <v>529900</v>
      </c>
      <c r="AA837" s="30">
        <f t="shared" si="139"/>
        <v>1.1893220249348864</v>
      </c>
    </row>
    <row r="838" spans="1:27">
      <c r="A838" s="20" t="s">
        <v>5850</v>
      </c>
      <c r="B838" s="20" t="s">
        <v>5851</v>
      </c>
      <c r="C838" s="25">
        <v>242038.39999999999</v>
      </c>
      <c r="D838" s="22">
        <v>85</v>
      </c>
      <c r="E838" s="22">
        <v>49</v>
      </c>
      <c r="F838" s="22">
        <v>40</v>
      </c>
      <c r="G838" s="22">
        <v>16000</v>
      </c>
      <c r="H838" s="22" t="s">
        <v>5088</v>
      </c>
      <c r="I838" s="26">
        <f>+IF(H838='COSTOS VARIOS'!$C$1,'COSTOS VARIOS'!$C$2*'Precios ML'!V838,'COSTOS VARIOS'!$B$2*'Precios ML'!V838)</f>
        <v>105980</v>
      </c>
      <c r="J838" s="22">
        <v>0</v>
      </c>
      <c r="K838" s="27">
        <f t="shared" si="130"/>
        <v>10.4125</v>
      </c>
      <c r="L838" s="27">
        <f t="shared" si="131"/>
        <v>10.4125</v>
      </c>
      <c r="M838" s="26">
        <f>(INDEX(pesos!A:B,MATCH(L838,pesos!A:A,1),2))</f>
        <v>16200</v>
      </c>
      <c r="N838" s="26">
        <f>+R838*'COSTOS VARIOS'!$O$1</f>
        <v>45987.296000000002</v>
      </c>
      <c r="O838" s="26">
        <f>+R838*'COSTOS VARIOS'!$O$2</f>
        <v>992.35744000000011</v>
      </c>
      <c r="P838" s="26">
        <f>+R838*'COSTOS VARIOS'!$O$3</f>
        <v>3630.5759999999996</v>
      </c>
      <c r="Q838" s="26">
        <v>1</v>
      </c>
      <c r="R838" s="26">
        <f t="shared" si="132"/>
        <v>242038.39999999999</v>
      </c>
      <c r="S838" s="25">
        <f t="shared" si="133"/>
        <v>414828.62943999999</v>
      </c>
      <c r="T838" s="28">
        <f t="shared" si="134"/>
        <v>0.27739495876970022</v>
      </c>
      <c r="U838" s="29">
        <f t="shared" si="135"/>
        <v>529900</v>
      </c>
      <c r="V838" s="26">
        <f>+INDEX('LISTA DE PRECIOS EKM '!A:K,MATCH('Precios ML'!B838,'LISTA DE PRECIOS EKM '!A:A,0),8)</f>
        <v>529900</v>
      </c>
      <c r="W838" s="26">
        <f t="shared" si="136"/>
        <v>529900</v>
      </c>
      <c r="X838" s="26">
        <f t="shared" si="137"/>
        <v>0</v>
      </c>
      <c r="Y838" s="26"/>
      <c r="Z838" s="26">
        <f t="shared" si="138"/>
        <v>529900</v>
      </c>
      <c r="AA838" s="30">
        <f t="shared" si="139"/>
        <v>1.1893220249348864</v>
      </c>
    </row>
    <row r="839" spans="1:27">
      <c r="A839" s="20" t="s">
        <v>5850</v>
      </c>
      <c r="B839" s="20" t="s">
        <v>5851</v>
      </c>
      <c r="C839" s="25">
        <v>242038.39999999999</v>
      </c>
      <c r="D839" s="22">
        <v>85</v>
      </c>
      <c r="E839" s="22">
        <v>49</v>
      </c>
      <c r="F839" s="22">
        <v>40</v>
      </c>
      <c r="G839" s="22">
        <v>16000</v>
      </c>
      <c r="H839" s="22" t="s">
        <v>5088</v>
      </c>
      <c r="I839" s="26">
        <f>+IF(H839='COSTOS VARIOS'!$C$1,'COSTOS VARIOS'!$C$2*'Precios ML'!V839,'COSTOS VARIOS'!$B$2*'Precios ML'!V839)</f>
        <v>105980</v>
      </c>
      <c r="J839" s="22">
        <v>0</v>
      </c>
      <c r="K839" s="27">
        <f t="shared" si="130"/>
        <v>10.4125</v>
      </c>
      <c r="L839" s="27">
        <f t="shared" si="131"/>
        <v>10.4125</v>
      </c>
      <c r="M839" s="26">
        <f>(INDEX(pesos!A:B,MATCH(L839,pesos!A:A,1),2))</f>
        <v>16200</v>
      </c>
      <c r="N839" s="26">
        <f>+R839*'COSTOS VARIOS'!$O$1</f>
        <v>45987.296000000002</v>
      </c>
      <c r="O839" s="26">
        <f>+R839*'COSTOS VARIOS'!$O$2</f>
        <v>992.35744000000011</v>
      </c>
      <c r="P839" s="26">
        <f>+R839*'COSTOS VARIOS'!$O$3</f>
        <v>3630.5759999999996</v>
      </c>
      <c r="Q839" s="26">
        <v>1</v>
      </c>
      <c r="R839" s="26">
        <f t="shared" si="132"/>
        <v>242038.39999999999</v>
      </c>
      <c r="S839" s="25">
        <f t="shared" si="133"/>
        <v>414828.62943999999</v>
      </c>
      <c r="T839" s="28">
        <f t="shared" si="134"/>
        <v>0.27739495876970022</v>
      </c>
      <c r="U839" s="29">
        <f t="shared" si="135"/>
        <v>529900</v>
      </c>
      <c r="V839" s="26">
        <f>+INDEX('LISTA DE PRECIOS EKM '!A:K,MATCH('Precios ML'!B839,'LISTA DE PRECIOS EKM '!A:A,0),8)</f>
        <v>529900</v>
      </c>
      <c r="W839" s="26">
        <f t="shared" si="136"/>
        <v>529900</v>
      </c>
      <c r="X839" s="26">
        <f t="shared" si="137"/>
        <v>0</v>
      </c>
      <c r="Y839" s="26"/>
      <c r="Z839" s="26">
        <f t="shared" si="138"/>
        <v>529900</v>
      </c>
      <c r="AA839" s="30">
        <f t="shared" si="139"/>
        <v>1.1893220249348864</v>
      </c>
    </row>
    <row r="840" spans="1:27">
      <c r="A840" s="20" t="s">
        <v>5852</v>
      </c>
      <c r="B840" s="20" t="s">
        <v>1735</v>
      </c>
      <c r="C840" s="25">
        <v>139000</v>
      </c>
      <c r="D840" s="22">
        <v>85</v>
      </c>
      <c r="E840" s="22">
        <v>49</v>
      </c>
      <c r="F840" s="22">
        <v>40</v>
      </c>
      <c r="G840" s="22">
        <v>16000</v>
      </c>
      <c r="H840" s="22" t="s">
        <v>5088</v>
      </c>
      <c r="I840" s="26">
        <f>+IF(H840='COSTOS VARIOS'!$C$1,'COSTOS VARIOS'!$C$2*'Precios ML'!V840,'COSTOS VARIOS'!$B$2*'Precios ML'!V840)</f>
        <v>53980</v>
      </c>
      <c r="J840" s="22">
        <v>0</v>
      </c>
      <c r="K840" s="27">
        <f t="shared" si="130"/>
        <v>10.4125</v>
      </c>
      <c r="L840" s="27">
        <f t="shared" si="131"/>
        <v>10.4125</v>
      </c>
      <c r="M840" s="26">
        <f>(INDEX(pesos!A:B,MATCH(L840,pesos!A:A,1),2))</f>
        <v>16200</v>
      </c>
      <c r="N840" s="26">
        <f>+R840*'COSTOS VARIOS'!$O$1</f>
        <v>26410</v>
      </c>
      <c r="O840" s="26">
        <f>+R840*'COSTOS VARIOS'!$O$2</f>
        <v>569.90000000000009</v>
      </c>
      <c r="P840" s="26">
        <f>+R840*'COSTOS VARIOS'!$O$3</f>
        <v>2085</v>
      </c>
      <c r="Q840" s="26">
        <v>1</v>
      </c>
      <c r="R840" s="26">
        <f t="shared" si="132"/>
        <v>139000</v>
      </c>
      <c r="S840" s="25">
        <f t="shared" si="133"/>
        <v>238244.9</v>
      </c>
      <c r="T840" s="28">
        <f t="shared" si="134"/>
        <v>0.13286790189422737</v>
      </c>
      <c r="U840" s="29">
        <f t="shared" si="135"/>
        <v>269900</v>
      </c>
      <c r="V840" s="26">
        <f>+INDEX('LISTA DE PRECIOS EKM '!A:K,MATCH('Precios ML'!B840,'LISTA DE PRECIOS EKM '!A:A,0),8)</f>
        <v>269900</v>
      </c>
      <c r="W840" s="26">
        <f t="shared" si="136"/>
        <v>269900</v>
      </c>
      <c r="X840" s="26">
        <f t="shared" si="137"/>
        <v>0</v>
      </c>
      <c r="Y840" s="26"/>
      <c r="Z840" s="26">
        <f t="shared" si="138"/>
        <v>269900</v>
      </c>
      <c r="AA840" s="30">
        <f t="shared" si="139"/>
        <v>0.94172661870503593</v>
      </c>
    </row>
    <row r="841" spans="1:27">
      <c r="A841" s="20" t="s">
        <v>5852</v>
      </c>
      <c r="B841" s="20" t="s">
        <v>1735</v>
      </c>
      <c r="C841" s="25">
        <v>139000</v>
      </c>
      <c r="D841" s="22">
        <v>85</v>
      </c>
      <c r="E841" s="22">
        <v>49</v>
      </c>
      <c r="F841" s="22">
        <v>40</v>
      </c>
      <c r="G841" s="22">
        <v>16000</v>
      </c>
      <c r="H841" s="22" t="s">
        <v>5088</v>
      </c>
      <c r="I841" s="26">
        <f>+IF(H841='COSTOS VARIOS'!$C$1,'COSTOS VARIOS'!$C$2*'Precios ML'!V841,'COSTOS VARIOS'!$B$2*'Precios ML'!V841)</f>
        <v>53980</v>
      </c>
      <c r="J841" s="22">
        <v>0</v>
      </c>
      <c r="K841" s="27">
        <f t="shared" si="130"/>
        <v>10.4125</v>
      </c>
      <c r="L841" s="27">
        <f t="shared" si="131"/>
        <v>10.4125</v>
      </c>
      <c r="M841" s="26">
        <f>(INDEX(pesos!A:B,MATCH(L841,pesos!A:A,1),2))</f>
        <v>16200</v>
      </c>
      <c r="N841" s="26">
        <f>+R841*'COSTOS VARIOS'!$O$1</f>
        <v>26410</v>
      </c>
      <c r="O841" s="26">
        <f>+R841*'COSTOS VARIOS'!$O$2</f>
        <v>569.90000000000009</v>
      </c>
      <c r="P841" s="26">
        <f>+R841*'COSTOS VARIOS'!$O$3</f>
        <v>2085</v>
      </c>
      <c r="Q841" s="26">
        <v>1</v>
      </c>
      <c r="R841" s="26">
        <f t="shared" si="132"/>
        <v>139000</v>
      </c>
      <c r="S841" s="25">
        <f t="shared" si="133"/>
        <v>238244.9</v>
      </c>
      <c r="T841" s="28">
        <f t="shared" si="134"/>
        <v>0.13286790189422737</v>
      </c>
      <c r="U841" s="29">
        <f t="shared" si="135"/>
        <v>269900</v>
      </c>
      <c r="V841" s="26">
        <f>+INDEX('LISTA DE PRECIOS EKM '!A:K,MATCH('Precios ML'!B841,'LISTA DE PRECIOS EKM '!A:A,0),8)</f>
        <v>269900</v>
      </c>
      <c r="W841" s="26">
        <f t="shared" si="136"/>
        <v>269900</v>
      </c>
      <c r="X841" s="26">
        <f t="shared" si="137"/>
        <v>0</v>
      </c>
      <c r="Y841" s="26"/>
      <c r="Z841" s="26">
        <f t="shared" si="138"/>
        <v>269900</v>
      </c>
      <c r="AA841" s="30">
        <f t="shared" si="139"/>
        <v>0.94172661870503593</v>
      </c>
    </row>
    <row r="842" spans="1:27">
      <c r="A842" s="20" t="s">
        <v>5853</v>
      </c>
      <c r="B842" s="20" t="s">
        <v>5854</v>
      </c>
      <c r="C842" s="25">
        <v>240000</v>
      </c>
      <c r="D842" s="22">
        <v>85</v>
      </c>
      <c r="E842" s="22">
        <v>49</v>
      </c>
      <c r="F842" s="22">
        <v>40</v>
      </c>
      <c r="G842" s="22">
        <v>16000</v>
      </c>
      <c r="H842" s="22" t="s">
        <v>5088</v>
      </c>
      <c r="I842" s="26">
        <f>+IF(H842='COSTOS VARIOS'!$C$1,'COSTOS VARIOS'!$C$2*'Precios ML'!V842,'COSTOS VARIOS'!$B$2*'Precios ML'!V842)</f>
        <v>99980</v>
      </c>
      <c r="J842" s="22">
        <v>0</v>
      </c>
      <c r="K842" s="27">
        <f t="shared" si="130"/>
        <v>10.4125</v>
      </c>
      <c r="L842" s="27">
        <f t="shared" si="131"/>
        <v>10.4125</v>
      </c>
      <c r="M842" s="26">
        <f>(INDEX(pesos!A:B,MATCH(L842,pesos!A:A,1),2))</f>
        <v>16200</v>
      </c>
      <c r="N842" s="26">
        <f>+R842*'COSTOS VARIOS'!$O$1</f>
        <v>45600</v>
      </c>
      <c r="O842" s="26">
        <f>+R842*'COSTOS VARIOS'!$O$2</f>
        <v>984.00000000000011</v>
      </c>
      <c r="P842" s="26">
        <f>+R842*'COSTOS VARIOS'!$O$3</f>
        <v>3600</v>
      </c>
      <c r="Q842" s="26">
        <v>1</v>
      </c>
      <c r="R842" s="26">
        <f t="shared" si="132"/>
        <v>240000</v>
      </c>
      <c r="S842" s="25">
        <f t="shared" si="133"/>
        <v>406364</v>
      </c>
      <c r="T842" s="28">
        <f t="shared" si="134"/>
        <v>0.23017787008691726</v>
      </c>
      <c r="U842" s="29">
        <f t="shared" si="135"/>
        <v>499900.00000000006</v>
      </c>
      <c r="V842" s="26">
        <f>+INDEX('LISTA DE PRECIOS EKM '!A:K,MATCH('Precios ML'!B842,'LISTA DE PRECIOS EKM '!A:A,0),8)</f>
        <v>499900</v>
      </c>
      <c r="W842" s="26">
        <f t="shared" si="136"/>
        <v>499900</v>
      </c>
      <c r="X842" s="26">
        <f t="shared" si="137"/>
        <v>0</v>
      </c>
      <c r="Y842" s="26"/>
      <c r="Z842" s="26">
        <f t="shared" si="138"/>
        <v>499900</v>
      </c>
      <c r="AA842" s="30">
        <f t="shared" si="139"/>
        <v>1.0829166666666667</v>
      </c>
    </row>
    <row r="843" spans="1:27">
      <c r="A843" s="20" t="s">
        <v>5855</v>
      </c>
      <c r="B843" s="20" t="s">
        <v>1732</v>
      </c>
      <c r="C843" s="25">
        <v>139000</v>
      </c>
      <c r="D843" s="22">
        <v>85</v>
      </c>
      <c r="E843" s="22">
        <v>49</v>
      </c>
      <c r="F843" s="22">
        <v>40</v>
      </c>
      <c r="G843" s="22">
        <v>16000</v>
      </c>
      <c r="H843" s="22" t="s">
        <v>5088</v>
      </c>
      <c r="I843" s="26">
        <f>+IF(H843='COSTOS VARIOS'!$C$1,'COSTOS VARIOS'!$C$2*'Precios ML'!V843,'COSTOS VARIOS'!$B$2*'Precios ML'!V843)</f>
        <v>53980</v>
      </c>
      <c r="J843" s="22">
        <v>0</v>
      </c>
      <c r="K843" s="27">
        <f t="shared" si="130"/>
        <v>10.4125</v>
      </c>
      <c r="L843" s="27">
        <f t="shared" si="131"/>
        <v>10.4125</v>
      </c>
      <c r="M843" s="26">
        <f>(INDEX(pesos!A:B,MATCH(L843,pesos!A:A,1),2))</f>
        <v>16200</v>
      </c>
      <c r="N843" s="26">
        <f>+R843*'COSTOS VARIOS'!$O$1</f>
        <v>26410</v>
      </c>
      <c r="O843" s="26">
        <f>+R843*'COSTOS VARIOS'!$O$2</f>
        <v>569.90000000000009</v>
      </c>
      <c r="P843" s="26">
        <f>+R843*'COSTOS VARIOS'!$O$3</f>
        <v>2085</v>
      </c>
      <c r="Q843" s="26">
        <v>1</v>
      </c>
      <c r="R843" s="26">
        <f t="shared" si="132"/>
        <v>139000</v>
      </c>
      <c r="S843" s="25">
        <f t="shared" si="133"/>
        <v>238244.9</v>
      </c>
      <c r="T843" s="28">
        <f t="shared" si="134"/>
        <v>0.13286790189422737</v>
      </c>
      <c r="U843" s="29">
        <f t="shared" si="135"/>
        <v>269900</v>
      </c>
      <c r="V843" s="26">
        <f>+INDEX('LISTA DE PRECIOS EKM '!A:K,MATCH('Precios ML'!B843,'LISTA DE PRECIOS EKM '!A:A,0),8)</f>
        <v>269900</v>
      </c>
      <c r="W843" s="26">
        <f t="shared" si="136"/>
        <v>269900</v>
      </c>
      <c r="X843" s="26">
        <f t="shared" si="137"/>
        <v>0</v>
      </c>
      <c r="Y843" s="26"/>
      <c r="Z843" s="26">
        <f t="shared" si="138"/>
        <v>269900</v>
      </c>
      <c r="AA843" s="30">
        <f t="shared" si="139"/>
        <v>0.94172661870503593</v>
      </c>
    </row>
    <row r="844" spans="1:27">
      <c r="A844" s="20" t="s">
        <v>5856</v>
      </c>
      <c r="B844" s="20" t="s">
        <v>5857</v>
      </c>
      <c r="C844" s="25">
        <v>189800</v>
      </c>
      <c r="D844" s="22">
        <v>85</v>
      </c>
      <c r="E844" s="22">
        <v>49</v>
      </c>
      <c r="F844" s="22">
        <v>40</v>
      </c>
      <c r="G844" s="22">
        <v>16000</v>
      </c>
      <c r="H844" s="22" t="s">
        <v>5088</v>
      </c>
      <c r="I844" s="26">
        <f>+IF(H844='COSTOS VARIOS'!$C$1,'COSTOS VARIOS'!$C$2*'Precios ML'!V844,'COSTOS VARIOS'!$B$2*'Precios ML'!V844)</f>
        <v>85980</v>
      </c>
      <c r="J844" s="22">
        <v>0</v>
      </c>
      <c r="K844" s="27">
        <f t="shared" si="130"/>
        <v>10.4125</v>
      </c>
      <c r="L844" s="27">
        <f t="shared" si="131"/>
        <v>10.4125</v>
      </c>
      <c r="M844" s="26">
        <f>(INDEX(pesos!A:B,MATCH(L844,pesos!A:A,1),2))</f>
        <v>16200</v>
      </c>
      <c r="N844" s="26">
        <f>+R844*'COSTOS VARIOS'!$O$1</f>
        <v>36062</v>
      </c>
      <c r="O844" s="26">
        <f>+R844*'COSTOS VARIOS'!$O$2</f>
        <v>778.18000000000006</v>
      </c>
      <c r="P844" s="26">
        <f>+R844*'COSTOS VARIOS'!$O$3</f>
        <v>2847</v>
      </c>
      <c r="Q844" s="26">
        <v>1</v>
      </c>
      <c r="R844" s="26">
        <f t="shared" si="132"/>
        <v>189800</v>
      </c>
      <c r="S844" s="25">
        <f t="shared" si="133"/>
        <v>331667.18</v>
      </c>
      <c r="T844" s="28">
        <f t="shared" si="134"/>
        <v>0.29617889837637845</v>
      </c>
      <c r="U844" s="29">
        <f t="shared" si="135"/>
        <v>429900</v>
      </c>
      <c r="V844" s="26">
        <f>+INDEX('LISTA DE PRECIOS EKM '!A:K,MATCH('Precios ML'!B844,'LISTA DE PRECIOS EKM '!A:A,0),8)</f>
        <v>429900</v>
      </c>
      <c r="W844" s="26">
        <f t="shared" si="136"/>
        <v>429900</v>
      </c>
      <c r="X844" s="26">
        <f t="shared" si="137"/>
        <v>0</v>
      </c>
      <c r="Y844" s="26"/>
      <c r="Z844" s="26">
        <f t="shared" si="138"/>
        <v>429900</v>
      </c>
      <c r="AA844" s="30">
        <f t="shared" si="139"/>
        <v>1.2650158061116965</v>
      </c>
    </row>
    <row r="845" spans="1:27">
      <c r="A845" s="20" t="s">
        <v>5856</v>
      </c>
      <c r="B845" s="20" t="s">
        <v>5857</v>
      </c>
      <c r="C845" s="25">
        <v>189800</v>
      </c>
      <c r="D845" s="22">
        <v>85</v>
      </c>
      <c r="E845" s="22">
        <v>49</v>
      </c>
      <c r="F845" s="22">
        <v>40</v>
      </c>
      <c r="G845" s="22">
        <v>16000</v>
      </c>
      <c r="H845" s="22" t="s">
        <v>5088</v>
      </c>
      <c r="I845" s="26">
        <f>+IF(H845='COSTOS VARIOS'!$C$1,'COSTOS VARIOS'!$C$2*'Precios ML'!V845,'COSTOS VARIOS'!$B$2*'Precios ML'!V845)</f>
        <v>85980</v>
      </c>
      <c r="J845" s="22">
        <v>0</v>
      </c>
      <c r="K845" s="27">
        <f t="shared" si="130"/>
        <v>10.4125</v>
      </c>
      <c r="L845" s="27">
        <f t="shared" si="131"/>
        <v>10.4125</v>
      </c>
      <c r="M845" s="26">
        <f>(INDEX(pesos!A:B,MATCH(L845,pesos!A:A,1),2))</f>
        <v>16200</v>
      </c>
      <c r="N845" s="26">
        <f>+R845*'COSTOS VARIOS'!$O$1</f>
        <v>36062</v>
      </c>
      <c r="O845" s="26">
        <f>+R845*'COSTOS VARIOS'!$O$2</f>
        <v>778.18000000000006</v>
      </c>
      <c r="P845" s="26">
        <f>+R845*'COSTOS VARIOS'!$O$3</f>
        <v>2847</v>
      </c>
      <c r="Q845" s="26">
        <v>1</v>
      </c>
      <c r="R845" s="26">
        <f t="shared" si="132"/>
        <v>189800</v>
      </c>
      <c r="S845" s="25">
        <f t="shared" si="133"/>
        <v>331667.18</v>
      </c>
      <c r="T845" s="28">
        <f t="shared" si="134"/>
        <v>0.29617889837637845</v>
      </c>
      <c r="U845" s="29">
        <f t="shared" si="135"/>
        <v>429900</v>
      </c>
      <c r="V845" s="26">
        <f>+INDEX('LISTA DE PRECIOS EKM '!A:K,MATCH('Precios ML'!B845,'LISTA DE PRECIOS EKM '!A:A,0),8)</f>
        <v>429900</v>
      </c>
      <c r="W845" s="26">
        <f t="shared" si="136"/>
        <v>429900</v>
      </c>
      <c r="X845" s="26">
        <f t="shared" si="137"/>
        <v>0</v>
      </c>
      <c r="Y845" s="26"/>
      <c r="Z845" s="26">
        <f t="shared" si="138"/>
        <v>429900</v>
      </c>
      <c r="AA845" s="30">
        <f t="shared" si="139"/>
        <v>1.2650158061116965</v>
      </c>
    </row>
    <row r="846" spans="1:27">
      <c r="A846" s="20" t="s">
        <v>5858</v>
      </c>
      <c r="B846" s="20" t="s">
        <v>5859</v>
      </c>
      <c r="C846" s="25">
        <v>556000</v>
      </c>
      <c r="D846" s="22">
        <v>85</v>
      </c>
      <c r="E846" s="22">
        <v>49</v>
      </c>
      <c r="F846" s="22">
        <v>40</v>
      </c>
      <c r="G846" s="22">
        <v>16000</v>
      </c>
      <c r="H846" s="22" t="s">
        <v>5088</v>
      </c>
      <c r="I846" s="26">
        <f>+IF(H846='COSTOS VARIOS'!$C$1,'COSTOS VARIOS'!$C$2*'Precios ML'!V846,'COSTOS VARIOS'!$B$2*'Precios ML'!V846)</f>
        <v>249980</v>
      </c>
      <c r="J846" s="22">
        <v>0</v>
      </c>
      <c r="K846" s="27">
        <f t="shared" si="130"/>
        <v>10.4125</v>
      </c>
      <c r="L846" s="27">
        <f t="shared" si="131"/>
        <v>10.4125</v>
      </c>
      <c r="M846" s="26">
        <f>(INDEX(pesos!A:B,MATCH(L846,pesos!A:A,1),2))</f>
        <v>16200</v>
      </c>
      <c r="N846" s="26">
        <f>+R846*'COSTOS VARIOS'!$O$1</f>
        <v>105640</v>
      </c>
      <c r="O846" s="26">
        <f>+R846*'COSTOS VARIOS'!$O$2</f>
        <v>2279.6000000000004</v>
      </c>
      <c r="P846" s="26">
        <f>+R846*'COSTOS VARIOS'!$O$3</f>
        <v>8340</v>
      </c>
      <c r="Q846" s="26">
        <v>1</v>
      </c>
      <c r="R846" s="26">
        <f t="shared" si="132"/>
        <v>556000</v>
      </c>
      <c r="S846" s="25">
        <f t="shared" si="133"/>
        <v>938439.6</v>
      </c>
      <c r="T846" s="28">
        <f t="shared" si="134"/>
        <v>0.33189179143761627</v>
      </c>
      <c r="U846" s="29">
        <f t="shared" si="135"/>
        <v>1249900</v>
      </c>
      <c r="V846" s="26">
        <f>+INDEX('LISTA DE PRECIOS EKM '!A:K,MATCH('Precios ML'!B846,'LISTA DE PRECIOS EKM '!A:A,0),8)</f>
        <v>1249900</v>
      </c>
      <c r="W846" s="26">
        <f t="shared" si="136"/>
        <v>1249900</v>
      </c>
      <c r="X846" s="26">
        <f t="shared" si="137"/>
        <v>0</v>
      </c>
      <c r="Y846" s="26"/>
      <c r="Z846" s="26">
        <f t="shared" si="138"/>
        <v>1249900</v>
      </c>
      <c r="AA846" s="30">
        <f t="shared" si="139"/>
        <v>1.2480215827338128</v>
      </c>
    </row>
    <row r="847" spans="1:27">
      <c r="A847" s="20" t="s">
        <v>5858</v>
      </c>
      <c r="B847" s="20" t="s">
        <v>5859</v>
      </c>
      <c r="C847" s="25">
        <v>556000</v>
      </c>
      <c r="D847" s="22">
        <v>85</v>
      </c>
      <c r="E847" s="22">
        <v>49</v>
      </c>
      <c r="F847" s="22">
        <v>40</v>
      </c>
      <c r="G847" s="22">
        <v>16000</v>
      </c>
      <c r="H847" s="22" t="s">
        <v>5088</v>
      </c>
      <c r="I847" s="26">
        <f>+IF(H847='COSTOS VARIOS'!$C$1,'COSTOS VARIOS'!$C$2*'Precios ML'!V847,'COSTOS VARIOS'!$B$2*'Precios ML'!V847)</f>
        <v>249980</v>
      </c>
      <c r="J847" s="22">
        <v>0</v>
      </c>
      <c r="K847" s="27">
        <f t="shared" si="130"/>
        <v>10.4125</v>
      </c>
      <c r="L847" s="27">
        <f t="shared" si="131"/>
        <v>10.4125</v>
      </c>
      <c r="M847" s="26">
        <f>(INDEX(pesos!A:B,MATCH(L847,pesos!A:A,1),2))</f>
        <v>16200</v>
      </c>
      <c r="N847" s="26">
        <f>+R847*'COSTOS VARIOS'!$O$1</f>
        <v>105640</v>
      </c>
      <c r="O847" s="26">
        <f>+R847*'COSTOS VARIOS'!$O$2</f>
        <v>2279.6000000000004</v>
      </c>
      <c r="P847" s="26">
        <f>+R847*'COSTOS VARIOS'!$O$3</f>
        <v>8340</v>
      </c>
      <c r="Q847" s="26">
        <v>1</v>
      </c>
      <c r="R847" s="26">
        <f t="shared" si="132"/>
        <v>556000</v>
      </c>
      <c r="S847" s="25">
        <f t="shared" si="133"/>
        <v>938439.6</v>
      </c>
      <c r="T847" s="28">
        <f t="shared" si="134"/>
        <v>0.33189179143761627</v>
      </c>
      <c r="U847" s="29">
        <f t="shared" si="135"/>
        <v>1249900</v>
      </c>
      <c r="V847" s="26">
        <f>+INDEX('LISTA DE PRECIOS EKM '!A:K,MATCH('Precios ML'!B847,'LISTA DE PRECIOS EKM '!A:A,0),8)</f>
        <v>1249900</v>
      </c>
      <c r="W847" s="26">
        <f t="shared" si="136"/>
        <v>1249900</v>
      </c>
      <c r="X847" s="26">
        <f t="shared" si="137"/>
        <v>0</v>
      </c>
      <c r="Y847" s="26"/>
      <c r="Z847" s="26">
        <f t="shared" si="138"/>
        <v>1249900</v>
      </c>
      <c r="AA847" s="30">
        <f t="shared" si="139"/>
        <v>1.2480215827338128</v>
      </c>
    </row>
    <row r="848" spans="1:27">
      <c r="A848" s="20" t="s">
        <v>5860</v>
      </c>
      <c r="B848" s="20" t="s">
        <v>5861</v>
      </c>
      <c r="C848" s="25">
        <v>834000</v>
      </c>
      <c r="D848" s="22">
        <v>85</v>
      </c>
      <c r="E848" s="22">
        <v>49</v>
      </c>
      <c r="F848" s="22">
        <v>40</v>
      </c>
      <c r="G848" s="22">
        <v>16000</v>
      </c>
      <c r="H848" s="22" t="s">
        <v>5088</v>
      </c>
      <c r="I848" s="26">
        <f>+IF(H848='COSTOS VARIOS'!$C$1,'COSTOS VARIOS'!$C$2*'Precios ML'!V848,'COSTOS VARIOS'!$B$2*'Precios ML'!V848)</f>
        <v>351980</v>
      </c>
      <c r="J848" s="22">
        <v>0</v>
      </c>
      <c r="K848" s="27">
        <f t="shared" si="130"/>
        <v>10.4125</v>
      </c>
      <c r="L848" s="27">
        <f t="shared" si="131"/>
        <v>10.4125</v>
      </c>
      <c r="M848" s="26">
        <f>(INDEX(pesos!A:B,MATCH(L848,pesos!A:A,1),2))</f>
        <v>16200</v>
      </c>
      <c r="N848" s="26">
        <f>+R848*'COSTOS VARIOS'!$O$1</f>
        <v>158460</v>
      </c>
      <c r="O848" s="26">
        <f>+R848*'COSTOS VARIOS'!$O$2</f>
        <v>3419.4</v>
      </c>
      <c r="P848" s="26">
        <f>+R848*'COSTOS VARIOS'!$O$3</f>
        <v>12510</v>
      </c>
      <c r="Q848" s="26">
        <v>1</v>
      </c>
      <c r="R848" s="26">
        <f t="shared" si="132"/>
        <v>834000</v>
      </c>
      <c r="S848" s="25">
        <f t="shared" si="133"/>
        <v>1376569.4</v>
      </c>
      <c r="T848" s="28">
        <f t="shared" si="134"/>
        <v>0.2784680525369807</v>
      </c>
      <c r="U848" s="29">
        <f t="shared" si="135"/>
        <v>1759900</v>
      </c>
      <c r="V848" s="26">
        <f>+INDEX('LISTA DE PRECIOS EKM '!A:K,MATCH('Precios ML'!B848,'LISTA DE PRECIOS EKM '!A:A,0),8)</f>
        <v>1759900</v>
      </c>
      <c r="W848" s="26">
        <f t="shared" si="136"/>
        <v>1759900</v>
      </c>
      <c r="X848" s="26">
        <f t="shared" si="137"/>
        <v>0</v>
      </c>
      <c r="Y848" s="26"/>
      <c r="Z848" s="26">
        <f t="shared" si="138"/>
        <v>1759900</v>
      </c>
      <c r="AA848" s="30">
        <f t="shared" si="139"/>
        <v>1.1101918465227816</v>
      </c>
    </row>
    <row r="849" spans="1:27">
      <c r="A849" s="20" t="s">
        <v>5860</v>
      </c>
      <c r="B849" s="20" t="s">
        <v>5861</v>
      </c>
      <c r="C849" s="25">
        <v>834000</v>
      </c>
      <c r="D849" s="22">
        <v>85</v>
      </c>
      <c r="E849" s="22">
        <v>49</v>
      </c>
      <c r="F849" s="22">
        <v>40</v>
      </c>
      <c r="G849" s="22">
        <v>16000</v>
      </c>
      <c r="H849" s="22" t="s">
        <v>5088</v>
      </c>
      <c r="I849" s="26">
        <f>+IF(H849='COSTOS VARIOS'!$C$1,'COSTOS VARIOS'!$C$2*'Precios ML'!V849,'COSTOS VARIOS'!$B$2*'Precios ML'!V849)</f>
        <v>351980</v>
      </c>
      <c r="J849" s="22">
        <v>0</v>
      </c>
      <c r="K849" s="27">
        <f t="shared" si="130"/>
        <v>10.4125</v>
      </c>
      <c r="L849" s="27">
        <f t="shared" si="131"/>
        <v>10.4125</v>
      </c>
      <c r="M849" s="26">
        <f>(INDEX(pesos!A:B,MATCH(L849,pesos!A:A,1),2))</f>
        <v>16200</v>
      </c>
      <c r="N849" s="26">
        <f>+R849*'COSTOS VARIOS'!$O$1</f>
        <v>158460</v>
      </c>
      <c r="O849" s="26">
        <f>+R849*'COSTOS VARIOS'!$O$2</f>
        <v>3419.4</v>
      </c>
      <c r="P849" s="26">
        <f>+R849*'COSTOS VARIOS'!$O$3</f>
        <v>12510</v>
      </c>
      <c r="Q849" s="26">
        <v>1</v>
      </c>
      <c r="R849" s="26">
        <f t="shared" si="132"/>
        <v>834000</v>
      </c>
      <c r="S849" s="25">
        <f t="shared" si="133"/>
        <v>1376569.4</v>
      </c>
      <c r="T849" s="28">
        <f t="shared" si="134"/>
        <v>0.2784680525369807</v>
      </c>
      <c r="U849" s="29">
        <f t="shared" si="135"/>
        <v>1759900</v>
      </c>
      <c r="V849" s="26">
        <f>+INDEX('LISTA DE PRECIOS EKM '!A:K,MATCH('Precios ML'!B849,'LISTA DE PRECIOS EKM '!A:A,0),8)</f>
        <v>1759900</v>
      </c>
      <c r="W849" s="26">
        <f t="shared" si="136"/>
        <v>1759900</v>
      </c>
      <c r="X849" s="26">
        <f t="shared" si="137"/>
        <v>0</v>
      </c>
      <c r="Y849" s="26"/>
      <c r="Z849" s="26">
        <f t="shared" si="138"/>
        <v>1759900</v>
      </c>
      <c r="AA849" s="30">
        <f t="shared" si="139"/>
        <v>1.1101918465227816</v>
      </c>
    </row>
    <row r="850" spans="1:27">
      <c r="A850" s="20" t="s">
        <v>5862</v>
      </c>
      <c r="B850" s="20" t="s">
        <v>5863</v>
      </c>
      <c r="C850" s="25">
        <v>556000</v>
      </c>
      <c r="D850" s="22">
        <v>85</v>
      </c>
      <c r="E850" s="22">
        <v>49</v>
      </c>
      <c r="F850" s="22">
        <v>40</v>
      </c>
      <c r="G850" s="22">
        <v>16000</v>
      </c>
      <c r="H850" s="22" t="s">
        <v>5088</v>
      </c>
      <c r="I850" s="26">
        <f>+IF(H850='COSTOS VARIOS'!$C$1,'COSTOS VARIOS'!$C$2*'Precios ML'!V850,'COSTOS VARIOS'!$B$2*'Precios ML'!V850)</f>
        <v>249980</v>
      </c>
      <c r="J850" s="22">
        <v>0</v>
      </c>
      <c r="K850" s="27">
        <f t="shared" si="130"/>
        <v>10.4125</v>
      </c>
      <c r="L850" s="27">
        <f t="shared" si="131"/>
        <v>10.4125</v>
      </c>
      <c r="M850" s="26">
        <f>(INDEX(pesos!A:B,MATCH(L850,pesos!A:A,1),2))</f>
        <v>16200</v>
      </c>
      <c r="N850" s="26">
        <f>+R850*'COSTOS VARIOS'!$O$1</f>
        <v>105640</v>
      </c>
      <c r="O850" s="26">
        <f>+R850*'COSTOS VARIOS'!$O$2</f>
        <v>2279.6000000000004</v>
      </c>
      <c r="P850" s="26">
        <f>+R850*'COSTOS VARIOS'!$O$3</f>
        <v>8340</v>
      </c>
      <c r="Q850" s="26">
        <v>1</v>
      </c>
      <c r="R850" s="26">
        <f t="shared" si="132"/>
        <v>556000</v>
      </c>
      <c r="S850" s="25">
        <f t="shared" si="133"/>
        <v>938439.6</v>
      </c>
      <c r="T850" s="28">
        <f t="shared" si="134"/>
        <v>0.33189179143761627</v>
      </c>
      <c r="U850" s="29">
        <f t="shared" si="135"/>
        <v>1249900</v>
      </c>
      <c r="V850" s="26">
        <f>+INDEX('LISTA DE PRECIOS EKM '!A:K,MATCH('Precios ML'!B850,'LISTA DE PRECIOS EKM '!A:A,0),8)</f>
        <v>1249900</v>
      </c>
      <c r="W850" s="26">
        <f t="shared" si="136"/>
        <v>1249900</v>
      </c>
      <c r="X850" s="26">
        <f t="shared" si="137"/>
        <v>0</v>
      </c>
      <c r="Y850" s="26"/>
      <c r="Z850" s="26">
        <f t="shared" si="138"/>
        <v>1249900</v>
      </c>
      <c r="AA850" s="30">
        <f t="shared" si="139"/>
        <v>1.2480215827338128</v>
      </c>
    </row>
    <row r="851" spans="1:27">
      <c r="A851" s="20" t="s">
        <v>5862</v>
      </c>
      <c r="B851" s="20" t="s">
        <v>5863</v>
      </c>
      <c r="C851" s="25">
        <v>556000</v>
      </c>
      <c r="D851" s="22">
        <v>85</v>
      </c>
      <c r="E851" s="22">
        <v>49</v>
      </c>
      <c r="F851" s="22">
        <v>40</v>
      </c>
      <c r="G851" s="22">
        <v>16000</v>
      </c>
      <c r="H851" s="22" t="s">
        <v>5088</v>
      </c>
      <c r="I851" s="26">
        <f>+IF(H851='COSTOS VARIOS'!$C$1,'COSTOS VARIOS'!$C$2*'Precios ML'!V851,'COSTOS VARIOS'!$B$2*'Precios ML'!V851)</f>
        <v>249980</v>
      </c>
      <c r="J851" s="22">
        <v>0</v>
      </c>
      <c r="K851" s="27">
        <f t="shared" si="130"/>
        <v>10.4125</v>
      </c>
      <c r="L851" s="27">
        <f t="shared" si="131"/>
        <v>10.4125</v>
      </c>
      <c r="M851" s="26">
        <f>(INDEX(pesos!A:B,MATCH(L851,pesos!A:A,1),2))</f>
        <v>16200</v>
      </c>
      <c r="N851" s="26">
        <f>+R851*'COSTOS VARIOS'!$O$1</f>
        <v>105640</v>
      </c>
      <c r="O851" s="26">
        <f>+R851*'COSTOS VARIOS'!$O$2</f>
        <v>2279.6000000000004</v>
      </c>
      <c r="P851" s="26">
        <f>+R851*'COSTOS VARIOS'!$O$3</f>
        <v>8340</v>
      </c>
      <c r="Q851" s="26">
        <v>1</v>
      </c>
      <c r="R851" s="26">
        <f t="shared" si="132"/>
        <v>556000</v>
      </c>
      <c r="S851" s="25">
        <f t="shared" si="133"/>
        <v>938439.6</v>
      </c>
      <c r="T851" s="28">
        <f t="shared" si="134"/>
        <v>0.33189179143761627</v>
      </c>
      <c r="U851" s="29">
        <f t="shared" si="135"/>
        <v>1249900</v>
      </c>
      <c r="V851" s="26">
        <f>+INDEX('LISTA DE PRECIOS EKM '!A:K,MATCH('Precios ML'!B851,'LISTA DE PRECIOS EKM '!A:A,0),8)</f>
        <v>1249900</v>
      </c>
      <c r="W851" s="26">
        <f t="shared" si="136"/>
        <v>1249900</v>
      </c>
      <c r="X851" s="26">
        <f t="shared" si="137"/>
        <v>0</v>
      </c>
      <c r="Y851" s="26"/>
      <c r="Z851" s="26">
        <f t="shared" si="138"/>
        <v>1249900</v>
      </c>
      <c r="AA851" s="30">
        <f t="shared" si="139"/>
        <v>1.2480215827338128</v>
      </c>
    </row>
    <row r="852" spans="1:27">
      <c r="A852" s="20" t="s">
        <v>5864</v>
      </c>
      <c r="B852" s="20" t="s">
        <v>5865</v>
      </c>
      <c r="C852" s="25">
        <v>417000</v>
      </c>
      <c r="D852" s="22">
        <v>85</v>
      </c>
      <c r="E852" s="22">
        <v>49</v>
      </c>
      <c r="F852" s="22">
        <v>40</v>
      </c>
      <c r="G852" s="22">
        <v>16000</v>
      </c>
      <c r="H852" s="22" t="s">
        <v>5088</v>
      </c>
      <c r="I852" s="26">
        <f>+IF(H852='COSTOS VARIOS'!$C$1,'COSTOS VARIOS'!$C$2*'Precios ML'!V852,'COSTOS VARIOS'!$B$2*'Precios ML'!V852)</f>
        <v>171980</v>
      </c>
      <c r="J852" s="22">
        <v>0</v>
      </c>
      <c r="K852" s="27">
        <f t="shared" si="130"/>
        <v>10.4125</v>
      </c>
      <c r="L852" s="27">
        <f t="shared" si="131"/>
        <v>10.4125</v>
      </c>
      <c r="M852" s="26">
        <f>(INDEX(pesos!A:B,MATCH(L852,pesos!A:A,1),2))</f>
        <v>16200</v>
      </c>
      <c r="N852" s="26">
        <f>+R852*'COSTOS VARIOS'!$O$1</f>
        <v>79230</v>
      </c>
      <c r="O852" s="26">
        <f>+R852*'COSTOS VARIOS'!$O$2</f>
        <v>1709.7</v>
      </c>
      <c r="P852" s="26">
        <f>+R852*'COSTOS VARIOS'!$O$3</f>
        <v>6255</v>
      </c>
      <c r="Q852" s="26">
        <v>1</v>
      </c>
      <c r="R852" s="26">
        <f t="shared" si="132"/>
        <v>417000</v>
      </c>
      <c r="S852" s="25">
        <f t="shared" si="133"/>
        <v>692374.7</v>
      </c>
      <c r="T852" s="28">
        <f t="shared" si="134"/>
        <v>0.24195757008452223</v>
      </c>
      <c r="U852" s="29">
        <f t="shared" si="135"/>
        <v>859900</v>
      </c>
      <c r="V852" s="26">
        <f>+INDEX('LISTA DE PRECIOS EKM '!A:K,MATCH('Precios ML'!B852,'LISTA DE PRECIOS EKM '!A:A,0),8)</f>
        <v>859900</v>
      </c>
      <c r="W852" s="26">
        <f t="shared" si="136"/>
        <v>859900</v>
      </c>
      <c r="X852" s="26">
        <f t="shared" si="137"/>
        <v>0</v>
      </c>
      <c r="Y852" s="26"/>
      <c r="Z852" s="26">
        <f t="shared" si="138"/>
        <v>859900</v>
      </c>
      <c r="AA852" s="30">
        <f t="shared" si="139"/>
        <v>1.0621103117505997</v>
      </c>
    </row>
    <row r="853" spans="1:27">
      <c r="A853" s="20" t="s">
        <v>5864</v>
      </c>
      <c r="B853" s="20" t="s">
        <v>5865</v>
      </c>
      <c r="C853" s="25">
        <v>417000</v>
      </c>
      <c r="D853" s="22">
        <v>85</v>
      </c>
      <c r="E853" s="22">
        <v>49</v>
      </c>
      <c r="F853" s="22">
        <v>40</v>
      </c>
      <c r="G853" s="22">
        <v>16000</v>
      </c>
      <c r="H853" s="22" t="s">
        <v>5088</v>
      </c>
      <c r="I853" s="26">
        <f>+IF(H853='COSTOS VARIOS'!$C$1,'COSTOS VARIOS'!$C$2*'Precios ML'!V853,'COSTOS VARIOS'!$B$2*'Precios ML'!V853)</f>
        <v>171980</v>
      </c>
      <c r="J853" s="22">
        <v>0</v>
      </c>
      <c r="K853" s="27">
        <f t="shared" si="130"/>
        <v>10.4125</v>
      </c>
      <c r="L853" s="27">
        <f t="shared" si="131"/>
        <v>10.4125</v>
      </c>
      <c r="M853" s="26">
        <f>(INDEX(pesos!A:B,MATCH(L853,pesos!A:A,1),2))</f>
        <v>16200</v>
      </c>
      <c r="N853" s="26">
        <f>+R853*'COSTOS VARIOS'!$O$1</f>
        <v>79230</v>
      </c>
      <c r="O853" s="26">
        <f>+R853*'COSTOS VARIOS'!$O$2</f>
        <v>1709.7</v>
      </c>
      <c r="P853" s="26">
        <f>+R853*'COSTOS VARIOS'!$O$3</f>
        <v>6255</v>
      </c>
      <c r="Q853" s="26">
        <v>1</v>
      </c>
      <c r="R853" s="26">
        <f t="shared" si="132"/>
        <v>417000</v>
      </c>
      <c r="S853" s="25">
        <f t="shared" si="133"/>
        <v>692374.7</v>
      </c>
      <c r="T853" s="28">
        <f t="shared" si="134"/>
        <v>0.24195757008452223</v>
      </c>
      <c r="U853" s="29">
        <f t="shared" si="135"/>
        <v>859900</v>
      </c>
      <c r="V853" s="26">
        <f>+INDEX('LISTA DE PRECIOS EKM '!A:K,MATCH('Precios ML'!B853,'LISTA DE PRECIOS EKM '!A:A,0),8)</f>
        <v>859900</v>
      </c>
      <c r="W853" s="26">
        <f t="shared" si="136"/>
        <v>859900</v>
      </c>
      <c r="X853" s="26">
        <f t="shared" si="137"/>
        <v>0</v>
      </c>
      <c r="Y853" s="26"/>
      <c r="Z853" s="26">
        <f t="shared" si="138"/>
        <v>859900</v>
      </c>
      <c r="AA853" s="30">
        <f t="shared" si="139"/>
        <v>1.0621103117505997</v>
      </c>
    </row>
    <row r="854" spans="1:27">
      <c r="A854" s="20" t="s">
        <v>5866</v>
      </c>
      <c r="B854" s="20" t="s">
        <v>5867</v>
      </c>
      <c r="C854" s="25">
        <v>322228.2</v>
      </c>
      <c r="D854" s="22">
        <v>85</v>
      </c>
      <c r="E854" s="22">
        <v>49</v>
      </c>
      <c r="F854" s="22">
        <v>40</v>
      </c>
      <c r="G854" s="22">
        <v>16000</v>
      </c>
      <c r="H854" s="22" t="s">
        <v>5088</v>
      </c>
      <c r="I854" s="26">
        <f>+IF(H854='COSTOS VARIOS'!$C$1,'COSTOS VARIOS'!$C$2*'Precios ML'!V854,'COSTOS VARIOS'!$B$2*'Precios ML'!V854)</f>
        <v>117980</v>
      </c>
      <c r="J854" s="22">
        <v>0</v>
      </c>
      <c r="K854" s="27">
        <f t="shared" si="130"/>
        <v>10.4125</v>
      </c>
      <c r="L854" s="27">
        <f t="shared" si="131"/>
        <v>10.4125</v>
      </c>
      <c r="M854" s="26">
        <f>(INDEX(pesos!A:B,MATCH(L854,pesos!A:A,1),2))</f>
        <v>16200</v>
      </c>
      <c r="N854" s="26">
        <f>+R854*'COSTOS VARIOS'!$O$1</f>
        <v>61223.358</v>
      </c>
      <c r="O854" s="26">
        <f>+R854*'COSTOS VARIOS'!$O$2</f>
        <v>1321.1356200000002</v>
      </c>
      <c r="P854" s="26">
        <f>+R854*'COSTOS VARIOS'!$O$3</f>
        <v>4833.4229999999998</v>
      </c>
      <c r="Q854" s="26">
        <v>1</v>
      </c>
      <c r="R854" s="26">
        <f t="shared" si="132"/>
        <v>322228.2</v>
      </c>
      <c r="S854" s="25">
        <f t="shared" si="133"/>
        <v>523786.11662000004</v>
      </c>
      <c r="T854" s="28">
        <f t="shared" si="134"/>
        <v>0.12622305418599833</v>
      </c>
      <c r="U854" s="29">
        <f t="shared" si="135"/>
        <v>589900</v>
      </c>
      <c r="V854" s="26">
        <f>+INDEX('LISTA DE PRECIOS EKM '!A:K,MATCH('Precios ML'!B854,'LISTA DE PRECIOS EKM '!A:A,0),8)</f>
        <v>589900</v>
      </c>
      <c r="W854" s="26">
        <f t="shared" si="136"/>
        <v>589900</v>
      </c>
      <c r="X854" s="26">
        <f t="shared" si="137"/>
        <v>0</v>
      </c>
      <c r="Y854" s="26"/>
      <c r="Z854" s="26">
        <f t="shared" si="138"/>
        <v>589900</v>
      </c>
      <c r="AA854" s="30">
        <f t="shared" si="139"/>
        <v>0.83069017547191715</v>
      </c>
    </row>
    <row r="855" spans="1:27">
      <c r="A855" s="20" t="s">
        <v>5866</v>
      </c>
      <c r="B855" s="20" t="s">
        <v>5867</v>
      </c>
      <c r="C855" s="25">
        <v>322228.2</v>
      </c>
      <c r="D855" s="22">
        <v>85</v>
      </c>
      <c r="E855" s="22">
        <v>49</v>
      </c>
      <c r="F855" s="22">
        <v>40</v>
      </c>
      <c r="G855" s="22">
        <v>16000</v>
      </c>
      <c r="H855" s="22" t="s">
        <v>5088</v>
      </c>
      <c r="I855" s="26">
        <f>+IF(H855='COSTOS VARIOS'!$C$1,'COSTOS VARIOS'!$C$2*'Precios ML'!V855,'COSTOS VARIOS'!$B$2*'Precios ML'!V855)</f>
        <v>117980</v>
      </c>
      <c r="J855" s="22">
        <v>0</v>
      </c>
      <c r="K855" s="27">
        <f t="shared" si="130"/>
        <v>10.4125</v>
      </c>
      <c r="L855" s="27">
        <f t="shared" si="131"/>
        <v>10.4125</v>
      </c>
      <c r="M855" s="26">
        <f>(INDEX(pesos!A:B,MATCH(L855,pesos!A:A,1),2))</f>
        <v>16200</v>
      </c>
      <c r="N855" s="26">
        <f>+R855*'COSTOS VARIOS'!$O$1</f>
        <v>61223.358</v>
      </c>
      <c r="O855" s="26">
        <f>+R855*'COSTOS VARIOS'!$O$2</f>
        <v>1321.1356200000002</v>
      </c>
      <c r="P855" s="26">
        <f>+R855*'COSTOS VARIOS'!$O$3</f>
        <v>4833.4229999999998</v>
      </c>
      <c r="Q855" s="26">
        <v>1</v>
      </c>
      <c r="R855" s="26">
        <f t="shared" si="132"/>
        <v>322228.2</v>
      </c>
      <c r="S855" s="25">
        <f t="shared" si="133"/>
        <v>523786.11662000004</v>
      </c>
      <c r="T855" s="28">
        <f t="shared" si="134"/>
        <v>0.12622305418599833</v>
      </c>
      <c r="U855" s="29">
        <f t="shared" si="135"/>
        <v>589900</v>
      </c>
      <c r="V855" s="26">
        <f>+INDEX('LISTA DE PRECIOS EKM '!A:K,MATCH('Precios ML'!B855,'LISTA DE PRECIOS EKM '!A:A,0),8)</f>
        <v>589900</v>
      </c>
      <c r="W855" s="26">
        <f t="shared" si="136"/>
        <v>589900</v>
      </c>
      <c r="X855" s="26">
        <f t="shared" si="137"/>
        <v>0</v>
      </c>
      <c r="Y855" s="26"/>
      <c r="Z855" s="26">
        <f t="shared" si="138"/>
        <v>589900</v>
      </c>
      <c r="AA855" s="30">
        <f t="shared" si="139"/>
        <v>0.83069017547191715</v>
      </c>
    </row>
    <row r="856" spans="1:27">
      <c r="A856" s="20" t="s">
        <v>5868</v>
      </c>
      <c r="B856" s="20" t="s">
        <v>5869</v>
      </c>
      <c r="C856" s="25">
        <v>278000</v>
      </c>
      <c r="D856" s="22">
        <v>85</v>
      </c>
      <c r="E856" s="22">
        <v>49</v>
      </c>
      <c r="F856" s="22">
        <v>40</v>
      </c>
      <c r="G856" s="22">
        <v>16000</v>
      </c>
      <c r="H856" s="22" t="s">
        <v>5088</v>
      </c>
      <c r="I856" s="26">
        <f>+IF(H856='COSTOS VARIOS'!$C$1,'COSTOS VARIOS'!$C$2*'Precios ML'!V856,'COSTOS VARIOS'!$B$2*'Precios ML'!V856)</f>
        <v>127980</v>
      </c>
      <c r="J856" s="22">
        <v>0</v>
      </c>
      <c r="K856" s="27">
        <f t="shared" si="130"/>
        <v>10.4125</v>
      </c>
      <c r="L856" s="27">
        <f t="shared" si="131"/>
        <v>10.4125</v>
      </c>
      <c r="M856" s="26">
        <f>(INDEX(pesos!A:B,MATCH(L856,pesos!A:A,1),2))</f>
        <v>16200</v>
      </c>
      <c r="N856" s="26">
        <f>+R856*'COSTOS VARIOS'!$O$1</f>
        <v>52820</v>
      </c>
      <c r="O856" s="26">
        <f>+R856*'COSTOS VARIOS'!$O$2</f>
        <v>1139.8000000000002</v>
      </c>
      <c r="P856" s="26">
        <f>+R856*'COSTOS VARIOS'!$O$3</f>
        <v>4170</v>
      </c>
      <c r="Q856" s="26">
        <v>1</v>
      </c>
      <c r="R856" s="26">
        <f t="shared" si="132"/>
        <v>278000</v>
      </c>
      <c r="S856" s="25">
        <f t="shared" si="133"/>
        <v>480309.8</v>
      </c>
      <c r="T856" s="28">
        <f t="shared" si="134"/>
        <v>0.33226513387817613</v>
      </c>
      <c r="U856" s="29">
        <f t="shared" si="135"/>
        <v>639900</v>
      </c>
      <c r="V856" s="26">
        <f>+INDEX('LISTA DE PRECIOS EKM '!A:K,MATCH('Precios ML'!B856,'LISTA DE PRECIOS EKM '!A:A,0),8)</f>
        <v>639900</v>
      </c>
      <c r="W856" s="26">
        <f t="shared" si="136"/>
        <v>639900</v>
      </c>
      <c r="X856" s="26">
        <f t="shared" si="137"/>
        <v>0</v>
      </c>
      <c r="Y856" s="26"/>
      <c r="Z856" s="26">
        <f t="shared" si="138"/>
        <v>639900</v>
      </c>
      <c r="AA856" s="30">
        <f t="shared" si="139"/>
        <v>1.3017985611510792</v>
      </c>
    </row>
    <row r="857" spans="1:27">
      <c r="A857" s="20" t="s">
        <v>5868</v>
      </c>
      <c r="B857" s="20" t="s">
        <v>5869</v>
      </c>
      <c r="C857" s="25">
        <v>278000</v>
      </c>
      <c r="D857" s="22">
        <v>85</v>
      </c>
      <c r="E857" s="22">
        <v>49</v>
      </c>
      <c r="F857" s="22">
        <v>40</v>
      </c>
      <c r="G857" s="22">
        <v>16000</v>
      </c>
      <c r="H857" s="22" t="s">
        <v>5088</v>
      </c>
      <c r="I857" s="26">
        <f>+IF(H857='COSTOS VARIOS'!$C$1,'COSTOS VARIOS'!$C$2*'Precios ML'!V857,'COSTOS VARIOS'!$B$2*'Precios ML'!V857)</f>
        <v>127980</v>
      </c>
      <c r="J857" s="22">
        <v>0</v>
      </c>
      <c r="K857" s="27">
        <f t="shared" si="130"/>
        <v>10.4125</v>
      </c>
      <c r="L857" s="27">
        <f t="shared" si="131"/>
        <v>10.4125</v>
      </c>
      <c r="M857" s="26">
        <f>(INDEX(pesos!A:B,MATCH(L857,pesos!A:A,1),2))</f>
        <v>16200</v>
      </c>
      <c r="N857" s="26">
        <f>+R857*'COSTOS VARIOS'!$O$1</f>
        <v>52820</v>
      </c>
      <c r="O857" s="26">
        <f>+R857*'COSTOS VARIOS'!$O$2</f>
        <v>1139.8000000000002</v>
      </c>
      <c r="P857" s="26">
        <f>+R857*'COSTOS VARIOS'!$O$3</f>
        <v>4170</v>
      </c>
      <c r="Q857" s="26">
        <v>1</v>
      </c>
      <c r="R857" s="26">
        <f t="shared" si="132"/>
        <v>278000</v>
      </c>
      <c r="S857" s="25">
        <f t="shared" si="133"/>
        <v>480309.8</v>
      </c>
      <c r="T857" s="28">
        <f t="shared" si="134"/>
        <v>0.33226513387817613</v>
      </c>
      <c r="U857" s="29">
        <f t="shared" si="135"/>
        <v>639900</v>
      </c>
      <c r="V857" s="26">
        <f>+INDEX('LISTA DE PRECIOS EKM '!A:K,MATCH('Precios ML'!B857,'LISTA DE PRECIOS EKM '!A:A,0),8)</f>
        <v>639900</v>
      </c>
      <c r="W857" s="26">
        <f t="shared" si="136"/>
        <v>639900</v>
      </c>
      <c r="X857" s="26">
        <f t="shared" si="137"/>
        <v>0</v>
      </c>
      <c r="Y857" s="26"/>
      <c r="Z857" s="26">
        <f t="shared" si="138"/>
        <v>639900</v>
      </c>
      <c r="AA857" s="30">
        <f t="shared" si="139"/>
        <v>1.3017985611510792</v>
      </c>
    </row>
    <row r="858" spans="1:27">
      <c r="A858" s="20" t="s">
        <v>5870</v>
      </c>
      <c r="B858" s="20" t="s">
        <v>5871</v>
      </c>
      <c r="C858" s="25">
        <v>417000</v>
      </c>
      <c r="D858" s="22">
        <v>85</v>
      </c>
      <c r="E858" s="22">
        <v>49</v>
      </c>
      <c r="F858" s="22">
        <v>40</v>
      </c>
      <c r="G858" s="22">
        <v>16000</v>
      </c>
      <c r="H858" s="22" t="s">
        <v>5088</v>
      </c>
      <c r="I858" s="26">
        <f>+IF(H858='COSTOS VARIOS'!$C$1,'COSTOS VARIOS'!$C$2*'Precios ML'!V858,'COSTOS VARIOS'!$B$2*'Precios ML'!V858)</f>
        <v>171980</v>
      </c>
      <c r="J858" s="22">
        <v>0</v>
      </c>
      <c r="K858" s="27">
        <f t="shared" si="130"/>
        <v>10.4125</v>
      </c>
      <c r="L858" s="27">
        <f t="shared" si="131"/>
        <v>10.4125</v>
      </c>
      <c r="M858" s="26">
        <f>(INDEX(pesos!A:B,MATCH(L858,pesos!A:A,1),2))</f>
        <v>16200</v>
      </c>
      <c r="N858" s="26">
        <f>+R858*'COSTOS VARIOS'!$O$1</f>
        <v>79230</v>
      </c>
      <c r="O858" s="26">
        <f>+R858*'COSTOS VARIOS'!$O$2</f>
        <v>1709.7</v>
      </c>
      <c r="P858" s="26">
        <f>+R858*'COSTOS VARIOS'!$O$3</f>
        <v>6255</v>
      </c>
      <c r="Q858" s="26">
        <v>1</v>
      </c>
      <c r="R858" s="26">
        <f t="shared" si="132"/>
        <v>417000</v>
      </c>
      <c r="S858" s="25">
        <f t="shared" si="133"/>
        <v>692374.7</v>
      </c>
      <c r="T858" s="28">
        <f t="shared" si="134"/>
        <v>0.24195757008452223</v>
      </c>
      <c r="U858" s="29">
        <f t="shared" si="135"/>
        <v>859900</v>
      </c>
      <c r="V858" s="26">
        <f>+INDEX('LISTA DE PRECIOS EKM '!A:K,MATCH('Precios ML'!B858,'LISTA DE PRECIOS EKM '!A:A,0),8)</f>
        <v>859900</v>
      </c>
      <c r="W858" s="26">
        <f t="shared" si="136"/>
        <v>859900</v>
      </c>
      <c r="X858" s="26">
        <f t="shared" si="137"/>
        <v>0</v>
      </c>
      <c r="Y858" s="26"/>
      <c r="Z858" s="26">
        <f t="shared" si="138"/>
        <v>859900</v>
      </c>
      <c r="AA858" s="30">
        <f t="shared" si="139"/>
        <v>1.0621103117505997</v>
      </c>
    </row>
    <row r="859" spans="1:27">
      <c r="A859" s="20" t="s">
        <v>5870</v>
      </c>
      <c r="B859" s="20" t="s">
        <v>5871</v>
      </c>
      <c r="C859" s="25">
        <v>417000</v>
      </c>
      <c r="D859" s="22">
        <v>85</v>
      </c>
      <c r="E859" s="22">
        <v>49</v>
      </c>
      <c r="F859" s="22">
        <v>40</v>
      </c>
      <c r="G859" s="22">
        <v>16000</v>
      </c>
      <c r="H859" s="22" t="s">
        <v>5088</v>
      </c>
      <c r="I859" s="26">
        <f>+IF(H859='COSTOS VARIOS'!$C$1,'COSTOS VARIOS'!$C$2*'Precios ML'!V859,'COSTOS VARIOS'!$B$2*'Precios ML'!V859)</f>
        <v>171980</v>
      </c>
      <c r="J859" s="22">
        <v>0</v>
      </c>
      <c r="K859" s="27">
        <f t="shared" si="130"/>
        <v>10.4125</v>
      </c>
      <c r="L859" s="27">
        <f t="shared" si="131"/>
        <v>10.4125</v>
      </c>
      <c r="M859" s="26">
        <f>(INDEX(pesos!A:B,MATCH(L859,pesos!A:A,1),2))</f>
        <v>16200</v>
      </c>
      <c r="N859" s="26">
        <f>+R859*'COSTOS VARIOS'!$O$1</f>
        <v>79230</v>
      </c>
      <c r="O859" s="26">
        <f>+R859*'COSTOS VARIOS'!$O$2</f>
        <v>1709.7</v>
      </c>
      <c r="P859" s="26">
        <f>+R859*'COSTOS VARIOS'!$O$3</f>
        <v>6255</v>
      </c>
      <c r="Q859" s="26">
        <v>1</v>
      </c>
      <c r="R859" s="26">
        <f t="shared" si="132"/>
        <v>417000</v>
      </c>
      <c r="S859" s="25">
        <f t="shared" si="133"/>
        <v>692374.7</v>
      </c>
      <c r="T859" s="28">
        <f t="shared" si="134"/>
        <v>0.24195757008452223</v>
      </c>
      <c r="U859" s="29">
        <f t="shared" si="135"/>
        <v>859900</v>
      </c>
      <c r="V859" s="26">
        <f>+INDEX('LISTA DE PRECIOS EKM '!A:K,MATCH('Precios ML'!B859,'LISTA DE PRECIOS EKM '!A:A,0),8)</f>
        <v>859900</v>
      </c>
      <c r="W859" s="26">
        <f t="shared" si="136"/>
        <v>859900</v>
      </c>
      <c r="X859" s="26">
        <f t="shared" si="137"/>
        <v>0</v>
      </c>
      <c r="Y859" s="26"/>
      <c r="Z859" s="26">
        <f t="shared" si="138"/>
        <v>859900</v>
      </c>
      <c r="AA859" s="30">
        <f t="shared" si="139"/>
        <v>1.0621103117505997</v>
      </c>
    </row>
    <row r="860" spans="1:27">
      <c r="A860" s="20" t="s">
        <v>5872</v>
      </c>
      <c r="B860" s="20" t="s">
        <v>5873</v>
      </c>
      <c r="C860" s="25">
        <v>278000</v>
      </c>
      <c r="D860" s="22">
        <v>85</v>
      </c>
      <c r="E860" s="22">
        <v>49</v>
      </c>
      <c r="F860" s="22">
        <v>40</v>
      </c>
      <c r="G860" s="22">
        <v>16000</v>
      </c>
      <c r="H860" s="22" t="s">
        <v>5088</v>
      </c>
      <c r="I860" s="26">
        <f>+IF(H860='COSTOS VARIOS'!$C$1,'COSTOS VARIOS'!$C$2*'Precios ML'!V860,'COSTOS VARIOS'!$B$2*'Precios ML'!V860)</f>
        <v>115980</v>
      </c>
      <c r="J860" s="22">
        <v>0</v>
      </c>
      <c r="K860" s="27">
        <f t="shared" si="130"/>
        <v>10.4125</v>
      </c>
      <c r="L860" s="27">
        <f t="shared" si="131"/>
        <v>10.4125</v>
      </c>
      <c r="M860" s="26">
        <f>(INDEX(pesos!A:B,MATCH(L860,pesos!A:A,1),2))</f>
        <v>16200</v>
      </c>
      <c r="N860" s="26">
        <f>+R860*'COSTOS VARIOS'!$O$1</f>
        <v>52820</v>
      </c>
      <c r="O860" s="26">
        <f>+R860*'COSTOS VARIOS'!$O$2</f>
        <v>1139.8000000000002</v>
      </c>
      <c r="P860" s="26">
        <f>+R860*'COSTOS VARIOS'!$O$3</f>
        <v>4170</v>
      </c>
      <c r="Q860" s="26">
        <v>1</v>
      </c>
      <c r="R860" s="26">
        <f t="shared" si="132"/>
        <v>278000</v>
      </c>
      <c r="S860" s="25">
        <f t="shared" si="133"/>
        <v>468309.8</v>
      </c>
      <c r="T860" s="28">
        <f t="shared" si="134"/>
        <v>0.23828286318159475</v>
      </c>
      <c r="U860" s="29">
        <f t="shared" si="135"/>
        <v>579900</v>
      </c>
      <c r="V860" s="26">
        <f>+INDEX('LISTA DE PRECIOS EKM '!A:K,MATCH('Precios ML'!B860,'LISTA DE PRECIOS EKM '!A:A,0),8)</f>
        <v>579900</v>
      </c>
      <c r="W860" s="26">
        <f t="shared" si="136"/>
        <v>579900</v>
      </c>
      <c r="X860" s="26">
        <f t="shared" si="137"/>
        <v>0</v>
      </c>
      <c r="Y860" s="26"/>
      <c r="Z860" s="26">
        <f t="shared" si="138"/>
        <v>579900</v>
      </c>
      <c r="AA860" s="30">
        <f t="shared" si="139"/>
        <v>1.0859712230215828</v>
      </c>
    </row>
    <row r="861" spans="1:27">
      <c r="A861" s="20" t="s">
        <v>5872</v>
      </c>
      <c r="B861" s="20" t="s">
        <v>5873</v>
      </c>
      <c r="C861" s="25">
        <v>278000</v>
      </c>
      <c r="D861" s="22">
        <v>85</v>
      </c>
      <c r="E861" s="22">
        <v>49</v>
      </c>
      <c r="F861" s="22">
        <v>40</v>
      </c>
      <c r="G861" s="22">
        <v>16000</v>
      </c>
      <c r="H861" s="22" t="s">
        <v>5088</v>
      </c>
      <c r="I861" s="26">
        <f>+IF(H861='COSTOS VARIOS'!$C$1,'COSTOS VARIOS'!$C$2*'Precios ML'!V861,'COSTOS VARIOS'!$B$2*'Precios ML'!V861)</f>
        <v>115980</v>
      </c>
      <c r="J861" s="22">
        <v>0</v>
      </c>
      <c r="K861" s="27">
        <f t="shared" si="130"/>
        <v>10.4125</v>
      </c>
      <c r="L861" s="27">
        <f t="shared" si="131"/>
        <v>10.4125</v>
      </c>
      <c r="M861" s="26">
        <f>(INDEX(pesos!A:B,MATCH(L861,pesos!A:A,1),2))</f>
        <v>16200</v>
      </c>
      <c r="N861" s="26">
        <f>+R861*'COSTOS VARIOS'!$O$1</f>
        <v>52820</v>
      </c>
      <c r="O861" s="26">
        <f>+R861*'COSTOS VARIOS'!$O$2</f>
        <v>1139.8000000000002</v>
      </c>
      <c r="P861" s="26">
        <f>+R861*'COSTOS VARIOS'!$O$3</f>
        <v>4170</v>
      </c>
      <c r="Q861" s="26">
        <v>1</v>
      </c>
      <c r="R861" s="26">
        <f t="shared" si="132"/>
        <v>278000</v>
      </c>
      <c r="S861" s="25">
        <f t="shared" si="133"/>
        <v>468309.8</v>
      </c>
      <c r="T861" s="28">
        <f t="shared" si="134"/>
        <v>0.23828286318159475</v>
      </c>
      <c r="U861" s="29">
        <f t="shared" si="135"/>
        <v>579900</v>
      </c>
      <c r="V861" s="26">
        <f>+INDEX('LISTA DE PRECIOS EKM '!A:K,MATCH('Precios ML'!B861,'LISTA DE PRECIOS EKM '!A:A,0),8)</f>
        <v>579900</v>
      </c>
      <c r="W861" s="26">
        <f t="shared" si="136"/>
        <v>579900</v>
      </c>
      <c r="X861" s="26">
        <f t="shared" si="137"/>
        <v>0</v>
      </c>
      <c r="Y861" s="26"/>
      <c r="Z861" s="26">
        <f t="shared" si="138"/>
        <v>579900</v>
      </c>
      <c r="AA861" s="30">
        <f t="shared" si="139"/>
        <v>1.0859712230215828</v>
      </c>
    </row>
    <row r="862" spans="1:27">
      <c r="A862" s="20" t="s">
        <v>5874</v>
      </c>
      <c r="B862" s="20" t="s">
        <v>5875</v>
      </c>
      <c r="C862" s="25">
        <v>401598.04</v>
      </c>
      <c r="D862" s="22">
        <v>85</v>
      </c>
      <c r="E862" s="22">
        <v>49</v>
      </c>
      <c r="F862" s="22">
        <v>40</v>
      </c>
      <c r="G862" s="22">
        <v>16000</v>
      </c>
      <c r="H862" s="22" t="s">
        <v>5088</v>
      </c>
      <c r="I862" s="26">
        <f>+IF(H862='COSTOS VARIOS'!$C$1,'COSTOS VARIOS'!$C$2*'Precios ML'!V862,'COSTOS VARIOS'!$B$2*'Precios ML'!V862)</f>
        <v>173980</v>
      </c>
      <c r="J862" s="22">
        <v>0</v>
      </c>
      <c r="K862" s="27">
        <f t="shared" si="130"/>
        <v>10.4125</v>
      </c>
      <c r="L862" s="27">
        <f t="shared" si="131"/>
        <v>10.4125</v>
      </c>
      <c r="M862" s="26">
        <f>(INDEX(pesos!A:B,MATCH(L862,pesos!A:A,1),2))</f>
        <v>16200</v>
      </c>
      <c r="N862" s="26">
        <f>+R862*'COSTOS VARIOS'!$O$1</f>
        <v>76303.627599999993</v>
      </c>
      <c r="O862" s="26">
        <f>+R862*'COSTOS VARIOS'!$O$2</f>
        <v>1646.551964</v>
      </c>
      <c r="P862" s="26">
        <f>+R862*'COSTOS VARIOS'!$O$3</f>
        <v>6023.9705999999996</v>
      </c>
      <c r="Q862" s="26">
        <v>1</v>
      </c>
      <c r="R862" s="26">
        <f t="shared" si="132"/>
        <v>401598.04</v>
      </c>
      <c r="S862" s="25">
        <f t="shared" si="133"/>
        <v>675752.19016400003</v>
      </c>
      <c r="T862" s="28">
        <f t="shared" si="134"/>
        <v>0.28730622358601865</v>
      </c>
      <c r="U862" s="29">
        <f t="shared" si="135"/>
        <v>869900</v>
      </c>
      <c r="V862" s="26">
        <f>+INDEX('LISTA DE PRECIOS EKM '!A:K,MATCH('Precios ML'!B862,'LISTA DE PRECIOS EKM '!A:A,0),8)</f>
        <v>869900</v>
      </c>
      <c r="W862" s="26">
        <f t="shared" si="136"/>
        <v>869900</v>
      </c>
      <c r="X862" s="26">
        <f t="shared" si="137"/>
        <v>0</v>
      </c>
      <c r="Y862" s="26"/>
      <c r="Z862" s="26">
        <f t="shared" si="138"/>
        <v>869900</v>
      </c>
      <c r="AA862" s="30">
        <f t="shared" si="139"/>
        <v>1.1660962289556993</v>
      </c>
    </row>
    <row r="863" spans="1:27">
      <c r="A863" s="20" t="s">
        <v>5876</v>
      </c>
      <c r="B863" s="20" t="s">
        <v>5877</v>
      </c>
      <c r="C863" s="25">
        <v>377742.08000000002</v>
      </c>
      <c r="D863" s="22">
        <v>85</v>
      </c>
      <c r="E863" s="22">
        <v>49</v>
      </c>
      <c r="F863" s="22">
        <v>40</v>
      </c>
      <c r="G863" s="22">
        <v>16000</v>
      </c>
      <c r="H863" s="22" t="s">
        <v>5088</v>
      </c>
      <c r="I863" s="26">
        <f>+IF(H863='COSTOS VARIOS'!$C$1,'COSTOS VARIOS'!$C$2*'Precios ML'!V863,'COSTOS VARIOS'!$B$2*'Precios ML'!V863)</f>
        <v>143980</v>
      </c>
      <c r="J863" s="22">
        <v>0</v>
      </c>
      <c r="K863" s="27">
        <f t="shared" si="130"/>
        <v>10.4125</v>
      </c>
      <c r="L863" s="27">
        <f t="shared" si="131"/>
        <v>10.4125</v>
      </c>
      <c r="M863" s="26">
        <f>(INDEX(pesos!A:B,MATCH(L863,pesos!A:A,1),2))</f>
        <v>16200</v>
      </c>
      <c r="N863" s="26">
        <f>+R863*'COSTOS VARIOS'!$O$1</f>
        <v>71770.995200000005</v>
      </c>
      <c r="O863" s="26">
        <f>+R863*'COSTOS VARIOS'!$O$2</f>
        <v>1548.7425280000002</v>
      </c>
      <c r="P863" s="26">
        <f>+R863*'COSTOS VARIOS'!$O$3</f>
        <v>5666.1311999999998</v>
      </c>
      <c r="Q863" s="26">
        <v>1</v>
      </c>
      <c r="R863" s="26">
        <f t="shared" si="132"/>
        <v>377742.08000000002</v>
      </c>
      <c r="S863" s="25">
        <f t="shared" si="133"/>
        <v>616907.94892799994</v>
      </c>
      <c r="T863" s="28">
        <f t="shared" si="134"/>
        <v>0.16694881505574566</v>
      </c>
      <c r="U863" s="29">
        <f t="shared" si="135"/>
        <v>719900</v>
      </c>
      <c r="V863" s="26">
        <f>+INDEX('LISTA DE PRECIOS EKM '!A:K,MATCH('Precios ML'!B863,'LISTA DE PRECIOS EKM '!A:A,0),8)</f>
        <v>719900</v>
      </c>
      <c r="W863" s="26">
        <f t="shared" si="136"/>
        <v>719900</v>
      </c>
      <c r="X863" s="26">
        <f t="shared" si="137"/>
        <v>0</v>
      </c>
      <c r="Y863" s="26"/>
      <c r="Z863" s="26">
        <f t="shared" si="138"/>
        <v>719900</v>
      </c>
      <c r="AA863" s="30">
        <f t="shared" si="139"/>
        <v>0.90579773373408634</v>
      </c>
    </row>
    <row r="864" spans="1:27">
      <c r="A864" s="20" t="s">
        <v>5876</v>
      </c>
      <c r="B864" s="20" t="s">
        <v>5877</v>
      </c>
      <c r="C864" s="25">
        <v>377742.08000000002</v>
      </c>
      <c r="D864" s="22">
        <v>85</v>
      </c>
      <c r="E864" s="22">
        <v>49</v>
      </c>
      <c r="F864" s="22">
        <v>40</v>
      </c>
      <c r="G864" s="22">
        <v>16000</v>
      </c>
      <c r="H864" s="22" t="s">
        <v>5088</v>
      </c>
      <c r="I864" s="26">
        <f>+IF(H864='COSTOS VARIOS'!$C$1,'COSTOS VARIOS'!$C$2*'Precios ML'!V864,'COSTOS VARIOS'!$B$2*'Precios ML'!V864)</f>
        <v>143980</v>
      </c>
      <c r="J864" s="22">
        <v>0</v>
      </c>
      <c r="K864" s="27">
        <f t="shared" si="130"/>
        <v>10.4125</v>
      </c>
      <c r="L864" s="27">
        <f t="shared" si="131"/>
        <v>10.4125</v>
      </c>
      <c r="M864" s="26">
        <f>(INDEX(pesos!A:B,MATCH(L864,pesos!A:A,1),2))</f>
        <v>16200</v>
      </c>
      <c r="N864" s="26">
        <f>+R864*'COSTOS VARIOS'!$O$1</f>
        <v>71770.995200000005</v>
      </c>
      <c r="O864" s="26">
        <f>+R864*'COSTOS VARIOS'!$O$2</f>
        <v>1548.7425280000002</v>
      </c>
      <c r="P864" s="26">
        <f>+R864*'COSTOS VARIOS'!$O$3</f>
        <v>5666.1311999999998</v>
      </c>
      <c r="Q864" s="26">
        <v>1</v>
      </c>
      <c r="R864" s="26">
        <f t="shared" si="132"/>
        <v>377742.08000000002</v>
      </c>
      <c r="S864" s="25">
        <f t="shared" si="133"/>
        <v>616907.94892799994</v>
      </c>
      <c r="T864" s="28">
        <f t="shared" si="134"/>
        <v>0.16694881505574566</v>
      </c>
      <c r="U864" s="29">
        <f t="shared" si="135"/>
        <v>719900</v>
      </c>
      <c r="V864" s="26">
        <f>+INDEX('LISTA DE PRECIOS EKM '!A:K,MATCH('Precios ML'!B864,'LISTA DE PRECIOS EKM '!A:A,0),8)</f>
        <v>719900</v>
      </c>
      <c r="W864" s="26">
        <f t="shared" si="136"/>
        <v>719900</v>
      </c>
      <c r="X864" s="26">
        <f t="shared" si="137"/>
        <v>0</v>
      </c>
      <c r="Y864" s="26"/>
      <c r="Z864" s="26">
        <f t="shared" si="138"/>
        <v>719900</v>
      </c>
      <c r="AA864" s="30">
        <f t="shared" si="139"/>
        <v>0.90579773373408634</v>
      </c>
    </row>
    <row r="865" spans="1:27">
      <c r="A865" s="20" t="s">
        <v>5878</v>
      </c>
      <c r="B865" s="20" t="s">
        <v>5879</v>
      </c>
      <c r="C865" s="25">
        <v>380822</v>
      </c>
      <c r="D865" s="22">
        <v>85</v>
      </c>
      <c r="E865" s="22">
        <v>49</v>
      </c>
      <c r="F865" s="22">
        <v>40</v>
      </c>
      <c r="G865" s="22">
        <v>16000</v>
      </c>
      <c r="H865" s="22" t="s">
        <v>5088</v>
      </c>
      <c r="I865" s="26">
        <f>+IF(H865='COSTOS VARIOS'!$C$1,'COSTOS VARIOS'!$C$2*'Precios ML'!V865,'COSTOS VARIOS'!$B$2*'Precios ML'!V865)</f>
        <v>121980</v>
      </c>
      <c r="J865" s="22">
        <v>0</v>
      </c>
      <c r="K865" s="27">
        <f t="shared" si="130"/>
        <v>10.4125</v>
      </c>
      <c r="L865" s="27">
        <f t="shared" si="131"/>
        <v>10.4125</v>
      </c>
      <c r="M865" s="26">
        <f>(INDEX(pesos!A:B,MATCH(L865,pesos!A:A,1),2))</f>
        <v>16200</v>
      </c>
      <c r="N865" s="26">
        <f>+R865*'COSTOS VARIOS'!$O$1</f>
        <v>72356.180000000008</v>
      </c>
      <c r="O865" s="26">
        <f>+R865*'COSTOS VARIOS'!$O$2</f>
        <v>1561.3702000000001</v>
      </c>
      <c r="P865" s="26">
        <f>+R865*'COSTOS VARIOS'!$O$3</f>
        <v>5712.33</v>
      </c>
      <c r="Q865" s="26">
        <v>1</v>
      </c>
      <c r="R865" s="26">
        <f t="shared" si="132"/>
        <v>380822</v>
      </c>
      <c r="S865" s="25">
        <f t="shared" si="133"/>
        <v>598631.88020000001</v>
      </c>
      <c r="T865" s="28">
        <f t="shared" si="134"/>
        <v>1.8823120138933058E-2</v>
      </c>
      <c r="U865" s="29">
        <f t="shared" si="135"/>
        <v>609900</v>
      </c>
      <c r="V865" s="26">
        <f>+INDEX('LISTA DE PRECIOS EKM '!A:K,MATCH('Precios ML'!B865,'LISTA DE PRECIOS EKM '!A:A,0),8)</f>
        <v>609900</v>
      </c>
      <c r="W865" s="26">
        <f t="shared" si="136"/>
        <v>609900</v>
      </c>
      <c r="X865" s="26">
        <f t="shared" si="137"/>
        <v>0</v>
      </c>
      <c r="Y865" s="26"/>
      <c r="Z865" s="26">
        <f t="shared" si="138"/>
        <v>609900</v>
      </c>
      <c r="AA865" s="30">
        <f t="shared" si="139"/>
        <v>0.60153562556785056</v>
      </c>
    </row>
    <row r="866" spans="1:27">
      <c r="A866" s="20" t="s">
        <v>5880</v>
      </c>
      <c r="B866" s="20" t="s">
        <v>5881</v>
      </c>
      <c r="C866" s="25">
        <v>380822</v>
      </c>
      <c r="D866" s="22">
        <v>85</v>
      </c>
      <c r="E866" s="22">
        <v>49</v>
      </c>
      <c r="F866" s="22">
        <v>40</v>
      </c>
      <c r="G866" s="22">
        <v>16000</v>
      </c>
      <c r="H866" s="22" t="s">
        <v>5088</v>
      </c>
      <c r="I866" s="26">
        <f>+IF(H866='COSTOS VARIOS'!$C$1,'COSTOS VARIOS'!$C$2*'Precios ML'!V866,'COSTOS VARIOS'!$B$2*'Precios ML'!V866)</f>
        <v>121980</v>
      </c>
      <c r="J866" s="22">
        <v>0</v>
      </c>
      <c r="K866" s="27">
        <f t="shared" si="130"/>
        <v>10.4125</v>
      </c>
      <c r="L866" s="27">
        <f t="shared" si="131"/>
        <v>10.4125</v>
      </c>
      <c r="M866" s="26">
        <f>(INDEX(pesos!A:B,MATCH(L866,pesos!A:A,1),2))</f>
        <v>16200</v>
      </c>
      <c r="N866" s="26">
        <f>+R866*'COSTOS VARIOS'!$O$1</f>
        <v>72356.180000000008</v>
      </c>
      <c r="O866" s="26">
        <f>+R866*'COSTOS VARIOS'!$O$2</f>
        <v>1561.3702000000001</v>
      </c>
      <c r="P866" s="26">
        <f>+R866*'COSTOS VARIOS'!$O$3</f>
        <v>5712.33</v>
      </c>
      <c r="Q866" s="26">
        <v>1</v>
      </c>
      <c r="R866" s="26">
        <f t="shared" si="132"/>
        <v>380822</v>
      </c>
      <c r="S866" s="25">
        <f t="shared" si="133"/>
        <v>598631.88020000001</v>
      </c>
      <c r="T866" s="28">
        <f t="shared" si="134"/>
        <v>1.8823120138933058E-2</v>
      </c>
      <c r="U866" s="29">
        <f t="shared" si="135"/>
        <v>609900</v>
      </c>
      <c r="V866" s="26">
        <f>+INDEX('LISTA DE PRECIOS EKM '!A:K,MATCH('Precios ML'!B866,'LISTA DE PRECIOS EKM '!A:A,0),8)</f>
        <v>609900</v>
      </c>
      <c r="W866" s="26">
        <f t="shared" si="136"/>
        <v>609900</v>
      </c>
      <c r="X866" s="26">
        <f t="shared" si="137"/>
        <v>0</v>
      </c>
      <c r="Y866" s="26"/>
      <c r="Z866" s="26">
        <f t="shared" si="138"/>
        <v>609900</v>
      </c>
      <c r="AA866" s="30">
        <f t="shared" si="139"/>
        <v>0.60153562556785056</v>
      </c>
    </row>
    <row r="867" spans="1:27">
      <c r="A867" s="20" t="s">
        <v>5880</v>
      </c>
      <c r="B867" s="20" t="s">
        <v>5881</v>
      </c>
      <c r="C867" s="25">
        <v>380822</v>
      </c>
      <c r="D867" s="22">
        <v>85</v>
      </c>
      <c r="E867" s="22">
        <v>49</v>
      </c>
      <c r="F867" s="22">
        <v>40</v>
      </c>
      <c r="G867" s="22">
        <v>16000</v>
      </c>
      <c r="H867" s="22" t="s">
        <v>5088</v>
      </c>
      <c r="I867" s="26">
        <f>+IF(H867='COSTOS VARIOS'!$C$1,'COSTOS VARIOS'!$C$2*'Precios ML'!V867,'COSTOS VARIOS'!$B$2*'Precios ML'!V867)</f>
        <v>121980</v>
      </c>
      <c r="J867" s="22">
        <v>0</v>
      </c>
      <c r="K867" s="27">
        <f t="shared" si="130"/>
        <v>10.4125</v>
      </c>
      <c r="L867" s="27">
        <f t="shared" si="131"/>
        <v>10.4125</v>
      </c>
      <c r="M867" s="26">
        <f>(INDEX(pesos!A:B,MATCH(L867,pesos!A:A,1),2))</f>
        <v>16200</v>
      </c>
      <c r="N867" s="26">
        <f>+R867*'COSTOS VARIOS'!$O$1</f>
        <v>72356.180000000008</v>
      </c>
      <c r="O867" s="26">
        <f>+R867*'COSTOS VARIOS'!$O$2</f>
        <v>1561.3702000000001</v>
      </c>
      <c r="P867" s="26">
        <f>+R867*'COSTOS VARIOS'!$O$3</f>
        <v>5712.33</v>
      </c>
      <c r="Q867" s="26">
        <v>1</v>
      </c>
      <c r="R867" s="26">
        <f t="shared" si="132"/>
        <v>380822</v>
      </c>
      <c r="S867" s="25">
        <f t="shared" si="133"/>
        <v>598631.88020000001</v>
      </c>
      <c r="T867" s="28">
        <f t="shared" si="134"/>
        <v>1.8823120138933058E-2</v>
      </c>
      <c r="U867" s="29">
        <f t="shared" si="135"/>
        <v>609900</v>
      </c>
      <c r="V867" s="26">
        <f>+INDEX('LISTA DE PRECIOS EKM '!A:K,MATCH('Precios ML'!B867,'LISTA DE PRECIOS EKM '!A:A,0),8)</f>
        <v>609900</v>
      </c>
      <c r="W867" s="26">
        <f t="shared" si="136"/>
        <v>609900</v>
      </c>
      <c r="X867" s="26">
        <f t="shared" si="137"/>
        <v>0</v>
      </c>
      <c r="Y867" s="26"/>
      <c r="Z867" s="26">
        <f t="shared" si="138"/>
        <v>609900</v>
      </c>
      <c r="AA867" s="30">
        <f t="shared" si="139"/>
        <v>0.60153562556785056</v>
      </c>
    </row>
    <row r="868" spans="1:27">
      <c r="A868" s="20" t="s">
        <v>5882</v>
      </c>
      <c r="B868" s="20" t="s">
        <v>2667</v>
      </c>
      <c r="C868" s="25">
        <v>380822</v>
      </c>
      <c r="D868" s="22">
        <v>85</v>
      </c>
      <c r="E868" s="22">
        <v>49</v>
      </c>
      <c r="F868" s="22">
        <v>40</v>
      </c>
      <c r="G868" s="22">
        <v>16000</v>
      </c>
      <c r="H868" s="22" t="s">
        <v>5088</v>
      </c>
      <c r="I868" s="26">
        <f>+IF(H868='COSTOS VARIOS'!$C$1,'COSTOS VARIOS'!$C$2*'Precios ML'!V868,'COSTOS VARIOS'!$B$2*'Precios ML'!V868)</f>
        <v>123980</v>
      </c>
      <c r="J868" s="22">
        <v>0</v>
      </c>
      <c r="K868" s="27">
        <f t="shared" si="130"/>
        <v>10.4125</v>
      </c>
      <c r="L868" s="27">
        <f t="shared" si="131"/>
        <v>10.4125</v>
      </c>
      <c r="M868" s="26">
        <f>(INDEX(pesos!A:B,MATCH(L868,pesos!A:A,1),2))</f>
        <v>16200</v>
      </c>
      <c r="N868" s="26">
        <f>+R868*'COSTOS VARIOS'!$O$1</f>
        <v>72356.180000000008</v>
      </c>
      <c r="O868" s="26">
        <f>+R868*'COSTOS VARIOS'!$O$2</f>
        <v>1561.3702000000001</v>
      </c>
      <c r="P868" s="26">
        <f>+R868*'COSTOS VARIOS'!$O$3</f>
        <v>5712.33</v>
      </c>
      <c r="Q868" s="26">
        <v>1</v>
      </c>
      <c r="R868" s="26">
        <f t="shared" si="132"/>
        <v>380822</v>
      </c>
      <c r="S868" s="25">
        <f t="shared" si="133"/>
        <v>600631.88020000001</v>
      </c>
      <c r="T868" s="28">
        <f t="shared" si="134"/>
        <v>3.2079748736587366E-2</v>
      </c>
      <c r="U868" s="29">
        <f t="shared" si="135"/>
        <v>619900</v>
      </c>
      <c r="V868" s="26">
        <f>+INDEX('LISTA DE PRECIOS EKM '!A:K,MATCH('Precios ML'!B868,'LISTA DE PRECIOS EKM '!A:A,0),8)</f>
        <v>619900</v>
      </c>
      <c r="W868" s="26">
        <f t="shared" si="136"/>
        <v>619900</v>
      </c>
      <c r="X868" s="26">
        <f t="shared" si="137"/>
        <v>0</v>
      </c>
      <c r="Y868" s="26"/>
      <c r="Z868" s="26">
        <f t="shared" si="138"/>
        <v>619900</v>
      </c>
      <c r="AA868" s="30">
        <f t="shared" si="139"/>
        <v>0.62779461270619863</v>
      </c>
    </row>
    <row r="869" spans="1:27">
      <c r="A869" s="20" t="s">
        <v>5882</v>
      </c>
      <c r="B869" s="20" t="s">
        <v>2667</v>
      </c>
      <c r="C869" s="25">
        <v>380822</v>
      </c>
      <c r="D869" s="22">
        <v>85</v>
      </c>
      <c r="E869" s="22">
        <v>49</v>
      </c>
      <c r="F869" s="22">
        <v>40</v>
      </c>
      <c r="G869" s="22">
        <v>16000</v>
      </c>
      <c r="H869" s="22" t="s">
        <v>5088</v>
      </c>
      <c r="I869" s="26">
        <f>+IF(H869='COSTOS VARIOS'!$C$1,'COSTOS VARIOS'!$C$2*'Precios ML'!V869,'COSTOS VARIOS'!$B$2*'Precios ML'!V869)</f>
        <v>123980</v>
      </c>
      <c r="J869" s="22">
        <v>0</v>
      </c>
      <c r="K869" s="27">
        <f t="shared" si="130"/>
        <v>10.4125</v>
      </c>
      <c r="L869" s="27">
        <f t="shared" si="131"/>
        <v>10.4125</v>
      </c>
      <c r="M869" s="26">
        <f>(INDEX(pesos!A:B,MATCH(L869,pesos!A:A,1),2))</f>
        <v>16200</v>
      </c>
      <c r="N869" s="26">
        <f>+R869*'COSTOS VARIOS'!$O$1</f>
        <v>72356.180000000008</v>
      </c>
      <c r="O869" s="26">
        <f>+R869*'COSTOS VARIOS'!$O$2</f>
        <v>1561.3702000000001</v>
      </c>
      <c r="P869" s="26">
        <f>+R869*'COSTOS VARIOS'!$O$3</f>
        <v>5712.33</v>
      </c>
      <c r="Q869" s="26">
        <v>1</v>
      </c>
      <c r="R869" s="26">
        <f t="shared" si="132"/>
        <v>380822</v>
      </c>
      <c r="S869" s="25">
        <f t="shared" si="133"/>
        <v>600631.88020000001</v>
      </c>
      <c r="T869" s="28">
        <f t="shared" si="134"/>
        <v>3.2079748736587366E-2</v>
      </c>
      <c r="U869" s="29">
        <f t="shared" si="135"/>
        <v>619900</v>
      </c>
      <c r="V869" s="26">
        <f>+INDEX('LISTA DE PRECIOS EKM '!A:K,MATCH('Precios ML'!B869,'LISTA DE PRECIOS EKM '!A:A,0),8)</f>
        <v>619900</v>
      </c>
      <c r="W869" s="26">
        <f t="shared" si="136"/>
        <v>619900</v>
      </c>
      <c r="X869" s="26">
        <f t="shared" si="137"/>
        <v>0</v>
      </c>
      <c r="Y869" s="26"/>
      <c r="Z869" s="26">
        <f t="shared" si="138"/>
        <v>619900</v>
      </c>
      <c r="AA869" s="30">
        <f t="shared" si="139"/>
        <v>0.62779461270619863</v>
      </c>
    </row>
    <row r="870" spans="1:27">
      <c r="A870" s="20" t="s">
        <v>5883</v>
      </c>
      <c r="B870" s="20" t="s">
        <v>5884</v>
      </c>
      <c r="C870" s="25">
        <v>380822</v>
      </c>
      <c r="D870" s="22">
        <v>85</v>
      </c>
      <c r="E870" s="22">
        <v>49</v>
      </c>
      <c r="F870" s="22">
        <v>40</v>
      </c>
      <c r="G870" s="22">
        <v>16000</v>
      </c>
      <c r="H870" s="22" t="s">
        <v>5088</v>
      </c>
      <c r="I870" s="26">
        <f>+IF(H870='COSTOS VARIOS'!$C$1,'COSTOS VARIOS'!$C$2*'Precios ML'!V870,'COSTOS VARIOS'!$B$2*'Precios ML'!V870)</f>
        <v>121980</v>
      </c>
      <c r="J870" s="22">
        <v>0</v>
      </c>
      <c r="K870" s="27">
        <f t="shared" si="130"/>
        <v>10.4125</v>
      </c>
      <c r="L870" s="27">
        <f t="shared" si="131"/>
        <v>10.4125</v>
      </c>
      <c r="M870" s="26">
        <f>(INDEX(pesos!A:B,MATCH(L870,pesos!A:A,1),2))</f>
        <v>16200</v>
      </c>
      <c r="N870" s="26">
        <f>+R870*'COSTOS VARIOS'!$O$1</f>
        <v>72356.180000000008</v>
      </c>
      <c r="O870" s="26">
        <f>+R870*'COSTOS VARIOS'!$O$2</f>
        <v>1561.3702000000001</v>
      </c>
      <c r="P870" s="26">
        <f>+R870*'COSTOS VARIOS'!$O$3</f>
        <v>5712.33</v>
      </c>
      <c r="Q870" s="26">
        <v>1</v>
      </c>
      <c r="R870" s="26">
        <f t="shared" si="132"/>
        <v>380822</v>
      </c>
      <c r="S870" s="25">
        <f t="shared" si="133"/>
        <v>598631.88020000001</v>
      </c>
      <c r="T870" s="28">
        <f t="shared" si="134"/>
        <v>1.8823120138933058E-2</v>
      </c>
      <c r="U870" s="29">
        <f t="shared" si="135"/>
        <v>609900</v>
      </c>
      <c r="V870" s="26">
        <f>+INDEX('LISTA DE PRECIOS EKM '!A:K,MATCH('Precios ML'!B870,'LISTA DE PRECIOS EKM '!A:A,0),8)</f>
        <v>609900</v>
      </c>
      <c r="W870" s="26">
        <f t="shared" si="136"/>
        <v>609900</v>
      </c>
      <c r="X870" s="26">
        <f t="shared" si="137"/>
        <v>0</v>
      </c>
      <c r="Y870" s="26"/>
      <c r="Z870" s="26">
        <f t="shared" si="138"/>
        <v>609900</v>
      </c>
      <c r="AA870" s="30">
        <f t="shared" si="139"/>
        <v>0.60153562556785056</v>
      </c>
    </row>
    <row r="871" spans="1:27">
      <c r="A871" s="20" t="s">
        <v>5883</v>
      </c>
      <c r="B871" s="20" t="s">
        <v>5884</v>
      </c>
      <c r="C871" s="25">
        <v>380822</v>
      </c>
      <c r="D871" s="22">
        <v>85</v>
      </c>
      <c r="E871" s="22">
        <v>49</v>
      </c>
      <c r="F871" s="22">
        <v>40</v>
      </c>
      <c r="G871" s="22">
        <v>16000</v>
      </c>
      <c r="H871" s="22" t="s">
        <v>5088</v>
      </c>
      <c r="I871" s="26">
        <f>+IF(H871='COSTOS VARIOS'!$C$1,'COSTOS VARIOS'!$C$2*'Precios ML'!V871,'COSTOS VARIOS'!$B$2*'Precios ML'!V871)</f>
        <v>121980</v>
      </c>
      <c r="J871" s="22">
        <v>0</v>
      </c>
      <c r="K871" s="27">
        <f t="shared" si="130"/>
        <v>10.4125</v>
      </c>
      <c r="L871" s="27">
        <f t="shared" si="131"/>
        <v>10.4125</v>
      </c>
      <c r="M871" s="26">
        <f>(INDEX(pesos!A:B,MATCH(L871,pesos!A:A,1),2))</f>
        <v>16200</v>
      </c>
      <c r="N871" s="26">
        <f>+R871*'COSTOS VARIOS'!$O$1</f>
        <v>72356.180000000008</v>
      </c>
      <c r="O871" s="26">
        <f>+R871*'COSTOS VARIOS'!$O$2</f>
        <v>1561.3702000000001</v>
      </c>
      <c r="P871" s="26">
        <f>+R871*'COSTOS VARIOS'!$O$3</f>
        <v>5712.33</v>
      </c>
      <c r="Q871" s="26">
        <v>1</v>
      </c>
      <c r="R871" s="26">
        <f t="shared" si="132"/>
        <v>380822</v>
      </c>
      <c r="S871" s="25">
        <f t="shared" si="133"/>
        <v>598631.88020000001</v>
      </c>
      <c r="T871" s="28">
        <f t="shared" si="134"/>
        <v>1.8823120138933058E-2</v>
      </c>
      <c r="U871" s="29">
        <f t="shared" si="135"/>
        <v>609900</v>
      </c>
      <c r="V871" s="26">
        <f>+INDEX('LISTA DE PRECIOS EKM '!A:K,MATCH('Precios ML'!B871,'LISTA DE PRECIOS EKM '!A:A,0),8)</f>
        <v>609900</v>
      </c>
      <c r="W871" s="26">
        <f t="shared" si="136"/>
        <v>609900</v>
      </c>
      <c r="X871" s="26">
        <f t="shared" si="137"/>
        <v>0</v>
      </c>
      <c r="Y871" s="26"/>
      <c r="Z871" s="26">
        <f t="shared" si="138"/>
        <v>609900</v>
      </c>
      <c r="AA871" s="30">
        <f t="shared" si="139"/>
        <v>0.60153562556785056</v>
      </c>
    </row>
    <row r="872" spans="1:27">
      <c r="A872" s="20" t="s">
        <v>5885</v>
      </c>
      <c r="B872" s="20" t="s">
        <v>5886</v>
      </c>
      <c r="C872" s="25">
        <v>380822</v>
      </c>
      <c r="D872" s="22">
        <v>85</v>
      </c>
      <c r="E872" s="22">
        <v>49</v>
      </c>
      <c r="F872" s="22">
        <v>40</v>
      </c>
      <c r="G872" s="22">
        <v>16000</v>
      </c>
      <c r="H872" s="22" t="s">
        <v>5088</v>
      </c>
      <c r="I872" s="26">
        <f>+IF(H872='COSTOS VARIOS'!$C$1,'COSTOS VARIOS'!$C$2*'Precios ML'!V872,'COSTOS VARIOS'!$B$2*'Precios ML'!V872)</f>
        <v>123980</v>
      </c>
      <c r="J872" s="22">
        <v>0</v>
      </c>
      <c r="K872" s="27">
        <f t="shared" si="130"/>
        <v>10.4125</v>
      </c>
      <c r="L872" s="27">
        <f t="shared" si="131"/>
        <v>10.4125</v>
      </c>
      <c r="M872" s="26">
        <f>(INDEX(pesos!A:B,MATCH(L872,pesos!A:A,1),2))</f>
        <v>16200</v>
      </c>
      <c r="N872" s="26">
        <f>+R872*'COSTOS VARIOS'!$O$1</f>
        <v>72356.180000000008</v>
      </c>
      <c r="O872" s="26">
        <f>+R872*'COSTOS VARIOS'!$O$2</f>
        <v>1561.3702000000001</v>
      </c>
      <c r="P872" s="26">
        <f>+R872*'COSTOS VARIOS'!$O$3</f>
        <v>5712.33</v>
      </c>
      <c r="Q872" s="26">
        <v>1</v>
      </c>
      <c r="R872" s="26">
        <f t="shared" si="132"/>
        <v>380822</v>
      </c>
      <c r="S872" s="25">
        <f t="shared" si="133"/>
        <v>600631.88020000001</v>
      </c>
      <c r="T872" s="28">
        <f t="shared" si="134"/>
        <v>3.2079748736587366E-2</v>
      </c>
      <c r="U872" s="29">
        <f t="shared" si="135"/>
        <v>619900</v>
      </c>
      <c r="V872" s="26">
        <f>+INDEX('LISTA DE PRECIOS EKM '!A:K,MATCH('Precios ML'!B872,'LISTA DE PRECIOS EKM '!A:A,0),8)</f>
        <v>619900</v>
      </c>
      <c r="W872" s="26">
        <f t="shared" si="136"/>
        <v>619900</v>
      </c>
      <c r="X872" s="26">
        <f t="shared" si="137"/>
        <v>0</v>
      </c>
      <c r="Y872" s="26"/>
      <c r="Z872" s="26">
        <f t="shared" si="138"/>
        <v>619900</v>
      </c>
      <c r="AA872" s="30">
        <f t="shared" si="139"/>
        <v>0.62779461270619863</v>
      </c>
    </row>
    <row r="873" spans="1:27">
      <c r="A873" s="20" t="s">
        <v>5885</v>
      </c>
      <c r="B873" s="20" t="s">
        <v>5886</v>
      </c>
      <c r="C873" s="25">
        <v>380822</v>
      </c>
      <c r="D873" s="22">
        <v>85</v>
      </c>
      <c r="E873" s="22">
        <v>49</v>
      </c>
      <c r="F873" s="22">
        <v>40</v>
      </c>
      <c r="G873" s="22">
        <v>16000</v>
      </c>
      <c r="H873" s="22" t="s">
        <v>5088</v>
      </c>
      <c r="I873" s="26">
        <f>+IF(H873='COSTOS VARIOS'!$C$1,'COSTOS VARIOS'!$C$2*'Precios ML'!V873,'COSTOS VARIOS'!$B$2*'Precios ML'!V873)</f>
        <v>123980</v>
      </c>
      <c r="J873" s="22">
        <v>0</v>
      </c>
      <c r="K873" s="27">
        <f t="shared" si="130"/>
        <v>10.4125</v>
      </c>
      <c r="L873" s="27">
        <f t="shared" si="131"/>
        <v>10.4125</v>
      </c>
      <c r="M873" s="26">
        <f>(INDEX(pesos!A:B,MATCH(L873,pesos!A:A,1),2))</f>
        <v>16200</v>
      </c>
      <c r="N873" s="26">
        <f>+R873*'COSTOS VARIOS'!$O$1</f>
        <v>72356.180000000008</v>
      </c>
      <c r="O873" s="26">
        <f>+R873*'COSTOS VARIOS'!$O$2</f>
        <v>1561.3702000000001</v>
      </c>
      <c r="P873" s="26">
        <f>+R873*'COSTOS VARIOS'!$O$3</f>
        <v>5712.33</v>
      </c>
      <c r="Q873" s="26">
        <v>1</v>
      </c>
      <c r="R873" s="26">
        <f t="shared" si="132"/>
        <v>380822</v>
      </c>
      <c r="S873" s="25">
        <f t="shared" si="133"/>
        <v>600631.88020000001</v>
      </c>
      <c r="T873" s="28">
        <f t="shared" si="134"/>
        <v>3.2079748736587366E-2</v>
      </c>
      <c r="U873" s="29">
        <f t="shared" si="135"/>
        <v>619900</v>
      </c>
      <c r="V873" s="26">
        <f>+INDEX('LISTA DE PRECIOS EKM '!A:K,MATCH('Precios ML'!B873,'LISTA DE PRECIOS EKM '!A:A,0),8)</f>
        <v>619900</v>
      </c>
      <c r="W873" s="26">
        <f t="shared" si="136"/>
        <v>619900</v>
      </c>
      <c r="X873" s="26">
        <f t="shared" si="137"/>
        <v>0</v>
      </c>
      <c r="Y873" s="26"/>
      <c r="Z873" s="26">
        <f t="shared" si="138"/>
        <v>619900</v>
      </c>
      <c r="AA873" s="30">
        <f t="shared" si="139"/>
        <v>0.62779461270619863</v>
      </c>
    </row>
    <row r="874" spans="1:27">
      <c r="A874" s="20" t="s">
        <v>5887</v>
      </c>
      <c r="B874" s="20" t="s">
        <v>5888</v>
      </c>
      <c r="C874" s="25">
        <v>380822</v>
      </c>
      <c r="D874" s="22">
        <v>85</v>
      </c>
      <c r="E874" s="22">
        <v>49</v>
      </c>
      <c r="F874" s="22">
        <v>40</v>
      </c>
      <c r="G874" s="22">
        <v>16000</v>
      </c>
      <c r="H874" s="22" t="s">
        <v>5088</v>
      </c>
      <c r="I874" s="26">
        <f>+IF(H874='COSTOS VARIOS'!$C$1,'COSTOS VARIOS'!$C$2*'Precios ML'!V874,'COSTOS VARIOS'!$B$2*'Precios ML'!V874)</f>
        <v>121980</v>
      </c>
      <c r="J874" s="22">
        <v>0</v>
      </c>
      <c r="K874" s="27">
        <f t="shared" si="130"/>
        <v>10.4125</v>
      </c>
      <c r="L874" s="27">
        <f t="shared" si="131"/>
        <v>10.4125</v>
      </c>
      <c r="M874" s="26">
        <f>(INDEX(pesos!A:B,MATCH(L874,pesos!A:A,1),2))</f>
        <v>16200</v>
      </c>
      <c r="N874" s="26">
        <f>+R874*'COSTOS VARIOS'!$O$1</f>
        <v>72356.180000000008</v>
      </c>
      <c r="O874" s="26">
        <f>+R874*'COSTOS VARIOS'!$O$2</f>
        <v>1561.3702000000001</v>
      </c>
      <c r="P874" s="26">
        <f>+R874*'COSTOS VARIOS'!$O$3</f>
        <v>5712.33</v>
      </c>
      <c r="Q874" s="26">
        <v>1</v>
      </c>
      <c r="R874" s="26">
        <f t="shared" si="132"/>
        <v>380822</v>
      </c>
      <c r="S874" s="25">
        <f t="shared" si="133"/>
        <v>598631.88020000001</v>
      </c>
      <c r="T874" s="28">
        <f t="shared" si="134"/>
        <v>1.8823120138933058E-2</v>
      </c>
      <c r="U874" s="29">
        <f t="shared" si="135"/>
        <v>609900</v>
      </c>
      <c r="V874" s="26">
        <f>+INDEX('LISTA DE PRECIOS EKM '!A:K,MATCH('Precios ML'!B874,'LISTA DE PRECIOS EKM '!A:A,0),8)</f>
        <v>609900</v>
      </c>
      <c r="W874" s="26">
        <f t="shared" si="136"/>
        <v>609900</v>
      </c>
      <c r="X874" s="26">
        <f t="shared" si="137"/>
        <v>0</v>
      </c>
      <c r="Y874" s="26"/>
      <c r="Z874" s="26">
        <f t="shared" si="138"/>
        <v>609900</v>
      </c>
      <c r="AA874" s="30">
        <f t="shared" si="139"/>
        <v>0.60153562556785056</v>
      </c>
    </row>
    <row r="875" spans="1:27">
      <c r="A875" s="20" t="s">
        <v>5887</v>
      </c>
      <c r="B875" s="20" t="s">
        <v>5888</v>
      </c>
      <c r="C875" s="25">
        <v>380822</v>
      </c>
      <c r="D875" s="22">
        <v>85</v>
      </c>
      <c r="E875" s="22">
        <v>49</v>
      </c>
      <c r="F875" s="22">
        <v>40</v>
      </c>
      <c r="G875" s="22">
        <v>16000</v>
      </c>
      <c r="H875" s="22" t="s">
        <v>5088</v>
      </c>
      <c r="I875" s="26">
        <f>+IF(H875='COSTOS VARIOS'!$C$1,'COSTOS VARIOS'!$C$2*'Precios ML'!V875,'COSTOS VARIOS'!$B$2*'Precios ML'!V875)</f>
        <v>121980</v>
      </c>
      <c r="J875" s="22">
        <v>0</v>
      </c>
      <c r="K875" s="27">
        <f t="shared" si="130"/>
        <v>10.4125</v>
      </c>
      <c r="L875" s="27">
        <f t="shared" si="131"/>
        <v>10.4125</v>
      </c>
      <c r="M875" s="26">
        <f>(INDEX(pesos!A:B,MATCH(L875,pesos!A:A,1),2))</f>
        <v>16200</v>
      </c>
      <c r="N875" s="26">
        <f>+R875*'COSTOS VARIOS'!$O$1</f>
        <v>72356.180000000008</v>
      </c>
      <c r="O875" s="26">
        <f>+R875*'COSTOS VARIOS'!$O$2</f>
        <v>1561.3702000000001</v>
      </c>
      <c r="P875" s="26">
        <f>+R875*'COSTOS VARIOS'!$O$3</f>
        <v>5712.33</v>
      </c>
      <c r="Q875" s="26">
        <v>1</v>
      </c>
      <c r="R875" s="26">
        <f t="shared" si="132"/>
        <v>380822</v>
      </c>
      <c r="S875" s="25">
        <f t="shared" si="133"/>
        <v>598631.88020000001</v>
      </c>
      <c r="T875" s="28">
        <f t="shared" si="134"/>
        <v>1.8823120138933058E-2</v>
      </c>
      <c r="U875" s="29">
        <f t="shared" si="135"/>
        <v>609900</v>
      </c>
      <c r="V875" s="26">
        <f>+INDEX('LISTA DE PRECIOS EKM '!A:K,MATCH('Precios ML'!B875,'LISTA DE PRECIOS EKM '!A:A,0),8)</f>
        <v>609900</v>
      </c>
      <c r="W875" s="26">
        <f t="shared" si="136"/>
        <v>609900</v>
      </c>
      <c r="X875" s="26">
        <f t="shared" si="137"/>
        <v>0</v>
      </c>
      <c r="Y875" s="26"/>
      <c r="Z875" s="26">
        <f t="shared" si="138"/>
        <v>609900</v>
      </c>
      <c r="AA875" s="30">
        <f t="shared" si="139"/>
        <v>0.60153562556785056</v>
      </c>
    </row>
    <row r="876" spans="1:27">
      <c r="A876" s="20" t="s">
        <v>5889</v>
      </c>
      <c r="B876" s="20" t="s">
        <v>2680</v>
      </c>
      <c r="C876" s="25">
        <v>240000</v>
      </c>
      <c r="D876" s="22">
        <v>85</v>
      </c>
      <c r="E876" s="22">
        <v>49</v>
      </c>
      <c r="F876" s="22">
        <v>40</v>
      </c>
      <c r="G876" s="22">
        <v>16000</v>
      </c>
      <c r="H876" s="22" t="s">
        <v>5088</v>
      </c>
      <c r="I876" s="26">
        <f>+IF(H876='COSTOS VARIOS'!$C$1,'COSTOS VARIOS'!$C$2*'Precios ML'!V876,'COSTOS VARIOS'!$B$2*'Precios ML'!V876)</f>
        <v>101980</v>
      </c>
      <c r="J876" s="22">
        <v>0</v>
      </c>
      <c r="K876" s="27">
        <f t="shared" si="130"/>
        <v>10.4125</v>
      </c>
      <c r="L876" s="27">
        <f t="shared" si="131"/>
        <v>10.4125</v>
      </c>
      <c r="M876" s="26">
        <f>(INDEX(pesos!A:B,MATCH(L876,pesos!A:A,1),2))</f>
        <v>16200</v>
      </c>
      <c r="N876" s="26">
        <f>+R876*'COSTOS VARIOS'!$O$1</f>
        <v>45600</v>
      </c>
      <c r="O876" s="26">
        <f>+R876*'COSTOS VARIOS'!$O$2</f>
        <v>984.00000000000011</v>
      </c>
      <c r="P876" s="26">
        <f>+R876*'COSTOS VARIOS'!$O$3</f>
        <v>3600</v>
      </c>
      <c r="Q876" s="26">
        <v>1</v>
      </c>
      <c r="R876" s="26">
        <f t="shared" si="132"/>
        <v>240000</v>
      </c>
      <c r="S876" s="25">
        <f t="shared" si="133"/>
        <v>408364</v>
      </c>
      <c r="T876" s="28">
        <f t="shared" si="134"/>
        <v>0.24864091839633273</v>
      </c>
      <c r="U876" s="29">
        <f t="shared" si="135"/>
        <v>509900</v>
      </c>
      <c r="V876" s="26">
        <f>+INDEX('LISTA DE PRECIOS EKM '!A:K,MATCH('Precios ML'!B876,'LISTA DE PRECIOS EKM '!A:A,0),8)</f>
        <v>509900</v>
      </c>
      <c r="W876" s="26">
        <f t="shared" si="136"/>
        <v>509900</v>
      </c>
      <c r="X876" s="26">
        <f t="shared" si="137"/>
        <v>0</v>
      </c>
      <c r="Y876" s="26"/>
      <c r="Z876" s="26">
        <f t="shared" si="138"/>
        <v>509900</v>
      </c>
      <c r="AA876" s="30">
        <f t="shared" si="139"/>
        <v>1.1245833333333333</v>
      </c>
    </row>
    <row r="877" spans="1:27">
      <c r="A877" s="20" t="s">
        <v>5890</v>
      </c>
      <c r="B877" s="20" t="s">
        <v>5891</v>
      </c>
      <c r="C877" s="25">
        <v>270000</v>
      </c>
      <c r="D877" s="22">
        <v>85</v>
      </c>
      <c r="E877" s="22">
        <v>49</v>
      </c>
      <c r="F877" s="22">
        <v>40</v>
      </c>
      <c r="G877" s="22">
        <v>16000</v>
      </c>
      <c r="H877" s="22" t="s">
        <v>5088</v>
      </c>
      <c r="I877" s="26">
        <f>+IF(H877='COSTOS VARIOS'!$C$1,'COSTOS VARIOS'!$C$2*'Precios ML'!V877,'COSTOS VARIOS'!$B$2*'Precios ML'!V877)</f>
        <v>91980</v>
      </c>
      <c r="J877" s="22">
        <v>0</v>
      </c>
      <c r="K877" s="27">
        <f t="shared" si="130"/>
        <v>10.4125</v>
      </c>
      <c r="L877" s="27">
        <f t="shared" si="131"/>
        <v>10.4125</v>
      </c>
      <c r="M877" s="26">
        <f>(INDEX(pesos!A:B,MATCH(L877,pesos!A:A,1),2))</f>
        <v>16200</v>
      </c>
      <c r="N877" s="26">
        <f>+R877*'COSTOS VARIOS'!$O$1</f>
        <v>51300</v>
      </c>
      <c r="O877" s="26">
        <f>+R877*'COSTOS VARIOS'!$O$2</f>
        <v>1107</v>
      </c>
      <c r="P877" s="26">
        <f>+R877*'COSTOS VARIOS'!$O$3</f>
        <v>4050</v>
      </c>
      <c r="Q877" s="26">
        <v>1</v>
      </c>
      <c r="R877" s="26">
        <f t="shared" si="132"/>
        <v>270000</v>
      </c>
      <c r="S877" s="25">
        <f t="shared" si="133"/>
        <v>434637</v>
      </c>
      <c r="T877" s="28">
        <f t="shared" si="134"/>
        <v>5.812436585012315E-2</v>
      </c>
      <c r="U877" s="29">
        <f t="shared" si="135"/>
        <v>459900</v>
      </c>
      <c r="V877" s="26">
        <f>+INDEX('LISTA DE PRECIOS EKM '!A:K,MATCH('Precios ML'!B877,'LISTA DE PRECIOS EKM '!A:A,0),8)</f>
        <v>459900</v>
      </c>
      <c r="W877" s="26">
        <f t="shared" si="136"/>
        <v>459900</v>
      </c>
      <c r="X877" s="26">
        <f t="shared" si="137"/>
        <v>0</v>
      </c>
      <c r="Y877" s="26"/>
      <c r="Z877" s="26">
        <f t="shared" si="138"/>
        <v>459900</v>
      </c>
      <c r="AA877" s="30">
        <f t="shared" si="139"/>
        <v>0.70333333333333337</v>
      </c>
    </row>
    <row r="878" spans="1:27">
      <c r="A878" s="20" t="s">
        <v>5890</v>
      </c>
      <c r="B878" s="20" t="s">
        <v>5891</v>
      </c>
      <c r="C878" s="25">
        <v>270000</v>
      </c>
      <c r="D878" s="22">
        <v>85</v>
      </c>
      <c r="E878" s="22">
        <v>49</v>
      </c>
      <c r="F878" s="22">
        <v>40</v>
      </c>
      <c r="G878" s="22">
        <v>16000</v>
      </c>
      <c r="H878" s="22" t="s">
        <v>5088</v>
      </c>
      <c r="I878" s="26">
        <f>+IF(H878='COSTOS VARIOS'!$C$1,'COSTOS VARIOS'!$C$2*'Precios ML'!V878,'COSTOS VARIOS'!$B$2*'Precios ML'!V878)</f>
        <v>91980</v>
      </c>
      <c r="J878" s="22">
        <v>0</v>
      </c>
      <c r="K878" s="27">
        <f t="shared" si="130"/>
        <v>10.4125</v>
      </c>
      <c r="L878" s="27">
        <f t="shared" si="131"/>
        <v>10.4125</v>
      </c>
      <c r="M878" s="26">
        <f>(INDEX(pesos!A:B,MATCH(L878,pesos!A:A,1),2))</f>
        <v>16200</v>
      </c>
      <c r="N878" s="26">
        <f>+R878*'COSTOS VARIOS'!$O$1</f>
        <v>51300</v>
      </c>
      <c r="O878" s="26">
        <f>+R878*'COSTOS VARIOS'!$O$2</f>
        <v>1107</v>
      </c>
      <c r="P878" s="26">
        <f>+R878*'COSTOS VARIOS'!$O$3</f>
        <v>4050</v>
      </c>
      <c r="Q878" s="26">
        <v>1</v>
      </c>
      <c r="R878" s="26">
        <f t="shared" si="132"/>
        <v>270000</v>
      </c>
      <c r="S878" s="25">
        <f t="shared" si="133"/>
        <v>434637</v>
      </c>
      <c r="T878" s="28">
        <f t="shared" si="134"/>
        <v>5.812436585012315E-2</v>
      </c>
      <c r="U878" s="29">
        <f t="shared" si="135"/>
        <v>459900</v>
      </c>
      <c r="V878" s="26">
        <f>+INDEX('LISTA DE PRECIOS EKM '!A:K,MATCH('Precios ML'!B878,'LISTA DE PRECIOS EKM '!A:A,0),8)</f>
        <v>459900</v>
      </c>
      <c r="W878" s="26">
        <f t="shared" si="136"/>
        <v>459900</v>
      </c>
      <c r="X878" s="26">
        <f t="shared" si="137"/>
        <v>0</v>
      </c>
      <c r="Y878" s="26"/>
      <c r="Z878" s="26">
        <f t="shared" si="138"/>
        <v>459900</v>
      </c>
      <c r="AA878" s="30">
        <f t="shared" si="139"/>
        <v>0.70333333333333337</v>
      </c>
    </row>
    <row r="879" spans="1:27">
      <c r="A879" s="20" t="s">
        <v>5892</v>
      </c>
      <c r="B879" s="20" t="s">
        <v>5893</v>
      </c>
      <c r="C879" s="25">
        <v>440000</v>
      </c>
      <c r="D879" s="22">
        <v>85</v>
      </c>
      <c r="E879" s="22">
        <v>49</v>
      </c>
      <c r="F879" s="22">
        <v>40</v>
      </c>
      <c r="G879" s="22">
        <v>16000</v>
      </c>
      <c r="H879" s="22" t="s">
        <v>5088</v>
      </c>
      <c r="I879" s="26">
        <f>+IF(H879='COSTOS VARIOS'!$C$1,'COSTOS VARIOS'!$C$2*'Precios ML'!V879,'COSTOS VARIOS'!$B$2*'Precios ML'!V879)</f>
        <v>189980</v>
      </c>
      <c r="J879" s="22">
        <v>0</v>
      </c>
      <c r="K879" s="27">
        <f t="shared" si="130"/>
        <v>10.4125</v>
      </c>
      <c r="L879" s="27">
        <f t="shared" si="131"/>
        <v>10.4125</v>
      </c>
      <c r="M879" s="26">
        <f>(INDEX(pesos!A:B,MATCH(L879,pesos!A:A,1),2))</f>
        <v>16200</v>
      </c>
      <c r="N879" s="26">
        <f>+R879*'COSTOS VARIOS'!$O$1</f>
        <v>83600</v>
      </c>
      <c r="O879" s="26">
        <f>+R879*'COSTOS VARIOS'!$O$2</f>
        <v>1804.0000000000002</v>
      </c>
      <c r="P879" s="26">
        <f>+R879*'COSTOS VARIOS'!$O$3</f>
        <v>6600</v>
      </c>
      <c r="Q879" s="26">
        <v>1</v>
      </c>
      <c r="R879" s="26">
        <f t="shared" si="132"/>
        <v>440000</v>
      </c>
      <c r="S879" s="25">
        <f t="shared" si="133"/>
        <v>738184</v>
      </c>
      <c r="T879" s="28">
        <f t="shared" si="134"/>
        <v>0.28680654145849815</v>
      </c>
      <c r="U879" s="29">
        <f t="shared" si="135"/>
        <v>949900</v>
      </c>
      <c r="V879" s="26">
        <f>+INDEX('LISTA DE PRECIOS EKM '!A:K,MATCH('Precios ML'!B879,'LISTA DE PRECIOS EKM '!A:A,0),8)</f>
        <v>949900</v>
      </c>
      <c r="W879" s="26">
        <f t="shared" si="136"/>
        <v>949900</v>
      </c>
      <c r="X879" s="26">
        <f t="shared" si="137"/>
        <v>0</v>
      </c>
      <c r="Y879" s="26"/>
      <c r="Z879" s="26">
        <f t="shared" si="138"/>
        <v>949900</v>
      </c>
      <c r="AA879" s="30">
        <f t="shared" si="139"/>
        <v>1.1588636363636362</v>
      </c>
    </row>
    <row r="880" spans="1:27">
      <c r="A880" s="20" t="s">
        <v>5892</v>
      </c>
      <c r="B880" s="20" t="s">
        <v>5893</v>
      </c>
      <c r="C880" s="25">
        <v>440000</v>
      </c>
      <c r="D880" s="22">
        <v>85</v>
      </c>
      <c r="E880" s="22">
        <v>49</v>
      </c>
      <c r="F880" s="22">
        <v>40</v>
      </c>
      <c r="G880" s="22">
        <v>16000</v>
      </c>
      <c r="H880" s="22" t="s">
        <v>5088</v>
      </c>
      <c r="I880" s="26">
        <f>+IF(H880='COSTOS VARIOS'!$C$1,'COSTOS VARIOS'!$C$2*'Precios ML'!V880,'COSTOS VARIOS'!$B$2*'Precios ML'!V880)</f>
        <v>189980</v>
      </c>
      <c r="J880" s="22">
        <v>0</v>
      </c>
      <c r="K880" s="27">
        <f t="shared" si="130"/>
        <v>10.4125</v>
      </c>
      <c r="L880" s="27">
        <f t="shared" si="131"/>
        <v>10.4125</v>
      </c>
      <c r="M880" s="26">
        <f>(INDEX(pesos!A:B,MATCH(L880,pesos!A:A,1),2))</f>
        <v>16200</v>
      </c>
      <c r="N880" s="26">
        <f>+R880*'COSTOS VARIOS'!$O$1</f>
        <v>83600</v>
      </c>
      <c r="O880" s="26">
        <f>+R880*'COSTOS VARIOS'!$O$2</f>
        <v>1804.0000000000002</v>
      </c>
      <c r="P880" s="26">
        <f>+R880*'COSTOS VARIOS'!$O$3</f>
        <v>6600</v>
      </c>
      <c r="Q880" s="26">
        <v>1</v>
      </c>
      <c r="R880" s="26">
        <f t="shared" si="132"/>
        <v>440000</v>
      </c>
      <c r="S880" s="25">
        <f t="shared" si="133"/>
        <v>738184</v>
      </c>
      <c r="T880" s="28">
        <f t="shared" si="134"/>
        <v>0.28680654145849815</v>
      </c>
      <c r="U880" s="29">
        <f t="shared" si="135"/>
        <v>949900</v>
      </c>
      <c r="V880" s="26">
        <f>+INDEX('LISTA DE PRECIOS EKM '!A:K,MATCH('Precios ML'!B880,'LISTA DE PRECIOS EKM '!A:A,0),8)</f>
        <v>949900</v>
      </c>
      <c r="W880" s="26">
        <f t="shared" si="136"/>
        <v>949900</v>
      </c>
      <c r="X880" s="26">
        <f t="shared" si="137"/>
        <v>0</v>
      </c>
      <c r="Y880" s="26"/>
      <c r="Z880" s="26">
        <f t="shared" si="138"/>
        <v>949900</v>
      </c>
      <c r="AA880" s="30">
        <f t="shared" si="139"/>
        <v>1.1588636363636362</v>
      </c>
    </row>
    <row r="881" spans="1:27">
      <c r="A881" s="20" t="s">
        <v>5894</v>
      </c>
      <c r="B881" s="20" t="s">
        <v>5895</v>
      </c>
      <c r="C881" s="25">
        <v>834000</v>
      </c>
      <c r="D881" s="22">
        <v>85</v>
      </c>
      <c r="E881" s="22">
        <v>49</v>
      </c>
      <c r="F881" s="22">
        <v>40</v>
      </c>
      <c r="G881" s="22">
        <v>16000</v>
      </c>
      <c r="H881" s="22" t="s">
        <v>5088</v>
      </c>
      <c r="I881" s="26">
        <f>+IF(H881='COSTOS VARIOS'!$C$1,'COSTOS VARIOS'!$C$2*'Precios ML'!V881,'COSTOS VARIOS'!$B$2*'Precios ML'!V881)</f>
        <v>283980</v>
      </c>
      <c r="J881" s="22">
        <v>0</v>
      </c>
      <c r="K881" s="27">
        <f t="shared" si="130"/>
        <v>10.4125</v>
      </c>
      <c r="L881" s="27">
        <f t="shared" si="131"/>
        <v>10.4125</v>
      </c>
      <c r="M881" s="26">
        <f>(INDEX(pesos!A:B,MATCH(L881,pesos!A:A,1),2))</f>
        <v>16200</v>
      </c>
      <c r="N881" s="26">
        <f>+R881*'COSTOS VARIOS'!$O$1</f>
        <v>158460</v>
      </c>
      <c r="O881" s="26">
        <f>+R881*'COSTOS VARIOS'!$O$2</f>
        <v>3419.4</v>
      </c>
      <c r="P881" s="26">
        <f>+R881*'COSTOS VARIOS'!$O$3</f>
        <v>12510</v>
      </c>
      <c r="Q881" s="26">
        <v>1</v>
      </c>
      <c r="R881" s="26">
        <f t="shared" si="132"/>
        <v>834000</v>
      </c>
      <c r="S881" s="25">
        <f t="shared" si="133"/>
        <v>1308569.3999999999</v>
      </c>
      <c r="T881" s="28">
        <f t="shared" si="134"/>
        <v>8.5078101321947486E-2</v>
      </c>
      <c r="U881" s="29">
        <f t="shared" si="135"/>
        <v>1419900</v>
      </c>
      <c r="V881" s="26">
        <f>+INDEX('LISTA DE PRECIOS EKM '!A:K,MATCH('Precios ML'!B881,'LISTA DE PRECIOS EKM '!A:A,0),8)</f>
        <v>1419900</v>
      </c>
      <c r="W881" s="26">
        <f t="shared" si="136"/>
        <v>1419900</v>
      </c>
      <c r="X881" s="26">
        <f t="shared" si="137"/>
        <v>0</v>
      </c>
      <c r="Y881" s="26"/>
      <c r="Z881" s="26">
        <f t="shared" si="138"/>
        <v>1419900</v>
      </c>
      <c r="AA881" s="30">
        <f t="shared" si="139"/>
        <v>0.70251798561151069</v>
      </c>
    </row>
    <row r="882" spans="1:27">
      <c r="A882" s="20" t="s">
        <v>5894</v>
      </c>
      <c r="B882" s="20" t="s">
        <v>5895</v>
      </c>
      <c r="C882" s="25">
        <v>834000</v>
      </c>
      <c r="D882" s="22">
        <v>85</v>
      </c>
      <c r="E882" s="22">
        <v>49</v>
      </c>
      <c r="F882" s="22">
        <v>40</v>
      </c>
      <c r="G882" s="22">
        <v>16000</v>
      </c>
      <c r="H882" s="22" t="s">
        <v>5088</v>
      </c>
      <c r="I882" s="26">
        <f>+IF(H882='COSTOS VARIOS'!$C$1,'COSTOS VARIOS'!$C$2*'Precios ML'!V882,'COSTOS VARIOS'!$B$2*'Precios ML'!V882)</f>
        <v>283980</v>
      </c>
      <c r="J882" s="22">
        <v>0</v>
      </c>
      <c r="K882" s="27">
        <f t="shared" si="130"/>
        <v>10.4125</v>
      </c>
      <c r="L882" s="27">
        <f t="shared" si="131"/>
        <v>10.4125</v>
      </c>
      <c r="M882" s="26">
        <f>(INDEX(pesos!A:B,MATCH(L882,pesos!A:A,1),2))</f>
        <v>16200</v>
      </c>
      <c r="N882" s="26">
        <f>+R882*'COSTOS VARIOS'!$O$1</f>
        <v>158460</v>
      </c>
      <c r="O882" s="26">
        <f>+R882*'COSTOS VARIOS'!$O$2</f>
        <v>3419.4</v>
      </c>
      <c r="P882" s="26">
        <f>+R882*'COSTOS VARIOS'!$O$3</f>
        <v>12510</v>
      </c>
      <c r="Q882" s="26">
        <v>1</v>
      </c>
      <c r="R882" s="26">
        <f t="shared" si="132"/>
        <v>834000</v>
      </c>
      <c r="S882" s="25">
        <f t="shared" si="133"/>
        <v>1308569.3999999999</v>
      </c>
      <c r="T882" s="28">
        <f t="shared" si="134"/>
        <v>8.5078101321947486E-2</v>
      </c>
      <c r="U882" s="29">
        <f t="shared" si="135"/>
        <v>1419900</v>
      </c>
      <c r="V882" s="26">
        <f>+INDEX('LISTA DE PRECIOS EKM '!A:K,MATCH('Precios ML'!B882,'LISTA DE PRECIOS EKM '!A:A,0),8)</f>
        <v>1419900</v>
      </c>
      <c r="W882" s="26">
        <f t="shared" si="136"/>
        <v>1419900</v>
      </c>
      <c r="X882" s="26">
        <f t="shared" si="137"/>
        <v>0</v>
      </c>
      <c r="Y882" s="26"/>
      <c r="Z882" s="26">
        <f t="shared" si="138"/>
        <v>1419900</v>
      </c>
      <c r="AA882" s="30">
        <f t="shared" si="139"/>
        <v>0.70251798561151069</v>
      </c>
    </row>
    <row r="883" spans="1:27">
      <c r="A883" s="20" t="s">
        <v>5896</v>
      </c>
      <c r="B883" s="20" t="s">
        <v>2276</v>
      </c>
      <c r="C883" s="25">
        <v>354000</v>
      </c>
      <c r="D883" s="22">
        <v>85</v>
      </c>
      <c r="E883" s="22">
        <v>49</v>
      </c>
      <c r="F883" s="22">
        <v>40</v>
      </c>
      <c r="G883" s="22">
        <v>16000</v>
      </c>
      <c r="H883" s="22" t="s">
        <v>5088</v>
      </c>
      <c r="I883" s="26">
        <f>+IF(H883='COSTOS VARIOS'!$C$1,'COSTOS VARIOS'!$C$2*'Precios ML'!V883,'COSTOS VARIOS'!$B$2*'Precios ML'!V883)</f>
        <v>159980</v>
      </c>
      <c r="J883" s="22">
        <v>0</v>
      </c>
      <c r="K883" s="27">
        <f t="shared" si="130"/>
        <v>10.4125</v>
      </c>
      <c r="L883" s="27">
        <f t="shared" si="131"/>
        <v>10.4125</v>
      </c>
      <c r="M883" s="26">
        <f>(INDEX(pesos!A:B,MATCH(L883,pesos!A:A,1),2))</f>
        <v>16200</v>
      </c>
      <c r="N883" s="26">
        <f>+R883*'COSTOS VARIOS'!$O$1</f>
        <v>67260</v>
      </c>
      <c r="O883" s="26">
        <f>+R883*'COSTOS VARIOS'!$O$2</f>
        <v>1451.4</v>
      </c>
      <c r="P883" s="26">
        <f>+R883*'COSTOS VARIOS'!$O$3</f>
        <v>5310</v>
      </c>
      <c r="Q883" s="26">
        <v>1</v>
      </c>
      <c r="R883" s="26">
        <f t="shared" si="132"/>
        <v>354000</v>
      </c>
      <c r="S883" s="25">
        <f t="shared" si="133"/>
        <v>604201.4</v>
      </c>
      <c r="T883" s="28">
        <f t="shared" si="134"/>
        <v>0.32389630345113396</v>
      </c>
      <c r="U883" s="29">
        <f t="shared" si="135"/>
        <v>799900</v>
      </c>
      <c r="V883" s="26">
        <f>+INDEX('LISTA DE PRECIOS EKM '!A:K,MATCH('Precios ML'!B883,'LISTA DE PRECIOS EKM '!A:A,0),8)</f>
        <v>799900</v>
      </c>
      <c r="W883" s="26">
        <f t="shared" si="136"/>
        <v>799900</v>
      </c>
      <c r="X883" s="26">
        <f t="shared" si="137"/>
        <v>0</v>
      </c>
      <c r="Y883" s="26"/>
      <c r="Z883" s="26">
        <f t="shared" si="138"/>
        <v>799900</v>
      </c>
      <c r="AA883" s="30">
        <f t="shared" si="139"/>
        <v>1.2596045197740113</v>
      </c>
    </row>
    <row r="884" spans="1:27">
      <c r="A884" s="20" t="s">
        <v>5896</v>
      </c>
      <c r="B884" s="20" t="s">
        <v>2276</v>
      </c>
      <c r="C884" s="25">
        <v>354000</v>
      </c>
      <c r="D884" s="22">
        <v>85</v>
      </c>
      <c r="E884" s="22">
        <v>49</v>
      </c>
      <c r="F884" s="22">
        <v>40</v>
      </c>
      <c r="G884" s="22">
        <v>16000</v>
      </c>
      <c r="H884" s="22" t="s">
        <v>5088</v>
      </c>
      <c r="I884" s="26">
        <f>+IF(H884='COSTOS VARIOS'!$C$1,'COSTOS VARIOS'!$C$2*'Precios ML'!V884,'COSTOS VARIOS'!$B$2*'Precios ML'!V884)</f>
        <v>159980</v>
      </c>
      <c r="J884" s="22">
        <v>0</v>
      </c>
      <c r="K884" s="27">
        <f t="shared" si="130"/>
        <v>10.4125</v>
      </c>
      <c r="L884" s="27">
        <f t="shared" si="131"/>
        <v>10.4125</v>
      </c>
      <c r="M884" s="26">
        <f>(INDEX(pesos!A:B,MATCH(L884,pesos!A:A,1),2))</f>
        <v>16200</v>
      </c>
      <c r="N884" s="26">
        <f>+R884*'COSTOS VARIOS'!$O$1</f>
        <v>67260</v>
      </c>
      <c r="O884" s="26">
        <f>+R884*'COSTOS VARIOS'!$O$2</f>
        <v>1451.4</v>
      </c>
      <c r="P884" s="26">
        <f>+R884*'COSTOS VARIOS'!$O$3</f>
        <v>5310</v>
      </c>
      <c r="Q884" s="26">
        <v>1</v>
      </c>
      <c r="R884" s="26">
        <f t="shared" si="132"/>
        <v>354000</v>
      </c>
      <c r="S884" s="25">
        <f t="shared" si="133"/>
        <v>604201.4</v>
      </c>
      <c r="T884" s="28">
        <f t="shared" si="134"/>
        <v>0.32389630345113396</v>
      </c>
      <c r="U884" s="29">
        <f t="shared" si="135"/>
        <v>799900</v>
      </c>
      <c r="V884" s="26">
        <f>+INDEX('LISTA DE PRECIOS EKM '!A:K,MATCH('Precios ML'!B884,'LISTA DE PRECIOS EKM '!A:A,0),8)</f>
        <v>799900</v>
      </c>
      <c r="W884" s="26">
        <f t="shared" si="136"/>
        <v>799900</v>
      </c>
      <c r="X884" s="26">
        <f t="shared" si="137"/>
        <v>0</v>
      </c>
      <c r="Y884" s="26"/>
      <c r="Z884" s="26">
        <f t="shared" si="138"/>
        <v>799900</v>
      </c>
      <c r="AA884" s="30">
        <f t="shared" si="139"/>
        <v>1.2596045197740113</v>
      </c>
    </row>
    <row r="885" spans="1:27">
      <c r="A885" s="20" t="s">
        <v>5897</v>
      </c>
      <c r="B885" s="20" t="s">
        <v>5898</v>
      </c>
      <c r="C885" s="25">
        <v>493740.99999999994</v>
      </c>
      <c r="D885" s="22">
        <v>85</v>
      </c>
      <c r="E885" s="22">
        <v>49</v>
      </c>
      <c r="F885" s="22">
        <v>40</v>
      </c>
      <c r="G885" s="22">
        <v>16000</v>
      </c>
      <c r="H885" s="22" t="s">
        <v>5088</v>
      </c>
      <c r="I885" s="26">
        <f>+IF(H885='COSTOS VARIOS'!$C$1,'COSTOS VARIOS'!$C$2*'Precios ML'!V885,'COSTOS VARIOS'!$B$2*'Precios ML'!V885)</f>
        <v>207980</v>
      </c>
      <c r="J885" s="22">
        <v>0</v>
      </c>
      <c r="K885" s="27">
        <f t="shared" si="130"/>
        <v>10.4125</v>
      </c>
      <c r="L885" s="27">
        <f t="shared" si="131"/>
        <v>10.4125</v>
      </c>
      <c r="M885" s="26">
        <f>(INDEX(pesos!A:B,MATCH(L885,pesos!A:A,1),2))</f>
        <v>16200</v>
      </c>
      <c r="N885" s="26">
        <f>+R885*'COSTOS VARIOS'!$O$1</f>
        <v>93810.79</v>
      </c>
      <c r="O885" s="26">
        <f>+R885*'COSTOS VARIOS'!$O$2</f>
        <v>2024.3380999999999</v>
      </c>
      <c r="P885" s="26">
        <f>+R885*'COSTOS VARIOS'!$O$3</f>
        <v>7406.1149999999989</v>
      </c>
      <c r="Q885" s="26">
        <v>1</v>
      </c>
      <c r="R885" s="26">
        <f t="shared" si="132"/>
        <v>493740.99999999994</v>
      </c>
      <c r="S885" s="25">
        <f t="shared" si="133"/>
        <v>821162.24309999996</v>
      </c>
      <c r="T885" s="28">
        <f t="shared" si="134"/>
        <v>0.26637580909009539</v>
      </c>
      <c r="U885" s="29">
        <f t="shared" si="135"/>
        <v>1039900</v>
      </c>
      <c r="V885" s="26">
        <f>+INDEX('LISTA DE PRECIOS EKM '!A:K,MATCH('Precios ML'!B885,'LISTA DE PRECIOS EKM '!A:A,0),8)</f>
        <v>1039900</v>
      </c>
      <c r="W885" s="26">
        <f t="shared" si="136"/>
        <v>1039900</v>
      </c>
      <c r="X885" s="26">
        <f t="shared" si="137"/>
        <v>0</v>
      </c>
      <c r="Y885" s="26"/>
      <c r="Z885" s="26">
        <f t="shared" si="138"/>
        <v>1039900</v>
      </c>
      <c r="AA885" s="30">
        <f t="shared" si="139"/>
        <v>1.1061649731336876</v>
      </c>
    </row>
    <row r="886" spans="1:27">
      <c r="A886" s="20" t="s">
        <v>5897</v>
      </c>
      <c r="B886" s="20" t="s">
        <v>5898</v>
      </c>
      <c r="C886" s="25">
        <v>493740.99999999994</v>
      </c>
      <c r="D886" s="22">
        <v>85</v>
      </c>
      <c r="E886" s="22">
        <v>49</v>
      </c>
      <c r="F886" s="22">
        <v>40</v>
      </c>
      <c r="G886" s="22">
        <v>16000</v>
      </c>
      <c r="H886" s="22" t="s">
        <v>5088</v>
      </c>
      <c r="I886" s="26">
        <f>+IF(H886='COSTOS VARIOS'!$C$1,'COSTOS VARIOS'!$C$2*'Precios ML'!V886,'COSTOS VARIOS'!$B$2*'Precios ML'!V886)</f>
        <v>207980</v>
      </c>
      <c r="J886" s="22">
        <v>0</v>
      </c>
      <c r="K886" s="27">
        <f t="shared" si="130"/>
        <v>10.4125</v>
      </c>
      <c r="L886" s="27">
        <f t="shared" si="131"/>
        <v>10.4125</v>
      </c>
      <c r="M886" s="26">
        <f>(INDEX(pesos!A:B,MATCH(L886,pesos!A:A,1),2))</f>
        <v>16200</v>
      </c>
      <c r="N886" s="26">
        <f>+R886*'COSTOS VARIOS'!$O$1</f>
        <v>93810.79</v>
      </c>
      <c r="O886" s="26">
        <f>+R886*'COSTOS VARIOS'!$O$2</f>
        <v>2024.3380999999999</v>
      </c>
      <c r="P886" s="26">
        <f>+R886*'COSTOS VARIOS'!$O$3</f>
        <v>7406.1149999999989</v>
      </c>
      <c r="Q886" s="26">
        <v>1</v>
      </c>
      <c r="R886" s="26">
        <f t="shared" si="132"/>
        <v>493740.99999999994</v>
      </c>
      <c r="S886" s="25">
        <f t="shared" si="133"/>
        <v>821162.24309999996</v>
      </c>
      <c r="T886" s="28">
        <f t="shared" si="134"/>
        <v>0.26637580909009539</v>
      </c>
      <c r="U886" s="29">
        <f t="shared" si="135"/>
        <v>1039900</v>
      </c>
      <c r="V886" s="26">
        <f>+INDEX('LISTA DE PRECIOS EKM '!A:K,MATCH('Precios ML'!B886,'LISTA DE PRECIOS EKM '!A:A,0),8)</f>
        <v>1039900</v>
      </c>
      <c r="W886" s="26">
        <f t="shared" si="136"/>
        <v>1039900</v>
      </c>
      <c r="X886" s="26">
        <f t="shared" si="137"/>
        <v>0</v>
      </c>
      <c r="Y886" s="26"/>
      <c r="Z886" s="26">
        <f t="shared" si="138"/>
        <v>1039900</v>
      </c>
      <c r="AA886" s="30">
        <f t="shared" si="139"/>
        <v>1.1061649731336876</v>
      </c>
    </row>
    <row r="887" spans="1:27">
      <c r="A887" s="20" t="s">
        <v>5899</v>
      </c>
      <c r="B887" s="20" t="s">
        <v>5900</v>
      </c>
      <c r="C887" s="25">
        <v>565668</v>
      </c>
      <c r="D887" s="22">
        <v>85</v>
      </c>
      <c r="E887" s="22">
        <v>49</v>
      </c>
      <c r="F887" s="22">
        <v>40</v>
      </c>
      <c r="G887" s="22">
        <v>16000</v>
      </c>
      <c r="H887" s="22" t="s">
        <v>5088</v>
      </c>
      <c r="I887" s="26">
        <f>+IF(H887='COSTOS VARIOS'!$C$1,'COSTOS VARIOS'!$C$2*'Precios ML'!V887,'COSTOS VARIOS'!$B$2*'Precios ML'!V887)</f>
        <v>237980</v>
      </c>
      <c r="J887" s="22">
        <v>0</v>
      </c>
      <c r="K887" s="27">
        <f t="shared" si="130"/>
        <v>10.4125</v>
      </c>
      <c r="L887" s="27">
        <f t="shared" si="131"/>
        <v>10.4125</v>
      </c>
      <c r="M887" s="26">
        <f>(INDEX(pesos!A:B,MATCH(L887,pesos!A:A,1),2))</f>
        <v>16200</v>
      </c>
      <c r="N887" s="26">
        <f>+R887*'COSTOS VARIOS'!$O$1</f>
        <v>107476.92</v>
      </c>
      <c r="O887" s="26">
        <f>+R887*'COSTOS VARIOS'!$O$2</f>
        <v>2319.2388000000001</v>
      </c>
      <c r="P887" s="26">
        <f>+R887*'COSTOS VARIOS'!$O$3</f>
        <v>8485.02</v>
      </c>
      <c r="Q887" s="26">
        <v>1</v>
      </c>
      <c r="R887" s="26">
        <f t="shared" si="132"/>
        <v>565668</v>
      </c>
      <c r="S887" s="25">
        <f t="shared" si="133"/>
        <v>938129.17880000011</v>
      </c>
      <c r="T887" s="28">
        <f t="shared" si="134"/>
        <v>0.26837542940733417</v>
      </c>
      <c r="U887" s="29">
        <f t="shared" si="135"/>
        <v>1189900</v>
      </c>
      <c r="V887" s="26">
        <f>+INDEX('LISTA DE PRECIOS EKM '!A:K,MATCH('Precios ML'!B887,'LISTA DE PRECIOS EKM '!A:A,0),8)</f>
        <v>1189900</v>
      </c>
      <c r="W887" s="26">
        <f t="shared" si="136"/>
        <v>1189900</v>
      </c>
      <c r="X887" s="26">
        <f t="shared" si="137"/>
        <v>0</v>
      </c>
      <c r="Y887" s="26"/>
      <c r="Z887" s="26">
        <f t="shared" si="138"/>
        <v>1189900</v>
      </c>
      <c r="AA887" s="30">
        <f t="shared" si="139"/>
        <v>1.1035306929152791</v>
      </c>
    </row>
    <row r="888" spans="1:27">
      <c r="A888" s="20" t="s">
        <v>5899</v>
      </c>
      <c r="B888" s="20" t="s">
        <v>5900</v>
      </c>
      <c r="C888" s="25">
        <v>565668</v>
      </c>
      <c r="D888" s="22">
        <v>85</v>
      </c>
      <c r="E888" s="22">
        <v>49</v>
      </c>
      <c r="F888" s="22">
        <v>40</v>
      </c>
      <c r="G888" s="22">
        <v>16000</v>
      </c>
      <c r="H888" s="22" t="s">
        <v>5088</v>
      </c>
      <c r="I888" s="26">
        <f>+IF(H888='COSTOS VARIOS'!$C$1,'COSTOS VARIOS'!$C$2*'Precios ML'!V888,'COSTOS VARIOS'!$B$2*'Precios ML'!V888)</f>
        <v>237980</v>
      </c>
      <c r="J888" s="22">
        <v>0</v>
      </c>
      <c r="K888" s="27">
        <f t="shared" si="130"/>
        <v>10.4125</v>
      </c>
      <c r="L888" s="27">
        <f t="shared" si="131"/>
        <v>10.4125</v>
      </c>
      <c r="M888" s="26">
        <f>(INDEX(pesos!A:B,MATCH(L888,pesos!A:A,1),2))</f>
        <v>16200</v>
      </c>
      <c r="N888" s="26">
        <f>+R888*'COSTOS VARIOS'!$O$1</f>
        <v>107476.92</v>
      </c>
      <c r="O888" s="26">
        <f>+R888*'COSTOS VARIOS'!$O$2</f>
        <v>2319.2388000000001</v>
      </c>
      <c r="P888" s="26">
        <f>+R888*'COSTOS VARIOS'!$O$3</f>
        <v>8485.02</v>
      </c>
      <c r="Q888" s="26">
        <v>1</v>
      </c>
      <c r="R888" s="26">
        <f t="shared" si="132"/>
        <v>565668</v>
      </c>
      <c r="S888" s="25">
        <f t="shared" si="133"/>
        <v>938129.17880000011</v>
      </c>
      <c r="T888" s="28">
        <f t="shared" si="134"/>
        <v>0.26837542940733417</v>
      </c>
      <c r="U888" s="29">
        <f t="shared" si="135"/>
        <v>1189900</v>
      </c>
      <c r="V888" s="26">
        <f>+INDEX('LISTA DE PRECIOS EKM '!A:K,MATCH('Precios ML'!B888,'LISTA DE PRECIOS EKM '!A:A,0),8)</f>
        <v>1189900</v>
      </c>
      <c r="W888" s="26">
        <f t="shared" si="136"/>
        <v>1189900</v>
      </c>
      <c r="X888" s="26">
        <f t="shared" si="137"/>
        <v>0</v>
      </c>
      <c r="Y888" s="26"/>
      <c r="Z888" s="26">
        <f t="shared" si="138"/>
        <v>1189900</v>
      </c>
      <c r="AA888" s="30">
        <f t="shared" si="139"/>
        <v>1.1035306929152791</v>
      </c>
    </row>
    <row r="889" spans="1:27">
      <c r="A889" s="20" t="s">
        <v>5901</v>
      </c>
      <c r="B889" s="20" t="s">
        <v>5902</v>
      </c>
      <c r="C889" s="25">
        <v>565668</v>
      </c>
      <c r="D889" s="22">
        <v>85</v>
      </c>
      <c r="E889" s="22">
        <v>49</v>
      </c>
      <c r="F889" s="22">
        <v>40</v>
      </c>
      <c r="G889" s="22">
        <v>16000</v>
      </c>
      <c r="H889" s="22" t="s">
        <v>5088</v>
      </c>
      <c r="I889" s="26">
        <f>+IF(H889='COSTOS VARIOS'!$C$1,'COSTOS VARIOS'!$C$2*'Precios ML'!V889,'COSTOS VARIOS'!$B$2*'Precios ML'!V889)</f>
        <v>203980</v>
      </c>
      <c r="J889" s="22">
        <v>0</v>
      </c>
      <c r="K889" s="27">
        <f t="shared" si="130"/>
        <v>10.4125</v>
      </c>
      <c r="L889" s="27">
        <f t="shared" si="131"/>
        <v>10.4125</v>
      </c>
      <c r="M889" s="26">
        <f>(INDEX(pesos!A:B,MATCH(L889,pesos!A:A,1),2))</f>
        <v>16200</v>
      </c>
      <c r="N889" s="26">
        <f>+R889*'COSTOS VARIOS'!$O$1</f>
        <v>107476.92</v>
      </c>
      <c r="O889" s="26">
        <f>+R889*'COSTOS VARIOS'!$O$2</f>
        <v>2319.2388000000001</v>
      </c>
      <c r="P889" s="26">
        <f>+R889*'COSTOS VARIOS'!$O$3</f>
        <v>8485.02</v>
      </c>
      <c r="Q889" s="26">
        <v>1</v>
      </c>
      <c r="R889" s="26">
        <f t="shared" si="132"/>
        <v>565668</v>
      </c>
      <c r="S889" s="25">
        <f t="shared" si="133"/>
        <v>904129.17880000011</v>
      </c>
      <c r="T889" s="28">
        <f t="shared" si="134"/>
        <v>0.12804677021225652</v>
      </c>
      <c r="U889" s="29">
        <f t="shared" si="135"/>
        <v>1019899.9999999999</v>
      </c>
      <c r="V889" s="26">
        <f>+INDEX('LISTA DE PRECIOS EKM '!A:K,MATCH('Precios ML'!B889,'LISTA DE PRECIOS EKM '!A:A,0),8)</f>
        <v>1019900</v>
      </c>
      <c r="W889" s="26">
        <f t="shared" si="136"/>
        <v>1019900</v>
      </c>
      <c r="X889" s="26">
        <f t="shared" si="137"/>
        <v>0</v>
      </c>
      <c r="Y889" s="26"/>
      <c r="Z889" s="26">
        <f t="shared" si="138"/>
        <v>1019900</v>
      </c>
      <c r="AA889" s="30">
        <f t="shared" si="139"/>
        <v>0.80300105362155882</v>
      </c>
    </row>
    <row r="890" spans="1:27">
      <c r="A890" s="20" t="s">
        <v>5901</v>
      </c>
      <c r="B890" s="20" t="s">
        <v>5902</v>
      </c>
      <c r="C890" s="25">
        <v>565668</v>
      </c>
      <c r="D890" s="22">
        <v>85</v>
      </c>
      <c r="E890" s="22">
        <v>49</v>
      </c>
      <c r="F890" s="22">
        <v>40</v>
      </c>
      <c r="G890" s="22">
        <v>16000</v>
      </c>
      <c r="H890" s="22" t="s">
        <v>5088</v>
      </c>
      <c r="I890" s="26">
        <f>+IF(H890='COSTOS VARIOS'!$C$1,'COSTOS VARIOS'!$C$2*'Precios ML'!V890,'COSTOS VARIOS'!$B$2*'Precios ML'!V890)</f>
        <v>203980</v>
      </c>
      <c r="J890" s="22">
        <v>0</v>
      </c>
      <c r="K890" s="27">
        <f t="shared" si="130"/>
        <v>10.4125</v>
      </c>
      <c r="L890" s="27">
        <f t="shared" si="131"/>
        <v>10.4125</v>
      </c>
      <c r="M890" s="26">
        <f>(INDEX(pesos!A:B,MATCH(L890,pesos!A:A,1),2))</f>
        <v>16200</v>
      </c>
      <c r="N890" s="26">
        <f>+R890*'COSTOS VARIOS'!$O$1</f>
        <v>107476.92</v>
      </c>
      <c r="O890" s="26">
        <f>+R890*'COSTOS VARIOS'!$O$2</f>
        <v>2319.2388000000001</v>
      </c>
      <c r="P890" s="26">
        <f>+R890*'COSTOS VARIOS'!$O$3</f>
        <v>8485.02</v>
      </c>
      <c r="Q890" s="26">
        <v>1</v>
      </c>
      <c r="R890" s="26">
        <f t="shared" si="132"/>
        <v>565668</v>
      </c>
      <c r="S890" s="25">
        <f t="shared" si="133"/>
        <v>904129.17880000011</v>
      </c>
      <c r="T890" s="28">
        <f t="shared" si="134"/>
        <v>0.12804677021225652</v>
      </c>
      <c r="U890" s="29">
        <f t="shared" si="135"/>
        <v>1019899.9999999999</v>
      </c>
      <c r="V890" s="26">
        <f>+INDEX('LISTA DE PRECIOS EKM '!A:K,MATCH('Precios ML'!B890,'LISTA DE PRECIOS EKM '!A:A,0),8)</f>
        <v>1019900</v>
      </c>
      <c r="W890" s="26">
        <f t="shared" si="136"/>
        <v>1019900</v>
      </c>
      <c r="X890" s="26">
        <f t="shared" si="137"/>
        <v>0</v>
      </c>
      <c r="Y890" s="26"/>
      <c r="Z890" s="26">
        <f t="shared" si="138"/>
        <v>1019900</v>
      </c>
      <c r="AA890" s="30">
        <f t="shared" si="139"/>
        <v>0.80300105362155882</v>
      </c>
    </row>
    <row r="891" spans="1:27">
      <c r="A891" s="20" t="s">
        <v>5903</v>
      </c>
      <c r="B891" s="20" t="s">
        <v>5904</v>
      </c>
      <c r="C891" s="25">
        <v>565668</v>
      </c>
      <c r="D891" s="22">
        <v>85</v>
      </c>
      <c r="E891" s="22">
        <v>49</v>
      </c>
      <c r="F891" s="22">
        <v>40</v>
      </c>
      <c r="G891" s="22">
        <v>16000</v>
      </c>
      <c r="H891" s="22" t="s">
        <v>5088</v>
      </c>
      <c r="I891" s="26">
        <f>+IF(H891='COSTOS VARIOS'!$C$1,'COSTOS VARIOS'!$C$2*'Precios ML'!V891,'COSTOS VARIOS'!$B$2*'Precios ML'!V891)</f>
        <v>237980</v>
      </c>
      <c r="J891" s="22">
        <v>0</v>
      </c>
      <c r="K891" s="27">
        <f t="shared" si="130"/>
        <v>10.4125</v>
      </c>
      <c r="L891" s="27">
        <f t="shared" si="131"/>
        <v>10.4125</v>
      </c>
      <c r="M891" s="26">
        <f>(INDEX(pesos!A:B,MATCH(L891,pesos!A:A,1),2))</f>
        <v>16200</v>
      </c>
      <c r="N891" s="26">
        <f>+R891*'COSTOS VARIOS'!$O$1</f>
        <v>107476.92</v>
      </c>
      <c r="O891" s="26">
        <f>+R891*'COSTOS VARIOS'!$O$2</f>
        <v>2319.2388000000001</v>
      </c>
      <c r="P891" s="26">
        <f>+R891*'COSTOS VARIOS'!$O$3</f>
        <v>8485.02</v>
      </c>
      <c r="Q891" s="26">
        <v>1</v>
      </c>
      <c r="R891" s="26">
        <f t="shared" si="132"/>
        <v>565668</v>
      </c>
      <c r="S891" s="25">
        <f t="shared" si="133"/>
        <v>938129.17880000011</v>
      </c>
      <c r="T891" s="28">
        <f t="shared" si="134"/>
        <v>0.26837542940733417</v>
      </c>
      <c r="U891" s="29">
        <f t="shared" si="135"/>
        <v>1189900</v>
      </c>
      <c r="V891" s="26">
        <f>+INDEX('LISTA DE PRECIOS EKM '!A:K,MATCH('Precios ML'!B891,'LISTA DE PRECIOS EKM '!A:A,0),8)</f>
        <v>1189900</v>
      </c>
      <c r="W891" s="26">
        <f t="shared" si="136"/>
        <v>1189900</v>
      </c>
      <c r="X891" s="26">
        <f t="shared" si="137"/>
        <v>0</v>
      </c>
      <c r="Y891" s="26"/>
      <c r="Z891" s="26">
        <f t="shared" si="138"/>
        <v>1189900</v>
      </c>
      <c r="AA891" s="30">
        <f t="shared" si="139"/>
        <v>1.1035306929152791</v>
      </c>
    </row>
    <row r="892" spans="1:27">
      <c r="A892" s="20" t="s">
        <v>5903</v>
      </c>
      <c r="B892" s="20" t="s">
        <v>5904</v>
      </c>
      <c r="C892" s="25">
        <v>565668</v>
      </c>
      <c r="D892" s="22">
        <v>85</v>
      </c>
      <c r="E892" s="22">
        <v>49</v>
      </c>
      <c r="F892" s="22">
        <v>40</v>
      </c>
      <c r="G892" s="22">
        <v>16000</v>
      </c>
      <c r="H892" s="22" t="s">
        <v>5088</v>
      </c>
      <c r="I892" s="26">
        <f>+IF(H892='COSTOS VARIOS'!$C$1,'COSTOS VARIOS'!$C$2*'Precios ML'!V892,'COSTOS VARIOS'!$B$2*'Precios ML'!V892)</f>
        <v>237980</v>
      </c>
      <c r="J892" s="22">
        <v>0</v>
      </c>
      <c r="K892" s="27">
        <f t="shared" si="130"/>
        <v>10.4125</v>
      </c>
      <c r="L892" s="27">
        <f t="shared" si="131"/>
        <v>10.4125</v>
      </c>
      <c r="M892" s="26">
        <f>(INDEX(pesos!A:B,MATCH(L892,pesos!A:A,1),2))</f>
        <v>16200</v>
      </c>
      <c r="N892" s="26">
        <f>+R892*'COSTOS VARIOS'!$O$1</f>
        <v>107476.92</v>
      </c>
      <c r="O892" s="26">
        <f>+R892*'COSTOS VARIOS'!$O$2</f>
        <v>2319.2388000000001</v>
      </c>
      <c r="P892" s="26">
        <f>+R892*'COSTOS VARIOS'!$O$3</f>
        <v>8485.02</v>
      </c>
      <c r="Q892" s="26">
        <v>1</v>
      </c>
      <c r="R892" s="26">
        <f t="shared" si="132"/>
        <v>565668</v>
      </c>
      <c r="S892" s="25">
        <f t="shared" si="133"/>
        <v>938129.17880000011</v>
      </c>
      <c r="T892" s="28">
        <f t="shared" si="134"/>
        <v>0.26837542940733417</v>
      </c>
      <c r="U892" s="29">
        <f t="shared" si="135"/>
        <v>1189900</v>
      </c>
      <c r="V892" s="26">
        <f>+INDEX('LISTA DE PRECIOS EKM '!A:K,MATCH('Precios ML'!B892,'LISTA DE PRECIOS EKM '!A:A,0),8)</f>
        <v>1189900</v>
      </c>
      <c r="W892" s="26">
        <f t="shared" si="136"/>
        <v>1189900</v>
      </c>
      <c r="X892" s="26">
        <f t="shared" si="137"/>
        <v>0</v>
      </c>
      <c r="Y892" s="26"/>
      <c r="Z892" s="26">
        <f t="shared" si="138"/>
        <v>1189900</v>
      </c>
      <c r="AA892" s="30">
        <f t="shared" si="139"/>
        <v>1.1035306929152791</v>
      </c>
    </row>
    <row r="893" spans="1:27">
      <c r="A893" s="20" t="s">
        <v>5905</v>
      </c>
      <c r="B893" s="20" t="s">
        <v>5906</v>
      </c>
      <c r="C893" s="25">
        <v>493740.99999999994</v>
      </c>
      <c r="D893" s="22">
        <v>85</v>
      </c>
      <c r="E893" s="22">
        <v>49</v>
      </c>
      <c r="F893" s="22">
        <v>40</v>
      </c>
      <c r="G893" s="22">
        <v>16000</v>
      </c>
      <c r="H893" s="22" t="s">
        <v>5088</v>
      </c>
      <c r="I893" s="26">
        <f>+IF(H893='COSTOS VARIOS'!$C$1,'COSTOS VARIOS'!$C$2*'Precios ML'!V893,'COSTOS VARIOS'!$B$2*'Precios ML'!V893)</f>
        <v>207980</v>
      </c>
      <c r="J893" s="22">
        <v>0</v>
      </c>
      <c r="K893" s="27">
        <f t="shared" si="130"/>
        <v>10.4125</v>
      </c>
      <c r="L893" s="27">
        <f t="shared" si="131"/>
        <v>10.4125</v>
      </c>
      <c r="M893" s="26">
        <f>(INDEX(pesos!A:B,MATCH(L893,pesos!A:A,1),2))</f>
        <v>16200</v>
      </c>
      <c r="N893" s="26">
        <f>+R893*'COSTOS VARIOS'!$O$1</f>
        <v>93810.79</v>
      </c>
      <c r="O893" s="26">
        <f>+R893*'COSTOS VARIOS'!$O$2</f>
        <v>2024.3380999999999</v>
      </c>
      <c r="P893" s="26">
        <f>+R893*'COSTOS VARIOS'!$O$3</f>
        <v>7406.1149999999989</v>
      </c>
      <c r="Q893" s="26">
        <v>1</v>
      </c>
      <c r="R893" s="26">
        <f t="shared" si="132"/>
        <v>493740.99999999994</v>
      </c>
      <c r="S893" s="25">
        <f t="shared" si="133"/>
        <v>821162.24309999996</v>
      </c>
      <c r="T893" s="28">
        <f t="shared" si="134"/>
        <v>0.26637580909009539</v>
      </c>
      <c r="U893" s="29">
        <f t="shared" si="135"/>
        <v>1039900</v>
      </c>
      <c r="V893" s="26">
        <f>+INDEX('LISTA DE PRECIOS EKM '!A:K,MATCH('Precios ML'!B893,'LISTA DE PRECIOS EKM '!A:A,0),8)</f>
        <v>1039900</v>
      </c>
      <c r="W893" s="26">
        <f t="shared" si="136"/>
        <v>1039900</v>
      </c>
      <c r="X893" s="26">
        <f t="shared" si="137"/>
        <v>0</v>
      </c>
      <c r="Y893" s="26"/>
      <c r="Z893" s="26">
        <f t="shared" si="138"/>
        <v>1039900</v>
      </c>
      <c r="AA893" s="30">
        <f t="shared" si="139"/>
        <v>1.1061649731336876</v>
      </c>
    </row>
    <row r="894" spans="1:27">
      <c r="A894" s="20" t="s">
        <v>5905</v>
      </c>
      <c r="B894" s="20" t="s">
        <v>5906</v>
      </c>
      <c r="C894" s="25">
        <v>493740.99999999994</v>
      </c>
      <c r="D894" s="22">
        <v>85</v>
      </c>
      <c r="E894" s="22">
        <v>49</v>
      </c>
      <c r="F894" s="22">
        <v>40</v>
      </c>
      <c r="G894" s="22">
        <v>16000</v>
      </c>
      <c r="H894" s="22" t="s">
        <v>5088</v>
      </c>
      <c r="I894" s="26">
        <f>+IF(H894='COSTOS VARIOS'!$C$1,'COSTOS VARIOS'!$C$2*'Precios ML'!V894,'COSTOS VARIOS'!$B$2*'Precios ML'!V894)</f>
        <v>207980</v>
      </c>
      <c r="J894" s="22">
        <v>0</v>
      </c>
      <c r="K894" s="27">
        <f t="shared" si="130"/>
        <v>10.4125</v>
      </c>
      <c r="L894" s="27">
        <f t="shared" si="131"/>
        <v>10.4125</v>
      </c>
      <c r="M894" s="26">
        <f>(INDEX(pesos!A:B,MATCH(L894,pesos!A:A,1),2))</f>
        <v>16200</v>
      </c>
      <c r="N894" s="26">
        <f>+R894*'COSTOS VARIOS'!$O$1</f>
        <v>93810.79</v>
      </c>
      <c r="O894" s="26">
        <f>+R894*'COSTOS VARIOS'!$O$2</f>
        <v>2024.3380999999999</v>
      </c>
      <c r="P894" s="26">
        <f>+R894*'COSTOS VARIOS'!$O$3</f>
        <v>7406.1149999999989</v>
      </c>
      <c r="Q894" s="26">
        <v>1</v>
      </c>
      <c r="R894" s="26">
        <f t="shared" si="132"/>
        <v>493740.99999999994</v>
      </c>
      <c r="S894" s="25">
        <f t="shared" si="133"/>
        <v>821162.24309999996</v>
      </c>
      <c r="T894" s="28">
        <f t="shared" si="134"/>
        <v>0.26637580909009539</v>
      </c>
      <c r="U894" s="29">
        <f t="shared" si="135"/>
        <v>1039900</v>
      </c>
      <c r="V894" s="26">
        <f>+INDEX('LISTA DE PRECIOS EKM '!A:K,MATCH('Precios ML'!B894,'LISTA DE PRECIOS EKM '!A:A,0),8)</f>
        <v>1039900</v>
      </c>
      <c r="W894" s="26">
        <f t="shared" si="136"/>
        <v>1039900</v>
      </c>
      <c r="X894" s="26">
        <f t="shared" si="137"/>
        <v>0</v>
      </c>
      <c r="Y894" s="26"/>
      <c r="Z894" s="26">
        <f t="shared" si="138"/>
        <v>1039900</v>
      </c>
      <c r="AA894" s="30">
        <f t="shared" si="139"/>
        <v>1.1061649731336876</v>
      </c>
    </row>
    <row r="895" spans="1:27">
      <c r="A895" s="20" t="s">
        <v>5907</v>
      </c>
      <c r="B895" s="20" t="s">
        <v>5908</v>
      </c>
      <c r="C895" s="25">
        <v>565668</v>
      </c>
      <c r="D895" s="22">
        <v>85</v>
      </c>
      <c r="E895" s="22">
        <v>49</v>
      </c>
      <c r="F895" s="22">
        <v>40</v>
      </c>
      <c r="G895" s="22">
        <v>16000</v>
      </c>
      <c r="H895" s="22" t="s">
        <v>5088</v>
      </c>
      <c r="I895" s="26">
        <f>+IF(H895='COSTOS VARIOS'!$C$1,'COSTOS VARIOS'!$C$2*'Precios ML'!V895,'COSTOS VARIOS'!$B$2*'Precios ML'!V895)</f>
        <v>237980</v>
      </c>
      <c r="J895" s="22">
        <v>0</v>
      </c>
      <c r="K895" s="27">
        <f t="shared" si="130"/>
        <v>10.4125</v>
      </c>
      <c r="L895" s="27">
        <f t="shared" si="131"/>
        <v>10.4125</v>
      </c>
      <c r="M895" s="26">
        <f>(INDEX(pesos!A:B,MATCH(L895,pesos!A:A,1),2))</f>
        <v>16200</v>
      </c>
      <c r="N895" s="26">
        <f>+R895*'COSTOS VARIOS'!$O$1</f>
        <v>107476.92</v>
      </c>
      <c r="O895" s="26">
        <f>+R895*'COSTOS VARIOS'!$O$2</f>
        <v>2319.2388000000001</v>
      </c>
      <c r="P895" s="26">
        <f>+R895*'COSTOS VARIOS'!$O$3</f>
        <v>8485.02</v>
      </c>
      <c r="Q895" s="26">
        <v>1</v>
      </c>
      <c r="R895" s="26">
        <f t="shared" si="132"/>
        <v>565668</v>
      </c>
      <c r="S895" s="25">
        <f t="shared" si="133"/>
        <v>938129.17880000011</v>
      </c>
      <c r="T895" s="28">
        <f t="shared" si="134"/>
        <v>0.26837542940733417</v>
      </c>
      <c r="U895" s="29">
        <f t="shared" si="135"/>
        <v>1189900</v>
      </c>
      <c r="V895" s="26">
        <f>+INDEX('LISTA DE PRECIOS EKM '!A:K,MATCH('Precios ML'!B895,'LISTA DE PRECIOS EKM '!A:A,0),8)</f>
        <v>1189900</v>
      </c>
      <c r="W895" s="26">
        <f t="shared" si="136"/>
        <v>1189900</v>
      </c>
      <c r="X895" s="26">
        <f t="shared" si="137"/>
        <v>0</v>
      </c>
      <c r="Y895" s="26"/>
      <c r="Z895" s="26">
        <f t="shared" si="138"/>
        <v>1189900</v>
      </c>
      <c r="AA895" s="30">
        <f t="shared" si="139"/>
        <v>1.1035306929152791</v>
      </c>
    </row>
    <row r="896" spans="1:27">
      <c r="A896" s="20" t="s">
        <v>5909</v>
      </c>
      <c r="B896" s="20" t="s">
        <v>5910</v>
      </c>
      <c r="C896" s="25">
        <v>59000</v>
      </c>
      <c r="D896" s="22">
        <v>85</v>
      </c>
      <c r="E896" s="22">
        <v>49</v>
      </c>
      <c r="F896" s="22">
        <v>40</v>
      </c>
      <c r="G896" s="22">
        <v>16000</v>
      </c>
      <c r="H896" s="22" t="s">
        <v>5088</v>
      </c>
      <c r="I896" s="26">
        <f>+IF(H896='COSTOS VARIOS'!$C$1,'COSTOS VARIOS'!$C$2*'Precios ML'!V896,'COSTOS VARIOS'!$B$2*'Precios ML'!V896)</f>
        <v>27980</v>
      </c>
      <c r="J896" s="22">
        <v>0</v>
      </c>
      <c r="K896" s="27">
        <f t="shared" si="130"/>
        <v>10.4125</v>
      </c>
      <c r="L896" s="27">
        <f t="shared" si="131"/>
        <v>10.4125</v>
      </c>
      <c r="M896" s="26">
        <f>(INDEX(pesos!A:B,MATCH(L896,pesos!A:A,1),2))</f>
        <v>16200</v>
      </c>
      <c r="N896" s="26">
        <f>+R896*'COSTOS VARIOS'!$O$1</f>
        <v>11210</v>
      </c>
      <c r="O896" s="26">
        <f>+R896*'COSTOS VARIOS'!$O$2</f>
        <v>241.90000000000003</v>
      </c>
      <c r="P896" s="26">
        <f>+R896*'COSTOS VARIOS'!$O$3</f>
        <v>885</v>
      </c>
      <c r="Q896" s="26">
        <v>1</v>
      </c>
      <c r="R896" s="26">
        <f t="shared" si="132"/>
        <v>59000</v>
      </c>
      <c r="S896" s="25">
        <f t="shared" si="133"/>
        <v>115516.9</v>
      </c>
      <c r="T896" s="28">
        <f t="shared" si="134"/>
        <v>0.21107820587290704</v>
      </c>
      <c r="U896" s="29">
        <f t="shared" si="135"/>
        <v>139900</v>
      </c>
      <c r="V896" s="26">
        <f>+INDEX('LISTA DE PRECIOS EKM '!A:K,MATCH('Precios ML'!B896,'LISTA DE PRECIOS EKM '!A:A,0),8)</f>
        <v>139900</v>
      </c>
      <c r="W896" s="26">
        <f t="shared" si="136"/>
        <v>139900</v>
      </c>
      <c r="X896" s="26">
        <f t="shared" si="137"/>
        <v>0</v>
      </c>
      <c r="Y896" s="26"/>
      <c r="Z896" s="26">
        <f t="shared" si="138"/>
        <v>139900</v>
      </c>
      <c r="AA896" s="30">
        <f t="shared" si="139"/>
        <v>1.3711864406779659</v>
      </c>
    </row>
    <row r="897" spans="1:27">
      <c r="A897" s="20" t="s">
        <v>5909</v>
      </c>
      <c r="B897" s="20" t="s">
        <v>5910</v>
      </c>
      <c r="C897" s="25">
        <v>59000</v>
      </c>
      <c r="D897" s="22">
        <v>85</v>
      </c>
      <c r="E897" s="22">
        <v>49</v>
      </c>
      <c r="F897" s="22">
        <v>40</v>
      </c>
      <c r="G897" s="22">
        <v>16000</v>
      </c>
      <c r="H897" s="22" t="s">
        <v>5088</v>
      </c>
      <c r="I897" s="26">
        <f>+IF(H897='COSTOS VARIOS'!$C$1,'COSTOS VARIOS'!$C$2*'Precios ML'!V897,'COSTOS VARIOS'!$B$2*'Precios ML'!V897)</f>
        <v>27980</v>
      </c>
      <c r="J897" s="22">
        <v>0</v>
      </c>
      <c r="K897" s="27">
        <f t="shared" si="130"/>
        <v>10.4125</v>
      </c>
      <c r="L897" s="27">
        <f t="shared" si="131"/>
        <v>10.4125</v>
      </c>
      <c r="M897" s="26">
        <f>(INDEX(pesos!A:B,MATCH(L897,pesos!A:A,1),2))</f>
        <v>16200</v>
      </c>
      <c r="N897" s="26">
        <f>+R897*'COSTOS VARIOS'!$O$1</f>
        <v>11210</v>
      </c>
      <c r="O897" s="26">
        <f>+R897*'COSTOS VARIOS'!$O$2</f>
        <v>241.90000000000003</v>
      </c>
      <c r="P897" s="26">
        <f>+R897*'COSTOS VARIOS'!$O$3</f>
        <v>885</v>
      </c>
      <c r="Q897" s="26">
        <v>1</v>
      </c>
      <c r="R897" s="26">
        <f t="shared" si="132"/>
        <v>59000</v>
      </c>
      <c r="S897" s="25">
        <f t="shared" si="133"/>
        <v>115516.9</v>
      </c>
      <c r="T897" s="28">
        <f t="shared" si="134"/>
        <v>0.21107820587290704</v>
      </c>
      <c r="U897" s="29">
        <f t="shared" si="135"/>
        <v>139900</v>
      </c>
      <c r="V897" s="26">
        <f>+INDEX('LISTA DE PRECIOS EKM '!A:K,MATCH('Precios ML'!B897,'LISTA DE PRECIOS EKM '!A:A,0),8)</f>
        <v>139900</v>
      </c>
      <c r="W897" s="26">
        <f t="shared" si="136"/>
        <v>139900</v>
      </c>
      <c r="X897" s="26">
        <f t="shared" si="137"/>
        <v>0</v>
      </c>
      <c r="Y897" s="26"/>
      <c r="Z897" s="26">
        <f t="shared" si="138"/>
        <v>139900</v>
      </c>
      <c r="AA897" s="30">
        <f t="shared" si="139"/>
        <v>1.3711864406779659</v>
      </c>
    </row>
    <row r="898" spans="1:27">
      <c r="A898" s="20" t="s">
        <v>5911</v>
      </c>
      <c r="B898" s="20" t="s">
        <v>5912</v>
      </c>
      <c r="C898" s="25">
        <v>179000</v>
      </c>
      <c r="D898" s="22">
        <v>85</v>
      </c>
      <c r="E898" s="22">
        <v>49</v>
      </c>
      <c r="F898" s="22">
        <v>40</v>
      </c>
      <c r="G898" s="22">
        <v>16000</v>
      </c>
      <c r="H898" s="22" t="s">
        <v>5088</v>
      </c>
      <c r="I898" s="26">
        <f>+IF(H898='COSTOS VARIOS'!$C$1,'COSTOS VARIOS'!$C$2*'Precios ML'!V898,'COSTOS VARIOS'!$B$2*'Precios ML'!V898)</f>
        <v>79980</v>
      </c>
      <c r="J898" s="22">
        <v>0</v>
      </c>
      <c r="K898" s="27">
        <f t="shared" si="130"/>
        <v>10.4125</v>
      </c>
      <c r="L898" s="27">
        <f t="shared" si="131"/>
        <v>10.4125</v>
      </c>
      <c r="M898" s="26">
        <f>(INDEX(pesos!A:B,MATCH(L898,pesos!A:A,1),2))</f>
        <v>16200</v>
      </c>
      <c r="N898" s="26">
        <f>+R898*'COSTOS VARIOS'!$O$1</f>
        <v>34010</v>
      </c>
      <c r="O898" s="26">
        <f>+R898*'COSTOS VARIOS'!$O$2</f>
        <v>733.90000000000009</v>
      </c>
      <c r="P898" s="26">
        <f>+R898*'COSTOS VARIOS'!$O$3</f>
        <v>2685</v>
      </c>
      <c r="Q898" s="26">
        <v>1</v>
      </c>
      <c r="R898" s="26">
        <f t="shared" si="132"/>
        <v>179000</v>
      </c>
      <c r="S898" s="25">
        <f t="shared" si="133"/>
        <v>312608.90000000002</v>
      </c>
      <c r="T898" s="28">
        <f t="shared" si="134"/>
        <v>0.27923421246164137</v>
      </c>
      <c r="U898" s="29">
        <f t="shared" si="135"/>
        <v>399900</v>
      </c>
      <c r="V898" s="26">
        <f>+INDEX('LISTA DE PRECIOS EKM '!A:K,MATCH('Precios ML'!B898,'LISTA DE PRECIOS EKM '!A:A,0),8)</f>
        <v>399900</v>
      </c>
      <c r="W898" s="26">
        <f t="shared" si="136"/>
        <v>399900</v>
      </c>
      <c r="X898" s="26">
        <f t="shared" si="137"/>
        <v>0</v>
      </c>
      <c r="Y898" s="26"/>
      <c r="Z898" s="26">
        <f t="shared" si="138"/>
        <v>399900</v>
      </c>
      <c r="AA898" s="30">
        <f t="shared" si="139"/>
        <v>1.2340782122905027</v>
      </c>
    </row>
    <row r="899" spans="1:27">
      <c r="A899" s="20" t="s">
        <v>5911</v>
      </c>
      <c r="B899" s="20" t="s">
        <v>5912</v>
      </c>
      <c r="C899" s="25">
        <v>179000</v>
      </c>
      <c r="D899" s="22">
        <v>85</v>
      </c>
      <c r="E899" s="22">
        <v>49</v>
      </c>
      <c r="F899" s="22">
        <v>40</v>
      </c>
      <c r="G899" s="22">
        <v>16000</v>
      </c>
      <c r="H899" s="22" t="s">
        <v>5088</v>
      </c>
      <c r="I899" s="26">
        <f>+IF(H899='COSTOS VARIOS'!$C$1,'COSTOS VARIOS'!$C$2*'Precios ML'!V899,'COSTOS VARIOS'!$B$2*'Precios ML'!V899)</f>
        <v>79980</v>
      </c>
      <c r="J899" s="22">
        <v>0</v>
      </c>
      <c r="K899" s="27">
        <f t="shared" si="130"/>
        <v>10.4125</v>
      </c>
      <c r="L899" s="27">
        <f t="shared" si="131"/>
        <v>10.4125</v>
      </c>
      <c r="M899" s="26">
        <f>(INDEX(pesos!A:B,MATCH(L899,pesos!A:A,1),2))</f>
        <v>16200</v>
      </c>
      <c r="N899" s="26">
        <f>+R899*'COSTOS VARIOS'!$O$1</f>
        <v>34010</v>
      </c>
      <c r="O899" s="26">
        <f>+R899*'COSTOS VARIOS'!$O$2</f>
        <v>733.90000000000009</v>
      </c>
      <c r="P899" s="26">
        <f>+R899*'COSTOS VARIOS'!$O$3</f>
        <v>2685</v>
      </c>
      <c r="Q899" s="26">
        <v>1</v>
      </c>
      <c r="R899" s="26">
        <f t="shared" si="132"/>
        <v>179000</v>
      </c>
      <c r="S899" s="25">
        <f t="shared" si="133"/>
        <v>312608.90000000002</v>
      </c>
      <c r="T899" s="28">
        <f t="shared" si="134"/>
        <v>0.27923421246164137</v>
      </c>
      <c r="U899" s="29">
        <f t="shared" si="135"/>
        <v>399900</v>
      </c>
      <c r="V899" s="26">
        <f>+INDEX('LISTA DE PRECIOS EKM '!A:K,MATCH('Precios ML'!B899,'LISTA DE PRECIOS EKM '!A:A,0),8)</f>
        <v>399900</v>
      </c>
      <c r="W899" s="26">
        <f t="shared" si="136"/>
        <v>399900</v>
      </c>
      <c r="X899" s="26">
        <f t="shared" si="137"/>
        <v>0</v>
      </c>
      <c r="Y899" s="26"/>
      <c r="Z899" s="26">
        <f t="shared" si="138"/>
        <v>399900</v>
      </c>
      <c r="AA899" s="30">
        <f t="shared" si="139"/>
        <v>1.2340782122905027</v>
      </c>
    </row>
    <row r="900" spans="1:27">
      <c r="A900" s="20" t="s">
        <v>5913</v>
      </c>
      <c r="B900" s="20" t="s">
        <v>5914</v>
      </c>
      <c r="C900" s="25">
        <v>120000</v>
      </c>
      <c r="D900" s="22">
        <v>85</v>
      </c>
      <c r="E900" s="22">
        <v>49</v>
      </c>
      <c r="F900" s="22">
        <v>40</v>
      </c>
      <c r="G900" s="22">
        <v>16000</v>
      </c>
      <c r="H900" s="22" t="s">
        <v>5088</v>
      </c>
      <c r="I900" s="26">
        <f>+IF(H900='COSTOS VARIOS'!$C$1,'COSTOS VARIOS'!$C$2*'Precios ML'!V900,'COSTOS VARIOS'!$B$2*'Precios ML'!V900)</f>
        <v>51980</v>
      </c>
      <c r="J900" s="22">
        <v>0</v>
      </c>
      <c r="K900" s="27">
        <f t="shared" ref="K900:K963" si="140">+(D900*E900*F900)/G900</f>
        <v>10.4125</v>
      </c>
      <c r="L900" s="27">
        <f t="shared" ref="L900:L963" si="141">+K900*Q900</f>
        <v>10.4125</v>
      </c>
      <c r="M900" s="26">
        <f>(INDEX(pesos!A:B,MATCH(L900,pesos!A:A,1),2))</f>
        <v>16200</v>
      </c>
      <c r="N900" s="26">
        <f>+R900*'COSTOS VARIOS'!$O$1</f>
        <v>22800</v>
      </c>
      <c r="O900" s="26">
        <f>+R900*'COSTOS VARIOS'!$O$2</f>
        <v>492.00000000000006</v>
      </c>
      <c r="P900" s="26">
        <f>+R900*'COSTOS VARIOS'!$O$3</f>
        <v>1800</v>
      </c>
      <c r="Q900" s="26">
        <v>1</v>
      </c>
      <c r="R900" s="26">
        <f t="shared" ref="R900:R963" si="142">+C900*Q900</f>
        <v>120000</v>
      </c>
      <c r="S900" s="25">
        <f t="shared" ref="S900:S963" si="143">+R900+P900+O900+N900+M900+I900</f>
        <v>213272</v>
      </c>
      <c r="T900" s="28">
        <f t="shared" ref="T900:T963" si="144">+(V900/S900)-1</f>
        <v>0.21863160658689362</v>
      </c>
      <c r="U900" s="29">
        <f t="shared" ref="U900:U963" si="145">+S900*T900+S900</f>
        <v>259899.99999999997</v>
      </c>
      <c r="V900" s="26">
        <f>+INDEX('LISTA DE PRECIOS EKM '!A:K,MATCH('Precios ML'!B900,'LISTA DE PRECIOS EKM '!A:A,0),8)</f>
        <v>259900</v>
      </c>
      <c r="W900" s="26">
        <f t="shared" ref="W900:W963" si="146">+V900*Q900</f>
        <v>259900</v>
      </c>
      <c r="X900" s="26">
        <f t="shared" ref="X900:X963" si="147">+W900-U900</f>
        <v>0</v>
      </c>
      <c r="Y900" s="26"/>
      <c r="Z900" s="26">
        <f t="shared" ref="Z900:Z963" si="148">+W900-Y900</f>
        <v>259900</v>
      </c>
      <c r="AA900" s="30">
        <f t="shared" ref="AA900:AA963" si="149">+(Z900/C900)-1</f>
        <v>1.1658333333333335</v>
      </c>
    </row>
    <row r="901" spans="1:27">
      <c r="A901" s="20" t="s">
        <v>5913</v>
      </c>
      <c r="B901" s="20" t="s">
        <v>5914</v>
      </c>
      <c r="C901" s="25">
        <v>120000</v>
      </c>
      <c r="D901" s="22">
        <v>85</v>
      </c>
      <c r="E901" s="22">
        <v>49</v>
      </c>
      <c r="F901" s="22">
        <v>40</v>
      </c>
      <c r="G901" s="22">
        <v>16000</v>
      </c>
      <c r="H901" s="22" t="s">
        <v>5088</v>
      </c>
      <c r="I901" s="26">
        <f>+IF(H901='COSTOS VARIOS'!$C$1,'COSTOS VARIOS'!$C$2*'Precios ML'!V901,'COSTOS VARIOS'!$B$2*'Precios ML'!V901)</f>
        <v>51980</v>
      </c>
      <c r="J901" s="22">
        <v>0</v>
      </c>
      <c r="K901" s="27">
        <f t="shared" si="140"/>
        <v>10.4125</v>
      </c>
      <c r="L901" s="27">
        <f t="shared" si="141"/>
        <v>10.4125</v>
      </c>
      <c r="M901" s="26">
        <f>(INDEX(pesos!A:B,MATCH(L901,pesos!A:A,1),2))</f>
        <v>16200</v>
      </c>
      <c r="N901" s="26">
        <f>+R901*'COSTOS VARIOS'!$O$1</f>
        <v>22800</v>
      </c>
      <c r="O901" s="26">
        <f>+R901*'COSTOS VARIOS'!$O$2</f>
        <v>492.00000000000006</v>
      </c>
      <c r="P901" s="26">
        <f>+R901*'COSTOS VARIOS'!$O$3</f>
        <v>1800</v>
      </c>
      <c r="Q901" s="26">
        <v>1</v>
      </c>
      <c r="R901" s="26">
        <f t="shared" si="142"/>
        <v>120000</v>
      </c>
      <c r="S901" s="25">
        <f t="shared" si="143"/>
        <v>213272</v>
      </c>
      <c r="T901" s="28">
        <f t="shared" si="144"/>
        <v>0.21863160658689362</v>
      </c>
      <c r="U901" s="29">
        <f t="shared" si="145"/>
        <v>259899.99999999997</v>
      </c>
      <c r="V901" s="26">
        <f>+INDEX('LISTA DE PRECIOS EKM '!A:K,MATCH('Precios ML'!B901,'LISTA DE PRECIOS EKM '!A:A,0),8)</f>
        <v>259900</v>
      </c>
      <c r="W901" s="26">
        <f t="shared" si="146"/>
        <v>259900</v>
      </c>
      <c r="X901" s="26">
        <f t="shared" si="147"/>
        <v>0</v>
      </c>
      <c r="Y901" s="26"/>
      <c r="Z901" s="26">
        <f t="shared" si="148"/>
        <v>259900</v>
      </c>
      <c r="AA901" s="30">
        <f t="shared" si="149"/>
        <v>1.1658333333333335</v>
      </c>
    </row>
    <row r="902" spans="1:27">
      <c r="A902" s="20" t="s">
        <v>5915</v>
      </c>
      <c r="B902" s="20" t="s">
        <v>5916</v>
      </c>
      <c r="C902" s="25">
        <v>61000</v>
      </c>
      <c r="D902" s="22">
        <v>85</v>
      </c>
      <c r="E902" s="22">
        <v>49</v>
      </c>
      <c r="F902" s="22">
        <v>40</v>
      </c>
      <c r="G902" s="22">
        <v>16000</v>
      </c>
      <c r="H902" s="22" t="s">
        <v>5088</v>
      </c>
      <c r="I902" s="26">
        <f>+IF(H902='COSTOS VARIOS'!$C$1,'COSTOS VARIOS'!$C$2*'Precios ML'!V902,'COSTOS VARIOS'!$B$2*'Precios ML'!V902)</f>
        <v>33980</v>
      </c>
      <c r="J902" s="22">
        <v>0</v>
      </c>
      <c r="K902" s="27">
        <f t="shared" si="140"/>
        <v>10.4125</v>
      </c>
      <c r="L902" s="27">
        <f t="shared" si="141"/>
        <v>10.4125</v>
      </c>
      <c r="M902" s="26">
        <f>(INDEX(pesos!A:B,MATCH(L902,pesos!A:A,1),2))</f>
        <v>16200</v>
      </c>
      <c r="N902" s="26">
        <f>+R902*'COSTOS VARIOS'!$O$1</f>
        <v>11590</v>
      </c>
      <c r="O902" s="26">
        <f>+R902*'COSTOS VARIOS'!$O$2</f>
        <v>250.10000000000002</v>
      </c>
      <c r="P902" s="26">
        <f>+R902*'COSTOS VARIOS'!$O$3</f>
        <v>915</v>
      </c>
      <c r="Q902" s="26">
        <v>1</v>
      </c>
      <c r="R902" s="26">
        <f t="shared" si="142"/>
        <v>61000</v>
      </c>
      <c r="S902" s="25">
        <f t="shared" si="143"/>
        <v>123935.1</v>
      </c>
      <c r="T902" s="28">
        <f t="shared" si="144"/>
        <v>0.37087879059281836</v>
      </c>
      <c r="U902" s="29">
        <f t="shared" si="145"/>
        <v>169900</v>
      </c>
      <c r="V902" s="26">
        <f>+INDEX('LISTA DE PRECIOS EKM '!A:K,MATCH('Precios ML'!B902,'LISTA DE PRECIOS EKM '!A:A,0),8)</f>
        <v>169900</v>
      </c>
      <c r="W902" s="26">
        <f t="shared" si="146"/>
        <v>169900</v>
      </c>
      <c r="X902" s="26">
        <f t="shared" si="147"/>
        <v>0</v>
      </c>
      <c r="Y902" s="26"/>
      <c r="Z902" s="26">
        <f t="shared" si="148"/>
        <v>169900</v>
      </c>
      <c r="AA902" s="30">
        <f t="shared" si="149"/>
        <v>1.7852459016393443</v>
      </c>
    </row>
    <row r="903" spans="1:27">
      <c r="A903" s="20" t="s">
        <v>5915</v>
      </c>
      <c r="B903" s="20" t="s">
        <v>5916</v>
      </c>
      <c r="C903" s="25">
        <v>61000</v>
      </c>
      <c r="D903" s="22">
        <v>85</v>
      </c>
      <c r="E903" s="22">
        <v>49</v>
      </c>
      <c r="F903" s="22">
        <v>40</v>
      </c>
      <c r="G903" s="22">
        <v>16000</v>
      </c>
      <c r="H903" s="22" t="s">
        <v>5088</v>
      </c>
      <c r="I903" s="26">
        <f>+IF(H903='COSTOS VARIOS'!$C$1,'COSTOS VARIOS'!$C$2*'Precios ML'!V903,'COSTOS VARIOS'!$B$2*'Precios ML'!V903)</f>
        <v>33980</v>
      </c>
      <c r="J903" s="22">
        <v>0</v>
      </c>
      <c r="K903" s="27">
        <f t="shared" si="140"/>
        <v>10.4125</v>
      </c>
      <c r="L903" s="27">
        <f t="shared" si="141"/>
        <v>10.4125</v>
      </c>
      <c r="M903" s="26">
        <f>(INDEX(pesos!A:B,MATCH(L903,pesos!A:A,1),2))</f>
        <v>16200</v>
      </c>
      <c r="N903" s="26">
        <f>+R903*'COSTOS VARIOS'!$O$1</f>
        <v>11590</v>
      </c>
      <c r="O903" s="26">
        <f>+R903*'COSTOS VARIOS'!$O$2</f>
        <v>250.10000000000002</v>
      </c>
      <c r="P903" s="26">
        <f>+R903*'COSTOS VARIOS'!$O$3</f>
        <v>915</v>
      </c>
      <c r="Q903" s="26">
        <v>1</v>
      </c>
      <c r="R903" s="26">
        <f t="shared" si="142"/>
        <v>61000</v>
      </c>
      <c r="S903" s="25">
        <f t="shared" si="143"/>
        <v>123935.1</v>
      </c>
      <c r="T903" s="28">
        <f t="shared" si="144"/>
        <v>0.37087879059281836</v>
      </c>
      <c r="U903" s="29">
        <f t="shared" si="145"/>
        <v>169900</v>
      </c>
      <c r="V903" s="26">
        <f>+INDEX('LISTA DE PRECIOS EKM '!A:K,MATCH('Precios ML'!B903,'LISTA DE PRECIOS EKM '!A:A,0),8)</f>
        <v>169900</v>
      </c>
      <c r="W903" s="26">
        <f t="shared" si="146"/>
        <v>169900</v>
      </c>
      <c r="X903" s="26">
        <f t="shared" si="147"/>
        <v>0</v>
      </c>
      <c r="Y903" s="26"/>
      <c r="Z903" s="26">
        <f t="shared" si="148"/>
        <v>169900</v>
      </c>
      <c r="AA903" s="30">
        <f t="shared" si="149"/>
        <v>1.7852459016393443</v>
      </c>
    </row>
    <row r="904" spans="1:27">
      <c r="A904" s="20" t="s">
        <v>5917</v>
      </c>
      <c r="B904" s="20" t="s">
        <v>5918</v>
      </c>
      <c r="C904" s="25">
        <v>110000</v>
      </c>
      <c r="D904" s="22">
        <v>85</v>
      </c>
      <c r="E904" s="22">
        <v>49</v>
      </c>
      <c r="F904" s="22">
        <v>40</v>
      </c>
      <c r="G904" s="22">
        <v>16000</v>
      </c>
      <c r="H904" s="22" t="s">
        <v>5088</v>
      </c>
      <c r="I904" s="26">
        <f>+IF(H904='COSTOS VARIOS'!$C$1,'COSTOS VARIOS'!$C$2*'Precios ML'!V904,'COSTOS VARIOS'!$B$2*'Precios ML'!V904)</f>
        <v>55980</v>
      </c>
      <c r="J904" s="22">
        <v>0</v>
      </c>
      <c r="K904" s="27">
        <f t="shared" si="140"/>
        <v>10.4125</v>
      </c>
      <c r="L904" s="27">
        <f t="shared" si="141"/>
        <v>10.4125</v>
      </c>
      <c r="M904" s="26">
        <f>(INDEX(pesos!A:B,MATCH(L904,pesos!A:A,1),2))</f>
        <v>16200</v>
      </c>
      <c r="N904" s="26">
        <f>+R904*'COSTOS VARIOS'!$O$1</f>
        <v>20900</v>
      </c>
      <c r="O904" s="26">
        <f>+R904*'COSTOS VARIOS'!$O$2</f>
        <v>451.00000000000006</v>
      </c>
      <c r="P904" s="26">
        <f>+R904*'COSTOS VARIOS'!$O$3</f>
        <v>1650</v>
      </c>
      <c r="Q904" s="26">
        <v>1</v>
      </c>
      <c r="R904" s="26">
        <f t="shared" si="142"/>
        <v>110000</v>
      </c>
      <c r="S904" s="25">
        <f t="shared" si="143"/>
        <v>205181</v>
      </c>
      <c r="T904" s="28">
        <f t="shared" si="144"/>
        <v>0.36416139895994259</v>
      </c>
      <c r="U904" s="29">
        <f t="shared" si="145"/>
        <v>279900</v>
      </c>
      <c r="V904" s="26">
        <f>+INDEX('LISTA DE PRECIOS EKM '!A:K,MATCH('Precios ML'!B904,'LISTA DE PRECIOS EKM '!A:A,0),8)</f>
        <v>279900</v>
      </c>
      <c r="W904" s="26">
        <f t="shared" si="146"/>
        <v>279900</v>
      </c>
      <c r="X904" s="26">
        <f t="shared" si="147"/>
        <v>0</v>
      </c>
      <c r="Y904" s="26"/>
      <c r="Z904" s="26">
        <f t="shared" si="148"/>
        <v>279900</v>
      </c>
      <c r="AA904" s="30">
        <f t="shared" si="149"/>
        <v>1.5445454545454544</v>
      </c>
    </row>
    <row r="905" spans="1:27">
      <c r="A905" s="20" t="s">
        <v>5917</v>
      </c>
      <c r="B905" s="20" t="s">
        <v>5918</v>
      </c>
      <c r="C905" s="25">
        <v>110000</v>
      </c>
      <c r="D905" s="22">
        <v>85</v>
      </c>
      <c r="E905" s="22">
        <v>49</v>
      </c>
      <c r="F905" s="22">
        <v>40</v>
      </c>
      <c r="G905" s="22">
        <v>16000</v>
      </c>
      <c r="H905" s="22" t="s">
        <v>5088</v>
      </c>
      <c r="I905" s="26">
        <f>+IF(H905='COSTOS VARIOS'!$C$1,'COSTOS VARIOS'!$C$2*'Precios ML'!V905,'COSTOS VARIOS'!$B$2*'Precios ML'!V905)</f>
        <v>55980</v>
      </c>
      <c r="J905" s="22">
        <v>0</v>
      </c>
      <c r="K905" s="27">
        <f t="shared" si="140"/>
        <v>10.4125</v>
      </c>
      <c r="L905" s="27">
        <f t="shared" si="141"/>
        <v>10.4125</v>
      </c>
      <c r="M905" s="26">
        <f>(INDEX(pesos!A:B,MATCH(L905,pesos!A:A,1),2))</f>
        <v>16200</v>
      </c>
      <c r="N905" s="26">
        <f>+R905*'COSTOS VARIOS'!$O$1</f>
        <v>20900</v>
      </c>
      <c r="O905" s="26">
        <f>+R905*'COSTOS VARIOS'!$O$2</f>
        <v>451.00000000000006</v>
      </c>
      <c r="P905" s="26">
        <f>+R905*'COSTOS VARIOS'!$O$3</f>
        <v>1650</v>
      </c>
      <c r="Q905" s="26">
        <v>1</v>
      </c>
      <c r="R905" s="26">
        <f t="shared" si="142"/>
        <v>110000</v>
      </c>
      <c r="S905" s="25">
        <f t="shared" si="143"/>
        <v>205181</v>
      </c>
      <c r="T905" s="28">
        <f t="shared" si="144"/>
        <v>0.36416139895994259</v>
      </c>
      <c r="U905" s="29">
        <f t="shared" si="145"/>
        <v>279900</v>
      </c>
      <c r="V905" s="26">
        <f>+INDEX('LISTA DE PRECIOS EKM '!A:K,MATCH('Precios ML'!B905,'LISTA DE PRECIOS EKM '!A:A,0),8)</f>
        <v>279900</v>
      </c>
      <c r="W905" s="26">
        <f t="shared" si="146"/>
        <v>279900</v>
      </c>
      <c r="X905" s="26">
        <f t="shared" si="147"/>
        <v>0</v>
      </c>
      <c r="Y905" s="26"/>
      <c r="Z905" s="26">
        <f t="shared" si="148"/>
        <v>279900</v>
      </c>
      <c r="AA905" s="30">
        <f t="shared" si="149"/>
        <v>1.5445454545454544</v>
      </c>
    </row>
    <row r="906" spans="1:27">
      <c r="A906" s="20" t="s">
        <v>5919</v>
      </c>
      <c r="B906" s="20" t="s">
        <v>5920</v>
      </c>
      <c r="C906" s="25">
        <v>192000</v>
      </c>
      <c r="D906" s="22">
        <v>85</v>
      </c>
      <c r="E906" s="22">
        <v>49</v>
      </c>
      <c r="F906" s="22">
        <v>40</v>
      </c>
      <c r="G906" s="22">
        <v>16000</v>
      </c>
      <c r="H906" s="22" t="s">
        <v>5088</v>
      </c>
      <c r="I906" s="26">
        <f>+IF(H906='COSTOS VARIOS'!$C$1,'COSTOS VARIOS'!$C$2*'Precios ML'!V906,'COSTOS VARIOS'!$B$2*'Precios ML'!V906)</f>
        <v>87980</v>
      </c>
      <c r="J906" s="22">
        <v>0</v>
      </c>
      <c r="K906" s="27">
        <f t="shared" si="140"/>
        <v>10.4125</v>
      </c>
      <c r="L906" s="27">
        <f t="shared" si="141"/>
        <v>10.4125</v>
      </c>
      <c r="M906" s="26">
        <f>(INDEX(pesos!A:B,MATCH(L906,pesos!A:A,1),2))</f>
        <v>16200</v>
      </c>
      <c r="N906" s="26">
        <f>+R906*'COSTOS VARIOS'!$O$1</f>
        <v>36480</v>
      </c>
      <c r="O906" s="26">
        <f>+R906*'COSTOS VARIOS'!$O$2</f>
        <v>787.2</v>
      </c>
      <c r="P906" s="26">
        <f>+R906*'COSTOS VARIOS'!$O$3</f>
        <v>2880</v>
      </c>
      <c r="Q906" s="26">
        <v>1</v>
      </c>
      <c r="R906" s="26">
        <f t="shared" si="142"/>
        <v>192000</v>
      </c>
      <c r="S906" s="25">
        <f t="shared" si="143"/>
        <v>336327.2</v>
      </c>
      <c r="T906" s="28">
        <f t="shared" si="144"/>
        <v>0.3079524938809588</v>
      </c>
      <c r="U906" s="29">
        <f t="shared" si="145"/>
        <v>439900</v>
      </c>
      <c r="V906" s="26">
        <f>+INDEX('LISTA DE PRECIOS EKM '!A:K,MATCH('Precios ML'!B906,'LISTA DE PRECIOS EKM '!A:A,0),8)</f>
        <v>439900</v>
      </c>
      <c r="W906" s="26">
        <f t="shared" si="146"/>
        <v>439900</v>
      </c>
      <c r="X906" s="26">
        <f t="shared" si="147"/>
        <v>0</v>
      </c>
      <c r="Y906" s="26"/>
      <c r="Z906" s="26">
        <f t="shared" si="148"/>
        <v>439900</v>
      </c>
      <c r="AA906" s="30">
        <f t="shared" si="149"/>
        <v>1.2911458333333332</v>
      </c>
    </row>
    <row r="907" spans="1:27">
      <c r="A907" s="20" t="s">
        <v>5919</v>
      </c>
      <c r="B907" s="20" t="s">
        <v>5920</v>
      </c>
      <c r="C907" s="25">
        <v>192000</v>
      </c>
      <c r="D907" s="22">
        <v>85</v>
      </c>
      <c r="E907" s="22">
        <v>49</v>
      </c>
      <c r="F907" s="22">
        <v>40</v>
      </c>
      <c r="G907" s="22">
        <v>16000</v>
      </c>
      <c r="H907" s="22" t="s">
        <v>5088</v>
      </c>
      <c r="I907" s="26">
        <f>+IF(H907='COSTOS VARIOS'!$C$1,'COSTOS VARIOS'!$C$2*'Precios ML'!V907,'COSTOS VARIOS'!$B$2*'Precios ML'!V907)</f>
        <v>87980</v>
      </c>
      <c r="J907" s="22">
        <v>0</v>
      </c>
      <c r="K907" s="27">
        <f t="shared" si="140"/>
        <v>10.4125</v>
      </c>
      <c r="L907" s="27">
        <f t="shared" si="141"/>
        <v>10.4125</v>
      </c>
      <c r="M907" s="26">
        <f>(INDEX(pesos!A:B,MATCH(L907,pesos!A:A,1),2))</f>
        <v>16200</v>
      </c>
      <c r="N907" s="26">
        <f>+R907*'COSTOS VARIOS'!$O$1</f>
        <v>36480</v>
      </c>
      <c r="O907" s="26">
        <f>+R907*'COSTOS VARIOS'!$O$2</f>
        <v>787.2</v>
      </c>
      <c r="P907" s="26">
        <f>+R907*'COSTOS VARIOS'!$O$3</f>
        <v>2880</v>
      </c>
      <c r="Q907" s="26">
        <v>1</v>
      </c>
      <c r="R907" s="26">
        <f t="shared" si="142"/>
        <v>192000</v>
      </c>
      <c r="S907" s="25">
        <f t="shared" si="143"/>
        <v>336327.2</v>
      </c>
      <c r="T907" s="28">
        <f t="shared" si="144"/>
        <v>0.3079524938809588</v>
      </c>
      <c r="U907" s="29">
        <f t="shared" si="145"/>
        <v>439900</v>
      </c>
      <c r="V907" s="26">
        <f>+INDEX('LISTA DE PRECIOS EKM '!A:K,MATCH('Precios ML'!B907,'LISTA DE PRECIOS EKM '!A:A,0),8)</f>
        <v>439900</v>
      </c>
      <c r="W907" s="26">
        <f t="shared" si="146"/>
        <v>439900</v>
      </c>
      <c r="X907" s="26">
        <f t="shared" si="147"/>
        <v>0</v>
      </c>
      <c r="Y907" s="26"/>
      <c r="Z907" s="26">
        <f t="shared" si="148"/>
        <v>439900</v>
      </c>
      <c r="AA907" s="30">
        <f t="shared" si="149"/>
        <v>1.2911458333333332</v>
      </c>
    </row>
    <row r="908" spans="1:27">
      <c r="A908" s="20" t="s">
        <v>5921</v>
      </c>
      <c r="B908" s="20" t="s">
        <v>5922</v>
      </c>
      <c r="C908" s="25">
        <v>192000</v>
      </c>
      <c r="D908" s="22">
        <v>85</v>
      </c>
      <c r="E908" s="22">
        <v>49</v>
      </c>
      <c r="F908" s="22">
        <v>40</v>
      </c>
      <c r="G908" s="22">
        <v>16000</v>
      </c>
      <c r="H908" s="22" t="s">
        <v>5088</v>
      </c>
      <c r="I908" s="26">
        <f>+IF(H908='COSTOS VARIOS'!$C$1,'COSTOS VARIOS'!$C$2*'Precios ML'!V908,'COSTOS VARIOS'!$B$2*'Precios ML'!V908)</f>
        <v>89980</v>
      </c>
      <c r="J908" s="22">
        <v>0</v>
      </c>
      <c r="K908" s="27">
        <f t="shared" si="140"/>
        <v>10.4125</v>
      </c>
      <c r="L908" s="27">
        <f t="shared" si="141"/>
        <v>10.4125</v>
      </c>
      <c r="M908" s="26">
        <f>(INDEX(pesos!A:B,MATCH(L908,pesos!A:A,1),2))</f>
        <v>16200</v>
      </c>
      <c r="N908" s="26">
        <f>+R908*'COSTOS VARIOS'!$O$1</f>
        <v>36480</v>
      </c>
      <c r="O908" s="26">
        <f>+R908*'COSTOS VARIOS'!$O$2</f>
        <v>787.2</v>
      </c>
      <c r="P908" s="26">
        <f>+R908*'COSTOS VARIOS'!$O$3</f>
        <v>2880</v>
      </c>
      <c r="Q908" s="26">
        <v>1</v>
      </c>
      <c r="R908" s="26">
        <f t="shared" si="142"/>
        <v>192000</v>
      </c>
      <c r="S908" s="25">
        <f t="shared" si="143"/>
        <v>338327.2</v>
      </c>
      <c r="T908" s="28">
        <f t="shared" si="144"/>
        <v>0.32977780089806541</v>
      </c>
      <c r="U908" s="29">
        <f t="shared" si="145"/>
        <v>449900</v>
      </c>
      <c r="V908" s="26">
        <f>+INDEX('LISTA DE PRECIOS EKM '!A:K,MATCH('Precios ML'!B908,'LISTA DE PRECIOS EKM '!A:A,0),8)</f>
        <v>449900</v>
      </c>
      <c r="W908" s="26">
        <f t="shared" si="146"/>
        <v>449900</v>
      </c>
      <c r="X908" s="26">
        <f t="shared" si="147"/>
        <v>0</v>
      </c>
      <c r="Y908" s="26"/>
      <c r="Z908" s="26">
        <f t="shared" si="148"/>
        <v>449900</v>
      </c>
      <c r="AA908" s="30">
        <f t="shared" si="149"/>
        <v>1.3432291666666667</v>
      </c>
    </row>
    <row r="909" spans="1:27">
      <c r="A909" s="20" t="s">
        <v>5921</v>
      </c>
      <c r="B909" s="20" t="s">
        <v>5922</v>
      </c>
      <c r="C909" s="25">
        <v>192000</v>
      </c>
      <c r="D909" s="22">
        <v>85</v>
      </c>
      <c r="E909" s="22">
        <v>49</v>
      </c>
      <c r="F909" s="22">
        <v>40</v>
      </c>
      <c r="G909" s="22">
        <v>16000</v>
      </c>
      <c r="H909" s="22" t="s">
        <v>5088</v>
      </c>
      <c r="I909" s="26">
        <f>+IF(H909='COSTOS VARIOS'!$C$1,'COSTOS VARIOS'!$C$2*'Precios ML'!V909,'COSTOS VARIOS'!$B$2*'Precios ML'!V909)</f>
        <v>89980</v>
      </c>
      <c r="J909" s="22">
        <v>0</v>
      </c>
      <c r="K909" s="27">
        <f t="shared" si="140"/>
        <v>10.4125</v>
      </c>
      <c r="L909" s="27">
        <f t="shared" si="141"/>
        <v>10.4125</v>
      </c>
      <c r="M909" s="26">
        <f>(INDEX(pesos!A:B,MATCH(L909,pesos!A:A,1),2))</f>
        <v>16200</v>
      </c>
      <c r="N909" s="26">
        <f>+R909*'COSTOS VARIOS'!$O$1</f>
        <v>36480</v>
      </c>
      <c r="O909" s="26">
        <f>+R909*'COSTOS VARIOS'!$O$2</f>
        <v>787.2</v>
      </c>
      <c r="P909" s="26">
        <f>+R909*'COSTOS VARIOS'!$O$3</f>
        <v>2880</v>
      </c>
      <c r="Q909" s="26">
        <v>1</v>
      </c>
      <c r="R909" s="26">
        <f t="shared" si="142"/>
        <v>192000</v>
      </c>
      <c r="S909" s="25">
        <f t="shared" si="143"/>
        <v>338327.2</v>
      </c>
      <c r="T909" s="28">
        <f t="shared" si="144"/>
        <v>0.32977780089806541</v>
      </c>
      <c r="U909" s="29">
        <f t="shared" si="145"/>
        <v>449900</v>
      </c>
      <c r="V909" s="26">
        <f>+INDEX('LISTA DE PRECIOS EKM '!A:K,MATCH('Precios ML'!B909,'LISTA DE PRECIOS EKM '!A:A,0),8)</f>
        <v>449900</v>
      </c>
      <c r="W909" s="26">
        <f t="shared" si="146"/>
        <v>449900</v>
      </c>
      <c r="X909" s="26">
        <f t="shared" si="147"/>
        <v>0</v>
      </c>
      <c r="Y909" s="26"/>
      <c r="Z909" s="26">
        <f t="shared" si="148"/>
        <v>449900</v>
      </c>
      <c r="AA909" s="30">
        <f t="shared" si="149"/>
        <v>1.3432291666666667</v>
      </c>
    </row>
    <row r="910" spans="1:27">
      <c r="A910" s="20" t="s">
        <v>5923</v>
      </c>
      <c r="B910" s="20" t="s">
        <v>5924</v>
      </c>
      <c r="C910" s="25">
        <v>275000</v>
      </c>
      <c r="D910" s="22">
        <v>85</v>
      </c>
      <c r="E910" s="22">
        <v>49</v>
      </c>
      <c r="F910" s="22">
        <v>40</v>
      </c>
      <c r="G910" s="22">
        <v>16000</v>
      </c>
      <c r="H910" s="22" t="s">
        <v>5088</v>
      </c>
      <c r="I910" s="26">
        <f>+IF(H910='COSTOS VARIOS'!$C$1,'COSTOS VARIOS'!$C$2*'Precios ML'!V910,'COSTOS VARIOS'!$B$2*'Precios ML'!V910)</f>
        <v>125980</v>
      </c>
      <c r="J910" s="22">
        <v>0</v>
      </c>
      <c r="K910" s="27">
        <f t="shared" si="140"/>
        <v>10.4125</v>
      </c>
      <c r="L910" s="27">
        <f t="shared" si="141"/>
        <v>10.4125</v>
      </c>
      <c r="M910" s="26">
        <f>(INDEX(pesos!A:B,MATCH(L910,pesos!A:A,1),2))</f>
        <v>16200</v>
      </c>
      <c r="N910" s="26">
        <f>+R910*'COSTOS VARIOS'!$O$1</f>
        <v>52250</v>
      </c>
      <c r="O910" s="26">
        <f>+R910*'COSTOS VARIOS'!$O$2</f>
        <v>1127.5</v>
      </c>
      <c r="P910" s="26">
        <f>+R910*'COSTOS VARIOS'!$O$3</f>
        <v>4125</v>
      </c>
      <c r="Q910" s="26">
        <v>1</v>
      </c>
      <c r="R910" s="26">
        <f t="shared" si="142"/>
        <v>275000</v>
      </c>
      <c r="S910" s="25">
        <f t="shared" si="143"/>
        <v>474682.5</v>
      </c>
      <c r="T910" s="28">
        <f t="shared" si="144"/>
        <v>0.3269922527162894</v>
      </c>
      <c r="U910" s="29">
        <f t="shared" si="145"/>
        <v>629900</v>
      </c>
      <c r="V910" s="26">
        <f>+INDEX('LISTA DE PRECIOS EKM '!A:K,MATCH('Precios ML'!B910,'LISTA DE PRECIOS EKM '!A:A,0),8)</f>
        <v>629900</v>
      </c>
      <c r="W910" s="26">
        <f t="shared" si="146"/>
        <v>629900</v>
      </c>
      <c r="X910" s="26">
        <f t="shared" si="147"/>
        <v>0</v>
      </c>
      <c r="Y910" s="26"/>
      <c r="Z910" s="26">
        <f t="shared" si="148"/>
        <v>629900</v>
      </c>
      <c r="AA910" s="30">
        <f t="shared" si="149"/>
        <v>1.2905454545454544</v>
      </c>
    </row>
    <row r="911" spans="1:27">
      <c r="A911" s="20" t="s">
        <v>5923</v>
      </c>
      <c r="B911" s="20" t="s">
        <v>5924</v>
      </c>
      <c r="C911" s="25">
        <v>275000</v>
      </c>
      <c r="D911" s="22">
        <v>85</v>
      </c>
      <c r="E911" s="22">
        <v>49</v>
      </c>
      <c r="F911" s="22">
        <v>40</v>
      </c>
      <c r="G911" s="22">
        <v>16000</v>
      </c>
      <c r="H911" s="22" t="s">
        <v>5088</v>
      </c>
      <c r="I911" s="26">
        <f>+IF(H911='COSTOS VARIOS'!$C$1,'COSTOS VARIOS'!$C$2*'Precios ML'!V911,'COSTOS VARIOS'!$B$2*'Precios ML'!V911)</f>
        <v>125980</v>
      </c>
      <c r="J911" s="22">
        <v>0</v>
      </c>
      <c r="K911" s="27">
        <f t="shared" si="140"/>
        <v>10.4125</v>
      </c>
      <c r="L911" s="27">
        <f t="shared" si="141"/>
        <v>10.4125</v>
      </c>
      <c r="M911" s="26">
        <f>(INDEX(pesos!A:B,MATCH(L911,pesos!A:A,1),2))</f>
        <v>16200</v>
      </c>
      <c r="N911" s="26">
        <f>+R911*'COSTOS VARIOS'!$O$1</f>
        <v>52250</v>
      </c>
      <c r="O911" s="26">
        <f>+R911*'COSTOS VARIOS'!$O$2</f>
        <v>1127.5</v>
      </c>
      <c r="P911" s="26">
        <f>+R911*'COSTOS VARIOS'!$O$3</f>
        <v>4125</v>
      </c>
      <c r="Q911" s="26">
        <v>1</v>
      </c>
      <c r="R911" s="26">
        <f t="shared" si="142"/>
        <v>275000</v>
      </c>
      <c r="S911" s="25">
        <f t="shared" si="143"/>
        <v>474682.5</v>
      </c>
      <c r="T911" s="28">
        <f t="shared" si="144"/>
        <v>0.3269922527162894</v>
      </c>
      <c r="U911" s="29">
        <f t="shared" si="145"/>
        <v>629900</v>
      </c>
      <c r="V911" s="26">
        <f>+INDEX('LISTA DE PRECIOS EKM '!A:K,MATCH('Precios ML'!B911,'LISTA DE PRECIOS EKM '!A:A,0),8)</f>
        <v>629900</v>
      </c>
      <c r="W911" s="26">
        <f t="shared" si="146"/>
        <v>629900</v>
      </c>
      <c r="X911" s="26">
        <f t="shared" si="147"/>
        <v>0</v>
      </c>
      <c r="Y911" s="26"/>
      <c r="Z911" s="26">
        <f t="shared" si="148"/>
        <v>629900</v>
      </c>
      <c r="AA911" s="30">
        <f t="shared" si="149"/>
        <v>1.2905454545454544</v>
      </c>
    </row>
    <row r="912" spans="1:27">
      <c r="A912" s="20" t="s">
        <v>5925</v>
      </c>
      <c r="B912" s="20" t="s">
        <v>5926</v>
      </c>
      <c r="C912" s="25">
        <v>110000</v>
      </c>
      <c r="D912" s="22">
        <v>85</v>
      </c>
      <c r="E912" s="22">
        <v>49</v>
      </c>
      <c r="F912" s="22">
        <v>40</v>
      </c>
      <c r="G912" s="22">
        <v>16000</v>
      </c>
      <c r="H912" s="22" t="s">
        <v>5088</v>
      </c>
      <c r="I912" s="26">
        <f>+IF(H912='COSTOS VARIOS'!$C$1,'COSTOS VARIOS'!$C$2*'Precios ML'!V912,'COSTOS VARIOS'!$B$2*'Precios ML'!V912)</f>
        <v>51980</v>
      </c>
      <c r="J912" s="22">
        <v>0</v>
      </c>
      <c r="K912" s="27">
        <f t="shared" si="140"/>
        <v>10.4125</v>
      </c>
      <c r="L912" s="27">
        <f t="shared" si="141"/>
        <v>10.4125</v>
      </c>
      <c r="M912" s="26">
        <f>(INDEX(pesos!A:B,MATCH(L912,pesos!A:A,1),2))</f>
        <v>16200</v>
      </c>
      <c r="N912" s="26">
        <f>+R912*'COSTOS VARIOS'!$O$1</f>
        <v>20900</v>
      </c>
      <c r="O912" s="26">
        <f>+R912*'COSTOS VARIOS'!$O$2</f>
        <v>451.00000000000006</v>
      </c>
      <c r="P912" s="26">
        <f>+R912*'COSTOS VARIOS'!$O$3</f>
        <v>1650</v>
      </c>
      <c r="Q912" s="26">
        <v>1</v>
      </c>
      <c r="R912" s="26">
        <f t="shared" si="142"/>
        <v>110000</v>
      </c>
      <c r="S912" s="25">
        <f t="shared" si="143"/>
        <v>201181</v>
      </c>
      <c r="T912" s="28">
        <f t="shared" si="144"/>
        <v>0.29187149879958851</v>
      </c>
      <c r="U912" s="29">
        <f t="shared" si="145"/>
        <v>259900</v>
      </c>
      <c r="V912" s="26">
        <f>+INDEX('LISTA DE PRECIOS EKM '!A:K,MATCH('Precios ML'!B912,'LISTA DE PRECIOS EKM '!A:A,0),8)</f>
        <v>259900</v>
      </c>
      <c r="W912" s="26">
        <f t="shared" si="146"/>
        <v>259900</v>
      </c>
      <c r="X912" s="26">
        <f t="shared" si="147"/>
        <v>0</v>
      </c>
      <c r="Y912" s="26"/>
      <c r="Z912" s="26">
        <f t="shared" si="148"/>
        <v>259900</v>
      </c>
      <c r="AA912" s="30">
        <f t="shared" si="149"/>
        <v>1.3627272727272728</v>
      </c>
    </row>
    <row r="913" spans="1:27">
      <c r="A913" s="20" t="s">
        <v>5925</v>
      </c>
      <c r="B913" s="20" t="s">
        <v>5926</v>
      </c>
      <c r="C913" s="25">
        <v>110000</v>
      </c>
      <c r="D913" s="22">
        <v>85</v>
      </c>
      <c r="E913" s="22">
        <v>49</v>
      </c>
      <c r="F913" s="22">
        <v>40</v>
      </c>
      <c r="G913" s="22">
        <v>16000</v>
      </c>
      <c r="H913" s="22" t="s">
        <v>5088</v>
      </c>
      <c r="I913" s="26">
        <f>+IF(H913='COSTOS VARIOS'!$C$1,'COSTOS VARIOS'!$C$2*'Precios ML'!V913,'COSTOS VARIOS'!$B$2*'Precios ML'!V913)</f>
        <v>51980</v>
      </c>
      <c r="J913" s="22">
        <v>0</v>
      </c>
      <c r="K913" s="27">
        <f t="shared" si="140"/>
        <v>10.4125</v>
      </c>
      <c r="L913" s="27">
        <f t="shared" si="141"/>
        <v>10.4125</v>
      </c>
      <c r="M913" s="26">
        <f>(INDEX(pesos!A:B,MATCH(L913,pesos!A:A,1),2))</f>
        <v>16200</v>
      </c>
      <c r="N913" s="26">
        <f>+R913*'COSTOS VARIOS'!$O$1</f>
        <v>20900</v>
      </c>
      <c r="O913" s="26">
        <f>+R913*'COSTOS VARIOS'!$O$2</f>
        <v>451.00000000000006</v>
      </c>
      <c r="P913" s="26">
        <f>+R913*'COSTOS VARIOS'!$O$3</f>
        <v>1650</v>
      </c>
      <c r="Q913" s="26">
        <v>1</v>
      </c>
      <c r="R913" s="26">
        <f t="shared" si="142"/>
        <v>110000</v>
      </c>
      <c r="S913" s="25">
        <f t="shared" si="143"/>
        <v>201181</v>
      </c>
      <c r="T913" s="28">
        <f t="shared" si="144"/>
        <v>0.29187149879958851</v>
      </c>
      <c r="U913" s="29">
        <f t="shared" si="145"/>
        <v>259900</v>
      </c>
      <c r="V913" s="26">
        <f>+INDEX('LISTA DE PRECIOS EKM '!A:K,MATCH('Precios ML'!B913,'LISTA DE PRECIOS EKM '!A:A,0),8)</f>
        <v>259900</v>
      </c>
      <c r="W913" s="26">
        <f t="shared" si="146"/>
        <v>259900</v>
      </c>
      <c r="X913" s="26">
        <f t="shared" si="147"/>
        <v>0</v>
      </c>
      <c r="Y913" s="26"/>
      <c r="Z913" s="26">
        <f t="shared" si="148"/>
        <v>259900</v>
      </c>
      <c r="AA913" s="30">
        <f t="shared" si="149"/>
        <v>1.3627272727272728</v>
      </c>
    </row>
    <row r="914" spans="1:27">
      <c r="A914" s="20" t="s">
        <v>5927</v>
      </c>
      <c r="B914" s="20" t="s">
        <v>5928</v>
      </c>
      <c r="C914" s="25">
        <v>61000</v>
      </c>
      <c r="D914" s="22">
        <v>85</v>
      </c>
      <c r="E914" s="22">
        <v>49</v>
      </c>
      <c r="F914" s="22">
        <v>40</v>
      </c>
      <c r="G914" s="22">
        <v>16000</v>
      </c>
      <c r="H914" s="22" t="s">
        <v>5088</v>
      </c>
      <c r="I914" s="26">
        <f>+IF(H914='COSTOS VARIOS'!$C$1,'COSTOS VARIOS'!$C$2*'Precios ML'!V914,'COSTOS VARIOS'!$B$2*'Precios ML'!V914)</f>
        <v>33980</v>
      </c>
      <c r="J914" s="22">
        <v>0</v>
      </c>
      <c r="K914" s="27">
        <f t="shared" si="140"/>
        <v>10.4125</v>
      </c>
      <c r="L914" s="27">
        <f t="shared" si="141"/>
        <v>10.4125</v>
      </c>
      <c r="M914" s="26">
        <f>(INDEX(pesos!A:B,MATCH(L914,pesos!A:A,1),2))</f>
        <v>16200</v>
      </c>
      <c r="N914" s="26">
        <f>+R914*'COSTOS VARIOS'!$O$1</f>
        <v>11590</v>
      </c>
      <c r="O914" s="26">
        <f>+R914*'COSTOS VARIOS'!$O$2</f>
        <v>250.10000000000002</v>
      </c>
      <c r="P914" s="26">
        <f>+R914*'COSTOS VARIOS'!$O$3</f>
        <v>915</v>
      </c>
      <c r="Q914" s="26">
        <v>1</v>
      </c>
      <c r="R914" s="26">
        <f t="shared" si="142"/>
        <v>61000</v>
      </c>
      <c r="S914" s="25">
        <f t="shared" si="143"/>
        <v>123935.1</v>
      </c>
      <c r="T914" s="28">
        <f t="shared" si="144"/>
        <v>0.37087879059281836</v>
      </c>
      <c r="U914" s="29">
        <f t="shared" si="145"/>
        <v>169900</v>
      </c>
      <c r="V914" s="26">
        <f>+INDEX('LISTA DE PRECIOS EKM '!A:K,MATCH('Precios ML'!B914,'LISTA DE PRECIOS EKM '!A:A,0),8)</f>
        <v>169900</v>
      </c>
      <c r="W914" s="26">
        <f t="shared" si="146"/>
        <v>169900</v>
      </c>
      <c r="X914" s="26">
        <f t="shared" si="147"/>
        <v>0</v>
      </c>
      <c r="Y914" s="26"/>
      <c r="Z914" s="26">
        <f t="shared" si="148"/>
        <v>169900</v>
      </c>
      <c r="AA914" s="30">
        <f t="shared" si="149"/>
        <v>1.7852459016393443</v>
      </c>
    </row>
    <row r="915" spans="1:27">
      <c r="A915" s="20" t="s">
        <v>5927</v>
      </c>
      <c r="B915" s="20" t="s">
        <v>5928</v>
      </c>
      <c r="C915" s="25">
        <v>61000</v>
      </c>
      <c r="D915" s="22">
        <v>85</v>
      </c>
      <c r="E915" s="22">
        <v>49</v>
      </c>
      <c r="F915" s="22">
        <v>40</v>
      </c>
      <c r="G915" s="22">
        <v>16000</v>
      </c>
      <c r="H915" s="22" t="s">
        <v>5088</v>
      </c>
      <c r="I915" s="26">
        <f>+IF(H915='COSTOS VARIOS'!$C$1,'COSTOS VARIOS'!$C$2*'Precios ML'!V915,'COSTOS VARIOS'!$B$2*'Precios ML'!V915)</f>
        <v>33980</v>
      </c>
      <c r="J915" s="22">
        <v>0</v>
      </c>
      <c r="K915" s="27">
        <f t="shared" si="140"/>
        <v>10.4125</v>
      </c>
      <c r="L915" s="27">
        <f t="shared" si="141"/>
        <v>10.4125</v>
      </c>
      <c r="M915" s="26">
        <f>(INDEX(pesos!A:B,MATCH(L915,pesos!A:A,1),2))</f>
        <v>16200</v>
      </c>
      <c r="N915" s="26">
        <f>+R915*'COSTOS VARIOS'!$O$1</f>
        <v>11590</v>
      </c>
      <c r="O915" s="26">
        <f>+R915*'COSTOS VARIOS'!$O$2</f>
        <v>250.10000000000002</v>
      </c>
      <c r="P915" s="26">
        <f>+R915*'COSTOS VARIOS'!$O$3</f>
        <v>915</v>
      </c>
      <c r="Q915" s="26">
        <v>1</v>
      </c>
      <c r="R915" s="26">
        <f t="shared" si="142"/>
        <v>61000</v>
      </c>
      <c r="S915" s="25">
        <f t="shared" si="143"/>
        <v>123935.1</v>
      </c>
      <c r="T915" s="28">
        <f t="shared" si="144"/>
        <v>0.37087879059281836</v>
      </c>
      <c r="U915" s="29">
        <f t="shared" si="145"/>
        <v>169900</v>
      </c>
      <c r="V915" s="26">
        <f>+INDEX('LISTA DE PRECIOS EKM '!A:K,MATCH('Precios ML'!B915,'LISTA DE PRECIOS EKM '!A:A,0),8)</f>
        <v>169900</v>
      </c>
      <c r="W915" s="26">
        <f t="shared" si="146"/>
        <v>169900</v>
      </c>
      <c r="X915" s="26">
        <f t="shared" si="147"/>
        <v>0</v>
      </c>
      <c r="Y915" s="26"/>
      <c r="Z915" s="26">
        <f t="shared" si="148"/>
        <v>169900</v>
      </c>
      <c r="AA915" s="30">
        <f t="shared" si="149"/>
        <v>1.7852459016393443</v>
      </c>
    </row>
    <row r="916" spans="1:27">
      <c r="A916" s="20" t="s">
        <v>5929</v>
      </c>
      <c r="B916" s="20" t="s">
        <v>5930</v>
      </c>
      <c r="C916" s="25">
        <v>110000</v>
      </c>
      <c r="D916" s="22">
        <v>85</v>
      </c>
      <c r="E916" s="22">
        <v>49</v>
      </c>
      <c r="F916" s="22">
        <v>40</v>
      </c>
      <c r="G916" s="22">
        <v>16000</v>
      </c>
      <c r="H916" s="22" t="s">
        <v>5088</v>
      </c>
      <c r="I916" s="26">
        <f>+IF(H916='COSTOS VARIOS'!$C$1,'COSTOS VARIOS'!$C$2*'Precios ML'!V916,'COSTOS VARIOS'!$B$2*'Precios ML'!V916)</f>
        <v>51980</v>
      </c>
      <c r="J916" s="22">
        <v>0</v>
      </c>
      <c r="K916" s="27">
        <f t="shared" si="140"/>
        <v>10.4125</v>
      </c>
      <c r="L916" s="27">
        <f t="shared" si="141"/>
        <v>10.4125</v>
      </c>
      <c r="M916" s="26">
        <f>(INDEX(pesos!A:B,MATCH(L916,pesos!A:A,1),2))</f>
        <v>16200</v>
      </c>
      <c r="N916" s="26">
        <f>+R916*'COSTOS VARIOS'!$O$1</f>
        <v>20900</v>
      </c>
      <c r="O916" s="26">
        <f>+R916*'COSTOS VARIOS'!$O$2</f>
        <v>451.00000000000006</v>
      </c>
      <c r="P916" s="26">
        <f>+R916*'COSTOS VARIOS'!$O$3</f>
        <v>1650</v>
      </c>
      <c r="Q916" s="26">
        <v>1</v>
      </c>
      <c r="R916" s="26">
        <f t="shared" si="142"/>
        <v>110000</v>
      </c>
      <c r="S916" s="25">
        <f t="shared" si="143"/>
        <v>201181</v>
      </c>
      <c r="T916" s="28">
        <f t="shared" si="144"/>
        <v>0.29187149879958851</v>
      </c>
      <c r="U916" s="29">
        <f t="shared" si="145"/>
        <v>259900</v>
      </c>
      <c r="V916" s="26">
        <f>+INDEX('LISTA DE PRECIOS EKM '!A:K,MATCH('Precios ML'!B916,'LISTA DE PRECIOS EKM '!A:A,0),8)</f>
        <v>259900</v>
      </c>
      <c r="W916" s="26">
        <f t="shared" si="146"/>
        <v>259900</v>
      </c>
      <c r="X916" s="26">
        <f t="shared" si="147"/>
        <v>0</v>
      </c>
      <c r="Y916" s="26"/>
      <c r="Z916" s="26">
        <f t="shared" si="148"/>
        <v>259900</v>
      </c>
      <c r="AA916" s="30">
        <f t="shared" si="149"/>
        <v>1.3627272727272728</v>
      </c>
    </row>
    <row r="917" spans="1:27">
      <c r="A917" s="20" t="s">
        <v>5929</v>
      </c>
      <c r="B917" s="20" t="s">
        <v>5930</v>
      </c>
      <c r="C917" s="25">
        <v>110000</v>
      </c>
      <c r="D917" s="22">
        <v>85</v>
      </c>
      <c r="E917" s="22">
        <v>49</v>
      </c>
      <c r="F917" s="22">
        <v>40</v>
      </c>
      <c r="G917" s="22">
        <v>16000</v>
      </c>
      <c r="H917" s="22" t="s">
        <v>5088</v>
      </c>
      <c r="I917" s="26">
        <f>+IF(H917='COSTOS VARIOS'!$C$1,'COSTOS VARIOS'!$C$2*'Precios ML'!V917,'COSTOS VARIOS'!$B$2*'Precios ML'!V917)</f>
        <v>51980</v>
      </c>
      <c r="J917" s="22">
        <v>0</v>
      </c>
      <c r="K917" s="27">
        <f t="shared" si="140"/>
        <v>10.4125</v>
      </c>
      <c r="L917" s="27">
        <f t="shared" si="141"/>
        <v>10.4125</v>
      </c>
      <c r="M917" s="26">
        <f>(INDEX(pesos!A:B,MATCH(L917,pesos!A:A,1),2))</f>
        <v>16200</v>
      </c>
      <c r="N917" s="26">
        <f>+R917*'COSTOS VARIOS'!$O$1</f>
        <v>20900</v>
      </c>
      <c r="O917" s="26">
        <f>+R917*'COSTOS VARIOS'!$O$2</f>
        <v>451.00000000000006</v>
      </c>
      <c r="P917" s="26">
        <f>+R917*'COSTOS VARIOS'!$O$3</f>
        <v>1650</v>
      </c>
      <c r="Q917" s="26">
        <v>1</v>
      </c>
      <c r="R917" s="26">
        <f t="shared" si="142"/>
        <v>110000</v>
      </c>
      <c r="S917" s="25">
        <f t="shared" si="143"/>
        <v>201181</v>
      </c>
      <c r="T917" s="28">
        <f t="shared" si="144"/>
        <v>0.29187149879958851</v>
      </c>
      <c r="U917" s="29">
        <f t="shared" si="145"/>
        <v>259900</v>
      </c>
      <c r="V917" s="26">
        <f>+INDEX('LISTA DE PRECIOS EKM '!A:K,MATCH('Precios ML'!B917,'LISTA DE PRECIOS EKM '!A:A,0),8)</f>
        <v>259900</v>
      </c>
      <c r="W917" s="26">
        <f t="shared" si="146"/>
        <v>259900</v>
      </c>
      <c r="X917" s="26">
        <f t="shared" si="147"/>
        <v>0</v>
      </c>
      <c r="Y917" s="26"/>
      <c r="Z917" s="26">
        <f t="shared" si="148"/>
        <v>259900</v>
      </c>
      <c r="AA917" s="30">
        <f t="shared" si="149"/>
        <v>1.3627272727272728</v>
      </c>
    </row>
    <row r="918" spans="1:27">
      <c r="A918" s="20" t="s">
        <v>5931</v>
      </c>
      <c r="B918" s="20" t="s">
        <v>5932</v>
      </c>
      <c r="C918" s="25">
        <v>167000</v>
      </c>
      <c r="D918" s="22">
        <v>85</v>
      </c>
      <c r="E918" s="22">
        <v>49</v>
      </c>
      <c r="F918" s="22">
        <v>40</v>
      </c>
      <c r="G918" s="22">
        <v>16000</v>
      </c>
      <c r="H918" s="22" t="s">
        <v>5088</v>
      </c>
      <c r="I918" s="26">
        <f>+IF(H918='COSTOS VARIOS'!$C$1,'COSTOS VARIOS'!$C$2*'Precios ML'!V918,'COSTOS VARIOS'!$B$2*'Precios ML'!V918)</f>
        <v>79980</v>
      </c>
      <c r="J918" s="22">
        <v>0</v>
      </c>
      <c r="K918" s="27">
        <f t="shared" si="140"/>
        <v>10.4125</v>
      </c>
      <c r="L918" s="27">
        <f t="shared" si="141"/>
        <v>10.4125</v>
      </c>
      <c r="M918" s="26">
        <f>(INDEX(pesos!A:B,MATCH(L918,pesos!A:A,1),2))</f>
        <v>16200</v>
      </c>
      <c r="N918" s="26">
        <f>+R918*'COSTOS VARIOS'!$O$1</f>
        <v>31730</v>
      </c>
      <c r="O918" s="26">
        <f>+R918*'COSTOS VARIOS'!$O$2</f>
        <v>684.7</v>
      </c>
      <c r="P918" s="26">
        <f>+R918*'COSTOS VARIOS'!$O$3</f>
        <v>2505</v>
      </c>
      <c r="Q918" s="26">
        <v>1</v>
      </c>
      <c r="R918" s="26">
        <f t="shared" si="142"/>
        <v>167000</v>
      </c>
      <c r="S918" s="25">
        <f t="shared" si="143"/>
        <v>298099.7</v>
      </c>
      <c r="T918" s="28">
        <f t="shared" si="144"/>
        <v>0.34149749228194448</v>
      </c>
      <c r="U918" s="29">
        <f t="shared" si="145"/>
        <v>399900</v>
      </c>
      <c r="V918" s="26">
        <f>+INDEX('LISTA DE PRECIOS EKM '!A:K,MATCH('Precios ML'!B918,'LISTA DE PRECIOS EKM '!A:A,0),8)</f>
        <v>399900</v>
      </c>
      <c r="W918" s="26">
        <f t="shared" si="146"/>
        <v>399900</v>
      </c>
      <c r="X918" s="26">
        <f t="shared" si="147"/>
        <v>0</v>
      </c>
      <c r="Y918" s="26"/>
      <c r="Z918" s="26">
        <f t="shared" si="148"/>
        <v>399900</v>
      </c>
      <c r="AA918" s="30">
        <f t="shared" si="149"/>
        <v>1.3946107784431137</v>
      </c>
    </row>
    <row r="919" spans="1:27">
      <c r="A919" s="20" t="s">
        <v>5931</v>
      </c>
      <c r="B919" s="20" t="s">
        <v>5932</v>
      </c>
      <c r="C919" s="25">
        <v>167000</v>
      </c>
      <c r="D919" s="22">
        <v>85</v>
      </c>
      <c r="E919" s="22">
        <v>49</v>
      </c>
      <c r="F919" s="22">
        <v>40</v>
      </c>
      <c r="G919" s="22">
        <v>16000</v>
      </c>
      <c r="H919" s="22" t="s">
        <v>5088</v>
      </c>
      <c r="I919" s="26">
        <f>+IF(H919='COSTOS VARIOS'!$C$1,'COSTOS VARIOS'!$C$2*'Precios ML'!V919,'COSTOS VARIOS'!$B$2*'Precios ML'!V919)</f>
        <v>79980</v>
      </c>
      <c r="J919" s="22">
        <v>0</v>
      </c>
      <c r="K919" s="27">
        <f t="shared" si="140"/>
        <v>10.4125</v>
      </c>
      <c r="L919" s="27">
        <f t="shared" si="141"/>
        <v>10.4125</v>
      </c>
      <c r="M919" s="26">
        <f>(INDEX(pesos!A:B,MATCH(L919,pesos!A:A,1),2))</f>
        <v>16200</v>
      </c>
      <c r="N919" s="26">
        <f>+R919*'COSTOS VARIOS'!$O$1</f>
        <v>31730</v>
      </c>
      <c r="O919" s="26">
        <f>+R919*'COSTOS VARIOS'!$O$2</f>
        <v>684.7</v>
      </c>
      <c r="P919" s="26">
        <f>+R919*'COSTOS VARIOS'!$O$3</f>
        <v>2505</v>
      </c>
      <c r="Q919" s="26">
        <v>1</v>
      </c>
      <c r="R919" s="26">
        <f t="shared" si="142"/>
        <v>167000</v>
      </c>
      <c r="S919" s="25">
        <f t="shared" si="143"/>
        <v>298099.7</v>
      </c>
      <c r="T919" s="28">
        <f t="shared" si="144"/>
        <v>0.34149749228194448</v>
      </c>
      <c r="U919" s="29">
        <f t="shared" si="145"/>
        <v>399900</v>
      </c>
      <c r="V919" s="26">
        <f>+INDEX('LISTA DE PRECIOS EKM '!A:K,MATCH('Precios ML'!B919,'LISTA DE PRECIOS EKM '!A:A,0),8)</f>
        <v>399900</v>
      </c>
      <c r="W919" s="26">
        <f t="shared" si="146"/>
        <v>399900</v>
      </c>
      <c r="X919" s="26">
        <f t="shared" si="147"/>
        <v>0</v>
      </c>
      <c r="Y919" s="26"/>
      <c r="Z919" s="26">
        <f t="shared" si="148"/>
        <v>399900</v>
      </c>
      <c r="AA919" s="30">
        <f t="shared" si="149"/>
        <v>1.3946107784431137</v>
      </c>
    </row>
    <row r="920" spans="1:27">
      <c r="A920" s="20" t="s">
        <v>5933</v>
      </c>
      <c r="B920" s="20" t="s">
        <v>5934</v>
      </c>
      <c r="C920" s="25">
        <v>61000</v>
      </c>
      <c r="D920" s="22">
        <v>85</v>
      </c>
      <c r="E920" s="22">
        <v>49</v>
      </c>
      <c r="F920" s="22">
        <v>40</v>
      </c>
      <c r="G920" s="22">
        <v>16000</v>
      </c>
      <c r="H920" s="22" t="s">
        <v>5088</v>
      </c>
      <c r="I920" s="26">
        <f>+IF(H920='COSTOS VARIOS'!$C$1,'COSTOS VARIOS'!$C$2*'Precios ML'!V920,'COSTOS VARIOS'!$B$2*'Precios ML'!V920)</f>
        <v>33980</v>
      </c>
      <c r="J920" s="22">
        <v>0</v>
      </c>
      <c r="K920" s="27">
        <f t="shared" si="140"/>
        <v>10.4125</v>
      </c>
      <c r="L920" s="27">
        <f t="shared" si="141"/>
        <v>10.4125</v>
      </c>
      <c r="M920" s="26">
        <f>(INDEX(pesos!A:B,MATCH(L920,pesos!A:A,1),2))</f>
        <v>16200</v>
      </c>
      <c r="N920" s="26">
        <f>+R920*'COSTOS VARIOS'!$O$1</f>
        <v>11590</v>
      </c>
      <c r="O920" s="26">
        <f>+R920*'COSTOS VARIOS'!$O$2</f>
        <v>250.10000000000002</v>
      </c>
      <c r="P920" s="26">
        <f>+R920*'COSTOS VARIOS'!$O$3</f>
        <v>915</v>
      </c>
      <c r="Q920" s="26">
        <v>1</v>
      </c>
      <c r="R920" s="26">
        <f t="shared" si="142"/>
        <v>61000</v>
      </c>
      <c r="S920" s="25">
        <f t="shared" si="143"/>
        <v>123935.1</v>
      </c>
      <c r="T920" s="28">
        <f t="shared" si="144"/>
        <v>0.37087879059281836</v>
      </c>
      <c r="U920" s="29">
        <f t="shared" si="145"/>
        <v>169900</v>
      </c>
      <c r="V920" s="26">
        <f>+INDEX('LISTA DE PRECIOS EKM '!A:K,MATCH('Precios ML'!B920,'LISTA DE PRECIOS EKM '!A:A,0),8)</f>
        <v>169900</v>
      </c>
      <c r="W920" s="26">
        <f t="shared" si="146"/>
        <v>169900</v>
      </c>
      <c r="X920" s="26">
        <f t="shared" si="147"/>
        <v>0</v>
      </c>
      <c r="Y920" s="26"/>
      <c r="Z920" s="26">
        <f t="shared" si="148"/>
        <v>169900</v>
      </c>
      <c r="AA920" s="30">
        <f t="shared" si="149"/>
        <v>1.7852459016393443</v>
      </c>
    </row>
    <row r="921" spans="1:27">
      <c r="A921" s="20" t="s">
        <v>5933</v>
      </c>
      <c r="B921" s="20" t="s">
        <v>5934</v>
      </c>
      <c r="C921" s="25">
        <v>61000</v>
      </c>
      <c r="D921" s="22">
        <v>85</v>
      </c>
      <c r="E921" s="22">
        <v>49</v>
      </c>
      <c r="F921" s="22">
        <v>40</v>
      </c>
      <c r="G921" s="22">
        <v>16000</v>
      </c>
      <c r="H921" s="22" t="s">
        <v>5088</v>
      </c>
      <c r="I921" s="26">
        <f>+IF(H921='COSTOS VARIOS'!$C$1,'COSTOS VARIOS'!$C$2*'Precios ML'!V921,'COSTOS VARIOS'!$B$2*'Precios ML'!V921)</f>
        <v>33980</v>
      </c>
      <c r="J921" s="22">
        <v>0</v>
      </c>
      <c r="K921" s="27">
        <f t="shared" si="140"/>
        <v>10.4125</v>
      </c>
      <c r="L921" s="27">
        <f t="shared" si="141"/>
        <v>10.4125</v>
      </c>
      <c r="M921" s="26">
        <f>(INDEX(pesos!A:B,MATCH(L921,pesos!A:A,1),2))</f>
        <v>16200</v>
      </c>
      <c r="N921" s="26">
        <f>+R921*'COSTOS VARIOS'!$O$1</f>
        <v>11590</v>
      </c>
      <c r="O921" s="26">
        <f>+R921*'COSTOS VARIOS'!$O$2</f>
        <v>250.10000000000002</v>
      </c>
      <c r="P921" s="26">
        <f>+R921*'COSTOS VARIOS'!$O$3</f>
        <v>915</v>
      </c>
      <c r="Q921" s="26">
        <v>1</v>
      </c>
      <c r="R921" s="26">
        <f t="shared" si="142"/>
        <v>61000</v>
      </c>
      <c r="S921" s="25">
        <f t="shared" si="143"/>
        <v>123935.1</v>
      </c>
      <c r="T921" s="28">
        <f t="shared" si="144"/>
        <v>0.37087879059281836</v>
      </c>
      <c r="U921" s="29">
        <f t="shared" si="145"/>
        <v>169900</v>
      </c>
      <c r="V921" s="26">
        <f>+INDEX('LISTA DE PRECIOS EKM '!A:K,MATCH('Precios ML'!B921,'LISTA DE PRECIOS EKM '!A:A,0),8)</f>
        <v>169900</v>
      </c>
      <c r="W921" s="26">
        <f t="shared" si="146"/>
        <v>169900</v>
      </c>
      <c r="X921" s="26">
        <f t="shared" si="147"/>
        <v>0</v>
      </c>
      <c r="Y921" s="26"/>
      <c r="Z921" s="26">
        <f t="shared" si="148"/>
        <v>169900</v>
      </c>
      <c r="AA921" s="30">
        <f t="shared" si="149"/>
        <v>1.7852459016393443</v>
      </c>
    </row>
    <row r="922" spans="1:27">
      <c r="A922" s="20" t="s">
        <v>5935</v>
      </c>
      <c r="B922" s="20" t="s">
        <v>5936</v>
      </c>
      <c r="C922" s="25">
        <v>110000</v>
      </c>
      <c r="D922" s="22">
        <v>85</v>
      </c>
      <c r="E922" s="22">
        <v>49</v>
      </c>
      <c r="F922" s="22">
        <v>40</v>
      </c>
      <c r="G922" s="22">
        <v>16000</v>
      </c>
      <c r="H922" s="22" t="s">
        <v>5088</v>
      </c>
      <c r="I922" s="26">
        <f>+IF(H922='COSTOS VARIOS'!$C$1,'COSTOS VARIOS'!$C$2*'Precios ML'!V922,'COSTOS VARIOS'!$B$2*'Precios ML'!V922)</f>
        <v>51980</v>
      </c>
      <c r="J922" s="22">
        <v>0</v>
      </c>
      <c r="K922" s="27">
        <f t="shared" si="140"/>
        <v>10.4125</v>
      </c>
      <c r="L922" s="27">
        <f t="shared" si="141"/>
        <v>10.4125</v>
      </c>
      <c r="M922" s="26">
        <f>(INDEX(pesos!A:B,MATCH(L922,pesos!A:A,1),2))</f>
        <v>16200</v>
      </c>
      <c r="N922" s="26">
        <f>+R922*'COSTOS VARIOS'!$O$1</f>
        <v>20900</v>
      </c>
      <c r="O922" s="26">
        <f>+R922*'COSTOS VARIOS'!$O$2</f>
        <v>451.00000000000006</v>
      </c>
      <c r="P922" s="26">
        <f>+R922*'COSTOS VARIOS'!$O$3</f>
        <v>1650</v>
      </c>
      <c r="Q922" s="26">
        <v>1</v>
      </c>
      <c r="R922" s="26">
        <f t="shared" si="142"/>
        <v>110000</v>
      </c>
      <c r="S922" s="25">
        <f t="shared" si="143"/>
        <v>201181</v>
      </c>
      <c r="T922" s="28">
        <f t="shared" si="144"/>
        <v>0.29187149879958851</v>
      </c>
      <c r="U922" s="29">
        <f t="shared" si="145"/>
        <v>259900</v>
      </c>
      <c r="V922" s="26">
        <f>+INDEX('LISTA DE PRECIOS EKM '!A:K,MATCH('Precios ML'!B922,'LISTA DE PRECIOS EKM '!A:A,0),8)</f>
        <v>259900</v>
      </c>
      <c r="W922" s="26">
        <f t="shared" si="146"/>
        <v>259900</v>
      </c>
      <c r="X922" s="26">
        <f t="shared" si="147"/>
        <v>0</v>
      </c>
      <c r="Y922" s="26"/>
      <c r="Z922" s="26">
        <f t="shared" si="148"/>
        <v>259900</v>
      </c>
      <c r="AA922" s="30">
        <f t="shared" si="149"/>
        <v>1.3627272727272728</v>
      </c>
    </row>
    <row r="923" spans="1:27">
      <c r="A923" s="20" t="s">
        <v>5935</v>
      </c>
      <c r="B923" s="20" t="s">
        <v>5936</v>
      </c>
      <c r="C923" s="25">
        <v>110000</v>
      </c>
      <c r="D923" s="22">
        <v>85</v>
      </c>
      <c r="E923" s="22">
        <v>49</v>
      </c>
      <c r="F923" s="22">
        <v>40</v>
      </c>
      <c r="G923" s="22">
        <v>16000</v>
      </c>
      <c r="H923" s="22" t="s">
        <v>5088</v>
      </c>
      <c r="I923" s="26">
        <f>+IF(H923='COSTOS VARIOS'!$C$1,'COSTOS VARIOS'!$C$2*'Precios ML'!V923,'COSTOS VARIOS'!$B$2*'Precios ML'!V923)</f>
        <v>51980</v>
      </c>
      <c r="J923" s="22">
        <v>0</v>
      </c>
      <c r="K923" s="27">
        <f t="shared" si="140"/>
        <v>10.4125</v>
      </c>
      <c r="L923" s="27">
        <f t="shared" si="141"/>
        <v>10.4125</v>
      </c>
      <c r="M923" s="26">
        <f>(INDEX(pesos!A:B,MATCH(L923,pesos!A:A,1),2))</f>
        <v>16200</v>
      </c>
      <c r="N923" s="26">
        <f>+R923*'COSTOS VARIOS'!$O$1</f>
        <v>20900</v>
      </c>
      <c r="O923" s="26">
        <f>+R923*'COSTOS VARIOS'!$O$2</f>
        <v>451.00000000000006</v>
      </c>
      <c r="P923" s="26">
        <f>+R923*'COSTOS VARIOS'!$O$3</f>
        <v>1650</v>
      </c>
      <c r="Q923" s="26">
        <v>1</v>
      </c>
      <c r="R923" s="26">
        <f t="shared" si="142"/>
        <v>110000</v>
      </c>
      <c r="S923" s="25">
        <f t="shared" si="143"/>
        <v>201181</v>
      </c>
      <c r="T923" s="28">
        <f t="shared" si="144"/>
        <v>0.29187149879958851</v>
      </c>
      <c r="U923" s="29">
        <f t="shared" si="145"/>
        <v>259900</v>
      </c>
      <c r="V923" s="26">
        <f>+INDEX('LISTA DE PRECIOS EKM '!A:K,MATCH('Precios ML'!B923,'LISTA DE PRECIOS EKM '!A:A,0),8)</f>
        <v>259900</v>
      </c>
      <c r="W923" s="26">
        <f t="shared" si="146"/>
        <v>259900</v>
      </c>
      <c r="X923" s="26">
        <f t="shared" si="147"/>
        <v>0</v>
      </c>
      <c r="Y923" s="26"/>
      <c r="Z923" s="26">
        <f t="shared" si="148"/>
        <v>259900</v>
      </c>
      <c r="AA923" s="30">
        <f t="shared" si="149"/>
        <v>1.3627272727272728</v>
      </c>
    </row>
    <row r="924" spans="1:27">
      <c r="A924" s="20" t="s">
        <v>5937</v>
      </c>
      <c r="B924" s="20" t="s">
        <v>5938</v>
      </c>
      <c r="C924" s="25">
        <v>110000</v>
      </c>
      <c r="D924" s="22">
        <v>85</v>
      </c>
      <c r="E924" s="22">
        <v>49</v>
      </c>
      <c r="F924" s="22">
        <v>40</v>
      </c>
      <c r="G924" s="22">
        <v>16000</v>
      </c>
      <c r="H924" s="22" t="s">
        <v>5088</v>
      </c>
      <c r="I924" s="26">
        <f>+IF(H924='COSTOS VARIOS'!$C$1,'COSTOS VARIOS'!$C$2*'Precios ML'!V924,'COSTOS VARIOS'!$B$2*'Precios ML'!V924)</f>
        <v>55980</v>
      </c>
      <c r="J924" s="22">
        <v>0</v>
      </c>
      <c r="K924" s="27">
        <f t="shared" si="140"/>
        <v>10.4125</v>
      </c>
      <c r="L924" s="27">
        <f t="shared" si="141"/>
        <v>10.4125</v>
      </c>
      <c r="M924" s="26">
        <f>(INDEX(pesos!A:B,MATCH(L924,pesos!A:A,1),2))</f>
        <v>16200</v>
      </c>
      <c r="N924" s="26">
        <f>+R924*'COSTOS VARIOS'!$O$1</f>
        <v>20900</v>
      </c>
      <c r="O924" s="26">
        <f>+R924*'COSTOS VARIOS'!$O$2</f>
        <v>451.00000000000006</v>
      </c>
      <c r="P924" s="26">
        <f>+R924*'COSTOS VARIOS'!$O$3</f>
        <v>1650</v>
      </c>
      <c r="Q924" s="26">
        <v>1</v>
      </c>
      <c r="R924" s="26">
        <f t="shared" si="142"/>
        <v>110000</v>
      </c>
      <c r="S924" s="25">
        <f t="shared" si="143"/>
        <v>205181</v>
      </c>
      <c r="T924" s="28">
        <f t="shared" si="144"/>
        <v>0.36416139895994259</v>
      </c>
      <c r="U924" s="29">
        <f t="shared" si="145"/>
        <v>279900</v>
      </c>
      <c r="V924" s="26">
        <f>+INDEX('LISTA DE PRECIOS EKM '!A:K,MATCH('Precios ML'!B924,'LISTA DE PRECIOS EKM '!A:A,0),8)</f>
        <v>279900</v>
      </c>
      <c r="W924" s="26">
        <f t="shared" si="146"/>
        <v>279900</v>
      </c>
      <c r="X924" s="26">
        <f t="shared" si="147"/>
        <v>0</v>
      </c>
      <c r="Y924" s="26"/>
      <c r="Z924" s="26">
        <f t="shared" si="148"/>
        <v>279900</v>
      </c>
      <c r="AA924" s="30">
        <f t="shared" si="149"/>
        <v>1.5445454545454544</v>
      </c>
    </row>
    <row r="925" spans="1:27">
      <c r="A925" s="20" t="s">
        <v>5937</v>
      </c>
      <c r="B925" s="20" t="s">
        <v>5938</v>
      </c>
      <c r="C925" s="25">
        <v>110000</v>
      </c>
      <c r="D925" s="22">
        <v>85</v>
      </c>
      <c r="E925" s="22">
        <v>49</v>
      </c>
      <c r="F925" s="22">
        <v>40</v>
      </c>
      <c r="G925" s="22">
        <v>16000</v>
      </c>
      <c r="H925" s="22" t="s">
        <v>5088</v>
      </c>
      <c r="I925" s="26">
        <f>+IF(H925='COSTOS VARIOS'!$C$1,'COSTOS VARIOS'!$C$2*'Precios ML'!V925,'COSTOS VARIOS'!$B$2*'Precios ML'!V925)</f>
        <v>55980</v>
      </c>
      <c r="J925" s="22">
        <v>0</v>
      </c>
      <c r="K925" s="27">
        <f t="shared" si="140"/>
        <v>10.4125</v>
      </c>
      <c r="L925" s="27">
        <f t="shared" si="141"/>
        <v>10.4125</v>
      </c>
      <c r="M925" s="26">
        <f>(INDEX(pesos!A:B,MATCH(L925,pesos!A:A,1),2))</f>
        <v>16200</v>
      </c>
      <c r="N925" s="26">
        <f>+R925*'COSTOS VARIOS'!$O$1</f>
        <v>20900</v>
      </c>
      <c r="O925" s="26">
        <f>+R925*'COSTOS VARIOS'!$O$2</f>
        <v>451.00000000000006</v>
      </c>
      <c r="P925" s="26">
        <f>+R925*'COSTOS VARIOS'!$O$3</f>
        <v>1650</v>
      </c>
      <c r="Q925" s="26">
        <v>1</v>
      </c>
      <c r="R925" s="26">
        <f t="shared" si="142"/>
        <v>110000</v>
      </c>
      <c r="S925" s="25">
        <f t="shared" si="143"/>
        <v>205181</v>
      </c>
      <c r="T925" s="28">
        <f t="shared" si="144"/>
        <v>0.36416139895994259</v>
      </c>
      <c r="U925" s="29">
        <f t="shared" si="145"/>
        <v>279900</v>
      </c>
      <c r="V925" s="26">
        <f>+INDEX('LISTA DE PRECIOS EKM '!A:K,MATCH('Precios ML'!B925,'LISTA DE PRECIOS EKM '!A:A,0),8)</f>
        <v>279900</v>
      </c>
      <c r="W925" s="26">
        <f t="shared" si="146"/>
        <v>279900</v>
      </c>
      <c r="X925" s="26">
        <f t="shared" si="147"/>
        <v>0</v>
      </c>
      <c r="Y925" s="26"/>
      <c r="Z925" s="26">
        <f t="shared" si="148"/>
        <v>279900</v>
      </c>
      <c r="AA925" s="30">
        <f t="shared" si="149"/>
        <v>1.5445454545454544</v>
      </c>
    </row>
    <row r="926" spans="1:27">
      <c r="A926" s="20" t="s">
        <v>5939</v>
      </c>
      <c r="B926" s="20" t="s">
        <v>5940</v>
      </c>
      <c r="C926" s="25">
        <v>61000</v>
      </c>
      <c r="D926" s="22">
        <v>85</v>
      </c>
      <c r="E926" s="22">
        <v>49</v>
      </c>
      <c r="F926" s="22">
        <v>40</v>
      </c>
      <c r="G926" s="22">
        <v>16000</v>
      </c>
      <c r="H926" s="22" t="s">
        <v>5088</v>
      </c>
      <c r="I926" s="26">
        <f>+IF(H926='COSTOS VARIOS'!$C$1,'COSTOS VARIOS'!$C$2*'Precios ML'!V926,'COSTOS VARIOS'!$B$2*'Precios ML'!V926)</f>
        <v>33980</v>
      </c>
      <c r="J926" s="22">
        <v>0</v>
      </c>
      <c r="K926" s="27">
        <f t="shared" si="140"/>
        <v>10.4125</v>
      </c>
      <c r="L926" s="27">
        <f t="shared" si="141"/>
        <v>10.4125</v>
      </c>
      <c r="M926" s="26">
        <f>(INDEX(pesos!A:B,MATCH(L926,pesos!A:A,1),2))</f>
        <v>16200</v>
      </c>
      <c r="N926" s="26">
        <f>+R926*'COSTOS VARIOS'!$O$1</f>
        <v>11590</v>
      </c>
      <c r="O926" s="26">
        <f>+R926*'COSTOS VARIOS'!$O$2</f>
        <v>250.10000000000002</v>
      </c>
      <c r="P926" s="26">
        <f>+R926*'COSTOS VARIOS'!$O$3</f>
        <v>915</v>
      </c>
      <c r="Q926" s="26">
        <v>1</v>
      </c>
      <c r="R926" s="26">
        <f t="shared" si="142"/>
        <v>61000</v>
      </c>
      <c r="S926" s="25">
        <f t="shared" si="143"/>
        <v>123935.1</v>
      </c>
      <c r="T926" s="28">
        <f t="shared" si="144"/>
        <v>0.37087879059281836</v>
      </c>
      <c r="U926" s="29">
        <f t="shared" si="145"/>
        <v>169900</v>
      </c>
      <c r="V926" s="26">
        <f>+INDEX('LISTA DE PRECIOS EKM '!A:K,MATCH('Precios ML'!B926,'LISTA DE PRECIOS EKM '!A:A,0),8)</f>
        <v>169900</v>
      </c>
      <c r="W926" s="26">
        <f t="shared" si="146"/>
        <v>169900</v>
      </c>
      <c r="X926" s="26">
        <f t="shared" si="147"/>
        <v>0</v>
      </c>
      <c r="Y926" s="26"/>
      <c r="Z926" s="26">
        <f t="shared" si="148"/>
        <v>169900</v>
      </c>
      <c r="AA926" s="30">
        <f t="shared" si="149"/>
        <v>1.7852459016393443</v>
      </c>
    </row>
    <row r="927" spans="1:27">
      <c r="A927" s="20" t="s">
        <v>5939</v>
      </c>
      <c r="B927" s="20" t="s">
        <v>5940</v>
      </c>
      <c r="C927" s="25">
        <v>61000</v>
      </c>
      <c r="D927" s="22">
        <v>85</v>
      </c>
      <c r="E927" s="22">
        <v>49</v>
      </c>
      <c r="F927" s="22">
        <v>40</v>
      </c>
      <c r="G927" s="22">
        <v>16000</v>
      </c>
      <c r="H927" s="22" t="s">
        <v>5088</v>
      </c>
      <c r="I927" s="26">
        <f>+IF(H927='COSTOS VARIOS'!$C$1,'COSTOS VARIOS'!$C$2*'Precios ML'!V927,'COSTOS VARIOS'!$B$2*'Precios ML'!V927)</f>
        <v>33980</v>
      </c>
      <c r="J927" s="22">
        <v>0</v>
      </c>
      <c r="K927" s="27">
        <f t="shared" si="140"/>
        <v>10.4125</v>
      </c>
      <c r="L927" s="27">
        <f t="shared" si="141"/>
        <v>10.4125</v>
      </c>
      <c r="M927" s="26">
        <f>(INDEX(pesos!A:B,MATCH(L927,pesos!A:A,1),2))</f>
        <v>16200</v>
      </c>
      <c r="N927" s="26">
        <f>+R927*'COSTOS VARIOS'!$O$1</f>
        <v>11590</v>
      </c>
      <c r="O927" s="26">
        <f>+R927*'COSTOS VARIOS'!$O$2</f>
        <v>250.10000000000002</v>
      </c>
      <c r="P927" s="26">
        <f>+R927*'COSTOS VARIOS'!$O$3</f>
        <v>915</v>
      </c>
      <c r="Q927" s="26">
        <v>1</v>
      </c>
      <c r="R927" s="26">
        <f t="shared" si="142"/>
        <v>61000</v>
      </c>
      <c r="S927" s="25">
        <f t="shared" si="143"/>
        <v>123935.1</v>
      </c>
      <c r="T927" s="28">
        <f t="shared" si="144"/>
        <v>0.37087879059281836</v>
      </c>
      <c r="U927" s="29">
        <f t="shared" si="145"/>
        <v>169900</v>
      </c>
      <c r="V927" s="26">
        <f>+INDEX('LISTA DE PRECIOS EKM '!A:K,MATCH('Precios ML'!B927,'LISTA DE PRECIOS EKM '!A:A,0),8)</f>
        <v>169900</v>
      </c>
      <c r="W927" s="26">
        <f t="shared" si="146"/>
        <v>169900</v>
      </c>
      <c r="X927" s="26">
        <f t="shared" si="147"/>
        <v>0</v>
      </c>
      <c r="Y927" s="26"/>
      <c r="Z927" s="26">
        <f t="shared" si="148"/>
        <v>169900</v>
      </c>
      <c r="AA927" s="30">
        <f t="shared" si="149"/>
        <v>1.7852459016393443</v>
      </c>
    </row>
    <row r="928" spans="1:27">
      <c r="A928" s="20" t="s">
        <v>5941</v>
      </c>
      <c r="B928" s="20" t="s">
        <v>5942</v>
      </c>
      <c r="C928" s="25">
        <v>110000</v>
      </c>
      <c r="D928" s="22">
        <v>85</v>
      </c>
      <c r="E928" s="22">
        <v>49</v>
      </c>
      <c r="F928" s="22">
        <v>40</v>
      </c>
      <c r="G928" s="22">
        <v>16000</v>
      </c>
      <c r="H928" s="22" t="s">
        <v>5088</v>
      </c>
      <c r="I928" s="26">
        <f>+IF(H928='COSTOS VARIOS'!$C$1,'COSTOS VARIOS'!$C$2*'Precios ML'!V928,'COSTOS VARIOS'!$B$2*'Precios ML'!V928)</f>
        <v>55980</v>
      </c>
      <c r="J928" s="22">
        <v>0</v>
      </c>
      <c r="K928" s="27">
        <f t="shared" si="140"/>
        <v>10.4125</v>
      </c>
      <c r="L928" s="27">
        <f t="shared" si="141"/>
        <v>10.4125</v>
      </c>
      <c r="M928" s="26">
        <f>(INDEX(pesos!A:B,MATCH(L928,pesos!A:A,1),2))</f>
        <v>16200</v>
      </c>
      <c r="N928" s="26">
        <f>+R928*'COSTOS VARIOS'!$O$1</f>
        <v>20900</v>
      </c>
      <c r="O928" s="26">
        <f>+R928*'COSTOS VARIOS'!$O$2</f>
        <v>451.00000000000006</v>
      </c>
      <c r="P928" s="26">
        <f>+R928*'COSTOS VARIOS'!$O$3</f>
        <v>1650</v>
      </c>
      <c r="Q928" s="26">
        <v>1</v>
      </c>
      <c r="R928" s="26">
        <f t="shared" si="142"/>
        <v>110000</v>
      </c>
      <c r="S928" s="25">
        <f t="shared" si="143"/>
        <v>205181</v>
      </c>
      <c r="T928" s="28">
        <f t="shared" si="144"/>
        <v>0.36416139895994259</v>
      </c>
      <c r="U928" s="29">
        <f t="shared" si="145"/>
        <v>279900</v>
      </c>
      <c r="V928" s="26">
        <f>+INDEX('LISTA DE PRECIOS EKM '!A:K,MATCH('Precios ML'!B928,'LISTA DE PRECIOS EKM '!A:A,0),8)</f>
        <v>279900</v>
      </c>
      <c r="W928" s="26">
        <f t="shared" si="146"/>
        <v>279900</v>
      </c>
      <c r="X928" s="26">
        <f t="shared" si="147"/>
        <v>0</v>
      </c>
      <c r="Y928" s="26"/>
      <c r="Z928" s="26">
        <f t="shared" si="148"/>
        <v>279900</v>
      </c>
      <c r="AA928" s="30">
        <f t="shared" si="149"/>
        <v>1.5445454545454544</v>
      </c>
    </row>
    <row r="929" spans="1:27">
      <c r="A929" s="20" t="s">
        <v>5941</v>
      </c>
      <c r="B929" s="20" t="s">
        <v>5942</v>
      </c>
      <c r="C929" s="25">
        <v>110000</v>
      </c>
      <c r="D929" s="22">
        <v>85</v>
      </c>
      <c r="E929" s="22">
        <v>49</v>
      </c>
      <c r="F929" s="22">
        <v>40</v>
      </c>
      <c r="G929" s="22">
        <v>16000</v>
      </c>
      <c r="H929" s="22" t="s">
        <v>5088</v>
      </c>
      <c r="I929" s="26">
        <f>+IF(H929='COSTOS VARIOS'!$C$1,'COSTOS VARIOS'!$C$2*'Precios ML'!V929,'COSTOS VARIOS'!$B$2*'Precios ML'!V929)</f>
        <v>55980</v>
      </c>
      <c r="J929" s="22">
        <v>0</v>
      </c>
      <c r="K929" s="27">
        <f t="shared" si="140"/>
        <v>10.4125</v>
      </c>
      <c r="L929" s="27">
        <f t="shared" si="141"/>
        <v>10.4125</v>
      </c>
      <c r="M929" s="26">
        <f>(INDEX(pesos!A:B,MATCH(L929,pesos!A:A,1),2))</f>
        <v>16200</v>
      </c>
      <c r="N929" s="26">
        <f>+R929*'COSTOS VARIOS'!$O$1</f>
        <v>20900</v>
      </c>
      <c r="O929" s="26">
        <f>+R929*'COSTOS VARIOS'!$O$2</f>
        <v>451.00000000000006</v>
      </c>
      <c r="P929" s="26">
        <f>+R929*'COSTOS VARIOS'!$O$3</f>
        <v>1650</v>
      </c>
      <c r="Q929" s="26">
        <v>1</v>
      </c>
      <c r="R929" s="26">
        <f t="shared" si="142"/>
        <v>110000</v>
      </c>
      <c r="S929" s="25">
        <f t="shared" si="143"/>
        <v>205181</v>
      </c>
      <c r="T929" s="28">
        <f t="shared" si="144"/>
        <v>0.36416139895994259</v>
      </c>
      <c r="U929" s="29">
        <f t="shared" si="145"/>
        <v>279900</v>
      </c>
      <c r="V929" s="26">
        <f>+INDEX('LISTA DE PRECIOS EKM '!A:K,MATCH('Precios ML'!B929,'LISTA DE PRECIOS EKM '!A:A,0),8)</f>
        <v>279900</v>
      </c>
      <c r="W929" s="26">
        <f t="shared" si="146"/>
        <v>279900</v>
      </c>
      <c r="X929" s="26">
        <f t="shared" si="147"/>
        <v>0</v>
      </c>
      <c r="Y929" s="26"/>
      <c r="Z929" s="26">
        <f t="shared" si="148"/>
        <v>279900</v>
      </c>
      <c r="AA929" s="30">
        <f t="shared" si="149"/>
        <v>1.5445454545454544</v>
      </c>
    </row>
    <row r="930" spans="1:27">
      <c r="A930" s="20" t="s">
        <v>5943</v>
      </c>
      <c r="B930" s="20" t="s">
        <v>2308</v>
      </c>
      <c r="C930" s="25">
        <v>110000</v>
      </c>
      <c r="D930" s="22">
        <v>85</v>
      </c>
      <c r="E930" s="22">
        <v>49</v>
      </c>
      <c r="F930" s="22">
        <v>40</v>
      </c>
      <c r="G930" s="22">
        <v>16000</v>
      </c>
      <c r="H930" s="22" t="s">
        <v>5088</v>
      </c>
      <c r="I930" s="26">
        <f>+IF(H930='COSTOS VARIOS'!$C$1,'COSTOS VARIOS'!$C$2*'Precios ML'!V930,'COSTOS VARIOS'!$B$2*'Precios ML'!V930)</f>
        <v>55980</v>
      </c>
      <c r="J930" s="22">
        <v>0</v>
      </c>
      <c r="K930" s="27">
        <f t="shared" si="140"/>
        <v>10.4125</v>
      </c>
      <c r="L930" s="27">
        <f t="shared" si="141"/>
        <v>10.4125</v>
      </c>
      <c r="M930" s="26">
        <f>(INDEX(pesos!A:B,MATCH(L930,pesos!A:A,1),2))</f>
        <v>16200</v>
      </c>
      <c r="N930" s="26">
        <f>+R930*'COSTOS VARIOS'!$O$1</f>
        <v>20900</v>
      </c>
      <c r="O930" s="26">
        <f>+R930*'COSTOS VARIOS'!$O$2</f>
        <v>451.00000000000006</v>
      </c>
      <c r="P930" s="26">
        <f>+R930*'COSTOS VARIOS'!$O$3</f>
        <v>1650</v>
      </c>
      <c r="Q930" s="26">
        <v>1</v>
      </c>
      <c r="R930" s="26">
        <f t="shared" si="142"/>
        <v>110000</v>
      </c>
      <c r="S930" s="25">
        <f t="shared" si="143"/>
        <v>205181</v>
      </c>
      <c r="T930" s="28">
        <f t="shared" si="144"/>
        <v>0.36416139895994259</v>
      </c>
      <c r="U930" s="29">
        <f t="shared" si="145"/>
        <v>279900</v>
      </c>
      <c r="V930" s="26">
        <f>+INDEX('LISTA DE PRECIOS EKM '!A:K,MATCH('Precios ML'!B930,'LISTA DE PRECIOS EKM '!A:A,0),8)</f>
        <v>279900</v>
      </c>
      <c r="W930" s="26">
        <f t="shared" si="146"/>
        <v>279900</v>
      </c>
      <c r="X930" s="26">
        <f t="shared" si="147"/>
        <v>0</v>
      </c>
      <c r="Y930" s="26"/>
      <c r="Z930" s="26">
        <f t="shared" si="148"/>
        <v>279900</v>
      </c>
      <c r="AA930" s="30">
        <f t="shared" si="149"/>
        <v>1.5445454545454544</v>
      </c>
    </row>
    <row r="931" spans="1:27">
      <c r="A931" s="20" t="s">
        <v>5943</v>
      </c>
      <c r="B931" s="20" t="s">
        <v>2308</v>
      </c>
      <c r="C931" s="25">
        <v>110000</v>
      </c>
      <c r="D931" s="22">
        <v>85</v>
      </c>
      <c r="E931" s="22">
        <v>49</v>
      </c>
      <c r="F931" s="22">
        <v>40</v>
      </c>
      <c r="G931" s="22">
        <v>16000</v>
      </c>
      <c r="H931" s="22" t="s">
        <v>5088</v>
      </c>
      <c r="I931" s="26">
        <f>+IF(H931='COSTOS VARIOS'!$C$1,'COSTOS VARIOS'!$C$2*'Precios ML'!V931,'COSTOS VARIOS'!$B$2*'Precios ML'!V931)</f>
        <v>55980</v>
      </c>
      <c r="J931" s="22">
        <v>0</v>
      </c>
      <c r="K931" s="27">
        <f t="shared" si="140"/>
        <v>10.4125</v>
      </c>
      <c r="L931" s="27">
        <f t="shared" si="141"/>
        <v>10.4125</v>
      </c>
      <c r="M931" s="26">
        <f>(INDEX(pesos!A:B,MATCH(L931,pesos!A:A,1),2))</f>
        <v>16200</v>
      </c>
      <c r="N931" s="26">
        <f>+R931*'COSTOS VARIOS'!$O$1</f>
        <v>20900</v>
      </c>
      <c r="O931" s="26">
        <f>+R931*'COSTOS VARIOS'!$O$2</f>
        <v>451.00000000000006</v>
      </c>
      <c r="P931" s="26">
        <f>+R931*'COSTOS VARIOS'!$O$3</f>
        <v>1650</v>
      </c>
      <c r="Q931" s="26">
        <v>1</v>
      </c>
      <c r="R931" s="26">
        <f t="shared" si="142"/>
        <v>110000</v>
      </c>
      <c r="S931" s="25">
        <f t="shared" si="143"/>
        <v>205181</v>
      </c>
      <c r="T931" s="28">
        <f t="shared" si="144"/>
        <v>0.36416139895994259</v>
      </c>
      <c r="U931" s="29">
        <f t="shared" si="145"/>
        <v>279900</v>
      </c>
      <c r="V931" s="26">
        <f>+INDEX('LISTA DE PRECIOS EKM '!A:K,MATCH('Precios ML'!B931,'LISTA DE PRECIOS EKM '!A:A,0),8)</f>
        <v>279900</v>
      </c>
      <c r="W931" s="26">
        <f t="shared" si="146"/>
        <v>279900</v>
      </c>
      <c r="X931" s="26">
        <f t="shared" si="147"/>
        <v>0</v>
      </c>
      <c r="Y931" s="26"/>
      <c r="Z931" s="26">
        <f t="shared" si="148"/>
        <v>279900</v>
      </c>
      <c r="AA931" s="30">
        <f t="shared" si="149"/>
        <v>1.5445454545454544</v>
      </c>
    </row>
    <row r="932" spans="1:27">
      <c r="A932" s="20" t="s">
        <v>5944</v>
      </c>
      <c r="B932" s="20" t="s">
        <v>2332</v>
      </c>
      <c r="C932" s="25">
        <v>192000</v>
      </c>
      <c r="D932" s="22">
        <v>85</v>
      </c>
      <c r="E932" s="22">
        <v>49</v>
      </c>
      <c r="F932" s="22">
        <v>40</v>
      </c>
      <c r="G932" s="22">
        <v>16000</v>
      </c>
      <c r="H932" s="22" t="s">
        <v>5088</v>
      </c>
      <c r="I932" s="26">
        <f>+IF(H932='COSTOS VARIOS'!$C$1,'COSTOS VARIOS'!$C$2*'Precios ML'!V932,'COSTOS VARIOS'!$B$2*'Precios ML'!V932)</f>
        <v>89980</v>
      </c>
      <c r="J932" s="22">
        <v>0</v>
      </c>
      <c r="K932" s="27">
        <f t="shared" si="140"/>
        <v>10.4125</v>
      </c>
      <c r="L932" s="27">
        <f t="shared" si="141"/>
        <v>10.4125</v>
      </c>
      <c r="M932" s="26">
        <f>(INDEX(pesos!A:B,MATCH(L932,pesos!A:A,1),2))</f>
        <v>16200</v>
      </c>
      <c r="N932" s="26">
        <f>+R932*'COSTOS VARIOS'!$O$1</f>
        <v>36480</v>
      </c>
      <c r="O932" s="26">
        <f>+R932*'COSTOS VARIOS'!$O$2</f>
        <v>787.2</v>
      </c>
      <c r="P932" s="26">
        <f>+R932*'COSTOS VARIOS'!$O$3</f>
        <v>2880</v>
      </c>
      <c r="Q932" s="26">
        <v>1</v>
      </c>
      <c r="R932" s="26">
        <f t="shared" si="142"/>
        <v>192000</v>
      </c>
      <c r="S932" s="25">
        <f t="shared" si="143"/>
        <v>338327.2</v>
      </c>
      <c r="T932" s="28">
        <f t="shared" si="144"/>
        <v>0.32977780089806541</v>
      </c>
      <c r="U932" s="29">
        <f t="shared" si="145"/>
        <v>449900</v>
      </c>
      <c r="V932" s="26">
        <f>+INDEX('LISTA DE PRECIOS EKM '!A:K,MATCH('Precios ML'!B932,'LISTA DE PRECIOS EKM '!A:A,0),8)</f>
        <v>449900</v>
      </c>
      <c r="W932" s="26">
        <f t="shared" si="146"/>
        <v>449900</v>
      </c>
      <c r="X932" s="26">
        <f t="shared" si="147"/>
        <v>0</v>
      </c>
      <c r="Y932" s="26"/>
      <c r="Z932" s="26">
        <f t="shared" si="148"/>
        <v>449900</v>
      </c>
      <c r="AA932" s="30">
        <f t="shared" si="149"/>
        <v>1.3432291666666667</v>
      </c>
    </row>
    <row r="933" spans="1:27">
      <c r="A933" s="20" t="s">
        <v>5944</v>
      </c>
      <c r="B933" s="20" t="s">
        <v>2332</v>
      </c>
      <c r="C933" s="25">
        <v>192000</v>
      </c>
      <c r="D933" s="22">
        <v>85</v>
      </c>
      <c r="E933" s="22">
        <v>49</v>
      </c>
      <c r="F933" s="22">
        <v>40</v>
      </c>
      <c r="G933" s="22">
        <v>16000</v>
      </c>
      <c r="H933" s="22" t="s">
        <v>5088</v>
      </c>
      <c r="I933" s="26">
        <f>+IF(H933='COSTOS VARIOS'!$C$1,'COSTOS VARIOS'!$C$2*'Precios ML'!V933,'COSTOS VARIOS'!$B$2*'Precios ML'!V933)</f>
        <v>89980</v>
      </c>
      <c r="J933" s="22">
        <v>0</v>
      </c>
      <c r="K933" s="27">
        <f t="shared" si="140"/>
        <v>10.4125</v>
      </c>
      <c r="L933" s="27">
        <f t="shared" si="141"/>
        <v>10.4125</v>
      </c>
      <c r="M933" s="26">
        <f>(INDEX(pesos!A:B,MATCH(L933,pesos!A:A,1),2))</f>
        <v>16200</v>
      </c>
      <c r="N933" s="26">
        <f>+R933*'COSTOS VARIOS'!$O$1</f>
        <v>36480</v>
      </c>
      <c r="O933" s="26">
        <f>+R933*'COSTOS VARIOS'!$O$2</f>
        <v>787.2</v>
      </c>
      <c r="P933" s="26">
        <f>+R933*'COSTOS VARIOS'!$O$3</f>
        <v>2880</v>
      </c>
      <c r="Q933" s="26">
        <v>1</v>
      </c>
      <c r="R933" s="26">
        <f t="shared" si="142"/>
        <v>192000</v>
      </c>
      <c r="S933" s="25">
        <f t="shared" si="143"/>
        <v>338327.2</v>
      </c>
      <c r="T933" s="28">
        <f t="shared" si="144"/>
        <v>0.32977780089806541</v>
      </c>
      <c r="U933" s="29">
        <f t="shared" si="145"/>
        <v>449900</v>
      </c>
      <c r="V933" s="26">
        <f>+INDEX('LISTA DE PRECIOS EKM '!A:K,MATCH('Precios ML'!B933,'LISTA DE PRECIOS EKM '!A:A,0),8)</f>
        <v>449900</v>
      </c>
      <c r="W933" s="26">
        <f t="shared" si="146"/>
        <v>449900</v>
      </c>
      <c r="X933" s="26">
        <f t="shared" si="147"/>
        <v>0</v>
      </c>
      <c r="Y933" s="26"/>
      <c r="Z933" s="26">
        <f t="shared" si="148"/>
        <v>449900</v>
      </c>
      <c r="AA933" s="30">
        <f t="shared" si="149"/>
        <v>1.3432291666666667</v>
      </c>
    </row>
    <row r="934" spans="1:27">
      <c r="A934" s="20" t="s">
        <v>5945</v>
      </c>
      <c r="B934" s="20" t="s">
        <v>2329</v>
      </c>
      <c r="C934" s="25">
        <v>212000</v>
      </c>
      <c r="D934" s="22">
        <v>85</v>
      </c>
      <c r="E934" s="22">
        <v>49</v>
      </c>
      <c r="F934" s="22">
        <v>40</v>
      </c>
      <c r="G934" s="22">
        <v>16000</v>
      </c>
      <c r="H934" s="22" t="s">
        <v>5088</v>
      </c>
      <c r="I934" s="26">
        <f>+IF(H934='COSTOS VARIOS'!$C$1,'COSTOS VARIOS'!$C$2*'Precios ML'!V934,'COSTOS VARIOS'!$B$2*'Precios ML'!V934)</f>
        <v>99980</v>
      </c>
      <c r="J934" s="22">
        <v>0</v>
      </c>
      <c r="K934" s="27">
        <f t="shared" si="140"/>
        <v>10.4125</v>
      </c>
      <c r="L934" s="27">
        <f t="shared" si="141"/>
        <v>10.4125</v>
      </c>
      <c r="M934" s="26">
        <f>(INDEX(pesos!A:B,MATCH(L934,pesos!A:A,1),2))</f>
        <v>16200</v>
      </c>
      <c r="N934" s="26">
        <f>+R934*'COSTOS VARIOS'!$O$1</f>
        <v>40280</v>
      </c>
      <c r="O934" s="26">
        <f>+R934*'COSTOS VARIOS'!$O$2</f>
        <v>869.2</v>
      </c>
      <c r="P934" s="26">
        <f>+R934*'COSTOS VARIOS'!$O$3</f>
        <v>3180</v>
      </c>
      <c r="Q934" s="26">
        <v>1</v>
      </c>
      <c r="R934" s="26">
        <f t="shared" si="142"/>
        <v>212000</v>
      </c>
      <c r="S934" s="25">
        <f t="shared" si="143"/>
        <v>372509.2</v>
      </c>
      <c r="T934" s="28">
        <f t="shared" si="144"/>
        <v>0.34198027860788405</v>
      </c>
      <c r="U934" s="29">
        <f t="shared" si="145"/>
        <v>499900</v>
      </c>
      <c r="V934" s="26">
        <f>+INDEX('LISTA DE PRECIOS EKM '!A:K,MATCH('Precios ML'!B934,'LISTA DE PRECIOS EKM '!A:A,0),8)</f>
        <v>499900</v>
      </c>
      <c r="W934" s="26">
        <f t="shared" si="146"/>
        <v>499900</v>
      </c>
      <c r="X934" s="26">
        <f t="shared" si="147"/>
        <v>0</v>
      </c>
      <c r="Y934" s="26"/>
      <c r="Z934" s="26">
        <f t="shared" si="148"/>
        <v>499900</v>
      </c>
      <c r="AA934" s="30">
        <f t="shared" si="149"/>
        <v>1.3580188679245282</v>
      </c>
    </row>
    <row r="935" spans="1:27">
      <c r="A935" s="20" t="s">
        <v>5945</v>
      </c>
      <c r="B935" s="20" t="s">
        <v>2329</v>
      </c>
      <c r="C935" s="25">
        <v>212000</v>
      </c>
      <c r="D935" s="22">
        <v>85</v>
      </c>
      <c r="E935" s="22">
        <v>49</v>
      </c>
      <c r="F935" s="22">
        <v>40</v>
      </c>
      <c r="G935" s="22">
        <v>16000</v>
      </c>
      <c r="H935" s="22" t="s">
        <v>5088</v>
      </c>
      <c r="I935" s="26">
        <f>+IF(H935='COSTOS VARIOS'!$C$1,'COSTOS VARIOS'!$C$2*'Precios ML'!V935,'COSTOS VARIOS'!$B$2*'Precios ML'!V935)</f>
        <v>99980</v>
      </c>
      <c r="J935" s="22">
        <v>0</v>
      </c>
      <c r="K935" s="27">
        <f t="shared" si="140"/>
        <v>10.4125</v>
      </c>
      <c r="L935" s="27">
        <f t="shared" si="141"/>
        <v>10.4125</v>
      </c>
      <c r="M935" s="26">
        <f>(INDEX(pesos!A:B,MATCH(L935,pesos!A:A,1),2))</f>
        <v>16200</v>
      </c>
      <c r="N935" s="26">
        <f>+R935*'COSTOS VARIOS'!$O$1</f>
        <v>40280</v>
      </c>
      <c r="O935" s="26">
        <f>+R935*'COSTOS VARIOS'!$O$2</f>
        <v>869.2</v>
      </c>
      <c r="P935" s="26">
        <f>+R935*'COSTOS VARIOS'!$O$3</f>
        <v>3180</v>
      </c>
      <c r="Q935" s="26">
        <v>1</v>
      </c>
      <c r="R935" s="26">
        <f t="shared" si="142"/>
        <v>212000</v>
      </c>
      <c r="S935" s="25">
        <f t="shared" si="143"/>
        <v>372509.2</v>
      </c>
      <c r="T935" s="28">
        <f t="shared" si="144"/>
        <v>0.34198027860788405</v>
      </c>
      <c r="U935" s="29">
        <f t="shared" si="145"/>
        <v>499900</v>
      </c>
      <c r="V935" s="26">
        <f>+INDEX('LISTA DE PRECIOS EKM '!A:K,MATCH('Precios ML'!B935,'LISTA DE PRECIOS EKM '!A:A,0),8)</f>
        <v>499900</v>
      </c>
      <c r="W935" s="26">
        <f t="shared" si="146"/>
        <v>499900</v>
      </c>
      <c r="X935" s="26">
        <f t="shared" si="147"/>
        <v>0</v>
      </c>
      <c r="Y935" s="26"/>
      <c r="Z935" s="26">
        <f t="shared" si="148"/>
        <v>499900</v>
      </c>
      <c r="AA935" s="30">
        <f t="shared" si="149"/>
        <v>1.3580188679245282</v>
      </c>
    </row>
    <row r="936" spans="1:27">
      <c r="A936" s="20" t="s">
        <v>5946</v>
      </c>
      <c r="B936" s="20" t="s">
        <v>2309</v>
      </c>
      <c r="C936" s="25">
        <v>110000</v>
      </c>
      <c r="D936" s="22">
        <v>85</v>
      </c>
      <c r="E936" s="22">
        <v>49</v>
      </c>
      <c r="F936" s="22">
        <v>40</v>
      </c>
      <c r="G936" s="22">
        <v>16000</v>
      </c>
      <c r="H936" s="22" t="s">
        <v>5088</v>
      </c>
      <c r="I936" s="26">
        <f>+IF(H936='COSTOS VARIOS'!$C$1,'COSTOS VARIOS'!$C$2*'Precios ML'!V936,'COSTOS VARIOS'!$B$2*'Precios ML'!V936)</f>
        <v>55980</v>
      </c>
      <c r="J936" s="22">
        <v>0</v>
      </c>
      <c r="K936" s="27">
        <f t="shared" si="140"/>
        <v>10.4125</v>
      </c>
      <c r="L936" s="27">
        <f t="shared" si="141"/>
        <v>10.4125</v>
      </c>
      <c r="M936" s="26">
        <f>(INDEX(pesos!A:B,MATCH(L936,pesos!A:A,1),2))</f>
        <v>16200</v>
      </c>
      <c r="N936" s="26">
        <f>+R936*'COSTOS VARIOS'!$O$1</f>
        <v>20900</v>
      </c>
      <c r="O936" s="26">
        <f>+R936*'COSTOS VARIOS'!$O$2</f>
        <v>451.00000000000006</v>
      </c>
      <c r="P936" s="26">
        <f>+R936*'COSTOS VARIOS'!$O$3</f>
        <v>1650</v>
      </c>
      <c r="Q936" s="26">
        <v>1</v>
      </c>
      <c r="R936" s="26">
        <f t="shared" si="142"/>
        <v>110000</v>
      </c>
      <c r="S936" s="25">
        <f t="shared" si="143"/>
        <v>205181</v>
      </c>
      <c r="T936" s="28">
        <f t="shared" si="144"/>
        <v>0.36416139895994259</v>
      </c>
      <c r="U936" s="29">
        <f t="shared" si="145"/>
        <v>279900</v>
      </c>
      <c r="V936" s="26">
        <f>+INDEX('LISTA DE PRECIOS EKM '!A:K,MATCH('Precios ML'!B936,'LISTA DE PRECIOS EKM '!A:A,0),8)</f>
        <v>279900</v>
      </c>
      <c r="W936" s="26">
        <f t="shared" si="146"/>
        <v>279900</v>
      </c>
      <c r="X936" s="26">
        <f t="shared" si="147"/>
        <v>0</v>
      </c>
      <c r="Y936" s="26"/>
      <c r="Z936" s="26">
        <f t="shared" si="148"/>
        <v>279900</v>
      </c>
      <c r="AA936" s="30">
        <f t="shared" si="149"/>
        <v>1.5445454545454544</v>
      </c>
    </row>
    <row r="937" spans="1:27">
      <c r="A937" s="20" t="s">
        <v>5946</v>
      </c>
      <c r="B937" s="20" t="s">
        <v>2309</v>
      </c>
      <c r="C937" s="25">
        <v>110000</v>
      </c>
      <c r="D937" s="22">
        <v>85</v>
      </c>
      <c r="E937" s="22">
        <v>49</v>
      </c>
      <c r="F937" s="22">
        <v>40</v>
      </c>
      <c r="G937" s="22">
        <v>16000</v>
      </c>
      <c r="H937" s="22" t="s">
        <v>5088</v>
      </c>
      <c r="I937" s="26">
        <f>+IF(H937='COSTOS VARIOS'!$C$1,'COSTOS VARIOS'!$C$2*'Precios ML'!V937,'COSTOS VARIOS'!$B$2*'Precios ML'!V937)</f>
        <v>55980</v>
      </c>
      <c r="J937" s="22">
        <v>0</v>
      </c>
      <c r="K937" s="27">
        <f t="shared" si="140"/>
        <v>10.4125</v>
      </c>
      <c r="L937" s="27">
        <f t="shared" si="141"/>
        <v>10.4125</v>
      </c>
      <c r="M937" s="26">
        <f>(INDEX(pesos!A:B,MATCH(L937,pesos!A:A,1),2))</f>
        <v>16200</v>
      </c>
      <c r="N937" s="26">
        <f>+R937*'COSTOS VARIOS'!$O$1</f>
        <v>20900</v>
      </c>
      <c r="O937" s="26">
        <f>+R937*'COSTOS VARIOS'!$O$2</f>
        <v>451.00000000000006</v>
      </c>
      <c r="P937" s="26">
        <f>+R937*'COSTOS VARIOS'!$O$3</f>
        <v>1650</v>
      </c>
      <c r="Q937" s="26">
        <v>1</v>
      </c>
      <c r="R937" s="26">
        <f t="shared" si="142"/>
        <v>110000</v>
      </c>
      <c r="S937" s="25">
        <f t="shared" si="143"/>
        <v>205181</v>
      </c>
      <c r="T937" s="28">
        <f t="shared" si="144"/>
        <v>0.36416139895994259</v>
      </c>
      <c r="U937" s="29">
        <f t="shared" si="145"/>
        <v>279900</v>
      </c>
      <c r="V937" s="26">
        <f>+INDEX('LISTA DE PRECIOS EKM '!A:K,MATCH('Precios ML'!B937,'LISTA DE PRECIOS EKM '!A:A,0),8)</f>
        <v>279900</v>
      </c>
      <c r="W937" s="26">
        <f t="shared" si="146"/>
        <v>279900</v>
      </c>
      <c r="X937" s="26">
        <f t="shared" si="147"/>
        <v>0</v>
      </c>
      <c r="Y937" s="26"/>
      <c r="Z937" s="26">
        <f t="shared" si="148"/>
        <v>279900</v>
      </c>
      <c r="AA937" s="30">
        <f t="shared" si="149"/>
        <v>1.5445454545454544</v>
      </c>
    </row>
    <row r="938" spans="1:27">
      <c r="A938" s="20" t="s">
        <v>5947</v>
      </c>
      <c r="B938" s="20" t="s">
        <v>2304</v>
      </c>
      <c r="C938" s="25">
        <v>192000</v>
      </c>
      <c r="D938" s="22">
        <v>85</v>
      </c>
      <c r="E938" s="22">
        <v>49</v>
      </c>
      <c r="F938" s="22">
        <v>40</v>
      </c>
      <c r="G938" s="22">
        <v>16000</v>
      </c>
      <c r="H938" s="22" t="s">
        <v>5088</v>
      </c>
      <c r="I938" s="26">
        <f>+IF(H938='COSTOS VARIOS'!$C$1,'COSTOS VARIOS'!$C$2*'Precios ML'!V938,'COSTOS VARIOS'!$B$2*'Precios ML'!V938)</f>
        <v>89980</v>
      </c>
      <c r="J938" s="22">
        <v>0</v>
      </c>
      <c r="K938" s="27">
        <f t="shared" si="140"/>
        <v>10.4125</v>
      </c>
      <c r="L938" s="27">
        <f t="shared" si="141"/>
        <v>10.4125</v>
      </c>
      <c r="M938" s="26">
        <f>(INDEX(pesos!A:B,MATCH(L938,pesos!A:A,1),2))</f>
        <v>16200</v>
      </c>
      <c r="N938" s="26">
        <f>+R938*'COSTOS VARIOS'!$O$1</f>
        <v>36480</v>
      </c>
      <c r="O938" s="26">
        <f>+R938*'COSTOS VARIOS'!$O$2</f>
        <v>787.2</v>
      </c>
      <c r="P938" s="26">
        <f>+R938*'COSTOS VARIOS'!$O$3</f>
        <v>2880</v>
      </c>
      <c r="Q938" s="26">
        <v>1</v>
      </c>
      <c r="R938" s="26">
        <f t="shared" si="142"/>
        <v>192000</v>
      </c>
      <c r="S938" s="25">
        <f t="shared" si="143"/>
        <v>338327.2</v>
      </c>
      <c r="T938" s="28">
        <f t="shared" si="144"/>
        <v>0.32977780089806541</v>
      </c>
      <c r="U938" s="29">
        <f t="shared" si="145"/>
        <v>449900</v>
      </c>
      <c r="V938" s="26">
        <f>+INDEX('LISTA DE PRECIOS EKM '!A:K,MATCH('Precios ML'!B938,'LISTA DE PRECIOS EKM '!A:A,0),8)</f>
        <v>449900</v>
      </c>
      <c r="W938" s="26">
        <f t="shared" si="146"/>
        <v>449900</v>
      </c>
      <c r="X938" s="26">
        <f t="shared" si="147"/>
        <v>0</v>
      </c>
      <c r="Y938" s="26"/>
      <c r="Z938" s="26">
        <f t="shared" si="148"/>
        <v>449900</v>
      </c>
      <c r="AA938" s="30">
        <f t="shared" si="149"/>
        <v>1.3432291666666667</v>
      </c>
    </row>
    <row r="939" spans="1:27">
      <c r="A939" s="20" t="s">
        <v>5947</v>
      </c>
      <c r="B939" s="20" t="s">
        <v>2304</v>
      </c>
      <c r="C939" s="25">
        <v>192000</v>
      </c>
      <c r="D939" s="22">
        <v>85</v>
      </c>
      <c r="E939" s="22">
        <v>49</v>
      </c>
      <c r="F939" s="22">
        <v>40</v>
      </c>
      <c r="G939" s="22">
        <v>16000</v>
      </c>
      <c r="H939" s="22" t="s">
        <v>5088</v>
      </c>
      <c r="I939" s="26">
        <f>+IF(H939='COSTOS VARIOS'!$C$1,'COSTOS VARIOS'!$C$2*'Precios ML'!V939,'COSTOS VARIOS'!$B$2*'Precios ML'!V939)</f>
        <v>89980</v>
      </c>
      <c r="J939" s="22">
        <v>0</v>
      </c>
      <c r="K939" s="27">
        <f t="shared" si="140"/>
        <v>10.4125</v>
      </c>
      <c r="L939" s="27">
        <f t="shared" si="141"/>
        <v>10.4125</v>
      </c>
      <c r="M939" s="26">
        <f>(INDEX(pesos!A:B,MATCH(L939,pesos!A:A,1),2))</f>
        <v>16200</v>
      </c>
      <c r="N939" s="26">
        <f>+R939*'COSTOS VARIOS'!$O$1</f>
        <v>36480</v>
      </c>
      <c r="O939" s="26">
        <f>+R939*'COSTOS VARIOS'!$O$2</f>
        <v>787.2</v>
      </c>
      <c r="P939" s="26">
        <f>+R939*'COSTOS VARIOS'!$O$3</f>
        <v>2880</v>
      </c>
      <c r="Q939" s="26">
        <v>1</v>
      </c>
      <c r="R939" s="26">
        <f t="shared" si="142"/>
        <v>192000</v>
      </c>
      <c r="S939" s="25">
        <f t="shared" si="143"/>
        <v>338327.2</v>
      </c>
      <c r="T939" s="28">
        <f t="shared" si="144"/>
        <v>0.32977780089806541</v>
      </c>
      <c r="U939" s="29">
        <f t="shared" si="145"/>
        <v>449900</v>
      </c>
      <c r="V939" s="26">
        <f>+INDEX('LISTA DE PRECIOS EKM '!A:K,MATCH('Precios ML'!B939,'LISTA DE PRECIOS EKM '!A:A,0),8)</f>
        <v>449900</v>
      </c>
      <c r="W939" s="26">
        <f t="shared" si="146"/>
        <v>449900</v>
      </c>
      <c r="X939" s="26">
        <f t="shared" si="147"/>
        <v>0</v>
      </c>
      <c r="Y939" s="26"/>
      <c r="Z939" s="26">
        <f t="shared" si="148"/>
        <v>449900</v>
      </c>
      <c r="AA939" s="30">
        <f t="shared" si="149"/>
        <v>1.3432291666666667</v>
      </c>
    </row>
    <row r="940" spans="1:27">
      <c r="A940" s="20" t="s">
        <v>5948</v>
      </c>
      <c r="B940" s="20" t="s">
        <v>5949</v>
      </c>
      <c r="C940" s="25">
        <v>110000</v>
      </c>
      <c r="D940" s="22">
        <v>85</v>
      </c>
      <c r="E940" s="22">
        <v>49</v>
      </c>
      <c r="F940" s="22">
        <v>40</v>
      </c>
      <c r="G940" s="22">
        <v>16000</v>
      </c>
      <c r="H940" s="22" t="s">
        <v>5088</v>
      </c>
      <c r="I940" s="26">
        <f>+IF(H940='COSTOS VARIOS'!$C$1,'COSTOS VARIOS'!$C$2*'Precios ML'!V940,'COSTOS VARIOS'!$B$2*'Precios ML'!V940)</f>
        <v>55980</v>
      </c>
      <c r="J940" s="22">
        <v>0</v>
      </c>
      <c r="K940" s="27">
        <f t="shared" si="140"/>
        <v>10.4125</v>
      </c>
      <c r="L940" s="27">
        <f t="shared" si="141"/>
        <v>10.4125</v>
      </c>
      <c r="M940" s="26">
        <f>(INDEX(pesos!A:B,MATCH(L940,pesos!A:A,1),2))</f>
        <v>16200</v>
      </c>
      <c r="N940" s="26">
        <f>+R940*'COSTOS VARIOS'!$O$1</f>
        <v>20900</v>
      </c>
      <c r="O940" s="26">
        <f>+R940*'COSTOS VARIOS'!$O$2</f>
        <v>451.00000000000006</v>
      </c>
      <c r="P940" s="26">
        <f>+R940*'COSTOS VARIOS'!$O$3</f>
        <v>1650</v>
      </c>
      <c r="Q940" s="26">
        <v>1</v>
      </c>
      <c r="R940" s="26">
        <f t="shared" si="142"/>
        <v>110000</v>
      </c>
      <c r="S940" s="25">
        <f t="shared" si="143"/>
        <v>205181</v>
      </c>
      <c r="T940" s="28">
        <f t="shared" si="144"/>
        <v>0.36416139895994259</v>
      </c>
      <c r="U940" s="29">
        <f t="shared" si="145"/>
        <v>279900</v>
      </c>
      <c r="V940" s="26">
        <f>+INDEX('LISTA DE PRECIOS EKM '!A:K,MATCH('Precios ML'!B940,'LISTA DE PRECIOS EKM '!A:A,0),8)</f>
        <v>279900</v>
      </c>
      <c r="W940" s="26">
        <f t="shared" si="146"/>
        <v>279900</v>
      </c>
      <c r="X940" s="26">
        <f t="shared" si="147"/>
        <v>0</v>
      </c>
      <c r="Y940" s="26"/>
      <c r="Z940" s="26">
        <f t="shared" si="148"/>
        <v>279900</v>
      </c>
      <c r="AA940" s="30">
        <f t="shared" si="149"/>
        <v>1.5445454545454544</v>
      </c>
    </row>
    <row r="941" spans="1:27">
      <c r="A941" s="20" t="s">
        <v>5948</v>
      </c>
      <c r="B941" s="20" t="s">
        <v>5949</v>
      </c>
      <c r="C941" s="25">
        <v>110000</v>
      </c>
      <c r="D941" s="22">
        <v>85</v>
      </c>
      <c r="E941" s="22">
        <v>49</v>
      </c>
      <c r="F941" s="22">
        <v>40</v>
      </c>
      <c r="G941" s="22">
        <v>16000</v>
      </c>
      <c r="H941" s="22" t="s">
        <v>5088</v>
      </c>
      <c r="I941" s="26">
        <f>+IF(H941='COSTOS VARIOS'!$C$1,'COSTOS VARIOS'!$C$2*'Precios ML'!V941,'COSTOS VARIOS'!$B$2*'Precios ML'!V941)</f>
        <v>55980</v>
      </c>
      <c r="J941" s="22">
        <v>0</v>
      </c>
      <c r="K941" s="27">
        <f t="shared" si="140"/>
        <v>10.4125</v>
      </c>
      <c r="L941" s="27">
        <f t="shared" si="141"/>
        <v>10.4125</v>
      </c>
      <c r="M941" s="26">
        <f>(INDEX(pesos!A:B,MATCH(L941,pesos!A:A,1),2))</f>
        <v>16200</v>
      </c>
      <c r="N941" s="26">
        <f>+R941*'COSTOS VARIOS'!$O$1</f>
        <v>20900</v>
      </c>
      <c r="O941" s="26">
        <f>+R941*'COSTOS VARIOS'!$O$2</f>
        <v>451.00000000000006</v>
      </c>
      <c r="P941" s="26">
        <f>+R941*'COSTOS VARIOS'!$O$3</f>
        <v>1650</v>
      </c>
      <c r="Q941" s="26">
        <v>1</v>
      </c>
      <c r="R941" s="26">
        <f t="shared" si="142"/>
        <v>110000</v>
      </c>
      <c r="S941" s="25">
        <f t="shared" si="143"/>
        <v>205181</v>
      </c>
      <c r="T941" s="28">
        <f t="shared" si="144"/>
        <v>0.36416139895994259</v>
      </c>
      <c r="U941" s="29">
        <f t="shared" si="145"/>
        <v>279900</v>
      </c>
      <c r="V941" s="26">
        <f>+INDEX('LISTA DE PRECIOS EKM '!A:K,MATCH('Precios ML'!B941,'LISTA DE PRECIOS EKM '!A:A,0),8)</f>
        <v>279900</v>
      </c>
      <c r="W941" s="26">
        <f t="shared" si="146"/>
        <v>279900</v>
      </c>
      <c r="X941" s="26">
        <f t="shared" si="147"/>
        <v>0</v>
      </c>
      <c r="Y941" s="26"/>
      <c r="Z941" s="26">
        <f t="shared" si="148"/>
        <v>279900</v>
      </c>
      <c r="AA941" s="30">
        <f t="shared" si="149"/>
        <v>1.5445454545454544</v>
      </c>
    </row>
    <row r="942" spans="1:27">
      <c r="A942" s="20" t="s">
        <v>5950</v>
      </c>
      <c r="B942" s="20" t="s">
        <v>2343</v>
      </c>
      <c r="C942" s="25">
        <v>110000</v>
      </c>
      <c r="D942" s="22">
        <v>85</v>
      </c>
      <c r="E942" s="22">
        <v>49</v>
      </c>
      <c r="F942" s="22">
        <v>40</v>
      </c>
      <c r="G942" s="22">
        <v>16000</v>
      </c>
      <c r="H942" s="22" t="s">
        <v>5088</v>
      </c>
      <c r="I942" s="26">
        <f>+IF(H942='COSTOS VARIOS'!$C$1,'COSTOS VARIOS'!$C$2*'Precios ML'!V942,'COSTOS VARIOS'!$B$2*'Precios ML'!V942)</f>
        <v>51980</v>
      </c>
      <c r="J942" s="22">
        <v>0</v>
      </c>
      <c r="K942" s="27">
        <f t="shared" si="140"/>
        <v>10.4125</v>
      </c>
      <c r="L942" s="27">
        <f t="shared" si="141"/>
        <v>10.4125</v>
      </c>
      <c r="M942" s="26">
        <f>(INDEX(pesos!A:B,MATCH(L942,pesos!A:A,1),2))</f>
        <v>16200</v>
      </c>
      <c r="N942" s="26">
        <f>+R942*'COSTOS VARIOS'!$O$1</f>
        <v>20900</v>
      </c>
      <c r="O942" s="26">
        <f>+R942*'COSTOS VARIOS'!$O$2</f>
        <v>451.00000000000006</v>
      </c>
      <c r="P942" s="26">
        <f>+R942*'COSTOS VARIOS'!$O$3</f>
        <v>1650</v>
      </c>
      <c r="Q942" s="26">
        <v>1</v>
      </c>
      <c r="R942" s="26">
        <f t="shared" si="142"/>
        <v>110000</v>
      </c>
      <c r="S942" s="25">
        <f t="shared" si="143"/>
        <v>201181</v>
      </c>
      <c r="T942" s="28">
        <f t="shared" si="144"/>
        <v>0.29187149879958851</v>
      </c>
      <c r="U942" s="29">
        <f t="shared" si="145"/>
        <v>259900</v>
      </c>
      <c r="V942" s="26">
        <f>+INDEX('LISTA DE PRECIOS EKM '!A:K,MATCH('Precios ML'!B942,'LISTA DE PRECIOS EKM '!A:A,0),8)</f>
        <v>259900</v>
      </c>
      <c r="W942" s="26">
        <f t="shared" si="146"/>
        <v>259900</v>
      </c>
      <c r="X942" s="26">
        <f t="shared" si="147"/>
        <v>0</v>
      </c>
      <c r="Y942" s="26"/>
      <c r="Z942" s="26">
        <f t="shared" si="148"/>
        <v>259900</v>
      </c>
      <c r="AA942" s="30">
        <f t="shared" si="149"/>
        <v>1.3627272727272728</v>
      </c>
    </row>
    <row r="943" spans="1:27">
      <c r="A943" s="20" t="s">
        <v>5950</v>
      </c>
      <c r="B943" s="20" t="s">
        <v>2343</v>
      </c>
      <c r="C943" s="25">
        <v>110000</v>
      </c>
      <c r="D943" s="22">
        <v>85</v>
      </c>
      <c r="E943" s="22">
        <v>49</v>
      </c>
      <c r="F943" s="22">
        <v>40</v>
      </c>
      <c r="G943" s="22">
        <v>16000</v>
      </c>
      <c r="H943" s="22" t="s">
        <v>5088</v>
      </c>
      <c r="I943" s="26">
        <f>+IF(H943='COSTOS VARIOS'!$C$1,'COSTOS VARIOS'!$C$2*'Precios ML'!V943,'COSTOS VARIOS'!$B$2*'Precios ML'!V943)</f>
        <v>51980</v>
      </c>
      <c r="J943" s="22">
        <v>0</v>
      </c>
      <c r="K943" s="27">
        <f t="shared" si="140"/>
        <v>10.4125</v>
      </c>
      <c r="L943" s="27">
        <f t="shared" si="141"/>
        <v>10.4125</v>
      </c>
      <c r="M943" s="26">
        <f>(INDEX(pesos!A:B,MATCH(L943,pesos!A:A,1),2))</f>
        <v>16200</v>
      </c>
      <c r="N943" s="26">
        <f>+R943*'COSTOS VARIOS'!$O$1</f>
        <v>20900</v>
      </c>
      <c r="O943" s="26">
        <f>+R943*'COSTOS VARIOS'!$O$2</f>
        <v>451.00000000000006</v>
      </c>
      <c r="P943" s="26">
        <f>+R943*'COSTOS VARIOS'!$O$3</f>
        <v>1650</v>
      </c>
      <c r="Q943" s="26">
        <v>1</v>
      </c>
      <c r="R943" s="26">
        <f t="shared" si="142"/>
        <v>110000</v>
      </c>
      <c r="S943" s="25">
        <f t="shared" si="143"/>
        <v>201181</v>
      </c>
      <c r="T943" s="28">
        <f t="shared" si="144"/>
        <v>0.29187149879958851</v>
      </c>
      <c r="U943" s="29">
        <f t="shared" si="145"/>
        <v>259900</v>
      </c>
      <c r="V943" s="26">
        <f>+INDEX('LISTA DE PRECIOS EKM '!A:K,MATCH('Precios ML'!B943,'LISTA DE PRECIOS EKM '!A:A,0),8)</f>
        <v>259900</v>
      </c>
      <c r="W943" s="26">
        <f t="shared" si="146"/>
        <v>259900</v>
      </c>
      <c r="X943" s="26">
        <f t="shared" si="147"/>
        <v>0</v>
      </c>
      <c r="Y943" s="26"/>
      <c r="Z943" s="26">
        <f t="shared" si="148"/>
        <v>259900</v>
      </c>
      <c r="AA943" s="30">
        <f t="shared" si="149"/>
        <v>1.3627272727272728</v>
      </c>
    </row>
    <row r="944" spans="1:27">
      <c r="A944" s="20" t="s">
        <v>5951</v>
      </c>
      <c r="B944" s="20" t="s">
        <v>5952</v>
      </c>
      <c r="C944" s="25">
        <v>167000</v>
      </c>
      <c r="D944" s="22">
        <v>85</v>
      </c>
      <c r="E944" s="22">
        <v>49</v>
      </c>
      <c r="F944" s="22">
        <v>40</v>
      </c>
      <c r="G944" s="22">
        <v>16000</v>
      </c>
      <c r="H944" s="22" t="s">
        <v>5088</v>
      </c>
      <c r="I944" s="26">
        <f>+IF(H944='COSTOS VARIOS'!$C$1,'COSTOS VARIOS'!$C$2*'Precios ML'!V944,'COSTOS VARIOS'!$B$2*'Precios ML'!V944)</f>
        <v>79980</v>
      </c>
      <c r="J944" s="22">
        <v>0</v>
      </c>
      <c r="K944" s="27">
        <f t="shared" si="140"/>
        <v>10.4125</v>
      </c>
      <c r="L944" s="27">
        <f t="shared" si="141"/>
        <v>10.4125</v>
      </c>
      <c r="M944" s="26">
        <f>(INDEX(pesos!A:B,MATCH(L944,pesos!A:A,1),2))</f>
        <v>16200</v>
      </c>
      <c r="N944" s="26">
        <f>+R944*'COSTOS VARIOS'!$O$1</f>
        <v>31730</v>
      </c>
      <c r="O944" s="26">
        <f>+R944*'COSTOS VARIOS'!$O$2</f>
        <v>684.7</v>
      </c>
      <c r="P944" s="26">
        <f>+R944*'COSTOS VARIOS'!$O$3</f>
        <v>2505</v>
      </c>
      <c r="Q944" s="26">
        <v>1</v>
      </c>
      <c r="R944" s="26">
        <f t="shared" si="142"/>
        <v>167000</v>
      </c>
      <c r="S944" s="25">
        <f t="shared" si="143"/>
        <v>298099.7</v>
      </c>
      <c r="T944" s="28">
        <f t="shared" si="144"/>
        <v>0.34149749228194448</v>
      </c>
      <c r="U944" s="29">
        <f t="shared" si="145"/>
        <v>399900</v>
      </c>
      <c r="V944" s="26">
        <f>+INDEX('LISTA DE PRECIOS EKM '!A:K,MATCH('Precios ML'!B944,'LISTA DE PRECIOS EKM '!A:A,0),8)</f>
        <v>399900</v>
      </c>
      <c r="W944" s="26">
        <f t="shared" si="146"/>
        <v>399900</v>
      </c>
      <c r="X944" s="26">
        <f t="shared" si="147"/>
        <v>0</v>
      </c>
      <c r="Y944" s="26"/>
      <c r="Z944" s="26">
        <f t="shared" si="148"/>
        <v>399900</v>
      </c>
      <c r="AA944" s="30">
        <f t="shared" si="149"/>
        <v>1.3946107784431137</v>
      </c>
    </row>
    <row r="945" spans="1:27">
      <c r="A945" s="20" t="s">
        <v>5951</v>
      </c>
      <c r="B945" s="20" t="s">
        <v>5952</v>
      </c>
      <c r="C945" s="25">
        <v>167000</v>
      </c>
      <c r="D945" s="22">
        <v>85</v>
      </c>
      <c r="E945" s="22">
        <v>49</v>
      </c>
      <c r="F945" s="22">
        <v>40</v>
      </c>
      <c r="G945" s="22">
        <v>16000</v>
      </c>
      <c r="H945" s="22" t="s">
        <v>5088</v>
      </c>
      <c r="I945" s="26">
        <f>+IF(H945='COSTOS VARIOS'!$C$1,'COSTOS VARIOS'!$C$2*'Precios ML'!V945,'COSTOS VARIOS'!$B$2*'Precios ML'!V945)</f>
        <v>79980</v>
      </c>
      <c r="J945" s="22">
        <v>0</v>
      </c>
      <c r="K945" s="27">
        <f t="shared" si="140"/>
        <v>10.4125</v>
      </c>
      <c r="L945" s="27">
        <f t="shared" si="141"/>
        <v>10.4125</v>
      </c>
      <c r="M945" s="26">
        <f>(INDEX(pesos!A:B,MATCH(L945,pesos!A:A,1),2))</f>
        <v>16200</v>
      </c>
      <c r="N945" s="26">
        <f>+R945*'COSTOS VARIOS'!$O$1</f>
        <v>31730</v>
      </c>
      <c r="O945" s="26">
        <f>+R945*'COSTOS VARIOS'!$O$2</f>
        <v>684.7</v>
      </c>
      <c r="P945" s="26">
        <f>+R945*'COSTOS VARIOS'!$O$3</f>
        <v>2505</v>
      </c>
      <c r="Q945" s="26">
        <v>1</v>
      </c>
      <c r="R945" s="26">
        <f t="shared" si="142"/>
        <v>167000</v>
      </c>
      <c r="S945" s="25">
        <f t="shared" si="143"/>
        <v>298099.7</v>
      </c>
      <c r="T945" s="28">
        <f t="shared" si="144"/>
        <v>0.34149749228194448</v>
      </c>
      <c r="U945" s="29">
        <f t="shared" si="145"/>
        <v>399900</v>
      </c>
      <c r="V945" s="26">
        <f>+INDEX('LISTA DE PRECIOS EKM '!A:K,MATCH('Precios ML'!B945,'LISTA DE PRECIOS EKM '!A:A,0),8)</f>
        <v>399900</v>
      </c>
      <c r="W945" s="26">
        <f t="shared" si="146"/>
        <v>399900</v>
      </c>
      <c r="X945" s="26">
        <f t="shared" si="147"/>
        <v>0</v>
      </c>
      <c r="Y945" s="26"/>
      <c r="Z945" s="26">
        <f t="shared" si="148"/>
        <v>399900</v>
      </c>
      <c r="AA945" s="30">
        <f t="shared" si="149"/>
        <v>1.3946107784431137</v>
      </c>
    </row>
    <row r="946" spans="1:27">
      <c r="A946" s="20" t="s">
        <v>5953</v>
      </c>
      <c r="B946" s="20" t="s">
        <v>2319</v>
      </c>
      <c r="C946" s="25">
        <v>275000</v>
      </c>
      <c r="D946" s="22">
        <v>85</v>
      </c>
      <c r="E946" s="22">
        <v>49</v>
      </c>
      <c r="F946" s="22">
        <v>40</v>
      </c>
      <c r="G946" s="22">
        <v>16000</v>
      </c>
      <c r="H946" s="22" t="s">
        <v>5088</v>
      </c>
      <c r="I946" s="26">
        <f>+IF(H946='COSTOS VARIOS'!$C$1,'COSTOS VARIOS'!$C$2*'Precios ML'!V946,'COSTOS VARIOS'!$B$2*'Precios ML'!V946)</f>
        <v>125980</v>
      </c>
      <c r="J946" s="22">
        <v>0</v>
      </c>
      <c r="K946" s="27">
        <f t="shared" si="140"/>
        <v>10.4125</v>
      </c>
      <c r="L946" s="27">
        <f t="shared" si="141"/>
        <v>10.4125</v>
      </c>
      <c r="M946" s="26">
        <f>(INDEX(pesos!A:B,MATCH(L946,pesos!A:A,1),2))</f>
        <v>16200</v>
      </c>
      <c r="N946" s="26">
        <f>+R946*'COSTOS VARIOS'!$O$1</f>
        <v>52250</v>
      </c>
      <c r="O946" s="26">
        <f>+R946*'COSTOS VARIOS'!$O$2</f>
        <v>1127.5</v>
      </c>
      <c r="P946" s="26">
        <f>+R946*'COSTOS VARIOS'!$O$3</f>
        <v>4125</v>
      </c>
      <c r="Q946" s="26">
        <v>1</v>
      </c>
      <c r="R946" s="26">
        <f t="shared" si="142"/>
        <v>275000</v>
      </c>
      <c r="S946" s="25">
        <f t="shared" si="143"/>
        <v>474682.5</v>
      </c>
      <c r="T946" s="28">
        <f t="shared" si="144"/>
        <v>0.3269922527162894</v>
      </c>
      <c r="U946" s="29">
        <f t="shared" si="145"/>
        <v>629900</v>
      </c>
      <c r="V946" s="26">
        <f>+INDEX('LISTA DE PRECIOS EKM '!A:K,MATCH('Precios ML'!B946,'LISTA DE PRECIOS EKM '!A:A,0),8)</f>
        <v>629900</v>
      </c>
      <c r="W946" s="26">
        <f t="shared" si="146"/>
        <v>629900</v>
      </c>
      <c r="X946" s="26">
        <f t="shared" si="147"/>
        <v>0</v>
      </c>
      <c r="Y946" s="26"/>
      <c r="Z946" s="26">
        <f t="shared" si="148"/>
        <v>629900</v>
      </c>
      <c r="AA946" s="30">
        <f t="shared" si="149"/>
        <v>1.2905454545454544</v>
      </c>
    </row>
    <row r="947" spans="1:27">
      <c r="A947" s="20" t="s">
        <v>5953</v>
      </c>
      <c r="B947" s="20" t="s">
        <v>2319</v>
      </c>
      <c r="C947" s="25">
        <v>275000</v>
      </c>
      <c r="D947" s="22">
        <v>85</v>
      </c>
      <c r="E947" s="22">
        <v>49</v>
      </c>
      <c r="F947" s="22">
        <v>40</v>
      </c>
      <c r="G947" s="22">
        <v>16000</v>
      </c>
      <c r="H947" s="22" t="s">
        <v>5088</v>
      </c>
      <c r="I947" s="26">
        <f>+IF(H947='COSTOS VARIOS'!$C$1,'COSTOS VARIOS'!$C$2*'Precios ML'!V947,'COSTOS VARIOS'!$B$2*'Precios ML'!V947)</f>
        <v>125980</v>
      </c>
      <c r="J947" s="22">
        <v>0</v>
      </c>
      <c r="K947" s="27">
        <f t="shared" si="140"/>
        <v>10.4125</v>
      </c>
      <c r="L947" s="27">
        <f t="shared" si="141"/>
        <v>10.4125</v>
      </c>
      <c r="M947" s="26">
        <f>(INDEX(pesos!A:B,MATCH(L947,pesos!A:A,1),2))</f>
        <v>16200</v>
      </c>
      <c r="N947" s="26">
        <f>+R947*'COSTOS VARIOS'!$O$1</f>
        <v>52250</v>
      </c>
      <c r="O947" s="26">
        <f>+R947*'COSTOS VARIOS'!$O$2</f>
        <v>1127.5</v>
      </c>
      <c r="P947" s="26">
        <f>+R947*'COSTOS VARIOS'!$O$3</f>
        <v>4125</v>
      </c>
      <c r="Q947" s="26">
        <v>1</v>
      </c>
      <c r="R947" s="26">
        <f t="shared" si="142"/>
        <v>275000</v>
      </c>
      <c r="S947" s="25">
        <f t="shared" si="143"/>
        <v>474682.5</v>
      </c>
      <c r="T947" s="28">
        <f t="shared" si="144"/>
        <v>0.3269922527162894</v>
      </c>
      <c r="U947" s="29">
        <f t="shared" si="145"/>
        <v>629900</v>
      </c>
      <c r="V947" s="26">
        <f>+INDEX('LISTA DE PRECIOS EKM '!A:K,MATCH('Precios ML'!B947,'LISTA DE PRECIOS EKM '!A:A,0),8)</f>
        <v>629900</v>
      </c>
      <c r="W947" s="26">
        <f t="shared" si="146"/>
        <v>629900</v>
      </c>
      <c r="X947" s="26">
        <f t="shared" si="147"/>
        <v>0</v>
      </c>
      <c r="Y947" s="26"/>
      <c r="Z947" s="26">
        <f t="shared" si="148"/>
        <v>629900</v>
      </c>
      <c r="AA947" s="30">
        <f t="shared" si="149"/>
        <v>1.2905454545454544</v>
      </c>
    </row>
    <row r="948" spans="1:27">
      <c r="A948" s="20" t="s">
        <v>5954</v>
      </c>
      <c r="B948" s="20" t="s">
        <v>5955</v>
      </c>
      <c r="C948" s="25">
        <v>110000</v>
      </c>
      <c r="D948" s="22">
        <v>85</v>
      </c>
      <c r="E948" s="22">
        <v>49</v>
      </c>
      <c r="F948" s="22">
        <v>40</v>
      </c>
      <c r="G948" s="22">
        <v>16000</v>
      </c>
      <c r="H948" s="22" t="s">
        <v>5088</v>
      </c>
      <c r="I948" s="26">
        <f>+IF(H948='COSTOS VARIOS'!$C$1,'COSTOS VARIOS'!$C$2*'Precios ML'!V948,'COSTOS VARIOS'!$B$2*'Precios ML'!V948)</f>
        <v>51980</v>
      </c>
      <c r="J948" s="22">
        <v>0</v>
      </c>
      <c r="K948" s="27">
        <f t="shared" si="140"/>
        <v>10.4125</v>
      </c>
      <c r="L948" s="27">
        <f t="shared" si="141"/>
        <v>10.4125</v>
      </c>
      <c r="M948" s="26">
        <f>(INDEX(pesos!A:B,MATCH(L948,pesos!A:A,1),2))</f>
        <v>16200</v>
      </c>
      <c r="N948" s="26">
        <f>+R948*'COSTOS VARIOS'!$O$1</f>
        <v>20900</v>
      </c>
      <c r="O948" s="26">
        <f>+R948*'COSTOS VARIOS'!$O$2</f>
        <v>451.00000000000006</v>
      </c>
      <c r="P948" s="26">
        <f>+R948*'COSTOS VARIOS'!$O$3</f>
        <v>1650</v>
      </c>
      <c r="Q948" s="26">
        <v>1</v>
      </c>
      <c r="R948" s="26">
        <f t="shared" si="142"/>
        <v>110000</v>
      </c>
      <c r="S948" s="25">
        <f t="shared" si="143"/>
        <v>201181</v>
      </c>
      <c r="T948" s="28">
        <f t="shared" si="144"/>
        <v>0.29187149879958851</v>
      </c>
      <c r="U948" s="29">
        <f t="shared" si="145"/>
        <v>259900</v>
      </c>
      <c r="V948" s="26">
        <f>+INDEX('LISTA DE PRECIOS EKM '!A:K,MATCH('Precios ML'!B948,'LISTA DE PRECIOS EKM '!A:A,0),8)</f>
        <v>259900</v>
      </c>
      <c r="W948" s="26">
        <f t="shared" si="146"/>
        <v>259900</v>
      </c>
      <c r="X948" s="26">
        <f t="shared" si="147"/>
        <v>0</v>
      </c>
      <c r="Y948" s="26"/>
      <c r="Z948" s="26">
        <f t="shared" si="148"/>
        <v>259900</v>
      </c>
      <c r="AA948" s="30">
        <f t="shared" si="149"/>
        <v>1.3627272727272728</v>
      </c>
    </row>
    <row r="949" spans="1:27">
      <c r="A949" s="20" t="s">
        <v>5954</v>
      </c>
      <c r="B949" s="20" t="s">
        <v>5955</v>
      </c>
      <c r="C949" s="25">
        <v>110000</v>
      </c>
      <c r="D949" s="22">
        <v>85</v>
      </c>
      <c r="E949" s="22">
        <v>49</v>
      </c>
      <c r="F949" s="22">
        <v>40</v>
      </c>
      <c r="G949" s="22">
        <v>16000</v>
      </c>
      <c r="H949" s="22" t="s">
        <v>5088</v>
      </c>
      <c r="I949" s="26">
        <f>+IF(H949='COSTOS VARIOS'!$C$1,'COSTOS VARIOS'!$C$2*'Precios ML'!V949,'COSTOS VARIOS'!$B$2*'Precios ML'!V949)</f>
        <v>51980</v>
      </c>
      <c r="J949" s="22">
        <v>0</v>
      </c>
      <c r="K949" s="27">
        <f t="shared" si="140"/>
        <v>10.4125</v>
      </c>
      <c r="L949" s="27">
        <f t="shared" si="141"/>
        <v>10.4125</v>
      </c>
      <c r="M949" s="26">
        <f>(INDEX(pesos!A:B,MATCH(L949,pesos!A:A,1),2))</f>
        <v>16200</v>
      </c>
      <c r="N949" s="26">
        <f>+R949*'COSTOS VARIOS'!$O$1</f>
        <v>20900</v>
      </c>
      <c r="O949" s="26">
        <f>+R949*'COSTOS VARIOS'!$O$2</f>
        <v>451.00000000000006</v>
      </c>
      <c r="P949" s="26">
        <f>+R949*'COSTOS VARIOS'!$O$3</f>
        <v>1650</v>
      </c>
      <c r="Q949" s="26">
        <v>1</v>
      </c>
      <c r="R949" s="26">
        <f t="shared" si="142"/>
        <v>110000</v>
      </c>
      <c r="S949" s="25">
        <f t="shared" si="143"/>
        <v>201181</v>
      </c>
      <c r="T949" s="28">
        <f t="shared" si="144"/>
        <v>0.29187149879958851</v>
      </c>
      <c r="U949" s="29">
        <f t="shared" si="145"/>
        <v>259900</v>
      </c>
      <c r="V949" s="26">
        <f>+INDEX('LISTA DE PRECIOS EKM '!A:K,MATCH('Precios ML'!B949,'LISTA DE PRECIOS EKM '!A:A,0),8)</f>
        <v>259900</v>
      </c>
      <c r="W949" s="26">
        <f t="shared" si="146"/>
        <v>259900</v>
      </c>
      <c r="X949" s="26">
        <f t="shared" si="147"/>
        <v>0</v>
      </c>
      <c r="Y949" s="26"/>
      <c r="Z949" s="26">
        <f t="shared" si="148"/>
        <v>259900</v>
      </c>
      <c r="AA949" s="30">
        <f t="shared" si="149"/>
        <v>1.3627272727272728</v>
      </c>
    </row>
    <row r="950" spans="1:27">
      <c r="A950" s="20" t="s">
        <v>5956</v>
      </c>
      <c r="B950" s="20" t="s">
        <v>2331</v>
      </c>
      <c r="C950" s="25">
        <v>192000</v>
      </c>
      <c r="D950" s="22">
        <v>85</v>
      </c>
      <c r="E950" s="22">
        <v>49</v>
      </c>
      <c r="F950" s="22">
        <v>40</v>
      </c>
      <c r="G950" s="22">
        <v>16000</v>
      </c>
      <c r="H950" s="22" t="s">
        <v>5088</v>
      </c>
      <c r="I950" s="26">
        <f>+IF(H950='COSTOS VARIOS'!$C$1,'COSTOS VARIOS'!$C$2*'Precios ML'!V950,'COSTOS VARIOS'!$B$2*'Precios ML'!V950)</f>
        <v>89980</v>
      </c>
      <c r="J950" s="22">
        <v>0</v>
      </c>
      <c r="K950" s="27">
        <f t="shared" si="140"/>
        <v>10.4125</v>
      </c>
      <c r="L950" s="27">
        <f t="shared" si="141"/>
        <v>10.4125</v>
      </c>
      <c r="M950" s="26">
        <f>(INDEX(pesos!A:B,MATCH(L950,pesos!A:A,1),2))</f>
        <v>16200</v>
      </c>
      <c r="N950" s="26">
        <f>+R950*'COSTOS VARIOS'!$O$1</f>
        <v>36480</v>
      </c>
      <c r="O950" s="26">
        <f>+R950*'COSTOS VARIOS'!$O$2</f>
        <v>787.2</v>
      </c>
      <c r="P950" s="26">
        <f>+R950*'COSTOS VARIOS'!$O$3</f>
        <v>2880</v>
      </c>
      <c r="Q950" s="26">
        <v>1</v>
      </c>
      <c r="R950" s="26">
        <f t="shared" si="142"/>
        <v>192000</v>
      </c>
      <c r="S950" s="25">
        <f t="shared" si="143"/>
        <v>338327.2</v>
      </c>
      <c r="T950" s="28">
        <f t="shared" si="144"/>
        <v>0.32977780089806541</v>
      </c>
      <c r="U950" s="29">
        <f t="shared" si="145"/>
        <v>449900</v>
      </c>
      <c r="V950" s="26">
        <f>+INDEX('LISTA DE PRECIOS EKM '!A:K,MATCH('Precios ML'!B950,'LISTA DE PRECIOS EKM '!A:A,0),8)</f>
        <v>449900</v>
      </c>
      <c r="W950" s="26">
        <f t="shared" si="146"/>
        <v>449900</v>
      </c>
      <c r="X950" s="26">
        <f t="shared" si="147"/>
        <v>0</v>
      </c>
      <c r="Y950" s="26"/>
      <c r="Z950" s="26">
        <f t="shared" si="148"/>
        <v>449900</v>
      </c>
      <c r="AA950" s="30">
        <f t="shared" si="149"/>
        <v>1.3432291666666667</v>
      </c>
    </row>
    <row r="951" spans="1:27">
      <c r="A951" s="20" t="s">
        <v>5956</v>
      </c>
      <c r="B951" s="20" t="s">
        <v>2331</v>
      </c>
      <c r="C951" s="25">
        <v>192000</v>
      </c>
      <c r="D951" s="22">
        <v>85</v>
      </c>
      <c r="E951" s="22">
        <v>49</v>
      </c>
      <c r="F951" s="22">
        <v>40</v>
      </c>
      <c r="G951" s="22">
        <v>16000</v>
      </c>
      <c r="H951" s="22" t="s">
        <v>5088</v>
      </c>
      <c r="I951" s="26">
        <f>+IF(H951='COSTOS VARIOS'!$C$1,'COSTOS VARIOS'!$C$2*'Precios ML'!V951,'COSTOS VARIOS'!$B$2*'Precios ML'!V951)</f>
        <v>89980</v>
      </c>
      <c r="J951" s="22">
        <v>0</v>
      </c>
      <c r="K951" s="27">
        <f t="shared" si="140"/>
        <v>10.4125</v>
      </c>
      <c r="L951" s="27">
        <f t="shared" si="141"/>
        <v>10.4125</v>
      </c>
      <c r="M951" s="26">
        <f>(INDEX(pesos!A:B,MATCH(L951,pesos!A:A,1),2))</f>
        <v>16200</v>
      </c>
      <c r="N951" s="26">
        <f>+R951*'COSTOS VARIOS'!$O$1</f>
        <v>36480</v>
      </c>
      <c r="O951" s="26">
        <f>+R951*'COSTOS VARIOS'!$O$2</f>
        <v>787.2</v>
      </c>
      <c r="P951" s="26">
        <f>+R951*'COSTOS VARIOS'!$O$3</f>
        <v>2880</v>
      </c>
      <c r="Q951" s="26">
        <v>1</v>
      </c>
      <c r="R951" s="26">
        <f t="shared" si="142"/>
        <v>192000</v>
      </c>
      <c r="S951" s="25">
        <f t="shared" si="143"/>
        <v>338327.2</v>
      </c>
      <c r="T951" s="28">
        <f t="shared" si="144"/>
        <v>0.32977780089806541</v>
      </c>
      <c r="U951" s="29">
        <f t="shared" si="145"/>
        <v>449900</v>
      </c>
      <c r="V951" s="26">
        <f>+INDEX('LISTA DE PRECIOS EKM '!A:K,MATCH('Precios ML'!B951,'LISTA DE PRECIOS EKM '!A:A,0),8)</f>
        <v>449900</v>
      </c>
      <c r="W951" s="26">
        <f t="shared" si="146"/>
        <v>449900</v>
      </c>
      <c r="X951" s="26">
        <f t="shared" si="147"/>
        <v>0</v>
      </c>
      <c r="Y951" s="26"/>
      <c r="Z951" s="26">
        <f t="shared" si="148"/>
        <v>449900</v>
      </c>
      <c r="AA951" s="30">
        <f t="shared" si="149"/>
        <v>1.3432291666666667</v>
      </c>
    </row>
    <row r="952" spans="1:27">
      <c r="A952" s="20" t="s">
        <v>5957</v>
      </c>
      <c r="B952" s="20" t="s">
        <v>5958</v>
      </c>
      <c r="C952" s="25">
        <v>61000</v>
      </c>
      <c r="D952" s="22">
        <v>85</v>
      </c>
      <c r="E952" s="22">
        <v>49</v>
      </c>
      <c r="F952" s="22">
        <v>40</v>
      </c>
      <c r="G952" s="22">
        <v>16000</v>
      </c>
      <c r="H952" s="22" t="s">
        <v>5088</v>
      </c>
      <c r="I952" s="26">
        <f>+IF(H952='COSTOS VARIOS'!$C$1,'COSTOS VARIOS'!$C$2*'Precios ML'!V952,'COSTOS VARIOS'!$B$2*'Precios ML'!V952)</f>
        <v>33980</v>
      </c>
      <c r="J952" s="22">
        <v>0</v>
      </c>
      <c r="K952" s="27">
        <f t="shared" si="140"/>
        <v>10.4125</v>
      </c>
      <c r="L952" s="27">
        <f t="shared" si="141"/>
        <v>10.4125</v>
      </c>
      <c r="M952" s="26">
        <f>(INDEX(pesos!A:B,MATCH(L952,pesos!A:A,1),2))</f>
        <v>16200</v>
      </c>
      <c r="N952" s="26">
        <f>+R952*'COSTOS VARIOS'!$O$1</f>
        <v>11590</v>
      </c>
      <c r="O952" s="26">
        <f>+R952*'COSTOS VARIOS'!$O$2</f>
        <v>250.10000000000002</v>
      </c>
      <c r="P952" s="26">
        <f>+R952*'COSTOS VARIOS'!$O$3</f>
        <v>915</v>
      </c>
      <c r="Q952" s="26">
        <v>1</v>
      </c>
      <c r="R952" s="26">
        <f t="shared" si="142"/>
        <v>61000</v>
      </c>
      <c r="S952" s="25">
        <f t="shared" si="143"/>
        <v>123935.1</v>
      </c>
      <c r="T952" s="28">
        <f t="shared" si="144"/>
        <v>0.37087879059281836</v>
      </c>
      <c r="U952" s="29">
        <f t="shared" si="145"/>
        <v>169900</v>
      </c>
      <c r="V952" s="26">
        <f>+INDEX('LISTA DE PRECIOS EKM '!A:K,MATCH('Precios ML'!B952,'LISTA DE PRECIOS EKM '!A:A,0),8)</f>
        <v>169900</v>
      </c>
      <c r="W952" s="26">
        <f t="shared" si="146"/>
        <v>169900</v>
      </c>
      <c r="X952" s="26">
        <f t="shared" si="147"/>
        <v>0</v>
      </c>
      <c r="Y952" s="26"/>
      <c r="Z952" s="26">
        <f t="shared" si="148"/>
        <v>169900</v>
      </c>
      <c r="AA952" s="30">
        <f t="shared" si="149"/>
        <v>1.7852459016393443</v>
      </c>
    </row>
    <row r="953" spans="1:27">
      <c r="A953" s="20" t="s">
        <v>5957</v>
      </c>
      <c r="B953" s="20" t="s">
        <v>5958</v>
      </c>
      <c r="C953" s="25">
        <v>61000</v>
      </c>
      <c r="D953" s="22">
        <v>85</v>
      </c>
      <c r="E953" s="22">
        <v>49</v>
      </c>
      <c r="F953" s="22">
        <v>40</v>
      </c>
      <c r="G953" s="22">
        <v>16000</v>
      </c>
      <c r="H953" s="22" t="s">
        <v>5088</v>
      </c>
      <c r="I953" s="26">
        <f>+IF(H953='COSTOS VARIOS'!$C$1,'COSTOS VARIOS'!$C$2*'Precios ML'!V953,'COSTOS VARIOS'!$B$2*'Precios ML'!V953)</f>
        <v>33980</v>
      </c>
      <c r="J953" s="22">
        <v>0</v>
      </c>
      <c r="K953" s="27">
        <f t="shared" si="140"/>
        <v>10.4125</v>
      </c>
      <c r="L953" s="27">
        <f t="shared" si="141"/>
        <v>10.4125</v>
      </c>
      <c r="M953" s="26">
        <f>(INDEX(pesos!A:B,MATCH(L953,pesos!A:A,1),2))</f>
        <v>16200</v>
      </c>
      <c r="N953" s="26">
        <f>+R953*'COSTOS VARIOS'!$O$1</f>
        <v>11590</v>
      </c>
      <c r="O953" s="26">
        <f>+R953*'COSTOS VARIOS'!$O$2</f>
        <v>250.10000000000002</v>
      </c>
      <c r="P953" s="26">
        <f>+R953*'COSTOS VARIOS'!$O$3</f>
        <v>915</v>
      </c>
      <c r="Q953" s="26">
        <v>1</v>
      </c>
      <c r="R953" s="26">
        <f t="shared" si="142"/>
        <v>61000</v>
      </c>
      <c r="S953" s="25">
        <f t="shared" si="143"/>
        <v>123935.1</v>
      </c>
      <c r="T953" s="28">
        <f t="shared" si="144"/>
        <v>0.37087879059281836</v>
      </c>
      <c r="U953" s="29">
        <f t="shared" si="145"/>
        <v>169900</v>
      </c>
      <c r="V953" s="26">
        <f>+INDEX('LISTA DE PRECIOS EKM '!A:K,MATCH('Precios ML'!B953,'LISTA DE PRECIOS EKM '!A:A,0),8)</f>
        <v>169900</v>
      </c>
      <c r="W953" s="26">
        <f t="shared" si="146"/>
        <v>169900</v>
      </c>
      <c r="X953" s="26">
        <f t="shared" si="147"/>
        <v>0</v>
      </c>
      <c r="Y953" s="26"/>
      <c r="Z953" s="26">
        <f t="shared" si="148"/>
        <v>169900</v>
      </c>
      <c r="AA953" s="30">
        <f t="shared" si="149"/>
        <v>1.7852459016393443</v>
      </c>
    </row>
    <row r="954" spans="1:27">
      <c r="A954" s="20" t="s">
        <v>5959</v>
      </c>
      <c r="B954" s="20" t="s">
        <v>5960</v>
      </c>
      <c r="C954" s="25">
        <v>298000</v>
      </c>
      <c r="D954" s="22">
        <v>85</v>
      </c>
      <c r="E954" s="22">
        <v>49</v>
      </c>
      <c r="F954" s="22">
        <v>40</v>
      </c>
      <c r="G954" s="22">
        <v>16000</v>
      </c>
      <c r="H954" s="22" t="s">
        <v>5088</v>
      </c>
      <c r="I954" s="26">
        <f>+IF(H954='COSTOS VARIOS'!$C$1,'COSTOS VARIOS'!$C$2*'Precios ML'!V954,'COSTOS VARIOS'!$B$2*'Precios ML'!V954)</f>
        <v>135980</v>
      </c>
      <c r="J954" s="22">
        <v>0</v>
      </c>
      <c r="K954" s="27">
        <f t="shared" si="140"/>
        <v>10.4125</v>
      </c>
      <c r="L954" s="27">
        <f t="shared" si="141"/>
        <v>10.4125</v>
      </c>
      <c r="M954" s="26">
        <f>(INDEX(pesos!A:B,MATCH(L954,pesos!A:A,1),2))</f>
        <v>16200</v>
      </c>
      <c r="N954" s="26">
        <f>+R954*'COSTOS VARIOS'!$O$1</f>
        <v>56620</v>
      </c>
      <c r="O954" s="26">
        <f>+R954*'COSTOS VARIOS'!$O$2</f>
        <v>1221.8000000000002</v>
      </c>
      <c r="P954" s="26">
        <f>+R954*'COSTOS VARIOS'!$O$3</f>
        <v>4470</v>
      </c>
      <c r="Q954" s="26">
        <v>1</v>
      </c>
      <c r="R954" s="26">
        <f t="shared" si="142"/>
        <v>298000</v>
      </c>
      <c r="S954" s="25">
        <f t="shared" si="143"/>
        <v>512491.8</v>
      </c>
      <c r="T954" s="28">
        <f t="shared" si="144"/>
        <v>0.32665537282742863</v>
      </c>
      <c r="U954" s="29">
        <f t="shared" si="145"/>
        <v>679900</v>
      </c>
      <c r="V954" s="26">
        <f>+INDEX('LISTA DE PRECIOS EKM '!A:K,MATCH('Precios ML'!B954,'LISTA DE PRECIOS EKM '!A:A,0),8)</f>
        <v>679900</v>
      </c>
      <c r="W954" s="26">
        <f t="shared" si="146"/>
        <v>679900</v>
      </c>
      <c r="X954" s="26">
        <f t="shared" si="147"/>
        <v>0</v>
      </c>
      <c r="Y954" s="26"/>
      <c r="Z954" s="26">
        <f t="shared" si="148"/>
        <v>679900</v>
      </c>
      <c r="AA954" s="30">
        <f t="shared" si="149"/>
        <v>1.281543624161074</v>
      </c>
    </row>
    <row r="955" spans="1:27">
      <c r="A955" s="20" t="s">
        <v>5959</v>
      </c>
      <c r="B955" s="20" t="s">
        <v>5960</v>
      </c>
      <c r="C955" s="25">
        <v>298000</v>
      </c>
      <c r="D955" s="22">
        <v>85</v>
      </c>
      <c r="E955" s="22">
        <v>49</v>
      </c>
      <c r="F955" s="22">
        <v>40</v>
      </c>
      <c r="G955" s="22">
        <v>16000</v>
      </c>
      <c r="H955" s="22" t="s">
        <v>5088</v>
      </c>
      <c r="I955" s="26">
        <f>+IF(H955='COSTOS VARIOS'!$C$1,'COSTOS VARIOS'!$C$2*'Precios ML'!V955,'COSTOS VARIOS'!$B$2*'Precios ML'!V955)</f>
        <v>135980</v>
      </c>
      <c r="J955" s="22">
        <v>0</v>
      </c>
      <c r="K955" s="27">
        <f t="shared" si="140"/>
        <v>10.4125</v>
      </c>
      <c r="L955" s="27">
        <f t="shared" si="141"/>
        <v>10.4125</v>
      </c>
      <c r="M955" s="26">
        <f>(INDEX(pesos!A:B,MATCH(L955,pesos!A:A,1),2))</f>
        <v>16200</v>
      </c>
      <c r="N955" s="26">
        <f>+R955*'COSTOS VARIOS'!$O$1</f>
        <v>56620</v>
      </c>
      <c r="O955" s="26">
        <f>+R955*'COSTOS VARIOS'!$O$2</f>
        <v>1221.8000000000002</v>
      </c>
      <c r="P955" s="26">
        <f>+R955*'COSTOS VARIOS'!$O$3</f>
        <v>4470</v>
      </c>
      <c r="Q955" s="26">
        <v>1</v>
      </c>
      <c r="R955" s="26">
        <f t="shared" si="142"/>
        <v>298000</v>
      </c>
      <c r="S955" s="25">
        <f t="shared" si="143"/>
        <v>512491.8</v>
      </c>
      <c r="T955" s="28">
        <f t="shared" si="144"/>
        <v>0.32665537282742863</v>
      </c>
      <c r="U955" s="29">
        <f t="shared" si="145"/>
        <v>679900</v>
      </c>
      <c r="V955" s="26">
        <f>+INDEX('LISTA DE PRECIOS EKM '!A:K,MATCH('Precios ML'!B955,'LISTA DE PRECIOS EKM '!A:A,0),8)</f>
        <v>679900</v>
      </c>
      <c r="W955" s="26">
        <f t="shared" si="146"/>
        <v>679900</v>
      </c>
      <c r="X955" s="26">
        <f t="shared" si="147"/>
        <v>0</v>
      </c>
      <c r="Y955" s="26"/>
      <c r="Z955" s="26">
        <f t="shared" si="148"/>
        <v>679900</v>
      </c>
      <c r="AA955" s="30">
        <f t="shared" si="149"/>
        <v>1.281543624161074</v>
      </c>
    </row>
    <row r="956" spans="1:27">
      <c r="A956" s="20" t="s">
        <v>5961</v>
      </c>
      <c r="B956" s="20" t="s">
        <v>5962</v>
      </c>
      <c r="C956" s="25">
        <v>110000</v>
      </c>
      <c r="D956" s="22">
        <v>85</v>
      </c>
      <c r="E956" s="22">
        <v>49</v>
      </c>
      <c r="F956" s="22">
        <v>40</v>
      </c>
      <c r="G956" s="22">
        <v>16000</v>
      </c>
      <c r="H956" s="22" t="s">
        <v>5088</v>
      </c>
      <c r="I956" s="26">
        <f>+IF(H956='COSTOS VARIOS'!$C$1,'COSTOS VARIOS'!$C$2*'Precios ML'!V956,'COSTOS VARIOS'!$B$2*'Precios ML'!V956)</f>
        <v>55980</v>
      </c>
      <c r="J956" s="22">
        <v>0</v>
      </c>
      <c r="K956" s="27">
        <f t="shared" si="140"/>
        <v>10.4125</v>
      </c>
      <c r="L956" s="27">
        <f t="shared" si="141"/>
        <v>10.4125</v>
      </c>
      <c r="M956" s="26">
        <f>(INDEX(pesos!A:B,MATCH(L956,pesos!A:A,1),2))</f>
        <v>16200</v>
      </c>
      <c r="N956" s="26">
        <f>+R956*'COSTOS VARIOS'!$O$1</f>
        <v>20900</v>
      </c>
      <c r="O956" s="26">
        <f>+R956*'COSTOS VARIOS'!$O$2</f>
        <v>451.00000000000006</v>
      </c>
      <c r="P956" s="26">
        <f>+R956*'COSTOS VARIOS'!$O$3</f>
        <v>1650</v>
      </c>
      <c r="Q956" s="26">
        <v>1</v>
      </c>
      <c r="R956" s="26">
        <f t="shared" si="142"/>
        <v>110000</v>
      </c>
      <c r="S956" s="25">
        <f t="shared" si="143"/>
        <v>205181</v>
      </c>
      <c r="T956" s="28">
        <f t="shared" si="144"/>
        <v>0.36416139895994259</v>
      </c>
      <c r="U956" s="29">
        <f t="shared" si="145"/>
        <v>279900</v>
      </c>
      <c r="V956" s="26">
        <f>+INDEX('LISTA DE PRECIOS EKM '!A:K,MATCH('Precios ML'!B956,'LISTA DE PRECIOS EKM '!A:A,0),8)</f>
        <v>279900</v>
      </c>
      <c r="W956" s="26">
        <f t="shared" si="146"/>
        <v>279900</v>
      </c>
      <c r="X956" s="26">
        <f t="shared" si="147"/>
        <v>0</v>
      </c>
      <c r="Y956" s="26"/>
      <c r="Z956" s="26">
        <f t="shared" si="148"/>
        <v>279900</v>
      </c>
      <c r="AA956" s="30">
        <f t="shared" si="149"/>
        <v>1.5445454545454544</v>
      </c>
    </row>
    <row r="957" spans="1:27">
      <c r="A957" s="20" t="s">
        <v>5961</v>
      </c>
      <c r="B957" s="20" t="s">
        <v>5962</v>
      </c>
      <c r="C957" s="25">
        <v>110000</v>
      </c>
      <c r="D957" s="22">
        <v>85</v>
      </c>
      <c r="E957" s="22">
        <v>49</v>
      </c>
      <c r="F957" s="22">
        <v>40</v>
      </c>
      <c r="G957" s="22">
        <v>16000</v>
      </c>
      <c r="H957" s="22" t="s">
        <v>5088</v>
      </c>
      <c r="I957" s="26">
        <f>+IF(H957='COSTOS VARIOS'!$C$1,'COSTOS VARIOS'!$C$2*'Precios ML'!V957,'COSTOS VARIOS'!$B$2*'Precios ML'!V957)</f>
        <v>55980</v>
      </c>
      <c r="J957" s="22">
        <v>0</v>
      </c>
      <c r="K957" s="27">
        <f t="shared" si="140"/>
        <v>10.4125</v>
      </c>
      <c r="L957" s="27">
        <f t="shared" si="141"/>
        <v>10.4125</v>
      </c>
      <c r="M957" s="26">
        <f>(INDEX(pesos!A:B,MATCH(L957,pesos!A:A,1),2))</f>
        <v>16200</v>
      </c>
      <c r="N957" s="26">
        <f>+R957*'COSTOS VARIOS'!$O$1</f>
        <v>20900</v>
      </c>
      <c r="O957" s="26">
        <f>+R957*'COSTOS VARIOS'!$O$2</f>
        <v>451.00000000000006</v>
      </c>
      <c r="P957" s="26">
        <f>+R957*'COSTOS VARIOS'!$O$3</f>
        <v>1650</v>
      </c>
      <c r="Q957" s="26">
        <v>1</v>
      </c>
      <c r="R957" s="26">
        <f t="shared" si="142"/>
        <v>110000</v>
      </c>
      <c r="S957" s="25">
        <f t="shared" si="143"/>
        <v>205181</v>
      </c>
      <c r="T957" s="28">
        <f t="shared" si="144"/>
        <v>0.36416139895994259</v>
      </c>
      <c r="U957" s="29">
        <f t="shared" si="145"/>
        <v>279900</v>
      </c>
      <c r="V957" s="26">
        <f>+INDEX('LISTA DE PRECIOS EKM '!A:K,MATCH('Precios ML'!B957,'LISTA DE PRECIOS EKM '!A:A,0),8)</f>
        <v>279900</v>
      </c>
      <c r="W957" s="26">
        <f t="shared" si="146"/>
        <v>279900</v>
      </c>
      <c r="X957" s="26">
        <f t="shared" si="147"/>
        <v>0</v>
      </c>
      <c r="Y957" s="26"/>
      <c r="Z957" s="26">
        <f t="shared" si="148"/>
        <v>279900</v>
      </c>
      <c r="AA957" s="30">
        <f t="shared" si="149"/>
        <v>1.5445454545454544</v>
      </c>
    </row>
    <row r="958" spans="1:27">
      <c r="A958" s="20" t="s">
        <v>5963</v>
      </c>
      <c r="B958" s="20" t="s">
        <v>5964</v>
      </c>
      <c r="C958" s="25">
        <v>61000</v>
      </c>
      <c r="D958" s="22">
        <v>85</v>
      </c>
      <c r="E958" s="22">
        <v>49</v>
      </c>
      <c r="F958" s="22">
        <v>40</v>
      </c>
      <c r="G958" s="22">
        <v>16000</v>
      </c>
      <c r="H958" s="22" t="s">
        <v>5088</v>
      </c>
      <c r="I958" s="26">
        <f>+IF(H958='COSTOS VARIOS'!$C$1,'COSTOS VARIOS'!$C$2*'Precios ML'!V958,'COSTOS VARIOS'!$B$2*'Precios ML'!V958)</f>
        <v>33980</v>
      </c>
      <c r="J958" s="22">
        <v>0</v>
      </c>
      <c r="K958" s="27">
        <f t="shared" si="140"/>
        <v>10.4125</v>
      </c>
      <c r="L958" s="27">
        <f t="shared" si="141"/>
        <v>10.4125</v>
      </c>
      <c r="M958" s="26">
        <f>(INDEX(pesos!A:B,MATCH(L958,pesos!A:A,1),2))</f>
        <v>16200</v>
      </c>
      <c r="N958" s="26">
        <f>+R958*'COSTOS VARIOS'!$O$1</f>
        <v>11590</v>
      </c>
      <c r="O958" s="26">
        <f>+R958*'COSTOS VARIOS'!$O$2</f>
        <v>250.10000000000002</v>
      </c>
      <c r="P958" s="26">
        <f>+R958*'COSTOS VARIOS'!$O$3</f>
        <v>915</v>
      </c>
      <c r="Q958" s="26">
        <v>1</v>
      </c>
      <c r="R958" s="26">
        <f t="shared" si="142"/>
        <v>61000</v>
      </c>
      <c r="S958" s="25">
        <f t="shared" si="143"/>
        <v>123935.1</v>
      </c>
      <c r="T958" s="28">
        <f t="shared" si="144"/>
        <v>0.37087879059281836</v>
      </c>
      <c r="U958" s="29">
        <f t="shared" si="145"/>
        <v>169900</v>
      </c>
      <c r="V958" s="26">
        <f>+INDEX('LISTA DE PRECIOS EKM '!A:K,MATCH('Precios ML'!B958,'LISTA DE PRECIOS EKM '!A:A,0),8)</f>
        <v>169900</v>
      </c>
      <c r="W958" s="26">
        <f t="shared" si="146"/>
        <v>169900</v>
      </c>
      <c r="X958" s="26">
        <f t="shared" si="147"/>
        <v>0</v>
      </c>
      <c r="Y958" s="26"/>
      <c r="Z958" s="26">
        <f t="shared" si="148"/>
        <v>169900</v>
      </c>
      <c r="AA958" s="30">
        <f t="shared" si="149"/>
        <v>1.7852459016393443</v>
      </c>
    </row>
    <row r="959" spans="1:27">
      <c r="A959" s="20" t="s">
        <v>5963</v>
      </c>
      <c r="B959" s="20" t="s">
        <v>5964</v>
      </c>
      <c r="C959" s="25">
        <v>61000</v>
      </c>
      <c r="D959" s="22">
        <v>85</v>
      </c>
      <c r="E959" s="22">
        <v>49</v>
      </c>
      <c r="F959" s="22">
        <v>40</v>
      </c>
      <c r="G959" s="22">
        <v>16000</v>
      </c>
      <c r="H959" s="22" t="s">
        <v>5088</v>
      </c>
      <c r="I959" s="26">
        <f>+IF(H959='COSTOS VARIOS'!$C$1,'COSTOS VARIOS'!$C$2*'Precios ML'!V959,'COSTOS VARIOS'!$B$2*'Precios ML'!V959)</f>
        <v>33980</v>
      </c>
      <c r="J959" s="22">
        <v>0</v>
      </c>
      <c r="K959" s="27">
        <f t="shared" si="140"/>
        <v>10.4125</v>
      </c>
      <c r="L959" s="27">
        <f t="shared" si="141"/>
        <v>10.4125</v>
      </c>
      <c r="M959" s="26">
        <f>(INDEX(pesos!A:B,MATCH(L959,pesos!A:A,1),2))</f>
        <v>16200</v>
      </c>
      <c r="N959" s="26">
        <f>+R959*'COSTOS VARIOS'!$O$1</f>
        <v>11590</v>
      </c>
      <c r="O959" s="26">
        <f>+R959*'COSTOS VARIOS'!$O$2</f>
        <v>250.10000000000002</v>
      </c>
      <c r="P959" s="26">
        <f>+R959*'COSTOS VARIOS'!$O$3</f>
        <v>915</v>
      </c>
      <c r="Q959" s="26">
        <v>1</v>
      </c>
      <c r="R959" s="26">
        <f t="shared" si="142"/>
        <v>61000</v>
      </c>
      <c r="S959" s="25">
        <f t="shared" si="143"/>
        <v>123935.1</v>
      </c>
      <c r="T959" s="28">
        <f t="shared" si="144"/>
        <v>0.37087879059281836</v>
      </c>
      <c r="U959" s="29">
        <f t="shared" si="145"/>
        <v>169900</v>
      </c>
      <c r="V959" s="26">
        <f>+INDEX('LISTA DE PRECIOS EKM '!A:K,MATCH('Precios ML'!B959,'LISTA DE PRECIOS EKM '!A:A,0),8)</f>
        <v>169900</v>
      </c>
      <c r="W959" s="26">
        <f t="shared" si="146"/>
        <v>169900</v>
      </c>
      <c r="X959" s="26">
        <f t="shared" si="147"/>
        <v>0</v>
      </c>
      <c r="Y959" s="26"/>
      <c r="Z959" s="26">
        <f t="shared" si="148"/>
        <v>169900</v>
      </c>
      <c r="AA959" s="30">
        <f t="shared" si="149"/>
        <v>1.7852459016393443</v>
      </c>
    </row>
    <row r="960" spans="1:27">
      <c r="A960" s="20" t="s">
        <v>5965</v>
      </c>
      <c r="B960" s="20" t="s">
        <v>5966</v>
      </c>
      <c r="C960" s="25">
        <v>61000</v>
      </c>
      <c r="D960" s="22">
        <v>85</v>
      </c>
      <c r="E960" s="22">
        <v>49</v>
      </c>
      <c r="F960" s="22">
        <v>40</v>
      </c>
      <c r="G960" s="22">
        <v>16000</v>
      </c>
      <c r="H960" s="22" t="s">
        <v>5088</v>
      </c>
      <c r="I960" s="26">
        <f>+IF(H960='COSTOS VARIOS'!$C$1,'COSTOS VARIOS'!$C$2*'Precios ML'!V960,'COSTOS VARIOS'!$B$2*'Precios ML'!V960)</f>
        <v>33980</v>
      </c>
      <c r="J960" s="22">
        <v>0</v>
      </c>
      <c r="K960" s="27">
        <f t="shared" si="140"/>
        <v>10.4125</v>
      </c>
      <c r="L960" s="27">
        <f t="shared" si="141"/>
        <v>10.4125</v>
      </c>
      <c r="M960" s="26">
        <f>(INDEX(pesos!A:B,MATCH(L960,pesos!A:A,1),2))</f>
        <v>16200</v>
      </c>
      <c r="N960" s="26">
        <f>+R960*'COSTOS VARIOS'!$O$1</f>
        <v>11590</v>
      </c>
      <c r="O960" s="26">
        <f>+R960*'COSTOS VARIOS'!$O$2</f>
        <v>250.10000000000002</v>
      </c>
      <c r="P960" s="26">
        <f>+R960*'COSTOS VARIOS'!$O$3</f>
        <v>915</v>
      </c>
      <c r="Q960" s="26">
        <v>1</v>
      </c>
      <c r="R960" s="26">
        <f t="shared" si="142"/>
        <v>61000</v>
      </c>
      <c r="S960" s="25">
        <f t="shared" si="143"/>
        <v>123935.1</v>
      </c>
      <c r="T960" s="28">
        <f t="shared" si="144"/>
        <v>0.37087879059281836</v>
      </c>
      <c r="U960" s="29">
        <f t="shared" si="145"/>
        <v>169900</v>
      </c>
      <c r="V960" s="26">
        <f>+INDEX('LISTA DE PRECIOS EKM '!A:K,MATCH('Precios ML'!B960,'LISTA DE PRECIOS EKM '!A:A,0),8)</f>
        <v>169900</v>
      </c>
      <c r="W960" s="26">
        <f t="shared" si="146"/>
        <v>169900</v>
      </c>
      <c r="X960" s="26">
        <f t="shared" si="147"/>
        <v>0</v>
      </c>
      <c r="Y960" s="26"/>
      <c r="Z960" s="26">
        <f t="shared" si="148"/>
        <v>169900</v>
      </c>
      <c r="AA960" s="30">
        <f t="shared" si="149"/>
        <v>1.7852459016393443</v>
      </c>
    </row>
    <row r="961" spans="1:27">
      <c r="A961" s="20" t="s">
        <v>5965</v>
      </c>
      <c r="B961" s="20" t="s">
        <v>5966</v>
      </c>
      <c r="C961" s="25">
        <v>61000</v>
      </c>
      <c r="D961" s="22">
        <v>85</v>
      </c>
      <c r="E961" s="22">
        <v>49</v>
      </c>
      <c r="F961" s="22">
        <v>40</v>
      </c>
      <c r="G961" s="22">
        <v>16000</v>
      </c>
      <c r="H961" s="22" t="s">
        <v>5088</v>
      </c>
      <c r="I961" s="26">
        <f>+IF(H961='COSTOS VARIOS'!$C$1,'COSTOS VARIOS'!$C$2*'Precios ML'!V961,'COSTOS VARIOS'!$B$2*'Precios ML'!V961)</f>
        <v>33980</v>
      </c>
      <c r="J961" s="22">
        <v>0</v>
      </c>
      <c r="K961" s="27">
        <f t="shared" si="140"/>
        <v>10.4125</v>
      </c>
      <c r="L961" s="27">
        <f t="shared" si="141"/>
        <v>10.4125</v>
      </c>
      <c r="M961" s="26">
        <f>(INDEX(pesos!A:B,MATCH(L961,pesos!A:A,1),2))</f>
        <v>16200</v>
      </c>
      <c r="N961" s="26">
        <f>+R961*'COSTOS VARIOS'!$O$1</f>
        <v>11590</v>
      </c>
      <c r="O961" s="26">
        <f>+R961*'COSTOS VARIOS'!$O$2</f>
        <v>250.10000000000002</v>
      </c>
      <c r="P961" s="26">
        <f>+R961*'COSTOS VARIOS'!$O$3</f>
        <v>915</v>
      </c>
      <c r="Q961" s="26">
        <v>1</v>
      </c>
      <c r="R961" s="26">
        <f t="shared" si="142"/>
        <v>61000</v>
      </c>
      <c r="S961" s="25">
        <f t="shared" si="143"/>
        <v>123935.1</v>
      </c>
      <c r="T961" s="28">
        <f t="shared" si="144"/>
        <v>0.37087879059281836</v>
      </c>
      <c r="U961" s="29">
        <f t="shared" si="145"/>
        <v>169900</v>
      </c>
      <c r="V961" s="26">
        <f>+INDEX('LISTA DE PRECIOS EKM '!A:K,MATCH('Precios ML'!B961,'LISTA DE PRECIOS EKM '!A:A,0),8)</f>
        <v>169900</v>
      </c>
      <c r="W961" s="26">
        <f t="shared" si="146"/>
        <v>169900</v>
      </c>
      <c r="X961" s="26">
        <f t="shared" si="147"/>
        <v>0</v>
      </c>
      <c r="Y961" s="26"/>
      <c r="Z961" s="26">
        <f t="shared" si="148"/>
        <v>169900</v>
      </c>
      <c r="AA961" s="30">
        <f t="shared" si="149"/>
        <v>1.7852459016393443</v>
      </c>
    </row>
    <row r="962" spans="1:27">
      <c r="A962" s="20" t="s">
        <v>5967</v>
      </c>
      <c r="B962" s="20" t="s">
        <v>2328</v>
      </c>
      <c r="C962" s="25">
        <v>212000</v>
      </c>
      <c r="D962" s="22">
        <v>85</v>
      </c>
      <c r="E962" s="22">
        <v>49</v>
      </c>
      <c r="F962" s="22">
        <v>40</v>
      </c>
      <c r="G962" s="22">
        <v>16000</v>
      </c>
      <c r="H962" s="22" t="s">
        <v>5088</v>
      </c>
      <c r="I962" s="26">
        <f>+IF(H962='COSTOS VARIOS'!$C$1,'COSTOS VARIOS'!$C$2*'Precios ML'!V962,'COSTOS VARIOS'!$B$2*'Precios ML'!V962)</f>
        <v>99980</v>
      </c>
      <c r="J962" s="22">
        <v>0</v>
      </c>
      <c r="K962" s="27">
        <f t="shared" si="140"/>
        <v>10.4125</v>
      </c>
      <c r="L962" s="27">
        <f t="shared" si="141"/>
        <v>10.4125</v>
      </c>
      <c r="M962" s="26">
        <f>(INDEX(pesos!A:B,MATCH(L962,pesos!A:A,1),2))</f>
        <v>16200</v>
      </c>
      <c r="N962" s="26">
        <f>+R962*'COSTOS VARIOS'!$O$1</f>
        <v>40280</v>
      </c>
      <c r="O962" s="26">
        <f>+R962*'COSTOS VARIOS'!$O$2</f>
        <v>869.2</v>
      </c>
      <c r="P962" s="26">
        <f>+R962*'COSTOS VARIOS'!$O$3</f>
        <v>3180</v>
      </c>
      <c r="Q962" s="26">
        <v>1</v>
      </c>
      <c r="R962" s="26">
        <f t="shared" si="142"/>
        <v>212000</v>
      </c>
      <c r="S962" s="25">
        <f t="shared" si="143"/>
        <v>372509.2</v>
      </c>
      <c r="T962" s="28">
        <f t="shared" si="144"/>
        <v>0.34198027860788405</v>
      </c>
      <c r="U962" s="29">
        <f t="shared" si="145"/>
        <v>499900</v>
      </c>
      <c r="V962" s="26">
        <f>+INDEX('LISTA DE PRECIOS EKM '!A:K,MATCH('Precios ML'!B962,'LISTA DE PRECIOS EKM '!A:A,0),8)</f>
        <v>499900</v>
      </c>
      <c r="W962" s="26">
        <f t="shared" si="146"/>
        <v>499900</v>
      </c>
      <c r="X962" s="26">
        <f t="shared" si="147"/>
        <v>0</v>
      </c>
      <c r="Y962" s="26"/>
      <c r="Z962" s="26">
        <f t="shared" si="148"/>
        <v>499900</v>
      </c>
      <c r="AA962" s="30">
        <f t="shared" si="149"/>
        <v>1.3580188679245282</v>
      </c>
    </row>
    <row r="963" spans="1:27">
      <c r="A963" s="20" t="s">
        <v>5967</v>
      </c>
      <c r="B963" s="20" t="s">
        <v>2328</v>
      </c>
      <c r="C963" s="25">
        <v>212000</v>
      </c>
      <c r="D963" s="22">
        <v>85</v>
      </c>
      <c r="E963" s="22">
        <v>49</v>
      </c>
      <c r="F963" s="22">
        <v>40</v>
      </c>
      <c r="G963" s="22">
        <v>16000</v>
      </c>
      <c r="H963" s="22" t="s">
        <v>5088</v>
      </c>
      <c r="I963" s="26">
        <f>+IF(H963='COSTOS VARIOS'!$C$1,'COSTOS VARIOS'!$C$2*'Precios ML'!V963,'COSTOS VARIOS'!$B$2*'Precios ML'!V963)</f>
        <v>99980</v>
      </c>
      <c r="J963" s="22">
        <v>0</v>
      </c>
      <c r="K963" s="27">
        <f t="shared" si="140"/>
        <v>10.4125</v>
      </c>
      <c r="L963" s="27">
        <f t="shared" si="141"/>
        <v>10.4125</v>
      </c>
      <c r="M963" s="26">
        <f>(INDEX(pesos!A:B,MATCH(L963,pesos!A:A,1),2))</f>
        <v>16200</v>
      </c>
      <c r="N963" s="26">
        <f>+R963*'COSTOS VARIOS'!$O$1</f>
        <v>40280</v>
      </c>
      <c r="O963" s="26">
        <f>+R963*'COSTOS VARIOS'!$O$2</f>
        <v>869.2</v>
      </c>
      <c r="P963" s="26">
        <f>+R963*'COSTOS VARIOS'!$O$3</f>
        <v>3180</v>
      </c>
      <c r="Q963" s="26">
        <v>1</v>
      </c>
      <c r="R963" s="26">
        <f t="shared" si="142"/>
        <v>212000</v>
      </c>
      <c r="S963" s="25">
        <f t="shared" si="143"/>
        <v>372509.2</v>
      </c>
      <c r="T963" s="28">
        <f t="shared" si="144"/>
        <v>0.34198027860788405</v>
      </c>
      <c r="U963" s="29">
        <f t="shared" si="145"/>
        <v>499900</v>
      </c>
      <c r="V963" s="26">
        <f>+INDEX('LISTA DE PRECIOS EKM '!A:K,MATCH('Precios ML'!B963,'LISTA DE PRECIOS EKM '!A:A,0),8)</f>
        <v>499900</v>
      </c>
      <c r="W963" s="26">
        <f t="shared" si="146"/>
        <v>499900</v>
      </c>
      <c r="X963" s="26">
        <f t="shared" si="147"/>
        <v>0</v>
      </c>
      <c r="Y963" s="26"/>
      <c r="Z963" s="26">
        <f t="shared" si="148"/>
        <v>499900</v>
      </c>
      <c r="AA963" s="30">
        <f t="shared" si="149"/>
        <v>1.3580188679245282</v>
      </c>
    </row>
    <row r="964" spans="1:27">
      <c r="A964" s="20" t="s">
        <v>5968</v>
      </c>
      <c r="B964" s="20" t="s">
        <v>5969</v>
      </c>
      <c r="C964" s="25">
        <v>110000</v>
      </c>
      <c r="D964" s="22">
        <v>85</v>
      </c>
      <c r="E964" s="22">
        <v>49</v>
      </c>
      <c r="F964" s="22">
        <v>40</v>
      </c>
      <c r="G964" s="22">
        <v>16000</v>
      </c>
      <c r="H964" s="22" t="s">
        <v>5088</v>
      </c>
      <c r="I964" s="26">
        <f>+IF(H964='COSTOS VARIOS'!$C$1,'COSTOS VARIOS'!$C$2*'Precios ML'!V964,'COSTOS VARIOS'!$B$2*'Precios ML'!V964)</f>
        <v>51980</v>
      </c>
      <c r="J964" s="22">
        <v>0</v>
      </c>
      <c r="K964" s="27">
        <f t="shared" ref="K964:K1027" si="150">+(D964*E964*F964)/G964</f>
        <v>10.4125</v>
      </c>
      <c r="L964" s="27">
        <f t="shared" ref="L964:L1027" si="151">+K964*Q964</f>
        <v>10.4125</v>
      </c>
      <c r="M964" s="26">
        <f>(INDEX(pesos!A:B,MATCH(L964,pesos!A:A,1),2))</f>
        <v>16200</v>
      </c>
      <c r="N964" s="26">
        <f>+R964*'COSTOS VARIOS'!$O$1</f>
        <v>20900</v>
      </c>
      <c r="O964" s="26">
        <f>+R964*'COSTOS VARIOS'!$O$2</f>
        <v>451.00000000000006</v>
      </c>
      <c r="P964" s="26">
        <f>+R964*'COSTOS VARIOS'!$O$3</f>
        <v>1650</v>
      </c>
      <c r="Q964" s="26">
        <v>1</v>
      </c>
      <c r="R964" s="26">
        <f t="shared" ref="R964:R1027" si="152">+C964*Q964</f>
        <v>110000</v>
      </c>
      <c r="S964" s="25">
        <f t="shared" ref="S964:S1027" si="153">+R964+P964+O964+N964+M964+I964</f>
        <v>201181</v>
      </c>
      <c r="T964" s="28">
        <f t="shared" ref="T964:T1027" si="154">+(V964/S964)-1</f>
        <v>0.29187149879958851</v>
      </c>
      <c r="U964" s="29">
        <f t="shared" ref="U964:U1027" si="155">+S964*T964+S964</f>
        <v>259900</v>
      </c>
      <c r="V964" s="26">
        <f>+INDEX('LISTA DE PRECIOS EKM '!A:K,MATCH('Precios ML'!B964,'LISTA DE PRECIOS EKM '!A:A,0),8)</f>
        <v>259900</v>
      </c>
      <c r="W964" s="26">
        <f t="shared" ref="W964:W1027" si="156">+V964*Q964</f>
        <v>259900</v>
      </c>
      <c r="X964" s="26">
        <f t="shared" ref="X964:X1027" si="157">+W964-U964</f>
        <v>0</v>
      </c>
      <c r="Y964" s="26"/>
      <c r="Z964" s="26">
        <f t="shared" ref="Z964:Z1027" si="158">+W964-Y964</f>
        <v>259900</v>
      </c>
      <c r="AA964" s="30">
        <f t="shared" ref="AA964:AA1027" si="159">+(Z964/C964)-1</f>
        <v>1.3627272727272728</v>
      </c>
    </row>
    <row r="965" spans="1:27">
      <c r="A965" s="20" t="s">
        <v>5968</v>
      </c>
      <c r="B965" s="20" t="s">
        <v>5969</v>
      </c>
      <c r="C965" s="25">
        <v>110000</v>
      </c>
      <c r="D965" s="22">
        <v>85</v>
      </c>
      <c r="E965" s="22">
        <v>49</v>
      </c>
      <c r="F965" s="22">
        <v>40</v>
      </c>
      <c r="G965" s="22">
        <v>16000</v>
      </c>
      <c r="H965" s="22" t="s">
        <v>5088</v>
      </c>
      <c r="I965" s="26">
        <f>+IF(H965='COSTOS VARIOS'!$C$1,'COSTOS VARIOS'!$C$2*'Precios ML'!V965,'COSTOS VARIOS'!$B$2*'Precios ML'!V965)</f>
        <v>51980</v>
      </c>
      <c r="J965" s="22">
        <v>0</v>
      </c>
      <c r="K965" s="27">
        <f t="shared" si="150"/>
        <v>10.4125</v>
      </c>
      <c r="L965" s="27">
        <f t="shared" si="151"/>
        <v>10.4125</v>
      </c>
      <c r="M965" s="26">
        <f>(INDEX(pesos!A:B,MATCH(L965,pesos!A:A,1),2))</f>
        <v>16200</v>
      </c>
      <c r="N965" s="26">
        <f>+R965*'COSTOS VARIOS'!$O$1</f>
        <v>20900</v>
      </c>
      <c r="O965" s="26">
        <f>+R965*'COSTOS VARIOS'!$O$2</f>
        <v>451.00000000000006</v>
      </c>
      <c r="P965" s="26">
        <f>+R965*'COSTOS VARIOS'!$O$3</f>
        <v>1650</v>
      </c>
      <c r="Q965" s="26">
        <v>1</v>
      </c>
      <c r="R965" s="26">
        <f t="shared" si="152"/>
        <v>110000</v>
      </c>
      <c r="S965" s="25">
        <f t="shared" si="153"/>
        <v>201181</v>
      </c>
      <c r="T965" s="28">
        <f t="shared" si="154"/>
        <v>0.29187149879958851</v>
      </c>
      <c r="U965" s="29">
        <f t="shared" si="155"/>
        <v>259900</v>
      </c>
      <c r="V965" s="26">
        <f>+INDEX('LISTA DE PRECIOS EKM '!A:K,MATCH('Precios ML'!B965,'LISTA DE PRECIOS EKM '!A:A,0),8)</f>
        <v>259900</v>
      </c>
      <c r="W965" s="26">
        <f t="shared" si="156"/>
        <v>259900</v>
      </c>
      <c r="X965" s="26">
        <f t="shared" si="157"/>
        <v>0</v>
      </c>
      <c r="Y965" s="26"/>
      <c r="Z965" s="26">
        <f t="shared" si="158"/>
        <v>259900</v>
      </c>
      <c r="AA965" s="30">
        <f t="shared" si="159"/>
        <v>1.3627272727272728</v>
      </c>
    </row>
    <row r="966" spans="1:27">
      <c r="A966" s="20" t="s">
        <v>5970</v>
      </c>
      <c r="B966" s="20" t="s">
        <v>5971</v>
      </c>
      <c r="C966" s="25">
        <v>298000</v>
      </c>
      <c r="D966" s="22">
        <v>85</v>
      </c>
      <c r="E966" s="22">
        <v>49</v>
      </c>
      <c r="F966" s="22">
        <v>40</v>
      </c>
      <c r="G966" s="22">
        <v>16000</v>
      </c>
      <c r="H966" s="22" t="s">
        <v>5088</v>
      </c>
      <c r="I966" s="26">
        <f>+IF(H966='COSTOS VARIOS'!$C$1,'COSTOS VARIOS'!$C$2*'Precios ML'!V966,'COSTOS VARIOS'!$B$2*'Precios ML'!V966)</f>
        <v>135980</v>
      </c>
      <c r="J966" s="22">
        <v>0</v>
      </c>
      <c r="K966" s="27">
        <f t="shared" si="150"/>
        <v>10.4125</v>
      </c>
      <c r="L966" s="27">
        <f t="shared" si="151"/>
        <v>10.4125</v>
      </c>
      <c r="M966" s="26">
        <f>(INDEX(pesos!A:B,MATCH(L966,pesos!A:A,1),2))</f>
        <v>16200</v>
      </c>
      <c r="N966" s="26">
        <f>+R966*'COSTOS VARIOS'!$O$1</f>
        <v>56620</v>
      </c>
      <c r="O966" s="26">
        <f>+R966*'COSTOS VARIOS'!$O$2</f>
        <v>1221.8000000000002</v>
      </c>
      <c r="P966" s="26">
        <f>+R966*'COSTOS VARIOS'!$O$3</f>
        <v>4470</v>
      </c>
      <c r="Q966" s="26">
        <v>1</v>
      </c>
      <c r="R966" s="26">
        <f t="shared" si="152"/>
        <v>298000</v>
      </c>
      <c r="S966" s="25">
        <f t="shared" si="153"/>
        <v>512491.8</v>
      </c>
      <c r="T966" s="28">
        <f t="shared" si="154"/>
        <v>0.32665537282742863</v>
      </c>
      <c r="U966" s="29">
        <f t="shared" si="155"/>
        <v>679900</v>
      </c>
      <c r="V966" s="26">
        <f>+INDEX('LISTA DE PRECIOS EKM '!A:K,MATCH('Precios ML'!B966,'LISTA DE PRECIOS EKM '!A:A,0),8)</f>
        <v>679900</v>
      </c>
      <c r="W966" s="26">
        <f t="shared" si="156"/>
        <v>679900</v>
      </c>
      <c r="X966" s="26">
        <f t="shared" si="157"/>
        <v>0</v>
      </c>
      <c r="Y966" s="26"/>
      <c r="Z966" s="26">
        <f t="shared" si="158"/>
        <v>679900</v>
      </c>
      <c r="AA966" s="30">
        <f t="shared" si="159"/>
        <v>1.281543624161074</v>
      </c>
    </row>
    <row r="967" spans="1:27">
      <c r="A967" s="20" t="s">
        <v>5970</v>
      </c>
      <c r="B967" s="20" t="s">
        <v>5971</v>
      </c>
      <c r="C967" s="25">
        <v>298000</v>
      </c>
      <c r="D967" s="22">
        <v>85</v>
      </c>
      <c r="E967" s="22">
        <v>49</v>
      </c>
      <c r="F967" s="22">
        <v>40</v>
      </c>
      <c r="G967" s="22">
        <v>16000</v>
      </c>
      <c r="H967" s="22" t="s">
        <v>5088</v>
      </c>
      <c r="I967" s="26">
        <f>+IF(H967='COSTOS VARIOS'!$C$1,'COSTOS VARIOS'!$C$2*'Precios ML'!V967,'COSTOS VARIOS'!$B$2*'Precios ML'!V967)</f>
        <v>135980</v>
      </c>
      <c r="J967" s="22">
        <v>0</v>
      </c>
      <c r="K967" s="27">
        <f t="shared" si="150"/>
        <v>10.4125</v>
      </c>
      <c r="L967" s="27">
        <f t="shared" si="151"/>
        <v>10.4125</v>
      </c>
      <c r="M967" s="26">
        <f>(INDEX(pesos!A:B,MATCH(L967,pesos!A:A,1),2))</f>
        <v>16200</v>
      </c>
      <c r="N967" s="26">
        <f>+R967*'COSTOS VARIOS'!$O$1</f>
        <v>56620</v>
      </c>
      <c r="O967" s="26">
        <f>+R967*'COSTOS VARIOS'!$O$2</f>
        <v>1221.8000000000002</v>
      </c>
      <c r="P967" s="26">
        <f>+R967*'COSTOS VARIOS'!$O$3</f>
        <v>4470</v>
      </c>
      <c r="Q967" s="26">
        <v>1</v>
      </c>
      <c r="R967" s="26">
        <f t="shared" si="152"/>
        <v>298000</v>
      </c>
      <c r="S967" s="25">
        <f t="shared" si="153"/>
        <v>512491.8</v>
      </c>
      <c r="T967" s="28">
        <f t="shared" si="154"/>
        <v>0.32665537282742863</v>
      </c>
      <c r="U967" s="29">
        <f t="shared" si="155"/>
        <v>679900</v>
      </c>
      <c r="V967" s="26">
        <f>+INDEX('LISTA DE PRECIOS EKM '!A:K,MATCH('Precios ML'!B967,'LISTA DE PRECIOS EKM '!A:A,0),8)</f>
        <v>679900</v>
      </c>
      <c r="W967" s="26">
        <f t="shared" si="156"/>
        <v>679900</v>
      </c>
      <c r="X967" s="26">
        <f t="shared" si="157"/>
        <v>0</v>
      </c>
      <c r="Y967" s="26"/>
      <c r="Z967" s="26">
        <f t="shared" si="158"/>
        <v>679900</v>
      </c>
      <c r="AA967" s="30">
        <f t="shared" si="159"/>
        <v>1.281543624161074</v>
      </c>
    </row>
    <row r="968" spans="1:27">
      <c r="A968" s="20" t="s">
        <v>5972</v>
      </c>
      <c r="B968" s="20" t="s">
        <v>2615</v>
      </c>
      <c r="C968" s="25">
        <v>275000</v>
      </c>
      <c r="D968" s="22">
        <v>85</v>
      </c>
      <c r="E968" s="22">
        <v>49</v>
      </c>
      <c r="F968" s="22">
        <v>40</v>
      </c>
      <c r="G968" s="22">
        <v>16000</v>
      </c>
      <c r="H968" s="22" t="s">
        <v>5088</v>
      </c>
      <c r="I968" s="26">
        <f>+IF(H968='COSTOS VARIOS'!$C$1,'COSTOS VARIOS'!$C$2*'Precios ML'!V968,'COSTOS VARIOS'!$B$2*'Precios ML'!V968)</f>
        <v>125980</v>
      </c>
      <c r="J968" s="22">
        <v>0</v>
      </c>
      <c r="K968" s="27">
        <f t="shared" si="150"/>
        <v>10.4125</v>
      </c>
      <c r="L968" s="27">
        <f t="shared" si="151"/>
        <v>10.4125</v>
      </c>
      <c r="M968" s="26">
        <f>(INDEX(pesos!A:B,MATCH(L968,pesos!A:A,1),2))</f>
        <v>16200</v>
      </c>
      <c r="N968" s="26">
        <f>+R968*'COSTOS VARIOS'!$O$1</f>
        <v>52250</v>
      </c>
      <c r="O968" s="26">
        <f>+R968*'COSTOS VARIOS'!$O$2</f>
        <v>1127.5</v>
      </c>
      <c r="P968" s="26">
        <f>+R968*'COSTOS VARIOS'!$O$3</f>
        <v>4125</v>
      </c>
      <c r="Q968" s="26">
        <v>1</v>
      </c>
      <c r="R968" s="26">
        <f t="shared" si="152"/>
        <v>275000</v>
      </c>
      <c r="S968" s="25">
        <f t="shared" si="153"/>
        <v>474682.5</v>
      </c>
      <c r="T968" s="28">
        <f t="shared" si="154"/>
        <v>0.3269922527162894</v>
      </c>
      <c r="U968" s="29">
        <f t="shared" si="155"/>
        <v>629900</v>
      </c>
      <c r="V968" s="26">
        <f>+INDEX('LISTA DE PRECIOS EKM '!A:K,MATCH('Precios ML'!B968,'LISTA DE PRECIOS EKM '!A:A,0),8)</f>
        <v>629900</v>
      </c>
      <c r="W968" s="26">
        <f t="shared" si="156"/>
        <v>629900</v>
      </c>
      <c r="X968" s="26">
        <f t="shared" si="157"/>
        <v>0</v>
      </c>
      <c r="Y968" s="26"/>
      <c r="Z968" s="26">
        <f t="shared" si="158"/>
        <v>629900</v>
      </c>
      <c r="AA968" s="30">
        <f t="shared" si="159"/>
        <v>1.2905454545454544</v>
      </c>
    </row>
    <row r="969" spans="1:27">
      <c r="A969" s="20" t="s">
        <v>5972</v>
      </c>
      <c r="B969" s="20" t="s">
        <v>2615</v>
      </c>
      <c r="C969" s="25">
        <v>275000</v>
      </c>
      <c r="D969" s="22">
        <v>85</v>
      </c>
      <c r="E969" s="22">
        <v>49</v>
      </c>
      <c r="F969" s="22">
        <v>40</v>
      </c>
      <c r="G969" s="22">
        <v>16000</v>
      </c>
      <c r="H969" s="22" t="s">
        <v>5088</v>
      </c>
      <c r="I969" s="26">
        <f>+IF(H969='COSTOS VARIOS'!$C$1,'COSTOS VARIOS'!$C$2*'Precios ML'!V969,'COSTOS VARIOS'!$B$2*'Precios ML'!V969)</f>
        <v>125980</v>
      </c>
      <c r="J969" s="22">
        <v>0</v>
      </c>
      <c r="K969" s="27">
        <f t="shared" si="150"/>
        <v>10.4125</v>
      </c>
      <c r="L969" s="27">
        <f t="shared" si="151"/>
        <v>10.4125</v>
      </c>
      <c r="M969" s="26">
        <f>(INDEX(pesos!A:B,MATCH(L969,pesos!A:A,1),2))</f>
        <v>16200</v>
      </c>
      <c r="N969" s="26">
        <f>+R969*'COSTOS VARIOS'!$O$1</f>
        <v>52250</v>
      </c>
      <c r="O969" s="26">
        <f>+R969*'COSTOS VARIOS'!$O$2</f>
        <v>1127.5</v>
      </c>
      <c r="P969" s="26">
        <f>+R969*'COSTOS VARIOS'!$O$3</f>
        <v>4125</v>
      </c>
      <c r="Q969" s="26">
        <v>1</v>
      </c>
      <c r="R969" s="26">
        <f t="shared" si="152"/>
        <v>275000</v>
      </c>
      <c r="S969" s="25">
        <f t="shared" si="153"/>
        <v>474682.5</v>
      </c>
      <c r="T969" s="28">
        <f t="shared" si="154"/>
        <v>0.3269922527162894</v>
      </c>
      <c r="U969" s="29">
        <f t="shared" si="155"/>
        <v>629900</v>
      </c>
      <c r="V969" s="26">
        <f>+INDEX('LISTA DE PRECIOS EKM '!A:K,MATCH('Precios ML'!B969,'LISTA DE PRECIOS EKM '!A:A,0),8)</f>
        <v>629900</v>
      </c>
      <c r="W969" s="26">
        <f t="shared" si="156"/>
        <v>629900</v>
      </c>
      <c r="X969" s="26">
        <f t="shared" si="157"/>
        <v>0</v>
      </c>
      <c r="Y969" s="26"/>
      <c r="Z969" s="26">
        <f t="shared" si="158"/>
        <v>629900</v>
      </c>
      <c r="AA969" s="30">
        <f t="shared" si="159"/>
        <v>1.2905454545454544</v>
      </c>
    </row>
    <row r="970" spans="1:27">
      <c r="A970" s="20" t="s">
        <v>5973</v>
      </c>
      <c r="B970" s="20" t="s">
        <v>5974</v>
      </c>
      <c r="C970" s="25">
        <v>61000</v>
      </c>
      <c r="D970" s="22">
        <v>85</v>
      </c>
      <c r="E970" s="22">
        <v>49</v>
      </c>
      <c r="F970" s="22">
        <v>40</v>
      </c>
      <c r="G970" s="22">
        <v>16000</v>
      </c>
      <c r="H970" s="22" t="s">
        <v>5088</v>
      </c>
      <c r="I970" s="26">
        <f>+IF(H970='COSTOS VARIOS'!$C$1,'COSTOS VARIOS'!$C$2*'Precios ML'!V970,'COSTOS VARIOS'!$B$2*'Precios ML'!V970)</f>
        <v>33980</v>
      </c>
      <c r="J970" s="22">
        <v>0</v>
      </c>
      <c r="K970" s="27">
        <f t="shared" si="150"/>
        <v>10.4125</v>
      </c>
      <c r="L970" s="27">
        <f t="shared" si="151"/>
        <v>10.4125</v>
      </c>
      <c r="M970" s="26">
        <f>(INDEX(pesos!A:B,MATCH(L970,pesos!A:A,1),2))</f>
        <v>16200</v>
      </c>
      <c r="N970" s="26">
        <f>+R970*'COSTOS VARIOS'!$O$1</f>
        <v>11590</v>
      </c>
      <c r="O970" s="26">
        <f>+R970*'COSTOS VARIOS'!$O$2</f>
        <v>250.10000000000002</v>
      </c>
      <c r="P970" s="26">
        <f>+R970*'COSTOS VARIOS'!$O$3</f>
        <v>915</v>
      </c>
      <c r="Q970" s="26">
        <v>1</v>
      </c>
      <c r="R970" s="26">
        <f t="shared" si="152"/>
        <v>61000</v>
      </c>
      <c r="S970" s="25">
        <f t="shared" si="153"/>
        <v>123935.1</v>
      </c>
      <c r="T970" s="28">
        <f t="shared" si="154"/>
        <v>0.37087879059281836</v>
      </c>
      <c r="U970" s="29">
        <f t="shared" si="155"/>
        <v>169900</v>
      </c>
      <c r="V970" s="26">
        <f>+INDEX('LISTA DE PRECIOS EKM '!A:K,MATCH('Precios ML'!B970,'LISTA DE PRECIOS EKM '!A:A,0),8)</f>
        <v>169900</v>
      </c>
      <c r="W970" s="26">
        <f t="shared" si="156"/>
        <v>169900</v>
      </c>
      <c r="X970" s="26">
        <f t="shared" si="157"/>
        <v>0</v>
      </c>
      <c r="Y970" s="26"/>
      <c r="Z970" s="26">
        <f t="shared" si="158"/>
        <v>169900</v>
      </c>
      <c r="AA970" s="30">
        <f t="shared" si="159"/>
        <v>1.7852459016393443</v>
      </c>
    </row>
    <row r="971" spans="1:27">
      <c r="A971" s="20" t="s">
        <v>5973</v>
      </c>
      <c r="B971" s="20" t="s">
        <v>5974</v>
      </c>
      <c r="C971" s="25">
        <v>61000</v>
      </c>
      <c r="D971" s="22">
        <v>85</v>
      </c>
      <c r="E971" s="22">
        <v>49</v>
      </c>
      <c r="F971" s="22">
        <v>40</v>
      </c>
      <c r="G971" s="22">
        <v>16000</v>
      </c>
      <c r="H971" s="22" t="s">
        <v>5088</v>
      </c>
      <c r="I971" s="26">
        <f>+IF(H971='COSTOS VARIOS'!$C$1,'COSTOS VARIOS'!$C$2*'Precios ML'!V971,'COSTOS VARIOS'!$B$2*'Precios ML'!V971)</f>
        <v>33980</v>
      </c>
      <c r="J971" s="22">
        <v>0</v>
      </c>
      <c r="K971" s="27">
        <f t="shared" si="150"/>
        <v>10.4125</v>
      </c>
      <c r="L971" s="27">
        <f t="shared" si="151"/>
        <v>10.4125</v>
      </c>
      <c r="M971" s="26">
        <f>(INDEX(pesos!A:B,MATCH(L971,pesos!A:A,1),2))</f>
        <v>16200</v>
      </c>
      <c r="N971" s="26">
        <f>+R971*'COSTOS VARIOS'!$O$1</f>
        <v>11590</v>
      </c>
      <c r="O971" s="26">
        <f>+R971*'COSTOS VARIOS'!$O$2</f>
        <v>250.10000000000002</v>
      </c>
      <c r="P971" s="26">
        <f>+R971*'COSTOS VARIOS'!$O$3</f>
        <v>915</v>
      </c>
      <c r="Q971" s="26">
        <v>1</v>
      </c>
      <c r="R971" s="26">
        <f t="shared" si="152"/>
        <v>61000</v>
      </c>
      <c r="S971" s="25">
        <f t="shared" si="153"/>
        <v>123935.1</v>
      </c>
      <c r="T971" s="28">
        <f t="shared" si="154"/>
        <v>0.37087879059281836</v>
      </c>
      <c r="U971" s="29">
        <f t="shared" si="155"/>
        <v>169900</v>
      </c>
      <c r="V971" s="26">
        <f>+INDEX('LISTA DE PRECIOS EKM '!A:K,MATCH('Precios ML'!B971,'LISTA DE PRECIOS EKM '!A:A,0),8)</f>
        <v>169900</v>
      </c>
      <c r="W971" s="26">
        <f t="shared" si="156"/>
        <v>169900</v>
      </c>
      <c r="X971" s="26">
        <f t="shared" si="157"/>
        <v>0</v>
      </c>
      <c r="Y971" s="26"/>
      <c r="Z971" s="26">
        <f t="shared" si="158"/>
        <v>169900</v>
      </c>
      <c r="AA971" s="30">
        <f t="shared" si="159"/>
        <v>1.7852459016393443</v>
      </c>
    </row>
    <row r="972" spans="1:27">
      <c r="A972" s="20" t="s">
        <v>5975</v>
      </c>
      <c r="B972" s="20" t="s">
        <v>5976</v>
      </c>
      <c r="C972" s="25">
        <v>61000</v>
      </c>
      <c r="D972" s="22">
        <v>85</v>
      </c>
      <c r="E972" s="22">
        <v>49</v>
      </c>
      <c r="F972" s="22">
        <v>40</v>
      </c>
      <c r="G972" s="22">
        <v>16000</v>
      </c>
      <c r="H972" s="22" t="s">
        <v>5088</v>
      </c>
      <c r="I972" s="26">
        <f>+IF(H972='COSTOS VARIOS'!$C$1,'COSTOS VARIOS'!$C$2*'Precios ML'!V972,'COSTOS VARIOS'!$B$2*'Precios ML'!V972)</f>
        <v>33980</v>
      </c>
      <c r="J972" s="22">
        <v>0</v>
      </c>
      <c r="K972" s="27">
        <f t="shared" si="150"/>
        <v>10.4125</v>
      </c>
      <c r="L972" s="27">
        <f t="shared" si="151"/>
        <v>10.4125</v>
      </c>
      <c r="M972" s="26">
        <f>(INDEX(pesos!A:B,MATCH(L972,pesos!A:A,1),2))</f>
        <v>16200</v>
      </c>
      <c r="N972" s="26">
        <f>+R972*'COSTOS VARIOS'!$O$1</f>
        <v>11590</v>
      </c>
      <c r="O972" s="26">
        <f>+R972*'COSTOS VARIOS'!$O$2</f>
        <v>250.10000000000002</v>
      </c>
      <c r="P972" s="26">
        <f>+R972*'COSTOS VARIOS'!$O$3</f>
        <v>915</v>
      </c>
      <c r="Q972" s="26">
        <v>1</v>
      </c>
      <c r="R972" s="26">
        <f t="shared" si="152"/>
        <v>61000</v>
      </c>
      <c r="S972" s="25">
        <f t="shared" si="153"/>
        <v>123935.1</v>
      </c>
      <c r="T972" s="28">
        <f t="shared" si="154"/>
        <v>0.37087879059281836</v>
      </c>
      <c r="U972" s="29">
        <f t="shared" si="155"/>
        <v>169900</v>
      </c>
      <c r="V972" s="26">
        <f>+INDEX('LISTA DE PRECIOS EKM '!A:K,MATCH('Precios ML'!B972,'LISTA DE PRECIOS EKM '!A:A,0),8)</f>
        <v>169900</v>
      </c>
      <c r="W972" s="26">
        <f t="shared" si="156"/>
        <v>169900</v>
      </c>
      <c r="X972" s="26">
        <f t="shared" si="157"/>
        <v>0</v>
      </c>
      <c r="Y972" s="26"/>
      <c r="Z972" s="26">
        <f t="shared" si="158"/>
        <v>169900</v>
      </c>
      <c r="AA972" s="30">
        <f t="shared" si="159"/>
        <v>1.7852459016393443</v>
      </c>
    </row>
    <row r="973" spans="1:27">
      <c r="A973" s="20" t="s">
        <v>5975</v>
      </c>
      <c r="B973" s="20" t="s">
        <v>5976</v>
      </c>
      <c r="C973" s="25">
        <v>61000</v>
      </c>
      <c r="D973" s="22">
        <v>85</v>
      </c>
      <c r="E973" s="22">
        <v>49</v>
      </c>
      <c r="F973" s="22">
        <v>40</v>
      </c>
      <c r="G973" s="22">
        <v>16000</v>
      </c>
      <c r="H973" s="22" t="s">
        <v>5088</v>
      </c>
      <c r="I973" s="26">
        <f>+IF(H973='COSTOS VARIOS'!$C$1,'COSTOS VARIOS'!$C$2*'Precios ML'!V973,'COSTOS VARIOS'!$B$2*'Precios ML'!V973)</f>
        <v>33980</v>
      </c>
      <c r="J973" s="22">
        <v>0</v>
      </c>
      <c r="K973" s="27">
        <f t="shared" si="150"/>
        <v>10.4125</v>
      </c>
      <c r="L973" s="27">
        <f t="shared" si="151"/>
        <v>10.4125</v>
      </c>
      <c r="M973" s="26">
        <f>(INDEX(pesos!A:B,MATCH(L973,pesos!A:A,1),2))</f>
        <v>16200</v>
      </c>
      <c r="N973" s="26">
        <f>+R973*'COSTOS VARIOS'!$O$1</f>
        <v>11590</v>
      </c>
      <c r="O973" s="26">
        <f>+R973*'COSTOS VARIOS'!$O$2</f>
        <v>250.10000000000002</v>
      </c>
      <c r="P973" s="26">
        <f>+R973*'COSTOS VARIOS'!$O$3</f>
        <v>915</v>
      </c>
      <c r="Q973" s="26">
        <v>1</v>
      </c>
      <c r="R973" s="26">
        <f t="shared" si="152"/>
        <v>61000</v>
      </c>
      <c r="S973" s="25">
        <f t="shared" si="153"/>
        <v>123935.1</v>
      </c>
      <c r="T973" s="28">
        <f t="shared" si="154"/>
        <v>0.37087879059281836</v>
      </c>
      <c r="U973" s="29">
        <f t="shared" si="155"/>
        <v>169900</v>
      </c>
      <c r="V973" s="26">
        <f>+INDEX('LISTA DE PRECIOS EKM '!A:K,MATCH('Precios ML'!B973,'LISTA DE PRECIOS EKM '!A:A,0),8)</f>
        <v>169900</v>
      </c>
      <c r="W973" s="26">
        <f t="shared" si="156"/>
        <v>169900</v>
      </c>
      <c r="X973" s="26">
        <f t="shared" si="157"/>
        <v>0</v>
      </c>
      <c r="Y973" s="26"/>
      <c r="Z973" s="26">
        <f t="shared" si="158"/>
        <v>169900</v>
      </c>
      <c r="AA973" s="30">
        <f t="shared" si="159"/>
        <v>1.7852459016393443</v>
      </c>
    </row>
    <row r="974" spans="1:27">
      <c r="A974" s="20" t="s">
        <v>5977</v>
      </c>
      <c r="B974" s="20" t="s">
        <v>5978</v>
      </c>
      <c r="C974" s="25">
        <v>110000</v>
      </c>
      <c r="D974" s="22">
        <v>85</v>
      </c>
      <c r="E974" s="22">
        <v>49</v>
      </c>
      <c r="F974" s="22">
        <v>40</v>
      </c>
      <c r="G974" s="22">
        <v>16000</v>
      </c>
      <c r="H974" s="22" t="s">
        <v>5088</v>
      </c>
      <c r="I974" s="26">
        <f>+IF(H974='COSTOS VARIOS'!$C$1,'COSTOS VARIOS'!$C$2*'Precios ML'!V974,'COSTOS VARIOS'!$B$2*'Precios ML'!V974)</f>
        <v>55980</v>
      </c>
      <c r="J974" s="22">
        <v>0</v>
      </c>
      <c r="K974" s="27">
        <f t="shared" si="150"/>
        <v>10.4125</v>
      </c>
      <c r="L974" s="27">
        <f t="shared" si="151"/>
        <v>10.4125</v>
      </c>
      <c r="M974" s="26">
        <f>(INDEX(pesos!A:B,MATCH(L974,pesos!A:A,1),2))</f>
        <v>16200</v>
      </c>
      <c r="N974" s="26">
        <f>+R974*'COSTOS VARIOS'!$O$1</f>
        <v>20900</v>
      </c>
      <c r="O974" s="26">
        <f>+R974*'COSTOS VARIOS'!$O$2</f>
        <v>451.00000000000006</v>
      </c>
      <c r="P974" s="26">
        <f>+R974*'COSTOS VARIOS'!$O$3</f>
        <v>1650</v>
      </c>
      <c r="Q974" s="26">
        <v>1</v>
      </c>
      <c r="R974" s="26">
        <f t="shared" si="152"/>
        <v>110000</v>
      </c>
      <c r="S974" s="25">
        <f t="shared" si="153"/>
        <v>205181</v>
      </c>
      <c r="T974" s="28">
        <f t="shared" si="154"/>
        <v>0.36416139895994259</v>
      </c>
      <c r="U974" s="29">
        <f t="shared" si="155"/>
        <v>279900</v>
      </c>
      <c r="V974" s="26">
        <f>+INDEX('LISTA DE PRECIOS EKM '!A:K,MATCH('Precios ML'!B974,'LISTA DE PRECIOS EKM '!A:A,0),8)</f>
        <v>279900</v>
      </c>
      <c r="W974" s="26">
        <f t="shared" si="156"/>
        <v>279900</v>
      </c>
      <c r="X974" s="26">
        <f t="shared" si="157"/>
        <v>0</v>
      </c>
      <c r="Y974" s="26"/>
      <c r="Z974" s="26">
        <f t="shared" si="158"/>
        <v>279900</v>
      </c>
      <c r="AA974" s="30">
        <f t="shared" si="159"/>
        <v>1.5445454545454544</v>
      </c>
    </row>
    <row r="975" spans="1:27">
      <c r="A975" s="20" t="s">
        <v>5977</v>
      </c>
      <c r="B975" s="20" t="s">
        <v>5978</v>
      </c>
      <c r="C975" s="25">
        <v>110000</v>
      </c>
      <c r="D975" s="22">
        <v>85</v>
      </c>
      <c r="E975" s="22">
        <v>49</v>
      </c>
      <c r="F975" s="22">
        <v>40</v>
      </c>
      <c r="G975" s="22">
        <v>16000</v>
      </c>
      <c r="H975" s="22" t="s">
        <v>5088</v>
      </c>
      <c r="I975" s="26">
        <f>+IF(H975='COSTOS VARIOS'!$C$1,'COSTOS VARIOS'!$C$2*'Precios ML'!V975,'COSTOS VARIOS'!$B$2*'Precios ML'!V975)</f>
        <v>55980</v>
      </c>
      <c r="J975" s="22">
        <v>0</v>
      </c>
      <c r="K975" s="27">
        <f t="shared" si="150"/>
        <v>10.4125</v>
      </c>
      <c r="L975" s="27">
        <f t="shared" si="151"/>
        <v>10.4125</v>
      </c>
      <c r="M975" s="26">
        <f>(INDEX(pesos!A:B,MATCH(L975,pesos!A:A,1),2))</f>
        <v>16200</v>
      </c>
      <c r="N975" s="26">
        <f>+R975*'COSTOS VARIOS'!$O$1</f>
        <v>20900</v>
      </c>
      <c r="O975" s="26">
        <f>+R975*'COSTOS VARIOS'!$O$2</f>
        <v>451.00000000000006</v>
      </c>
      <c r="P975" s="26">
        <f>+R975*'COSTOS VARIOS'!$O$3</f>
        <v>1650</v>
      </c>
      <c r="Q975" s="26">
        <v>1</v>
      </c>
      <c r="R975" s="26">
        <f t="shared" si="152"/>
        <v>110000</v>
      </c>
      <c r="S975" s="25">
        <f t="shared" si="153"/>
        <v>205181</v>
      </c>
      <c r="T975" s="28">
        <f t="shared" si="154"/>
        <v>0.36416139895994259</v>
      </c>
      <c r="U975" s="29">
        <f t="shared" si="155"/>
        <v>279900</v>
      </c>
      <c r="V975" s="26">
        <f>+INDEX('LISTA DE PRECIOS EKM '!A:K,MATCH('Precios ML'!B975,'LISTA DE PRECIOS EKM '!A:A,0),8)</f>
        <v>279900</v>
      </c>
      <c r="W975" s="26">
        <f t="shared" si="156"/>
        <v>279900</v>
      </c>
      <c r="X975" s="26">
        <f t="shared" si="157"/>
        <v>0</v>
      </c>
      <c r="Y975" s="26"/>
      <c r="Z975" s="26">
        <f t="shared" si="158"/>
        <v>279900</v>
      </c>
      <c r="AA975" s="30">
        <f t="shared" si="159"/>
        <v>1.5445454545454544</v>
      </c>
    </row>
    <row r="976" spans="1:27">
      <c r="A976" s="20" t="s">
        <v>5979</v>
      </c>
      <c r="B976" s="20" t="s">
        <v>5980</v>
      </c>
      <c r="C976" s="25">
        <v>61000</v>
      </c>
      <c r="D976" s="22">
        <v>85</v>
      </c>
      <c r="E976" s="22">
        <v>49</v>
      </c>
      <c r="F976" s="22">
        <v>40</v>
      </c>
      <c r="G976" s="22">
        <v>16000</v>
      </c>
      <c r="H976" s="22" t="s">
        <v>5088</v>
      </c>
      <c r="I976" s="26">
        <f>+IF(H976='COSTOS VARIOS'!$C$1,'COSTOS VARIOS'!$C$2*'Precios ML'!V976,'COSTOS VARIOS'!$B$2*'Precios ML'!V976)</f>
        <v>33980</v>
      </c>
      <c r="J976" s="22">
        <v>0</v>
      </c>
      <c r="K976" s="27">
        <f t="shared" si="150"/>
        <v>10.4125</v>
      </c>
      <c r="L976" s="27">
        <f t="shared" si="151"/>
        <v>10.4125</v>
      </c>
      <c r="M976" s="26">
        <f>(INDEX(pesos!A:B,MATCH(L976,pesos!A:A,1),2))</f>
        <v>16200</v>
      </c>
      <c r="N976" s="26">
        <f>+R976*'COSTOS VARIOS'!$O$1</f>
        <v>11590</v>
      </c>
      <c r="O976" s="26">
        <f>+R976*'COSTOS VARIOS'!$O$2</f>
        <v>250.10000000000002</v>
      </c>
      <c r="P976" s="26">
        <f>+R976*'COSTOS VARIOS'!$O$3</f>
        <v>915</v>
      </c>
      <c r="Q976" s="26">
        <v>1</v>
      </c>
      <c r="R976" s="26">
        <f t="shared" si="152"/>
        <v>61000</v>
      </c>
      <c r="S976" s="25">
        <f t="shared" si="153"/>
        <v>123935.1</v>
      </c>
      <c r="T976" s="28">
        <f t="shared" si="154"/>
        <v>0.37087879059281836</v>
      </c>
      <c r="U976" s="29">
        <f t="shared" si="155"/>
        <v>169900</v>
      </c>
      <c r="V976" s="26">
        <f>+INDEX('LISTA DE PRECIOS EKM '!A:K,MATCH('Precios ML'!B976,'LISTA DE PRECIOS EKM '!A:A,0),8)</f>
        <v>169900</v>
      </c>
      <c r="W976" s="26">
        <f t="shared" si="156"/>
        <v>169900</v>
      </c>
      <c r="X976" s="26">
        <f t="shared" si="157"/>
        <v>0</v>
      </c>
      <c r="Y976" s="26"/>
      <c r="Z976" s="26">
        <f t="shared" si="158"/>
        <v>169900</v>
      </c>
      <c r="AA976" s="30">
        <f t="shared" si="159"/>
        <v>1.7852459016393443</v>
      </c>
    </row>
    <row r="977" spans="1:27">
      <c r="A977" s="20" t="s">
        <v>5979</v>
      </c>
      <c r="B977" s="20" t="s">
        <v>5980</v>
      </c>
      <c r="C977" s="25">
        <v>61000</v>
      </c>
      <c r="D977" s="22">
        <v>85</v>
      </c>
      <c r="E977" s="22">
        <v>49</v>
      </c>
      <c r="F977" s="22">
        <v>40</v>
      </c>
      <c r="G977" s="22">
        <v>16000</v>
      </c>
      <c r="H977" s="22" t="s">
        <v>5088</v>
      </c>
      <c r="I977" s="26">
        <f>+IF(H977='COSTOS VARIOS'!$C$1,'COSTOS VARIOS'!$C$2*'Precios ML'!V977,'COSTOS VARIOS'!$B$2*'Precios ML'!V977)</f>
        <v>33980</v>
      </c>
      <c r="J977" s="22">
        <v>0</v>
      </c>
      <c r="K977" s="27">
        <f t="shared" si="150"/>
        <v>10.4125</v>
      </c>
      <c r="L977" s="27">
        <f t="shared" si="151"/>
        <v>10.4125</v>
      </c>
      <c r="M977" s="26">
        <f>(INDEX(pesos!A:B,MATCH(L977,pesos!A:A,1),2))</f>
        <v>16200</v>
      </c>
      <c r="N977" s="26">
        <f>+R977*'COSTOS VARIOS'!$O$1</f>
        <v>11590</v>
      </c>
      <c r="O977" s="26">
        <f>+R977*'COSTOS VARIOS'!$O$2</f>
        <v>250.10000000000002</v>
      </c>
      <c r="P977" s="26">
        <f>+R977*'COSTOS VARIOS'!$O$3</f>
        <v>915</v>
      </c>
      <c r="Q977" s="26">
        <v>1</v>
      </c>
      <c r="R977" s="26">
        <f t="shared" si="152"/>
        <v>61000</v>
      </c>
      <c r="S977" s="25">
        <f t="shared" si="153"/>
        <v>123935.1</v>
      </c>
      <c r="T977" s="28">
        <f t="shared" si="154"/>
        <v>0.37087879059281836</v>
      </c>
      <c r="U977" s="29">
        <f t="shared" si="155"/>
        <v>169900</v>
      </c>
      <c r="V977" s="26">
        <f>+INDEX('LISTA DE PRECIOS EKM '!A:K,MATCH('Precios ML'!B977,'LISTA DE PRECIOS EKM '!A:A,0),8)</f>
        <v>169900</v>
      </c>
      <c r="W977" s="26">
        <f t="shared" si="156"/>
        <v>169900</v>
      </c>
      <c r="X977" s="26">
        <f t="shared" si="157"/>
        <v>0</v>
      </c>
      <c r="Y977" s="26"/>
      <c r="Z977" s="26">
        <f t="shared" si="158"/>
        <v>169900</v>
      </c>
      <c r="AA977" s="30">
        <f t="shared" si="159"/>
        <v>1.7852459016393443</v>
      </c>
    </row>
    <row r="978" spans="1:27">
      <c r="A978" s="20" t="s">
        <v>5981</v>
      </c>
      <c r="B978" s="20" t="s">
        <v>2334</v>
      </c>
      <c r="C978" s="25">
        <v>192000</v>
      </c>
      <c r="D978" s="22">
        <v>85</v>
      </c>
      <c r="E978" s="22">
        <v>49</v>
      </c>
      <c r="F978" s="22">
        <v>40</v>
      </c>
      <c r="G978" s="22">
        <v>16000</v>
      </c>
      <c r="H978" s="22" t="s">
        <v>5088</v>
      </c>
      <c r="I978" s="26">
        <f>+IF(H978='COSTOS VARIOS'!$C$1,'COSTOS VARIOS'!$C$2*'Precios ML'!V978,'COSTOS VARIOS'!$B$2*'Precios ML'!V978)</f>
        <v>89980</v>
      </c>
      <c r="J978" s="22">
        <v>0</v>
      </c>
      <c r="K978" s="27">
        <f t="shared" si="150"/>
        <v>10.4125</v>
      </c>
      <c r="L978" s="27">
        <f t="shared" si="151"/>
        <v>10.4125</v>
      </c>
      <c r="M978" s="26">
        <f>(INDEX(pesos!A:B,MATCH(L978,pesos!A:A,1),2))</f>
        <v>16200</v>
      </c>
      <c r="N978" s="26">
        <f>+R978*'COSTOS VARIOS'!$O$1</f>
        <v>36480</v>
      </c>
      <c r="O978" s="26">
        <f>+R978*'COSTOS VARIOS'!$O$2</f>
        <v>787.2</v>
      </c>
      <c r="P978" s="26">
        <f>+R978*'COSTOS VARIOS'!$O$3</f>
        <v>2880</v>
      </c>
      <c r="Q978" s="26">
        <v>1</v>
      </c>
      <c r="R978" s="26">
        <f t="shared" si="152"/>
        <v>192000</v>
      </c>
      <c r="S978" s="25">
        <f t="shared" si="153"/>
        <v>338327.2</v>
      </c>
      <c r="T978" s="28">
        <f t="shared" si="154"/>
        <v>0.32977780089806541</v>
      </c>
      <c r="U978" s="29">
        <f t="shared" si="155"/>
        <v>449900</v>
      </c>
      <c r="V978" s="26">
        <f>+INDEX('LISTA DE PRECIOS EKM '!A:K,MATCH('Precios ML'!B978,'LISTA DE PRECIOS EKM '!A:A,0),8)</f>
        <v>449900</v>
      </c>
      <c r="W978" s="26">
        <f t="shared" si="156"/>
        <v>449900</v>
      </c>
      <c r="X978" s="26">
        <f t="shared" si="157"/>
        <v>0</v>
      </c>
      <c r="Y978" s="26"/>
      <c r="Z978" s="26">
        <f t="shared" si="158"/>
        <v>449900</v>
      </c>
      <c r="AA978" s="30">
        <f t="shared" si="159"/>
        <v>1.3432291666666667</v>
      </c>
    </row>
    <row r="979" spans="1:27">
      <c r="A979" s="20" t="s">
        <v>5981</v>
      </c>
      <c r="B979" s="20" t="s">
        <v>2334</v>
      </c>
      <c r="C979" s="25">
        <v>192000</v>
      </c>
      <c r="D979" s="22">
        <v>85</v>
      </c>
      <c r="E979" s="22">
        <v>49</v>
      </c>
      <c r="F979" s="22">
        <v>40</v>
      </c>
      <c r="G979" s="22">
        <v>16000</v>
      </c>
      <c r="H979" s="22" t="s">
        <v>5088</v>
      </c>
      <c r="I979" s="26">
        <f>+IF(H979='COSTOS VARIOS'!$C$1,'COSTOS VARIOS'!$C$2*'Precios ML'!V979,'COSTOS VARIOS'!$B$2*'Precios ML'!V979)</f>
        <v>89980</v>
      </c>
      <c r="J979" s="22">
        <v>0</v>
      </c>
      <c r="K979" s="27">
        <f t="shared" si="150"/>
        <v>10.4125</v>
      </c>
      <c r="L979" s="27">
        <f t="shared" si="151"/>
        <v>10.4125</v>
      </c>
      <c r="M979" s="26">
        <f>(INDEX(pesos!A:B,MATCH(L979,pesos!A:A,1),2))</f>
        <v>16200</v>
      </c>
      <c r="N979" s="26">
        <f>+R979*'COSTOS VARIOS'!$O$1</f>
        <v>36480</v>
      </c>
      <c r="O979" s="26">
        <f>+R979*'COSTOS VARIOS'!$O$2</f>
        <v>787.2</v>
      </c>
      <c r="P979" s="26">
        <f>+R979*'COSTOS VARIOS'!$O$3</f>
        <v>2880</v>
      </c>
      <c r="Q979" s="26">
        <v>1</v>
      </c>
      <c r="R979" s="26">
        <f t="shared" si="152"/>
        <v>192000</v>
      </c>
      <c r="S979" s="25">
        <f t="shared" si="153"/>
        <v>338327.2</v>
      </c>
      <c r="T979" s="28">
        <f t="shared" si="154"/>
        <v>0.32977780089806541</v>
      </c>
      <c r="U979" s="29">
        <f t="shared" si="155"/>
        <v>449900</v>
      </c>
      <c r="V979" s="26">
        <f>+INDEX('LISTA DE PRECIOS EKM '!A:K,MATCH('Precios ML'!B979,'LISTA DE PRECIOS EKM '!A:A,0),8)</f>
        <v>449900</v>
      </c>
      <c r="W979" s="26">
        <f t="shared" si="156"/>
        <v>449900</v>
      </c>
      <c r="X979" s="26">
        <f t="shared" si="157"/>
        <v>0</v>
      </c>
      <c r="Y979" s="26"/>
      <c r="Z979" s="26">
        <f t="shared" si="158"/>
        <v>449900</v>
      </c>
      <c r="AA979" s="30">
        <f t="shared" si="159"/>
        <v>1.3432291666666667</v>
      </c>
    </row>
    <row r="980" spans="1:27">
      <c r="A980" s="20" t="s">
        <v>5982</v>
      </c>
      <c r="B980" s="20" t="s">
        <v>2311</v>
      </c>
      <c r="C980" s="25">
        <v>110000</v>
      </c>
      <c r="D980" s="22">
        <v>85</v>
      </c>
      <c r="E980" s="22">
        <v>49</v>
      </c>
      <c r="F980" s="22">
        <v>40</v>
      </c>
      <c r="G980" s="22">
        <v>16000</v>
      </c>
      <c r="H980" s="22" t="s">
        <v>5088</v>
      </c>
      <c r="I980" s="26">
        <f>+IF(H980='COSTOS VARIOS'!$C$1,'COSTOS VARIOS'!$C$2*'Precios ML'!V980,'COSTOS VARIOS'!$B$2*'Precios ML'!V980)</f>
        <v>55980</v>
      </c>
      <c r="J980" s="22">
        <v>0</v>
      </c>
      <c r="K980" s="27">
        <f t="shared" si="150"/>
        <v>10.4125</v>
      </c>
      <c r="L980" s="27">
        <f t="shared" si="151"/>
        <v>10.4125</v>
      </c>
      <c r="M980" s="26">
        <f>(INDEX(pesos!A:B,MATCH(L980,pesos!A:A,1),2))</f>
        <v>16200</v>
      </c>
      <c r="N980" s="26">
        <f>+R980*'COSTOS VARIOS'!$O$1</f>
        <v>20900</v>
      </c>
      <c r="O980" s="26">
        <f>+R980*'COSTOS VARIOS'!$O$2</f>
        <v>451.00000000000006</v>
      </c>
      <c r="P980" s="26">
        <f>+R980*'COSTOS VARIOS'!$O$3</f>
        <v>1650</v>
      </c>
      <c r="Q980" s="26">
        <v>1</v>
      </c>
      <c r="R980" s="26">
        <f t="shared" si="152"/>
        <v>110000</v>
      </c>
      <c r="S980" s="25">
        <f t="shared" si="153"/>
        <v>205181</v>
      </c>
      <c r="T980" s="28">
        <f t="shared" si="154"/>
        <v>0.36416139895994259</v>
      </c>
      <c r="U980" s="29">
        <f t="shared" si="155"/>
        <v>279900</v>
      </c>
      <c r="V980" s="26">
        <f>+INDEX('LISTA DE PRECIOS EKM '!A:K,MATCH('Precios ML'!B980,'LISTA DE PRECIOS EKM '!A:A,0),8)</f>
        <v>279900</v>
      </c>
      <c r="W980" s="26">
        <f t="shared" si="156"/>
        <v>279900</v>
      </c>
      <c r="X980" s="26">
        <f t="shared" si="157"/>
        <v>0</v>
      </c>
      <c r="Y980" s="26"/>
      <c r="Z980" s="26">
        <f t="shared" si="158"/>
        <v>279900</v>
      </c>
      <c r="AA980" s="30">
        <f t="shared" si="159"/>
        <v>1.5445454545454544</v>
      </c>
    </row>
    <row r="981" spans="1:27">
      <c r="A981" s="20" t="s">
        <v>5982</v>
      </c>
      <c r="B981" s="20" t="s">
        <v>2311</v>
      </c>
      <c r="C981" s="25">
        <v>110000</v>
      </c>
      <c r="D981" s="22">
        <v>85</v>
      </c>
      <c r="E981" s="22">
        <v>49</v>
      </c>
      <c r="F981" s="22">
        <v>40</v>
      </c>
      <c r="G981" s="22">
        <v>16000</v>
      </c>
      <c r="H981" s="22" t="s">
        <v>5088</v>
      </c>
      <c r="I981" s="26">
        <f>+IF(H981='COSTOS VARIOS'!$C$1,'COSTOS VARIOS'!$C$2*'Precios ML'!V981,'COSTOS VARIOS'!$B$2*'Precios ML'!V981)</f>
        <v>55980</v>
      </c>
      <c r="J981" s="22">
        <v>0</v>
      </c>
      <c r="K981" s="27">
        <f t="shared" si="150"/>
        <v>10.4125</v>
      </c>
      <c r="L981" s="27">
        <f t="shared" si="151"/>
        <v>10.4125</v>
      </c>
      <c r="M981" s="26">
        <f>(INDEX(pesos!A:B,MATCH(L981,pesos!A:A,1),2))</f>
        <v>16200</v>
      </c>
      <c r="N981" s="26">
        <f>+R981*'COSTOS VARIOS'!$O$1</f>
        <v>20900</v>
      </c>
      <c r="O981" s="26">
        <f>+R981*'COSTOS VARIOS'!$O$2</f>
        <v>451.00000000000006</v>
      </c>
      <c r="P981" s="26">
        <f>+R981*'COSTOS VARIOS'!$O$3</f>
        <v>1650</v>
      </c>
      <c r="Q981" s="26">
        <v>1</v>
      </c>
      <c r="R981" s="26">
        <f t="shared" si="152"/>
        <v>110000</v>
      </c>
      <c r="S981" s="25">
        <f t="shared" si="153"/>
        <v>205181</v>
      </c>
      <c r="T981" s="28">
        <f t="shared" si="154"/>
        <v>0.36416139895994259</v>
      </c>
      <c r="U981" s="29">
        <f t="shared" si="155"/>
        <v>279900</v>
      </c>
      <c r="V981" s="26">
        <f>+INDEX('LISTA DE PRECIOS EKM '!A:K,MATCH('Precios ML'!B981,'LISTA DE PRECIOS EKM '!A:A,0),8)</f>
        <v>279900</v>
      </c>
      <c r="W981" s="26">
        <f t="shared" si="156"/>
        <v>279900</v>
      </c>
      <c r="X981" s="26">
        <f t="shared" si="157"/>
        <v>0</v>
      </c>
      <c r="Y981" s="26"/>
      <c r="Z981" s="26">
        <f t="shared" si="158"/>
        <v>279900</v>
      </c>
      <c r="AA981" s="30">
        <f t="shared" si="159"/>
        <v>1.5445454545454544</v>
      </c>
    </row>
    <row r="982" spans="1:27">
      <c r="A982" s="20" t="s">
        <v>5983</v>
      </c>
      <c r="B982" s="20" t="s">
        <v>2322</v>
      </c>
      <c r="C982" s="25">
        <v>275000</v>
      </c>
      <c r="D982" s="22">
        <v>85</v>
      </c>
      <c r="E982" s="22">
        <v>49</v>
      </c>
      <c r="F982" s="22">
        <v>40</v>
      </c>
      <c r="G982" s="22">
        <v>16000</v>
      </c>
      <c r="H982" s="22" t="s">
        <v>5088</v>
      </c>
      <c r="I982" s="26">
        <f>+IF(H982='COSTOS VARIOS'!$C$1,'COSTOS VARIOS'!$C$2*'Precios ML'!V982,'COSTOS VARIOS'!$B$2*'Precios ML'!V982)</f>
        <v>125980</v>
      </c>
      <c r="J982" s="22">
        <v>0</v>
      </c>
      <c r="K982" s="27">
        <f t="shared" si="150"/>
        <v>10.4125</v>
      </c>
      <c r="L982" s="27">
        <f t="shared" si="151"/>
        <v>10.4125</v>
      </c>
      <c r="M982" s="26">
        <f>(INDEX(pesos!A:B,MATCH(L982,pesos!A:A,1),2))</f>
        <v>16200</v>
      </c>
      <c r="N982" s="26">
        <f>+R982*'COSTOS VARIOS'!$O$1</f>
        <v>52250</v>
      </c>
      <c r="O982" s="26">
        <f>+R982*'COSTOS VARIOS'!$O$2</f>
        <v>1127.5</v>
      </c>
      <c r="P982" s="26">
        <f>+R982*'COSTOS VARIOS'!$O$3</f>
        <v>4125</v>
      </c>
      <c r="Q982" s="26">
        <v>1</v>
      </c>
      <c r="R982" s="26">
        <f t="shared" si="152"/>
        <v>275000</v>
      </c>
      <c r="S982" s="25">
        <f t="shared" si="153"/>
        <v>474682.5</v>
      </c>
      <c r="T982" s="28">
        <f t="shared" si="154"/>
        <v>0.3269922527162894</v>
      </c>
      <c r="U982" s="29">
        <f t="shared" si="155"/>
        <v>629900</v>
      </c>
      <c r="V982" s="26">
        <f>+INDEX('LISTA DE PRECIOS EKM '!A:K,MATCH('Precios ML'!B982,'LISTA DE PRECIOS EKM '!A:A,0),8)</f>
        <v>629900</v>
      </c>
      <c r="W982" s="26">
        <f t="shared" si="156"/>
        <v>629900</v>
      </c>
      <c r="X982" s="26">
        <f t="shared" si="157"/>
        <v>0</v>
      </c>
      <c r="Y982" s="26"/>
      <c r="Z982" s="26">
        <f t="shared" si="158"/>
        <v>629900</v>
      </c>
      <c r="AA982" s="30">
        <f t="shared" si="159"/>
        <v>1.2905454545454544</v>
      </c>
    </row>
    <row r="983" spans="1:27">
      <c r="A983" s="20" t="s">
        <v>5983</v>
      </c>
      <c r="B983" s="20" t="s">
        <v>2322</v>
      </c>
      <c r="C983" s="25">
        <v>275000</v>
      </c>
      <c r="D983" s="22">
        <v>85</v>
      </c>
      <c r="E983" s="22">
        <v>49</v>
      </c>
      <c r="F983" s="22">
        <v>40</v>
      </c>
      <c r="G983" s="22">
        <v>16000</v>
      </c>
      <c r="H983" s="22" t="s">
        <v>5088</v>
      </c>
      <c r="I983" s="26">
        <f>+IF(H983='COSTOS VARIOS'!$C$1,'COSTOS VARIOS'!$C$2*'Precios ML'!V983,'COSTOS VARIOS'!$B$2*'Precios ML'!V983)</f>
        <v>125980</v>
      </c>
      <c r="J983" s="22">
        <v>0</v>
      </c>
      <c r="K983" s="27">
        <f t="shared" si="150"/>
        <v>10.4125</v>
      </c>
      <c r="L983" s="27">
        <f t="shared" si="151"/>
        <v>10.4125</v>
      </c>
      <c r="M983" s="26">
        <f>(INDEX(pesos!A:B,MATCH(L983,pesos!A:A,1),2))</f>
        <v>16200</v>
      </c>
      <c r="N983" s="26">
        <f>+R983*'COSTOS VARIOS'!$O$1</f>
        <v>52250</v>
      </c>
      <c r="O983" s="26">
        <f>+R983*'COSTOS VARIOS'!$O$2</f>
        <v>1127.5</v>
      </c>
      <c r="P983" s="26">
        <f>+R983*'COSTOS VARIOS'!$O$3</f>
        <v>4125</v>
      </c>
      <c r="Q983" s="26">
        <v>1</v>
      </c>
      <c r="R983" s="26">
        <f t="shared" si="152"/>
        <v>275000</v>
      </c>
      <c r="S983" s="25">
        <f t="shared" si="153"/>
        <v>474682.5</v>
      </c>
      <c r="T983" s="28">
        <f t="shared" si="154"/>
        <v>0.3269922527162894</v>
      </c>
      <c r="U983" s="29">
        <f t="shared" si="155"/>
        <v>629900</v>
      </c>
      <c r="V983" s="26">
        <f>+INDEX('LISTA DE PRECIOS EKM '!A:K,MATCH('Precios ML'!B983,'LISTA DE PRECIOS EKM '!A:A,0),8)</f>
        <v>629900</v>
      </c>
      <c r="W983" s="26">
        <f t="shared" si="156"/>
        <v>629900</v>
      </c>
      <c r="X983" s="26">
        <f t="shared" si="157"/>
        <v>0</v>
      </c>
      <c r="Y983" s="26"/>
      <c r="Z983" s="26">
        <f t="shared" si="158"/>
        <v>629900</v>
      </c>
      <c r="AA983" s="30">
        <f t="shared" si="159"/>
        <v>1.2905454545454544</v>
      </c>
    </row>
    <row r="984" spans="1:27">
      <c r="A984" s="20" t="s">
        <v>5984</v>
      </c>
      <c r="B984" s="20" t="s">
        <v>2318</v>
      </c>
      <c r="C984" s="25">
        <v>275000</v>
      </c>
      <c r="D984" s="22">
        <v>85</v>
      </c>
      <c r="E984" s="22">
        <v>49</v>
      </c>
      <c r="F984" s="22">
        <v>40</v>
      </c>
      <c r="G984" s="22">
        <v>16000</v>
      </c>
      <c r="H984" s="22" t="s">
        <v>5088</v>
      </c>
      <c r="I984" s="26">
        <f>+IF(H984='COSTOS VARIOS'!$C$1,'COSTOS VARIOS'!$C$2*'Precios ML'!V984,'COSTOS VARIOS'!$B$2*'Precios ML'!V984)</f>
        <v>125980</v>
      </c>
      <c r="J984" s="22">
        <v>0</v>
      </c>
      <c r="K984" s="27">
        <f t="shared" si="150"/>
        <v>10.4125</v>
      </c>
      <c r="L984" s="27">
        <f t="shared" si="151"/>
        <v>10.4125</v>
      </c>
      <c r="M984" s="26">
        <f>(INDEX(pesos!A:B,MATCH(L984,pesos!A:A,1),2))</f>
        <v>16200</v>
      </c>
      <c r="N984" s="26">
        <f>+R984*'COSTOS VARIOS'!$O$1</f>
        <v>52250</v>
      </c>
      <c r="O984" s="26">
        <f>+R984*'COSTOS VARIOS'!$O$2</f>
        <v>1127.5</v>
      </c>
      <c r="P984" s="26">
        <f>+R984*'COSTOS VARIOS'!$O$3</f>
        <v>4125</v>
      </c>
      <c r="Q984" s="26">
        <v>1</v>
      </c>
      <c r="R984" s="26">
        <f t="shared" si="152"/>
        <v>275000</v>
      </c>
      <c r="S984" s="25">
        <f t="shared" si="153"/>
        <v>474682.5</v>
      </c>
      <c r="T984" s="28">
        <f t="shared" si="154"/>
        <v>0.3269922527162894</v>
      </c>
      <c r="U984" s="29">
        <f t="shared" si="155"/>
        <v>629900</v>
      </c>
      <c r="V984" s="26">
        <f>+INDEX('LISTA DE PRECIOS EKM '!A:K,MATCH('Precios ML'!B984,'LISTA DE PRECIOS EKM '!A:A,0),8)</f>
        <v>629900</v>
      </c>
      <c r="W984" s="26">
        <f t="shared" si="156"/>
        <v>629900</v>
      </c>
      <c r="X984" s="26">
        <f t="shared" si="157"/>
        <v>0</v>
      </c>
      <c r="Y984" s="26"/>
      <c r="Z984" s="26">
        <f t="shared" si="158"/>
        <v>629900</v>
      </c>
      <c r="AA984" s="30">
        <f t="shared" si="159"/>
        <v>1.2905454545454544</v>
      </c>
    </row>
    <row r="985" spans="1:27">
      <c r="A985" s="20" t="s">
        <v>5984</v>
      </c>
      <c r="B985" s="20" t="s">
        <v>2318</v>
      </c>
      <c r="C985" s="25">
        <v>275000</v>
      </c>
      <c r="D985" s="22">
        <v>85</v>
      </c>
      <c r="E985" s="22">
        <v>49</v>
      </c>
      <c r="F985" s="22">
        <v>40</v>
      </c>
      <c r="G985" s="22">
        <v>16000</v>
      </c>
      <c r="H985" s="22" t="s">
        <v>5088</v>
      </c>
      <c r="I985" s="26">
        <f>+IF(H985='COSTOS VARIOS'!$C$1,'COSTOS VARIOS'!$C$2*'Precios ML'!V985,'COSTOS VARIOS'!$B$2*'Precios ML'!V985)</f>
        <v>125980</v>
      </c>
      <c r="J985" s="22">
        <v>0</v>
      </c>
      <c r="K985" s="27">
        <f t="shared" si="150"/>
        <v>10.4125</v>
      </c>
      <c r="L985" s="27">
        <f t="shared" si="151"/>
        <v>10.4125</v>
      </c>
      <c r="M985" s="26">
        <f>(INDEX(pesos!A:B,MATCH(L985,pesos!A:A,1),2))</f>
        <v>16200</v>
      </c>
      <c r="N985" s="26">
        <f>+R985*'COSTOS VARIOS'!$O$1</f>
        <v>52250</v>
      </c>
      <c r="O985" s="26">
        <f>+R985*'COSTOS VARIOS'!$O$2</f>
        <v>1127.5</v>
      </c>
      <c r="P985" s="26">
        <f>+R985*'COSTOS VARIOS'!$O$3</f>
        <v>4125</v>
      </c>
      <c r="Q985" s="26">
        <v>1</v>
      </c>
      <c r="R985" s="26">
        <f t="shared" si="152"/>
        <v>275000</v>
      </c>
      <c r="S985" s="25">
        <f t="shared" si="153"/>
        <v>474682.5</v>
      </c>
      <c r="T985" s="28">
        <f t="shared" si="154"/>
        <v>0.3269922527162894</v>
      </c>
      <c r="U985" s="29">
        <f t="shared" si="155"/>
        <v>629900</v>
      </c>
      <c r="V985" s="26">
        <f>+INDEX('LISTA DE PRECIOS EKM '!A:K,MATCH('Precios ML'!B985,'LISTA DE PRECIOS EKM '!A:A,0),8)</f>
        <v>629900</v>
      </c>
      <c r="W985" s="26">
        <f t="shared" si="156"/>
        <v>629900</v>
      </c>
      <c r="X985" s="26">
        <f t="shared" si="157"/>
        <v>0</v>
      </c>
      <c r="Y985" s="26"/>
      <c r="Z985" s="26">
        <f t="shared" si="158"/>
        <v>629900</v>
      </c>
      <c r="AA985" s="30">
        <f t="shared" si="159"/>
        <v>1.2905454545454544</v>
      </c>
    </row>
    <row r="986" spans="1:27">
      <c r="A986" s="20" t="s">
        <v>5985</v>
      </c>
      <c r="B986" s="20" t="s">
        <v>2333</v>
      </c>
      <c r="C986" s="25">
        <v>192000</v>
      </c>
      <c r="D986" s="22">
        <v>85</v>
      </c>
      <c r="E986" s="22">
        <v>49</v>
      </c>
      <c r="F986" s="22">
        <v>40</v>
      </c>
      <c r="G986" s="22">
        <v>16000</v>
      </c>
      <c r="H986" s="22" t="s">
        <v>5088</v>
      </c>
      <c r="I986" s="26">
        <f>+IF(H986='COSTOS VARIOS'!$C$1,'COSTOS VARIOS'!$C$2*'Precios ML'!V986,'COSTOS VARIOS'!$B$2*'Precios ML'!V986)</f>
        <v>87980</v>
      </c>
      <c r="J986" s="22">
        <v>0</v>
      </c>
      <c r="K986" s="27">
        <f t="shared" si="150"/>
        <v>10.4125</v>
      </c>
      <c r="L986" s="27">
        <f t="shared" si="151"/>
        <v>10.4125</v>
      </c>
      <c r="M986" s="26">
        <f>(INDEX(pesos!A:B,MATCH(L986,pesos!A:A,1),2))</f>
        <v>16200</v>
      </c>
      <c r="N986" s="26">
        <f>+R986*'COSTOS VARIOS'!$O$1</f>
        <v>36480</v>
      </c>
      <c r="O986" s="26">
        <f>+R986*'COSTOS VARIOS'!$O$2</f>
        <v>787.2</v>
      </c>
      <c r="P986" s="26">
        <f>+R986*'COSTOS VARIOS'!$O$3</f>
        <v>2880</v>
      </c>
      <c r="Q986" s="26">
        <v>1</v>
      </c>
      <c r="R986" s="26">
        <f t="shared" si="152"/>
        <v>192000</v>
      </c>
      <c r="S986" s="25">
        <f t="shared" si="153"/>
        <v>336327.2</v>
      </c>
      <c r="T986" s="28">
        <f t="shared" si="154"/>
        <v>0.3079524938809588</v>
      </c>
      <c r="U986" s="29">
        <f t="shared" si="155"/>
        <v>439900</v>
      </c>
      <c r="V986" s="26">
        <f>+INDEX('LISTA DE PRECIOS EKM '!A:K,MATCH('Precios ML'!B986,'LISTA DE PRECIOS EKM '!A:A,0),8)</f>
        <v>439900</v>
      </c>
      <c r="W986" s="26">
        <f t="shared" si="156"/>
        <v>439900</v>
      </c>
      <c r="X986" s="26">
        <f t="shared" si="157"/>
        <v>0</v>
      </c>
      <c r="Y986" s="26"/>
      <c r="Z986" s="26">
        <f t="shared" si="158"/>
        <v>439900</v>
      </c>
      <c r="AA986" s="30">
        <f t="shared" si="159"/>
        <v>1.2911458333333332</v>
      </c>
    </row>
    <row r="987" spans="1:27">
      <c r="A987" s="20" t="s">
        <v>5985</v>
      </c>
      <c r="B987" s="20" t="s">
        <v>2333</v>
      </c>
      <c r="C987" s="25">
        <v>192000</v>
      </c>
      <c r="D987" s="22">
        <v>85</v>
      </c>
      <c r="E987" s="22">
        <v>49</v>
      </c>
      <c r="F987" s="22">
        <v>40</v>
      </c>
      <c r="G987" s="22">
        <v>16000</v>
      </c>
      <c r="H987" s="22" t="s">
        <v>5088</v>
      </c>
      <c r="I987" s="26">
        <f>+IF(H987='COSTOS VARIOS'!$C$1,'COSTOS VARIOS'!$C$2*'Precios ML'!V987,'COSTOS VARIOS'!$B$2*'Precios ML'!V987)</f>
        <v>87980</v>
      </c>
      <c r="J987" s="22">
        <v>0</v>
      </c>
      <c r="K987" s="27">
        <f t="shared" si="150"/>
        <v>10.4125</v>
      </c>
      <c r="L987" s="27">
        <f t="shared" si="151"/>
        <v>10.4125</v>
      </c>
      <c r="M987" s="26">
        <f>(INDEX(pesos!A:B,MATCH(L987,pesos!A:A,1),2))</f>
        <v>16200</v>
      </c>
      <c r="N987" s="26">
        <f>+R987*'COSTOS VARIOS'!$O$1</f>
        <v>36480</v>
      </c>
      <c r="O987" s="26">
        <f>+R987*'COSTOS VARIOS'!$O$2</f>
        <v>787.2</v>
      </c>
      <c r="P987" s="26">
        <f>+R987*'COSTOS VARIOS'!$O$3</f>
        <v>2880</v>
      </c>
      <c r="Q987" s="26">
        <v>1</v>
      </c>
      <c r="R987" s="26">
        <f t="shared" si="152"/>
        <v>192000</v>
      </c>
      <c r="S987" s="25">
        <f t="shared" si="153"/>
        <v>336327.2</v>
      </c>
      <c r="T987" s="28">
        <f t="shared" si="154"/>
        <v>0.3079524938809588</v>
      </c>
      <c r="U987" s="29">
        <f t="shared" si="155"/>
        <v>439900</v>
      </c>
      <c r="V987" s="26">
        <f>+INDEX('LISTA DE PRECIOS EKM '!A:K,MATCH('Precios ML'!B987,'LISTA DE PRECIOS EKM '!A:A,0),8)</f>
        <v>439900</v>
      </c>
      <c r="W987" s="26">
        <f t="shared" si="156"/>
        <v>439900</v>
      </c>
      <c r="X987" s="26">
        <f t="shared" si="157"/>
        <v>0</v>
      </c>
      <c r="Y987" s="26"/>
      <c r="Z987" s="26">
        <f t="shared" si="158"/>
        <v>439900</v>
      </c>
      <c r="AA987" s="30">
        <f t="shared" si="159"/>
        <v>1.2911458333333332</v>
      </c>
    </row>
    <row r="988" spans="1:27">
      <c r="A988" s="20" t="s">
        <v>5986</v>
      </c>
      <c r="B988" s="20" t="s">
        <v>2310</v>
      </c>
      <c r="C988" s="25">
        <v>110000</v>
      </c>
      <c r="D988" s="22">
        <v>85</v>
      </c>
      <c r="E988" s="22">
        <v>49</v>
      </c>
      <c r="F988" s="22">
        <v>40</v>
      </c>
      <c r="G988" s="22">
        <v>16000</v>
      </c>
      <c r="H988" s="22" t="s">
        <v>5088</v>
      </c>
      <c r="I988" s="26">
        <f>+IF(H988='COSTOS VARIOS'!$C$1,'COSTOS VARIOS'!$C$2*'Precios ML'!V988,'COSTOS VARIOS'!$B$2*'Precios ML'!V988)</f>
        <v>51980</v>
      </c>
      <c r="J988" s="22">
        <v>0</v>
      </c>
      <c r="K988" s="27">
        <f t="shared" si="150"/>
        <v>10.4125</v>
      </c>
      <c r="L988" s="27">
        <f t="shared" si="151"/>
        <v>10.4125</v>
      </c>
      <c r="M988" s="26">
        <f>(INDEX(pesos!A:B,MATCH(L988,pesos!A:A,1),2))</f>
        <v>16200</v>
      </c>
      <c r="N988" s="26">
        <f>+R988*'COSTOS VARIOS'!$O$1</f>
        <v>20900</v>
      </c>
      <c r="O988" s="26">
        <f>+R988*'COSTOS VARIOS'!$O$2</f>
        <v>451.00000000000006</v>
      </c>
      <c r="P988" s="26">
        <f>+R988*'COSTOS VARIOS'!$O$3</f>
        <v>1650</v>
      </c>
      <c r="Q988" s="26">
        <v>1</v>
      </c>
      <c r="R988" s="26">
        <f t="shared" si="152"/>
        <v>110000</v>
      </c>
      <c r="S988" s="25">
        <f t="shared" si="153"/>
        <v>201181</v>
      </c>
      <c r="T988" s="28">
        <f t="shared" si="154"/>
        <v>0.29187149879958851</v>
      </c>
      <c r="U988" s="29">
        <f t="shared" si="155"/>
        <v>259900</v>
      </c>
      <c r="V988" s="26">
        <f>+INDEX('LISTA DE PRECIOS EKM '!A:K,MATCH('Precios ML'!B988,'LISTA DE PRECIOS EKM '!A:A,0),8)</f>
        <v>259900</v>
      </c>
      <c r="W988" s="26">
        <f t="shared" si="156"/>
        <v>259900</v>
      </c>
      <c r="X988" s="26">
        <f t="shared" si="157"/>
        <v>0</v>
      </c>
      <c r="Y988" s="26"/>
      <c r="Z988" s="26">
        <f t="shared" si="158"/>
        <v>259900</v>
      </c>
      <c r="AA988" s="30">
        <f t="shared" si="159"/>
        <v>1.3627272727272728</v>
      </c>
    </row>
    <row r="989" spans="1:27">
      <c r="A989" s="20" t="s">
        <v>5986</v>
      </c>
      <c r="B989" s="20" t="s">
        <v>2310</v>
      </c>
      <c r="C989" s="25">
        <v>110000</v>
      </c>
      <c r="D989" s="22">
        <v>85</v>
      </c>
      <c r="E989" s="22">
        <v>49</v>
      </c>
      <c r="F989" s="22">
        <v>40</v>
      </c>
      <c r="G989" s="22">
        <v>16000</v>
      </c>
      <c r="H989" s="22" t="s">
        <v>5088</v>
      </c>
      <c r="I989" s="26">
        <f>+IF(H989='COSTOS VARIOS'!$C$1,'COSTOS VARIOS'!$C$2*'Precios ML'!V989,'COSTOS VARIOS'!$B$2*'Precios ML'!V989)</f>
        <v>51980</v>
      </c>
      <c r="J989" s="22">
        <v>0</v>
      </c>
      <c r="K989" s="27">
        <f t="shared" si="150"/>
        <v>10.4125</v>
      </c>
      <c r="L989" s="27">
        <f t="shared" si="151"/>
        <v>10.4125</v>
      </c>
      <c r="M989" s="26">
        <f>(INDEX(pesos!A:B,MATCH(L989,pesos!A:A,1),2))</f>
        <v>16200</v>
      </c>
      <c r="N989" s="26">
        <f>+R989*'COSTOS VARIOS'!$O$1</f>
        <v>20900</v>
      </c>
      <c r="O989" s="26">
        <f>+R989*'COSTOS VARIOS'!$O$2</f>
        <v>451.00000000000006</v>
      </c>
      <c r="P989" s="26">
        <f>+R989*'COSTOS VARIOS'!$O$3</f>
        <v>1650</v>
      </c>
      <c r="Q989" s="26">
        <v>1</v>
      </c>
      <c r="R989" s="26">
        <f t="shared" si="152"/>
        <v>110000</v>
      </c>
      <c r="S989" s="25">
        <f t="shared" si="153"/>
        <v>201181</v>
      </c>
      <c r="T989" s="28">
        <f t="shared" si="154"/>
        <v>0.29187149879958851</v>
      </c>
      <c r="U989" s="29">
        <f t="shared" si="155"/>
        <v>259900</v>
      </c>
      <c r="V989" s="26">
        <f>+INDEX('LISTA DE PRECIOS EKM '!A:K,MATCH('Precios ML'!B989,'LISTA DE PRECIOS EKM '!A:A,0),8)</f>
        <v>259900</v>
      </c>
      <c r="W989" s="26">
        <f t="shared" si="156"/>
        <v>259900</v>
      </c>
      <c r="X989" s="26">
        <f t="shared" si="157"/>
        <v>0</v>
      </c>
      <c r="Y989" s="26"/>
      <c r="Z989" s="26">
        <f t="shared" si="158"/>
        <v>259900</v>
      </c>
      <c r="AA989" s="30">
        <f t="shared" si="159"/>
        <v>1.3627272727272728</v>
      </c>
    </row>
    <row r="990" spans="1:27">
      <c r="A990" s="20" t="s">
        <v>5987</v>
      </c>
      <c r="B990" s="20" t="s">
        <v>2321</v>
      </c>
      <c r="C990" s="25">
        <v>275000</v>
      </c>
      <c r="D990" s="22">
        <v>85</v>
      </c>
      <c r="E990" s="22">
        <v>49</v>
      </c>
      <c r="F990" s="22">
        <v>40</v>
      </c>
      <c r="G990" s="22">
        <v>16000</v>
      </c>
      <c r="H990" s="22" t="s">
        <v>5088</v>
      </c>
      <c r="I990" s="26">
        <f>+IF(H990='COSTOS VARIOS'!$C$1,'COSTOS VARIOS'!$C$2*'Precios ML'!V990,'COSTOS VARIOS'!$B$2*'Precios ML'!V990)</f>
        <v>125980</v>
      </c>
      <c r="J990" s="22">
        <v>0</v>
      </c>
      <c r="K990" s="27">
        <f t="shared" si="150"/>
        <v>10.4125</v>
      </c>
      <c r="L990" s="27">
        <f t="shared" si="151"/>
        <v>10.4125</v>
      </c>
      <c r="M990" s="26">
        <f>(INDEX(pesos!A:B,MATCH(L990,pesos!A:A,1),2))</f>
        <v>16200</v>
      </c>
      <c r="N990" s="26">
        <f>+R990*'COSTOS VARIOS'!$O$1</f>
        <v>52250</v>
      </c>
      <c r="O990" s="26">
        <f>+R990*'COSTOS VARIOS'!$O$2</f>
        <v>1127.5</v>
      </c>
      <c r="P990" s="26">
        <f>+R990*'COSTOS VARIOS'!$O$3</f>
        <v>4125</v>
      </c>
      <c r="Q990" s="26">
        <v>1</v>
      </c>
      <c r="R990" s="26">
        <f t="shared" si="152"/>
        <v>275000</v>
      </c>
      <c r="S990" s="25">
        <f t="shared" si="153"/>
        <v>474682.5</v>
      </c>
      <c r="T990" s="28">
        <f t="shared" si="154"/>
        <v>0.3269922527162894</v>
      </c>
      <c r="U990" s="29">
        <f t="shared" si="155"/>
        <v>629900</v>
      </c>
      <c r="V990" s="26">
        <f>+INDEX('LISTA DE PRECIOS EKM '!A:K,MATCH('Precios ML'!B990,'LISTA DE PRECIOS EKM '!A:A,0),8)</f>
        <v>629900</v>
      </c>
      <c r="W990" s="26">
        <f t="shared" si="156"/>
        <v>629900</v>
      </c>
      <c r="X990" s="26">
        <f t="shared" si="157"/>
        <v>0</v>
      </c>
      <c r="Y990" s="26"/>
      <c r="Z990" s="26">
        <f t="shared" si="158"/>
        <v>629900</v>
      </c>
      <c r="AA990" s="30">
        <f t="shared" si="159"/>
        <v>1.2905454545454544</v>
      </c>
    </row>
    <row r="991" spans="1:27">
      <c r="A991" s="20" t="s">
        <v>5987</v>
      </c>
      <c r="B991" s="20" t="s">
        <v>2321</v>
      </c>
      <c r="C991" s="25">
        <v>275000</v>
      </c>
      <c r="D991" s="22">
        <v>85</v>
      </c>
      <c r="E991" s="22">
        <v>49</v>
      </c>
      <c r="F991" s="22">
        <v>40</v>
      </c>
      <c r="G991" s="22">
        <v>16000</v>
      </c>
      <c r="H991" s="22" t="s">
        <v>5088</v>
      </c>
      <c r="I991" s="26">
        <f>+IF(H991='COSTOS VARIOS'!$C$1,'COSTOS VARIOS'!$C$2*'Precios ML'!V991,'COSTOS VARIOS'!$B$2*'Precios ML'!V991)</f>
        <v>125980</v>
      </c>
      <c r="J991" s="22">
        <v>0</v>
      </c>
      <c r="K991" s="27">
        <f t="shared" si="150"/>
        <v>10.4125</v>
      </c>
      <c r="L991" s="27">
        <f t="shared" si="151"/>
        <v>10.4125</v>
      </c>
      <c r="M991" s="26">
        <f>(INDEX(pesos!A:B,MATCH(L991,pesos!A:A,1),2))</f>
        <v>16200</v>
      </c>
      <c r="N991" s="26">
        <f>+R991*'COSTOS VARIOS'!$O$1</f>
        <v>52250</v>
      </c>
      <c r="O991" s="26">
        <f>+R991*'COSTOS VARIOS'!$O$2</f>
        <v>1127.5</v>
      </c>
      <c r="P991" s="26">
        <f>+R991*'COSTOS VARIOS'!$O$3</f>
        <v>4125</v>
      </c>
      <c r="Q991" s="26">
        <v>1</v>
      </c>
      <c r="R991" s="26">
        <f t="shared" si="152"/>
        <v>275000</v>
      </c>
      <c r="S991" s="25">
        <f t="shared" si="153"/>
        <v>474682.5</v>
      </c>
      <c r="T991" s="28">
        <f t="shared" si="154"/>
        <v>0.3269922527162894</v>
      </c>
      <c r="U991" s="29">
        <f t="shared" si="155"/>
        <v>629900</v>
      </c>
      <c r="V991" s="26">
        <f>+INDEX('LISTA DE PRECIOS EKM '!A:K,MATCH('Precios ML'!B991,'LISTA DE PRECIOS EKM '!A:A,0),8)</f>
        <v>629900</v>
      </c>
      <c r="W991" s="26">
        <f t="shared" si="156"/>
        <v>629900</v>
      </c>
      <c r="X991" s="26">
        <f t="shared" si="157"/>
        <v>0</v>
      </c>
      <c r="Y991" s="26"/>
      <c r="Z991" s="26">
        <f t="shared" si="158"/>
        <v>629900</v>
      </c>
      <c r="AA991" s="30">
        <f t="shared" si="159"/>
        <v>1.2905454545454544</v>
      </c>
    </row>
    <row r="992" spans="1:27">
      <c r="A992" s="20" t="s">
        <v>5988</v>
      </c>
      <c r="B992" s="20" t="s">
        <v>2617</v>
      </c>
      <c r="C992" s="25">
        <v>275000</v>
      </c>
      <c r="D992" s="22">
        <v>85</v>
      </c>
      <c r="E992" s="22">
        <v>49</v>
      </c>
      <c r="F992" s="22">
        <v>40</v>
      </c>
      <c r="G992" s="22">
        <v>16000</v>
      </c>
      <c r="H992" s="22" t="s">
        <v>5088</v>
      </c>
      <c r="I992" s="26">
        <f>+IF(H992='COSTOS VARIOS'!$C$1,'COSTOS VARIOS'!$C$2*'Precios ML'!V992,'COSTOS VARIOS'!$B$2*'Precios ML'!V992)</f>
        <v>125980</v>
      </c>
      <c r="J992" s="22">
        <v>0</v>
      </c>
      <c r="K992" s="27">
        <f t="shared" si="150"/>
        <v>10.4125</v>
      </c>
      <c r="L992" s="27">
        <f t="shared" si="151"/>
        <v>10.4125</v>
      </c>
      <c r="M992" s="26">
        <f>(INDEX(pesos!A:B,MATCH(L992,pesos!A:A,1),2))</f>
        <v>16200</v>
      </c>
      <c r="N992" s="26">
        <f>+R992*'COSTOS VARIOS'!$O$1</f>
        <v>52250</v>
      </c>
      <c r="O992" s="26">
        <f>+R992*'COSTOS VARIOS'!$O$2</f>
        <v>1127.5</v>
      </c>
      <c r="P992" s="26">
        <f>+R992*'COSTOS VARIOS'!$O$3</f>
        <v>4125</v>
      </c>
      <c r="Q992" s="26">
        <v>1</v>
      </c>
      <c r="R992" s="26">
        <f t="shared" si="152"/>
        <v>275000</v>
      </c>
      <c r="S992" s="25">
        <f t="shared" si="153"/>
        <v>474682.5</v>
      </c>
      <c r="T992" s="28">
        <f t="shared" si="154"/>
        <v>0.3269922527162894</v>
      </c>
      <c r="U992" s="29">
        <f t="shared" si="155"/>
        <v>629900</v>
      </c>
      <c r="V992" s="26">
        <f>+INDEX('LISTA DE PRECIOS EKM '!A:K,MATCH('Precios ML'!B992,'LISTA DE PRECIOS EKM '!A:A,0),8)</f>
        <v>629900</v>
      </c>
      <c r="W992" s="26">
        <f t="shared" si="156"/>
        <v>629900</v>
      </c>
      <c r="X992" s="26">
        <f t="shared" si="157"/>
        <v>0</v>
      </c>
      <c r="Y992" s="26"/>
      <c r="Z992" s="26">
        <f t="shared" si="158"/>
        <v>629900</v>
      </c>
      <c r="AA992" s="30">
        <f t="shared" si="159"/>
        <v>1.2905454545454544</v>
      </c>
    </row>
    <row r="993" spans="1:27">
      <c r="A993" s="20" t="s">
        <v>5988</v>
      </c>
      <c r="B993" s="20" t="s">
        <v>2617</v>
      </c>
      <c r="C993" s="25">
        <v>275000</v>
      </c>
      <c r="D993" s="22">
        <v>85</v>
      </c>
      <c r="E993" s="22">
        <v>49</v>
      </c>
      <c r="F993" s="22">
        <v>40</v>
      </c>
      <c r="G993" s="22">
        <v>16000</v>
      </c>
      <c r="H993" s="22" t="s">
        <v>5088</v>
      </c>
      <c r="I993" s="26">
        <f>+IF(H993='COSTOS VARIOS'!$C$1,'COSTOS VARIOS'!$C$2*'Precios ML'!V993,'COSTOS VARIOS'!$B$2*'Precios ML'!V993)</f>
        <v>125980</v>
      </c>
      <c r="J993" s="22">
        <v>0</v>
      </c>
      <c r="K993" s="27">
        <f t="shared" si="150"/>
        <v>10.4125</v>
      </c>
      <c r="L993" s="27">
        <f t="shared" si="151"/>
        <v>10.4125</v>
      </c>
      <c r="M993" s="26">
        <f>(INDEX(pesos!A:B,MATCH(L993,pesos!A:A,1),2))</f>
        <v>16200</v>
      </c>
      <c r="N993" s="26">
        <f>+R993*'COSTOS VARIOS'!$O$1</f>
        <v>52250</v>
      </c>
      <c r="O993" s="26">
        <f>+R993*'COSTOS VARIOS'!$O$2</f>
        <v>1127.5</v>
      </c>
      <c r="P993" s="26">
        <f>+R993*'COSTOS VARIOS'!$O$3</f>
        <v>4125</v>
      </c>
      <c r="Q993" s="26">
        <v>1</v>
      </c>
      <c r="R993" s="26">
        <f t="shared" si="152"/>
        <v>275000</v>
      </c>
      <c r="S993" s="25">
        <f t="shared" si="153"/>
        <v>474682.5</v>
      </c>
      <c r="T993" s="28">
        <f t="shared" si="154"/>
        <v>0.3269922527162894</v>
      </c>
      <c r="U993" s="29">
        <f t="shared" si="155"/>
        <v>629900</v>
      </c>
      <c r="V993" s="26">
        <f>+INDEX('LISTA DE PRECIOS EKM '!A:K,MATCH('Precios ML'!B993,'LISTA DE PRECIOS EKM '!A:A,0),8)</f>
        <v>629900</v>
      </c>
      <c r="W993" s="26">
        <f t="shared" si="156"/>
        <v>629900</v>
      </c>
      <c r="X993" s="26">
        <f t="shared" si="157"/>
        <v>0</v>
      </c>
      <c r="Y993" s="26"/>
      <c r="Z993" s="26">
        <f t="shared" si="158"/>
        <v>629900</v>
      </c>
      <c r="AA993" s="30">
        <f t="shared" si="159"/>
        <v>1.2905454545454544</v>
      </c>
    </row>
    <row r="994" spans="1:27">
      <c r="A994" s="20" t="s">
        <v>5989</v>
      </c>
      <c r="B994" s="20" t="s">
        <v>2305</v>
      </c>
      <c r="C994" s="25">
        <v>192000</v>
      </c>
      <c r="D994" s="22">
        <v>85</v>
      </c>
      <c r="E994" s="22">
        <v>49</v>
      </c>
      <c r="F994" s="22">
        <v>40</v>
      </c>
      <c r="G994" s="22">
        <v>16000</v>
      </c>
      <c r="H994" s="22" t="s">
        <v>5088</v>
      </c>
      <c r="I994" s="26">
        <f>+IF(H994='COSTOS VARIOS'!$C$1,'COSTOS VARIOS'!$C$2*'Precios ML'!V994,'COSTOS VARIOS'!$B$2*'Precios ML'!V994)</f>
        <v>87980</v>
      </c>
      <c r="J994" s="22">
        <v>0</v>
      </c>
      <c r="K994" s="27">
        <f t="shared" si="150"/>
        <v>10.4125</v>
      </c>
      <c r="L994" s="27">
        <f t="shared" si="151"/>
        <v>10.4125</v>
      </c>
      <c r="M994" s="26">
        <f>(INDEX(pesos!A:B,MATCH(L994,pesos!A:A,1),2))</f>
        <v>16200</v>
      </c>
      <c r="N994" s="26">
        <f>+R994*'COSTOS VARIOS'!$O$1</f>
        <v>36480</v>
      </c>
      <c r="O994" s="26">
        <f>+R994*'COSTOS VARIOS'!$O$2</f>
        <v>787.2</v>
      </c>
      <c r="P994" s="26">
        <f>+R994*'COSTOS VARIOS'!$O$3</f>
        <v>2880</v>
      </c>
      <c r="Q994" s="26">
        <v>1</v>
      </c>
      <c r="R994" s="26">
        <f t="shared" si="152"/>
        <v>192000</v>
      </c>
      <c r="S994" s="25">
        <f t="shared" si="153"/>
        <v>336327.2</v>
      </c>
      <c r="T994" s="28">
        <f t="shared" si="154"/>
        <v>0.3079524938809588</v>
      </c>
      <c r="U994" s="29">
        <f t="shared" si="155"/>
        <v>439900</v>
      </c>
      <c r="V994" s="26">
        <f>+INDEX('LISTA DE PRECIOS EKM '!A:K,MATCH('Precios ML'!B994,'LISTA DE PRECIOS EKM '!A:A,0),8)</f>
        <v>439900</v>
      </c>
      <c r="W994" s="26">
        <f t="shared" si="156"/>
        <v>439900</v>
      </c>
      <c r="X994" s="26">
        <f t="shared" si="157"/>
        <v>0</v>
      </c>
      <c r="Y994" s="26"/>
      <c r="Z994" s="26">
        <f t="shared" si="158"/>
        <v>439900</v>
      </c>
      <c r="AA994" s="30">
        <f t="shared" si="159"/>
        <v>1.2911458333333332</v>
      </c>
    </row>
    <row r="995" spans="1:27">
      <c r="A995" s="20" t="s">
        <v>5989</v>
      </c>
      <c r="B995" s="20" t="s">
        <v>2305</v>
      </c>
      <c r="C995" s="25">
        <v>192000</v>
      </c>
      <c r="D995" s="22">
        <v>85</v>
      </c>
      <c r="E995" s="22">
        <v>49</v>
      </c>
      <c r="F995" s="22">
        <v>40</v>
      </c>
      <c r="G995" s="22">
        <v>16000</v>
      </c>
      <c r="H995" s="22" t="s">
        <v>5088</v>
      </c>
      <c r="I995" s="26">
        <f>+IF(H995='COSTOS VARIOS'!$C$1,'COSTOS VARIOS'!$C$2*'Precios ML'!V995,'COSTOS VARIOS'!$B$2*'Precios ML'!V995)</f>
        <v>87980</v>
      </c>
      <c r="J995" s="22">
        <v>0</v>
      </c>
      <c r="K995" s="27">
        <f t="shared" si="150"/>
        <v>10.4125</v>
      </c>
      <c r="L995" s="27">
        <f t="shared" si="151"/>
        <v>10.4125</v>
      </c>
      <c r="M995" s="26">
        <f>(INDEX(pesos!A:B,MATCH(L995,pesos!A:A,1),2))</f>
        <v>16200</v>
      </c>
      <c r="N995" s="26">
        <f>+R995*'COSTOS VARIOS'!$O$1</f>
        <v>36480</v>
      </c>
      <c r="O995" s="26">
        <f>+R995*'COSTOS VARIOS'!$O$2</f>
        <v>787.2</v>
      </c>
      <c r="P995" s="26">
        <f>+R995*'COSTOS VARIOS'!$O$3</f>
        <v>2880</v>
      </c>
      <c r="Q995" s="26">
        <v>1</v>
      </c>
      <c r="R995" s="26">
        <f t="shared" si="152"/>
        <v>192000</v>
      </c>
      <c r="S995" s="25">
        <f t="shared" si="153"/>
        <v>336327.2</v>
      </c>
      <c r="T995" s="28">
        <f t="shared" si="154"/>
        <v>0.3079524938809588</v>
      </c>
      <c r="U995" s="29">
        <f t="shared" si="155"/>
        <v>439900</v>
      </c>
      <c r="V995" s="26">
        <f>+INDEX('LISTA DE PRECIOS EKM '!A:K,MATCH('Precios ML'!B995,'LISTA DE PRECIOS EKM '!A:A,0),8)</f>
        <v>439900</v>
      </c>
      <c r="W995" s="26">
        <f t="shared" si="156"/>
        <v>439900</v>
      </c>
      <c r="X995" s="26">
        <f t="shared" si="157"/>
        <v>0</v>
      </c>
      <c r="Y995" s="26"/>
      <c r="Z995" s="26">
        <f t="shared" si="158"/>
        <v>439900</v>
      </c>
      <c r="AA995" s="30">
        <f t="shared" si="159"/>
        <v>1.2911458333333332</v>
      </c>
    </row>
    <row r="996" spans="1:27">
      <c r="A996" s="20" t="s">
        <v>5990</v>
      </c>
      <c r="B996" s="20" t="s">
        <v>2344</v>
      </c>
      <c r="C996" s="25">
        <v>110000</v>
      </c>
      <c r="D996" s="22">
        <v>85</v>
      </c>
      <c r="E996" s="22">
        <v>49</v>
      </c>
      <c r="F996" s="22">
        <v>40</v>
      </c>
      <c r="G996" s="22">
        <v>16000</v>
      </c>
      <c r="H996" s="22" t="s">
        <v>5088</v>
      </c>
      <c r="I996" s="26">
        <f>+IF(H996='COSTOS VARIOS'!$C$1,'COSTOS VARIOS'!$C$2*'Precios ML'!V996,'COSTOS VARIOS'!$B$2*'Precios ML'!V996)</f>
        <v>55980</v>
      </c>
      <c r="J996" s="22">
        <v>0</v>
      </c>
      <c r="K996" s="27">
        <f t="shared" si="150"/>
        <v>10.4125</v>
      </c>
      <c r="L996" s="27">
        <f t="shared" si="151"/>
        <v>10.4125</v>
      </c>
      <c r="M996" s="26">
        <f>(INDEX(pesos!A:B,MATCH(L996,pesos!A:A,1),2))</f>
        <v>16200</v>
      </c>
      <c r="N996" s="26">
        <f>+R996*'COSTOS VARIOS'!$O$1</f>
        <v>20900</v>
      </c>
      <c r="O996" s="26">
        <f>+R996*'COSTOS VARIOS'!$O$2</f>
        <v>451.00000000000006</v>
      </c>
      <c r="P996" s="26">
        <f>+R996*'COSTOS VARIOS'!$O$3</f>
        <v>1650</v>
      </c>
      <c r="Q996" s="26">
        <v>1</v>
      </c>
      <c r="R996" s="26">
        <f t="shared" si="152"/>
        <v>110000</v>
      </c>
      <c r="S996" s="25">
        <f t="shared" si="153"/>
        <v>205181</v>
      </c>
      <c r="T996" s="28">
        <f t="shared" si="154"/>
        <v>0.36416139895994259</v>
      </c>
      <c r="U996" s="29">
        <f t="shared" si="155"/>
        <v>279900</v>
      </c>
      <c r="V996" s="26">
        <f>+INDEX('LISTA DE PRECIOS EKM '!A:K,MATCH('Precios ML'!B996,'LISTA DE PRECIOS EKM '!A:A,0),8)</f>
        <v>279900</v>
      </c>
      <c r="W996" s="26">
        <f t="shared" si="156"/>
        <v>279900</v>
      </c>
      <c r="X996" s="26">
        <f t="shared" si="157"/>
        <v>0</v>
      </c>
      <c r="Y996" s="26"/>
      <c r="Z996" s="26">
        <f t="shared" si="158"/>
        <v>279900</v>
      </c>
      <c r="AA996" s="30">
        <f t="shared" si="159"/>
        <v>1.5445454545454544</v>
      </c>
    </row>
    <row r="997" spans="1:27">
      <c r="A997" s="20" t="s">
        <v>5990</v>
      </c>
      <c r="B997" s="20" t="s">
        <v>2344</v>
      </c>
      <c r="C997" s="25">
        <v>110000</v>
      </c>
      <c r="D997" s="22">
        <v>85</v>
      </c>
      <c r="E997" s="22">
        <v>49</v>
      </c>
      <c r="F997" s="22">
        <v>40</v>
      </c>
      <c r="G997" s="22">
        <v>16000</v>
      </c>
      <c r="H997" s="22" t="s">
        <v>5088</v>
      </c>
      <c r="I997" s="26">
        <f>+IF(H997='COSTOS VARIOS'!$C$1,'COSTOS VARIOS'!$C$2*'Precios ML'!V997,'COSTOS VARIOS'!$B$2*'Precios ML'!V997)</f>
        <v>55980</v>
      </c>
      <c r="J997" s="22">
        <v>0</v>
      </c>
      <c r="K997" s="27">
        <f t="shared" si="150"/>
        <v>10.4125</v>
      </c>
      <c r="L997" s="27">
        <f t="shared" si="151"/>
        <v>10.4125</v>
      </c>
      <c r="M997" s="26">
        <f>(INDEX(pesos!A:B,MATCH(L997,pesos!A:A,1),2))</f>
        <v>16200</v>
      </c>
      <c r="N997" s="26">
        <f>+R997*'COSTOS VARIOS'!$O$1</f>
        <v>20900</v>
      </c>
      <c r="O997" s="26">
        <f>+R997*'COSTOS VARIOS'!$O$2</f>
        <v>451.00000000000006</v>
      </c>
      <c r="P997" s="26">
        <f>+R997*'COSTOS VARIOS'!$O$3</f>
        <v>1650</v>
      </c>
      <c r="Q997" s="26">
        <v>1</v>
      </c>
      <c r="R997" s="26">
        <f t="shared" si="152"/>
        <v>110000</v>
      </c>
      <c r="S997" s="25">
        <f t="shared" si="153"/>
        <v>205181</v>
      </c>
      <c r="T997" s="28">
        <f t="shared" si="154"/>
        <v>0.36416139895994259</v>
      </c>
      <c r="U997" s="29">
        <f t="shared" si="155"/>
        <v>279900</v>
      </c>
      <c r="V997" s="26">
        <f>+INDEX('LISTA DE PRECIOS EKM '!A:K,MATCH('Precios ML'!B997,'LISTA DE PRECIOS EKM '!A:A,0),8)</f>
        <v>279900</v>
      </c>
      <c r="W997" s="26">
        <f t="shared" si="156"/>
        <v>279900</v>
      </c>
      <c r="X997" s="26">
        <f t="shared" si="157"/>
        <v>0</v>
      </c>
      <c r="Y997" s="26"/>
      <c r="Z997" s="26">
        <f t="shared" si="158"/>
        <v>279900</v>
      </c>
      <c r="AA997" s="30">
        <f t="shared" si="159"/>
        <v>1.5445454545454544</v>
      </c>
    </row>
    <row r="998" spans="1:27">
      <c r="A998" s="20" t="s">
        <v>5991</v>
      </c>
      <c r="B998" s="20" t="s">
        <v>5992</v>
      </c>
      <c r="C998" s="25">
        <v>61000</v>
      </c>
      <c r="D998" s="22">
        <v>85</v>
      </c>
      <c r="E998" s="22">
        <v>49</v>
      </c>
      <c r="F998" s="22">
        <v>40</v>
      </c>
      <c r="G998" s="22">
        <v>16000</v>
      </c>
      <c r="H998" s="22" t="s">
        <v>5088</v>
      </c>
      <c r="I998" s="26">
        <f>+IF(H998='COSTOS VARIOS'!$C$1,'COSTOS VARIOS'!$C$2*'Precios ML'!V998,'COSTOS VARIOS'!$B$2*'Precios ML'!V998)</f>
        <v>33980</v>
      </c>
      <c r="J998" s="22">
        <v>0</v>
      </c>
      <c r="K998" s="27">
        <f t="shared" si="150"/>
        <v>10.4125</v>
      </c>
      <c r="L998" s="27">
        <f t="shared" si="151"/>
        <v>10.4125</v>
      </c>
      <c r="M998" s="26">
        <f>(INDEX(pesos!A:B,MATCH(L998,pesos!A:A,1),2))</f>
        <v>16200</v>
      </c>
      <c r="N998" s="26">
        <f>+R998*'COSTOS VARIOS'!$O$1</f>
        <v>11590</v>
      </c>
      <c r="O998" s="26">
        <f>+R998*'COSTOS VARIOS'!$O$2</f>
        <v>250.10000000000002</v>
      </c>
      <c r="P998" s="26">
        <f>+R998*'COSTOS VARIOS'!$O$3</f>
        <v>915</v>
      </c>
      <c r="Q998" s="26">
        <v>1</v>
      </c>
      <c r="R998" s="26">
        <f t="shared" si="152"/>
        <v>61000</v>
      </c>
      <c r="S998" s="25">
        <f t="shared" si="153"/>
        <v>123935.1</v>
      </c>
      <c r="T998" s="28">
        <f t="shared" si="154"/>
        <v>0.37087879059281836</v>
      </c>
      <c r="U998" s="29">
        <f t="shared" si="155"/>
        <v>169900</v>
      </c>
      <c r="V998" s="26">
        <f>+INDEX('LISTA DE PRECIOS EKM '!A:K,MATCH('Precios ML'!B998,'LISTA DE PRECIOS EKM '!A:A,0),8)</f>
        <v>169900</v>
      </c>
      <c r="W998" s="26">
        <f t="shared" si="156"/>
        <v>169900</v>
      </c>
      <c r="X998" s="26">
        <f t="shared" si="157"/>
        <v>0</v>
      </c>
      <c r="Y998" s="26"/>
      <c r="Z998" s="26">
        <f t="shared" si="158"/>
        <v>169900</v>
      </c>
      <c r="AA998" s="30">
        <f t="shared" si="159"/>
        <v>1.7852459016393443</v>
      </c>
    </row>
    <row r="999" spans="1:27">
      <c r="A999" s="20" t="s">
        <v>5991</v>
      </c>
      <c r="B999" s="20" t="s">
        <v>5992</v>
      </c>
      <c r="C999" s="25">
        <v>61000</v>
      </c>
      <c r="D999" s="22">
        <v>85</v>
      </c>
      <c r="E999" s="22">
        <v>49</v>
      </c>
      <c r="F999" s="22">
        <v>40</v>
      </c>
      <c r="G999" s="22">
        <v>16000</v>
      </c>
      <c r="H999" s="22" t="s">
        <v>5088</v>
      </c>
      <c r="I999" s="26">
        <f>+IF(H999='COSTOS VARIOS'!$C$1,'COSTOS VARIOS'!$C$2*'Precios ML'!V999,'COSTOS VARIOS'!$B$2*'Precios ML'!V999)</f>
        <v>33980</v>
      </c>
      <c r="J999" s="22">
        <v>0</v>
      </c>
      <c r="K999" s="27">
        <f t="shared" si="150"/>
        <v>10.4125</v>
      </c>
      <c r="L999" s="27">
        <f t="shared" si="151"/>
        <v>10.4125</v>
      </c>
      <c r="M999" s="26">
        <f>(INDEX(pesos!A:B,MATCH(L999,pesos!A:A,1),2))</f>
        <v>16200</v>
      </c>
      <c r="N999" s="26">
        <f>+R999*'COSTOS VARIOS'!$O$1</f>
        <v>11590</v>
      </c>
      <c r="O999" s="26">
        <f>+R999*'COSTOS VARIOS'!$O$2</f>
        <v>250.10000000000002</v>
      </c>
      <c r="P999" s="26">
        <f>+R999*'COSTOS VARIOS'!$O$3</f>
        <v>915</v>
      </c>
      <c r="Q999" s="26">
        <v>1</v>
      </c>
      <c r="R999" s="26">
        <f t="shared" si="152"/>
        <v>61000</v>
      </c>
      <c r="S999" s="25">
        <f t="shared" si="153"/>
        <v>123935.1</v>
      </c>
      <c r="T999" s="28">
        <f t="shared" si="154"/>
        <v>0.37087879059281836</v>
      </c>
      <c r="U999" s="29">
        <f t="shared" si="155"/>
        <v>169900</v>
      </c>
      <c r="V999" s="26">
        <f>+INDEX('LISTA DE PRECIOS EKM '!A:K,MATCH('Precios ML'!B999,'LISTA DE PRECIOS EKM '!A:A,0),8)</f>
        <v>169900</v>
      </c>
      <c r="W999" s="26">
        <f t="shared" si="156"/>
        <v>169900</v>
      </c>
      <c r="X999" s="26">
        <f t="shared" si="157"/>
        <v>0</v>
      </c>
      <c r="Y999" s="26"/>
      <c r="Z999" s="26">
        <f t="shared" si="158"/>
        <v>169900</v>
      </c>
      <c r="AA999" s="30">
        <f t="shared" si="159"/>
        <v>1.7852459016393443</v>
      </c>
    </row>
    <row r="1000" spans="1:27">
      <c r="A1000" s="20" t="s">
        <v>5993</v>
      </c>
      <c r="B1000" s="20" t="s">
        <v>5994</v>
      </c>
      <c r="C1000" s="25">
        <v>110000</v>
      </c>
      <c r="D1000" s="22">
        <v>85</v>
      </c>
      <c r="E1000" s="22">
        <v>49</v>
      </c>
      <c r="F1000" s="22">
        <v>40</v>
      </c>
      <c r="G1000" s="22">
        <v>16000</v>
      </c>
      <c r="H1000" s="22" t="s">
        <v>5088</v>
      </c>
      <c r="I1000" s="26">
        <f>+IF(H1000='COSTOS VARIOS'!$C$1,'COSTOS VARIOS'!$C$2*'Precios ML'!V1000,'COSTOS VARIOS'!$B$2*'Precios ML'!V1000)</f>
        <v>55980</v>
      </c>
      <c r="J1000" s="22">
        <v>0</v>
      </c>
      <c r="K1000" s="27">
        <f t="shared" si="150"/>
        <v>10.4125</v>
      </c>
      <c r="L1000" s="27">
        <f t="shared" si="151"/>
        <v>10.4125</v>
      </c>
      <c r="M1000" s="26">
        <f>(INDEX(pesos!A:B,MATCH(L1000,pesos!A:A,1),2))</f>
        <v>16200</v>
      </c>
      <c r="N1000" s="26">
        <f>+R1000*'COSTOS VARIOS'!$O$1</f>
        <v>20900</v>
      </c>
      <c r="O1000" s="26">
        <f>+R1000*'COSTOS VARIOS'!$O$2</f>
        <v>451.00000000000006</v>
      </c>
      <c r="P1000" s="26">
        <f>+R1000*'COSTOS VARIOS'!$O$3</f>
        <v>1650</v>
      </c>
      <c r="Q1000" s="26">
        <v>1</v>
      </c>
      <c r="R1000" s="26">
        <f t="shared" si="152"/>
        <v>110000</v>
      </c>
      <c r="S1000" s="25">
        <f t="shared" si="153"/>
        <v>205181</v>
      </c>
      <c r="T1000" s="28">
        <f t="shared" si="154"/>
        <v>0.36416139895994259</v>
      </c>
      <c r="U1000" s="29">
        <f t="shared" si="155"/>
        <v>279900</v>
      </c>
      <c r="V1000" s="26">
        <f>+INDEX('LISTA DE PRECIOS EKM '!A:K,MATCH('Precios ML'!B1000,'LISTA DE PRECIOS EKM '!A:A,0),8)</f>
        <v>279900</v>
      </c>
      <c r="W1000" s="26">
        <f t="shared" si="156"/>
        <v>279900</v>
      </c>
      <c r="X1000" s="26">
        <f t="shared" si="157"/>
        <v>0</v>
      </c>
      <c r="Y1000" s="26"/>
      <c r="Z1000" s="26">
        <f t="shared" si="158"/>
        <v>279900</v>
      </c>
      <c r="AA1000" s="30">
        <f t="shared" si="159"/>
        <v>1.5445454545454544</v>
      </c>
    </row>
    <row r="1001" spans="1:27">
      <c r="A1001" s="20" t="s">
        <v>5993</v>
      </c>
      <c r="B1001" s="20" t="s">
        <v>5994</v>
      </c>
      <c r="C1001" s="25">
        <v>110000</v>
      </c>
      <c r="D1001" s="22">
        <v>85</v>
      </c>
      <c r="E1001" s="22">
        <v>49</v>
      </c>
      <c r="F1001" s="22">
        <v>40</v>
      </c>
      <c r="G1001" s="22">
        <v>16000</v>
      </c>
      <c r="H1001" s="22" t="s">
        <v>5088</v>
      </c>
      <c r="I1001" s="26">
        <f>+IF(H1001='COSTOS VARIOS'!$C$1,'COSTOS VARIOS'!$C$2*'Precios ML'!V1001,'COSTOS VARIOS'!$B$2*'Precios ML'!V1001)</f>
        <v>55980</v>
      </c>
      <c r="J1001" s="22">
        <v>0</v>
      </c>
      <c r="K1001" s="27">
        <f t="shared" si="150"/>
        <v>10.4125</v>
      </c>
      <c r="L1001" s="27">
        <f t="shared" si="151"/>
        <v>10.4125</v>
      </c>
      <c r="M1001" s="26">
        <f>(INDEX(pesos!A:B,MATCH(L1001,pesos!A:A,1),2))</f>
        <v>16200</v>
      </c>
      <c r="N1001" s="26">
        <f>+R1001*'COSTOS VARIOS'!$O$1</f>
        <v>20900</v>
      </c>
      <c r="O1001" s="26">
        <f>+R1001*'COSTOS VARIOS'!$O$2</f>
        <v>451.00000000000006</v>
      </c>
      <c r="P1001" s="26">
        <f>+R1001*'COSTOS VARIOS'!$O$3</f>
        <v>1650</v>
      </c>
      <c r="Q1001" s="26">
        <v>1</v>
      </c>
      <c r="R1001" s="26">
        <f t="shared" si="152"/>
        <v>110000</v>
      </c>
      <c r="S1001" s="25">
        <f t="shared" si="153"/>
        <v>205181</v>
      </c>
      <c r="T1001" s="28">
        <f t="shared" si="154"/>
        <v>0.36416139895994259</v>
      </c>
      <c r="U1001" s="29">
        <f t="shared" si="155"/>
        <v>279900</v>
      </c>
      <c r="V1001" s="26">
        <f>+INDEX('LISTA DE PRECIOS EKM '!A:K,MATCH('Precios ML'!B1001,'LISTA DE PRECIOS EKM '!A:A,0),8)</f>
        <v>279900</v>
      </c>
      <c r="W1001" s="26">
        <f t="shared" si="156"/>
        <v>279900</v>
      </c>
      <c r="X1001" s="26">
        <f t="shared" si="157"/>
        <v>0</v>
      </c>
      <c r="Y1001" s="26"/>
      <c r="Z1001" s="26">
        <f t="shared" si="158"/>
        <v>279900</v>
      </c>
      <c r="AA1001" s="30">
        <f t="shared" si="159"/>
        <v>1.5445454545454544</v>
      </c>
    </row>
    <row r="1002" spans="1:27">
      <c r="A1002" s="20" t="s">
        <v>5995</v>
      </c>
      <c r="B1002" s="20" t="s">
        <v>5996</v>
      </c>
      <c r="C1002" s="25">
        <v>110000</v>
      </c>
      <c r="D1002" s="22">
        <v>85</v>
      </c>
      <c r="E1002" s="22">
        <v>49</v>
      </c>
      <c r="F1002" s="22">
        <v>40</v>
      </c>
      <c r="G1002" s="22">
        <v>16000</v>
      </c>
      <c r="H1002" s="22" t="s">
        <v>5088</v>
      </c>
      <c r="I1002" s="26">
        <f>+IF(H1002='COSTOS VARIOS'!$C$1,'COSTOS VARIOS'!$C$2*'Precios ML'!V1002,'COSTOS VARIOS'!$B$2*'Precios ML'!V1002)</f>
        <v>55980</v>
      </c>
      <c r="J1002" s="22">
        <v>0</v>
      </c>
      <c r="K1002" s="27">
        <f t="shared" si="150"/>
        <v>10.4125</v>
      </c>
      <c r="L1002" s="27">
        <f t="shared" si="151"/>
        <v>10.4125</v>
      </c>
      <c r="M1002" s="26">
        <f>(INDEX(pesos!A:B,MATCH(L1002,pesos!A:A,1),2))</f>
        <v>16200</v>
      </c>
      <c r="N1002" s="26">
        <f>+R1002*'COSTOS VARIOS'!$O$1</f>
        <v>20900</v>
      </c>
      <c r="O1002" s="26">
        <f>+R1002*'COSTOS VARIOS'!$O$2</f>
        <v>451.00000000000006</v>
      </c>
      <c r="P1002" s="26">
        <f>+R1002*'COSTOS VARIOS'!$O$3</f>
        <v>1650</v>
      </c>
      <c r="Q1002" s="26">
        <v>1</v>
      </c>
      <c r="R1002" s="26">
        <f t="shared" si="152"/>
        <v>110000</v>
      </c>
      <c r="S1002" s="25">
        <f t="shared" si="153"/>
        <v>205181</v>
      </c>
      <c r="T1002" s="28">
        <f t="shared" si="154"/>
        <v>0.36416139895994259</v>
      </c>
      <c r="U1002" s="29">
        <f t="shared" si="155"/>
        <v>279900</v>
      </c>
      <c r="V1002" s="26">
        <f>+INDEX('LISTA DE PRECIOS EKM '!A:K,MATCH('Precios ML'!B1002,'LISTA DE PRECIOS EKM '!A:A,0),8)</f>
        <v>279900</v>
      </c>
      <c r="W1002" s="26">
        <f t="shared" si="156"/>
        <v>279900</v>
      </c>
      <c r="X1002" s="26">
        <f t="shared" si="157"/>
        <v>0</v>
      </c>
      <c r="Y1002" s="26"/>
      <c r="Z1002" s="26">
        <f t="shared" si="158"/>
        <v>279900</v>
      </c>
      <c r="AA1002" s="30">
        <f t="shared" si="159"/>
        <v>1.5445454545454544</v>
      </c>
    </row>
    <row r="1003" spans="1:27">
      <c r="A1003" s="20" t="s">
        <v>5995</v>
      </c>
      <c r="B1003" s="20" t="s">
        <v>5996</v>
      </c>
      <c r="C1003" s="25">
        <v>110000</v>
      </c>
      <c r="D1003" s="22">
        <v>85</v>
      </c>
      <c r="E1003" s="22">
        <v>49</v>
      </c>
      <c r="F1003" s="22">
        <v>40</v>
      </c>
      <c r="G1003" s="22">
        <v>16000</v>
      </c>
      <c r="H1003" s="22" t="s">
        <v>5088</v>
      </c>
      <c r="I1003" s="26">
        <f>+IF(H1003='COSTOS VARIOS'!$C$1,'COSTOS VARIOS'!$C$2*'Precios ML'!V1003,'COSTOS VARIOS'!$B$2*'Precios ML'!V1003)</f>
        <v>55980</v>
      </c>
      <c r="J1003" s="22">
        <v>0</v>
      </c>
      <c r="K1003" s="27">
        <f t="shared" si="150"/>
        <v>10.4125</v>
      </c>
      <c r="L1003" s="27">
        <f t="shared" si="151"/>
        <v>10.4125</v>
      </c>
      <c r="M1003" s="26">
        <f>(INDEX(pesos!A:B,MATCH(L1003,pesos!A:A,1),2))</f>
        <v>16200</v>
      </c>
      <c r="N1003" s="26">
        <f>+R1003*'COSTOS VARIOS'!$O$1</f>
        <v>20900</v>
      </c>
      <c r="O1003" s="26">
        <f>+R1003*'COSTOS VARIOS'!$O$2</f>
        <v>451.00000000000006</v>
      </c>
      <c r="P1003" s="26">
        <f>+R1003*'COSTOS VARIOS'!$O$3</f>
        <v>1650</v>
      </c>
      <c r="Q1003" s="26">
        <v>1</v>
      </c>
      <c r="R1003" s="26">
        <f t="shared" si="152"/>
        <v>110000</v>
      </c>
      <c r="S1003" s="25">
        <f t="shared" si="153"/>
        <v>205181</v>
      </c>
      <c r="T1003" s="28">
        <f t="shared" si="154"/>
        <v>0.36416139895994259</v>
      </c>
      <c r="U1003" s="29">
        <f t="shared" si="155"/>
        <v>279900</v>
      </c>
      <c r="V1003" s="26">
        <f>+INDEX('LISTA DE PRECIOS EKM '!A:K,MATCH('Precios ML'!B1003,'LISTA DE PRECIOS EKM '!A:A,0),8)</f>
        <v>279900</v>
      </c>
      <c r="W1003" s="26">
        <f t="shared" si="156"/>
        <v>279900</v>
      </c>
      <c r="X1003" s="26">
        <f t="shared" si="157"/>
        <v>0</v>
      </c>
      <c r="Y1003" s="26"/>
      <c r="Z1003" s="26">
        <f t="shared" si="158"/>
        <v>279900</v>
      </c>
      <c r="AA1003" s="30">
        <f t="shared" si="159"/>
        <v>1.5445454545454544</v>
      </c>
    </row>
    <row r="1004" spans="1:27">
      <c r="A1004" s="20" t="s">
        <v>5997</v>
      </c>
      <c r="B1004" s="20" t="s">
        <v>5998</v>
      </c>
      <c r="C1004" s="25">
        <v>192000</v>
      </c>
      <c r="D1004" s="22">
        <v>85</v>
      </c>
      <c r="E1004" s="22">
        <v>49</v>
      </c>
      <c r="F1004" s="22">
        <v>40</v>
      </c>
      <c r="G1004" s="22">
        <v>16000</v>
      </c>
      <c r="H1004" s="22" t="s">
        <v>5088</v>
      </c>
      <c r="I1004" s="26">
        <f>+IF(H1004='COSTOS VARIOS'!$C$1,'COSTOS VARIOS'!$C$2*'Precios ML'!V1004,'COSTOS VARIOS'!$B$2*'Precios ML'!V1004)</f>
        <v>89980</v>
      </c>
      <c r="J1004" s="22">
        <v>0</v>
      </c>
      <c r="K1004" s="27">
        <f t="shared" si="150"/>
        <v>10.4125</v>
      </c>
      <c r="L1004" s="27">
        <f t="shared" si="151"/>
        <v>10.4125</v>
      </c>
      <c r="M1004" s="26">
        <f>(INDEX(pesos!A:B,MATCH(L1004,pesos!A:A,1),2))</f>
        <v>16200</v>
      </c>
      <c r="N1004" s="26">
        <f>+R1004*'COSTOS VARIOS'!$O$1</f>
        <v>36480</v>
      </c>
      <c r="O1004" s="26">
        <f>+R1004*'COSTOS VARIOS'!$O$2</f>
        <v>787.2</v>
      </c>
      <c r="P1004" s="26">
        <f>+R1004*'COSTOS VARIOS'!$O$3</f>
        <v>2880</v>
      </c>
      <c r="Q1004" s="26">
        <v>1</v>
      </c>
      <c r="R1004" s="26">
        <f t="shared" si="152"/>
        <v>192000</v>
      </c>
      <c r="S1004" s="25">
        <f t="shared" si="153"/>
        <v>338327.2</v>
      </c>
      <c r="T1004" s="28">
        <f t="shared" si="154"/>
        <v>0.32977780089806541</v>
      </c>
      <c r="U1004" s="29">
        <f t="shared" si="155"/>
        <v>449900</v>
      </c>
      <c r="V1004" s="26">
        <f>+INDEX('LISTA DE PRECIOS EKM '!A:K,MATCH('Precios ML'!B1004,'LISTA DE PRECIOS EKM '!A:A,0),8)</f>
        <v>449900</v>
      </c>
      <c r="W1004" s="26">
        <f t="shared" si="156"/>
        <v>449900</v>
      </c>
      <c r="X1004" s="26">
        <f t="shared" si="157"/>
        <v>0</v>
      </c>
      <c r="Y1004" s="26"/>
      <c r="Z1004" s="26">
        <f t="shared" si="158"/>
        <v>449900</v>
      </c>
      <c r="AA1004" s="30">
        <f t="shared" si="159"/>
        <v>1.3432291666666667</v>
      </c>
    </row>
    <row r="1005" spans="1:27">
      <c r="A1005" s="20" t="s">
        <v>5997</v>
      </c>
      <c r="B1005" s="20" t="s">
        <v>5998</v>
      </c>
      <c r="C1005" s="25">
        <v>192000</v>
      </c>
      <c r="D1005" s="22">
        <v>85</v>
      </c>
      <c r="E1005" s="22">
        <v>49</v>
      </c>
      <c r="F1005" s="22">
        <v>40</v>
      </c>
      <c r="G1005" s="22">
        <v>16000</v>
      </c>
      <c r="H1005" s="22" t="s">
        <v>5088</v>
      </c>
      <c r="I1005" s="26">
        <f>+IF(H1005='COSTOS VARIOS'!$C$1,'COSTOS VARIOS'!$C$2*'Precios ML'!V1005,'COSTOS VARIOS'!$B$2*'Precios ML'!V1005)</f>
        <v>89980</v>
      </c>
      <c r="J1005" s="22">
        <v>0</v>
      </c>
      <c r="K1005" s="27">
        <f t="shared" si="150"/>
        <v>10.4125</v>
      </c>
      <c r="L1005" s="27">
        <f t="shared" si="151"/>
        <v>10.4125</v>
      </c>
      <c r="M1005" s="26">
        <f>(INDEX(pesos!A:B,MATCH(L1005,pesos!A:A,1),2))</f>
        <v>16200</v>
      </c>
      <c r="N1005" s="26">
        <f>+R1005*'COSTOS VARIOS'!$O$1</f>
        <v>36480</v>
      </c>
      <c r="O1005" s="26">
        <f>+R1005*'COSTOS VARIOS'!$O$2</f>
        <v>787.2</v>
      </c>
      <c r="P1005" s="26">
        <f>+R1005*'COSTOS VARIOS'!$O$3</f>
        <v>2880</v>
      </c>
      <c r="Q1005" s="26">
        <v>1</v>
      </c>
      <c r="R1005" s="26">
        <f t="shared" si="152"/>
        <v>192000</v>
      </c>
      <c r="S1005" s="25">
        <f t="shared" si="153"/>
        <v>338327.2</v>
      </c>
      <c r="T1005" s="28">
        <f t="shared" si="154"/>
        <v>0.32977780089806541</v>
      </c>
      <c r="U1005" s="29">
        <f t="shared" si="155"/>
        <v>449900</v>
      </c>
      <c r="V1005" s="26">
        <f>+INDEX('LISTA DE PRECIOS EKM '!A:K,MATCH('Precios ML'!B1005,'LISTA DE PRECIOS EKM '!A:A,0),8)</f>
        <v>449900</v>
      </c>
      <c r="W1005" s="26">
        <f t="shared" si="156"/>
        <v>449900</v>
      </c>
      <c r="X1005" s="26">
        <f t="shared" si="157"/>
        <v>0</v>
      </c>
      <c r="Y1005" s="26"/>
      <c r="Z1005" s="26">
        <f t="shared" si="158"/>
        <v>449900</v>
      </c>
      <c r="AA1005" s="30">
        <f t="shared" si="159"/>
        <v>1.3432291666666667</v>
      </c>
    </row>
    <row r="1006" spans="1:27">
      <c r="A1006" s="20" t="s">
        <v>5999</v>
      </c>
      <c r="B1006" s="20" t="s">
        <v>6000</v>
      </c>
      <c r="C1006" s="25">
        <v>192000</v>
      </c>
      <c r="D1006" s="22">
        <v>85</v>
      </c>
      <c r="E1006" s="22">
        <v>49</v>
      </c>
      <c r="F1006" s="22">
        <v>40</v>
      </c>
      <c r="G1006" s="22">
        <v>16000</v>
      </c>
      <c r="H1006" s="22" t="s">
        <v>5088</v>
      </c>
      <c r="I1006" s="26">
        <f>+IF(H1006='COSTOS VARIOS'!$C$1,'COSTOS VARIOS'!$C$2*'Precios ML'!V1006,'COSTOS VARIOS'!$B$2*'Precios ML'!V1006)</f>
        <v>89980</v>
      </c>
      <c r="J1006" s="22">
        <v>0</v>
      </c>
      <c r="K1006" s="27">
        <f t="shared" si="150"/>
        <v>10.4125</v>
      </c>
      <c r="L1006" s="27">
        <f t="shared" si="151"/>
        <v>10.4125</v>
      </c>
      <c r="M1006" s="26">
        <f>(INDEX(pesos!A:B,MATCH(L1006,pesos!A:A,1),2))</f>
        <v>16200</v>
      </c>
      <c r="N1006" s="26">
        <f>+R1006*'COSTOS VARIOS'!$O$1</f>
        <v>36480</v>
      </c>
      <c r="O1006" s="26">
        <f>+R1006*'COSTOS VARIOS'!$O$2</f>
        <v>787.2</v>
      </c>
      <c r="P1006" s="26">
        <f>+R1006*'COSTOS VARIOS'!$O$3</f>
        <v>2880</v>
      </c>
      <c r="Q1006" s="26">
        <v>1</v>
      </c>
      <c r="R1006" s="26">
        <f t="shared" si="152"/>
        <v>192000</v>
      </c>
      <c r="S1006" s="25">
        <f t="shared" si="153"/>
        <v>338327.2</v>
      </c>
      <c r="T1006" s="28">
        <f t="shared" si="154"/>
        <v>0.32977780089806541</v>
      </c>
      <c r="U1006" s="29">
        <f t="shared" si="155"/>
        <v>449900</v>
      </c>
      <c r="V1006" s="26">
        <f>+INDEX('LISTA DE PRECIOS EKM '!A:K,MATCH('Precios ML'!B1006,'LISTA DE PRECIOS EKM '!A:A,0),8)</f>
        <v>449900</v>
      </c>
      <c r="W1006" s="26">
        <f t="shared" si="156"/>
        <v>449900</v>
      </c>
      <c r="X1006" s="26">
        <f t="shared" si="157"/>
        <v>0</v>
      </c>
      <c r="Y1006" s="26"/>
      <c r="Z1006" s="26">
        <f t="shared" si="158"/>
        <v>449900</v>
      </c>
      <c r="AA1006" s="30">
        <f t="shared" si="159"/>
        <v>1.3432291666666667</v>
      </c>
    </row>
    <row r="1007" spans="1:27">
      <c r="A1007" s="20" t="s">
        <v>5999</v>
      </c>
      <c r="B1007" s="20" t="s">
        <v>6000</v>
      </c>
      <c r="C1007" s="25">
        <v>192000</v>
      </c>
      <c r="D1007" s="22">
        <v>85</v>
      </c>
      <c r="E1007" s="22">
        <v>49</v>
      </c>
      <c r="F1007" s="22">
        <v>40</v>
      </c>
      <c r="G1007" s="22">
        <v>16000</v>
      </c>
      <c r="H1007" s="22" t="s">
        <v>5088</v>
      </c>
      <c r="I1007" s="26">
        <f>+IF(H1007='COSTOS VARIOS'!$C$1,'COSTOS VARIOS'!$C$2*'Precios ML'!V1007,'COSTOS VARIOS'!$B$2*'Precios ML'!V1007)</f>
        <v>89980</v>
      </c>
      <c r="J1007" s="22">
        <v>0</v>
      </c>
      <c r="K1007" s="27">
        <f t="shared" si="150"/>
        <v>10.4125</v>
      </c>
      <c r="L1007" s="27">
        <f t="shared" si="151"/>
        <v>10.4125</v>
      </c>
      <c r="M1007" s="26">
        <f>(INDEX(pesos!A:B,MATCH(L1007,pesos!A:A,1),2))</f>
        <v>16200</v>
      </c>
      <c r="N1007" s="26">
        <f>+R1007*'COSTOS VARIOS'!$O$1</f>
        <v>36480</v>
      </c>
      <c r="O1007" s="26">
        <f>+R1007*'COSTOS VARIOS'!$O$2</f>
        <v>787.2</v>
      </c>
      <c r="P1007" s="26">
        <f>+R1007*'COSTOS VARIOS'!$O$3</f>
        <v>2880</v>
      </c>
      <c r="Q1007" s="26">
        <v>1</v>
      </c>
      <c r="R1007" s="26">
        <f t="shared" si="152"/>
        <v>192000</v>
      </c>
      <c r="S1007" s="25">
        <f t="shared" si="153"/>
        <v>338327.2</v>
      </c>
      <c r="T1007" s="28">
        <f t="shared" si="154"/>
        <v>0.32977780089806541</v>
      </c>
      <c r="U1007" s="29">
        <f t="shared" si="155"/>
        <v>449900</v>
      </c>
      <c r="V1007" s="26">
        <f>+INDEX('LISTA DE PRECIOS EKM '!A:K,MATCH('Precios ML'!B1007,'LISTA DE PRECIOS EKM '!A:A,0),8)</f>
        <v>449900</v>
      </c>
      <c r="W1007" s="26">
        <f t="shared" si="156"/>
        <v>449900</v>
      </c>
      <c r="X1007" s="26">
        <f t="shared" si="157"/>
        <v>0</v>
      </c>
      <c r="Y1007" s="26"/>
      <c r="Z1007" s="26">
        <f t="shared" si="158"/>
        <v>449900</v>
      </c>
      <c r="AA1007" s="30">
        <f t="shared" si="159"/>
        <v>1.3432291666666667</v>
      </c>
    </row>
    <row r="1008" spans="1:27">
      <c r="A1008" s="20" t="s">
        <v>6001</v>
      </c>
      <c r="B1008" s="20" t="s">
        <v>6002</v>
      </c>
      <c r="C1008" s="25">
        <v>61000</v>
      </c>
      <c r="D1008" s="22">
        <v>85</v>
      </c>
      <c r="E1008" s="22">
        <v>49</v>
      </c>
      <c r="F1008" s="22">
        <v>40</v>
      </c>
      <c r="G1008" s="22">
        <v>16000</v>
      </c>
      <c r="H1008" s="22" t="s">
        <v>5088</v>
      </c>
      <c r="I1008" s="26">
        <f>+IF(H1008='COSTOS VARIOS'!$C$1,'COSTOS VARIOS'!$C$2*'Precios ML'!V1008,'COSTOS VARIOS'!$B$2*'Precios ML'!V1008)</f>
        <v>33980</v>
      </c>
      <c r="J1008" s="22">
        <v>0</v>
      </c>
      <c r="K1008" s="27">
        <f t="shared" si="150"/>
        <v>10.4125</v>
      </c>
      <c r="L1008" s="27">
        <f t="shared" si="151"/>
        <v>10.4125</v>
      </c>
      <c r="M1008" s="26">
        <f>(INDEX(pesos!A:B,MATCH(L1008,pesos!A:A,1),2))</f>
        <v>16200</v>
      </c>
      <c r="N1008" s="26">
        <f>+R1008*'COSTOS VARIOS'!$O$1</f>
        <v>11590</v>
      </c>
      <c r="O1008" s="26">
        <f>+R1008*'COSTOS VARIOS'!$O$2</f>
        <v>250.10000000000002</v>
      </c>
      <c r="P1008" s="26">
        <f>+R1008*'COSTOS VARIOS'!$O$3</f>
        <v>915</v>
      </c>
      <c r="Q1008" s="26">
        <v>1</v>
      </c>
      <c r="R1008" s="26">
        <f t="shared" si="152"/>
        <v>61000</v>
      </c>
      <c r="S1008" s="25">
        <f t="shared" si="153"/>
        <v>123935.1</v>
      </c>
      <c r="T1008" s="28">
        <f t="shared" si="154"/>
        <v>0.37087879059281836</v>
      </c>
      <c r="U1008" s="29">
        <f t="shared" si="155"/>
        <v>169900</v>
      </c>
      <c r="V1008" s="26">
        <f>+INDEX('LISTA DE PRECIOS EKM '!A:K,MATCH('Precios ML'!B1008,'LISTA DE PRECIOS EKM '!A:A,0),8)</f>
        <v>169900</v>
      </c>
      <c r="W1008" s="26">
        <f t="shared" si="156"/>
        <v>169900</v>
      </c>
      <c r="X1008" s="26">
        <f t="shared" si="157"/>
        <v>0</v>
      </c>
      <c r="Y1008" s="26"/>
      <c r="Z1008" s="26">
        <f t="shared" si="158"/>
        <v>169900</v>
      </c>
      <c r="AA1008" s="30">
        <f t="shared" si="159"/>
        <v>1.7852459016393443</v>
      </c>
    </row>
    <row r="1009" spans="1:27">
      <c r="A1009" s="20" t="s">
        <v>6001</v>
      </c>
      <c r="B1009" s="20" t="s">
        <v>6002</v>
      </c>
      <c r="C1009" s="25">
        <v>61000</v>
      </c>
      <c r="D1009" s="22">
        <v>85</v>
      </c>
      <c r="E1009" s="22">
        <v>49</v>
      </c>
      <c r="F1009" s="22">
        <v>40</v>
      </c>
      <c r="G1009" s="22">
        <v>16000</v>
      </c>
      <c r="H1009" s="22" t="s">
        <v>5088</v>
      </c>
      <c r="I1009" s="26">
        <f>+IF(H1009='COSTOS VARIOS'!$C$1,'COSTOS VARIOS'!$C$2*'Precios ML'!V1009,'COSTOS VARIOS'!$B$2*'Precios ML'!V1009)</f>
        <v>33980</v>
      </c>
      <c r="J1009" s="22">
        <v>0</v>
      </c>
      <c r="K1009" s="27">
        <f t="shared" si="150"/>
        <v>10.4125</v>
      </c>
      <c r="L1009" s="27">
        <f t="shared" si="151"/>
        <v>10.4125</v>
      </c>
      <c r="M1009" s="26">
        <f>(INDEX(pesos!A:B,MATCH(L1009,pesos!A:A,1),2))</f>
        <v>16200</v>
      </c>
      <c r="N1009" s="26">
        <f>+R1009*'COSTOS VARIOS'!$O$1</f>
        <v>11590</v>
      </c>
      <c r="O1009" s="26">
        <f>+R1009*'COSTOS VARIOS'!$O$2</f>
        <v>250.10000000000002</v>
      </c>
      <c r="P1009" s="26">
        <f>+R1009*'COSTOS VARIOS'!$O$3</f>
        <v>915</v>
      </c>
      <c r="Q1009" s="26">
        <v>1</v>
      </c>
      <c r="R1009" s="26">
        <f t="shared" si="152"/>
        <v>61000</v>
      </c>
      <c r="S1009" s="25">
        <f t="shared" si="153"/>
        <v>123935.1</v>
      </c>
      <c r="T1009" s="28">
        <f t="shared" si="154"/>
        <v>0.37087879059281836</v>
      </c>
      <c r="U1009" s="29">
        <f t="shared" si="155"/>
        <v>169900</v>
      </c>
      <c r="V1009" s="26">
        <f>+INDEX('LISTA DE PRECIOS EKM '!A:K,MATCH('Precios ML'!B1009,'LISTA DE PRECIOS EKM '!A:A,0),8)</f>
        <v>169900</v>
      </c>
      <c r="W1009" s="26">
        <f t="shared" si="156"/>
        <v>169900</v>
      </c>
      <c r="X1009" s="26">
        <f t="shared" si="157"/>
        <v>0</v>
      </c>
      <c r="Y1009" s="26"/>
      <c r="Z1009" s="26">
        <f t="shared" si="158"/>
        <v>169900</v>
      </c>
      <c r="AA1009" s="30">
        <f t="shared" si="159"/>
        <v>1.7852459016393443</v>
      </c>
    </row>
    <row r="1010" spans="1:27">
      <c r="A1010" s="20" t="s">
        <v>6003</v>
      </c>
      <c r="B1010" s="20" t="s">
        <v>2619</v>
      </c>
      <c r="C1010" s="25">
        <v>275000</v>
      </c>
      <c r="D1010" s="22">
        <v>85</v>
      </c>
      <c r="E1010" s="22">
        <v>49</v>
      </c>
      <c r="F1010" s="22">
        <v>40</v>
      </c>
      <c r="G1010" s="22">
        <v>16000</v>
      </c>
      <c r="H1010" s="22" t="s">
        <v>5088</v>
      </c>
      <c r="I1010" s="26">
        <f>+IF(H1010='COSTOS VARIOS'!$C$1,'COSTOS VARIOS'!$C$2*'Precios ML'!V1010,'COSTOS VARIOS'!$B$2*'Precios ML'!V1010)</f>
        <v>125980</v>
      </c>
      <c r="J1010" s="22">
        <v>0</v>
      </c>
      <c r="K1010" s="27">
        <f t="shared" si="150"/>
        <v>10.4125</v>
      </c>
      <c r="L1010" s="27">
        <f t="shared" si="151"/>
        <v>10.4125</v>
      </c>
      <c r="M1010" s="26">
        <f>(INDEX(pesos!A:B,MATCH(L1010,pesos!A:A,1),2))</f>
        <v>16200</v>
      </c>
      <c r="N1010" s="26">
        <f>+R1010*'COSTOS VARIOS'!$O$1</f>
        <v>52250</v>
      </c>
      <c r="O1010" s="26">
        <f>+R1010*'COSTOS VARIOS'!$O$2</f>
        <v>1127.5</v>
      </c>
      <c r="P1010" s="26">
        <f>+R1010*'COSTOS VARIOS'!$O$3</f>
        <v>4125</v>
      </c>
      <c r="Q1010" s="26">
        <v>1</v>
      </c>
      <c r="R1010" s="26">
        <f t="shared" si="152"/>
        <v>275000</v>
      </c>
      <c r="S1010" s="25">
        <f t="shared" si="153"/>
        <v>474682.5</v>
      </c>
      <c r="T1010" s="28">
        <f t="shared" si="154"/>
        <v>0.3269922527162894</v>
      </c>
      <c r="U1010" s="29">
        <f t="shared" si="155"/>
        <v>629900</v>
      </c>
      <c r="V1010" s="26">
        <f>+INDEX('LISTA DE PRECIOS EKM '!A:K,MATCH('Precios ML'!B1010,'LISTA DE PRECIOS EKM '!A:A,0),8)</f>
        <v>629900</v>
      </c>
      <c r="W1010" s="26">
        <f t="shared" si="156"/>
        <v>629900</v>
      </c>
      <c r="X1010" s="26">
        <f t="shared" si="157"/>
        <v>0</v>
      </c>
      <c r="Y1010" s="26"/>
      <c r="Z1010" s="26">
        <f t="shared" si="158"/>
        <v>629900</v>
      </c>
      <c r="AA1010" s="30">
        <f t="shared" si="159"/>
        <v>1.2905454545454544</v>
      </c>
    </row>
    <row r="1011" spans="1:27">
      <c r="A1011" s="20" t="s">
        <v>6003</v>
      </c>
      <c r="B1011" s="20" t="s">
        <v>2619</v>
      </c>
      <c r="C1011" s="25">
        <v>275000</v>
      </c>
      <c r="D1011" s="22">
        <v>85</v>
      </c>
      <c r="E1011" s="22">
        <v>49</v>
      </c>
      <c r="F1011" s="22">
        <v>40</v>
      </c>
      <c r="G1011" s="22">
        <v>16000</v>
      </c>
      <c r="H1011" s="22" t="s">
        <v>5088</v>
      </c>
      <c r="I1011" s="26">
        <f>+IF(H1011='COSTOS VARIOS'!$C$1,'COSTOS VARIOS'!$C$2*'Precios ML'!V1011,'COSTOS VARIOS'!$B$2*'Precios ML'!V1011)</f>
        <v>125980</v>
      </c>
      <c r="J1011" s="22">
        <v>0</v>
      </c>
      <c r="K1011" s="27">
        <f t="shared" si="150"/>
        <v>10.4125</v>
      </c>
      <c r="L1011" s="27">
        <f t="shared" si="151"/>
        <v>10.4125</v>
      </c>
      <c r="M1011" s="26">
        <f>(INDEX(pesos!A:B,MATCH(L1011,pesos!A:A,1),2))</f>
        <v>16200</v>
      </c>
      <c r="N1011" s="26">
        <f>+R1011*'COSTOS VARIOS'!$O$1</f>
        <v>52250</v>
      </c>
      <c r="O1011" s="26">
        <f>+R1011*'COSTOS VARIOS'!$O$2</f>
        <v>1127.5</v>
      </c>
      <c r="P1011" s="26">
        <f>+R1011*'COSTOS VARIOS'!$O$3</f>
        <v>4125</v>
      </c>
      <c r="Q1011" s="26">
        <v>1</v>
      </c>
      <c r="R1011" s="26">
        <f t="shared" si="152"/>
        <v>275000</v>
      </c>
      <c r="S1011" s="25">
        <f t="shared" si="153"/>
        <v>474682.5</v>
      </c>
      <c r="T1011" s="28">
        <f t="shared" si="154"/>
        <v>0.3269922527162894</v>
      </c>
      <c r="U1011" s="29">
        <f t="shared" si="155"/>
        <v>629900</v>
      </c>
      <c r="V1011" s="26">
        <f>+INDEX('LISTA DE PRECIOS EKM '!A:K,MATCH('Precios ML'!B1011,'LISTA DE PRECIOS EKM '!A:A,0),8)</f>
        <v>629900</v>
      </c>
      <c r="W1011" s="26">
        <f t="shared" si="156"/>
        <v>629900</v>
      </c>
      <c r="X1011" s="26">
        <f t="shared" si="157"/>
        <v>0</v>
      </c>
      <c r="Y1011" s="26"/>
      <c r="Z1011" s="26">
        <f t="shared" si="158"/>
        <v>629900</v>
      </c>
      <c r="AA1011" s="30">
        <f t="shared" si="159"/>
        <v>1.2905454545454544</v>
      </c>
    </row>
    <row r="1012" spans="1:27">
      <c r="A1012" s="20" t="s">
        <v>6004</v>
      </c>
      <c r="B1012" s="20" t="s">
        <v>2306</v>
      </c>
      <c r="C1012" s="25">
        <v>192000</v>
      </c>
      <c r="D1012" s="22">
        <v>85</v>
      </c>
      <c r="E1012" s="22">
        <v>49</v>
      </c>
      <c r="F1012" s="22">
        <v>40</v>
      </c>
      <c r="G1012" s="22">
        <v>16000</v>
      </c>
      <c r="H1012" s="22" t="s">
        <v>5088</v>
      </c>
      <c r="I1012" s="26">
        <f>+IF(H1012='COSTOS VARIOS'!$C$1,'COSTOS VARIOS'!$C$2*'Precios ML'!V1012,'COSTOS VARIOS'!$B$2*'Precios ML'!V1012)</f>
        <v>87980</v>
      </c>
      <c r="J1012" s="22">
        <v>0</v>
      </c>
      <c r="K1012" s="27">
        <f t="shared" si="150"/>
        <v>10.4125</v>
      </c>
      <c r="L1012" s="27">
        <f t="shared" si="151"/>
        <v>10.4125</v>
      </c>
      <c r="M1012" s="26">
        <f>(INDEX(pesos!A:B,MATCH(L1012,pesos!A:A,1),2))</f>
        <v>16200</v>
      </c>
      <c r="N1012" s="26">
        <f>+R1012*'COSTOS VARIOS'!$O$1</f>
        <v>36480</v>
      </c>
      <c r="O1012" s="26">
        <f>+R1012*'COSTOS VARIOS'!$O$2</f>
        <v>787.2</v>
      </c>
      <c r="P1012" s="26">
        <f>+R1012*'COSTOS VARIOS'!$O$3</f>
        <v>2880</v>
      </c>
      <c r="Q1012" s="26">
        <v>1</v>
      </c>
      <c r="R1012" s="26">
        <f t="shared" si="152"/>
        <v>192000</v>
      </c>
      <c r="S1012" s="25">
        <f t="shared" si="153"/>
        <v>336327.2</v>
      </c>
      <c r="T1012" s="28">
        <f t="shared" si="154"/>
        <v>0.3079524938809588</v>
      </c>
      <c r="U1012" s="29">
        <f t="shared" si="155"/>
        <v>439900</v>
      </c>
      <c r="V1012" s="26">
        <f>+INDEX('LISTA DE PRECIOS EKM '!A:K,MATCH('Precios ML'!B1012,'LISTA DE PRECIOS EKM '!A:A,0),8)</f>
        <v>439900</v>
      </c>
      <c r="W1012" s="26">
        <f t="shared" si="156"/>
        <v>439900</v>
      </c>
      <c r="X1012" s="26">
        <f t="shared" si="157"/>
        <v>0</v>
      </c>
      <c r="Y1012" s="26"/>
      <c r="Z1012" s="26">
        <f t="shared" si="158"/>
        <v>439900</v>
      </c>
      <c r="AA1012" s="30">
        <f t="shared" si="159"/>
        <v>1.2911458333333332</v>
      </c>
    </row>
    <row r="1013" spans="1:27">
      <c r="A1013" s="20" t="s">
        <v>6004</v>
      </c>
      <c r="B1013" s="20" t="s">
        <v>2306</v>
      </c>
      <c r="C1013" s="25">
        <v>192000</v>
      </c>
      <c r="D1013" s="22">
        <v>85</v>
      </c>
      <c r="E1013" s="22">
        <v>49</v>
      </c>
      <c r="F1013" s="22">
        <v>40</v>
      </c>
      <c r="G1013" s="22">
        <v>16000</v>
      </c>
      <c r="H1013" s="22" t="s">
        <v>5088</v>
      </c>
      <c r="I1013" s="26">
        <f>+IF(H1013='COSTOS VARIOS'!$C$1,'COSTOS VARIOS'!$C$2*'Precios ML'!V1013,'COSTOS VARIOS'!$B$2*'Precios ML'!V1013)</f>
        <v>87980</v>
      </c>
      <c r="J1013" s="22">
        <v>0</v>
      </c>
      <c r="K1013" s="27">
        <f t="shared" si="150"/>
        <v>10.4125</v>
      </c>
      <c r="L1013" s="27">
        <f t="shared" si="151"/>
        <v>10.4125</v>
      </c>
      <c r="M1013" s="26">
        <f>(INDEX(pesos!A:B,MATCH(L1013,pesos!A:A,1),2))</f>
        <v>16200</v>
      </c>
      <c r="N1013" s="26">
        <f>+R1013*'COSTOS VARIOS'!$O$1</f>
        <v>36480</v>
      </c>
      <c r="O1013" s="26">
        <f>+R1013*'COSTOS VARIOS'!$O$2</f>
        <v>787.2</v>
      </c>
      <c r="P1013" s="26">
        <f>+R1013*'COSTOS VARIOS'!$O$3</f>
        <v>2880</v>
      </c>
      <c r="Q1013" s="26">
        <v>1</v>
      </c>
      <c r="R1013" s="26">
        <f t="shared" si="152"/>
        <v>192000</v>
      </c>
      <c r="S1013" s="25">
        <f t="shared" si="153"/>
        <v>336327.2</v>
      </c>
      <c r="T1013" s="28">
        <f t="shared" si="154"/>
        <v>0.3079524938809588</v>
      </c>
      <c r="U1013" s="29">
        <f t="shared" si="155"/>
        <v>439900</v>
      </c>
      <c r="V1013" s="26">
        <f>+INDEX('LISTA DE PRECIOS EKM '!A:K,MATCH('Precios ML'!B1013,'LISTA DE PRECIOS EKM '!A:A,0),8)</f>
        <v>439900</v>
      </c>
      <c r="W1013" s="26">
        <f t="shared" si="156"/>
        <v>439900</v>
      </c>
      <c r="X1013" s="26">
        <f t="shared" si="157"/>
        <v>0</v>
      </c>
      <c r="Y1013" s="26"/>
      <c r="Z1013" s="26">
        <f t="shared" si="158"/>
        <v>439900</v>
      </c>
      <c r="AA1013" s="30">
        <f t="shared" si="159"/>
        <v>1.2911458333333332</v>
      </c>
    </row>
    <row r="1014" spans="1:27">
      <c r="A1014" s="20" t="s">
        <v>6005</v>
      </c>
      <c r="B1014" s="20" t="s">
        <v>2342</v>
      </c>
      <c r="C1014" s="25">
        <v>110000</v>
      </c>
      <c r="D1014" s="22">
        <v>85</v>
      </c>
      <c r="E1014" s="22">
        <v>49</v>
      </c>
      <c r="F1014" s="22">
        <v>40</v>
      </c>
      <c r="G1014" s="22">
        <v>16000</v>
      </c>
      <c r="H1014" s="22" t="s">
        <v>5088</v>
      </c>
      <c r="I1014" s="26">
        <f>+IF(H1014='COSTOS VARIOS'!$C$1,'COSTOS VARIOS'!$C$2*'Precios ML'!V1014,'COSTOS VARIOS'!$B$2*'Precios ML'!V1014)</f>
        <v>55980</v>
      </c>
      <c r="J1014" s="22">
        <v>0</v>
      </c>
      <c r="K1014" s="27">
        <f t="shared" si="150"/>
        <v>10.4125</v>
      </c>
      <c r="L1014" s="27">
        <f t="shared" si="151"/>
        <v>10.4125</v>
      </c>
      <c r="M1014" s="26">
        <f>(INDEX(pesos!A:B,MATCH(L1014,pesos!A:A,1),2))</f>
        <v>16200</v>
      </c>
      <c r="N1014" s="26">
        <f>+R1014*'COSTOS VARIOS'!$O$1</f>
        <v>20900</v>
      </c>
      <c r="O1014" s="26">
        <f>+R1014*'COSTOS VARIOS'!$O$2</f>
        <v>451.00000000000006</v>
      </c>
      <c r="P1014" s="26">
        <f>+R1014*'COSTOS VARIOS'!$O$3</f>
        <v>1650</v>
      </c>
      <c r="Q1014" s="26">
        <v>1</v>
      </c>
      <c r="R1014" s="26">
        <f t="shared" si="152"/>
        <v>110000</v>
      </c>
      <c r="S1014" s="25">
        <f t="shared" si="153"/>
        <v>205181</v>
      </c>
      <c r="T1014" s="28">
        <f t="shared" si="154"/>
        <v>0.36416139895994259</v>
      </c>
      <c r="U1014" s="29">
        <f t="shared" si="155"/>
        <v>279900</v>
      </c>
      <c r="V1014" s="26">
        <f>+INDEX('LISTA DE PRECIOS EKM '!A:K,MATCH('Precios ML'!B1014,'LISTA DE PRECIOS EKM '!A:A,0),8)</f>
        <v>279900</v>
      </c>
      <c r="W1014" s="26">
        <f t="shared" si="156"/>
        <v>279900</v>
      </c>
      <c r="X1014" s="26">
        <f t="shared" si="157"/>
        <v>0</v>
      </c>
      <c r="Y1014" s="26"/>
      <c r="Z1014" s="26">
        <f t="shared" si="158"/>
        <v>279900</v>
      </c>
      <c r="AA1014" s="30">
        <f t="shared" si="159"/>
        <v>1.5445454545454544</v>
      </c>
    </row>
    <row r="1015" spans="1:27">
      <c r="A1015" s="20" t="s">
        <v>6005</v>
      </c>
      <c r="B1015" s="20" t="s">
        <v>2342</v>
      </c>
      <c r="C1015" s="25">
        <v>110000</v>
      </c>
      <c r="D1015" s="22">
        <v>85</v>
      </c>
      <c r="E1015" s="22">
        <v>49</v>
      </c>
      <c r="F1015" s="22">
        <v>40</v>
      </c>
      <c r="G1015" s="22">
        <v>16000</v>
      </c>
      <c r="H1015" s="22" t="s">
        <v>5088</v>
      </c>
      <c r="I1015" s="26">
        <f>+IF(H1015='COSTOS VARIOS'!$C$1,'COSTOS VARIOS'!$C$2*'Precios ML'!V1015,'COSTOS VARIOS'!$B$2*'Precios ML'!V1015)</f>
        <v>55980</v>
      </c>
      <c r="J1015" s="22">
        <v>0</v>
      </c>
      <c r="K1015" s="27">
        <f t="shared" si="150"/>
        <v>10.4125</v>
      </c>
      <c r="L1015" s="27">
        <f t="shared" si="151"/>
        <v>10.4125</v>
      </c>
      <c r="M1015" s="26">
        <f>(INDEX(pesos!A:B,MATCH(L1015,pesos!A:A,1),2))</f>
        <v>16200</v>
      </c>
      <c r="N1015" s="26">
        <f>+R1015*'COSTOS VARIOS'!$O$1</f>
        <v>20900</v>
      </c>
      <c r="O1015" s="26">
        <f>+R1015*'COSTOS VARIOS'!$O$2</f>
        <v>451.00000000000006</v>
      </c>
      <c r="P1015" s="26">
        <f>+R1015*'COSTOS VARIOS'!$O$3</f>
        <v>1650</v>
      </c>
      <c r="Q1015" s="26">
        <v>1</v>
      </c>
      <c r="R1015" s="26">
        <f t="shared" si="152"/>
        <v>110000</v>
      </c>
      <c r="S1015" s="25">
        <f t="shared" si="153"/>
        <v>205181</v>
      </c>
      <c r="T1015" s="28">
        <f t="shared" si="154"/>
        <v>0.36416139895994259</v>
      </c>
      <c r="U1015" s="29">
        <f t="shared" si="155"/>
        <v>279900</v>
      </c>
      <c r="V1015" s="26">
        <f>+INDEX('LISTA DE PRECIOS EKM '!A:K,MATCH('Precios ML'!B1015,'LISTA DE PRECIOS EKM '!A:A,0),8)</f>
        <v>279900</v>
      </c>
      <c r="W1015" s="26">
        <f t="shared" si="156"/>
        <v>279900</v>
      </c>
      <c r="X1015" s="26">
        <f t="shared" si="157"/>
        <v>0</v>
      </c>
      <c r="Y1015" s="26"/>
      <c r="Z1015" s="26">
        <f t="shared" si="158"/>
        <v>279900</v>
      </c>
      <c r="AA1015" s="30">
        <f t="shared" si="159"/>
        <v>1.5445454545454544</v>
      </c>
    </row>
    <row r="1016" spans="1:27">
      <c r="A1016" s="20" t="s">
        <v>6006</v>
      </c>
      <c r="B1016" s="20" t="s">
        <v>2313</v>
      </c>
      <c r="C1016" s="25">
        <v>110000</v>
      </c>
      <c r="D1016" s="22">
        <v>85</v>
      </c>
      <c r="E1016" s="22">
        <v>49</v>
      </c>
      <c r="F1016" s="22">
        <v>40</v>
      </c>
      <c r="G1016" s="22">
        <v>16000</v>
      </c>
      <c r="H1016" s="22" t="s">
        <v>5088</v>
      </c>
      <c r="I1016" s="26">
        <f>+IF(H1016='COSTOS VARIOS'!$C$1,'COSTOS VARIOS'!$C$2*'Precios ML'!V1016,'COSTOS VARIOS'!$B$2*'Precios ML'!V1016)</f>
        <v>55980</v>
      </c>
      <c r="J1016" s="22">
        <v>0</v>
      </c>
      <c r="K1016" s="27">
        <f t="shared" si="150"/>
        <v>10.4125</v>
      </c>
      <c r="L1016" s="27">
        <f t="shared" si="151"/>
        <v>10.4125</v>
      </c>
      <c r="M1016" s="26">
        <f>(INDEX(pesos!A:B,MATCH(L1016,pesos!A:A,1),2))</f>
        <v>16200</v>
      </c>
      <c r="N1016" s="26">
        <f>+R1016*'COSTOS VARIOS'!$O$1</f>
        <v>20900</v>
      </c>
      <c r="O1016" s="26">
        <f>+R1016*'COSTOS VARIOS'!$O$2</f>
        <v>451.00000000000006</v>
      </c>
      <c r="P1016" s="26">
        <f>+R1016*'COSTOS VARIOS'!$O$3</f>
        <v>1650</v>
      </c>
      <c r="Q1016" s="26">
        <v>1</v>
      </c>
      <c r="R1016" s="26">
        <f t="shared" si="152"/>
        <v>110000</v>
      </c>
      <c r="S1016" s="25">
        <f t="shared" si="153"/>
        <v>205181</v>
      </c>
      <c r="T1016" s="28">
        <f t="shared" si="154"/>
        <v>0.36416139895994259</v>
      </c>
      <c r="U1016" s="29">
        <f t="shared" si="155"/>
        <v>279900</v>
      </c>
      <c r="V1016" s="26">
        <f>+INDEX('LISTA DE PRECIOS EKM '!A:K,MATCH('Precios ML'!B1016,'LISTA DE PRECIOS EKM '!A:A,0),8)</f>
        <v>279900</v>
      </c>
      <c r="W1016" s="26">
        <f t="shared" si="156"/>
        <v>279900</v>
      </c>
      <c r="X1016" s="26">
        <f t="shared" si="157"/>
        <v>0</v>
      </c>
      <c r="Y1016" s="26"/>
      <c r="Z1016" s="26">
        <f t="shared" si="158"/>
        <v>279900</v>
      </c>
      <c r="AA1016" s="30">
        <f t="shared" si="159"/>
        <v>1.5445454545454544</v>
      </c>
    </row>
    <row r="1017" spans="1:27">
      <c r="A1017" s="20" t="s">
        <v>6006</v>
      </c>
      <c r="B1017" s="20" t="s">
        <v>2313</v>
      </c>
      <c r="C1017" s="25">
        <v>110000</v>
      </c>
      <c r="D1017" s="22">
        <v>85</v>
      </c>
      <c r="E1017" s="22">
        <v>49</v>
      </c>
      <c r="F1017" s="22">
        <v>40</v>
      </c>
      <c r="G1017" s="22">
        <v>16000</v>
      </c>
      <c r="H1017" s="22" t="s">
        <v>5088</v>
      </c>
      <c r="I1017" s="26">
        <f>+IF(H1017='COSTOS VARIOS'!$C$1,'COSTOS VARIOS'!$C$2*'Precios ML'!V1017,'COSTOS VARIOS'!$B$2*'Precios ML'!V1017)</f>
        <v>55980</v>
      </c>
      <c r="J1017" s="22">
        <v>0</v>
      </c>
      <c r="K1017" s="27">
        <f t="shared" si="150"/>
        <v>10.4125</v>
      </c>
      <c r="L1017" s="27">
        <f t="shared" si="151"/>
        <v>10.4125</v>
      </c>
      <c r="M1017" s="26">
        <f>(INDEX(pesos!A:B,MATCH(L1017,pesos!A:A,1),2))</f>
        <v>16200</v>
      </c>
      <c r="N1017" s="26">
        <f>+R1017*'COSTOS VARIOS'!$O$1</f>
        <v>20900</v>
      </c>
      <c r="O1017" s="26">
        <f>+R1017*'COSTOS VARIOS'!$O$2</f>
        <v>451.00000000000006</v>
      </c>
      <c r="P1017" s="26">
        <f>+R1017*'COSTOS VARIOS'!$O$3</f>
        <v>1650</v>
      </c>
      <c r="Q1017" s="26">
        <v>1</v>
      </c>
      <c r="R1017" s="26">
        <f t="shared" si="152"/>
        <v>110000</v>
      </c>
      <c r="S1017" s="25">
        <f t="shared" si="153"/>
        <v>205181</v>
      </c>
      <c r="T1017" s="28">
        <f t="shared" si="154"/>
        <v>0.36416139895994259</v>
      </c>
      <c r="U1017" s="29">
        <f t="shared" si="155"/>
        <v>279900</v>
      </c>
      <c r="V1017" s="26">
        <f>+INDEX('LISTA DE PRECIOS EKM '!A:K,MATCH('Precios ML'!B1017,'LISTA DE PRECIOS EKM '!A:A,0),8)</f>
        <v>279900</v>
      </c>
      <c r="W1017" s="26">
        <f t="shared" si="156"/>
        <v>279900</v>
      </c>
      <c r="X1017" s="26">
        <f t="shared" si="157"/>
        <v>0</v>
      </c>
      <c r="Y1017" s="26"/>
      <c r="Z1017" s="26">
        <f t="shared" si="158"/>
        <v>279900</v>
      </c>
      <c r="AA1017" s="30">
        <f t="shared" si="159"/>
        <v>1.5445454545454544</v>
      </c>
    </row>
    <row r="1018" spans="1:27">
      <c r="A1018" s="20" t="s">
        <v>6007</v>
      </c>
      <c r="B1018" s="20" t="s">
        <v>2324</v>
      </c>
      <c r="C1018" s="25">
        <v>275000</v>
      </c>
      <c r="D1018" s="22">
        <v>85</v>
      </c>
      <c r="E1018" s="22">
        <v>49</v>
      </c>
      <c r="F1018" s="22">
        <v>40</v>
      </c>
      <c r="G1018" s="22">
        <v>16000</v>
      </c>
      <c r="H1018" s="22" t="s">
        <v>5088</v>
      </c>
      <c r="I1018" s="26">
        <f>+IF(H1018='COSTOS VARIOS'!$C$1,'COSTOS VARIOS'!$C$2*'Precios ML'!V1018,'COSTOS VARIOS'!$B$2*'Precios ML'!V1018)</f>
        <v>125980</v>
      </c>
      <c r="J1018" s="22">
        <v>0</v>
      </c>
      <c r="K1018" s="27">
        <f t="shared" si="150"/>
        <v>10.4125</v>
      </c>
      <c r="L1018" s="27">
        <f t="shared" si="151"/>
        <v>10.4125</v>
      </c>
      <c r="M1018" s="26">
        <f>(INDEX(pesos!A:B,MATCH(L1018,pesos!A:A,1),2))</f>
        <v>16200</v>
      </c>
      <c r="N1018" s="26">
        <f>+R1018*'COSTOS VARIOS'!$O$1</f>
        <v>52250</v>
      </c>
      <c r="O1018" s="26">
        <f>+R1018*'COSTOS VARIOS'!$O$2</f>
        <v>1127.5</v>
      </c>
      <c r="P1018" s="26">
        <f>+R1018*'COSTOS VARIOS'!$O$3</f>
        <v>4125</v>
      </c>
      <c r="Q1018" s="26">
        <v>1</v>
      </c>
      <c r="R1018" s="26">
        <f t="shared" si="152"/>
        <v>275000</v>
      </c>
      <c r="S1018" s="25">
        <f t="shared" si="153"/>
        <v>474682.5</v>
      </c>
      <c r="T1018" s="28">
        <f t="shared" si="154"/>
        <v>0.3269922527162894</v>
      </c>
      <c r="U1018" s="29">
        <f t="shared" si="155"/>
        <v>629900</v>
      </c>
      <c r="V1018" s="26">
        <f>+INDEX('LISTA DE PRECIOS EKM '!A:K,MATCH('Precios ML'!B1018,'LISTA DE PRECIOS EKM '!A:A,0),8)</f>
        <v>629900</v>
      </c>
      <c r="W1018" s="26">
        <f t="shared" si="156"/>
        <v>629900</v>
      </c>
      <c r="X1018" s="26">
        <f t="shared" si="157"/>
        <v>0</v>
      </c>
      <c r="Y1018" s="26"/>
      <c r="Z1018" s="26">
        <f t="shared" si="158"/>
        <v>629900</v>
      </c>
      <c r="AA1018" s="30">
        <f t="shared" si="159"/>
        <v>1.2905454545454544</v>
      </c>
    </row>
    <row r="1019" spans="1:27">
      <c r="A1019" s="20" t="s">
        <v>6007</v>
      </c>
      <c r="B1019" s="20" t="s">
        <v>2324</v>
      </c>
      <c r="C1019" s="25">
        <v>275000</v>
      </c>
      <c r="D1019" s="22">
        <v>85</v>
      </c>
      <c r="E1019" s="22">
        <v>49</v>
      </c>
      <c r="F1019" s="22">
        <v>40</v>
      </c>
      <c r="G1019" s="22">
        <v>16000</v>
      </c>
      <c r="H1019" s="22" t="s">
        <v>5088</v>
      </c>
      <c r="I1019" s="26">
        <f>+IF(H1019='COSTOS VARIOS'!$C$1,'COSTOS VARIOS'!$C$2*'Precios ML'!V1019,'COSTOS VARIOS'!$B$2*'Precios ML'!V1019)</f>
        <v>125980</v>
      </c>
      <c r="J1019" s="22">
        <v>0</v>
      </c>
      <c r="K1019" s="27">
        <f t="shared" si="150"/>
        <v>10.4125</v>
      </c>
      <c r="L1019" s="27">
        <f t="shared" si="151"/>
        <v>10.4125</v>
      </c>
      <c r="M1019" s="26">
        <f>(INDEX(pesos!A:B,MATCH(L1019,pesos!A:A,1),2))</f>
        <v>16200</v>
      </c>
      <c r="N1019" s="26">
        <f>+R1019*'COSTOS VARIOS'!$O$1</f>
        <v>52250</v>
      </c>
      <c r="O1019" s="26">
        <f>+R1019*'COSTOS VARIOS'!$O$2</f>
        <v>1127.5</v>
      </c>
      <c r="P1019" s="26">
        <f>+R1019*'COSTOS VARIOS'!$O$3</f>
        <v>4125</v>
      </c>
      <c r="Q1019" s="26">
        <v>1</v>
      </c>
      <c r="R1019" s="26">
        <f t="shared" si="152"/>
        <v>275000</v>
      </c>
      <c r="S1019" s="25">
        <f t="shared" si="153"/>
        <v>474682.5</v>
      </c>
      <c r="T1019" s="28">
        <f t="shared" si="154"/>
        <v>0.3269922527162894</v>
      </c>
      <c r="U1019" s="29">
        <f t="shared" si="155"/>
        <v>629900</v>
      </c>
      <c r="V1019" s="26">
        <f>+INDEX('LISTA DE PRECIOS EKM '!A:K,MATCH('Precios ML'!B1019,'LISTA DE PRECIOS EKM '!A:A,0),8)</f>
        <v>629900</v>
      </c>
      <c r="W1019" s="26">
        <f t="shared" si="156"/>
        <v>629900</v>
      </c>
      <c r="X1019" s="26">
        <f t="shared" si="157"/>
        <v>0</v>
      </c>
      <c r="Y1019" s="26"/>
      <c r="Z1019" s="26">
        <f t="shared" si="158"/>
        <v>629900</v>
      </c>
      <c r="AA1019" s="30">
        <f t="shared" si="159"/>
        <v>1.2905454545454544</v>
      </c>
    </row>
    <row r="1020" spans="1:27">
      <c r="A1020" s="20" t="s">
        <v>6008</v>
      </c>
      <c r="B1020" s="20" t="s">
        <v>2613</v>
      </c>
      <c r="C1020" s="25">
        <v>275000</v>
      </c>
      <c r="D1020" s="22">
        <v>85</v>
      </c>
      <c r="E1020" s="22">
        <v>49</v>
      </c>
      <c r="F1020" s="22">
        <v>40</v>
      </c>
      <c r="G1020" s="22">
        <v>16000</v>
      </c>
      <c r="H1020" s="22" t="s">
        <v>5088</v>
      </c>
      <c r="I1020" s="26">
        <f>+IF(H1020='COSTOS VARIOS'!$C$1,'COSTOS VARIOS'!$C$2*'Precios ML'!V1020,'COSTOS VARIOS'!$B$2*'Precios ML'!V1020)</f>
        <v>125980</v>
      </c>
      <c r="J1020" s="22">
        <v>0</v>
      </c>
      <c r="K1020" s="27">
        <f t="shared" si="150"/>
        <v>10.4125</v>
      </c>
      <c r="L1020" s="27">
        <f t="shared" si="151"/>
        <v>10.4125</v>
      </c>
      <c r="M1020" s="26">
        <f>(INDEX(pesos!A:B,MATCH(L1020,pesos!A:A,1),2))</f>
        <v>16200</v>
      </c>
      <c r="N1020" s="26">
        <f>+R1020*'COSTOS VARIOS'!$O$1</f>
        <v>52250</v>
      </c>
      <c r="O1020" s="26">
        <f>+R1020*'COSTOS VARIOS'!$O$2</f>
        <v>1127.5</v>
      </c>
      <c r="P1020" s="26">
        <f>+R1020*'COSTOS VARIOS'!$O$3</f>
        <v>4125</v>
      </c>
      <c r="Q1020" s="26">
        <v>1</v>
      </c>
      <c r="R1020" s="26">
        <f t="shared" si="152"/>
        <v>275000</v>
      </c>
      <c r="S1020" s="25">
        <f t="shared" si="153"/>
        <v>474682.5</v>
      </c>
      <c r="T1020" s="28">
        <f t="shared" si="154"/>
        <v>0.3269922527162894</v>
      </c>
      <c r="U1020" s="29">
        <f t="shared" si="155"/>
        <v>629900</v>
      </c>
      <c r="V1020" s="26">
        <f>+INDEX('LISTA DE PRECIOS EKM '!A:K,MATCH('Precios ML'!B1020,'LISTA DE PRECIOS EKM '!A:A,0),8)</f>
        <v>629900</v>
      </c>
      <c r="W1020" s="26">
        <f t="shared" si="156"/>
        <v>629900</v>
      </c>
      <c r="X1020" s="26">
        <f t="shared" si="157"/>
        <v>0</v>
      </c>
      <c r="Y1020" s="26"/>
      <c r="Z1020" s="26">
        <f t="shared" si="158"/>
        <v>629900</v>
      </c>
      <c r="AA1020" s="30">
        <f t="shared" si="159"/>
        <v>1.2905454545454544</v>
      </c>
    </row>
    <row r="1021" spans="1:27">
      <c r="A1021" s="20" t="s">
        <v>6009</v>
      </c>
      <c r="B1021" s="20" t="s">
        <v>2337</v>
      </c>
      <c r="C1021" s="25">
        <v>192000</v>
      </c>
      <c r="D1021" s="22">
        <v>85</v>
      </c>
      <c r="E1021" s="22">
        <v>49</v>
      </c>
      <c r="F1021" s="22">
        <v>40</v>
      </c>
      <c r="G1021" s="22">
        <v>16000</v>
      </c>
      <c r="H1021" s="22" t="s">
        <v>5088</v>
      </c>
      <c r="I1021" s="26">
        <f>+IF(H1021='COSTOS VARIOS'!$C$1,'COSTOS VARIOS'!$C$2*'Precios ML'!V1021,'COSTOS VARIOS'!$B$2*'Precios ML'!V1021)</f>
        <v>87980</v>
      </c>
      <c r="J1021" s="22">
        <v>0</v>
      </c>
      <c r="K1021" s="27">
        <f t="shared" si="150"/>
        <v>10.4125</v>
      </c>
      <c r="L1021" s="27">
        <f t="shared" si="151"/>
        <v>10.4125</v>
      </c>
      <c r="M1021" s="26">
        <f>(INDEX(pesos!A:B,MATCH(L1021,pesos!A:A,1),2))</f>
        <v>16200</v>
      </c>
      <c r="N1021" s="26">
        <f>+R1021*'COSTOS VARIOS'!$O$1</f>
        <v>36480</v>
      </c>
      <c r="O1021" s="26">
        <f>+R1021*'COSTOS VARIOS'!$O$2</f>
        <v>787.2</v>
      </c>
      <c r="P1021" s="26">
        <f>+R1021*'COSTOS VARIOS'!$O$3</f>
        <v>2880</v>
      </c>
      <c r="Q1021" s="26">
        <v>1</v>
      </c>
      <c r="R1021" s="26">
        <f t="shared" si="152"/>
        <v>192000</v>
      </c>
      <c r="S1021" s="25">
        <f t="shared" si="153"/>
        <v>336327.2</v>
      </c>
      <c r="T1021" s="28">
        <f t="shared" si="154"/>
        <v>0.3079524938809588</v>
      </c>
      <c r="U1021" s="29">
        <f t="shared" si="155"/>
        <v>439900</v>
      </c>
      <c r="V1021" s="26">
        <f>+INDEX('LISTA DE PRECIOS EKM '!A:K,MATCH('Precios ML'!B1021,'LISTA DE PRECIOS EKM '!A:A,0),8)</f>
        <v>439900</v>
      </c>
      <c r="W1021" s="26">
        <f t="shared" si="156"/>
        <v>439900</v>
      </c>
      <c r="X1021" s="26">
        <f t="shared" si="157"/>
        <v>0</v>
      </c>
      <c r="Y1021" s="26"/>
      <c r="Z1021" s="26">
        <f t="shared" si="158"/>
        <v>439900</v>
      </c>
      <c r="AA1021" s="30">
        <f t="shared" si="159"/>
        <v>1.2911458333333332</v>
      </c>
    </row>
    <row r="1022" spans="1:27">
      <c r="A1022" s="20" t="s">
        <v>6009</v>
      </c>
      <c r="B1022" s="20" t="s">
        <v>2337</v>
      </c>
      <c r="C1022" s="25">
        <v>192000</v>
      </c>
      <c r="D1022" s="22">
        <v>85</v>
      </c>
      <c r="E1022" s="22">
        <v>49</v>
      </c>
      <c r="F1022" s="22">
        <v>40</v>
      </c>
      <c r="G1022" s="22">
        <v>16000</v>
      </c>
      <c r="H1022" s="22" t="s">
        <v>5088</v>
      </c>
      <c r="I1022" s="26">
        <f>+IF(H1022='COSTOS VARIOS'!$C$1,'COSTOS VARIOS'!$C$2*'Precios ML'!V1022,'COSTOS VARIOS'!$B$2*'Precios ML'!V1022)</f>
        <v>87980</v>
      </c>
      <c r="J1022" s="22">
        <v>0</v>
      </c>
      <c r="K1022" s="27">
        <f t="shared" si="150"/>
        <v>10.4125</v>
      </c>
      <c r="L1022" s="27">
        <f t="shared" si="151"/>
        <v>10.4125</v>
      </c>
      <c r="M1022" s="26">
        <f>(INDEX(pesos!A:B,MATCH(L1022,pesos!A:A,1),2))</f>
        <v>16200</v>
      </c>
      <c r="N1022" s="26">
        <f>+R1022*'COSTOS VARIOS'!$O$1</f>
        <v>36480</v>
      </c>
      <c r="O1022" s="26">
        <f>+R1022*'COSTOS VARIOS'!$O$2</f>
        <v>787.2</v>
      </c>
      <c r="P1022" s="26">
        <f>+R1022*'COSTOS VARIOS'!$O$3</f>
        <v>2880</v>
      </c>
      <c r="Q1022" s="26">
        <v>1</v>
      </c>
      <c r="R1022" s="26">
        <f t="shared" si="152"/>
        <v>192000</v>
      </c>
      <c r="S1022" s="25">
        <f t="shared" si="153"/>
        <v>336327.2</v>
      </c>
      <c r="T1022" s="28">
        <f t="shared" si="154"/>
        <v>0.3079524938809588</v>
      </c>
      <c r="U1022" s="29">
        <f t="shared" si="155"/>
        <v>439900</v>
      </c>
      <c r="V1022" s="26">
        <f>+INDEX('LISTA DE PRECIOS EKM '!A:K,MATCH('Precios ML'!B1022,'LISTA DE PRECIOS EKM '!A:A,0),8)</f>
        <v>439900</v>
      </c>
      <c r="W1022" s="26">
        <f t="shared" si="156"/>
        <v>439900</v>
      </c>
      <c r="X1022" s="26">
        <f t="shared" si="157"/>
        <v>0</v>
      </c>
      <c r="Y1022" s="26"/>
      <c r="Z1022" s="26">
        <f t="shared" si="158"/>
        <v>439900</v>
      </c>
      <c r="AA1022" s="30">
        <f t="shared" si="159"/>
        <v>1.2911458333333332</v>
      </c>
    </row>
    <row r="1023" spans="1:27">
      <c r="A1023" s="20" t="s">
        <v>6010</v>
      </c>
      <c r="B1023" s="20" t="s">
        <v>6011</v>
      </c>
      <c r="C1023" s="25">
        <v>197900</v>
      </c>
      <c r="D1023" s="22">
        <v>85</v>
      </c>
      <c r="E1023" s="22">
        <v>49</v>
      </c>
      <c r="F1023" s="22">
        <v>40</v>
      </c>
      <c r="G1023" s="22">
        <v>16000</v>
      </c>
      <c r="H1023" s="22" t="s">
        <v>5088</v>
      </c>
      <c r="I1023" s="26">
        <f>+IF(H1023='COSTOS VARIOS'!$C$1,'COSTOS VARIOS'!$C$2*'Precios ML'!V1023,'COSTOS VARIOS'!$B$2*'Precios ML'!V1023)</f>
        <v>91980</v>
      </c>
      <c r="J1023" s="22">
        <v>0</v>
      </c>
      <c r="K1023" s="27">
        <f t="shared" si="150"/>
        <v>10.4125</v>
      </c>
      <c r="L1023" s="27">
        <f t="shared" si="151"/>
        <v>10.4125</v>
      </c>
      <c r="M1023" s="26">
        <f>(INDEX(pesos!A:B,MATCH(L1023,pesos!A:A,1),2))</f>
        <v>16200</v>
      </c>
      <c r="N1023" s="26">
        <f>+R1023*'COSTOS VARIOS'!$O$1</f>
        <v>37601</v>
      </c>
      <c r="O1023" s="26">
        <f>+R1023*'COSTOS VARIOS'!$O$2</f>
        <v>811.3900000000001</v>
      </c>
      <c r="P1023" s="26">
        <f>+R1023*'COSTOS VARIOS'!$O$3</f>
        <v>2968.5</v>
      </c>
      <c r="Q1023" s="26">
        <v>1</v>
      </c>
      <c r="R1023" s="26">
        <f t="shared" si="152"/>
        <v>197900</v>
      </c>
      <c r="S1023" s="25">
        <f t="shared" si="153"/>
        <v>347460.89</v>
      </c>
      <c r="T1023" s="28">
        <f t="shared" si="154"/>
        <v>0.32360220455315125</v>
      </c>
      <c r="U1023" s="29">
        <f t="shared" si="155"/>
        <v>459900</v>
      </c>
      <c r="V1023" s="26">
        <f>+INDEX('LISTA DE PRECIOS EKM '!A:K,MATCH('Precios ML'!B1023,'LISTA DE PRECIOS EKM '!A:A,0),8)</f>
        <v>459900</v>
      </c>
      <c r="W1023" s="26">
        <f t="shared" si="156"/>
        <v>459900</v>
      </c>
      <c r="X1023" s="26">
        <f t="shared" si="157"/>
        <v>0</v>
      </c>
      <c r="Y1023" s="26"/>
      <c r="Z1023" s="26">
        <f t="shared" si="158"/>
        <v>459900</v>
      </c>
      <c r="AA1023" s="30">
        <f t="shared" si="159"/>
        <v>1.3239009600808491</v>
      </c>
    </row>
    <row r="1024" spans="1:27">
      <c r="A1024" s="20" t="s">
        <v>6010</v>
      </c>
      <c r="B1024" s="20" t="s">
        <v>6011</v>
      </c>
      <c r="C1024" s="25">
        <v>197900</v>
      </c>
      <c r="D1024" s="22">
        <v>85</v>
      </c>
      <c r="E1024" s="22">
        <v>49</v>
      </c>
      <c r="F1024" s="22">
        <v>40</v>
      </c>
      <c r="G1024" s="22">
        <v>16000</v>
      </c>
      <c r="H1024" s="22" t="s">
        <v>5088</v>
      </c>
      <c r="I1024" s="26">
        <f>+IF(H1024='COSTOS VARIOS'!$C$1,'COSTOS VARIOS'!$C$2*'Precios ML'!V1024,'COSTOS VARIOS'!$B$2*'Precios ML'!V1024)</f>
        <v>91980</v>
      </c>
      <c r="J1024" s="22">
        <v>0</v>
      </c>
      <c r="K1024" s="27">
        <f t="shared" si="150"/>
        <v>10.4125</v>
      </c>
      <c r="L1024" s="27">
        <f t="shared" si="151"/>
        <v>10.4125</v>
      </c>
      <c r="M1024" s="26">
        <f>(INDEX(pesos!A:B,MATCH(L1024,pesos!A:A,1),2))</f>
        <v>16200</v>
      </c>
      <c r="N1024" s="26">
        <f>+R1024*'COSTOS VARIOS'!$O$1</f>
        <v>37601</v>
      </c>
      <c r="O1024" s="26">
        <f>+R1024*'COSTOS VARIOS'!$O$2</f>
        <v>811.3900000000001</v>
      </c>
      <c r="P1024" s="26">
        <f>+R1024*'COSTOS VARIOS'!$O$3</f>
        <v>2968.5</v>
      </c>
      <c r="Q1024" s="26">
        <v>1</v>
      </c>
      <c r="R1024" s="26">
        <f t="shared" si="152"/>
        <v>197900</v>
      </c>
      <c r="S1024" s="25">
        <f t="shared" si="153"/>
        <v>347460.89</v>
      </c>
      <c r="T1024" s="28">
        <f t="shared" si="154"/>
        <v>0.32360220455315125</v>
      </c>
      <c r="U1024" s="29">
        <f t="shared" si="155"/>
        <v>459900</v>
      </c>
      <c r="V1024" s="26">
        <f>+INDEX('LISTA DE PRECIOS EKM '!A:K,MATCH('Precios ML'!B1024,'LISTA DE PRECIOS EKM '!A:A,0),8)</f>
        <v>459900</v>
      </c>
      <c r="W1024" s="26">
        <f t="shared" si="156"/>
        <v>459900</v>
      </c>
      <c r="X1024" s="26">
        <f t="shared" si="157"/>
        <v>0</v>
      </c>
      <c r="Y1024" s="26"/>
      <c r="Z1024" s="26">
        <f t="shared" si="158"/>
        <v>459900</v>
      </c>
      <c r="AA1024" s="30">
        <f t="shared" si="159"/>
        <v>1.3239009600808491</v>
      </c>
    </row>
    <row r="1025" spans="1:27">
      <c r="A1025" s="20" t="s">
        <v>6012</v>
      </c>
      <c r="B1025" s="20" t="s">
        <v>2303</v>
      </c>
      <c r="C1025" s="25">
        <v>192000</v>
      </c>
      <c r="D1025" s="22">
        <v>85</v>
      </c>
      <c r="E1025" s="22">
        <v>49</v>
      </c>
      <c r="F1025" s="22">
        <v>40</v>
      </c>
      <c r="G1025" s="22">
        <v>16000</v>
      </c>
      <c r="H1025" s="22" t="s">
        <v>5088</v>
      </c>
      <c r="I1025" s="26">
        <f>+IF(H1025='COSTOS VARIOS'!$C$1,'COSTOS VARIOS'!$C$2*'Precios ML'!V1025,'COSTOS VARIOS'!$B$2*'Precios ML'!V1025)</f>
        <v>89980</v>
      </c>
      <c r="J1025" s="22">
        <v>0</v>
      </c>
      <c r="K1025" s="27">
        <f t="shared" si="150"/>
        <v>10.4125</v>
      </c>
      <c r="L1025" s="27">
        <f t="shared" si="151"/>
        <v>10.4125</v>
      </c>
      <c r="M1025" s="26">
        <f>(INDEX(pesos!A:B,MATCH(L1025,pesos!A:A,1),2))</f>
        <v>16200</v>
      </c>
      <c r="N1025" s="26">
        <f>+R1025*'COSTOS VARIOS'!$O$1</f>
        <v>36480</v>
      </c>
      <c r="O1025" s="26">
        <f>+R1025*'COSTOS VARIOS'!$O$2</f>
        <v>787.2</v>
      </c>
      <c r="P1025" s="26">
        <f>+R1025*'COSTOS VARIOS'!$O$3</f>
        <v>2880</v>
      </c>
      <c r="Q1025" s="26">
        <v>1</v>
      </c>
      <c r="R1025" s="26">
        <f t="shared" si="152"/>
        <v>192000</v>
      </c>
      <c r="S1025" s="25">
        <f t="shared" si="153"/>
        <v>338327.2</v>
      </c>
      <c r="T1025" s="28">
        <f t="shared" si="154"/>
        <v>0.32977780089806541</v>
      </c>
      <c r="U1025" s="29">
        <f t="shared" si="155"/>
        <v>449900</v>
      </c>
      <c r="V1025" s="26">
        <f>+INDEX('LISTA DE PRECIOS EKM '!A:K,MATCH('Precios ML'!B1025,'LISTA DE PRECIOS EKM '!A:A,0),8)</f>
        <v>449900</v>
      </c>
      <c r="W1025" s="26">
        <f t="shared" si="156"/>
        <v>449900</v>
      </c>
      <c r="X1025" s="26">
        <f t="shared" si="157"/>
        <v>0</v>
      </c>
      <c r="Y1025" s="26"/>
      <c r="Z1025" s="26">
        <f t="shared" si="158"/>
        <v>449900</v>
      </c>
      <c r="AA1025" s="30">
        <f t="shared" si="159"/>
        <v>1.3432291666666667</v>
      </c>
    </row>
    <row r="1026" spans="1:27">
      <c r="A1026" s="20" t="s">
        <v>6012</v>
      </c>
      <c r="B1026" s="20" t="s">
        <v>2303</v>
      </c>
      <c r="C1026" s="25">
        <v>192000</v>
      </c>
      <c r="D1026" s="22">
        <v>85</v>
      </c>
      <c r="E1026" s="22">
        <v>49</v>
      </c>
      <c r="F1026" s="22">
        <v>40</v>
      </c>
      <c r="G1026" s="22">
        <v>16000</v>
      </c>
      <c r="H1026" s="22" t="s">
        <v>5088</v>
      </c>
      <c r="I1026" s="26">
        <f>+IF(H1026='COSTOS VARIOS'!$C$1,'COSTOS VARIOS'!$C$2*'Precios ML'!V1026,'COSTOS VARIOS'!$B$2*'Precios ML'!V1026)</f>
        <v>89980</v>
      </c>
      <c r="J1026" s="22">
        <v>0</v>
      </c>
      <c r="K1026" s="27">
        <f t="shared" si="150"/>
        <v>10.4125</v>
      </c>
      <c r="L1026" s="27">
        <f t="shared" si="151"/>
        <v>10.4125</v>
      </c>
      <c r="M1026" s="26">
        <f>(INDEX(pesos!A:B,MATCH(L1026,pesos!A:A,1),2))</f>
        <v>16200</v>
      </c>
      <c r="N1026" s="26">
        <f>+R1026*'COSTOS VARIOS'!$O$1</f>
        <v>36480</v>
      </c>
      <c r="O1026" s="26">
        <f>+R1026*'COSTOS VARIOS'!$O$2</f>
        <v>787.2</v>
      </c>
      <c r="P1026" s="26">
        <f>+R1026*'COSTOS VARIOS'!$O$3</f>
        <v>2880</v>
      </c>
      <c r="Q1026" s="26">
        <v>1</v>
      </c>
      <c r="R1026" s="26">
        <f t="shared" si="152"/>
        <v>192000</v>
      </c>
      <c r="S1026" s="25">
        <f t="shared" si="153"/>
        <v>338327.2</v>
      </c>
      <c r="T1026" s="28">
        <f t="shared" si="154"/>
        <v>0.32977780089806541</v>
      </c>
      <c r="U1026" s="29">
        <f t="shared" si="155"/>
        <v>449900</v>
      </c>
      <c r="V1026" s="26">
        <f>+INDEX('LISTA DE PRECIOS EKM '!A:K,MATCH('Precios ML'!B1026,'LISTA DE PRECIOS EKM '!A:A,0),8)</f>
        <v>449900</v>
      </c>
      <c r="W1026" s="26">
        <f t="shared" si="156"/>
        <v>449900</v>
      </c>
      <c r="X1026" s="26">
        <f t="shared" si="157"/>
        <v>0</v>
      </c>
      <c r="Y1026" s="26"/>
      <c r="Z1026" s="26">
        <f t="shared" si="158"/>
        <v>449900</v>
      </c>
      <c r="AA1026" s="30">
        <f t="shared" si="159"/>
        <v>1.3432291666666667</v>
      </c>
    </row>
    <row r="1027" spans="1:27">
      <c r="A1027" s="20" t="s">
        <v>6013</v>
      </c>
      <c r="B1027" s="20" t="s">
        <v>2314</v>
      </c>
      <c r="C1027" s="25">
        <v>110000</v>
      </c>
      <c r="D1027" s="22">
        <v>85</v>
      </c>
      <c r="E1027" s="22">
        <v>49</v>
      </c>
      <c r="F1027" s="22">
        <v>40</v>
      </c>
      <c r="G1027" s="22">
        <v>16000</v>
      </c>
      <c r="H1027" s="22" t="s">
        <v>5088</v>
      </c>
      <c r="I1027" s="26">
        <f>+IF(H1027='COSTOS VARIOS'!$C$1,'COSTOS VARIOS'!$C$2*'Precios ML'!V1027,'COSTOS VARIOS'!$B$2*'Precios ML'!V1027)</f>
        <v>51980</v>
      </c>
      <c r="J1027" s="22">
        <v>0</v>
      </c>
      <c r="K1027" s="27">
        <f t="shared" si="150"/>
        <v>10.4125</v>
      </c>
      <c r="L1027" s="27">
        <f t="shared" si="151"/>
        <v>10.4125</v>
      </c>
      <c r="M1027" s="26">
        <f>(INDEX(pesos!A:B,MATCH(L1027,pesos!A:A,1),2))</f>
        <v>16200</v>
      </c>
      <c r="N1027" s="26">
        <f>+R1027*'COSTOS VARIOS'!$O$1</f>
        <v>20900</v>
      </c>
      <c r="O1027" s="26">
        <f>+R1027*'COSTOS VARIOS'!$O$2</f>
        <v>451.00000000000006</v>
      </c>
      <c r="P1027" s="26">
        <f>+R1027*'COSTOS VARIOS'!$O$3</f>
        <v>1650</v>
      </c>
      <c r="Q1027" s="26">
        <v>1</v>
      </c>
      <c r="R1027" s="26">
        <f t="shared" si="152"/>
        <v>110000</v>
      </c>
      <c r="S1027" s="25">
        <f t="shared" si="153"/>
        <v>201181</v>
      </c>
      <c r="T1027" s="28">
        <f t="shared" si="154"/>
        <v>0.29187149879958851</v>
      </c>
      <c r="U1027" s="29">
        <f t="shared" si="155"/>
        <v>259900</v>
      </c>
      <c r="V1027" s="26">
        <f>+INDEX('LISTA DE PRECIOS EKM '!A:K,MATCH('Precios ML'!B1027,'LISTA DE PRECIOS EKM '!A:A,0),8)</f>
        <v>259900</v>
      </c>
      <c r="W1027" s="26">
        <f t="shared" si="156"/>
        <v>259900</v>
      </c>
      <c r="X1027" s="26">
        <f t="shared" si="157"/>
        <v>0</v>
      </c>
      <c r="Y1027" s="26"/>
      <c r="Z1027" s="26">
        <f t="shared" si="158"/>
        <v>259900</v>
      </c>
      <c r="AA1027" s="30">
        <f t="shared" si="159"/>
        <v>1.3627272727272728</v>
      </c>
    </row>
    <row r="1028" spans="1:27">
      <c r="A1028" s="20" t="s">
        <v>6013</v>
      </c>
      <c r="B1028" s="20" t="s">
        <v>2314</v>
      </c>
      <c r="C1028" s="25">
        <v>110000</v>
      </c>
      <c r="D1028" s="22">
        <v>85</v>
      </c>
      <c r="E1028" s="22">
        <v>49</v>
      </c>
      <c r="F1028" s="22">
        <v>40</v>
      </c>
      <c r="G1028" s="22">
        <v>16000</v>
      </c>
      <c r="H1028" s="22" t="s">
        <v>5088</v>
      </c>
      <c r="I1028" s="26">
        <f>+IF(H1028='COSTOS VARIOS'!$C$1,'COSTOS VARIOS'!$C$2*'Precios ML'!V1028,'COSTOS VARIOS'!$B$2*'Precios ML'!V1028)</f>
        <v>51980</v>
      </c>
      <c r="J1028" s="22">
        <v>0</v>
      </c>
      <c r="K1028" s="27">
        <f t="shared" ref="K1028:K1091" si="160">+(D1028*E1028*F1028)/G1028</f>
        <v>10.4125</v>
      </c>
      <c r="L1028" s="27">
        <f t="shared" ref="L1028:L1091" si="161">+K1028*Q1028</f>
        <v>10.4125</v>
      </c>
      <c r="M1028" s="26">
        <f>(INDEX(pesos!A:B,MATCH(L1028,pesos!A:A,1),2))</f>
        <v>16200</v>
      </c>
      <c r="N1028" s="26">
        <f>+R1028*'COSTOS VARIOS'!$O$1</f>
        <v>20900</v>
      </c>
      <c r="O1028" s="26">
        <f>+R1028*'COSTOS VARIOS'!$O$2</f>
        <v>451.00000000000006</v>
      </c>
      <c r="P1028" s="26">
        <f>+R1028*'COSTOS VARIOS'!$O$3</f>
        <v>1650</v>
      </c>
      <c r="Q1028" s="26">
        <v>1</v>
      </c>
      <c r="R1028" s="26">
        <f t="shared" ref="R1028:R1091" si="162">+C1028*Q1028</f>
        <v>110000</v>
      </c>
      <c r="S1028" s="25">
        <f t="shared" ref="S1028:S1091" si="163">+R1028+P1028+O1028+N1028+M1028+I1028</f>
        <v>201181</v>
      </c>
      <c r="T1028" s="28">
        <f t="shared" ref="T1028:T1091" si="164">+(V1028/S1028)-1</f>
        <v>0.29187149879958851</v>
      </c>
      <c r="U1028" s="29">
        <f t="shared" ref="U1028:U1091" si="165">+S1028*T1028+S1028</f>
        <v>259900</v>
      </c>
      <c r="V1028" s="26">
        <f>+INDEX('LISTA DE PRECIOS EKM '!A:K,MATCH('Precios ML'!B1028,'LISTA DE PRECIOS EKM '!A:A,0),8)</f>
        <v>259900</v>
      </c>
      <c r="W1028" s="26">
        <f t="shared" ref="W1028:W1091" si="166">+V1028*Q1028</f>
        <v>259900</v>
      </c>
      <c r="X1028" s="26">
        <f t="shared" ref="X1028:X1091" si="167">+W1028-U1028</f>
        <v>0</v>
      </c>
      <c r="Y1028" s="26"/>
      <c r="Z1028" s="26">
        <f t="shared" ref="Z1028:Z1091" si="168">+W1028-Y1028</f>
        <v>259900</v>
      </c>
      <c r="AA1028" s="30">
        <f t="shared" ref="AA1028:AA1091" si="169">+(Z1028/C1028)-1</f>
        <v>1.3627272727272728</v>
      </c>
    </row>
    <row r="1029" spans="1:27">
      <c r="A1029" s="20" t="s">
        <v>6014</v>
      </c>
      <c r="B1029" s="20" t="s">
        <v>6015</v>
      </c>
      <c r="C1029" s="25">
        <v>347300</v>
      </c>
      <c r="D1029" s="22">
        <v>85</v>
      </c>
      <c r="E1029" s="22">
        <v>49</v>
      </c>
      <c r="F1029" s="22">
        <v>40</v>
      </c>
      <c r="G1029" s="22">
        <v>16000</v>
      </c>
      <c r="H1029" s="22" t="s">
        <v>5088</v>
      </c>
      <c r="I1029" s="26">
        <f>+IF(H1029='COSTOS VARIOS'!$C$1,'COSTOS VARIOS'!$C$2*'Precios ML'!V1029,'COSTOS VARIOS'!$B$2*'Precios ML'!V1029)</f>
        <v>157980</v>
      </c>
      <c r="J1029" s="22">
        <v>0</v>
      </c>
      <c r="K1029" s="27">
        <f t="shared" si="160"/>
        <v>10.4125</v>
      </c>
      <c r="L1029" s="27">
        <f t="shared" si="161"/>
        <v>10.4125</v>
      </c>
      <c r="M1029" s="26">
        <f>(INDEX(pesos!A:B,MATCH(L1029,pesos!A:A,1),2))</f>
        <v>16200</v>
      </c>
      <c r="N1029" s="26">
        <f>+R1029*'COSTOS VARIOS'!$O$1</f>
        <v>65987</v>
      </c>
      <c r="O1029" s="26">
        <f>+R1029*'COSTOS VARIOS'!$O$2</f>
        <v>1423.93</v>
      </c>
      <c r="P1029" s="26">
        <f>+R1029*'COSTOS VARIOS'!$O$3</f>
        <v>5209.5</v>
      </c>
      <c r="Q1029" s="26">
        <v>1</v>
      </c>
      <c r="R1029" s="26">
        <f t="shared" si="162"/>
        <v>347300</v>
      </c>
      <c r="S1029" s="25">
        <f t="shared" si="163"/>
        <v>594100.42999999993</v>
      </c>
      <c r="T1029" s="28">
        <f t="shared" si="164"/>
        <v>0.32957318344307551</v>
      </c>
      <c r="U1029" s="29">
        <f t="shared" si="165"/>
        <v>789900</v>
      </c>
      <c r="V1029" s="26">
        <f>+INDEX('LISTA DE PRECIOS EKM '!A:K,MATCH('Precios ML'!B1029,'LISTA DE PRECIOS EKM '!A:A,0),8)</f>
        <v>789900</v>
      </c>
      <c r="W1029" s="26">
        <f t="shared" si="166"/>
        <v>789900</v>
      </c>
      <c r="X1029" s="26">
        <f t="shared" si="167"/>
        <v>0</v>
      </c>
      <c r="Y1029" s="26"/>
      <c r="Z1029" s="26">
        <f t="shared" si="168"/>
        <v>789900</v>
      </c>
      <c r="AA1029" s="30">
        <f t="shared" si="169"/>
        <v>1.2744025338324216</v>
      </c>
    </row>
    <row r="1030" spans="1:27">
      <c r="A1030" s="20" t="s">
        <v>6014</v>
      </c>
      <c r="B1030" s="20" t="s">
        <v>6015</v>
      </c>
      <c r="C1030" s="25">
        <v>347300</v>
      </c>
      <c r="D1030" s="22">
        <v>85</v>
      </c>
      <c r="E1030" s="22">
        <v>49</v>
      </c>
      <c r="F1030" s="22">
        <v>40</v>
      </c>
      <c r="G1030" s="22">
        <v>16000</v>
      </c>
      <c r="H1030" s="22" t="s">
        <v>5088</v>
      </c>
      <c r="I1030" s="26">
        <f>+IF(H1030='COSTOS VARIOS'!$C$1,'COSTOS VARIOS'!$C$2*'Precios ML'!V1030,'COSTOS VARIOS'!$B$2*'Precios ML'!V1030)</f>
        <v>157980</v>
      </c>
      <c r="J1030" s="22">
        <v>0</v>
      </c>
      <c r="K1030" s="27">
        <f t="shared" si="160"/>
        <v>10.4125</v>
      </c>
      <c r="L1030" s="27">
        <f t="shared" si="161"/>
        <v>10.4125</v>
      </c>
      <c r="M1030" s="26">
        <f>(INDEX(pesos!A:B,MATCH(L1030,pesos!A:A,1),2))</f>
        <v>16200</v>
      </c>
      <c r="N1030" s="26">
        <f>+R1030*'COSTOS VARIOS'!$O$1</f>
        <v>65987</v>
      </c>
      <c r="O1030" s="26">
        <f>+R1030*'COSTOS VARIOS'!$O$2</f>
        <v>1423.93</v>
      </c>
      <c r="P1030" s="26">
        <f>+R1030*'COSTOS VARIOS'!$O$3</f>
        <v>5209.5</v>
      </c>
      <c r="Q1030" s="26">
        <v>1</v>
      </c>
      <c r="R1030" s="26">
        <f t="shared" si="162"/>
        <v>347300</v>
      </c>
      <c r="S1030" s="25">
        <f t="shared" si="163"/>
        <v>594100.42999999993</v>
      </c>
      <c r="T1030" s="28">
        <f t="shared" si="164"/>
        <v>0.32957318344307551</v>
      </c>
      <c r="U1030" s="29">
        <f t="shared" si="165"/>
        <v>789900</v>
      </c>
      <c r="V1030" s="26">
        <f>+INDEX('LISTA DE PRECIOS EKM '!A:K,MATCH('Precios ML'!B1030,'LISTA DE PRECIOS EKM '!A:A,0),8)</f>
        <v>789900</v>
      </c>
      <c r="W1030" s="26">
        <f t="shared" si="166"/>
        <v>789900</v>
      </c>
      <c r="X1030" s="26">
        <f t="shared" si="167"/>
        <v>0</v>
      </c>
      <c r="Y1030" s="26"/>
      <c r="Z1030" s="26">
        <f t="shared" si="168"/>
        <v>789900</v>
      </c>
      <c r="AA1030" s="30">
        <f t="shared" si="169"/>
        <v>1.2744025338324216</v>
      </c>
    </row>
    <row r="1031" spans="1:27">
      <c r="A1031" s="20" t="s">
        <v>6016</v>
      </c>
      <c r="B1031" s="20" t="s">
        <v>2302</v>
      </c>
      <c r="C1031" s="25">
        <v>192000</v>
      </c>
      <c r="D1031" s="22">
        <v>85</v>
      </c>
      <c r="E1031" s="22">
        <v>49</v>
      </c>
      <c r="F1031" s="22">
        <v>40</v>
      </c>
      <c r="G1031" s="22">
        <v>16000</v>
      </c>
      <c r="H1031" s="22" t="s">
        <v>5088</v>
      </c>
      <c r="I1031" s="26">
        <f>+IF(H1031='COSTOS VARIOS'!$C$1,'COSTOS VARIOS'!$C$2*'Precios ML'!V1031,'COSTOS VARIOS'!$B$2*'Precios ML'!V1031)</f>
        <v>89980</v>
      </c>
      <c r="J1031" s="22">
        <v>0</v>
      </c>
      <c r="K1031" s="27">
        <f t="shared" si="160"/>
        <v>10.4125</v>
      </c>
      <c r="L1031" s="27">
        <f t="shared" si="161"/>
        <v>10.4125</v>
      </c>
      <c r="M1031" s="26">
        <f>(INDEX(pesos!A:B,MATCH(L1031,pesos!A:A,1),2))</f>
        <v>16200</v>
      </c>
      <c r="N1031" s="26">
        <f>+R1031*'COSTOS VARIOS'!$O$1</f>
        <v>36480</v>
      </c>
      <c r="O1031" s="26">
        <f>+R1031*'COSTOS VARIOS'!$O$2</f>
        <v>787.2</v>
      </c>
      <c r="P1031" s="26">
        <f>+R1031*'COSTOS VARIOS'!$O$3</f>
        <v>2880</v>
      </c>
      <c r="Q1031" s="26">
        <v>1</v>
      </c>
      <c r="R1031" s="26">
        <f t="shared" si="162"/>
        <v>192000</v>
      </c>
      <c r="S1031" s="25">
        <f t="shared" si="163"/>
        <v>338327.2</v>
      </c>
      <c r="T1031" s="28">
        <f t="shared" si="164"/>
        <v>0.32977780089806541</v>
      </c>
      <c r="U1031" s="29">
        <f t="shared" si="165"/>
        <v>449900</v>
      </c>
      <c r="V1031" s="26">
        <f>+INDEX('LISTA DE PRECIOS EKM '!A:K,MATCH('Precios ML'!B1031,'LISTA DE PRECIOS EKM '!A:A,0),8)</f>
        <v>449900</v>
      </c>
      <c r="W1031" s="26">
        <f t="shared" si="166"/>
        <v>449900</v>
      </c>
      <c r="X1031" s="26">
        <f t="shared" si="167"/>
        <v>0</v>
      </c>
      <c r="Y1031" s="26"/>
      <c r="Z1031" s="26">
        <f t="shared" si="168"/>
        <v>449900</v>
      </c>
      <c r="AA1031" s="30">
        <f t="shared" si="169"/>
        <v>1.3432291666666667</v>
      </c>
    </row>
    <row r="1032" spans="1:27">
      <c r="A1032" s="20" t="s">
        <v>6016</v>
      </c>
      <c r="B1032" s="20" t="s">
        <v>2302</v>
      </c>
      <c r="C1032" s="25">
        <v>192000</v>
      </c>
      <c r="D1032" s="22">
        <v>85</v>
      </c>
      <c r="E1032" s="22">
        <v>49</v>
      </c>
      <c r="F1032" s="22">
        <v>40</v>
      </c>
      <c r="G1032" s="22">
        <v>16000</v>
      </c>
      <c r="H1032" s="22" t="s">
        <v>5088</v>
      </c>
      <c r="I1032" s="26">
        <f>+IF(H1032='COSTOS VARIOS'!$C$1,'COSTOS VARIOS'!$C$2*'Precios ML'!V1032,'COSTOS VARIOS'!$B$2*'Precios ML'!V1032)</f>
        <v>89980</v>
      </c>
      <c r="J1032" s="22">
        <v>0</v>
      </c>
      <c r="K1032" s="27">
        <f t="shared" si="160"/>
        <v>10.4125</v>
      </c>
      <c r="L1032" s="27">
        <f t="shared" si="161"/>
        <v>10.4125</v>
      </c>
      <c r="M1032" s="26">
        <f>(INDEX(pesos!A:B,MATCH(L1032,pesos!A:A,1),2))</f>
        <v>16200</v>
      </c>
      <c r="N1032" s="26">
        <f>+R1032*'COSTOS VARIOS'!$O$1</f>
        <v>36480</v>
      </c>
      <c r="O1032" s="26">
        <f>+R1032*'COSTOS VARIOS'!$O$2</f>
        <v>787.2</v>
      </c>
      <c r="P1032" s="26">
        <f>+R1032*'COSTOS VARIOS'!$O$3</f>
        <v>2880</v>
      </c>
      <c r="Q1032" s="26">
        <v>1</v>
      </c>
      <c r="R1032" s="26">
        <f t="shared" si="162"/>
        <v>192000</v>
      </c>
      <c r="S1032" s="25">
        <f t="shared" si="163"/>
        <v>338327.2</v>
      </c>
      <c r="T1032" s="28">
        <f t="shared" si="164"/>
        <v>0.32977780089806541</v>
      </c>
      <c r="U1032" s="29">
        <f t="shared" si="165"/>
        <v>449900</v>
      </c>
      <c r="V1032" s="26">
        <f>+INDEX('LISTA DE PRECIOS EKM '!A:K,MATCH('Precios ML'!B1032,'LISTA DE PRECIOS EKM '!A:A,0),8)</f>
        <v>449900</v>
      </c>
      <c r="W1032" s="26">
        <f t="shared" si="166"/>
        <v>449900</v>
      </c>
      <c r="X1032" s="26">
        <f t="shared" si="167"/>
        <v>0</v>
      </c>
      <c r="Y1032" s="26"/>
      <c r="Z1032" s="26">
        <f t="shared" si="168"/>
        <v>449900</v>
      </c>
      <c r="AA1032" s="30">
        <f t="shared" si="169"/>
        <v>1.3432291666666667</v>
      </c>
    </row>
    <row r="1033" spans="1:27">
      <c r="A1033" s="20" t="s">
        <v>6017</v>
      </c>
      <c r="B1033" s="20" t="s">
        <v>2335</v>
      </c>
      <c r="C1033" s="25">
        <v>192000</v>
      </c>
      <c r="D1033" s="22">
        <v>85</v>
      </c>
      <c r="E1033" s="22">
        <v>49</v>
      </c>
      <c r="F1033" s="22">
        <v>40</v>
      </c>
      <c r="G1033" s="22">
        <v>16000</v>
      </c>
      <c r="H1033" s="22" t="s">
        <v>5088</v>
      </c>
      <c r="I1033" s="26">
        <f>+IF(H1033='COSTOS VARIOS'!$C$1,'COSTOS VARIOS'!$C$2*'Precios ML'!V1033,'COSTOS VARIOS'!$B$2*'Precios ML'!V1033)</f>
        <v>87980</v>
      </c>
      <c r="J1033" s="22">
        <v>0</v>
      </c>
      <c r="K1033" s="27">
        <f t="shared" si="160"/>
        <v>10.4125</v>
      </c>
      <c r="L1033" s="27">
        <f t="shared" si="161"/>
        <v>10.4125</v>
      </c>
      <c r="M1033" s="26">
        <f>(INDEX(pesos!A:B,MATCH(L1033,pesos!A:A,1),2))</f>
        <v>16200</v>
      </c>
      <c r="N1033" s="26">
        <f>+R1033*'COSTOS VARIOS'!$O$1</f>
        <v>36480</v>
      </c>
      <c r="O1033" s="26">
        <f>+R1033*'COSTOS VARIOS'!$O$2</f>
        <v>787.2</v>
      </c>
      <c r="P1033" s="26">
        <f>+R1033*'COSTOS VARIOS'!$O$3</f>
        <v>2880</v>
      </c>
      <c r="Q1033" s="26">
        <v>1</v>
      </c>
      <c r="R1033" s="26">
        <f t="shared" si="162"/>
        <v>192000</v>
      </c>
      <c r="S1033" s="25">
        <f t="shared" si="163"/>
        <v>336327.2</v>
      </c>
      <c r="T1033" s="28">
        <f t="shared" si="164"/>
        <v>0.3079524938809588</v>
      </c>
      <c r="U1033" s="29">
        <f t="shared" si="165"/>
        <v>439900</v>
      </c>
      <c r="V1033" s="26">
        <f>+INDEX('LISTA DE PRECIOS EKM '!A:K,MATCH('Precios ML'!B1033,'LISTA DE PRECIOS EKM '!A:A,0),8)</f>
        <v>439900</v>
      </c>
      <c r="W1033" s="26">
        <f t="shared" si="166"/>
        <v>439900</v>
      </c>
      <c r="X1033" s="26">
        <f t="shared" si="167"/>
        <v>0</v>
      </c>
      <c r="Y1033" s="26"/>
      <c r="Z1033" s="26">
        <f t="shared" si="168"/>
        <v>439900</v>
      </c>
      <c r="AA1033" s="30">
        <f t="shared" si="169"/>
        <v>1.2911458333333332</v>
      </c>
    </row>
    <row r="1034" spans="1:27">
      <c r="A1034" s="20" t="s">
        <v>6017</v>
      </c>
      <c r="B1034" s="20" t="s">
        <v>2335</v>
      </c>
      <c r="C1034" s="25">
        <v>192000</v>
      </c>
      <c r="D1034" s="22">
        <v>85</v>
      </c>
      <c r="E1034" s="22">
        <v>49</v>
      </c>
      <c r="F1034" s="22">
        <v>40</v>
      </c>
      <c r="G1034" s="22">
        <v>16000</v>
      </c>
      <c r="H1034" s="22" t="s">
        <v>5088</v>
      </c>
      <c r="I1034" s="26">
        <f>+IF(H1034='COSTOS VARIOS'!$C$1,'COSTOS VARIOS'!$C$2*'Precios ML'!V1034,'COSTOS VARIOS'!$B$2*'Precios ML'!V1034)</f>
        <v>87980</v>
      </c>
      <c r="J1034" s="22">
        <v>0</v>
      </c>
      <c r="K1034" s="27">
        <f t="shared" si="160"/>
        <v>10.4125</v>
      </c>
      <c r="L1034" s="27">
        <f t="shared" si="161"/>
        <v>10.4125</v>
      </c>
      <c r="M1034" s="26">
        <f>(INDEX(pesos!A:B,MATCH(L1034,pesos!A:A,1),2))</f>
        <v>16200</v>
      </c>
      <c r="N1034" s="26">
        <f>+R1034*'COSTOS VARIOS'!$O$1</f>
        <v>36480</v>
      </c>
      <c r="O1034" s="26">
        <f>+R1034*'COSTOS VARIOS'!$O$2</f>
        <v>787.2</v>
      </c>
      <c r="P1034" s="26">
        <f>+R1034*'COSTOS VARIOS'!$O$3</f>
        <v>2880</v>
      </c>
      <c r="Q1034" s="26">
        <v>1</v>
      </c>
      <c r="R1034" s="26">
        <f t="shared" si="162"/>
        <v>192000</v>
      </c>
      <c r="S1034" s="25">
        <f t="shared" si="163"/>
        <v>336327.2</v>
      </c>
      <c r="T1034" s="28">
        <f t="shared" si="164"/>
        <v>0.3079524938809588</v>
      </c>
      <c r="U1034" s="29">
        <f t="shared" si="165"/>
        <v>439900</v>
      </c>
      <c r="V1034" s="26">
        <f>+INDEX('LISTA DE PRECIOS EKM '!A:K,MATCH('Precios ML'!B1034,'LISTA DE PRECIOS EKM '!A:A,0),8)</f>
        <v>439900</v>
      </c>
      <c r="W1034" s="26">
        <f t="shared" si="166"/>
        <v>439900</v>
      </c>
      <c r="X1034" s="26">
        <f t="shared" si="167"/>
        <v>0</v>
      </c>
      <c r="Y1034" s="26"/>
      <c r="Z1034" s="26">
        <f t="shared" si="168"/>
        <v>439900</v>
      </c>
      <c r="AA1034" s="30">
        <f t="shared" si="169"/>
        <v>1.2911458333333332</v>
      </c>
    </row>
    <row r="1035" spans="1:27">
      <c r="A1035" s="20" t="s">
        <v>6018</v>
      </c>
      <c r="B1035" s="20" t="s">
        <v>2341</v>
      </c>
      <c r="C1035" s="25">
        <v>110000</v>
      </c>
      <c r="D1035" s="22">
        <v>85</v>
      </c>
      <c r="E1035" s="22">
        <v>49</v>
      </c>
      <c r="F1035" s="22">
        <v>40</v>
      </c>
      <c r="G1035" s="22">
        <v>16000</v>
      </c>
      <c r="H1035" s="22" t="s">
        <v>5088</v>
      </c>
      <c r="I1035" s="26">
        <f>+IF(H1035='COSTOS VARIOS'!$C$1,'COSTOS VARIOS'!$C$2*'Precios ML'!V1035,'COSTOS VARIOS'!$B$2*'Precios ML'!V1035)</f>
        <v>55980</v>
      </c>
      <c r="J1035" s="22">
        <v>0</v>
      </c>
      <c r="K1035" s="27">
        <f t="shared" si="160"/>
        <v>10.4125</v>
      </c>
      <c r="L1035" s="27">
        <f t="shared" si="161"/>
        <v>10.4125</v>
      </c>
      <c r="M1035" s="26">
        <f>(INDEX(pesos!A:B,MATCH(L1035,pesos!A:A,1),2))</f>
        <v>16200</v>
      </c>
      <c r="N1035" s="26">
        <f>+R1035*'COSTOS VARIOS'!$O$1</f>
        <v>20900</v>
      </c>
      <c r="O1035" s="26">
        <f>+R1035*'COSTOS VARIOS'!$O$2</f>
        <v>451.00000000000006</v>
      </c>
      <c r="P1035" s="26">
        <f>+R1035*'COSTOS VARIOS'!$O$3</f>
        <v>1650</v>
      </c>
      <c r="Q1035" s="26">
        <v>1</v>
      </c>
      <c r="R1035" s="26">
        <f t="shared" si="162"/>
        <v>110000</v>
      </c>
      <c r="S1035" s="25">
        <f t="shared" si="163"/>
        <v>205181</v>
      </c>
      <c r="T1035" s="28">
        <f t="shared" si="164"/>
        <v>0.36416139895994259</v>
      </c>
      <c r="U1035" s="29">
        <f t="shared" si="165"/>
        <v>279900</v>
      </c>
      <c r="V1035" s="26">
        <f>+INDEX('LISTA DE PRECIOS EKM '!A:K,MATCH('Precios ML'!B1035,'LISTA DE PRECIOS EKM '!A:A,0),8)</f>
        <v>279900</v>
      </c>
      <c r="W1035" s="26">
        <f t="shared" si="166"/>
        <v>279900</v>
      </c>
      <c r="X1035" s="26">
        <f t="shared" si="167"/>
        <v>0</v>
      </c>
      <c r="Y1035" s="26"/>
      <c r="Z1035" s="26">
        <f t="shared" si="168"/>
        <v>279900</v>
      </c>
      <c r="AA1035" s="30">
        <f t="shared" si="169"/>
        <v>1.5445454545454544</v>
      </c>
    </row>
    <row r="1036" spans="1:27">
      <c r="A1036" s="20" t="s">
        <v>6018</v>
      </c>
      <c r="B1036" s="20" t="s">
        <v>2341</v>
      </c>
      <c r="C1036" s="25">
        <v>110000</v>
      </c>
      <c r="D1036" s="22">
        <v>85</v>
      </c>
      <c r="E1036" s="22">
        <v>49</v>
      </c>
      <c r="F1036" s="22">
        <v>40</v>
      </c>
      <c r="G1036" s="22">
        <v>16000</v>
      </c>
      <c r="H1036" s="22" t="s">
        <v>5088</v>
      </c>
      <c r="I1036" s="26">
        <f>+IF(H1036='COSTOS VARIOS'!$C$1,'COSTOS VARIOS'!$C$2*'Precios ML'!V1036,'COSTOS VARIOS'!$B$2*'Precios ML'!V1036)</f>
        <v>55980</v>
      </c>
      <c r="J1036" s="22">
        <v>0</v>
      </c>
      <c r="K1036" s="27">
        <f t="shared" si="160"/>
        <v>10.4125</v>
      </c>
      <c r="L1036" s="27">
        <f t="shared" si="161"/>
        <v>10.4125</v>
      </c>
      <c r="M1036" s="26">
        <f>(INDEX(pesos!A:B,MATCH(L1036,pesos!A:A,1),2))</f>
        <v>16200</v>
      </c>
      <c r="N1036" s="26">
        <f>+R1036*'COSTOS VARIOS'!$O$1</f>
        <v>20900</v>
      </c>
      <c r="O1036" s="26">
        <f>+R1036*'COSTOS VARIOS'!$O$2</f>
        <v>451.00000000000006</v>
      </c>
      <c r="P1036" s="26">
        <f>+R1036*'COSTOS VARIOS'!$O$3</f>
        <v>1650</v>
      </c>
      <c r="Q1036" s="26">
        <v>1</v>
      </c>
      <c r="R1036" s="26">
        <f t="shared" si="162"/>
        <v>110000</v>
      </c>
      <c r="S1036" s="25">
        <f t="shared" si="163"/>
        <v>205181</v>
      </c>
      <c r="T1036" s="28">
        <f t="shared" si="164"/>
        <v>0.36416139895994259</v>
      </c>
      <c r="U1036" s="29">
        <f t="shared" si="165"/>
        <v>279900</v>
      </c>
      <c r="V1036" s="26">
        <f>+INDEX('LISTA DE PRECIOS EKM '!A:K,MATCH('Precios ML'!B1036,'LISTA DE PRECIOS EKM '!A:A,0),8)</f>
        <v>279900</v>
      </c>
      <c r="W1036" s="26">
        <f t="shared" si="166"/>
        <v>279900</v>
      </c>
      <c r="X1036" s="26">
        <f t="shared" si="167"/>
        <v>0</v>
      </c>
      <c r="Y1036" s="26"/>
      <c r="Z1036" s="26">
        <f t="shared" si="168"/>
        <v>279900</v>
      </c>
      <c r="AA1036" s="30">
        <f t="shared" si="169"/>
        <v>1.5445454545454544</v>
      </c>
    </row>
    <row r="1037" spans="1:27">
      <c r="A1037" s="20" t="s">
        <v>6019</v>
      </c>
      <c r="B1037" s="20" t="s">
        <v>2312</v>
      </c>
      <c r="C1037" s="25">
        <v>110000</v>
      </c>
      <c r="D1037" s="22">
        <v>85</v>
      </c>
      <c r="E1037" s="22">
        <v>49</v>
      </c>
      <c r="F1037" s="22">
        <v>40</v>
      </c>
      <c r="G1037" s="22">
        <v>16000</v>
      </c>
      <c r="H1037" s="22" t="s">
        <v>5088</v>
      </c>
      <c r="I1037" s="26">
        <f>+IF(H1037='COSTOS VARIOS'!$C$1,'COSTOS VARIOS'!$C$2*'Precios ML'!V1037,'COSTOS VARIOS'!$B$2*'Precios ML'!V1037)</f>
        <v>55980</v>
      </c>
      <c r="J1037" s="22">
        <v>0</v>
      </c>
      <c r="K1037" s="27">
        <f t="shared" si="160"/>
        <v>10.4125</v>
      </c>
      <c r="L1037" s="27">
        <f t="shared" si="161"/>
        <v>10.4125</v>
      </c>
      <c r="M1037" s="26">
        <f>(INDEX(pesos!A:B,MATCH(L1037,pesos!A:A,1),2))</f>
        <v>16200</v>
      </c>
      <c r="N1037" s="26">
        <f>+R1037*'COSTOS VARIOS'!$O$1</f>
        <v>20900</v>
      </c>
      <c r="O1037" s="26">
        <f>+R1037*'COSTOS VARIOS'!$O$2</f>
        <v>451.00000000000006</v>
      </c>
      <c r="P1037" s="26">
        <f>+R1037*'COSTOS VARIOS'!$O$3</f>
        <v>1650</v>
      </c>
      <c r="Q1037" s="26">
        <v>1</v>
      </c>
      <c r="R1037" s="26">
        <f t="shared" si="162"/>
        <v>110000</v>
      </c>
      <c r="S1037" s="25">
        <f t="shared" si="163"/>
        <v>205181</v>
      </c>
      <c r="T1037" s="28">
        <f t="shared" si="164"/>
        <v>0.36416139895994259</v>
      </c>
      <c r="U1037" s="29">
        <f t="shared" si="165"/>
        <v>279900</v>
      </c>
      <c r="V1037" s="26">
        <f>+INDEX('LISTA DE PRECIOS EKM '!A:K,MATCH('Precios ML'!B1037,'LISTA DE PRECIOS EKM '!A:A,0),8)</f>
        <v>279900</v>
      </c>
      <c r="W1037" s="26">
        <f t="shared" si="166"/>
        <v>279900</v>
      </c>
      <c r="X1037" s="26">
        <f t="shared" si="167"/>
        <v>0</v>
      </c>
      <c r="Y1037" s="26"/>
      <c r="Z1037" s="26">
        <f t="shared" si="168"/>
        <v>279900</v>
      </c>
      <c r="AA1037" s="30">
        <f t="shared" si="169"/>
        <v>1.5445454545454544</v>
      </c>
    </row>
    <row r="1038" spans="1:27">
      <c r="A1038" s="20" t="s">
        <v>6019</v>
      </c>
      <c r="B1038" s="20" t="s">
        <v>2312</v>
      </c>
      <c r="C1038" s="25">
        <v>110000</v>
      </c>
      <c r="D1038" s="22">
        <v>85</v>
      </c>
      <c r="E1038" s="22">
        <v>49</v>
      </c>
      <c r="F1038" s="22">
        <v>40</v>
      </c>
      <c r="G1038" s="22">
        <v>16000</v>
      </c>
      <c r="H1038" s="22" t="s">
        <v>5088</v>
      </c>
      <c r="I1038" s="26">
        <f>+IF(H1038='COSTOS VARIOS'!$C$1,'COSTOS VARIOS'!$C$2*'Precios ML'!V1038,'COSTOS VARIOS'!$B$2*'Precios ML'!V1038)</f>
        <v>55980</v>
      </c>
      <c r="J1038" s="22">
        <v>0</v>
      </c>
      <c r="K1038" s="27">
        <f t="shared" si="160"/>
        <v>10.4125</v>
      </c>
      <c r="L1038" s="27">
        <f t="shared" si="161"/>
        <v>10.4125</v>
      </c>
      <c r="M1038" s="26">
        <f>(INDEX(pesos!A:B,MATCH(L1038,pesos!A:A,1),2))</f>
        <v>16200</v>
      </c>
      <c r="N1038" s="26">
        <f>+R1038*'COSTOS VARIOS'!$O$1</f>
        <v>20900</v>
      </c>
      <c r="O1038" s="26">
        <f>+R1038*'COSTOS VARIOS'!$O$2</f>
        <v>451.00000000000006</v>
      </c>
      <c r="P1038" s="26">
        <f>+R1038*'COSTOS VARIOS'!$O$3</f>
        <v>1650</v>
      </c>
      <c r="Q1038" s="26">
        <v>1</v>
      </c>
      <c r="R1038" s="26">
        <f t="shared" si="162"/>
        <v>110000</v>
      </c>
      <c r="S1038" s="25">
        <f t="shared" si="163"/>
        <v>205181</v>
      </c>
      <c r="T1038" s="28">
        <f t="shared" si="164"/>
        <v>0.36416139895994259</v>
      </c>
      <c r="U1038" s="29">
        <f t="shared" si="165"/>
        <v>279900</v>
      </c>
      <c r="V1038" s="26">
        <f>+INDEX('LISTA DE PRECIOS EKM '!A:K,MATCH('Precios ML'!B1038,'LISTA DE PRECIOS EKM '!A:A,0),8)</f>
        <v>279900</v>
      </c>
      <c r="W1038" s="26">
        <f t="shared" si="166"/>
        <v>279900</v>
      </c>
      <c r="X1038" s="26">
        <f t="shared" si="167"/>
        <v>0</v>
      </c>
      <c r="Y1038" s="26"/>
      <c r="Z1038" s="26">
        <f t="shared" si="168"/>
        <v>279900</v>
      </c>
      <c r="AA1038" s="30">
        <f t="shared" si="169"/>
        <v>1.5445454545454544</v>
      </c>
    </row>
    <row r="1039" spans="1:27">
      <c r="A1039" s="20" t="s">
        <v>6020</v>
      </c>
      <c r="B1039" s="20" t="s">
        <v>2307</v>
      </c>
      <c r="C1039" s="25">
        <v>110000</v>
      </c>
      <c r="D1039" s="22">
        <v>85</v>
      </c>
      <c r="E1039" s="22">
        <v>49</v>
      </c>
      <c r="F1039" s="22">
        <v>40</v>
      </c>
      <c r="G1039" s="22">
        <v>16000</v>
      </c>
      <c r="H1039" s="22" t="s">
        <v>5088</v>
      </c>
      <c r="I1039" s="26">
        <f>+IF(H1039='COSTOS VARIOS'!$C$1,'COSTOS VARIOS'!$C$2*'Precios ML'!V1039,'COSTOS VARIOS'!$B$2*'Precios ML'!V1039)</f>
        <v>51980</v>
      </c>
      <c r="J1039" s="22">
        <v>0</v>
      </c>
      <c r="K1039" s="27">
        <f t="shared" si="160"/>
        <v>10.4125</v>
      </c>
      <c r="L1039" s="27">
        <f t="shared" si="161"/>
        <v>10.4125</v>
      </c>
      <c r="M1039" s="26">
        <f>(INDEX(pesos!A:B,MATCH(L1039,pesos!A:A,1),2))</f>
        <v>16200</v>
      </c>
      <c r="N1039" s="26">
        <f>+R1039*'COSTOS VARIOS'!$O$1</f>
        <v>20900</v>
      </c>
      <c r="O1039" s="26">
        <f>+R1039*'COSTOS VARIOS'!$O$2</f>
        <v>451.00000000000006</v>
      </c>
      <c r="P1039" s="26">
        <f>+R1039*'COSTOS VARIOS'!$O$3</f>
        <v>1650</v>
      </c>
      <c r="Q1039" s="26">
        <v>1</v>
      </c>
      <c r="R1039" s="26">
        <f t="shared" si="162"/>
        <v>110000</v>
      </c>
      <c r="S1039" s="25">
        <f t="shared" si="163"/>
        <v>201181</v>
      </c>
      <c r="T1039" s="28">
        <f t="shared" si="164"/>
        <v>0.29187149879958851</v>
      </c>
      <c r="U1039" s="29">
        <f t="shared" si="165"/>
        <v>259900</v>
      </c>
      <c r="V1039" s="26">
        <f>+INDEX('LISTA DE PRECIOS EKM '!A:K,MATCH('Precios ML'!B1039,'LISTA DE PRECIOS EKM '!A:A,0),8)</f>
        <v>259900</v>
      </c>
      <c r="W1039" s="26">
        <f t="shared" si="166"/>
        <v>259900</v>
      </c>
      <c r="X1039" s="26">
        <f t="shared" si="167"/>
        <v>0</v>
      </c>
      <c r="Y1039" s="26"/>
      <c r="Z1039" s="26">
        <f t="shared" si="168"/>
        <v>259900</v>
      </c>
      <c r="AA1039" s="30">
        <f t="shared" si="169"/>
        <v>1.3627272727272728</v>
      </c>
    </row>
    <row r="1040" spans="1:27">
      <c r="A1040" s="20" t="s">
        <v>6020</v>
      </c>
      <c r="B1040" s="20" t="s">
        <v>2307</v>
      </c>
      <c r="C1040" s="25">
        <v>110000</v>
      </c>
      <c r="D1040" s="22">
        <v>85</v>
      </c>
      <c r="E1040" s="22">
        <v>49</v>
      </c>
      <c r="F1040" s="22">
        <v>40</v>
      </c>
      <c r="G1040" s="22">
        <v>16000</v>
      </c>
      <c r="H1040" s="22" t="s">
        <v>5088</v>
      </c>
      <c r="I1040" s="26">
        <f>+IF(H1040='COSTOS VARIOS'!$C$1,'COSTOS VARIOS'!$C$2*'Precios ML'!V1040,'COSTOS VARIOS'!$B$2*'Precios ML'!V1040)</f>
        <v>51980</v>
      </c>
      <c r="J1040" s="22">
        <v>0</v>
      </c>
      <c r="K1040" s="27">
        <f t="shared" si="160"/>
        <v>10.4125</v>
      </c>
      <c r="L1040" s="27">
        <f t="shared" si="161"/>
        <v>10.4125</v>
      </c>
      <c r="M1040" s="26">
        <f>(INDEX(pesos!A:B,MATCH(L1040,pesos!A:A,1),2))</f>
        <v>16200</v>
      </c>
      <c r="N1040" s="26">
        <f>+R1040*'COSTOS VARIOS'!$O$1</f>
        <v>20900</v>
      </c>
      <c r="O1040" s="26">
        <f>+R1040*'COSTOS VARIOS'!$O$2</f>
        <v>451.00000000000006</v>
      </c>
      <c r="P1040" s="26">
        <f>+R1040*'COSTOS VARIOS'!$O$3</f>
        <v>1650</v>
      </c>
      <c r="Q1040" s="26">
        <v>1</v>
      </c>
      <c r="R1040" s="26">
        <f t="shared" si="162"/>
        <v>110000</v>
      </c>
      <c r="S1040" s="25">
        <f t="shared" si="163"/>
        <v>201181</v>
      </c>
      <c r="T1040" s="28">
        <f t="shared" si="164"/>
        <v>0.29187149879958851</v>
      </c>
      <c r="U1040" s="29">
        <f t="shared" si="165"/>
        <v>259900</v>
      </c>
      <c r="V1040" s="26">
        <f>+INDEX('LISTA DE PRECIOS EKM '!A:K,MATCH('Precios ML'!B1040,'LISTA DE PRECIOS EKM '!A:A,0),8)</f>
        <v>259900</v>
      </c>
      <c r="W1040" s="26">
        <f t="shared" si="166"/>
        <v>259900</v>
      </c>
      <c r="X1040" s="26">
        <f t="shared" si="167"/>
        <v>0</v>
      </c>
      <c r="Y1040" s="26"/>
      <c r="Z1040" s="26">
        <f t="shared" si="168"/>
        <v>259900</v>
      </c>
      <c r="AA1040" s="30">
        <f t="shared" si="169"/>
        <v>1.3627272727272728</v>
      </c>
    </row>
    <row r="1041" spans="1:27">
      <c r="A1041" s="20" t="s">
        <v>6021</v>
      </c>
      <c r="B1041" s="20" t="s">
        <v>2323</v>
      </c>
      <c r="C1041" s="25">
        <v>275000</v>
      </c>
      <c r="D1041" s="22">
        <v>85</v>
      </c>
      <c r="E1041" s="22">
        <v>49</v>
      </c>
      <c r="F1041" s="22">
        <v>40</v>
      </c>
      <c r="G1041" s="22">
        <v>16000</v>
      </c>
      <c r="H1041" s="22" t="s">
        <v>5088</v>
      </c>
      <c r="I1041" s="26">
        <f>+IF(H1041='COSTOS VARIOS'!$C$1,'COSTOS VARIOS'!$C$2*'Precios ML'!V1041,'COSTOS VARIOS'!$B$2*'Precios ML'!V1041)</f>
        <v>123980</v>
      </c>
      <c r="J1041" s="22">
        <v>0</v>
      </c>
      <c r="K1041" s="27">
        <f t="shared" si="160"/>
        <v>10.4125</v>
      </c>
      <c r="L1041" s="27">
        <f t="shared" si="161"/>
        <v>10.4125</v>
      </c>
      <c r="M1041" s="26">
        <f>(INDEX(pesos!A:B,MATCH(L1041,pesos!A:A,1),2))</f>
        <v>16200</v>
      </c>
      <c r="N1041" s="26">
        <f>+R1041*'COSTOS VARIOS'!$O$1</f>
        <v>52250</v>
      </c>
      <c r="O1041" s="26">
        <f>+R1041*'COSTOS VARIOS'!$O$2</f>
        <v>1127.5</v>
      </c>
      <c r="P1041" s="26">
        <f>+R1041*'COSTOS VARIOS'!$O$3</f>
        <v>4125</v>
      </c>
      <c r="Q1041" s="26">
        <v>1</v>
      </c>
      <c r="R1041" s="26">
        <f t="shared" si="162"/>
        <v>275000</v>
      </c>
      <c r="S1041" s="25">
        <f t="shared" si="163"/>
        <v>472682.5</v>
      </c>
      <c r="T1041" s="28">
        <f t="shared" si="164"/>
        <v>0.31145113263131163</v>
      </c>
      <c r="U1041" s="29">
        <f t="shared" si="165"/>
        <v>619900</v>
      </c>
      <c r="V1041" s="26">
        <f>+INDEX('LISTA DE PRECIOS EKM '!A:K,MATCH('Precios ML'!B1041,'LISTA DE PRECIOS EKM '!A:A,0),8)</f>
        <v>619900</v>
      </c>
      <c r="W1041" s="26">
        <f t="shared" si="166"/>
        <v>619900</v>
      </c>
      <c r="X1041" s="26">
        <f t="shared" si="167"/>
        <v>0</v>
      </c>
      <c r="Y1041" s="26"/>
      <c r="Z1041" s="26">
        <f t="shared" si="168"/>
        <v>619900</v>
      </c>
      <c r="AA1041" s="30">
        <f t="shared" si="169"/>
        <v>1.2541818181818183</v>
      </c>
    </row>
    <row r="1042" spans="1:27">
      <c r="A1042" s="20" t="s">
        <v>6021</v>
      </c>
      <c r="B1042" s="20" t="s">
        <v>2323</v>
      </c>
      <c r="C1042" s="25">
        <v>275000</v>
      </c>
      <c r="D1042" s="22">
        <v>85</v>
      </c>
      <c r="E1042" s="22">
        <v>49</v>
      </c>
      <c r="F1042" s="22">
        <v>40</v>
      </c>
      <c r="G1042" s="22">
        <v>16000</v>
      </c>
      <c r="H1042" s="22" t="s">
        <v>5088</v>
      </c>
      <c r="I1042" s="26">
        <f>+IF(H1042='COSTOS VARIOS'!$C$1,'COSTOS VARIOS'!$C$2*'Precios ML'!V1042,'COSTOS VARIOS'!$B$2*'Precios ML'!V1042)</f>
        <v>123980</v>
      </c>
      <c r="J1042" s="22">
        <v>0</v>
      </c>
      <c r="K1042" s="27">
        <f t="shared" si="160"/>
        <v>10.4125</v>
      </c>
      <c r="L1042" s="27">
        <f t="shared" si="161"/>
        <v>10.4125</v>
      </c>
      <c r="M1042" s="26">
        <f>(INDEX(pesos!A:B,MATCH(L1042,pesos!A:A,1),2))</f>
        <v>16200</v>
      </c>
      <c r="N1042" s="26">
        <f>+R1042*'COSTOS VARIOS'!$O$1</f>
        <v>52250</v>
      </c>
      <c r="O1042" s="26">
        <f>+R1042*'COSTOS VARIOS'!$O$2</f>
        <v>1127.5</v>
      </c>
      <c r="P1042" s="26">
        <f>+R1042*'COSTOS VARIOS'!$O$3</f>
        <v>4125</v>
      </c>
      <c r="Q1042" s="26">
        <v>1</v>
      </c>
      <c r="R1042" s="26">
        <f t="shared" si="162"/>
        <v>275000</v>
      </c>
      <c r="S1042" s="25">
        <f t="shared" si="163"/>
        <v>472682.5</v>
      </c>
      <c r="T1042" s="28">
        <f t="shared" si="164"/>
        <v>0.31145113263131163</v>
      </c>
      <c r="U1042" s="29">
        <f t="shared" si="165"/>
        <v>619900</v>
      </c>
      <c r="V1042" s="26">
        <f>+INDEX('LISTA DE PRECIOS EKM '!A:K,MATCH('Precios ML'!B1042,'LISTA DE PRECIOS EKM '!A:A,0),8)</f>
        <v>619900</v>
      </c>
      <c r="W1042" s="26">
        <f t="shared" si="166"/>
        <v>619900</v>
      </c>
      <c r="X1042" s="26">
        <f t="shared" si="167"/>
        <v>0</v>
      </c>
      <c r="Y1042" s="26"/>
      <c r="Z1042" s="26">
        <f t="shared" si="168"/>
        <v>619900</v>
      </c>
      <c r="AA1042" s="30">
        <f t="shared" si="169"/>
        <v>1.2541818181818183</v>
      </c>
    </row>
    <row r="1043" spans="1:27">
      <c r="A1043" s="20" t="s">
        <v>6022</v>
      </c>
      <c r="B1043" s="20" t="s">
        <v>2611</v>
      </c>
      <c r="C1043" s="25">
        <v>275000</v>
      </c>
      <c r="D1043" s="22">
        <v>85</v>
      </c>
      <c r="E1043" s="22">
        <v>49</v>
      </c>
      <c r="F1043" s="22">
        <v>40</v>
      </c>
      <c r="G1043" s="22">
        <v>16000</v>
      </c>
      <c r="H1043" s="22" t="s">
        <v>5088</v>
      </c>
      <c r="I1043" s="26">
        <f>+IF(H1043='COSTOS VARIOS'!$C$1,'COSTOS VARIOS'!$C$2*'Precios ML'!V1043,'COSTOS VARIOS'!$B$2*'Precios ML'!V1043)</f>
        <v>125980</v>
      </c>
      <c r="J1043" s="22">
        <v>0</v>
      </c>
      <c r="K1043" s="27">
        <f t="shared" si="160"/>
        <v>10.4125</v>
      </c>
      <c r="L1043" s="27">
        <f t="shared" si="161"/>
        <v>10.4125</v>
      </c>
      <c r="M1043" s="26">
        <f>(INDEX(pesos!A:B,MATCH(L1043,pesos!A:A,1),2))</f>
        <v>16200</v>
      </c>
      <c r="N1043" s="26">
        <f>+R1043*'COSTOS VARIOS'!$O$1</f>
        <v>52250</v>
      </c>
      <c r="O1043" s="26">
        <f>+R1043*'COSTOS VARIOS'!$O$2</f>
        <v>1127.5</v>
      </c>
      <c r="P1043" s="26">
        <f>+R1043*'COSTOS VARIOS'!$O$3</f>
        <v>4125</v>
      </c>
      <c r="Q1043" s="26">
        <v>1</v>
      </c>
      <c r="R1043" s="26">
        <f t="shared" si="162"/>
        <v>275000</v>
      </c>
      <c r="S1043" s="25">
        <f t="shared" si="163"/>
        <v>474682.5</v>
      </c>
      <c r="T1043" s="28">
        <f t="shared" si="164"/>
        <v>0.3269922527162894</v>
      </c>
      <c r="U1043" s="29">
        <f t="shared" si="165"/>
        <v>629900</v>
      </c>
      <c r="V1043" s="26">
        <f>+INDEX('LISTA DE PRECIOS EKM '!A:K,MATCH('Precios ML'!B1043,'LISTA DE PRECIOS EKM '!A:A,0),8)</f>
        <v>629900</v>
      </c>
      <c r="W1043" s="26">
        <f t="shared" si="166"/>
        <v>629900</v>
      </c>
      <c r="X1043" s="26">
        <f t="shared" si="167"/>
        <v>0</v>
      </c>
      <c r="Y1043" s="26"/>
      <c r="Z1043" s="26">
        <f t="shared" si="168"/>
        <v>629900</v>
      </c>
      <c r="AA1043" s="30">
        <f t="shared" si="169"/>
        <v>1.2905454545454544</v>
      </c>
    </row>
    <row r="1044" spans="1:27">
      <c r="A1044" s="20" t="s">
        <v>6022</v>
      </c>
      <c r="B1044" s="20" t="s">
        <v>2611</v>
      </c>
      <c r="C1044" s="25">
        <v>275000</v>
      </c>
      <c r="D1044" s="22">
        <v>85</v>
      </c>
      <c r="E1044" s="22">
        <v>49</v>
      </c>
      <c r="F1044" s="22">
        <v>40</v>
      </c>
      <c r="G1044" s="22">
        <v>16000</v>
      </c>
      <c r="H1044" s="22" t="s">
        <v>5088</v>
      </c>
      <c r="I1044" s="26">
        <f>+IF(H1044='COSTOS VARIOS'!$C$1,'COSTOS VARIOS'!$C$2*'Precios ML'!V1044,'COSTOS VARIOS'!$B$2*'Precios ML'!V1044)</f>
        <v>125980</v>
      </c>
      <c r="J1044" s="22">
        <v>0</v>
      </c>
      <c r="K1044" s="27">
        <f t="shared" si="160"/>
        <v>10.4125</v>
      </c>
      <c r="L1044" s="27">
        <f t="shared" si="161"/>
        <v>10.4125</v>
      </c>
      <c r="M1044" s="26">
        <f>(INDEX(pesos!A:B,MATCH(L1044,pesos!A:A,1),2))</f>
        <v>16200</v>
      </c>
      <c r="N1044" s="26">
        <f>+R1044*'COSTOS VARIOS'!$O$1</f>
        <v>52250</v>
      </c>
      <c r="O1044" s="26">
        <f>+R1044*'COSTOS VARIOS'!$O$2</f>
        <v>1127.5</v>
      </c>
      <c r="P1044" s="26">
        <f>+R1044*'COSTOS VARIOS'!$O$3</f>
        <v>4125</v>
      </c>
      <c r="Q1044" s="26">
        <v>1</v>
      </c>
      <c r="R1044" s="26">
        <f t="shared" si="162"/>
        <v>275000</v>
      </c>
      <c r="S1044" s="25">
        <f t="shared" si="163"/>
        <v>474682.5</v>
      </c>
      <c r="T1044" s="28">
        <f t="shared" si="164"/>
        <v>0.3269922527162894</v>
      </c>
      <c r="U1044" s="29">
        <f t="shared" si="165"/>
        <v>629900</v>
      </c>
      <c r="V1044" s="26">
        <f>+INDEX('LISTA DE PRECIOS EKM '!A:K,MATCH('Precios ML'!B1044,'LISTA DE PRECIOS EKM '!A:A,0),8)</f>
        <v>629900</v>
      </c>
      <c r="W1044" s="26">
        <f t="shared" si="166"/>
        <v>629900</v>
      </c>
      <c r="X1044" s="26">
        <f t="shared" si="167"/>
        <v>0</v>
      </c>
      <c r="Y1044" s="26"/>
      <c r="Z1044" s="26">
        <f t="shared" si="168"/>
        <v>629900</v>
      </c>
      <c r="AA1044" s="30">
        <f t="shared" si="169"/>
        <v>1.2905454545454544</v>
      </c>
    </row>
    <row r="1045" spans="1:27">
      <c r="A1045" s="20" t="s">
        <v>6023</v>
      </c>
      <c r="B1045" s="20" t="s">
        <v>2336</v>
      </c>
      <c r="C1045" s="25">
        <v>192000</v>
      </c>
      <c r="D1045" s="22">
        <v>85</v>
      </c>
      <c r="E1045" s="22">
        <v>49</v>
      </c>
      <c r="F1045" s="22">
        <v>40</v>
      </c>
      <c r="G1045" s="22">
        <v>16000</v>
      </c>
      <c r="H1045" s="22" t="s">
        <v>5088</v>
      </c>
      <c r="I1045" s="26">
        <f>+IF(H1045='COSTOS VARIOS'!$C$1,'COSTOS VARIOS'!$C$2*'Precios ML'!V1045,'COSTOS VARIOS'!$B$2*'Precios ML'!V1045)</f>
        <v>89980</v>
      </c>
      <c r="J1045" s="22">
        <v>0</v>
      </c>
      <c r="K1045" s="27">
        <f t="shared" si="160"/>
        <v>10.4125</v>
      </c>
      <c r="L1045" s="27">
        <f t="shared" si="161"/>
        <v>10.4125</v>
      </c>
      <c r="M1045" s="26">
        <f>(INDEX(pesos!A:B,MATCH(L1045,pesos!A:A,1),2))</f>
        <v>16200</v>
      </c>
      <c r="N1045" s="26">
        <f>+R1045*'COSTOS VARIOS'!$O$1</f>
        <v>36480</v>
      </c>
      <c r="O1045" s="26">
        <f>+R1045*'COSTOS VARIOS'!$O$2</f>
        <v>787.2</v>
      </c>
      <c r="P1045" s="26">
        <f>+R1045*'COSTOS VARIOS'!$O$3</f>
        <v>2880</v>
      </c>
      <c r="Q1045" s="26">
        <v>1</v>
      </c>
      <c r="R1045" s="26">
        <f t="shared" si="162"/>
        <v>192000</v>
      </c>
      <c r="S1045" s="25">
        <f t="shared" si="163"/>
        <v>338327.2</v>
      </c>
      <c r="T1045" s="28">
        <f t="shared" si="164"/>
        <v>0.32977780089806541</v>
      </c>
      <c r="U1045" s="29">
        <f t="shared" si="165"/>
        <v>449900</v>
      </c>
      <c r="V1045" s="26">
        <f>+INDEX('LISTA DE PRECIOS EKM '!A:K,MATCH('Precios ML'!B1045,'LISTA DE PRECIOS EKM '!A:A,0),8)</f>
        <v>449900</v>
      </c>
      <c r="W1045" s="26">
        <f t="shared" si="166"/>
        <v>449900</v>
      </c>
      <c r="X1045" s="26">
        <f t="shared" si="167"/>
        <v>0</v>
      </c>
      <c r="Y1045" s="26"/>
      <c r="Z1045" s="26">
        <f t="shared" si="168"/>
        <v>449900</v>
      </c>
      <c r="AA1045" s="30">
        <f t="shared" si="169"/>
        <v>1.3432291666666667</v>
      </c>
    </row>
    <row r="1046" spans="1:27">
      <c r="A1046" s="20" t="s">
        <v>6023</v>
      </c>
      <c r="B1046" s="20" t="s">
        <v>2336</v>
      </c>
      <c r="C1046" s="25">
        <v>192000</v>
      </c>
      <c r="D1046" s="22">
        <v>85</v>
      </c>
      <c r="E1046" s="22">
        <v>49</v>
      </c>
      <c r="F1046" s="22">
        <v>40</v>
      </c>
      <c r="G1046" s="22">
        <v>16000</v>
      </c>
      <c r="H1046" s="22" t="s">
        <v>5088</v>
      </c>
      <c r="I1046" s="26">
        <f>+IF(H1046='COSTOS VARIOS'!$C$1,'COSTOS VARIOS'!$C$2*'Precios ML'!V1046,'COSTOS VARIOS'!$B$2*'Precios ML'!V1046)</f>
        <v>89980</v>
      </c>
      <c r="J1046" s="22">
        <v>0</v>
      </c>
      <c r="K1046" s="27">
        <f t="shared" si="160"/>
        <v>10.4125</v>
      </c>
      <c r="L1046" s="27">
        <f t="shared" si="161"/>
        <v>10.4125</v>
      </c>
      <c r="M1046" s="26">
        <f>(INDEX(pesos!A:B,MATCH(L1046,pesos!A:A,1),2))</f>
        <v>16200</v>
      </c>
      <c r="N1046" s="26">
        <f>+R1046*'COSTOS VARIOS'!$O$1</f>
        <v>36480</v>
      </c>
      <c r="O1046" s="26">
        <f>+R1046*'COSTOS VARIOS'!$O$2</f>
        <v>787.2</v>
      </c>
      <c r="P1046" s="26">
        <f>+R1046*'COSTOS VARIOS'!$O$3</f>
        <v>2880</v>
      </c>
      <c r="Q1046" s="26">
        <v>1</v>
      </c>
      <c r="R1046" s="26">
        <f t="shared" si="162"/>
        <v>192000</v>
      </c>
      <c r="S1046" s="25">
        <f t="shared" si="163"/>
        <v>338327.2</v>
      </c>
      <c r="T1046" s="28">
        <f t="shared" si="164"/>
        <v>0.32977780089806541</v>
      </c>
      <c r="U1046" s="29">
        <f t="shared" si="165"/>
        <v>449900</v>
      </c>
      <c r="V1046" s="26">
        <f>+INDEX('LISTA DE PRECIOS EKM '!A:K,MATCH('Precios ML'!B1046,'LISTA DE PRECIOS EKM '!A:A,0),8)</f>
        <v>449900</v>
      </c>
      <c r="W1046" s="26">
        <f t="shared" si="166"/>
        <v>449900</v>
      </c>
      <c r="X1046" s="26">
        <f t="shared" si="167"/>
        <v>0</v>
      </c>
      <c r="Y1046" s="26"/>
      <c r="Z1046" s="26">
        <f t="shared" si="168"/>
        <v>449900</v>
      </c>
      <c r="AA1046" s="30">
        <f t="shared" si="169"/>
        <v>1.3432291666666667</v>
      </c>
    </row>
    <row r="1047" spans="1:27">
      <c r="A1047" s="20" t="s">
        <v>6024</v>
      </c>
      <c r="B1047" s="20" t="s">
        <v>2320</v>
      </c>
      <c r="C1047" s="25">
        <v>275000</v>
      </c>
      <c r="D1047" s="22">
        <v>85</v>
      </c>
      <c r="E1047" s="22">
        <v>49</v>
      </c>
      <c r="F1047" s="22">
        <v>40</v>
      </c>
      <c r="G1047" s="22">
        <v>16000</v>
      </c>
      <c r="H1047" s="22" t="s">
        <v>5088</v>
      </c>
      <c r="I1047" s="26">
        <f>+IF(H1047='COSTOS VARIOS'!$C$1,'COSTOS VARIOS'!$C$2*'Precios ML'!V1047,'COSTOS VARIOS'!$B$2*'Precios ML'!V1047)</f>
        <v>125980</v>
      </c>
      <c r="J1047" s="22">
        <v>0</v>
      </c>
      <c r="K1047" s="27">
        <f t="shared" si="160"/>
        <v>10.4125</v>
      </c>
      <c r="L1047" s="27">
        <f t="shared" si="161"/>
        <v>10.4125</v>
      </c>
      <c r="M1047" s="26">
        <f>(INDEX(pesos!A:B,MATCH(L1047,pesos!A:A,1),2))</f>
        <v>16200</v>
      </c>
      <c r="N1047" s="26">
        <f>+R1047*'COSTOS VARIOS'!$O$1</f>
        <v>52250</v>
      </c>
      <c r="O1047" s="26">
        <f>+R1047*'COSTOS VARIOS'!$O$2</f>
        <v>1127.5</v>
      </c>
      <c r="P1047" s="26">
        <f>+R1047*'COSTOS VARIOS'!$O$3</f>
        <v>4125</v>
      </c>
      <c r="Q1047" s="26">
        <v>1</v>
      </c>
      <c r="R1047" s="26">
        <f t="shared" si="162"/>
        <v>275000</v>
      </c>
      <c r="S1047" s="25">
        <f t="shared" si="163"/>
        <v>474682.5</v>
      </c>
      <c r="T1047" s="28">
        <f t="shared" si="164"/>
        <v>0.3269922527162894</v>
      </c>
      <c r="U1047" s="29">
        <f t="shared" si="165"/>
        <v>629900</v>
      </c>
      <c r="V1047" s="26">
        <f>+INDEX('LISTA DE PRECIOS EKM '!A:K,MATCH('Precios ML'!B1047,'LISTA DE PRECIOS EKM '!A:A,0),8)</f>
        <v>629900</v>
      </c>
      <c r="W1047" s="26">
        <f t="shared" si="166"/>
        <v>629900</v>
      </c>
      <c r="X1047" s="26">
        <f t="shared" si="167"/>
        <v>0</v>
      </c>
      <c r="Y1047" s="26"/>
      <c r="Z1047" s="26">
        <f t="shared" si="168"/>
        <v>629900</v>
      </c>
      <c r="AA1047" s="30">
        <f t="shared" si="169"/>
        <v>1.2905454545454544</v>
      </c>
    </row>
    <row r="1048" spans="1:27">
      <c r="A1048" s="20" t="s">
        <v>6024</v>
      </c>
      <c r="B1048" s="20" t="s">
        <v>2320</v>
      </c>
      <c r="C1048" s="25">
        <v>275000</v>
      </c>
      <c r="D1048" s="22">
        <v>85</v>
      </c>
      <c r="E1048" s="22">
        <v>49</v>
      </c>
      <c r="F1048" s="22">
        <v>40</v>
      </c>
      <c r="G1048" s="22">
        <v>16000</v>
      </c>
      <c r="H1048" s="22" t="s">
        <v>5088</v>
      </c>
      <c r="I1048" s="26">
        <f>+IF(H1048='COSTOS VARIOS'!$C$1,'COSTOS VARIOS'!$C$2*'Precios ML'!V1048,'COSTOS VARIOS'!$B$2*'Precios ML'!V1048)</f>
        <v>125980</v>
      </c>
      <c r="J1048" s="22">
        <v>0</v>
      </c>
      <c r="K1048" s="27">
        <f t="shared" si="160"/>
        <v>10.4125</v>
      </c>
      <c r="L1048" s="27">
        <f t="shared" si="161"/>
        <v>10.4125</v>
      </c>
      <c r="M1048" s="26">
        <f>(INDEX(pesos!A:B,MATCH(L1048,pesos!A:A,1),2))</f>
        <v>16200</v>
      </c>
      <c r="N1048" s="26">
        <f>+R1048*'COSTOS VARIOS'!$O$1</f>
        <v>52250</v>
      </c>
      <c r="O1048" s="26">
        <f>+R1048*'COSTOS VARIOS'!$O$2</f>
        <v>1127.5</v>
      </c>
      <c r="P1048" s="26">
        <f>+R1048*'COSTOS VARIOS'!$O$3</f>
        <v>4125</v>
      </c>
      <c r="Q1048" s="26">
        <v>1</v>
      </c>
      <c r="R1048" s="26">
        <f t="shared" si="162"/>
        <v>275000</v>
      </c>
      <c r="S1048" s="25">
        <f t="shared" si="163"/>
        <v>474682.5</v>
      </c>
      <c r="T1048" s="28">
        <f t="shared" si="164"/>
        <v>0.3269922527162894</v>
      </c>
      <c r="U1048" s="29">
        <f t="shared" si="165"/>
        <v>629900</v>
      </c>
      <c r="V1048" s="26">
        <f>+INDEX('LISTA DE PRECIOS EKM '!A:K,MATCH('Precios ML'!B1048,'LISTA DE PRECIOS EKM '!A:A,0),8)</f>
        <v>629900</v>
      </c>
      <c r="W1048" s="26">
        <f t="shared" si="166"/>
        <v>629900</v>
      </c>
      <c r="X1048" s="26">
        <f t="shared" si="167"/>
        <v>0</v>
      </c>
      <c r="Y1048" s="26"/>
      <c r="Z1048" s="26">
        <f t="shared" si="168"/>
        <v>629900</v>
      </c>
      <c r="AA1048" s="30">
        <f t="shared" si="169"/>
        <v>1.2905454545454544</v>
      </c>
    </row>
    <row r="1049" spans="1:27">
      <c r="A1049" s="20" t="s">
        <v>6025</v>
      </c>
      <c r="B1049" s="20" t="s">
        <v>6026</v>
      </c>
      <c r="C1049" s="25">
        <v>110000</v>
      </c>
      <c r="D1049" s="22">
        <v>85</v>
      </c>
      <c r="E1049" s="22">
        <v>49</v>
      </c>
      <c r="F1049" s="22">
        <v>40</v>
      </c>
      <c r="G1049" s="22">
        <v>16000</v>
      </c>
      <c r="H1049" s="22" t="s">
        <v>5088</v>
      </c>
      <c r="I1049" s="26">
        <f>+IF(H1049='COSTOS VARIOS'!$C$1,'COSTOS VARIOS'!$C$2*'Precios ML'!V1049,'COSTOS VARIOS'!$B$2*'Precios ML'!V1049)</f>
        <v>55980</v>
      </c>
      <c r="J1049" s="22">
        <v>0</v>
      </c>
      <c r="K1049" s="27">
        <f t="shared" si="160"/>
        <v>10.4125</v>
      </c>
      <c r="L1049" s="27">
        <f t="shared" si="161"/>
        <v>10.4125</v>
      </c>
      <c r="M1049" s="26">
        <f>(INDEX(pesos!A:B,MATCH(L1049,pesos!A:A,1),2))</f>
        <v>16200</v>
      </c>
      <c r="N1049" s="26">
        <f>+R1049*'COSTOS VARIOS'!$O$1</f>
        <v>20900</v>
      </c>
      <c r="O1049" s="26">
        <f>+R1049*'COSTOS VARIOS'!$O$2</f>
        <v>451.00000000000006</v>
      </c>
      <c r="P1049" s="26">
        <f>+R1049*'COSTOS VARIOS'!$O$3</f>
        <v>1650</v>
      </c>
      <c r="Q1049" s="26">
        <v>1</v>
      </c>
      <c r="R1049" s="26">
        <f t="shared" si="162"/>
        <v>110000</v>
      </c>
      <c r="S1049" s="25">
        <f t="shared" si="163"/>
        <v>205181</v>
      </c>
      <c r="T1049" s="28">
        <f t="shared" si="164"/>
        <v>0.36416139895994259</v>
      </c>
      <c r="U1049" s="29">
        <f t="shared" si="165"/>
        <v>279900</v>
      </c>
      <c r="V1049" s="26">
        <f>+INDEX('LISTA DE PRECIOS EKM '!A:K,MATCH('Precios ML'!B1049,'LISTA DE PRECIOS EKM '!A:A,0),8)</f>
        <v>279900</v>
      </c>
      <c r="W1049" s="26">
        <f t="shared" si="166"/>
        <v>279900</v>
      </c>
      <c r="X1049" s="26">
        <f t="shared" si="167"/>
        <v>0</v>
      </c>
      <c r="Y1049" s="26"/>
      <c r="Z1049" s="26">
        <f t="shared" si="168"/>
        <v>279900</v>
      </c>
      <c r="AA1049" s="30">
        <f t="shared" si="169"/>
        <v>1.5445454545454544</v>
      </c>
    </row>
    <row r="1050" spans="1:27">
      <c r="A1050" s="20" t="s">
        <v>6025</v>
      </c>
      <c r="B1050" s="20" t="s">
        <v>6026</v>
      </c>
      <c r="C1050" s="25">
        <v>110000</v>
      </c>
      <c r="D1050" s="22">
        <v>85</v>
      </c>
      <c r="E1050" s="22">
        <v>49</v>
      </c>
      <c r="F1050" s="22">
        <v>40</v>
      </c>
      <c r="G1050" s="22">
        <v>16000</v>
      </c>
      <c r="H1050" s="22" t="s">
        <v>5088</v>
      </c>
      <c r="I1050" s="26">
        <f>+IF(H1050='COSTOS VARIOS'!$C$1,'COSTOS VARIOS'!$C$2*'Precios ML'!V1050,'COSTOS VARIOS'!$B$2*'Precios ML'!V1050)</f>
        <v>55980</v>
      </c>
      <c r="J1050" s="22">
        <v>0</v>
      </c>
      <c r="K1050" s="27">
        <f t="shared" si="160"/>
        <v>10.4125</v>
      </c>
      <c r="L1050" s="27">
        <f t="shared" si="161"/>
        <v>10.4125</v>
      </c>
      <c r="M1050" s="26">
        <f>(INDEX(pesos!A:B,MATCH(L1050,pesos!A:A,1),2))</f>
        <v>16200</v>
      </c>
      <c r="N1050" s="26">
        <f>+R1050*'COSTOS VARIOS'!$O$1</f>
        <v>20900</v>
      </c>
      <c r="O1050" s="26">
        <f>+R1050*'COSTOS VARIOS'!$O$2</f>
        <v>451.00000000000006</v>
      </c>
      <c r="P1050" s="26">
        <f>+R1050*'COSTOS VARIOS'!$O$3</f>
        <v>1650</v>
      </c>
      <c r="Q1050" s="26">
        <v>1</v>
      </c>
      <c r="R1050" s="26">
        <f t="shared" si="162"/>
        <v>110000</v>
      </c>
      <c r="S1050" s="25">
        <f t="shared" si="163"/>
        <v>205181</v>
      </c>
      <c r="T1050" s="28">
        <f t="shared" si="164"/>
        <v>0.36416139895994259</v>
      </c>
      <c r="U1050" s="29">
        <f t="shared" si="165"/>
        <v>279900</v>
      </c>
      <c r="V1050" s="26">
        <f>+INDEX('LISTA DE PRECIOS EKM '!A:K,MATCH('Precios ML'!B1050,'LISTA DE PRECIOS EKM '!A:A,0),8)</f>
        <v>279900</v>
      </c>
      <c r="W1050" s="26">
        <f t="shared" si="166"/>
        <v>279900</v>
      </c>
      <c r="X1050" s="26">
        <f t="shared" si="167"/>
        <v>0</v>
      </c>
      <c r="Y1050" s="26"/>
      <c r="Z1050" s="26">
        <f t="shared" si="168"/>
        <v>279900</v>
      </c>
      <c r="AA1050" s="30">
        <f t="shared" si="169"/>
        <v>1.5445454545454544</v>
      </c>
    </row>
    <row r="1051" spans="1:27">
      <c r="A1051" s="20" t="s">
        <v>6027</v>
      </c>
      <c r="B1051" s="20" t="s">
        <v>2330</v>
      </c>
      <c r="C1051" s="25">
        <v>192000</v>
      </c>
      <c r="D1051" s="22">
        <v>85</v>
      </c>
      <c r="E1051" s="22">
        <v>49</v>
      </c>
      <c r="F1051" s="22">
        <v>40</v>
      </c>
      <c r="G1051" s="22">
        <v>16000</v>
      </c>
      <c r="H1051" s="22" t="s">
        <v>5088</v>
      </c>
      <c r="I1051" s="26">
        <f>+IF(H1051='COSTOS VARIOS'!$C$1,'COSTOS VARIOS'!$C$2*'Precios ML'!V1051,'COSTOS VARIOS'!$B$2*'Precios ML'!V1051)</f>
        <v>89980</v>
      </c>
      <c r="J1051" s="22">
        <v>0</v>
      </c>
      <c r="K1051" s="27">
        <f t="shared" si="160"/>
        <v>10.4125</v>
      </c>
      <c r="L1051" s="27">
        <f t="shared" si="161"/>
        <v>10.4125</v>
      </c>
      <c r="M1051" s="26">
        <f>(INDEX(pesos!A:B,MATCH(L1051,pesos!A:A,1),2))</f>
        <v>16200</v>
      </c>
      <c r="N1051" s="26">
        <f>+R1051*'COSTOS VARIOS'!$O$1</f>
        <v>36480</v>
      </c>
      <c r="O1051" s="26">
        <f>+R1051*'COSTOS VARIOS'!$O$2</f>
        <v>787.2</v>
      </c>
      <c r="P1051" s="26">
        <f>+R1051*'COSTOS VARIOS'!$O$3</f>
        <v>2880</v>
      </c>
      <c r="Q1051" s="26">
        <v>1</v>
      </c>
      <c r="R1051" s="26">
        <f t="shared" si="162"/>
        <v>192000</v>
      </c>
      <c r="S1051" s="25">
        <f t="shared" si="163"/>
        <v>338327.2</v>
      </c>
      <c r="T1051" s="28">
        <f t="shared" si="164"/>
        <v>0.32977780089806541</v>
      </c>
      <c r="U1051" s="29">
        <f t="shared" si="165"/>
        <v>449900</v>
      </c>
      <c r="V1051" s="26">
        <f>+INDEX('LISTA DE PRECIOS EKM '!A:K,MATCH('Precios ML'!B1051,'LISTA DE PRECIOS EKM '!A:A,0),8)</f>
        <v>449900</v>
      </c>
      <c r="W1051" s="26">
        <f t="shared" si="166"/>
        <v>449900</v>
      </c>
      <c r="X1051" s="26">
        <f t="shared" si="167"/>
        <v>0</v>
      </c>
      <c r="Y1051" s="26"/>
      <c r="Z1051" s="26">
        <f t="shared" si="168"/>
        <v>449900</v>
      </c>
      <c r="AA1051" s="30">
        <f t="shared" si="169"/>
        <v>1.3432291666666667</v>
      </c>
    </row>
    <row r="1052" spans="1:27">
      <c r="A1052" s="20" t="s">
        <v>6027</v>
      </c>
      <c r="B1052" s="20" t="s">
        <v>2330</v>
      </c>
      <c r="C1052" s="25">
        <v>192000</v>
      </c>
      <c r="D1052" s="22">
        <v>85</v>
      </c>
      <c r="E1052" s="22">
        <v>49</v>
      </c>
      <c r="F1052" s="22">
        <v>40</v>
      </c>
      <c r="G1052" s="22">
        <v>16000</v>
      </c>
      <c r="H1052" s="22" t="s">
        <v>5088</v>
      </c>
      <c r="I1052" s="26">
        <f>+IF(H1052='COSTOS VARIOS'!$C$1,'COSTOS VARIOS'!$C$2*'Precios ML'!V1052,'COSTOS VARIOS'!$B$2*'Precios ML'!V1052)</f>
        <v>89980</v>
      </c>
      <c r="J1052" s="22">
        <v>0</v>
      </c>
      <c r="K1052" s="27">
        <f t="shared" si="160"/>
        <v>10.4125</v>
      </c>
      <c r="L1052" s="27">
        <f t="shared" si="161"/>
        <v>10.4125</v>
      </c>
      <c r="M1052" s="26">
        <f>(INDEX(pesos!A:B,MATCH(L1052,pesos!A:A,1),2))</f>
        <v>16200</v>
      </c>
      <c r="N1052" s="26">
        <f>+R1052*'COSTOS VARIOS'!$O$1</f>
        <v>36480</v>
      </c>
      <c r="O1052" s="26">
        <f>+R1052*'COSTOS VARIOS'!$O$2</f>
        <v>787.2</v>
      </c>
      <c r="P1052" s="26">
        <f>+R1052*'COSTOS VARIOS'!$O$3</f>
        <v>2880</v>
      </c>
      <c r="Q1052" s="26">
        <v>1</v>
      </c>
      <c r="R1052" s="26">
        <f t="shared" si="162"/>
        <v>192000</v>
      </c>
      <c r="S1052" s="25">
        <f t="shared" si="163"/>
        <v>338327.2</v>
      </c>
      <c r="T1052" s="28">
        <f t="shared" si="164"/>
        <v>0.32977780089806541</v>
      </c>
      <c r="U1052" s="29">
        <f t="shared" si="165"/>
        <v>449900</v>
      </c>
      <c r="V1052" s="26">
        <f>+INDEX('LISTA DE PRECIOS EKM '!A:K,MATCH('Precios ML'!B1052,'LISTA DE PRECIOS EKM '!A:A,0),8)</f>
        <v>449900</v>
      </c>
      <c r="W1052" s="26">
        <f t="shared" si="166"/>
        <v>449900</v>
      </c>
      <c r="X1052" s="26">
        <f t="shared" si="167"/>
        <v>0</v>
      </c>
      <c r="Y1052" s="26"/>
      <c r="Z1052" s="26">
        <f t="shared" si="168"/>
        <v>449900</v>
      </c>
      <c r="AA1052" s="30">
        <f t="shared" si="169"/>
        <v>1.3432291666666667</v>
      </c>
    </row>
    <row r="1053" spans="1:27">
      <c r="A1053" s="20" t="s">
        <v>6028</v>
      </c>
      <c r="B1053" s="20" t="s">
        <v>6029</v>
      </c>
      <c r="C1053" s="25">
        <v>192000</v>
      </c>
      <c r="D1053" s="22">
        <v>85</v>
      </c>
      <c r="E1053" s="22">
        <v>49</v>
      </c>
      <c r="F1053" s="22">
        <v>40</v>
      </c>
      <c r="G1053" s="22">
        <v>16000</v>
      </c>
      <c r="H1053" s="22" t="s">
        <v>5088</v>
      </c>
      <c r="I1053" s="26">
        <f>+IF(H1053='COSTOS VARIOS'!$C$1,'COSTOS VARIOS'!$C$2*'Precios ML'!V1053,'COSTOS VARIOS'!$B$2*'Precios ML'!V1053)</f>
        <v>87980</v>
      </c>
      <c r="J1053" s="22">
        <v>0</v>
      </c>
      <c r="K1053" s="27">
        <f t="shared" si="160"/>
        <v>10.4125</v>
      </c>
      <c r="L1053" s="27">
        <f t="shared" si="161"/>
        <v>10.4125</v>
      </c>
      <c r="M1053" s="26">
        <f>(INDEX(pesos!A:B,MATCH(L1053,pesos!A:A,1),2))</f>
        <v>16200</v>
      </c>
      <c r="N1053" s="26">
        <f>+R1053*'COSTOS VARIOS'!$O$1</f>
        <v>36480</v>
      </c>
      <c r="O1053" s="26">
        <f>+R1053*'COSTOS VARIOS'!$O$2</f>
        <v>787.2</v>
      </c>
      <c r="P1053" s="26">
        <f>+R1053*'COSTOS VARIOS'!$O$3</f>
        <v>2880</v>
      </c>
      <c r="Q1053" s="26">
        <v>1</v>
      </c>
      <c r="R1053" s="26">
        <f t="shared" si="162"/>
        <v>192000</v>
      </c>
      <c r="S1053" s="25">
        <f t="shared" si="163"/>
        <v>336327.2</v>
      </c>
      <c r="T1053" s="28">
        <f t="shared" si="164"/>
        <v>0.3079524938809588</v>
      </c>
      <c r="U1053" s="29">
        <f t="shared" si="165"/>
        <v>439900</v>
      </c>
      <c r="V1053" s="26">
        <f>+INDEX('LISTA DE PRECIOS EKM '!A:K,MATCH('Precios ML'!B1053,'LISTA DE PRECIOS EKM '!A:A,0),8)</f>
        <v>439900</v>
      </c>
      <c r="W1053" s="26">
        <f t="shared" si="166"/>
        <v>439900</v>
      </c>
      <c r="X1053" s="26">
        <f t="shared" si="167"/>
        <v>0</v>
      </c>
      <c r="Y1053" s="26"/>
      <c r="Z1053" s="26">
        <f t="shared" si="168"/>
        <v>439900</v>
      </c>
      <c r="AA1053" s="30">
        <f t="shared" si="169"/>
        <v>1.2911458333333332</v>
      </c>
    </row>
    <row r="1054" spans="1:27">
      <c r="A1054" s="20" t="s">
        <v>6028</v>
      </c>
      <c r="B1054" s="20" t="s">
        <v>6029</v>
      </c>
      <c r="C1054" s="25">
        <v>192000</v>
      </c>
      <c r="D1054" s="22">
        <v>85</v>
      </c>
      <c r="E1054" s="22">
        <v>49</v>
      </c>
      <c r="F1054" s="22">
        <v>40</v>
      </c>
      <c r="G1054" s="22">
        <v>16000</v>
      </c>
      <c r="H1054" s="22" t="s">
        <v>5088</v>
      </c>
      <c r="I1054" s="26">
        <f>+IF(H1054='COSTOS VARIOS'!$C$1,'COSTOS VARIOS'!$C$2*'Precios ML'!V1054,'COSTOS VARIOS'!$B$2*'Precios ML'!V1054)</f>
        <v>87980</v>
      </c>
      <c r="J1054" s="22">
        <v>0</v>
      </c>
      <c r="K1054" s="27">
        <f t="shared" si="160"/>
        <v>10.4125</v>
      </c>
      <c r="L1054" s="27">
        <f t="shared" si="161"/>
        <v>10.4125</v>
      </c>
      <c r="M1054" s="26">
        <f>(INDEX(pesos!A:B,MATCH(L1054,pesos!A:A,1),2))</f>
        <v>16200</v>
      </c>
      <c r="N1054" s="26">
        <f>+R1054*'COSTOS VARIOS'!$O$1</f>
        <v>36480</v>
      </c>
      <c r="O1054" s="26">
        <f>+R1054*'COSTOS VARIOS'!$O$2</f>
        <v>787.2</v>
      </c>
      <c r="P1054" s="26">
        <f>+R1054*'COSTOS VARIOS'!$O$3</f>
        <v>2880</v>
      </c>
      <c r="Q1054" s="26">
        <v>1</v>
      </c>
      <c r="R1054" s="26">
        <f t="shared" si="162"/>
        <v>192000</v>
      </c>
      <c r="S1054" s="25">
        <f t="shared" si="163"/>
        <v>336327.2</v>
      </c>
      <c r="T1054" s="28">
        <f t="shared" si="164"/>
        <v>0.3079524938809588</v>
      </c>
      <c r="U1054" s="29">
        <f t="shared" si="165"/>
        <v>439900</v>
      </c>
      <c r="V1054" s="26">
        <f>+INDEX('LISTA DE PRECIOS EKM '!A:K,MATCH('Precios ML'!B1054,'LISTA DE PRECIOS EKM '!A:A,0),8)</f>
        <v>439900</v>
      </c>
      <c r="W1054" s="26">
        <f t="shared" si="166"/>
        <v>439900</v>
      </c>
      <c r="X1054" s="26">
        <f t="shared" si="167"/>
        <v>0</v>
      </c>
      <c r="Y1054" s="26"/>
      <c r="Z1054" s="26">
        <f t="shared" si="168"/>
        <v>439900</v>
      </c>
      <c r="AA1054" s="30">
        <f t="shared" si="169"/>
        <v>1.2911458333333332</v>
      </c>
    </row>
    <row r="1055" spans="1:27">
      <c r="A1055" s="20" t="s">
        <v>6030</v>
      </c>
      <c r="B1055" s="20" t="s">
        <v>6031</v>
      </c>
      <c r="C1055" s="25">
        <v>192000</v>
      </c>
      <c r="D1055" s="22">
        <v>85</v>
      </c>
      <c r="E1055" s="22">
        <v>49</v>
      </c>
      <c r="F1055" s="22">
        <v>40</v>
      </c>
      <c r="G1055" s="22">
        <v>16000</v>
      </c>
      <c r="H1055" s="22" t="s">
        <v>5088</v>
      </c>
      <c r="I1055" s="26">
        <f>+IF(H1055='COSTOS VARIOS'!$C$1,'COSTOS VARIOS'!$C$2*'Precios ML'!V1055,'COSTOS VARIOS'!$B$2*'Precios ML'!V1055)</f>
        <v>87980</v>
      </c>
      <c r="J1055" s="22">
        <v>0</v>
      </c>
      <c r="K1055" s="27">
        <f t="shared" si="160"/>
        <v>10.4125</v>
      </c>
      <c r="L1055" s="27">
        <f t="shared" si="161"/>
        <v>10.4125</v>
      </c>
      <c r="M1055" s="26">
        <f>(INDEX(pesos!A:B,MATCH(L1055,pesos!A:A,1),2))</f>
        <v>16200</v>
      </c>
      <c r="N1055" s="26">
        <f>+R1055*'COSTOS VARIOS'!$O$1</f>
        <v>36480</v>
      </c>
      <c r="O1055" s="26">
        <f>+R1055*'COSTOS VARIOS'!$O$2</f>
        <v>787.2</v>
      </c>
      <c r="P1055" s="26">
        <f>+R1055*'COSTOS VARIOS'!$O$3</f>
        <v>2880</v>
      </c>
      <c r="Q1055" s="26">
        <v>1</v>
      </c>
      <c r="R1055" s="26">
        <f t="shared" si="162"/>
        <v>192000</v>
      </c>
      <c r="S1055" s="25">
        <f t="shared" si="163"/>
        <v>336327.2</v>
      </c>
      <c r="T1055" s="28">
        <f t="shared" si="164"/>
        <v>0.3079524938809588</v>
      </c>
      <c r="U1055" s="29">
        <f t="shared" si="165"/>
        <v>439900</v>
      </c>
      <c r="V1055" s="26">
        <f>+INDEX('LISTA DE PRECIOS EKM '!A:K,MATCH('Precios ML'!B1055,'LISTA DE PRECIOS EKM '!A:A,0),8)</f>
        <v>439900</v>
      </c>
      <c r="W1055" s="26">
        <f t="shared" si="166"/>
        <v>439900</v>
      </c>
      <c r="X1055" s="26">
        <f t="shared" si="167"/>
        <v>0</v>
      </c>
      <c r="Y1055" s="26"/>
      <c r="Z1055" s="26">
        <f t="shared" si="168"/>
        <v>439900</v>
      </c>
      <c r="AA1055" s="30">
        <f t="shared" si="169"/>
        <v>1.2911458333333332</v>
      </c>
    </row>
    <row r="1056" spans="1:27">
      <c r="A1056" s="20" t="s">
        <v>6030</v>
      </c>
      <c r="B1056" s="20" t="s">
        <v>6031</v>
      </c>
      <c r="C1056" s="25">
        <v>192000</v>
      </c>
      <c r="D1056" s="22">
        <v>85</v>
      </c>
      <c r="E1056" s="22">
        <v>49</v>
      </c>
      <c r="F1056" s="22">
        <v>40</v>
      </c>
      <c r="G1056" s="22">
        <v>16000</v>
      </c>
      <c r="H1056" s="22" t="s">
        <v>5088</v>
      </c>
      <c r="I1056" s="26">
        <f>+IF(H1056='COSTOS VARIOS'!$C$1,'COSTOS VARIOS'!$C$2*'Precios ML'!V1056,'COSTOS VARIOS'!$B$2*'Precios ML'!V1056)</f>
        <v>87980</v>
      </c>
      <c r="J1056" s="22">
        <v>0</v>
      </c>
      <c r="K1056" s="27">
        <f t="shared" si="160"/>
        <v>10.4125</v>
      </c>
      <c r="L1056" s="27">
        <f t="shared" si="161"/>
        <v>10.4125</v>
      </c>
      <c r="M1056" s="26">
        <f>(INDEX(pesos!A:B,MATCH(L1056,pesos!A:A,1),2))</f>
        <v>16200</v>
      </c>
      <c r="N1056" s="26">
        <f>+R1056*'COSTOS VARIOS'!$O$1</f>
        <v>36480</v>
      </c>
      <c r="O1056" s="26">
        <f>+R1056*'COSTOS VARIOS'!$O$2</f>
        <v>787.2</v>
      </c>
      <c r="P1056" s="26">
        <f>+R1056*'COSTOS VARIOS'!$O$3</f>
        <v>2880</v>
      </c>
      <c r="Q1056" s="26">
        <v>1</v>
      </c>
      <c r="R1056" s="26">
        <f t="shared" si="162"/>
        <v>192000</v>
      </c>
      <c r="S1056" s="25">
        <f t="shared" si="163"/>
        <v>336327.2</v>
      </c>
      <c r="T1056" s="28">
        <f t="shared" si="164"/>
        <v>0.3079524938809588</v>
      </c>
      <c r="U1056" s="29">
        <f t="shared" si="165"/>
        <v>439900</v>
      </c>
      <c r="V1056" s="26">
        <f>+INDEX('LISTA DE PRECIOS EKM '!A:K,MATCH('Precios ML'!B1056,'LISTA DE PRECIOS EKM '!A:A,0),8)</f>
        <v>439900</v>
      </c>
      <c r="W1056" s="26">
        <f t="shared" si="166"/>
        <v>439900</v>
      </c>
      <c r="X1056" s="26">
        <f t="shared" si="167"/>
        <v>0</v>
      </c>
      <c r="Y1056" s="26"/>
      <c r="Z1056" s="26">
        <f t="shared" si="168"/>
        <v>439900</v>
      </c>
      <c r="AA1056" s="30">
        <f t="shared" si="169"/>
        <v>1.2911458333333332</v>
      </c>
    </row>
    <row r="1057" spans="1:27">
      <c r="A1057" s="20" t="s">
        <v>6032</v>
      </c>
      <c r="B1057" s="20" t="s">
        <v>2345</v>
      </c>
      <c r="C1057" s="25">
        <v>110000</v>
      </c>
      <c r="D1057" s="22">
        <v>85</v>
      </c>
      <c r="E1057" s="22">
        <v>49</v>
      </c>
      <c r="F1057" s="22">
        <v>40</v>
      </c>
      <c r="G1057" s="22">
        <v>16000</v>
      </c>
      <c r="H1057" s="22" t="s">
        <v>5088</v>
      </c>
      <c r="I1057" s="26">
        <f>+IF(H1057='COSTOS VARIOS'!$C$1,'COSTOS VARIOS'!$C$2*'Precios ML'!V1057,'COSTOS VARIOS'!$B$2*'Precios ML'!V1057)</f>
        <v>55980</v>
      </c>
      <c r="J1057" s="22">
        <v>0</v>
      </c>
      <c r="K1057" s="27">
        <f t="shared" si="160"/>
        <v>10.4125</v>
      </c>
      <c r="L1057" s="27">
        <f t="shared" si="161"/>
        <v>10.4125</v>
      </c>
      <c r="M1057" s="26">
        <f>(INDEX(pesos!A:B,MATCH(L1057,pesos!A:A,1),2))</f>
        <v>16200</v>
      </c>
      <c r="N1057" s="26">
        <f>+R1057*'COSTOS VARIOS'!$O$1</f>
        <v>20900</v>
      </c>
      <c r="O1057" s="26">
        <f>+R1057*'COSTOS VARIOS'!$O$2</f>
        <v>451.00000000000006</v>
      </c>
      <c r="P1057" s="26">
        <f>+R1057*'COSTOS VARIOS'!$O$3</f>
        <v>1650</v>
      </c>
      <c r="Q1057" s="26">
        <v>1</v>
      </c>
      <c r="R1057" s="26">
        <f t="shared" si="162"/>
        <v>110000</v>
      </c>
      <c r="S1057" s="25">
        <f t="shared" si="163"/>
        <v>205181</v>
      </c>
      <c r="T1057" s="28">
        <f t="shared" si="164"/>
        <v>0.36416139895994259</v>
      </c>
      <c r="U1057" s="29">
        <f t="shared" si="165"/>
        <v>279900</v>
      </c>
      <c r="V1057" s="26">
        <f>+INDEX('LISTA DE PRECIOS EKM '!A:K,MATCH('Precios ML'!B1057,'LISTA DE PRECIOS EKM '!A:A,0),8)</f>
        <v>279900</v>
      </c>
      <c r="W1057" s="26">
        <f t="shared" si="166"/>
        <v>279900</v>
      </c>
      <c r="X1057" s="26">
        <f t="shared" si="167"/>
        <v>0</v>
      </c>
      <c r="Y1057" s="26"/>
      <c r="Z1057" s="26">
        <f t="shared" si="168"/>
        <v>279900</v>
      </c>
      <c r="AA1057" s="30">
        <f t="shared" si="169"/>
        <v>1.5445454545454544</v>
      </c>
    </row>
    <row r="1058" spans="1:27">
      <c r="A1058" s="20" t="s">
        <v>6032</v>
      </c>
      <c r="B1058" s="20" t="s">
        <v>2345</v>
      </c>
      <c r="C1058" s="25">
        <v>110000</v>
      </c>
      <c r="D1058" s="22">
        <v>85</v>
      </c>
      <c r="E1058" s="22">
        <v>49</v>
      </c>
      <c r="F1058" s="22">
        <v>40</v>
      </c>
      <c r="G1058" s="22">
        <v>16000</v>
      </c>
      <c r="H1058" s="22" t="s">
        <v>5088</v>
      </c>
      <c r="I1058" s="26">
        <f>+IF(H1058='COSTOS VARIOS'!$C$1,'COSTOS VARIOS'!$C$2*'Precios ML'!V1058,'COSTOS VARIOS'!$B$2*'Precios ML'!V1058)</f>
        <v>55980</v>
      </c>
      <c r="J1058" s="22">
        <v>0</v>
      </c>
      <c r="K1058" s="27">
        <f t="shared" si="160"/>
        <v>10.4125</v>
      </c>
      <c r="L1058" s="27">
        <f t="shared" si="161"/>
        <v>10.4125</v>
      </c>
      <c r="M1058" s="26">
        <f>(INDEX(pesos!A:B,MATCH(L1058,pesos!A:A,1),2))</f>
        <v>16200</v>
      </c>
      <c r="N1058" s="26">
        <f>+R1058*'COSTOS VARIOS'!$O$1</f>
        <v>20900</v>
      </c>
      <c r="O1058" s="26">
        <f>+R1058*'COSTOS VARIOS'!$O$2</f>
        <v>451.00000000000006</v>
      </c>
      <c r="P1058" s="26">
        <f>+R1058*'COSTOS VARIOS'!$O$3</f>
        <v>1650</v>
      </c>
      <c r="Q1058" s="26">
        <v>1</v>
      </c>
      <c r="R1058" s="26">
        <f t="shared" si="162"/>
        <v>110000</v>
      </c>
      <c r="S1058" s="25">
        <f t="shared" si="163"/>
        <v>205181</v>
      </c>
      <c r="T1058" s="28">
        <f t="shared" si="164"/>
        <v>0.36416139895994259</v>
      </c>
      <c r="U1058" s="29">
        <f t="shared" si="165"/>
        <v>279900</v>
      </c>
      <c r="V1058" s="26">
        <f>+INDEX('LISTA DE PRECIOS EKM '!A:K,MATCH('Precios ML'!B1058,'LISTA DE PRECIOS EKM '!A:A,0),8)</f>
        <v>279900</v>
      </c>
      <c r="W1058" s="26">
        <f t="shared" si="166"/>
        <v>279900</v>
      </c>
      <c r="X1058" s="26">
        <f t="shared" si="167"/>
        <v>0</v>
      </c>
      <c r="Y1058" s="26"/>
      <c r="Z1058" s="26">
        <f t="shared" si="168"/>
        <v>279900</v>
      </c>
      <c r="AA1058" s="30">
        <f t="shared" si="169"/>
        <v>1.5445454545454544</v>
      </c>
    </row>
    <row r="1059" spans="1:27">
      <c r="A1059" s="20" t="s">
        <v>6033</v>
      </c>
      <c r="B1059" s="20" t="s">
        <v>6034</v>
      </c>
      <c r="C1059" s="25">
        <v>61000</v>
      </c>
      <c r="D1059" s="22">
        <v>85</v>
      </c>
      <c r="E1059" s="22">
        <v>49</v>
      </c>
      <c r="F1059" s="22">
        <v>40</v>
      </c>
      <c r="G1059" s="22">
        <v>16000</v>
      </c>
      <c r="H1059" s="22" t="s">
        <v>5088</v>
      </c>
      <c r="I1059" s="26">
        <f>+IF(H1059='COSTOS VARIOS'!$C$1,'COSTOS VARIOS'!$C$2*'Precios ML'!V1059,'COSTOS VARIOS'!$B$2*'Precios ML'!V1059)</f>
        <v>33980</v>
      </c>
      <c r="J1059" s="22">
        <v>0</v>
      </c>
      <c r="K1059" s="27">
        <f t="shared" si="160"/>
        <v>10.4125</v>
      </c>
      <c r="L1059" s="27">
        <f t="shared" si="161"/>
        <v>10.4125</v>
      </c>
      <c r="M1059" s="26">
        <f>(INDEX(pesos!A:B,MATCH(L1059,pesos!A:A,1),2))</f>
        <v>16200</v>
      </c>
      <c r="N1059" s="26">
        <f>+R1059*'COSTOS VARIOS'!$O$1</f>
        <v>11590</v>
      </c>
      <c r="O1059" s="26">
        <f>+R1059*'COSTOS VARIOS'!$O$2</f>
        <v>250.10000000000002</v>
      </c>
      <c r="P1059" s="26">
        <f>+R1059*'COSTOS VARIOS'!$O$3</f>
        <v>915</v>
      </c>
      <c r="Q1059" s="26">
        <v>1</v>
      </c>
      <c r="R1059" s="26">
        <f t="shared" si="162"/>
        <v>61000</v>
      </c>
      <c r="S1059" s="25">
        <f t="shared" si="163"/>
        <v>123935.1</v>
      </c>
      <c r="T1059" s="28">
        <f t="shared" si="164"/>
        <v>0.37087879059281836</v>
      </c>
      <c r="U1059" s="29">
        <f t="shared" si="165"/>
        <v>169900</v>
      </c>
      <c r="V1059" s="26">
        <f>+INDEX('LISTA DE PRECIOS EKM '!A:K,MATCH('Precios ML'!B1059,'LISTA DE PRECIOS EKM '!A:A,0),8)</f>
        <v>169900</v>
      </c>
      <c r="W1059" s="26">
        <f t="shared" si="166"/>
        <v>169900</v>
      </c>
      <c r="X1059" s="26">
        <f t="shared" si="167"/>
        <v>0</v>
      </c>
      <c r="Y1059" s="26"/>
      <c r="Z1059" s="26">
        <f t="shared" si="168"/>
        <v>169900</v>
      </c>
      <c r="AA1059" s="30">
        <f t="shared" si="169"/>
        <v>1.7852459016393443</v>
      </c>
    </row>
    <row r="1060" spans="1:27">
      <c r="A1060" s="20" t="s">
        <v>6033</v>
      </c>
      <c r="B1060" s="20" t="s">
        <v>6034</v>
      </c>
      <c r="C1060" s="25">
        <v>61000</v>
      </c>
      <c r="D1060" s="22">
        <v>85</v>
      </c>
      <c r="E1060" s="22">
        <v>49</v>
      </c>
      <c r="F1060" s="22">
        <v>40</v>
      </c>
      <c r="G1060" s="22">
        <v>16000</v>
      </c>
      <c r="H1060" s="22" t="s">
        <v>5088</v>
      </c>
      <c r="I1060" s="26">
        <f>+IF(H1060='COSTOS VARIOS'!$C$1,'COSTOS VARIOS'!$C$2*'Precios ML'!V1060,'COSTOS VARIOS'!$B$2*'Precios ML'!V1060)</f>
        <v>33980</v>
      </c>
      <c r="J1060" s="22">
        <v>0</v>
      </c>
      <c r="K1060" s="27">
        <f t="shared" si="160"/>
        <v>10.4125</v>
      </c>
      <c r="L1060" s="27">
        <f t="shared" si="161"/>
        <v>10.4125</v>
      </c>
      <c r="M1060" s="26">
        <f>(INDEX(pesos!A:B,MATCH(L1060,pesos!A:A,1),2))</f>
        <v>16200</v>
      </c>
      <c r="N1060" s="26">
        <f>+R1060*'COSTOS VARIOS'!$O$1</f>
        <v>11590</v>
      </c>
      <c r="O1060" s="26">
        <f>+R1060*'COSTOS VARIOS'!$O$2</f>
        <v>250.10000000000002</v>
      </c>
      <c r="P1060" s="26">
        <f>+R1060*'COSTOS VARIOS'!$O$3</f>
        <v>915</v>
      </c>
      <c r="Q1060" s="26">
        <v>1</v>
      </c>
      <c r="R1060" s="26">
        <f t="shared" si="162"/>
        <v>61000</v>
      </c>
      <c r="S1060" s="25">
        <f t="shared" si="163"/>
        <v>123935.1</v>
      </c>
      <c r="T1060" s="28">
        <f t="shared" si="164"/>
        <v>0.37087879059281836</v>
      </c>
      <c r="U1060" s="29">
        <f t="shared" si="165"/>
        <v>169900</v>
      </c>
      <c r="V1060" s="26">
        <f>+INDEX('LISTA DE PRECIOS EKM '!A:K,MATCH('Precios ML'!B1060,'LISTA DE PRECIOS EKM '!A:A,0),8)</f>
        <v>169900</v>
      </c>
      <c r="W1060" s="26">
        <f t="shared" si="166"/>
        <v>169900</v>
      </c>
      <c r="X1060" s="26">
        <f t="shared" si="167"/>
        <v>0</v>
      </c>
      <c r="Y1060" s="26"/>
      <c r="Z1060" s="26">
        <f t="shared" si="168"/>
        <v>169900</v>
      </c>
      <c r="AA1060" s="30">
        <f t="shared" si="169"/>
        <v>1.7852459016393443</v>
      </c>
    </row>
    <row r="1061" spans="1:27">
      <c r="A1061" s="20" t="s">
        <v>6035</v>
      </c>
      <c r="B1061" s="20" t="s">
        <v>6036</v>
      </c>
      <c r="C1061" s="25">
        <v>192000</v>
      </c>
      <c r="D1061" s="22">
        <v>85</v>
      </c>
      <c r="E1061" s="22">
        <v>49</v>
      </c>
      <c r="F1061" s="22">
        <v>40</v>
      </c>
      <c r="G1061" s="22">
        <v>16000</v>
      </c>
      <c r="H1061" s="22" t="s">
        <v>5088</v>
      </c>
      <c r="I1061" s="26">
        <f>+IF(H1061='COSTOS VARIOS'!$C$1,'COSTOS VARIOS'!$C$2*'Precios ML'!V1061,'COSTOS VARIOS'!$B$2*'Precios ML'!V1061)</f>
        <v>89980</v>
      </c>
      <c r="J1061" s="22">
        <v>0</v>
      </c>
      <c r="K1061" s="27">
        <f t="shared" si="160"/>
        <v>10.4125</v>
      </c>
      <c r="L1061" s="27">
        <f t="shared" si="161"/>
        <v>10.4125</v>
      </c>
      <c r="M1061" s="26">
        <f>(INDEX(pesos!A:B,MATCH(L1061,pesos!A:A,1),2))</f>
        <v>16200</v>
      </c>
      <c r="N1061" s="26">
        <f>+R1061*'COSTOS VARIOS'!$O$1</f>
        <v>36480</v>
      </c>
      <c r="O1061" s="26">
        <f>+R1061*'COSTOS VARIOS'!$O$2</f>
        <v>787.2</v>
      </c>
      <c r="P1061" s="26">
        <f>+R1061*'COSTOS VARIOS'!$O$3</f>
        <v>2880</v>
      </c>
      <c r="Q1061" s="26">
        <v>1</v>
      </c>
      <c r="R1061" s="26">
        <f t="shared" si="162"/>
        <v>192000</v>
      </c>
      <c r="S1061" s="25">
        <f t="shared" si="163"/>
        <v>338327.2</v>
      </c>
      <c r="T1061" s="28">
        <f t="shared" si="164"/>
        <v>0.32977780089806541</v>
      </c>
      <c r="U1061" s="29">
        <f t="shared" si="165"/>
        <v>449900</v>
      </c>
      <c r="V1061" s="26">
        <f>+INDEX('LISTA DE PRECIOS EKM '!A:K,MATCH('Precios ML'!B1061,'LISTA DE PRECIOS EKM '!A:A,0),8)</f>
        <v>449900</v>
      </c>
      <c r="W1061" s="26">
        <f t="shared" si="166"/>
        <v>449900</v>
      </c>
      <c r="X1061" s="26">
        <f t="shared" si="167"/>
        <v>0</v>
      </c>
      <c r="Y1061" s="26"/>
      <c r="Z1061" s="26">
        <f t="shared" si="168"/>
        <v>449900</v>
      </c>
      <c r="AA1061" s="30">
        <f t="shared" si="169"/>
        <v>1.3432291666666667</v>
      </c>
    </row>
    <row r="1062" spans="1:27">
      <c r="A1062" s="20" t="s">
        <v>6035</v>
      </c>
      <c r="B1062" s="20" t="s">
        <v>6036</v>
      </c>
      <c r="C1062" s="25">
        <v>192000</v>
      </c>
      <c r="D1062" s="22">
        <v>85</v>
      </c>
      <c r="E1062" s="22">
        <v>49</v>
      </c>
      <c r="F1062" s="22">
        <v>40</v>
      </c>
      <c r="G1062" s="22">
        <v>16000</v>
      </c>
      <c r="H1062" s="22" t="s">
        <v>5088</v>
      </c>
      <c r="I1062" s="26">
        <f>+IF(H1062='COSTOS VARIOS'!$C$1,'COSTOS VARIOS'!$C$2*'Precios ML'!V1062,'COSTOS VARIOS'!$B$2*'Precios ML'!V1062)</f>
        <v>89980</v>
      </c>
      <c r="J1062" s="22">
        <v>0</v>
      </c>
      <c r="K1062" s="27">
        <f t="shared" si="160"/>
        <v>10.4125</v>
      </c>
      <c r="L1062" s="27">
        <f t="shared" si="161"/>
        <v>10.4125</v>
      </c>
      <c r="M1062" s="26">
        <f>(INDEX(pesos!A:B,MATCH(L1062,pesos!A:A,1),2))</f>
        <v>16200</v>
      </c>
      <c r="N1062" s="26">
        <f>+R1062*'COSTOS VARIOS'!$O$1</f>
        <v>36480</v>
      </c>
      <c r="O1062" s="26">
        <f>+R1062*'COSTOS VARIOS'!$O$2</f>
        <v>787.2</v>
      </c>
      <c r="P1062" s="26">
        <f>+R1062*'COSTOS VARIOS'!$O$3</f>
        <v>2880</v>
      </c>
      <c r="Q1062" s="26">
        <v>1</v>
      </c>
      <c r="R1062" s="26">
        <f t="shared" si="162"/>
        <v>192000</v>
      </c>
      <c r="S1062" s="25">
        <f t="shared" si="163"/>
        <v>338327.2</v>
      </c>
      <c r="T1062" s="28">
        <f t="shared" si="164"/>
        <v>0.32977780089806541</v>
      </c>
      <c r="U1062" s="29">
        <f t="shared" si="165"/>
        <v>449900</v>
      </c>
      <c r="V1062" s="26">
        <f>+INDEX('LISTA DE PRECIOS EKM '!A:K,MATCH('Precios ML'!B1062,'LISTA DE PRECIOS EKM '!A:A,0),8)</f>
        <v>449900</v>
      </c>
      <c r="W1062" s="26">
        <f t="shared" si="166"/>
        <v>449900</v>
      </c>
      <c r="X1062" s="26">
        <f t="shared" si="167"/>
        <v>0</v>
      </c>
      <c r="Y1062" s="26"/>
      <c r="Z1062" s="26">
        <f t="shared" si="168"/>
        <v>449900</v>
      </c>
      <c r="AA1062" s="30">
        <f t="shared" si="169"/>
        <v>1.3432291666666667</v>
      </c>
    </row>
    <row r="1063" spans="1:27">
      <c r="A1063" s="20" t="s">
        <v>6037</v>
      </c>
      <c r="B1063" s="20" t="s">
        <v>6038</v>
      </c>
      <c r="C1063" s="25">
        <v>111800</v>
      </c>
      <c r="D1063" s="22">
        <v>85</v>
      </c>
      <c r="E1063" s="22">
        <v>49</v>
      </c>
      <c r="F1063" s="22">
        <v>40</v>
      </c>
      <c r="G1063" s="22">
        <v>16000</v>
      </c>
      <c r="H1063" s="22" t="s">
        <v>5088</v>
      </c>
      <c r="I1063" s="26">
        <f>+IF(H1063='COSTOS VARIOS'!$C$1,'COSTOS VARIOS'!$C$2*'Precios ML'!V1063,'COSTOS VARIOS'!$B$2*'Precios ML'!V1063)</f>
        <v>55980</v>
      </c>
      <c r="J1063" s="22">
        <v>0</v>
      </c>
      <c r="K1063" s="27">
        <f t="shared" si="160"/>
        <v>10.4125</v>
      </c>
      <c r="L1063" s="27">
        <f t="shared" si="161"/>
        <v>10.4125</v>
      </c>
      <c r="M1063" s="26">
        <f>(INDEX(pesos!A:B,MATCH(L1063,pesos!A:A,1),2))</f>
        <v>16200</v>
      </c>
      <c r="N1063" s="26">
        <f>+R1063*'COSTOS VARIOS'!$O$1</f>
        <v>21242</v>
      </c>
      <c r="O1063" s="26">
        <f>+R1063*'COSTOS VARIOS'!$O$2</f>
        <v>458.38000000000005</v>
      </c>
      <c r="P1063" s="26">
        <f>+R1063*'COSTOS VARIOS'!$O$3</f>
        <v>1677</v>
      </c>
      <c r="Q1063" s="26">
        <v>1</v>
      </c>
      <c r="R1063" s="26">
        <f t="shared" si="162"/>
        <v>111800</v>
      </c>
      <c r="S1063" s="25">
        <f t="shared" si="163"/>
        <v>207357.38</v>
      </c>
      <c r="T1063" s="28">
        <f t="shared" si="164"/>
        <v>0.34984344420246827</v>
      </c>
      <c r="U1063" s="29">
        <f t="shared" si="165"/>
        <v>279900</v>
      </c>
      <c r="V1063" s="26">
        <f>+INDEX('LISTA DE PRECIOS EKM '!A:K,MATCH('Precios ML'!B1063,'LISTA DE PRECIOS EKM '!A:A,0),8)</f>
        <v>279900</v>
      </c>
      <c r="W1063" s="26">
        <f t="shared" si="166"/>
        <v>279900</v>
      </c>
      <c r="X1063" s="26">
        <f t="shared" si="167"/>
        <v>0</v>
      </c>
      <c r="Y1063" s="26"/>
      <c r="Z1063" s="26">
        <f t="shared" si="168"/>
        <v>279900</v>
      </c>
      <c r="AA1063" s="30">
        <f t="shared" si="169"/>
        <v>1.5035778175313057</v>
      </c>
    </row>
    <row r="1064" spans="1:27">
      <c r="A1064" s="20" t="s">
        <v>6037</v>
      </c>
      <c r="B1064" s="20" t="s">
        <v>6038</v>
      </c>
      <c r="C1064" s="25">
        <v>111800</v>
      </c>
      <c r="D1064" s="22">
        <v>85</v>
      </c>
      <c r="E1064" s="22">
        <v>49</v>
      </c>
      <c r="F1064" s="22">
        <v>40</v>
      </c>
      <c r="G1064" s="22">
        <v>16000</v>
      </c>
      <c r="H1064" s="22" t="s">
        <v>5088</v>
      </c>
      <c r="I1064" s="26">
        <f>+IF(H1064='COSTOS VARIOS'!$C$1,'COSTOS VARIOS'!$C$2*'Precios ML'!V1064,'COSTOS VARIOS'!$B$2*'Precios ML'!V1064)</f>
        <v>55980</v>
      </c>
      <c r="J1064" s="22">
        <v>0</v>
      </c>
      <c r="K1064" s="27">
        <f t="shared" si="160"/>
        <v>10.4125</v>
      </c>
      <c r="L1064" s="27">
        <f t="shared" si="161"/>
        <v>10.4125</v>
      </c>
      <c r="M1064" s="26">
        <f>(INDEX(pesos!A:B,MATCH(L1064,pesos!A:A,1),2))</f>
        <v>16200</v>
      </c>
      <c r="N1064" s="26">
        <f>+R1064*'COSTOS VARIOS'!$O$1</f>
        <v>21242</v>
      </c>
      <c r="O1064" s="26">
        <f>+R1064*'COSTOS VARIOS'!$O$2</f>
        <v>458.38000000000005</v>
      </c>
      <c r="P1064" s="26">
        <f>+R1064*'COSTOS VARIOS'!$O$3</f>
        <v>1677</v>
      </c>
      <c r="Q1064" s="26">
        <v>1</v>
      </c>
      <c r="R1064" s="26">
        <f t="shared" si="162"/>
        <v>111800</v>
      </c>
      <c r="S1064" s="25">
        <f t="shared" si="163"/>
        <v>207357.38</v>
      </c>
      <c r="T1064" s="28">
        <f t="shared" si="164"/>
        <v>0.34984344420246827</v>
      </c>
      <c r="U1064" s="29">
        <f t="shared" si="165"/>
        <v>279900</v>
      </c>
      <c r="V1064" s="26">
        <f>+INDEX('LISTA DE PRECIOS EKM '!A:K,MATCH('Precios ML'!B1064,'LISTA DE PRECIOS EKM '!A:A,0),8)</f>
        <v>279900</v>
      </c>
      <c r="W1064" s="26">
        <f t="shared" si="166"/>
        <v>279900</v>
      </c>
      <c r="X1064" s="26">
        <f t="shared" si="167"/>
        <v>0</v>
      </c>
      <c r="Y1064" s="26"/>
      <c r="Z1064" s="26">
        <f t="shared" si="168"/>
        <v>279900</v>
      </c>
      <c r="AA1064" s="30">
        <f t="shared" si="169"/>
        <v>1.5035778175313057</v>
      </c>
    </row>
    <row r="1065" spans="1:27">
      <c r="A1065" s="20" t="s">
        <v>6039</v>
      </c>
      <c r="B1065" s="20" t="s">
        <v>6040</v>
      </c>
      <c r="C1065" s="25">
        <v>61000</v>
      </c>
      <c r="D1065" s="22">
        <v>85</v>
      </c>
      <c r="E1065" s="22">
        <v>49</v>
      </c>
      <c r="F1065" s="22">
        <v>40</v>
      </c>
      <c r="G1065" s="22">
        <v>16000</v>
      </c>
      <c r="H1065" s="22" t="s">
        <v>5088</v>
      </c>
      <c r="I1065" s="26">
        <f>+IF(H1065='COSTOS VARIOS'!$C$1,'COSTOS VARIOS'!$C$2*'Precios ML'!V1065,'COSTOS VARIOS'!$B$2*'Precios ML'!V1065)</f>
        <v>33980</v>
      </c>
      <c r="J1065" s="22">
        <v>0</v>
      </c>
      <c r="K1065" s="27">
        <f t="shared" si="160"/>
        <v>10.4125</v>
      </c>
      <c r="L1065" s="27">
        <f t="shared" si="161"/>
        <v>10.4125</v>
      </c>
      <c r="M1065" s="26">
        <f>(INDEX(pesos!A:B,MATCH(L1065,pesos!A:A,1),2))</f>
        <v>16200</v>
      </c>
      <c r="N1065" s="26">
        <f>+R1065*'COSTOS VARIOS'!$O$1</f>
        <v>11590</v>
      </c>
      <c r="O1065" s="26">
        <f>+R1065*'COSTOS VARIOS'!$O$2</f>
        <v>250.10000000000002</v>
      </c>
      <c r="P1065" s="26">
        <f>+R1065*'COSTOS VARIOS'!$O$3</f>
        <v>915</v>
      </c>
      <c r="Q1065" s="26">
        <v>1</v>
      </c>
      <c r="R1065" s="26">
        <f t="shared" si="162"/>
        <v>61000</v>
      </c>
      <c r="S1065" s="25">
        <f t="shared" si="163"/>
        <v>123935.1</v>
      </c>
      <c r="T1065" s="28">
        <f t="shared" si="164"/>
        <v>0.37087879059281836</v>
      </c>
      <c r="U1065" s="29">
        <f t="shared" si="165"/>
        <v>169900</v>
      </c>
      <c r="V1065" s="26">
        <f>+INDEX('LISTA DE PRECIOS EKM '!A:K,MATCH('Precios ML'!B1065,'LISTA DE PRECIOS EKM '!A:A,0),8)</f>
        <v>169900</v>
      </c>
      <c r="W1065" s="26">
        <f t="shared" si="166"/>
        <v>169900</v>
      </c>
      <c r="X1065" s="26">
        <f t="shared" si="167"/>
        <v>0</v>
      </c>
      <c r="Y1065" s="26"/>
      <c r="Z1065" s="26">
        <f t="shared" si="168"/>
        <v>169900</v>
      </c>
      <c r="AA1065" s="30">
        <f t="shared" si="169"/>
        <v>1.7852459016393443</v>
      </c>
    </row>
    <row r="1066" spans="1:27">
      <c r="A1066" s="20" t="s">
        <v>6039</v>
      </c>
      <c r="B1066" s="20" t="s">
        <v>6040</v>
      </c>
      <c r="C1066" s="25">
        <v>61000</v>
      </c>
      <c r="D1066" s="22">
        <v>85</v>
      </c>
      <c r="E1066" s="22">
        <v>49</v>
      </c>
      <c r="F1066" s="22">
        <v>40</v>
      </c>
      <c r="G1066" s="22">
        <v>16000</v>
      </c>
      <c r="H1066" s="22" t="s">
        <v>5088</v>
      </c>
      <c r="I1066" s="26">
        <f>+IF(H1066='COSTOS VARIOS'!$C$1,'COSTOS VARIOS'!$C$2*'Precios ML'!V1066,'COSTOS VARIOS'!$B$2*'Precios ML'!V1066)</f>
        <v>33980</v>
      </c>
      <c r="J1066" s="22">
        <v>0</v>
      </c>
      <c r="K1066" s="27">
        <f t="shared" si="160"/>
        <v>10.4125</v>
      </c>
      <c r="L1066" s="27">
        <f t="shared" si="161"/>
        <v>10.4125</v>
      </c>
      <c r="M1066" s="26">
        <f>(INDEX(pesos!A:B,MATCH(L1066,pesos!A:A,1),2))</f>
        <v>16200</v>
      </c>
      <c r="N1066" s="26">
        <f>+R1066*'COSTOS VARIOS'!$O$1</f>
        <v>11590</v>
      </c>
      <c r="O1066" s="26">
        <f>+R1066*'COSTOS VARIOS'!$O$2</f>
        <v>250.10000000000002</v>
      </c>
      <c r="P1066" s="26">
        <f>+R1066*'COSTOS VARIOS'!$O$3</f>
        <v>915</v>
      </c>
      <c r="Q1066" s="26">
        <v>1</v>
      </c>
      <c r="R1066" s="26">
        <f t="shared" si="162"/>
        <v>61000</v>
      </c>
      <c r="S1066" s="25">
        <f t="shared" si="163"/>
        <v>123935.1</v>
      </c>
      <c r="T1066" s="28">
        <f t="shared" si="164"/>
        <v>0.37087879059281836</v>
      </c>
      <c r="U1066" s="29">
        <f t="shared" si="165"/>
        <v>169900</v>
      </c>
      <c r="V1066" s="26">
        <f>+INDEX('LISTA DE PRECIOS EKM '!A:K,MATCH('Precios ML'!B1066,'LISTA DE PRECIOS EKM '!A:A,0),8)</f>
        <v>169900</v>
      </c>
      <c r="W1066" s="26">
        <f t="shared" si="166"/>
        <v>169900</v>
      </c>
      <c r="X1066" s="26">
        <f t="shared" si="167"/>
        <v>0</v>
      </c>
      <c r="Y1066" s="26"/>
      <c r="Z1066" s="26">
        <f t="shared" si="168"/>
        <v>169900</v>
      </c>
      <c r="AA1066" s="30">
        <f t="shared" si="169"/>
        <v>1.7852459016393443</v>
      </c>
    </row>
    <row r="1067" spans="1:27">
      <c r="A1067" s="20" t="s">
        <v>6041</v>
      </c>
      <c r="B1067" s="20" t="s">
        <v>6042</v>
      </c>
      <c r="C1067" s="25">
        <v>110000</v>
      </c>
      <c r="D1067" s="22">
        <v>85</v>
      </c>
      <c r="E1067" s="22">
        <v>49</v>
      </c>
      <c r="F1067" s="22">
        <v>40</v>
      </c>
      <c r="G1067" s="22">
        <v>16000</v>
      </c>
      <c r="H1067" s="22" t="s">
        <v>5088</v>
      </c>
      <c r="I1067" s="26">
        <f>+IF(H1067='COSTOS VARIOS'!$C$1,'COSTOS VARIOS'!$C$2*'Precios ML'!V1067,'COSTOS VARIOS'!$B$2*'Precios ML'!V1067)</f>
        <v>55980</v>
      </c>
      <c r="J1067" s="22">
        <v>0</v>
      </c>
      <c r="K1067" s="27">
        <f t="shared" si="160"/>
        <v>10.4125</v>
      </c>
      <c r="L1067" s="27">
        <f t="shared" si="161"/>
        <v>10.4125</v>
      </c>
      <c r="M1067" s="26">
        <f>(INDEX(pesos!A:B,MATCH(L1067,pesos!A:A,1),2))</f>
        <v>16200</v>
      </c>
      <c r="N1067" s="26">
        <f>+R1067*'COSTOS VARIOS'!$O$1</f>
        <v>20900</v>
      </c>
      <c r="O1067" s="26">
        <f>+R1067*'COSTOS VARIOS'!$O$2</f>
        <v>451.00000000000006</v>
      </c>
      <c r="P1067" s="26">
        <f>+R1067*'COSTOS VARIOS'!$O$3</f>
        <v>1650</v>
      </c>
      <c r="Q1067" s="26">
        <v>1</v>
      </c>
      <c r="R1067" s="26">
        <f t="shared" si="162"/>
        <v>110000</v>
      </c>
      <c r="S1067" s="25">
        <f t="shared" si="163"/>
        <v>205181</v>
      </c>
      <c r="T1067" s="28">
        <f t="shared" si="164"/>
        <v>0.36416139895994259</v>
      </c>
      <c r="U1067" s="29">
        <f t="shared" si="165"/>
        <v>279900</v>
      </c>
      <c r="V1067" s="26">
        <f>+INDEX('LISTA DE PRECIOS EKM '!A:K,MATCH('Precios ML'!B1067,'LISTA DE PRECIOS EKM '!A:A,0),8)</f>
        <v>279900</v>
      </c>
      <c r="W1067" s="26">
        <f t="shared" si="166"/>
        <v>279900</v>
      </c>
      <c r="X1067" s="26">
        <f t="shared" si="167"/>
        <v>0</v>
      </c>
      <c r="Y1067" s="26"/>
      <c r="Z1067" s="26">
        <f t="shared" si="168"/>
        <v>279900</v>
      </c>
      <c r="AA1067" s="30">
        <f t="shared" si="169"/>
        <v>1.5445454545454544</v>
      </c>
    </row>
    <row r="1068" spans="1:27">
      <c r="A1068" s="20" t="s">
        <v>6041</v>
      </c>
      <c r="B1068" s="20" t="s">
        <v>6042</v>
      </c>
      <c r="C1068" s="25">
        <v>110000</v>
      </c>
      <c r="D1068" s="22">
        <v>85</v>
      </c>
      <c r="E1068" s="22">
        <v>49</v>
      </c>
      <c r="F1068" s="22">
        <v>40</v>
      </c>
      <c r="G1068" s="22">
        <v>16000</v>
      </c>
      <c r="H1068" s="22" t="s">
        <v>5088</v>
      </c>
      <c r="I1068" s="26">
        <f>+IF(H1068='COSTOS VARIOS'!$C$1,'COSTOS VARIOS'!$C$2*'Precios ML'!V1068,'COSTOS VARIOS'!$B$2*'Precios ML'!V1068)</f>
        <v>55980</v>
      </c>
      <c r="J1068" s="22">
        <v>0</v>
      </c>
      <c r="K1068" s="27">
        <f t="shared" si="160"/>
        <v>10.4125</v>
      </c>
      <c r="L1068" s="27">
        <f t="shared" si="161"/>
        <v>10.4125</v>
      </c>
      <c r="M1068" s="26">
        <f>(INDEX(pesos!A:B,MATCH(L1068,pesos!A:A,1),2))</f>
        <v>16200</v>
      </c>
      <c r="N1068" s="26">
        <f>+R1068*'COSTOS VARIOS'!$O$1</f>
        <v>20900</v>
      </c>
      <c r="O1068" s="26">
        <f>+R1068*'COSTOS VARIOS'!$O$2</f>
        <v>451.00000000000006</v>
      </c>
      <c r="P1068" s="26">
        <f>+R1068*'COSTOS VARIOS'!$O$3</f>
        <v>1650</v>
      </c>
      <c r="Q1068" s="26">
        <v>1</v>
      </c>
      <c r="R1068" s="26">
        <f t="shared" si="162"/>
        <v>110000</v>
      </c>
      <c r="S1068" s="25">
        <f t="shared" si="163"/>
        <v>205181</v>
      </c>
      <c r="T1068" s="28">
        <f t="shared" si="164"/>
        <v>0.36416139895994259</v>
      </c>
      <c r="U1068" s="29">
        <f t="shared" si="165"/>
        <v>279900</v>
      </c>
      <c r="V1068" s="26">
        <f>+INDEX('LISTA DE PRECIOS EKM '!A:K,MATCH('Precios ML'!B1068,'LISTA DE PRECIOS EKM '!A:A,0),8)</f>
        <v>279900</v>
      </c>
      <c r="W1068" s="26">
        <f t="shared" si="166"/>
        <v>279900</v>
      </c>
      <c r="X1068" s="26">
        <f t="shared" si="167"/>
        <v>0</v>
      </c>
      <c r="Y1068" s="26"/>
      <c r="Z1068" s="26">
        <f t="shared" si="168"/>
        <v>279900</v>
      </c>
      <c r="AA1068" s="30">
        <f t="shared" si="169"/>
        <v>1.5445454545454544</v>
      </c>
    </row>
    <row r="1069" spans="1:27">
      <c r="A1069" s="20" t="s">
        <v>6043</v>
      </c>
      <c r="B1069" s="20" t="s">
        <v>2317</v>
      </c>
      <c r="C1069" s="25">
        <v>110000</v>
      </c>
      <c r="D1069" s="22">
        <v>85</v>
      </c>
      <c r="E1069" s="22">
        <v>49</v>
      </c>
      <c r="F1069" s="22">
        <v>40</v>
      </c>
      <c r="G1069" s="22">
        <v>16000</v>
      </c>
      <c r="H1069" s="22" t="s">
        <v>5088</v>
      </c>
      <c r="I1069" s="26">
        <f>+IF(H1069='COSTOS VARIOS'!$C$1,'COSTOS VARIOS'!$C$2*'Precios ML'!V1069,'COSTOS VARIOS'!$B$2*'Precios ML'!V1069)</f>
        <v>55980</v>
      </c>
      <c r="J1069" s="22">
        <v>0</v>
      </c>
      <c r="K1069" s="27">
        <f t="shared" si="160"/>
        <v>10.4125</v>
      </c>
      <c r="L1069" s="27">
        <f t="shared" si="161"/>
        <v>10.4125</v>
      </c>
      <c r="M1069" s="26">
        <f>(INDEX(pesos!A:B,MATCH(L1069,pesos!A:A,1),2))</f>
        <v>16200</v>
      </c>
      <c r="N1069" s="26">
        <f>+R1069*'COSTOS VARIOS'!$O$1</f>
        <v>20900</v>
      </c>
      <c r="O1069" s="26">
        <f>+R1069*'COSTOS VARIOS'!$O$2</f>
        <v>451.00000000000006</v>
      </c>
      <c r="P1069" s="26">
        <f>+R1069*'COSTOS VARIOS'!$O$3</f>
        <v>1650</v>
      </c>
      <c r="Q1069" s="26">
        <v>1</v>
      </c>
      <c r="R1069" s="26">
        <f t="shared" si="162"/>
        <v>110000</v>
      </c>
      <c r="S1069" s="25">
        <f t="shared" si="163"/>
        <v>205181</v>
      </c>
      <c r="T1069" s="28">
        <f t="shared" si="164"/>
        <v>0.36416139895994259</v>
      </c>
      <c r="U1069" s="29">
        <f t="shared" si="165"/>
        <v>279900</v>
      </c>
      <c r="V1069" s="26">
        <f>+INDEX('LISTA DE PRECIOS EKM '!A:K,MATCH('Precios ML'!B1069,'LISTA DE PRECIOS EKM '!A:A,0),8)</f>
        <v>279900</v>
      </c>
      <c r="W1069" s="26">
        <f t="shared" si="166"/>
        <v>279900</v>
      </c>
      <c r="X1069" s="26">
        <f t="shared" si="167"/>
        <v>0</v>
      </c>
      <c r="Y1069" s="26"/>
      <c r="Z1069" s="26">
        <f t="shared" si="168"/>
        <v>279900</v>
      </c>
      <c r="AA1069" s="30">
        <f t="shared" si="169"/>
        <v>1.5445454545454544</v>
      </c>
    </row>
    <row r="1070" spans="1:27">
      <c r="A1070" s="20" t="s">
        <v>6043</v>
      </c>
      <c r="B1070" s="20" t="s">
        <v>2317</v>
      </c>
      <c r="C1070" s="25">
        <v>110000</v>
      </c>
      <c r="D1070" s="22">
        <v>85</v>
      </c>
      <c r="E1070" s="22">
        <v>49</v>
      </c>
      <c r="F1070" s="22">
        <v>40</v>
      </c>
      <c r="G1070" s="22">
        <v>16000</v>
      </c>
      <c r="H1070" s="22" t="s">
        <v>5088</v>
      </c>
      <c r="I1070" s="26">
        <f>+IF(H1070='COSTOS VARIOS'!$C$1,'COSTOS VARIOS'!$C$2*'Precios ML'!V1070,'COSTOS VARIOS'!$B$2*'Precios ML'!V1070)</f>
        <v>55980</v>
      </c>
      <c r="J1070" s="22">
        <v>0</v>
      </c>
      <c r="K1070" s="27">
        <f t="shared" si="160"/>
        <v>10.4125</v>
      </c>
      <c r="L1070" s="27">
        <f t="shared" si="161"/>
        <v>10.4125</v>
      </c>
      <c r="M1070" s="26">
        <f>(INDEX(pesos!A:B,MATCH(L1070,pesos!A:A,1),2))</f>
        <v>16200</v>
      </c>
      <c r="N1070" s="26">
        <f>+R1070*'COSTOS VARIOS'!$O$1</f>
        <v>20900</v>
      </c>
      <c r="O1070" s="26">
        <f>+R1070*'COSTOS VARIOS'!$O$2</f>
        <v>451.00000000000006</v>
      </c>
      <c r="P1070" s="26">
        <f>+R1070*'COSTOS VARIOS'!$O$3</f>
        <v>1650</v>
      </c>
      <c r="Q1070" s="26">
        <v>1</v>
      </c>
      <c r="R1070" s="26">
        <f t="shared" si="162"/>
        <v>110000</v>
      </c>
      <c r="S1070" s="25">
        <f t="shared" si="163"/>
        <v>205181</v>
      </c>
      <c r="T1070" s="28">
        <f t="shared" si="164"/>
        <v>0.36416139895994259</v>
      </c>
      <c r="U1070" s="29">
        <f t="shared" si="165"/>
        <v>279900</v>
      </c>
      <c r="V1070" s="26">
        <f>+INDEX('LISTA DE PRECIOS EKM '!A:K,MATCH('Precios ML'!B1070,'LISTA DE PRECIOS EKM '!A:A,0),8)</f>
        <v>279900</v>
      </c>
      <c r="W1070" s="26">
        <f t="shared" si="166"/>
        <v>279900</v>
      </c>
      <c r="X1070" s="26">
        <f t="shared" si="167"/>
        <v>0</v>
      </c>
      <c r="Y1070" s="26"/>
      <c r="Z1070" s="26">
        <f t="shared" si="168"/>
        <v>279900</v>
      </c>
      <c r="AA1070" s="30">
        <f t="shared" si="169"/>
        <v>1.5445454545454544</v>
      </c>
    </row>
    <row r="1071" spans="1:27">
      <c r="A1071" s="20" t="s">
        <v>6044</v>
      </c>
      <c r="B1071" s="20" t="s">
        <v>2339</v>
      </c>
      <c r="C1071" s="25">
        <v>192000</v>
      </c>
      <c r="D1071" s="22">
        <v>85</v>
      </c>
      <c r="E1071" s="22">
        <v>49</v>
      </c>
      <c r="F1071" s="22">
        <v>40</v>
      </c>
      <c r="G1071" s="22">
        <v>16000</v>
      </c>
      <c r="H1071" s="22" t="s">
        <v>5088</v>
      </c>
      <c r="I1071" s="26">
        <f>+IF(H1071='COSTOS VARIOS'!$C$1,'COSTOS VARIOS'!$C$2*'Precios ML'!V1071,'COSTOS VARIOS'!$B$2*'Precios ML'!V1071)</f>
        <v>89980</v>
      </c>
      <c r="J1071" s="22">
        <v>0</v>
      </c>
      <c r="K1071" s="27">
        <f t="shared" si="160"/>
        <v>10.4125</v>
      </c>
      <c r="L1071" s="27">
        <f t="shared" si="161"/>
        <v>10.4125</v>
      </c>
      <c r="M1071" s="26">
        <f>(INDEX(pesos!A:B,MATCH(L1071,pesos!A:A,1),2))</f>
        <v>16200</v>
      </c>
      <c r="N1071" s="26">
        <f>+R1071*'COSTOS VARIOS'!$O$1</f>
        <v>36480</v>
      </c>
      <c r="O1071" s="26">
        <f>+R1071*'COSTOS VARIOS'!$O$2</f>
        <v>787.2</v>
      </c>
      <c r="P1071" s="26">
        <f>+R1071*'COSTOS VARIOS'!$O$3</f>
        <v>2880</v>
      </c>
      <c r="Q1071" s="26">
        <v>1</v>
      </c>
      <c r="R1071" s="26">
        <f t="shared" si="162"/>
        <v>192000</v>
      </c>
      <c r="S1071" s="25">
        <f t="shared" si="163"/>
        <v>338327.2</v>
      </c>
      <c r="T1071" s="28">
        <f t="shared" si="164"/>
        <v>0.32977780089806541</v>
      </c>
      <c r="U1071" s="29">
        <f t="shared" si="165"/>
        <v>449900</v>
      </c>
      <c r="V1071" s="26">
        <f>+INDEX('LISTA DE PRECIOS EKM '!A:K,MATCH('Precios ML'!B1071,'LISTA DE PRECIOS EKM '!A:A,0),8)</f>
        <v>449900</v>
      </c>
      <c r="W1071" s="26">
        <f t="shared" si="166"/>
        <v>449900</v>
      </c>
      <c r="X1071" s="26">
        <f t="shared" si="167"/>
        <v>0</v>
      </c>
      <c r="Y1071" s="26"/>
      <c r="Z1071" s="26">
        <f t="shared" si="168"/>
        <v>449900</v>
      </c>
      <c r="AA1071" s="30">
        <f t="shared" si="169"/>
        <v>1.3432291666666667</v>
      </c>
    </row>
    <row r="1072" spans="1:27">
      <c r="A1072" s="20" t="s">
        <v>6044</v>
      </c>
      <c r="B1072" s="20" t="s">
        <v>2339</v>
      </c>
      <c r="C1072" s="25">
        <v>192000</v>
      </c>
      <c r="D1072" s="22">
        <v>85</v>
      </c>
      <c r="E1072" s="22">
        <v>49</v>
      </c>
      <c r="F1072" s="22">
        <v>40</v>
      </c>
      <c r="G1072" s="22">
        <v>16000</v>
      </c>
      <c r="H1072" s="22" t="s">
        <v>5088</v>
      </c>
      <c r="I1072" s="26">
        <f>+IF(H1072='COSTOS VARIOS'!$C$1,'COSTOS VARIOS'!$C$2*'Precios ML'!V1072,'COSTOS VARIOS'!$B$2*'Precios ML'!V1072)</f>
        <v>89980</v>
      </c>
      <c r="J1072" s="22">
        <v>0</v>
      </c>
      <c r="K1072" s="27">
        <f t="shared" si="160"/>
        <v>10.4125</v>
      </c>
      <c r="L1072" s="27">
        <f t="shared" si="161"/>
        <v>10.4125</v>
      </c>
      <c r="M1072" s="26">
        <f>(INDEX(pesos!A:B,MATCH(L1072,pesos!A:A,1),2))</f>
        <v>16200</v>
      </c>
      <c r="N1072" s="26">
        <f>+R1072*'COSTOS VARIOS'!$O$1</f>
        <v>36480</v>
      </c>
      <c r="O1072" s="26">
        <f>+R1072*'COSTOS VARIOS'!$O$2</f>
        <v>787.2</v>
      </c>
      <c r="P1072" s="26">
        <f>+R1072*'COSTOS VARIOS'!$O$3</f>
        <v>2880</v>
      </c>
      <c r="Q1072" s="26">
        <v>1</v>
      </c>
      <c r="R1072" s="26">
        <f t="shared" si="162"/>
        <v>192000</v>
      </c>
      <c r="S1072" s="25">
        <f t="shared" si="163"/>
        <v>338327.2</v>
      </c>
      <c r="T1072" s="28">
        <f t="shared" si="164"/>
        <v>0.32977780089806541</v>
      </c>
      <c r="U1072" s="29">
        <f t="shared" si="165"/>
        <v>449900</v>
      </c>
      <c r="V1072" s="26">
        <f>+INDEX('LISTA DE PRECIOS EKM '!A:K,MATCH('Precios ML'!B1072,'LISTA DE PRECIOS EKM '!A:A,0),8)</f>
        <v>449900</v>
      </c>
      <c r="W1072" s="26">
        <f t="shared" si="166"/>
        <v>449900</v>
      </c>
      <c r="X1072" s="26">
        <f t="shared" si="167"/>
        <v>0</v>
      </c>
      <c r="Y1072" s="26"/>
      <c r="Z1072" s="26">
        <f t="shared" si="168"/>
        <v>449900</v>
      </c>
      <c r="AA1072" s="30">
        <f t="shared" si="169"/>
        <v>1.3432291666666667</v>
      </c>
    </row>
    <row r="1073" spans="1:27">
      <c r="A1073" s="20" t="s">
        <v>6045</v>
      </c>
      <c r="B1073" s="20" t="s">
        <v>6046</v>
      </c>
      <c r="C1073" s="25">
        <v>110000</v>
      </c>
      <c r="D1073" s="22">
        <v>85</v>
      </c>
      <c r="E1073" s="22">
        <v>49</v>
      </c>
      <c r="F1073" s="22">
        <v>40</v>
      </c>
      <c r="G1073" s="22">
        <v>16000</v>
      </c>
      <c r="H1073" s="22" t="s">
        <v>5088</v>
      </c>
      <c r="I1073" s="26">
        <f>+IF(H1073='COSTOS VARIOS'!$C$1,'COSTOS VARIOS'!$C$2*'Precios ML'!V1073,'COSTOS VARIOS'!$B$2*'Precios ML'!V1073)</f>
        <v>55980</v>
      </c>
      <c r="J1073" s="22">
        <v>0</v>
      </c>
      <c r="K1073" s="27">
        <f t="shared" si="160"/>
        <v>10.4125</v>
      </c>
      <c r="L1073" s="27">
        <f t="shared" si="161"/>
        <v>10.4125</v>
      </c>
      <c r="M1073" s="26">
        <f>(INDEX(pesos!A:B,MATCH(L1073,pesos!A:A,1),2))</f>
        <v>16200</v>
      </c>
      <c r="N1073" s="26">
        <f>+R1073*'COSTOS VARIOS'!$O$1</f>
        <v>20900</v>
      </c>
      <c r="O1073" s="26">
        <f>+R1073*'COSTOS VARIOS'!$O$2</f>
        <v>451.00000000000006</v>
      </c>
      <c r="P1073" s="26">
        <f>+R1073*'COSTOS VARIOS'!$O$3</f>
        <v>1650</v>
      </c>
      <c r="Q1073" s="26">
        <v>1</v>
      </c>
      <c r="R1073" s="26">
        <f t="shared" si="162"/>
        <v>110000</v>
      </c>
      <c r="S1073" s="25">
        <f t="shared" si="163"/>
        <v>205181</v>
      </c>
      <c r="T1073" s="28">
        <f t="shared" si="164"/>
        <v>0.36416139895994259</v>
      </c>
      <c r="U1073" s="29">
        <f t="shared" si="165"/>
        <v>279900</v>
      </c>
      <c r="V1073" s="26">
        <f>+INDEX('LISTA DE PRECIOS EKM '!A:K,MATCH('Precios ML'!B1073,'LISTA DE PRECIOS EKM '!A:A,0),8)</f>
        <v>279900</v>
      </c>
      <c r="W1073" s="26">
        <f t="shared" si="166"/>
        <v>279900</v>
      </c>
      <c r="X1073" s="26">
        <f t="shared" si="167"/>
        <v>0</v>
      </c>
      <c r="Y1073" s="26"/>
      <c r="Z1073" s="26">
        <f t="shared" si="168"/>
        <v>279900</v>
      </c>
      <c r="AA1073" s="30">
        <f t="shared" si="169"/>
        <v>1.5445454545454544</v>
      </c>
    </row>
    <row r="1074" spans="1:27">
      <c r="A1074" s="20" t="s">
        <v>6045</v>
      </c>
      <c r="B1074" s="20" t="s">
        <v>6046</v>
      </c>
      <c r="C1074" s="25">
        <v>110000</v>
      </c>
      <c r="D1074" s="22">
        <v>85</v>
      </c>
      <c r="E1074" s="22">
        <v>49</v>
      </c>
      <c r="F1074" s="22">
        <v>40</v>
      </c>
      <c r="G1074" s="22">
        <v>16000</v>
      </c>
      <c r="H1074" s="22" t="s">
        <v>5088</v>
      </c>
      <c r="I1074" s="26">
        <f>+IF(H1074='COSTOS VARIOS'!$C$1,'COSTOS VARIOS'!$C$2*'Precios ML'!V1074,'COSTOS VARIOS'!$B$2*'Precios ML'!V1074)</f>
        <v>55980</v>
      </c>
      <c r="J1074" s="22">
        <v>0</v>
      </c>
      <c r="K1074" s="27">
        <f t="shared" si="160"/>
        <v>10.4125</v>
      </c>
      <c r="L1074" s="27">
        <f t="shared" si="161"/>
        <v>10.4125</v>
      </c>
      <c r="M1074" s="26">
        <f>(INDEX(pesos!A:B,MATCH(L1074,pesos!A:A,1),2))</f>
        <v>16200</v>
      </c>
      <c r="N1074" s="26">
        <f>+R1074*'COSTOS VARIOS'!$O$1</f>
        <v>20900</v>
      </c>
      <c r="O1074" s="26">
        <f>+R1074*'COSTOS VARIOS'!$O$2</f>
        <v>451.00000000000006</v>
      </c>
      <c r="P1074" s="26">
        <f>+R1074*'COSTOS VARIOS'!$O$3</f>
        <v>1650</v>
      </c>
      <c r="Q1074" s="26">
        <v>1</v>
      </c>
      <c r="R1074" s="26">
        <f t="shared" si="162"/>
        <v>110000</v>
      </c>
      <c r="S1074" s="25">
        <f t="shared" si="163"/>
        <v>205181</v>
      </c>
      <c r="T1074" s="28">
        <f t="shared" si="164"/>
        <v>0.36416139895994259</v>
      </c>
      <c r="U1074" s="29">
        <f t="shared" si="165"/>
        <v>279900</v>
      </c>
      <c r="V1074" s="26">
        <f>+INDEX('LISTA DE PRECIOS EKM '!A:K,MATCH('Precios ML'!B1074,'LISTA DE PRECIOS EKM '!A:A,0),8)</f>
        <v>279900</v>
      </c>
      <c r="W1074" s="26">
        <f t="shared" si="166"/>
        <v>279900</v>
      </c>
      <c r="X1074" s="26">
        <f t="shared" si="167"/>
        <v>0</v>
      </c>
      <c r="Y1074" s="26"/>
      <c r="Z1074" s="26">
        <f t="shared" si="168"/>
        <v>279900</v>
      </c>
      <c r="AA1074" s="30">
        <f t="shared" si="169"/>
        <v>1.5445454545454544</v>
      </c>
    </row>
    <row r="1075" spans="1:27">
      <c r="A1075" s="20" t="s">
        <v>6047</v>
      </c>
      <c r="B1075" s="20" t="s">
        <v>2316</v>
      </c>
      <c r="C1075" s="25">
        <v>110000</v>
      </c>
      <c r="D1075" s="22">
        <v>85</v>
      </c>
      <c r="E1075" s="22">
        <v>49</v>
      </c>
      <c r="F1075" s="22">
        <v>40</v>
      </c>
      <c r="G1075" s="22">
        <v>16000</v>
      </c>
      <c r="H1075" s="22" t="s">
        <v>5088</v>
      </c>
      <c r="I1075" s="26">
        <f>+IF(H1075='COSTOS VARIOS'!$C$1,'COSTOS VARIOS'!$C$2*'Precios ML'!V1075,'COSTOS VARIOS'!$B$2*'Precios ML'!V1075)</f>
        <v>51980</v>
      </c>
      <c r="J1075" s="22">
        <v>0</v>
      </c>
      <c r="K1075" s="27">
        <f t="shared" si="160"/>
        <v>10.4125</v>
      </c>
      <c r="L1075" s="27">
        <f t="shared" si="161"/>
        <v>10.4125</v>
      </c>
      <c r="M1075" s="26">
        <f>(INDEX(pesos!A:B,MATCH(L1075,pesos!A:A,1),2))</f>
        <v>16200</v>
      </c>
      <c r="N1075" s="26">
        <f>+R1075*'COSTOS VARIOS'!$O$1</f>
        <v>20900</v>
      </c>
      <c r="O1075" s="26">
        <f>+R1075*'COSTOS VARIOS'!$O$2</f>
        <v>451.00000000000006</v>
      </c>
      <c r="P1075" s="26">
        <f>+R1075*'COSTOS VARIOS'!$O$3</f>
        <v>1650</v>
      </c>
      <c r="Q1075" s="26">
        <v>1</v>
      </c>
      <c r="R1075" s="26">
        <f t="shared" si="162"/>
        <v>110000</v>
      </c>
      <c r="S1075" s="25">
        <f t="shared" si="163"/>
        <v>201181</v>
      </c>
      <c r="T1075" s="28">
        <f t="shared" si="164"/>
        <v>0.29187149879958851</v>
      </c>
      <c r="U1075" s="29">
        <f t="shared" si="165"/>
        <v>259900</v>
      </c>
      <c r="V1075" s="26">
        <f>+INDEX('LISTA DE PRECIOS EKM '!A:K,MATCH('Precios ML'!B1075,'LISTA DE PRECIOS EKM '!A:A,0),8)</f>
        <v>259900</v>
      </c>
      <c r="W1075" s="26">
        <f t="shared" si="166"/>
        <v>259900</v>
      </c>
      <c r="X1075" s="26">
        <f t="shared" si="167"/>
        <v>0</v>
      </c>
      <c r="Y1075" s="26"/>
      <c r="Z1075" s="26">
        <f t="shared" si="168"/>
        <v>259900</v>
      </c>
      <c r="AA1075" s="30">
        <f t="shared" si="169"/>
        <v>1.3627272727272728</v>
      </c>
    </row>
    <row r="1076" spans="1:27">
      <c r="A1076" s="20" t="s">
        <v>6047</v>
      </c>
      <c r="B1076" s="20" t="s">
        <v>2316</v>
      </c>
      <c r="C1076" s="25">
        <v>110000</v>
      </c>
      <c r="D1076" s="22">
        <v>85</v>
      </c>
      <c r="E1076" s="22">
        <v>49</v>
      </c>
      <c r="F1076" s="22">
        <v>40</v>
      </c>
      <c r="G1076" s="22">
        <v>16000</v>
      </c>
      <c r="H1076" s="22" t="s">
        <v>5088</v>
      </c>
      <c r="I1076" s="26">
        <f>+IF(H1076='COSTOS VARIOS'!$C$1,'COSTOS VARIOS'!$C$2*'Precios ML'!V1076,'COSTOS VARIOS'!$B$2*'Precios ML'!V1076)</f>
        <v>51980</v>
      </c>
      <c r="J1076" s="22">
        <v>0</v>
      </c>
      <c r="K1076" s="27">
        <f t="shared" si="160"/>
        <v>10.4125</v>
      </c>
      <c r="L1076" s="27">
        <f t="shared" si="161"/>
        <v>10.4125</v>
      </c>
      <c r="M1076" s="26">
        <f>(INDEX(pesos!A:B,MATCH(L1076,pesos!A:A,1),2))</f>
        <v>16200</v>
      </c>
      <c r="N1076" s="26">
        <f>+R1076*'COSTOS VARIOS'!$O$1</f>
        <v>20900</v>
      </c>
      <c r="O1076" s="26">
        <f>+R1076*'COSTOS VARIOS'!$O$2</f>
        <v>451.00000000000006</v>
      </c>
      <c r="P1076" s="26">
        <f>+R1076*'COSTOS VARIOS'!$O$3</f>
        <v>1650</v>
      </c>
      <c r="Q1076" s="26">
        <v>1</v>
      </c>
      <c r="R1076" s="26">
        <f t="shared" si="162"/>
        <v>110000</v>
      </c>
      <c r="S1076" s="25">
        <f t="shared" si="163"/>
        <v>201181</v>
      </c>
      <c r="T1076" s="28">
        <f t="shared" si="164"/>
        <v>0.29187149879958851</v>
      </c>
      <c r="U1076" s="29">
        <f t="shared" si="165"/>
        <v>259900</v>
      </c>
      <c r="V1076" s="26">
        <f>+INDEX('LISTA DE PRECIOS EKM '!A:K,MATCH('Precios ML'!B1076,'LISTA DE PRECIOS EKM '!A:A,0),8)</f>
        <v>259900</v>
      </c>
      <c r="W1076" s="26">
        <f t="shared" si="166"/>
        <v>259900</v>
      </c>
      <c r="X1076" s="26">
        <f t="shared" si="167"/>
        <v>0</v>
      </c>
      <c r="Y1076" s="26"/>
      <c r="Z1076" s="26">
        <f t="shared" si="168"/>
        <v>259900</v>
      </c>
      <c r="AA1076" s="30">
        <f t="shared" si="169"/>
        <v>1.3627272727272728</v>
      </c>
    </row>
    <row r="1077" spans="1:27">
      <c r="A1077" s="20" t="s">
        <v>6048</v>
      </c>
      <c r="B1077" s="20" t="s">
        <v>2327</v>
      </c>
      <c r="C1077" s="25">
        <v>275000</v>
      </c>
      <c r="D1077" s="22">
        <v>85</v>
      </c>
      <c r="E1077" s="22">
        <v>49</v>
      </c>
      <c r="F1077" s="22">
        <v>40</v>
      </c>
      <c r="G1077" s="22">
        <v>16000</v>
      </c>
      <c r="H1077" s="22" t="s">
        <v>5088</v>
      </c>
      <c r="I1077" s="26">
        <f>+IF(H1077='COSTOS VARIOS'!$C$1,'COSTOS VARIOS'!$C$2*'Precios ML'!V1077,'COSTOS VARIOS'!$B$2*'Precios ML'!V1077)</f>
        <v>123980</v>
      </c>
      <c r="J1077" s="22">
        <v>0</v>
      </c>
      <c r="K1077" s="27">
        <f t="shared" si="160"/>
        <v>10.4125</v>
      </c>
      <c r="L1077" s="27">
        <f t="shared" si="161"/>
        <v>10.4125</v>
      </c>
      <c r="M1077" s="26">
        <f>(INDEX(pesos!A:B,MATCH(L1077,pesos!A:A,1),2))</f>
        <v>16200</v>
      </c>
      <c r="N1077" s="26">
        <f>+R1077*'COSTOS VARIOS'!$O$1</f>
        <v>52250</v>
      </c>
      <c r="O1077" s="26">
        <f>+R1077*'COSTOS VARIOS'!$O$2</f>
        <v>1127.5</v>
      </c>
      <c r="P1077" s="26">
        <f>+R1077*'COSTOS VARIOS'!$O$3</f>
        <v>4125</v>
      </c>
      <c r="Q1077" s="26">
        <v>1</v>
      </c>
      <c r="R1077" s="26">
        <f t="shared" si="162"/>
        <v>275000</v>
      </c>
      <c r="S1077" s="25">
        <f t="shared" si="163"/>
        <v>472682.5</v>
      </c>
      <c r="T1077" s="28">
        <f t="shared" si="164"/>
        <v>0.31145113263131163</v>
      </c>
      <c r="U1077" s="29">
        <f t="shared" si="165"/>
        <v>619900</v>
      </c>
      <c r="V1077" s="26">
        <f>+INDEX('LISTA DE PRECIOS EKM '!A:K,MATCH('Precios ML'!B1077,'LISTA DE PRECIOS EKM '!A:A,0),8)</f>
        <v>619900</v>
      </c>
      <c r="W1077" s="26">
        <f t="shared" si="166"/>
        <v>619900</v>
      </c>
      <c r="X1077" s="26">
        <f t="shared" si="167"/>
        <v>0</v>
      </c>
      <c r="Y1077" s="26"/>
      <c r="Z1077" s="26">
        <f t="shared" si="168"/>
        <v>619900</v>
      </c>
      <c r="AA1077" s="30">
        <f t="shared" si="169"/>
        <v>1.2541818181818183</v>
      </c>
    </row>
    <row r="1078" spans="1:27">
      <c r="A1078" s="20" t="s">
        <v>6048</v>
      </c>
      <c r="B1078" s="20" t="s">
        <v>2327</v>
      </c>
      <c r="C1078" s="25">
        <v>275000</v>
      </c>
      <c r="D1078" s="22">
        <v>85</v>
      </c>
      <c r="E1078" s="22">
        <v>49</v>
      </c>
      <c r="F1078" s="22">
        <v>40</v>
      </c>
      <c r="G1078" s="22">
        <v>16000</v>
      </c>
      <c r="H1078" s="22" t="s">
        <v>5088</v>
      </c>
      <c r="I1078" s="26">
        <f>+IF(H1078='COSTOS VARIOS'!$C$1,'COSTOS VARIOS'!$C$2*'Precios ML'!V1078,'COSTOS VARIOS'!$B$2*'Precios ML'!V1078)</f>
        <v>123980</v>
      </c>
      <c r="J1078" s="22">
        <v>0</v>
      </c>
      <c r="K1078" s="27">
        <f t="shared" si="160"/>
        <v>10.4125</v>
      </c>
      <c r="L1078" s="27">
        <f t="shared" si="161"/>
        <v>10.4125</v>
      </c>
      <c r="M1078" s="26">
        <f>(INDEX(pesos!A:B,MATCH(L1078,pesos!A:A,1),2))</f>
        <v>16200</v>
      </c>
      <c r="N1078" s="26">
        <f>+R1078*'COSTOS VARIOS'!$O$1</f>
        <v>52250</v>
      </c>
      <c r="O1078" s="26">
        <f>+R1078*'COSTOS VARIOS'!$O$2</f>
        <v>1127.5</v>
      </c>
      <c r="P1078" s="26">
        <f>+R1078*'COSTOS VARIOS'!$O$3</f>
        <v>4125</v>
      </c>
      <c r="Q1078" s="26">
        <v>1</v>
      </c>
      <c r="R1078" s="26">
        <f t="shared" si="162"/>
        <v>275000</v>
      </c>
      <c r="S1078" s="25">
        <f t="shared" si="163"/>
        <v>472682.5</v>
      </c>
      <c r="T1078" s="28">
        <f t="shared" si="164"/>
        <v>0.31145113263131163</v>
      </c>
      <c r="U1078" s="29">
        <f t="shared" si="165"/>
        <v>619900</v>
      </c>
      <c r="V1078" s="26">
        <f>+INDEX('LISTA DE PRECIOS EKM '!A:K,MATCH('Precios ML'!B1078,'LISTA DE PRECIOS EKM '!A:A,0),8)</f>
        <v>619900</v>
      </c>
      <c r="W1078" s="26">
        <f t="shared" si="166"/>
        <v>619900</v>
      </c>
      <c r="X1078" s="26">
        <f t="shared" si="167"/>
        <v>0</v>
      </c>
      <c r="Y1078" s="26"/>
      <c r="Z1078" s="26">
        <f t="shared" si="168"/>
        <v>619900</v>
      </c>
      <c r="AA1078" s="30">
        <f t="shared" si="169"/>
        <v>1.2541818181818183</v>
      </c>
    </row>
    <row r="1079" spans="1:27">
      <c r="A1079" s="20" t="s">
        <v>6049</v>
      </c>
      <c r="B1079" s="20" t="s">
        <v>6050</v>
      </c>
      <c r="C1079" s="25">
        <v>275000</v>
      </c>
      <c r="D1079" s="22">
        <v>85</v>
      </c>
      <c r="E1079" s="22">
        <v>49</v>
      </c>
      <c r="F1079" s="22">
        <v>40</v>
      </c>
      <c r="G1079" s="22">
        <v>16000</v>
      </c>
      <c r="H1079" s="22" t="s">
        <v>5088</v>
      </c>
      <c r="I1079" s="26">
        <f>+IF(H1079='COSTOS VARIOS'!$C$1,'COSTOS VARIOS'!$C$2*'Precios ML'!V1079,'COSTOS VARIOS'!$B$2*'Precios ML'!V1079)</f>
        <v>125980</v>
      </c>
      <c r="J1079" s="22">
        <v>0</v>
      </c>
      <c r="K1079" s="27">
        <f t="shared" si="160"/>
        <v>10.4125</v>
      </c>
      <c r="L1079" s="27">
        <f t="shared" si="161"/>
        <v>10.4125</v>
      </c>
      <c r="M1079" s="26">
        <f>(INDEX(pesos!A:B,MATCH(L1079,pesos!A:A,1),2))</f>
        <v>16200</v>
      </c>
      <c r="N1079" s="26">
        <f>+R1079*'COSTOS VARIOS'!$O$1</f>
        <v>52250</v>
      </c>
      <c r="O1079" s="26">
        <f>+R1079*'COSTOS VARIOS'!$O$2</f>
        <v>1127.5</v>
      </c>
      <c r="P1079" s="26">
        <f>+R1079*'COSTOS VARIOS'!$O$3</f>
        <v>4125</v>
      </c>
      <c r="Q1079" s="26">
        <v>1</v>
      </c>
      <c r="R1079" s="26">
        <f t="shared" si="162"/>
        <v>275000</v>
      </c>
      <c r="S1079" s="25">
        <f t="shared" si="163"/>
        <v>474682.5</v>
      </c>
      <c r="T1079" s="28">
        <f t="shared" si="164"/>
        <v>0.3269922527162894</v>
      </c>
      <c r="U1079" s="29">
        <f t="shared" si="165"/>
        <v>629900</v>
      </c>
      <c r="V1079" s="26">
        <f>+INDEX('LISTA DE PRECIOS EKM '!A:K,MATCH('Precios ML'!B1079,'LISTA DE PRECIOS EKM '!A:A,0),8)</f>
        <v>629900</v>
      </c>
      <c r="W1079" s="26">
        <f t="shared" si="166"/>
        <v>629900</v>
      </c>
      <c r="X1079" s="26">
        <f t="shared" si="167"/>
        <v>0</v>
      </c>
      <c r="Y1079" s="26"/>
      <c r="Z1079" s="26">
        <f t="shared" si="168"/>
        <v>629900</v>
      </c>
      <c r="AA1079" s="30">
        <f t="shared" si="169"/>
        <v>1.2905454545454544</v>
      </c>
    </row>
    <row r="1080" spans="1:27">
      <c r="A1080" s="20" t="s">
        <v>6049</v>
      </c>
      <c r="B1080" s="20" t="s">
        <v>6050</v>
      </c>
      <c r="C1080" s="25">
        <v>275000</v>
      </c>
      <c r="D1080" s="22">
        <v>85</v>
      </c>
      <c r="E1080" s="22">
        <v>49</v>
      </c>
      <c r="F1080" s="22">
        <v>40</v>
      </c>
      <c r="G1080" s="22">
        <v>16000</v>
      </c>
      <c r="H1080" s="22" t="s">
        <v>5088</v>
      </c>
      <c r="I1080" s="26">
        <f>+IF(H1080='COSTOS VARIOS'!$C$1,'COSTOS VARIOS'!$C$2*'Precios ML'!V1080,'COSTOS VARIOS'!$B$2*'Precios ML'!V1080)</f>
        <v>125980</v>
      </c>
      <c r="J1080" s="22">
        <v>0</v>
      </c>
      <c r="K1080" s="27">
        <f t="shared" si="160"/>
        <v>10.4125</v>
      </c>
      <c r="L1080" s="27">
        <f t="shared" si="161"/>
        <v>10.4125</v>
      </c>
      <c r="M1080" s="26">
        <f>(INDEX(pesos!A:B,MATCH(L1080,pesos!A:A,1),2))</f>
        <v>16200</v>
      </c>
      <c r="N1080" s="26">
        <f>+R1080*'COSTOS VARIOS'!$O$1</f>
        <v>52250</v>
      </c>
      <c r="O1080" s="26">
        <f>+R1080*'COSTOS VARIOS'!$O$2</f>
        <v>1127.5</v>
      </c>
      <c r="P1080" s="26">
        <f>+R1080*'COSTOS VARIOS'!$O$3</f>
        <v>4125</v>
      </c>
      <c r="Q1080" s="26">
        <v>1</v>
      </c>
      <c r="R1080" s="26">
        <f t="shared" si="162"/>
        <v>275000</v>
      </c>
      <c r="S1080" s="25">
        <f t="shared" si="163"/>
        <v>474682.5</v>
      </c>
      <c r="T1080" s="28">
        <f t="shared" si="164"/>
        <v>0.3269922527162894</v>
      </c>
      <c r="U1080" s="29">
        <f t="shared" si="165"/>
        <v>629900</v>
      </c>
      <c r="V1080" s="26">
        <f>+INDEX('LISTA DE PRECIOS EKM '!A:K,MATCH('Precios ML'!B1080,'LISTA DE PRECIOS EKM '!A:A,0),8)</f>
        <v>629900</v>
      </c>
      <c r="W1080" s="26">
        <f t="shared" si="166"/>
        <v>629900</v>
      </c>
      <c r="X1080" s="26">
        <f t="shared" si="167"/>
        <v>0</v>
      </c>
      <c r="Y1080" s="26"/>
      <c r="Z1080" s="26">
        <f t="shared" si="168"/>
        <v>629900</v>
      </c>
      <c r="AA1080" s="30">
        <f t="shared" si="169"/>
        <v>1.2905454545454544</v>
      </c>
    </row>
    <row r="1081" spans="1:27">
      <c r="A1081" s="20" t="s">
        <v>6051</v>
      </c>
      <c r="B1081" s="20" t="s">
        <v>2340</v>
      </c>
      <c r="C1081" s="25">
        <v>192000</v>
      </c>
      <c r="D1081" s="22">
        <v>85</v>
      </c>
      <c r="E1081" s="22">
        <v>49</v>
      </c>
      <c r="F1081" s="22">
        <v>40</v>
      </c>
      <c r="G1081" s="22">
        <v>16000</v>
      </c>
      <c r="H1081" s="22" t="s">
        <v>5088</v>
      </c>
      <c r="I1081" s="26">
        <f>+IF(H1081='COSTOS VARIOS'!$C$1,'COSTOS VARIOS'!$C$2*'Precios ML'!V1081,'COSTOS VARIOS'!$B$2*'Precios ML'!V1081)</f>
        <v>87980</v>
      </c>
      <c r="J1081" s="22">
        <v>0</v>
      </c>
      <c r="K1081" s="27">
        <f t="shared" si="160"/>
        <v>10.4125</v>
      </c>
      <c r="L1081" s="27">
        <f t="shared" si="161"/>
        <v>10.4125</v>
      </c>
      <c r="M1081" s="26">
        <f>(INDEX(pesos!A:B,MATCH(L1081,pesos!A:A,1),2))</f>
        <v>16200</v>
      </c>
      <c r="N1081" s="26">
        <f>+R1081*'COSTOS VARIOS'!$O$1</f>
        <v>36480</v>
      </c>
      <c r="O1081" s="26">
        <f>+R1081*'COSTOS VARIOS'!$O$2</f>
        <v>787.2</v>
      </c>
      <c r="P1081" s="26">
        <f>+R1081*'COSTOS VARIOS'!$O$3</f>
        <v>2880</v>
      </c>
      <c r="Q1081" s="26">
        <v>1</v>
      </c>
      <c r="R1081" s="26">
        <f t="shared" si="162"/>
        <v>192000</v>
      </c>
      <c r="S1081" s="25">
        <f t="shared" si="163"/>
        <v>336327.2</v>
      </c>
      <c r="T1081" s="28">
        <f t="shared" si="164"/>
        <v>0.3079524938809588</v>
      </c>
      <c r="U1081" s="29">
        <f t="shared" si="165"/>
        <v>439900</v>
      </c>
      <c r="V1081" s="26">
        <f>+INDEX('LISTA DE PRECIOS EKM '!A:K,MATCH('Precios ML'!B1081,'LISTA DE PRECIOS EKM '!A:A,0),8)</f>
        <v>439900</v>
      </c>
      <c r="W1081" s="26">
        <f t="shared" si="166"/>
        <v>439900</v>
      </c>
      <c r="X1081" s="26">
        <f t="shared" si="167"/>
        <v>0</v>
      </c>
      <c r="Y1081" s="26"/>
      <c r="Z1081" s="26">
        <f t="shared" si="168"/>
        <v>439900</v>
      </c>
      <c r="AA1081" s="30">
        <f t="shared" si="169"/>
        <v>1.2911458333333332</v>
      </c>
    </row>
    <row r="1082" spans="1:27">
      <c r="A1082" s="20" t="s">
        <v>6051</v>
      </c>
      <c r="B1082" s="20" t="s">
        <v>2340</v>
      </c>
      <c r="C1082" s="25">
        <v>192000</v>
      </c>
      <c r="D1082" s="22">
        <v>85</v>
      </c>
      <c r="E1082" s="22">
        <v>49</v>
      </c>
      <c r="F1082" s="22">
        <v>40</v>
      </c>
      <c r="G1082" s="22">
        <v>16000</v>
      </c>
      <c r="H1082" s="22" t="s">
        <v>5088</v>
      </c>
      <c r="I1082" s="26">
        <f>+IF(H1082='COSTOS VARIOS'!$C$1,'COSTOS VARIOS'!$C$2*'Precios ML'!V1082,'COSTOS VARIOS'!$B$2*'Precios ML'!V1082)</f>
        <v>87980</v>
      </c>
      <c r="J1082" s="22">
        <v>0</v>
      </c>
      <c r="K1082" s="27">
        <f t="shared" si="160"/>
        <v>10.4125</v>
      </c>
      <c r="L1082" s="27">
        <f t="shared" si="161"/>
        <v>10.4125</v>
      </c>
      <c r="M1082" s="26">
        <f>(INDEX(pesos!A:B,MATCH(L1082,pesos!A:A,1),2))</f>
        <v>16200</v>
      </c>
      <c r="N1082" s="26">
        <f>+R1082*'COSTOS VARIOS'!$O$1</f>
        <v>36480</v>
      </c>
      <c r="O1082" s="26">
        <f>+R1082*'COSTOS VARIOS'!$O$2</f>
        <v>787.2</v>
      </c>
      <c r="P1082" s="26">
        <f>+R1082*'COSTOS VARIOS'!$O$3</f>
        <v>2880</v>
      </c>
      <c r="Q1082" s="26">
        <v>1</v>
      </c>
      <c r="R1082" s="26">
        <f t="shared" si="162"/>
        <v>192000</v>
      </c>
      <c r="S1082" s="25">
        <f t="shared" si="163"/>
        <v>336327.2</v>
      </c>
      <c r="T1082" s="28">
        <f t="shared" si="164"/>
        <v>0.3079524938809588</v>
      </c>
      <c r="U1082" s="29">
        <f t="shared" si="165"/>
        <v>439900</v>
      </c>
      <c r="V1082" s="26">
        <f>+INDEX('LISTA DE PRECIOS EKM '!A:K,MATCH('Precios ML'!B1082,'LISTA DE PRECIOS EKM '!A:A,0),8)</f>
        <v>439900</v>
      </c>
      <c r="W1082" s="26">
        <f t="shared" si="166"/>
        <v>439900</v>
      </c>
      <c r="X1082" s="26">
        <f t="shared" si="167"/>
        <v>0</v>
      </c>
      <c r="Y1082" s="26"/>
      <c r="Z1082" s="26">
        <f t="shared" si="168"/>
        <v>439900</v>
      </c>
      <c r="AA1082" s="30">
        <f t="shared" si="169"/>
        <v>1.2911458333333332</v>
      </c>
    </row>
    <row r="1083" spans="1:27">
      <c r="A1083" s="20" t="s">
        <v>6052</v>
      </c>
      <c r="B1083" s="20" t="s">
        <v>6053</v>
      </c>
      <c r="C1083" s="25">
        <v>61000</v>
      </c>
      <c r="D1083" s="22">
        <v>85</v>
      </c>
      <c r="E1083" s="22">
        <v>49</v>
      </c>
      <c r="F1083" s="22">
        <v>40</v>
      </c>
      <c r="G1083" s="22">
        <v>16000</v>
      </c>
      <c r="H1083" s="22" t="s">
        <v>5088</v>
      </c>
      <c r="I1083" s="26">
        <f>+IF(H1083='COSTOS VARIOS'!$C$1,'COSTOS VARIOS'!$C$2*'Precios ML'!V1083,'COSTOS VARIOS'!$B$2*'Precios ML'!V1083)</f>
        <v>33980</v>
      </c>
      <c r="J1083" s="22">
        <v>0</v>
      </c>
      <c r="K1083" s="27">
        <f t="shared" si="160"/>
        <v>10.4125</v>
      </c>
      <c r="L1083" s="27">
        <f t="shared" si="161"/>
        <v>10.4125</v>
      </c>
      <c r="M1083" s="26">
        <f>(INDEX(pesos!A:B,MATCH(L1083,pesos!A:A,1),2))</f>
        <v>16200</v>
      </c>
      <c r="N1083" s="26">
        <f>+R1083*'COSTOS VARIOS'!$O$1</f>
        <v>11590</v>
      </c>
      <c r="O1083" s="26">
        <f>+R1083*'COSTOS VARIOS'!$O$2</f>
        <v>250.10000000000002</v>
      </c>
      <c r="P1083" s="26">
        <f>+R1083*'COSTOS VARIOS'!$O$3</f>
        <v>915</v>
      </c>
      <c r="Q1083" s="26">
        <v>1</v>
      </c>
      <c r="R1083" s="26">
        <f t="shared" si="162"/>
        <v>61000</v>
      </c>
      <c r="S1083" s="25">
        <f t="shared" si="163"/>
        <v>123935.1</v>
      </c>
      <c r="T1083" s="28">
        <f t="shared" si="164"/>
        <v>0.37087879059281836</v>
      </c>
      <c r="U1083" s="29">
        <f t="shared" si="165"/>
        <v>169900</v>
      </c>
      <c r="V1083" s="26">
        <f>+INDEX('LISTA DE PRECIOS EKM '!A:K,MATCH('Precios ML'!B1083,'LISTA DE PRECIOS EKM '!A:A,0),8)</f>
        <v>169900</v>
      </c>
      <c r="W1083" s="26">
        <f t="shared" si="166"/>
        <v>169900</v>
      </c>
      <c r="X1083" s="26">
        <f t="shared" si="167"/>
        <v>0</v>
      </c>
      <c r="Y1083" s="26"/>
      <c r="Z1083" s="26">
        <f t="shared" si="168"/>
        <v>169900</v>
      </c>
      <c r="AA1083" s="30">
        <f t="shared" si="169"/>
        <v>1.7852459016393443</v>
      </c>
    </row>
    <row r="1084" spans="1:27">
      <c r="A1084" s="20" t="s">
        <v>6052</v>
      </c>
      <c r="B1084" s="20" t="s">
        <v>6053</v>
      </c>
      <c r="C1084" s="25">
        <v>61000</v>
      </c>
      <c r="D1084" s="22">
        <v>85</v>
      </c>
      <c r="E1084" s="22">
        <v>49</v>
      </c>
      <c r="F1084" s="22">
        <v>40</v>
      </c>
      <c r="G1084" s="22">
        <v>16000</v>
      </c>
      <c r="H1084" s="22" t="s">
        <v>5088</v>
      </c>
      <c r="I1084" s="26">
        <f>+IF(H1084='COSTOS VARIOS'!$C$1,'COSTOS VARIOS'!$C$2*'Precios ML'!V1084,'COSTOS VARIOS'!$B$2*'Precios ML'!V1084)</f>
        <v>33980</v>
      </c>
      <c r="J1084" s="22">
        <v>0</v>
      </c>
      <c r="K1084" s="27">
        <f t="shared" si="160"/>
        <v>10.4125</v>
      </c>
      <c r="L1084" s="27">
        <f t="shared" si="161"/>
        <v>10.4125</v>
      </c>
      <c r="M1084" s="26">
        <f>(INDEX(pesos!A:B,MATCH(L1084,pesos!A:A,1),2))</f>
        <v>16200</v>
      </c>
      <c r="N1084" s="26">
        <f>+R1084*'COSTOS VARIOS'!$O$1</f>
        <v>11590</v>
      </c>
      <c r="O1084" s="26">
        <f>+R1084*'COSTOS VARIOS'!$O$2</f>
        <v>250.10000000000002</v>
      </c>
      <c r="P1084" s="26">
        <f>+R1084*'COSTOS VARIOS'!$O$3</f>
        <v>915</v>
      </c>
      <c r="Q1084" s="26">
        <v>1</v>
      </c>
      <c r="R1084" s="26">
        <f t="shared" si="162"/>
        <v>61000</v>
      </c>
      <c r="S1084" s="25">
        <f t="shared" si="163"/>
        <v>123935.1</v>
      </c>
      <c r="T1084" s="28">
        <f t="shared" si="164"/>
        <v>0.37087879059281836</v>
      </c>
      <c r="U1084" s="29">
        <f t="shared" si="165"/>
        <v>169900</v>
      </c>
      <c r="V1084" s="26">
        <f>+INDEX('LISTA DE PRECIOS EKM '!A:K,MATCH('Precios ML'!B1084,'LISTA DE PRECIOS EKM '!A:A,0),8)</f>
        <v>169900</v>
      </c>
      <c r="W1084" s="26">
        <f t="shared" si="166"/>
        <v>169900</v>
      </c>
      <c r="X1084" s="26">
        <f t="shared" si="167"/>
        <v>0</v>
      </c>
      <c r="Y1084" s="26"/>
      <c r="Z1084" s="26">
        <f t="shared" si="168"/>
        <v>169900</v>
      </c>
      <c r="AA1084" s="30">
        <f t="shared" si="169"/>
        <v>1.7852459016393443</v>
      </c>
    </row>
    <row r="1085" spans="1:27">
      <c r="A1085" s="20" t="s">
        <v>6054</v>
      </c>
      <c r="B1085" s="20" t="s">
        <v>2325</v>
      </c>
      <c r="C1085" s="25">
        <v>240000</v>
      </c>
      <c r="D1085" s="22">
        <v>85</v>
      </c>
      <c r="E1085" s="22">
        <v>49</v>
      </c>
      <c r="F1085" s="22">
        <v>40</v>
      </c>
      <c r="G1085" s="22">
        <v>16000</v>
      </c>
      <c r="H1085" s="22" t="s">
        <v>5088</v>
      </c>
      <c r="I1085" s="26">
        <f>+IF(H1085='COSTOS VARIOS'!$C$1,'COSTOS VARIOS'!$C$2*'Precios ML'!V1085,'COSTOS VARIOS'!$B$2*'Precios ML'!V1085)</f>
        <v>111980</v>
      </c>
      <c r="J1085" s="22">
        <v>0</v>
      </c>
      <c r="K1085" s="27">
        <f t="shared" si="160"/>
        <v>10.4125</v>
      </c>
      <c r="L1085" s="27">
        <f t="shared" si="161"/>
        <v>10.4125</v>
      </c>
      <c r="M1085" s="26">
        <f>(INDEX(pesos!A:B,MATCH(L1085,pesos!A:A,1),2))</f>
        <v>16200</v>
      </c>
      <c r="N1085" s="26">
        <f>+R1085*'COSTOS VARIOS'!$O$1</f>
        <v>45600</v>
      </c>
      <c r="O1085" s="26">
        <f>+R1085*'COSTOS VARIOS'!$O$2</f>
        <v>984.00000000000011</v>
      </c>
      <c r="P1085" s="26">
        <f>+R1085*'COSTOS VARIOS'!$O$3</f>
        <v>3600</v>
      </c>
      <c r="Q1085" s="26">
        <v>1</v>
      </c>
      <c r="R1085" s="26">
        <f t="shared" si="162"/>
        <v>240000</v>
      </c>
      <c r="S1085" s="25">
        <f t="shared" si="163"/>
        <v>418364</v>
      </c>
      <c r="T1085" s="28">
        <f t="shared" si="164"/>
        <v>0.33830826744174924</v>
      </c>
      <c r="U1085" s="29">
        <f t="shared" si="165"/>
        <v>559900</v>
      </c>
      <c r="V1085" s="26">
        <f>+INDEX('LISTA DE PRECIOS EKM '!A:K,MATCH('Precios ML'!B1085,'LISTA DE PRECIOS EKM '!A:A,0),8)</f>
        <v>559900</v>
      </c>
      <c r="W1085" s="26">
        <f t="shared" si="166"/>
        <v>559900</v>
      </c>
      <c r="X1085" s="26">
        <f t="shared" si="167"/>
        <v>0</v>
      </c>
      <c r="Y1085" s="26"/>
      <c r="Z1085" s="26">
        <f t="shared" si="168"/>
        <v>559900</v>
      </c>
      <c r="AA1085" s="30">
        <f t="shared" si="169"/>
        <v>1.3329166666666667</v>
      </c>
    </row>
    <row r="1086" spans="1:27">
      <c r="A1086" s="20" t="s">
        <v>6054</v>
      </c>
      <c r="B1086" s="20" t="s">
        <v>2325</v>
      </c>
      <c r="C1086" s="25">
        <v>240000</v>
      </c>
      <c r="D1086" s="22">
        <v>85</v>
      </c>
      <c r="E1086" s="22">
        <v>49</v>
      </c>
      <c r="F1086" s="22">
        <v>40</v>
      </c>
      <c r="G1086" s="22">
        <v>16000</v>
      </c>
      <c r="H1086" s="22" t="s">
        <v>5088</v>
      </c>
      <c r="I1086" s="26">
        <f>+IF(H1086='COSTOS VARIOS'!$C$1,'COSTOS VARIOS'!$C$2*'Precios ML'!V1086,'COSTOS VARIOS'!$B$2*'Precios ML'!V1086)</f>
        <v>111980</v>
      </c>
      <c r="J1086" s="22">
        <v>0</v>
      </c>
      <c r="K1086" s="27">
        <f t="shared" si="160"/>
        <v>10.4125</v>
      </c>
      <c r="L1086" s="27">
        <f t="shared" si="161"/>
        <v>10.4125</v>
      </c>
      <c r="M1086" s="26">
        <f>(INDEX(pesos!A:B,MATCH(L1086,pesos!A:A,1),2))</f>
        <v>16200</v>
      </c>
      <c r="N1086" s="26">
        <f>+R1086*'COSTOS VARIOS'!$O$1</f>
        <v>45600</v>
      </c>
      <c r="O1086" s="26">
        <f>+R1086*'COSTOS VARIOS'!$O$2</f>
        <v>984.00000000000011</v>
      </c>
      <c r="P1086" s="26">
        <f>+R1086*'COSTOS VARIOS'!$O$3</f>
        <v>3600</v>
      </c>
      <c r="Q1086" s="26">
        <v>1</v>
      </c>
      <c r="R1086" s="26">
        <f t="shared" si="162"/>
        <v>240000</v>
      </c>
      <c r="S1086" s="25">
        <f t="shared" si="163"/>
        <v>418364</v>
      </c>
      <c r="T1086" s="28">
        <f t="shared" si="164"/>
        <v>0.33830826744174924</v>
      </c>
      <c r="U1086" s="29">
        <f t="shared" si="165"/>
        <v>559900</v>
      </c>
      <c r="V1086" s="26">
        <f>+INDEX('LISTA DE PRECIOS EKM '!A:K,MATCH('Precios ML'!B1086,'LISTA DE PRECIOS EKM '!A:A,0),8)</f>
        <v>559900</v>
      </c>
      <c r="W1086" s="26">
        <f t="shared" si="166"/>
        <v>559900</v>
      </c>
      <c r="X1086" s="26">
        <f t="shared" si="167"/>
        <v>0</v>
      </c>
      <c r="Y1086" s="26"/>
      <c r="Z1086" s="26">
        <f t="shared" si="168"/>
        <v>559900</v>
      </c>
      <c r="AA1086" s="30">
        <f t="shared" si="169"/>
        <v>1.3329166666666667</v>
      </c>
    </row>
    <row r="1087" spans="1:27">
      <c r="A1087" s="20" t="s">
        <v>6055</v>
      </c>
      <c r="B1087" s="20" t="s">
        <v>2338</v>
      </c>
      <c r="C1087" s="25">
        <v>192000</v>
      </c>
      <c r="D1087" s="22">
        <v>85</v>
      </c>
      <c r="E1087" s="22">
        <v>49</v>
      </c>
      <c r="F1087" s="22">
        <v>40</v>
      </c>
      <c r="G1087" s="22">
        <v>16000</v>
      </c>
      <c r="H1087" s="22" t="s">
        <v>5088</v>
      </c>
      <c r="I1087" s="26">
        <f>+IF(H1087='COSTOS VARIOS'!$C$1,'COSTOS VARIOS'!$C$2*'Precios ML'!V1087,'COSTOS VARIOS'!$B$2*'Precios ML'!V1087)</f>
        <v>87980</v>
      </c>
      <c r="J1087" s="22">
        <v>0</v>
      </c>
      <c r="K1087" s="27">
        <f t="shared" si="160"/>
        <v>10.4125</v>
      </c>
      <c r="L1087" s="27">
        <f t="shared" si="161"/>
        <v>10.4125</v>
      </c>
      <c r="M1087" s="26">
        <f>(INDEX(pesos!A:B,MATCH(L1087,pesos!A:A,1),2))</f>
        <v>16200</v>
      </c>
      <c r="N1087" s="26">
        <f>+R1087*'COSTOS VARIOS'!$O$1</f>
        <v>36480</v>
      </c>
      <c r="O1087" s="26">
        <f>+R1087*'COSTOS VARIOS'!$O$2</f>
        <v>787.2</v>
      </c>
      <c r="P1087" s="26">
        <f>+R1087*'COSTOS VARIOS'!$O$3</f>
        <v>2880</v>
      </c>
      <c r="Q1087" s="26">
        <v>1</v>
      </c>
      <c r="R1087" s="26">
        <f t="shared" si="162"/>
        <v>192000</v>
      </c>
      <c r="S1087" s="25">
        <f t="shared" si="163"/>
        <v>336327.2</v>
      </c>
      <c r="T1087" s="28">
        <f t="shared" si="164"/>
        <v>0.3079524938809588</v>
      </c>
      <c r="U1087" s="29">
        <f t="shared" si="165"/>
        <v>439900</v>
      </c>
      <c r="V1087" s="26">
        <f>+INDEX('LISTA DE PRECIOS EKM '!A:K,MATCH('Precios ML'!B1087,'LISTA DE PRECIOS EKM '!A:A,0),8)</f>
        <v>439900</v>
      </c>
      <c r="W1087" s="26">
        <f t="shared" si="166"/>
        <v>439900</v>
      </c>
      <c r="X1087" s="26">
        <f t="shared" si="167"/>
        <v>0</v>
      </c>
      <c r="Y1087" s="26"/>
      <c r="Z1087" s="26">
        <f t="shared" si="168"/>
        <v>439900</v>
      </c>
      <c r="AA1087" s="30">
        <f t="shared" si="169"/>
        <v>1.2911458333333332</v>
      </c>
    </row>
    <row r="1088" spans="1:27">
      <c r="A1088" s="20" t="s">
        <v>6055</v>
      </c>
      <c r="B1088" s="20" t="s">
        <v>2338</v>
      </c>
      <c r="C1088" s="25">
        <v>192000</v>
      </c>
      <c r="D1088" s="22">
        <v>85</v>
      </c>
      <c r="E1088" s="22">
        <v>49</v>
      </c>
      <c r="F1088" s="22">
        <v>40</v>
      </c>
      <c r="G1088" s="22">
        <v>16000</v>
      </c>
      <c r="H1088" s="22" t="s">
        <v>5088</v>
      </c>
      <c r="I1088" s="26">
        <f>+IF(H1088='COSTOS VARIOS'!$C$1,'COSTOS VARIOS'!$C$2*'Precios ML'!V1088,'COSTOS VARIOS'!$B$2*'Precios ML'!V1088)</f>
        <v>87980</v>
      </c>
      <c r="J1088" s="22">
        <v>0</v>
      </c>
      <c r="K1088" s="27">
        <f t="shared" si="160"/>
        <v>10.4125</v>
      </c>
      <c r="L1088" s="27">
        <f t="shared" si="161"/>
        <v>10.4125</v>
      </c>
      <c r="M1088" s="26">
        <f>(INDEX(pesos!A:B,MATCH(L1088,pesos!A:A,1),2))</f>
        <v>16200</v>
      </c>
      <c r="N1088" s="26">
        <f>+R1088*'COSTOS VARIOS'!$O$1</f>
        <v>36480</v>
      </c>
      <c r="O1088" s="26">
        <f>+R1088*'COSTOS VARIOS'!$O$2</f>
        <v>787.2</v>
      </c>
      <c r="P1088" s="26">
        <f>+R1088*'COSTOS VARIOS'!$O$3</f>
        <v>2880</v>
      </c>
      <c r="Q1088" s="26">
        <v>1</v>
      </c>
      <c r="R1088" s="26">
        <f t="shared" si="162"/>
        <v>192000</v>
      </c>
      <c r="S1088" s="25">
        <f t="shared" si="163"/>
        <v>336327.2</v>
      </c>
      <c r="T1088" s="28">
        <f t="shared" si="164"/>
        <v>0.3079524938809588</v>
      </c>
      <c r="U1088" s="29">
        <f t="shared" si="165"/>
        <v>439900</v>
      </c>
      <c r="V1088" s="26">
        <f>+INDEX('LISTA DE PRECIOS EKM '!A:K,MATCH('Precios ML'!B1088,'LISTA DE PRECIOS EKM '!A:A,0),8)</f>
        <v>439900</v>
      </c>
      <c r="W1088" s="26">
        <f t="shared" si="166"/>
        <v>439900</v>
      </c>
      <c r="X1088" s="26">
        <f t="shared" si="167"/>
        <v>0</v>
      </c>
      <c r="Y1088" s="26"/>
      <c r="Z1088" s="26">
        <f t="shared" si="168"/>
        <v>439900</v>
      </c>
      <c r="AA1088" s="30">
        <f t="shared" si="169"/>
        <v>1.2911458333333332</v>
      </c>
    </row>
    <row r="1089" spans="1:27">
      <c r="A1089" s="20" t="s">
        <v>6056</v>
      </c>
      <c r="B1089" s="20" t="s">
        <v>2315</v>
      </c>
      <c r="C1089" s="25">
        <v>110000</v>
      </c>
      <c r="D1089" s="22">
        <v>85</v>
      </c>
      <c r="E1089" s="22">
        <v>49</v>
      </c>
      <c r="F1089" s="22">
        <v>40</v>
      </c>
      <c r="G1089" s="22">
        <v>16000</v>
      </c>
      <c r="H1089" s="22" t="s">
        <v>5088</v>
      </c>
      <c r="I1089" s="26">
        <f>+IF(H1089='COSTOS VARIOS'!$C$1,'COSTOS VARIOS'!$C$2*'Precios ML'!V1089,'COSTOS VARIOS'!$B$2*'Precios ML'!V1089)</f>
        <v>55980</v>
      </c>
      <c r="J1089" s="22">
        <v>0</v>
      </c>
      <c r="K1089" s="27">
        <f t="shared" si="160"/>
        <v>10.4125</v>
      </c>
      <c r="L1089" s="27">
        <f t="shared" si="161"/>
        <v>10.4125</v>
      </c>
      <c r="M1089" s="26">
        <f>(INDEX(pesos!A:B,MATCH(L1089,pesos!A:A,1),2))</f>
        <v>16200</v>
      </c>
      <c r="N1089" s="26">
        <f>+R1089*'COSTOS VARIOS'!$O$1</f>
        <v>20900</v>
      </c>
      <c r="O1089" s="26">
        <f>+R1089*'COSTOS VARIOS'!$O$2</f>
        <v>451.00000000000006</v>
      </c>
      <c r="P1089" s="26">
        <f>+R1089*'COSTOS VARIOS'!$O$3</f>
        <v>1650</v>
      </c>
      <c r="Q1089" s="26">
        <v>1</v>
      </c>
      <c r="R1089" s="26">
        <f t="shared" si="162"/>
        <v>110000</v>
      </c>
      <c r="S1089" s="25">
        <f t="shared" si="163"/>
        <v>205181</v>
      </c>
      <c r="T1089" s="28">
        <f t="shared" si="164"/>
        <v>0.36416139895994259</v>
      </c>
      <c r="U1089" s="29">
        <f t="shared" si="165"/>
        <v>279900</v>
      </c>
      <c r="V1089" s="26">
        <f>+INDEX('LISTA DE PRECIOS EKM '!A:K,MATCH('Precios ML'!B1089,'LISTA DE PRECIOS EKM '!A:A,0),8)</f>
        <v>279900</v>
      </c>
      <c r="W1089" s="26">
        <f t="shared" si="166"/>
        <v>279900</v>
      </c>
      <c r="X1089" s="26">
        <f t="shared" si="167"/>
        <v>0</v>
      </c>
      <c r="Y1089" s="26"/>
      <c r="Z1089" s="26">
        <f t="shared" si="168"/>
        <v>279900</v>
      </c>
      <c r="AA1089" s="30">
        <f t="shared" si="169"/>
        <v>1.5445454545454544</v>
      </c>
    </row>
    <row r="1090" spans="1:27">
      <c r="A1090" s="20" t="s">
        <v>6056</v>
      </c>
      <c r="B1090" s="20" t="s">
        <v>2315</v>
      </c>
      <c r="C1090" s="25">
        <v>110000</v>
      </c>
      <c r="D1090" s="22">
        <v>85</v>
      </c>
      <c r="E1090" s="22">
        <v>49</v>
      </c>
      <c r="F1090" s="22">
        <v>40</v>
      </c>
      <c r="G1090" s="22">
        <v>16000</v>
      </c>
      <c r="H1090" s="22" t="s">
        <v>5088</v>
      </c>
      <c r="I1090" s="26">
        <f>+IF(H1090='COSTOS VARIOS'!$C$1,'COSTOS VARIOS'!$C$2*'Precios ML'!V1090,'COSTOS VARIOS'!$B$2*'Precios ML'!V1090)</f>
        <v>55980</v>
      </c>
      <c r="J1090" s="22">
        <v>0</v>
      </c>
      <c r="K1090" s="27">
        <f t="shared" si="160"/>
        <v>10.4125</v>
      </c>
      <c r="L1090" s="27">
        <f t="shared" si="161"/>
        <v>10.4125</v>
      </c>
      <c r="M1090" s="26">
        <f>(INDEX(pesos!A:B,MATCH(L1090,pesos!A:A,1),2))</f>
        <v>16200</v>
      </c>
      <c r="N1090" s="26">
        <f>+R1090*'COSTOS VARIOS'!$O$1</f>
        <v>20900</v>
      </c>
      <c r="O1090" s="26">
        <f>+R1090*'COSTOS VARIOS'!$O$2</f>
        <v>451.00000000000006</v>
      </c>
      <c r="P1090" s="26">
        <f>+R1090*'COSTOS VARIOS'!$O$3</f>
        <v>1650</v>
      </c>
      <c r="Q1090" s="26">
        <v>1</v>
      </c>
      <c r="R1090" s="26">
        <f t="shared" si="162"/>
        <v>110000</v>
      </c>
      <c r="S1090" s="25">
        <f t="shared" si="163"/>
        <v>205181</v>
      </c>
      <c r="T1090" s="28">
        <f t="shared" si="164"/>
        <v>0.36416139895994259</v>
      </c>
      <c r="U1090" s="29">
        <f t="shared" si="165"/>
        <v>279900</v>
      </c>
      <c r="V1090" s="26">
        <f>+INDEX('LISTA DE PRECIOS EKM '!A:K,MATCH('Precios ML'!B1090,'LISTA DE PRECIOS EKM '!A:A,0),8)</f>
        <v>279900</v>
      </c>
      <c r="W1090" s="26">
        <f t="shared" si="166"/>
        <v>279900</v>
      </c>
      <c r="X1090" s="26">
        <f t="shared" si="167"/>
        <v>0</v>
      </c>
      <c r="Y1090" s="26"/>
      <c r="Z1090" s="26">
        <f t="shared" si="168"/>
        <v>279900</v>
      </c>
      <c r="AA1090" s="30">
        <f t="shared" si="169"/>
        <v>1.5445454545454544</v>
      </c>
    </row>
    <row r="1091" spans="1:27">
      <c r="A1091" s="20" t="s">
        <v>6057</v>
      </c>
      <c r="B1091" s="20" t="s">
        <v>2326</v>
      </c>
      <c r="C1091" s="25">
        <v>275000</v>
      </c>
      <c r="D1091" s="22">
        <v>85</v>
      </c>
      <c r="E1091" s="22">
        <v>49</v>
      </c>
      <c r="F1091" s="22">
        <v>40</v>
      </c>
      <c r="G1091" s="22">
        <v>16000</v>
      </c>
      <c r="H1091" s="22" t="s">
        <v>5088</v>
      </c>
      <c r="I1091" s="26">
        <f>+IF(H1091='COSTOS VARIOS'!$C$1,'COSTOS VARIOS'!$C$2*'Precios ML'!V1091,'COSTOS VARIOS'!$B$2*'Precios ML'!V1091)</f>
        <v>125980</v>
      </c>
      <c r="J1091" s="22">
        <v>0</v>
      </c>
      <c r="K1091" s="27">
        <f t="shared" si="160"/>
        <v>10.4125</v>
      </c>
      <c r="L1091" s="27">
        <f t="shared" si="161"/>
        <v>10.4125</v>
      </c>
      <c r="M1091" s="26">
        <f>(INDEX(pesos!A:B,MATCH(L1091,pesos!A:A,1),2))</f>
        <v>16200</v>
      </c>
      <c r="N1091" s="26">
        <f>+R1091*'COSTOS VARIOS'!$O$1</f>
        <v>52250</v>
      </c>
      <c r="O1091" s="26">
        <f>+R1091*'COSTOS VARIOS'!$O$2</f>
        <v>1127.5</v>
      </c>
      <c r="P1091" s="26">
        <f>+R1091*'COSTOS VARIOS'!$O$3</f>
        <v>4125</v>
      </c>
      <c r="Q1091" s="26">
        <v>1</v>
      </c>
      <c r="R1091" s="26">
        <f t="shared" si="162"/>
        <v>275000</v>
      </c>
      <c r="S1091" s="25">
        <f t="shared" si="163"/>
        <v>474682.5</v>
      </c>
      <c r="T1091" s="28">
        <f t="shared" si="164"/>
        <v>0.3269922527162894</v>
      </c>
      <c r="U1091" s="29">
        <f t="shared" si="165"/>
        <v>629900</v>
      </c>
      <c r="V1091" s="26">
        <f>+INDEX('LISTA DE PRECIOS EKM '!A:K,MATCH('Precios ML'!B1091,'LISTA DE PRECIOS EKM '!A:A,0),8)</f>
        <v>629900</v>
      </c>
      <c r="W1091" s="26">
        <f t="shared" si="166"/>
        <v>629900</v>
      </c>
      <c r="X1091" s="26">
        <f t="shared" si="167"/>
        <v>0</v>
      </c>
      <c r="Y1091" s="26"/>
      <c r="Z1091" s="26">
        <f t="shared" si="168"/>
        <v>629900</v>
      </c>
      <c r="AA1091" s="30">
        <f t="shared" si="169"/>
        <v>1.2905454545454544</v>
      </c>
    </row>
    <row r="1092" spans="1:27">
      <c r="A1092" s="20" t="s">
        <v>6057</v>
      </c>
      <c r="B1092" s="20" t="s">
        <v>2326</v>
      </c>
      <c r="C1092" s="25">
        <v>275000</v>
      </c>
      <c r="D1092" s="22">
        <v>85</v>
      </c>
      <c r="E1092" s="22">
        <v>49</v>
      </c>
      <c r="F1092" s="22">
        <v>40</v>
      </c>
      <c r="G1092" s="22">
        <v>16000</v>
      </c>
      <c r="H1092" s="22" t="s">
        <v>5088</v>
      </c>
      <c r="I1092" s="26">
        <f>+IF(H1092='COSTOS VARIOS'!$C$1,'COSTOS VARIOS'!$C$2*'Precios ML'!V1092,'COSTOS VARIOS'!$B$2*'Precios ML'!V1092)</f>
        <v>125980</v>
      </c>
      <c r="J1092" s="22">
        <v>0</v>
      </c>
      <c r="K1092" s="27">
        <f t="shared" ref="K1092:K1155" si="170">+(D1092*E1092*F1092)/G1092</f>
        <v>10.4125</v>
      </c>
      <c r="L1092" s="27">
        <f t="shared" ref="L1092:L1155" si="171">+K1092*Q1092</f>
        <v>10.4125</v>
      </c>
      <c r="M1092" s="26">
        <f>(INDEX(pesos!A:B,MATCH(L1092,pesos!A:A,1),2))</f>
        <v>16200</v>
      </c>
      <c r="N1092" s="26">
        <f>+R1092*'COSTOS VARIOS'!$O$1</f>
        <v>52250</v>
      </c>
      <c r="O1092" s="26">
        <f>+R1092*'COSTOS VARIOS'!$O$2</f>
        <v>1127.5</v>
      </c>
      <c r="P1092" s="26">
        <f>+R1092*'COSTOS VARIOS'!$O$3</f>
        <v>4125</v>
      </c>
      <c r="Q1092" s="26">
        <v>1</v>
      </c>
      <c r="R1092" s="26">
        <f t="shared" ref="R1092:R1155" si="172">+C1092*Q1092</f>
        <v>275000</v>
      </c>
      <c r="S1092" s="25">
        <f t="shared" ref="S1092:S1155" si="173">+R1092+P1092+O1092+N1092+M1092+I1092</f>
        <v>474682.5</v>
      </c>
      <c r="T1092" s="28">
        <f t="shared" ref="T1092:T1155" si="174">+(V1092/S1092)-1</f>
        <v>0.3269922527162894</v>
      </c>
      <c r="U1092" s="29">
        <f t="shared" ref="U1092:U1155" si="175">+S1092*T1092+S1092</f>
        <v>629900</v>
      </c>
      <c r="V1092" s="26">
        <f>+INDEX('LISTA DE PRECIOS EKM '!A:K,MATCH('Precios ML'!B1092,'LISTA DE PRECIOS EKM '!A:A,0),8)</f>
        <v>629900</v>
      </c>
      <c r="W1092" s="26">
        <f t="shared" ref="W1092:W1155" si="176">+V1092*Q1092</f>
        <v>629900</v>
      </c>
      <c r="X1092" s="26">
        <f t="shared" ref="X1092:X1155" si="177">+W1092-U1092</f>
        <v>0</v>
      </c>
      <c r="Y1092" s="26"/>
      <c r="Z1092" s="26">
        <f t="shared" ref="Z1092:Z1155" si="178">+W1092-Y1092</f>
        <v>629900</v>
      </c>
      <c r="AA1092" s="30">
        <f t="shared" ref="AA1092:AA1155" si="179">+(Z1092/C1092)-1</f>
        <v>1.2905454545454544</v>
      </c>
    </row>
    <row r="1093" spans="1:27">
      <c r="A1093" s="20" t="s">
        <v>6058</v>
      </c>
      <c r="B1093" s="20" t="s">
        <v>6059</v>
      </c>
      <c r="C1093" s="25">
        <v>110000</v>
      </c>
      <c r="D1093" s="22">
        <v>85</v>
      </c>
      <c r="E1093" s="22">
        <v>49</v>
      </c>
      <c r="F1093" s="22">
        <v>40</v>
      </c>
      <c r="G1093" s="22">
        <v>16000</v>
      </c>
      <c r="H1093" s="22" t="s">
        <v>5088</v>
      </c>
      <c r="I1093" s="26">
        <f>+IF(H1093='COSTOS VARIOS'!$C$1,'COSTOS VARIOS'!$C$2*'Precios ML'!V1093,'COSTOS VARIOS'!$B$2*'Precios ML'!V1093)</f>
        <v>55980</v>
      </c>
      <c r="J1093" s="22">
        <v>0</v>
      </c>
      <c r="K1093" s="27">
        <f t="shared" si="170"/>
        <v>10.4125</v>
      </c>
      <c r="L1093" s="27">
        <f t="shared" si="171"/>
        <v>10.4125</v>
      </c>
      <c r="M1093" s="26">
        <f>(INDEX(pesos!A:B,MATCH(L1093,pesos!A:A,1),2))</f>
        <v>16200</v>
      </c>
      <c r="N1093" s="26">
        <f>+R1093*'COSTOS VARIOS'!$O$1</f>
        <v>20900</v>
      </c>
      <c r="O1093" s="26">
        <f>+R1093*'COSTOS VARIOS'!$O$2</f>
        <v>451.00000000000006</v>
      </c>
      <c r="P1093" s="26">
        <f>+R1093*'COSTOS VARIOS'!$O$3</f>
        <v>1650</v>
      </c>
      <c r="Q1093" s="26">
        <v>1</v>
      </c>
      <c r="R1093" s="26">
        <f t="shared" si="172"/>
        <v>110000</v>
      </c>
      <c r="S1093" s="25">
        <f t="shared" si="173"/>
        <v>205181</v>
      </c>
      <c r="T1093" s="28">
        <f t="shared" si="174"/>
        <v>0.36416139895994259</v>
      </c>
      <c r="U1093" s="29">
        <f t="shared" si="175"/>
        <v>279900</v>
      </c>
      <c r="V1093" s="26">
        <f>+INDEX('LISTA DE PRECIOS EKM '!A:K,MATCH('Precios ML'!B1093,'LISTA DE PRECIOS EKM '!A:A,0),8)</f>
        <v>279900</v>
      </c>
      <c r="W1093" s="26">
        <f t="shared" si="176"/>
        <v>279900</v>
      </c>
      <c r="X1093" s="26">
        <f t="shared" si="177"/>
        <v>0</v>
      </c>
      <c r="Y1093" s="26"/>
      <c r="Z1093" s="26">
        <f t="shared" si="178"/>
        <v>279900</v>
      </c>
      <c r="AA1093" s="30">
        <f t="shared" si="179"/>
        <v>1.5445454545454544</v>
      </c>
    </row>
    <row r="1094" spans="1:27">
      <c r="A1094" s="20" t="s">
        <v>6058</v>
      </c>
      <c r="B1094" s="20" t="s">
        <v>6059</v>
      </c>
      <c r="C1094" s="25">
        <v>110000</v>
      </c>
      <c r="D1094" s="22">
        <v>85</v>
      </c>
      <c r="E1094" s="22">
        <v>49</v>
      </c>
      <c r="F1094" s="22">
        <v>40</v>
      </c>
      <c r="G1094" s="22">
        <v>16000</v>
      </c>
      <c r="H1094" s="22" t="s">
        <v>5088</v>
      </c>
      <c r="I1094" s="26">
        <f>+IF(H1094='COSTOS VARIOS'!$C$1,'COSTOS VARIOS'!$C$2*'Precios ML'!V1094,'COSTOS VARIOS'!$B$2*'Precios ML'!V1094)</f>
        <v>55980</v>
      </c>
      <c r="J1094" s="22">
        <v>0</v>
      </c>
      <c r="K1094" s="27">
        <f t="shared" si="170"/>
        <v>10.4125</v>
      </c>
      <c r="L1094" s="27">
        <f t="shared" si="171"/>
        <v>10.4125</v>
      </c>
      <c r="M1094" s="26">
        <f>(INDEX(pesos!A:B,MATCH(L1094,pesos!A:A,1),2))</f>
        <v>16200</v>
      </c>
      <c r="N1094" s="26">
        <f>+R1094*'COSTOS VARIOS'!$O$1</f>
        <v>20900</v>
      </c>
      <c r="O1094" s="26">
        <f>+R1094*'COSTOS VARIOS'!$O$2</f>
        <v>451.00000000000006</v>
      </c>
      <c r="P1094" s="26">
        <f>+R1094*'COSTOS VARIOS'!$O$3</f>
        <v>1650</v>
      </c>
      <c r="Q1094" s="26">
        <v>1</v>
      </c>
      <c r="R1094" s="26">
        <f t="shared" si="172"/>
        <v>110000</v>
      </c>
      <c r="S1094" s="25">
        <f t="shared" si="173"/>
        <v>205181</v>
      </c>
      <c r="T1094" s="28">
        <f t="shared" si="174"/>
        <v>0.36416139895994259</v>
      </c>
      <c r="U1094" s="29">
        <f t="shared" si="175"/>
        <v>279900</v>
      </c>
      <c r="V1094" s="26">
        <f>+INDEX('LISTA DE PRECIOS EKM '!A:K,MATCH('Precios ML'!B1094,'LISTA DE PRECIOS EKM '!A:A,0),8)</f>
        <v>279900</v>
      </c>
      <c r="W1094" s="26">
        <f t="shared" si="176"/>
        <v>279900</v>
      </c>
      <c r="X1094" s="26">
        <f t="shared" si="177"/>
        <v>0</v>
      </c>
      <c r="Y1094" s="26"/>
      <c r="Z1094" s="26">
        <f t="shared" si="178"/>
        <v>279900</v>
      </c>
      <c r="AA1094" s="30">
        <f t="shared" si="179"/>
        <v>1.5445454545454544</v>
      </c>
    </row>
    <row r="1095" spans="1:27">
      <c r="A1095" s="20" t="s">
        <v>6060</v>
      </c>
      <c r="B1095" s="20" t="s">
        <v>6061</v>
      </c>
      <c r="C1095" s="25">
        <v>192000</v>
      </c>
      <c r="D1095" s="22">
        <v>85</v>
      </c>
      <c r="E1095" s="22">
        <v>49</v>
      </c>
      <c r="F1095" s="22">
        <v>40</v>
      </c>
      <c r="G1095" s="22">
        <v>16000</v>
      </c>
      <c r="H1095" s="22" t="s">
        <v>5088</v>
      </c>
      <c r="I1095" s="26">
        <f>+IF(H1095='COSTOS VARIOS'!$C$1,'COSTOS VARIOS'!$C$2*'Precios ML'!V1095,'COSTOS VARIOS'!$B$2*'Precios ML'!V1095)</f>
        <v>89980</v>
      </c>
      <c r="J1095" s="22">
        <v>0</v>
      </c>
      <c r="K1095" s="27">
        <f t="shared" si="170"/>
        <v>10.4125</v>
      </c>
      <c r="L1095" s="27">
        <f t="shared" si="171"/>
        <v>10.4125</v>
      </c>
      <c r="M1095" s="26">
        <f>(INDEX(pesos!A:B,MATCH(L1095,pesos!A:A,1),2))</f>
        <v>16200</v>
      </c>
      <c r="N1095" s="26">
        <f>+R1095*'COSTOS VARIOS'!$O$1</f>
        <v>36480</v>
      </c>
      <c r="O1095" s="26">
        <f>+R1095*'COSTOS VARIOS'!$O$2</f>
        <v>787.2</v>
      </c>
      <c r="P1095" s="26">
        <f>+R1095*'COSTOS VARIOS'!$O$3</f>
        <v>2880</v>
      </c>
      <c r="Q1095" s="26">
        <v>1</v>
      </c>
      <c r="R1095" s="26">
        <f t="shared" si="172"/>
        <v>192000</v>
      </c>
      <c r="S1095" s="25">
        <f t="shared" si="173"/>
        <v>338327.2</v>
      </c>
      <c r="T1095" s="28">
        <f t="shared" si="174"/>
        <v>0.32977780089806541</v>
      </c>
      <c r="U1095" s="29">
        <f t="shared" si="175"/>
        <v>449900</v>
      </c>
      <c r="V1095" s="26">
        <f>+INDEX('LISTA DE PRECIOS EKM '!A:K,MATCH('Precios ML'!B1095,'LISTA DE PRECIOS EKM '!A:A,0),8)</f>
        <v>449900</v>
      </c>
      <c r="W1095" s="26">
        <f t="shared" si="176"/>
        <v>449900</v>
      </c>
      <c r="X1095" s="26">
        <f t="shared" si="177"/>
        <v>0</v>
      </c>
      <c r="Y1095" s="26"/>
      <c r="Z1095" s="26">
        <f t="shared" si="178"/>
        <v>449900</v>
      </c>
      <c r="AA1095" s="30">
        <f t="shared" si="179"/>
        <v>1.3432291666666667</v>
      </c>
    </row>
    <row r="1096" spans="1:27">
      <c r="A1096" s="20" t="s">
        <v>6060</v>
      </c>
      <c r="B1096" s="20" t="s">
        <v>6061</v>
      </c>
      <c r="C1096" s="25">
        <v>192000</v>
      </c>
      <c r="D1096" s="22">
        <v>85</v>
      </c>
      <c r="E1096" s="22">
        <v>49</v>
      </c>
      <c r="F1096" s="22">
        <v>40</v>
      </c>
      <c r="G1096" s="22">
        <v>16000</v>
      </c>
      <c r="H1096" s="22" t="s">
        <v>5088</v>
      </c>
      <c r="I1096" s="26">
        <f>+IF(H1096='COSTOS VARIOS'!$C$1,'COSTOS VARIOS'!$C$2*'Precios ML'!V1096,'COSTOS VARIOS'!$B$2*'Precios ML'!V1096)</f>
        <v>89980</v>
      </c>
      <c r="J1096" s="22">
        <v>0</v>
      </c>
      <c r="K1096" s="27">
        <f t="shared" si="170"/>
        <v>10.4125</v>
      </c>
      <c r="L1096" s="27">
        <f t="shared" si="171"/>
        <v>10.4125</v>
      </c>
      <c r="M1096" s="26">
        <f>(INDEX(pesos!A:B,MATCH(L1096,pesos!A:A,1),2))</f>
        <v>16200</v>
      </c>
      <c r="N1096" s="26">
        <f>+R1096*'COSTOS VARIOS'!$O$1</f>
        <v>36480</v>
      </c>
      <c r="O1096" s="26">
        <f>+R1096*'COSTOS VARIOS'!$O$2</f>
        <v>787.2</v>
      </c>
      <c r="P1096" s="26">
        <f>+R1096*'COSTOS VARIOS'!$O$3</f>
        <v>2880</v>
      </c>
      <c r="Q1096" s="26">
        <v>1</v>
      </c>
      <c r="R1096" s="26">
        <f t="shared" si="172"/>
        <v>192000</v>
      </c>
      <c r="S1096" s="25">
        <f t="shared" si="173"/>
        <v>338327.2</v>
      </c>
      <c r="T1096" s="28">
        <f t="shared" si="174"/>
        <v>0.32977780089806541</v>
      </c>
      <c r="U1096" s="29">
        <f t="shared" si="175"/>
        <v>449900</v>
      </c>
      <c r="V1096" s="26">
        <f>+INDEX('LISTA DE PRECIOS EKM '!A:K,MATCH('Precios ML'!B1096,'LISTA DE PRECIOS EKM '!A:A,0),8)</f>
        <v>449900</v>
      </c>
      <c r="W1096" s="26">
        <f t="shared" si="176"/>
        <v>449900</v>
      </c>
      <c r="X1096" s="26">
        <f t="shared" si="177"/>
        <v>0</v>
      </c>
      <c r="Y1096" s="26"/>
      <c r="Z1096" s="26">
        <f t="shared" si="178"/>
        <v>449900</v>
      </c>
      <c r="AA1096" s="30">
        <f t="shared" si="179"/>
        <v>1.3432291666666667</v>
      </c>
    </row>
    <row r="1097" spans="1:27">
      <c r="A1097" s="20" t="s">
        <v>6062</v>
      </c>
      <c r="B1097" s="20" t="s">
        <v>6063</v>
      </c>
      <c r="C1097" s="25">
        <v>275000</v>
      </c>
      <c r="D1097" s="22">
        <v>85</v>
      </c>
      <c r="E1097" s="22">
        <v>49</v>
      </c>
      <c r="F1097" s="22">
        <v>40</v>
      </c>
      <c r="G1097" s="22">
        <v>16000</v>
      </c>
      <c r="H1097" s="22" t="s">
        <v>5088</v>
      </c>
      <c r="I1097" s="26">
        <f>+IF(H1097='COSTOS VARIOS'!$C$1,'COSTOS VARIOS'!$C$2*'Precios ML'!V1097,'COSTOS VARIOS'!$B$2*'Precios ML'!V1097)</f>
        <v>125980</v>
      </c>
      <c r="J1097" s="22">
        <v>0</v>
      </c>
      <c r="K1097" s="27">
        <f t="shared" si="170"/>
        <v>10.4125</v>
      </c>
      <c r="L1097" s="27">
        <f t="shared" si="171"/>
        <v>10.4125</v>
      </c>
      <c r="M1097" s="26">
        <f>(INDEX(pesos!A:B,MATCH(L1097,pesos!A:A,1),2))</f>
        <v>16200</v>
      </c>
      <c r="N1097" s="26">
        <f>+R1097*'COSTOS VARIOS'!$O$1</f>
        <v>52250</v>
      </c>
      <c r="O1097" s="26">
        <f>+R1097*'COSTOS VARIOS'!$O$2</f>
        <v>1127.5</v>
      </c>
      <c r="P1097" s="26">
        <f>+R1097*'COSTOS VARIOS'!$O$3</f>
        <v>4125</v>
      </c>
      <c r="Q1097" s="26">
        <v>1</v>
      </c>
      <c r="R1097" s="26">
        <f t="shared" si="172"/>
        <v>275000</v>
      </c>
      <c r="S1097" s="25">
        <f t="shared" si="173"/>
        <v>474682.5</v>
      </c>
      <c r="T1097" s="28">
        <f t="shared" si="174"/>
        <v>0.3269922527162894</v>
      </c>
      <c r="U1097" s="29">
        <f t="shared" si="175"/>
        <v>629900</v>
      </c>
      <c r="V1097" s="26">
        <f>+INDEX('LISTA DE PRECIOS EKM '!A:K,MATCH('Precios ML'!B1097,'LISTA DE PRECIOS EKM '!A:A,0),8)</f>
        <v>629900</v>
      </c>
      <c r="W1097" s="26">
        <f t="shared" si="176"/>
        <v>629900</v>
      </c>
      <c r="X1097" s="26">
        <f t="shared" si="177"/>
        <v>0</v>
      </c>
      <c r="Y1097" s="26"/>
      <c r="Z1097" s="26">
        <f t="shared" si="178"/>
        <v>629900</v>
      </c>
      <c r="AA1097" s="30">
        <f t="shared" si="179"/>
        <v>1.2905454545454544</v>
      </c>
    </row>
    <row r="1098" spans="1:27">
      <c r="A1098" s="20" t="s">
        <v>6062</v>
      </c>
      <c r="B1098" s="20" t="s">
        <v>6063</v>
      </c>
      <c r="C1098" s="25">
        <v>275000</v>
      </c>
      <c r="D1098" s="22">
        <v>85</v>
      </c>
      <c r="E1098" s="22">
        <v>49</v>
      </c>
      <c r="F1098" s="22">
        <v>40</v>
      </c>
      <c r="G1098" s="22">
        <v>16000</v>
      </c>
      <c r="H1098" s="22" t="s">
        <v>5088</v>
      </c>
      <c r="I1098" s="26">
        <f>+IF(H1098='COSTOS VARIOS'!$C$1,'COSTOS VARIOS'!$C$2*'Precios ML'!V1098,'COSTOS VARIOS'!$B$2*'Precios ML'!V1098)</f>
        <v>125980</v>
      </c>
      <c r="J1098" s="22">
        <v>0</v>
      </c>
      <c r="K1098" s="27">
        <f t="shared" si="170"/>
        <v>10.4125</v>
      </c>
      <c r="L1098" s="27">
        <f t="shared" si="171"/>
        <v>10.4125</v>
      </c>
      <c r="M1098" s="26">
        <f>(INDEX(pesos!A:B,MATCH(L1098,pesos!A:A,1),2))</f>
        <v>16200</v>
      </c>
      <c r="N1098" s="26">
        <f>+R1098*'COSTOS VARIOS'!$O$1</f>
        <v>52250</v>
      </c>
      <c r="O1098" s="26">
        <f>+R1098*'COSTOS VARIOS'!$O$2</f>
        <v>1127.5</v>
      </c>
      <c r="P1098" s="26">
        <f>+R1098*'COSTOS VARIOS'!$O$3</f>
        <v>4125</v>
      </c>
      <c r="Q1098" s="26">
        <v>1</v>
      </c>
      <c r="R1098" s="26">
        <f t="shared" si="172"/>
        <v>275000</v>
      </c>
      <c r="S1098" s="25">
        <f t="shared" si="173"/>
        <v>474682.5</v>
      </c>
      <c r="T1098" s="28">
        <f t="shared" si="174"/>
        <v>0.3269922527162894</v>
      </c>
      <c r="U1098" s="29">
        <f t="shared" si="175"/>
        <v>629900</v>
      </c>
      <c r="V1098" s="26">
        <f>+INDEX('LISTA DE PRECIOS EKM '!A:K,MATCH('Precios ML'!B1098,'LISTA DE PRECIOS EKM '!A:A,0),8)</f>
        <v>629900</v>
      </c>
      <c r="W1098" s="26">
        <f t="shared" si="176"/>
        <v>629900</v>
      </c>
      <c r="X1098" s="26">
        <f t="shared" si="177"/>
        <v>0</v>
      </c>
      <c r="Y1098" s="26"/>
      <c r="Z1098" s="26">
        <f t="shared" si="178"/>
        <v>629900</v>
      </c>
      <c r="AA1098" s="30">
        <f t="shared" si="179"/>
        <v>1.2905454545454544</v>
      </c>
    </row>
    <row r="1099" spans="1:27">
      <c r="A1099" s="20" t="s">
        <v>6064</v>
      </c>
      <c r="B1099" s="20" t="s">
        <v>6065</v>
      </c>
      <c r="C1099" s="25">
        <v>192000</v>
      </c>
      <c r="D1099" s="22">
        <v>85</v>
      </c>
      <c r="E1099" s="22">
        <v>49</v>
      </c>
      <c r="F1099" s="22">
        <v>40</v>
      </c>
      <c r="G1099" s="22">
        <v>16000</v>
      </c>
      <c r="H1099" s="22" t="s">
        <v>5088</v>
      </c>
      <c r="I1099" s="26">
        <f>+IF(H1099='COSTOS VARIOS'!$C$1,'COSTOS VARIOS'!$C$2*'Precios ML'!V1099,'COSTOS VARIOS'!$B$2*'Precios ML'!V1099)</f>
        <v>89980</v>
      </c>
      <c r="J1099" s="22">
        <v>0</v>
      </c>
      <c r="K1099" s="27">
        <f t="shared" si="170"/>
        <v>10.4125</v>
      </c>
      <c r="L1099" s="27">
        <f t="shared" si="171"/>
        <v>10.4125</v>
      </c>
      <c r="M1099" s="26">
        <f>(INDEX(pesos!A:B,MATCH(L1099,pesos!A:A,1),2))</f>
        <v>16200</v>
      </c>
      <c r="N1099" s="26">
        <f>+R1099*'COSTOS VARIOS'!$O$1</f>
        <v>36480</v>
      </c>
      <c r="O1099" s="26">
        <f>+R1099*'COSTOS VARIOS'!$O$2</f>
        <v>787.2</v>
      </c>
      <c r="P1099" s="26">
        <f>+R1099*'COSTOS VARIOS'!$O$3</f>
        <v>2880</v>
      </c>
      <c r="Q1099" s="26">
        <v>1</v>
      </c>
      <c r="R1099" s="26">
        <f t="shared" si="172"/>
        <v>192000</v>
      </c>
      <c r="S1099" s="25">
        <f t="shared" si="173"/>
        <v>338327.2</v>
      </c>
      <c r="T1099" s="28">
        <f t="shared" si="174"/>
        <v>0.32977780089806541</v>
      </c>
      <c r="U1099" s="29">
        <f t="shared" si="175"/>
        <v>449900</v>
      </c>
      <c r="V1099" s="26">
        <f>+INDEX('LISTA DE PRECIOS EKM '!A:K,MATCH('Precios ML'!B1099,'LISTA DE PRECIOS EKM '!A:A,0),8)</f>
        <v>449900</v>
      </c>
      <c r="W1099" s="26">
        <f t="shared" si="176"/>
        <v>449900</v>
      </c>
      <c r="X1099" s="26">
        <f t="shared" si="177"/>
        <v>0</v>
      </c>
      <c r="Y1099" s="26"/>
      <c r="Z1099" s="26">
        <f t="shared" si="178"/>
        <v>449900</v>
      </c>
      <c r="AA1099" s="30">
        <f t="shared" si="179"/>
        <v>1.3432291666666667</v>
      </c>
    </row>
    <row r="1100" spans="1:27">
      <c r="A1100" s="20" t="s">
        <v>6064</v>
      </c>
      <c r="B1100" s="20" t="s">
        <v>6065</v>
      </c>
      <c r="C1100" s="25">
        <v>192000</v>
      </c>
      <c r="D1100" s="22">
        <v>85</v>
      </c>
      <c r="E1100" s="22">
        <v>49</v>
      </c>
      <c r="F1100" s="22">
        <v>40</v>
      </c>
      <c r="G1100" s="22">
        <v>16000</v>
      </c>
      <c r="H1100" s="22" t="s">
        <v>5088</v>
      </c>
      <c r="I1100" s="26">
        <f>+IF(H1100='COSTOS VARIOS'!$C$1,'COSTOS VARIOS'!$C$2*'Precios ML'!V1100,'COSTOS VARIOS'!$B$2*'Precios ML'!V1100)</f>
        <v>89980</v>
      </c>
      <c r="J1100" s="22">
        <v>0</v>
      </c>
      <c r="K1100" s="27">
        <f t="shared" si="170"/>
        <v>10.4125</v>
      </c>
      <c r="L1100" s="27">
        <f t="shared" si="171"/>
        <v>10.4125</v>
      </c>
      <c r="M1100" s="26">
        <f>(INDEX(pesos!A:B,MATCH(L1100,pesos!A:A,1),2))</f>
        <v>16200</v>
      </c>
      <c r="N1100" s="26">
        <f>+R1100*'COSTOS VARIOS'!$O$1</f>
        <v>36480</v>
      </c>
      <c r="O1100" s="26">
        <f>+R1100*'COSTOS VARIOS'!$O$2</f>
        <v>787.2</v>
      </c>
      <c r="P1100" s="26">
        <f>+R1100*'COSTOS VARIOS'!$O$3</f>
        <v>2880</v>
      </c>
      <c r="Q1100" s="26">
        <v>1</v>
      </c>
      <c r="R1100" s="26">
        <f t="shared" si="172"/>
        <v>192000</v>
      </c>
      <c r="S1100" s="25">
        <f t="shared" si="173"/>
        <v>338327.2</v>
      </c>
      <c r="T1100" s="28">
        <f t="shared" si="174"/>
        <v>0.32977780089806541</v>
      </c>
      <c r="U1100" s="29">
        <f t="shared" si="175"/>
        <v>449900</v>
      </c>
      <c r="V1100" s="26">
        <f>+INDEX('LISTA DE PRECIOS EKM '!A:K,MATCH('Precios ML'!B1100,'LISTA DE PRECIOS EKM '!A:A,0),8)</f>
        <v>449900</v>
      </c>
      <c r="W1100" s="26">
        <f t="shared" si="176"/>
        <v>449900</v>
      </c>
      <c r="X1100" s="26">
        <f t="shared" si="177"/>
        <v>0</v>
      </c>
      <c r="Y1100" s="26"/>
      <c r="Z1100" s="26">
        <f t="shared" si="178"/>
        <v>449900</v>
      </c>
      <c r="AA1100" s="30">
        <f t="shared" si="179"/>
        <v>1.3432291666666667</v>
      </c>
    </row>
    <row r="1101" spans="1:27">
      <c r="A1101" s="20" t="s">
        <v>6066</v>
      </c>
      <c r="B1101" s="20" t="s">
        <v>6067</v>
      </c>
      <c r="C1101" s="25">
        <v>61000</v>
      </c>
      <c r="D1101" s="22">
        <v>85</v>
      </c>
      <c r="E1101" s="22">
        <v>49</v>
      </c>
      <c r="F1101" s="22">
        <v>40</v>
      </c>
      <c r="G1101" s="22">
        <v>16000</v>
      </c>
      <c r="H1101" s="22" t="s">
        <v>5088</v>
      </c>
      <c r="I1101" s="26">
        <f>+IF(H1101='COSTOS VARIOS'!$C$1,'COSTOS VARIOS'!$C$2*'Precios ML'!V1101,'COSTOS VARIOS'!$B$2*'Precios ML'!V1101)</f>
        <v>33980</v>
      </c>
      <c r="J1101" s="22">
        <v>0</v>
      </c>
      <c r="K1101" s="27">
        <f t="shared" si="170"/>
        <v>10.4125</v>
      </c>
      <c r="L1101" s="27">
        <f t="shared" si="171"/>
        <v>10.4125</v>
      </c>
      <c r="M1101" s="26">
        <f>(INDEX(pesos!A:B,MATCH(L1101,pesos!A:A,1),2))</f>
        <v>16200</v>
      </c>
      <c r="N1101" s="26">
        <f>+R1101*'COSTOS VARIOS'!$O$1</f>
        <v>11590</v>
      </c>
      <c r="O1101" s="26">
        <f>+R1101*'COSTOS VARIOS'!$O$2</f>
        <v>250.10000000000002</v>
      </c>
      <c r="P1101" s="26">
        <f>+R1101*'COSTOS VARIOS'!$O$3</f>
        <v>915</v>
      </c>
      <c r="Q1101" s="26">
        <v>1</v>
      </c>
      <c r="R1101" s="26">
        <f t="shared" si="172"/>
        <v>61000</v>
      </c>
      <c r="S1101" s="25">
        <f t="shared" si="173"/>
        <v>123935.1</v>
      </c>
      <c r="T1101" s="28">
        <f t="shared" si="174"/>
        <v>0.37087879059281836</v>
      </c>
      <c r="U1101" s="29">
        <f t="shared" si="175"/>
        <v>169900</v>
      </c>
      <c r="V1101" s="26">
        <f>+INDEX('LISTA DE PRECIOS EKM '!A:K,MATCH('Precios ML'!B1101,'LISTA DE PRECIOS EKM '!A:A,0),8)</f>
        <v>169900</v>
      </c>
      <c r="W1101" s="26">
        <f t="shared" si="176"/>
        <v>169900</v>
      </c>
      <c r="X1101" s="26">
        <f t="shared" si="177"/>
        <v>0</v>
      </c>
      <c r="Y1101" s="26"/>
      <c r="Z1101" s="26">
        <f t="shared" si="178"/>
        <v>169900</v>
      </c>
      <c r="AA1101" s="30">
        <f t="shared" si="179"/>
        <v>1.7852459016393443</v>
      </c>
    </row>
    <row r="1102" spans="1:27">
      <c r="A1102" s="20" t="s">
        <v>6066</v>
      </c>
      <c r="B1102" s="20" t="s">
        <v>6067</v>
      </c>
      <c r="C1102" s="25">
        <v>61000</v>
      </c>
      <c r="D1102" s="22">
        <v>85</v>
      </c>
      <c r="E1102" s="22">
        <v>49</v>
      </c>
      <c r="F1102" s="22">
        <v>40</v>
      </c>
      <c r="G1102" s="22">
        <v>16000</v>
      </c>
      <c r="H1102" s="22" t="s">
        <v>5088</v>
      </c>
      <c r="I1102" s="26">
        <f>+IF(H1102='COSTOS VARIOS'!$C$1,'COSTOS VARIOS'!$C$2*'Precios ML'!V1102,'COSTOS VARIOS'!$B$2*'Precios ML'!V1102)</f>
        <v>33980</v>
      </c>
      <c r="J1102" s="22">
        <v>0</v>
      </c>
      <c r="K1102" s="27">
        <f t="shared" si="170"/>
        <v>10.4125</v>
      </c>
      <c r="L1102" s="27">
        <f t="shared" si="171"/>
        <v>10.4125</v>
      </c>
      <c r="M1102" s="26">
        <f>(INDEX(pesos!A:B,MATCH(L1102,pesos!A:A,1),2))</f>
        <v>16200</v>
      </c>
      <c r="N1102" s="26">
        <f>+R1102*'COSTOS VARIOS'!$O$1</f>
        <v>11590</v>
      </c>
      <c r="O1102" s="26">
        <f>+R1102*'COSTOS VARIOS'!$O$2</f>
        <v>250.10000000000002</v>
      </c>
      <c r="P1102" s="26">
        <f>+R1102*'COSTOS VARIOS'!$O$3</f>
        <v>915</v>
      </c>
      <c r="Q1102" s="26">
        <v>1</v>
      </c>
      <c r="R1102" s="26">
        <f t="shared" si="172"/>
        <v>61000</v>
      </c>
      <c r="S1102" s="25">
        <f t="shared" si="173"/>
        <v>123935.1</v>
      </c>
      <c r="T1102" s="28">
        <f t="shared" si="174"/>
        <v>0.37087879059281836</v>
      </c>
      <c r="U1102" s="29">
        <f t="shared" si="175"/>
        <v>169900</v>
      </c>
      <c r="V1102" s="26">
        <f>+INDEX('LISTA DE PRECIOS EKM '!A:K,MATCH('Precios ML'!B1102,'LISTA DE PRECIOS EKM '!A:A,0),8)</f>
        <v>169900</v>
      </c>
      <c r="W1102" s="26">
        <f t="shared" si="176"/>
        <v>169900</v>
      </c>
      <c r="X1102" s="26">
        <f t="shared" si="177"/>
        <v>0</v>
      </c>
      <c r="Y1102" s="26"/>
      <c r="Z1102" s="26">
        <f t="shared" si="178"/>
        <v>169900</v>
      </c>
      <c r="AA1102" s="30">
        <f t="shared" si="179"/>
        <v>1.7852459016393443</v>
      </c>
    </row>
    <row r="1103" spans="1:27">
      <c r="A1103" s="20" t="s">
        <v>6068</v>
      </c>
      <c r="B1103" s="20" t="s">
        <v>6069</v>
      </c>
      <c r="C1103" s="25">
        <v>110000</v>
      </c>
      <c r="D1103" s="22">
        <v>85</v>
      </c>
      <c r="E1103" s="22">
        <v>49</v>
      </c>
      <c r="F1103" s="22">
        <v>40</v>
      </c>
      <c r="G1103" s="22">
        <v>16000</v>
      </c>
      <c r="H1103" s="22" t="s">
        <v>5088</v>
      </c>
      <c r="I1103" s="26">
        <f>+IF(H1103='COSTOS VARIOS'!$C$1,'COSTOS VARIOS'!$C$2*'Precios ML'!V1103,'COSTOS VARIOS'!$B$2*'Precios ML'!V1103)</f>
        <v>51980</v>
      </c>
      <c r="J1103" s="22">
        <v>0</v>
      </c>
      <c r="K1103" s="27">
        <f t="shared" si="170"/>
        <v>10.4125</v>
      </c>
      <c r="L1103" s="27">
        <f t="shared" si="171"/>
        <v>10.4125</v>
      </c>
      <c r="M1103" s="26">
        <f>(INDEX(pesos!A:B,MATCH(L1103,pesos!A:A,1),2))</f>
        <v>16200</v>
      </c>
      <c r="N1103" s="26">
        <f>+R1103*'COSTOS VARIOS'!$O$1</f>
        <v>20900</v>
      </c>
      <c r="O1103" s="26">
        <f>+R1103*'COSTOS VARIOS'!$O$2</f>
        <v>451.00000000000006</v>
      </c>
      <c r="P1103" s="26">
        <f>+R1103*'COSTOS VARIOS'!$O$3</f>
        <v>1650</v>
      </c>
      <c r="Q1103" s="26">
        <v>1</v>
      </c>
      <c r="R1103" s="26">
        <f t="shared" si="172"/>
        <v>110000</v>
      </c>
      <c r="S1103" s="25">
        <f t="shared" si="173"/>
        <v>201181</v>
      </c>
      <c r="T1103" s="28">
        <f t="shared" si="174"/>
        <v>0.29187149879958851</v>
      </c>
      <c r="U1103" s="29">
        <f t="shared" si="175"/>
        <v>259900</v>
      </c>
      <c r="V1103" s="26">
        <f>+INDEX('LISTA DE PRECIOS EKM '!A:K,MATCH('Precios ML'!B1103,'LISTA DE PRECIOS EKM '!A:A,0),8)</f>
        <v>259900</v>
      </c>
      <c r="W1103" s="26">
        <f t="shared" si="176"/>
        <v>259900</v>
      </c>
      <c r="X1103" s="26">
        <f t="shared" si="177"/>
        <v>0</v>
      </c>
      <c r="Y1103" s="26"/>
      <c r="Z1103" s="26">
        <f t="shared" si="178"/>
        <v>259900</v>
      </c>
      <c r="AA1103" s="30">
        <f t="shared" si="179"/>
        <v>1.3627272727272728</v>
      </c>
    </row>
    <row r="1104" spans="1:27">
      <c r="A1104" s="20" t="s">
        <v>6068</v>
      </c>
      <c r="B1104" s="20" t="s">
        <v>6069</v>
      </c>
      <c r="C1104" s="25">
        <v>110000</v>
      </c>
      <c r="D1104" s="22">
        <v>85</v>
      </c>
      <c r="E1104" s="22">
        <v>49</v>
      </c>
      <c r="F1104" s="22">
        <v>40</v>
      </c>
      <c r="G1104" s="22">
        <v>16000</v>
      </c>
      <c r="H1104" s="22" t="s">
        <v>5088</v>
      </c>
      <c r="I1104" s="26">
        <f>+IF(H1104='COSTOS VARIOS'!$C$1,'COSTOS VARIOS'!$C$2*'Precios ML'!V1104,'COSTOS VARIOS'!$B$2*'Precios ML'!V1104)</f>
        <v>51980</v>
      </c>
      <c r="J1104" s="22">
        <v>0</v>
      </c>
      <c r="K1104" s="27">
        <f t="shared" si="170"/>
        <v>10.4125</v>
      </c>
      <c r="L1104" s="27">
        <f t="shared" si="171"/>
        <v>10.4125</v>
      </c>
      <c r="M1104" s="26">
        <f>(INDEX(pesos!A:B,MATCH(L1104,pesos!A:A,1),2))</f>
        <v>16200</v>
      </c>
      <c r="N1104" s="26">
        <f>+R1104*'COSTOS VARIOS'!$O$1</f>
        <v>20900</v>
      </c>
      <c r="O1104" s="26">
        <f>+R1104*'COSTOS VARIOS'!$O$2</f>
        <v>451.00000000000006</v>
      </c>
      <c r="P1104" s="26">
        <f>+R1104*'COSTOS VARIOS'!$O$3</f>
        <v>1650</v>
      </c>
      <c r="Q1104" s="26">
        <v>1</v>
      </c>
      <c r="R1104" s="26">
        <f t="shared" si="172"/>
        <v>110000</v>
      </c>
      <c r="S1104" s="25">
        <f t="shared" si="173"/>
        <v>201181</v>
      </c>
      <c r="T1104" s="28">
        <f t="shared" si="174"/>
        <v>0.29187149879958851</v>
      </c>
      <c r="U1104" s="29">
        <f t="shared" si="175"/>
        <v>259900</v>
      </c>
      <c r="V1104" s="26">
        <f>+INDEX('LISTA DE PRECIOS EKM '!A:K,MATCH('Precios ML'!B1104,'LISTA DE PRECIOS EKM '!A:A,0),8)</f>
        <v>259900</v>
      </c>
      <c r="W1104" s="26">
        <f t="shared" si="176"/>
        <v>259900</v>
      </c>
      <c r="X1104" s="26">
        <f t="shared" si="177"/>
        <v>0</v>
      </c>
      <c r="Y1104" s="26"/>
      <c r="Z1104" s="26">
        <f t="shared" si="178"/>
        <v>259900</v>
      </c>
      <c r="AA1104" s="30">
        <f t="shared" si="179"/>
        <v>1.3627272727272728</v>
      </c>
    </row>
    <row r="1105" spans="1:27">
      <c r="A1105" s="20" t="s">
        <v>6070</v>
      </c>
      <c r="B1105" s="20" t="s">
        <v>6071</v>
      </c>
      <c r="C1105" s="25">
        <v>192000</v>
      </c>
      <c r="D1105" s="22">
        <v>85</v>
      </c>
      <c r="E1105" s="22">
        <v>49</v>
      </c>
      <c r="F1105" s="22">
        <v>40</v>
      </c>
      <c r="G1105" s="22">
        <v>16000</v>
      </c>
      <c r="H1105" s="22" t="s">
        <v>5088</v>
      </c>
      <c r="I1105" s="26">
        <f>+IF(H1105='COSTOS VARIOS'!$C$1,'COSTOS VARIOS'!$C$2*'Precios ML'!V1105,'COSTOS VARIOS'!$B$2*'Precios ML'!V1105)</f>
        <v>87980</v>
      </c>
      <c r="J1105" s="22">
        <v>0</v>
      </c>
      <c r="K1105" s="27">
        <f t="shared" si="170"/>
        <v>10.4125</v>
      </c>
      <c r="L1105" s="27">
        <f t="shared" si="171"/>
        <v>10.4125</v>
      </c>
      <c r="M1105" s="26">
        <f>(INDEX(pesos!A:B,MATCH(L1105,pesos!A:A,1),2))</f>
        <v>16200</v>
      </c>
      <c r="N1105" s="26">
        <f>+R1105*'COSTOS VARIOS'!$O$1</f>
        <v>36480</v>
      </c>
      <c r="O1105" s="26">
        <f>+R1105*'COSTOS VARIOS'!$O$2</f>
        <v>787.2</v>
      </c>
      <c r="P1105" s="26">
        <f>+R1105*'COSTOS VARIOS'!$O$3</f>
        <v>2880</v>
      </c>
      <c r="Q1105" s="26">
        <v>1</v>
      </c>
      <c r="R1105" s="26">
        <f t="shared" si="172"/>
        <v>192000</v>
      </c>
      <c r="S1105" s="25">
        <f t="shared" si="173"/>
        <v>336327.2</v>
      </c>
      <c r="T1105" s="28">
        <f t="shared" si="174"/>
        <v>0.3079524938809588</v>
      </c>
      <c r="U1105" s="29">
        <f t="shared" si="175"/>
        <v>439900</v>
      </c>
      <c r="V1105" s="26">
        <f>+INDEX('LISTA DE PRECIOS EKM '!A:K,MATCH('Precios ML'!B1105,'LISTA DE PRECIOS EKM '!A:A,0),8)</f>
        <v>439900</v>
      </c>
      <c r="W1105" s="26">
        <f t="shared" si="176"/>
        <v>439900</v>
      </c>
      <c r="X1105" s="26">
        <f t="shared" si="177"/>
        <v>0</v>
      </c>
      <c r="Y1105" s="26"/>
      <c r="Z1105" s="26">
        <f t="shared" si="178"/>
        <v>439900</v>
      </c>
      <c r="AA1105" s="30">
        <f t="shared" si="179"/>
        <v>1.2911458333333332</v>
      </c>
    </row>
    <row r="1106" spans="1:27">
      <c r="A1106" s="20" t="s">
        <v>6070</v>
      </c>
      <c r="B1106" s="20" t="s">
        <v>6071</v>
      </c>
      <c r="C1106" s="25">
        <v>192000</v>
      </c>
      <c r="D1106" s="22">
        <v>85</v>
      </c>
      <c r="E1106" s="22">
        <v>49</v>
      </c>
      <c r="F1106" s="22">
        <v>40</v>
      </c>
      <c r="G1106" s="22">
        <v>16000</v>
      </c>
      <c r="H1106" s="22" t="s">
        <v>5088</v>
      </c>
      <c r="I1106" s="26">
        <f>+IF(H1106='COSTOS VARIOS'!$C$1,'COSTOS VARIOS'!$C$2*'Precios ML'!V1106,'COSTOS VARIOS'!$B$2*'Precios ML'!V1106)</f>
        <v>87980</v>
      </c>
      <c r="J1106" s="22">
        <v>0</v>
      </c>
      <c r="K1106" s="27">
        <f t="shared" si="170"/>
        <v>10.4125</v>
      </c>
      <c r="L1106" s="27">
        <f t="shared" si="171"/>
        <v>10.4125</v>
      </c>
      <c r="M1106" s="26">
        <f>(INDEX(pesos!A:B,MATCH(L1106,pesos!A:A,1),2))</f>
        <v>16200</v>
      </c>
      <c r="N1106" s="26">
        <f>+R1106*'COSTOS VARIOS'!$O$1</f>
        <v>36480</v>
      </c>
      <c r="O1106" s="26">
        <f>+R1106*'COSTOS VARIOS'!$O$2</f>
        <v>787.2</v>
      </c>
      <c r="P1106" s="26">
        <f>+R1106*'COSTOS VARIOS'!$O$3</f>
        <v>2880</v>
      </c>
      <c r="Q1106" s="26">
        <v>1</v>
      </c>
      <c r="R1106" s="26">
        <f t="shared" si="172"/>
        <v>192000</v>
      </c>
      <c r="S1106" s="25">
        <f t="shared" si="173"/>
        <v>336327.2</v>
      </c>
      <c r="T1106" s="28">
        <f t="shared" si="174"/>
        <v>0.3079524938809588</v>
      </c>
      <c r="U1106" s="29">
        <f t="shared" si="175"/>
        <v>439900</v>
      </c>
      <c r="V1106" s="26">
        <f>+INDEX('LISTA DE PRECIOS EKM '!A:K,MATCH('Precios ML'!B1106,'LISTA DE PRECIOS EKM '!A:A,0),8)</f>
        <v>439900</v>
      </c>
      <c r="W1106" s="26">
        <f t="shared" si="176"/>
        <v>439900</v>
      </c>
      <c r="X1106" s="26">
        <f t="shared" si="177"/>
        <v>0</v>
      </c>
      <c r="Y1106" s="26"/>
      <c r="Z1106" s="26">
        <f t="shared" si="178"/>
        <v>439900</v>
      </c>
      <c r="AA1106" s="30">
        <f t="shared" si="179"/>
        <v>1.2911458333333332</v>
      </c>
    </row>
    <row r="1107" spans="1:27">
      <c r="A1107" s="20" t="s">
        <v>6072</v>
      </c>
      <c r="B1107" s="20" t="s">
        <v>6073</v>
      </c>
      <c r="C1107" s="25">
        <v>275000</v>
      </c>
      <c r="D1107" s="22">
        <v>85</v>
      </c>
      <c r="E1107" s="22">
        <v>49</v>
      </c>
      <c r="F1107" s="22">
        <v>40</v>
      </c>
      <c r="G1107" s="22">
        <v>16000</v>
      </c>
      <c r="H1107" s="22" t="s">
        <v>5088</v>
      </c>
      <c r="I1107" s="26">
        <f>+IF(H1107='COSTOS VARIOS'!$C$1,'COSTOS VARIOS'!$C$2*'Precios ML'!V1107,'COSTOS VARIOS'!$B$2*'Precios ML'!V1107)</f>
        <v>125980</v>
      </c>
      <c r="J1107" s="22">
        <v>0</v>
      </c>
      <c r="K1107" s="27">
        <f t="shared" si="170"/>
        <v>10.4125</v>
      </c>
      <c r="L1107" s="27">
        <f t="shared" si="171"/>
        <v>10.4125</v>
      </c>
      <c r="M1107" s="26">
        <f>(INDEX(pesos!A:B,MATCH(L1107,pesos!A:A,1),2))</f>
        <v>16200</v>
      </c>
      <c r="N1107" s="26">
        <f>+R1107*'COSTOS VARIOS'!$O$1</f>
        <v>52250</v>
      </c>
      <c r="O1107" s="26">
        <f>+R1107*'COSTOS VARIOS'!$O$2</f>
        <v>1127.5</v>
      </c>
      <c r="P1107" s="26">
        <f>+R1107*'COSTOS VARIOS'!$O$3</f>
        <v>4125</v>
      </c>
      <c r="Q1107" s="26">
        <v>1</v>
      </c>
      <c r="R1107" s="26">
        <f t="shared" si="172"/>
        <v>275000</v>
      </c>
      <c r="S1107" s="25">
        <f t="shared" si="173"/>
        <v>474682.5</v>
      </c>
      <c r="T1107" s="28">
        <f t="shared" si="174"/>
        <v>0.3269922527162894</v>
      </c>
      <c r="U1107" s="29">
        <f t="shared" si="175"/>
        <v>629900</v>
      </c>
      <c r="V1107" s="26">
        <f>+INDEX('LISTA DE PRECIOS EKM '!A:K,MATCH('Precios ML'!B1107,'LISTA DE PRECIOS EKM '!A:A,0),8)</f>
        <v>629900</v>
      </c>
      <c r="W1107" s="26">
        <f t="shared" si="176"/>
        <v>629900</v>
      </c>
      <c r="X1107" s="26">
        <f t="shared" si="177"/>
        <v>0</v>
      </c>
      <c r="Y1107" s="26"/>
      <c r="Z1107" s="26">
        <f t="shared" si="178"/>
        <v>629900</v>
      </c>
      <c r="AA1107" s="30">
        <f t="shared" si="179"/>
        <v>1.2905454545454544</v>
      </c>
    </row>
    <row r="1108" spans="1:27">
      <c r="A1108" s="20" t="s">
        <v>6072</v>
      </c>
      <c r="B1108" s="20" t="s">
        <v>6073</v>
      </c>
      <c r="C1108" s="25">
        <v>275000</v>
      </c>
      <c r="D1108" s="22">
        <v>85</v>
      </c>
      <c r="E1108" s="22">
        <v>49</v>
      </c>
      <c r="F1108" s="22">
        <v>40</v>
      </c>
      <c r="G1108" s="22">
        <v>16000</v>
      </c>
      <c r="H1108" s="22" t="s">
        <v>5088</v>
      </c>
      <c r="I1108" s="26">
        <f>+IF(H1108='COSTOS VARIOS'!$C$1,'COSTOS VARIOS'!$C$2*'Precios ML'!V1108,'COSTOS VARIOS'!$B$2*'Precios ML'!V1108)</f>
        <v>125980</v>
      </c>
      <c r="J1108" s="22">
        <v>0</v>
      </c>
      <c r="K1108" s="27">
        <f t="shared" si="170"/>
        <v>10.4125</v>
      </c>
      <c r="L1108" s="27">
        <f t="shared" si="171"/>
        <v>10.4125</v>
      </c>
      <c r="M1108" s="26">
        <f>(INDEX(pesos!A:B,MATCH(L1108,pesos!A:A,1),2))</f>
        <v>16200</v>
      </c>
      <c r="N1108" s="26">
        <f>+R1108*'COSTOS VARIOS'!$O$1</f>
        <v>52250</v>
      </c>
      <c r="O1108" s="26">
        <f>+R1108*'COSTOS VARIOS'!$O$2</f>
        <v>1127.5</v>
      </c>
      <c r="P1108" s="26">
        <f>+R1108*'COSTOS VARIOS'!$O$3</f>
        <v>4125</v>
      </c>
      <c r="Q1108" s="26">
        <v>1</v>
      </c>
      <c r="R1108" s="26">
        <f t="shared" si="172"/>
        <v>275000</v>
      </c>
      <c r="S1108" s="25">
        <f t="shared" si="173"/>
        <v>474682.5</v>
      </c>
      <c r="T1108" s="28">
        <f t="shared" si="174"/>
        <v>0.3269922527162894</v>
      </c>
      <c r="U1108" s="29">
        <f t="shared" si="175"/>
        <v>629900</v>
      </c>
      <c r="V1108" s="26">
        <f>+INDEX('LISTA DE PRECIOS EKM '!A:K,MATCH('Precios ML'!B1108,'LISTA DE PRECIOS EKM '!A:A,0),8)</f>
        <v>629900</v>
      </c>
      <c r="W1108" s="26">
        <f t="shared" si="176"/>
        <v>629900</v>
      </c>
      <c r="X1108" s="26">
        <f t="shared" si="177"/>
        <v>0</v>
      </c>
      <c r="Y1108" s="26"/>
      <c r="Z1108" s="26">
        <f t="shared" si="178"/>
        <v>629900</v>
      </c>
      <c r="AA1108" s="30">
        <f t="shared" si="179"/>
        <v>1.2905454545454544</v>
      </c>
    </row>
    <row r="1109" spans="1:27">
      <c r="A1109" s="20" t="s">
        <v>6074</v>
      </c>
      <c r="B1109" s="20" t="s">
        <v>6075</v>
      </c>
      <c r="C1109" s="25">
        <v>61000</v>
      </c>
      <c r="D1109" s="22">
        <v>85</v>
      </c>
      <c r="E1109" s="22">
        <v>49</v>
      </c>
      <c r="F1109" s="22">
        <v>40</v>
      </c>
      <c r="G1109" s="22">
        <v>16000</v>
      </c>
      <c r="H1109" s="22" t="s">
        <v>5088</v>
      </c>
      <c r="I1109" s="26">
        <f>+IF(H1109='COSTOS VARIOS'!$C$1,'COSTOS VARIOS'!$C$2*'Precios ML'!V1109,'COSTOS VARIOS'!$B$2*'Precios ML'!V1109)</f>
        <v>33980</v>
      </c>
      <c r="J1109" s="22">
        <v>0</v>
      </c>
      <c r="K1109" s="27">
        <f t="shared" si="170"/>
        <v>10.4125</v>
      </c>
      <c r="L1109" s="27">
        <f t="shared" si="171"/>
        <v>10.4125</v>
      </c>
      <c r="M1109" s="26">
        <f>(INDEX(pesos!A:B,MATCH(L1109,pesos!A:A,1),2))</f>
        <v>16200</v>
      </c>
      <c r="N1109" s="26">
        <f>+R1109*'COSTOS VARIOS'!$O$1</f>
        <v>11590</v>
      </c>
      <c r="O1109" s="26">
        <f>+R1109*'COSTOS VARIOS'!$O$2</f>
        <v>250.10000000000002</v>
      </c>
      <c r="P1109" s="26">
        <f>+R1109*'COSTOS VARIOS'!$O$3</f>
        <v>915</v>
      </c>
      <c r="Q1109" s="26">
        <v>1</v>
      </c>
      <c r="R1109" s="26">
        <f t="shared" si="172"/>
        <v>61000</v>
      </c>
      <c r="S1109" s="25">
        <f t="shared" si="173"/>
        <v>123935.1</v>
      </c>
      <c r="T1109" s="28">
        <f t="shared" si="174"/>
        <v>0.37087879059281836</v>
      </c>
      <c r="U1109" s="29">
        <f t="shared" si="175"/>
        <v>169900</v>
      </c>
      <c r="V1109" s="26">
        <f>+INDEX('LISTA DE PRECIOS EKM '!A:K,MATCH('Precios ML'!B1109,'LISTA DE PRECIOS EKM '!A:A,0),8)</f>
        <v>169900</v>
      </c>
      <c r="W1109" s="26">
        <f t="shared" si="176"/>
        <v>169900</v>
      </c>
      <c r="X1109" s="26">
        <f t="shared" si="177"/>
        <v>0</v>
      </c>
      <c r="Y1109" s="26"/>
      <c r="Z1109" s="26">
        <f t="shared" si="178"/>
        <v>169900</v>
      </c>
      <c r="AA1109" s="30">
        <f t="shared" si="179"/>
        <v>1.7852459016393443</v>
      </c>
    </row>
    <row r="1110" spans="1:27">
      <c r="A1110" s="20" t="s">
        <v>6074</v>
      </c>
      <c r="B1110" s="20" t="s">
        <v>6075</v>
      </c>
      <c r="C1110" s="25">
        <v>61000</v>
      </c>
      <c r="D1110" s="22">
        <v>85</v>
      </c>
      <c r="E1110" s="22">
        <v>49</v>
      </c>
      <c r="F1110" s="22">
        <v>40</v>
      </c>
      <c r="G1110" s="22">
        <v>16000</v>
      </c>
      <c r="H1110" s="22" t="s">
        <v>5088</v>
      </c>
      <c r="I1110" s="26">
        <f>+IF(H1110='COSTOS VARIOS'!$C$1,'COSTOS VARIOS'!$C$2*'Precios ML'!V1110,'COSTOS VARIOS'!$B$2*'Precios ML'!V1110)</f>
        <v>33980</v>
      </c>
      <c r="J1110" s="22">
        <v>0</v>
      </c>
      <c r="K1110" s="27">
        <f t="shared" si="170"/>
        <v>10.4125</v>
      </c>
      <c r="L1110" s="27">
        <f t="shared" si="171"/>
        <v>10.4125</v>
      </c>
      <c r="M1110" s="26">
        <f>(INDEX(pesos!A:B,MATCH(L1110,pesos!A:A,1),2))</f>
        <v>16200</v>
      </c>
      <c r="N1110" s="26">
        <f>+R1110*'COSTOS VARIOS'!$O$1</f>
        <v>11590</v>
      </c>
      <c r="O1110" s="26">
        <f>+R1110*'COSTOS VARIOS'!$O$2</f>
        <v>250.10000000000002</v>
      </c>
      <c r="P1110" s="26">
        <f>+R1110*'COSTOS VARIOS'!$O$3</f>
        <v>915</v>
      </c>
      <c r="Q1110" s="26">
        <v>1</v>
      </c>
      <c r="R1110" s="26">
        <f t="shared" si="172"/>
        <v>61000</v>
      </c>
      <c r="S1110" s="25">
        <f t="shared" si="173"/>
        <v>123935.1</v>
      </c>
      <c r="T1110" s="28">
        <f t="shared" si="174"/>
        <v>0.37087879059281836</v>
      </c>
      <c r="U1110" s="29">
        <f t="shared" si="175"/>
        <v>169900</v>
      </c>
      <c r="V1110" s="26">
        <f>+INDEX('LISTA DE PRECIOS EKM '!A:K,MATCH('Precios ML'!B1110,'LISTA DE PRECIOS EKM '!A:A,0),8)</f>
        <v>169900</v>
      </c>
      <c r="W1110" s="26">
        <f t="shared" si="176"/>
        <v>169900</v>
      </c>
      <c r="X1110" s="26">
        <f t="shared" si="177"/>
        <v>0</v>
      </c>
      <c r="Y1110" s="26"/>
      <c r="Z1110" s="26">
        <f t="shared" si="178"/>
        <v>169900</v>
      </c>
      <c r="AA1110" s="30">
        <f t="shared" si="179"/>
        <v>1.7852459016393443</v>
      </c>
    </row>
    <row r="1111" spans="1:27">
      <c r="A1111" s="20" t="s">
        <v>6076</v>
      </c>
      <c r="B1111" s="20" t="s">
        <v>6077</v>
      </c>
      <c r="C1111" s="25">
        <v>275000</v>
      </c>
      <c r="D1111" s="22">
        <v>85</v>
      </c>
      <c r="E1111" s="22">
        <v>49</v>
      </c>
      <c r="F1111" s="22">
        <v>40</v>
      </c>
      <c r="G1111" s="22">
        <v>16000</v>
      </c>
      <c r="H1111" s="22" t="s">
        <v>5088</v>
      </c>
      <c r="I1111" s="26">
        <f>+IF(H1111='COSTOS VARIOS'!$C$1,'COSTOS VARIOS'!$C$2*'Precios ML'!V1111,'COSTOS VARIOS'!$B$2*'Precios ML'!V1111)</f>
        <v>125980</v>
      </c>
      <c r="J1111" s="22">
        <v>0</v>
      </c>
      <c r="K1111" s="27">
        <f t="shared" si="170"/>
        <v>10.4125</v>
      </c>
      <c r="L1111" s="27">
        <f t="shared" si="171"/>
        <v>10.4125</v>
      </c>
      <c r="M1111" s="26">
        <f>(INDEX(pesos!A:B,MATCH(L1111,pesos!A:A,1),2))</f>
        <v>16200</v>
      </c>
      <c r="N1111" s="26">
        <f>+R1111*'COSTOS VARIOS'!$O$1</f>
        <v>52250</v>
      </c>
      <c r="O1111" s="26">
        <f>+R1111*'COSTOS VARIOS'!$O$2</f>
        <v>1127.5</v>
      </c>
      <c r="P1111" s="26">
        <f>+R1111*'COSTOS VARIOS'!$O$3</f>
        <v>4125</v>
      </c>
      <c r="Q1111" s="26">
        <v>1</v>
      </c>
      <c r="R1111" s="26">
        <f t="shared" si="172"/>
        <v>275000</v>
      </c>
      <c r="S1111" s="25">
        <f t="shared" si="173"/>
        <v>474682.5</v>
      </c>
      <c r="T1111" s="28">
        <f t="shared" si="174"/>
        <v>0.3269922527162894</v>
      </c>
      <c r="U1111" s="29">
        <f t="shared" si="175"/>
        <v>629900</v>
      </c>
      <c r="V1111" s="26">
        <f>+INDEX('LISTA DE PRECIOS EKM '!A:K,MATCH('Precios ML'!B1111,'LISTA DE PRECIOS EKM '!A:A,0),8)</f>
        <v>629900</v>
      </c>
      <c r="W1111" s="26">
        <f t="shared" si="176"/>
        <v>629900</v>
      </c>
      <c r="X1111" s="26">
        <f t="shared" si="177"/>
        <v>0</v>
      </c>
      <c r="Y1111" s="26"/>
      <c r="Z1111" s="26">
        <f t="shared" si="178"/>
        <v>629900</v>
      </c>
      <c r="AA1111" s="30">
        <f t="shared" si="179"/>
        <v>1.2905454545454544</v>
      </c>
    </row>
    <row r="1112" spans="1:27">
      <c r="A1112" s="20" t="s">
        <v>6076</v>
      </c>
      <c r="B1112" s="20" t="s">
        <v>6077</v>
      </c>
      <c r="C1112" s="25">
        <v>275000</v>
      </c>
      <c r="D1112" s="22">
        <v>85</v>
      </c>
      <c r="E1112" s="22">
        <v>49</v>
      </c>
      <c r="F1112" s="22">
        <v>40</v>
      </c>
      <c r="G1112" s="22">
        <v>16000</v>
      </c>
      <c r="H1112" s="22" t="s">
        <v>5088</v>
      </c>
      <c r="I1112" s="26">
        <f>+IF(H1112='COSTOS VARIOS'!$C$1,'COSTOS VARIOS'!$C$2*'Precios ML'!V1112,'COSTOS VARIOS'!$B$2*'Precios ML'!V1112)</f>
        <v>125980</v>
      </c>
      <c r="J1112" s="22">
        <v>0</v>
      </c>
      <c r="K1112" s="27">
        <f t="shared" si="170"/>
        <v>10.4125</v>
      </c>
      <c r="L1112" s="27">
        <f t="shared" si="171"/>
        <v>10.4125</v>
      </c>
      <c r="M1112" s="26">
        <f>(INDEX(pesos!A:B,MATCH(L1112,pesos!A:A,1),2))</f>
        <v>16200</v>
      </c>
      <c r="N1112" s="26">
        <f>+R1112*'COSTOS VARIOS'!$O$1</f>
        <v>52250</v>
      </c>
      <c r="O1112" s="26">
        <f>+R1112*'COSTOS VARIOS'!$O$2</f>
        <v>1127.5</v>
      </c>
      <c r="P1112" s="26">
        <f>+R1112*'COSTOS VARIOS'!$O$3</f>
        <v>4125</v>
      </c>
      <c r="Q1112" s="26">
        <v>1</v>
      </c>
      <c r="R1112" s="26">
        <f t="shared" si="172"/>
        <v>275000</v>
      </c>
      <c r="S1112" s="25">
        <f t="shared" si="173"/>
        <v>474682.5</v>
      </c>
      <c r="T1112" s="28">
        <f t="shared" si="174"/>
        <v>0.3269922527162894</v>
      </c>
      <c r="U1112" s="29">
        <f t="shared" si="175"/>
        <v>629900</v>
      </c>
      <c r="V1112" s="26">
        <f>+INDEX('LISTA DE PRECIOS EKM '!A:K,MATCH('Precios ML'!B1112,'LISTA DE PRECIOS EKM '!A:A,0),8)</f>
        <v>629900</v>
      </c>
      <c r="W1112" s="26">
        <f t="shared" si="176"/>
        <v>629900</v>
      </c>
      <c r="X1112" s="26">
        <f t="shared" si="177"/>
        <v>0</v>
      </c>
      <c r="Y1112" s="26"/>
      <c r="Z1112" s="26">
        <f t="shared" si="178"/>
        <v>629900</v>
      </c>
      <c r="AA1112" s="30">
        <f t="shared" si="179"/>
        <v>1.2905454545454544</v>
      </c>
    </row>
    <row r="1113" spans="1:27">
      <c r="A1113" s="20" t="s">
        <v>6078</v>
      </c>
      <c r="B1113" s="20" t="s">
        <v>6079</v>
      </c>
      <c r="C1113" s="25">
        <v>192000</v>
      </c>
      <c r="D1113" s="22">
        <v>85</v>
      </c>
      <c r="E1113" s="22">
        <v>49</v>
      </c>
      <c r="F1113" s="22">
        <v>40</v>
      </c>
      <c r="G1113" s="22">
        <v>16000</v>
      </c>
      <c r="H1113" s="22" t="s">
        <v>5088</v>
      </c>
      <c r="I1113" s="26">
        <f>+IF(H1113='COSTOS VARIOS'!$C$1,'COSTOS VARIOS'!$C$2*'Precios ML'!V1113,'COSTOS VARIOS'!$B$2*'Precios ML'!V1113)</f>
        <v>89980</v>
      </c>
      <c r="J1113" s="22">
        <v>0</v>
      </c>
      <c r="K1113" s="27">
        <f t="shared" si="170"/>
        <v>10.4125</v>
      </c>
      <c r="L1113" s="27">
        <f t="shared" si="171"/>
        <v>10.4125</v>
      </c>
      <c r="M1113" s="26">
        <f>(INDEX(pesos!A:B,MATCH(L1113,pesos!A:A,1),2))</f>
        <v>16200</v>
      </c>
      <c r="N1113" s="26">
        <f>+R1113*'COSTOS VARIOS'!$O$1</f>
        <v>36480</v>
      </c>
      <c r="O1113" s="26">
        <f>+R1113*'COSTOS VARIOS'!$O$2</f>
        <v>787.2</v>
      </c>
      <c r="P1113" s="26">
        <f>+R1113*'COSTOS VARIOS'!$O$3</f>
        <v>2880</v>
      </c>
      <c r="Q1113" s="26">
        <v>1</v>
      </c>
      <c r="R1113" s="26">
        <f t="shared" si="172"/>
        <v>192000</v>
      </c>
      <c r="S1113" s="25">
        <f t="shared" si="173"/>
        <v>338327.2</v>
      </c>
      <c r="T1113" s="28">
        <f t="shared" si="174"/>
        <v>0.32977780089806541</v>
      </c>
      <c r="U1113" s="29">
        <f t="shared" si="175"/>
        <v>449900</v>
      </c>
      <c r="V1113" s="26">
        <f>+INDEX('LISTA DE PRECIOS EKM '!A:K,MATCH('Precios ML'!B1113,'LISTA DE PRECIOS EKM '!A:A,0),8)</f>
        <v>449900</v>
      </c>
      <c r="W1113" s="26">
        <f t="shared" si="176"/>
        <v>449900</v>
      </c>
      <c r="X1113" s="26">
        <f t="shared" si="177"/>
        <v>0</v>
      </c>
      <c r="Y1113" s="26"/>
      <c r="Z1113" s="26">
        <f t="shared" si="178"/>
        <v>449900</v>
      </c>
      <c r="AA1113" s="30">
        <f t="shared" si="179"/>
        <v>1.3432291666666667</v>
      </c>
    </row>
    <row r="1114" spans="1:27">
      <c r="A1114" s="20" t="s">
        <v>6078</v>
      </c>
      <c r="B1114" s="20" t="s">
        <v>6079</v>
      </c>
      <c r="C1114" s="25">
        <v>192000</v>
      </c>
      <c r="D1114" s="22">
        <v>85</v>
      </c>
      <c r="E1114" s="22">
        <v>49</v>
      </c>
      <c r="F1114" s="22">
        <v>40</v>
      </c>
      <c r="G1114" s="22">
        <v>16000</v>
      </c>
      <c r="H1114" s="22" t="s">
        <v>5088</v>
      </c>
      <c r="I1114" s="26">
        <f>+IF(H1114='COSTOS VARIOS'!$C$1,'COSTOS VARIOS'!$C$2*'Precios ML'!V1114,'COSTOS VARIOS'!$B$2*'Precios ML'!V1114)</f>
        <v>89980</v>
      </c>
      <c r="J1114" s="22">
        <v>0</v>
      </c>
      <c r="K1114" s="27">
        <f t="shared" si="170"/>
        <v>10.4125</v>
      </c>
      <c r="L1114" s="27">
        <f t="shared" si="171"/>
        <v>10.4125</v>
      </c>
      <c r="M1114" s="26">
        <f>(INDEX(pesos!A:B,MATCH(L1114,pesos!A:A,1),2))</f>
        <v>16200</v>
      </c>
      <c r="N1114" s="26">
        <f>+R1114*'COSTOS VARIOS'!$O$1</f>
        <v>36480</v>
      </c>
      <c r="O1114" s="26">
        <f>+R1114*'COSTOS VARIOS'!$O$2</f>
        <v>787.2</v>
      </c>
      <c r="P1114" s="26">
        <f>+R1114*'COSTOS VARIOS'!$O$3</f>
        <v>2880</v>
      </c>
      <c r="Q1114" s="26">
        <v>1</v>
      </c>
      <c r="R1114" s="26">
        <f t="shared" si="172"/>
        <v>192000</v>
      </c>
      <c r="S1114" s="25">
        <f t="shared" si="173"/>
        <v>338327.2</v>
      </c>
      <c r="T1114" s="28">
        <f t="shared" si="174"/>
        <v>0.32977780089806541</v>
      </c>
      <c r="U1114" s="29">
        <f t="shared" si="175"/>
        <v>449900</v>
      </c>
      <c r="V1114" s="26">
        <f>+INDEX('LISTA DE PRECIOS EKM '!A:K,MATCH('Precios ML'!B1114,'LISTA DE PRECIOS EKM '!A:A,0),8)</f>
        <v>449900</v>
      </c>
      <c r="W1114" s="26">
        <f t="shared" si="176"/>
        <v>449900</v>
      </c>
      <c r="X1114" s="26">
        <f t="shared" si="177"/>
        <v>0</v>
      </c>
      <c r="Y1114" s="26"/>
      <c r="Z1114" s="26">
        <f t="shared" si="178"/>
        <v>449900</v>
      </c>
      <c r="AA1114" s="30">
        <f t="shared" si="179"/>
        <v>1.3432291666666667</v>
      </c>
    </row>
    <row r="1115" spans="1:27">
      <c r="A1115" s="20" t="s">
        <v>6080</v>
      </c>
      <c r="B1115" s="20" t="s">
        <v>6081</v>
      </c>
      <c r="C1115" s="25">
        <v>192000</v>
      </c>
      <c r="D1115" s="22">
        <v>85</v>
      </c>
      <c r="E1115" s="22">
        <v>49</v>
      </c>
      <c r="F1115" s="22">
        <v>40</v>
      </c>
      <c r="G1115" s="22">
        <v>16000</v>
      </c>
      <c r="H1115" s="22" t="s">
        <v>5088</v>
      </c>
      <c r="I1115" s="26">
        <f>+IF(H1115='COSTOS VARIOS'!$C$1,'COSTOS VARIOS'!$C$2*'Precios ML'!V1115,'COSTOS VARIOS'!$B$2*'Precios ML'!V1115)</f>
        <v>87980</v>
      </c>
      <c r="J1115" s="22">
        <v>0</v>
      </c>
      <c r="K1115" s="27">
        <f t="shared" si="170"/>
        <v>10.4125</v>
      </c>
      <c r="L1115" s="27">
        <f t="shared" si="171"/>
        <v>10.4125</v>
      </c>
      <c r="M1115" s="26">
        <f>(INDEX(pesos!A:B,MATCH(L1115,pesos!A:A,1),2))</f>
        <v>16200</v>
      </c>
      <c r="N1115" s="26">
        <f>+R1115*'COSTOS VARIOS'!$O$1</f>
        <v>36480</v>
      </c>
      <c r="O1115" s="26">
        <f>+R1115*'COSTOS VARIOS'!$O$2</f>
        <v>787.2</v>
      </c>
      <c r="P1115" s="26">
        <f>+R1115*'COSTOS VARIOS'!$O$3</f>
        <v>2880</v>
      </c>
      <c r="Q1115" s="26">
        <v>1</v>
      </c>
      <c r="R1115" s="26">
        <f t="shared" si="172"/>
        <v>192000</v>
      </c>
      <c r="S1115" s="25">
        <f t="shared" si="173"/>
        <v>336327.2</v>
      </c>
      <c r="T1115" s="28">
        <f t="shared" si="174"/>
        <v>0.3079524938809588</v>
      </c>
      <c r="U1115" s="29">
        <f t="shared" si="175"/>
        <v>439900</v>
      </c>
      <c r="V1115" s="26">
        <f>+INDEX('LISTA DE PRECIOS EKM '!A:K,MATCH('Precios ML'!B1115,'LISTA DE PRECIOS EKM '!A:A,0),8)</f>
        <v>439900</v>
      </c>
      <c r="W1115" s="26">
        <f t="shared" si="176"/>
        <v>439900</v>
      </c>
      <c r="X1115" s="26">
        <f t="shared" si="177"/>
        <v>0</v>
      </c>
      <c r="Y1115" s="26"/>
      <c r="Z1115" s="26">
        <f t="shared" si="178"/>
        <v>439900</v>
      </c>
      <c r="AA1115" s="30">
        <f t="shared" si="179"/>
        <v>1.2911458333333332</v>
      </c>
    </row>
    <row r="1116" spans="1:27">
      <c r="A1116" s="20" t="s">
        <v>6080</v>
      </c>
      <c r="B1116" s="20" t="s">
        <v>6081</v>
      </c>
      <c r="C1116" s="25">
        <v>192000</v>
      </c>
      <c r="D1116" s="22">
        <v>85</v>
      </c>
      <c r="E1116" s="22">
        <v>49</v>
      </c>
      <c r="F1116" s="22">
        <v>40</v>
      </c>
      <c r="G1116" s="22">
        <v>16000</v>
      </c>
      <c r="H1116" s="22" t="s">
        <v>5088</v>
      </c>
      <c r="I1116" s="26">
        <f>+IF(H1116='COSTOS VARIOS'!$C$1,'COSTOS VARIOS'!$C$2*'Precios ML'!V1116,'COSTOS VARIOS'!$B$2*'Precios ML'!V1116)</f>
        <v>87980</v>
      </c>
      <c r="J1116" s="22">
        <v>0</v>
      </c>
      <c r="K1116" s="27">
        <f t="shared" si="170"/>
        <v>10.4125</v>
      </c>
      <c r="L1116" s="27">
        <f t="shared" si="171"/>
        <v>10.4125</v>
      </c>
      <c r="M1116" s="26">
        <f>(INDEX(pesos!A:B,MATCH(L1116,pesos!A:A,1),2))</f>
        <v>16200</v>
      </c>
      <c r="N1116" s="26">
        <f>+R1116*'COSTOS VARIOS'!$O$1</f>
        <v>36480</v>
      </c>
      <c r="O1116" s="26">
        <f>+R1116*'COSTOS VARIOS'!$O$2</f>
        <v>787.2</v>
      </c>
      <c r="P1116" s="26">
        <f>+R1116*'COSTOS VARIOS'!$O$3</f>
        <v>2880</v>
      </c>
      <c r="Q1116" s="26">
        <v>1</v>
      </c>
      <c r="R1116" s="26">
        <f t="shared" si="172"/>
        <v>192000</v>
      </c>
      <c r="S1116" s="25">
        <f t="shared" si="173"/>
        <v>336327.2</v>
      </c>
      <c r="T1116" s="28">
        <f t="shared" si="174"/>
        <v>0.3079524938809588</v>
      </c>
      <c r="U1116" s="29">
        <f t="shared" si="175"/>
        <v>439900</v>
      </c>
      <c r="V1116" s="26">
        <f>+INDEX('LISTA DE PRECIOS EKM '!A:K,MATCH('Precios ML'!B1116,'LISTA DE PRECIOS EKM '!A:A,0),8)</f>
        <v>439900</v>
      </c>
      <c r="W1116" s="26">
        <f t="shared" si="176"/>
        <v>439900</v>
      </c>
      <c r="X1116" s="26">
        <f t="shared" si="177"/>
        <v>0</v>
      </c>
      <c r="Y1116" s="26"/>
      <c r="Z1116" s="26">
        <f t="shared" si="178"/>
        <v>439900</v>
      </c>
      <c r="AA1116" s="30">
        <f t="shared" si="179"/>
        <v>1.2911458333333332</v>
      </c>
    </row>
    <row r="1117" spans="1:27">
      <c r="A1117" s="20" t="s">
        <v>6082</v>
      </c>
      <c r="B1117" s="20" t="s">
        <v>6083</v>
      </c>
      <c r="C1117" s="25">
        <v>275000</v>
      </c>
      <c r="D1117" s="22">
        <v>85</v>
      </c>
      <c r="E1117" s="22">
        <v>49</v>
      </c>
      <c r="F1117" s="22">
        <v>40</v>
      </c>
      <c r="G1117" s="22">
        <v>16000</v>
      </c>
      <c r="H1117" s="22" t="s">
        <v>5088</v>
      </c>
      <c r="I1117" s="26">
        <f>+IF(H1117='COSTOS VARIOS'!$C$1,'COSTOS VARIOS'!$C$2*'Precios ML'!V1117,'COSTOS VARIOS'!$B$2*'Precios ML'!V1117)</f>
        <v>125980</v>
      </c>
      <c r="J1117" s="22">
        <v>0</v>
      </c>
      <c r="K1117" s="27">
        <f t="shared" si="170"/>
        <v>10.4125</v>
      </c>
      <c r="L1117" s="27">
        <f t="shared" si="171"/>
        <v>10.4125</v>
      </c>
      <c r="M1117" s="26">
        <f>(INDEX(pesos!A:B,MATCH(L1117,pesos!A:A,1),2))</f>
        <v>16200</v>
      </c>
      <c r="N1117" s="26">
        <f>+R1117*'COSTOS VARIOS'!$O$1</f>
        <v>52250</v>
      </c>
      <c r="O1117" s="26">
        <f>+R1117*'COSTOS VARIOS'!$O$2</f>
        <v>1127.5</v>
      </c>
      <c r="P1117" s="26">
        <f>+R1117*'COSTOS VARIOS'!$O$3</f>
        <v>4125</v>
      </c>
      <c r="Q1117" s="26">
        <v>1</v>
      </c>
      <c r="R1117" s="26">
        <f t="shared" si="172"/>
        <v>275000</v>
      </c>
      <c r="S1117" s="25">
        <f t="shared" si="173"/>
        <v>474682.5</v>
      </c>
      <c r="T1117" s="28">
        <f t="shared" si="174"/>
        <v>0.3269922527162894</v>
      </c>
      <c r="U1117" s="29">
        <f t="shared" si="175"/>
        <v>629900</v>
      </c>
      <c r="V1117" s="26">
        <f>+INDEX('LISTA DE PRECIOS EKM '!A:K,MATCH('Precios ML'!B1117,'LISTA DE PRECIOS EKM '!A:A,0),8)</f>
        <v>629900</v>
      </c>
      <c r="W1117" s="26">
        <f t="shared" si="176"/>
        <v>629900</v>
      </c>
      <c r="X1117" s="26">
        <f t="shared" si="177"/>
        <v>0</v>
      </c>
      <c r="Y1117" s="26"/>
      <c r="Z1117" s="26">
        <f t="shared" si="178"/>
        <v>629900</v>
      </c>
      <c r="AA1117" s="30">
        <f t="shared" si="179"/>
        <v>1.2905454545454544</v>
      </c>
    </row>
    <row r="1118" spans="1:27">
      <c r="A1118" s="20" t="s">
        <v>6082</v>
      </c>
      <c r="B1118" s="20" t="s">
        <v>6083</v>
      </c>
      <c r="C1118" s="25">
        <v>275000</v>
      </c>
      <c r="D1118" s="22">
        <v>85</v>
      </c>
      <c r="E1118" s="22">
        <v>49</v>
      </c>
      <c r="F1118" s="22">
        <v>40</v>
      </c>
      <c r="G1118" s="22">
        <v>16000</v>
      </c>
      <c r="H1118" s="22" t="s">
        <v>5088</v>
      </c>
      <c r="I1118" s="26">
        <f>+IF(H1118='COSTOS VARIOS'!$C$1,'COSTOS VARIOS'!$C$2*'Precios ML'!V1118,'COSTOS VARIOS'!$B$2*'Precios ML'!V1118)</f>
        <v>125980</v>
      </c>
      <c r="J1118" s="22">
        <v>0</v>
      </c>
      <c r="K1118" s="27">
        <f t="shared" si="170"/>
        <v>10.4125</v>
      </c>
      <c r="L1118" s="27">
        <f t="shared" si="171"/>
        <v>10.4125</v>
      </c>
      <c r="M1118" s="26">
        <f>(INDEX(pesos!A:B,MATCH(L1118,pesos!A:A,1),2))</f>
        <v>16200</v>
      </c>
      <c r="N1118" s="26">
        <f>+R1118*'COSTOS VARIOS'!$O$1</f>
        <v>52250</v>
      </c>
      <c r="O1118" s="26">
        <f>+R1118*'COSTOS VARIOS'!$O$2</f>
        <v>1127.5</v>
      </c>
      <c r="P1118" s="26">
        <f>+R1118*'COSTOS VARIOS'!$O$3</f>
        <v>4125</v>
      </c>
      <c r="Q1118" s="26">
        <v>1</v>
      </c>
      <c r="R1118" s="26">
        <f t="shared" si="172"/>
        <v>275000</v>
      </c>
      <c r="S1118" s="25">
        <f t="shared" si="173"/>
        <v>474682.5</v>
      </c>
      <c r="T1118" s="28">
        <f t="shared" si="174"/>
        <v>0.3269922527162894</v>
      </c>
      <c r="U1118" s="29">
        <f t="shared" si="175"/>
        <v>629900</v>
      </c>
      <c r="V1118" s="26">
        <f>+INDEX('LISTA DE PRECIOS EKM '!A:K,MATCH('Precios ML'!B1118,'LISTA DE PRECIOS EKM '!A:A,0),8)</f>
        <v>629900</v>
      </c>
      <c r="W1118" s="26">
        <f t="shared" si="176"/>
        <v>629900</v>
      </c>
      <c r="X1118" s="26">
        <f t="shared" si="177"/>
        <v>0</v>
      </c>
      <c r="Y1118" s="26"/>
      <c r="Z1118" s="26">
        <f t="shared" si="178"/>
        <v>629900</v>
      </c>
      <c r="AA1118" s="30">
        <f t="shared" si="179"/>
        <v>1.2905454545454544</v>
      </c>
    </row>
    <row r="1119" spans="1:27">
      <c r="A1119" s="20" t="s">
        <v>6084</v>
      </c>
      <c r="B1119" s="20" t="s">
        <v>6085</v>
      </c>
      <c r="C1119" s="25">
        <v>110000</v>
      </c>
      <c r="D1119" s="22">
        <v>85</v>
      </c>
      <c r="E1119" s="22">
        <v>49</v>
      </c>
      <c r="F1119" s="22">
        <v>40</v>
      </c>
      <c r="G1119" s="22">
        <v>16000</v>
      </c>
      <c r="H1119" s="22" t="s">
        <v>5088</v>
      </c>
      <c r="I1119" s="26">
        <f>+IF(H1119='COSTOS VARIOS'!$C$1,'COSTOS VARIOS'!$C$2*'Precios ML'!V1119,'COSTOS VARIOS'!$B$2*'Precios ML'!V1119)</f>
        <v>55980</v>
      </c>
      <c r="J1119" s="22">
        <v>0</v>
      </c>
      <c r="K1119" s="27">
        <f t="shared" si="170"/>
        <v>10.4125</v>
      </c>
      <c r="L1119" s="27">
        <f t="shared" si="171"/>
        <v>10.4125</v>
      </c>
      <c r="M1119" s="26">
        <f>(INDEX(pesos!A:B,MATCH(L1119,pesos!A:A,1),2))</f>
        <v>16200</v>
      </c>
      <c r="N1119" s="26">
        <f>+R1119*'COSTOS VARIOS'!$O$1</f>
        <v>20900</v>
      </c>
      <c r="O1119" s="26">
        <f>+R1119*'COSTOS VARIOS'!$O$2</f>
        <v>451.00000000000006</v>
      </c>
      <c r="P1119" s="26">
        <f>+R1119*'COSTOS VARIOS'!$O$3</f>
        <v>1650</v>
      </c>
      <c r="Q1119" s="26">
        <v>1</v>
      </c>
      <c r="R1119" s="26">
        <f t="shared" si="172"/>
        <v>110000</v>
      </c>
      <c r="S1119" s="25">
        <f t="shared" si="173"/>
        <v>205181</v>
      </c>
      <c r="T1119" s="28">
        <f t="shared" si="174"/>
        <v>0.36416139895994259</v>
      </c>
      <c r="U1119" s="29">
        <f t="shared" si="175"/>
        <v>279900</v>
      </c>
      <c r="V1119" s="26">
        <f>+INDEX('LISTA DE PRECIOS EKM '!A:K,MATCH('Precios ML'!B1119,'LISTA DE PRECIOS EKM '!A:A,0),8)</f>
        <v>279900</v>
      </c>
      <c r="W1119" s="26">
        <f t="shared" si="176"/>
        <v>279900</v>
      </c>
      <c r="X1119" s="26">
        <f t="shared" si="177"/>
        <v>0</v>
      </c>
      <c r="Y1119" s="26"/>
      <c r="Z1119" s="26">
        <f t="shared" si="178"/>
        <v>279900</v>
      </c>
      <c r="AA1119" s="30">
        <f t="shared" si="179"/>
        <v>1.5445454545454544</v>
      </c>
    </row>
    <row r="1120" spans="1:27">
      <c r="A1120" s="20" t="s">
        <v>6084</v>
      </c>
      <c r="B1120" s="20" t="s">
        <v>6085</v>
      </c>
      <c r="C1120" s="25">
        <v>110000</v>
      </c>
      <c r="D1120" s="22">
        <v>85</v>
      </c>
      <c r="E1120" s="22">
        <v>49</v>
      </c>
      <c r="F1120" s="22">
        <v>40</v>
      </c>
      <c r="G1120" s="22">
        <v>16000</v>
      </c>
      <c r="H1120" s="22" t="s">
        <v>5088</v>
      </c>
      <c r="I1120" s="26">
        <f>+IF(H1120='COSTOS VARIOS'!$C$1,'COSTOS VARIOS'!$C$2*'Precios ML'!V1120,'COSTOS VARIOS'!$B$2*'Precios ML'!V1120)</f>
        <v>55980</v>
      </c>
      <c r="J1120" s="22">
        <v>0</v>
      </c>
      <c r="K1120" s="27">
        <f t="shared" si="170"/>
        <v>10.4125</v>
      </c>
      <c r="L1120" s="27">
        <f t="shared" si="171"/>
        <v>10.4125</v>
      </c>
      <c r="M1120" s="26">
        <f>(INDEX(pesos!A:B,MATCH(L1120,pesos!A:A,1),2))</f>
        <v>16200</v>
      </c>
      <c r="N1120" s="26">
        <f>+R1120*'COSTOS VARIOS'!$O$1</f>
        <v>20900</v>
      </c>
      <c r="O1120" s="26">
        <f>+R1120*'COSTOS VARIOS'!$O$2</f>
        <v>451.00000000000006</v>
      </c>
      <c r="P1120" s="26">
        <f>+R1120*'COSTOS VARIOS'!$O$3</f>
        <v>1650</v>
      </c>
      <c r="Q1120" s="26">
        <v>1</v>
      </c>
      <c r="R1120" s="26">
        <f t="shared" si="172"/>
        <v>110000</v>
      </c>
      <c r="S1120" s="25">
        <f t="shared" si="173"/>
        <v>205181</v>
      </c>
      <c r="T1120" s="28">
        <f t="shared" si="174"/>
        <v>0.36416139895994259</v>
      </c>
      <c r="U1120" s="29">
        <f t="shared" si="175"/>
        <v>279900</v>
      </c>
      <c r="V1120" s="26">
        <f>+INDEX('LISTA DE PRECIOS EKM '!A:K,MATCH('Precios ML'!B1120,'LISTA DE PRECIOS EKM '!A:A,0),8)</f>
        <v>279900</v>
      </c>
      <c r="W1120" s="26">
        <f t="shared" si="176"/>
        <v>279900</v>
      </c>
      <c r="X1120" s="26">
        <f t="shared" si="177"/>
        <v>0</v>
      </c>
      <c r="Y1120" s="26"/>
      <c r="Z1120" s="26">
        <f t="shared" si="178"/>
        <v>279900</v>
      </c>
      <c r="AA1120" s="30">
        <f t="shared" si="179"/>
        <v>1.5445454545454544</v>
      </c>
    </row>
    <row r="1121" spans="1:27">
      <c r="A1121" s="20" t="s">
        <v>6086</v>
      </c>
      <c r="B1121" s="20" t="s">
        <v>6087</v>
      </c>
      <c r="C1121" s="25">
        <v>61000</v>
      </c>
      <c r="D1121" s="22">
        <v>85</v>
      </c>
      <c r="E1121" s="22">
        <v>49</v>
      </c>
      <c r="F1121" s="22">
        <v>40</v>
      </c>
      <c r="G1121" s="22">
        <v>16000</v>
      </c>
      <c r="H1121" s="22" t="s">
        <v>5088</v>
      </c>
      <c r="I1121" s="26">
        <f>+IF(H1121='COSTOS VARIOS'!$C$1,'COSTOS VARIOS'!$C$2*'Precios ML'!V1121,'COSTOS VARIOS'!$B$2*'Precios ML'!V1121)</f>
        <v>33980</v>
      </c>
      <c r="J1121" s="22">
        <v>0</v>
      </c>
      <c r="K1121" s="27">
        <f t="shared" si="170"/>
        <v>10.4125</v>
      </c>
      <c r="L1121" s="27">
        <f t="shared" si="171"/>
        <v>10.4125</v>
      </c>
      <c r="M1121" s="26">
        <f>(INDEX(pesos!A:B,MATCH(L1121,pesos!A:A,1),2))</f>
        <v>16200</v>
      </c>
      <c r="N1121" s="26">
        <f>+R1121*'COSTOS VARIOS'!$O$1</f>
        <v>11590</v>
      </c>
      <c r="O1121" s="26">
        <f>+R1121*'COSTOS VARIOS'!$O$2</f>
        <v>250.10000000000002</v>
      </c>
      <c r="P1121" s="26">
        <f>+R1121*'COSTOS VARIOS'!$O$3</f>
        <v>915</v>
      </c>
      <c r="Q1121" s="26">
        <v>1</v>
      </c>
      <c r="R1121" s="26">
        <f t="shared" si="172"/>
        <v>61000</v>
      </c>
      <c r="S1121" s="25">
        <f t="shared" si="173"/>
        <v>123935.1</v>
      </c>
      <c r="T1121" s="28">
        <f t="shared" si="174"/>
        <v>0.37087879059281836</v>
      </c>
      <c r="U1121" s="29">
        <f t="shared" si="175"/>
        <v>169900</v>
      </c>
      <c r="V1121" s="26">
        <f>+INDEX('LISTA DE PRECIOS EKM '!A:K,MATCH('Precios ML'!B1121,'LISTA DE PRECIOS EKM '!A:A,0),8)</f>
        <v>169900</v>
      </c>
      <c r="W1121" s="26">
        <f t="shared" si="176"/>
        <v>169900</v>
      </c>
      <c r="X1121" s="26">
        <f t="shared" si="177"/>
        <v>0</v>
      </c>
      <c r="Y1121" s="26"/>
      <c r="Z1121" s="26">
        <f t="shared" si="178"/>
        <v>169900</v>
      </c>
      <c r="AA1121" s="30">
        <f t="shared" si="179"/>
        <v>1.7852459016393443</v>
      </c>
    </row>
    <row r="1122" spans="1:27">
      <c r="A1122" s="20" t="s">
        <v>6086</v>
      </c>
      <c r="B1122" s="20" t="s">
        <v>6087</v>
      </c>
      <c r="C1122" s="25">
        <v>61000</v>
      </c>
      <c r="D1122" s="22">
        <v>85</v>
      </c>
      <c r="E1122" s="22">
        <v>49</v>
      </c>
      <c r="F1122" s="22">
        <v>40</v>
      </c>
      <c r="G1122" s="22">
        <v>16000</v>
      </c>
      <c r="H1122" s="22" t="s">
        <v>5088</v>
      </c>
      <c r="I1122" s="26">
        <f>+IF(H1122='COSTOS VARIOS'!$C$1,'COSTOS VARIOS'!$C$2*'Precios ML'!V1122,'COSTOS VARIOS'!$B$2*'Precios ML'!V1122)</f>
        <v>33980</v>
      </c>
      <c r="J1122" s="22">
        <v>0</v>
      </c>
      <c r="K1122" s="27">
        <f t="shared" si="170"/>
        <v>10.4125</v>
      </c>
      <c r="L1122" s="27">
        <f t="shared" si="171"/>
        <v>10.4125</v>
      </c>
      <c r="M1122" s="26">
        <f>(INDEX(pesos!A:B,MATCH(L1122,pesos!A:A,1),2))</f>
        <v>16200</v>
      </c>
      <c r="N1122" s="26">
        <f>+R1122*'COSTOS VARIOS'!$O$1</f>
        <v>11590</v>
      </c>
      <c r="O1122" s="26">
        <f>+R1122*'COSTOS VARIOS'!$O$2</f>
        <v>250.10000000000002</v>
      </c>
      <c r="P1122" s="26">
        <f>+R1122*'COSTOS VARIOS'!$O$3</f>
        <v>915</v>
      </c>
      <c r="Q1122" s="26">
        <v>1</v>
      </c>
      <c r="R1122" s="26">
        <f t="shared" si="172"/>
        <v>61000</v>
      </c>
      <c r="S1122" s="25">
        <f t="shared" si="173"/>
        <v>123935.1</v>
      </c>
      <c r="T1122" s="28">
        <f t="shared" si="174"/>
        <v>0.37087879059281836</v>
      </c>
      <c r="U1122" s="29">
        <f t="shared" si="175"/>
        <v>169900</v>
      </c>
      <c r="V1122" s="26">
        <f>+INDEX('LISTA DE PRECIOS EKM '!A:K,MATCH('Precios ML'!B1122,'LISTA DE PRECIOS EKM '!A:A,0),8)</f>
        <v>169900</v>
      </c>
      <c r="W1122" s="26">
        <f t="shared" si="176"/>
        <v>169900</v>
      </c>
      <c r="X1122" s="26">
        <f t="shared" si="177"/>
        <v>0</v>
      </c>
      <c r="Y1122" s="26"/>
      <c r="Z1122" s="26">
        <f t="shared" si="178"/>
        <v>169900</v>
      </c>
      <c r="AA1122" s="30">
        <f t="shared" si="179"/>
        <v>1.7852459016393443</v>
      </c>
    </row>
    <row r="1123" spans="1:27">
      <c r="A1123" s="20" t="s">
        <v>6088</v>
      </c>
      <c r="B1123" s="20" t="s">
        <v>6089</v>
      </c>
      <c r="C1123" s="25">
        <v>275000</v>
      </c>
      <c r="D1123" s="22">
        <v>85</v>
      </c>
      <c r="E1123" s="22">
        <v>49</v>
      </c>
      <c r="F1123" s="22">
        <v>40</v>
      </c>
      <c r="G1123" s="22">
        <v>16000</v>
      </c>
      <c r="H1123" s="22" t="s">
        <v>5088</v>
      </c>
      <c r="I1123" s="26">
        <f>+IF(H1123='COSTOS VARIOS'!$C$1,'COSTOS VARIOS'!$C$2*'Precios ML'!V1123,'COSTOS VARIOS'!$B$2*'Precios ML'!V1123)</f>
        <v>123980</v>
      </c>
      <c r="J1123" s="22">
        <v>0</v>
      </c>
      <c r="K1123" s="27">
        <f t="shared" si="170"/>
        <v>10.4125</v>
      </c>
      <c r="L1123" s="27">
        <f t="shared" si="171"/>
        <v>10.4125</v>
      </c>
      <c r="M1123" s="26">
        <f>(INDEX(pesos!A:B,MATCH(L1123,pesos!A:A,1),2))</f>
        <v>16200</v>
      </c>
      <c r="N1123" s="26">
        <f>+R1123*'COSTOS VARIOS'!$O$1</f>
        <v>52250</v>
      </c>
      <c r="O1123" s="26">
        <f>+R1123*'COSTOS VARIOS'!$O$2</f>
        <v>1127.5</v>
      </c>
      <c r="P1123" s="26">
        <f>+R1123*'COSTOS VARIOS'!$O$3</f>
        <v>4125</v>
      </c>
      <c r="Q1123" s="26">
        <v>1</v>
      </c>
      <c r="R1123" s="26">
        <f t="shared" si="172"/>
        <v>275000</v>
      </c>
      <c r="S1123" s="25">
        <f t="shared" si="173"/>
        <v>472682.5</v>
      </c>
      <c r="T1123" s="28">
        <f t="shared" si="174"/>
        <v>0.31145113263131163</v>
      </c>
      <c r="U1123" s="29">
        <f t="shared" si="175"/>
        <v>619900</v>
      </c>
      <c r="V1123" s="26">
        <f>+INDEX('LISTA DE PRECIOS EKM '!A:K,MATCH('Precios ML'!B1123,'LISTA DE PRECIOS EKM '!A:A,0),8)</f>
        <v>619900</v>
      </c>
      <c r="W1123" s="26">
        <f t="shared" si="176"/>
        <v>619900</v>
      </c>
      <c r="X1123" s="26">
        <f t="shared" si="177"/>
        <v>0</v>
      </c>
      <c r="Y1123" s="26"/>
      <c r="Z1123" s="26">
        <f t="shared" si="178"/>
        <v>619900</v>
      </c>
      <c r="AA1123" s="30">
        <f t="shared" si="179"/>
        <v>1.2541818181818183</v>
      </c>
    </row>
    <row r="1124" spans="1:27">
      <c r="A1124" s="20" t="s">
        <v>6088</v>
      </c>
      <c r="B1124" s="20" t="s">
        <v>6089</v>
      </c>
      <c r="C1124" s="25">
        <v>275000</v>
      </c>
      <c r="D1124" s="22">
        <v>85</v>
      </c>
      <c r="E1124" s="22">
        <v>49</v>
      </c>
      <c r="F1124" s="22">
        <v>40</v>
      </c>
      <c r="G1124" s="22">
        <v>16000</v>
      </c>
      <c r="H1124" s="22" t="s">
        <v>5088</v>
      </c>
      <c r="I1124" s="26">
        <f>+IF(H1124='COSTOS VARIOS'!$C$1,'COSTOS VARIOS'!$C$2*'Precios ML'!V1124,'COSTOS VARIOS'!$B$2*'Precios ML'!V1124)</f>
        <v>123980</v>
      </c>
      <c r="J1124" s="22">
        <v>0</v>
      </c>
      <c r="K1124" s="27">
        <f t="shared" si="170"/>
        <v>10.4125</v>
      </c>
      <c r="L1124" s="27">
        <f t="shared" si="171"/>
        <v>10.4125</v>
      </c>
      <c r="M1124" s="26">
        <f>(INDEX(pesos!A:B,MATCH(L1124,pesos!A:A,1),2))</f>
        <v>16200</v>
      </c>
      <c r="N1124" s="26">
        <f>+R1124*'COSTOS VARIOS'!$O$1</f>
        <v>52250</v>
      </c>
      <c r="O1124" s="26">
        <f>+R1124*'COSTOS VARIOS'!$O$2</f>
        <v>1127.5</v>
      </c>
      <c r="P1124" s="26">
        <f>+R1124*'COSTOS VARIOS'!$O$3</f>
        <v>4125</v>
      </c>
      <c r="Q1124" s="26">
        <v>1</v>
      </c>
      <c r="R1124" s="26">
        <f t="shared" si="172"/>
        <v>275000</v>
      </c>
      <c r="S1124" s="25">
        <f t="shared" si="173"/>
        <v>472682.5</v>
      </c>
      <c r="T1124" s="28">
        <f t="shared" si="174"/>
        <v>0.31145113263131163</v>
      </c>
      <c r="U1124" s="29">
        <f t="shared" si="175"/>
        <v>619900</v>
      </c>
      <c r="V1124" s="26">
        <f>+INDEX('LISTA DE PRECIOS EKM '!A:K,MATCH('Precios ML'!B1124,'LISTA DE PRECIOS EKM '!A:A,0),8)</f>
        <v>619900</v>
      </c>
      <c r="W1124" s="26">
        <f t="shared" si="176"/>
        <v>619900</v>
      </c>
      <c r="X1124" s="26">
        <f t="shared" si="177"/>
        <v>0</v>
      </c>
      <c r="Y1124" s="26"/>
      <c r="Z1124" s="26">
        <f t="shared" si="178"/>
        <v>619900</v>
      </c>
      <c r="AA1124" s="30">
        <f t="shared" si="179"/>
        <v>1.2541818181818183</v>
      </c>
    </row>
    <row r="1125" spans="1:27">
      <c r="A1125" s="20" t="s">
        <v>6090</v>
      </c>
      <c r="B1125" s="20" t="s">
        <v>6091</v>
      </c>
      <c r="C1125" s="25">
        <v>110000</v>
      </c>
      <c r="D1125" s="22">
        <v>85</v>
      </c>
      <c r="E1125" s="22">
        <v>49</v>
      </c>
      <c r="F1125" s="22">
        <v>40</v>
      </c>
      <c r="G1125" s="22">
        <v>16000</v>
      </c>
      <c r="H1125" s="22" t="s">
        <v>5088</v>
      </c>
      <c r="I1125" s="26">
        <f>+IF(H1125='COSTOS VARIOS'!$C$1,'COSTOS VARIOS'!$C$2*'Precios ML'!V1125,'COSTOS VARIOS'!$B$2*'Precios ML'!V1125)</f>
        <v>55980</v>
      </c>
      <c r="J1125" s="22">
        <v>0</v>
      </c>
      <c r="K1125" s="27">
        <f t="shared" si="170"/>
        <v>10.4125</v>
      </c>
      <c r="L1125" s="27">
        <f t="shared" si="171"/>
        <v>10.4125</v>
      </c>
      <c r="M1125" s="26">
        <f>(INDEX(pesos!A:B,MATCH(L1125,pesos!A:A,1),2))</f>
        <v>16200</v>
      </c>
      <c r="N1125" s="26">
        <f>+R1125*'COSTOS VARIOS'!$O$1</f>
        <v>20900</v>
      </c>
      <c r="O1125" s="26">
        <f>+R1125*'COSTOS VARIOS'!$O$2</f>
        <v>451.00000000000006</v>
      </c>
      <c r="P1125" s="26">
        <f>+R1125*'COSTOS VARIOS'!$O$3</f>
        <v>1650</v>
      </c>
      <c r="Q1125" s="26">
        <v>1</v>
      </c>
      <c r="R1125" s="26">
        <f t="shared" si="172"/>
        <v>110000</v>
      </c>
      <c r="S1125" s="25">
        <f t="shared" si="173"/>
        <v>205181</v>
      </c>
      <c r="T1125" s="28">
        <f t="shared" si="174"/>
        <v>0.36416139895994259</v>
      </c>
      <c r="U1125" s="29">
        <f t="shared" si="175"/>
        <v>279900</v>
      </c>
      <c r="V1125" s="26">
        <f>+INDEX('LISTA DE PRECIOS EKM '!A:K,MATCH('Precios ML'!B1125,'LISTA DE PRECIOS EKM '!A:A,0),8)</f>
        <v>279900</v>
      </c>
      <c r="W1125" s="26">
        <f t="shared" si="176"/>
        <v>279900</v>
      </c>
      <c r="X1125" s="26">
        <f t="shared" si="177"/>
        <v>0</v>
      </c>
      <c r="Y1125" s="26"/>
      <c r="Z1125" s="26">
        <f t="shared" si="178"/>
        <v>279900</v>
      </c>
      <c r="AA1125" s="30">
        <f t="shared" si="179"/>
        <v>1.5445454545454544</v>
      </c>
    </row>
    <row r="1126" spans="1:27">
      <c r="A1126" s="20" t="s">
        <v>6090</v>
      </c>
      <c r="B1126" s="20" t="s">
        <v>6091</v>
      </c>
      <c r="C1126" s="25">
        <v>110000</v>
      </c>
      <c r="D1126" s="22">
        <v>85</v>
      </c>
      <c r="E1126" s="22">
        <v>49</v>
      </c>
      <c r="F1126" s="22">
        <v>40</v>
      </c>
      <c r="G1126" s="22">
        <v>16000</v>
      </c>
      <c r="H1126" s="22" t="s">
        <v>5088</v>
      </c>
      <c r="I1126" s="26">
        <f>+IF(H1126='COSTOS VARIOS'!$C$1,'COSTOS VARIOS'!$C$2*'Precios ML'!V1126,'COSTOS VARIOS'!$B$2*'Precios ML'!V1126)</f>
        <v>55980</v>
      </c>
      <c r="J1126" s="22">
        <v>0</v>
      </c>
      <c r="K1126" s="27">
        <f t="shared" si="170"/>
        <v>10.4125</v>
      </c>
      <c r="L1126" s="27">
        <f t="shared" si="171"/>
        <v>10.4125</v>
      </c>
      <c r="M1126" s="26">
        <f>(INDEX(pesos!A:B,MATCH(L1126,pesos!A:A,1),2))</f>
        <v>16200</v>
      </c>
      <c r="N1126" s="26">
        <f>+R1126*'COSTOS VARIOS'!$O$1</f>
        <v>20900</v>
      </c>
      <c r="O1126" s="26">
        <f>+R1126*'COSTOS VARIOS'!$O$2</f>
        <v>451.00000000000006</v>
      </c>
      <c r="P1126" s="26">
        <f>+R1126*'COSTOS VARIOS'!$O$3</f>
        <v>1650</v>
      </c>
      <c r="Q1126" s="26">
        <v>1</v>
      </c>
      <c r="R1126" s="26">
        <f t="shared" si="172"/>
        <v>110000</v>
      </c>
      <c r="S1126" s="25">
        <f t="shared" si="173"/>
        <v>205181</v>
      </c>
      <c r="T1126" s="28">
        <f t="shared" si="174"/>
        <v>0.36416139895994259</v>
      </c>
      <c r="U1126" s="29">
        <f t="shared" si="175"/>
        <v>279900</v>
      </c>
      <c r="V1126" s="26">
        <f>+INDEX('LISTA DE PRECIOS EKM '!A:K,MATCH('Precios ML'!B1126,'LISTA DE PRECIOS EKM '!A:A,0),8)</f>
        <v>279900</v>
      </c>
      <c r="W1126" s="26">
        <f t="shared" si="176"/>
        <v>279900</v>
      </c>
      <c r="X1126" s="26">
        <f t="shared" si="177"/>
        <v>0</v>
      </c>
      <c r="Y1126" s="26"/>
      <c r="Z1126" s="26">
        <f t="shared" si="178"/>
        <v>279900</v>
      </c>
      <c r="AA1126" s="30">
        <f t="shared" si="179"/>
        <v>1.5445454545454544</v>
      </c>
    </row>
    <row r="1127" spans="1:27">
      <c r="A1127" s="20" t="s">
        <v>6092</v>
      </c>
      <c r="B1127" s="20" t="s">
        <v>6093</v>
      </c>
      <c r="C1127" s="25">
        <v>110000</v>
      </c>
      <c r="D1127" s="22">
        <v>85</v>
      </c>
      <c r="E1127" s="22">
        <v>49</v>
      </c>
      <c r="F1127" s="22">
        <v>40</v>
      </c>
      <c r="G1127" s="22">
        <v>16000</v>
      </c>
      <c r="H1127" s="22" t="s">
        <v>5088</v>
      </c>
      <c r="I1127" s="26">
        <f>+IF(H1127='COSTOS VARIOS'!$C$1,'COSTOS VARIOS'!$C$2*'Precios ML'!V1127,'COSTOS VARIOS'!$B$2*'Precios ML'!V1127)</f>
        <v>55980</v>
      </c>
      <c r="J1127" s="22">
        <v>0</v>
      </c>
      <c r="K1127" s="27">
        <f t="shared" si="170"/>
        <v>10.4125</v>
      </c>
      <c r="L1127" s="27">
        <f t="shared" si="171"/>
        <v>10.4125</v>
      </c>
      <c r="M1127" s="26">
        <f>(INDEX(pesos!A:B,MATCH(L1127,pesos!A:A,1),2))</f>
        <v>16200</v>
      </c>
      <c r="N1127" s="26">
        <f>+R1127*'COSTOS VARIOS'!$O$1</f>
        <v>20900</v>
      </c>
      <c r="O1127" s="26">
        <f>+R1127*'COSTOS VARIOS'!$O$2</f>
        <v>451.00000000000006</v>
      </c>
      <c r="P1127" s="26">
        <f>+R1127*'COSTOS VARIOS'!$O$3</f>
        <v>1650</v>
      </c>
      <c r="Q1127" s="26">
        <v>1</v>
      </c>
      <c r="R1127" s="26">
        <f t="shared" si="172"/>
        <v>110000</v>
      </c>
      <c r="S1127" s="25">
        <f t="shared" si="173"/>
        <v>205181</v>
      </c>
      <c r="T1127" s="28">
        <f t="shared" si="174"/>
        <v>0.36416139895994259</v>
      </c>
      <c r="U1127" s="29">
        <f t="shared" si="175"/>
        <v>279900</v>
      </c>
      <c r="V1127" s="26">
        <f>+INDEX('LISTA DE PRECIOS EKM '!A:K,MATCH('Precios ML'!B1127,'LISTA DE PRECIOS EKM '!A:A,0),8)</f>
        <v>279900</v>
      </c>
      <c r="W1127" s="26">
        <f t="shared" si="176"/>
        <v>279900</v>
      </c>
      <c r="X1127" s="26">
        <f t="shared" si="177"/>
        <v>0</v>
      </c>
      <c r="Y1127" s="26"/>
      <c r="Z1127" s="26">
        <f t="shared" si="178"/>
        <v>279900</v>
      </c>
      <c r="AA1127" s="30">
        <f t="shared" si="179"/>
        <v>1.5445454545454544</v>
      </c>
    </row>
    <row r="1128" spans="1:27">
      <c r="A1128" s="20" t="s">
        <v>6092</v>
      </c>
      <c r="B1128" s="20" t="s">
        <v>6093</v>
      </c>
      <c r="C1128" s="25">
        <v>110000</v>
      </c>
      <c r="D1128" s="22">
        <v>85</v>
      </c>
      <c r="E1128" s="22">
        <v>49</v>
      </c>
      <c r="F1128" s="22">
        <v>40</v>
      </c>
      <c r="G1128" s="22">
        <v>16000</v>
      </c>
      <c r="H1128" s="22" t="s">
        <v>5088</v>
      </c>
      <c r="I1128" s="26">
        <f>+IF(H1128='COSTOS VARIOS'!$C$1,'COSTOS VARIOS'!$C$2*'Precios ML'!V1128,'COSTOS VARIOS'!$B$2*'Precios ML'!V1128)</f>
        <v>55980</v>
      </c>
      <c r="J1128" s="22">
        <v>0</v>
      </c>
      <c r="K1128" s="27">
        <f t="shared" si="170"/>
        <v>10.4125</v>
      </c>
      <c r="L1128" s="27">
        <f t="shared" si="171"/>
        <v>10.4125</v>
      </c>
      <c r="M1128" s="26">
        <f>(INDEX(pesos!A:B,MATCH(L1128,pesos!A:A,1),2))</f>
        <v>16200</v>
      </c>
      <c r="N1128" s="26">
        <f>+R1128*'COSTOS VARIOS'!$O$1</f>
        <v>20900</v>
      </c>
      <c r="O1128" s="26">
        <f>+R1128*'COSTOS VARIOS'!$O$2</f>
        <v>451.00000000000006</v>
      </c>
      <c r="P1128" s="26">
        <f>+R1128*'COSTOS VARIOS'!$O$3</f>
        <v>1650</v>
      </c>
      <c r="Q1128" s="26">
        <v>1</v>
      </c>
      <c r="R1128" s="26">
        <f t="shared" si="172"/>
        <v>110000</v>
      </c>
      <c r="S1128" s="25">
        <f t="shared" si="173"/>
        <v>205181</v>
      </c>
      <c r="T1128" s="28">
        <f t="shared" si="174"/>
        <v>0.36416139895994259</v>
      </c>
      <c r="U1128" s="29">
        <f t="shared" si="175"/>
        <v>279900</v>
      </c>
      <c r="V1128" s="26">
        <f>+INDEX('LISTA DE PRECIOS EKM '!A:K,MATCH('Precios ML'!B1128,'LISTA DE PRECIOS EKM '!A:A,0),8)</f>
        <v>279900</v>
      </c>
      <c r="W1128" s="26">
        <f t="shared" si="176"/>
        <v>279900</v>
      </c>
      <c r="X1128" s="26">
        <f t="shared" si="177"/>
        <v>0</v>
      </c>
      <c r="Y1128" s="26"/>
      <c r="Z1128" s="26">
        <f t="shared" si="178"/>
        <v>279900</v>
      </c>
      <c r="AA1128" s="30">
        <f t="shared" si="179"/>
        <v>1.5445454545454544</v>
      </c>
    </row>
    <row r="1129" spans="1:27">
      <c r="A1129" s="20" t="s">
        <v>6094</v>
      </c>
      <c r="B1129" s="20" t="s">
        <v>6095</v>
      </c>
      <c r="C1129" s="25">
        <v>275000</v>
      </c>
      <c r="D1129" s="22">
        <v>85</v>
      </c>
      <c r="E1129" s="22">
        <v>49</v>
      </c>
      <c r="F1129" s="22">
        <v>40</v>
      </c>
      <c r="G1129" s="22">
        <v>16000</v>
      </c>
      <c r="H1129" s="22" t="s">
        <v>5088</v>
      </c>
      <c r="I1129" s="26">
        <f>+IF(H1129='COSTOS VARIOS'!$C$1,'COSTOS VARIOS'!$C$2*'Precios ML'!V1129,'COSTOS VARIOS'!$B$2*'Precios ML'!V1129)</f>
        <v>123980</v>
      </c>
      <c r="J1129" s="22">
        <v>0</v>
      </c>
      <c r="K1129" s="27">
        <f t="shared" si="170"/>
        <v>10.4125</v>
      </c>
      <c r="L1129" s="27">
        <f t="shared" si="171"/>
        <v>10.4125</v>
      </c>
      <c r="M1129" s="26">
        <f>(INDEX(pesos!A:B,MATCH(L1129,pesos!A:A,1),2))</f>
        <v>16200</v>
      </c>
      <c r="N1129" s="26">
        <f>+R1129*'COSTOS VARIOS'!$O$1</f>
        <v>52250</v>
      </c>
      <c r="O1129" s="26">
        <f>+R1129*'COSTOS VARIOS'!$O$2</f>
        <v>1127.5</v>
      </c>
      <c r="P1129" s="26">
        <f>+R1129*'COSTOS VARIOS'!$O$3</f>
        <v>4125</v>
      </c>
      <c r="Q1129" s="26">
        <v>1</v>
      </c>
      <c r="R1129" s="26">
        <f t="shared" si="172"/>
        <v>275000</v>
      </c>
      <c r="S1129" s="25">
        <f t="shared" si="173"/>
        <v>472682.5</v>
      </c>
      <c r="T1129" s="28">
        <f t="shared" si="174"/>
        <v>0.31145113263131163</v>
      </c>
      <c r="U1129" s="29">
        <f t="shared" si="175"/>
        <v>619900</v>
      </c>
      <c r="V1129" s="26">
        <f>+INDEX('LISTA DE PRECIOS EKM '!A:K,MATCH('Precios ML'!B1129,'LISTA DE PRECIOS EKM '!A:A,0),8)</f>
        <v>619900</v>
      </c>
      <c r="W1129" s="26">
        <f t="shared" si="176"/>
        <v>619900</v>
      </c>
      <c r="X1129" s="26">
        <f t="shared" si="177"/>
        <v>0</v>
      </c>
      <c r="Y1129" s="26"/>
      <c r="Z1129" s="26">
        <f t="shared" si="178"/>
        <v>619900</v>
      </c>
      <c r="AA1129" s="30">
        <f t="shared" si="179"/>
        <v>1.2541818181818183</v>
      </c>
    </row>
    <row r="1130" spans="1:27">
      <c r="A1130" s="20" t="s">
        <v>6094</v>
      </c>
      <c r="B1130" s="20" t="s">
        <v>6095</v>
      </c>
      <c r="C1130" s="25">
        <v>275000</v>
      </c>
      <c r="D1130" s="22">
        <v>85</v>
      </c>
      <c r="E1130" s="22">
        <v>49</v>
      </c>
      <c r="F1130" s="22">
        <v>40</v>
      </c>
      <c r="G1130" s="22">
        <v>16000</v>
      </c>
      <c r="H1130" s="22" t="s">
        <v>5088</v>
      </c>
      <c r="I1130" s="26">
        <f>+IF(H1130='COSTOS VARIOS'!$C$1,'COSTOS VARIOS'!$C$2*'Precios ML'!V1130,'COSTOS VARIOS'!$B$2*'Precios ML'!V1130)</f>
        <v>123980</v>
      </c>
      <c r="J1130" s="22">
        <v>0</v>
      </c>
      <c r="K1130" s="27">
        <f t="shared" si="170"/>
        <v>10.4125</v>
      </c>
      <c r="L1130" s="27">
        <f t="shared" si="171"/>
        <v>10.4125</v>
      </c>
      <c r="M1130" s="26">
        <f>(INDEX(pesos!A:B,MATCH(L1130,pesos!A:A,1),2))</f>
        <v>16200</v>
      </c>
      <c r="N1130" s="26">
        <f>+R1130*'COSTOS VARIOS'!$O$1</f>
        <v>52250</v>
      </c>
      <c r="O1130" s="26">
        <f>+R1130*'COSTOS VARIOS'!$O$2</f>
        <v>1127.5</v>
      </c>
      <c r="P1130" s="26">
        <f>+R1130*'COSTOS VARIOS'!$O$3</f>
        <v>4125</v>
      </c>
      <c r="Q1130" s="26">
        <v>1</v>
      </c>
      <c r="R1130" s="26">
        <f t="shared" si="172"/>
        <v>275000</v>
      </c>
      <c r="S1130" s="25">
        <f t="shared" si="173"/>
        <v>472682.5</v>
      </c>
      <c r="T1130" s="28">
        <f t="shared" si="174"/>
        <v>0.31145113263131163</v>
      </c>
      <c r="U1130" s="29">
        <f t="shared" si="175"/>
        <v>619900</v>
      </c>
      <c r="V1130" s="26">
        <f>+INDEX('LISTA DE PRECIOS EKM '!A:K,MATCH('Precios ML'!B1130,'LISTA DE PRECIOS EKM '!A:A,0),8)</f>
        <v>619900</v>
      </c>
      <c r="W1130" s="26">
        <f t="shared" si="176"/>
        <v>619900</v>
      </c>
      <c r="X1130" s="26">
        <f t="shared" si="177"/>
        <v>0</v>
      </c>
      <c r="Y1130" s="26"/>
      <c r="Z1130" s="26">
        <f t="shared" si="178"/>
        <v>619900</v>
      </c>
      <c r="AA1130" s="30">
        <f t="shared" si="179"/>
        <v>1.2541818181818183</v>
      </c>
    </row>
    <row r="1131" spans="1:27">
      <c r="A1131" s="20" t="s">
        <v>6096</v>
      </c>
      <c r="B1131" s="20" t="s">
        <v>6097</v>
      </c>
      <c r="C1131" s="25">
        <v>192000</v>
      </c>
      <c r="D1131" s="22">
        <v>85</v>
      </c>
      <c r="E1131" s="22">
        <v>49</v>
      </c>
      <c r="F1131" s="22">
        <v>40</v>
      </c>
      <c r="G1131" s="22">
        <v>16000</v>
      </c>
      <c r="H1131" s="22" t="s">
        <v>5088</v>
      </c>
      <c r="I1131" s="26">
        <f>+IF(H1131='COSTOS VARIOS'!$C$1,'COSTOS VARIOS'!$C$2*'Precios ML'!V1131,'COSTOS VARIOS'!$B$2*'Precios ML'!V1131)</f>
        <v>89980</v>
      </c>
      <c r="J1131" s="22">
        <v>0</v>
      </c>
      <c r="K1131" s="27">
        <f t="shared" si="170"/>
        <v>10.4125</v>
      </c>
      <c r="L1131" s="27">
        <f t="shared" si="171"/>
        <v>10.4125</v>
      </c>
      <c r="M1131" s="26">
        <f>(INDEX(pesos!A:B,MATCH(L1131,pesos!A:A,1),2))</f>
        <v>16200</v>
      </c>
      <c r="N1131" s="26">
        <f>+R1131*'COSTOS VARIOS'!$O$1</f>
        <v>36480</v>
      </c>
      <c r="O1131" s="26">
        <f>+R1131*'COSTOS VARIOS'!$O$2</f>
        <v>787.2</v>
      </c>
      <c r="P1131" s="26">
        <f>+R1131*'COSTOS VARIOS'!$O$3</f>
        <v>2880</v>
      </c>
      <c r="Q1131" s="26">
        <v>1</v>
      </c>
      <c r="R1131" s="26">
        <f t="shared" si="172"/>
        <v>192000</v>
      </c>
      <c r="S1131" s="25">
        <f t="shared" si="173"/>
        <v>338327.2</v>
      </c>
      <c r="T1131" s="28">
        <f t="shared" si="174"/>
        <v>0.32977780089806541</v>
      </c>
      <c r="U1131" s="29">
        <f t="shared" si="175"/>
        <v>449900</v>
      </c>
      <c r="V1131" s="26">
        <f>+INDEX('LISTA DE PRECIOS EKM '!A:K,MATCH('Precios ML'!B1131,'LISTA DE PRECIOS EKM '!A:A,0),8)</f>
        <v>449900</v>
      </c>
      <c r="W1131" s="26">
        <f t="shared" si="176"/>
        <v>449900</v>
      </c>
      <c r="X1131" s="26">
        <f t="shared" si="177"/>
        <v>0</v>
      </c>
      <c r="Y1131" s="26"/>
      <c r="Z1131" s="26">
        <f t="shared" si="178"/>
        <v>449900</v>
      </c>
      <c r="AA1131" s="30">
        <f t="shared" si="179"/>
        <v>1.3432291666666667</v>
      </c>
    </row>
    <row r="1132" spans="1:27">
      <c r="A1132" s="20" t="s">
        <v>6096</v>
      </c>
      <c r="B1132" s="20" t="s">
        <v>6097</v>
      </c>
      <c r="C1132" s="25">
        <v>192000</v>
      </c>
      <c r="D1132" s="22">
        <v>85</v>
      </c>
      <c r="E1132" s="22">
        <v>49</v>
      </c>
      <c r="F1132" s="22">
        <v>40</v>
      </c>
      <c r="G1132" s="22">
        <v>16000</v>
      </c>
      <c r="H1132" s="22" t="s">
        <v>5088</v>
      </c>
      <c r="I1132" s="26">
        <f>+IF(H1132='COSTOS VARIOS'!$C$1,'COSTOS VARIOS'!$C$2*'Precios ML'!V1132,'COSTOS VARIOS'!$B$2*'Precios ML'!V1132)</f>
        <v>89980</v>
      </c>
      <c r="J1132" s="22">
        <v>0</v>
      </c>
      <c r="K1132" s="27">
        <f t="shared" si="170"/>
        <v>10.4125</v>
      </c>
      <c r="L1132" s="27">
        <f t="shared" si="171"/>
        <v>10.4125</v>
      </c>
      <c r="M1132" s="26">
        <f>(INDEX(pesos!A:B,MATCH(L1132,pesos!A:A,1),2))</f>
        <v>16200</v>
      </c>
      <c r="N1132" s="26">
        <f>+R1132*'COSTOS VARIOS'!$O$1</f>
        <v>36480</v>
      </c>
      <c r="O1132" s="26">
        <f>+R1132*'COSTOS VARIOS'!$O$2</f>
        <v>787.2</v>
      </c>
      <c r="P1132" s="26">
        <f>+R1132*'COSTOS VARIOS'!$O$3</f>
        <v>2880</v>
      </c>
      <c r="Q1132" s="26">
        <v>1</v>
      </c>
      <c r="R1132" s="26">
        <f t="shared" si="172"/>
        <v>192000</v>
      </c>
      <c r="S1132" s="25">
        <f t="shared" si="173"/>
        <v>338327.2</v>
      </c>
      <c r="T1132" s="28">
        <f t="shared" si="174"/>
        <v>0.32977780089806541</v>
      </c>
      <c r="U1132" s="29">
        <f t="shared" si="175"/>
        <v>449900</v>
      </c>
      <c r="V1132" s="26">
        <f>+INDEX('LISTA DE PRECIOS EKM '!A:K,MATCH('Precios ML'!B1132,'LISTA DE PRECIOS EKM '!A:A,0),8)</f>
        <v>449900</v>
      </c>
      <c r="W1132" s="26">
        <f t="shared" si="176"/>
        <v>449900</v>
      </c>
      <c r="X1132" s="26">
        <f t="shared" si="177"/>
        <v>0</v>
      </c>
      <c r="Y1132" s="26"/>
      <c r="Z1132" s="26">
        <f t="shared" si="178"/>
        <v>449900</v>
      </c>
      <c r="AA1132" s="30">
        <f t="shared" si="179"/>
        <v>1.3432291666666667</v>
      </c>
    </row>
    <row r="1133" spans="1:27">
      <c r="A1133" s="20" t="s">
        <v>6098</v>
      </c>
      <c r="B1133" s="20" t="s">
        <v>6099</v>
      </c>
      <c r="C1133" s="25">
        <v>110000</v>
      </c>
      <c r="D1133" s="22">
        <v>85</v>
      </c>
      <c r="E1133" s="22">
        <v>49</v>
      </c>
      <c r="F1133" s="22">
        <v>40</v>
      </c>
      <c r="G1133" s="22">
        <v>16000</v>
      </c>
      <c r="H1133" s="22" t="s">
        <v>5088</v>
      </c>
      <c r="I1133" s="26">
        <f>+IF(H1133='COSTOS VARIOS'!$C$1,'COSTOS VARIOS'!$C$2*'Precios ML'!V1133,'COSTOS VARIOS'!$B$2*'Precios ML'!V1133)</f>
        <v>51980</v>
      </c>
      <c r="J1133" s="22">
        <v>0</v>
      </c>
      <c r="K1133" s="27">
        <f t="shared" si="170"/>
        <v>10.4125</v>
      </c>
      <c r="L1133" s="27">
        <f t="shared" si="171"/>
        <v>10.4125</v>
      </c>
      <c r="M1133" s="26">
        <f>(INDEX(pesos!A:B,MATCH(L1133,pesos!A:A,1),2))</f>
        <v>16200</v>
      </c>
      <c r="N1133" s="26">
        <f>+R1133*'COSTOS VARIOS'!$O$1</f>
        <v>20900</v>
      </c>
      <c r="O1133" s="26">
        <f>+R1133*'COSTOS VARIOS'!$O$2</f>
        <v>451.00000000000006</v>
      </c>
      <c r="P1133" s="26">
        <f>+R1133*'COSTOS VARIOS'!$O$3</f>
        <v>1650</v>
      </c>
      <c r="Q1133" s="26">
        <v>1</v>
      </c>
      <c r="R1133" s="26">
        <f t="shared" si="172"/>
        <v>110000</v>
      </c>
      <c r="S1133" s="25">
        <f t="shared" si="173"/>
        <v>201181</v>
      </c>
      <c r="T1133" s="28">
        <f t="shared" si="174"/>
        <v>0.29187149879958851</v>
      </c>
      <c r="U1133" s="29">
        <f t="shared" si="175"/>
        <v>259900</v>
      </c>
      <c r="V1133" s="26">
        <f>+INDEX('LISTA DE PRECIOS EKM '!A:K,MATCH('Precios ML'!B1133,'LISTA DE PRECIOS EKM '!A:A,0),8)</f>
        <v>259900</v>
      </c>
      <c r="W1133" s="26">
        <f t="shared" si="176"/>
        <v>259900</v>
      </c>
      <c r="X1133" s="26">
        <f t="shared" si="177"/>
        <v>0</v>
      </c>
      <c r="Y1133" s="26"/>
      <c r="Z1133" s="26">
        <f t="shared" si="178"/>
        <v>259900</v>
      </c>
      <c r="AA1133" s="30">
        <f t="shared" si="179"/>
        <v>1.3627272727272728</v>
      </c>
    </row>
    <row r="1134" spans="1:27">
      <c r="A1134" s="20" t="s">
        <v>6098</v>
      </c>
      <c r="B1134" s="20" t="s">
        <v>6099</v>
      </c>
      <c r="C1134" s="25">
        <v>110000</v>
      </c>
      <c r="D1134" s="22">
        <v>85</v>
      </c>
      <c r="E1134" s="22">
        <v>49</v>
      </c>
      <c r="F1134" s="22">
        <v>40</v>
      </c>
      <c r="G1134" s="22">
        <v>16000</v>
      </c>
      <c r="H1134" s="22" t="s">
        <v>5088</v>
      </c>
      <c r="I1134" s="26">
        <f>+IF(H1134='COSTOS VARIOS'!$C$1,'COSTOS VARIOS'!$C$2*'Precios ML'!V1134,'COSTOS VARIOS'!$B$2*'Precios ML'!V1134)</f>
        <v>51980</v>
      </c>
      <c r="J1134" s="22">
        <v>0</v>
      </c>
      <c r="K1134" s="27">
        <f t="shared" si="170"/>
        <v>10.4125</v>
      </c>
      <c r="L1134" s="27">
        <f t="shared" si="171"/>
        <v>10.4125</v>
      </c>
      <c r="M1134" s="26">
        <f>(INDEX(pesos!A:B,MATCH(L1134,pesos!A:A,1),2))</f>
        <v>16200</v>
      </c>
      <c r="N1134" s="26">
        <f>+R1134*'COSTOS VARIOS'!$O$1</f>
        <v>20900</v>
      </c>
      <c r="O1134" s="26">
        <f>+R1134*'COSTOS VARIOS'!$O$2</f>
        <v>451.00000000000006</v>
      </c>
      <c r="P1134" s="26">
        <f>+R1134*'COSTOS VARIOS'!$O$3</f>
        <v>1650</v>
      </c>
      <c r="Q1134" s="26">
        <v>1</v>
      </c>
      <c r="R1134" s="26">
        <f t="shared" si="172"/>
        <v>110000</v>
      </c>
      <c r="S1134" s="25">
        <f t="shared" si="173"/>
        <v>201181</v>
      </c>
      <c r="T1134" s="28">
        <f t="shared" si="174"/>
        <v>0.29187149879958851</v>
      </c>
      <c r="U1134" s="29">
        <f t="shared" si="175"/>
        <v>259900</v>
      </c>
      <c r="V1134" s="26">
        <f>+INDEX('LISTA DE PRECIOS EKM '!A:K,MATCH('Precios ML'!B1134,'LISTA DE PRECIOS EKM '!A:A,0),8)</f>
        <v>259900</v>
      </c>
      <c r="W1134" s="26">
        <f t="shared" si="176"/>
        <v>259900</v>
      </c>
      <c r="X1134" s="26">
        <f t="shared" si="177"/>
        <v>0</v>
      </c>
      <c r="Y1134" s="26"/>
      <c r="Z1134" s="26">
        <f t="shared" si="178"/>
        <v>259900</v>
      </c>
      <c r="AA1134" s="30">
        <f t="shared" si="179"/>
        <v>1.3627272727272728</v>
      </c>
    </row>
    <row r="1135" spans="1:27">
      <c r="A1135" s="20" t="s">
        <v>6100</v>
      </c>
      <c r="B1135" s="20" t="s">
        <v>6101</v>
      </c>
      <c r="C1135" s="25">
        <v>192000</v>
      </c>
      <c r="D1135" s="22">
        <v>85</v>
      </c>
      <c r="E1135" s="22">
        <v>49</v>
      </c>
      <c r="F1135" s="22">
        <v>40</v>
      </c>
      <c r="G1135" s="22">
        <v>16000</v>
      </c>
      <c r="H1135" s="22" t="s">
        <v>5088</v>
      </c>
      <c r="I1135" s="26">
        <f>+IF(H1135='COSTOS VARIOS'!$C$1,'COSTOS VARIOS'!$C$2*'Precios ML'!V1135,'COSTOS VARIOS'!$B$2*'Precios ML'!V1135)</f>
        <v>87980</v>
      </c>
      <c r="J1135" s="22">
        <v>0</v>
      </c>
      <c r="K1135" s="27">
        <f t="shared" si="170"/>
        <v>10.4125</v>
      </c>
      <c r="L1135" s="27">
        <f t="shared" si="171"/>
        <v>10.4125</v>
      </c>
      <c r="M1135" s="26">
        <f>(INDEX(pesos!A:B,MATCH(L1135,pesos!A:A,1),2))</f>
        <v>16200</v>
      </c>
      <c r="N1135" s="26">
        <f>+R1135*'COSTOS VARIOS'!$O$1</f>
        <v>36480</v>
      </c>
      <c r="O1135" s="26">
        <f>+R1135*'COSTOS VARIOS'!$O$2</f>
        <v>787.2</v>
      </c>
      <c r="P1135" s="26">
        <f>+R1135*'COSTOS VARIOS'!$O$3</f>
        <v>2880</v>
      </c>
      <c r="Q1135" s="26">
        <v>1</v>
      </c>
      <c r="R1135" s="26">
        <f t="shared" si="172"/>
        <v>192000</v>
      </c>
      <c r="S1135" s="25">
        <f t="shared" si="173"/>
        <v>336327.2</v>
      </c>
      <c r="T1135" s="28">
        <f t="shared" si="174"/>
        <v>0.3079524938809588</v>
      </c>
      <c r="U1135" s="29">
        <f t="shared" si="175"/>
        <v>439900</v>
      </c>
      <c r="V1135" s="26">
        <f>+INDEX('LISTA DE PRECIOS EKM '!A:K,MATCH('Precios ML'!B1135,'LISTA DE PRECIOS EKM '!A:A,0),8)</f>
        <v>439900</v>
      </c>
      <c r="W1135" s="26">
        <f t="shared" si="176"/>
        <v>439900</v>
      </c>
      <c r="X1135" s="26">
        <f t="shared" si="177"/>
        <v>0</v>
      </c>
      <c r="Y1135" s="26"/>
      <c r="Z1135" s="26">
        <f t="shared" si="178"/>
        <v>439900</v>
      </c>
      <c r="AA1135" s="30">
        <f t="shared" si="179"/>
        <v>1.2911458333333332</v>
      </c>
    </row>
    <row r="1136" spans="1:27">
      <c r="A1136" s="20" t="s">
        <v>6100</v>
      </c>
      <c r="B1136" s="20" t="s">
        <v>6101</v>
      </c>
      <c r="C1136" s="25">
        <v>192000</v>
      </c>
      <c r="D1136" s="22">
        <v>85</v>
      </c>
      <c r="E1136" s="22">
        <v>49</v>
      </c>
      <c r="F1136" s="22">
        <v>40</v>
      </c>
      <c r="G1136" s="22">
        <v>16000</v>
      </c>
      <c r="H1136" s="22" t="s">
        <v>5088</v>
      </c>
      <c r="I1136" s="26">
        <f>+IF(H1136='COSTOS VARIOS'!$C$1,'COSTOS VARIOS'!$C$2*'Precios ML'!V1136,'COSTOS VARIOS'!$B$2*'Precios ML'!V1136)</f>
        <v>87980</v>
      </c>
      <c r="J1136" s="22">
        <v>0</v>
      </c>
      <c r="K1136" s="27">
        <f t="shared" si="170"/>
        <v>10.4125</v>
      </c>
      <c r="L1136" s="27">
        <f t="shared" si="171"/>
        <v>10.4125</v>
      </c>
      <c r="M1136" s="26">
        <f>(INDEX(pesos!A:B,MATCH(L1136,pesos!A:A,1),2))</f>
        <v>16200</v>
      </c>
      <c r="N1136" s="26">
        <f>+R1136*'COSTOS VARIOS'!$O$1</f>
        <v>36480</v>
      </c>
      <c r="O1136" s="26">
        <f>+R1136*'COSTOS VARIOS'!$O$2</f>
        <v>787.2</v>
      </c>
      <c r="P1136" s="26">
        <f>+R1136*'COSTOS VARIOS'!$O$3</f>
        <v>2880</v>
      </c>
      <c r="Q1136" s="26">
        <v>1</v>
      </c>
      <c r="R1136" s="26">
        <f t="shared" si="172"/>
        <v>192000</v>
      </c>
      <c r="S1136" s="25">
        <f t="shared" si="173"/>
        <v>336327.2</v>
      </c>
      <c r="T1136" s="28">
        <f t="shared" si="174"/>
        <v>0.3079524938809588</v>
      </c>
      <c r="U1136" s="29">
        <f t="shared" si="175"/>
        <v>439900</v>
      </c>
      <c r="V1136" s="26">
        <f>+INDEX('LISTA DE PRECIOS EKM '!A:K,MATCH('Precios ML'!B1136,'LISTA DE PRECIOS EKM '!A:A,0),8)</f>
        <v>439900</v>
      </c>
      <c r="W1136" s="26">
        <f t="shared" si="176"/>
        <v>439900</v>
      </c>
      <c r="X1136" s="26">
        <f t="shared" si="177"/>
        <v>0</v>
      </c>
      <c r="Y1136" s="26"/>
      <c r="Z1136" s="26">
        <f t="shared" si="178"/>
        <v>439900</v>
      </c>
      <c r="AA1136" s="30">
        <f t="shared" si="179"/>
        <v>1.2911458333333332</v>
      </c>
    </row>
    <row r="1137" spans="1:27">
      <c r="A1137" s="20" t="s">
        <v>6102</v>
      </c>
      <c r="B1137" s="20" t="s">
        <v>6103</v>
      </c>
      <c r="C1137" s="25">
        <v>192000</v>
      </c>
      <c r="D1137" s="22">
        <v>85</v>
      </c>
      <c r="E1137" s="22">
        <v>49</v>
      </c>
      <c r="F1137" s="22">
        <v>40</v>
      </c>
      <c r="G1137" s="22">
        <v>16000</v>
      </c>
      <c r="H1137" s="22" t="s">
        <v>5088</v>
      </c>
      <c r="I1137" s="26">
        <f>+IF(H1137='COSTOS VARIOS'!$C$1,'COSTOS VARIOS'!$C$2*'Precios ML'!V1137,'COSTOS VARIOS'!$B$2*'Precios ML'!V1137)</f>
        <v>87980</v>
      </c>
      <c r="J1137" s="22">
        <v>0</v>
      </c>
      <c r="K1137" s="27">
        <f t="shared" si="170"/>
        <v>10.4125</v>
      </c>
      <c r="L1137" s="27">
        <f t="shared" si="171"/>
        <v>10.4125</v>
      </c>
      <c r="M1137" s="26">
        <f>(INDEX(pesos!A:B,MATCH(L1137,pesos!A:A,1),2))</f>
        <v>16200</v>
      </c>
      <c r="N1137" s="26">
        <f>+R1137*'COSTOS VARIOS'!$O$1</f>
        <v>36480</v>
      </c>
      <c r="O1137" s="26">
        <f>+R1137*'COSTOS VARIOS'!$O$2</f>
        <v>787.2</v>
      </c>
      <c r="P1137" s="26">
        <f>+R1137*'COSTOS VARIOS'!$O$3</f>
        <v>2880</v>
      </c>
      <c r="Q1137" s="26">
        <v>1</v>
      </c>
      <c r="R1137" s="26">
        <f t="shared" si="172"/>
        <v>192000</v>
      </c>
      <c r="S1137" s="25">
        <f t="shared" si="173"/>
        <v>336327.2</v>
      </c>
      <c r="T1137" s="28">
        <f t="shared" si="174"/>
        <v>0.3079524938809588</v>
      </c>
      <c r="U1137" s="29">
        <f t="shared" si="175"/>
        <v>439900</v>
      </c>
      <c r="V1137" s="26">
        <f>+INDEX('LISTA DE PRECIOS EKM '!A:K,MATCH('Precios ML'!B1137,'LISTA DE PRECIOS EKM '!A:A,0),8)</f>
        <v>439900</v>
      </c>
      <c r="W1137" s="26">
        <f t="shared" si="176"/>
        <v>439900</v>
      </c>
      <c r="X1137" s="26">
        <f t="shared" si="177"/>
        <v>0</v>
      </c>
      <c r="Y1137" s="26"/>
      <c r="Z1137" s="26">
        <f t="shared" si="178"/>
        <v>439900</v>
      </c>
      <c r="AA1137" s="30">
        <f t="shared" si="179"/>
        <v>1.2911458333333332</v>
      </c>
    </row>
    <row r="1138" spans="1:27">
      <c r="A1138" s="20" t="s">
        <v>6102</v>
      </c>
      <c r="B1138" s="20" t="s">
        <v>6103</v>
      </c>
      <c r="C1138" s="25">
        <v>192000</v>
      </c>
      <c r="D1138" s="22">
        <v>85</v>
      </c>
      <c r="E1138" s="22">
        <v>49</v>
      </c>
      <c r="F1138" s="22">
        <v>40</v>
      </c>
      <c r="G1138" s="22">
        <v>16000</v>
      </c>
      <c r="H1138" s="22" t="s">
        <v>5088</v>
      </c>
      <c r="I1138" s="26">
        <f>+IF(H1138='COSTOS VARIOS'!$C$1,'COSTOS VARIOS'!$C$2*'Precios ML'!V1138,'COSTOS VARIOS'!$B$2*'Precios ML'!V1138)</f>
        <v>87980</v>
      </c>
      <c r="J1138" s="22">
        <v>0</v>
      </c>
      <c r="K1138" s="27">
        <f t="shared" si="170"/>
        <v>10.4125</v>
      </c>
      <c r="L1138" s="27">
        <f t="shared" si="171"/>
        <v>10.4125</v>
      </c>
      <c r="M1138" s="26">
        <f>(INDEX(pesos!A:B,MATCH(L1138,pesos!A:A,1),2))</f>
        <v>16200</v>
      </c>
      <c r="N1138" s="26">
        <f>+R1138*'COSTOS VARIOS'!$O$1</f>
        <v>36480</v>
      </c>
      <c r="O1138" s="26">
        <f>+R1138*'COSTOS VARIOS'!$O$2</f>
        <v>787.2</v>
      </c>
      <c r="P1138" s="26">
        <f>+R1138*'COSTOS VARIOS'!$O$3</f>
        <v>2880</v>
      </c>
      <c r="Q1138" s="26">
        <v>1</v>
      </c>
      <c r="R1138" s="26">
        <f t="shared" si="172"/>
        <v>192000</v>
      </c>
      <c r="S1138" s="25">
        <f t="shared" si="173"/>
        <v>336327.2</v>
      </c>
      <c r="T1138" s="28">
        <f t="shared" si="174"/>
        <v>0.3079524938809588</v>
      </c>
      <c r="U1138" s="29">
        <f t="shared" si="175"/>
        <v>439900</v>
      </c>
      <c r="V1138" s="26">
        <f>+INDEX('LISTA DE PRECIOS EKM '!A:K,MATCH('Precios ML'!B1138,'LISTA DE PRECIOS EKM '!A:A,0),8)</f>
        <v>439900</v>
      </c>
      <c r="W1138" s="26">
        <f t="shared" si="176"/>
        <v>439900</v>
      </c>
      <c r="X1138" s="26">
        <f t="shared" si="177"/>
        <v>0</v>
      </c>
      <c r="Y1138" s="26"/>
      <c r="Z1138" s="26">
        <f t="shared" si="178"/>
        <v>439900</v>
      </c>
      <c r="AA1138" s="30">
        <f t="shared" si="179"/>
        <v>1.2911458333333332</v>
      </c>
    </row>
    <row r="1139" spans="1:27">
      <c r="A1139" s="20" t="s">
        <v>6104</v>
      </c>
      <c r="B1139" s="20" t="s">
        <v>6105</v>
      </c>
      <c r="C1139" s="25">
        <v>275000</v>
      </c>
      <c r="D1139" s="22">
        <v>85</v>
      </c>
      <c r="E1139" s="22">
        <v>49</v>
      </c>
      <c r="F1139" s="22">
        <v>40</v>
      </c>
      <c r="G1139" s="22">
        <v>16000</v>
      </c>
      <c r="H1139" s="22" t="s">
        <v>5088</v>
      </c>
      <c r="I1139" s="26">
        <f>+IF(H1139='COSTOS VARIOS'!$C$1,'COSTOS VARIOS'!$C$2*'Precios ML'!V1139,'COSTOS VARIOS'!$B$2*'Precios ML'!V1139)</f>
        <v>123980</v>
      </c>
      <c r="J1139" s="22">
        <v>0</v>
      </c>
      <c r="K1139" s="27">
        <f t="shared" si="170"/>
        <v>10.4125</v>
      </c>
      <c r="L1139" s="27">
        <f t="shared" si="171"/>
        <v>10.4125</v>
      </c>
      <c r="M1139" s="26">
        <f>(INDEX(pesos!A:B,MATCH(L1139,pesos!A:A,1),2))</f>
        <v>16200</v>
      </c>
      <c r="N1139" s="26">
        <f>+R1139*'COSTOS VARIOS'!$O$1</f>
        <v>52250</v>
      </c>
      <c r="O1139" s="26">
        <f>+R1139*'COSTOS VARIOS'!$O$2</f>
        <v>1127.5</v>
      </c>
      <c r="P1139" s="26">
        <f>+R1139*'COSTOS VARIOS'!$O$3</f>
        <v>4125</v>
      </c>
      <c r="Q1139" s="26">
        <v>1</v>
      </c>
      <c r="R1139" s="26">
        <f t="shared" si="172"/>
        <v>275000</v>
      </c>
      <c r="S1139" s="25">
        <f t="shared" si="173"/>
        <v>472682.5</v>
      </c>
      <c r="T1139" s="28">
        <f t="shared" si="174"/>
        <v>0.31145113263131163</v>
      </c>
      <c r="U1139" s="29">
        <f t="shared" si="175"/>
        <v>619900</v>
      </c>
      <c r="V1139" s="26">
        <f>+INDEX('LISTA DE PRECIOS EKM '!A:K,MATCH('Precios ML'!B1139,'LISTA DE PRECIOS EKM '!A:A,0),8)</f>
        <v>619900</v>
      </c>
      <c r="W1139" s="26">
        <f t="shared" si="176"/>
        <v>619900</v>
      </c>
      <c r="X1139" s="26">
        <f t="shared" si="177"/>
        <v>0</v>
      </c>
      <c r="Y1139" s="26"/>
      <c r="Z1139" s="26">
        <f t="shared" si="178"/>
        <v>619900</v>
      </c>
      <c r="AA1139" s="30">
        <f t="shared" si="179"/>
        <v>1.2541818181818183</v>
      </c>
    </row>
    <row r="1140" spans="1:27">
      <c r="A1140" s="20" t="s">
        <v>6104</v>
      </c>
      <c r="B1140" s="20" t="s">
        <v>6105</v>
      </c>
      <c r="C1140" s="25">
        <v>275000</v>
      </c>
      <c r="D1140" s="22">
        <v>85</v>
      </c>
      <c r="E1140" s="22">
        <v>49</v>
      </c>
      <c r="F1140" s="22">
        <v>40</v>
      </c>
      <c r="G1140" s="22">
        <v>16000</v>
      </c>
      <c r="H1140" s="22" t="s">
        <v>5088</v>
      </c>
      <c r="I1140" s="26">
        <f>+IF(H1140='COSTOS VARIOS'!$C$1,'COSTOS VARIOS'!$C$2*'Precios ML'!V1140,'COSTOS VARIOS'!$B$2*'Precios ML'!V1140)</f>
        <v>123980</v>
      </c>
      <c r="J1140" s="22">
        <v>0</v>
      </c>
      <c r="K1140" s="27">
        <f t="shared" si="170"/>
        <v>10.4125</v>
      </c>
      <c r="L1140" s="27">
        <f t="shared" si="171"/>
        <v>10.4125</v>
      </c>
      <c r="M1140" s="26">
        <f>(INDEX(pesos!A:B,MATCH(L1140,pesos!A:A,1),2))</f>
        <v>16200</v>
      </c>
      <c r="N1140" s="26">
        <f>+R1140*'COSTOS VARIOS'!$O$1</f>
        <v>52250</v>
      </c>
      <c r="O1140" s="26">
        <f>+R1140*'COSTOS VARIOS'!$O$2</f>
        <v>1127.5</v>
      </c>
      <c r="P1140" s="26">
        <f>+R1140*'COSTOS VARIOS'!$O$3</f>
        <v>4125</v>
      </c>
      <c r="Q1140" s="26">
        <v>1</v>
      </c>
      <c r="R1140" s="26">
        <f t="shared" si="172"/>
        <v>275000</v>
      </c>
      <c r="S1140" s="25">
        <f t="shared" si="173"/>
        <v>472682.5</v>
      </c>
      <c r="T1140" s="28">
        <f t="shared" si="174"/>
        <v>0.31145113263131163</v>
      </c>
      <c r="U1140" s="29">
        <f t="shared" si="175"/>
        <v>619900</v>
      </c>
      <c r="V1140" s="26">
        <f>+INDEX('LISTA DE PRECIOS EKM '!A:K,MATCH('Precios ML'!B1140,'LISTA DE PRECIOS EKM '!A:A,0),8)</f>
        <v>619900</v>
      </c>
      <c r="W1140" s="26">
        <f t="shared" si="176"/>
        <v>619900</v>
      </c>
      <c r="X1140" s="26">
        <f t="shared" si="177"/>
        <v>0</v>
      </c>
      <c r="Y1140" s="26"/>
      <c r="Z1140" s="26">
        <f t="shared" si="178"/>
        <v>619900</v>
      </c>
      <c r="AA1140" s="30">
        <f t="shared" si="179"/>
        <v>1.2541818181818183</v>
      </c>
    </row>
    <row r="1141" spans="1:27">
      <c r="A1141" s="20" t="s">
        <v>6106</v>
      </c>
      <c r="B1141" s="20" t="s">
        <v>6107</v>
      </c>
      <c r="C1141" s="25">
        <v>110000</v>
      </c>
      <c r="D1141" s="22">
        <v>85</v>
      </c>
      <c r="E1141" s="22">
        <v>49</v>
      </c>
      <c r="F1141" s="22">
        <v>40</v>
      </c>
      <c r="G1141" s="22">
        <v>16000</v>
      </c>
      <c r="H1141" s="22" t="s">
        <v>5088</v>
      </c>
      <c r="I1141" s="26">
        <f>+IF(H1141='COSTOS VARIOS'!$C$1,'COSTOS VARIOS'!$C$2*'Precios ML'!V1141,'COSTOS VARIOS'!$B$2*'Precios ML'!V1141)</f>
        <v>55980</v>
      </c>
      <c r="J1141" s="22">
        <v>0</v>
      </c>
      <c r="K1141" s="27">
        <f t="shared" si="170"/>
        <v>10.4125</v>
      </c>
      <c r="L1141" s="27">
        <f t="shared" si="171"/>
        <v>10.4125</v>
      </c>
      <c r="M1141" s="26">
        <f>(INDEX(pesos!A:B,MATCH(L1141,pesos!A:A,1),2))</f>
        <v>16200</v>
      </c>
      <c r="N1141" s="26">
        <f>+R1141*'COSTOS VARIOS'!$O$1</f>
        <v>20900</v>
      </c>
      <c r="O1141" s="26">
        <f>+R1141*'COSTOS VARIOS'!$O$2</f>
        <v>451.00000000000006</v>
      </c>
      <c r="P1141" s="26">
        <f>+R1141*'COSTOS VARIOS'!$O$3</f>
        <v>1650</v>
      </c>
      <c r="Q1141" s="26">
        <v>1</v>
      </c>
      <c r="R1141" s="26">
        <f t="shared" si="172"/>
        <v>110000</v>
      </c>
      <c r="S1141" s="25">
        <f t="shared" si="173"/>
        <v>205181</v>
      </c>
      <c r="T1141" s="28">
        <f t="shared" si="174"/>
        <v>0.36416139895994259</v>
      </c>
      <c r="U1141" s="29">
        <f t="shared" si="175"/>
        <v>279900</v>
      </c>
      <c r="V1141" s="26">
        <f>+INDEX('LISTA DE PRECIOS EKM '!A:K,MATCH('Precios ML'!B1141,'LISTA DE PRECIOS EKM '!A:A,0),8)</f>
        <v>279900</v>
      </c>
      <c r="W1141" s="26">
        <f t="shared" si="176"/>
        <v>279900</v>
      </c>
      <c r="X1141" s="26">
        <f t="shared" si="177"/>
        <v>0</v>
      </c>
      <c r="Y1141" s="26"/>
      <c r="Z1141" s="26">
        <f t="shared" si="178"/>
        <v>279900</v>
      </c>
      <c r="AA1141" s="30">
        <f t="shared" si="179"/>
        <v>1.5445454545454544</v>
      </c>
    </row>
    <row r="1142" spans="1:27">
      <c r="A1142" s="20" t="s">
        <v>6106</v>
      </c>
      <c r="B1142" s="20" t="s">
        <v>6107</v>
      </c>
      <c r="C1142" s="25">
        <v>110000</v>
      </c>
      <c r="D1142" s="22">
        <v>85</v>
      </c>
      <c r="E1142" s="22">
        <v>49</v>
      </c>
      <c r="F1142" s="22">
        <v>40</v>
      </c>
      <c r="G1142" s="22">
        <v>16000</v>
      </c>
      <c r="H1142" s="22" t="s">
        <v>5088</v>
      </c>
      <c r="I1142" s="26">
        <f>+IF(H1142='COSTOS VARIOS'!$C$1,'COSTOS VARIOS'!$C$2*'Precios ML'!V1142,'COSTOS VARIOS'!$B$2*'Precios ML'!V1142)</f>
        <v>55980</v>
      </c>
      <c r="J1142" s="22">
        <v>0</v>
      </c>
      <c r="K1142" s="27">
        <f t="shared" si="170"/>
        <v>10.4125</v>
      </c>
      <c r="L1142" s="27">
        <f t="shared" si="171"/>
        <v>10.4125</v>
      </c>
      <c r="M1142" s="26">
        <f>(INDEX(pesos!A:B,MATCH(L1142,pesos!A:A,1),2))</f>
        <v>16200</v>
      </c>
      <c r="N1142" s="26">
        <f>+R1142*'COSTOS VARIOS'!$O$1</f>
        <v>20900</v>
      </c>
      <c r="O1142" s="26">
        <f>+R1142*'COSTOS VARIOS'!$O$2</f>
        <v>451.00000000000006</v>
      </c>
      <c r="P1142" s="26">
        <f>+R1142*'COSTOS VARIOS'!$O$3</f>
        <v>1650</v>
      </c>
      <c r="Q1142" s="26">
        <v>1</v>
      </c>
      <c r="R1142" s="26">
        <f t="shared" si="172"/>
        <v>110000</v>
      </c>
      <c r="S1142" s="25">
        <f t="shared" si="173"/>
        <v>205181</v>
      </c>
      <c r="T1142" s="28">
        <f t="shared" si="174"/>
        <v>0.36416139895994259</v>
      </c>
      <c r="U1142" s="29">
        <f t="shared" si="175"/>
        <v>279900</v>
      </c>
      <c r="V1142" s="26">
        <f>+INDEX('LISTA DE PRECIOS EKM '!A:K,MATCH('Precios ML'!B1142,'LISTA DE PRECIOS EKM '!A:A,0),8)</f>
        <v>279900</v>
      </c>
      <c r="W1142" s="26">
        <f t="shared" si="176"/>
        <v>279900</v>
      </c>
      <c r="X1142" s="26">
        <f t="shared" si="177"/>
        <v>0</v>
      </c>
      <c r="Y1142" s="26"/>
      <c r="Z1142" s="26">
        <f t="shared" si="178"/>
        <v>279900</v>
      </c>
      <c r="AA1142" s="30">
        <f t="shared" si="179"/>
        <v>1.5445454545454544</v>
      </c>
    </row>
    <row r="1143" spans="1:27">
      <c r="A1143" s="20" t="s">
        <v>6108</v>
      </c>
      <c r="B1143" s="20" t="s">
        <v>6109</v>
      </c>
      <c r="C1143" s="25">
        <v>275000</v>
      </c>
      <c r="D1143" s="22">
        <v>85</v>
      </c>
      <c r="E1143" s="22">
        <v>49</v>
      </c>
      <c r="F1143" s="22">
        <v>40</v>
      </c>
      <c r="G1143" s="22">
        <v>16000</v>
      </c>
      <c r="H1143" s="22" t="s">
        <v>5088</v>
      </c>
      <c r="I1143" s="26">
        <f>+IF(H1143='COSTOS VARIOS'!$C$1,'COSTOS VARIOS'!$C$2*'Precios ML'!V1143,'COSTOS VARIOS'!$B$2*'Precios ML'!V1143)</f>
        <v>123980</v>
      </c>
      <c r="J1143" s="22">
        <v>0</v>
      </c>
      <c r="K1143" s="27">
        <f t="shared" si="170"/>
        <v>10.4125</v>
      </c>
      <c r="L1143" s="27">
        <f t="shared" si="171"/>
        <v>10.4125</v>
      </c>
      <c r="M1143" s="26">
        <f>(INDEX(pesos!A:B,MATCH(L1143,pesos!A:A,1),2))</f>
        <v>16200</v>
      </c>
      <c r="N1143" s="26">
        <f>+R1143*'COSTOS VARIOS'!$O$1</f>
        <v>52250</v>
      </c>
      <c r="O1143" s="26">
        <f>+R1143*'COSTOS VARIOS'!$O$2</f>
        <v>1127.5</v>
      </c>
      <c r="P1143" s="26">
        <f>+R1143*'COSTOS VARIOS'!$O$3</f>
        <v>4125</v>
      </c>
      <c r="Q1143" s="26">
        <v>1</v>
      </c>
      <c r="R1143" s="26">
        <f t="shared" si="172"/>
        <v>275000</v>
      </c>
      <c r="S1143" s="25">
        <f t="shared" si="173"/>
        <v>472682.5</v>
      </c>
      <c r="T1143" s="28">
        <f t="shared" si="174"/>
        <v>0.31145113263131163</v>
      </c>
      <c r="U1143" s="29">
        <f t="shared" si="175"/>
        <v>619900</v>
      </c>
      <c r="V1143" s="26">
        <f>+INDEX('LISTA DE PRECIOS EKM '!A:K,MATCH('Precios ML'!B1143,'LISTA DE PRECIOS EKM '!A:A,0),8)</f>
        <v>619900</v>
      </c>
      <c r="W1143" s="26">
        <f t="shared" si="176"/>
        <v>619900</v>
      </c>
      <c r="X1143" s="26">
        <f t="shared" si="177"/>
        <v>0</v>
      </c>
      <c r="Y1143" s="26"/>
      <c r="Z1143" s="26">
        <f t="shared" si="178"/>
        <v>619900</v>
      </c>
      <c r="AA1143" s="30">
        <f t="shared" si="179"/>
        <v>1.2541818181818183</v>
      </c>
    </row>
    <row r="1144" spans="1:27">
      <c r="A1144" s="20" t="s">
        <v>6108</v>
      </c>
      <c r="B1144" s="20" t="s">
        <v>6109</v>
      </c>
      <c r="C1144" s="25">
        <v>275000</v>
      </c>
      <c r="D1144" s="22">
        <v>85</v>
      </c>
      <c r="E1144" s="22">
        <v>49</v>
      </c>
      <c r="F1144" s="22">
        <v>40</v>
      </c>
      <c r="G1144" s="22">
        <v>16000</v>
      </c>
      <c r="H1144" s="22" t="s">
        <v>5088</v>
      </c>
      <c r="I1144" s="26">
        <f>+IF(H1144='COSTOS VARIOS'!$C$1,'COSTOS VARIOS'!$C$2*'Precios ML'!V1144,'COSTOS VARIOS'!$B$2*'Precios ML'!V1144)</f>
        <v>123980</v>
      </c>
      <c r="J1144" s="22">
        <v>0</v>
      </c>
      <c r="K1144" s="27">
        <f t="shared" si="170"/>
        <v>10.4125</v>
      </c>
      <c r="L1144" s="27">
        <f t="shared" si="171"/>
        <v>10.4125</v>
      </c>
      <c r="M1144" s="26">
        <f>(INDEX(pesos!A:B,MATCH(L1144,pesos!A:A,1),2))</f>
        <v>16200</v>
      </c>
      <c r="N1144" s="26">
        <f>+R1144*'COSTOS VARIOS'!$O$1</f>
        <v>52250</v>
      </c>
      <c r="O1144" s="26">
        <f>+R1144*'COSTOS VARIOS'!$O$2</f>
        <v>1127.5</v>
      </c>
      <c r="P1144" s="26">
        <f>+R1144*'COSTOS VARIOS'!$O$3</f>
        <v>4125</v>
      </c>
      <c r="Q1144" s="26">
        <v>1</v>
      </c>
      <c r="R1144" s="26">
        <f t="shared" si="172"/>
        <v>275000</v>
      </c>
      <c r="S1144" s="25">
        <f t="shared" si="173"/>
        <v>472682.5</v>
      </c>
      <c r="T1144" s="28">
        <f t="shared" si="174"/>
        <v>0.31145113263131163</v>
      </c>
      <c r="U1144" s="29">
        <f t="shared" si="175"/>
        <v>619900</v>
      </c>
      <c r="V1144" s="26">
        <f>+INDEX('LISTA DE PRECIOS EKM '!A:K,MATCH('Precios ML'!B1144,'LISTA DE PRECIOS EKM '!A:A,0),8)</f>
        <v>619900</v>
      </c>
      <c r="W1144" s="26">
        <f t="shared" si="176"/>
        <v>619900</v>
      </c>
      <c r="X1144" s="26">
        <f t="shared" si="177"/>
        <v>0</v>
      </c>
      <c r="Y1144" s="26"/>
      <c r="Z1144" s="26">
        <f t="shared" si="178"/>
        <v>619900</v>
      </c>
      <c r="AA1144" s="30">
        <f t="shared" si="179"/>
        <v>1.2541818181818183</v>
      </c>
    </row>
    <row r="1145" spans="1:27">
      <c r="A1145" s="20" t="s">
        <v>6110</v>
      </c>
      <c r="B1145" s="20" t="s">
        <v>6111</v>
      </c>
      <c r="C1145" s="25">
        <v>192000</v>
      </c>
      <c r="D1145" s="22">
        <v>85</v>
      </c>
      <c r="E1145" s="22">
        <v>49</v>
      </c>
      <c r="F1145" s="22">
        <v>40</v>
      </c>
      <c r="G1145" s="22">
        <v>16000</v>
      </c>
      <c r="H1145" s="22" t="s">
        <v>5088</v>
      </c>
      <c r="I1145" s="26">
        <f>+IF(H1145='COSTOS VARIOS'!$C$1,'COSTOS VARIOS'!$C$2*'Precios ML'!V1145,'COSTOS VARIOS'!$B$2*'Precios ML'!V1145)</f>
        <v>89980</v>
      </c>
      <c r="J1145" s="22">
        <v>0</v>
      </c>
      <c r="K1145" s="27">
        <f t="shared" si="170"/>
        <v>10.4125</v>
      </c>
      <c r="L1145" s="27">
        <f t="shared" si="171"/>
        <v>10.4125</v>
      </c>
      <c r="M1145" s="26">
        <f>(INDEX(pesos!A:B,MATCH(L1145,pesos!A:A,1),2))</f>
        <v>16200</v>
      </c>
      <c r="N1145" s="26">
        <f>+R1145*'COSTOS VARIOS'!$O$1</f>
        <v>36480</v>
      </c>
      <c r="O1145" s="26">
        <f>+R1145*'COSTOS VARIOS'!$O$2</f>
        <v>787.2</v>
      </c>
      <c r="P1145" s="26">
        <f>+R1145*'COSTOS VARIOS'!$O$3</f>
        <v>2880</v>
      </c>
      <c r="Q1145" s="26">
        <v>1</v>
      </c>
      <c r="R1145" s="26">
        <f t="shared" si="172"/>
        <v>192000</v>
      </c>
      <c r="S1145" s="25">
        <f t="shared" si="173"/>
        <v>338327.2</v>
      </c>
      <c r="T1145" s="28">
        <f t="shared" si="174"/>
        <v>0.32977780089806541</v>
      </c>
      <c r="U1145" s="29">
        <f t="shared" si="175"/>
        <v>449900</v>
      </c>
      <c r="V1145" s="26">
        <f>+INDEX('LISTA DE PRECIOS EKM '!A:K,MATCH('Precios ML'!B1145,'LISTA DE PRECIOS EKM '!A:A,0),8)</f>
        <v>449900</v>
      </c>
      <c r="W1145" s="26">
        <f t="shared" si="176"/>
        <v>449900</v>
      </c>
      <c r="X1145" s="26">
        <f t="shared" si="177"/>
        <v>0</v>
      </c>
      <c r="Y1145" s="26"/>
      <c r="Z1145" s="26">
        <f t="shared" si="178"/>
        <v>449900</v>
      </c>
      <c r="AA1145" s="30">
        <f t="shared" si="179"/>
        <v>1.3432291666666667</v>
      </c>
    </row>
    <row r="1146" spans="1:27">
      <c r="A1146" s="20" t="s">
        <v>6110</v>
      </c>
      <c r="B1146" s="20" t="s">
        <v>6111</v>
      </c>
      <c r="C1146" s="25">
        <v>192000</v>
      </c>
      <c r="D1146" s="22">
        <v>85</v>
      </c>
      <c r="E1146" s="22">
        <v>49</v>
      </c>
      <c r="F1146" s="22">
        <v>40</v>
      </c>
      <c r="G1146" s="22">
        <v>16000</v>
      </c>
      <c r="H1146" s="22" t="s">
        <v>5088</v>
      </c>
      <c r="I1146" s="26">
        <f>+IF(H1146='COSTOS VARIOS'!$C$1,'COSTOS VARIOS'!$C$2*'Precios ML'!V1146,'COSTOS VARIOS'!$B$2*'Precios ML'!V1146)</f>
        <v>89980</v>
      </c>
      <c r="J1146" s="22">
        <v>0</v>
      </c>
      <c r="K1146" s="27">
        <f t="shared" si="170"/>
        <v>10.4125</v>
      </c>
      <c r="L1146" s="27">
        <f t="shared" si="171"/>
        <v>10.4125</v>
      </c>
      <c r="M1146" s="26">
        <f>(INDEX(pesos!A:B,MATCH(L1146,pesos!A:A,1),2))</f>
        <v>16200</v>
      </c>
      <c r="N1146" s="26">
        <f>+R1146*'COSTOS VARIOS'!$O$1</f>
        <v>36480</v>
      </c>
      <c r="O1146" s="26">
        <f>+R1146*'COSTOS VARIOS'!$O$2</f>
        <v>787.2</v>
      </c>
      <c r="P1146" s="26">
        <f>+R1146*'COSTOS VARIOS'!$O$3</f>
        <v>2880</v>
      </c>
      <c r="Q1146" s="26">
        <v>1</v>
      </c>
      <c r="R1146" s="26">
        <f t="shared" si="172"/>
        <v>192000</v>
      </c>
      <c r="S1146" s="25">
        <f t="shared" si="173"/>
        <v>338327.2</v>
      </c>
      <c r="T1146" s="28">
        <f t="shared" si="174"/>
        <v>0.32977780089806541</v>
      </c>
      <c r="U1146" s="29">
        <f t="shared" si="175"/>
        <v>449900</v>
      </c>
      <c r="V1146" s="26">
        <f>+INDEX('LISTA DE PRECIOS EKM '!A:K,MATCH('Precios ML'!B1146,'LISTA DE PRECIOS EKM '!A:A,0),8)</f>
        <v>449900</v>
      </c>
      <c r="W1146" s="26">
        <f t="shared" si="176"/>
        <v>449900</v>
      </c>
      <c r="X1146" s="26">
        <f t="shared" si="177"/>
        <v>0</v>
      </c>
      <c r="Y1146" s="26"/>
      <c r="Z1146" s="26">
        <f t="shared" si="178"/>
        <v>449900</v>
      </c>
      <c r="AA1146" s="30">
        <f t="shared" si="179"/>
        <v>1.3432291666666667</v>
      </c>
    </row>
    <row r="1147" spans="1:27">
      <c r="A1147" s="20" t="s">
        <v>6112</v>
      </c>
      <c r="B1147" s="20" t="s">
        <v>6113</v>
      </c>
      <c r="C1147" s="25">
        <v>275000</v>
      </c>
      <c r="D1147" s="22">
        <v>85</v>
      </c>
      <c r="E1147" s="22">
        <v>49</v>
      </c>
      <c r="F1147" s="22">
        <v>40</v>
      </c>
      <c r="G1147" s="22">
        <v>16000</v>
      </c>
      <c r="H1147" s="22" t="s">
        <v>5088</v>
      </c>
      <c r="I1147" s="26">
        <f>+IF(H1147='COSTOS VARIOS'!$C$1,'COSTOS VARIOS'!$C$2*'Precios ML'!V1147,'COSTOS VARIOS'!$B$2*'Precios ML'!V1147)</f>
        <v>123980</v>
      </c>
      <c r="J1147" s="22">
        <v>0</v>
      </c>
      <c r="K1147" s="27">
        <f t="shared" si="170"/>
        <v>10.4125</v>
      </c>
      <c r="L1147" s="27">
        <f t="shared" si="171"/>
        <v>10.4125</v>
      </c>
      <c r="M1147" s="26">
        <f>(INDEX(pesos!A:B,MATCH(L1147,pesos!A:A,1),2))</f>
        <v>16200</v>
      </c>
      <c r="N1147" s="26">
        <f>+R1147*'COSTOS VARIOS'!$O$1</f>
        <v>52250</v>
      </c>
      <c r="O1147" s="26">
        <f>+R1147*'COSTOS VARIOS'!$O$2</f>
        <v>1127.5</v>
      </c>
      <c r="P1147" s="26">
        <f>+R1147*'COSTOS VARIOS'!$O$3</f>
        <v>4125</v>
      </c>
      <c r="Q1147" s="26">
        <v>1</v>
      </c>
      <c r="R1147" s="26">
        <f t="shared" si="172"/>
        <v>275000</v>
      </c>
      <c r="S1147" s="25">
        <f t="shared" si="173"/>
        <v>472682.5</v>
      </c>
      <c r="T1147" s="28">
        <f t="shared" si="174"/>
        <v>0.31145113263131163</v>
      </c>
      <c r="U1147" s="29">
        <f t="shared" si="175"/>
        <v>619900</v>
      </c>
      <c r="V1147" s="26">
        <f>+INDEX('LISTA DE PRECIOS EKM '!A:K,MATCH('Precios ML'!B1147,'LISTA DE PRECIOS EKM '!A:A,0),8)</f>
        <v>619900</v>
      </c>
      <c r="W1147" s="26">
        <f t="shared" si="176"/>
        <v>619900</v>
      </c>
      <c r="X1147" s="26">
        <f t="shared" si="177"/>
        <v>0</v>
      </c>
      <c r="Y1147" s="26"/>
      <c r="Z1147" s="26">
        <f t="shared" si="178"/>
        <v>619900</v>
      </c>
      <c r="AA1147" s="30">
        <f t="shared" si="179"/>
        <v>1.2541818181818183</v>
      </c>
    </row>
    <row r="1148" spans="1:27">
      <c r="A1148" s="20" t="s">
        <v>6112</v>
      </c>
      <c r="B1148" s="20" t="s">
        <v>6113</v>
      </c>
      <c r="C1148" s="25">
        <v>275000</v>
      </c>
      <c r="D1148" s="22">
        <v>85</v>
      </c>
      <c r="E1148" s="22">
        <v>49</v>
      </c>
      <c r="F1148" s="22">
        <v>40</v>
      </c>
      <c r="G1148" s="22">
        <v>16000</v>
      </c>
      <c r="H1148" s="22" t="s">
        <v>5088</v>
      </c>
      <c r="I1148" s="26">
        <f>+IF(H1148='COSTOS VARIOS'!$C$1,'COSTOS VARIOS'!$C$2*'Precios ML'!V1148,'COSTOS VARIOS'!$B$2*'Precios ML'!V1148)</f>
        <v>123980</v>
      </c>
      <c r="J1148" s="22">
        <v>0</v>
      </c>
      <c r="K1148" s="27">
        <f t="shared" si="170"/>
        <v>10.4125</v>
      </c>
      <c r="L1148" s="27">
        <f t="shared" si="171"/>
        <v>10.4125</v>
      </c>
      <c r="M1148" s="26">
        <f>(INDEX(pesos!A:B,MATCH(L1148,pesos!A:A,1),2))</f>
        <v>16200</v>
      </c>
      <c r="N1148" s="26">
        <f>+R1148*'COSTOS VARIOS'!$O$1</f>
        <v>52250</v>
      </c>
      <c r="O1148" s="26">
        <f>+R1148*'COSTOS VARIOS'!$O$2</f>
        <v>1127.5</v>
      </c>
      <c r="P1148" s="26">
        <f>+R1148*'COSTOS VARIOS'!$O$3</f>
        <v>4125</v>
      </c>
      <c r="Q1148" s="26">
        <v>1</v>
      </c>
      <c r="R1148" s="26">
        <f t="shared" si="172"/>
        <v>275000</v>
      </c>
      <c r="S1148" s="25">
        <f t="shared" si="173"/>
        <v>472682.5</v>
      </c>
      <c r="T1148" s="28">
        <f t="shared" si="174"/>
        <v>0.31145113263131163</v>
      </c>
      <c r="U1148" s="29">
        <f t="shared" si="175"/>
        <v>619900</v>
      </c>
      <c r="V1148" s="26">
        <f>+INDEX('LISTA DE PRECIOS EKM '!A:K,MATCH('Precios ML'!B1148,'LISTA DE PRECIOS EKM '!A:A,0),8)</f>
        <v>619900</v>
      </c>
      <c r="W1148" s="26">
        <f t="shared" si="176"/>
        <v>619900</v>
      </c>
      <c r="X1148" s="26">
        <f t="shared" si="177"/>
        <v>0</v>
      </c>
      <c r="Y1148" s="26"/>
      <c r="Z1148" s="26">
        <f t="shared" si="178"/>
        <v>619900</v>
      </c>
      <c r="AA1148" s="30">
        <f t="shared" si="179"/>
        <v>1.2541818181818183</v>
      </c>
    </row>
    <row r="1149" spans="1:27">
      <c r="A1149" s="20" t="s">
        <v>6114</v>
      </c>
      <c r="B1149" s="20" t="s">
        <v>6115</v>
      </c>
      <c r="C1149" s="25">
        <v>61000</v>
      </c>
      <c r="D1149" s="22">
        <v>85</v>
      </c>
      <c r="E1149" s="22">
        <v>49</v>
      </c>
      <c r="F1149" s="22">
        <v>40</v>
      </c>
      <c r="G1149" s="22">
        <v>16000</v>
      </c>
      <c r="H1149" s="22" t="s">
        <v>5088</v>
      </c>
      <c r="I1149" s="26">
        <f>+IF(H1149='COSTOS VARIOS'!$C$1,'COSTOS VARIOS'!$C$2*'Precios ML'!V1149,'COSTOS VARIOS'!$B$2*'Precios ML'!V1149)</f>
        <v>33980</v>
      </c>
      <c r="J1149" s="22">
        <v>0</v>
      </c>
      <c r="K1149" s="27">
        <f t="shared" si="170"/>
        <v>10.4125</v>
      </c>
      <c r="L1149" s="27">
        <f t="shared" si="171"/>
        <v>10.4125</v>
      </c>
      <c r="M1149" s="26">
        <f>(INDEX(pesos!A:B,MATCH(L1149,pesos!A:A,1),2))</f>
        <v>16200</v>
      </c>
      <c r="N1149" s="26">
        <f>+R1149*'COSTOS VARIOS'!$O$1</f>
        <v>11590</v>
      </c>
      <c r="O1149" s="26">
        <f>+R1149*'COSTOS VARIOS'!$O$2</f>
        <v>250.10000000000002</v>
      </c>
      <c r="P1149" s="26">
        <f>+R1149*'COSTOS VARIOS'!$O$3</f>
        <v>915</v>
      </c>
      <c r="Q1149" s="26">
        <v>1</v>
      </c>
      <c r="R1149" s="26">
        <f t="shared" si="172"/>
        <v>61000</v>
      </c>
      <c r="S1149" s="25">
        <f t="shared" si="173"/>
        <v>123935.1</v>
      </c>
      <c r="T1149" s="28">
        <f t="shared" si="174"/>
        <v>0.37087879059281836</v>
      </c>
      <c r="U1149" s="29">
        <f t="shared" si="175"/>
        <v>169900</v>
      </c>
      <c r="V1149" s="26">
        <f>+INDEX('LISTA DE PRECIOS EKM '!A:K,MATCH('Precios ML'!B1149,'LISTA DE PRECIOS EKM '!A:A,0),8)</f>
        <v>169900</v>
      </c>
      <c r="W1149" s="26">
        <f t="shared" si="176"/>
        <v>169900</v>
      </c>
      <c r="X1149" s="26">
        <f t="shared" si="177"/>
        <v>0</v>
      </c>
      <c r="Y1149" s="26"/>
      <c r="Z1149" s="26">
        <f t="shared" si="178"/>
        <v>169900</v>
      </c>
      <c r="AA1149" s="30">
        <f t="shared" si="179"/>
        <v>1.7852459016393443</v>
      </c>
    </row>
    <row r="1150" spans="1:27">
      <c r="A1150" s="20" t="s">
        <v>6114</v>
      </c>
      <c r="B1150" s="20" t="s">
        <v>6115</v>
      </c>
      <c r="C1150" s="25">
        <v>61000</v>
      </c>
      <c r="D1150" s="22">
        <v>85</v>
      </c>
      <c r="E1150" s="22">
        <v>49</v>
      </c>
      <c r="F1150" s="22">
        <v>40</v>
      </c>
      <c r="G1150" s="22">
        <v>16000</v>
      </c>
      <c r="H1150" s="22" t="s">
        <v>5088</v>
      </c>
      <c r="I1150" s="26">
        <f>+IF(H1150='COSTOS VARIOS'!$C$1,'COSTOS VARIOS'!$C$2*'Precios ML'!V1150,'COSTOS VARIOS'!$B$2*'Precios ML'!V1150)</f>
        <v>33980</v>
      </c>
      <c r="J1150" s="22">
        <v>0</v>
      </c>
      <c r="K1150" s="27">
        <f t="shared" si="170"/>
        <v>10.4125</v>
      </c>
      <c r="L1150" s="27">
        <f t="shared" si="171"/>
        <v>10.4125</v>
      </c>
      <c r="M1150" s="26">
        <f>(INDEX(pesos!A:B,MATCH(L1150,pesos!A:A,1),2))</f>
        <v>16200</v>
      </c>
      <c r="N1150" s="26">
        <f>+R1150*'COSTOS VARIOS'!$O$1</f>
        <v>11590</v>
      </c>
      <c r="O1150" s="26">
        <f>+R1150*'COSTOS VARIOS'!$O$2</f>
        <v>250.10000000000002</v>
      </c>
      <c r="P1150" s="26">
        <f>+R1150*'COSTOS VARIOS'!$O$3</f>
        <v>915</v>
      </c>
      <c r="Q1150" s="26">
        <v>1</v>
      </c>
      <c r="R1150" s="26">
        <f t="shared" si="172"/>
        <v>61000</v>
      </c>
      <c r="S1150" s="25">
        <f t="shared" si="173"/>
        <v>123935.1</v>
      </c>
      <c r="T1150" s="28">
        <f t="shared" si="174"/>
        <v>0.37087879059281836</v>
      </c>
      <c r="U1150" s="29">
        <f t="shared" si="175"/>
        <v>169900</v>
      </c>
      <c r="V1150" s="26">
        <f>+INDEX('LISTA DE PRECIOS EKM '!A:K,MATCH('Precios ML'!B1150,'LISTA DE PRECIOS EKM '!A:A,0),8)</f>
        <v>169900</v>
      </c>
      <c r="W1150" s="26">
        <f t="shared" si="176"/>
        <v>169900</v>
      </c>
      <c r="X1150" s="26">
        <f t="shared" si="177"/>
        <v>0</v>
      </c>
      <c r="Y1150" s="26"/>
      <c r="Z1150" s="26">
        <f t="shared" si="178"/>
        <v>169900</v>
      </c>
      <c r="AA1150" s="30">
        <f t="shared" si="179"/>
        <v>1.7852459016393443</v>
      </c>
    </row>
    <row r="1151" spans="1:27">
      <c r="A1151" s="20" t="s">
        <v>6116</v>
      </c>
      <c r="B1151" s="20" t="s">
        <v>6117</v>
      </c>
      <c r="C1151" s="25">
        <v>110000</v>
      </c>
      <c r="D1151" s="22">
        <v>85</v>
      </c>
      <c r="E1151" s="22">
        <v>49</v>
      </c>
      <c r="F1151" s="22">
        <v>40</v>
      </c>
      <c r="G1151" s="22">
        <v>16000</v>
      </c>
      <c r="H1151" s="22" t="s">
        <v>5088</v>
      </c>
      <c r="I1151" s="26">
        <f>+IF(H1151='COSTOS VARIOS'!$C$1,'COSTOS VARIOS'!$C$2*'Precios ML'!V1151,'COSTOS VARIOS'!$B$2*'Precios ML'!V1151)</f>
        <v>55980</v>
      </c>
      <c r="J1151" s="22">
        <v>0</v>
      </c>
      <c r="K1151" s="27">
        <f t="shared" si="170"/>
        <v>10.4125</v>
      </c>
      <c r="L1151" s="27">
        <f t="shared" si="171"/>
        <v>10.4125</v>
      </c>
      <c r="M1151" s="26">
        <f>(INDEX(pesos!A:B,MATCH(L1151,pesos!A:A,1),2))</f>
        <v>16200</v>
      </c>
      <c r="N1151" s="26">
        <f>+R1151*'COSTOS VARIOS'!$O$1</f>
        <v>20900</v>
      </c>
      <c r="O1151" s="26">
        <f>+R1151*'COSTOS VARIOS'!$O$2</f>
        <v>451.00000000000006</v>
      </c>
      <c r="P1151" s="26">
        <f>+R1151*'COSTOS VARIOS'!$O$3</f>
        <v>1650</v>
      </c>
      <c r="Q1151" s="26">
        <v>1</v>
      </c>
      <c r="R1151" s="26">
        <f t="shared" si="172"/>
        <v>110000</v>
      </c>
      <c r="S1151" s="25">
        <f t="shared" si="173"/>
        <v>205181</v>
      </c>
      <c r="T1151" s="28">
        <f t="shared" si="174"/>
        <v>0.36416139895994259</v>
      </c>
      <c r="U1151" s="29">
        <f t="shared" si="175"/>
        <v>279900</v>
      </c>
      <c r="V1151" s="26">
        <f>+INDEX('LISTA DE PRECIOS EKM '!A:K,MATCH('Precios ML'!B1151,'LISTA DE PRECIOS EKM '!A:A,0),8)</f>
        <v>279900</v>
      </c>
      <c r="W1151" s="26">
        <f t="shared" si="176"/>
        <v>279900</v>
      </c>
      <c r="X1151" s="26">
        <f t="shared" si="177"/>
        <v>0</v>
      </c>
      <c r="Y1151" s="26"/>
      <c r="Z1151" s="26">
        <f t="shared" si="178"/>
        <v>279900</v>
      </c>
      <c r="AA1151" s="30">
        <f t="shared" si="179"/>
        <v>1.5445454545454544</v>
      </c>
    </row>
    <row r="1152" spans="1:27">
      <c r="A1152" s="20" t="s">
        <v>6116</v>
      </c>
      <c r="B1152" s="20" t="s">
        <v>6117</v>
      </c>
      <c r="C1152" s="25">
        <v>110000</v>
      </c>
      <c r="D1152" s="22">
        <v>85</v>
      </c>
      <c r="E1152" s="22">
        <v>49</v>
      </c>
      <c r="F1152" s="22">
        <v>40</v>
      </c>
      <c r="G1152" s="22">
        <v>16000</v>
      </c>
      <c r="H1152" s="22" t="s">
        <v>5088</v>
      </c>
      <c r="I1152" s="26">
        <f>+IF(H1152='COSTOS VARIOS'!$C$1,'COSTOS VARIOS'!$C$2*'Precios ML'!V1152,'COSTOS VARIOS'!$B$2*'Precios ML'!V1152)</f>
        <v>55980</v>
      </c>
      <c r="J1152" s="22">
        <v>0</v>
      </c>
      <c r="K1152" s="27">
        <f t="shared" si="170"/>
        <v>10.4125</v>
      </c>
      <c r="L1152" s="27">
        <f t="shared" si="171"/>
        <v>10.4125</v>
      </c>
      <c r="M1152" s="26">
        <f>(INDEX(pesos!A:B,MATCH(L1152,pesos!A:A,1),2))</f>
        <v>16200</v>
      </c>
      <c r="N1152" s="26">
        <f>+R1152*'COSTOS VARIOS'!$O$1</f>
        <v>20900</v>
      </c>
      <c r="O1152" s="26">
        <f>+R1152*'COSTOS VARIOS'!$O$2</f>
        <v>451.00000000000006</v>
      </c>
      <c r="P1152" s="26">
        <f>+R1152*'COSTOS VARIOS'!$O$3</f>
        <v>1650</v>
      </c>
      <c r="Q1152" s="26">
        <v>1</v>
      </c>
      <c r="R1152" s="26">
        <f t="shared" si="172"/>
        <v>110000</v>
      </c>
      <c r="S1152" s="25">
        <f t="shared" si="173"/>
        <v>205181</v>
      </c>
      <c r="T1152" s="28">
        <f t="shared" si="174"/>
        <v>0.36416139895994259</v>
      </c>
      <c r="U1152" s="29">
        <f t="shared" si="175"/>
        <v>279900</v>
      </c>
      <c r="V1152" s="26">
        <f>+INDEX('LISTA DE PRECIOS EKM '!A:K,MATCH('Precios ML'!B1152,'LISTA DE PRECIOS EKM '!A:A,0),8)</f>
        <v>279900</v>
      </c>
      <c r="W1152" s="26">
        <f t="shared" si="176"/>
        <v>279900</v>
      </c>
      <c r="X1152" s="26">
        <f t="shared" si="177"/>
        <v>0</v>
      </c>
      <c r="Y1152" s="26"/>
      <c r="Z1152" s="26">
        <f t="shared" si="178"/>
        <v>279900</v>
      </c>
      <c r="AA1152" s="30">
        <f t="shared" si="179"/>
        <v>1.5445454545454544</v>
      </c>
    </row>
    <row r="1153" spans="1:27">
      <c r="A1153" s="20" t="s">
        <v>6118</v>
      </c>
      <c r="B1153" s="20" t="s">
        <v>6119</v>
      </c>
      <c r="C1153" s="25">
        <v>110000</v>
      </c>
      <c r="D1153" s="22">
        <v>85</v>
      </c>
      <c r="E1153" s="22">
        <v>49</v>
      </c>
      <c r="F1153" s="22">
        <v>40</v>
      </c>
      <c r="G1153" s="22">
        <v>16000</v>
      </c>
      <c r="H1153" s="22" t="s">
        <v>5088</v>
      </c>
      <c r="I1153" s="26">
        <f>+IF(H1153='COSTOS VARIOS'!$C$1,'COSTOS VARIOS'!$C$2*'Precios ML'!V1153,'COSTOS VARIOS'!$B$2*'Precios ML'!V1153)</f>
        <v>55980</v>
      </c>
      <c r="J1153" s="22">
        <v>0</v>
      </c>
      <c r="K1153" s="27">
        <f t="shared" si="170"/>
        <v>10.4125</v>
      </c>
      <c r="L1153" s="27">
        <f t="shared" si="171"/>
        <v>10.4125</v>
      </c>
      <c r="M1153" s="26">
        <f>(INDEX(pesos!A:B,MATCH(L1153,pesos!A:A,1),2))</f>
        <v>16200</v>
      </c>
      <c r="N1153" s="26">
        <f>+R1153*'COSTOS VARIOS'!$O$1</f>
        <v>20900</v>
      </c>
      <c r="O1153" s="26">
        <f>+R1153*'COSTOS VARIOS'!$O$2</f>
        <v>451.00000000000006</v>
      </c>
      <c r="P1153" s="26">
        <f>+R1153*'COSTOS VARIOS'!$O$3</f>
        <v>1650</v>
      </c>
      <c r="Q1153" s="26">
        <v>1</v>
      </c>
      <c r="R1153" s="26">
        <f t="shared" si="172"/>
        <v>110000</v>
      </c>
      <c r="S1153" s="25">
        <f t="shared" si="173"/>
        <v>205181</v>
      </c>
      <c r="T1153" s="28">
        <f t="shared" si="174"/>
        <v>0.36416139895994259</v>
      </c>
      <c r="U1153" s="29">
        <f t="shared" si="175"/>
        <v>279900</v>
      </c>
      <c r="V1153" s="26">
        <f>+INDEX('LISTA DE PRECIOS EKM '!A:K,MATCH('Precios ML'!B1153,'LISTA DE PRECIOS EKM '!A:A,0),8)</f>
        <v>279900</v>
      </c>
      <c r="W1153" s="26">
        <f t="shared" si="176"/>
        <v>279900</v>
      </c>
      <c r="X1153" s="26">
        <f t="shared" si="177"/>
        <v>0</v>
      </c>
      <c r="Y1153" s="26"/>
      <c r="Z1153" s="26">
        <f t="shared" si="178"/>
        <v>279900</v>
      </c>
      <c r="AA1153" s="30">
        <f t="shared" si="179"/>
        <v>1.5445454545454544</v>
      </c>
    </row>
    <row r="1154" spans="1:27">
      <c r="A1154" s="20" t="s">
        <v>6118</v>
      </c>
      <c r="B1154" s="20" t="s">
        <v>6119</v>
      </c>
      <c r="C1154" s="25">
        <v>110000</v>
      </c>
      <c r="D1154" s="22">
        <v>85</v>
      </c>
      <c r="E1154" s="22">
        <v>49</v>
      </c>
      <c r="F1154" s="22">
        <v>40</v>
      </c>
      <c r="G1154" s="22">
        <v>16000</v>
      </c>
      <c r="H1154" s="22" t="s">
        <v>5088</v>
      </c>
      <c r="I1154" s="26">
        <f>+IF(H1154='COSTOS VARIOS'!$C$1,'COSTOS VARIOS'!$C$2*'Precios ML'!V1154,'COSTOS VARIOS'!$B$2*'Precios ML'!V1154)</f>
        <v>55980</v>
      </c>
      <c r="J1154" s="22">
        <v>0</v>
      </c>
      <c r="K1154" s="27">
        <f t="shared" si="170"/>
        <v>10.4125</v>
      </c>
      <c r="L1154" s="27">
        <f t="shared" si="171"/>
        <v>10.4125</v>
      </c>
      <c r="M1154" s="26">
        <f>(INDEX(pesos!A:B,MATCH(L1154,pesos!A:A,1),2))</f>
        <v>16200</v>
      </c>
      <c r="N1154" s="26">
        <f>+R1154*'COSTOS VARIOS'!$O$1</f>
        <v>20900</v>
      </c>
      <c r="O1154" s="26">
        <f>+R1154*'COSTOS VARIOS'!$O$2</f>
        <v>451.00000000000006</v>
      </c>
      <c r="P1154" s="26">
        <f>+R1154*'COSTOS VARIOS'!$O$3</f>
        <v>1650</v>
      </c>
      <c r="Q1154" s="26">
        <v>1</v>
      </c>
      <c r="R1154" s="26">
        <f t="shared" si="172"/>
        <v>110000</v>
      </c>
      <c r="S1154" s="25">
        <f t="shared" si="173"/>
        <v>205181</v>
      </c>
      <c r="T1154" s="28">
        <f t="shared" si="174"/>
        <v>0.36416139895994259</v>
      </c>
      <c r="U1154" s="29">
        <f t="shared" si="175"/>
        <v>279900</v>
      </c>
      <c r="V1154" s="26">
        <f>+INDEX('LISTA DE PRECIOS EKM '!A:K,MATCH('Precios ML'!B1154,'LISTA DE PRECIOS EKM '!A:A,0),8)</f>
        <v>279900</v>
      </c>
      <c r="W1154" s="26">
        <f t="shared" si="176"/>
        <v>279900</v>
      </c>
      <c r="X1154" s="26">
        <f t="shared" si="177"/>
        <v>0</v>
      </c>
      <c r="Y1154" s="26"/>
      <c r="Z1154" s="26">
        <f t="shared" si="178"/>
        <v>279900</v>
      </c>
      <c r="AA1154" s="30">
        <f t="shared" si="179"/>
        <v>1.5445454545454544</v>
      </c>
    </row>
    <row r="1155" spans="1:27">
      <c r="A1155" s="20" t="s">
        <v>6120</v>
      </c>
      <c r="B1155" s="20" t="s">
        <v>6121</v>
      </c>
      <c r="C1155" s="25">
        <v>275000</v>
      </c>
      <c r="D1155" s="22">
        <v>85</v>
      </c>
      <c r="E1155" s="22">
        <v>49</v>
      </c>
      <c r="F1155" s="22">
        <v>40</v>
      </c>
      <c r="G1155" s="22">
        <v>16000</v>
      </c>
      <c r="H1155" s="22" t="s">
        <v>5088</v>
      </c>
      <c r="I1155" s="26">
        <f>+IF(H1155='COSTOS VARIOS'!$C$1,'COSTOS VARIOS'!$C$2*'Precios ML'!V1155,'COSTOS VARIOS'!$B$2*'Precios ML'!V1155)</f>
        <v>125980</v>
      </c>
      <c r="J1155" s="22">
        <v>0</v>
      </c>
      <c r="K1155" s="27">
        <f t="shared" si="170"/>
        <v>10.4125</v>
      </c>
      <c r="L1155" s="27">
        <f t="shared" si="171"/>
        <v>10.4125</v>
      </c>
      <c r="M1155" s="26">
        <f>(INDEX(pesos!A:B,MATCH(L1155,pesos!A:A,1),2))</f>
        <v>16200</v>
      </c>
      <c r="N1155" s="26">
        <f>+R1155*'COSTOS VARIOS'!$O$1</f>
        <v>52250</v>
      </c>
      <c r="O1155" s="26">
        <f>+R1155*'COSTOS VARIOS'!$O$2</f>
        <v>1127.5</v>
      </c>
      <c r="P1155" s="26">
        <f>+R1155*'COSTOS VARIOS'!$O$3</f>
        <v>4125</v>
      </c>
      <c r="Q1155" s="26">
        <v>1</v>
      </c>
      <c r="R1155" s="26">
        <f t="shared" si="172"/>
        <v>275000</v>
      </c>
      <c r="S1155" s="25">
        <f t="shared" si="173"/>
        <v>474682.5</v>
      </c>
      <c r="T1155" s="28">
        <f t="shared" si="174"/>
        <v>0.3269922527162894</v>
      </c>
      <c r="U1155" s="29">
        <f t="shared" si="175"/>
        <v>629900</v>
      </c>
      <c r="V1155" s="26">
        <f>+INDEX('LISTA DE PRECIOS EKM '!A:K,MATCH('Precios ML'!B1155,'LISTA DE PRECIOS EKM '!A:A,0),8)</f>
        <v>629900</v>
      </c>
      <c r="W1155" s="26">
        <f t="shared" si="176"/>
        <v>629900</v>
      </c>
      <c r="X1155" s="26">
        <f t="shared" si="177"/>
        <v>0</v>
      </c>
      <c r="Y1155" s="26"/>
      <c r="Z1155" s="26">
        <f t="shared" si="178"/>
        <v>629900</v>
      </c>
      <c r="AA1155" s="30">
        <f t="shared" si="179"/>
        <v>1.2905454545454544</v>
      </c>
    </row>
    <row r="1156" spans="1:27">
      <c r="A1156" s="20" t="s">
        <v>6120</v>
      </c>
      <c r="B1156" s="20" t="s">
        <v>6121</v>
      </c>
      <c r="C1156" s="25">
        <v>275000</v>
      </c>
      <c r="D1156" s="22">
        <v>85</v>
      </c>
      <c r="E1156" s="22">
        <v>49</v>
      </c>
      <c r="F1156" s="22">
        <v>40</v>
      </c>
      <c r="G1156" s="22">
        <v>16000</v>
      </c>
      <c r="H1156" s="22" t="s">
        <v>5088</v>
      </c>
      <c r="I1156" s="26">
        <f>+IF(H1156='COSTOS VARIOS'!$C$1,'COSTOS VARIOS'!$C$2*'Precios ML'!V1156,'COSTOS VARIOS'!$B$2*'Precios ML'!V1156)</f>
        <v>125980</v>
      </c>
      <c r="J1156" s="22">
        <v>0</v>
      </c>
      <c r="K1156" s="27">
        <f t="shared" ref="K1156:K1219" si="180">+(D1156*E1156*F1156)/G1156</f>
        <v>10.4125</v>
      </c>
      <c r="L1156" s="27">
        <f t="shared" ref="L1156:L1219" si="181">+K1156*Q1156</f>
        <v>10.4125</v>
      </c>
      <c r="M1156" s="26">
        <f>(INDEX(pesos!A:B,MATCH(L1156,pesos!A:A,1),2))</f>
        <v>16200</v>
      </c>
      <c r="N1156" s="26">
        <f>+R1156*'COSTOS VARIOS'!$O$1</f>
        <v>52250</v>
      </c>
      <c r="O1156" s="26">
        <f>+R1156*'COSTOS VARIOS'!$O$2</f>
        <v>1127.5</v>
      </c>
      <c r="P1156" s="26">
        <f>+R1156*'COSTOS VARIOS'!$O$3</f>
        <v>4125</v>
      </c>
      <c r="Q1156" s="26">
        <v>1</v>
      </c>
      <c r="R1156" s="26">
        <f t="shared" ref="R1156:R1219" si="182">+C1156*Q1156</f>
        <v>275000</v>
      </c>
      <c r="S1156" s="25">
        <f t="shared" ref="S1156:S1219" si="183">+R1156+P1156+O1156+N1156+M1156+I1156</f>
        <v>474682.5</v>
      </c>
      <c r="T1156" s="28">
        <f t="shared" ref="T1156:T1219" si="184">+(V1156/S1156)-1</f>
        <v>0.3269922527162894</v>
      </c>
      <c r="U1156" s="29">
        <f t="shared" ref="U1156:U1219" si="185">+S1156*T1156+S1156</f>
        <v>629900</v>
      </c>
      <c r="V1156" s="26">
        <f>+INDEX('LISTA DE PRECIOS EKM '!A:K,MATCH('Precios ML'!B1156,'LISTA DE PRECIOS EKM '!A:A,0),8)</f>
        <v>629900</v>
      </c>
      <c r="W1156" s="26">
        <f t="shared" ref="W1156:W1219" si="186">+V1156*Q1156</f>
        <v>629900</v>
      </c>
      <c r="X1156" s="26">
        <f t="shared" ref="X1156:X1219" si="187">+W1156-U1156</f>
        <v>0</v>
      </c>
      <c r="Y1156" s="26"/>
      <c r="Z1156" s="26">
        <f t="shared" ref="Z1156:Z1219" si="188">+W1156-Y1156</f>
        <v>629900</v>
      </c>
      <c r="AA1156" s="30">
        <f t="shared" ref="AA1156:AA1219" si="189">+(Z1156/C1156)-1</f>
        <v>1.2905454545454544</v>
      </c>
    </row>
    <row r="1157" spans="1:27">
      <c r="A1157" s="20" t="s">
        <v>6122</v>
      </c>
      <c r="B1157" s="20" t="s">
        <v>6123</v>
      </c>
      <c r="C1157" s="25">
        <v>240000</v>
      </c>
      <c r="D1157" s="22">
        <v>85</v>
      </c>
      <c r="E1157" s="22">
        <v>49</v>
      </c>
      <c r="F1157" s="22">
        <v>40</v>
      </c>
      <c r="G1157" s="22">
        <v>16000</v>
      </c>
      <c r="H1157" s="22" t="s">
        <v>5088</v>
      </c>
      <c r="I1157" s="26">
        <f>+IF(H1157='COSTOS VARIOS'!$C$1,'COSTOS VARIOS'!$C$2*'Precios ML'!V1157,'COSTOS VARIOS'!$B$2*'Precios ML'!V1157)</f>
        <v>111980</v>
      </c>
      <c r="J1157" s="22">
        <v>0</v>
      </c>
      <c r="K1157" s="27">
        <f t="shared" si="180"/>
        <v>10.4125</v>
      </c>
      <c r="L1157" s="27">
        <f t="shared" si="181"/>
        <v>10.4125</v>
      </c>
      <c r="M1157" s="26">
        <f>(INDEX(pesos!A:B,MATCH(L1157,pesos!A:A,1),2))</f>
        <v>16200</v>
      </c>
      <c r="N1157" s="26">
        <f>+R1157*'COSTOS VARIOS'!$O$1</f>
        <v>45600</v>
      </c>
      <c r="O1157" s="26">
        <f>+R1157*'COSTOS VARIOS'!$O$2</f>
        <v>984.00000000000011</v>
      </c>
      <c r="P1157" s="26">
        <f>+R1157*'COSTOS VARIOS'!$O$3</f>
        <v>3600</v>
      </c>
      <c r="Q1157" s="26">
        <v>1</v>
      </c>
      <c r="R1157" s="26">
        <f t="shared" si="182"/>
        <v>240000</v>
      </c>
      <c r="S1157" s="25">
        <f t="shared" si="183"/>
        <v>418364</v>
      </c>
      <c r="T1157" s="28">
        <f t="shared" si="184"/>
        <v>0.33830826744174924</v>
      </c>
      <c r="U1157" s="29">
        <f t="shared" si="185"/>
        <v>559900</v>
      </c>
      <c r="V1157" s="26">
        <f>+INDEX('LISTA DE PRECIOS EKM '!A:K,MATCH('Precios ML'!B1157,'LISTA DE PRECIOS EKM '!A:A,0),8)</f>
        <v>559900</v>
      </c>
      <c r="W1157" s="26">
        <f t="shared" si="186"/>
        <v>559900</v>
      </c>
      <c r="X1157" s="26">
        <f t="shared" si="187"/>
        <v>0</v>
      </c>
      <c r="Y1157" s="26"/>
      <c r="Z1157" s="26">
        <f t="shared" si="188"/>
        <v>559900</v>
      </c>
      <c r="AA1157" s="30">
        <f t="shared" si="189"/>
        <v>1.3329166666666667</v>
      </c>
    </row>
    <row r="1158" spans="1:27">
      <c r="A1158" s="20" t="s">
        <v>6122</v>
      </c>
      <c r="B1158" s="20" t="s">
        <v>6123</v>
      </c>
      <c r="C1158" s="25">
        <v>240000</v>
      </c>
      <c r="D1158" s="22">
        <v>85</v>
      </c>
      <c r="E1158" s="22">
        <v>49</v>
      </c>
      <c r="F1158" s="22">
        <v>40</v>
      </c>
      <c r="G1158" s="22">
        <v>16000</v>
      </c>
      <c r="H1158" s="22" t="s">
        <v>5088</v>
      </c>
      <c r="I1158" s="26">
        <f>+IF(H1158='COSTOS VARIOS'!$C$1,'COSTOS VARIOS'!$C$2*'Precios ML'!V1158,'COSTOS VARIOS'!$B$2*'Precios ML'!V1158)</f>
        <v>111980</v>
      </c>
      <c r="J1158" s="22">
        <v>0</v>
      </c>
      <c r="K1158" s="27">
        <f t="shared" si="180"/>
        <v>10.4125</v>
      </c>
      <c r="L1158" s="27">
        <f t="shared" si="181"/>
        <v>10.4125</v>
      </c>
      <c r="M1158" s="26">
        <f>(INDEX(pesos!A:B,MATCH(L1158,pesos!A:A,1),2))</f>
        <v>16200</v>
      </c>
      <c r="N1158" s="26">
        <f>+R1158*'COSTOS VARIOS'!$O$1</f>
        <v>45600</v>
      </c>
      <c r="O1158" s="26">
        <f>+R1158*'COSTOS VARIOS'!$O$2</f>
        <v>984.00000000000011</v>
      </c>
      <c r="P1158" s="26">
        <f>+R1158*'COSTOS VARIOS'!$O$3</f>
        <v>3600</v>
      </c>
      <c r="Q1158" s="26">
        <v>1</v>
      </c>
      <c r="R1158" s="26">
        <f t="shared" si="182"/>
        <v>240000</v>
      </c>
      <c r="S1158" s="25">
        <f t="shared" si="183"/>
        <v>418364</v>
      </c>
      <c r="T1158" s="28">
        <f t="shared" si="184"/>
        <v>0.33830826744174924</v>
      </c>
      <c r="U1158" s="29">
        <f t="shared" si="185"/>
        <v>559900</v>
      </c>
      <c r="V1158" s="26">
        <f>+INDEX('LISTA DE PRECIOS EKM '!A:K,MATCH('Precios ML'!B1158,'LISTA DE PRECIOS EKM '!A:A,0),8)</f>
        <v>559900</v>
      </c>
      <c r="W1158" s="26">
        <f t="shared" si="186"/>
        <v>559900</v>
      </c>
      <c r="X1158" s="26">
        <f t="shared" si="187"/>
        <v>0</v>
      </c>
      <c r="Y1158" s="26"/>
      <c r="Z1158" s="26">
        <f t="shared" si="188"/>
        <v>559900</v>
      </c>
      <c r="AA1158" s="30">
        <f t="shared" si="189"/>
        <v>1.3329166666666667</v>
      </c>
    </row>
    <row r="1159" spans="1:27">
      <c r="A1159" s="20" t="s">
        <v>6124</v>
      </c>
      <c r="B1159" s="20" t="s">
        <v>6125</v>
      </c>
      <c r="C1159" s="25">
        <v>61000</v>
      </c>
      <c r="D1159" s="22">
        <v>85</v>
      </c>
      <c r="E1159" s="22">
        <v>49</v>
      </c>
      <c r="F1159" s="22">
        <v>40</v>
      </c>
      <c r="G1159" s="22">
        <v>16000</v>
      </c>
      <c r="H1159" s="22" t="s">
        <v>5088</v>
      </c>
      <c r="I1159" s="26">
        <f>+IF(H1159='COSTOS VARIOS'!$C$1,'COSTOS VARIOS'!$C$2*'Precios ML'!V1159,'COSTOS VARIOS'!$B$2*'Precios ML'!V1159)</f>
        <v>33980</v>
      </c>
      <c r="J1159" s="22">
        <v>0</v>
      </c>
      <c r="K1159" s="27">
        <f t="shared" si="180"/>
        <v>10.4125</v>
      </c>
      <c r="L1159" s="27">
        <f t="shared" si="181"/>
        <v>10.4125</v>
      </c>
      <c r="M1159" s="26">
        <f>(INDEX(pesos!A:B,MATCH(L1159,pesos!A:A,1),2))</f>
        <v>16200</v>
      </c>
      <c r="N1159" s="26">
        <f>+R1159*'COSTOS VARIOS'!$O$1</f>
        <v>11590</v>
      </c>
      <c r="O1159" s="26">
        <f>+R1159*'COSTOS VARIOS'!$O$2</f>
        <v>250.10000000000002</v>
      </c>
      <c r="P1159" s="26">
        <f>+R1159*'COSTOS VARIOS'!$O$3</f>
        <v>915</v>
      </c>
      <c r="Q1159" s="26">
        <v>1</v>
      </c>
      <c r="R1159" s="26">
        <f t="shared" si="182"/>
        <v>61000</v>
      </c>
      <c r="S1159" s="25">
        <f t="shared" si="183"/>
        <v>123935.1</v>
      </c>
      <c r="T1159" s="28">
        <f t="shared" si="184"/>
        <v>0.37087879059281836</v>
      </c>
      <c r="U1159" s="29">
        <f t="shared" si="185"/>
        <v>169900</v>
      </c>
      <c r="V1159" s="26">
        <f>+INDEX('LISTA DE PRECIOS EKM '!A:K,MATCH('Precios ML'!B1159,'LISTA DE PRECIOS EKM '!A:A,0),8)</f>
        <v>169900</v>
      </c>
      <c r="W1159" s="26">
        <f t="shared" si="186"/>
        <v>169900</v>
      </c>
      <c r="X1159" s="26">
        <f t="shared" si="187"/>
        <v>0</v>
      </c>
      <c r="Y1159" s="26"/>
      <c r="Z1159" s="26">
        <f t="shared" si="188"/>
        <v>169900</v>
      </c>
      <c r="AA1159" s="30">
        <f t="shared" si="189"/>
        <v>1.7852459016393443</v>
      </c>
    </row>
    <row r="1160" spans="1:27">
      <c r="A1160" s="20" t="s">
        <v>6124</v>
      </c>
      <c r="B1160" s="20" t="s">
        <v>6125</v>
      </c>
      <c r="C1160" s="25">
        <v>61000</v>
      </c>
      <c r="D1160" s="22">
        <v>85</v>
      </c>
      <c r="E1160" s="22">
        <v>49</v>
      </c>
      <c r="F1160" s="22">
        <v>40</v>
      </c>
      <c r="G1160" s="22">
        <v>16000</v>
      </c>
      <c r="H1160" s="22" t="s">
        <v>5088</v>
      </c>
      <c r="I1160" s="26">
        <f>+IF(H1160='COSTOS VARIOS'!$C$1,'COSTOS VARIOS'!$C$2*'Precios ML'!V1160,'COSTOS VARIOS'!$B$2*'Precios ML'!V1160)</f>
        <v>33980</v>
      </c>
      <c r="J1160" s="22">
        <v>0</v>
      </c>
      <c r="K1160" s="27">
        <f t="shared" si="180"/>
        <v>10.4125</v>
      </c>
      <c r="L1160" s="27">
        <f t="shared" si="181"/>
        <v>10.4125</v>
      </c>
      <c r="M1160" s="26">
        <f>(INDEX(pesos!A:B,MATCH(L1160,pesos!A:A,1),2))</f>
        <v>16200</v>
      </c>
      <c r="N1160" s="26">
        <f>+R1160*'COSTOS VARIOS'!$O$1</f>
        <v>11590</v>
      </c>
      <c r="O1160" s="26">
        <f>+R1160*'COSTOS VARIOS'!$O$2</f>
        <v>250.10000000000002</v>
      </c>
      <c r="P1160" s="26">
        <f>+R1160*'COSTOS VARIOS'!$O$3</f>
        <v>915</v>
      </c>
      <c r="Q1160" s="26">
        <v>1</v>
      </c>
      <c r="R1160" s="26">
        <f t="shared" si="182"/>
        <v>61000</v>
      </c>
      <c r="S1160" s="25">
        <f t="shared" si="183"/>
        <v>123935.1</v>
      </c>
      <c r="T1160" s="28">
        <f t="shared" si="184"/>
        <v>0.37087879059281836</v>
      </c>
      <c r="U1160" s="29">
        <f t="shared" si="185"/>
        <v>169900</v>
      </c>
      <c r="V1160" s="26">
        <f>+INDEX('LISTA DE PRECIOS EKM '!A:K,MATCH('Precios ML'!B1160,'LISTA DE PRECIOS EKM '!A:A,0),8)</f>
        <v>169900</v>
      </c>
      <c r="W1160" s="26">
        <f t="shared" si="186"/>
        <v>169900</v>
      </c>
      <c r="X1160" s="26">
        <f t="shared" si="187"/>
        <v>0</v>
      </c>
      <c r="Y1160" s="26"/>
      <c r="Z1160" s="26">
        <f t="shared" si="188"/>
        <v>169900</v>
      </c>
      <c r="AA1160" s="30">
        <f t="shared" si="189"/>
        <v>1.7852459016393443</v>
      </c>
    </row>
    <row r="1161" spans="1:27">
      <c r="A1161" s="20" t="s">
        <v>6126</v>
      </c>
      <c r="B1161" s="20" t="s">
        <v>6127</v>
      </c>
      <c r="C1161" s="25">
        <v>192000</v>
      </c>
      <c r="D1161" s="22">
        <v>85</v>
      </c>
      <c r="E1161" s="22">
        <v>49</v>
      </c>
      <c r="F1161" s="22">
        <v>40</v>
      </c>
      <c r="G1161" s="22">
        <v>16000</v>
      </c>
      <c r="H1161" s="22" t="s">
        <v>5088</v>
      </c>
      <c r="I1161" s="26">
        <f>+IF(H1161='COSTOS VARIOS'!$C$1,'COSTOS VARIOS'!$C$2*'Precios ML'!V1161,'COSTOS VARIOS'!$B$2*'Precios ML'!V1161)</f>
        <v>87980</v>
      </c>
      <c r="J1161" s="22">
        <v>0</v>
      </c>
      <c r="K1161" s="27">
        <f t="shared" si="180"/>
        <v>10.4125</v>
      </c>
      <c r="L1161" s="27">
        <f t="shared" si="181"/>
        <v>10.4125</v>
      </c>
      <c r="M1161" s="26">
        <f>(INDEX(pesos!A:B,MATCH(L1161,pesos!A:A,1),2))</f>
        <v>16200</v>
      </c>
      <c r="N1161" s="26">
        <f>+R1161*'COSTOS VARIOS'!$O$1</f>
        <v>36480</v>
      </c>
      <c r="O1161" s="26">
        <f>+R1161*'COSTOS VARIOS'!$O$2</f>
        <v>787.2</v>
      </c>
      <c r="P1161" s="26">
        <f>+R1161*'COSTOS VARIOS'!$O$3</f>
        <v>2880</v>
      </c>
      <c r="Q1161" s="26">
        <v>1</v>
      </c>
      <c r="R1161" s="26">
        <f t="shared" si="182"/>
        <v>192000</v>
      </c>
      <c r="S1161" s="25">
        <f t="shared" si="183"/>
        <v>336327.2</v>
      </c>
      <c r="T1161" s="28">
        <f t="shared" si="184"/>
        <v>0.3079524938809588</v>
      </c>
      <c r="U1161" s="29">
        <f t="shared" si="185"/>
        <v>439900</v>
      </c>
      <c r="V1161" s="26">
        <f>+INDEX('LISTA DE PRECIOS EKM '!A:K,MATCH('Precios ML'!B1161,'LISTA DE PRECIOS EKM '!A:A,0),8)</f>
        <v>439900</v>
      </c>
      <c r="W1161" s="26">
        <f t="shared" si="186"/>
        <v>439900</v>
      </c>
      <c r="X1161" s="26">
        <f t="shared" si="187"/>
        <v>0</v>
      </c>
      <c r="Y1161" s="26"/>
      <c r="Z1161" s="26">
        <f t="shared" si="188"/>
        <v>439900</v>
      </c>
      <c r="AA1161" s="30">
        <f t="shared" si="189"/>
        <v>1.2911458333333332</v>
      </c>
    </row>
    <row r="1162" spans="1:27">
      <c r="A1162" s="20" t="s">
        <v>6126</v>
      </c>
      <c r="B1162" s="20" t="s">
        <v>6127</v>
      </c>
      <c r="C1162" s="25">
        <v>192000</v>
      </c>
      <c r="D1162" s="22">
        <v>85</v>
      </c>
      <c r="E1162" s="22">
        <v>49</v>
      </c>
      <c r="F1162" s="22">
        <v>40</v>
      </c>
      <c r="G1162" s="22">
        <v>16000</v>
      </c>
      <c r="H1162" s="22" t="s">
        <v>5088</v>
      </c>
      <c r="I1162" s="26">
        <f>+IF(H1162='COSTOS VARIOS'!$C$1,'COSTOS VARIOS'!$C$2*'Precios ML'!V1162,'COSTOS VARIOS'!$B$2*'Precios ML'!V1162)</f>
        <v>87980</v>
      </c>
      <c r="J1162" s="22">
        <v>0</v>
      </c>
      <c r="K1162" s="27">
        <f t="shared" si="180"/>
        <v>10.4125</v>
      </c>
      <c r="L1162" s="27">
        <f t="shared" si="181"/>
        <v>10.4125</v>
      </c>
      <c r="M1162" s="26">
        <f>(INDEX(pesos!A:B,MATCH(L1162,pesos!A:A,1),2))</f>
        <v>16200</v>
      </c>
      <c r="N1162" s="26">
        <f>+R1162*'COSTOS VARIOS'!$O$1</f>
        <v>36480</v>
      </c>
      <c r="O1162" s="26">
        <f>+R1162*'COSTOS VARIOS'!$O$2</f>
        <v>787.2</v>
      </c>
      <c r="P1162" s="26">
        <f>+R1162*'COSTOS VARIOS'!$O$3</f>
        <v>2880</v>
      </c>
      <c r="Q1162" s="26">
        <v>1</v>
      </c>
      <c r="R1162" s="26">
        <f t="shared" si="182"/>
        <v>192000</v>
      </c>
      <c r="S1162" s="25">
        <f t="shared" si="183"/>
        <v>336327.2</v>
      </c>
      <c r="T1162" s="28">
        <f t="shared" si="184"/>
        <v>0.3079524938809588</v>
      </c>
      <c r="U1162" s="29">
        <f t="shared" si="185"/>
        <v>439900</v>
      </c>
      <c r="V1162" s="26">
        <f>+INDEX('LISTA DE PRECIOS EKM '!A:K,MATCH('Precios ML'!B1162,'LISTA DE PRECIOS EKM '!A:A,0),8)</f>
        <v>439900</v>
      </c>
      <c r="W1162" s="26">
        <f t="shared" si="186"/>
        <v>439900</v>
      </c>
      <c r="X1162" s="26">
        <f t="shared" si="187"/>
        <v>0</v>
      </c>
      <c r="Y1162" s="26"/>
      <c r="Z1162" s="26">
        <f t="shared" si="188"/>
        <v>439900</v>
      </c>
      <c r="AA1162" s="30">
        <f t="shared" si="189"/>
        <v>1.2911458333333332</v>
      </c>
    </row>
    <row r="1163" spans="1:27">
      <c r="A1163" s="20" t="s">
        <v>6128</v>
      </c>
      <c r="B1163" s="20" t="s">
        <v>6129</v>
      </c>
      <c r="C1163" s="25">
        <v>110000</v>
      </c>
      <c r="D1163" s="22">
        <v>85</v>
      </c>
      <c r="E1163" s="22">
        <v>49</v>
      </c>
      <c r="F1163" s="22">
        <v>40</v>
      </c>
      <c r="G1163" s="22">
        <v>16000</v>
      </c>
      <c r="H1163" s="22" t="s">
        <v>5088</v>
      </c>
      <c r="I1163" s="26">
        <f>+IF(H1163='COSTOS VARIOS'!$C$1,'COSTOS VARIOS'!$C$2*'Precios ML'!V1163,'COSTOS VARIOS'!$B$2*'Precios ML'!V1163)</f>
        <v>55980</v>
      </c>
      <c r="J1163" s="22">
        <v>0</v>
      </c>
      <c r="K1163" s="27">
        <f t="shared" si="180"/>
        <v>10.4125</v>
      </c>
      <c r="L1163" s="27">
        <f t="shared" si="181"/>
        <v>10.4125</v>
      </c>
      <c r="M1163" s="26">
        <f>(INDEX(pesos!A:B,MATCH(L1163,pesos!A:A,1),2))</f>
        <v>16200</v>
      </c>
      <c r="N1163" s="26">
        <f>+R1163*'COSTOS VARIOS'!$O$1</f>
        <v>20900</v>
      </c>
      <c r="O1163" s="26">
        <f>+R1163*'COSTOS VARIOS'!$O$2</f>
        <v>451.00000000000006</v>
      </c>
      <c r="P1163" s="26">
        <f>+R1163*'COSTOS VARIOS'!$O$3</f>
        <v>1650</v>
      </c>
      <c r="Q1163" s="26">
        <v>1</v>
      </c>
      <c r="R1163" s="26">
        <f t="shared" si="182"/>
        <v>110000</v>
      </c>
      <c r="S1163" s="25">
        <f t="shared" si="183"/>
        <v>205181</v>
      </c>
      <c r="T1163" s="28">
        <f t="shared" si="184"/>
        <v>0.36416139895994259</v>
      </c>
      <c r="U1163" s="29">
        <f t="shared" si="185"/>
        <v>279900</v>
      </c>
      <c r="V1163" s="26">
        <f>+INDEX('LISTA DE PRECIOS EKM '!A:K,MATCH('Precios ML'!B1163,'LISTA DE PRECIOS EKM '!A:A,0),8)</f>
        <v>279900</v>
      </c>
      <c r="W1163" s="26">
        <f t="shared" si="186"/>
        <v>279900</v>
      </c>
      <c r="X1163" s="26">
        <f t="shared" si="187"/>
        <v>0</v>
      </c>
      <c r="Y1163" s="26"/>
      <c r="Z1163" s="26">
        <f t="shared" si="188"/>
        <v>279900</v>
      </c>
      <c r="AA1163" s="30">
        <f t="shared" si="189"/>
        <v>1.5445454545454544</v>
      </c>
    </row>
    <row r="1164" spans="1:27">
      <c r="A1164" s="20" t="s">
        <v>6128</v>
      </c>
      <c r="B1164" s="20" t="s">
        <v>6129</v>
      </c>
      <c r="C1164" s="25">
        <v>110000</v>
      </c>
      <c r="D1164" s="22">
        <v>85</v>
      </c>
      <c r="E1164" s="22">
        <v>49</v>
      </c>
      <c r="F1164" s="22">
        <v>40</v>
      </c>
      <c r="G1164" s="22">
        <v>16000</v>
      </c>
      <c r="H1164" s="22" t="s">
        <v>5088</v>
      </c>
      <c r="I1164" s="26">
        <f>+IF(H1164='COSTOS VARIOS'!$C$1,'COSTOS VARIOS'!$C$2*'Precios ML'!V1164,'COSTOS VARIOS'!$B$2*'Precios ML'!V1164)</f>
        <v>55980</v>
      </c>
      <c r="J1164" s="22">
        <v>0</v>
      </c>
      <c r="K1164" s="27">
        <f t="shared" si="180"/>
        <v>10.4125</v>
      </c>
      <c r="L1164" s="27">
        <f t="shared" si="181"/>
        <v>10.4125</v>
      </c>
      <c r="M1164" s="26">
        <f>(INDEX(pesos!A:B,MATCH(L1164,pesos!A:A,1),2))</f>
        <v>16200</v>
      </c>
      <c r="N1164" s="26">
        <f>+R1164*'COSTOS VARIOS'!$O$1</f>
        <v>20900</v>
      </c>
      <c r="O1164" s="26">
        <f>+R1164*'COSTOS VARIOS'!$O$2</f>
        <v>451.00000000000006</v>
      </c>
      <c r="P1164" s="26">
        <f>+R1164*'COSTOS VARIOS'!$O$3</f>
        <v>1650</v>
      </c>
      <c r="Q1164" s="26">
        <v>1</v>
      </c>
      <c r="R1164" s="26">
        <f t="shared" si="182"/>
        <v>110000</v>
      </c>
      <c r="S1164" s="25">
        <f t="shared" si="183"/>
        <v>205181</v>
      </c>
      <c r="T1164" s="28">
        <f t="shared" si="184"/>
        <v>0.36416139895994259</v>
      </c>
      <c r="U1164" s="29">
        <f t="shared" si="185"/>
        <v>279900</v>
      </c>
      <c r="V1164" s="26">
        <f>+INDEX('LISTA DE PRECIOS EKM '!A:K,MATCH('Precios ML'!B1164,'LISTA DE PRECIOS EKM '!A:A,0),8)</f>
        <v>279900</v>
      </c>
      <c r="W1164" s="26">
        <f t="shared" si="186"/>
        <v>279900</v>
      </c>
      <c r="X1164" s="26">
        <f t="shared" si="187"/>
        <v>0</v>
      </c>
      <c r="Y1164" s="26"/>
      <c r="Z1164" s="26">
        <f t="shared" si="188"/>
        <v>279900</v>
      </c>
      <c r="AA1164" s="30">
        <f t="shared" si="189"/>
        <v>1.5445454545454544</v>
      </c>
    </row>
    <row r="1165" spans="1:27">
      <c r="A1165" s="20" t="s">
        <v>6130</v>
      </c>
      <c r="B1165" s="20" t="s">
        <v>6131</v>
      </c>
      <c r="C1165" s="25">
        <v>192000</v>
      </c>
      <c r="D1165" s="22">
        <v>85</v>
      </c>
      <c r="E1165" s="22">
        <v>49</v>
      </c>
      <c r="F1165" s="22">
        <v>40</v>
      </c>
      <c r="G1165" s="22">
        <v>16000</v>
      </c>
      <c r="H1165" s="22" t="s">
        <v>5088</v>
      </c>
      <c r="I1165" s="26">
        <f>+IF(H1165='COSTOS VARIOS'!$C$1,'COSTOS VARIOS'!$C$2*'Precios ML'!V1165,'COSTOS VARIOS'!$B$2*'Precios ML'!V1165)</f>
        <v>89980</v>
      </c>
      <c r="J1165" s="22">
        <v>0</v>
      </c>
      <c r="K1165" s="27">
        <f t="shared" si="180"/>
        <v>10.4125</v>
      </c>
      <c r="L1165" s="27">
        <f t="shared" si="181"/>
        <v>10.4125</v>
      </c>
      <c r="M1165" s="26">
        <f>(INDEX(pesos!A:B,MATCH(L1165,pesos!A:A,1),2))</f>
        <v>16200</v>
      </c>
      <c r="N1165" s="26">
        <f>+R1165*'COSTOS VARIOS'!$O$1</f>
        <v>36480</v>
      </c>
      <c r="O1165" s="26">
        <f>+R1165*'COSTOS VARIOS'!$O$2</f>
        <v>787.2</v>
      </c>
      <c r="P1165" s="26">
        <f>+R1165*'COSTOS VARIOS'!$O$3</f>
        <v>2880</v>
      </c>
      <c r="Q1165" s="26">
        <v>1</v>
      </c>
      <c r="R1165" s="26">
        <f t="shared" si="182"/>
        <v>192000</v>
      </c>
      <c r="S1165" s="25">
        <f t="shared" si="183"/>
        <v>338327.2</v>
      </c>
      <c r="T1165" s="28">
        <f t="shared" si="184"/>
        <v>0.32977780089806541</v>
      </c>
      <c r="U1165" s="29">
        <f t="shared" si="185"/>
        <v>449900</v>
      </c>
      <c r="V1165" s="26">
        <f>+INDEX('LISTA DE PRECIOS EKM '!A:K,MATCH('Precios ML'!B1165,'LISTA DE PRECIOS EKM '!A:A,0),8)</f>
        <v>449900</v>
      </c>
      <c r="W1165" s="26">
        <f t="shared" si="186"/>
        <v>449900</v>
      </c>
      <c r="X1165" s="26">
        <f t="shared" si="187"/>
        <v>0</v>
      </c>
      <c r="Y1165" s="26"/>
      <c r="Z1165" s="26">
        <f t="shared" si="188"/>
        <v>449900</v>
      </c>
      <c r="AA1165" s="30">
        <f t="shared" si="189"/>
        <v>1.3432291666666667</v>
      </c>
    </row>
    <row r="1166" spans="1:27">
      <c r="A1166" s="20" t="s">
        <v>6130</v>
      </c>
      <c r="B1166" s="20" t="s">
        <v>6131</v>
      </c>
      <c r="C1166" s="25">
        <v>192000</v>
      </c>
      <c r="D1166" s="22">
        <v>85</v>
      </c>
      <c r="E1166" s="22">
        <v>49</v>
      </c>
      <c r="F1166" s="22">
        <v>40</v>
      </c>
      <c r="G1166" s="22">
        <v>16000</v>
      </c>
      <c r="H1166" s="22" t="s">
        <v>5088</v>
      </c>
      <c r="I1166" s="26">
        <f>+IF(H1166='COSTOS VARIOS'!$C$1,'COSTOS VARIOS'!$C$2*'Precios ML'!V1166,'COSTOS VARIOS'!$B$2*'Precios ML'!V1166)</f>
        <v>89980</v>
      </c>
      <c r="J1166" s="22">
        <v>0</v>
      </c>
      <c r="K1166" s="27">
        <f t="shared" si="180"/>
        <v>10.4125</v>
      </c>
      <c r="L1166" s="27">
        <f t="shared" si="181"/>
        <v>10.4125</v>
      </c>
      <c r="M1166" s="26">
        <f>(INDEX(pesos!A:B,MATCH(L1166,pesos!A:A,1),2))</f>
        <v>16200</v>
      </c>
      <c r="N1166" s="26">
        <f>+R1166*'COSTOS VARIOS'!$O$1</f>
        <v>36480</v>
      </c>
      <c r="O1166" s="26">
        <f>+R1166*'COSTOS VARIOS'!$O$2</f>
        <v>787.2</v>
      </c>
      <c r="P1166" s="26">
        <f>+R1166*'COSTOS VARIOS'!$O$3</f>
        <v>2880</v>
      </c>
      <c r="Q1166" s="26">
        <v>1</v>
      </c>
      <c r="R1166" s="26">
        <f t="shared" si="182"/>
        <v>192000</v>
      </c>
      <c r="S1166" s="25">
        <f t="shared" si="183"/>
        <v>338327.2</v>
      </c>
      <c r="T1166" s="28">
        <f t="shared" si="184"/>
        <v>0.32977780089806541</v>
      </c>
      <c r="U1166" s="29">
        <f t="shared" si="185"/>
        <v>449900</v>
      </c>
      <c r="V1166" s="26">
        <f>+INDEX('LISTA DE PRECIOS EKM '!A:K,MATCH('Precios ML'!B1166,'LISTA DE PRECIOS EKM '!A:A,0),8)</f>
        <v>449900</v>
      </c>
      <c r="W1166" s="26">
        <f t="shared" si="186"/>
        <v>449900</v>
      </c>
      <c r="X1166" s="26">
        <f t="shared" si="187"/>
        <v>0</v>
      </c>
      <c r="Y1166" s="26"/>
      <c r="Z1166" s="26">
        <f t="shared" si="188"/>
        <v>449900</v>
      </c>
      <c r="AA1166" s="30">
        <f t="shared" si="189"/>
        <v>1.3432291666666667</v>
      </c>
    </row>
    <row r="1167" spans="1:27">
      <c r="A1167" s="20" t="s">
        <v>6132</v>
      </c>
      <c r="B1167" s="20" t="s">
        <v>6133</v>
      </c>
      <c r="C1167" s="25">
        <v>192000</v>
      </c>
      <c r="D1167" s="22">
        <v>85</v>
      </c>
      <c r="E1167" s="22">
        <v>49</v>
      </c>
      <c r="F1167" s="22">
        <v>40</v>
      </c>
      <c r="G1167" s="22">
        <v>16000</v>
      </c>
      <c r="H1167" s="22" t="s">
        <v>5088</v>
      </c>
      <c r="I1167" s="26">
        <f>+IF(H1167='COSTOS VARIOS'!$C$1,'COSTOS VARIOS'!$C$2*'Precios ML'!V1167,'COSTOS VARIOS'!$B$2*'Precios ML'!V1167)</f>
        <v>89980</v>
      </c>
      <c r="J1167" s="22">
        <v>0</v>
      </c>
      <c r="K1167" s="27">
        <f t="shared" si="180"/>
        <v>10.4125</v>
      </c>
      <c r="L1167" s="27">
        <f t="shared" si="181"/>
        <v>10.4125</v>
      </c>
      <c r="M1167" s="26">
        <f>(INDEX(pesos!A:B,MATCH(L1167,pesos!A:A,1),2))</f>
        <v>16200</v>
      </c>
      <c r="N1167" s="26">
        <f>+R1167*'COSTOS VARIOS'!$O$1</f>
        <v>36480</v>
      </c>
      <c r="O1167" s="26">
        <f>+R1167*'COSTOS VARIOS'!$O$2</f>
        <v>787.2</v>
      </c>
      <c r="P1167" s="26">
        <f>+R1167*'COSTOS VARIOS'!$O$3</f>
        <v>2880</v>
      </c>
      <c r="Q1167" s="26">
        <v>1</v>
      </c>
      <c r="R1167" s="26">
        <f t="shared" si="182"/>
        <v>192000</v>
      </c>
      <c r="S1167" s="25">
        <f t="shared" si="183"/>
        <v>338327.2</v>
      </c>
      <c r="T1167" s="28">
        <f t="shared" si="184"/>
        <v>0.32977780089806541</v>
      </c>
      <c r="U1167" s="29">
        <f t="shared" si="185"/>
        <v>449900</v>
      </c>
      <c r="V1167" s="26">
        <f>+INDEX('LISTA DE PRECIOS EKM '!A:K,MATCH('Precios ML'!B1167,'LISTA DE PRECIOS EKM '!A:A,0),8)</f>
        <v>449900</v>
      </c>
      <c r="W1167" s="26">
        <f t="shared" si="186"/>
        <v>449900</v>
      </c>
      <c r="X1167" s="26">
        <f t="shared" si="187"/>
        <v>0</v>
      </c>
      <c r="Y1167" s="26"/>
      <c r="Z1167" s="26">
        <f t="shared" si="188"/>
        <v>449900</v>
      </c>
      <c r="AA1167" s="30">
        <f t="shared" si="189"/>
        <v>1.3432291666666667</v>
      </c>
    </row>
    <row r="1168" spans="1:27">
      <c r="A1168" s="20" t="s">
        <v>6132</v>
      </c>
      <c r="B1168" s="20" t="s">
        <v>6133</v>
      </c>
      <c r="C1168" s="25">
        <v>192000</v>
      </c>
      <c r="D1168" s="22">
        <v>85</v>
      </c>
      <c r="E1168" s="22">
        <v>49</v>
      </c>
      <c r="F1168" s="22">
        <v>40</v>
      </c>
      <c r="G1168" s="22">
        <v>16000</v>
      </c>
      <c r="H1168" s="22" t="s">
        <v>5088</v>
      </c>
      <c r="I1168" s="26">
        <f>+IF(H1168='COSTOS VARIOS'!$C$1,'COSTOS VARIOS'!$C$2*'Precios ML'!V1168,'COSTOS VARIOS'!$B$2*'Precios ML'!V1168)</f>
        <v>89980</v>
      </c>
      <c r="J1168" s="22">
        <v>0</v>
      </c>
      <c r="K1168" s="27">
        <f t="shared" si="180"/>
        <v>10.4125</v>
      </c>
      <c r="L1168" s="27">
        <f t="shared" si="181"/>
        <v>10.4125</v>
      </c>
      <c r="M1168" s="26">
        <f>(INDEX(pesos!A:B,MATCH(L1168,pesos!A:A,1),2))</f>
        <v>16200</v>
      </c>
      <c r="N1168" s="26">
        <f>+R1168*'COSTOS VARIOS'!$O$1</f>
        <v>36480</v>
      </c>
      <c r="O1168" s="26">
        <f>+R1168*'COSTOS VARIOS'!$O$2</f>
        <v>787.2</v>
      </c>
      <c r="P1168" s="26">
        <f>+R1168*'COSTOS VARIOS'!$O$3</f>
        <v>2880</v>
      </c>
      <c r="Q1168" s="26">
        <v>1</v>
      </c>
      <c r="R1168" s="26">
        <f t="shared" si="182"/>
        <v>192000</v>
      </c>
      <c r="S1168" s="25">
        <f t="shared" si="183"/>
        <v>338327.2</v>
      </c>
      <c r="T1168" s="28">
        <f t="shared" si="184"/>
        <v>0.32977780089806541</v>
      </c>
      <c r="U1168" s="29">
        <f t="shared" si="185"/>
        <v>449900</v>
      </c>
      <c r="V1168" s="26">
        <f>+INDEX('LISTA DE PRECIOS EKM '!A:K,MATCH('Precios ML'!B1168,'LISTA DE PRECIOS EKM '!A:A,0),8)</f>
        <v>449900</v>
      </c>
      <c r="W1168" s="26">
        <f t="shared" si="186"/>
        <v>449900</v>
      </c>
      <c r="X1168" s="26">
        <f t="shared" si="187"/>
        <v>0</v>
      </c>
      <c r="Y1168" s="26"/>
      <c r="Z1168" s="26">
        <f t="shared" si="188"/>
        <v>449900</v>
      </c>
      <c r="AA1168" s="30">
        <f t="shared" si="189"/>
        <v>1.3432291666666667</v>
      </c>
    </row>
    <row r="1169" spans="1:27">
      <c r="A1169" s="20" t="s">
        <v>6134</v>
      </c>
      <c r="B1169" s="20" t="s">
        <v>6135</v>
      </c>
      <c r="C1169" s="25">
        <v>110000</v>
      </c>
      <c r="D1169" s="22">
        <v>85</v>
      </c>
      <c r="E1169" s="22">
        <v>49</v>
      </c>
      <c r="F1169" s="22">
        <v>40</v>
      </c>
      <c r="G1169" s="22">
        <v>16000</v>
      </c>
      <c r="H1169" s="22" t="s">
        <v>5088</v>
      </c>
      <c r="I1169" s="26">
        <f>+IF(H1169='COSTOS VARIOS'!$C$1,'COSTOS VARIOS'!$C$2*'Precios ML'!V1169,'COSTOS VARIOS'!$B$2*'Precios ML'!V1169)</f>
        <v>55980</v>
      </c>
      <c r="J1169" s="22">
        <v>0</v>
      </c>
      <c r="K1169" s="27">
        <f t="shared" si="180"/>
        <v>10.4125</v>
      </c>
      <c r="L1169" s="27">
        <f t="shared" si="181"/>
        <v>10.4125</v>
      </c>
      <c r="M1169" s="26">
        <f>(INDEX(pesos!A:B,MATCH(L1169,pesos!A:A,1),2))</f>
        <v>16200</v>
      </c>
      <c r="N1169" s="26">
        <f>+R1169*'COSTOS VARIOS'!$O$1</f>
        <v>20900</v>
      </c>
      <c r="O1169" s="26">
        <f>+R1169*'COSTOS VARIOS'!$O$2</f>
        <v>451.00000000000006</v>
      </c>
      <c r="P1169" s="26">
        <f>+R1169*'COSTOS VARIOS'!$O$3</f>
        <v>1650</v>
      </c>
      <c r="Q1169" s="26">
        <v>1</v>
      </c>
      <c r="R1169" s="26">
        <f t="shared" si="182"/>
        <v>110000</v>
      </c>
      <c r="S1169" s="25">
        <f t="shared" si="183"/>
        <v>205181</v>
      </c>
      <c r="T1169" s="28">
        <f t="shared" si="184"/>
        <v>0.36416139895994259</v>
      </c>
      <c r="U1169" s="29">
        <f t="shared" si="185"/>
        <v>279900</v>
      </c>
      <c r="V1169" s="26">
        <f>+INDEX('LISTA DE PRECIOS EKM '!A:K,MATCH('Precios ML'!B1169,'LISTA DE PRECIOS EKM '!A:A,0),8)</f>
        <v>279900</v>
      </c>
      <c r="W1169" s="26">
        <f t="shared" si="186"/>
        <v>279900</v>
      </c>
      <c r="X1169" s="26">
        <f t="shared" si="187"/>
        <v>0</v>
      </c>
      <c r="Y1169" s="26"/>
      <c r="Z1169" s="26">
        <f t="shared" si="188"/>
        <v>279900</v>
      </c>
      <c r="AA1169" s="30">
        <f t="shared" si="189"/>
        <v>1.5445454545454544</v>
      </c>
    </row>
    <row r="1170" spans="1:27">
      <c r="A1170" s="20" t="s">
        <v>6134</v>
      </c>
      <c r="B1170" s="20" t="s">
        <v>6135</v>
      </c>
      <c r="C1170" s="25">
        <v>110000</v>
      </c>
      <c r="D1170" s="22">
        <v>85</v>
      </c>
      <c r="E1170" s="22">
        <v>49</v>
      </c>
      <c r="F1170" s="22">
        <v>40</v>
      </c>
      <c r="G1170" s="22">
        <v>16000</v>
      </c>
      <c r="H1170" s="22" t="s">
        <v>5088</v>
      </c>
      <c r="I1170" s="26">
        <f>+IF(H1170='COSTOS VARIOS'!$C$1,'COSTOS VARIOS'!$C$2*'Precios ML'!V1170,'COSTOS VARIOS'!$B$2*'Precios ML'!V1170)</f>
        <v>55980</v>
      </c>
      <c r="J1170" s="22">
        <v>0</v>
      </c>
      <c r="K1170" s="27">
        <f t="shared" si="180"/>
        <v>10.4125</v>
      </c>
      <c r="L1170" s="27">
        <f t="shared" si="181"/>
        <v>10.4125</v>
      </c>
      <c r="M1170" s="26">
        <f>(INDEX(pesos!A:B,MATCH(L1170,pesos!A:A,1),2))</f>
        <v>16200</v>
      </c>
      <c r="N1170" s="26">
        <f>+R1170*'COSTOS VARIOS'!$O$1</f>
        <v>20900</v>
      </c>
      <c r="O1170" s="26">
        <f>+R1170*'COSTOS VARIOS'!$O$2</f>
        <v>451.00000000000006</v>
      </c>
      <c r="P1170" s="26">
        <f>+R1170*'COSTOS VARIOS'!$O$3</f>
        <v>1650</v>
      </c>
      <c r="Q1170" s="26">
        <v>1</v>
      </c>
      <c r="R1170" s="26">
        <f t="shared" si="182"/>
        <v>110000</v>
      </c>
      <c r="S1170" s="25">
        <f t="shared" si="183"/>
        <v>205181</v>
      </c>
      <c r="T1170" s="28">
        <f t="shared" si="184"/>
        <v>0.36416139895994259</v>
      </c>
      <c r="U1170" s="29">
        <f t="shared" si="185"/>
        <v>279900</v>
      </c>
      <c r="V1170" s="26">
        <f>+INDEX('LISTA DE PRECIOS EKM '!A:K,MATCH('Precios ML'!B1170,'LISTA DE PRECIOS EKM '!A:A,0),8)</f>
        <v>279900</v>
      </c>
      <c r="W1170" s="26">
        <f t="shared" si="186"/>
        <v>279900</v>
      </c>
      <c r="X1170" s="26">
        <f t="shared" si="187"/>
        <v>0</v>
      </c>
      <c r="Y1170" s="26"/>
      <c r="Z1170" s="26">
        <f t="shared" si="188"/>
        <v>279900</v>
      </c>
      <c r="AA1170" s="30">
        <f t="shared" si="189"/>
        <v>1.5445454545454544</v>
      </c>
    </row>
    <row r="1171" spans="1:27">
      <c r="A1171" s="20" t="s">
        <v>6136</v>
      </c>
      <c r="B1171" s="20" t="s">
        <v>6137</v>
      </c>
      <c r="C1171" s="25">
        <v>275000</v>
      </c>
      <c r="D1171" s="22">
        <v>85</v>
      </c>
      <c r="E1171" s="22">
        <v>49</v>
      </c>
      <c r="F1171" s="22">
        <v>40</v>
      </c>
      <c r="G1171" s="22">
        <v>16000</v>
      </c>
      <c r="H1171" s="22" t="s">
        <v>5088</v>
      </c>
      <c r="I1171" s="26">
        <f>+IF(H1171='COSTOS VARIOS'!$C$1,'COSTOS VARIOS'!$C$2*'Precios ML'!V1171,'COSTOS VARIOS'!$B$2*'Precios ML'!V1171)</f>
        <v>125980</v>
      </c>
      <c r="J1171" s="22">
        <v>0</v>
      </c>
      <c r="K1171" s="27">
        <f t="shared" si="180"/>
        <v>10.4125</v>
      </c>
      <c r="L1171" s="27">
        <f t="shared" si="181"/>
        <v>10.4125</v>
      </c>
      <c r="M1171" s="26">
        <f>(INDEX(pesos!A:B,MATCH(L1171,pesos!A:A,1),2))</f>
        <v>16200</v>
      </c>
      <c r="N1171" s="26">
        <f>+R1171*'COSTOS VARIOS'!$O$1</f>
        <v>52250</v>
      </c>
      <c r="O1171" s="26">
        <f>+R1171*'COSTOS VARIOS'!$O$2</f>
        <v>1127.5</v>
      </c>
      <c r="P1171" s="26">
        <f>+R1171*'COSTOS VARIOS'!$O$3</f>
        <v>4125</v>
      </c>
      <c r="Q1171" s="26">
        <v>1</v>
      </c>
      <c r="R1171" s="26">
        <f t="shared" si="182"/>
        <v>275000</v>
      </c>
      <c r="S1171" s="25">
        <f t="shared" si="183"/>
        <v>474682.5</v>
      </c>
      <c r="T1171" s="28">
        <f t="shared" si="184"/>
        <v>0.3269922527162894</v>
      </c>
      <c r="U1171" s="29">
        <f t="shared" si="185"/>
        <v>629900</v>
      </c>
      <c r="V1171" s="26">
        <f>+INDEX('LISTA DE PRECIOS EKM '!A:K,MATCH('Precios ML'!B1171,'LISTA DE PRECIOS EKM '!A:A,0),8)</f>
        <v>629900</v>
      </c>
      <c r="W1171" s="26">
        <f t="shared" si="186"/>
        <v>629900</v>
      </c>
      <c r="X1171" s="26">
        <f t="shared" si="187"/>
        <v>0</v>
      </c>
      <c r="Y1171" s="26"/>
      <c r="Z1171" s="26">
        <f t="shared" si="188"/>
        <v>629900</v>
      </c>
      <c r="AA1171" s="30">
        <f t="shared" si="189"/>
        <v>1.2905454545454544</v>
      </c>
    </row>
    <row r="1172" spans="1:27">
      <c r="A1172" s="20" t="s">
        <v>6136</v>
      </c>
      <c r="B1172" s="20" t="s">
        <v>6137</v>
      </c>
      <c r="C1172" s="25">
        <v>275000</v>
      </c>
      <c r="D1172" s="22">
        <v>85</v>
      </c>
      <c r="E1172" s="22">
        <v>49</v>
      </c>
      <c r="F1172" s="22">
        <v>40</v>
      </c>
      <c r="G1172" s="22">
        <v>16000</v>
      </c>
      <c r="H1172" s="22" t="s">
        <v>5088</v>
      </c>
      <c r="I1172" s="26">
        <f>+IF(H1172='COSTOS VARIOS'!$C$1,'COSTOS VARIOS'!$C$2*'Precios ML'!V1172,'COSTOS VARIOS'!$B$2*'Precios ML'!V1172)</f>
        <v>125980</v>
      </c>
      <c r="J1172" s="22">
        <v>0</v>
      </c>
      <c r="K1172" s="27">
        <f t="shared" si="180"/>
        <v>10.4125</v>
      </c>
      <c r="L1172" s="27">
        <f t="shared" si="181"/>
        <v>10.4125</v>
      </c>
      <c r="M1172" s="26">
        <f>(INDEX(pesos!A:B,MATCH(L1172,pesos!A:A,1),2))</f>
        <v>16200</v>
      </c>
      <c r="N1172" s="26">
        <f>+R1172*'COSTOS VARIOS'!$O$1</f>
        <v>52250</v>
      </c>
      <c r="O1172" s="26">
        <f>+R1172*'COSTOS VARIOS'!$O$2</f>
        <v>1127.5</v>
      </c>
      <c r="P1172" s="26">
        <f>+R1172*'COSTOS VARIOS'!$O$3</f>
        <v>4125</v>
      </c>
      <c r="Q1172" s="26">
        <v>1</v>
      </c>
      <c r="R1172" s="26">
        <f t="shared" si="182"/>
        <v>275000</v>
      </c>
      <c r="S1172" s="25">
        <f t="shared" si="183"/>
        <v>474682.5</v>
      </c>
      <c r="T1172" s="28">
        <f t="shared" si="184"/>
        <v>0.3269922527162894</v>
      </c>
      <c r="U1172" s="29">
        <f t="shared" si="185"/>
        <v>629900</v>
      </c>
      <c r="V1172" s="26">
        <f>+INDEX('LISTA DE PRECIOS EKM '!A:K,MATCH('Precios ML'!B1172,'LISTA DE PRECIOS EKM '!A:A,0),8)</f>
        <v>629900</v>
      </c>
      <c r="W1172" s="26">
        <f t="shared" si="186"/>
        <v>629900</v>
      </c>
      <c r="X1172" s="26">
        <f t="shared" si="187"/>
        <v>0</v>
      </c>
      <c r="Y1172" s="26"/>
      <c r="Z1172" s="26">
        <f t="shared" si="188"/>
        <v>629900</v>
      </c>
      <c r="AA1172" s="30">
        <f t="shared" si="189"/>
        <v>1.2905454545454544</v>
      </c>
    </row>
    <row r="1173" spans="1:27">
      <c r="A1173" s="20" t="s">
        <v>6138</v>
      </c>
      <c r="B1173" s="20" t="s">
        <v>6139</v>
      </c>
      <c r="C1173" s="25">
        <v>110000</v>
      </c>
      <c r="D1173" s="22">
        <v>85</v>
      </c>
      <c r="E1173" s="22">
        <v>49</v>
      </c>
      <c r="F1173" s="22">
        <v>40</v>
      </c>
      <c r="G1173" s="22">
        <v>16000</v>
      </c>
      <c r="H1173" s="22" t="s">
        <v>5088</v>
      </c>
      <c r="I1173" s="26">
        <f>+IF(H1173='COSTOS VARIOS'!$C$1,'COSTOS VARIOS'!$C$2*'Precios ML'!V1173,'COSTOS VARIOS'!$B$2*'Precios ML'!V1173)</f>
        <v>51980</v>
      </c>
      <c r="J1173" s="22">
        <v>0</v>
      </c>
      <c r="K1173" s="27">
        <f t="shared" si="180"/>
        <v>10.4125</v>
      </c>
      <c r="L1173" s="27">
        <f t="shared" si="181"/>
        <v>10.4125</v>
      </c>
      <c r="M1173" s="26">
        <f>(INDEX(pesos!A:B,MATCH(L1173,pesos!A:A,1),2))</f>
        <v>16200</v>
      </c>
      <c r="N1173" s="26">
        <f>+R1173*'COSTOS VARIOS'!$O$1</f>
        <v>20900</v>
      </c>
      <c r="O1173" s="26">
        <f>+R1173*'COSTOS VARIOS'!$O$2</f>
        <v>451.00000000000006</v>
      </c>
      <c r="P1173" s="26">
        <f>+R1173*'COSTOS VARIOS'!$O$3</f>
        <v>1650</v>
      </c>
      <c r="Q1173" s="26">
        <v>1</v>
      </c>
      <c r="R1173" s="26">
        <f t="shared" si="182"/>
        <v>110000</v>
      </c>
      <c r="S1173" s="25">
        <f t="shared" si="183"/>
        <v>201181</v>
      </c>
      <c r="T1173" s="28">
        <f t="shared" si="184"/>
        <v>0.29187149879958851</v>
      </c>
      <c r="U1173" s="29">
        <f t="shared" si="185"/>
        <v>259900</v>
      </c>
      <c r="V1173" s="26">
        <f>+INDEX('LISTA DE PRECIOS EKM '!A:K,MATCH('Precios ML'!B1173,'LISTA DE PRECIOS EKM '!A:A,0),8)</f>
        <v>259900</v>
      </c>
      <c r="W1173" s="26">
        <f t="shared" si="186"/>
        <v>259900</v>
      </c>
      <c r="X1173" s="26">
        <f t="shared" si="187"/>
        <v>0</v>
      </c>
      <c r="Y1173" s="26"/>
      <c r="Z1173" s="26">
        <f t="shared" si="188"/>
        <v>259900</v>
      </c>
      <c r="AA1173" s="30">
        <f t="shared" si="189"/>
        <v>1.3627272727272728</v>
      </c>
    </row>
    <row r="1174" spans="1:27">
      <c r="A1174" s="20" t="s">
        <v>6138</v>
      </c>
      <c r="B1174" s="20" t="s">
        <v>6139</v>
      </c>
      <c r="C1174" s="25">
        <v>110000</v>
      </c>
      <c r="D1174" s="22">
        <v>85</v>
      </c>
      <c r="E1174" s="22">
        <v>49</v>
      </c>
      <c r="F1174" s="22">
        <v>40</v>
      </c>
      <c r="G1174" s="22">
        <v>16000</v>
      </c>
      <c r="H1174" s="22" t="s">
        <v>5088</v>
      </c>
      <c r="I1174" s="26">
        <f>+IF(H1174='COSTOS VARIOS'!$C$1,'COSTOS VARIOS'!$C$2*'Precios ML'!V1174,'COSTOS VARIOS'!$B$2*'Precios ML'!V1174)</f>
        <v>51980</v>
      </c>
      <c r="J1174" s="22">
        <v>0</v>
      </c>
      <c r="K1174" s="27">
        <f t="shared" si="180"/>
        <v>10.4125</v>
      </c>
      <c r="L1174" s="27">
        <f t="shared" si="181"/>
        <v>10.4125</v>
      </c>
      <c r="M1174" s="26">
        <f>(INDEX(pesos!A:B,MATCH(L1174,pesos!A:A,1),2))</f>
        <v>16200</v>
      </c>
      <c r="N1174" s="26">
        <f>+R1174*'COSTOS VARIOS'!$O$1</f>
        <v>20900</v>
      </c>
      <c r="O1174" s="26">
        <f>+R1174*'COSTOS VARIOS'!$O$2</f>
        <v>451.00000000000006</v>
      </c>
      <c r="P1174" s="26">
        <f>+R1174*'COSTOS VARIOS'!$O$3</f>
        <v>1650</v>
      </c>
      <c r="Q1174" s="26">
        <v>1</v>
      </c>
      <c r="R1174" s="26">
        <f t="shared" si="182"/>
        <v>110000</v>
      </c>
      <c r="S1174" s="25">
        <f t="shared" si="183"/>
        <v>201181</v>
      </c>
      <c r="T1174" s="28">
        <f t="shared" si="184"/>
        <v>0.29187149879958851</v>
      </c>
      <c r="U1174" s="29">
        <f t="shared" si="185"/>
        <v>259900</v>
      </c>
      <c r="V1174" s="26">
        <f>+INDEX('LISTA DE PRECIOS EKM '!A:K,MATCH('Precios ML'!B1174,'LISTA DE PRECIOS EKM '!A:A,0),8)</f>
        <v>259900</v>
      </c>
      <c r="W1174" s="26">
        <f t="shared" si="186"/>
        <v>259900</v>
      </c>
      <c r="X1174" s="26">
        <f t="shared" si="187"/>
        <v>0</v>
      </c>
      <c r="Y1174" s="26"/>
      <c r="Z1174" s="26">
        <f t="shared" si="188"/>
        <v>259900</v>
      </c>
      <c r="AA1174" s="30">
        <f t="shared" si="189"/>
        <v>1.3627272727272728</v>
      </c>
    </row>
    <row r="1175" spans="1:27">
      <c r="A1175" s="20" t="s">
        <v>6140</v>
      </c>
      <c r="B1175" s="20" t="s">
        <v>6141</v>
      </c>
      <c r="C1175" s="25">
        <v>192000</v>
      </c>
      <c r="D1175" s="22">
        <v>85</v>
      </c>
      <c r="E1175" s="22">
        <v>49</v>
      </c>
      <c r="F1175" s="22">
        <v>40</v>
      </c>
      <c r="G1175" s="22">
        <v>16000</v>
      </c>
      <c r="H1175" s="22" t="s">
        <v>5088</v>
      </c>
      <c r="I1175" s="26">
        <f>+IF(H1175='COSTOS VARIOS'!$C$1,'COSTOS VARIOS'!$C$2*'Precios ML'!V1175,'COSTOS VARIOS'!$B$2*'Precios ML'!V1175)</f>
        <v>89980</v>
      </c>
      <c r="J1175" s="22">
        <v>0</v>
      </c>
      <c r="K1175" s="27">
        <f t="shared" si="180"/>
        <v>10.4125</v>
      </c>
      <c r="L1175" s="27">
        <f t="shared" si="181"/>
        <v>10.4125</v>
      </c>
      <c r="M1175" s="26">
        <f>(INDEX(pesos!A:B,MATCH(L1175,pesos!A:A,1),2))</f>
        <v>16200</v>
      </c>
      <c r="N1175" s="26">
        <f>+R1175*'COSTOS VARIOS'!$O$1</f>
        <v>36480</v>
      </c>
      <c r="O1175" s="26">
        <f>+R1175*'COSTOS VARIOS'!$O$2</f>
        <v>787.2</v>
      </c>
      <c r="P1175" s="26">
        <f>+R1175*'COSTOS VARIOS'!$O$3</f>
        <v>2880</v>
      </c>
      <c r="Q1175" s="26">
        <v>1</v>
      </c>
      <c r="R1175" s="26">
        <f t="shared" si="182"/>
        <v>192000</v>
      </c>
      <c r="S1175" s="25">
        <f t="shared" si="183"/>
        <v>338327.2</v>
      </c>
      <c r="T1175" s="28">
        <f t="shared" si="184"/>
        <v>0.32977780089806541</v>
      </c>
      <c r="U1175" s="29">
        <f t="shared" si="185"/>
        <v>449900</v>
      </c>
      <c r="V1175" s="26">
        <f>+INDEX('LISTA DE PRECIOS EKM '!A:K,MATCH('Precios ML'!B1175,'LISTA DE PRECIOS EKM '!A:A,0),8)</f>
        <v>449900</v>
      </c>
      <c r="W1175" s="26">
        <f t="shared" si="186"/>
        <v>449900</v>
      </c>
      <c r="X1175" s="26">
        <f t="shared" si="187"/>
        <v>0</v>
      </c>
      <c r="Y1175" s="26"/>
      <c r="Z1175" s="26">
        <f t="shared" si="188"/>
        <v>449900</v>
      </c>
      <c r="AA1175" s="30">
        <f t="shared" si="189"/>
        <v>1.3432291666666667</v>
      </c>
    </row>
    <row r="1176" spans="1:27">
      <c r="A1176" s="20" t="s">
        <v>6140</v>
      </c>
      <c r="B1176" s="20" t="s">
        <v>6141</v>
      </c>
      <c r="C1176" s="25">
        <v>192000</v>
      </c>
      <c r="D1176" s="22">
        <v>85</v>
      </c>
      <c r="E1176" s="22">
        <v>49</v>
      </c>
      <c r="F1176" s="22">
        <v>40</v>
      </c>
      <c r="G1176" s="22">
        <v>16000</v>
      </c>
      <c r="H1176" s="22" t="s">
        <v>5088</v>
      </c>
      <c r="I1176" s="26">
        <f>+IF(H1176='COSTOS VARIOS'!$C$1,'COSTOS VARIOS'!$C$2*'Precios ML'!V1176,'COSTOS VARIOS'!$B$2*'Precios ML'!V1176)</f>
        <v>89980</v>
      </c>
      <c r="J1176" s="22">
        <v>0</v>
      </c>
      <c r="K1176" s="27">
        <f t="shared" si="180"/>
        <v>10.4125</v>
      </c>
      <c r="L1176" s="27">
        <f t="shared" si="181"/>
        <v>10.4125</v>
      </c>
      <c r="M1176" s="26">
        <f>(INDEX(pesos!A:B,MATCH(L1176,pesos!A:A,1),2))</f>
        <v>16200</v>
      </c>
      <c r="N1176" s="26">
        <f>+R1176*'COSTOS VARIOS'!$O$1</f>
        <v>36480</v>
      </c>
      <c r="O1176" s="26">
        <f>+R1176*'COSTOS VARIOS'!$O$2</f>
        <v>787.2</v>
      </c>
      <c r="P1176" s="26">
        <f>+R1176*'COSTOS VARIOS'!$O$3</f>
        <v>2880</v>
      </c>
      <c r="Q1176" s="26">
        <v>1</v>
      </c>
      <c r="R1176" s="26">
        <f t="shared" si="182"/>
        <v>192000</v>
      </c>
      <c r="S1176" s="25">
        <f t="shared" si="183"/>
        <v>338327.2</v>
      </c>
      <c r="T1176" s="28">
        <f t="shared" si="184"/>
        <v>0.32977780089806541</v>
      </c>
      <c r="U1176" s="29">
        <f t="shared" si="185"/>
        <v>449900</v>
      </c>
      <c r="V1176" s="26">
        <f>+INDEX('LISTA DE PRECIOS EKM '!A:K,MATCH('Precios ML'!B1176,'LISTA DE PRECIOS EKM '!A:A,0),8)</f>
        <v>449900</v>
      </c>
      <c r="W1176" s="26">
        <f t="shared" si="186"/>
        <v>449900</v>
      </c>
      <c r="X1176" s="26">
        <f t="shared" si="187"/>
        <v>0</v>
      </c>
      <c r="Y1176" s="26"/>
      <c r="Z1176" s="26">
        <f t="shared" si="188"/>
        <v>449900</v>
      </c>
      <c r="AA1176" s="30">
        <f t="shared" si="189"/>
        <v>1.3432291666666667</v>
      </c>
    </row>
    <row r="1177" spans="1:27">
      <c r="A1177" s="20" t="s">
        <v>6142</v>
      </c>
      <c r="B1177" s="20" t="s">
        <v>6143</v>
      </c>
      <c r="C1177" s="25">
        <v>110000</v>
      </c>
      <c r="D1177" s="22">
        <v>85</v>
      </c>
      <c r="E1177" s="22">
        <v>49</v>
      </c>
      <c r="F1177" s="22">
        <v>40</v>
      </c>
      <c r="G1177" s="22">
        <v>16000</v>
      </c>
      <c r="H1177" s="22" t="s">
        <v>5088</v>
      </c>
      <c r="I1177" s="26">
        <f>+IF(H1177='COSTOS VARIOS'!$C$1,'COSTOS VARIOS'!$C$2*'Precios ML'!V1177,'COSTOS VARIOS'!$B$2*'Precios ML'!V1177)</f>
        <v>55980</v>
      </c>
      <c r="J1177" s="22">
        <v>0</v>
      </c>
      <c r="K1177" s="27">
        <f t="shared" si="180"/>
        <v>10.4125</v>
      </c>
      <c r="L1177" s="27">
        <f t="shared" si="181"/>
        <v>10.4125</v>
      </c>
      <c r="M1177" s="26">
        <f>(INDEX(pesos!A:B,MATCH(L1177,pesos!A:A,1),2))</f>
        <v>16200</v>
      </c>
      <c r="N1177" s="26">
        <f>+R1177*'COSTOS VARIOS'!$O$1</f>
        <v>20900</v>
      </c>
      <c r="O1177" s="26">
        <f>+R1177*'COSTOS VARIOS'!$O$2</f>
        <v>451.00000000000006</v>
      </c>
      <c r="P1177" s="26">
        <f>+R1177*'COSTOS VARIOS'!$O$3</f>
        <v>1650</v>
      </c>
      <c r="Q1177" s="26">
        <v>1</v>
      </c>
      <c r="R1177" s="26">
        <f t="shared" si="182"/>
        <v>110000</v>
      </c>
      <c r="S1177" s="25">
        <f t="shared" si="183"/>
        <v>205181</v>
      </c>
      <c r="T1177" s="28">
        <f t="shared" si="184"/>
        <v>0.36416139895994259</v>
      </c>
      <c r="U1177" s="29">
        <f t="shared" si="185"/>
        <v>279900</v>
      </c>
      <c r="V1177" s="26">
        <f>+INDEX('LISTA DE PRECIOS EKM '!A:K,MATCH('Precios ML'!B1177,'LISTA DE PRECIOS EKM '!A:A,0),8)</f>
        <v>279900</v>
      </c>
      <c r="W1177" s="26">
        <f t="shared" si="186"/>
        <v>279900</v>
      </c>
      <c r="X1177" s="26">
        <f t="shared" si="187"/>
        <v>0</v>
      </c>
      <c r="Y1177" s="26"/>
      <c r="Z1177" s="26">
        <f t="shared" si="188"/>
        <v>279900</v>
      </c>
      <c r="AA1177" s="30">
        <f t="shared" si="189"/>
        <v>1.5445454545454544</v>
      </c>
    </row>
    <row r="1178" spans="1:27">
      <c r="A1178" s="20" t="s">
        <v>6142</v>
      </c>
      <c r="B1178" s="20" t="s">
        <v>6143</v>
      </c>
      <c r="C1178" s="25">
        <v>110000</v>
      </c>
      <c r="D1178" s="22">
        <v>85</v>
      </c>
      <c r="E1178" s="22">
        <v>49</v>
      </c>
      <c r="F1178" s="22">
        <v>40</v>
      </c>
      <c r="G1178" s="22">
        <v>16000</v>
      </c>
      <c r="H1178" s="22" t="s">
        <v>5088</v>
      </c>
      <c r="I1178" s="26">
        <f>+IF(H1178='COSTOS VARIOS'!$C$1,'COSTOS VARIOS'!$C$2*'Precios ML'!V1178,'COSTOS VARIOS'!$B$2*'Precios ML'!V1178)</f>
        <v>55980</v>
      </c>
      <c r="J1178" s="22">
        <v>0</v>
      </c>
      <c r="K1178" s="27">
        <f t="shared" si="180"/>
        <v>10.4125</v>
      </c>
      <c r="L1178" s="27">
        <f t="shared" si="181"/>
        <v>10.4125</v>
      </c>
      <c r="M1178" s="26">
        <f>(INDEX(pesos!A:B,MATCH(L1178,pesos!A:A,1),2))</f>
        <v>16200</v>
      </c>
      <c r="N1178" s="26">
        <f>+R1178*'COSTOS VARIOS'!$O$1</f>
        <v>20900</v>
      </c>
      <c r="O1178" s="26">
        <f>+R1178*'COSTOS VARIOS'!$O$2</f>
        <v>451.00000000000006</v>
      </c>
      <c r="P1178" s="26">
        <f>+R1178*'COSTOS VARIOS'!$O$3</f>
        <v>1650</v>
      </c>
      <c r="Q1178" s="26">
        <v>1</v>
      </c>
      <c r="R1178" s="26">
        <f t="shared" si="182"/>
        <v>110000</v>
      </c>
      <c r="S1178" s="25">
        <f t="shared" si="183"/>
        <v>205181</v>
      </c>
      <c r="T1178" s="28">
        <f t="shared" si="184"/>
        <v>0.36416139895994259</v>
      </c>
      <c r="U1178" s="29">
        <f t="shared" si="185"/>
        <v>279900</v>
      </c>
      <c r="V1178" s="26">
        <f>+INDEX('LISTA DE PRECIOS EKM '!A:K,MATCH('Precios ML'!B1178,'LISTA DE PRECIOS EKM '!A:A,0),8)</f>
        <v>279900</v>
      </c>
      <c r="W1178" s="26">
        <f t="shared" si="186"/>
        <v>279900</v>
      </c>
      <c r="X1178" s="26">
        <f t="shared" si="187"/>
        <v>0</v>
      </c>
      <c r="Y1178" s="26"/>
      <c r="Z1178" s="26">
        <f t="shared" si="188"/>
        <v>279900</v>
      </c>
      <c r="AA1178" s="30">
        <f t="shared" si="189"/>
        <v>1.5445454545454544</v>
      </c>
    </row>
    <row r="1179" spans="1:27">
      <c r="A1179" s="20" t="s">
        <v>6144</v>
      </c>
      <c r="B1179" s="20" t="s">
        <v>6145</v>
      </c>
      <c r="C1179" s="25">
        <v>275000</v>
      </c>
      <c r="D1179" s="22">
        <v>85</v>
      </c>
      <c r="E1179" s="22">
        <v>49</v>
      </c>
      <c r="F1179" s="22">
        <v>40</v>
      </c>
      <c r="G1179" s="22">
        <v>16000</v>
      </c>
      <c r="H1179" s="22" t="s">
        <v>5088</v>
      </c>
      <c r="I1179" s="26">
        <f>+IF(H1179='COSTOS VARIOS'!$C$1,'COSTOS VARIOS'!$C$2*'Precios ML'!V1179,'COSTOS VARIOS'!$B$2*'Precios ML'!V1179)</f>
        <v>125980</v>
      </c>
      <c r="J1179" s="22">
        <v>0</v>
      </c>
      <c r="K1179" s="27">
        <f t="shared" si="180"/>
        <v>10.4125</v>
      </c>
      <c r="L1179" s="27">
        <f t="shared" si="181"/>
        <v>10.4125</v>
      </c>
      <c r="M1179" s="26">
        <f>(INDEX(pesos!A:B,MATCH(L1179,pesos!A:A,1),2))</f>
        <v>16200</v>
      </c>
      <c r="N1179" s="26">
        <f>+R1179*'COSTOS VARIOS'!$O$1</f>
        <v>52250</v>
      </c>
      <c r="O1179" s="26">
        <f>+R1179*'COSTOS VARIOS'!$O$2</f>
        <v>1127.5</v>
      </c>
      <c r="P1179" s="26">
        <f>+R1179*'COSTOS VARIOS'!$O$3</f>
        <v>4125</v>
      </c>
      <c r="Q1179" s="26">
        <v>1</v>
      </c>
      <c r="R1179" s="26">
        <f t="shared" si="182"/>
        <v>275000</v>
      </c>
      <c r="S1179" s="25">
        <f t="shared" si="183"/>
        <v>474682.5</v>
      </c>
      <c r="T1179" s="28">
        <f t="shared" si="184"/>
        <v>0.3269922527162894</v>
      </c>
      <c r="U1179" s="29">
        <f t="shared" si="185"/>
        <v>629900</v>
      </c>
      <c r="V1179" s="26">
        <f>+INDEX('LISTA DE PRECIOS EKM '!A:K,MATCH('Precios ML'!B1179,'LISTA DE PRECIOS EKM '!A:A,0),8)</f>
        <v>629900</v>
      </c>
      <c r="W1179" s="26">
        <f t="shared" si="186"/>
        <v>629900</v>
      </c>
      <c r="X1179" s="26">
        <f t="shared" si="187"/>
        <v>0</v>
      </c>
      <c r="Y1179" s="26"/>
      <c r="Z1179" s="26">
        <f t="shared" si="188"/>
        <v>629900</v>
      </c>
      <c r="AA1179" s="30">
        <f t="shared" si="189"/>
        <v>1.2905454545454544</v>
      </c>
    </row>
    <row r="1180" spans="1:27">
      <c r="A1180" s="20" t="s">
        <v>6144</v>
      </c>
      <c r="B1180" s="20" t="s">
        <v>6145</v>
      </c>
      <c r="C1180" s="25">
        <v>275000</v>
      </c>
      <c r="D1180" s="22">
        <v>85</v>
      </c>
      <c r="E1180" s="22">
        <v>49</v>
      </c>
      <c r="F1180" s="22">
        <v>40</v>
      </c>
      <c r="G1180" s="22">
        <v>16000</v>
      </c>
      <c r="H1180" s="22" t="s">
        <v>5088</v>
      </c>
      <c r="I1180" s="26">
        <f>+IF(H1180='COSTOS VARIOS'!$C$1,'COSTOS VARIOS'!$C$2*'Precios ML'!V1180,'COSTOS VARIOS'!$B$2*'Precios ML'!V1180)</f>
        <v>125980</v>
      </c>
      <c r="J1180" s="22">
        <v>0</v>
      </c>
      <c r="K1180" s="27">
        <f t="shared" si="180"/>
        <v>10.4125</v>
      </c>
      <c r="L1180" s="27">
        <f t="shared" si="181"/>
        <v>10.4125</v>
      </c>
      <c r="M1180" s="26">
        <f>(INDEX(pesos!A:B,MATCH(L1180,pesos!A:A,1),2))</f>
        <v>16200</v>
      </c>
      <c r="N1180" s="26">
        <f>+R1180*'COSTOS VARIOS'!$O$1</f>
        <v>52250</v>
      </c>
      <c r="O1180" s="26">
        <f>+R1180*'COSTOS VARIOS'!$O$2</f>
        <v>1127.5</v>
      </c>
      <c r="P1180" s="26">
        <f>+R1180*'COSTOS VARIOS'!$O$3</f>
        <v>4125</v>
      </c>
      <c r="Q1180" s="26">
        <v>1</v>
      </c>
      <c r="R1180" s="26">
        <f t="shared" si="182"/>
        <v>275000</v>
      </c>
      <c r="S1180" s="25">
        <f t="shared" si="183"/>
        <v>474682.5</v>
      </c>
      <c r="T1180" s="28">
        <f t="shared" si="184"/>
        <v>0.3269922527162894</v>
      </c>
      <c r="U1180" s="29">
        <f t="shared" si="185"/>
        <v>629900</v>
      </c>
      <c r="V1180" s="26">
        <f>+INDEX('LISTA DE PRECIOS EKM '!A:K,MATCH('Precios ML'!B1180,'LISTA DE PRECIOS EKM '!A:A,0),8)</f>
        <v>629900</v>
      </c>
      <c r="W1180" s="26">
        <f t="shared" si="186"/>
        <v>629900</v>
      </c>
      <c r="X1180" s="26">
        <f t="shared" si="187"/>
        <v>0</v>
      </c>
      <c r="Y1180" s="26"/>
      <c r="Z1180" s="26">
        <f t="shared" si="188"/>
        <v>629900</v>
      </c>
      <c r="AA1180" s="30">
        <f t="shared" si="189"/>
        <v>1.2905454545454544</v>
      </c>
    </row>
    <row r="1181" spans="1:27">
      <c r="A1181" s="20" t="s">
        <v>6146</v>
      </c>
      <c r="B1181" s="20" t="s">
        <v>6147</v>
      </c>
      <c r="C1181" s="25">
        <v>61000</v>
      </c>
      <c r="D1181" s="22">
        <v>85</v>
      </c>
      <c r="E1181" s="22">
        <v>49</v>
      </c>
      <c r="F1181" s="22">
        <v>40</v>
      </c>
      <c r="G1181" s="22">
        <v>16000</v>
      </c>
      <c r="H1181" s="22" t="s">
        <v>5088</v>
      </c>
      <c r="I1181" s="26">
        <f>+IF(H1181='COSTOS VARIOS'!$C$1,'COSTOS VARIOS'!$C$2*'Precios ML'!V1181,'COSTOS VARIOS'!$B$2*'Precios ML'!V1181)</f>
        <v>33980</v>
      </c>
      <c r="J1181" s="22">
        <v>0</v>
      </c>
      <c r="K1181" s="27">
        <f t="shared" si="180"/>
        <v>10.4125</v>
      </c>
      <c r="L1181" s="27">
        <f t="shared" si="181"/>
        <v>10.4125</v>
      </c>
      <c r="M1181" s="26">
        <f>(INDEX(pesos!A:B,MATCH(L1181,pesos!A:A,1),2))</f>
        <v>16200</v>
      </c>
      <c r="N1181" s="26">
        <f>+R1181*'COSTOS VARIOS'!$O$1</f>
        <v>11590</v>
      </c>
      <c r="O1181" s="26">
        <f>+R1181*'COSTOS VARIOS'!$O$2</f>
        <v>250.10000000000002</v>
      </c>
      <c r="P1181" s="26">
        <f>+R1181*'COSTOS VARIOS'!$O$3</f>
        <v>915</v>
      </c>
      <c r="Q1181" s="26">
        <v>1</v>
      </c>
      <c r="R1181" s="26">
        <f t="shared" si="182"/>
        <v>61000</v>
      </c>
      <c r="S1181" s="25">
        <f t="shared" si="183"/>
        <v>123935.1</v>
      </c>
      <c r="T1181" s="28">
        <f t="shared" si="184"/>
        <v>0.37087879059281836</v>
      </c>
      <c r="U1181" s="29">
        <f t="shared" si="185"/>
        <v>169900</v>
      </c>
      <c r="V1181" s="26">
        <f>+INDEX('LISTA DE PRECIOS EKM '!A:K,MATCH('Precios ML'!B1181,'LISTA DE PRECIOS EKM '!A:A,0),8)</f>
        <v>169900</v>
      </c>
      <c r="W1181" s="26">
        <f t="shared" si="186"/>
        <v>169900</v>
      </c>
      <c r="X1181" s="26">
        <f t="shared" si="187"/>
        <v>0</v>
      </c>
      <c r="Y1181" s="26"/>
      <c r="Z1181" s="26">
        <f t="shared" si="188"/>
        <v>169900</v>
      </c>
      <c r="AA1181" s="30">
        <f t="shared" si="189"/>
        <v>1.7852459016393443</v>
      </c>
    </row>
    <row r="1182" spans="1:27">
      <c r="A1182" s="20" t="s">
        <v>6146</v>
      </c>
      <c r="B1182" s="20" t="s">
        <v>6147</v>
      </c>
      <c r="C1182" s="25">
        <v>61000</v>
      </c>
      <c r="D1182" s="22">
        <v>85</v>
      </c>
      <c r="E1182" s="22">
        <v>49</v>
      </c>
      <c r="F1182" s="22">
        <v>40</v>
      </c>
      <c r="G1182" s="22">
        <v>16000</v>
      </c>
      <c r="H1182" s="22" t="s">
        <v>5088</v>
      </c>
      <c r="I1182" s="26">
        <f>+IF(H1182='COSTOS VARIOS'!$C$1,'COSTOS VARIOS'!$C$2*'Precios ML'!V1182,'COSTOS VARIOS'!$B$2*'Precios ML'!V1182)</f>
        <v>33980</v>
      </c>
      <c r="J1182" s="22">
        <v>0</v>
      </c>
      <c r="K1182" s="27">
        <f t="shared" si="180"/>
        <v>10.4125</v>
      </c>
      <c r="L1182" s="27">
        <f t="shared" si="181"/>
        <v>10.4125</v>
      </c>
      <c r="M1182" s="26">
        <f>(INDEX(pesos!A:B,MATCH(L1182,pesos!A:A,1),2))</f>
        <v>16200</v>
      </c>
      <c r="N1182" s="26">
        <f>+R1182*'COSTOS VARIOS'!$O$1</f>
        <v>11590</v>
      </c>
      <c r="O1182" s="26">
        <f>+R1182*'COSTOS VARIOS'!$O$2</f>
        <v>250.10000000000002</v>
      </c>
      <c r="P1182" s="26">
        <f>+R1182*'COSTOS VARIOS'!$O$3</f>
        <v>915</v>
      </c>
      <c r="Q1182" s="26">
        <v>1</v>
      </c>
      <c r="R1182" s="26">
        <f t="shared" si="182"/>
        <v>61000</v>
      </c>
      <c r="S1182" s="25">
        <f t="shared" si="183"/>
        <v>123935.1</v>
      </c>
      <c r="T1182" s="28">
        <f t="shared" si="184"/>
        <v>0.37087879059281836</v>
      </c>
      <c r="U1182" s="29">
        <f t="shared" si="185"/>
        <v>169900</v>
      </c>
      <c r="V1182" s="26">
        <f>+INDEX('LISTA DE PRECIOS EKM '!A:K,MATCH('Precios ML'!B1182,'LISTA DE PRECIOS EKM '!A:A,0),8)</f>
        <v>169900</v>
      </c>
      <c r="W1182" s="26">
        <f t="shared" si="186"/>
        <v>169900</v>
      </c>
      <c r="X1182" s="26">
        <f t="shared" si="187"/>
        <v>0</v>
      </c>
      <c r="Y1182" s="26"/>
      <c r="Z1182" s="26">
        <f t="shared" si="188"/>
        <v>169900</v>
      </c>
      <c r="AA1182" s="30">
        <f t="shared" si="189"/>
        <v>1.7852459016393443</v>
      </c>
    </row>
    <row r="1183" spans="1:27">
      <c r="A1183" s="20" t="s">
        <v>6148</v>
      </c>
      <c r="B1183" s="20" t="s">
        <v>6149</v>
      </c>
      <c r="C1183" s="25">
        <v>192000</v>
      </c>
      <c r="D1183" s="22">
        <v>85</v>
      </c>
      <c r="E1183" s="22">
        <v>49</v>
      </c>
      <c r="F1183" s="22">
        <v>40</v>
      </c>
      <c r="G1183" s="22">
        <v>16000</v>
      </c>
      <c r="H1183" s="22" t="s">
        <v>5088</v>
      </c>
      <c r="I1183" s="26">
        <f>+IF(H1183='COSTOS VARIOS'!$C$1,'COSTOS VARIOS'!$C$2*'Precios ML'!V1183,'COSTOS VARIOS'!$B$2*'Precios ML'!V1183)</f>
        <v>89980</v>
      </c>
      <c r="J1183" s="22">
        <v>0</v>
      </c>
      <c r="K1183" s="27">
        <f t="shared" si="180"/>
        <v>10.4125</v>
      </c>
      <c r="L1183" s="27">
        <f t="shared" si="181"/>
        <v>10.4125</v>
      </c>
      <c r="M1183" s="26">
        <f>(INDEX(pesos!A:B,MATCH(L1183,pesos!A:A,1),2))</f>
        <v>16200</v>
      </c>
      <c r="N1183" s="26">
        <f>+R1183*'COSTOS VARIOS'!$O$1</f>
        <v>36480</v>
      </c>
      <c r="O1183" s="26">
        <f>+R1183*'COSTOS VARIOS'!$O$2</f>
        <v>787.2</v>
      </c>
      <c r="P1183" s="26">
        <f>+R1183*'COSTOS VARIOS'!$O$3</f>
        <v>2880</v>
      </c>
      <c r="Q1183" s="26">
        <v>1</v>
      </c>
      <c r="R1183" s="26">
        <f t="shared" si="182"/>
        <v>192000</v>
      </c>
      <c r="S1183" s="25">
        <f t="shared" si="183"/>
        <v>338327.2</v>
      </c>
      <c r="T1183" s="28">
        <f t="shared" si="184"/>
        <v>0.32977780089806541</v>
      </c>
      <c r="U1183" s="29">
        <f t="shared" si="185"/>
        <v>449900</v>
      </c>
      <c r="V1183" s="26">
        <f>+INDEX('LISTA DE PRECIOS EKM '!A:K,MATCH('Precios ML'!B1183,'LISTA DE PRECIOS EKM '!A:A,0),8)</f>
        <v>449900</v>
      </c>
      <c r="W1183" s="26">
        <f t="shared" si="186"/>
        <v>449900</v>
      </c>
      <c r="X1183" s="26">
        <f t="shared" si="187"/>
        <v>0</v>
      </c>
      <c r="Y1183" s="26"/>
      <c r="Z1183" s="26">
        <f t="shared" si="188"/>
        <v>449900</v>
      </c>
      <c r="AA1183" s="30">
        <f t="shared" si="189"/>
        <v>1.3432291666666667</v>
      </c>
    </row>
    <row r="1184" spans="1:27">
      <c r="A1184" s="20" t="s">
        <v>6148</v>
      </c>
      <c r="B1184" s="20" t="s">
        <v>6149</v>
      </c>
      <c r="C1184" s="25">
        <v>192000</v>
      </c>
      <c r="D1184" s="22">
        <v>85</v>
      </c>
      <c r="E1184" s="22">
        <v>49</v>
      </c>
      <c r="F1184" s="22">
        <v>40</v>
      </c>
      <c r="G1184" s="22">
        <v>16000</v>
      </c>
      <c r="H1184" s="22" t="s">
        <v>5088</v>
      </c>
      <c r="I1184" s="26">
        <f>+IF(H1184='COSTOS VARIOS'!$C$1,'COSTOS VARIOS'!$C$2*'Precios ML'!V1184,'COSTOS VARIOS'!$B$2*'Precios ML'!V1184)</f>
        <v>89980</v>
      </c>
      <c r="J1184" s="22">
        <v>0</v>
      </c>
      <c r="K1184" s="27">
        <f t="shared" si="180"/>
        <v>10.4125</v>
      </c>
      <c r="L1184" s="27">
        <f t="shared" si="181"/>
        <v>10.4125</v>
      </c>
      <c r="M1184" s="26">
        <f>(INDEX(pesos!A:B,MATCH(L1184,pesos!A:A,1),2))</f>
        <v>16200</v>
      </c>
      <c r="N1184" s="26">
        <f>+R1184*'COSTOS VARIOS'!$O$1</f>
        <v>36480</v>
      </c>
      <c r="O1184" s="26">
        <f>+R1184*'COSTOS VARIOS'!$O$2</f>
        <v>787.2</v>
      </c>
      <c r="P1184" s="26">
        <f>+R1184*'COSTOS VARIOS'!$O$3</f>
        <v>2880</v>
      </c>
      <c r="Q1184" s="26">
        <v>1</v>
      </c>
      <c r="R1184" s="26">
        <f t="shared" si="182"/>
        <v>192000</v>
      </c>
      <c r="S1184" s="25">
        <f t="shared" si="183"/>
        <v>338327.2</v>
      </c>
      <c r="T1184" s="28">
        <f t="shared" si="184"/>
        <v>0.32977780089806541</v>
      </c>
      <c r="U1184" s="29">
        <f t="shared" si="185"/>
        <v>449900</v>
      </c>
      <c r="V1184" s="26">
        <f>+INDEX('LISTA DE PRECIOS EKM '!A:K,MATCH('Precios ML'!B1184,'LISTA DE PRECIOS EKM '!A:A,0),8)</f>
        <v>449900</v>
      </c>
      <c r="W1184" s="26">
        <f t="shared" si="186"/>
        <v>449900</v>
      </c>
      <c r="X1184" s="26">
        <f t="shared" si="187"/>
        <v>0</v>
      </c>
      <c r="Y1184" s="26"/>
      <c r="Z1184" s="26">
        <f t="shared" si="188"/>
        <v>449900</v>
      </c>
      <c r="AA1184" s="30">
        <f t="shared" si="189"/>
        <v>1.3432291666666667</v>
      </c>
    </row>
    <row r="1185" spans="1:27">
      <c r="A1185" s="20" t="s">
        <v>6150</v>
      </c>
      <c r="B1185" s="20" t="s">
        <v>6151</v>
      </c>
      <c r="C1185" s="25">
        <v>110000</v>
      </c>
      <c r="D1185" s="22">
        <v>85</v>
      </c>
      <c r="E1185" s="22">
        <v>49</v>
      </c>
      <c r="F1185" s="22">
        <v>40</v>
      </c>
      <c r="G1185" s="22">
        <v>16000</v>
      </c>
      <c r="H1185" s="22" t="s">
        <v>5088</v>
      </c>
      <c r="I1185" s="26">
        <f>+IF(H1185='COSTOS VARIOS'!$C$1,'COSTOS VARIOS'!$C$2*'Precios ML'!V1185,'COSTOS VARIOS'!$B$2*'Precios ML'!V1185)</f>
        <v>51980</v>
      </c>
      <c r="J1185" s="22">
        <v>0</v>
      </c>
      <c r="K1185" s="27">
        <f t="shared" si="180"/>
        <v>10.4125</v>
      </c>
      <c r="L1185" s="27">
        <f t="shared" si="181"/>
        <v>10.4125</v>
      </c>
      <c r="M1185" s="26">
        <f>(INDEX(pesos!A:B,MATCH(L1185,pesos!A:A,1),2))</f>
        <v>16200</v>
      </c>
      <c r="N1185" s="26">
        <f>+R1185*'COSTOS VARIOS'!$O$1</f>
        <v>20900</v>
      </c>
      <c r="O1185" s="26">
        <f>+R1185*'COSTOS VARIOS'!$O$2</f>
        <v>451.00000000000006</v>
      </c>
      <c r="P1185" s="26">
        <f>+R1185*'COSTOS VARIOS'!$O$3</f>
        <v>1650</v>
      </c>
      <c r="Q1185" s="26">
        <v>1</v>
      </c>
      <c r="R1185" s="26">
        <f t="shared" si="182"/>
        <v>110000</v>
      </c>
      <c r="S1185" s="25">
        <f t="shared" si="183"/>
        <v>201181</v>
      </c>
      <c r="T1185" s="28">
        <f t="shared" si="184"/>
        <v>0.29187149879958851</v>
      </c>
      <c r="U1185" s="29">
        <f t="shared" si="185"/>
        <v>259900</v>
      </c>
      <c r="V1185" s="26">
        <f>+INDEX('LISTA DE PRECIOS EKM '!A:K,MATCH('Precios ML'!B1185,'LISTA DE PRECIOS EKM '!A:A,0),8)</f>
        <v>259900</v>
      </c>
      <c r="W1185" s="26">
        <f t="shared" si="186"/>
        <v>259900</v>
      </c>
      <c r="X1185" s="26">
        <f t="shared" si="187"/>
        <v>0</v>
      </c>
      <c r="Y1185" s="26"/>
      <c r="Z1185" s="26">
        <f t="shared" si="188"/>
        <v>259900</v>
      </c>
      <c r="AA1185" s="30">
        <f t="shared" si="189"/>
        <v>1.3627272727272728</v>
      </c>
    </row>
    <row r="1186" spans="1:27">
      <c r="A1186" s="20" t="s">
        <v>6150</v>
      </c>
      <c r="B1186" s="20" t="s">
        <v>6151</v>
      </c>
      <c r="C1186" s="25">
        <v>110000</v>
      </c>
      <c r="D1186" s="22">
        <v>85</v>
      </c>
      <c r="E1186" s="22">
        <v>49</v>
      </c>
      <c r="F1186" s="22">
        <v>40</v>
      </c>
      <c r="G1186" s="22">
        <v>16000</v>
      </c>
      <c r="H1186" s="22" t="s">
        <v>5088</v>
      </c>
      <c r="I1186" s="26">
        <f>+IF(H1186='COSTOS VARIOS'!$C$1,'COSTOS VARIOS'!$C$2*'Precios ML'!V1186,'COSTOS VARIOS'!$B$2*'Precios ML'!V1186)</f>
        <v>51980</v>
      </c>
      <c r="J1186" s="22">
        <v>0</v>
      </c>
      <c r="K1186" s="27">
        <f t="shared" si="180"/>
        <v>10.4125</v>
      </c>
      <c r="L1186" s="27">
        <f t="shared" si="181"/>
        <v>10.4125</v>
      </c>
      <c r="M1186" s="26">
        <f>(INDEX(pesos!A:B,MATCH(L1186,pesos!A:A,1),2))</f>
        <v>16200</v>
      </c>
      <c r="N1186" s="26">
        <f>+R1186*'COSTOS VARIOS'!$O$1</f>
        <v>20900</v>
      </c>
      <c r="O1186" s="26">
        <f>+R1186*'COSTOS VARIOS'!$O$2</f>
        <v>451.00000000000006</v>
      </c>
      <c r="P1186" s="26">
        <f>+R1186*'COSTOS VARIOS'!$O$3</f>
        <v>1650</v>
      </c>
      <c r="Q1186" s="26">
        <v>1</v>
      </c>
      <c r="R1186" s="26">
        <f t="shared" si="182"/>
        <v>110000</v>
      </c>
      <c r="S1186" s="25">
        <f t="shared" si="183"/>
        <v>201181</v>
      </c>
      <c r="T1186" s="28">
        <f t="shared" si="184"/>
        <v>0.29187149879958851</v>
      </c>
      <c r="U1186" s="29">
        <f t="shared" si="185"/>
        <v>259900</v>
      </c>
      <c r="V1186" s="26">
        <f>+INDEX('LISTA DE PRECIOS EKM '!A:K,MATCH('Precios ML'!B1186,'LISTA DE PRECIOS EKM '!A:A,0),8)</f>
        <v>259900</v>
      </c>
      <c r="W1186" s="26">
        <f t="shared" si="186"/>
        <v>259900</v>
      </c>
      <c r="X1186" s="26">
        <f t="shared" si="187"/>
        <v>0</v>
      </c>
      <c r="Y1186" s="26"/>
      <c r="Z1186" s="26">
        <f t="shared" si="188"/>
        <v>259900</v>
      </c>
      <c r="AA1186" s="30">
        <f t="shared" si="189"/>
        <v>1.3627272727272728</v>
      </c>
    </row>
    <row r="1187" spans="1:27">
      <c r="A1187" s="20" t="s">
        <v>6152</v>
      </c>
      <c r="B1187" s="20" t="s">
        <v>6153</v>
      </c>
      <c r="C1187" s="25">
        <v>275000</v>
      </c>
      <c r="D1187" s="22">
        <v>85</v>
      </c>
      <c r="E1187" s="22">
        <v>49</v>
      </c>
      <c r="F1187" s="22">
        <v>40</v>
      </c>
      <c r="G1187" s="22">
        <v>16000</v>
      </c>
      <c r="H1187" s="22" t="s">
        <v>5088</v>
      </c>
      <c r="I1187" s="26">
        <f>+IF(H1187='COSTOS VARIOS'!$C$1,'COSTOS VARIOS'!$C$2*'Precios ML'!V1187,'COSTOS VARIOS'!$B$2*'Precios ML'!V1187)</f>
        <v>125980</v>
      </c>
      <c r="J1187" s="22">
        <v>0</v>
      </c>
      <c r="K1187" s="27">
        <f t="shared" si="180"/>
        <v>10.4125</v>
      </c>
      <c r="L1187" s="27">
        <f t="shared" si="181"/>
        <v>10.4125</v>
      </c>
      <c r="M1187" s="26">
        <f>(INDEX(pesos!A:B,MATCH(L1187,pesos!A:A,1),2))</f>
        <v>16200</v>
      </c>
      <c r="N1187" s="26">
        <f>+R1187*'COSTOS VARIOS'!$O$1</f>
        <v>52250</v>
      </c>
      <c r="O1187" s="26">
        <f>+R1187*'COSTOS VARIOS'!$O$2</f>
        <v>1127.5</v>
      </c>
      <c r="P1187" s="26">
        <f>+R1187*'COSTOS VARIOS'!$O$3</f>
        <v>4125</v>
      </c>
      <c r="Q1187" s="26">
        <v>1</v>
      </c>
      <c r="R1187" s="26">
        <f t="shared" si="182"/>
        <v>275000</v>
      </c>
      <c r="S1187" s="25">
        <f t="shared" si="183"/>
        <v>474682.5</v>
      </c>
      <c r="T1187" s="28">
        <f t="shared" si="184"/>
        <v>0.3269922527162894</v>
      </c>
      <c r="U1187" s="29">
        <f t="shared" si="185"/>
        <v>629900</v>
      </c>
      <c r="V1187" s="26">
        <f>+INDEX('LISTA DE PRECIOS EKM '!A:K,MATCH('Precios ML'!B1187,'LISTA DE PRECIOS EKM '!A:A,0),8)</f>
        <v>629900</v>
      </c>
      <c r="W1187" s="26">
        <f t="shared" si="186"/>
        <v>629900</v>
      </c>
      <c r="X1187" s="26">
        <f t="shared" si="187"/>
        <v>0</v>
      </c>
      <c r="Y1187" s="26"/>
      <c r="Z1187" s="26">
        <f t="shared" si="188"/>
        <v>629900</v>
      </c>
      <c r="AA1187" s="30">
        <f t="shared" si="189"/>
        <v>1.2905454545454544</v>
      </c>
    </row>
    <row r="1188" spans="1:27">
      <c r="A1188" s="20" t="s">
        <v>6152</v>
      </c>
      <c r="B1188" s="20" t="s">
        <v>6153</v>
      </c>
      <c r="C1188" s="25">
        <v>275000</v>
      </c>
      <c r="D1188" s="22">
        <v>85</v>
      </c>
      <c r="E1188" s="22">
        <v>49</v>
      </c>
      <c r="F1188" s="22">
        <v>40</v>
      </c>
      <c r="G1188" s="22">
        <v>16000</v>
      </c>
      <c r="H1188" s="22" t="s">
        <v>5088</v>
      </c>
      <c r="I1188" s="26">
        <f>+IF(H1188='COSTOS VARIOS'!$C$1,'COSTOS VARIOS'!$C$2*'Precios ML'!V1188,'COSTOS VARIOS'!$B$2*'Precios ML'!V1188)</f>
        <v>125980</v>
      </c>
      <c r="J1188" s="22">
        <v>0</v>
      </c>
      <c r="K1188" s="27">
        <f t="shared" si="180"/>
        <v>10.4125</v>
      </c>
      <c r="L1188" s="27">
        <f t="shared" si="181"/>
        <v>10.4125</v>
      </c>
      <c r="M1188" s="26">
        <f>(INDEX(pesos!A:B,MATCH(L1188,pesos!A:A,1),2))</f>
        <v>16200</v>
      </c>
      <c r="N1188" s="26">
        <f>+R1188*'COSTOS VARIOS'!$O$1</f>
        <v>52250</v>
      </c>
      <c r="O1188" s="26">
        <f>+R1188*'COSTOS VARIOS'!$O$2</f>
        <v>1127.5</v>
      </c>
      <c r="P1188" s="26">
        <f>+R1188*'COSTOS VARIOS'!$O$3</f>
        <v>4125</v>
      </c>
      <c r="Q1188" s="26">
        <v>1</v>
      </c>
      <c r="R1188" s="26">
        <f t="shared" si="182"/>
        <v>275000</v>
      </c>
      <c r="S1188" s="25">
        <f t="shared" si="183"/>
        <v>474682.5</v>
      </c>
      <c r="T1188" s="28">
        <f t="shared" si="184"/>
        <v>0.3269922527162894</v>
      </c>
      <c r="U1188" s="29">
        <f t="shared" si="185"/>
        <v>629900</v>
      </c>
      <c r="V1188" s="26">
        <f>+INDEX('LISTA DE PRECIOS EKM '!A:K,MATCH('Precios ML'!B1188,'LISTA DE PRECIOS EKM '!A:A,0),8)</f>
        <v>629900</v>
      </c>
      <c r="W1188" s="26">
        <f t="shared" si="186"/>
        <v>629900</v>
      </c>
      <c r="X1188" s="26">
        <f t="shared" si="187"/>
        <v>0</v>
      </c>
      <c r="Y1188" s="26"/>
      <c r="Z1188" s="26">
        <f t="shared" si="188"/>
        <v>629900</v>
      </c>
      <c r="AA1188" s="30">
        <f t="shared" si="189"/>
        <v>1.2905454545454544</v>
      </c>
    </row>
    <row r="1189" spans="1:27">
      <c r="A1189" s="20" t="s">
        <v>6154</v>
      </c>
      <c r="B1189" s="20" t="s">
        <v>6155</v>
      </c>
      <c r="C1189" s="25">
        <v>61000</v>
      </c>
      <c r="D1189" s="22">
        <v>85</v>
      </c>
      <c r="E1189" s="22">
        <v>49</v>
      </c>
      <c r="F1189" s="22">
        <v>40</v>
      </c>
      <c r="G1189" s="22">
        <v>16000</v>
      </c>
      <c r="H1189" s="22" t="s">
        <v>5088</v>
      </c>
      <c r="I1189" s="26">
        <f>+IF(H1189='COSTOS VARIOS'!$C$1,'COSTOS VARIOS'!$C$2*'Precios ML'!V1189,'COSTOS VARIOS'!$B$2*'Precios ML'!V1189)</f>
        <v>33980</v>
      </c>
      <c r="J1189" s="22">
        <v>0</v>
      </c>
      <c r="K1189" s="27">
        <f t="shared" si="180"/>
        <v>10.4125</v>
      </c>
      <c r="L1189" s="27">
        <f t="shared" si="181"/>
        <v>10.4125</v>
      </c>
      <c r="M1189" s="26">
        <f>(INDEX(pesos!A:B,MATCH(L1189,pesos!A:A,1),2))</f>
        <v>16200</v>
      </c>
      <c r="N1189" s="26">
        <f>+R1189*'COSTOS VARIOS'!$O$1</f>
        <v>11590</v>
      </c>
      <c r="O1189" s="26">
        <f>+R1189*'COSTOS VARIOS'!$O$2</f>
        <v>250.10000000000002</v>
      </c>
      <c r="P1189" s="26">
        <f>+R1189*'COSTOS VARIOS'!$O$3</f>
        <v>915</v>
      </c>
      <c r="Q1189" s="26">
        <v>1</v>
      </c>
      <c r="R1189" s="26">
        <f t="shared" si="182"/>
        <v>61000</v>
      </c>
      <c r="S1189" s="25">
        <f t="shared" si="183"/>
        <v>123935.1</v>
      </c>
      <c r="T1189" s="28">
        <f t="shared" si="184"/>
        <v>0.37087879059281836</v>
      </c>
      <c r="U1189" s="29">
        <f t="shared" si="185"/>
        <v>169900</v>
      </c>
      <c r="V1189" s="26">
        <f>+INDEX('LISTA DE PRECIOS EKM '!A:K,MATCH('Precios ML'!B1189,'LISTA DE PRECIOS EKM '!A:A,0),8)</f>
        <v>169900</v>
      </c>
      <c r="W1189" s="26">
        <f t="shared" si="186"/>
        <v>169900</v>
      </c>
      <c r="X1189" s="26">
        <f t="shared" si="187"/>
        <v>0</v>
      </c>
      <c r="Y1189" s="26"/>
      <c r="Z1189" s="26">
        <f t="shared" si="188"/>
        <v>169900</v>
      </c>
      <c r="AA1189" s="30">
        <f t="shared" si="189"/>
        <v>1.7852459016393443</v>
      </c>
    </row>
    <row r="1190" spans="1:27">
      <c r="A1190" s="20" t="s">
        <v>6154</v>
      </c>
      <c r="B1190" s="20" t="s">
        <v>6155</v>
      </c>
      <c r="C1190" s="25">
        <v>61000</v>
      </c>
      <c r="D1190" s="22">
        <v>85</v>
      </c>
      <c r="E1190" s="22">
        <v>49</v>
      </c>
      <c r="F1190" s="22">
        <v>40</v>
      </c>
      <c r="G1190" s="22">
        <v>16000</v>
      </c>
      <c r="H1190" s="22" t="s">
        <v>5088</v>
      </c>
      <c r="I1190" s="26">
        <f>+IF(H1190='COSTOS VARIOS'!$C$1,'COSTOS VARIOS'!$C$2*'Precios ML'!V1190,'COSTOS VARIOS'!$B$2*'Precios ML'!V1190)</f>
        <v>33980</v>
      </c>
      <c r="J1190" s="22">
        <v>0</v>
      </c>
      <c r="K1190" s="27">
        <f t="shared" si="180"/>
        <v>10.4125</v>
      </c>
      <c r="L1190" s="27">
        <f t="shared" si="181"/>
        <v>10.4125</v>
      </c>
      <c r="M1190" s="26">
        <f>(INDEX(pesos!A:B,MATCH(L1190,pesos!A:A,1),2))</f>
        <v>16200</v>
      </c>
      <c r="N1190" s="26">
        <f>+R1190*'COSTOS VARIOS'!$O$1</f>
        <v>11590</v>
      </c>
      <c r="O1190" s="26">
        <f>+R1190*'COSTOS VARIOS'!$O$2</f>
        <v>250.10000000000002</v>
      </c>
      <c r="P1190" s="26">
        <f>+R1190*'COSTOS VARIOS'!$O$3</f>
        <v>915</v>
      </c>
      <c r="Q1190" s="26">
        <v>1</v>
      </c>
      <c r="R1190" s="26">
        <f t="shared" si="182"/>
        <v>61000</v>
      </c>
      <c r="S1190" s="25">
        <f t="shared" si="183"/>
        <v>123935.1</v>
      </c>
      <c r="T1190" s="28">
        <f t="shared" si="184"/>
        <v>0.37087879059281836</v>
      </c>
      <c r="U1190" s="29">
        <f t="shared" si="185"/>
        <v>169900</v>
      </c>
      <c r="V1190" s="26">
        <f>+INDEX('LISTA DE PRECIOS EKM '!A:K,MATCH('Precios ML'!B1190,'LISTA DE PRECIOS EKM '!A:A,0),8)</f>
        <v>169900</v>
      </c>
      <c r="W1190" s="26">
        <f t="shared" si="186"/>
        <v>169900</v>
      </c>
      <c r="X1190" s="26">
        <f t="shared" si="187"/>
        <v>0</v>
      </c>
      <c r="Y1190" s="26"/>
      <c r="Z1190" s="26">
        <f t="shared" si="188"/>
        <v>169900</v>
      </c>
      <c r="AA1190" s="30">
        <f t="shared" si="189"/>
        <v>1.7852459016393443</v>
      </c>
    </row>
    <row r="1191" spans="1:27">
      <c r="A1191" s="20" t="s">
        <v>6156</v>
      </c>
      <c r="B1191" s="20" t="s">
        <v>6157</v>
      </c>
      <c r="C1191" s="25">
        <v>110000</v>
      </c>
      <c r="D1191" s="22">
        <v>85</v>
      </c>
      <c r="E1191" s="22">
        <v>49</v>
      </c>
      <c r="F1191" s="22">
        <v>40</v>
      </c>
      <c r="G1191" s="22">
        <v>16000</v>
      </c>
      <c r="H1191" s="22" t="s">
        <v>5088</v>
      </c>
      <c r="I1191" s="26">
        <f>+IF(H1191='COSTOS VARIOS'!$C$1,'COSTOS VARIOS'!$C$2*'Precios ML'!V1191,'COSTOS VARIOS'!$B$2*'Precios ML'!V1191)</f>
        <v>55980</v>
      </c>
      <c r="J1191" s="22">
        <v>0</v>
      </c>
      <c r="K1191" s="27">
        <f t="shared" si="180"/>
        <v>10.4125</v>
      </c>
      <c r="L1191" s="27">
        <f t="shared" si="181"/>
        <v>10.4125</v>
      </c>
      <c r="M1191" s="26">
        <f>(INDEX(pesos!A:B,MATCH(L1191,pesos!A:A,1),2))</f>
        <v>16200</v>
      </c>
      <c r="N1191" s="26">
        <f>+R1191*'COSTOS VARIOS'!$O$1</f>
        <v>20900</v>
      </c>
      <c r="O1191" s="26">
        <f>+R1191*'COSTOS VARIOS'!$O$2</f>
        <v>451.00000000000006</v>
      </c>
      <c r="P1191" s="26">
        <f>+R1191*'COSTOS VARIOS'!$O$3</f>
        <v>1650</v>
      </c>
      <c r="Q1191" s="26">
        <v>1</v>
      </c>
      <c r="R1191" s="26">
        <f t="shared" si="182"/>
        <v>110000</v>
      </c>
      <c r="S1191" s="25">
        <f t="shared" si="183"/>
        <v>205181</v>
      </c>
      <c r="T1191" s="28">
        <f t="shared" si="184"/>
        <v>0.36416139895994259</v>
      </c>
      <c r="U1191" s="29">
        <f t="shared" si="185"/>
        <v>279900</v>
      </c>
      <c r="V1191" s="26">
        <f>+INDEX('LISTA DE PRECIOS EKM '!A:K,MATCH('Precios ML'!B1191,'LISTA DE PRECIOS EKM '!A:A,0),8)</f>
        <v>279900</v>
      </c>
      <c r="W1191" s="26">
        <f t="shared" si="186"/>
        <v>279900</v>
      </c>
      <c r="X1191" s="26">
        <f t="shared" si="187"/>
        <v>0</v>
      </c>
      <c r="Y1191" s="26"/>
      <c r="Z1191" s="26">
        <f t="shared" si="188"/>
        <v>279900</v>
      </c>
      <c r="AA1191" s="30">
        <f t="shared" si="189"/>
        <v>1.5445454545454544</v>
      </c>
    </row>
    <row r="1192" spans="1:27">
      <c r="A1192" s="20" t="s">
        <v>6156</v>
      </c>
      <c r="B1192" s="20" t="s">
        <v>6157</v>
      </c>
      <c r="C1192" s="25">
        <v>110000</v>
      </c>
      <c r="D1192" s="22">
        <v>85</v>
      </c>
      <c r="E1192" s="22">
        <v>49</v>
      </c>
      <c r="F1192" s="22">
        <v>40</v>
      </c>
      <c r="G1192" s="22">
        <v>16000</v>
      </c>
      <c r="H1192" s="22" t="s">
        <v>5088</v>
      </c>
      <c r="I1192" s="26">
        <f>+IF(H1192='COSTOS VARIOS'!$C$1,'COSTOS VARIOS'!$C$2*'Precios ML'!V1192,'COSTOS VARIOS'!$B$2*'Precios ML'!V1192)</f>
        <v>55980</v>
      </c>
      <c r="J1192" s="22">
        <v>0</v>
      </c>
      <c r="K1192" s="27">
        <f t="shared" si="180"/>
        <v>10.4125</v>
      </c>
      <c r="L1192" s="27">
        <f t="shared" si="181"/>
        <v>10.4125</v>
      </c>
      <c r="M1192" s="26">
        <f>(INDEX(pesos!A:B,MATCH(L1192,pesos!A:A,1),2))</f>
        <v>16200</v>
      </c>
      <c r="N1192" s="26">
        <f>+R1192*'COSTOS VARIOS'!$O$1</f>
        <v>20900</v>
      </c>
      <c r="O1192" s="26">
        <f>+R1192*'COSTOS VARIOS'!$O$2</f>
        <v>451.00000000000006</v>
      </c>
      <c r="P1192" s="26">
        <f>+R1192*'COSTOS VARIOS'!$O$3</f>
        <v>1650</v>
      </c>
      <c r="Q1192" s="26">
        <v>1</v>
      </c>
      <c r="R1192" s="26">
        <f t="shared" si="182"/>
        <v>110000</v>
      </c>
      <c r="S1192" s="25">
        <f t="shared" si="183"/>
        <v>205181</v>
      </c>
      <c r="T1192" s="28">
        <f t="shared" si="184"/>
        <v>0.36416139895994259</v>
      </c>
      <c r="U1192" s="29">
        <f t="shared" si="185"/>
        <v>279900</v>
      </c>
      <c r="V1192" s="26">
        <f>+INDEX('LISTA DE PRECIOS EKM '!A:K,MATCH('Precios ML'!B1192,'LISTA DE PRECIOS EKM '!A:A,0),8)</f>
        <v>279900</v>
      </c>
      <c r="W1192" s="26">
        <f t="shared" si="186"/>
        <v>279900</v>
      </c>
      <c r="X1192" s="26">
        <f t="shared" si="187"/>
        <v>0</v>
      </c>
      <c r="Y1192" s="26"/>
      <c r="Z1192" s="26">
        <f t="shared" si="188"/>
        <v>279900</v>
      </c>
      <c r="AA1192" s="30">
        <f t="shared" si="189"/>
        <v>1.5445454545454544</v>
      </c>
    </row>
    <row r="1193" spans="1:27">
      <c r="A1193" s="20" t="s">
        <v>6158</v>
      </c>
      <c r="B1193" s="20" t="s">
        <v>6159</v>
      </c>
      <c r="C1193" s="25">
        <v>192000</v>
      </c>
      <c r="D1193" s="22">
        <v>85</v>
      </c>
      <c r="E1193" s="22">
        <v>49</v>
      </c>
      <c r="F1193" s="22">
        <v>40</v>
      </c>
      <c r="G1193" s="22">
        <v>16000</v>
      </c>
      <c r="H1193" s="22" t="s">
        <v>5088</v>
      </c>
      <c r="I1193" s="26">
        <f>+IF(H1193='COSTOS VARIOS'!$C$1,'COSTOS VARIOS'!$C$2*'Precios ML'!V1193,'COSTOS VARIOS'!$B$2*'Precios ML'!V1193)</f>
        <v>89980</v>
      </c>
      <c r="J1193" s="22">
        <v>0</v>
      </c>
      <c r="K1193" s="27">
        <f t="shared" si="180"/>
        <v>10.4125</v>
      </c>
      <c r="L1193" s="27">
        <f t="shared" si="181"/>
        <v>10.4125</v>
      </c>
      <c r="M1193" s="26">
        <f>(INDEX(pesos!A:B,MATCH(L1193,pesos!A:A,1),2))</f>
        <v>16200</v>
      </c>
      <c r="N1193" s="26">
        <f>+R1193*'COSTOS VARIOS'!$O$1</f>
        <v>36480</v>
      </c>
      <c r="O1193" s="26">
        <f>+R1193*'COSTOS VARIOS'!$O$2</f>
        <v>787.2</v>
      </c>
      <c r="P1193" s="26">
        <f>+R1193*'COSTOS VARIOS'!$O$3</f>
        <v>2880</v>
      </c>
      <c r="Q1193" s="26">
        <v>1</v>
      </c>
      <c r="R1193" s="26">
        <f t="shared" si="182"/>
        <v>192000</v>
      </c>
      <c r="S1193" s="25">
        <f t="shared" si="183"/>
        <v>338327.2</v>
      </c>
      <c r="T1193" s="28">
        <f t="shared" si="184"/>
        <v>0.32977780089806541</v>
      </c>
      <c r="U1193" s="29">
        <f t="shared" si="185"/>
        <v>449900</v>
      </c>
      <c r="V1193" s="26">
        <f>+INDEX('LISTA DE PRECIOS EKM '!A:K,MATCH('Precios ML'!B1193,'LISTA DE PRECIOS EKM '!A:A,0),8)</f>
        <v>449900</v>
      </c>
      <c r="W1193" s="26">
        <f t="shared" si="186"/>
        <v>449900</v>
      </c>
      <c r="X1193" s="26">
        <f t="shared" si="187"/>
        <v>0</v>
      </c>
      <c r="Y1193" s="26"/>
      <c r="Z1193" s="26">
        <f t="shared" si="188"/>
        <v>449900</v>
      </c>
      <c r="AA1193" s="30">
        <f t="shared" si="189"/>
        <v>1.3432291666666667</v>
      </c>
    </row>
    <row r="1194" spans="1:27">
      <c r="A1194" s="20" t="s">
        <v>6158</v>
      </c>
      <c r="B1194" s="20" t="s">
        <v>6159</v>
      </c>
      <c r="C1194" s="25">
        <v>192000</v>
      </c>
      <c r="D1194" s="22">
        <v>85</v>
      </c>
      <c r="E1194" s="22">
        <v>49</v>
      </c>
      <c r="F1194" s="22">
        <v>40</v>
      </c>
      <c r="G1194" s="22">
        <v>16000</v>
      </c>
      <c r="H1194" s="22" t="s">
        <v>5088</v>
      </c>
      <c r="I1194" s="26">
        <f>+IF(H1194='COSTOS VARIOS'!$C$1,'COSTOS VARIOS'!$C$2*'Precios ML'!V1194,'COSTOS VARIOS'!$B$2*'Precios ML'!V1194)</f>
        <v>89980</v>
      </c>
      <c r="J1194" s="22">
        <v>0</v>
      </c>
      <c r="K1194" s="27">
        <f t="shared" si="180"/>
        <v>10.4125</v>
      </c>
      <c r="L1194" s="27">
        <f t="shared" si="181"/>
        <v>10.4125</v>
      </c>
      <c r="M1194" s="26">
        <f>(INDEX(pesos!A:B,MATCH(L1194,pesos!A:A,1),2))</f>
        <v>16200</v>
      </c>
      <c r="N1194" s="26">
        <f>+R1194*'COSTOS VARIOS'!$O$1</f>
        <v>36480</v>
      </c>
      <c r="O1194" s="26">
        <f>+R1194*'COSTOS VARIOS'!$O$2</f>
        <v>787.2</v>
      </c>
      <c r="P1194" s="26">
        <f>+R1194*'COSTOS VARIOS'!$O$3</f>
        <v>2880</v>
      </c>
      <c r="Q1194" s="26">
        <v>1</v>
      </c>
      <c r="R1194" s="26">
        <f t="shared" si="182"/>
        <v>192000</v>
      </c>
      <c r="S1194" s="25">
        <f t="shared" si="183"/>
        <v>338327.2</v>
      </c>
      <c r="T1194" s="28">
        <f t="shared" si="184"/>
        <v>0.32977780089806541</v>
      </c>
      <c r="U1194" s="29">
        <f t="shared" si="185"/>
        <v>449900</v>
      </c>
      <c r="V1194" s="26">
        <f>+INDEX('LISTA DE PRECIOS EKM '!A:K,MATCH('Precios ML'!B1194,'LISTA DE PRECIOS EKM '!A:A,0),8)</f>
        <v>449900</v>
      </c>
      <c r="W1194" s="26">
        <f t="shared" si="186"/>
        <v>449900</v>
      </c>
      <c r="X1194" s="26">
        <f t="shared" si="187"/>
        <v>0</v>
      </c>
      <c r="Y1194" s="26"/>
      <c r="Z1194" s="26">
        <f t="shared" si="188"/>
        <v>449900</v>
      </c>
      <c r="AA1194" s="30">
        <f t="shared" si="189"/>
        <v>1.3432291666666667</v>
      </c>
    </row>
    <row r="1195" spans="1:27">
      <c r="A1195" s="20" t="s">
        <v>6160</v>
      </c>
      <c r="B1195" s="20" t="s">
        <v>6161</v>
      </c>
      <c r="C1195" s="25">
        <v>192000</v>
      </c>
      <c r="D1195" s="22">
        <v>85</v>
      </c>
      <c r="E1195" s="22">
        <v>49</v>
      </c>
      <c r="F1195" s="22">
        <v>40</v>
      </c>
      <c r="G1195" s="22">
        <v>16000</v>
      </c>
      <c r="H1195" s="22" t="s">
        <v>5088</v>
      </c>
      <c r="I1195" s="26">
        <f>+IF(H1195='COSTOS VARIOS'!$C$1,'COSTOS VARIOS'!$C$2*'Precios ML'!V1195,'COSTOS VARIOS'!$B$2*'Precios ML'!V1195)</f>
        <v>87980</v>
      </c>
      <c r="J1195" s="22">
        <v>0</v>
      </c>
      <c r="K1195" s="27">
        <f t="shared" si="180"/>
        <v>10.4125</v>
      </c>
      <c r="L1195" s="27">
        <f t="shared" si="181"/>
        <v>10.4125</v>
      </c>
      <c r="M1195" s="26">
        <f>(INDEX(pesos!A:B,MATCH(L1195,pesos!A:A,1),2))</f>
        <v>16200</v>
      </c>
      <c r="N1195" s="26">
        <f>+R1195*'COSTOS VARIOS'!$O$1</f>
        <v>36480</v>
      </c>
      <c r="O1195" s="26">
        <f>+R1195*'COSTOS VARIOS'!$O$2</f>
        <v>787.2</v>
      </c>
      <c r="P1195" s="26">
        <f>+R1195*'COSTOS VARIOS'!$O$3</f>
        <v>2880</v>
      </c>
      <c r="Q1195" s="26">
        <v>1</v>
      </c>
      <c r="R1195" s="26">
        <f t="shared" si="182"/>
        <v>192000</v>
      </c>
      <c r="S1195" s="25">
        <f t="shared" si="183"/>
        <v>336327.2</v>
      </c>
      <c r="T1195" s="28">
        <f t="shared" si="184"/>
        <v>0.3079524938809588</v>
      </c>
      <c r="U1195" s="29">
        <f t="shared" si="185"/>
        <v>439900</v>
      </c>
      <c r="V1195" s="26">
        <f>+INDEX('LISTA DE PRECIOS EKM '!A:K,MATCH('Precios ML'!B1195,'LISTA DE PRECIOS EKM '!A:A,0),8)</f>
        <v>439900</v>
      </c>
      <c r="W1195" s="26">
        <f t="shared" si="186"/>
        <v>439900</v>
      </c>
      <c r="X1195" s="26">
        <f t="shared" si="187"/>
        <v>0</v>
      </c>
      <c r="Y1195" s="26"/>
      <c r="Z1195" s="26">
        <f t="shared" si="188"/>
        <v>439900</v>
      </c>
      <c r="AA1195" s="30">
        <f t="shared" si="189"/>
        <v>1.2911458333333332</v>
      </c>
    </row>
    <row r="1196" spans="1:27">
      <c r="A1196" s="20" t="s">
        <v>6160</v>
      </c>
      <c r="B1196" s="20" t="s">
        <v>6161</v>
      </c>
      <c r="C1196" s="25">
        <v>192000</v>
      </c>
      <c r="D1196" s="22">
        <v>85</v>
      </c>
      <c r="E1196" s="22">
        <v>49</v>
      </c>
      <c r="F1196" s="22">
        <v>40</v>
      </c>
      <c r="G1196" s="22">
        <v>16000</v>
      </c>
      <c r="H1196" s="22" t="s">
        <v>5088</v>
      </c>
      <c r="I1196" s="26">
        <f>+IF(H1196='COSTOS VARIOS'!$C$1,'COSTOS VARIOS'!$C$2*'Precios ML'!V1196,'COSTOS VARIOS'!$B$2*'Precios ML'!V1196)</f>
        <v>87980</v>
      </c>
      <c r="J1196" s="22">
        <v>0</v>
      </c>
      <c r="K1196" s="27">
        <f t="shared" si="180"/>
        <v>10.4125</v>
      </c>
      <c r="L1196" s="27">
        <f t="shared" si="181"/>
        <v>10.4125</v>
      </c>
      <c r="M1196" s="26">
        <f>(INDEX(pesos!A:B,MATCH(L1196,pesos!A:A,1),2))</f>
        <v>16200</v>
      </c>
      <c r="N1196" s="26">
        <f>+R1196*'COSTOS VARIOS'!$O$1</f>
        <v>36480</v>
      </c>
      <c r="O1196" s="26">
        <f>+R1196*'COSTOS VARIOS'!$O$2</f>
        <v>787.2</v>
      </c>
      <c r="P1196" s="26">
        <f>+R1196*'COSTOS VARIOS'!$O$3</f>
        <v>2880</v>
      </c>
      <c r="Q1196" s="26">
        <v>1</v>
      </c>
      <c r="R1196" s="26">
        <f t="shared" si="182"/>
        <v>192000</v>
      </c>
      <c r="S1196" s="25">
        <f t="shared" si="183"/>
        <v>336327.2</v>
      </c>
      <c r="T1196" s="28">
        <f t="shared" si="184"/>
        <v>0.3079524938809588</v>
      </c>
      <c r="U1196" s="29">
        <f t="shared" si="185"/>
        <v>439900</v>
      </c>
      <c r="V1196" s="26">
        <f>+INDEX('LISTA DE PRECIOS EKM '!A:K,MATCH('Precios ML'!B1196,'LISTA DE PRECIOS EKM '!A:A,0),8)</f>
        <v>439900</v>
      </c>
      <c r="W1196" s="26">
        <f t="shared" si="186"/>
        <v>439900</v>
      </c>
      <c r="X1196" s="26">
        <f t="shared" si="187"/>
        <v>0</v>
      </c>
      <c r="Y1196" s="26"/>
      <c r="Z1196" s="26">
        <f t="shared" si="188"/>
        <v>439900</v>
      </c>
      <c r="AA1196" s="30">
        <f t="shared" si="189"/>
        <v>1.2911458333333332</v>
      </c>
    </row>
    <row r="1197" spans="1:27">
      <c r="A1197" s="20" t="s">
        <v>6162</v>
      </c>
      <c r="B1197" s="20" t="s">
        <v>6163</v>
      </c>
      <c r="C1197" s="25">
        <v>275000</v>
      </c>
      <c r="D1197" s="22">
        <v>85</v>
      </c>
      <c r="E1197" s="22">
        <v>49</v>
      </c>
      <c r="F1197" s="22">
        <v>40</v>
      </c>
      <c r="G1197" s="22">
        <v>16000</v>
      </c>
      <c r="H1197" s="22" t="s">
        <v>5088</v>
      </c>
      <c r="I1197" s="26">
        <f>+IF(H1197='COSTOS VARIOS'!$C$1,'COSTOS VARIOS'!$C$2*'Precios ML'!V1197,'COSTOS VARIOS'!$B$2*'Precios ML'!V1197)</f>
        <v>125980</v>
      </c>
      <c r="J1197" s="22">
        <v>0</v>
      </c>
      <c r="K1197" s="27">
        <f t="shared" si="180"/>
        <v>10.4125</v>
      </c>
      <c r="L1197" s="27">
        <f t="shared" si="181"/>
        <v>10.4125</v>
      </c>
      <c r="M1197" s="26">
        <f>(INDEX(pesos!A:B,MATCH(L1197,pesos!A:A,1),2))</f>
        <v>16200</v>
      </c>
      <c r="N1197" s="26">
        <f>+R1197*'COSTOS VARIOS'!$O$1</f>
        <v>52250</v>
      </c>
      <c r="O1197" s="26">
        <f>+R1197*'COSTOS VARIOS'!$O$2</f>
        <v>1127.5</v>
      </c>
      <c r="P1197" s="26">
        <f>+R1197*'COSTOS VARIOS'!$O$3</f>
        <v>4125</v>
      </c>
      <c r="Q1197" s="26">
        <v>1</v>
      </c>
      <c r="R1197" s="26">
        <f t="shared" si="182"/>
        <v>275000</v>
      </c>
      <c r="S1197" s="25">
        <f t="shared" si="183"/>
        <v>474682.5</v>
      </c>
      <c r="T1197" s="28">
        <f t="shared" si="184"/>
        <v>0.3269922527162894</v>
      </c>
      <c r="U1197" s="29">
        <f t="shared" si="185"/>
        <v>629900</v>
      </c>
      <c r="V1197" s="26">
        <f>+INDEX('LISTA DE PRECIOS EKM '!A:K,MATCH('Precios ML'!B1197,'LISTA DE PRECIOS EKM '!A:A,0),8)</f>
        <v>629900</v>
      </c>
      <c r="W1197" s="26">
        <f t="shared" si="186"/>
        <v>629900</v>
      </c>
      <c r="X1197" s="26">
        <f t="shared" si="187"/>
        <v>0</v>
      </c>
      <c r="Y1197" s="26"/>
      <c r="Z1197" s="26">
        <f t="shared" si="188"/>
        <v>629900</v>
      </c>
      <c r="AA1197" s="30">
        <f t="shared" si="189"/>
        <v>1.2905454545454544</v>
      </c>
    </row>
    <row r="1198" spans="1:27">
      <c r="A1198" s="20" t="s">
        <v>6162</v>
      </c>
      <c r="B1198" s="20" t="s">
        <v>6163</v>
      </c>
      <c r="C1198" s="25">
        <v>275000</v>
      </c>
      <c r="D1198" s="22">
        <v>85</v>
      </c>
      <c r="E1198" s="22">
        <v>49</v>
      </c>
      <c r="F1198" s="22">
        <v>40</v>
      </c>
      <c r="G1198" s="22">
        <v>16000</v>
      </c>
      <c r="H1198" s="22" t="s">
        <v>5088</v>
      </c>
      <c r="I1198" s="26">
        <f>+IF(H1198='COSTOS VARIOS'!$C$1,'COSTOS VARIOS'!$C$2*'Precios ML'!V1198,'COSTOS VARIOS'!$B$2*'Precios ML'!V1198)</f>
        <v>125980</v>
      </c>
      <c r="J1198" s="22">
        <v>0</v>
      </c>
      <c r="K1198" s="27">
        <f t="shared" si="180"/>
        <v>10.4125</v>
      </c>
      <c r="L1198" s="27">
        <f t="shared" si="181"/>
        <v>10.4125</v>
      </c>
      <c r="M1198" s="26">
        <f>(INDEX(pesos!A:B,MATCH(L1198,pesos!A:A,1),2))</f>
        <v>16200</v>
      </c>
      <c r="N1198" s="26">
        <f>+R1198*'COSTOS VARIOS'!$O$1</f>
        <v>52250</v>
      </c>
      <c r="O1198" s="26">
        <f>+R1198*'COSTOS VARIOS'!$O$2</f>
        <v>1127.5</v>
      </c>
      <c r="P1198" s="26">
        <f>+R1198*'COSTOS VARIOS'!$O$3</f>
        <v>4125</v>
      </c>
      <c r="Q1198" s="26">
        <v>1</v>
      </c>
      <c r="R1198" s="26">
        <f t="shared" si="182"/>
        <v>275000</v>
      </c>
      <c r="S1198" s="25">
        <f t="shared" si="183"/>
        <v>474682.5</v>
      </c>
      <c r="T1198" s="28">
        <f t="shared" si="184"/>
        <v>0.3269922527162894</v>
      </c>
      <c r="U1198" s="29">
        <f t="shared" si="185"/>
        <v>629900</v>
      </c>
      <c r="V1198" s="26">
        <f>+INDEX('LISTA DE PRECIOS EKM '!A:K,MATCH('Precios ML'!B1198,'LISTA DE PRECIOS EKM '!A:A,0),8)</f>
        <v>629900</v>
      </c>
      <c r="W1198" s="26">
        <f t="shared" si="186"/>
        <v>629900</v>
      </c>
      <c r="X1198" s="26">
        <f t="shared" si="187"/>
        <v>0</v>
      </c>
      <c r="Y1198" s="26"/>
      <c r="Z1198" s="26">
        <f t="shared" si="188"/>
        <v>629900</v>
      </c>
      <c r="AA1198" s="30">
        <f t="shared" si="189"/>
        <v>1.2905454545454544</v>
      </c>
    </row>
    <row r="1199" spans="1:27">
      <c r="A1199" s="20" t="s">
        <v>6164</v>
      </c>
      <c r="B1199" s="20" t="s">
        <v>6165</v>
      </c>
      <c r="C1199" s="25">
        <v>110000</v>
      </c>
      <c r="D1199" s="22">
        <v>85</v>
      </c>
      <c r="E1199" s="22">
        <v>49</v>
      </c>
      <c r="F1199" s="22">
        <v>40</v>
      </c>
      <c r="G1199" s="22">
        <v>16000</v>
      </c>
      <c r="H1199" s="22" t="s">
        <v>5088</v>
      </c>
      <c r="I1199" s="26">
        <f>+IF(H1199='COSTOS VARIOS'!$C$1,'COSTOS VARIOS'!$C$2*'Precios ML'!V1199,'COSTOS VARIOS'!$B$2*'Precios ML'!V1199)</f>
        <v>55980</v>
      </c>
      <c r="J1199" s="22">
        <v>0</v>
      </c>
      <c r="K1199" s="27">
        <f t="shared" si="180"/>
        <v>10.4125</v>
      </c>
      <c r="L1199" s="27">
        <f t="shared" si="181"/>
        <v>10.4125</v>
      </c>
      <c r="M1199" s="26">
        <f>(INDEX(pesos!A:B,MATCH(L1199,pesos!A:A,1),2))</f>
        <v>16200</v>
      </c>
      <c r="N1199" s="26">
        <f>+R1199*'COSTOS VARIOS'!$O$1</f>
        <v>20900</v>
      </c>
      <c r="O1199" s="26">
        <f>+R1199*'COSTOS VARIOS'!$O$2</f>
        <v>451.00000000000006</v>
      </c>
      <c r="P1199" s="26">
        <f>+R1199*'COSTOS VARIOS'!$O$3</f>
        <v>1650</v>
      </c>
      <c r="Q1199" s="26">
        <v>1</v>
      </c>
      <c r="R1199" s="26">
        <f t="shared" si="182"/>
        <v>110000</v>
      </c>
      <c r="S1199" s="25">
        <f t="shared" si="183"/>
        <v>205181</v>
      </c>
      <c r="T1199" s="28">
        <f t="shared" si="184"/>
        <v>0.36416139895994259</v>
      </c>
      <c r="U1199" s="29">
        <f t="shared" si="185"/>
        <v>279900</v>
      </c>
      <c r="V1199" s="26">
        <f>+INDEX('LISTA DE PRECIOS EKM '!A:K,MATCH('Precios ML'!B1199,'LISTA DE PRECIOS EKM '!A:A,0),8)</f>
        <v>279900</v>
      </c>
      <c r="W1199" s="26">
        <f t="shared" si="186"/>
        <v>279900</v>
      </c>
      <c r="X1199" s="26">
        <f t="shared" si="187"/>
        <v>0</v>
      </c>
      <c r="Y1199" s="26"/>
      <c r="Z1199" s="26">
        <f t="shared" si="188"/>
        <v>279900</v>
      </c>
      <c r="AA1199" s="30">
        <f t="shared" si="189"/>
        <v>1.5445454545454544</v>
      </c>
    </row>
    <row r="1200" spans="1:27">
      <c r="A1200" s="20" t="s">
        <v>6164</v>
      </c>
      <c r="B1200" s="20" t="s">
        <v>6165</v>
      </c>
      <c r="C1200" s="25">
        <v>110000</v>
      </c>
      <c r="D1200" s="22">
        <v>85</v>
      </c>
      <c r="E1200" s="22">
        <v>49</v>
      </c>
      <c r="F1200" s="22">
        <v>40</v>
      </c>
      <c r="G1200" s="22">
        <v>16000</v>
      </c>
      <c r="H1200" s="22" t="s">
        <v>5088</v>
      </c>
      <c r="I1200" s="26">
        <f>+IF(H1200='COSTOS VARIOS'!$C$1,'COSTOS VARIOS'!$C$2*'Precios ML'!V1200,'COSTOS VARIOS'!$B$2*'Precios ML'!V1200)</f>
        <v>55980</v>
      </c>
      <c r="J1200" s="22">
        <v>0</v>
      </c>
      <c r="K1200" s="27">
        <f t="shared" si="180"/>
        <v>10.4125</v>
      </c>
      <c r="L1200" s="27">
        <f t="shared" si="181"/>
        <v>10.4125</v>
      </c>
      <c r="M1200" s="26">
        <f>(INDEX(pesos!A:B,MATCH(L1200,pesos!A:A,1),2))</f>
        <v>16200</v>
      </c>
      <c r="N1200" s="26">
        <f>+R1200*'COSTOS VARIOS'!$O$1</f>
        <v>20900</v>
      </c>
      <c r="O1200" s="26">
        <f>+R1200*'COSTOS VARIOS'!$O$2</f>
        <v>451.00000000000006</v>
      </c>
      <c r="P1200" s="26">
        <f>+R1200*'COSTOS VARIOS'!$O$3</f>
        <v>1650</v>
      </c>
      <c r="Q1200" s="26">
        <v>1</v>
      </c>
      <c r="R1200" s="26">
        <f t="shared" si="182"/>
        <v>110000</v>
      </c>
      <c r="S1200" s="25">
        <f t="shared" si="183"/>
        <v>205181</v>
      </c>
      <c r="T1200" s="28">
        <f t="shared" si="184"/>
        <v>0.36416139895994259</v>
      </c>
      <c r="U1200" s="29">
        <f t="shared" si="185"/>
        <v>279900</v>
      </c>
      <c r="V1200" s="26">
        <f>+INDEX('LISTA DE PRECIOS EKM '!A:K,MATCH('Precios ML'!B1200,'LISTA DE PRECIOS EKM '!A:A,0),8)</f>
        <v>279900</v>
      </c>
      <c r="W1200" s="26">
        <f t="shared" si="186"/>
        <v>279900</v>
      </c>
      <c r="X1200" s="26">
        <f t="shared" si="187"/>
        <v>0</v>
      </c>
      <c r="Y1200" s="26"/>
      <c r="Z1200" s="26">
        <f t="shared" si="188"/>
        <v>279900</v>
      </c>
      <c r="AA1200" s="30">
        <f t="shared" si="189"/>
        <v>1.5445454545454544</v>
      </c>
    </row>
    <row r="1201" spans="1:27">
      <c r="A1201" s="20" t="s">
        <v>6166</v>
      </c>
      <c r="B1201" s="20" t="s">
        <v>6167</v>
      </c>
      <c r="C1201" s="25">
        <v>212000</v>
      </c>
      <c r="D1201" s="22">
        <v>85</v>
      </c>
      <c r="E1201" s="22">
        <v>49</v>
      </c>
      <c r="F1201" s="22">
        <v>40</v>
      </c>
      <c r="G1201" s="22">
        <v>16000</v>
      </c>
      <c r="H1201" s="22" t="s">
        <v>5088</v>
      </c>
      <c r="I1201" s="26">
        <f>+IF(H1201='COSTOS VARIOS'!$C$1,'COSTOS VARIOS'!$C$2*'Precios ML'!V1201,'COSTOS VARIOS'!$B$2*'Precios ML'!V1201)</f>
        <v>99980</v>
      </c>
      <c r="J1201" s="22">
        <v>0</v>
      </c>
      <c r="K1201" s="27">
        <f t="shared" si="180"/>
        <v>10.4125</v>
      </c>
      <c r="L1201" s="27">
        <f t="shared" si="181"/>
        <v>10.4125</v>
      </c>
      <c r="M1201" s="26">
        <f>(INDEX(pesos!A:B,MATCH(L1201,pesos!A:A,1),2))</f>
        <v>16200</v>
      </c>
      <c r="N1201" s="26">
        <f>+R1201*'COSTOS VARIOS'!$O$1</f>
        <v>40280</v>
      </c>
      <c r="O1201" s="26">
        <f>+R1201*'COSTOS VARIOS'!$O$2</f>
        <v>869.2</v>
      </c>
      <c r="P1201" s="26">
        <f>+R1201*'COSTOS VARIOS'!$O$3</f>
        <v>3180</v>
      </c>
      <c r="Q1201" s="26">
        <v>1</v>
      </c>
      <c r="R1201" s="26">
        <f t="shared" si="182"/>
        <v>212000</v>
      </c>
      <c r="S1201" s="25">
        <f t="shared" si="183"/>
        <v>372509.2</v>
      </c>
      <c r="T1201" s="28">
        <f t="shared" si="184"/>
        <v>0.34198027860788405</v>
      </c>
      <c r="U1201" s="29">
        <f t="shared" si="185"/>
        <v>499900</v>
      </c>
      <c r="V1201" s="26">
        <f>+INDEX('LISTA DE PRECIOS EKM '!A:K,MATCH('Precios ML'!B1201,'LISTA DE PRECIOS EKM '!A:A,0),8)</f>
        <v>499900</v>
      </c>
      <c r="W1201" s="26">
        <f t="shared" si="186"/>
        <v>499900</v>
      </c>
      <c r="X1201" s="26">
        <f t="shared" si="187"/>
        <v>0</v>
      </c>
      <c r="Y1201" s="26"/>
      <c r="Z1201" s="26">
        <f t="shared" si="188"/>
        <v>499900</v>
      </c>
      <c r="AA1201" s="30">
        <f t="shared" si="189"/>
        <v>1.3580188679245282</v>
      </c>
    </row>
    <row r="1202" spans="1:27">
      <c r="A1202" s="20" t="s">
        <v>6166</v>
      </c>
      <c r="B1202" s="20" t="s">
        <v>6167</v>
      </c>
      <c r="C1202" s="25">
        <v>212000</v>
      </c>
      <c r="D1202" s="22">
        <v>85</v>
      </c>
      <c r="E1202" s="22">
        <v>49</v>
      </c>
      <c r="F1202" s="22">
        <v>40</v>
      </c>
      <c r="G1202" s="22">
        <v>16000</v>
      </c>
      <c r="H1202" s="22" t="s">
        <v>5088</v>
      </c>
      <c r="I1202" s="26">
        <f>+IF(H1202='COSTOS VARIOS'!$C$1,'COSTOS VARIOS'!$C$2*'Precios ML'!V1202,'COSTOS VARIOS'!$B$2*'Precios ML'!V1202)</f>
        <v>99980</v>
      </c>
      <c r="J1202" s="22">
        <v>0</v>
      </c>
      <c r="K1202" s="27">
        <f t="shared" si="180"/>
        <v>10.4125</v>
      </c>
      <c r="L1202" s="27">
        <f t="shared" si="181"/>
        <v>10.4125</v>
      </c>
      <c r="M1202" s="26">
        <f>(INDEX(pesos!A:B,MATCH(L1202,pesos!A:A,1),2))</f>
        <v>16200</v>
      </c>
      <c r="N1202" s="26">
        <f>+R1202*'COSTOS VARIOS'!$O$1</f>
        <v>40280</v>
      </c>
      <c r="O1202" s="26">
        <f>+R1202*'COSTOS VARIOS'!$O$2</f>
        <v>869.2</v>
      </c>
      <c r="P1202" s="26">
        <f>+R1202*'COSTOS VARIOS'!$O$3</f>
        <v>3180</v>
      </c>
      <c r="Q1202" s="26">
        <v>1</v>
      </c>
      <c r="R1202" s="26">
        <f t="shared" si="182"/>
        <v>212000</v>
      </c>
      <c r="S1202" s="25">
        <f t="shared" si="183"/>
        <v>372509.2</v>
      </c>
      <c r="T1202" s="28">
        <f t="shared" si="184"/>
        <v>0.34198027860788405</v>
      </c>
      <c r="U1202" s="29">
        <f t="shared" si="185"/>
        <v>499900</v>
      </c>
      <c r="V1202" s="26">
        <f>+INDEX('LISTA DE PRECIOS EKM '!A:K,MATCH('Precios ML'!B1202,'LISTA DE PRECIOS EKM '!A:A,0),8)</f>
        <v>499900</v>
      </c>
      <c r="W1202" s="26">
        <f t="shared" si="186"/>
        <v>499900</v>
      </c>
      <c r="X1202" s="26">
        <f t="shared" si="187"/>
        <v>0</v>
      </c>
      <c r="Y1202" s="26"/>
      <c r="Z1202" s="26">
        <f t="shared" si="188"/>
        <v>499900</v>
      </c>
      <c r="AA1202" s="30">
        <f t="shared" si="189"/>
        <v>1.3580188679245282</v>
      </c>
    </row>
    <row r="1203" spans="1:27">
      <c r="A1203" s="20" t="s">
        <v>6168</v>
      </c>
      <c r="B1203" s="20" t="s">
        <v>6169</v>
      </c>
      <c r="C1203" s="25">
        <v>110000</v>
      </c>
      <c r="D1203" s="22">
        <v>85</v>
      </c>
      <c r="E1203" s="22">
        <v>49</v>
      </c>
      <c r="F1203" s="22">
        <v>40</v>
      </c>
      <c r="G1203" s="22">
        <v>16000</v>
      </c>
      <c r="H1203" s="22" t="s">
        <v>5088</v>
      </c>
      <c r="I1203" s="26">
        <f>+IF(H1203='COSTOS VARIOS'!$C$1,'COSTOS VARIOS'!$C$2*'Precios ML'!V1203,'COSTOS VARIOS'!$B$2*'Precios ML'!V1203)</f>
        <v>51980</v>
      </c>
      <c r="J1203" s="22">
        <v>0</v>
      </c>
      <c r="K1203" s="27">
        <f t="shared" si="180"/>
        <v>10.4125</v>
      </c>
      <c r="L1203" s="27">
        <f t="shared" si="181"/>
        <v>10.4125</v>
      </c>
      <c r="M1203" s="26">
        <f>(INDEX(pesos!A:B,MATCH(L1203,pesos!A:A,1),2))</f>
        <v>16200</v>
      </c>
      <c r="N1203" s="26">
        <f>+R1203*'COSTOS VARIOS'!$O$1</f>
        <v>20900</v>
      </c>
      <c r="O1203" s="26">
        <f>+R1203*'COSTOS VARIOS'!$O$2</f>
        <v>451.00000000000006</v>
      </c>
      <c r="P1203" s="26">
        <f>+R1203*'COSTOS VARIOS'!$O$3</f>
        <v>1650</v>
      </c>
      <c r="Q1203" s="26">
        <v>1</v>
      </c>
      <c r="R1203" s="26">
        <f t="shared" si="182"/>
        <v>110000</v>
      </c>
      <c r="S1203" s="25">
        <f t="shared" si="183"/>
        <v>201181</v>
      </c>
      <c r="T1203" s="28">
        <f t="shared" si="184"/>
        <v>0.29187149879958851</v>
      </c>
      <c r="U1203" s="29">
        <f t="shared" si="185"/>
        <v>259900</v>
      </c>
      <c r="V1203" s="26">
        <f>+INDEX('LISTA DE PRECIOS EKM '!A:K,MATCH('Precios ML'!B1203,'LISTA DE PRECIOS EKM '!A:A,0),8)</f>
        <v>259900</v>
      </c>
      <c r="W1203" s="26">
        <f t="shared" si="186"/>
        <v>259900</v>
      </c>
      <c r="X1203" s="26">
        <f t="shared" si="187"/>
        <v>0</v>
      </c>
      <c r="Y1203" s="26"/>
      <c r="Z1203" s="26">
        <f t="shared" si="188"/>
        <v>259900</v>
      </c>
      <c r="AA1203" s="30">
        <f t="shared" si="189"/>
        <v>1.3627272727272728</v>
      </c>
    </row>
    <row r="1204" spans="1:27">
      <c r="A1204" s="20" t="s">
        <v>6168</v>
      </c>
      <c r="B1204" s="20" t="s">
        <v>6169</v>
      </c>
      <c r="C1204" s="25">
        <v>110000</v>
      </c>
      <c r="D1204" s="22">
        <v>85</v>
      </c>
      <c r="E1204" s="22">
        <v>49</v>
      </c>
      <c r="F1204" s="22">
        <v>40</v>
      </c>
      <c r="G1204" s="22">
        <v>16000</v>
      </c>
      <c r="H1204" s="22" t="s">
        <v>5088</v>
      </c>
      <c r="I1204" s="26">
        <f>+IF(H1204='COSTOS VARIOS'!$C$1,'COSTOS VARIOS'!$C$2*'Precios ML'!V1204,'COSTOS VARIOS'!$B$2*'Precios ML'!V1204)</f>
        <v>51980</v>
      </c>
      <c r="J1204" s="22">
        <v>0</v>
      </c>
      <c r="K1204" s="27">
        <f t="shared" si="180"/>
        <v>10.4125</v>
      </c>
      <c r="L1204" s="27">
        <f t="shared" si="181"/>
        <v>10.4125</v>
      </c>
      <c r="M1204" s="26">
        <f>(INDEX(pesos!A:B,MATCH(L1204,pesos!A:A,1),2))</f>
        <v>16200</v>
      </c>
      <c r="N1204" s="26">
        <f>+R1204*'COSTOS VARIOS'!$O$1</f>
        <v>20900</v>
      </c>
      <c r="O1204" s="26">
        <f>+R1204*'COSTOS VARIOS'!$O$2</f>
        <v>451.00000000000006</v>
      </c>
      <c r="P1204" s="26">
        <f>+R1204*'COSTOS VARIOS'!$O$3</f>
        <v>1650</v>
      </c>
      <c r="Q1204" s="26">
        <v>1</v>
      </c>
      <c r="R1204" s="26">
        <f t="shared" si="182"/>
        <v>110000</v>
      </c>
      <c r="S1204" s="25">
        <f t="shared" si="183"/>
        <v>201181</v>
      </c>
      <c r="T1204" s="28">
        <f t="shared" si="184"/>
        <v>0.29187149879958851</v>
      </c>
      <c r="U1204" s="29">
        <f t="shared" si="185"/>
        <v>259900</v>
      </c>
      <c r="V1204" s="26">
        <f>+INDEX('LISTA DE PRECIOS EKM '!A:K,MATCH('Precios ML'!B1204,'LISTA DE PRECIOS EKM '!A:A,0),8)</f>
        <v>259900</v>
      </c>
      <c r="W1204" s="26">
        <f t="shared" si="186"/>
        <v>259900</v>
      </c>
      <c r="X1204" s="26">
        <f t="shared" si="187"/>
        <v>0</v>
      </c>
      <c r="Y1204" s="26"/>
      <c r="Z1204" s="26">
        <f t="shared" si="188"/>
        <v>259900</v>
      </c>
      <c r="AA1204" s="30">
        <f t="shared" si="189"/>
        <v>1.3627272727272728</v>
      </c>
    </row>
    <row r="1205" spans="1:27">
      <c r="A1205" s="20" t="s">
        <v>6170</v>
      </c>
      <c r="B1205" s="20" t="s">
        <v>6171</v>
      </c>
      <c r="C1205" s="25">
        <v>192000</v>
      </c>
      <c r="D1205" s="22">
        <v>85</v>
      </c>
      <c r="E1205" s="22">
        <v>49</v>
      </c>
      <c r="F1205" s="22">
        <v>40</v>
      </c>
      <c r="G1205" s="22">
        <v>16000</v>
      </c>
      <c r="H1205" s="22" t="s">
        <v>5088</v>
      </c>
      <c r="I1205" s="26">
        <f>+IF(H1205='COSTOS VARIOS'!$C$1,'COSTOS VARIOS'!$C$2*'Precios ML'!V1205,'COSTOS VARIOS'!$B$2*'Precios ML'!V1205)</f>
        <v>89980</v>
      </c>
      <c r="J1205" s="22">
        <v>0</v>
      </c>
      <c r="K1205" s="27">
        <f t="shared" si="180"/>
        <v>10.4125</v>
      </c>
      <c r="L1205" s="27">
        <f t="shared" si="181"/>
        <v>10.4125</v>
      </c>
      <c r="M1205" s="26">
        <f>(INDEX(pesos!A:B,MATCH(L1205,pesos!A:A,1),2))</f>
        <v>16200</v>
      </c>
      <c r="N1205" s="26">
        <f>+R1205*'COSTOS VARIOS'!$O$1</f>
        <v>36480</v>
      </c>
      <c r="O1205" s="26">
        <f>+R1205*'COSTOS VARIOS'!$O$2</f>
        <v>787.2</v>
      </c>
      <c r="P1205" s="26">
        <f>+R1205*'COSTOS VARIOS'!$O$3</f>
        <v>2880</v>
      </c>
      <c r="Q1205" s="26">
        <v>1</v>
      </c>
      <c r="R1205" s="26">
        <f t="shared" si="182"/>
        <v>192000</v>
      </c>
      <c r="S1205" s="25">
        <f t="shared" si="183"/>
        <v>338327.2</v>
      </c>
      <c r="T1205" s="28">
        <f t="shared" si="184"/>
        <v>0.32977780089806541</v>
      </c>
      <c r="U1205" s="29">
        <f t="shared" si="185"/>
        <v>449900</v>
      </c>
      <c r="V1205" s="26">
        <f>+INDEX('LISTA DE PRECIOS EKM '!A:K,MATCH('Precios ML'!B1205,'LISTA DE PRECIOS EKM '!A:A,0),8)</f>
        <v>449900</v>
      </c>
      <c r="W1205" s="26">
        <f t="shared" si="186"/>
        <v>449900</v>
      </c>
      <c r="X1205" s="26">
        <f t="shared" si="187"/>
        <v>0</v>
      </c>
      <c r="Y1205" s="26"/>
      <c r="Z1205" s="26">
        <f t="shared" si="188"/>
        <v>449900</v>
      </c>
      <c r="AA1205" s="30">
        <f t="shared" si="189"/>
        <v>1.3432291666666667</v>
      </c>
    </row>
    <row r="1206" spans="1:27">
      <c r="A1206" s="20" t="s">
        <v>6170</v>
      </c>
      <c r="B1206" s="20" t="s">
        <v>6171</v>
      </c>
      <c r="C1206" s="25">
        <v>192000</v>
      </c>
      <c r="D1206" s="22">
        <v>85</v>
      </c>
      <c r="E1206" s="22">
        <v>49</v>
      </c>
      <c r="F1206" s="22">
        <v>40</v>
      </c>
      <c r="G1206" s="22">
        <v>16000</v>
      </c>
      <c r="H1206" s="22" t="s">
        <v>5088</v>
      </c>
      <c r="I1206" s="26">
        <f>+IF(H1206='COSTOS VARIOS'!$C$1,'COSTOS VARIOS'!$C$2*'Precios ML'!V1206,'COSTOS VARIOS'!$B$2*'Precios ML'!V1206)</f>
        <v>89980</v>
      </c>
      <c r="J1206" s="22">
        <v>0</v>
      </c>
      <c r="K1206" s="27">
        <f t="shared" si="180"/>
        <v>10.4125</v>
      </c>
      <c r="L1206" s="27">
        <f t="shared" si="181"/>
        <v>10.4125</v>
      </c>
      <c r="M1206" s="26">
        <f>(INDEX(pesos!A:B,MATCH(L1206,pesos!A:A,1),2))</f>
        <v>16200</v>
      </c>
      <c r="N1206" s="26">
        <f>+R1206*'COSTOS VARIOS'!$O$1</f>
        <v>36480</v>
      </c>
      <c r="O1206" s="26">
        <f>+R1206*'COSTOS VARIOS'!$O$2</f>
        <v>787.2</v>
      </c>
      <c r="P1206" s="26">
        <f>+R1206*'COSTOS VARIOS'!$O$3</f>
        <v>2880</v>
      </c>
      <c r="Q1206" s="26">
        <v>1</v>
      </c>
      <c r="R1206" s="26">
        <f t="shared" si="182"/>
        <v>192000</v>
      </c>
      <c r="S1206" s="25">
        <f t="shared" si="183"/>
        <v>338327.2</v>
      </c>
      <c r="T1206" s="28">
        <f t="shared" si="184"/>
        <v>0.32977780089806541</v>
      </c>
      <c r="U1206" s="29">
        <f t="shared" si="185"/>
        <v>449900</v>
      </c>
      <c r="V1206" s="26">
        <f>+INDEX('LISTA DE PRECIOS EKM '!A:K,MATCH('Precios ML'!B1206,'LISTA DE PRECIOS EKM '!A:A,0),8)</f>
        <v>449900</v>
      </c>
      <c r="W1206" s="26">
        <f t="shared" si="186"/>
        <v>449900</v>
      </c>
      <c r="X1206" s="26">
        <f t="shared" si="187"/>
        <v>0</v>
      </c>
      <c r="Y1206" s="26"/>
      <c r="Z1206" s="26">
        <f t="shared" si="188"/>
        <v>449900</v>
      </c>
      <c r="AA1206" s="30">
        <f t="shared" si="189"/>
        <v>1.3432291666666667</v>
      </c>
    </row>
    <row r="1207" spans="1:27">
      <c r="A1207" s="20" t="s">
        <v>6172</v>
      </c>
      <c r="B1207" s="20" t="s">
        <v>6173</v>
      </c>
      <c r="C1207" s="25">
        <v>275000</v>
      </c>
      <c r="D1207" s="22">
        <v>85</v>
      </c>
      <c r="E1207" s="22">
        <v>49</v>
      </c>
      <c r="F1207" s="22">
        <v>40</v>
      </c>
      <c r="G1207" s="22">
        <v>16000</v>
      </c>
      <c r="H1207" s="22" t="s">
        <v>5088</v>
      </c>
      <c r="I1207" s="26">
        <f>+IF(H1207='COSTOS VARIOS'!$C$1,'COSTOS VARIOS'!$C$2*'Precios ML'!V1207,'COSTOS VARIOS'!$B$2*'Precios ML'!V1207)</f>
        <v>125980</v>
      </c>
      <c r="J1207" s="22">
        <v>0</v>
      </c>
      <c r="K1207" s="27">
        <f t="shared" si="180"/>
        <v>10.4125</v>
      </c>
      <c r="L1207" s="27">
        <f t="shared" si="181"/>
        <v>10.4125</v>
      </c>
      <c r="M1207" s="26">
        <f>(INDEX(pesos!A:B,MATCH(L1207,pesos!A:A,1),2))</f>
        <v>16200</v>
      </c>
      <c r="N1207" s="26">
        <f>+R1207*'COSTOS VARIOS'!$O$1</f>
        <v>52250</v>
      </c>
      <c r="O1207" s="26">
        <f>+R1207*'COSTOS VARIOS'!$O$2</f>
        <v>1127.5</v>
      </c>
      <c r="P1207" s="26">
        <f>+R1207*'COSTOS VARIOS'!$O$3</f>
        <v>4125</v>
      </c>
      <c r="Q1207" s="26">
        <v>1</v>
      </c>
      <c r="R1207" s="26">
        <f t="shared" si="182"/>
        <v>275000</v>
      </c>
      <c r="S1207" s="25">
        <f t="shared" si="183"/>
        <v>474682.5</v>
      </c>
      <c r="T1207" s="28">
        <f t="shared" si="184"/>
        <v>0.3269922527162894</v>
      </c>
      <c r="U1207" s="29">
        <f t="shared" si="185"/>
        <v>629900</v>
      </c>
      <c r="V1207" s="26">
        <f>+INDEX('LISTA DE PRECIOS EKM '!A:K,MATCH('Precios ML'!B1207,'LISTA DE PRECIOS EKM '!A:A,0),8)</f>
        <v>629900</v>
      </c>
      <c r="W1207" s="26">
        <f t="shared" si="186"/>
        <v>629900</v>
      </c>
      <c r="X1207" s="26">
        <f t="shared" si="187"/>
        <v>0</v>
      </c>
      <c r="Y1207" s="26"/>
      <c r="Z1207" s="26">
        <f t="shared" si="188"/>
        <v>629900</v>
      </c>
      <c r="AA1207" s="30">
        <f t="shared" si="189"/>
        <v>1.2905454545454544</v>
      </c>
    </row>
    <row r="1208" spans="1:27">
      <c r="A1208" s="20" t="s">
        <v>6172</v>
      </c>
      <c r="B1208" s="20" t="s">
        <v>6173</v>
      </c>
      <c r="C1208" s="25">
        <v>275000</v>
      </c>
      <c r="D1208" s="22">
        <v>85</v>
      </c>
      <c r="E1208" s="22">
        <v>49</v>
      </c>
      <c r="F1208" s="22">
        <v>40</v>
      </c>
      <c r="G1208" s="22">
        <v>16000</v>
      </c>
      <c r="H1208" s="22" t="s">
        <v>5088</v>
      </c>
      <c r="I1208" s="26">
        <f>+IF(H1208='COSTOS VARIOS'!$C$1,'COSTOS VARIOS'!$C$2*'Precios ML'!V1208,'COSTOS VARIOS'!$B$2*'Precios ML'!V1208)</f>
        <v>125980</v>
      </c>
      <c r="J1208" s="22">
        <v>0</v>
      </c>
      <c r="K1208" s="27">
        <f t="shared" si="180"/>
        <v>10.4125</v>
      </c>
      <c r="L1208" s="27">
        <f t="shared" si="181"/>
        <v>10.4125</v>
      </c>
      <c r="M1208" s="26">
        <f>(INDEX(pesos!A:B,MATCH(L1208,pesos!A:A,1),2))</f>
        <v>16200</v>
      </c>
      <c r="N1208" s="26">
        <f>+R1208*'COSTOS VARIOS'!$O$1</f>
        <v>52250</v>
      </c>
      <c r="O1208" s="26">
        <f>+R1208*'COSTOS VARIOS'!$O$2</f>
        <v>1127.5</v>
      </c>
      <c r="P1208" s="26">
        <f>+R1208*'COSTOS VARIOS'!$O$3</f>
        <v>4125</v>
      </c>
      <c r="Q1208" s="26">
        <v>1</v>
      </c>
      <c r="R1208" s="26">
        <f t="shared" si="182"/>
        <v>275000</v>
      </c>
      <c r="S1208" s="25">
        <f t="shared" si="183"/>
        <v>474682.5</v>
      </c>
      <c r="T1208" s="28">
        <f t="shared" si="184"/>
        <v>0.3269922527162894</v>
      </c>
      <c r="U1208" s="29">
        <f t="shared" si="185"/>
        <v>629900</v>
      </c>
      <c r="V1208" s="26">
        <f>+INDEX('LISTA DE PRECIOS EKM '!A:K,MATCH('Precios ML'!B1208,'LISTA DE PRECIOS EKM '!A:A,0),8)</f>
        <v>629900</v>
      </c>
      <c r="W1208" s="26">
        <f t="shared" si="186"/>
        <v>629900</v>
      </c>
      <c r="X1208" s="26">
        <f t="shared" si="187"/>
        <v>0</v>
      </c>
      <c r="Y1208" s="26"/>
      <c r="Z1208" s="26">
        <f t="shared" si="188"/>
        <v>629900</v>
      </c>
      <c r="AA1208" s="30">
        <f t="shared" si="189"/>
        <v>1.2905454545454544</v>
      </c>
    </row>
    <row r="1209" spans="1:27">
      <c r="A1209" s="20" t="s">
        <v>6174</v>
      </c>
      <c r="B1209" s="20" t="s">
        <v>6175</v>
      </c>
      <c r="C1209" s="25">
        <v>192000</v>
      </c>
      <c r="D1209" s="22">
        <v>85</v>
      </c>
      <c r="E1209" s="22">
        <v>49</v>
      </c>
      <c r="F1209" s="22">
        <v>40</v>
      </c>
      <c r="G1209" s="22">
        <v>16000</v>
      </c>
      <c r="H1209" s="22" t="s">
        <v>5088</v>
      </c>
      <c r="I1209" s="26">
        <f>+IF(H1209='COSTOS VARIOS'!$C$1,'COSTOS VARIOS'!$C$2*'Precios ML'!V1209,'COSTOS VARIOS'!$B$2*'Precios ML'!V1209)</f>
        <v>87980</v>
      </c>
      <c r="J1209" s="22">
        <v>0</v>
      </c>
      <c r="K1209" s="27">
        <f t="shared" si="180"/>
        <v>10.4125</v>
      </c>
      <c r="L1209" s="27">
        <f t="shared" si="181"/>
        <v>10.4125</v>
      </c>
      <c r="M1209" s="26">
        <f>(INDEX(pesos!A:B,MATCH(L1209,pesos!A:A,1),2))</f>
        <v>16200</v>
      </c>
      <c r="N1209" s="26">
        <f>+R1209*'COSTOS VARIOS'!$O$1</f>
        <v>36480</v>
      </c>
      <c r="O1209" s="26">
        <f>+R1209*'COSTOS VARIOS'!$O$2</f>
        <v>787.2</v>
      </c>
      <c r="P1209" s="26">
        <f>+R1209*'COSTOS VARIOS'!$O$3</f>
        <v>2880</v>
      </c>
      <c r="Q1209" s="26">
        <v>1</v>
      </c>
      <c r="R1209" s="26">
        <f t="shared" si="182"/>
        <v>192000</v>
      </c>
      <c r="S1209" s="25">
        <f t="shared" si="183"/>
        <v>336327.2</v>
      </c>
      <c r="T1209" s="28">
        <f t="shared" si="184"/>
        <v>0.3079524938809588</v>
      </c>
      <c r="U1209" s="29">
        <f t="shared" si="185"/>
        <v>439900</v>
      </c>
      <c r="V1209" s="26">
        <f>+INDEX('LISTA DE PRECIOS EKM '!A:K,MATCH('Precios ML'!B1209,'LISTA DE PRECIOS EKM '!A:A,0),8)</f>
        <v>439900</v>
      </c>
      <c r="W1209" s="26">
        <f t="shared" si="186"/>
        <v>439900</v>
      </c>
      <c r="X1209" s="26">
        <f t="shared" si="187"/>
        <v>0</v>
      </c>
      <c r="Y1209" s="26"/>
      <c r="Z1209" s="26">
        <f t="shared" si="188"/>
        <v>439900</v>
      </c>
      <c r="AA1209" s="30">
        <f t="shared" si="189"/>
        <v>1.2911458333333332</v>
      </c>
    </row>
    <row r="1210" spans="1:27">
      <c r="A1210" s="20" t="s">
        <v>6174</v>
      </c>
      <c r="B1210" s="20" t="s">
        <v>6175</v>
      </c>
      <c r="C1210" s="25">
        <v>192000</v>
      </c>
      <c r="D1210" s="22">
        <v>85</v>
      </c>
      <c r="E1210" s="22">
        <v>49</v>
      </c>
      <c r="F1210" s="22">
        <v>40</v>
      </c>
      <c r="G1210" s="22">
        <v>16000</v>
      </c>
      <c r="H1210" s="22" t="s">
        <v>5088</v>
      </c>
      <c r="I1210" s="26">
        <f>+IF(H1210='COSTOS VARIOS'!$C$1,'COSTOS VARIOS'!$C$2*'Precios ML'!V1210,'COSTOS VARIOS'!$B$2*'Precios ML'!V1210)</f>
        <v>87980</v>
      </c>
      <c r="J1210" s="22">
        <v>0</v>
      </c>
      <c r="K1210" s="27">
        <f t="shared" si="180"/>
        <v>10.4125</v>
      </c>
      <c r="L1210" s="27">
        <f t="shared" si="181"/>
        <v>10.4125</v>
      </c>
      <c r="M1210" s="26">
        <f>(INDEX(pesos!A:B,MATCH(L1210,pesos!A:A,1),2))</f>
        <v>16200</v>
      </c>
      <c r="N1210" s="26">
        <f>+R1210*'COSTOS VARIOS'!$O$1</f>
        <v>36480</v>
      </c>
      <c r="O1210" s="26">
        <f>+R1210*'COSTOS VARIOS'!$O$2</f>
        <v>787.2</v>
      </c>
      <c r="P1210" s="26">
        <f>+R1210*'COSTOS VARIOS'!$O$3</f>
        <v>2880</v>
      </c>
      <c r="Q1210" s="26">
        <v>1</v>
      </c>
      <c r="R1210" s="26">
        <f t="shared" si="182"/>
        <v>192000</v>
      </c>
      <c r="S1210" s="25">
        <f t="shared" si="183"/>
        <v>336327.2</v>
      </c>
      <c r="T1210" s="28">
        <f t="shared" si="184"/>
        <v>0.3079524938809588</v>
      </c>
      <c r="U1210" s="29">
        <f t="shared" si="185"/>
        <v>439900</v>
      </c>
      <c r="V1210" s="26">
        <f>+INDEX('LISTA DE PRECIOS EKM '!A:K,MATCH('Precios ML'!B1210,'LISTA DE PRECIOS EKM '!A:A,0),8)</f>
        <v>439900</v>
      </c>
      <c r="W1210" s="26">
        <f t="shared" si="186"/>
        <v>439900</v>
      </c>
      <c r="X1210" s="26">
        <f t="shared" si="187"/>
        <v>0</v>
      </c>
      <c r="Y1210" s="26"/>
      <c r="Z1210" s="26">
        <f t="shared" si="188"/>
        <v>439900</v>
      </c>
      <c r="AA1210" s="30">
        <f t="shared" si="189"/>
        <v>1.2911458333333332</v>
      </c>
    </row>
    <row r="1211" spans="1:27">
      <c r="A1211" s="20" t="s">
        <v>6176</v>
      </c>
      <c r="B1211" s="20" t="s">
        <v>6177</v>
      </c>
      <c r="C1211" s="25">
        <v>110000</v>
      </c>
      <c r="D1211" s="22">
        <v>85</v>
      </c>
      <c r="E1211" s="22">
        <v>49</v>
      </c>
      <c r="F1211" s="22">
        <v>40</v>
      </c>
      <c r="G1211" s="22">
        <v>16000</v>
      </c>
      <c r="H1211" s="22" t="s">
        <v>5088</v>
      </c>
      <c r="I1211" s="26">
        <f>+IF(H1211='COSTOS VARIOS'!$C$1,'COSTOS VARIOS'!$C$2*'Precios ML'!V1211,'COSTOS VARIOS'!$B$2*'Precios ML'!V1211)</f>
        <v>55980</v>
      </c>
      <c r="J1211" s="22">
        <v>0</v>
      </c>
      <c r="K1211" s="27">
        <f t="shared" si="180"/>
        <v>10.4125</v>
      </c>
      <c r="L1211" s="27">
        <f t="shared" si="181"/>
        <v>10.4125</v>
      </c>
      <c r="M1211" s="26">
        <f>(INDEX(pesos!A:B,MATCH(L1211,pesos!A:A,1),2))</f>
        <v>16200</v>
      </c>
      <c r="N1211" s="26">
        <f>+R1211*'COSTOS VARIOS'!$O$1</f>
        <v>20900</v>
      </c>
      <c r="O1211" s="26">
        <f>+R1211*'COSTOS VARIOS'!$O$2</f>
        <v>451.00000000000006</v>
      </c>
      <c r="P1211" s="26">
        <f>+R1211*'COSTOS VARIOS'!$O$3</f>
        <v>1650</v>
      </c>
      <c r="Q1211" s="26">
        <v>1</v>
      </c>
      <c r="R1211" s="26">
        <f t="shared" si="182"/>
        <v>110000</v>
      </c>
      <c r="S1211" s="25">
        <f t="shared" si="183"/>
        <v>205181</v>
      </c>
      <c r="T1211" s="28">
        <f t="shared" si="184"/>
        <v>0.36416139895994259</v>
      </c>
      <c r="U1211" s="29">
        <f t="shared" si="185"/>
        <v>279900</v>
      </c>
      <c r="V1211" s="26">
        <f>+INDEX('LISTA DE PRECIOS EKM '!A:K,MATCH('Precios ML'!B1211,'LISTA DE PRECIOS EKM '!A:A,0),8)</f>
        <v>279900</v>
      </c>
      <c r="W1211" s="26">
        <f t="shared" si="186"/>
        <v>279900</v>
      </c>
      <c r="X1211" s="26">
        <f t="shared" si="187"/>
        <v>0</v>
      </c>
      <c r="Y1211" s="26"/>
      <c r="Z1211" s="26">
        <f t="shared" si="188"/>
        <v>279900</v>
      </c>
      <c r="AA1211" s="30">
        <f t="shared" si="189"/>
        <v>1.5445454545454544</v>
      </c>
    </row>
    <row r="1212" spans="1:27">
      <c r="A1212" s="20" t="s">
        <v>6176</v>
      </c>
      <c r="B1212" s="20" t="s">
        <v>6177</v>
      </c>
      <c r="C1212" s="25">
        <v>110000</v>
      </c>
      <c r="D1212" s="22">
        <v>85</v>
      </c>
      <c r="E1212" s="22">
        <v>49</v>
      </c>
      <c r="F1212" s="22">
        <v>40</v>
      </c>
      <c r="G1212" s="22">
        <v>16000</v>
      </c>
      <c r="H1212" s="22" t="s">
        <v>5088</v>
      </c>
      <c r="I1212" s="26">
        <f>+IF(H1212='COSTOS VARIOS'!$C$1,'COSTOS VARIOS'!$C$2*'Precios ML'!V1212,'COSTOS VARIOS'!$B$2*'Precios ML'!V1212)</f>
        <v>55980</v>
      </c>
      <c r="J1212" s="22">
        <v>0</v>
      </c>
      <c r="K1212" s="27">
        <f t="shared" si="180"/>
        <v>10.4125</v>
      </c>
      <c r="L1212" s="27">
        <f t="shared" si="181"/>
        <v>10.4125</v>
      </c>
      <c r="M1212" s="26">
        <f>(INDEX(pesos!A:B,MATCH(L1212,pesos!A:A,1),2))</f>
        <v>16200</v>
      </c>
      <c r="N1212" s="26">
        <f>+R1212*'COSTOS VARIOS'!$O$1</f>
        <v>20900</v>
      </c>
      <c r="O1212" s="26">
        <f>+R1212*'COSTOS VARIOS'!$O$2</f>
        <v>451.00000000000006</v>
      </c>
      <c r="P1212" s="26">
        <f>+R1212*'COSTOS VARIOS'!$O$3</f>
        <v>1650</v>
      </c>
      <c r="Q1212" s="26">
        <v>1</v>
      </c>
      <c r="R1212" s="26">
        <f t="shared" si="182"/>
        <v>110000</v>
      </c>
      <c r="S1212" s="25">
        <f t="shared" si="183"/>
        <v>205181</v>
      </c>
      <c r="T1212" s="28">
        <f t="shared" si="184"/>
        <v>0.36416139895994259</v>
      </c>
      <c r="U1212" s="29">
        <f t="shared" si="185"/>
        <v>279900</v>
      </c>
      <c r="V1212" s="26">
        <f>+INDEX('LISTA DE PRECIOS EKM '!A:K,MATCH('Precios ML'!B1212,'LISTA DE PRECIOS EKM '!A:A,0),8)</f>
        <v>279900</v>
      </c>
      <c r="W1212" s="26">
        <f t="shared" si="186"/>
        <v>279900</v>
      </c>
      <c r="X1212" s="26">
        <f t="shared" si="187"/>
        <v>0</v>
      </c>
      <c r="Y1212" s="26"/>
      <c r="Z1212" s="26">
        <f t="shared" si="188"/>
        <v>279900</v>
      </c>
      <c r="AA1212" s="30">
        <f t="shared" si="189"/>
        <v>1.5445454545454544</v>
      </c>
    </row>
    <row r="1213" spans="1:27">
      <c r="A1213" s="20" t="s">
        <v>6178</v>
      </c>
      <c r="B1213" s="20" t="s">
        <v>6179</v>
      </c>
      <c r="C1213" s="25">
        <v>110000</v>
      </c>
      <c r="D1213" s="22">
        <v>85</v>
      </c>
      <c r="E1213" s="22">
        <v>49</v>
      </c>
      <c r="F1213" s="22">
        <v>40</v>
      </c>
      <c r="G1213" s="22">
        <v>16000</v>
      </c>
      <c r="H1213" s="22" t="s">
        <v>5088</v>
      </c>
      <c r="I1213" s="26">
        <f>+IF(H1213='COSTOS VARIOS'!$C$1,'COSTOS VARIOS'!$C$2*'Precios ML'!V1213,'COSTOS VARIOS'!$B$2*'Precios ML'!V1213)</f>
        <v>55980</v>
      </c>
      <c r="J1213" s="22">
        <v>0</v>
      </c>
      <c r="K1213" s="27">
        <f t="shared" si="180"/>
        <v>10.4125</v>
      </c>
      <c r="L1213" s="27">
        <f t="shared" si="181"/>
        <v>10.4125</v>
      </c>
      <c r="M1213" s="26">
        <f>(INDEX(pesos!A:B,MATCH(L1213,pesos!A:A,1),2))</f>
        <v>16200</v>
      </c>
      <c r="N1213" s="26">
        <f>+R1213*'COSTOS VARIOS'!$O$1</f>
        <v>20900</v>
      </c>
      <c r="O1213" s="26">
        <f>+R1213*'COSTOS VARIOS'!$O$2</f>
        <v>451.00000000000006</v>
      </c>
      <c r="P1213" s="26">
        <f>+R1213*'COSTOS VARIOS'!$O$3</f>
        <v>1650</v>
      </c>
      <c r="Q1213" s="26">
        <v>1</v>
      </c>
      <c r="R1213" s="26">
        <f t="shared" si="182"/>
        <v>110000</v>
      </c>
      <c r="S1213" s="25">
        <f t="shared" si="183"/>
        <v>205181</v>
      </c>
      <c r="T1213" s="28">
        <f t="shared" si="184"/>
        <v>0.36416139895994259</v>
      </c>
      <c r="U1213" s="29">
        <f t="shared" si="185"/>
        <v>279900</v>
      </c>
      <c r="V1213" s="26">
        <f>+INDEX('LISTA DE PRECIOS EKM '!A:K,MATCH('Precios ML'!B1213,'LISTA DE PRECIOS EKM '!A:A,0),8)</f>
        <v>279900</v>
      </c>
      <c r="W1213" s="26">
        <f t="shared" si="186"/>
        <v>279900</v>
      </c>
      <c r="X1213" s="26">
        <f t="shared" si="187"/>
        <v>0</v>
      </c>
      <c r="Y1213" s="26"/>
      <c r="Z1213" s="26">
        <f t="shared" si="188"/>
        <v>279900</v>
      </c>
      <c r="AA1213" s="30">
        <f t="shared" si="189"/>
        <v>1.5445454545454544</v>
      </c>
    </row>
    <row r="1214" spans="1:27">
      <c r="A1214" s="20" t="s">
        <v>6178</v>
      </c>
      <c r="B1214" s="20" t="s">
        <v>6179</v>
      </c>
      <c r="C1214" s="25">
        <v>110000</v>
      </c>
      <c r="D1214" s="22">
        <v>85</v>
      </c>
      <c r="E1214" s="22">
        <v>49</v>
      </c>
      <c r="F1214" s="22">
        <v>40</v>
      </c>
      <c r="G1214" s="22">
        <v>16000</v>
      </c>
      <c r="H1214" s="22" t="s">
        <v>5088</v>
      </c>
      <c r="I1214" s="26">
        <f>+IF(H1214='COSTOS VARIOS'!$C$1,'COSTOS VARIOS'!$C$2*'Precios ML'!V1214,'COSTOS VARIOS'!$B$2*'Precios ML'!V1214)</f>
        <v>55980</v>
      </c>
      <c r="J1214" s="22">
        <v>0</v>
      </c>
      <c r="K1214" s="27">
        <f t="shared" si="180"/>
        <v>10.4125</v>
      </c>
      <c r="L1214" s="27">
        <f t="shared" si="181"/>
        <v>10.4125</v>
      </c>
      <c r="M1214" s="26">
        <f>(INDEX(pesos!A:B,MATCH(L1214,pesos!A:A,1),2))</f>
        <v>16200</v>
      </c>
      <c r="N1214" s="26">
        <f>+R1214*'COSTOS VARIOS'!$O$1</f>
        <v>20900</v>
      </c>
      <c r="O1214" s="26">
        <f>+R1214*'COSTOS VARIOS'!$O$2</f>
        <v>451.00000000000006</v>
      </c>
      <c r="P1214" s="26">
        <f>+R1214*'COSTOS VARIOS'!$O$3</f>
        <v>1650</v>
      </c>
      <c r="Q1214" s="26">
        <v>1</v>
      </c>
      <c r="R1214" s="26">
        <f t="shared" si="182"/>
        <v>110000</v>
      </c>
      <c r="S1214" s="25">
        <f t="shared" si="183"/>
        <v>205181</v>
      </c>
      <c r="T1214" s="28">
        <f t="shared" si="184"/>
        <v>0.36416139895994259</v>
      </c>
      <c r="U1214" s="29">
        <f t="shared" si="185"/>
        <v>279900</v>
      </c>
      <c r="V1214" s="26">
        <f>+INDEX('LISTA DE PRECIOS EKM '!A:K,MATCH('Precios ML'!B1214,'LISTA DE PRECIOS EKM '!A:A,0),8)</f>
        <v>279900</v>
      </c>
      <c r="W1214" s="26">
        <f t="shared" si="186"/>
        <v>279900</v>
      </c>
      <c r="X1214" s="26">
        <f t="shared" si="187"/>
        <v>0</v>
      </c>
      <c r="Y1214" s="26"/>
      <c r="Z1214" s="26">
        <f t="shared" si="188"/>
        <v>279900</v>
      </c>
      <c r="AA1214" s="30">
        <f t="shared" si="189"/>
        <v>1.5445454545454544</v>
      </c>
    </row>
    <row r="1215" spans="1:27">
      <c r="A1215" s="20" t="s">
        <v>6180</v>
      </c>
      <c r="B1215" s="20" t="s">
        <v>6181</v>
      </c>
      <c r="C1215" s="25">
        <v>275000</v>
      </c>
      <c r="D1215" s="22">
        <v>85</v>
      </c>
      <c r="E1215" s="22">
        <v>49</v>
      </c>
      <c r="F1215" s="22">
        <v>40</v>
      </c>
      <c r="G1215" s="22">
        <v>16000</v>
      </c>
      <c r="H1215" s="22" t="s">
        <v>5088</v>
      </c>
      <c r="I1215" s="26">
        <f>+IF(H1215='COSTOS VARIOS'!$C$1,'COSTOS VARIOS'!$C$2*'Precios ML'!V1215,'COSTOS VARIOS'!$B$2*'Precios ML'!V1215)</f>
        <v>125980</v>
      </c>
      <c r="J1215" s="22">
        <v>0</v>
      </c>
      <c r="K1215" s="27">
        <f t="shared" si="180"/>
        <v>10.4125</v>
      </c>
      <c r="L1215" s="27">
        <f t="shared" si="181"/>
        <v>10.4125</v>
      </c>
      <c r="M1215" s="26">
        <f>(INDEX(pesos!A:B,MATCH(L1215,pesos!A:A,1),2))</f>
        <v>16200</v>
      </c>
      <c r="N1215" s="26">
        <f>+R1215*'COSTOS VARIOS'!$O$1</f>
        <v>52250</v>
      </c>
      <c r="O1215" s="26">
        <f>+R1215*'COSTOS VARIOS'!$O$2</f>
        <v>1127.5</v>
      </c>
      <c r="P1215" s="26">
        <f>+R1215*'COSTOS VARIOS'!$O$3</f>
        <v>4125</v>
      </c>
      <c r="Q1215" s="26">
        <v>1</v>
      </c>
      <c r="R1215" s="26">
        <f t="shared" si="182"/>
        <v>275000</v>
      </c>
      <c r="S1215" s="25">
        <f t="shared" si="183"/>
        <v>474682.5</v>
      </c>
      <c r="T1215" s="28">
        <f t="shared" si="184"/>
        <v>0.3269922527162894</v>
      </c>
      <c r="U1215" s="29">
        <f t="shared" si="185"/>
        <v>629900</v>
      </c>
      <c r="V1215" s="26">
        <f>+INDEX('LISTA DE PRECIOS EKM '!A:K,MATCH('Precios ML'!B1215,'LISTA DE PRECIOS EKM '!A:A,0),8)</f>
        <v>629900</v>
      </c>
      <c r="W1215" s="26">
        <f t="shared" si="186"/>
        <v>629900</v>
      </c>
      <c r="X1215" s="26">
        <f t="shared" si="187"/>
        <v>0</v>
      </c>
      <c r="Y1215" s="26"/>
      <c r="Z1215" s="26">
        <f t="shared" si="188"/>
        <v>629900</v>
      </c>
      <c r="AA1215" s="30">
        <f t="shared" si="189"/>
        <v>1.2905454545454544</v>
      </c>
    </row>
    <row r="1216" spans="1:27">
      <c r="A1216" s="20" t="s">
        <v>6180</v>
      </c>
      <c r="B1216" s="20" t="s">
        <v>6181</v>
      </c>
      <c r="C1216" s="25">
        <v>275000</v>
      </c>
      <c r="D1216" s="22">
        <v>85</v>
      </c>
      <c r="E1216" s="22">
        <v>49</v>
      </c>
      <c r="F1216" s="22">
        <v>40</v>
      </c>
      <c r="G1216" s="22">
        <v>16000</v>
      </c>
      <c r="H1216" s="22" t="s">
        <v>5088</v>
      </c>
      <c r="I1216" s="26">
        <f>+IF(H1216='COSTOS VARIOS'!$C$1,'COSTOS VARIOS'!$C$2*'Precios ML'!V1216,'COSTOS VARIOS'!$B$2*'Precios ML'!V1216)</f>
        <v>125980</v>
      </c>
      <c r="J1216" s="22">
        <v>0</v>
      </c>
      <c r="K1216" s="27">
        <f t="shared" si="180"/>
        <v>10.4125</v>
      </c>
      <c r="L1216" s="27">
        <f t="shared" si="181"/>
        <v>10.4125</v>
      </c>
      <c r="M1216" s="26">
        <f>(INDEX(pesos!A:B,MATCH(L1216,pesos!A:A,1),2))</f>
        <v>16200</v>
      </c>
      <c r="N1216" s="26">
        <f>+R1216*'COSTOS VARIOS'!$O$1</f>
        <v>52250</v>
      </c>
      <c r="O1216" s="26">
        <f>+R1216*'COSTOS VARIOS'!$O$2</f>
        <v>1127.5</v>
      </c>
      <c r="P1216" s="26">
        <f>+R1216*'COSTOS VARIOS'!$O$3</f>
        <v>4125</v>
      </c>
      <c r="Q1216" s="26">
        <v>1</v>
      </c>
      <c r="R1216" s="26">
        <f t="shared" si="182"/>
        <v>275000</v>
      </c>
      <c r="S1216" s="25">
        <f t="shared" si="183"/>
        <v>474682.5</v>
      </c>
      <c r="T1216" s="28">
        <f t="shared" si="184"/>
        <v>0.3269922527162894</v>
      </c>
      <c r="U1216" s="29">
        <f t="shared" si="185"/>
        <v>629900</v>
      </c>
      <c r="V1216" s="26">
        <f>+INDEX('LISTA DE PRECIOS EKM '!A:K,MATCH('Precios ML'!B1216,'LISTA DE PRECIOS EKM '!A:A,0),8)</f>
        <v>629900</v>
      </c>
      <c r="W1216" s="26">
        <f t="shared" si="186"/>
        <v>629900</v>
      </c>
      <c r="X1216" s="26">
        <f t="shared" si="187"/>
        <v>0</v>
      </c>
      <c r="Y1216" s="26"/>
      <c r="Z1216" s="26">
        <f t="shared" si="188"/>
        <v>629900</v>
      </c>
      <c r="AA1216" s="30">
        <f t="shared" si="189"/>
        <v>1.2905454545454544</v>
      </c>
    </row>
    <row r="1217" spans="1:27">
      <c r="A1217" s="20" t="s">
        <v>6182</v>
      </c>
      <c r="B1217" s="20" t="s">
        <v>6183</v>
      </c>
      <c r="C1217" s="25">
        <v>192000</v>
      </c>
      <c r="D1217" s="22">
        <v>85</v>
      </c>
      <c r="E1217" s="22">
        <v>49</v>
      </c>
      <c r="F1217" s="22">
        <v>40</v>
      </c>
      <c r="G1217" s="22">
        <v>16000</v>
      </c>
      <c r="H1217" s="22" t="s">
        <v>5088</v>
      </c>
      <c r="I1217" s="26">
        <f>+IF(H1217='COSTOS VARIOS'!$C$1,'COSTOS VARIOS'!$C$2*'Precios ML'!V1217,'COSTOS VARIOS'!$B$2*'Precios ML'!V1217)</f>
        <v>89980</v>
      </c>
      <c r="J1217" s="22">
        <v>0</v>
      </c>
      <c r="K1217" s="27">
        <f t="shared" si="180"/>
        <v>10.4125</v>
      </c>
      <c r="L1217" s="27">
        <f t="shared" si="181"/>
        <v>10.4125</v>
      </c>
      <c r="M1217" s="26">
        <f>(INDEX(pesos!A:B,MATCH(L1217,pesos!A:A,1),2))</f>
        <v>16200</v>
      </c>
      <c r="N1217" s="26">
        <f>+R1217*'COSTOS VARIOS'!$O$1</f>
        <v>36480</v>
      </c>
      <c r="O1217" s="26">
        <f>+R1217*'COSTOS VARIOS'!$O$2</f>
        <v>787.2</v>
      </c>
      <c r="P1217" s="26">
        <f>+R1217*'COSTOS VARIOS'!$O$3</f>
        <v>2880</v>
      </c>
      <c r="Q1217" s="26">
        <v>1</v>
      </c>
      <c r="R1217" s="26">
        <f t="shared" si="182"/>
        <v>192000</v>
      </c>
      <c r="S1217" s="25">
        <f t="shared" si="183"/>
        <v>338327.2</v>
      </c>
      <c r="T1217" s="28">
        <f t="shared" si="184"/>
        <v>0.32977780089806541</v>
      </c>
      <c r="U1217" s="29">
        <f t="shared" si="185"/>
        <v>449900</v>
      </c>
      <c r="V1217" s="26">
        <f>+INDEX('LISTA DE PRECIOS EKM '!A:K,MATCH('Precios ML'!B1217,'LISTA DE PRECIOS EKM '!A:A,0),8)</f>
        <v>449900</v>
      </c>
      <c r="W1217" s="26">
        <f t="shared" si="186"/>
        <v>449900</v>
      </c>
      <c r="X1217" s="26">
        <f t="shared" si="187"/>
        <v>0</v>
      </c>
      <c r="Y1217" s="26"/>
      <c r="Z1217" s="26">
        <f t="shared" si="188"/>
        <v>449900</v>
      </c>
      <c r="AA1217" s="30">
        <f t="shared" si="189"/>
        <v>1.3432291666666667</v>
      </c>
    </row>
    <row r="1218" spans="1:27">
      <c r="A1218" s="20" t="s">
        <v>6182</v>
      </c>
      <c r="B1218" s="20" t="s">
        <v>6183</v>
      </c>
      <c r="C1218" s="25">
        <v>192000</v>
      </c>
      <c r="D1218" s="22">
        <v>85</v>
      </c>
      <c r="E1218" s="22">
        <v>49</v>
      </c>
      <c r="F1218" s="22">
        <v>40</v>
      </c>
      <c r="G1218" s="22">
        <v>16000</v>
      </c>
      <c r="H1218" s="22" t="s">
        <v>5088</v>
      </c>
      <c r="I1218" s="26">
        <f>+IF(H1218='COSTOS VARIOS'!$C$1,'COSTOS VARIOS'!$C$2*'Precios ML'!V1218,'COSTOS VARIOS'!$B$2*'Precios ML'!V1218)</f>
        <v>89980</v>
      </c>
      <c r="J1218" s="22">
        <v>0</v>
      </c>
      <c r="K1218" s="27">
        <f t="shared" si="180"/>
        <v>10.4125</v>
      </c>
      <c r="L1218" s="27">
        <f t="shared" si="181"/>
        <v>10.4125</v>
      </c>
      <c r="M1218" s="26">
        <f>(INDEX(pesos!A:B,MATCH(L1218,pesos!A:A,1),2))</f>
        <v>16200</v>
      </c>
      <c r="N1218" s="26">
        <f>+R1218*'COSTOS VARIOS'!$O$1</f>
        <v>36480</v>
      </c>
      <c r="O1218" s="26">
        <f>+R1218*'COSTOS VARIOS'!$O$2</f>
        <v>787.2</v>
      </c>
      <c r="P1218" s="26">
        <f>+R1218*'COSTOS VARIOS'!$O$3</f>
        <v>2880</v>
      </c>
      <c r="Q1218" s="26">
        <v>1</v>
      </c>
      <c r="R1218" s="26">
        <f t="shared" si="182"/>
        <v>192000</v>
      </c>
      <c r="S1218" s="25">
        <f t="shared" si="183"/>
        <v>338327.2</v>
      </c>
      <c r="T1218" s="28">
        <f t="shared" si="184"/>
        <v>0.32977780089806541</v>
      </c>
      <c r="U1218" s="29">
        <f t="shared" si="185"/>
        <v>449900</v>
      </c>
      <c r="V1218" s="26">
        <f>+INDEX('LISTA DE PRECIOS EKM '!A:K,MATCH('Precios ML'!B1218,'LISTA DE PRECIOS EKM '!A:A,0),8)</f>
        <v>449900</v>
      </c>
      <c r="W1218" s="26">
        <f t="shared" si="186"/>
        <v>449900</v>
      </c>
      <c r="X1218" s="26">
        <f t="shared" si="187"/>
        <v>0</v>
      </c>
      <c r="Y1218" s="26"/>
      <c r="Z1218" s="26">
        <f t="shared" si="188"/>
        <v>449900</v>
      </c>
      <c r="AA1218" s="30">
        <f t="shared" si="189"/>
        <v>1.3432291666666667</v>
      </c>
    </row>
    <row r="1219" spans="1:27">
      <c r="A1219" s="20" t="s">
        <v>6184</v>
      </c>
      <c r="B1219" s="20" t="s">
        <v>6185</v>
      </c>
      <c r="C1219" s="25">
        <v>192000</v>
      </c>
      <c r="D1219" s="22">
        <v>85</v>
      </c>
      <c r="E1219" s="22">
        <v>49</v>
      </c>
      <c r="F1219" s="22">
        <v>40</v>
      </c>
      <c r="G1219" s="22">
        <v>16000</v>
      </c>
      <c r="H1219" s="22" t="s">
        <v>5088</v>
      </c>
      <c r="I1219" s="26">
        <f>+IF(H1219='COSTOS VARIOS'!$C$1,'COSTOS VARIOS'!$C$2*'Precios ML'!V1219,'COSTOS VARIOS'!$B$2*'Precios ML'!V1219)</f>
        <v>87980</v>
      </c>
      <c r="J1219" s="22">
        <v>0</v>
      </c>
      <c r="K1219" s="27">
        <f t="shared" si="180"/>
        <v>10.4125</v>
      </c>
      <c r="L1219" s="27">
        <f t="shared" si="181"/>
        <v>10.4125</v>
      </c>
      <c r="M1219" s="26">
        <f>(INDEX(pesos!A:B,MATCH(L1219,pesos!A:A,1),2))</f>
        <v>16200</v>
      </c>
      <c r="N1219" s="26">
        <f>+R1219*'COSTOS VARIOS'!$O$1</f>
        <v>36480</v>
      </c>
      <c r="O1219" s="26">
        <f>+R1219*'COSTOS VARIOS'!$O$2</f>
        <v>787.2</v>
      </c>
      <c r="P1219" s="26">
        <f>+R1219*'COSTOS VARIOS'!$O$3</f>
        <v>2880</v>
      </c>
      <c r="Q1219" s="26">
        <v>1</v>
      </c>
      <c r="R1219" s="26">
        <f t="shared" si="182"/>
        <v>192000</v>
      </c>
      <c r="S1219" s="25">
        <f t="shared" si="183"/>
        <v>336327.2</v>
      </c>
      <c r="T1219" s="28">
        <f t="shared" si="184"/>
        <v>0.3079524938809588</v>
      </c>
      <c r="U1219" s="29">
        <f t="shared" si="185"/>
        <v>439900</v>
      </c>
      <c r="V1219" s="26">
        <f>+INDEX('LISTA DE PRECIOS EKM '!A:K,MATCH('Precios ML'!B1219,'LISTA DE PRECIOS EKM '!A:A,0),8)</f>
        <v>439900</v>
      </c>
      <c r="W1219" s="26">
        <f t="shared" si="186"/>
        <v>439900</v>
      </c>
      <c r="X1219" s="26">
        <f t="shared" si="187"/>
        <v>0</v>
      </c>
      <c r="Y1219" s="26"/>
      <c r="Z1219" s="26">
        <f t="shared" si="188"/>
        <v>439900</v>
      </c>
      <c r="AA1219" s="30">
        <f t="shared" si="189"/>
        <v>1.2911458333333332</v>
      </c>
    </row>
    <row r="1220" spans="1:27">
      <c r="A1220" s="20" t="s">
        <v>6184</v>
      </c>
      <c r="B1220" s="20" t="s">
        <v>6185</v>
      </c>
      <c r="C1220" s="25">
        <v>192000</v>
      </c>
      <c r="D1220" s="22">
        <v>85</v>
      </c>
      <c r="E1220" s="22">
        <v>49</v>
      </c>
      <c r="F1220" s="22">
        <v>40</v>
      </c>
      <c r="G1220" s="22">
        <v>16000</v>
      </c>
      <c r="H1220" s="22" t="s">
        <v>5088</v>
      </c>
      <c r="I1220" s="26">
        <f>+IF(H1220='COSTOS VARIOS'!$C$1,'COSTOS VARIOS'!$C$2*'Precios ML'!V1220,'COSTOS VARIOS'!$B$2*'Precios ML'!V1220)</f>
        <v>87980</v>
      </c>
      <c r="J1220" s="22">
        <v>0</v>
      </c>
      <c r="K1220" s="27">
        <f t="shared" ref="K1220:K1283" si="190">+(D1220*E1220*F1220)/G1220</f>
        <v>10.4125</v>
      </c>
      <c r="L1220" s="27">
        <f t="shared" ref="L1220:L1283" si="191">+K1220*Q1220</f>
        <v>10.4125</v>
      </c>
      <c r="M1220" s="26">
        <f>(INDEX(pesos!A:B,MATCH(L1220,pesos!A:A,1),2))</f>
        <v>16200</v>
      </c>
      <c r="N1220" s="26">
        <f>+R1220*'COSTOS VARIOS'!$O$1</f>
        <v>36480</v>
      </c>
      <c r="O1220" s="26">
        <f>+R1220*'COSTOS VARIOS'!$O$2</f>
        <v>787.2</v>
      </c>
      <c r="P1220" s="26">
        <f>+R1220*'COSTOS VARIOS'!$O$3</f>
        <v>2880</v>
      </c>
      <c r="Q1220" s="26">
        <v>1</v>
      </c>
      <c r="R1220" s="26">
        <f t="shared" ref="R1220:R1283" si="192">+C1220*Q1220</f>
        <v>192000</v>
      </c>
      <c r="S1220" s="25">
        <f t="shared" ref="S1220:S1283" si="193">+R1220+P1220+O1220+N1220+M1220+I1220</f>
        <v>336327.2</v>
      </c>
      <c r="T1220" s="28">
        <f t="shared" ref="T1220:T1283" si="194">+(V1220/S1220)-1</f>
        <v>0.3079524938809588</v>
      </c>
      <c r="U1220" s="29">
        <f t="shared" ref="U1220:U1283" si="195">+S1220*T1220+S1220</f>
        <v>439900</v>
      </c>
      <c r="V1220" s="26">
        <f>+INDEX('LISTA DE PRECIOS EKM '!A:K,MATCH('Precios ML'!B1220,'LISTA DE PRECIOS EKM '!A:A,0),8)</f>
        <v>439900</v>
      </c>
      <c r="W1220" s="26">
        <f t="shared" ref="W1220:W1283" si="196">+V1220*Q1220</f>
        <v>439900</v>
      </c>
      <c r="X1220" s="26">
        <f t="shared" ref="X1220:X1283" si="197">+W1220-U1220</f>
        <v>0</v>
      </c>
      <c r="Y1220" s="26"/>
      <c r="Z1220" s="26">
        <f t="shared" ref="Z1220:Z1283" si="198">+W1220-Y1220</f>
        <v>439900</v>
      </c>
      <c r="AA1220" s="30">
        <f t="shared" ref="AA1220:AA1283" si="199">+(Z1220/C1220)-1</f>
        <v>1.2911458333333332</v>
      </c>
    </row>
    <row r="1221" spans="1:27">
      <c r="A1221" s="20" t="s">
        <v>6186</v>
      </c>
      <c r="B1221" s="20" t="s">
        <v>6187</v>
      </c>
      <c r="C1221" s="25">
        <v>110000</v>
      </c>
      <c r="D1221" s="22">
        <v>85</v>
      </c>
      <c r="E1221" s="22">
        <v>49</v>
      </c>
      <c r="F1221" s="22">
        <v>40</v>
      </c>
      <c r="G1221" s="22">
        <v>16000</v>
      </c>
      <c r="H1221" s="22" t="s">
        <v>5088</v>
      </c>
      <c r="I1221" s="26">
        <f>+IF(H1221='COSTOS VARIOS'!$C$1,'COSTOS VARIOS'!$C$2*'Precios ML'!V1221,'COSTOS VARIOS'!$B$2*'Precios ML'!V1221)</f>
        <v>51980</v>
      </c>
      <c r="J1221" s="22">
        <v>0</v>
      </c>
      <c r="K1221" s="27">
        <f t="shared" si="190"/>
        <v>10.4125</v>
      </c>
      <c r="L1221" s="27">
        <f t="shared" si="191"/>
        <v>10.4125</v>
      </c>
      <c r="M1221" s="26">
        <f>(INDEX(pesos!A:B,MATCH(L1221,pesos!A:A,1),2))</f>
        <v>16200</v>
      </c>
      <c r="N1221" s="26">
        <f>+R1221*'COSTOS VARIOS'!$O$1</f>
        <v>20900</v>
      </c>
      <c r="O1221" s="26">
        <f>+R1221*'COSTOS VARIOS'!$O$2</f>
        <v>451.00000000000006</v>
      </c>
      <c r="P1221" s="26">
        <f>+R1221*'COSTOS VARIOS'!$O$3</f>
        <v>1650</v>
      </c>
      <c r="Q1221" s="26">
        <v>1</v>
      </c>
      <c r="R1221" s="26">
        <f t="shared" si="192"/>
        <v>110000</v>
      </c>
      <c r="S1221" s="25">
        <f t="shared" si="193"/>
        <v>201181</v>
      </c>
      <c r="T1221" s="28">
        <f t="shared" si="194"/>
        <v>0.29187149879958851</v>
      </c>
      <c r="U1221" s="29">
        <f t="shared" si="195"/>
        <v>259900</v>
      </c>
      <c r="V1221" s="26">
        <f>+INDEX('LISTA DE PRECIOS EKM '!A:K,MATCH('Precios ML'!B1221,'LISTA DE PRECIOS EKM '!A:A,0),8)</f>
        <v>259900</v>
      </c>
      <c r="W1221" s="26">
        <f t="shared" si="196"/>
        <v>259900</v>
      </c>
      <c r="X1221" s="26">
        <f t="shared" si="197"/>
        <v>0</v>
      </c>
      <c r="Y1221" s="26"/>
      <c r="Z1221" s="26">
        <f t="shared" si="198"/>
        <v>259900</v>
      </c>
      <c r="AA1221" s="30">
        <f t="shared" si="199"/>
        <v>1.3627272727272728</v>
      </c>
    </row>
    <row r="1222" spans="1:27">
      <c r="A1222" s="20" t="s">
        <v>6186</v>
      </c>
      <c r="B1222" s="20" t="s">
        <v>6187</v>
      </c>
      <c r="C1222" s="25">
        <v>110000</v>
      </c>
      <c r="D1222" s="22">
        <v>85</v>
      </c>
      <c r="E1222" s="22">
        <v>49</v>
      </c>
      <c r="F1222" s="22">
        <v>40</v>
      </c>
      <c r="G1222" s="22">
        <v>16000</v>
      </c>
      <c r="H1222" s="22" t="s">
        <v>5088</v>
      </c>
      <c r="I1222" s="26">
        <f>+IF(H1222='COSTOS VARIOS'!$C$1,'COSTOS VARIOS'!$C$2*'Precios ML'!V1222,'COSTOS VARIOS'!$B$2*'Precios ML'!V1222)</f>
        <v>51980</v>
      </c>
      <c r="J1222" s="22">
        <v>0</v>
      </c>
      <c r="K1222" s="27">
        <f t="shared" si="190"/>
        <v>10.4125</v>
      </c>
      <c r="L1222" s="27">
        <f t="shared" si="191"/>
        <v>10.4125</v>
      </c>
      <c r="M1222" s="26">
        <f>(INDEX(pesos!A:B,MATCH(L1222,pesos!A:A,1),2))</f>
        <v>16200</v>
      </c>
      <c r="N1222" s="26">
        <f>+R1222*'COSTOS VARIOS'!$O$1</f>
        <v>20900</v>
      </c>
      <c r="O1222" s="26">
        <f>+R1222*'COSTOS VARIOS'!$O$2</f>
        <v>451.00000000000006</v>
      </c>
      <c r="P1222" s="26">
        <f>+R1222*'COSTOS VARIOS'!$O$3</f>
        <v>1650</v>
      </c>
      <c r="Q1222" s="26">
        <v>1</v>
      </c>
      <c r="R1222" s="26">
        <f t="shared" si="192"/>
        <v>110000</v>
      </c>
      <c r="S1222" s="25">
        <f t="shared" si="193"/>
        <v>201181</v>
      </c>
      <c r="T1222" s="28">
        <f t="shared" si="194"/>
        <v>0.29187149879958851</v>
      </c>
      <c r="U1222" s="29">
        <f t="shared" si="195"/>
        <v>259900</v>
      </c>
      <c r="V1222" s="26">
        <f>+INDEX('LISTA DE PRECIOS EKM '!A:K,MATCH('Precios ML'!B1222,'LISTA DE PRECIOS EKM '!A:A,0),8)</f>
        <v>259900</v>
      </c>
      <c r="W1222" s="26">
        <f t="shared" si="196"/>
        <v>259900</v>
      </c>
      <c r="X1222" s="26">
        <f t="shared" si="197"/>
        <v>0</v>
      </c>
      <c r="Y1222" s="26"/>
      <c r="Z1222" s="26">
        <f t="shared" si="198"/>
        <v>259900</v>
      </c>
      <c r="AA1222" s="30">
        <f t="shared" si="199"/>
        <v>1.3627272727272728</v>
      </c>
    </row>
    <row r="1223" spans="1:27">
      <c r="A1223" s="20" t="s">
        <v>6188</v>
      </c>
      <c r="B1223" s="20" t="s">
        <v>6189</v>
      </c>
      <c r="C1223" s="25">
        <v>275000</v>
      </c>
      <c r="D1223" s="22">
        <v>85</v>
      </c>
      <c r="E1223" s="22">
        <v>49</v>
      </c>
      <c r="F1223" s="22">
        <v>40</v>
      </c>
      <c r="G1223" s="22">
        <v>16000</v>
      </c>
      <c r="H1223" s="22" t="s">
        <v>5088</v>
      </c>
      <c r="I1223" s="26">
        <f>+IF(H1223='COSTOS VARIOS'!$C$1,'COSTOS VARIOS'!$C$2*'Precios ML'!V1223,'COSTOS VARIOS'!$B$2*'Precios ML'!V1223)</f>
        <v>123980</v>
      </c>
      <c r="J1223" s="22">
        <v>0</v>
      </c>
      <c r="K1223" s="27">
        <f t="shared" si="190"/>
        <v>10.4125</v>
      </c>
      <c r="L1223" s="27">
        <f t="shared" si="191"/>
        <v>10.4125</v>
      </c>
      <c r="M1223" s="26">
        <f>(INDEX(pesos!A:B,MATCH(L1223,pesos!A:A,1),2))</f>
        <v>16200</v>
      </c>
      <c r="N1223" s="26">
        <f>+R1223*'COSTOS VARIOS'!$O$1</f>
        <v>52250</v>
      </c>
      <c r="O1223" s="26">
        <f>+R1223*'COSTOS VARIOS'!$O$2</f>
        <v>1127.5</v>
      </c>
      <c r="P1223" s="26">
        <f>+R1223*'COSTOS VARIOS'!$O$3</f>
        <v>4125</v>
      </c>
      <c r="Q1223" s="26">
        <v>1</v>
      </c>
      <c r="R1223" s="26">
        <f t="shared" si="192"/>
        <v>275000</v>
      </c>
      <c r="S1223" s="25">
        <f t="shared" si="193"/>
        <v>472682.5</v>
      </c>
      <c r="T1223" s="28">
        <f t="shared" si="194"/>
        <v>0.31145113263131163</v>
      </c>
      <c r="U1223" s="29">
        <f t="shared" si="195"/>
        <v>619900</v>
      </c>
      <c r="V1223" s="26">
        <f>+INDEX('LISTA DE PRECIOS EKM '!A:K,MATCH('Precios ML'!B1223,'LISTA DE PRECIOS EKM '!A:A,0),8)</f>
        <v>619900</v>
      </c>
      <c r="W1223" s="26">
        <f t="shared" si="196"/>
        <v>619900</v>
      </c>
      <c r="X1223" s="26">
        <f t="shared" si="197"/>
        <v>0</v>
      </c>
      <c r="Y1223" s="26"/>
      <c r="Z1223" s="26">
        <f t="shared" si="198"/>
        <v>619900</v>
      </c>
      <c r="AA1223" s="30">
        <f t="shared" si="199"/>
        <v>1.2541818181818183</v>
      </c>
    </row>
    <row r="1224" spans="1:27">
      <c r="A1224" s="20" t="s">
        <v>6188</v>
      </c>
      <c r="B1224" s="20" t="s">
        <v>6189</v>
      </c>
      <c r="C1224" s="25">
        <v>275000</v>
      </c>
      <c r="D1224" s="22">
        <v>85</v>
      </c>
      <c r="E1224" s="22">
        <v>49</v>
      </c>
      <c r="F1224" s="22">
        <v>40</v>
      </c>
      <c r="G1224" s="22">
        <v>16000</v>
      </c>
      <c r="H1224" s="22" t="s">
        <v>5088</v>
      </c>
      <c r="I1224" s="26">
        <f>+IF(H1224='COSTOS VARIOS'!$C$1,'COSTOS VARIOS'!$C$2*'Precios ML'!V1224,'COSTOS VARIOS'!$B$2*'Precios ML'!V1224)</f>
        <v>123980</v>
      </c>
      <c r="J1224" s="22">
        <v>0</v>
      </c>
      <c r="K1224" s="27">
        <f t="shared" si="190"/>
        <v>10.4125</v>
      </c>
      <c r="L1224" s="27">
        <f t="shared" si="191"/>
        <v>10.4125</v>
      </c>
      <c r="M1224" s="26">
        <f>(INDEX(pesos!A:B,MATCH(L1224,pesos!A:A,1),2))</f>
        <v>16200</v>
      </c>
      <c r="N1224" s="26">
        <f>+R1224*'COSTOS VARIOS'!$O$1</f>
        <v>52250</v>
      </c>
      <c r="O1224" s="26">
        <f>+R1224*'COSTOS VARIOS'!$O$2</f>
        <v>1127.5</v>
      </c>
      <c r="P1224" s="26">
        <f>+R1224*'COSTOS VARIOS'!$O$3</f>
        <v>4125</v>
      </c>
      <c r="Q1224" s="26">
        <v>1</v>
      </c>
      <c r="R1224" s="26">
        <f t="shared" si="192"/>
        <v>275000</v>
      </c>
      <c r="S1224" s="25">
        <f t="shared" si="193"/>
        <v>472682.5</v>
      </c>
      <c r="T1224" s="28">
        <f t="shared" si="194"/>
        <v>0.31145113263131163</v>
      </c>
      <c r="U1224" s="29">
        <f t="shared" si="195"/>
        <v>619900</v>
      </c>
      <c r="V1224" s="26">
        <f>+INDEX('LISTA DE PRECIOS EKM '!A:K,MATCH('Precios ML'!B1224,'LISTA DE PRECIOS EKM '!A:A,0),8)</f>
        <v>619900</v>
      </c>
      <c r="W1224" s="26">
        <f t="shared" si="196"/>
        <v>619900</v>
      </c>
      <c r="X1224" s="26">
        <f t="shared" si="197"/>
        <v>0</v>
      </c>
      <c r="Y1224" s="26"/>
      <c r="Z1224" s="26">
        <f t="shared" si="198"/>
        <v>619900</v>
      </c>
      <c r="AA1224" s="30">
        <f t="shared" si="199"/>
        <v>1.2541818181818183</v>
      </c>
    </row>
    <row r="1225" spans="1:27">
      <c r="A1225" s="20" t="s">
        <v>6190</v>
      </c>
      <c r="B1225" s="20" t="s">
        <v>6191</v>
      </c>
      <c r="C1225" s="25">
        <v>192000</v>
      </c>
      <c r="D1225" s="22">
        <v>85</v>
      </c>
      <c r="E1225" s="22">
        <v>49</v>
      </c>
      <c r="F1225" s="22">
        <v>40</v>
      </c>
      <c r="G1225" s="22">
        <v>16000</v>
      </c>
      <c r="H1225" s="22" t="s">
        <v>5088</v>
      </c>
      <c r="I1225" s="26">
        <f>+IF(H1225='COSTOS VARIOS'!$C$1,'COSTOS VARIOS'!$C$2*'Precios ML'!V1225,'COSTOS VARIOS'!$B$2*'Precios ML'!V1225)</f>
        <v>89980</v>
      </c>
      <c r="J1225" s="22">
        <v>0</v>
      </c>
      <c r="K1225" s="27">
        <f t="shared" si="190"/>
        <v>10.4125</v>
      </c>
      <c r="L1225" s="27">
        <f t="shared" si="191"/>
        <v>10.4125</v>
      </c>
      <c r="M1225" s="26">
        <f>(INDEX(pesos!A:B,MATCH(L1225,pesos!A:A,1),2))</f>
        <v>16200</v>
      </c>
      <c r="N1225" s="26">
        <f>+R1225*'COSTOS VARIOS'!$O$1</f>
        <v>36480</v>
      </c>
      <c r="O1225" s="26">
        <f>+R1225*'COSTOS VARIOS'!$O$2</f>
        <v>787.2</v>
      </c>
      <c r="P1225" s="26">
        <f>+R1225*'COSTOS VARIOS'!$O$3</f>
        <v>2880</v>
      </c>
      <c r="Q1225" s="26">
        <v>1</v>
      </c>
      <c r="R1225" s="26">
        <f t="shared" si="192"/>
        <v>192000</v>
      </c>
      <c r="S1225" s="25">
        <f t="shared" si="193"/>
        <v>338327.2</v>
      </c>
      <c r="T1225" s="28">
        <f t="shared" si="194"/>
        <v>0.32977780089806541</v>
      </c>
      <c r="U1225" s="29">
        <f t="shared" si="195"/>
        <v>449900</v>
      </c>
      <c r="V1225" s="26">
        <f>+INDEX('LISTA DE PRECIOS EKM '!A:K,MATCH('Precios ML'!B1225,'LISTA DE PRECIOS EKM '!A:A,0),8)</f>
        <v>449900</v>
      </c>
      <c r="W1225" s="26">
        <f t="shared" si="196"/>
        <v>449900</v>
      </c>
      <c r="X1225" s="26">
        <f t="shared" si="197"/>
        <v>0</v>
      </c>
      <c r="Y1225" s="26"/>
      <c r="Z1225" s="26">
        <f t="shared" si="198"/>
        <v>449900</v>
      </c>
      <c r="AA1225" s="30">
        <f t="shared" si="199"/>
        <v>1.3432291666666667</v>
      </c>
    </row>
    <row r="1226" spans="1:27">
      <c r="A1226" s="20" t="s">
        <v>6190</v>
      </c>
      <c r="B1226" s="20" t="s">
        <v>6191</v>
      </c>
      <c r="C1226" s="25">
        <v>192000</v>
      </c>
      <c r="D1226" s="22">
        <v>85</v>
      </c>
      <c r="E1226" s="22">
        <v>49</v>
      </c>
      <c r="F1226" s="22">
        <v>40</v>
      </c>
      <c r="G1226" s="22">
        <v>16000</v>
      </c>
      <c r="H1226" s="22" t="s">
        <v>5088</v>
      </c>
      <c r="I1226" s="26">
        <f>+IF(H1226='COSTOS VARIOS'!$C$1,'COSTOS VARIOS'!$C$2*'Precios ML'!V1226,'COSTOS VARIOS'!$B$2*'Precios ML'!V1226)</f>
        <v>89980</v>
      </c>
      <c r="J1226" s="22">
        <v>0</v>
      </c>
      <c r="K1226" s="27">
        <f t="shared" si="190"/>
        <v>10.4125</v>
      </c>
      <c r="L1226" s="27">
        <f t="shared" si="191"/>
        <v>10.4125</v>
      </c>
      <c r="M1226" s="26">
        <f>(INDEX(pesos!A:B,MATCH(L1226,pesos!A:A,1),2))</f>
        <v>16200</v>
      </c>
      <c r="N1226" s="26">
        <f>+R1226*'COSTOS VARIOS'!$O$1</f>
        <v>36480</v>
      </c>
      <c r="O1226" s="26">
        <f>+R1226*'COSTOS VARIOS'!$O$2</f>
        <v>787.2</v>
      </c>
      <c r="P1226" s="26">
        <f>+R1226*'COSTOS VARIOS'!$O$3</f>
        <v>2880</v>
      </c>
      <c r="Q1226" s="26">
        <v>1</v>
      </c>
      <c r="R1226" s="26">
        <f t="shared" si="192"/>
        <v>192000</v>
      </c>
      <c r="S1226" s="25">
        <f t="shared" si="193"/>
        <v>338327.2</v>
      </c>
      <c r="T1226" s="28">
        <f t="shared" si="194"/>
        <v>0.32977780089806541</v>
      </c>
      <c r="U1226" s="29">
        <f t="shared" si="195"/>
        <v>449900</v>
      </c>
      <c r="V1226" s="26">
        <f>+INDEX('LISTA DE PRECIOS EKM '!A:K,MATCH('Precios ML'!B1226,'LISTA DE PRECIOS EKM '!A:A,0),8)</f>
        <v>449900</v>
      </c>
      <c r="W1226" s="26">
        <f t="shared" si="196"/>
        <v>449900</v>
      </c>
      <c r="X1226" s="26">
        <f t="shared" si="197"/>
        <v>0</v>
      </c>
      <c r="Y1226" s="26"/>
      <c r="Z1226" s="26">
        <f t="shared" si="198"/>
        <v>449900</v>
      </c>
      <c r="AA1226" s="30">
        <f t="shared" si="199"/>
        <v>1.3432291666666667</v>
      </c>
    </row>
    <row r="1227" spans="1:27">
      <c r="A1227" s="20" t="s">
        <v>6192</v>
      </c>
      <c r="B1227" s="20" t="s">
        <v>6193</v>
      </c>
      <c r="C1227" s="25">
        <v>275000</v>
      </c>
      <c r="D1227" s="22">
        <v>85</v>
      </c>
      <c r="E1227" s="22">
        <v>49</v>
      </c>
      <c r="F1227" s="22">
        <v>40</v>
      </c>
      <c r="G1227" s="22">
        <v>16000</v>
      </c>
      <c r="H1227" s="22" t="s">
        <v>5088</v>
      </c>
      <c r="I1227" s="26">
        <f>+IF(H1227='COSTOS VARIOS'!$C$1,'COSTOS VARIOS'!$C$2*'Precios ML'!V1227,'COSTOS VARIOS'!$B$2*'Precios ML'!V1227)</f>
        <v>125980</v>
      </c>
      <c r="J1227" s="22">
        <v>0</v>
      </c>
      <c r="K1227" s="27">
        <f t="shared" si="190"/>
        <v>10.4125</v>
      </c>
      <c r="L1227" s="27">
        <f t="shared" si="191"/>
        <v>10.4125</v>
      </c>
      <c r="M1227" s="26">
        <f>(INDEX(pesos!A:B,MATCH(L1227,pesos!A:A,1),2))</f>
        <v>16200</v>
      </c>
      <c r="N1227" s="26">
        <f>+R1227*'COSTOS VARIOS'!$O$1</f>
        <v>52250</v>
      </c>
      <c r="O1227" s="26">
        <f>+R1227*'COSTOS VARIOS'!$O$2</f>
        <v>1127.5</v>
      </c>
      <c r="P1227" s="26">
        <f>+R1227*'COSTOS VARIOS'!$O$3</f>
        <v>4125</v>
      </c>
      <c r="Q1227" s="26">
        <v>1</v>
      </c>
      <c r="R1227" s="26">
        <f t="shared" si="192"/>
        <v>275000</v>
      </c>
      <c r="S1227" s="25">
        <f t="shared" si="193"/>
        <v>474682.5</v>
      </c>
      <c r="T1227" s="28">
        <f t="shared" si="194"/>
        <v>0.3269922527162894</v>
      </c>
      <c r="U1227" s="29">
        <f t="shared" si="195"/>
        <v>629900</v>
      </c>
      <c r="V1227" s="26">
        <f>+INDEX('LISTA DE PRECIOS EKM '!A:K,MATCH('Precios ML'!B1227,'LISTA DE PRECIOS EKM '!A:A,0),8)</f>
        <v>629900</v>
      </c>
      <c r="W1227" s="26">
        <f t="shared" si="196"/>
        <v>629900</v>
      </c>
      <c r="X1227" s="26">
        <f t="shared" si="197"/>
        <v>0</v>
      </c>
      <c r="Y1227" s="26"/>
      <c r="Z1227" s="26">
        <f t="shared" si="198"/>
        <v>629900</v>
      </c>
      <c r="AA1227" s="30">
        <f t="shared" si="199"/>
        <v>1.2905454545454544</v>
      </c>
    </row>
    <row r="1228" spans="1:27">
      <c r="A1228" s="20" t="s">
        <v>6192</v>
      </c>
      <c r="B1228" s="20" t="s">
        <v>6193</v>
      </c>
      <c r="C1228" s="25">
        <v>275000</v>
      </c>
      <c r="D1228" s="22">
        <v>85</v>
      </c>
      <c r="E1228" s="22">
        <v>49</v>
      </c>
      <c r="F1228" s="22">
        <v>40</v>
      </c>
      <c r="G1228" s="22">
        <v>16000</v>
      </c>
      <c r="H1228" s="22" t="s">
        <v>5088</v>
      </c>
      <c r="I1228" s="26">
        <f>+IF(H1228='COSTOS VARIOS'!$C$1,'COSTOS VARIOS'!$C$2*'Precios ML'!V1228,'COSTOS VARIOS'!$B$2*'Precios ML'!V1228)</f>
        <v>125980</v>
      </c>
      <c r="J1228" s="22">
        <v>0</v>
      </c>
      <c r="K1228" s="27">
        <f t="shared" si="190"/>
        <v>10.4125</v>
      </c>
      <c r="L1228" s="27">
        <f t="shared" si="191"/>
        <v>10.4125</v>
      </c>
      <c r="M1228" s="26">
        <f>(INDEX(pesos!A:B,MATCH(L1228,pesos!A:A,1),2))</f>
        <v>16200</v>
      </c>
      <c r="N1228" s="26">
        <f>+R1228*'COSTOS VARIOS'!$O$1</f>
        <v>52250</v>
      </c>
      <c r="O1228" s="26">
        <f>+R1228*'COSTOS VARIOS'!$O$2</f>
        <v>1127.5</v>
      </c>
      <c r="P1228" s="26">
        <f>+R1228*'COSTOS VARIOS'!$O$3</f>
        <v>4125</v>
      </c>
      <c r="Q1228" s="26">
        <v>1</v>
      </c>
      <c r="R1228" s="26">
        <f t="shared" si="192"/>
        <v>275000</v>
      </c>
      <c r="S1228" s="25">
        <f t="shared" si="193"/>
        <v>474682.5</v>
      </c>
      <c r="T1228" s="28">
        <f t="shared" si="194"/>
        <v>0.3269922527162894</v>
      </c>
      <c r="U1228" s="29">
        <f t="shared" si="195"/>
        <v>629900</v>
      </c>
      <c r="V1228" s="26">
        <f>+INDEX('LISTA DE PRECIOS EKM '!A:K,MATCH('Precios ML'!B1228,'LISTA DE PRECIOS EKM '!A:A,0),8)</f>
        <v>629900</v>
      </c>
      <c r="W1228" s="26">
        <f t="shared" si="196"/>
        <v>629900</v>
      </c>
      <c r="X1228" s="26">
        <f t="shared" si="197"/>
        <v>0</v>
      </c>
      <c r="Y1228" s="26"/>
      <c r="Z1228" s="26">
        <f t="shared" si="198"/>
        <v>629900</v>
      </c>
      <c r="AA1228" s="30">
        <f t="shared" si="199"/>
        <v>1.2905454545454544</v>
      </c>
    </row>
    <row r="1229" spans="1:27">
      <c r="A1229" s="20" t="s">
        <v>6194</v>
      </c>
      <c r="B1229" s="20" t="s">
        <v>6195</v>
      </c>
      <c r="C1229" s="25">
        <v>61000</v>
      </c>
      <c r="D1229" s="22">
        <v>85</v>
      </c>
      <c r="E1229" s="22">
        <v>49</v>
      </c>
      <c r="F1229" s="22">
        <v>40</v>
      </c>
      <c r="G1229" s="22">
        <v>16000</v>
      </c>
      <c r="H1229" s="22" t="s">
        <v>5088</v>
      </c>
      <c r="I1229" s="26">
        <f>+IF(H1229='COSTOS VARIOS'!$C$1,'COSTOS VARIOS'!$C$2*'Precios ML'!V1229,'COSTOS VARIOS'!$B$2*'Precios ML'!V1229)</f>
        <v>33980</v>
      </c>
      <c r="J1229" s="22">
        <v>0</v>
      </c>
      <c r="K1229" s="27">
        <f t="shared" si="190"/>
        <v>10.4125</v>
      </c>
      <c r="L1229" s="27">
        <f t="shared" si="191"/>
        <v>10.4125</v>
      </c>
      <c r="M1229" s="26">
        <f>(INDEX(pesos!A:B,MATCH(L1229,pesos!A:A,1),2))</f>
        <v>16200</v>
      </c>
      <c r="N1229" s="26">
        <f>+R1229*'COSTOS VARIOS'!$O$1</f>
        <v>11590</v>
      </c>
      <c r="O1229" s="26">
        <f>+R1229*'COSTOS VARIOS'!$O$2</f>
        <v>250.10000000000002</v>
      </c>
      <c r="P1229" s="26">
        <f>+R1229*'COSTOS VARIOS'!$O$3</f>
        <v>915</v>
      </c>
      <c r="Q1229" s="26">
        <v>1</v>
      </c>
      <c r="R1229" s="26">
        <f t="shared" si="192"/>
        <v>61000</v>
      </c>
      <c r="S1229" s="25">
        <f t="shared" si="193"/>
        <v>123935.1</v>
      </c>
      <c r="T1229" s="28">
        <f t="shared" si="194"/>
        <v>0.37087879059281836</v>
      </c>
      <c r="U1229" s="29">
        <f t="shared" si="195"/>
        <v>169900</v>
      </c>
      <c r="V1229" s="26">
        <f>+INDEX('LISTA DE PRECIOS EKM '!A:K,MATCH('Precios ML'!B1229,'LISTA DE PRECIOS EKM '!A:A,0),8)</f>
        <v>169900</v>
      </c>
      <c r="W1229" s="26">
        <f t="shared" si="196"/>
        <v>169900</v>
      </c>
      <c r="X1229" s="26">
        <f t="shared" si="197"/>
        <v>0</v>
      </c>
      <c r="Y1229" s="26"/>
      <c r="Z1229" s="26">
        <f t="shared" si="198"/>
        <v>169900</v>
      </c>
      <c r="AA1229" s="30">
        <f t="shared" si="199"/>
        <v>1.7852459016393443</v>
      </c>
    </row>
    <row r="1230" spans="1:27">
      <c r="A1230" s="20" t="s">
        <v>6194</v>
      </c>
      <c r="B1230" s="20" t="s">
        <v>6195</v>
      </c>
      <c r="C1230" s="25">
        <v>61000</v>
      </c>
      <c r="D1230" s="22">
        <v>85</v>
      </c>
      <c r="E1230" s="22">
        <v>49</v>
      </c>
      <c r="F1230" s="22">
        <v>40</v>
      </c>
      <c r="G1230" s="22">
        <v>16000</v>
      </c>
      <c r="H1230" s="22" t="s">
        <v>5088</v>
      </c>
      <c r="I1230" s="26">
        <f>+IF(H1230='COSTOS VARIOS'!$C$1,'COSTOS VARIOS'!$C$2*'Precios ML'!V1230,'COSTOS VARIOS'!$B$2*'Precios ML'!V1230)</f>
        <v>33980</v>
      </c>
      <c r="J1230" s="22">
        <v>0</v>
      </c>
      <c r="K1230" s="27">
        <f t="shared" si="190"/>
        <v>10.4125</v>
      </c>
      <c r="L1230" s="27">
        <f t="shared" si="191"/>
        <v>10.4125</v>
      </c>
      <c r="M1230" s="26">
        <f>(INDEX(pesos!A:B,MATCH(L1230,pesos!A:A,1),2))</f>
        <v>16200</v>
      </c>
      <c r="N1230" s="26">
        <f>+R1230*'COSTOS VARIOS'!$O$1</f>
        <v>11590</v>
      </c>
      <c r="O1230" s="26">
        <f>+R1230*'COSTOS VARIOS'!$O$2</f>
        <v>250.10000000000002</v>
      </c>
      <c r="P1230" s="26">
        <f>+R1230*'COSTOS VARIOS'!$O$3</f>
        <v>915</v>
      </c>
      <c r="Q1230" s="26">
        <v>1</v>
      </c>
      <c r="R1230" s="26">
        <f t="shared" si="192"/>
        <v>61000</v>
      </c>
      <c r="S1230" s="25">
        <f t="shared" si="193"/>
        <v>123935.1</v>
      </c>
      <c r="T1230" s="28">
        <f t="shared" si="194"/>
        <v>0.37087879059281836</v>
      </c>
      <c r="U1230" s="29">
        <f t="shared" si="195"/>
        <v>169900</v>
      </c>
      <c r="V1230" s="26">
        <f>+INDEX('LISTA DE PRECIOS EKM '!A:K,MATCH('Precios ML'!B1230,'LISTA DE PRECIOS EKM '!A:A,0),8)</f>
        <v>169900</v>
      </c>
      <c r="W1230" s="26">
        <f t="shared" si="196"/>
        <v>169900</v>
      </c>
      <c r="X1230" s="26">
        <f t="shared" si="197"/>
        <v>0</v>
      </c>
      <c r="Y1230" s="26"/>
      <c r="Z1230" s="26">
        <f t="shared" si="198"/>
        <v>169900</v>
      </c>
      <c r="AA1230" s="30">
        <f t="shared" si="199"/>
        <v>1.7852459016393443</v>
      </c>
    </row>
    <row r="1231" spans="1:27">
      <c r="A1231" s="20" t="s">
        <v>6196</v>
      </c>
      <c r="B1231" s="20" t="s">
        <v>6197</v>
      </c>
      <c r="C1231" s="25">
        <v>110000</v>
      </c>
      <c r="D1231" s="22">
        <v>85</v>
      </c>
      <c r="E1231" s="22">
        <v>49</v>
      </c>
      <c r="F1231" s="22">
        <v>40</v>
      </c>
      <c r="G1231" s="22">
        <v>16000</v>
      </c>
      <c r="H1231" s="22" t="s">
        <v>5088</v>
      </c>
      <c r="I1231" s="26">
        <f>+IF(H1231='COSTOS VARIOS'!$C$1,'COSTOS VARIOS'!$C$2*'Precios ML'!V1231,'COSTOS VARIOS'!$B$2*'Precios ML'!V1231)</f>
        <v>55980</v>
      </c>
      <c r="J1231" s="22">
        <v>0</v>
      </c>
      <c r="K1231" s="27">
        <f t="shared" si="190"/>
        <v>10.4125</v>
      </c>
      <c r="L1231" s="27">
        <f t="shared" si="191"/>
        <v>10.4125</v>
      </c>
      <c r="M1231" s="26">
        <f>(INDEX(pesos!A:B,MATCH(L1231,pesos!A:A,1),2))</f>
        <v>16200</v>
      </c>
      <c r="N1231" s="26">
        <f>+R1231*'COSTOS VARIOS'!$O$1</f>
        <v>20900</v>
      </c>
      <c r="O1231" s="26">
        <f>+R1231*'COSTOS VARIOS'!$O$2</f>
        <v>451.00000000000006</v>
      </c>
      <c r="P1231" s="26">
        <f>+R1231*'COSTOS VARIOS'!$O$3</f>
        <v>1650</v>
      </c>
      <c r="Q1231" s="26">
        <v>1</v>
      </c>
      <c r="R1231" s="26">
        <f t="shared" si="192"/>
        <v>110000</v>
      </c>
      <c r="S1231" s="25">
        <f t="shared" si="193"/>
        <v>205181</v>
      </c>
      <c r="T1231" s="28">
        <f t="shared" si="194"/>
        <v>0.36416139895994259</v>
      </c>
      <c r="U1231" s="29">
        <f t="shared" si="195"/>
        <v>279900</v>
      </c>
      <c r="V1231" s="26">
        <f>+INDEX('LISTA DE PRECIOS EKM '!A:K,MATCH('Precios ML'!B1231,'LISTA DE PRECIOS EKM '!A:A,0),8)</f>
        <v>279900</v>
      </c>
      <c r="W1231" s="26">
        <f t="shared" si="196"/>
        <v>279900</v>
      </c>
      <c r="X1231" s="26">
        <f t="shared" si="197"/>
        <v>0</v>
      </c>
      <c r="Y1231" s="26"/>
      <c r="Z1231" s="26">
        <f t="shared" si="198"/>
        <v>279900</v>
      </c>
      <c r="AA1231" s="30">
        <f t="shared" si="199"/>
        <v>1.5445454545454544</v>
      </c>
    </row>
    <row r="1232" spans="1:27">
      <c r="A1232" s="20" t="s">
        <v>6196</v>
      </c>
      <c r="B1232" s="20" t="s">
        <v>6197</v>
      </c>
      <c r="C1232" s="25">
        <v>110000</v>
      </c>
      <c r="D1232" s="22">
        <v>85</v>
      </c>
      <c r="E1232" s="22">
        <v>49</v>
      </c>
      <c r="F1232" s="22">
        <v>40</v>
      </c>
      <c r="G1232" s="22">
        <v>16000</v>
      </c>
      <c r="H1232" s="22" t="s">
        <v>5088</v>
      </c>
      <c r="I1232" s="26">
        <f>+IF(H1232='COSTOS VARIOS'!$C$1,'COSTOS VARIOS'!$C$2*'Precios ML'!V1232,'COSTOS VARIOS'!$B$2*'Precios ML'!V1232)</f>
        <v>55980</v>
      </c>
      <c r="J1232" s="22">
        <v>0</v>
      </c>
      <c r="K1232" s="27">
        <f t="shared" si="190"/>
        <v>10.4125</v>
      </c>
      <c r="L1232" s="27">
        <f t="shared" si="191"/>
        <v>10.4125</v>
      </c>
      <c r="M1232" s="26">
        <f>(INDEX(pesos!A:B,MATCH(L1232,pesos!A:A,1),2))</f>
        <v>16200</v>
      </c>
      <c r="N1232" s="26">
        <f>+R1232*'COSTOS VARIOS'!$O$1</f>
        <v>20900</v>
      </c>
      <c r="O1232" s="26">
        <f>+R1232*'COSTOS VARIOS'!$O$2</f>
        <v>451.00000000000006</v>
      </c>
      <c r="P1232" s="26">
        <f>+R1232*'COSTOS VARIOS'!$O$3</f>
        <v>1650</v>
      </c>
      <c r="Q1232" s="26">
        <v>1</v>
      </c>
      <c r="R1232" s="26">
        <f t="shared" si="192"/>
        <v>110000</v>
      </c>
      <c r="S1232" s="25">
        <f t="shared" si="193"/>
        <v>205181</v>
      </c>
      <c r="T1232" s="28">
        <f t="shared" si="194"/>
        <v>0.36416139895994259</v>
      </c>
      <c r="U1232" s="29">
        <f t="shared" si="195"/>
        <v>279900</v>
      </c>
      <c r="V1232" s="26">
        <f>+INDEX('LISTA DE PRECIOS EKM '!A:K,MATCH('Precios ML'!B1232,'LISTA DE PRECIOS EKM '!A:A,0),8)</f>
        <v>279900</v>
      </c>
      <c r="W1232" s="26">
        <f t="shared" si="196"/>
        <v>279900</v>
      </c>
      <c r="X1232" s="26">
        <f t="shared" si="197"/>
        <v>0</v>
      </c>
      <c r="Y1232" s="26"/>
      <c r="Z1232" s="26">
        <f t="shared" si="198"/>
        <v>279900</v>
      </c>
      <c r="AA1232" s="30">
        <f t="shared" si="199"/>
        <v>1.5445454545454544</v>
      </c>
    </row>
    <row r="1233" spans="1:27">
      <c r="A1233" s="20" t="s">
        <v>6198</v>
      </c>
      <c r="B1233" s="20" t="s">
        <v>6199</v>
      </c>
      <c r="C1233" s="25">
        <v>275000</v>
      </c>
      <c r="D1233" s="22">
        <v>85</v>
      </c>
      <c r="E1233" s="22">
        <v>49</v>
      </c>
      <c r="F1233" s="22">
        <v>40</v>
      </c>
      <c r="G1233" s="22">
        <v>16000</v>
      </c>
      <c r="H1233" s="22" t="s">
        <v>5088</v>
      </c>
      <c r="I1233" s="26">
        <f>+IF(H1233='COSTOS VARIOS'!$C$1,'COSTOS VARIOS'!$C$2*'Precios ML'!V1233,'COSTOS VARIOS'!$B$2*'Precios ML'!V1233)</f>
        <v>125980</v>
      </c>
      <c r="J1233" s="22">
        <v>0</v>
      </c>
      <c r="K1233" s="27">
        <f t="shared" si="190"/>
        <v>10.4125</v>
      </c>
      <c r="L1233" s="27">
        <f t="shared" si="191"/>
        <v>10.4125</v>
      </c>
      <c r="M1233" s="26">
        <f>(INDEX(pesos!A:B,MATCH(L1233,pesos!A:A,1),2))</f>
        <v>16200</v>
      </c>
      <c r="N1233" s="26">
        <f>+R1233*'COSTOS VARIOS'!$O$1</f>
        <v>52250</v>
      </c>
      <c r="O1233" s="26">
        <f>+R1233*'COSTOS VARIOS'!$O$2</f>
        <v>1127.5</v>
      </c>
      <c r="P1233" s="26">
        <f>+R1233*'COSTOS VARIOS'!$O$3</f>
        <v>4125</v>
      </c>
      <c r="Q1233" s="26">
        <v>1</v>
      </c>
      <c r="R1233" s="26">
        <f t="shared" si="192"/>
        <v>275000</v>
      </c>
      <c r="S1233" s="25">
        <f t="shared" si="193"/>
        <v>474682.5</v>
      </c>
      <c r="T1233" s="28">
        <f t="shared" si="194"/>
        <v>0.3269922527162894</v>
      </c>
      <c r="U1233" s="29">
        <f t="shared" si="195"/>
        <v>629900</v>
      </c>
      <c r="V1233" s="26">
        <f>+INDEX('LISTA DE PRECIOS EKM '!A:K,MATCH('Precios ML'!B1233,'LISTA DE PRECIOS EKM '!A:A,0),8)</f>
        <v>629900</v>
      </c>
      <c r="W1233" s="26">
        <f t="shared" si="196"/>
        <v>629900</v>
      </c>
      <c r="X1233" s="26">
        <f t="shared" si="197"/>
        <v>0</v>
      </c>
      <c r="Y1233" s="26"/>
      <c r="Z1233" s="26">
        <f t="shared" si="198"/>
        <v>629900</v>
      </c>
      <c r="AA1233" s="30">
        <f t="shared" si="199"/>
        <v>1.2905454545454544</v>
      </c>
    </row>
    <row r="1234" spans="1:27">
      <c r="A1234" s="20" t="s">
        <v>6198</v>
      </c>
      <c r="B1234" s="20" t="s">
        <v>6199</v>
      </c>
      <c r="C1234" s="25">
        <v>275000</v>
      </c>
      <c r="D1234" s="22">
        <v>85</v>
      </c>
      <c r="E1234" s="22">
        <v>49</v>
      </c>
      <c r="F1234" s="22">
        <v>40</v>
      </c>
      <c r="G1234" s="22">
        <v>16000</v>
      </c>
      <c r="H1234" s="22" t="s">
        <v>5088</v>
      </c>
      <c r="I1234" s="26">
        <f>+IF(H1234='COSTOS VARIOS'!$C$1,'COSTOS VARIOS'!$C$2*'Precios ML'!V1234,'COSTOS VARIOS'!$B$2*'Precios ML'!V1234)</f>
        <v>125980</v>
      </c>
      <c r="J1234" s="22">
        <v>0</v>
      </c>
      <c r="K1234" s="27">
        <f t="shared" si="190"/>
        <v>10.4125</v>
      </c>
      <c r="L1234" s="27">
        <f t="shared" si="191"/>
        <v>10.4125</v>
      </c>
      <c r="M1234" s="26">
        <f>(INDEX(pesos!A:B,MATCH(L1234,pesos!A:A,1),2))</f>
        <v>16200</v>
      </c>
      <c r="N1234" s="26">
        <f>+R1234*'COSTOS VARIOS'!$O$1</f>
        <v>52250</v>
      </c>
      <c r="O1234" s="26">
        <f>+R1234*'COSTOS VARIOS'!$O$2</f>
        <v>1127.5</v>
      </c>
      <c r="P1234" s="26">
        <f>+R1234*'COSTOS VARIOS'!$O$3</f>
        <v>4125</v>
      </c>
      <c r="Q1234" s="26">
        <v>1</v>
      </c>
      <c r="R1234" s="26">
        <f t="shared" si="192"/>
        <v>275000</v>
      </c>
      <c r="S1234" s="25">
        <f t="shared" si="193"/>
        <v>474682.5</v>
      </c>
      <c r="T1234" s="28">
        <f t="shared" si="194"/>
        <v>0.3269922527162894</v>
      </c>
      <c r="U1234" s="29">
        <f t="shared" si="195"/>
        <v>629900</v>
      </c>
      <c r="V1234" s="26">
        <f>+INDEX('LISTA DE PRECIOS EKM '!A:K,MATCH('Precios ML'!B1234,'LISTA DE PRECIOS EKM '!A:A,0),8)</f>
        <v>629900</v>
      </c>
      <c r="W1234" s="26">
        <f t="shared" si="196"/>
        <v>629900</v>
      </c>
      <c r="X1234" s="26">
        <f t="shared" si="197"/>
        <v>0</v>
      </c>
      <c r="Y1234" s="26"/>
      <c r="Z1234" s="26">
        <f t="shared" si="198"/>
        <v>629900</v>
      </c>
      <c r="AA1234" s="30">
        <f t="shared" si="199"/>
        <v>1.2905454545454544</v>
      </c>
    </row>
    <row r="1235" spans="1:27">
      <c r="A1235" s="20" t="s">
        <v>6200</v>
      </c>
      <c r="B1235" s="20" t="s">
        <v>6201</v>
      </c>
      <c r="C1235" s="25">
        <v>192000</v>
      </c>
      <c r="D1235" s="22">
        <v>85</v>
      </c>
      <c r="E1235" s="22">
        <v>49</v>
      </c>
      <c r="F1235" s="22">
        <v>40</v>
      </c>
      <c r="G1235" s="22">
        <v>16000</v>
      </c>
      <c r="H1235" s="22" t="s">
        <v>5088</v>
      </c>
      <c r="I1235" s="26">
        <f>+IF(H1235='COSTOS VARIOS'!$C$1,'COSTOS VARIOS'!$C$2*'Precios ML'!V1235,'COSTOS VARIOS'!$B$2*'Precios ML'!V1235)</f>
        <v>89980</v>
      </c>
      <c r="J1235" s="22">
        <v>0</v>
      </c>
      <c r="K1235" s="27">
        <f t="shared" si="190"/>
        <v>10.4125</v>
      </c>
      <c r="L1235" s="27">
        <f t="shared" si="191"/>
        <v>10.4125</v>
      </c>
      <c r="M1235" s="26">
        <f>(INDEX(pesos!A:B,MATCH(L1235,pesos!A:A,1),2))</f>
        <v>16200</v>
      </c>
      <c r="N1235" s="26">
        <f>+R1235*'COSTOS VARIOS'!$O$1</f>
        <v>36480</v>
      </c>
      <c r="O1235" s="26">
        <f>+R1235*'COSTOS VARIOS'!$O$2</f>
        <v>787.2</v>
      </c>
      <c r="P1235" s="26">
        <f>+R1235*'COSTOS VARIOS'!$O$3</f>
        <v>2880</v>
      </c>
      <c r="Q1235" s="26">
        <v>1</v>
      </c>
      <c r="R1235" s="26">
        <f t="shared" si="192"/>
        <v>192000</v>
      </c>
      <c r="S1235" s="25">
        <f t="shared" si="193"/>
        <v>338327.2</v>
      </c>
      <c r="T1235" s="28">
        <f t="shared" si="194"/>
        <v>0.32977780089806541</v>
      </c>
      <c r="U1235" s="29">
        <f t="shared" si="195"/>
        <v>449900</v>
      </c>
      <c r="V1235" s="26">
        <f>+INDEX('LISTA DE PRECIOS EKM '!A:K,MATCH('Precios ML'!B1235,'LISTA DE PRECIOS EKM '!A:A,0),8)</f>
        <v>449900</v>
      </c>
      <c r="W1235" s="26">
        <f t="shared" si="196"/>
        <v>449900</v>
      </c>
      <c r="X1235" s="26">
        <f t="shared" si="197"/>
        <v>0</v>
      </c>
      <c r="Y1235" s="26"/>
      <c r="Z1235" s="26">
        <f t="shared" si="198"/>
        <v>449900</v>
      </c>
      <c r="AA1235" s="30">
        <f t="shared" si="199"/>
        <v>1.3432291666666667</v>
      </c>
    </row>
    <row r="1236" spans="1:27">
      <c r="A1236" s="20" t="s">
        <v>6200</v>
      </c>
      <c r="B1236" s="20" t="s">
        <v>6201</v>
      </c>
      <c r="C1236" s="25">
        <v>192000</v>
      </c>
      <c r="D1236" s="22">
        <v>85</v>
      </c>
      <c r="E1236" s="22">
        <v>49</v>
      </c>
      <c r="F1236" s="22">
        <v>40</v>
      </c>
      <c r="G1236" s="22">
        <v>16000</v>
      </c>
      <c r="H1236" s="22" t="s">
        <v>5088</v>
      </c>
      <c r="I1236" s="26">
        <f>+IF(H1236='COSTOS VARIOS'!$C$1,'COSTOS VARIOS'!$C$2*'Precios ML'!V1236,'COSTOS VARIOS'!$B$2*'Precios ML'!V1236)</f>
        <v>89980</v>
      </c>
      <c r="J1236" s="22">
        <v>0</v>
      </c>
      <c r="K1236" s="27">
        <f t="shared" si="190"/>
        <v>10.4125</v>
      </c>
      <c r="L1236" s="27">
        <f t="shared" si="191"/>
        <v>10.4125</v>
      </c>
      <c r="M1236" s="26">
        <f>(INDEX(pesos!A:B,MATCH(L1236,pesos!A:A,1),2))</f>
        <v>16200</v>
      </c>
      <c r="N1236" s="26">
        <f>+R1236*'COSTOS VARIOS'!$O$1</f>
        <v>36480</v>
      </c>
      <c r="O1236" s="26">
        <f>+R1236*'COSTOS VARIOS'!$O$2</f>
        <v>787.2</v>
      </c>
      <c r="P1236" s="26">
        <f>+R1236*'COSTOS VARIOS'!$O$3</f>
        <v>2880</v>
      </c>
      <c r="Q1236" s="26">
        <v>1</v>
      </c>
      <c r="R1236" s="26">
        <f t="shared" si="192"/>
        <v>192000</v>
      </c>
      <c r="S1236" s="25">
        <f t="shared" si="193"/>
        <v>338327.2</v>
      </c>
      <c r="T1236" s="28">
        <f t="shared" si="194"/>
        <v>0.32977780089806541</v>
      </c>
      <c r="U1236" s="29">
        <f t="shared" si="195"/>
        <v>449900</v>
      </c>
      <c r="V1236" s="26">
        <f>+INDEX('LISTA DE PRECIOS EKM '!A:K,MATCH('Precios ML'!B1236,'LISTA DE PRECIOS EKM '!A:A,0),8)</f>
        <v>449900</v>
      </c>
      <c r="W1236" s="26">
        <f t="shared" si="196"/>
        <v>449900</v>
      </c>
      <c r="X1236" s="26">
        <f t="shared" si="197"/>
        <v>0</v>
      </c>
      <c r="Y1236" s="26"/>
      <c r="Z1236" s="26">
        <f t="shared" si="198"/>
        <v>449900</v>
      </c>
      <c r="AA1236" s="30">
        <f t="shared" si="199"/>
        <v>1.3432291666666667</v>
      </c>
    </row>
    <row r="1237" spans="1:27">
      <c r="A1237" s="20" t="s">
        <v>6202</v>
      </c>
      <c r="B1237" s="20" t="s">
        <v>6203</v>
      </c>
      <c r="C1237" s="25">
        <v>61000</v>
      </c>
      <c r="D1237" s="22">
        <v>85</v>
      </c>
      <c r="E1237" s="22">
        <v>49</v>
      </c>
      <c r="F1237" s="22">
        <v>40</v>
      </c>
      <c r="G1237" s="22">
        <v>16000</v>
      </c>
      <c r="H1237" s="22" t="s">
        <v>5088</v>
      </c>
      <c r="I1237" s="26">
        <f>+IF(H1237='COSTOS VARIOS'!$C$1,'COSTOS VARIOS'!$C$2*'Precios ML'!V1237,'COSTOS VARIOS'!$B$2*'Precios ML'!V1237)</f>
        <v>33980</v>
      </c>
      <c r="J1237" s="22">
        <v>0</v>
      </c>
      <c r="K1237" s="27">
        <f t="shared" si="190"/>
        <v>10.4125</v>
      </c>
      <c r="L1237" s="27">
        <f t="shared" si="191"/>
        <v>10.4125</v>
      </c>
      <c r="M1237" s="26">
        <f>(INDEX(pesos!A:B,MATCH(L1237,pesos!A:A,1),2))</f>
        <v>16200</v>
      </c>
      <c r="N1237" s="26">
        <f>+R1237*'COSTOS VARIOS'!$O$1</f>
        <v>11590</v>
      </c>
      <c r="O1237" s="26">
        <f>+R1237*'COSTOS VARIOS'!$O$2</f>
        <v>250.10000000000002</v>
      </c>
      <c r="P1237" s="26">
        <f>+R1237*'COSTOS VARIOS'!$O$3</f>
        <v>915</v>
      </c>
      <c r="Q1237" s="26">
        <v>1</v>
      </c>
      <c r="R1237" s="26">
        <f t="shared" si="192"/>
        <v>61000</v>
      </c>
      <c r="S1237" s="25">
        <f t="shared" si="193"/>
        <v>123935.1</v>
      </c>
      <c r="T1237" s="28">
        <f t="shared" si="194"/>
        <v>0.37087879059281836</v>
      </c>
      <c r="U1237" s="29">
        <f t="shared" si="195"/>
        <v>169900</v>
      </c>
      <c r="V1237" s="26">
        <f>+INDEX('LISTA DE PRECIOS EKM '!A:K,MATCH('Precios ML'!B1237,'LISTA DE PRECIOS EKM '!A:A,0),8)</f>
        <v>169900</v>
      </c>
      <c r="W1237" s="26">
        <f t="shared" si="196"/>
        <v>169900</v>
      </c>
      <c r="X1237" s="26">
        <f t="shared" si="197"/>
        <v>0</v>
      </c>
      <c r="Y1237" s="26"/>
      <c r="Z1237" s="26">
        <f t="shared" si="198"/>
        <v>169900</v>
      </c>
      <c r="AA1237" s="30">
        <f t="shared" si="199"/>
        <v>1.7852459016393443</v>
      </c>
    </row>
    <row r="1238" spans="1:27">
      <c r="A1238" s="20" t="s">
        <v>6202</v>
      </c>
      <c r="B1238" s="20" t="s">
        <v>6203</v>
      </c>
      <c r="C1238" s="25">
        <v>61000</v>
      </c>
      <c r="D1238" s="22">
        <v>85</v>
      </c>
      <c r="E1238" s="22">
        <v>49</v>
      </c>
      <c r="F1238" s="22">
        <v>40</v>
      </c>
      <c r="G1238" s="22">
        <v>16000</v>
      </c>
      <c r="H1238" s="22" t="s">
        <v>5088</v>
      </c>
      <c r="I1238" s="26">
        <f>+IF(H1238='COSTOS VARIOS'!$C$1,'COSTOS VARIOS'!$C$2*'Precios ML'!V1238,'COSTOS VARIOS'!$B$2*'Precios ML'!V1238)</f>
        <v>33980</v>
      </c>
      <c r="J1238" s="22">
        <v>0</v>
      </c>
      <c r="K1238" s="27">
        <f t="shared" si="190"/>
        <v>10.4125</v>
      </c>
      <c r="L1238" s="27">
        <f t="shared" si="191"/>
        <v>10.4125</v>
      </c>
      <c r="M1238" s="26">
        <f>(INDEX(pesos!A:B,MATCH(L1238,pesos!A:A,1),2))</f>
        <v>16200</v>
      </c>
      <c r="N1238" s="26">
        <f>+R1238*'COSTOS VARIOS'!$O$1</f>
        <v>11590</v>
      </c>
      <c r="O1238" s="26">
        <f>+R1238*'COSTOS VARIOS'!$O$2</f>
        <v>250.10000000000002</v>
      </c>
      <c r="P1238" s="26">
        <f>+R1238*'COSTOS VARIOS'!$O$3</f>
        <v>915</v>
      </c>
      <c r="Q1238" s="26">
        <v>1</v>
      </c>
      <c r="R1238" s="26">
        <f t="shared" si="192"/>
        <v>61000</v>
      </c>
      <c r="S1238" s="25">
        <f t="shared" si="193"/>
        <v>123935.1</v>
      </c>
      <c r="T1238" s="28">
        <f t="shared" si="194"/>
        <v>0.37087879059281836</v>
      </c>
      <c r="U1238" s="29">
        <f t="shared" si="195"/>
        <v>169900</v>
      </c>
      <c r="V1238" s="26">
        <f>+INDEX('LISTA DE PRECIOS EKM '!A:K,MATCH('Precios ML'!B1238,'LISTA DE PRECIOS EKM '!A:A,0),8)</f>
        <v>169900</v>
      </c>
      <c r="W1238" s="26">
        <f t="shared" si="196"/>
        <v>169900</v>
      </c>
      <c r="X1238" s="26">
        <f t="shared" si="197"/>
        <v>0</v>
      </c>
      <c r="Y1238" s="26"/>
      <c r="Z1238" s="26">
        <f t="shared" si="198"/>
        <v>169900</v>
      </c>
      <c r="AA1238" s="30">
        <f t="shared" si="199"/>
        <v>1.7852459016393443</v>
      </c>
    </row>
    <row r="1239" spans="1:27">
      <c r="A1239" s="20" t="s">
        <v>6204</v>
      </c>
      <c r="B1239" s="20" t="s">
        <v>6205</v>
      </c>
      <c r="C1239" s="25">
        <v>61000</v>
      </c>
      <c r="D1239" s="22">
        <v>85</v>
      </c>
      <c r="E1239" s="22">
        <v>49</v>
      </c>
      <c r="F1239" s="22">
        <v>40</v>
      </c>
      <c r="G1239" s="22">
        <v>16000</v>
      </c>
      <c r="H1239" s="22" t="s">
        <v>5088</v>
      </c>
      <c r="I1239" s="26">
        <f>+IF(H1239='COSTOS VARIOS'!$C$1,'COSTOS VARIOS'!$C$2*'Precios ML'!V1239,'COSTOS VARIOS'!$B$2*'Precios ML'!V1239)</f>
        <v>33980</v>
      </c>
      <c r="J1239" s="22">
        <v>0</v>
      </c>
      <c r="K1239" s="27">
        <f t="shared" si="190"/>
        <v>10.4125</v>
      </c>
      <c r="L1239" s="27">
        <f t="shared" si="191"/>
        <v>10.4125</v>
      </c>
      <c r="M1239" s="26">
        <f>(INDEX(pesos!A:B,MATCH(L1239,pesos!A:A,1),2))</f>
        <v>16200</v>
      </c>
      <c r="N1239" s="26">
        <f>+R1239*'COSTOS VARIOS'!$O$1</f>
        <v>11590</v>
      </c>
      <c r="O1239" s="26">
        <f>+R1239*'COSTOS VARIOS'!$O$2</f>
        <v>250.10000000000002</v>
      </c>
      <c r="P1239" s="26">
        <f>+R1239*'COSTOS VARIOS'!$O$3</f>
        <v>915</v>
      </c>
      <c r="Q1239" s="26">
        <v>1</v>
      </c>
      <c r="R1239" s="26">
        <f t="shared" si="192"/>
        <v>61000</v>
      </c>
      <c r="S1239" s="25">
        <f t="shared" si="193"/>
        <v>123935.1</v>
      </c>
      <c r="T1239" s="28">
        <f t="shared" si="194"/>
        <v>0.37087879059281836</v>
      </c>
      <c r="U1239" s="29">
        <f t="shared" si="195"/>
        <v>169900</v>
      </c>
      <c r="V1239" s="26">
        <f>+INDEX('LISTA DE PRECIOS EKM '!A:K,MATCH('Precios ML'!B1239,'LISTA DE PRECIOS EKM '!A:A,0),8)</f>
        <v>169900</v>
      </c>
      <c r="W1239" s="26">
        <f t="shared" si="196"/>
        <v>169900</v>
      </c>
      <c r="X1239" s="26">
        <f t="shared" si="197"/>
        <v>0</v>
      </c>
      <c r="Y1239" s="26"/>
      <c r="Z1239" s="26">
        <f t="shared" si="198"/>
        <v>169900</v>
      </c>
      <c r="AA1239" s="30">
        <f t="shared" si="199"/>
        <v>1.7852459016393443</v>
      </c>
    </row>
    <row r="1240" spans="1:27">
      <c r="A1240" s="20" t="s">
        <v>6204</v>
      </c>
      <c r="B1240" s="20" t="s">
        <v>6205</v>
      </c>
      <c r="C1240" s="25">
        <v>61000</v>
      </c>
      <c r="D1240" s="22">
        <v>85</v>
      </c>
      <c r="E1240" s="22">
        <v>49</v>
      </c>
      <c r="F1240" s="22">
        <v>40</v>
      </c>
      <c r="G1240" s="22">
        <v>16000</v>
      </c>
      <c r="H1240" s="22" t="s">
        <v>5088</v>
      </c>
      <c r="I1240" s="26">
        <f>+IF(H1240='COSTOS VARIOS'!$C$1,'COSTOS VARIOS'!$C$2*'Precios ML'!V1240,'COSTOS VARIOS'!$B$2*'Precios ML'!V1240)</f>
        <v>33980</v>
      </c>
      <c r="J1240" s="22">
        <v>0</v>
      </c>
      <c r="K1240" s="27">
        <f t="shared" si="190"/>
        <v>10.4125</v>
      </c>
      <c r="L1240" s="27">
        <f t="shared" si="191"/>
        <v>10.4125</v>
      </c>
      <c r="M1240" s="26">
        <f>(INDEX(pesos!A:B,MATCH(L1240,pesos!A:A,1),2))</f>
        <v>16200</v>
      </c>
      <c r="N1240" s="26">
        <f>+R1240*'COSTOS VARIOS'!$O$1</f>
        <v>11590</v>
      </c>
      <c r="O1240" s="26">
        <f>+R1240*'COSTOS VARIOS'!$O$2</f>
        <v>250.10000000000002</v>
      </c>
      <c r="P1240" s="26">
        <f>+R1240*'COSTOS VARIOS'!$O$3</f>
        <v>915</v>
      </c>
      <c r="Q1240" s="26">
        <v>1</v>
      </c>
      <c r="R1240" s="26">
        <f t="shared" si="192"/>
        <v>61000</v>
      </c>
      <c r="S1240" s="25">
        <f t="shared" si="193"/>
        <v>123935.1</v>
      </c>
      <c r="T1240" s="28">
        <f t="shared" si="194"/>
        <v>0.37087879059281836</v>
      </c>
      <c r="U1240" s="29">
        <f t="shared" si="195"/>
        <v>169900</v>
      </c>
      <c r="V1240" s="26">
        <f>+INDEX('LISTA DE PRECIOS EKM '!A:K,MATCH('Precios ML'!B1240,'LISTA DE PRECIOS EKM '!A:A,0),8)</f>
        <v>169900</v>
      </c>
      <c r="W1240" s="26">
        <f t="shared" si="196"/>
        <v>169900</v>
      </c>
      <c r="X1240" s="26">
        <f t="shared" si="197"/>
        <v>0</v>
      </c>
      <c r="Y1240" s="26"/>
      <c r="Z1240" s="26">
        <f t="shared" si="198"/>
        <v>169900</v>
      </c>
      <c r="AA1240" s="30">
        <f t="shared" si="199"/>
        <v>1.7852459016393443</v>
      </c>
    </row>
    <row r="1241" spans="1:27">
      <c r="A1241" s="20" t="s">
        <v>6206</v>
      </c>
      <c r="B1241" s="20" t="s">
        <v>6207</v>
      </c>
      <c r="C1241" s="25">
        <v>110000</v>
      </c>
      <c r="D1241" s="22">
        <v>85</v>
      </c>
      <c r="E1241" s="22">
        <v>49</v>
      </c>
      <c r="F1241" s="22">
        <v>40</v>
      </c>
      <c r="G1241" s="22">
        <v>16000</v>
      </c>
      <c r="H1241" s="22" t="s">
        <v>5088</v>
      </c>
      <c r="I1241" s="26">
        <f>+IF(H1241='COSTOS VARIOS'!$C$1,'COSTOS VARIOS'!$C$2*'Precios ML'!V1241,'COSTOS VARIOS'!$B$2*'Precios ML'!V1241)</f>
        <v>51980</v>
      </c>
      <c r="J1241" s="22">
        <v>0</v>
      </c>
      <c r="K1241" s="27">
        <f t="shared" si="190"/>
        <v>10.4125</v>
      </c>
      <c r="L1241" s="27">
        <f t="shared" si="191"/>
        <v>10.4125</v>
      </c>
      <c r="M1241" s="26">
        <f>(INDEX(pesos!A:B,MATCH(L1241,pesos!A:A,1),2))</f>
        <v>16200</v>
      </c>
      <c r="N1241" s="26">
        <f>+R1241*'COSTOS VARIOS'!$O$1</f>
        <v>20900</v>
      </c>
      <c r="O1241" s="26">
        <f>+R1241*'COSTOS VARIOS'!$O$2</f>
        <v>451.00000000000006</v>
      </c>
      <c r="P1241" s="26">
        <f>+R1241*'COSTOS VARIOS'!$O$3</f>
        <v>1650</v>
      </c>
      <c r="Q1241" s="26">
        <v>1</v>
      </c>
      <c r="R1241" s="26">
        <f t="shared" si="192"/>
        <v>110000</v>
      </c>
      <c r="S1241" s="25">
        <f t="shared" si="193"/>
        <v>201181</v>
      </c>
      <c r="T1241" s="28">
        <f t="shared" si="194"/>
        <v>0.29187149879958851</v>
      </c>
      <c r="U1241" s="29">
        <f t="shared" si="195"/>
        <v>259900</v>
      </c>
      <c r="V1241" s="26">
        <f>+INDEX('LISTA DE PRECIOS EKM '!A:K,MATCH('Precios ML'!B1241,'LISTA DE PRECIOS EKM '!A:A,0),8)</f>
        <v>259900</v>
      </c>
      <c r="W1241" s="26">
        <f t="shared" si="196"/>
        <v>259900</v>
      </c>
      <c r="X1241" s="26">
        <f t="shared" si="197"/>
        <v>0</v>
      </c>
      <c r="Y1241" s="26"/>
      <c r="Z1241" s="26">
        <f t="shared" si="198"/>
        <v>259900</v>
      </c>
      <c r="AA1241" s="30">
        <f t="shared" si="199"/>
        <v>1.3627272727272728</v>
      </c>
    </row>
    <row r="1242" spans="1:27">
      <c r="A1242" s="20" t="s">
        <v>6206</v>
      </c>
      <c r="B1242" s="20" t="s">
        <v>6207</v>
      </c>
      <c r="C1242" s="25">
        <v>110000</v>
      </c>
      <c r="D1242" s="22">
        <v>85</v>
      </c>
      <c r="E1242" s="22">
        <v>49</v>
      </c>
      <c r="F1242" s="22">
        <v>40</v>
      </c>
      <c r="G1242" s="22">
        <v>16000</v>
      </c>
      <c r="H1242" s="22" t="s">
        <v>5088</v>
      </c>
      <c r="I1242" s="26">
        <f>+IF(H1242='COSTOS VARIOS'!$C$1,'COSTOS VARIOS'!$C$2*'Precios ML'!V1242,'COSTOS VARIOS'!$B$2*'Precios ML'!V1242)</f>
        <v>51980</v>
      </c>
      <c r="J1242" s="22">
        <v>0</v>
      </c>
      <c r="K1242" s="27">
        <f t="shared" si="190"/>
        <v>10.4125</v>
      </c>
      <c r="L1242" s="27">
        <f t="shared" si="191"/>
        <v>10.4125</v>
      </c>
      <c r="M1242" s="26">
        <f>(INDEX(pesos!A:B,MATCH(L1242,pesos!A:A,1),2))</f>
        <v>16200</v>
      </c>
      <c r="N1242" s="26">
        <f>+R1242*'COSTOS VARIOS'!$O$1</f>
        <v>20900</v>
      </c>
      <c r="O1242" s="26">
        <f>+R1242*'COSTOS VARIOS'!$O$2</f>
        <v>451.00000000000006</v>
      </c>
      <c r="P1242" s="26">
        <f>+R1242*'COSTOS VARIOS'!$O$3</f>
        <v>1650</v>
      </c>
      <c r="Q1242" s="26">
        <v>1</v>
      </c>
      <c r="R1242" s="26">
        <f t="shared" si="192"/>
        <v>110000</v>
      </c>
      <c r="S1242" s="25">
        <f t="shared" si="193"/>
        <v>201181</v>
      </c>
      <c r="T1242" s="28">
        <f t="shared" si="194"/>
        <v>0.29187149879958851</v>
      </c>
      <c r="U1242" s="29">
        <f t="shared" si="195"/>
        <v>259900</v>
      </c>
      <c r="V1242" s="26">
        <f>+INDEX('LISTA DE PRECIOS EKM '!A:K,MATCH('Precios ML'!B1242,'LISTA DE PRECIOS EKM '!A:A,0),8)</f>
        <v>259900</v>
      </c>
      <c r="W1242" s="26">
        <f t="shared" si="196"/>
        <v>259900</v>
      </c>
      <c r="X1242" s="26">
        <f t="shared" si="197"/>
        <v>0</v>
      </c>
      <c r="Y1242" s="26"/>
      <c r="Z1242" s="26">
        <f t="shared" si="198"/>
        <v>259900</v>
      </c>
      <c r="AA1242" s="30">
        <f t="shared" si="199"/>
        <v>1.3627272727272728</v>
      </c>
    </row>
    <row r="1243" spans="1:27">
      <c r="A1243" s="20" t="s">
        <v>6208</v>
      </c>
      <c r="B1243" s="20" t="s">
        <v>6209</v>
      </c>
      <c r="C1243" s="25">
        <v>167000</v>
      </c>
      <c r="D1243" s="22">
        <v>85</v>
      </c>
      <c r="E1243" s="22">
        <v>49</v>
      </c>
      <c r="F1243" s="22">
        <v>40</v>
      </c>
      <c r="G1243" s="22">
        <v>16000</v>
      </c>
      <c r="H1243" s="22" t="s">
        <v>5088</v>
      </c>
      <c r="I1243" s="26">
        <f>+IF(H1243='COSTOS VARIOS'!$C$1,'COSTOS VARIOS'!$C$2*'Precios ML'!V1243,'COSTOS VARIOS'!$B$2*'Precios ML'!V1243)</f>
        <v>79980</v>
      </c>
      <c r="J1243" s="22">
        <v>0</v>
      </c>
      <c r="K1243" s="27">
        <f t="shared" si="190"/>
        <v>10.4125</v>
      </c>
      <c r="L1243" s="27">
        <f t="shared" si="191"/>
        <v>10.4125</v>
      </c>
      <c r="M1243" s="26">
        <f>(INDEX(pesos!A:B,MATCH(L1243,pesos!A:A,1),2))</f>
        <v>16200</v>
      </c>
      <c r="N1243" s="26">
        <f>+R1243*'COSTOS VARIOS'!$O$1</f>
        <v>31730</v>
      </c>
      <c r="O1243" s="26">
        <f>+R1243*'COSTOS VARIOS'!$O$2</f>
        <v>684.7</v>
      </c>
      <c r="P1243" s="26">
        <f>+R1243*'COSTOS VARIOS'!$O$3</f>
        <v>2505</v>
      </c>
      <c r="Q1243" s="26">
        <v>1</v>
      </c>
      <c r="R1243" s="26">
        <f t="shared" si="192"/>
        <v>167000</v>
      </c>
      <c r="S1243" s="25">
        <f t="shared" si="193"/>
        <v>298099.7</v>
      </c>
      <c r="T1243" s="28">
        <f t="shared" si="194"/>
        <v>0.34149749228194448</v>
      </c>
      <c r="U1243" s="29">
        <f t="shared" si="195"/>
        <v>399900</v>
      </c>
      <c r="V1243" s="26">
        <f>+INDEX('LISTA DE PRECIOS EKM '!A:K,MATCH('Precios ML'!B1243,'LISTA DE PRECIOS EKM '!A:A,0),8)</f>
        <v>399900</v>
      </c>
      <c r="W1243" s="26">
        <f t="shared" si="196"/>
        <v>399900</v>
      </c>
      <c r="X1243" s="26">
        <f t="shared" si="197"/>
        <v>0</v>
      </c>
      <c r="Y1243" s="26"/>
      <c r="Z1243" s="26">
        <f t="shared" si="198"/>
        <v>399900</v>
      </c>
      <c r="AA1243" s="30">
        <f t="shared" si="199"/>
        <v>1.3946107784431137</v>
      </c>
    </row>
    <row r="1244" spans="1:27">
      <c r="A1244" s="20" t="s">
        <v>6208</v>
      </c>
      <c r="B1244" s="20" t="s">
        <v>6209</v>
      </c>
      <c r="C1244" s="25">
        <v>167000</v>
      </c>
      <c r="D1244" s="22">
        <v>85</v>
      </c>
      <c r="E1244" s="22">
        <v>49</v>
      </c>
      <c r="F1244" s="22">
        <v>40</v>
      </c>
      <c r="G1244" s="22">
        <v>16000</v>
      </c>
      <c r="H1244" s="22" t="s">
        <v>5088</v>
      </c>
      <c r="I1244" s="26">
        <f>+IF(H1244='COSTOS VARIOS'!$C$1,'COSTOS VARIOS'!$C$2*'Precios ML'!V1244,'COSTOS VARIOS'!$B$2*'Precios ML'!V1244)</f>
        <v>79980</v>
      </c>
      <c r="J1244" s="22">
        <v>0</v>
      </c>
      <c r="K1244" s="27">
        <f t="shared" si="190"/>
        <v>10.4125</v>
      </c>
      <c r="L1244" s="27">
        <f t="shared" si="191"/>
        <v>10.4125</v>
      </c>
      <c r="M1244" s="26">
        <f>(INDEX(pesos!A:B,MATCH(L1244,pesos!A:A,1),2))</f>
        <v>16200</v>
      </c>
      <c r="N1244" s="26">
        <f>+R1244*'COSTOS VARIOS'!$O$1</f>
        <v>31730</v>
      </c>
      <c r="O1244" s="26">
        <f>+R1244*'COSTOS VARIOS'!$O$2</f>
        <v>684.7</v>
      </c>
      <c r="P1244" s="26">
        <f>+R1244*'COSTOS VARIOS'!$O$3</f>
        <v>2505</v>
      </c>
      <c r="Q1244" s="26">
        <v>1</v>
      </c>
      <c r="R1244" s="26">
        <f t="shared" si="192"/>
        <v>167000</v>
      </c>
      <c r="S1244" s="25">
        <f t="shared" si="193"/>
        <v>298099.7</v>
      </c>
      <c r="T1244" s="28">
        <f t="shared" si="194"/>
        <v>0.34149749228194448</v>
      </c>
      <c r="U1244" s="29">
        <f t="shared" si="195"/>
        <v>399900</v>
      </c>
      <c r="V1244" s="26">
        <f>+INDEX('LISTA DE PRECIOS EKM '!A:K,MATCH('Precios ML'!B1244,'LISTA DE PRECIOS EKM '!A:A,0),8)</f>
        <v>399900</v>
      </c>
      <c r="W1244" s="26">
        <f t="shared" si="196"/>
        <v>399900</v>
      </c>
      <c r="X1244" s="26">
        <f t="shared" si="197"/>
        <v>0</v>
      </c>
      <c r="Y1244" s="26"/>
      <c r="Z1244" s="26">
        <f t="shared" si="198"/>
        <v>399900</v>
      </c>
      <c r="AA1244" s="30">
        <f t="shared" si="199"/>
        <v>1.3946107784431137</v>
      </c>
    </row>
    <row r="1245" spans="1:27">
      <c r="A1245" s="20" t="s">
        <v>6210</v>
      </c>
      <c r="B1245" s="20" t="s">
        <v>6211</v>
      </c>
      <c r="C1245" s="25">
        <v>298000</v>
      </c>
      <c r="D1245" s="22">
        <v>85</v>
      </c>
      <c r="E1245" s="22">
        <v>49</v>
      </c>
      <c r="F1245" s="22">
        <v>40</v>
      </c>
      <c r="G1245" s="22">
        <v>16000</v>
      </c>
      <c r="H1245" s="22" t="s">
        <v>5088</v>
      </c>
      <c r="I1245" s="26">
        <f>+IF(H1245='COSTOS VARIOS'!$C$1,'COSTOS VARIOS'!$C$2*'Precios ML'!V1245,'COSTOS VARIOS'!$B$2*'Precios ML'!V1245)</f>
        <v>135980</v>
      </c>
      <c r="J1245" s="22">
        <v>0</v>
      </c>
      <c r="K1245" s="27">
        <f t="shared" si="190"/>
        <v>10.4125</v>
      </c>
      <c r="L1245" s="27">
        <f t="shared" si="191"/>
        <v>10.4125</v>
      </c>
      <c r="M1245" s="26">
        <f>(INDEX(pesos!A:B,MATCH(L1245,pesos!A:A,1),2))</f>
        <v>16200</v>
      </c>
      <c r="N1245" s="26">
        <f>+R1245*'COSTOS VARIOS'!$O$1</f>
        <v>56620</v>
      </c>
      <c r="O1245" s="26">
        <f>+R1245*'COSTOS VARIOS'!$O$2</f>
        <v>1221.8000000000002</v>
      </c>
      <c r="P1245" s="26">
        <f>+R1245*'COSTOS VARIOS'!$O$3</f>
        <v>4470</v>
      </c>
      <c r="Q1245" s="26">
        <v>1</v>
      </c>
      <c r="R1245" s="26">
        <f t="shared" si="192"/>
        <v>298000</v>
      </c>
      <c r="S1245" s="25">
        <f t="shared" si="193"/>
        <v>512491.8</v>
      </c>
      <c r="T1245" s="28">
        <f t="shared" si="194"/>
        <v>0.32665537282742863</v>
      </c>
      <c r="U1245" s="29">
        <f t="shared" si="195"/>
        <v>679900</v>
      </c>
      <c r="V1245" s="26">
        <f>+INDEX('LISTA DE PRECIOS EKM '!A:K,MATCH('Precios ML'!B1245,'LISTA DE PRECIOS EKM '!A:A,0),8)</f>
        <v>679900</v>
      </c>
      <c r="W1245" s="26">
        <f t="shared" si="196"/>
        <v>679900</v>
      </c>
      <c r="X1245" s="26">
        <f t="shared" si="197"/>
        <v>0</v>
      </c>
      <c r="Y1245" s="26"/>
      <c r="Z1245" s="26">
        <f t="shared" si="198"/>
        <v>679900</v>
      </c>
      <c r="AA1245" s="30">
        <f t="shared" si="199"/>
        <v>1.281543624161074</v>
      </c>
    </row>
    <row r="1246" spans="1:27">
      <c r="A1246" s="20" t="s">
        <v>6210</v>
      </c>
      <c r="B1246" s="20" t="s">
        <v>6211</v>
      </c>
      <c r="C1246" s="25">
        <v>298000</v>
      </c>
      <c r="D1246" s="22">
        <v>85</v>
      </c>
      <c r="E1246" s="22">
        <v>49</v>
      </c>
      <c r="F1246" s="22">
        <v>40</v>
      </c>
      <c r="G1246" s="22">
        <v>16000</v>
      </c>
      <c r="H1246" s="22" t="s">
        <v>5088</v>
      </c>
      <c r="I1246" s="26">
        <f>+IF(H1246='COSTOS VARIOS'!$C$1,'COSTOS VARIOS'!$C$2*'Precios ML'!V1246,'COSTOS VARIOS'!$B$2*'Precios ML'!V1246)</f>
        <v>135980</v>
      </c>
      <c r="J1246" s="22">
        <v>0</v>
      </c>
      <c r="K1246" s="27">
        <f t="shared" si="190"/>
        <v>10.4125</v>
      </c>
      <c r="L1246" s="27">
        <f t="shared" si="191"/>
        <v>10.4125</v>
      </c>
      <c r="M1246" s="26">
        <f>(INDEX(pesos!A:B,MATCH(L1246,pesos!A:A,1),2))</f>
        <v>16200</v>
      </c>
      <c r="N1246" s="26">
        <f>+R1246*'COSTOS VARIOS'!$O$1</f>
        <v>56620</v>
      </c>
      <c r="O1246" s="26">
        <f>+R1246*'COSTOS VARIOS'!$O$2</f>
        <v>1221.8000000000002</v>
      </c>
      <c r="P1246" s="26">
        <f>+R1246*'COSTOS VARIOS'!$O$3</f>
        <v>4470</v>
      </c>
      <c r="Q1246" s="26">
        <v>1</v>
      </c>
      <c r="R1246" s="26">
        <f t="shared" si="192"/>
        <v>298000</v>
      </c>
      <c r="S1246" s="25">
        <f t="shared" si="193"/>
        <v>512491.8</v>
      </c>
      <c r="T1246" s="28">
        <f t="shared" si="194"/>
        <v>0.32665537282742863</v>
      </c>
      <c r="U1246" s="29">
        <f t="shared" si="195"/>
        <v>679900</v>
      </c>
      <c r="V1246" s="26">
        <f>+INDEX('LISTA DE PRECIOS EKM '!A:K,MATCH('Precios ML'!B1246,'LISTA DE PRECIOS EKM '!A:A,0),8)</f>
        <v>679900</v>
      </c>
      <c r="W1246" s="26">
        <f t="shared" si="196"/>
        <v>679900</v>
      </c>
      <c r="X1246" s="26">
        <f t="shared" si="197"/>
        <v>0</v>
      </c>
      <c r="Y1246" s="26"/>
      <c r="Z1246" s="26">
        <f t="shared" si="198"/>
        <v>679900</v>
      </c>
      <c r="AA1246" s="30">
        <f t="shared" si="199"/>
        <v>1.281543624161074</v>
      </c>
    </row>
    <row r="1247" spans="1:27">
      <c r="A1247" s="20" t="s">
        <v>6212</v>
      </c>
      <c r="B1247" s="20" t="s">
        <v>6213</v>
      </c>
      <c r="C1247" s="25">
        <v>110000</v>
      </c>
      <c r="D1247" s="22">
        <v>85</v>
      </c>
      <c r="E1247" s="22">
        <v>49</v>
      </c>
      <c r="F1247" s="22">
        <v>40</v>
      </c>
      <c r="G1247" s="22">
        <v>16000</v>
      </c>
      <c r="H1247" s="22" t="s">
        <v>5088</v>
      </c>
      <c r="I1247" s="26">
        <f>+IF(H1247='COSTOS VARIOS'!$C$1,'COSTOS VARIOS'!$C$2*'Precios ML'!V1247,'COSTOS VARIOS'!$B$2*'Precios ML'!V1247)</f>
        <v>55980</v>
      </c>
      <c r="J1247" s="22">
        <v>0</v>
      </c>
      <c r="K1247" s="27">
        <f t="shared" si="190"/>
        <v>10.4125</v>
      </c>
      <c r="L1247" s="27">
        <f t="shared" si="191"/>
        <v>10.4125</v>
      </c>
      <c r="M1247" s="26">
        <f>(INDEX(pesos!A:B,MATCH(L1247,pesos!A:A,1),2))</f>
        <v>16200</v>
      </c>
      <c r="N1247" s="26">
        <f>+R1247*'COSTOS VARIOS'!$O$1</f>
        <v>20900</v>
      </c>
      <c r="O1247" s="26">
        <f>+R1247*'COSTOS VARIOS'!$O$2</f>
        <v>451.00000000000006</v>
      </c>
      <c r="P1247" s="26">
        <f>+R1247*'COSTOS VARIOS'!$O$3</f>
        <v>1650</v>
      </c>
      <c r="Q1247" s="26">
        <v>1</v>
      </c>
      <c r="R1247" s="26">
        <f t="shared" si="192"/>
        <v>110000</v>
      </c>
      <c r="S1247" s="25">
        <f t="shared" si="193"/>
        <v>205181</v>
      </c>
      <c r="T1247" s="28">
        <f t="shared" si="194"/>
        <v>0.36416139895994259</v>
      </c>
      <c r="U1247" s="29">
        <f t="shared" si="195"/>
        <v>279900</v>
      </c>
      <c r="V1247" s="26">
        <f>+INDEX('LISTA DE PRECIOS EKM '!A:K,MATCH('Precios ML'!B1247,'LISTA DE PRECIOS EKM '!A:A,0),8)</f>
        <v>279900</v>
      </c>
      <c r="W1247" s="26">
        <f t="shared" si="196"/>
        <v>279900</v>
      </c>
      <c r="X1247" s="26">
        <f t="shared" si="197"/>
        <v>0</v>
      </c>
      <c r="Y1247" s="26"/>
      <c r="Z1247" s="26">
        <f t="shared" si="198"/>
        <v>279900</v>
      </c>
      <c r="AA1247" s="30">
        <f t="shared" si="199"/>
        <v>1.5445454545454544</v>
      </c>
    </row>
    <row r="1248" spans="1:27">
      <c r="A1248" s="20" t="s">
        <v>6212</v>
      </c>
      <c r="B1248" s="20" t="s">
        <v>6213</v>
      </c>
      <c r="C1248" s="25">
        <v>110000</v>
      </c>
      <c r="D1248" s="22">
        <v>85</v>
      </c>
      <c r="E1248" s="22">
        <v>49</v>
      </c>
      <c r="F1248" s="22">
        <v>40</v>
      </c>
      <c r="G1248" s="22">
        <v>16000</v>
      </c>
      <c r="H1248" s="22" t="s">
        <v>5088</v>
      </c>
      <c r="I1248" s="26">
        <f>+IF(H1248='COSTOS VARIOS'!$C$1,'COSTOS VARIOS'!$C$2*'Precios ML'!V1248,'COSTOS VARIOS'!$B$2*'Precios ML'!V1248)</f>
        <v>55980</v>
      </c>
      <c r="J1248" s="22">
        <v>0</v>
      </c>
      <c r="K1248" s="27">
        <f t="shared" si="190"/>
        <v>10.4125</v>
      </c>
      <c r="L1248" s="27">
        <f t="shared" si="191"/>
        <v>10.4125</v>
      </c>
      <c r="M1248" s="26">
        <f>(INDEX(pesos!A:B,MATCH(L1248,pesos!A:A,1),2))</f>
        <v>16200</v>
      </c>
      <c r="N1248" s="26">
        <f>+R1248*'COSTOS VARIOS'!$O$1</f>
        <v>20900</v>
      </c>
      <c r="O1248" s="26">
        <f>+R1248*'COSTOS VARIOS'!$O$2</f>
        <v>451.00000000000006</v>
      </c>
      <c r="P1248" s="26">
        <f>+R1248*'COSTOS VARIOS'!$O$3</f>
        <v>1650</v>
      </c>
      <c r="Q1248" s="26">
        <v>1</v>
      </c>
      <c r="R1248" s="26">
        <f t="shared" si="192"/>
        <v>110000</v>
      </c>
      <c r="S1248" s="25">
        <f t="shared" si="193"/>
        <v>205181</v>
      </c>
      <c r="T1248" s="28">
        <f t="shared" si="194"/>
        <v>0.36416139895994259</v>
      </c>
      <c r="U1248" s="29">
        <f t="shared" si="195"/>
        <v>279900</v>
      </c>
      <c r="V1248" s="26">
        <f>+INDEX('LISTA DE PRECIOS EKM '!A:K,MATCH('Precios ML'!B1248,'LISTA DE PRECIOS EKM '!A:A,0),8)</f>
        <v>279900</v>
      </c>
      <c r="W1248" s="26">
        <f t="shared" si="196"/>
        <v>279900</v>
      </c>
      <c r="X1248" s="26">
        <f t="shared" si="197"/>
        <v>0</v>
      </c>
      <c r="Y1248" s="26"/>
      <c r="Z1248" s="26">
        <f t="shared" si="198"/>
        <v>279900</v>
      </c>
      <c r="AA1248" s="30">
        <f t="shared" si="199"/>
        <v>1.5445454545454544</v>
      </c>
    </row>
    <row r="1249" spans="1:27">
      <c r="A1249" s="20" t="s">
        <v>6214</v>
      </c>
      <c r="B1249" s="20" t="s">
        <v>6215</v>
      </c>
      <c r="C1249" s="25">
        <v>61000</v>
      </c>
      <c r="D1249" s="22">
        <v>85</v>
      </c>
      <c r="E1249" s="22">
        <v>49</v>
      </c>
      <c r="F1249" s="22">
        <v>40</v>
      </c>
      <c r="G1249" s="22">
        <v>16000</v>
      </c>
      <c r="H1249" s="22" t="s">
        <v>5088</v>
      </c>
      <c r="I1249" s="26">
        <f>+IF(H1249='COSTOS VARIOS'!$C$1,'COSTOS VARIOS'!$C$2*'Precios ML'!V1249,'COSTOS VARIOS'!$B$2*'Precios ML'!V1249)</f>
        <v>33980</v>
      </c>
      <c r="J1249" s="22">
        <v>0</v>
      </c>
      <c r="K1249" s="27">
        <f t="shared" si="190"/>
        <v>10.4125</v>
      </c>
      <c r="L1249" s="27">
        <f t="shared" si="191"/>
        <v>10.4125</v>
      </c>
      <c r="M1249" s="26">
        <f>(INDEX(pesos!A:B,MATCH(L1249,pesos!A:A,1),2))</f>
        <v>16200</v>
      </c>
      <c r="N1249" s="26">
        <f>+R1249*'COSTOS VARIOS'!$O$1</f>
        <v>11590</v>
      </c>
      <c r="O1249" s="26">
        <f>+R1249*'COSTOS VARIOS'!$O$2</f>
        <v>250.10000000000002</v>
      </c>
      <c r="P1249" s="26">
        <f>+R1249*'COSTOS VARIOS'!$O$3</f>
        <v>915</v>
      </c>
      <c r="Q1249" s="26">
        <v>1</v>
      </c>
      <c r="R1249" s="26">
        <f t="shared" si="192"/>
        <v>61000</v>
      </c>
      <c r="S1249" s="25">
        <f t="shared" si="193"/>
        <v>123935.1</v>
      </c>
      <c r="T1249" s="28">
        <f t="shared" si="194"/>
        <v>0.37087879059281836</v>
      </c>
      <c r="U1249" s="29">
        <f t="shared" si="195"/>
        <v>169900</v>
      </c>
      <c r="V1249" s="26">
        <f>+INDEX('LISTA DE PRECIOS EKM '!A:K,MATCH('Precios ML'!B1249,'LISTA DE PRECIOS EKM '!A:A,0),8)</f>
        <v>169900</v>
      </c>
      <c r="W1249" s="26">
        <f t="shared" si="196"/>
        <v>169900</v>
      </c>
      <c r="X1249" s="26">
        <f t="shared" si="197"/>
        <v>0</v>
      </c>
      <c r="Y1249" s="26"/>
      <c r="Z1249" s="26">
        <f t="shared" si="198"/>
        <v>169900</v>
      </c>
      <c r="AA1249" s="30">
        <f t="shared" si="199"/>
        <v>1.7852459016393443</v>
      </c>
    </row>
    <row r="1250" spans="1:27">
      <c r="A1250" s="20" t="s">
        <v>6214</v>
      </c>
      <c r="B1250" s="20" t="s">
        <v>6215</v>
      </c>
      <c r="C1250" s="25">
        <v>61000</v>
      </c>
      <c r="D1250" s="22">
        <v>85</v>
      </c>
      <c r="E1250" s="22">
        <v>49</v>
      </c>
      <c r="F1250" s="22">
        <v>40</v>
      </c>
      <c r="G1250" s="22">
        <v>16000</v>
      </c>
      <c r="H1250" s="22" t="s">
        <v>5088</v>
      </c>
      <c r="I1250" s="26">
        <f>+IF(H1250='COSTOS VARIOS'!$C$1,'COSTOS VARIOS'!$C$2*'Precios ML'!V1250,'COSTOS VARIOS'!$B$2*'Precios ML'!V1250)</f>
        <v>33980</v>
      </c>
      <c r="J1250" s="22">
        <v>0</v>
      </c>
      <c r="K1250" s="27">
        <f t="shared" si="190"/>
        <v>10.4125</v>
      </c>
      <c r="L1250" s="27">
        <f t="shared" si="191"/>
        <v>10.4125</v>
      </c>
      <c r="M1250" s="26">
        <f>(INDEX(pesos!A:B,MATCH(L1250,pesos!A:A,1),2))</f>
        <v>16200</v>
      </c>
      <c r="N1250" s="26">
        <f>+R1250*'COSTOS VARIOS'!$O$1</f>
        <v>11590</v>
      </c>
      <c r="O1250" s="26">
        <f>+R1250*'COSTOS VARIOS'!$O$2</f>
        <v>250.10000000000002</v>
      </c>
      <c r="P1250" s="26">
        <f>+R1250*'COSTOS VARIOS'!$O$3</f>
        <v>915</v>
      </c>
      <c r="Q1250" s="26">
        <v>1</v>
      </c>
      <c r="R1250" s="26">
        <f t="shared" si="192"/>
        <v>61000</v>
      </c>
      <c r="S1250" s="25">
        <f t="shared" si="193"/>
        <v>123935.1</v>
      </c>
      <c r="T1250" s="28">
        <f t="shared" si="194"/>
        <v>0.37087879059281836</v>
      </c>
      <c r="U1250" s="29">
        <f t="shared" si="195"/>
        <v>169900</v>
      </c>
      <c r="V1250" s="26">
        <f>+INDEX('LISTA DE PRECIOS EKM '!A:K,MATCH('Precios ML'!B1250,'LISTA DE PRECIOS EKM '!A:A,0),8)</f>
        <v>169900</v>
      </c>
      <c r="W1250" s="26">
        <f t="shared" si="196"/>
        <v>169900</v>
      </c>
      <c r="X1250" s="26">
        <f t="shared" si="197"/>
        <v>0</v>
      </c>
      <c r="Y1250" s="26"/>
      <c r="Z1250" s="26">
        <f t="shared" si="198"/>
        <v>169900</v>
      </c>
      <c r="AA1250" s="30">
        <f t="shared" si="199"/>
        <v>1.7852459016393443</v>
      </c>
    </row>
    <row r="1251" spans="1:27">
      <c r="A1251" s="20" t="s">
        <v>6216</v>
      </c>
      <c r="B1251" s="20" t="s">
        <v>6217</v>
      </c>
      <c r="C1251" s="25">
        <v>120000</v>
      </c>
      <c r="D1251" s="22">
        <v>85</v>
      </c>
      <c r="E1251" s="22">
        <v>49</v>
      </c>
      <c r="F1251" s="22">
        <v>40</v>
      </c>
      <c r="G1251" s="22">
        <v>16000</v>
      </c>
      <c r="H1251" s="22" t="s">
        <v>5088</v>
      </c>
      <c r="I1251" s="26">
        <f>+IF(H1251='COSTOS VARIOS'!$C$1,'COSTOS VARIOS'!$C$2*'Precios ML'!V1251,'COSTOS VARIOS'!$B$2*'Precios ML'!V1251)</f>
        <v>53980</v>
      </c>
      <c r="J1251" s="22">
        <v>0</v>
      </c>
      <c r="K1251" s="27">
        <f t="shared" si="190"/>
        <v>10.4125</v>
      </c>
      <c r="L1251" s="27">
        <f t="shared" si="191"/>
        <v>10.4125</v>
      </c>
      <c r="M1251" s="26">
        <f>(INDEX(pesos!A:B,MATCH(L1251,pesos!A:A,1),2))</f>
        <v>16200</v>
      </c>
      <c r="N1251" s="26">
        <f>+R1251*'COSTOS VARIOS'!$O$1</f>
        <v>22800</v>
      </c>
      <c r="O1251" s="26">
        <f>+R1251*'COSTOS VARIOS'!$O$2</f>
        <v>492.00000000000006</v>
      </c>
      <c r="P1251" s="26">
        <f>+R1251*'COSTOS VARIOS'!$O$3</f>
        <v>1800</v>
      </c>
      <c r="Q1251" s="26">
        <v>1</v>
      </c>
      <c r="R1251" s="26">
        <f t="shared" si="192"/>
        <v>120000</v>
      </c>
      <c r="S1251" s="25">
        <f t="shared" si="193"/>
        <v>215272</v>
      </c>
      <c r="T1251" s="28">
        <f t="shared" si="194"/>
        <v>0.25376268163068127</v>
      </c>
      <c r="U1251" s="29">
        <f t="shared" si="195"/>
        <v>269900</v>
      </c>
      <c r="V1251" s="26">
        <f>+INDEX('LISTA DE PRECIOS EKM '!A:K,MATCH('Precios ML'!B1251,'LISTA DE PRECIOS EKM '!A:A,0),8)</f>
        <v>269900</v>
      </c>
      <c r="W1251" s="26">
        <f t="shared" si="196"/>
        <v>269900</v>
      </c>
      <c r="X1251" s="26">
        <f t="shared" si="197"/>
        <v>0</v>
      </c>
      <c r="Y1251" s="26"/>
      <c r="Z1251" s="26">
        <f t="shared" si="198"/>
        <v>269900</v>
      </c>
      <c r="AA1251" s="30">
        <f t="shared" si="199"/>
        <v>1.2491666666666665</v>
      </c>
    </row>
    <row r="1252" spans="1:27">
      <c r="A1252" s="20" t="s">
        <v>6216</v>
      </c>
      <c r="B1252" s="20" t="s">
        <v>6217</v>
      </c>
      <c r="C1252" s="25">
        <v>120000</v>
      </c>
      <c r="D1252" s="22">
        <v>85</v>
      </c>
      <c r="E1252" s="22">
        <v>49</v>
      </c>
      <c r="F1252" s="22">
        <v>40</v>
      </c>
      <c r="G1252" s="22">
        <v>16000</v>
      </c>
      <c r="H1252" s="22" t="s">
        <v>5088</v>
      </c>
      <c r="I1252" s="26">
        <f>+IF(H1252='COSTOS VARIOS'!$C$1,'COSTOS VARIOS'!$C$2*'Precios ML'!V1252,'COSTOS VARIOS'!$B$2*'Precios ML'!V1252)</f>
        <v>53980</v>
      </c>
      <c r="J1252" s="22">
        <v>0</v>
      </c>
      <c r="K1252" s="27">
        <f t="shared" si="190"/>
        <v>10.4125</v>
      </c>
      <c r="L1252" s="27">
        <f t="shared" si="191"/>
        <v>10.4125</v>
      </c>
      <c r="M1252" s="26">
        <f>(INDEX(pesos!A:B,MATCH(L1252,pesos!A:A,1),2))</f>
        <v>16200</v>
      </c>
      <c r="N1252" s="26">
        <f>+R1252*'COSTOS VARIOS'!$O$1</f>
        <v>22800</v>
      </c>
      <c r="O1252" s="26">
        <f>+R1252*'COSTOS VARIOS'!$O$2</f>
        <v>492.00000000000006</v>
      </c>
      <c r="P1252" s="26">
        <f>+R1252*'COSTOS VARIOS'!$O$3</f>
        <v>1800</v>
      </c>
      <c r="Q1252" s="26">
        <v>1</v>
      </c>
      <c r="R1252" s="26">
        <f t="shared" si="192"/>
        <v>120000</v>
      </c>
      <c r="S1252" s="25">
        <f t="shared" si="193"/>
        <v>215272</v>
      </c>
      <c r="T1252" s="28">
        <f t="shared" si="194"/>
        <v>0.25376268163068127</v>
      </c>
      <c r="U1252" s="29">
        <f t="shared" si="195"/>
        <v>269900</v>
      </c>
      <c r="V1252" s="26">
        <f>+INDEX('LISTA DE PRECIOS EKM '!A:K,MATCH('Precios ML'!B1252,'LISTA DE PRECIOS EKM '!A:A,0),8)</f>
        <v>269900</v>
      </c>
      <c r="W1252" s="26">
        <f t="shared" si="196"/>
        <v>269900</v>
      </c>
      <c r="X1252" s="26">
        <f t="shared" si="197"/>
        <v>0</v>
      </c>
      <c r="Y1252" s="26"/>
      <c r="Z1252" s="26">
        <f t="shared" si="198"/>
        <v>269900</v>
      </c>
      <c r="AA1252" s="30">
        <f t="shared" si="199"/>
        <v>1.2491666666666665</v>
      </c>
    </row>
    <row r="1253" spans="1:27">
      <c r="A1253" s="20" t="s">
        <v>6218</v>
      </c>
      <c r="B1253" s="20" t="s">
        <v>6219</v>
      </c>
      <c r="C1253" s="25">
        <v>240000</v>
      </c>
      <c r="D1253" s="22">
        <v>85</v>
      </c>
      <c r="E1253" s="22">
        <v>49</v>
      </c>
      <c r="F1253" s="22">
        <v>40</v>
      </c>
      <c r="G1253" s="22">
        <v>16000</v>
      </c>
      <c r="H1253" s="22" t="s">
        <v>5088</v>
      </c>
      <c r="I1253" s="26">
        <f>+IF(H1253='COSTOS VARIOS'!$C$1,'COSTOS VARIOS'!$C$2*'Precios ML'!V1253,'COSTOS VARIOS'!$B$2*'Precios ML'!V1253)</f>
        <v>103980</v>
      </c>
      <c r="J1253" s="22">
        <v>0</v>
      </c>
      <c r="K1253" s="27">
        <f t="shared" si="190"/>
        <v>10.4125</v>
      </c>
      <c r="L1253" s="27">
        <f t="shared" si="191"/>
        <v>10.4125</v>
      </c>
      <c r="M1253" s="26">
        <f>(INDEX(pesos!A:B,MATCH(L1253,pesos!A:A,1),2))</f>
        <v>16200</v>
      </c>
      <c r="N1253" s="26">
        <f>+R1253*'COSTOS VARIOS'!$O$1</f>
        <v>45600</v>
      </c>
      <c r="O1253" s="26">
        <f>+R1253*'COSTOS VARIOS'!$O$2</f>
        <v>984.00000000000011</v>
      </c>
      <c r="P1253" s="26">
        <f>+R1253*'COSTOS VARIOS'!$O$3</f>
        <v>3600</v>
      </c>
      <c r="Q1253" s="26">
        <v>1</v>
      </c>
      <c r="R1253" s="26">
        <f t="shared" si="192"/>
        <v>240000</v>
      </c>
      <c r="S1253" s="25">
        <f t="shared" si="193"/>
        <v>410364</v>
      </c>
      <c r="T1253" s="28">
        <f t="shared" si="194"/>
        <v>0.26692399918121468</v>
      </c>
      <c r="U1253" s="29">
        <f t="shared" si="195"/>
        <v>519900</v>
      </c>
      <c r="V1253" s="26">
        <f>+INDEX('LISTA DE PRECIOS EKM '!A:K,MATCH('Precios ML'!B1253,'LISTA DE PRECIOS EKM '!A:A,0),8)</f>
        <v>519900</v>
      </c>
      <c r="W1253" s="26">
        <f t="shared" si="196"/>
        <v>519900</v>
      </c>
      <c r="X1253" s="26">
        <f t="shared" si="197"/>
        <v>0</v>
      </c>
      <c r="Y1253" s="26"/>
      <c r="Z1253" s="26">
        <f t="shared" si="198"/>
        <v>519900</v>
      </c>
      <c r="AA1253" s="30">
        <f t="shared" si="199"/>
        <v>1.1662499999999998</v>
      </c>
    </row>
    <row r="1254" spans="1:27">
      <c r="A1254" s="20" t="s">
        <v>6218</v>
      </c>
      <c r="B1254" s="20" t="s">
        <v>6219</v>
      </c>
      <c r="C1254" s="25">
        <v>240000</v>
      </c>
      <c r="D1254" s="22">
        <v>85</v>
      </c>
      <c r="E1254" s="22">
        <v>49</v>
      </c>
      <c r="F1254" s="22">
        <v>40</v>
      </c>
      <c r="G1254" s="22">
        <v>16000</v>
      </c>
      <c r="H1254" s="22" t="s">
        <v>5088</v>
      </c>
      <c r="I1254" s="26">
        <f>+IF(H1254='COSTOS VARIOS'!$C$1,'COSTOS VARIOS'!$C$2*'Precios ML'!V1254,'COSTOS VARIOS'!$B$2*'Precios ML'!V1254)</f>
        <v>103980</v>
      </c>
      <c r="J1254" s="22">
        <v>0</v>
      </c>
      <c r="K1254" s="27">
        <f t="shared" si="190"/>
        <v>10.4125</v>
      </c>
      <c r="L1254" s="27">
        <f t="shared" si="191"/>
        <v>10.4125</v>
      </c>
      <c r="M1254" s="26">
        <f>(INDEX(pesos!A:B,MATCH(L1254,pesos!A:A,1),2))</f>
        <v>16200</v>
      </c>
      <c r="N1254" s="26">
        <f>+R1254*'COSTOS VARIOS'!$O$1</f>
        <v>45600</v>
      </c>
      <c r="O1254" s="26">
        <f>+R1254*'COSTOS VARIOS'!$O$2</f>
        <v>984.00000000000011</v>
      </c>
      <c r="P1254" s="26">
        <f>+R1254*'COSTOS VARIOS'!$O$3</f>
        <v>3600</v>
      </c>
      <c r="Q1254" s="26">
        <v>1</v>
      </c>
      <c r="R1254" s="26">
        <f t="shared" si="192"/>
        <v>240000</v>
      </c>
      <c r="S1254" s="25">
        <f t="shared" si="193"/>
        <v>410364</v>
      </c>
      <c r="T1254" s="28">
        <f t="shared" si="194"/>
        <v>0.26692399918121468</v>
      </c>
      <c r="U1254" s="29">
        <f t="shared" si="195"/>
        <v>519900</v>
      </c>
      <c r="V1254" s="26">
        <f>+INDEX('LISTA DE PRECIOS EKM '!A:K,MATCH('Precios ML'!B1254,'LISTA DE PRECIOS EKM '!A:A,0),8)</f>
        <v>519900</v>
      </c>
      <c r="W1254" s="26">
        <f t="shared" si="196"/>
        <v>519900</v>
      </c>
      <c r="X1254" s="26">
        <f t="shared" si="197"/>
        <v>0</v>
      </c>
      <c r="Y1254" s="26"/>
      <c r="Z1254" s="26">
        <f t="shared" si="198"/>
        <v>519900</v>
      </c>
      <c r="AA1254" s="30">
        <f t="shared" si="199"/>
        <v>1.1662499999999998</v>
      </c>
    </row>
    <row r="1255" spans="1:27">
      <c r="A1255" s="20" t="s">
        <v>6220</v>
      </c>
      <c r="B1255" s="20" t="s">
        <v>1733</v>
      </c>
      <c r="C1255" s="25">
        <v>139000</v>
      </c>
      <c r="D1255" s="22">
        <v>85</v>
      </c>
      <c r="E1255" s="22">
        <v>49</v>
      </c>
      <c r="F1255" s="22">
        <v>40</v>
      </c>
      <c r="G1255" s="22">
        <v>16000</v>
      </c>
      <c r="H1255" s="22" t="s">
        <v>5088</v>
      </c>
      <c r="I1255" s="26">
        <f>+IF(H1255='COSTOS VARIOS'!$C$1,'COSTOS VARIOS'!$C$2*'Precios ML'!V1255,'COSTOS VARIOS'!$B$2*'Precios ML'!V1255)</f>
        <v>61980</v>
      </c>
      <c r="J1255" s="22">
        <v>0</v>
      </c>
      <c r="K1255" s="27">
        <f t="shared" si="190"/>
        <v>10.4125</v>
      </c>
      <c r="L1255" s="27">
        <f t="shared" si="191"/>
        <v>10.4125</v>
      </c>
      <c r="M1255" s="26">
        <f>(INDEX(pesos!A:B,MATCH(L1255,pesos!A:A,1),2))</f>
        <v>16200</v>
      </c>
      <c r="N1255" s="26">
        <f>+R1255*'COSTOS VARIOS'!$O$1</f>
        <v>26410</v>
      </c>
      <c r="O1255" s="26">
        <f>+R1255*'COSTOS VARIOS'!$O$2</f>
        <v>569.90000000000009</v>
      </c>
      <c r="P1255" s="26">
        <f>+R1255*'COSTOS VARIOS'!$O$3</f>
        <v>2085</v>
      </c>
      <c r="Q1255" s="26">
        <v>1</v>
      </c>
      <c r="R1255" s="26">
        <f t="shared" si="192"/>
        <v>139000</v>
      </c>
      <c r="S1255" s="25">
        <f t="shared" si="193"/>
        <v>246244.9</v>
      </c>
      <c r="T1255" s="28">
        <f t="shared" si="194"/>
        <v>0.25850322179261376</v>
      </c>
      <c r="U1255" s="29">
        <f t="shared" si="195"/>
        <v>309900</v>
      </c>
      <c r="V1255" s="26">
        <f>+INDEX('LISTA DE PRECIOS EKM '!A:K,MATCH('Precios ML'!B1255,'LISTA DE PRECIOS EKM '!A:A,0),8)</f>
        <v>309900</v>
      </c>
      <c r="W1255" s="26">
        <f t="shared" si="196"/>
        <v>309900</v>
      </c>
      <c r="X1255" s="26">
        <f t="shared" si="197"/>
        <v>0</v>
      </c>
      <c r="Y1255" s="26"/>
      <c r="Z1255" s="26">
        <f t="shared" si="198"/>
        <v>309900</v>
      </c>
      <c r="AA1255" s="30">
        <f t="shared" si="199"/>
        <v>1.229496402877698</v>
      </c>
    </row>
    <row r="1256" spans="1:27">
      <c r="A1256" s="20" t="s">
        <v>6221</v>
      </c>
      <c r="B1256" s="20" t="s">
        <v>1702</v>
      </c>
      <c r="C1256" s="25">
        <v>60000</v>
      </c>
      <c r="D1256" s="22">
        <v>85</v>
      </c>
      <c r="E1256" s="22">
        <v>49</v>
      </c>
      <c r="F1256" s="22">
        <v>40</v>
      </c>
      <c r="G1256" s="22">
        <v>16000</v>
      </c>
      <c r="H1256" s="22" t="s">
        <v>5088</v>
      </c>
      <c r="I1256" s="26">
        <f>+IF(H1256='COSTOS VARIOS'!$C$1,'COSTOS VARIOS'!$C$2*'Precios ML'!V1256,'COSTOS VARIOS'!$B$2*'Precios ML'!V1256)</f>
        <v>33980</v>
      </c>
      <c r="J1256" s="22">
        <v>0</v>
      </c>
      <c r="K1256" s="27">
        <f t="shared" si="190"/>
        <v>10.4125</v>
      </c>
      <c r="L1256" s="27">
        <f t="shared" si="191"/>
        <v>10.4125</v>
      </c>
      <c r="M1256" s="26">
        <f>(INDEX(pesos!A:B,MATCH(L1256,pesos!A:A,1),2))</f>
        <v>16200</v>
      </c>
      <c r="N1256" s="26">
        <f>+R1256*'COSTOS VARIOS'!$O$1</f>
        <v>11400</v>
      </c>
      <c r="O1256" s="26">
        <f>+R1256*'COSTOS VARIOS'!$O$2</f>
        <v>246.00000000000003</v>
      </c>
      <c r="P1256" s="26">
        <f>+R1256*'COSTOS VARIOS'!$O$3</f>
        <v>900</v>
      </c>
      <c r="Q1256" s="26">
        <v>1</v>
      </c>
      <c r="R1256" s="26">
        <f t="shared" si="192"/>
        <v>60000</v>
      </c>
      <c r="S1256" s="25">
        <f t="shared" si="193"/>
        <v>122726</v>
      </c>
      <c r="T1256" s="28">
        <f t="shared" si="194"/>
        <v>0.38438472695272385</v>
      </c>
      <c r="U1256" s="29">
        <f t="shared" si="195"/>
        <v>169900</v>
      </c>
      <c r="V1256" s="26">
        <f>+INDEX('LISTA DE PRECIOS EKM '!A:K,MATCH('Precios ML'!B1256,'LISTA DE PRECIOS EKM '!A:A,0),8)</f>
        <v>169900</v>
      </c>
      <c r="W1256" s="26">
        <f t="shared" si="196"/>
        <v>169900</v>
      </c>
      <c r="X1256" s="26">
        <f t="shared" si="197"/>
        <v>0</v>
      </c>
      <c r="Y1256" s="26"/>
      <c r="Z1256" s="26">
        <f t="shared" si="198"/>
        <v>169900</v>
      </c>
      <c r="AA1256" s="30">
        <f t="shared" si="199"/>
        <v>1.8316666666666666</v>
      </c>
    </row>
    <row r="1257" spans="1:27">
      <c r="A1257" s="20" t="s">
        <v>6221</v>
      </c>
      <c r="B1257" s="20" t="s">
        <v>1702</v>
      </c>
      <c r="C1257" s="25">
        <v>60000</v>
      </c>
      <c r="D1257" s="22">
        <v>85</v>
      </c>
      <c r="E1257" s="22">
        <v>49</v>
      </c>
      <c r="F1257" s="22">
        <v>40</v>
      </c>
      <c r="G1257" s="22">
        <v>16000</v>
      </c>
      <c r="H1257" s="22" t="s">
        <v>5088</v>
      </c>
      <c r="I1257" s="26">
        <f>+IF(H1257='COSTOS VARIOS'!$C$1,'COSTOS VARIOS'!$C$2*'Precios ML'!V1257,'COSTOS VARIOS'!$B$2*'Precios ML'!V1257)</f>
        <v>33980</v>
      </c>
      <c r="J1257" s="22">
        <v>0</v>
      </c>
      <c r="K1257" s="27">
        <f t="shared" si="190"/>
        <v>10.4125</v>
      </c>
      <c r="L1257" s="27">
        <f t="shared" si="191"/>
        <v>10.4125</v>
      </c>
      <c r="M1257" s="26">
        <f>(INDEX(pesos!A:B,MATCH(L1257,pesos!A:A,1),2))</f>
        <v>16200</v>
      </c>
      <c r="N1257" s="26">
        <f>+R1257*'COSTOS VARIOS'!$O$1</f>
        <v>11400</v>
      </c>
      <c r="O1257" s="26">
        <f>+R1257*'COSTOS VARIOS'!$O$2</f>
        <v>246.00000000000003</v>
      </c>
      <c r="P1257" s="26">
        <f>+R1257*'COSTOS VARIOS'!$O$3</f>
        <v>900</v>
      </c>
      <c r="Q1257" s="26">
        <v>1</v>
      </c>
      <c r="R1257" s="26">
        <f t="shared" si="192"/>
        <v>60000</v>
      </c>
      <c r="S1257" s="25">
        <f t="shared" si="193"/>
        <v>122726</v>
      </c>
      <c r="T1257" s="28">
        <f t="shared" si="194"/>
        <v>0.38438472695272385</v>
      </c>
      <c r="U1257" s="29">
        <f t="shared" si="195"/>
        <v>169900</v>
      </c>
      <c r="V1257" s="26">
        <f>+INDEX('LISTA DE PRECIOS EKM '!A:K,MATCH('Precios ML'!B1257,'LISTA DE PRECIOS EKM '!A:A,0),8)</f>
        <v>169900</v>
      </c>
      <c r="W1257" s="26">
        <f t="shared" si="196"/>
        <v>169900</v>
      </c>
      <c r="X1257" s="26">
        <f t="shared" si="197"/>
        <v>0</v>
      </c>
      <c r="Y1257" s="26"/>
      <c r="Z1257" s="26">
        <f t="shared" si="198"/>
        <v>169900</v>
      </c>
      <c r="AA1257" s="30">
        <f t="shared" si="199"/>
        <v>1.8316666666666666</v>
      </c>
    </row>
    <row r="1258" spans="1:27">
      <c r="A1258" s="20" t="s">
        <v>6222</v>
      </c>
      <c r="B1258" s="20" t="s">
        <v>1718</v>
      </c>
      <c r="C1258" s="25">
        <v>110000</v>
      </c>
      <c r="D1258" s="22">
        <v>85</v>
      </c>
      <c r="E1258" s="22">
        <v>49</v>
      </c>
      <c r="F1258" s="22">
        <v>40</v>
      </c>
      <c r="G1258" s="22">
        <v>16000</v>
      </c>
      <c r="H1258" s="22" t="s">
        <v>5088</v>
      </c>
      <c r="I1258" s="26">
        <f>+IF(H1258='COSTOS VARIOS'!$C$1,'COSTOS VARIOS'!$C$2*'Precios ML'!V1258,'COSTOS VARIOS'!$B$2*'Precios ML'!V1258)</f>
        <v>49980</v>
      </c>
      <c r="J1258" s="22">
        <v>0</v>
      </c>
      <c r="K1258" s="27">
        <f t="shared" si="190"/>
        <v>10.4125</v>
      </c>
      <c r="L1258" s="27">
        <f t="shared" si="191"/>
        <v>10.4125</v>
      </c>
      <c r="M1258" s="26">
        <f>(INDEX(pesos!A:B,MATCH(L1258,pesos!A:A,1),2))</f>
        <v>16200</v>
      </c>
      <c r="N1258" s="26">
        <f>+R1258*'COSTOS VARIOS'!$O$1</f>
        <v>20900</v>
      </c>
      <c r="O1258" s="26">
        <f>+R1258*'COSTOS VARIOS'!$O$2</f>
        <v>451.00000000000006</v>
      </c>
      <c r="P1258" s="26">
        <f>+R1258*'COSTOS VARIOS'!$O$3</f>
        <v>1650</v>
      </c>
      <c r="Q1258" s="26">
        <v>1</v>
      </c>
      <c r="R1258" s="26">
        <f t="shared" si="192"/>
        <v>110000</v>
      </c>
      <c r="S1258" s="25">
        <f t="shared" si="193"/>
        <v>199181</v>
      </c>
      <c r="T1258" s="28">
        <f t="shared" si="194"/>
        <v>0.25463774155165408</v>
      </c>
      <c r="U1258" s="29">
        <f t="shared" si="195"/>
        <v>249900</v>
      </c>
      <c r="V1258" s="26">
        <f>+INDEX('LISTA DE PRECIOS EKM '!A:K,MATCH('Precios ML'!B1258,'LISTA DE PRECIOS EKM '!A:A,0),8)</f>
        <v>249900</v>
      </c>
      <c r="W1258" s="26">
        <f t="shared" si="196"/>
        <v>249900</v>
      </c>
      <c r="X1258" s="26">
        <f t="shared" si="197"/>
        <v>0</v>
      </c>
      <c r="Y1258" s="26"/>
      <c r="Z1258" s="26">
        <f t="shared" si="198"/>
        <v>249900</v>
      </c>
      <c r="AA1258" s="30">
        <f t="shared" si="199"/>
        <v>1.271818181818182</v>
      </c>
    </row>
    <row r="1259" spans="1:27">
      <c r="A1259" s="20" t="s">
        <v>6222</v>
      </c>
      <c r="B1259" s="20" t="s">
        <v>1718</v>
      </c>
      <c r="C1259" s="25">
        <v>110000</v>
      </c>
      <c r="D1259" s="22">
        <v>85</v>
      </c>
      <c r="E1259" s="22">
        <v>49</v>
      </c>
      <c r="F1259" s="22">
        <v>40</v>
      </c>
      <c r="G1259" s="22">
        <v>16000</v>
      </c>
      <c r="H1259" s="22" t="s">
        <v>5088</v>
      </c>
      <c r="I1259" s="26">
        <f>+IF(H1259='COSTOS VARIOS'!$C$1,'COSTOS VARIOS'!$C$2*'Precios ML'!V1259,'COSTOS VARIOS'!$B$2*'Precios ML'!V1259)</f>
        <v>49980</v>
      </c>
      <c r="J1259" s="22">
        <v>0</v>
      </c>
      <c r="K1259" s="27">
        <f t="shared" si="190"/>
        <v>10.4125</v>
      </c>
      <c r="L1259" s="27">
        <f t="shared" si="191"/>
        <v>10.4125</v>
      </c>
      <c r="M1259" s="26">
        <f>(INDEX(pesos!A:B,MATCH(L1259,pesos!A:A,1),2))</f>
        <v>16200</v>
      </c>
      <c r="N1259" s="26">
        <f>+R1259*'COSTOS VARIOS'!$O$1</f>
        <v>20900</v>
      </c>
      <c r="O1259" s="26">
        <f>+R1259*'COSTOS VARIOS'!$O$2</f>
        <v>451.00000000000006</v>
      </c>
      <c r="P1259" s="26">
        <f>+R1259*'COSTOS VARIOS'!$O$3</f>
        <v>1650</v>
      </c>
      <c r="Q1259" s="26">
        <v>1</v>
      </c>
      <c r="R1259" s="26">
        <f t="shared" si="192"/>
        <v>110000</v>
      </c>
      <c r="S1259" s="25">
        <f t="shared" si="193"/>
        <v>199181</v>
      </c>
      <c r="T1259" s="28">
        <f t="shared" si="194"/>
        <v>0.25463774155165408</v>
      </c>
      <c r="U1259" s="29">
        <f t="shared" si="195"/>
        <v>249900</v>
      </c>
      <c r="V1259" s="26">
        <f>+INDEX('LISTA DE PRECIOS EKM '!A:K,MATCH('Precios ML'!B1259,'LISTA DE PRECIOS EKM '!A:A,0),8)</f>
        <v>249900</v>
      </c>
      <c r="W1259" s="26">
        <f t="shared" si="196"/>
        <v>249900</v>
      </c>
      <c r="X1259" s="26">
        <f t="shared" si="197"/>
        <v>0</v>
      </c>
      <c r="Y1259" s="26"/>
      <c r="Z1259" s="26">
        <f t="shared" si="198"/>
        <v>249900</v>
      </c>
      <c r="AA1259" s="30">
        <f t="shared" si="199"/>
        <v>1.271818181818182</v>
      </c>
    </row>
    <row r="1260" spans="1:27">
      <c r="A1260" s="20" t="s">
        <v>6223</v>
      </c>
      <c r="B1260" s="20" t="s">
        <v>6224</v>
      </c>
      <c r="C1260" s="25">
        <v>360000</v>
      </c>
      <c r="D1260" s="22">
        <v>85</v>
      </c>
      <c r="E1260" s="22">
        <v>49</v>
      </c>
      <c r="F1260" s="22">
        <v>40</v>
      </c>
      <c r="G1260" s="22">
        <v>16000</v>
      </c>
      <c r="H1260" s="22" t="s">
        <v>5088</v>
      </c>
      <c r="I1260" s="26">
        <f>+IF(H1260='COSTOS VARIOS'!$C$1,'COSTOS VARIOS'!$C$2*'Precios ML'!V1260,'COSTOS VARIOS'!$B$2*'Precios ML'!V1260)</f>
        <v>141980</v>
      </c>
      <c r="J1260" s="22">
        <v>0</v>
      </c>
      <c r="K1260" s="27">
        <f t="shared" si="190"/>
        <v>10.4125</v>
      </c>
      <c r="L1260" s="27">
        <f t="shared" si="191"/>
        <v>10.4125</v>
      </c>
      <c r="M1260" s="26">
        <f>(INDEX(pesos!A:B,MATCH(L1260,pesos!A:A,1),2))</f>
        <v>16200</v>
      </c>
      <c r="N1260" s="26">
        <f>+R1260*'COSTOS VARIOS'!$O$1</f>
        <v>68400</v>
      </c>
      <c r="O1260" s="26">
        <f>+R1260*'COSTOS VARIOS'!$O$2</f>
        <v>1476.0000000000002</v>
      </c>
      <c r="P1260" s="26">
        <f>+R1260*'COSTOS VARIOS'!$O$3</f>
        <v>5400</v>
      </c>
      <c r="Q1260" s="26">
        <v>1</v>
      </c>
      <c r="R1260" s="26">
        <f t="shared" si="192"/>
        <v>360000</v>
      </c>
      <c r="S1260" s="25">
        <f t="shared" si="193"/>
        <v>593456</v>
      </c>
      <c r="T1260" s="28">
        <f t="shared" si="194"/>
        <v>0.1962133671241002</v>
      </c>
      <c r="U1260" s="29">
        <f t="shared" si="195"/>
        <v>709900</v>
      </c>
      <c r="V1260" s="26">
        <f>+INDEX('LISTA DE PRECIOS EKM '!A:K,MATCH('Precios ML'!B1260,'LISTA DE PRECIOS EKM '!A:A,0),8)</f>
        <v>709900</v>
      </c>
      <c r="W1260" s="26">
        <f t="shared" si="196"/>
        <v>709900</v>
      </c>
      <c r="X1260" s="26">
        <f t="shared" si="197"/>
        <v>0</v>
      </c>
      <c r="Y1260" s="26"/>
      <c r="Z1260" s="26">
        <f t="shared" si="198"/>
        <v>709900</v>
      </c>
      <c r="AA1260" s="30">
        <f t="shared" si="199"/>
        <v>0.9719444444444445</v>
      </c>
    </row>
    <row r="1261" spans="1:27">
      <c r="A1261" s="20" t="s">
        <v>6223</v>
      </c>
      <c r="B1261" s="20" t="s">
        <v>6224</v>
      </c>
      <c r="C1261" s="25">
        <v>360000</v>
      </c>
      <c r="D1261" s="22">
        <v>85</v>
      </c>
      <c r="E1261" s="22">
        <v>49</v>
      </c>
      <c r="F1261" s="22">
        <v>40</v>
      </c>
      <c r="G1261" s="22">
        <v>16000</v>
      </c>
      <c r="H1261" s="22" t="s">
        <v>5088</v>
      </c>
      <c r="I1261" s="26">
        <f>+IF(H1261='COSTOS VARIOS'!$C$1,'COSTOS VARIOS'!$C$2*'Precios ML'!V1261,'COSTOS VARIOS'!$B$2*'Precios ML'!V1261)</f>
        <v>141980</v>
      </c>
      <c r="J1261" s="22">
        <v>0</v>
      </c>
      <c r="K1261" s="27">
        <f t="shared" si="190"/>
        <v>10.4125</v>
      </c>
      <c r="L1261" s="27">
        <f t="shared" si="191"/>
        <v>10.4125</v>
      </c>
      <c r="M1261" s="26">
        <f>(INDEX(pesos!A:B,MATCH(L1261,pesos!A:A,1),2))</f>
        <v>16200</v>
      </c>
      <c r="N1261" s="26">
        <f>+R1261*'COSTOS VARIOS'!$O$1</f>
        <v>68400</v>
      </c>
      <c r="O1261" s="26">
        <f>+R1261*'COSTOS VARIOS'!$O$2</f>
        <v>1476.0000000000002</v>
      </c>
      <c r="P1261" s="26">
        <f>+R1261*'COSTOS VARIOS'!$O$3</f>
        <v>5400</v>
      </c>
      <c r="Q1261" s="26">
        <v>1</v>
      </c>
      <c r="R1261" s="26">
        <f t="shared" si="192"/>
        <v>360000</v>
      </c>
      <c r="S1261" s="25">
        <f t="shared" si="193"/>
        <v>593456</v>
      </c>
      <c r="T1261" s="28">
        <f t="shared" si="194"/>
        <v>0.1962133671241002</v>
      </c>
      <c r="U1261" s="29">
        <f t="shared" si="195"/>
        <v>709900</v>
      </c>
      <c r="V1261" s="26">
        <f>+INDEX('LISTA DE PRECIOS EKM '!A:K,MATCH('Precios ML'!B1261,'LISTA DE PRECIOS EKM '!A:A,0),8)</f>
        <v>709900</v>
      </c>
      <c r="W1261" s="26">
        <f t="shared" si="196"/>
        <v>709900</v>
      </c>
      <c r="X1261" s="26">
        <f t="shared" si="197"/>
        <v>0</v>
      </c>
      <c r="Y1261" s="26"/>
      <c r="Z1261" s="26">
        <f t="shared" si="198"/>
        <v>709900</v>
      </c>
      <c r="AA1261" s="30">
        <f t="shared" si="199"/>
        <v>0.9719444444444445</v>
      </c>
    </row>
    <row r="1262" spans="1:27">
      <c r="A1262" s="20" t="s">
        <v>6225</v>
      </c>
      <c r="B1262" s="20" t="s">
        <v>6226</v>
      </c>
      <c r="C1262" s="25">
        <v>120000</v>
      </c>
      <c r="D1262" s="22">
        <v>85</v>
      </c>
      <c r="E1262" s="22">
        <v>49</v>
      </c>
      <c r="F1262" s="22">
        <v>40</v>
      </c>
      <c r="G1262" s="22">
        <v>16000</v>
      </c>
      <c r="H1262" s="22" t="s">
        <v>5088</v>
      </c>
      <c r="I1262" s="26">
        <f>+IF(H1262='COSTOS VARIOS'!$C$1,'COSTOS VARIOS'!$C$2*'Precios ML'!V1262,'COSTOS VARIOS'!$B$2*'Precios ML'!V1262)</f>
        <v>53980</v>
      </c>
      <c r="J1262" s="22">
        <v>0</v>
      </c>
      <c r="K1262" s="27">
        <f t="shared" si="190"/>
        <v>10.4125</v>
      </c>
      <c r="L1262" s="27">
        <f t="shared" si="191"/>
        <v>10.4125</v>
      </c>
      <c r="M1262" s="26">
        <f>(INDEX(pesos!A:B,MATCH(L1262,pesos!A:A,1),2))</f>
        <v>16200</v>
      </c>
      <c r="N1262" s="26">
        <f>+R1262*'COSTOS VARIOS'!$O$1</f>
        <v>22800</v>
      </c>
      <c r="O1262" s="26">
        <f>+R1262*'COSTOS VARIOS'!$O$2</f>
        <v>492.00000000000006</v>
      </c>
      <c r="P1262" s="26">
        <f>+R1262*'COSTOS VARIOS'!$O$3</f>
        <v>1800</v>
      </c>
      <c r="Q1262" s="26">
        <v>1</v>
      </c>
      <c r="R1262" s="26">
        <f t="shared" si="192"/>
        <v>120000</v>
      </c>
      <c r="S1262" s="25">
        <f t="shared" si="193"/>
        <v>215272</v>
      </c>
      <c r="T1262" s="28">
        <f t="shared" si="194"/>
        <v>0.25376268163068127</v>
      </c>
      <c r="U1262" s="29">
        <f t="shared" si="195"/>
        <v>269900</v>
      </c>
      <c r="V1262" s="26">
        <f>+INDEX('LISTA DE PRECIOS EKM '!A:K,MATCH('Precios ML'!B1262,'LISTA DE PRECIOS EKM '!A:A,0),8)</f>
        <v>269900</v>
      </c>
      <c r="W1262" s="26">
        <f t="shared" si="196"/>
        <v>269900</v>
      </c>
      <c r="X1262" s="26">
        <f t="shared" si="197"/>
        <v>0</v>
      </c>
      <c r="Y1262" s="26"/>
      <c r="Z1262" s="26">
        <f t="shared" si="198"/>
        <v>269900</v>
      </c>
      <c r="AA1262" s="30">
        <f t="shared" si="199"/>
        <v>1.2491666666666665</v>
      </c>
    </row>
    <row r="1263" spans="1:27">
      <c r="A1263" s="20" t="s">
        <v>6225</v>
      </c>
      <c r="B1263" s="20" t="s">
        <v>6226</v>
      </c>
      <c r="C1263" s="25">
        <v>120000</v>
      </c>
      <c r="D1263" s="22">
        <v>85</v>
      </c>
      <c r="E1263" s="22">
        <v>49</v>
      </c>
      <c r="F1263" s="22">
        <v>40</v>
      </c>
      <c r="G1263" s="22">
        <v>16000</v>
      </c>
      <c r="H1263" s="22" t="s">
        <v>5088</v>
      </c>
      <c r="I1263" s="26">
        <f>+IF(H1263='COSTOS VARIOS'!$C$1,'COSTOS VARIOS'!$C$2*'Precios ML'!V1263,'COSTOS VARIOS'!$B$2*'Precios ML'!V1263)</f>
        <v>53980</v>
      </c>
      <c r="J1263" s="22">
        <v>0</v>
      </c>
      <c r="K1263" s="27">
        <f t="shared" si="190"/>
        <v>10.4125</v>
      </c>
      <c r="L1263" s="27">
        <f t="shared" si="191"/>
        <v>10.4125</v>
      </c>
      <c r="M1263" s="26">
        <f>(INDEX(pesos!A:B,MATCH(L1263,pesos!A:A,1),2))</f>
        <v>16200</v>
      </c>
      <c r="N1263" s="26">
        <f>+R1263*'COSTOS VARIOS'!$O$1</f>
        <v>22800</v>
      </c>
      <c r="O1263" s="26">
        <f>+R1263*'COSTOS VARIOS'!$O$2</f>
        <v>492.00000000000006</v>
      </c>
      <c r="P1263" s="26">
        <f>+R1263*'COSTOS VARIOS'!$O$3</f>
        <v>1800</v>
      </c>
      <c r="Q1263" s="26">
        <v>1</v>
      </c>
      <c r="R1263" s="26">
        <f t="shared" si="192"/>
        <v>120000</v>
      </c>
      <c r="S1263" s="25">
        <f t="shared" si="193"/>
        <v>215272</v>
      </c>
      <c r="T1263" s="28">
        <f t="shared" si="194"/>
        <v>0.25376268163068127</v>
      </c>
      <c r="U1263" s="29">
        <f t="shared" si="195"/>
        <v>269900</v>
      </c>
      <c r="V1263" s="26">
        <f>+INDEX('LISTA DE PRECIOS EKM '!A:K,MATCH('Precios ML'!B1263,'LISTA DE PRECIOS EKM '!A:A,0),8)</f>
        <v>269900</v>
      </c>
      <c r="W1263" s="26">
        <f t="shared" si="196"/>
        <v>269900</v>
      </c>
      <c r="X1263" s="26">
        <f t="shared" si="197"/>
        <v>0</v>
      </c>
      <c r="Y1263" s="26"/>
      <c r="Z1263" s="26">
        <f t="shared" si="198"/>
        <v>269900</v>
      </c>
      <c r="AA1263" s="30">
        <f t="shared" si="199"/>
        <v>1.2491666666666665</v>
      </c>
    </row>
    <row r="1264" spans="1:27">
      <c r="A1264" s="20" t="s">
        <v>6227</v>
      </c>
      <c r="B1264" s="20" t="s">
        <v>1798</v>
      </c>
      <c r="C1264" s="25">
        <v>179900</v>
      </c>
      <c r="D1264" s="22">
        <v>85</v>
      </c>
      <c r="E1264" s="22">
        <v>49</v>
      </c>
      <c r="F1264" s="22">
        <v>40</v>
      </c>
      <c r="G1264" s="22">
        <v>16000</v>
      </c>
      <c r="H1264" s="22" t="s">
        <v>5088</v>
      </c>
      <c r="I1264" s="26">
        <f>+IF(H1264='COSTOS VARIOS'!$C$1,'COSTOS VARIOS'!$C$2*'Precios ML'!V1264,'COSTOS VARIOS'!$B$2*'Precios ML'!V1264)</f>
        <v>77980</v>
      </c>
      <c r="J1264" s="22">
        <v>0</v>
      </c>
      <c r="K1264" s="27">
        <f t="shared" si="190"/>
        <v>10.4125</v>
      </c>
      <c r="L1264" s="27">
        <f t="shared" si="191"/>
        <v>10.4125</v>
      </c>
      <c r="M1264" s="26">
        <f>(INDEX(pesos!A:B,MATCH(L1264,pesos!A:A,1),2))</f>
        <v>16200</v>
      </c>
      <c r="N1264" s="26">
        <f>+R1264*'COSTOS VARIOS'!$O$1</f>
        <v>34181</v>
      </c>
      <c r="O1264" s="26">
        <f>+R1264*'COSTOS VARIOS'!$O$2</f>
        <v>737.59</v>
      </c>
      <c r="P1264" s="26">
        <f>+R1264*'COSTOS VARIOS'!$O$3</f>
        <v>2698.5</v>
      </c>
      <c r="Q1264" s="26">
        <v>1</v>
      </c>
      <c r="R1264" s="26">
        <f t="shared" si="192"/>
        <v>179900</v>
      </c>
      <c r="S1264" s="25">
        <f t="shared" si="193"/>
        <v>311697.08999999997</v>
      </c>
      <c r="T1264" s="28">
        <f t="shared" si="194"/>
        <v>0.25089393680255423</v>
      </c>
      <c r="U1264" s="29">
        <f t="shared" si="195"/>
        <v>389900</v>
      </c>
      <c r="V1264" s="26">
        <f>+INDEX('LISTA DE PRECIOS EKM '!A:K,MATCH('Precios ML'!B1264,'LISTA DE PRECIOS EKM '!A:A,0),8)</f>
        <v>389900</v>
      </c>
      <c r="W1264" s="26">
        <f t="shared" si="196"/>
        <v>389900</v>
      </c>
      <c r="X1264" s="26">
        <f t="shared" si="197"/>
        <v>0</v>
      </c>
      <c r="Y1264" s="26"/>
      <c r="Z1264" s="26">
        <f t="shared" si="198"/>
        <v>389900</v>
      </c>
      <c r="AA1264" s="30">
        <f t="shared" si="199"/>
        <v>1.1673151750972761</v>
      </c>
    </row>
    <row r="1265" spans="1:27">
      <c r="A1265" s="20" t="s">
        <v>6227</v>
      </c>
      <c r="B1265" s="20" t="s">
        <v>1798</v>
      </c>
      <c r="C1265" s="25">
        <v>179900</v>
      </c>
      <c r="D1265" s="22">
        <v>85</v>
      </c>
      <c r="E1265" s="22">
        <v>49</v>
      </c>
      <c r="F1265" s="22">
        <v>40</v>
      </c>
      <c r="G1265" s="22">
        <v>16000</v>
      </c>
      <c r="H1265" s="22" t="s">
        <v>5088</v>
      </c>
      <c r="I1265" s="26">
        <f>+IF(H1265='COSTOS VARIOS'!$C$1,'COSTOS VARIOS'!$C$2*'Precios ML'!V1265,'COSTOS VARIOS'!$B$2*'Precios ML'!V1265)</f>
        <v>77980</v>
      </c>
      <c r="J1265" s="22">
        <v>0</v>
      </c>
      <c r="K1265" s="27">
        <f t="shared" si="190"/>
        <v>10.4125</v>
      </c>
      <c r="L1265" s="27">
        <f t="shared" si="191"/>
        <v>10.4125</v>
      </c>
      <c r="M1265" s="26">
        <f>(INDEX(pesos!A:B,MATCH(L1265,pesos!A:A,1),2))</f>
        <v>16200</v>
      </c>
      <c r="N1265" s="26">
        <f>+R1265*'COSTOS VARIOS'!$O$1</f>
        <v>34181</v>
      </c>
      <c r="O1265" s="26">
        <f>+R1265*'COSTOS VARIOS'!$O$2</f>
        <v>737.59</v>
      </c>
      <c r="P1265" s="26">
        <f>+R1265*'COSTOS VARIOS'!$O$3</f>
        <v>2698.5</v>
      </c>
      <c r="Q1265" s="26">
        <v>1</v>
      </c>
      <c r="R1265" s="26">
        <f t="shared" si="192"/>
        <v>179900</v>
      </c>
      <c r="S1265" s="25">
        <f t="shared" si="193"/>
        <v>311697.08999999997</v>
      </c>
      <c r="T1265" s="28">
        <f t="shared" si="194"/>
        <v>0.25089393680255423</v>
      </c>
      <c r="U1265" s="29">
        <f t="shared" si="195"/>
        <v>389900</v>
      </c>
      <c r="V1265" s="26">
        <f>+INDEX('LISTA DE PRECIOS EKM '!A:K,MATCH('Precios ML'!B1265,'LISTA DE PRECIOS EKM '!A:A,0),8)</f>
        <v>389900</v>
      </c>
      <c r="W1265" s="26">
        <f t="shared" si="196"/>
        <v>389900</v>
      </c>
      <c r="X1265" s="26">
        <f t="shared" si="197"/>
        <v>0</v>
      </c>
      <c r="Y1265" s="26"/>
      <c r="Z1265" s="26">
        <f t="shared" si="198"/>
        <v>389900</v>
      </c>
      <c r="AA1265" s="30">
        <f t="shared" si="199"/>
        <v>1.1673151750972761</v>
      </c>
    </row>
    <row r="1266" spans="1:27">
      <c r="A1266" s="20" t="s">
        <v>6228</v>
      </c>
      <c r="B1266" s="20" t="s">
        <v>6229</v>
      </c>
      <c r="C1266" s="25">
        <v>240000</v>
      </c>
      <c r="D1266" s="22">
        <v>85</v>
      </c>
      <c r="E1266" s="22">
        <v>49</v>
      </c>
      <c r="F1266" s="22">
        <v>40</v>
      </c>
      <c r="G1266" s="22">
        <v>16000</v>
      </c>
      <c r="H1266" s="22" t="s">
        <v>5088</v>
      </c>
      <c r="I1266" s="26">
        <f>+IF(H1266='COSTOS VARIOS'!$C$1,'COSTOS VARIOS'!$C$2*'Precios ML'!V1266,'COSTOS VARIOS'!$B$2*'Precios ML'!V1266)</f>
        <v>105980</v>
      </c>
      <c r="J1266" s="22">
        <v>0</v>
      </c>
      <c r="K1266" s="27">
        <f t="shared" si="190"/>
        <v>10.4125</v>
      </c>
      <c r="L1266" s="27">
        <f t="shared" si="191"/>
        <v>10.4125</v>
      </c>
      <c r="M1266" s="26">
        <f>(INDEX(pesos!A:B,MATCH(L1266,pesos!A:A,1),2))</f>
        <v>16200</v>
      </c>
      <c r="N1266" s="26">
        <f>+R1266*'COSTOS VARIOS'!$O$1</f>
        <v>45600</v>
      </c>
      <c r="O1266" s="26">
        <f>+R1266*'COSTOS VARIOS'!$O$2</f>
        <v>984.00000000000011</v>
      </c>
      <c r="P1266" s="26">
        <f>+R1266*'COSTOS VARIOS'!$O$3</f>
        <v>3600</v>
      </c>
      <c r="Q1266" s="26">
        <v>1</v>
      </c>
      <c r="R1266" s="26">
        <f t="shared" si="192"/>
        <v>240000</v>
      </c>
      <c r="S1266" s="25">
        <f t="shared" si="193"/>
        <v>412364</v>
      </c>
      <c r="T1266" s="28">
        <f t="shared" si="194"/>
        <v>0.28502973101434659</v>
      </c>
      <c r="U1266" s="29">
        <f t="shared" si="195"/>
        <v>529900</v>
      </c>
      <c r="V1266" s="26">
        <f>+INDEX('LISTA DE PRECIOS EKM '!A:K,MATCH('Precios ML'!B1266,'LISTA DE PRECIOS EKM '!A:A,0),8)</f>
        <v>529900</v>
      </c>
      <c r="W1266" s="26">
        <f t="shared" si="196"/>
        <v>529900</v>
      </c>
      <c r="X1266" s="26">
        <f t="shared" si="197"/>
        <v>0</v>
      </c>
      <c r="Y1266" s="26"/>
      <c r="Z1266" s="26">
        <f t="shared" si="198"/>
        <v>529900</v>
      </c>
      <c r="AA1266" s="30">
        <f t="shared" si="199"/>
        <v>1.2079166666666667</v>
      </c>
    </row>
    <row r="1267" spans="1:27">
      <c r="A1267" s="20" t="s">
        <v>6228</v>
      </c>
      <c r="B1267" s="20" t="s">
        <v>6229</v>
      </c>
      <c r="C1267" s="25">
        <v>240000</v>
      </c>
      <c r="D1267" s="22">
        <v>85</v>
      </c>
      <c r="E1267" s="22">
        <v>49</v>
      </c>
      <c r="F1267" s="22">
        <v>40</v>
      </c>
      <c r="G1267" s="22">
        <v>16000</v>
      </c>
      <c r="H1267" s="22" t="s">
        <v>5088</v>
      </c>
      <c r="I1267" s="26">
        <f>+IF(H1267='COSTOS VARIOS'!$C$1,'COSTOS VARIOS'!$C$2*'Precios ML'!V1267,'COSTOS VARIOS'!$B$2*'Precios ML'!V1267)</f>
        <v>105980</v>
      </c>
      <c r="J1267" s="22">
        <v>0</v>
      </c>
      <c r="K1267" s="27">
        <f t="shared" si="190"/>
        <v>10.4125</v>
      </c>
      <c r="L1267" s="27">
        <f t="shared" si="191"/>
        <v>10.4125</v>
      </c>
      <c r="M1267" s="26">
        <f>(INDEX(pesos!A:B,MATCH(L1267,pesos!A:A,1),2))</f>
        <v>16200</v>
      </c>
      <c r="N1267" s="26">
        <f>+R1267*'COSTOS VARIOS'!$O$1</f>
        <v>45600</v>
      </c>
      <c r="O1267" s="26">
        <f>+R1267*'COSTOS VARIOS'!$O$2</f>
        <v>984.00000000000011</v>
      </c>
      <c r="P1267" s="26">
        <f>+R1267*'COSTOS VARIOS'!$O$3</f>
        <v>3600</v>
      </c>
      <c r="Q1267" s="26">
        <v>1</v>
      </c>
      <c r="R1267" s="26">
        <f t="shared" si="192"/>
        <v>240000</v>
      </c>
      <c r="S1267" s="25">
        <f t="shared" si="193"/>
        <v>412364</v>
      </c>
      <c r="T1267" s="28">
        <f t="shared" si="194"/>
        <v>0.28502973101434659</v>
      </c>
      <c r="U1267" s="29">
        <f t="shared" si="195"/>
        <v>529900</v>
      </c>
      <c r="V1267" s="26">
        <f>+INDEX('LISTA DE PRECIOS EKM '!A:K,MATCH('Precios ML'!B1267,'LISTA DE PRECIOS EKM '!A:A,0),8)</f>
        <v>529900</v>
      </c>
      <c r="W1267" s="26">
        <f t="shared" si="196"/>
        <v>529900</v>
      </c>
      <c r="X1267" s="26">
        <f t="shared" si="197"/>
        <v>0</v>
      </c>
      <c r="Y1267" s="26"/>
      <c r="Z1267" s="26">
        <f t="shared" si="198"/>
        <v>529900</v>
      </c>
      <c r="AA1267" s="30">
        <f t="shared" si="199"/>
        <v>1.2079166666666667</v>
      </c>
    </row>
    <row r="1268" spans="1:27">
      <c r="A1268" s="20" t="s">
        <v>6230</v>
      </c>
      <c r="B1268" s="20" t="s">
        <v>6231</v>
      </c>
      <c r="C1268" s="25">
        <v>360000</v>
      </c>
      <c r="D1268" s="22">
        <v>85</v>
      </c>
      <c r="E1268" s="22">
        <v>49</v>
      </c>
      <c r="F1268" s="22">
        <v>40</v>
      </c>
      <c r="G1268" s="22">
        <v>16000</v>
      </c>
      <c r="H1268" s="22" t="s">
        <v>5088</v>
      </c>
      <c r="I1268" s="26">
        <f>+IF(H1268='COSTOS VARIOS'!$C$1,'COSTOS VARIOS'!$C$2*'Precios ML'!V1268,'COSTOS VARIOS'!$B$2*'Precios ML'!V1268)</f>
        <v>161980</v>
      </c>
      <c r="J1268" s="22">
        <v>0</v>
      </c>
      <c r="K1268" s="27">
        <f t="shared" si="190"/>
        <v>10.4125</v>
      </c>
      <c r="L1268" s="27">
        <f t="shared" si="191"/>
        <v>10.4125</v>
      </c>
      <c r="M1268" s="26">
        <f>(INDEX(pesos!A:B,MATCH(L1268,pesos!A:A,1),2))</f>
        <v>16200</v>
      </c>
      <c r="N1268" s="26">
        <f>+R1268*'COSTOS VARIOS'!$O$1</f>
        <v>68400</v>
      </c>
      <c r="O1268" s="26">
        <f>+R1268*'COSTOS VARIOS'!$O$2</f>
        <v>1476.0000000000002</v>
      </c>
      <c r="P1268" s="26">
        <f>+R1268*'COSTOS VARIOS'!$O$3</f>
        <v>5400</v>
      </c>
      <c r="Q1268" s="26">
        <v>1</v>
      </c>
      <c r="R1268" s="26">
        <f t="shared" si="192"/>
        <v>360000</v>
      </c>
      <c r="S1268" s="25">
        <f t="shared" si="193"/>
        <v>613456</v>
      </c>
      <c r="T1268" s="28">
        <f t="shared" si="194"/>
        <v>0.32022508541769912</v>
      </c>
      <c r="U1268" s="29">
        <f t="shared" si="195"/>
        <v>809900</v>
      </c>
      <c r="V1268" s="26">
        <f>+INDEX('LISTA DE PRECIOS EKM '!A:K,MATCH('Precios ML'!B1268,'LISTA DE PRECIOS EKM '!A:A,0),8)</f>
        <v>809900</v>
      </c>
      <c r="W1268" s="26">
        <f t="shared" si="196"/>
        <v>809900</v>
      </c>
      <c r="X1268" s="26">
        <f t="shared" si="197"/>
        <v>0</v>
      </c>
      <c r="Y1268" s="26"/>
      <c r="Z1268" s="26">
        <f t="shared" si="198"/>
        <v>809900</v>
      </c>
      <c r="AA1268" s="30">
        <f t="shared" si="199"/>
        <v>1.2497222222222222</v>
      </c>
    </row>
    <row r="1269" spans="1:27">
      <c r="A1269" s="20" t="s">
        <v>6230</v>
      </c>
      <c r="B1269" s="20" t="s">
        <v>6231</v>
      </c>
      <c r="C1269" s="25">
        <v>360000</v>
      </c>
      <c r="D1269" s="22">
        <v>85</v>
      </c>
      <c r="E1269" s="22">
        <v>49</v>
      </c>
      <c r="F1269" s="22">
        <v>40</v>
      </c>
      <c r="G1269" s="22">
        <v>16000</v>
      </c>
      <c r="H1269" s="22" t="s">
        <v>5088</v>
      </c>
      <c r="I1269" s="26">
        <f>+IF(H1269='COSTOS VARIOS'!$C$1,'COSTOS VARIOS'!$C$2*'Precios ML'!V1269,'COSTOS VARIOS'!$B$2*'Precios ML'!V1269)</f>
        <v>161980</v>
      </c>
      <c r="J1269" s="22">
        <v>0</v>
      </c>
      <c r="K1269" s="27">
        <f t="shared" si="190"/>
        <v>10.4125</v>
      </c>
      <c r="L1269" s="27">
        <f t="shared" si="191"/>
        <v>10.4125</v>
      </c>
      <c r="M1269" s="26">
        <f>(INDEX(pesos!A:B,MATCH(L1269,pesos!A:A,1),2))</f>
        <v>16200</v>
      </c>
      <c r="N1269" s="26">
        <f>+R1269*'COSTOS VARIOS'!$O$1</f>
        <v>68400</v>
      </c>
      <c r="O1269" s="26">
        <f>+R1269*'COSTOS VARIOS'!$O$2</f>
        <v>1476.0000000000002</v>
      </c>
      <c r="P1269" s="26">
        <f>+R1269*'COSTOS VARIOS'!$O$3</f>
        <v>5400</v>
      </c>
      <c r="Q1269" s="26">
        <v>1</v>
      </c>
      <c r="R1269" s="26">
        <f t="shared" si="192"/>
        <v>360000</v>
      </c>
      <c r="S1269" s="25">
        <f t="shared" si="193"/>
        <v>613456</v>
      </c>
      <c r="T1269" s="28">
        <f t="shared" si="194"/>
        <v>0.32022508541769912</v>
      </c>
      <c r="U1269" s="29">
        <f t="shared" si="195"/>
        <v>809900</v>
      </c>
      <c r="V1269" s="26">
        <f>+INDEX('LISTA DE PRECIOS EKM '!A:K,MATCH('Precios ML'!B1269,'LISTA DE PRECIOS EKM '!A:A,0),8)</f>
        <v>809900</v>
      </c>
      <c r="W1269" s="26">
        <f t="shared" si="196"/>
        <v>809900</v>
      </c>
      <c r="X1269" s="26">
        <f t="shared" si="197"/>
        <v>0</v>
      </c>
      <c r="Y1269" s="26"/>
      <c r="Z1269" s="26">
        <f t="shared" si="198"/>
        <v>809900</v>
      </c>
      <c r="AA1269" s="30">
        <f t="shared" si="199"/>
        <v>1.2497222222222222</v>
      </c>
    </row>
    <row r="1270" spans="1:27">
      <c r="A1270" s="20" t="s">
        <v>6232</v>
      </c>
      <c r="B1270" s="20" t="s">
        <v>6233</v>
      </c>
      <c r="C1270" s="25">
        <v>120000</v>
      </c>
      <c r="D1270" s="22">
        <v>85</v>
      </c>
      <c r="E1270" s="22">
        <v>49</v>
      </c>
      <c r="F1270" s="22">
        <v>40</v>
      </c>
      <c r="G1270" s="22">
        <v>16000</v>
      </c>
      <c r="H1270" s="22" t="s">
        <v>5088</v>
      </c>
      <c r="I1270" s="26">
        <f>+IF(H1270='COSTOS VARIOS'!$C$1,'COSTOS VARIOS'!$C$2*'Precios ML'!V1270,'COSTOS VARIOS'!$B$2*'Precios ML'!V1270)</f>
        <v>49980</v>
      </c>
      <c r="J1270" s="22">
        <v>0</v>
      </c>
      <c r="K1270" s="27">
        <f t="shared" si="190"/>
        <v>10.4125</v>
      </c>
      <c r="L1270" s="27">
        <f t="shared" si="191"/>
        <v>10.4125</v>
      </c>
      <c r="M1270" s="26">
        <f>(INDEX(pesos!A:B,MATCH(L1270,pesos!A:A,1),2))</f>
        <v>16200</v>
      </c>
      <c r="N1270" s="26">
        <f>+R1270*'COSTOS VARIOS'!$O$1</f>
        <v>22800</v>
      </c>
      <c r="O1270" s="26">
        <f>+R1270*'COSTOS VARIOS'!$O$2</f>
        <v>492.00000000000006</v>
      </c>
      <c r="P1270" s="26">
        <f>+R1270*'COSTOS VARIOS'!$O$3</f>
        <v>1800</v>
      </c>
      <c r="Q1270" s="26">
        <v>1</v>
      </c>
      <c r="R1270" s="26">
        <f t="shared" si="192"/>
        <v>120000</v>
      </c>
      <c r="S1270" s="25">
        <f t="shared" si="193"/>
        <v>211272</v>
      </c>
      <c r="T1270" s="28">
        <f t="shared" si="194"/>
        <v>0.18283539702374196</v>
      </c>
      <c r="U1270" s="29">
        <f t="shared" si="195"/>
        <v>249900</v>
      </c>
      <c r="V1270" s="26">
        <f>+INDEX('LISTA DE PRECIOS EKM '!A:K,MATCH('Precios ML'!B1270,'LISTA DE PRECIOS EKM '!A:A,0),8)</f>
        <v>249900</v>
      </c>
      <c r="W1270" s="26">
        <f t="shared" si="196"/>
        <v>249900</v>
      </c>
      <c r="X1270" s="26">
        <f t="shared" si="197"/>
        <v>0</v>
      </c>
      <c r="Y1270" s="26"/>
      <c r="Z1270" s="26">
        <f t="shared" si="198"/>
        <v>249900</v>
      </c>
      <c r="AA1270" s="30">
        <f t="shared" si="199"/>
        <v>1.0825</v>
      </c>
    </row>
    <row r="1271" spans="1:27">
      <c r="A1271" s="20" t="s">
        <v>6232</v>
      </c>
      <c r="B1271" s="20" t="s">
        <v>6233</v>
      </c>
      <c r="C1271" s="25">
        <v>120000</v>
      </c>
      <c r="D1271" s="22">
        <v>85</v>
      </c>
      <c r="E1271" s="22">
        <v>49</v>
      </c>
      <c r="F1271" s="22">
        <v>40</v>
      </c>
      <c r="G1271" s="22">
        <v>16000</v>
      </c>
      <c r="H1271" s="22" t="s">
        <v>5088</v>
      </c>
      <c r="I1271" s="26">
        <f>+IF(H1271='COSTOS VARIOS'!$C$1,'COSTOS VARIOS'!$C$2*'Precios ML'!V1271,'COSTOS VARIOS'!$B$2*'Precios ML'!V1271)</f>
        <v>49980</v>
      </c>
      <c r="J1271" s="22">
        <v>0</v>
      </c>
      <c r="K1271" s="27">
        <f t="shared" si="190"/>
        <v>10.4125</v>
      </c>
      <c r="L1271" s="27">
        <f t="shared" si="191"/>
        <v>10.4125</v>
      </c>
      <c r="M1271" s="26">
        <f>(INDEX(pesos!A:B,MATCH(L1271,pesos!A:A,1),2))</f>
        <v>16200</v>
      </c>
      <c r="N1271" s="26">
        <f>+R1271*'COSTOS VARIOS'!$O$1</f>
        <v>22800</v>
      </c>
      <c r="O1271" s="26">
        <f>+R1271*'COSTOS VARIOS'!$O$2</f>
        <v>492.00000000000006</v>
      </c>
      <c r="P1271" s="26">
        <f>+R1271*'COSTOS VARIOS'!$O$3</f>
        <v>1800</v>
      </c>
      <c r="Q1271" s="26">
        <v>1</v>
      </c>
      <c r="R1271" s="26">
        <f t="shared" si="192"/>
        <v>120000</v>
      </c>
      <c r="S1271" s="25">
        <f t="shared" si="193"/>
        <v>211272</v>
      </c>
      <c r="T1271" s="28">
        <f t="shared" si="194"/>
        <v>0.18283539702374196</v>
      </c>
      <c r="U1271" s="29">
        <f t="shared" si="195"/>
        <v>249900</v>
      </c>
      <c r="V1271" s="26">
        <f>+INDEX('LISTA DE PRECIOS EKM '!A:K,MATCH('Precios ML'!B1271,'LISTA DE PRECIOS EKM '!A:A,0),8)</f>
        <v>249900</v>
      </c>
      <c r="W1271" s="26">
        <f t="shared" si="196"/>
        <v>249900</v>
      </c>
      <c r="X1271" s="26">
        <f t="shared" si="197"/>
        <v>0</v>
      </c>
      <c r="Y1271" s="26"/>
      <c r="Z1271" s="26">
        <f t="shared" si="198"/>
        <v>249900</v>
      </c>
      <c r="AA1271" s="30">
        <f t="shared" si="199"/>
        <v>1.0825</v>
      </c>
    </row>
    <row r="1272" spans="1:27">
      <c r="A1272" s="20" t="s">
        <v>6234</v>
      </c>
      <c r="B1272" s="20" t="s">
        <v>1797</v>
      </c>
      <c r="C1272" s="25">
        <v>190000</v>
      </c>
      <c r="D1272" s="22">
        <v>85</v>
      </c>
      <c r="E1272" s="22">
        <v>49</v>
      </c>
      <c r="F1272" s="22">
        <v>40</v>
      </c>
      <c r="G1272" s="22">
        <v>16000</v>
      </c>
      <c r="H1272" s="22" t="s">
        <v>5088</v>
      </c>
      <c r="I1272" s="26">
        <f>+IF(H1272='COSTOS VARIOS'!$C$1,'COSTOS VARIOS'!$C$2*'Precios ML'!V1272,'COSTOS VARIOS'!$B$2*'Precios ML'!V1272)</f>
        <v>79980</v>
      </c>
      <c r="J1272" s="22">
        <v>0</v>
      </c>
      <c r="K1272" s="27">
        <f t="shared" si="190"/>
        <v>10.4125</v>
      </c>
      <c r="L1272" s="27">
        <f t="shared" si="191"/>
        <v>10.4125</v>
      </c>
      <c r="M1272" s="26">
        <f>(INDEX(pesos!A:B,MATCH(L1272,pesos!A:A,1),2))</f>
        <v>16200</v>
      </c>
      <c r="N1272" s="26">
        <f>+R1272*'COSTOS VARIOS'!$O$1</f>
        <v>36100</v>
      </c>
      <c r="O1272" s="26">
        <f>+R1272*'COSTOS VARIOS'!$O$2</f>
        <v>779.00000000000011</v>
      </c>
      <c r="P1272" s="26">
        <f>+R1272*'COSTOS VARIOS'!$O$3</f>
        <v>2850</v>
      </c>
      <c r="Q1272" s="26">
        <v>1</v>
      </c>
      <c r="R1272" s="26">
        <f t="shared" si="192"/>
        <v>190000</v>
      </c>
      <c r="S1272" s="25">
        <f t="shared" si="193"/>
        <v>325909</v>
      </c>
      <c r="T1272" s="28">
        <f t="shared" si="194"/>
        <v>0.22702963097060835</v>
      </c>
      <c r="U1272" s="29">
        <f t="shared" si="195"/>
        <v>399900</v>
      </c>
      <c r="V1272" s="26">
        <f>+INDEX('LISTA DE PRECIOS EKM '!A:K,MATCH('Precios ML'!B1272,'LISTA DE PRECIOS EKM '!A:A,0),8)</f>
        <v>399900</v>
      </c>
      <c r="W1272" s="26">
        <f t="shared" si="196"/>
        <v>399900</v>
      </c>
      <c r="X1272" s="26">
        <f t="shared" si="197"/>
        <v>0</v>
      </c>
      <c r="Y1272" s="26"/>
      <c r="Z1272" s="26">
        <f t="shared" si="198"/>
        <v>399900</v>
      </c>
      <c r="AA1272" s="30">
        <f t="shared" si="199"/>
        <v>1.1047368421052632</v>
      </c>
    </row>
    <row r="1273" spans="1:27">
      <c r="A1273" s="20" t="s">
        <v>6234</v>
      </c>
      <c r="B1273" s="20" t="s">
        <v>1797</v>
      </c>
      <c r="C1273" s="25">
        <v>190000</v>
      </c>
      <c r="D1273" s="22">
        <v>85</v>
      </c>
      <c r="E1273" s="22">
        <v>49</v>
      </c>
      <c r="F1273" s="22">
        <v>40</v>
      </c>
      <c r="G1273" s="22">
        <v>16000</v>
      </c>
      <c r="H1273" s="22" t="s">
        <v>5088</v>
      </c>
      <c r="I1273" s="26">
        <f>+IF(H1273='COSTOS VARIOS'!$C$1,'COSTOS VARIOS'!$C$2*'Precios ML'!V1273,'COSTOS VARIOS'!$B$2*'Precios ML'!V1273)</f>
        <v>79980</v>
      </c>
      <c r="J1273" s="22">
        <v>0</v>
      </c>
      <c r="K1273" s="27">
        <f t="shared" si="190"/>
        <v>10.4125</v>
      </c>
      <c r="L1273" s="27">
        <f t="shared" si="191"/>
        <v>10.4125</v>
      </c>
      <c r="M1273" s="26">
        <f>(INDEX(pesos!A:B,MATCH(L1273,pesos!A:A,1),2))</f>
        <v>16200</v>
      </c>
      <c r="N1273" s="26">
        <f>+R1273*'COSTOS VARIOS'!$O$1</f>
        <v>36100</v>
      </c>
      <c r="O1273" s="26">
        <f>+R1273*'COSTOS VARIOS'!$O$2</f>
        <v>779.00000000000011</v>
      </c>
      <c r="P1273" s="26">
        <f>+R1273*'COSTOS VARIOS'!$O$3</f>
        <v>2850</v>
      </c>
      <c r="Q1273" s="26">
        <v>1</v>
      </c>
      <c r="R1273" s="26">
        <f t="shared" si="192"/>
        <v>190000</v>
      </c>
      <c r="S1273" s="25">
        <f t="shared" si="193"/>
        <v>325909</v>
      </c>
      <c r="T1273" s="28">
        <f t="shared" si="194"/>
        <v>0.22702963097060835</v>
      </c>
      <c r="U1273" s="29">
        <f t="shared" si="195"/>
        <v>399900</v>
      </c>
      <c r="V1273" s="26">
        <f>+INDEX('LISTA DE PRECIOS EKM '!A:K,MATCH('Precios ML'!B1273,'LISTA DE PRECIOS EKM '!A:A,0),8)</f>
        <v>399900</v>
      </c>
      <c r="W1273" s="26">
        <f t="shared" si="196"/>
        <v>399900</v>
      </c>
      <c r="X1273" s="26">
        <f t="shared" si="197"/>
        <v>0</v>
      </c>
      <c r="Y1273" s="26"/>
      <c r="Z1273" s="26">
        <f t="shared" si="198"/>
        <v>399900</v>
      </c>
      <c r="AA1273" s="30">
        <f t="shared" si="199"/>
        <v>1.1047368421052632</v>
      </c>
    </row>
    <row r="1274" spans="1:27">
      <c r="A1274" s="20" t="s">
        <v>6235</v>
      </c>
      <c r="B1274" s="20" t="s">
        <v>6236</v>
      </c>
      <c r="C1274" s="25">
        <v>240000</v>
      </c>
      <c r="D1274" s="22">
        <v>85</v>
      </c>
      <c r="E1274" s="22">
        <v>49</v>
      </c>
      <c r="F1274" s="22">
        <v>40</v>
      </c>
      <c r="G1274" s="22">
        <v>16000</v>
      </c>
      <c r="H1274" s="22" t="s">
        <v>5088</v>
      </c>
      <c r="I1274" s="26">
        <f>+IF(H1274='COSTOS VARIOS'!$C$1,'COSTOS VARIOS'!$C$2*'Precios ML'!V1274,'COSTOS VARIOS'!$B$2*'Precios ML'!V1274)</f>
        <v>99980</v>
      </c>
      <c r="J1274" s="22">
        <v>0</v>
      </c>
      <c r="K1274" s="27">
        <f t="shared" si="190"/>
        <v>10.4125</v>
      </c>
      <c r="L1274" s="27">
        <f t="shared" si="191"/>
        <v>10.4125</v>
      </c>
      <c r="M1274" s="26">
        <f>(INDEX(pesos!A:B,MATCH(L1274,pesos!A:A,1),2))</f>
        <v>16200</v>
      </c>
      <c r="N1274" s="26">
        <f>+R1274*'COSTOS VARIOS'!$O$1</f>
        <v>45600</v>
      </c>
      <c r="O1274" s="26">
        <f>+R1274*'COSTOS VARIOS'!$O$2</f>
        <v>984.00000000000011</v>
      </c>
      <c r="P1274" s="26">
        <f>+R1274*'COSTOS VARIOS'!$O$3</f>
        <v>3600</v>
      </c>
      <c r="Q1274" s="26">
        <v>1</v>
      </c>
      <c r="R1274" s="26">
        <f t="shared" si="192"/>
        <v>240000</v>
      </c>
      <c r="S1274" s="25">
        <f t="shared" si="193"/>
        <v>406364</v>
      </c>
      <c r="T1274" s="28">
        <f t="shared" si="194"/>
        <v>0.23017787008691726</v>
      </c>
      <c r="U1274" s="29">
        <f t="shared" si="195"/>
        <v>499900.00000000006</v>
      </c>
      <c r="V1274" s="26">
        <f>+INDEX('LISTA DE PRECIOS EKM '!A:K,MATCH('Precios ML'!B1274,'LISTA DE PRECIOS EKM '!A:A,0),8)</f>
        <v>499900</v>
      </c>
      <c r="W1274" s="26">
        <f t="shared" si="196"/>
        <v>499900</v>
      </c>
      <c r="X1274" s="26">
        <f t="shared" si="197"/>
        <v>0</v>
      </c>
      <c r="Y1274" s="26"/>
      <c r="Z1274" s="26">
        <f t="shared" si="198"/>
        <v>499900</v>
      </c>
      <c r="AA1274" s="30">
        <f t="shared" si="199"/>
        <v>1.0829166666666667</v>
      </c>
    </row>
    <row r="1275" spans="1:27">
      <c r="A1275" s="20" t="s">
        <v>6235</v>
      </c>
      <c r="B1275" s="20" t="s">
        <v>6236</v>
      </c>
      <c r="C1275" s="25">
        <v>240000</v>
      </c>
      <c r="D1275" s="22">
        <v>85</v>
      </c>
      <c r="E1275" s="22">
        <v>49</v>
      </c>
      <c r="F1275" s="22">
        <v>40</v>
      </c>
      <c r="G1275" s="22">
        <v>16000</v>
      </c>
      <c r="H1275" s="22" t="s">
        <v>5088</v>
      </c>
      <c r="I1275" s="26">
        <f>+IF(H1275='COSTOS VARIOS'!$C$1,'COSTOS VARIOS'!$C$2*'Precios ML'!V1275,'COSTOS VARIOS'!$B$2*'Precios ML'!V1275)</f>
        <v>99980</v>
      </c>
      <c r="J1275" s="22">
        <v>0</v>
      </c>
      <c r="K1275" s="27">
        <f t="shared" si="190"/>
        <v>10.4125</v>
      </c>
      <c r="L1275" s="27">
        <f t="shared" si="191"/>
        <v>10.4125</v>
      </c>
      <c r="M1275" s="26">
        <f>(INDEX(pesos!A:B,MATCH(L1275,pesos!A:A,1),2))</f>
        <v>16200</v>
      </c>
      <c r="N1275" s="26">
        <f>+R1275*'COSTOS VARIOS'!$O$1</f>
        <v>45600</v>
      </c>
      <c r="O1275" s="26">
        <f>+R1275*'COSTOS VARIOS'!$O$2</f>
        <v>984.00000000000011</v>
      </c>
      <c r="P1275" s="26">
        <f>+R1275*'COSTOS VARIOS'!$O$3</f>
        <v>3600</v>
      </c>
      <c r="Q1275" s="26">
        <v>1</v>
      </c>
      <c r="R1275" s="26">
        <f t="shared" si="192"/>
        <v>240000</v>
      </c>
      <c r="S1275" s="25">
        <f t="shared" si="193"/>
        <v>406364</v>
      </c>
      <c r="T1275" s="28">
        <f t="shared" si="194"/>
        <v>0.23017787008691726</v>
      </c>
      <c r="U1275" s="29">
        <f t="shared" si="195"/>
        <v>499900.00000000006</v>
      </c>
      <c r="V1275" s="26">
        <f>+INDEX('LISTA DE PRECIOS EKM '!A:K,MATCH('Precios ML'!B1275,'LISTA DE PRECIOS EKM '!A:A,0),8)</f>
        <v>499900</v>
      </c>
      <c r="W1275" s="26">
        <f t="shared" si="196"/>
        <v>499900</v>
      </c>
      <c r="X1275" s="26">
        <f t="shared" si="197"/>
        <v>0</v>
      </c>
      <c r="Y1275" s="26"/>
      <c r="Z1275" s="26">
        <f t="shared" si="198"/>
        <v>499900</v>
      </c>
      <c r="AA1275" s="30">
        <f t="shared" si="199"/>
        <v>1.0829166666666667</v>
      </c>
    </row>
    <row r="1276" spans="1:27">
      <c r="A1276" s="20" t="s">
        <v>6237</v>
      </c>
      <c r="B1276" s="20" t="s">
        <v>6238</v>
      </c>
      <c r="C1276" s="25">
        <v>360000</v>
      </c>
      <c r="D1276" s="22">
        <v>85</v>
      </c>
      <c r="E1276" s="22">
        <v>49</v>
      </c>
      <c r="F1276" s="22">
        <v>40</v>
      </c>
      <c r="G1276" s="22">
        <v>16000</v>
      </c>
      <c r="H1276" s="22" t="s">
        <v>5088</v>
      </c>
      <c r="I1276" s="26">
        <f>+IF(H1276='COSTOS VARIOS'!$C$1,'COSTOS VARIOS'!$C$2*'Precios ML'!V1276,'COSTOS VARIOS'!$B$2*'Precios ML'!V1276)</f>
        <v>155980</v>
      </c>
      <c r="J1276" s="22">
        <v>0</v>
      </c>
      <c r="K1276" s="27">
        <f t="shared" si="190"/>
        <v>10.4125</v>
      </c>
      <c r="L1276" s="27">
        <f t="shared" si="191"/>
        <v>10.4125</v>
      </c>
      <c r="M1276" s="26">
        <f>(INDEX(pesos!A:B,MATCH(L1276,pesos!A:A,1),2))</f>
        <v>16200</v>
      </c>
      <c r="N1276" s="26">
        <f>+R1276*'COSTOS VARIOS'!$O$1</f>
        <v>68400</v>
      </c>
      <c r="O1276" s="26">
        <f>+R1276*'COSTOS VARIOS'!$O$2</f>
        <v>1476.0000000000002</v>
      </c>
      <c r="P1276" s="26">
        <f>+R1276*'COSTOS VARIOS'!$O$3</f>
        <v>5400</v>
      </c>
      <c r="Q1276" s="26">
        <v>1</v>
      </c>
      <c r="R1276" s="26">
        <f t="shared" si="192"/>
        <v>360000</v>
      </c>
      <c r="S1276" s="25">
        <f t="shared" si="193"/>
        <v>607456</v>
      </c>
      <c r="T1276" s="28">
        <f t="shared" si="194"/>
        <v>0.28387899699731345</v>
      </c>
      <c r="U1276" s="29">
        <f t="shared" si="195"/>
        <v>779900</v>
      </c>
      <c r="V1276" s="26">
        <f>+INDEX('LISTA DE PRECIOS EKM '!A:K,MATCH('Precios ML'!B1276,'LISTA DE PRECIOS EKM '!A:A,0),8)</f>
        <v>779900</v>
      </c>
      <c r="W1276" s="26">
        <f t="shared" si="196"/>
        <v>779900</v>
      </c>
      <c r="X1276" s="26">
        <f t="shared" si="197"/>
        <v>0</v>
      </c>
      <c r="Y1276" s="26"/>
      <c r="Z1276" s="26">
        <f t="shared" si="198"/>
        <v>779900</v>
      </c>
      <c r="AA1276" s="30">
        <f t="shared" si="199"/>
        <v>1.1663888888888887</v>
      </c>
    </row>
    <row r="1277" spans="1:27">
      <c r="A1277" s="20" t="s">
        <v>6237</v>
      </c>
      <c r="B1277" s="20" t="s">
        <v>6238</v>
      </c>
      <c r="C1277" s="25">
        <v>360000</v>
      </c>
      <c r="D1277" s="22">
        <v>85</v>
      </c>
      <c r="E1277" s="22">
        <v>49</v>
      </c>
      <c r="F1277" s="22">
        <v>40</v>
      </c>
      <c r="G1277" s="22">
        <v>16000</v>
      </c>
      <c r="H1277" s="22" t="s">
        <v>5088</v>
      </c>
      <c r="I1277" s="26">
        <f>+IF(H1277='COSTOS VARIOS'!$C$1,'COSTOS VARIOS'!$C$2*'Precios ML'!V1277,'COSTOS VARIOS'!$B$2*'Precios ML'!V1277)</f>
        <v>155980</v>
      </c>
      <c r="J1277" s="22">
        <v>0</v>
      </c>
      <c r="K1277" s="27">
        <f t="shared" si="190"/>
        <v>10.4125</v>
      </c>
      <c r="L1277" s="27">
        <f t="shared" si="191"/>
        <v>10.4125</v>
      </c>
      <c r="M1277" s="26">
        <f>(INDEX(pesos!A:B,MATCH(L1277,pesos!A:A,1),2))</f>
        <v>16200</v>
      </c>
      <c r="N1277" s="26">
        <f>+R1277*'COSTOS VARIOS'!$O$1</f>
        <v>68400</v>
      </c>
      <c r="O1277" s="26">
        <f>+R1277*'COSTOS VARIOS'!$O$2</f>
        <v>1476.0000000000002</v>
      </c>
      <c r="P1277" s="26">
        <f>+R1277*'COSTOS VARIOS'!$O$3</f>
        <v>5400</v>
      </c>
      <c r="Q1277" s="26">
        <v>1</v>
      </c>
      <c r="R1277" s="26">
        <f t="shared" si="192"/>
        <v>360000</v>
      </c>
      <c r="S1277" s="25">
        <f t="shared" si="193"/>
        <v>607456</v>
      </c>
      <c r="T1277" s="28">
        <f t="shared" si="194"/>
        <v>0.28387899699731345</v>
      </c>
      <c r="U1277" s="29">
        <f t="shared" si="195"/>
        <v>779900</v>
      </c>
      <c r="V1277" s="26">
        <f>+INDEX('LISTA DE PRECIOS EKM '!A:K,MATCH('Precios ML'!B1277,'LISTA DE PRECIOS EKM '!A:A,0),8)</f>
        <v>779900</v>
      </c>
      <c r="W1277" s="26">
        <f t="shared" si="196"/>
        <v>779900</v>
      </c>
      <c r="X1277" s="26">
        <f t="shared" si="197"/>
        <v>0</v>
      </c>
      <c r="Y1277" s="26"/>
      <c r="Z1277" s="26">
        <f t="shared" si="198"/>
        <v>779900</v>
      </c>
      <c r="AA1277" s="30">
        <f t="shared" si="199"/>
        <v>1.1663888888888887</v>
      </c>
    </row>
    <row r="1278" spans="1:27">
      <c r="A1278" s="20" t="s">
        <v>6239</v>
      </c>
      <c r="B1278" s="20" t="s">
        <v>1738</v>
      </c>
      <c r="C1278" s="25">
        <v>189000</v>
      </c>
      <c r="D1278" s="22">
        <v>85</v>
      </c>
      <c r="E1278" s="22">
        <v>49</v>
      </c>
      <c r="F1278" s="22">
        <v>40</v>
      </c>
      <c r="G1278" s="22">
        <v>16000</v>
      </c>
      <c r="H1278" s="22" t="s">
        <v>5088</v>
      </c>
      <c r="I1278" s="26">
        <f>+IF(H1278='COSTOS VARIOS'!$C$1,'COSTOS VARIOS'!$C$2*'Precios ML'!V1278,'COSTOS VARIOS'!$B$2*'Precios ML'!V1278)</f>
        <v>73980</v>
      </c>
      <c r="J1278" s="22">
        <v>0</v>
      </c>
      <c r="K1278" s="27">
        <f t="shared" si="190"/>
        <v>10.4125</v>
      </c>
      <c r="L1278" s="27">
        <f t="shared" si="191"/>
        <v>10.4125</v>
      </c>
      <c r="M1278" s="26">
        <f>(INDEX(pesos!A:B,MATCH(L1278,pesos!A:A,1),2))</f>
        <v>16200</v>
      </c>
      <c r="N1278" s="26">
        <f>+R1278*'COSTOS VARIOS'!$O$1</f>
        <v>35910</v>
      </c>
      <c r="O1278" s="26">
        <f>+R1278*'COSTOS VARIOS'!$O$2</f>
        <v>774.90000000000009</v>
      </c>
      <c r="P1278" s="26">
        <f>+R1278*'COSTOS VARIOS'!$O$3</f>
        <v>2835</v>
      </c>
      <c r="Q1278" s="26">
        <v>1</v>
      </c>
      <c r="R1278" s="26">
        <f t="shared" si="192"/>
        <v>189000</v>
      </c>
      <c r="S1278" s="25">
        <f t="shared" si="193"/>
        <v>318699.90000000002</v>
      </c>
      <c r="T1278" s="28">
        <f t="shared" si="194"/>
        <v>0.16065301557986045</v>
      </c>
      <c r="U1278" s="29">
        <f t="shared" si="195"/>
        <v>369900</v>
      </c>
      <c r="V1278" s="26">
        <f>+INDEX('LISTA DE PRECIOS EKM '!A:K,MATCH('Precios ML'!B1278,'LISTA DE PRECIOS EKM '!A:A,0),8)</f>
        <v>369900</v>
      </c>
      <c r="W1278" s="26">
        <f t="shared" si="196"/>
        <v>369900</v>
      </c>
      <c r="X1278" s="26">
        <f t="shared" si="197"/>
        <v>0</v>
      </c>
      <c r="Y1278" s="26"/>
      <c r="Z1278" s="26">
        <f t="shared" si="198"/>
        <v>369900</v>
      </c>
      <c r="AA1278" s="30">
        <f t="shared" si="199"/>
        <v>0.95714285714285707</v>
      </c>
    </row>
    <row r="1279" spans="1:27">
      <c r="A1279" s="20" t="s">
        <v>6239</v>
      </c>
      <c r="B1279" s="20" t="s">
        <v>1738</v>
      </c>
      <c r="C1279" s="25">
        <v>189000</v>
      </c>
      <c r="D1279" s="22">
        <v>85</v>
      </c>
      <c r="E1279" s="22">
        <v>49</v>
      </c>
      <c r="F1279" s="22">
        <v>40</v>
      </c>
      <c r="G1279" s="22">
        <v>16000</v>
      </c>
      <c r="H1279" s="22" t="s">
        <v>5088</v>
      </c>
      <c r="I1279" s="26">
        <f>+IF(H1279='COSTOS VARIOS'!$C$1,'COSTOS VARIOS'!$C$2*'Precios ML'!V1279,'COSTOS VARIOS'!$B$2*'Precios ML'!V1279)</f>
        <v>73980</v>
      </c>
      <c r="J1279" s="22">
        <v>0</v>
      </c>
      <c r="K1279" s="27">
        <f t="shared" si="190"/>
        <v>10.4125</v>
      </c>
      <c r="L1279" s="27">
        <f t="shared" si="191"/>
        <v>10.4125</v>
      </c>
      <c r="M1279" s="26">
        <f>(INDEX(pesos!A:B,MATCH(L1279,pesos!A:A,1),2))</f>
        <v>16200</v>
      </c>
      <c r="N1279" s="26">
        <f>+R1279*'COSTOS VARIOS'!$O$1</f>
        <v>35910</v>
      </c>
      <c r="O1279" s="26">
        <f>+R1279*'COSTOS VARIOS'!$O$2</f>
        <v>774.90000000000009</v>
      </c>
      <c r="P1279" s="26">
        <f>+R1279*'COSTOS VARIOS'!$O$3</f>
        <v>2835</v>
      </c>
      <c r="Q1279" s="26">
        <v>1</v>
      </c>
      <c r="R1279" s="26">
        <f t="shared" si="192"/>
        <v>189000</v>
      </c>
      <c r="S1279" s="25">
        <f t="shared" si="193"/>
        <v>318699.90000000002</v>
      </c>
      <c r="T1279" s="28">
        <f t="shared" si="194"/>
        <v>0.16065301557986045</v>
      </c>
      <c r="U1279" s="29">
        <f t="shared" si="195"/>
        <v>369900</v>
      </c>
      <c r="V1279" s="26">
        <f>+INDEX('LISTA DE PRECIOS EKM '!A:K,MATCH('Precios ML'!B1279,'LISTA DE PRECIOS EKM '!A:A,0),8)</f>
        <v>369900</v>
      </c>
      <c r="W1279" s="26">
        <f t="shared" si="196"/>
        <v>369900</v>
      </c>
      <c r="X1279" s="26">
        <f t="shared" si="197"/>
        <v>0</v>
      </c>
      <c r="Y1279" s="26"/>
      <c r="Z1279" s="26">
        <f t="shared" si="198"/>
        <v>369900</v>
      </c>
      <c r="AA1279" s="30">
        <f t="shared" si="199"/>
        <v>0.95714285714285707</v>
      </c>
    </row>
    <row r="1280" spans="1:27">
      <c r="A1280" s="20" t="s">
        <v>6240</v>
      </c>
      <c r="B1280" s="20" t="s">
        <v>2416</v>
      </c>
      <c r="C1280" s="25">
        <v>119800</v>
      </c>
      <c r="D1280" s="22">
        <v>85</v>
      </c>
      <c r="E1280" s="22">
        <v>49</v>
      </c>
      <c r="F1280" s="22">
        <v>40</v>
      </c>
      <c r="G1280" s="22">
        <v>16000</v>
      </c>
      <c r="H1280" s="22" t="s">
        <v>5088</v>
      </c>
      <c r="I1280" s="26">
        <f>+IF(H1280='COSTOS VARIOS'!$C$1,'COSTOS VARIOS'!$C$2*'Precios ML'!V1280,'COSTOS VARIOS'!$B$2*'Precios ML'!V1280)</f>
        <v>53980</v>
      </c>
      <c r="J1280" s="22">
        <v>0</v>
      </c>
      <c r="K1280" s="27">
        <f t="shared" si="190"/>
        <v>10.4125</v>
      </c>
      <c r="L1280" s="27">
        <f t="shared" si="191"/>
        <v>10.4125</v>
      </c>
      <c r="M1280" s="26">
        <f>(INDEX(pesos!A:B,MATCH(L1280,pesos!A:A,1),2))</f>
        <v>16200</v>
      </c>
      <c r="N1280" s="26">
        <f>+R1280*'COSTOS VARIOS'!$O$1</f>
        <v>22762</v>
      </c>
      <c r="O1280" s="26">
        <f>+R1280*'COSTOS VARIOS'!$O$2</f>
        <v>491.18000000000006</v>
      </c>
      <c r="P1280" s="26">
        <f>+R1280*'COSTOS VARIOS'!$O$3</f>
        <v>1797</v>
      </c>
      <c r="Q1280" s="26">
        <v>1</v>
      </c>
      <c r="R1280" s="26">
        <f t="shared" si="192"/>
        <v>119800</v>
      </c>
      <c r="S1280" s="25">
        <f t="shared" si="193"/>
        <v>215030.18</v>
      </c>
      <c r="T1280" s="28">
        <f t="shared" si="194"/>
        <v>0.25517264599787803</v>
      </c>
      <c r="U1280" s="29">
        <f t="shared" si="195"/>
        <v>269900</v>
      </c>
      <c r="V1280" s="26">
        <f>+INDEX('LISTA DE PRECIOS EKM '!A:K,MATCH('Precios ML'!B1280,'LISTA DE PRECIOS EKM '!A:A,0),8)</f>
        <v>269900</v>
      </c>
      <c r="W1280" s="26">
        <f t="shared" si="196"/>
        <v>269900</v>
      </c>
      <c r="X1280" s="26">
        <f t="shared" si="197"/>
        <v>0</v>
      </c>
      <c r="Y1280" s="26"/>
      <c r="Z1280" s="26">
        <f t="shared" si="198"/>
        <v>269900</v>
      </c>
      <c r="AA1280" s="30">
        <f t="shared" si="199"/>
        <v>1.2529215358931554</v>
      </c>
    </row>
    <row r="1281" spans="1:27">
      <c r="A1281" s="20" t="s">
        <v>6241</v>
      </c>
      <c r="B1281" s="20" t="s">
        <v>1835</v>
      </c>
      <c r="C1281" s="25">
        <v>240000</v>
      </c>
      <c r="D1281" s="22">
        <v>85</v>
      </c>
      <c r="E1281" s="22">
        <v>49</v>
      </c>
      <c r="F1281" s="22">
        <v>40</v>
      </c>
      <c r="G1281" s="22">
        <v>16000</v>
      </c>
      <c r="H1281" s="22" t="s">
        <v>5088</v>
      </c>
      <c r="I1281" s="26">
        <f>+IF(H1281='COSTOS VARIOS'!$C$1,'COSTOS VARIOS'!$C$2*'Precios ML'!V1281,'COSTOS VARIOS'!$B$2*'Precios ML'!V1281)</f>
        <v>105980</v>
      </c>
      <c r="J1281" s="22">
        <v>0</v>
      </c>
      <c r="K1281" s="27">
        <f t="shared" si="190"/>
        <v>10.4125</v>
      </c>
      <c r="L1281" s="27">
        <f t="shared" si="191"/>
        <v>10.4125</v>
      </c>
      <c r="M1281" s="26">
        <f>(INDEX(pesos!A:B,MATCH(L1281,pesos!A:A,1),2))</f>
        <v>16200</v>
      </c>
      <c r="N1281" s="26">
        <f>+R1281*'COSTOS VARIOS'!$O$1</f>
        <v>45600</v>
      </c>
      <c r="O1281" s="26">
        <f>+R1281*'COSTOS VARIOS'!$O$2</f>
        <v>984.00000000000011</v>
      </c>
      <c r="P1281" s="26">
        <f>+R1281*'COSTOS VARIOS'!$O$3</f>
        <v>3600</v>
      </c>
      <c r="Q1281" s="26">
        <v>1</v>
      </c>
      <c r="R1281" s="26">
        <f t="shared" si="192"/>
        <v>240000</v>
      </c>
      <c r="S1281" s="25">
        <f t="shared" si="193"/>
        <v>412364</v>
      </c>
      <c r="T1281" s="28">
        <f t="shared" si="194"/>
        <v>0.28502973101434659</v>
      </c>
      <c r="U1281" s="29">
        <f t="shared" si="195"/>
        <v>529900</v>
      </c>
      <c r="V1281" s="26">
        <f>+INDEX('LISTA DE PRECIOS EKM '!A:K,MATCH('Precios ML'!B1281,'LISTA DE PRECIOS EKM '!A:A,0),8)</f>
        <v>529900</v>
      </c>
      <c r="W1281" s="26">
        <f t="shared" si="196"/>
        <v>529900</v>
      </c>
      <c r="X1281" s="26">
        <f t="shared" si="197"/>
        <v>0</v>
      </c>
      <c r="Y1281" s="26"/>
      <c r="Z1281" s="26">
        <f t="shared" si="198"/>
        <v>529900</v>
      </c>
      <c r="AA1281" s="30">
        <f t="shared" si="199"/>
        <v>1.2079166666666667</v>
      </c>
    </row>
    <row r="1282" spans="1:27">
      <c r="A1282" s="20" t="s">
        <v>6241</v>
      </c>
      <c r="B1282" s="20" t="s">
        <v>1835</v>
      </c>
      <c r="C1282" s="25">
        <v>240000</v>
      </c>
      <c r="D1282" s="22">
        <v>85</v>
      </c>
      <c r="E1282" s="22">
        <v>49</v>
      </c>
      <c r="F1282" s="22">
        <v>40</v>
      </c>
      <c r="G1282" s="22">
        <v>16000</v>
      </c>
      <c r="H1282" s="22" t="s">
        <v>5088</v>
      </c>
      <c r="I1282" s="26">
        <f>+IF(H1282='COSTOS VARIOS'!$C$1,'COSTOS VARIOS'!$C$2*'Precios ML'!V1282,'COSTOS VARIOS'!$B$2*'Precios ML'!V1282)</f>
        <v>105980</v>
      </c>
      <c r="J1282" s="22">
        <v>0</v>
      </c>
      <c r="K1282" s="27">
        <f t="shared" si="190"/>
        <v>10.4125</v>
      </c>
      <c r="L1282" s="27">
        <f t="shared" si="191"/>
        <v>10.4125</v>
      </c>
      <c r="M1282" s="26">
        <f>(INDEX(pesos!A:B,MATCH(L1282,pesos!A:A,1),2))</f>
        <v>16200</v>
      </c>
      <c r="N1282" s="26">
        <f>+R1282*'COSTOS VARIOS'!$O$1</f>
        <v>45600</v>
      </c>
      <c r="O1282" s="26">
        <f>+R1282*'COSTOS VARIOS'!$O$2</f>
        <v>984.00000000000011</v>
      </c>
      <c r="P1282" s="26">
        <f>+R1282*'COSTOS VARIOS'!$O$3</f>
        <v>3600</v>
      </c>
      <c r="Q1282" s="26">
        <v>1</v>
      </c>
      <c r="R1282" s="26">
        <f t="shared" si="192"/>
        <v>240000</v>
      </c>
      <c r="S1282" s="25">
        <f t="shared" si="193"/>
        <v>412364</v>
      </c>
      <c r="T1282" s="28">
        <f t="shared" si="194"/>
        <v>0.28502973101434659</v>
      </c>
      <c r="U1282" s="29">
        <f t="shared" si="195"/>
        <v>529900</v>
      </c>
      <c r="V1282" s="26">
        <f>+INDEX('LISTA DE PRECIOS EKM '!A:K,MATCH('Precios ML'!B1282,'LISTA DE PRECIOS EKM '!A:A,0),8)</f>
        <v>529900</v>
      </c>
      <c r="W1282" s="26">
        <f t="shared" si="196"/>
        <v>529900</v>
      </c>
      <c r="X1282" s="26">
        <f t="shared" si="197"/>
        <v>0</v>
      </c>
      <c r="Y1282" s="26"/>
      <c r="Z1282" s="26">
        <f t="shared" si="198"/>
        <v>529900</v>
      </c>
      <c r="AA1282" s="30">
        <f t="shared" si="199"/>
        <v>1.2079166666666667</v>
      </c>
    </row>
    <row r="1283" spans="1:27">
      <c r="A1283" s="20" t="s">
        <v>6242</v>
      </c>
      <c r="B1283" s="20" t="s">
        <v>6243</v>
      </c>
      <c r="C1283" s="25">
        <v>120000</v>
      </c>
      <c r="D1283" s="22">
        <v>85</v>
      </c>
      <c r="E1283" s="22">
        <v>49</v>
      </c>
      <c r="F1283" s="22">
        <v>40</v>
      </c>
      <c r="G1283" s="22">
        <v>16000</v>
      </c>
      <c r="H1283" s="22" t="s">
        <v>5088</v>
      </c>
      <c r="I1283" s="26">
        <f>+IF(H1283='COSTOS VARIOS'!$C$1,'COSTOS VARIOS'!$C$2*'Precios ML'!V1283,'COSTOS VARIOS'!$B$2*'Precios ML'!V1283)</f>
        <v>53980</v>
      </c>
      <c r="J1283" s="22">
        <v>0</v>
      </c>
      <c r="K1283" s="27">
        <f t="shared" si="190"/>
        <v>10.4125</v>
      </c>
      <c r="L1283" s="27">
        <f t="shared" si="191"/>
        <v>10.4125</v>
      </c>
      <c r="M1283" s="26">
        <f>(INDEX(pesos!A:B,MATCH(L1283,pesos!A:A,1),2))</f>
        <v>16200</v>
      </c>
      <c r="N1283" s="26">
        <f>+R1283*'COSTOS VARIOS'!$O$1</f>
        <v>22800</v>
      </c>
      <c r="O1283" s="26">
        <f>+R1283*'COSTOS VARIOS'!$O$2</f>
        <v>492.00000000000006</v>
      </c>
      <c r="P1283" s="26">
        <f>+R1283*'COSTOS VARIOS'!$O$3</f>
        <v>1800</v>
      </c>
      <c r="Q1283" s="26">
        <v>1</v>
      </c>
      <c r="R1283" s="26">
        <f t="shared" si="192"/>
        <v>120000</v>
      </c>
      <c r="S1283" s="25">
        <f t="shared" si="193"/>
        <v>215272</v>
      </c>
      <c r="T1283" s="28">
        <f t="shared" si="194"/>
        <v>0.25376268163068127</v>
      </c>
      <c r="U1283" s="29">
        <f t="shared" si="195"/>
        <v>269900</v>
      </c>
      <c r="V1283" s="26">
        <f>+INDEX('LISTA DE PRECIOS EKM '!A:K,MATCH('Precios ML'!B1283,'LISTA DE PRECIOS EKM '!A:A,0),8)</f>
        <v>269900</v>
      </c>
      <c r="W1283" s="26">
        <f t="shared" si="196"/>
        <v>269900</v>
      </c>
      <c r="X1283" s="26">
        <f t="shared" si="197"/>
        <v>0</v>
      </c>
      <c r="Y1283" s="26"/>
      <c r="Z1283" s="26">
        <f t="shared" si="198"/>
        <v>269900</v>
      </c>
      <c r="AA1283" s="30">
        <f t="shared" si="199"/>
        <v>1.2491666666666665</v>
      </c>
    </row>
    <row r="1284" spans="1:27">
      <c r="A1284" s="20" t="s">
        <v>6242</v>
      </c>
      <c r="B1284" s="20" t="s">
        <v>6243</v>
      </c>
      <c r="C1284" s="25">
        <v>120000</v>
      </c>
      <c r="D1284" s="22">
        <v>85</v>
      </c>
      <c r="E1284" s="22">
        <v>49</v>
      </c>
      <c r="F1284" s="22">
        <v>40</v>
      </c>
      <c r="G1284" s="22">
        <v>16000</v>
      </c>
      <c r="H1284" s="22" t="s">
        <v>5088</v>
      </c>
      <c r="I1284" s="26">
        <f>+IF(H1284='COSTOS VARIOS'!$C$1,'COSTOS VARIOS'!$C$2*'Precios ML'!V1284,'COSTOS VARIOS'!$B$2*'Precios ML'!V1284)</f>
        <v>53980</v>
      </c>
      <c r="J1284" s="22">
        <v>0</v>
      </c>
      <c r="K1284" s="27">
        <f t="shared" ref="K1284:K1347" si="200">+(D1284*E1284*F1284)/G1284</f>
        <v>10.4125</v>
      </c>
      <c r="L1284" s="27">
        <f t="shared" ref="L1284:L1347" si="201">+K1284*Q1284</f>
        <v>10.4125</v>
      </c>
      <c r="M1284" s="26">
        <f>(INDEX(pesos!A:B,MATCH(L1284,pesos!A:A,1),2))</f>
        <v>16200</v>
      </c>
      <c r="N1284" s="26">
        <f>+R1284*'COSTOS VARIOS'!$O$1</f>
        <v>22800</v>
      </c>
      <c r="O1284" s="26">
        <f>+R1284*'COSTOS VARIOS'!$O$2</f>
        <v>492.00000000000006</v>
      </c>
      <c r="P1284" s="26">
        <f>+R1284*'COSTOS VARIOS'!$O$3</f>
        <v>1800</v>
      </c>
      <c r="Q1284" s="26">
        <v>1</v>
      </c>
      <c r="R1284" s="26">
        <f t="shared" ref="R1284:R1347" si="202">+C1284*Q1284</f>
        <v>120000</v>
      </c>
      <c r="S1284" s="25">
        <f t="shared" ref="S1284:S1347" si="203">+R1284+P1284+O1284+N1284+M1284+I1284</f>
        <v>215272</v>
      </c>
      <c r="T1284" s="28">
        <f t="shared" ref="T1284:T1347" si="204">+(V1284/S1284)-1</f>
        <v>0.25376268163068127</v>
      </c>
      <c r="U1284" s="29">
        <f t="shared" ref="U1284:U1347" si="205">+S1284*T1284+S1284</f>
        <v>269900</v>
      </c>
      <c r="V1284" s="26">
        <f>+INDEX('LISTA DE PRECIOS EKM '!A:K,MATCH('Precios ML'!B1284,'LISTA DE PRECIOS EKM '!A:A,0),8)</f>
        <v>269900</v>
      </c>
      <c r="W1284" s="26">
        <f t="shared" ref="W1284:W1347" si="206">+V1284*Q1284</f>
        <v>269900</v>
      </c>
      <c r="X1284" s="26">
        <f t="shared" ref="X1284:X1347" si="207">+W1284-U1284</f>
        <v>0</v>
      </c>
      <c r="Y1284" s="26"/>
      <c r="Z1284" s="26">
        <f t="shared" ref="Z1284:Z1347" si="208">+W1284-Y1284</f>
        <v>269900</v>
      </c>
      <c r="AA1284" s="30">
        <f t="shared" ref="AA1284:AA1347" si="209">+(Z1284/C1284)-1</f>
        <v>1.2491666666666665</v>
      </c>
    </row>
    <row r="1285" spans="1:27">
      <c r="A1285" s="20" t="s">
        <v>6244</v>
      </c>
      <c r="B1285" s="20" t="s">
        <v>6245</v>
      </c>
      <c r="C1285" s="25">
        <v>240000</v>
      </c>
      <c r="D1285" s="22">
        <v>85</v>
      </c>
      <c r="E1285" s="22">
        <v>49</v>
      </c>
      <c r="F1285" s="22">
        <v>40</v>
      </c>
      <c r="G1285" s="22">
        <v>16000</v>
      </c>
      <c r="H1285" s="22" t="s">
        <v>5088</v>
      </c>
      <c r="I1285" s="26">
        <f>+IF(H1285='COSTOS VARIOS'!$C$1,'COSTOS VARIOS'!$C$2*'Precios ML'!V1285,'COSTOS VARIOS'!$B$2*'Precios ML'!V1285)</f>
        <v>105980</v>
      </c>
      <c r="J1285" s="22">
        <v>0</v>
      </c>
      <c r="K1285" s="27">
        <f t="shared" si="200"/>
        <v>10.4125</v>
      </c>
      <c r="L1285" s="27">
        <f t="shared" si="201"/>
        <v>10.4125</v>
      </c>
      <c r="M1285" s="26">
        <f>(INDEX(pesos!A:B,MATCH(L1285,pesos!A:A,1),2))</f>
        <v>16200</v>
      </c>
      <c r="N1285" s="26">
        <f>+R1285*'COSTOS VARIOS'!$O$1</f>
        <v>45600</v>
      </c>
      <c r="O1285" s="26">
        <f>+R1285*'COSTOS VARIOS'!$O$2</f>
        <v>984.00000000000011</v>
      </c>
      <c r="P1285" s="26">
        <f>+R1285*'COSTOS VARIOS'!$O$3</f>
        <v>3600</v>
      </c>
      <c r="Q1285" s="26">
        <v>1</v>
      </c>
      <c r="R1285" s="26">
        <f t="shared" si="202"/>
        <v>240000</v>
      </c>
      <c r="S1285" s="25">
        <f t="shared" si="203"/>
        <v>412364</v>
      </c>
      <c r="T1285" s="28">
        <f t="shared" si="204"/>
        <v>0.28502973101434659</v>
      </c>
      <c r="U1285" s="29">
        <f t="shared" si="205"/>
        <v>529900</v>
      </c>
      <c r="V1285" s="26">
        <f>+INDEX('LISTA DE PRECIOS EKM '!A:K,MATCH('Precios ML'!B1285,'LISTA DE PRECIOS EKM '!A:A,0),8)</f>
        <v>529900</v>
      </c>
      <c r="W1285" s="26">
        <f t="shared" si="206"/>
        <v>529900</v>
      </c>
      <c r="X1285" s="26">
        <f t="shared" si="207"/>
        <v>0</v>
      </c>
      <c r="Y1285" s="26"/>
      <c r="Z1285" s="26">
        <f t="shared" si="208"/>
        <v>529900</v>
      </c>
      <c r="AA1285" s="30">
        <f t="shared" si="209"/>
        <v>1.2079166666666667</v>
      </c>
    </row>
    <row r="1286" spans="1:27">
      <c r="A1286" s="20" t="s">
        <v>6244</v>
      </c>
      <c r="B1286" s="20" t="s">
        <v>6245</v>
      </c>
      <c r="C1286" s="25">
        <v>240000</v>
      </c>
      <c r="D1286" s="22">
        <v>85</v>
      </c>
      <c r="E1286" s="22">
        <v>49</v>
      </c>
      <c r="F1286" s="22">
        <v>40</v>
      </c>
      <c r="G1286" s="22">
        <v>16000</v>
      </c>
      <c r="H1286" s="22" t="s">
        <v>5088</v>
      </c>
      <c r="I1286" s="26">
        <f>+IF(H1286='COSTOS VARIOS'!$C$1,'COSTOS VARIOS'!$C$2*'Precios ML'!V1286,'COSTOS VARIOS'!$B$2*'Precios ML'!V1286)</f>
        <v>105980</v>
      </c>
      <c r="J1286" s="22">
        <v>0</v>
      </c>
      <c r="K1286" s="27">
        <f t="shared" si="200"/>
        <v>10.4125</v>
      </c>
      <c r="L1286" s="27">
        <f t="shared" si="201"/>
        <v>10.4125</v>
      </c>
      <c r="M1286" s="26">
        <f>(INDEX(pesos!A:B,MATCH(L1286,pesos!A:A,1),2))</f>
        <v>16200</v>
      </c>
      <c r="N1286" s="26">
        <f>+R1286*'COSTOS VARIOS'!$O$1</f>
        <v>45600</v>
      </c>
      <c r="O1286" s="26">
        <f>+R1286*'COSTOS VARIOS'!$O$2</f>
        <v>984.00000000000011</v>
      </c>
      <c r="P1286" s="26">
        <f>+R1286*'COSTOS VARIOS'!$O$3</f>
        <v>3600</v>
      </c>
      <c r="Q1286" s="26">
        <v>1</v>
      </c>
      <c r="R1286" s="26">
        <f t="shared" si="202"/>
        <v>240000</v>
      </c>
      <c r="S1286" s="25">
        <f t="shared" si="203"/>
        <v>412364</v>
      </c>
      <c r="T1286" s="28">
        <f t="shared" si="204"/>
        <v>0.28502973101434659</v>
      </c>
      <c r="U1286" s="29">
        <f t="shared" si="205"/>
        <v>529900</v>
      </c>
      <c r="V1286" s="26">
        <f>+INDEX('LISTA DE PRECIOS EKM '!A:K,MATCH('Precios ML'!B1286,'LISTA DE PRECIOS EKM '!A:A,0),8)</f>
        <v>529900</v>
      </c>
      <c r="W1286" s="26">
        <f t="shared" si="206"/>
        <v>529900</v>
      </c>
      <c r="X1286" s="26">
        <f t="shared" si="207"/>
        <v>0</v>
      </c>
      <c r="Y1286" s="26"/>
      <c r="Z1286" s="26">
        <f t="shared" si="208"/>
        <v>529900</v>
      </c>
      <c r="AA1286" s="30">
        <f t="shared" si="209"/>
        <v>1.2079166666666667</v>
      </c>
    </row>
    <row r="1287" spans="1:27">
      <c r="A1287" s="20" t="s">
        <v>6246</v>
      </c>
      <c r="B1287" s="20" t="s">
        <v>6247</v>
      </c>
      <c r="C1287" s="25">
        <v>120000</v>
      </c>
      <c r="D1287" s="22">
        <v>85</v>
      </c>
      <c r="E1287" s="22">
        <v>49</v>
      </c>
      <c r="F1287" s="22">
        <v>40</v>
      </c>
      <c r="G1287" s="22">
        <v>16000</v>
      </c>
      <c r="H1287" s="22" t="s">
        <v>5088</v>
      </c>
      <c r="I1287" s="26">
        <f>+IF(H1287='COSTOS VARIOS'!$C$1,'COSTOS VARIOS'!$C$2*'Precios ML'!V1287,'COSTOS VARIOS'!$B$2*'Precios ML'!V1287)</f>
        <v>53980</v>
      </c>
      <c r="J1287" s="22">
        <v>0</v>
      </c>
      <c r="K1287" s="27">
        <f t="shared" si="200"/>
        <v>10.4125</v>
      </c>
      <c r="L1287" s="27">
        <f t="shared" si="201"/>
        <v>10.4125</v>
      </c>
      <c r="M1287" s="26">
        <f>(INDEX(pesos!A:B,MATCH(L1287,pesos!A:A,1),2))</f>
        <v>16200</v>
      </c>
      <c r="N1287" s="26">
        <f>+R1287*'COSTOS VARIOS'!$O$1</f>
        <v>22800</v>
      </c>
      <c r="O1287" s="26">
        <f>+R1287*'COSTOS VARIOS'!$O$2</f>
        <v>492.00000000000006</v>
      </c>
      <c r="P1287" s="26">
        <f>+R1287*'COSTOS VARIOS'!$O$3</f>
        <v>1800</v>
      </c>
      <c r="Q1287" s="26">
        <v>1</v>
      </c>
      <c r="R1287" s="26">
        <f t="shared" si="202"/>
        <v>120000</v>
      </c>
      <c r="S1287" s="25">
        <f t="shared" si="203"/>
        <v>215272</v>
      </c>
      <c r="T1287" s="28">
        <f t="shared" si="204"/>
        <v>0.25376268163068127</v>
      </c>
      <c r="U1287" s="29">
        <f t="shared" si="205"/>
        <v>269900</v>
      </c>
      <c r="V1287" s="26">
        <f>+INDEX('LISTA DE PRECIOS EKM '!A:K,MATCH('Precios ML'!B1287,'LISTA DE PRECIOS EKM '!A:A,0),8)</f>
        <v>269900</v>
      </c>
      <c r="W1287" s="26">
        <f t="shared" si="206"/>
        <v>269900</v>
      </c>
      <c r="X1287" s="26">
        <f t="shared" si="207"/>
        <v>0</v>
      </c>
      <c r="Y1287" s="26"/>
      <c r="Z1287" s="26">
        <f t="shared" si="208"/>
        <v>269900</v>
      </c>
      <c r="AA1287" s="30">
        <f t="shared" si="209"/>
        <v>1.2491666666666665</v>
      </c>
    </row>
    <row r="1288" spans="1:27">
      <c r="A1288" s="20" t="s">
        <v>6246</v>
      </c>
      <c r="B1288" s="20" t="s">
        <v>6247</v>
      </c>
      <c r="C1288" s="25">
        <v>120000</v>
      </c>
      <c r="D1288" s="22">
        <v>85</v>
      </c>
      <c r="E1288" s="22">
        <v>49</v>
      </c>
      <c r="F1288" s="22">
        <v>40</v>
      </c>
      <c r="G1288" s="22">
        <v>16000</v>
      </c>
      <c r="H1288" s="22" t="s">
        <v>5088</v>
      </c>
      <c r="I1288" s="26">
        <f>+IF(H1288='COSTOS VARIOS'!$C$1,'COSTOS VARIOS'!$C$2*'Precios ML'!V1288,'COSTOS VARIOS'!$B$2*'Precios ML'!V1288)</f>
        <v>53980</v>
      </c>
      <c r="J1288" s="22">
        <v>0</v>
      </c>
      <c r="K1288" s="27">
        <f t="shared" si="200"/>
        <v>10.4125</v>
      </c>
      <c r="L1288" s="27">
        <f t="shared" si="201"/>
        <v>10.4125</v>
      </c>
      <c r="M1288" s="26">
        <f>(INDEX(pesos!A:B,MATCH(L1288,pesos!A:A,1),2))</f>
        <v>16200</v>
      </c>
      <c r="N1288" s="26">
        <f>+R1288*'COSTOS VARIOS'!$O$1</f>
        <v>22800</v>
      </c>
      <c r="O1288" s="26">
        <f>+R1288*'COSTOS VARIOS'!$O$2</f>
        <v>492.00000000000006</v>
      </c>
      <c r="P1288" s="26">
        <f>+R1288*'COSTOS VARIOS'!$O$3</f>
        <v>1800</v>
      </c>
      <c r="Q1288" s="26">
        <v>1</v>
      </c>
      <c r="R1288" s="26">
        <f t="shared" si="202"/>
        <v>120000</v>
      </c>
      <c r="S1288" s="25">
        <f t="shared" si="203"/>
        <v>215272</v>
      </c>
      <c r="T1288" s="28">
        <f t="shared" si="204"/>
        <v>0.25376268163068127</v>
      </c>
      <c r="U1288" s="29">
        <f t="shared" si="205"/>
        <v>269900</v>
      </c>
      <c r="V1288" s="26">
        <f>+INDEX('LISTA DE PRECIOS EKM '!A:K,MATCH('Precios ML'!B1288,'LISTA DE PRECIOS EKM '!A:A,0),8)</f>
        <v>269900</v>
      </c>
      <c r="W1288" s="26">
        <f t="shared" si="206"/>
        <v>269900</v>
      </c>
      <c r="X1288" s="26">
        <f t="shared" si="207"/>
        <v>0</v>
      </c>
      <c r="Y1288" s="26"/>
      <c r="Z1288" s="26">
        <f t="shared" si="208"/>
        <v>269900</v>
      </c>
      <c r="AA1288" s="30">
        <f t="shared" si="209"/>
        <v>1.2491666666666665</v>
      </c>
    </row>
    <row r="1289" spans="1:27">
      <c r="A1289" s="20" t="s">
        <v>6248</v>
      </c>
      <c r="B1289" s="20" t="s">
        <v>6249</v>
      </c>
      <c r="C1289" s="25">
        <v>360000</v>
      </c>
      <c r="D1289" s="22">
        <v>85</v>
      </c>
      <c r="E1289" s="22">
        <v>49</v>
      </c>
      <c r="F1289" s="22">
        <v>40</v>
      </c>
      <c r="G1289" s="22">
        <v>16000</v>
      </c>
      <c r="H1289" s="22" t="s">
        <v>5088</v>
      </c>
      <c r="I1289" s="26">
        <f>+IF(H1289='COSTOS VARIOS'!$C$1,'COSTOS VARIOS'!$C$2*'Precios ML'!V1289,'COSTOS VARIOS'!$B$2*'Precios ML'!V1289)</f>
        <v>141980</v>
      </c>
      <c r="J1289" s="22">
        <v>0</v>
      </c>
      <c r="K1289" s="27">
        <f t="shared" si="200"/>
        <v>10.4125</v>
      </c>
      <c r="L1289" s="27">
        <f t="shared" si="201"/>
        <v>10.4125</v>
      </c>
      <c r="M1289" s="26">
        <f>(INDEX(pesos!A:B,MATCH(L1289,pesos!A:A,1),2))</f>
        <v>16200</v>
      </c>
      <c r="N1289" s="26">
        <f>+R1289*'COSTOS VARIOS'!$O$1</f>
        <v>68400</v>
      </c>
      <c r="O1289" s="26">
        <f>+R1289*'COSTOS VARIOS'!$O$2</f>
        <v>1476.0000000000002</v>
      </c>
      <c r="P1289" s="26">
        <f>+R1289*'COSTOS VARIOS'!$O$3</f>
        <v>5400</v>
      </c>
      <c r="Q1289" s="26">
        <v>1</v>
      </c>
      <c r="R1289" s="26">
        <f t="shared" si="202"/>
        <v>360000</v>
      </c>
      <c r="S1289" s="25">
        <f t="shared" si="203"/>
        <v>593456</v>
      </c>
      <c r="T1289" s="28">
        <f t="shared" si="204"/>
        <v>0.1962133671241002</v>
      </c>
      <c r="U1289" s="29">
        <f t="shared" si="205"/>
        <v>709900</v>
      </c>
      <c r="V1289" s="26">
        <f>+INDEX('LISTA DE PRECIOS EKM '!A:K,MATCH('Precios ML'!B1289,'LISTA DE PRECIOS EKM '!A:A,0),8)</f>
        <v>709900</v>
      </c>
      <c r="W1289" s="26">
        <f t="shared" si="206"/>
        <v>709900</v>
      </c>
      <c r="X1289" s="26">
        <f t="shared" si="207"/>
        <v>0</v>
      </c>
      <c r="Y1289" s="26"/>
      <c r="Z1289" s="26">
        <f t="shared" si="208"/>
        <v>709900</v>
      </c>
      <c r="AA1289" s="30">
        <f t="shared" si="209"/>
        <v>0.9719444444444445</v>
      </c>
    </row>
    <row r="1290" spans="1:27">
      <c r="A1290" s="20" t="s">
        <v>6248</v>
      </c>
      <c r="B1290" s="20" t="s">
        <v>6249</v>
      </c>
      <c r="C1290" s="25">
        <v>360000</v>
      </c>
      <c r="D1290" s="22">
        <v>85</v>
      </c>
      <c r="E1290" s="22">
        <v>49</v>
      </c>
      <c r="F1290" s="22">
        <v>40</v>
      </c>
      <c r="G1290" s="22">
        <v>16000</v>
      </c>
      <c r="H1290" s="22" t="s">
        <v>5088</v>
      </c>
      <c r="I1290" s="26">
        <f>+IF(H1290='COSTOS VARIOS'!$C$1,'COSTOS VARIOS'!$C$2*'Precios ML'!V1290,'COSTOS VARIOS'!$B$2*'Precios ML'!V1290)</f>
        <v>141980</v>
      </c>
      <c r="J1290" s="22">
        <v>0</v>
      </c>
      <c r="K1290" s="27">
        <f t="shared" si="200"/>
        <v>10.4125</v>
      </c>
      <c r="L1290" s="27">
        <f t="shared" si="201"/>
        <v>10.4125</v>
      </c>
      <c r="M1290" s="26">
        <f>(INDEX(pesos!A:B,MATCH(L1290,pesos!A:A,1),2))</f>
        <v>16200</v>
      </c>
      <c r="N1290" s="26">
        <f>+R1290*'COSTOS VARIOS'!$O$1</f>
        <v>68400</v>
      </c>
      <c r="O1290" s="26">
        <f>+R1290*'COSTOS VARIOS'!$O$2</f>
        <v>1476.0000000000002</v>
      </c>
      <c r="P1290" s="26">
        <f>+R1290*'COSTOS VARIOS'!$O$3</f>
        <v>5400</v>
      </c>
      <c r="Q1290" s="26">
        <v>1</v>
      </c>
      <c r="R1290" s="26">
        <f t="shared" si="202"/>
        <v>360000</v>
      </c>
      <c r="S1290" s="25">
        <f t="shared" si="203"/>
        <v>593456</v>
      </c>
      <c r="T1290" s="28">
        <f t="shared" si="204"/>
        <v>0.1962133671241002</v>
      </c>
      <c r="U1290" s="29">
        <f t="shared" si="205"/>
        <v>709900</v>
      </c>
      <c r="V1290" s="26">
        <f>+INDEX('LISTA DE PRECIOS EKM '!A:K,MATCH('Precios ML'!B1290,'LISTA DE PRECIOS EKM '!A:A,0),8)</f>
        <v>709900</v>
      </c>
      <c r="W1290" s="26">
        <f t="shared" si="206"/>
        <v>709900</v>
      </c>
      <c r="X1290" s="26">
        <f t="shared" si="207"/>
        <v>0</v>
      </c>
      <c r="Y1290" s="26"/>
      <c r="Z1290" s="26">
        <f t="shared" si="208"/>
        <v>709900</v>
      </c>
      <c r="AA1290" s="30">
        <f t="shared" si="209"/>
        <v>0.9719444444444445</v>
      </c>
    </row>
    <row r="1291" spans="1:27">
      <c r="A1291" s="20" t="s">
        <v>6250</v>
      </c>
      <c r="B1291" s="20" t="s">
        <v>6251</v>
      </c>
      <c r="C1291" s="25">
        <v>360000</v>
      </c>
      <c r="D1291" s="22">
        <v>85</v>
      </c>
      <c r="E1291" s="22">
        <v>49</v>
      </c>
      <c r="F1291" s="22">
        <v>40</v>
      </c>
      <c r="G1291" s="22">
        <v>16000</v>
      </c>
      <c r="H1291" s="22" t="s">
        <v>5088</v>
      </c>
      <c r="I1291" s="26">
        <f>+IF(H1291='COSTOS VARIOS'!$C$1,'COSTOS VARIOS'!$C$2*'Precios ML'!V1291,'COSTOS VARIOS'!$B$2*'Precios ML'!V1291)</f>
        <v>141980</v>
      </c>
      <c r="J1291" s="22">
        <v>0</v>
      </c>
      <c r="K1291" s="27">
        <f t="shared" si="200"/>
        <v>10.4125</v>
      </c>
      <c r="L1291" s="27">
        <f t="shared" si="201"/>
        <v>10.4125</v>
      </c>
      <c r="M1291" s="26">
        <f>(INDEX(pesos!A:B,MATCH(L1291,pesos!A:A,1),2))</f>
        <v>16200</v>
      </c>
      <c r="N1291" s="26">
        <f>+R1291*'COSTOS VARIOS'!$O$1</f>
        <v>68400</v>
      </c>
      <c r="O1291" s="26">
        <f>+R1291*'COSTOS VARIOS'!$O$2</f>
        <v>1476.0000000000002</v>
      </c>
      <c r="P1291" s="26">
        <f>+R1291*'COSTOS VARIOS'!$O$3</f>
        <v>5400</v>
      </c>
      <c r="Q1291" s="26">
        <v>1</v>
      </c>
      <c r="R1291" s="26">
        <f t="shared" si="202"/>
        <v>360000</v>
      </c>
      <c r="S1291" s="25">
        <f t="shared" si="203"/>
        <v>593456</v>
      </c>
      <c r="T1291" s="28">
        <f t="shared" si="204"/>
        <v>0.1962133671241002</v>
      </c>
      <c r="U1291" s="29">
        <f t="shared" si="205"/>
        <v>709900</v>
      </c>
      <c r="V1291" s="26">
        <f>+INDEX('LISTA DE PRECIOS EKM '!A:K,MATCH('Precios ML'!B1291,'LISTA DE PRECIOS EKM '!A:A,0),8)</f>
        <v>709900</v>
      </c>
      <c r="W1291" s="26">
        <f t="shared" si="206"/>
        <v>709900</v>
      </c>
      <c r="X1291" s="26">
        <f t="shared" si="207"/>
        <v>0</v>
      </c>
      <c r="Y1291" s="26"/>
      <c r="Z1291" s="26">
        <f t="shared" si="208"/>
        <v>709900</v>
      </c>
      <c r="AA1291" s="30">
        <f t="shared" si="209"/>
        <v>0.9719444444444445</v>
      </c>
    </row>
    <row r="1292" spans="1:27">
      <c r="A1292" s="20" t="s">
        <v>6250</v>
      </c>
      <c r="B1292" s="20" t="s">
        <v>6251</v>
      </c>
      <c r="C1292" s="25">
        <v>360000</v>
      </c>
      <c r="D1292" s="22">
        <v>85</v>
      </c>
      <c r="E1292" s="22">
        <v>49</v>
      </c>
      <c r="F1292" s="22">
        <v>40</v>
      </c>
      <c r="G1292" s="22">
        <v>16000</v>
      </c>
      <c r="H1292" s="22" t="s">
        <v>5088</v>
      </c>
      <c r="I1292" s="26">
        <f>+IF(H1292='COSTOS VARIOS'!$C$1,'COSTOS VARIOS'!$C$2*'Precios ML'!V1292,'COSTOS VARIOS'!$B$2*'Precios ML'!V1292)</f>
        <v>141980</v>
      </c>
      <c r="J1292" s="22">
        <v>0</v>
      </c>
      <c r="K1292" s="27">
        <f t="shared" si="200"/>
        <v>10.4125</v>
      </c>
      <c r="L1292" s="27">
        <f t="shared" si="201"/>
        <v>10.4125</v>
      </c>
      <c r="M1292" s="26">
        <f>(INDEX(pesos!A:B,MATCH(L1292,pesos!A:A,1),2))</f>
        <v>16200</v>
      </c>
      <c r="N1292" s="26">
        <f>+R1292*'COSTOS VARIOS'!$O$1</f>
        <v>68400</v>
      </c>
      <c r="O1292" s="26">
        <f>+R1292*'COSTOS VARIOS'!$O$2</f>
        <v>1476.0000000000002</v>
      </c>
      <c r="P1292" s="26">
        <f>+R1292*'COSTOS VARIOS'!$O$3</f>
        <v>5400</v>
      </c>
      <c r="Q1292" s="26">
        <v>1</v>
      </c>
      <c r="R1292" s="26">
        <f t="shared" si="202"/>
        <v>360000</v>
      </c>
      <c r="S1292" s="25">
        <f t="shared" si="203"/>
        <v>593456</v>
      </c>
      <c r="T1292" s="28">
        <f t="shared" si="204"/>
        <v>0.1962133671241002</v>
      </c>
      <c r="U1292" s="29">
        <f t="shared" si="205"/>
        <v>709900</v>
      </c>
      <c r="V1292" s="26">
        <f>+INDEX('LISTA DE PRECIOS EKM '!A:K,MATCH('Precios ML'!B1292,'LISTA DE PRECIOS EKM '!A:A,0),8)</f>
        <v>709900</v>
      </c>
      <c r="W1292" s="26">
        <f t="shared" si="206"/>
        <v>709900</v>
      </c>
      <c r="X1292" s="26">
        <f t="shared" si="207"/>
        <v>0</v>
      </c>
      <c r="Y1292" s="26"/>
      <c r="Z1292" s="26">
        <f t="shared" si="208"/>
        <v>709900</v>
      </c>
      <c r="AA1292" s="30">
        <f t="shared" si="209"/>
        <v>0.9719444444444445</v>
      </c>
    </row>
    <row r="1293" spans="1:27">
      <c r="A1293" s="20" t="s">
        <v>6252</v>
      </c>
      <c r="B1293" s="20" t="s">
        <v>6253</v>
      </c>
      <c r="C1293" s="25">
        <v>120000</v>
      </c>
      <c r="D1293" s="22">
        <v>85</v>
      </c>
      <c r="E1293" s="22">
        <v>49</v>
      </c>
      <c r="F1293" s="22">
        <v>40</v>
      </c>
      <c r="G1293" s="22">
        <v>16000</v>
      </c>
      <c r="H1293" s="22" t="s">
        <v>5088</v>
      </c>
      <c r="I1293" s="26">
        <f>+IF(H1293='COSTOS VARIOS'!$C$1,'COSTOS VARIOS'!$C$2*'Precios ML'!V1293,'COSTOS VARIOS'!$B$2*'Precios ML'!V1293)</f>
        <v>53980</v>
      </c>
      <c r="J1293" s="22">
        <v>0</v>
      </c>
      <c r="K1293" s="27">
        <f t="shared" si="200"/>
        <v>10.4125</v>
      </c>
      <c r="L1293" s="27">
        <f t="shared" si="201"/>
        <v>10.4125</v>
      </c>
      <c r="M1293" s="26">
        <f>(INDEX(pesos!A:B,MATCH(L1293,pesos!A:A,1),2))</f>
        <v>16200</v>
      </c>
      <c r="N1293" s="26">
        <f>+R1293*'COSTOS VARIOS'!$O$1</f>
        <v>22800</v>
      </c>
      <c r="O1293" s="26">
        <f>+R1293*'COSTOS VARIOS'!$O$2</f>
        <v>492.00000000000006</v>
      </c>
      <c r="P1293" s="26">
        <f>+R1293*'COSTOS VARIOS'!$O$3</f>
        <v>1800</v>
      </c>
      <c r="Q1293" s="26">
        <v>1</v>
      </c>
      <c r="R1293" s="26">
        <f t="shared" si="202"/>
        <v>120000</v>
      </c>
      <c r="S1293" s="25">
        <f t="shared" si="203"/>
        <v>215272</v>
      </c>
      <c r="T1293" s="28">
        <f t="shared" si="204"/>
        <v>0.25376268163068127</v>
      </c>
      <c r="U1293" s="29">
        <f t="shared" si="205"/>
        <v>269900</v>
      </c>
      <c r="V1293" s="26">
        <f>+INDEX('LISTA DE PRECIOS EKM '!A:K,MATCH('Precios ML'!B1293,'LISTA DE PRECIOS EKM '!A:A,0),8)</f>
        <v>269900</v>
      </c>
      <c r="W1293" s="26">
        <f t="shared" si="206"/>
        <v>269900</v>
      </c>
      <c r="X1293" s="26">
        <f t="shared" si="207"/>
        <v>0</v>
      </c>
      <c r="Y1293" s="26"/>
      <c r="Z1293" s="26">
        <f t="shared" si="208"/>
        <v>269900</v>
      </c>
      <c r="AA1293" s="30">
        <f t="shared" si="209"/>
        <v>1.2491666666666665</v>
      </c>
    </row>
    <row r="1294" spans="1:27">
      <c r="A1294" s="20" t="s">
        <v>6252</v>
      </c>
      <c r="B1294" s="20" t="s">
        <v>6253</v>
      </c>
      <c r="C1294" s="25">
        <v>120000</v>
      </c>
      <c r="D1294" s="22">
        <v>85</v>
      </c>
      <c r="E1294" s="22">
        <v>49</v>
      </c>
      <c r="F1294" s="22">
        <v>40</v>
      </c>
      <c r="G1294" s="22">
        <v>16000</v>
      </c>
      <c r="H1294" s="22" t="s">
        <v>5088</v>
      </c>
      <c r="I1294" s="26">
        <f>+IF(H1294='COSTOS VARIOS'!$C$1,'COSTOS VARIOS'!$C$2*'Precios ML'!V1294,'COSTOS VARIOS'!$B$2*'Precios ML'!V1294)</f>
        <v>53980</v>
      </c>
      <c r="J1294" s="22">
        <v>0</v>
      </c>
      <c r="K1294" s="27">
        <f t="shared" si="200"/>
        <v>10.4125</v>
      </c>
      <c r="L1294" s="27">
        <f t="shared" si="201"/>
        <v>10.4125</v>
      </c>
      <c r="M1294" s="26">
        <f>(INDEX(pesos!A:B,MATCH(L1294,pesos!A:A,1),2))</f>
        <v>16200</v>
      </c>
      <c r="N1294" s="26">
        <f>+R1294*'COSTOS VARIOS'!$O$1</f>
        <v>22800</v>
      </c>
      <c r="O1294" s="26">
        <f>+R1294*'COSTOS VARIOS'!$O$2</f>
        <v>492.00000000000006</v>
      </c>
      <c r="P1294" s="26">
        <f>+R1294*'COSTOS VARIOS'!$O$3</f>
        <v>1800</v>
      </c>
      <c r="Q1294" s="26">
        <v>1</v>
      </c>
      <c r="R1294" s="26">
        <f t="shared" si="202"/>
        <v>120000</v>
      </c>
      <c r="S1294" s="25">
        <f t="shared" si="203"/>
        <v>215272</v>
      </c>
      <c r="T1294" s="28">
        <f t="shared" si="204"/>
        <v>0.25376268163068127</v>
      </c>
      <c r="U1294" s="29">
        <f t="shared" si="205"/>
        <v>269900</v>
      </c>
      <c r="V1294" s="26">
        <f>+INDEX('LISTA DE PRECIOS EKM '!A:K,MATCH('Precios ML'!B1294,'LISTA DE PRECIOS EKM '!A:A,0),8)</f>
        <v>269900</v>
      </c>
      <c r="W1294" s="26">
        <f t="shared" si="206"/>
        <v>269900</v>
      </c>
      <c r="X1294" s="26">
        <f t="shared" si="207"/>
        <v>0</v>
      </c>
      <c r="Y1294" s="26"/>
      <c r="Z1294" s="26">
        <f t="shared" si="208"/>
        <v>269900</v>
      </c>
      <c r="AA1294" s="30">
        <f t="shared" si="209"/>
        <v>1.2491666666666665</v>
      </c>
    </row>
    <row r="1295" spans="1:27">
      <c r="A1295" s="20" t="s">
        <v>6254</v>
      </c>
      <c r="B1295" s="20" t="s">
        <v>6255</v>
      </c>
      <c r="C1295" s="25">
        <v>240000</v>
      </c>
      <c r="D1295" s="22">
        <v>85</v>
      </c>
      <c r="E1295" s="22">
        <v>49</v>
      </c>
      <c r="F1295" s="22">
        <v>40</v>
      </c>
      <c r="G1295" s="22">
        <v>16000</v>
      </c>
      <c r="H1295" s="22" t="s">
        <v>5088</v>
      </c>
      <c r="I1295" s="26">
        <f>+IF(H1295='COSTOS VARIOS'!$C$1,'COSTOS VARIOS'!$C$2*'Precios ML'!V1295,'COSTOS VARIOS'!$B$2*'Precios ML'!V1295)</f>
        <v>95980</v>
      </c>
      <c r="J1295" s="22">
        <v>0</v>
      </c>
      <c r="K1295" s="27">
        <f t="shared" si="200"/>
        <v>10.4125</v>
      </c>
      <c r="L1295" s="27">
        <f t="shared" si="201"/>
        <v>10.4125</v>
      </c>
      <c r="M1295" s="26">
        <f>(INDEX(pesos!A:B,MATCH(L1295,pesos!A:A,1),2))</f>
        <v>16200</v>
      </c>
      <c r="N1295" s="26">
        <f>+R1295*'COSTOS VARIOS'!$O$1</f>
        <v>45600</v>
      </c>
      <c r="O1295" s="26">
        <f>+R1295*'COSTOS VARIOS'!$O$2</f>
        <v>984.00000000000011</v>
      </c>
      <c r="P1295" s="26">
        <f>+R1295*'COSTOS VARIOS'!$O$3</f>
        <v>3600</v>
      </c>
      <c r="Q1295" s="26">
        <v>1</v>
      </c>
      <c r="R1295" s="26">
        <f t="shared" si="202"/>
        <v>240000</v>
      </c>
      <c r="S1295" s="25">
        <f t="shared" si="203"/>
        <v>402364</v>
      </c>
      <c r="T1295" s="28">
        <f t="shared" si="204"/>
        <v>0.19270113628455832</v>
      </c>
      <c r="U1295" s="29">
        <f t="shared" si="205"/>
        <v>479900</v>
      </c>
      <c r="V1295" s="26">
        <f>+INDEX('LISTA DE PRECIOS EKM '!A:K,MATCH('Precios ML'!B1295,'LISTA DE PRECIOS EKM '!A:A,0),8)</f>
        <v>479900</v>
      </c>
      <c r="W1295" s="26">
        <f t="shared" si="206"/>
        <v>479900</v>
      </c>
      <c r="X1295" s="26">
        <f t="shared" si="207"/>
        <v>0</v>
      </c>
      <c r="Y1295" s="26"/>
      <c r="Z1295" s="26">
        <f t="shared" si="208"/>
        <v>479900</v>
      </c>
      <c r="AA1295" s="30">
        <f t="shared" si="209"/>
        <v>0.99958333333333327</v>
      </c>
    </row>
    <row r="1296" spans="1:27">
      <c r="A1296" s="20" t="s">
        <v>6254</v>
      </c>
      <c r="B1296" s="20" t="s">
        <v>6255</v>
      </c>
      <c r="C1296" s="25">
        <v>240000</v>
      </c>
      <c r="D1296" s="22">
        <v>85</v>
      </c>
      <c r="E1296" s="22">
        <v>49</v>
      </c>
      <c r="F1296" s="22">
        <v>40</v>
      </c>
      <c r="G1296" s="22">
        <v>16000</v>
      </c>
      <c r="H1296" s="22" t="s">
        <v>5088</v>
      </c>
      <c r="I1296" s="26">
        <f>+IF(H1296='COSTOS VARIOS'!$C$1,'COSTOS VARIOS'!$C$2*'Precios ML'!V1296,'COSTOS VARIOS'!$B$2*'Precios ML'!V1296)</f>
        <v>95980</v>
      </c>
      <c r="J1296" s="22">
        <v>0</v>
      </c>
      <c r="K1296" s="27">
        <f t="shared" si="200"/>
        <v>10.4125</v>
      </c>
      <c r="L1296" s="27">
        <f t="shared" si="201"/>
        <v>10.4125</v>
      </c>
      <c r="M1296" s="26">
        <f>(INDEX(pesos!A:B,MATCH(L1296,pesos!A:A,1),2))</f>
        <v>16200</v>
      </c>
      <c r="N1296" s="26">
        <f>+R1296*'COSTOS VARIOS'!$O$1</f>
        <v>45600</v>
      </c>
      <c r="O1296" s="26">
        <f>+R1296*'COSTOS VARIOS'!$O$2</f>
        <v>984.00000000000011</v>
      </c>
      <c r="P1296" s="26">
        <f>+R1296*'COSTOS VARIOS'!$O$3</f>
        <v>3600</v>
      </c>
      <c r="Q1296" s="26">
        <v>1</v>
      </c>
      <c r="R1296" s="26">
        <f t="shared" si="202"/>
        <v>240000</v>
      </c>
      <c r="S1296" s="25">
        <f t="shared" si="203"/>
        <v>402364</v>
      </c>
      <c r="T1296" s="28">
        <f t="shared" si="204"/>
        <v>0.19270113628455832</v>
      </c>
      <c r="U1296" s="29">
        <f t="shared" si="205"/>
        <v>479900</v>
      </c>
      <c r="V1296" s="26">
        <f>+INDEX('LISTA DE PRECIOS EKM '!A:K,MATCH('Precios ML'!B1296,'LISTA DE PRECIOS EKM '!A:A,0),8)</f>
        <v>479900</v>
      </c>
      <c r="W1296" s="26">
        <f t="shared" si="206"/>
        <v>479900</v>
      </c>
      <c r="X1296" s="26">
        <f t="shared" si="207"/>
        <v>0</v>
      </c>
      <c r="Y1296" s="26"/>
      <c r="Z1296" s="26">
        <f t="shared" si="208"/>
        <v>479900</v>
      </c>
      <c r="AA1296" s="30">
        <f t="shared" si="209"/>
        <v>0.99958333333333327</v>
      </c>
    </row>
    <row r="1297" spans="1:27">
      <c r="A1297" s="20" t="s">
        <v>6256</v>
      </c>
      <c r="B1297" s="20" t="s">
        <v>6257</v>
      </c>
      <c r="C1297" s="25">
        <v>360000</v>
      </c>
      <c r="D1297" s="22">
        <v>85</v>
      </c>
      <c r="E1297" s="22">
        <v>49</v>
      </c>
      <c r="F1297" s="22">
        <v>40</v>
      </c>
      <c r="G1297" s="22">
        <v>16000</v>
      </c>
      <c r="H1297" s="22" t="s">
        <v>5088</v>
      </c>
      <c r="I1297" s="26">
        <f>+IF(H1297='COSTOS VARIOS'!$C$1,'COSTOS VARIOS'!$C$2*'Precios ML'!V1297,'COSTOS VARIOS'!$B$2*'Precios ML'!V1297)</f>
        <v>141980</v>
      </c>
      <c r="J1297" s="22">
        <v>0</v>
      </c>
      <c r="K1297" s="27">
        <f t="shared" si="200"/>
        <v>10.4125</v>
      </c>
      <c r="L1297" s="27">
        <f t="shared" si="201"/>
        <v>10.4125</v>
      </c>
      <c r="M1297" s="26">
        <f>(INDEX(pesos!A:B,MATCH(L1297,pesos!A:A,1),2))</f>
        <v>16200</v>
      </c>
      <c r="N1297" s="26">
        <f>+R1297*'COSTOS VARIOS'!$O$1</f>
        <v>68400</v>
      </c>
      <c r="O1297" s="26">
        <f>+R1297*'COSTOS VARIOS'!$O$2</f>
        <v>1476.0000000000002</v>
      </c>
      <c r="P1297" s="26">
        <f>+R1297*'COSTOS VARIOS'!$O$3</f>
        <v>5400</v>
      </c>
      <c r="Q1297" s="26">
        <v>1</v>
      </c>
      <c r="R1297" s="26">
        <f t="shared" si="202"/>
        <v>360000</v>
      </c>
      <c r="S1297" s="25">
        <f t="shared" si="203"/>
        <v>593456</v>
      </c>
      <c r="T1297" s="28">
        <f t="shared" si="204"/>
        <v>0.1962133671241002</v>
      </c>
      <c r="U1297" s="29">
        <f t="shared" si="205"/>
        <v>709900</v>
      </c>
      <c r="V1297" s="26">
        <f>+INDEX('LISTA DE PRECIOS EKM '!A:K,MATCH('Precios ML'!B1297,'LISTA DE PRECIOS EKM '!A:A,0),8)</f>
        <v>709900</v>
      </c>
      <c r="W1297" s="26">
        <f t="shared" si="206"/>
        <v>709900</v>
      </c>
      <c r="X1297" s="26">
        <f t="shared" si="207"/>
        <v>0</v>
      </c>
      <c r="Y1297" s="26"/>
      <c r="Z1297" s="26">
        <f t="shared" si="208"/>
        <v>709900</v>
      </c>
      <c r="AA1297" s="30">
        <f t="shared" si="209"/>
        <v>0.9719444444444445</v>
      </c>
    </row>
    <row r="1298" spans="1:27">
      <c r="A1298" s="20" t="s">
        <v>6258</v>
      </c>
      <c r="B1298" s="20" t="s">
        <v>2350</v>
      </c>
      <c r="C1298" s="25">
        <v>706000</v>
      </c>
      <c r="D1298" s="22">
        <v>85</v>
      </c>
      <c r="E1298" s="22">
        <v>49</v>
      </c>
      <c r="F1298" s="22">
        <v>40</v>
      </c>
      <c r="G1298" s="22">
        <v>16000</v>
      </c>
      <c r="H1298" s="22" t="s">
        <v>5088</v>
      </c>
      <c r="I1298" s="26">
        <f>+IF(H1298='COSTOS VARIOS'!$C$1,'COSTOS VARIOS'!$C$2*'Precios ML'!V1298,'COSTOS VARIOS'!$B$2*'Precios ML'!V1298)</f>
        <v>269980</v>
      </c>
      <c r="J1298" s="22">
        <v>0</v>
      </c>
      <c r="K1298" s="27">
        <f t="shared" si="200"/>
        <v>10.4125</v>
      </c>
      <c r="L1298" s="27">
        <f t="shared" si="201"/>
        <v>10.4125</v>
      </c>
      <c r="M1298" s="26">
        <f>(INDEX(pesos!A:B,MATCH(L1298,pesos!A:A,1),2))</f>
        <v>16200</v>
      </c>
      <c r="N1298" s="26">
        <f>+R1298*'COSTOS VARIOS'!$O$1</f>
        <v>134140</v>
      </c>
      <c r="O1298" s="26">
        <f>+R1298*'COSTOS VARIOS'!$O$2</f>
        <v>2894.6000000000004</v>
      </c>
      <c r="P1298" s="26">
        <f>+R1298*'COSTOS VARIOS'!$O$3</f>
        <v>10590</v>
      </c>
      <c r="Q1298" s="26">
        <v>1</v>
      </c>
      <c r="R1298" s="26">
        <f t="shared" si="202"/>
        <v>706000</v>
      </c>
      <c r="S1298" s="25">
        <f t="shared" si="203"/>
        <v>1139804.6000000001</v>
      </c>
      <c r="T1298" s="28">
        <f t="shared" si="204"/>
        <v>0.18432580461598413</v>
      </c>
      <c r="U1298" s="29">
        <f t="shared" si="205"/>
        <v>1349900</v>
      </c>
      <c r="V1298" s="26">
        <f>+INDEX('LISTA DE PRECIOS EKM '!A:K,MATCH('Precios ML'!B1298,'LISTA DE PRECIOS EKM '!A:A,0),8)</f>
        <v>1349900</v>
      </c>
      <c r="W1298" s="26">
        <f t="shared" si="206"/>
        <v>1349900</v>
      </c>
      <c r="X1298" s="26">
        <f t="shared" si="207"/>
        <v>0</v>
      </c>
      <c r="Y1298" s="26"/>
      <c r="Z1298" s="26">
        <f t="shared" si="208"/>
        <v>1349900</v>
      </c>
      <c r="AA1298" s="30">
        <f t="shared" si="209"/>
        <v>0.91203966005665715</v>
      </c>
    </row>
    <row r="1299" spans="1:27">
      <c r="A1299" s="20" t="s">
        <v>6259</v>
      </c>
      <c r="B1299" s="20" t="s">
        <v>2353</v>
      </c>
      <c r="C1299" s="25">
        <v>706000</v>
      </c>
      <c r="D1299" s="22">
        <v>85</v>
      </c>
      <c r="E1299" s="22">
        <v>49</v>
      </c>
      <c r="F1299" s="22">
        <v>40</v>
      </c>
      <c r="G1299" s="22">
        <v>16000</v>
      </c>
      <c r="H1299" s="22" t="s">
        <v>5088</v>
      </c>
      <c r="I1299" s="26">
        <f>+IF(H1299='COSTOS VARIOS'!$C$1,'COSTOS VARIOS'!$C$2*'Precios ML'!V1299,'COSTOS VARIOS'!$B$2*'Precios ML'!V1299)</f>
        <v>269980</v>
      </c>
      <c r="J1299" s="22">
        <v>0</v>
      </c>
      <c r="K1299" s="27">
        <f t="shared" si="200"/>
        <v>10.4125</v>
      </c>
      <c r="L1299" s="27">
        <f t="shared" si="201"/>
        <v>10.4125</v>
      </c>
      <c r="M1299" s="26">
        <f>(INDEX(pesos!A:B,MATCH(L1299,pesos!A:A,1),2))</f>
        <v>16200</v>
      </c>
      <c r="N1299" s="26">
        <f>+R1299*'COSTOS VARIOS'!$O$1</f>
        <v>134140</v>
      </c>
      <c r="O1299" s="26">
        <f>+R1299*'COSTOS VARIOS'!$O$2</f>
        <v>2894.6000000000004</v>
      </c>
      <c r="P1299" s="26">
        <f>+R1299*'COSTOS VARIOS'!$O$3</f>
        <v>10590</v>
      </c>
      <c r="Q1299" s="26">
        <v>1</v>
      </c>
      <c r="R1299" s="26">
        <f t="shared" si="202"/>
        <v>706000</v>
      </c>
      <c r="S1299" s="25">
        <f t="shared" si="203"/>
        <v>1139804.6000000001</v>
      </c>
      <c r="T1299" s="28">
        <f t="shared" si="204"/>
        <v>0.18432580461598413</v>
      </c>
      <c r="U1299" s="29">
        <f t="shared" si="205"/>
        <v>1349900</v>
      </c>
      <c r="V1299" s="26">
        <f>+INDEX('LISTA DE PRECIOS EKM '!A:K,MATCH('Precios ML'!B1299,'LISTA DE PRECIOS EKM '!A:A,0),8)</f>
        <v>1349900</v>
      </c>
      <c r="W1299" s="26">
        <f t="shared" si="206"/>
        <v>1349900</v>
      </c>
      <c r="X1299" s="26">
        <f t="shared" si="207"/>
        <v>0</v>
      </c>
      <c r="Y1299" s="26"/>
      <c r="Z1299" s="26">
        <f t="shared" si="208"/>
        <v>1349900</v>
      </c>
      <c r="AA1299" s="30">
        <f t="shared" si="209"/>
        <v>0.91203966005665715</v>
      </c>
    </row>
    <row r="1300" spans="1:27">
      <c r="A1300" s="20" t="s">
        <v>6259</v>
      </c>
      <c r="B1300" s="20" t="s">
        <v>2353</v>
      </c>
      <c r="C1300" s="25">
        <v>706000</v>
      </c>
      <c r="D1300" s="22">
        <v>85</v>
      </c>
      <c r="E1300" s="22">
        <v>49</v>
      </c>
      <c r="F1300" s="22">
        <v>40</v>
      </c>
      <c r="G1300" s="22">
        <v>16000</v>
      </c>
      <c r="H1300" s="22" t="s">
        <v>5088</v>
      </c>
      <c r="I1300" s="26">
        <f>+IF(H1300='COSTOS VARIOS'!$C$1,'COSTOS VARIOS'!$C$2*'Precios ML'!V1300,'COSTOS VARIOS'!$B$2*'Precios ML'!V1300)</f>
        <v>269980</v>
      </c>
      <c r="J1300" s="22">
        <v>0</v>
      </c>
      <c r="K1300" s="27">
        <f t="shared" si="200"/>
        <v>10.4125</v>
      </c>
      <c r="L1300" s="27">
        <f t="shared" si="201"/>
        <v>10.4125</v>
      </c>
      <c r="M1300" s="26">
        <f>(INDEX(pesos!A:B,MATCH(L1300,pesos!A:A,1),2))</f>
        <v>16200</v>
      </c>
      <c r="N1300" s="26">
        <f>+R1300*'COSTOS VARIOS'!$O$1</f>
        <v>134140</v>
      </c>
      <c r="O1300" s="26">
        <f>+R1300*'COSTOS VARIOS'!$O$2</f>
        <v>2894.6000000000004</v>
      </c>
      <c r="P1300" s="26">
        <f>+R1300*'COSTOS VARIOS'!$O$3</f>
        <v>10590</v>
      </c>
      <c r="Q1300" s="26">
        <v>1</v>
      </c>
      <c r="R1300" s="26">
        <f t="shared" si="202"/>
        <v>706000</v>
      </c>
      <c r="S1300" s="25">
        <f t="shared" si="203"/>
        <v>1139804.6000000001</v>
      </c>
      <c r="T1300" s="28">
        <f t="shared" si="204"/>
        <v>0.18432580461598413</v>
      </c>
      <c r="U1300" s="29">
        <f t="shared" si="205"/>
        <v>1349900</v>
      </c>
      <c r="V1300" s="26">
        <f>+INDEX('LISTA DE PRECIOS EKM '!A:K,MATCH('Precios ML'!B1300,'LISTA DE PRECIOS EKM '!A:A,0),8)</f>
        <v>1349900</v>
      </c>
      <c r="W1300" s="26">
        <f t="shared" si="206"/>
        <v>1349900</v>
      </c>
      <c r="X1300" s="26">
        <f t="shared" si="207"/>
        <v>0</v>
      </c>
      <c r="Y1300" s="26"/>
      <c r="Z1300" s="26">
        <f t="shared" si="208"/>
        <v>1349900</v>
      </c>
      <c r="AA1300" s="30">
        <f t="shared" si="209"/>
        <v>0.91203966005665715</v>
      </c>
    </row>
    <row r="1301" spans="1:27">
      <c r="A1301" s="20" t="s">
        <v>6260</v>
      </c>
      <c r="B1301" s="20" t="s">
        <v>2348</v>
      </c>
      <c r="C1301" s="25">
        <v>777668</v>
      </c>
      <c r="D1301" s="22">
        <v>85</v>
      </c>
      <c r="E1301" s="22">
        <v>49</v>
      </c>
      <c r="F1301" s="22">
        <v>40</v>
      </c>
      <c r="G1301" s="22">
        <v>16000</v>
      </c>
      <c r="H1301" s="22" t="s">
        <v>5088</v>
      </c>
      <c r="I1301" s="26">
        <f>+IF(H1301='COSTOS VARIOS'!$C$1,'COSTOS VARIOS'!$C$2*'Precios ML'!V1301,'COSTOS VARIOS'!$B$2*'Precios ML'!V1301)</f>
        <v>293980</v>
      </c>
      <c r="J1301" s="22">
        <v>0</v>
      </c>
      <c r="K1301" s="27">
        <f t="shared" si="200"/>
        <v>10.4125</v>
      </c>
      <c r="L1301" s="27">
        <f t="shared" si="201"/>
        <v>10.4125</v>
      </c>
      <c r="M1301" s="26">
        <f>(INDEX(pesos!A:B,MATCH(L1301,pesos!A:A,1),2))</f>
        <v>16200</v>
      </c>
      <c r="N1301" s="26">
        <f>+R1301*'COSTOS VARIOS'!$O$1</f>
        <v>147756.92000000001</v>
      </c>
      <c r="O1301" s="26">
        <f>+R1301*'COSTOS VARIOS'!$O$2</f>
        <v>3188.4388000000004</v>
      </c>
      <c r="P1301" s="26">
        <f>+R1301*'COSTOS VARIOS'!$O$3</f>
        <v>11665.02</v>
      </c>
      <c r="Q1301" s="26">
        <v>1</v>
      </c>
      <c r="R1301" s="26">
        <f t="shared" si="202"/>
        <v>777668</v>
      </c>
      <c r="S1301" s="25">
        <f t="shared" si="203"/>
        <v>1250458.3788000001</v>
      </c>
      <c r="T1301" s="28">
        <f t="shared" si="204"/>
        <v>0.17548894463051745</v>
      </c>
      <c r="U1301" s="29">
        <f t="shared" si="205"/>
        <v>1469900</v>
      </c>
      <c r="V1301" s="26">
        <f>+INDEX('LISTA DE PRECIOS EKM '!A:K,MATCH('Precios ML'!B1301,'LISTA DE PRECIOS EKM '!A:A,0),8)</f>
        <v>1469900</v>
      </c>
      <c r="W1301" s="26">
        <f t="shared" si="206"/>
        <v>1469900</v>
      </c>
      <c r="X1301" s="26">
        <f t="shared" si="207"/>
        <v>0</v>
      </c>
      <c r="Y1301" s="26"/>
      <c r="Z1301" s="26">
        <f t="shared" si="208"/>
        <v>1469900</v>
      </c>
      <c r="AA1301" s="30">
        <f t="shared" si="209"/>
        <v>0.89013820807851163</v>
      </c>
    </row>
    <row r="1302" spans="1:27">
      <c r="A1302" s="20" t="s">
        <v>6260</v>
      </c>
      <c r="B1302" s="20" t="s">
        <v>2348</v>
      </c>
      <c r="C1302" s="25">
        <v>777668</v>
      </c>
      <c r="D1302" s="22">
        <v>85</v>
      </c>
      <c r="E1302" s="22">
        <v>49</v>
      </c>
      <c r="F1302" s="22">
        <v>40</v>
      </c>
      <c r="G1302" s="22">
        <v>16000</v>
      </c>
      <c r="H1302" s="22" t="s">
        <v>5088</v>
      </c>
      <c r="I1302" s="26">
        <f>+IF(H1302='COSTOS VARIOS'!$C$1,'COSTOS VARIOS'!$C$2*'Precios ML'!V1302,'COSTOS VARIOS'!$B$2*'Precios ML'!V1302)</f>
        <v>293980</v>
      </c>
      <c r="J1302" s="22">
        <v>0</v>
      </c>
      <c r="K1302" s="27">
        <f t="shared" si="200"/>
        <v>10.4125</v>
      </c>
      <c r="L1302" s="27">
        <f t="shared" si="201"/>
        <v>10.4125</v>
      </c>
      <c r="M1302" s="26">
        <f>(INDEX(pesos!A:B,MATCH(L1302,pesos!A:A,1),2))</f>
        <v>16200</v>
      </c>
      <c r="N1302" s="26">
        <f>+R1302*'COSTOS VARIOS'!$O$1</f>
        <v>147756.92000000001</v>
      </c>
      <c r="O1302" s="26">
        <f>+R1302*'COSTOS VARIOS'!$O$2</f>
        <v>3188.4388000000004</v>
      </c>
      <c r="P1302" s="26">
        <f>+R1302*'COSTOS VARIOS'!$O$3</f>
        <v>11665.02</v>
      </c>
      <c r="Q1302" s="26">
        <v>1</v>
      </c>
      <c r="R1302" s="26">
        <f t="shared" si="202"/>
        <v>777668</v>
      </c>
      <c r="S1302" s="25">
        <f t="shared" si="203"/>
        <v>1250458.3788000001</v>
      </c>
      <c r="T1302" s="28">
        <f t="shared" si="204"/>
        <v>0.17548894463051745</v>
      </c>
      <c r="U1302" s="29">
        <f t="shared" si="205"/>
        <v>1469900</v>
      </c>
      <c r="V1302" s="26">
        <f>+INDEX('LISTA DE PRECIOS EKM '!A:K,MATCH('Precios ML'!B1302,'LISTA DE PRECIOS EKM '!A:A,0),8)</f>
        <v>1469900</v>
      </c>
      <c r="W1302" s="26">
        <f t="shared" si="206"/>
        <v>1469900</v>
      </c>
      <c r="X1302" s="26">
        <f t="shared" si="207"/>
        <v>0</v>
      </c>
      <c r="Y1302" s="26"/>
      <c r="Z1302" s="26">
        <f t="shared" si="208"/>
        <v>1469900</v>
      </c>
      <c r="AA1302" s="30">
        <f t="shared" si="209"/>
        <v>0.89013820807851163</v>
      </c>
    </row>
    <row r="1303" spans="1:27">
      <c r="A1303" s="20" t="s">
        <v>6261</v>
      </c>
      <c r="B1303" s="20" t="s">
        <v>2347</v>
      </c>
      <c r="C1303" s="25">
        <v>777668</v>
      </c>
      <c r="D1303" s="22">
        <v>85</v>
      </c>
      <c r="E1303" s="22">
        <v>49</v>
      </c>
      <c r="F1303" s="22">
        <v>40</v>
      </c>
      <c r="G1303" s="22">
        <v>16000</v>
      </c>
      <c r="H1303" s="22" t="s">
        <v>5088</v>
      </c>
      <c r="I1303" s="26">
        <f>+IF(H1303='COSTOS VARIOS'!$C$1,'COSTOS VARIOS'!$C$2*'Precios ML'!V1303,'COSTOS VARIOS'!$B$2*'Precios ML'!V1303)</f>
        <v>293980</v>
      </c>
      <c r="J1303" s="22">
        <v>0</v>
      </c>
      <c r="K1303" s="27">
        <f t="shared" si="200"/>
        <v>10.4125</v>
      </c>
      <c r="L1303" s="27">
        <f t="shared" si="201"/>
        <v>10.4125</v>
      </c>
      <c r="M1303" s="26">
        <f>(INDEX(pesos!A:B,MATCH(L1303,pesos!A:A,1),2))</f>
        <v>16200</v>
      </c>
      <c r="N1303" s="26">
        <f>+R1303*'COSTOS VARIOS'!$O$1</f>
        <v>147756.92000000001</v>
      </c>
      <c r="O1303" s="26">
        <f>+R1303*'COSTOS VARIOS'!$O$2</f>
        <v>3188.4388000000004</v>
      </c>
      <c r="P1303" s="26">
        <f>+R1303*'COSTOS VARIOS'!$O$3</f>
        <v>11665.02</v>
      </c>
      <c r="Q1303" s="26">
        <v>1</v>
      </c>
      <c r="R1303" s="26">
        <f t="shared" si="202"/>
        <v>777668</v>
      </c>
      <c r="S1303" s="25">
        <f t="shared" si="203"/>
        <v>1250458.3788000001</v>
      </c>
      <c r="T1303" s="28">
        <f t="shared" si="204"/>
        <v>0.17548894463051745</v>
      </c>
      <c r="U1303" s="29">
        <f t="shared" si="205"/>
        <v>1469900</v>
      </c>
      <c r="V1303" s="26">
        <f>+INDEX('LISTA DE PRECIOS EKM '!A:K,MATCH('Precios ML'!B1303,'LISTA DE PRECIOS EKM '!A:A,0),8)</f>
        <v>1469900</v>
      </c>
      <c r="W1303" s="26">
        <f t="shared" si="206"/>
        <v>1469900</v>
      </c>
      <c r="X1303" s="26">
        <f t="shared" si="207"/>
        <v>0</v>
      </c>
      <c r="Y1303" s="26"/>
      <c r="Z1303" s="26">
        <f t="shared" si="208"/>
        <v>1469900</v>
      </c>
      <c r="AA1303" s="30">
        <f t="shared" si="209"/>
        <v>0.89013820807851163</v>
      </c>
    </row>
    <row r="1304" spans="1:27">
      <c r="A1304" s="20" t="s">
        <v>6261</v>
      </c>
      <c r="B1304" s="20" t="s">
        <v>2347</v>
      </c>
      <c r="C1304" s="25">
        <v>777668</v>
      </c>
      <c r="D1304" s="22">
        <v>85</v>
      </c>
      <c r="E1304" s="22">
        <v>49</v>
      </c>
      <c r="F1304" s="22">
        <v>40</v>
      </c>
      <c r="G1304" s="22">
        <v>16000</v>
      </c>
      <c r="H1304" s="22" t="s">
        <v>5088</v>
      </c>
      <c r="I1304" s="26">
        <f>+IF(H1304='COSTOS VARIOS'!$C$1,'COSTOS VARIOS'!$C$2*'Precios ML'!V1304,'COSTOS VARIOS'!$B$2*'Precios ML'!V1304)</f>
        <v>293980</v>
      </c>
      <c r="J1304" s="22">
        <v>0</v>
      </c>
      <c r="K1304" s="27">
        <f t="shared" si="200"/>
        <v>10.4125</v>
      </c>
      <c r="L1304" s="27">
        <f t="shared" si="201"/>
        <v>10.4125</v>
      </c>
      <c r="M1304" s="26">
        <f>(INDEX(pesos!A:B,MATCH(L1304,pesos!A:A,1),2))</f>
        <v>16200</v>
      </c>
      <c r="N1304" s="26">
        <f>+R1304*'COSTOS VARIOS'!$O$1</f>
        <v>147756.92000000001</v>
      </c>
      <c r="O1304" s="26">
        <f>+R1304*'COSTOS VARIOS'!$O$2</f>
        <v>3188.4388000000004</v>
      </c>
      <c r="P1304" s="26">
        <f>+R1304*'COSTOS VARIOS'!$O$3</f>
        <v>11665.02</v>
      </c>
      <c r="Q1304" s="26">
        <v>1</v>
      </c>
      <c r="R1304" s="26">
        <f t="shared" si="202"/>
        <v>777668</v>
      </c>
      <c r="S1304" s="25">
        <f t="shared" si="203"/>
        <v>1250458.3788000001</v>
      </c>
      <c r="T1304" s="28">
        <f t="shared" si="204"/>
        <v>0.17548894463051745</v>
      </c>
      <c r="U1304" s="29">
        <f t="shared" si="205"/>
        <v>1469900</v>
      </c>
      <c r="V1304" s="26">
        <f>+INDEX('LISTA DE PRECIOS EKM '!A:K,MATCH('Precios ML'!B1304,'LISTA DE PRECIOS EKM '!A:A,0),8)</f>
        <v>1469900</v>
      </c>
      <c r="W1304" s="26">
        <f t="shared" si="206"/>
        <v>1469900</v>
      </c>
      <c r="X1304" s="26">
        <f t="shared" si="207"/>
        <v>0</v>
      </c>
      <c r="Y1304" s="26"/>
      <c r="Z1304" s="26">
        <f t="shared" si="208"/>
        <v>1469900</v>
      </c>
      <c r="AA1304" s="30">
        <f t="shared" si="209"/>
        <v>0.89013820807851163</v>
      </c>
    </row>
    <row r="1305" spans="1:27">
      <c r="A1305" s="20" t="s">
        <v>6262</v>
      </c>
      <c r="B1305" s="20" t="s">
        <v>1848</v>
      </c>
      <c r="C1305" s="25">
        <v>622000</v>
      </c>
      <c r="D1305" s="22">
        <v>85</v>
      </c>
      <c r="E1305" s="22">
        <v>49</v>
      </c>
      <c r="F1305" s="22">
        <v>40</v>
      </c>
      <c r="G1305" s="22">
        <v>16000</v>
      </c>
      <c r="H1305" s="22" t="s">
        <v>5088</v>
      </c>
      <c r="I1305" s="26">
        <f>+IF(H1305='COSTOS VARIOS'!$C$1,'COSTOS VARIOS'!$C$2*'Precios ML'!V1305,'COSTOS VARIOS'!$B$2*'Precios ML'!V1305)</f>
        <v>269980</v>
      </c>
      <c r="J1305" s="22">
        <v>0</v>
      </c>
      <c r="K1305" s="27">
        <f t="shared" si="200"/>
        <v>10.4125</v>
      </c>
      <c r="L1305" s="27">
        <f t="shared" si="201"/>
        <v>10.4125</v>
      </c>
      <c r="M1305" s="26">
        <f>(INDEX(pesos!A:B,MATCH(L1305,pesos!A:A,1),2))</f>
        <v>16200</v>
      </c>
      <c r="N1305" s="26">
        <f>+R1305*'COSTOS VARIOS'!$O$1</f>
        <v>118180</v>
      </c>
      <c r="O1305" s="26">
        <f>+R1305*'COSTOS VARIOS'!$O$2</f>
        <v>2550.2000000000003</v>
      </c>
      <c r="P1305" s="26">
        <f>+R1305*'COSTOS VARIOS'!$O$3</f>
        <v>9330</v>
      </c>
      <c r="Q1305" s="26">
        <v>1</v>
      </c>
      <c r="R1305" s="26">
        <f t="shared" si="202"/>
        <v>622000</v>
      </c>
      <c r="S1305" s="25">
        <f t="shared" si="203"/>
        <v>1038240.2</v>
      </c>
      <c r="T1305" s="28">
        <f t="shared" si="204"/>
        <v>0.30018082520788547</v>
      </c>
      <c r="U1305" s="29">
        <f t="shared" si="205"/>
        <v>1349900</v>
      </c>
      <c r="V1305" s="26">
        <f>+INDEX('LISTA DE PRECIOS EKM '!A:K,MATCH('Precios ML'!B1305,'LISTA DE PRECIOS EKM '!A:A,0),8)</f>
        <v>1349900</v>
      </c>
      <c r="W1305" s="26">
        <f t="shared" si="206"/>
        <v>1349900</v>
      </c>
      <c r="X1305" s="26">
        <f t="shared" si="207"/>
        <v>0</v>
      </c>
      <c r="Y1305" s="26"/>
      <c r="Z1305" s="26">
        <f t="shared" si="208"/>
        <v>1349900</v>
      </c>
      <c r="AA1305" s="30">
        <f t="shared" si="209"/>
        <v>1.1702572347266882</v>
      </c>
    </row>
    <row r="1306" spans="1:27">
      <c r="A1306" s="20" t="s">
        <v>6262</v>
      </c>
      <c r="B1306" s="20" t="s">
        <v>1848</v>
      </c>
      <c r="C1306" s="25">
        <v>622000</v>
      </c>
      <c r="D1306" s="22">
        <v>85</v>
      </c>
      <c r="E1306" s="22">
        <v>49</v>
      </c>
      <c r="F1306" s="22">
        <v>40</v>
      </c>
      <c r="G1306" s="22">
        <v>16000</v>
      </c>
      <c r="H1306" s="22" t="s">
        <v>5088</v>
      </c>
      <c r="I1306" s="26">
        <f>+IF(H1306='COSTOS VARIOS'!$C$1,'COSTOS VARIOS'!$C$2*'Precios ML'!V1306,'COSTOS VARIOS'!$B$2*'Precios ML'!V1306)</f>
        <v>269980</v>
      </c>
      <c r="J1306" s="22">
        <v>0</v>
      </c>
      <c r="K1306" s="27">
        <f t="shared" si="200"/>
        <v>10.4125</v>
      </c>
      <c r="L1306" s="27">
        <f t="shared" si="201"/>
        <v>10.4125</v>
      </c>
      <c r="M1306" s="26">
        <f>(INDEX(pesos!A:B,MATCH(L1306,pesos!A:A,1),2))</f>
        <v>16200</v>
      </c>
      <c r="N1306" s="26">
        <f>+R1306*'COSTOS VARIOS'!$O$1</f>
        <v>118180</v>
      </c>
      <c r="O1306" s="26">
        <f>+R1306*'COSTOS VARIOS'!$O$2</f>
        <v>2550.2000000000003</v>
      </c>
      <c r="P1306" s="26">
        <f>+R1306*'COSTOS VARIOS'!$O$3</f>
        <v>9330</v>
      </c>
      <c r="Q1306" s="26">
        <v>1</v>
      </c>
      <c r="R1306" s="26">
        <f t="shared" si="202"/>
        <v>622000</v>
      </c>
      <c r="S1306" s="25">
        <f t="shared" si="203"/>
        <v>1038240.2</v>
      </c>
      <c r="T1306" s="28">
        <f t="shared" si="204"/>
        <v>0.30018082520788547</v>
      </c>
      <c r="U1306" s="29">
        <f t="shared" si="205"/>
        <v>1349900</v>
      </c>
      <c r="V1306" s="26">
        <f>+INDEX('LISTA DE PRECIOS EKM '!A:K,MATCH('Precios ML'!B1306,'LISTA DE PRECIOS EKM '!A:A,0),8)</f>
        <v>1349900</v>
      </c>
      <c r="W1306" s="26">
        <f t="shared" si="206"/>
        <v>1349900</v>
      </c>
      <c r="X1306" s="26">
        <f t="shared" si="207"/>
        <v>0</v>
      </c>
      <c r="Y1306" s="26"/>
      <c r="Z1306" s="26">
        <f t="shared" si="208"/>
        <v>1349900</v>
      </c>
      <c r="AA1306" s="30">
        <f t="shared" si="209"/>
        <v>1.1702572347266882</v>
      </c>
    </row>
    <row r="1307" spans="1:27">
      <c r="A1307" s="20" t="s">
        <v>6263</v>
      </c>
      <c r="B1307" s="20" t="s">
        <v>1849</v>
      </c>
      <c r="C1307" s="25">
        <v>622000</v>
      </c>
      <c r="D1307" s="22">
        <v>85</v>
      </c>
      <c r="E1307" s="22">
        <v>49</v>
      </c>
      <c r="F1307" s="22">
        <v>40</v>
      </c>
      <c r="G1307" s="22">
        <v>16000</v>
      </c>
      <c r="H1307" s="22" t="s">
        <v>5088</v>
      </c>
      <c r="I1307" s="26">
        <f>+IF(H1307='COSTOS VARIOS'!$C$1,'COSTOS VARIOS'!$C$2*'Precios ML'!V1307,'COSTOS VARIOS'!$B$2*'Precios ML'!V1307)</f>
        <v>269980</v>
      </c>
      <c r="J1307" s="22">
        <v>0</v>
      </c>
      <c r="K1307" s="27">
        <f t="shared" si="200"/>
        <v>10.4125</v>
      </c>
      <c r="L1307" s="27">
        <f t="shared" si="201"/>
        <v>10.4125</v>
      </c>
      <c r="M1307" s="26">
        <f>(INDEX(pesos!A:B,MATCH(L1307,pesos!A:A,1),2))</f>
        <v>16200</v>
      </c>
      <c r="N1307" s="26">
        <f>+R1307*'COSTOS VARIOS'!$O$1</f>
        <v>118180</v>
      </c>
      <c r="O1307" s="26">
        <f>+R1307*'COSTOS VARIOS'!$O$2</f>
        <v>2550.2000000000003</v>
      </c>
      <c r="P1307" s="26">
        <f>+R1307*'COSTOS VARIOS'!$O$3</f>
        <v>9330</v>
      </c>
      <c r="Q1307" s="26">
        <v>1</v>
      </c>
      <c r="R1307" s="26">
        <f t="shared" si="202"/>
        <v>622000</v>
      </c>
      <c r="S1307" s="25">
        <f t="shared" si="203"/>
        <v>1038240.2</v>
      </c>
      <c r="T1307" s="28">
        <f t="shared" si="204"/>
        <v>0.30018082520788547</v>
      </c>
      <c r="U1307" s="29">
        <f t="shared" si="205"/>
        <v>1349900</v>
      </c>
      <c r="V1307" s="26">
        <f>+INDEX('LISTA DE PRECIOS EKM '!A:K,MATCH('Precios ML'!B1307,'LISTA DE PRECIOS EKM '!A:A,0),8)</f>
        <v>1349900</v>
      </c>
      <c r="W1307" s="26">
        <f t="shared" si="206"/>
        <v>1349900</v>
      </c>
      <c r="X1307" s="26">
        <f t="shared" si="207"/>
        <v>0</v>
      </c>
      <c r="Y1307" s="26"/>
      <c r="Z1307" s="26">
        <f t="shared" si="208"/>
        <v>1349900</v>
      </c>
      <c r="AA1307" s="30">
        <f t="shared" si="209"/>
        <v>1.1702572347266882</v>
      </c>
    </row>
    <row r="1308" spans="1:27">
      <c r="A1308" s="20" t="s">
        <v>6263</v>
      </c>
      <c r="B1308" s="20" t="s">
        <v>1849</v>
      </c>
      <c r="C1308" s="25">
        <v>622000</v>
      </c>
      <c r="D1308" s="22">
        <v>85</v>
      </c>
      <c r="E1308" s="22">
        <v>49</v>
      </c>
      <c r="F1308" s="22">
        <v>40</v>
      </c>
      <c r="G1308" s="22">
        <v>16000</v>
      </c>
      <c r="H1308" s="22" t="s">
        <v>5088</v>
      </c>
      <c r="I1308" s="26">
        <f>+IF(H1308='COSTOS VARIOS'!$C$1,'COSTOS VARIOS'!$C$2*'Precios ML'!V1308,'COSTOS VARIOS'!$B$2*'Precios ML'!V1308)</f>
        <v>269980</v>
      </c>
      <c r="J1308" s="22">
        <v>0</v>
      </c>
      <c r="K1308" s="27">
        <f t="shared" si="200"/>
        <v>10.4125</v>
      </c>
      <c r="L1308" s="27">
        <f t="shared" si="201"/>
        <v>10.4125</v>
      </c>
      <c r="M1308" s="26">
        <f>(INDEX(pesos!A:B,MATCH(L1308,pesos!A:A,1),2))</f>
        <v>16200</v>
      </c>
      <c r="N1308" s="26">
        <f>+R1308*'COSTOS VARIOS'!$O$1</f>
        <v>118180</v>
      </c>
      <c r="O1308" s="26">
        <f>+R1308*'COSTOS VARIOS'!$O$2</f>
        <v>2550.2000000000003</v>
      </c>
      <c r="P1308" s="26">
        <f>+R1308*'COSTOS VARIOS'!$O$3</f>
        <v>9330</v>
      </c>
      <c r="Q1308" s="26">
        <v>1</v>
      </c>
      <c r="R1308" s="26">
        <f t="shared" si="202"/>
        <v>622000</v>
      </c>
      <c r="S1308" s="25">
        <f t="shared" si="203"/>
        <v>1038240.2</v>
      </c>
      <c r="T1308" s="28">
        <f t="shared" si="204"/>
        <v>0.30018082520788547</v>
      </c>
      <c r="U1308" s="29">
        <f t="shared" si="205"/>
        <v>1349900</v>
      </c>
      <c r="V1308" s="26">
        <f>+INDEX('LISTA DE PRECIOS EKM '!A:K,MATCH('Precios ML'!B1308,'LISTA DE PRECIOS EKM '!A:A,0),8)</f>
        <v>1349900</v>
      </c>
      <c r="W1308" s="26">
        <f t="shared" si="206"/>
        <v>1349900</v>
      </c>
      <c r="X1308" s="26">
        <f t="shared" si="207"/>
        <v>0</v>
      </c>
      <c r="Y1308" s="26"/>
      <c r="Z1308" s="26">
        <f t="shared" si="208"/>
        <v>1349900</v>
      </c>
      <c r="AA1308" s="30">
        <f t="shared" si="209"/>
        <v>1.1702572347266882</v>
      </c>
    </row>
    <row r="1309" spans="1:27">
      <c r="A1309" s="20" t="s">
        <v>6264</v>
      </c>
      <c r="B1309" s="20" t="s">
        <v>1847</v>
      </c>
      <c r="C1309" s="25">
        <v>622000</v>
      </c>
      <c r="D1309" s="22">
        <v>85</v>
      </c>
      <c r="E1309" s="22">
        <v>49</v>
      </c>
      <c r="F1309" s="22">
        <v>40</v>
      </c>
      <c r="G1309" s="22">
        <v>16000</v>
      </c>
      <c r="H1309" s="22" t="s">
        <v>5088</v>
      </c>
      <c r="I1309" s="26">
        <f>+IF(H1309='COSTOS VARIOS'!$C$1,'COSTOS VARIOS'!$C$2*'Precios ML'!V1309,'COSTOS VARIOS'!$B$2*'Precios ML'!V1309)</f>
        <v>269980</v>
      </c>
      <c r="J1309" s="22">
        <v>0</v>
      </c>
      <c r="K1309" s="27">
        <f t="shared" si="200"/>
        <v>10.4125</v>
      </c>
      <c r="L1309" s="27">
        <f t="shared" si="201"/>
        <v>10.4125</v>
      </c>
      <c r="M1309" s="26">
        <f>(INDEX(pesos!A:B,MATCH(L1309,pesos!A:A,1),2))</f>
        <v>16200</v>
      </c>
      <c r="N1309" s="26">
        <f>+R1309*'COSTOS VARIOS'!$O$1</f>
        <v>118180</v>
      </c>
      <c r="O1309" s="26">
        <f>+R1309*'COSTOS VARIOS'!$O$2</f>
        <v>2550.2000000000003</v>
      </c>
      <c r="P1309" s="26">
        <f>+R1309*'COSTOS VARIOS'!$O$3</f>
        <v>9330</v>
      </c>
      <c r="Q1309" s="26">
        <v>1</v>
      </c>
      <c r="R1309" s="26">
        <f t="shared" si="202"/>
        <v>622000</v>
      </c>
      <c r="S1309" s="25">
        <f t="shared" si="203"/>
        <v>1038240.2</v>
      </c>
      <c r="T1309" s="28">
        <f t="shared" si="204"/>
        <v>0.30018082520788547</v>
      </c>
      <c r="U1309" s="29">
        <f t="shared" si="205"/>
        <v>1349900</v>
      </c>
      <c r="V1309" s="26">
        <f>+INDEX('LISTA DE PRECIOS EKM '!A:K,MATCH('Precios ML'!B1309,'LISTA DE PRECIOS EKM '!A:A,0),8)</f>
        <v>1349900</v>
      </c>
      <c r="W1309" s="26">
        <f t="shared" si="206"/>
        <v>1349900</v>
      </c>
      <c r="X1309" s="26">
        <f t="shared" si="207"/>
        <v>0</v>
      </c>
      <c r="Y1309" s="26"/>
      <c r="Z1309" s="26">
        <f t="shared" si="208"/>
        <v>1349900</v>
      </c>
      <c r="AA1309" s="30">
        <f t="shared" si="209"/>
        <v>1.1702572347266882</v>
      </c>
    </row>
    <row r="1310" spans="1:27">
      <c r="A1310" s="20" t="s">
        <v>6264</v>
      </c>
      <c r="B1310" s="20" t="s">
        <v>1847</v>
      </c>
      <c r="C1310" s="25">
        <v>622000</v>
      </c>
      <c r="D1310" s="22">
        <v>85</v>
      </c>
      <c r="E1310" s="22">
        <v>49</v>
      </c>
      <c r="F1310" s="22">
        <v>40</v>
      </c>
      <c r="G1310" s="22">
        <v>16000</v>
      </c>
      <c r="H1310" s="22" t="s">
        <v>5088</v>
      </c>
      <c r="I1310" s="26">
        <f>+IF(H1310='COSTOS VARIOS'!$C$1,'COSTOS VARIOS'!$C$2*'Precios ML'!V1310,'COSTOS VARIOS'!$B$2*'Precios ML'!V1310)</f>
        <v>269980</v>
      </c>
      <c r="J1310" s="22">
        <v>0</v>
      </c>
      <c r="K1310" s="27">
        <f t="shared" si="200"/>
        <v>10.4125</v>
      </c>
      <c r="L1310" s="27">
        <f t="shared" si="201"/>
        <v>10.4125</v>
      </c>
      <c r="M1310" s="26">
        <f>(INDEX(pesos!A:B,MATCH(L1310,pesos!A:A,1),2))</f>
        <v>16200</v>
      </c>
      <c r="N1310" s="26">
        <f>+R1310*'COSTOS VARIOS'!$O$1</f>
        <v>118180</v>
      </c>
      <c r="O1310" s="26">
        <f>+R1310*'COSTOS VARIOS'!$O$2</f>
        <v>2550.2000000000003</v>
      </c>
      <c r="P1310" s="26">
        <f>+R1310*'COSTOS VARIOS'!$O$3</f>
        <v>9330</v>
      </c>
      <c r="Q1310" s="26">
        <v>1</v>
      </c>
      <c r="R1310" s="26">
        <f t="shared" si="202"/>
        <v>622000</v>
      </c>
      <c r="S1310" s="25">
        <f t="shared" si="203"/>
        <v>1038240.2</v>
      </c>
      <c r="T1310" s="28">
        <f t="shared" si="204"/>
        <v>0.30018082520788547</v>
      </c>
      <c r="U1310" s="29">
        <f t="shared" si="205"/>
        <v>1349900</v>
      </c>
      <c r="V1310" s="26">
        <f>+INDEX('LISTA DE PRECIOS EKM '!A:K,MATCH('Precios ML'!B1310,'LISTA DE PRECIOS EKM '!A:A,0),8)</f>
        <v>1349900</v>
      </c>
      <c r="W1310" s="26">
        <f t="shared" si="206"/>
        <v>1349900</v>
      </c>
      <c r="X1310" s="26">
        <f t="shared" si="207"/>
        <v>0</v>
      </c>
      <c r="Y1310" s="26"/>
      <c r="Z1310" s="26">
        <f t="shared" si="208"/>
        <v>1349900</v>
      </c>
      <c r="AA1310" s="30">
        <f t="shared" si="209"/>
        <v>1.1702572347266882</v>
      </c>
    </row>
    <row r="1311" spans="1:27">
      <c r="A1311" s="20" t="s">
        <v>6265</v>
      </c>
      <c r="B1311" s="20" t="s">
        <v>1850</v>
      </c>
      <c r="C1311" s="25">
        <v>622000</v>
      </c>
      <c r="D1311" s="22">
        <v>85</v>
      </c>
      <c r="E1311" s="22">
        <v>49</v>
      </c>
      <c r="F1311" s="22">
        <v>40</v>
      </c>
      <c r="G1311" s="22">
        <v>16000</v>
      </c>
      <c r="H1311" s="22" t="s">
        <v>5088</v>
      </c>
      <c r="I1311" s="26">
        <f>+IF(H1311='COSTOS VARIOS'!$C$1,'COSTOS VARIOS'!$C$2*'Precios ML'!V1311,'COSTOS VARIOS'!$B$2*'Precios ML'!V1311)</f>
        <v>269980</v>
      </c>
      <c r="J1311" s="22">
        <v>0</v>
      </c>
      <c r="K1311" s="27">
        <f t="shared" si="200"/>
        <v>10.4125</v>
      </c>
      <c r="L1311" s="27">
        <f t="shared" si="201"/>
        <v>10.4125</v>
      </c>
      <c r="M1311" s="26">
        <f>(INDEX(pesos!A:B,MATCH(L1311,pesos!A:A,1),2))</f>
        <v>16200</v>
      </c>
      <c r="N1311" s="26">
        <f>+R1311*'COSTOS VARIOS'!$O$1</f>
        <v>118180</v>
      </c>
      <c r="O1311" s="26">
        <f>+R1311*'COSTOS VARIOS'!$O$2</f>
        <v>2550.2000000000003</v>
      </c>
      <c r="P1311" s="26">
        <f>+R1311*'COSTOS VARIOS'!$O$3</f>
        <v>9330</v>
      </c>
      <c r="Q1311" s="26">
        <v>1</v>
      </c>
      <c r="R1311" s="26">
        <f t="shared" si="202"/>
        <v>622000</v>
      </c>
      <c r="S1311" s="25">
        <f t="shared" si="203"/>
        <v>1038240.2</v>
      </c>
      <c r="T1311" s="28">
        <f t="shared" si="204"/>
        <v>0.30018082520788547</v>
      </c>
      <c r="U1311" s="29">
        <f t="shared" si="205"/>
        <v>1349900</v>
      </c>
      <c r="V1311" s="26">
        <f>+INDEX('LISTA DE PRECIOS EKM '!A:K,MATCH('Precios ML'!B1311,'LISTA DE PRECIOS EKM '!A:A,0),8)</f>
        <v>1349900</v>
      </c>
      <c r="W1311" s="26">
        <f t="shared" si="206"/>
        <v>1349900</v>
      </c>
      <c r="X1311" s="26">
        <f t="shared" si="207"/>
        <v>0</v>
      </c>
      <c r="Y1311" s="26"/>
      <c r="Z1311" s="26">
        <f t="shared" si="208"/>
        <v>1349900</v>
      </c>
      <c r="AA1311" s="30">
        <f t="shared" si="209"/>
        <v>1.1702572347266882</v>
      </c>
    </row>
    <row r="1312" spans="1:27">
      <c r="A1312" s="20" t="s">
        <v>6265</v>
      </c>
      <c r="B1312" s="20" t="s">
        <v>1850</v>
      </c>
      <c r="C1312" s="25">
        <v>622000</v>
      </c>
      <c r="D1312" s="22">
        <v>85</v>
      </c>
      <c r="E1312" s="22">
        <v>49</v>
      </c>
      <c r="F1312" s="22">
        <v>40</v>
      </c>
      <c r="G1312" s="22">
        <v>16000</v>
      </c>
      <c r="H1312" s="22" t="s">
        <v>5088</v>
      </c>
      <c r="I1312" s="26">
        <f>+IF(H1312='COSTOS VARIOS'!$C$1,'COSTOS VARIOS'!$C$2*'Precios ML'!V1312,'COSTOS VARIOS'!$B$2*'Precios ML'!V1312)</f>
        <v>269980</v>
      </c>
      <c r="J1312" s="22">
        <v>0</v>
      </c>
      <c r="K1312" s="27">
        <f t="shared" si="200"/>
        <v>10.4125</v>
      </c>
      <c r="L1312" s="27">
        <f t="shared" si="201"/>
        <v>10.4125</v>
      </c>
      <c r="M1312" s="26">
        <f>(INDEX(pesos!A:B,MATCH(L1312,pesos!A:A,1),2))</f>
        <v>16200</v>
      </c>
      <c r="N1312" s="26">
        <f>+R1312*'COSTOS VARIOS'!$O$1</f>
        <v>118180</v>
      </c>
      <c r="O1312" s="26">
        <f>+R1312*'COSTOS VARIOS'!$O$2</f>
        <v>2550.2000000000003</v>
      </c>
      <c r="P1312" s="26">
        <f>+R1312*'COSTOS VARIOS'!$O$3</f>
        <v>9330</v>
      </c>
      <c r="Q1312" s="26">
        <v>1</v>
      </c>
      <c r="R1312" s="26">
        <f t="shared" si="202"/>
        <v>622000</v>
      </c>
      <c r="S1312" s="25">
        <f t="shared" si="203"/>
        <v>1038240.2</v>
      </c>
      <c r="T1312" s="28">
        <f t="shared" si="204"/>
        <v>0.30018082520788547</v>
      </c>
      <c r="U1312" s="29">
        <f t="shared" si="205"/>
        <v>1349900</v>
      </c>
      <c r="V1312" s="26">
        <f>+INDEX('LISTA DE PRECIOS EKM '!A:K,MATCH('Precios ML'!B1312,'LISTA DE PRECIOS EKM '!A:A,0),8)</f>
        <v>1349900</v>
      </c>
      <c r="W1312" s="26">
        <f t="shared" si="206"/>
        <v>1349900</v>
      </c>
      <c r="X1312" s="26">
        <f t="shared" si="207"/>
        <v>0</v>
      </c>
      <c r="Y1312" s="26"/>
      <c r="Z1312" s="26">
        <f t="shared" si="208"/>
        <v>1349900</v>
      </c>
      <c r="AA1312" s="30">
        <f t="shared" si="209"/>
        <v>1.1702572347266882</v>
      </c>
    </row>
    <row r="1313" spans="1:27">
      <c r="A1313" s="20" t="s">
        <v>6266</v>
      </c>
      <c r="B1313" s="20" t="s">
        <v>2351</v>
      </c>
      <c r="C1313" s="25">
        <v>706000</v>
      </c>
      <c r="D1313" s="22">
        <v>85</v>
      </c>
      <c r="E1313" s="22">
        <v>49</v>
      </c>
      <c r="F1313" s="22">
        <v>40</v>
      </c>
      <c r="G1313" s="22">
        <v>16000</v>
      </c>
      <c r="H1313" s="22" t="s">
        <v>5088</v>
      </c>
      <c r="I1313" s="26">
        <f>+IF(H1313='COSTOS VARIOS'!$C$1,'COSTOS VARIOS'!$C$2*'Precios ML'!V1313,'COSTOS VARIOS'!$B$2*'Precios ML'!V1313)</f>
        <v>269980</v>
      </c>
      <c r="J1313" s="22">
        <v>0</v>
      </c>
      <c r="K1313" s="27">
        <f t="shared" si="200"/>
        <v>10.4125</v>
      </c>
      <c r="L1313" s="27">
        <f t="shared" si="201"/>
        <v>10.4125</v>
      </c>
      <c r="M1313" s="26">
        <f>(INDEX(pesos!A:B,MATCH(L1313,pesos!A:A,1),2))</f>
        <v>16200</v>
      </c>
      <c r="N1313" s="26">
        <f>+R1313*'COSTOS VARIOS'!$O$1</f>
        <v>134140</v>
      </c>
      <c r="O1313" s="26">
        <f>+R1313*'COSTOS VARIOS'!$O$2</f>
        <v>2894.6000000000004</v>
      </c>
      <c r="P1313" s="26">
        <f>+R1313*'COSTOS VARIOS'!$O$3</f>
        <v>10590</v>
      </c>
      <c r="Q1313" s="26">
        <v>1</v>
      </c>
      <c r="R1313" s="26">
        <f t="shared" si="202"/>
        <v>706000</v>
      </c>
      <c r="S1313" s="25">
        <f t="shared" si="203"/>
        <v>1139804.6000000001</v>
      </c>
      <c r="T1313" s="28">
        <f t="shared" si="204"/>
        <v>0.18432580461598413</v>
      </c>
      <c r="U1313" s="29">
        <f t="shared" si="205"/>
        <v>1349900</v>
      </c>
      <c r="V1313" s="26">
        <f>+INDEX('LISTA DE PRECIOS EKM '!A:K,MATCH('Precios ML'!B1313,'LISTA DE PRECIOS EKM '!A:A,0),8)</f>
        <v>1349900</v>
      </c>
      <c r="W1313" s="26">
        <f t="shared" si="206"/>
        <v>1349900</v>
      </c>
      <c r="X1313" s="26">
        <f t="shared" si="207"/>
        <v>0</v>
      </c>
      <c r="Y1313" s="26"/>
      <c r="Z1313" s="26">
        <f t="shared" si="208"/>
        <v>1349900</v>
      </c>
      <c r="AA1313" s="30">
        <f t="shared" si="209"/>
        <v>0.91203966005665715</v>
      </c>
    </row>
    <row r="1314" spans="1:27">
      <c r="A1314" s="20" t="s">
        <v>6266</v>
      </c>
      <c r="B1314" s="20" t="s">
        <v>2351</v>
      </c>
      <c r="C1314" s="25">
        <v>706000</v>
      </c>
      <c r="D1314" s="22">
        <v>85</v>
      </c>
      <c r="E1314" s="22">
        <v>49</v>
      </c>
      <c r="F1314" s="22">
        <v>40</v>
      </c>
      <c r="G1314" s="22">
        <v>16000</v>
      </c>
      <c r="H1314" s="22" t="s">
        <v>5088</v>
      </c>
      <c r="I1314" s="26">
        <f>+IF(H1314='COSTOS VARIOS'!$C$1,'COSTOS VARIOS'!$C$2*'Precios ML'!V1314,'COSTOS VARIOS'!$B$2*'Precios ML'!V1314)</f>
        <v>269980</v>
      </c>
      <c r="J1314" s="22">
        <v>0</v>
      </c>
      <c r="K1314" s="27">
        <f t="shared" si="200"/>
        <v>10.4125</v>
      </c>
      <c r="L1314" s="27">
        <f t="shared" si="201"/>
        <v>10.4125</v>
      </c>
      <c r="M1314" s="26">
        <f>(INDEX(pesos!A:B,MATCH(L1314,pesos!A:A,1),2))</f>
        <v>16200</v>
      </c>
      <c r="N1314" s="26">
        <f>+R1314*'COSTOS VARIOS'!$O$1</f>
        <v>134140</v>
      </c>
      <c r="O1314" s="26">
        <f>+R1314*'COSTOS VARIOS'!$O$2</f>
        <v>2894.6000000000004</v>
      </c>
      <c r="P1314" s="26">
        <f>+R1314*'COSTOS VARIOS'!$O$3</f>
        <v>10590</v>
      </c>
      <c r="Q1314" s="26">
        <v>1</v>
      </c>
      <c r="R1314" s="26">
        <f t="shared" si="202"/>
        <v>706000</v>
      </c>
      <c r="S1314" s="25">
        <f t="shared" si="203"/>
        <v>1139804.6000000001</v>
      </c>
      <c r="T1314" s="28">
        <f t="shared" si="204"/>
        <v>0.18432580461598413</v>
      </c>
      <c r="U1314" s="29">
        <f t="shared" si="205"/>
        <v>1349900</v>
      </c>
      <c r="V1314" s="26">
        <f>+INDEX('LISTA DE PRECIOS EKM '!A:K,MATCH('Precios ML'!B1314,'LISTA DE PRECIOS EKM '!A:A,0),8)</f>
        <v>1349900</v>
      </c>
      <c r="W1314" s="26">
        <f t="shared" si="206"/>
        <v>1349900</v>
      </c>
      <c r="X1314" s="26">
        <f t="shared" si="207"/>
        <v>0</v>
      </c>
      <c r="Y1314" s="26"/>
      <c r="Z1314" s="26">
        <f t="shared" si="208"/>
        <v>1349900</v>
      </c>
      <c r="AA1314" s="30">
        <f t="shared" si="209"/>
        <v>0.91203966005665715</v>
      </c>
    </row>
    <row r="1315" spans="1:27">
      <c r="A1315" s="20" t="s">
        <v>6267</v>
      </c>
      <c r="B1315" s="20" t="s">
        <v>2349</v>
      </c>
      <c r="C1315" s="25">
        <v>777668</v>
      </c>
      <c r="D1315" s="22">
        <v>85</v>
      </c>
      <c r="E1315" s="22">
        <v>49</v>
      </c>
      <c r="F1315" s="22">
        <v>40</v>
      </c>
      <c r="G1315" s="22">
        <v>16000</v>
      </c>
      <c r="H1315" s="22" t="s">
        <v>5088</v>
      </c>
      <c r="I1315" s="26">
        <f>+IF(H1315='COSTOS VARIOS'!$C$1,'COSTOS VARIOS'!$C$2*'Precios ML'!V1315,'COSTOS VARIOS'!$B$2*'Precios ML'!V1315)</f>
        <v>267980</v>
      </c>
      <c r="J1315" s="22">
        <v>0</v>
      </c>
      <c r="K1315" s="27">
        <f t="shared" si="200"/>
        <v>10.4125</v>
      </c>
      <c r="L1315" s="27">
        <f t="shared" si="201"/>
        <v>10.4125</v>
      </c>
      <c r="M1315" s="26">
        <f>(INDEX(pesos!A:B,MATCH(L1315,pesos!A:A,1),2))</f>
        <v>16200</v>
      </c>
      <c r="N1315" s="26">
        <f>+R1315*'COSTOS VARIOS'!$O$1</f>
        <v>147756.92000000001</v>
      </c>
      <c r="O1315" s="26">
        <f>+R1315*'COSTOS VARIOS'!$O$2</f>
        <v>3188.4388000000004</v>
      </c>
      <c r="P1315" s="26">
        <f>+R1315*'COSTOS VARIOS'!$O$3</f>
        <v>11665.02</v>
      </c>
      <c r="Q1315" s="26">
        <v>1</v>
      </c>
      <c r="R1315" s="26">
        <f t="shared" si="202"/>
        <v>777668</v>
      </c>
      <c r="S1315" s="25">
        <f t="shared" si="203"/>
        <v>1224458.3788000001</v>
      </c>
      <c r="T1315" s="28">
        <f t="shared" si="204"/>
        <v>9.4279742944905598E-2</v>
      </c>
      <c r="U1315" s="29">
        <f t="shared" si="205"/>
        <v>1339900</v>
      </c>
      <c r="V1315" s="26">
        <f>+INDEX('LISTA DE PRECIOS EKM '!A:K,MATCH('Precios ML'!B1315,'LISTA DE PRECIOS EKM '!A:A,0),8)</f>
        <v>1339900</v>
      </c>
      <c r="W1315" s="26">
        <f t="shared" si="206"/>
        <v>1339900</v>
      </c>
      <c r="X1315" s="26">
        <f t="shared" si="207"/>
        <v>0</v>
      </c>
      <c r="Y1315" s="26"/>
      <c r="Z1315" s="26">
        <f t="shared" si="208"/>
        <v>1339900</v>
      </c>
      <c r="AA1315" s="30">
        <f t="shared" si="209"/>
        <v>0.7229717565850724</v>
      </c>
    </row>
    <row r="1316" spans="1:27">
      <c r="A1316" s="20" t="s">
        <v>6267</v>
      </c>
      <c r="B1316" s="20" t="s">
        <v>2349</v>
      </c>
      <c r="C1316" s="25">
        <v>777668</v>
      </c>
      <c r="D1316" s="22">
        <v>85</v>
      </c>
      <c r="E1316" s="22">
        <v>49</v>
      </c>
      <c r="F1316" s="22">
        <v>40</v>
      </c>
      <c r="G1316" s="22">
        <v>16000</v>
      </c>
      <c r="H1316" s="22" t="s">
        <v>5088</v>
      </c>
      <c r="I1316" s="26">
        <f>+IF(H1316='COSTOS VARIOS'!$C$1,'COSTOS VARIOS'!$C$2*'Precios ML'!V1316,'COSTOS VARIOS'!$B$2*'Precios ML'!V1316)</f>
        <v>267980</v>
      </c>
      <c r="J1316" s="22">
        <v>0</v>
      </c>
      <c r="K1316" s="27">
        <f t="shared" si="200"/>
        <v>10.4125</v>
      </c>
      <c r="L1316" s="27">
        <f t="shared" si="201"/>
        <v>10.4125</v>
      </c>
      <c r="M1316" s="26">
        <f>(INDEX(pesos!A:B,MATCH(L1316,pesos!A:A,1),2))</f>
        <v>16200</v>
      </c>
      <c r="N1316" s="26">
        <f>+R1316*'COSTOS VARIOS'!$O$1</f>
        <v>147756.92000000001</v>
      </c>
      <c r="O1316" s="26">
        <f>+R1316*'COSTOS VARIOS'!$O$2</f>
        <v>3188.4388000000004</v>
      </c>
      <c r="P1316" s="26">
        <f>+R1316*'COSTOS VARIOS'!$O$3</f>
        <v>11665.02</v>
      </c>
      <c r="Q1316" s="26">
        <v>1</v>
      </c>
      <c r="R1316" s="26">
        <f t="shared" si="202"/>
        <v>777668</v>
      </c>
      <c r="S1316" s="25">
        <f t="shared" si="203"/>
        <v>1224458.3788000001</v>
      </c>
      <c r="T1316" s="28">
        <f t="shared" si="204"/>
        <v>9.4279742944905598E-2</v>
      </c>
      <c r="U1316" s="29">
        <f t="shared" si="205"/>
        <v>1339900</v>
      </c>
      <c r="V1316" s="26">
        <f>+INDEX('LISTA DE PRECIOS EKM '!A:K,MATCH('Precios ML'!B1316,'LISTA DE PRECIOS EKM '!A:A,0),8)</f>
        <v>1339900</v>
      </c>
      <c r="W1316" s="26">
        <f t="shared" si="206"/>
        <v>1339900</v>
      </c>
      <c r="X1316" s="26">
        <f t="shared" si="207"/>
        <v>0</v>
      </c>
      <c r="Y1316" s="26"/>
      <c r="Z1316" s="26">
        <f t="shared" si="208"/>
        <v>1339900</v>
      </c>
      <c r="AA1316" s="30">
        <f t="shared" si="209"/>
        <v>0.7229717565850724</v>
      </c>
    </row>
    <row r="1317" spans="1:27">
      <c r="A1317" s="20" t="s">
        <v>6268</v>
      </c>
      <c r="B1317" s="20" t="s">
        <v>2346</v>
      </c>
      <c r="C1317" s="25">
        <v>777668</v>
      </c>
      <c r="D1317" s="22">
        <v>85</v>
      </c>
      <c r="E1317" s="22">
        <v>49</v>
      </c>
      <c r="F1317" s="22">
        <v>40</v>
      </c>
      <c r="G1317" s="22">
        <v>16000</v>
      </c>
      <c r="H1317" s="22" t="s">
        <v>5088</v>
      </c>
      <c r="I1317" s="26">
        <f>+IF(H1317='COSTOS VARIOS'!$C$1,'COSTOS VARIOS'!$C$2*'Precios ML'!V1317,'COSTOS VARIOS'!$B$2*'Precios ML'!V1317)</f>
        <v>293980</v>
      </c>
      <c r="J1317" s="22">
        <v>0</v>
      </c>
      <c r="K1317" s="27">
        <f t="shared" si="200"/>
        <v>10.4125</v>
      </c>
      <c r="L1317" s="27">
        <f t="shared" si="201"/>
        <v>10.4125</v>
      </c>
      <c r="M1317" s="26">
        <f>(INDEX(pesos!A:B,MATCH(L1317,pesos!A:A,1),2))</f>
        <v>16200</v>
      </c>
      <c r="N1317" s="26">
        <f>+R1317*'COSTOS VARIOS'!$O$1</f>
        <v>147756.92000000001</v>
      </c>
      <c r="O1317" s="26">
        <f>+R1317*'COSTOS VARIOS'!$O$2</f>
        <v>3188.4388000000004</v>
      </c>
      <c r="P1317" s="26">
        <f>+R1317*'COSTOS VARIOS'!$O$3</f>
        <v>11665.02</v>
      </c>
      <c r="Q1317" s="26">
        <v>1</v>
      </c>
      <c r="R1317" s="26">
        <f t="shared" si="202"/>
        <v>777668</v>
      </c>
      <c r="S1317" s="25">
        <f t="shared" si="203"/>
        <v>1250458.3788000001</v>
      </c>
      <c r="T1317" s="28">
        <f t="shared" si="204"/>
        <v>0.17548894463051745</v>
      </c>
      <c r="U1317" s="29">
        <f t="shared" si="205"/>
        <v>1469900</v>
      </c>
      <c r="V1317" s="26">
        <f>+INDEX('LISTA DE PRECIOS EKM '!A:K,MATCH('Precios ML'!B1317,'LISTA DE PRECIOS EKM '!A:A,0),8)</f>
        <v>1469900</v>
      </c>
      <c r="W1317" s="26">
        <f t="shared" si="206"/>
        <v>1469900</v>
      </c>
      <c r="X1317" s="26">
        <f t="shared" si="207"/>
        <v>0</v>
      </c>
      <c r="Y1317" s="26"/>
      <c r="Z1317" s="26">
        <f t="shared" si="208"/>
        <v>1469900</v>
      </c>
      <c r="AA1317" s="30">
        <f t="shared" si="209"/>
        <v>0.89013820807851163</v>
      </c>
    </row>
    <row r="1318" spans="1:27">
      <c r="A1318" s="20" t="s">
        <v>6268</v>
      </c>
      <c r="B1318" s="20" t="s">
        <v>2346</v>
      </c>
      <c r="C1318" s="25">
        <v>777668</v>
      </c>
      <c r="D1318" s="22">
        <v>85</v>
      </c>
      <c r="E1318" s="22">
        <v>49</v>
      </c>
      <c r="F1318" s="22">
        <v>40</v>
      </c>
      <c r="G1318" s="22">
        <v>16000</v>
      </c>
      <c r="H1318" s="22" t="s">
        <v>5088</v>
      </c>
      <c r="I1318" s="26">
        <f>+IF(H1318='COSTOS VARIOS'!$C$1,'COSTOS VARIOS'!$C$2*'Precios ML'!V1318,'COSTOS VARIOS'!$B$2*'Precios ML'!V1318)</f>
        <v>293980</v>
      </c>
      <c r="J1318" s="22">
        <v>0</v>
      </c>
      <c r="K1318" s="27">
        <f t="shared" si="200"/>
        <v>10.4125</v>
      </c>
      <c r="L1318" s="27">
        <f t="shared" si="201"/>
        <v>10.4125</v>
      </c>
      <c r="M1318" s="26">
        <f>(INDEX(pesos!A:B,MATCH(L1318,pesos!A:A,1),2))</f>
        <v>16200</v>
      </c>
      <c r="N1318" s="26">
        <f>+R1318*'COSTOS VARIOS'!$O$1</f>
        <v>147756.92000000001</v>
      </c>
      <c r="O1318" s="26">
        <f>+R1318*'COSTOS VARIOS'!$O$2</f>
        <v>3188.4388000000004</v>
      </c>
      <c r="P1318" s="26">
        <f>+R1318*'COSTOS VARIOS'!$O$3</f>
        <v>11665.02</v>
      </c>
      <c r="Q1318" s="26">
        <v>1</v>
      </c>
      <c r="R1318" s="26">
        <f t="shared" si="202"/>
        <v>777668</v>
      </c>
      <c r="S1318" s="25">
        <f t="shared" si="203"/>
        <v>1250458.3788000001</v>
      </c>
      <c r="T1318" s="28">
        <f t="shared" si="204"/>
        <v>0.17548894463051745</v>
      </c>
      <c r="U1318" s="29">
        <f t="shared" si="205"/>
        <v>1469900</v>
      </c>
      <c r="V1318" s="26">
        <f>+INDEX('LISTA DE PRECIOS EKM '!A:K,MATCH('Precios ML'!B1318,'LISTA DE PRECIOS EKM '!A:A,0),8)</f>
        <v>1469900</v>
      </c>
      <c r="W1318" s="26">
        <f t="shared" si="206"/>
        <v>1469900</v>
      </c>
      <c r="X1318" s="26">
        <f t="shared" si="207"/>
        <v>0</v>
      </c>
      <c r="Y1318" s="26"/>
      <c r="Z1318" s="26">
        <f t="shared" si="208"/>
        <v>1469900</v>
      </c>
      <c r="AA1318" s="30">
        <f t="shared" si="209"/>
        <v>0.89013820807851163</v>
      </c>
    </row>
    <row r="1319" spans="1:27">
      <c r="A1319" s="20" t="s">
        <v>6269</v>
      </c>
      <c r="B1319" s="20" t="s">
        <v>6270</v>
      </c>
      <c r="C1319" s="25">
        <v>338068</v>
      </c>
      <c r="D1319" s="22">
        <v>85</v>
      </c>
      <c r="E1319" s="22">
        <v>49</v>
      </c>
      <c r="F1319" s="22">
        <v>40</v>
      </c>
      <c r="G1319" s="22">
        <v>16000</v>
      </c>
      <c r="H1319" s="22" t="s">
        <v>5088</v>
      </c>
      <c r="I1319" s="26">
        <f>+IF(H1319='COSTOS VARIOS'!$C$1,'COSTOS VARIOS'!$C$2*'Precios ML'!V1319,'COSTOS VARIOS'!$B$2*'Precios ML'!V1319)</f>
        <v>115980</v>
      </c>
      <c r="J1319" s="22">
        <v>0</v>
      </c>
      <c r="K1319" s="27">
        <f t="shared" si="200"/>
        <v>10.4125</v>
      </c>
      <c r="L1319" s="27">
        <f t="shared" si="201"/>
        <v>10.4125</v>
      </c>
      <c r="M1319" s="26">
        <f>(INDEX(pesos!A:B,MATCH(L1319,pesos!A:A,1),2))</f>
        <v>16200</v>
      </c>
      <c r="N1319" s="26">
        <f>+R1319*'COSTOS VARIOS'!$O$1</f>
        <v>64232.92</v>
      </c>
      <c r="O1319" s="26">
        <f>+R1319*'COSTOS VARIOS'!$O$2</f>
        <v>1386.0788000000002</v>
      </c>
      <c r="P1319" s="26">
        <f>+R1319*'COSTOS VARIOS'!$O$3</f>
        <v>5071.0199999999995</v>
      </c>
      <c r="Q1319" s="26">
        <v>1</v>
      </c>
      <c r="R1319" s="26">
        <f t="shared" si="202"/>
        <v>338068</v>
      </c>
      <c r="S1319" s="25">
        <f t="shared" si="203"/>
        <v>540938.01879999996</v>
      </c>
      <c r="T1319" s="28">
        <f t="shared" si="204"/>
        <v>7.2026701481312294E-2</v>
      </c>
      <c r="U1319" s="29">
        <f t="shared" si="205"/>
        <v>579900</v>
      </c>
      <c r="V1319" s="26">
        <f>+INDEX('LISTA DE PRECIOS EKM '!A:K,MATCH('Precios ML'!B1319,'LISTA DE PRECIOS EKM '!A:A,0),8)</f>
        <v>579900</v>
      </c>
      <c r="W1319" s="26">
        <f t="shared" si="206"/>
        <v>579900</v>
      </c>
      <c r="X1319" s="26">
        <f t="shared" si="207"/>
        <v>0</v>
      </c>
      <c r="Y1319" s="26"/>
      <c r="Z1319" s="26">
        <f t="shared" si="208"/>
        <v>579900</v>
      </c>
      <c r="AA1319" s="30">
        <f t="shared" si="209"/>
        <v>0.71533537631482425</v>
      </c>
    </row>
    <row r="1320" spans="1:27">
      <c r="A1320" s="20" t="s">
        <v>6271</v>
      </c>
      <c r="B1320" s="20" t="s">
        <v>1865</v>
      </c>
      <c r="C1320" s="25">
        <v>676000</v>
      </c>
      <c r="D1320" s="22">
        <v>85</v>
      </c>
      <c r="E1320" s="22">
        <v>49</v>
      </c>
      <c r="F1320" s="22">
        <v>40</v>
      </c>
      <c r="G1320" s="22">
        <v>16000</v>
      </c>
      <c r="H1320" s="22" t="s">
        <v>5088</v>
      </c>
      <c r="I1320" s="26">
        <f>+IF(H1320='COSTOS VARIOS'!$C$1,'COSTOS VARIOS'!$C$2*'Precios ML'!V1320,'COSTOS VARIOS'!$B$2*'Precios ML'!V1320)</f>
        <v>289980</v>
      </c>
      <c r="J1320" s="22">
        <v>0</v>
      </c>
      <c r="K1320" s="27">
        <f t="shared" si="200"/>
        <v>10.4125</v>
      </c>
      <c r="L1320" s="27">
        <f t="shared" si="201"/>
        <v>10.4125</v>
      </c>
      <c r="M1320" s="26">
        <f>(INDEX(pesos!A:B,MATCH(L1320,pesos!A:A,1),2))</f>
        <v>16200</v>
      </c>
      <c r="N1320" s="26">
        <f>+R1320*'COSTOS VARIOS'!$O$1</f>
        <v>128440</v>
      </c>
      <c r="O1320" s="26">
        <f>+R1320*'COSTOS VARIOS'!$O$2</f>
        <v>2771.6000000000004</v>
      </c>
      <c r="P1320" s="26">
        <f>+R1320*'COSTOS VARIOS'!$O$3</f>
        <v>10140</v>
      </c>
      <c r="Q1320" s="26">
        <v>1</v>
      </c>
      <c r="R1320" s="26">
        <f t="shared" si="202"/>
        <v>676000</v>
      </c>
      <c r="S1320" s="25">
        <f t="shared" si="203"/>
        <v>1123531.6000000001</v>
      </c>
      <c r="T1320" s="28">
        <f t="shared" si="204"/>
        <v>0.2904843975905973</v>
      </c>
      <c r="U1320" s="29">
        <f t="shared" si="205"/>
        <v>1449900</v>
      </c>
      <c r="V1320" s="26">
        <f>+INDEX('LISTA DE PRECIOS EKM '!A:K,MATCH('Precios ML'!B1320,'LISTA DE PRECIOS EKM '!A:A,0),8)</f>
        <v>1449900</v>
      </c>
      <c r="W1320" s="26">
        <f t="shared" si="206"/>
        <v>1449900</v>
      </c>
      <c r="X1320" s="26">
        <f t="shared" si="207"/>
        <v>0</v>
      </c>
      <c r="Y1320" s="26"/>
      <c r="Z1320" s="26">
        <f t="shared" si="208"/>
        <v>1449900</v>
      </c>
      <c r="AA1320" s="30">
        <f t="shared" si="209"/>
        <v>1.1448224852071007</v>
      </c>
    </row>
    <row r="1321" spans="1:27">
      <c r="A1321" s="20" t="s">
        <v>6271</v>
      </c>
      <c r="B1321" s="20" t="s">
        <v>1865</v>
      </c>
      <c r="C1321" s="25">
        <v>676000</v>
      </c>
      <c r="D1321" s="22">
        <v>85</v>
      </c>
      <c r="E1321" s="22">
        <v>49</v>
      </c>
      <c r="F1321" s="22">
        <v>40</v>
      </c>
      <c r="G1321" s="22">
        <v>16000</v>
      </c>
      <c r="H1321" s="22" t="s">
        <v>5088</v>
      </c>
      <c r="I1321" s="26">
        <f>+IF(H1321='COSTOS VARIOS'!$C$1,'COSTOS VARIOS'!$C$2*'Precios ML'!V1321,'COSTOS VARIOS'!$B$2*'Precios ML'!V1321)</f>
        <v>289980</v>
      </c>
      <c r="J1321" s="22">
        <v>0</v>
      </c>
      <c r="K1321" s="27">
        <f t="shared" si="200"/>
        <v>10.4125</v>
      </c>
      <c r="L1321" s="27">
        <f t="shared" si="201"/>
        <v>10.4125</v>
      </c>
      <c r="M1321" s="26">
        <f>(INDEX(pesos!A:B,MATCH(L1321,pesos!A:A,1),2))</f>
        <v>16200</v>
      </c>
      <c r="N1321" s="26">
        <f>+R1321*'COSTOS VARIOS'!$O$1</f>
        <v>128440</v>
      </c>
      <c r="O1321" s="26">
        <f>+R1321*'COSTOS VARIOS'!$O$2</f>
        <v>2771.6000000000004</v>
      </c>
      <c r="P1321" s="26">
        <f>+R1321*'COSTOS VARIOS'!$O$3</f>
        <v>10140</v>
      </c>
      <c r="Q1321" s="26">
        <v>1</v>
      </c>
      <c r="R1321" s="26">
        <f t="shared" si="202"/>
        <v>676000</v>
      </c>
      <c r="S1321" s="25">
        <f t="shared" si="203"/>
        <v>1123531.6000000001</v>
      </c>
      <c r="T1321" s="28">
        <f t="shared" si="204"/>
        <v>0.2904843975905973</v>
      </c>
      <c r="U1321" s="29">
        <f t="shared" si="205"/>
        <v>1449900</v>
      </c>
      <c r="V1321" s="26">
        <f>+INDEX('LISTA DE PRECIOS EKM '!A:K,MATCH('Precios ML'!B1321,'LISTA DE PRECIOS EKM '!A:A,0),8)</f>
        <v>1449900</v>
      </c>
      <c r="W1321" s="26">
        <f t="shared" si="206"/>
        <v>1449900</v>
      </c>
      <c r="X1321" s="26">
        <f t="shared" si="207"/>
        <v>0</v>
      </c>
      <c r="Y1321" s="26"/>
      <c r="Z1321" s="26">
        <f t="shared" si="208"/>
        <v>1449900</v>
      </c>
      <c r="AA1321" s="30">
        <f t="shared" si="209"/>
        <v>1.1448224852071007</v>
      </c>
    </row>
    <row r="1322" spans="1:27">
      <c r="A1322" s="20" t="s">
        <v>6272</v>
      </c>
      <c r="B1322" s="20" t="s">
        <v>1864</v>
      </c>
      <c r="C1322" s="25">
        <v>676000</v>
      </c>
      <c r="D1322" s="22">
        <v>85</v>
      </c>
      <c r="E1322" s="22">
        <v>49</v>
      </c>
      <c r="F1322" s="22">
        <v>40</v>
      </c>
      <c r="G1322" s="22">
        <v>16000</v>
      </c>
      <c r="H1322" s="22" t="s">
        <v>5088</v>
      </c>
      <c r="I1322" s="26">
        <f>+IF(H1322='COSTOS VARIOS'!$C$1,'COSTOS VARIOS'!$C$2*'Precios ML'!V1322,'COSTOS VARIOS'!$B$2*'Precios ML'!V1322)</f>
        <v>289980</v>
      </c>
      <c r="J1322" s="22">
        <v>0</v>
      </c>
      <c r="K1322" s="27">
        <f t="shared" si="200"/>
        <v>10.4125</v>
      </c>
      <c r="L1322" s="27">
        <f t="shared" si="201"/>
        <v>10.4125</v>
      </c>
      <c r="M1322" s="26">
        <f>(INDEX(pesos!A:B,MATCH(L1322,pesos!A:A,1),2))</f>
        <v>16200</v>
      </c>
      <c r="N1322" s="26">
        <f>+R1322*'COSTOS VARIOS'!$O$1</f>
        <v>128440</v>
      </c>
      <c r="O1322" s="26">
        <f>+R1322*'COSTOS VARIOS'!$O$2</f>
        <v>2771.6000000000004</v>
      </c>
      <c r="P1322" s="26">
        <f>+R1322*'COSTOS VARIOS'!$O$3</f>
        <v>10140</v>
      </c>
      <c r="Q1322" s="26">
        <v>1</v>
      </c>
      <c r="R1322" s="26">
        <f t="shared" si="202"/>
        <v>676000</v>
      </c>
      <c r="S1322" s="25">
        <f t="shared" si="203"/>
        <v>1123531.6000000001</v>
      </c>
      <c r="T1322" s="28">
        <f t="shared" si="204"/>
        <v>0.2904843975905973</v>
      </c>
      <c r="U1322" s="29">
        <f t="shared" si="205"/>
        <v>1449900</v>
      </c>
      <c r="V1322" s="26">
        <f>+INDEX('LISTA DE PRECIOS EKM '!A:K,MATCH('Precios ML'!B1322,'LISTA DE PRECIOS EKM '!A:A,0),8)</f>
        <v>1449900</v>
      </c>
      <c r="W1322" s="26">
        <f t="shared" si="206"/>
        <v>1449900</v>
      </c>
      <c r="X1322" s="26">
        <f t="shared" si="207"/>
        <v>0</v>
      </c>
      <c r="Y1322" s="26"/>
      <c r="Z1322" s="26">
        <f t="shared" si="208"/>
        <v>1449900</v>
      </c>
      <c r="AA1322" s="30">
        <f t="shared" si="209"/>
        <v>1.1448224852071007</v>
      </c>
    </row>
    <row r="1323" spans="1:27">
      <c r="A1323" s="20" t="s">
        <v>6272</v>
      </c>
      <c r="B1323" s="20" t="s">
        <v>1864</v>
      </c>
      <c r="C1323" s="25">
        <v>676000</v>
      </c>
      <c r="D1323" s="22">
        <v>85</v>
      </c>
      <c r="E1323" s="22">
        <v>49</v>
      </c>
      <c r="F1323" s="22">
        <v>40</v>
      </c>
      <c r="G1323" s="22">
        <v>16000</v>
      </c>
      <c r="H1323" s="22" t="s">
        <v>5088</v>
      </c>
      <c r="I1323" s="26">
        <f>+IF(H1323='COSTOS VARIOS'!$C$1,'COSTOS VARIOS'!$C$2*'Precios ML'!V1323,'COSTOS VARIOS'!$B$2*'Precios ML'!V1323)</f>
        <v>289980</v>
      </c>
      <c r="J1323" s="22">
        <v>0</v>
      </c>
      <c r="K1323" s="27">
        <f t="shared" si="200"/>
        <v>10.4125</v>
      </c>
      <c r="L1323" s="27">
        <f t="shared" si="201"/>
        <v>10.4125</v>
      </c>
      <c r="M1323" s="26">
        <f>(INDEX(pesos!A:B,MATCH(L1323,pesos!A:A,1),2))</f>
        <v>16200</v>
      </c>
      <c r="N1323" s="26">
        <f>+R1323*'COSTOS VARIOS'!$O$1</f>
        <v>128440</v>
      </c>
      <c r="O1323" s="26">
        <f>+R1323*'COSTOS VARIOS'!$O$2</f>
        <v>2771.6000000000004</v>
      </c>
      <c r="P1323" s="26">
        <f>+R1323*'COSTOS VARIOS'!$O$3</f>
        <v>10140</v>
      </c>
      <c r="Q1323" s="26">
        <v>1</v>
      </c>
      <c r="R1323" s="26">
        <f t="shared" si="202"/>
        <v>676000</v>
      </c>
      <c r="S1323" s="25">
        <f t="shared" si="203"/>
        <v>1123531.6000000001</v>
      </c>
      <c r="T1323" s="28">
        <f t="shared" si="204"/>
        <v>0.2904843975905973</v>
      </c>
      <c r="U1323" s="29">
        <f t="shared" si="205"/>
        <v>1449900</v>
      </c>
      <c r="V1323" s="26">
        <f>+INDEX('LISTA DE PRECIOS EKM '!A:K,MATCH('Precios ML'!B1323,'LISTA DE PRECIOS EKM '!A:A,0),8)</f>
        <v>1449900</v>
      </c>
      <c r="W1323" s="26">
        <f t="shared" si="206"/>
        <v>1449900</v>
      </c>
      <c r="X1323" s="26">
        <f t="shared" si="207"/>
        <v>0</v>
      </c>
      <c r="Y1323" s="26"/>
      <c r="Z1323" s="26">
        <f t="shared" si="208"/>
        <v>1449900</v>
      </c>
      <c r="AA1323" s="30">
        <f t="shared" si="209"/>
        <v>1.1448224852071007</v>
      </c>
    </row>
    <row r="1324" spans="1:27">
      <c r="A1324" s="20" t="s">
        <v>6273</v>
      </c>
      <c r="B1324" s="20" t="s">
        <v>6274</v>
      </c>
      <c r="C1324" s="25">
        <v>170000</v>
      </c>
      <c r="D1324" s="22">
        <v>85</v>
      </c>
      <c r="E1324" s="22">
        <v>49</v>
      </c>
      <c r="F1324" s="22">
        <v>40</v>
      </c>
      <c r="G1324" s="22">
        <v>16000</v>
      </c>
      <c r="H1324" s="22" t="s">
        <v>5088</v>
      </c>
      <c r="I1324" s="26">
        <f>+IF(H1324='COSTOS VARIOS'!$C$1,'COSTOS VARIOS'!$C$2*'Precios ML'!V1324,'COSTOS VARIOS'!$B$2*'Precios ML'!V1324)</f>
        <v>73980</v>
      </c>
      <c r="J1324" s="22">
        <v>0</v>
      </c>
      <c r="K1324" s="27">
        <f t="shared" si="200"/>
        <v>10.4125</v>
      </c>
      <c r="L1324" s="27">
        <f t="shared" si="201"/>
        <v>10.4125</v>
      </c>
      <c r="M1324" s="26">
        <f>(INDEX(pesos!A:B,MATCH(L1324,pesos!A:A,1),2))</f>
        <v>16200</v>
      </c>
      <c r="N1324" s="26">
        <f>+R1324*'COSTOS VARIOS'!$O$1</f>
        <v>32300</v>
      </c>
      <c r="O1324" s="26">
        <f>+R1324*'COSTOS VARIOS'!$O$2</f>
        <v>697.00000000000011</v>
      </c>
      <c r="P1324" s="26">
        <f>+R1324*'COSTOS VARIOS'!$O$3</f>
        <v>2550</v>
      </c>
      <c r="Q1324" s="26">
        <v>1</v>
      </c>
      <c r="R1324" s="26">
        <f t="shared" si="202"/>
        <v>170000</v>
      </c>
      <c r="S1324" s="25">
        <f t="shared" si="203"/>
        <v>295727</v>
      </c>
      <c r="T1324" s="28">
        <f t="shared" si="204"/>
        <v>0.25081578618117395</v>
      </c>
      <c r="U1324" s="29">
        <f t="shared" si="205"/>
        <v>369900</v>
      </c>
      <c r="V1324" s="26">
        <f>+INDEX('LISTA DE PRECIOS EKM '!A:K,MATCH('Precios ML'!B1324,'LISTA DE PRECIOS EKM '!A:A,0),8)</f>
        <v>369900</v>
      </c>
      <c r="W1324" s="26">
        <f t="shared" si="206"/>
        <v>369900</v>
      </c>
      <c r="X1324" s="26">
        <f t="shared" si="207"/>
        <v>0</v>
      </c>
      <c r="Y1324" s="26"/>
      <c r="Z1324" s="26">
        <f t="shared" si="208"/>
        <v>369900</v>
      </c>
      <c r="AA1324" s="30">
        <f t="shared" si="209"/>
        <v>1.1758823529411764</v>
      </c>
    </row>
    <row r="1325" spans="1:27">
      <c r="A1325" s="20" t="s">
        <v>6273</v>
      </c>
      <c r="B1325" s="20" t="s">
        <v>6274</v>
      </c>
      <c r="C1325" s="25">
        <v>170000</v>
      </c>
      <c r="D1325" s="22">
        <v>85</v>
      </c>
      <c r="E1325" s="22">
        <v>49</v>
      </c>
      <c r="F1325" s="22">
        <v>40</v>
      </c>
      <c r="G1325" s="22">
        <v>16000</v>
      </c>
      <c r="H1325" s="22" t="s">
        <v>5088</v>
      </c>
      <c r="I1325" s="26">
        <f>+IF(H1325='COSTOS VARIOS'!$C$1,'COSTOS VARIOS'!$C$2*'Precios ML'!V1325,'COSTOS VARIOS'!$B$2*'Precios ML'!V1325)</f>
        <v>73980</v>
      </c>
      <c r="J1325" s="22">
        <v>0</v>
      </c>
      <c r="K1325" s="27">
        <f t="shared" si="200"/>
        <v>10.4125</v>
      </c>
      <c r="L1325" s="27">
        <f t="shared" si="201"/>
        <v>10.4125</v>
      </c>
      <c r="M1325" s="26">
        <f>(INDEX(pesos!A:B,MATCH(L1325,pesos!A:A,1),2))</f>
        <v>16200</v>
      </c>
      <c r="N1325" s="26">
        <f>+R1325*'COSTOS VARIOS'!$O$1</f>
        <v>32300</v>
      </c>
      <c r="O1325" s="26">
        <f>+R1325*'COSTOS VARIOS'!$O$2</f>
        <v>697.00000000000011</v>
      </c>
      <c r="P1325" s="26">
        <f>+R1325*'COSTOS VARIOS'!$O$3</f>
        <v>2550</v>
      </c>
      <c r="Q1325" s="26">
        <v>1</v>
      </c>
      <c r="R1325" s="26">
        <f t="shared" si="202"/>
        <v>170000</v>
      </c>
      <c r="S1325" s="25">
        <f t="shared" si="203"/>
        <v>295727</v>
      </c>
      <c r="T1325" s="28">
        <f t="shared" si="204"/>
        <v>0.25081578618117395</v>
      </c>
      <c r="U1325" s="29">
        <f t="shared" si="205"/>
        <v>369900</v>
      </c>
      <c r="V1325" s="26">
        <f>+INDEX('LISTA DE PRECIOS EKM '!A:K,MATCH('Precios ML'!B1325,'LISTA DE PRECIOS EKM '!A:A,0),8)</f>
        <v>369900</v>
      </c>
      <c r="W1325" s="26">
        <f t="shared" si="206"/>
        <v>369900</v>
      </c>
      <c r="X1325" s="26">
        <f t="shared" si="207"/>
        <v>0</v>
      </c>
      <c r="Y1325" s="26"/>
      <c r="Z1325" s="26">
        <f t="shared" si="208"/>
        <v>369900</v>
      </c>
      <c r="AA1325" s="30">
        <f t="shared" si="209"/>
        <v>1.1758823529411764</v>
      </c>
    </row>
    <row r="1326" spans="1:27">
      <c r="A1326" s="20" t="s">
        <v>6275</v>
      </c>
      <c r="B1326" s="20" t="s">
        <v>6276</v>
      </c>
      <c r="C1326" s="25">
        <v>1260000</v>
      </c>
      <c r="D1326" s="22">
        <v>85</v>
      </c>
      <c r="E1326" s="22">
        <v>49</v>
      </c>
      <c r="F1326" s="22">
        <v>40</v>
      </c>
      <c r="G1326" s="22">
        <v>16000</v>
      </c>
      <c r="H1326" s="22" t="s">
        <v>5088</v>
      </c>
      <c r="I1326" s="26">
        <f>+IF(H1326='COSTOS VARIOS'!$C$1,'COSTOS VARIOS'!$C$2*'Precios ML'!V1326,'COSTOS VARIOS'!$B$2*'Precios ML'!V1326)</f>
        <v>535980</v>
      </c>
      <c r="J1326" s="22">
        <v>0</v>
      </c>
      <c r="K1326" s="27">
        <f t="shared" si="200"/>
        <v>10.4125</v>
      </c>
      <c r="L1326" s="27">
        <f t="shared" si="201"/>
        <v>10.4125</v>
      </c>
      <c r="M1326" s="26">
        <f>(INDEX(pesos!A:B,MATCH(L1326,pesos!A:A,1),2))</f>
        <v>16200</v>
      </c>
      <c r="N1326" s="26">
        <f>+R1326*'COSTOS VARIOS'!$O$1</f>
        <v>239400</v>
      </c>
      <c r="O1326" s="26">
        <f>+R1326*'COSTOS VARIOS'!$O$2</f>
        <v>5166</v>
      </c>
      <c r="P1326" s="26">
        <f>+R1326*'COSTOS VARIOS'!$O$3</f>
        <v>18900</v>
      </c>
      <c r="Q1326" s="26">
        <v>1</v>
      </c>
      <c r="R1326" s="26">
        <f t="shared" si="202"/>
        <v>1260000</v>
      </c>
      <c r="S1326" s="25">
        <f t="shared" si="203"/>
        <v>2075646</v>
      </c>
      <c r="T1326" s="28">
        <f t="shared" si="204"/>
        <v>0.29111611517570912</v>
      </c>
      <c r="U1326" s="29">
        <f t="shared" si="205"/>
        <v>2679900</v>
      </c>
      <c r="V1326" s="26">
        <f>+INDEX('LISTA DE PRECIOS EKM '!A:K,MATCH('Precios ML'!B1326,'LISTA DE PRECIOS EKM '!A:A,0),8)</f>
        <v>2679900</v>
      </c>
      <c r="W1326" s="26">
        <f t="shared" si="206"/>
        <v>2679900</v>
      </c>
      <c r="X1326" s="26">
        <f t="shared" si="207"/>
        <v>0</v>
      </c>
      <c r="Y1326" s="26"/>
      <c r="Z1326" s="26">
        <f t="shared" si="208"/>
        <v>2679900</v>
      </c>
      <c r="AA1326" s="30">
        <f t="shared" si="209"/>
        <v>1.1269047619047621</v>
      </c>
    </row>
    <row r="1327" spans="1:27">
      <c r="A1327" s="20" t="s">
        <v>6275</v>
      </c>
      <c r="B1327" s="20" t="s">
        <v>6276</v>
      </c>
      <c r="C1327" s="25">
        <v>1260000</v>
      </c>
      <c r="D1327" s="22">
        <v>85</v>
      </c>
      <c r="E1327" s="22">
        <v>49</v>
      </c>
      <c r="F1327" s="22">
        <v>40</v>
      </c>
      <c r="G1327" s="22">
        <v>16000</v>
      </c>
      <c r="H1327" s="22" t="s">
        <v>5088</v>
      </c>
      <c r="I1327" s="26">
        <f>+IF(H1327='COSTOS VARIOS'!$C$1,'COSTOS VARIOS'!$C$2*'Precios ML'!V1327,'COSTOS VARIOS'!$B$2*'Precios ML'!V1327)</f>
        <v>535980</v>
      </c>
      <c r="J1327" s="22">
        <v>0</v>
      </c>
      <c r="K1327" s="27">
        <f t="shared" si="200"/>
        <v>10.4125</v>
      </c>
      <c r="L1327" s="27">
        <f t="shared" si="201"/>
        <v>10.4125</v>
      </c>
      <c r="M1327" s="26">
        <f>(INDEX(pesos!A:B,MATCH(L1327,pesos!A:A,1),2))</f>
        <v>16200</v>
      </c>
      <c r="N1327" s="26">
        <f>+R1327*'COSTOS VARIOS'!$O$1</f>
        <v>239400</v>
      </c>
      <c r="O1327" s="26">
        <f>+R1327*'COSTOS VARIOS'!$O$2</f>
        <v>5166</v>
      </c>
      <c r="P1327" s="26">
        <f>+R1327*'COSTOS VARIOS'!$O$3</f>
        <v>18900</v>
      </c>
      <c r="Q1327" s="26">
        <v>1</v>
      </c>
      <c r="R1327" s="26">
        <f t="shared" si="202"/>
        <v>1260000</v>
      </c>
      <c r="S1327" s="25">
        <f t="shared" si="203"/>
        <v>2075646</v>
      </c>
      <c r="T1327" s="28">
        <f t="shared" si="204"/>
        <v>0.29111611517570912</v>
      </c>
      <c r="U1327" s="29">
        <f t="shared" si="205"/>
        <v>2679900</v>
      </c>
      <c r="V1327" s="26">
        <f>+INDEX('LISTA DE PRECIOS EKM '!A:K,MATCH('Precios ML'!B1327,'LISTA DE PRECIOS EKM '!A:A,0),8)</f>
        <v>2679900</v>
      </c>
      <c r="W1327" s="26">
        <f t="shared" si="206"/>
        <v>2679900</v>
      </c>
      <c r="X1327" s="26">
        <f t="shared" si="207"/>
        <v>0</v>
      </c>
      <c r="Y1327" s="26"/>
      <c r="Z1327" s="26">
        <f t="shared" si="208"/>
        <v>2679900</v>
      </c>
      <c r="AA1327" s="30">
        <f t="shared" si="209"/>
        <v>1.1269047619047621</v>
      </c>
    </row>
    <row r="1328" spans="1:27">
      <c r="A1328" s="20" t="s">
        <v>6277</v>
      </c>
      <c r="B1328" s="20" t="s">
        <v>6278</v>
      </c>
      <c r="C1328" s="25">
        <v>1300000</v>
      </c>
      <c r="D1328" s="22">
        <v>85</v>
      </c>
      <c r="E1328" s="22">
        <v>49</v>
      </c>
      <c r="F1328" s="22">
        <v>40</v>
      </c>
      <c r="G1328" s="22">
        <v>16000</v>
      </c>
      <c r="H1328" s="22" t="s">
        <v>5088</v>
      </c>
      <c r="I1328" s="26">
        <f>+IF(H1328='COSTOS VARIOS'!$C$1,'COSTOS VARIOS'!$C$2*'Precios ML'!V1328,'COSTOS VARIOS'!$B$2*'Precios ML'!V1328)</f>
        <v>563980</v>
      </c>
      <c r="J1328" s="22">
        <v>0</v>
      </c>
      <c r="K1328" s="27">
        <f t="shared" si="200"/>
        <v>10.4125</v>
      </c>
      <c r="L1328" s="27">
        <f t="shared" si="201"/>
        <v>10.4125</v>
      </c>
      <c r="M1328" s="26">
        <f>(INDEX(pesos!A:B,MATCH(L1328,pesos!A:A,1),2))</f>
        <v>16200</v>
      </c>
      <c r="N1328" s="26">
        <f>+R1328*'COSTOS VARIOS'!$O$1</f>
        <v>247000</v>
      </c>
      <c r="O1328" s="26">
        <f>+R1328*'COSTOS VARIOS'!$O$2</f>
        <v>5330</v>
      </c>
      <c r="P1328" s="26">
        <f>+R1328*'COSTOS VARIOS'!$O$3</f>
        <v>19500</v>
      </c>
      <c r="Q1328" s="26">
        <v>1</v>
      </c>
      <c r="R1328" s="26">
        <f t="shared" si="202"/>
        <v>1300000</v>
      </c>
      <c r="S1328" s="25">
        <f t="shared" si="203"/>
        <v>2152010</v>
      </c>
      <c r="T1328" s="28">
        <f t="shared" si="204"/>
        <v>0.31035636451503468</v>
      </c>
      <c r="U1328" s="29">
        <f t="shared" si="205"/>
        <v>2819900</v>
      </c>
      <c r="V1328" s="26">
        <f>+INDEX('LISTA DE PRECIOS EKM '!A:K,MATCH('Precios ML'!B1328,'LISTA DE PRECIOS EKM '!A:A,0),8)</f>
        <v>2819900</v>
      </c>
      <c r="W1328" s="26">
        <f t="shared" si="206"/>
        <v>2819900</v>
      </c>
      <c r="X1328" s="26">
        <f t="shared" si="207"/>
        <v>0</v>
      </c>
      <c r="Y1328" s="26"/>
      <c r="Z1328" s="26">
        <f t="shared" si="208"/>
        <v>2819900</v>
      </c>
      <c r="AA1328" s="30">
        <f t="shared" si="209"/>
        <v>1.1691538461538462</v>
      </c>
    </row>
    <row r="1329" spans="1:27">
      <c r="A1329" s="20" t="s">
        <v>6277</v>
      </c>
      <c r="B1329" s="20" t="s">
        <v>6278</v>
      </c>
      <c r="C1329" s="25">
        <v>1300000</v>
      </c>
      <c r="D1329" s="22">
        <v>85</v>
      </c>
      <c r="E1329" s="22">
        <v>49</v>
      </c>
      <c r="F1329" s="22">
        <v>40</v>
      </c>
      <c r="G1329" s="22">
        <v>16000</v>
      </c>
      <c r="H1329" s="22" t="s">
        <v>5088</v>
      </c>
      <c r="I1329" s="26">
        <f>+IF(H1329='COSTOS VARIOS'!$C$1,'COSTOS VARIOS'!$C$2*'Precios ML'!V1329,'COSTOS VARIOS'!$B$2*'Precios ML'!V1329)</f>
        <v>563980</v>
      </c>
      <c r="J1329" s="22">
        <v>0</v>
      </c>
      <c r="K1329" s="27">
        <f t="shared" si="200"/>
        <v>10.4125</v>
      </c>
      <c r="L1329" s="27">
        <f t="shared" si="201"/>
        <v>10.4125</v>
      </c>
      <c r="M1329" s="26">
        <f>(INDEX(pesos!A:B,MATCH(L1329,pesos!A:A,1),2))</f>
        <v>16200</v>
      </c>
      <c r="N1329" s="26">
        <f>+R1329*'COSTOS VARIOS'!$O$1</f>
        <v>247000</v>
      </c>
      <c r="O1329" s="26">
        <f>+R1329*'COSTOS VARIOS'!$O$2</f>
        <v>5330</v>
      </c>
      <c r="P1329" s="26">
        <f>+R1329*'COSTOS VARIOS'!$O$3</f>
        <v>19500</v>
      </c>
      <c r="Q1329" s="26">
        <v>1</v>
      </c>
      <c r="R1329" s="26">
        <f t="shared" si="202"/>
        <v>1300000</v>
      </c>
      <c r="S1329" s="25">
        <f t="shared" si="203"/>
        <v>2152010</v>
      </c>
      <c r="T1329" s="28">
        <f t="shared" si="204"/>
        <v>0.31035636451503468</v>
      </c>
      <c r="U1329" s="29">
        <f t="shared" si="205"/>
        <v>2819900</v>
      </c>
      <c r="V1329" s="26">
        <f>+INDEX('LISTA DE PRECIOS EKM '!A:K,MATCH('Precios ML'!B1329,'LISTA DE PRECIOS EKM '!A:A,0),8)</f>
        <v>2819900</v>
      </c>
      <c r="W1329" s="26">
        <f t="shared" si="206"/>
        <v>2819900</v>
      </c>
      <c r="X1329" s="26">
        <f t="shared" si="207"/>
        <v>0</v>
      </c>
      <c r="Y1329" s="26"/>
      <c r="Z1329" s="26">
        <f t="shared" si="208"/>
        <v>2819900</v>
      </c>
      <c r="AA1329" s="30">
        <f t="shared" si="209"/>
        <v>1.1691538461538462</v>
      </c>
    </row>
    <row r="1330" spans="1:27">
      <c r="A1330" s="20" t="s">
        <v>6279</v>
      </c>
      <c r="B1330" s="20" t="s">
        <v>6280</v>
      </c>
      <c r="C1330" s="25">
        <v>1300000</v>
      </c>
      <c r="D1330" s="22">
        <v>85</v>
      </c>
      <c r="E1330" s="22">
        <v>49</v>
      </c>
      <c r="F1330" s="22">
        <v>40</v>
      </c>
      <c r="G1330" s="22">
        <v>16000</v>
      </c>
      <c r="H1330" s="22" t="s">
        <v>5088</v>
      </c>
      <c r="I1330" s="26">
        <f>+IF(H1330='COSTOS VARIOS'!$C$1,'COSTOS VARIOS'!$C$2*'Precios ML'!V1330,'COSTOS VARIOS'!$B$2*'Precios ML'!V1330)</f>
        <v>557980</v>
      </c>
      <c r="J1330" s="22">
        <v>0</v>
      </c>
      <c r="K1330" s="27">
        <f t="shared" si="200"/>
        <v>10.4125</v>
      </c>
      <c r="L1330" s="27">
        <f t="shared" si="201"/>
        <v>10.4125</v>
      </c>
      <c r="M1330" s="26">
        <f>(INDEX(pesos!A:B,MATCH(L1330,pesos!A:A,1),2))</f>
        <v>16200</v>
      </c>
      <c r="N1330" s="26">
        <f>+R1330*'COSTOS VARIOS'!$O$1</f>
        <v>247000</v>
      </c>
      <c r="O1330" s="26">
        <f>+R1330*'COSTOS VARIOS'!$O$2</f>
        <v>5330</v>
      </c>
      <c r="P1330" s="26">
        <f>+R1330*'COSTOS VARIOS'!$O$3</f>
        <v>19500</v>
      </c>
      <c r="Q1330" s="26">
        <v>1</v>
      </c>
      <c r="R1330" s="26">
        <f t="shared" si="202"/>
        <v>1300000</v>
      </c>
      <c r="S1330" s="25">
        <f t="shared" si="203"/>
        <v>2146010</v>
      </c>
      <c r="T1330" s="28">
        <f t="shared" si="204"/>
        <v>0.3000405403516293</v>
      </c>
      <c r="U1330" s="29">
        <f t="shared" si="205"/>
        <v>2789900</v>
      </c>
      <c r="V1330" s="26">
        <f>+INDEX('LISTA DE PRECIOS EKM '!A:K,MATCH('Precios ML'!B1330,'LISTA DE PRECIOS EKM '!A:A,0),8)</f>
        <v>2789900</v>
      </c>
      <c r="W1330" s="26">
        <f t="shared" si="206"/>
        <v>2789900</v>
      </c>
      <c r="X1330" s="26">
        <f t="shared" si="207"/>
        <v>0</v>
      </c>
      <c r="Y1330" s="26"/>
      <c r="Z1330" s="26">
        <f t="shared" si="208"/>
        <v>2789900</v>
      </c>
      <c r="AA1330" s="30">
        <f t="shared" si="209"/>
        <v>1.1460769230769232</v>
      </c>
    </row>
    <row r="1331" spans="1:27">
      <c r="A1331" s="20" t="s">
        <v>6279</v>
      </c>
      <c r="B1331" s="20" t="s">
        <v>6280</v>
      </c>
      <c r="C1331" s="25">
        <v>1300000</v>
      </c>
      <c r="D1331" s="22">
        <v>85</v>
      </c>
      <c r="E1331" s="22">
        <v>49</v>
      </c>
      <c r="F1331" s="22">
        <v>40</v>
      </c>
      <c r="G1331" s="22">
        <v>16000</v>
      </c>
      <c r="H1331" s="22" t="s">
        <v>5088</v>
      </c>
      <c r="I1331" s="26">
        <f>+IF(H1331='COSTOS VARIOS'!$C$1,'COSTOS VARIOS'!$C$2*'Precios ML'!V1331,'COSTOS VARIOS'!$B$2*'Precios ML'!V1331)</f>
        <v>557980</v>
      </c>
      <c r="J1331" s="22">
        <v>0</v>
      </c>
      <c r="K1331" s="27">
        <f t="shared" si="200"/>
        <v>10.4125</v>
      </c>
      <c r="L1331" s="27">
        <f t="shared" si="201"/>
        <v>10.4125</v>
      </c>
      <c r="M1331" s="26">
        <f>(INDEX(pesos!A:B,MATCH(L1331,pesos!A:A,1),2))</f>
        <v>16200</v>
      </c>
      <c r="N1331" s="26">
        <f>+R1331*'COSTOS VARIOS'!$O$1</f>
        <v>247000</v>
      </c>
      <c r="O1331" s="26">
        <f>+R1331*'COSTOS VARIOS'!$O$2</f>
        <v>5330</v>
      </c>
      <c r="P1331" s="26">
        <f>+R1331*'COSTOS VARIOS'!$O$3</f>
        <v>19500</v>
      </c>
      <c r="Q1331" s="26">
        <v>1</v>
      </c>
      <c r="R1331" s="26">
        <f t="shared" si="202"/>
        <v>1300000</v>
      </c>
      <c r="S1331" s="25">
        <f t="shared" si="203"/>
        <v>2146010</v>
      </c>
      <c r="T1331" s="28">
        <f t="shared" si="204"/>
        <v>0.3000405403516293</v>
      </c>
      <c r="U1331" s="29">
        <f t="shared" si="205"/>
        <v>2789900</v>
      </c>
      <c r="V1331" s="26">
        <f>+INDEX('LISTA DE PRECIOS EKM '!A:K,MATCH('Precios ML'!B1331,'LISTA DE PRECIOS EKM '!A:A,0),8)</f>
        <v>2789900</v>
      </c>
      <c r="W1331" s="26">
        <f t="shared" si="206"/>
        <v>2789900</v>
      </c>
      <c r="X1331" s="26">
        <f t="shared" si="207"/>
        <v>0</v>
      </c>
      <c r="Y1331" s="26"/>
      <c r="Z1331" s="26">
        <f t="shared" si="208"/>
        <v>2789900</v>
      </c>
      <c r="AA1331" s="30">
        <f t="shared" si="209"/>
        <v>1.1460769230769232</v>
      </c>
    </row>
    <row r="1332" spans="1:27">
      <c r="A1332" s="20" t="s">
        <v>6281</v>
      </c>
      <c r="B1332" s="20" t="s">
        <v>6282</v>
      </c>
      <c r="C1332" s="25">
        <v>850000</v>
      </c>
      <c r="D1332" s="22">
        <v>85</v>
      </c>
      <c r="E1332" s="22">
        <v>49</v>
      </c>
      <c r="F1332" s="22">
        <v>40</v>
      </c>
      <c r="G1332" s="22">
        <v>16000</v>
      </c>
      <c r="H1332" s="22" t="s">
        <v>5088</v>
      </c>
      <c r="I1332" s="26">
        <f>+IF(H1332='COSTOS VARIOS'!$C$1,'COSTOS VARIOS'!$C$2*'Precios ML'!V1332,'COSTOS VARIOS'!$B$2*'Precios ML'!V1332)</f>
        <v>365980</v>
      </c>
      <c r="J1332" s="22">
        <v>0</v>
      </c>
      <c r="K1332" s="27">
        <f t="shared" si="200"/>
        <v>10.4125</v>
      </c>
      <c r="L1332" s="27">
        <f t="shared" si="201"/>
        <v>10.4125</v>
      </c>
      <c r="M1332" s="26">
        <f>(INDEX(pesos!A:B,MATCH(L1332,pesos!A:A,1),2))</f>
        <v>16200</v>
      </c>
      <c r="N1332" s="26">
        <f>+R1332*'COSTOS VARIOS'!$O$1</f>
        <v>161500</v>
      </c>
      <c r="O1332" s="26">
        <f>+R1332*'COSTOS VARIOS'!$O$2</f>
        <v>3485.0000000000005</v>
      </c>
      <c r="P1332" s="26">
        <f>+R1332*'COSTOS VARIOS'!$O$3</f>
        <v>12750</v>
      </c>
      <c r="Q1332" s="26">
        <v>1</v>
      </c>
      <c r="R1332" s="26">
        <f t="shared" si="202"/>
        <v>850000</v>
      </c>
      <c r="S1332" s="25">
        <f t="shared" si="203"/>
        <v>1409915</v>
      </c>
      <c r="T1332" s="28">
        <f t="shared" si="204"/>
        <v>0.29787965941209227</v>
      </c>
      <c r="U1332" s="29">
        <f t="shared" si="205"/>
        <v>1829900</v>
      </c>
      <c r="V1332" s="26">
        <f>+INDEX('LISTA DE PRECIOS EKM '!A:K,MATCH('Precios ML'!B1332,'LISTA DE PRECIOS EKM '!A:A,0),8)</f>
        <v>1829900</v>
      </c>
      <c r="W1332" s="26">
        <f t="shared" si="206"/>
        <v>1829900</v>
      </c>
      <c r="X1332" s="26">
        <f t="shared" si="207"/>
        <v>0</v>
      </c>
      <c r="Y1332" s="26"/>
      <c r="Z1332" s="26">
        <f t="shared" si="208"/>
        <v>1829900</v>
      </c>
      <c r="AA1332" s="30">
        <f t="shared" si="209"/>
        <v>1.1528235294117648</v>
      </c>
    </row>
    <row r="1333" spans="1:27">
      <c r="A1333" s="20" t="s">
        <v>6281</v>
      </c>
      <c r="B1333" s="20" t="s">
        <v>6282</v>
      </c>
      <c r="C1333" s="25">
        <v>850000</v>
      </c>
      <c r="D1333" s="22">
        <v>85</v>
      </c>
      <c r="E1333" s="22">
        <v>49</v>
      </c>
      <c r="F1333" s="22">
        <v>40</v>
      </c>
      <c r="G1333" s="22">
        <v>16000</v>
      </c>
      <c r="H1333" s="22" t="s">
        <v>5088</v>
      </c>
      <c r="I1333" s="26">
        <f>+IF(H1333='COSTOS VARIOS'!$C$1,'COSTOS VARIOS'!$C$2*'Precios ML'!V1333,'COSTOS VARIOS'!$B$2*'Precios ML'!V1333)</f>
        <v>365980</v>
      </c>
      <c r="J1333" s="22">
        <v>0</v>
      </c>
      <c r="K1333" s="27">
        <f t="shared" si="200"/>
        <v>10.4125</v>
      </c>
      <c r="L1333" s="27">
        <f t="shared" si="201"/>
        <v>10.4125</v>
      </c>
      <c r="M1333" s="26">
        <f>(INDEX(pesos!A:B,MATCH(L1333,pesos!A:A,1),2))</f>
        <v>16200</v>
      </c>
      <c r="N1333" s="26">
        <f>+R1333*'COSTOS VARIOS'!$O$1</f>
        <v>161500</v>
      </c>
      <c r="O1333" s="26">
        <f>+R1333*'COSTOS VARIOS'!$O$2</f>
        <v>3485.0000000000005</v>
      </c>
      <c r="P1333" s="26">
        <f>+R1333*'COSTOS VARIOS'!$O$3</f>
        <v>12750</v>
      </c>
      <c r="Q1333" s="26">
        <v>1</v>
      </c>
      <c r="R1333" s="26">
        <f t="shared" si="202"/>
        <v>850000</v>
      </c>
      <c r="S1333" s="25">
        <f t="shared" si="203"/>
        <v>1409915</v>
      </c>
      <c r="T1333" s="28">
        <f t="shared" si="204"/>
        <v>0.29787965941209227</v>
      </c>
      <c r="U1333" s="29">
        <f t="shared" si="205"/>
        <v>1829900</v>
      </c>
      <c r="V1333" s="26">
        <f>+INDEX('LISTA DE PRECIOS EKM '!A:K,MATCH('Precios ML'!B1333,'LISTA DE PRECIOS EKM '!A:A,0),8)</f>
        <v>1829900</v>
      </c>
      <c r="W1333" s="26">
        <f t="shared" si="206"/>
        <v>1829900</v>
      </c>
      <c r="X1333" s="26">
        <f t="shared" si="207"/>
        <v>0</v>
      </c>
      <c r="Y1333" s="26"/>
      <c r="Z1333" s="26">
        <f t="shared" si="208"/>
        <v>1829900</v>
      </c>
      <c r="AA1333" s="30">
        <f t="shared" si="209"/>
        <v>1.1528235294117648</v>
      </c>
    </row>
    <row r="1334" spans="1:27">
      <c r="A1334" s="20" t="s">
        <v>6283</v>
      </c>
      <c r="B1334" s="20" t="s">
        <v>6284</v>
      </c>
      <c r="C1334" s="25">
        <v>1650000</v>
      </c>
      <c r="D1334" s="22">
        <v>85</v>
      </c>
      <c r="E1334" s="22">
        <v>49</v>
      </c>
      <c r="F1334" s="22">
        <v>40</v>
      </c>
      <c r="G1334" s="22">
        <v>16000</v>
      </c>
      <c r="H1334" s="22" t="s">
        <v>5088</v>
      </c>
      <c r="I1334" s="26">
        <f>+IF(H1334='COSTOS VARIOS'!$C$1,'COSTOS VARIOS'!$C$2*'Precios ML'!V1334,'COSTOS VARIOS'!$B$2*'Precios ML'!V1334)</f>
        <v>707980</v>
      </c>
      <c r="J1334" s="22">
        <v>0</v>
      </c>
      <c r="K1334" s="27">
        <f t="shared" si="200"/>
        <v>10.4125</v>
      </c>
      <c r="L1334" s="27">
        <f t="shared" si="201"/>
        <v>10.4125</v>
      </c>
      <c r="M1334" s="26">
        <f>(INDEX(pesos!A:B,MATCH(L1334,pesos!A:A,1),2))</f>
        <v>16200</v>
      </c>
      <c r="N1334" s="26">
        <f>+R1334*'COSTOS VARIOS'!$O$1</f>
        <v>313500</v>
      </c>
      <c r="O1334" s="26">
        <f>+R1334*'COSTOS VARIOS'!$O$2</f>
        <v>6765.0000000000009</v>
      </c>
      <c r="P1334" s="26">
        <f>+R1334*'COSTOS VARIOS'!$O$3</f>
        <v>24750</v>
      </c>
      <c r="Q1334" s="26">
        <v>1</v>
      </c>
      <c r="R1334" s="26">
        <f t="shared" si="202"/>
        <v>1650000</v>
      </c>
      <c r="S1334" s="25">
        <f t="shared" si="203"/>
        <v>2719195</v>
      </c>
      <c r="T1334" s="28">
        <f t="shared" si="204"/>
        <v>0.30181910455116312</v>
      </c>
      <c r="U1334" s="29">
        <f t="shared" si="205"/>
        <v>3539900</v>
      </c>
      <c r="V1334" s="26">
        <f>+INDEX('LISTA DE PRECIOS EKM '!A:K,MATCH('Precios ML'!B1334,'LISTA DE PRECIOS EKM '!A:A,0),8)</f>
        <v>3539900</v>
      </c>
      <c r="W1334" s="26">
        <f t="shared" si="206"/>
        <v>3539900</v>
      </c>
      <c r="X1334" s="26">
        <f t="shared" si="207"/>
        <v>0</v>
      </c>
      <c r="Y1334" s="26"/>
      <c r="Z1334" s="26">
        <f t="shared" si="208"/>
        <v>3539900</v>
      </c>
      <c r="AA1334" s="30">
        <f t="shared" si="209"/>
        <v>1.1453939393939394</v>
      </c>
    </row>
    <row r="1335" spans="1:27">
      <c r="A1335" s="20" t="s">
        <v>6283</v>
      </c>
      <c r="B1335" s="20" t="s">
        <v>6284</v>
      </c>
      <c r="C1335" s="25">
        <v>1650000</v>
      </c>
      <c r="D1335" s="22">
        <v>85</v>
      </c>
      <c r="E1335" s="22">
        <v>49</v>
      </c>
      <c r="F1335" s="22">
        <v>40</v>
      </c>
      <c r="G1335" s="22">
        <v>16000</v>
      </c>
      <c r="H1335" s="22" t="s">
        <v>5088</v>
      </c>
      <c r="I1335" s="26">
        <f>+IF(H1335='COSTOS VARIOS'!$C$1,'COSTOS VARIOS'!$C$2*'Precios ML'!V1335,'COSTOS VARIOS'!$B$2*'Precios ML'!V1335)</f>
        <v>707980</v>
      </c>
      <c r="J1335" s="22">
        <v>0</v>
      </c>
      <c r="K1335" s="27">
        <f t="shared" si="200"/>
        <v>10.4125</v>
      </c>
      <c r="L1335" s="27">
        <f t="shared" si="201"/>
        <v>10.4125</v>
      </c>
      <c r="M1335" s="26">
        <f>(INDEX(pesos!A:B,MATCH(L1335,pesos!A:A,1),2))</f>
        <v>16200</v>
      </c>
      <c r="N1335" s="26">
        <f>+R1335*'COSTOS VARIOS'!$O$1</f>
        <v>313500</v>
      </c>
      <c r="O1335" s="26">
        <f>+R1335*'COSTOS VARIOS'!$O$2</f>
        <v>6765.0000000000009</v>
      </c>
      <c r="P1335" s="26">
        <f>+R1335*'COSTOS VARIOS'!$O$3</f>
        <v>24750</v>
      </c>
      <c r="Q1335" s="26">
        <v>1</v>
      </c>
      <c r="R1335" s="26">
        <f t="shared" si="202"/>
        <v>1650000</v>
      </c>
      <c r="S1335" s="25">
        <f t="shared" si="203"/>
        <v>2719195</v>
      </c>
      <c r="T1335" s="28">
        <f t="shared" si="204"/>
        <v>0.30181910455116312</v>
      </c>
      <c r="U1335" s="29">
        <f t="shared" si="205"/>
        <v>3539900</v>
      </c>
      <c r="V1335" s="26">
        <f>+INDEX('LISTA DE PRECIOS EKM '!A:K,MATCH('Precios ML'!B1335,'LISTA DE PRECIOS EKM '!A:A,0),8)</f>
        <v>3539900</v>
      </c>
      <c r="W1335" s="26">
        <f t="shared" si="206"/>
        <v>3539900</v>
      </c>
      <c r="X1335" s="26">
        <f t="shared" si="207"/>
        <v>0</v>
      </c>
      <c r="Y1335" s="26"/>
      <c r="Z1335" s="26">
        <f t="shared" si="208"/>
        <v>3539900</v>
      </c>
      <c r="AA1335" s="30">
        <f t="shared" si="209"/>
        <v>1.1453939393939394</v>
      </c>
    </row>
    <row r="1336" spans="1:27">
      <c r="A1336" s="20" t="s">
        <v>6285</v>
      </c>
      <c r="B1336" s="20" t="s">
        <v>6286</v>
      </c>
      <c r="C1336" s="25">
        <v>516000</v>
      </c>
      <c r="D1336" s="22">
        <v>85</v>
      </c>
      <c r="E1336" s="22">
        <v>49</v>
      </c>
      <c r="F1336" s="22">
        <v>40</v>
      </c>
      <c r="G1336" s="22">
        <v>16000</v>
      </c>
      <c r="H1336" s="22" t="s">
        <v>5088</v>
      </c>
      <c r="I1336" s="26">
        <f>+IF(H1336='COSTOS VARIOS'!$C$1,'COSTOS VARIOS'!$C$2*'Precios ML'!V1336,'COSTOS VARIOS'!$B$2*'Precios ML'!V1336)</f>
        <v>221980</v>
      </c>
      <c r="J1336" s="22">
        <v>0</v>
      </c>
      <c r="K1336" s="27">
        <f t="shared" si="200"/>
        <v>10.4125</v>
      </c>
      <c r="L1336" s="27">
        <f t="shared" si="201"/>
        <v>10.4125</v>
      </c>
      <c r="M1336" s="26">
        <f>(INDEX(pesos!A:B,MATCH(L1336,pesos!A:A,1),2))</f>
        <v>16200</v>
      </c>
      <c r="N1336" s="26">
        <f>+R1336*'COSTOS VARIOS'!$O$1</f>
        <v>98040</v>
      </c>
      <c r="O1336" s="26">
        <f>+R1336*'COSTOS VARIOS'!$O$2</f>
        <v>2115.6000000000004</v>
      </c>
      <c r="P1336" s="26">
        <f>+R1336*'COSTOS VARIOS'!$O$3</f>
        <v>7740</v>
      </c>
      <c r="Q1336" s="26">
        <v>1</v>
      </c>
      <c r="R1336" s="26">
        <f t="shared" si="202"/>
        <v>516000</v>
      </c>
      <c r="S1336" s="25">
        <f t="shared" si="203"/>
        <v>862075.6</v>
      </c>
      <c r="T1336" s="28">
        <f t="shared" si="204"/>
        <v>0.28747409159939119</v>
      </c>
      <c r="U1336" s="29">
        <f t="shared" si="205"/>
        <v>1109900</v>
      </c>
      <c r="V1336" s="26">
        <f>+INDEX('LISTA DE PRECIOS EKM '!A:K,MATCH('Precios ML'!B1336,'LISTA DE PRECIOS EKM '!A:A,0),8)</f>
        <v>1109900</v>
      </c>
      <c r="W1336" s="26">
        <f t="shared" si="206"/>
        <v>1109900</v>
      </c>
      <c r="X1336" s="26">
        <f t="shared" si="207"/>
        <v>0</v>
      </c>
      <c r="Y1336" s="26"/>
      <c r="Z1336" s="26">
        <f t="shared" si="208"/>
        <v>1109900</v>
      </c>
      <c r="AA1336" s="30">
        <f t="shared" si="209"/>
        <v>1.1509689922480622</v>
      </c>
    </row>
    <row r="1337" spans="1:27">
      <c r="A1337" s="20" t="s">
        <v>6285</v>
      </c>
      <c r="B1337" s="20" t="s">
        <v>6286</v>
      </c>
      <c r="C1337" s="25">
        <v>516000</v>
      </c>
      <c r="D1337" s="22">
        <v>85</v>
      </c>
      <c r="E1337" s="22">
        <v>49</v>
      </c>
      <c r="F1337" s="22">
        <v>40</v>
      </c>
      <c r="G1337" s="22">
        <v>16000</v>
      </c>
      <c r="H1337" s="22" t="s">
        <v>5088</v>
      </c>
      <c r="I1337" s="26">
        <f>+IF(H1337='COSTOS VARIOS'!$C$1,'COSTOS VARIOS'!$C$2*'Precios ML'!V1337,'COSTOS VARIOS'!$B$2*'Precios ML'!V1337)</f>
        <v>221980</v>
      </c>
      <c r="J1337" s="22">
        <v>0</v>
      </c>
      <c r="K1337" s="27">
        <f t="shared" si="200"/>
        <v>10.4125</v>
      </c>
      <c r="L1337" s="27">
        <f t="shared" si="201"/>
        <v>10.4125</v>
      </c>
      <c r="M1337" s="26">
        <f>(INDEX(pesos!A:B,MATCH(L1337,pesos!A:A,1),2))</f>
        <v>16200</v>
      </c>
      <c r="N1337" s="26">
        <f>+R1337*'COSTOS VARIOS'!$O$1</f>
        <v>98040</v>
      </c>
      <c r="O1337" s="26">
        <f>+R1337*'COSTOS VARIOS'!$O$2</f>
        <v>2115.6000000000004</v>
      </c>
      <c r="P1337" s="26">
        <f>+R1337*'COSTOS VARIOS'!$O$3</f>
        <v>7740</v>
      </c>
      <c r="Q1337" s="26">
        <v>1</v>
      </c>
      <c r="R1337" s="26">
        <f t="shared" si="202"/>
        <v>516000</v>
      </c>
      <c r="S1337" s="25">
        <f t="shared" si="203"/>
        <v>862075.6</v>
      </c>
      <c r="T1337" s="28">
        <f t="shared" si="204"/>
        <v>0.28747409159939119</v>
      </c>
      <c r="U1337" s="29">
        <f t="shared" si="205"/>
        <v>1109900</v>
      </c>
      <c r="V1337" s="26">
        <f>+INDEX('LISTA DE PRECIOS EKM '!A:K,MATCH('Precios ML'!B1337,'LISTA DE PRECIOS EKM '!A:A,0),8)</f>
        <v>1109900</v>
      </c>
      <c r="W1337" s="26">
        <f t="shared" si="206"/>
        <v>1109900</v>
      </c>
      <c r="X1337" s="26">
        <f t="shared" si="207"/>
        <v>0</v>
      </c>
      <c r="Y1337" s="26"/>
      <c r="Z1337" s="26">
        <f t="shared" si="208"/>
        <v>1109900</v>
      </c>
      <c r="AA1337" s="30">
        <f t="shared" si="209"/>
        <v>1.1509689922480622</v>
      </c>
    </row>
    <row r="1338" spans="1:27">
      <c r="A1338" s="20" t="s">
        <v>6287</v>
      </c>
      <c r="B1338" s="20" t="s">
        <v>6288</v>
      </c>
      <c r="C1338" s="25">
        <v>1820000</v>
      </c>
      <c r="D1338" s="22">
        <v>85</v>
      </c>
      <c r="E1338" s="22">
        <v>49</v>
      </c>
      <c r="F1338" s="22">
        <v>40</v>
      </c>
      <c r="G1338" s="22">
        <v>16000</v>
      </c>
      <c r="H1338" s="22" t="s">
        <v>5088</v>
      </c>
      <c r="I1338" s="26">
        <f>+IF(H1338='COSTOS VARIOS'!$C$1,'COSTOS VARIOS'!$C$2*'Precios ML'!V1338,'COSTOS VARIOS'!$B$2*'Precios ML'!V1338)</f>
        <v>779980</v>
      </c>
      <c r="J1338" s="22">
        <v>0</v>
      </c>
      <c r="K1338" s="27">
        <f t="shared" si="200"/>
        <v>10.4125</v>
      </c>
      <c r="L1338" s="27">
        <f t="shared" si="201"/>
        <v>10.4125</v>
      </c>
      <c r="M1338" s="26">
        <f>(INDEX(pesos!A:B,MATCH(L1338,pesos!A:A,1),2))</f>
        <v>16200</v>
      </c>
      <c r="N1338" s="26">
        <f>+R1338*'COSTOS VARIOS'!$O$1</f>
        <v>345800</v>
      </c>
      <c r="O1338" s="26">
        <f>+R1338*'COSTOS VARIOS'!$O$2</f>
        <v>7462.0000000000009</v>
      </c>
      <c r="P1338" s="26">
        <f>+R1338*'COSTOS VARIOS'!$O$3</f>
        <v>27300</v>
      </c>
      <c r="Q1338" s="26">
        <v>1</v>
      </c>
      <c r="R1338" s="26">
        <f t="shared" si="202"/>
        <v>1820000</v>
      </c>
      <c r="S1338" s="25">
        <f t="shared" si="203"/>
        <v>2996742</v>
      </c>
      <c r="T1338" s="28">
        <f t="shared" si="204"/>
        <v>0.30137996530899214</v>
      </c>
      <c r="U1338" s="29">
        <f t="shared" si="205"/>
        <v>3899900</v>
      </c>
      <c r="V1338" s="26">
        <f>+INDEX('LISTA DE PRECIOS EKM '!A:K,MATCH('Precios ML'!B1338,'LISTA DE PRECIOS EKM '!A:A,0),8)</f>
        <v>3899900</v>
      </c>
      <c r="W1338" s="26">
        <f t="shared" si="206"/>
        <v>3899900</v>
      </c>
      <c r="X1338" s="26">
        <f t="shared" si="207"/>
        <v>0</v>
      </c>
      <c r="Y1338" s="26"/>
      <c r="Z1338" s="26">
        <f t="shared" si="208"/>
        <v>3899900</v>
      </c>
      <c r="AA1338" s="30">
        <f t="shared" si="209"/>
        <v>1.1428021978021978</v>
      </c>
    </row>
    <row r="1339" spans="1:27">
      <c r="A1339" s="20" t="s">
        <v>6287</v>
      </c>
      <c r="B1339" s="20" t="s">
        <v>6288</v>
      </c>
      <c r="C1339" s="25">
        <v>1820000</v>
      </c>
      <c r="D1339" s="22">
        <v>85</v>
      </c>
      <c r="E1339" s="22">
        <v>49</v>
      </c>
      <c r="F1339" s="22">
        <v>40</v>
      </c>
      <c r="G1339" s="22">
        <v>16000</v>
      </c>
      <c r="H1339" s="22" t="s">
        <v>5088</v>
      </c>
      <c r="I1339" s="26">
        <f>+IF(H1339='COSTOS VARIOS'!$C$1,'COSTOS VARIOS'!$C$2*'Precios ML'!V1339,'COSTOS VARIOS'!$B$2*'Precios ML'!V1339)</f>
        <v>779980</v>
      </c>
      <c r="J1339" s="22">
        <v>0</v>
      </c>
      <c r="K1339" s="27">
        <f t="shared" si="200"/>
        <v>10.4125</v>
      </c>
      <c r="L1339" s="27">
        <f t="shared" si="201"/>
        <v>10.4125</v>
      </c>
      <c r="M1339" s="26">
        <f>(INDEX(pesos!A:B,MATCH(L1339,pesos!A:A,1),2))</f>
        <v>16200</v>
      </c>
      <c r="N1339" s="26">
        <f>+R1339*'COSTOS VARIOS'!$O$1</f>
        <v>345800</v>
      </c>
      <c r="O1339" s="26">
        <f>+R1339*'COSTOS VARIOS'!$O$2</f>
        <v>7462.0000000000009</v>
      </c>
      <c r="P1339" s="26">
        <f>+R1339*'COSTOS VARIOS'!$O$3</f>
        <v>27300</v>
      </c>
      <c r="Q1339" s="26">
        <v>1</v>
      </c>
      <c r="R1339" s="26">
        <f t="shared" si="202"/>
        <v>1820000</v>
      </c>
      <c r="S1339" s="25">
        <f t="shared" si="203"/>
        <v>2996742</v>
      </c>
      <c r="T1339" s="28">
        <f t="shared" si="204"/>
        <v>0.30137996530899214</v>
      </c>
      <c r="U1339" s="29">
        <f t="shared" si="205"/>
        <v>3899900</v>
      </c>
      <c r="V1339" s="26">
        <f>+INDEX('LISTA DE PRECIOS EKM '!A:K,MATCH('Precios ML'!B1339,'LISTA DE PRECIOS EKM '!A:A,0),8)</f>
        <v>3899900</v>
      </c>
      <c r="W1339" s="26">
        <f t="shared" si="206"/>
        <v>3899900</v>
      </c>
      <c r="X1339" s="26">
        <f t="shared" si="207"/>
        <v>0</v>
      </c>
      <c r="Y1339" s="26"/>
      <c r="Z1339" s="26">
        <f t="shared" si="208"/>
        <v>3899900</v>
      </c>
      <c r="AA1339" s="30">
        <f t="shared" si="209"/>
        <v>1.1428021978021978</v>
      </c>
    </row>
    <row r="1340" spans="1:27">
      <c r="A1340" s="20" t="s">
        <v>6289</v>
      </c>
      <c r="B1340" s="20" t="s">
        <v>6290</v>
      </c>
      <c r="C1340" s="25">
        <v>1560000</v>
      </c>
      <c r="D1340" s="22">
        <v>85</v>
      </c>
      <c r="E1340" s="22">
        <v>49</v>
      </c>
      <c r="F1340" s="22">
        <v>40</v>
      </c>
      <c r="G1340" s="22">
        <v>16000</v>
      </c>
      <c r="H1340" s="22" t="s">
        <v>5088</v>
      </c>
      <c r="I1340" s="26">
        <f>+IF(H1340='COSTOS VARIOS'!$C$1,'COSTOS VARIOS'!$C$2*'Precios ML'!V1340,'COSTOS VARIOS'!$B$2*'Precios ML'!V1340)</f>
        <v>667980</v>
      </c>
      <c r="J1340" s="22">
        <v>0</v>
      </c>
      <c r="K1340" s="27">
        <f t="shared" si="200"/>
        <v>10.4125</v>
      </c>
      <c r="L1340" s="27">
        <f t="shared" si="201"/>
        <v>10.4125</v>
      </c>
      <c r="M1340" s="26">
        <f>(INDEX(pesos!A:B,MATCH(L1340,pesos!A:A,1),2))</f>
        <v>16200</v>
      </c>
      <c r="N1340" s="26">
        <f>+R1340*'COSTOS VARIOS'!$O$1</f>
        <v>296400</v>
      </c>
      <c r="O1340" s="26">
        <f>+R1340*'COSTOS VARIOS'!$O$2</f>
        <v>6396.0000000000009</v>
      </c>
      <c r="P1340" s="26">
        <f>+R1340*'COSTOS VARIOS'!$O$3</f>
        <v>23400</v>
      </c>
      <c r="Q1340" s="26">
        <v>1</v>
      </c>
      <c r="R1340" s="26">
        <f t="shared" si="202"/>
        <v>1560000</v>
      </c>
      <c r="S1340" s="25">
        <f t="shared" si="203"/>
        <v>2570376</v>
      </c>
      <c r="T1340" s="28">
        <f t="shared" si="204"/>
        <v>0.29938188031634283</v>
      </c>
      <c r="U1340" s="29">
        <f t="shared" si="205"/>
        <v>3339900</v>
      </c>
      <c r="V1340" s="26">
        <f>+INDEX('LISTA DE PRECIOS EKM '!A:K,MATCH('Precios ML'!B1340,'LISTA DE PRECIOS EKM '!A:A,0),8)</f>
        <v>3339900</v>
      </c>
      <c r="W1340" s="26">
        <f t="shared" si="206"/>
        <v>3339900</v>
      </c>
      <c r="X1340" s="26">
        <f t="shared" si="207"/>
        <v>0</v>
      </c>
      <c r="Y1340" s="26"/>
      <c r="Z1340" s="26">
        <f t="shared" si="208"/>
        <v>3339900</v>
      </c>
      <c r="AA1340" s="30">
        <f t="shared" si="209"/>
        <v>1.1409615384615384</v>
      </c>
    </row>
    <row r="1341" spans="1:27">
      <c r="A1341" s="20" t="s">
        <v>6289</v>
      </c>
      <c r="B1341" s="20" t="s">
        <v>6290</v>
      </c>
      <c r="C1341" s="25">
        <v>1560000</v>
      </c>
      <c r="D1341" s="22">
        <v>85</v>
      </c>
      <c r="E1341" s="22">
        <v>49</v>
      </c>
      <c r="F1341" s="22">
        <v>40</v>
      </c>
      <c r="G1341" s="22">
        <v>16000</v>
      </c>
      <c r="H1341" s="22" t="s">
        <v>5088</v>
      </c>
      <c r="I1341" s="26">
        <f>+IF(H1341='COSTOS VARIOS'!$C$1,'COSTOS VARIOS'!$C$2*'Precios ML'!V1341,'COSTOS VARIOS'!$B$2*'Precios ML'!V1341)</f>
        <v>667980</v>
      </c>
      <c r="J1341" s="22">
        <v>0</v>
      </c>
      <c r="K1341" s="27">
        <f t="shared" si="200"/>
        <v>10.4125</v>
      </c>
      <c r="L1341" s="27">
        <f t="shared" si="201"/>
        <v>10.4125</v>
      </c>
      <c r="M1341" s="26">
        <f>(INDEX(pesos!A:B,MATCH(L1341,pesos!A:A,1),2))</f>
        <v>16200</v>
      </c>
      <c r="N1341" s="26">
        <f>+R1341*'COSTOS VARIOS'!$O$1</f>
        <v>296400</v>
      </c>
      <c r="O1341" s="26">
        <f>+R1341*'COSTOS VARIOS'!$O$2</f>
        <v>6396.0000000000009</v>
      </c>
      <c r="P1341" s="26">
        <f>+R1341*'COSTOS VARIOS'!$O$3</f>
        <v>23400</v>
      </c>
      <c r="Q1341" s="26">
        <v>1</v>
      </c>
      <c r="R1341" s="26">
        <f t="shared" si="202"/>
        <v>1560000</v>
      </c>
      <c r="S1341" s="25">
        <f t="shared" si="203"/>
        <v>2570376</v>
      </c>
      <c r="T1341" s="28">
        <f t="shared" si="204"/>
        <v>0.29938188031634283</v>
      </c>
      <c r="U1341" s="29">
        <f t="shared" si="205"/>
        <v>3339900</v>
      </c>
      <c r="V1341" s="26">
        <f>+INDEX('LISTA DE PRECIOS EKM '!A:K,MATCH('Precios ML'!B1341,'LISTA DE PRECIOS EKM '!A:A,0),8)</f>
        <v>3339900</v>
      </c>
      <c r="W1341" s="26">
        <f t="shared" si="206"/>
        <v>3339900</v>
      </c>
      <c r="X1341" s="26">
        <f t="shared" si="207"/>
        <v>0</v>
      </c>
      <c r="Y1341" s="26"/>
      <c r="Z1341" s="26">
        <f t="shared" si="208"/>
        <v>3339900</v>
      </c>
      <c r="AA1341" s="30">
        <f t="shared" si="209"/>
        <v>1.1409615384615384</v>
      </c>
    </row>
    <row r="1342" spans="1:27">
      <c r="A1342" s="20" t="s">
        <v>6291</v>
      </c>
      <c r="B1342" s="20" t="s">
        <v>6292</v>
      </c>
      <c r="C1342" s="25">
        <v>1300000</v>
      </c>
      <c r="D1342" s="22">
        <v>85</v>
      </c>
      <c r="E1342" s="22">
        <v>49</v>
      </c>
      <c r="F1342" s="22">
        <v>40</v>
      </c>
      <c r="G1342" s="22">
        <v>16000</v>
      </c>
      <c r="H1342" s="22" t="s">
        <v>5088</v>
      </c>
      <c r="I1342" s="26">
        <f>+IF(H1342='COSTOS VARIOS'!$C$1,'COSTOS VARIOS'!$C$2*'Precios ML'!V1342,'COSTOS VARIOS'!$B$2*'Precios ML'!V1342)</f>
        <v>563980</v>
      </c>
      <c r="J1342" s="22">
        <v>0</v>
      </c>
      <c r="K1342" s="27">
        <f t="shared" si="200"/>
        <v>10.4125</v>
      </c>
      <c r="L1342" s="27">
        <f t="shared" si="201"/>
        <v>10.4125</v>
      </c>
      <c r="M1342" s="26">
        <f>(INDEX(pesos!A:B,MATCH(L1342,pesos!A:A,1),2))</f>
        <v>16200</v>
      </c>
      <c r="N1342" s="26">
        <f>+R1342*'COSTOS VARIOS'!$O$1</f>
        <v>247000</v>
      </c>
      <c r="O1342" s="26">
        <f>+R1342*'COSTOS VARIOS'!$O$2</f>
        <v>5330</v>
      </c>
      <c r="P1342" s="26">
        <f>+R1342*'COSTOS VARIOS'!$O$3</f>
        <v>19500</v>
      </c>
      <c r="Q1342" s="26">
        <v>1</v>
      </c>
      <c r="R1342" s="26">
        <f t="shared" si="202"/>
        <v>1300000</v>
      </c>
      <c r="S1342" s="25">
        <f t="shared" si="203"/>
        <v>2152010</v>
      </c>
      <c r="T1342" s="28">
        <f t="shared" si="204"/>
        <v>0.31035636451503468</v>
      </c>
      <c r="U1342" s="29">
        <f t="shared" si="205"/>
        <v>2819900</v>
      </c>
      <c r="V1342" s="26">
        <f>+INDEX('LISTA DE PRECIOS EKM '!A:K,MATCH('Precios ML'!B1342,'LISTA DE PRECIOS EKM '!A:A,0),8)</f>
        <v>2819900</v>
      </c>
      <c r="W1342" s="26">
        <f t="shared" si="206"/>
        <v>2819900</v>
      </c>
      <c r="X1342" s="26">
        <f t="shared" si="207"/>
        <v>0</v>
      </c>
      <c r="Y1342" s="26"/>
      <c r="Z1342" s="26">
        <f t="shared" si="208"/>
        <v>2819900</v>
      </c>
      <c r="AA1342" s="30">
        <f t="shared" si="209"/>
        <v>1.1691538461538462</v>
      </c>
    </row>
    <row r="1343" spans="1:27">
      <c r="A1343" s="20" t="s">
        <v>6291</v>
      </c>
      <c r="B1343" s="20" t="s">
        <v>6292</v>
      </c>
      <c r="C1343" s="25">
        <v>1300000</v>
      </c>
      <c r="D1343" s="22">
        <v>85</v>
      </c>
      <c r="E1343" s="22">
        <v>49</v>
      </c>
      <c r="F1343" s="22">
        <v>40</v>
      </c>
      <c r="G1343" s="22">
        <v>16000</v>
      </c>
      <c r="H1343" s="22" t="s">
        <v>5088</v>
      </c>
      <c r="I1343" s="26">
        <f>+IF(H1343='COSTOS VARIOS'!$C$1,'COSTOS VARIOS'!$C$2*'Precios ML'!V1343,'COSTOS VARIOS'!$B$2*'Precios ML'!V1343)</f>
        <v>563980</v>
      </c>
      <c r="J1343" s="22">
        <v>0</v>
      </c>
      <c r="K1343" s="27">
        <f t="shared" si="200"/>
        <v>10.4125</v>
      </c>
      <c r="L1343" s="27">
        <f t="shared" si="201"/>
        <v>10.4125</v>
      </c>
      <c r="M1343" s="26">
        <f>(INDEX(pesos!A:B,MATCH(L1343,pesos!A:A,1),2))</f>
        <v>16200</v>
      </c>
      <c r="N1343" s="26">
        <f>+R1343*'COSTOS VARIOS'!$O$1</f>
        <v>247000</v>
      </c>
      <c r="O1343" s="26">
        <f>+R1343*'COSTOS VARIOS'!$O$2</f>
        <v>5330</v>
      </c>
      <c r="P1343" s="26">
        <f>+R1343*'COSTOS VARIOS'!$O$3</f>
        <v>19500</v>
      </c>
      <c r="Q1343" s="26">
        <v>1</v>
      </c>
      <c r="R1343" s="26">
        <f t="shared" si="202"/>
        <v>1300000</v>
      </c>
      <c r="S1343" s="25">
        <f t="shared" si="203"/>
        <v>2152010</v>
      </c>
      <c r="T1343" s="28">
        <f t="shared" si="204"/>
        <v>0.31035636451503468</v>
      </c>
      <c r="U1343" s="29">
        <f t="shared" si="205"/>
        <v>2819900</v>
      </c>
      <c r="V1343" s="26">
        <f>+INDEX('LISTA DE PRECIOS EKM '!A:K,MATCH('Precios ML'!B1343,'LISTA DE PRECIOS EKM '!A:A,0),8)</f>
        <v>2819900</v>
      </c>
      <c r="W1343" s="26">
        <f t="shared" si="206"/>
        <v>2819900</v>
      </c>
      <c r="X1343" s="26">
        <f t="shared" si="207"/>
        <v>0</v>
      </c>
      <c r="Y1343" s="26"/>
      <c r="Z1343" s="26">
        <f t="shared" si="208"/>
        <v>2819900</v>
      </c>
      <c r="AA1343" s="30">
        <f t="shared" si="209"/>
        <v>1.1691538461538462</v>
      </c>
    </row>
    <row r="1344" spans="1:27">
      <c r="A1344" s="20" t="s">
        <v>6293</v>
      </c>
      <c r="B1344" s="20" t="s">
        <v>6294</v>
      </c>
      <c r="C1344" s="25">
        <v>770000</v>
      </c>
      <c r="D1344" s="22">
        <v>85</v>
      </c>
      <c r="E1344" s="22">
        <v>49</v>
      </c>
      <c r="F1344" s="22">
        <v>40</v>
      </c>
      <c r="G1344" s="22">
        <v>16000</v>
      </c>
      <c r="H1344" s="22" t="s">
        <v>5088</v>
      </c>
      <c r="I1344" s="26">
        <f>+IF(H1344='COSTOS VARIOS'!$C$1,'COSTOS VARIOS'!$C$2*'Precios ML'!V1344,'COSTOS VARIOS'!$B$2*'Precios ML'!V1344)</f>
        <v>329980</v>
      </c>
      <c r="J1344" s="22">
        <v>0</v>
      </c>
      <c r="K1344" s="27">
        <f t="shared" si="200"/>
        <v>10.4125</v>
      </c>
      <c r="L1344" s="27">
        <f t="shared" si="201"/>
        <v>10.4125</v>
      </c>
      <c r="M1344" s="26">
        <f>(INDEX(pesos!A:B,MATCH(L1344,pesos!A:A,1),2))</f>
        <v>16200</v>
      </c>
      <c r="N1344" s="26">
        <f>+R1344*'COSTOS VARIOS'!$O$1</f>
        <v>146300</v>
      </c>
      <c r="O1344" s="26">
        <f>+R1344*'COSTOS VARIOS'!$O$2</f>
        <v>3157.0000000000005</v>
      </c>
      <c r="P1344" s="26">
        <f>+R1344*'COSTOS VARIOS'!$O$3</f>
        <v>11550</v>
      </c>
      <c r="Q1344" s="26">
        <v>1</v>
      </c>
      <c r="R1344" s="26">
        <f t="shared" si="202"/>
        <v>770000</v>
      </c>
      <c r="S1344" s="25">
        <f t="shared" si="203"/>
        <v>1277187</v>
      </c>
      <c r="T1344" s="28">
        <f t="shared" si="204"/>
        <v>0.29182335867809495</v>
      </c>
      <c r="U1344" s="29">
        <f t="shared" si="205"/>
        <v>1649900</v>
      </c>
      <c r="V1344" s="26">
        <f>+INDEX('LISTA DE PRECIOS EKM '!A:K,MATCH('Precios ML'!B1344,'LISTA DE PRECIOS EKM '!A:A,0),8)</f>
        <v>1649900</v>
      </c>
      <c r="W1344" s="26">
        <f t="shared" si="206"/>
        <v>1649900</v>
      </c>
      <c r="X1344" s="26">
        <f t="shared" si="207"/>
        <v>0</v>
      </c>
      <c r="Y1344" s="26"/>
      <c r="Z1344" s="26">
        <f t="shared" si="208"/>
        <v>1649900</v>
      </c>
      <c r="AA1344" s="30">
        <f t="shared" si="209"/>
        <v>1.1427272727272726</v>
      </c>
    </row>
    <row r="1345" spans="1:27">
      <c r="A1345" s="20" t="s">
        <v>6293</v>
      </c>
      <c r="B1345" s="20" t="s">
        <v>6294</v>
      </c>
      <c r="C1345" s="25">
        <v>770000</v>
      </c>
      <c r="D1345" s="22">
        <v>85</v>
      </c>
      <c r="E1345" s="22">
        <v>49</v>
      </c>
      <c r="F1345" s="22">
        <v>40</v>
      </c>
      <c r="G1345" s="22">
        <v>16000</v>
      </c>
      <c r="H1345" s="22" t="s">
        <v>5088</v>
      </c>
      <c r="I1345" s="26">
        <f>+IF(H1345='COSTOS VARIOS'!$C$1,'COSTOS VARIOS'!$C$2*'Precios ML'!V1345,'COSTOS VARIOS'!$B$2*'Precios ML'!V1345)</f>
        <v>329980</v>
      </c>
      <c r="J1345" s="22">
        <v>0</v>
      </c>
      <c r="K1345" s="27">
        <f t="shared" si="200"/>
        <v>10.4125</v>
      </c>
      <c r="L1345" s="27">
        <f t="shared" si="201"/>
        <v>10.4125</v>
      </c>
      <c r="M1345" s="26">
        <f>(INDEX(pesos!A:B,MATCH(L1345,pesos!A:A,1),2))</f>
        <v>16200</v>
      </c>
      <c r="N1345" s="26">
        <f>+R1345*'COSTOS VARIOS'!$O$1</f>
        <v>146300</v>
      </c>
      <c r="O1345" s="26">
        <f>+R1345*'COSTOS VARIOS'!$O$2</f>
        <v>3157.0000000000005</v>
      </c>
      <c r="P1345" s="26">
        <f>+R1345*'COSTOS VARIOS'!$O$3</f>
        <v>11550</v>
      </c>
      <c r="Q1345" s="26">
        <v>1</v>
      </c>
      <c r="R1345" s="26">
        <f t="shared" si="202"/>
        <v>770000</v>
      </c>
      <c r="S1345" s="25">
        <f t="shared" si="203"/>
        <v>1277187</v>
      </c>
      <c r="T1345" s="28">
        <f t="shared" si="204"/>
        <v>0.29182335867809495</v>
      </c>
      <c r="U1345" s="29">
        <f t="shared" si="205"/>
        <v>1649900</v>
      </c>
      <c r="V1345" s="26">
        <f>+INDEX('LISTA DE PRECIOS EKM '!A:K,MATCH('Precios ML'!B1345,'LISTA DE PRECIOS EKM '!A:A,0),8)</f>
        <v>1649900</v>
      </c>
      <c r="W1345" s="26">
        <f t="shared" si="206"/>
        <v>1649900</v>
      </c>
      <c r="X1345" s="26">
        <f t="shared" si="207"/>
        <v>0</v>
      </c>
      <c r="Y1345" s="26"/>
      <c r="Z1345" s="26">
        <f t="shared" si="208"/>
        <v>1649900</v>
      </c>
      <c r="AA1345" s="30">
        <f t="shared" si="209"/>
        <v>1.1427272727272726</v>
      </c>
    </row>
    <row r="1346" spans="1:27">
      <c r="A1346" s="20" t="s">
        <v>6295</v>
      </c>
      <c r="B1346" s="20" t="s">
        <v>6296</v>
      </c>
      <c r="C1346" s="25">
        <v>516000</v>
      </c>
      <c r="D1346" s="22">
        <v>85</v>
      </c>
      <c r="E1346" s="22">
        <v>49</v>
      </c>
      <c r="F1346" s="22">
        <v>40</v>
      </c>
      <c r="G1346" s="22">
        <v>16000</v>
      </c>
      <c r="H1346" s="22" t="s">
        <v>5088</v>
      </c>
      <c r="I1346" s="26">
        <f>+IF(H1346='COSTOS VARIOS'!$C$1,'COSTOS VARIOS'!$C$2*'Precios ML'!V1346,'COSTOS VARIOS'!$B$2*'Precios ML'!V1346)</f>
        <v>221980</v>
      </c>
      <c r="J1346" s="22">
        <v>0</v>
      </c>
      <c r="K1346" s="27">
        <f t="shared" si="200"/>
        <v>10.4125</v>
      </c>
      <c r="L1346" s="27">
        <f t="shared" si="201"/>
        <v>10.4125</v>
      </c>
      <c r="M1346" s="26">
        <f>(INDEX(pesos!A:B,MATCH(L1346,pesos!A:A,1),2))</f>
        <v>16200</v>
      </c>
      <c r="N1346" s="26">
        <f>+R1346*'COSTOS VARIOS'!$O$1</f>
        <v>98040</v>
      </c>
      <c r="O1346" s="26">
        <f>+R1346*'COSTOS VARIOS'!$O$2</f>
        <v>2115.6000000000004</v>
      </c>
      <c r="P1346" s="26">
        <f>+R1346*'COSTOS VARIOS'!$O$3</f>
        <v>7740</v>
      </c>
      <c r="Q1346" s="26">
        <v>1</v>
      </c>
      <c r="R1346" s="26">
        <f t="shared" si="202"/>
        <v>516000</v>
      </c>
      <c r="S1346" s="25">
        <f t="shared" si="203"/>
        <v>862075.6</v>
      </c>
      <c r="T1346" s="28">
        <f t="shared" si="204"/>
        <v>0.28747409159939119</v>
      </c>
      <c r="U1346" s="29">
        <f t="shared" si="205"/>
        <v>1109900</v>
      </c>
      <c r="V1346" s="26">
        <f>+INDEX('LISTA DE PRECIOS EKM '!A:K,MATCH('Precios ML'!B1346,'LISTA DE PRECIOS EKM '!A:A,0),8)</f>
        <v>1109900</v>
      </c>
      <c r="W1346" s="26">
        <f t="shared" si="206"/>
        <v>1109900</v>
      </c>
      <c r="X1346" s="26">
        <f t="shared" si="207"/>
        <v>0</v>
      </c>
      <c r="Y1346" s="26"/>
      <c r="Z1346" s="26">
        <f t="shared" si="208"/>
        <v>1109900</v>
      </c>
      <c r="AA1346" s="30">
        <f t="shared" si="209"/>
        <v>1.1509689922480622</v>
      </c>
    </row>
    <row r="1347" spans="1:27">
      <c r="A1347" s="20" t="s">
        <v>6295</v>
      </c>
      <c r="B1347" s="20" t="s">
        <v>6296</v>
      </c>
      <c r="C1347" s="25">
        <v>516000</v>
      </c>
      <c r="D1347" s="22">
        <v>85</v>
      </c>
      <c r="E1347" s="22">
        <v>49</v>
      </c>
      <c r="F1347" s="22">
        <v>40</v>
      </c>
      <c r="G1347" s="22">
        <v>16000</v>
      </c>
      <c r="H1347" s="22" t="s">
        <v>5088</v>
      </c>
      <c r="I1347" s="26">
        <f>+IF(H1347='COSTOS VARIOS'!$C$1,'COSTOS VARIOS'!$C$2*'Precios ML'!V1347,'COSTOS VARIOS'!$B$2*'Precios ML'!V1347)</f>
        <v>221980</v>
      </c>
      <c r="J1347" s="22">
        <v>0</v>
      </c>
      <c r="K1347" s="27">
        <f t="shared" si="200"/>
        <v>10.4125</v>
      </c>
      <c r="L1347" s="27">
        <f t="shared" si="201"/>
        <v>10.4125</v>
      </c>
      <c r="M1347" s="26">
        <f>(INDEX(pesos!A:B,MATCH(L1347,pesos!A:A,1),2))</f>
        <v>16200</v>
      </c>
      <c r="N1347" s="26">
        <f>+R1347*'COSTOS VARIOS'!$O$1</f>
        <v>98040</v>
      </c>
      <c r="O1347" s="26">
        <f>+R1347*'COSTOS VARIOS'!$O$2</f>
        <v>2115.6000000000004</v>
      </c>
      <c r="P1347" s="26">
        <f>+R1347*'COSTOS VARIOS'!$O$3</f>
        <v>7740</v>
      </c>
      <c r="Q1347" s="26">
        <v>1</v>
      </c>
      <c r="R1347" s="26">
        <f t="shared" si="202"/>
        <v>516000</v>
      </c>
      <c r="S1347" s="25">
        <f t="shared" si="203"/>
        <v>862075.6</v>
      </c>
      <c r="T1347" s="28">
        <f t="shared" si="204"/>
        <v>0.28747409159939119</v>
      </c>
      <c r="U1347" s="29">
        <f t="shared" si="205"/>
        <v>1109900</v>
      </c>
      <c r="V1347" s="26">
        <f>+INDEX('LISTA DE PRECIOS EKM '!A:K,MATCH('Precios ML'!B1347,'LISTA DE PRECIOS EKM '!A:A,0),8)</f>
        <v>1109900</v>
      </c>
      <c r="W1347" s="26">
        <f t="shared" si="206"/>
        <v>1109900</v>
      </c>
      <c r="X1347" s="26">
        <f t="shared" si="207"/>
        <v>0</v>
      </c>
      <c r="Y1347" s="26"/>
      <c r="Z1347" s="26">
        <f t="shared" si="208"/>
        <v>1109900</v>
      </c>
      <c r="AA1347" s="30">
        <f t="shared" si="209"/>
        <v>1.1509689922480622</v>
      </c>
    </row>
    <row r="1348" spans="1:27">
      <c r="A1348" s="20" t="s">
        <v>6297</v>
      </c>
      <c r="B1348" s="20" t="s">
        <v>6298</v>
      </c>
      <c r="C1348" s="25">
        <v>1200000</v>
      </c>
      <c r="D1348" s="22">
        <v>85</v>
      </c>
      <c r="E1348" s="22">
        <v>49</v>
      </c>
      <c r="F1348" s="22">
        <v>40</v>
      </c>
      <c r="G1348" s="22">
        <v>16000</v>
      </c>
      <c r="H1348" s="22" t="s">
        <v>5088</v>
      </c>
      <c r="I1348" s="26">
        <f>+IF(H1348='COSTOS VARIOS'!$C$1,'COSTOS VARIOS'!$C$2*'Precios ML'!V1348,'COSTOS VARIOS'!$B$2*'Precios ML'!V1348)</f>
        <v>513980</v>
      </c>
      <c r="J1348" s="22">
        <v>0</v>
      </c>
      <c r="K1348" s="27">
        <f t="shared" ref="K1348:K1411" si="210">+(D1348*E1348*F1348)/G1348</f>
        <v>10.4125</v>
      </c>
      <c r="L1348" s="27">
        <f t="shared" ref="L1348:L1411" si="211">+K1348*Q1348</f>
        <v>10.4125</v>
      </c>
      <c r="M1348" s="26">
        <f>(INDEX(pesos!A:B,MATCH(L1348,pesos!A:A,1),2))</f>
        <v>16200</v>
      </c>
      <c r="N1348" s="26">
        <f>+R1348*'COSTOS VARIOS'!$O$1</f>
        <v>228000</v>
      </c>
      <c r="O1348" s="26">
        <f>+R1348*'COSTOS VARIOS'!$O$2</f>
        <v>4920</v>
      </c>
      <c r="P1348" s="26">
        <f>+R1348*'COSTOS VARIOS'!$O$3</f>
        <v>18000</v>
      </c>
      <c r="Q1348" s="26">
        <v>1</v>
      </c>
      <c r="R1348" s="26">
        <f t="shared" ref="R1348:R1411" si="212">+C1348*Q1348</f>
        <v>1200000</v>
      </c>
      <c r="S1348" s="25">
        <f t="shared" ref="S1348:S1411" si="213">+R1348+P1348+O1348+N1348+M1348+I1348</f>
        <v>1981100</v>
      </c>
      <c r="T1348" s="28">
        <f t="shared" ref="T1348:T1411" si="214">+(V1348/S1348)-1</f>
        <v>0.29720862147291904</v>
      </c>
      <c r="U1348" s="29">
        <f t="shared" ref="U1348:U1411" si="215">+S1348*T1348+S1348</f>
        <v>2569900</v>
      </c>
      <c r="V1348" s="26">
        <f>+INDEX('LISTA DE PRECIOS EKM '!A:K,MATCH('Precios ML'!B1348,'LISTA DE PRECIOS EKM '!A:A,0),8)</f>
        <v>2569900</v>
      </c>
      <c r="W1348" s="26">
        <f t="shared" ref="W1348:W1411" si="216">+V1348*Q1348</f>
        <v>2569900</v>
      </c>
      <c r="X1348" s="26">
        <f t="shared" ref="X1348:X1411" si="217">+W1348-U1348</f>
        <v>0</v>
      </c>
      <c r="Y1348" s="26"/>
      <c r="Z1348" s="26">
        <f t="shared" ref="Z1348:Z1411" si="218">+W1348-Y1348</f>
        <v>2569900</v>
      </c>
      <c r="AA1348" s="30">
        <f t="shared" ref="AA1348:AA1411" si="219">+(Z1348/C1348)-1</f>
        <v>1.1415833333333332</v>
      </c>
    </row>
    <row r="1349" spans="1:27">
      <c r="A1349" s="20" t="s">
        <v>6297</v>
      </c>
      <c r="B1349" s="20" t="s">
        <v>6298</v>
      </c>
      <c r="C1349" s="25">
        <v>1200000</v>
      </c>
      <c r="D1349" s="22">
        <v>85</v>
      </c>
      <c r="E1349" s="22">
        <v>49</v>
      </c>
      <c r="F1349" s="22">
        <v>40</v>
      </c>
      <c r="G1349" s="22">
        <v>16000</v>
      </c>
      <c r="H1349" s="22" t="s">
        <v>5088</v>
      </c>
      <c r="I1349" s="26">
        <f>+IF(H1349='COSTOS VARIOS'!$C$1,'COSTOS VARIOS'!$C$2*'Precios ML'!V1349,'COSTOS VARIOS'!$B$2*'Precios ML'!V1349)</f>
        <v>513980</v>
      </c>
      <c r="J1349" s="22">
        <v>0</v>
      </c>
      <c r="K1349" s="27">
        <f t="shared" si="210"/>
        <v>10.4125</v>
      </c>
      <c r="L1349" s="27">
        <f t="shared" si="211"/>
        <v>10.4125</v>
      </c>
      <c r="M1349" s="26">
        <f>(INDEX(pesos!A:B,MATCH(L1349,pesos!A:A,1),2))</f>
        <v>16200</v>
      </c>
      <c r="N1349" s="26">
        <f>+R1349*'COSTOS VARIOS'!$O$1</f>
        <v>228000</v>
      </c>
      <c r="O1349" s="26">
        <f>+R1349*'COSTOS VARIOS'!$O$2</f>
        <v>4920</v>
      </c>
      <c r="P1349" s="26">
        <f>+R1349*'COSTOS VARIOS'!$O$3</f>
        <v>18000</v>
      </c>
      <c r="Q1349" s="26">
        <v>1</v>
      </c>
      <c r="R1349" s="26">
        <f t="shared" si="212"/>
        <v>1200000</v>
      </c>
      <c r="S1349" s="25">
        <f t="shared" si="213"/>
        <v>1981100</v>
      </c>
      <c r="T1349" s="28">
        <f t="shared" si="214"/>
        <v>0.29720862147291904</v>
      </c>
      <c r="U1349" s="29">
        <f t="shared" si="215"/>
        <v>2569900</v>
      </c>
      <c r="V1349" s="26">
        <f>+INDEX('LISTA DE PRECIOS EKM '!A:K,MATCH('Precios ML'!B1349,'LISTA DE PRECIOS EKM '!A:A,0),8)</f>
        <v>2569900</v>
      </c>
      <c r="W1349" s="26">
        <f t="shared" si="216"/>
        <v>2569900</v>
      </c>
      <c r="X1349" s="26">
        <f t="shared" si="217"/>
        <v>0</v>
      </c>
      <c r="Y1349" s="26"/>
      <c r="Z1349" s="26">
        <f t="shared" si="218"/>
        <v>2569900</v>
      </c>
      <c r="AA1349" s="30">
        <f t="shared" si="219"/>
        <v>1.1415833333333332</v>
      </c>
    </row>
    <row r="1350" spans="1:27">
      <c r="A1350" s="20" t="s">
        <v>6299</v>
      </c>
      <c r="B1350" s="20" t="s">
        <v>6300</v>
      </c>
      <c r="C1350" s="25">
        <v>516000</v>
      </c>
      <c r="D1350" s="22">
        <v>85</v>
      </c>
      <c r="E1350" s="22">
        <v>49</v>
      </c>
      <c r="F1350" s="22">
        <v>40</v>
      </c>
      <c r="G1350" s="22">
        <v>16000</v>
      </c>
      <c r="H1350" s="22" t="s">
        <v>5088</v>
      </c>
      <c r="I1350" s="26">
        <f>+IF(H1350='COSTOS VARIOS'!$C$1,'COSTOS VARIOS'!$C$2*'Precios ML'!V1350,'COSTOS VARIOS'!$B$2*'Precios ML'!V1350)</f>
        <v>221980</v>
      </c>
      <c r="J1350" s="22">
        <v>0</v>
      </c>
      <c r="K1350" s="27">
        <f t="shared" si="210"/>
        <v>10.4125</v>
      </c>
      <c r="L1350" s="27">
        <f t="shared" si="211"/>
        <v>10.4125</v>
      </c>
      <c r="M1350" s="26">
        <f>(INDEX(pesos!A:B,MATCH(L1350,pesos!A:A,1),2))</f>
        <v>16200</v>
      </c>
      <c r="N1350" s="26">
        <f>+R1350*'COSTOS VARIOS'!$O$1</f>
        <v>98040</v>
      </c>
      <c r="O1350" s="26">
        <f>+R1350*'COSTOS VARIOS'!$O$2</f>
        <v>2115.6000000000004</v>
      </c>
      <c r="P1350" s="26">
        <f>+R1350*'COSTOS VARIOS'!$O$3</f>
        <v>7740</v>
      </c>
      <c r="Q1350" s="26">
        <v>1</v>
      </c>
      <c r="R1350" s="26">
        <f t="shared" si="212"/>
        <v>516000</v>
      </c>
      <c r="S1350" s="25">
        <f t="shared" si="213"/>
        <v>862075.6</v>
      </c>
      <c r="T1350" s="28">
        <f t="shared" si="214"/>
        <v>0.28747409159939119</v>
      </c>
      <c r="U1350" s="29">
        <f t="shared" si="215"/>
        <v>1109900</v>
      </c>
      <c r="V1350" s="26">
        <f>+INDEX('LISTA DE PRECIOS EKM '!A:K,MATCH('Precios ML'!B1350,'LISTA DE PRECIOS EKM '!A:A,0),8)</f>
        <v>1109900</v>
      </c>
      <c r="W1350" s="26">
        <f t="shared" si="216"/>
        <v>1109900</v>
      </c>
      <c r="X1350" s="26">
        <f t="shared" si="217"/>
        <v>0</v>
      </c>
      <c r="Y1350" s="26"/>
      <c r="Z1350" s="26">
        <f t="shared" si="218"/>
        <v>1109900</v>
      </c>
      <c r="AA1350" s="30">
        <f t="shared" si="219"/>
        <v>1.1509689922480622</v>
      </c>
    </row>
    <row r="1351" spans="1:27">
      <c r="A1351" s="20" t="s">
        <v>6299</v>
      </c>
      <c r="B1351" s="20" t="s">
        <v>6300</v>
      </c>
      <c r="C1351" s="25">
        <v>516000</v>
      </c>
      <c r="D1351" s="22">
        <v>85</v>
      </c>
      <c r="E1351" s="22">
        <v>49</v>
      </c>
      <c r="F1351" s="22">
        <v>40</v>
      </c>
      <c r="G1351" s="22">
        <v>16000</v>
      </c>
      <c r="H1351" s="22" t="s">
        <v>5088</v>
      </c>
      <c r="I1351" s="26">
        <f>+IF(H1351='COSTOS VARIOS'!$C$1,'COSTOS VARIOS'!$C$2*'Precios ML'!V1351,'COSTOS VARIOS'!$B$2*'Precios ML'!V1351)</f>
        <v>221980</v>
      </c>
      <c r="J1351" s="22">
        <v>0</v>
      </c>
      <c r="K1351" s="27">
        <f t="shared" si="210"/>
        <v>10.4125</v>
      </c>
      <c r="L1351" s="27">
        <f t="shared" si="211"/>
        <v>10.4125</v>
      </c>
      <c r="M1351" s="26">
        <f>(INDEX(pesos!A:B,MATCH(L1351,pesos!A:A,1),2))</f>
        <v>16200</v>
      </c>
      <c r="N1351" s="26">
        <f>+R1351*'COSTOS VARIOS'!$O$1</f>
        <v>98040</v>
      </c>
      <c r="O1351" s="26">
        <f>+R1351*'COSTOS VARIOS'!$O$2</f>
        <v>2115.6000000000004</v>
      </c>
      <c r="P1351" s="26">
        <f>+R1351*'COSTOS VARIOS'!$O$3</f>
        <v>7740</v>
      </c>
      <c r="Q1351" s="26">
        <v>1</v>
      </c>
      <c r="R1351" s="26">
        <f t="shared" si="212"/>
        <v>516000</v>
      </c>
      <c r="S1351" s="25">
        <f t="shared" si="213"/>
        <v>862075.6</v>
      </c>
      <c r="T1351" s="28">
        <f t="shared" si="214"/>
        <v>0.28747409159939119</v>
      </c>
      <c r="U1351" s="29">
        <f t="shared" si="215"/>
        <v>1109900</v>
      </c>
      <c r="V1351" s="26">
        <f>+INDEX('LISTA DE PRECIOS EKM '!A:K,MATCH('Precios ML'!B1351,'LISTA DE PRECIOS EKM '!A:A,0),8)</f>
        <v>1109900</v>
      </c>
      <c r="W1351" s="26">
        <f t="shared" si="216"/>
        <v>1109900</v>
      </c>
      <c r="X1351" s="26">
        <f t="shared" si="217"/>
        <v>0</v>
      </c>
      <c r="Y1351" s="26"/>
      <c r="Z1351" s="26">
        <f t="shared" si="218"/>
        <v>1109900</v>
      </c>
      <c r="AA1351" s="30">
        <f t="shared" si="219"/>
        <v>1.1509689922480622</v>
      </c>
    </row>
    <row r="1352" spans="1:27">
      <c r="A1352" s="20" t="s">
        <v>6301</v>
      </c>
      <c r="B1352" s="20" t="s">
        <v>6302</v>
      </c>
      <c r="C1352" s="25">
        <v>770000</v>
      </c>
      <c r="D1352" s="22">
        <v>85</v>
      </c>
      <c r="E1352" s="22">
        <v>49</v>
      </c>
      <c r="F1352" s="22">
        <v>40</v>
      </c>
      <c r="G1352" s="22">
        <v>16000</v>
      </c>
      <c r="H1352" s="22" t="s">
        <v>5088</v>
      </c>
      <c r="I1352" s="26">
        <f>+IF(H1352='COSTOS VARIOS'!$C$1,'COSTOS VARIOS'!$C$2*'Precios ML'!V1352,'COSTOS VARIOS'!$B$2*'Precios ML'!V1352)</f>
        <v>329980</v>
      </c>
      <c r="J1352" s="22">
        <v>0</v>
      </c>
      <c r="K1352" s="27">
        <f t="shared" si="210"/>
        <v>10.4125</v>
      </c>
      <c r="L1352" s="27">
        <f t="shared" si="211"/>
        <v>10.4125</v>
      </c>
      <c r="M1352" s="26">
        <f>(INDEX(pesos!A:B,MATCH(L1352,pesos!A:A,1),2))</f>
        <v>16200</v>
      </c>
      <c r="N1352" s="26">
        <f>+R1352*'COSTOS VARIOS'!$O$1</f>
        <v>146300</v>
      </c>
      <c r="O1352" s="26">
        <f>+R1352*'COSTOS VARIOS'!$O$2</f>
        <v>3157.0000000000005</v>
      </c>
      <c r="P1352" s="26">
        <f>+R1352*'COSTOS VARIOS'!$O$3</f>
        <v>11550</v>
      </c>
      <c r="Q1352" s="26">
        <v>1</v>
      </c>
      <c r="R1352" s="26">
        <f t="shared" si="212"/>
        <v>770000</v>
      </c>
      <c r="S1352" s="25">
        <f t="shared" si="213"/>
        <v>1277187</v>
      </c>
      <c r="T1352" s="28">
        <f t="shared" si="214"/>
        <v>0.29182335867809495</v>
      </c>
      <c r="U1352" s="29">
        <f t="shared" si="215"/>
        <v>1649900</v>
      </c>
      <c r="V1352" s="26">
        <f>+INDEX('LISTA DE PRECIOS EKM '!A:K,MATCH('Precios ML'!B1352,'LISTA DE PRECIOS EKM '!A:A,0),8)</f>
        <v>1649900</v>
      </c>
      <c r="W1352" s="26">
        <f t="shared" si="216"/>
        <v>1649900</v>
      </c>
      <c r="X1352" s="26">
        <f t="shared" si="217"/>
        <v>0</v>
      </c>
      <c r="Y1352" s="26"/>
      <c r="Z1352" s="26">
        <f t="shared" si="218"/>
        <v>1649900</v>
      </c>
      <c r="AA1352" s="30">
        <f t="shared" si="219"/>
        <v>1.1427272727272726</v>
      </c>
    </row>
    <row r="1353" spans="1:27">
      <c r="A1353" s="20" t="s">
        <v>6301</v>
      </c>
      <c r="B1353" s="20" t="s">
        <v>6302</v>
      </c>
      <c r="C1353" s="25">
        <v>770000</v>
      </c>
      <c r="D1353" s="22">
        <v>85</v>
      </c>
      <c r="E1353" s="22">
        <v>49</v>
      </c>
      <c r="F1353" s="22">
        <v>40</v>
      </c>
      <c r="G1353" s="22">
        <v>16000</v>
      </c>
      <c r="H1353" s="22" t="s">
        <v>5088</v>
      </c>
      <c r="I1353" s="26">
        <f>+IF(H1353='COSTOS VARIOS'!$C$1,'COSTOS VARIOS'!$C$2*'Precios ML'!V1353,'COSTOS VARIOS'!$B$2*'Precios ML'!V1353)</f>
        <v>329980</v>
      </c>
      <c r="J1353" s="22">
        <v>0</v>
      </c>
      <c r="K1353" s="27">
        <f t="shared" si="210"/>
        <v>10.4125</v>
      </c>
      <c r="L1353" s="27">
        <f t="shared" si="211"/>
        <v>10.4125</v>
      </c>
      <c r="M1353" s="26">
        <f>(INDEX(pesos!A:B,MATCH(L1353,pesos!A:A,1),2))</f>
        <v>16200</v>
      </c>
      <c r="N1353" s="26">
        <f>+R1353*'COSTOS VARIOS'!$O$1</f>
        <v>146300</v>
      </c>
      <c r="O1353" s="26">
        <f>+R1353*'COSTOS VARIOS'!$O$2</f>
        <v>3157.0000000000005</v>
      </c>
      <c r="P1353" s="26">
        <f>+R1353*'COSTOS VARIOS'!$O$3</f>
        <v>11550</v>
      </c>
      <c r="Q1353" s="26">
        <v>1</v>
      </c>
      <c r="R1353" s="26">
        <f t="shared" si="212"/>
        <v>770000</v>
      </c>
      <c r="S1353" s="25">
        <f t="shared" si="213"/>
        <v>1277187</v>
      </c>
      <c r="T1353" s="28">
        <f t="shared" si="214"/>
        <v>0.29182335867809495</v>
      </c>
      <c r="U1353" s="29">
        <f t="shared" si="215"/>
        <v>1649900</v>
      </c>
      <c r="V1353" s="26">
        <f>+INDEX('LISTA DE PRECIOS EKM '!A:K,MATCH('Precios ML'!B1353,'LISTA DE PRECIOS EKM '!A:A,0),8)</f>
        <v>1649900</v>
      </c>
      <c r="W1353" s="26">
        <f t="shared" si="216"/>
        <v>1649900</v>
      </c>
      <c r="X1353" s="26">
        <f t="shared" si="217"/>
        <v>0</v>
      </c>
      <c r="Y1353" s="26"/>
      <c r="Z1353" s="26">
        <f t="shared" si="218"/>
        <v>1649900</v>
      </c>
      <c r="AA1353" s="30">
        <f t="shared" si="219"/>
        <v>1.1427272727272726</v>
      </c>
    </row>
    <row r="1354" spans="1:27">
      <c r="A1354" s="20" t="s">
        <v>6303</v>
      </c>
      <c r="B1354" s="20" t="s">
        <v>6304</v>
      </c>
      <c r="C1354" s="25">
        <v>1560000</v>
      </c>
      <c r="D1354" s="22">
        <v>85</v>
      </c>
      <c r="E1354" s="22">
        <v>49</v>
      </c>
      <c r="F1354" s="22">
        <v>40</v>
      </c>
      <c r="G1354" s="22">
        <v>16000</v>
      </c>
      <c r="H1354" s="22" t="s">
        <v>5088</v>
      </c>
      <c r="I1354" s="26">
        <f>+IF(H1354='COSTOS VARIOS'!$C$1,'COSTOS VARIOS'!$C$2*'Precios ML'!V1354,'COSTOS VARIOS'!$B$2*'Precios ML'!V1354)</f>
        <v>667980</v>
      </c>
      <c r="J1354" s="22">
        <v>0</v>
      </c>
      <c r="K1354" s="27">
        <f t="shared" si="210"/>
        <v>10.4125</v>
      </c>
      <c r="L1354" s="27">
        <f t="shared" si="211"/>
        <v>10.4125</v>
      </c>
      <c r="M1354" s="26">
        <f>(INDEX(pesos!A:B,MATCH(L1354,pesos!A:A,1),2))</f>
        <v>16200</v>
      </c>
      <c r="N1354" s="26">
        <f>+R1354*'COSTOS VARIOS'!$O$1</f>
        <v>296400</v>
      </c>
      <c r="O1354" s="26">
        <f>+R1354*'COSTOS VARIOS'!$O$2</f>
        <v>6396.0000000000009</v>
      </c>
      <c r="P1354" s="26">
        <f>+R1354*'COSTOS VARIOS'!$O$3</f>
        <v>23400</v>
      </c>
      <c r="Q1354" s="26">
        <v>1</v>
      </c>
      <c r="R1354" s="26">
        <f t="shared" si="212"/>
        <v>1560000</v>
      </c>
      <c r="S1354" s="25">
        <f t="shared" si="213"/>
        <v>2570376</v>
      </c>
      <c r="T1354" s="28">
        <f t="shared" si="214"/>
        <v>0.29938188031634283</v>
      </c>
      <c r="U1354" s="29">
        <f t="shared" si="215"/>
        <v>3339900</v>
      </c>
      <c r="V1354" s="26">
        <f>+INDEX('LISTA DE PRECIOS EKM '!A:K,MATCH('Precios ML'!B1354,'LISTA DE PRECIOS EKM '!A:A,0),8)</f>
        <v>3339900</v>
      </c>
      <c r="W1354" s="26">
        <f t="shared" si="216"/>
        <v>3339900</v>
      </c>
      <c r="X1354" s="26">
        <f t="shared" si="217"/>
        <v>0</v>
      </c>
      <c r="Y1354" s="26"/>
      <c r="Z1354" s="26">
        <f t="shared" si="218"/>
        <v>3339900</v>
      </c>
      <c r="AA1354" s="30">
        <f t="shared" si="219"/>
        <v>1.1409615384615384</v>
      </c>
    </row>
    <row r="1355" spans="1:27">
      <c r="A1355" s="20" t="s">
        <v>6303</v>
      </c>
      <c r="B1355" s="20" t="s">
        <v>6304</v>
      </c>
      <c r="C1355" s="25">
        <v>1560000</v>
      </c>
      <c r="D1355" s="22">
        <v>85</v>
      </c>
      <c r="E1355" s="22">
        <v>49</v>
      </c>
      <c r="F1355" s="22">
        <v>40</v>
      </c>
      <c r="G1355" s="22">
        <v>16000</v>
      </c>
      <c r="H1355" s="22" t="s">
        <v>5088</v>
      </c>
      <c r="I1355" s="26">
        <f>+IF(H1355='COSTOS VARIOS'!$C$1,'COSTOS VARIOS'!$C$2*'Precios ML'!V1355,'COSTOS VARIOS'!$B$2*'Precios ML'!V1355)</f>
        <v>667980</v>
      </c>
      <c r="J1355" s="22">
        <v>0</v>
      </c>
      <c r="K1355" s="27">
        <f t="shared" si="210"/>
        <v>10.4125</v>
      </c>
      <c r="L1355" s="27">
        <f t="shared" si="211"/>
        <v>10.4125</v>
      </c>
      <c r="M1355" s="26">
        <f>(INDEX(pesos!A:B,MATCH(L1355,pesos!A:A,1),2))</f>
        <v>16200</v>
      </c>
      <c r="N1355" s="26">
        <f>+R1355*'COSTOS VARIOS'!$O$1</f>
        <v>296400</v>
      </c>
      <c r="O1355" s="26">
        <f>+R1355*'COSTOS VARIOS'!$O$2</f>
        <v>6396.0000000000009</v>
      </c>
      <c r="P1355" s="26">
        <f>+R1355*'COSTOS VARIOS'!$O$3</f>
        <v>23400</v>
      </c>
      <c r="Q1355" s="26">
        <v>1</v>
      </c>
      <c r="R1355" s="26">
        <f t="shared" si="212"/>
        <v>1560000</v>
      </c>
      <c r="S1355" s="25">
        <f t="shared" si="213"/>
        <v>2570376</v>
      </c>
      <c r="T1355" s="28">
        <f t="shared" si="214"/>
        <v>0.29938188031634283</v>
      </c>
      <c r="U1355" s="29">
        <f t="shared" si="215"/>
        <v>3339900</v>
      </c>
      <c r="V1355" s="26">
        <f>+INDEX('LISTA DE PRECIOS EKM '!A:K,MATCH('Precios ML'!B1355,'LISTA DE PRECIOS EKM '!A:A,0),8)</f>
        <v>3339900</v>
      </c>
      <c r="W1355" s="26">
        <f t="shared" si="216"/>
        <v>3339900</v>
      </c>
      <c r="X1355" s="26">
        <f t="shared" si="217"/>
        <v>0</v>
      </c>
      <c r="Y1355" s="26"/>
      <c r="Z1355" s="26">
        <f t="shared" si="218"/>
        <v>3339900</v>
      </c>
      <c r="AA1355" s="30">
        <f t="shared" si="219"/>
        <v>1.1409615384615384</v>
      </c>
    </row>
    <row r="1356" spans="1:27">
      <c r="A1356" s="20" t="s">
        <v>6305</v>
      </c>
      <c r="B1356" s="20" t="s">
        <v>6306</v>
      </c>
      <c r="C1356" s="25">
        <v>1047000</v>
      </c>
      <c r="D1356" s="22">
        <v>85</v>
      </c>
      <c r="E1356" s="22">
        <v>49</v>
      </c>
      <c r="F1356" s="22">
        <v>40</v>
      </c>
      <c r="G1356" s="22">
        <v>16000</v>
      </c>
      <c r="H1356" s="22" t="s">
        <v>5088</v>
      </c>
      <c r="I1356" s="26">
        <f>+IF(H1356='COSTOS VARIOS'!$C$1,'COSTOS VARIOS'!$C$2*'Precios ML'!V1356,'COSTOS VARIOS'!$B$2*'Precios ML'!V1356)</f>
        <v>519980</v>
      </c>
      <c r="J1356" s="22">
        <v>0</v>
      </c>
      <c r="K1356" s="27">
        <f t="shared" si="210"/>
        <v>10.4125</v>
      </c>
      <c r="L1356" s="27">
        <f t="shared" si="211"/>
        <v>10.4125</v>
      </c>
      <c r="M1356" s="26">
        <f>(INDEX(pesos!A:B,MATCH(L1356,pesos!A:A,1),2))</f>
        <v>16200</v>
      </c>
      <c r="N1356" s="26">
        <f>+R1356*'COSTOS VARIOS'!$O$1</f>
        <v>198930</v>
      </c>
      <c r="O1356" s="26">
        <f>+R1356*'COSTOS VARIOS'!$O$2</f>
        <v>4292.7000000000007</v>
      </c>
      <c r="P1356" s="26">
        <f>+R1356*'COSTOS VARIOS'!$O$3</f>
        <v>15705</v>
      </c>
      <c r="Q1356" s="26">
        <v>1</v>
      </c>
      <c r="R1356" s="26">
        <f t="shared" si="212"/>
        <v>1047000</v>
      </c>
      <c r="S1356" s="25">
        <f t="shared" si="213"/>
        <v>1802107.7</v>
      </c>
      <c r="T1356" s="28">
        <f t="shared" si="214"/>
        <v>0.4426995678449186</v>
      </c>
      <c r="U1356" s="29">
        <f t="shared" si="215"/>
        <v>2599900</v>
      </c>
      <c r="V1356" s="26">
        <f>+INDEX('LISTA DE PRECIOS EKM '!A:K,MATCH('Precios ML'!B1356,'LISTA DE PRECIOS EKM '!A:A,0),8)</f>
        <v>2599900</v>
      </c>
      <c r="W1356" s="26">
        <f t="shared" si="216"/>
        <v>2599900</v>
      </c>
      <c r="X1356" s="26">
        <f t="shared" si="217"/>
        <v>0</v>
      </c>
      <c r="Y1356" s="26"/>
      <c r="Z1356" s="26">
        <f t="shared" si="218"/>
        <v>2599900</v>
      </c>
      <c r="AA1356" s="30">
        <f t="shared" si="219"/>
        <v>1.4831900668576887</v>
      </c>
    </row>
    <row r="1357" spans="1:27">
      <c r="A1357" s="20" t="s">
        <v>6305</v>
      </c>
      <c r="B1357" s="20" t="s">
        <v>6306</v>
      </c>
      <c r="C1357" s="25">
        <v>1047000</v>
      </c>
      <c r="D1357" s="22">
        <v>85</v>
      </c>
      <c r="E1357" s="22">
        <v>49</v>
      </c>
      <c r="F1357" s="22">
        <v>40</v>
      </c>
      <c r="G1357" s="22">
        <v>16000</v>
      </c>
      <c r="H1357" s="22" t="s">
        <v>5088</v>
      </c>
      <c r="I1357" s="26">
        <f>+IF(H1357='COSTOS VARIOS'!$C$1,'COSTOS VARIOS'!$C$2*'Precios ML'!V1357,'COSTOS VARIOS'!$B$2*'Precios ML'!V1357)</f>
        <v>519980</v>
      </c>
      <c r="J1357" s="22">
        <v>0</v>
      </c>
      <c r="K1357" s="27">
        <f t="shared" si="210"/>
        <v>10.4125</v>
      </c>
      <c r="L1357" s="27">
        <f t="shared" si="211"/>
        <v>10.4125</v>
      </c>
      <c r="M1357" s="26">
        <f>(INDEX(pesos!A:B,MATCH(L1357,pesos!A:A,1),2))</f>
        <v>16200</v>
      </c>
      <c r="N1357" s="26">
        <f>+R1357*'COSTOS VARIOS'!$O$1</f>
        <v>198930</v>
      </c>
      <c r="O1357" s="26">
        <f>+R1357*'COSTOS VARIOS'!$O$2</f>
        <v>4292.7000000000007</v>
      </c>
      <c r="P1357" s="26">
        <f>+R1357*'COSTOS VARIOS'!$O$3</f>
        <v>15705</v>
      </c>
      <c r="Q1357" s="26">
        <v>1</v>
      </c>
      <c r="R1357" s="26">
        <f t="shared" si="212"/>
        <v>1047000</v>
      </c>
      <c r="S1357" s="25">
        <f t="shared" si="213"/>
        <v>1802107.7</v>
      </c>
      <c r="T1357" s="28">
        <f t="shared" si="214"/>
        <v>0.4426995678449186</v>
      </c>
      <c r="U1357" s="29">
        <f t="shared" si="215"/>
        <v>2599900</v>
      </c>
      <c r="V1357" s="26">
        <f>+INDEX('LISTA DE PRECIOS EKM '!A:K,MATCH('Precios ML'!B1357,'LISTA DE PRECIOS EKM '!A:A,0),8)</f>
        <v>2599900</v>
      </c>
      <c r="W1357" s="26">
        <f t="shared" si="216"/>
        <v>2599900</v>
      </c>
      <c r="X1357" s="26">
        <f t="shared" si="217"/>
        <v>0</v>
      </c>
      <c r="Y1357" s="26"/>
      <c r="Z1357" s="26">
        <f t="shared" si="218"/>
        <v>2599900</v>
      </c>
      <c r="AA1357" s="30">
        <f t="shared" si="219"/>
        <v>1.4831900668576887</v>
      </c>
    </row>
    <row r="1358" spans="1:27">
      <c r="A1358" s="20" t="s">
        <v>6307</v>
      </c>
      <c r="B1358" s="20" t="s">
        <v>6308</v>
      </c>
      <c r="C1358" s="25">
        <v>1260000</v>
      </c>
      <c r="D1358" s="22">
        <v>85</v>
      </c>
      <c r="E1358" s="22">
        <v>49</v>
      </c>
      <c r="F1358" s="22">
        <v>40</v>
      </c>
      <c r="G1358" s="22">
        <v>16000</v>
      </c>
      <c r="H1358" s="22" t="s">
        <v>5088</v>
      </c>
      <c r="I1358" s="26">
        <f>+IF(H1358='COSTOS VARIOS'!$C$1,'COSTOS VARIOS'!$C$2*'Precios ML'!V1358,'COSTOS VARIOS'!$B$2*'Precios ML'!V1358)</f>
        <v>563980</v>
      </c>
      <c r="J1358" s="22">
        <v>0</v>
      </c>
      <c r="K1358" s="27">
        <f t="shared" si="210"/>
        <v>10.4125</v>
      </c>
      <c r="L1358" s="27">
        <f t="shared" si="211"/>
        <v>10.4125</v>
      </c>
      <c r="M1358" s="26">
        <f>(INDEX(pesos!A:B,MATCH(L1358,pesos!A:A,1),2))</f>
        <v>16200</v>
      </c>
      <c r="N1358" s="26">
        <f>+R1358*'COSTOS VARIOS'!$O$1</f>
        <v>239400</v>
      </c>
      <c r="O1358" s="26">
        <f>+R1358*'COSTOS VARIOS'!$O$2</f>
        <v>5166</v>
      </c>
      <c r="P1358" s="26">
        <f>+R1358*'COSTOS VARIOS'!$O$3</f>
        <v>18900</v>
      </c>
      <c r="Q1358" s="26">
        <v>1</v>
      </c>
      <c r="R1358" s="26">
        <f t="shared" si="212"/>
        <v>1260000</v>
      </c>
      <c r="S1358" s="25">
        <f t="shared" si="213"/>
        <v>2103646</v>
      </c>
      <c r="T1358" s="28">
        <f t="shared" si="214"/>
        <v>0.34048219139532021</v>
      </c>
      <c r="U1358" s="29">
        <f t="shared" si="215"/>
        <v>2819900</v>
      </c>
      <c r="V1358" s="26">
        <f>+INDEX('LISTA DE PRECIOS EKM '!A:K,MATCH('Precios ML'!B1358,'LISTA DE PRECIOS EKM '!A:A,0),8)</f>
        <v>2819900</v>
      </c>
      <c r="W1358" s="26">
        <f t="shared" si="216"/>
        <v>2819900</v>
      </c>
      <c r="X1358" s="26">
        <f t="shared" si="217"/>
        <v>0</v>
      </c>
      <c r="Y1358" s="26"/>
      <c r="Z1358" s="26">
        <f t="shared" si="218"/>
        <v>2819900</v>
      </c>
      <c r="AA1358" s="30">
        <f t="shared" si="219"/>
        <v>1.2380158730158732</v>
      </c>
    </row>
    <row r="1359" spans="1:27">
      <c r="A1359" s="20" t="s">
        <v>6307</v>
      </c>
      <c r="B1359" s="20" t="s">
        <v>6308</v>
      </c>
      <c r="C1359" s="25">
        <v>1260000</v>
      </c>
      <c r="D1359" s="22">
        <v>85</v>
      </c>
      <c r="E1359" s="22">
        <v>49</v>
      </c>
      <c r="F1359" s="22">
        <v>40</v>
      </c>
      <c r="G1359" s="22">
        <v>16000</v>
      </c>
      <c r="H1359" s="22" t="s">
        <v>5088</v>
      </c>
      <c r="I1359" s="26">
        <f>+IF(H1359='COSTOS VARIOS'!$C$1,'COSTOS VARIOS'!$C$2*'Precios ML'!V1359,'COSTOS VARIOS'!$B$2*'Precios ML'!V1359)</f>
        <v>563980</v>
      </c>
      <c r="J1359" s="22">
        <v>0</v>
      </c>
      <c r="K1359" s="27">
        <f t="shared" si="210"/>
        <v>10.4125</v>
      </c>
      <c r="L1359" s="27">
        <f t="shared" si="211"/>
        <v>10.4125</v>
      </c>
      <c r="M1359" s="26">
        <f>(INDEX(pesos!A:B,MATCH(L1359,pesos!A:A,1),2))</f>
        <v>16200</v>
      </c>
      <c r="N1359" s="26">
        <f>+R1359*'COSTOS VARIOS'!$O$1</f>
        <v>239400</v>
      </c>
      <c r="O1359" s="26">
        <f>+R1359*'COSTOS VARIOS'!$O$2</f>
        <v>5166</v>
      </c>
      <c r="P1359" s="26">
        <f>+R1359*'COSTOS VARIOS'!$O$3</f>
        <v>18900</v>
      </c>
      <c r="Q1359" s="26">
        <v>1</v>
      </c>
      <c r="R1359" s="26">
        <f t="shared" si="212"/>
        <v>1260000</v>
      </c>
      <c r="S1359" s="25">
        <f t="shared" si="213"/>
        <v>2103646</v>
      </c>
      <c r="T1359" s="28">
        <f t="shared" si="214"/>
        <v>0.34048219139532021</v>
      </c>
      <c r="U1359" s="29">
        <f t="shared" si="215"/>
        <v>2819900</v>
      </c>
      <c r="V1359" s="26">
        <f>+INDEX('LISTA DE PRECIOS EKM '!A:K,MATCH('Precios ML'!B1359,'LISTA DE PRECIOS EKM '!A:A,0),8)</f>
        <v>2819900</v>
      </c>
      <c r="W1359" s="26">
        <f t="shared" si="216"/>
        <v>2819900</v>
      </c>
      <c r="X1359" s="26">
        <f t="shared" si="217"/>
        <v>0</v>
      </c>
      <c r="Y1359" s="26"/>
      <c r="Z1359" s="26">
        <f t="shared" si="218"/>
        <v>2819900</v>
      </c>
      <c r="AA1359" s="30">
        <f t="shared" si="219"/>
        <v>1.2380158730158732</v>
      </c>
    </row>
    <row r="1360" spans="1:27">
      <c r="A1360" s="20" t="s">
        <v>6309</v>
      </c>
      <c r="B1360" s="20" t="s">
        <v>2365</v>
      </c>
      <c r="C1360" s="25">
        <v>1047000</v>
      </c>
      <c r="D1360" s="22">
        <v>85</v>
      </c>
      <c r="E1360" s="22">
        <v>49</v>
      </c>
      <c r="F1360" s="22">
        <v>40</v>
      </c>
      <c r="G1360" s="22">
        <v>16000</v>
      </c>
      <c r="H1360" s="22" t="s">
        <v>5088</v>
      </c>
      <c r="I1360" s="26">
        <f>+IF(H1360='COSTOS VARIOS'!$C$1,'COSTOS VARIOS'!$C$2*'Precios ML'!V1360,'COSTOS VARIOS'!$B$2*'Precios ML'!V1360)</f>
        <v>457980</v>
      </c>
      <c r="J1360" s="22">
        <v>0</v>
      </c>
      <c r="K1360" s="27">
        <f t="shared" si="210"/>
        <v>10.4125</v>
      </c>
      <c r="L1360" s="27">
        <f t="shared" si="211"/>
        <v>10.4125</v>
      </c>
      <c r="M1360" s="26">
        <f>(INDEX(pesos!A:B,MATCH(L1360,pesos!A:A,1),2))</f>
        <v>16200</v>
      </c>
      <c r="N1360" s="26">
        <f>+R1360*'COSTOS VARIOS'!$O$1</f>
        <v>198930</v>
      </c>
      <c r="O1360" s="26">
        <f>+R1360*'COSTOS VARIOS'!$O$2</f>
        <v>4292.7000000000007</v>
      </c>
      <c r="P1360" s="26">
        <f>+R1360*'COSTOS VARIOS'!$O$3</f>
        <v>15705</v>
      </c>
      <c r="Q1360" s="26">
        <v>1</v>
      </c>
      <c r="R1360" s="26">
        <f t="shared" si="212"/>
        <v>1047000</v>
      </c>
      <c r="S1360" s="25">
        <f t="shared" si="213"/>
        <v>1740107.7</v>
      </c>
      <c r="T1360" s="28">
        <f t="shared" si="214"/>
        <v>0.31595302980384488</v>
      </c>
      <c r="U1360" s="29">
        <f t="shared" si="215"/>
        <v>2289900</v>
      </c>
      <c r="V1360" s="26">
        <f>+INDEX('LISTA DE PRECIOS EKM '!A:K,MATCH('Precios ML'!B1360,'LISTA DE PRECIOS EKM '!A:A,0),8)</f>
        <v>2289900</v>
      </c>
      <c r="W1360" s="26">
        <f t="shared" si="216"/>
        <v>2289900</v>
      </c>
      <c r="X1360" s="26">
        <f t="shared" si="217"/>
        <v>0</v>
      </c>
      <c r="Y1360" s="26"/>
      <c r="Z1360" s="26">
        <f t="shared" si="218"/>
        <v>2289900</v>
      </c>
      <c r="AA1360" s="30">
        <f t="shared" si="219"/>
        <v>1.1871060171919772</v>
      </c>
    </row>
    <row r="1361" spans="1:27">
      <c r="A1361" s="20" t="s">
        <v>6309</v>
      </c>
      <c r="B1361" s="20" t="s">
        <v>2365</v>
      </c>
      <c r="C1361" s="25">
        <v>1047000</v>
      </c>
      <c r="D1361" s="22">
        <v>85</v>
      </c>
      <c r="E1361" s="22">
        <v>49</v>
      </c>
      <c r="F1361" s="22">
        <v>40</v>
      </c>
      <c r="G1361" s="22">
        <v>16000</v>
      </c>
      <c r="H1361" s="22" t="s">
        <v>5088</v>
      </c>
      <c r="I1361" s="26">
        <f>+IF(H1361='COSTOS VARIOS'!$C$1,'COSTOS VARIOS'!$C$2*'Precios ML'!V1361,'COSTOS VARIOS'!$B$2*'Precios ML'!V1361)</f>
        <v>457980</v>
      </c>
      <c r="J1361" s="22">
        <v>0</v>
      </c>
      <c r="K1361" s="27">
        <f t="shared" si="210"/>
        <v>10.4125</v>
      </c>
      <c r="L1361" s="27">
        <f t="shared" si="211"/>
        <v>10.4125</v>
      </c>
      <c r="M1361" s="26">
        <f>(INDEX(pesos!A:B,MATCH(L1361,pesos!A:A,1),2))</f>
        <v>16200</v>
      </c>
      <c r="N1361" s="26">
        <f>+R1361*'COSTOS VARIOS'!$O$1</f>
        <v>198930</v>
      </c>
      <c r="O1361" s="26">
        <f>+R1361*'COSTOS VARIOS'!$O$2</f>
        <v>4292.7000000000007</v>
      </c>
      <c r="P1361" s="26">
        <f>+R1361*'COSTOS VARIOS'!$O$3</f>
        <v>15705</v>
      </c>
      <c r="Q1361" s="26">
        <v>1</v>
      </c>
      <c r="R1361" s="26">
        <f t="shared" si="212"/>
        <v>1047000</v>
      </c>
      <c r="S1361" s="25">
        <f t="shared" si="213"/>
        <v>1740107.7</v>
      </c>
      <c r="T1361" s="28">
        <f t="shared" si="214"/>
        <v>0.31595302980384488</v>
      </c>
      <c r="U1361" s="29">
        <f t="shared" si="215"/>
        <v>2289900</v>
      </c>
      <c r="V1361" s="26">
        <f>+INDEX('LISTA DE PRECIOS EKM '!A:K,MATCH('Precios ML'!B1361,'LISTA DE PRECIOS EKM '!A:A,0),8)</f>
        <v>2289900</v>
      </c>
      <c r="W1361" s="26">
        <f t="shared" si="216"/>
        <v>2289900</v>
      </c>
      <c r="X1361" s="26">
        <f t="shared" si="217"/>
        <v>0</v>
      </c>
      <c r="Y1361" s="26"/>
      <c r="Z1361" s="26">
        <f t="shared" si="218"/>
        <v>2289900</v>
      </c>
      <c r="AA1361" s="30">
        <f t="shared" si="219"/>
        <v>1.1871060171919772</v>
      </c>
    </row>
    <row r="1362" spans="1:27">
      <c r="A1362" s="20" t="s">
        <v>6310</v>
      </c>
      <c r="B1362" s="20" t="s">
        <v>2366</v>
      </c>
      <c r="C1362" s="25">
        <v>1047000</v>
      </c>
      <c r="D1362" s="22">
        <v>85</v>
      </c>
      <c r="E1362" s="22">
        <v>49</v>
      </c>
      <c r="F1362" s="22">
        <v>40</v>
      </c>
      <c r="G1362" s="22">
        <v>16000</v>
      </c>
      <c r="H1362" s="22" t="s">
        <v>5088</v>
      </c>
      <c r="I1362" s="26">
        <f>+IF(H1362='COSTOS VARIOS'!$C$1,'COSTOS VARIOS'!$C$2*'Precios ML'!V1362,'COSTOS VARIOS'!$B$2*'Precios ML'!V1362)</f>
        <v>457980</v>
      </c>
      <c r="J1362" s="22">
        <v>0</v>
      </c>
      <c r="K1362" s="27">
        <f t="shared" si="210"/>
        <v>10.4125</v>
      </c>
      <c r="L1362" s="27">
        <f t="shared" si="211"/>
        <v>10.4125</v>
      </c>
      <c r="M1362" s="26">
        <f>(INDEX(pesos!A:B,MATCH(L1362,pesos!A:A,1),2))</f>
        <v>16200</v>
      </c>
      <c r="N1362" s="26">
        <f>+R1362*'COSTOS VARIOS'!$O$1</f>
        <v>198930</v>
      </c>
      <c r="O1362" s="26">
        <f>+R1362*'COSTOS VARIOS'!$O$2</f>
        <v>4292.7000000000007</v>
      </c>
      <c r="P1362" s="26">
        <f>+R1362*'COSTOS VARIOS'!$O$3</f>
        <v>15705</v>
      </c>
      <c r="Q1362" s="26">
        <v>1</v>
      </c>
      <c r="R1362" s="26">
        <f t="shared" si="212"/>
        <v>1047000</v>
      </c>
      <c r="S1362" s="25">
        <f t="shared" si="213"/>
        <v>1740107.7</v>
      </c>
      <c r="T1362" s="28">
        <f t="shared" si="214"/>
        <v>0.31595302980384488</v>
      </c>
      <c r="U1362" s="29">
        <f t="shared" si="215"/>
        <v>2289900</v>
      </c>
      <c r="V1362" s="26">
        <f>+INDEX('LISTA DE PRECIOS EKM '!A:K,MATCH('Precios ML'!B1362,'LISTA DE PRECIOS EKM '!A:A,0),8)</f>
        <v>2289900</v>
      </c>
      <c r="W1362" s="26">
        <f t="shared" si="216"/>
        <v>2289900</v>
      </c>
      <c r="X1362" s="26">
        <f t="shared" si="217"/>
        <v>0</v>
      </c>
      <c r="Y1362" s="26"/>
      <c r="Z1362" s="26">
        <f t="shared" si="218"/>
        <v>2289900</v>
      </c>
      <c r="AA1362" s="30">
        <f t="shared" si="219"/>
        <v>1.1871060171919772</v>
      </c>
    </row>
    <row r="1363" spans="1:27">
      <c r="A1363" s="20" t="s">
        <v>6310</v>
      </c>
      <c r="B1363" s="20" t="s">
        <v>2366</v>
      </c>
      <c r="C1363" s="25">
        <v>1047000</v>
      </c>
      <c r="D1363" s="22">
        <v>85</v>
      </c>
      <c r="E1363" s="22">
        <v>49</v>
      </c>
      <c r="F1363" s="22">
        <v>40</v>
      </c>
      <c r="G1363" s="22">
        <v>16000</v>
      </c>
      <c r="H1363" s="22" t="s">
        <v>5088</v>
      </c>
      <c r="I1363" s="26">
        <f>+IF(H1363='COSTOS VARIOS'!$C$1,'COSTOS VARIOS'!$C$2*'Precios ML'!V1363,'COSTOS VARIOS'!$B$2*'Precios ML'!V1363)</f>
        <v>457980</v>
      </c>
      <c r="J1363" s="22">
        <v>0</v>
      </c>
      <c r="K1363" s="27">
        <f t="shared" si="210"/>
        <v>10.4125</v>
      </c>
      <c r="L1363" s="27">
        <f t="shared" si="211"/>
        <v>10.4125</v>
      </c>
      <c r="M1363" s="26">
        <f>(INDEX(pesos!A:B,MATCH(L1363,pesos!A:A,1),2))</f>
        <v>16200</v>
      </c>
      <c r="N1363" s="26">
        <f>+R1363*'COSTOS VARIOS'!$O$1</f>
        <v>198930</v>
      </c>
      <c r="O1363" s="26">
        <f>+R1363*'COSTOS VARIOS'!$O$2</f>
        <v>4292.7000000000007</v>
      </c>
      <c r="P1363" s="26">
        <f>+R1363*'COSTOS VARIOS'!$O$3</f>
        <v>15705</v>
      </c>
      <c r="Q1363" s="26">
        <v>1</v>
      </c>
      <c r="R1363" s="26">
        <f t="shared" si="212"/>
        <v>1047000</v>
      </c>
      <c r="S1363" s="25">
        <f t="shared" si="213"/>
        <v>1740107.7</v>
      </c>
      <c r="T1363" s="28">
        <f t="shared" si="214"/>
        <v>0.31595302980384488</v>
      </c>
      <c r="U1363" s="29">
        <f t="shared" si="215"/>
        <v>2289900</v>
      </c>
      <c r="V1363" s="26">
        <f>+INDEX('LISTA DE PRECIOS EKM '!A:K,MATCH('Precios ML'!B1363,'LISTA DE PRECIOS EKM '!A:A,0),8)</f>
        <v>2289900</v>
      </c>
      <c r="W1363" s="26">
        <f t="shared" si="216"/>
        <v>2289900</v>
      </c>
      <c r="X1363" s="26">
        <f t="shared" si="217"/>
        <v>0</v>
      </c>
      <c r="Y1363" s="26"/>
      <c r="Z1363" s="26">
        <f t="shared" si="218"/>
        <v>2289900</v>
      </c>
      <c r="AA1363" s="30">
        <f t="shared" si="219"/>
        <v>1.1871060171919772</v>
      </c>
    </row>
    <row r="1364" spans="1:27">
      <c r="A1364" s="20" t="s">
        <v>6311</v>
      </c>
      <c r="B1364" s="20" t="s">
        <v>2359</v>
      </c>
      <c r="C1364" s="25">
        <v>1130000</v>
      </c>
      <c r="D1364" s="22">
        <v>85</v>
      </c>
      <c r="E1364" s="22">
        <v>49</v>
      </c>
      <c r="F1364" s="22">
        <v>40</v>
      </c>
      <c r="G1364" s="22">
        <v>16000</v>
      </c>
      <c r="H1364" s="22" t="s">
        <v>5088</v>
      </c>
      <c r="I1364" s="26">
        <f>+IF(H1364='COSTOS VARIOS'!$C$1,'COSTOS VARIOS'!$C$2*'Precios ML'!V1364,'COSTOS VARIOS'!$B$2*'Precios ML'!V1364)</f>
        <v>563980</v>
      </c>
      <c r="J1364" s="22">
        <v>0</v>
      </c>
      <c r="K1364" s="27">
        <f t="shared" si="210"/>
        <v>10.4125</v>
      </c>
      <c r="L1364" s="27">
        <f t="shared" si="211"/>
        <v>10.4125</v>
      </c>
      <c r="M1364" s="26">
        <f>(INDEX(pesos!A:B,MATCH(L1364,pesos!A:A,1),2))</f>
        <v>16200</v>
      </c>
      <c r="N1364" s="26">
        <f>+R1364*'COSTOS VARIOS'!$O$1</f>
        <v>214700</v>
      </c>
      <c r="O1364" s="26">
        <f>+R1364*'COSTOS VARIOS'!$O$2</f>
        <v>4633</v>
      </c>
      <c r="P1364" s="26">
        <f>+R1364*'COSTOS VARIOS'!$O$3</f>
        <v>16950</v>
      </c>
      <c r="Q1364" s="26">
        <v>1</v>
      </c>
      <c r="R1364" s="26">
        <f t="shared" si="212"/>
        <v>1130000</v>
      </c>
      <c r="S1364" s="25">
        <f t="shared" si="213"/>
        <v>1946463</v>
      </c>
      <c r="T1364" s="28">
        <f t="shared" si="214"/>
        <v>0.44873033805420404</v>
      </c>
      <c r="U1364" s="29">
        <f t="shared" si="215"/>
        <v>2819900</v>
      </c>
      <c r="V1364" s="26">
        <f>+INDEX('LISTA DE PRECIOS EKM '!A:K,MATCH('Precios ML'!B1364,'LISTA DE PRECIOS EKM '!A:A,0),8)</f>
        <v>2819900</v>
      </c>
      <c r="W1364" s="26">
        <f t="shared" si="216"/>
        <v>2819900</v>
      </c>
      <c r="X1364" s="26">
        <f t="shared" si="217"/>
        <v>0</v>
      </c>
      <c r="Y1364" s="26"/>
      <c r="Z1364" s="26">
        <f t="shared" si="218"/>
        <v>2819900</v>
      </c>
      <c r="AA1364" s="30">
        <f t="shared" si="219"/>
        <v>1.4954867256637168</v>
      </c>
    </row>
    <row r="1365" spans="1:27">
      <c r="A1365" s="20" t="s">
        <v>6311</v>
      </c>
      <c r="B1365" s="20" t="s">
        <v>2359</v>
      </c>
      <c r="C1365" s="25">
        <v>1130000</v>
      </c>
      <c r="D1365" s="22">
        <v>85</v>
      </c>
      <c r="E1365" s="22">
        <v>49</v>
      </c>
      <c r="F1365" s="22">
        <v>40</v>
      </c>
      <c r="G1365" s="22">
        <v>16000</v>
      </c>
      <c r="H1365" s="22" t="s">
        <v>5088</v>
      </c>
      <c r="I1365" s="26">
        <f>+IF(H1365='COSTOS VARIOS'!$C$1,'COSTOS VARIOS'!$C$2*'Precios ML'!V1365,'COSTOS VARIOS'!$B$2*'Precios ML'!V1365)</f>
        <v>563980</v>
      </c>
      <c r="J1365" s="22">
        <v>0</v>
      </c>
      <c r="K1365" s="27">
        <f t="shared" si="210"/>
        <v>10.4125</v>
      </c>
      <c r="L1365" s="27">
        <f t="shared" si="211"/>
        <v>10.4125</v>
      </c>
      <c r="M1365" s="26">
        <f>(INDEX(pesos!A:B,MATCH(L1365,pesos!A:A,1),2))</f>
        <v>16200</v>
      </c>
      <c r="N1365" s="26">
        <f>+R1365*'COSTOS VARIOS'!$O$1</f>
        <v>214700</v>
      </c>
      <c r="O1365" s="26">
        <f>+R1365*'COSTOS VARIOS'!$O$2</f>
        <v>4633</v>
      </c>
      <c r="P1365" s="26">
        <f>+R1365*'COSTOS VARIOS'!$O$3</f>
        <v>16950</v>
      </c>
      <c r="Q1365" s="26">
        <v>1</v>
      </c>
      <c r="R1365" s="26">
        <f t="shared" si="212"/>
        <v>1130000</v>
      </c>
      <c r="S1365" s="25">
        <f t="shared" si="213"/>
        <v>1946463</v>
      </c>
      <c r="T1365" s="28">
        <f t="shared" si="214"/>
        <v>0.44873033805420404</v>
      </c>
      <c r="U1365" s="29">
        <f t="shared" si="215"/>
        <v>2819900</v>
      </c>
      <c r="V1365" s="26">
        <f>+INDEX('LISTA DE PRECIOS EKM '!A:K,MATCH('Precios ML'!B1365,'LISTA DE PRECIOS EKM '!A:A,0),8)</f>
        <v>2819900</v>
      </c>
      <c r="W1365" s="26">
        <f t="shared" si="216"/>
        <v>2819900</v>
      </c>
      <c r="X1365" s="26">
        <f t="shared" si="217"/>
        <v>0</v>
      </c>
      <c r="Y1365" s="26"/>
      <c r="Z1365" s="26">
        <f t="shared" si="218"/>
        <v>2819900</v>
      </c>
      <c r="AA1365" s="30">
        <f t="shared" si="219"/>
        <v>1.4954867256637168</v>
      </c>
    </row>
    <row r="1366" spans="1:27">
      <c r="A1366" s="20" t="s">
        <v>6312</v>
      </c>
      <c r="B1366" s="20" t="s">
        <v>2360</v>
      </c>
      <c r="C1366" s="25">
        <v>1130000</v>
      </c>
      <c r="D1366" s="22">
        <v>85</v>
      </c>
      <c r="E1366" s="22">
        <v>49</v>
      </c>
      <c r="F1366" s="22">
        <v>40</v>
      </c>
      <c r="G1366" s="22">
        <v>16000</v>
      </c>
      <c r="H1366" s="22" t="s">
        <v>5088</v>
      </c>
      <c r="I1366" s="26">
        <f>+IF(H1366='COSTOS VARIOS'!$C$1,'COSTOS VARIOS'!$C$2*'Precios ML'!V1366,'COSTOS VARIOS'!$B$2*'Precios ML'!V1366)</f>
        <v>547980</v>
      </c>
      <c r="J1366" s="22">
        <v>0</v>
      </c>
      <c r="K1366" s="27">
        <f t="shared" si="210"/>
        <v>10.4125</v>
      </c>
      <c r="L1366" s="27">
        <f t="shared" si="211"/>
        <v>10.4125</v>
      </c>
      <c r="M1366" s="26">
        <f>(INDEX(pesos!A:B,MATCH(L1366,pesos!A:A,1),2))</f>
        <v>16200</v>
      </c>
      <c r="N1366" s="26">
        <f>+R1366*'COSTOS VARIOS'!$O$1</f>
        <v>214700</v>
      </c>
      <c r="O1366" s="26">
        <f>+R1366*'COSTOS VARIOS'!$O$2</f>
        <v>4633</v>
      </c>
      <c r="P1366" s="26">
        <f>+R1366*'COSTOS VARIOS'!$O$3</f>
        <v>16950</v>
      </c>
      <c r="Q1366" s="26">
        <v>1</v>
      </c>
      <c r="R1366" s="26">
        <f t="shared" si="212"/>
        <v>1130000</v>
      </c>
      <c r="S1366" s="25">
        <f t="shared" si="213"/>
        <v>1930463</v>
      </c>
      <c r="T1366" s="28">
        <f t="shared" si="214"/>
        <v>0.41929682153970327</v>
      </c>
      <c r="U1366" s="29">
        <f t="shared" si="215"/>
        <v>2739900</v>
      </c>
      <c r="V1366" s="26">
        <f>+INDEX('LISTA DE PRECIOS EKM '!A:K,MATCH('Precios ML'!B1366,'LISTA DE PRECIOS EKM '!A:A,0),8)</f>
        <v>2739900</v>
      </c>
      <c r="W1366" s="26">
        <f t="shared" si="216"/>
        <v>2739900</v>
      </c>
      <c r="X1366" s="26">
        <f t="shared" si="217"/>
        <v>0</v>
      </c>
      <c r="Y1366" s="26"/>
      <c r="Z1366" s="26">
        <f t="shared" si="218"/>
        <v>2739900</v>
      </c>
      <c r="AA1366" s="30">
        <f t="shared" si="219"/>
        <v>1.4246902654867255</v>
      </c>
    </row>
    <row r="1367" spans="1:27">
      <c r="A1367" s="20" t="s">
        <v>6312</v>
      </c>
      <c r="B1367" s="20" t="s">
        <v>2360</v>
      </c>
      <c r="C1367" s="25">
        <v>1130000</v>
      </c>
      <c r="D1367" s="22">
        <v>85</v>
      </c>
      <c r="E1367" s="22">
        <v>49</v>
      </c>
      <c r="F1367" s="22">
        <v>40</v>
      </c>
      <c r="G1367" s="22">
        <v>16000</v>
      </c>
      <c r="H1367" s="22" t="s">
        <v>5088</v>
      </c>
      <c r="I1367" s="26">
        <f>+IF(H1367='COSTOS VARIOS'!$C$1,'COSTOS VARIOS'!$C$2*'Precios ML'!V1367,'COSTOS VARIOS'!$B$2*'Precios ML'!V1367)</f>
        <v>547980</v>
      </c>
      <c r="J1367" s="22">
        <v>0</v>
      </c>
      <c r="K1367" s="27">
        <f t="shared" si="210"/>
        <v>10.4125</v>
      </c>
      <c r="L1367" s="27">
        <f t="shared" si="211"/>
        <v>10.4125</v>
      </c>
      <c r="M1367" s="26">
        <f>(INDEX(pesos!A:B,MATCH(L1367,pesos!A:A,1),2))</f>
        <v>16200</v>
      </c>
      <c r="N1367" s="26">
        <f>+R1367*'COSTOS VARIOS'!$O$1</f>
        <v>214700</v>
      </c>
      <c r="O1367" s="26">
        <f>+R1367*'COSTOS VARIOS'!$O$2</f>
        <v>4633</v>
      </c>
      <c r="P1367" s="26">
        <f>+R1367*'COSTOS VARIOS'!$O$3</f>
        <v>16950</v>
      </c>
      <c r="Q1367" s="26">
        <v>1</v>
      </c>
      <c r="R1367" s="26">
        <f t="shared" si="212"/>
        <v>1130000</v>
      </c>
      <c r="S1367" s="25">
        <f t="shared" si="213"/>
        <v>1930463</v>
      </c>
      <c r="T1367" s="28">
        <f t="shared" si="214"/>
        <v>0.41929682153970327</v>
      </c>
      <c r="U1367" s="29">
        <f t="shared" si="215"/>
        <v>2739900</v>
      </c>
      <c r="V1367" s="26">
        <f>+INDEX('LISTA DE PRECIOS EKM '!A:K,MATCH('Precios ML'!B1367,'LISTA DE PRECIOS EKM '!A:A,0),8)</f>
        <v>2739900</v>
      </c>
      <c r="W1367" s="26">
        <f t="shared" si="216"/>
        <v>2739900</v>
      </c>
      <c r="X1367" s="26">
        <f t="shared" si="217"/>
        <v>0</v>
      </c>
      <c r="Y1367" s="26"/>
      <c r="Z1367" s="26">
        <f t="shared" si="218"/>
        <v>2739900</v>
      </c>
      <c r="AA1367" s="30">
        <f t="shared" si="219"/>
        <v>1.4246902654867255</v>
      </c>
    </row>
    <row r="1368" spans="1:27">
      <c r="A1368" s="20" t="s">
        <v>6313</v>
      </c>
      <c r="B1368" s="20" t="s">
        <v>2358</v>
      </c>
      <c r="C1368" s="25">
        <v>1130000</v>
      </c>
      <c r="D1368" s="22">
        <v>85</v>
      </c>
      <c r="E1368" s="22">
        <v>49</v>
      </c>
      <c r="F1368" s="22">
        <v>40</v>
      </c>
      <c r="G1368" s="22">
        <v>16000</v>
      </c>
      <c r="H1368" s="22" t="s">
        <v>5088</v>
      </c>
      <c r="I1368" s="26">
        <f>+IF(H1368='COSTOS VARIOS'!$C$1,'COSTOS VARIOS'!$C$2*'Precios ML'!V1368,'COSTOS VARIOS'!$B$2*'Precios ML'!V1368)</f>
        <v>499980</v>
      </c>
      <c r="J1368" s="22">
        <v>0</v>
      </c>
      <c r="K1368" s="27">
        <f t="shared" si="210"/>
        <v>10.4125</v>
      </c>
      <c r="L1368" s="27">
        <f t="shared" si="211"/>
        <v>10.4125</v>
      </c>
      <c r="M1368" s="26">
        <f>(INDEX(pesos!A:B,MATCH(L1368,pesos!A:A,1),2))</f>
        <v>16200</v>
      </c>
      <c r="N1368" s="26">
        <f>+R1368*'COSTOS VARIOS'!$O$1</f>
        <v>214700</v>
      </c>
      <c r="O1368" s="26">
        <f>+R1368*'COSTOS VARIOS'!$O$2</f>
        <v>4633</v>
      </c>
      <c r="P1368" s="26">
        <f>+R1368*'COSTOS VARIOS'!$O$3</f>
        <v>16950</v>
      </c>
      <c r="Q1368" s="26">
        <v>1</v>
      </c>
      <c r="R1368" s="26">
        <f t="shared" si="212"/>
        <v>1130000</v>
      </c>
      <c r="S1368" s="25">
        <f t="shared" si="213"/>
        <v>1882463</v>
      </c>
      <c r="T1368" s="28">
        <f t="shared" si="214"/>
        <v>0.32799422883743268</v>
      </c>
      <c r="U1368" s="29">
        <f t="shared" si="215"/>
        <v>2499900</v>
      </c>
      <c r="V1368" s="26">
        <f>+INDEX('LISTA DE PRECIOS EKM '!A:K,MATCH('Precios ML'!B1368,'LISTA DE PRECIOS EKM '!A:A,0),8)</f>
        <v>2499900</v>
      </c>
      <c r="W1368" s="26">
        <f t="shared" si="216"/>
        <v>2499900</v>
      </c>
      <c r="X1368" s="26">
        <f t="shared" si="217"/>
        <v>0</v>
      </c>
      <c r="Y1368" s="26"/>
      <c r="Z1368" s="26">
        <f t="shared" si="218"/>
        <v>2499900</v>
      </c>
      <c r="AA1368" s="30">
        <f t="shared" si="219"/>
        <v>1.2123008849557522</v>
      </c>
    </row>
    <row r="1369" spans="1:27">
      <c r="A1369" s="20" t="s">
        <v>6313</v>
      </c>
      <c r="B1369" s="20" t="s">
        <v>2358</v>
      </c>
      <c r="C1369" s="25">
        <v>1130000</v>
      </c>
      <c r="D1369" s="22">
        <v>85</v>
      </c>
      <c r="E1369" s="22">
        <v>49</v>
      </c>
      <c r="F1369" s="22">
        <v>40</v>
      </c>
      <c r="G1369" s="22">
        <v>16000</v>
      </c>
      <c r="H1369" s="22" t="s">
        <v>5088</v>
      </c>
      <c r="I1369" s="26">
        <f>+IF(H1369='COSTOS VARIOS'!$C$1,'COSTOS VARIOS'!$C$2*'Precios ML'!V1369,'COSTOS VARIOS'!$B$2*'Precios ML'!V1369)</f>
        <v>499980</v>
      </c>
      <c r="J1369" s="22">
        <v>0</v>
      </c>
      <c r="K1369" s="27">
        <f t="shared" si="210"/>
        <v>10.4125</v>
      </c>
      <c r="L1369" s="27">
        <f t="shared" si="211"/>
        <v>10.4125</v>
      </c>
      <c r="M1369" s="26">
        <f>(INDEX(pesos!A:B,MATCH(L1369,pesos!A:A,1),2))</f>
        <v>16200</v>
      </c>
      <c r="N1369" s="26">
        <f>+R1369*'COSTOS VARIOS'!$O$1</f>
        <v>214700</v>
      </c>
      <c r="O1369" s="26">
        <f>+R1369*'COSTOS VARIOS'!$O$2</f>
        <v>4633</v>
      </c>
      <c r="P1369" s="26">
        <f>+R1369*'COSTOS VARIOS'!$O$3</f>
        <v>16950</v>
      </c>
      <c r="Q1369" s="26">
        <v>1</v>
      </c>
      <c r="R1369" s="26">
        <f t="shared" si="212"/>
        <v>1130000</v>
      </c>
      <c r="S1369" s="25">
        <f t="shared" si="213"/>
        <v>1882463</v>
      </c>
      <c r="T1369" s="28">
        <f t="shared" si="214"/>
        <v>0.32799422883743268</v>
      </c>
      <c r="U1369" s="29">
        <f t="shared" si="215"/>
        <v>2499900</v>
      </c>
      <c r="V1369" s="26">
        <f>+INDEX('LISTA DE PRECIOS EKM '!A:K,MATCH('Precios ML'!B1369,'LISTA DE PRECIOS EKM '!A:A,0),8)</f>
        <v>2499900</v>
      </c>
      <c r="W1369" s="26">
        <f t="shared" si="216"/>
        <v>2499900</v>
      </c>
      <c r="X1369" s="26">
        <f t="shared" si="217"/>
        <v>0</v>
      </c>
      <c r="Y1369" s="26"/>
      <c r="Z1369" s="26">
        <f t="shared" si="218"/>
        <v>2499900</v>
      </c>
      <c r="AA1369" s="30">
        <f t="shared" si="219"/>
        <v>1.2123008849557522</v>
      </c>
    </row>
    <row r="1370" spans="1:27">
      <c r="A1370" s="20" t="s">
        <v>6314</v>
      </c>
      <c r="B1370" s="20" t="s">
        <v>2361</v>
      </c>
      <c r="C1370" s="25">
        <v>1047000</v>
      </c>
      <c r="D1370" s="22">
        <v>85</v>
      </c>
      <c r="E1370" s="22">
        <v>49</v>
      </c>
      <c r="F1370" s="22">
        <v>40</v>
      </c>
      <c r="G1370" s="22">
        <v>16000</v>
      </c>
      <c r="H1370" s="22" t="s">
        <v>5088</v>
      </c>
      <c r="I1370" s="26">
        <f>+IF(H1370='COSTOS VARIOS'!$C$1,'COSTOS VARIOS'!$C$2*'Precios ML'!V1370,'COSTOS VARIOS'!$B$2*'Precios ML'!V1370)</f>
        <v>457980</v>
      </c>
      <c r="J1370" s="22">
        <v>0</v>
      </c>
      <c r="K1370" s="27">
        <f t="shared" si="210"/>
        <v>10.4125</v>
      </c>
      <c r="L1370" s="27">
        <f t="shared" si="211"/>
        <v>10.4125</v>
      </c>
      <c r="M1370" s="26">
        <f>(INDEX(pesos!A:B,MATCH(L1370,pesos!A:A,1),2))</f>
        <v>16200</v>
      </c>
      <c r="N1370" s="26">
        <f>+R1370*'COSTOS VARIOS'!$O$1</f>
        <v>198930</v>
      </c>
      <c r="O1370" s="26">
        <f>+R1370*'COSTOS VARIOS'!$O$2</f>
        <v>4292.7000000000007</v>
      </c>
      <c r="P1370" s="26">
        <f>+R1370*'COSTOS VARIOS'!$O$3</f>
        <v>15705</v>
      </c>
      <c r="Q1370" s="26">
        <v>1</v>
      </c>
      <c r="R1370" s="26">
        <f t="shared" si="212"/>
        <v>1047000</v>
      </c>
      <c r="S1370" s="25">
        <f t="shared" si="213"/>
        <v>1740107.7</v>
      </c>
      <c r="T1370" s="28">
        <f t="shared" si="214"/>
        <v>0.31595302980384488</v>
      </c>
      <c r="U1370" s="29">
        <f t="shared" si="215"/>
        <v>2289900</v>
      </c>
      <c r="V1370" s="26">
        <f>+INDEX('LISTA DE PRECIOS EKM '!A:K,MATCH('Precios ML'!B1370,'LISTA DE PRECIOS EKM '!A:A,0),8)</f>
        <v>2289900</v>
      </c>
      <c r="W1370" s="26">
        <f t="shared" si="216"/>
        <v>2289900</v>
      </c>
      <c r="X1370" s="26">
        <f t="shared" si="217"/>
        <v>0</v>
      </c>
      <c r="Y1370" s="26"/>
      <c r="Z1370" s="26">
        <f t="shared" si="218"/>
        <v>2289900</v>
      </c>
      <c r="AA1370" s="30">
        <f t="shared" si="219"/>
        <v>1.1871060171919772</v>
      </c>
    </row>
    <row r="1371" spans="1:27">
      <c r="A1371" s="20" t="s">
        <v>6314</v>
      </c>
      <c r="B1371" s="20" t="s">
        <v>2361</v>
      </c>
      <c r="C1371" s="25">
        <v>1047000</v>
      </c>
      <c r="D1371" s="22">
        <v>85</v>
      </c>
      <c r="E1371" s="22">
        <v>49</v>
      </c>
      <c r="F1371" s="22">
        <v>40</v>
      </c>
      <c r="G1371" s="22">
        <v>16000</v>
      </c>
      <c r="H1371" s="22" t="s">
        <v>5088</v>
      </c>
      <c r="I1371" s="26">
        <f>+IF(H1371='COSTOS VARIOS'!$C$1,'COSTOS VARIOS'!$C$2*'Precios ML'!V1371,'COSTOS VARIOS'!$B$2*'Precios ML'!V1371)</f>
        <v>457980</v>
      </c>
      <c r="J1371" s="22">
        <v>0</v>
      </c>
      <c r="K1371" s="27">
        <f t="shared" si="210"/>
        <v>10.4125</v>
      </c>
      <c r="L1371" s="27">
        <f t="shared" si="211"/>
        <v>10.4125</v>
      </c>
      <c r="M1371" s="26">
        <f>(INDEX(pesos!A:B,MATCH(L1371,pesos!A:A,1),2))</f>
        <v>16200</v>
      </c>
      <c r="N1371" s="26">
        <f>+R1371*'COSTOS VARIOS'!$O$1</f>
        <v>198930</v>
      </c>
      <c r="O1371" s="26">
        <f>+R1371*'COSTOS VARIOS'!$O$2</f>
        <v>4292.7000000000007</v>
      </c>
      <c r="P1371" s="26">
        <f>+R1371*'COSTOS VARIOS'!$O$3</f>
        <v>15705</v>
      </c>
      <c r="Q1371" s="26">
        <v>1</v>
      </c>
      <c r="R1371" s="26">
        <f t="shared" si="212"/>
        <v>1047000</v>
      </c>
      <c r="S1371" s="25">
        <f t="shared" si="213"/>
        <v>1740107.7</v>
      </c>
      <c r="T1371" s="28">
        <f t="shared" si="214"/>
        <v>0.31595302980384488</v>
      </c>
      <c r="U1371" s="29">
        <f t="shared" si="215"/>
        <v>2289900</v>
      </c>
      <c r="V1371" s="26">
        <f>+INDEX('LISTA DE PRECIOS EKM '!A:K,MATCH('Precios ML'!B1371,'LISTA DE PRECIOS EKM '!A:A,0),8)</f>
        <v>2289900</v>
      </c>
      <c r="W1371" s="26">
        <f t="shared" si="216"/>
        <v>2289900</v>
      </c>
      <c r="X1371" s="26">
        <f t="shared" si="217"/>
        <v>0</v>
      </c>
      <c r="Y1371" s="26"/>
      <c r="Z1371" s="26">
        <f t="shared" si="218"/>
        <v>2289900</v>
      </c>
      <c r="AA1371" s="30">
        <f t="shared" si="219"/>
        <v>1.1871060171919772</v>
      </c>
    </row>
    <row r="1372" spans="1:27">
      <c r="A1372" s="20" t="s">
        <v>6315</v>
      </c>
      <c r="B1372" s="20" t="s">
        <v>2356</v>
      </c>
      <c r="C1372" s="25">
        <v>1130000</v>
      </c>
      <c r="D1372" s="22">
        <v>85</v>
      </c>
      <c r="E1372" s="22">
        <v>49</v>
      </c>
      <c r="F1372" s="22">
        <v>40</v>
      </c>
      <c r="G1372" s="22">
        <v>16000</v>
      </c>
      <c r="H1372" s="22" t="s">
        <v>5088</v>
      </c>
      <c r="I1372" s="26">
        <f>+IF(H1372='COSTOS VARIOS'!$C$1,'COSTOS VARIOS'!$C$2*'Precios ML'!V1372,'COSTOS VARIOS'!$B$2*'Precios ML'!V1372)</f>
        <v>499980</v>
      </c>
      <c r="J1372" s="22">
        <v>0</v>
      </c>
      <c r="K1372" s="27">
        <f t="shared" si="210"/>
        <v>10.4125</v>
      </c>
      <c r="L1372" s="27">
        <f t="shared" si="211"/>
        <v>10.4125</v>
      </c>
      <c r="M1372" s="26">
        <f>(INDEX(pesos!A:B,MATCH(L1372,pesos!A:A,1),2))</f>
        <v>16200</v>
      </c>
      <c r="N1372" s="26">
        <f>+R1372*'COSTOS VARIOS'!$O$1</f>
        <v>214700</v>
      </c>
      <c r="O1372" s="26">
        <f>+R1372*'COSTOS VARIOS'!$O$2</f>
        <v>4633</v>
      </c>
      <c r="P1372" s="26">
        <f>+R1372*'COSTOS VARIOS'!$O$3</f>
        <v>16950</v>
      </c>
      <c r="Q1372" s="26">
        <v>1</v>
      </c>
      <c r="R1372" s="26">
        <f t="shared" si="212"/>
        <v>1130000</v>
      </c>
      <c r="S1372" s="25">
        <f t="shared" si="213"/>
        <v>1882463</v>
      </c>
      <c r="T1372" s="28">
        <f t="shared" si="214"/>
        <v>0.32799422883743268</v>
      </c>
      <c r="U1372" s="29">
        <f t="shared" si="215"/>
        <v>2499900</v>
      </c>
      <c r="V1372" s="26">
        <f>+INDEX('LISTA DE PRECIOS EKM '!A:K,MATCH('Precios ML'!B1372,'LISTA DE PRECIOS EKM '!A:A,0),8)</f>
        <v>2499900</v>
      </c>
      <c r="W1372" s="26">
        <f t="shared" si="216"/>
        <v>2499900</v>
      </c>
      <c r="X1372" s="26">
        <f t="shared" si="217"/>
        <v>0</v>
      </c>
      <c r="Y1372" s="26"/>
      <c r="Z1372" s="26">
        <f t="shared" si="218"/>
        <v>2499900</v>
      </c>
      <c r="AA1372" s="30">
        <f t="shared" si="219"/>
        <v>1.2123008849557522</v>
      </c>
    </row>
    <row r="1373" spans="1:27">
      <c r="A1373" s="20" t="s">
        <v>6315</v>
      </c>
      <c r="B1373" s="20" t="s">
        <v>2356</v>
      </c>
      <c r="C1373" s="25">
        <v>1130000</v>
      </c>
      <c r="D1373" s="22">
        <v>85</v>
      </c>
      <c r="E1373" s="22">
        <v>49</v>
      </c>
      <c r="F1373" s="22">
        <v>40</v>
      </c>
      <c r="G1373" s="22">
        <v>16000</v>
      </c>
      <c r="H1373" s="22" t="s">
        <v>5088</v>
      </c>
      <c r="I1373" s="26">
        <f>+IF(H1373='COSTOS VARIOS'!$C$1,'COSTOS VARIOS'!$C$2*'Precios ML'!V1373,'COSTOS VARIOS'!$B$2*'Precios ML'!V1373)</f>
        <v>499980</v>
      </c>
      <c r="J1373" s="22">
        <v>0</v>
      </c>
      <c r="K1373" s="27">
        <f t="shared" si="210"/>
        <v>10.4125</v>
      </c>
      <c r="L1373" s="27">
        <f t="shared" si="211"/>
        <v>10.4125</v>
      </c>
      <c r="M1373" s="26">
        <f>(INDEX(pesos!A:B,MATCH(L1373,pesos!A:A,1),2))</f>
        <v>16200</v>
      </c>
      <c r="N1373" s="26">
        <f>+R1373*'COSTOS VARIOS'!$O$1</f>
        <v>214700</v>
      </c>
      <c r="O1373" s="26">
        <f>+R1373*'COSTOS VARIOS'!$O$2</f>
        <v>4633</v>
      </c>
      <c r="P1373" s="26">
        <f>+R1373*'COSTOS VARIOS'!$O$3</f>
        <v>16950</v>
      </c>
      <c r="Q1373" s="26">
        <v>1</v>
      </c>
      <c r="R1373" s="26">
        <f t="shared" si="212"/>
        <v>1130000</v>
      </c>
      <c r="S1373" s="25">
        <f t="shared" si="213"/>
        <v>1882463</v>
      </c>
      <c r="T1373" s="28">
        <f t="shared" si="214"/>
        <v>0.32799422883743268</v>
      </c>
      <c r="U1373" s="29">
        <f t="shared" si="215"/>
        <v>2499900</v>
      </c>
      <c r="V1373" s="26">
        <f>+INDEX('LISTA DE PRECIOS EKM '!A:K,MATCH('Precios ML'!B1373,'LISTA DE PRECIOS EKM '!A:A,0),8)</f>
        <v>2499900</v>
      </c>
      <c r="W1373" s="26">
        <f t="shared" si="216"/>
        <v>2499900</v>
      </c>
      <c r="X1373" s="26">
        <f t="shared" si="217"/>
        <v>0</v>
      </c>
      <c r="Y1373" s="26"/>
      <c r="Z1373" s="26">
        <f t="shared" si="218"/>
        <v>2499900</v>
      </c>
      <c r="AA1373" s="30">
        <f t="shared" si="219"/>
        <v>1.2123008849557522</v>
      </c>
    </row>
    <row r="1374" spans="1:27">
      <c r="A1374" s="20" t="s">
        <v>6316</v>
      </c>
      <c r="B1374" s="20" t="s">
        <v>2362</v>
      </c>
      <c r="C1374" s="25">
        <v>1047000</v>
      </c>
      <c r="D1374" s="22">
        <v>85</v>
      </c>
      <c r="E1374" s="22">
        <v>49</v>
      </c>
      <c r="F1374" s="22">
        <v>40</v>
      </c>
      <c r="G1374" s="22">
        <v>16000</v>
      </c>
      <c r="H1374" s="22" t="s">
        <v>5088</v>
      </c>
      <c r="I1374" s="26">
        <f>+IF(H1374='COSTOS VARIOS'!$C$1,'COSTOS VARIOS'!$C$2*'Precios ML'!V1374,'COSTOS VARIOS'!$B$2*'Precios ML'!V1374)</f>
        <v>457980</v>
      </c>
      <c r="J1374" s="22">
        <v>0</v>
      </c>
      <c r="K1374" s="27">
        <f t="shared" si="210"/>
        <v>10.4125</v>
      </c>
      <c r="L1374" s="27">
        <f t="shared" si="211"/>
        <v>10.4125</v>
      </c>
      <c r="M1374" s="26">
        <f>(INDEX(pesos!A:B,MATCH(L1374,pesos!A:A,1),2))</f>
        <v>16200</v>
      </c>
      <c r="N1374" s="26">
        <f>+R1374*'COSTOS VARIOS'!$O$1</f>
        <v>198930</v>
      </c>
      <c r="O1374" s="26">
        <f>+R1374*'COSTOS VARIOS'!$O$2</f>
        <v>4292.7000000000007</v>
      </c>
      <c r="P1374" s="26">
        <f>+R1374*'COSTOS VARIOS'!$O$3</f>
        <v>15705</v>
      </c>
      <c r="Q1374" s="26">
        <v>1</v>
      </c>
      <c r="R1374" s="26">
        <f t="shared" si="212"/>
        <v>1047000</v>
      </c>
      <c r="S1374" s="25">
        <f t="shared" si="213"/>
        <v>1740107.7</v>
      </c>
      <c r="T1374" s="28">
        <f t="shared" si="214"/>
        <v>0.31595302980384488</v>
      </c>
      <c r="U1374" s="29">
        <f t="shared" si="215"/>
        <v>2289900</v>
      </c>
      <c r="V1374" s="26">
        <f>+INDEX('LISTA DE PRECIOS EKM '!A:K,MATCH('Precios ML'!B1374,'LISTA DE PRECIOS EKM '!A:A,0),8)</f>
        <v>2289900</v>
      </c>
      <c r="W1374" s="26">
        <f t="shared" si="216"/>
        <v>2289900</v>
      </c>
      <c r="X1374" s="26">
        <f t="shared" si="217"/>
        <v>0</v>
      </c>
      <c r="Y1374" s="26"/>
      <c r="Z1374" s="26">
        <f t="shared" si="218"/>
        <v>2289900</v>
      </c>
      <c r="AA1374" s="30">
        <f t="shared" si="219"/>
        <v>1.1871060171919772</v>
      </c>
    </row>
    <row r="1375" spans="1:27">
      <c r="A1375" s="20" t="s">
        <v>6316</v>
      </c>
      <c r="B1375" s="20" t="s">
        <v>2362</v>
      </c>
      <c r="C1375" s="25">
        <v>1047000</v>
      </c>
      <c r="D1375" s="22">
        <v>85</v>
      </c>
      <c r="E1375" s="22">
        <v>49</v>
      </c>
      <c r="F1375" s="22">
        <v>40</v>
      </c>
      <c r="G1375" s="22">
        <v>16000</v>
      </c>
      <c r="H1375" s="22" t="s">
        <v>5088</v>
      </c>
      <c r="I1375" s="26">
        <f>+IF(H1375='COSTOS VARIOS'!$C$1,'COSTOS VARIOS'!$C$2*'Precios ML'!V1375,'COSTOS VARIOS'!$B$2*'Precios ML'!V1375)</f>
        <v>457980</v>
      </c>
      <c r="J1375" s="22">
        <v>0</v>
      </c>
      <c r="K1375" s="27">
        <f t="shared" si="210"/>
        <v>10.4125</v>
      </c>
      <c r="L1375" s="27">
        <f t="shared" si="211"/>
        <v>10.4125</v>
      </c>
      <c r="M1375" s="26">
        <f>(INDEX(pesos!A:B,MATCH(L1375,pesos!A:A,1),2))</f>
        <v>16200</v>
      </c>
      <c r="N1375" s="26">
        <f>+R1375*'COSTOS VARIOS'!$O$1</f>
        <v>198930</v>
      </c>
      <c r="O1375" s="26">
        <f>+R1375*'COSTOS VARIOS'!$O$2</f>
        <v>4292.7000000000007</v>
      </c>
      <c r="P1375" s="26">
        <f>+R1375*'COSTOS VARIOS'!$O$3</f>
        <v>15705</v>
      </c>
      <c r="Q1375" s="26">
        <v>1</v>
      </c>
      <c r="R1375" s="26">
        <f t="shared" si="212"/>
        <v>1047000</v>
      </c>
      <c r="S1375" s="25">
        <f t="shared" si="213"/>
        <v>1740107.7</v>
      </c>
      <c r="T1375" s="28">
        <f t="shared" si="214"/>
        <v>0.31595302980384488</v>
      </c>
      <c r="U1375" s="29">
        <f t="shared" si="215"/>
        <v>2289900</v>
      </c>
      <c r="V1375" s="26">
        <f>+INDEX('LISTA DE PRECIOS EKM '!A:K,MATCH('Precios ML'!B1375,'LISTA DE PRECIOS EKM '!A:A,0),8)</f>
        <v>2289900</v>
      </c>
      <c r="W1375" s="26">
        <f t="shared" si="216"/>
        <v>2289900</v>
      </c>
      <c r="X1375" s="26">
        <f t="shared" si="217"/>
        <v>0</v>
      </c>
      <c r="Y1375" s="26"/>
      <c r="Z1375" s="26">
        <f t="shared" si="218"/>
        <v>2289900</v>
      </c>
      <c r="AA1375" s="30">
        <f t="shared" si="219"/>
        <v>1.1871060171919772</v>
      </c>
    </row>
    <row r="1376" spans="1:27">
      <c r="A1376" s="20" t="s">
        <v>6317</v>
      </c>
      <c r="B1376" s="20" t="s">
        <v>2355</v>
      </c>
      <c r="C1376" s="25">
        <v>1130000</v>
      </c>
      <c r="D1376" s="22">
        <v>85</v>
      </c>
      <c r="E1376" s="22">
        <v>49</v>
      </c>
      <c r="F1376" s="22">
        <v>40</v>
      </c>
      <c r="G1376" s="22">
        <v>16000</v>
      </c>
      <c r="H1376" s="22" t="s">
        <v>5088</v>
      </c>
      <c r="I1376" s="26">
        <f>+IF(H1376='COSTOS VARIOS'!$C$1,'COSTOS VARIOS'!$C$2*'Precios ML'!V1376,'COSTOS VARIOS'!$B$2*'Precios ML'!V1376)</f>
        <v>499980</v>
      </c>
      <c r="J1376" s="22">
        <v>0</v>
      </c>
      <c r="K1376" s="27">
        <f t="shared" si="210"/>
        <v>10.4125</v>
      </c>
      <c r="L1376" s="27">
        <f t="shared" si="211"/>
        <v>10.4125</v>
      </c>
      <c r="M1376" s="26">
        <f>(INDEX(pesos!A:B,MATCH(L1376,pesos!A:A,1),2))</f>
        <v>16200</v>
      </c>
      <c r="N1376" s="26">
        <f>+R1376*'COSTOS VARIOS'!$O$1</f>
        <v>214700</v>
      </c>
      <c r="O1376" s="26">
        <f>+R1376*'COSTOS VARIOS'!$O$2</f>
        <v>4633</v>
      </c>
      <c r="P1376" s="26">
        <f>+R1376*'COSTOS VARIOS'!$O$3</f>
        <v>16950</v>
      </c>
      <c r="Q1376" s="26">
        <v>1</v>
      </c>
      <c r="R1376" s="26">
        <f t="shared" si="212"/>
        <v>1130000</v>
      </c>
      <c r="S1376" s="25">
        <f t="shared" si="213"/>
        <v>1882463</v>
      </c>
      <c r="T1376" s="28">
        <f t="shared" si="214"/>
        <v>0.32799422883743268</v>
      </c>
      <c r="U1376" s="29">
        <f t="shared" si="215"/>
        <v>2499900</v>
      </c>
      <c r="V1376" s="26">
        <f>+INDEX('LISTA DE PRECIOS EKM '!A:K,MATCH('Precios ML'!B1376,'LISTA DE PRECIOS EKM '!A:A,0),8)</f>
        <v>2499900</v>
      </c>
      <c r="W1376" s="26">
        <f t="shared" si="216"/>
        <v>2499900</v>
      </c>
      <c r="X1376" s="26">
        <f t="shared" si="217"/>
        <v>0</v>
      </c>
      <c r="Y1376" s="26"/>
      <c r="Z1376" s="26">
        <f t="shared" si="218"/>
        <v>2499900</v>
      </c>
      <c r="AA1376" s="30">
        <f t="shared" si="219"/>
        <v>1.2123008849557522</v>
      </c>
    </row>
    <row r="1377" spans="1:27">
      <c r="A1377" s="20" t="s">
        <v>6317</v>
      </c>
      <c r="B1377" s="20" t="s">
        <v>2355</v>
      </c>
      <c r="C1377" s="25">
        <v>1130000</v>
      </c>
      <c r="D1377" s="22">
        <v>85</v>
      </c>
      <c r="E1377" s="22">
        <v>49</v>
      </c>
      <c r="F1377" s="22">
        <v>40</v>
      </c>
      <c r="G1377" s="22">
        <v>16000</v>
      </c>
      <c r="H1377" s="22" t="s">
        <v>5088</v>
      </c>
      <c r="I1377" s="26">
        <f>+IF(H1377='COSTOS VARIOS'!$C$1,'COSTOS VARIOS'!$C$2*'Precios ML'!V1377,'COSTOS VARIOS'!$B$2*'Precios ML'!V1377)</f>
        <v>499980</v>
      </c>
      <c r="J1377" s="22">
        <v>0</v>
      </c>
      <c r="K1377" s="27">
        <f t="shared" si="210"/>
        <v>10.4125</v>
      </c>
      <c r="L1377" s="27">
        <f t="shared" si="211"/>
        <v>10.4125</v>
      </c>
      <c r="M1377" s="26">
        <f>(INDEX(pesos!A:B,MATCH(L1377,pesos!A:A,1),2))</f>
        <v>16200</v>
      </c>
      <c r="N1377" s="26">
        <f>+R1377*'COSTOS VARIOS'!$O$1</f>
        <v>214700</v>
      </c>
      <c r="O1377" s="26">
        <f>+R1377*'COSTOS VARIOS'!$O$2</f>
        <v>4633</v>
      </c>
      <c r="P1377" s="26">
        <f>+R1377*'COSTOS VARIOS'!$O$3</f>
        <v>16950</v>
      </c>
      <c r="Q1377" s="26">
        <v>1</v>
      </c>
      <c r="R1377" s="26">
        <f t="shared" si="212"/>
        <v>1130000</v>
      </c>
      <c r="S1377" s="25">
        <f t="shared" si="213"/>
        <v>1882463</v>
      </c>
      <c r="T1377" s="28">
        <f t="shared" si="214"/>
        <v>0.32799422883743268</v>
      </c>
      <c r="U1377" s="29">
        <f t="shared" si="215"/>
        <v>2499900</v>
      </c>
      <c r="V1377" s="26">
        <f>+INDEX('LISTA DE PRECIOS EKM '!A:K,MATCH('Precios ML'!B1377,'LISTA DE PRECIOS EKM '!A:A,0),8)</f>
        <v>2499900</v>
      </c>
      <c r="W1377" s="26">
        <f t="shared" si="216"/>
        <v>2499900</v>
      </c>
      <c r="X1377" s="26">
        <f t="shared" si="217"/>
        <v>0</v>
      </c>
      <c r="Y1377" s="26"/>
      <c r="Z1377" s="26">
        <f t="shared" si="218"/>
        <v>2499900</v>
      </c>
      <c r="AA1377" s="30">
        <f t="shared" si="219"/>
        <v>1.2123008849557522</v>
      </c>
    </row>
    <row r="1378" spans="1:27">
      <c r="A1378" s="20" t="s">
        <v>6318</v>
      </c>
      <c r="B1378" s="20" t="s">
        <v>2357</v>
      </c>
      <c r="C1378" s="25">
        <v>1130000</v>
      </c>
      <c r="D1378" s="22">
        <v>85</v>
      </c>
      <c r="E1378" s="22">
        <v>49</v>
      </c>
      <c r="F1378" s="22">
        <v>40</v>
      </c>
      <c r="G1378" s="22">
        <v>16000</v>
      </c>
      <c r="H1378" s="22" t="s">
        <v>5088</v>
      </c>
      <c r="I1378" s="26">
        <f>+IF(H1378='COSTOS VARIOS'!$C$1,'COSTOS VARIOS'!$C$2*'Precios ML'!V1378,'COSTOS VARIOS'!$B$2*'Precios ML'!V1378)</f>
        <v>499980</v>
      </c>
      <c r="J1378" s="22">
        <v>0</v>
      </c>
      <c r="K1378" s="27">
        <f t="shared" si="210"/>
        <v>10.4125</v>
      </c>
      <c r="L1378" s="27">
        <f t="shared" si="211"/>
        <v>10.4125</v>
      </c>
      <c r="M1378" s="26">
        <f>(INDEX(pesos!A:B,MATCH(L1378,pesos!A:A,1),2))</f>
        <v>16200</v>
      </c>
      <c r="N1378" s="26">
        <f>+R1378*'COSTOS VARIOS'!$O$1</f>
        <v>214700</v>
      </c>
      <c r="O1378" s="26">
        <f>+R1378*'COSTOS VARIOS'!$O$2</f>
        <v>4633</v>
      </c>
      <c r="P1378" s="26">
        <f>+R1378*'COSTOS VARIOS'!$O$3</f>
        <v>16950</v>
      </c>
      <c r="Q1378" s="26">
        <v>1</v>
      </c>
      <c r="R1378" s="26">
        <f t="shared" si="212"/>
        <v>1130000</v>
      </c>
      <c r="S1378" s="25">
        <f t="shared" si="213"/>
        <v>1882463</v>
      </c>
      <c r="T1378" s="28">
        <f t="shared" si="214"/>
        <v>0.32799422883743268</v>
      </c>
      <c r="U1378" s="29">
        <f t="shared" si="215"/>
        <v>2499900</v>
      </c>
      <c r="V1378" s="26">
        <f>+INDEX('LISTA DE PRECIOS EKM '!A:K,MATCH('Precios ML'!B1378,'LISTA DE PRECIOS EKM '!A:A,0),8)</f>
        <v>2499900</v>
      </c>
      <c r="W1378" s="26">
        <f t="shared" si="216"/>
        <v>2499900</v>
      </c>
      <c r="X1378" s="26">
        <f t="shared" si="217"/>
        <v>0</v>
      </c>
      <c r="Y1378" s="26"/>
      <c r="Z1378" s="26">
        <f t="shared" si="218"/>
        <v>2499900</v>
      </c>
      <c r="AA1378" s="30">
        <f t="shared" si="219"/>
        <v>1.2123008849557522</v>
      </c>
    </row>
    <row r="1379" spans="1:27">
      <c r="A1379" s="20" t="s">
        <v>6318</v>
      </c>
      <c r="B1379" s="20" t="s">
        <v>2357</v>
      </c>
      <c r="C1379" s="25">
        <v>1130000</v>
      </c>
      <c r="D1379" s="22">
        <v>85</v>
      </c>
      <c r="E1379" s="22">
        <v>49</v>
      </c>
      <c r="F1379" s="22">
        <v>40</v>
      </c>
      <c r="G1379" s="22">
        <v>16000</v>
      </c>
      <c r="H1379" s="22" t="s">
        <v>5088</v>
      </c>
      <c r="I1379" s="26">
        <f>+IF(H1379='COSTOS VARIOS'!$C$1,'COSTOS VARIOS'!$C$2*'Precios ML'!V1379,'COSTOS VARIOS'!$B$2*'Precios ML'!V1379)</f>
        <v>499980</v>
      </c>
      <c r="J1379" s="22">
        <v>0</v>
      </c>
      <c r="K1379" s="27">
        <f t="shared" si="210"/>
        <v>10.4125</v>
      </c>
      <c r="L1379" s="27">
        <f t="shared" si="211"/>
        <v>10.4125</v>
      </c>
      <c r="M1379" s="26">
        <f>(INDEX(pesos!A:B,MATCH(L1379,pesos!A:A,1),2))</f>
        <v>16200</v>
      </c>
      <c r="N1379" s="26">
        <f>+R1379*'COSTOS VARIOS'!$O$1</f>
        <v>214700</v>
      </c>
      <c r="O1379" s="26">
        <f>+R1379*'COSTOS VARIOS'!$O$2</f>
        <v>4633</v>
      </c>
      <c r="P1379" s="26">
        <f>+R1379*'COSTOS VARIOS'!$O$3</f>
        <v>16950</v>
      </c>
      <c r="Q1379" s="26">
        <v>1</v>
      </c>
      <c r="R1379" s="26">
        <f t="shared" si="212"/>
        <v>1130000</v>
      </c>
      <c r="S1379" s="25">
        <f t="shared" si="213"/>
        <v>1882463</v>
      </c>
      <c r="T1379" s="28">
        <f t="shared" si="214"/>
        <v>0.32799422883743268</v>
      </c>
      <c r="U1379" s="29">
        <f t="shared" si="215"/>
        <v>2499900</v>
      </c>
      <c r="V1379" s="26">
        <f>+INDEX('LISTA DE PRECIOS EKM '!A:K,MATCH('Precios ML'!B1379,'LISTA DE PRECIOS EKM '!A:A,0),8)</f>
        <v>2499900</v>
      </c>
      <c r="W1379" s="26">
        <f t="shared" si="216"/>
        <v>2499900</v>
      </c>
      <c r="X1379" s="26">
        <f t="shared" si="217"/>
        <v>0</v>
      </c>
      <c r="Y1379" s="26"/>
      <c r="Z1379" s="26">
        <f t="shared" si="218"/>
        <v>2499900</v>
      </c>
      <c r="AA1379" s="30">
        <f t="shared" si="219"/>
        <v>1.2123008849557522</v>
      </c>
    </row>
    <row r="1380" spans="1:27">
      <c r="A1380" s="20" t="s">
        <v>6319</v>
      </c>
      <c r="B1380" s="20" t="s">
        <v>6320</v>
      </c>
      <c r="C1380" s="25">
        <v>1047000</v>
      </c>
      <c r="D1380" s="22">
        <v>85</v>
      </c>
      <c r="E1380" s="22">
        <v>49</v>
      </c>
      <c r="F1380" s="22">
        <v>40</v>
      </c>
      <c r="G1380" s="22">
        <v>16000</v>
      </c>
      <c r="H1380" s="22" t="s">
        <v>5088</v>
      </c>
      <c r="I1380" s="26">
        <f>+IF(H1380='COSTOS VARIOS'!$C$1,'COSTOS VARIOS'!$C$2*'Precios ML'!V1380,'COSTOS VARIOS'!$B$2*'Precios ML'!V1380)</f>
        <v>519980</v>
      </c>
      <c r="J1380" s="22">
        <v>0</v>
      </c>
      <c r="K1380" s="27">
        <f t="shared" si="210"/>
        <v>10.4125</v>
      </c>
      <c r="L1380" s="27">
        <f t="shared" si="211"/>
        <v>10.4125</v>
      </c>
      <c r="M1380" s="26">
        <f>(INDEX(pesos!A:B,MATCH(L1380,pesos!A:A,1),2))</f>
        <v>16200</v>
      </c>
      <c r="N1380" s="26">
        <f>+R1380*'COSTOS VARIOS'!$O$1</f>
        <v>198930</v>
      </c>
      <c r="O1380" s="26">
        <f>+R1380*'COSTOS VARIOS'!$O$2</f>
        <v>4292.7000000000007</v>
      </c>
      <c r="P1380" s="26">
        <f>+R1380*'COSTOS VARIOS'!$O$3</f>
        <v>15705</v>
      </c>
      <c r="Q1380" s="26">
        <v>1</v>
      </c>
      <c r="R1380" s="26">
        <f t="shared" si="212"/>
        <v>1047000</v>
      </c>
      <c r="S1380" s="25">
        <f t="shared" si="213"/>
        <v>1802107.7</v>
      </c>
      <c r="T1380" s="28">
        <f t="shared" si="214"/>
        <v>0.4426995678449186</v>
      </c>
      <c r="U1380" s="29">
        <f t="shared" si="215"/>
        <v>2599900</v>
      </c>
      <c r="V1380" s="26">
        <f>+INDEX('LISTA DE PRECIOS EKM '!A:K,MATCH('Precios ML'!B1380,'LISTA DE PRECIOS EKM '!A:A,0),8)</f>
        <v>2599900</v>
      </c>
      <c r="W1380" s="26">
        <f t="shared" si="216"/>
        <v>2599900</v>
      </c>
      <c r="X1380" s="26">
        <f t="shared" si="217"/>
        <v>0</v>
      </c>
      <c r="Y1380" s="26"/>
      <c r="Z1380" s="26">
        <f t="shared" si="218"/>
        <v>2599900</v>
      </c>
      <c r="AA1380" s="30">
        <f t="shared" si="219"/>
        <v>1.4831900668576887</v>
      </c>
    </row>
    <row r="1381" spans="1:27">
      <c r="A1381" s="20" t="s">
        <v>6319</v>
      </c>
      <c r="B1381" s="20" t="s">
        <v>6320</v>
      </c>
      <c r="C1381" s="25">
        <v>1047000</v>
      </c>
      <c r="D1381" s="22">
        <v>85</v>
      </c>
      <c r="E1381" s="22">
        <v>49</v>
      </c>
      <c r="F1381" s="22">
        <v>40</v>
      </c>
      <c r="G1381" s="22">
        <v>16000</v>
      </c>
      <c r="H1381" s="22" t="s">
        <v>5088</v>
      </c>
      <c r="I1381" s="26">
        <f>+IF(H1381='COSTOS VARIOS'!$C$1,'COSTOS VARIOS'!$C$2*'Precios ML'!V1381,'COSTOS VARIOS'!$B$2*'Precios ML'!V1381)</f>
        <v>519980</v>
      </c>
      <c r="J1381" s="22">
        <v>0</v>
      </c>
      <c r="K1381" s="27">
        <f t="shared" si="210"/>
        <v>10.4125</v>
      </c>
      <c r="L1381" s="27">
        <f t="shared" si="211"/>
        <v>10.4125</v>
      </c>
      <c r="M1381" s="26">
        <f>(INDEX(pesos!A:B,MATCH(L1381,pesos!A:A,1),2))</f>
        <v>16200</v>
      </c>
      <c r="N1381" s="26">
        <f>+R1381*'COSTOS VARIOS'!$O$1</f>
        <v>198930</v>
      </c>
      <c r="O1381" s="26">
        <f>+R1381*'COSTOS VARIOS'!$O$2</f>
        <v>4292.7000000000007</v>
      </c>
      <c r="P1381" s="26">
        <f>+R1381*'COSTOS VARIOS'!$O$3</f>
        <v>15705</v>
      </c>
      <c r="Q1381" s="26">
        <v>1</v>
      </c>
      <c r="R1381" s="26">
        <f t="shared" si="212"/>
        <v>1047000</v>
      </c>
      <c r="S1381" s="25">
        <f t="shared" si="213"/>
        <v>1802107.7</v>
      </c>
      <c r="T1381" s="28">
        <f t="shared" si="214"/>
        <v>0.4426995678449186</v>
      </c>
      <c r="U1381" s="29">
        <f t="shared" si="215"/>
        <v>2599900</v>
      </c>
      <c r="V1381" s="26">
        <f>+INDEX('LISTA DE PRECIOS EKM '!A:K,MATCH('Precios ML'!B1381,'LISTA DE PRECIOS EKM '!A:A,0),8)</f>
        <v>2599900</v>
      </c>
      <c r="W1381" s="26">
        <f t="shared" si="216"/>
        <v>2599900</v>
      </c>
      <c r="X1381" s="26">
        <f t="shared" si="217"/>
        <v>0</v>
      </c>
      <c r="Y1381" s="26"/>
      <c r="Z1381" s="26">
        <f t="shared" si="218"/>
        <v>2599900</v>
      </c>
      <c r="AA1381" s="30">
        <f t="shared" si="219"/>
        <v>1.4831900668576887</v>
      </c>
    </row>
    <row r="1382" spans="1:27">
      <c r="A1382" s="20" t="s">
        <v>6321</v>
      </c>
      <c r="B1382" s="20" t="s">
        <v>2364</v>
      </c>
      <c r="C1382" s="25">
        <v>1047000</v>
      </c>
      <c r="D1382" s="22">
        <v>85</v>
      </c>
      <c r="E1382" s="22">
        <v>49</v>
      </c>
      <c r="F1382" s="22">
        <v>40</v>
      </c>
      <c r="G1382" s="22">
        <v>16000</v>
      </c>
      <c r="H1382" s="22" t="s">
        <v>5088</v>
      </c>
      <c r="I1382" s="26">
        <f>+IF(H1382='COSTOS VARIOS'!$C$1,'COSTOS VARIOS'!$C$2*'Precios ML'!V1382,'COSTOS VARIOS'!$B$2*'Precios ML'!V1382)</f>
        <v>457980</v>
      </c>
      <c r="J1382" s="22">
        <v>0</v>
      </c>
      <c r="K1382" s="27">
        <f t="shared" si="210"/>
        <v>10.4125</v>
      </c>
      <c r="L1382" s="27">
        <f t="shared" si="211"/>
        <v>10.4125</v>
      </c>
      <c r="M1382" s="26">
        <f>(INDEX(pesos!A:B,MATCH(L1382,pesos!A:A,1),2))</f>
        <v>16200</v>
      </c>
      <c r="N1382" s="26">
        <f>+R1382*'COSTOS VARIOS'!$O$1</f>
        <v>198930</v>
      </c>
      <c r="O1382" s="26">
        <f>+R1382*'COSTOS VARIOS'!$O$2</f>
        <v>4292.7000000000007</v>
      </c>
      <c r="P1382" s="26">
        <f>+R1382*'COSTOS VARIOS'!$O$3</f>
        <v>15705</v>
      </c>
      <c r="Q1382" s="26">
        <v>1</v>
      </c>
      <c r="R1382" s="26">
        <f t="shared" si="212"/>
        <v>1047000</v>
      </c>
      <c r="S1382" s="25">
        <f t="shared" si="213"/>
        <v>1740107.7</v>
      </c>
      <c r="T1382" s="28">
        <f t="shared" si="214"/>
        <v>0.31595302980384488</v>
      </c>
      <c r="U1382" s="29">
        <f t="shared" si="215"/>
        <v>2289900</v>
      </c>
      <c r="V1382" s="26">
        <f>+INDEX('LISTA DE PRECIOS EKM '!A:K,MATCH('Precios ML'!B1382,'LISTA DE PRECIOS EKM '!A:A,0),8)</f>
        <v>2289900</v>
      </c>
      <c r="W1382" s="26">
        <f t="shared" si="216"/>
        <v>2289900</v>
      </c>
      <c r="X1382" s="26">
        <f t="shared" si="217"/>
        <v>0</v>
      </c>
      <c r="Y1382" s="26"/>
      <c r="Z1382" s="26">
        <f t="shared" si="218"/>
        <v>2289900</v>
      </c>
      <c r="AA1382" s="30">
        <f t="shared" si="219"/>
        <v>1.1871060171919772</v>
      </c>
    </row>
    <row r="1383" spans="1:27">
      <c r="A1383" s="20" t="s">
        <v>6321</v>
      </c>
      <c r="B1383" s="20" t="s">
        <v>2364</v>
      </c>
      <c r="C1383" s="25">
        <v>1047000</v>
      </c>
      <c r="D1383" s="22">
        <v>85</v>
      </c>
      <c r="E1383" s="22">
        <v>49</v>
      </c>
      <c r="F1383" s="22">
        <v>40</v>
      </c>
      <c r="G1383" s="22">
        <v>16000</v>
      </c>
      <c r="H1383" s="22" t="s">
        <v>5088</v>
      </c>
      <c r="I1383" s="26">
        <f>+IF(H1383='COSTOS VARIOS'!$C$1,'COSTOS VARIOS'!$C$2*'Precios ML'!V1383,'COSTOS VARIOS'!$B$2*'Precios ML'!V1383)</f>
        <v>457980</v>
      </c>
      <c r="J1383" s="22">
        <v>0</v>
      </c>
      <c r="K1383" s="27">
        <f t="shared" si="210"/>
        <v>10.4125</v>
      </c>
      <c r="L1383" s="27">
        <f t="shared" si="211"/>
        <v>10.4125</v>
      </c>
      <c r="M1383" s="26">
        <f>(INDEX(pesos!A:B,MATCH(L1383,pesos!A:A,1),2))</f>
        <v>16200</v>
      </c>
      <c r="N1383" s="26">
        <f>+R1383*'COSTOS VARIOS'!$O$1</f>
        <v>198930</v>
      </c>
      <c r="O1383" s="26">
        <f>+R1383*'COSTOS VARIOS'!$O$2</f>
        <v>4292.7000000000007</v>
      </c>
      <c r="P1383" s="26">
        <f>+R1383*'COSTOS VARIOS'!$O$3</f>
        <v>15705</v>
      </c>
      <c r="Q1383" s="26">
        <v>1</v>
      </c>
      <c r="R1383" s="26">
        <f t="shared" si="212"/>
        <v>1047000</v>
      </c>
      <c r="S1383" s="25">
        <f t="shared" si="213"/>
        <v>1740107.7</v>
      </c>
      <c r="T1383" s="28">
        <f t="shared" si="214"/>
        <v>0.31595302980384488</v>
      </c>
      <c r="U1383" s="29">
        <f t="shared" si="215"/>
        <v>2289900</v>
      </c>
      <c r="V1383" s="26">
        <f>+INDEX('LISTA DE PRECIOS EKM '!A:K,MATCH('Precios ML'!B1383,'LISTA DE PRECIOS EKM '!A:A,0),8)</f>
        <v>2289900</v>
      </c>
      <c r="W1383" s="26">
        <f t="shared" si="216"/>
        <v>2289900</v>
      </c>
      <c r="X1383" s="26">
        <f t="shared" si="217"/>
        <v>0</v>
      </c>
      <c r="Y1383" s="26"/>
      <c r="Z1383" s="26">
        <f t="shared" si="218"/>
        <v>2289900</v>
      </c>
      <c r="AA1383" s="30">
        <f t="shared" si="219"/>
        <v>1.1871060171919772</v>
      </c>
    </row>
    <row r="1384" spans="1:27">
      <c r="A1384" s="20" t="s">
        <v>6322</v>
      </c>
      <c r="B1384" s="20" t="s">
        <v>6323</v>
      </c>
      <c r="C1384" s="25">
        <v>1047000</v>
      </c>
      <c r="D1384" s="22">
        <v>85</v>
      </c>
      <c r="E1384" s="22">
        <v>49</v>
      </c>
      <c r="F1384" s="22">
        <v>40</v>
      </c>
      <c r="G1384" s="22">
        <v>16000</v>
      </c>
      <c r="H1384" s="22" t="s">
        <v>5088</v>
      </c>
      <c r="I1384" s="26">
        <f>+IF(H1384='COSTOS VARIOS'!$C$1,'COSTOS VARIOS'!$C$2*'Precios ML'!V1384,'COSTOS VARIOS'!$B$2*'Precios ML'!V1384)</f>
        <v>457980</v>
      </c>
      <c r="J1384" s="22">
        <v>0</v>
      </c>
      <c r="K1384" s="27">
        <f t="shared" si="210"/>
        <v>10.4125</v>
      </c>
      <c r="L1384" s="27">
        <f t="shared" si="211"/>
        <v>10.4125</v>
      </c>
      <c r="M1384" s="26">
        <f>(INDEX(pesos!A:B,MATCH(L1384,pesos!A:A,1),2))</f>
        <v>16200</v>
      </c>
      <c r="N1384" s="26">
        <f>+R1384*'COSTOS VARIOS'!$O$1</f>
        <v>198930</v>
      </c>
      <c r="O1384" s="26">
        <f>+R1384*'COSTOS VARIOS'!$O$2</f>
        <v>4292.7000000000007</v>
      </c>
      <c r="P1384" s="26">
        <f>+R1384*'COSTOS VARIOS'!$O$3</f>
        <v>15705</v>
      </c>
      <c r="Q1384" s="26">
        <v>1</v>
      </c>
      <c r="R1384" s="26">
        <f t="shared" si="212"/>
        <v>1047000</v>
      </c>
      <c r="S1384" s="25">
        <f t="shared" si="213"/>
        <v>1740107.7</v>
      </c>
      <c r="T1384" s="28">
        <f t="shared" si="214"/>
        <v>0.31595302980384488</v>
      </c>
      <c r="U1384" s="29">
        <f t="shared" si="215"/>
        <v>2289900</v>
      </c>
      <c r="V1384" s="26">
        <f>+INDEX('LISTA DE PRECIOS EKM '!A:K,MATCH('Precios ML'!B1384,'LISTA DE PRECIOS EKM '!A:A,0),8)</f>
        <v>2289900</v>
      </c>
      <c r="W1384" s="26">
        <f t="shared" si="216"/>
        <v>2289900</v>
      </c>
      <c r="X1384" s="26">
        <f t="shared" si="217"/>
        <v>0</v>
      </c>
      <c r="Y1384" s="26"/>
      <c r="Z1384" s="26">
        <f t="shared" si="218"/>
        <v>2289900</v>
      </c>
      <c r="AA1384" s="30">
        <f t="shared" si="219"/>
        <v>1.1871060171919772</v>
      </c>
    </row>
    <row r="1385" spans="1:27">
      <c r="A1385" s="20" t="s">
        <v>6322</v>
      </c>
      <c r="B1385" s="20" t="s">
        <v>6323</v>
      </c>
      <c r="C1385" s="25">
        <v>1047000</v>
      </c>
      <c r="D1385" s="22">
        <v>85</v>
      </c>
      <c r="E1385" s="22">
        <v>49</v>
      </c>
      <c r="F1385" s="22">
        <v>40</v>
      </c>
      <c r="G1385" s="22">
        <v>16000</v>
      </c>
      <c r="H1385" s="22" t="s">
        <v>5088</v>
      </c>
      <c r="I1385" s="26">
        <f>+IF(H1385='COSTOS VARIOS'!$C$1,'COSTOS VARIOS'!$C$2*'Precios ML'!V1385,'COSTOS VARIOS'!$B$2*'Precios ML'!V1385)</f>
        <v>457980</v>
      </c>
      <c r="J1385" s="22">
        <v>0</v>
      </c>
      <c r="K1385" s="27">
        <f t="shared" si="210"/>
        <v>10.4125</v>
      </c>
      <c r="L1385" s="27">
        <f t="shared" si="211"/>
        <v>10.4125</v>
      </c>
      <c r="M1385" s="26">
        <f>(INDEX(pesos!A:B,MATCH(L1385,pesos!A:A,1),2))</f>
        <v>16200</v>
      </c>
      <c r="N1385" s="26">
        <f>+R1385*'COSTOS VARIOS'!$O$1</f>
        <v>198930</v>
      </c>
      <c r="O1385" s="26">
        <f>+R1385*'COSTOS VARIOS'!$O$2</f>
        <v>4292.7000000000007</v>
      </c>
      <c r="P1385" s="26">
        <f>+R1385*'COSTOS VARIOS'!$O$3</f>
        <v>15705</v>
      </c>
      <c r="Q1385" s="26">
        <v>1</v>
      </c>
      <c r="R1385" s="26">
        <f t="shared" si="212"/>
        <v>1047000</v>
      </c>
      <c r="S1385" s="25">
        <f t="shared" si="213"/>
        <v>1740107.7</v>
      </c>
      <c r="T1385" s="28">
        <f t="shared" si="214"/>
        <v>0.31595302980384488</v>
      </c>
      <c r="U1385" s="29">
        <f t="shared" si="215"/>
        <v>2289900</v>
      </c>
      <c r="V1385" s="26">
        <f>+INDEX('LISTA DE PRECIOS EKM '!A:K,MATCH('Precios ML'!B1385,'LISTA DE PRECIOS EKM '!A:A,0),8)</f>
        <v>2289900</v>
      </c>
      <c r="W1385" s="26">
        <f t="shared" si="216"/>
        <v>2289900</v>
      </c>
      <c r="X1385" s="26">
        <f t="shared" si="217"/>
        <v>0</v>
      </c>
      <c r="Y1385" s="26"/>
      <c r="Z1385" s="26">
        <f t="shared" si="218"/>
        <v>2289900</v>
      </c>
      <c r="AA1385" s="30">
        <f t="shared" si="219"/>
        <v>1.1871060171919772</v>
      </c>
    </row>
    <row r="1386" spans="1:27">
      <c r="A1386" s="20" t="s">
        <v>6324</v>
      </c>
      <c r="B1386" s="20" t="s">
        <v>6325</v>
      </c>
      <c r="C1386" s="25">
        <v>1047000</v>
      </c>
      <c r="D1386" s="22">
        <v>85</v>
      </c>
      <c r="E1386" s="22">
        <v>49</v>
      </c>
      <c r="F1386" s="22">
        <v>40</v>
      </c>
      <c r="G1386" s="22">
        <v>16000</v>
      </c>
      <c r="H1386" s="22" t="s">
        <v>5088</v>
      </c>
      <c r="I1386" s="26">
        <f>+IF(H1386='COSTOS VARIOS'!$C$1,'COSTOS VARIOS'!$C$2*'Precios ML'!V1386,'COSTOS VARIOS'!$B$2*'Precios ML'!V1386)</f>
        <v>519980</v>
      </c>
      <c r="J1386" s="22">
        <v>0</v>
      </c>
      <c r="K1386" s="27">
        <f t="shared" si="210"/>
        <v>10.4125</v>
      </c>
      <c r="L1386" s="27">
        <f t="shared" si="211"/>
        <v>10.4125</v>
      </c>
      <c r="M1386" s="26">
        <f>(INDEX(pesos!A:B,MATCH(L1386,pesos!A:A,1),2))</f>
        <v>16200</v>
      </c>
      <c r="N1386" s="26">
        <f>+R1386*'COSTOS VARIOS'!$O$1</f>
        <v>198930</v>
      </c>
      <c r="O1386" s="26">
        <f>+R1386*'COSTOS VARIOS'!$O$2</f>
        <v>4292.7000000000007</v>
      </c>
      <c r="P1386" s="26">
        <f>+R1386*'COSTOS VARIOS'!$O$3</f>
        <v>15705</v>
      </c>
      <c r="Q1386" s="26">
        <v>1</v>
      </c>
      <c r="R1386" s="26">
        <f t="shared" si="212"/>
        <v>1047000</v>
      </c>
      <c r="S1386" s="25">
        <f t="shared" si="213"/>
        <v>1802107.7</v>
      </c>
      <c r="T1386" s="28">
        <f t="shared" si="214"/>
        <v>0.4426995678449186</v>
      </c>
      <c r="U1386" s="29">
        <f t="shared" si="215"/>
        <v>2599900</v>
      </c>
      <c r="V1386" s="26">
        <f>+INDEX('LISTA DE PRECIOS EKM '!A:K,MATCH('Precios ML'!B1386,'LISTA DE PRECIOS EKM '!A:A,0),8)</f>
        <v>2599900</v>
      </c>
      <c r="W1386" s="26">
        <f t="shared" si="216"/>
        <v>2599900</v>
      </c>
      <c r="X1386" s="26">
        <f t="shared" si="217"/>
        <v>0</v>
      </c>
      <c r="Y1386" s="26"/>
      <c r="Z1386" s="26">
        <f t="shared" si="218"/>
        <v>2599900</v>
      </c>
      <c r="AA1386" s="30">
        <f t="shared" si="219"/>
        <v>1.4831900668576887</v>
      </c>
    </row>
    <row r="1387" spans="1:27">
      <c r="A1387" s="20" t="s">
        <v>6324</v>
      </c>
      <c r="B1387" s="20" t="s">
        <v>6325</v>
      </c>
      <c r="C1387" s="25">
        <v>1047000</v>
      </c>
      <c r="D1387" s="22">
        <v>85</v>
      </c>
      <c r="E1387" s="22">
        <v>49</v>
      </c>
      <c r="F1387" s="22">
        <v>40</v>
      </c>
      <c r="G1387" s="22">
        <v>16000</v>
      </c>
      <c r="H1387" s="22" t="s">
        <v>5088</v>
      </c>
      <c r="I1387" s="26">
        <f>+IF(H1387='COSTOS VARIOS'!$C$1,'COSTOS VARIOS'!$C$2*'Precios ML'!V1387,'COSTOS VARIOS'!$B$2*'Precios ML'!V1387)</f>
        <v>519980</v>
      </c>
      <c r="J1387" s="22">
        <v>0</v>
      </c>
      <c r="K1387" s="27">
        <f t="shared" si="210"/>
        <v>10.4125</v>
      </c>
      <c r="L1387" s="27">
        <f t="shared" si="211"/>
        <v>10.4125</v>
      </c>
      <c r="M1387" s="26">
        <f>(INDEX(pesos!A:B,MATCH(L1387,pesos!A:A,1),2))</f>
        <v>16200</v>
      </c>
      <c r="N1387" s="26">
        <f>+R1387*'COSTOS VARIOS'!$O$1</f>
        <v>198930</v>
      </c>
      <c r="O1387" s="26">
        <f>+R1387*'COSTOS VARIOS'!$O$2</f>
        <v>4292.7000000000007</v>
      </c>
      <c r="P1387" s="26">
        <f>+R1387*'COSTOS VARIOS'!$O$3</f>
        <v>15705</v>
      </c>
      <c r="Q1387" s="26">
        <v>1</v>
      </c>
      <c r="R1387" s="26">
        <f t="shared" si="212"/>
        <v>1047000</v>
      </c>
      <c r="S1387" s="25">
        <f t="shared" si="213"/>
        <v>1802107.7</v>
      </c>
      <c r="T1387" s="28">
        <f t="shared" si="214"/>
        <v>0.4426995678449186</v>
      </c>
      <c r="U1387" s="29">
        <f t="shared" si="215"/>
        <v>2599900</v>
      </c>
      <c r="V1387" s="26">
        <f>+INDEX('LISTA DE PRECIOS EKM '!A:K,MATCH('Precios ML'!B1387,'LISTA DE PRECIOS EKM '!A:A,0),8)</f>
        <v>2599900</v>
      </c>
      <c r="W1387" s="26">
        <f t="shared" si="216"/>
        <v>2599900</v>
      </c>
      <c r="X1387" s="26">
        <f t="shared" si="217"/>
        <v>0</v>
      </c>
      <c r="Y1387" s="26"/>
      <c r="Z1387" s="26">
        <f t="shared" si="218"/>
        <v>2599900</v>
      </c>
      <c r="AA1387" s="30">
        <f t="shared" si="219"/>
        <v>1.4831900668576887</v>
      </c>
    </row>
    <row r="1388" spans="1:27">
      <c r="A1388" s="20" t="s">
        <v>6326</v>
      </c>
      <c r="B1388" s="20" t="s">
        <v>2040</v>
      </c>
      <c r="C1388" s="25">
        <v>1139900</v>
      </c>
      <c r="D1388" s="22">
        <v>85</v>
      </c>
      <c r="E1388" s="22">
        <v>49</v>
      </c>
      <c r="F1388" s="22">
        <v>40</v>
      </c>
      <c r="G1388" s="22">
        <v>16000</v>
      </c>
      <c r="H1388" s="22" t="s">
        <v>5088</v>
      </c>
      <c r="I1388" s="26">
        <f>+IF(H1388='COSTOS VARIOS'!$C$1,'COSTOS VARIOS'!$C$2*'Precios ML'!V1388,'COSTOS VARIOS'!$B$2*'Precios ML'!V1388)</f>
        <v>421980</v>
      </c>
      <c r="J1388" s="22">
        <v>0</v>
      </c>
      <c r="K1388" s="27">
        <f t="shared" si="210"/>
        <v>10.4125</v>
      </c>
      <c r="L1388" s="27">
        <f t="shared" si="211"/>
        <v>10.4125</v>
      </c>
      <c r="M1388" s="26">
        <f>(INDEX(pesos!A:B,MATCH(L1388,pesos!A:A,1),2))</f>
        <v>16200</v>
      </c>
      <c r="N1388" s="26">
        <f>+R1388*'COSTOS VARIOS'!$O$1</f>
        <v>216581</v>
      </c>
      <c r="O1388" s="26">
        <f>+R1388*'COSTOS VARIOS'!$O$2</f>
        <v>4673.59</v>
      </c>
      <c r="P1388" s="26">
        <f>+R1388*'COSTOS VARIOS'!$O$3</f>
        <v>17098.5</v>
      </c>
      <c r="Q1388" s="26">
        <v>1</v>
      </c>
      <c r="R1388" s="26">
        <f t="shared" si="212"/>
        <v>1139900</v>
      </c>
      <c r="S1388" s="25">
        <f t="shared" si="213"/>
        <v>1816433.09</v>
      </c>
      <c r="T1388" s="28">
        <f t="shared" si="214"/>
        <v>0.16156219109617731</v>
      </c>
      <c r="U1388" s="29">
        <f t="shared" si="215"/>
        <v>2109900</v>
      </c>
      <c r="V1388" s="26">
        <f>+INDEX('LISTA DE PRECIOS EKM '!A:K,MATCH('Precios ML'!B1388,'LISTA DE PRECIOS EKM '!A:A,0),8)</f>
        <v>2109900</v>
      </c>
      <c r="W1388" s="26">
        <f t="shared" si="216"/>
        <v>2109900</v>
      </c>
      <c r="X1388" s="26">
        <f t="shared" si="217"/>
        <v>0</v>
      </c>
      <c r="Y1388" s="26"/>
      <c r="Z1388" s="26">
        <f t="shared" si="218"/>
        <v>2109900</v>
      </c>
      <c r="AA1388" s="30">
        <f t="shared" si="219"/>
        <v>0.85095183788051587</v>
      </c>
    </row>
    <row r="1389" spans="1:27">
      <c r="A1389" s="20" t="s">
        <v>6326</v>
      </c>
      <c r="B1389" s="20" t="s">
        <v>2040</v>
      </c>
      <c r="C1389" s="25">
        <v>1139900</v>
      </c>
      <c r="D1389" s="22">
        <v>85</v>
      </c>
      <c r="E1389" s="22">
        <v>49</v>
      </c>
      <c r="F1389" s="22">
        <v>40</v>
      </c>
      <c r="G1389" s="22">
        <v>16000</v>
      </c>
      <c r="H1389" s="22" t="s">
        <v>5088</v>
      </c>
      <c r="I1389" s="26">
        <f>+IF(H1389='COSTOS VARIOS'!$C$1,'COSTOS VARIOS'!$C$2*'Precios ML'!V1389,'COSTOS VARIOS'!$B$2*'Precios ML'!V1389)</f>
        <v>421980</v>
      </c>
      <c r="J1389" s="22">
        <v>0</v>
      </c>
      <c r="K1389" s="27">
        <f t="shared" si="210"/>
        <v>10.4125</v>
      </c>
      <c r="L1389" s="27">
        <f t="shared" si="211"/>
        <v>10.4125</v>
      </c>
      <c r="M1389" s="26">
        <f>(INDEX(pesos!A:B,MATCH(L1389,pesos!A:A,1),2))</f>
        <v>16200</v>
      </c>
      <c r="N1389" s="26">
        <f>+R1389*'COSTOS VARIOS'!$O$1</f>
        <v>216581</v>
      </c>
      <c r="O1389" s="26">
        <f>+R1389*'COSTOS VARIOS'!$O$2</f>
        <v>4673.59</v>
      </c>
      <c r="P1389" s="26">
        <f>+R1389*'COSTOS VARIOS'!$O$3</f>
        <v>17098.5</v>
      </c>
      <c r="Q1389" s="26">
        <v>1</v>
      </c>
      <c r="R1389" s="26">
        <f t="shared" si="212"/>
        <v>1139900</v>
      </c>
      <c r="S1389" s="25">
        <f t="shared" si="213"/>
        <v>1816433.09</v>
      </c>
      <c r="T1389" s="28">
        <f t="shared" si="214"/>
        <v>0.16156219109617731</v>
      </c>
      <c r="U1389" s="29">
        <f t="shared" si="215"/>
        <v>2109900</v>
      </c>
      <c r="V1389" s="26">
        <f>+INDEX('LISTA DE PRECIOS EKM '!A:K,MATCH('Precios ML'!B1389,'LISTA DE PRECIOS EKM '!A:A,0),8)</f>
        <v>2109900</v>
      </c>
      <c r="W1389" s="26">
        <f t="shared" si="216"/>
        <v>2109900</v>
      </c>
      <c r="X1389" s="26">
        <f t="shared" si="217"/>
        <v>0</v>
      </c>
      <c r="Y1389" s="26"/>
      <c r="Z1389" s="26">
        <f t="shared" si="218"/>
        <v>2109900</v>
      </c>
      <c r="AA1389" s="30">
        <f t="shared" si="219"/>
        <v>0.85095183788051587</v>
      </c>
    </row>
    <row r="1390" spans="1:27">
      <c r="A1390" s="20" t="s">
        <v>6327</v>
      </c>
      <c r="B1390" s="20" t="s">
        <v>2038</v>
      </c>
      <c r="C1390" s="25">
        <v>818000</v>
      </c>
      <c r="D1390" s="22">
        <v>85</v>
      </c>
      <c r="E1390" s="22">
        <v>49</v>
      </c>
      <c r="F1390" s="22">
        <v>40</v>
      </c>
      <c r="G1390" s="22">
        <v>16000</v>
      </c>
      <c r="H1390" s="22" t="s">
        <v>5088</v>
      </c>
      <c r="I1390" s="26">
        <f>+IF(H1390='COSTOS VARIOS'!$C$1,'COSTOS VARIOS'!$C$2*'Precios ML'!V1390,'COSTOS VARIOS'!$B$2*'Precios ML'!V1390)</f>
        <v>367980</v>
      </c>
      <c r="J1390" s="22">
        <v>0</v>
      </c>
      <c r="K1390" s="27">
        <f t="shared" si="210"/>
        <v>10.4125</v>
      </c>
      <c r="L1390" s="27">
        <f t="shared" si="211"/>
        <v>10.4125</v>
      </c>
      <c r="M1390" s="26">
        <f>(INDEX(pesos!A:B,MATCH(L1390,pesos!A:A,1),2))</f>
        <v>16200</v>
      </c>
      <c r="N1390" s="26">
        <f>+R1390*'COSTOS VARIOS'!$O$1</f>
        <v>155420</v>
      </c>
      <c r="O1390" s="26">
        <f>+R1390*'COSTOS VARIOS'!$O$2</f>
        <v>3353.8</v>
      </c>
      <c r="P1390" s="26">
        <f>+R1390*'COSTOS VARIOS'!$O$3</f>
        <v>12270</v>
      </c>
      <c r="Q1390" s="26">
        <v>1</v>
      </c>
      <c r="R1390" s="26">
        <f t="shared" si="212"/>
        <v>818000</v>
      </c>
      <c r="S1390" s="25">
        <f t="shared" si="213"/>
        <v>1373223.8</v>
      </c>
      <c r="T1390" s="28">
        <f t="shared" si="214"/>
        <v>0.33983987169462093</v>
      </c>
      <c r="U1390" s="29">
        <f t="shared" si="215"/>
        <v>1839900</v>
      </c>
      <c r="V1390" s="26">
        <f>+INDEX('LISTA DE PRECIOS EKM '!A:K,MATCH('Precios ML'!B1390,'LISTA DE PRECIOS EKM '!A:A,0),8)</f>
        <v>1839900</v>
      </c>
      <c r="W1390" s="26">
        <f t="shared" si="216"/>
        <v>1839900</v>
      </c>
      <c r="X1390" s="26">
        <f t="shared" si="217"/>
        <v>0</v>
      </c>
      <c r="Y1390" s="26"/>
      <c r="Z1390" s="26">
        <f t="shared" si="218"/>
        <v>1839900</v>
      </c>
      <c r="AA1390" s="30">
        <f t="shared" si="219"/>
        <v>1.2492665036674815</v>
      </c>
    </row>
    <row r="1391" spans="1:27">
      <c r="A1391" s="20" t="s">
        <v>6327</v>
      </c>
      <c r="B1391" s="20" t="s">
        <v>2038</v>
      </c>
      <c r="C1391" s="25">
        <v>818000</v>
      </c>
      <c r="D1391" s="22">
        <v>85</v>
      </c>
      <c r="E1391" s="22">
        <v>49</v>
      </c>
      <c r="F1391" s="22">
        <v>40</v>
      </c>
      <c r="G1391" s="22">
        <v>16000</v>
      </c>
      <c r="H1391" s="22" t="s">
        <v>5088</v>
      </c>
      <c r="I1391" s="26">
        <f>+IF(H1391='COSTOS VARIOS'!$C$1,'COSTOS VARIOS'!$C$2*'Precios ML'!V1391,'COSTOS VARIOS'!$B$2*'Precios ML'!V1391)</f>
        <v>367980</v>
      </c>
      <c r="J1391" s="22">
        <v>0</v>
      </c>
      <c r="K1391" s="27">
        <f t="shared" si="210"/>
        <v>10.4125</v>
      </c>
      <c r="L1391" s="27">
        <f t="shared" si="211"/>
        <v>10.4125</v>
      </c>
      <c r="M1391" s="26">
        <f>(INDEX(pesos!A:B,MATCH(L1391,pesos!A:A,1),2))</f>
        <v>16200</v>
      </c>
      <c r="N1391" s="26">
        <f>+R1391*'COSTOS VARIOS'!$O$1</f>
        <v>155420</v>
      </c>
      <c r="O1391" s="26">
        <f>+R1391*'COSTOS VARIOS'!$O$2</f>
        <v>3353.8</v>
      </c>
      <c r="P1391" s="26">
        <f>+R1391*'COSTOS VARIOS'!$O$3</f>
        <v>12270</v>
      </c>
      <c r="Q1391" s="26">
        <v>1</v>
      </c>
      <c r="R1391" s="26">
        <f t="shared" si="212"/>
        <v>818000</v>
      </c>
      <c r="S1391" s="25">
        <f t="shared" si="213"/>
        <v>1373223.8</v>
      </c>
      <c r="T1391" s="28">
        <f t="shared" si="214"/>
        <v>0.33983987169462093</v>
      </c>
      <c r="U1391" s="29">
        <f t="shared" si="215"/>
        <v>1839900</v>
      </c>
      <c r="V1391" s="26">
        <f>+INDEX('LISTA DE PRECIOS EKM '!A:K,MATCH('Precios ML'!B1391,'LISTA DE PRECIOS EKM '!A:A,0),8)</f>
        <v>1839900</v>
      </c>
      <c r="W1391" s="26">
        <f t="shared" si="216"/>
        <v>1839900</v>
      </c>
      <c r="X1391" s="26">
        <f t="shared" si="217"/>
        <v>0</v>
      </c>
      <c r="Y1391" s="26"/>
      <c r="Z1391" s="26">
        <f t="shared" si="218"/>
        <v>1839900</v>
      </c>
      <c r="AA1391" s="30">
        <f t="shared" si="219"/>
        <v>1.2492665036674815</v>
      </c>
    </row>
    <row r="1392" spans="1:27">
      <c r="A1392" s="20" t="s">
        <v>6328</v>
      </c>
      <c r="B1392" s="20" t="s">
        <v>6329</v>
      </c>
      <c r="C1392" s="25">
        <v>818000</v>
      </c>
      <c r="D1392" s="22">
        <v>85</v>
      </c>
      <c r="E1392" s="22">
        <v>49</v>
      </c>
      <c r="F1392" s="22">
        <v>40</v>
      </c>
      <c r="G1392" s="22">
        <v>16000</v>
      </c>
      <c r="H1392" s="22" t="s">
        <v>5088</v>
      </c>
      <c r="I1392" s="26">
        <f>+IF(H1392='COSTOS VARIOS'!$C$1,'COSTOS VARIOS'!$C$2*'Precios ML'!V1392,'COSTOS VARIOS'!$B$2*'Precios ML'!V1392)</f>
        <v>367980</v>
      </c>
      <c r="J1392" s="22">
        <v>0</v>
      </c>
      <c r="K1392" s="27">
        <f t="shared" si="210"/>
        <v>10.4125</v>
      </c>
      <c r="L1392" s="27">
        <f t="shared" si="211"/>
        <v>10.4125</v>
      </c>
      <c r="M1392" s="26">
        <f>(INDEX(pesos!A:B,MATCH(L1392,pesos!A:A,1),2))</f>
        <v>16200</v>
      </c>
      <c r="N1392" s="26">
        <f>+R1392*'COSTOS VARIOS'!$O$1</f>
        <v>155420</v>
      </c>
      <c r="O1392" s="26">
        <f>+R1392*'COSTOS VARIOS'!$O$2</f>
        <v>3353.8</v>
      </c>
      <c r="P1392" s="26">
        <f>+R1392*'COSTOS VARIOS'!$O$3</f>
        <v>12270</v>
      </c>
      <c r="Q1392" s="26">
        <v>1</v>
      </c>
      <c r="R1392" s="26">
        <f t="shared" si="212"/>
        <v>818000</v>
      </c>
      <c r="S1392" s="25">
        <f t="shared" si="213"/>
        <v>1373223.8</v>
      </c>
      <c r="T1392" s="28">
        <f t="shared" si="214"/>
        <v>0.33983987169462093</v>
      </c>
      <c r="U1392" s="29">
        <f t="shared" si="215"/>
        <v>1839900</v>
      </c>
      <c r="V1392" s="26">
        <f>+INDEX('LISTA DE PRECIOS EKM '!A:K,MATCH('Precios ML'!B1392,'LISTA DE PRECIOS EKM '!A:A,0),8)</f>
        <v>1839900</v>
      </c>
      <c r="W1392" s="26">
        <f t="shared" si="216"/>
        <v>1839900</v>
      </c>
      <c r="X1392" s="26">
        <f t="shared" si="217"/>
        <v>0</v>
      </c>
      <c r="Y1392" s="26"/>
      <c r="Z1392" s="26">
        <f t="shared" si="218"/>
        <v>1839900</v>
      </c>
      <c r="AA1392" s="30">
        <f t="shared" si="219"/>
        <v>1.2492665036674815</v>
      </c>
    </row>
    <row r="1393" spans="1:27">
      <c r="A1393" s="20" t="s">
        <v>6328</v>
      </c>
      <c r="B1393" s="20" t="s">
        <v>6329</v>
      </c>
      <c r="C1393" s="25">
        <v>818000</v>
      </c>
      <c r="D1393" s="22">
        <v>85</v>
      </c>
      <c r="E1393" s="22">
        <v>49</v>
      </c>
      <c r="F1393" s="22">
        <v>40</v>
      </c>
      <c r="G1393" s="22">
        <v>16000</v>
      </c>
      <c r="H1393" s="22" t="s">
        <v>5088</v>
      </c>
      <c r="I1393" s="26">
        <f>+IF(H1393='COSTOS VARIOS'!$C$1,'COSTOS VARIOS'!$C$2*'Precios ML'!V1393,'COSTOS VARIOS'!$B$2*'Precios ML'!V1393)</f>
        <v>367980</v>
      </c>
      <c r="J1393" s="22">
        <v>0</v>
      </c>
      <c r="K1393" s="27">
        <f t="shared" si="210"/>
        <v>10.4125</v>
      </c>
      <c r="L1393" s="27">
        <f t="shared" si="211"/>
        <v>10.4125</v>
      </c>
      <c r="M1393" s="26">
        <f>(INDEX(pesos!A:B,MATCH(L1393,pesos!A:A,1),2))</f>
        <v>16200</v>
      </c>
      <c r="N1393" s="26">
        <f>+R1393*'COSTOS VARIOS'!$O$1</f>
        <v>155420</v>
      </c>
      <c r="O1393" s="26">
        <f>+R1393*'COSTOS VARIOS'!$O$2</f>
        <v>3353.8</v>
      </c>
      <c r="P1393" s="26">
        <f>+R1393*'COSTOS VARIOS'!$O$3</f>
        <v>12270</v>
      </c>
      <c r="Q1393" s="26">
        <v>1</v>
      </c>
      <c r="R1393" s="26">
        <f t="shared" si="212"/>
        <v>818000</v>
      </c>
      <c r="S1393" s="25">
        <f t="shared" si="213"/>
        <v>1373223.8</v>
      </c>
      <c r="T1393" s="28">
        <f t="shared" si="214"/>
        <v>0.33983987169462093</v>
      </c>
      <c r="U1393" s="29">
        <f t="shared" si="215"/>
        <v>1839900</v>
      </c>
      <c r="V1393" s="26">
        <f>+INDEX('LISTA DE PRECIOS EKM '!A:K,MATCH('Precios ML'!B1393,'LISTA DE PRECIOS EKM '!A:A,0),8)</f>
        <v>1839900</v>
      </c>
      <c r="W1393" s="26">
        <f t="shared" si="216"/>
        <v>1839900</v>
      </c>
      <c r="X1393" s="26">
        <f t="shared" si="217"/>
        <v>0</v>
      </c>
      <c r="Y1393" s="26"/>
      <c r="Z1393" s="26">
        <f t="shared" si="218"/>
        <v>1839900</v>
      </c>
      <c r="AA1393" s="30">
        <f t="shared" si="219"/>
        <v>1.2492665036674815</v>
      </c>
    </row>
    <row r="1394" spans="1:27">
      <c r="A1394" s="20" t="s">
        <v>6330</v>
      </c>
      <c r="B1394" s="20" t="s">
        <v>6331</v>
      </c>
      <c r="C1394" s="25">
        <v>890000</v>
      </c>
      <c r="D1394" s="22">
        <v>85</v>
      </c>
      <c r="E1394" s="22">
        <v>49</v>
      </c>
      <c r="F1394" s="22">
        <v>40</v>
      </c>
      <c r="G1394" s="22">
        <v>16000</v>
      </c>
      <c r="H1394" s="22" t="s">
        <v>5088</v>
      </c>
      <c r="I1394" s="26">
        <f>+IF(H1394='COSTOS VARIOS'!$C$1,'COSTOS VARIOS'!$C$2*'Precios ML'!V1394,'COSTOS VARIOS'!$B$2*'Precios ML'!V1394)</f>
        <v>357980</v>
      </c>
      <c r="J1394" s="22">
        <v>0</v>
      </c>
      <c r="K1394" s="27">
        <f t="shared" si="210"/>
        <v>10.4125</v>
      </c>
      <c r="L1394" s="27">
        <f t="shared" si="211"/>
        <v>10.4125</v>
      </c>
      <c r="M1394" s="26">
        <f>(INDEX(pesos!A:B,MATCH(L1394,pesos!A:A,1),2))</f>
        <v>16200</v>
      </c>
      <c r="N1394" s="26">
        <f>+R1394*'COSTOS VARIOS'!$O$1</f>
        <v>169100</v>
      </c>
      <c r="O1394" s="26">
        <f>+R1394*'COSTOS VARIOS'!$O$2</f>
        <v>3649.0000000000005</v>
      </c>
      <c r="P1394" s="26">
        <f>+R1394*'COSTOS VARIOS'!$O$3</f>
        <v>13350</v>
      </c>
      <c r="Q1394" s="26">
        <v>1</v>
      </c>
      <c r="R1394" s="26">
        <f t="shared" si="212"/>
        <v>890000</v>
      </c>
      <c r="S1394" s="25">
        <f t="shared" si="213"/>
        <v>1450279</v>
      </c>
      <c r="T1394" s="28">
        <f t="shared" si="214"/>
        <v>0.23417632055625148</v>
      </c>
      <c r="U1394" s="29">
        <f t="shared" si="215"/>
        <v>1789899.9999999998</v>
      </c>
      <c r="V1394" s="26">
        <f>+INDEX('LISTA DE PRECIOS EKM '!A:K,MATCH('Precios ML'!B1394,'LISTA DE PRECIOS EKM '!A:A,0),8)</f>
        <v>1789900</v>
      </c>
      <c r="W1394" s="26">
        <f t="shared" si="216"/>
        <v>1789900</v>
      </c>
      <c r="X1394" s="26">
        <f t="shared" si="217"/>
        <v>0</v>
      </c>
      <c r="Y1394" s="26"/>
      <c r="Z1394" s="26">
        <f t="shared" si="218"/>
        <v>1789900</v>
      </c>
      <c r="AA1394" s="30">
        <f t="shared" si="219"/>
        <v>1.0111235955056181</v>
      </c>
    </row>
    <row r="1395" spans="1:27">
      <c r="A1395" s="20" t="s">
        <v>6330</v>
      </c>
      <c r="B1395" s="20" t="s">
        <v>6331</v>
      </c>
      <c r="C1395" s="25">
        <v>890000</v>
      </c>
      <c r="D1395" s="22">
        <v>85</v>
      </c>
      <c r="E1395" s="22">
        <v>49</v>
      </c>
      <c r="F1395" s="22">
        <v>40</v>
      </c>
      <c r="G1395" s="22">
        <v>16000</v>
      </c>
      <c r="H1395" s="22" t="s">
        <v>5088</v>
      </c>
      <c r="I1395" s="26">
        <f>+IF(H1395='COSTOS VARIOS'!$C$1,'COSTOS VARIOS'!$C$2*'Precios ML'!V1395,'COSTOS VARIOS'!$B$2*'Precios ML'!V1395)</f>
        <v>357980</v>
      </c>
      <c r="J1395" s="22">
        <v>0</v>
      </c>
      <c r="K1395" s="27">
        <f t="shared" si="210"/>
        <v>10.4125</v>
      </c>
      <c r="L1395" s="27">
        <f t="shared" si="211"/>
        <v>10.4125</v>
      </c>
      <c r="M1395" s="26">
        <f>(INDEX(pesos!A:B,MATCH(L1395,pesos!A:A,1),2))</f>
        <v>16200</v>
      </c>
      <c r="N1395" s="26">
        <f>+R1395*'COSTOS VARIOS'!$O$1</f>
        <v>169100</v>
      </c>
      <c r="O1395" s="26">
        <f>+R1395*'COSTOS VARIOS'!$O$2</f>
        <v>3649.0000000000005</v>
      </c>
      <c r="P1395" s="26">
        <f>+R1395*'COSTOS VARIOS'!$O$3</f>
        <v>13350</v>
      </c>
      <c r="Q1395" s="26">
        <v>1</v>
      </c>
      <c r="R1395" s="26">
        <f t="shared" si="212"/>
        <v>890000</v>
      </c>
      <c r="S1395" s="25">
        <f t="shared" si="213"/>
        <v>1450279</v>
      </c>
      <c r="T1395" s="28">
        <f t="shared" si="214"/>
        <v>0.23417632055625148</v>
      </c>
      <c r="U1395" s="29">
        <f t="shared" si="215"/>
        <v>1789899.9999999998</v>
      </c>
      <c r="V1395" s="26">
        <f>+INDEX('LISTA DE PRECIOS EKM '!A:K,MATCH('Precios ML'!B1395,'LISTA DE PRECIOS EKM '!A:A,0),8)</f>
        <v>1789900</v>
      </c>
      <c r="W1395" s="26">
        <f t="shared" si="216"/>
        <v>1789900</v>
      </c>
      <c r="X1395" s="26">
        <f t="shared" si="217"/>
        <v>0</v>
      </c>
      <c r="Y1395" s="26"/>
      <c r="Z1395" s="26">
        <f t="shared" si="218"/>
        <v>1789900</v>
      </c>
      <c r="AA1395" s="30">
        <f t="shared" si="219"/>
        <v>1.0111235955056181</v>
      </c>
    </row>
    <row r="1396" spans="1:27">
      <c r="A1396" s="20" t="s">
        <v>6332</v>
      </c>
      <c r="B1396" s="20" t="s">
        <v>6333</v>
      </c>
      <c r="C1396" s="25">
        <v>818000</v>
      </c>
      <c r="D1396" s="22">
        <v>85</v>
      </c>
      <c r="E1396" s="22">
        <v>49</v>
      </c>
      <c r="F1396" s="22">
        <v>40</v>
      </c>
      <c r="G1396" s="22">
        <v>16000</v>
      </c>
      <c r="H1396" s="22" t="s">
        <v>5088</v>
      </c>
      <c r="I1396" s="26">
        <f>+IF(H1396='COSTOS VARIOS'!$C$1,'COSTOS VARIOS'!$C$2*'Precios ML'!V1396,'COSTOS VARIOS'!$B$2*'Precios ML'!V1396)</f>
        <v>357980</v>
      </c>
      <c r="J1396" s="22">
        <v>0</v>
      </c>
      <c r="K1396" s="27">
        <f t="shared" si="210"/>
        <v>10.4125</v>
      </c>
      <c r="L1396" s="27">
        <f t="shared" si="211"/>
        <v>10.4125</v>
      </c>
      <c r="M1396" s="26">
        <f>(INDEX(pesos!A:B,MATCH(L1396,pesos!A:A,1),2))</f>
        <v>16200</v>
      </c>
      <c r="N1396" s="26">
        <f>+R1396*'COSTOS VARIOS'!$O$1</f>
        <v>155420</v>
      </c>
      <c r="O1396" s="26">
        <f>+R1396*'COSTOS VARIOS'!$O$2</f>
        <v>3353.8</v>
      </c>
      <c r="P1396" s="26">
        <f>+R1396*'COSTOS VARIOS'!$O$3</f>
        <v>12270</v>
      </c>
      <c r="Q1396" s="26">
        <v>1</v>
      </c>
      <c r="R1396" s="26">
        <f t="shared" si="212"/>
        <v>818000</v>
      </c>
      <c r="S1396" s="25">
        <f t="shared" si="213"/>
        <v>1363223.8</v>
      </c>
      <c r="T1396" s="28">
        <f t="shared" si="214"/>
        <v>0.31299057425493881</v>
      </c>
      <c r="U1396" s="29">
        <f t="shared" si="215"/>
        <v>1789900</v>
      </c>
      <c r="V1396" s="26">
        <f>+INDEX('LISTA DE PRECIOS EKM '!A:K,MATCH('Precios ML'!B1396,'LISTA DE PRECIOS EKM '!A:A,0),8)</f>
        <v>1789900</v>
      </c>
      <c r="W1396" s="26">
        <f t="shared" si="216"/>
        <v>1789900</v>
      </c>
      <c r="X1396" s="26">
        <f t="shared" si="217"/>
        <v>0</v>
      </c>
      <c r="Y1396" s="26"/>
      <c r="Z1396" s="26">
        <f t="shared" si="218"/>
        <v>1789900</v>
      </c>
      <c r="AA1396" s="30">
        <f t="shared" si="219"/>
        <v>1.1881418092909537</v>
      </c>
    </row>
    <row r="1397" spans="1:27">
      <c r="A1397" s="20" t="s">
        <v>6332</v>
      </c>
      <c r="B1397" s="20" t="s">
        <v>6333</v>
      </c>
      <c r="C1397" s="25">
        <v>818000</v>
      </c>
      <c r="D1397" s="22">
        <v>85</v>
      </c>
      <c r="E1397" s="22">
        <v>49</v>
      </c>
      <c r="F1397" s="22">
        <v>40</v>
      </c>
      <c r="G1397" s="22">
        <v>16000</v>
      </c>
      <c r="H1397" s="22" t="s">
        <v>5088</v>
      </c>
      <c r="I1397" s="26">
        <f>+IF(H1397='COSTOS VARIOS'!$C$1,'COSTOS VARIOS'!$C$2*'Precios ML'!V1397,'COSTOS VARIOS'!$B$2*'Precios ML'!V1397)</f>
        <v>357980</v>
      </c>
      <c r="J1397" s="22">
        <v>0</v>
      </c>
      <c r="K1397" s="27">
        <f t="shared" si="210"/>
        <v>10.4125</v>
      </c>
      <c r="L1397" s="27">
        <f t="shared" si="211"/>
        <v>10.4125</v>
      </c>
      <c r="M1397" s="26">
        <f>(INDEX(pesos!A:B,MATCH(L1397,pesos!A:A,1),2))</f>
        <v>16200</v>
      </c>
      <c r="N1397" s="26">
        <f>+R1397*'COSTOS VARIOS'!$O$1</f>
        <v>155420</v>
      </c>
      <c r="O1397" s="26">
        <f>+R1397*'COSTOS VARIOS'!$O$2</f>
        <v>3353.8</v>
      </c>
      <c r="P1397" s="26">
        <f>+R1397*'COSTOS VARIOS'!$O$3</f>
        <v>12270</v>
      </c>
      <c r="Q1397" s="26">
        <v>1</v>
      </c>
      <c r="R1397" s="26">
        <f t="shared" si="212"/>
        <v>818000</v>
      </c>
      <c r="S1397" s="25">
        <f t="shared" si="213"/>
        <v>1363223.8</v>
      </c>
      <c r="T1397" s="28">
        <f t="shared" si="214"/>
        <v>0.31299057425493881</v>
      </c>
      <c r="U1397" s="29">
        <f t="shared" si="215"/>
        <v>1789900</v>
      </c>
      <c r="V1397" s="26">
        <f>+INDEX('LISTA DE PRECIOS EKM '!A:K,MATCH('Precios ML'!B1397,'LISTA DE PRECIOS EKM '!A:A,0),8)</f>
        <v>1789900</v>
      </c>
      <c r="W1397" s="26">
        <f t="shared" si="216"/>
        <v>1789900</v>
      </c>
      <c r="X1397" s="26">
        <f t="shared" si="217"/>
        <v>0</v>
      </c>
      <c r="Y1397" s="26"/>
      <c r="Z1397" s="26">
        <f t="shared" si="218"/>
        <v>1789900</v>
      </c>
      <c r="AA1397" s="30">
        <f t="shared" si="219"/>
        <v>1.1881418092909537</v>
      </c>
    </row>
    <row r="1398" spans="1:27">
      <c r="A1398" s="20" t="s">
        <v>6334</v>
      </c>
      <c r="B1398" s="20" t="s">
        <v>6335</v>
      </c>
      <c r="C1398" s="25">
        <v>818000</v>
      </c>
      <c r="D1398" s="22">
        <v>85</v>
      </c>
      <c r="E1398" s="22">
        <v>49</v>
      </c>
      <c r="F1398" s="22">
        <v>40</v>
      </c>
      <c r="G1398" s="22">
        <v>16000</v>
      </c>
      <c r="H1398" s="22" t="s">
        <v>5088</v>
      </c>
      <c r="I1398" s="26">
        <f>+IF(H1398='COSTOS VARIOS'!$C$1,'COSTOS VARIOS'!$C$2*'Precios ML'!V1398,'COSTOS VARIOS'!$B$2*'Precios ML'!V1398)</f>
        <v>357980</v>
      </c>
      <c r="J1398" s="22">
        <v>0</v>
      </c>
      <c r="K1398" s="27">
        <f t="shared" si="210"/>
        <v>10.4125</v>
      </c>
      <c r="L1398" s="27">
        <f t="shared" si="211"/>
        <v>10.4125</v>
      </c>
      <c r="M1398" s="26">
        <f>(INDEX(pesos!A:B,MATCH(L1398,pesos!A:A,1),2))</f>
        <v>16200</v>
      </c>
      <c r="N1398" s="26">
        <f>+R1398*'COSTOS VARIOS'!$O$1</f>
        <v>155420</v>
      </c>
      <c r="O1398" s="26">
        <f>+R1398*'COSTOS VARIOS'!$O$2</f>
        <v>3353.8</v>
      </c>
      <c r="P1398" s="26">
        <f>+R1398*'COSTOS VARIOS'!$O$3</f>
        <v>12270</v>
      </c>
      <c r="Q1398" s="26">
        <v>1</v>
      </c>
      <c r="R1398" s="26">
        <f t="shared" si="212"/>
        <v>818000</v>
      </c>
      <c r="S1398" s="25">
        <f t="shared" si="213"/>
        <v>1363223.8</v>
      </c>
      <c r="T1398" s="28">
        <f t="shared" si="214"/>
        <v>0.31299057425493881</v>
      </c>
      <c r="U1398" s="29">
        <f t="shared" si="215"/>
        <v>1789900</v>
      </c>
      <c r="V1398" s="26">
        <f>+INDEX('LISTA DE PRECIOS EKM '!A:K,MATCH('Precios ML'!B1398,'LISTA DE PRECIOS EKM '!A:A,0),8)</f>
        <v>1789900</v>
      </c>
      <c r="W1398" s="26">
        <f t="shared" si="216"/>
        <v>1789900</v>
      </c>
      <c r="X1398" s="26">
        <f t="shared" si="217"/>
        <v>0</v>
      </c>
      <c r="Y1398" s="26"/>
      <c r="Z1398" s="26">
        <f t="shared" si="218"/>
        <v>1789900</v>
      </c>
      <c r="AA1398" s="30">
        <f t="shared" si="219"/>
        <v>1.1881418092909537</v>
      </c>
    </row>
    <row r="1399" spans="1:27">
      <c r="A1399" s="20" t="s">
        <v>6334</v>
      </c>
      <c r="B1399" s="20" t="s">
        <v>6335</v>
      </c>
      <c r="C1399" s="25">
        <v>818000</v>
      </c>
      <c r="D1399" s="22">
        <v>85</v>
      </c>
      <c r="E1399" s="22">
        <v>49</v>
      </c>
      <c r="F1399" s="22">
        <v>40</v>
      </c>
      <c r="G1399" s="22">
        <v>16000</v>
      </c>
      <c r="H1399" s="22" t="s">
        <v>5088</v>
      </c>
      <c r="I1399" s="26">
        <f>+IF(H1399='COSTOS VARIOS'!$C$1,'COSTOS VARIOS'!$C$2*'Precios ML'!V1399,'COSTOS VARIOS'!$B$2*'Precios ML'!V1399)</f>
        <v>357980</v>
      </c>
      <c r="J1399" s="22">
        <v>0</v>
      </c>
      <c r="K1399" s="27">
        <f t="shared" si="210"/>
        <v>10.4125</v>
      </c>
      <c r="L1399" s="27">
        <f t="shared" si="211"/>
        <v>10.4125</v>
      </c>
      <c r="M1399" s="26">
        <f>(INDEX(pesos!A:B,MATCH(L1399,pesos!A:A,1),2))</f>
        <v>16200</v>
      </c>
      <c r="N1399" s="26">
        <f>+R1399*'COSTOS VARIOS'!$O$1</f>
        <v>155420</v>
      </c>
      <c r="O1399" s="26">
        <f>+R1399*'COSTOS VARIOS'!$O$2</f>
        <v>3353.8</v>
      </c>
      <c r="P1399" s="26">
        <f>+R1399*'COSTOS VARIOS'!$O$3</f>
        <v>12270</v>
      </c>
      <c r="Q1399" s="26">
        <v>1</v>
      </c>
      <c r="R1399" s="26">
        <f t="shared" si="212"/>
        <v>818000</v>
      </c>
      <c r="S1399" s="25">
        <f t="shared" si="213"/>
        <v>1363223.8</v>
      </c>
      <c r="T1399" s="28">
        <f t="shared" si="214"/>
        <v>0.31299057425493881</v>
      </c>
      <c r="U1399" s="29">
        <f t="shared" si="215"/>
        <v>1789900</v>
      </c>
      <c r="V1399" s="26">
        <f>+INDEX('LISTA DE PRECIOS EKM '!A:K,MATCH('Precios ML'!B1399,'LISTA DE PRECIOS EKM '!A:A,0),8)</f>
        <v>1789900</v>
      </c>
      <c r="W1399" s="26">
        <f t="shared" si="216"/>
        <v>1789900</v>
      </c>
      <c r="X1399" s="26">
        <f t="shared" si="217"/>
        <v>0</v>
      </c>
      <c r="Y1399" s="26"/>
      <c r="Z1399" s="26">
        <f t="shared" si="218"/>
        <v>1789900</v>
      </c>
      <c r="AA1399" s="30">
        <f t="shared" si="219"/>
        <v>1.1881418092909537</v>
      </c>
    </row>
    <row r="1400" spans="1:27">
      <c r="A1400" s="20" t="s">
        <v>6336</v>
      </c>
      <c r="B1400" s="20" t="s">
        <v>6337</v>
      </c>
      <c r="C1400" s="25">
        <v>890000</v>
      </c>
      <c r="D1400" s="22">
        <v>85</v>
      </c>
      <c r="E1400" s="22">
        <v>49</v>
      </c>
      <c r="F1400" s="22">
        <v>40</v>
      </c>
      <c r="G1400" s="22">
        <v>16000</v>
      </c>
      <c r="H1400" s="22" t="s">
        <v>5088</v>
      </c>
      <c r="I1400" s="26">
        <f>+IF(H1400='COSTOS VARIOS'!$C$1,'COSTOS VARIOS'!$C$2*'Precios ML'!V1400,'COSTOS VARIOS'!$B$2*'Precios ML'!V1400)</f>
        <v>447980</v>
      </c>
      <c r="J1400" s="22">
        <v>0</v>
      </c>
      <c r="K1400" s="27">
        <f t="shared" si="210"/>
        <v>10.4125</v>
      </c>
      <c r="L1400" s="27">
        <f t="shared" si="211"/>
        <v>10.4125</v>
      </c>
      <c r="M1400" s="26">
        <f>(INDEX(pesos!A:B,MATCH(L1400,pesos!A:A,1),2))</f>
        <v>16200</v>
      </c>
      <c r="N1400" s="26">
        <f>+R1400*'COSTOS VARIOS'!$O$1</f>
        <v>169100</v>
      </c>
      <c r="O1400" s="26">
        <f>+R1400*'COSTOS VARIOS'!$O$2</f>
        <v>3649.0000000000005</v>
      </c>
      <c r="P1400" s="26">
        <f>+R1400*'COSTOS VARIOS'!$O$3</f>
        <v>13350</v>
      </c>
      <c r="Q1400" s="26">
        <v>1</v>
      </c>
      <c r="R1400" s="26">
        <f t="shared" si="212"/>
        <v>890000</v>
      </c>
      <c r="S1400" s="25">
        <f t="shared" si="213"/>
        <v>1540279</v>
      </c>
      <c r="T1400" s="28">
        <f t="shared" si="214"/>
        <v>0.45421706067537104</v>
      </c>
      <c r="U1400" s="29">
        <f t="shared" si="215"/>
        <v>2239900</v>
      </c>
      <c r="V1400" s="26">
        <f>+INDEX('LISTA DE PRECIOS EKM '!A:K,MATCH('Precios ML'!B1400,'LISTA DE PRECIOS EKM '!A:A,0),8)</f>
        <v>2239900</v>
      </c>
      <c r="W1400" s="26">
        <f t="shared" si="216"/>
        <v>2239900</v>
      </c>
      <c r="X1400" s="26">
        <f t="shared" si="217"/>
        <v>0</v>
      </c>
      <c r="Y1400" s="26"/>
      <c r="Z1400" s="26">
        <f t="shared" si="218"/>
        <v>2239900</v>
      </c>
      <c r="AA1400" s="30">
        <f t="shared" si="219"/>
        <v>1.5167415730337077</v>
      </c>
    </row>
    <row r="1401" spans="1:27">
      <c r="A1401" s="20" t="s">
        <v>6336</v>
      </c>
      <c r="B1401" s="20" t="s">
        <v>6337</v>
      </c>
      <c r="C1401" s="25">
        <v>890000</v>
      </c>
      <c r="D1401" s="22">
        <v>85</v>
      </c>
      <c r="E1401" s="22">
        <v>49</v>
      </c>
      <c r="F1401" s="22">
        <v>40</v>
      </c>
      <c r="G1401" s="22">
        <v>16000</v>
      </c>
      <c r="H1401" s="22" t="s">
        <v>5088</v>
      </c>
      <c r="I1401" s="26">
        <f>+IF(H1401='COSTOS VARIOS'!$C$1,'COSTOS VARIOS'!$C$2*'Precios ML'!V1401,'COSTOS VARIOS'!$B$2*'Precios ML'!V1401)</f>
        <v>447980</v>
      </c>
      <c r="J1401" s="22">
        <v>0</v>
      </c>
      <c r="K1401" s="27">
        <f t="shared" si="210"/>
        <v>10.4125</v>
      </c>
      <c r="L1401" s="27">
        <f t="shared" si="211"/>
        <v>10.4125</v>
      </c>
      <c r="M1401" s="26">
        <f>(INDEX(pesos!A:B,MATCH(L1401,pesos!A:A,1),2))</f>
        <v>16200</v>
      </c>
      <c r="N1401" s="26">
        <f>+R1401*'COSTOS VARIOS'!$O$1</f>
        <v>169100</v>
      </c>
      <c r="O1401" s="26">
        <f>+R1401*'COSTOS VARIOS'!$O$2</f>
        <v>3649.0000000000005</v>
      </c>
      <c r="P1401" s="26">
        <f>+R1401*'COSTOS VARIOS'!$O$3</f>
        <v>13350</v>
      </c>
      <c r="Q1401" s="26">
        <v>1</v>
      </c>
      <c r="R1401" s="26">
        <f t="shared" si="212"/>
        <v>890000</v>
      </c>
      <c r="S1401" s="25">
        <f t="shared" si="213"/>
        <v>1540279</v>
      </c>
      <c r="T1401" s="28">
        <f t="shared" si="214"/>
        <v>0.45421706067537104</v>
      </c>
      <c r="U1401" s="29">
        <f t="shared" si="215"/>
        <v>2239900</v>
      </c>
      <c r="V1401" s="26">
        <f>+INDEX('LISTA DE PRECIOS EKM '!A:K,MATCH('Precios ML'!B1401,'LISTA DE PRECIOS EKM '!A:A,0),8)</f>
        <v>2239900</v>
      </c>
      <c r="W1401" s="26">
        <f t="shared" si="216"/>
        <v>2239900</v>
      </c>
      <c r="X1401" s="26">
        <f t="shared" si="217"/>
        <v>0</v>
      </c>
      <c r="Y1401" s="26"/>
      <c r="Z1401" s="26">
        <f t="shared" si="218"/>
        <v>2239900</v>
      </c>
      <c r="AA1401" s="30">
        <f t="shared" si="219"/>
        <v>1.5167415730337077</v>
      </c>
    </row>
    <row r="1402" spans="1:27">
      <c r="A1402" s="20" t="s">
        <v>6338</v>
      </c>
      <c r="B1402" s="20" t="s">
        <v>6339</v>
      </c>
      <c r="C1402" s="25">
        <v>1139900</v>
      </c>
      <c r="D1402" s="22">
        <v>85</v>
      </c>
      <c r="E1402" s="22">
        <v>49</v>
      </c>
      <c r="F1402" s="22">
        <v>40</v>
      </c>
      <c r="G1402" s="22">
        <v>16000</v>
      </c>
      <c r="H1402" s="22" t="s">
        <v>5088</v>
      </c>
      <c r="I1402" s="26">
        <f>+IF(H1402='COSTOS VARIOS'!$C$1,'COSTOS VARIOS'!$C$2*'Precios ML'!V1402,'COSTOS VARIOS'!$B$2*'Precios ML'!V1402)</f>
        <v>499980</v>
      </c>
      <c r="J1402" s="22">
        <v>0</v>
      </c>
      <c r="K1402" s="27">
        <f t="shared" si="210"/>
        <v>10.4125</v>
      </c>
      <c r="L1402" s="27">
        <f t="shared" si="211"/>
        <v>10.4125</v>
      </c>
      <c r="M1402" s="26">
        <f>(INDEX(pesos!A:B,MATCH(L1402,pesos!A:A,1),2))</f>
        <v>16200</v>
      </c>
      <c r="N1402" s="26">
        <f>+R1402*'COSTOS VARIOS'!$O$1</f>
        <v>216581</v>
      </c>
      <c r="O1402" s="26">
        <f>+R1402*'COSTOS VARIOS'!$O$2</f>
        <v>4673.59</v>
      </c>
      <c r="P1402" s="26">
        <f>+R1402*'COSTOS VARIOS'!$O$3</f>
        <v>17098.5</v>
      </c>
      <c r="Q1402" s="26">
        <v>1</v>
      </c>
      <c r="R1402" s="26">
        <f t="shared" si="212"/>
        <v>1139900</v>
      </c>
      <c r="S1402" s="25">
        <f t="shared" si="213"/>
        <v>1894433.09</v>
      </c>
      <c r="T1402" s="28">
        <f t="shared" si="214"/>
        <v>0.3196032170236216</v>
      </c>
      <c r="U1402" s="29">
        <f t="shared" si="215"/>
        <v>2499900</v>
      </c>
      <c r="V1402" s="26">
        <f>+INDEX('LISTA DE PRECIOS EKM '!A:K,MATCH('Precios ML'!B1402,'LISTA DE PRECIOS EKM '!A:A,0),8)</f>
        <v>2499900</v>
      </c>
      <c r="W1402" s="26">
        <f t="shared" si="216"/>
        <v>2499900</v>
      </c>
      <c r="X1402" s="26">
        <f t="shared" si="217"/>
        <v>0</v>
      </c>
      <c r="Y1402" s="26"/>
      <c r="Z1402" s="26">
        <f t="shared" si="218"/>
        <v>2499900</v>
      </c>
      <c r="AA1402" s="30">
        <f t="shared" si="219"/>
        <v>1.193087112904641</v>
      </c>
    </row>
    <row r="1403" spans="1:27">
      <c r="A1403" s="20" t="s">
        <v>6338</v>
      </c>
      <c r="B1403" s="20" t="s">
        <v>6339</v>
      </c>
      <c r="C1403" s="25">
        <v>1139900</v>
      </c>
      <c r="D1403" s="22">
        <v>85</v>
      </c>
      <c r="E1403" s="22">
        <v>49</v>
      </c>
      <c r="F1403" s="22">
        <v>40</v>
      </c>
      <c r="G1403" s="22">
        <v>16000</v>
      </c>
      <c r="H1403" s="22" t="s">
        <v>5088</v>
      </c>
      <c r="I1403" s="26">
        <f>+IF(H1403='COSTOS VARIOS'!$C$1,'COSTOS VARIOS'!$C$2*'Precios ML'!V1403,'COSTOS VARIOS'!$B$2*'Precios ML'!V1403)</f>
        <v>499980</v>
      </c>
      <c r="J1403" s="22">
        <v>0</v>
      </c>
      <c r="K1403" s="27">
        <f t="shared" si="210"/>
        <v>10.4125</v>
      </c>
      <c r="L1403" s="27">
        <f t="shared" si="211"/>
        <v>10.4125</v>
      </c>
      <c r="M1403" s="26">
        <f>(INDEX(pesos!A:B,MATCH(L1403,pesos!A:A,1),2))</f>
        <v>16200</v>
      </c>
      <c r="N1403" s="26">
        <f>+R1403*'COSTOS VARIOS'!$O$1</f>
        <v>216581</v>
      </c>
      <c r="O1403" s="26">
        <f>+R1403*'COSTOS VARIOS'!$O$2</f>
        <v>4673.59</v>
      </c>
      <c r="P1403" s="26">
        <f>+R1403*'COSTOS VARIOS'!$O$3</f>
        <v>17098.5</v>
      </c>
      <c r="Q1403" s="26">
        <v>1</v>
      </c>
      <c r="R1403" s="26">
        <f t="shared" si="212"/>
        <v>1139900</v>
      </c>
      <c r="S1403" s="25">
        <f t="shared" si="213"/>
        <v>1894433.09</v>
      </c>
      <c r="T1403" s="28">
        <f t="shared" si="214"/>
        <v>0.3196032170236216</v>
      </c>
      <c r="U1403" s="29">
        <f t="shared" si="215"/>
        <v>2499900</v>
      </c>
      <c r="V1403" s="26">
        <f>+INDEX('LISTA DE PRECIOS EKM '!A:K,MATCH('Precios ML'!B1403,'LISTA DE PRECIOS EKM '!A:A,0),8)</f>
        <v>2499900</v>
      </c>
      <c r="W1403" s="26">
        <f t="shared" si="216"/>
        <v>2499900</v>
      </c>
      <c r="X1403" s="26">
        <f t="shared" si="217"/>
        <v>0</v>
      </c>
      <c r="Y1403" s="26"/>
      <c r="Z1403" s="26">
        <f t="shared" si="218"/>
        <v>2499900</v>
      </c>
      <c r="AA1403" s="30">
        <f t="shared" si="219"/>
        <v>1.193087112904641</v>
      </c>
    </row>
    <row r="1404" spans="1:27">
      <c r="A1404" s="20" t="s">
        <v>6340</v>
      </c>
      <c r="B1404" s="20" t="s">
        <v>2039</v>
      </c>
      <c r="C1404" s="25">
        <v>1139900</v>
      </c>
      <c r="D1404" s="22">
        <v>85</v>
      </c>
      <c r="E1404" s="22">
        <v>49</v>
      </c>
      <c r="F1404" s="22">
        <v>40</v>
      </c>
      <c r="G1404" s="22">
        <v>16000</v>
      </c>
      <c r="H1404" s="22" t="s">
        <v>5088</v>
      </c>
      <c r="I1404" s="26">
        <f>+IF(H1404='COSTOS VARIOS'!$C$1,'COSTOS VARIOS'!$C$2*'Precios ML'!V1404,'COSTOS VARIOS'!$B$2*'Precios ML'!V1404)</f>
        <v>499980</v>
      </c>
      <c r="J1404" s="22">
        <v>0</v>
      </c>
      <c r="K1404" s="27">
        <f t="shared" si="210"/>
        <v>10.4125</v>
      </c>
      <c r="L1404" s="27">
        <f t="shared" si="211"/>
        <v>10.4125</v>
      </c>
      <c r="M1404" s="26">
        <f>(INDEX(pesos!A:B,MATCH(L1404,pesos!A:A,1),2))</f>
        <v>16200</v>
      </c>
      <c r="N1404" s="26">
        <f>+R1404*'COSTOS VARIOS'!$O$1</f>
        <v>216581</v>
      </c>
      <c r="O1404" s="26">
        <f>+R1404*'COSTOS VARIOS'!$O$2</f>
        <v>4673.59</v>
      </c>
      <c r="P1404" s="26">
        <f>+R1404*'COSTOS VARIOS'!$O$3</f>
        <v>17098.5</v>
      </c>
      <c r="Q1404" s="26">
        <v>1</v>
      </c>
      <c r="R1404" s="26">
        <f t="shared" si="212"/>
        <v>1139900</v>
      </c>
      <c r="S1404" s="25">
        <f t="shared" si="213"/>
        <v>1894433.09</v>
      </c>
      <c r="T1404" s="28">
        <f t="shared" si="214"/>
        <v>0.3196032170236216</v>
      </c>
      <c r="U1404" s="29">
        <f t="shared" si="215"/>
        <v>2499900</v>
      </c>
      <c r="V1404" s="26">
        <f>+INDEX('LISTA DE PRECIOS EKM '!A:K,MATCH('Precios ML'!B1404,'LISTA DE PRECIOS EKM '!A:A,0),8)</f>
        <v>2499900</v>
      </c>
      <c r="W1404" s="26">
        <f t="shared" si="216"/>
        <v>2499900</v>
      </c>
      <c r="X1404" s="26">
        <f t="shared" si="217"/>
        <v>0</v>
      </c>
      <c r="Y1404" s="26"/>
      <c r="Z1404" s="26">
        <f t="shared" si="218"/>
        <v>2499900</v>
      </c>
      <c r="AA1404" s="30">
        <f t="shared" si="219"/>
        <v>1.193087112904641</v>
      </c>
    </row>
    <row r="1405" spans="1:27">
      <c r="A1405" s="20" t="s">
        <v>6340</v>
      </c>
      <c r="B1405" s="20" t="s">
        <v>2039</v>
      </c>
      <c r="C1405" s="25">
        <v>1139900</v>
      </c>
      <c r="D1405" s="22">
        <v>85</v>
      </c>
      <c r="E1405" s="22">
        <v>49</v>
      </c>
      <c r="F1405" s="22">
        <v>40</v>
      </c>
      <c r="G1405" s="22">
        <v>16000</v>
      </c>
      <c r="H1405" s="22" t="s">
        <v>5088</v>
      </c>
      <c r="I1405" s="26">
        <f>+IF(H1405='COSTOS VARIOS'!$C$1,'COSTOS VARIOS'!$C$2*'Precios ML'!V1405,'COSTOS VARIOS'!$B$2*'Precios ML'!V1405)</f>
        <v>499980</v>
      </c>
      <c r="J1405" s="22">
        <v>0</v>
      </c>
      <c r="K1405" s="27">
        <f t="shared" si="210"/>
        <v>10.4125</v>
      </c>
      <c r="L1405" s="27">
        <f t="shared" si="211"/>
        <v>10.4125</v>
      </c>
      <c r="M1405" s="26">
        <f>(INDEX(pesos!A:B,MATCH(L1405,pesos!A:A,1),2))</f>
        <v>16200</v>
      </c>
      <c r="N1405" s="26">
        <f>+R1405*'COSTOS VARIOS'!$O$1</f>
        <v>216581</v>
      </c>
      <c r="O1405" s="26">
        <f>+R1405*'COSTOS VARIOS'!$O$2</f>
        <v>4673.59</v>
      </c>
      <c r="P1405" s="26">
        <f>+R1405*'COSTOS VARIOS'!$O$3</f>
        <v>17098.5</v>
      </c>
      <c r="Q1405" s="26">
        <v>1</v>
      </c>
      <c r="R1405" s="26">
        <f t="shared" si="212"/>
        <v>1139900</v>
      </c>
      <c r="S1405" s="25">
        <f t="shared" si="213"/>
        <v>1894433.09</v>
      </c>
      <c r="T1405" s="28">
        <f t="shared" si="214"/>
        <v>0.3196032170236216</v>
      </c>
      <c r="U1405" s="29">
        <f t="shared" si="215"/>
        <v>2499900</v>
      </c>
      <c r="V1405" s="26">
        <f>+INDEX('LISTA DE PRECIOS EKM '!A:K,MATCH('Precios ML'!B1405,'LISTA DE PRECIOS EKM '!A:A,0),8)</f>
        <v>2499900</v>
      </c>
      <c r="W1405" s="26">
        <f t="shared" si="216"/>
        <v>2499900</v>
      </c>
      <c r="X1405" s="26">
        <f t="shared" si="217"/>
        <v>0</v>
      </c>
      <c r="Y1405" s="26"/>
      <c r="Z1405" s="26">
        <f t="shared" si="218"/>
        <v>2499900</v>
      </c>
      <c r="AA1405" s="30">
        <f t="shared" si="219"/>
        <v>1.193087112904641</v>
      </c>
    </row>
    <row r="1406" spans="1:27">
      <c r="A1406" s="20" t="s">
        <v>6341</v>
      </c>
      <c r="B1406" s="20" t="s">
        <v>6342</v>
      </c>
      <c r="C1406" s="25">
        <v>890000</v>
      </c>
      <c r="D1406" s="22">
        <v>85</v>
      </c>
      <c r="E1406" s="22">
        <v>49</v>
      </c>
      <c r="F1406" s="22">
        <v>40</v>
      </c>
      <c r="G1406" s="22">
        <v>16000</v>
      </c>
      <c r="H1406" s="22" t="s">
        <v>5088</v>
      </c>
      <c r="I1406" s="26">
        <f>+IF(H1406='COSTOS VARIOS'!$C$1,'COSTOS VARIOS'!$C$2*'Precios ML'!V1406,'COSTOS VARIOS'!$B$2*'Precios ML'!V1406)</f>
        <v>447980</v>
      </c>
      <c r="J1406" s="22">
        <v>0</v>
      </c>
      <c r="K1406" s="27">
        <f t="shared" si="210"/>
        <v>10.4125</v>
      </c>
      <c r="L1406" s="27">
        <f t="shared" si="211"/>
        <v>10.4125</v>
      </c>
      <c r="M1406" s="26">
        <f>(INDEX(pesos!A:B,MATCH(L1406,pesos!A:A,1),2))</f>
        <v>16200</v>
      </c>
      <c r="N1406" s="26">
        <f>+R1406*'COSTOS VARIOS'!$O$1</f>
        <v>169100</v>
      </c>
      <c r="O1406" s="26">
        <f>+R1406*'COSTOS VARIOS'!$O$2</f>
        <v>3649.0000000000005</v>
      </c>
      <c r="P1406" s="26">
        <f>+R1406*'COSTOS VARIOS'!$O$3</f>
        <v>13350</v>
      </c>
      <c r="Q1406" s="26">
        <v>1</v>
      </c>
      <c r="R1406" s="26">
        <f t="shared" si="212"/>
        <v>890000</v>
      </c>
      <c r="S1406" s="25">
        <f t="shared" si="213"/>
        <v>1540279</v>
      </c>
      <c r="T1406" s="28">
        <f t="shared" si="214"/>
        <v>0.45421706067537104</v>
      </c>
      <c r="U1406" s="29">
        <f t="shared" si="215"/>
        <v>2239900</v>
      </c>
      <c r="V1406" s="26">
        <f>+INDEX('LISTA DE PRECIOS EKM '!A:K,MATCH('Precios ML'!B1406,'LISTA DE PRECIOS EKM '!A:A,0),8)</f>
        <v>2239900</v>
      </c>
      <c r="W1406" s="26">
        <f t="shared" si="216"/>
        <v>2239900</v>
      </c>
      <c r="X1406" s="26">
        <f t="shared" si="217"/>
        <v>0</v>
      </c>
      <c r="Y1406" s="26"/>
      <c r="Z1406" s="26">
        <f t="shared" si="218"/>
        <v>2239900</v>
      </c>
      <c r="AA1406" s="30">
        <f t="shared" si="219"/>
        <v>1.5167415730337077</v>
      </c>
    </row>
    <row r="1407" spans="1:27">
      <c r="A1407" s="20" t="s">
        <v>6341</v>
      </c>
      <c r="B1407" s="20" t="s">
        <v>6342</v>
      </c>
      <c r="C1407" s="25">
        <v>890000</v>
      </c>
      <c r="D1407" s="22">
        <v>85</v>
      </c>
      <c r="E1407" s="22">
        <v>49</v>
      </c>
      <c r="F1407" s="22">
        <v>40</v>
      </c>
      <c r="G1407" s="22">
        <v>16000</v>
      </c>
      <c r="H1407" s="22" t="s">
        <v>5088</v>
      </c>
      <c r="I1407" s="26">
        <f>+IF(H1407='COSTOS VARIOS'!$C$1,'COSTOS VARIOS'!$C$2*'Precios ML'!V1407,'COSTOS VARIOS'!$B$2*'Precios ML'!V1407)</f>
        <v>447980</v>
      </c>
      <c r="J1407" s="22">
        <v>0</v>
      </c>
      <c r="K1407" s="27">
        <f t="shared" si="210"/>
        <v>10.4125</v>
      </c>
      <c r="L1407" s="27">
        <f t="shared" si="211"/>
        <v>10.4125</v>
      </c>
      <c r="M1407" s="26">
        <f>(INDEX(pesos!A:B,MATCH(L1407,pesos!A:A,1),2))</f>
        <v>16200</v>
      </c>
      <c r="N1407" s="26">
        <f>+R1407*'COSTOS VARIOS'!$O$1</f>
        <v>169100</v>
      </c>
      <c r="O1407" s="26">
        <f>+R1407*'COSTOS VARIOS'!$O$2</f>
        <v>3649.0000000000005</v>
      </c>
      <c r="P1407" s="26">
        <f>+R1407*'COSTOS VARIOS'!$O$3</f>
        <v>13350</v>
      </c>
      <c r="Q1407" s="26">
        <v>1</v>
      </c>
      <c r="R1407" s="26">
        <f t="shared" si="212"/>
        <v>890000</v>
      </c>
      <c r="S1407" s="25">
        <f t="shared" si="213"/>
        <v>1540279</v>
      </c>
      <c r="T1407" s="28">
        <f t="shared" si="214"/>
        <v>0.45421706067537104</v>
      </c>
      <c r="U1407" s="29">
        <f t="shared" si="215"/>
        <v>2239900</v>
      </c>
      <c r="V1407" s="26">
        <f>+INDEX('LISTA DE PRECIOS EKM '!A:K,MATCH('Precios ML'!B1407,'LISTA DE PRECIOS EKM '!A:A,0),8)</f>
        <v>2239900</v>
      </c>
      <c r="W1407" s="26">
        <f t="shared" si="216"/>
        <v>2239900</v>
      </c>
      <c r="X1407" s="26">
        <f t="shared" si="217"/>
        <v>0</v>
      </c>
      <c r="Y1407" s="26"/>
      <c r="Z1407" s="26">
        <f t="shared" si="218"/>
        <v>2239900</v>
      </c>
      <c r="AA1407" s="30">
        <f t="shared" si="219"/>
        <v>1.5167415730337077</v>
      </c>
    </row>
    <row r="1408" spans="1:27">
      <c r="A1408" s="20" t="s">
        <v>6343</v>
      </c>
      <c r="B1408" s="20" t="s">
        <v>6344</v>
      </c>
      <c r="C1408" s="25">
        <v>1139900</v>
      </c>
      <c r="D1408" s="22">
        <v>85</v>
      </c>
      <c r="E1408" s="22">
        <v>49</v>
      </c>
      <c r="F1408" s="22">
        <v>40</v>
      </c>
      <c r="G1408" s="22">
        <v>16000</v>
      </c>
      <c r="H1408" s="22" t="s">
        <v>5088</v>
      </c>
      <c r="I1408" s="26">
        <f>+IF(H1408='COSTOS VARIOS'!$C$1,'COSTOS VARIOS'!$C$2*'Precios ML'!V1408,'COSTOS VARIOS'!$B$2*'Precios ML'!V1408)</f>
        <v>515980</v>
      </c>
      <c r="J1408" s="22">
        <v>0</v>
      </c>
      <c r="K1408" s="27">
        <f t="shared" si="210"/>
        <v>10.4125</v>
      </c>
      <c r="L1408" s="27">
        <f t="shared" si="211"/>
        <v>10.4125</v>
      </c>
      <c r="M1408" s="26">
        <f>(INDEX(pesos!A:B,MATCH(L1408,pesos!A:A,1),2))</f>
        <v>16200</v>
      </c>
      <c r="N1408" s="26">
        <f>+R1408*'COSTOS VARIOS'!$O$1</f>
        <v>216581</v>
      </c>
      <c r="O1408" s="26">
        <f>+R1408*'COSTOS VARIOS'!$O$2</f>
        <v>4673.59</v>
      </c>
      <c r="P1408" s="26">
        <f>+R1408*'COSTOS VARIOS'!$O$3</f>
        <v>17098.5</v>
      </c>
      <c r="Q1408" s="26">
        <v>1</v>
      </c>
      <c r="R1408" s="26">
        <f t="shared" si="212"/>
        <v>1139900</v>
      </c>
      <c r="S1408" s="25">
        <f t="shared" si="213"/>
        <v>1910433.09</v>
      </c>
      <c r="T1408" s="28">
        <f t="shared" si="214"/>
        <v>0.35042677678913114</v>
      </c>
      <c r="U1408" s="29">
        <f t="shared" si="215"/>
        <v>2579900</v>
      </c>
      <c r="V1408" s="26">
        <f>+INDEX('LISTA DE PRECIOS EKM '!A:K,MATCH('Precios ML'!B1408,'LISTA DE PRECIOS EKM '!A:A,0),8)</f>
        <v>2579900</v>
      </c>
      <c r="W1408" s="26">
        <f t="shared" si="216"/>
        <v>2579900</v>
      </c>
      <c r="X1408" s="26">
        <f t="shared" si="217"/>
        <v>0</v>
      </c>
      <c r="Y1408" s="26"/>
      <c r="Z1408" s="26">
        <f t="shared" si="218"/>
        <v>2579900</v>
      </c>
      <c r="AA1408" s="30">
        <f t="shared" si="219"/>
        <v>1.2632687077813842</v>
      </c>
    </row>
    <row r="1409" spans="1:27">
      <c r="A1409" s="20" t="s">
        <v>6343</v>
      </c>
      <c r="B1409" s="20" t="s">
        <v>6344</v>
      </c>
      <c r="C1409" s="25">
        <v>1139900</v>
      </c>
      <c r="D1409" s="22">
        <v>85</v>
      </c>
      <c r="E1409" s="22">
        <v>49</v>
      </c>
      <c r="F1409" s="22">
        <v>40</v>
      </c>
      <c r="G1409" s="22">
        <v>16000</v>
      </c>
      <c r="H1409" s="22" t="s">
        <v>5088</v>
      </c>
      <c r="I1409" s="26">
        <f>+IF(H1409='COSTOS VARIOS'!$C$1,'COSTOS VARIOS'!$C$2*'Precios ML'!V1409,'COSTOS VARIOS'!$B$2*'Precios ML'!V1409)</f>
        <v>515980</v>
      </c>
      <c r="J1409" s="22">
        <v>0</v>
      </c>
      <c r="K1409" s="27">
        <f t="shared" si="210"/>
        <v>10.4125</v>
      </c>
      <c r="L1409" s="27">
        <f t="shared" si="211"/>
        <v>10.4125</v>
      </c>
      <c r="M1409" s="26">
        <f>(INDEX(pesos!A:B,MATCH(L1409,pesos!A:A,1),2))</f>
        <v>16200</v>
      </c>
      <c r="N1409" s="26">
        <f>+R1409*'COSTOS VARIOS'!$O$1</f>
        <v>216581</v>
      </c>
      <c r="O1409" s="26">
        <f>+R1409*'COSTOS VARIOS'!$O$2</f>
        <v>4673.59</v>
      </c>
      <c r="P1409" s="26">
        <f>+R1409*'COSTOS VARIOS'!$O$3</f>
        <v>17098.5</v>
      </c>
      <c r="Q1409" s="26">
        <v>1</v>
      </c>
      <c r="R1409" s="26">
        <f t="shared" si="212"/>
        <v>1139900</v>
      </c>
      <c r="S1409" s="25">
        <f t="shared" si="213"/>
        <v>1910433.09</v>
      </c>
      <c r="T1409" s="28">
        <f t="shared" si="214"/>
        <v>0.35042677678913114</v>
      </c>
      <c r="U1409" s="29">
        <f t="shared" si="215"/>
        <v>2579900</v>
      </c>
      <c r="V1409" s="26">
        <f>+INDEX('LISTA DE PRECIOS EKM '!A:K,MATCH('Precios ML'!B1409,'LISTA DE PRECIOS EKM '!A:A,0),8)</f>
        <v>2579900</v>
      </c>
      <c r="W1409" s="26">
        <f t="shared" si="216"/>
        <v>2579900</v>
      </c>
      <c r="X1409" s="26">
        <f t="shared" si="217"/>
        <v>0</v>
      </c>
      <c r="Y1409" s="26"/>
      <c r="Z1409" s="26">
        <f t="shared" si="218"/>
        <v>2579900</v>
      </c>
      <c r="AA1409" s="30">
        <f t="shared" si="219"/>
        <v>1.2632687077813842</v>
      </c>
    </row>
    <row r="1410" spans="1:27">
      <c r="A1410" s="20" t="s">
        <v>6345</v>
      </c>
      <c r="B1410" s="20" t="s">
        <v>6346</v>
      </c>
      <c r="C1410" s="25">
        <v>1139900</v>
      </c>
      <c r="D1410" s="22">
        <v>85</v>
      </c>
      <c r="E1410" s="22">
        <v>49</v>
      </c>
      <c r="F1410" s="22">
        <v>40</v>
      </c>
      <c r="G1410" s="22">
        <v>16000</v>
      </c>
      <c r="H1410" s="22" t="s">
        <v>5088</v>
      </c>
      <c r="I1410" s="26">
        <f>+IF(H1410='COSTOS VARIOS'!$C$1,'COSTOS VARIOS'!$C$2*'Precios ML'!V1410,'COSTOS VARIOS'!$B$2*'Precios ML'!V1410)</f>
        <v>499980</v>
      </c>
      <c r="J1410" s="22">
        <v>0</v>
      </c>
      <c r="K1410" s="27">
        <f t="shared" si="210"/>
        <v>10.4125</v>
      </c>
      <c r="L1410" s="27">
        <f t="shared" si="211"/>
        <v>10.4125</v>
      </c>
      <c r="M1410" s="26">
        <f>(INDEX(pesos!A:B,MATCH(L1410,pesos!A:A,1),2))</f>
        <v>16200</v>
      </c>
      <c r="N1410" s="26">
        <f>+R1410*'COSTOS VARIOS'!$O$1</f>
        <v>216581</v>
      </c>
      <c r="O1410" s="26">
        <f>+R1410*'COSTOS VARIOS'!$O$2</f>
        <v>4673.59</v>
      </c>
      <c r="P1410" s="26">
        <f>+R1410*'COSTOS VARIOS'!$O$3</f>
        <v>17098.5</v>
      </c>
      <c r="Q1410" s="26">
        <v>1</v>
      </c>
      <c r="R1410" s="26">
        <f t="shared" si="212"/>
        <v>1139900</v>
      </c>
      <c r="S1410" s="25">
        <f t="shared" si="213"/>
        <v>1894433.09</v>
      </c>
      <c r="T1410" s="28">
        <f t="shared" si="214"/>
        <v>0.3196032170236216</v>
      </c>
      <c r="U1410" s="29">
        <f t="shared" si="215"/>
        <v>2499900</v>
      </c>
      <c r="V1410" s="26">
        <f>+INDEX('LISTA DE PRECIOS EKM '!A:K,MATCH('Precios ML'!B1410,'LISTA DE PRECIOS EKM '!A:A,0),8)</f>
        <v>2499900</v>
      </c>
      <c r="W1410" s="26">
        <f t="shared" si="216"/>
        <v>2499900</v>
      </c>
      <c r="X1410" s="26">
        <f t="shared" si="217"/>
        <v>0</v>
      </c>
      <c r="Y1410" s="26"/>
      <c r="Z1410" s="26">
        <f t="shared" si="218"/>
        <v>2499900</v>
      </c>
      <c r="AA1410" s="30">
        <f t="shared" si="219"/>
        <v>1.193087112904641</v>
      </c>
    </row>
    <row r="1411" spans="1:27">
      <c r="A1411" s="20" t="s">
        <v>6345</v>
      </c>
      <c r="B1411" s="20" t="s">
        <v>6346</v>
      </c>
      <c r="C1411" s="25">
        <v>1139900</v>
      </c>
      <c r="D1411" s="22">
        <v>85</v>
      </c>
      <c r="E1411" s="22">
        <v>49</v>
      </c>
      <c r="F1411" s="22">
        <v>40</v>
      </c>
      <c r="G1411" s="22">
        <v>16000</v>
      </c>
      <c r="H1411" s="22" t="s">
        <v>5088</v>
      </c>
      <c r="I1411" s="26">
        <f>+IF(H1411='COSTOS VARIOS'!$C$1,'COSTOS VARIOS'!$C$2*'Precios ML'!V1411,'COSTOS VARIOS'!$B$2*'Precios ML'!V1411)</f>
        <v>499980</v>
      </c>
      <c r="J1411" s="22">
        <v>0</v>
      </c>
      <c r="K1411" s="27">
        <f t="shared" si="210"/>
        <v>10.4125</v>
      </c>
      <c r="L1411" s="27">
        <f t="shared" si="211"/>
        <v>10.4125</v>
      </c>
      <c r="M1411" s="26">
        <f>(INDEX(pesos!A:B,MATCH(L1411,pesos!A:A,1),2))</f>
        <v>16200</v>
      </c>
      <c r="N1411" s="26">
        <f>+R1411*'COSTOS VARIOS'!$O$1</f>
        <v>216581</v>
      </c>
      <c r="O1411" s="26">
        <f>+R1411*'COSTOS VARIOS'!$O$2</f>
        <v>4673.59</v>
      </c>
      <c r="P1411" s="26">
        <f>+R1411*'COSTOS VARIOS'!$O$3</f>
        <v>17098.5</v>
      </c>
      <c r="Q1411" s="26">
        <v>1</v>
      </c>
      <c r="R1411" s="26">
        <f t="shared" si="212"/>
        <v>1139900</v>
      </c>
      <c r="S1411" s="25">
        <f t="shared" si="213"/>
        <v>1894433.09</v>
      </c>
      <c r="T1411" s="28">
        <f t="shared" si="214"/>
        <v>0.3196032170236216</v>
      </c>
      <c r="U1411" s="29">
        <f t="shared" si="215"/>
        <v>2499900</v>
      </c>
      <c r="V1411" s="26">
        <f>+INDEX('LISTA DE PRECIOS EKM '!A:K,MATCH('Precios ML'!B1411,'LISTA DE PRECIOS EKM '!A:A,0),8)</f>
        <v>2499900</v>
      </c>
      <c r="W1411" s="26">
        <f t="shared" si="216"/>
        <v>2499900</v>
      </c>
      <c r="X1411" s="26">
        <f t="shared" si="217"/>
        <v>0</v>
      </c>
      <c r="Y1411" s="26"/>
      <c r="Z1411" s="26">
        <f t="shared" si="218"/>
        <v>2499900</v>
      </c>
      <c r="AA1411" s="30">
        <f t="shared" si="219"/>
        <v>1.193087112904641</v>
      </c>
    </row>
    <row r="1412" spans="1:27">
      <c r="A1412" s="20" t="s">
        <v>6347</v>
      </c>
      <c r="B1412" s="20" t="s">
        <v>6348</v>
      </c>
      <c r="C1412" s="25">
        <v>1047000</v>
      </c>
      <c r="D1412" s="22">
        <v>85</v>
      </c>
      <c r="E1412" s="22">
        <v>49</v>
      </c>
      <c r="F1412" s="22">
        <v>40</v>
      </c>
      <c r="G1412" s="22">
        <v>16000</v>
      </c>
      <c r="H1412" s="22" t="s">
        <v>5088</v>
      </c>
      <c r="I1412" s="26">
        <f>+IF(H1412='COSTOS VARIOS'!$C$1,'COSTOS VARIOS'!$C$2*'Precios ML'!V1412,'COSTOS VARIOS'!$B$2*'Precios ML'!V1412)</f>
        <v>457980</v>
      </c>
      <c r="J1412" s="22">
        <v>0</v>
      </c>
      <c r="K1412" s="27">
        <f t="shared" ref="K1412:K1475" si="220">+(D1412*E1412*F1412)/G1412</f>
        <v>10.4125</v>
      </c>
      <c r="L1412" s="27">
        <f t="shared" ref="L1412:L1475" si="221">+K1412*Q1412</f>
        <v>10.4125</v>
      </c>
      <c r="M1412" s="26">
        <f>(INDEX(pesos!A:B,MATCH(L1412,pesos!A:A,1),2))</f>
        <v>16200</v>
      </c>
      <c r="N1412" s="26">
        <f>+R1412*'COSTOS VARIOS'!$O$1</f>
        <v>198930</v>
      </c>
      <c r="O1412" s="26">
        <f>+R1412*'COSTOS VARIOS'!$O$2</f>
        <v>4292.7000000000007</v>
      </c>
      <c r="P1412" s="26">
        <f>+R1412*'COSTOS VARIOS'!$O$3</f>
        <v>15705</v>
      </c>
      <c r="Q1412" s="26">
        <v>1</v>
      </c>
      <c r="R1412" s="26">
        <f t="shared" ref="R1412:R1475" si="222">+C1412*Q1412</f>
        <v>1047000</v>
      </c>
      <c r="S1412" s="25">
        <f t="shared" ref="S1412:S1475" si="223">+R1412+P1412+O1412+N1412+M1412+I1412</f>
        <v>1740107.7</v>
      </c>
      <c r="T1412" s="28">
        <f t="shared" ref="T1412:T1475" si="224">+(V1412/S1412)-1</f>
        <v>0.31595302980384488</v>
      </c>
      <c r="U1412" s="29">
        <f t="shared" ref="U1412:U1475" si="225">+S1412*T1412+S1412</f>
        <v>2289900</v>
      </c>
      <c r="V1412" s="26">
        <f>+INDEX('LISTA DE PRECIOS EKM '!A:K,MATCH('Precios ML'!B1412,'LISTA DE PRECIOS EKM '!A:A,0),8)</f>
        <v>2289900</v>
      </c>
      <c r="W1412" s="26">
        <f t="shared" ref="W1412:W1475" si="226">+V1412*Q1412</f>
        <v>2289900</v>
      </c>
      <c r="X1412" s="26">
        <f t="shared" ref="X1412:X1475" si="227">+W1412-U1412</f>
        <v>0</v>
      </c>
      <c r="Y1412" s="26"/>
      <c r="Z1412" s="26">
        <f t="shared" ref="Z1412:Z1475" si="228">+W1412-Y1412</f>
        <v>2289900</v>
      </c>
      <c r="AA1412" s="30">
        <f t="shared" ref="AA1412:AA1475" si="229">+(Z1412/C1412)-1</f>
        <v>1.1871060171919772</v>
      </c>
    </row>
    <row r="1413" spans="1:27">
      <c r="A1413" s="20" t="s">
        <v>6347</v>
      </c>
      <c r="B1413" s="20" t="s">
        <v>6348</v>
      </c>
      <c r="C1413" s="25">
        <v>1047000</v>
      </c>
      <c r="D1413" s="22">
        <v>85</v>
      </c>
      <c r="E1413" s="22">
        <v>49</v>
      </c>
      <c r="F1413" s="22">
        <v>40</v>
      </c>
      <c r="G1413" s="22">
        <v>16000</v>
      </c>
      <c r="H1413" s="22" t="s">
        <v>5088</v>
      </c>
      <c r="I1413" s="26">
        <f>+IF(H1413='COSTOS VARIOS'!$C$1,'COSTOS VARIOS'!$C$2*'Precios ML'!V1413,'COSTOS VARIOS'!$B$2*'Precios ML'!V1413)</f>
        <v>457980</v>
      </c>
      <c r="J1413" s="22">
        <v>0</v>
      </c>
      <c r="K1413" s="27">
        <f t="shared" si="220"/>
        <v>10.4125</v>
      </c>
      <c r="L1413" s="27">
        <f t="shared" si="221"/>
        <v>10.4125</v>
      </c>
      <c r="M1413" s="26">
        <f>(INDEX(pesos!A:B,MATCH(L1413,pesos!A:A,1),2))</f>
        <v>16200</v>
      </c>
      <c r="N1413" s="26">
        <f>+R1413*'COSTOS VARIOS'!$O$1</f>
        <v>198930</v>
      </c>
      <c r="O1413" s="26">
        <f>+R1413*'COSTOS VARIOS'!$O$2</f>
        <v>4292.7000000000007</v>
      </c>
      <c r="P1413" s="26">
        <f>+R1413*'COSTOS VARIOS'!$O$3</f>
        <v>15705</v>
      </c>
      <c r="Q1413" s="26">
        <v>1</v>
      </c>
      <c r="R1413" s="26">
        <f t="shared" si="222"/>
        <v>1047000</v>
      </c>
      <c r="S1413" s="25">
        <f t="shared" si="223"/>
        <v>1740107.7</v>
      </c>
      <c r="T1413" s="28">
        <f t="shared" si="224"/>
        <v>0.31595302980384488</v>
      </c>
      <c r="U1413" s="29">
        <f t="shared" si="225"/>
        <v>2289900</v>
      </c>
      <c r="V1413" s="26">
        <f>+INDEX('LISTA DE PRECIOS EKM '!A:K,MATCH('Precios ML'!B1413,'LISTA DE PRECIOS EKM '!A:A,0),8)</f>
        <v>2289900</v>
      </c>
      <c r="W1413" s="26">
        <f t="shared" si="226"/>
        <v>2289900</v>
      </c>
      <c r="X1413" s="26">
        <f t="shared" si="227"/>
        <v>0</v>
      </c>
      <c r="Y1413" s="26"/>
      <c r="Z1413" s="26">
        <f t="shared" si="228"/>
        <v>2289900</v>
      </c>
      <c r="AA1413" s="30">
        <f t="shared" si="229"/>
        <v>1.1871060171919772</v>
      </c>
    </row>
    <row r="1414" spans="1:27">
      <c r="A1414" s="20" t="s">
        <v>6349</v>
      </c>
      <c r="B1414" s="20" t="s">
        <v>6350</v>
      </c>
      <c r="C1414" s="25">
        <v>1047000</v>
      </c>
      <c r="D1414" s="22">
        <v>85</v>
      </c>
      <c r="E1414" s="22">
        <v>49</v>
      </c>
      <c r="F1414" s="22">
        <v>40</v>
      </c>
      <c r="G1414" s="22">
        <v>16000</v>
      </c>
      <c r="H1414" s="22" t="s">
        <v>5088</v>
      </c>
      <c r="I1414" s="26">
        <f>+IF(H1414='COSTOS VARIOS'!$C$1,'COSTOS VARIOS'!$C$2*'Precios ML'!V1414,'COSTOS VARIOS'!$B$2*'Precios ML'!V1414)</f>
        <v>519980</v>
      </c>
      <c r="J1414" s="22">
        <v>0</v>
      </c>
      <c r="K1414" s="27">
        <f t="shared" si="220"/>
        <v>10.4125</v>
      </c>
      <c r="L1414" s="27">
        <f t="shared" si="221"/>
        <v>10.4125</v>
      </c>
      <c r="M1414" s="26">
        <f>(INDEX(pesos!A:B,MATCH(L1414,pesos!A:A,1),2))</f>
        <v>16200</v>
      </c>
      <c r="N1414" s="26">
        <f>+R1414*'COSTOS VARIOS'!$O$1</f>
        <v>198930</v>
      </c>
      <c r="O1414" s="26">
        <f>+R1414*'COSTOS VARIOS'!$O$2</f>
        <v>4292.7000000000007</v>
      </c>
      <c r="P1414" s="26">
        <f>+R1414*'COSTOS VARIOS'!$O$3</f>
        <v>15705</v>
      </c>
      <c r="Q1414" s="26">
        <v>1</v>
      </c>
      <c r="R1414" s="26">
        <f t="shared" si="222"/>
        <v>1047000</v>
      </c>
      <c r="S1414" s="25">
        <f t="shared" si="223"/>
        <v>1802107.7</v>
      </c>
      <c r="T1414" s="28">
        <f t="shared" si="224"/>
        <v>0.4426995678449186</v>
      </c>
      <c r="U1414" s="29">
        <f t="shared" si="225"/>
        <v>2599900</v>
      </c>
      <c r="V1414" s="26">
        <f>+INDEX('LISTA DE PRECIOS EKM '!A:K,MATCH('Precios ML'!B1414,'LISTA DE PRECIOS EKM '!A:A,0),8)</f>
        <v>2599900</v>
      </c>
      <c r="W1414" s="26">
        <f t="shared" si="226"/>
        <v>2599900</v>
      </c>
      <c r="X1414" s="26">
        <f t="shared" si="227"/>
        <v>0</v>
      </c>
      <c r="Y1414" s="26"/>
      <c r="Z1414" s="26">
        <f t="shared" si="228"/>
        <v>2599900</v>
      </c>
      <c r="AA1414" s="30">
        <f t="shared" si="229"/>
        <v>1.4831900668576887</v>
      </c>
    </row>
    <row r="1415" spans="1:27">
      <c r="A1415" s="20" t="s">
        <v>6349</v>
      </c>
      <c r="B1415" s="20" t="s">
        <v>6350</v>
      </c>
      <c r="C1415" s="25">
        <v>1047000</v>
      </c>
      <c r="D1415" s="22">
        <v>85</v>
      </c>
      <c r="E1415" s="22">
        <v>49</v>
      </c>
      <c r="F1415" s="22">
        <v>40</v>
      </c>
      <c r="G1415" s="22">
        <v>16000</v>
      </c>
      <c r="H1415" s="22" t="s">
        <v>5088</v>
      </c>
      <c r="I1415" s="26">
        <f>+IF(H1415='COSTOS VARIOS'!$C$1,'COSTOS VARIOS'!$C$2*'Precios ML'!V1415,'COSTOS VARIOS'!$B$2*'Precios ML'!V1415)</f>
        <v>519980</v>
      </c>
      <c r="J1415" s="22">
        <v>0</v>
      </c>
      <c r="K1415" s="27">
        <f t="shared" si="220"/>
        <v>10.4125</v>
      </c>
      <c r="L1415" s="27">
        <f t="shared" si="221"/>
        <v>10.4125</v>
      </c>
      <c r="M1415" s="26">
        <f>(INDEX(pesos!A:B,MATCH(L1415,pesos!A:A,1),2))</f>
        <v>16200</v>
      </c>
      <c r="N1415" s="26">
        <f>+R1415*'COSTOS VARIOS'!$O$1</f>
        <v>198930</v>
      </c>
      <c r="O1415" s="26">
        <f>+R1415*'COSTOS VARIOS'!$O$2</f>
        <v>4292.7000000000007</v>
      </c>
      <c r="P1415" s="26">
        <f>+R1415*'COSTOS VARIOS'!$O$3</f>
        <v>15705</v>
      </c>
      <c r="Q1415" s="26">
        <v>1</v>
      </c>
      <c r="R1415" s="26">
        <f t="shared" si="222"/>
        <v>1047000</v>
      </c>
      <c r="S1415" s="25">
        <f t="shared" si="223"/>
        <v>1802107.7</v>
      </c>
      <c r="T1415" s="28">
        <f t="shared" si="224"/>
        <v>0.4426995678449186</v>
      </c>
      <c r="U1415" s="29">
        <f t="shared" si="225"/>
        <v>2599900</v>
      </c>
      <c r="V1415" s="26">
        <f>+INDEX('LISTA DE PRECIOS EKM '!A:K,MATCH('Precios ML'!B1415,'LISTA DE PRECIOS EKM '!A:A,0),8)</f>
        <v>2599900</v>
      </c>
      <c r="W1415" s="26">
        <f t="shared" si="226"/>
        <v>2599900</v>
      </c>
      <c r="X1415" s="26">
        <f t="shared" si="227"/>
        <v>0</v>
      </c>
      <c r="Y1415" s="26"/>
      <c r="Z1415" s="26">
        <f t="shared" si="228"/>
        <v>2599900</v>
      </c>
      <c r="AA1415" s="30">
        <f t="shared" si="229"/>
        <v>1.4831900668576887</v>
      </c>
    </row>
    <row r="1416" spans="1:27">
      <c r="A1416" s="20" t="s">
        <v>6351</v>
      </c>
      <c r="B1416" s="20" t="s">
        <v>6352</v>
      </c>
      <c r="C1416" s="25">
        <v>1215418</v>
      </c>
      <c r="D1416" s="22">
        <v>85</v>
      </c>
      <c r="E1416" s="22">
        <v>49</v>
      </c>
      <c r="F1416" s="22">
        <v>40</v>
      </c>
      <c r="G1416" s="22">
        <v>16000</v>
      </c>
      <c r="H1416" s="22" t="s">
        <v>5088</v>
      </c>
      <c r="I1416" s="26">
        <f>+IF(H1416='COSTOS VARIOS'!$C$1,'COSTOS VARIOS'!$C$2*'Precios ML'!V1416,'COSTOS VARIOS'!$B$2*'Precios ML'!V1416)</f>
        <v>623980</v>
      </c>
      <c r="J1416" s="22">
        <v>0</v>
      </c>
      <c r="K1416" s="27">
        <f t="shared" si="220"/>
        <v>10.4125</v>
      </c>
      <c r="L1416" s="27">
        <f t="shared" si="221"/>
        <v>10.4125</v>
      </c>
      <c r="M1416" s="26">
        <f>(INDEX(pesos!A:B,MATCH(L1416,pesos!A:A,1),2))</f>
        <v>16200</v>
      </c>
      <c r="N1416" s="26">
        <f>+R1416*'COSTOS VARIOS'!$O$1</f>
        <v>230929.42</v>
      </c>
      <c r="O1416" s="26">
        <f>+R1416*'COSTOS VARIOS'!$O$2</f>
        <v>4983.2138000000004</v>
      </c>
      <c r="P1416" s="26">
        <f>+R1416*'COSTOS VARIOS'!$O$3</f>
        <v>18231.27</v>
      </c>
      <c r="Q1416" s="26">
        <v>1</v>
      </c>
      <c r="R1416" s="26">
        <f t="shared" si="222"/>
        <v>1215418</v>
      </c>
      <c r="S1416" s="25">
        <f t="shared" si="223"/>
        <v>2109741.9038</v>
      </c>
      <c r="T1416" s="28">
        <f t="shared" si="224"/>
        <v>0.47880648072664034</v>
      </c>
      <c r="U1416" s="29">
        <f t="shared" si="225"/>
        <v>3119900</v>
      </c>
      <c r="V1416" s="26">
        <f>+INDEX('LISTA DE PRECIOS EKM '!A:K,MATCH('Precios ML'!B1416,'LISTA DE PRECIOS EKM '!A:A,0),8)</f>
        <v>3119900</v>
      </c>
      <c r="W1416" s="26">
        <f t="shared" si="226"/>
        <v>3119900</v>
      </c>
      <c r="X1416" s="26">
        <f t="shared" si="227"/>
        <v>0</v>
      </c>
      <c r="Y1416" s="26"/>
      <c r="Z1416" s="26">
        <f t="shared" si="228"/>
        <v>3119900</v>
      </c>
      <c r="AA1416" s="30">
        <f t="shared" si="229"/>
        <v>1.566935819611031</v>
      </c>
    </row>
    <row r="1417" spans="1:27">
      <c r="A1417" s="20" t="s">
        <v>6351</v>
      </c>
      <c r="B1417" s="20" t="s">
        <v>6352</v>
      </c>
      <c r="C1417" s="25">
        <v>1215418</v>
      </c>
      <c r="D1417" s="22">
        <v>85</v>
      </c>
      <c r="E1417" s="22">
        <v>49</v>
      </c>
      <c r="F1417" s="22">
        <v>40</v>
      </c>
      <c r="G1417" s="22">
        <v>16000</v>
      </c>
      <c r="H1417" s="22" t="s">
        <v>5088</v>
      </c>
      <c r="I1417" s="26">
        <f>+IF(H1417='COSTOS VARIOS'!$C$1,'COSTOS VARIOS'!$C$2*'Precios ML'!V1417,'COSTOS VARIOS'!$B$2*'Precios ML'!V1417)</f>
        <v>623980</v>
      </c>
      <c r="J1417" s="22">
        <v>0</v>
      </c>
      <c r="K1417" s="27">
        <f t="shared" si="220"/>
        <v>10.4125</v>
      </c>
      <c r="L1417" s="27">
        <f t="shared" si="221"/>
        <v>10.4125</v>
      </c>
      <c r="M1417" s="26">
        <f>(INDEX(pesos!A:B,MATCH(L1417,pesos!A:A,1),2))</f>
        <v>16200</v>
      </c>
      <c r="N1417" s="26">
        <f>+R1417*'COSTOS VARIOS'!$O$1</f>
        <v>230929.42</v>
      </c>
      <c r="O1417" s="26">
        <f>+R1417*'COSTOS VARIOS'!$O$2</f>
        <v>4983.2138000000004</v>
      </c>
      <c r="P1417" s="26">
        <f>+R1417*'COSTOS VARIOS'!$O$3</f>
        <v>18231.27</v>
      </c>
      <c r="Q1417" s="26">
        <v>1</v>
      </c>
      <c r="R1417" s="26">
        <f t="shared" si="222"/>
        <v>1215418</v>
      </c>
      <c r="S1417" s="25">
        <f t="shared" si="223"/>
        <v>2109741.9038</v>
      </c>
      <c r="T1417" s="28">
        <f t="shared" si="224"/>
        <v>0.47880648072664034</v>
      </c>
      <c r="U1417" s="29">
        <f t="shared" si="225"/>
        <v>3119900</v>
      </c>
      <c r="V1417" s="26">
        <f>+INDEX('LISTA DE PRECIOS EKM '!A:K,MATCH('Precios ML'!B1417,'LISTA DE PRECIOS EKM '!A:A,0),8)</f>
        <v>3119900</v>
      </c>
      <c r="W1417" s="26">
        <f t="shared" si="226"/>
        <v>3119900</v>
      </c>
      <c r="X1417" s="26">
        <f t="shared" si="227"/>
        <v>0</v>
      </c>
      <c r="Y1417" s="26"/>
      <c r="Z1417" s="26">
        <f t="shared" si="228"/>
        <v>3119900</v>
      </c>
      <c r="AA1417" s="30">
        <f t="shared" si="229"/>
        <v>1.566935819611031</v>
      </c>
    </row>
    <row r="1418" spans="1:27">
      <c r="A1418" s="20" t="s">
        <v>6353</v>
      </c>
      <c r="B1418" s="20" t="s">
        <v>2645</v>
      </c>
      <c r="C1418" s="25">
        <v>1301755</v>
      </c>
      <c r="D1418" s="22">
        <v>85</v>
      </c>
      <c r="E1418" s="22">
        <v>49</v>
      </c>
      <c r="F1418" s="22">
        <v>40</v>
      </c>
      <c r="G1418" s="22">
        <v>16000</v>
      </c>
      <c r="H1418" s="22" t="s">
        <v>5088</v>
      </c>
      <c r="I1418" s="26">
        <f>+IF(H1418='COSTOS VARIOS'!$C$1,'COSTOS VARIOS'!$C$2*'Precios ML'!V1418,'COSTOS VARIOS'!$B$2*'Precios ML'!V1418)</f>
        <v>685980</v>
      </c>
      <c r="J1418" s="22">
        <v>0</v>
      </c>
      <c r="K1418" s="27">
        <f t="shared" si="220"/>
        <v>10.4125</v>
      </c>
      <c r="L1418" s="27">
        <f t="shared" si="221"/>
        <v>10.4125</v>
      </c>
      <c r="M1418" s="26">
        <f>(INDEX(pesos!A:B,MATCH(L1418,pesos!A:A,1),2))</f>
        <v>16200</v>
      </c>
      <c r="N1418" s="26">
        <f>+R1418*'COSTOS VARIOS'!$O$1</f>
        <v>247333.45</v>
      </c>
      <c r="O1418" s="26">
        <f>+R1418*'COSTOS VARIOS'!$O$2</f>
        <v>5337.1955000000007</v>
      </c>
      <c r="P1418" s="26">
        <f>+R1418*'COSTOS VARIOS'!$O$3</f>
        <v>19526.325000000001</v>
      </c>
      <c r="Q1418" s="26">
        <v>1</v>
      </c>
      <c r="R1418" s="26">
        <f t="shared" si="222"/>
        <v>1301755</v>
      </c>
      <c r="S1418" s="25">
        <f t="shared" si="223"/>
        <v>2276131.9704999998</v>
      </c>
      <c r="T1418" s="28">
        <f t="shared" si="224"/>
        <v>0.50689856495735208</v>
      </c>
      <c r="U1418" s="29">
        <f t="shared" si="225"/>
        <v>3429900</v>
      </c>
      <c r="V1418" s="26">
        <f>+INDEX('LISTA DE PRECIOS EKM '!A:K,MATCH('Precios ML'!B1418,'LISTA DE PRECIOS EKM '!A:A,0),8)</f>
        <v>3429900</v>
      </c>
      <c r="W1418" s="26">
        <f t="shared" si="226"/>
        <v>3429900</v>
      </c>
      <c r="X1418" s="26">
        <f t="shared" si="227"/>
        <v>0</v>
      </c>
      <c r="Y1418" s="26"/>
      <c r="Z1418" s="26">
        <f t="shared" si="228"/>
        <v>3429900</v>
      </c>
      <c r="AA1418" s="30">
        <f t="shared" si="229"/>
        <v>1.6348275981271438</v>
      </c>
    </row>
    <row r="1419" spans="1:27">
      <c r="A1419" s="20" t="s">
        <v>6353</v>
      </c>
      <c r="B1419" s="20" t="s">
        <v>2645</v>
      </c>
      <c r="C1419" s="25">
        <v>1301755</v>
      </c>
      <c r="D1419" s="22">
        <v>85</v>
      </c>
      <c r="E1419" s="22">
        <v>49</v>
      </c>
      <c r="F1419" s="22">
        <v>40</v>
      </c>
      <c r="G1419" s="22">
        <v>16000</v>
      </c>
      <c r="H1419" s="22" t="s">
        <v>5088</v>
      </c>
      <c r="I1419" s="26">
        <f>+IF(H1419='COSTOS VARIOS'!$C$1,'COSTOS VARIOS'!$C$2*'Precios ML'!V1419,'COSTOS VARIOS'!$B$2*'Precios ML'!V1419)</f>
        <v>685980</v>
      </c>
      <c r="J1419" s="22">
        <v>0</v>
      </c>
      <c r="K1419" s="27">
        <f t="shared" si="220"/>
        <v>10.4125</v>
      </c>
      <c r="L1419" s="27">
        <f t="shared" si="221"/>
        <v>10.4125</v>
      </c>
      <c r="M1419" s="26">
        <f>(INDEX(pesos!A:B,MATCH(L1419,pesos!A:A,1),2))</f>
        <v>16200</v>
      </c>
      <c r="N1419" s="26">
        <f>+R1419*'COSTOS VARIOS'!$O$1</f>
        <v>247333.45</v>
      </c>
      <c r="O1419" s="26">
        <f>+R1419*'COSTOS VARIOS'!$O$2</f>
        <v>5337.1955000000007</v>
      </c>
      <c r="P1419" s="26">
        <f>+R1419*'COSTOS VARIOS'!$O$3</f>
        <v>19526.325000000001</v>
      </c>
      <c r="Q1419" s="26">
        <v>1</v>
      </c>
      <c r="R1419" s="26">
        <f t="shared" si="222"/>
        <v>1301755</v>
      </c>
      <c r="S1419" s="25">
        <f t="shared" si="223"/>
        <v>2276131.9704999998</v>
      </c>
      <c r="T1419" s="28">
        <f t="shared" si="224"/>
        <v>0.50689856495735208</v>
      </c>
      <c r="U1419" s="29">
        <f t="shared" si="225"/>
        <v>3429900</v>
      </c>
      <c r="V1419" s="26">
        <f>+INDEX('LISTA DE PRECIOS EKM '!A:K,MATCH('Precios ML'!B1419,'LISTA DE PRECIOS EKM '!A:A,0),8)</f>
        <v>3429900</v>
      </c>
      <c r="W1419" s="26">
        <f t="shared" si="226"/>
        <v>3429900</v>
      </c>
      <c r="X1419" s="26">
        <f t="shared" si="227"/>
        <v>0</v>
      </c>
      <c r="Y1419" s="26"/>
      <c r="Z1419" s="26">
        <f t="shared" si="228"/>
        <v>3429900</v>
      </c>
      <c r="AA1419" s="30">
        <f t="shared" si="229"/>
        <v>1.6348275981271438</v>
      </c>
    </row>
    <row r="1420" spans="1:27">
      <c r="A1420" s="20" t="s">
        <v>6354</v>
      </c>
      <c r="B1420" s="20" t="s">
        <v>2643</v>
      </c>
      <c r="C1420" s="25">
        <v>1201755</v>
      </c>
      <c r="D1420" s="22">
        <v>85</v>
      </c>
      <c r="E1420" s="22">
        <v>49</v>
      </c>
      <c r="F1420" s="22">
        <v>40</v>
      </c>
      <c r="G1420" s="22">
        <v>16000</v>
      </c>
      <c r="H1420" s="22" t="s">
        <v>5088</v>
      </c>
      <c r="I1420" s="26">
        <f>+IF(H1420='COSTOS VARIOS'!$C$1,'COSTOS VARIOS'!$C$2*'Precios ML'!V1420,'COSTOS VARIOS'!$B$2*'Precios ML'!V1420)</f>
        <v>685980</v>
      </c>
      <c r="J1420" s="22">
        <v>0</v>
      </c>
      <c r="K1420" s="27">
        <f t="shared" si="220"/>
        <v>10.4125</v>
      </c>
      <c r="L1420" s="27">
        <f t="shared" si="221"/>
        <v>10.4125</v>
      </c>
      <c r="M1420" s="26">
        <f>(INDEX(pesos!A:B,MATCH(L1420,pesos!A:A,1),2))</f>
        <v>16200</v>
      </c>
      <c r="N1420" s="26">
        <f>+R1420*'COSTOS VARIOS'!$O$1</f>
        <v>228333.45</v>
      </c>
      <c r="O1420" s="26">
        <f>+R1420*'COSTOS VARIOS'!$O$2</f>
        <v>4927.1955000000007</v>
      </c>
      <c r="P1420" s="26">
        <f>+R1420*'COSTOS VARIOS'!$O$3</f>
        <v>18026.325000000001</v>
      </c>
      <c r="Q1420" s="26">
        <v>1</v>
      </c>
      <c r="R1420" s="26">
        <f t="shared" si="222"/>
        <v>1201755</v>
      </c>
      <c r="S1420" s="25">
        <f t="shared" si="223"/>
        <v>2155221.9704999998</v>
      </c>
      <c r="T1420" s="28">
        <f t="shared" si="224"/>
        <v>0.59143700600095572</v>
      </c>
      <c r="U1420" s="29">
        <f t="shared" si="225"/>
        <v>3429900</v>
      </c>
      <c r="V1420" s="26">
        <f>+INDEX('LISTA DE PRECIOS EKM '!A:K,MATCH('Precios ML'!B1420,'LISTA DE PRECIOS EKM '!A:A,0),8)</f>
        <v>3429900</v>
      </c>
      <c r="W1420" s="26">
        <f t="shared" si="226"/>
        <v>3429900</v>
      </c>
      <c r="X1420" s="26">
        <f t="shared" si="227"/>
        <v>0</v>
      </c>
      <c r="Y1420" s="26"/>
      <c r="Z1420" s="26">
        <f t="shared" si="228"/>
        <v>3429900</v>
      </c>
      <c r="AA1420" s="30">
        <f t="shared" si="229"/>
        <v>1.8540759139758105</v>
      </c>
    </row>
    <row r="1421" spans="1:27">
      <c r="A1421" s="20" t="s">
        <v>6354</v>
      </c>
      <c r="B1421" s="20" t="s">
        <v>2643</v>
      </c>
      <c r="C1421" s="25">
        <v>1201755</v>
      </c>
      <c r="D1421" s="22">
        <v>85</v>
      </c>
      <c r="E1421" s="22">
        <v>49</v>
      </c>
      <c r="F1421" s="22">
        <v>40</v>
      </c>
      <c r="G1421" s="22">
        <v>16000</v>
      </c>
      <c r="H1421" s="22" t="s">
        <v>5088</v>
      </c>
      <c r="I1421" s="26">
        <f>+IF(H1421='COSTOS VARIOS'!$C$1,'COSTOS VARIOS'!$C$2*'Precios ML'!V1421,'COSTOS VARIOS'!$B$2*'Precios ML'!V1421)</f>
        <v>685980</v>
      </c>
      <c r="J1421" s="22">
        <v>0</v>
      </c>
      <c r="K1421" s="27">
        <f t="shared" si="220"/>
        <v>10.4125</v>
      </c>
      <c r="L1421" s="27">
        <f t="shared" si="221"/>
        <v>10.4125</v>
      </c>
      <c r="M1421" s="26">
        <f>(INDEX(pesos!A:B,MATCH(L1421,pesos!A:A,1),2))</f>
        <v>16200</v>
      </c>
      <c r="N1421" s="26">
        <f>+R1421*'COSTOS VARIOS'!$O$1</f>
        <v>228333.45</v>
      </c>
      <c r="O1421" s="26">
        <f>+R1421*'COSTOS VARIOS'!$O$2</f>
        <v>4927.1955000000007</v>
      </c>
      <c r="P1421" s="26">
        <f>+R1421*'COSTOS VARIOS'!$O$3</f>
        <v>18026.325000000001</v>
      </c>
      <c r="Q1421" s="26">
        <v>1</v>
      </c>
      <c r="R1421" s="26">
        <f t="shared" si="222"/>
        <v>1201755</v>
      </c>
      <c r="S1421" s="25">
        <f t="shared" si="223"/>
        <v>2155221.9704999998</v>
      </c>
      <c r="T1421" s="28">
        <f t="shared" si="224"/>
        <v>0.59143700600095572</v>
      </c>
      <c r="U1421" s="29">
        <f t="shared" si="225"/>
        <v>3429900</v>
      </c>
      <c r="V1421" s="26">
        <f>+INDEX('LISTA DE PRECIOS EKM '!A:K,MATCH('Precios ML'!B1421,'LISTA DE PRECIOS EKM '!A:A,0),8)</f>
        <v>3429900</v>
      </c>
      <c r="W1421" s="26">
        <f t="shared" si="226"/>
        <v>3429900</v>
      </c>
      <c r="X1421" s="26">
        <f t="shared" si="227"/>
        <v>0</v>
      </c>
      <c r="Y1421" s="26"/>
      <c r="Z1421" s="26">
        <f t="shared" si="228"/>
        <v>3429900</v>
      </c>
      <c r="AA1421" s="30">
        <f t="shared" si="229"/>
        <v>1.8540759139758105</v>
      </c>
    </row>
    <row r="1422" spans="1:27">
      <c r="A1422" s="20" t="s">
        <v>6354</v>
      </c>
      <c r="B1422" s="20" t="s">
        <v>2635</v>
      </c>
      <c r="C1422" s="25">
        <v>1201755</v>
      </c>
      <c r="D1422" s="22">
        <v>85</v>
      </c>
      <c r="E1422" s="22">
        <v>49</v>
      </c>
      <c r="F1422" s="22">
        <v>40</v>
      </c>
      <c r="G1422" s="22">
        <v>16000</v>
      </c>
      <c r="H1422" s="22" t="s">
        <v>5088</v>
      </c>
      <c r="I1422" s="26">
        <f>+IF(H1422='COSTOS VARIOS'!$C$1,'COSTOS VARIOS'!$C$2*'Precios ML'!V1422,'COSTOS VARIOS'!$B$2*'Precios ML'!V1422)</f>
        <v>685980</v>
      </c>
      <c r="J1422" s="22">
        <v>0</v>
      </c>
      <c r="K1422" s="27">
        <f t="shared" si="220"/>
        <v>10.4125</v>
      </c>
      <c r="L1422" s="27">
        <f t="shared" si="221"/>
        <v>10.4125</v>
      </c>
      <c r="M1422" s="26">
        <f>(INDEX(pesos!A:B,MATCH(L1422,pesos!A:A,1),2))</f>
        <v>16200</v>
      </c>
      <c r="N1422" s="26">
        <f>+R1422*'COSTOS VARIOS'!$O$1</f>
        <v>228333.45</v>
      </c>
      <c r="O1422" s="26">
        <f>+R1422*'COSTOS VARIOS'!$O$2</f>
        <v>4927.1955000000007</v>
      </c>
      <c r="P1422" s="26">
        <f>+R1422*'COSTOS VARIOS'!$O$3</f>
        <v>18026.325000000001</v>
      </c>
      <c r="Q1422" s="26">
        <v>1</v>
      </c>
      <c r="R1422" s="26">
        <f t="shared" si="222"/>
        <v>1201755</v>
      </c>
      <c r="S1422" s="25">
        <f t="shared" si="223"/>
        <v>2155221.9704999998</v>
      </c>
      <c r="T1422" s="28">
        <f t="shared" si="224"/>
        <v>0.59143700600095572</v>
      </c>
      <c r="U1422" s="29">
        <f t="shared" si="225"/>
        <v>3429900</v>
      </c>
      <c r="V1422" s="26">
        <f>+INDEX('LISTA DE PRECIOS EKM '!A:K,MATCH('Precios ML'!B1422,'LISTA DE PRECIOS EKM '!A:A,0),8)</f>
        <v>3429900</v>
      </c>
      <c r="W1422" s="26">
        <f t="shared" si="226"/>
        <v>3429900</v>
      </c>
      <c r="X1422" s="26">
        <f t="shared" si="227"/>
        <v>0</v>
      </c>
      <c r="Y1422" s="26"/>
      <c r="Z1422" s="26">
        <f t="shared" si="228"/>
        <v>3429900</v>
      </c>
      <c r="AA1422" s="30">
        <f t="shared" si="229"/>
        <v>1.8540759139758105</v>
      </c>
    </row>
    <row r="1423" spans="1:27">
      <c r="A1423" s="20" t="s">
        <v>6354</v>
      </c>
      <c r="B1423" s="20" t="s">
        <v>2635</v>
      </c>
      <c r="C1423" s="25">
        <v>1201755</v>
      </c>
      <c r="D1423" s="22">
        <v>85</v>
      </c>
      <c r="E1423" s="22">
        <v>49</v>
      </c>
      <c r="F1423" s="22">
        <v>40</v>
      </c>
      <c r="G1423" s="22">
        <v>16000</v>
      </c>
      <c r="H1423" s="22" t="s">
        <v>5088</v>
      </c>
      <c r="I1423" s="26">
        <f>+IF(H1423='COSTOS VARIOS'!$C$1,'COSTOS VARIOS'!$C$2*'Precios ML'!V1423,'COSTOS VARIOS'!$B$2*'Precios ML'!V1423)</f>
        <v>685980</v>
      </c>
      <c r="J1423" s="22">
        <v>0</v>
      </c>
      <c r="K1423" s="27">
        <f t="shared" si="220"/>
        <v>10.4125</v>
      </c>
      <c r="L1423" s="27">
        <f t="shared" si="221"/>
        <v>10.4125</v>
      </c>
      <c r="M1423" s="26">
        <f>(INDEX(pesos!A:B,MATCH(L1423,pesos!A:A,1),2))</f>
        <v>16200</v>
      </c>
      <c r="N1423" s="26">
        <f>+R1423*'COSTOS VARIOS'!$O$1</f>
        <v>228333.45</v>
      </c>
      <c r="O1423" s="26">
        <f>+R1423*'COSTOS VARIOS'!$O$2</f>
        <v>4927.1955000000007</v>
      </c>
      <c r="P1423" s="26">
        <f>+R1423*'COSTOS VARIOS'!$O$3</f>
        <v>18026.325000000001</v>
      </c>
      <c r="Q1423" s="26">
        <v>1</v>
      </c>
      <c r="R1423" s="26">
        <f t="shared" si="222"/>
        <v>1201755</v>
      </c>
      <c r="S1423" s="25">
        <f t="shared" si="223"/>
        <v>2155221.9704999998</v>
      </c>
      <c r="T1423" s="28">
        <f t="shared" si="224"/>
        <v>0.59143700600095572</v>
      </c>
      <c r="U1423" s="29">
        <f t="shared" si="225"/>
        <v>3429900</v>
      </c>
      <c r="V1423" s="26">
        <f>+INDEX('LISTA DE PRECIOS EKM '!A:K,MATCH('Precios ML'!B1423,'LISTA DE PRECIOS EKM '!A:A,0),8)</f>
        <v>3429900</v>
      </c>
      <c r="W1423" s="26">
        <f t="shared" si="226"/>
        <v>3429900</v>
      </c>
      <c r="X1423" s="26">
        <f t="shared" si="227"/>
        <v>0</v>
      </c>
      <c r="Y1423" s="26"/>
      <c r="Z1423" s="26">
        <f t="shared" si="228"/>
        <v>3429900</v>
      </c>
      <c r="AA1423" s="30">
        <f t="shared" si="229"/>
        <v>1.8540759139758105</v>
      </c>
    </row>
    <row r="1424" spans="1:27">
      <c r="A1424" s="20" t="s">
        <v>6354</v>
      </c>
      <c r="B1424" s="20" t="s">
        <v>6355</v>
      </c>
      <c r="C1424" s="25">
        <v>1215418</v>
      </c>
      <c r="D1424" s="22">
        <v>85</v>
      </c>
      <c r="E1424" s="22">
        <v>49</v>
      </c>
      <c r="F1424" s="22">
        <v>40</v>
      </c>
      <c r="G1424" s="22">
        <v>16000</v>
      </c>
      <c r="H1424" s="22" t="s">
        <v>5088</v>
      </c>
      <c r="I1424" s="26">
        <f>+IF(H1424='COSTOS VARIOS'!$C$1,'COSTOS VARIOS'!$C$2*'Precios ML'!V1424,'COSTOS VARIOS'!$B$2*'Precios ML'!V1424)</f>
        <v>623980</v>
      </c>
      <c r="J1424" s="22">
        <v>0</v>
      </c>
      <c r="K1424" s="27">
        <f t="shared" si="220"/>
        <v>10.4125</v>
      </c>
      <c r="L1424" s="27">
        <f t="shared" si="221"/>
        <v>10.4125</v>
      </c>
      <c r="M1424" s="26">
        <f>(INDEX(pesos!A:B,MATCH(L1424,pesos!A:A,1),2))</f>
        <v>16200</v>
      </c>
      <c r="N1424" s="26">
        <f>+R1424*'COSTOS VARIOS'!$O$1</f>
        <v>230929.42</v>
      </c>
      <c r="O1424" s="26">
        <f>+R1424*'COSTOS VARIOS'!$O$2</f>
        <v>4983.2138000000004</v>
      </c>
      <c r="P1424" s="26">
        <f>+R1424*'COSTOS VARIOS'!$O$3</f>
        <v>18231.27</v>
      </c>
      <c r="Q1424" s="26">
        <v>1</v>
      </c>
      <c r="R1424" s="26">
        <f t="shared" si="222"/>
        <v>1215418</v>
      </c>
      <c r="S1424" s="25">
        <f t="shared" si="223"/>
        <v>2109741.9038</v>
      </c>
      <c r="T1424" s="28">
        <f t="shared" si="224"/>
        <v>0.47880648072664034</v>
      </c>
      <c r="U1424" s="29">
        <f t="shared" si="225"/>
        <v>3119900</v>
      </c>
      <c r="V1424" s="26">
        <f>+INDEX('LISTA DE PRECIOS EKM '!A:K,MATCH('Precios ML'!B1424,'LISTA DE PRECIOS EKM '!A:A,0),8)</f>
        <v>3119900</v>
      </c>
      <c r="W1424" s="26">
        <f t="shared" si="226"/>
        <v>3119900</v>
      </c>
      <c r="X1424" s="26">
        <f t="shared" si="227"/>
        <v>0</v>
      </c>
      <c r="Y1424" s="26"/>
      <c r="Z1424" s="26">
        <f t="shared" si="228"/>
        <v>3119900</v>
      </c>
      <c r="AA1424" s="30">
        <f t="shared" si="229"/>
        <v>1.566935819611031</v>
      </c>
    </row>
    <row r="1425" spans="1:27">
      <c r="A1425" s="20" t="s">
        <v>6354</v>
      </c>
      <c r="B1425" s="20" t="s">
        <v>6355</v>
      </c>
      <c r="C1425" s="25">
        <v>1215418</v>
      </c>
      <c r="D1425" s="22">
        <v>85</v>
      </c>
      <c r="E1425" s="22">
        <v>49</v>
      </c>
      <c r="F1425" s="22">
        <v>40</v>
      </c>
      <c r="G1425" s="22">
        <v>16000</v>
      </c>
      <c r="H1425" s="22" t="s">
        <v>5088</v>
      </c>
      <c r="I1425" s="26">
        <f>+IF(H1425='COSTOS VARIOS'!$C$1,'COSTOS VARIOS'!$C$2*'Precios ML'!V1425,'COSTOS VARIOS'!$B$2*'Precios ML'!V1425)</f>
        <v>623980</v>
      </c>
      <c r="J1425" s="22">
        <v>0</v>
      </c>
      <c r="K1425" s="27">
        <f t="shared" si="220"/>
        <v>10.4125</v>
      </c>
      <c r="L1425" s="27">
        <f t="shared" si="221"/>
        <v>10.4125</v>
      </c>
      <c r="M1425" s="26">
        <f>(INDEX(pesos!A:B,MATCH(L1425,pesos!A:A,1),2))</f>
        <v>16200</v>
      </c>
      <c r="N1425" s="26">
        <f>+R1425*'COSTOS VARIOS'!$O$1</f>
        <v>230929.42</v>
      </c>
      <c r="O1425" s="26">
        <f>+R1425*'COSTOS VARIOS'!$O$2</f>
        <v>4983.2138000000004</v>
      </c>
      <c r="P1425" s="26">
        <f>+R1425*'COSTOS VARIOS'!$O$3</f>
        <v>18231.27</v>
      </c>
      <c r="Q1425" s="26">
        <v>1</v>
      </c>
      <c r="R1425" s="26">
        <f t="shared" si="222"/>
        <v>1215418</v>
      </c>
      <c r="S1425" s="25">
        <f t="shared" si="223"/>
        <v>2109741.9038</v>
      </c>
      <c r="T1425" s="28">
        <f t="shared" si="224"/>
        <v>0.47880648072664034</v>
      </c>
      <c r="U1425" s="29">
        <f t="shared" si="225"/>
        <v>3119900</v>
      </c>
      <c r="V1425" s="26">
        <f>+INDEX('LISTA DE PRECIOS EKM '!A:K,MATCH('Precios ML'!B1425,'LISTA DE PRECIOS EKM '!A:A,0),8)</f>
        <v>3119900</v>
      </c>
      <c r="W1425" s="26">
        <f t="shared" si="226"/>
        <v>3119900</v>
      </c>
      <c r="X1425" s="26">
        <f t="shared" si="227"/>
        <v>0</v>
      </c>
      <c r="Y1425" s="26"/>
      <c r="Z1425" s="26">
        <f t="shared" si="228"/>
        <v>3119900</v>
      </c>
      <c r="AA1425" s="30">
        <f t="shared" si="229"/>
        <v>1.566935819611031</v>
      </c>
    </row>
    <row r="1426" spans="1:27">
      <c r="A1426" s="20" t="s">
        <v>6354</v>
      </c>
      <c r="B1426" s="20" t="s">
        <v>6356</v>
      </c>
      <c r="C1426" s="25">
        <v>1215418</v>
      </c>
      <c r="D1426" s="22">
        <v>85</v>
      </c>
      <c r="E1426" s="22">
        <v>49</v>
      </c>
      <c r="F1426" s="22">
        <v>40</v>
      </c>
      <c r="G1426" s="22">
        <v>16000</v>
      </c>
      <c r="H1426" s="22" t="s">
        <v>5088</v>
      </c>
      <c r="I1426" s="26">
        <f>+IF(H1426='COSTOS VARIOS'!$C$1,'COSTOS VARIOS'!$C$2*'Precios ML'!V1426,'COSTOS VARIOS'!$B$2*'Precios ML'!V1426)</f>
        <v>623980</v>
      </c>
      <c r="J1426" s="22">
        <v>0</v>
      </c>
      <c r="K1426" s="27">
        <f t="shared" si="220"/>
        <v>10.4125</v>
      </c>
      <c r="L1426" s="27">
        <f t="shared" si="221"/>
        <v>10.4125</v>
      </c>
      <c r="M1426" s="26">
        <f>(INDEX(pesos!A:B,MATCH(L1426,pesos!A:A,1),2))</f>
        <v>16200</v>
      </c>
      <c r="N1426" s="26">
        <f>+R1426*'COSTOS VARIOS'!$O$1</f>
        <v>230929.42</v>
      </c>
      <c r="O1426" s="26">
        <f>+R1426*'COSTOS VARIOS'!$O$2</f>
        <v>4983.2138000000004</v>
      </c>
      <c r="P1426" s="26">
        <f>+R1426*'COSTOS VARIOS'!$O$3</f>
        <v>18231.27</v>
      </c>
      <c r="Q1426" s="26">
        <v>1</v>
      </c>
      <c r="R1426" s="26">
        <f t="shared" si="222"/>
        <v>1215418</v>
      </c>
      <c r="S1426" s="25">
        <f t="shared" si="223"/>
        <v>2109741.9038</v>
      </c>
      <c r="T1426" s="28">
        <f t="shared" si="224"/>
        <v>0.47880648072664034</v>
      </c>
      <c r="U1426" s="29">
        <f t="shared" si="225"/>
        <v>3119900</v>
      </c>
      <c r="V1426" s="26">
        <f>+INDEX('LISTA DE PRECIOS EKM '!A:K,MATCH('Precios ML'!B1426,'LISTA DE PRECIOS EKM '!A:A,0),8)</f>
        <v>3119900</v>
      </c>
      <c r="W1426" s="26">
        <f t="shared" si="226"/>
        <v>3119900</v>
      </c>
      <c r="X1426" s="26">
        <f t="shared" si="227"/>
        <v>0</v>
      </c>
      <c r="Y1426" s="26"/>
      <c r="Z1426" s="26">
        <f t="shared" si="228"/>
        <v>3119900</v>
      </c>
      <c r="AA1426" s="30">
        <f t="shared" si="229"/>
        <v>1.566935819611031</v>
      </c>
    </row>
    <row r="1427" spans="1:27">
      <c r="A1427" s="20" t="s">
        <v>6354</v>
      </c>
      <c r="B1427" s="20" t="s">
        <v>6356</v>
      </c>
      <c r="C1427" s="25">
        <v>1215418</v>
      </c>
      <c r="D1427" s="22">
        <v>85</v>
      </c>
      <c r="E1427" s="22">
        <v>49</v>
      </c>
      <c r="F1427" s="22">
        <v>40</v>
      </c>
      <c r="G1427" s="22">
        <v>16000</v>
      </c>
      <c r="H1427" s="22" t="s">
        <v>5088</v>
      </c>
      <c r="I1427" s="26">
        <f>+IF(H1427='COSTOS VARIOS'!$C$1,'COSTOS VARIOS'!$C$2*'Precios ML'!V1427,'COSTOS VARIOS'!$B$2*'Precios ML'!V1427)</f>
        <v>623980</v>
      </c>
      <c r="J1427" s="22">
        <v>0</v>
      </c>
      <c r="K1427" s="27">
        <f t="shared" si="220"/>
        <v>10.4125</v>
      </c>
      <c r="L1427" s="27">
        <f t="shared" si="221"/>
        <v>10.4125</v>
      </c>
      <c r="M1427" s="26">
        <f>(INDEX(pesos!A:B,MATCH(L1427,pesos!A:A,1),2))</f>
        <v>16200</v>
      </c>
      <c r="N1427" s="26">
        <f>+R1427*'COSTOS VARIOS'!$O$1</f>
        <v>230929.42</v>
      </c>
      <c r="O1427" s="26">
        <f>+R1427*'COSTOS VARIOS'!$O$2</f>
        <v>4983.2138000000004</v>
      </c>
      <c r="P1427" s="26">
        <f>+R1427*'COSTOS VARIOS'!$O$3</f>
        <v>18231.27</v>
      </c>
      <c r="Q1427" s="26">
        <v>1</v>
      </c>
      <c r="R1427" s="26">
        <f t="shared" si="222"/>
        <v>1215418</v>
      </c>
      <c r="S1427" s="25">
        <f t="shared" si="223"/>
        <v>2109741.9038</v>
      </c>
      <c r="T1427" s="28">
        <f t="shared" si="224"/>
        <v>0.47880648072664034</v>
      </c>
      <c r="U1427" s="29">
        <f t="shared" si="225"/>
        <v>3119900</v>
      </c>
      <c r="V1427" s="26">
        <f>+INDEX('LISTA DE PRECIOS EKM '!A:K,MATCH('Precios ML'!B1427,'LISTA DE PRECIOS EKM '!A:A,0),8)</f>
        <v>3119900</v>
      </c>
      <c r="W1427" s="26">
        <f t="shared" si="226"/>
        <v>3119900</v>
      </c>
      <c r="X1427" s="26">
        <f t="shared" si="227"/>
        <v>0</v>
      </c>
      <c r="Y1427" s="26"/>
      <c r="Z1427" s="26">
        <f t="shared" si="228"/>
        <v>3119900</v>
      </c>
      <c r="AA1427" s="30">
        <f t="shared" si="229"/>
        <v>1.566935819611031</v>
      </c>
    </row>
    <row r="1428" spans="1:27">
      <c r="A1428" s="20" t="s">
        <v>6354</v>
      </c>
      <c r="B1428" s="20" t="s">
        <v>6357</v>
      </c>
      <c r="C1428" s="25">
        <v>1215418</v>
      </c>
      <c r="D1428" s="22">
        <v>85</v>
      </c>
      <c r="E1428" s="22">
        <v>49</v>
      </c>
      <c r="F1428" s="22">
        <v>40</v>
      </c>
      <c r="G1428" s="22">
        <v>16000</v>
      </c>
      <c r="H1428" s="22" t="s">
        <v>5088</v>
      </c>
      <c r="I1428" s="26">
        <f>+IF(H1428='COSTOS VARIOS'!$C$1,'COSTOS VARIOS'!$C$2*'Precios ML'!V1428,'COSTOS VARIOS'!$B$2*'Precios ML'!V1428)</f>
        <v>623980</v>
      </c>
      <c r="J1428" s="22">
        <v>0</v>
      </c>
      <c r="K1428" s="27">
        <f t="shared" si="220"/>
        <v>10.4125</v>
      </c>
      <c r="L1428" s="27">
        <f t="shared" si="221"/>
        <v>10.4125</v>
      </c>
      <c r="M1428" s="26">
        <f>(INDEX(pesos!A:B,MATCH(L1428,pesos!A:A,1),2))</f>
        <v>16200</v>
      </c>
      <c r="N1428" s="26">
        <f>+R1428*'COSTOS VARIOS'!$O$1</f>
        <v>230929.42</v>
      </c>
      <c r="O1428" s="26">
        <f>+R1428*'COSTOS VARIOS'!$O$2</f>
        <v>4983.2138000000004</v>
      </c>
      <c r="P1428" s="26">
        <f>+R1428*'COSTOS VARIOS'!$O$3</f>
        <v>18231.27</v>
      </c>
      <c r="Q1428" s="26">
        <v>1</v>
      </c>
      <c r="R1428" s="26">
        <f t="shared" si="222"/>
        <v>1215418</v>
      </c>
      <c r="S1428" s="25">
        <f t="shared" si="223"/>
        <v>2109741.9038</v>
      </c>
      <c r="T1428" s="28">
        <f t="shared" si="224"/>
        <v>0.47880648072664034</v>
      </c>
      <c r="U1428" s="29">
        <f t="shared" si="225"/>
        <v>3119900</v>
      </c>
      <c r="V1428" s="26">
        <f>+INDEX('LISTA DE PRECIOS EKM '!A:K,MATCH('Precios ML'!B1428,'LISTA DE PRECIOS EKM '!A:A,0),8)</f>
        <v>3119900</v>
      </c>
      <c r="W1428" s="26">
        <f t="shared" si="226"/>
        <v>3119900</v>
      </c>
      <c r="X1428" s="26">
        <f t="shared" si="227"/>
        <v>0</v>
      </c>
      <c r="Y1428" s="26"/>
      <c r="Z1428" s="26">
        <f t="shared" si="228"/>
        <v>3119900</v>
      </c>
      <c r="AA1428" s="30">
        <f t="shared" si="229"/>
        <v>1.566935819611031</v>
      </c>
    </row>
    <row r="1429" spans="1:27">
      <c r="A1429" s="20" t="s">
        <v>6354</v>
      </c>
      <c r="B1429" s="20" t="s">
        <v>6357</v>
      </c>
      <c r="C1429" s="25">
        <v>1215418</v>
      </c>
      <c r="D1429" s="22">
        <v>85</v>
      </c>
      <c r="E1429" s="22">
        <v>49</v>
      </c>
      <c r="F1429" s="22">
        <v>40</v>
      </c>
      <c r="G1429" s="22">
        <v>16000</v>
      </c>
      <c r="H1429" s="22" t="s">
        <v>5088</v>
      </c>
      <c r="I1429" s="26">
        <f>+IF(H1429='COSTOS VARIOS'!$C$1,'COSTOS VARIOS'!$C$2*'Precios ML'!V1429,'COSTOS VARIOS'!$B$2*'Precios ML'!V1429)</f>
        <v>623980</v>
      </c>
      <c r="J1429" s="22">
        <v>0</v>
      </c>
      <c r="K1429" s="27">
        <f t="shared" si="220"/>
        <v>10.4125</v>
      </c>
      <c r="L1429" s="27">
        <f t="shared" si="221"/>
        <v>10.4125</v>
      </c>
      <c r="M1429" s="26">
        <f>(INDEX(pesos!A:B,MATCH(L1429,pesos!A:A,1),2))</f>
        <v>16200</v>
      </c>
      <c r="N1429" s="26">
        <f>+R1429*'COSTOS VARIOS'!$O$1</f>
        <v>230929.42</v>
      </c>
      <c r="O1429" s="26">
        <f>+R1429*'COSTOS VARIOS'!$O$2</f>
        <v>4983.2138000000004</v>
      </c>
      <c r="P1429" s="26">
        <f>+R1429*'COSTOS VARIOS'!$O$3</f>
        <v>18231.27</v>
      </c>
      <c r="Q1429" s="26">
        <v>1</v>
      </c>
      <c r="R1429" s="26">
        <f t="shared" si="222"/>
        <v>1215418</v>
      </c>
      <c r="S1429" s="25">
        <f t="shared" si="223"/>
        <v>2109741.9038</v>
      </c>
      <c r="T1429" s="28">
        <f t="shared" si="224"/>
        <v>0.47880648072664034</v>
      </c>
      <c r="U1429" s="29">
        <f t="shared" si="225"/>
        <v>3119900</v>
      </c>
      <c r="V1429" s="26">
        <f>+INDEX('LISTA DE PRECIOS EKM '!A:K,MATCH('Precios ML'!B1429,'LISTA DE PRECIOS EKM '!A:A,0),8)</f>
        <v>3119900</v>
      </c>
      <c r="W1429" s="26">
        <f t="shared" si="226"/>
        <v>3119900</v>
      </c>
      <c r="X1429" s="26">
        <f t="shared" si="227"/>
        <v>0</v>
      </c>
      <c r="Y1429" s="26"/>
      <c r="Z1429" s="26">
        <f t="shared" si="228"/>
        <v>3119900</v>
      </c>
      <c r="AA1429" s="30">
        <f t="shared" si="229"/>
        <v>1.566935819611031</v>
      </c>
    </row>
    <row r="1430" spans="1:27">
      <c r="A1430" s="20" t="s">
        <v>6358</v>
      </c>
      <c r="B1430" s="20" t="s">
        <v>6359</v>
      </c>
      <c r="C1430" s="25">
        <v>1120000</v>
      </c>
      <c r="D1430" s="22">
        <v>85</v>
      </c>
      <c r="E1430" s="22">
        <v>49</v>
      </c>
      <c r="F1430" s="22">
        <v>40</v>
      </c>
      <c r="G1430" s="22">
        <v>16000</v>
      </c>
      <c r="H1430" s="22" t="s">
        <v>5088</v>
      </c>
      <c r="I1430" s="26">
        <f>+IF(H1430='COSTOS VARIOS'!$C$1,'COSTOS VARIOS'!$C$2*'Precios ML'!V1430,'COSTOS VARIOS'!$B$2*'Precios ML'!V1430)</f>
        <v>561980</v>
      </c>
      <c r="J1430" s="22">
        <v>0</v>
      </c>
      <c r="K1430" s="27">
        <f t="shared" si="220"/>
        <v>10.4125</v>
      </c>
      <c r="L1430" s="27">
        <f t="shared" si="221"/>
        <v>10.4125</v>
      </c>
      <c r="M1430" s="26">
        <f>(INDEX(pesos!A:B,MATCH(L1430,pesos!A:A,1),2))</f>
        <v>16200</v>
      </c>
      <c r="N1430" s="26">
        <f>+R1430*'COSTOS VARIOS'!$O$1</f>
        <v>212800</v>
      </c>
      <c r="O1430" s="26">
        <f>+R1430*'COSTOS VARIOS'!$O$2</f>
        <v>4592</v>
      </c>
      <c r="P1430" s="26">
        <f>+R1430*'COSTOS VARIOS'!$O$3</f>
        <v>16800</v>
      </c>
      <c r="Q1430" s="26">
        <v>1</v>
      </c>
      <c r="R1430" s="26">
        <f t="shared" si="222"/>
        <v>1120000</v>
      </c>
      <c r="S1430" s="25">
        <f t="shared" si="223"/>
        <v>1932372</v>
      </c>
      <c r="T1430" s="28">
        <f t="shared" si="224"/>
        <v>0.45411960015980357</v>
      </c>
      <c r="U1430" s="29">
        <f t="shared" si="225"/>
        <v>2809900</v>
      </c>
      <c r="V1430" s="26">
        <f>+INDEX('LISTA DE PRECIOS EKM '!A:K,MATCH('Precios ML'!B1430,'LISTA DE PRECIOS EKM '!A:A,0),8)</f>
        <v>2809900</v>
      </c>
      <c r="W1430" s="26">
        <f t="shared" si="226"/>
        <v>2809900</v>
      </c>
      <c r="X1430" s="26">
        <f t="shared" si="227"/>
        <v>0</v>
      </c>
      <c r="Y1430" s="26"/>
      <c r="Z1430" s="26">
        <f t="shared" si="228"/>
        <v>2809900</v>
      </c>
      <c r="AA1430" s="30">
        <f t="shared" si="229"/>
        <v>1.5088392857142856</v>
      </c>
    </row>
    <row r="1431" spans="1:27">
      <c r="A1431" s="20" t="s">
        <v>6358</v>
      </c>
      <c r="B1431" s="20" t="s">
        <v>6359</v>
      </c>
      <c r="C1431" s="25">
        <v>1120000</v>
      </c>
      <c r="D1431" s="22">
        <v>85</v>
      </c>
      <c r="E1431" s="22">
        <v>49</v>
      </c>
      <c r="F1431" s="22">
        <v>40</v>
      </c>
      <c r="G1431" s="22">
        <v>16000</v>
      </c>
      <c r="H1431" s="22" t="s">
        <v>5088</v>
      </c>
      <c r="I1431" s="26">
        <f>+IF(H1431='COSTOS VARIOS'!$C$1,'COSTOS VARIOS'!$C$2*'Precios ML'!V1431,'COSTOS VARIOS'!$B$2*'Precios ML'!V1431)</f>
        <v>561980</v>
      </c>
      <c r="J1431" s="22">
        <v>0</v>
      </c>
      <c r="K1431" s="27">
        <f t="shared" si="220"/>
        <v>10.4125</v>
      </c>
      <c r="L1431" s="27">
        <f t="shared" si="221"/>
        <v>10.4125</v>
      </c>
      <c r="M1431" s="26">
        <f>(INDEX(pesos!A:B,MATCH(L1431,pesos!A:A,1),2))</f>
        <v>16200</v>
      </c>
      <c r="N1431" s="26">
        <f>+R1431*'COSTOS VARIOS'!$O$1</f>
        <v>212800</v>
      </c>
      <c r="O1431" s="26">
        <f>+R1431*'COSTOS VARIOS'!$O$2</f>
        <v>4592</v>
      </c>
      <c r="P1431" s="26">
        <f>+R1431*'COSTOS VARIOS'!$O$3</f>
        <v>16800</v>
      </c>
      <c r="Q1431" s="26">
        <v>1</v>
      </c>
      <c r="R1431" s="26">
        <f t="shared" si="222"/>
        <v>1120000</v>
      </c>
      <c r="S1431" s="25">
        <f t="shared" si="223"/>
        <v>1932372</v>
      </c>
      <c r="T1431" s="28">
        <f t="shared" si="224"/>
        <v>0.45411960015980357</v>
      </c>
      <c r="U1431" s="29">
        <f t="shared" si="225"/>
        <v>2809900</v>
      </c>
      <c r="V1431" s="26">
        <f>+INDEX('LISTA DE PRECIOS EKM '!A:K,MATCH('Precios ML'!B1431,'LISTA DE PRECIOS EKM '!A:A,0),8)</f>
        <v>2809900</v>
      </c>
      <c r="W1431" s="26">
        <f t="shared" si="226"/>
        <v>2809900</v>
      </c>
      <c r="X1431" s="26">
        <f t="shared" si="227"/>
        <v>0</v>
      </c>
      <c r="Y1431" s="26"/>
      <c r="Z1431" s="26">
        <f t="shared" si="228"/>
        <v>2809900</v>
      </c>
      <c r="AA1431" s="30">
        <f t="shared" si="229"/>
        <v>1.5088392857142856</v>
      </c>
    </row>
    <row r="1432" spans="1:27">
      <c r="A1432" s="20" t="s">
        <v>6358</v>
      </c>
      <c r="B1432" s="20" t="s">
        <v>6360</v>
      </c>
      <c r="C1432" s="25">
        <v>1120000</v>
      </c>
      <c r="D1432" s="22">
        <v>85</v>
      </c>
      <c r="E1432" s="22">
        <v>49</v>
      </c>
      <c r="F1432" s="22">
        <v>40</v>
      </c>
      <c r="G1432" s="22">
        <v>16000</v>
      </c>
      <c r="H1432" s="22" t="s">
        <v>5088</v>
      </c>
      <c r="I1432" s="26">
        <f>+IF(H1432='COSTOS VARIOS'!$C$1,'COSTOS VARIOS'!$C$2*'Precios ML'!V1432,'COSTOS VARIOS'!$B$2*'Precios ML'!V1432)</f>
        <v>561980</v>
      </c>
      <c r="J1432" s="22">
        <v>0</v>
      </c>
      <c r="K1432" s="27">
        <f t="shared" si="220"/>
        <v>10.4125</v>
      </c>
      <c r="L1432" s="27">
        <f t="shared" si="221"/>
        <v>10.4125</v>
      </c>
      <c r="M1432" s="26">
        <f>(INDEX(pesos!A:B,MATCH(L1432,pesos!A:A,1),2))</f>
        <v>16200</v>
      </c>
      <c r="N1432" s="26">
        <f>+R1432*'COSTOS VARIOS'!$O$1</f>
        <v>212800</v>
      </c>
      <c r="O1432" s="26">
        <f>+R1432*'COSTOS VARIOS'!$O$2</f>
        <v>4592</v>
      </c>
      <c r="P1432" s="26">
        <f>+R1432*'COSTOS VARIOS'!$O$3</f>
        <v>16800</v>
      </c>
      <c r="Q1432" s="26">
        <v>1</v>
      </c>
      <c r="R1432" s="26">
        <f t="shared" si="222"/>
        <v>1120000</v>
      </c>
      <c r="S1432" s="25">
        <f t="shared" si="223"/>
        <v>1932372</v>
      </c>
      <c r="T1432" s="28">
        <f t="shared" si="224"/>
        <v>0.45411960015980357</v>
      </c>
      <c r="U1432" s="29">
        <f t="shared" si="225"/>
        <v>2809900</v>
      </c>
      <c r="V1432" s="26">
        <f>+INDEX('LISTA DE PRECIOS EKM '!A:K,MATCH('Precios ML'!B1432,'LISTA DE PRECIOS EKM '!A:A,0),8)</f>
        <v>2809900</v>
      </c>
      <c r="W1432" s="26">
        <f t="shared" si="226"/>
        <v>2809900</v>
      </c>
      <c r="X1432" s="26">
        <f t="shared" si="227"/>
        <v>0</v>
      </c>
      <c r="Y1432" s="26"/>
      <c r="Z1432" s="26">
        <f t="shared" si="228"/>
        <v>2809900</v>
      </c>
      <c r="AA1432" s="30">
        <f t="shared" si="229"/>
        <v>1.5088392857142856</v>
      </c>
    </row>
    <row r="1433" spans="1:27">
      <c r="A1433" s="20" t="s">
        <v>6358</v>
      </c>
      <c r="B1433" s="20" t="s">
        <v>6360</v>
      </c>
      <c r="C1433" s="25">
        <v>1120000</v>
      </c>
      <c r="D1433" s="22">
        <v>85</v>
      </c>
      <c r="E1433" s="22">
        <v>49</v>
      </c>
      <c r="F1433" s="22">
        <v>40</v>
      </c>
      <c r="G1433" s="22">
        <v>16000</v>
      </c>
      <c r="H1433" s="22" t="s">
        <v>5088</v>
      </c>
      <c r="I1433" s="26">
        <f>+IF(H1433='COSTOS VARIOS'!$C$1,'COSTOS VARIOS'!$C$2*'Precios ML'!V1433,'COSTOS VARIOS'!$B$2*'Precios ML'!V1433)</f>
        <v>561980</v>
      </c>
      <c r="J1433" s="22">
        <v>0</v>
      </c>
      <c r="K1433" s="27">
        <f t="shared" si="220"/>
        <v>10.4125</v>
      </c>
      <c r="L1433" s="27">
        <f t="shared" si="221"/>
        <v>10.4125</v>
      </c>
      <c r="M1433" s="26">
        <f>(INDEX(pesos!A:B,MATCH(L1433,pesos!A:A,1),2))</f>
        <v>16200</v>
      </c>
      <c r="N1433" s="26">
        <f>+R1433*'COSTOS VARIOS'!$O$1</f>
        <v>212800</v>
      </c>
      <c r="O1433" s="26">
        <f>+R1433*'COSTOS VARIOS'!$O$2</f>
        <v>4592</v>
      </c>
      <c r="P1433" s="26">
        <f>+R1433*'COSTOS VARIOS'!$O$3</f>
        <v>16800</v>
      </c>
      <c r="Q1433" s="26">
        <v>1</v>
      </c>
      <c r="R1433" s="26">
        <f t="shared" si="222"/>
        <v>1120000</v>
      </c>
      <c r="S1433" s="25">
        <f t="shared" si="223"/>
        <v>1932372</v>
      </c>
      <c r="T1433" s="28">
        <f t="shared" si="224"/>
        <v>0.45411960015980357</v>
      </c>
      <c r="U1433" s="29">
        <f t="shared" si="225"/>
        <v>2809900</v>
      </c>
      <c r="V1433" s="26">
        <f>+INDEX('LISTA DE PRECIOS EKM '!A:K,MATCH('Precios ML'!B1433,'LISTA DE PRECIOS EKM '!A:A,0),8)</f>
        <v>2809900</v>
      </c>
      <c r="W1433" s="26">
        <f t="shared" si="226"/>
        <v>2809900</v>
      </c>
      <c r="X1433" s="26">
        <f t="shared" si="227"/>
        <v>0</v>
      </c>
      <c r="Y1433" s="26"/>
      <c r="Z1433" s="26">
        <f t="shared" si="228"/>
        <v>2809900</v>
      </c>
      <c r="AA1433" s="30">
        <f t="shared" si="229"/>
        <v>1.5088392857142856</v>
      </c>
    </row>
    <row r="1434" spans="1:27">
      <c r="A1434" s="20" t="s">
        <v>6358</v>
      </c>
      <c r="B1434" s="20" t="s">
        <v>2096</v>
      </c>
      <c r="C1434" s="25">
        <v>1300000</v>
      </c>
      <c r="D1434" s="22">
        <v>85</v>
      </c>
      <c r="E1434" s="22">
        <v>49</v>
      </c>
      <c r="F1434" s="22">
        <v>40</v>
      </c>
      <c r="G1434" s="22">
        <v>16000</v>
      </c>
      <c r="H1434" s="22" t="s">
        <v>5088</v>
      </c>
      <c r="I1434" s="26">
        <f>+IF(H1434='COSTOS VARIOS'!$C$1,'COSTOS VARIOS'!$C$2*'Precios ML'!V1434,'COSTOS VARIOS'!$B$2*'Precios ML'!V1434)</f>
        <v>581980</v>
      </c>
      <c r="J1434" s="22">
        <v>0</v>
      </c>
      <c r="K1434" s="27">
        <f t="shared" si="220"/>
        <v>10.4125</v>
      </c>
      <c r="L1434" s="27">
        <f t="shared" si="221"/>
        <v>10.4125</v>
      </c>
      <c r="M1434" s="26">
        <f>(INDEX(pesos!A:B,MATCH(L1434,pesos!A:A,1),2))</f>
        <v>16200</v>
      </c>
      <c r="N1434" s="26">
        <f>+R1434*'COSTOS VARIOS'!$O$1</f>
        <v>247000</v>
      </c>
      <c r="O1434" s="26">
        <f>+R1434*'COSTOS VARIOS'!$O$2</f>
        <v>5330</v>
      </c>
      <c r="P1434" s="26">
        <f>+R1434*'COSTOS VARIOS'!$O$3</f>
        <v>19500</v>
      </c>
      <c r="Q1434" s="26">
        <v>1</v>
      </c>
      <c r="R1434" s="26">
        <f t="shared" si="222"/>
        <v>1300000</v>
      </c>
      <c r="S1434" s="25">
        <f t="shared" si="223"/>
        <v>2170010</v>
      </c>
      <c r="T1434" s="28">
        <f t="shared" si="224"/>
        <v>0.34096156238911335</v>
      </c>
      <c r="U1434" s="29">
        <f t="shared" si="225"/>
        <v>2909900</v>
      </c>
      <c r="V1434" s="26">
        <f>+INDEX('LISTA DE PRECIOS EKM '!A:K,MATCH('Precios ML'!B1434,'LISTA DE PRECIOS EKM '!A:A,0),8)</f>
        <v>2909900</v>
      </c>
      <c r="W1434" s="26">
        <f t="shared" si="226"/>
        <v>2909900</v>
      </c>
      <c r="X1434" s="26">
        <f t="shared" si="227"/>
        <v>0</v>
      </c>
      <c r="Y1434" s="26"/>
      <c r="Z1434" s="26">
        <f t="shared" si="228"/>
        <v>2909900</v>
      </c>
      <c r="AA1434" s="30">
        <f t="shared" si="229"/>
        <v>1.2383846153846152</v>
      </c>
    </row>
    <row r="1435" spans="1:27">
      <c r="A1435" s="20" t="s">
        <v>6358</v>
      </c>
      <c r="B1435" s="20" t="s">
        <v>2096</v>
      </c>
      <c r="C1435" s="25">
        <v>1300000</v>
      </c>
      <c r="D1435" s="22">
        <v>85</v>
      </c>
      <c r="E1435" s="22">
        <v>49</v>
      </c>
      <c r="F1435" s="22">
        <v>40</v>
      </c>
      <c r="G1435" s="22">
        <v>16000</v>
      </c>
      <c r="H1435" s="22" t="s">
        <v>5088</v>
      </c>
      <c r="I1435" s="26">
        <f>+IF(H1435='COSTOS VARIOS'!$C$1,'COSTOS VARIOS'!$C$2*'Precios ML'!V1435,'COSTOS VARIOS'!$B$2*'Precios ML'!V1435)</f>
        <v>581980</v>
      </c>
      <c r="J1435" s="22">
        <v>0</v>
      </c>
      <c r="K1435" s="27">
        <f t="shared" si="220"/>
        <v>10.4125</v>
      </c>
      <c r="L1435" s="27">
        <f t="shared" si="221"/>
        <v>10.4125</v>
      </c>
      <c r="M1435" s="26">
        <f>(INDEX(pesos!A:B,MATCH(L1435,pesos!A:A,1),2))</f>
        <v>16200</v>
      </c>
      <c r="N1435" s="26">
        <f>+R1435*'COSTOS VARIOS'!$O$1</f>
        <v>247000</v>
      </c>
      <c r="O1435" s="26">
        <f>+R1435*'COSTOS VARIOS'!$O$2</f>
        <v>5330</v>
      </c>
      <c r="P1435" s="26">
        <f>+R1435*'COSTOS VARIOS'!$O$3</f>
        <v>19500</v>
      </c>
      <c r="Q1435" s="26">
        <v>1</v>
      </c>
      <c r="R1435" s="26">
        <f t="shared" si="222"/>
        <v>1300000</v>
      </c>
      <c r="S1435" s="25">
        <f t="shared" si="223"/>
        <v>2170010</v>
      </c>
      <c r="T1435" s="28">
        <f t="shared" si="224"/>
        <v>0.34096156238911335</v>
      </c>
      <c r="U1435" s="29">
        <f t="shared" si="225"/>
        <v>2909900</v>
      </c>
      <c r="V1435" s="26">
        <f>+INDEX('LISTA DE PRECIOS EKM '!A:K,MATCH('Precios ML'!B1435,'LISTA DE PRECIOS EKM '!A:A,0),8)</f>
        <v>2909900</v>
      </c>
      <c r="W1435" s="26">
        <f t="shared" si="226"/>
        <v>2909900</v>
      </c>
      <c r="X1435" s="26">
        <f t="shared" si="227"/>
        <v>0</v>
      </c>
      <c r="Y1435" s="26"/>
      <c r="Z1435" s="26">
        <f t="shared" si="228"/>
        <v>2909900</v>
      </c>
      <c r="AA1435" s="30">
        <f t="shared" si="229"/>
        <v>1.2383846153846152</v>
      </c>
    </row>
    <row r="1436" spans="1:27">
      <c r="A1436" s="20" t="s">
        <v>6354</v>
      </c>
      <c r="B1436" s="20" t="s">
        <v>1950</v>
      </c>
      <c r="C1436" s="25">
        <v>1201755</v>
      </c>
      <c r="D1436" s="22">
        <v>85</v>
      </c>
      <c r="E1436" s="22">
        <v>49</v>
      </c>
      <c r="F1436" s="22">
        <v>40</v>
      </c>
      <c r="G1436" s="22">
        <v>16000</v>
      </c>
      <c r="H1436" s="22" t="s">
        <v>5088</v>
      </c>
      <c r="I1436" s="26">
        <f>+IF(H1436='COSTOS VARIOS'!$C$1,'COSTOS VARIOS'!$C$2*'Precios ML'!V1436,'COSTOS VARIOS'!$B$2*'Precios ML'!V1436)</f>
        <v>789980</v>
      </c>
      <c r="J1436" s="22">
        <v>0</v>
      </c>
      <c r="K1436" s="27">
        <f t="shared" si="220"/>
        <v>10.4125</v>
      </c>
      <c r="L1436" s="27">
        <f t="shared" si="221"/>
        <v>10.4125</v>
      </c>
      <c r="M1436" s="26">
        <f>(INDEX(pesos!A:B,MATCH(L1436,pesos!A:A,1),2))</f>
        <v>16200</v>
      </c>
      <c r="N1436" s="26">
        <f>+R1436*'COSTOS VARIOS'!$O$1</f>
        <v>228333.45</v>
      </c>
      <c r="O1436" s="26">
        <f>+R1436*'COSTOS VARIOS'!$O$2</f>
        <v>4927.1955000000007</v>
      </c>
      <c r="P1436" s="26">
        <f>+R1436*'COSTOS VARIOS'!$O$3</f>
        <v>18026.325000000001</v>
      </c>
      <c r="Q1436" s="26">
        <v>1</v>
      </c>
      <c r="R1436" s="26">
        <f t="shared" si="222"/>
        <v>1201755</v>
      </c>
      <c r="S1436" s="25">
        <f t="shared" si="223"/>
        <v>2259221.9704999998</v>
      </c>
      <c r="T1436" s="28">
        <f t="shared" si="224"/>
        <v>0.74834524963734639</v>
      </c>
      <c r="U1436" s="29">
        <f t="shared" si="225"/>
        <v>3949900</v>
      </c>
      <c r="V1436" s="26">
        <f>+INDEX('LISTA DE PRECIOS EKM '!A:K,MATCH('Precios ML'!B1436,'LISTA DE PRECIOS EKM '!A:A,0),8)</f>
        <v>3949900</v>
      </c>
      <c r="W1436" s="26">
        <f t="shared" si="226"/>
        <v>3949900</v>
      </c>
      <c r="X1436" s="26">
        <f t="shared" si="227"/>
        <v>0</v>
      </c>
      <c r="Y1436" s="26"/>
      <c r="Z1436" s="26">
        <f t="shared" si="228"/>
        <v>3949900</v>
      </c>
      <c r="AA1436" s="30">
        <f t="shared" si="229"/>
        <v>2.2867764228149663</v>
      </c>
    </row>
    <row r="1437" spans="1:27">
      <c r="A1437" s="20" t="s">
        <v>6354</v>
      </c>
      <c r="B1437" s="20" t="s">
        <v>1950</v>
      </c>
      <c r="C1437" s="25">
        <v>1201755</v>
      </c>
      <c r="D1437" s="22">
        <v>85</v>
      </c>
      <c r="E1437" s="22">
        <v>49</v>
      </c>
      <c r="F1437" s="22">
        <v>40</v>
      </c>
      <c r="G1437" s="22">
        <v>16000</v>
      </c>
      <c r="H1437" s="22" t="s">
        <v>5088</v>
      </c>
      <c r="I1437" s="26">
        <f>+IF(H1437='COSTOS VARIOS'!$C$1,'COSTOS VARIOS'!$C$2*'Precios ML'!V1437,'COSTOS VARIOS'!$B$2*'Precios ML'!V1437)</f>
        <v>789980</v>
      </c>
      <c r="J1437" s="22">
        <v>0</v>
      </c>
      <c r="K1437" s="27">
        <f t="shared" si="220"/>
        <v>10.4125</v>
      </c>
      <c r="L1437" s="27">
        <f t="shared" si="221"/>
        <v>10.4125</v>
      </c>
      <c r="M1437" s="26">
        <f>(INDEX(pesos!A:B,MATCH(L1437,pesos!A:A,1),2))</f>
        <v>16200</v>
      </c>
      <c r="N1437" s="26">
        <f>+R1437*'COSTOS VARIOS'!$O$1</f>
        <v>228333.45</v>
      </c>
      <c r="O1437" s="26">
        <f>+R1437*'COSTOS VARIOS'!$O$2</f>
        <v>4927.1955000000007</v>
      </c>
      <c r="P1437" s="26">
        <f>+R1437*'COSTOS VARIOS'!$O$3</f>
        <v>18026.325000000001</v>
      </c>
      <c r="Q1437" s="26">
        <v>1</v>
      </c>
      <c r="R1437" s="26">
        <f t="shared" si="222"/>
        <v>1201755</v>
      </c>
      <c r="S1437" s="25">
        <f t="shared" si="223"/>
        <v>2259221.9704999998</v>
      </c>
      <c r="T1437" s="28">
        <f t="shared" si="224"/>
        <v>0.74834524963734639</v>
      </c>
      <c r="U1437" s="29">
        <f t="shared" si="225"/>
        <v>3949900</v>
      </c>
      <c r="V1437" s="26">
        <f>+INDEX('LISTA DE PRECIOS EKM '!A:K,MATCH('Precios ML'!B1437,'LISTA DE PRECIOS EKM '!A:A,0),8)</f>
        <v>3949900</v>
      </c>
      <c r="W1437" s="26">
        <f t="shared" si="226"/>
        <v>3949900</v>
      </c>
      <c r="X1437" s="26">
        <f t="shared" si="227"/>
        <v>0</v>
      </c>
      <c r="Y1437" s="26"/>
      <c r="Z1437" s="26">
        <f t="shared" si="228"/>
        <v>3949900</v>
      </c>
      <c r="AA1437" s="30">
        <f t="shared" si="229"/>
        <v>2.2867764228149663</v>
      </c>
    </row>
    <row r="1438" spans="1:27">
      <c r="A1438" s="20" t="s">
        <v>6354</v>
      </c>
      <c r="B1438" s="20" t="s">
        <v>1955</v>
      </c>
      <c r="C1438" s="25">
        <v>1201755</v>
      </c>
      <c r="D1438" s="22">
        <v>85</v>
      </c>
      <c r="E1438" s="22">
        <v>49</v>
      </c>
      <c r="F1438" s="22">
        <v>40</v>
      </c>
      <c r="G1438" s="22">
        <v>16000</v>
      </c>
      <c r="H1438" s="22" t="s">
        <v>5088</v>
      </c>
      <c r="I1438" s="26">
        <f>+IF(H1438='COSTOS VARIOS'!$C$1,'COSTOS VARIOS'!$C$2*'Precios ML'!V1438,'COSTOS VARIOS'!$B$2*'Precios ML'!V1438)</f>
        <v>789980</v>
      </c>
      <c r="J1438" s="22">
        <v>0</v>
      </c>
      <c r="K1438" s="27">
        <f t="shared" si="220"/>
        <v>10.4125</v>
      </c>
      <c r="L1438" s="27">
        <f t="shared" si="221"/>
        <v>10.4125</v>
      </c>
      <c r="M1438" s="26">
        <f>(INDEX(pesos!A:B,MATCH(L1438,pesos!A:A,1),2))</f>
        <v>16200</v>
      </c>
      <c r="N1438" s="26">
        <f>+R1438*'COSTOS VARIOS'!$O$1</f>
        <v>228333.45</v>
      </c>
      <c r="O1438" s="26">
        <f>+R1438*'COSTOS VARIOS'!$O$2</f>
        <v>4927.1955000000007</v>
      </c>
      <c r="P1438" s="26">
        <f>+R1438*'COSTOS VARIOS'!$O$3</f>
        <v>18026.325000000001</v>
      </c>
      <c r="Q1438" s="26">
        <v>1</v>
      </c>
      <c r="R1438" s="26">
        <f t="shared" si="222"/>
        <v>1201755</v>
      </c>
      <c r="S1438" s="25">
        <f t="shared" si="223"/>
        <v>2259221.9704999998</v>
      </c>
      <c r="T1438" s="28">
        <f t="shared" si="224"/>
        <v>0.74834524963734639</v>
      </c>
      <c r="U1438" s="29">
        <f t="shared" si="225"/>
        <v>3949900</v>
      </c>
      <c r="V1438" s="26">
        <f>+INDEX('LISTA DE PRECIOS EKM '!A:K,MATCH('Precios ML'!B1438,'LISTA DE PRECIOS EKM '!A:A,0),8)</f>
        <v>3949900</v>
      </c>
      <c r="W1438" s="26">
        <f t="shared" si="226"/>
        <v>3949900</v>
      </c>
      <c r="X1438" s="26">
        <f t="shared" si="227"/>
        <v>0</v>
      </c>
      <c r="Y1438" s="26"/>
      <c r="Z1438" s="26">
        <f t="shared" si="228"/>
        <v>3949900</v>
      </c>
      <c r="AA1438" s="30">
        <f t="shared" si="229"/>
        <v>2.2867764228149663</v>
      </c>
    </row>
    <row r="1439" spans="1:27">
      <c r="A1439" s="20" t="s">
        <v>6354</v>
      </c>
      <c r="B1439" s="20" t="s">
        <v>1955</v>
      </c>
      <c r="C1439" s="25">
        <v>1201755</v>
      </c>
      <c r="D1439" s="22">
        <v>85</v>
      </c>
      <c r="E1439" s="22">
        <v>49</v>
      </c>
      <c r="F1439" s="22">
        <v>40</v>
      </c>
      <c r="G1439" s="22">
        <v>16000</v>
      </c>
      <c r="H1439" s="22" t="s">
        <v>5088</v>
      </c>
      <c r="I1439" s="26">
        <f>+IF(H1439='COSTOS VARIOS'!$C$1,'COSTOS VARIOS'!$C$2*'Precios ML'!V1439,'COSTOS VARIOS'!$B$2*'Precios ML'!V1439)</f>
        <v>789980</v>
      </c>
      <c r="J1439" s="22">
        <v>0</v>
      </c>
      <c r="K1439" s="27">
        <f t="shared" si="220"/>
        <v>10.4125</v>
      </c>
      <c r="L1439" s="27">
        <f t="shared" si="221"/>
        <v>10.4125</v>
      </c>
      <c r="M1439" s="26">
        <f>(INDEX(pesos!A:B,MATCH(L1439,pesos!A:A,1),2))</f>
        <v>16200</v>
      </c>
      <c r="N1439" s="26">
        <f>+R1439*'COSTOS VARIOS'!$O$1</f>
        <v>228333.45</v>
      </c>
      <c r="O1439" s="26">
        <f>+R1439*'COSTOS VARIOS'!$O$2</f>
        <v>4927.1955000000007</v>
      </c>
      <c r="P1439" s="26">
        <f>+R1439*'COSTOS VARIOS'!$O$3</f>
        <v>18026.325000000001</v>
      </c>
      <c r="Q1439" s="26">
        <v>1</v>
      </c>
      <c r="R1439" s="26">
        <f t="shared" si="222"/>
        <v>1201755</v>
      </c>
      <c r="S1439" s="25">
        <f t="shared" si="223"/>
        <v>2259221.9704999998</v>
      </c>
      <c r="T1439" s="28">
        <f t="shared" si="224"/>
        <v>0.74834524963734639</v>
      </c>
      <c r="U1439" s="29">
        <f t="shared" si="225"/>
        <v>3949900</v>
      </c>
      <c r="V1439" s="26">
        <f>+INDEX('LISTA DE PRECIOS EKM '!A:K,MATCH('Precios ML'!B1439,'LISTA DE PRECIOS EKM '!A:A,0),8)</f>
        <v>3949900</v>
      </c>
      <c r="W1439" s="26">
        <f t="shared" si="226"/>
        <v>3949900</v>
      </c>
      <c r="X1439" s="26">
        <f t="shared" si="227"/>
        <v>0</v>
      </c>
      <c r="Y1439" s="26"/>
      <c r="Z1439" s="26">
        <f t="shared" si="228"/>
        <v>3949900</v>
      </c>
      <c r="AA1439" s="30">
        <f t="shared" si="229"/>
        <v>2.2867764228149663</v>
      </c>
    </row>
    <row r="1440" spans="1:27">
      <c r="A1440" s="20" t="s">
        <v>6358</v>
      </c>
      <c r="B1440" s="20" t="s">
        <v>6361</v>
      </c>
      <c r="C1440" s="25">
        <v>1120000</v>
      </c>
      <c r="D1440" s="22">
        <v>85</v>
      </c>
      <c r="E1440" s="22">
        <v>49</v>
      </c>
      <c r="F1440" s="22">
        <v>40</v>
      </c>
      <c r="G1440" s="22">
        <v>16000</v>
      </c>
      <c r="H1440" s="22" t="s">
        <v>5088</v>
      </c>
      <c r="I1440" s="26">
        <f>+IF(H1440='COSTOS VARIOS'!$C$1,'COSTOS VARIOS'!$C$2*'Precios ML'!V1440,'COSTOS VARIOS'!$B$2*'Precios ML'!V1440)</f>
        <v>561980</v>
      </c>
      <c r="J1440" s="22">
        <v>0</v>
      </c>
      <c r="K1440" s="27">
        <f t="shared" si="220"/>
        <v>10.4125</v>
      </c>
      <c r="L1440" s="27">
        <f t="shared" si="221"/>
        <v>10.4125</v>
      </c>
      <c r="M1440" s="26">
        <f>(INDEX(pesos!A:B,MATCH(L1440,pesos!A:A,1),2))</f>
        <v>16200</v>
      </c>
      <c r="N1440" s="26">
        <f>+R1440*'COSTOS VARIOS'!$O$1</f>
        <v>212800</v>
      </c>
      <c r="O1440" s="26">
        <f>+R1440*'COSTOS VARIOS'!$O$2</f>
        <v>4592</v>
      </c>
      <c r="P1440" s="26">
        <f>+R1440*'COSTOS VARIOS'!$O$3</f>
        <v>16800</v>
      </c>
      <c r="Q1440" s="26">
        <v>1</v>
      </c>
      <c r="R1440" s="26">
        <f t="shared" si="222"/>
        <v>1120000</v>
      </c>
      <c r="S1440" s="25">
        <f t="shared" si="223"/>
        <v>1932372</v>
      </c>
      <c r="T1440" s="28">
        <f t="shared" si="224"/>
        <v>0.45411960015980357</v>
      </c>
      <c r="U1440" s="29">
        <f t="shared" si="225"/>
        <v>2809900</v>
      </c>
      <c r="V1440" s="26">
        <f>+INDEX('LISTA DE PRECIOS EKM '!A:K,MATCH('Precios ML'!B1440,'LISTA DE PRECIOS EKM '!A:A,0),8)</f>
        <v>2809900</v>
      </c>
      <c r="W1440" s="26">
        <f t="shared" si="226"/>
        <v>2809900</v>
      </c>
      <c r="X1440" s="26">
        <f t="shared" si="227"/>
        <v>0</v>
      </c>
      <c r="Y1440" s="26"/>
      <c r="Z1440" s="26">
        <f t="shared" si="228"/>
        <v>2809900</v>
      </c>
      <c r="AA1440" s="30">
        <f t="shared" si="229"/>
        <v>1.5088392857142856</v>
      </c>
    </row>
    <row r="1441" spans="1:27">
      <c r="A1441" s="20" t="s">
        <v>6358</v>
      </c>
      <c r="B1441" s="20" t="s">
        <v>6361</v>
      </c>
      <c r="C1441" s="25">
        <v>1120000</v>
      </c>
      <c r="D1441" s="22">
        <v>85</v>
      </c>
      <c r="E1441" s="22">
        <v>49</v>
      </c>
      <c r="F1441" s="22">
        <v>40</v>
      </c>
      <c r="G1441" s="22">
        <v>16000</v>
      </c>
      <c r="H1441" s="22" t="s">
        <v>5088</v>
      </c>
      <c r="I1441" s="26">
        <f>+IF(H1441='COSTOS VARIOS'!$C$1,'COSTOS VARIOS'!$C$2*'Precios ML'!V1441,'COSTOS VARIOS'!$B$2*'Precios ML'!V1441)</f>
        <v>561980</v>
      </c>
      <c r="J1441" s="22">
        <v>0</v>
      </c>
      <c r="K1441" s="27">
        <f t="shared" si="220"/>
        <v>10.4125</v>
      </c>
      <c r="L1441" s="27">
        <f t="shared" si="221"/>
        <v>10.4125</v>
      </c>
      <c r="M1441" s="26">
        <f>(INDEX(pesos!A:B,MATCH(L1441,pesos!A:A,1),2))</f>
        <v>16200</v>
      </c>
      <c r="N1441" s="26">
        <f>+R1441*'COSTOS VARIOS'!$O$1</f>
        <v>212800</v>
      </c>
      <c r="O1441" s="26">
        <f>+R1441*'COSTOS VARIOS'!$O$2</f>
        <v>4592</v>
      </c>
      <c r="P1441" s="26">
        <f>+R1441*'COSTOS VARIOS'!$O$3</f>
        <v>16800</v>
      </c>
      <c r="Q1441" s="26">
        <v>1</v>
      </c>
      <c r="R1441" s="26">
        <f t="shared" si="222"/>
        <v>1120000</v>
      </c>
      <c r="S1441" s="25">
        <f t="shared" si="223"/>
        <v>1932372</v>
      </c>
      <c r="T1441" s="28">
        <f t="shared" si="224"/>
        <v>0.45411960015980357</v>
      </c>
      <c r="U1441" s="29">
        <f t="shared" si="225"/>
        <v>2809900</v>
      </c>
      <c r="V1441" s="26">
        <f>+INDEX('LISTA DE PRECIOS EKM '!A:K,MATCH('Precios ML'!B1441,'LISTA DE PRECIOS EKM '!A:A,0),8)</f>
        <v>2809900</v>
      </c>
      <c r="W1441" s="26">
        <f t="shared" si="226"/>
        <v>2809900</v>
      </c>
      <c r="X1441" s="26">
        <f t="shared" si="227"/>
        <v>0</v>
      </c>
      <c r="Y1441" s="26"/>
      <c r="Z1441" s="26">
        <f t="shared" si="228"/>
        <v>2809900</v>
      </c>
      <c r="AA1441" s="30">
        <f t="shared" si="229"/>
        <v>1.5088392857142856</v>
      </c>
    </row>
    <row r="1442" spans="1:27">
      <c r="A1442" s="20" t="s">
        <v>6358</v>
      </c>
      <c r="B1442" s="20" t="s">
        <v>6362</v>
      </c>
      <c r="C1442" s="25">
        <v>1120000</v>
      </c>
      <c r="D1442" s="22">
        <v>85</v>
      </c>
      <c r="E1442" s="22">
        <v>49</v>
      </c>
      <c r="F1442" s="22">
        <v>40</v>
      </c>
      <c r="G1442" s="22">
        <v>16000</v>
      </c>
      <c r="H1442" s="22" t="s">
        <v>5088</v>
      </c>
      <c r="I1442" s="26">
        <f>+IF(H1442='COSTOS VARIOS'!$C$1,'COSTOS VARIOS'!$C$2*'Precios ML'!V1442,'COSTOS VARIOS'!$B$2*'Precios ML'!V1442)</f>
        <v>561980</v>
      </c>
      <c r="J1442" s="22">
        <v>0</v>
      </c>
      <c r="K1442" s="27">
        <f t="shared" si="220"/>
        <v>10.4125</v>
      </c>
      <c r="L1442" s="27">
        <f t="shared" si="221"/>
        <v>10.4125</v>
      </c>
      <c r="M1442" s="26">
        <f>(INDEX(pesos!A:B,MATCH(L1442,pesos!A:A,1),2))</f>
        <v>16200</v>
      </c>
      <c r="N1442" s="26">
        <f>+R1442*'COSTOS VARIOS'!$O$1</f>
        <v>212800</v>
      </c>
      <c r="O1442" s="26">
        <f>+R1442*'COSTOS VARIOS'!$O$2</f>
        <v>4592</v>
      </c>
      <c r="P1442" s="26">
        <f>+R1442*'COSTOS VARIOS'!$O$3</f>
        <v>16800</v>
      </c>
      <c r="Q1442" s="26">
        <v>1</v>
      </c>
      <c r="R1442" s="26">
        <f t="shared" si="222"/>
        <v>1120000</v>
      </c>
      <c r="S1442" s="25">
        <f t="shared" si="223"/>
        <v>1932372</v>
      </c>
      <c r="T1442" s="28">
        <f t="shared" si="224"/>
        <v>0.45411960015980357</v>
      </c>
      <c r="U1442" s="29">
        <f t="shared" si="225"/>
        <v>2809900</v>
      </c>
      <c r="V1442" s="26">
        <f>+INDEX('LISTA DE PRECIOS EKM '!A:K,MATCH('Precios ML'!B1442,'LISTA DE PRECIOS EKM '!A:A,0),8)</f>
        <v>2809900</v>
      </c>
      <c r="W1442" s="26">
        <f t="shared" si="226"/>
        <v>2809900</v>
      </c>
      <c r="X1442" s="26">
        <f t="shared" si="227"/>
        <v>0</v>
      </c>
      <c r="Y1442" s="26"/>
      <c r="Z1442" s="26">
        <f t="shared" si="228"/>
        <v>2809900</v>
      </c>
      <c r="AA1442" s="30">
        <f t="shared" si="229"/>
        <v>1.5088392857142856</v>
      </c>
    </row>
    <row r="1443" spans="1:27">
      <c r="A1443" s="20" t="s">
        <v>6358</v>
      </c>
      <c r="B1443" s="20" t="s">
        <v>6362</v>
      </c>
      <c r="C1443" s="25">
        <v>1120000</v>
      </c>
      <c r="D1443" s="22">
        <v>85</v>
      </c>
      <c r="E1443" s="22">
        <v>49</v>
      </c>
      <c r="F1443" s="22">
        <v>40</v>
      </c>
      <c r="G1443" s="22">
        <v>16000</v>
      </c>
      <c r="H1443" s="22" t="s">
        <v>5088</v>
      </c>
      <c r="I1443" s="26">
        <f>+IF(H1443='COSTOS VARIOS'!$C$1,'COSTOS VARIOS'!$C$2*'Precios ML'!V1443,'COSTOS VARIOS'!$B$2*'Precios ML'!V1443)</f>
        <v>561980</v>
      </c>
      <c r="J1443" s="22">
        <v>0</v>
      </c>
      <c r="K1443" s="27">
        <f t="shared" si="220"/>
        <v>10.4125</v>
      </c>
      <c r="L1443" s="27">
        <f t="shared" si="221"/>
        <v>10.4125</v>
      </c>
      <c r="M1443" s="26">
        <f>(INDEX(pesos!A:B,MATCH(L1443,pesos!A:A,1),2))</f>
        <v>16200</v>
      </c>
      <c r="N1443" s="26">
        <f>+R1443*'COSTOS VARIOS'!$O$1</f>
        <v>212800</v>
      </c>
      <c r="O1443" s="26">
        <f>+R1443*'COSTOS VARIOS'!$O$2</f>
        <v>4592</v>
      </c>
      <c r="P1443" s="26">
        <f>+R1443*'COSTOS VARIOS'!$O$3</f>
        <v>16800</v>
      </c>
      <c r="Q1443" s="26">
        <v>1</v>
      </c>
      <c r="R1443" s="26">
        <f t="shared" si="222"/>
        <v>1120000</v>
      </c>
      <c r="S1443" s="25">
        <f t="shared" si="223"/>
        <v>1932372</v>
      </c>
      <c r="T1443" s="28">
        <f t="shared" si="224"/>
        <v>0.45411960015980357</v>
      </c>
      <c r="U1443" s="29">
        <f t="shared" si="225"/>
        <v>2809900</v>
      </c>
      <c r="V1443" s="26">
        <f>+INDEX('LISTA DE PRECIOS EKM '!A:K,MATCH('Precios ML'!B1443,'LISTA DE PRECIOS EKM '!A:A,0),8)</f>
        <v>2809900</v>
      </c>
      <c r="W1443" s="26">
        <f t="shared" si="226"/>
        <v>2809900</v>
      </c>
      <c r="X1443" s="26">
        <f t="shared" si="227"/>
        <v>0</v>
      </c>
      <c r="Y1443" s="26"/>
      <c r="Z1443" s="26">
        <f t="shared" si="228"/>
        <v>2809900</v>
      </c>
      <c r="AA1443" s="30">
        <f t="shared" si="229"/>
        <v>1.5088392857142856</v>
      </c>
    </row>
    <row r="1444" spans="1:27">
      <c r="A1444" s="20" t="s">
        <v>6354</v>
      </c>
      <c r="B1444" s="20" t="s">
        <v>2651</v>
      </c>
      <c r="C1444" s="25">
        <v>1201755</v>
      </c>
      <c r="D1444" s="22">
        <v>85</v>
      </c>
      <c r="E1444" s="22">
        <v>49</v>
      </c>
      <c r="F1444" s="22">
        <v>40</v>
      </c>
      <c r="G1444" s="22">
        <v>16000</v>
      </c>
      <c r="H1444" s="22" t="s">
        <v>5088</v>
      </c>
      <c r="I1444" s="26">
        <f>+IF(H1444='COSTOS VARIOS'!$C$1,'COSTOS VARIOS'!$C$2*'Precios ML'!V1444,'COSTOS VARIOS'!$B$2*'Precios ML'!V1444)</f>
        <v>685980</v>
      </c>
      <c r="J1444" s="22">
        <v>0</v>
      </c>
      <c r="K1444" s="27">
        <f t="shared" si="220"/>
        <v>10.4125</v>
      </c>
      <c r="L1444" s="27">
        <f t="shared" si="221"/>
        <v>10.4125</v>
      </c>
      <c r="M1444" s="26">
        <f>(INDEX(pesos!A:B,MATCH(L1444,pesos!A:A,1),2))</f>
        <v>16200</v>
      </c>
      <c r="N1444" s="26">
        <f>+R1444*'COSTOS VARIOS'!$O$1</f>
        <v>228333.45</v>
      </c>
      <c r="O1444" s="26">
        <f>+R1444*'COSTOS VARIOS'!$O$2</f>
        <v>4927.1955000000007</v>
      </c>
      <c r="P1444" s="26">
        <f>+R1444*'COSTOS VARIOS'!$O$3</f>
        <v>18026.325000000001</v>
      </c>
      <c r="Q1444" s="26">
        <v>1</v>
      </c>
      <c r="R1444" s="26">
        <f t="shared" si="222"/>
        <v>1201755</v>
      </c>
      <c r="S1444" s="25">
        <f t="shared" si="223"/>
        <v>2155221.9704999998</v>
      </c>
      <c r="T1444" s="28">
        <f t="shared" si="224"/>
        <v>0.59143700600095572</v>
      </c>
      <c r="U1444" s="29">
        <f t="shared" si="225"/>
        <v>3429900</v>
      </c>
      <c r="V1444" s="26">
        <f>+INDEX('LISTA DE PRECIOS EKM '!A:K,MATCH('Precios ML'!B1444,'LISTA DE PRECIOS EKM '!A:A,0),8)</f>
        <v>3429900</v>
      </c>
      <c r="W1444" s="26">
        <f t="shared" si="226"/>
        <v>3429900</v>
      </c>
      <c r="X1444" s="26">
        <f t="shared" si="227"/>
        <v>0</v>
      </c>
      <c r="Y1444" s="26"/>
      <c r="Z1444" s="26">
        <f t="shared" si="228"/>
        <v>3429900</v>
      </c>
      <c r="AA1444" s="30">
        <f t="shared" si="229"/>
        <v>1.8540759139758105</v>
      </c>
    </row>
    <row r="1445" spans="1:27">
      <c r="A1445" s="20" t="s">
        <v>6354</v>
      </c>
      <c r="B1445" s="20" t="s">
        <v>2651</v>
      </c>
      <c r="C1445" s="25">
        <v>1201755</v>
      </c>
      <c r="D1445" s="22">
        <v>85</v>
      </c>
      <c r="E1445" s="22">
        <v>49</v>
      </c>
      <c r="F1445" s="22">
        <v>40</v>
      </c>
      <c r="G1445" s="22">
        <v>16000</v>
      </c>
      <c r="H1445" s="22" t="s">
        <v>5088</v>
      </c>
      <c r="I1445" s="26">
        <f>+IF(H1445='COSTOS VARIOS'!$C$1,'COSTOS VARIOS'!$C$2*'Precios ML'!V1445,'COSTOS VARIOS'!$B$2*'Precios ML'!V1445)</f>
        <v>685980</v>
      </c>
      <c r="J1445" s="22">
        <v>0</v>
      </c>
      <c r="K1445" s="27">
        <f t="shared" si="220"/>
        <v>10.4125</v>
      </c>
      <c r="L1445" s="27">
        <f t="shared" si="221"/>
        <v>10.4125</v>
      </c>
      <c r="M1445" s="26">
        <f>(INDEX(pesos!A:B,MATCH(L1445,pesos!A:A,1),2))</f>
        <v>16200</v>
      </c>
      <c r="N1445" s="26">
        <f>+R1445*'COSTOS VARIOS'!$O$1</f>
        <v>228333.45</v>
      </c>
      <c r="O1445" s="26">
        <f>+R1445*'COSTOS VARIOS'!$O$2</f>
        <v>4927.1955000000007</v>
      </c>
      <c r="P1445" s="26">
        <f>+R1445*'COSTOS VARIOS'!$O$3</f>
        <v>18026.325000000001</v>
      </c>
      <c r="Q1445" s="26">
        <v>1</v>
      </c>
      <c r="R1445" s="26">
        <f t="shared" si="222"/>
        <v>1201755</v>
      </c>
      <c r="S1445" s="25">
        <f t="shared" si="223"/>
        <v>2155221.9704999998</v>
      </c>
      <c r="T1445" s="28">
        <f t="shared" si="224"/>
        <v>0.59143700600095572</v>
      </c>
      <c r="U1445" s="29">
        <f t="shared" si="225"/>
        <v>3429900</v>
      </c>
      <c r="V1445" s="26">
        <f>+INDEX('LISTA DE PRECIOS EKM '!A:K,MATCH('Precios ML'!B1445,'LISTA DE PRECIOS EKM '!A:A,0),8)</f>
        <v>3429900</v>
      </c>
      <c r="W1445" s="26">
        <f t="shared" si="226"/>
        <v>3429900</v>
      </c>
      <c r="X1445" s="26">
        <f t="shared" si="227"/>
        <v>0</v>
      </c>
      <c r="Y1445" s="26"/>
      <c r="Z1445" s="26">
        <f t="shared" si="228"/>
        <v>3429900</v>
      </c>
      <c r="AA1445" s="30">
        <f t="shared" si="229"/>
        <v>1.8540759139758105</v>
      </c>
    </row>
    <row r="1446" spans="1:27">
      <c r="A1446" s="20" t="s">
        <v>6354</v>
      </c>
      <c r="B1446" s="20" t="s">
        <v>1958</v>
      </c>
      <c r="C1446" s="25">
        <v>1201755</v>
      </c>
      <c r="D1446" s="22">
        <v>85</v>
      </c>
      <c r="E1446" s="22">
        <v>49</v>
      </c>
      <c r="F1446" s="22">
        <v>40</v>
      </c>
      <c r="G1446" s="22">
        <v>16000</v>
      </c>
      <c r="H1446" s="22" t="s">
        <v>5088</v>
      </c>
      <c r="I1446" s="26">
        <f>+IF(H1446='COSTOS VARIOS'!$C$1,'COSTOS VARIOS'!$C$2*'Precios ML'!V1446,'COSTOS VARIOS'!$B$2*'Precios ML'!V1446)</f>
        <v>789980</v>
      </c>
      <c r="J1446" s="22">
        <v>0</v>
      </c>
      <c r="K1446" s="27">
        <f t="shared" si="220"/>
        <v>10.4125</v>
      </c>
      <c r="L1446" s="27">
        <f t="shared" si="221"/>
        <v>10.4125</v>
      </c>
      <c r="M1446" s="26">
        <f>(INDEX(pesos!A:B,MATCH(L1446,pesos!A:A,1),2))</f>
        <v>16200</v>
      </c>
      <c r="N1446" s="26">
        <f>+R1446*'COSTOS VARIOS'!$O$1</f>
        <v>228333.45</v>
      </c>
      <c r="O1446" s="26">
        <f>+R1446*'COSTOS VARIOS'!$O$2</f>
        <v>4927.1955000000007</v>
      </c>
      <c r="P1446" s="26">
        <f>+R1446*'COSTOS VARIOS'!$O$3</f>
        <v>18026.325000000001</v>
      </c>
      <c r="Q1446" s="26">
        <v>1</v>
      </c>
      <c r="R1446" s="26">
        <f t="shared" si="222"/>
        <v>1201755</v>
      </c>
      <c r="S1446" s="25">
        <f t="shared" si="223"/>
        <v>2259221.9704999998</v>
      </c>
      <c r="T1446" s="28">
        <f t="shared" si="224"/>
        <v>0.74834524963734639</v>
      </c>
      <c r="U1446" s="29">
        <f t="shared" si="225"/>
        <v>3949900</v>
      </c>
      <c r="V1446" s="26">
        <f>+INDEX('LISTA DE PRECIOS EKM '!A:K,MATCH('Precios ML'!B1446,'LISTA DE PRECIOS EKM '!A:A,0),8)</f>
        <v>3949900</v>
      </c>
      <c r="W1446" s="26">
        <f t="shared" si="226"/>
        <v>3949900</v>
      </c>
      <c r="X1446" s="26">
        <f t="shared" si="227"/>
        <v>0</v>
      </c>
      <c r="Y1446" s="26"/>
      <c r="Z1446" s="26">
        <f t="shared" si="228"/>
        <v>3949900</v>
      </c>
      <c r="AA1446" s="30">
        <f t="shared" si="229"/>
        <v>2.2867764228149663</v>
      </c>
    </row>
    <row r="1447" spans="1:27">
      <c r="A1447" s="20" t="s">
        <v>6354</v>
      </c>
      <c r="B1447" s="20" t="s">
        <v>1958</v>
      </c>
      <c r="C1447" s="25">
        <v>1201755</v>
      </c>
      <c r="D1447" s="22">
        <v>85</v>
      </c>
      <c r="E1447" s="22">
        <v>49</v>
      </c>
      <c r="F1447" s="22">
        <v>40</v>
      </c>
      <c r="G1447" s="22">
        <v>16000</v>
      </c>
      <c r="H1447" s="22" t="s">
        <v>5088</v>
      </c>
      <c r="I1447" s="26">
        <f>+IF(H1447='COSTOS VARIOS'!$C$1,'COSTOS VARIOS'!$C$2*'Precios ML'!V1447,'COSTOS VARIOS'!$B$2*'Precios ML'!V1447)</f>
        <v>789980</v>
      </c>
      <c r="J1447" s="22">
        <v>0</v>
      </c>
      <c r="K1447" s="27">
        <f t="shared" si="220"/>
        <v>10.4125</v>
      </c>
      <c r="L1447" s="27">
        <f t="shared" si="221"/>
        <v>10.4125</v>
      </c>
      <c r="M1447" s="26">
        <f>(INDEX(pesos!A:B,MATCH(L1447,pesos!A:A,1),2))</f>
        <v>16200</v>
      </c>
      <c r="N1447" s="26">
        <f>+R1447*'COSTOS VARIOS'!$O$1</f>
        <v>228333.45</v>
      </c>
      <c r="O1447" s="26">
        <f>+R1447*'COSTOS VARIOS'!$O$2</f>
        <v>4927.1955000000007</v>
      </c>
      <c r="P1447" s="26">
        <f>+R1447*'COSTOS VARIOS'!$O$3</f>
        <v>18026.325000000001</v>
      </c>
      <c r="Q1447" s="26">
        <v>1</v>
      </c>
      <c r="R1447" s="26">
        <f t="shared" si="222"/>
        <v>1201755</v>
      </c>
      <c r="S1447" s="25">
        <f t="shared" si="223"/>
        <v>2259221.9704999998</v>
      </c>
      <c r="T1447" s="28">
        <f t="shared" si="224"/>
        <v>0.74834524963734639</v>
      </c>
      <c r="U1447" s="29">
        <f t="shared" si="225"/>
        <v>3949900</v>
      </c>
      <c r="V1447" s="26">
        <f>+INDEX('LISTA DE PRECIOS EKM '!A:K,MATCH('Precios ML'!B1447,'LISTA DE PRECIOS EKM '!A:A,0),8)</f>
        <v>3949900</v>
      </c>
      <c r="W1447" s="26">
        <f t="shared" si="226"/>
        <v>3949900</v>
      </c>
      <c r="X1447" s="26">
        <f t="shared" si="227"/>
        <v>0</v>
      </c>
      <c r="Y1447" s="26"/>
      <c r="Z1447" s="26">
        <f t="shared" si="228"/>
        <v>3949900</v>
      </c>
      <c r="AA1447" s="30">
        <f t="shared" si="229"/>
        <v>2.2867764228149663</v>
      </c>
    </row>
    <row r="1448" spans="1:27">
      <c r="A1448" s="20" t="s">
        <v>6354</v>
      </c>
      <c r="B1448" s="20" t="s">
        <v>1957</v>
      </c>
      <c r="C1448" s="25">
        <v>1201755</v>
      </c>
      <c r="D1448" s="22">
        <v>85</v>
      </c>
      <c r="E1448" s="22">
        <v>49</v>
      </c>
      <c r="F1448" s="22">
        <v>40</v>
      </c>
      <c r="G1448" s="22">
        <v>16000</v>
      </c>
      <c r="H1448" s="22" t="s">
        <v>5088</v>
      </c>
      <c r="I1448" s="26">
        <f>+IF(H1448='COSTOS VARIOS'!$C$1,'COSTOS VARIOS'!$C$2*'Precios ML'!V1448,'COSTOS VARIOS'!$B$2*'Precios ML'!V1448)</f>
        <v>789980</v>
      </c>
      <c r="J1448" s="22">
        <v>0</v>
      </c>
      <c r="K1448" s="27">
        <f t="shared" si="220"/>
        <v>10.4125</v>
      </c>
      <c r="L1448" s="27">
        <f t="shared" si="221"/>
        <v>10.4125</v>
      </c>
      <c r="M1448" s="26">
        <f>(INDEX(pesos!A:B,MATCH(L1448,pesos!A:A,1),2))</f>
        <v>16200</v>
      </c>
      <c r="N1448" s="26">
        <f>+R1448*'COSTOS VARIOS'!$O$1</f>
        <v>228333.45</v>
      </c>
      <c r="O1448" s="26">
        <f>+R1448*'COSTOS VARIOS'!$O$2</f>
        <v>4927.1955000000007</v>
      </c>
      <c r="P1448" s="26">
        <f>+R1448*'COSTOS VARIOS'!$O$3</f>
        <v>18026.325000000001</v>
      </c>
      <c r="Q1448" s="26">
        <v>1</v>
      </c>
      <c r="R1448" s="26">
        <f t="shared" si="222"/>
        <v>1201755</v>
      </c>
      <c r="S1448" s="25">
        <f t="shared" si="223"/>
        <v>2259221.9704999998</v>
      </c>
      <c r="T1448" s="28">
        <f t="shared" si="224"/>
        <v>0.74834524963734639</v>
      </c>
      <c r="U1448" s="29">
        <f t="shared" si="225"/>
        <v>3949900</v>
      </c>
      <c r="V1448" s="26">
        <f>+INDEX('LISTA DE PRECIOS EKM '!A:K,MATCH('Precios ML'!B1448,'LISTA DE PRECIOS EKM '!A:A,0),8)</f>
        <v>3949900</v>
      </c>
      <c r="W1448" s="26">
        <f t="shared" si="226"/>
        <v>3949900</v>
      </c>
      <c r="X1448" s="26">
        <f t="shared" si="227"/>
        <v>0</v>
      </c>
      <c r="Y1448" s="26"/>
      <c r="Z1448" s="26">
        <f t="shared" si="228"/>
        <v>3949900</v>
      </c>
      <c r="AA1448" s="30">
        <f t="shared" si="229"/>
        <v>2.2867764228149663</v>
      </c>
    </row>
    <row r="1449" spans="1:27">
      <c r="A1449" s="20" t="s">
        <v>6354</v>
      </c>
      <c r="B1449" s="20" t="s">
        <v>1957</v>
      </c>
      <c r="C1449" s="25">
        <v>1201755</v>
      </c>
      <c r="D1449" s="22">
        <v>85</v>
      </c>
      <c r="E1449" s="22">
        <v>49</v>
      </c>
      <c r="F1449" s="22">
        <v>40</v>
      </c>
      <c r="G1449" s="22">
        <v>16000</v>
      </c>
      <c r="H1449" s="22" t="s">
        <v>5088</v>
      </c>
      <c r="I1449" s="26">
        <f>+IF(H1449='COSTOS VARIOS'!$C$1,'COSTOS VARIOS'!$C$2*'Precios ML'!V1449,'COSTOS VARIOS'!$B$2*'Precios ML'!V1449)</f>
        <v>789980</v>
      </c>
      <c r="J1449" s="22">
        <v>0</v>
      </c>
      <c r="K1449" s="27">
        <f t="shared" si="220"/>
        <v>10.4125</v>
      </c>
      <c r="L1449" s="27">
        <f t="shared" si="221"/>
        <v>10.4125</v>
      </c>
      <c r="M1449" s="26">
        <f>(INDEX(pesos!A:B,MATCH(L1449,pesos!A:A,1),2))</f>
        <v>16200</v>
      </c>
      <c r="N1449" s="26">
        <f>+R1449*'COSTOS VARIOS'!$O$1</f>
        <v>228333.45</v>
      </c>
      <c r="O1449" s="26">
        <f>+R1449*'COSTOS VARIOS'!$O$2</f>
        <v>4927.1955000000007</v>
      </c>
      <c r="P1449" s="26">
        <f>+R1449*'COSTOS VARIOS'!$O$3</f>
        <v>18026.325000000001</v>
      </c>
      <c r="Q1449" s="26">
        <v>1</v>
      </c>
      <c r="R1449" s="26">
        <f t="shared" si="222"/>
        <v>1201755</v>
      </c>
      <c r="S1449" s="25">
        <f t="shared" si="223"/>
        <v>2259221.9704999998</v>
      </c>
      <c r="T1449" s="28">
        <f t="shared" si="224"/>
        <v>0.74834524963734639</v>
      </c>
      <c r="U1449" s="29">
        <f t="shared" si="225"/>
        <v>3949900</v>
      </c>
      <c r="V1449" s="26">
        <f>+INDEX('LISTA DE PRECIOS EKM '!A:K,MATCH('Precios ML'!B1449,'LISTA DE PRECIOS EKM '!A:A,0),8)</f>
        <v>3949900</v>
      </c>
      <c r="W1449" s="26">
        <f t="shared" si="226"/>
        <v>3949900</v>
      </c>
      <c r="X1449" s="26">
        <f t="shared" si="227"/>
        <v>0</v>
      </c>
      <c r="Y1449" s="26"/>
      <c r="Z1449" s="26">
        <f t="shared" si="228"/>
        <v>3949900</v>
      </c>
      <c r="AA1449" s="30">
        <f t="shared" si="229"/>
        <v>2.2867764228149663</v>
      </c>
    </row>
    <row r="1450" spans="1:27">
      <c r="A1450" s="20" t="s">
        <v>6363</v>
      </c>
      <c r="B1450" s="20" t="s">
        <v>6364</v>
      </c>
      <c r="C1450" s="25">
        <v>1200000</v>
      </c>
      <c r="D1450" s="22">
        <v>85</v>
      </c>
      <c r="E1450" s="22">
        <v>49</v>
      </c>
      <c r="F1450" s="22">
        <v>40</v>
      </c>
      <c r="G1450" s="22">
        <v>16000</v>
      </c>
      <c r="H1450" s="22" t="s">
        <v>5088</v>
      </c>
      <c r="I1450" s="26">
        <f>+IF(H1450='COSTOS VARIOS'!$C$1,'COSTOS VARIOS'!$C$2*'Precios ML'!V1450,'COSTOS VARIOS'!$B$2*'Precios ML'!V1450)</f>
        <v>581980</v>
      </c>
      <c r="J1450" s="22">
        <v>0</v>
      </c>
      <c r="K1450" s="27">
        <f t="shared" si="220"/>
        <v>10.4125</v>
      </c>
      <c r="L1450" s="27">
        <f t="shared" si="221"/>
        <v>10.4125</v>
      </c>
      <c r="M1450" s="26">
        <f>(INDEX(pesos!A:B,MATCH(L1450,pesos!A:A,1),2))</f>
        <v>16200</v>
      </c>
      <c r="N1450" s="26">
        <f>+R1450*'COSTOS VARIOS'!$O$1</f>
        <v>228000</v>
      </c>
      <c r="O1450" s="26">
        <f>+R1450*'COSTOS VARIOS'!$O$2</f>
        <v>4920</v>
      </c>
      <c r="P1450" s="26">
        <f>+R1450*'COSTOS VARIOS'!$O$3</f>
        <v>18000</v>
      </c>
      <c r="Q1450" s="26">
        <v>1</v>
      </c>
      <c r="R1450" s="26">
        <f t="shared" si="222"/>
        <v>1200000</v>
      </c>
      <c r="S1450" s="25">
        <f t="shared" si="223"/>
        <v>2049100</v>
      </c>
      <c r="T1450" s="28">
        <f t="shared" si="224"/>
        <v>0.42008686740520229</v>
      </c>
      <c r="U1450" s="29">
        <f t="shared" si="225"/>
        <v>2909900</v>
      </c>
      <c r="V1450" s="26">
        <f>+INDEX('LISTA DE PRECIOS EKM '!A:K,MATCH('Precios ML'!B1450,'LISTA DE PRECIOS EKM '!A:A,0),8)</f>
        <v>2909900</v>
      </c>
      <c r="W1450" s="26">
        <f t="shared" si="226"/>
        <v>2909900</v>
      </c>
      <c r="X1450" s="26">
        <f t="shared" si="227"/>
        <v>0</v>
      </c>
      <c r="Y1450" s="26"/>
      <c r="Z1450" s="26">
        <f t="shared" si="228"/>
        <v>2909900</v>
      </c>
      <c r="AA1450" s="30">
        <f t="shared" si="229"/>
        <v>1.4249166666666668</v>
      </c>
    </row>
    <row r="1451" spans="1:27">
      <c r="A1451" s="20" t="s">
        <v>6363</v>
      </c>
      <c r="B1451" s="20" t="s">
        <v>6364</v>
      </c>
      <c r="C1451" s="25">
        <v>1200000</v>
      </c>
      <c r="D1451" s="22">
        <v>85</v>
      </c>
      <c r="E1451" s="22">
        <v>49</v>
      </c>
      <c r="F1451" s="22">
        <v>40</v>
      </c>
      <c r="G1451" s="22">
        <v>16000</v>
      </c>
      <c r="H1451" s="22" t="s">
        <v>5088</v>
      </c>
      <c r="I1451" s="26">
        <f>+IF(H1451='COSTOS VARIOS'!$C$1,'COSTOS VARIOS'!$C$2*'Precios ML'!V1451,'COSTOS VARIOS'!$B$2*'Precios ML'!V1451)</f>
        <v>581980</v>
      </c>
      <c r="J1451" s="22">
        <v>0</v>
      </c>
      <c r="K1451" s="27">
        <f t="shared" si="220"/>
        <v>10.4125</v>
      </c>
      <c r="L1451" s="27">
        <f t="shared" si="221"/>
        <v>10.4125</v>
      </c>
      <c r="M1451" s="26">
        <f>(INDEX(pesos!A:B,MATCH(L1451,pesos!A:A,1),2))</f>
        <v>16200</v>
      </c>
      <c r="N1451" s="26">
        <f>+R1451*'COSTOS VARIOS'!$O$1</f>
        <v>228000</v>
      </c>
      <c r="O1451" s="26">
        <f>+R1451*'COSTOS VARIOS'!$O$2</f>
        <v>4920</v>
      </c>
      <c r="P1451" s="26">
        <f>+R1451*'COSTOS VARIOS'!$O$3</f>
        <v>18000</v>
      </c>
      <c r="Q1451" s="26">
        <v>1</v>
      </c>
      <c r="R1451" s="26">
        <f t="shared" si="222"/>
        <v>1200000</v>
      </c>
      <c r="S1451" s="25">
        <f t="shared" si="223"/>
        <v>2049100</v>
      </c>
      <c r="T1451" s="28">
        <f t="shared" si="224"/>
        <v>0.42008686740520229</v>
      </c>
      <c r="U1451" s="29">
        <f t="shared" si="225"/>
        <v>2909900</v>
      </c>
      <c r="V1451" s="26">
        <f>+INDEX('LISTA DE PRECIOS EKM '!A:K,MATCH('Precios ML'!B1451,'LISTA DE PRECIOS EKM '!A:A,0),8)</f>
        <v>2909900</v>
      </c>
      <c r="W1451" s="26">
        <f t="shared" si="226"/>
        <v>2909900</v>
      </c>
      <c r="X1451" s="26">
        <f t="shared" si="227"/>
        <v>0</v>
      </c>
      <c r="Y1451" s="26"/>
      <c r="Z1451" s="26">
        <f t="shared" si="228"/>
        <v>2909900</v>
      </c>
      <c r="AA1451" s="30">
        <f t="shared" si="229"/>
        <v>1.4249166666666668</v>
      </c>
    </row>
    <row r="1452" spans="1:27">
      <c r="A1452" s="20" t="s">
        <v>6363</v>
      </c>
      <c r="B1452" s="20" t="s">
        <v>6365</v>
      </c>
      <c r="C1452" s="25">
        <v>1200000</v>
      </c>
      <c r="D1452" s="22">
        <v>85</v>
      </c>
      <c r="E1452" s="22">
        <v>49</v>
      </c>
      <c r="F1452" s="22">
        <v>40</v>
      </c>
      <c r="G1452" s="22">
        <v>16000</v>
      </c>
      <c r="H1452" s="22" t="s">
        <v>5088</v>
      </c>
      <c r="I1452" s="26">
        <f>+IF(H1452='COSTOS VARIOS'!$C$1,'COSTOS VARIOS'!$C$2*'Precios ML'!V1452,'COSTOS VARIOS'!$B$2*'Precios ML'!V1452)</f>
        <v>581980</v>
      </c>
      <c r="J1452" s="22">
        <v>0</v>
      </c>
      <c r="K1452" s="27">
        <f t="shared" si="220"/>
        <v>10.4125</v>
      </c>
      <c r="L1452" s="27">
        <f t="shared" si="221"/>
        <v>10.4125</v>
      </c>
      <c r="M1452" s="26">
        <f>(INDEX(pesos!A:B,MATCH(L1452,pesos!A:A,1),2))</f>
        <v>16200</v>
      </c>
      <c r="N1452" s="26">
        <f>+R1452*'COSTOS VARIOS'!$O$1</f>
        <v>228000</v>
      </c>
      <c r="O1452" s="26">
        <f>+R1452*'COSTOS VARIOS'!$O$2</f>
        <v>4920</v>
      </c>
      <c r="P1452" s="26">
        <f>+R1452*'COSTOS VARIOS'!$O$3</f>
        <v>18000</v>
      </c>
      <c r="Q1452" s="26">
        <v>1</v>
      </c>
      <c r="R1452" s="26">
        <f t="shared" si="222"/>
        <v>1200000</v>
      </c>
      <c r="S1452" s="25">
        <f t="shared" si="223"/>
        <v>2049100</v>
      </c>
      <c r="T1452" s="28">
        <f t="shared" si="224"/>
        <v>0.42008686740520229</v>
      </c>
      <c r="U1452" s="29">
        <f t="shared" si="225"/>
        <v>2909900</v>
      </c>
      <c r="V1452" s="26">
        <f>+INDEX('LISTA DE PRECIOS EKM '!A:K,MATCH('Precios ML'!B1452,'LISTA DE PRECIOS EKM '!A:A,0),8)</f>
        <v>2909900</v>
      </c>
      <c r="W1452" s="26">
        <f t="shared" si="226"/>
        <v>2909900</v>
      </c>
      <c r="X1452" s="26">
        <f t="shared" si="227"/>
        <v>0</v>
      </c>
      <c r="Y1452" s="26"/>
      <c r="Z1452" s="26">
        <f t="shared" si="228"/>
        <v>2909900</v>
      </c>
      <c r="AA1452" s="30">
        <f t="shared" si="229"/>
        <v>1.4249166666666668</v>
      </c>
    </row>
    <row r="1453" spans="1:27">
      <c r="A1453" s="20" t="s">
        <v>6363</v>
      </c>
      <c r="B1453" s="20" t="s">
        <v>6365</v>
      </c>
      <c r="C1453" s="25">
        <v>1200000</v>
      </c>
      <c r="D1453" s="22">
        <v>85</v>
      </c>
      <c r="E1453" s="22">
        <v>49</v>
      </c>
      <c r="F1453" s="22">
        <v>40</v>
      </c>
      <c r="G1453" s="22">
        <v>16000</v>
      </c>
      <c r="H1453" s="22" t="s">
        <v>5088</v>
      </c>
      <c r="I1453" s="26">
        <f>+IF(H1453='COSTOS VARIOS'!$C$1,'COSTOS VARIOS'!$C$2*'Precios ML'!V1453,'COSTOS VARIOS'!$B$2*'Precios ML'!V1453)</f>
        <v>581980</v>
      </c>
      <c r="J1453" s="22">
        <v>0</v>
      </c>
      <c r="K1453" s="27">
        <f t="shared" si="220"/>
        <v>10.4125</v>
      </c>
      <c r="L1453" s="27">
        <f t="shared" si="221"/>
        <v>10.4125</v>
      </c>
      <c r="M1453" s="26">
        <f>(INDEX(pesos!A:B,MATCH(L1453,pesos!A:A,1),2))</f>
        <v>16200</v>
      </c>
      <c r="N1453" s="26">
        <f>+R1453*'COSTOS VARIOS'!$O$1</f>
        <v>228000</v>
      </c>
      <c r="O1453" s="26">
        <f>+R1453*'COSTOS VARIOS'!$O$2</f>
        <v>4920</v>
      </c>
      <c r="P1453" s="26">
        <f>+R1453*'COSTOS VARIOS'!$O$3</f>
        <v>18000</v>
      </c>
      <c r="Q1453" s="26">
        <v>1</v>
      </c>
      <c r="R1453" s="26">
        <f t="shared" si="222"/>
        <v>1200000</v>
      </c>
      <c r="S1453" s="25">
        <f t="shared" si="223"/>
        <v>2049100</v>
      </c>
      <c r="T1453" s="28">
        <f t="shared" si="224"/>
        <v>0.42008686740520229</v>
      </c>
      <c r="U1453" s="29">
        <f t="shared" si="225"/>
        <v>2909900</v>
      </c>
      <c r="V1453" s="26">
        <f>+INDEX('LISTA DE PRECIOS EKM '!A:K,MATCH('Precios ML'!B1453,'LISTA DE PRECIOS EKM '!A:A,0),8)</f>
        <v>2909900</v>
      </c>
      <c r="W1453" s="26">
        <f t="shared" si="226"/>
        <v>2909900</v>
      </c>
      <c r="X1453" s="26">
        <f t="shared" si="227"/>
        <v>0</v>
      </c>
      <c r="Y1453" s="26"/>
      <c r="Z1453" s="26">
        <f t="shared" si="228"/>
        <v>2909900</v>
      </c>
      <c r="AA1453" s="30">
        <f t="shared" si="229"/>
        <v>1.4249166666666668</v>
      </c>
    </row>
    <row r="1454" spans="1:27">
      <c r="A1454" s="20" t="s">
        <v>6358</v>
      </c>
      <c r="B1454" s="20" t="s">
        <v>1939</v>
      </c>
      <c r="C1454" s="25">
        <v>1400000</v>
      </c>
      <c r="D1454" s="22">
        <v>85</v>
      </c>
      <c r="E1454" s="22">
        <v>49</v>
      </c>
      <c r="F1454" s="22">
        <v>40</v>
      </c>
      <c r="G1454" s="22">
        <v>16000</v>
      </c>
      <c r="H1454" s="22" t="s">
        <v>5088</v>
      </c>
      <c r="I1454" s="26">
        <f>+IF(H1454='COSTOS VARIOS'!$C$1,'COSTOS VARIOS'!$C$2*'Precios ML'!V1454,'COSTOS VARIOS'!$B$2*'Precios ML'!V1454)</f>
        <v>623980</v>
      </c>
      <c r="J1454" s="22">
        <v>0</v>
      </c>
      <c r="K1454" s="27">
        <f t="shared" si="220"/>
        <v>10.4125</v>
      </c>
      <c r="L1454" s="27">
        <f t="shared" si="221"/>
        <v>10.4125</v>
      </c>
      <c r="M1454" s="26">
        <f>(INDEX(pesos!A:B,MATCH(L1454,pesos!A:A,1),2))</f>
        <v>16200</v>
      </c>
      <c r="N1454" s="26">
        <f>+R1454*'COSTOS VARIOS'!$O$1</f>
        <v>266000</v>
      </c>
      <c r="O1454" s="26">
        <f>+R1454*'COSTOS VARIOS'!$O$2</f>
        <v>5740.0000000000009</v>
      </c>
      <c r="P1454" s="26">
        <f>+R1454*'COSTOS VARIOS'!$O$3</f>
        <v>21000</v>
      </c>
      <c r="Q1454" s="26">
        <v>1</v>
      </c>
      <c r="R1454" s="26">
        <f t="shared" si="222"/>
        <v>1400000</v>
      </c>
      <c r="S1454" s="25">
        <f t="shared" si="223"/>
        <v>2332920</v>
      </c>
      <c r="T1454" s="28">
        <f t="shared" si="224"/>
        <v>0.33733689967937175</v>
      </c>
      <c r="U1454" s="29">
        <f t="shared" si="225"/>
        <v>3119900</v>
      </c>
      <c r="V1454" s="26">
        <f>+INDEX('LISTA DE PRECIOS EKM '!A:K,MATCH('Precios ML'!B1454,'LISTA DE PRECIOS EKM '!A:A,0),8)</f>
        <v>3119900</v>
      </c>
      <c r="W1454" s="26">
        <f t="shared" si="226"/>
        <v>3119900</v>
      </c>
      <c r="X1454" s="26">
        <f t="shared" si="227"/>
        <v>0</v>
      </c>
      <c r="Y1454" s="26"/>
      <c r="Z1454" s="26">
        <f t="shared" si="228"/>
        <v>3119900</v>
      </c>
      <c r="AA1454" s="30">
        <f t="shared" si="229"/>
        <v>1.2284999999999999</v>
      </c>
    </row>
    <row r="1455" spans="1:27">
      <c r="A1455" s="20" t="s">
        <v>6358</v>
      </c>
      <c r="B1455" s="20" t="s">
        <v>1939</v>
      </c>
      <c r="C1455" s="25">
        <v>1400000</v>
      </c>
      <c r="D1455" s="22">
        <v>85</v>
      </c>
      <c r="E1455" s="22">
        <v>49</v>
      </c>
      <c r="F1455" s="22">
        <v>40</v>
      </c>
      <c r="G1455" s="22">
        <v>16000</v>
      </c>
      <c r="H1455" s="22" t="s">
        <v>5088</v>
      </c>
      <c r="I1455" s="26">
        <f>+IF(H1455='COSTOS VARIOS'!$C$1,'COSTOS VARIOS'!$C$2*'Precios ML'!V1455,'COSTOS VARIOS'!$B$2*'Precios ML'!V1455)</f>
        <v>623980</v>
      </c>
      <c r="J1455" s="22">
        <v>0</v>
      </c>
      <c r="K1455" s="27">
        <f t="shared" si="220"/>
        <v>10.4125</v>
      </c>
      <c r="L1455" s="27">
        <f t="shared" si="221"/>
        <v>10.4125</v>
      </c>
      <c r="M1455" s="26">
        <f>(INDEX(pesos!A:B,MATCH(L1455,pesos!A:A,1),2))</f>
        <v>16200</v>
      </c>
      <c r="N1455" s="26">
        <f>+R1455*'COSTOS VARIOS'!$O$1</f>
        <v>266000</v>
      </c>
      <c r="O1455" s="26">
        <f>+R1455*'COSTOS VARIOS'!$O$2</f>
        <v>5740.0000000000009</v>
      </c>
      <c r="P1455" s="26">
        <f>+R1455*'COSTOS VARIOS'!$O$3</f>
        <v>21000</v>
      </c>
      <c r="Q1455" s="26">
        <v>1</v>
      </c>
      <c r="R1455" s="26">
        <f t="shared" si="222"/>
        <v>1400000</v>
      </c>
      <c r="S1455" s="25">
        <f t="shared" si="223"/>
        <v>2332920</v>
      </c>
      <c r="T1455" s="28">
        <f t="shared" si="224"/>
        <v>0.33733689967937175</v>
      </c>
      <c r="U1455" s="29">
        <f t="shared" si="225"/>
        <v>3119900</v>
      </c>
      <c r="V1455" s="26">
        <f>+INDEX('LISTA DE PRECIOS EKM '!A:K,MATCH('Precios ML'!B1455,'LISTA DE PRECIOS EKM '!A:A,0),8)</f>
        <v>3119900</v>
      </c>
      <c r="W1455" s="26">
        <f t="shared" si="226"/>
        <v>3119900</v>
      </c>
      <c r="X1455" s="26">
        <f t="shared" si="227"/>
        <v>0</v>
      </c>
      <c r="Y1455" s="26"/>
      <c r="Z1455" s="26">
        <f t="shared" si="228"/>
        <v>3119900</v>
      </c>
      <c r="AA1455" s="30">
        <f t="shared" si="229"/>
        <v>1.2284999999999999</v>
      </c>
    </row>
    <row r="1456" spans="1:27">
      <c r="A1456" s="20" t="s">
        <v>6358</v>
      </c>
      <c r="B1456" s="20" t="s">
        <v>1932</v>
      </c>
      <c r="C1456" s="25">
        <v>1400000</v>
      </c>
      <c r="D1456" s="22">
        <v>85</v>
      </c>
      <c r="E1456" s="22">
        <v>49</v>
      </c>
      <c r="F1456" s="22">
        <v>40</v>
      </c>
      <c r="G1456" s="22">
        <v>16000</v>
      </c>
      <c r="H1456" s="22" t="s">
        <v>5088</v>
      </c>
      <c r="I1456" s="26">
        <f>+IF(H1456='COSTOS VARIOS'!$C$1,'COSTOS VARIOS'!$C$2*'Precios ML'!V1456,'COSTOS VARIOS'!$B$2*'Precios ML'!V1456)</f>
        <v>623980</v>
      </c>
      <c r="J1456" s="22">
        <v>0</v>
      </c>
      <c r="K1456" s="27">
        <f t="shared" si="220"/>
        <v>10.4125</v>
      </c>
      <c r="L1456" s="27">
        <f t="shared" si="221"/>
        <v>10.4125</v>
      </c>
      <c r="M1456" s="26">
        <f>(INDEX(pesos!A:B,MATCH(L1456,pesos!A:A,1),2))</f>
        <v>16200</v>
      </c>
      <c r="N1456" s="26">
        <f>+R1456*'COSTOS VARIOS'!$O$1</f>
        <v>266000</v>
      </c>
      <c r="O1456" s="26">
        <f>+R1456*'COSTOS VARIOS'!$O$2</f>
        <v>5740.0000000000009</v>
      </c>
      <c r="P1456" s="26">
        <f>+R1456*'COSTOS VARIOS'!$O$3</f>
        <v>21000</v>
      </c>
      <c r="Q1456" s="26">
        <v>1</v>
      </c>
      <c r="R1456" s="26">
        <f t="shared" si="222"/>
        <v>1400000</v>
      </c>
      <c r="S1456" s="25">
        <f t="shared" si="223"/>
        <v>2332920</v>
      </c>
      <c r="T1456" s="28">
        <f t="shared" si="224"/>
        <v>0.33733689967937175</v>
      </c>
      <c r="U1456" s="29">
        <f t="shared" si="225"/>
        <v>3119900</v>
      </c>
      <c r="V1456" s="26">
        <f>+INDEX('LISTA DE PRECIOS EKM '!A:K,MATCH('Precios ML'!B1456,'LISTA DE PRECIOS EKM '!A:A,0),8)</f>
        <v>3119900</v>
      </c>
      <c r="W1456" s="26">
        <f t="shared" si="226"/>
        <v>3119900</v>
      </c>
      <c r="X1456" s="26">
        <f t="shared" si="227"/>
        <v>0</v>
      </c>
      <c r="Y1456" s="26"/>
      <c r="Z1456" s="26">
        <f t="shared" si="228"/>
        <v>3119900</v>
      </c>
      <c r="AA1456" s="30">
        <f t="shared" si="229"/>
        <v>1.2284999999999999</v>
      </c>
    </row>
    <row r="1457" spans="1:27">
      <c r="A1457" s="20" t="s">
        <v>6358</v>
      </c>
      <c r="B1457" s="20" t="s">
        <v>1932</v>
      </c>
      <c r="C1457" s="25">
        <v>1400000</v>
      </c>
      <c r="D1457" s="22">
        <v>85</v>
      </c>
      <c r="E1457" s="22">
        <v>49</v>
      </c>
      <c r="F1457" s="22">
        <v>40</v>
      </c>
      <c r="G1457" s="22">
        <v>16000</v>
      </c>
      <c r="H1457" s="22" t="s">
        <v>5088</v>
      </c>
      <c r="I1457" s="26">
        <f>+IF(H1457='COSTOS VARIOS'!$C$1,'COSTOS VARIOS'!$C$2*'Precios ML'!V1457,'COSTOS VARIOS'!$B$2*'Precios ML'!V1457)</f>
        <v>623980</v>
      </c>
      <c r="J1457" s="22">
        <v>0</v>
      </c>
      <c r="K1457" s="27">
        <f t="shared" si="220"/>
        <v>10.4125</v>
      </c>
      <c r="L1457" s="27">
        <f t="shared" si="221"/>
        <v>10.4125</v>
      </c>
      <c r="M1457" s="26">
        <f>(INDEX(pesos!A:B,MATCH(L1457,pesos!A:A,1),2))</f>
        <v>16200</v>
      </c>
      <c r="N1457" s="26">
        <f>+R1457*'COSTOS VARIOS'!$O$1</f>
        <v>266000</v>
      </c>
      <c r="O1457" s="26">
        <f>+R1457*'COSTOS VARIOS'!$O$2</f>
        <v>5740.0000000000009</v>
      </c>
      <c r="P1457" s="26">
        <f>+R1457*'COSTOS VARIOS'!$O$3</f>
        <v>21000</v>
      </c>
      <c r="Q1457" s="26">
        <v>1</v>
      </c>
      <c r="R1457" s="26">
        <f t="shared" si="222"/>
        <v>1400000</v>
      </c>
      <c r="S1457" s="25">
        <f t="shared" si="223"/>
        <v>2332920</v>
      </c>
      <c r="T1457" s="28">
        <f t="shared" si="224"/>
        <v>0.33733689967937175</v>
      </c>
      <c r="U1457" s="29">
        <f t="shared" si="225"/>
        <v>3119900</v>
      </c>
      <c r="V1457" s="26">
        <f>+INDEX('LISTA DE PRECIOS EKM '!A:K,MATCH('Precios ML'!B1457,'LISTA DE PRECIOS EKM '!A:A,0),8)</f>
        <v>3119900</v>
      </c>
      <c r="W1457" s="26">
        <f t="shared" si="226"/>
        <v>3119900</v>
      </c>
      <c r="X1457" s="26">
        <f t="shared" si="227"/>
        <v>0</v>
      </c>
      <c r="Y1457" s="26"/>
      <c r="Z1457" s="26">
        <f t="shared" si="228"/>
        <v>3119900</v>
      </c>
      <c r="AA1457" s="30">
        <f t="shared" si="229"/>
        <v>1.2284999999999999</v>
      </c>
    </row>
    <row r="1458" spans="1:27">
      <c r="A1458" s="20" t="s">
        <v>6358</v>
      </c>
      <c r="B1458" s="20" t="s">
        <v>1937</v>
      </c>
      <c r="C1458" s="25">
        <v>1400000</v>
      </c>
      <c r="D1458" s="22">
        <v>85</v>
      </c>
      <c r="E1458" s="22">
        <v>49</v>
      </c>
      <c r="F1458" s="22">
        <v>40</v>
      </c>
      <c r="G1458" s="22">
        <v>16000</v>
      </c>
      <c r="H1458" s="22" t="s">
        <v>5088</v>
      </c>
      <c r="I1458" s="26">
        <f>+IF(H1458='COSTOS VARIOS'!$C$1,'COSTOS VARIOS'!$C$2*'Precios ML'!V1458,'COSTOS VARIOS'!$B$2*'Precios ML'!V1458)</f>
        <v>623980</v>
      </c>
      <c r="J1458" s="22">
        <v>0</v>
      </c>
      <c r="K1458" s="27">
        <f t="shared" si="220"/>
        <v>10.4125</v>
      </c>
      <c r="L1458" s="27">
        <f t="shared" si="221"/>
        <v>10.4125</v>
      </c>
      <c r="M1458" s="26">
        <f>(INDEX(pesos!A:B,MATCH(L1458,pesos!A:A,1),2))</f>
        <v>16200</v>
      </c>
      <c r="N1458" s="26">
        <f>+R1458*'COSTOS VARIOS'!$O$1</f>
        <v>266000</v>
      </c>
      <c r="O1458" s="26">
        <f>+R1458*'COSTOS VARIOS'!$O$2</f>
        <v>5740.0000000000009</v>
      </c>
      <c r="P1458" s="26">
        <f>+R1458*'COSTOS VARIOS'!$O$3</f>
        <v>21000</v>
      </c>
      <c r="Q1458" s="26">
        <v>1</v>
      </c>
      <c r="R1458" s="26">
        <f t="shared" si="222"/>
        <v>1400000</v>
      </c>
      <c r="S1458" s="25">
        <f t="shared" si="223"/>
        <v>2332920</v>
      </c>
      <c r="T1458" s="28">
        <f t="shared" si="224"/>
        <v>0.33733689967937175</v>
      </c>
      <c r="U1458" s="29">
        <f t="shared" si="225"/>
        <v>3119900</v>
      </c>
      <c r="V1458" s="26">
        <f>+INDEX('LISTA DE PRECIOS EKM '!A:K,MATCH('Precios ML'!B1458,'LISTA DE PRECIOS EKM '!A:A,0),8)</f>
        <v>3119900</v>
      </c>
      <c r="W1458" s="26">
        <f t="shared" si="226"/>
        <v>3119900</v>
      </c>
      <c r="X1458" s="26">
        <f t="shared" si="227"/>
        <v>0</v>
      </c>
      <c r="Y1458" s="26"/>
      <c r="Z1458" s="26">
        <f t="shared" si="228"/>
        <v>3119900</v>
      </c>
      <c r="AA1458" s="30">
        <f t="shared" si="229"/>
        <v>1.2284999999999999</v>
      </c>
    </row>
    <row r="1459" spans="1:27">
      <c r="A1459" s="20" t="s">
        <v>6358</v>
      </c>
      <c r="B1459" s="20" t="s">
        <v>1937</v>
      </c>
      <c r="C1459" s="25">
        <v>1400000</v>
      </c>
      <c r="D1459" s="22">
        <v>85</v>
      </c>
      <c r="E1459" s="22">
        <v>49</v>
      </c>
      <c r="F1459" s="22">
        <v>40</v>
      </c>
      <c r="G1459" s="22">
        <v>16000</v>
      </c>
      <c r="H1459" s="22" t="s">
        <v>5088</v>
      </c>
      <c r="I1459" s="26">
        <f>+IF(H1459='COSTOS VARIOS'!$C$1,'COSTOS VARIOS'!$C$2*'Precios ML'!V1459,'COSTOS VARIOS'!$B$2*'Precios ML'!V1459)</f>
        <v>623980</v>
      </c>
      <c r="J1459" s="22">
        <v>0</v>
      </c>
      <c r="K1459" s="27">
        <f t="shared" si="220"/>
        <v>10.4125</v>
      </c>
      <c r="L1459" s="27">
        <f t="shared" si="221"/>
        <v>10.4125</v>
      </c>
      <c r="M1459" s="26">
        <f>(INDEX(pesos!A:B,MATCH(L1459,pesos!A:A,1),2))</f>
        <v>16200</v>
      </c>
      <c r="N1459" s="26">
        <f>+R1459*'COSTOS VARIOS'!$O$1</f>
        <v>266000</v>
      </c>
      <c r="O1459" s="26">
        <f>+R1459*'COSTOS VARIOS'!$O$2</f>
        <v>5740.0000000000009</v>
      </c>
      <c r="P1459" s="26">
        <f>+R1459*'COSTOS VARIOS'!$O$3</f>
        <v>21000</v>
      </c>
      <c r="Q1459" s="26">
        <v>1</v>
      </c>
      <c r="R1459" s="26">
        <f t="shared" si="222"/>
        <v>1400000</v>
      </c>
      <c r="S1459" s="25">
        <f t="shared" si="223"/>
        <v>2332920</v>
      </c>
      <c r="T1459" s="28">
        <f t="shared" si="224"/>
        <v>0.33733689967937175</v>
      </c>
      <c r="U1459" s="29">
        <f t="shared" si="225"/>
        <v>3119900</v>
      </c>
      <c r="V1459" s="26">
        <f>+INDEX('LISTA DE PRECIOS EKM '!A:K,MATCH('Precios ML'!B1459,'LISTA DE PRECIOS EKM '!A:A,0),8)</f>
        <v>3119900</v>
      </c>
      <c r="W1459" s="26">
        <f t="shared" si="226"/>
        <v>3119900</v>
      </c>
      <c r="X1459" s="26">
        <f t="shared" si="227"/>
        <v>0</v>
      </c>
      <c r="Y1459" s="26"/>
      <c r="Z1459" s="26">
        <f t="shared" si="228"/>
        <v>3119900</v>
      </c>
      <c r="AA1459" s="30">
        <f t="shared" si="229"/>
        <v>1.2284999999999999</v>
      </c>
    </row>
    <row r="1460" spans="1:27">
      <c r="A1460" s="20" t="s">
        <v>6363</v>
      </c>
      <c r="B1460" s="20" t="s">
        <v>6366</v>
      </c>
      <c r="C1460" s="25">
        <v>1200000</v>
      </c>
      <c r="D1460" s="22">
        <v>85</v>
      </c>
      <c r="E1460" s="22">
        <v>49</v>
      </c>
      <c r="F1460" s="22">
        <v>40</v>
      </c>
      <c r="G1460" s="22">
        <v>16000</v>
      </c>
      <c r="H1460" s="22" t="s">
        <v>5088</v>
      </c>
      <c r="I1460" s="26">
        <f>+IF(H1460='COSTOS VARIOS'!$C$1,'COSTOS VARIOS'!$C$2*'Precios ML'!V1460,'COSTOS VARIOS'!$B$2*'Precios ML'!V1460)</f>
        <v>581980</v>
      </c>
      <c r="J1460" s="22">
        <v>0</v>
      </c>
      <c r="K1460" s="27">
        <f t="shared" si="220"/>
        <v>10.4125</v>
      </c>
      <c r="L1460" s="27">
        <f t="shared" si="221"/>
        <v>10.4125</v>
      </c>
      <c r="M1460" s="26">
        <f>(INDEX(pesos!A:B,MATCH(L1460,pesos!A:A,1),2))</f>
        <v>16200</v>
      </c>
      <c r="N1460" s="26">
        <f>+R1460*'COSTOS VARIOS'!$O$1</f>
        <v>228000</v>
      </c>
      <c r="O1460" s="26">
        <f>+R1460*'COSTOS VARIOS'!$O$2</f>
        <v>4920</v>
      </c>
      <c r="P1460" s="26">
        <f>+R1460*'COSTOS VARIOS'!$O$3</f>
        <v>18000</v>
      </c>
      <c r="Q1460" s="26">
        <v>1</v>
      </c>
      <c r="R1460" s="26">
        <f t="shared" si="222"/>
        <v>1200000</v>
      </c>
      <c r="S1460" s="25">
        <f t="shared" si="223"/>
        <v>2049100</v>
      </c>
      <c r="T1460" s="28">
        <f t="shared" si="224"/>
        <v>0.42008686740520229</v>
      </c>
      <c r="U1460" s="29">
        <f t="shared" si="225"/>
        <v>2909900</v>
      </c>
      <c r="V1460" s="26">
        <f>+INDEX('LISTA DE PRECIOS EKM '!A:K,MATCH('Precios ML'!B1460,'LISTA DE PRECIOS EKM '!A:A,0),8)</f>
        <v>2909900</v>
      </c>
      <c r="W1460" s="26">
        <f t="shared" si="226"/>
        <v>2909900</v>
      </c>
      <c r="X1460" s="26">
        <f t="shared" si="227"/>
        <v>0</v>
      </c>
      <c r="Y1460" s="26"/>
      <c r="Z1460" s="26">
        <f t="shared" si="228"/>
        <v>2909900</v>
      </c>
      <c r="AA1460" s="30">
        <f t="shared" si="229"/>
        <v>1.4249166666666668</v>
      </c>
    </row>
    <row r="1461" spans="1:27">
      <c r="A1461" s="20" t="s">
        <v>6363</v>
      </c>
      <c r="B1461" s="20" t="s">
        <v>6366</v>
      </c>
      <c r="C1461" s="25">
        <v>1200000</v>
      </c>
      <c r="D1461" s="22">
        <v>85</v>
      </c>
      <c r="E1461" s="22">
        <v>49</v>
      </c>
      <c r="F1461" s="22">
        <v>40</v>
      </c>
      <c r="G1461" s="22">
        <v>16000</v>
      </c>
      <c r="H1461" s="22" t="s">
        <v>5088</v>
      </c>
      <c r="I1461" s="26">
        <f>+IF(H1461='COSTOS VARIOS'!$C$1,'COSTOS VARIOS'!$C$2*'Precios ML'!V1461,'COSTOS VARIOS'!$B$2*'Precios ML'!V1461)</f>
        <v>581980</v>
      </c>
      <c r="J1461" s="22">
        <v>0</v>
      </c>
      <c r="K1461" s="27">
        <f t="shared" si="220"/>
        <v>10.4125</v>
      </c>
      <c r="L1461" s="27">
        <f t="shared" si="221"/>
        <v>10.4125</v>
      </c>
      <c r="M1461" s="26">
        <f>(INDEX(pesos!A:B,MATCH(L1461,pesos!A:A,1),2))</f>
        <v>16200</v>
      </c>
      <c r="N1461" s="26">
        <f>+R1461*'COSTOS VARIOS'!$O$1</f>
        <v>228000</v>
      </c>
      <c r="O1461" s="26">
        <f>+R1461*'COSTOS VARIOS'!$O$2</f>
        <v>4920</v>
      </c>
      <c r="P1461" s="26">
        <f>+R1461*'COSTOS VARIOS'!$O$3</f>
        <v>18000</v>
      </c>
      <c r="Q1461" s="26">
        <v>1</v>
      </c>
      <c r="R1461" s="26">
        <f t="shared" si="222"/>
        <v>1200000</v>
      </c>
      <c r="S1461" s="25">
        <f t="shared" si="223"/>
        <v>2049100</v>
      </c>
      <c r="T1461" s="28">
        <f t="shared" si="224"/>
        <v>0.42008686740520229</v>
      </c>
      <c r="U1461" s="29">
        <f t="shared" si="225"/>
        <v>2909900</v>
      </c>
      <c r="V1461" s="26">
        <f>+INDEX('LISTA DE PRECIOS EKM '!A:K,MATCH('Precios ML'!B1461,'LISTA DE PRECIOS EKM '!A:A,0),8)</f>
        <v>2909900</v>
      </c>
      <c r="W1461" s="26">
        <f t="shared" si="226"/>
        <v>2909900</v>
      </c>
      <c r="X1461" s="26">
        <f t="shared" si="227"/>
        <v>0</v>
      </c>
      <c r="Y1461" s="26"/>
      <c r="Z1461" s="26">
        <f t="shared" si="228"/>
        <v>2909900</v>
      </c>
      <c r="AA1461" s="30">
        <f t="shared" si="229"/>
        <v>1.4249166666666668</v>
      </c>
    </row>
    <row r="1462" spans="1:27">
      <c r="A1462" s="20" t="s">
        <v>6358</v>
      </c>
      <c r="B1462" s="20" t="s">
        <v>2103</v>
      </c>
      <c r="C1462" s="25">
        <v>1300000</v>
      </c>
      <c r="D1462" s="22">
        <v>85</v>
      </c>
      <c r="E1462" s="22">
        <v>49</v>
      </c>
      <c r="F1462" s="22">
        <v>40</v>
      </c>
      <c r="G1462" s="22">
        <v>16000</v>
      </c>
      <c r="H1462" s="22" t="s">
        <v>5088</v>
      </c>
      <c r="I1462" s="26">
        <f>+IF(H1462='COSTOS VARIOS'!$C$1,'COSTOS VARIOS'!$C$2*'Precios ML'!V1462,'COSTOS VARIOS'!$B$2*'Precios ML'!V1462)</f>
        <v>581980</v>
      </c>
      <c r="J1462" s="22">
        <v>0</v>
      </c>
      <c r="K1462" s="27">
        <f t="shared" si="220"/>
        <v>10.4125</v>
      </c>
      <c r="L1462" s="27">
        <f t="shared" si="221"/>
        <v>10.4125</v>
      </c>
      <c r="M1462" s="26">
        <f>(INDEX(pesos!A:B,MATCH(L1462,pesos!A:A,1),2))</f>
        <v>16200</v>
      </c>
      <c r="N1462" s="26">
        <f>+R1462*'COSTOS VARIOS'!$O$1</f>
        <v>247000</v>
      </c>
      <c r="O1462" s="26">
        <f>+R1462*'COSTOS VARIOS'!$O$2</f>
        <v>5330</v>
      </c>
      <c r="P1462" s="26">
        <f>+R1462*'COSTOS VARIOS'!$O$3</f>
        <v>19500</v>
      </c>
      <c r="Q1462" s="26">
        <v>1</v>
      </c>
      <c r="R1462" s="26">
        <f t="shared" si="222"/>
        <v>1300000</v>
      </c>
      <c r="S1462" s="25">
        <f t="shared" si="223"/>
        <v>2170010</v>
      </c>
      <c r="T1462" s="28">
        <f t="shared" si="224"/>
        <v>0.34096156238911335</v>
      </c>
      <c r="U1462" s="29">
        <f t="shared" si="225"/>
        <v>2909900</v>
      </c>
      <c r="V1462" s="26">
        <f>+INDEX('LISTA DE PRECIOS EKM '!A:K,MATCH('Precios ML'!B1462,'LISTA DE PRECIOS EKM '!A:A,0),8)</f>
        <v>2909900</v>
      </c>
      <c r="W1462" s="26">
        <f t="shared" si="226"/>
        <v>2909900</v>
      </c>
      <c r="X1462" s="26">
        <f t="shared" si="227"/>
        <v>0</v>
      </c>
      <c r="Y1462" s="26"/>
      <c r="Z1462" s="26">
        <f t="shared" si="228"/>
        <v>2909900</v>
      </c>
      <c r="AA1462" s="30">
        <f t="shared" si="229"/>
        <v>1.2383846153846152</v>
      </c>
    </row>
    <row r="1463" spans="1:27">
      <c r="A1463" s="20" t="s">
        <v>6358</v>
      </c>
      <c r="B1463" s="20" t="s">
        <v>2103</v>
      </c>
      <c r="C1463" s="25">
        <v>1300000</v>
      </c>
      <c r="D1463" s="22">
        <v>85</v>
      </c>
      <c r="E1463" s="22">
        <v>49</v>
      </c>
      <c r="F1463" s="22">
        <v>40</v>
      </c>
      <c r="G1463" s="22">
        <v>16000</v>
      </c>
      <c r="H1463" s="22" t="s">
        <v>5088</v>
      </c>
      <c r="I1463" s="26">
        <f>+IF(H1463='COSTOS VARIOS'!$C$1,'COSTOS VARIOS'!$C$2*'Precios ML'!V1463,'COSTOS VARIOS'!$B$2*'Precios ML'!V1463)</f>
        <v>581980</v>
      </c>
      <c r="J1463" s="22">
        <v>0</v>
      </c>
      <c r="K1463" s="27">
        <f t="shared" si="220"/>
        <v>10.4125</v>
      </c>
      <c r="L1463" s="27">
        <f t="shared" si="221"/>
        <v>10.4125</v>
      </c>
      <c r="M1463" s="26">
        <f>(INDEX(pesos!A:B,MATCH(L1463,pesos!A:A,1),2))</f>
        <v>16200</v>
      </c>
      <c r="N1463" s="26">
        <f>+R1463*'COSTOS VARIOS'!$O$1</f>
        <v>247000</v>
      </c>
      <c r="O1463" s="26">
        <f>+R1463*'COSTOS VARIOS'!$O$2</f>
        <v>5330</v>
      </c>
      <c r="P1463" s="26">
        <f>+R1463*'COSTOS VARIOS'!$O$3</f>
        <v>19500</v>
      </c>
      <c r="Q1463" s="26">
        <v>1</v>
      </c>
      <c r="R1463" s="26">
        <f t="shared" si="222"/>
        <v>1300000</v>
      </c>
      <c r="S1463" s="25">
        <f t="shared" si="223"/>
        <v>2170010</v>
      </c>
      <c r="T1463" s="28">
        <f t="shared" si="224"/>
        <v>0.34096156238911335</v>
      </c>
      <c r="U1463" s="29">
        <f t="shared" si="225"/>
        <v>2909900</v>
      </c>
      <c r="V1463" s="26">
        <f>+INDEX('LISTA DE PRECIOS EKM '!A:K,MATCH('Precios ML'!B1463,'LISTA DE PRECIOS EKM '!A:A,0),8)</f>
        <v>2909900</v>
      </c>
      <c r="W1463" s="26">
        <f t="shared" si="226"/>
        <v>2909900</v>
      </c>
      <c r="X1463" s="26">
        <f t="shared" si="227"/>
        <v>0</v>
      </c>
      <c r="Y1463" s="26"/>
      <c r="Z1463" s="26">
        <f t="shared" si="228"/>
        <v>2909900</v>
      </c>
      <c r="AA1463" s="30">
        <f t="shared" si="229"/>
        <v>1.2383846153846152</v>
      </c>
    </row>
    <row r="1464" spans="1:27">
      <c r="A1464" s="20" t="s">
        <v>6358</v>
      </c>
      <c r="B1464" s="20" t="s">
        <v>6367</v>
      </c>
      <c r="C1464" s="25">
        <v>1300000</v>
      </c>
      <c r="D1464" s="22">
        <v>85</v>
      </c>
      <c r="E1464" s="22">
        <v>49</v>
      </c>
      <c r="F1464" s="22">
        <v>40</v>
      </c>
      <c r="G1464" s="22">
        <v>16000</v>
      </c>
      <c r="H1464" s="22" t="s">
        <v>5088</v>
      </c>
      <c r="I1464" s="26">
        <f>+IF(H1464='COSTOS VARIOS'!$C$1,'COSTOS VARIOS'!$C$2*'Precios ML'!V1464,'COSTOS VARIOS'!$B$2*'Precios ML'!V1464)</f>
        <v>581980</v>
      </c>
      <c r="J1464" s="22">
        <v>0</v>
      </c>
      <c r="K1464" s="27">
        <f t="shared" si="220"/>
        <v>10.4125</v>
      </c>
      <c r="L1464" s="27">
        <f t="shared" si="221"/>
        <v>10.4125</v>
      </c>
      <c r="M1464" s="26">
        <f>(INDEX(pesos!A:B,MATCH(L1464,pesos!A:A,1),2))</f>
        <v>16200</v>
      </c>
      <c r="N1464" s="26">
        <f>+R1464*'COSTOS VARIOS'!$O$1</f>
        <v>247000</v>
      </c>
      <c r="O1464" s="26">
        <f>+R1464*'COSTOS VARIOS'!$O$2</f>
        <v>5330</v>
      </c>
      <c r="P1464" s="26">
        <f>+R1464*'COSTOS VARIOS'!$O$3</f>
        <v>19500</v>
      </c>
      <c r="Q1464" s="26">
        <v>1</v>
      </c>
      <c r="R1464" s="26">
        <f t="shared" si="222"/>
        <v>1300000</v>
      </c>
      <c r="S1464" s="25">
        <f t="shared" si="223"/>
        <v>2170010</v>
      </c>
      <c r="T1464" s="28">
        <f t="shared" si="224"/>
        <v>0.34096156238911335</v>
      </c>
      <c r="U1464" s="29">
        <f t="shared" si="225"/>
        <v>2909900</v>
      </c>
      <c r="V1464" s="26">
        <f>+INDEX('LISTA DE PRECIOS EKM '!A:K,MATCH('Precios ML'!B1464,'LISTA DE PRECIOS EKM '!A:A,0),8)</f>
        <v>2909900</v>
      </c>
      <c r="W1464" s="26">
        <f t="shared" si="226"/>
        <v>2909900</v>
      </c>
      <c r="X1464" s="26">
        <f t="shared" si="227"/>
        <v>0</v>
      </c>
      <c r="Y1464" s="26"/>
      <c r="Z1464" s="26">
        <f t="shared" si="228"/>
        <v>2909900</v>
      </c>
      <c r="AA1464" s="30">
        <f t="shared" si="229"/>
        <v>1.2383846153846152</v>
      </c>
    </row>
    <row r="1465" spans="1:27">
      <c r="A1465" s="20" t="s">
        <v>6358</v>
      </c>
      <c r="B1465" s="20" t="s">
        <v>6367</v>
      </c>
      <c r="C1465" s="25">
        <v>1300000</v>
      </c>
      <c r="D1465" s="22">
        <v>85</v>
      </c>
      <c r="E1465" s="22">
        <v>49</v>
      </c>
      <c r="F1465" s="22">
        <v>40</v>
      </c>
      <c r="G1465" s="22">
        <v>16000</v>
      </c>
      <c r="H1465" s="22" t="s">
        <v>5088</v>
      </c>
      <c r="I1465" s="26">
        <f>+IF(H1465='COSTOS VARIOS'!$C$1,'COSTOS VARIOS'!$C$2*'Precios ML'!V1465,'COSTOS VARIOS'!$B$2*'Precios ML'!V1465)</f>
        <v>581980</v>
      </c>
      <c r="J1465" s="22">
        <v>0</v>
      </c>
      <c r="K1465" s="27">
        <f t="shared" si="220"/>
        <v>10.4125</v>
      </c>
      <c r="L1465" s="27">
        <f t="shared" si="221"/>
        <v>10.4125</v>
      </c>
      <c r="M1465" s="26">
        <f>(INDEX(pesos!A:B,MATCH(L1465,pesos!A:A,1),2))</f>
        <v>16200</v>
      </c>
      <c r="N1465" s="26">
        <f>+R1465*'COSTOS VARIOS'!$O$1</f>
        <v>247000</v>
      </c>
      <c r="O1465" s="26">
        <f>+R1465*'COSTOS VARIOS'!$O$2</f>
        <v>5330</v>
      </c>
      <c r="P1465" s="26">
        <f>+R1465*'COSTOS VARIOS'!$O$3</f>
        <v>19500</v>
      </c>
      <c r="Q1465" s="26">
        <v>1</v>
      </c>
      <c r="R1465" s="26">
        <f t="shared" si="222"/>
        <v>1300000</v>
      </c>
      <c r="S1465" s="25">
        <f t="shared" si="223"/>
        <v>2170010</v>
      </c>
      <c r="T1465" s="28">
        <f t="shared" si="224"/>
        <v>0.34096156238911335</v>
      </c>
      <c r="U1465" s="29">
        <f t="shared" si="225"/>
        <v>2909900</v>
      </c>
      <c r="V1465" s="26">
        <f>+INDEX('LISTA DE PRECIOS EKM '!A:K,MATCH('Precios ML'!B1465,'LISTA DE PRECIOS EKM '!A:A,0),8)</f>
        <v>2909900</v>
      </c>
      <c r="W1465" s="26">
        <f t="shared" si="226"/>
        <v>2909900</v>
      </c>
      <c r="X1465" s="26">
        <f t="shared" si="227"/>
        <v>0</v>
      </c>
      <c r="Y1465" s="26"/>
      <c r="Z1465" s="26">
        <f t="shared" si="228"/>
        <v>2909900</v>
      </c>
      <c r="AA1465" s="30">
        <f t="shared" si="229"/>
        <v>1.2383846153846152</v>
      </c>
    </row>
    <row r="1466" spans="1:27">
      <c r="A1466" s="20" t="s">
        <v>6358</v>
      </c>
      <c r="B1466" s="20" t="s">
        <v>2101</v>
      </c>
      <c r="C1466" s="25">
        <v>1300000</v>
      </c>
      <c r="D1466" s="22">
        <v>85</v>
      </c>
      <c r="E1466" s="22">
        <v>49</v>
      </c>
      <c r="F1466" s="22">
        <v>40</v>
      </c>
      <c r="G1466" s="22">
        <v>16000</v>
      </c>
      <c r="H1466" s="22" t="s">
        <v>5088</v>
      </c>
      <c r="I1466" s="26">
        <f>+IF(H1466='COSTOS VARIOS'!$C$1,'COSTOS VARIOS'!$C$2*'Precios ML'!V1466,'COSTOS VARIOS'!$B$2*'Precios ML'!V1466)</f>
        <v>581980</v>
      </c>
      <c r="J1466" s="22">
        <v>0</v>
      </c>
      <c r="K1466" s="27">
        <f t="shared" si="220"/>
        <v>10.4125</v>
      </c>
      <c r="L1466" s="27">
        <f t="shared" si="221"/>
        <v>10.4125</v>
      </c>
      <c r="M1466" s="26">
        <f>(INDEX(pesos!A:B,MATCH(L1466,pesos!A:A,1),2))</f>
        <v>16200</v>
      </c>
      <c r="N1466" s="26">
        <f>+R1466*'COSTOS VARIOS'!$O$1</f>
        <v>247000</v>
      </c>
      <c r="O1466" s="26">
        <f>+R1466*'COSTOS VARIOS'!$O$2</f>
        <v>5330</v>
      </c>
      <c r="P1466" s="26">
        <f>+R1466*'COSTOS VARIOS'!$O$3</f>
        <v>19500</v>
      </c>
      <c r="Q1466" s="26">
        <v>1</v>
      </c>
      <c r="R1466" s="26">
        <f t="shared" si="222"/>
        <v>1300000</v>
      </c>
      <c r="S1466" s="25">
        <f t="shared" si="223"/>
        <v>2170010</v>
      </c>
      <c r="T1466" s="28">
        <f t="shared" si="224"/>
        <v>0.34096156238911335</v>
      </c>
      <c r="U1466" s="29">
        <f t="shared" si="225"/>
        <v>2909900</v>
      </c>
      <c r="V1466" s="26">
        <f>+INDEX('LISTA DE PRECIOS EKM '!A:K,MATCH('Precios ML'!B1466,'LISTA DE PRECIOS EKM '!A:A,0),8)</f>
        <v>2909900</v>
      </c>
      <c r="W1466" s="26">
        <f t="shared" si="226"/>
        <v>2909900</v>
      </c>
      <c r="X1466" s="26">
        <f t="shared" si="227"/>
        <v>0</v>
      </c>
      <c r="Y1466" s="26"/>
      <c r="Z1466" s="26">
        <f t="shared" si="228"/>
        <v>2909900</v>
      </c>
      <c r="AA1466" s="30">
        <f t="shared" si="229"/>
        <v>1.2383846153846152</v>
      </c>
    </row>
    <row r="1467" spans="1:27">
      <c r="A1467" s="20" t="s">
        <v>6358</v>
      </c>
      <c r="B1467" s="20" t="s">
        <v>2101</v>
      </c>
      <c r="C1467" s="25">
        <v>1300000</v>
      </c>
      <c r="D1467" s="22">
        <v>85</v>
      </c>
      <c r="E1467" s="22">
        <v>49</v>
      </c>
      <c r="F1467" s="22">
        <v>40</v>
      </c>
      <c r="G1467" s="22">
        <v>16000</v>
      </c>
      <c r="H1467" s="22" t="s">
        <v>5088</v>
      </c>
      <c r="I1467" s="26">
        <f>+IF(H1467='COSTOS VARIOS'!$C$1,'COSTOS VARIOS'!$C$2*'Precios ML'!V1467,'COSTOS VARIOS'!$B$2*'Precios ML'!V1467)</f>
        <v>581980</v>
      </c>
      <c r="J1467" s="22">
        <v>0</v>
      </c>
      <c r="K1467" s="27">
        <f t="shared" si="220"/>
        <v>10.4125</v>
      </c>
      <c r="L1467" s="27">
        <f t="shared" si="221"/>
        <v>10.4125</v>
      </c>
      <c r="M1467" s="26">
        <f>(INDEX(pesos!A:B,MATCH(L1467,pesos!A:A,1),2))</f>
        <v>16200</v>
      </c>
      <c r="N1467" s="26">
        <f>+R1467*'COSTOS VARIOS'!$O$1</f>
        <v>247000</v>
      </c>
      <c r="O1467" s="26">
        <f>+R1467*'COSTOS VARIOS'!$O$2</f>
        <v>5330</v>
      </c>
      <c r="P1467" s="26">
        <f>+R1467*'COSTOS VARIOS'!$O$3</f>
        <v>19500</v>
      </c>
      <c r="Q1467" s="26">
        <v>1</v>
      </c>
      <c r="R1467" s="26">
        <f t="shared" si="222"/>
        <v>1300000</v>
      </c>
      <c r="S1467" s="25">
        <f t="shared" si="223"/>
        <v>2170010</v>
      </c>
      <c r="T1467" s="28">
        <f t="shared" si="224"/>
        <v>0.34096156238911335</v>
      </c>
      <c r="U1467" s="29">
        <f t="shared" si="225"/>
        <v>2909900</v>
      </c>
      <c r="V1467" s="26">
        <f>+INDEX('LISTA DE PRECIOS EKM '!A:K,MATCH('Precios ML'!B1467,'LISTA DE PRECIOS EKM '!A:A,0),8)</f>
        <v>2909900</v>
      </c>
      <c r="W1467" s="26">
        <f t="shared" si="226"/>
        <v>2909900</v>
      </c>
      <c r="X1467" s="26">
        <f t="shared" si="227"/>
        <v>0</v>
      </c>
      <c r="Y1467" s="26"/>
      <c r="Z1467" s="26">
        <f t="shared" si="228"/>
        <v>2909900</v>
      </c>
      <c r="AA1467" s="30">
        <f t="shared" si="229"/>
        <v>1.2383846153846152</v>
      </c>
    </row>
    <row r="1468" spans="1:27">
      <c r="A1468" s="20" t="s">
        <v>6358</v>
      </c>
      <c r="B1468" s="20" t="s">
        <v>1940</v>
      </c>
      <c r="C1468" s="25">
        <v>1400000</v>
      </c>
      <c r="D1468" s="22">
        <v>85</v>
      </c>
      <c r="E1468" s="22">
        <v>49</v>
      </c>
      <c r="F1468" s="22">
        <v>40</v>
      </c>
      <c r="G1468" s="22">
        <v>16000</v>
      </c>
      <c r="H1468" s="22" t="s">
        <v>5088</v>
      </c>
      <c r="I1468" s="26">
        <f>+IF(H1468='COSTOS VARIOS'!$C$1,'COSTOS VARIOS'!$C$2*'Precios ML'!V1468,'COSTOS VARIOS'!$B$2*'Precios ML'!V1468)</f>
        <v>623980</v>
      </c>
      <c r="J1468" s="22">
        <v>0</v>
      </c>
      <c r="K1468" s="27">
        <f t="shared" si="220"/>
        <v>10.4125</v>
      </c>
      <c r="L1468" s="27">
        <f t="shared" si="221"/>
        <v>10.4125</v>
      </c>
      <c r="M1468" s="26">
        <f>(INDEX(pesos!A:B,MATCH(L1468,pesos!A:A,1),2))</f>
        <v>16200</v>
      </c>
      <c r="N1468" s="26">
        <f>+R1468*'COSTOS VARIOS'!$O$1</f>
        <v>266000</v>
      </c>
      <c r="O1468" s="26">
        <f>+R1468*'COSTOS VARIOS'!$O$2</f>
        <v>5740.0000000000009</v>
      </c>
      <c r="P1468" s="26">
        <f>+R1468*'COSTOS VARIOS'!$O$3</f>
        <v>21000</v>
      </c>
      <c r="Q1468" s="26">
        <v>1</v>
      </c>
      <c r="R1468" s="26">
        <f t="shared" si="222"/>
        <v>1400000</v>
      </c>
      <c r="S1468" s="25">
        <f t="shared" si="223"/>
        <v>2332920</v>
      </c>
      <c r="T1468" s="28">
        <f t="shared" si="224"/>
        <v>0.33733689967937175</v>
      </c>
      <c r="U1468" s="29">
        <f t="shared" si="225"/>
        <v>3119900</v>
      </c>
      <c r="V1468" s="26">
        <f>+INDEX('LISTA DE PRECIOS EKM '!A:K,MATCH('Precios ML'!B1468,'LISTA DE PRECIOS EKM '!A:A,0),8)</f>
        <v>3119900</v>
      </c>
      <c r="W1468" s="26">
        <f t="shared" si="226"/>
        <v>3119900</v>
      </c>
      <c r="X1468" s="26">
        <f t="shared" si="227"/>
        <v>0</v>
      </c>
      <c r="Y1468" s="26"/>
      <c r="Z1468" s="26">
        <f t="shared" si="228"/>
        <v>3119900</v>
      </c>
      <c r="AA1468" s="30">
        <f t="shared" si="229"/>
        <v>1.2284999999999999</v>
      </c>
    </row>
    <row r="1469" spans="1:27">
      <c r="A1469" s="20" t="s">
        <v>6358</v>
      </c>
      <c r="B1469" s="20" t="s">
        <v>1940</v>
      </c>
      <c r="C1469" s="25">
        <v>1400000</v>
      </c>
      <c r="D1469" s="22">
        <v>85</v>
      </c>
      <c r="E1469" s="22">
        <v>49</v>
      </c>
      <c r="F1469" s="22">
        <v>40</v>
      </c>
      <c r="G1469" s="22">
        <v>16000</v>
      </c>
      <c r="H1469" s="22" t="s">
        <v>5088</v>
      </c>
      <c r="I1469" s="26">
        <f>+IF(H1469='COSTOS VARIOS'!$C$1,'COSTOS VARIOS'!$C$2*'Precios ML'!V1469,'COSTOS VARIOS'!$B$2*'Precios ML'!V1469)</f>
        <v>623980</v>
      </c>
      <c r="J1469" s="22">
        <v>0</v>
      </c>
      <c r="K1469" s="27">
        <f t="shared" si="220"/>
        <v>10.4125</v>
      </c>
      <c r="L1469" s="27">
        <f t="shared" si="221"/>
        <v>10.4125</v>
      </c>
      <c r="M1469" s="26">
        <f>(INDEX(pesos!A:B,MATCH(L1469,pesos!A:A,1),2))</f>
        <v>16200</v>
      </c>
      <c r="N1469" s="26">
        <f>+R1469*'COSTOS VARIOS'!$O$1</f>
        <v>266000</v>
      </c>
      <c r="O1469" s="26">
        <f>+R1469*'COSTOS VARIOS'!$O$2</f>
        <v>5740.0000000000009</v>
      </c>
      <c r="P1469" s="26">
        <f>+R1469*'COSTOS VARIOS'!$O$3</f>
        <v>21000</v>
      </c>
      <c r="Q1469" s="26">
        <v>1</v>
      </c>
      <c r="R1469" s="26">
        <f t="shared" si="222"/>
        <v>1400000</v>
      </c>
      <c r="S1469" s="25">
        <f t="shared" si="223"/>
        <v>2332920</v>
      </c>
      <c r="T1469" s="28">
        <f t="shared" si="224"/>
        <v>0.33733689967937175</v>
      </c>
      <c r="U1469" s="29">
        <f t="shared" si="225"/>
        <v>3119900</v>
      </c>
      <c r="V1469" s="26">
        <f>+INDEX('LISTA DE PRECIOS EKM '!A:K,MATCH('Precios ML'!B1469,'LISTA DE PRECIOS EKM '!A:A,0),8)</f>
        <v>3119900</v>
      </c>
      <c r="W1469" s="26">
        <f t="shared" si="226"/>
        <v>3119900</v>
      </c>
      <c r="X1469" s="26">
        <f t="shared" si="227"/>
        <v>0</v>
      </c>
      <c r="Y1469" s="26"/>
      <c r="Z1469" s="26">
        <f t="shared" si="228"/>
        <v>3119900</v>
      </c>
      <c r="AA1469" s="30">
        <f t="shared" si="229"/>
        <v>1.2284999999999999</v>
      </c>
    </row>
    <row r="1470" spans="1:27">
      <c r="A1470" s="20" t="s">
        <v>6363</v>
      </c>
      <c r="B1470" s="20" t="s">
        <v>6368</v>
      </c>
      <c r="C1470" s="25">
        <v>1200000</v>
      </c>
      <c r="D1470" s="22">
        <v>85</v>
      </c>
      <c r="E1470" s="22">
        <v>49</v>
      </c>
      <c r="F1470" s="22">
        <v>40</v>
      </c>
      <c r="G1470" s="22">
        <v>16000</v>
      </c>
      <c r="H1470" s="22" t="s">
        <v>5088</v>
      </c>
      <c r="I1470" s="26">
        <f>+IF(H1470='COSTOS VARIOS'!$C$1,'COSTOS VARIOS'!$C$2*'Precios ML'!V1470,'COSTOS VARIOS'!$B$2*'Precios ML'!V1470)</f>
        <v>581980</v>
      </c>
      <c r="J1470" s="22">
        <v>0</v>
      </c>
      <c r="K1470" s="27">
        <f t="shared" si="220"/>
        <v>10.4125</v>
      </c>
      <c r="L1470" s="27">
        <f t="shared" si="221"/>
        <v>10.4125</v>
      </c>
      <c r="M1470" s="26">
        <f>(INDEX(pesos!A:B,MATCH(L1470,pesos!A:A,1),2))</f>
        <v>16200</v>
      </c>
      <c r="N1470" s="26">
        <f>+R1470*'COSTOS VARIOS'!$O$1</f>
        <v>228000</v>
      </c>
      <c r="O1470" s="26">
        <f>+R1470*'COSTOS VARIOS'!$O$2</f>
        <v>4920</v>
      </c>
      <c r="P1470" s="26">
        <f>+R1470*'COSTOS VARIOS'!$O$3</f>
        <v>18000</v>
      </c>
      <c r="Q1470" s="26">
        <v>1</v>
      </c>
      <c r="R1470" s="26">
        <f t="shared" si="222"/>
        <v>1200000</v>
      </c>
      <c r="S1470" s="25">
        <f t="shared" si="223"/>
        <v>2049100</v>
      </c>
      <c r="T1470" s="28">
        <f t="shared" si="224"/>
        <v>0.42008686740520229</v>
      </c>
      <c r="U1470" s="29">
        <f t="shared" si="225"/>
        <v>2909900</v>
      </c>
      <c r="V1470" s="26">
        <f>+INDEX('LISTA DE PRECIOS EKM '!A:K,MATCH('Precios ML'!B1470,'LISTA DE PRECIOS EKM '!A:A,0),8)</f>
        <v>2909900</v>
      </c>
      <c r="W1470" s="26">
        <f t="shared" si="226"/>
        <v>2909900</v>
      </c>
      <c r="X1470" s="26">
        <f t="shared" si="227"/>
        <v>0</v>
      </c>
      <c r="Y1470" s="26"/>
      <c r="Z1470" s="26">
        <f t="shared" si="228"/>
        <v>2909900</v>
      </c>
      <c r="AA1470" s="30">
        <f t="shared" si="229"/>
        <v>1.4249166666666668</v>
      </c>
    </row>
    <row r="1471" spans="1:27">
      <c r="A1471" s="20" t="s">
        <v>6363</v>
      </c>
      <c r="B1471" s="20" t="s">
        <v>6368</v>
      </c>
      <c r="C1471" s="25">
        <v>1200000</v>
      </c>
      <c r="D1471" s="22">
        <v>85</v>
      </c>
      <c r="E1471" s="22">
        <v>49</v>
      </c>
      <c r="F1471" s="22">
        <v>40</v>
      </c>
      <c r="G1471" s="22">
        <v>16000</v>
      </c>
      <c r="H1471" s="22" t="s">
        <v>5088</v>
      </c>
      <c r="I1471" s="26">
        <f>+IF(H1471='COSTOS VARIOS'!$C$1,'COSTOS VARIOS'!$C$2*'Precios ML'!V1471,'COSTOS VARIOS'!$B$2*'Precios ML'!V1471)</f>
        <v>581980</v>
      </c>
      <c r="J1471" s="22">
        <v>0</v>
      </c>
      <c r="K1471" s="27">
        <f t="shared" si="220"/>
        <v>10.4125</v>
      </c>
      <c r="L1471" s="27">
        <f t="shared" si="221"/>
        <v>10.4125</v>
      </c>
      <c r="M1471" s="26">
        <f>(INDEX(pesos!A:B,MATCH(L1471,pesos!A:A,1),2))</f>
        <v>16200</v>
      </c>
      <c r="N1471" s="26">
        <f>+R1471*'COSTOS VARIOS'!$O$1</f>
        <v>228000</v>
      </c>
      <c r="O1471" s="26">
        <f>+R1471*'COSTOS VARIOS'!$O$2</f>
        <v>4920</v>
      </c>
      <c r="P1471" s="26">
        <f>+R1471*'COSTOS VARIOS'!$O$3</f>
        <v>18000</v>
      </c>
      <c r="Q1471" s="26">
        <v>1</v>
      </c>
      <c r="R1471" s="26">
        <f t="shared" si="222"/>
        <v>1200000</v>
      </c>
      <c r="S1471" s="25">
        <f t="shared" si="223"/>
        <v>2049100</v>
      </c>
      <c r="T1471" s="28">
        <f t="shared" si="224"/>
        <v>0.42008686740520229</v>
      </c>
      <c r="U1471" s="29">
        <f t="shared" si="225"/>
        <v>2909900</v>
      </c>
      <c r="V1471" s="26">
        <f>+INDEX('LISTA DE PRECIOS EKM '!A:K,MATCH('Precios ML'!B1471,'LISTA DE PRECIOS EKM '!A:A,0),8)</f>
        <v>2909900</v>
      </c>
      <c r="W1471" s="26">
        <f t="shared" si="226"/>
        <v>2909900</v>
      </c>
      <c r="X1471" s="26">
        <f t="shared" si="227"/>
        <v>0</v>
      </c>
      <c r="Y1471" s="26"/>
      <c r="Z1471" s="26">
        <f t="shared" si="228"/>
        <v>2909900</v>
      </c>
      <c r="AA1471" s="30">
        <f t="shared" si="229"/>
        <v>1.4249166666666668</v>
      </c>
    </row>
    <row r="1472" spans="1:27">
      <c r="A1472" s="20" t="s">
        <v>6369</v>
      </c>
      <c r="B1472" s="20" t="s">
        <v>6370</v>
      </c>
      <c r="C1472" s="25">
        <v>1440000</v>
      </c>
      <c r="D1472" s="22">
        <v>85</v>
      </c>
      <c r="E1472" s="22">
        <v>49</v>
      </c>
      <c r="F1472" s="22">
        <v>40</v>
      </c>
      <c r="G1472" s="22">
        <v>16000</v>
      </c>
      <c r="H1472" s="22" t="s">
        <v>5088</v>
      </c>
      <c r="I1472" s="26">
        <f>+IF(H1472='COSTOS VARIOS'!$C$1,'COSTOS VARIOS'!$C$2*'Precios ML'!V1472,'COSTOS VARIOS'!$B$2*'Precios ML'!V1472)</f>
        <v>603980</v>
      </c>
      <c r="J1472" s="22">
        <v>0</v>
      </c>
      <c r="K1472" s="27">
        <f t="shared" si="220"/>
        <v>10.4125</v>
      </c>
      <c r="L1472" s="27">
        <f t="shared" si="221"/>
        <v>10.4125</v>
      </c>
      <c r="M1472" s="26">
        <f>(INDEX(pesos!A:B,MATCH(L1472,pesos!A:A,1),2))</f>
        <v>16200</v>
      </c>
      <c r="N1472" s="26">
        <f>+R1472*'COSTOS VARIOS'!$O$1</f>
        <v>273600</v>
      </c>
      <c r="O1472" s="26">
        <f>+R1472*'COSTOS VARIOS'!$O$2</f>
        <v>5904.0000000000009</v>
      </c>
      <c r="P1472" s="26">
        <f>+R1472*'COSTOS VARIOS'!$O$3</f>
        <v>21600</v>
      </c>
      <c r="Q1472" s="26">
        <v>1</v>
      </c>
      <c r="R1472" s="26">
        <f t="shared" si="222"/>
        <v>1440000</v>
      </c>
      <c r="S1472" s="25">
        <f t="shared" si="223"/>
        <v>2361284</v>
      </c>
      <c r="T1472" s="28">
        <f t="shared" si="224"/>
        <v>0.27892282334526475</v>
      </c>
      <c r="U1472" s="29">
        <f t="shared" si="225"/>
        <v>3019900</v>
      </c>
      <c r="V1472" s="26">
        <f>+INDEX('LISTA DE PRECIOS EKM '!A:K,MATCH('Precios ML'!B1472,'LISTA DE PRECIOS EKM '!A:A,0),8)</f>
        <v>3019900</v>
      </c>
      <c r="W1472" s="26">
        <f t="shared" si="226"/>
        <v>3019900</v>
      </c>
      <c r="X1472" s="26">
        <f t="shared" si="227"/>
        <v>0</v>
      </c>
      <c r="Y1472" s="26"/>
      <c r="Z1472" s="26">
        <f t="shared" si="228"/>
        <v>3019900</v>
      </c>
      <c r="AA1472" s="30">
        <f t="shared" si="229"/>
        <v>1.0971527777777776</v>
      </c>
    </row>
    <row r="1473" spans="1:27">
      <c r="A1473" s="20" t="s">
        <v>6369</v>
      </c>
      <c r="B1473" s="20" t="s">
        <v>6370</v>
      </c>
      <c r="C1473" s="25">
        <v>1440000</v>
      </c>
      <c r="D1473" s="22">
        <v>85</v>
      </c>
      <c r="E1473" s="22">
        <v>49</v>
      </c>
      <c r="F1473" s="22">
        <v>40</v>
      </c>
      <c r="G1473" s="22">
        <v>16000</v>
      </c>
      <c r="H1473" s="22" t="s">
        <v>5088</v>
      </c>
      <c r="I1473" s="26">
        <f>+IF(H1473='COSTOS VARIOS'!$C$1,'COSTOS VARIOS'!$C$2*'Precios ML'!V1473,'COSTOS VARIOS'!$B$2*'Precios ML'!V1473)</f>
        <v>603980</v>
      </c>
      <c r="J1473" s="22">
        <v>0</v>
      </c>
      <c r="K1473" s="27">
        <f t="shared" si="220"/>
        <v>10.4125</v>
      </c>
      <c r="L1473" s="27">
        <f t="shared" si="221"/>
        <v>10.4125</v>
      </c>
      <c r="M1473" s="26">
        <f>(INDEX(pesos!A:B,MATCH(L1473,pesos!A:A,1),2))</f>
        <v>16200</v>
      </c>
      <c r="N1473" s="26">
        <f>+R1473*'COSTOS VARIOS'!$O$1</f>
        <v>273600</v>
      </c>
      <c r="O1473" s="26">
        <f>+R1473*'COSTOS VARIOS'!$O$2</f>
        <v>5904.0000000000009</v>
      </c>
      <c r="P1473" s="26">
        <f>+R1473*'COSTOS VARIOS'!$O$3</f>
        <v>21600</v>
      </c>
      <c r="Q1473" s="26">
        <v>1</v>
      </c>
      <c r="R1473" s="26">
        <f t="shared" si="222"/>
        <v>1440000</v>
      </c>
      <c r="S1473" s="25">
        <f t="shared" si="223"/>
        <v>2361284</v>
      </c>
      <c r="T1473" s="28">
        <f t="shared" si="224"/>
        <v>0.27892282334526475</v>
      </c>
      <c r="U1473" s="29">
        <f t="shared" si="225"/>
        <v>3019900</v>
      </c>
      <c r="V1473" s="26">
        <f>+INDEX('LISTA DE PRECIOS EKM '!A:K,MATCH('Precios ML'!B1473,'LISTA DE PRECIOS EKM '!A:A,0),8)</f>
        <v>3019900</v>
      </c>
      <c r="W1473" s="26">
        <f t="shared" si="226"/>
        <v>3019900</v>
      </c>
      <c r="X1473" s="26">
        <f t="shared" si="227"/>
        <v>0</v>
      </c>
      <c r="Y1473" s="26"/>
      <c r="Z1473" s="26">
        <f t="shared" si="228"/>
        <v>3019900</v>
      </c>
      <c r="AA1473" s="30">
        <f t="shared" si="229"/>
        <v>1.0971527777777776</v>
      </c>
    </row>
    <row r="1474" spans="1:27">
      <c r="A1474" s="20" t="s">
        <v>6363</v>
      </c>
      <c r="B1474" s="20" t="s">
        <v>1904</v>
      </c>
      <c r="C1474" s="25">
        <v>1460000</v>
      </c>
      <c r="D1474" s="22">
        <v>85</v>
      </c>
      <c r="E1474" s="22">
        <v>49</v>
      </c>
      <c r="F1474" s="22">
        <v>40</v>
      </c>
      <c r="G1474" s="22">
        <v>16000</v>
      </c>
      <c r="H1474" s="22" t="s">
        <v>5088</v>
      </c>
      <c r="I1474" s="26">
        <f>+IF(H1474='COSTOS VARIOS'!$C$1,'COSTOS VARIOS'!$C$2*'Precios ML'!V1474,'COSTOS VARIOS'!$B$2*'Precios ML'!V1474)</f>
        <v>665980</v>
      </c>
      <c r="J1474" s="22">
        <v>0</v>
      </c>
      <c r="K1474" s="27">
        <f t="shared" si="220"/>
        <v>10.4125</v>
      </c>
      <c r="L1474" s="27">
        <f t="shared" si="221"/>
        <v>10.4125</v>
      </c>
      <c r="M1474" s="26">
        <f>(INDEX(pesos!A:B,MATCH(L1474,pesos!A:A,1),2))</f>
        <v>16200</v>
      </c>
      <c r="N1474" s="26">
        <f>+R1474*'COSTOS VARIOS'!$O$1</f>
        <v>277400</v>
      </c>
      <c r="O1474" s="26">
        <f>+R1474*'COSTOS VARIOS'!$O$2</f>
        <v>5986.0000000000009</v>
      </c>
      <c r="P1474" s="26">
        <f>+R1474*'COSTOS VARIOS'!$O$3</f>
        <v>21900</v>
      </c>
      <c r="Q1474" s="26">
        <v>1</v>
      </c>
      <c r="R1474" s="26">
        <f t="shared" si="222"/>
        <v>1460000</v>
      </c>
      <c r="S1474" s="25">
        <f t="shared" si="223"/>
        <v>2447466</v>
      </c>
      <c r="T1474" s="28">
        <f t="shared" si="224"/>
        <v>0.36055005462792944</v>
      </c>
      <c r="U1474" s="29">
        <f t="shared" si="225"/>
        <v>3329900</v>
      </c>
      <c r="V1474" s="26">
        <f>+INDEX('LISTA DE PRECIOS EKM '!A:K,MATCH('Precios ML'!B1474,'LISTA DE PRECIOS EKM '!A:A,0),8)</f>
        <v>3329900</v>
      </c>
      <c r="W1474" s="26">
        <f t="shared" si="226"/>
        <v>3329900</v>
      </c>
      <c r="X1474" s="26">
        <f t="shared" si="227"/>
        <v>0</v>
      </c>
      <c r="Y1474" s="26"/>
      <c r="Z1474" s="26">
        <f t="shared" si="228"/>
        <v>3329900</v>
      </c>
      <c r="AA1474" s="30">
        <f t="shared" si="229"/>
        <v>1.2807534246575343</v>
      </c>
    </row>
    <row r="1475" spans="1:27">
      <c r="A1475" s="20" t="s">
        <v>6363</v>
      </c>
      <c r="B1475" s="20" t="s">
        <v>1904</v>
      </c>
      <c r="C1475" s="25">
        <v>1460000</v>
      </c>
      <c r="D1475" s="22">
        <v>85</v>
      </c>
      <c r="E1475" s="22">
        <v>49</v>
      </c>
      <c r="F1475" s="22">
        <v>40</v>
      </c>
      <c r="G1475" s="22">
        <v>16000</v>
      </c>
      <c r="H1475" s="22" t="s">
        <v>5088</v>
      </c>
      <c r="I1475" s="26">
        <f>+IF(H1475='COSTOS VARIOS'!$C$1,'COSTOS VARIOS'!$C$2*'Precios ML'!V1475,'COSTOS VARIOS'!$B$2*'Precios ML'!V1475)</f>
        <v>665980</v>
      </c>
      <c r="J1475" s="22">
        <v>0</v>
      </c>
      <c r="K1475" s="27">
        <f t="shared" si="220"/>
        <v>10.4125</v>
      </c>
      <c r="L1475" s="27">
        <f t="shared" si="221"/>
        <v>10.4125</v>
      </c>
      <c r="M1475" s="26">
        <f>(INDEX(pesos!A:B,MATCH(L1475,pesos!A:A,1),2))</f>
        <v>16200</v>
      </c>
      <c r="N1475" s="26">
        <f>+R1475*'COSTOS VARIOS'!$O$1</f>
        <v>277400</v>
      </c>
      <c r="O1475" s="26">
        <f>+R1475*'COSTOS VARIOS'!$O$2</f>
        <v>5986.0000000000009</v>
      </c>
      <c r="P1475" s="26">
        <f>+R1475*'COSTOS VARIOS'!$O$3</f>
        <v>21900</v>
      </c>
      <c r="Q1475" s="26">
        <v>1</v>
      </c>
      <c r="R1475" s="26">
        <f t="shared" si="222"/>
        <v>1460000</v>
      </c>
      <c r="S1475" s="25">
        <f t="shared" si="223"/>
        <v>2447466</v>
      </c>
      <c r="T1475" s="28">
        <f t="shared" si="224"/>
        <v>0.36055005462792944</v>
      </c>
      <c r="U1475" s="29">
        <f t="shared" si="225"/>
        <v>3329900</v>
      </c>
      <c r="V1475" s="26">
        <f>+INDEX('LISTA DE PRECIOS EKM '!A:K,MATCH('Precios ML'!B1475,'LISTA DE PRECIOS EKM '!A:A,0),8)</f>
        <v>3329900</v>
      </c>
      <c r="W1475" s="26">
        <f t="shared" si="226"/>
        <v>3329900</v>
      </c>
      <c r="X1475" s="26">
        <f t="shared" si="227"/>
        <v>0</v>
      </c>
      <c r="Y1475" s="26"/>
      <c r="Z1475" s="26">
        <f t="shared" si="228"/>
        <v>3329900</v>
      </c>
      <c r="AA1475" s="30">
        <f t="shared" si="229"/>
        <v>1.2807534246575343</v>
      </c>
    </row>
    <row r="1476" spans="1:27">
      <c r="A1476" s="20" t="s">
        <v>6363</v>
      </c>
      <c r="B1476" s="20" t="s">
        <v>1896</v>
      </c>
      <c r="C1476" s="25">
        <v>1460000</v>
      </c>
      <c r="D1476" s="22">
        <v>85</v>
      </c>
      <c r="E1476" s="22">
        <v>49</v>
      </c>
      <c r="F1476" s="22">
        <v>40</v>
      </c>
      <c r="G1476" s="22">
        <v>16000</v>
      </c>
      <c r="H1476" s="22" t="s">
        <v>5088</v>
      </c>
      <c r="I1476" s="26">
        <f>+IF(H1476='COSTOS VARIOS'!$C$1,'COSTOS VARIOS'!$C$2*'Precios ML'!V1476,'COSTOS VARIOS'!$B$2*'Precios ML'!V1476)</f>
        <v>665980</v>
      </c>
      <c r="J1476" s="22">
        <v>0</v>
      </c>
      <c r="K1476" s="27">
        <f t="shared" ref="K1476:K1539" si="230">+(D1476*E1476*F1476)/G1476</f>
        <v>10.4125</v>
      </c>
      <c r="L1476" s="27">
        <f t="shared" ref="L1476:L1539" si="231">+K1476*Q1476</f>
        <v>10.4125</v>
      </c>
      <c r="M1476" s="26">
        <f>(INDEX(pesos!A:B,MATCH(L1476,pesos!A:A,1),2))</f>
        <v>16200</v>
      </c>
      <c r="N1476" s="26">
        <f>+R1476*'COSTOS VARIOS'!$O$1</f>
        <v>277400</v>
      </c>
      <c r="O1476" s="26">
        <f>+R1476*'COSTOS VARIOS'!$O$2</f>
        <v>5986.0000000000009</v>
      </c>
      <c r="P1476" s="26">
        <f>+R1476*'COSTOS VARIOS'!$O$3</f>
        <v>21900</v>
      </c>
      <c r="Q1476" s="26">
        <v>1</v>
      </c>
      <c r="R1476" s="26">
        <f t="shared" ref="R1476:R1539" si="232">+C1476*Q1476</f>
        <v>1460000</v>
      </c>
      <c r="S1476" s="25">
        <f t="shared" ref="S1476:S1539" si="233">+R1476+P1476+O1476+N1476+M1476+I1476</f>
        <v>2447466</v>
      </c>
      <c r="T1476" s="28">
        <f t="shared" ref="T1476:T1539" si="234">+(V1476/S1476)-1</f>
        <v>0.36055005462792944</v>
      </c>
      <c r="U1476" s="29">
        <f t="shared" ref="U1476:U1539" si="235">+S1476*T1476+S1476</f>
        <v>3329900</v>
      </c>
      <c r="V1476" s="26">
        <f>+INDEX('LISTA DE PRECIOS EKM '!A:K,MATCH('Precios ML'!B1476,'LISTA DE PRECIOS EKM '!A:A,0),8)</f>
        <v>3329900</v>
      </c>
      <c r="W1476" s="26">
        <f t="shared" ref="W1476:W1539" si="236">+V1476*Q1476</f>
        <v>3329900</v>
      </c>
      <c r="X1476" s="26">
        <f t="shared" ref="X1476:X1539" si="237">+W1476-U1476</f>
        <v>0</v>
      </c>
      <c r="Y1476" s="26"/>
      <c r="Z1476" s="26">
        <f t="shared" ref="Z1476:Z1539" si="238">+W1476-Y1476</f>
        <v>3329900</v>
      </c>
      <c r="AA1476" s="30">
        <f t="shared" ref="AA1476:AA1539" si="239">+(Z1476/C1476)-1</f>
        <v>1.2807534246575343</v>
      </c>
    </row>
    <row r="1477" spans="1:27">
      <c r="A1477" s="20" t="s">
        <v>6363</v>
      </c>
      <c r="B1477" s="20" t="s">
        <v>1896</v>
      </c>
      <c r="C1477" s="25">
        <v>1460000</v>
      </c>
      <c r="D1477" s="22">
        <v>85</v>
      </c>
      <c r="E1477" s="22">
        <v>49</v>
      </c>
      <c r="F1477" s="22">
        <v>40</v>
      </c>
      <c r="G1477" s="22">
        <v>16000</v>
      </c>
      <c r="H1477" s="22" t="s">
        <v>5088</v>
      </c>
      <c r="I1477" s="26">
        <f>+IF(H1477='COSTOS VARIOS'!$C$1,'COSTOS VARIOS'!$C$2*'Precios ML'!V1477,'COSTOS VARIOS'!$B$2*'Precios ML'!V1477)</f>
        <v>665980</v>
      </c>
      <c r="J1477" s="22">
        <v>0</v>
      </c>
      <c r="K1477" s="27">
        <f t="shared" si="230"/>
        <v>10.4125</v>
      </c>
      <c r="L1477" s="27">
        <f t="shared" si="231"/>
        <v>10.4125</v>
      </c>
      <c r="M1477" s="26">
        <f>(INDEX(pesos!A:B,MATCH(L1477,pesos!A:A,1),2))</f>
        <v>16200</v>
      </c>
      <c r="N1477" s="26">
        <f>+R1477*'COSTOS VARIOS'!$O$1</f>
        <v>277400</v>
      </c>
      <c r="O1477" s="26">
        <f>+R1477*'COSTOS VARIOS'!$O$2</f>
        <v>5986.0000000000009</v>
      </c>
      <c r="P1477" s="26">
        <f>+R1477*'COSTOS VARIOS'!$O$3</f>
        <v>21900</v>
      </c>
      <c r="Q1477" s="26">
        <v>1</v>
      </c>
      <c r="R1477" s="26">
        <f t="shared" si="232"/>
        <v>1460000</v>
      </c>
      <c r="S1477" s="25">
        <f t="shared" si="233"/>
        <v>2447466</v>
      </c>
      <c r="T1477" s="28">
        <f t="shared" si="234"/>
        <v>0.36055005462792944</v>
      </c>
      <c r="U1477" s="29">
        <f t="shared" si="235"/>
        <v>3329900</v>
      </c>
      <c r="V1477" s="26">
        <f>+INDEX('LISTA DE PRECIOS EKM '!A:K,MATCH('Precios ML'!B1477,'LISTA DE PRECIOS EKM '!A:A,0),8)</f>
        <v>3329900</v>
      </c>
      <c r="W1477" s="26">
        <f t="shared" si="236"/>
        <v>3329900</v>
      </c>
      <c r="X1477" s="26">
        <f t="shared" si="237"/>
        <v>0</v>
      </c>
      <c r="Y1477" s="26"/>
      <c r="Z1477" s="26">
        <f t="shared" si="238"/>
        <v>3329900</v>
      </c>
      <c r="AA1477" s="30">
        <f t="shared" si="239"/>
        <v>1.2807534246575343</v>
      </c>
    </row>
    <row r="1478" spans="1:27">
      <c r="A1478" s="20" t="s">
        <v>6363</v>
      </c>
      <c r="B1478" s="20" t="s">
        <v>1897</v>
      </c>
      <c r="C1478" s="25">
        <v>1460000</v>
      </c>
      <c r="D1478" s="22">
        <v>85</v>
      </c>
      <c r="E1478" s="22">
        <v>49</v>
      </c>
      <c r="F1478" s="22">
        <v>40</v>
      </c>
      <c r="G1478" s="22">
        <v>16000</v>
      </c>
      <c r="H1478" s="22" t="s">
        <v>5088</v>
      </c>
      <c r="I1478" s="26">
        <f>+IF(H1478='COSTOS VARIOS'!$C$1,'COSTOS VARIOS'!$C$2*'Precios ML'!V1478,'COSTOS VARIOS'!$B$2*'Precios ML'!V1478)</f>
        <v>665980</v>
      </c>
      <c r="J1478" s="22">
        <v>0</v>
      </c>
      <c r="K1478" s="27">
        <f t="shared" si="230"/>
        <v>10.4125</v>
      </c>
      <c r="L1478" s="27">
        <f t="shared" si="231"/>
        <v>10.4125</v>
      </c>
      <c r="M1478" s="26">
        <f>(INDEX(pesos!A:B,MATCH(L1478,pesos!A:A,1),2))</f>
        <v>16200</v>
      </c>
      <c r="N1478" s="26">
        <f>+R1478*'COSTOS VARIOS'!$O$1</f>
        <v>277400</v>
      </c>
      <c r="O1478" s="26">
        <f>+R1478*'COSTOS VARIOS'!$O$2</f>
        <v>5986.0000000000009</v>
      </c>
      <c r="P1478" s="26">
        <f>+R1478*'COSTOS VARIOS'!$O$3</f>
        <v>21900</v>
      </c>
      <c r="Q1478" s="26">
        <v>1</v>
      </c>
      <c r="R1478" s="26">
        <f t="shared" si="232"/>
        <v>1460000</v>
      </c>
      <c r="S1478" s="25">
        <f t="shared" si="233"/>
        <v>2447466</v>
      </c>
      <c r="T1478" s="28">
        <f t="shared" si="234"/>
        <v>0.36055005462792944</v>
      </c>
      <c r="U1478" s="29">
        <f t="shared" si="235"/>
        <v>3329900</v>
      </c>
      <c r="V1478" s="26">
        <f>+INDEX('LISTA DE PRECIOS EKM '!A:K,MATCH('Precios ML'!B1478,'LISTA DE PRECIOS EKM '!A:A,0),8)</f>
        <v>3329900</v>
      </c>
      <c r="W1478" s="26">
        <f t="shared" si="236"/>
        <v>3329900</v>
      </c>
      <c r="X1478" s="26">
        <f t="shared" si="237"/>
        <v>0</v>
      </c>
      <c r="Y1478" s="26"/>
      <c r="Z1478" s="26">
        <f t="shared" si="238"/>
        <v>3329900</v>
      </c>
      <c r="AA1478" s="30">
        <f t="shared" si="239"/>
        <v>1.2807534246575343</v>
      </c>
    </row>
    <row r="1479" spans="1:27">
      <c r="A1479" s="20" t="s">
        <v>6363</v>
      </c>
      <c r="B1479" s="20" t="s">
        <v>1897</v>
      </c>
      <c r="C1479" s="25">
        <v>1460000</v>
      </c>
      <c r="D1479" s="22">
        <v>85</v>
      </c>
      <c r="E1479" s="22">
        <v>49</v>
      </c>
      <c r="F1479" s="22">
        <v>40</v>
      </c>
      <c r="G1479" s="22">
        <v>16000</v>
      </c>
      <c r="H1479" s="22" t="s">
        <v>5088</v>
      </c>
      <c r="I1479" s="26">
        <f>+IF(H1479='COSTOS VARIOS'!$C$1,'COSTOS VARIOS'!$C$2*'Precios ML'!V1479,'COSTOS VARIOS'!$B$2*'Precios ML'!V1479)</f>
        <v>665980</v>
      </c>
      <c r="J1479" s="22">
        <v>0</v>
      </c>
      <c r="K1479" s="27">
        <f t="shared" si="230"/>
        <v>10.4125</v>
      </c>
      <c r="L1479" s="27">
        <f t="shared" si="231"/>
        <v>10.4125</v>
      </c>
      <c r="M1479" s="26">
        <f>(INDEX(pesos!A:B,MATCH(L1479,pesos!A:A,1),2))</f>
        <v>16200</v>
      </c>
      <c r="N1479" s="26">
        <f>+R1479*'COSTOS VARIOS'!$O$1</f>
        <v>277400</v>
      </c>
      <c r="O1479" s="26">
        <f>+R1479*'COSTOS VARIOS'!$O$2</f>
        <v>5986.0000000000009</v>
      </c>
      <c r="P1479" s="26">
        <f>+R1479*'COSTOS VARIOS'!$O$3</f>
        <v>21900</v>
      </c>
      <c r="Q1479" s="26">
        <v>1</v>
      </c>
      <c r="R1479" s="26">
        <f t="shared" si="232"/>
        <v>1460000</v>
      </c>
      <c r="S1479" s="25">
        <f t="shared" si="233"/>
        <v>2447466</v>
      </c>
      <c r="T1479" s="28">
        <f t="shared" si="234"/>
        <v>0.36055005462792944</v>
      </c>
      <c r="U1479" s="29">
        <f t="shared" si="235"/>
        <v>3329900</v>
      </c>
      <c r="V1479" s="26">
        <f>+INDEX('LISTA DE PRECIOS EKM '!A:K,MATCH('Precios ML'!B1479,'LISTA DE PRECIOS EKM '!A:A,0),8)</f>
        <v>3329900</v>
      </c>
      <c r="W1479" s="26">
        <f t="shared" si="236"/>
        <v>3329900</v>
      </c>
      <c r="X1479" s="26">
        <f t="shared" si="237"/>
        <v>0</v>
      </c>
      <c r="Y1479" s="26"/>
      <c r="Z1479" s="26">
        <f t="shared" si="238"/>
        <v>3329900</v>
      </c>
      <c r="AA1479" s="30">
        <f t="shared" si="239"/>
        <v>1.2807534246575343</v>
      </c>
    </row>
    <row r="1480" spans="1:27">
      <c r="A1480" s="20" t="s">
        <v>6363</v>
      </c>
      <c r="B1480" s="20" t="s">
        <v>1902</v>
      </c>
      <c r="C1480" s="25">
        <v>1460000</v>
      </c>
      <c r="D1480" s="22">
        <v>85</v>
      </c>
      <c r="E1480" s="22">
        <v>49</v>
      </c>
      <c r="F1480" s="22">
        <v>40</v>
      </c>
      <c r="G1480" s="22">
        <v>16000</v>
      </c>
      <c r="H1480" s="22" t="s">
        <v>5088</v>
      </c>
      <c r="I1480" s="26">
        <f>+IF(H1480='COSTOS VARIOS'!$C$1,'COSTOS VARIOS'!$C$2*'Precios ML'!V1480,'COSTOS VARIOS'!$B$2*'Precios ML'!V1480)</f>
        <v>665980</v>
      </c>
      <c r="J1480" s="22">
        <v>0</v>
      </c>
      <c r="K1480" s="27">
        <f t="shared" si="230"/>
        <v>10.4125</v>
      </c>
      <c r="L1480" s="27">
        <f t="shared" si="231"/>
        <v>10.4125</v>
      </c>
      <c r="M1480" s="26">
        <f>(INDEX(pesos!A:B,MATCH(L1480,pesos!A:A,1),2))</f>
        <v>16200</v>
      </c>
      <c r="N1480" s="26">
        <f>+R1480*'COSTOS VARIOS'!$O$1</f>
        <v>277400</v>
      </c>
      <c r="O1480" s="26">
        <f>+R1480*'COSTOS VARIOS'!$O$2</f>
        <v>5986.0000000000009</v>
      </c>
      <c r="P1480" s="26">
        <f>+R1480*'COSTOS VARIOS'!$O$3</f>
        <v>21900</v>
      </c>
      <c r="Q1480" s="26">
        <v>1</v>
      </c>
      <c r="R1480" s="26">
        <f t="shared" si="232"/>
        <v>1460000</v>
      </c>
      <c r="S1480" s="25">
        <f t="shared" si="233"/>
        <v>2447466</v>
      </c>
      <c r="T1480" s="28">
        <f t="shared" si="234"/>
        <v>0.36055005462792944</v>
      </c>
      <c r="U1480" s="29">
        <f t="shared" si="235"/>
        <v>3329900</v>
      </c>
      <c r="V1480" s="26">
        <f>+INDEX('LISTA DE PRECIOS EKM '!A:K,MATCH('Precios ML'!B1480,'LISTA DE PRECIOS EKM '!A:A,0),8)</f>
        <v>3329900</v>
      </c>
      <c r="W1480" s="26">
        <f t="shared" si="236"/>
        <v>3329900</v>
      </c>
      <c r="X1480" s="26">
        <f t="shared" si="237"/>
        <v>0</v>
      </c>
      <c r="Y1480" s="26"/>
      <c r="Z1480" s="26">
        <f t="shared" si="238"/>
        <v>3329900</v>
      </c>
      <c r="AA1480" s="30">
        <f t="shared" si="239"/>
        <v>1.2807534246575343</v>
      </c>
    </row>
    <row r="1481" spans="1:27">
      <c r="A1481" s="20" t="s">
        <v>6363</v>
      </c>
      <c r="B1481" s="20" t="s">
        <v>1902</v>
      </c>
      <c r="C1481" s="25">
        <v>1460000</v>
      </c>
      <c r="D1481" s="22">
        <v>85</v>
      </c>
      <c r="E1481" s="22">
        <v>49</v>
      </c>
      <c r="F1481" s="22">
        <v>40</v>
      </c>
      <c r="G1481" s="22">
        <v>16000</v>
      </c>
      <c r="H1481" s="22" t="s">
        <v>5088</v>
      </c>
      <c r="I1481" s="26">
        <f>+IF(H1481='COSTOS VARIOS'!$C$1,'COSTOS VARIOS'!$C$2*'Precios ML'!V1481,'COSTOS VARIOS'!$B$2*'Precios ML'!V1481)</f>
        <v>665980</v>
      </c>
      <c r="J1481" s="22">
        <v>0</v>
      </c>
      <c r="K1481" s="27">
        <f t="shared" si="230"/>
        <v>10.4125</v>
      </c>
      <c r="L1481" s="27">
        <f t="shared" si="231"/>
        <v>10.4125</v>
      </c>
      <c r="M1481" s="26">
        <f>(INDEX(pesos!A:B,MATCH(L1481,pesos!A:A,1),2))</f>
        <v>16200</v>
      </c>
      <c r="N1481" s="26">
        <f>+R1481*'COSTOS VARIOS'!$O$1</f>
        <v>277400</v>
      </c>
      <c r="O1481" s="26">
        <f>+R1481*'COSTOS VARIOS'!$O$2</f>
        <v>5986.0000000000009</v>
      </c>
      <c r="P1481" s="26">
        <f>+R1481*'COSTOS VARIOS'!$O$3</f>
        <v>21900</v>
      </c>
      <c r="Q1481" s="26">
        <v>1</v>
      </c>
      <c r="R1481" s="26">
        <f t="shared" si="232"/>
        <v>1460000</v>
      </c>
      <c r="S1481" s="25">
        <f t="shared" si="233"/>
        <v>2447466</v>
      </c>
      <c r="T1481" s="28">
        <f t="shared" si="234"/>
        <v>0.36055005462792944</v>
      </c>
      <c r="U1481" s="29">
        <f t="shared" si="235"/>
        <v>3329900</v>
      </c>
      <c r="V1481" s="26">
        <f>+INDEX('LISTA DE PRECIOS EKM '!A:K,MATCH('Precios ML'!B1481,'LISTA DE PRECIOS EKM '!A:A,0),8)</f>
        <v>3329900</v>
      </c>
      <c r="W1481" s="26">
        <f t="shared" si="236"/>
        <v>3329900</v>
      </c>
      <c r="X1481" s="26">
        <f t="shared" si="237"/>
        <v>0</v>
      </c>
      <c r="Y1481" s="26"/>
      <c r="Z1481" s="26">
        <f t="shared" si="238"/>
        <v>3329900</v>
      </c>
      <c r="AA1481" s="30">
        <f t="shared" si="239"/>
        <v>1.2807534246575343</v>
      </c>
    </row>
    <row r="1482" spans="1:27">
      <c r="A1482" s="20" t="s">
        <v>6363</v>
      </c>
      <c r="B1482" s="20" t="s">
        <v>1931</v>
      </c>
      <c r="C1482" s="25">
        <v>1360000</v>
      </c>
      <c r="D1482" s="22">
        <v>85</v>
      </c>
      <c r="E1482" s="22">
        <v>49</v>
      </c>
      <c r="F1482" s="22">
        <v>40</v>
      </c>
      <c r="G1482" s="22">
        <v>16000</v>
      </c>
      <c r="H1482" s="22" t="s">
        <v>5088</v>
      </c>
      <c r="I1482" s="26">
        <f>+IF(H1482='COSTOS VARIOS'!$C$1,'COSTOS VARIOS'!$C$2*'Precios ML'!V1482,'COSTOS VARIOS'!$B$2*'Precios ML'!V1482)</f>
        <v>623980</v>
      </c>
      <c r="J1482" s="22">
        <v>0</v>
      </c>
      <c r="K1482" s="27">
        <f t="shared" si="230"/>
        <v>10.4125</v>
      </c>
      <c r="L1482" s="27">
        <f t="shared" si="231"/>
        <v>10.4125</v>
      </c>
      <c r="M1482" s="26">
        <f>(INDEX(pesos!A:B,MATCH(L1482,pesos!A:A,1),2))</f>
        <v>16200</v>
      </c>
      <c r="N1482" s="26">
        <f>+R1482*'COSTOS VARIOS'!$O$1</f>
        <v>258400</v>
      </c>
      <c r="O1482" s="26">
        <f>+R1482*'COSTOS VARIOS'!$O$2</f>
        <v>5576.0000000000009</v>
      </c>
      <c r="P1482" s="26">
        <f>+R1482*'COSTOS VARIOS'!$O$3</f>
        <v>20400</v>
      </c>
      <c r="Q1482" s="26">
        <v>1</v>
      </c>
      <c r="R1482" s="26">
        <f t="shared" si="232"/>
        <v>1360000</v>
      </c>
      <c r="S1482" s="25">
        <f t="shared" si="233"/>
        <v>2284556</v>
      </c>
      <c r="T1482" s="28">
        <f t="shared" si="234"/>
        <v>0.36564829227210893</v>
      </c>
      <c r="U1482" s="29">
        <f t="shared" si="235"/>
        <v>3119900</v>
      </c>
      <c r="V1482" s="26">
        <f>+INDEX('LISTA DE PRECIOS EKM '!A:K,MATCH('Precios ML'!B1482,'LISTA DE PRECIOS EKM '!A:A,0),8)</f>
        <v>3119900</v>
      </c>
      <c r="W1482" s="26">
        <f t="shared" si="236"/>
        <v>3119900</v>
      </c>
      <c r="X1482" s="26">
        <f t="shared" si="237"/>
        <v>0</v>
      </c>
      <c r="Y1482" s="26"/>
      <c r="Z1482" s="26">
        <f t="shared" si="238"/>
        <v>3119900</v>
      </c>
      <c r="AA1482" s="30">
        <f t="shared" si="239"/>
        <v>1.2940441176470587</v>
      </c>
    </row>
    <row r="1483" spans="1:27">
      <c r="A1483" s="20" t="s">
        <v>6363</v>
      </c>
      <c r="B1483" s="20" t="s">
        <v>1931</v>
      </c>
      <c r="C1483" s="25">
        <v>1360000</v>
      </c>
      <c r="D1483" s="22">
        <v>85</v>
      </c>
      <c r="E1483" s="22">
        <v>49</v>
      </c>
      <c r="F1483" s="22">
        <v>40</v>
      </c>
      <c r="G1483" s="22">
        <v>16000</v>
      </c>
      <c r="H1483" s="22" t="s">
        <v>5088</v>
      </c>
      <c r="I1483" s="26">
        <f>+IF(H1483='COSTOS VARIOS'!$C$1,'COSTOS VARIOS'!$C$2*'Precios ML'!V1483,'COSTOS VARIOS'!$B$2*'Precios ML'!V1483)</f>
        <v>623980</v>
      </c>
      <c r="J1483" s="22">
        <v>0</v>
      </c>
      <c r="K1483" s="27">
        <f t="shared" si="230"/>
        <v>10.4125</v>
      </c>
      <c r="L1483" s="27">
        <f t="shared" si="231"/>
        <v>10.4125</v>
      </c>
      <c r="M1483" s="26">
        <f>(INDEX(pesos!A:B,MATCH(L1483,pesos!A:A,1),2))</f>
        <v>16200</v>
      </c>
      <c r="N1483" s="26">
        <f>+R1483*'COSTOS VARIOS'!$O$1</f>
        <v>258400</v>
      </c>
      <c r="O1483" s="26">
        <f>+R1483*'COSTOS VARIOS'!$O$2</f>
        <v>5576.0000000000009</v>
      </c>
      <c r="P1483" s="26">
        <f>+R1483*'COSTOS VARIOS'!$O$3</f>
        <v>20400</v>
      </c>
      <c r="Q1483" s="26">
        <v>1</v>
      </c>
      <c r="R1483" s="26">
        <f t="shared" si="232"/>
        <v>1360000</v>
      </c>
      <c r="S1483" s="25">
        <f t="shared" si="233"/>
        <v>2284556</v>
      </c>
      <c r="T1483" s="28">
        <f t="shared" si="234"/>
        <v>0.36564829227210893</v>
      </c>
      <c r="U1483" s="29">
        <f t="shared" si="235"/>
        <v>3119900</v>
      </c>
      <c r="V1483" s="26">
        <f>+INDEX('LISTA DE PRECIOS EKM '!A:K,MATCH('Precios ML'!B1483,'LISTA DE PRECIOS EKM '!A:A,0),8)</f>
        <v>3119900</v>
      </c>
      <c r="W1483" s="26">
        <f t="shared" si="236"/>
        <v>3119900</v>
      </c>
      <c r="X1483" s="26">
        <f t="shared" si="237"/>
        <v>0</v>
      </c>
      <c r="Y1483" s="26"/>
      <c r="Z1483" s="26">
        <f t="shared" si="238"/>
        <v>3119900</v>
      </c>
      <c r="AA1483" s="30">
        <f t="shared" si="239"/>
        <v>1.2940441176470587</v>
      </c>
    </row>
    <row r="1484" spans="1:27">
      <c r="A1484" s="20" t="s">
        <v>6363</v>
      </c>
      <c r="B1484" s="20" t="s">
        <v>1930</v>
      </c>
      <c r="C1484" s="25">
        <v>1360000</v>
      </c>
      <c r="D1484" s="22">
        <v>85</v>
      </c>
      <c r="E1484" s="22">
        <v>49</v>
      </c>
      <c r="F1484" s="22">
        <v>40</v>
      </c>
      <c r="G1484" s="22">
        <v>16000</v>
      </c>
      <c r="H1484" s="22" t="s">
        <v>5088</v>
      </c>
      <c r="I1484" s="26">
        <f>+IF(H1484='COSTOS VARIOS'!$C$1,'COSTOS VARIOS'!$C$2*'Precios ML'!V1484,'COSTOS VARIOS'!$B$2*'Precios ML'!V1484)</f>
        <v>623980</v>
      </c>
      <c r="J1484" s="22">
        <v>0</v>
      </c>
      <c r="K1484" s="27">
        <f t="shared" si="230"/>
        <v>10.4125</v>
      </c>
      <c r="L1484" s="27">
        <f t="shared" si="231"/>
        <v>10.4125</v>
      </c>
      <c r="M1484" s="26">
        <f>(INDEX(pesos!A:B,MATCH(L1484,pesos!A:A,1),2))</f>
        <v>16200</v>
      </c>
      <c r="N1484" s="26">
        <f>+R1484*'COSTOS VARIOS'!$O$1</f>
        <v>258400</v>
      </c>
      <c r="O1484" s="26">
        <f>+R1484*'COSTOS VARIOS'!$O$2</f>
        <v>5576.0000000000009</v>
      </c>
      <c r="P1484" s="26">
        <f>+R1484*'COSTOS VARIOS'!$O$3</f>
        <v>20400</v>
      </c>
      <c r="Q1484" s="26">
        <v>1</v>
      </c>
      <c r="R1484" s="26">
        <f t="shared" si="232"/>
        <v>1360000</v>
      </c>
      <c r="S1484" s="25">
        <f t="shared" si="233"/>
        <v>2284556</v>
      </c>
      <c r="T1484" s="28">
        <f t="shared" si="234"/>
        <v>0.36564829227210893</v>
      </c>
      <c r="U1484" s="29">
        <f t="shared" si="235"/>
        <v>3119900</v>
      </c>
      <c r="V1484" s="26">
        <f>+INDEX('LISTA DE PRECIOS EKM '!A:K,MATCH('Precios ML'!B1484,'LISTA DE PRECIOS EKM '!A:A,0),8)</f>
        <v>3119900</v>
      </c>
      <c r="W1484" s="26">
        <f t="shared" si="236"/>
        <v>3119900</v>
      </c>
      <c r="X1484" s="26">
        <f t="shared" si="237"/>
        <v>0</v>
      </c>
      <c r="Y1484" s="26"/>
      <c r="Z1484" s="26">
        <f t="shared" si="238"/>
        <v>3119900</v>
      </c>
      <c r="AA1484" s="30">
        <f t="shared" si="239"/>
        <v>1.2940441176470587</v>
      </c>
    </row>
    <row r="1485" spans="1:27">
      <c r="A1485" s="20" t="s">
        <v>6363</v>
      </c>
      <c r="B1485" s="20" t="s">
        <v>1930</v>
      </c>
      <c r="C1485" s="25">
        <v>1360000</v>
      </c>
      <c r="D1485" s="22">
        <v>85</v>
      </c>
      <c r="E1485" s="22">
        <v>49</v>
      </c>
      <c r="F1485" s="22">
        <v>40</v>
      </c>
      <c r="G1485" s="22">
        <v>16000</v>
      </c>
      <c r="H1485" s="22" t="s">
        <v>5088</v>
      </c>
      <c r="I1485" s="26">
        <f>+IF(H1485='COSTOS VARIOS'!$C$1,'COSTOS VARIOS'!$C$2*'Precios ML'!V1485,'COSTOS VARIOS'!$B$2*'Precios ML'!V1485)</f>
        <v>623980</v>
      </c>
      <c r="J1485" s="22">
        <v>0</v>
      </c>
      <c r="K1485" s="27">
        <f t="shared" si="230"/>
        <v>10.4125</v>
      </c>
      <c r="L1485" s="27">
        <f t="shared" si="231"/>
        <v>10.4125</v>
      </c>
      <c r="M1485" s="26">
        <f>(INDEX(pesos!A:B,MATCH(L1485,pesos!A:A,1),2))</f>
        <v>16200</v>
      </c>
      <c r="N1485" s="26">
        <f>+R1485*'COSTOS VARIOS'!$O$1</f>
        <v>258400</v>
      </c>
      <c r="O1485" s="26">
        <f>+R1485*'COSTOS VARIOS'!$O$2</f>
        <v>5576.0000000000009</v>
      </c>
      <c r="P1485" s="26">
        <f>+R1485*'COSTOS VARIOS'!$O$3</f>
        <v>20400</v>
      </c>
      <c r="Q1485" s="26">
        <v>1</v>
      </c>
      <c r="R1485" s="26">
        <f t="shared" si="232"/>
        <v>1360000</v>
      </c>
      <c r="S1485" s="25">
        <f t="shared" si="233"/>
        <v>2284556</v>
      </c>
      <c r="T1485" s="28">
        <f t="shared" si="234"/>
        <v>0.36564829227210893</v>
      </c>
      <c r="U1485" s="29">
        <f t="shared" si="235"/>
        <v>3119900</v>
      </c>
      <c r="V1485" s="26">
        <f>+INDEX('LISTA DE PRECIOS EKM '!A:K,MATCH('Precios ML'!B1485,'LISTA DE PRECIOS EKM '!A:A,0),8)</f>
        <v>3119900</v>
      </c>
      <c r="W1485" s="26">
        <f t="shared" si="236"/>
        <v>3119900</v>
      </c>
      <c r="X1485" s="26">
        <f t="shared" si="237"/>
        <v>0</v>
      </c>
      <c r="Y1485" s="26"/>
      <c r="Z1485" s="26">
        <f t="shared" si="238"/>
        <v>3119900</v>
      </c>
      <c r="AA1485" s="30">
        <f t="shared" si="239"/>
        <v>1.2940441176470587</v>
      </c>
    </row>
    <row r="1486" spans="1:27">
      <c r="A1486" s="20" t="s">
        <v>6363</v>
      </c>
      <c r="B1486" s="20" t="s">
        <v>1923</v>
      </c>
      <c r="C1486" s="25">
        <v>1360000</v>
      </c>
      <c r="D1486" s="22">
        <v>85</v>
      </c>
      <c r="E1486" s="22">
        <v>49</v>
      </c>
      <c r="F1486" s="22">
        <v>40</v>
      </c>
      <c r="G1486" s="22">
        <v>16000</v>
      </c>
      <c r="H1486" s="22" t="s">
        <v>5088</v>
      </c>
      <c r="I1486" s="26">
        <f>+IF(H1486='COSTOS VARIOS'!$C$1,'COSTOS VARIOS'!$C$2*'Precios ML'!V1486,'COSTOS VARIOS'!$B$2*'Precios ML'!V1486)</f>
        <v>623980</v>
      </c>
      <c r="J1486" s="22">
        <v>0</v>
      </c>
      <c r="K1486" s="27">
        <f t="shared" si="230"/>
        <v>10.4125</v>
      </c>
      <c r="L1486" s="27">
        <f t="shared" si="231"/>
        <v>10.4125</v>
      </c>
      <c r="M1486" s="26">
        <f>(INDEX(pesos!A:B,MATCH(L1486,pesos!A:A,1),2))</f>
        <v>16200</v>
      </c>
      <c r="N1486" s="26">
        <f>+R1486*'COSTOS VARIOS'!$O$1</f>
        <v>258400</v>
      </c>
      <c r="O1486" s="26">
        <f>+R1486*'COSTOS VARIOS'!$O$2</f>
        <v>5576.0000000000009</v>
      </c>
      <c r="P1486" s="26">
        <f>+R1486*'COSTOS VARIOS'!$O$3</f>
        <v>20400</v>
      </c>
      <c r="Q1486" s="26">
        <v>1</v>
      </c>
      <c r="R1486" s="26">
        <f t="shared" si="232"/>
        <v>1360000</v>
      </c>
      <c r="S1486" s="25">
        <f t="shared" si="233"/>
        <v>2284556</v>
      </c>
      <c r="T1486" s="28">
        <f t="shared" si="234"/>
        <v>0.36564829227210893</v>
      </c>
      <c r="U1486" s="29">
        <f t="shared" si="235"/>
        <v>3119900</v>
      </c>
      <c r="V1486" s="26">
        <f>+INDEX('LISTA DE PRECIOS EKM '!A:K,MATCH('Precios ML'!B1486,'LISTA DE PRECIOS EKM '!A:A,0),8)</f>
        <v>3119900</v>
      </c>
      <c r="W1486" s="26">
        <f t="shared" si="236"/>
        <v>3119900</v>
      </c>
      <c r="X1486" s="26">
        <f t="shared" si="237"/>
        <v>0</v>
      </c>
      <c r="Y1486" s="26"/>
      <c r="Z1486" s="26">
        <f t="shared" si="238"/>
        <v>3119900</v>
      </c>
      <c r="AA1486" s="30">
        <f t="shared" si="239"/>
        <v>1.2940441176470587</v>
      </c>
    </row>
    <row r="1487" spans="1:27">
      <c r="A1487" s="20" t="s">
        <v>6363</v>
      </c>
      <c r="B1487" s="20" t="s">
        <v>1923</v>
      </c>
      <c r="C1487" s="25">
        <v>1360000</v>
      </c>
      <c r="D1487" s="22">
        <v>85</v>
      </c>
      <c r="E1487" s="22">
        <v>49</v>
      </c>
      <c r="F1487" s="22">
        <v>40</v>
      </c>
      <c r="G1487" s="22">
        <v>16000</v>
      </c>
      <c r="H1487" s="22" t="s">
        <v>5088</v>
      </c>
      <c r="I1487" s="26">
        <f>+IF(H1487='COSTOS VARIOS'!$C$1,'COSTOS VARIOS'!$C$2*'Precios ML'!V1487,'COSTOS VARIOS'!$B$2*'Precios ML'!V1487)</f>
        <v>623980</v>
      </c>
      <c r="J1487" s="22">
        <v>0</v>
      </c>
      <c r="K1487" s="27">
        <f t="shared" si="230"/>
        <v>10.4125</v>
      </c>
      <c r="L1487" s="27">
        <f t="shared" si="231"/>
        <v>10.4125</v>
      </c>
      <c r="M1487" s="26">
        <f>(INDEX(pesos!A:B,MATCH(L1487,pesos!A:A,1),2))</f>
        <v>16200</v>
      </c>
      <c r="N1487" s="26">
        <f>+R1487*'COSTOS VARIOS'!$O$1</f>
        <v>258400</v>
      </c>
      <c r="O1487" s="26">
        <f>+R1487*'COSTOS VARIOS'!$O$2</f>
        <v>5576.0000000000009</v>
      </c>
      <c r="P1487" s="26">
        <f>+R1487*'COSTOS VARIOS'!$O$3</f>
        <v>20400</v>
      </c>
      <c r="Q1487" s="26">
        <v>1</v>
      </c>
      <c r="R1487" s="26">
        <f t="shared" si="232"/>
        <v>1360000</v>
      </c>
      <c r="S1487" s="25">
        <f t="shared" si="233"/>
        <v>2284556</v>
      </c>
      <c r="T1487" s="28">
        <f t="shared" si="234"/>
        <v>0.36564829227210893</v>
      </c>
      <c r="U1487" s="29">
        <f t="shared" si="235"/>
        <v>3119900</v>
      </c>
      <c r="V1487" s="26">
        <f>+INDEX('LISTA DE PRECIOS EKM '!A:K,MATCH('Precios ML'!B1487,'LISTA DE PRECIOS EKM '!A:A,0),8)</f>
        <v>3119900</v>
      </c>
      <c r="W1487" s="26">
        <f t="shared" si="236"/>
        <v>3119900</v>
      </c>
      <c r="X1487" s="26">
        <f t="shared" si="237"/>
        <v>0</v>
      </c>
      <c r="Y1487" s="26"/>
      <c r="Z1487" s="26">
        <f t="shared" si="238"/>
        <v>3119900</v>
      </c>
      <c r="AA1487" s="30">
        <f t="shared" si="239"/>
        <v>1.2940441176470587</v>
      </c>
    </row>
    <row r="1488" spans="1:27">
      <c r="A1488" s="20" t="s">
        <v>6363</v>
      </c>
      <c r="B1488" s="20" t="s">
        <v>1928</v>
      </c>
      <c r="C1488" s="25">
        <v>1360000</v>
      </c>
      <c r="D1488" s="22">
        <v>85</v>
      </c>
      <c r="E1488" s="22">
        <v>49</v>
      </c>
      <c r="F1488" s="22">
        <v>40</v>
      </c>
      <c r="G1488" s="22">
        <v>16000</v>
      </c>
      <c r="H1488" s="22" t="s">
        <v>5088</v>
      </c>
      <c r="I1488" s="26">
        <f>+IF(H1488='COSTOS VARIOS'!$C$1,'COSTOS VARIOS'!$C$2*'Precios ML'!V1488,'COSTOS VARIOS'!$B$2*'Precios ML'!V1488)</f>
        <v>623980</v>
      </c>
      <c r="J1488" s="22">
        <v>0</v>
      </c>
      <c r="K1488" s="27">
        <f t="shared" si="230"/>
        <v>10.4125</v>
      </c>
      <c r="L1488" s="27">
        <f t="shared" si="231"/>
        <v>10.4125</v>
      </c>
      <c r="M1488" s="26">
        <f>(INDEX(pesos!A:B,MATCH(L1488,pesos!A:A,1),2))</f>
        <v>16200</v>
      </c>
      <c r="N1488" s="26">
        <f>+R1488*'COSTOS VARIOS'!$O$1</f>
        <v>258400</v>
      </c>
      <c r="O1488" s="26">
        <f>+R1488*'COSTOS VARIOS'!$O$2</f>
        <v>5576.0000000000009</v>
      </c>
      <c r="P1488" s="26">
        <f>+R1488*'COSTOS VARIOS'!$O$3</f>
        <v>20400</v>
      </c>
      <c r="Q1488" s="26">
        <v>1</v>
      </c>
      <c r="R1488" s="26">
        <f t="shared" si="232"/>
        <v>1360000</v>
      </c>
      <c r="S1488" s="25">
        <f t="shared" si="233"/>
        <v>2284556</v>
      </c>
      <c r="T1488" s="28">
        <f t="shared" si="234"/>
        <v>0.36564829227210893</v>
      </c>
      <c r="U1488" s="29">
        <f t="shared" si="235"/>
        <v>3119900</v>
      </c>
      <c r="V1488" s="26">
        <f>+INDEX('LISTA DE PRECIOS EKM '!A:K,MATCH('Precios ML'!B1488,'LISTA DE PRECIOS EKM '!A:A,0),8)</f>
        <v>3119900</v>
      </c>
      <c r="W1488" s="26">
        <f t="shared" si="236"/>
        <v>3119900</v>
      </c>
      <c r="X1488" s="26">
        <f t="shared" si="237"/>
        <v>0</v>
      </c>
      <c r="Y1488" s="26"/>
      <c r="Z1488" s="26">
        <f t="shared" si="238"/>
        <v>3119900</v>
      </c>
      <c r="AA1488" s="30">
        <f t="shared" si="239"/>
        <v>1.2940441176470587</v>
      </c>
    </row>
    <row r="1489" spans="1:27">
      <c r="A1489" s="20" t="s">
        <v>6363</v>
      </c>
      <c r="B1489" s="20" t="s">
        <v>1928</v>
      </c>
      <c r="C1489" s="25">
        <v>1360000</v>
      </c>
      <c r="D1489" s="22">
        <v>85</v>
      </c>
      <c r="E1489" s="22">
        <v>49</v>
      </c>
      <c r="F1489" s="22">
        <v>40</v>
      </c>
      <c r="G1489" s="22">
        <v>16000</v>
      </c>
      <c r="H1489" s="22" t="s">
        <v>5088</v>
      </c>
      <c r="I1489" s="26">
        <f>+IF(H1489='COSTOS VARIOS'!$C$1,'COSTOS VARIOS'!$C$2*'Precios ML'!V1489,'COSTOS VARIOS'!$B$2*'Precios ML'!V1489)</f>
        <v>623980</v>
      </c>
      <c r="J1489" s="22">
        <v>0</v>
      </c>
      <c r="K1489" s="27">
        <f t="shared" si="230"/>
        <v>10.4125</v>
      </c>
      <c r="L1489" s="27">
        <f t="shared" si="231"/>
        <v>10.4125</v>
      </c>
      <c r="M1489" s="26">
        <f>(INDEX(pesos!A:B,MATCH(L1489,pesos!A:A,1),2))</f>
        <v>16200</v>
      </c>
      <c r="N1489" s="26">
        <f>+R1489*'COSTOS VARIOS'!$O$1</f>
        <v>258400</v>
      </c>
      <c r="O1489" s="26">
        <f>+R1489*'COSTOS VARIOS'!$O$2</f>
        <v>5576.0000000000009</v>
      </c>
      <c r="P1489" s="26">
        <f>+R1489*'COSTOS VARIOS'!$O$3</f>
        <v>20400</v>
      </c>
      <c r="Q1489" s="26">
        <v>1</v>
      </c>
      <c r="R1489" s="26">
        <f t="shared" si="232"/>
        <v>1360000</v>
      </c>
      <c r="S1489" s="25">
        <f t="shared" si="233"/>
        <v>2284556</v>
      </c>
      <c r="T1489" s="28">
        <f t="shared" si="234"/>
        <v>0.36564829227210893</v>
      </c>
      <c r="U1489" s="29">
        <f t="shared" si="235"/>
        <v>3119900</v>
      </c>
      <c r="V1489" s="26">
        <f>+INDEX('LISTA DE PRECIOS EKM '!A:K,MATCH('Precios ML'!B1489,'LISTA DE PRECIOS EKM '!A:A,0),8)</f>
        <v>3119900</v>
      </c>
      <c r="W1489" s="26">
        <f t="shared" si="236"/>
        <v>3119900</v>
      </c>
      <c r="X1489" s="26">
        <f t="shared" si="237"/>
        <v>0</v>
      </c>
      <c r="Y1489" s="26"/>
      <c r="Z1489" s="26">
        <f t="shared" si="238"/>
        <v>3119900</v>
      </c>
      <c r="AA1489" s="30">
        <f t="shared" si="239"/>
        <v>1.2940441176470587</v>
      </c>
    </row>
    <row r="1490" spans="1:27">
      <c r="A1490" s="20" t="s">
        <v>6369</v>
      </c>
      <c r="B1490" s="20" t="s">
        <v>6371</v>
      </c>
      <c r="C1490" s="25">
        <v>1440000</v>
      </c>
      <c r="D1490" s="22">
        <v>85</v>
      </c>
      <c r="E1490" s="22">
        <v>49</v>
      </c>
      <c r="F1490" s="22">
        <v>40</v>
      </c>
      <c r="G1490" s="22">
        <v>16000</v>
      </c>
      <c r="H1490" s="22" t="s">
        <v>5088</v>
      </c>
      <c r="I1490" s="26">
        <f>+IF(H1490='COSTOS VARIOS'!$C$1,'COSTOS VARIOS'!$C$2*'Precios ML'!V1490,'COSTOS VARIOS'!$B$2*'Precios ML'!V1490)</f>
        <v>603980</v>
      </c>
      <c r="J1490" s="22">
        <v>0</v>
      </c>
      <c r="K1490" s="27">
        <f t="shared" si="230"/>
        <v>10.4125</v>
      </c>
      <c r="L1490" s="27">
        <f t="shared" si="231"/>
        <v>10.4125</v>
      </c>
      <c r="M1490" s="26">
        <f>(INDEX(pesos!A:B,MATCH(L1490,pesos!A:A,1),2))</f>
        <v>16200</v>
      </c>
      <c r="N1490" s="26">
        <f>+R1490*'COSTOS VARIOS'!$O$1</f>
        <v>273600</v>
      </c>
      <c r="O1490" s="26">
        <f>+R1490*'COSTOS VARIOS'!$O$2</f>
        <v>5904.0000000000009</v>
      </c>
      <c r="P1490" s="26">
        <f>+R1490*'COSTOS VARIOS'!$O$3</f>
        <v>21600</v>
      </c>
      <c r="Q1490" s="26">
        <v>1</v>
      </c>
      <c r="R1490" s="26">
        <f t="shared" si="232"/>
        <v>1440000</v>
      </c>
      <c r="S1490" s="25">
        <f t="shared" si="233"/>
        <v>2361284</v>
      </c>
      <c r="T1490" s="28">
        <f t="shared" si="234"/>
        <v>0.27892282334526475</v>
      </c>
      <c r="U1490" s="29">
        <f t="shared" si="235"/>
        <v>3019900</v>
      </c>
      <c r="V1490" s="26">
        <f>+INDEX('LISTA DE PRECIOS EKM '!A:K,MATCH('Precios ML'!B1490,'LISTA DE PRECIOS EKM '!A:A,0),8)</f>
        <v>3019900</v>
      </c>
      <c r="W1490" s="26">
        <f t="shared" si="236"/>
        <v>3019900</v>
      </c>
      <c r="X1490" s="26">
        <f t="shared" si="237"/>
        <v>0</v>
      </c>
      <c r="Y1490" s="26"/>
      <c r="Z1490" s="26">
        <f t="shared" si="238"/>
        <v>3019900</v>
      </c>
      <c r="AA1490" s="30">
        <f t="shared" si="239"/>
        <v>1.0971527777777776</v>
      </c>
    </row>
    <row r="1491" spans="1:27">
      <c r="A1491" s="20" t="s">
        <v>6369</v>
      </c>
      <c r="B1491" s="20" t="s">
        <v>6371</v>
      </c>
      <c r="C1491" s="25">
        <v>1440000</v>
      </c>
      <c r="D1491" s="22">
        <v>85</v>
      </c>
      <c r="E1491" s="22">
        <v>49</v>
      </c>
      <c r="F1491" s="22">
        <v>40</v>
      </c>
      <c r="G1491" s="22">
        <v>16000</v>
      </c>
      <c r="H1491" s="22" t="s">
        <v>5088</v>
      </c>
      <c r="I1491" s="26">
        <f>+IF(H1491='COSTOS VARIOS'!$C$1,'COSTOS VARIOS'!$C$2*'Precios ML'!V1491,'COSTOS VARIOS'!$B$2*'Precios ML'!V1491)</f>
        <v>603980</v>
      </c>
      <c r="J1491" s="22">
        <v>0</v>
      </c>
      <c r="K1491" s="27">
        <f t="shared" si="230"/>
        <v>10.4125</v>
      </c>
      <c r="L1491" s="27">
        <f t="shared" si="231"/>
        <v>10.4125</v>
      </c>
      <c r="M1491" s="26">
        <f>(INDEX(pesos!A:B,MATCH(L1491,pesos!A:A,1),2))</f>
        <v>16200</v>
      </c>
      <c r="N1491" s="26">
        <f>+R1491*'COSTOS VARIOS'!$O$1</f>
        <v>273600</v>
      </c>
      <c r="O1491" s="26">
        <f>+R1491*'COSTOS VARIOS'!$O$2</f>
        <v>5904.0000000000009</v>
      </c>
      <c r="P1491" s="26">
        <f>+R1491*'COSTOS VARIOS'!$O$3</f>
        <v>21600</v>
      </c>
      <c r="Q1491" s="26">
        <v>1</v>
      </c>
      <c r="R1491" s="26">
        <f t="shared" si="232"/>
        <v>1440000</v>
      </c>
      <c r="S1491" s="25">
        <f t="shared" si="233"/>
        <v>2361284</v>
      </c>
      <c r="T1491" s="28">
        <f t="shared" si="234"/>
        <v>0.27892282334526475</v>
      </c>
      <c r="U1491" s="29">
        <f t="shared" si="235"/>
        <v>3019900</v>
      </c>
      <c r="V1491" s="26">
        <f>+INDEX('LISTA DE PRECIOS EKM '!A:K,MATCH('Precios ML'!B1491,'LISTA DE PRECIOS EKM '!A:A,0),8)</f>
        <v>3019900</v>
      </c>
      <c r="W1491" s="26">
        <f t="shared" si="236"/>
        <v>3019900</v>
      </c>
      <c r="X1491" s="26">
        <f t="shared" si="237"/>
        <v>0</v>
      </c>
      <c r="Y1491" s="26"/>
      <c r="Z1491" s="26">
        <f t="shared" si="238"/>
        <v>3019900</v>
      </c>
      <c r="AA1491" s="30">
        <f t="shared" si="239"/>
        <v>1.0971527777777776</v>
      </c>
    </row>
    <row r="1492" spans="1:27">
      <c r="A1492" s="20" t="s">
        <v>6369</v>
      </c>
      <c r="B1492" s="20" t="s">
        <v>6372</v>
      </c>
      <c r="C1492" s="25">
        <v>1440000</v>
      </c>
      <c r="D1492" s="22">
        <v>85</v>
      </c>
      <c r="E1492" s="22">
        <v>49</v>
      </c>
      <c r="F1492" s="22">
        <v>40</v>
      </c>
      <c r="G1492" s="22">
        <v>16000</v>
      </c>
      <c r="H1492" s="22" t="s">
        <v>5088</v>
      </c>
      <c r="I1492" s="26">
        <f>+IF(H1492='COSTOS VARIOS'!$C$1,'COSTOS VARIOS'!$C$2*'Precios ML'!V1492,'COSTOS VARIOS'!$B$2*'Precios ML'!V1492)</f>
        <v>603980</v>
      </c>
      <c r="J1492" s="22">
        <v>0</v>
      </c>
      <c r="K1492" s="27">
        <f t="shared" si="230"/>
        <v>10.4125</v>
      </c>
      <c r="L1492" s="27">
        <f t="shared" si="231"/>
        <v>10.4125</v>
      </c>
      <c r="M1492" s="26">
        <f>(INDEX(pesos!A:B,MATCH(L1492,pesos!A:A,1),2))</f>
        <v>16200</v>
      </c>
      <c r="N1492" s="26">
        <f>+R1492*'COSTOS VARIOS'!$O$1</f>
        <v>273600</v>
      </c>
      <c r="O1492" s="26">
        <f>+R1492*'COSTOS VARIOS'!$O$2</f>
        <v>5904.0000000000009</v>
      </c>
      <c r="P1492" s="26">
        <f>+R1492*'COSTOS VARIOS'!$O$3</f>
        <v>21600</v>
      </c>
      <c r="Q1492" s="26">
        <v>1</v>
      </c>
      <c r="R1492" s="26">
        <f t="shared" si="232"/>
        <v>1440000</v>
      </c>
      <c r="S1492" s="25">
        <f t="shared" si="233"/>
        <v>2361284</v>
      </c>
      <c r="T1492" s="28">
        <f t="shared" si="234"/>
        <v>0.27892282334526475</v>
      </c>
      <c r="U1492" s="29">
        <f t="shared" si="235"/>
        <v>3019900</v>
      </c>
      <c r="V1492" s="26">
        <f>+INDEX('LISTA DE PRECIOS EKM '!A:K,MATCH('Precios ML'!B1492,'LISTA DE PRECIOS EKM '!A:A,0),8)</f>
        <v>3019900</v>
      </c>
      <c r="W1492" s="26">
        <f t="shared" si="236"/>
        <v>3019900</v>
      </c>
      <c r="X1492" s="26">
        <f t="shared" si="237"/>
        <v>0</v>
      </c>
      <c r="Y1492" s="26"/>
      <c r="Z1492" s="26">
        <f t="shared" si="238"/>
        <v>3019900</v>
      </c>
      <c r="AA1492" s="30">
        <f t="shared" si="239"/>
        <v>1.0971527777777776</v>
      </c>
    </row>
    <row r="1493" spans="1:27">
      <c r="A1493" s="20" t="s">
        <v>6369</v>
      </c>
      <c r="B1493" s="20" t="s">
        <v>6372</v>
      </c>
      <c r="C1493" s="25">
        <v>1440000</v>
      </c>
      <c r="D1493" s="22">
        <v>85</v>
      </c>
      <c r="E1493" s="22">
        <v>49</v>
      </c>
      <c r="F1493" s="22">
        <v>40</v>
      </c>
      <c r="G1493" s="22">
        <v>16000</v>
      </c>
      <c r="H1493" s="22" t="s">
        <v>5088</v>
      </c>
      <c r="I1493" s="26">
        <f>+IF(H1493='COSTOS VARIOS'!$C$1,'COSTOS VARIOS'!$C$2*'Precios ML'!V1493,'COSTOS VARIOS'!$B$2*'Precios ML'!V1493)</f>
        <v>603980</v>
      </c>
      <c r="J1493" s="22">
        <v>0</v>
      </c>
      <c r="K1493" s="27">
        <f t="shared" si="230"/>
        <v>10.4125</v>
      </c>
      <c r="L1493" s="27">
        <f t="shared" si="231"/>
        <v>10.4125</v>
      </c>
      <c r="M1493" s="26">
        <f>(INDEX(pesos!A:B,MATCH(L1493,pesos!A:A,1),2))</f>
        <v>16200</v>
      </c>
      <c r="N1493" s="26">
        <f>+R1493*'COSTOS VARIOS'!$O$1</f>
        <v>273600</v>
      </c>
      <c r="O1493" s="26">
        <f>+R1493*'COSTOS VARIOS'!$O$2</f>
        <v>5904.0000000000009</v>
      </c>
      <c r="P1493" s="26">
        <f>+R1493*'COSTOS VARIOS'!$O$3</f>
        <v>21600</v>
      </c>
      <c r="Q1493" s="26">
        <v>1</v>
      </c>
      <c r="R1493" s="26">
        <f t="shared" si="232"/>
        <v>1440000</v>
      </c>
      <c r="S1493" s="25">
        <f t="shared" si="233"/>
        <v>2361284</v>
      </c>
      <c r="T1493" s="28">
        <f t="shared" si="234"/>
        <v>0.27892282334526475</v>
      </c>
      <c r="U1493" s="29">
        <f t="shared" si="235"/>
        <v>3019900</v>
      </c>
      <c r="V1493" s="26">
        <f>+INDEX('LISTA DE PRECIOS EKM '!A:K,MATCH('Precios ML'!B1493,'LISTA DE PRECIOS EKM '!A:A,0),8)</f>
        <v>3019900</v>
      </c>
      <c r="W1493" s="26">
        <f t="shared" si="236"/>
        <v>3019900</v>
      </c>
      <c r="X1493" s="26">
        <f t="shared" si="237"/>
        <v>0</v>
      </c>
      <c r="Y1493" s="26"/>
      <c r="Z1493" s="26">
        <f t="shared" si="238"/>
        <v>3019900</v>
      </c>
      <c r="AA1493" s="30">
        <f t="shared" si="239"/>
        <v>1.0971527777777776</v>
      </c>
    </row>
    <row r="1494" spans="1:27">
      <c r="A1494" s="20" t="s">
        <v>6369</v>
      </c>
      <c r="B1494" s="20" t="s">
        <v>2145</v>
      </c>
      <c r="C1494" s="25">
        <v>1487394.9579831935</v>
      </c>
      <c r="D1494" s="22">
        <v>85</v>
      </c>
      <c r="E1494" s="22">
        <v>49</v>
      </c>
      <c r="F1494" s="22">
        <v>40</v>
      </c>
      <c r="G1494" s="22">
        <v>16000</v>
      </c>
      <c r="H1494" s="22" t="s">
        <v>5088</v>
      </c>
      <c r="I1494" s="26">
        <f>+IF(H1494='COSTOS VARIOS'!$C$1,'COSTOS VARIOS'!$C$2*'Precios ML'!V1494,'COSTOS VARIOS'!$B$2*'Precios ML'!V1494)</f>
        <v>623980</v>
      </c>
      <c r="J1494" s="22">
        <v>0</v>
      </c>
      <c r="K1494" s="27">
        <f t="shared" si="230"/>
        <v>10.4125</v>
      </c>
      <c r="L1494" s="27">
        <f t="shared" si="231"/>
        <v>10.4125</v>
      </c>
      <c r="M1494" s="26">
        <f>(INDEX(pesos!A:B,MATCH(L1494,pesos!A:A,1),2))</f>
        <v>16200</v>
      </c>
      <c r="N1494" s="26">
        <f>+R1494*'COSTOS VARIOS'!$O$1</f>
        <v>282605.04201680678</v>
      </c>
      <c r="O1494" s="26">
        <f>+R1494*'COSTOS VARIOS'!$O$2</f>
        <v>6098.3193277310938</v>
      </c>
      <c r="P1494" s="26">
        <f>+R1494*'COSTOS VARIOS'!$O$3</f>
        <v>22310.9243697479</v>
      </c>
      <c r="Q1494" s="26">
        <v>1</v>
      </c>
      <c r="R1494" s="26">
        <f t="shared" si="232"/>
        <v>1487394.9579831935</v>
      </c>
      <c r="S1494" s="25">
        <f t="shared" si="233"/>
        <v>2438589.2436974794</v>
      </c>
      <c r="T1494" s="28">
        <f t="shared" si="234"/>
        <v>0.27938725558778077</v>
      </c>
      <c r="U1494" s="29">
        <f t="shared" si="235"/>
        <v>3119900</v>
      </c>
      <c r="V1494" s="26">
        <f>+INDEX('LISTA DE PRECIOS EKM '!A:K,MATCH('Precios ML'!B1494,'LISTA DE PRECIOS EKM '!A:A,0),8)</f>
        <v>3119900</v>
      </c>
      <c r="W1494" s="26">
        <f t="shared" si="236"/>
        <v>3119900</v>
      </c>
      <c r="X1494" s="26">
        <f t="shared" si="237"/>
        <v>0</v>
      </c>
      <c r="Y1494" s="26"/>
      <c r="Z1494" s="26">
        <f t="shared" si="238"/>
        <v>3119900</v>
      </c>
      <c r="AA1494" s="30">
        <f t="shared" si="239"/>
        <v>1.0975598870056493</v>
      </c>
    </row>
    <row r="1495" spans="1:27">
      <c r="A1495" s="20" t="s">
        <v>6369</v>
      </c>
      <c r="B1495" s="20" t="s">
        <v>2145</v>
      </c>
      <c r="C1495" s="25">
        <v>1487394.9579831935</v>
      </c>
      <c r="D1495" s="22">
        <v>85</v>
      </c>
      <c r="E1495" s="22">
        <v>49</v>
      </c>
      <c r="F1495" s="22">
        <v>40</v>
      </c>
      <c r="G1495" s="22">
        <v>16000</v>
      </c>
      <c r="H1495" s="22" t="s">
        <v>5088</v>
      </c>
      <c r="I1495" s="26">
        <f>+IF(H1495='COSTOS VARIOS'!$C$1,'COSTOS VARIOS'!$C$2*'Precios ML'!V1495,'COSTOS VARIOS'!$B$2*'Precios ML'!V1495)</f>
        <v>623980</v>
      </c>
      <c r="J1495" s="22">
        <v>0</v>
      </c>
      <c r="K1495" s="27">
        <f t="shared" si="230"/>
        <v>10.4125</v>
      </c>
      <c r="L1495" s="27">
        <f t="shared" si="231"/>
        <v>10.4125</v>
      </c>
      <c r="M1495" s="26">
        <f>(INDEX(pesos!A:B,MATCH(L1495,pesos!A:A,1),2))</f>
        <v>16200</v>
      </c>
      <c r="N1495" s="26">
        <f>+R1495*'COSTOS VARIOS'!$O$1</f>
        <v>282605.04201680678</v>
      </c>
      <c r="O1495" s="26">
        <f>+R1495*'COSTOS VARIOS'!$O$2</f>
        <v>6098.3193277310938</v>
      </c>
      <c r="P1495" s="26">
        <f>+R1495*'COSTOS VARIOS'!$O$3</f>
        <v>22310.9243697479</v>
      </c>
      <c r="Q1495" s="26">
        <v>1</v>
      </c>
      <c r="R1495" s="26">
        <f t="shared" si="232"/>
        <v>1487394.9579831935</v>
      </c>
      <c r="S1495" s="25">
        <f t="shared" si="233"/>
        <v>2438589.2436974794</v>
      </c>
      <c r="T1495" s="28">
        <f t="shared" si="234"/>
        <v>0.27938725558778077</v>
      </c>
      <c r="U1495" s="29">
        <f t="shared" si="235"/>
        <v>3119900</v>
      </c>
      <c r="V1495" s="26">
        <f>+INDEX('LISTA DE PRECIOS EKM '!A:K,MATCH('Precios ML'!B1495,'LISTA DE PRECIOS EKM '!A:A,0),8)</f>
        <v>3119900</v>
      </c>
      <c r="W1495" s="26">
        <f t="shared" si="236"/>
        <v>3119900</v>
      </c>
      <c r="X1495" s="26">
        <f t="shared" si="237"/>
        <v>0</v>
      </c>
      <c r="Y1495" s="26"/>
      <c r="Z1495" s="26">
        <f t="shared" si="238"/>
        <v>3119900</v>
      </c>
      <c r="AA1495" s="30">
        <f t="shared" si="239"/>
        <v>1.0975598870056493</v>
      </c>
    </row>
    <row r="1496" spans="1:27">
      <c r="A1496" s="20" t="s">
        <v>6369</v>
      </c>
      <c r="B1496" s="20" t="s">
        <v>2112</v>
      </c>
      <c r="C1496" s="25">
        <v>1904000</v>
      </c>
      <c r="D1496" s="22">
        <v>85</v>
      </c>
      <c r="E1496" s="22">
        <v>49</v>
      </c>
      <c r="F1496" s="22">
        <v>40</v>
      </c>
      <c r="G1496" s="22">
        <v>16000</v>
      </c>
      <c r="H1496" s="22" t="s">
        <v>5088</v>
      </c>
      <c r="I1496" s="26">
        <f>+IF(H1496='COSTOS VARIOS'!$C$1,'COSTOS VARIOS'!$C$2*'Precios ML'!V1496,'COSTOS VARIOS'!$B$2*'Precios ML'!V1496)</f>
        <v>707980</v>
      </c>
      <c r="J1496" s="22">
        <v>0</v>
      </c>
      <c r="K1496" s="27">
        <f t="shared" si="230"/>
        <v>10.4125</v>
      </c>
      <c r="L1496" s="27">
        <f t="shared" si="231"/>
        <v>10.4125</v>
      </c>
      <c r="M1496" s="26">
        <f>(INDEX(pesos!A:B,MATCH(L1496,pesos!A:A,1),2))</f>
        <v>16200</v>
      </c>
      <c r="N1496" s="26">
        <f>+R1496*'COSTOS VARIOS'!$O$1</f>
        <v>361760</v>
      </c>
      <c r="O1496" s="26">
        <f>+R1496*'COSTOS VARIOS'!$O$2</f>
        <v>7806.4000000000005</v>
      </c>
      <c r="P1496" s="26">
        <f>+R1496*'COSTOS VARIOS'!$O$3</f>
        <v>28560</v>
      </c>
      <c r="Q1496" s="26">
        <v>1</v>
      </c>
      <c r="R1496" s="26">
        <f t="shared" si="232"/>
        <v>1904000</v>
      </c>
      <c r="S1496" s="25">
        <f t="shared" si="233"/>
        <v>3026306.4</v>
      </c>
      <c r="T1496" s="28">
        <f t="shared" si="234"/>
        <v>0.16970971610805829</v>
      </c>
      <c r="U1496" s="29">
        <f t="shared" si="235"/>
        <v>3539900</v>
      </c>
      <c r="V1496" s="26">
        <f>+INDEX('LISTA DE PRECIOS EKM '!A:K,MATCH('Precios ML'!B1496,'LISTA DE PRECIOS EKM '!A:A,0),8)</f>
        <v>3539900</v>
      </c>
      <c r="W1496" s="26">
        <f t="shared" si="236"/>
        <v>3539900</v>
      </c>
      <c r="X1496" s="26">
        <f t="shared" si="237"/>
        <v>0</v>
      </c>
      <c r="Y1496" s="26"/>
      <c r="Z1496" s="26">
        <f t="shared" si="238"/>
        <v>3539900</v>
      </c>
      <c r="AA1496" s="30">
        <f t="shared" si="239"/>
        <v>0.85919117647058818</v>
      </c>
    </row>
    <row r="1497" spans="1:27">
      <c r="A1497" s="20" t="s">
        <v>6369</v>
      </c>
      <c r="B1497" s="20" t="s">
        <v>2112</v>
      </c>
      <c r="C1497" s="25">
        <v>1904000</v>
      </c>
      <c r="D1497" s="22">
        <v>85</v>
      </c>
      <c r="E1497" s="22">
        <v>49</v>
      </c>
      <c r="F1497" s="22">
        <v>40</v>
      </c>
      <c r="G1497" s="22">
        <v>16000</v>
      </c>
      <c r="H1497" s="22" t="s">
        <v>5088</v>
      </c>
      <c r="I1497" s="26">
        <f>+IF(H1497='COSTOS VARIOS'!$C$1,'COSTOS VARIOS'!$C$2*'Precios ML'!V1497,'COSTOS VARIOS'!$B$2*'Precios ML'!V1497)</f>
        <v>707980</v>
      </c>
      <c r="J1497" s="22">
        <v>0</v>
      </c>
      <c r="K1497" s="27">
        <f t="shared" si="230"/>
        <v>10.4125</v>
      </c>
      <c r="L1497" s="27">
        <f t="shared" si="231"/>
        <v>10.4125</v>
      </c>
      <c r="M1497" s="26">
        <f>(INDEX(pesos!A:B,MATCH(L1497,pesos!A:A,1),2))</f>
        <v>16200</v>
      </c>
      <c r="N1497" s="26">
        <f>+R1497*'COSTOS VARIOS'!$O$1</f>
        <v>361760</v>
      </c>
      <c r="O1497" s="26">
        <f>+R1497*'COSTOS VARIOS'!$O$2</f>
        <v>7806.4000000000005</v>
      </c>
      <c r="P1497" s="26">
        <f>+R1497*'COSTOS VARIOS'!$O$3</f>
        <v>28560</v>
      </c>
      <c r="Q1497" s="26">
        <v>1</v>
      </c>
      <c r="R1497" s="26">
        <f t="shared" si="232"/>
        <v>1904000</v>
      </c>
      <c r="S1497" s="25">
        <f t="shared" si="233"/>
        <v>3026306.4</v>
      </c>
      <c r="T1497" s="28">
        <f t="shared" si="234"/>
        <v>0.16970971610805829</v>
      </c>
      <c r="U1497" s="29">
        <f t="shared" si="235"/>
        <v>3539900</v>
      </c>
      <c r="V1497" s="26">
        <f>+INDEX('LISTA DE PRECIOS EKM '!A:K,MATCH('Precios ML'!B1497,'LISTA DE PRECIOS EKM '!A:A,0),8)</f>
        <v>3539900</v>
      </c>
      <c r="W1497" s="26">
        <f t="shared" si="236"/>
        <v>3539900</v>
      </c>
      <c r="X1497" s="26">
        <f t="shared" si="237"/>
        <v>0</v>
      </c>
      <c r="Y1497" s="26"/>
      <c r="Z1497" s="26">
        <f t="shared" si="238"/>
        <v>3539900</v>
      </c>
      <c r="AA1497" s="30">
        <f t="shared" si="239"/>
        <v>0.85919117647058818</v>
      </c>
    </row>
    <row r="1498" spans="1:27">
      <c r="A1498" s="20" t="s">
        <v>6369</v>
      </c>
      <c r="B1498" s="20" t="s">
        <v>2111</v>
      </c>
      <c r="C1498" s="25">
        <v>1904000</v>
      </c>
      <c r="D1498" s="22">
        <v>85</v>
      </c>
      <c r="E1498" s="22">
        <v>49</v>
      </c>
      <c r="F1498" s="22">
        <v>40</v>
      </c>
      <c r="G1498" s="22">
        <v>16000</v>
      </c>
      <c r="H1498" s="22" t="s">
        <v>5088</v>
      </c>
      <c r="I1498" s="26">
        <f>+IF(H1498='COSTOS VARIOS'!$C$1,'COSTOS VARIOS'!$C$2*'Precios ML'!V1498,'COSTOS VARIOS'!$B$2*'Precios ML'!V1498)</f>
        <v>707980</v>
      </c>
      <c r="J1498" s="22">
        <v>0</v>
      </c>
      <c r="K1498" s="27">
        <f t="shared" si="230"/>
        <v>10.4125</v>
      </c>
      <c r="L1498" s="27">
        <f t="shared" si="231"/>
        <v>10.4125</v>
      </c>
      <c r="M1498" s="26">
        <f>(INDEX(pesos!A:B,MATCH(L1498,pesos!A:A,1),2))</f>
        <v>16200</v>
      </c>
      <c r="N1498" s="26">
        <f>+R1498*'COSTOS VARIOS'!$O$1</f>
        <v>361760</v>
      </c>
      <c r="O1498" s="26">
        <f>+R1498*'COSTOS VARIOS'!$O$2</f>
        <v>7806.4000000000005</v>
      </c>
      <c r="P1498" s="26">
        <f>+R1498*'COSTOS VARIOS'!$O$3</f>
        <v>28560</v>
      </c>
      <c r="Q1498" s="26">
        <v>1</v>
      </c>
      <c r="R1498" s="26">
        <f t="shared" si="232"/>
        <v>1904000</v>
      </c>
      <c r="S1498" s="25">
        <f t="shared" si="233"/>
        <v>3026306.4</v>
      </c>
      <c r="T1498" s="28">
        <f t="shared" si="234"/>
        <v>0.16970971610805829</v>
      </c>
      <c r="U1498" s="29">
        <f t="shared" si="235"/>
        <v>3539900</v>
      </c>
      <c r="V1498" s="26">
        <f>+INDEX('LISTA DE PRECIOS EKM '!A:K,MATCH('Precios ML'!B1498,'LISTA DE PRECIOS EKM '!A:A,0),8)</f>
        <v>3539900</v>
      </c>
      <c r="W1498" s="26">
        <f t="shared" si="236"/>
        <v>3539900</v>
      </c>
      <c r="X1498" s="26">
        <f t="shared" si="237"/>
        <v>0</v>
      </c>
      <c r="Y1498" s="26"/>
      <c r="Z1498" s="26">
        <f t="shared" si="238"/>
        <v>3539900</v>
      </c>
      <c r="AA1498" s="30">
        <f t="shared" si="239"/>
        <v>0.85919117647058818</v>
      </c>
    </row>
    <row r="1499" spans="1:27">
      <c r="A1499" s="20" t="s">
        <v>6369</v>
      </c>
      <c r="B1499" s="20" t="s">
        <v>2111</v>
      </c>
      <c r="C1499" s="25">
        <v>1904000</v>
      </c>
      <c r="D1499" s="22">
        <v>85</v>
      </c>
      <c r="E1499" s="22">
        <v>49</v>
      </c>
      <c r="F1499" s="22">
        <v>40</v>
      </c>
      <c r="G1499" s="22">
        <v>16000</v>
      </c>
      <c r="H1499" s="22" t="s">
        <v>5088</v>
      </c>
      <c r="I1499" s="26">
        <f>+IF(H1499='COSTOS VARIOS'!$C$1,'COSTOS VARIOS'!$C$2*'Precios ML'!V1499,'COSTOS VARIOS'!$B$2*'Precios ML'!V1499)</f>
        <v>707980</v>
      </c>
      <c r="J1499" s="22">
        <v>0</v>
      </c>
      <c r="K1499" s="27">
        <f t="shared" si="230"/>
        <v>10.4125</v>
      </c>
      <c r="L1499" s="27">
        <f t="shared" si="231"/>
        <v>10.4125</v>
      </c>
      <c r="M1499" s="26">
        <f>(INDEX(pesos!A:B,MATCH(L1499,pesos!A:A,1),2))</f>
        <v>16200</v>
      </c>
      <c r="N1499" s="26">
        <f>+R1499*'COSTOS VARIOS'!$O$1</f>
        <v>361760</v>
      </c>
      <c r="O1499" s="26">
        <f>+R1499*'COSTOS VARIOS'!$O$2</f>
        <v>7806.4000000000005</v>
      </c>
      <c r="P1499" s="26">
        <f>+R1499*'COSTOS VARIOS'!$O$3</f>
        <v>28560</v>
      </c>
      <c r="Q1499" s="26">
        <v>1</v>
      </c>
      <c r="R1499" s="26">
        <f t="shared" si="232"/>
        <v>1904000</v>
      </c>
      <c r="S1499" s="25">
        <f t="shared" si="233"/>
        <v>3026306.4</v>
      </c>
      <c r="T1499" s="28">
        <f t="shared" si="234"/>
        <v>0.16970971610805829</v>
      </c>
      <c r="U1499" s="29">
        <f t="shared" si="235"/>
        <v>3539900</v>
      </c>
      <c r="V1499" s="26">
        <f>+INDEX('LISTA DE PRECIOS EKM '!A:K,MATCH('Precios ML'!B1499,'LISTA DE PRECIOS EKM '!A:A,0),8)</f>
        <v>3539900</v>
      </c>
      <c r="W1499" s="26">
        <f t="shared" si="236"/>
        <v>3539900</v>
      </c>
      <c r="X1499" s="26">
        <f t="shared" si="237"/>
        <v>0</v>
      </c>
      <c r="Y1499" s="26"/>
      <c r="Z1499" s="26">
        <f t="shared" si="238"/>
        <v>3539900</v>
      </c>
      <c r="AA1499" s="30">
        <f t="shared" si="239"/>
        <v>0.85919117647058818</v>
      </c>
    </row>
    <row r="1500" spans="1:27">
      <c r="A1500" s="20" t="s">
        <v>6369</v>
      </c>
      <c r="B1500" s="20" t="s">
        <v>2105</v>
      </c>
      <c r="C1500" s="25">
        <v>1904000</v>
      </c>
      <c r="D1500" s="22">
        <v>85</v>
      </c>
      <c r="E1500" s="22">
        <v>49</v>
      </c>
      <c r="F1500" s="22">
        <v>40</v>
      </c>
      <c r="G1500" s="22">
        <v>16000</v>
      </c>
      <c r="H1500" s="22" t="s">
        <v>5088</v>
      </c>
      <c r="I1500" s="26">
        <f>+IF(H1500='COSTOS VARIOS'!$C$1,'COSTOS VARIOS'!$C$2*'Precios ML'!V1500,'COSTOS VARIOS'!$B$2*'Precios ML'!V1500)</f>
        <v>707980</v>
      </c>
      <c r="J1500" s="22">
        <v>0</v>
      </c>
      <c r="K1500" s="27">
        <f t="shared" si="230"/>
        <v>10.4125</v>
      </c>
      <c r="L1500" s="27">
        <f t="shared" si="231"/>
        <v>10.4125</v>
      </c>
      <c r="M1500" s="26">
        <f>(INDEX(pesos!A:B,MATCH(L1500,pesos!A:A,1),2))</f>
        <v>16200</v>
      </c>
      <c r="N1500" s="26">
        <f>+R1500*'COSTOS VARIOS'!$O$1</f>
        <v>361760</v>
      </c>
      <c r="O1500" s="26">
        <f>+R1500*'COSTOS VARIOS'!$O$2</f>
        <v>7806.4000000000005</v>
      </c>
      <c r="P1500" s="26">
        <f>+R1500*'COSTOS VARIOS'!$O$3</f>
        <v>28560</v>
      </c>
      <c r="Q1500" s="26">
        <v>1</v>
      </c>
      <c r="R1500" s="26">
        <f t="shared" si="232"/>
        <v>1904000</v>
      </c>
      <c r="S1500" s="25">
        <f t="shared" si="233"/>
        <v>3026306.4</v>
      </c>
      <c r="T1500" s="28">
        <f t="shared" si="234"/>
        <v>0.16970971610805829</v>
      </c>
      <c r="U1500" s="29">
        <f t="shared" si="235"/>
        <v>3539900</v>
      </c>
      <c r="V1500" s="26">
        <f>+INDEX('LISTA DE PRECIOS EKM '!A:K,MATCH('Precios ML'!B1500,'LISTA DE PRECIOS EKM '!A:A,0),8)</f>
        <v>3539900</v>
      </c>
      <c r="W1500" s="26">
        <f t="shared" si="236"/>
        <v>3539900</v>
      </c>
      <c r="X1500" s="26">
        <f t="shared" si="237"/>
        <v>0</v>
      </c>
      <c r="Y1500" s="26"/>
      <c r="Z1500" s="26">
        <f t="shared" si="238"/>
        <v>3539900</v>
      </c>
      <c r="AA1500" s="30">
        <f t="shared" si="239"/>
        <v>0.85919117647058818</v>
      </c>
    </row>
    <row r="1501" spans="1:27">
      <c r="A1501" s="20" t="s">
        <v>6369</v>
      </c>
      <c r="B1501" s="20" t="s">
        <v>2105</v>
      </c>
      <c r="C1501" s="25">
        <v>1904000</v>
      </c>
      <c r="D1501" s="22">
        <v>85</v>
      </c>
      <c r="E1501" s="22">
        <v>49</v>
      </c>
      <c r="F1501" s="22">
        <v>40</v>
      </c>
      <c r="G1501" s="22">
        <v>16000</v>
      </c>
      <c r="H1501" s="22" t="s">
        <v>5088</v>
      </c>
      <c r="I1501" s="26">
        <f>+IF(H1501='COSTOS VARIOS'!$C$1,'COSTOS VARIOS'!$C$2*'Precios ML'!V1501,'COSTOS VARIOS'!$B$2*'Precios ML'!V1501)</f>
        <v>707980</v>
      </c>
      <c r="J1501" s="22">
        <v>0</v>
      </c>
      <c r="K1501" s="27">
        <f t="shared" si="230"/>
        <v>10.4125</v>
      </c>
      <c r="L1501" s="27">
        <f t="shared" si="231"/>
        <v>10.4125</v>
      </c>
      <c r="M1501" s="26">
        <f>(INDEX(pesos!A:B,MATCH(L1501,pesos!A:A,1),2))</f>
        <v>16200</v>
      </c>
      <c r="N1501" s="26">
        <f>+R1501*'COSTOS VARIOS'!$O$1</f>
        <v>361760</v>
      </c>
      <c r="O1501" s="26">
        <f>+R1501*'COSTOS VARIOS'!$O$2</f>
        <v>7806.4000000000005</v>
      </c>
      <c r="P1501" s="26">
        <f>+R1501*'COSTOS VARIOS'!$O$3</f>
        <v>28560</v>
      </c>
      <c r="Q1501" s="26">
        <v>1</v>
      </c>
      <c r="R1501" s="26">
        <f t="shared" si="232"/>
        <v>1904000</v>
      </c>
      <c r="S1501" s="25">
        <f t="shared" si="233"/>
        <v>3026306.4</v>
      </c>
      <c r="T1501" s="28">
        <f t="shared" si="234"/>
        <v>0.16970971610805829</v>
      </c>
      <c r="U1501" s="29">
        <f t="shared" si="235"/>
        <v>3539900</v>
      </c>
      <c r="V1501" s="26">
        <f>+INDEX('LISTA DE PRECIOS EKM '!A:K,MATCH('Precios ML'!B1501,'LISTA DE PRECIOS EKM '!A:A,0),8)</f>
        <v>3539900</v>
      </c>
      <c r="W1501" s="26">
        <f t="shared" si="236"/>
        <v>3539900</v>
      </c>
      <c r="X1501" s="26">
        <f t="shared" si="237"/>
        <v>0</v>
      </c>
      <c r="Y1501" s="26"/>
      <c r="Z1501" s="26">
        <f t="shared" si="238"/>
        <v>3539900</v>
      </c>
      <c r="AA1501" s="30">
        <f t="shared" si="239"/>
        <v>0.85919117647058818</v>
      </c>
    </row>
    <row r="1502" spans="1:27">
      <c r="A1502" s="20" t="s">
        <v>6369</v>
      </c>
      <c r="B1502" s="20" t="s">
        <v>6373</v>
      </c>
      <c r="C1502" s="25">
        <v>1440000</v>
      </c>
      <c r="D1502" s="22">
        <v>85</v>
      </c>
      <c r="E1502" s="22">
        <v>49</v>
      </c>
      <c r="F1502" s="22">
        <v>40</v>
      </c>
      <c r="G1502" s="22">
        <v>16000</v>
      </c>
      <c r="H1502" s="22" t="s">
        <v>5088</v>
      </c>
      <c r="I1502" s="26">
        <f>+IF(H1502='COSTOS VARIOS'!$C$1,'COSTOS VARIOS'!$C$2*'Precios ML'!V1502,'COSTOS VARIOS'!$B$2*'Precios ML'!V1502)</f>
        <v>603980</v>
      </c>
      <c r="J1502" s="22">
        <v>0</v>
      </c>
      <c r="K1502" s="27">
        <f t="shared" si="230"/>
        <v>10.4125</v>
      </c>
      <c r="L1502" s="27">
        <f t="shared" si="231"/>
        <v>10.4125</v>
      </c>
      <c r="M1502" s="26">
        <f>(INDEX(pesos!A:B,MATCH(L1502,pesos!A:A,1),2))</f>
        <v>16200</v>
      </c>
      <c r="N1502" s="26">
        <f>+R1502*'COSTOS VARIOS'!$O$1</f>
        <v>273600</v>
      </c>
      <c r="O1502" s="26">
        <f>+R1502*'COSTOS VARIOS'!$O$2</f>
        <v>5904.0000000000009</v>
      </c>
      <c r="P1502" s="26">
        <f>+R1502*'COSTOS VARIOS'!$O$3</f>
        <v>21600</v>
      </c>
      <c r="Q1502" s="26">
        <v>1</v>
      </c>
      <c r="R1502" s="26">
        <f t="shared" si="232"/>
        <v>1440000</v>
      </c>
      <c r="S1502" s="25">
        <f t="shared" si="233"/>
        <v>2361284</v>
      </c>
      <c r="T1502" s="28">
        <f t="shared" si="234"/>
        <v>0.27892282334526475</v>
      </c>
      <c r="U1502" s="29">
        <f t="shared" si="235"/>
        <v>3019900</v>
      </c>
      <c r="V1502" s="26">
        <f>+INDEX('LISTA DE PRECIOS EKM '!A:K,MATCH('Precios ML'!B1502,'LISTA DE PRECIOS EKM '!A:A,0),8)</f>
        <v>3019900</v>
      </c>
      <c r="W1502" s="26">
        <f t="shared" si="236"/>
        <v>3019900</v>
      </c>
      <c r="X1502" s="26">
        <f t="shared" si="237"/>
        <v>0</v>
      </c>
      <c r="Y1502" s="26"/>
      <c r="Z1502" s="26">
        <f t="shared" si="238"/>
        <v>3019900</v>
      </c>
      <c r="AA1502" s="30">
        <f t="shared" si="239"/>
        <v>1.0971527777777776</v>
      </c>
    </row>
    <row r="1503" spans="1:27">
      <c r="A1503" s="20" t="s">
        <v>6369</v>
      </c>
      <c r="B1503" s="20" t="s">
        <v>6373</v>
      </c>
      <c r="C1503" s="25">
        <v>1440000</v>
      </c>
      <c r="D1503" s="22">
        <v>85</v>
      </c>
      <c r="E1503" s="22">
        <v>49</v>
      </c>
      <c r="F1503" s="22">
        <v>40</v>
      </c>
      <c r="G1503" s="22">
        <v>16000</v>
      </c>
      <c r="H1503" s="22" t="s">
        <v>5088</v>
      </c>
      <c r="I1503" s="26">
        <f>+IF(H1503='COSTOS VARIOS'!$C$1,'COSTOS VARIOS'!$C$2*'Precios ML'!V1503,'COSTOS VARIOS'!$B$2*'Precios ML'!V1503)</f>
        <v>603980</v>
      </c>
      <c r="J1503" s="22">
        <v>0</v>
      </c>
      <c r="K1503" s="27">
        <f t="shared" si="230"/>
        <v>10.4125</v>
      </c>
      <c r="L1503" s="27">
        <f t="shared" si="231"/>
        <v>10.4125</v>
      </c>
      <c r="M1503" s="26">
        <f>(INDEX(pesos!A:B,MATCH(L1503,pesos!A:A,1),2))</f>
        <v>16200</v>
      </c>
      <c r="N1503" s="26">
        <f>+R1503*'COSTOS VARIOS'!$O$1</f>
        <v>273600</v>
      </c>
      <c r="O1503" s="26">
        <f>+R1503*'COSTOS VARIOS'!$O$2</f>
        <v>5904.0000000000009</v>
      </c>
      <c r="P1503" s="26">
        <f>+R1503*'COSTOS VARIOS'!$O$3</f>
        <v>21600</v>
      </c>
      <c r="Q1503" s="26">
        <v>1</v>
      </c>
      <c r="R1503" s="26">
        <f t="shared" si="232"/>
        <v>1440000</v>
      </c>
      <c r="S1503" s="25">
        <f t="shared" si="233"/>
        <v>2361284</v>
      </c>
      <c r="T1503" s="28">
        <f t="shared" si="234"/>
        <v>0.27892282334526475</v>
      </c>
      <c r="U1503" s="29">
        <f t="shared" si="235"/>
        <v>3019900</v>
      </c>
      <c r="V1503" s="26">
        <f>+INDEX('LISTA DE PRECIOS EKM '!A:K,MATCH('Precios ML'!B1503,'LISTA DE PRECIOS EKM '!A:A,0),8)</f>
        <v>3019900</v>
      </c>
      <c r="W1503" s="26">
        <f t="shared" si="236"/>
        <v>3019900</v>
      </c>
      <c r="X1503" s="26">
        <f t="shared" si="237"/>
        <v>0</v>
      </c>
      <c r="Y1503" s="26"/>
      <c r="Z1503" s="26">
        <f t="shared" si="238"/>
        <v>3019900</v>
      </c>
      <c r="AA1503" s="30">
        <f t="shared" si="239"/>
        <v>1.0971527777777776</v>
      </c>
    </row>
    <row r="1504" spans="1:27">
      <c r="A1504" s="20" t="s">
        <v>6369</v>
      </c>
      <c r="B1504" s="20" t="s">
        <v>2148</v>
      </c>
      <c r="C1504" s="25">
        <v>1487394.9579831935</v>
      </c>
      <c r="D1504" s="22">
        <v>85</v>
      </c>
      <c r="E1504" s="22">
        <v>49</v>
      </c>
      <c r="F1504" s="22">
        <v>40</v>
      </c>
      <c r="G1504" s="22">
        <v>16000</v>
      </c>
      <c r="H1504" s="22" t="s">
        <v>5088</v>
      </c>
      <c r="I1504" s="26">
        <f>+IF(H1504='COSTOS VARIOS'!$C$1,'COSTOS VARIOS'!$C$2*'Precios ML'!V1504,'COSTOS VARIOS'!$B$2*'Precios ML'!V1504)</f>
        <v>623980</v>
      </c>
      <c r="J1504" s="22">
        <v>0</v>
      </c>
      <c r="K1504" s="27">
        <f t="shared" si="230"/>
        <v>10.4125</v>
      </c>
      <c r="L1504" s="27">
        <f t="shared" si="231"/>
        <v>10.4125</v>
      </c>
      <c r="M1504" s="26">
        <f>(INDEX(pesos!A:B,MATCH(L1504,pesos!A:A,1),2))</f>
        <v>16200</v>
      </c>
      <c r="N1504" s="26">
        <f>+R1504*'COSTOS VARIOS'!$O$1</f>
        <v>282605.04201680678</v>
      </c>
      <c r="O1504" s="26">
        <f>+R1504*'COSTOS VARIOS'!$O$2</f>
        <v>6098.3193277310938</v>
      </c>
      <c r="P1504" s="26">
        <f>+R1504*'COSTOS VARIOS'!$O$3</f>
        <v>22310.9243697479</v>
      </c>
      <c r="Q1504" s="26">
        <v>1</v>
      </c>
      <c r="R1504" s="26">
        <f t="shared" si="232"/>
        <v>1487394.9579831935</v>
      </c>
      <c r="S1504" s="25">
        <f t="shared" si="233"/>
        <v>2438589.2436974794</v>
      </c>
      <c r="T1504" s="28">
        <f t="shared" si="234"/>
        <v>0.27938725558778077</v>
      </c>
      <c r="U1504" s="29">
        <f t="shared" si="235"/>
        <v>3119900</v>
      </c>
      <c r="V1504" s="26">
        <f>+INDEX('LISTA DE PRECIOS EKM '!A:K,MATCH('Precios ML'!B1504,'LISTA DE PRECIOS EKM '!A:A,0),8)</f>
        <v>3119900</v>
      </c>
      <c r="W1504" s="26">
        <f t="shared" si="236"/>
        <v>3119900</v>
      </c>
      <c r="X1504" s="26">
        <f t="shared" si="237"/>
        <v>0</v>
      </c>
      <c r="Y1504" s="26"/>
      <c r="Z1504" s="26">
        <f t="shared" si="238"/>
        <v>3119900</v>
      </c>
      <c r="AA1504" s="30">
        <f t="shared" si="239"/>
        <v>1.0975598870056493</v>
      </c>
    </row>
    <row r="1505" spans="1:27">
      <c r="A1505" s="20" t="s">
        <v>6369</v>
      </c>
      <c r="B1505" s="20" t="s">
        <v>2148</v>
      </c>
      <c r="C1505" s="25">
        <v>1487394.9579831935</v>
      </c>
      <c r="D1505" s="22">
        <v>85</v>
      </c>
      <c r="E1505" s="22">
        <v>49</v>
      </c>
      <c r="F1505" s="22">
        <v>40</v>
      </c>
      <c r="G1505" s="22">
        <v>16000</v>
      </c>
      <c r="H1505" s="22" t="s">
        <v>5088</v>
      </c>
      <c r="I1505" s="26">
        <f>+IF(H1505='COSTOS VARIOS'!$C$1,'COSTOS VARIOS'!$C$2*'Precios ML'!V1505,'COSTOS VARIOS'!$B$2*'Precios ML'!V1505)</f>
        <v>623980</v>
      </c>
      <c r="J1505" s="22">
        <v>0</v>
      </c>
      <c r="K1505" s="27">
        <f t="shared" si="230"/>
        <v>10.4125</v>
      </c>
      <c r="L1505" s="27">
        <f t="shared" si="231"/>
        <v>10.4125</v>
      </c>
      <c r="M1505" s="26">
        <f>(INDEX(pesos!A:B,MATCH(L1505,pesos!A:A,1),2))</f>
        <v>16200</v>
      </c>
      <c r="N1505" s="26">
        <f>+R1505*'COSTOS VARIOS'!$O$1</f>
        <v>282605.04201680678</v>
      </c>
      <c r="O1505" s="26">
        <f>+R1505*'COSTOS VARIOS'!$O$2</f>
        <v>6098.3193277310938</v>
      </c>
      <c r="P1505" s="26">
        <f>+R1505*'COSTOS VARIOS'!$O$3</f>
        <v>22310.9243697479</v>
      </c>
      <c r="Q1505" s="26">
        <v>1</v>
      </c>
      <c r="R1505" s="26">
        <f t="shared" si="232"/>
        <v>1487394.9579831935</v>
      </c>
      <c r="S1505" s="25">
        <f t="shared" si="233"/>
        <v>2438589.2436974794</v>
      </c>
      <c r="T1505" s="28">
        <f t="shared" si="234"/>
        <v>0.27938725558778077</v>
      </c>
      <c r="U1505" s="29">
        <f t="shared" si="235"/>
        <v>3119900</v>
      </c>
      <c r="V1505" s="26">
        <f>+INDEX('LISTA DE PRECIOS EKM '!A:K,MATCH('Precios ML'!B1505,'LISTA DE PRECIOS EKM '!A:A,0),8)</f>
        <v>3119900</v>
      </c>
      <c r="W1505" s="26">
        <f t="shared" si="236"/>
        <v>3119900</v>
      </c>
      <c r="X1505" s="26">
        <f t="shared" si="237"/>
        <v>0</v>
      </c>
      <c r="Y1505" s="26"/>
      <c r="Z1505" s="26">
        <f t="shared" si="238"/>
        <v>3119900</v>
      </c>
      <c r="AA1505" s="30">
        <f t="shared" si="239"/>
        <v>1.0975598870056493</v>
      </c>
    </row>
    <row r="1506" spans="1:27">
      <c r="A1506" s="20" t="s">
        <v>6369</v>
      </c>
      <c r="B1506" s="20" t="s">
        <v>2147</v>
      </c>
      <c r="C1506" s="25">
        <v>1487394.9579831935</v>
      </c>
      <c r="D1506" s="22">
        <v>85</v>
      </c>
      <c r="E1506" s="22">
        <v>49</v>
      </c>
      <c r="F1506" s="22">
        <v>40</v>
      </c>
      <c r="G1506" s="22">
        <v>16000</v>
      </c>
      <c r="H1506" s="22" t="s">
        <v>5088</v>
      </c>
      <c r="I1506" s="26">
        <f>+IF(H1506='COSTOS VARIOS'!$C$1,'COSTOS VARIOS'!$C$2*'Precios ML'!V1506,'COSTOS VARIOS'!$B$2*'Precios ML'!V1506)</f>
        <v>623980</v>
      </c>
      <c r="J1506" s="22">
        <v>0</v>
      </c>
      <c r="K1506" s="27">
        <f t="shared" si="230"/>
        <v>10.4125</v>
      </c>
      <c r="L1506" s="27">
        <f t="shared" si="231"/>
        <v>10.4125</v>
      </c>
      <c r="M1506" s="26">
        <f>(INDEX(pesos!A:B,MATCH(L1506,pesos!A:A,1),2))</f>
        <v>16200</v>
      </c>
      <c r="N1506" s="26">
        <f>+R1506*'COSTOS VARIOS'!$O$1</f>
        <v>282605.04201680678</v>
      </c>
      <c r="O1506" s="26">
        <f>+R1506*'COSTOS VARIOS'!$O$2</f>
        <v>6098.3193277310938</v>
      </c>
      <c r="P1506" s="26">
        <f>+R1506*'COSTOS VARIOS'!$O$3</f>
        <v>22310.9243697479</v>
      </c>
      <c r="Q1506" s="26">
        <v>1</v>
      </c>
      <c r="R1506" s="26">
        <f t="shared" si="232"/>
        <v>1487394.9579831935</v>
      </c>
      <c r="S1506" s="25">
        <f t="shared" si="233"/>
        <v>2438589.2436974794</v>
      </c>
      <c r="T1506" s="28">
        <f t="shared" si="234"/>
        <v>0.27938725558778077</v>
      </c>
      <c r="U1506" s="29">
        <f t="shared" si="235"/>
        <v>3119900</v>
      </c>
      <c r="V1506" s="26">
        <f>+INDEX('LISTA DE PRECIOS EKM '!A:K,MATCH('Precios ML'!B1506,'LISTA DE PRECIOS EKM '!A:A,0),8)</f>
        <v>3119900</v>
      </c>
      <c r="W1506" s="26">
        <f t="shared" si="236"/>
        <v>3119900</v>
      </c>
      <c r="X1506" s="26">
        <f t="shared" si="237"/>
        <v>0</v>
      </c>
      <c r="Y1506" s="26"/>
      <c r="Z1506" s="26">
        <f t="shared" si="238"/>
        <v>3119900</v>
      </c>
      <c r="AA1506" s="30">
        <f t="shared" si="239"/>
        <v>1.0975598870056493</v>
      </c>
    </row>
    <row r="1507" spans="1:27">
      <c r="A1507" s="20" t="s">
        <v>6369</v>
      </c>
      <c r="B1507" s="20" t="s">
        <v>2147</v>
      </c>
      <c r="C1507" s="25">
        <v>1487394.9579831935</v>
      </c>
      <c r="D1507" s="22">
        <v>85</v>
      </c>
      <c r="E1507" s="22">
        <v>49</v>
      </c>
      <c r="F1507" s="22">
        <v>40</v>
      </c>
      <c r="G1507" s="22">
        <v>16000</v>
      </c>
      <c r="H1507" s="22" t="s">
        <v>5088</v>
      </c>
      <c r="I1507" s="26">
        <f>+IF(H1507='COSTOS VARIOS'!$C$1,'COSTOS VARIOS'!$C$2*'Precios ML'!V1507,'COSTOS VARIOS'!$B$2*'Precios ML'!V1507)</f>
        <v>623980</v>
      </c>
      <c r="J1507" s="22">
        <v>0</v>
      </c>
      <c r="K1507" s="27">
        <f t="shared" si="230"/>
        <v>10.4125</v>
      </c>
      <c r="L1507" s="27">
        <f t="shared" si="231"/>
        <v>10.4125</v>
      </c>
      <c r="M1507" s="26">
        <f>(INDEX(pesos!A:B,MATCH(L1507,pesos!A:A,1),2))</f>
        <v>16200</v>
      </c>
      <c r="N1507" s="26">
        <f>+R1507*'COSTOS VARIOS'!$O$1</f>
        <v>282605.04201680678</v>
      </c>
      <c r="O1507" s="26">
        <f>+R1507*'COSTOS VARIOS'!$O$2</f>
        <v>6098.3193277310938</v>
      </c>
      <c r="P1507" s="26">
        <f>+R1507*'COSTOS VARIOS'!$O$3</f>
        <v>22310.9243697479</v>
      </c>
      <c r="Q1507" s="26">
        <v>1</v>
      </c>
      <c r="R1507" s="26">
        <f t="shared" si="232"/>
        <v>1487394.9579831935</v>
      </c>
      <c r="S1507" s="25">
        <f t="shared" si="233"/>
        <v>2438589.2436974794</v>
      </c>
      <c r="T1507" s="28">
        <f t="shared" si="234"/>
        <v>0.27938725558778077</v>
      </c>
      <c r="U1507" s="29">
        <f t="shared" si="235"/>
        <v>3119900</v>
      </c>
      <c r="V1507" s="26">
        <f>+INDEX('LISTA DE PRECIOS EKM '!A:K,MATCH('Precios ML'!B1507,'LISTA DE PRECIOS EKM '!A:A,0),8)</f>
        <v>3119900</v>
      </c>
      <c r="W1507" s="26">
        <f t="shared" si="236"/>
        <v>3119900</v>
      </c>
      <c r="X1507" s="26">
        <f t="shared" si="237"/>
        <v>0</v>
      </c>
      <c r="Y1507" s="26"/>
      <c r="Z1507" s="26">
        <f t="shared" si="238"/>
        <v>3119900</v>
      </c>
      <c r="AA1507" s="30">
        <f t="shared" si="239"/>
        <v>1.0975598870056493</v>
      </c>
    </row>
    <row r="1508" spans="1:27">
      <c r="A1508" s="20" t="s">
        <v>6369</v>
      </c>
      <c r="B1508" s="20" t="s">
        <v>2140</v>
      </c>
      <c r="C1508" s="25">
        <v>1487394.9579831935</v>
      </c>
      <c r="D1508" s="22">
        <v>85</v>
      </c>
      <c r="E1508" s="22">
        <v>49</v>
      </c>
      <c r="F1508" s="22">
        <v>40</v>
      </c>
      <c r="G1508" s="22">
        <v>16000</v>
      </c>
      <c r="H1508" s="22" t="s">
        <v>5088</v>
      </c>
      <c r="I1508" s="26">
        <f>+IF(H1508='COSTOS VARIOS'!$C$1,'COSTOS VARIOS'!$C$2*'Precios ML'!V1508,'COSTOS VARIOS'!$B$2*'Precios ML'!V1508)</f>
        <v>623980</v>
      </c>
      <c r="J1508" s="22">
        <v>0</v>
      </c>
      <c r="K1508" s="27">
        <f t="shared" si="230"/>
        <v>10.4125</v>
      </c>
      <c r="L1508" s="27">
        <f t="shared" si="231"/>
        <v>10.4125</v>
      </c>
      <c r="M1508" s="26">
        <f>(INDEX(pesos!A:B,MATCH(L1508,pesos!A:A,1),2))</f>
        <v>16200</v>
      </c>
      <c r="N1508" s="26">
        <f>+R1508*'COSTOS VARIOS'!$O$1</f>
        <v>282605.04201680678</v>
      </c>
      <c r="O1508" s="26">
        <f>+R1508*'COSTOS VARIOS'!$O$2</f>
        <v>6098.3193277310938</v>
      </c>
      <c r="P1508" s="26">
        <f>+R1508*'COSTOS VARIOS'!$O$3</f>
        <v>22310.9243697479</v>
      </c>
      <c r="Q1508" s="26">
        <v>1</v>
      </c>
      <c r="R1508" s="26">
        <f t="shared" si="232"/>
        <v>1487394.9579831935</v>
      </c>
      <c r="S1508" s="25">
        <f t="shared" si="233"/>
        <v>2438589.2436974794</v>
      </c>
      <c r="T1508" s="28">
        <f t="shared" si="234"/>
        <v>0.27938725558778077</v>
      </c>
      <c r="U1508" s="29">
        <f t="shared" si="235"/>
        <v>3119900</v>
      </c>
      <c r="V1508" s="26">
        <f>+INDEX('LISTA DE PRECIOS EKM '!A:K,MATCH('Precios ML'!B1508,'LISTA DE PRECIOS EKM '!A:A,0),8)</f>
        <v>3119900</v>
      </c>
      <c r="W1508" s="26">
        <f t="shared" si="236"/>
        <v>3119900</v>
      </c>
      <c r="X1508" s="26">
        <f t="shared" si="237"/>
        <v>0</v>
      </c>
      <c r="Y1508" s="26"/>
      <c r="Z1508" s="26">
        <f t="shared" si="238"/>
        <v>3119900</v>
      </c>
      <c r="AA1508" s="30">
        <f t="shared" si="239"/>
        <v>1.0975598870056493</v>
      </c>
    </row>
    <row r="1509" spans="1:27">
      <c r="A1509" s="20" t="s">
        <v>6369</v>
      </c>
      <c r="B1509" s="20" t="s">
        <v>2140</v>
      </c>
      <c r="C1509" s="25">
        <v>1487394.9579831935</v>
      </c>
      <c r="D1509" s="22">
        <v>85</v>
      </c>
      <c r="E1509" s="22">
        <v>49</v>
      </c>
      <c r="F1509" s="22">
        <v>40</v>
      </c>
      <c r="G1509" s="22">
        <v>16000</v>
      </c>
      <c r="H1509" s="22" t="s">
        <v>5088</v>
      </c>
      <c r="I1509" s="26">
        <f>+IF(H1509='COSTOS VARIOS'!$C$1,'COSTOS VARIOS'!$C$2*'Precios ML'!V1509,'COSTOS VARIOS'!$B$2*'Precios ML'!V1509)</f>
        <v>623980</v>
      </c>
      <c r="J1509" s="22">
        <v>0</v>
      </c>
      <c r="K1509" s="27">
        <f t="shared" si="230"/>
        <v>10.4125</v>
      </c>
      <c r="L1509" s="27">
        <f t="shared" si="231"/>
        <v>10.4125</v>
      </c>
      <c r="M1509" s="26">
        <f>(INDEX(pesos!A:B,MATCH(L1509,pesos!A:A,1),2))</f>
        <v>16200</v>
      </c>
      <c r="N1509" s="26">
        <f>+R1509*'COSTOS VARIOS'!$O$1</f>
        <v>282605.04201680678</v>
      </c>
      <c r="O1509" s="26">
        <f>+R1509*'COSTOS VARIOS'!$O$2</f>
        <v>6098.3193277310938</v>
      </c>
      <c r="P1509" s="26">
        <f>+R1509*'COSTOS VARIOS'!$O$3</f>
        <v>22310.9243697479</v>
      </c>
      <c r="Q1509" s="26">
        <v>1</v>
      </c>
      <c r="R1509" s="26">
        <f t="shared" si="232"/>
        <v>1487394.9579831935</v>
      </c>
      <c r="S1509" s="25">
        <f t="shared" si="233"/>
        <v>2438589.2436974794</v>
      </c>
      <c r="T1509" s="28">
        <f t="shared" si="234"/>
        <v>0.27938725558778077</v>
      </c>
      <c r="U1509" s="29">
        <f t="shared" si="235"/>
        <v>3119900</v>
      </c>
      <c r="V1509" s="26">
        <f>+INDEX('LISTA DE PRECIOS EKM '!A:K,MATCH('Precios ML'!B1509,'LISTA DE PRECIOS EKM '!A:A,0),8)</f>
        <v>3119900</v>
      </c>
      <c r="W1509" s="26">
        <f t="shared" si="236"/>
        <v>3119900</v>
      </c>
      <c r="X1509" s="26">
        <f t="shared" si="237"/>
        <v>0</v>
      </c>
      <c r="Y1509" s="26"/>
      <c r="Z1509" s="26">
        <f t="shared" si="238"/>
        <v>3119900</v>
      </c>
      <c r="AA1509" s="30">
        <f t="shared" si="239"/>
        <v>1.0975598870056493</v>
      </c>
    </row>
    <row r="1510" spans="1:27">
      <c r="A1510" s="20" t="s">
        <v>6369</v>
      </c>
      <c r="B1510" s="20" t="s">
        <v>2110</v>
      </c>
      <c r="C1510" s="25">
        <v>1904000</v>
      </c>
      <c r="D1510" s="22">
        <v>85</v>
      </c>
      <c r="E1510" s="22">
        <v>49</v>
      </c>
      <c r="F1510" s="22">
        <v>40</v>
      </c>
      <c r="G1510" s="22">
        <v>16000</v>
      </c>
      <c r="H1510" s="22" t="s">
        <v>5088</v>
      </c>
      <c r="I1510" s="26">
        <f>+IF(H1510='COSTOS VARIOS'!$C$1,'COSTOS VARIOS'!$C$2*'Precios ML'!V1510,'COSTOS VARIOS'!$B$2*'Precios ML'!V1510)</f>
        <v>707980</v>
      </c>
      <c r="J1510" s="22">
        <v>0</v>
      </c>
      <c r="K1510" s="27">
        <f t="shared" si="230"/>
        <v>10.4125</v>
      </c>
      <c r="L1510" s="27">
        <f t="shared" si="231"/>
        <v>10.4125</v>
      </c>
      <c r="M1510" s="26">
        <f>(INDEX(pesos!A:B,MATCH(L1510,pesos!A:A,1),2))</f>
        <v>16200</v>
      </c>
      <c r="N1510" s="26">
        <f>+R1510*'COSTOS VARIOS'!$O$1</f>
        <v>361760</v>
      </c>
      <c r="O1510" s="26">
        <f>+R1510*'COSTOS VARIOS'!$O$2</f>
        <v>7806.4000000000005</v>
      </c>
      <c r="P1510" s="26">
        <f>+R1510*'COSTOS VARIOS'!$O$3</f>
        <v>28560</v>
      </c>
      <c r="Q1510" s="26">
        <v>1</v>
      </c>
      <c r="R1510" s="26">
        <f t="shared" si="232"/>
        <v>1904000</v>
      </c>
      <c r="S1510" s="25">
        <f t="shared" si="233"/>
        <v>3026306.4</v>
      </c>
      <c r="T1510" s="28">
        <f t="shared" si="234"/>
        <v>0.16970971610805829</v>
      </c>
      <c r="U1510" s="29">
        <f t="shared" si="235"/>
        <v>3539900</v>
      </c>
      <c r="V1510" s="26">
        <f>+INDEX('LISTA DE PRECIOS EKM '!A:K,MATCH('Precios ML'!B1510,'LISTA DE PRECIOS EKM '!A:A,0),8)</f>
        <v>3539900</v>
      </c>
      <c r="W1510" s="26">
        <f t="shared" si="236"/>
        <v>3539900</v>
      </c>
      <c r="X1510" s="26">
        <f t="shared" si="237"/>
        <v>0</v>
      </c>
      <c r="Y1510" s="26"/>
      <c r="Z1510" s="26">
        <f t="shared" si="238"/>
        <v>3539900</v>
      </c>
      <c r="AA1510" s="30">
        <f t="shared" si="239"/>
        <v>0.85919117647058818</v>
      </c>
    </row>
    <row r="1511" spans="1:27">
      <c r="A1511" s="20" t="s">
        <v>6369</v>
      </c>
      <c r="B1511" s="20" t="s">
        <v>2110</v>
      </c>
      <c r="C1511" s="25">
        <v>1904000</v>
      </c>
      <c r="D1511" s="22">
        <v>85</v>
      </c>
      <c r="E1511" s="22">
        <v>49</v>
      </c>
      <c r="F1511" s="22">
        <v>40</v>
      </c>
      <c r="G1511" s="22">
        <v>16000</v>
      </c>
      <c r="H1511" s="22" t="s">
        <v>5088</v>
      </c>
      <c r="I1511" s="26">
        <f>+IF(H1511='COSTOS VARIOS'!$C$1,'COSTOS VARIOS'!$C$2*'Precios ML'!V1511,'COSTOS VARIOS'!$B$2*'Precios ML'!V1511)</f>
        <v>707980</v>
      </c>
      <c r="J1511" s="22">
        <v>0</v>
      </c>
      <c r="K1511" s="27">
        <f t="shared" si="230"/>
        <v>10.4125</v>
      </c>
      <c r="L1511" s="27">
        <f t="shared" si="231"/>
        <v>10.4125</v>
      </c>
      <c r="M1511" s="26">
        <f>(INDEX(pesos!A:B,MATCH(L1511,pesos!A:A,1),2))</f>
        <v>16200</v>
      </c>
      <c r="N1511" s="26">
        <f>+R1511*'COSTOS VARIOS'!$O$1</f>
        <v>361760</v>
      </c>
      <c r="O1511" s="26">
        <f>+R1511*'COSTOS VARIOS'!$O$2</f>
        <v>7806.4000000000005</v>
      </c>
      <c r="P1511" s="26">
        <f>+R1511*'COSTOS VARIOS'!$O$3</f>
        <v>28560</v>
      </c>
      <c r="Q1511" s="26">
        <v>1</v>
      </c>
      <c r="R1511" s="26">
        <f t="shared" si="232"/>
        <v>1904000</v>
      </c>
      <c r="S1511" s="25">
        <f t="shared" si="233"/>
        <v>3026306.4</v>
      </c>
      <c r="T1511" s="28">
        <f t="shared" si="234"/>
        <v>0.16970971610805829</v>
      </c>
      <c r="U1511" s="29">
        <f t="shared" si="235"/>
        <v>3539900</v>
      </c>
      <c r="V1511" s="26">
        <f>+INDEX('LISTA DE PRECIOS EKM '!A:K,MATCH('Precios ML'!B1511,'LISTA DE PRECIOS EKM '!A:A,0),8)</f>
        <v>3539900</v>
      </c>
      <c r="W1511" s="26">
        <f t="shared" si="236"/>
        <v>3539900</v>
      </c>
      <c r="X1511" s="26">
        <f t="shared" si="237"/>
        <v>0</v>
      </c>
      <c r="Y1511" s="26"/>
      <c r="Z1511" s="26">
        <f t="shared" si="238"/>
        <v>3539900</v>
      </c>
      <c r="AA1511" s="30">
        <f t="shared" si="239"/>
        <v>0.85919117647058818</v>
      </c>
    </row>
    <row r="1512" spans="1:27">
      <c r="A1512" s="20" t="s">
        <v>6374</v>
      </c>
      <c r="B1512" s="20" t="s">
        <v>6375</v>
      </c>
      <c r="C1512" s="25">
        <v>1130000</v>
      </c>
      <c r="D1512" s="22">
        <v>85</v>
      </c>
      <c r="E1512" s="22">
        <v>49</v>
      </c>
      <c r="F1512" s="22">
        <v>40</v>
      </c>
      <c r="G1512" s="22">
        <v>16000</v>
      </c>
      <c r="H1512" s="22" t="s">
        <v>5088</v>
      </c>
      <c r="I1512" s="26">
        <f>+IF(H1512='COSTOS VARIOS'!$C$1,'COSTOS VARIOS'!$C$2*'Precios ML'!V1512,'COSTOS VARIOS'!$B$2*'Precios ML'!V1512)</f>
        <v>499980</v>
      </c>
      <c r="J1512" s="22">
        <v>0</v>
      </c>
      <c r="K1512" s="27">
        <f t="shared" si="230"/>
        <v>10.4125</v>
      </c>
      <c r="L1512" s="27">
        <f t="shared" si="231"/>
        <v>10.4125</v>
      </c>
      <c r="M1512" s="26">
        <f>(INDEX(pesos!A:B,MATCH(L1512,pesos!A:A,1),2))</f>
        <v>16200</v>
      </c>
      <c r="N1512" s="26">
        <f>+R1512*'COSTOS VARIOS'!$O$1</f>
        <v>214700</v>
      </c>
      <c r="O1512" s="26">
        <f>+R1512*'COSTOS VARIOS'!$O$2</f>
        <v>4633</v>
      </c>
      <c r="P1512" s="26">
        <f>+R1512*'COSTOS VARIOS'!$O$3</f>
        <v>16950</v>
      </c>
      <c r="Q1512" s="26">
        <v>1</v>
      </c>
      <c r="R1512" s="26">
        <f t="shared" si="232"/>
        <v>1130000</v>
      </c>
      <c r="S1512" s="25">
        <f t="shared" si="233"/>
        <v>1882463</v>
      </c>
      <c r="T1512" s="28">
        <f t="shared" si="234"/>
        <v>0.32799422883743268</v>
      </c>
      <c r="U1512" s="29">
        <f t="shared" si="235"/>
        <v>2499900</v>
      </c>
      <c r="V1512" s="26">
        <f>+INDEX('LISTA DE PRECIOS EKM '!A:K,MATCH('Precios ML'!B1512,'LISTA DE PRECIOS EKM '!A:A,0),8)</f>
        <v>2499900</v>
      </c>
      <c r="W1512" s="26">
        <f t="shared" si="236"/>
        <v>2499900</v>
      </c>
      <c r="X1512" s="26">
        <f t="shared" si="237"/>
        <v>0</v>
      </c>
      <c r="Y1512" s="26"/>
      <c r="Z1512" s="26">
        <f t="shared" si="238"/>
        <v>2499900</v>
      </c>
      <c r="AA1512" s="30">
        <f t="shared" si="239"/>
        <v>1.2123008849557522</v>
      </c>
    </row>
    <row r="1513" spans="1:27">
      <c r="A1513" s="20" t="s">
        <v>6374</v>
      </c>
      <c r="B1513" s="20" t="s">
        <v>6375</v>
      </c>
      <c r="C1513" s="25">
        <v>1130000</v>
      </c>
      <c r="D1513" s="22">
        <v>85</v>
      </c>
      <c r="E1513" s="22">
        <v>49</v>
      </c>
      <c r="F1513" s="22">
        <v>40</v>
      </c>
      <c r="G1513" s="22">
        <v>16000</v>
      </c>
      <c r="H1513" s="22" t="s">
        <v>5088</v>
      </c>
      <c r="I1513" s="26">
        <f>+IF(H1513='COSTOS VARIOS'!$C$1,'COSTOS VARIOS'!$C$2*'Precios ML'!V1513,'COSTOS VARIOS'!$B$2*'Precios ML'!V1513)</f>
        <v>499980</v>
      </c>
      <c r="J1513" s="22">
        <v>0</v>
      </c>
      <c r="K1513" s="27">
        <f t="shared" si="230"/>
        <v>10.4125</v>
      </c>
      <c r="L1513" s="27">
        <f t="shared" si="231"/>
        <v>10.4125</v>
      </c>
      <c r="M1513" s="26">
        <f>(INDEX(pesos!A:B,MATCH(L1513,pesos!A:A,1),2))</f>
        <v>16200</v>
      </c>
      <c r="N1513" s="26">
        <f>+R1513*'COSTOS VARIOS'!$O$1</f>
        <v>214700</v>
      </c>
      <c r="O1513" s="26">
        <f>+R1513*'COSTOS VARIOS'!$O$2</f>
        <v>4633</v>
      </c>
      <c r="P1513" s="26">
        <f>+R1513*'COSTOS VARIOS'!$O$3</f>
        <v>16950</v>
      </c>
      <c r="Q1513" s="26">
        <v>1</v>
      </c>
      <c r="R1513" s="26">
        <f t="shared" si="232"/>
        <v>1130000</v>
      </c>
      <c r="S1513" s="25">
        <f t="shared" si="233"/>
        <v>1882463</v>
      </c>
      <c r="T1513" s="28">
        <f t="shared" si="234"/>
        <v>0.32799422883743268</v>
      </c>
      <c r="U1513" s="29">
        <f t="shared" si="235"/>
        <v>2499900</v>
      </c>
      <c r="V1513" s="26">
        <f>+INDEX('LISTA DE PRECIOS EKM '!A:K,MATCH('Precios ML'!B1513,'LISTA DE PRECIOS EKM '!A:A,0),8)</f>
        <v>2499900</v>
      </c>
      <c r="W1513" s="26">
        <f t="shared" si="236"/>
        <v>2499900</v>
      </c>
      <c r="X1513" s="26">
        <f t="shared" si="237"/>
        <v>0</v>
      </c>
      <c r="Y1513" s="26"/>
      <c r="Z1513" s="26">
        <f t="shared" si="238"/>
        <v>2499900</v>
      </c>
      <c r="AA1513" s="30">
        <f t="shared" si="239"/>
        <v>1.2123008849557522</v>
      </c>
    </row>
    <row r="1514" spans="1:27">
      <c r="A1514" s="20" t="s">
        <v>6376</v>
      </c>
      <c r="B1514" s="20" t="s">
        <v>6377</v>
      </c>
      <c r="C1514" s="25">
        <v>1130000</v>
      </c>
      <c r="D1514" s="22">
        <v>85</v>
      </c>
      <c r="E1514" s="22">
        <v>49</v>
      </c>
      <c r="F1514" s="22">
        <v>40</v>
      </c>
      <c r="G1514" s="22">
        <v>16000</v>
      </c>
      <c r="H1514" s="22" t="s">
        <v>5088</v>
      </c>
      <c r="I1514" s="26">
        <f>+IF(H1514='COSTOS VARIOS'!$C$1,'COSTOS VARIOS'!$C$2*'Precios ML'!V1514,'COSTOS VARIOS'!$B$2*'Precios ML'!V1514)</f>
        <v>499980</v>
      </c>
      <c r="J1514" s="22">
        <v>0</v>
      </c>
      <c r="K1514" s="27">
        <f t="shared" si="230"/>
        <v>10.4125</v>
      </c>
      <c r="L1514" s="27">
        <f t="shared" si="231"/>
        <v>10.4125</v>
      </c>
      <c r="M1514" s="26">
        <f>(INDEX(pesos!A:B,MATCH(L1514,pesos!A:A,1),2))</f>
        <v>16200</v>
      </c>
      <c r="N1514" s="26">
        <f>+R1514*'COSTOS VARIOS'!$O$1</f>
        <v>214700</v>
      </c>
      <c r="O1514" s="26">
        <f>+R1514*'COSTOS VARIOS'!$O$2</f>
        <v>4633</v>
      </c>
      <c r="P1514" s="26">
        <f>+R1514*'COSTOS VARIOS'!$O$3</f>
        <v>16950</v>
      </c>
      <c r="Q1514" s="26">
        <v>1</v>
      </c>
      <c r="R1514" s="26">
        <f t="shared" si="232"/>
        <v>1130000</v>
      </c>
      <c r="S1514" s="25">
        <f t="shared" si="233"/>
        <v>1882463</v>
      </c>
      <c r="T1514" s="28">
        <f t="shared" si="234"/>
        <v>0.32799422883743268</v>
      </c>
      <c r="U1514" s="29">
        <f t="shared" si="235"/>
        <v>2499900</v>
      </c>
      <c r="V1514" s="26">
        <f>+INDEX('LISTA DE PRECIOS EKM '!A:K,MATCH('Precios ML'!B1514,'LISTA DE PRECIOS EKM '!A:A,0),8)</f>
        <v>2499900</v>
      </c>
      <c r="W1514" s="26">
        <f t="shared" si="236"/>
        <v>2499900</v>
      </c>
      <c r="X1514" s="26">
        <f t="shared" si="237"/>
        <v>0</v>
      </c>
      <c r="Y1514" s="26"/>
      <c r="Z1514" s="26">
        <f t="shared" si="238"/>
        <v>2499900</v>
      </c>
      <c r="AA1514" s="30">
        <f t="shared" si="239"/>
        <v>1.2123008849557522</v>
      </c>
    </row>
    <row r="1515" spans="1:27">
      <c r="A1515" s="20" t="s">
        <v>6376</v>
      </c>
      <c r="B1515" s="20" t="s">
        <v>6377</v>
      </c>
      <c r="C1515" s="25">
        <v>1130000</v>
      </c>
      <c r="D1515" s="22">
        <v>85</v>
      </c>
      <c r="E1515" s="22">
        <v>49</v>
      </c>
      <c r="F1515" s="22">
        <v>40</v>
      </c>
      <c r="G1515" s="22">
        <v>16000</v>
      </c>
      <c r="H1515" s="22" t="s">
        <v>5088</v>
      </c>
      <c r="I1515" s="26">
        <f>+IF(H1515='COSTOS VARIOS'!$C$1,'COSTOS VARIOS'!$C$2*'Precios ML'!V1515,'COSTOS VARIOS'!$B$2*'Precios ML'!V1515)</f>
        <v>499980</v>
      </c>
      <c r="J1515" s="22">
        <v>0</v>
      </c>
      <c r="K1515" s="27">
        <f t="shared" si="230"/>
        <v>10.4125</v>
      </c>
      <c r="L1515" s="27">
        <f t="shared" si="231"/>
        <v>10.4125</v>
      </c>
      <c r="M1515" s="26">
        <f>(INDEX(pesos!A:B,MATCH(L1515,pesos!A:A,1),2))</f>
        <v>16200</v>
      </c>
      <c r="N1515" s="26">
        <f>+R1515*'COSTOS VARIOS'!$O$1</f>
        <v>214700</v>
      </c>
      <c r="O1515" s="26">
        <f>+R1515*'COSTOS VARIOS'!$O$2</f>
        <v>4633</v>
      </c>
      <c r="P1515" s="26">
        <f>+R1515*'COSTOS VARIOS'!$O$3</f>
        <v>16950</v>
      </c>
      <c r="Q1515" s="26">
        <v>1</v>
      </c>
      <c r="R1515" s="26">
        <f t="shared" si="232"/>
        <v>1130000</v>
      </c>
      <c r="S1515" s="25">
        <f t="shared" si="233"/>
        <v>1882463</v>
      </c>
      <c r="T1515" s="28">
        <f t="shared" si="234"/>
        <v>0.32799422883743268</v>
      </c>
      <c r="U1515" s="29">
        <f t="shared" si="235"/>
        <v>2499900</v>
      </c>
      <c r="V1515" s="26">
        <f>+INDEX('LISTA DE PRECIOS EKM '!A:K,MATCH('Precios ML'!B1515,'LISTA DE PRECIOS EKM '!A:A,0),8)</f>
        <v>2499900</v>
      </c>
      <c r="W1515" s="26">
        <f t="shared" si="236"/>
        <v>2499900</v>
      </c>
      <c r="X1515" s="26">
        <f t="shared" si="237"/>
        <v>0</v>
      </c>
      <c r="Y1515" s="26"/>
      <c r="Z1515" s="26">
        <f t="shared" si="238"/>
        <v>2499900</v>
      </c>
      <c r="AA1515" s="30">
        <f t="shared" si="239"/>
        <v>1.2123008849557522</v>
      </c>
    </row>
    <row r="1516" spans="1:27">
      <c r="A1516" s="20" t="s">
        <v>6378</v>
      </c>
      <c r="B1516" s="20" t="s">
        <v>6379</v>
      </c>
      <c r="C1516" s="25">
        <v>1210000</v>
      </c>
      <c r="D1516" s="22">
        <v>85</v>
      </c>
      <c r="E1516" s="22">
        <v>49</v>
      </c>
      <c r="F1516" s="22">
        <v>40</v>
      </c>
      <c r="G1516" s="22">
        <v>16000</v>
      </c>
      <c r="H1516" s="22" t="s">
        <v>5088</v>
      </c>
      <c r="I1516" s="26">
        <f>+IF(H1516='COSTOS VARIOS'!$C$1,'COSTOS VARIOS'!$C$2*'Precios ML'!V1516,'COSTOS VARIOS'!$B$2*'Precios ML'!V1516)</f>
        <v>519980</v>
      </c>
      <c r="J1516" s="22">
        <v>0</v>
      </c>
      <c r="K1516" s="27">
        <f t="shared" si="230"/>
        <v>10.4125</v>
      </c>
      <c r="L1516" s="27">
        <f t="shared" si="231"/>
        <v>10.4125</v>
      </c>
      <c r="M1516" s="26">
        <f>(INDEX(pesos!A:B,MATCH(L1516,pesos!A:A,1),2))</f>
        <v>16200</v>
      </c>
      <c r="N1516" s="26">
        <f>+R1516*'COSTOS VARIOS'!$O$1</f>
        <v>229900</v>
      </c>
      <c r="O1516" s="26">
        <f>+R1516*'COSTOS VARIOS'!$O$2</f>
        <v>4961</v>
      </c>
      <c r="P1516" s="26">
        <f>+R1516*'COSTOS VARIOS'!$O$3</f>
        <v>18150</v>
      </c>
      <c r="Q1516" s="26">
        <v>1</v>
      </c>
      <c r="R1516" s="26">
        <f t="shared" si="232"/>
        <v>1210000</v>
      </c>
      <c r="S1516" s="25">
        <f t="shared" si="233"/>
        <v>1999191</v>
      </c>
      <c r="T1516" s="28">
        <f t="shared" si="234"/>
        <v>0.30047604255921523</v>
      </c>
      <c r="U1516" s="29">
        <f t="shared" si="235"/>
        <v>2599900</v>
      </c>
      <c r="V1516" s="26">
        <f>+INDEX('LISTA DE PRECIOS EKM '!A:K,MATCH('Precios ML'!B1516,'LISTA DE PRECIOS EKM '!A:A,0),8)</f>
        <v>2599900</v>
      </c>
      <c r="W1516" s="26">
        <f t="shared" si="236"/>
        <v>2599900</v>
      </c>
      <c r="X1516" s="26">
        <f t="shared" si="237"/>
        <v>0</v>
      </c>
      <c r="Y1516" s="26"/>
      <c r="Z1516" s="26">
        <f t="shared" si="238"/>
        <v>2599900</v>
      </c>
      <c r="AA1516" s="30">
        <f t="shared" si="239"/>
        <v>1.1486776859504131</v>
      </c>
    </row>
    <row r="1517" spans="1:27">
      <c r="A1517" s="20" t="s">
        <v>6378</v>
      </c>
      <c r="B1517" s="20" t="s">
        <v>6379</v>
      </c>
      <c r="C1517" s="25">
        <v>1210000</v>
      </c>
      <c r="D1517" s="22">
        <v>85</v>
      </c>
      <c r="E1517" s="22">
        <v>49</v>
      </c>
      <c r="F1517" s="22">
        <v>40</v>
      </c>
      <c r="G1517" s="22">
        <v>16000</v>
      </c>
      <c r="H1517" s="22" t="s">
        <v>5088</v>
      </c>
      <c r="I1517" s="26">
        <f>+IF(H1517='COSTOS VARIOS'!$C$1,'COSTOS VARIOS'!$C$2*'Precios ML'!V1517,'COSTOS VARIOS'!$B$2*'Precios ML'!V1517)</f>
        <v>519980</v>
      </c>
      <c r="J1517" s="22">
        <v>0</v>
      </c>
      <c r="K1517" s="27">
        <f t="shared" si="230"/>
        <v>10.4125</v>
      </c>
      <c r="L1517" s="27">
        <f t="shared" si="231"/>
        <v>10.4125</v>
      </c>
      <c r="M1517" s="26">
        <f>(INDEX(pesos!A:B,MATCH(L1517,pesos!A:A,1),2))</f>
        <v>16200</v>
      </c>
      <c r="N1517" s="26">
        <f>+R1517*'COSTOS VARIOS'!$O$1</f>
        <v>229900</v>
      </c>
      <c r="O1517" s="26">
        <f>+R1517*'COSTOS VARIOS'!$O$2</f>
        <v>4961</v>
      </c>
      <c r="P1517" s="26">
        <f>+R1517*'COSTOS VARIOS'!$O$3</f>
        <v>18150</v>
      </c>
      <c r="Q1517" s="26">
        <v>1</v>
      </c>
      <c r="R1517" s="26">
        <f t="shared" si="232"/>
        <v>1210000</v>
      </c>
      <c r="S1517" s="25">
        <f t="shared" si="233"/>
        <v>1999191</v>
      </c>
      <c r="T1517" s="28">
        <f t="shared" si="234"/>
        <v>0.30047604255921523</v>
      </c>
      <c r="U1517" s="29">
        <f t="shared" si="235"/>
        <v>2599900</v>
      </c>
      <c r="V1517" s="26">
        <f>+INDEX('LISTA DE PRECIOS EKM '!A:K,MATCH('Precios ML'!B1517,'LISTA DE PRECIOS EKM '!A:A,0),8)</f>
        <v>2599900</v>
      </c>
      <c r="W1517" s="26">
        <f t="shared" si="236"/>
        <v>2599900</v>
      </c>
      <c r="X1517" s="26">
        <f t="shared" si="237"/>
        <v>0</v>
      </c>
      <c r="Y1517" s="26"/>
      <c r="Z1517" s="26">
        <f t="shared" si="238"/>
        <v>2599900</v>
      </c>
      <c r="AA1517" s="30">
        <f t="shared" si="239"/>
        <v>1.1486776859504131</v>
      </c>
    </row>
    <row r="1518" spans="1:27">
      <c r="A1518" s="20" t="s">
        <v>6380</v>
      </c>
      <c r="B1518" s="20" t="s">
        <v>6381</v>
      </c>
      <c r="C1518" s="25">
        <v>1047000</v>
      </c>
      <c r="D1518" s="22">
        <v>85</v>
      </c>
      <c r="E1518" s="22">
        <v>49</v>
      </c>
      <c r="F1518" s="22">
        <v>40</v>
      </c>
      <c r="G1518" s="22">
        <v>16000</v>
      </c>
      <c r="H1518" s="22" t="s">
        <v>5088</v>
      </c>
      <c r="I1518" s="26">
        <f>+IF(H1518='COSTOS VARIOS'!$C$1,'COSTOS VARIOS'!$C$2*'Precios ML'!V1518,'COSTOS VARIOS'!$B$2*'Precios ML'!V1518)</f>
        <v>519980</v>
      </c>
      <c r="J1518" s="22">
        <v>0</v>
      </c>
      <c r="K1518" s="27">
        <f t="shared" si="230"/>
        <v>10.4125</v>
      </c>
      <c r="L1518" s="27">
        <f t="shared" si="231"/>
        <v>10.4125</v>
      </c>
      <c r="M1518" s="26">
        <f>(INDEX(pesos!A:B,MATCH(L1518,pesos!A:A,1),2))</f>
        <v>16200</v>
      </c>
      <c r="N1518" s="26">
        <f>+R1518*'COSTOS VARIOS'!$O$1</f>
        <v>198930</v>
      </c>
      <c r="O1518" s="26">
        <f>+R1518*'COSTOS VARIOS'!$O$2</f>
        <v>4292.7000000000007</v>
      </c>
      <c r="P1518" s="26">
        <f>+R1518*'COSTOS VARIOS'!$O$3</f>
        <v>15705</v>
      </c>
      <c r="Q1518" s="26">
        <v>1</v>
      </c>
      <c r="R1518" s="26">
        <f t="shared" si="232"/>
        <v>1047000</v>
      </c>
      <c r="S1518" s="25">
        <f t="shared" si="233"/>
        <v>1802107.7</v>
      </c>
      <c r="T1518" s="28">
        <f t="shared" si="234"/>
        <v>0.4426995678449186</v>
      </c>
      <c r="U1518" s="29">
        <f t="shared" si="235"/>
        <v>2599900</v>
      </c>
      <c r="V1518" s="26">
        <f>+INDEX('LISTA DE PRECIOS EKM '!A:K,MATCH('Precios ML'!B1518,'LISTA DE PRECIOS EKM '!A:A,0),8)</f>
        <v>2599900</v>
      </c>
      <c r="W1518" s="26">
        <f t="shared" si="236"/>
        <v>2599900</v>
      </c>
      <c r="X1518" s="26">
        <f t="shared" si="237"/>
        <v>0</v>
      </c>
      <c r="Y1518" s="26"/>
      <c r="Z1518" s="26">
        <f t="shared" si="238"/>
        <v>2599900</v>
      </c>
      <c r="AA1518" s="30">
        <f t="shared" si="239"/>
        <v>1.4831900668576887</v>
      </c>
    </row>
    <row r="1519" spans="1:27">
      <c r="A1519" s="20" t="s">
        <v>6380</v>
      </c>
      <c r="B1519" s="20" t="s">
        <v>6381</v>
      </c>
      <c r="C1519" s="25">
        <v>1047000</v>
      </c>
      <c r="D1519" s="22">
        <v>85</v>
      </c>
      <c r="E1519" s="22">
        <v>49</v>
      </c>
      <c r="F1519" s="22">
        <v>40</v>
      </c>
      <c r="G1519" s="22">
        <v>16000</v>
      </c>
      <c r="H1519" s="22" t="s">
        <v>5088</v>
      </c>
      <c r="I1519" s="26">
        <f>+IF(H1519='COSTOS VARIOS'!$C$1,'COSTOS VARIOS'!$C$2*'Precios ML'!V1519,'COSTOS VARIOS'!$B$2*'Precios ML'!V1519)</f>
        <v>519980</v>
      </c>
      <c r="J1519" s="22">
        <v>0</v>
      </c>
      <c r="K1519" s="27">
        <f t="shared" si="230"/>
        <v>10.4125</v>
      </c>
      <c r="L1519" s="27">
        <f t="shared" si="231"/>
        <v>10.4125</v>
      </c>
      <c r="M1519" s="26">
        <f>(INDEX(pesos!A:B,MATCH(L1519,pesos!A:A,1),2))</f>
        <v>16200</v>
      </c>
      <c r="N1519" s="26">
        <f>+R1519*'COSTOS VARIOS'!$O$1</f>
        <v>198930</v>
      </c>
      <c r="O1519" s="26">
        <f>+R1519*'COSTOS VARIOS'!$O$2</f>
        <v>4292.7000000000007</v>
      </c>
      <c r="P1519" s="26">
        <f>+R1519*'COSTOS VARIOS'!$O$3</f>
        <v>15705</v>
      </c>
      <c r="Q1519" s="26">
        <v>1</v>
      </c>
      <c r="R1519" s="26">
        <f t="shared" si="232"/>
        <v>1047000</v>
      </c>
      <c r="S1519" s="25">
        <f t="shared" si="233"/>
        <v>1802107.7</v>
      </c>
      <c r="T1519" s="28">
        <f t="shared" si="234"/>
        <v>0.4426995678449186</v>
      </c>
      <c r="U1519" s="29">
        <f t="shared" si="235"/>
        <v>2599900</v>
      </c>
      <c r="V1519" s="26">
        <f>+INDEX('LISTA DE PRECIOS EKM '!A:K,MATCH('Precios ML'!B1519,'LISTA DE PRECIOS EKM '!A:A,0),8)</f>
        <v>2599900</v>
      </c>
      <c r="W1519" s="26">
        <f t="shared" si="236"/>
        <v>2599900</v>
      </c>
      <c r="X1519" s="26">
        <f t="shared" si="237"/>
        <v>0</v>
      </c>
      <c r="Y1519" s="26"/>
      <c r="Z1519" s="26">
        <f t="shared" si="238"/>
        <v>2599900</v>
      </c>
      <c r="AA1519" s="30">
        <f t="shared" si="239"/>
        <v>1.4831900668576887</v>
      </c>
    </row>
    <row r="1520" spans="1:27">
      <c r="A1520" s="20" t="s">
        <v>6382</v>
      </c>
      <c r="B1520" s="20" t="s">
        <v>6383</v>
      </c>
      <c r="C1520" s="25">
        <v>1047000</v>
      </c>
      <c r="D1520" s="22">
        <v>85</v>
      </c>
      <c r="E1520" s="22">
        <v>49</v>
      </c>
      <c r="F1520" s="22">
        <v>40</v>
      </c>
      <c r="G1520" s="22">
        <v>16000</v>
      </c>
      <c r="H1520" s="22" t="s">
        <v>5088</v>
      </c>
      <c r="I1520" s="26">
        <f>+IF(H1520='COSTOS VARIOS'!$C$1,'COSTOS VARIOS'!$C$2*'Precios ML'!V1520,'COSTOS VARIOS'!$B$2*'Precios ML'!V1520)</f>
        <v>519980</v>
      </c>
      <c r="J1520" s="22">
        <v>0</v>
      </c>
      <c r="K1520" s="27">
        <f t="shared" si="230"/>
        <v>10.4125</v>
      </c>
      <c r="L1520" s="27">
        <f t="shared" si="231"/>
        <v>10.4125</v>
      </c>
      <c r="M1520" s="26">
        <f>(INDEX(pesos!A:B,MATCH(L1520,pesos!A:A,1),2))</f>
        <v>16200</v>
      </c>
      <c r="N1520" s="26">
        <f>+R1520*'COSTOS VARIOS'!$O$1</f>
        <v>198930</v>
      </c>
      <c r="O1520" s="26">
        <f>+R1520*'COSTOS VARIOS'!$O$2</f>
        <v>4292.7000000000007</v>
      </c>
      <c r="P1520" s="26">
        <f>+R1520*'COSTOS VARIOS'!$O$3</f>
        <v>15705</v>
      </c>
      <c r="Q1520" s="26">
        <v>1</v>
      </c>
      <c r="R1520" s="26">
        <f t="shared" si="232"/>
        <v>1047000</v>
      </c>
      <c r="S1520" s="25">
        <f t="shared" si="233"/>
        <v>1802107.7</v>
      </c>
      <c r="T1520" s="28">
        <f t="shared" si="234"/>
        <v>0.4426995678449186</v>
      </c>
      <c r="U1520" s="29">
        <f t="shared" si="235"/>
        <v>2599900</v>
      </c>
      <c r="V1520" s="26">
        <f>+INDEX('LISTA DE PRECIOS EKM '!A:K,MATCH('Precios ML'!B1520,'LISTA DE PRECIOS EKM '!A:A,0),8)</f>
        <v>2599900</v>
      </c>
      <c r="W1520" s="26">
        <f t="shared" si="236"/>
        <v>2599900</v>
      </c>
      <c r="X1520" s="26">
        <f t="shared" si="237"/>
        <v>0</v>
      </c>
      <c r="Y1520" s="26"/>
      <c r="Z1520" s="26">
        <f t="shared" si="238"/>
        <v>2599900</v>
      </c>
      <c r="AA1520" s="30">
        <f t="shared" si="239"/>
        <v>1.4831900668576887</v>
      </c>
    </row>
    <row r="1521" spans="1:27">
      <c r="A1521" s="20" t="s">
        <v>6382</v>
      </c>
      <c r="B1521" s="20" t="s">
        <v>6383</v>
      </c>
      <c r="C1521" s="25">
        <v>1047000</v>
      </c>
      <c r="D1521" s="22">
        <v>85</v>
      </c>
      <c r="E1521" s="22">
        <v>49</v>
      </c>
      <c r="F1521" s="22">
        <v>40</v>
      </c>
      <c r="G1521" s="22">
        <v>16000</v>
      </c>
      <c r="H1521" s="22" t="s">
        <v>5088</v>
      </c>
      <c r="I1521" s="26">
        <f>+IF(H1521='COSTOS VARIOS'!$C$1,'COSTOS VARIOS'!$C$2*'Precios ML'!V1521,'COSTOS VARIOS'!$B$2*'Precios ML'!V1521)</f>
        <v>519980</v>
      </c>
      <c r="J1521" s="22">
        <v>0</v>
      </c>
      <c r="K1521" s="27">
        <f t="shared" si="230"/>
        <v>10.4125</v>
      </c>
      <c r="L1521" s="27">
        <f t="shared" si="231"/>
        <v>10.4125</v>
      </c>
      <c r="M1521" s="26">
        <f>(INDEX(pesos!A:B,MATCH(L1521,pesos!A:A,1),2))</f>
        <v>16200</v>
      </c>
      <c r="N1521" s="26">
        <f>+R1521*'COSTOS VARIOS'!$O$1</f>
        <v>198930</v>
      </c>
      <c r="O1521" s="26">
        <f>+R1521*'COSTOS VARIOS'!$O$2</f>
        <v>4292.7000000000007</v>
      </c>
      <c r="P1521" s="26">
        <f>+R1521*'COSTOS VARIOS'!$O$3</f>
        <v>15705</v>
      </c>
      <c r="Q1521" s="26">
        <v>1</v>
      </c>
      <c r="R1521" s="26">
        <f t="shared" si="232"/>
        <v>1047000</v>
      </c>
      <c r="S1521" s="25">
        <f t="shared" si="233"/>
        <v>1802107.7</v>
      </c>
      <c r="T1521" s="28">
        <f t="shared" si="234"/>
        <v>0.4426995678449186</v>
      </c>
      <c r="U1521" s="29">
        <f t="shared" si="235"/>
        <v>2599900</v>
      </c>
      <c r="V1521" s="26">
        <f>+INDEX('LISTA DE PRECIOS EKM '!A:K,MATCH('Precios ML'!B1521,'LISTA DE PRECIOS EKM '!A:A,0),8)</f>
        <v>2599900</v>
      </c>
      <c r="W1521" s="26">
        <f t="shared" si="236"/>
        <v>2599900</v>
      </c>
      <c r="X1521" s="26">
        <f t="shared" si="237"/>
        <v>0</v>
      </c>
      <c r="Y1521" s="26"/>
      <c r="Z1521" s="26">
        <f t="shared" si="238"/>
        <v>2599900</v>
      </c>
      <c r="AA1521" s="30">
        <f t="shared" si="239"/>
        <v>1.4831900668576887</v>
      </c>
    </row>
    <row r="1522" spans="1:27">
      <c r="A1522" s="20" t="s">
        <v>6384</v>
      </c>
      <c r="B1522" s="20" t="s">
        <v>6385</v>
      </c>
      <c r="C1522" s="25">
        <v>1210000</v>
      </c>
      <c r="D1522" s="22">
        <v>85</v>
      </c>
      <c r="E1522" s="22">
        <v>49</v>
      </c>
      <c r="F1522" s="22">
        <v>40</v>
      </c>
      <c r="G1522" s="22">
        <v>16000</v>
      </c>
      <c r="H1522" s="22" t="s">
        <v>5088</v>
      </c>
      <c r="I1522" s="26">
        <f>+IF(H1522='COSTOS VARIOS'!$C$1,'COSTOS VARIOS'!$C$2*'Precios ML'!V1522,'COSTOS VARIOS'!$B$2*'Precios ML'!V1522)</f>
        <v>519980</v>
      </c>
      <c r="J1522" s="22">
        <v>0</v>
      </c>
      <c r="K1522" s="27">
        <f t="shared" si="230"/>
        <v>10.4125</v>
      </c>
      <c r="L1522" s="27">
        <f t="shared" si="231"/>
        <v>10.4125</v>
      </c>
      <c r="M1522" s="26">
        <f>(INDEX(pesos!A:B,MATCH(L1522,pesos!A:A,1),2))</f>
        <v>16200</v>
      </c>
      <c r="N1522" s="26">
        <f>+R1522*'COSTOS VARIOS'!$O$1</f>
        <v>229900</v>
      </c>
      <c r="O1522" s="26">
        <f>+R1522*'COSTOS VARIOS'!$O$2</f>
        <v>4961</v>
      </c>
      <c r="P1522" s="26">
        <f>+R1522*'COSTOS VARIOS'!$O$3</f>
        <v>18150</v>
      </c>
      <c r="Q1522" s="26">
        <v>1</v>
      </c>
      <c r="R1522" s="26">
        <f t="shared" si="232"/>
        <v>1210000</v>
      </c>
      <c r="S1522" s="25">
        <f t="shared" si="233"/>
        <v>1999191</v>
      </c>
      <c r="T1522" s="28">
        <f t="shared" si="234"/>
        <v>0.30047604255921523</v>
      </c>
      <c r="U1522" s="29">
        <f t="shared" si="235"/>
        <v>2599900</v>
      </c>
      <c r="V1522" s="26">
        <f>+INDEX('LISTA DE PRECIOS EKM '!A:K,MATCH('Precios ML'!B1522,'LISTA DE PRECIOS EKM '!A:A,0),8)</f>
        <v>2599900</v>
      </c>
      <c r="W1522" s="26">
        <f t="shared" si="236"/>
        <v>2599900</v>
      </c>
      <c r="X1522" s="26">
        <f t="shared" si="237"/>
        <v>0</v>
      </c>
      <c r="Y1522" s="26"/>
      <c r="Z1522" s="26">
        <f t="shared" si="238"/>
        <v>2599900</v>
      </c>
      <c r="AA1522" s="30">
        <f t="shared" si="239"/>
        <v>1.1486776859504131</v>
      </c>
    </row>
    <row r="1523" spans="1:27">
      <c r="A1523" s="20" t="s">
        <v>6384</v>
      </c>
      <c r="B1523" s="20" t="s">
        <v>6385</v>
      </c>
      <c r="C1523" s="25">
        <v>1210000</v>
      </c>
      <c r="D1523" s="22">
        <v>85</v>
      </c>
      <c r="E1523" s="22">
        <v>49</v>
      </c>
      <c r="F1523" s="22">
        <v>40</v>
      </c>
      <c r="G1523" s="22">
        <v>16000</v>
      </c>
      <c r="H1523" s="22" t="s">
        <v>5088</v>
      </c>
      <c r="I1523" s="26">
        <f>+IF(H1523='COSTOS VARIOS'!$C$1,'COSTOS VARIOS'!$C$2*'Precios ML'!V1523,'COSTOS VARIOS'!$B$2*'Precios ML'!V1523)</f>
        <v>519980</v>
      </c>
      <c r="J1523" s="22">
        <v>0</v>
      </c>
      <c r="K1523" s="27">
        <f t="shared" si="230"/>
        <v>10.4125</v>
      </c>
      <c r="L1523" s="27">
        <f t="shared" si="231"/>
        <v>10.4125</v>
      </c>
      <c r="M1523" s="26">
        <f>(INDEX(pesos!A:B,MATCH(L1523,pesos!A:A,1),2))</f>
        <v>16200</v>
      </c>
      <c r="N1523" s="26">
        <f>+R1523*'COSTOS VARIOS'!$O$1</f>
        <v>229900</v>
      </c>
      <c r="O1523" s="26">
        <f>+R1523*'COSTOS VARIOS'!$O$2</f>
        <v>4961</v>
      </c>
      <c r="P1523" s="26">
        <f>+R1523*'COSTOS VARIOS'!$O$3</f>
        <v>18150</v>
      </c>
      <c r="Q1523" s="26">
        <v>1</v>
      </c>
      <c r="R1523" s="26">
        <f t="shared" si="232"/>
        <v>1210000</v>
      </c>
      <c r="S1523" s="25">
        <f t="shared" si="233"/>
        <v>1999191</v>
      </c>
      <c r="T1523" s="28">
        <f t="shared" si="234"/>
        <v>0.30047604255921523</v>
      </c>
      <c r="U1523" s="29">
        <f t="shared" si="235"/>
        <v>2599900</v>
      </c>
      <c r="V1523" s="26">
        <f>+INDEX('LISTA DE PRECIOS EKM '!A:K,MATCH('Precios ML'!B1523,'LISTA DE PRECIOS EKM '!A:A,0),8)</f>
        <v>2599900</v>
      </c>
      <c r="W1523" s="26">
        <f t="shared" si="236"/>
        <v>2599900</v>
      </c>
      <c r="X1523" s="26">
        <f t="shared" si="237"/>
        <v>0</v>
      </c>
      <c r="Y1523" s="26"/>
      <c r="Z1523" s="26">
        <f t="shared" si="238"/>
        <v>2599900</v>
      </c>
      <c r="AA1523" s="30">
        <f t="shared" si="239"/>
        <v>1.1486776859504131</v>
      </c>
    </row>
    <row r="1524" spans="1:27">
      <c r="A1524" s="20" t="s">
        <v>6386</v>
      </c>
      <c r="B1524" s="20" t="s">
        <v>6387</v>
      </c>
      <c r="C1524" s="25">
        <v>1210000</v>
      </c>
      <c r="D1524" s="22">
        <v>85</v>
      </c>
      <c r="E1524" s="22">
        <v>49</v>
      </c>
      <c r="F1524" s="22">
        <v>40</v>
      </c>
      <c r="G1524" s="22">
        <v>16000</v>
      </c>
      <c r="H1524" s="22" t="s">
        <v>5088</v>
      </c>
      <c r="I1524" s="26">
        <f>+IF(H1524='COSTOS VARIOS'!$C$1,'COSTOS VARIOS'!$C$2*'Precios ML'!V1524,'COSTOS VARIOS'!$B$2*'Precios ML'!V1524)</f>
        <v>519980</v>
      </c>
      <c r="J1524" s="22">
        <v>0</v>
      </c>
      <c r="K1524" s="27">
        <f t="shared" si="230"/>
        <v>10.4125</v>
      </c>
      <c r="L1524" s="27">
        <f t="shared" si="231"/>
        <v>10.4125</v>
      </c>
      <c r="M1524" s="26">
        <f>(INDEX(pesos!A:B,MATCH(L1524,pesos!A:A,1),2))</f>
        <v>16200</v>
      </c>
      <c r="N1524" s="26">
        <f>+R1524*'COSTOS VARIOS'!$O$1</f>
        <v>229900</v>
      </c>
      <c r="O1524" s="26">
        <f>+R1524*'COSTOS VARIOS'!$O$2</f>
        <v>4961</v>
      </c>
      <c r="P1524" s="26">
        <f>+R1524*'COSTOS VARIOS'!$O$3</f>
        <v>18150</v>
      </c>
      <c r="Q1524" s="26">
        <v>1</v>
      </c>
      <c r="R1524" s="26">
        <f t="shared" si="232"/>
        <v>1210000</v>
      </c>
      <c r="S1524" s="25">
        <f t="shared" si="233"/>
        <v>1999191</v>
      </c>
      <c r="T1524" s="28">
        <f t="shared" si="234"/>
        <v>0.30047604255921523</v>
      </c>
      <c r="U1524" s="29">
        <f t="shared" si="235"/>
        <v>2599900</v>
      </c>
      <c r="V1524" s="26">
        <f>+INDEX('LISTA DE PRECIOS EKM '!A:K,MATCH('Precios ML'!B1524,'LISTA DE PRECIOS EKM '!A:A,0),8)</f>
        <v>2599900</v>
      </c>
      <c r="W1524" s="26">
        <f t="shared" si="236"/>
        <v>2599900</v>
      </c>
      <c r="X1524" s="26">
        <f t="shared" si="237"/>
        <v>0</v>
      </c>
      <c r="Y1524" s="26"/>
      <c r="Z1524" s="26">
        <f t="shared" si="238"/>
        <v>2599900</v>
      </c>
      <c r="AA1524" s="30">
        <f t="shared" si="239"/>
        <v>1.1486776859504131</v>
      </c>
    </row>
    <row r="1525" spans="1:27">
      <c r="A1525" s="20" t="s">
        <v>6386</v>
      </c>
      <c r="B1525" s="20" t="s">
        <v>6387</v>
      </c>
      <c r="C1525" s="25">
        <v>1210000</v>
      </c>
      <c r="D1525" s="22">
        <v>85</v>
      </c>
      <c r="E1525" s="22">
        <v>49</v>
      </c>
      <c r="F1525" s="22">
        <v>40</v>
      </c>
      <c r="G1525" s="22">
        <v>16000</v>
      </c>
      <c r="H1525" s="22" t="s">
        <v>5088</v>
      </c>
      <c r="I1525" s="26">
        <f>+IF(H1525='COSTOS VARIOS'!$C$1,'COSTOS VARIOS'!$C$2*'Precios ML'!V1525,'COSTOS VARIOS'!$B$2*'Precios ML'!V1525)</f>
        <v>519980</v>
      </c>
      <c r="J1525" s="22">
        <v>0</v>
      </c>
      <c r="K1525" s="27">
        <f t="shared" si="230"/>
        <v>10.4125</v>
      </c>
      <c r="L1525" s="27">
        <f t="shared" si="231"/>
        <v>10.4125</v>
      </c>
      <c r="M1525" s="26">
        <f>(INDEX(pesos!A:B,MATCH(L1525,pesos!A:A,1),2))</f>
        <v>16200</v>
      </c>
      <c r="N1525" s="26">
        <f>+R1525*'COSTOS VARIOS'!$O$1</f>
        <v>229900</v>
      </c>
      <c r="O1525" s="26">
        <f>+R1525*'COSTOS VARIOS'!$O$2</f>
        <v>4961</v>
      </c>
      <c r="P1525" s="26">
        <f>+R1525*'COSTOS VARIOS'!$O$3</f>
        <v>18150</v>
      </c>
      <c r="Q1525" s="26">
        <v>1</v>
      </c>
      <c r="R1525" s="26">
        <f t="shared" si="232"/>
        <v>1210000</v>
      </c>
      <c r="S1525" s="25">
        <f t="shared" si="233"/>
        <v>1999191</v>
      </c>
      <c r="T1525" s="28">
        <f t="shared" si="234"/>
        <v>0.30047604255921523</v>
      </c>
      <c r="U1525" s="29">
        <f t="shared" si="235"/>
        <v>2599900</v>
      </c>
      <c r="V1525" s="26">
        <f>+INDEX('LISTA DE PRECIOS EKM '!A:K,MATCH('Precios ML'!B1525,'LISTA DE PRECIOS EKM '!A:A,0),8)</f>
        <v>2599900</v>
      </c>
      <c r="W1525" s="26">
        <f t="shared" si="236"/>
        <v>2599900</v>
      </c>
      <c r="X1525" s="26">
        <f t="shared" si="237"/>
        <v>0</v>
      </c>
      <c r="Y1525" s="26"/>
      <c r="Z1525" s="26">
        <f t="shared" si="238"/>
        <v>2599900</v>
      </c>
      <c r="AA1525" s="30">
        <f t="shared" si="239"/>
        <v>1.1486776859504131</v>
      </c>
    </row>
    <row r="1526" spans="1:27">
      <c r="A1526" s="20" t="s">
        <v>6388</v>
      </c>
      <c r="B1526" s="20" t="s">
        <v>6389</v>
      </c>
      <c r="C1526" s="25">
        <v>1300000</v>
      </c>
      <c r="D1526" s="22">
        <v>85</v>
      </c>
      <c r="E1526" s="22">
        <v>49</v>
      </c>
      <c r="F1526" s="22">
        <v>40</v>
      </c>
      <c r="G1526" s="22">
        <v>16000</v>
      </c>
      <c r="H1526" s="22" t="s">
        <v>5088</v>
      </c>
      <c r="I1526" s="26">
        <f>+IF(H1526='COSTOS VARIOS'!$C$1,'COSTOS VARIOS'!$C$2*'Precios ML'!V1526,'COSTOS VARIOS'!$B$2*'Precios ML'!V1526)</f>
        <v>519980</v>
      </c>
      <c r="J1526" s="22">
        <v>0</v>
      </c>
      <c r="K1526" s="27">
        <f t="shared" si="230"/>
        <v>10.4125</v>
      </c>
      <c r="L1526" s="27">
        <f t="shared" si="231"/>
        <v>10.4125</v>
      </c>
      <c r="M1526" s="26">
        <f>(INDEX(pesos!A:B,MATCH(L1526,pesos!A:A,1),2))</f>
        <v>16200</v>
      </c>
      <c r="N1526" s="26">
        <f>+R1526*'COSTOS VARIOS'!$O$1</f>
        <v>247000</v>
      </c>
      <c r="O1526" s="26">
        <f>+R1526*'COSTOS VARIOS'!$O$2</f>
        <v>5330</v>
      </c>
      <c r="P1526" s="26">
        <f>+R1526*'COSTOS VARIOS'!$O$3</f>
        <v>19500</v>
      </c>
      <c r="Q1526" s="26">
        <v>1</v>
      </c>
      <c r="R1526" s="26">
        <f t="shared" si="232"/>
        <v>1300000</v>
      </c>
      <c r="S1526" s="25">
        <f t="shared" si="233"/>
        <v>2108010</v>
      </c>
      <c r="T1526" s="28">
        <f t="shared" si="234"/>
        <v>0.23334329533541109</v>
      </c>
      <c r="U1526" s="29">
        <f t="shared" si="235"/>
        <v>2599900</v>
      </c>
      <c r="V1526" s="26">
        <f>+INDEX('LISTA DE PRECIOS EKM '!A:K,MATCH('Precios ML'!B1526,'LISTA DE PRECIOS EKM '!A:A,0),8)</f>
        <v>2599900</v>
      </c>
      <c r="W1526" s="26">
        <f t="shared" si="236"/>
        <v>2599900</v>
      </c>
      <c r="X1526" s="26">
        <f t="shared" si="237"/>
        <v>0</v>
      </c>
      <c r="Y1526" s="26"/>
      <c r="Z1526" s="26">
        <f t="shared" si="238"/>
        <v>2599900</v>
      </c>
      <c r="AA1526" s="30">
        <f t="shared" si="239"/>
        <v>0.99992307692307691</v>
      </c>
    </row>
    <row r="1527" spans="1:27">
      <c r="A1527" s="20" t="s">
        <v>6388</v>
      </c>
      <c r="B1527" s="20" t="s">
        <v>6389</v>
      </c>
      <c r="C1527" s="25">
        <v>1300000</v>
      </c>
      <c r="D1527" s="22">
        <v>85</v>
      </c>
      <c r="E1527" s="22">
        <v>49</v>
      </c>
      <c r="F1527" s="22">
        <v>40</v>
      </c>
      <c r="G1527" s="22">
        <v>16000</v>
      </c>
      <c r="H1527" s="22" t="s">
        <v>5088</v>
      </c>
      <c r="I1527" s="26">
        <f>+IF(H1527='COSTOS VARIOS'!$C$1,'COSTOS VARIOS'!$C$2*'Precios ML'!V1527,'COSTOS VARIOS'!$B$2*'Precios ML'!V1527)</f>
        <v>519980</v>
      </c>
      <c r="J1527" s="22">
        <v>0</v>
      </c>
      <c r="K1527" s="27">
        <f t="shared" si="230"/>
        <v>10.4125</v>
      </c>
      <c r="L1527" s="27">
        <f t="shared" si="231"/>
        <v>10.4125</v>
      </c>
      <c r="M1527" s="26">
        <f>(INDEX(pesos!A:B,MATCH(L1527,pesos!A:A,1),2))</f>
        <v>16200</v>
      </c>
      <c r="N1527" s="26">
        <f>+R1527*'COSTOS VARIOS'!$O$1</f>
        <v>247000</v>
      </c>
      <c r="O1527" s="26">
        <f>+R1527*'COSTOS VARIOS'!$O$2</f>
        <v>5330</v>
      </c>
      <c r="P1527" s="26">
        <f>+R1527*'COSTOS VARIOS'!$O$3</f>
        <v>19500</v>
      </c>
      <c r="Q1527" s="26">
        <v>1</v>
      </c>
      <c r="R1527" s="26">
        <f t="shared" si="232"/>
        <v>1300000</v>
      </c>
      <c r="S1527" s="25">
        <f t="shared" si="233"/>
        <v>2108010</v>
      </c>
      <c r="T1527" s="28">
        <f t="shared" si="234"/>
        <v>0.23334329533541109</v>
      </c>
      <c r="U1527" s="29">
        <f t="shared" si="235"/>
        <v>2599900</v>
      </c>
      <c r="V1527" s="26">
        <f>+INDEX('LISTA DE PRECIOS EKM '!A:K,MATCH('Precios ML'!B1527,'LISTA DE PRECIOS EKM '!A:A,0),8)</f>
        <v>2599900</v>
      </c>
      <c r="W1527" s="26">
        <f t="shared" si="236"/>
        <v>2599900</v>
      </c>
      <c r="X1527" s="26">
        <f t="shared" si="237"/>
        <v>0</v>
      </c>
      <c r="Y1527" s="26"/>
      <c r="Z1527" s="26">
        <f t="shared" si="238"/>
        <v>2599900</v>
      </c>
      <c r="AA1527" s="30">
        <f t="shared" si="239"/>
        <v>0.99992307692307691</v>
      </c>
    </row>
    <row r="1528" spans="1:27">
      <c r="A1528" s="20" t="s">
        <v>6390</v>
      </c>
      <c r="B1528" s="20" t="s">
        <v>6391</v>
      </c>
      <c r="C1528" s="25">
        <v>1047000</v>
      </c>
      <c r="D1528" s="22">
        <v>85</v>
      </c>
      <c r="E1528" s="22">
        <v>49</v>
      </c>
      <c r="F1528" s="22">
        <v>40</v>
      </c>
      <c r="G1528" s="22">
        <v>16000</v>
      </c>
      <c r="H1528" s="22" t="s">
        <v>5088</v>
      </c>
      <c r="I1528" s="26">
        <f>+IF(H1528='COSTOS VARIOS'!$C$1,'COSTOS VARIOS'!$C$2*'Precios ML'!V1528,'COSTOS VARIOS'!$B$2*'Precios ML'!V1528)</f>
        <v>457980</v>
      </c>
      <c r="J1528" s="22">
        <v>0</v>
      </c>
      <c r="K1528" s="27">
        <f t="shared" si="230"/>
        <v>10.4125</v>
      </c>
      <c r="L1528" s="27">
        <f t="shared" si="231"/>
        <v>10.4125</v>
      </c>
      <c r="M1528" s="26">
        <f>(INDEX(pesos!A:B,MATCH(L1528,pesos!A:A,1),2))</f>
        <v>16200</v>
      </c>
      <c r="N1528" s="26">
        <f>+R1528*'COSTOS VARIOS'!$O$1</f>
        <v>198930</v>
      </c>
      <c r="O1528" s="26">
        <f>+R1528*'COSTOS VARIOS'!$O$2</f>
        <v>4292.7000000000007</v>
      </c>
      <c r="P1528" s="26">
        <f>+R1528*'COSTOS VARIOS'!$O$3</f>
        <v>15705</v>
      </c>
      <c r="Q1528" s="26">
        <v>1</v>
      </c>
      <c r="R1528" s="26">
        <f t="shared" si="232"/>
        <v>1047000</v>
      </c>
      <c r="S1528" s="25">
        <f t="shared" si="233"/>
        <v>1740107.7</v>
      </c>
      <c r="T1528" s="28">
        <f t="shared" si="234"/>
        <v>0.31595302980384488</v>
      </c>
      <c r="U1528" s="29">
        <f t="shared" si="235"/>
        <v>2289900</v>
      </c>
      <c r="V1528" s="26">
        <f>+INDEX('LISTA DE PRECIOS EKM '!A:K,MATCH('Precios ML'!B1528,'LISTA DE PRECIOS EKM '!A:A,0),8)</f>
        <v>2289900</v>
      </c>
      <c r="W1528" s="26">
        <f t="shared" si="236"/>
        <v>2289900</v>
      </c>
      <c r="X1528" s="26">
        <f t="shared" si="237"/>
        <v>0</v>
      </c>
      <c r="Y1528" s="26"/>
      <c r="Z1528" s="26">
        <f t="shared" si="238"/>
        <v>2289900</v>
      </c>
      <c r="AA1528" s="30">
        <f t="shared" si="239"/>
        <v>1.1871060171919772</v>
      </c>
    </row>
    <row r="1529" spans="1:27">
      <c r="A1529" s="20" t="s">
        <v>6390</v>
      </c>
      <c r="B1529" s="20" t="s">
        <v>6391</v>
      </c>
      <c r="C1529" s="25">
        <v>1047000</v>
      </c>
      <c r="D1529" s="22">
        <v>85</v>
      </c>
      <c r="E1529" s="22">
        <v>49</v>
      </c>
      <c r="F1529" s="22">
        <v>40</v>
      </c>
      <c r="G1529" s="22">
        <v>16000</v>
      </c>
      <c r="H1529" s="22" t="s">
        <v>5088</v>
      </c>
      <c r="I1529" s="26">
        <f>+IF(H1529='COSTOS VARIOS'!$C$1,'COSTOS VARIOS'!$C$2*'Precios ML'!V1529,'COSTOS VARIOS'!$B$2*'Precios ML'!V1529)</f>
        <v>457980</v>
      </c>
      <c r="J1529" s="22">
        <v>0</v>
      </c>
      <c r="K1529" s="27">
        <f t="shared" si="230"/>
        <v>10.4125</v>
      </c>
      <c r="L1529" s="27">
        <f t="shared" si="231"/>
        <v>10.4125</v>
      </c>
      <c r="M1529" s="26">
        <f>(INDEX(pesos!A:B,MATCH(L1529,pesos!A:A,1),2))</f>
        <v>16200</v>
      </c>
      <c r="N1529" s="26">
        <f>+R1529*'COSTOS VARIOS'!$O$1</f>
        <v>198930</v>
      </c>
      <c r="O1529" s="26">
        <f>+R1529*'COSTOS VARIOS'!$O$2</f>
        <v>4292.7000000000007</v>
      </c>
      <c r="P1529" s="26">
        <f>+R1529*'COSTOS VARIOS'!$O$3</f>
        <v>15705</v>
      </c>
      <c r="Q1529" s="26">
        <v>1</v>
      </c>
      <c r="R1529" s="26">
        <f t="shared" si="232"/>
        <v>1047000</v>
      </c>
      <c r="S1529" s="25">
        <f t="shared" si="233"/>
        <v>1740107.7</v>
      </c>
      <c r="T1529" s="28">
        <f t="shared" si="234"/>
        <v>0.31595302980384488</v>
      </c>
      <c r="U1529" s="29">
        <f t="shared" si="235"/>
        <v>2289900</v>
      </c>
      <c r="V1529" s="26">
        <f>+INDEX('LISTA DE PRECIOS EKM '!A:K,MATCH('Precios ML'!B1529,'LISTA DE PRECIOS EKM '!A:A,0),8)</f>
        <v>2289900</v>
      </c>
      <c r="W1529" s="26">
        <f t="shared" si="236"/>
        <v>2289900</v>
      </c>
      <c r="X1529" s="26">
        <f t="shared" si="237"/>
        <v>0</v>
      </c>
      <c r="Y1529" s="26"/>
      <c r="Z1529" s="26">
        <f t="shared" si="238"/>
        <v>2289900</v>
      </c>
      <c r="AA1529" s="30">
        <f t="shared" si="239"/>
        <v>1.1871060171919772</v>
      </c>
    </row>
    <row r="1530" spans="1:27">
      <c r="A1530" s="20" t="s">
        <v>6392</v>
      </c>
      <c r="B1530" s="20" t="s">
        <v>6393</v>
      </c>
      <c r="C1530" s="25">
        <v>1047000</v>
      </c>
      <c r="D1530" s="22">
        <v>85</v>
      </c>
      <c r="E1530" s="22">
        <v>49</v>
      </c>
      <c r="F1530" s="22">
        <v>40</v>
      </c>
      <c r="G1530" s="22">
        <v>16000</v>
      </c>
      <c r="H1530" s="22" t="s">
        <v>5088</v>
      </c>
      <c r="I1530" s="26">
        <f>+IF(H1530='COSTOS VARIOS'!$C$1,'COSTOS VARIOS'!$C$2*'Precios ML'!V1530,'COSTOS VARIOS'!$B$2*'Precios ML'!V1530)</f>
        <v>457980</v>
      </c>
      <c r="J1530" s="22">
        <v>0</v>
      </c>
      <c r="K1530" s="27">
        <f t="shared" si="230"/>
        <v>10.4125</v>
      </c>
      <c r="L1530" s="27">
        <f t="shared" si="231"/>
        <v>10.4125</v>
      </c>
      <c r="M1530" s="26">
        <f>(INDEX(pesos!A:B,MATCH(L1530,pesos!A:A,1),2))</f>
        <v>16200</v>
      </c>
      <c r="N1530" s="26">
        <f>+R1530*'COSTOS VARIOS'!$O$1</f>
        <v>198930</v>
      </c>
      <c r="O1530" s="26">
        <f>+R1530*'COSTOS VARIOS'!$O$2</f>
        <v>4292.7000000000007</v>
      </c>
      <c r="P1530" s="26">
        <f>+R1530*'COSTOS VARIOS'!$O$3</f>
        <v>15705</v>
      </c>
      <c r="Q1530" s="26">
        <v>1</v>
      </c>
      <c r="R1530" s="26">
        <f t="shared" si="232"/>
        <v>1047000</v>
      </c>
      <c r="S1530" s="25">
        <f t="shared" si="233"/>
        <v>1740107.7</v>
      </c>
      <c r="T1530" s="28">
        <f t="shared" si="234"/>
        <v>0.31595302980384488</v>
      </c>
      <c r="U1530" s="29">
        <f t="shared" si="235"/>
        <v>2289900</v>
      </c>
      <c r="V1530" s="26">
        <f>+INDEX('LISTA DE PRECIOS EKM '!A:K,MATCH('Precios ML'!B1530,'LISTA DE PRECIOS EKM '!A:A,0),8)</f>
        <v>2289900</v>
      </c>
      <c r="W1530" s="26">
        <f t="shared" si="236"/>
        <v>2289900</v>
      </c>
      <c r="X1530" s="26">
        <f t="shared" si="237"/>
        <v>0</v>
      </c>
      <c r="Y1530" s="26"/>
      <c r="Z1530" s="26">
        <f t="shared" si="238"/>
        <v>2289900</v>
      </c>
      <c r="AA1530" s="30">
        <f t="shared" si="239"/>
        <v>1.1871060171919772</v>
      </c>
    </row>
    <row r="1531" spans="1:27">
      <c r="A1531" s="20" t="s">
        <v>6392</v>
      </c>
      <c r="B1531" s="20" t="s">
        <v>6393</v>
      </c>
      <c r="C1531" s="25">
        <v>1047000</v>
      </c>
      <c r="D1531" s="22">
        <v>85</v>
      </c>
      <c r="E1531" s="22">
        <v>49</v>
      </c>
      <c r="F1531" s="22">
        <v>40</v>
      </c>
      <c r="G1531" s="22">
        <v>16000</v>
      </c>
      <c r="H1531" s="22" t="s">
        <v>5088</v>
      </c>
      <c r="I1531" s="26">
        <f>+IF(H1531='COSTOS VARIOS'!$C$1,'COSTOS VARIOS'!$C$2*'Precios ML'!V1531,'COSTOS VARIOS'!$B$2*'Precios ML'!V1531)</f>
        <v>457980</v>
      </c>
      <c r="J1531" s="22">
        <v>0</v>
      </c>
      <c r="K1531" s="27">
        <f t="shared" si="230"/>
        <v>10.4125</v>
      </c>
      <c r="L1531" s="27">
        <f t="shared" si="231"/>
        <v>10.4125</v>
      </c>
      <c r="M1531" s="26">
        <f>(INDEX(pesos!A:B,MATCH(L1531,pesos!A:A,1),2))</f>
        <v>16200</v>
      </c>
      <c r="N1531" s="26">
        <f>+R1531*'COSTOS VARIOS'!$O$1</f>
        <v>198930</v>
      </c>
      <c r="O1531" s="26">
        <f>+R1531*'COSTOS VARIOS'!$O$2</f>
        <v>4292.7000000000007</v>
      </c>
      <c r="P1531" s="26">
        <f>+R1531*'COSTOS VARIOS'!$O$3</f>
        <v>15705</v>
      </c>
      <c r="Q1531" s="26">
        <v>1</v>
      </c>
      <c r="R1531" s="26">
        <f t="shared" si="232"/>
        <v>1047000</v>
      </c>
      <c r="S1531" s="25">
        <f t="shared" si="233"/>
        <v>1740107.7</v>
      </c>
      <c r="T1531" s="28">
        <f t="shared" si="234"/>
        <v>0.31595302980384488</v>
      </c>
      <c r="U1531" s="29">
        <f t="shared" si="235"/>
        <v>2289900</v>
      </c>
      <c r="V1531" s="26">
        <f>+INDEX('LISTA DE PRECIOS EKM '!A:K,MATCH('Precios ML'!B1531,'LISTA DE PRECIOS EKM '!A:A,0),8)</f>
        <v>2289900</v>
      </c>
      <c r="W1531" s="26">
        <f t="shared" si="236"/>
        <v>2289900</v>
      </c>
      <c r="X1531" s="26">
        <f t="shared" si="237"/>
        <v>0</v>
      </c>
      <c r="Y1531" s="26"/>
      <c r="Z1531" s="26">
        <f t="shared" si="238"/>
        <v>2289900</v>
      </c>
      <c r="AA1531" s="30">
        <f t="shared" si="239"/>
        <v>1.1871060171919772</v>
      </c>
    </row>
    <row r="1532" spans="1:27">
      <c r="A1532" s="20" t="s">
        <v>6394</v>
      </c>
      <c r="B1532" s="20" t="s">
        <v>6395</v>
      </c>
      <c r="C1532" s="25">
        <v>1260000</v>
      </c>
      <c r="D1532" s="22">
        <v>85</v>
      </c>
      <c r="E1532" s="22">
        <v>49</v>
      </c>
      <c r="F1532" s="22">
        <v>40</v>
      </c>
      <c r="G1532" s="22">
        <v>16000</v>
      </c>
      <c r="H1532" s="22" t="s">
        <v>5088</v>
      </c>
      <c r="I1532" s="26">
        <f>+IF(H1532='COSTOS VARIOS'!$C$1,'COSTOS VARIOS'!$C$2*'Precios ML'!V1532,'COSTOS VARIOS'!$B$2*'Precios ML'!V1532)</f>
        <v>547980</v>
      </c>
      <c r="J1532" s="22">
        <v>0</v>
      </c>
      <c r="K1532" s="27">
        <f t="shared" si="230"/>
        <v>10.4125</v>
      </c>
      <c r="L1532" s="27">
        <f t="shared" si="231"/>
        <v>10.4125</v>
      </c>
      <c r="M1532" s="26">
        <f>(INDEX(pesos!A:B,MATCH(L1532,pesos!A:A,1),2))</f>
        <v>16200</v>
      </c>
      <c r="N1532" s="26">
        <f>+R1532*'COSTOS VARIOS'!$O$1</f>
        <v>239400</v>
      </c>
      <c r="O1532" s="26">
        <f>+R1532*'COSTOS VARIOS'!$O$2</f>
        <v>5166</v>
      </c>
      <c r="P1532" s="26">
        <f>+R1532*'COSTOS VARIOS'!$O$3</f>
        <v>18900</v>
      </c>
      <c r="Q1532" s="26">
        <v>1</v>
      </c>
      <c r="R1532" s="26">
        <f t="shared" si="232"/>
        <v>1260000</v>
      </c>
      <c r="S1532" s="25">
        <f t="shared" si="233"/>
        <v>2087646</v>
      </c>
      <c r="T1532" s="28">
        <f t="shared" si="234"/>
        <v>0.31243515423591939</v>
      </c>
      <c r="U1532" s="29">
        <f t="shared" si="235"/>
        <v>2739900</v>
      </c>
      <c r="V1532" s="26">
        <f>+INDEX('LISTA DE PRECIOS EKM '!A:K,MATCH('Precios ML'!B1532,'LISTA DE PRECIOS EKM '!A:A,0),8)</f>
        <v>2739900</v>
      </c>
      <c r="W1532" s="26">
        <f t="shared" si="236"/>
        <v>2739900</v>
      </c>
      <c r="X1532" s="26">
        <f t="shared" si="237"/>
        <v>0</v>
      </c>
      <c r="Y1532" s="26"/>
      <c r="Z1532" s="26">
        <f t="shared" si="238"/>
        <v>2739900</v>
      </c>
      <c r="AA1532" s="30">
        <f t="shared" si="239"/>
        <v>1.1745238095238095</v>
      </c>
    </row>
    <row r="1533" spans="1:27">
      <c r="A1533" s="20" t="s">
        <v>6394</v>
      </c>
      <c r="B1533" s="20" t="s">
        <v>6395</v>
      </c>
      <c r="C1533" s="25">
        <v>1260000</v>
      </c>
      <c r="D1533" s="22">
        <v>85</v>
      </c>
      <c r="E1533" s="22">
        <v>49</v>
      </c>
      <c r="F1533" s="22">
        <v>40</v>
      </c>
      <c r="G1533" s="22">
        <v>16000</v>
      </c>
      <c r="H1533" s="22" t="s">
        <v>5088</v>
      </c>
      <c r="I1533" s="26">
        <f>+IF(H1533='COSTOS VARIOS'!$C$1,'COSTOS VARIOS'!$C$2*'Precios ML'!V1533,'COSTOS VARIOS'!$B$2*'Precios ML'!V1533)</f>
        <v>547980</v>
      </c>
      <c r="J1533" s="22">
        <v>0</v>
      </c>
      <c r="K1533" s="27">
        <f t="shared" si="230"/>
        <v>10.4125</v>
      </c>
      <c r="L1533" s="27">
        <f t="shared" si="231"/>
        <v>10.4125</v>
      </c>
      <c r="M1533" s="26">
        <f>(INDEX(pesos!A:B,MATCH(L1533,pesos!A:A,1),2))</f>
        <v>16200</v>
      </c>
      <c r="N1533" s="26">
        <f>+R1533*'COSTOS VARIOS'!$O$1</f>
        <v>239400</v>
      </c>
      <c r="O1533" s="26">
        <f>+R1533*'COSTOS VARIOS'!$O$2</f>
        <v>5166</v>
      </c>
      <c r="P1533" s="26">
        <f>+R1533*'COSTOS VARIOS'!$O$3</f>
        <v>18900</v>
      </c>
      <c r="Q1533" s="26">
        <v>1</v>
      </c>
      <c r="R1533" s="26">
        <f t="shared" si="232"/>
        <v>1260000</v>
      </c>
      <c r="S1533" s="25">
        <f t="shared" si="233"/>
        <v>2087646</v>
      </c>
      <c r="T1533" s="28">
        <f t="shared" si="234"/>
        <v>0.31243515423591939</v>
      </c>
      <c r="U1533" s="29">
        <f t="shared" si="235"/>
        <v>2739900</v>
      </c>
      <c r="V1533" s="26">
        <f>+INDEX('LISTA DE PRECIOS EKM '!A:K,MATCH('Precios ML'!B1533,'LISTA DE PRECIOS EKM '!A:A,0),8)</f>
        <v>2739900</v>
      </c>
      <c r="W1533" s="26">
        <f t="shared" si="236"/>
        <v>2739900</v>
      </c>
      <c r="X1533" s="26">
        <f t="shared" si="237"/>
        <v>0</v>
      </c>
      <c r="Y1533" s="26"/>
      <c r="Z1533" s="26">
        <f t="shared" si="238"/>
        <v>2739900</v>
      </c>
      <c r="AA1533" s="30">
        <f t="shared" si="239"/>
        <v>1.1745238095238095</v>
      </c>
    </row>
    <row r="1534" spans="1:27">
      <c r="A1534" s="20" t="s">
        <v>6396</v>
      </c>
      <c r="B1534" s="20" t="s">
        <v>6397</v>
      </c>
      <c r="C1534" s="25">
        <v>1300000</v>
      </c>
      <c r="D1534" s="22">
        <v>85</v>
      </c>
      <c r="E1534" s="22">
        <v>49</v>
      </c>
      <c r="F1534" s="22">
        <v>40</v>
      </c>
      <c r="G1534" s="22">
        <v>16000</v>
      </c>
      <c r="H1534" s="22" t="s">
        <v>5088</v>
      </c>
      <c r="I1534" s="26">
        <f>+IF(H1534='COSTOS VARIOS'!$C$1,'COSTOS VARIOS'!$C$2*'Precios ML'!V1534,'COSTOS VARIOS'!$B$2*'Precios ML'!V1534)</f>
        <v>563980</v>
      </c>
      <c r="J1534" s="22">
        <v>0</v>
      </c>
      <c r="K1534" s="27">
        <f t="shared" si="230"/>
        <v>10.4125</v>
      </c>
      <c r="L1534" s="27">
        <f t="shared" si="231"/>
        <v>10.4125</v>
      </c>
      <c r="M1534" s="26">
        <f>(INDEX(pesos!A:B,MATCH(L1534,pesos!A:A,1),2))</f>
        <v>16200</v>
      </c>
      <c r="N1534" s="26">
        <f>+R1534*'COSTOS VARIOS'!$O$1</f>
        <v>247000</v>
      </c>
      <c r="O1534" s="26">
        <f>+R1534*'COSTOS VARIOS'!$O$2</f>
        <v>5330</v>
      </c>
      <c r="P1534" s="26">
        <f>+R1534*'COSTOS VARIOS'!$O$3</f>
        <v>19500</v>
      </c>
      <c r="Q1534" s="26">
        <v>1</v>
      </c>
      <c r="R1534" s="26">
        <f t="shared" si="232"/>
        <v>1300000</v>
      </c>
      <c r="S1534" s="25">
        <f t="shared" si="233"/>
        <v>2152010</v>
      </c>
      <c r="T1534" s="28">
        <f t="shared" si="234"/>
        <v>0.31035636451503468</v>
      </c>
      <c r="U1534" s="29">
        <f t="shared" si="235"/>
        <v>2819900</v>
      </c>
      <c r="V1534" s="26">
        <f>+INDEX('LISTA DE PRECIOS EKM '!A:K,MATCH('Precios ML'!B1534,'LISTA DE PRECIOS EKM '!A:A,0),8)</f>
        <v>2819900</v>
      </c>
      <c r="W1534" s="26">
        <f t="shared" si="236"/>
        <v>2819900</v>
      </c>
      <c r="X1534" s="26">
        <f t="shared" si="237"/>
        <v>0</v>
      </c>
      <c r="Y1534" s="26"/>
      <c r="Z1534" s="26">
        <f t="shared" si="238"/>
        <v>2819900</v>
      </c>
      <c r="AA1534" s="30">
        <f t="shared" si="239"/>
        <v>1.1691538461538462</v>
      </c>
    </row>
    <row r="1535" spans="1:27">
      <c r="A1535" s="20" t="s">
        <v>6396</v>
      </c>
      <c r="B1535" s="20" t="s">
        <v>6397</v>
      </c>
      <c r="C1535" s="25">
        <v>1300000</v>
      </c>
      <c r="D1535" s="22">
        <v>85</v>
      </c>
      <c r="E1535" s="22">
        <v>49</v>
      </c>
      <c r="F1535" s="22">
        <v>40</v>
      </c>
      <c r="G1535" s="22">
        <v>16000</v>
      </c>
      <c r="H1535" s="22" t="s">
        <v>5088</v>
      </c>
      <c r="I1535" s="26">
        <f>+IF(H1535='COSTOS VARIOS'!$C$1,'COSTOS VARIOS'!$C$2*'Precios ML'!V1535,'COSTOS VARIOS'!$B$2*'Precios ML'!V1535)</f>
        <v>563980</v>
      </c>
      <c r="J1535" s="22">
        <v>0</v>
      </c>
      <c r="K1535" s="27">
        <f t="shared" si="230"/>
        <v>10.4125</v>
      </c>
      <c r="L1535" s="27">
        <f t="shared" si="231"/>
        <v>10.4125</v>
      </c>
      <c r="M1535" s="26">
        <f>(INDEX(pesos!A:B,MATCH(L1535,pesos!A:A,1),2))</f>
        <v>16200</v>
      </c>
      <c r="N1535" s="26">
        <f>+R1535*'COSTOS VARIOS'!$O$1</f>
        <v>247000</v>
      </c>
      <c r="O1535" s="26">
        <f>+R1535*'COSTOS VARIOS'!$O$2</f>
        <v>5330</v>
      </c>
      <c r="P1535" s="26">
        <f>+R1535*'COSTOS VARIOS'!$O$3</f>
        <v>19500</v>
      </c>
      <c r="Q1535" s="26">
        <v>1</v>
      </c>
      <c r="R1535" s="26">
        <f t="shared" si="232"/>
        <v>1300000</v>
      </c>
      <c r="S1535" s="25">
        <f t="shared" si="233"/>
        <v>2152010</v>
      </c>
      <c r="T1535" s="28">
        <f t="shared" si="234"/>
        <v>0.31035636451503468</v>
      </c>
      <c r="U1535" s="29">
        <f t="shared" si="235"/>
        <v>2819900</v>
      </c>
      <c r="V1535" s="26">
        <f>+INDEX('LISTA DE PRECIOS EKM '!A:K,MATCH('Precios ML'!B1535,'LISTA DE PRECIOS EKM '!A:A,0),8)</f>
        <v>2819900</v>
      </c>
      <c r="W1535" s="26">
        <f t="shared" si="236"/>
        <v>2819900</v>
      </c>
      <c r="X1535" s="26">
        <f t="shared" si="237"/>
        <v>0</v>
      </c>
      <c r="Y1535" s="26"/>
      <c r="Z1535" s="26">
        <f t="shared" si="238"/>
        <v>2819900</v>
      </c>
      <c r="AA1535" s="30">
        <f t="shared" si="239"/>
        <v>1.1691538461538462</v>
      </c>
    </row>
    <row r="1536" spans="1:27">
      <c r="A1536" s="20" t="s">
        <v>6398</v>
      </c>
      <c r="B1536" s="20" t="s">
        <v>6399</v>
      </c>
      <c r="C1536" s="25">
        <v>1300000</v>
      </c>
      <c r="D1536" s="22">
        <v>85</v>
      </c>
      <c r="E1536" s="22">
        <v>49</v>
      </c>
      <c r="F1536" s="22">
        <v>40</v>
      </c>
      <c r="G1536" s="22">
        <v>16000</v>
      </c>
      <c r="H1536" s="22" t="s">
        <v>5088</v>
      </c>
      <c r="I1536" s="26">
        <f>+IF(H1536='COSTOS VARIOS'!$C$1,'COSTOS VARIOS'!$C$2*'Precios ML'!V1536,'COSTOS VARIOS'!$B$2*'Precios ML'!V1536)</f>
        <v>563980</v>
      </c>
      <c r="J1536" s="22">
        <v>0</v>
      </c>
      <c r="K1536" s="27">
        <f t="shared" si="230"/>
        <v>10.4125</v>
      </c>
      <c r="L1536" s="27">
        <f t="shared" si="231"/>
        <v>10.4125</v>
      </c>
      <c r="M1536" s="26">
        <f>(INDEX(pesos!A:B,MATCH(L1536,pesos!A:A,1),2))</f>
        <v>16200</v>
      </c>
      <c r="N1536" s="26">
        <f>+R1536*'COSTOS VARIOS'!$O$1</f>
        <v>247000</v>
      </c>
      <c r="O1536" s="26">
        <f>+R1536*'COSTOS VARIOS'!$O$2</f>
        <v>5330</v>
      </c>
      <c r="P1536" s="26">
        <f>+R1536*'COSTOS VARIOS'!$O$3</f>
        <v>19500</v>
      </c>
      <c r="Q1536" s="26">
        <v>1</v>
      </c>
      <c r="R1536" s="26">
        <f t="shared" si="232"/>
        <v>1300000</v>
      </c>
      <c r="S1536" s="25">
        <f t="shared" si="233"/>
        <v>2152010</v>
      </c>
      <c r="T1536" s="28">
        <f t="shared" si="234"/>
        <v>0.31035636451503468</v>
      </c>
      <c r="U1536" s="29">
        <f t="shared" si="235"/>
        <v>2819900</v>
      </c>
      <c r="V1536" s="26">
        <f>+INDEX('LISTA DE PRECIOS EKM '!A:K,MATCH('Precios ML'!B1536,'LISTA DE PRECIOS EKM '!A:A,0),8)</f>
        <v>2819900</v>
      </c>
      <c r="W1536" s="26">
        <f t="shared" si="236"/>
        <v>2819900</v>
      </c>
      <c r="X1536" s="26">
        <f t="shared" si="237"/>
        <v>0</v>
      </c>
      <c r="Y1536" s="26"/>
      <c r="Z1536" s="26">
        <f t="shared" si="238"/>
        <v>2819900</v>
      </c>
      <c r="AA1536" s="30">
        <f t="shared" si="239"/>
        <v>1.1691538461538462</v>
      </c>
    </row>
    <row r="1537" spans="1:27">
      <c r="A1537" s="20" t="s">
        <v>6398</v>
      </c>
      <c r="B1537" s="20" t="s">
        <v>6399</v>
      </c>
      <c r="C1537" s="25">
        <v>1300000</v>
      </c>
      <c r="D1537" s="22">
        <v>85</v>
      </c>
      <c r="E1537" s="22">
        <v>49</v>
      </c>
      <c r="F1537" s="22">
        <v>40</v>
      </c>
      <c r="G1537" s="22">
        <v>16000</v>
      </c>
      <c r="H1537" s="22" t="s">
        <v>5088</v>
      </c>
      <c r="I1537" s="26">
        <f>+IF(H1537='COSTOS VARIOS'!$C$1,'COSTOS VARIOS'!$C$2*'Precios ML'!V1537,'COSTOS VARIOS'!$B$2*'Precios ML'!V1537)</f>
        <v>563980</v>
      </c>
      <c r="J1537" s="22">
        <v>0</v>
      </c>
      <c r="K1537" s="27">
        <f t="shared" si="230"/>
        <v>10.4125</v>
      </c>
      <c r="L1537" s="27">
        <f t="shared" si="231"/>
        <v>10.4125</v>
      </c>
      <c r="M1537" s="26">
        <f>(INDEX(pesos!A:B,MATCH(L1537,pesos!A:A,1),2))</f>
        <v>16200</v>
      </c>
      <c r="N1537" s="26">
        <f>+R1537*'COSTOS VARIOS'!$O$1</f>
        <v>247000</v>
      </c>
      <c r="O1537" s="26">
        <f>+R1537*'COSTOS VARIOS'!$O$2</f>
        <v>5330</v>
      </c>
      <c r="P1537" s="26">
        <f>+R1537*'COSTOS VARIOS'!$O$3</f>
        <v>19500</v>
      </c>
      <c r="Q1537" s="26">
        <v>1</v>
      </c>
      <c r="R1537" s="26">
        <f t="shared" si="232"/>
        <v>1300000</v>
      </c>
      <c r="S1537" s="25">
        <f t="shared" si="233"/>
        <v>2152010</v>
      </c>
      <c r="T1537" s="28">
        <f t="shared" si="234"/>
        <v>0.31035636451503468</v>
      </c>
      <c r="U1537" s="29">
        <f t="shared" si="235"/>
        <v>2819900</v>
      </c>
      <c r="V1537" s="26">
        <f>+INDEX('LISTA DE PRECIOS EKM '!A:K,MATCH('Precios ML'!B1537,'LISTA DE PRECIOS EKM '!A:A,0),8)</f>
        <v>2819900</v>
      </c>
      <c r="W1537" s="26">
        <f t="shared" si="236"/>
        <v>2819900</v>
      </c>
      <c r="X1537" s="26">
        <f t="shared" si="237"/>
        <v>0</v>
      </c>
      <c r="Y1537" s="26"/>
      <c r="Z1537" s="26">
        <f t="shared" si="238"/>
        <v>2819900</v>
      </c>
      <c r="AA1537" s="30">
        <f t="shared" si="239"/>
        <v>1.1691538461538462</v>
      </c>
    </row>
    <row r="1538" spans="1:27">
      <c r="A1538" s="20" t="s">
        <v>6400</v>
      </c>
      <c r="B1538" s="20" t="s">
        <v>6401</v>
      </c>
      <c r="C1538" s="25">
        <v>1047000</v>
      </c>
      <c r="D1538" s="22">
        <v>85</v>
      </c>
      <c r="E1538" s="22">
        <v>49</v>
      </c>
      <c r="F1538" s="22">
        <v>40</v>
      </c>
      <c r="G1538" s="22">
        <v>16000</v>
      </c>
      <c r="H1538" s="22" t="s">
        <v>5088</v>
      </c>
      <c r="I1538" s="26">
        <f>+IF(H1538='COSTOS VARIOS'!$C$1,'COSTOS VARIOS'!$C$2*'Precios ML'!V1538,'COSTOS VARIOS'!$B$2*'Precios ML'!V1538)</f>
        <v>457980</v>
      </c>
      <c r="J1538" s="22">
        <v>0</v>
      </c>
      <c r="K1538" s="27">
        <f t="shared" si="230"/>
        <v>10.4125</v>
      </c>
      <c r="L1538" s="27">
        <f t="shared" si="231"/>
        <v>10.4125</v>
      </c>
      <c r="M1538" s="26">
        <f>(INDEX(pesos!A:B,MATCH(L1538,pesos!A:A,1),2))</f>
        <v>16200</v>
      </c>
      <c r="N1538" s="26">
        <f>+R1538*'COSTOS VARIOS'!$O$1</f>
        <v>198930</v>
      </c>
      <c r="O1538" s="26">
        <f>+R1538*'COSTOS VARIOS'!$O$2</f>
        <v>4292.7000000000007</v>
      </c>
      <c r="P1538" s="26">
        <f>+R1538*'COSTOS VARIOS'!$O$3</f>
        <v>15705</v>
      </c>
      <c r="Q1538" s="26">
        <v>1</v>
      </c>
      <c r="R1538" s="26">
        <f t="shared" si="232"/>
        <v>1047000</v>
      </c>
      <c r="S1538" s="25">
        <f t="shared" si="233"/>
        <v>1740107.7</v>
      </c>
      <c r="T1538" s="28">
        <f t="shared" si="234"/>
        <v>0.31595302980384488</v>
      </c>
      <c r="U1538" s="29">
        <f t="shared" si="235"/>
        <v>2289900</v>
      </c>
      <c r="V1538" s="26">
        <f>+INDEX('LISTA DE PRECIOS EKM '!A:K,MATCH('Precios ML'!B1538,'LISTA DE PRECIOS EKM '!A:A,0),8)</f>
        <v>2289900</v>
      </c>
      <c r="W1538" s="26">
        <f t="shared" si="236"/>
        <v>2289900</v>
      </c>
      <c r="X1538" s="26">
        <f t="shared" si="237"/>
        <v>0</v>
      </c>
      <c r="Y1538" s="26"/>
      <c r="Z1538" s="26">
        <f t="shared" si="238"/>
        <v>2289900</v>
      </c>
      <c r="AA1538" s="30">
        <f t="shared" si="239"/>
        <v>1.1871060171919772</v>
      </c>
    </row>
    <row r="1539" spans="1:27">
      <c r="A1539" s="20" t="s">
        <v>6400</v>
      </c>
      <c r="B1539" s="20" t="s">
        <v>6401</v>
      </c>
      <c r="C1539" s="25">
        <v>1047000</v>
      </c>
      <c r="D1539" s="22">
        <v>85</v>
      </c>
      <c r="E1539" s="22">
        <v>49</v>
      </c>
      <c r="F1539" s="22">
        <v>40</v>
      </c>
      <c r="G1539" s="22">
        <v>16000</v>
      </c>
      <c r="H1539" s="22" t="s">
        <v>5088</v>
      </c>
      <c r="I1539" s="26">
        <f>+IF(H1539='COSTOS VARIOS'!$C$1,'COSTOS VARIOS'!$C$2*'Precios ML'!V1539,'COSTOS VARIOS'!$B$2*'Precios ML'!V1539)</f>
        <v>457980</v>
      </c>
      <c r="J1539" s="22">
        <v>0</v>
      </c>
      <c r="K1539" s="27">
        <f t="shared" si="230"/>
        <v>10.4125</v>
      </c>
      <c r="L1539" s="27">
        <f t="shared" si="231"/>
        <v>10.4125</v>
      </c>
      <c r="M1539" s="26">
        <f>(INDEX(pesos!A:B,MATCH(L1539,pesos!A:A,1),2))</f>
        <v>16200</v>
      </c>
      <c r="N1539" s="26">
        <f>+R1539*'COSTOS VARIOS'!$O$1</f>
        <v>198930</v>
      </c>
      <c r="O1539" s="26">
        <f>+R1539*'COSTOS VARIOS'!$O$2</f>
        <v>4292.7000000000007</v>
      </c>
      <c r="P1539" s="26">
        <f>+R1539*'COSTOS VARIOS'!$O$3</f>
        <v>15705</v>
      </c>
      <c r="Q1539" s="26">
        <v>1</v>
      </c>
      <c r="R1539" s="26">
        <f t="shared" si="232"/>
        <v>1047000</v>
      </c>
      <c r="S1539" s="25">
        <f t="shared" si="233"/>
        <v>1740107.7</v>
      </c>
      <c r="T1539" s="28">
        <f t="shared" si="234"/>
        <v>0.31595302980384488</v>
      </c>
      <c r="U1539" s="29">
        <f t="shared" si="235"/>
        <v>2289900</v>
      </c>
      <c r="V1539" s="26">
        <f>+INDEX('LISTA DE PRECIOS EKM '!A:K,MATCH('Precios ML'!B1539,'LISTA DE PRECIOS EKM '!A:A,0),8)</f>
        <v>2289900</v>
      </c>
      <c r="W1539" s="26">
        <f t="shared" si="236"/>
        <v>2289900</v>
      </c>
      <c r="X1539" s="26">
        <f t="shared" si="237"/>
        <v>0</v>
      </c>
      <c r="Y1539" s="26"/>
      <c r="Z1539" s="26">
        <f t="shared" si="238"/>
        <v>2289900</v>
      </c>
      <c r="AA1539" s="30">
        <f t="shared" si="239"/>
        <v>1.1871060171919772</v>
      </c>
    </row>
    <row r="1540" spans="1:27">
      <c r="A1540" s="20" t="s">
        <v>6402</v>
      </c>
      <c r="B1540" s="20" t="s">
        <v>6403</v>
      </c>
      <c r="C1540" s="25">
        <v>97000</v>
      </c>
      <c r="D1540" s="22">
        <v>85</v>
      </c>
      <c r="E1540" s="22">
        <v>49</v>
      </c>
      <c r="F1540" s="22">
        <v>40</v>
      </c>
      <c r="G1540" s="22">
        <v>16000</v>
      </c>
      <c r="H1540" s="22" t="s">
        <v>5088</v>
      </c>
      <c r="I1540" s="26">
        <f>+IF(H1540='COSTOS VARIOS'!$C$1,'COSTOS VARIOS'!$C$2*'Precios ML'!V1540,'COSTOS VARIOS'!$B$2*'Precios ML'!V1540)</f>
        <v>41980</v>
      </c>
      <c r="J1540" s="22">
        <v>0</v>
      </c>
      <c r="K1540" s="27">
        <f t="shared" ref="K1540:K1603" si="240">+(D1540*E1540*F1540)/G1540</f>
        <v>10.4125</v>
      </c>
      <c r="L1540" s="27">
        <f t="shared" ref="L1540:L1603" si="241">+K1540*Q1540</f>
        <v>10.4125</v>
      </c>
      <c r="M1540" s="26">
        <f>(INDEX(pesos!A:B,MATCH(L1540,pesos!A:A,1),2))</f>
        <v>16200</v>
      </c>
      <c r="N1540" s="26">
        <f>+R1540*'COSTOS VARIOS'!$O$1</f>
        <v>18430</v>
      </c>
      <c r="O1540" s="26">
        <f>+R1540*'COSTOS VARIOS'!$O$2</f>
        <v>397.70000000000005</v>
      </c>
      <c r="P1540" s="26">
        <f>+R1540*'COSTOS VARIOS'!$O$3</f>
        <v>1455</v>
      </c>
      <c r="Q1540" s="26">
        <v>1</v>
      </c>
      <c r="R1540" s="26">
        <f t="shared" ref="R1540:R1603" si="242">+C1540*Q1540</f>
        <v>97000</v>
      </c>
      <c r="S1540" s="25">
        <f t="shared" ref="S1540:S1603" si="243">+R1540+P1540+O1540+N1540+M1540+I1540</f>
        <v>175462.7</v>
      </c>
      <c r="T1540" s="28">
        <f t="shared" ref="T1540:T1603" si="244">+(V1540/S1540)-1</f>
        <v>0.19626564506302469</v>
      </c>
      <c r="U1540" s="29">
        <f t="shared" ref="U1540:U1603" si="245">+S1540*T1540+S1540</f>
        <v>209900</v>
      </c>
      <c r="V1540" s="26">
        <f>+INDEX('LISTA DE PRECIOS EKM '!A:K,MATCH('Precios ML'!B1540,'LISTA DE PRECIOS EKM '!A:A,0),8)</f>
        <v>209900</v>
      </c>
      <c r="W1540" s="26">
        <f t="shared" ref="W1540:W1603" si="246">+V1540*Q1540</f>
        <v>209900</v>
      </c>
      <c r="X1540" s="26">
        <f t="shared" ref="X1540:X1603" si="247">+W1540-U1540</f>
        <v>0</v>
      </c>
      <c r="Y1540" s="26"/>
      <c r="Z1540" s="26">
        <f t="shared" ref="Z1540:Z1603" si="248">+W1540-Y1540</f>
        <v>209900</v>
      </c>
      <c r="AA1540" s="30">
        <f t="shared" ref="AA1540:AA1603" si="249">+(Z1540/C1540)-1</f>
        <v>1.1639175257731957</v>
      </c>
    </row>
    <row r="1541" spans="1:27">
      <c r="A1541" s="20" t="s">
        <v>6404</v>
      </c>
      <c r="B1541" s="20" t="s">
        <v>6405</v>
      </c>
      <c r="C1541" s="25">
        <v>596000</v>
      </c>
      <c r="D1541" s="22">
        <v>85</v>
      </c>
      <c r="E1541" s="22">
        <v>49</v>
      </c>
      <c r="F1541" s="22">
        <v>40</v>
      </c>
      <c r="G1541" s="22">
        <v>16000</v>
      </c>
      <c r="H1541" s="22" t="s">
        <v>5088</v>
      </c>
      <c r="I1541" s="26">
        <f>+IF(H1541='COSTOS VARIOS'!$C$1,'COSTOS VARIOS'!$C$2*'Precios ML'!V1541,'COSTOS VARIOS'!$B$2*'Precios ML'!V1541)</f>
        <v>257980</v>
      </c>
      <c r="J1541" s="22">
        <v>0</v>
      </c>
      <c r="K1541" s="27">
        <f t="shared" si="240"/>
        <v>10.4125</v>
      </c>
      <c r="L1541" s="27">
        <f t="shared" si="241"/>
        <v>10.4125</v>
      </c>
      <c r="M1541" s="26">
        <f>(INDEX(pesos!A:B,MATCH(L1541,pesos!A:A,1),2))</f>
        <v>16200</v>
      </c>
      <c r="N1541" s="26">
        <f>+R1541*'COSTOS VARIOS'!$O$1</f>
        <v>113240</v>
      </c>
      <c r="O1541" s="26">
        <f>+R1541*'COSTOS VARIOS'!$O$2</f>
        <v>2443.6000000000004</v>
      </c>
      <c r="P1541" s="26">
        <f>+R1541*'COSTOS VARIOS'!$O$3</f>
        <v>8940</v>
      </c>
      <c r="Q1541" s="26">
        <v>1</v>
      </c>
      <c r="R1541" s="26">
        <f t="shared" si="242"/>
        <v>596000</v>
      </c>
      <c r="S1541" s="25">
        <f t="shared" si="243"/>
        <v>994803.6</v>
      </c>
      <c r="T1541" s="28">
        <f t="shared" si="244"/>
        <v>0.29663784891811806</v>
      </c>
      <c r="U1541" s="29">
        <f t="shared" si="245"/>
        <v>1289900</v>
      </c>
      <c r="V1541" s="26">
        <f>+INDEX('LISTA DE PRECIOS EKM '!A:K,MATCH('Precios ML'!B1541,'LISTA DE PRECIOS EKM '!A:A,0),8)</f>
        <v>1289900</v>
      </c>
      <c r="W1541" s="26">
        <f t="shared" si="246"/>
        <v>1289900</v>
      </c>
      <c r="X1541" s="26">
        <f t="shared" si="247"/>
        <v>0</v>
      </c>
      <c r="Y1541" s="26"/>
      <c r="Z1541" s="26">
        <f t="shared" si="248"/>
        <v>1289900</v>
      </c>
      <c r="AA1541" s="30">
        <f t="shared" si="249"/>
        <v>1.164261744966443</v>
      </c>
    </row>
    <row r="1542" spans="1:27">
      <c r="A1542" s="20" t="s">
        <v>6404</v>
      </c>
      <c r="B1542" s="20" t="s">
        <v>6405</v>
      </c>
      <c r="C1542" s="25">
        <v>596000</v>
      </c>
      <c r="D1542" s="22">
        <v>85</v>
      </c>
      <c r="E1542" s="22">
        <v>49</v>
      </c>
      <c r="F1542" s="22">
        <v>40</v>
      </c>
      <c r="G1542" s="22">
        <v>16000</v>
      </c>
      <c r="H1542" s="22" t="s">
        <v>5088</v>
      </c>
      <c r="I1542" s="26">
        <f>+IF(H1542='COSTOS VARIOS'!$C$1,'COSTOS VARIOS'!$C$2*'Precios ML'!V1542,'COSTOS VARIOS'!$B$2*'Precios ML'!V1542)</f>
        <v>257980</v>
      </c>
      <c r="J1542" s="22">
        <v>0</v>
      </c>
      <c r="K1542" s="27">
        <f t="shared" si="240"/>
        <v>10.4125</v>
      </c>
      <c r="L1542" s="27">
        <f t="shared" si="241"/>
        <v>10.4125</v>
      </c>
      <c r="M1542" s="26">
        <f>(INDEX(pesos!A:B,MATCH(L1542,pesos!A:A,1),2))</f>
        <v>16200</v>
      </c>
      <c r="N1542" s="26">
        <f>+R1542*'COSTOS VARIOS'!$O$1</f>
        <v>113240</v>
      </c>
      <c r="O1542" s="26">
        <f>+R1542*'COSTOS VARIOS'!$O$2</f>
        <v>2443.6000000000004</v>
      </c>
      <c r="P1542" s="26">
        <f>+R1542*'COSTOS VARIOS'!$O$3</f>
        <v>8940</v>
      </c>
      <c r="Q1542" s="26">
        <v>1</v>
      </c>
      <c r="R1542" s="26">
        <f t="shared" si="242"/>
        <v>596000</v>
      </c>
      <c r="S1542" s="25">
        <f t="shared" si="243"/>
        <v>994803.6</v>
      </c>
      <c r="T1542" s="28">
        <f t="shared" si="244"/>
        <v>0.29663784891811806</v>
      </c>
      <c r="U1542" s="29">
        <f t="shared" si="245"/>
        <v>1289900</v>
      </c>
      <c r="V1542" s="26">
        <f>+INDEX('LISTA DE PRECIOS EKM '!A:K,MATCH('Precios ML'!B1542,'LISTA DE PRECIOS EKM '!A:A,0),8)</f>
        <v>1289900</v>
      </c>
      <c r="W1542" s="26">
        <f t="shared" si="246"/>
        <v>1289900</v>
      </c>
      <c r="X1542" s="26">
        <f t="shared" si="247"/>
        <v>0</v>
      </c>
      <c r="Y1542" s="26"/>
      <c r="Z1542" s="26">
        <f t="shared" si="248"/>
        <v>1289900</v>
      </c>
      <c r="AA1542" s="30">
        <f t="shared" si="249"/>
        <v>1.164261744966443</v>
      </c>
    </row>
    <row r="1543" spans="1:27">
      <c r="A1543" s="20" t="s">
        <v>6406</v>
      </c>
      <c r="B1543" s="20" t="s">
        <v>6407</v>
      </c>
      <c r="C1543" s="25">
        <v>774000</v>
      </c>
      <c r="D1543" s="22">
        <v>85</v>
      </c>
      <c r="E1543" s="22">
        <v>49</v>
      </c>
      <c r="F1543" s="22">
        <v>40</v>
      </c>
      <c r="G1543" s="22">
        <v>16000</v>
      </c>
      <c r="H1543" s="22" t="s">
        <v>5088</v>
      </c>
      <c r="I1543" s="26">
        <f>+IF(H1543='COSTOS VARIOS'!$C$1,'COSTOS VARIOS'!$C$2*'Precios ML'!V1543,'COSTOS VARIOS'!$B$2*'Precios ML'!V1543)</f>
        <v>331980</v>
      </c>
      <c r="J1543" s="22">
        <v>0</v>
      </c>
      <c r="K1543" s="27">
        <f t="shared" si="240"/>
        <v>10.4125</v>
      </c>
      <c r="L1543" s="27">
        <f t="shared" si="241"/>
        <v>10.4125</v>
      </c>
      <c r="M1543" s="26">
        <f>(INDEX(pesos!A:B,MATCH(L1543,pesos!A:A,1),2))</f>
        <v>16200</v>
      </c>
      <c r="N1543" s="26">
        <f>+R1543*'COSTOS VARIOS'!$O$1</f>
        <v>147060</v>
      </c>
      <c r="O1543" s="26">
        <f>+R1543*'COSTOS VARIOS'!$O$2</f>
        <v>3173.4</v>
      </c>
      <c r="P1543" s="26">
        <f>+R1543*'COSTOS VARIOS'!$O$3</f>
        <v>11610</v>
      </c>
      <c r="Q1543" s="26">
        <v>1</v>
      </c>
      <c r="R1543" s="26">
        <f t="shared" si="242"/>
        <v>774000</v>
      </c>
      <c r="S1543" s="25">
        <f t="shared" si="243"/>
        <v>1284023.3999999999</v>
      </c>
      <c r="T1543" s="28">
        <f t="shared" si="244"/>
        <v>0.29273345018478647</v>
      </c>
      <c r="U1543" s="29">
        <f t="shared" si="245"/>
        <v>1659900</v>
      </c>
      <c r="V1543" s="26">
        <f>+INDEX('LISTA DE PRECIOS EKM '!A:K,MATCH('Precios ML'!B1543,'LISTA DE PRECIOS EKM '!A:A,0),8)</f>
        <v>1659900</v>
      </c>
      <c r="W1543" s="26">
        <f t="shared" si="246"/>
        <v>1659900</v>
      </c>
      <c r="X1543" s="26">
        <f t="shared" si="247"/>
        <v>0</v>
      </c>
      <c r="Y1543" s="26"/>
      <c r="Z1543" s="26">
        <f t="shared" si="248"/>
        <v>1659900</v>
      </c>
      <c r="AA1543" s="30">
        <f t="shared" si="249"/>
        <v>1.1445736434108529</v>
      </c>
    </row>
    <row r="1544" spans="1:27">
      <c r="A1544" s="20" t="s">
        <v>6406</v>
      </c>
      <c r="B1544" s="20" t="s">
        <v>6407</v>
      </c>
      <c r="C1544" s="25">
        <v>774000</v>
      </c>
      <c r="D1544" s="22">
        <v>85</v>
      </c>
      <c r="E1544" s="22">
        <v>49</v>
      </c>
      <c r="F1544" s="22">
        <v>40</v>
      </c>
      <c r="G1544" s="22">
        <v>16000</v>
      </c>
      <c r="H1544" s="22" t="s">
        <v>5088</v>
      </c>
      <c r="I1544" s="26">
        <f>+IF(H1544='COSTOS VARIOS'!$C$1,'COSTOS VARIOS'!$C$2*'Precios ML'!V1544,'COSTOS VARIOS'!$B$2*'Precios ML'!V1544)</f>
        <v>331980</v>
      </c>
      <c r="J1544" s="22">
        <v>0</v>
      </c>
      <c r="K1544" s="27">
        <f t="shared" si="240"/>
        <v>10.4125</v>
      </c>
      <c r="L1544" s="27">
        <f t="shared" si="241"/>
        <v>10.4125</v>
      </c>
      <c r="M1544" s="26">
        <f>(INDEX(pesos!A:B,MATCH(L1544,pesos!A:A,1),2))</f>
        <v>16200</v>
      </c>
      <c r="N1544" s="26">
        <f>+R1544*'COSTOS VARIOS'!$O$1</f>
        <v>147060</v>
      </c>
      <c r="O1544" s="26">
        <f>+R1544*'COSTOS VARIOS'!$O$2</f>
        <v>3173.4</v>
      </c>
      <c r="P1544" s="26">
        <f>+R1544*'COSTOS VARIOS'!$O$3</f>
        <v>11610</v>
      </c>
      <c r="Q1544" s="26">
        <v>1</v>
      </c>
      <c r="R1544" s="26">
        <f t="shared" si="242"/>
        <v>774000</v>
      </c>
      <c r="S1544" s="25">
        <f t="shared" si="243"/>
        <v>1284023.3999999999</v>
      </c>
      <c r="T1544" s="28">
        <f t="shared" si="244"/>
        <v>0.29273345018478647</v>
      </c>
      <c r="U1544" s="29">
        <f t="shared" si="245"/>
        <v>1659900</v>
      </c>
      <c r="V1544" s="26">
        <f>+INDEX('LISTA DE PRECIOS EKM '!A:K,MATCH('Precios ML'!B1544,'LISTA DE PRECIOS EKM '!A:A,0),8)</f>
        <v>1659900</v>
      </c>
      <c r="W1544" s="26">
        <f t="shared" si="246"/>
        <v>1659900</v>
      </c>
      <c r="X1544" s="26">
        <f t="shared" si="247"/>
        <v>0</v>
      </c>
      <c r="Y1544" s="26"/>
      <c r="Z1544" s="26">
        <f t="shared" si="248"/>
        <v>1659900</v>
      </c>
      <c r="AA1544" s="30">
        <f t="shared" si="249"/>
        <v>1.1445736434108529</v>
      </c>
    </row>
    <row r="1545" spans="1:27">
      <c r="A1545" s="20" t="s">
        <v>6408</v>
      </c>
      <c r="B1545" s="20" t="s">
        <v>6409</v>
      </c>
      <c r="C1545" s="25">
        <v>298000</v>
      </c>
      <c r="D1545" s="22">
        <v>85</v>
      </c>
      <c r="E1545" s="22">
        <v>49</v>
      </c>
      <c r="F1545" s="22">
        <v>40</v>
      </c>
      <c r="G1545" s="22">
        <v>16000</v>
      </c>
      <c r="H1545" s="22" t="s">
        <v>5088</v>
      </c>
      <c r="I1545" s="26">
        <f>+IF(H1545='COSTOS VARIOS'!$C$1,'COSTOS VARIOS'!$C$2*'Precios ML'!V1545,'COSTOS VARIOS'!$B$2*'Precios ML'!V1545)</f>
        <v>129980</v>
      </c>
      <c r="J1545" s="22">
        <v>0</v>
      </c>
      <c r="K1545" s="27">
        <f t="shared" si="240"/>
        <v>10.4125</v>
      </c>
      <c r="L1545" s="27">
        <f t="shared" si="241"/>
        <v>10.4125</v>
      </c>
      <c r="M1545" s="26">
        <f>(INDEX(pesos!A:B,MATCH(L1545,pesos!A:A,1),2))</f>
        <v>16200</v>
      </c>
      <c r="N1545" s="26">
        <f>+R1545*'COSTOS VARIOS'!$O$1</f>
        <v>56620</v>
      </c>
      <c r="O1545" s="26">
        <f>+R1545*'COSTOS VARIOS'!$O$2</f>
        <v>1221.8000000000002</v>
      </c>
      <c r="P1545" s="26">
        <f>+R1545*'COSTOS VARIOS'!$O$3</f>
        <v>4470</v>
      </c>
      <c r="Q1545" s="26">
        <v>1</v>
      </c>
      <c r="R1545" s="26">
        <f t="shared" si="242"/>
        <v>298000</v>
      </c>
      <c r="S1545" s="25">
        <f t="shared" si="243"/>
        <v>506491.8</v>
      </c>
      <c r="T1545" s="28">
        <f t="shared" si="244"/>
        <v>0.28314022063140998</v>
      </c>
      <c r="U1545" s="29">
        <f t="shared" si="245"/>
        <v>649900</v>
      </c>
      <c r="V1545" s="26">
        <f>+INDEX('LISTA DE PRECIOS EKM '!A:K,MATCH('Precios ML'!B1545,'LISTA DE PRECIOS EKM '!A:A,0),8)</f>
        <v>649900</v>
      </c>
      <c r="W1545" s="26">
        <f t="shared" si="246"/>
        <v>649900</v>
      </c>
      <c r="X1545" s="26">
        <f t="shared" si="247"/>
        <v>0</v>
      </c>
      <c r="Y1545" s="26"/>
      <c r="Z1545" s="26">
        <f t="shared" si="248"/>
        <v>649900</v>
      </c>
      <c r="AA1545" s="30">
        <f t="shared" si="249"/>
        <v>1.1808724832214765</v>
      </c>
    </row>
    <row r="1546" spans="1:27">
      <c r="A1546" s="20" t="s">
        <v>6408</v>
      </c>
      <c r="B1546" s="20" t="s">
        <v>6409</v>
      </c>
      <c r="C1546" s="25">
        <v>298000</v>
      </c>
      <c r="D1546" s="22">
        <v>85</v>
      </c>
      <c r="E1546" s="22">
        <v>49</v>
      </c>
      <c r="F1546" s="22">
        <v>40</v>
      </c>
      <c r="G1546" s="22">
        <v>16000</v>
      </c>
      <c r="H1546" s="22" t="s">
        <v>5088</v>
      </c>
      <c r="I1546" s="26">
        <f>+IF(H1546='COSTOS VARIOS'!$C$1,'COSTOS VARIOS'!$C$2*'Precios ML'!V1546,'COSTOS VARIOS'!$B$2*'Precios ML'!V1546)</f>
        <v>129980</v>
      </c>
      <c r="J1546" s="22">
        <v>0</v>
      </c>
      <c r="K1546" s="27">
        <f t="shared" si="240"/>
        <v>10.4125</v>
      </c>
      <c r="L1546" s="27">
        <f t="shared" si="241"/>
        <v>10.4125</v>
      </c>
      <c r="M1546" s="26">
        <f>(INDEX(pesos!A:B,MATCH(L1546,pesos!A:A,1),2))</f>
        <v>16200</v>
      </c>
      <c r="N1546" s="26">
        <f>+R1546*'COSTOS VARIOS'!$O$1</f>
        <v>56620</v>
      </c>
      <c r="O1546" s="26">
        <f>+R1546*'COSTOS VARIOS'!$O$2</f>
        <v>1221.8000000000002</v>
      </c>
      <c r="P1546" s="26">
        <f>+R1546*'COSTOS VARIOS'!$O$3</f>
        <v>4470</v>
      </c>
      <c r="Q1546" s="26">
        <v>1</v>
      </c>
      <c r="R1546" s="26">
        <f t="shared" si="242"/>
        <v>298000</v>
      </c>
      <c r="S1546" s="25">
        <f t="shared" si="243"/>
        <v>506491.8</v>
      </c>
      <c r="T1546" s="28">
        <f t="shared" si="244"/>
        <v>0.28314022063140998</v>
      </c>
      <c r="U1546" s="29">
        <f t="shared" si="245"/>
        <v>649900</v>
      </c>
      <c r="V1546" s="26">
        <f>+INDEX('LISTA DE PRECIOS EKM '!A:K,MATCH('Precios ML'!B1546,'LISTA DE PRECIOS EKM '!A:A,0),8)</f>
        <v>649900</v>
      </c>
      <c r="W1546" s="26">
        <f t="shared" si="246"/>
        <v>649900</v>
      </c>
      <c r="X1546" s="26">
        <f t="shared" si="247"/>
        <v>0</v>
      </c>
      <c r="Y1546" s="26"/>
      <c r="Z1546" s="26">
        <f t="shared" si="248"/>
        <v>649900</v>
      </c>
      <c r="AA1546" s="30">
        <f t="shared" si="249"/>
        <v>1.1808724832214765</v>
      </c>
    </row>
    <row r="1547" spans="1:27">
      <c r="A1547" s="20" t="s">
        <v>6410</v>
      </c>
      <c r="B1547" s="20" t="s">
        <v>6411</v>
      </c>
      <c r="C1547" s="25">
        <v>894000</v>
      </c>
      <c r="D1547" s="22">
        <v>85</v>
      </c>
      <c r="E1547" s="22">
        <v>49</v>
      </c>
      <c r="F1547" s="22">
        <v>40</v>
      </c>
      <c r="G1547" s="22">
        <v>16000</v>
      </c>
      <c r="H1547" s="22" t="s">
        <v>5088</v>
      </c>
      <c r="I1547" s="26">
        <f>+IF(H1547='COSTOS VARIOS'!$C$1,'COSTOS VARIOS'!$C$2*'Precios ML'!V1547,'COSTOS VARIOS'!$B$2*'Precios ML'!V1547)</f>
        <v>383980</v>
      </c>
      <c r="J1547" s="22">
        <v>0</v>
      </c>
      <c r="K1547" s="27">
        <f t="shared" si="240"/>
        <v>10.4125</v>
      </c>
      <c r="L1547" s="27">
        <f t="shared" si="241"/>
        <v>10.4125</v>
      </c>
      <c r="M1547" s="26">
        <f>(INDEX(pesos!A:B,MATCH(L1547,pesos!A:A,1),2))</f>
        <v>16200</v>
      </c>
      <c r="N1547" s="26">
        <f>+R1547*'COSTOS VARIOS'!$O$1</f>
        <v>169860</v>
      </c>
      <c r="O1547" s="26">
        <f>+R1547*'COSTOS VARIOS'!$O$2</f>
        <v>3665.4</v>
      </c>
      <c r="P1547" s="26">
        <f>+R1547*'COSTOS VARIOS'!$O$3</f>
        <v>13410</v>
      </c>
      <c r="Q1547" s="26">
        <v>1</v>
      </c>
      <c r="R1547" s="26">
        <f t="shared" si="242"/>
        <v>894000</v>
      </c>
      <c r="S1547" s="25">
        <f t="shared" si="243"/>
        <v>1481115.4</v>
      </c>
      <c r="T1547" s="28">
        <f t="shared" si="244"/>
        <v>0.29625281055075114</v>
      </c>
      <c r="U1547" s="29">
        <f t="shared" si="245"/>
        <v>1919900</v>
      </c>
      <c r="V1547" s="26">
        <f>+INDEX('LISTA DE PRECIOS EKM '!A:K,MATCH('Precios ML'!B1547,'LISTA DE PRECIOS EKM '!A:A,0),8)</f>
        <v>1919900</v>
      </c>
      <c r="W1547" s="26">
        <f t="shared" si="246"/>
        <v>1919900</v>
      </c>
      <c r="X1547" s="26">
        <f t="shared" si="247"/>
        <v>0</v>
      </c>
      <c r="Y1547" s="26"/>
      <c r="Z1547" s="26">
        <f t="shared" si="248"/>
        <v>1919900</v>
      </c>
      <c r="AA1547" s="30">
        <f t="shared" si="249"/>
        <v>1.1475391498881433</v>
      </c>
    </row>
    <row r="1548" spans="1:27">
      <c r="A1548" s="20" t="s">
        <v>6410</v>
      </c>
      <c r="B1548" s="20" t="s">
        <v>6411</v>
      </c>
      <c r="C1548" s="25">
        <v>894000</v>
      </c>
      <c r="D1548" s="22">
        <v>85</v>
      </c>
      <c r="E1548" s="22">
        <v>49</v>
      </c>
      <c r="F1548" s="22">
        <v>40</v>
      </c>
      <c r="G1548" s="22">
        <v>16000</v>
      </c>
      <c r="H1548" s="22" t="s">
        <v>5088</v>
      </c>
      <c r="I1548" s="26">
        <f>+IF(H1548='COSTOS VARIOS'!$C$1,'COSTOS VARIOS'!$C$2*'Precios ML'!V1548,'COSTOS VARIOS'!$B$2*'Precios ML'!V1548)</f>
        <v>383980</v>
      </c>
      <c r="J1548" s="22">
        <v>0</v>
      </c>
      <c r="K1548" s="27">
        <f t="shared" si="240"/>
        <v>10.4125</v>
      </c>
      <c r="L1548" s="27">
        <f t="shared" si="241"/>
        <v>10.4125</v>
      </c>
      <c r="M1548" s="26">
        <f>(INDEX(pesos!A:B,MATCH(L1548,pesos!A:A,1),2))</f>
        <v>16200</v>
      </c>
      <c r="N1548" s="26">
        <f>+R1548*'COSTOS VARIOS'!$O$1</f>
        <v>169860</v>
      </c>
      <c r="O1548" s="26">
        <f>+R1548*'COSTOS VARIOS'!$O$2</f>
        <v>3665.4</v>
      </c>
      <c r="P1548" s="26">
        <f>+R1548*'COSTOS VARIOS'!$O$3</f>
        <v>13410</v>
      </c>
      <c r="Q1548" s="26">
        <v>1</v>
      </c>
      <c r="R1548" s="26">
        <f t="shared" si="242"/>
        <v>894000</v>
      </c>
      <c r="S1548" s="25">
        <f t="shared" si="243"/>
        <v>1481115.4</v>
      </c>
      <c r="T1548" s="28">
        <f t="shared" si="244"/>
        <v>0.29625281055075114</v>
      </c>
      <c r="U1548" s="29">
        <f t="shared" si="245"/>
        <v>1919900</v>
      </c>
      <c r="V1548" s="26">
        <f>+INDEX('LISTA DE PRECIOS EKM '!A:K,MATCH('Precios ML'!B1548,'LISTA DE PRECIOS EKM '!A:A,0),8)</f>
        <v>1919900</v>
      </c>
      <c r="W1548" s="26">
        <f t="shared" si="246"/>
        <v>1919900</v>
      </c>
      <c r="X1548" s="26">
        <f t="shared" si="247"/>
        <v>0</v>
      </c>
      <c r="Y1548" s="26"/>
      <c r="Z1548" s="26">
        <f t="shared" si="248"/>
        <v>1919900</v>
      </c>
      <c r="AA1548" s="30">
        <f t="shared" si="249"/>
        <v>1.1475391498881433</v>
      </c>
    </row>
    <row r="1549" spans="1:27">
      <c r="A1549" s="20" t="s">
        <v>6412</v>
      </c>
      <c r="B1549" s="20" t="s">
        <v>6413</v>
      </c>
      <c r="C1549" s="25">
        <v>143000</v>
      </c>
      <c r="D1549" s="22">
        <v>85</v>
      </c>
      <c r="E1549" s="22">
        <v>49</v>
      </c>
      <c r="F1549" s="22">
        <v>40</v>
      </c>
      <c r="G1549" s="22">
        <v>16000</v>
      </c>
      <c r="H1549" s="22" t="s">
        <v>5088</v>
      </c>
      <c r="I1549" s="26">
        <f>+IF(H1549='COSTOS VARIOS'!$C$1,'COSTOS VARIOS'!$C$2*'Precios ML'!V1549,'COSTOS VARIOS'!$B$2*'Precios ML'!V1549)</f>
        <v>63980</v>
      </c>
      <c r="J1549" s="22">
        <v>0</v>
      </c>
      <c r="K1549" s="27">
        <f t="shared" si="240"/>
        <v>10.4125</v>
      </c>
      <c r="L1549" s="27">
        <f t="shared" si="241"/>
        <v>10.4125</v>
      </c>
      <c r="M1549" s="26">
        <f>(INDEX(pesos!A:B,MATCH(L1549,pesos!A:A,1),2))</f>
        <v>16200</v>
      </c>
      <c r="N1549" s="26">
        <f>+R1549*'COSTOS VARIOS'!$O$1</f>
        <v>27170</v>
      </c>
      <c r="O1549" s="26">
        <f>+R1549*'COSTOS VARIOS'!$O$2</f>
        <v>586.30000000000007</v>
      </c>
      <c r="P1549" s="26">
        <f>+R1549*'COSTOS VARIOS'!$O$3</f>
        <v>2145</v>
      </c>
      <c r="Q1549" s="26">
        <v>1</v>
      </c>
      <c r="R1549" s="26">
        <f t="shared" si="242"/>
        <v>143000</v>
      </c>
      <c r="S1549" s="25">
        <f t="shared" si="243"/>
        <v>253081.3</v>
      </c>
      <c r="T1549" s="28">
        <f t="shared" si="244"/>
        <v>0.26402069216492885</v>
      </c>
      <c r="U1549" s="29">
        <f t="shared" si="245"/>
        <v>319900</v>
      </c>
      <c r="V1549" s="26">
        <f>+INDEX('LISTA DE PRECIOS EKM '!A:K,MATCH('Precios ML'!B1549,'LISTA DE PRECIOS EKM '!A:A,0),8)</f>
        <v>319900</v>
      </c>
      <c r="W1549" s="26">
        <f t="shared" si="246"/>
        <v>319900</v>
      </c>
      <c r="X1549" s="26">
        <f t="shared" si="247"/>
        <v>0</v>
      </c>
      <c r="Y1549" s="26"/>
      <c r="Z1549" s="26">
        <f t="shared" si="248"/>
        <v>319900</v>
      </c>
      <c r="AA1549" s="30">
        <f t="shared" si="249"/>
        <v>1.2370629370629369</v>
      </c>
    </row>
    <row r="1550" spans="1:27">
      <c r="A1550" s="20" t="s">
        <v>6414</v>
      </c>
      <c r="B1550" s="20" t="s">
        <v>6415</v>
      </c>
      <c r="C1550" s="25">
        <v>258000</v>
      </c>
      <c r="D1550" s="22">
        <v>85</v>
      </c>
      <c r="E1550" s="22">
        <v>49</v>
      </c>
      <c r="F1550" s="22">
        <v>40</v>
      </c>
      <c r="G1550" s="22">
        <v>16000</v>
      </c>
      <c r="H1550" s="22" t="s">
        <v>5088</v>
      </c>
      <c r="I1550" s="26">
        <f>+IF(H1550='COSTOS VARIOS'!$C$1,'COSTOS VARIOS'!$C$2*'Precios ML'!V1550,'COSTOS VARIOS'!$B$2*'Precios ML'!V1550)</f>
        <v>111980</v>
      </c>
      <c r="J1550" s="22">
        <v>0</v>
      </c>
      <c r="K1550" s="27">
        <f t="shared" si="240"/>
        <v>10.4125</v>
      </c>
      <c r="L1550" s="27">
        <f t="shared" si="241"/>
        <v>10.4125</v>
      </c>
      <c r="M1550" s="26">
        <f>(INDEX(pesos!A:B,MATCH(L1550,pesos!A:A,1),2))</f>
        <v>16200</v>
      </c>
      <c r="N1550" s="26">
        <f>+R1550*'COSTOS VARIOS'!$O$1</f>
        <v>49020</v>
      </c>
      <c r="O1550" s="26">
        <f>+R1550*'COSTOS VARIOS'!$O$2</f>
        <v>1057.8000000000002</v>
      </c>
      <c r="P1550" s="26">
        <f>+R1550*'COSTOS VARIOS'!$O$3</f>
        <v>3870</v>
      </c>
      <c r="Q1550" s="26">
        <v>1</v>
      </c>
      <c r="R1550" s="26">
        <f t="shared" si="242"/>
        <v>258000</v>
      </c>
      <c r="S1550" s="25">
        <f t="shared" si="243"/>
        <v>440127.8</v>
      </c>
      <c r="T1550" s="28">
        <f t="shared" si="244"/>
        <v>0.27213050391272731</v>
      </c>
      <c r="U1550" s="29">
        <f t="shared" si="245"/>
        <v>559900</v>
      </c>
      <c r="V1550" s="26">
        <f>+INDEX('LISTA DE PRECIOS EKM '!A:K,MATCH('Precios ML'!B1550,'LISTA DE PRECIOS EKM '!A:A,0),8)</f>
        <v>559900</v>
      </c>
      <c r="W1550" s="26">
        <f t="shared" si="246"/>
        <v>559900</v>
      </c>
      <c r="X1550" s="26">
        <f t="shared" si="247"/>
        <v>0</v>
      </c>
      <c r="Y1550" s="26"/>
      <c r="Z1550" s="26">
        <f t="shared" si="248"/>
        <v>559900</v>
      </c>
      <c r="AA1550" s="30">
        <f t="shared" si="249"/>
        <v>1.17015503875969</v>
      </c>
    </row>
    <row r="1551" spans="1:27">
      <c r="A1551" s="20" t="s">
        <v>6414</v>
      </c>
      <c r="B1551" s="20" t="s">
        <v>6415</v>
      </c>
      <c r="C1551" s="25">
        <v>258000</v>
      </c>
      <c r="D1551" s="22">
        <v>85</v>
      </c>
      <c r="E1551" s="22">
        <v>49</v>
      </c>
      <c r="F1551" s="22">
        <v>40</v>
      </c>
      <c r="G1551" s="22">
        <v>16000</v>
      </c>
      <c r="H1551" s="22" t="s">
        <v>5088</v>
      </c>
      <c r="I1551" s="26">
        <f>+IF(H1551='COSTOS VARIOS'!$C$1,'COSTOS VARIOS'!$C$2*'Precios ML'!V1551,'COSTOS VARIOS'!$B$2*'Precios ML'!V1551)</f>
        <v>111980</v>
      </c>
      <c r="J1551" s="22">
        <v>0</v>
      </c>
      <c r="K1551" s="27">
        <f t="shared" si="240"/>
        <v>10.4125</v>
      </c>
      <c r="L1551" s="27">
        <f t="shared" si="241"/>
        <v>10.4125</v>
      </c>
      <c r="M1551" s="26">
        <f>(INDEX(pesos!A:B,MATCH(L1551,pesos!A:A,1),2))</f>
        <v>16200</v>
      </c>
      <c r="N1551" s="26">
        <f>+R1551*'COSTOS VARIOS'!$O$1</f>
        <v>49020</v>
      </c>
      <c r="O1551" s="26">
        <f>+R1551*'COSTOS VARIOS'!$O$2</f>
        <v>1057.8000000000002</v>
      </c>
      <c r="P1551" s="26">
        <f>+R1551*'COSTOS VARIOS'!$O$3</f>
        <v>3870</v>
      </c>
      <c r="Q1551" s="26">
        <v>1</v>
      </c>
      <c r="R1551" s="26">
        <f t="shared" si="242"/>
        <v>258000</v>
      </c>
      <c r="S1551" s="25">
        <f t="shared" si="243"/>
        <v>440127.8</v>
      </c>
      <c r="T1551" s="28">
        <f t="shared" si="244"/>
        <v>0.27213050391272731</v>
      </c>
      <c r="U1551" s="29">
        <f t="shared" si="245"/>
        <v>559900</v>
      </c>
      <c r="V1551" s="26">
        <f>+INDEX('LISTA DE PRECIOS EKM '!A:K,MATCH('Precios ML'!B1551,'LISTA DE PRECIOS EKM '!A:A,0),8)</f>
        <v>559900</v>
      </c>
      <c r="W1551" s="26">
        <f t="shared" si="246"/>
        <v>559900</v>
      </c>
      <c r="X1551" s="26">
        <f t="shared" si="247"/>
        <v>0</v>
      </c>
      <c r="Y1551" s="26"/>
      <c r="Z1551" s="26">
        <f t="shared" si="248"/>
        <v>559900</v>
      </c>
      <c r="AA1551" s="30">
        <f t="shared" si="249"/>
        <v>1.17015503875969</v>
      </c>
    </row>
    <row r="1552" spans="1:27">
      <c r="A1552" s="20" t="s">
        <v>6416</v>
      </c>
      <c r="B1552" s="20" t="s">
        <v>6417</v>
      </c>
      <c r="C1552" s="25">
        <v>960000</v>
      </c>
      <c r="D1552" s="22">
        <v>85</v>
      </c>
      <c r="E1552" s="22">
        <v>49</v>
      </c>
      <c r="F1552" s="22">
        <v>40</v>
      </c>
      <c r="G1552" s="22">
        <v>16000</v>
      </c>
      <c r="H1552" s="22" t="s">
        <v>5088</v>
      </c>
      <c r="I1552" s="26">
        <f>+IF(H1552='COSTOS VARIOS'!$C$1,'COSTOS VARIOS'!$C$2*'Precios ML'!V1552,'COSTOS VARIOS'!$B$2*'Precios ML'!V1552)</f>
        <v>411980</v>
      </c>
      <c r="J1552" s="22">
        <v>0</v>
      </c>
      <c r="K1552" s="27">
        <f t="shared" si="240"/>
        <v>10.4125</v>
      </c>
      <c r="L1552" s="27">
        <f t="shared" si="241"/>
        <v>10.4125</v>
      </c>
      <c r="M1552" s="26">
        <f>(INDEX(pesos!A:B,MATCH(L1552,pesos!A:A,1),2))</f>
        <v>16200</v>
      </c>
      <c r="N1552" s="26">
        <f>+R1552*'COSTOS VARIOS'!$O$1</f>
        <v>182400</v>
      </c>
      <c r="O1552" s="26">
        <f>+R1552*'COSTOS VARIOS'!$O$2</f>
        <v>3936.0000000000005</v>
      </c>
      <c r="P1552" s="26">
        <f>+R1552*'COSTOS VARIOS'!$O$3</f>
        <v>14400</v>
      </c>
      <c r="Q1552" s="26">
        <v>1</v>
      </c>
      <c r="R1552" s="26">
        <f t="shared" si="242"/>
        <v>960000</v>
      </c>
      <c r="S1552" s="25">
        <f t="shared" si="243"/>
        <v>1588916</v>
      </c>
      <c r="T1552" s="28">
        <f t="shared" si="244"/>
        <v>0.29641843873433205</v>
      </c>
      <c r="U1552" s="29">
        <f t="shared" si="245"/>
        <v>2059900</v>
      </c>
      <c r="V1552" s="26">
        <f>+INDEX('LISTA DE PRECIOS EKM '!A:K,MATCH('Precios ML'!B1552,'LISTA DE PRECIOS EKM '!A:A,0),8)</f>
        <v>2059900</v>
      </c>
      <c r="W1552" s="26">
        <f t="shared" si="246"/>
        <v>2059900</v>
      </c>
      <c r="X1552" s="26">
        <f t="shared" si="247"/>
        <v>0</v>
      </c>
      <c r="Y1552" s="26"/>
      <c r="Z1552" s="26">
        <f t="shared" si="248"/>
        <v>2059900</v>
      </c>
      <c r="AA1552" s="30">
        <f t="shared" si="249"/>
        <v>1.1457291666666665</v>
      </c>
    </row>
    <row r="1553" spans="1:27">
      <c r="A1553" s="20" t="s">
        <v>6416</v>
      </c>
      <c r="B1553" s="20" t="s">
        <v>6417</v>
      </c>
      <c r="C1553" s="25">
        <v>960000</v>
      </c>
      <c r="D1553" s="22">
        <v>85</v>
      </c>
      <c r="E1553" s="22">
        <v>49</v>
      </c>
      <c r="F1553" s="22">
        <v>40</v>
      </c>
      <c r="G1553" s="22">
        <v>16000</v>
      </c>
      <c r="H1553" s="22" t="s">
        <v>5088</v>
      </c>
      <c r="I1553" s="26">
        <f>+IF(H1553='COSTOS VARIOS'!$C$1,'COSTOS VARIOS'!$C$2*'Precios ML'!V1553,'COSTOS VARIOS'!$B$2*'Precios ML'!V1553)</f>
        <v>411980</v>
      </c>
      <c r="J1553" s="22">
        <v>0</v>
      </c>
      <c r="K1553" s="27">
        <f t="shared" si="240"/>
        <v>10.4125</v>
      </c>
      <c r="L1553" s="27">
        <f t="shared" si="241"/>
        <v>10.4125</v>
      </c>
      <c r="M1553" s="26">
        <f>(INDEX(pesos!A:B,MATCH(L1553,pesos!A:A,1),2))</f>
        <v>16200</v>
      </c>
      <c r="N1553" s="26">
        <f>+R1553*'COSTOS VARIOS'!$O$1</f>
        <v>182400</v>
      </c>
      <c r="O1553" s="26">
        <f>+R1553*'COSTOS VARIOS'!$O$2</f>
        <v>3936.0000000000005</v>
      </c>
      <c r="P1553" s="26">
        <f>+R1553*'COSTOS VARIOS'!$O$3</f>
        <v>14400</v>
      </c>
      <c r="Q1553" s="26">
        <v>1</v>
      </c>
      <c r="R1553" s="26">
        <f t="shared" si="242"/>
        <v>960000</v>
      </c>
      <c r="S1553" s="25">
        <f t="shared" si="243"/>
        <v>1588916</v>
      </c>
      <c r="T1553" s="28">
        <f t="shared" si="244"/>
        <v>0.29641843873433205</v>
      </c>
      <c r="U1553" s="29">
        <f t="shared" si="245"/>
        <v>2059900</v>
      </c>
      <c r="V1553" s="26">
        <f>+INDEX('LISTA DE PRECIOS EKM '!A:K,MATCH('Precios ML'!B1553,'LISTA DE PRECIOS EKM '!A:A,0),8)</f>
        <v>2059900</v>
      </c>
      <c r="W1553" s="26">
        <f t="shared" si="246"/>
        <v>2059900</v>
      </c>
      <c r="X1553" s="26">
        <f t="shared" si="247"/>
        <v>0</v>
      </c>
      <c r="Y1553" s="26"/>
      <c r="Z1553" s="26">
        <f t="shared" si="248"/>
        <v>2059900</v>
      </c>
      <c r="AA1553" s="30">
        <f t="shared" si="249"/>
        <v>1.1457291666666665</v>
      </c>
    </row>
    <row r="1554" spans="1:27">
      <c r="A1554" s="20" t="s">
        <v>6418</v>
      </c>
      <c r="B1554" s="20" t="s">
        <v>6419</v>
      </c>
      <c r="C1554" s="25">
        <v>640000</v>
      </c>
      <c r="D1554" s="22">
        <v>85</v>
      </c>
      <c r="E1554" s="22">
        <v>49</v>
      </c>
      <c r="F1554" s="22">
        <v>40</v>
      </c>
      <c r="G1554" s="22">
        <v>16000</v>
      </c>
      <c r="H1554" s="22" t="s">
        <v>5088</v>
      </c>
      <c r="I1554" s="26">
        <f>+IF(H1554='COSTOS VARIOS'!$C$1,'COSTOS VARIOS'!$C$2*'Precios ML'!V1554,'COSTOS VARIOS'!$B$2*'Precios ML'!V1554)</f>
        <v>275980</v>
      </c>
      <c r="J1554" s="22">
        <v>0</v>
      </c>
      <c r="K1554" s="27">
        <f t="shared" si="240"/>
        <v>10.4125</v>
      </c>
      <c r="L1554" s="27">
        <f t="shared" si="241"/>
        <v>10.4125</v>
      </c>
      <c r="M1554" s="26">
        <f>(INDEX(pesos!A:B,MATCH(L1554,pesos!A:A,1),2))</f>
        <v>16200</v>
      </c>
      <c r="N1554" s="26">
        <f>+R1554*'COSTOS VARIOS'!$O$1</f>
        <v>121600</v>
      </c>
      <c r="O1554" s="26">
        <f>+R1554*'COSTOS VARIOS'!$O$2</f>
        <v>2624</v>
      </c>
      <c r="P1554" s="26">
        <f>+R1554*'COSTOS VARIOS'!$O$3</f>
        <v>9600</v>
      </c>
      <c r="Q1554" s="26">
        <v>1</v>
      </c>
      <c r="R1554" s="26">
        <f t="shared" si="242"/>
        <v>640000</v>
      </c>
      <c r="S1554" s="25">
        <f t="shared" si="243"/>
        <v>1066004</v>
      </c>
      <c r="T1554" s="28">
        <f t="shared" si="244"/>
        <v>0.29446043354433948</v>
      </c>
      <c r="U1554" s="29">
        <f t="shared" si="245"/>
        <v>1379900</v>
      </c>
      <c r="V1554" s="26">
        <f>+INDEX('LISTA DE PRECIOS EKM '!A:K,MATCH('Precios ML'!B1554,'LISTA DE PRECIOS EKM '!A:A,0),8)</f>
        <v>1379900</v>
      </c>
      <c r="W1554" s="26">
        <f t="shared" si="246"/>
        <v>1379900</v>
      </c>
      <c r="X1554" s="26">
        <f t="shared" si="247"/>
        <v>0</v>
      </c>
      <c r="Y1554" s="26"/>
      <c r="Z1554" s="26">
        <f t="shared" si="248"/>
        <v>1379900</v>
      </c>
      <c r="AA1554" s="30">
        <f t="shared" si="249"/>
        <v>1.1560937500000001</v>
      </c>
    </row>
    <row r="1555" spans="1:27">
      <c r="A1555" s="20" t="s">
        <v>6420</v>
      </c>
      <c r="B1555" s="20" t="s">
        <v>6421</v>
      </c>
      <c r="C1555" s="25">
        <v>320000</v>
      </c>
      <c r="D1555" s="22">
        <v>85</v>
      </c>
      <c r="E1555" s="22">
        <v>49</v>
      </c>
      <c r="F1555" s="22">
        <v>40</v>
      </c>
      <c r="G1555" s="22">
        <v>16000</v>
      </c>
      <c r="H1555" s="22" t="s">
        <v>5088</v>
      </c>
      <c r="I1555" s="26">
        <f>+IF(H1555='COSTOS VARIOS'!$C$1,'COSTOS VARIOS'!$C$2*'Precios ML'!V1555,'COSTOS VARIOS'!$B$2*'Precios ML'!V1555)</f>
        <v>137980</v>
      </c>
      <c r="J1555" s="22">
        <v>0</v>
      </c>
      <c r="K1555" s="27">
        <f t="shared" si="240"/>
        <v>10.4125</v>
      </c>
      <c r="L1555" s="27">
        <f t="shared" si="241"/>
        <v>10.4125</v>
      </c>
      <c r="M1555" s="26">
        <f>(INDEX(pesos!A:B,MATCH(L1555,pesos!A:A,1),2))</f>
        <v>16200</v>
      </c>
      <c r="N1555" s="26">
        <f>+R1555*'COSTOS VARIOS'!$O$1</f>
        <v>60800</v>
      </c>
      <c r="O1555" s="26">
        <f>+R1555*'COSTOS VARIOS'!$O$2</f>
        <v>1312</v>
      </c>
      <c r="P1555" s="26">
        <f>+R1555*'COSTOS VARIOS'!$O$3</f>
        <v>4800</v>
      </c>
      <c r="Q1555" s="26">
        <v>1</v>
      </c>
      <c r="R1555" s="26">
        <f t="shared" si="242"/>
        <v>320000</v>
      </c>
      <c r="S1555" s="25">
        <f t="shared" si="243"/>
        <v>541092</v>
      </c>
      <c r="T1555" s="28">
        <f t="shared" si="244"/>
        <v>0.27501423048206219</v>
      </c>
      <c r="U1555" s="29">
        <f t="shared" si="245"/>
        <v>689900</v>
      </c>
      <c r="V1555" s="26">
        <f>+INDEX('LISTA DE PRECIOS EKM '!A:K,MATCH('Precios ML'!B1555,'LISTA DE PRECIOS EKM '!A:A,0),8)</f>
        <v>689900</v>
      </c>
      <c r="W1555" s="26">
        <f t="shared" si="246"/>
        <v>689900</v>
      </c>
      <c r="X1555" s="26">
        <f t="shared" si="247"/>
        <v>0</v>
      </c>
      <c r="Y1555" s="26"/>
      <c r="Z1555" s="26">
        <f t="shared" si="248"/>
        <v>689900</v>
      </c>
      <c r="AA1555" s="30">
        <f t="shared" si="249"/>
        <v>1.1559374999999998</v>
      </c>
    </row>
    <row r="1556" spans="1:27">
      <c r="A1556" s="20" t="s">
        <v>6420</v>
      </c>
      <c r="B1556" s="20" t="s">
        <v>6421</v>
      </c>
      <c r="C1556" s="25">
        <v>320000</v>
      </c>
      <c r="D1556" s="22">
        <v>85</v>
      </c>
      <c r="E1556" s="22">
        <v>49</v>
      </c>
      <c r="F1556" s="22">
        <v>40</v>
      </c>
      <c r="G1556" s="22">
        <v>16000</v>
      </c>
      <c r="H1556" s="22" t="s">
        <v>5088</v>
      </c>
      <c r="I1556" s="26">
        <f>+IF(H1556='COSTOS VARIOS'!$C$1,'COSTOS VARIOS'!$C$2*'Precios ML'!V1556,'COSTOS VARIOS'!$B$2*'Precios ML'!V1556)</f>
        <v>137980</v>
      </c>
      <c r="J1556" s="22">
        <v>0</v>
      </c>
      <c r="K1556" s="27">
        <f t="shared" si="240"/>
        <v>10.4125</v>
      </c>
      <c r="L1556" s="27">
        <f t="shared" si="241"/>
        <v>10.4125</v>
      </c>
      <c r="M1556" s="26">
        <f>(INDEX(pesos!A:B,MATCH(L1556,pesos!A:A,1),2))</f>
        <v>16200</v>
      </c>
      <c r="N1556" s="26">
        <f>+R1556*'COSTOS VARIOS'!$O$1</f>
        <v>60800</v>
      </c>
      <c r="O1556" s="26">
        <f>+R1556*'COSTOS VARIOS'!$O$2</f>
        <v>1312</v>
      </c>
      <c r="P1556" s="26">
        <f>+R1556*'COSTOS VARIOS'!$O$3</f>
        <v>4800</v>
      </c>
      <c r="Q1556" s="26">
        <v>1</v>
      </c>
      <c r="R1556" s="26">
        <f t="shared" si="242"/>
        <v>320000</v>
      </c>
      <c r="S1556" s="25">
        <f t="shared" si="243"/>
        <v>541092</v>
      </c>
      <c r="T1556" s="28">
        <f t="shared" si="244"/>
        <v>0.27501423048206219</v>
      </c>
      <c r="U1556" s="29">
        <f t="shared" si="245"/>
        <v>689900</v>
      </c>
      <c r="V1556" s="26">
        <f>+INDEX('LISTA DE PRECIOS EKM '!A:K,MATCH('Precios ML'!B1556,'LISTA DE PRECIOS EKM '!A:A,0),8)</f>
        <v>689900</v>
      </c>
      <c r="W1556" s="26">
        <f t="shared" si="246"/>
        <v>689900</v>
      </c>
      <c r="X1556" s="26">
        <f t="shared" si="247"/>
        <v>0</v>
      </c>
      <c r="Y1556" s="26"/>
      <c r="Z1556" s="26">
        <f t="shared" si="248"/>
        <v>689900</v>
      </c>
      <c r="AA1556" s="30">
        <f t="shared" si="249"/>
        <v>1.1559374999999998</v>
      </c>
    </row>
    <row r="1557" spans="1:27">
      <c r="A1557" s="20" t="s">
        <v>6422</v>
      </c>
      <c r="B1557" s="20" t="s">
        <v>6423</v>
      </c>
      <c r="C1557" s="25">
        <v>516000</v>
      </c>
      <c r="D1557" s="22">
        <v>85</v>
      </c>
      <c r="E1557" s="22">
        <v>49</v>
      </c>
      <c r="F1557" s="22">
        <v>40</v>
      </c>
      <c r="G1557" s="22">
        <v>16000</v>
      </c>
      <c r="H1557" s="22" t="s">
        <v>5088</v>
      </c>
      <c r="I1557" s="26">
        <f>+IF(H1557='COSTOS VARIOS'!$C$1,'COSTOS VARIOS'!$C$2*'Precios ML'!V1557,'COSTOS VARIOS'!$B$2*'Precios ML'!V1557)</f>
        <v>221980</v>
      </c>
      <c r="J1557" s="22">
        <v>0</v>
      </c>
      <c r="K1557" s="27">
        <f t="shared" si="240"/>
        <v>10.4125</v>
      </c>
      <c r="L1557" s="27">
        <f t="shared" si="241"/>
        <v>10.4125</v>
      </c>
      <c r="M1557" s="26">
        <f>(INDEX(pesos!A:B,MATCH(L1557,pesos!A:A,1),2))</f>
        <v>16200</v>
      </c>
      <c r="N1557" s="26">
        <f>+R1557*'COSTOS VARIOS'!$O$1</f>
        <v>98040</v>
      </c>
      <c r="O1557" s="26">
        <f>+R1557*'COSTOS VARIOS'!$O$2</f>
        <v>2115.6000000000004</v>
      </c>
      <c r="P1557" s="26">
        <f>+R1557*'COSTOS VARIOS'!$O$3</f>
        <v>7740</v>
      </c>
      <c r="Q1557" s="26">
        <v>1</v>
      </c>
      <c r="R1557" s="26">
        <f t="shared" si="242"/>
        <v>516000</v>
      </c>
      <c r="S1557" s="25">
        <f t="shared" si="243"/>
        <v>862075.6</v>
      </c>
      <c r="T1557" s="28">
        <f t="shared" si="244"/>
        <v>0.28747409159939119</v>
      </c>
      <c r="U1557" s="29">
        <f t="shared" si="245"/>
        <v>1109900</v>
      </c>
      <c r="V1557" s="26">
        <f>+INDEX('LISTA DE PRECIOS EKM '!A:K,MATCH('Precios ML'!B1557,'LISTA DE PRECIOS EKM '!A:A,0),8)</f>
        <v>1109900</v>
      </c>
      <c r="W1557" s="26">
        <f t="shared" si="246"/>
        <v>1109900</v>
      </c>
      <c r="X1557" s="26">
        <f t="shared" si="247"/>
        <v>0</v>
      </c>
      <c r="Y1557" s="26"/>
      <c r="Z1557" s="26">
        <f t="shared" si="248"/>
        <v>1109900</v>
      </c>
      <c r="AA1557" s="30">
        <f t="shared" si="249"/>
        <v>1.1509689922480622</v>
      </c>
    </row>
    <row r="1558" spans="1:27">
      <c r="A1558" s="20" t="s">
        <v>6422</v>
      </c>
      <c r="B1558" s="20" t="s">
        <v>6423</v>
      </c>
      <c r="C1558" s="25">
        <v>516000</v>
      </c>
      <c r="D1558" s="22">
        <v>85</v>
      </c>
      <c r="E1558" s="22">
        <v>49</v>
      </c>
      <c r="F1558" s="22">
        <v>40</v>
      </c>
      <c r="G1558" s="22">
        <v>16000</v>
      </c>
      <c r="H1558" s="22" t="s">
        <v>5088</v>
      </c>
      <c r="I1558" s="26">
        <f>+IF(H1558='COSTOS VARIOS'!$C$1,'COSTOS VARIOS'!$C$2*'Precios ML'!V1558,'COSTOS VARIOS'!$B$2*'Precios ML'!V1558)</f>
        <v>221980</v>
      </c>
      <c r="J1558" s="22">
        <v>0</v>
      </c>
      <c r="K1558" s="27">
        <f t="shared" si="240"/>
        <v>10.4125</v>
      </c>
      <c r="L1558" s="27">
        <f t="shared" si="241"/>
        <v>10.4125</v>
      </c>
      <c r="M1558" s="26">
        <f>(INDEX(pesos!A:B,MATCH(L1558,pesos!A:A,1),2))</f>
        <v>16200</v>
      </c>
      <c r="N1558" s="26">
        <f>+R1558*'COSTOS VARIOS'!$O$1</f>
        <v>98040</v>
      </c>
      <c r="O1558" s="26">
        <f>+R1558*'COSTOS VARIOS'!$O$2</f>
        <v>2115.6000000000004</v>
      </c>
      <c r="P1558" s="26">
        <f>+R1558*'COSTOS VARIOS'!$O$3</f>
        <v>7740</v>
      </c>
      <c r="Q1558" s="26">
        <v>1</v>
      </c>
      <c r="R1558" s="26">
        <f t="shared" si="242"/>
        <v>516000</v>
      </c>
      <c r="S1558" s="25">
        <f t="shared" si="243"/>
        <v>862075.6</v>
      </c>
      <c r="T1558" s="28">
        <f t="shared" si="244"/>
        <v>0.28747409159939119</v>
      </c>
      <c r="U1558" s="29">
        <f t="shared" si="245"/>
        <v>1109900</v>
      </c>
      <c r="V1558" s="26">
        <f>+INDEX('LISTA DE PRECIOS EKM '!A:K,MATCH('Precios ML'!B1558,'LISTA DE PRECIOS EKM '!A:A,0),8)</f>
        <v>1109900</v>
      </c>
      <c r="W1558" s="26">
        <f t="shared" si="246"/>
        <v>1109900</v>
      </c>
      <c r="X1558" s="26">
        <f t="shared" si="247"/>
        <v>0</v>
      </c>
      <c r="Y1558" s="26"/>
      <c r="Z1558" s="26">
        <f t="shared" si="248"/>
        <v>1109900</v>
      </c>
      <c r="AA1558" s="30">
        <f t="shared" si="249"/>
        <v>1.1509689922480622</v>
      </c>
    </row>
    <row r="1559" spans="1:27">
      <c r="A1559" s="20" t="s">
        <v>6424</v>
      </c>
      <c r="B1559" s="20" t="s">
        <v>6425</v>
      </c>
      <c r="C1559" s="25">
        <v>780000</v>
      </c>
      <c r="D1559" s="22">
        <v>85</v>
      </c>
      <c r="E1559" s="22">
        <v>49</v>
      </c>
      <c r="F1559" s="22">
        <v>40</v>
      </c>
      <c r="G1559" s="22">
        <v>16000</v>
      </c>
      <c r="H1559" s="22" t="s">
        <v>5088</v>
      </c>
      <c r="I1559" s="26">
        <f>+IF(H1559='COSTOS VARIOS'!$C$1,'COSTOS VARIOS'!$C$2*'Precios ML'!V1559,'COSTOS VARIOS'!$B$2*'Precios ML'!V1559)</f>
        <v>309980</v>
      </c>
      <c r="J1559" s="22">
        <v>0</v>
      </c>
      <c r="K1559" s="27">
        <f t="shared" si="240"/>
        <v>10.4125</v>
      </c>
      <c r="L1559" s="27">
        <f t="shared" si="241"/>
        <v>10.4125</v>
      </c>
      <c r="M1559" s="26">
        <f>(INDEX(pesos!A:B,MATCH(L1559,pesos!A:A,1),2))</f>
        <v>16200</v>
      </c>
      <c r="N1559" s="26">
        <f>+R1559*'COSTOS VARIOS'!$O$1</f>
        <v>148200</v>
      </c>
      <c r="O1559" s="26">
        <f>+R1559*'COSTOS VARIOS'!$O$2</f>
        <v>3198.0000000000005</v>
      </c>
      <c r="P1559" s="26">
        <f>+R1559*'COSTOS VARIOS'!$O$3</f>
        <v>11700</v>
      </c>
      <c r="Q1559" s="26">
        <v>1</v>
      </c>
      <c r="R1559" s="26">
        <f t="shared" si="242"/>
        <v>780000</v>
      </c>
      <c r="S1559" s="25">
        <f t="shared" si="243"/>
        <v>1269278</v>
      </c>
      <c r="T1559" s="28">
        <f t="shared" si="244"/>
        <v>0.22108789406260887</v>
      </c>
      <c r="U1559" s="29">
        <f t="shared" si="245"/>
        <v>1549900</v>
      </c>
      <c r="V1559" s="26">
        <f>+INDEX('LISTA DE PRECIOS EKM '!A:K,MATCH('Precios ML'!B1559,'LISTA DE PRECIOS EKM '!A:A,0),8)</f>
        <v>1549900</v>
      </c>
      <c r="W1559" s="26">
        <f t="shared" si="246"/>
        <v>1549900</v>
      </c>
      <c r="X1559" s="26">
        <f t="shared" si="247"/>
        <v>0</v>
      </c>
      <c r="Y1559" s="26"/>
      <c r="Z1559" s="26">
        <f t="shared" si="248"/>
        <v>1549900</v>
      </c>
      <c r="AA1559" s="30">
        <f t="shared" si="249"/>
        <v>0.98705128205128201</v>
      </c>
    </row>
    <row r="1560" spans="1:27">
      <c r="A1560" s="20" t="s">
        <v>6424</v>
      </c>
      <c r="B1560" s="20" t="s">
        <v>6425</v>
      </c>
      <c r="C1560" s="25">
        <v>780000</v>
      </c>
      <c r="D1560" s="22">
        <v>85</v>
      </c>
      <c r="E1560" s="22">
        <v>49</v>
      </c>
      <c r="F1560" s="22">
        <v>40</v>
      </c>
      <c r="G1560" s="22">
        <v>16000</v>
      </c>
      <c r="H1560" s="22" t="s">
        <v>5088</v>
      </c>
      <c r="I1560" s="26">
        <f>+IF(H1560='COSTOS VARIOS'!$C$1,'COSTOS VARIOS'!$C$2*'Precios ML'!V1560,'COSTOS VARIOS'!$B$2*'Precios ML'!V1560)</f>
        <v>309980</v>
      </c>
      <c r="J1560" s="22">
        <v>0</v>
      </c>
      <c r="K1560" s="27">
        <f t="shared" si="240"/>
        <v>10.4125</v>
      </c>
      <c r="L1560" s="27">
        <f t="shared" si="241"/>
        <v>10.4125</v>
      </c>
      <c r="M1560" s="26">
        <f>(INDEX(pesos!A:B,MATCH(L1560,pesos!A:A,1),2))</f>
        <v>16200</v>
      </c>
      <c r="N1560" s="26">
        <f>+R1560*'COSTOS VARIOS'!$O$1</f>
        <v>148200</v>
      </c>
      <c r="O1560" s="26">
        <f>+R1560*'COSTOS VARIOS'!$O$2</f>
        <v>3198.0000000000005</v>
      </c>
      <c r="P1560" s="26">
        <f>+R1560*'COSTOS VARIOS'!$O$3</f>
        <v>11700</v>
      </c>
      <c r="Q1560" s="26">
        <v>1</v>
      </c>
      <c r="R1560" s="26">
        <f t="shared" si="242"/>
        <v>780000</v>
      </c>
      <c r="S1560" s="25">
        <f t="shared" si="243"/>
        <v>1269278</v>
      </c>
      <c r="T1560" s="28">
        <f t="shared" si="244"/>
        <v>0.22108789406260887</v>
      </c>
      <c r="U1560" s="29">
        <f t="shared" si="245"/>
        <v>1549900</v>
      </c>
      <c r="V1560" s="26">
        <f>+INDEX('LISTA DE PRECIOS EKM '!A:K,MATCH('Precios ML'!B1560,'LISTA DE PRECIOS EKM '!A:A,0),8)</f>
        <v>1549900</v>
      </c>
      <c r="W1560" s="26">
        <f t="shared" si="246"/>
        <v>1549900</v>
      </c>
      <c r="X1560" s="26">
        <f t="shared" si="247"/>
        <v>0</v>
      </c>
      <c r="Y1560" s="26"/>
      <c r="Z1560" s="26">
        <f t="shared" si="248"/>
        <v>1549900</v>
      </c>
      <c r="AA1560" s="30">
        <f t="shared" si="249"/>
        <v>0.98705128205128201</v>
      </c>
    </row>
    <row r="1561" spans="1:27">
      <c r="A1561" s="20" t="s">
        <v>6426</v>
      </c>
      <c r="B1561" s="20" t="s">
        <v>2469</v>
      </c>
      <c r="C1561" s="25">
        <v>260000</v>
      </c>
      <c r="D1561" s="22">
        <v>85</v>
      </c>
      <c r="E1561" s="22">
        <v>49</v>
      </c>
      <c r="F1561" s="22">
        <v>40</v>
      </c>
      <c r="G1561" s="22">
        <v>16000</v>
      </c>
      <c r="H1561" s="22" t="s">
        <v>5088</v>
      </c>
      <c r="I1561" s="26">
        <f>+IF(H1561='COSTOS VARIOS'!$C$1,'COSTOS VARIOS'!$C$2*'Precios ML'!V1561,'COSTOS VARIOS'!$B$2*'Precios ML'!V1561)</f>
        <v>105980</v>
      </c>
      <c r="J1561" s="22">
        <v>0</v>
      </c>
      <c r="K1561" s="27">
        <f t="shared" si="240"/>
        <v>10.4125</v>
      </c>
      <c r="L1561" s="27">
        <f t="shared" si="241"/>
        <v>10.4125</v>
      </c>
      <c r="M1561" s="26">
        <f>(INDEX(pesos!A:B,MATCH(L1561,pesos!A:A,1),2))</f>
        <v>16200</v>
      </c>
      <c r="N1561" s="26">
        <f>+R1561*'COSTOS VARIOS'!$O$1</f>
        <v>49400</v>
      </c>
      <c r="O1561" s="26">
        <f>+R1561*'COSTOS VARIOS'!$O$2</f>
        <v>1066</v>
      </c>
      <c r="P1561" s="26">
        <f>+R1561*'COSTOS VARIOS'!$O$3</f>
        <v>3900</v>
      </c>
      <c r="Q1561" s="26">
        <v>1</v>
      </c>
      <c r="R1561" s="26">
        <f t="shared" si="242"/>
        <v>260000</v>
      </c>
      <c r="S1561" s="25">
        <f t="shared" si="243"/>
        <v>436546</v>
      </c>
      <c r="T1561" s="28">
        <f t="shared" si="244"/>
        <v>0.21384687982480655</v>
      </c>
      <c r="U1561" s="29">
        <f t="shared" si="245"/>
        <v>529900</v>
      </c>
      <c r="V1561" s="26">
        <f>+INDEX('LISTA DE PRECIOS EKM '!A:K,MATCH('Precios ML'!B1561,'LISTA DE PRECIOS EKM '!A:A,0),8)</f>
        <v>529900</v>
      </c>
      <c r="W1561" s="26">
        <f t="shared" si="246"/>
        <v>529900</v>
      </c>
      <c r="X1561" s="26">
        <f t="shared" si="247"/>
        <v>0</v>
      </c>
      <c r="Y1561" s="26"/>
      <c r="Z1561" s="26">
        <f t="shared" si="248"/>
        <v>529900</v>
      </c>
      <c r="AA1561" s="30">
        <f t="shared" si="249"/>
        <v>1.0380769230769231</v>
      </c>
    </row>
    <row r="1562" spans="1:27">
      <c r="A1562" s="20" t="s">
        <v>6426</v>
      </c>
      <c r="B1562" s="20" t="s">
        <v>2469</v>
      </c>
      <c r="C1562" s="25">
        <v>260000</v>
      </c>
      <c r="D1562" s="22">
        <v>85</v>
      </c>
      <c r="E1562" s="22">
        <v>49</v>
      </c>
      <c r="F1562" s="22">
        <v>40</v>
      </c>
      <c r="G1562" s="22">
        <v>16000</v>
      </c>
      <c r="H1562" s="22" t="s">
        <v>5088</v>
      </c>
      <c r="I1562" s="26">
        <f>+IF(H1562='COSTOS VARIOS'!$C$1,'COSTOS VARIOS'!$C$2*'Precios ML'!V1562,'COSTOS VARIOS'!$B$2*'Precios ML'!V1562)</f>
        <v>105980</v>
      </c>
      <c r="J1562" s="22">
        <v>0</v>
      </c>
      <c r="K1562" s="27">
        <f t="shared" si="240"/>
        <v>10.4125</v>
      </c>
      <c r="L1562" s="27">
        <f t="shared" si="241"/>
        <v>10.4125</v>
      </c>
      <c r="M1562" s="26">
        <f>(INDEX(pesos!A:B,MATCH(L1562,pesos!A:A,1),2))</f>
        <v>16200</v>
      </c>
      <c r="N1562" s="26">
        <f>+R1562*'COSTOS VARIOS'!$O$1</f>
        <v>49400</v>
      </c>
      <c r="O1562" s="26">
        <f>+R1562*'COSTOS VARIOS'!$O$2</f>
        <v>1066</v>
      </c>
      <c r="P1562" s="26">
        <f>+R1562*'COSTOS VARIOS'!$O$3</f>
        <v>3900</v>
      </c>
      <c r="Q1562" s="26">
        <v>1</v>
      </c>
      <c r="R1562" s="26">
        <f t="shared" si="242"/>
        <v>260000</v>
      </c>
      <c r="S1562" s="25">
        <f t="shared" si="243"/>
        <v>436546</v>
      </c>
      <c r="T1562" s="28">
        <f t="shared" si="244"/>
        <v>0.21384687982480655</v>
      </c>
      <c r="U1562" s="29">
        <f t="shared" si="245"/>
        <v>529900</v>
      </c>
      <c r="V1562" s="26">
        <f>+INDEX('LISTA DE PRECIOS EKM '!A:K,MATCH('Precios ML'!B1562,'LISTA DE PRECIOS EKM '!A:A,0),8)</f>
        <v>529900</v>
      </c>
      <c r="W1562" s="26">
        <f t="shared" si="246"/>
        <v>529900</v>
      </c>
      <c r="X1562" s="26">
        <f t="shared" si="247"/>
        <v>0</v>
      </c>
      <c r="Y1562" s="26"/>
      <c r="Z1562" s="26">
        <f t="shared" si="248"/>
        <v>529900</v>
      </c>
      <c r="AA1562" s="30">
        <f t="shared" si="249"/>
        <v>1.0380769230769231</v>
      </c>
    </row>
    <row r="1563" spans="1:27">
      <c r="A1563" s="20" t="s">
        <v>6427</v>
      </c>
      <c r="B1563" s="20" t="s">
        <v>2452</v>
      </c>
      <c r="C1563" s="25">
        <v>520000</v>
      </c>
      <c r="D1563" s="22">
        <v>85</v>
      </c>
      <c r="E1563" s="22">
        <v>49</v>
      </c>
      <c r="F1563" s="22">
        <v>40</v>
      </c>
      <c r="G1563" s="22">
        <v>16000</v>
      </c>
      <c r="H1563" s="22" t="s">
        <v>5088</v>
      </c>
      <c r="I1563" s="26">
        <f>+IF(H1563='COSTOS VARIOS'!$C$1,'COSTOS VARIOS'!$C$2*'Precios ML'!V1563,'COSTOS VARIOS'!$B$2*'Precios ML'!V1563)</f>
        <v>189980</v>
      </c>
      <c r="J1563" s="22">
        <v>0</v>
      </c>
      <c r="K1563" s="27">
        <f t="shared" si="240"/>
        <v>10.4125</v>
      </c>
      <c r="L1563" s="27">
        <f t="shared" si="241"/>
        <v>10.4125</v>
      </c>
      <c r="M1563" s="26">
        <f>(INDEX(pesos!A:B,MATCH(L1563,pesos!A:A,1),2))</f>
        <v>16200</v>
      </c>
      <c r="N1563" s="26">
        <f>+R1563*'COSTOS VARIOS'!$O$1</f>
        <v>98800</v>
      </c>
      <c r="O1563" s="26">
        <f>+R1563*'COSTOS VARIOS'!$O$2</f>
        <v>2132</v>
      </c>
      <c r="P1563" s="26">
        <f>+R1563*'COSTOS VARIOS'!$O$3</f>
        <v>7800</v>
      </c>
      <c r="Q1563" s="26">
        <v>1</v>
      </c>
      <c r="R1563" s="26">
        <f t="shared" si="242"/>
        <v>520000</v>
      </c>
      <c r="S1563" s="25">
        <f t="shared" si="243"/>
        <v>834912</v>
      </c>
      <c r="T1563" s="28">
        <f t="shared" si="244"/>
        <v>0.13772469433904422</v>
      </c>
      <c r="U1563" s="29">
        <f t="shared" si="245"/>
        <v>949900.00000000012</v>
      </c>
      <c r="V1563" s="26">
        <f>+INDEX('LISTA DE PRECIOS EKM '!A:K,MATCH('Precios ML'!B1563,'LISTA DE PRECIOS EKM '!A:A,0),8)</f>
        <v>949900</v>
      </c>
      <c r="W1563" s="26">
        <f t="shared" si="246"/>
        <v>949900</v>
      </c>
      <c r="X1563" s="26">
        <f t="shared" si="247"/>
        <v>0</v>
      </c>
      <c r="Y1563" s="26"/>
      <c r="Z1563" s="26">
        <f t="shared" si="248"/>
        <v>949900</v>
      </c>
      <c r="AA1563" s="30">
        <f t="shared" si="249"/>
        <v>0.82673076923076927</v>
      </c>
    </row>
    <row r="1564" spans="1:27">
      <c r="A1564" s="20" t="s">
        <v>6427</v>
      </c>
      <c r="B1564" s="20" t="s">
        <v>2452</v>
      </c>
      <c r="C1564" s="25">
        <v>520000</v>
      </c>
      <c r="D1564" s="22">
        <v>85</v>
      </c>
      <c r="E1564" s="22">
        <v>49</v>
      </c>
      <c r="F1564" s="22">
        <v>40</v>
      </c>
      <c r="G1564" s="22">
        <v>16000</v>
      </c>
      <c r="H1564" s="22" t="s">
        <v>5088</v>
      </c>
      <c r="I1564" s="26">
        <f>+IF(H1564='COSTOS VARIOS'!$C$1,'COSTOS VARIOS'!$C$2*'Precios ML'!V1564,'COSTOS VARIOS'!$B$2*'Precios ML'!V1564)</f>
        <v>189980</v>
      </c>
      <c r="J1564" s="22">
        <v>0</v>
      </c>
      <c r="K1564" s="27">
        <f t="shared" si="240"/>
        <v>10.4125</v>
      </c>
      <c r="L1564" s="27">
        <f t="shared" si="241"/>
        <v>10.4125</v>
      </c>
      <c r="M1564" s="26">
        <f>(INDEX(pesos!A:B,MATCH(L1564,pesos!A:A,1),2))</f>
        <v>16200</v>
      </c>
      <c r="N1564" s="26">
        <f>+R1564*'COSTOS VARIOS'!$O$1</f>
        <v>98800</v>
      </c>
      <c r="O1564" s="26">
        <f>+R1564*'COSTOS VARIOS'!$O$2</f>
        <v>2132</v>
      </c>
      <c r="P1564" s="26">
        <f>+R1564*'COSTOS VARIOS'!$O$3</f>
        <v>7800</v>
      </c>
      <c r="Q1564" s="26">
        <v>1</v>
      </c>
      <c r="R1564" s="26">
        <f t="shared" si="242"/>
        <v>520000</v>
      </c>
      <c r="S1564" s="25">
        <f t="shared" si="243"/>
        <v>834912</v>
      </c>
      <c r="T1564" s="28">
        <f t="shared" si="244"/>
        <v>0.13772469433904422</v>
      </c>
      <c r="U1564" s="29">
        <f t="shared" si="245"/>
        <v>949900.00000000012</v>
      </c>
      <c r="V1564" s="26">
        <f>+INDEX('LISTA DE PRECIOS EKM '!A:K,MATCH('Precios ML'!B1564,'LISTA DE PRECIOS EKM '!A:A,0),8)</f>
        <v>949900</v>
      </c>
      <c r="W1564" s="26">
        <f t="shared" si="246"/>
        <v>949900</v>
      </c>
      <c r="X1564" s="26">
        <f t="shared" si="247"/>
        <v>0</v>
      </c>
      <c r="Y1564" s="26"/>
      <c r="Z1564" s="26">
        <f t="shared" si="248"/>
        <v>949900</v>
      </c>
      <c r="AA1564" s="30">
        <f t="shared" si="249"/>
        <v>0.82673076923076927</v>
      </c>
    </row>
    <row r="1565" spans="1:27">
      <c r="A1565" s="20" t="s">
        <v>6428</v>
      </c>
      <c r="B1565" s="20" t="s">
        <v>2175</v>
      </c>
      <c r="C1565" s="25">
        <v>130000</v>
      </c>
      <c r="D1565" s="22">
        <v>85</v>
      </c>
      <c r="E1565" s="22">
        <v>49</v>
      </c>
      <c r="F1565" s="22">
        <v>40</v>
      </c>
      <c r="G1565" s="22">
        <v>16000</v>
      </c>
      <c r="H1565" s="22" t="s">
        <v>5088</v>
      </c>
      <c r="I1565" s="26">
        <f>+IF(H1565='COSTOS VARIOS'!$C$1,'COSTOS VARIOS'!$C$2*'Precios ML'!V1565,'COSTOS VARIOS'!$B$2*'Precios ML'!V1565)</f>
        <v>51980</v>
      </c>
      <c r="J1565" s="22">
        <v>0</v>
      </c>
      <c r="K1565" s="27">
        <f t="shared" si="240"/>
        <v>10.4125</v>
      </c>
      <c r="L1565" s="27">
        <f t="shared" si="241"/>
        <v>10.4125</v>
      </c>
      <c r="M1565" s="26">
        <f>(INDEX(pesos!A:B,MATCH(L1565,pesos!A:A,1),2))</f>
        <v>16200</v>
      </c>
      <c r="N1565" s="26">
        <f>+R1565*'COSTOS VARIOS'!$O$1</f>
        <v>24700</v>
      </c>
      <c r="O1565" s="26">
        <f>+R1565*'COSTOS VARIOS'!$O$2</f>
        <v>533</v>
      </c>
      <c r="P1565" s="26">
        <f>+R1565*'COSTOS VARIOS'!$O$3</f>
        <v>1950</v>
      </c>
      <c r="Q1565" s="26">
        <v>1</v>
      </c>
      <c r="R1565" s="26">
        <f t="shared" si="242"/>
        <v>130000</v>
      </c>
      <c r="S1565" s="25">
        <f t="shared" si="243"/>
        <v>225363</v>
      </c>
      <c r="T1565" s="28">
        <f t="shared" si="244"/>
        <v>0.1532505335835963</v>
      </c>
      <c r="U1565" s="29">
        <f t="shared" si="245"/>
        <v>259900</v>
      </c>
      <c r="V1565" s="26">
        <f>+INDEX('LISTA DE PRECIOS EKM '!A:K,MATCH('Precios ML'!B1565,'LISTA DE PRECIOS EKM '!A:A,0),8)</f>
        <v>259900</v>
      </c>
      <c r="W1565" s="26">
        <f t="shared" si="246"/>
        <v>259900</v>
      </c>
      <c r="X1565" s="26">
        <f t="shared" si="247"/>
        <v>0</v>
      </c>
      <c r="Y1565" s="26"/>
      <c r="Z1565" s="26">
        <f t="shared" si="248"/>
        <v>259900</v>
      </c>
      <c r="AA1565" s="30">
        <f t="shared" si="249"/>
        <v>0.99923076923076914</v>
      </c>
    </row>
    <row r="1566" spans="1:27">
      <c r="A1566" s="20" t="s">
        <v>6428</v>
      </c>
      <c r="B1566" s="20" t="s">
        <v>2175</v>
      </c>
      <c r="C1566" s="25">
        <v>130000</v>
      </c>
      <c r="D1566" s="22">
        <v>85</v>
      </c>
      <c r="E1566" s="22">
        <v>49</v>
      </c>
      <c r="F1566" s="22">
        <v>40</v>
      </c>
      <c r="G1566" s="22">
        <v>16000</v>
      </c>
      <c r="H1566" s="22" t="s">
        <v>5088</v>
      </c>
      <c r="I1566" s="26">
        <f>+IF(H1566='COSTOS VARIOS'!$C$1,'COSTOS VARIOS'!$C$2*'Precios ML'!V1566,'COSTOS VARIOS'!$B$2*'Precios ML'!V1566)</f>
        <v>51980</v>
      </c>
      <c r="J1566" s="22">
        <v>0</v>
      </c>
      <c r="K1566" s="27">
        <f t="shared" si="240"/>
        <v>10.4125</v>
      </c>
      <c r="L1566" s="27">
        <f t="shared" si="241"/>
        <v>10.4125</v>
      </c>
      <c r="M1566" s="26">
        <f>(INDEX(pesos!A:B,MATCH(L1566,pesos!A:A,1),2))</f>
        <v>16200</v>
      </c>
      <c r="N1566" s="26">
        <f>+R1566*'COSTOS VARIOS'!$O$1</f>
        <v>24700</v>
      </c>
      <c r="O1566" s="26">
        <f>+R1566*'COSTOS VARIOS'!$O$2</f>
        <v>533</v>
      </c>
      <c r="P1566" s="26">
        <f>+R1566*'COSTOS VARIOS'!$O$3</f>
        <v>1950</v>
      </c>
      <c r="Q1566" s="26">
        <v>1</v>
      </c>
      <c r="R1566" s="26">
        <f t="shared" si="242"/>
        <v>130000</v>
      </c>
      <c r="S1566" s="25">
        <f t="shared" si="243"/>
        <v>225363</v>
      </c>
      <c r="T1566" s="28">
        <f t="shared" si="244"/>
        <v>0.1532505335835963</v>
      </c>
      <c r="U1566" s="29">
        <f t="shared" si="245"/>
        <v>259900</v>
      </c>
      <c r="V1566" s="26">
        <f>+INDEX('LISTA DE PRECIOS EKM '!A:K,MATCH('Precios ML'!B1566,'LISTA DE PRECIOS EKM '!A:A,0),8)</f>
        <v>259900</v>
      </c>
      <c r="W1566" s="26">
        <f t="shared" si="246"/>
        <v>259900</v>
      </c>
      <c r="X1566" s="26">
        <f t="shared" si="247"/>
        <v>0</v>
      </c>
      <c r="Y1566" s="26"/>
      <c r="Z1566" s="26">
        <f t="shared" si="248"/>
        <v>259900</v>
      </c>
      <c r="AA1566" s="30">
        <f t="shared" si="249"/>
        <v>0.99923076923076914</v>
      </c>
    </row>
    <row r="1567" spans="1:27">
      <c r="A1567" s="20" t="s">
        <v>6429</v>
      </c>
      <c r="B1567" s="20" t="s">
        <v>6430</v>
      </c>
      <c r="C1567" s="25">
        <v>460000</v>
      </c>
      <c r="D1567" s="22">
        <v>85</v>
      </c>
      <c r="E1567" s="22">
        <v>49</v>
      </c>
      <c r="F1567" s="22">
        <v>40</v>
      </c>
      <c r="G1567" s="22">
        <v>16000</v>
      </c>
      <c r="H1567" s="22" t="s">
        <v>5088</v>
      </c>
      <c r="I1567" s="26">
        <f>+IF(H1567='COSTOS VARIOS'!$C$1,'COSTOS VARIOS'!$C$2*'Precios ML'!V1567,'COSTOS VARIOS'!$B$2*'Precios ML'!V1567)</f>
        <v>205980</v>
      </c>
      <c r="J1567" s="22">
        <v>0</v>
      </c>
      <c r="K1567" s="27">
        <f t="shared" si="240"/>
        <v>10.4125</v>
      </c>
      <c r="L1567" s="27">
        <f t="shared" si="241"/>
        <v>10.4125</v>
      </c>
      <c r="M1567" s="26">
        <f>(INDEX(pesos!A:B,MATCH(L1567,pesos!A:A,1),2))</f>
        <v>16200</v>
      </c>
      <c r="N1567" s="26">
        <f>+R1567*'COSTOS VARIOS'!$O$1</f>
        <v>87400</v>
      </c>
      <c r="O1567" s="26">
        <f>+R1567*'COSTOS VARIOS'!$O$2</f>
        <v>1886.0000000000002</v>
      </c>
      <c r="P1567" s="26">
        <f>+R1567*'COSTOS VARIOS'!$O$3</f>
        <v>6900</v>
      </c>
      <c r="Q1567" s="26">
        <v>1</v>
      </c>
      <c r="R1567" s="26">
        <f t="shared" si="242"/>
        <v>460000</v>
      </c>
      <c r="S1567" s="25">
        <f t="shared" si="243"/>
        <v>778366</v>
      </c>
      <c r="T1567" s="28">
        <f t="shared" si="244"/>
        <v>0.32315645852979191</v>
      </c>
      <c r="U1567" s="29">
        <f t="shared" si="245"/>
        <v>1029900</v>
      </c>
      <c r="V1567" s="26">
        <f>+INDEX('LISTA DE PRECIOS EKM '!A:K,MATCH('Precios ML'!B1567,'LISTA DE PRECIOS EKM '!A:A,0),8)</f>
        <v>1029900</v>
      </c>
      <c r="W1567" s="26">
        <f t="shared" si="246"/>
        <v>1029900</v>
      </c>
      <c r="X1567" s="26">
        <f t="shared" si="247"/>
        <v>0</v>
      </c>
      <c r="Y1567" s="26"/>
      <c r="Z1567" s="26">
        <f t="shared" si="248"/>
        <v>1029900</v>
      </c>
      <c r="AA1567" s="30">
        <f t="shared" si="249"/>
        <v>1.2389130434782607</v>
      </c>
    </row>
    <row r="1568" spans="1:27">
      <c r="A1568" s="20" t="s">
        <v>6429</v>
      </c>
      <c r="B1568" s="20" t="s">
        <v>6430</v>
      </c>
      <c r="C1568" s="25">
        <v>460000</v>
      </c>
      <c r="D1568" s="22">
        <v>85</v>
      </c>
      <c r="E1568" s="22">
        <v>49</v>
      </c>
      <c r="F1568" s="22">
        <v>40</v>
      </c>
      <c r="G1568" s="22">
        <v>16000</v>
      </c>
      <c r="H1568" s="22" t="s">
        <v>5088</v>
      </c>
      <c r="I1568" s="26">
        <f>+IF(H1568='COSTOS VARIOS'!$C$1,'COSTOS VARIOS'!$C$2*'Precios ML'!V1568,'COSTOS VARIOS'!$B$2*'Precios ML'!V1568)</f>
        <v>205980</v>
      </c>
      <c r="J1568" s="22">
        <v>0</v>
      </c>
      <c r="K1568" s="27">
        <f t="shared" si="240"/>
        <v>10.4125</v>
      </c>
      <c r="L1568" s="27">
        <f t="shared" si="241"/>
        <v>10.4125</v>
      </c>
      <c r="M1568" s="26">
        <f>(INDEX(pesos!A:B,MATCH(L1568,pesos!A:A,1),2))</f>
        <v>16200</v>
      </c>
      <c r="N1568" s="26">
        <f>+R1568*'COSTOS VARIOS'!$O$1</f>
        <v>87400</v>
      </c>
      <c r="O1568" s="26">
        <f>+R1568*'COSTOS VARIOS'!$O$2</f>
        <v>1886.0000000000002</v>
      </c>
      <c r="P1568" s="26">
        <f>+R1568*'COSTOS VARIOS'!$O$3</f>
        <v>6900</v>
      </c>
      <c r="Q1568" s="26">
        <v>1</v>
      </c>
      <c r="R1568" s="26">
        <f t="shared" si="242"/>
        <v>460000</v>
      </c>
      <c r="S1568" s="25">
        <f t="shared" si="243"/>
        <v>778366</v>
      </c>
      <c r="T1568" s="28">
        <f t="shared" si="244"/>
        <v>0.32315645852979191</v>
      </c>
      <c r="U1568" s="29">
        <f t="shared" si="245"/>
        <v>1029900</v>
      </c>
      <c r="V1568" s="26">
        <f>+INDEX('LISTA DE PRECIOS EKM '!A:K,MATCH('Precios ML'!B1568,'LISTA DE PRECIOS EKM '!A:A,0),8)</f>
        <v>1029900</v>
      </c>
      <c r="W1568" s="26">
        <f t="shared" si="246"/>
        <v>1029900</v>
      </c>
      <c r="X1568" s="26">
        <f t="shared" si="247"/>
        <v>0</v>
      </c>
      <c r="Y1568" s="26"/>
      <c r="Z1568" s="26">
        <f t="shared" si="248"/>
        <v>1029900</v>
      </c>
      <c r="AA1568" s="30">
        <f t="shared" si="249"/>
        <v>1.2389130434782607</v>
      </c>
    </row>
    <row r="1569" spans="1:27">
      <c r="A1569" s="20" t="s">
        <v>6431</v>
      </c>
      <c r="B1569" s="20" t="s">
        <v>6432</v>
      </c>
      <c r="C1569" s="25">
        <v>1380000</v>
      </c>
      <c r="D1569" s="22">
        <v>85</v>
      </c>
      <c r="E1569" s="22">
        <v>49</v>
      </c>
      <c r="F1569" s="22">
        <v>40</v>
      </c>
      <c r="G1569" s="22">
        <v>16000</v>
      </c>
      <c r="H1569" s="22" t="s">
        <v>5088</v>
      </c>
      <c r="I1569" s="26">
        <f>+IF(H1569='COSTOS VARIOS'!$C$1,'COSTOS VARIOS'!$C$2*'Precios ML'!V1569,'COSTOS VARIOS'!$B$2*'Precios ML'!V1569)</f>
        <v>597980</v>
      </c>
      <c r="J1569" s="22">
        <v>0</v>
      </c>
      <c r="K1569" s="27">
        <f t="shared" si="240"/>
        <v>10.4125</v>
      </c>
      <c r="L1569" s="27">
        <f t="shared" si="241"/>
        <v>10.4125</v>
      </c>
      <c r="M1569" s="26">
        <f>(INDEX(pesos!A:B,MATCH(L1569,pesos!A:A,1),2))</f>
        <v>16200</v>
      </c>
      <c r="N1569" s="26">
        <f>+R1569*'COSTOS VARIOS'!$O$1</f>
        <v>262200</v>
      </c>
      <c r="O1569" s="26">
        <f>+R1569*'COSTOS VARIOS'!$O$2</f>
        <v>5658.0000000000009</v>
      </c>
      <c r="P1569" s="26">
        <f>+R1569*'COSTOS VARIOS'!$O$3</f>
        <v>20700</v>
      </c>
      <c r="Q1569" s="26">
        <v>1</v>
      </c>
      <c r="R1569" s="26">
        <f t="shared" si="242"/>
        <v>1380000</v>
      </c>
      <c r="S1569" s="25">
        <f t="shared" si="243"/>
        <v>2282738</v>
      </c>
      <c r="T1569" s="28">
        <f t="shared" si="244"/>
        <v>0.30978675607976025</v>
      </c>
      <c r="U1569" s="29">
        <f t="shared" si="245"/>
        <v>2989900</v>
      </c>
      <c r="V1569" s="26">
        <f>+INDEX('LISTA DE PRECIOS EKM '!A:K,MATCH('Precios ML'!B1569,'LISTA DE PRECIOS EKM '!A:A,0),8)</f>
        <v>2989900</v>
      </c>
      <c r="W1569" s="26">
        <f t="shared" si="246"/>
        <v>2989900</v>
      </c>
      <c r="X1569" s="26">
        <f t="shared" si="247"/>
        <v>0</v>
      </c>
      <c r="Y1569" s="26"/>
      <c r="Z1569" s="26">
        <f t="shared" si="248"/>
        <v>2989900</v>
      </c>
      <c r="AA1569" s="30">
        <f t="shared" si="249"/>
        <v>1.1665942028985508</v>
      </c>
    </row>
    <row r="1570" spans="1:27">
      <c r="A1570" s="20" t="s">
        <v>6431</v>
      </c>
      <c r="B1570" s="20" t="s">
        <v>6432</v>
      </c>
      <c r="C1570" s="25">
        <v>1380000</v>
      </c>
      <c r="D1570" s="22">
        <v>85</v>
      </c>
      <c r="E1570" s="22">
        <v>49</v>
      </c>
      <c r="F1570" s="22">
        <v>40</v>
      </c>
      <c r="G1570" s="22">
        <v>16000</v>
      </c>
      <c r="H1570" s="22" t="s">
        <v>5088</v>
      </c>
      <c r="I1570" s="26">
        <f>+IF(H1570='COSTOS VARIOS'!$C$1,'COSTOS VARIOS'!$C$2*'Precios ML'!V1570,'COSTOS VARIOS'!$B$2*'Precios ML'!V1570)</f>
        <v>597980</v>
      </c>
      <c r="J1570" s="22">
        <v>0</v>
      </c>
      <c r="K1570" s="27">
        <f t="shared" si="240"/>
        <v>10.4125</v>
      </c>
      <c r="L1570" s="27">
        <f t="shared" si="241"/>
        <v>10.4125</v>
      </c>
      <c r="M1570" s="26">
        <f>(INDEX(pesos!A:B,MATCH(L1570,pesos!A:A,1),2))</f>
        <v>16200</v>
      </c>
      <c r="N1570" s="26">
        <f>+R1570*'COSTOS VARIOS'!$O$1</f>
        <v>262200</v>
      </c>
      <c r="O1570" s="26">
        <f>+R1570*'COSTOS VARIOS'!$O$2</f>
        <v>5658.0000000000009</v>
      </c>
      <c r="P1570" s="26">
        <f>+R1570*'COSTOS VARIOS'!$O$3</f>
        <v>20700</v>
      </c>
      <c r="Q1570" s="26">
        <v>1</v>
      </c>
      <c r="R1570" s="26">
        <f t="shared" si="242"/>
        <v>1380000</v>
      </c>
      <c r="S1570" s="25">
        <f t="shared" si="243"/>
        <v>2282738</v>
      </c>
      <c r="T1570" s="28">
        <f t="shared" si="244"/>
        <v>0.30978675607976025</v>
      </c>
      <c r="U1570" s="29">
        <f t="shared" si="245"/>
        <v>2989900</v>
      </c>
      <c r="V1570" s="26">
        <f>+INDEX('LISTA DE PRECIOS EKM '!A:K,MATCH('Precios ML'!B1570,'LISTA DE PRECIOS EKM '!A:A,0),8)</f>
        <v>2989900</v>
      </c>
      <c r="W1570" s="26">
        <f t="shared" si="246"/>
        <v>2989900</v>
      </c>
      <c r="X1570" s="26">
        <f t="shared" si="247"/>
        <v>0</v>
      </c>
      <c r="Y1570" s="26"/>
      <c r="Z1570" s="26">
        <f t="shared" si="248"/>
        <v>2989900</v>
      </c>
      <c r="AA1570" s="30">
        <f t="shared" si="249"/>
        <v>1.1665942028985508</v>
      </c>
    </row>
    <row r="1571" spans="1:27">
      <c r="A1571" s="20" t="s">
        <v>6433</v>
      </c>
      <c r="B1571" s="20" t="s">
        <v>6434</v>
      </c>
      <c r="C1571" s="25">
        <v>920000</v>
      </c>
      <c r="D1571" s="22">
        <v>85</v>
      </c>
      <c r="E1571" s="22">
        <v>49</v>
      </c>
      <c r="F1571" s="22">
        <v>40</v>
      </c>
      <c r="G1571" s="22">
        <v>16000</v>
      </c>
      <c r="H1571" s="22" t="s">
        <v>5088</v>
      </c>
      <c r="I1571" s="26">
        <f>+IF(H1571='COSTOS VARIOS'!$C$1,'COSTOS VARIOS'!$C$2*'Precios ML'!V1571,'COSTOS VARIOS'!$B$2*'Precios ML'!V1571)</f>
        <v>401980</v>
      </c>
      <c r="J1571" s="22">
        <v>0</v>
      </c>
      <c r="K1571" s="27">
        <f t="shared" si="240"/>
        <v>10.4125</v>
      </c>
      <c r="L1571" s="27">
        <f t="shared" si="241"/>
        <v>10.4125</v>
      </c>
      <c r="M1571" s="26">
        <f>(INDEX(pesos!A:B,MATCH(L1571,pesos!A:A,1),2))</f>
        <v>16200</v>
      </c>
      <c r="N1571" s="26">
        <f>+R1571*'COSTOS VARIOS'!$O$1</f>
        <v>174800</v>
      </c>
      <c r="O1571" s="26">
        <f>+R1571*'COSTOS VARIOS'!$O$2</f>
        <v>3772.0000000000005</v>
      </c>
      <c r="P1571" s="26">
        <f>+R1571*'COSTOS VARIOS'!$O$3</f>
        <v>13800</v>
      </c>
      <c r="Q1571" s="26">
        <v>1</v>
      </c>
      <c r="R1571" s="26">
        <f t="shared" si="242"/>
        <v>920000</v>
      </c>
      <c r="S1571" s="25">
        <f t="shared" si="243"/>
        <v>1530552</v>
      </c>
      <c r="T1571" s="28">
        <f t="shared" si="244"/>
        <v>0.31318635368154757</v>
      </c>
      <c r="U1571" s="29">
        <f t="shared" si="245"/>
        <v>2009900</v>
      </c>
      <c r="V1571" s="26">
        <f>+INDEX('LISTA DE PRECIOS EKM '!A:K,MATCH('Precios ML'!B1571,'LISTA DE PRECIOS EKM '!A:A,0),8)</f>
        <v>2009900</v>
      </c>
      <c r="W1571" s="26">
        <f t="shared" si="246"/>
        <v>2009900</v>
      </c>
      <c r="X1571" s="26">
        <f t="shared" si="247"/>
        <v>0</v>
      </c>
      <c r="Y1571" s="26"/>
      <c r="Z1571" s="26">
        <f t="shared" si="248"/>
        <v>2009900</v>
      </c>
      <c r="AA1571" s="30">
        <f t="shared" si="249"/>
        <v>1.1846739130434782</v>
      </c>
    </row>
    <row r="1572" spans="1:27">
      <c r="A1572" s="20" t="s">
        <v>6433</v>
      </c>
      <c r="B1572" s="20" t="s">
        <v>6434</v>
      </c>
      <c r="C1572" s="25">
        <v>920000</v>
      </c>
      <c r="D1572" s="22">
        <v>85</v>
      </c>
      <c r="E1572" s="22">
        <v>49</v>
      </c>
      <c r="F1572" s="22">
        <v>40</v>
      </c>
      <c r="G1572" s="22">
        <v>16000</v>
      </c>
      <c r="H1572" s="22" t="s">
        <v>5088</v>
      </c>
      <c r="I1572" s="26">
        <f>+IF(H1572='COSTOS VARIOS'!$C$1,'COSTOS VARIOS'!$C$2*'Precios ML'!V1572,'COSTOS VARIOS'!$B$2*'Precios ML'!V1572)</f>
        <v>401980</v>
      </c>
      <c r="J1572" s="22">
        <v>0</v>
      </c>
      <c r="K1572" s="27">
        <f t="shared" si="240"/>
        <v>10.4125</v>
      </c>
      <c r="L1572" s="27">
        <f t="shared" si="241"/>
        <v>10.4125</v>
      </c>
      <c r="M1572" s="26">
        <f>(INDEX(pesos!A:B,MATCH(L1572,pesos!A:A,1),2))</f>
        <v>16200</v>
      </c>
      <c r="N1572" s="26">
        <f>+R1572*'COSTOS VARIOS'!$O$1</f>
        <v>174800</v>
      </c>
      <c r="O1572" s="26">
        <f>+R1572*'COSTOS VARIOS'!$O$2</f>
        <v>3772.0000000000005</v>
      </c>
      <c r="P1572" s="26">
        <f>+R1572*'COSTOS VARIOS'!$O$3</f>
        <v>13800</v>
      </c>
      <c r="Q1572" s="26">
        <v>1</v>
      </c>
      <c r="R1572" s="26">
        <f t="shared" si="242"/>
        <v>920000</v>
      </c>
      <c r="S1572" s="25">
        <f t="shared" si="243"/>
        <v>1530552</v>
      </c>
      <c r="T1572" s="28">
        <f t="shared" si="244"/>
        <v>0.31318635368154757</v>
      </c>
      <c r="U1572" s="29">
        <f t="shared" si="245"/>
        <v>2009900</v>
      </c>
      <c r="V1572" s="26">
        <f>+INDEX('LISTA DE PRECIOS EKM '!A:K,MATCH('Precios ML'!B1572,'LISTA DE PRECIOS EKM '!A:A,0),8)</f>
        <v>2009900</v>
      </c>
      <c r="W1572" s="26">
        <f t="shared" si="246"/>
        <v>2009900</v>
      </c>
      <c r="X1572" s="26">
        <f t="shared" si="247"/>
        <v>0</v>
      </c>
      <c r="Y1572" s="26"/>
      <c r="Z1572" s="26">
        <f t="shared" si="248"/>
        <v>2009900</v>
      </c>
      <c r="AA1572" s="30">
        <f t="shared" si="249"/>
        <v>1.1846739130434782</v>
      </c>
    </row>
    <row r="1573" spans="1:27">
      <c r="A1573" s="20" t="s">
        <v>6435</v>
      </c>
      <c r="B1573" s="20" t="s">
        <v>6436</v>
      </c>
      <c r="C1573" s="25">
        <v>540000</v>
      </c>
      <c r="D1573" s="22">
        <v>85</v>
      </c>
      <c r="E1573" s="22">
        <v>49</v>
      </c>
      <c r="F1573" s="22">
        <v>40</v>
      </c>
      <c r="G1573" s="22">
        <v>16000</v>
      </c>
      <c r="H1573" s="22" t="s">
        <v>5088</v>
      </c>
      <c r="I1573" s="26">
        <f>+IF(H1573='COSTOS VARIOS'!$C$1,'COSTOS VARIOS'!$C$2*'Precios ML'!V1573,'COSTOS VARIOS'!$B$2*'Precios ML'!V1573)</f>
        <v>253980</v>
      </c>
      <c r="J1573" s="22">
        <v>0</v>
      </c>
      <c r="K1573" s="27">
        <f t="shared" si="240"/>
        <v>10.4125</v>
      </c>
      <c r="L1573" s="27">
        <f t="shared" si="241"/>
        <v>10.4125</v>
      </c>
      <c r="M1573" s="26">
        <f>(INDEX(pesos!A:B,MATCH(L1573,pesos!A:A,1),2))</f>
        <v>16200</v>
      </c>
      <c r="N1573" s="26">
        <f>+R1573*'COSTOS VARIOS'!$O$1</f>
        <v>102600</v>
      </c>
      <c r="O1573" s="26">
        <f>+R1573*'COSTOS VARIOS'!$O$2</f>
        <v>2214</v>
      </c>
      <c r="P1573" s="26">
        <f>+R1573*'COSTOS VARIOS'!$O$3</f>
        <v>8100</v>
      </c>
      <c r="Q1573" s="26">
        <v>1</v>
      </c>
      <c r="R1573" s="26">
        <f t="shared" si="242"/>
        <v>540000</v>
      </c>
      <c r="S1573" s="25">
        <f t="shared" si="243"/>
        <v>923094</v>
      </c>
      <c r="T1573" s="28">
        <f t="shared" si="244"/>
        <v>0.37569954955833307</v>
      </c>
      <c r="U1573" s="29">
        <f t="shared" si="245"/>
        <v>1269900</v>
      </c>
      <c r="V1573" s="26">
        <f>+INDEX('LISTA DE PRECIOS EKM '!A:K,MATCH('Precios ML'!B1573,'LISTA DE PRECIOS EKM '!A:A,0),8)</f>
        <v>1269900</v>
      </c>
      <c r="W1573" s="26">
        <f t="shared" si="246"/>
        <v>1269900</v>
      </c>
      <c r="X1573" s="26">
        <f t="shared" si="247"/>
        <v>0</v>
      </c>
      <c r="Y1573" s="26"/>
      <c r="Z1573" s="26">
        <f t="shared" si="248"/>
        <v>1269900</v>
      </c>
      <c r="AA1573" s="30">
        <f t="shared" si="249"/>
        <v>1.3516666666666666</v>
      </c>
    </row>
    <row r="1574" spans="1:27">
      <c r="A1574" s="20" t="s">
        <v>6435</v>
      </c>
      <c r="B1574" s="20" t="s">
        <v>6436</v>
      </c>
      <c r="C1574" s="25">
        <v>540000</v>
      </c>
      <c r="D1574" s="22">
        <v>85</v>
      </c>
      <c r="E1574" s="22">
        <v>49</v>
      </c>
      <c r="F1574" s="22">
        <v>40</v>
      </c>
      <c r="G1574" s="22">
        <v>16000</v>
      </c>
      <c r="H1574" s="22" t="s">
        <v>5088</v>
      </c>
      <c r="I1574" s="26">
        <f>+IF(H1574='COSTOS VARIOS'!$C$1,'COSTOS VARIOS'!$C$2*'Precios ML'!V1574,'COSTOS VARIOS'!$B$2*'Precios ML'!V1574)</f>
        <v>253980</v>
      </c>
      <c r="J1574" s="22">
        <v>0</v>
      </c>
      <c r="K1574" s="27">
        <f t="shared" si="240"/>
        <v>10.4125</v>
      </c>
      <c r="L1574" s="27">
        <f t="shared" si="241"/>
        <v>10.4125</v>
      </c>
      <c r="M1574" s="26">
        <f>(INDEX(pesos!A:B,MATCH(L1574,pesos!A:A,1),2))</f>
        <v>16200</v>
      </c>
      <c r="N1574" s="26">
        <f>+R1574*'COSTOS VARIOS'!$O$1</f>
        <v>102600</v>
      </c>
      <c r="O1574" s="26">
        <f>+R1574*'COSTOS VARIOS'!$O$2</f>
        <v>2214</v>
      </c>
      <c r="P1574" s="26">
        <f>+R1574*'COSTOS VARIOS'!$O$3</f>
        <v>8100</v>
      </c>
      <c r="Q1574" s="26">
        <v>1</v>
      </c>
      <c r="R1574" s="26">
        <f t="shared" si="242"/>
        <v>540000</v>
      </c>
      <c r="S1574" s="25">
        <f t="shared" si="243"/>
        <v>923094</v>
      </c>
      <c r="T1574" s="28">
        <f t="shared" si="244"/>
        <v>0.37569954955833307</v>
      </c>
      <c r="U1574" s="29">
        <f t="shared" si="245"/>
        <v>1269900</v>
      </c>
      <c r="V1574" s="26">
        <f>+INDEX('LISTA DE PRECIOS EKM '!A:K,MATCH('Precios ML'!B1574,'LISTA DE PRECIOS EKM '!A:A,0),8)</f>
        <v>1269900</v>
      </c>
      <c r="W1574" s="26">
        <f t="shared" si="246"/>
        <v>1269900</v>
      </c>
      <c r="X1574" s="26">
        <f t="shared" si="247"/>
        <v>0</v>
      </c>
      <c r="Y1574" s="26"/>
      <c r="Z1574" s="26">
        <f t="shared" si="248"/>
        <v>1269900</v>
      </c>
      <c r="AA1574" s="30">
        <f t="shared" si="249"/>
        <v>1.3516666666666666</v>
      </c>
    </row>
    <row r="1575" spans="1:27">
      <c r="A1575" s="20" t="s">
        <v>6437</v>
      </c>
      <c r="B1575" s="20" t="s">
        <v>6438</v>
      </c>
      <c r="C1575" s="25">
        <v>540000</v>
      </c>
      <c r="D1575" s="22">
        <v>85</v>
      </c>
      <c r="E1575" s="22">
        <v>49</v>
      </c>
      <c r="F1575" s="22">
        <v>40</v>
      </c>
      <c r="G1575" s="22">
        <v>16000</v>
      </c>
      <c r="H1575" s="22" t="s">
        <v>5088</v>
      </c>
      <c r="I1575" s="26">
        <f>+IF(H1575='COSTOS VARIOS'!$C$1,'COSTOS VARIOS'!$C$2*'Precios ML'!V1575,'COSTOS VARIOS'!$B$2*'Precios ML'!V1575)</f>
        <v>253980</v>
      </c>
      <c r="J1575" s="22">
        <v>0</v>
      </c>
      <c r="K1575" s="27">
        <f t="shared" si="240"/>
        <v>10.4125</v>
      </c>
      <c r="L1575" s="27">
        <f t="shared" si="241"/>
        <v>10.4125</v>
      </c>
      <c r="M1575" s="26">
        <f>(INDEX(pesos!A:B,MATCH(L1575,pesos!A:A,1),2))</f>
        <v>16200</v>
      </c>
      <c r="N1575" s="26">
        <f>+R1575*'COSTOS VARIOS'!$O$1</f>
        <v>102600</v>
      </c>
      <c r="O1575" s="26">
        <f>+R1575*'COSTOS VARIOS'!$O$2</f>
        <v>2214</v>
      </c>
      <c r="P1575" s="26">
        <f>+R1575*'COSTOS VARIOS'!$O$3</f>
        <v>8100</v>
      </c>
      <c r="Q1575" s="26">
        <v>1</v>
      </c>
      <c r="R1575" s="26">
        <f t="shared" si="242"/>
        <v>540000</v>
      </c>
      <c r="S1575" s="25">
        <f t="shared" si="243"/>
        <v>923094</v>
      </c>
      <c r="T1575" s="28">
        <f t="shared" si="244"/>
        <v>0.37569954955833307</v>
      </c>
      <c r="U1575" s="29">
        <f t="shared" si="245"/>
        <v>1269900</v>
      </c>
      <c r="V1575" s="26">
        <f>+INDEX('LISTA DE PRECIOS EKM '!A:K,MATCH('Precios ML'!B1575,'LISTA DE PRECIOS EKM '!A:A,0),8)</f>
        <v>1269900</v>
      </c>
      <c r="W1575" s="26">
        <f t="shared" si="246"/>
        <v>1269900</v>
      </c>
      <c r="X1575" s="26">
        <f t="shared" si="247"/>
        <v>0</v>
      </c>
      <c r="Y1575" s="26"/>
      <c r="Z1575" s="26">
        <f t="shared" si="248"/>
        <v>1269900</v>
      </c>
      <c r="AA1575" s="30">
        <f t="shared" si="249"/>
        <v>1.3516666666666666</v>
      </c>
    </row>
    <row r="1576" spans="1:27">
      <c r="A1576" s="20" t="s">
        <v>6437</v>
      </c>
      <c r="B1576" s="20" t="s">
        <v>6438</v>
      </c>
      <c r="C1576" s="25">
        <v>540000</v>
      </c>
      <c r="D1576" s="22">
        <v>85</v>
      </c>
      <c r="E1576" s="22">
        <v>49</v>
      </c>
      <c r="F1576" s="22">
        <v>40</v>
      </c>
      <c r="G1576" s="22">
        <v>16000</v>
      </c>
      <c r="H1576" s="22" t="s">
        <v>5088</v>
      </c>
      <c r="I1576" s="26">
        <f>+IF(H1576='COSTOS VARIOS'!$C$1,'COSTOS VARIOS'!$C$2*'Precios ML'!V1576,'COSTOS VARIOS'!$B$2*'Precios ML'!V1576)</f>
        <v>253980</v>
      </c>
      <c r="J1576" s="22">
        <v>0</v>
      </c>
      <c r="K1576" s="27">
        <f t="shared" si="240"/>
        <v>10.4125</v>
      </c>
      <c r="L1576" s="27">
        <f t="shared" si="241"/>
        <v>10.4125</v>
      </c>
      <c r="M1576" s="26">
        <f>(INDEX(pesos!A:B,MATCH(L1576,pesos!A:A,1),2))</f>
        <v>16200</v>
      </c>
      <c r="N1576" s="26">
        <f>+R1576*'COSTOS VARIOS'!$O$1</f>
        <v>102600</v>
      </c>
      <c r="O1576" s="26">
        <f>+R1576*'COSTOS VARIOS'!$O$2</f>
        <v>2214</v>
      </c>
      <c r="P1576" s="26">
        <f>+R1576*'COSTOS VARIOS'!$O$3</f>
        <v>8100</v>
      </c>
      <c r="Q1576" s="26">
        <v>1</v>
      </c>
      <c r="R1576" s="26">
        <f t="shared" si="242"/>
        <v>540000</v>
      </c>
      <c r="S1576" s="25">
        <f t="shared" si="243"/>
        <v>923094</v>
      </c>
      <c r="T1576" s="28">
        <f t="shared" si="244"/>
        <v>0.37569954955833307</v>
      </c>
      <c r="U1576" s="29">
        <f t="shared" si="245"/>
        <v>1269900</v>
      </c>
      <c r="V1576" s="26">
        <f>+INDEX('LISTA DE PRECIOS EKM '!A:K,MATCH('Precios ML'!B1576,'LISTA DE PRECIOS EKM '!A:A,0),8)</f>
        <v>1269900</v>
      </c>
      <c r="W1576" s="26">
        <f t="shared" si="246"/>
        <v>1269900</v>
      </c>
      <c r="X1576" s="26">
        <f t="shared" si="247"/>
        <v>0</v>
      </c>
      <c r="Y1576" s="26"/>
      <c r="Z1576" s="26">
        <f t="shared" si="248"/>
        <v>1269900</v>
      </c>
      <c r="AA1576" s="30">
        <f t="shared" si="249"/>
        <v>1.3516666666666666</v>
      </c>
    </row>
    <row r="1577" spans="1:27">
      <c r="A1577" s="20" t="s">
        <v>6439</v>
      </c>
      <c r="B1577" s="20" t="s">
        <v>6440</v>
      </c>
      <c r="C1577" s="25">
        <v>540000</v>
      </c>
      <c r="D1577" s="22">
        <v>85</v>
      </c>
      <c r="E1577" s="22">
        <v>49</v>
      </c>
      <c r="F1577" s="22">
        <v>40</v>
      </c>
      <c r="G1577" s="22">
        <v>16000</v>
      </c>
      <c r="H1577" s="22" t="s">
        <v>5088</v>
      </c>
      <c r="I1577" s="26">
        <f>+IF(H1577='COSTOS VARIOS'!$C$1,'COSTOS VARIOS'!$C$2*'Precios ML'!V1577,'COSTOS VARIOS'!$B$2*'Precios ML'!V1577)</f>
        <v>253980</v>
      </c>
      <c r="J1577" s="22">
        <v>0</v>
      </c>
      <c r="K1577" s="27">
        <f t="shared" si="240"/>
        <v>10.4125</v>
      </c>
      <c r="L1577" s="27">
        <f t="shared" si="241"/>
        <v>10.4125</v>
      </c>
      <c r="M1577" s="26">
        <f>(INDEX(pesos!A:B,MATCH(L1577,pesos!A:A,1),2))</f>
        <v>16200</v>
      </c>
      <c r="N1577" s="26">
        <f>+R1577*'COSTOS VARIOS'!$O$1</f>
        <v>102600</v>
      </c>
      <c r="O1577" s="26">
        <f>+R1577*'COSTOS VARIOS'!$O$2</f>
        <v>2214</v>
      </c>
      <c r="P1577" s="26">
        <f>+R1577*'COSTOS VARIOS'!$O$3</f>
        <v>8100</v>
      </c>
      <c r="Q1577" s="26">
        <v>1</v>
      </c>
      <c r="R1577" s="26">
        <f t="shared" si="242"/>
        <v>540000</v>
      </c>
      <c r="S1577" s="25">
        <f t="shared" si="243"/>
        <v>923094</v>
      </c>
      <c r="T1577" s="28">
        <f t="shared" si="244"/>
        <v>0.37569954955833307</v>
      </c>
      <c r="U1577" s="29">
        <f t="shared" si="245"/>
        <v>1269900</v>
      </c>
      <c r="V1577" s="26">
        <f>+INDEX('LISTA DE PRECIOS EKM '!A:K,MATCH('Precios ML'!B1577,'LISTA DE PRECIOS EKM '!A:A,0),8)</f>
        <v>1269900</v>
      </c>
      <c r="W1577" s="26">
        <f t="shared" si="246"/>
        <v>1269900</v>
      </c>
      <c r="X1577" s="26">
        <f t="shared" si="247"/>
        <v>0</v>
      </c>
      <c r="Y1577" s="26"/>
      <c r="Z1577" s="26">
        <f t="shared" si="248"/>
        <v>1269900</v>
      </c>
      <c r="AA1577" s="30">
        <f t="shared" si="249"/>
        <v>1.3516666666666666</v>
      </c>
    </row>
    <row r="1578" spans="1:27">
      <c r="A1578" s="20" t="s">
        <v>6439</v>
      </c>
      <c r="B1578" s="20" t="s">
        <v>6440</v>
      </c>
      <c r="C1578" s="25">
        <v>540000</v>
      </c>
      <c r="D1578" s="22">
        <v>85</v>
      </c>
      <c r="E1578" s="22">
        <v>49</v>
      </c>
      <c r="F1578" s="22">
        <v>40</v>
      </c>
      <c r="G1578" s="22">
        <v>16000</v>
      </c>
      <c r="H1578" s="22" t="s">
        <v>5088</v>
      </c>
      <c r="I1578" s="26">
        <f>+IF(H1578='COSTOS VARIOS'!$C$1,'COSTOS VARIOS'!$C$2*'Precios ML'!V1578,'COSTOS VARIOS'!$B$2*'Precios ML'!V1578)</f>
        <v>253980</v>
      </c>
      <c r="J1578" s="22">
        <v>0</v>
      </c>
      <c r="K1578" s="27">
        <f t="shared" si="240"/>
        <v>10.4125</v>
      </c>
      <c r="L1578" s="27">
        <f t="shared" si="241"/>
        <v>10.4125</v>
      </c>
      <c r="M1578" s="26">
        <f>(INDEX(pesos!A:B,MATCH(L1578,pesos!A:A,1),2))</f>
        <v>16200</v>
      </c>
      <c r="N1578" s="26">
        <f>+R1578*'COSTOS VARIOS'!$O$1</f>
        <v>102600</v>
      </c>
      <c r="O1578" s="26">
        <f>+R1578*'COSTOS VARIOS'!$O$2</f>
        <v>2214</v>
      </c>
      <c r="P1578" s="26">
        <f>+R1578*'COSTOS VARIOS'!$O$3</f>
        <v>8100</v>
      </c>
      <c r="Q1578" s="26">
        <v>1</v>
      </c>
      <c r="R1578" s="26">
        <f t="shared" si="242"/>
        <v>540000</v>
      </c>
      <c r="S1578" s="25">
        <f t="shared" si="243"/>
        <v>923094</v>
      </c>
      <c r="T1578" s="28">
        <f t="shared" si="244"/>
        <v>0.37569954955833307</v>
      </c>
      <c r="U1578" s="29">
        <f t="shared" si="245"/>
        <v>1269900</v>
      </c>
      <c r="V1578" s="26">
        <f>+INDEX('LISTA DE PRECIOS EKM '!A:K,MATCH('Precios ML'!B1578,'LISTA DE PRECIOS EKM '!A:A,0),8)</f>
        <v>1269900</v>
      </c>
      <c r="W1578" s="26">
        <f t="shared" si="246"/>
        <v>1269900</v>
      </c>
      <c r="X1578" s="26">
        <f t="shared" si="247"/>
        <v>0</v>
      </c>
      <c r="Y1578" s="26"/>
      <c r="Z1578" s="26">
        <f t="shared" si="248"/>
        <v>1269900</v>
      </c>
      <c r="AA1578" s="30">
        <f t="shared" si="249"/>
        <v>1.3516666666666666</v>
      </c>
    </row>
    <row r="1579" spans="1:27">
      <c r="A1579" s="20" t="s">
        <v>6441</v>
      </c>
      <c r="B1579" s="20" t="s">
        <v>6442</v>
      </c>
      <c r="C1579" s="25">
        <v>510000</v>
      </c>
      <c r="D1579" s="22">
        <v>85</v>
      </c>
      <c r="E1579" s="22">
        <v>49</v>
      </c>
      <c r="F1579" s="22">
        <v>40</v>
      </c>
      <c r="G1579" s="22">
        <v>16000</v>
      </c>
      <c r="H1579" s="22" t="s">
        <v>5088</v>
      </c>
      <c r="I1579" s="26">
        <f>+IF(H1579='COSTOS VARIOS'!$C$1,'COSTOS VARIOS'!$C$2*'Precios ML'!V1579,'COSTOS VARIOS'!$B$2*'Precios ML'!V1579)</f>
        <v>223980</v>
      </c>
      <c r="J1579" s="22">
        <v>0</v>
      </c>
      <c r="K1579" s="27">
        <f t="shared" si="240"/>
        <v>10.4125</v>
      </c>
      <c r="L1579" s="27">
        <f t="shared" si="241"/>
        <v>10.4125</v>
      </c>
      <c r="M1579" s="26">
        <f>(INDEX(pesos!A:B,MATCH(L1579,pesos!A:A,1),2))</f>
        <v>16200</v>
      </c>
      <c r="N1579" s="26">
        <f>+R1579*'COSTOS VARIOS'!$O$1</f>
        <v>96900</v>
      </c>
      <c r="O1579" s="26">
        <f>+R1579*'COSTOS VARIOS'!$O$2</f>
        <v>2091</v>
      </c>
      <c r="P1579" s="26">
        <f>+R1579*'COSTOS VARIOS'!$O$3</f>
        <v>7650</v>
      </c>
      <c r="Q1579" s="26">
        <v>1</v>
      </c>
      <c r="R1579" s="26">
        <f t="shared" si="242"/>
        <v>510000</v>
      </c>
      <c r="S1579" s="25">
        <f t="shared" si="243"/>
        <v>856821</v>
      </c>
      <c r="T1579" s="28">
        <f t="shared" si="244"/>
        <v>0.30704079381807858</v>
      </c>
      <c r="U1579" s="29">
        <f t="shared" si="245"/>
        <v>1119900</v>
      </c>
      <c r="V1579" s="26">
        <f>+INDEX('LISTA DE PRECIOS EKM '!A:K,MATCH('Precios ML'!B1579,'LISTA DE PRECIOS EKM '!A:A,0),8)</f>
        <v>1119900</v>
      </c>
      <c r="W1579" s="26">
        <f t="shared" si="246"/>
        <v>1119900</v>
      </c>
      <c r="X1579" s="26">
        <f t="shared" si="247"/>
        <v>0</v>
      </c>
      <c r="Y1579" s="26"/>
      <c r="Z1579" s="26">
        <f t="shared" si="248"/>
        <v>1119900</v>
      </c>
      <c r="AA1579" s="30">
        <f t="shared" si="249"/>
        <v>1.1958823529411764</v>
      </c>
    </row>
    <row r="1580" spans="1:27">
      <c r="A1580" s="20" t="s">
        <v>6441</v>
      </c>
      <c r="B1580" s="20" t="s">
        <v>6442</v>
      </c>
      <c r="C1580" s="25">
        <v>510000</v>
      </c>
      <c r="D1580" s="22">
        <v>85</v>
      </c>
      <c r="E1580" s="22">
        <v>49</v>
      </c>
      <c r="F1580" s="22">
        <v>40</v>
      </c>
      <c r="G1580" s="22">
        <v>16000</v>
      </c>
      <c r="H1580" s="22" t="s">
        <v>5088</v>
      </c>
      <c r="I1580" s="26">
        <f>+IF(H1580='COSTOS VARIOS'!$C$1,'COSTOS VARIOS'!$C$2*'Precios ML'!V1580,'COSTOS VARIOS'!$B$2*'Precios ML'!V1580)</f>
        <v>223980</v>
      </c>
      <c r="J1580" s="22">
        <v>0</v>
      </c>
      <c r="K1580" s="27">
        <f t="shared" si="240"/>
        <v>10.4125</v>
      </c>
      <c r="L1580" s="27">
        <f t="shared" si="241"/>
        <v>10.4125</v>
      </c>
      <c r="M1580" s="26">
        <f>(INDEX(pesos!A:B,MATCH(L1580,pesos!A:A,1),2))</f>
        <v>16200</v>
      </c>
      <c r="N1580" s="26">
        <f>+R1580*'COSTOS VARIOS'!$O$1</f>
        <v>96900</v>
      </c>
      <c r="O1580" s="26">
        <f>+R1580*'COSTOS VARIOS'!$O$2</f>
        <v>2091</v>
      </c>
      <c r="P1580" s="26">
        <f>+R1580*'COSTOS VARIOS'!$O$3</f>
        <v>7650</v>
      </c>
      <c r="Q1580" s="26">
        <v>1</v>
      </c>
      <c r="R1580" s="26">
        <f t="shared" si="242"/>
        <v>510000</v>
      </c>
      <c r="S1580" s="25">
        <f t="shared" si="243"/>
        <v>856821</v>
      </c>
      <c r="T1580" s="28">
        <f t="shared" si="244"/>
        <v>0.30704079381807858</v>
      </c>
      <c r="U1580" s="29">
        <f t="shared" si="245"/>
        <v>1119900</v>
      </c>
      <c r="V1580" s="26">
        <f>+INDEX('LISTA DE PRECIOS EKM '!A:K,MATCH('Precios ML'!B1580,'LISTA DE PRECIOS EKM '!A:A,0),8)</f>
        <v>1119900</v>
      </c>
      <c r="W1580" s="26">
        <f t="shared" si="246"/>
        <v>1119900</v>
      </c>
      <c r="X1580" s="26">
        <f t="shared" si="247"/>
        <v>0</v>
      </c>
      <c r="Y1580" s="26"/>
      <c r="Z1580" s="26">
        <f t="shared" si="248"/>
        <v>1119900</v>
      </c>
      <c r="AA1580" s="30">
        <f t="shared" si="249"/>
        <v>1.1958823529411764</v>
      </c>
    </row>
    <row r="1581" spans="1:27">
      <c r="A1581" s="20" t="s">
        <v>6443</v>
      </c>
      <c r="B1581" s="20" t="s">
        <v>6444</v>
      </c>
      <c r="C1581" s="25">
        <v>510000</v>
      </c>
      <c r="D1581" s="22">
        <v>85</v>
      </c>
      <c r="E1581" s="22">
        <v>49</v>
      </c>
      <c r="F1581" s="22">
        <v>40</v>
      </c>
      <c r="G1581" s="22">
        <v>16000</v>
      </c>
      <c r="H1581" s="22" t="s">
        <v>5088</v>
      </c>
      <c r="I1581" s="26">
        <f>+IF(H1581='COSTOS VARIOS'!$C$1,'COSTOS VARIOS'!$C$2*'Precios ML'!V1581,'COSTOS VARIOS'!$B$2*'Precios ML'!V1581)</f>
        <v>223980</v>
      </c>
      <c r="J1581" s="22">
        <v>0</v>
      </c>
      <c r="K1581" s="27">
        <f t="shared" si="240"/>
        <v>10.4125</v>
      </c>
      <c r="L1581" s="27">
        <f t="shared" si="241"/>
        <v>10.4125</v>
      </c>
      <c r="M1581" s="26">
        <f>(INDEX(pesos!A:B,MATCH(L1581,pesos!A:A,1),2))</f>
        <v>16200</v>
      </c>
      <c r="N1581" s="26">
        <f>+R1581*'COSTOS VARIOS'!$O$1</f>
        <v>96900</v>
      </c>
      <c r="O1581" s="26">
        <f>+R1581*'COSTOS VARIOS'!$O$2</f>
        <v>2091</v>
      </c>
      <c r="P1581" s="26">
        <f>+R1581*'COSTOS VARIOS'!$O$3</f>
        <v>7650</v>
      </c>
      <c r="Q1581" s="26">
        <v>1</v>
      </c>
      <c r="R1581" s="26">
        <f t="shared" si="242"/>
        <v>510000</v>
      </c>
      <c r="S1581" s="25">
        <f t="shared" si="243"/>
        <v>856821</v>
      </c>
      <c r="T1581" s="28">
        <f t="shared" si="244"/>
        <v>0.30704079381807858</v>
      </c>
      <c r="U1581" s="29">
        <f t="shared" si="245"/>
        <v>1119900</v>
      </c>
      <c r="V1581" s="26">
        <f>+INDEX('LISTA DE PRECIOS EKM '!A:K,MATCH('Precios ML'!B1581,'LISTA DE PRECIOS EKM '!A:A,0),8)</f>
        <v>1119900</v>
      </c>
      <c r="W1581" s="26">
        <f t="shared" si="246"/>
        <v>1119900</v>
      </c>
      <c r="X1581" s="26">
        <f t="shared" si="247"/>
        <v>0</v>
      </c>
      <c r="Y1581" s="26"/>
      <c r="Z1581" s="26">
        <f t="shared" si="248"/>
        <v>1119900</v>
      </c>
      <c r="AA1581" s="30">
        <f t="shared" si="249"/>
        <v>1.1958823529411764</v>
      </c>
    </row>
    <row r="1582" spans="1:27">
      <c r="A1582" s="20" t="s">
        <v>6443</v>
      </c>
      <c r="B1582" s="20" t="s">
        <v>6444</v>
      </c>
      <c r="C1582" s="25">
        <v>510000</v>
      </c>
      <c r="D1582" s="22">
        <v>85</v>
      </c>
      <c r="E1582" s="22">
        <v>49</v>
      </c>
      <c r="F1582" s="22">
        <v>40</v>
      </c>
      <c r="G1582" s="22">
        <v>16000</v>
      </c>
      <c r="H1582" s="22" t="s">
        <v>5088</v>
      </c>
      <c r="I1582" s="26">
        <f>+IF(H1582='COSTOS VARIOS'!$C$1,'COSTOS VARIOS'!$C$2*'Precios ML'!V1582,'COSTOS VARIOS'!$B$2*'Precios ML'!V1582)</f>
        <v>223980</v>
      </c>
      <c r="J1582" s="22">
        <v>0</v>
      </c>
      <c r="K1582" s="27">
        <f t="shared" si="240"/>
        <v>10.4125</v>
      </c>
      <c r="L1582" s="27">
        <f t="shared" si="241"/>
        <v>10.4125</v>
      </c>
      <c r="M1582" s="26">
        <f>(INDEX(pesos!A:B,MATCH(L1582,pesos!A:A,1),2))</f>
        <v>16200</v>
      </c>
      <c r="N1582" s="26">
        <f>+R1582*'COSTOS VARIOS'!$O$1</f>
        <v>96900</v>
      </c>
      <c r="O1582" s="26">
        <f>+R1582*'COSTOS VARIOS'!$O$2</f>
        <v>2091</v>
      </c>
      <c r="P1582" s="26">
        <f>+R1582*'COSTOS VARIOS'!$O$3</f>
        <v>7650</v>
      </c>
      <c r="Q1582" s="26">
        <v>1</v>
      </c>
      <c r="R1582" s="26">
        <f t="shared" si="242"/>
        <v>510000</v>
      </c>
      <c r="S1582" s="25">
        <f t="shared" si="243"/>
        <v>856821</v>
      </c>
      <c r="T1582" s="28">
        <f t="shared" si="244"/>
        <v>0.30704079381807858</v>
      </c>
      <c r="U1582" s="29">
        <f t="shared" si="245"/>
        <v>1119900</v>
      </c>
      <c r="V1582" s="26">
        <f>+INDEX('LISTA DE PRECIOS EKM '!A:K,MATCH('Precios ML'!B1582,'LISTA DE PRECIOS EKM '!A:A,0),8)</f>
        <v>1119900</v>
      </c>
      <c r="W1582" s="26">
        <f t="shared" si="246"/>
        <v>1119900</v>
      </c>
      <c r="X1582" s="26">
        <f t="shared" si="247"/>
        <v>0</v>
      </c>
      <c r="Y1582" s="26"/>
      <c r="Z1582" s="26">
        <f t="shared" si="248"/>
        <v>1119900</v>
      </c>
      <c r="AA1582" s="30">
        <f t="shared" si="249"/>
        <v>1.1958823529411764</v>
      </c>
    </row>
    <row r="1583" spans="1:27">
      <c r="A1583" s="20" t="s">
        <v>6445</v>
      </c>
      <c r="B1583" s="20" t="s">
        <v>6446</v>
      </c>
      <c r="C1583" s="25">
        <v>510000</v>
      </c>
      <c r="D1583" s="22">
        <v>85</v>
      </c>
      <c r="E1583" s="22">
        <v>49</v>
      </c>
      <c r="F1583" s="22">
        <v>40</v>
      </c>
      <c r="G1583" s="22">
        <v>16000</v>
      </c>
      <c r="H1583" s="22" t="s">
        <v>5088</v>
      </c>
      <c r="I1583" s="26">
        <f>+IF(H1583='COSTOS VARIOS'!$C$1,'COSTOS VARIOS'!$C$2*'Precios ML'!V1583,'COSTOS VARIOS'!$B$2*'Precios ML'!V1583)</f>
        <v>223980</v>
      </c>
      <c r="J1583" s="22">
        <v>0</v>
      </c>
      <c r="K1583" s="27">
        <f t="shared" si="240"/>
        <v>10.4125</v>
      </c>
      <c r="L1583" s="27">
        <f t="shared" si="241"/>
        <v>10.4125</v>
      </c>
      <c r="M1583" s="26">
        <f>(INDEX(pesos!A:B,MATCH(L1583,pesos!A:A,1),2))</f>
        <v>16200</v>
      </c>
      <c r="N1583" s="26">
        <f>+R1583*'COSTOS VARIOS'!$O$1</f>
        <v>96900</v>
      </c>
      <c r="O1583" s="26">
        <f>+R1583*'COSTOS VARIOS'!$O$2</f>
        <v>2091</v>
      </c>
      <c r="P1583" s="26">
        <f>+R1583*'COSTOS VARIOS'!$O$3</f>
        <v>7650</v>
      </c>
      <c r="Q1583" s="26">
        <v>1</v>
      </c>
      <c r="R1583" s="26">
        <f t="shared" si="242"/>
        <v>510000</v>
      </c>
      <c r="S1583" s="25">
        <f t="shared" si="243"/>
        <v>856821</v>
      </c>
      <c r="T1583" s="28">
        <f t="shared" si="244"/>
        <v>0.30704079381807858</v>
      </c>
      <c r="U1583" s="29">
        <f t="shared" si="245"/>
        <v>1119900</v>
      </c>
      <c r="V1583" s="26">
        <f>+INDEX('LISTA DE PRECIOS EKM '!A:K,MATCH('Precios ML'!B1583,'LISTA DE PRECIOS EKM '!A:A,0),8)</f>
        <v>1119900</v>
      </c>
      <c r="W1583" s="26">
        <f t="shared" si="246"/>
        <v>1119900</v>
      </c>
      <c r="X1583" s="26">
        <f t="shared" si="247"/>
        <v>0</v>
      </c>
      <c r="Y1583" s="26"/>
      <c r="Z1583" s="26">
        <f t="shared" si="248"/>
        <v>1119900</v>
      </c>
      <c r="AA1583" s="30">
        <f t="shared" si="249"/>
        <v>1.1958823529411764</v>
      </c>
    </row>
    <row r="1584" spans="1:27">
      <c r="A1584" s="20" t="s">
        <v>6445</v>
      </c>
      <c r="B1584" s="20" t="s">
        <v>6446</v>
      </c>
      <c r="C1584" s="25">
        <v>510000</v>
      </c>
      <c r="D1584" s="22">
        <v>85</v>
      </c>
      <c r="E1584" s="22">
        <v>49</v>
      </c>
      <c r="F1584" s="22">
        <v>40</v>
      </c>
      <c r="G1584" s="22">
        <v>16000</v>
      </c>
      <c r="H1584" s="22" t="s">
        <v>5088</v>
      </c>
      <c r="I1584" s="26">
        <f>+IF(H1584='COSTOS VARIOS'!$C$1,'COSTOS VARIOS'!$C$2*'Precios ML'!V1584,'COSTOS VARIOS'!$B$2*'Precios ML'!V1584)</f>
        <v>223980</v>
      </c>
      <c r="J1584" s="22">
        <v>0</v>
      </c>
      <c r="K1584" s="27">
        <f t="shared" si="240"/>
        <v>10.4125</v>
      </c>
      <c r="L1584" s="27">
        <f t="shared" si="241"/>
        <v>10.4125</v>
      </c>
      <c r="M1584" s="26">
        <f>(INDEX(pesos!A:B,MATCH(L1584,pesos!A:A,1),2))</f>
        <v>16200</v>
      </c>
      <c r="N1584" s="26">
        <f>+R1584*'COSTOS VARIOS'!$O$1</f>
        <v>96900</v>
      </c>
      <c r="O1584" s="26">
        <f>+R1584*'COSTOS VARIOS'!$O$2</f>
        <v>2091</v>
      </c>
      <c r="P1584" s="26">
        <f>+R1584*'COSTOS VARIOS'!$O$3</f>
        <v>7650</v>
      </c>
      <c r="Q1584" s="26">
        <v>1</v>
      </c>
      <c r="R1584" s="26">
        <f t="shared" si="242"/>
        <v>510000</v>
      </c>
      <c r="S1584" s="25">
        <f t="shared" si="243"/>
        <v>856821</v>
      </c>
      <c r="T1584" s="28">
        <f t="shared" si="244"/>
        <v>0.30704079381807858</v>
      </c>
      <c r="U1584" s="29">
        <f t="shared" si="245"/>
        <v>1119900</v>
      </c>
      <c r="V1584" s="26">
        <f>+INDEX('LISTA DE PRECIOS EKM '!A:K,MATCH('Precios ML'!B1584,'LISTA DE PRECIOS EKM '!A:A,0),8)</f>
        <v>1119900</v>
      </c>
      <c r="W1584" s="26">
        <f t="shared" si="246"/>
        <v>1119900</v>
      </c>
      <c r="X1584" s="26">
        <f t="shared" si="247"/>
        <v>0</v>
      </c>
      <c r="Y1584" s="26"/>
      <c r="Z1584" s="26">
        <f t="shared" si="248"/>
        <v>1119900</v>
      </c>
      <c r="AA1584" s="30">
        <f t="shared" si="249"/>
        <v>1.1958823529411764</v>
      </c>
    </row>
    <row r="1585" spans="1:27">
      <c r="A1585" s="20" t="s">
        <v>6447</v>
      </c>
      <c r="B1585" s="20" t="s">
        <v>6448</v>
      </c>
      <c r="C1585" s="25">
        <v>510000</v>
      </c>
      <c r="D1585" s="22">
        <v>85</v>
      </c>
      <c r="E1585" s="22">
        <v>49</v>
      </c>
      <c r="F1585" s="22">
        <v>40</v>
      </c>
      <c r="G1585" s="22">
        <v>16000</v>
      </c>
      <c r="H1585" s="22" t="s">
        <v>5088</v>
      </c>
      <c r="I1585" s="26">
        <f>+IF(H1585='COSTOS VARIOS'!$C$1,'COSTOS VARIOS'!$C$2*'Precios ML'!V1585,'COSTOS VARIOS'!$B$2*'Precios ML'!V1585)</f>
        <v>223980</v>
      </c>
      <c r="J1585" s="22">
        <v>0</v>
      </c>
      <c r="K1585" s="27">
        <f t="shared" si="240"/>
        <v>10.4125</v>
      </c>
      <c r="L1585" s="27">
        <f t="shared" si="241"/>
        <v>10.4125</v>
      </c>
      <c r="M1585" s="26">
        <f>(INDEX(pesos!A:B,MATCH(L1585,pesos!A:A,1),2))</f>
        <v>16200</v>
      </c>
      <c r="N1585" s="26">
        <f>+R1585*'COSTOS VARIOS'!$O$1</f>
        <v>96900</v>
      </c>
      <c r="O1585" s="26">
        <f>+R1585*'COSTOS VARIOS'!$O$2</f>
        <v>2091</v>
      </c>
      <c r="P1585" s="26">
        <f>+R1585*'COSTOS VARIOS'!$O$3</f>
        <v>7650</v>
      </c>
      <c r="Q1585" s="26">
        <v>1</v>
      </c>
      <c r="R1585" s="26">
        <f t="shared" si="242"/>
        <v>510000</v>
      </c>
      <c r="S1585" s="25">
        <f t="shared" si="243"/>
        <v>856821</v>
      </c>
      <c r="T1585" s="28">
        <f t="shared" si="244"/>
        <v>0.30704079381807858</v>
      </c>
      <c r="U1585" s="29">
        <f t="shared" si="245"/>
        <v>1119900</v>
      </c>
      <c r="V1585" s="26">
        <f>+INDEX('LISTA DE PRECIOS EKM '!A:K,MATCH('Precios ML'!B1585,'LISTA DE PRECIOS EKM '!A:A,0),8)</f>
        <v>1119900</v>
      </c>
      <c r="W1585" s="26">
        <f t="shared" si="246"/>
        <v>1119900</v>
      </c>
      <c r="X1585" s="26">
        <f t="shared" si="247"/>
        <v>0</v>
      </c>
      <c r="Y1585" s="26"/>
      <c r="Z1585" s="26">
        <f t="shared" si="248"/>
        <v>1119900</v>
      </c>
      <c r="AA1585" s="30">
        <f t="shared" si="249"/>
        <v>1.1958823529411764</v>
      </c>
    </row>
    <row r="1586" spans="1:27">
      <c r="A1586" s="20" t="s">
        <v>6447</v>
      </c>
      <c r="B1586" s="20" t="s">
        <v>6448</v>
      </c>
      <c r="C1586" s="25">
        <v>510000</v>
      </c>
      <c r="D1586" s="22">
        <v>85</v>
      </c>
      <c r="E1586" s="22">
        <v>49</v>
      </c>
      <c r="F1586" s="22">
        <v>40</v>
      </c>
      <c r="G1586" s="22">
        <v>16000</v>
      </c>
      <c r="H1586" s="22" t="s">
        <v>5088</v>
      </c>
      <c r="I1586" s="26">
        <f>+IF(H1586='COSTOS VARIOS'!$C$1,'COSTOS VARIOS'!$C$2*'Precios ML'!V1586,'COSTOS VARIOS'!$B$2*'Precios ML'!V1586)</f>
        <v>223980</v>
      </c>
      <c r="J1586" s="22">
        <v>0</v>
      </c>
      <c r="K1586" s="27">
        <f t="shared" si="240"/>
        <v>10.4125</v>
      </c>
      <c r="L1586" s="27">
        <f t="shared" si="241"/>
        <v>10.4125</v>
      </c>
      <c r="M1586" s="26">
        <f>(INDEX(pesos!A:B,MATCH(L1586,pesos!A:A,1),2))</f>
        <v>16200</v>
      </c>
      <c r="N1586" s="26">
        <f>+R1586*'COSTOS VARIOS'!$O$1</f>
        <v>96900</v>
      </c>
      <c r="O1586" s="26">
        <f>+R1586*'COSTOS VARIOS'!$O$2</f>
        <v>2091</v>
      </c>
      <c r="P1586" s="26">
        <f>+R1586*'COSTOS VARIOS'!$O$3</f>
        <v>7650</v>
      </c>
      <c r="Q1586" s="26">
        <v>1</v>
      </c>
      <c r="R1586" s="26">
        <f t="shared" si="242"/>
        <v>510000</v>
      </c>
      <c r="S1586" s="25">
        <f t="shared" si="243"/>
        <v>856821</v>
      </c>
      <c r="T1586" s="28">
        <f t="shared" si="244"/>
        <v>0.30704079381807858</v>
      </c>
      <c r="U1586" s="29">
        <f t="shared" si="245"/>
        <v>1119900</v>
      </c>
      <c r="V1586" s="26">
        <f>+INDEX('LISTA DE PRECIOS EKM '!A:K,MATCH('Precios ML'!B1586,'LISTA DE PRECIOS EKM '!A:A,0),8)</f>
        <v>1119900</v>
      </c>
      <c r="W1586" s="26">
        <f t="shared" si="246"/>
        <v>1119900</v>
      </c>
      <c r="X1586" s="26">
        <f t="shared" si="247"/>
        <v>0</v>
      </c>
      <c r="Y1586" s="26"/>
      <c r="Z1586" s="26">
        <f t="shared" si="248"/>
        <v>1119900</v>
      </c>
      <c r="AA1586" s="30">
        <f t="shared" si="249"/>
        <v>1.1958823529411764</v>
      </c>
    </row>
    <row r="1587" spans="1:27">
      <c r="A1587" s="20" t="s">
        <v>6449</v>
      </c>
      <c r="B1587" s="20" t="s">
        <v>2043</v>
      </c>
      <c r="C1587" s="25">
        <v>510000</v>
      </c>
      <c r="D1587" s="22">
        <v>85</v>
      </c>
      <c r="E1587" s="22">
        <v>49</v>
      </c>
      <c r="F1587" s="22">
        <v>40</v>
      </c>
      <c r="G1587" s="22">
        <v>16000</v>
      </c>
      <c r="H1587" s="22" t="s">
        <v>5088</v>
      </c>
      <c r="I1587" s="26">
        <f>+IF(H1587='COSTOS VARIOS'!$C$1,'COSTOS VARIOS'!$C$2*'Precios ML'!V1587,'COSTOS VARIOS'!$B$2*'Precios ML'!V1587)</f>
        <v>223980</v>
      </c>
      <c r="J1587" s="22">
        <v>0</v>
      </c>
      <c r="K1587" s="27">
        <f t="shared" si="240"/>
        <v>10.4125</v>
      </c>
      <c r="L1587" s="27">
        <f t="shared" si="241"/>
        <v>10.4125</v>
      </c>
      <c r="M1587" s="26">
        <f>(INDEX(pesos!A:B,MATCH(L1587,pesos!A:A,1),2))</f>
        <v>16200</v>
      </c>
      <c r="N1587" s="26">
        <f>+R1587*'COSTOS VARIOS'!$O$1</f>
        <v>96900</v>
      </c>
      <c r="O1587" s="26">
        <f>+R1587*'COSTOS VARIOS'!$O$2</f>
        <v>2091</v>
      </c>
      <c r="P1587" s="26">
        <f>+R1587*'COSTOS VARIOS'!$O$3</f>
        <v>7650</v>
      </c>
      <c r="Q1587" s="26">
        <v>1</v>
      </c>
      <c r="R1587" s="26">
        <f t="shared" si="242"/>
        <v>510000</v>
      </c>
      <c r="S1587" s="25">
        <f t="shared" si="243"/>
        <v>856821</v>
      </c>
      <c r="T1587" s="28">
        <f t="shared" si="244"/>
        <v>0.30704079381807858</v>
      </c>
      <c r="U1587" s="29">
        <f t="shared" si="245"/>
        <v>1119900</v>
      </c>
      <c r="V1587" s="26">
        <f>+INDEX('LISTA DE PRECIOS EKM '!A:K,MATCH('Precios ML'!B1587,'LISTA DE PRECIOS EKM '!A:A,0),8)</f>
        <v>1119900</v>
      </c>
      <c r="W1587" s="26">
        <f t="shared" si="246"/>
        <v>1119900</v>
      </c>
      <c r="X1587" s="26">
        <f t="shared" si="247"/>
        <v>0</v>
      </c>
      <c r="Y1587" s="26"/>
      <c r="Z1587" s="26">
        <f t="shared" si="248"/>
        <v>1119900</v>
      </c>
      <c r="AA1587" s="30">
        <f t="shared" si="249"/>
        <v>1.1958823529411764</v>
      </c>
    </row>
    <row r="1588" spans="1:27">
      <c r="A1588" s="20" t="s">
        <v>6449</v>
      </c>
      <c r="B1588" s="20" t="s">
        <v>2043</v>
      </c>
      <c r="C1588" s="25">
        <v>510000</v>
      </c>
      <c r="D1588" s="22">
        <v>85</v>
      </c>
      <c r="E1588" s="22">
        <v>49</v>
      </c>
      <c r="F1588" s="22">
        <v>40</v>
      </c>
      <c r="G1588" s="22">
        <v>16000</v>
      </c>
      <c r="H1588" s="22" t="s">
        <v>5088</v>
      </c>
      <c r="I1588" s="26">
        <f>+IF(H1588='COSTOS VARIOS'!$C$1,'COSTOS VARIOS'!$C$2*'Precios ML'!V1588,'COSTOS VARIOS'!$B$2*'Precios ML'!V1588)</f>
        <v>223980</v>
      </c>
      <c r="J1588" s="22">
        <v>0</v>
      </c>
      <c r="K1588" s="27">
        <f t="shared" si="240"/>
        <v>10.4125</v>
      </c>
      <c r="L1588" s="27">
        <f t="shared" si="241"/>
        <v>10.4125</v>
      </c>
      <c r="M1588" s="26">
        <f>(INDEX(pesos!A:B,MATCH(L1588,pesos!A:A,1),2))</f>
        <v>16200</v>
      </c>
      <c r="N1588" s="26">
        <f>+R1588*'COSTOS VARIOS'!$O$1</f>
        <v>96900</v>
      </c>
      <c r="O1588" s="26">
        <f>+R1588*'COSTOS VARIOS'!$O$2</f>
        <v>2091</v>
      </c>
      <c r="P1588" s="26">
        <f>+R1588*'COSTOS VARIOS'!$O$3</f>
        <v>7650</v>
      </c>
      <c r="Q1588" s="26">
        <v>1</v>
      </c>
      <c r="R1588" s="26">
        <f t="shared" si="242"/>
        <v>510000</v>
      </c>
      <c r="S1588" s="25">
        <f t="shared" si="243"/>
        <v>856821</v>
      </c>
      <c r="T1588" s="28">
        <f t="shared" si="244"/>
        <v>0.30704079381807858</v>
      </c>
      <c r="U1588" s="29">
        <f t="shared" si="245"/>
        <v>1119900</v>
      </c>
      <c r="V1588" s="26">
        <f>+INDEX('LISTA DE PRECIOS EKM '!A:K,MATCH('Precios ML'!B1588,'LISTA DE PRECIOS EKM '!A:A,0),8)</f>
        <v>1119900</v>
      </c>
      <c r="W1588" s="26">
        <f t="shared" si="246"/>
        <v>1119900</v>
      </c>
      <c r="X1588" s="26">
        <f t="shared" si="247"/>
        <v>0</v>
      </c>
      <c r="Y1588" s="26"/>
      <c r="Z1588" s="26">
        <f t="shared" si="248"/>
        <v>1119900</v>
      </c>
      <c r="AA1588" s="30">
        <f t="shared" si="249"/>
        <v>1.1958823529411764</v>
      </c>
    </row>
    <row r="1589" spans="1:27">
      <c r="A1589" s="20" t="s">
        <v>6450</v>
      </c>
      <c r="B1589" s="20" t="s">
        <v>2045</v>
      </c>
      <c r="C1589" s="25">
        <v>510000</v>
      </c>
      <c r="D1589" s="22">
        <v>85</v>
      </c>
      <c r="E1589" s="22">
        <v>49</v>
      </c>
      <c r="F1589" s="22">
        <v>40</v>
      </c>
      <c r="G1589" s="22">
        <v>16000</v>
      </c>
      <c r="H1589" s="22" t="s">
        <v>5088</v>
      </c>
      <c r="I1589" s="26">
        <f>+IF(H1589='COSTOS VARIOS'!$C$1,'COSTOS VARIOS'!$C$2*'Precios ML'!V1589,'COSTOS VARIOS'!$B$2*'Precios ML'!V1589)</f>
        <v>223980</v>
      </c>
      <c r="J1589" s="22">
        <v>0</v>
      </c>
      <c r="K1589" s="27">
        <f t="shared" si="240"/>
        <v>10.4125</v>
      </c>
      <c r="L1589" s="27">
        <f t="shared" si="241"/>
        <v>10.4125</v>
      </c>
      <c r="M1589" s="26">
        <f>(INDEX(pesos!A:B,MATCH(L1589,pesos!A:A,1),2))</f>
        <v>16200</v>
      </c>
      <c r="N1589" s="26">
        <f>+R1589*'COSTOS VARIOS'!$O$1</f>
        <v>96900</v>
      </c>
      <c r="O1589" s="26">
        <f>+R1589*'COSTOS VARIOS'!$O$2</f>
        <v>2091</v>
      </c>
      <c r="P1589" s="26">
        <f>+R1589*'COSTOS VARIOS'!$O$3</f>
        <v>7650</v>
      </c>
      <c r="Q1589" s="26">
        <v>1</v>
      </c>
      <c r="R1589" s="26">
        <f t="shared" si="242"/>
        <v>510000</v>
      </c>
      <c r="S1589" s="25">
        <f t="shared" si="243"/>
        <v>856821</v>
      </c>
      <c r="T1589" s="28">
        <f t="shared" si="244"/>
        <v>0.30704079381807858</v>
      </c>
      <c r="U1589" s="29">
        <f t="shared" si="245"/>
        <v>1119900</v>
      </c>
      <c r="V1589" s="26">
        <f>+INDEX('LISTA DE PRECIOS EKM '!A:K,MATCH('Precios ML'!B1589,'LISTA DE PRECIOS EKM '!A:A,0),8)</f>
        <v>1119900</v>
      </c>
      <c r="W1589" s="26">
        <f t="shared" si="246"/>
        <v>1119900</v>
      </c>
      <c r="X1589" s="26">
        <f t="shared" si="247"/>
        <v>0</v>
      </c>
      <c r="Y1589" s="26"/>
      <c r="Z1589" s="26">
        <f t="shared" si="248"/>
        <v>1119900</v>
      </c>
      <c r="AA1589" s="30">
        <f t="shared" si="249"/>
        <v>1.1958823529411764</v>
      </c>
    </row>
    <row r="1590" spans="1:27">
      <c r="A1590" s="20" t="s">
        <v>6450</v>
      </c>
      <c r="B1590" s="20" t="s">
        <v>2045</v>
      </c>
      <c r="C1590" s="25">
        <v>510000</v>
      </c>
      <c r="D1590" s="22">
        <v>85</v>
      </c>
      <c r="E1590" s="22">
        <v>49</v>
      </c>
      <c r="F1590" s="22">
        <v>40</v>
      </c>
      <c r="G1590" s="22">
        <v>16000</v>
      </c>
      <c r="H1590" s="22" t="s">
        <v>5088</v>
      </c>
      <c r="I1590" s="26">
        <f>+IF(H1590='COSTOS VARIOS'!$C$1,'COSTOS VARIOS'!$C$2*'Precios ML'!V1590,'COSTOS VARIOS'!$B$2*'Precios ML'!V1590)</f>
        <v>223980</v>
      </c>
      <c r="J1590" s="22">
        <v>0</v>
      </c>
      <c r="K1590" s="27">
        <f t="shared" si="240"/>
        <v>10.4125</v>
      </c>
      <c r="L1590" s="27">
        <f t="shared" si="241"/>
        <v>10.4125</v>
      </c>
      <c r="M1590" s="26">
        <f>(INDEX(pesos!A:B,MATCH(L1590,pesos!A:A,1),2))</f>
        <v>16200</v>
      </c>
      <c r="N1590" s="26">
        <f>+R1590*'COSTOS VARIOS'!$O$1</f>
        <v>96900</v>
      </c>
      <c r="O1590" s="26">
        <f>+R1590*'COSTOS VARIOS'!$O$2</f>
        <v>2091</v>
      </c>
      <c r="P1590" s="26">
        <f>+R1590*'COSTOS VARIOS'!$O$3</f>
        <v>7650</v>
      </c>
      <c r="Q1590" s="26">
        <v>1</v>
      </c>
      <c r="R1590" s="26">
        <f t="shared" si="242"/>
        <v>510000</v>
      </c>
      <c r="S1590" s="25">
        <f t="shared" si="243"/>
        <v>856821</v>
      </c>
      <c r="T1590" s="28">
        <f t="shared" si="244"/>
        <v>0.30704079381807858</v>
      </c>
      <c r="U1590" s="29">
        <f t="shared" si="245"/>
        <v>1119900</v>
      </c>
      <c r="V1590" s="26">
        <f>+INDEX('LISTA DE PRECIOS EKM '!A:K,MATCH('Precios ML'!B1590,'LISTA DE PRECIOS EKM '!A:A,0),8)</f>
        <v>1119900</v>
      </c>
      <c r="W1590" s="26">
        <f t="shared" si="246"/>
        <v>1119900</v>
      </c>
      <c r="X1590" s="26">
        <f t="shared" si="247"/>
        <v>0</v>
      </c>
      <c r="Y1590" s="26"/>
      <c r="Z1590" s="26">
        <f t="shared" si="248"/>
        <v>1119900</v>
      </c>
      <c r="AA1590" s="30">
        <f t="shared" si="249"/>
        <v>1.1958823529411764</v>
      </c>
    </row>
    <row r="1591" spans="1:27">
      <c r="A1591" s="20" t="s">
        <v>6451</v>
      </c>
      <c r="B1591" s="20" t="s">
        <v>2042</v>
      </c>
      <c r="C1591" s="25">
        <v>510000</v>
      </c>
      <c r="D1591" s="22">
        <v>85</v>
      </c>
      <c r="E1591" s="22">
        <v>49</v>
      </c>
      <c r="F1591" s="22">
        <v>40</v>
      </c>
      <c r="G1591" s="22">
        <v>16000</v>
      </c>
      <c r="H1591" s="22" t="s">
        <v>5088</v>
      </c>
      <c r="I1591" s="26">
        <f>+IF(H1591='COSTOS VARIOS'!$C$1,'COSTOS VARIOS'!$C$2*'Precios ML'!V1591,'COSTOS VARIOS'!$B$2*'Precios ML'!V1591)</f>
        <v>223980</v>
      </c>
      <c r="J1591" s="22">
        <v>0</v>
      </c>
      <c r="K1591" s="27">
        <f t="shared" si="240"/>
        <v>10.4125</v>
      </c>
      <c r="L1591" s="27">
        <f t="shared" si="241"/>
        <v>10.4125</v>
      </c>
      <c r="M1591" s="26">
        <f>(INDEX(pesos!A:B,MATCH(L1591,pesos!A:A,1),2))</f>
        <v>16200</v>
      </c>
      <c r="N1591" s="26">
        <f>+R1591*'COSTOS VARIOS'!$O$1</f>
        <v>96900</v>
      </c>
      <c r="O1591" s="26">
        <f>+R1591*'COSTOS VARIOS'!$O$2</f>
        <v>2091</v>
      </c>
      <c r="P1591" s="26">
        <f>+R1591*'COSTOS VARIOS'!$O$3</f>
        <v>7650</v>
      </c>
      <c r="Q1591" s="26">
        <v>1</v>
      </c>
      <c r="R1591" s="26">
        <f t="shared" si="242"/>
        <v>510000</v>
      </c>
      <c r="S1591" s="25">
        <f t="shared" si="243"/>
        <v>856821</v>
      </c>
      <c r="T1591" s="28">
        <f t="shared" si="244"/>
        <v>0.30704079381807858</v>
      </c>
      <c r="U1591" s="29">
        <f t="shared" si="245"/>
        <v>1119900</v>
      </c>
      <c r="V1591" s="26">
        <f>+INDEX('LISTA DE PRECIOS EKM '!A:K,MATCH('Precios ML'!B1591,'LISTA DE PRECIOS EKM '!A:A,0),8)</f>
        <v>1119900</v>
      </c>
      <c r="W1591" s="26">
        <f t="shared" si="246"/>
        <v>1119900</v>
      </c>
      <c r="X1591" s="26">
        <f t="shared" si="247"/>
        <v>0</v>
      </c>
      <c r="Y1591" s="26"/>
      <c r="Z1591" s="26">
        <f t="shared" si="248"/>
        <v>1119900</v>
      </c>
      <c r="AA1591" s="30">
        <f t="shared" si="249"/>
        <v>1.1958823529411764</v>
      </c>
    </row>
    <row r="1592" spans="1:27">
      <c r="A1592" s="20" t="s">
        <v>6451</v>
      </c>
      <c r="B1592" s="20" t="s">
        <v>2042</v>
      </c>
      <c r="C1592" s="25">
        <v>510000</v>
      </c>
      <c r="D1592" s="22">
        <v>85</v>
      </c>
      <c r="E1592" s="22">
        <v>49</v>
      </c>
      <c r="F1592" s="22">
        <v>40</v>
      </c>
      <c r="G1592" s="22">
        <v>16000</v>
      </c>
      <c r="H1592" s="22" t="s">
        <v>5088</v>
      </c>
      <c r="I1592" s="26">
        <f>+IF(H1592='COSTOS VARIOS'!$C$1,'COSTOS VARIOS'!$C$2*'Precios ML'!V1592,'COSTOS VARIOS'!$B$2*'Precios ML'!V1592)</f>
        <v>223980</v>
      </c>
      <c r="J1592" s="22">
        <v>0</v>
      </c>
      <c r="K1592" s="27">
        <f t="shared" si="240"/>
        <v>10.4125</v>
      </c>
      <c r="L1592" s="27">
        <f t="shared" si="241"/>
        <v>10.4125</v>
      </c>
      <c r="M1592" s="26">
        <f>(INDEX(pesos!A:B,MATCH(L1592,pesos!A:A,1),2))</f>
        <v>16200</v>
      </c>
      <c r="N1592" s="26">
        <f>+R1592*'COSTOS VARIOS'!$O$1</f>
        <v>96900</v>
      </c>
      <c r="O1592" s="26">
        <f>+R1592*'COSTOS VARIOS'!$O$2</f>
        <v>2091</v>
      </c>
      <c r="P1592" s="26">
        <f>+R1592*'COSTOS VARIOS'!$O$3</f>
        <v>7650</v>
      </c>
      <c r="Q1592" s="26">
        <v>1</v>
      </c>
      <c r="R1592" s="26">
        <f t="shared" si="242"/>
        <v>510000</v>
      </c>
      <c r="S1592" s="25">
        <f t="shared" si="243"/>
        <v>856821</v>
      </c>
      <c r="T1592" s="28">
        <f t="shared" si="244"/>
        <v>0.30704079381807858</v>
      </c>
      <c r="U1592" s="29">
        <f t="shared" si="245"/>
        <v>1119900</v>
      </c>
      <c r="V1592" s="26">
        <f>+INDEX('LISTA DE PRECIOS EKM '!A:K,MATCH('Precios ML'!B1592,'LISTA DE PRECIOS EKM '!A:A,0),8)</f>
        <v>1119900</v>
      </c>
      <c r="W1592" s="26">
        <f t="shared" si="246"/>
        <v>1119900</v>
      </c>
      <c r="X1592" s="26">
        <f t="shared" si="247"/>
        <v>0</v>
      </c>
      <c r="Y1592" s="26"/>
      <c r="Z1592" s="26">
        <f t="shared" si="248"/>
        <v>1119900</v>
      </c>
      <c r="AA1592" s="30">
        <f t="shared" si="249"/>
        <v>1.1958823529411764</v>
      </c>
    </row>
    <row r="1593" spans="1:27">
      <c r="A1593" s="20" t="s">
        <v>6452</v>
      </c>
      <c r="B1593" s="20" t="s">
        <v>6453</v>
      </c>
      <c r="C1593" s="25">
        <v>540000</v>
      </c>
      <c r="D1593" s="22">
        <v>85</v>
      </c>
      <c r="E1593" s="22">
        <v>49</v>
      </c>
      <c r="F1593" s="22">
        <v>40</v>
      </c>
      <c r="G1593" s="22">
        <v>16000</v>
      </c>
      <c r="H1593" s="22" t="s">
        <v>5088</v>
      </c>
      <c r="I1593" s="26">
        <f>+IF(H1593='COSTOS VARIOS'!$C$1,'COSTOS VARIOS'!$C$2*'Precios ML'!V1593,'COSTOS VARIOS'!$B$2*'Precios ML'!V1593)</f>
        <v>253980</v>
      </c>
      <c r="J1593" s="22">
        <v>0</v>
      </c>
      <c r="K1593" s="27">
        <f t="shared" si="240"/>
        <v>10.4125</v>
      </c>
      <c r="L1593" s="27">
        <f t="shared" si="241"/>
        <v>10.4125</v>
      </c>
      <c r="M1593" s="26">
        <f>(INDEX(pesos!A:B,MATCH(L1593,pesos!A:A,1),2))</f>
        <v>16200</v>
      </c>
      <c r="N1593" s="26">
        <f>+R1593*'COSTOS VARIOS'!$O$1</f>
        <v>102600</v>
      </c>
      <c r="O1593" s="26">
        <f>+R1593*'COSTOS VARIOS'!$O$2</f>
        <v>2214</v>
      </c>
      <c r="P1593" s="26">
        <f>+R1593*'COSTOS VARIOS'!$O$3</f>
        <v>8100</v>
      </c>
      <c r="Q1593" s="26">
        <v>1</v>
      </c>
      <c r="R1593" s="26">
        <f t="shared" si="242"/>
        <v>540000</v>
      </c>
      <c r="S1593" s="25">
        <f t="shared" si="243"/>
        <v>923094</v>
      </c>
      <c r="T1593" s="28">
        <f t="shared" si="244"/>
        <v>0.37569954955833307</v>
      </c>
      <c r="U1593" s="29">
        <f t="shared" si="245"/>
        <v>1269900</v>
      </c>
      <c r="V1593" s="26">
        <f>+INDEX('LISTA DE PRECIOS EKM '!A:K,MATCH('Precios ML'!B1593,'LISTA DE PRECIOS EKM '!A:A,0),8)</f>
        <v>1269900</v>
      </c>
      <c r="W1593" s="26">
        <f t="shared" si="246"/>
        <v>1269900</v>
      </c>
      <c r="X1593" s="26">
        <f t="shared" si="247"/>
        <v>0</v>
      </c>
      <c r="Y1593" s="26"/>
      <c r="Z1593" s="26">
        <f t="shared" si="248"/>
        <v>1269900</v>
      </c>
      <c r="AA1593" s="30">
        <f t="shared" si="249"/>
        <v>1.3516666666666666</v>
      </c>
    </row>
    <row r="1594" spans="1:27">
      <c r="A1594" s="20" t="s">
        <v>6452</v>
      </c>
      <c r="B1594" s="20" t="s">
        <v>6453</v>
      </c>
      <c r="C1594" s="25">
        <v>540000</v>
      </c>
      <c r="D1594" s="22">
        <v>85</v>
      </c>
      <c r="E1594" s="22">
        <v>49</v>
      </c>
      <c r="F1594" s="22">
        <v>40</v>
      </c>
      <c r="G1594" s="22">
        <v>16000</v>
      </c>
      <c r="H1594" s="22" t="s">
        <v>5088</v>
      </c>
      <c r="I1594" s="26">
        <f>+IF(H1594='COSTOS VARIOS'!$C$1,'COSTOS VARIOS'!$C$2*'Precios ML'!V1594,'COSTOS VARIOS'!$B$2*'Precios ML'!V1594)</f>
        <v>253980</v>
      </c>
      <c r="J1594" s="22">
        <v>0</v>
      </c>
      <c r="K1594" s="27">
        <f t="shared" si="240"/>
        <v>10.4125</v>
      </c>
      <c r="L1594" s="27">
        <f t="shared" si="241"/>
        <v>10.4125</v>
      </c>
      <c r="M1594" s="26">
        <f>(INDEX(pesos!A:B,MATCH(L1594,pesos!A:A,1),2))</f>
        <v>16200</v>
      </c>
      <c r="N1594" s="26">
        <f>+R1594*'COSTOS VARIOS'!$O$1</f>
        <v>102600</v>
      </c>
      <c r="O1594" s="26">
        <f>+R1594*'COSTOS VARIOS'!$O$2</f>
        <v>2214</v>
      </c>
      <c r="P1594" s="26">
        <f>+R1594*'COSTOS VARIOS'!$O$3</f>
        <v>8100</v>
      </c>
      <c r="Q1594" s="26">
        <v>1</v>
      </c>
      <c r="R1594" s="26">
        <f t="shared" si="242"/>
        <v>540000</v>
      </c>
      <c r="S1594" s="25">
        <f t="shared" si="243"/>
        <v>923094</v>
      </c>
      <c r="T1594" s="28">
        <f t="shared" si="244"/>
        <v>0.37569954955833307</v>
      </c>
      <c r="U1594" s="29">
        <f t="shared" si="245"/>
        <v>1269900</v>
      </c>
      <c r="V1594" s="26">
        <f>+INDEX('LISTA DE PRECIOS EKM '!A:K,MATCH('Precios ML'!B1594,'LISTA DE PRECIOS EKM '!A:A,0),8)</f>
        <v>1269900</v>
      </c>
      <c r="W1594" s="26">
        <f t="shared" si="246"/>
        <v>1269900</v>
      </c>
      <c r="X1594" s="26">
        <f t="shared" si="247"/>
        <v>0</v>
      </c>
      <c r="Y1594" s="26"/>
      <c r="Z1594" s="26">
        <f t="shared" si="248"/>
        <v>1269900</v>
      </c>
      <c r="AA1594" s="30">
        <f t="shared" si="249"/>
        <v>1.3516666666666666</v>
      </c>
    </row>
    <row r="1595" spans="1:27">
      <c r="A1595" s="20" t="s">
        <v>6454</v>
      </c>
      <c r="B1595" s="20" t="s">
        <v>6455</v>
      </c>
      <c r="C1595" s="25">
        <v>540000</v>
      </c>
      <c r="D1595" s="22">
        <v>85</v>
      </c>
      <c r="E1595" s="22">
        <v>49</v>
      </c>
      <c r="F1595" s="22">
        <v>40</v>
      </c>
      <c r="G1595" s="22">
        <v>16000</v>
      </c>
      <c r="H1595" s="22" t="s">
        <v>5088</v>
      </c>
      <c r="I1595" s="26">
        <f>+IF(H1595='COSTOS VARIOS'!$C$1,'COSTOS VARIOS'!$C$2*'Precios ML'!V1595,'COSTOS VARIOS'!$B$2*'Precios ML'!V1595)</f>
        <v>253980</v>
      </c>
      <c r="J1595" s="22">
        <v>0</v>
      </c>
      <c r="K1595" s="27">
        <f t="shared" si="240"/>
        <v>10.4125</v>
      </c>
      <c r="L1595" s="27">
        <f t="shared" si="241"/>
        <v>10.4125</v>
      </c>
      <c r="M1595" s="26">
        <f>(INDEX(pesos!A:B,MATCH(L1595,pesos!A:A,1),2))</f>
        <v>16200</v>
      </c>
      <c r="N1595" s="26">
        <f>+R1595*'COSTOS VARIOS'!$O$1</f>
        <v>102600</v>
      </c>
      <c r="O1595" s="26">
        <f>+R1595*'COSTOS VARIOS'!$O$2</f>
        <v>2214</v>
      </c>
      <c r="P1595" s="26">
        <f>+R1595*'COSTOS VARIOS'!$O$3</f>
        <v>8100</v>
      </c>
      <c r="Q1595" s="26">
        <v>1</v>
      </c>
      <c r="R1595" s="26">
        <f t="shared" si="242"/>
        <v>540000</v>
      </c>
      <c r="S1595" s="25">
        <f t="shared" si="243"/>
        <v>923094</v>
      </c>
      <c r="T1595" s="28">
        <f t="shared" si="244"/>
        <v>0.37569954955833307</v>
      </c>
      <c r="U1595" s="29">
        <f t="shared" si="245"/>
        <v>1269900</v>
      </c>
      <c r="V1595" s="26">
        <f>+INDEX('LISTA DE PRECIOS EKM '!A:K,MATCH('Precios ML'!B1595,'LISTA DE PRECIOS EKM '!A:A,0),8)</f>
        <v>1269900</v>
      </c>
      <c r="W1595" s="26">
        <f t="shared" si="246"/>
        <v>1269900</v>
      </c>
      <c r="X1595" s="26">
        <f t="shared" si="247"/>
        <v>0</v>
      </c>
      <c r="Y1595" s="26"/>
      <c r="Z1595" s="26">
        <f t="shared" si="248"/>
        <v>1269900</v>
      </c>
      <c r="AA1595" s="30">
        <f t="shared" si="249"/>
        <v>1.3516666666666666</v>
      </c>
    </row>
    <row r="1596" spans="1:27">
      <c r="A1596" s="20" t="s">
        <v>6454</v>
      </c>
      <c r="B1596" s="20" t="s">
        <v>6455</v>
      </c>
      <c r="C1596" s="25">
        <v>540000</v>
      </c>
      <c r="D1596" s="22">
        <v>85</v>
      </c>
      <c r="E1596" s="22">
        <v>49</v>
      </c>
      <c r="F1596" s="22">
        <v>40</v>
      </c>
      <c r="G1596" s="22">
        <v>16000</v>
      </c>
      <c r="H1596" s="22" t="s">
        <v>5088</v>
      </c>
      <c r="I1596" s="26">
        <f>+IF(H1596='COSTOS VARIOS'!$C$1,'COSTOS VARIOS'!$C$2*'Precios ML'!V1596,'COSTOS VARIOS'!$B$2*'Precios ML'!V1596)</f>
        <v>253980</v>
      </c>
      <c r="J1596" s="22">
        <v>0</v>
      </c>
      <c r="K1596" s="27">
        <f t="shared" si="240"/>
        <v>10.4125</v>
      </c>
      <c r="L1596" s="27">
        <f t="shared" si="241"/>
        <v>10.4125</v>
      </c>
      <c r="M1596" s="26">
        <f>(INDEX(pesos!A:B,MATCH(L1596,pesos!A:A,1),2))</f>
        <v>16200</v>
      </c>
      <c r="N1596" s="26">
        <f>+R1596*'COSTOS VARIOS'!$O$1</f>
        <v>102600</v>
      </c>
      <c r="O1596" s="26">
        <f>+R1596*'COSTOS VARIOS'!$O$2</f>
        <v>2214</v>
      </c>
      <c r="P1596" s="26">
        <f>+R1596*'COSTOS VARIOS'!$O$3</f>
        <v>8100</v>
      </c>
      <c r="Q1596" s="26">
        <v>1</v>
      </c>
      <c r="R1596" s="26">
        <f t="shared" si="242"/>
        <v>540000</v>
      </c>
      <c r="S1596" s="25">
        <f t="shared" si="243"/>
        <v>923094</v>
      </c>
      <c r="T1596" s="28">
        <f t="shared" si="244"/>
        <v>0.37569954955833307</v>
      </c>
      <c r="U1596" s="29">
        <f t="shared" si="245"/>
        <v>1269900</v>
      </c>
      <c r="V1596" s="26">
        <f>+INDEX('LISTA DE PRECIOS EKM '!A:K,MATCH('Precios ML'!B1596,'LISTA DE PRECIOS EKM '!A:A,0),8)</f>
        <v>1269900</v>
      </c>
      <c r="W1596" s="26">
        <f t="shared" si="246"/>
        <v>1269900</v>
      </c>
      <c r="X1596" s="26">
        <f t="shared" si="247"/>
        <v>0</v>
      </c>
      <c r="Y1596" s="26"/>
      <c r="Z1596" s="26">
        <f t="shared" si="248"/>
        <v>1269900</v>
      </c>
      <c r="AA1596" s="30">
        <f t="shared" si="249"/>
        <v>1.3516666666666666</v>
      </c>
    </row>
    <row r="1597" spans="1:27">
      <c r="A1597" s="20" t="s">
        <v>6456</v>
      </c>
      <c r="B1597" s="20" t="s">
        <v>6457</v>
      </c>
      <c r="C1597" s="25">
        <v>540000</v>
      </c>
      <c r="D1597" s="22">
        <v>85</v>
      </c>
      <c r="E1597" s="22">
        <v>49</v>
      </c>
      <c r="F1597" s="22">
        <v>40</v>
      </c>
      <c r="G1597" s="22">
        <v>16000</v>
      </c>
      <c r="H1597" s="22" t="s">
        <v>5088</v>
      </c>
      <c r="I1597" s="26">
        <f>+IF(H1597='COSTOS VARIOS'!$C$1,'COSTOS VARIOS'!$C$2*'Precios ML'!V1597,'COSTOS VARIOS'!$B$2*'Precios ML'!V1597)</f>
        <v>253980</v>
      </c>
      <c r="J1597" s="22">
        <v>0</v>
      </c>
      <c r="K1597" s="27">
        <f t="shared" si="240"/>
        <v>10.4125</v>
      </c>
      <c r="L1597" s="27">
        <f t="shared" si="241"/>
        <v>10.4125</v>
      </c>
      <c r="M1597" s="26">
        <f>(INDEX(pesos!A:B,MATCH(L1597,pesos!A:A,1),2))</f>
        <v>16200</v>
      </c>
      <c r="N1597" s="26">
        <f>+R1597*'COSTOS VARIOS'!$O$1</f>
        <v>102600</v>
      </c>
      <c r="O1597" s="26">
        <f>+R1597*'COSTOS VARIOS'!$O$2</f>
        <v>2214</v>
      </c>
      <c r="P1597" s="26">
        <f>+R1597*'COSTOS VARIOS'!$O$3</f>
        <v>8100</v>
      </c>
      <c r="Q1597" s="26">
        <v>1</v>
      </c>
      <c r="R1597" s="26">
        <f t="shared" si="242"/>
        <v>540000</v>
      </c>
      <c r="S1597" s="25">
        <f t="shared" si="243"/>
        <v>923094</v>
      </c>
      <c r="T1597" s="28">
        <f t="shared" si="244"/>
        <v>0.37569954955833307</v>
      </c>
      <c r="U1597" s="29">
        <f t="shared" si="245"/>
        <v>1269900</v>
      </c>
      <c r="V1597" s="26">
        <f>+INDEX('LISTA DE PRECIOS EKM '!A:K,MATCH('Precios ML'!B1597,'LISTA DE PRECIOS EKM '!A:A,0),8)</f>
        <v>1269900</v>
      </c>
      <c r="W1597" s="26">
        <f t="shared" si="246"/>
        <v>1269900</v>
      </c>
      <c r="X1597" s="26">
        <f t="shared" si="247"/>
        <v>0</v>
      </c>
      <c r="Y1597" s="26"/>
      <c r="Z1597" s="26">
        <f t="shared" si="248"/>
        <v>1269900</v>
      </c>
      <c r="AA1597" s="30">
        <f t="shared" si="249"/>
        <v>1.3516666666666666</v>
      </c>
    </row>
    <row r="1598" spans="1:27">
      <c r="A1598" s="20" t="s">
        <v>6456</v>
      </c>
      <c r="B1598" s="20" t="s">
        <v>6457</v>
      </c>
      <c r="C1598" s="25">
        <v>540000</v>
      </c>
      <c r="D1598" s="22">
        <v>85</v>
      </c>
      <c r="E1598" s="22">
        <v>49</v>
      </c>
      <c r="F1598" s="22">
        <v>40</v>
      </c>
      <c r="G1598" s="22">
        <v>16000</v>
      </c>
      <c r="H1598" s="22" t="s">
        <v>5088</v>
      </c>
      <c r="I1598" s="26">
        <f>+IF(H1598='COSTOS VARIOS'!$C$1,'COSTOS VARIOS'!$C$2*'Precios ML'!V1598,'COSTOS VARIOS'!$B$2*'Precios ML'!V1598)</f>
        <v>253980</v>
      </c>
      <c r="J1598" s="22">
        <v>0</v>
      </c>
      <c r="K1598" s="27">
        <f t="shared" si="240"/>
        <v>10.4125</v>
      </c>
      <c r="L1598" s="27">
        <f t="shared" si="241"/>
        <v>10.4125</v>
      </c>
      <c r="M1598" s="26">
        <f>(INDEX(pesos!A:B,MATCH(L1598,pesos!A:A,1),2))</f>
        <v>16200</v>
      </c>
      <c r="N1598" s="26">
        <f>+R1598*'COSTOS VARIOS'!$O$1</f>
        <v>102600</v>
      </c>
      <c r="O1598" s="26">
        <f>+R1598*'COSTOS VARIOS'!$O$2</f>
        <v>2214</v>
      </c>
      <c r="P1598" s="26">
        <f>+R1598*'COSTOS VARIOS'!$O$3</f>
        <v>8100</v>
      </c>
      <c r="Q1598" s="26">
        <v>1</v>
      </c>
      <c r="R1598" s="26">
        <f t="shared" si="242"/>
        <v>540000</v>
      </c>
      <c r="S1598" s="25">
        <f t="shared" si="243"/>
        <v>923094</v>
      </c>
      <c r="T1598" s="28">
        <f t="shared" si="244"/>
        <v>0.37569954955833307</v>
      </c>
      <c r="U1598" s="29">
        <f t="shared" si="245"/>
        <v>1269900</v>
      </c>
      <c r="V1598" s="26">
        <f>+INDEX('LISTA DE PRECIOS EKM '!A:K,MATCH('Precios ML'!B1598,'LISTA DE PRECIOS EKM '!A:A,0),8)</f>
        <v>1269900</v>
      </c>
      <c r="W1598" s="26">
        <f t="shared" si="246"/>
        <v>1269900</v>
      </c>
      <c r="X1598" s="26">
        <f t="shared" si="247"/>
        <v>0</v>
      </c>
      <c r="Y1598" s="26"/>
      <c r="Z1598" s="26">
        <f t="shared" si="248"/>
        <v>1269900</v>
      </c>
      <c r="AA1598" s="30">
        <f t="shared" si="249"/>
        <v>1.3516666666666666</v>
      </c>
    </row>
    <row r="1599" spans="1:27">
      <c r="A1599" s="20" t="s">
        <v>6458</v>
      </c>
      <c r="B1599" s="20" t="s">
        <v>6459</v>
      </c>
      <c r="C1599" s="25">
        <v>510000</v>
      </c>
      <c r="D1599" s="22">
        <v>85</v>
      </c>
      <c r="E1599" s="22">
        <v>49</v>
      </c>
      <c r="F1599" s="22">
        <v>40</v>
      </c>
      <c r="G1599" s="22">
        <v>16000</v>
      </c>
      <c r="H1599" s="22" t="s">
        <v>5088</v>
      </c>
      <c r="I1599" s="26">
        <f>+IF(H1599='COSTOS VARIOS'!$C$1,'COSTOS VARIOS'!$C$2*'Precios ML'!V1599,'COSTOS VARIOS'!$B$2*'Precios ML'!V1599)</f>
        <v>223980</v>
      </c>
      <c r="J1599" s="22">
        <v>0</v>
      </c>
      <c r="K1599" s="27">
        <f t="shared" si="240"/>
        <v>10.4125</v>
      </c>
      <c r="L1599" s="27">
        <f t="shared" si="241"/>
        <v>10.4125</v>
      </c>
      <c r="M1599" s="26">
        <f>(INDEX(pesos!A:B,MATCH(L1599,pesos!A:A,1),2))</f>
        <v>16200</v>
      </c>
      <c r="N1599" s="26">
        <f>+R1599*'COSTOS VARIOS'!$O$1</f>
        <v>96900</v>
      </c>
      <c r="O1599" s="26">
        <f>+R1599*'COSTOS VARIOS'!$O$2</f>
        <v>2091</v>
      </c>
      <c r="P1599" s="26">
        <f>+R1599*'COSTOS VARIOS'!$O$3</f>
        <v>7650</v>
      </c>
      <c r="Q1599" s="26">
        <v>1</v>
      </c>
      <c r="R1599" s="26">
        <f t="shared" si="242"/>
        <v>510000</v>
      </c>
      <c r="S1599" s="25">
        <f t="shared" si="243"/>
        <v>856821</v>
      </c>
      <c r="T1599" s="28">
        <f t="shared" si="244"/>
        <v>0.30704079381807858</v>
      </c>
      <c r="U1599" s="29">
        <f t="shared" si="245"/>
        <v>1119900</v>
      </c>
      <c r="V1599" s="26">
        <f>+INDEX('LISTA DE PRECIOS EKM '!A:K,MATCH('Precios ML'!B1599,'LISTA DE PRECIOS EKM '!A:A,0),8)</f>
        <v>1119900</v>
      </c>
      <c r="W1599" s="26">
        <f t="shared" si="246"/>
        <v>1119900</v>
      </c>
      <c r="X1599" s="26">
        <f t="shared" si="247"/>
        <v>0</v>
      </c>
      <c r="Y1599" s="26"/>
      <c r="Z1599" s="26">
        <f t="shared" si="248"/>
        <v>1119900</v>
      </c>
      <c r="AA1599" s="30">
        <f t="shared" si="249"/>
        <v>1.1958823529411764</v>
      </c>
    </row>
    <row r="1600" spans="1:27">
      <c r="A1600" s="20" t="s">
        <v>6458</v>
      </c>
      <c r="B1600" s="20" t="s">
        <v>6459</v>
      </c>
      <c r="C1600" s="25">
        <v>510000</v>
      </c>
      <c r="D1600" s="22">
        <v>85</v>
      </c>
      <c r="E1600" s="22">
        <v>49</v>
      </c>
      <c r="F1600" s="22">
        <v>40</v>
      </c>
      <c r="G1600" s="22">
        <v>16000</v>
      </c>
      <c r="H1600" s="22" t="s">
        <v>5088</v>
      </c>
      <c r="I1600" s="26">
        <f>+IF(H1600='COSTOS VARIOS'!$C$1,'COSTOS VARIOS'!$C$2*'Precios ML'!V1600,'COSTOS VARIOS'!$B$2*'Precios ML'!V1600)</f>
        <v>223980</v>
      </c>
      <c r="J1600" s="22">
        <v>0</v>
      </c>
      <c r="K1600" s="27">
        <f t="shared" si="240"/>
        <v>10.4125</v>
      </c>
      <c r="L1600" s="27">
        <f t="shared" si="241"/>
        <v>10.4125</v>
      </c>
      <c r="M1600" s="26">
        <f>(INDEX(pesos!A:B,MATCH(L1600,pesos!A:A,1),2))</f>
        <v>16200</v>
      </c>
      <c r="N1600" s="26">
        <f>+R1600*'COSTOS VARIOS'!$O$1</f>
        <v>96900</v>
      </c>
      <c r="O1600" s="26">
        <f>+R1600*'COSTOS VARIOS'!$O$2</f>
        <v>2091</v>
      </c>
      <c r="P1600" s="26">
        <f>+R1600*'COSTOS VARIOS'!$O$3</f>
        <v>7650</v>
      </c>
      <c r="Q1600" s="26">
        <v>1</v>
      </c>
      <c r="R1600" s="26">
        <f t="shared" si="242"/>
        <v>510000</v>
      </c>
      <c r="S1600" s="25">
        <f t="shared" si="243"/>
        <v>856821</v>
      </c>
      <c r="T1600" s="28">
        <f t="shared" si="244"/>
        <v>0.30704079381807858</v>
      </c>
      <c r="U1600" s="29">
        <f t="shared" si="245"/>
        <v>1119900</v>
      </c>
      <c r="V1600" s="26">
        <f>+INDEX('LISTA DE PRECIOS EKM '!A:K,MATCH('Precios ML'!B1600,'LISTA DE PRECIOS EKM '!A:A,0),8)</f>
        <v>1119900</v>
      </c>
      <c r="W1600" s="26">
        <f t="shared" si="246"/>
        <v>1119900</v>
      </c>
      <c r="X1600" s="26">
        <f t="shared" si="247"/>
        <v>0</v>
      </c>
      <c r="Y1600" s="26"/>
      <c r="Z1600" s="26">
        <f t="shared" si="248"/>
        <v>1119900</v>
      </c>
      <c r="AA1600" s="30">
        <f t="shared" si="249"/>
        <v>1.1958823529411764</v>
      </c>
    </row>
    <row r="1601" spans="1:27">
      <c r="A1601" s="20" t="s">
        <v>6460</v>
      </c>
      <c r="B1601" s="20" t="s">
        <v>6461</v>
      </c>
      <c r="C1601" s="25">
        <v>510000</v>
      </c>
      <c r="D1601" s="22">
        <v>85</v>
      </c>
      <c r="E1601" s="22">
        <v>49</v>
      </c>
      <c r="F1601" s="22">
        <v>40</v>
      </c>
      <c r="G1601" s="22">
        <v>16000</v>
      </c>
      <c r="H1601" s="22" t="s">
        <v>5088</v>
      </c>
      <c r="I1601" s="26">
        <f>+IF(H1601='COSTOS VARIOS'!$C$1,'COSTOS VARIOS'!$C$2*'Precios ML'!V1601,'COSTOS VARIOS'!$B$2*'Precios ML'!V1601)</f>
        <v>223980</v>
      </c>
      <c r="J1601" s="22">
        <v>0</v>
      </c>
      <c r="K1601" s="27">
        <f t="shared" si="240"/>
        <v>10.4125</v>
      </c>
      <c r="L1601" s="27">
        <f t="shared" si="241"/>
        <v>10.4125</v>
      </c>
      <c r="M1601" s="26">
        <f>(INDEX(pesos!A:B,MATCH(L1601,pesos!A:A,1),2))</f>
        <v>16200</v>
      </c>
      <c r="N1601" s="26">
        <f>+R1601*'COSTOS VARIOS'!$O$1</f>
        <v>96900</v>
      </c>
      <c r="O1601" s="26">
        <f>+R1601*'COSTOS VARIOS'!$O$2</f>
        <v>2091</v>
      </c>
      <c r="P1601" s="26">
        <f>+R1601*'COSTOS VARIOS'!$O$3</f>
        <v>7650</v>
      </c>
      <c r="Q1601" s="26">
        <v>1</v>
      </c>
      <c r="R1601" s="26">
        <f t="shared" si="242"/>
        <v>510000</v>
      </c>
      <c r="S1601" s="25">
        <f t="shared" si="243"/>
        <v>856821</v>
      </c>
      <c r="T1601" s="28">
        <f t="shared" si="244"/>
        <v>0.30704079381807858</v>
      </c>
      <c r="U1601" s="29">
        <f t="shared" si="245"/>
        <v>1119900</v>
      </c>
      <c r="V1601" s="26">
        <f>+INDEX('LISTA DE PRECIOS EKM '!A:K,MATCH('Precios ML'!B1601,'LISTA DE PRECIOS EKM '!A:A,0),8)</f>
        <v>1119900</v>
      </c>
      <c r="W1601" s="26">
        <f t="shared" si="246"/>
        <v>1119900</v>
      </c>
      <c r="X1601" s="26">
        <f t="shared" si="247"/>
        <v>0</v>
      </c>
      <c r="Y1601" s="26"/>
      <c r="Z1601" s="26">
        <f t="shared" si="248"/>
        <v>1119900</v>
      </c>
      <c r="AA1601" s="30">
        <f t="shared" si="249"/>
        <v>1.1958823529411764</v>
      </c>
    </row>
    <row r="1602" spans="1:27">
      <c r="A1602" s="20" t="s">
        <v>6460</v>
      </c>
      <c r="B1602" s="20" t="s">
        <v>6461</v>
      </c>
      <c r="C1602" s="25">
        <v>510000</v>
      </c>
      <c r="D1602" s="22">
        <v>85</v>
      </c>
      <c r="E1602" s="22">
        <v>49</v>
      </c>
      <c r="F1602" s="22">
        <v>40</v>
      </c>
      <c r="G1602" s="22">
        <v>16000</v>
      </c>
      <c r="H1602" s="22" t="s">
        <v>5088</v>
      </c>
      <c r="I1602" s="26">
        <f>+IF(H1602='COSTOS VARIOS'!$C$1,'COSTOS VARIOS'!$C$2*'Precios ML'!V1602,'COSTOS VARIOS'!$B$2*'Precios ML'!V1602)</f>
        <v>223980</v>
      </c>
      <c r="J1602" s="22">
        <v>0</v>
      </c>
      <c r="K1602" s="27">
        <f t="shared" si="240"/>
        <v>10.4125</v>
      </c>
      <c r="L1602" s="27">
        <f t="shared" si="241"/>
        <v>10.4125</v>
      </c>
      <c r="M1602" s="26">
        <f>(INDEX(pesos!A:B,MATCH(L1602,pesos!A:A,1),2))</f>
        <v>16200</v>
      </c>
      <c r="N1602" s="26">
        <f>+R1602*'COSTOS VARIOS'!$O$1</f>
        <v>96900</v>
      </c>
      <c r="O1602" s="26">
        <f>+R1602*'COSTOS VARIOS'!$O$2</f>
        <v>2091</v>
      </c>
      <c r="P1602" s="26">
        <f>+R1602*'COSTOS VARIOS'!$O$3</f>
        <v>7650</v>
      </c>
      <c r="Q1602" s="26">
        <v>1</v>
      </c>
      <c r="R1602" s="26">
        <f t="shared" si="242"/>
        <v>510000</v>
      </c>
      <c r="S1602" s="25">
        <f t="shared" si="243"/>
        <v>856821</v>
      </c>
      <c r="T1602" s="28">
        <f t="shared" si="244"/>
        <v>0.30704079381807858</v>
      </c>
      <c r="U1602" s="29">
        <f t="shared" si="245"/>
        <v>1119900</v>
      </c>
      <c r="V1602" s="26">
        <f>+INDEX('LISTA DE PRECIOS EKM '!A:K,MATCH('Precios ML'!B1602,'LISTA DE PRECIOS EKM '!A:A,0),8)</f>
        <v>1119900</v>
      </c>
      <c r="W1602" s="26">
        <f t="shared" si="246"/>
        <v>1119900</v>
      </c>
      <c r="X1602" s="26">
        <f t="shared" si="247"/>
        <v>0</v>
      </c>
      <c r="Y1602" s="26"/>
      <c r="Z1602" s="26">
        <f t="shared" si="248"/>
        <v>1119900</v>
      </c>
      <c r="AA1602" s="30">
        <f t="shared" si="249"/>
        <v>1.1958823529411764</v>
      </c>
    </row>
    <row r="1603" spans="1:27">
      <c r="A1603" s="20" t="s">
        <v>6462</v>
      </c>
      <c r="B1603" s="20" t="s">
        <v>6463</v>
      </c>
      <c r="C1603" s="25">
        <v>510000</v>
      </c>
      <c r="D1603" s="22">
        <v>85</v>
      </c>
      <c r="E1603" s="22">
        <v>49</v>
      </c>
      <c r="F1603" s="22">
        <v>40</v>
      </c>
      <c r="G1603" s="22">
        <v>16000</v>
      </c>
      <c r="H1603" s="22" t="s">
        <v>5088</v>
      </c>
      <c r="I1603" s="26">
        <f>+IF(H1603='COSTOS VARIOS'!$C$1,'COSTOS VARIOS'!$C$2*'Precios ML'!V1603,'COSTOS VARIOS'!$B$2*'Precios ML'!V1603)</f>
        <v>223980</v>
      </c>
      <c r="J1603" s="22">
        <v>0</v>
      </c>
      <c r="K1603" s="27">
        <f t="shared" si="240"/>
        <v>10.4125</v>
      </c>
      <c r="L1603" s="27">
        <f t="shared" si="241"/>
        <v>10.4125</v>
      </c>
      <c r="M1603" s="26">
        <f>(INDEX(pesos!A:B,MATCH(L1603,pesos!A:A,1),2))</f>
        <v>16200</v>
      </c>
      <c r="N1603" s="26">
        <f>+R1603*'COSTOS VARIOS'!$O$1</f>
        <v>96900</v>
      </c>
      <c r="O1603" s="26">
        <f>+R1603*'COSTOS VARIOS'!$O$2</f>
        <v>2091</v>
      </c>
      <c r="P1603" s="26">
        <f>+R1603*'COSTOS VARIOS'!$O$3</f>
        <v>7650</v>
      </c>
      <c r="Q1603" s="26">
        <v>1</v>
      </c>
      <c r="R1603" s="26">
        <f t="shared" si="242"/>
        <v>510000</v>
      </c>
      <c r="S1603" s="25">
        <f t="shared" si="243"/>
        <v>856821</v>
      </c>
      <c r="T1603" s="28">
        <f t="shared" si="244"/>
        <v>0.30704079381807858</v>
      </c>
      <c r="U1603" s="29">
        <f t="shared" si="245"/>
        <v>1119900</v>
      </c>
      <c r="V1603" s="26">
        <f>+INDEX('LISTA DE PRECIOS EKM '!A:K,MATCH('Precios ML'!B1603,'LISTA DE PRECIOS EKM '!A:A,0),8)</f>
        <v>1119900</v>
      </c>
      <c r="W1603" s="26">
        <f t="shared" si="246"/>
        <v>1119900</v>
      </c>
      <c r="X1603" s="26">
        <f t="shared" si="247"/>
        <v>0</v>
      </c>
      <c r="Y1603" s="26"/>
      <c r="Z1603" s="26">
        <f t="shared" si="248"/>
        <v>1119900</v>
      </c>
      <c r="AA1603" s="30">
        <f t="shared" si="249"/>
        <v>1.1958823529411764</v>
      </c>
    </row>
    <row r="1604" spans="1:27">
      <c r="A1604" s="20" t="s">
        <v>6462</v>
      </c>
      <c r="B1604" s="20" t="s">
        <v>6463</v>
      </c>
      <c r="C1604" s="25">
        <v>510000</v>
      </c>
      <c r="D1604" s="22">
        <v>85</v>
      </c>
      <c r="E1604" s="22">
        <v>49</v>
      </c>
      <c r="F1604" s="22">
        <v>40</v>
      </c>
      <c r="G1604" s="22">
        <v>16000</v>
      </c>
      <c r="H1604" s="22" t="s">
        <v>5088</v>
      </c>
      <c r="I1604" s="26">
        <f>+IF(H1604='COSTOS VARIOS'!$C$1,'COSTOS VARIOS'!$C$2*'Precios ML'!V1604,'COSTOS VARIOS'!$B$2*'Precios ML'!V1604)</f>
        <v>223980</v>
      </c>
      <c r="J1604" s="22">
        <v>0</v>
      </c>
      <c r="K1604" s="27">
        <f t="shared" ref="K1604:K1667" si="250">+(D1604*E1604*F1604)/G1604</f>
        <v>10.4125</v>
      </c>
      <c r="L1604" s="27">
        <f t="shared" ref="L1604:L1667" si="251">+K1604*Q1604</f>
        <v>10.4125</v>
      </c>
      <c r="M1604" s="26">
        <f>(INDEX(pesos!A:B,MATCH(L1604,pesos!A:A,1),2))</f>
        <v>16200</v>
      </c>
      <c r="N1604" s="26">
        <f>+R1604*'COSTOS VARIOS'!$O$1</f>
        <v>96900</v>
      </c>
      <c r="O1604" s="26">
        <f>+R1604*'COSTOS VARIOS'!$O$2</f>
        <v>2091</v>
      </c>
      <c r="P1604" s="26">
        <f>+R1604*'COSTOS VARIOS'!$O$3</f>
        <v>7650</v>
      </c>
      <c r="Q1604" s="26">
        <v>1</v>
      </c>
      <c r="R1604" s="26">
        <f t="shared" ref="R1604:R1667" si="252">+C1604*Q1604</f>
        <v>510000</v>
      </c>
      <c r="S1604" s="25">
        <f t="shared" ref="S1604:S1667" si="253">+R1604+P1604+O1604+N1604+M1604+I1604</f>
        <v>856821</v>
      </c>
      <c r="T1604" s="28">
        <f t="shared" ref="T1604:T1667" si="254">+(V1604/S1604)-1</f>
        <v>0.30704079381807858</v>
      </c>
      <c r="U1604" s="29">
        <f t="shared" ref="U1604:U1667" si="255">+S1604*T1604+S1604</f>
        <v>1119900</v>
      </c>
      <c r="V1604" s="26">
        <f>+INDEX('LISTA DE PRECIOS EKM '!A:K,MATCH('Precios ML'!B1604,'LISTA DE PRECIOS EKM '!A:A,0),8)</f>
        <v>1119900</v>
      </c>
      <c r="W1604" s="26">
        <f t="shared" ref="W1604:W1667" si="256">+V1604*Q1604</f>
        <v>1119900</v>
      </c>
      <c r="X1604" s="26">
        <f t="shared" ref="X1604:X1667" si="257">+W1604-U1604</f>
        <v>0</v>
      </c>
      <c r="Y1604" s="26"/>
      <c r="Z1604" s="26">
        <f t="shared" ref="Z1604:Z1667" si="258">+W1604-Y1604</f>
        <v>1119900</v>
      </c>
      <c r="AA1604" s="30">
        <f t="shared" ref="AA1604:AA1667" si="259">+(Z1604/C1604)-1</f>
        <v>1.1958823529411764</v>
      </c>
    </row>
    <row r="1605" spans="1:27">
      <c r="A1605" s="20" t="s">
        <v>6464</v>
      </c>
      <c r="B1605" s="20" t="s">
        <v>6465</v>
      </c>
      <c r="C1605" s="25">
        <v>510000</v>
      </c>
      <c r="D1605" s="22">
        <v>85</v>
      </c>
      <c r="E1605" s="22">
        <v>49</v>
      </c>
      <c r="F1605" s="22">
        <v>40</v>
      </c>
      <c r="G1605" s="22">
        <v>16000</v>
      </c>
      <c r="H1605" s="22" t="s">
        <v>5088</v>
      </c>
      <c r="I1605" s="26">
        <f>+IF(H1605='COSTOS VARIOS'!$C$1,'COSTOS VARIOS'!$C$2*'Precios ML'!V1605,'COSTOS VARIOS'!$B$2*'Precios ML'!V1605)</f>
        <v>223980</v>
      </c>
      <c r="J1605" s="22">
        <v>0</v>
      </c>
      <c r="K1605" s="27">
        <f t="shared" si="250"/>
        <v>10.4125</v>
      </c>
      <c r="L1605" s="27">
        <f t="shared" si="251"/>
        <v>10.4125</v>
      </c>
      <c r="M1605" s="26">
        <f>(INDEX(pesos!A:B,MATCH(L1605,pesos!A:A,1),2))</f>
        <v>16200</v>
      </c>
      <c r="N1605" s="26">
        <f>+R1605*'COSTOS VARIOS'!$O$1</f>
        <v>96900</v>
      </c>
      <c r="O1605" s="26">
        <f>+R1605*'COSTOS VARIOS'!$O$2</f>
        <v>2091</v>
      </c>
      <c r="P1605" s="26">
        <f>+R1605*'COSTOS VARIOS'!$O$3</f>
        <v>7650</v>
      </c>
      <c r="Q1605" s="26">
        <v>1</v>
      </c>
      <c r="R1605" s="26">
        <f t="shared" si="252"/>
        <v>510000</v>
      </c>
      <c r="S1605" s="25">
        <f t="shared" si="253"/>
        <v>856821</v>
      </c>
      <c r="T1605" s="28">
        <f t="shared" si="254"/>
        <v>0.30704079381807858</v>
      </c>
      <c r="U1605" s="29">
        <f t="shared" si="255"/>
        <v>1119900</v>
      </c>
      <c r="V1605" s="26">
        <f>+INDEX('LISTA DE PRECIOS EKM '!A:K,MATCH('Precios ML'!B1605,'LISTA DE PRECIOS EKM '!A:A,0),8)</f>
        <v>1119900</v>
      </c>
      <c r="W1605" s="26">
        <f t="shared" si="256"/>
        <v>1119900</v>
      </c>
      <c r="X1605" s="26">
        <f t="shared" si="257"/>
        <v>0</v>
      </c>
      <c r="Y1605" s="26"/>
      <c r="Z1605" s="26">
        <f t="shared" si="258"/>
        <v>1119900</v>
      </c>
      <c r="AA1605" s="30">
        <f t="shared" si="259"/>
        <v>1.1958823529411764</v>
      </c>
    </row>
    <row r="1606" spans="1:27">
      <c r="A1606" s="20" t="s">
        <v>6464</v>
      </c>
      <c r="B1606" s="20" t="s">
        <v>6465</v>
      </c>
      <c r="C1606" s="25">
        <v>510000</v>
      </c>
      <c r="D1606" s="22">
        <v>85</v>
      </c>
      <c r="E1606" s="22">
        <v>49</v>
      </c>
      <c r="F1606" s="22">
        <v>40</v>
      </c>
      <c r="G1606" s="22">
        <v>16000</v>
      </c>
      <c r="H1606" s="22" t="s">
        <v>5088</v>
      </c>
      <c r="I1606" s="26">
        <f>+IF(H1606='COSTOS VARIOS'!$C$1,'COSTOS VARIOS'!$C$2*'Precios ML'!V1606,'COSTOS VARIOS'!$B$2*'Precios ML'!V1606)</f>
        <v>223980</v>
      </c>
      <c r="J1606" s="22">
        <v>0</v>
      </c>
      <c r="K1606" s="27">
        <f t="shared" si="250"/>
        <v>10.4125</v>
      </c>
      <c r="L1606" s="27">
        <f t="shared" si="251"/>
        <v>10.4125</v>
      </c>
      <c r="M1606" s="26">
        <f>(INDEX(pesos!A:B,MATCH(L1606,pesos!A:A,1),2))</f>
        <v>16200</v>
      </c>
      <c r="N1606" s="26">
        <f>+R1606*'COSTOS VARIOS'!$O$1</f>
        <v>96900</v>
      </c>
      <c r="O1606" s="26">
        <f>+R1606*'COSTOS VARIOS'!$O$2</f>
        <v>2091</v>
      </c>
      <c r="P1606" s="26">
        <f>+R1606*'COSTOS VARIOS'!$O$3</f>
        <v>7650</v>
      </c>
      <c r="Q1606" s="26">
        <v>1</v>
      </c>
      <c r="R1606" s="26">
        <f t="shared" si="252"/>
        <v>510000</v>
      </c>
      <c r="S1606" s="25">
        <f t="shared" si="253"/>
        <v>856821</v>
      </c>
      <c r="T1606" s="28">
        <f t="shared" si="254"/>
        <v>0.30704079381807858</v>
      </c>
      <c r="U1606" s="29">
        <f t="shared" si="255"/>
        <v>1119900</v>
      </c>
      <c r="V1606" s="26">
        <f>+INDEX('LISTA DE PRECIOS EKM '!A:K,MATCH('Precios ML'!B1606,'LISTA DE PRECIOS EKM '!A:A,0),8)</f>
        <v>1119900</v>
      </c>
      <c r="W1606" s="26">
        <f t="shared" si="256"/>
        <v>1119900</v>
      </c>
      <c r="X1606" s="26">
        <f t="shared" si="257"/>
        <v>0</v>
      </c>
      <c r="Y1606" s="26"/>
      <c r="Z1606" s="26">
        <f t="shared" si="258"/>
        <v>1119900</v>
      </c>
      <c r="AA1606" s="30">
        <f t="shared" si="259"/>
        <v>1.1958823529411764</v>
      </c>
    </row>
    <row r="1607" spans="1:27">
      <c r="A1607" s="20" t="s">
        <v>6466</v>
      </c>
      <c r="B1607" s="20" t="s">
        <v>2044</v>
      </c>
      <c r="C1607" s="25">
        <v>510000</v>
      </c>
      <c r="D1607" s="22">
        <v>85</v>
      </c>
      <c r="E1607" s="22">
        <v>49</v>
      </c>
      <c r="F1607" s="22">
        <v>40</v>
      </c>
      <c r="G1607" s="22">
        <v>16000</v>
      </c>
      <c r="H1607" s="22" t="s">
        <v>5088</v>
      </c>
      <c r="I1607" s="26">
        <f>+IF(H1607='COSTOS VARIOS'!$C$1,'COSTOS VARIOS'!$C$2*'Precios ML'!V1607,'COSTOS VARIOS'!$B$2*'Precios ML'!V1607)</f>
        <v>223980</v>
      </c>
      <c r="J1607" s="22">
        <v>0</v>
      </c>
      <c r="K1607" s="27">
        <f t="shared" si="250"/>
        <v>10.4125</v>
      </c>
      <c r="L1607" s="27">
        <f t="shared" si="251"/>
        <v>10.4125</v>
      </c>
      <c r="M1607" s="26">
        <f>(INDEX(pesos!A:B,MATCH(L1607,pesos!A:A,1),2))</f>
        <v>16200</v>
      </c>
      <c r="N1607" s="26">
        <f>+R1607*'COSTOS VARIOS'!$O$1</f>
        <v>96900</v>
      </c>
      <c r="O1607" s="26">
        <f>+R1607*'COSTOS VARIOS'!$O$2</f>
        <v>2091</v>
      </c>
      <c r="P1607" s="26">
        <f>+R1607*'COSTOS VARIOS'!$O$3</f>
        <v>7650</v>
      </c>
      <c r="Q1607" s="26">
        <v>1</v>
      </c>
      <c r="R1607" s="26">
        <f t="shared" si="252"/>
        <v>510000</v>
      </c>
      <c r="S1607" s="25">
        <f t="shared" si="253"/>
        <v>856821</v>
      </c>
      <c r="T1607" s="28">
        <f t="shared" si="254"/>
        <v>0.30704079381807858</v>
      </c>
      <c r="U1607" s="29">
        <f t="shared" si="255"/>
        <v>1119900</v>
      </c>
      <c r="V1607" s="26">
        <f>+INDEX('LISTA DE PRECIOS EKM '!A:K,MATCH('Precios ML'!B1607,'LISTA DE PRECIOS EKM '!A:A,0),8)</f>
        <v>1119900</v>
      </c>
      <c r="W1607" s="26">
        <f t="shared" si="256"/>
        <v>1119900</v>
      </c>
      <c r="X1607" s="26">
        <f t="shared" si="257"/>
        <v>0</v>
      </c>
      <c r="Y1607" s="26"/>
      <c r="Z1607" s="26">
        <f t="shared" si="258"/>
        <v>1119900</v>
      </c>
      <c r="AA1607" s="30">
        <f t="shared" si="259"/>
        <v>1.1958823529411764</v>
      </c>
    </row>
    <row r="1608" spans="1:27">
      <c r="A1608" s="20" t="s">
        <v>6466</v>
      </c>
      <c r="B1608" s="20" t="s">
        <v>2044</v>
      </c>
      <c r="C1608" s="25">
        <v>510000</v>
      </c>
      <c r="D1608" s="22">
        <v>85</v>
      </c>
      <c r="E1608" s="22">
        <v>49</v>
      </c>
      <c r="F1608" s="22">
        <v>40</v>
      </c>
      <c r="G1608" s="22">
        <v>16000</v>
      </c>
      <c r="H1608" s="22" t="s">
        <v>5088</v>
      </c>
      <c r="I1608" s="26">
        <f>+IF(H1608='COSTOS VARIOS'!$C$1,'COSTOS VARIOS'!$C$2*'Precios ML'!V1608,'COSTOS VARIOS'!$B$2*'Precios ML'!V1608)</f>
        <v>223980</v>
      </c>
      <c r="J1608" s="22">
        <v>0</v>
      </c>
      <c r="K1608" s="27">
        <f t="shared" si="250"/>
        <v>10.4125</v>
      </c>
      <c r="L1608" s="27">
        <f t="shared" si="251"/>
        <v>10.4125</v>
      </c>
      <c r="M1608" s="26">
        <f>(INDEX(pesos!A:B,MATCH(L1608,pesos!A:A,1),2))</f>
        <v>16200</v>
      </c>
      <c r="N1608" s="26">
        <f>+R1608*'COSTOS VARIOS'!$O$1</f>
        <v>96900</v>
      </c>
      <c r="O1608" s="26">
        <f>+R1608*'COSTOS VARIOS'!$O$2</f>
        <v>2091</v>
      </c>
      <c r="P1608" s="26">
        <f>+R1608*'COSTOS VARIOS'!$O$3</f>
        <v>7650</v>
      </c>
      <c r="Q1608" s="26">
        <v>1</v>
      </c>
      <c r="R1608" s="26">
        <f t="shared" si="252"/>
        <v>510000</v>
      </c>
      <c r="S1608" s="25">
        <f t="shared" si="253"/>
        <v>856821</v>
      </c>
      <c r="T1608" s="28">
        <f t="shared" si="254"/>
        <v>0.30704079381807858</v>
      </c>
      <c r="U1608" s="29">
        <f t="shared" si="255"/>
        <v>1119900</v>
      </c>
      <c r="V1608" s="26">
        <f>+INDEX('LISTA DE PRECIOS EKM '!A:K,MATCH('Precios ML'!B1608,'LISTA DE PRECIOS EKM '!A:A,0),8)</f>
        <v>1119900</v>
      </c>
      <c r="W1608" s="26">
        <f t="shared" si="256"/>
        <v>1119900</v>
      </c>
      <c r="X1608" s="26">
        <f t="shared" si="257"/>
        <v>0</v>
      </c>
      <c r="Y1608" s="26"/>
      <c r="Z1608" s="26">
        <f t="shared" si="258"/>
        <v>1119900</v>
      </c>
      <c r="AA1608" s="30">
        <f t="shared" si="259"/>
        <v>1.1958823529411764</v>
      </c>
    </row>
    <row r="1609" spans="1:27">
      <c r="A1609" s="20" t="s">
        <v>6467</v>
      </c>
      <c r="B1609" s="20" t="s">
        <v>6468</v>
      </c>
      <c r="C1609" s="25">
        <v>729000</v>
      </c>
      <c r="D1609" s="22">
        <v>85</v>
      </c>
      <c r="E1609" s="22">
        <v>49</v>
      </c>
      <c r="F1609" s="22">
        <v>40</v>
      </c>
      <c r="G1609" s="22">
        <v>16000</v>
      </c>
      <c r="H1609" s="22" t="s">
        <v>5088</v>
      </c>
      <c r="I1609" s="26">
        <f>+IF(H1609='COSTOS VARIOS'!$C$1,'COSTOS VARIOS'!$C$2*'Precios ML'!V1609,'COSTOS VARIOS'!$B$2*'Precios ML'!V1609)</f>
        <v>289980</v>
      </c>
      <c r="J1609" s="22">
        <v>0</v>
      </c>
      <c r="K1609" s="27">
        <f t="shared" si="250"/>
        <v>10.4125</v>
      </c>
      <c r="L1609" s="27">
        <f t="shared" si="251"/>
        <v>10.4125</v>
      </c>
      <c r="M1609" s="26">
        <f>(INDEX(pesos!A:B,MATCH(L1609,pesos!A:A,1),2))</f>
        <v>16200</v>
      </c>
      <c r="N1609" s="26">
        <f>+R1609*'COSTOS VARIOS'!$O$1</f>
        <v>138510</v>
      </c>
      <c r="O1609" s="26">
        <f>+R1609*'COSTOS VARIOS'!$O$2</f>
        <v>2988.9</v>
      </c>
      <c r="P1609" s="26">
        <f>+R1609*'COSTOS VARIOS'!$O$3</f>
        <v>10935</v>
      </c>
      <c r="Q1609" s="26">
        <v>1</v>
      </c>
      <c r="R1609" s="26">
        <f t="shared" si="252"/>
        <v>729000</v>
      </c>
      <c r="S1609" s="25">
        <f t="shared" si="253"/>
        <v>1187613.8999999999</v>
      </c>
      <c r="T1609" s="28">
        <f t="shared" si="254"/>
        <v>0.22085132213423919</v>
      </c>
      <c r="U1609" s="29">
        <f t="shared" si="255"/>
        <v>1449900</v>
      </c>
      <c r="V1609" s="26">
        <f>+INDEX('LISTA DE PRECIOS EKM '!A:K,MATCH('Precios ML'!B1609,'LISTA DE PRECIOS EKM '!A:A,0),8)</f>
        <v>1449900</v>
      </c>
      <c r="W1609" s="26">
        <f t="shared" si="256"/>
        <v>1449900</v>
      </c>
      <c r="X1609" s="26">
        <f t="shared" si="257"/>
        <v>0</v>
      </c>
      <c r="Y1609" s="26"/>
      <c r="Z1609" s="26">
        <f t="shared" si="258"/>
        <v>1449900</v>
      </c>
      <c r="AA1609" s="30">
        <f t="shared" si="259"/>
        <v>0.98888888888888893</v>
      </c>
    </row>
    <row r="1610" spans="1:27">
      <c r="A1610" s="20" t="s">
        <v>6467</v>
      </c>
      <c r="B1610" s="20" t="s">
        <v>6468</v>
      </c>
      <c r="C1610" s="25">
        <v>729000</v>
      </c>
      <c r="D1610" s="22">
        <v>85</v>
      </c>
      <c r="E1610" s="22">
        <v>49</v>
      </c>
      <c r="F1610" s="22">
        <v>40</v>
      </c>
      <c r="G1610" s="22">
        <v>16000</v>
      </c>
      <c r="H1610" s="22" t="s">
        <v>5088</v>
      </c>
      <c r="I1610" s="26">
        <f>+IF(H1610='COSTOS VARIOS'!$C$1,'COSTOS VARIOS'!$C$2*'Precios ML'!V1610,'COSTOS VARIOS'!$B$2*'Precios ML'!V1610)</f>
        <v>289980</v>
      </c>
      <c r="J1610" s="22">
        <v>0</v>
      </c>
      <c r="K1610" s="27">
        <f t="shared" si="250"/>
        <v>10.4125</v>
      </c>
      <c r="L1610" s="27">
        <f t="shared" si="251"/>
        <v>10.4125</v>
      </c>
      <c r="M1610" s="26">
        <f>(INDEX(pesos!A:B,MATCH(L1610,pesos!A:A,1),2))</f>
        <v>16200</v>
      </c>
      <c r="N1610" s="26">
        <f>+R1610*'COSTOS VARIOS'!$O$1</f>
        <v>138510</v>
      </c>
      <c r="O1610" s="26">
        <f>+R1610*'COSTOS VARIOS'!$O$2</f>
        <v>2988.9</v>
      </c>
      <c r="P1610" s="26">
        <f>+R1610*'COSTOS VARIOS'!$O$3</f>
        <v>10935</v>
      </c>
      <c r="Q1610" s="26">
        <v>1</v>
      </c>
      <c r="R1610" s="26">
        <f t="shared" si="252"/>
        <v>729000</v>
      </c>
      <c r="S1610" s="25">
        <f t="shared" si="253"/>
        <v>1187613.8999999999</v>
      </c>
      <c r="T1610" s="28">
        <f t="shared" si="254"/>
        <v>0.22085132213423919</v>
      </c>
      <c r="U1610" s="29">
        <f t="shared" si="255"/>
        <v>1449900</v>
      </c>
      <c r="V1610" s="26">
        <f>+INDEX('LISTA DE PRECIOS EKM '!A:K,MATCH('Precios ML'!B1610,'LISTA DE PRECIOS EKM '!A:A,0),8)</f>
        <v>1449900</v>
      </c>
      <c r="W1610" s="26">
        <f t="shared" si="256"/>
        <v>1449900</v>
      </c>
      <c r="X1610" s="26">
        <f t="shared" si="257"/>
        <v>0</v>
      </c>
      <c r="Y1610" s="26"/>
      <c r="Z1610" s="26">
        <f t="shared" si="258"/>
        <v>1449900</v>
      </c>
      <c r="AA1610" s="30">
        <f t="shared" si="259"/>
        <v>0.98888888888888893</v>
      </c>
    </row>
    <row r="1611" spans="1:27">
      <c r="A1611" s="20" t="s">
        <v>6469</v>
      </c>
      <c r="B1611" s="20" t="s">
        <v>6470</v>
      </c>
      <c r="C1611" s="25">
        <v>771000</v>
      </c>
      <c r="D1611" s="22">
        <v>85</v>
      </c>
      <c r="E1611" s="22">
        <v>49</v>
      </c>
      <c r="F1611" s="22">
        <v>40</v>
      </c>
      <c r="G1611" s="22">
        <v>16000</v>
      </c>
      <c r="H1611" s="22" t="s">
        <v>5088</v>
      </c>
      <c r="I1611" s="26">
        <f>+IF(H1611='COSTOS VARIOS'!$C$1,'COSTOS VARIOS'!$C$2*'Precios ML'!V1611,'COSTOS VARIOS'!$B$2*'Precios ML'!V1611)</f>
        <v>279980</v>
      </c>
      <c r="J1611" s="22">
        <v>0</v>
      </c>
      <c r="K1611" s="27">
        <f t="shared" si="250"/>
        <v>10.4125</v>
      </c>
      <c r="L1611" s="27">
        <f t="shared" si="251"/>
        <v>10.4125</v>
      </c>
      <c r="M1611" s="26">
        <f>(INDEX(pesos!A:B,MATCH(L1611,pesos!A:A,1),2))</f>
        <v>16200</v>
      </c>
      <c r="N1611" s="26">
        <f>+R1611*'COSTOS VARIOS'!$O$1</f>
        <v>146490</v>
      </c>
      <c r="O1611" s="26">
        <f>+R1611*'COSTOS VARIOS'!$O$2</f>
        <v>3161.1000000000004</v>
      </c>
      <c r="P1611" s="26">
        <f>+R1611*'COSTOS VARIOS'!$O$3</f>
        <v>11565</v>
      </c>
      <c r="Q1611" s="26">
        <v>1</v>
      </c>
      <c r="R1611" s="26">
        <f t="shared" si="252"/>
        <v>771000</v>
      </c>
      <c r="S1611" s="25">
        <f t="shared" si="253"/>
        <v>1228396.1000000001</v>
      </c>
      <c r="T1611" s="28">
        <f t="shared" si="254"/>
        <v>0.13961612219381014</v>
      </c>
      <c r="U1611" s="29">
        <f t="shared" si="255"/>
        <v>1399900</v>
      </c>
      <c r="V1611" s="26">
        <f>+INDEX('LISTA DE PRECIOS EKM '!A:K,MATCH('Precios ML'!B1611,'LISTA DE PRECIOS EKM '!A:A,0),8)</f>
        <v>1399900</v>
      </c>
      <c r="W1611" s="26">
        <f t="shared" si="256"/>
        <v>1399900</v>
      </c>
      <c r="X1611" s="26">
        <f t="shared" si="257"/>
        <v>0</v>
      </c>
      <c r="Y1611" s="26"/>
      <c r="Z1611" s="26">
        <f t="shared" si="258"/>
        <v>1399900</v>
      </c>
      <c r="AA1611" s="30">
        <f t="shared" si="259"/>
        <v>0.81569390402075226</v>
      </c>
    </row>
    <row r="1612" spans="1:27">
      <c r="A1612" s="20" t="s">
        <v>6469</v>
      </c>
      <c r="B1612" s="20" t="s">
        <v>6470</v>
      </c>
      <c r="C1612" s="25">
        <v>771000</v>
      </c>
      <c r="D1612" s="22">
        <v>85</v>
      </c>
      <c r="E1612" s="22">
        <v>49</v>
      </c>
      <c r="F1612" s="22">
        <v>40</v>
      </c>
      <c r="G1612" s="22">
        <v>16000</v>
      </c>
      <c r="H1612" s="22" t="s">
        <v>5088</v>
      </c>
      <c r="I1612" s="26">
        <f>+IF(H1612='COSTOS VARIOS'!$C$1,'COSTOS VARIOS'!$C$2*'Precios ML'!V1612,'COSTOS VARIOS'!$B$2*'Precios ML'!V1612)</f>
        <v>279980</v>
      </c>
      <c r="J1612" s="22">
        <v>0</v>
      </c>
      <c r="K1612" s="27">
        <f t="shared" si="250"/>
        <v>10.4125</v>
      </c>
      <c r="L1612" s="27">
        <f t="shared" si="251"/>
        <v>10.4125</v>
      </c>
      <c r="M1612" s="26">
        <f>(INDEX(pesos!A:B,MATCH(L1612,pesos!A:A,1),2))</f>
        <v>16200</v>
      </c>
      <c r="N1612" s="26">
        <f>+R1612*'COSTOS VARIOS'!$O$1</f>
        <v>146490</v>
      </c>
      <c r="O1612" s="26">
        <f>+R1612*'COSTOS VARIOS'!$O$2</f>
        <v>3161.1000000000004</v>
      </c>
      <c r="P1612" s="26">
        <f>+R1612*'COSTOS VARIOS'!$O$3</f>
        <v>11565</v>
      </c>
      <c r="Q1612" s="26">
        <v>1</v>
      </c>
      <c r="R1612" s="26">
        <f t="shared" si="252"/>
        <v>771000</v>
      </c>
      <c r="S1612" s="25">
        <f t="shared" si="253"/>
        <v>1228396.1000000001</v>
      </c>
      <c r="T1612" s="28">
        <f t="shared" si="254"/>
        <v>0.13961612219381014</v>
      </c>
      <c r="U1612" s="29">
        <f t="shared" si="255"/>
        <v>1399900</v>
      </c>
      <c r="V1612" s="26">
        <f>+INDEX('LISTA DE PRECIOS EKM '!A:K,MATCH('Precios ML'!B1612,'LISTA DE PRECIOS EKM '!A:A,0),8)</f>
        <v>1399900</v>
      </c>
      <c r="W1612" s="26">
        <f t="shared" si="256"/>
        <v>1399900</v>
      </c>
      <c r="X1612" s="26">
        <f t="shared" si="257"/>
        <v>0</v>
      </c>
      <c r="Y1612" s="26"/>
      <c r="Z1612" s="26">
        <f t="shared" si="258"/>
        <v>1399900</v>
      </c>
      <c r="AA1612" s="30">
        <f t="shared" si="259"/>
        <v>0.81569390402075226</v>
      </c>
    </row>
    <row r="1613" spans="1:27">
      <c r="A1613" s="20" t="s">
        <v>6471</v>
      </c>
      <c r="B1613" s="20" t="s">
        <v>6472</v>
      </c>
      <c r="C1613" s="25">
        <v>729000</v>
      </c>
      <c r="D1613" s="22">
        <v>85</v>
      </c>
      <c r="E1613" s="22">
        <v>49</v>
      </c>
      <c r="F1613" s="22">
        <v>40</v>
      </c>
      <c r="G1613" s="22">
        <v>16000</v>
      </c>
      <c r="H1613" s="22" t="s">
        <v>5088</v>
      </c>
      <c r="I1613" s="26">
        <f>+IF(H1613='COSTOS VARIOS'!$C$1,'COSTOS VARIOS'!$C$2*'Precios ML'!V1613,'COSTOS VARIOS'!$B$2*'Precios ML'!V1613)</f>
        <v>289980</v>
      </c>
      <c r="J1613" s="22">
        <v>0</v>
      </c>
      <c r="K1613" s="27">
        <f t="shared" si="250"/>
        <v>10.4125</v>
      </c>
      <c r="L1613" s="27">
        <f t="shared" si="251"/>
        <v>10.4125</v>
      </c>
      <c r="M1613" s="26">
        <f>(INDEX(pesos!A:B,MATCH(L1613,pesos!A:A,1),2))</f>
        <v>16200</v>
      </c>
      <c r="N1613" s="26">
        <f>+R1613*'COSTOS VARIOS'!$O$1</f>
        <v>138510</v>
      </c>
      <c r="O1613" s="26">
        <f>+R1613*'COSTOS VARIOS'!$O$2</f>
        <v>2988.9</v>
      </c>
      <c r="P1613" s="26">
        <f>+R1613*'COSTOS VARIOS'!$O$3</f>
        <v>10935</v>
      </c>
      <c r="Q1613" s="26">
        <v>1</v>
      </c>
      <c r="R1613" s="26">
        <f t="shared" si="252"/>
        <v>729000</v>
      </c>
      <c r="S1613" s="25">
        <f t="shared" si="253"/>
        <v>1187613.8999999999</v>
      </c>
      <c r="T1613" s="28">
        <f t="shared" si="254"/>
        <v>0.22085132213423919</v>
      </c>
      <c r="U1613" s="29">
        <f t="shared" si="255"/>
        <v>1449900</v>
      </c>
      <c r="V1613" s="26">
        <f>+INDEX('LISTA DE PRECIOS EKM '!A:K,MATCH('Precios ML'!B1613,'LISTA DE PRECIOS EKM '!A:A,0),8)</f>
        <v>1449900</v>
      </c>
      <c r="W1613" s="26">
        <f t="shared" si="256"/>
        <v>1449900</v>
      </c>
      <c r="X1613" s="26">
        <f t="shared" si="257"/>
        <v>0</v>
      </c>
      <c r="Y1613" s="26"/>
      <c r="Z1613" s="26">
        <f t="shared" si="258"/>
        <v>1449900</v>
      </c>
      <c r="AA1613" s="30">
        <f t="shared" si="259"/>
        <v>0.98888888888888893</v>
      </c>
    </row>
    <row r="1614" spans="1:27">
      <c r="A1614" s="20" t="s">
        <v>6471</v>
      </c>
      <c r="B1614" s="20" t="s">
        <v>6472</v>
      </c>
      <c r="C1614" s="25">
        <v>729000</v>
      </c>
      <c r="D1614" s="22">
        <v>85</v>
      </c>
      <c r="E1614" s="22">
        <v>49</v>
      </c>
      <c r="F1614" s="22">
        <v>40</v>
      </c>
      <c r="G1614" s="22">
        <v>16000</v>
      </c>
      <c r="H1614" s="22" t="s">
        <v>5088</v>
      </c>
      <c r="I1614" s="26">
        <f>+IF(H1614='COSTOS VARIOS'!$C$1,'COSTOS VARIOS'!$C$2*'Precios ML'!V1614,'COSTOS VARIOS'!$B$2*'Precios ML'!V1614)</f>
        <v>289980</v>
      </c>
      <c r="J1614" s="22">
        <v>0</v>
      </c>
      <c r="K1614" s="27">
        <f t="shared" si="250"/>
        <v>10.4125</v>
      </c>
      <c r="L1614" s="27">
        <f t="shared" si="251"/>
        <v>10.4125</v>
      </c>
      <c r="M1614" s="26">
        <f>(INDEX(pesos!A:B,MATCH(L1614,pesos!A:A,1),2))</f>
        <v>16200</v>
      </c>
      <c r="N1614" s="26">
        <f>+R1614*'COSTOS VARIOS'!$O$1</f>
        <v>138510</v>
      </c>
      <c r="O1614" s="26">
        <f>+R1614*'COSTOS VARIOS'!$O$2</f>
        <v>2988.9</v>
      </c>
      <c r="P1614" s="26">
        <f>+R1614*'COSTOS VARIOS'!$O$3</f>
        <v>10935</v>
      </c>
      <c r="Q1614" s="26">
        <v>1</v>
      </c>
      <c r="R1614" s="26">
        <f t="shared" si="252"/>
        <v>729000</v>
      </c>
      <c r="S1614" s="25">
        <f t="shared" si="253"/>
        <v>1187613.8999999999</v>
      </c>
      <c r="T1614" s="28">
        <f t="shared" si="254"/>
        <v>0.22085132213423919</v>
      </c>
      <c r="U1614" s="29">
        <f t="shared" si="255"/>
        <v>1449900</v>
      </c>
      <c r="V1614" s="26">
        <f>+INDEX('LISTA DE PRECIOS EKM '!A:K,MATCH('Precios ML'!B1614,'LISTA DE PRECIOS EKM '!A:A,0),8)</f>
        <v>1449900</v>
      </c>
      <c r="W1614" s="26">
        <f t="shared" si="256"/>
        <v>1449900</v>
      </c>
      <c r="X1614" s="26">
        <f t="shared" si="257"/>
        <v>0</v>
      </c>
      <c r="Y1614" s="26"/>
      <c r="Z1614" s="26">
        <f t="shared" si="258"/>
        <v>1449900</v>
      </c>
      <c r="AA1614" s="30">
        <f t="shared" si="259"/>
        <v>0.98888888888888893</v>
      </c>
    </row>
    <row r="1615" spans="1:27">
      <c r="A1615" s="20" t="s">
        <v>6473</v>
      </c>
      <c r="B1615" s="20" t="s">
        <v>6474</v>
      </c>
      <c r="C1615" s="25">
        <v>729000</v>
      </c>
      <c r="D1615" s="22">
        <v>85</v>
      </c>
      <c r="E1615" s="22">
        <v>49</v>
      </c>
      <c r="F1615" s="22">
        <v>40</v>
      </c>
      <c r="G1615" s="22">
        <v>16000</v>
      </c>
      <c r="H1615" s="22" t="s">
        <v>5088</v>
      </c>
      <c r="I1615" s="26">
        <f>+IF(H1615='COSTOS VARIOS'!$C$1,'COSTOS VARIOS'!$C$2*'Precios ML'!V1615,'COSTOS VARIOS'!$B$2*'Precios ML'!V1615)</f>
        <v>289980</v>
      </c>
      <c r="J1615" s="22">
        <v>0</v>
      </c>
      <c r="K1615" s="27">
        <f t="shared" si="250"/>
        <v>10.4125</v>
      </c>
      <c r="L1615" s="27">
        <f t="shared" si="251"/>
        <v>10.4125</v>
      </c>
      <c r="M1615" s="26">
        <f>(INDEX(pesos!A:B,MATCH(L1615,pesos!A:A,1),2))</f>
        <v>16200</v>
      </c>
      <c r="N1615" s="26">
        <f>+R1615*'COSTOS VARIOS'!$O$1</f>
        <v>138510</v>
      </c>
      <c r="O1615" s="26">
        <f>+R1615*'COSTOS VARIOS'!$O$2</f>
        <v>2988.9</v>
      </c>
      <c r="P1615" s="26">
        <f>+R1615*'COSTOS VARIOS'!$O$3</f>
        <v>10935</v>
      </c>
      <c r="Q1615" s="26">
        <v>1</v>
      </c>
      <c r="R1615" s="26">
        <f t="shared" si="252"/>
        <v>729000</v>
      </c>
      <c r="S1615" s="25">
        <f t="shared" si="253"/>
        <v>1187613.8999999999</v>
      </c>
      <c r="T1615" s="28">
        <f t="shared" si="254"/>
        <v>0.22085132213423919</v>
      </c>
      <c r="U1615" s="29">
        <f t="shared" si="255"/>
        <v>1449900</v>
      </c>
      <c r="V1615" s="26">
        <f>+INDEX('LISTA DE PRECIOS EKM '!A:K,MATCH('Precios ML'!B1615,'LISTA DE PRECIOS EKM '!A:A,0),8)</f>
        <v>1449900</v>
      </c>
      <c r="W1615" s="26">
        <f t="shared" si="256"/>
        <v>1449900</v>
      </c>
      <c r="X1615" s="26">
        <f t="shared" si="257"/>
        <v>0</v>
      </c>
      <c r="Y1615" s="26"/>
      <c r="Z1615" s="26">
        <f t="shared" si="258"/>
        <v>1449900</v>
      </c>
      <c r="AA1615" s="30">
        <f t="shared" si="259"/>
        <v>0.98888888888888893</v>
      </c>
    </row>
    <row r="1616" spans="1:27">
      <c r="A1616" s="20" t="s">
        <v>6473</v>
      </c>
      <c r="B1616" s="20" t="s">
        <v>6474</v>
      </c>
      <c r="C1616" s="25">
        <v>729000</v>
      </c>
      <c r="D1616" s="22">
        <v>85</v>
      </c>
      <c r="E1616" s="22">
        <v>49</v>
      </c>
      <c r="F1616" s="22">
        <v>40</v>
      </c>
      <c r="G1616" s="22">
        <v>16000</v>
      </c>
      <c r="H1616" s="22" t="s">
        <v>5088</v>
      </c>
      <c r="I1616" s="26">
        <f>+IF(H1616='COSTOS VARIOS'!$C$1,'COSTOS VARIOS'!$C$2*'Precios ML'!V1616,'COSTOS VARIOS'!$B$2*'Precios ML'!V1616)</f>
        <v>289980</v>
      </c>
      <c r="J1616" s="22">
        <v>0</v>
      </c>
      <c r="K1616" s="27">
        <f t="shared" si="250"/>
        <v>10.4125</v>
      </c>
      <c r="L1616" s="27">
        <f t="shared" si="251"/>
        <v>10.4125</v>
      </c>
      <c r="M1616" s="26">
        <f>(INDEX(pesos!A:B,MATCH(L1616,pesos!A:A,1),2))</f>
        <v>16200</v>
      </c>
      <c r="N1616" s="26">
        <f>+R1616*'COSTOS VARIOS'!$O$1</f>
        <v>138510</v>
      </c>
      <c r="O1616" s="26">
        <f>+R1616*'COSTOS VARIOS'!$O$2</f>
        <v>2988.9</v>
      </c>
      <c r="P1616" s="26">
        <f>+R1616*'COSTOS VARIOS'!$O$3</f>
        <v>10935</v>
      </c>
      <c r="Q1616" s="26">
        <v>1</v>
      </c>
      <c r="R1616" s="26">
        <f t="shared" si="252"/>
        <v>729000</v>
      </c>
      <c r="S1616" s="25">
        <f t="shared" si="253"/>
        <v>1187613.8999999999</v>
      </c>
      <c r="T1616" s="28">
        <f t="shared" si="254"/>
        <v>0.22085132213423919</v>
      </c>
      <c r="U1616" s="29">
        <f t="shared" si="255"/>
        <v>1449900</v>
      </c>
      <c r="V1616" s="26">
        <f>+INDEX('LISTA DE PRECIOS EKM '!A:K,MATCH('Precios ML'!B1616,'LISTA DE PRECIOS EKM '!A:A,0),8)</f>
        <v>1449900</v>
      </c>
      <c r="W1616" s="26">
        <f t="shared" si="256"/>
        <v>1449900</v>
      </c>
      <c r="X1616" s="26">
        <f t="shared" si="257"/>
        <v>0</v>
      </c>
      <c r="Y1616" s="26"/>
      <c r="Z1616" s="26">
        <f t="shared" si="258"/>
        <v>1449900</v>
      </c>
      <c r="AA1616" s="30">
        <f t="shared" si="259"/>
        <v>0.98888888888888893</v>
      </c>
    </row>
    <row r="1617" spans="1:27">
      <c r="A1617" s="20" t="s">
        <v>6475</v>
      </c>
      <c r="B1617" s="20" t="s">
        <v>6476</v>
      </c>
      <c r="C1617" s="25">
        <v>729000</v>
      </c>
      <c r="D1617" s="22">
        <v>85</v>
      </c>
      <c r="E1617" s="22">
        <v>49</v>
      </c>
      <c r="F1617" s="22">
        <v>40</v>
      </c>
      <c r="G1617" s="22">
        <v>16000</v>
      </c>
      <c r="H1617" s="22" t="s">
        <v>5088</v>
      </c>
      <c r="I1617" s="26">
        <f>+IF(H1617='COSTOS VARIOS'!$C$1,'COSTOS VARIOS'!$C$2*'Precios ML'!V1617,'COSTOS VARIOS'!$B$2*'Precios ML'!V1617)</f>
        <v>289980</v>
      </c>
      <c r="J1617" s="22">
        <v>0</v>
      </c>
      <c r="K1617" s="27">
        <f t="shared" si="250"/>
        <v>10.4125</v>
      </c>
      <c r="L1617" s="27">
        <f t="shared" si="251"/>
        <v>10.4125</v>
      </c>
      <c r="M1617" s="26">
        <f>(INDEX(pesos!A:B,MATCH(L1617,pesos!A:A,1),2))</f>
        <v>16200</v>
      </c>
      <c r="N1617" s="26">
        <f>+R1617*'COSTOS VARIOS'!$O$1</f>
        <v>138510</v>
      </c>
      <c r="O1617" s="26">
        <f>+R1617*'COSTOS VARIOS'!$O$2</f>
        <v>2988.9</v>
      </c>
      <c r="P1617" s="26">
        <f>+R1617*'COSTOS VARIOS'!$O$3</f>
        <v>10935</v>
      </c>
      <c r="Q1617" s="26">
        <v>1</v>
      </c>
      <c r="R1617" s="26">
        <f t="shared" si="252"/>
        <v>729000</v>
      </c>
      <c r="S1617" s="25">
        <f t="shared" si="253"/>
        <v>1187613.8999999999</v>
      </c>
      <c r="T1617" s="28">
        <f t="shared" si="254"/>
        <v>0.22085132213423919</v>
      </c>
      <c r="U1617" s="29">
        <f t="shared" si="255"/>
        <v>1449900</v>
      </c>
      <c r="V1617" s="26">
        <f>+INDEX('LISTA DE PRECIOS EKM '!A:K,MATCH('Precios ML'!B1617,'LISTA DE PRECIOS EKM '!A:A,0),8)</f>
        <v>1449900</v>
      </c>
      <c r="W1617" s="26">
        <f t="shared" si="256"/>
        <v>1449900</v>
      </c>
      <c r="X1617" s="26">
        <f t="shared" si="257"/>
        <v>0</v>
      </c>
      <c r="Y1617" s="26"/>
      <c r="Z1617" s="26">
        <f t="shared" si="258"/>
        <v>1449900</v>
      </c>
      <c r="AA1617" s="30">
        <f t="shared" si="259"/>
        <v>0.98888888888888893</v>
      </c>
    </row>
    <row r="1618" spans="1:27">
      <c r="A1618" s="20" t="s">
        <v>6475</v>
      </c>
      <c r="B1618" s="20" t="s">
        <v>6476</v>
      </c>
      <c r="C1618" s="25">
        <v>729000</v>
      </c>
      <c r="D1618" s="22">
        <v>85</v>
      </c>
      <c r="E1618" s="22">
        <v>49</v>
      </c>
      <c r="F1618" s="22">
        <v>40</v>
      </c>
      <c r="G1618" s="22">
        <v>16000</v>
      </c>
      <c r="H1618" s="22" t="s">
        <v>5088</v>
      </c>
      <c r="I1618" s="26">
        <f>+IF(H1618='COSTOS VARIOS'!$C$1,'COSTOS VARIOS'!$C$2*'Precios ML'!V1618,'COSTOS VARIOS'!$B$2*'Precios ML'!V1618)</f>
        <v>289980</v>
      </c>
      <c r="J1618" s="22">
        <v>0</v>
      </c>
      <c r="K1618" s="27">
        <f t="shared" si="250"/>
        <v>10.4125</v>
      </c>
      <c r="L1618" s="27">
        <f t="shared" si="251"/>
        <v>10.4125</v>
      </c>
      <c r="M1618" s="26">
        <f>(INDEX(pesos!A:B,MATCH(L1618,pesos!A:A,1),2))</f>
        <v>16200</v>
      </c>
      <c r="N1618" s="26">
        <f>+R1618*'COSTOS VARIOS'!$O$1</f>
        <v>138510</v>
      </c>
      <c r="O1618" s="26">
        <f>+R1618*'COSTOS VARIOS'!$O$2</f>
        <v>2988.9</v>
      </c>
      <c r="P1618" s="26">
        <f>+R1618*'COSTOS VARIOS'!$O$3</f>
        <v>10935</v>
      </c>
      <c r="Q1618" s="26">
        <v>1</v>
      </c>
      <c r="R1618" s="26">
        <f t="shared" si="252"/>
        <v>729000</v>
      </c>
      <c r="S1618" s="25">
        <f t="shared" si="253"/>
        <v>1187613.8999999999</v>
      </c>
      <c r="T1618" s="28">
        <f t="shared" si="254"/>
        <v>0.22085132213423919</v>
      </c>
      <c r="U1618" s="29">
        <f t="shared" si="255"/>
        <v>1449900</v>
      </c>
      <c r="V1618" s="26">
        <f>+INDEX('LISTA DE PRECIOS EKM '!A:K,MATCH('Precios ML'!B1618,'LISTA DE PRECIOS EKM '!A:A,0),8)</f>
        <v>1449900</v>
      </c>
      <c r="W1618" s="26">
        <f t="shared" si="256"/>
        <v>1449900</v>
      </c>
      <c r="X1618" s="26">
        <f t="shared" si="257"/>
        <v>0</v>
      </c>
      <c r="Y1618" s="26"/>
      <c r="Z1618" s="26">
        <f t="shared" si="258"/>
        <v>1449900</v>
      </c>
      <c r="AA1618" s="30">
        <f t="shared" si="259"/>
        <v>0.98888888888888893</v>
      </c>
    </row>
    <row r="1619" spans="1:27">
      <c r="A1619" s="20" t="s">
        <v>6477</v>
      </c>
      <c r="B1619" s="20" t="s">
        <v>6478</v>
      </c>
      <c r="C1619" s="25">
        <v>771000</v>
      </c>
      <c r="D1619" s="22">
        <v>85</v>
      </c>
      <c r="E1619" s="22">
        <v>49</v>
      </c>
      <c r="F1619" s="22">
        <v>40</v>
      </c>
      <c r="G1619" s="22">
        <v>16000</v>
      </c>
      <c r="H1619" s="22" t="s">
        <v>5088</v>
      </c>
      <c r="I1619" s="26">
        <f>+IF(H1619='COSTOS VARIOS'!$C$1,'COSTOS VARIOS'!$C$2*'Precios ML'!V1619,'COSTOS VARIOS'!$B$2*'Precios ML'!V1619)</f>
        <v>279980</v>
      </c>
      <c r="J1619" s="22">
        <v>0</v>
      </c>
      <c r="K1619" s="27">
        <f t="shared" si="250"/>
        <v>10.4125</v>
      </c>
      <c r="L1619" s="27">
        <f t="shared" si="251"/>
        <v>10.4125</v>
      </c>
      <c r="M1619" s="26">
        <f>(INDEX(pesos!A:B,MATCH(L1619,pesos!A:A,1),2))</f>
        <v>16200</v>
      </c>
      <c r="N1619" s="26">
        <f>+R1619*'COSTOS VARIOS'!$O$1</f>
        <v>146490</v>
      </c>
      <c r="O1619" s="26">
        <f>+R1619*'COSTOS VARIOS'!$O$2</f>
        <v>3161.1000000000004</v>
      </c>
      <c r="P1619" s="26">
        <f>+R1619*'COSTOS VARIOS'!$O$3</f>
        <v>11565</v>
      </c>
      <c r="Q1619" s="26">
        <v>1</v>
      </c>
      <c r="R1619" s="26">
        <f t="shared" si="252"/>
        <v>771000</v>
      </c>
      <c r="S1619" s="25">
        <f t="shared" si="253"/>
        <v>1228396.1000000001</v>
      </c>
      <c r="T1619" s="28">
        <f t="shared" si="254"/>
        <v>0.13961612219381014</v>
      </c>
      <c r="U1619" s="29">
        <f t="shared" si="255"/>
        <v>1399900</v>
      </c>
      <c r="V1619" s="26">
        <f>+INDEX('LISTA DE PRECIOS EKM '!A:K,MATCH('Precios ML'!B1619,'LISTA DE PRECIOS EKM '!A:A,0),8)</f>
        <v>1399900</v>
      </c>
      <c r="W1619" s="26">
        <f t="shared" si="256"/>
        <v>1399900</v>
      </c>
      <c r="X1619" s="26">
        <f t="shared" si="257"/>
        <v>0</v>
      </c>
      <c r="Y1619" s="26"/>
      <c r="Z1619" s="26">
        <f t="shared" si="258"/>
        <v>1399900</v>
      </c>
      <c r="AA1619" s="30">
        <f t="shared" si="259"/>
        <v>0.81569390402075226</v>
      </c>
    </row>
    <row r="1620" spans="1:27">
      <c r="A1620" s="20" t="s">
        <v>6477</v>
      </c>
      <c r="B1620" s="20" t="s">
        <v>6478</v>
      </c>
      <c r="C1620" s="25">
        <v>771000</v>
      </c>
      <c r="D1620" s="22">
        <v>85</v>
      </c>
      <c r="E1620" s="22">
        <v>49</v>
      </c>
      <c r="F1620" s="22">
        <v>40</v>
      </c>
      <c r="G1620" s="22">
        <v>16000</v>
      </c>
      <c r="H1620" s="22" t="s">
        <v>5088</v>
      </c>
      <c r="I1620" s="26">
        <f>+IF(H1620='COSTOS VARIOS'!$C$1,'COSTOS VARIOS'!$C$2*'Precios ML'!V1620,'COSTOS VARIOS'!$B$2*'Precios ML'!V1620)</f>
        <v>279980</v>
      </c>
      <c r="J1620" s="22">
        <v>0</v>
      </c>
      <c r="K1620" s="27">
        <f t="shared" si="250"/>
        <v>10.4125</v>
      </c>
      <c r="L1620" s="27">
        <f t="shared" si="251"/>
        <v>10.4125</v>
      </c>
      <c r="M1620" s="26">
        <f>(INDEX(pesos!A:B,MATCH(L1620,pesos!A:A,1),2))</f>
        <v>16200</v>
      </c>
      <c r="N1620" s="26">
        <f>+R1620*'COSTOS VARIOS'!$O$1</f>
        <v>146490</v>
      </c>
      <c r="O1620" s="26">
        <f>+R1620*'COSTOS VARIOS'!$O$2</f>
        <v>3161.1000000000004</v>
      </c>
      <c r="P1620" s="26">
        <f>+R1620*'COSTOS VARIOS'!$O$3</f>
        <v>11565</v>
      </c>
      <c r="Q1620" s="26">
        <v>1</v>
      </c>
      <c r="R1620" s="26">
        <f t="shared" si="252"/>
        <v>771000</v>
      </c>
      <c r="S1620" s="25">
        <f t="shared" si="253"/>
        <v>1228396.1000000001</v>
      </c>
      <c r="T1620" s="28">
        <f t="shared" si="254"/>
        <v>0.13961612219381014</v>
      </c>
      <c r="U1620" s="29">
        <f t="shared" si="255"/>
        <v>1399900</v>
      </c>
      <c r="V1620" s="26">
        <f>+INDEX('LISTA DE PRECIOS EKM '!A:K,MATCH('Precios ML'!B1620,'LISTA DE PRECIOS EKM '!A:A,0),8)</f>
        <v>1399900</v>
      </c>
      <c r="W1620" s="26">
        <f t="shared" si="256"/>
        <v>1399900</v>
      </c>
      <c r="X1620" s="26">
        <f t="shared" si="257"/>
        <v>0</v>
      </c>
      <c r="Y1620" s="26"/>
      <c r="Z1620" s="26">
        <f t="shared" si="258"/>
        <v>1399900</v>
      </c>
      <c r="AA1620" s="30">
        <f t="shared" si="259"/>
        <v>0.81569390402075226</v>
      </c>
    </row>
    <row r="1621" spans="1:27">
      <c r="A1621" s="20" t="s">
        <v>6479</v>
      </c>
      <c r="B1621" s="20" t="s">
        <v>6480</v>
      </c>
      <c r="C1621" s="25">
        <v>771000</v>
      </c>
      <c r="D1621" s="22">
        <v>85</v>
      </c>
      <c r="E1621" s="22">
        <v>49</v>
      </c>
      <c r="F1621" s="22">
        <v>40</v>
      </c>
      <c r="G1621" s="22">
        <v>16000</v>
      </c>
      <c r="H1621" s="22" t="s">
        <v>5088</v>
      </c>
      <c r="I1621" s="26">
        <f>+IF(H1621='COSTOS VARIOS'!$C$1,'COSTOS VARIOS'!$C$2*'Precios ML'!V1621,'COSTOS VARIOS'!$B$2*'Precios ML'!V1621)</f>
        <v>279980</v>
      </c>
      <c r="J1621" s="22">
        <v>0</v>
      </c>
      <c r="K1621" s="27">
        <f t="shared" si="250"/>
        <v>10.4125</v>
      </c>
      <c r="L1621" s="27">
        <f t="shared" si="251"/>
        <v>10.4125</v>
      </c>
      <c r="M1621" s="26">
        <f>(INDEX(pesos!A:B,MATCH(L1621,pesos!A:A,1),2))</f>
        <v>16200</v>
      </c>
      <c r="N1621" s="26">
        <f>+R1621*'COSTOS VARIOS'!$O$1</f>
        <v>146490</v>
      </c>
      <c r="O1621" s="26">
        <f>+R1621*'COSTOS VARIOS'!$O$2</f>
        <v>3161.1000000000004</v>
      </c>
      <c r="P1621" s="26">
        <f>+R1621*'COSTOS VARIOS'!$O$3</f>
        <v>11565</v>
      </c>
      <c r="Q1621" s="26">
        <v>1</v>
      </c>
      <c r="R1621" s="26">
        <f t="shared" si="252"/>
        <v>771000</v>
      </c>
      <c r="S1621" s="25">
        <f t="shared" si="253"/>
        <v>1228396.1000000001</v>
      </c>
      <c r="T1621" s="28">
        <f t="shared" si="254"/>
        <v>0.13961612219381014</v>
      </c>
      <c r="U1621" s="29">
        <f t="shared" si="255"/>
        <v>1399900</v>
      </c>
      <c r="V1621" s="26">
        <f>+INDEX('LISTA DE PRECIOS EKM '!A:K,MATCH('Precios ML'!B1621,'LISTA DE PRECIOS EKM '!A:A,0),8)</f>
        <v>1399900</v>
      </c>
      <c r="W1621" s="26">
        <f t="shared" si="256"/>
        <v>1399900</v>
      </c>
      <c r="X1621" s="26">
        <f t="shared" si="257"/>
        <v>0</v>
      </c>
      <c r="Y1621" s="26"/>
      <c r="Z1621" s="26">
        <f t="shared" si="258"/>
        <v>1399900</v>
      </c>
      <c r="AA1621" s="30">
        <f t="shared" si="259"/>
        <v>0.81569390402075226</v>
      </c>
    </row>
    <row r="1622" spans="1:27">
      <c r="A1622" s="20" t="s">
        <v>6479</v>
      </c>
      <c r="B1622" s="20" t="s">
        <v>6480</v>
      </c>
      <c r="C1622" s="25">
        <v>771000</v>
      </c>
      <c r="D1622" s="22">
        <v>85</v>
      </c>
      <c r="E1622" s="22">
        <v>49</v>
      </c>
      <c r="F1622" s="22">
        <v>40</v>
      </c>
      <c r="G1622" s="22">
        <v>16000</v>
      </c>
      <c r="H1622" s="22" t="s">
        <v>5088</v>
      </c>
      <c r="I1622" s="26">
        <f>+IF(H1622='COSTOS VARIOS'!$C$1,'COSTOS VARIOS'!$C$2*'Precios ML'!V1622,'COSTOS VARIOS'!$B$2*'Precios ML'!V1622)</f>
        <v>279980</v>
      </c>
      <c r="J1622" s="22">
        <v>0</v>
      </c>
      <c r="K1622" s="27">
        <f t="shared" si="250"/>
        <v>10.4125</v>
      </c>
      <c r="L1622" s="27">
        <f t="shared" si="251"/>
        <v>10.4125</v>
      </c>
      <c r="M1622" s="26">
        <f>(INDEX(pesos!A:B,MATCH(L1622,pesos!A:A,1),2))</f>
        <v>16200</v>
      </c>
      <c r="N1622" s="26">
        <f>+R1622*'COSTOS VARIOS'!$O$1</f>
        <v>146490</v>
      </c>
      <c r="O1622" s="26">
        <f>+R1622*'COSTOS VARIOS'!$O$2</f>
        <v>3161.1000000000004</v>
      </c>
      <c r="P1622" s="26">
        <f>+R1622*'COSTOS VARIOS'!$O$3</f>
        <v>11565</v>
      </c>
      <c r="Q1622" s="26">
        <v>1</v>
      </c>
      <c r="R1622" s="26">
        <f t="shared" si="252"/>
        <v>771000</v>
      </c>
      <c r="S1622" s="25">
        <f t="shared" si="253"/>
        <v>1228396.1000000001</v>
      </c>
      <c r="T1622" s="28">
        <f t="shared" si="254"/>
        <v>0.13961612219381014</v>
      </c>
      <c r="U1622" s="29">
        <f t="shared" si="255"/>
        <v>1399900</v>
      </c>
      <c r="V1622" s="26">
        <f>+INDEX('LISTA DE PRECIOS EKM '!A:K,MATCH('Precios ML'!B1622,'LISTA DE PRECIOS EKM '!A:A,0),8)</f>
        <v>1399900</v>
      </c>
      <c r="W1622" s="26">
        <f t="shared" si="256"/>
        <v>1399900</v>
      </c>
      <c r="X1622" s="26">
        <f t="shared" si="257"/>
        <v>0</v>
      </c>
      <c r="Y1622" s="26"/>
      <c r="Z1622" s="26">
        <f t="shared" si="258"/>
        <v>1399900</v>
      </c>
      <c r="AA1622" s="30">
        <f t="shared" si="259"/>
        <v>0.81569390402075226</v>
      </c>
    </row>
    <row r="1623" spans="1:27">
      <c r="A1623" s="20" t="s">
        <v>6481</v>
      </c>
      <c r="B1623" s="20" t="s">
        <v>6482</v>
      </c>
      <c r="C1623" s="25">
        <v>471698.99999999994</v>
      </c>
      <c r="D1623" s="22">
        <v>85</v>
      </c>
      <c r="E1623" s="22">
        <v>49</v>
      </c>
      <c r="F1623" s="22">
        <v>40</v>
      </c>
      <c r="G1623" s="22">
        <v>16000</v>
      </c>
      <c r="H1623" s="22" t="s">
        <v>5088</v>
      </c>
      <c r="I1623" s="26">
        <f>+IF(H1623='COSTOS VARIOS'!$C$1,'COSTOS VARIOS'!$C$2*'Precios ML'!V1623,'COSTOS VARIOS'!$B$2*'Precios ML'!V1623)</f>
        <v>181980</v>
      </c>
      <c r="J1623" s="22">
        <v>0</v>
      </c>
      <c r="K1623" s="27">
        <f t="shared" si="250"/>
        <v>10.4125</v>
      </c>
      <c r="L1623" s="27">
        <f t="shared" si="251"/>
        <v>10.4125</v>
      </c>
      <c r="M1623" s="26">
        <f>(INDEX(pesos!A:B,MATCH(L1623,pesos!A:A,1),2))</f>
        <v>16200</v>
      </c>
      <c r="N1623" s="26">
        <f>+R1623*'COSTOS VARIOS'!$O$1</f>
        <v>89622.809999999983</v>
      </c>
      <c r="O1623" s="26">
        <f>+R1623*'COSTOS VARIOS'!$O$2</f>
        <v>1933.9658999999999</v>
      </c>
      <c r="P1623" s="26">
        <f>+R1623*'COSTOS VARIOS'!$O$3</f>
        <v>7075.4849999999988</v>
      </c>
      <c r="Q1623" s="26">
        <v>1</v>
      </c>
      <c r="R1623" s="26">
        <f t="shared" si="252"/>
        <v>471698.99999999994</v>
      </c>
      <c r="S1623" s="25">
        <f t="shared" si="253"/>
        <v>768511.26089999988</v>
      </c>
      <c r="T1623" s="28">
        <f t="shared" si="254"/>
        <v>0.18397744612671052</v>
      </c>
      <c r="U1623" s="29">
        <f t="shared" si="255"/>
        <v>909900</v>
      </c>
      <c r="V1623" s="26">
        <f>+INDEX('LISTA DE PRECIOS EKM '!A:K,MATCH('Precios ML'!B1623,'LISTA DE PRECIOS EKM '!A:A,0),8)</f>
        <v>909900</v>
      </c>
      <c r="W1623" s="26">
        <f t="shared" si="256"/>
        <v>909900</v>
      </c>
      <c r="X1623" s="26">
        <f t="shared" si="257"/>
        <v>0</v>
      </c>
      <c r="Y1623" s="26"/>
      <c r="Z1623" s="26">
        <f t="shared" si="258"/>
        <v>909900</v>
      </c>
      <c r="AA1623" s="30">
        <f t="shared" si="259"/>
        <v>0.92898437350937813</v>
      </c>
    </row>
    <row r="1624" spans="1:27">
      <c r="A1624" s="20" t="s">
        <v>6483</v>
      </c>
      <c r="B1624" s="20" t="s">
        <v>6484</v>
      </c>
      <c r="C1624" s="25">
        <v>471698.99999999994</v>
      </c>
      <c r="D1624" s="22">
        <v>85</v>
      </c>
      <c r="E1624" s="22">
        <v>49</v>
      </c>
      <c r="F1624" s="22">
        <v>40</v>
      </c>
      <c r="G1624" s="22">
        <v>16000</v>
      </c>
      <c r="H1624" s="22" t="s">
        <v>5088</v>
      </c>
      <c r="I1624" s="26">
        <f>+IF(H1624='COSTOS VARIOS'!$C$1,'COSTOS VARIOS'!$C$2*'Precios ML'!V1624,'COSTOS VARIOS'!$B$2*'Precios ML'!V1624)</f>
        <v>181980</v>
      </c>
      <c r="J1624" s="22">
        <v>0</v>
      </c>
      <c r="K1624" s="27">
        <f t="shared" si="250"/>
        <v>10.4125</v>
      </c>
      <c r="L1624" s="27">
        <f t="shared" si="251"/>
        <v>10.4125</v>
      </c>
      <c r="M1624" s="26">
        <f>(INDEX(pesos!A:B,MATCH(L1624,pesos!A:A,1),2))</f>
        <v>16200</v>
      </c>
      <c r="N1624" s="26">
        <f>+R1624*'COSTOS VARIOS'!$O$1</f>
        <v>89622.809999999983</v>
      </c>
      <c r="O1624" s="26">
        <f>+R1624*'COSTOS VARIOS'!$O$2</f>
        <v>1933.9658999999999</v>
      </c>
      <c r="P1624" s="26">
        <f>+R1624*'COSTOS VARIOS'!$O$3</f>
        <v>7075.4849999999988</v>
      </c>
      <c r="Q1624" s="26">
        <v>1</v>
      </c>
      <c r="R1624" s="26">
        <f t="shared" si="252"/>
        <v>471698.99999999994</v>
      </c>
      <c r="S1624" s="25">
        <f t="shared" si="253"/>
        <v>768511.26089999988</v>
      </c>
      <c r="T1624" s="28">
        <f t="shared" si="254"/>
        <v>0.18397744612671052</v>
      </c>
      <c r="U1624" s="29">
        <f t="shared" si="255"/>
        <v>909900</v>
      </c>
      <c r="V1624" s="26">
        <f>+INDEX('LISTA DE PRECIOS EKM '!A:K,MATCH('Precios ML'!B1624,'LISTA DE PRECIOS EKM '!A:A,0),8)</f>
        <v>909900</v>
      </c>
      <c r="W1624" s="26">
        <f t="shared" si="256"/>
        <v>909900</v>
      </c>
      <c r="X1624" s="26">
        <f t="shared" si="257"/>
        <v>0</v>
      </c>
      <c r="Y1624" s="26"/>
      <c r="Z1624" s="26">
        <f t="shared" si="258"/>
        <v>909900</v>
      </c>
      <c r="AA1624" s="30">
        <f t="shared" si="259"/>
        <v>0.92898437350937813</v>
      </c>
    </row>
    <row r="1625" spans="1:27">
      <c r="A1625" s="20" t="s">
        <v>6485</v>
      </c>
      <c r="B1625" s="20" t="s">
        <v>6486</v>
      </c>
      <c r="C1625" s="25">
        <v>471698.99999999994</v>
      </c>
      <c r="D1625" s="22">
        <v>85</v>
      </c>
      <c r="E1625" s="22">
        <v>49</v>
      </c>
      <c r="F1625" s="22">
        <v>40</v>
      </c>
      <c r="G1625" s="22">
        <v>16000</v>
      </c>
      <c r="H1625" s="22" t="s">
        <v>5088</v>
      </c>
      <c r="I1625" s="26">
        <f>+IF(H1625='COSTOS VARIOS'!$C$1,'COSTOS VARIOS'!$C$2*'Precios ML'!V1625,'COSTOS VARIOS'!$B$2*'Precios ML'!V1625)</f>
        <v>181980</v>
      </c>
      <c r="J1625" s="22">
        <v>0</v>
      </c>
      <c r="K1625" s="27">
        <f t="shared" si="250"/>
        <v>10.4125</v>
      </c>
      <c r="L1625" s="27">
        <f t="shared" si="251"/>
        <v>10.4125</v>
      </c>
      <c r="M1625" s="26">
        <f>(INDEX(pesos!A:B,MATCH(L1625,pesos!A:A,1),2))</f>
        <v>16200</v>
      </c>
      <c r="N1625" s="26">
        <f>+R1625*'COSTOS VARIOS'!$O$1</f>
        <v>89622.809999999983</v>
      </c>
      <c r="O1625" s="26">
        <f>+R1625*'COSTOS VARIOS'!$O$2</f>
        <v>1933.9658999999999</v>
      </c>
      <c r="P1625" s="26">
        <f>+R1625*'COSTOS VARIOS'!$O$3</f>
        <v>7075.4849999999988</v>
      </c>
      <c r="Q1625" s="26">
        <v>1</v>
      </c>
      <c r="R1625" s="26">
        <f t="shared" si="252"/>
        <v>471698.99999999994</v>
      </c>
      <c r="S1625" s="25">
        <f t="shared" si="253"/>
        <v>768511.26089999988</v>
      </c>
      <c r="T1625" s="28">
        <f t="shared" si="254"/>
        <v>0.18397744612671052</v>
      </c>
      <c r="U1625" s="29">
        <f t="shared" si="255"/>
        <v>909900</v>
      </c>
      <c r="V1625" s="26">
        <f>+INDEX('LISTA DE PRECIOS EKM '!A:K,MATCH('Precios ML'!B1625,'LISTA DE PRECIOS EKM '!A:A,0),8)</f>
        <v>909900</v>
      </c>
      <c r="W1625" s="26">
        <f t="shared" si="256"/>
        <v>909900</v>
      </c>
      <c r="X1625" s="26">
        <f t="shared" si="257"/>
        <v>0</v>
      </c>
      <c r="Y1625" s="26"/>
      <c r="Z1625" s="26">
        <f t="shared" si="258"/>
        <v>909900</v>
      </c>
      <c r="AA1625" s="30">
        <f t="shared" si="259"/>
        <v>0.92898437350937813</v>
      </c>
    </row>
    <row r="1626" spans="1:27">
      <c r="A1626" s="20" t="s">
        <v>6485</v>
      </c>
      <c r="B1626" s="20" t="s">
        <v>6486</v>
      </c>
      <c r="C1626" s="25">
        <v>471698.99999999994</v>
      </c>
      <c r="D1626" s="22">
        <v>85</v>
      </c>
      <c r="E1626" s="22">
        <v>49</v>
      </c>
      <c r="F1626" s="22">
        <v>40</v>
      </c>
      <c r="G1626" s="22">
        <v>16000</v>
      </c>
      <c r="H1626" s="22" t="s">
        <v>5088</v>
      </c>
      <c r="I1626" s="26">
        <f>+IF(H1626='COSTOS VARIOS'!$C$1,'COSTOS VARIOS'!$C$2*'Precios ML'!V1626,'COSTOS VARIOS'!$B$2*'Precios ML'!V1626)</f>
        <v>181980</v>
      </c>
      <c r="J1626" s="22">
        <v>0</v>
      </c>
      <c r="K1626" s="27">
        <f t="shared" si="250"/>
        <v>10.4125</v>
      </c>
      <c r="L1626" s="27">
        <f t="shared" si="251"/>
        <v>10.4125</v>
      </c>
      <c r="M1626" s="26">
        <f>(INDEX(pesos!A:B,MATCH(L1626,pesos!A:A,1),2))</f>
        <v>16200</v>
      </c>
      <c r="N1626" s="26">
        <f>+R1626*'COSTOS VARIOS'!$O$1</f>
        <v>89622.809999999983</v>
      </c>
      <c r="O1626" s="26">
        <f>+R1626*'COSTOS VARIOS'!$O$2</f>
        <v>1933.9658999999999</v>
      </c>
      <c r="P1626" s="26">
        <f>+R1626*'COSTOS VARIOS'!$O$3</f>
        <v>7075.4849999999988</v>
      </c>
      <c r="Q1626" s="26">
        <v>1</v>
      </c>
      <c r="R1626" s="26">
        <f t="shared" si="252"/>
        <v>471698.99999999994</v>
      </c>
      <c r="S1626" s="25">
        <f t="shared" si="253"/>
        <v>768511.26089999988</v>
      </c>
      <c r="T1626" s="28">
        <f t="shared" si="254"/>
        <v>0.18397744612671052</v>
      </c>
      <c r="U1626" s="29">
        <f t="shared" si="255"/>
        <v>909900</v>
      </c>
      <c r="V1626" s="26">
        <f>+INDEX('LISTA DE PRECIOS EKM '!A:K,MATCH('Precios ML'!B1626,'LISTA DE PRECIOS EKM '!A:A,0),8)</f>
        <v>909900</v>
      </c>
      <c r="W1626" s="26">
        <f t="shared" si="256"/>
        <v>909900</v>
      </c>
      <c r="X1626" s="26">
        <f t="shared" si="257"/>
        <v>0</v>
      </c>
      <c r="Y1626" s="26"/>
      <c r="Z1626" s="26">
        <f t="shared" si="258"/>
        <v>909900</v>
      </c>
      <c r="AA1626" s="30">
        <f t="shared" si="259"/>
        <v>0.92898437350937813</v>
      </c>
    </row>
    <row r="1627" spans="1:27">
      <c r="A1627" s="20" t="s">
        <v>6487</v>
      </c>
      <c r="B1627" s="20" t="s">
        <v>6488</v>
      </c>
      <c r="C1627" s="25">
        <v>360000</v>
      </c>
      <c r="D1627" s="22">
        <v>85</v>
      </c>
      <c r="E1627" s="22">
        <v>49</v>
      </c>
      <c r="F1627" s="22">
        <v>40</v>
      </c>
      <c r="G1627" s="22">
        <v>16000</v>
      </c>
      <c r="H1627" s="22" t="s">
        <v>5088</v>
      </c>
      <c r="I1627" s="26">
        <f>+IF(H1627='COSTOS VARIOS'!$C$1,'COSTOS VARIOS'!$C$2*'Precios ML'!V1627,'COSTOS VARIOS'!$B$2*'Precios ML'!V1627)</f>
        <v>165980</v>
      </c>
      <c r="J1627" s="22">
        <v>0</v>
      </c>
      <c r="K1627" s="27">
        <f t="shared" si="250"/>
        <v>10.4125</v>
      </c>
      <c r="L1627" s="27">
        <f t="shared" si="251"/>
        <v>10.4125</v>
      </c>
      <c r="M1627" s="26">
        <f>(INDEX(pesos!A:B,MATCH(L1627,pesos!A:A,1),2))</f>
        <v>16200</v>
      </c>
      <c r="N1627" s="26">
        <f>+R1627*'COSTOS VARIOS'!$O$1</f>
        <v>68400</v>
      </c>
      <c r="O1627" s="26">
        <f>+R1627*'COSTOS VARIOS'!$O$2</f>
        <v>1476.0000000000002</v>
      </c>
      <c r="P1627" s="26">
        <f>+R1627*'COSTOS VARIOS'!$O$3</f>
        <v>5400</v>
      </c>
      <c r="Q1627" s="26">
        <v>1</v>
      </c>
      <c r="R1627" s="26">
        <f t="shared" si="252"/>
        <v>360000</v>
      </c>
      <c r="S1627" s="25">
        <f t="shared" si="253"/>
        <v>617456</v>
      </c>
      <c r="T1627" s="28">
        <f t="shared" si="254"/>
        <v>0.34406338265398673</v>
      </c>
      <c r="U1627" s="29">
        <f t="shared" si="255"/>
        <v>829900</v>
      </c>
      <c r="V1627" s="26">
        <f>+INDEX('LISTA DE PRECIOS EKM '!A:K,MATCH('Precios ML'!B1627,'LISTA DE PRECIOS EKM '!A:A,0),8)</f>
        <v>829900</v>
      </c>
      <c r="W1627" s="26">
        <f t="shared" si="256"/>
        <v>829900</v>
      </c>
      <c r="X1627" s="26">
        <f t="shared" si="257"/>
        <v>0</v>
      </c>
      <c r="Y1627" s="26"/>
      <c r="Z1627" s="26">
        <f t="shared" si="258"/>
        <v>829900</v>
      </c>
      <c r="AA1627" s="30">
        <f t="shared" si="259"/>
        <v>1.305277777777778</v>
      </c>
    </row>
    <row r="1628" spans="1:27">
      <c r="A1628" s="20" t="s">
        <v>6487</v>
      </c>
      <c r="B1628" s="20" t="s">
        <v>6488</v>
      </c>
      <c r="C1628" s="25">
        <v>360000</v>
      </c>
      <c r="D1628" s="22">
        <v>85</v>
      </c>
      <c r="E1628" s="22">
        <v>49</v>
      </c>
      <c r="F1628" s="22">
        <v>40</v>
      </c>
      <c r="G1628" s="22">
        <v>16000</v>
      </c>
      <c r="H1628" s="22" t="s">
        <v>5088</v>
      </c>
      <c r="I1628" s="26">
        <f>+IF(H1628='COSTOS VARIOS'!$C$1,'COSTOS VARIOS'!$C$2*'Precios ML'!V1628,'COSTOS VARIOS'!$B$2*'Precios ML'!V1628)</f>
        <v>165980</v>
      </c>
      <c r="J1628" s="22">
        <v>0</v>
      </c>
      <c r="K1628" s="27">
        <f t="shared" si="250"/>
        <v>10.4125</v>
      </c>
      <c r="L1628" s="27">
        <f t="shared" si="251"/>
        <v>10.4125</v>
      </c>
      <c r="M1628" s="26">
        <f>(INDEX(pesos!A:B,MATCH(L1628,pesos!A:A,1),2))</f>
        <v>16200</v>
      </c>
      <c r="N1628" s="26">
        <f>+R1628*'COSTOS VARIOS'!$O$1</f>
        <v>68400</v>
      </c>
      <c r="O1628" s="26">
        <f>+R1628*'COSTOS VARIOS'!$O$2</f>
        <v>1476.0000000000002</v>
      </c>
      <c r="P1628" s="26">
        <f>+R1628*'COSTOS VARIOS'!$O$3</f>
        <v>5400</v>
      </c>
      <c r="Q1628" s="26">
        <v>1</v>
      </c>
      <c r="R1628" s="26">
        <f t="shared" si="252"/>
        <v>360000</v>
      </c>
      <c r="S1628" s="25">
        <f t="shared" si="253"/>
        <v>617456</v>
      </c>
      <c r="T1628" s="28">
        <f t="shared" si="254"/>
        <v>0.34406338265398673</v>
      </c>
      <c r="U1628" s="29">
        <f t="shared" si="255"/>
        <v>829900</v>
      </c>
      <c r="V1628" s="26">
        <f>+INDEX('LISTA DE PRECIOS EKM '!A:K,MATCH('Precios ML'!B1628,'LISTA DE PRECIOS EKM '!A:A,0),8)</f>
        <v>829900</v>
      </c>
      <c r="W1628" s="26">
        <f t="shared" si="256"/>
        <v>829900</v>
      </c>
      <c r="X1628" s="26">
        <f t="shared" si="257"/>
        <v>0</v>
      </c>
      <c r="Y1628" s="26"/>
      <c r="Z1628" s="26">
        <f t="shared" si="258"/>
        <v>829900</v>
      </c>
      <c r="AA1628" s="30">
        <f t="shared" si="259"/>
        <v>1.305277777777778</v>
      </c>
    </row>
    <row r="1629" spans="1:27">
      <c r="A1629" s="20" t="s">
        <v>6489</v>
      </c>
      <c r="B1629" s="20" t="s">
        <v>6490</v>
      </c>
      <c r="C1629" s="25">
        <v>771000</v>
      </c>
      <c r="D1629" s="22">
        <v>85</v>
      </c>
      <c r="E1629" s="22">
        <v>49</v>
      </c>
      <c r="F1629" s="22">
        <v>40</v>
      </c>
      <c r="G1629" s="22">
        <v>16000</v>
      </c>
      <c r="H1629" s="22" t="s">
        <v>5088</v>
      </c>
      <c r="I1629" s="26">
        <f>+IF(H1629='COSTOS VARIOS'!$C$1,'COSTOS VARIOS'!$C$2*'Precios ML'!V1629,'COSTOS VARIOS'!$B$2*'Precios ML'!V1629)</f>
        <v>279980</v>
      </c>
      <c r="J1629" s="22">
        <v>0</v>
      </c>
      <c r="K1629" s="27">
        <f t="shared" si="250"/>
        <v>10.4125</v>
      </c>
      <c r="L1629" s="27">
        <f t="shared" si="251"/>
        <v>10.4125</v>
      </c>
      <c r="M1629" s="26">
        <f>(INDEX(pesos!A:B,MATCH(L1629,pesos!A:A,1),2))</f>
        <v>16200</v>
      </c>
      <c r="N1629" s="26">
        <f>+R1629*'COSTOS VARIOS'!$O$1</f>
        <v>146490</v>
      </c>
      <c r="O1629" s="26">
        <f>+R1629*'COSTOS VARIOS'!$O$2</f>
        <v>3161.1000000000004</v>
      </c>
      <c r="P1629" s="26">
        <f>+R1629*'COSTOS VARIOS'!$O$3</f>
        <v>11565</v>
      </c>
      <c r="Q1629" s="26">
        <v>1</v>
      </c>
      <c r="R1629" s="26">
        <f t="shared" si="252"/>
        <v>771000</v>
      </c>
      <c r="S1629" s="25">
        <f t="shared" si="253"/>
        <v>1228396.1000000001</v>
      </c>
      <c r="T1629" s="28">
        <f t="shared" si="254"/>
        <v>0.13961612219381014</v>
      </c>
      <c r="U1629" s="29">
        <f t="shared" si="255"/>
        <v>1399900</v>
      </c>
      <c r="V1629" s="26">
        <f>+INDEX('LISTA DE PRECIOS EKM '!A:K,MATCH('Precios ML'!B1629,'LISTA DE PRECIOS EKM '!A:A,0),8)</f>
        <v>1399900</v>
      </c>
      <c r="W1629" s="26">
        <f t="shared" si="256"/>
        <v>1399900</v>
      </c>
      <c r="X1629" s="26">
        <f t="shared" si="257"/>
        <v>0</v>
      </c>
      <c r="Y1629" s="26"/>
      <c r="Z1629" s="26">
        <f t="shared" si="258"/>
        <v>1399900</v>
      </c>
      <c r="AA1629" s="30">
        <f t="shared" si="259"/>
        <v>0.81569390402075226</v>
      </c>
    </row>
    <row r="1630" spans="1:27">
      <c r="A1630" s="20" t="s">
        <v>6489</v>
      </c>
      <c r="B1630" s="20" t="s">
        <v>6490</v>
      </c>
      <c r="C1630" s="25">
        <v>771000</v>
      </c>
      <c r="D1630" s="22">
        <v>85</v>
      </c>
      <c r="E1630" s="22">
        <v>49</v>
      </c>
      <c r="F1630" s="22">
        <v>40</v>
      </c>
      <c r="G1630" s="22">
        <v>16000</v>
      </c>
      <c r="H1630" s="22" t="s">
        <v>5088</v>
      </c>
      <c r="I1630" s="26">
        <f>+IF(H1630='COSTOS VARIOS'!$C$1,'COSTOS VARIOS'!$C$2*'Precios ML'!V1630,'COSTOS VARIOS'!$B$2*'Precios ML'!V1630)</f>
        <v>279980</v>
      </c>
      <c r="J1630" s="22">
        <v>0</v>
      </c>
      <c r="K1630" s="27">
        <f t="shared" si="250"/>
        <v>10.4125</v>
      </c>
      <c r="L1630" s="27">
        <f t="shared" si="251"/>
        <v>10.4125</v>
      </c>
      <c r="M1630" s="26">
        <f>(INDEX(pesos!A:B,MATCH(L1630,pesos!A:A,1),2))</f>
        <v>16200</v>
      </c>
      <c r="N1630" s="26">
        <f>+R1630*'COSTOS VARIOS'!$O$1</f>
        <v>146490</v>
      </c>
      <c r="O1630" s="26">
        <f>+R1630*'COSTOS VARIOS'!$O$2</f>
        <v>3161.1000000000004</v>
      </c>
      <c r="P1630" s="26">
        <f>+R1630*'COSTOS VARIOS'!$O$3</f>
        <v>11565</v>
      </c>
      <c r="Q1630" s="26">
        <v>1</v>
      </c>
      <c r="R1630" s="26">
        <f t="shared" si="252"/>
        <v>771000</v>
      </c>
      <c r="S1630" s="25">
        <f t="shared" si="253"/>
        <v>1228396.1000000001</v>
      </c>
      <c r="T1630" s="28">
        <f t="shared" si="254"/>
        <v>0.13961612219381014</v>
      </c>
      <c r="U1630" s="29">
        <f t="shared" si="255"/>
        <v>1399900</v>
      </c>
      <c r="V1630" s="26">
        <f>+INDEX('LISTA DE PRECIOS EKM '!A:K,MATCH('Precios ML'!B1630,'LISTA DE PRECIOS EKM '!A:A,0),8)</f>
        <v>1399900</v>
      </c>
      <c r="W1630" s="26">
        <f t="shared" si="256"/>
        <v>1399900</v>
      </c>
      <c r="X1630" s="26">
        <f t="shared" si="257"/>
        <v>0</v>
      </c>
      <c r="Y1630" s="26"/>
      <c r="Z1630" s="26">
        <f t="shared" si="258"/>
        <v>1399900</v>
      </c>
      <c r="AA1630" s="30">
        <f t="shared" si="259"/>
        <v>0.81569390402075226</v>
      </c>
    </row>
    <row r="1631" spans="1:27">
      <c r="A1631" s="20" t="s">
        <v>6491</v>
      </c>
      <c r="B1631" s="20" t="s">
        <v>6492</v>
      </c>
      <c r="C1631" s="25">
        <v>471698.99999999994</v>
      </c>
      <c r="D1631" s="22">
        <v>85</v>
      </c>
      <c r="E1631" s="22">
        <v>49</v>
      </c>
      <c r="F1631" s="22">
        <v>40</v>
      </c>
      <c r="G1631" s="22">
        <v>16000</v>
      </c>
      <c r="H1631" s="22" t="s">
        <v>5088</v>
      </c>
      <c r="I1631" s="26">
        <f>+IF(H1631='COSTOS VARIOS'!$C$1,'COSTOS VARIOS'!$C$2*'Precios ML'!V1631,'COSTOS VARIOS'!$B$2*'Precios ML'!V1631)</f>
        <v>181980</v>
      </c>
      <c r="J1631" s="22">
        <v>0</v>
      </c>
      <c r="K1631" s="27">
        <f t="shared" si="250"/>
        <v>10.4125</v>
      </c>
      <c r="L1631" s="27">
        <f t="shared" si="251"/>
        <v>10.4125</v>
      </c>
      <c r="M1631" s="26">
        <f>(INDEX(pesos!A:B,MATCH(L1631,pesos!A:A,1),2))</f>
        <v>16200</v>
      </c>
      <c r="N1631" s="26">
        <f>+R1631*'COSTOS VARIOS'!$O$1</f>
        <v>89622.809999999983</v>
      </c>
      <c r="O1631" s="26">
        <f>+R1631*'COSTOS VARIOS'!$O$2</f>
        <v>1933.9658999999999</v>
      </c>
      <c r="P1631" s="26">
        <f>+R1631*'COSTOS VARIOS'!$O$3</f>
        <v>7075.4849999999988</v>
      </c>
      <c r="Q1631" s="26">
        <v>1</v>
      </c>
      <c r="R1631" s="26">
        <f t="shared" si="252"/>
        <v>471698.99999999994</v>
      </c>
      <c r="S1631" s="25">
        <f t="shared" si="253"/>
        <v>768511.26089999988</v>
      </c>
      <c r="T1631" s="28">
        <f t="shared" si="254"/>
        <v>0.18397744612671052</v>
      </c>
      <c r="U1631" s="29">
        <f t="shared" si="255"/>
        <v>909900</v>
      </c>
      <c r="V1631" s="26">
        <f>+INDEX('LISTA DE PRECIOS EKM '!A:K,MATCH('Precios ML'!B1631,'LISTA DE PRECIOS EKM '!A:A,0),8)</f>
        <v>909900</v>
      </c>
      <c r="W1631" s="26">
        <f t="shared" si="256"/>
        <v>909900</v>
      </c>
      <c r="X1631" s="26">
        <f t="shared" si="257"/>
        <v>0</v>
      </c>
      <c r="Y1631" s="26"/>
      <c r="Z1631" s="26">
        <f t="shared" si="258"/>
        <v>909900</v>
      </c>
      <c r="AA1631" s="30">
        <f t="shared" si="259"/>
        <v>0.92898437350937813</v>
      </c>
    </row>
    <row r="1632" spans="1:27">
      <c r="A1632" s="20" t="s">
        <v>6491</v>
      </c>
      <c r="B1632" s="20" t="s">
        <v>6492</v>
      </c>
      <c r="C1632" s="25">
        <v>471698.99999999994</v>
      </c>
      <c r="D1632" s="22">
        <v>85</v>
      </c>
      <c r="E1632" s="22">
        <v>49</v>
      </c>
      <c r="F1632" s="22">
        <v>40</v>
      </c>
      <c r="G1632" s="22">
        <v>16000</v>
      </c>
      <c r="H1632" s="22" t="s">
        <v>5088</v>
      </c>
      <c r="I1632" s="26">
        <f>+IF(H1632='COSTOS VARIOS'!$C$1,'COSTOS VARIOS'!$C$2*'Precios ML'!V1632,'COSTOS VARIOS'!$B$2*'Precios ML'!V1632)</f>
        <v>181980</v>
      </c>
      <c r="J1632" s="22">
        <v>0</v>
      </c>
      <c r="K1632" s="27">
        <f t="shared" si="250"/>
        <v>10.4125</v>
      </c>
      <c r="L1632" s="27">
        <f t="shared" si="251"/>
        <v>10.4125</v>
      </c>
      <c r="M1632" s="26">
        <f>(INDEX(pesos!A:B,MATCH(L1632,pesos!A:A,1),2))</f>
        <v>16200</v>
      </c>
      <c r="N1632" s="26">
        <f>+R1632*'COSTOS VARIOS'!$O$1</f>
        <v>89622.809999999983</v>
      </c>
      <c r="O1632" s="26">
        <f>+R1632*'COSTOS VARIOS'!$O$2</f>
        <v>1933.9658999999999</v>
      </c>
      <c r="P1632" s="26">
        <f>+R1632*'COSTOS VARIOS'!$O$3</f>
        <v>7075.4849999999988</v>
      </c>
      <c r="Q1632" s="26">
        <v>1</v>
      </c>
      <c r="R1632" s="26">
        <f t="shared" si="252"/>
        <v>471698.99999999994</v>
      </c>
      <c r="S1632" s="25">
        <f t="shared" si="253"/>
        <v>768511.26089999988</v>
      </c>
      <c r="T1632" s="28">
        <f t="shared" si="254"/>
        <v>0.18397744612671052</v>
      </c>
      <c r="U1632" s="29">
        <f t="shared" si="255"/>
        <v>909900</v>
      </c>
      <c r="V1632" s="26">
        <f>+INDEX('LISTA DE PRECIOS EKM '!A:K,MATCH('Precios ML'!B1632,'LISTA DE PRECIOS EKM '!A:A,0),8)</f>
        <v>909900</v>
      </c>
      <c r="W1632" s="26">
        <f t="shared" si="256"/>
        <v>909900</v>
      </c>
      <c r="X1632" s="26">
        <f t="shared" si="257"/>
        <v>0</v>
      </c>
      <c r="Y1632" s="26"/>
      <c r="Z1632" s="26">
        <f t="shared" si="258"/>
        <v>909900</v>
      </c>
      <c r="AA1632" s="30">
        <f t="shared" si="259"/>
        <v>0.92898437350937813</v>
      </c>
    </row>
    <row r="1633" spans="1:27">
      <c r="A1633" s="20" t="s">
        <v>6493</v>
      </c>
      <c r="B1633" s="20" t="s">
        <v>6494</v>
      </c>
      <c r="C1633" s="25">
        <v>471698.99999999994</v>
      </c>
      <c r="D1633" s="22">
        <v>85</v>
      </c>
      <c r="E1633" s="22">
        <v>49</v>
      </c>
      <c r="F1633" s="22">
        <v>40</v>
      </c>
      <c r="G1633" s="22">
        <v>16000</v>
      </c>
      <c r="H1633" s="22" t="s">
        <v>5088</v>
      </c>
      <c r="I1633" s="26">
        <f>+IF(H1633='COSTOS VARIOS'!$C$1,'COSTOS VARIOS'!$C$2*'Precios ML'!V1633,'COSTOS VARIOS'!$B$2*'Precios ML'!V1633)</f>
        <v>181980</v>
      </c>
      <c r="J1633" s="22">
        <v>0</v>
      </c>
      <c r="K1633" s="27">
        <f t="shared" si="250"/>
        <v>10.4125</v>
      </c>
      <c r="L1633" s="27">
        <f t="shared" si="251"/>
        <v>10.4125</v>
      </c>
      <c r="M1633" s="26">
        <f>(INDEX(pesos!A:B,MATCH(L1633,pesos!A:A,1),2))</f>
        <v>16200</v>
      </c>
      <c r="N1633" s="26">
        <f>+R1633*'COSTOS VARIOS'!$O$1</f>
        <v>89622.809999999983</v>
      </c>
      <c r="O1633" s="26">
        <f>+R1633*'COSTOS VARIOS'!$O$2</f>
        <v>1933.9658999999999</v>
      </c>
      <c r="P1633" s="26">
        <f>+R1633*'COSTOS VARIOS'!$O$3</f>
        <v>7075.4849999999988</v>
      </c>
      <c r="Q1633" s="26">
        <v>1</v>
      </c>
      <c r="R1633" s="26">
        <f t="shared" si="252"/>
        <v>471698.99999999994</v>
      </c>
      <c r="S1633" s="25">
        <f t="shared" si="253"/>
        <v>768511.26089999988</v>
      </c>
      <c r="T1633" s="28">
        <f t="shared" si="254"/>
        <v>0.18397744612671052</v>
      </c>
      <c r="U1633" s="29">
        <f t="shared" si="255"/>
        <v>909900</v>
      </c>
      <c r="V1633" s="26">
        <f>+INDEX('LISTA DE PRECIOS EKM '!A:K,MATCH('Precios ML'!B1633,'LISTA DE PRECIOS EKM '!A:A,0),8)</f>
        <v>909900</v>
      </c>
      <c r="W1633" s="26">
        <f t="shared" si="256"/>
        <v>909900</v>
      </c>
      <c r="X1633" s="26">
        <f t="shared" si="257"/>
        <v>0</v>
      </c>
      <c r="Y1633" s="26"/>
      <c r="Z1633" s="26">
        <f t="shared" si="258"/>
        <v>909900</v>
      </c>
      <c r="AA1633" s="30">
        <f t="shared" si="259"/>
        <v>0.92898437350937813</v>
      </c>
    </row>
    <row r="1634" spans="1:27">
      <c r="A1634" s="20" t="s">
        <v>6493</v>
      </c>
      <c r="B1634" s="20" t="s">
        <v>6494</v>
      </c>
      <c r="C1634" s="25">
        <v>471698.99999999994</v>
      </c>
      <c r="D1634" s="22">
        <v>85</v>
      </c>
      <c r="E1634" s="22">
        <v>49</v>
      </c>
      <c r="F1634" s="22">
        <v>40</v>
      </c>
      <c r="G1634" s="22">
        <v>16000</v>
      </c>
      <c r="H1634" s="22" t="s">
        <v>5088</v>
      </c>
      <c r="I1634" s="26">
        <f>+IF(H1634='COSTOS VARIOS'!$C$1,'COSTOS VARIOS'!$C$2*'Precios ML'!V1634,'COSTOS VARIOS'!$B$2*'Precios ML'!V1634)</f>
        <v>181980</v>
      </c>
      <c r="J1634" s="22">
        <v>0</v>
      </c>
      <c r="K1634" s="27">
        <f t="shared" si="250"/>
        <v>10.4125</v>
      </c>
      <c r="L1634" s="27">
        <f t="shared" si="251"/>
        <v>10.4125</v>
      </c>
      <c r="M1634" s="26">
        <f>(INDEX(pesos!A:B,MATCH(L1634,pesos!A:A,1),2))</f>
        <v>16200</v>
      </c>
      <c r="N1634" s="26">
        <f>+R1634*'COSTOS VARIOS'!$O$1</f>
        <v>89622.809999999983</v>
      </c>
      <c r="O1634" s="26">
        <f>+R1634*'COSTOS VARIOS'!$O$2</f>
        <v>1933.9658999999999</v>
      </c>
      <c r="P1634" s="26">
        <f>+R1634*'COSTOS VARIOS'!$O$3</f>
        <v>7075.4849999999988</v>
      </c>
      <c r="Q1634" s="26">
        <v>1</v>
      </c>
      <c r="R1634" s="26">
        <f t="shared" si="252"/>
        <v>471698.99999999994</v>
      </c>
      <c r="S1634" s="25">
        <f t="shared" si="253"/>
        <v>768511.26089999988</v>
      </c>
      <c r="T1634" s="28">
        <f t="shared" si="254"/>
        <v>0.18397744612671052</v>
      </c>
      <c r="U1634" s="29">
        <f t="shared" si="255"/>
        <v>909900</v>
      </c>
      <c r="V1634" s="26">
        <f>+INDEX('LISTA DE PRECIOS EKM '!A:K,MATCH('Precios ML'!B1634,'LISTA DE PRECIOS EKM '!A:A,0),8)</f>
        <v>909900</v>
      </c>
      <c r="W1634" s="26">
        <f t="shared" si="256"/>
        <v>909900</v>
      </c>
      <c r="X1634" s="26">
        <f t="shared" si="257"/>
        <v>0</v>
      </c>
      <c r="Y1634" s="26"/>
      <c r="Z1634" s="26">
        <f t="shared" si="258"/>
        <v>909900</v>
      </c>
      <c r="AA1634" s="30">
        <f t="shared" si="259"/>
        <v>0.92898437350937813</v>
      </c>
    </row>
    <row r="1635" spans="1:27">
      <c r="A1635" s="20" t="s">
        <v>6495</v>
      </c>
      <c r="B1635" s="20" t="s">
        <v>6496</v>
      </c>
      <c r="C1635" s="25">
        <v>360000</v>
      </c>
      <c r="D1635" s="22">
        <v>85</v>
      </c>
      <c r="E1635" s="22">
        <v>49</v>
      </c>
      <c r="F1635" s="22">
        <v>40</v>
      </c>
      <c r="G1635" s="22">
        <v>16000</v>
      </c>
      <c r="H1635" s="22" t="s">
        <v>5088</v>
      </c>
      <c r="I1635" s="26">
        <f>+IF(H1635='COSTOS VARIOS'!$C$1,'COSTOS VARIOS'!$C$2*'Precios ML'!V1635,'COSTOS VARIOS'!$B$2*'Precios ML'!V1635)</f>
        <v>165980</v>
      </c>
      <c r="J1635" s="22">
        <v>0</v>
      </c>
      <c r="K1635" s="27">
        <f t="shared" si="250"/>
        <v>10.4125</v>
      </c>
      <c r="L1635" s="27">
        <f t="shared" si="251"/>
        <v>10.4125</v>
      </c>
      <c r="M1635" s="26">
        <f>(INDEX(pesos!A:B,MATCH(L1635,pesos!A:A,1),2))</f>
        <v>16200</v>
      </c>
      <c r="N1635" s="26">
        <f>+R1635*'COSTOS VARIOS'!$O$1</f>
        <v>68400</v>
      </c>
      <c r="O1635" s="26">
        <f>+R1635*'COSTOS VARIOS'!$O$2</f>
        <v>1476.0000000000002</v>
      </c>
      <c r="P1635" s="26">
        <f>+R1635*'COSTOS VARIOS'!$O$3</f>
        <v>5400</v>
      </c>
      <c r="Q1635" s="26">
        <v>1</v>
      </c>
      <c r="R1635" s="26">
        <f t="shared" si="252"/>
        <v>360000</v>
      </c>
      <c r="S1635" s="25">
        <f t="shared" si="253"/>
        <v>617456</v>
      </c>
      <c r="T1635" s="28">
        <f t="shared" si="254"/>
        <v>0.34406338265398673</v>
      </c>
      <c r="U1635" s="29">
        <f t="shared" si="255"/>
        <v>829900</v>
      </c>
      <c r="V1635" s="26">
        <f>+INDEX('LISTA DE PRECIOS EKM '!A:K,MATCH('Precios ML'!B1635,'LISTA DE PRECIOS EKM '!A:A,0),8)</f>
        <v>829900</v>
      </c>
      <c r="W1635" s="26">
        <f t="shared" si="256"/>
        <v>829900</v>
      </c>
      <c r="X1635" s="26">
        <f t="shared" si="257"/>
        <v>0</v>
      </c>
      <c r="Y1635" s="26"/>
      <c r="Z1635" s="26">
        <f t="shared" si="258"/>
        <v>829900</v>
      </c>
      <c r="AA1635" s="30">
        <f t="shared" si="259"/>
        <v>1.305277777777778</v>
      </c>
    </row>
    <row r="1636" spans="1:27">
      <c r="A1636" s="20" t="s">
        <v>6495</v>
      </c>
      <c r="B1636" s="20" t="s">
        <v>6496</v>
      </c>
      <c r="C1636" s="25">
        <v>360000</v>
      </c>
      <c r="D1636" s="22">
        <v>85</v>
      </c>
      <c r="E1636" s="22">
        <v>49</v>
      </c>
      <c r="F1636" s="22">
        <v>40</v>
      </c>
      <c r="G1636" s="22">
        <v>16000</v>
      </c>
      <c r="H1636" s="22" t="s">
        <v>5088</v>
      </c>
      <c r="I1636" s="26">
        <f>+IF(H1636='COSTOS VARIOS'!$C$1,'COSTOS VARIOS'!$C$2*'Precios ML'!V1636,'COSTOS VARIOS'!$B$2*'Precios ML'!V1636)</f>
        <v>165980</v>
      </c>
      <c r="J1636" s="22">
        <v>0</v>
      </c>
      <c r="K1636" s="27">
        <f t="shared" si="250"/>
        <v>10.4125</v>
      </c>
      <c r="L1636" s="27">
        <f t="shared" si="251"/>
        <v>10.4125</v>
      </c>
      <c r="M1636" s="26">
        <f>(INDEX(pesos!A:B,MATCH(L1636,pesos!A:A,1),2))</f>
        <v>16200</v>
      </c>
      <c r="N1636" s="26">
        <f>+R1636*'COSTOS VARIOS'!$O$1</f>
        <v>68400</v>
      </c>
      <c r="O1636" s="26">
        <f>+R1636*'COSTOS VARIOS'!$O$2</f>
        <v>1476.0000000000002</v>
      </c>
      <c r="P1636" s="26">
        <f>+R1636*'COSTOS VARIOS'!$O$3</f>
        <v>5400</v>
      </c>
      <c r="Q1636" s="26">
        <v>1</v>
      </c>
      <c r="R1636" s="26">
        <f t="shared" si="252"/>
        <v>360000</v>
      </c>
      <c r="S1636" s="25">
        <f t="shared" si="253"/>
        <v>617456</v>
      </c>
      <c r="T1636" s="28">
        <f t="shared" si="254"/>
        <v>0.34406338265398673</v>
      </c>
      <c r="U1636" s="29">
        <f t="shared" si="255"/>
        <v>829900</v>
      </c>
      <c r="V1636" s="26">
        <f>+INDEX('LISTA DE PRECIOS EKM '!A:K,MATCH('Precios ML'!B1636,'LISTA DE PRECIOS EKM '!A:A,0),8)</f>
        <v>829900</v>
      </c>
      <c r="W1636" s="26">
        <f t="shared" si="256"/>
        <v>829900</v>
      </c>
      <c r="X1636" s="26">
        <f t="shared" si="257"/>
        <v>0</v>
      </c>
      <c r="Y1636" s="26"/>
      <c r="Z1636" s="26">
        <f t="shared" si="258"/>
        <v>829900</v>
      </c>
      <c r="AA1636" s="30">
        <f t="shared" si="259"/>
        <v>1.305277777777778</v>
      </c>
    </row>
    <row r="1637" spans="1:27">
      <c r="A1637" s="20" t="s">
        <v>6497</v>
      </c>
      <c r="B1637" s="20" t="s">
        <v>6498</v>
      </c>
      <c r="C1637" s="25">
        <v>360000</v>
      </c>
      <c r="D1637" s="22">
        <v>85</v>
      </c>
      <c r="E1637" s="22">
        <v>49</v>
      </c>
      <c r="F1637" s="22">
        <v>40</v>
      </c>
      <c r="G1637" s="22">
        <v>16000</v>
      </c>
      <c r="H1637" s="22" t="s">
        <v>5088</v>
      </c>
      <c r="I1637" s="26">
        <f>+IF(H1637='COSTOS VARIOS'!$C$1,'COSTOS VARIOS'!$C$2*'Precios ML'!V1637,'COSTOS VARIOS'!$B$2*'Precios ML'!V1637)</f>
        <v>165980</v>
      </c>
      <c r="J1637" s="22">
        <v>0</v>
      </c>
      <c r="K1637" s="27">
        <f t="shared" si="250"/>
        <v>10.4125</v>
      </c>
      <c r="L1637" s="27">
        <f t="shared" si="251"/>
        <v>10.4125</v>
      </c>
      <c r="M1637" s="26">
        <f>(INDEX(pesos!A:B,MATCH(L1637,pesos!A:A,1),2))</f>
        <v>16200</v>
      </c>
      <c r="N1637" s="26">
        <f>+R1637*'COSTOS VARIOS'!$O$1</f>
        <v>68400</v>
      </c>
      <c r="O1637" s="26">
        <f>+R1637*'COSTOS VARIOS'!$O$2</f>
        <v>1476.0000000000002</v>
      </c>
      <c r="P1637" s="26">
        <f>+R1637*'COSTOS VARIOS'!$O$3</f>
        <v>5400</v>
      </c>
      <c r="Q1637" s="26">
        <v>1</v>
      </c>
      <c r="R1637" s="26">
        <f t="shared" si="252"/>
        <v>360000</v>
      </c>
      <c r="S1637" s="25">
        <f t="shared" si="253"/>
        <v>617456</v>
      </c>
      <c r="T1637" s="28">
        <f t="shared" si="254"/>
        <v>0.34406338265398673</v>
      </c>
      <c r="U1637" s="29">
        <f t="shared" si="255"/>
        <v>829900</v>
      </c>
      <c r="V1637" s="26">
        <f>+INDEX('LISTA DE PRECIOS EKM '!A:K,MATCH('Precios ML'!B1637,'LISTA DE PRECIOS EKM '!A:A,0),8)</f>
        <v>829900</v>
      </c>
      <c r="W1637" s="26">
        <f t="shared" si="256"/>
        <v>829900</v>
      </c>
      <c r="X1637" s="26">
        <f t="shared" si="257"/>
        <v>0</v>
      </c>
      <c r="Y1637" s="26"/>
      <c r="Z1637" s="26">
        <f t="shared" si="258"/>
        <v>829900</v>
      </c>
      <c r="AA1637" s="30">
        <f t="shared" si="259"/>
        <v>1.305277777777778</v>
      </c>
    </row>
    <row r="1638" spans="1:27">
      <c r="A1638" s="20" t="s">
        <v>6497</v>
      </c>
      <c r="B1638" s="20" t="s">
        <v>6498</v>
      </c>
      <c r="C1638" s="25">
        <v>360000</v>
      </c>
      <c r="D1638" s="22">
        <v>85</v>
      </c>
      <c r="E1638" s="22">
        <v>49</v>
      </c>
      <c r="F1638" s="22">
        <v>40</v>
      </c>
      <c r="G1638" s="22">
        <v>16000</v>
      </c>
      <c r="H1638" s="22" t="s">
        <v>5088</v>
      </c>
      <c r="I1638" s="26">
        <f>+IF(H1638='COSTOS VARIOS'!$C$1,'COSTOS VARIOS'!$C$2*'Precios ML'!V1638,'COSTOS VARIOS'!$B$2*'Precios ML'!V1638)</f>
        <v>165980</v>
      </c>
      <c r="J1638" s="22">
        <v>0</v>
      </c>
      <c r="K1638" s="27">
        <f t="shared" si="250"/>
        <v>10.4125</v>
      </c>
      <c r="L1638" s="27">
        <f t="shared" si="251"/>
        <v>10.4125</v>
      </c>
      <c r="M1638" s="26">
        <f>(INDEX(pesos!A:B,MATCH(L1638,pesos!A:A,1),2))</f>
        <v>16200</v>
      </c>
      <c r="N1638" s="26">
        <f>+R1638*'COSTOS VARIOS'!$O$1</f>
        <v>68400</v>
      </c>
      <c r="O1638" s="26">
        <f>+R1638*'COSTOS VARIOS'!$O$2</f>
        <v>1476.0000000000002</v>
      </c>
      <c r="P1638" s="26">
        <f>+R1638*'COSTOS VARIOS'!$O$3</f>
        <v>5400</v>
      </c>
      <c r="Q1638" s="26">
        <v>1</v>
      </c>
      <c r="R1638" s="26">
        <f t="shared" si="252"/>
        <v>360000</v>
      </c>
      <c r="S1638" s="25">
        <f t="shared" si="253"/>
        <v>617456</v>
      </c>
      <c r="T1638" s="28">
        <f t="shared" si="254"/>
        <v>0.34406338265398673</v>
      </c>
      <c r="U1638" s="29">
        <f t="shared" si="255"/>
        <v>829900</v>
      </c>
      <c r="V1638" s="26">
        <f>+INDEX('LISTA DE PRECIOS EKM '!A:K,MATCH('Precios ML'!B1638,'LISTA DE PRECIOS EKM '!A:A,0),8)</f>
        <v>829900</v>
      </c>
      <c r="W1638" s="26">
        <f t="shared" si="256"/>
        <v>829900</v>
      </c>
      <c r="X1638" s="26">
        <f t="shared" si="257"/>
        <v>0</v>
      </c>
      <c r="Y1638" s="26"/>
      <c r="Z1638" s="26">
        <f t="shared" si="258"/>
        <v>829900</v>
      </c>
      <c r="AA1638" s="30">
        <f t="shared" si="259"/>
        <v>1.305277777777778</v>
      </c>
    </row>
    <row r="1639" spans="1:27">
      <c r="A1639" s="20" t="s">
        <v>6499</v>
      </c>
      <c r="B1639" s="20" t="s">
        <v>6500</v>
      </c>
      <c r="C1639" s="25">
        <v>615128</v>
      </c>
      <c r="D1639" s="22">
        <v>85</v>
      </c>
      <c r="E1639" s="22">
        <v>49</v>
      </c>
      <c r="F1639" s="22">
        <v>40</v>
      </c>
      <c r="G1639" s="22">
        <v>16000</v>
      </c>
      <c r="H1639" s="22" t="s">
        <v>5088</v>
      </c>
      <c r="I1639" s="26">
        <f>+IF(H1639='COSTOS VARIOS'!$C$1,'COSTOS VARIOS'!$C$2*'Precios ML'!V1639,'COSTOS VARIOS'!$B$2*'Precios ML'!V1639)</f>
        <v>265980</v>
      </c>
      <c r="J1639" s="22">
        <v>0</v>
      </c>
      <c r="K1639" s="27">
        <f t="shared" si="250"/>
        <v>10.4125</v>
      </c>
      <c r="L1639" s="27">
        <f t="shared" si="251"/>
        <v>10.4125</v>
      </c>
      <c r="M1639" s="26">
        <f>(INDEX(pesos!A:B,MATCH(L1639,pesos!A:A,1),2))</f>
        <v>16200</v>
      </c>
      <c r="N1639" s="26">
        <f>+R1639*'COSTOS VARIOS'!$O$1</f>
        <v>116874.32</v>
      </c>
      <c r="O1639" s="26">
        <f>+R1639*'COSTOS VARIOS'!$O$2</f>
        <v>2522.0248000000001</v>
      </c>
      <c r="P1639" s="26">
        <f>+R1639*'COSTOS VARIOS'!$O$3</f>
        <v>9226.92</v>
      </c>
      <c r="Q1639" s="26">
        <v>1</v>
      </c>
      <c r="R1639" s="26">
        <f t="shared" si="252"/>
        <v>615128</v>
      </c>
      <c r="S1639" s="25">
        <f t="shared" si="253"/>
        <v>1025931.2648</v>
      </c>
      <c r="T1639" s="28">
        <f t="shared" si="254"/>
        <v>0.29628567295807784</v>
      </c>
      <c r="U1639" s="29">
        <f t="shared" si="255"/>
        <v>1329900</v>
      </c>
      <c r="V1639" s="26">
        <f>+INDEX('LISTA DE PRECIOS EKM '!A:K,MATCH('Precios ML'!B1639,'LISTA DE PRECIOS EKM '!A:A,0),8)</f>
        <v>1329900</v>
      </c>
      <c r="W1639" s="26">
        <f t="shared" si="256"/>
        <v>1329900</v>
      </c>
      <c r="X1639" s="26">
        <f t="shared" si="257"/>
        <v>0</v>
      </c>
      <c r="Y1639" s="26"/>
      <c r="Z1639" s="26">
        <f t="shared" si="258"/>
        <v>1329900</v>
      </c>
      <c r="AA1639" s="30">
        <f t="shared" si="259"/>
        <v>1.1619890494336138</v>
      </c>
    </row>
    <row r="1640" spans="1:27">
      <c r="A1640" s="20" t="s">
        <v>6499</v>
      </c>
      <c r="B1640" s="20" t="s">
        <v>6500</v>
      </c>
      <c r="C1640" s="25">
        <v>615128</v>
      </c>
      <c r="D1640" s="22">
        <v>85</v>
      </c>
      <c r="E1640" s="22">
        <v>49</v>
      </c>
      <c r="F1640" s="22">
        <v>40</v>
      </c>
      <c r="G1640" s="22">
        <v>16000</v>
      </c>
      <c r="H1640" s="22" t="s">
        <v>5088</v>
      </c>
      <c r="I1640" s="26">
        <f>+IF(H1640='COSTOS VARIOS'!$C$1,'COSTOS VARIOS'!$C$2*'Precios ML'!V1640,'COSTOS VARIOS'!$B$2*'Precios ML'!V1640)</f>
        <v>265980</v>
      </c>
      <c r="J1640" s="22">
        <v>0</v>
      </c>
      <c r="K1640" s="27">
        <f t="shared" si="250"/>
        <v>10.4125</v>
      </c>
      <c r="L1640" s="27">
        <f t="shared" si="251"/>
        <v>10.4125</v>
      </c>
      <c r="M1640" s="26">
        <f>(INDEX(pesos!A:B,MATCH(L1640,pesos!A:A,1),2))</f>
        <v>16200</v>
      </c>
      <c r="N1640" s="26">
        <f>+R1640*'COSTOS VARIOS'!$O$1</f>
        <v>116874.32</v>
      </c>
      <c r="O1640" s="26">
        <f>+R1640*'COSTOS VARIOS'!$O$2</f>
        <v>2522.0248000000001</v>
      </c>
      <c r="P1640" s="26">
        <f>+R1640*'COSTOS VARIOS'!$O$3</f>
        <v>9226.92</v>
      </c>
      <c r="Q1640" s="26">
        <v>1</v>
      </c>
      <c r="R1640" s="26">
        <f t="shared" si="252"/>
        <v>615128</v>
      </c>
      <c r="S1640" s="25">
        <f t="shared" si="253"/>
        <v>1025931.2648</v>
      </c>
      <c r="T1640" s="28">
        <f t="shared" si="254"/>
        <v>0.29628567295807784</v>
      </c>
      <c r="U1640" s="29">
        <f t="shared" si="255"/>
        <v>1329900</v>
      </c>
      <c r="V1640" s="26">
        <f>+INDEX('LISTA DE PRECIOS EKM '!A:K,MATCH('Precios ML'!B1640,'LISTA DE PRECIOS EKM '!A:A,0),8)</f>
        <v>1329900</v>
      </c>
      <c r="W1640" s="26">
        <f t="shared" si="256"/>
        <v>1329900</v>
      </c>
      <c r="X1640" s="26">
        <f t="shared" si="257"/>
        <v>0</v>
      </c>
      <c r="Y1640" s="26"/>
      <c r="Z1640" s="26">
        <f t="shared" si="258"/>
        <v>1329900</v>
      </c>
      <c r="AA1640" s="30">
        <f t="shared" si="259"/>
        <v>1.1619890494336138</v>
      </c>
    </row>
    <row r="1641" spans="1:27">
      <c r="A1641" s="20" t="s">
        <v>6501</v>
      </c>
      <c r="B1641" s="20" t="s">
        <v>6502</v>
      </c>
      <c r="C1641" s="25">
        <v>615128</v>
      </c>
      <c r="D1641" s="22">
        <v>85</v>
      </c>
      <c r="E1641" s="22">
        <v>49</v>
      </c>
      <c r="F1641" s="22">
        <v>40</v>
      </c>
      <c r="G1641" s="22">
        <v>16000</v>
      </c>
      <c r="H1641" s="22" t="s">
        <v>5088</v>
      </c>
      <c r="I1641" s="26">
        <f>+IF(H1641='COSTOS VARIOS'!$C$1,'COSTOS VARIOS'!$C$2*'Precios ML'!V1641,'COSTOS VARIOS'!$B$2*'Precios ML'!V1641)</f>
        <v>265980</v>
      </c>
      <c r="J1641" s="22">
        <v>0</v>
      </c>
      <c r="K1641" s="27">
        <f t="shared" si="250"/>
        <v>10.4125</v>
      </c>
      <c r="L1641" s="27">
        <f t="shared" si="251"/>
        <v>10.4125</v>
      </c>
      <c r="M1641" s="26">
        <f>(INDEX(pesos!A:B,MATCH(L1641,pesos!A:A,1),2))</f>
        <v>16200</v>
      </c>
      <c r="N1641" s="26">
        <f>+R1641*'COSTOS VARIOS'!$O$1</f>
        <v>116874.32</v>
      </c>
      <c r="O1641" s="26">
        <f>+R1641*'COSTOS VARIOS'!$O$2</f>
        <v>2522.0248000000001</v>
      </c>
      <c r="P1641" s="26">
        <f>+R1641*'COSTOS VARIOS'!$O$3</f>
        <v>9226.92</v>
      </c>
      <c r="Q1641" s="26">
        <v>1</v>
      </c>
      <c r="R1641" s="26">
        <f t="shared" si="252"/>
        <v>615128</v>
      </c>
      <c r="S1641" s="25">
        <f t="shared" si="253"/>
        <v>1025931.2648</v>
      </c>
      <c r="T1641" s="28">
        <f t="shared" si="254"/>
        <v>0.29628567295807784</v>
      </c>
      <c r="U1641" s="29">
        <f t="shared" si="255"/>
        <v>1329900</v>
      </c>
      <c r="V1641" s="26">
        <f>+INDEX('LISTA DE PRECIOS EKM '!A:K,MATCH('Precios ML'!B1641,'LISTA DE PRECIOS EKM '!A:A,0),8)</f>
        <v>1329900</v>
      </c>
      <c r="W1641" s="26">
        <f t="shared" si="256"/>
        <v>1329900</v>
      </c>
      <c r="X1641" s="26">
        <f t="shared" si="257"/>
        <v>0</v>
      </c>
      <c r="Y1641" s="26"/>
      <c r="Z1641" s="26">
        <f t="shared" si="258"/>
        <v>1329900</v>
      </c>
      <c r="AA1641" s="30">
        <f t="shared" si="259"/>
        <v>1.1619890494336138</v>
      </c>
    </row>
    <row r="1642" spans="1:27">
      <c r="A1642" s="20" t="s">
        <v>6501</v>
      </c>
      <c r="B1642" s="20" t="s">
        <v>6502</v>
      </c>
      <c r="C1642" s="25">
        <v>615128</v>
      </c>
      <c r="D1642" s="22">
        <v>85</v>
      </c>
      <c r="E1642" s="22">
        <v>49</v>
      </c>
      <c r="F1642" s="22">
        <v>40</v>
      </c>
      <c r="G1642" s="22">
        <v>16000</v>
      </c>
      <c r="H1642" s="22" t="s">
        <v>5088</v>
      </c>
      <c r="I1642" s="26">
        <f>+IF(H1642='COSTOS VARIOS'!$C$1,'COSTOS VARIOS'!$C$2*'Precios ML'!V1642,'COSTOS VARIOS'!$B$2*'Precios ML'!V1642)</f>
        <v>265980</v>
      </c>
      <c r="J1642" s="22">
        <v>0</v>
      </c>
      <c r="K1642" s="27">
        <f t="shared" si="250"/>
        <v>10.4125</v>
      </c>
      <c r="L1642" s="27">
        <f t="shared" si="251"/>
        <v>10.4125</v>
      </c>
      <c r="M1642" s="26">
        <f>(INDEX(pesos!A:B,MATCH(L1642,pesos!A:A,1),2))</f>
        <v>16200</v>
      </c>
      <c r="N1642" s="26">
        <f>+R1642*'COSTOS VARIOS'!$O$1</f>
        <v>116874.32</v>
      </c>
      <c r="O1642" s="26">
        <f>+R1642*'COSTOS VARIOS'!$O$2</f>
        <v>2522.0248000000001</v>
      </c>
      <c r="P1642" s="26">
        <f>+R1642*'COSTOS VARIOS'!$O$3</f>
        <v>9226.92</v>
      </c>
      <c r="Q1642" s="26">
        <v>1</v>
      </c>
      <c r="R1642" s="26">
        <f t="shared" si="252"/>
        <v>615128</v>
      </c>
      <c r="S1642" s="25">
        <f t="shared" si="253"/>
        <v>1025931.2648</v>
      </c>
      <c r="T1642" s="28">
        <f t="shared" si="254"/>
        <v>0.29628567295807784</v>
      </c>
      <c r="U1642" s="29">
        <f t="shared" si="255"/>
        <v>1329900</v>
      </c>
      <c r="V1642" s="26">
        <f>+INDEX('LISTA DE PRECIOS EKM '!A:K,MATCH('Precios ML'!B1642,'LISTA DE PRECIOS EKM '!A:A,0),8)</f>
        <v>1329900</v>
      </c>
      <c r="W1642" s="26">
        <f t="shared" si="256"/>
        <v>1329900</v>
      </c>
      <c r="X1642" s="26">
        <f t="shared" si="257"/>
        <v>0</v>
      </c>
      <c r="Y1642" s="26"/>
      <c r="Z1642" s="26">
        <f t="shared" si="258"/>
        <v>1329900</v>
      </c>
      <c r="AA1642" s="30">
        <f t="shared" si="259"/>
        <v>1.1619890494336138</v>
      </c>
    </row>
    <row r="1643" spans="1:27">
      <c r="A1643" s="20" t="s">
        <v>6503</v>
      </c>
      <c r="B1643" s="20" t="s">
        <v>6504</v>
      </c>
      <c r="C1643" s="25">
        <v>615128</v>
      </c>
      <c r="D1643" s="22">
        <v>85</v>
      </c>
      <c r="E1643" s="22">
        <v>49</v>
      </c>
      <c r="F1643" s="22">
        <v>40</v>
      </c>
      <c r="G1643" s="22">
        <v>16000</v>
      </c>
      <c r="H1643" s="22" t="s">
        <v>5088</v>
      </c>
      <c r="I1643" s="26">
        <f>+IF(H1643='COSTOS VARIOS'!$C$1,'COSTOS VARIOS'!$C$2*'Precios ML'!V1643,'COSTOS VARIOS'!$B$2*'Precios ML'!V1643)</f>
        <v>265980</v>
      </c>
      <c r="J1643" s="22">
        <v>0</v>
      </c>
      <c r="K1643" s="27">
        <f t="shared" si="250"/>
        <v>10.4125</v>
      </c>
      <c r="L1643" s="27">
        <f t="shared" si="251"/>
        <v>10.4125</v>
      </c>
      <c r="M1643" s="26">
        <f>(INDEX(pesos!A:B,MATCH(L1643,pesos!A:A,1),2))</f>
        <v>16200</v>
      </c>
      <c r="N1643" s="26">
        <f>+R1643*'COSTOS VARIOS'!$O$1</f>
        <v>116874.32</v>
      </c>
      <c r="O1643" s="26">
        <f>+R1643*'COSTOS VARIOS'!$O$2</f>
        <v>2522.0248000000001</v>
      </c>
      <c r="P1643" s="26">
        <f>+R1643*'COSTOS VARIOS'!$O$3</f>
        <v>9226.92</v>
      </c>
      <c r="Q1643" s="26">
        <v>1</v>
      </c>
      <c r="R1643" s="26">
        <f t="shared" si="252"/>
        <v>615128</v>
      </c>
      <c r="S1643" s="25">
        <f t="shared" si="253"/>
        <v>1025931.2648</v>
      </c>
      <c r="T1643" s="28">
        <f t="shared" si="254"/>
        <v>0.29628567295807784</v>
      </c>
      <c r="U1643" s="29">
        <f t="shared" si="255"/>
        <v>1329900</v>
      </c>
      <c r="V1643" s="26">
        <f>+INDEX('LISTA DE PRECIOS EKM '!A:K,MATCH('Precios ML'!B1643,'LISTA DE PRECIOS EKM '!A:A,0),8)</f>
        <v>1329900</v>
      </c>
      <c r="W1643" s="26">
        <f t="shared" si="256"/>
        <v>1329900</v>
      </c>
      <c r="X1643" s="26">
        <f t="shared" si="257"/>
        <v>0</v>
      </c>
      <c r="Y1643" s="26"/>
      <c r="Z1643" s="26">
        <f t="shared" si="258"/>
        <v>1329900</v>
      </c>
      <c r="AA1643" s="30">
        <f t="shared" si="259"/>
        <v>1.1619890494336138</v>
      </c>
    </row>
    <row r="1644" spans="1:27">
      <c r="A1644" s="20" t="s">
        <v>6503</v>
      </c>
      <c r="B1644" s="20" t="s">
        <v>6504</v>
      </c>
      <c r="C1644" s="25">
        <v>615128</v>
      </c>
      <c r="D1644" s="22">
        <v>85</v>
      </c>
      <c r="E1644" s="22">
        <v>49</v>
      </c>
      <c r="F1644" s="22">
        <v>40</v>
      </c>
      <c r="G1644" s="22">
        <v>16000</v>
      </c>
      <c r="H1644" s="22" t="s">
        <v>5088</v>
      </c>
      <c r="I1644" s="26">
        <f>+IF(H1644='COSTOS VARIOS'!$C$1,'COSTOS VARIOS'!$C$2*'Precios ML'!V1644,'COSTOS VARIOS'!$B$2*'Precios ML'!V1644)</f>
        <v>265980</v>
      </c>
      <c r="J1644" s="22">
        <v>0</v>
      </c>
      <c r="K1644" s="27">
        <f t="shared" si="250"/>
        <v>10.4125</v>
      </c>
      <c r="L1644" s="27">
        <f t="shared" si="251"/>
        <v>10.4125</v>
      </c>
      <c r="M1644" s="26">
        <f>(INDEX(pesos!A:B,MATCH(L1644,pesos!A:A,1),2))</f>
        <v>16200</v>
      </c>
      <c r="N1644" s="26">
        <f>+R1644*'COSTOS VARIOS'!$O$1</f>
        <v>116874.32</v>
      </c>
      <c r="O1644" s="26">
        <f>+R1644*'COSTOS VARIOS'!$O$2</f>
        <v>2522.0248000000001</v>
      </c>
      <c r="P1644" s="26">
        <f>+R1644*'COSTOS VARIOS'!$O$3</f>
        <v>9226.92</v>
      </c>
      <c r="Q1644" s="26">
        <v>1</v>
      </c>
      <c r="R1644" s="26">
        <f t="shared" si="252"/>
        <v>615128</v>
      </c>
      <c r="S1644" s="25">
        <f t="shared" si="253"/>
        <v>1025931.2648</v>
      </c>
      <c r="T1644" s="28">
        <f t="shared" si="254"/>
        <v>0.29628567295807784</v>
      </c>
      <c r="U1644" s="29">
        <f t="shared" si="255"/>
        <v>1329900</v>
      </c>
      <c r="V1644" s="26">
        <f>+INDEX('LISTA DE PRECIOS EKM '!A:K,MATCH('Precios ML'!B1644,'LISTA DE PRECIOS EKM '!A:A,0),8)</f>
        <v>1329900</v>
      </c>
      <c r="W1644" s="26">
        <f t="shared" si="256"/>
        <v>1329900</v>
      </c>
      <c r="X1644" s="26">
        <f t="shared" si="257"/>
        <v>0</v>
      </c>
      <c r="Y1644" s="26"/>
      <c r="Z1644" s="26">
        <f t="shared" si="258"/>
        <v>1329900</v>
      </c>
      <c r="AA1644" s="30">
        <f t="shared" si="259"/>
        <v>1.1619890494336138</v>
      </c>
    </row>
    <row r="1645" spans="1:27">
      <c r="A1645" s="20" t="s">
        <v>6505</v>
      </c>
      <c r="B1645" s="20" t="s">
        <v>6506</v>
      </c>
      <c r="C1645" s="25">
        <v>1700000</v>
      </c>
      <c r="D1645" s="22">
        <v>85</v>
      </c>
      <c r="E1645" s="22">
        <v>49</v>
      </c>
      <c r="F1645" s="22">
        <v>40</v>
      </c>
      <c r="G1645" s="22">
        <v>16000</v>
      </c>
      <c r="H1645" s="22" t="s">
        <v>5088</v>
      </c>
      <c r="I1645" s="26">
        <f>+IF(H1645='COSTOS VARIOS'!$C$1,'COSTOS VARIOS'!$C$2*'Precios ML'!V1645,'COSTOS VARIOS'!$B$2*'Precios ML'!V1645)</f>
        <v>627980</v>
      </c>
      <c r="J1645" s="22">
        <v>0</v>
      </c>
      <c r="K1645" s="27">
        <f t="shared" si="250"/>
        <v>10.4125</v>
      </c>
      <c r="L1645" s="27">
        <f t="shared" si="251"/>
        <v>10.4125</v>
      </c>
      <c r="M1645" s="26">
        <f>(INDEX(pesos!A:B,MATCH(L1645,pesos!A:A,1),2))</f>
        <v>16200</v>
      </c>
      <c r="N1645" s="26">
        <f>+R1645*'COSTOS VARIOS'!$O$1</f>
        <v>323000</v>
      </c>
      <c r="O1645" s="26">
        <f>+R1645*'COSTOS VARIOS'!$O$2</f>
        <v>6970.0000000000009</v>
      </c>
      <c r="P1645" s="26">
        <f>+R1645*'COSTOS VARIOS'!$O$3</f>
        <v>25500</v>
      </c>
      <c r="Q1645" s="26">
        <v>1</v>
      </c>
      <c r="R1645" s="26">
        <f t="shared" si="252"/>
        <v>1700000</v>
      </c>
      <c r="S1645" s="25">
        <f t="shared" si="253"/>
        <v>2699650</v>
      </c>
      <c r="T1645" s="28">
        <f t="shared" si="254"/>
        <v>0.16307669512714607</v>
      </c>
      <c r="U1645" s="29">
        <f t="shared" si="255"/>
        <v>3139900</v>
      </c>
      <c r="V1645" s="26">
        <f>+INDEX('LISTA DE PRECIOS EKM '!A:K,MATCH('Precios ML'!B1645,'LISTA DE PRECIOS EKM '!A:A,0),8)</f>
        <v>3139900</v>
      </c>
      <c r="W1645" s="26">
        <f t="shared" si="256"/>
        <v>3139900</v>
      </c>
      <c r="X1645" s="26">
        <f t="shared" si="257"/>
        <v>0</v>
      </c>
      <c r="Y1645" s="26"/>
      <c r="Z1645" s="26">
        <f t="shared" si="258"/>
        <v>3139900</v>
      </c>
      <c r="AA1645" s="30">
        <f t="shared" si="259"/>
        <v>0.84699999999999998</v>
      </c>
    </row>
    <row r="1646" spans="1:27">
      <c r="A1646" s="20" t="s">
        <v>6505</v>
      </c>
      <c r="B1646" s="20" t="s">
        <v>6506</v>
      </c>
      <c r="C1646" s="25">
        <v>1700000</v>
      </c>
      <c r="D1646" s="22">
        <v>85</v>
      </c>
      <c r="E1646" s="22">
        <v>49</v>
      </c>
      <c r="F1646" s="22">
        <v>40</v>
      </c>
      <c r="G1646" s="22">
        <v>16000</v>
      </c>
      <c r="H1646" s="22" t="s">
        <v>5088</v>
      </c>
      <c r="I1646" s="26">
        <f>+IF(H1646='COSTOS VARIOS'!$C$1,'COSTOS VARIOS'!$C$2*'Precios ML'!V1646,'COSTOS VARIOS'!$B$2*'Precios ML'!V1646)</f>
        <v>627980</v>
      </c>
      <c r="J1646" s="22">
        <v>0</v>
      </c>
      <c r="K1646" s="27">
        <f t="shared" si="250"/>
        <v>10.4125</v>
      </c>
      <c r="L1646" s="27">
        <f t="shared" si="251"/>
        <v>10.4125</v>
      </c>
      <c r="M1646" s="26">
        <f>(INDEX(pesos!A:B,MATCH(L1646,pesos!A:A,1),2))</f>
        <v>16200</v>
      </c>
      <c r="N1646" s="26">
        <f>+R1646*'COSTOS VARIOS'!$O$1</f>
        <v>323000</v>
      </c>
      <c r="O1646" s="26">
        <f>+R1646*'COSTOS VARIOS'!$O$2</f>
        <v>6970.0000000000009</v>
      </c>
      <c r="P1646" s="26">
        <f>+R1646*'COSTOS VARIOS'!$O$3</f>
        <v>25500</v>
      </c>
      <c r="Q1646" s="26">
        <v>1</v>
      </c>
      <c r="R1646" s="26">
        <f t="shared" si="252"/>
        <v>1700000</v>
      </c>
      <c r="S1646" s="25">
        <f t="shared" si="253"/>
        <v>2699650</v>
      </c>
      <c r="T1646" s="28">
        <f t="shared" si="254"/>
        <v>0.16307669512714607</v>
      </c>
      <c r="U1646" s="29">
        <f t="shared" si="255"/>
        <v>3139900</v>
      </c>
      <c r="V1646" s="26">
        <f>+INDEX('LISTA DE PRECIOS EKM '!A:K,MATCH('Precios ML'!B1646,'LISTA DE PRECIOS EKM '!A:A,0),8)</f>
        <v>3139900</v>
      </c>
      <c r="W1646" s="26">
        <f t="shared" si="256"/>
        <v>3139900</v>
      </c>
      <c r="X1646" s="26">
        <f t="shared" si="257"/>
        <v>0</v>
      </c>
      <c r="Y1646" s="26"/>
      <c r="Z1646" s="26">
        <f t="shared" si="258"/>
        <v>3139900</v>
      </c>
      <c r="AA1646" s="30">
        <f t="shared" si="259"/>
        <v>0.84699999999999998</v>
      </c>
    </row>
    <row r="1647" spans="1:27">
      <c r="A1647" s="20" t="s">
        <v>6507</v>
      </c>
      <c r="B1647" s="20" t="s">
        <v>6508</v>
      </c>
      <c r="C1647" s="25">
        <v>1700000</v>
      </c>
      <c r="D1647" s="22">
        <v>85</v>
      </c>
      <c r="E1647" s="22">
        <v>49</v>
      </c>
      <c r="F1647" s="22">
        <v>40</v>
      </c>
      <c r="G1647" s="22">
        <v>16000</v>
      </c>
      <c r="H1647" s="22" t="s">
        <v>5088</v>
      </c>
      <c r="I1647" s="26">
        <f>+IF(H1647='COSTOS VARIOS'!$C$1,'COSTOS VARIOS'!$C$2*'Precios ML'!V1647,'COSTOS VARIOS'!$B$2*'Precios ML'!V1647)</f>
        <v>627980</v>
      </c>
      <c r="J1647" s="22">
        <v>0</v>
      </c>
      <c r="K1647" s="27">
        <f t="shared" si="250"/>
        <v>10.4125</v>
      </c>
      <c r="L1647" s="27">
        <f t="shared" si="251"/>
        <v>10.4125</v>
      </c>
      <c r="M1647" s="26">
        <f>(INDEX(pesos!A:B,MATCH(L1647,pesos!A:A,1),2))</f>
        <v>16200</v>
      </c>
      <c r="N1647" s="26">
        <f>+R1647*'COSTOS VARIOS'!$O$1</f>
        <v>323000</v>
      </c>
      <c r="O1647" s="26">
        <f>+R1647*'COSTOS VARIOS'!$O$2</f>
        <v>6970.0000000000009</v>
      </c>
      <c r="P1647" s="26">
        <f>+R1647*'COSTOS VARIOS'!$O$3</f>
        <v>25500</v>
      </c>
      <c r="Q1647" s="26">
        <v>1</v>
      </c>
      <c r="R1647" s="26">
        <f t="shared" si="252"/>
        <v>1700000</v>
      </c>
      <c r="S1647" s="25">
        <f t="shared" si="253"/>
        <v>2699650</v>
      </c>
      <c r="T1647" s="28">
        <f t="shared" si="254"/>
        <v>0.16307669512714607</v>
      </c>
      <c r="U1647" s="29">
        <f t="shared" si="255"/>
        <v>3139900</v>
      </c>
      <c r="V1647" s="26">
        <f>+INDEX('LISTA DE PRECIOS EKM '!A:K,MATCH('Precios ML'!B1647,'LISTA DE PRECIOS EKM '!A:A,0),8)</f>
        <v>3139900</v>
      </c>
      <c r="W1647" s="26">
        <f t="shared" si="256"/>
        <v>3139900</v>
      </c>
      <c r="X1647" s="26">
        <f t="shared" si="257"/>
        <v>0</v>
      </c>
      <c r="Y1647" s="26"/>
      <c r="Z1647" s="26">
        <f t="shared" si="258"/>
        <v>3139900</v>
      </c>
      <c r="AA1647" s="30">
        <f t="shared" si="259"/>
        <v>0.84699999999999998</v>
      </c>
    </row>
    <row r="1648" spans="1:27">
      <c r="A1648" s="20" t="s">
        <v>6507</v>
      </c>
      <c r="B1648" s="20" t="s">
        <v>6508</v>
      </c>
      <c r="C1648" s="25">
        <v>1700000</v>
      </c>
      <c r="D1648" s="22">
        <v>85</v>
      </c>
      <c r="E1648" s="22">
        <v>49</v>
      </c>
      <c r="F1648" s="22">
        <v>40</v>
      </c>
      <c r="G1648" s="22">
        <v>16000</v>
      </c>
      <c r="H1648" s="22" t="s">
        <v>5088</v>
      </c>
      <c r="I1648" s="26">
        <f>+IF(H1648='COSTOS VARIOS'!$C$1,'COSTOS VARIOS'!$C$2*'Precios ML'!V1648,'COSTOS VARIOS'!$B$2*'Precios ML'!V1648)</f>
        <v>627980</v>
      </c>
      <c r="J1648" s="22">
        <v>0</v>
      </c>
      <c r="K1648" s="27">
        <f t="shared" si="250"/>
        <v>10.4125</v>
      </c>
      <c r="L1648" s="27">
        <f t="shared" si="251"/>
        <v>10.4125</v>
      </c>
      <c r="M1648" s="26">
        <f>(INDEX(pesos!A:B,MATCH(L1648,pesos!A:A,1),2))</f>
        <v>16200</v>
      </c>
      <c r="N1648" s="26">
        <f>+R1648*'COSTOS VARIOS'!$O$1</f>
        <v>323000</v>
      </c>
      <c r="O1648" s="26">
        <f>+R1648*'COSTOS VARIOS'!$O$2</f>
        <v>6970.0000000000009</v>
      </c>
      <c r="P1648" s="26">
        <f>+R1648*'COSTOS VARIOS'!$O$3</f>
        <v>25500</v>
      </c>
      <c r="Q1648" s="26">
        <v>1</v>
      </c>
      <c r="R1648" s="26">
        <f t="shared" si="252"/>
        <v>1700000</v>
      </c>
      <c r="S1648" s="25">
        <f t="shared" si="253"/>
        <v>2699650</v>
      </c>
      <c r="T1648" s="28">
        <f t="shared" si="254"/>
        <v>0.16307669512714607</v>
      </c>
      <c r="U1648" s="29">
        <f t="shared" si="255"/>
        <v>3139900</v>
      </c>
      <c r="V1648" s="26">
        <f>+INDEX('LISTA DE PRECIOS EKM '!A:K,MATCH('Precios ML'!B1648,'LISTA DE PRECIOS EKM '!A:A,0),8)</f>
        <v>3139900</v>
      </c>
      <c r="W1648" s="26">
        <f t="shared" si="256"/>
        <v>3139900</v>
      </c>
      <c r="X1648" s="26">
        <f t="shared" si="257"/>
        <v>0</v>
      </c>
      <c r="Y1648" s="26"/>
      <c r="Z1648" s="26">
        <f t="shared" si="258"/>
        <v>3139900</v>
      </c>
      <c r="AA1648" s="30">
        <f t="shared" si="259"/>
        <v>0.84699999999999998</v>
      </c>
    </row>
    <row r="1649" spans="1:27">
      <c r="A1649" s="20" t="s">
        <v>6509</v>
      </c>
      <c r="B1649" s="20" t="s">
        <v>6510</v>
      </c>
      <c r="C1649" s="25">
        <v>1600000</v>
      </c>
      <c r="D1649" s="22">
        <v>85</v>
      </c>
      <c r="E1649" s="22">
        <v>49</v>
      </c>
      <c r="F1649" s="22">
        <v>40</v>
      </c>
      <c r="G1649" s="22">
        <v>16000</v>
      </c>
      <c r="H1649" s="22" t="s">
        <v>5088</v>
      </c>
      <c r="I1649" s="26">
        <f>+IF(H1649='COSTOS VARIOS'!$C$1,'COSTOS VARIOS'!$C$2*'Precios ML'!V1649,'COSTOS VARIOS'!$B$2*'Precios ML'!V1649)</f>
        <v>607980</v>
      </c>
      <c r="J1649" s="22">
        <v>0</v>
      </c>
      <c r="K1649" s="27">
        <f t="shared" si="250"/>
        <v>10.4125</v>
      </c>
      <c r="L1649" s="27">
        <f t="shared" si="251"/>
        <v>10.4125</v>
      </c>
      <c r="M1649" s="26">
        <f>(INDEX(pesos!A:B,MATCH(L1649,pesos!A:A,1),2))</f>
        <v>16200</v>
      </c>
      <c r="N1649" s="26">
        <f>+R1649*'COSTOS VARIOS'!$O$1</f>
        <v>304000</v>
      </c>
      <c r="O1649" s="26">
        <f>+R1649*'COSTOS VARIOS'!$O$2</f>
        <v>6560.0000000000009</v>
      </c>
      <c r="P1649" s="26">
        <f>+R1649*'COSTOS VARIOS'!$O$3</f>
        <v>24000</v>
      </c>
      <c r="Q1649" s="26">
        <v>1</v>
      </c>
      <c r="R1649" s="26">
        <f t="shared" si="252"/>
        <v>1600000</v>
      </c>
      <c r="S1649" s="25">
        <f t="shared" si="253"/>
        <v>2558740</v>
      </c>
      <c r="T1649" s="28">
        <f t="shared" si="254"/>
        <v>0.18804567873250111</v>
      </c>
      <c r="U1649" s="29">
        <f t="shared" si="255"/>
        <v>3039900</v>
      </c>
      <c r="V1649" s="26">
        <f>+INDEX('LISTA DE PRECIOS EKM '!A:K,MATCH('Precios ML'!B1649,'LISTA DE PRECIOS EKM '!A:A,0),8)</f>
        <v>3039900</v>
      </c>
      <c r="W1649" s="26">
        <f t="shared" si="256"/>
        <v>3039900</v>
      </c>
      <c r="X1649" s="26">
        <f t="shared" si="257"/>
        <v>0</v>
      </c>
      <c r="Y1649" s="26"/>
      <c r="Z1649" s="26">
        <f t="shared" si="258"/>
        <v>3039900</v>
      </c>
      <c r="AA1649" s="30">
        <f t="shared" si="259"/>
        <v>0.89993750000000006</v>
      </c>
    </row>
    <row r="1650" spans="1:27">
      <c r="A1650" s="20" t="s">
        <v>6509</v>
      </c>
      <c r="B1650" s="20" t="s">
        <v>6510</v>
      </c>
      <c r="C1650" s="25">
        <v>1600000</v>
      </c>
      <c r="D1650" s="22">
        <v>85</v>
      </c>
      <c r="E1650" s="22">
        <v>49</v>
      </c>
      <c r="F1650" s="22">
        <v>40</v>
      </c>
      <c r="G1650" s="22">
        <v>16000</v>
      </c>
      <c r="H1650" s="22" t="s">
        <v>5088</v>
      </c>
      <c r="I1650" s="26">
        <f>+IF(H1650='COSTOS VARIOS'!$C$1,'COSTOS VARIOS'!$C$2*'Precios ML'!V1650,'COSTOS VARIOS'!$B$2*'Precios ML'!V1650)</f>
        <v>607980</v>
      </c>
      <c r="J1650" s="22">
        <v>0</v>
      </c>
      <c r="K1650" s="27">
        <f t="shared" si="250"/>
        <v>10.4125</v>
      </c>
      <c r="L1650" s="27">
        <f t="shared" si="251"/>
        <v>10.4125</v>
      </c>
      <c r="M1650" s="26">
        <f>(INDEX(pesos!A:B,MATCH(L1650,pesos!A:A,1),2))</f>
        <v>16200</v>
      </c>
      <c r="N1650" s="26">
        <f>+R1650*'COSTOS VARIOS'!$O$1</f>
        <v>304000</v>
      </c>
      <c r="O1650" s="26">
        <f>+R1650*'COSTOS VARIOS'!$O$2</f>
        <v>6560.0000000000009</v>
      </c>
      <c r="P1650" s="26">
        <f>+R1650*'COSTOS VARIOS'!$O$3</f>
        <v>24000</v>
      </c>
      <c r="Q1650" s="26">
        <v>1</v>
      </c>
      <c r="R1650" s="26">
        <f t="shared" si="252"/>
        <v>1600000</v>
      </c>
      <c r="S1650" s="25">
        <f t="shared" si="253"/>
        <v>2558740</v>
      </c>
      <c r="T1650" s="28">
        <f t="shared" si="254"/>
        <v>0.18804567873250111</v>
      </c>
      <c r="U1650" s="29">
        <f t="shared" si="255"/>
        <v>3039900</v>
      </c>
      <c r="V1650" s="26">
        <f>+INDEX('LISTA DE PRECIOS EKM '!A:K,MATCH('Precios ML'!B1650,'LISTA DE PRECIOS EKM '!A:A,0),8)</f>
        <v>3039900</v>
      </c>
      <c r="W1650" s="26">
        <f t="shared" si="256"/>
        <v>3039900</v>
      </c>
      <c r="X1650" s="26">
        <f t="shared" si="257"/>
        <v>0</v>
      </c>
      <c r="Y1650" s="26"/>
      <c r="Z1650" s="26">
        <f t="shared" si="258"/>
        <v>3039900</v>
      </c>
      <c r="AA1650" s="30">
        <f t="shared" si="259"/>
        <v>0.89993750000000006</v>
      </c>
    </row>
    <row r="1651" spans="1:27">
      <c r="A1651" s="20" t="s">
        <v>6511</v>
      </c>
      <c r="B1651" s="20" t="s">
        <v>6512</v>
      </c>
      <c r="C1651" s="25">
        <v>325893.96600000001</v>
      </c>
      <c r="D1651" s="22">
        <v>85</v>
      </c>
      <c r="E1651" s="22">
        <v>49</v>
      </c>
      <c r="F1651" s="22">
        <v>40</v>
      </c>
      <c r="G1651" s="22">
        <v>16000</v>
      </c>
      <c r="H1651" s="22" t="s">
        <v>5088</v>
      </c>
      <c r="I1651" s="26">
        <f>+IF(H1651='COSTOS VARIOS'!$C$1,'COSTOS VARIOS'!$C$2*'Precios ML'!V1651,'COSTOS VARIOS'!$B$2*'Precios ML'!V1651)</f>
        <v>663980</v>
      </c>
      <c r="J1651" s="22">
        <v>0</v>
      </c>
      <c r="K1651" s="27">
        <f t="shared" si="250"/>
        <v>10.4125</v>
      </c>
      <c r="L1651" s="27">
        <f t="shared" si="251"/>
        <v>10.4125</v>
      </c>
      <c r="M1651" s="26">
        <f>(INDEX(pesos!A:B,MATCH(L1651,pesos!A:A,1),2))</f>
        <v>16200</v>
      </c>
      <c r="N1651" s="26">
        <f>+R1651*'COSTOS VARIOS'!$O$1</f>
        <v>61919.853540000004</v>
      </c>
      <c r="O1651" s="26">
        <f>+R1651*'COSTOS VARIOS'!$O$2</f>
        <v>1336.1652606000002</v>
      </c>
      <c r="P1651" s="26">
        <f>+R1651*'COSTOS VARIOS'!$O$3</f>
        <v>4888.40949</v>
      </c>
      <c r="Q1651" s="26">
        <v>1</v>
      </c>
      <c r="R1651" s="26">
        <f t="shared" si="252"/>
        <v>325893.96600000001</v>
      </c>
      <c r="S1651" s="25">
        <f t="shared" si="253"/>
        <v>1074218.3942906</v>
      </c>
      <c r="T1651" s="28">
        <f t="shared" si="254"/>
        <v>2.0905261142846276</v>
      </c>
      <c r="U1651" s="29">
        <f t="shared" si="255"/>
        <v>3319900</v>
      </c>
      <c r="V1651" s="26">
        <f>+INDEX('LISTA DE PRECIOS EKM '!A:K,MATCH('Precios ML'!B1651,'LISTA DE PRECIOS EKM '!A:A,0),8)</f>
        <v>3319900</v>
      </c>
      <c r="W1651" s="26">
        <f t="shared" si="256"/>
        <v>3319900</v>
      </c>
      <c r="X1651" s="26">
        <f t="shared" si="257"/>
        <v>0</v>
      </c>
      <c r="Y1651" s="26"/>
      <c r="Z1651" s="26">
        <f t="shared" si="258"/>
        <v>3319900</v>
      </c>
      <c r="AA1651" s="30">
        <f t="shared" si="259"/>
        <v>9.1870557492923943</v>
      </c>
    </row>
    <row r="1652" spans="1:27">
      <c r="A1652" s="20" t="s">
        <v>6511</v>
      </c>
      <c r="B1652" s="20" t="s">
        <v>6512</v>
      </c>
      <c r="C1652" s="25">
        <v>325893.96600000001</v>
      </c>
      <c r="D1652" s="22">
        <v>85</v>
      </c>
      <c r="E1652" s="22">
        <v>49</v>
      </c>
      <c r="F1652" s="22">
        <v>40</v>
      </c>
      <c r="G1652" s="22">
        <v>16000</v>
      </c>
      <c r="H1652" s="22" t="s">
        <v>5088</v>
      </c>
      <c r="I1652" s="26">
        <f>+IF(H1652='COSTOS VARIOS'!$C$1,'COSTOS VARIOS'!$C$2*'Precios ML'!V1652,'COSTOS VARIOS'!$B$2*'Precios ML'!V1652)</f>
        <v>663980</v>
      </c>
      <c r="J1652" s="22">
        <v>0</v>
      </c>
      <c r="K1652" s="27">
        <f t="shared" si="250"/>
        <v>10.4125</v>
      </c>
      <c r="L1652" s="27">
        <f t="shared" si="251"/>
        <v>10.4125</v>
      </c>
      <c r="M1652" s="26">
        <f>(INDEX(pesos!A:B,MATCH(L1652,pesos!A:A,1),2))</f>
        <v>16200</v>
      </c>
      <c r="N1652" s="26">
        <f>+R1652*'COSTOS VARIOS'!$O$1</f>
        <v>61919.853540000004</v>
      </c>
      <c r="O1652" s="26">
        <f>+R1652*'COSTOS VARIOS'!$O$2</f>
        <v>1336.1652606000002</v>
      </c>
      <c r="P1652" s="26">
        <f>+R1652*'COSTOS VARIOS'!$O$3</f>
        <v>4888.40949</v>
      </c>
      <c r="Q1652" s="26">
        <v>1</v>
      </c>
      <c r="R1652" s="26">
        <f t="shared" si="252"/>
        <v>325893.96600000001</v>
      </c>
      <c r="S1652" s="25">
        <f t="shared" si="253"/>
        <v>1074218.3942906</v>
      </c>
      <c r="T1652" s="28">
        <f t="shared" si="254"/>
        <v>2.0905261142846276</v>
      </c>
      <c r="U1652" s="29">
        <f t="shared" si="255"/>
        <v>3319900</v>
      </c>
      <c r="V1652" s="26">
        <f>+INDEX('LISTA DE PRECIOS EKM '!A:K,MATCH('Precios ML'!B1652,'LISTA DE PRECIOS EKM '!A:A,0),8)</f>
        <v>3319900</v>
      </c>
      <c r="W1652" s="26">
        <f t="shared" si="256"/>
        <v>3319900</v>
      </c>
      <c r="X1652" s="26">
        <f t="shared" si="257"/>
        <v>0</v>
      </c>
      <c r="Y1652" s="26"/>
      <c r="Z1652" s="26">
        <f t="shared" si="258"/>
        <v>3319900</v>
      </c>
      <c r="AA1652" s="30">
        <f t="shared" si="259"/>
        <v>9.1870557492923943</v>
      </c>
    </row>
    <row r="1653" spans="1:27">
      <c r="A1653" s="20" t="s">
        <v>6513</v>
      </c>
      <c r="B1653" s="20" t="s">
        <v>6514</v>
      </c>
      <c r="C1653" s="25">
        <v>1600000</v>
      </c>
      <c r="D1653" s="22">
        <v>85</v>
      </c>
      <c r="E1653" s="22">
        <v>49</v>
      </c>
      <c r="F1653" s="22">
        <v>40</v>
      </c>
      <c r="G1653" s="22">
        <v>16000</v>
      </c>
      <c r="H1653" s="22" t="s">
        <v>5088</v>
      </c>
      <c r="I1653" s="26">
        <f>+IF(H1653='COSTOS VARIOS'!$C$1,'COSTOS VARIOS'!$C$2*'Precios ML'!V1653,'COSTOS VARIOS'!$B$2*'Precios ML'!V1653)</f>
        <v>607980</v>
      </c>
      <c r="J1653" s="22">
        <v>0</v>
      </c>
      <c r="K1653" s="27">
        <f t="shared" si="250"/>
        <v>10.4125</v>
      </c>
      <c r="L1653" s="27">
        <f t="shared" si="251"/>
        <v>10.4125</v>
      </c>
      <c r="M1653" s="26">
        <f>(INDEX(pesos!A:B,MATCH(L1653,pesos!A:A,1),2))</f>
        <v>16200</v>
      </c>
      <c r="N1653" s="26">
        <f>+R1653*'COSTOS VARIOS'!$O$1</f>
        <v>304000</v>
      </c>
      <c r="O1653" s="26">
        <f>+R1653*'COSTOS VARIOS'!$O$2</f>
        <v>6560.0000000000009</v>
      </c>
      <c r="P1653" s="26">
        <f>+R1653*'COSTOS VARIOS'!$O$3</f>
        <v>24000</v>
      </c>
      <c r="Q1653" s="26">
        <v>1</v>
      </c>
      <c r="R1653" s="26">
        <f t="shared" si="252"/>
        <v>1600000</v>
      </c>
      <c r="S1653" s="25">
        <f t="shared" si="253"/>
        <v>2558740</v>
      </c>
      <c r="T1653" s="28">
        <f t="shared" si="254"/>
        <v>0.18804567873250111</v>
      </c>
      <c r="U1653" s="29">
        <f t="shared" si="255"/>
        <v>3039900</v>
      </c>
      <c r="V1653" s="26">
        <f>+INDEX('LISTA DE PRECIOS EKM '!A:K,MATCH('Precios ML'!B1653,'LISTA DE PRECIOS EKM '!A:A,0),8)</f>
        <v>3039900</v>
      </c>
      <c r="W1653" s="26">
        <f t="shared" si="256"/>
        <v>3039900</v>
      </c>
      <c r="X1653" s="26">
        <f t="shared" si="257"/>
        <v>0</v>
      </c>
      <c r="Y1653" s="26"/>
      <c r="Z1653" s="26">
        <f t="shared" si="258"/>
        <v>3039900</v>
      </c>
      <c r="AA1653" s="30">
        <f t="shared" si="259"/>
        <v>0.89993750000000006</v>
      </c>
    </row>
    <row r="1654" spans="1:27">
      <c r="A1654" s="20" t="s">
        <v>6513</v>
      </c>
      <c r="B1654" s="20" t="s">
        <v>6514</v>
      </c>
      <c r="C1654" s="25">
        <v>1600000</v>
      </c>
      <c r="D1654" s="22">
        <v>85</v>
      </c>
      <c r="E1654" s="22">
        <v>49</v>
      </c>
      <c r="F1654" s="22">
        <v>40</v>
      </c>
      <c r="G1654" s="22">
        <v>16000</v>
      </c>
      <c r="H1654" s="22" t="s">
        <v>5088</v>
      </c>
      <c r="I1654" s="26">
        <f>+IF(H1654='COSTOS VARIOS'!$C$1,'COSTOS VARIOS'!$C$2*'Precios ML'!V1654,'COSTOS VARIOS'!$B$2*'Precios ML'!V1654)</f>
        <v>607980</v>
      </c>
      <c r="J1654" s="22">
        <v>0</v>
      </c>
      <c r="K1654" s="27">
        <f t="shared" si="250"/>
        <v>10.4125</v>
      </c>
      <c r="L1654" s="27">
        <f t="shared" si="251"/>
        <v>10.4125</v>
      </c>
      <c r="M1654" s="26">
        <f>(INDEX(pesos!A:B,MATCH(L1654,pesos!A:A,1),2))</f>
        <v>16200</v>
      </c>
      <c r="N1654" s="26">
        <f>+R1654*'COSTOS VARIOS'!$O$1</f>
        <v>304000</v>
      </c>
      <c r="O1654" s="26">
        <f>+R1654*'COSTOS VARIOS'!$O$2</f>
        <v>6560.0000000000009</v>
      </c>
      <c r="P1654" s="26">
        <f>+R1654*'COSTOS VARIOS'!$O$3</f>
        <v>24000</v>
      </c>
      <c r="Q1654" s="26">
        <v>1</v>
      </c>
      <c r="R1654" s="26">
        <f t="shared" si="252"/>
        <v>1600000</v>
      </c>
      <c r="S1654" s="25">
        <f t="shared" si="253"/>
        <v>2558740</v>
      </c>
      <c r="T1654" s="28">
        <f t="shared" si="254"/>
        <v>0.18804567873250111</v>
      </c>
      <c r="U1654" s="29">
        <f t="shared" si="255"/>
        <v>3039900</v>
      </c>
      <c r="V1654" s="26">
        <f>+INDEX('LISTA DE PRECIOS EKM '!A:K,MATCH('Precios ML'!B1654,'LISTA DE PRECIOS EKM '!A:A,0),8)</f>
        <v>3039900</v>
      </c>
      <c r="W1654" s="26">
        <f t="shared" si="256"/>
        <v>3039900</v>
      </c>
      <c r="X1654" s="26">
        <f t="shared" si="257"/>
        <v>0</v>
      </c>
      <c r="Y1654" s="26"/>
      <c r="Z1654" s="26">
        <f t="shared" si="258"/>
        <v>3039900</v>
      </c>
      <c r="AA1654" s="30">
        <f t="shared" si="259"/>
        <v>0.89993750000000006</v>
      </c>
    </row>
    <row r="1655" spans="1:27">
      <c r="A1655" s="20" t="s">
        <v>6515</v>
      </c>
      <c r="B1655" s="20" t="s">
        <v>6516</v>
      </c>
      <c r="C1655" s="25">
        <v>1500000</v>
      </c>
      <c r="D1655" s="22">
        <v>85</v>
      </c>
      <c r="E1655" s="22">
        <v>49</v>
      </c>
      <c r="F1655" s="22">
        <v>40</v>
      </c>
      <c r="G1655" s="22">
        <v>16000</v>
      </c>
      <c r="H1655" s="22" t="s">
        <v>5088</v>
      </c>
      <c r="I1655" s="26">
        <f>+IF(H1655='COSTOS VARIOS'!$C$1,'COSTOS VARIOS'!$C$2*'Precios ML'!V1655,'COSTOS VARIOS'!$B$2*'Precios ML'!V1655)</f>
        <v>585980</v>
      </c>
      <c r="J1655" s="22">
        <v>0</v>
      </c>
      <c r="K1655" s="27">
        <f t="shared" si="250"/>
        <v>10.4125</v>
      </c>
      <c r="L1655" s="27">
        <f t="shared" si="251"/>
        <v>10.4125</v>
      </c>
      <c r="M1655" s="26">
        <f>(INDEX(pesos!A:B,MATCH(L1655,pesos!A:A,1),2))</f>
        <v>16200</v>
      </c>
      <c r="N1655" s="26">
        <f>+R1655*'COSTOS VARIOS'!$O$1</f>
        <v>285000</v>
      </c>
      <c r="O1655" s="26">
        <f>+R1655*'COSTOS VARIOS'!$O$2</f>
        <v>6150.0000000000009</v>
      </c>
      <c r="P1655" s="26">
        <f>+R1655*'COSTOS VARIOS'!$O$3</f>
        <v>22500</v>
      </c>
      <c r="Q1655" s="26">
        <v>1</v>
      </c>
      <c r="R1655" s="26">
        <f t="shared" si="252"/>
        <v>1500000</v>
      </c>
      <c r="S1655" s="25">
        <f t="shared" si="253"/>
        <v>2415830</v>
      </c>
      <c r="T1655" s="28">
        <f t="shared" si="254"/>
        <v>0.21279229084828</v>
      </c>
      <c r="U1655" s="29">
        <f t="shared" si="255"/>
        <v>2929900.0000000005</v>
      </c>
      <c r="V1655" s="26">
        <f>+INDEX('LISTA DE PRECIOS EKM '!A:K,MATCH('Precios ML'!B1655,'LISTA DE PRECIOS EKM '!A:A,0),8)</f>
        <v>2929900</v>
      </c>
      <c r="W1655" s="26">
        <f t="shared" si="256"/>
        <v>2929900</v>
      </c>
      <c r="X1655" s="26">
        <f t="shared" si="257"/>
        <v>0</v>
      </c>
      <c r="Y1655" s="26"/>
      <c r="Z1655" s="26">
        <f t="shared" si="258"/>
        <v>2929900</v>
      </c>
      <c r="AA1655" s="30">
        <f t="shared" si="259"/>
        <v>0.95326666666666671</v>
      </c>
    </row>
    <row r="1656" spans="1:27">
      <c r="A1656" s="20" t="s">
        <v>6515</v>
      </c>
      <c r="B1656" s="20" t="s">
        <v>6516</v>
      </c>
      <c r="C1656" s="25">
        <v>1500000</v>
      </c>
      <c r="D1656" s="22">
        <v>85</v>
      </c>
      <c r="E1656" s="22">
        <v>49</v>
      </c>
      <c r="F1656" s="22">
        <v>40</v>
      </c>
      <c r="G1656" s="22">
        <v>16000</v>
      </c>
      <c r="H1656" s="22" t="s">
        <v>5088</v>
      </c>
      <c r="I1656" s="26">
        <f>+IF(H1656='COSTOS VARIOS'!$C$1,'COSTOS VARIOS'!$C$2*'Precios ML'!V1656,'COSTOS VARIOS'!$B$2*'Precios ML'!V1656)</f>
        <v>585980</v>
      </c>
      <c r="J1656" s="22">
        <v>0</v>
      </c>
      <c r="K1656" s="27">
        <f t="shared" si="250"/>
        <v>10.4125</v>
      </c>
      <c r="L1656" s="27">
        <f t="shared" si="251"/>
        <v>10.4125</v>
      </c>
      <c r="M1656" s="26">
        <f>(INDEX(pesos!A:B,MATCH(L1656,pesos!A:A,1),2))</f>
        <v>16200</v>
      </c>
      <c r="N1656" s="26">
        <f>+R1656*'COSTOS VARIOS'!$O$1</f>
        <v>285000</v>
      </c>
      <c r="O1656" s="26">
        <f>+R1656*'COSTOS VARIOS'!$O$2</f>
        <v>6150.0000000000009</v>
      </c>
      <c r="P1656" s="26">
        <f>+R1656*'COSTOS VARIOS'!$O$3</f>
        <v>22500</v>
      </c>
      <c r="Q1656" s="26">
        <v>1</v>
      </c>
      <c r="R1656" s="26">
        <f t="shared" si="252"/>
        <v>1500000</v>
      </c>
      <c r="S1656" s="25">
        <f t="shared" si="253"/>
        <v>2415830</v>
      </c>
      <c r="T1656" s="28">
        <f t="shared" si="254"/>
        <v>0.21279229084828</v>
      </c>
      <c r="U1656" s="29">
        <f t="shared" si="255"/>
        <v>2929900.0000000005</v>
      </c>
      <c r="V1656" s="26">
        <f>+INDEX('LISTA DE PRECIOS EKM '!A:K,MATCH('Precios ML'!B1656,'LISTA DE PRECIOS EKM '!A:A,0),8)</f>
        <v>2929900</v>
      </c>
      <c r="W1656" s="26">
        <f t="shared" si="256"/>
        <v>2929900</v>
      </c>
      <c r="X1656" s="26">
        <f t="shared" si="257"/>
        <v>0</v>
      </c>
      <c r="Y1656" s="26"/>
      <c r="Z1656" s="26">
        <f t="shared" si="258"/>
        <v>2929900</v>
      </c>
      <c r="AA1656" s="30">
        <f t="shared" si="259"/>
        <v>0.95326666666666671</v>
      </c>
    </row>
    <row r="1657" spans="1:27">
      <c r="A1657" s="20" t="s">
        <v>6517</v>
      </c>
      <c r="B1657" s="20" t="s">
        <v>6518</v>
      </c>
      <c r="C1657" s="25">
        <v>1500000</v>
      </c>
      <c r="D1657" s="22">
        <v>85</v>
      </c>
      <c r="E1657" s="22">
        <v>49</v>
      </c>
      <c r="F1657" s="22">
        <v>40</v>
      </c>
      <c r="G1657" s="22">
        <v>16000</v>
      </c>
      <c r="H1657" s="22" t="s">
        <v>5088</v>
      </c>
      <c r="I1657" s="26">
        <f>+IF(H1657='COSTOS VARIOS'!$C$1,'COSTOS VARIOS'!$C$2*'Precios ML'!V1657,'COSTOS VARIOS'!$B$2*'Precios ML'!V1657)</f>
        <v>585980</v>
      </c>
      <c r="J1657" s="22">
        <v>0</v>
      </c>
      <c r="K1657" s="27">
        <f t="shared" si="250"/>
        <v>10.4125</v>
      </c>
      <c r="L1657" s="27">
        <f t="shared" si="251"/>
        <v>10.4125</v>
      </c>
      <c r="M1657" s="26">
        <f>(INDEX(pesos!A:B,MATCH(L1657,pesos!A:A,1),2))</f>
        <v>16200</v>
      </c>
      <c r="N1657" s="26">
        <f>+R1657*'COSTOS VARIOS'!$O$1</f>
        <v>285000</v>
      </c>
      <c r="O1657" s="26">
        <f>+R1657*'COSTOS VARIOS'!$O$2</f>
        <v>6150.0000000000009</v>
      </c>
      <c r="P1657" s="26">
        <f>+R1657*'COSTOS VARIOS'!$O$3</f>
        <v>22500</v>
      </c>
      <c r="Q1657" s="26">
        <v>1</v>
      </c>
      <c r="R1657" s="26">
        <f t="shared" si="252"/>
        <v>1500000</v>
      </c>
      <c r="S1657" s="25">
        <f t="shared" si="253"/>
        <v>2415830</v>
      </c>
      <c r="T1657" s="28">
        <f t="shared" si="254"/>
        <v>0.21279229084828</v>
      </c>
      <c r="U1657" s="29">
        <f t="shared" si="255"/>
        <v>2929900.0000000005</v>
      </c>
      <c r="V1657" s="26">
        <f>+INDEX('LISTA DE PRECIOS EKM '!A:K,MATCH('Precios ML'!B1657,'LISTA DE PRECIOS EKM '!A:A,0),8)</f>
        <v>2929900</v>
      </c>
      <c r="W1657" s="26">
        <f t="shared" si="256"/>
        <v>2929900</v>
      </c>
      <c r="X1657" s="26">
        <f t="shared" si="257"/>
        <v>0</v>
      </c>
      <c r="Y1657" s="26"/>
      <c r="Z1657" s="26">
        <f t="shared" si="258"/>
        <v>2929900</v>
      </c>
      <c r="AA1657" s="30">
        <f t="shared" si="259"/>
        <v>0.95326666666666671</v>
      </c>
    </row>
    <row r="1658" spans="1:27">
      <c r="A1658" s="20" t="s">
        <v>6517</v>
      </c>
      <c r="B1658" s="20" t="s">
        <v>6518</v>
      </c>
      <c r="C1658" s="25">
        <v>1500000</v>
      </c>
      <c r="D1658" s="22">
        <v>85</v>
      </c>
      <c r="E1658" s="22">
        <v>49</v>
      </c>
      <c r="F1658" s="22">
        <v>40</v>
      </c>
      <c r="G1658" s="22">
        <v>16000</v>
      </c>
      <c r="H1658" s="22" t="s">
        <v>5088</v>
      </c>
      <c r="I1658" s="26">
        <f>+IF(H1658='COSTOS VARIOS'!$C$1,'COSTOS VARIOS'!$C$2*'Precios ML'!V1658,'COSTOS VARIOS'!$B$2*'Precios ML'!V1658)</f>
        <v>585980</v>
      </c>
      <c r="J1658" s="22">
        <v>0</v>
      </c>
      <c r="K1658" s="27">
        <f t="shared" si="250"/>
        <v>10.4125</v>
      </c>
      <c r="L1658" s="27">
        <f t="shared" si="251"/>
        <v>10.4125</v>
      </c>
      <c r="M1658" s="26">
        <f>(INDEX(pesos!A:B,MATCH(L1658,pesos!A:A,1),2))</f>
        <v>16200</v>
      </c>
      <c r="N1658" s="26">
        <f>+R1658*'COSTOS VARIOS'!$O$1</f>
        <v>285000</v>
      </c>
      <c r="O1658" s="26">
        <f>+R1658*'COSTOS VARIOS'!$O$2</f>
        <v>6150.0000000000009</v>
      </c>
      <c r="P1658" s="26">
        <f>+R1658*'COSTOS VARIOS'!$O$3</f>
        <v>22500</v>
      </c>
      <c r="Q1658" s="26">
        <v>1</v>
      </c>
      <c r="R1658" s="26">
        <f t="shared" si="252"/>
        <v>1500000</v>
      </c>
      <c r="S1658" s="25">
        <f t="shared" si="253"/>
        <v>2415830</v>
      </c>
      <c r="T1658" s="28">
        <f t="shared" si="254"/>
        <v>0.21279229084828</v>
      </c>
      <c r="U1658" s="29">
        <f t="shared" si="255"/>
        <v>2929900.0000000005</v>
      </c>
      <c r="V1658" s="26">
        <f>+INDEX('LISTA DE PRECIOS EKM '!A:K,MATCH('Precios ML'!B1658,'LISTA DE PRECIOS EKM '!A:A,0),8)</f>
        <v>2929900</v>
      </c>
      <c r="W1658" s="26">
        <f t="shared" si="256"/>
        <v>2929900</v>
      </c>
      <c r="X1658" s="26">
        <f t="shared" si="257"/>
        <v>0</v>
      </c>
      <c r="Y1658" s="26"/>
      <c r="Z1658" s="26">
        <f t="shared" si="258"/>
        <v>2929900</v>
      </c>
      <c r="AA1658" s="30">
        <f t="shared" si="259"/>
        <v>0.95326666666666671</v>
      </c>
    </row>
    <row r="1659" spans="1:27">
      <c r="A1659" s="20" t="s">
        <v>6519</v>
      </c>
      <c r="B1659" s="20" t="s">
        <v>6520</v>
      </c>
      <c r="C1659" s="25">
        <v>1500000</v>
      </c>
      <c r="D1659" s="22">
        <v>85</v>
      </c>
      <c r="E1659" s="22">
        <v>49</v>
      </c>
      <c r="F1659" s="22">
        <v>40</v>
      </c>
      <c r="G1659" s="22">
        <v>16000</v>
      </c>
      <c r="H1659" s="22" t="s">
        <v>5088</v>
      </c>
      <c r="I1659" s="26">
        <f>+IF(H1659='COSTOS VARIOS'!$C$1,'COSTOS VARIOS'!$C$2*'Precios ML'!V1659,'COSTOS VARIOS'!$B$2*'Precios ML'!V1659)</f>
        <v>585980</v>
      </c>
      <c r="J1659" s="22">
        <v>0</v>
      </c>
      <c r="K1659" s="27">
        <f t="shared" si="250"/>
        <v>10.4125</v>
      </c>
      <c r="L1659" s="27">
        <f t="shared" si="251"/>
        <v>10.4125</v>
      </c>
      <c r="M1659" s="26">
        <f>(INDEX(pesos!A:B,MATCH(L1659,pesos!A:A,1),2))</f>
        <v>16200</v>
      </c>
      <c r="N1659" s="26">
        <f>+R1659*'COSTOS VARIOS'!$O$1</f>
        <v>285000</v>
      </c>
      <c r="O1659" s="26">
        <f>+R1659*'COSTOS VARIOS'!$O$2</f>
        <v>6150.0000000000009</v>
      </c>
      <c r="P1659" s="26">
        <f>+R1659*'COSTOS VARIOS'!$O$3</f>
        <v>22500</v>
      </c>
      <c r="Q1659" s="26">
        <v>1</v>
      </c>
      <c r="R1659" s="26">
        <f t="shared" si="252"/>
        <v>1500000</v>
      </c>
      <c r="S1659" s="25">
        <f t="shared" si="253"/>
        <v>2415830</v>
      </c>
      <c r="T1659" s="28">
        <f t="shared" si="254"/>
        <v>0.21279229084828</v>
      </c>
      <c r="U1659" s="29">
        <f t="shared" si="255"/>
        <v>2929900.0000000005</v>
      </c>
      <c r="V1659" s="26">
        <f>+INDEX('LISTA DE PRECIOS EKM '!A:K,MATCH('Precios ML'!B1659,'LISTA DE PRECIOS EKM '!A:A,0),8)</f>
        <v>2929900</v>
      </c>
      <c r="W1659" s="26">
        <f t="shared" si="256"/>
        <v>2929900</v>
      </c>
      <c r="X1659" s="26">
        <f t="shared" si="257"/>
        <v>0</v>
      </c>
      <c r="Y1659" s="26"/>
      <c r="Z1659" s="26">
        <f t="shared" si="258"/>
        <v>2929900</v>
      </c>
      <c r="AA1659" s="30">
        <f t="shared" si="259"/>
        <v>0.95326666666666671</v>
      </c>
    </row>
    <row r="1660" spans="1:27">
      <c r="A1660" s="20" t="s">
        <v>6519</v>
      </c>
      <c r="B1660" s="20" t="s">
        <v>6520</v>
      </c>
      <c r="C1660" s="25">
        <v>1500000</v>
      </c>
      <c r="D1660" s="22">
        <v>85</v>
      </c>
      <c r="E1660" s="22">
        <v>49</v>
      </c>
      <c r="F1660" s="22">
        <v>40</v>
      </c>
      <c r="G1660" s="22">
        <v>16000</v>
      </c>
      <c r="H1660" s="22" t="s">
        <v>5088</v>
      </c>
      <c r="I1660" s="26">
        <f>+IF(H1660='COSTOS VARIOS'!$C$1,'COSTOS VARIOS'!$C$2*'Precios ML'!V1660,'COSTOS VARIOS'!$B$2*'Precios ML'!V1660)</f>
        <v>585980</v>
      </c>
      <c r="J1660" s="22">
        <v>0</v>
      </c>
      <c r="K1660" s="27">
        <f t="shared" si="250"/>
        <v>10.4125</v>
      </c>
      <c r="L1660" s="27">
        <f t="shared" si="251"/>
        <v>10.4125</v>
      </c>
      <c r="M1660" s="26">
        <f>(INDEX(pesos!A:B,MATCH(L1660,pesos!A:A,1),2))</f>
        <v>16200</v>
      </c>
      <c r="N1660" s="26">
        <f>+R1660*'COSTOS VARIOS'!$O$1</f>
        <v>285000</v>
      </c>
      <c r="O1660" s="26">
        <f>+R1660*'COSTOS VARIOS'!$O$2</f>
        <v>6150.0000000000009</v>
      </c>
      <c r="P1660" s="26">
        <f>+R1660*'COSTOS VARIOS'!$O$3</f>
        <v>22500</v>
      </c>
      <c r="Q1660" s="26">
        <v>1</v>
      </c>
      <c r="R1660" s="26">
        <f t="shared" si="252"/>
        <v>1500000</v>
      </c>
      <c r="S1660" s="25">
        <f t="shared" si="253"/>
        <v>2415830</v>
      </c>
      <c r="T1660" s="28">
        <f t="shared" si="254"/>
        <v>0.21279229084828</v>
      </c>
      <c r="U1660" s="29">
        <f t="shared" si="255"/>
        <v>2929900.0000000005</v>
      </c>
      <c r="V1660" s="26">
        <f>+INDEX('LISTA DE PRECIOS EKM '!A:K,MATCH('Precios ML'!B1660,'LISTA DE PRECIOS EKM '!A:A,0),8)</f>
        <v>2929900</v>
      </c>
      <c r="W1660" s="26">
        <f t="shared" si="256"/>
        <v>2929900</v>
      </c>
      <c r="X1660" s="26">
        <f t="shared" si="257"/>
        <v>0</v>
      </c>
      <c r="Y1660" s="26"/>
      <c r="Z1660" s="26">
        <f t="shared" si="258"/>
        <v>2929900</v>
      </c>
      <c r="AA1660" s="30">
        <f t="shared" si="259"/>
        <v>0.95326666666666671</v>
      </c>
    </row>
    <row r="1661" spans="1:27">
      <c r="A1661" s="20" t="s">
        <v>6521</v>
      </c>
      <c r="B1661" s="20" t="s">
        <v>6522</v>
      </c>
      <c r="C1661" s="25">
        <v>1500000</v>
      </c>
      <c r="D1661" s="22">
        <v>85</v>
      </c>
      <c r="E1661" s="22">
        <v>49</v>
      </c>
      <c r="F1661" s="22">
        <v>40</v>
      </c>
      <c r="G1661" s="22">
        <v>16000</v>
      </c>
      <c r="H1661" s="22" t="s">
        <v>5088</v>
      </c>
      <c r="I1661" s="26">
        <f>+IF(H1661='COSTOS VARIOS'!$C$1,'COSTOS VARIOS'!$C$2*'Precios ML'!V1661,'COSTOS VARIOS'!$B$2*'Precios ML'!V1661)</f>
        <v>585980</v>
      </c>
      <c r="J1661" s="22">
        <v>0</v>
      </c>
      <c r="K1661" s="27">
        <f t="shared" si="250"/>
        <v>10.4125</v>
      </c>
      <c r="L1661" s="27">
        <f t="shared" si="251"/>
        <v>10.4125</v>
      </c>
      <c r="M1661" s="26">
        <f>(INDEX(pesos!A:B,MATCH(L1661,pesos!A:A,1),2))</f>
        <v>16200</v>
      </c>
      <c r="N1661" s="26">
        <f>+R1661*'COSTOS VARIOS'!$O$1</f>
        <v>285000</v>
      </c>
      <c r="O1661" s="26">
        <f>+R1661*'COSTOS VARIOS'!$O$2</f>
        <v>6150.0000000000009</v>
      </c>
      <c r="P1661" s="26">
        <f>+R1661*'COSTOS VARIOS'!$O$3</f>
        <v>22500</v>
      </c>
      <c r="Q1661" s="26">
        <v>1</v>
      </c>
      <c r="R1661" s="26">
        <f t="shared" si="252"/>
        <v>1500000</v>
      </c>
      <c r="S1661" s="25">
        <f t="shared" si="253"/>
        <v>2415830</v>
      </c>
      <c r="T1661" s="28">
        <f t="shared" si="254"/>
        <v>0.21279229084828</v>
      </c>
      <c r="U1661" s="29">
        <f t="shared" si="255"/>
        <v>2929900.0000000005</v>
      </c>
      <c r="V1661" s="26">
        <f>+INDEX('LISTA DE PRECIOS EKM '!A:K,MATCH('Precios ML'!B1661,'LISTA DE PRECIOS EKM '!A:A,0),8)</f>
        <v>2929900</v>
      </c>
      <c r="W1661" s="26">
        <f t="shared" si="256"/>
        <v>2929900</v>
      </c>
      <c r="X1661" s="26">
        <f t="shared" si="257"/>
        <v>0</v>
      </c>
      <c r="Y1661" s="26"/>
      <c r="Z1661" s="26">
        <f t="shared" si="258"/>
        <v>2929900</v>
      </c>
      <c r="AA1661" s="30">
        <f t="shared" si="259"/>
        <v>0.95326666666666671</v>
      </c>
    </row>
    <row r="1662" spans="1:27">
      <c r="A1662" s="20" t="s">
        <v>6521</v>
      </c>
      <c r="B1662" s="20" t="s">
        <v>6522</v>
      </c>
      <c r="C1662" s="25">
        <v>1500000</v>
      </c>
      <c r="D1662" s="22">
        <v>85</v>
      </c>
      <c r="E1662" s="22">
        <v>49</v>
      </c>
      <c r="F1662" s="22">
        <v>40</v>
      </c>
      <c r="G1662" s="22">
        <v>16000</v>
      </c>
      <c r="H1662" s="22" t="s">
        <v>5088</v>
      </c>
      <c r="I1662" s="26">
        <f>+IF(H1662='COSTOS VARIOS'!$C$1,'COSTOS VARIOS'!$C$2*'Precios ML'!V1662,'COSTOS VARIOS'!$B$2*'Precios ML'!V1662)</f>
        <v>585980</v>
      </c>
      <c r="J1662" s="22">
        <v>0</v>
      </c>
      <c r="K1662" s="27">
        <f t="shared" si="250"/>
        <v>10.4125</v>
      </c>
      <c r="L1662" s="27">
        <f t="shared" si="251"/>
        <v>10.4125</v>
      </c>
      <c r="M1662" s="26">
        <f>(INDEX(pesos!A:B,MATCH(L1662,pesos!A:A,1),2))</f>
        <v>16200</v>
      </c>
      <c r="N1662" s="26">
        <f>+R1662*'COSTOS VARIOS'!$O$1</f>
        <v>285000</v>
      </c>
      <c r="O1662" s="26">
        <f>+R1662*'COSTOS VARIOS'!$O$2</f>
        <v>6150.0000000000009</v>
      </c>
      <c r="P1662" s="26">
        <f>+R1662*'COSTOS VARIOS'!$O$3</f>
        <v>22500</v>
      </c>
      <c r="Q1662" s="26">
        <v>1</v>
      </c>
      <c r="R1662" s="26">
        <f t="shared" si="252"/>
        <v>1500000</v>
      </c>
      <c r="S1662" s="25">
        <f t="shared" si="253"/>
        <v>2415830</v>
      </c>
      <c r="T1662" s="28">
        <f t="shared" si="254"/>
        <v>0.21279229084828</v>
      </c>
      <c r="U1662" s="29">
        <f t="shared" si="255"/>
        <v>2929900.0000000005</v>
      </c>
      <c r="V1662" s="26">
        <f>+INDEX('LISTA DE PRECIOS EKM '!A:K,MATCH('Precios ML'!B1662,'LISTA DE PRECIOS EKM '!A:A,0),8)</f>
        <v>2929900</v>
      </c>
      <c r="W1662" s="26">
        <f t="shared" si="256"/>
        <v>2929900</v>
      </c>
      <c r="X1662" s="26">
        <f t="shared" si="257"/>
        <v>0</v>
      </c>
      <c r="Y1662" s="26"/>
      <c r="Z1662" s="26">
        <f t="shared" si="258"/>
        <v>2929900</v>
      </c>
      <c r="AA1662" s="30">
        <f t="shared" si="259"/>
        <v>0.95326666666666671</v>
      </c>
    </row>
    <row r="1663" spans="1:27">
      <c r="A1663" s="20" t="s">
        <v>6523</v>
      </c>
      <c r="B1663" s="20" t="s">
        <v>6524</v>
      </c>
      <c r="C1663" s="25">
        <v>1500000</v>
      </c>
      <c r="D1663" s="22">
        <v>85</v>
      </c>
      <c r="E1663" s="22">
        <v>49</v>
      </c>
      <c r="F1663" s="22">
        <v>40</v>
      </c>
      <c r="G1663" s="22">
        <v>16000</v>
      </c>
      <c r="H1663" s="22" t="s">
        <v>5088</v>
      </c>
      <c r="I1663" s="26">
        <f>+IF(H1663='COSTOS VARIOS'!$C$1,'COSTOS VARIOS'!$C$2*'Precios ML'!V1663,'COSTOS VARIOS'!$B$2*'Precios ML'!V1663)</f>
        <v>585980</v>
      </c>
      <c r="J1663" s="22">
        <v>0</v>
      </c>
      <c r="K1663" s="27">
        <f t="shared" si="250"/>
        <v>10.4125</v>
      </c>
      <c r="L1663" s="27">
        <f t="shared" si="251"/>
        <v>10.4125</v>
      </c>
      <c r="M1663" s="26">
        <f>(INDEX(pesos!A:B,MATCH(L1663,pesos!A:A,1),2))</f>
        <v>16200</v>
      </c>
      <c r="N1663" s="26">
        <f>+R1663*'COSTOS VARIOS'!$O$1</f>
        <v>285000</v>
      </c>
      <c r="O1663" s="26">
        <f>+R1663*'COSTOS VARIOS'!$O$2</f>
        <v>6150.0000000000009</v>
      </c>
      <c r="P1663" s="26">
        <f>+R1663*'COSTOS VARIOS'!$O$3</f>
        <v>22500</v>
      </c>
      <c r="Q1663" s="26">
        <v>1</v>
      </c>
      <c r="R1663" s="26">
        <f t="shared" si="252"/>
        <v>1500000</v>
      </c>
      <c r="S1663" s="25">
        <f t="shared" si="253"/>
        <v>2415830</v>
      </c>
      <c r="T1663" s="28">
        <f t="shared" si="254"/>
        <v>0.21279229084828</v>
      </c>
      <c r="U1663" s="29">
        <f t="shared" si="255"/>
        <v>2929900.0000000005</v>
      </c>
      <c r="V1663" s="26">
        <f>+INDEX('LISTA DE PRECIOS EKM '!A:K,MATCH('Precios ML'!B1663,'LISTA DE PRECIOS EKM '!A:A,0),8)</f>
        <v>2929900</v>
      </c>
      <c r="W1663" s="26">
        <f t="shared" si="256"/>
        <v>2929900</v>
      </c>
      <c r="X1663" s="26">
        <f t="shared" si="257"/>
        <v>0</v>
      </c>
      <c r="Y1663" s="26"/>
      <c r="Z1663" s="26">
        <f t="shared" si="258"/>
        <v>2929900</v>
      </c>
      <c r="AA1663" s="30">
        <f t="shared" si="259"/>
        <v>0.95326666666666671</v>
      </c>
    </row>
    <row r="1664" spans="1:27">
      <c r="A1664" s="20" t="s">
        <v>6523</v>
      </c>
      <c r="B1664" s="20" t="s">
        <v>6524</v>
      </c>
      <c r="C1664" s="25">
        <v>1500000</v>
      </c>
      <c r="D1664" s="22">
        <v>85</v>
      </c>
      <c r="E1664" s="22">
        <v>49</v>
      </c>
      <c r="F1664" s="22">
        <v>40</v>
      </c>
      <c r="G1664" s="22">
        <v>16000</v>
      </c>
      <c r="H1664" s="22" t="s">
        <v>5088</v>
      </c>
      <c r="I1664" s="26">
        <f>+IF(H1664='COSTOS VARIOS'!$C$1,'COSTOS VARIOS'!$C$2*'Precios ML'!V1664,'COSTOS VARIOS'!$B$2*'Precios ML'!V1664)</f>
        <v>585980</v>
      </c>
      <c r="J1664" s="22">
        <v>0</v>
      </c>
      <c r="K1664" s="27">
        <f t="shared" si="250"/>
        <v>10.4125</v>
      </c>
      <c r="L1664" s="27">
        <f t="shared" si="251"/>
        <v>10.4125</v>
      </c>
      <c r="M1664" s="26">
        <f>(INDEX(pesos!A:B,MATCH(L1664,pesos!A:A,1),2))</f>
        <v>16200</v>
      </c>
      <c r="N1664" s="26">
        <f>+R1664*'COSTOS VARIOS'!$O$1</f>
        <v>285000</v>
      </c>
      <c r="O1664" s="26">
        <f>+R1664*'COSTOS VARIOS'!$O$2</f>
        <v>6150.0000000000009</v>
      </c>
      <c r="P1664" s="26">
        <f>+R1664*'COSTOS VARIOS'!$O$3</f>
        <v>22500</v>
      </c>
      <c r="Q1664" s="26">
        <v>1</v>
      </c>
      <c r="R1664" s="26">
        <f t="shared" si="252"/>
        <v>1500000</v>
      </c>
      <c r="S1664" s="25">
        <f t="shared" si="253"/>
        <v>2415830</v>
      </c>
      <c r="T1664" s="28">
        <f t="shared" si="254"/>
        <v>0.21279229084828</v>
      </c>
      <c r="U1664" s="29">
        <f t="shared" si="255"/>
        <v>2929900.0000000005</v>
      </c>
      <c r="V1664" s="26">
        <f>+INDEX('LISTA DE PRECIOS EKM '!A:K,MATCH('Precios ML'!B1664,'LISTA DE PRECIOS EKM '!A:A,0),8)</f>
        <v>2929900</v>
      </c>
      <c r="W1664" s="26">
        <f t="shared" si="256"/>
        <v>2929900</v>
      </c>
      <c r="X1664" s="26">
        <f t="shared" si="257"/>
        <v>0</v>
      </c>
      <c r="Y1664" s="26"/>
      <c r="Z1664" s="26">
        <f t="shared" si="258"/>
        <v>2929900</v>
      </c>
      <c r="AA1664" s="30">
        <f t="shared" si="259"/>
        <v>0.95326666666666671</v>
      </c>
    </row>
    <row r="1665" spans="1:27">
      <c r="A1665" s="20" t="s">
        <v>6525</v>
      </c>
      <c r="B1665" s="20" t="s">
        <v>6526</v>
      </c>
      <c r="C1665" s="25">
        <v>1500000</v>
      </c>
      <c r="D1665" s="22">
        <v>85</v>
      </c>
      <c r="E1665" s="22">
        <v>49</v>
      </c>
      <c r="F1665" s="22">
        <v>40</v>
      </c>
      <c r="G1665" s="22">
        <v>16000</v>
      </c>
      <c r="H1665" s="22" t="s">
        <v>5088</v>
      </c>
      <c r="I1665" s="26">
        <f>+IF(H1665='COSTOS VARIOS'!$C$1,'COSTOS VARIOS'!$C$2*'Precios ML'!V1665,'COSTOS VARIOS'!$B$2*'Precios ML'!V1665)</f>
        <v>585980</v>
      </c>
      <c r="J1665" s="22">
        <v>0</v>
      </c>
      <c r="K1665" s="27">
        <f t="shared" si="250"/>
        <v>10.4125</v>
      </c>
      <c r="L1665" s="27">
        <f t="shared" si="251"/>
        <v>10.4125</v>
      </c>
      <c r="M1665" s="26">
        <f>(INDEX(pesos!A:B,MATCH(L1665,pesos!A:A,1),2))</f>
        <v>16200</v>
      </c>
      <c r="N1665" s="26">
        <f>+R1665*'COSTOS VARIOS'!$O$1</f>
        <v>285000</v>
      </c>
      <c r="O1665" s="26">
        <f>+R1665*'COSTOS VARIOS'!$O$2</f>
        <v>6150.0000000000009</v>
      </c>
      <c r="P1665" s="26">
        <f>+R1665*'COSTOS VARIOS'!$O$3</f>
        <v>22500</v>
      </c>
      <c r="Q1665" s="26">
        <v>1</v>
      </c>
      <c r="R1665" s="26">
        <f t="shared" si="252"/>
        <v>1500000</v>
      </c>
      <c r="S1665" s="25">
        <f t="shared" si="253"/>
        <v>2415830</v>
      </c>
      <c r="T1665" s="28">
        <f t="shared" si="254"/>
        <v>0.21279229084828</v>
      </c>
      <c r="U1665" s="29">
        <f t="shared" si="255"/>
        <v>2929900.0000000005</v>
      </c>
      <c r="V1665" s="26">
        <f>+INDEX('LISTA DE PRECIOS EKM '!A:K,MATCH('Precios ML'!B1665,'LISTA DE PRECIOS EKM '!A:A,0),8)</f>
        <v>2929900</v>
      </c>
      <c r="W1665" s="26">
        <f t="shared" si="256"/>
        <v>2929900</v>
      </c>
      <c r="X1665" s="26">
        <f t="shared" si="257"/>
        <v>0</v>
      </c>
      <c r="Y1665" s="26"/>
      <c r="Z1665" s="26">
        <f t="shared" si="258"/>
        <v>2929900</v>
      </c>
      <c r="AA1665" s="30">
        <f t="shared" si="259"/>
        <v>0.95326666666666671</v>
      </c>
    </row>
    <row r="1666" spans="1:27">
      <c r="A1666" s="20" t="s">
        <v>6525</v>
      </c>
      <c r="B1666" s="20" t="s">
        <v>6526</v>
      </c>
      <c r="C1666" s="25">
        <v>1500000</v>
      </c>
      <c r="D1666" s="22">
        <v>85</v>
      </c>
      <c r="E1666" s="22">
        <v>49</v>
      </c>
      <c r="F1666" s="22">
        <v>40</v>
      </c>
      <c r="G1666" s="22">
        <v>16000</v>
      </c>
      <c r="H1666" s="22" t="s">
        <v>5088</v>
      </c>
      <c r="I1666" s="26">
        <f>+IF(H1666='COSTOS VARIOS'!$C$1,'COSTOS VARIOS'!$C$2*'Precios ML'!V1666,'COSTOS VARIOS'!$B$2*'Precios ML'!V1666)</f>
        <v>585980</v>
      </c>
      <c r="J1666" s="22">
        <v>0</v>
      </c>
      <c r="K1666" s="27">
        <f t="shared" si="250"/>
        <v>10.4125</v>
      </c>
      <c r="L1666" s="27">
        <f t="shared" si="251"/>
        <v>10.4125</v>
      </c>
      <c r="M1666" s="26">
        <f>(INDEX(pesos!A:B,MATCH(L1666,pesos!A:A,1),2))</f>
        <v>16200</v>
      </c>
      <c r="N1666" s="26">
        <f>+R1666*'COSTOS VARIOS'!$O$1</f>
        <v>285000</v>
      </c>
      <c r="O1666" s="26">
        <f>+R1666*'COSTOS VARIOS'!$O$2</f>
        <v>6150.0000000000009</v>
      </c>
      <c r="P1666" s="26">
        <f>+R1666*'COSTOS VARIOS'!$O$3</f>
        <v>22500</v>
      </c>
      <c r="Q1666" s="26">
        <v>1</v>
      </c>
      <c r="R1666" s="26">
        <f t="shared" si="252"/>
        <v>1500000</v>
      </c>
      <c r="S1666" s="25">
        <f t="shared" si="253"/>
        <v>2415830</v>
      </c>
      <c r="T1666" s="28">
        <f t="shared" si="254"/>
        <v>0.21279229084828</v>
      </c>
      <c r="U1666" s="29">
        <f t="shared" si="255"/>
        <v>2929900.0000000005</v>
      </c>
      <c r="V1666" s="26">
        <f>+INDEX('LISTA DE PRECIOS EKM '!A:K,MATCH('Precios ML'!B1666,'LISTA DE PRECIOS EKM '!A:A,0),8)</f>
        <v>2929900</v>
      </c>
      <c r="W1666" s="26">
        <f t="shared" si="256"/>
        <v>2929900</v>
      </c>
      <c r="X1666" s="26">
        <f t="shared" si="257"/>
        <v>0</v>
      </c>
      <c r="Y1666" s="26"/>
      <c r="Z1666" s="26">
        <f t="shared" si="258"/>
        <v>2929900</v>
      </c>
      <c r="AA1666" s="30">
        <f t="shared" si="259"/>
        <v>0.95326666666666671</v>
      </c>
    </row>
    <row r="1667" spans="1:27">
      <c r="A1667" s="20" t="s">
        <v>6527</v>
      </c>
      <c r="B1667" s="20" t="s">
        <v>6528</v>
      </c>
      <c r="C1667" s="25">
        <v>1700000</v>
      </c>
      <c r="D1667" s="22">
        <v>85</v>
      </c>
      <c r="E1667" s="22">
        <v>49</v>
      </c>
      <c r="F1667" s="22">
        <v>40</v>
      </c>
      <c r="G1667" s="22">
        <v>16000</v>
      </c>
      <c r="H1667" s="22" t="s">
        <v>5088</v>
      </c>
      <c r="I1667" s="26">
        <f>+IF(H1667='COSTOS VARIOS'!$C$1,'COSTOS VARIOS'!$C$2*'Precios ML'!V1667,'COSTOS VARIOS'!$B$2*'Precios ML'!V1667)</f>
        <v>627980</v>
      </c>
      <c r="J1667" s="22">
        <v>0</v>
      </c>
      <c r="K1667" s="27">
        <f t="shared" si="250"/>
        <v>10.4125</v>
      </c>
      <c r="L1667" s="27">
        <f t="shared" si="251"/>
        <v>10.4125</v>
      </c>
      <c r="M1667" s="26">
        <f>(INDEX(pesos!A:B,MATCH(L1667,pesos!A:A,1),2))</f>
        <v>16200</v>
      </c>
      <c r="N1667" s="26">
        <f>+R1667*'COSTOS VARIOS'!$O$1</f>
        <v>323000</v>
      </c>
      <c r="O1667" s="26">
        <f>+R1667*'COSTOS VARIOS'!$O$2</f>
        <v>6970.0000000000009</v>
      </c>
      <c r="P1667" s="26">
        <f>+R1667*'COSTOS VARIOS'!$O$3</f>
        <v>25500</v>
      </c>
      <c r="Q1667" s="26">
        <v>1</v>
      </c>
      <c r="R1667" s="26">
        <f t="shared" si="252"/>
        <v>1700000</v>
      </c>
      <c r="S1667" s="25">
        <f t="shared" si="253"/>
        <v>2699650</v>
      </c>
      <c r="T1667" s="28">
        <f t="shared" si="254"/>
        <v>0.16307669512714607</v>
      </c>
      <c r="U1667" s="29">
        <f t="shared" si="255"/>
        <v>3139900</v>
      </c>
      <c r="V1667" s="26">
        <f>+INDEX('LISTA DE PRECIOS EKM '!A:K,MATCH('Precios ML'!B1667,'LISTA DE PRECIOS EKM '!A:A,0),8)</f>
        <v>3139900</v>
      </c>
      <c r="W1667" s="26">
        <f t="shared" si="256"/>
        <v>3139900</v>
      </c>
      <c r="X1667" s="26">
        <f t="shared" si="257"/>
        <v>0</v>
      </c>
      <c r="Y1667" s="26"/>
      <c r="Z1667" s="26">
        <f t="shared" si="258"/>
        <v>3139900</v>
      </c>
      <c r="AA1667" s="30">
        <f t="shared" si="259"/>
        <v>0.84699999999999998</v>
      </c>
    </row>
    <row r="1668" spans="1:27">
      <c r="A1668" s="20" t="s">
        <v>6527</v>
      </c>
      <c r="B1668" s="20" t="s">
        <v>6528</v>
      </c>
      <c r="C1668" s="25">
        <v>1700000</v>
      </c>
      <c r="D1668" s="22">
        <v>85</v>
      </c>
      <c r="E1668" s="22">
        <v>49</v>
      </c>
      <c r="F1668" s="22">
        <v>40</v>
      </c>
      <c r="G1668" s="22">
        <v>16000</v>
      </c>
      <c r="H1668" s="22" t="s">
        <v>5088</v>
      </c>
      <c r="I1668" s="26">
        <f>+IF(H1668='COSTOS VARIOS'!$C$1,'COSTOS VARIOS'!$C$2*'Precios ML'!V1668,'COSTOS VARIOS'!$B$2*'Precios ML'!V1668)</f>
        <v>627980</v>
      </c>
      <c r="J1668" s="22">
        <v>0</v>
      </c>
      <c r="K1668" s="27">
        <f t="shared" ref="K1668:K1731" si="260">+(D1668*E1668*F1668)/G1668</f>
        <v>10.4125</v>
      </c>
      <c r="L1668" s="27">
        <f t="shared" ref="L1668:L1731" si="261">+K1668*Q1668</f>
        <v>10.4125</v>
      </c>
      <c r="M1668" s="26">
        <f>(INDEX(pesos!A:B,MATCH(L1668,pesos!A:A,1),2))</f>
        <v>16200</v>
      </c>
      <c r="N1668" s="26">
        <f>+R1668*'COSTOS VARIOS'!$O$1</f>
        <v>323000</v>
      </c>
      <c r="O1668" s="26">
        <f>+R1668*'COSTOS VARIOS'!$O$2</f>
        <v>6970.0000000000009</v>
      </c>
      <c r="P1668" s="26">
        <f>+R1668*'COSTOS VARIOS'!$O$3</f>
        <v>25500</v>
      </c>
      <c r="Q1668" s="26">
        <v>1</v>
      </c>
      <c r="R1668" s="26">
        <f t="shared" ref="R1668:R1731" si="262">+C1668*Q1668</f>
        <v>1700000</v>
      </c>
      <c r="S1668" s="25">
        <f t="shared" ref="S1668:S1731" si="263">+R1668+P1668+O1668+N1668+M1668+I1668</f>
        <v>2699650</v>
      </c>
      <c r="T1668" s="28">
        <f t="shared" ref="T1668:T1731" si="264">+(V1668/S1668)-1</f>
        <v>0.16307669512714607</v>
      </c>
      <c r="U1668" s="29">
        <f t="shared" ref="U1668:U1731" si="265">+S1668*T1668+S1668</f>
        <v>3139900</v>
      </c>
      <c r="V1668" s="26">
        <f>+INDEX('LISTA DE PRECIOS EKM '!A:K,MATCH('Precios ML'!B1668,'LISTA DE PRECIOS EKM '!A:A,0),8)</f>
        <v>3139900</v>
      </c>
      <c r="W1668" s="26">
        <f t="shared" ref="W1668:W1731" si="266">+V1668*Q1668</f>
        <v>3139900</v>
      </c>
      <c r="X1668" s="26">
        <f t="shared" ref="X1668:X1731" si="267">+W1668-U1668</f>
        <v>0</v>
      </c>
      <c r="Y1668" s="26"/>
      <c r="Z1668" s="26">
        <f t="shared" ref="Z1668:Z1731" si="268">+W1668-Y1668</f>
        <v>3139900</v>
      </c>
      <c r="AA1668" s="30">
        <f t="shared" ref="AA1668:AA1731" si="269">+(Z1668/C1668)-1</f>
        <v>0.84699999999999998</v>
      </c>
    </row>
    <row r="1669" spans="1:27">
      <c r="A1669" s="20" t="s">
        <v>6529</v>
      </c>
      <c r="B1669" s="20" t="s">
        <v>6530</v>
      </c>
      <c r="C1669" s="25">
        <v>1700000</v>
      </c>
      <c r="D1669" s="22">
        <v>85</v>
      </c>
      <c r="E1669" s="22">
        <v>49</v>
      </c>
      <c r="F1669" s="22">
        <v>40</v>
      </c>
      <c r="G1669" s="22">
        <v>16000</v>
      </c>
      <c r="H1669" s="22" t="s">
        <v>5088</v>
      </c>
      <c r="I1669" s="26">
        <f>+IF(H1669='COSTOS VARIOS'!$C$1,'COSTOS VARIOS'!$C$2*'Precios ML'!V1669,'COSTOS VARIOS'!$B$2*'Precios ML'!V1669)</f>
        <v>627980</v>
      </c>
      <c r="J1669" s="22">
        <v>0</v>
      </c>
      <c r="K1669" s="27">
        <f t="shared" si="260"/>
        <v>10.4125</v>
      </c>
      <c r="L1669" s="27">
        <f t="shared" si="261"/>
        <v>10.4125</v>
      </c>
      <c r="M1669" s="26">
        <f>(INDEX(pesos!A:B,MATCH(L1669,pesos!A:A,1),2))</f>
        <v>16200</v>
      </c>
      <c r="N1669" s="26">
        <f>+R1669*'COSTOS VARIOS'!$O$1</f>
        <v>323000</v>
      </c>
      <c r="O1669" s="26">
        <f>+R1669*'COSTOS VARIOS'!$O$2</f>
        <v>6970.0000000000009</v>
      </c>
      <c r="P1669" s="26">
        <f>+R1669*'COSTOS VARIOS'!$O$3</f>
        <v>25500</v>
      </c>
      <c r="Q1669" s="26">
        <v>1</v>
      </c>
      <c r="R1669" s="26">
        <f t="shared" si="262"/>
        <v>1700000</v>
      </c>
      <c r="S1669" s="25">
        <f t="shared" si="263"/>
        <v>2699650</v>
      </c>
      <c r="T1669" s="28">
        <f t="shared" si="264"/>
        <v>0.16307669512714607</v>
      </c>
      <c r="U1669" s="29">
        <f t="shared" si="265"/>
        <v>3139900</v>
      </c>
      <c r="V1669" s="26">
        <f>+INDEX('LISTA DE PRECIOS EKM '!A:K,MATCH('Precios ML'!B1669,'LISTA DE PRECIOS EKM '!A:A,0),8)</f>
        <v>3139900</v>
      </c>
      <c r="W1669" s="26">
        <f t="shared" si="266"/>
        <v>3139900</v>
      </c>
      <c r="X1669" s="26">
        <f t="shared" si="267"/>
        <v>0</v>
      </c>
      <c r="Y1669" s="26"/>
      <c r="Z1669" s="26">
        <f t="shared" si="268"/>
        <v>3139900</v>
      </c>
      <c r="AA1669" s="30">
        <f t="shared" si="269"/>
        <v>0.84699999999999998</v>
      </c>
    </row>
    <row r="1670" spans="1:27">
      <c r="A1670" s="20" t="s">
        <v>6529</v>
      </c>
      <c r="B1670" s="20" t="s">
        <v>6530</v>
      </c>
      <c r="C1670" s="25">
        <v>1700000</v>
      </c>
      <c r="D1670" s="22">
        <v>85</v>
      </c>
      <c r="E1670" s="22">
        <v>49</v>
      </c>
      <c r="F1670" s="22">
        <v>40</v>
      </c>
      <c r="G1670" s="22">
        <v>16000</v>
      </c>
      <c r="H1670" s="22" t="s">
        <v>5088</v>
      </c>
      <c r="I1670" s="26">
        <f>+IF(H1670='COSTOS VARIOS'!$C$1,'COSTOS VARIOS'!$C$2*'Precios ML'!V1670,'COSTOS VARIOS'!$B$2*'Precios ML'!V1670)</f>
        <v>627980</v>
      </c>
      <c r="J1670" s="22">
        <v>0</v>
      </c>
      <c r="K1670" s="27">
        <f t="shared" si="260"/>
        <v>10.4125</v>
      </c>
      <c r="L1670" s="27">
        <f t="shared" si="261"/>
        <v>10.4125</v>
      </c>
      <c r="M1670" s="26">
        <f>(INDEX(pesos!A:B,MATCH(L1670,pesos!A:A,1),2))</f>
        <v>16200</v>
      </c>
      <c r="N1670" s="26">
        <f>+R1670*'COSTOS VARIOS'!$O$1</f>
        <v>323000</v>
      </c>
      <c r="O1670" s="26">
        <f>+R1670*'COSTOS VARIOS'!$O$2</f>
        <v>6970.0000000000009</v>
      </c>
      <c r="P1670" s="26">
        <f>+R1670*'COSTOS VARIOS'!$O$3</f>
        <v>25500</v>
      </c>
      <c r="Q1670" s="26">
        <v>1</v>
      </c>
      <c r="R1670" s="26">
        <f t="shared" si="262"/>
        <v>1700000</v>
      </c>
      <c r="S1670" s="25">
        <f t="shared" si="263"/>
        <v>2699650</v>
      </c>
      <c r="T1670" s="28">
        <f t="shared" si="264"/>
        <v>0.16307669512714607</v>
      </c>
      <c r="U1670" s="29">
        <f t="shared" si="265"/>
        <v>3139900</v>
      </c>
      <c r="V1670" s="26">
        <f>+INDEX('LISTA DE PRECIOS EKM '!A:K,MATCH('Precios ML'!B1670,'LISTA DE PRECIOS EKM '!A:A,0),8)</f>
        <v>3139900</v>
      </c>
      <c r="W1670" s="26">
        <f t="shared" si="266"/>
        <v>3139900</v>
      </c>
      <c r="X1670" s="26">
        <f t="shared" si="267"/>
        <v>0</v>
      </c>
      <c r="Y1670" s="26"/>
      <c r="Z1670" s="26">
        <f t="shared" si="268"/>
        <v>3139900</v>
      </c>
      <c r="AA1670" s="30">
        <f t="shared" si="269"/>
        <v>0.84699999999999998</v>
      </c>
    </row>
    <row r="1671" spans="1:27">
      <c r="A1671" s="20" t="s">
        <v>6531</v>
      </c>
      <c r="B1671" s="20" t="s">
        <v>6532</v>
      </c>
      <c r="C1671" s="25">
        <v>1700000</v>
      </c>
      <c r="D1671" s="22">
        <v>85</v>
      </c>
      <c r="E1671" s="22">
        <v>49</v>
      </c>
      <c r="F1671" s="22">
        <v>40</v>
      </c>
      <c r="G1671" s="22">
        <v>16000</v>
      </c>
      <c r="H1671" s="22" t="s">
        <v>5088</v>
      </c>
      <c r="I1671" s="26">
        <f>+IF(H1671='COSTOS VARIOS'!$C$1,'COSTOS VARIOS'!$C$2*'Precios ML'!V1671,'COSTOS VARIOS'!$B$2*'Precios ML'!V1671)</f>
        <v>627980</v>
      </c>
      <c r="J1671" s="22">
        <v>0</v>
      </c>
      <c r="K1671" s="27">
        <f t="shared" si="260"/>
        <v>10.4125</v>
      </c>
      <c r="L1671" s="27">
        <f t="shared" si="261"/>
        <v>10.4125</v>
      </c>
      <c r="M1671" s="26">
        <f>(INDEX(pesos!A:B,MATCH(L1671,pesos!A:A,1),2))</f>
        <v>16200</v>
      </c>
      <c r="N1671" s="26">
        <f>+R1671*'COSTOS VARIOS'!$O$1</f>
        <v>323000</v>
      </c>
      <c r="O1671" s="26">
        <f>+R1671*'COSTOS VARIOS'!$O$2</f>
        <v>6970.0000000000009</v>
      </c>
      <c r="P1671" s="26">
        <f>+R1671*'COSTOS VARIOS'!$O$3</f>
        <v>25500</v>
      </c>
      <c r="Q1671" s="26">
        <v>1</v>
      </c>
      <c r="R1671" s="26">
        <f t="shared" si="262"/>
        <v>1700000</v>
      </c>
      <c r="S1671" s="25">
        <f t="shared" si="263"/>
        <v>2699650</v>
      </c>
      <c r="T1671" s="28">
        <f t="shared" si="264"/>
        <v>0.16307669512714607</v>
      </c>
      <c r="U1671" s="29">
        <f t="shared" si="265"/>
        <v>3139900</v>
      </c>
      <c r="V1671" s="26">
        <f>+INDEX('LISTA DE PRECIOS EKM '!A:K,MATCH('Precios ML'!B1671,'LISTA DE PRECIOS EKM '!A:A,0),8)</f>
        <v>3139900</v>
      </c>
      <c r="W1671" s="26">
        <f t="shared" si="266"/>
        <v>3139900</v>
      </c>
      <c r="X1671" s="26">
        <f t="shared" si="267"/>
        <v>0</v>
      </c>
      <c r="Y1671" s="26"/>
      <c r="Z1671" s="26">
        <f t="shared" si="268"/>
        <v>3139900</v>
      </c>
      <c r="AA1671" s="30">
        <f t="shared" si="269"/>
        <v>0.84699999999999998</v>
      </c>
    </row>
    <row r="1672" spans="1:27">
      <c r="A1672" s="20" t="s">
        <v>6531</v>
      </c>
      <c r="B1672" s="20" t="s">
        <v>6532</v>
      </c>
      <c r="C1672" s="25">
        <v>1700000</v>
      </c>
      <c r="D1672" s="22">
        <v>85</v>
      </c>
      <c r="E1672" s="22">
        <v>49</v>
      </c>
      <c r="F1672" s="22">
        <v>40</v>
      </c>
      <c r="G1672" s="22">
        <v>16000</v>
      </c>
      <c r="H1672" s="22" t="s">
        <v>5088</v>
      </c>
      <c r="I1672" s="26">
        <f>+IF(H1672='COSTOS VARIOS'!$C$1,'COSTOS VARIOS'!$C$2*'Precios ML'!V1672,'COSTOS VARIOS'!$B$2*'Precios ML'!V1672)</f>
        <v>627980</v>
      </c>
      <c r="J1672" s="22">
        <v>0</v>
      </c>
      <c r="K1672" s="27">
        <f t="shared" si="260"/>
        <v>10.4125</v>
      </c>
      <c r="L1672" s="27">
        <f t="shared" si="261"/>
        <v>10.4125</v>
      </c>
      <c r="M1672" s="26">
        <f>(INDEX(pesos!A:B,MATCH(L1672,pesos!A:A,1),2))</f>
        <v>16200</v>
      </c>
      <c r="N1672" s="26">
        <f>+R1672*'COSTOS VARIOS'!$O$1</f>
        <v>323000</v>
      </c>
      <c r="O1672" s="26">
        <f>+R1672*'COSTOS VARIOS'!$O$2</f>
        <v>6970.0000000000009</v>
      </c>
      <c r="P1672" s="26">
        <f>+R1672*'COSTOS VARIOS'!$O$3</f>
        <v>25500</v>
      </c>
      <c r="Q1672" s="26">
        <v>1</v>
      </c>
      <c r="R1672" s="26">
        <f t="shared" si="262"/>
        <v>1700000</v>
      </c>
      <c r="S1672" s="25">
        <f t="shared" si="263"/>
        <v>2699650</v>
      </c>
      <c r="T1672" s="28">
        <f t="shared" si="264"/>
        <v>0.16307669512714607</v>
      </c>
      <c r="U1672" s="29">
        <f t="shared" si="265"/>
        <v>3139900</v>
      </c>
      <c r="V1672" s="26">
        <f>+INDEX('LISTA DE PRECIOS EKM '!A:K,MATCH('Precios ML'!B1672,'LISTA DE PRECIOS EKM '!A:A,0),8)</f>
        <v>3139900</v>
      </c>
      <c r="W1672" s="26">
        <f t="shared" si="266"/>
        <v>3139900</v>
      </c>
      <c r="X1672" s="26">
        <f t="shared" si="267"/>
        <v>0</v>
      </c>
      <c r="Y1672" s="26"/>
      <c r="Z1672" s="26">
        <f t="shared" si="268"/>
        <v>3139900</v>
      </c>
      <c r="AA1672" s="30">
        <f t="shared" si="269"/>
        <v>0.84699999999999998</v>
      </c>
    </row>
    <row r="1673" spans="1:27">
      <c r="A1673" s="20" t="s">
        <v>6533</v>
      </c>
      <c r="B1673" s="20" t="s">
        <v>6534</v>
      </c>
      <c r="C1673" s="25">
        <v>1700000</v>
      </c>
      <c r="D1673" s="22">
        <v>85</v>
      </c>
      <c r="E1673" s="22">
        <v>49</v>
      </c>
      <c r="F1673" s="22">
        <v>40</v>
      </c>
      <c r="G1673" s="22">
        <v>16000</v>
      </c>
      <c r="H1673" s="22" t="s">
        <v>5088</v>
      </c>
      <c r="I1673" s="26">
        <f>+IF(H1673='COSTOS VARIOS'!$C$1,'COSTOS VARIOS'!$C$2*'Precios ML'!V1673,'COSTOS VARIOS'!$B$2*'Precios ML'!V1673)</f>
        <v>627980</v>
      </c>
      <c r="J1673" s="22">
        <v>0</v>
      </c>
      <c r="K1673" s="27">
        <f t="shared" si="260"/>
        <v>10.4125</v>
      </c>
      <c r="L1673" s="27">
        <f t="shared" si="261"/>
        <v>10.4125</v>
      </c>
      <c r="M1673" s="26">
        <f>(INDEX(pesos!A:B,MATCH(L1673,pesos!A:A,1),2))</f>
        <v>16200</v>
      </c>
      <c r="N1673" s="26">
        <f>+R1673*'COSTOS VARIOS'!$O$1</f>
        <v>323000</v>
      </c>
      <c r="O1673" s="26">
        <f>+R1673*'COSTOS VARIOS'!$O$2</f>
        <v>6970.0000000000009</v>
      </c>
      <c r="P1673" s="26">
        <f>+R1673*'COSTOS VARIOS'!$O$3</f>
        <v>25500</v>
      </c>
      <c r="Q1673" s="26">
        <v>1</v>
      </c>
      <c r="R1673" s="26">
        <f t="shared" si="262"/>
        <v>1700000</v>
      </c>
      <c r="S1673" s="25">
        <f t="shared" si="263"/>
        <v>2699650</v>
      </c>
      <c r="T1673" s="28">
        <f t="shared" si="264"/>
        <v>0.16307669512714607</v>
      </c>
      <c r="U1673" s="29">
        <f t="shared" si="265"/>
        <v>3139900</v>
      </c>
      <c r="V1673" s="26">
        <f>+INDEX('LISTA DE PRECIOS EKM '!A:K,MATCH('Precios ML'!B1673,'LISTA DE PRECIOS EKM '!A:A,0),8)</f>
        <v>3139900</v>
      </c>
      <c r="W1673" s="26">
        <f t="shared" si="266"/>
        <v>3139900</v>
      </c>
      <c r="X1673" s="26">
        <f t="shared" si="267"/>
        <v>0</v>
      </c>
      <c r="Y1673" s="26"/>
      <c r="Z1673" s="26">
        <f t="shared" si="268"/>
        <v>3139900</v>
      </c>
      <c r="AA1673" s="30">
        <f t="shared" si="269"/>
        <v>0.84699999999999998</v>
      </c>
    </row>
    <row r="1674" spans="1:27">
      <c r="A1674" s="20" t="s">
        <v>6533</v>
      </c>
      <c r="B1674" s="20" t="s">
        <v>6534</v>
      </c>
      <c r="C1674" s="25">
        <v>1700000</v>
      </c>
      <c r="D1674" s="22">
        <v>85</v>
      </c>
      <c r="E1674" s="22">
        <v>49</v>
      </c>
      <c r="F1674" s="22">
        <v>40</v>
      </c>
      <c r="G1674" s="22">
        <v>16000</v>
      </c>
      <c r="H1674" s="22" t="s">
        <v>5088</v>
      </c>
      <c r="I1674" s="26">
        <f>+IF(H1674='COSTOS VARIOS'!$C$1,'COSTOS VARIOS'!$C$2*'Precios ML'!V1674,'COSTOS VARIOS'!$B$2*'Precios ML'!V1674)</f>
        <v>627980</v>
      </c>
      <c r="J1674" s="22">
        <v>0</v>
      </c>
      <c r="K1674" s="27">
        <f t="shared" si="260"/>
        <v>10.4125</v>
      </c>
      <c r="L1674" s="27">
        <f t="shared" si="261"/>
        <v>10.4125</v>
      </c>
      <c r="M1674" s="26">
        <f>(INDEX(pesos!A:B,MATCH(L1674,pesos!A:A,1),2))</f>
        <v>16200</v>
      </c>
      <c r="N1674" s="26">
        <f>+R1674*'COSTOS VARIOS'!$O$1</f>
        <v>323000</v>
      </c>
      <c r="O1674" s="26">
        <f>+R1674*'COSTOS VARIOS'!$O$2</f>
        <v>6970.0000000000009</v>
      </c>
      <c r="P1674" s="26">
        <f>+R1674*'COSTOS VARIOS'!$O$3</f>
        <v>25500</v>
      </c>
      <c r="Q1674" s="26">
        <v>1</v>
      </c>
      <c r="R1674" s="26">
        <f t="shared" si="262"/>
        <v>1700000</v>
      </c>
      <c r="S1674" s="25">
        <f t="shared" si="263"/>
        <v>2699650</v>
      </c>
      <c r="T1674" s="28">
        <f t="shared" si="264"/>
        <v>0.16307669512714607</v>
      </c>
      <c r="U1674" s="29">
        <f t="shared" si="265"/>
        <v>3139900</v>
      </c>
      <c r="V1674" s="26">
        <f>+INDEX('LISTA DE PRECIOS EKM '!A:K,MATCH('Precios ML'!B1674,'LISTA DE PRECIOS EKM '!A:A,0),8)</f>
        <v>3139900</v>
      </c>
      <c r="W1674" s="26">
        <f t="shared" si="266"/>
        <v>3139900</v>
      </c>
      <c r="X1674" s="26">
        <f t="shared" si="267"/>
        <v>0</v>
      </c>
      <c r="Y1674" s="26"/>
      <c r="Z1674" s="26">
        <f t="shared" si="268"/>
        <v>3139900</v>
      </c>
      <c r="AA1674" s="30">
        <f t="shared" si="269"/>
        <v>0.84699999999999998</v>
      </c>
    </row>
    <row r="1675" spans="1:27">
      <c r="A1675" s="20" t="s">
        <v>6535</v>
      </c>
      <c r="B1675" s="20" t="s">
        <v>6536</v>
      </c>
      <c r="C1675" s="25">
        <v>1700000</v>
      </c>
      <c r="D1675" s="22">
        <v>85</v>
      </c>
      <c r="E1675" s="22">
        <v>49</v>
      </c>
      <c r="F1675" s="22">
        <v>40</v>
      </c>
      <c r="G1675" s="22">
        <v>16000</v>
      </c>
      <c r="H1675" s="22" t="s">
        <v>5088</v>
      </c>
      <c r="I1675" s="26">
        <f>+IF(H1675='COSTOS VARIOS'!$C$1,'COSTOS VARIOS'!$C$2*'Precios ML'!V1675,'COSTOS VARIOS'!$B$2*'Precios ML'!V1675)</f>
        <v>627980</v>
      </c>
      <c r="J1675" s="22">
        <v>0</v>
      </c>
      <c r="K1675" s="27">
        <f t="shared" si="260"/>
        <v>10.4125</v>
      </c>
      <c r="L1675" s="27">
        <f t="shared" si="261"/>
        <v>10.4125</v>
      </c>
      <c r="M1675" s="26">
        <f>(INDEX(pesos!A:B,MATCH(L1675,pesos!A:A,1),2))</f>
        <v>16200</v>
      </c>
      <c r="N1675" s="26">
        <f>+R1675*'COSTOS VARIOS'!$O$1</f>
        <v>323000</v>
      </c>
      <c r="O1675" s="26">
        <f>+R1675*'COSTOS VARIOS'!$O$2</f>
        <v>6970.0000000000009</v>
      </c>
      <c r="P1675" s="26">
        <f>+R1675*'COSTOS VARIOS'!$O$3</f>
        <v>25500</v>
      </c>
      <c r="Q1675" s="26">
        <v>1</v>
      </c>
      <c r="R1675" s="26">
        <f t="shared" si="262"/>
        <v>1700000</v>
      </c>
      <c r="S1675" s="25">
        <f t="shared" si="263"/>
        <v>2699650</v>
      </c>
      <c r="T1675" s="28">
        <f t="shared" si="264"/>
        <v>0.16307669512714607</v>
      </c>
      <c r="U1675" s="29">
        <f t="shared" si="265"/>
        <v>3139900</v>
      </c>
      <c r="V1675" s="26">
        <f>+INDEX('LISTA DE PRECIOS EKM '!A:K,MATCH('Precios ML'!B1675,'LISTA DE PRECIOS EKM '!A:A,0),8)</f>
        <v>3139900</v>
      </c>
      <c r="W1675" s="26">
        <f t="shared" si="266"/>
        <v>3139900</v>
      </c>
      <c r="X1675" s="26">
        <f t="shared" si="267"/>
        <v>0</v>
      </c>
      <c r="Y1675" s="26"/>
      <c r="Z1675" s="26">
        <f t="shared" si="268"/>
        <v>3139900</v>
      </c>
      <c r="AA1675" s="30">
        <f t="shared" si="269"/>
        <v>0.84699999999999998</v>
      </c>
    </row>
    <row r="1676" spans="1:27">
      <c r="A1676" s="20" t="s">
        <v>6535</v>
      </c>
      <c r="B1676" s="20" t="s">
        <v>6536</v>
      </c>
      <c r="C1676" s="25">
        <v>1700000</v>
      </c>
      <c r="D1676" s="22">
        <v>85</v>
      </c>
      <c r="E1676" s="22">
        <v>49</v>
      </c>
      <c r="F1676" s="22">
        <v>40</v>
      </c>
      <c r="G1676" s="22">
        <v>16000</v>
      </c>
      <c r="H1676" s="22" t="s">
        <v>5088</v>
      </c>
      <c r="I1676" s="26">
        <f>+IF(H1676='COSTOS VARIOS'!$C$1,'COSTOS VARIOS'!$C$2*'Precios ML'!V1676,'COSTOS VARIOS'!$B$2*'Precios ML'!V1676)</f>
        <v>627980</v>
      </c>
      <c r="J1676" s="22">
        <v>0</v>
      </c>
      <c r="K1676" s="27">
        <f t="shared" si="260"/>
        <v>10.4125</v>
      </c>
      <c r="L1676" s="27">
        <f t="shared" si="261"/>
        <v>10.4125</v>
      </c>
      <c r="M1676" s="26">
        <f>(INDEX(pesos!A:B,MATCH(L1676,pesos!A:A,1),2))</f>
        <v>16200</v>
      </c>
      <c r="N1676" s="26">
        <f>+R1676*'COSTOS VARIOS'!$O$1</f>
        <v>323000</v>
      </c>
      <c r="O1676" s="26">
        <f>+R1676*'COSTOS VARIOS'!$O$2</f>
        <v>6970.0000000000009</v>
      </c>
      <c r="P1676" s="26">
        <f>+R1676*'COSTOS VARIOS'!$O$3</f>
        <v>25500</v>
      </c>
      <c r="Q1676" s="26">
        <v>1</v>
      </c>
      <c r="R1676" s="26">
        <f t="shared" si="262"/>
        <v>1700000</v>
      </c>
      <c r="S1676" s="25">
        <f t="shared" si="263"/>
        <v>2699650</v>
      </c>
      <c r="T1676" s="28">
        <f t="shared" si="264"/>
        <v>0.16307669512714607</v>
      </c>
      <c r="U1676" s="29">
        <f t="shared" si="265"/>
        <v>3139900</v>
      </c>
      <c r="V1676" s="26">
        <f>+INDEX('LISTA DE PRECIOS EKM '!A:K,MATCH('Precios ML'!B1676,'LISTA DE PRECIOS EKM '!A:A,0),8)</f>
        <v>3139900</v>
      </c>
      <c r="W1676" s="26">
        <f t="shared" si="266"/>
        <v>3139900</v>
      </c>
      <c r="X1676" s="26">
        <f t="shared" si="267"/>
        <v>0</v>
      </c>
      <c r="Y1676" s="26"/>
      <c r="Z1676" s="26">
        <f t="shared" si="268"/>
        <v>3139900</v>
      </c>
      <c r="AA1676" s="30">
        <f t="shared" si="269"/>
        <v>0.84699999999999998</v>
      </c>
    </row>
    <row r="1677" spans="1:27">
      <c r="A1677" s="20" t="s">
        <v>6537</v>
      </c>
      <c r="B1677" s="20" t="s">
        <v>6538</v>
      </c>
      <c r="C1677" s="25">
        <v>1600000</v>
      </c>
      <c r="D1677" s="22">
        <v>85</v>
      </c>
      <c r="E1677" s="22">
        <v>49</v>
      </c>
      <c r="F1677" s="22">
        <v>40</v>
      </c>
      <c r="G1677" s="22">
        <v>16000</v>
      </c>
      <c r="H1677" s="22" t="s">
        <v>5088</v>
      </c>
      <c r="I1677" s="26">
        <f>+IF(H1677='COSTOS VARIOS'!$C$1,'COSTOS VARIOS'!$C$2*'Precios ML'!V1677,'COSTOS VARIOS'!$B$2*'Precios ML'!V1677)</f>
        <v>607980</v>
      </c>
      <c r="J1677" s="22">
        <v>0</v>
      </c>
      <c r="K1677" s="27">
        <f t="shared" si="260"/>
        <v>10.4125</v>
      </c>
      <c r="L1677" s="27">
        <f t="shared" si="261"/>
        <v>10.4125</v>
      </c>
      <c r="M1677" s="26">
        <f>(INDEX(pesos!A:B,MATCH(L1677,pesos!A:A,1),2))</f>
        <v>16200</v>
      </c>
      <c r="N1677" s="26">
        <f>+R1677*'COSTOS VARIOS'!$O$1</f>
        <v>304000</v>
      </c>
      <c r="O1677" s="26">
        <f>+R1677*'COSTOS VARIOS'!$O$2</f>
        <v>6560.0000000000009</v>
      </c>
      <c r="P1677" s="26">
        <f>+R1677*'COSTOS VARIOS'!$O$3</f>
        <v>24000</v>
      </c>
      <c r="Q1677" s="26">
        <v>1</v>
      </c>
      <c r="R1677" s="26">
        <f t="shared" si="262"/>
        <v>1600000</v>
      </c>
      <c r="S1677" s="25">
        <f t="shared" si="263"/>
        <v>2558740</v>
      </c>
      <c r="T1677" s="28">
        <f t="shared" si="264"/>
        <v>0.18804567873250111</v>
      </c>
      <c r="U1677" s="29">
        <f t="shared" si="265"/>
        <v>3039900</v>
      </c>
      <c r="V1677" s="26">
        <f>+INDEX('LISTA DE PRECIOS EKM '!A:K,MATCH('Precios ML'!B1677,'LISTA DE PRECIOS EKM '!A:A,0),8)</f>
        <v>3039900</v>
      </c>
      <c r="W1677" s="26">
        <f t="shared" si="266"/>
        <v>3039900</v>
      </c>
      <c r="X1677" s="26">
        <f t="shared" si="267"/>
        <v>0</v>
      </c>
      <c r="Y1677" s="26"/>
      <c r="Z1677" s="26">
        <f t="shared" si="268"/>
        <v>3039900</v>
      </c>
      <c r="AA1677" s="30">
        <f t="shared" si="269"/>
        <v>0.89993750000000006</v>
      </c>
    </row>
    <row r="1678" spans="1:27">
      <c r="A1678" s="20" t="s">
        <v>6537</v>
      </c>
      <c r="B1678" s="20" t="s">
        <v>6538</v>
      </c>
      <c r="C1678" s="25">
        <v>1600000</v>
      </c>
      <c r="D1678" s="22">
        <v>85</v>
      </c>
      <c r="E1678" s="22">
        <v>49</v>
      </c>
      <c r="F1678" s="22">
        <v>40</v>
      </c>
      <c r="G1678" s="22">
        <v>16000</v>
      </c>
      <c r="H1678" s="22" t="s">
        <v>5088</v>
      </c>
      <c r="I1678" s="26">
        <f>+IF(H1678='COSTOS VARIOS'!$C$1,'COSTOS VARIOS'!$C$2*'Precios ML'!V1678,'COSTOS VARIOS'!$B$2*'Precios ML'!V1678)</f>
        <v>607980</v>
      </c>
      <c r="J1678" s="22">
        <v>0</v>
      </c>
      <c r="K1678" s="27">
        <f t="shared" si="260"/>
        <v>10.4125</v>
      </c>
      <c r="L1678" s="27">
        <f t="shared" si="261"/>
        <v>10.4125</v>
      </c>
      <c r="M1678" s="26">
        <f>(INDEX(pesos!A:B,MATCH(L1678,pesos!A:A,1),2))</f>
        <v>16200</v>
      </c>
      <c r="N1678" s="26">
        <f>+R1678*'COSTOS VARIOS'!$O$1</f>
        <v>304000</v>
      </c>
      <c r="O1678" s="26">
        <f>+R1678*'COSTOS VARIOS'!$O$2</f>
        <v>6560.0000000000009</v>
      </c>
      <c r="P1678" s="26">
        <f>+R1678*'COSTOS VARIOS'!$O$3</f>
        <v>24000</v>
      </c>
      <c r="Q1678" s="26">
        <v>1</v>
      </c>
      <c r="R1678" s="26">
        <f t="shared" si="262"/>
        <v>1600000</v>
      </c>
      <c r="S1678" s="25">
        <f t="shared" si="263"/>
        <v>2558740</v>
      </c>
      <c r="T1678" s="28">
        <f t="shared" si="264"/>
        <v>0.18804567873250111</v>
      </c>
      <c r="U1678" s="29">
        <f t="shared" si="265"/>
        <v>3039900</v>
      </c>
      <c r="V1678" s="26">
        <f>+INDEX('LISTA DE PRECIOS EKM '!A:K,MATCH('Precios ML'!B1678,'LISTA DE PRECIOS EKM '!A:A,0),8)</f>
        <v>3039900</v>
      </c>
      <c r="W1678" s="26">
        <f t="shared" si="266"/>
        <v>3039900</v>
      </c>
      <c r="X1678" s="26">
        <f t="shared" si="267"/>
        <v>0</v>
      </c>
      <c r="Y1678" s="26"/>
      <c r="Z1678" s="26">
        <f t="shared" si="268"/>
        <v>3039900</v>
      </c>
      <c r="AA1678" s="30">
        <f t="shared" si="269"/>
        <v>0.89993750000000006</v>
      </c>
    </row>
    <row r="1679" spans="1:27">
      <c r="A1679" s="20" t="s">
        <v>6539</v>
      </c>
      <c r="B1679" s="20" t="s">
        <v>6540</v>
      </c>
      <c r="C1679" s="25">
        <v>1600000</v>
      </c>
      <c r="D1679" s="22">
        <v>85</v>
      </c>
      <c r="E1679" s="22">
        <v>49</v>
      </c>
      <c r="F1679" s="22">
        <v>40</v>
      </c>
      <c r="G1679" s="22">
        <v>16000</v>
      </c>
      <c r="H1679" s="22" t="s">
        <v>5088</v>
      </c>
      <c r="I1679" s="26">
        <f>+IF(H1679='COSTOS VARIOS'!$C$1,'COSTOS VARIOS'!$C$2*'Precios ML'!V1679,'COSTOS VARIOS'!$B$2*'Precios ML'!V1679)</f>
        <v>607980</v>
      </c>
      <c r="J1679" s="22">
        <v>0</v>
      </c>
      <c r="K1679" s="27">
        <f t="shared" si="260"/>
        <v>10.4125</v>
      </c>
      <c r="L1679" s="27">
        <f t="shared" si="261"/>
        <v>10.4125</v>
      </c>
      <c r="M1679" s="26">
        <f>(INDEX(pesos!A:B,MATCH(L1679,pesos!A:A,1),2))</f>
        <v>16200</v>
      </c>
      <c r="N1679" s="26">
        <f>+R1679*'COSTOS VARIOS'!$O$1</f>
        <v>304000</v>
      </c>
      <c r="O1679" s="26">
        <f>+R1679*'COSTOS VARIOS'!$O$2</f>
        <v>6560.0000000000009</v>
      </c>
      <c r="P1679" s="26">
        <f>+R1679*'COSTOS VARIOS'!$O$3</f>
        <v>24000</v>
      </c>
      <c r="Q1679" s="26">
        <v>1</v>
      </c>
      <c r="R1679" s="26">
        <f t="shared" si="262"/>
        <v>1600000</v>
      </c>
      <c r="S1679" s="25">
        <f t="shared" si="263"/>
        <v>2558740</v>
      </c>
      <c r="T1679" s="28">
        <f t="shared" si="264"/>
        <v>0.18804567873250111</v>
      </c>
      <c r="U1679" s="29">
        <f t="shared" si="265"/>
        <v>3039900</v>
      </c>
      <c r="V1679" s="26">
        <f>+INDEX('LISTA DE PRECIOS EKM '!A:K,MATCH('Precios ML'!B1679,'LISTA DE PRECIOS EKM '!A:A,0),8)</f>
        <v>3039900</v>
      </c>
      <c r="W1679" s="26">
        <f t="shared" si="266"/>
        <v>3039900</v>
      </c>
      <c r="X1679" s="26">
        <f t="shared" si="267"/>
        <v>0</v>
      </c>
      <c r="Y1679" s="26"/>
      <c r="Z1679" s="26">
        <f t="shared" si="268"/>
        <v>3039900</v>
      </c>
      <c r="AA1679" s="30">
        <f t="shared" si="269"/>
        <v>0.89993750000000006</v>
      </c>
    </row>
    <row r="1680" spans="1:27">
      <c r="A1680" s="20" t="s">
        <v>6539</v>
      </c>
      <c r="B1680" s="20" t="s">
        <v>6540</v>
      </c>
      <c r="C1680" s="25">
        <v>1600000</v>
      </c>
      <c r="D1680" s="22">
        <v>85</v>
      </c>
      <c r="E1680" s="22">
        <v>49</v>
      </c>
      <c r="F1680" s="22">
        <v>40</v>
      </c>
      <c r="G1680" s="22">
        <v>16000</v>
      </c>
      <c r="H1680" s="22" t="s">
        <v>5088</v>
      </c>
      <c r="I1680" s="26">
        <f>+IF(H1680='COSTOS VARIOS'!$C$1,'COSTOS VARIOS'!$C$2*'Precios ML'!V1680,'COSTOS VARIOS'!$B$2*'Precios ML'!V1680)</f>
        <v>607980</v>
      </c>
      <c r="J1680" s="22">
        <v>0</v>
      </c>
      <c r="K1680" s="27">
        <f t="shared" si="260"/>
        <v>10.4125</v>
      </c>
      <c r="L1680" s="27">
        <f t="shared" si="261"/>
        <v>10.4125</v>
      </c>
      <c r="M1680" s="26">
        <f>(INDEX(pesos!A:B,MATCH(L1680,pesos!A:A,1),2))</f>
        <v>16200</v>
      </c>
      <c r="N1680" s="26">
        <f>+R1680*'COSTOS VARIOS'!$O$1</f>
        <v>304000</v>
      </c>
      <c r="O1680" s="26">
        <f>+R1680*'COSTOS VARIOS'!$O$2</f>
        <v>6560.0000000000009</v>
      </c>
      <c r="P1680" s="26">
        <f>+R1680*'COSTOS VARIOS'!$O$3</f>
        <v>24000</v>
      </c>
      <c r="Q1680" s="26">
        <v>1</v>
      </c>
      <c r="R1680" s="26">
        <f t="shared" si="262"/>
        <v>1600000</v>
      </c>
      <c r="S1680" s="25">
        <f t="shared" si="263"/>
        <v>2558740</v>
      </c>
      <c r="T1680" s="28">
        <f t="shared" si="264"/>
        <v>0.18804567873250111</v>
      </c>
      <c r="U1680" s="29">
        <f t="shared" si="265"/>
        <v>3039900</v>
      </c>
      <c r="V1680" s="26">
        <f>+INDEX('LISTA DE PRECIOS EKM '!A:K,MATCH('Precios ML'!B1680,'LISTA DE PRECIOS EKM '!A:A,0),8)</f>
        <v>3039900</v>
      </c>
      <c r="W1680" s="26">
        <f t="shared" si="266"/>
        <v>3039900</v>
      </c>
      <c r="X1680" s="26">
        <f t="shared" si="267"/>
        <v>0</v>
      </c>
      <c r="Y1680" s="26"/>
      <c r="Z1680" s="26">
        <f t="shared" si="268"/>
        <v>3039900</v>
      </c>
      <c r="AA1680" s="30">
        <f t="shared" si="269"/>
        <v>0.89993750000000006</v>
      </c>
    </row>
    <row r="1681" spans="1:27">
      <c r="A1681" s="20" t="s">
        <v>6541</v>
      </c>
      <c r="B1681" s="20" t="s">
        <v>6542</v>
      </c>
      <c r="C1681" s="25">
        <v>1600000</v>
      </c>
      <c r="D1681" s="22">
        <v>85</v>
      </c>
      <c r="E1681" s="22">
        <v>49</v>
      </c>
      <c r="F1681" s="22">
        <v>40</v>
      </c>
      <c r="G1681" s="22">
        <v>16000</v>
      </c>
      <c r="H1681" s="22" t="s">
        <v>5088</v>
      </c>
      <c r="I1681" s="26">
        <f>+IF(H1681='COSTOS VARIOS'!$C$1,'COSTOS VARIOS'!$C$2*'Precios ML'!V1681,'COSTOS VARIOS'!$B$2*'Precios ML'!V1681)</f>
        <v>607980</v>
      </c>
      <c r="J1681" s="22">
        <v>0</v>
      </c>
      <c r="K1681" s="27">
        <f t="shared" si="260"/>
        <v>10.4125</v>
      </c>
      <c r="L1681" s="27">
        <f t="shared" si="261"/>
        <v>10.4125</v>
      </c>
      <c r="M1681" s="26">
        <f>(INDEX(pesos!A:B,MATCH(L1681,pesos!A:A,1),2))</f>
        <v>16200</v>
      </c>
      <c r="N1681" s="26">
        <f>+R1681*'COSTOS VARIOS'!$O$1</f>
        <v>304000</v>
      </c>
      <c r="O1681" s="26">
        <f>+R1681*'COSTOS VARIOS'!$O$2</f>
        <v>6560.0000000000009</v>
      </c>
      <c r="P1681" s="26">
        <f>+R1681*'COSTOS VARIOS'!$O$3</f>
        <v>24000</v>
      </c>
      <c r="Q1681" s="26">
        <v>1</v>
      </c>
      <c r="R1681" s="26">
        <f t="shared" si="262"/>
        <v>1600000</v>
      </c>
      <c r="S1681" s="25">
        <f t="shared" si="263"/>
        <v>2558740</v>
      </c>
      <c r="T1681" s="28">
        <f t="shared" si="264"/>
        <v>0.18804567873250111</v>
      </c>
      <c r="U1681" s="29">
        <f t="shared" si="265"/>
        <v>3039900</v>
      </c>
      <c r="V1681" s="26">
        <f>+INDEX('LISTA DE PRECIOS EKM '!A:K,MATCH('Precios ML'!B1681,'LISTA DE PRECIOS EKM '!A:A,0),8)</f>
        <v>3039900</v>
      </c>
      <c r="W1681" s="26">
        <f t="shared" si="266"/>
        <v>3039900</v>
      </c>
      <c r="X1681" s="26">
        <f t="shared" si="267"/>
        <v>0</v>
      </c>
      <c r="Y1681" s="26"/>
      <c r="Z1681" s="26">
        <f t="shared" si="268"/>
        <v>3039900</v>
      </c>
      <c r="AA1681" s="30">
        <f t="shared" si="269"/>
        <v>0.89993750000000006</v>
      </c>
    </row>
    <row r="1682" spans="1:27">
      <c r="A1682" s="20" t="s">
        <v>6541</v>
      </c>
      <c r="B1682" s="20" t="s">
        <v>6542</v>
      </c>
      <c r="C1682" s="25">
        <v>1600000</v>
      </c>
      <c r="D1682" s="22">
        <v>85</v>
      </c>
      <c r="E1682" s="22">
        <v>49</v>
      </c>
      <c r="F1682" s="22">
        <v>40</v>
      </c>
      <c r="G1682" s="22">
        <v>16000</v>
      </c>
      <c r="H1682" s="22" t="s">
        <v>5088</v>
      </c>
      <c r="I1682" s="26">
        <f>+IF(H1682='COSTOS VARIOS'!$C$1,'COSTOS VARIOS'!$C$2*'Precios ML'!V1682,'COSTOS VARIOS'!$B$2*'Precios ML'!V1682)</f>
        <v>607980</v>
      </c>
      <c r="J1682" s="22">
        <v>0</v>
      </c>
      <c r="K1682" s="27">
        <f t="shared" si="260"/>
        <v>10.4125</v>
      </c>
      <c r="L1682" s="27">
        <f t="shared" si="261"/>
        <v>10.4125</v>
      </c>
      <c r="M1682" s="26">
        <f>(INDEX(pesos!A:B,MATCH(L1682,pesos!A:A,1),2))</f>
        <v>16200</v>
      </c>
      <c r="N1682" s="26">
        <f>+R1682*'COSTOS VARIOS'!$O$1</f>
        <v>304000</v>
      </c>
      <c r="O1682" s="26">
        <f>+R1682*'COSTOS VARIOS'!$O$2</f>
        <v>6560.0000000000009</v>
      </c>
      <c r="P1682" s="26">
        <f>+R1682*'COSTOS VARIOS'!$O$3</f>
        <v>24000</v>
      </c>
      <c r="Q1682" s="26">
        <v>1</v>
      </c>
      <c r="R1682" s="26">
        <f t="shared" si="262"/>
        <v>1600000</v>
      </c>
      <c r="S1682" s="25">
        <f t="shared" si="263"/>
        <v>2558740</v>
      </c>
      <c r="T1682" s="28">
        <f t="shared" si="264"/>
        <v>0.18804567873250111</v>
      </c>
      <c r="U1682" s="29">
        <f t="shared" si="265"/>
        <v>3039900</v>
      </c>
      <c r="V1682" s="26">
        <f>+INDEX('LISTA DE PRECIOS EKM '!A:K,MATCH('Precios ML'!B1682,'LISTA DE PRECIOS EKM '!A:A,0),8)</f>
        <v>3039900</v>
      </c>
      <c r="W1682" s="26">
        <f t="shared" si="266"/>
        <v>3039900</v>
      </c>
      <c r="X1682" s="26">
        <f t="shared" si="267"/>
        <v>0</v>
      </c>
      <c r="Y1682" s="26"/>
      <c r="Z1682" s="26">
        <f t="shared" si="268"/>
        <v>3039900</v>
      </c>
      <c r="AA1682" s="30">
        <f t="shared" si="269"/>
        <v>0.89993750000000006</v>
      </c>
    </row>
    <row r="1683" spans="1:27">
      <c r="A1683" s="20" t="s">
        <v>6543</v>
      </c>
      <c r="B1683" s="20" t="s">
        <v>6544</v>
      </c>
      <c r="C1683" s="25">
        <v>1600000</v>
      </c>
      <c r="D1683" s="22">
        <v>85</v>
      </c>
      <c r="E1683" s="22">
        <v>49</v>
      </c>
      <c r="F1683" s="22">
        <v>40</v>
      </c>
      <c r="G1683" s="22">
        <v>16000</v>
      </c>
      <c r="H1683" s="22" t="s">
        <v>5088</v>
      </c>
      <c r="I1683" s="26">
        <f>+IF(H1683='COSTOS VARIOS'!$C$1,'COSTOS VARIOS'!$C$2*'Precios ML'!V1683,'COSTOS VARIOS'!$B$2*'Precios ML'!V1683)</f>
        <v>607980</v>
      </c>
      <c r="J1683" s="22">
        <v>0</v>
      </c>
      <c r="K1683" s="27">
        <f t="shared" si="260"/>
        <v>10.4125</v>
      </c>
      <c r="L1683" s="27">
        <f t="shared" si="261"/>
        <v>10.4125</v>
      </c>
      <c r="M1683" s="26">
        <f>(INDEX(pesos!A:B,MATCH(L1683,pesos!A:A,1),2))</f>
        <v>16200</v>
      </c>
      <c r="N1683" s="26">
        <f>+R1683*'COSTOS VARIOS'!$O$1</f>
        <v>304000</v>
      </c>
      <c r="O1683" s="26">
        <f>+R1683*'COSTOS VARIOS'!$O$2</f>
        <v>6560.0000000000009</v>
      </c>
      <c r="P1683" s="26">
        <f>+R1683*'COSTOS VARIOS'!$O$3</f>
        <v>24000</v>
      </c>
      <c r="Q1683" s="26">
        <v>1</v>
      </c>
      <c r="R1683" s="26">
        <f t="shared" si="262"/>
        <v>1600000</v>
      </c>
      <c r="S1683" s="25">
        <f t="shared" si="263"/>
        <v>2558740</v>
      </c>
      <c r="T1683" s="28">
        <f t="shared" si="264"/>
        <v>0.18804567873250111</v>
      </c>
      <c r="U1683" s="29">
        <f t="shared" si="265"/>
        <v>3039900</v>
      </c>
      <c r="V1683" s="26">
        <f>+INDEX('LISTA DE PRECIOS EKM '!A:K,MATCH('Precios ML'!B1683,'LISTA DE PRECIOS EKM '!A:A,0),8)</f>
        <v>3039900</v>
      </c>
      <c r="W1683" s="26">
        <f t="shared" si="266"/>
        <v>3039900</v>
      </c>
      <c r="X1683" s="26">
        <f t="shared" si="267"/>
        <v>0</v>
      </c>
      <c r="Y1683" s="26"/>
      <c r="Z1683" s="26">
        <f t="shared" si="268"/>
        <v>3039900</v>
      </c>
      <c r="AA1683" s="30">
        <f t="shared" si="269"/>
        <v>0.89993750000000006</v>
      </c>
    </row>
    <row r="1684" spans="1:27">
      <c r="A1684" s="20" t="s">
        <v>6543</v>
      </c>
      <c r="B1684" s="20" t="s">
        <v>6544</v>
      </c>
      <c r="C1684" s="25">
        <v>1600000</v>
      </c>
      <c r="D1684" s="22">
        <v>85</v>
      </c>
      <c r="E1684" s="22">
        <v>49</v>
      </c>
      <c r="F1684" s="22">
        <v>40</v>
      </c>
      <c r="G1684" s="22">
        <v>16000</v>
      </c>
      <c r="H1684" s="22" t="s">
        <v>5088</v>
      </c>
      <c r="I1684" s="26">
        <f>+IF(H1684='COSTOS VARIOS'!$C$1,'COSTOS VARIOS'!$C$2*'Precios ML'!V1684,'COSTOS VARIOS'!$B$2*'Precios ML'!V1684)</f>
        <v>607980</v>
      </c>
      <c r="J1684" s="22">
        <v>0</v>
      </c>
      <c r="K1684" s="27">
        <f t="shared" si="260"/>
        <v>10.4125</v>
      </c>
      <c r="L1684" s="27">
        <f t="shared" si="261"/>
        <v>10.4125</v>
      </c>
      <c r="M1684" s="26">
        <f>(INDEX(pesos!A:B,MATCH(L1684,pesos!A:A,1),2))</f>
        <v>16200</v>
      </c>
      <c r="N1684" s="26">
        <f>+R1684*'COSTOS VARIOS'!$O$1</f>
        <v>304000</v>
      </c>
      <c r="O1684" s="26">
        <f>+R1684*'COSTOS VARIOS'!$O$2</f>
        <v>6560.0000000000009</v>
      </c>
      <c r="P1684" s="26">
        <f>+R1684*'COSTOS VARIOS'!$O$3</f>
        <v>24000</v>
      </c>
      <c r="Q1684" s="26">
        <v>1</v>
      </c>
      <c r="R1684" s="26">
        <f t="shared" si="262"/>
        <v>1600000</v>
      </c>
      <c r="S1684" s="25">
        <f t="shared" si="263"/>
        <v>2558740</v>
      </c>
      <c r="T1684" s="28">
        <f t="shared" si="264"/>
        <v>0.18804567873250111</v>
      </c>
      <c r="U1684" s="29">
        <f t="shared" si="265"/>
        <v>3039900</v>
      </c>
      <c r="V1684" s="26">
        <f>+INDEX('LISTA DE PRECIOS EKM '!A:K,MATCH('Precios ML'!B1684,'LISTA DE PRECIOS EKM '!A:A,0),8)</f>
        <v>3039900</v>
      </c>
      <c r="W1684" s="26">
        <f t="shared" si="266"/>
        <v>3039900</v>
      </c>
      <c r="X1684" s="26">
        <f t="shared" si="267"/>
        <v>0</v>
      </c>
      <c r="Y1684" s="26"/>
      <c r="Z1684" s="26">
        <f t="shared" si="268"/>
        <v>3039900</v>
      </c>
      <c r="AA1684" s="30">
        <f t="shared" si="269"/>
        <v>0.89993750000000006</v>
      </c>
    </row>
    <row r="1685" spans="1:27">
      <c r="A1685" s="20" t="s">
        <v>6545</v>
      </c>
      <c r="B1685" s="20" t="s">
        <v>6546</v>
      </c>
      <c r="C1685" s="25">
        <v>1500000</v>
      </c>
      <c r="D1685" s="22">
        <v>85</v>
      </c>
      <c r="E1685" s="22">
        <v>49</v>
      </c>
      <c r="F1685" s="22">
        <v>40</v>
      </c>
      <c r="G1685" s="22">
        <v>16000</v>
      </c>
      <c r="H1685" s="22" t="s">
        <v>5088</v>
      </c>
      <c r="I1685" s="26">
        <f>+IF(H1685='COSTOS VARIOS'!$C$1,'COSTOS VARIOS'!$C$2*'Precios ML'!V1685,'COSTOS VARIOS'!$B$2*'Precios ML'!V1685)</f>
        <v>565980</v>
      </c>
      <c r="J1685" s="22">
        <v>0</v>
      </c>
      <c r="K1685" s="27">
        <f t="shared" si="260"/>
        <v>10.4125</v>
      </c>
      <c r="L1685" s="27">
        <f t="shared" si="261"/>
        <v>10.4125</v>
      </c>
      <c r="M1685" s="26">
        <f>(INDEX(pesos!A:B,MATCH(L1685,pesos!A:A,1),2))</f>
        <v>16200</v>
      </c>
      <c r="N1685" s="26">
        <f>+R1685*'COSTOS VARIOS'!$O$1</f>
        <v>285000</v>
      </c>
      <c r="O1685" s="26">
        <f>+R1685*'COSTOS VARIOS'!$O$2</f>
        <v>6150.0000000000009</v>
      </c>
      <c r="P1685" s="26">
        <f>+R1685*'COSTOS VARIOS'!$O$3</f>
        <v>22500</v>
      </c>
      <c r="Q1685" s="26">
        <v>1</v>
      </c>
      <c r="R1685" s="26">
        <f t="shared" si="262"/>
        <v>1500000</v>
      </c>
      <c r="S1685" s="25">
        <f t="shared" si="263"/>
        <v>2395830</v>
      </c>
      <c r="T1685" s="28">
        <f t="shared" si="264"/>
        <v>0.1811772955510198</v>
      </c>
      <c r="U1685" s="29">
        <f t="shared" si="265"/>
        <v>2829900</v>
      </c>
      <c r="V1685" s="26">
        <f>+INDEX('LISTA DE PRECIOS EKM '!A:K,MATCH('Precios ML'!B1685,'LISTA DE PRECIOS EKM '!A:A,0),8)</f>
        <v>2829900</v>
      </c>
      <c r="W1685" s="26">
        <f t="shared" si="266"/>
        <v>2829900</v>
      </c>
      <c r="X1685" s="26">
        <f t="shared" si="267"/>
        <v>0</v>
      </c>
      <c r="Y1685" s="26"/>
      <c r="Z1685" s="26">
        <f t="shared" si="268"/>
        <v>2829900</v>
      </c>
      <c r="AA1685" s="30">
        <f t="shared" si="269"/>
        <v>0.88660000000000005</v>
      </c>
    </row>
    <row r="1686" spans="1:27">
      <c r="A1686" s="20" t="s">
        <v>6545</v>
      </c>
      <c r="B1686" s="20" t="s">
        <v>6546</v>
      </c>
      <c r="C1686" s="25">
        <v>1500000</v>
      </c>
      <c r="D1686" s="22">
        <v>85</v>
      </c>
      <c r="E1686" s="22">
        <v>49</v>
      </c>
      <c r="F1686" s="22">
        <v>40</v>
      </c>
      <c r="G1686" s="22">
        <v>16000</v>
      </c>
      <c r="H1686" s="22" t="s">
        <v>5088</v>
      </c>
      <c r="I1686" s="26">
        <f>+IF(H1686='COSTOS VARIOS'!$C$1,'COSTOS VARIOS'!$C$2*'Precios ML'!V1686,'COSTOS VARIOS'!$B$2*'Precios ML'!V1686)</f>
        <v>565980</v>
      </c>
      <c r="J1686" s="22">
        <v>0</v>
      </c>
      <c r="K1686" s="27">
        <f t="shared" si="260"/>
        <v>10.4125</v>
      </c>
      <c r="L1686" s="27">
        <f t="shared" si="261"/>
        <v>10.4125</v>
      </c>
      <c r="M1686" s="26">
        <f>(INDEX(pesos!A:B,MATCH(L1686,pesos!A:A,1),2))</f>
        <v>16200</v>
      </c>
      <c r="N1686" s="26">
        <f>+R1686*'COSTOS VARIOS'!$O$1</f>
        <v>285000</v>
      </c>
      <c r="O1686" s="26">
        <f>+R1686*'COSTOS VARIOS'!$O$2</f>
        <v>6150.0000000000009</v>
      </c>
      <c r="P1686" s="26">
        <f>+R1686*'COSTOS VARIOS'!$O$3</f>
        <v>22500</v>
      </c>
      <c r="Q1686" s="26">
        <v>1</v>
      </c>
      <c r="R1686" s="26">
        <f t="shared" si="262"/>
        <v>1500000</v>
      </c>
      <c r="S1686" s="25">
        <f t="shared" si="263"/>
        <v>2395830</v>
      </c>
      <c r="T1686" s="28">
        <f t="shared" si="264"/>
        <v>0.1811772955510198</v>
      </c>
      <c r="U1686" s="29">
        <f t="shared" si="265"/>
        <v>2829900</v>
      </c>
      <c r="V1686" s="26">
        <f>+INDEX('LISTA DE PRECIOS EKM '!A:K,MATCH('Precios ML'!B1686,'LISTA DE PRECIOS EKM '!A:A,0),8)</f>
        <v>2829900</v>
      </c>
      <c r="W1686" s="26">
        <f t="shared" si="266"/>
        <v>2829900</v>
      </c>
      <c r="X1686" s="26">
        <f t="shared" si="267"/>
        <v>0</v>
      </c>
      <c r="Y1686" s="26"/>
      <c r="Z1686" s="26">
        <f t="shared" si="268"/>
        <v>2829900</v>
      </c>
      <c r="AA1686" s="30">
        <f t="shared" si="269"/>
        <v>0.88660000000000005</v>
      </c>
    </row>
    <row r="1687" spans="1:27">
      <c r="A1687" s="20" t="s">
        <v>6547</v>
      </c>
      <c r="B1687" s="20" t="s">
        <v>6548</v>
      </c>
      <c r="C1687" s="25">
        <v>615128</v>
      </c>
      <c r="D1687" s="22">
        <v>85</v>
      </c>
      <c r="E1687" s="22">
        <v>49</v>
      </c>
      <c r="F1687" s="22">
        <v>40</v>
      </c>
      <c r="G1687" s="22">
        <v>16000</v>
      </c>
      <c r="H1687" s="22" t="s">
        <v>5088</v>
      </c>
      <c r="I1687" s="26">
        <f>+IF(H1687='COSTOS VARIOS'!$C$1,'COSTOS VARIOS'!$C$2*'Precios ML'!V1687,'COSTOS VARIOS'!$B$2*'Precios ML'!V1687)</f>
        <v>265980</v>
      </c>
      <c r="J1687" s="22">
        <v>0</v>
      </c>
      <c r="K1687" s="27">
        <f t="shared" si="260"/>
        <v>10.4125</v>
      </c>
      <c r="L1687" s="27">
        <f t="shared" si="261"/>
        <v>10.4125</v>
      </c>
      <c r="M1687" s="26">
        <f>(INDEX(pesos!A:B,MATCH(L1687,pesos!A:A,1),2))</f>
        <v>16200</v>
      </c>
      <c r="N1687" s="26">
        <f>+R1687*'COSTOS VARIOS'!$O$1</f>
        <v>116874.32</v>
      </c>
      <c r="O1687" s="26">
        <f>+R1687*'COSTOS VARIOS'!$O$2</f>
        <v>2522.0248000000001</v>
      </c>
      <c r="P1687" s="26">
        <f>+R1687*'COSTOS VARIOS'!$O$3</f>
        <v>9226.92</v>
      </c>
      <c r="Q1687" s="26">
        <v>1</v>
      </c>
      <c r="R1687" s="26">
        <f t="shared" si="262"/>
        <v>615128</v>
      </c>
      <c r="S1687" s="25">
        <f t="shared" si="263"/>
        <v>1025931.2648</v>
      </c>
      <c r="T1687" s="28">
        <f t="shared" si="264"/>
        <v>0.29628567295807784</v>
      </c>
      <c r="U1687" s="29">
        <f t="shared" si="265"/>
        <v>1329900</v>
      </c>
      <c r="V1687" s="26">
        <f>+INDEX('LISTA DE PRECIOS EKM '!A:K,MATCH('Precios ML'!B1687,'LISTA DE PRECIOS EKM '!A:A,0),8)</f>
        <v>1329900</v>
      </c>
      <c r="W1687" s="26">
        <f t="shared" si="266"/>
        <v>1329900</v>
      </c>
      <c r="X1687" s="26">
        <f t="shared" si="267"/>
        <v>0</v>
      </c>
      <c r="Y1687" s="26"/>
      <c r="Z1687" s="26">
        <f t="shared" si="268"/>
        <v>1329900</v>
      </c>
      <c r="AA1687" s="30">
        <f t="shared" si="269"/>
        <v>1.1619890494336138</v>
      </c>
    </row>
    <row r="1688" spans="1:27">
      <c r="A1688" s="20" t="s">
        <v>6547</v>
      </c>
      <c r="B1688" s="20" t="s">
        <v>6548</v>
      </c>
      <c r="C1688" s="25">
        <v>615128</v>
      </c>
      <c r="D1688" s="22">
        <v>85</v>
      </c>
      <c r="E1688" s="22">
        <v>49</v>
      </c>
      <c r="F1688" s="22">
        <v>40</v>
      </c>
      <c r="G1688" s="22">
        <v>16000</v>
      </c>
      <c r="H1688" s="22" t="s">
        <v>5088</v>
      </c>
      <c r="I1688" s="26">
        <f>+IF(H1688='COSTOS VARIOS'!$C$1,'COSTOS VARIOS'!$C$2*'Precios ML'!V1688,'COSTOS VARIOS'!$B$2*'Precios ML'!V1688)</f>
        <v>265980</v>
      </c>
      <c r="J1688" s="22">
        <v>0</v>
      </c>
      <c r="K1688" s="27">
        <f t="shared" si="260"/>
        <v>10.4125</v>
      </c>
      <c r="L1688" s="27">
        <f t="shared" si="261"/>
        <v>10.4125</v>
      </c>
      <c r="M1688" s="26">
        <f>(INDEX(pesos!A:B,MATCH(L1688,pesos!A:A,1),2))</f>
        <v>16200</v>
      </c>
      <c r="N1688" s="26">
        <f>+R1688*'COSTOS VARIOS'!$O$1</f>
        <v>116874.32</v>
      </c>
      <c r="O1688" s="26">
        <f>+R1688*'COSTOS VARIOS'!$O$2</f>
        <v>2522.0248000000001</v>
      </c>
      <c r="P1688" s="26">
        <f>+R1688*'COSTOS VARIOS'!$O$3</f>
        <v>9226.92</v>
      </c>
      <c r="Q1688" s="26">
        <v>1</v>
      </c>
      <c r="R1688" s="26">
        <f t="shared" si="262"/>
        <v>615128</v>
      </c>
      <c r="S1688" s="25">
        <f t="shared" si="263"/>
        <v>1025931.2648</v>
      </c>
      <c r="T1688" s="28">
        <f t="shared" si="264"/>
        <v>0.29628567295807784</v>
      </c>
      <c r="U1688" s="29">
        <f t="shared" si="265"/>
        <v>1329900</v>
      </c>
      <c r="V1688" s="26">
        <f>+INDEX('LISTA DE PRECIOS EKM '!A:K,MATCH('Precios ML'!B1688,'LISTA DE PRECIOS EKM '!A:A,0),8)</f>
        <v>1329900</v>
      </c>
      <c r="W1688" s="26">
        <f t="shared" si="266"/>
        <v>1329900</v>
      </c>
      <c r="X1688" s="26">
        <f t="shared" si="267"/>
        <v>0</v>
      </c>
      <c r="Y1688" s="26"/>
      <c r="Z1688" s="26">
        <f t="shared" si="268"/>
        <v>1329900</v>
      </c>
      <c r="AA1688" s="30">
        <f t="shared" si="269"/>
        <v>1.1619890494336138</v>
      </c>
    </row>
    <row r="1689" spans="1:27">
      <c r="A1689" s="20" t="s">
        <v>6549</v>
      </c>
      <c r="B1689" s="20" t="s">
        <v>6550</v>
      </c>
      <c r="C1689" s="25">
        <v>1950000</v>
      </c>
      <c r="D1689" s="22">
        <v>85</v>
      </c>
      <c r="E1689" s="22">
        <v>49</v>
      </c>
      <c r="F1689" s="22">
        <v>40</v>
      </c>
      <c r="G1689" s="22">
        <v>16000</v>
      </c>
      <c r="H1689" s="22" t="s">
        <v>5088</v>
      </c>
      <c r="I1689" s="26">
        <f>+IF(H1689='COSTOS VARIOS'!$C$1,'COSTOS VARIOS'!$C$2*'Precios ML'!V1689,'COSTOS VARIOS'!$B$2*'Precios ML'!V1689)</f>
        <v>765980</v>
      </c>
      <c r="J1689" s="22">
        <v>0</v>
      </c>
      <c r="K1689" s="27">
        <f t="shared" si="260"/>
        <v>10.4125</v>
      </c>
      <c r="L1689" s="27">
        <f t="shared" si="261"/>
        <v>10.4125</v>
      </c>
      <c r="M1689" s="26">
        <f>(INDEX(pesos!A:B,MATCH(L1689,pesos!A:A,1),2))</f>
        <v>16200</v>
      </c>
      <c r="N1689" s="26">
        <f>+R1689*'COSTOS VARIOS'!$O$1</f>
        <v>370500</v>
      </c>
      <c r="O1689" s="26">
        <f>+R1689*'COSTOS VARIOS'!$O$2</f>
        <v>7995.0000000000009</v>
      </c>
      <c r="P1689" s="26">
        <f>+R1689*'COSTOS VARIOS'!$O$3</f>
        <v>29250</v>
      </c>
      <c r="Q1689" s="26">
        <v>1</v>
      </c>
      <c r="R1689" s="26">
        <f t="shared" si="262"/>
        <v>1950000</v>
      </c>
      <c r="S1689" s="25">
        <f t="shared" si="263"/>
        <v>3139925</v>
      </c>
      <c r="T1689" s="28">
        <f t="shared" si="264"/>
        <v>0.21974250977332255</v>
      </c>
      <c r="U1689" s="29">
        <f t="shared" si="265"/>
        <v>3829900</v>
      </c>
      <c r="V1689" s="26">
        <f>+INDEX('LISTA DE PRECIOS EKM '!A:K,MATCH('Precios ML'!B1689,'LISTA DE PRECIOS EKM '!A:A,0),8)</f>
        <v>3829900</v>
      </c>
      <c r="W1689" s="26">
        <f t="shared" si="266"/>
        <v>3829900</v>
      </c>
      <c r="X1689" s="26">
        <f t="shared" si="267"/>
        <v>0</v>
      </c>
      <c r="Y1689" s="26"/>
      <c r="Z1689" s="26">
        <f t="shared" si="268"/>
        <v>3829900</v>
      </c>
      <c r="AA1689" s="30">
        <f t="shared" si="269"/>
        <v>0.9640512820512821</v>
      </c>
    </row>
    <row r="1690" spans="1:27">
      <c r="A1690" s="20" t="s">
        <v>6549</v>
      </c>
      <c r="B1690" s="20" t="s">
        <v>6550</v>
      </c>
      <c r="C1690" s="25">
        <v>1950000</v>
      </c>
      <c r="D1690" s="22">
        <v>85</v>
      </c>
      <c r="E1690" s="22">
        <v>49</v>
      </c>
      <c r="F1690" s="22">
        <v>40</v>
      </c>
      <c r="G1690" s="22">
        <v>16000</v>
      </c>
      <c r="H1690" s="22" t="s">
        <v>5088</v>
      </c>
      <c r="I1690" s="26">
        <f>+IF(H1690='COSTOS VARIOS'!$C$1,'COSTOS VARIOS'!$C$2*'Precios ML'!V1690,'COSTOS VARIOS'!$B$2*'Precios ML'!V1690)</f>
        <v>765980</v>
      </c>
      <c r="J1690" s="22">
        <v>0</v>
      </c>
      <c r="K1690" s="27">
        <f t="shared" si="260"/>
        <v>10.4125</v>
      </c>
      <c r="L1690" s="27">
        <f t="shared" si="261"/>
        <v>10.4125</v>
      </c>
      <c r="M1690" s="26">
        <f>(INDEX(pesos!A:B,MATCH(L1690,pesos!A:A,1),2))</f>
        <v>16200</v>
      </c>
      <c r="N1690" s="26">
        <f>+R1690*'COSTOS VARIOS'!$O$1</f>
        <v>370500</v>
      </c>
      <c r="O1690" s="26">
        <f>+R1690*'COSTOS VARIOS'!$O$2</f>
        <v>7995.0000000000009</v>
      </c>
      <c r="P1690" s="26">
        <f>+R1690*'COSTOS VARIOS'!$O$3</f>
        <v>29250</v>
      </c>
      <c r="Q1690" s="26">
        <v>1</v>
      </c>
      <c r="R1690" s="26">
        <f t="shared" si="262"/>
        <v>1950000</v>
      </c>
      <c r="S1690" s="25">
        <f t="shared" si="263"/>
        <v>3139925</v>
      </c>
      <c r="T1690" s="28">
        <f t="shared" si="264"/>
        <v>0.21974250977332255</v>
      </c>
      <c r="U1690" s="29">
        <f t="shared" si="265"/>
        <v>3829900</v>
      </c>
      <c r="V1690" s="26">
        <f>+INDEX('LISTA DE PRECIOS EKM '!A:K,MATCH('Precios ML'!B1690,'LISTA DE PRECIOS EKM '!A:A,0),8)</f>
        <v>3829900</v>
      </c>
      <c r="W1690" s="26">
        <f t="shared" si="266"/>
        <v>3829900</v>
      </c>
      <c r="X1690" s="26">
        <f t="shared" si="267"/>
        <v>0</v>
      </c>
      <c r="Y1690" s="26"/>
      <c r="Z1690" s="26">
        <f t="shared" si="268"/>
        <v>3829900</v>
      </c>
      <c r="AA1690" s="30">
        <f t="shared" si="269"/>
        <v>0.9640512820512821</v>
      </c>
    </row>
    <row r="1691" spans="1:27">
      <c r="A1691" s="20" t="s">
        <v>6551</v>
      </c>
      <c r="B1691" s="20" t="s">
        <v>6552</v>
      </c>
      <c r="C1691" s="25">
        <v>1950000</v>
      </c>
      <c r="D1691" s="22">
        <v>85</v>
      </c>
      <c r="E1691" s="22">
        <v>49</v>
      </c>
      <c r="F1691" s="22">
        <v>40</v>
      </c>
      <c r="G1691" s="22">
        <v>16000</v>
      </c>
      <c r="H1691" s="22" t="s">
        <v>5088</v>
      </c>
      <c r="I1691" s="26">
        <f>+IF(H1691='COSTOS VARIOS'!$C$1,'COSTOS VARIOS'!$C$2*'Precios ML'!V1691,'COSTOS VARIOS'!$B$2*'Precios ML'!V1691)</f>
        <v>765980</v>
      </c>
      <c r="J1691" s="22">
        <v>0</v>
      </c>
      <c r="K1691" s="27">
        <f t="shared" si="260"/>
        <v>10.4125</v>
      </c>
      <c r="L1691" s="27">
        <f t="shared" si="261"/>
        <v>10.4125</v>
      </c>
      <c r="M1691" s="26">
        <f>(INDEX(pesos!A:B,MATCH(L1691,pesos!A:A,1),2))</f>
        <v>16200</v>
      </c>
      <c r="N1691" s="26">
        <f>+R1691*'COSTOS VARIOS'!$O$1</f>
        <v>370500</v>
      </c>
      <c r="O1691" s="26">
        <f>+R1691*'COSTOS VARIOS'!$O$2</f>
        <v>7995.0000000000009</v>
      </c>
      <c r="P1691" s="26">
        <f>+R1691*'COSTOS VARIOS'!$O$3</f>
        <v>29250</v>
      </c>
      <c r="Q1691" s="26">
        <v>1</v>
      </c>
      <c r="R1691" s="26">
        <f t="shared" si="262"/>
        <v>1950000</v>
      </c>
      <c r="S1691" s="25">
        <f t="shared" si="263"/>
        <v>3139925</v>
      </c>
      <c r="T1691" s="28">
        <f t="shared" si="264"/>
        <v>0.21974250977332255</v>
      </c>
      <c r="U1691" s="29">
        <f t="shared" si="265"/>
        <v>3829900</v>
      </c>
      <c r="V1691" s="26">
        <f>+INDEX('LISTA DE PRECIOS EKM '!A:K,MATCH('Precios ML'!B1691,'LISTA DE PRECIOS EKM '!A:A,0),8)</f>
        <v>3829900</v>
      </c>
      <c r="W1691" s="26">
        <f t="shared" si="266"/>
        <v>3829900</v>
      </c>
      <c r="X1691" s="26">
        <f t="shared" si="267"/>
        <v>0</v>
      </c>
      <c r="Y1691" s="26"/>
      <c r="Z1691" s="26">
        <f t="shared" si="268"/>
        <v>3829900</v>
      </c>
      <c r="AA1691" s="30">
        <f t="shared" si="269"/>
        <v>0.9640512820512821</v>
      </c>
    </row>
    <row r="1692" spans="1:27">
      <c r="A1692" s="20" t="s">
        <v>6551</v>
      </c>
      <c r="B1692" s="20" t="s">
        <v>6552</v>
      </c>
      <c r="C1692" s="25">
        <v>1950000</v>
      </c>
      <c r="D1692" s="22">
        <v>85</v>
      </c>
      <c r="E1692" s="22">
        <v>49</v>
      </c>
      <c r="F1692" s="22">
        <v>40</v>
      </c>
      <c r="G1692" s="22">
        <v>16000</v>
      </c>
      <c r="H1692" s="22" t="s">
        <v>5088</v>
      </c>
      <c r="I1692" s="26">
        <f>+IF(H1692='COSTOS VARIOS'!$C$1,'COSTOS VARIOS'!$C$2*'Precios ML'!V1692,'COSTOS VARIOS'!$B$2*'Precios ML'!V1692)</f>
        <v>765980</v>
      </c>
      <c r="J1692" s="22">
        <v>0</v>
      </c>
      <c r="K1692" s="27">
        <f t="shared" si="260"/>
        <v>10.4125</v>
      </c>
      <c r="L1692" s="27">
        <f t="shared" si="261"/>
        <v>10.4125</v>
      </c>
      <c r="M1692" s="26">
        <f>(INDEX(pesos!A:B,MATCH(L1692,pesos!A:A,1),2))</f>
        <v>16200</v>
      </c>
      <c r="N1692" s="26">
        <f>+R1692*'COSTOS VARIOS'!$O$1</f>
        <v>370500</v>
      </c>
      <c r="O1692" s="26">
        <f>+R1692*'COSTOS VARIOS'!$O$2</f>
        <v>7995.0000000000009</v>
      </c>
      <c r="P1692" s="26">
        <f>+R1692*'COSTOS VARIOS'!$O$3</f>
        <v>29250</v>
      </c>
      <c r="Q1692" s="26">
        <v>1</v>
      </c>
      <c r="R1692" s="26">
        <f t="shared" si="262"/>
        <v>1950000</v>
      </c>
      <c r="S1692" s="25">
        <f t="shared" si="263"/>
        <v>3139925</v>
      </c>
      <c r="T1692" s="28">
        <f t="shared" si="264"/>
        <v>0.21974250977332255</v>
      </c>
      <c r="U1692" s="29">
        <f t="shared" si="265"/>
        <v>3829900</v>
      </c>
      <c r="V1692" s="26">
        <f>+INDEX('LISTA DE PRECIOS EKM '!A:K,MATCH('Precios ML'!B1692,'LISTA DE PRECIOS EKM '!A:A,0),8)</f>
        <v>3829900</v>
      </c>
      <c r="W1692" s="26">
        <f t="shared" si="266"/>
        <v>3829900</v>
      </c>
      <c r="X1692" s="26">
        <f t="shared" si="267"/>
        <v>0</v>
      </c>
      <c r="Y1692" s="26"/>
      <c r="Z1692" s="26">
        <f t="shared" si="268"/>
        <v>3829900</v>
      </c>
      <c r="AA1692" s="30">
        <f t="shared" si="269"/>
        <v>0.9640512820512821</v>
      </c>
    </row>
    <row r="1693" spans="1:27">
      <c r="A1693" s="20" t="s">
        <v>6553</v>
      </c>
      <c r="B1693" s="20" t="s">
        <v>6554</v>
      </c>
      <c r="C1693" s="25">
        <v>1910000</v>
      </c>
      <c r="D1693" s="22">
        <v>85</v>
      </c>
      <c r="E1693" s="22">
        <v>49</v>
      </c>
      <c r="F1693" s="22">
        <v>40</v>
      </c>
      <c r="G1693" s="22">
        <v>16000</v>
      </c>
      <c r="H1693" s="22" t="s">
        <v>5088</v>
      </c>
      <c r="I1693" s="26">
        <f>+IF(H1693='COSTOS VARIOS'!$C$1,'COSTOS VARIOS'!$C$2*'Precios ML'!V1693,'COSTOS VARIOS'!$B$2*'Precios ML'!V1693)</f>
        <v>765980</v>
      </c>
      <c r="J1693" s="22">
        <v>0</v>
      </c>
      <c r="K1693" s="27">
        <f t="shared" si="260"/>
        <v>10.4125</v>
      </c>
      <c r="L1693" s="27">
        <f t="shared" si="261"/>
        <v>10.4125</v>
      </c>
      <c r="M1693" s="26">
        <f>(INDEX(pesos!A:B,MATCH(L1693,pesos!A:A,1),2))</f>
        <v>16200</v>
      </c>
      <c r="N1693" s="26">
        <f>+R1693*'COSTOS VARIOS'!$O$1</f>
        <v>362900</v>
      </c>
      <c r="O1693" s="26">
        <f>+R1693*'COSTOS VARIOS'!$O$2</f>
        <v>7831.0000000000009</v>
      </c>
      <c r="P1693" s="26">
        <f>+R1693*'COSTOS VARIOS'!$O$3</f>
        <v>28650</v>
      </c>
      <c r="Q1693" s="26">
        <v>1</v>
      </c>
      <c r="R1693" s="26">
        <f t="shared" si="262"/>
        <v>1910000</v>
      </c>
      <c r="S1693" s="25">
        <f t="shared" si="263"/>
        <v>3091561</v>
      </c>
      <c r="T1693" s="28">
        <f t="shared" si="264"/>
        <v>0.23882401155920907</v>
      </c>
      <c r="U1693" s="29">
        <f t="shared" si="265"/>
        <v>3829900</v>
      </c>
      <c r="V1693" s="26">
        <f>+INDEX('LISTA DE PRECIOS EKM '!A:K,MATCH('Precios ML'!B1693,'LISTA DE PRECIOS EKM '!A:A,0),8)</f>
        <v>3829900</v>
      </c>
      <c r="W1693" s="26">
        <f t="shared" si="266"/>
        <v>3829900</v>
      </c>
      <c r="X1693" s="26">
        <f t="shared" si="267"/>
        <v>0</v>
      </c>
      <c r="Y1693" s="26"/>
      <c r="Z1693" s="26">
        <f t="shared" si="268"/>
        <v>3829900</v>
      </c>
      <c r="AA1693" s="30">
        <f t="shared" si="269"/>
        <v>1.0051832460732983</v>
      </c>
    </row>
    <row r="1694" spans="1:27">
      <c r="A1694" s="20" t="s">
        <v>6553</v>
      </c>
      <c r="B1694" s="20" t="s">
        <v>6554</v>
      </c>
      <c r="C1694" s="25">
        <v>1910000</v>
      </c>
      <c r="D1694" s="22">
        <v>85</v>
      </c>
      <c r="E1694" s="22">
        <v>49</v>
      </c>
      <c r="F1694" s="22">
        <v>40</v>
      </c>
      <c r="G1694" s="22">
        <v>16000</v>
      </c>
      <c r="H1694" s="22" t="s">
        <v>5088</v>
      </c>
      <c r="I1694" s="26">
        <f>+IF(H1694='COSTOS VARIOS'!$C$1,'COSTOS VARIOS'!$C$2*'Precios ML'!V1694,'COSTOS VARIOS'!$B$2*'Precios ML'!V1694)</f>
        <v>765980</v>
      </c>
      <c r="J1694" s="22">
        <v>0</v>
      </c>
      <c r="K1694" s="27">
        <f t="shared" si="260"/>
        <v>10.4125</v>
      </c>
      <c r="L1694" s="27">
        <f t="shared" si="261"/>
        <v>10.4125</v>
      </c>
      <c r="M1694" s="26">
        <f>(INDEX(pesos!A:B,MATCH(L1694,pesos!A:A,1),2))</f>
        <v>16200</v>
      </c>
      <c r="N1694" s="26">
        <f>+R1694*'COSTOS VARIOS'!$O$1</f>
        <v>362900</v>
      </c>
      <c r="O1694" s="26">
        <f>+R1694*'COSTOS VARIOS'!$O$2</f>
        <v>7831.0000000000009</v>
      </c>
      <c r="P1694" s="26">
        <f>+R1694*'COSTOS VARIOS'!$O$3</f>
        <v>28650</v>
      </c>
      <c r="Q1694" s="26">
        <v>1</v>
      </c>
      <c r="R1694" s="26">
        <f t="shared" si="262"/>
        <v>1910000</v>
      </c>
      <c r="S1694" s="25">
        <f t="shared" si="263"/>
        <v>3091561</v>
      </c>
      <c r="T1694" s="28">
        <f t="shared" si="264"/>
        <v>0.23882401155920907</v>
      </c>
      <c r="U1694" s="29">
        <f t="shared" si="265"/>
        <v>3829900</v>
      </c>
      <c r="V1694" s="26">
        <f>+INDEX('LISTA DE PRECIOS EKM '!A:K,MATCH('Precios ML'!B1694,'LISTA DE PRECIOS EKM '!A:A,0),8)</f>
        <v>3829900</v>
      </c>
      <c r="W1694" s="26">
        <f t="shared" si="266"/>
        <v>3829900</v>
      </c>
      <c r="X1694" s="26">
        <f t="shared" si="267"/>
        <v>0</v>
      </c>
      <c r="Y1694" s="26"/>
      <c r="Z1694" s="26">
        <f t="shared" si="268"/>
        <v>3829900</v>
      </c>
      <c r="AA1694" s="30">
        <f t="shared" si="269"/>
        <v>1.0051832460732983</v>
      </c>
    </row>
    <row r="1695" spans="1:27">
      <c r="A1695" s="20" t="s">
        <v>6555</v>
      </c>
      <c r="B1695" s="20" t="s">
        <v>6556</v>
      </c>
      <c r="C1695" s="25">
        <v>1180680</v>
      </c>
      <c r="D1695" s="22">
        <v>85</v>
      </c>
      <c r="E1695" s="22">
        <v>49</v>
      </c>
      <c r="F1695" s="22">
        <v>40</v>
      </c>
      <c r="G1695" s="22">
        <v>16000</v>
      </c>
      <c r="H1695" s="22" t="s">
        <v>5088</v>
      </c>
      <c r="I1695" s="26">
        <f>+IF(H1695='COSTOS VARIOS'!$C$1,'COSTOS VARIOS'!$C$2*'Precios ML'!V1695,'COSTOS VARIOS'!$B$2*'Precios ML'!V1695)</f>
        <v>623980</v>
      </c>
      <c r="J1695" s="22">
        <v>0</v>
      </c>
      <c r="K1695" s="27">
        <f t="shared" si="260"/>
        <v>10.4125</v>
      </c>
      <c r="L1695" s="27">
        <f t="shared" si="261"/>
        <v>10.4125</v>
      </c>
      <c r="M1695" s="26">
        <f>(INDEX(pesos!A:B,MATCH(L1695,pesos!A:A,1),2))</f>
        <v>16200</v>
      </c>
      <c r="N1695" s="26">
        <f>+R1695*'COSTOS VARIOS'!$O$1</f>
        <v>224329.2</v>
      </c>
      <c r="O1695" s="26">
        <f>+R1695*'COSTOS VARIOS'!$O$2</f>
        <v>4840.7880000000005</v>
      </c>
      <c r="P1695" s="26">
        <f>+R1695*'COSTOS VARIOS'!$O$3</f>
        <v>17710.2</v>
      </c>
      <c r="Q1695" s="26">
        <v>1</v>
      </c>
      <c r="R1695" s="26">
        <f t="shared" si="262"/>
        <v>1180680</v>
      </c>
      <c r="S1695" s="25">
        <f t="shared" si="263"/>
        <v>2067740.1879999998</v>
      </c>
      <c r="T1695" s="28">
        <f t="shared" si="264"/>
        <v>0.50884526891054471</v>
      </c>
      <c r="U1695" s="29">
        <f t="shared" si="265"/>
        <v>3119900</v>
      </c>
      <c r="V1695" s="26">
        <f>+INDEX('LISTA DE PRECIOS EKM '!A:K,MATCH('Precios ML'!B1695,'LISTA DE PRECIOS EKM '!A:A,0),8)</f>
        <v>3119900</v>
      </c>
      <c r="W1695" s="26">
        <f t="shared" si="266"/>
        <v>3119900</v>
      </c>
      <c r="X1695" s="26">
        <f t="shared" si="267"/>
        <v>0</v>
      </c>
      <c r="Y1695" s="26"/>
      <c r="Z1695" s="26">
        <f t="shared" si="268"/>
        <v>3119900</v>
      </c>
      <c r="AA1695" s="30">
        <f t="shared" si="269"/>
        <v>1.6424602771284347</v>
      </c>
    </row>
    <row r="1696" spans="1:27">
      <c r="A1696" s="20" t="s">
        <v>6555</v>
      </c>
      <c r="B1696" s="20" t="s">
        <v>6556</v>
      </c>
      <c r="C1696" s="25">
        <v>1180680</v>
      </c>
      <c r="D1696" s="22">
        <v>85</v>
      </c>
      <c r="E1696" s="22">
        <v>49</v>
      </c>
      <c r="F1696" s="22">
        <v>40</v>
      </c>
      <c r="G1696" s="22">
        <v>16000</v>
      </c>
      <c r="H1696" s="22" t="s">
        <v>5088</v>
      </c>
      <c r="I1696" s="26">
        <f>+IF(H1696='COSTOS VARIOS'!$C$1,'COSTOS VARIOS'!$C$2*'Precios ML'!V1696,'COSTOS VARIOS'!$B$2*'Precios ML'!V1696)</f>
        <v>623980</v>
      </c>
      <c r="J1696" s="22">
        <v>0</v>
      </c>
      <c r="K1696" s="27">
        <f t="shared" si="260"/>
        <v>10.4125</v>
      </c>
      <c r="L1696" s="27">
        <f t="shared" si="261"/>
        <v>10.4125</v>
      </c>
      <c r="M1696" s="26">
        <f>(INDEX(pesos!A:B,MATCH(L1696,pesos!A:A,1),2))</f>
        <v>16200</v>
      </c>
      <c r="N1696" s="26">
        <f>+R1696*'COSTOS VARIOS'!$O$1</f>
        <v>224329.2</v>
      </c>
      <c r="O1696" s="26">
        <f>+R1696*'COSTOS VARIOS'!$O$2</f>
        <v>4840.7880000000005</v>
      </c>
      <c r="P1696" s="26">
        <f>+R1696*'COSTOS VARIOS'!$O$3</f>
        <v>17710.2</v>
      </c>
      <c r="Q1696" s="26">
        <v>1</v>
      </c>
      <c r="R1696" s="26">
        <f t="shared" si="262"/>
        <v>1180680</v>
      </c>
      <c r="S1696" s="25">
        <f t="shared" si="263"/>
        <v>2067740.1879999998</v>
      </c>
      <c r="T1696" s="28">
        <f t="shared" si="264"/>
        <v>0.50884526891054471</v>
      </c>
      <c r="U1696" s="29">
        <f t="shared" si="265"/>
        <v>3119900</v>
      </c>
      <c r="V1696" s="26">
        <f>+INDEX('LISTA DE PRECIOS EKM '!A:K,MATCH('Precios ML'!B1696,'LISTA DE PRECIOS EKM '!A:A,0),8)</f>
        <v>3119900</v>
      </c>
      <c r="W1696" s="26">
        <f t="shared" si="266"/>
        <v>3119900</v>
      </c>
      <c r="X1696" s="26">
        <f t="shared" si="267"/>
        <v>0</v>
      </c>
      <c r="Y1696" s="26"/>
      <c r="Z1696" s="26">
        <f t="shared" si="268"/>
        <v>3119900</v>
      </c>
      <c r="AA1696" s="30">
        <f t="shared" si="269"/>
        <v>1.6424602771284347</v>
      </c>
    </row>
    <row r="1697" spans="1:27">
      <c r="A1697" s="20" t="s">
        <v>6557</v>
      </c>
      <c r="B1697" s="20" t="s">
        <v>6558</v>
      </c>
      <c r="C1697" s="25">
        <v>360000</v>
      </c>
      <c r="D1697" s="22">
        <v>85</v>
      </c>
      <c r="E1697" s="22">
        <v>49</v>
      </c>
      <c r="F1697" s="22">
        <v>40</v>
      </c>
      <c r="G1697" s="22">
        <v>16000</v>
      </c>
      <c r="H1697" s="22" t="s">
        <v>5088</v>
      </c>
      <c r="I1697" s="26">
        <f>+IF(H1697='COSTOS VARIOS'!$C$1,'COSTOS VARIOS'!$C$2*'Precios ML'!V1697,'COSTOS VARIOS'!$B$2*'Precios ML'!V1697)</f>
        <v>165980</v>
      </c>
      <c r="J1697" s="22">
        <v>0</v>
      </c>
      <c r="K1697" s="27">
        <f t="shared" si="260"/>
        <v>10.4125</v>
      </c>
      <c r="L1697" s="27">
        <f t="shared" si="261"/>
        <v>10.4125</v>
      </c>
      <c r="M1697" s="26">
        <f>(INDEX(pesos!A:B,MATCH(L1697,pesos!A:A,1),2))</f>
        <v>16200</v>
      </c>
      <c r="N1697" s="26">
        <f>+R1697*'COSTOS VARIOS'!$O$1</f>
        <v>68400</v>
      </c>
      <c r="O1697" s="26">
        <f>+R1697*'COSTOS VARIOS'!$O$2</f>
        <v>1476.0000000000002</v>
      </c>
      <c r="P1697" s="26">
        <f>+R1697*'COSTOS VARIOS'!$O$3</f>
        <v>5400</v>
      </c>
      <c r="Q1697" s="26">
        <v>1</v>
      </c>
      <c r="R1697" s="26">
        <f t="shared" si="262"/>
        <v>360000</v>
      </c>
      <c r="S1697" s="25">
        <f t="shared" si="263"/>
        <v>617456</v>
      </c>
      <c r="T1697" s="28">
        <f t="shared" si="264"/>
        <v>0.34406338265398673</v>
      </c>
      <c r="U1697" s="29">
        <f t="shared" si="265"/>
        <v>829900</v>
      </c>
      <c r="V1697" s="26">
        <f>+INDEX('LISTA DE PRECIOS EKM '!A:K,MATCH('Precios ML'!B1697,'LISTA DE PRECIOS EKM '!A:A,0),8)</f>
        <v>829900</v>
      </c>
      <c r="W1697" s="26">
        <f t="shared" si="266"/>
        <v>829900</v>
      </c>
      <c r="X1697" s="26">
        <f t="shared" si="267"/>
        <v>0</v>
      </c>
      <c r="Y1697" s="26"/>
      <c r="Z1697" s="26">
        <f t="shared" si="268"/>
        <v>829900</v>
      </c>
      <c r="AA1697" s="30">
        <f t="shared" si="269"/>
        <v>1.305277777777778</v>
      </c>
    </row>
    <row r="1698" spans="1:27">
      <c r="A1698" s="20" t="s">
        <v>6557</v>
      </c>
      <c r="B1698" s="20" t="s">
        <v>6558</v>
      </c>
      <c r="C1698" s="25">
        <v>360000</v>
      </c>
      <c r="D1698" s="22">
        <v>85</v>
      </c>
      <c r="E1698" s="22">
        <v>49</v>
      </c>
      <c r="F1698" s="22">
        <v>40</v>
      </c>
      <c r="G1698" s="22">
        <v>16000</v>
      </c>
      <c r="H1698" s="22" t="s">
        <v>5088</v>
      </c>
      <c r="I1698" s="26">
        <f>+IF(H1698='COSTOS VARIOS'!$C$1,'COSTOS VARIOS'!$C$2*'Precios ML'!V1698,'COSTOS VARIOS'!$B$2*'Precios ML'!V1698)</f>
        <v>165980</v>
      </c>
      <c r="J1698" s="22">
        <v>0</v>
      </c>
      <c r="K1698" s="27">
        <f t="shared" si="260"/>
        <v>10.4125</v>
      </c>
      <c r="L1698" s="27">
        <f t="shared" si="261"/>
        <v>10.4125</v>
      </c>
      <c r="M1698" s="26">
        <f>(INDEX(pesos!A:B,MATCH(L1698,pesos!A:A,1),2))</f>
        <v>16200</v>
      </c>
      <c r="N1698" s="26">
        <f>+R1698*'COSTOS VARIOS'!$O$1</f>
        <v>68400</v>
      </c>
      <c r="O1698" s="26">
        <f>+R1698*'COSTOS VARIOS'!$O$2</f>
        <v>1476.0000000000002</v>
      </c>
      <c r="P1698" s="26">
        <f>+R1698*'COSTOS VARIOS'!$O$3</f>
        <v>5400</v>
      </c>
      <c r="Q1698" s="26">
        <v>1</v>
      </c>
      <c r="R1698" s="26">
        <f t="shared" si="262"/>
        <v>360000</v>
      </c>
      <c r="S1698" s="25">
        <f t="shared" si="263"/>
        <v>617456</v>
      </c>
      <c r="T1698" s="28">
        <f t="shared" si="264"/>
        <v>0.34406338265398673</v>
      </c>
      <c r="U1698" s="29">
        <f t="shared" si="265"/>
        <v>829900</v>
      </c>
      <c r="V1698" s="26">
        <f>+INDEX('LISTA DE PRECIOS EKM '!A:K,MATCH('Precios ML'!B1698,'LISTA DE PRECIOS EKM '!A:A,0),8)</f>
        <v>829900</v>
      </c>
      <c r="W1698" s="26">
        <f t="shared" si="266"/>
        <v>829900</v>
      </c>
      <c r="X1698" s="26">
        <f t="shared" si="267"/>
        <v>0</v>
      </c>
      <c r="Y1698" s="26"/>
      <c r="Z1698" s="26">
        <f t="shared" si="268"/>
        <v>829900</v>
      </c>
      <c r="AA1698" s="30">
        <f t="shared" si="269"/>
        <v>1.305277777777778</v>
      </c>
    </row>
    <row r="1699" spans="1:27">
      <c r="A1699" s="20" t="s">
        <v>6559</v>
      </c>
      <c r="B1699" s="20" t="s">
        <v>6560</v>
      </c>
      <c r="C1699" s="25">
        <v>615128</v>
      </c>
      <c r="D1699" s="22">
        <v>85</v>
      </c>
      <c r="E1699" s="22">
        <v>49</v>
      </c>
      <c r="F1699" s="22">
        <v>40</v>
      </c>
      <c r="G1699" s="22">
        <v>16000</v>
      </c>
      <c r="H1699" s="22" t="s">
        <v>5088</v>
      </c>
      <c r="I1699" s="26">
        <f>+IF(H1699='COSTOS VARIOS'!$C$1,'COSTOS VARIOS'!$C$2*'Precios ML'!V1699,'COSTOS VARIOS'!$B$2*'Precios ML'!V1699)</f>
        <v>265980</v>
      </c>
      <c r="J1699" s="22">
        <v>0</v>
      </c>
      <c r="K1699" s="27">
        <f t="shared" si="260"/>
        <v>10.4125</v>
      </c>
      <c r="L1699" s="27">
        <f t="shared" si="261"/>
        <v>10.4125</v>
      </c>
      <c r="M1699" s="26">
        <f>(INDEX(pesos!A:B,MATCH(L1699,pesos!A:A,1),2))</f>
        <v>16200</v>
      </c>
      <c r="N1699" s="26">
        <f>+R1699*'COSTOS VARIOS'!$O$1</f>
        <v>116874.32</v>
      </c>
      <c r="O1699" s="26">
        <f>+R1699*'COSTOS VARIOS'!$O$2</f>
        <v>2522.0248000000001</v>
      </c>
      <c r="P1699" s="26">
        <f>+R1699*'COSTOS VARIOS'!$O$3</f>
        <v>9226.92</v>
      </c>
      <c r="Q1699" s="26">
        <v>1</v>
      </c>
      <c r="R1699" s="26">
        <f t="shared" si="262"/>
        <v>615128</v>
      </c>
      <c r="S1699" s="25">
        <f t="shared" si="263"/>
        <v>1025931.2648</v>
      </c>
      <c r="T1699" s="28">
        <f t="shared" si="264"/>
        <v>0.29628567295807784</v>
      </c>
      <c r="U1699" s="29">
        <f t="shared" si="265"/>
        <v>1329900</v>
      </c>
      <c r="V1699" s="26">
        <f>+INDEX('LISTA DE PRECIOS EKM '!A:K,MATCH('Precios ML'!B1699,'LISTA DE PRECIOS EKM '!A:A,0),8)</f>
        <v>1329900</v>
      </c>
      <c r="W1699" s="26">
        <f t="shared" si="266"/>
        <v>1329900</v>
      </c>
      <c r="X1699" s="26">
        <f t="shared" si="267"/>
        <v>0</v>
      </c>
      <c r="Y1699" s="26"/>
      <c r="Z1699" s="26">
        <f t="shared" si="268"/>
        <v>1329900</v>
      </c>
      <c r="AA1699" s="30">
        <f t="shared" si="269"/>
        <v>1.1619890494336138</v>
      </c>
    </row>
    <row r="1700" spans="1:27">
      <c r="A1700" s="20" t="s">
        <v>6559</v>
      </c>
      <c r="B1700" s="20" t="s">
        <v>6560</v>
      </c>
      <c r="C1700" s="25">
        <v>615128</v>
      </c>
      <c r="D1700" s="22">
        <v>85</v>
      </c>
      <c r="E1700" s="22">
        <v>49</v>
      </c>
      <c r="F1700" s="22">
        <v>40</v>
      </c>
      <c r="G1700" s="22">
        <v>16000</v>
      </c>
      <c r="H1700" s="22" t="s">
        <v>5088</v>
      </c>
      <c r="I1700" s="26">
        <f>+IF(H1700='COSTOS VARIOS'!$C$1,'COSTOS VARIOS'!$C$2*'Precios ML'!V1700,'COSTOS VARIOS'!$B$2*'Precios ML'!V1700)</f>
        <v>265980</v>
      </c>
      <c r="J1700" s="22">
        <v>0</v>
      </c>
      <c r="K1700" s="27">
        <f t="shared" si="260"/>
        <v>10.4125</v>
      </c>
      <c r="L1700" s="27">
        <f t="shared" si="261"/>
        <v>10.4125</v>
      </c>
      <c r="M1700" s="26">
        <f>(INDEX(pesos!A:B,MATCH(L1700,pesos!A:A,1),2))</f>
        <v>16200</v>
      </c>
      <c r="N1700" s="26">
        <f>+R1700*'COSTOS VARIOS'!$O$1</f>
        <v>116874.32</v>
      </c>
      <c r="O1700" s="26">
        <f>+R1700*'COSTOS VARIOS'!$O$2</f>
        <v>2522.0248000000001</v>
      </c>
      <c r="P1700" s="26">
        <f>+R1700*'COSTOS VARIOS'!$O$3</f>
        <v>9226.92</v>
      </c>
      <c r="Q1700" s="26">
        <v>1</v>
      </c>
      <c r="R1700" s="26">
        <f t="shared" si="262"/>
        <v>615128</v>
      </c>
      <c r="S1700" s="25">
        <f t="shared" si="263"/>
        <v>1025931.2648</v>
      </c>
      <c r="T1700" s="28">
        <f t="shared" si="264"/>
        <v>0.29628567295807784</v>
      </c>
      <c r="U1700" s="29">
        <f t="shared" si="265"/>
        <v>1329900</v>
      </c>
      <c r="V1700" s="26">
        <f>+INDEX('LISTA DE PRECIOS EKM '!A:K,MATCH('Precios ML'!B1700,'LISTA DE PRECIOS EKM '!A:A,0),8)</f>
        <v>1329900</v>
      </c>
      <c r="W1700" s="26">
        <f t="shared" si="266"/>
        <v>1329900</v>
      </c>
      <c r="X1700" s="26">
        <f t="shared" si="267"/>
        <v>0</v>
      </c>
      <c r="Y1700" s="26"/>
      <c r="Z1700" s="26">
        <f t="shared" si="268"/>
        <v>1329900</v>
      </c>
      <c r="AA1700" s="30">
        <f t="shared" si="269"/>
        <v>1.1619890494336138</v>
      </c>
    </row>
    <row r="1701" spans="1:27">
      <c r="A1701" s="20" t="s">
        <v>6561</v>
      </c>
      <c r="B1701" s="20" t="s">
        <v>6562</v>
      </c>
      <c r="C1701" s="25">
        <v>1950000</v>
      </c>
      <c r="D1701" s="22">
        <v>85</v>
      </c>
      <c r="E1701" s="22">
        <v>49</v>
      </c>
      <c r="F1701" s="22">
        <v>40</v>
      </c>
      <c r="G1701" s="22">
        <v>16000</v>
      </c>
      <c r="H1701" s="22" t="s">
        <v>5088</v>
      </c>
      <c r="I1701" s="26">
        <f>+IF(H1701='COSTOS VARIOS'!$C$1,'COSTOS VARIOS'!$C$2*'Precios ML'!V1701,'COSTOS VARIOS'!$B$2*'Precios ML'!V1701)</f>
        <v>765980</v>
      </c>
      <c r="J1701" s="22">
        <v>0</v>
      </c>
      <c r="K1701" s="27">
        <f t="shared" si="260"/>
        <v>10.4125</v>
      </c>
      <c r="L1701" s="27">
        <f t="shared" si="261"/>
        <v>10.4125</v>
      </c>
      <c r="M1701" s="26">
        <f>(INDEX(pesos!A:B,MATCH(L1701,pesos!A:A,1),2))</f>
        <v>16200</v>
      </c>
      <c r="N1701" s="26">
        <f>+R1701*'COSTOS VARIOS'!$O$1</f>
        <v>370500</v>
      </c>
      <c r="O1701" s="26">
        <f>+R1701*'COSTOS VARIOS'!$O$2</f>
        <v>7995.0000000000009</v>
      </c>
      <c r="P1701" s="26">
        <f>+R1701*'COSTOS VARIOS'!$O$3</f>
        <v>29250</v>
      </c>
      <c r="Q1701" s="26">
        <v>1</v>
      </c>
      <c r="R1701" s="26">
        <f t="shared" si="262"/>
        <v>1950000</v>
      </c>
      <c r="S1701" s="25">
        <f t="shared" si="263"/>
        <v>3139925</v>
      </c>
      <c r="T1701" s="28">
        <f t="shared" si="264"/>
        <v>0.21974250977332255</v>
      </c>
      <c r="U1701" s="29">
        <f t="shared" si="265"/>
        <v>3829900</v>
      </c>
      <c r="V1701" s="26">
        <f>+INDEX('LISTA DE PRECIOS EKM '!A:K,MATCH('Precios ML'!B1701,'LISTA DE PRECIOS EKM '!A:A,0),8)</f>
        <v>3829900</v>
      </c>
      <c r="W1701" s="26">
        <f t="shared" si="266"/>
        <v>3829900</v>
      </c>
      <c r="X1701" s="26">
        <f t="shared" si="267"/>
        <v>0</v>
      </c>
      <c r="Y1701" s="26"/>
      <c r="Z1701" s="26">
        <f t="shared" si="268"/>
        <v>3829900</v>
      </c>
      <c r="AA1701" s="30">
        <f t="shared" si="269"/>
        <v>0.9640512820512821</v>
      </c>
    </row>
    <row r="1702" spans="1:27">
      <c r="A1702" s="20" t="s">
        <v>6561</v>
      </c>
      <c r="B1702" s="20" t="s">
        <v>6562</v>
      </c>
      <c r="C1702" s="25">
        <v>1950000</v>
      </c>
      <c r="D1702" s="22">
        <v>85</v>
      </c>
      <c r="E1702" s="22">
        <v>49</v>
      </c>
      <c r="F1702" s="22">
        <v>40</v>
      </c>
      <c r="G1702" s="22">
        <v>16000</v>
      </c>
      <c r="H1702" s="22" t="s">
        <v>5088</v>
      </c>
      <c r="I1702" s="26">
        <f>+IF(H1702='COSTOS VARIOS'!$C$1,'COSTOS VARIOS'!$C$2*'Precios ML'!V1702,'COSTOS VARIOS'!$B$2*'Precios ML'!V1702)</f>
        <v>765980</v>
      </c>
      <c r="J1702" s="22">
        <v>0</v>
      </c>
      <c r="K1702" s="27">
        <f t="shared" si="260"/>
        <v>10.4125</v>
      </c>
      <c r="L1702" s="27">
        <f t="shared" si="261"/>
        <v>10.4125</v>
      </c>
      <c r="M1702" s="26">
        <f>(INDEX(pesos!A:B,MATCH(L1702,pesos!A:A,1),2))</f>
        <v>16200</v>
      </c>
      <c r="N1702" s="26">
        <f>+R1702*'COSTOS VARIOS'!$O$1</f>
        <v>370500</v>
      </c>
      <c r="O1702" s="26">
        <f>+R1702*'COSTOS VARIOS'!$O$2</f>
        <v>7995.0000000000009</v>
      </c>
      <c r="P1702" s="26">
        <f>+R1702*'COSTOS VARIOS'!$O$3</f>
        <v>29250</v>
      </c>
      <c r="Q1702" s="26">
        <v>1</v>
      </c>
      <c r="R1702" s="26">
        <f t="shared" si="262"/>
        <v>1950000</v>
      </c>
      <c r="S1702" s="25">
        <f t="shared" si="263"/>
        <v>3139925</v>
      </c>
      <c r="T1702" s="28">
        <f t="shared" si="264"/>
        <v>0.21974250977332255</v>
      </c>
      <c r="U1702" s="29">
        <f t="shared" si="265"/>
        <v>3829900</v>
      </c>
      <c r="V1702" s="26">
        <f>+INDEX('LISTA DE PRECIOS EKM '!A:K,MATCH('Precios ML'!B1702,'LISTA DE PRECIOS EKM '!A:A,0),8)</f>
        <v>3829900</v>
      </c>
      <c r="W1702" s="26">
        <f t="shared" si="266"/>
        <v>3829900</v>
      </c>
      <c r="X1702" s="26">
        <f t="shared" si="267"/>
        <v>0</v>
      </c>
      <c r="Y1702" s="26"/>
      <c r="Z1702" s="26">
        <f t="shared" si="268"/>
        <v>3829900</v>
      </c>
      <c r="AA1702" s="30">
        <f t="shared" si="269"/>
        <v>0.9640512820512821</v>
      </c>
    </row>
    <row r="1703" spans="1:27">
      <c r="A1703" s="20" t="s">
        <v>6563</v>
      </c>
      <c r="B1703" s="20" t="s">
        <v>6564</v>
      </c>
      <c r="C1703" s="25">
        <v>1180680</v>
      </c>
      <c r="D1703" s="22">
        <v>85</v>
      </c>
      <c r="E1703" s="22">
        <v>49</v>
      </c>
      <c r="F1703" s="22">
        <v>40</v>
      </c>
      <c r="G1703" s="22">
        <v>16000</v>
      </c>
      <c r="H1703" s="22" t="s">
        <v>5088</v>
      </c>
      <c r="I1703" s="26">
        <f>+IF(H1703='COSTOS VARIOS'!$C$1,'COSTOS VARIOS'!$C$2*'Precios ML'!V1703,'COSTOS VARIOS'!$B$2*'Precios ML'!V1703)</f>
        <v>623980</v>
      </c>
      <c r="J1703" s="22">
        <v>0</v>
      </c>
      <c r="K1703" s="27">
        <f t="shared" si="260"/>
        <v>10.4125</v>
      </c>
      <c r="L1703" s="27">
        <f t="shared" si="261"/>
        <v>10.4125</v>
      </c>
      <c r="M1703" s="26">
        <f>(INDEX(pesos!A:B,MATCH(L1703,pesos!A:A,1),2))</f>
        <v>16200</v>
      </c>
      <c r="N1703" s="26">
        <f>+R1703*'COSTOS VARIOS'!$O$1</f>
        <v>224329.2</v>
      </c>
      <c r="O1703" s="26">
        <f>+R1703*'COSTOS VARIOS'!$O$2</f>
        <v>4840.7880000000005</v>
      </c>
      <c r="P1703" s="26">
        <f>+R1703*'COSTOS VARIOS'!$O$3</f>
        <v>17710.2</v>
      </c>
      <c r="Q1703" s="26">
        <v>1</v>
      </c>
      <c r="R1703" s="26">
        <f t="shared" si="262"/>
        <v>1180680</v>
      </c>
      <c r="S1703" s="25">
        <f t="shared" si="263"/>
        <v>2067740.1879999998</v>
      </c>
      <c r="T1703" s="28">
        <f t="shared" si="264"/>
        <v>0.50884526891054471</v>
      </c>
      <c r="U1703" s="29">
        <f t="shared" si="265"/>
        <v>3119900</v>
      </c>
      <c r="V1703" s="26">
        <f>+INDEX('LISTA DE PRECIOS EKM '!A:K,MATCH('Precios ML'!B1703,'LISTA DE PRECIOS EKM '!A:A,0),8)</f>
        <v>3119900</v>
      </c>
      <c r="W1703" s="26">
        <f t="shared" si="266"/>
        <v>3119900</v>
      </c>
      <c r="X1703" s="26">
        <f t="shared" si="267"/>
        <v>0</v>
      </c>
      <c r="Y1703" s="26"/>
      <c r="Z1703" s="26">
        <f t="shared" si="268"/>
        <v>3119900</v>
      </c>
      <c r="AA1703" s="30">
        <f t="shared" si="269"/>
        <v>1.6424602771284347</v>
      </c>
    </row>
    <row r="1704" spans="1:27">
      <c r="A1704" s="20" t="s">
        <v>6563</v>
      </c>
      <c r="B1704" s="20" t="s">
        <v>6564</v>
      </c>
      <c r="C1704" s="25">
        <v>1180680</v>
      </c>
      <c r="D1704" s="22">
        <v>85</v>
      </c>
      <c r="E1704" s="22">
        <v>49</v>
      </c>
      <c r="F1704" s="22">
        <v>40</v>
      </c>
      <c r="G1704" s="22">
        <v>16000</v>
      </c>
      <c r="H1704" s="22" t="s">
        <v>5088</v>
      </c>
      <c r="I1704" s="26">
        <f>+IF(H1704='COSTOS VARIOS'!$C$1,'COSTOS VARIOS'!$C$2*'Precios ML'!V1704,'COSTOS VARIOS'!$B$2*'Precios ML'!V1704)</f>
        <v>623980</v>
      </c>
      <c r="J1704" s="22">
        <v>0</v>
      </c>
      <c r="K1704" s="27">
        <f t="shared" si="260"/>
        <v>10.4125</v>
      </c>
      <c r="L1704" s="27">
        <f t="shared" si="261"/>
        <v>10.4125</v>
      </c>
      <c r="M1704" s="26">
        <f>(INDEX(pesos!A:B,MATCH(L1704,pesos!A:A,1),2))</f>
        <v>16200</v>
      </c>
      <c r="N1704" s="26">
        <f>+R1704*'COSTOS VARIOS'!$O$1</f>
        <v>224329.2</v>
      </c>
      <c r="O1704" s="26">
        <f>+R1704*'COSTOS VARIOS'!$O$2</f>
        <v>4840.7880000000005</v>
      </c>
      <c r="P1704" s="26">
        <f>+R1704*'COSTOS VARIOS'!$O$3</f>
        <v>17710.2</v>
      </c>
      <c r="Q1704" s="26">
        <v>1</v>
      </c>
      <c r="R1704" s="26">
        <f t="shared" si="262"/>
        <v>1180680</v>
      </c>
      <c r="S1704" s="25">
        <f t="shared" si="263"/>
        <v>2067740.1879999998</v>
      </c>
      <c r="T1704" s="28">
        <f t="shared" si="264"/>
        <v>0.50884526891054471</v>
      </c>
      <c r="U1704" s="29">
        <f t="shared" si="265"/>
        <v>3119900</v>
      </c>
      <c r="V1704" s="26">
        <f>+INDEX('LISTA DE PRECIOS EKM '!A:K,MATCH('Precios ML'!B1704,'LISTA DE PRECIOS EKM '!A:A,0),8)</f>
        <v>3119900</v>
      </c>
      <c r="W1704" s="26">
        <f t="shared" si="266"/>
        <v>3119900</v>
      </c>
      <c r="X1704" s="26">
        <f t="shared" si="267"/>
        <v>0</v>
      </c>
      <c r="Y1704" s="26"/>
      <c r="Z1704" s="26">
        <f t="shared" si="268"/>
        <v>3119900</v>
      </c>
      <c r="AA1704" s="30">
        <f t="shared" si="269"/>
        <v>1.6424602771284347</v>
      </c>
    </row>
    <row r="1705" spans="1:27">
      <c r="A1705" s="20" t="s">
        <v>6565</v>
      </c>
      <c r="B1705" s="20" t="s">
        <v>6566</v>
      </c>
      <c r="C1705" s="25">
        <v>1500000</v>
      </c>
      <c r="D1705" s="22">
        <v>85</v>
      </c>
      <c r="E1705" s="22">
        <v>49</v>
      </c>
      <c r="F1705" s="22">
        <v>40</v>
      </c>
      <c r="G1705" s="22">
        <v>16000</v>
      </c>
      <c r="H1705" s="22" t="s">
        <v>5088</v>
      </c>
      <c r="I1705" s="26">
        <f>+IF(H1705='COSTOS VARIOS'!$C$1,'COSTOS VARIOS'!$C$2*'Precios ML'!V1705,'COSTOS VARIOS'!$B$2*'Precios ML'!V1705)</f>
        <v>669980</v>
      </c>
      <c r="J1705" s="22">
        <v>0</v>
      </c>
      <c r="K1705" s="27">
        <f t="shared" si="260"/>
        <v>10.4125</v>
      </c>
      <c r="L1705" s="27">
        <f t="shared" si="261"/>
        <v>10.4125</v>
      </c>
      <c r="M1705" s="26">
        <f>(INDEX(pesos!A:B,MATCH(L1705,pesos!A:A,1),2))</f>
        <v>16200</v>
      </c>
      <c r="N1705" s="26">
        <f>+R1705*'COSTOS VARIOS'!$O$1</f>
        <v>285000</v>
      </c>
      <c r="O1705" s="26">
        <f>+R1705*'COSTOS VARIOS'!$O$2</f>
        <v>6150.0000000000009</v>
      </c>
      <c r="P1705" s="26">
        <f>+R1705*'COSTOS VARIOS'!$O$3</f>
        <v>22500</v>
      </c>
      <c r="Q1705" s="26">
        <v>1</v>
      </c>
      <c r="R1705" s="26">
        <f t="shared" si="262"/>
        <v>1500000</v>
      </c>
      <c r="S1705" s="25">
        <f t="shared" si="263"/>
        <v>2499830</v>
      </c>
      <c r="T1705" s="28">
        <f t="shared" si="264"/>
        <v>0.34005112347639632</v>
      </c>
      <c r="U1705" s="29">
        <f t="shared" si="265"/>
        <v>3349900</v>
      </c>
      <c r="V1705" s="26">
        <f>+INDEX('LISTA DE PRECIOS EKM '!A:K,MATCH('Precios ML'!B1705,'LISTA DE PRECIOS EKM '!A:A,0),8)</f>
        <v>3349900</v>
      </c>
      <c r="W1705" s="26">
        <f t="shared" si="266"/>
        <v>3349900</v>
      </c>
      <c r="X1705" s="26">
        <f t="shared" si="267"/>
        <v>0</v>
      </c>
      <c r="Y1705" s="26"/>
      <c r="Z1705" s="26">
        <f t="shared" si="268"/>
        <v>3349900</v>
      </c>
      <c r="AA1705" s="30">
        <f t="shared" si="269"/>
        <v>1.2332666666666667</v>
      </c>
    </row>
    <row r="1706" spans="1:27">
      <c r="A1706" s="20" t="s">
        <v>6565</v>
      </c>
      <c r="B1706" s="20" t="s">
        <v>6566</v>
      </c>
      <c r="C1706" s="25">
        <v>1500000</v>
      </c>
      <c r="D1706" s="22">
        <v>85</v>
      </c>
      <c r="E1706" s="22">
        <v>49</v>
      </c>
      <c r="F1706" s="22">
        <v>40</v>
      </c>
      <c r="G1706" s="22">
        <v>16000</v>
      </c>
      <c r="H1706" s="22" t="s">
        <v>5088</v>
      </c>
      <c r="I1706" s="26">
        <f>+IF(H1706='COSTOS VARIOS'!$C$1,'COSTOS VARIOS'!$C$2*'Precios ML'!V1706,'COSTOS VARIOS'!$B$2*'Precios ML'!V1706)</f>
        <v>669980</v>
      </c>
      <c r="J1706" s="22">
        <v>0</v>
      </c>
      <c r="K1706" s="27">
        <f t="shared" si="260"/>
        <v>10.4125</v>
      </c>
      <c r="L1706" s="27">
        <f t="shared" si="261"/>
        <v>10.4125</v>
      </c>
      <c r="M1706" s="26">
        <f>(INDEX(pesos!A:B,MATCH(L1706,pesos!A:A,1),2))</f>
        <v>16200</v>
      </c>
      <c r="N1706" s="26">
        <f>+R1706*'COSTOS VARIOS'!$O$1</f>
        <v>285000</v>
      </c>
      <c r="O1706" s="26">
        <f>+R1706*'COSTOS VARIOS'!$O$2</f>
        <v>6150.0000000000009</v>
      </c>
      <c r="P1706" s="26">
        <f>+R1706*'COSTOS VARIOS'!$O$3</f>
        <v>22500</v>
      </c>
      <c r="Q1706" s="26">
        <v>1</v>
      </c>
      <c r="R1706" s="26">
        <f t="shared" si="262"/>
        <v>1500000</v>
      </c>
      <c r="S1706" s="25">
        <f t="shared" si="263"/>
        <v>2499830</v>
      </c>
      <c r="T1706" s="28">
        <f t="shared" si="264"/>
        <v>0.34005112347639632</v>
      </c>
      <c r="U1706" s="29">
        <f t="shared" si="265"/>
        <v>3349900</v>
      </c>
      <c r="V1706" s="26">
        <f>+INDEX('LISTA DE PRECIOS EKM '!A:K,MATCH('Precios ML'!B1706,'LISTA DE PRECIOS EKM '!A:A,0),8)</f>
        <v>3349900</v>
      </c>
      <c r="W1706" s="26">
        <f t="shared" si="266"/>
        <v>3349900</v>
      </c>
      <c r="X1706" s="26">
        <f t="shared" si="267"/>
        <v>0</v>
      </c>
      <c r="Y1706" s="26"/>
      <c r="Z1706" s="26">
        <f t="shared" si="268"/>
        <v>3349900</v>
      </c>
      <c r="AA1706" s="30">
        <f t="shared" si="269"/>
        <v>1.2332666666666667</v>
      </c>
    </row>
    <row r="1707" spans="1:27">
      <c r="A1707" s="20" t="s">
        <v>6567</v>
      </c>
      <c r="B1707" s="20" t="s">
        <v>6568</v>
      </c>
      <c r="C1707" s="25">
        <v>1862000</v>
      </c>
      <c r="D1707" s="22">
        <v>85</v>
      </c>
      <c r="E1707" s="22">
        <v>49</v>
      </c>
      <c r="F1707" s="22">
        <v>40</v>
      </c>
      <c r="G1707" s="22">
        <v>16000</v>
      </c>
      <c r="H1707" s="22" t="s">
        <v>5088</v>
      </c>
      <c r="I1707" s="26">
        <f>+IF(H1707='COSTOS VARIOS'!$C$1,'COSTOS VARIOS'!$C$2*'Precios ML'!V1707,'COSTOS VARIOS'!$B$2*'Precios ML'!V1707)</f>
        <v>727980</v>
      </c>
      <c r="J1707" s="22">
        <v>0</v>
      </c>
      <c r="K1707" s="27">
        <f t="shared" si="260"/>
        <v>10.4125</v>
      </c>
      <c r="L1707" s="27">
        <f t="shared" si="261"/>
        <v>10.4125</v>
      </c>
      <c r="M1707" s="26">
        <f>(INDEX(pesos!A:B,MATCH(L1707,pesos!A:A,1),2))</f>
        <v>16200</v>
      </c>
      <c r="N1707" s="26">
        <f>+R1707*'COSTOS VARIOS'!$O$1</f>
        <v>353780</v>
      </c>
      <c r="O1707" s="26">
        <f>+R1707*'COSTOS VARIOS'!$O$2</f>
        <v>7634.2000000000007</v>
      </c>
      <c r="P1707" s="26">
        <f>+R1707*'COSTOS VARIOS'!$O$3</f>
        <v>27930</v>
      </c>
      <c r="Q1707" s="26">
        <v>1</v>
      </c>
      <c r="R1707" s="26">
        <f t="shared" si="262"/>
        <v>1862000</v>
      </c>
      <c r="S1707" s="25">
        <f t="shared" si="263"/>
        <v>2995524.2</v>
      </c>
      <c r="T1707" s="28">
        <f t="shared" si="264"/>
        <v>0.21511286739062219</v>
      </c>
      <c r="U1707" s="29">
        <f t="shared" si="265"/>
        <v>3639900</v>
      </c>
      <c r="V1707" s="26">
        <f>+INDEX('LISTA DE PRECIOS EKM '!A:K,MATCH('Precios ML'!B1707,'LISTA DE PRECIOS EKM '!A:A,0),8)</f>
        <v>3639900</v>
      </c>
      <c r="W1707" s="26">
        <f t="shared" si="266"/>
        <v>3639900</v>
      </c>
      <c r="X1707" s="26">
        <f t="shared" si="267"/>
        <v>0</v>
      </c>
      <c r="Y1707" s="26"/>
      <c r="Z1707" s="26">
        <f t="shared" si="268"/>
        <v>3639900</v>
      </c>
      <c r="AA1707" s="30">
        <f t="shared" si="269"/>
        <v>0.95483351235230929</v>
      </c>
    </row>
    <row r="1708" spans="1:27">
      <c r="A1708" s="20" t="s">
        <v>6567</v>
      </c>
      <c r="B1708" s="20" t="s">
        <v>6568</v>
      </c>
      <c r="C1708" s="25">
        <v>1862000</v>
      </c>
      <c r="D1708" s="22">
        <v>85</v>
      </c>
      <c r="E1708" s="22">
        <v>49</v>
      </c>
      <c r="F1708" s="22">
        <v>40</v>
      </c>
      <c r="G1708" s="22">
        <v>16000</v>
      </c>
      <c r="H1708" s="22" t="s">
        <v>5088</v>
      </c>
      <c r="I1708" s="26">
        <f>+IF(H1708='COSTOS VARIOS'!$C$1,'COSTOS VARIOS'!$C$2*'Precios ML'!V1708,'COSTOS VARIOS'!$B$2*'Precios ML'!V1708)</f>
        <v>727980</v>
      </c>
      <c r="J1708" s="22">
        <v>0</v>
      </c>
      <c r="K1708" s="27">
        <f t="shared" si="260"/>
        <v>10.4125</v>
      </c>
      <c r="L1708" s="27">
        <f t="shared" si="261"/>
        <v>10.4125</v>
      </c>
      <c r="M1708" s="26">
        <f>(INDEX(pesos!A:B,MATCH(L1708,pesos!A:A,1),2))</f>
        <v>16200</v>
      </c>
      <c r="N1708" s="26">
        <f>+R1708*'COSTOS VARIOS'!$O$1</f>
        <v>353780</v>
      </c>
      <c r="O1708" s="26">
        <f>+R1708*'COSTOS VARIOS'!$O$2</f>
        <v>7634.2000000000007</v>
      </c>
      <c r="P1708" s="26">
        <f>+R1708*'COSTOS VARIOS'!$O$3</f>
        <v>27930</v>
      </c>
      <c r="Q1708" s="26">
        <v>1</v>
      </c>
      <c r="R1708" s="26">
        <f t="shared" si="262"/>
        <v>1862000</v>
      </c>
      <c r="S1708" s="25">
        <f t="shared" si="263"/>
        <v>2995524.2</v>
      </c>
      <c r="T1708" s="28">
        <f t="shared" si="264"/>
        <v>0.21511286739062219</v>
      </c>
      <c r="U1708" s="29">
        <f t="shared" si="265"/>
        <v>3639900</v>
      </c>
      <c r="V1708" s="26">
        <f>+INDEX('LISTA DE PRECIOS EKM '!A:K,MATCH('Precios ML'!B1708,'LISTA DE PRECIOS EKM '!A:A,0),8)</f>
        <v>3639900</v>
      </c>
      <c r="W1708" s="26">
        <f t="shared" si="266"/>
        <v>3639900</v>
      </c>
      <c r="X1708" s="26">
        <f t="shared" si="267"/>
        <v>0</v>
      </c>
      <c r="Y1708" s="26"/>
      <c r="Z1708" s="26">
        <f t="shared" si="268"/>
        <v>3639900</v>
      </c>
      <c r="AA1708" s="30">
        <f t="shared" si="269"/>
        <v>0.95483351235230929</v>
      </c>
    </row>
    <row r="1709" spans="1:27">
      <c r="A1709" s="20" t="s">
        <v>6569</v>
      </c>
      <c r="B1709" s="20" t="s">
        <v>6570</v>
      </c>
      <c r="C1709" s="25">
        <v>1862000</v>
      </c>
      <c r="D1709" s="22">
        <v>85</v>
      </c>
      <c r="E1709" s="22">
        <v>49</v>
      </c>
      <c r="F1709" s="22">
        <v>40</v>
      </c>
      <c r="G1709" s="22">
        <v>16000</v>
      </c>
      <c r="H1709" s="22" t="s">
        <v>5088</v>
      </c>
      <c r="I1709" s="26">
        <f>+IF(H1709='COSTOS VARIOS'!$C$1,'COSTOS VARIOS'!$C$2*'Precios ML'!V1709,'COSTOS VARIOS'!$B$2*'Precios ML'!V1709)</f>
        <v>727980</v>
      </c>
      <c r="J1709" s="22">
        <v>0</v>
      </c>
      <c r="K1709" s="27">
        <f t="shared" si="260"/>
        <v>10.4125</v>
      </c>
      <c r="L1709" s="27">
        <f t="shared" si="261"/>
        <v>10.4125</v>
      </c>
      <c r="M1709" s="26">
        <f>(INDEX(pesos!A:B,MATCH(L1709,pesos!A:A,1),2))</f>
        <v>16200</v>
      </c>
      <c r="N1709" s="26">
        <f>+R1709*'COSTOS VARIOS'!$O$1</f>
        <v>353780</v>
      </c>
      <c r="O1709" s="26">
        <f>+R1709*'COSTOS VARIOS'!$O$2</f>
        <v>7634.2000000000007</v>
      </c>
      <c r="P1709" s="26">
        <f>+R1709*'COSTOS VARIOS'!$O$3</f>
        <v>27930</v>
      </c>
      <c r="Q1709" s="26">
        <v>1</v>
      </c>
      <c r="R1709" s="26">
        <f t="shared" si="262"/>
        <v>1862000</v>
      </c>
      <c r="S1709" s="25">
        <f t="shared" si="263"/>
        <v>2995524.2</v>
      </c>
      <c r="T1709" s="28">
        <f t="shared" si="264"/>
        <v>0.21511286739062219</v>
      </c>
      <c r="U1709" s="29">
        <f t="shared" si="265"/>
        <v>3639900</v>
      </c>
      <c r="V1709" s="26">
        <f>+INDEX('LISTA DE PRECIOS EKM '!A:K,MATCH('Precios ML'!B1709,'LISTA DE PRECIOS EKM '!A:A,0),8)</f>
        <v>3639900</v>
      </c>
      <c r="W1709" s="26">
        <f t="shared" si="266"/>
        <v>3639900</v>
      </c>
      <c r="X1709" s="26">
        <f t="shared" si="267"/>
        <v>0</v>
      </c>
      <c r="Y1709" s="26"/>
      <c r="Z1709" s="26">
        <f t="shared" si="268"/>
        <v>3639900</v>
      </c>
      <c r="AA1709" s="30">
        <f t="shared" si="269"/>
        <v>0.95483351235230929</v>
      </c>
    </row>
    <row r="1710" spans="1:27">
      <c r="A1710" s="20" t="s">
        <v>6569</v>
      </c>
      <c r="B1710" s="20" t="s">
        <v>6570</v>
      </c>
      <c r="C1710" s="25">
        <v>1862000</v>
      </c>
      <c r="D1710" s="22">
        <v>85</v>
      </c>
      <c r="E1710" s="22">
        <v>49</v>
      </c>
      <c r="F1710" s="22">
        <v>40</v>
      </c>
      <c r="G1710" s="22">
        <v>16000</v>
      </c>
      <c r="H1710" s="22" t="s">
        <v>5088</v>
      </c>
      <c r="I1710" s="26">
        <f>+IF(H1710='COSTOS VARIOS'!$C$1,'COSTOS VARIOS'!$C$2*'Precios ML'!V1710,'COSTOS VARIOS'!$B$2*'Precios ML'!V1710)</f>
        <v>727980</v>
      </c>
      <c r="J1710" s="22">
        <v>0</v>
      </c>
      <c r="K1710" s="27">
        <f t="shared" si="260"/>
        <v>10.4125</v>
      </c>
      <c r="L1710" s="27">
        <f t="shared" si="261"/>
        <v>10.4125</v>
      </c>
      <c r="M1710" s="26">
        <f>(INDEX(pesos!A:B,MATCH(L1710,pesos!A:A,1),2))</f>
        <v>16200</v>
      </c>
      <c r="N1710" s="26">
        <f>+R1710*'COSTOS VARIOS'!$O$1</f>
        <v>353780</v>
      </c>
      <c r="O1710" s="26">
        <f>+R1710*'COSTOS VARIOS'!$O$2</f>
        <v>7634.2000000000007</v>
      </c>
      <c r="P1710" s="26">
        <f>+R1710*'COSTOS VARIOS'!$O$3</f>
        <v>27930</v>
      </c>
      <c r="Q1710" s="26">
        <v>1</v>
      </c>
      <c r="R1710" s="26">
        <f t="shared" si="262"/>
        <v>1862000</v>
      </c>
      <c r="S1710" s="25">
        <f t="shared" si="263"/>
        <v>2995524.2</v>
      </c>
      <c r="T1710" s="28">
        <f t="shared" si="264"/>
        <v>0.21511286739062219</v>
      </c>
      <c r="U1710" s="29">
        <f t="shared" si="265"/>
        <v>3639900</v>
      </c>
      <c r="V1710" s="26">
        <f>+INDEX('LISTA DE PRECIOS EKM '!A:K,MATCH('Precios ML'!B1710,'LISTA DE PRECIOS EKM '!A:A,0),8)</f>
        <v>3639900</v>
      </c>
      <c r="W1710" s="26">
        <f t="shared" si="266"/>
        <v>3639900</v>
      </c>
      <c r="X1710" s="26">
        <f t="shared" si="267"/>
        <v>0</v>
      </c>
      <c r="Y1710" s="26"/>
      <c r="Z1710" s="26">
        <f t="shared" si="268"/>
        <v>3639900</v>
      </c>
      <c r="AA1710" s="30">
        <f t="shared" si="269"/>
        <v>0.95483351235230929</v>
      </c>
    </row>
    <row r="1711" spans="1:27">
      <c r="A1711" s="20" t="s">
        <v>6571</v>
      </c>
      <c r="B1711" s="20" t="s">
        <v>6572</v>
      </c>
      <c r="C1711" s="25">
        <v>1862000</v>
      </c>
      <c r="D1711" s="22">
        <v>85</v>
      </c>
      <c r="E1711" s="22">
        <v>49</v>
      </c>
      <c r="F1711" s="22">
        <v>40</v>
      </c>
      <c r="G1711" s="22">
        <v>16000</v>
      </c>
      <c r="H1711" s="22" t="s">
        <v>5088</v>
      </c>
      <c r="I1711" s="26">
        <f>+IF(H1711='COSTOS VARIOS'!$C$1,'COSTOS VARIOS'!$C$2*'Precios ML'!V1711,'COSTOS VARIOS'!$B$2*'Precios ML'!V1711)</f>
        <v>727980</v>
      </c>
      <c r="J1711" s="22">
        <v>0</v>
      </c>
      <c r="K1711" s="27">
        <f t="shared" si="260"/>
        <v>10.4125</v>
      </c>
      <c r="L1711" s="27">
        <f t="shared" si="261"/>
        <v>10.4125</v>
      </c>
      <c r="M1711" s="26">
        <f>(INDEX(pesos!A:B,MATCH(L1711,pesos!A:A,1),2))</f>
        <v>16200</v>
      </c>
      <c r="N1711" s="26">
        <f>+R1711*'COSTOS VARIOS'!$O$1</f>
        <v>353780</v>
      </c>
      <c r="O1711" s="26">
        <f>+R1711*'COSTOS VARIOS'!$O$2</f>
        <v>7634.2000000000007</v>
      </c>
      <c r="P1711" s="26">
        <f>+R1711*'COSTOS VARIOS'!$O$3</f>
        <v>27930</v>
      </c>
      <c r="Q1711" s="26">
        <v>1</v>
      </c>
      <c r="R1711" s="26">
        <f t="shared" si="262"/>
        <v>1862000</v>
      </c>
      <c r="S1711" s="25">
        <f t="shared" si="263"/>
        <v>2995524.2</v>
      </c>
      <c r="T1711" s="28">
        <f t="shared" si="264"/>
        <v>0.21511286739062219</v>
      </c>
      <c r="U1711" s="29">
        <f t="shared" si="265"/>
        <v>3639900</v>
      </c>
      <c r="V1711" s="26">
        <f>+INDEX('LISTA DE PRECIOS EKM '!A:K,MATCH('Precios ML'!B1711,'LISTA DE PRECIOS EKM '!A:A,0),8)</f>
        <v>3639900</v>
      </c>
      <c r="W1711" s="26">
        <f t="shared" si="266"/>
        <v>3639900</v>
      </c>
      <c r="X1711" s="26">
        <f t="shared" si="267"/>
        <v>0</v>
      </c>
      <c r="Y1711" s="26"/>
      <c r="Z1711" s="26">
        <f t="shared" si="268"/>
        <v>3639900</v>
      </c>
      <c r="AA1711" s="30">
        <f t="shared" si="269"/>
        <v>0.95483351235230929</v>
      </c>
    </row>
    <row r="1712" spans="1:27">
      <c r="A1712" s="20" t="s">
        <v>6571</v>
      </c>
      <c r="B1712" s="20" t="s">
        <v>6572</v>
      </c>
      <c r="C1712" s="25">
        <v>1862000</v>
      </c>
      <c r="D1712" s="22">
        <v>85</v>
      </c>
      <c r="E1712" s="22">
        <v>49</v>
      </c>
      <c r="F1712" s="22">
        <v>40</v>
      </c>
      <c r="G1712" s="22">
        <v>16000</v>
      </c>
      <c r="H1712" s="22" t="s">
        <v>5088</v>
      </c>
      <c r="I1712" s="26">
        <f>+IF(H1712='COSTOS VARIOS'!$C$1,'COSTOS VARIOS'!$C$2*'Precios ML'!V1712,'COSTOS VARIOS'!$B$2*'Precios ML'!V1712)</f>
        <v>727980</v>
      </c>
      <c r="J1712" s="22">
        <v>0</v>
      </c>
      <c r="K1712" s="27">
        <f t="shared" si="260"/>
        <v>10.4125</v>
      </c>
      <c r="L1712" s="27">
        <f t="shared" si="261"/>
        <v>10.4125</v>
      </c>
      <c r="M1712" s="26">
        <f>(INDEX(pesos!A:B,MATCH(L1712,pesos!A:A,1),2))</f>
        <v>16200</v>
      </c>
      <c r="N1712" s="26">
        <f>+R1712*'COSTOS VARIOS'!$O$1</f>
        <v>353780</v>
      </c>
      <c r="O1712" s="26">
        <f>+R1712*'COSTOS VARIOS'!$O$2</f>
        <v>7634.2000000000007</v>
      </c>
      <c r="P1712" s="26">
        <f>+R1712*'COSTOS VARIOS'!$O$3</f>
        <v>27930</v>
      </c>
      <c r="Q1712" s="26">
        <v>1</v>
      </c>
      <c r="R1712" s="26">
        <f t="shared" si="262"/>
        <v>1862000</v>
      </c>
      <c r="S1712" s="25">
        <f t="shared" si="263"/>
        <v>2995524.2</v>
      </c>
      <c r="T1712" s="28">
        <f t="shared" si="264"/>
        <v>0.21511286739062219</v>
      </c>
      <c r="U1712" s="29">
        <f t="shared" si="265"/>
        <v>3639900</v>
      </c>
      <c r="V1712" s="26">
        <f>+INDEX('LISTA DE PRECIOS EKM '!A:K,MATCH('Precios ML'!B1712,'LISTA DE PRECIOS EKM '!A:A,0),8)</f>
        <v>3639900</v>
      </c>
      <c r="W1712" s="26">
        <f t="shared" si="266"/>
        <v>3639900</v>
      </c>
      <c r="X1712" s="26">
        <f t="shared" si="267"/>
        <v>0</v>
      </c>
      <c r="Y1712" s="26"/>
      <c r="Z1712" s="26">
        <f t="shared" si="268"/>
        <v>3639900</v>
      </c>
      <c r="AA1712" s="30">
        <f t="shared" si="269"/>
        <v>0.95483351235230929</v>
      </c>
    </row>
    <row r="1713" spans="1:27">
      <c r="A1713" s="20" t="s">
        <v>6573</v>
      </c>
      <c r="B1713" s="20" t="s">
        <v>6574</v>
      </c>
      <c r="C1713" s="25">
        <v>1862000</v>
      </c>
      <c r="D1713" s="22">
        <v>85</v>
      </c>
      <c r="E1713" s="22">
        <v>49</v>
      </c>
      <c r="F1713" s="22">
        <v>40</v>
      </c>
      <c r="G1713" s="22">
        <v>16000</v>
      </c>
      <c r="H1713" s="22" t="s">
        <v>5088</v>
      </c>
      <c r="I1713" s="26">
        <f>+IF(H1713='COSTOS VARIOS'!$C$1,'COSTOS VARIOS'!$C$2*'Precios ML'!V1713,'COSTOS VARIOS'!$B$2*'Precios ML'!V1713)</f>
        <v>727980</v>
      </c>
      <c r="J1713" s="22">
        <v>0</v>
      </c>
      <c r="K1713" s="27">
        <f t="shared" si="260"/>
        <v>10.4125</v>
      </c>
      <c r="L1713" s="27">
        <f t="shared" si="261"/>
        <v>10.4125</v>
      </c>
      <c r="M1713" s="26">
        <f>(INDEX(pesos!A:B,MATCH(L1713,pesos!A:A,1),2))</f>
        <v>16200</v>
      </c>
      <c r="N1713" s="26">
        <f>+R1713*'COSTOS VARIOS'!$O$1</f>
        <v>353780</v>
      </c>
      <c r="O1713" s="26">
        <f>+R1713*'COSTOS VARIOS'!$O$2</f>
        <v>7634.2000000000007</v>
      </c>
      <c r="P1713" s="26">
        <f>+R1713*'COSTOS VARIOS'!$O$3</f>
        <v>27930</v>
      </c>
      <c r="Q1713" s="26">
        <v>1</v>
      </c>
      <c r="R1713" s="26">
        <f t="shared" si="262"/>
        <v>1862000</v>
      </c>
      <c r="S1713" s="25">
        <f t="shared" si="263"/>
        <v>2995524.2</v>
      </c>
      <c r="T1713" s="28">
        <f t="shared" si="264"/>
        <v>0.21511286739062219</v>
      </c>
      <c r="U1713" s="29">
        <f t="shared" si="265"/>
        <v>3639900</v>
      </c>
      <c r="V1713" s="26">
        <f>+INDEX('LISTA DE PRECIOS EKM '!A:K,MATCH('Precios ML'!B1713,'LISTA DE PRECIOS EKM '!A:A,0),8)</f>
        <v>3639900</v>
      </c>
      <c r="W1713" s="26">
        <f t="shared" si="266"/>
        <v>3639900</v>
      </c>
      <c r="X1713" s="26">
        <f t="shared" si="267"/>
        <v>0</v>
      </c>
      <c r="Y1713" s="26"/>
      <c r="Z1713" s="26">
        <f t="shared" si="268"/>
        <v>3639900</v>
      </c>
      <c r="AA1713" s="30">
        <f t="shared" si="269"/>
        <v>0.95483351235230929</v>
      </c>
    </row>
    <row r="1714" spans="1:27">
      <c r="A1714" s="20" t="s">
        <v>6573</v>
      </c>
      <c r="B1714" s="20" t="s">
        <v>6574</v>
      </c>
      <c r="C1714" s="25">
        <v>1862000</v>
      </c>
      <c r="D1714" s="22">
        <v>85</v>
      </c>
      <c r="E1714" s="22">
        <v>49</v>
      </c>
      <c r="F1714" s="22">
        <v>40</v>
      </c>
      <c r="G1714" s="22">
        <v>16000</v>
      </c>
      <c r="H1714" s="22" t="s">
        <v>5088</v>
      </c>
      <c r="I1714" s="26">
        <f>+IF(H1714='COSTOS VARIOS'!$C$1,'COSTOS VARIOS'!$C$2*'Precios ML'!V1714,'COSTOS VARIOS'!$B$2*'Precios ML'!V1714)</f>
        <v>727980</v>
      </c>
      <c r="J1714" s="22">
        <v>0</v>
      </c>
      <c r="K1714" s="27">
        <f t="shared" si="260"/>
        <v>10.4125</v>
      </c>
      <c r="L1714" s="27">
        <f t="shared" si="261"/>
        <v>10.4125</v>
      </c>
      <c r="M1714" s="26">
        <f>(INDEX(pesos!A:B,MATCH(L1714,pesos!A:A,1),2))</f>
        <v>16200</v>
      </c>
      <c r="N1714" s="26">
        <f>+R1714*'COSTOS VARIOS'!$O$1</f>
        <v>353780</v>
      </c>
      <c r="O1714" s="26">
        <f>+R1714*'COSTOS VARIOS'!$O$2</f>
        <v>7634.2000000000007</v>
      </c>
      <c r="P1714" s="26">
        <f>+R1714*'COSTOS VARIOS'!$O$3</f>
        <v>27930</v>
      </c>
      <c r="Q1714" s="26">
        <v>1</v>
      </c>
      <c r="R1714" s="26">
        <f t="shared" si="262"/>
        <v>1862000</v>
      </c>
      <c r="S1714" s="25">
        <f t="shared" si="263"/>
        <v>2995524.2</v>
      </c>
      <c r="T1714" s="28">
        <f t="shared" si="264"/>
        <v>0.21511286739062219</v>
      </c>
      <c r="U1714" s="29">
        <f t="shared" si="265"/>
        <v>3639900</v>
      </c>
      <c r="V1714" s="26">
        <f>+INDEX('LISTA DE PRECIOS EKM '!A:K,MATCH('Precios ML'!B1714,'LISTA DE PRECIOS EKM '!A:A,0),8)</f>
        <v>3639900</v>
      </c>
      <c r="W1714" s="26">
        <f t="shared" si="266"/>
        <v>3639900</v>
      </c>
      <c r="X1714" s="26">
        <f t="shared" si="267"/>
        <v>0</v>
      </c>
      <c r="Y1714" s="26"/>
      <c r="Z1714" s="26">
        <f t="shared" si="268"/>
        <v>3639900</v>
      </c>
      <c r="AA1714" s="30">
        <f t="shared" si="269"/>
        <v>0.95483351235230929</v>
      </c>
    </row>
    <row r="1715" spans="1:27">
      <c r="A1715" s="20" t="s">
        <v>6575</v>
      </c>
      <c r="B1715" s="20" t="s">
        <v>6576</v>
      </c>
      <c r="C1715" s="25">
        <v>1862000</v>
      </c>
      <c r="D1715" s="22">
        <v>85</v>
      </c>
      <c r="E1715" s="22">
        <v>49</v>
      </c>
      <c r="F1715" s="22">
        <v>40</v>
      </c>
      <c r="G1715" s="22">
        <v>16000</v>
      </c>
      <c r="H1715" s="22" t="s">
        <v>5088</v>
      </c>
      <c r="I1715" s="26">
        <f>+IF(H1715='COSTOS VARIOS'!$C$1,'COSTOS VARIOS'!$C$2*'Precios ML'!V1715,'COSTOS VARIOS'!$B$2*'Precios ML'!V1715)</f>
        <v>727980</v>
      </c>
      <c r="J1715" s="22">
        <v>0</v>
      </c>
      <c r="K1715" s="27">
        <f t="shared" si="260"/>
        <v>10.4125</v>
      </c>
      <c r="L1715" s="27">
        <f t="shared" si="261"/>
        <v>10.4125</v>
      </c>
      <c r="M1715" s="26">
        <f>(INDEX(pesos!A:B,MATCH(L1715,pesos!A:A,1),2))</f>
        <v>16200</v>
      </c>
      <c r="N1715" s="26">
        <f>+R1715*'COSTOS VARIOS'!$O$1</f>
        <v>353780</v>
      </c>
      <c r="O1715" s="26">
        <f>+R1715*'COSTOS VARIOS'!$O$2</f>
        <v>7634.2000000000007</v>
      </c>
      <c r="P1715" s="26">
        <f>+R1715*'COSTOS VARIOS'!$O$3</f>
        <v>27930</v>
      </c>
      <c r="Q1715" s="26">
        <v>1</v>
      </c>
      <c r="R1715" s="26">
        <f t="shared" si="262"/>
        <v>1862000</v>
      </c>
      <c r="S1715" s="25">
        <f t="shared" si="263"/>
        <v>2995524.2</v>
      </c>
      <c r="T1715" s="28">
        <f t="shared" si="264"/>
        <v>0.21511286739062219</v>
      </c>
      <c r="U1715" s="29">
        <f t="shared" si="265"/>
        <v>3639900</v>
      </c>
      <c r="V1715" s="26">
        <f>+INDEX('LISTA DE PRECIOS EKM '!A:K,MATCH('Precios ML'!B1715,'LISTA DE PRECIOS EKM '!A:A,0),8)</f>
        <v>3639900</v>
      </c>
      <c r="W1715" s="26">
        <f t="shared" si="266"/>
        <v>3639900</v>
      </c>
      <c r="X1715" s="26">
        <f t="shared" si="267"/>
        <v>0</v>
      </c>
      <c r="Y1715" s="26"/>
      <c r="Z1715" s="26">
        <f t="shared" si="268"/>
        <v>3639900</v>
      </c>
      <c r="AA1715" s="30">
        <f t="shared" si="269"/>
        <v>0.95483351235230929</v>
      </c>
    </row>
    <row r="1716" spans="1:27">
      <c r="A1716" s="20" t="s">
        <v>6575</v>
      </c>
      <c r="B1716" s="20" t="s">
        <v>6576</v>
      </c>
      <c r="C1716" s="25">
        <v>1862000</v>
      </c>
      <c r="D1716" s="22">
        <v>85</v>
      </c>
      <c r="E1716" s="22">
        <v>49</v>
      </c>
      <c r="F1716" s="22">
        <v>40</v>
      </c>
      <c r="G1716" s="22">
        <v>16000</v>
      </c>
      <c r="H1716" s="22" t="s">
        <v>5088</v>
      </c>
      <c r="I1716" s="26">
        <f>+IF(H1716='COSTOS VARIOS'!$C$1,'COSTOS VARIOS'!$C$2*'Precios ML'!V1716,'COSTOS VARIOS'!$B$2*'Precios ML'!V1716)</f>
        <v>727980</v>
      </c>
      <c r="J1716" s="22">
        <v>0</v>
      </c>
      <c r="K1716" s="27">
        <f t="shared" si="260"/>
        <v>10.4125</v>
      </c>
      <c r="L1716" s="27">
        <f t="shared" si="261"/>
        <v>10.4125</v>
      </c>
      <c r="M1716" s="26">
        <f>(INDEX(pesos!A:B,MATCH(L1716,pesos!A:A,1),2))</f>
        <v>16200</v>
      </c>
      <c r="N1716" s="26">
        <f>+R1716*'COSTOS VARIOS'!$O$1</f>
        <v>353780</v>
      </c>
      <c r="O1716" s="26">
        <f>+R1716*'COSTOS VARIOS'!$O$2</f>
        <v>7634.2000000000007</v>
      </c>
      <c r="P1716" s="26">
        <f>+R1716*'COSTOS VARIOS'!$O$3</f>
        <v>27930</v>
      </c>
      <c r="Q1716" s="26">
        <v>1</v>
      </c>
      <c r="R1716" s="26">
        <f t="shared" si="262"/>
        <v>1862000</v>
      </c>
      <c r="S1716" s="25">
        <f t="shared" si="263"/>
        <v>2995524.2</v>
      </c>
      <c r="T1716" s="28">
        <f t="shared" si="264"/>
        <v>0.21511286739062219</v>
      </c>
      <c r="U1716" s="29">
        <f t="shared" si="265"/>
        <v>3639900</v>
      </c>
      <c r="V1716" s="26">
        <f>+INDEX('LISTA DE PRECIOS EKM '!A:K,MATCH('Precios ML'!B1716,'LISTA DE PRECIOS EKM '!A:A,0),8)</f>
        <v>3639900</v>
      </c>
      <c r="W1716" s="26">
        <f t="shared" si="266"/>
        <v>3639900</v>
      </c>
      <c r="X1716" s="26">
        <f t="shared" si="267"/>
        <v>0</v>
      </c>
      <c r="Y1716" s="26"/>
      <c r="Z1716" s="26">
        <f t="shared" si="268"/>
        <v>3639900</v>
      </c>
      <c r="AA1716" s="30">
        <f t="shared" si="269"/>
        <v>0.95483351235230929</v>
      </c>
    </row>
    <row r="1717" spans="1:27">
      <c r="A1717" s="20" t="s">
        <v>6577</v>
      </c>
      <c r="B1717" s="20" t="s">
        <v>6578</v>
      </c>
      <c r="C1717" s="25">
        <v>1523000</v>
      </c>
      <c r="D1717" s="22">
        <v>85</v>
      </c>
      <c r="E1717" s="22">
        <v>49</v>
      </c>
      <c r="F1717" s="22">
        <v>40</v>
      </c>
      <c r="G1717" s="22">
        <v>16000</v>
      </c>
      <c r="H1717" s="22" t="s">
        <v>5088</v>
      </c>
      <c r="I1717" s="26">
        <f>+IF(H1717='COSTOS VARIOS'!$C$1,'COSTOS VARIOS'!$C$2*'Precios ML'!V1717,'COSTOS VARIOS'!$B$2*'Precios ML'!V1717)</f>
        <v>685980</v>
      </c>
      <c r="J1717" s="22">
        <v>0</v>
      </c>
      <c r="K1717" s="27">
        <f t="shared" si="260"/>
        <v>10.4125</v>
      </c>
      <c r="L1717" s="27">
        <f t="shared" si="261"/>
        <v>10.4125</v>
      </c>
      <c r="M1717" s="26">
        <f>(INDEX(pesos!A:B,MATCH(L1717,pesos!A:A,1),2))</f>
        <v>16200</v>
      </c>
      <c r="N1717" s="26">
        <f>+R1717*'COSTOS VARIOS'!$O$1</f>
        <v>289370</v>
      </c>
      <c r="O1717" s="26">
        <f>+R1717*'COSTOS VARIOS'!$O$2</f>
        <v>6244.3</v>
      </c>
      <c r="P1717" s="26">
        <f>+R1717*'COSTOS VARIOS'!$O$3</f>
        <v>22845</v>
      </c>
      <c r="Q1717" s="26">
        <v>1</v>
      </c>
      <c r="R1717" s="26">
        <f t="shared" si="262"/>
        <v>1523000</v>
      </c>
      <c r="S1717" s="25">
        <f t="shared" si="263"/>
        <v>2543639.2999999998</v>
      </c>
      <c r="T1717" s="28">
        <f t="shared" si="264"/>
        <v>0.34842231758252851</v>
      </c>
      <c r="U1717" s="29">
        <f t="shared" si="265"/>
        <v>3429900</v>
      </c>
      <c r="V1717" s="26">
        <f>+INDEX('LISTA DE PRECIOS EKM '!A:K,MATCH('Precios ML'!B1717,'LISTA DE PRECIOS EKM '!A:A,0),8)</f>
        <v>3429900</v>
      </c>
      <c r="W1717" s="26">
        <f t="shared" si="266"/>
        <v>3429900</v>
      </c>
      <c r="X1717" s="26">
        <f t="shared" si="267"/>
        <v>0</v>
      </c>
      <c r="Y1717" s="26"/>
      <c r="Z1717" s="26">
        <f t="shared" si="268"/>
        <v>3429900</v>
      </c>
      <c r="AA1717" s="30">
        <f t="shared" si="269"/>
        <v>1.2520682862770847</v>
      </c>
    </row>
    <row r="1718" spans="1:27">
      <c r="A1718" s="20" t="s">
        <v>6577</v>
      </c>
      <c r="B1718" s="20" t="s">
        <v>6578</v>
      </c>
      <c r="C1718" s="25">
        <v>1523000</v>
      </c>
      <c r="D1718" s="22">
        <v>85</v>
      </c>
      <c r="E1718" s="22">
        <v>49</v>
      </c>
      <c r="F1718" s="22">
        <v>40</v>
      </c>
      <c r="G1718" s="22">
        <v>16000</v>
      </c>
      <c r="H1718" s="22" t="s">
        <v>5088</v>
      </c>
      <c r="I1718" s="26">
        <f>+IF(H1718='COSTOS VARIOS'!$C$1,'COSTOS VARIOS'!$C$2*'Precios ML'!V1718,'COSTOS VARIOS'!$B$2*'Precios ML'!V1718)</f>
        <v>685980</v>
      </c>
      <c r="J1718" s="22">
        <v>0</v>
      </c>
      <c r="K1718" s="27">
        <f t="shared" si="260"/>
        <v>10.4125</v>
      </c>
      <c r="L1718" s="27">
        <f t="shared" si="261"/>
        <v>10.4125</v>
      </c>
      <c r="M1718" s="26">
        <f>(INDEX(pesos!A:B,MATCH(L1718,pesos!A:A,1),2))</f>
        <v>16200</v>
      </c>
      <c r="N1718" s="26">
        <f>+R1718*'COSTOS VARIOS'!$O$1</f>
        <v>289370</v>
      </c>
      <c r="O1718" s="26">
        <f>+R1718*'COSTOS VARIOS'!$O$2</f>
        <v>6244.3</v>
      </c>
      <c r="P1718" s="26">
        <f>+R1718*'COSTOS VARIOS'!$O$3</f>
        <v>22845</v>
      </c>
      <c r="Q1718" s="26">
        <v>1</v>
      </c>
      <c r="R1718" s="26">
        <f t="shared" si="262"/>
        <v>1523000</v>
      </c>
      <c r="S1718" s="25">
        <f t="shared" si="263"/>
        <v>2543639.2999999998</v>
      </c>
      <c r="T1718" s="28">
        <f t="shared" si="264"/>
        <v>0.34842231758252851</v>
      </c>
      <c r="U1718" s="29">
        <f t="shared" si="265"/>
        <v>3429900</v>
      </c>
      <c r="V1718" s="26">
        <f>+INDEX('LISTA DE PRECIOS EKM '!A:K,MATCH('Precios ML'!B1718,'LISTA DE PRECIOS EKM '!A:A,0),8)</f>
        <v>3429900</v>
      </c>
      <c r="W1718" s="26">
        <f t="shared" si="266"/>
        <v>3429900</v>
      </c>
      <c r="X1718" s="26">
        <f t="shared" si="267"/>
        <v>0</v>
      </c>
      <c r="Y1718" s="26"/>
      <c r="Z1718" s="26">
        <f t="shared" si="268"/>
        <v>3429900</v>
      </c>
      <c r="AA1718" s="30">
        <f t="shared" si="269"/>
        <v>1.2520682862770847</v>
      </c>
    </row>
    <row r="1719" spans="1:27">
      <c r="A1719" s="20" t="s">
        <v>6579</v>
      </c>
      <c r="B1719" s="20" t="s">
        <v>6580</v>
      </c>
      <c r="C1719" s="25">
        <v>1523000</v>
      </c>
      <c r="D1719" s="22">
        <v>85</v>
      </c>
      <c r="E1719" s="22">
        <v>49</v>
      </c>
      <c r="F1719" s="22">
        <v>40</v>
      </c>
      <c r="G1719" s="22">
        <v>16000</v>
      </c>
      <c r="H1719" s="22" t="s">
        <v>5088</v>
      </c>
      <c r="I1719" s="26">
        <f>+IF(H1719='COSTOS VARIOS'!$C$1,'COSTOS VARIOS'!$C$2*'Precios ML'!V1719,'COSTOS VARIOS'!$B$2*'Precios ML'!V1719)</f>
        <v>685980</v>
      </c>
      <c r="J1719" s="22">
        <v>0</v>
      </c>
      <c r="K1719" s="27">
        <f t="shared" si="260"/>
        <v>10.4125</v>
      </c>
      <c r="L1719" s="27">
        <f t="shared" si="261"/>
        <v>10.4125</v>
      </c>
      <c r="M1719" s="26">
        <f>(INDEX(pesos!A:B,MATCH(L1719,pesos!A:A,1),2))</f>
        <v>16200</v>
      </c>
      <c r="N1719" s="26">
        <f>+R1719*'COSTOS VARIOS'!$O$1</f>
        <v>289370</v>
      </c>
      <c r="O1719" s="26">
        <f>+R1719*'COSTOS VARIOS'!$O$2</f>
        <v>6244.3</v>
      </c>
      <c r="P1719" s="26">
        <f>+R1719*'COSTOS VARIOS'!$O$3</f>
        <v>22845</v>
      </c>
      <c r="Q1719" s="26">
        <v>1</v>
      </c>
      <c r="R1719" s="26">
        <f t="shared" si="262"/>
        <v>1523000</v>
      </c>
      <c r="S1719" s="25">
        <f t="shared" si="263"/>
        <v>2543639.2999999998</v>
      </c>
      <c r="T1719" s="28">
        <f t="shared" si="264"/>
        <v>0.34842231758252851</v>
      </c>
      <c r="U1719" s="29">
        <f t="shared" si="265"/>
        <v>3429900</v>
      </c>
      <c r="V1719" s="26">
        <f>+INDEX('LISTA DE PRECIOS EKM '!A:K,MATCH('Precios ML'!B1719,'LISTA DE PRECIOS EKM '!A:A,0),8)</f>
        <v>3429900</v>
      </c>
      <c r="W1719" s="26">
        <f t="shared" si="266"/>
        <v>3429900</v>
      </c>
      <c r="X1719" s="26">
        <f t="shared" si="267"/>
        <v>0</v>
      </c>
      <c r="Y1719" s="26"/>
      <c r="Z1719" s="26">
        <f t="shared" si="268"/>
        <v>3429900</v>
      </c>
      <c r="AA1719" s="30">
        <f t="shared" si="269"/>
        <v>1.2520682862770847</v>
      </c>
    </row>
    <row r="1720" spans="1:27">
      <c r="A1720" s="20" t="s">
        <v>6579</v>
      </c>
      <c r="B1720" s="20" t="s">
        <v>6580</v>
      </c>
      <c r="C1720" s="25">
        <v>1523000</v>
      </c>
      <c r="D1720" s="22">
        <v>85</v>
      </c>
      <c r="E1720" s="22">
        <v>49</v>
      </c>
      <c r="F1720" s="22">
        <v>40</v>
      </c>
      <c r="G1720" s="22">
        <v>16000</v>
      </c>
      <c r="H1720" s="22" t="s">
        <v>5088</v>
      </c>
      <c r="I1720" s="26">
        <f>+IF(H1720='COSTOS VARIOS'!$C$1,'COSTOS VARIOS'!$C$2*'Precios ML'!V1720,'COSTOS VARIOS'!$B$2*'Precios ML'!V1720)</f>
        <v>685980</v>
      </c>
      <c r="J1720" s="22">
        <v>0</v>
      </c>
      <c r="K1720" s="27">
        <f t="shared" si="260"/>
        <v>10.4125</v>
      </c>
      <c r="L1720" s="27">
        <f t="shared" si="261"/>
        <v>10.4125</v>
      </c>
      <c r="M1720" s="26">
        <f>(INDEX(pesos!A:B,MATCH(L1720,pesos!A:A,1),2))</f>
        <v>16200</v>
      </c>
      <c r="N1720" s="26">
        <f>+R1720*'COSTOS VARIOS'!$O$1</f>
        <v>289370</v>
      </c>
      <c r="O1720" s="26">
        <f>+R1720*'COSTOS VARIOS'!$O$2</f>
        <v>6244.3</v>
      </c>
      <c r="P1720" s="26">
        <f>+R1720*'COSTOS VARIOS'!$O$3</f>
        <v>22845</v>
      </c>
      <c r="Q1720" s="26">
        <v>1</v>
      </c>
      <c r="R1720" s="26">
        <f t="shared" si="262"/>
        <v>1523000</v>
      </c>
      <c r="S1720" s="25">
        <f t="shared" si="263"/>
        <v>2543639.2999999998</v>
      </c>
      <c r="T1720" s="28">
        <f t="shared" si="264"/>
        <v>0.34842231758252851</v>
      </c>
      <c r="U1720" s="29">
        <f t="shared" si="265"/>
        <v>3429900</v>
      </c>
      <c r="V1720" s="26">
        <f>+INDEX('LISTA DE PRECIOS EKM '!A:K,MATCH('Precios ML'!B1720,'LISTA DE PRECIOS EKM '!A:A,0),8)</f>
        <v>3429900</v>
      </c>
      <c r="W1720" s="26">
        <f t="shared" si="266"/>
        <v>3429900</v>
      </c>
      <c r="X1720" s="26">
        <f t="shared" si="267"/>
        <v>0</v>
      </c>
      <c r="Y1720" s="26"/>
      <c r="Z1720" s="26">
        <f t="shared" si="268"/>
        <v>3429900</v>
      </c>
      <c r="AA1720" s="30">
        <f t="shared" si="269"/>
        <v>1.2520682862770847</v>
      </c>
    </row>
    <row r="1721" spans="1:27">
      <c r="A1721" s="20" t="s">
        <v>6581</v>
      </c>
      <c r="B1721" s="20" t="s">
        <v>6582</v>
      </c>
      <c r="C1721" s="25">
        <v>1523000</v>
      </c>
      <c r="D1721" s="22">
        <v>85</v>
      </c>
      <c r="E1721" s="22">
        <v>49</v>
      </c>
      <c r="F1721" s="22">
        <v>40</v>
      </c>
      <c r="G1721" s="22">
        <v>16000</v>
      </c>
      <c r="H1721" s="22" t="s">
        <v>5088</v>
      </c>
      <c r="I1721" s="26">
        <f>+IF(H1721='COSTOS VARIOS'!$C$1,'COSTOS VARIOS'!$C$2*'Precios ML'!V1721,'COSTOS VARIOS'!$B$2*'Precios ML'!V1721)</f>
        <v>685980</v>
      </c>
      <c r="J1721" s="22">
        <v>0</v>
      </c>
      <c r="K1721" s="27">
        <f t="shared" si="260"/>
        <v>10.4125</v>
      </c>
      <c r="L1721" s="27">
        <f t="shared" si="261"/>
        <v>10.4125</v>
      </c>
      <c r="M1721" s="26">
        <f>(INDEX(pesos!A:B,MATCH(L1721,pesos!A:A,1),2))</f>
        <v>16200</v>
      </c>
      <c r="N1721" s="26">
        <f>+R1721*'COSTOS VARIOS'!$O$1</f>
        <v>289370</v>
      </c>
      <c r="O1721" s="26">
        <f>+R1721*'COSTOS VARIOS'!$O$2</f>
        <v>6244.3</v>
      </c>
      <c r="P1721" s="26">
        <f>+R1721*'COSTOS VARIOS'!$O$3</f>
        <v>22845</v>
      </c>
      <c r="Q1721" s="26">
        <v>1</v>
      </c>
      <c r="R1721" s="26">
        <f t="shared" si="262"/>
        <v>1523000</v>
      </c>
      <c r="S1721" s="25">
        <f t="shared" si="263"/>
        <v>2543639.2999999998</v>
      </c>
      <c r="T1721" s="28">
        <f t="shared" si="264"/>
        <v>0.34842231758252851</v>
      </c>
      <c r="U1721" s="29">
        <f t="shared" si="265"/>
        <v>3429900</v>
      </c>
      <c r="V1721" s="26">
        <f>+INDEX('LISTA DE PRECIOS EKM '!A:K,MATCH('Precios ML'!B1721,'LISTA DE PRECIOS EKM '!A:A,0),8)</f>
        <v>3429900</v>
      </c>
      <c r="W1721" s="26">
        <f t="shared" si="266"/>
        <v>3429900</v>
      </c>
      <c r="X1721" s="26">
        <f t="shared" si="267"/>
        <v>0</v>
      </c>
      <c r="Y1721" s="26"/>
      <c r="Z1721" s="26">
        <f t="shared" si="268"/>
        <v>3429900</v>
      </c>
      <c r="AA1721" s="30">
        <f t="shared" si="269"/>
        <v>1.2520682862770847</v>
      </c>
    </row>
    <row r="1722" spans="1:27">
      <c r="A1722" s="20" t="s">
        <v>6581</v>
      </c>
      <c r="B1722" s="20" t="s">
        <v>6582</v>
      </c>
      <c r="C1722" s="25">
        <v>1523000</v>
      </c>
      <c r="D1722" s="22">
        <v>85</v>
      </c>
      <c r="E1722" s="22">
        <v>49</v>
      </c>
      <c r="F1722" s="22">
        <v>40</v>
      </c>
      <c r="G1722" s="22">
        <v>16000</v>
      </c>
      <c r="H1722" s="22" t="s">
        <v>5088</v>
      </c>
      <c r="I1722" s="26">
        <f>+IF(H1722='COSTOS VARIOS'!$C$1,'COSTOS VARIOS'!$C$2*'Precios ML'!V1722,'COSTOS VARIOS'!$B$2*'Precios ML'!V1722)</f>
        <v>685980</v>
      </c>
      <c r="J1722" s="22">
        <v>0</v>
      </c>
      <c r="K1722" s="27">
        <f t="shared" si="260"/>
        <v>10.4125</v>
      </c>
      <c r="L1722" s="27">
        <f t="shared" si="261"/>
        <v>10.4125</v>
      </c>
      <c r="M1722" s="26">
        <f>(INDEX(pesos!A:B,MATCH(L1722,pesos!A:A,1),2))</f>
        <v>16200</v>
      </c>
      <c r="N1722" s="26">
        <f>+R1722*'COSTOS VARIOS'!$O$1</f>
        <v>289370</v>
      </c>
      <c r="O1722" s="26">
        <f>+R1722*'COSTOS VARIOS'!$O$2</f>
        <v>6244.3</v>
      </c>
      <c r="P1722" s="26">
        <f>+R1722*'COSTOS VARIOS'!$O$3</f>
        <v>22845</v>
      </c>
      <c r="Q1722" s="26">
        <v>1</v>
      </c>
      <c r="R1722" s="26">
        <f t="shared" si="262"/>
        <v>1523000</v>
      </c>
      <c r="S1722" s="25">
        <f t="shared" si="263"/>
        <v>2543639.2999999998</v>
      </c>
      <c r="T1722" s="28">
        <f t="shared" si="264"/>
        <v>0.34842231758252851</v>
      </c>
      <c r="U1722" s="29">
        <f t="shared" si="265"/>
        <v>3429900</v>
      </c>
      <c r="V1722" s="26">
        <f>+INDEX('LISTA DE PRECIOS EKM '!A:K,MATCH('Precios ML'!B1722,'LISTA DE PRECIOS EKM '!A:A,0),8)</f>
        <v>3429900</v>
      </c>
      <c r="W1722" s="26">
        <f t="shared" si="266"/>
        <v>3429900</v>
      </c>
      <c r="X1722" s="26">
        <f t="shared" si="267"/>
        <v>0</v>
      </c>
      <c r="Y1722" s="26"/>
      <c r="Z1722" s="26">
        <f t="shared" si="268"/>
        <v>3429900</v>
      </c>
      <c r="AA1722" s="30">
        <f t="shared" si="269"/>
        <v>1.2520682862770847</v>
      </c>
    </row>
    <row r="1723" spans="1:27">
      <c r="A1723" s="20" t="s">
        <v>6583</v>
      </c>
      <c r="B1723" s="20" t="s">
        <v>6584</v>
      </c>
      <c r="C1723" s="25">
        <v>1523000</v>
      </c>
      <c r="D1723" s="22">
        <v>85</v>
      </c>
      <c r="E1723" s="22">
        <v>49</v>
      </c>
      <c r="F1723" s="22">
        <v>40</v>
      </c>
      <c r="G1723" s="22">
        <v>16000</v>
      </c>
      <c r="H1723" s="22" t="s">
        <v>5088</v>
      </c>
      <c r="I1723" s="26">
        <f>+IF(H1723='COSTOS VARIOS'!$C$1,'COSTOS VARIOS'!$C$2*'Precios ML'!V1723,'COSTOS VARIOS'!$B$2*'Precios ML'!V1723)</f>
        <v>685980</v>
      </c>
      <c r="J1723" s="22">
        <v>0</v>
      </c>
      <c r="K1723" s="27">
        <f t="shared" si="260"/>
        <v>10.4125</v>
      </c>
      <c r="L1723" s="27">
        <f t="shared" si="261"/>
        <v>10.4125</v>
      </c>
      <c r="M1723" s="26">
        <f>(INDEX(pesos!A:B,MATCH(L1723,pesos!A:A,1),2))</f>
        <v>16200</v>
      </c>
      <c r="N1723" s="26">
        <f>+R1723*'COSTOS VARIOS'!$O$1</f>
        <v>289370</v>
      </c>
      <c r="O1723" s="26">
        <f>+R1723*'COSTOS VARIOS'!$O$2</f>
        <v>6244.3</v>
      </c>
      <c r="P1723" s="26">
        <f>+R1723*'COSTOS VARIOS'!$O$3</f>
        <v>22845</v>
      </c>
      <c r="Q1723" s="26">
        <v>1</v>
      </c>
      <c r="R1723" s="26">
        <f t="shared" si="262"/>
        <v>1523000</v>
      </c>
      <c r="S1723" s="25">
        <f t="shared" si="263"/>
        <v>2543639.2999999998</v>
      </c>
      <c r="T1723" s="28">
        <f t="shared" si="264"/>
        <v>0.34842231758252851</v>
      </c>
      <c r="U1723" s="29">
        <f t="shared" si="265"/>
        <v>3429900</v>
      </c>
      <c r="V1723" s="26">
        <f>+INDEX('LISTA DE PRECIOS EKM '!A:K,MATCH('Precios ML'!B1723,'LISTA DE PRECIOS EKM '!A:A,0),8)</f>
        <v>3429900</v>
      </c>
      <c r="W1723" s="26">
        <f t="shared" si="266"/>
        <v>3429900</v>
      </c>
      <c r="X1723" s="26">
        <f t="shared" si="267"/>
        <v>0</v>
      </c>
      <c r="Y1723" s="26"/>
      <c r="Z1723" s="26">
        <f t="shared" si="268"/>
        <v>3429900</v>
      </c>
      <c r="AA1723" s="30">
        <f t="shared" si="269"/>
        <v>1.2520682862770847</v>
      </c>
    </row>
    <row r="1724" spans="1:27">
      <c r="A1724" s="20" t="s">
        <v>6583</v>
      </c>
      <c r="B1724" s="20" t="s">
        <v>6584</v>
      </c>
      <c r="C1724" s="25">
        <v>1523000</v>
      </c>
      <c r="D1724" s="22">
        <v>85</v>
      </c>
      <c r="E1724" s="22">
        <v>49</v>
      </c>
      <c r="F1724" s="22">
        <v>40</v>
      </c>
      <c r="G1724" s="22">
        <v>16000</v>
      </c>
      <c r="H1724" s="22" t="s">
        <v>5088</v>
      </c>
      <c r="I1724" s="26">
        <f>+IF(H1724='COSTOS VARIOS'!$C$1,'COSTOS VARIOS'!$C$2*'Precios ML'!V1724,'COSTOS VARIOS'!$B$2*'Precios ML'!V1724)</f>
        <v>685980</v>
      </c>
      <c r="J1724" s="22">
        <v>0</v>
      </c>
      <c r="K1724" s="27">
        <f t="shared" si="260"/>
        <v>10.4125</v>
      </c>
      <c r="L1724" s="27">
        <f t="shared" si="261"/>
        <v>10.4125</v>
      </c>
      <c r="M1724" s="26">
        <f>(INDEX(pesos!A:B,MATCH(L1724,pesos!A:A,1),2))</f>
        <v>16200</v>
      </c>
      <c r="N1724" s="26">
        <f>+R1724*'COSTOS VARIOS'!$O$1</f>
        <v>289370</v>
      </c>
      <c r="O1724" s="26">
        <f>+R1724*'COSTOS VARIOS'!$O$2</f>
        <v>6244.3</v>
      </c>
      <c r="P1724" s="26">
        <f>+R1724*'COSTOS VARIOS'!$O$3</f>
        <v>22845</v>
      </c>
      <c r="Q1724" s="26">
        <v>1</v>
      </c>
      <c r="R1724" s="26">
        <f t="shared" si="262"/>
        <v>1523000</v>
      </c>
      <c r="S1724" s="25">
        <f t="shared" si="263"/>
        <v>2543639.2999999998</v>
      </c>
      <c r="T1724" s="28">
        <f t="shared" si="264"/>
        <v>0.34842231758252851</v>
      </c>
      <c r="U1724" s="29">
        <f t="shared" si="265"/>
        <v>3429900</v>
      </c>
      <c r="V1724" s="26">
        <f>+INDEX('LISTA DE PRECIOS EKM '!A:K,MATCH('Precios ML'!B1724,'LISTA DE PRECIOS EKM '!A:A,0),8)</f>
        <v>3429900</v>
      </c>
      <c r="W1724" s="26">
        <f t="shared" si="266"/>
        <v>3429900</v>
      </c>
      <c r="X1724" s="26">
        <f t="shared" si="267"/>
        <v>0</v>
      </c>
      <c r="Y1724" s="26"/>
      <c r="Z1724" s="26">
        <f t="shared" si="268"/>
        <v>3429900</v>
      </c>
      <c r="AA1724" s="30">
        <f t="shared" si="269"/>
        <v>1.2520682862770847</v>
      </c>
    </row>
    <row r="1725" spans="1:27">
      <c r="A1725" s="20" t="s">
        <v>6585</v>
      </c>
      <c r="B1725" s="20" t="s">
        <v>6586</v>
      </c>
      <c r="C1725" s="25">
        <v>1523000</v>
      </c>
      <c r="D1725" s="22">
        <v>85</v>
      </c>
      <c r="E1725" s="22">
        <v>49</v>
      </c>
      <c r="F1725" s="22">
        <v>40</v>
      </c>
      <c r="G1725" s="22">
        <v>16000</v>
      </c>
      <c r="H1725" s="22" t="s">
        <v>5088</v>
      </c>
      <c r="I1725" s="26">
        <f>+IF(H1725='COSTOS VARIOS'!$C$1,'COSTOS VARIOS'!$C$2*'Precios ML'!V1725,'COSTOS VARIOS'!$B$2*'Precios ML'!V1725)</f>
        <v>685980</v>
      </c>
      <c r="J1725" s="22">
        <v>0</v>
      </c>
      <c r="K1725" s="27">
        <f t="shared" si="260"/>
        <v>10.4125</v>
      </c>
      <c r="L1725" s="27">
        <f t="shared" si="261"/>
        <v>10.4125</v>
      </c>
      <c r="M1725" s="26">
        <f>(INDEX(pesos!A:B,MATCH(L1725,pesos!A:A,1),2))</f>
        <v>16200</v>
      </c>
      <c r="N1725" s="26">
        <f>+R1725*'COSTOS VARIOS'!$O$1</f>
        <v>289370</v>
      </c>
      <c r="O1725" s="26">
        <f>+R1725*'COSTOS VARIOS'!$O$2</f>
        <v>6244.3</v>
      </c>
      <c r="P1725" s="26">
        <f>+R1725*'COSTOS VARIOS'!$O$3</f>
        <v>22845</v>
      </c>
      <c r="Q1725" s="26">
        <v>1</v>
      </c>
      <c r="R1725" s="26">
        <f t="shared" si="262"/>
        <v>1523000</v>
      </c>
      <c r="S1725" s="25">
        <f t="shared" si="263"/>
        <v>2543639.2999999998</v>
      </c>
      <c r="T1725" s="28">
        <f t="shared" si="264"/>
        <v>0.34842231758252851</v>
      </c>
      <c r="U1725" s="29">
        <f t="shared" si="265"/>
        <v>3429900</v>
      </c>
      <c r="V1725" s="26">
        <f>+INDEX('LISTA DE PRECIOS EKM '!A:K,MATCH('Precios ML'!B1725,'LISTA DE PRECIOS EKM '!A:A,0),8)</f>
        <v>3429900</v>
      </c>
      <c r="W1725" s="26">
        <f t="shared" si="266"/>
        <v>3429900</v>
      </c>
      <c r="X1725" s="26">
        <f t="shared" si="267"/>
        <v>0</v>
      </c>
      <c r="Y1725" s="26"/>
      <c r="Z1725" s="26">
        <f t="shared" si="268"/>
        <v>3429900</v>
      </c>
      <c r="AA1725" s="30">
        <f t="shared" si="269"/>
        <v>1.2520682862770847</v>
      </c>
    </row>
    <row r="1726" spans="1:27">
      <c r="A1726" s="20" t="s">
        <v>6585</v>
      </c>
      <c r="B1726" s="20" t="s">
        <v>6586</v>
      </c>
      <c r="C1726" s="25">
        <v>1523000</v>
      </c>
      <c r="D1726" s="22">
        <v>85</v>
      </c>
      <c r="E1726" s="22">
        <v>49</v>
      </c>
      <c r="F1726" s="22">
        <v>40</v>
      </c>
      <c r="G1726" s="22">
        <v>16000</v>
      </c>
      <c r="H1726" s="22" t="s">
        <v>5088</v>
      </c>
      <c r="I1726" s="26">
        <f>+IF(H1726='COSTOS VARIOS'!$C$1,'COSTOS VARIOS'!$C$2*'Precios ML'!V1726,'COSTOS VARIOS'!$B$2*'Precios ML'!V1726)</f>
        <v>685980</v>
      </c>
      <c r="J1726" s="22">
        <v>0</v>
      </c>
      <c r="K1726" s="27">
        <f t="shared" si="260"/>
        <v>10.4125</v>
      </c>
      <c r="L1726" s="27">
        <f t="shared" si="261"/>
        <v>10.4125</v>
      </c>
      <c r="M1726" s="26">
        <f>(INDEX(pesos!A:B,MATCH(L1726,pesos!A:A,1),2))</f>
        <v>16200</v>
      </c>
      <c r="N1726" s="26">
        <f>+R1726*'COSTOS VARIOS'!$O$1</f>
        <v>289370</v>
      </c>
      <c r="O1726" s="26">
        <f>+R1726*'COSTOS VARIOS'!$O$2</f>
        <v>6244.3</v>
      </c>
      <c r="P1726" s="26">
        <f>+R1726*'COSTOS VARIOS'!$O$3</f>
        <v>22845</v>
      </c>
      <c r="Q1726" s="26">
        <v>1</v>
      </c>
      <c r="R1726" s="26">
        <f t="shared" si="262"/>
        <v>1523000</v>
      </c>
      <c r="S1726" s="25">
        <f t="shared" si="263"/>
        <v>2543639.2999999998</v>
      </c>
      <c r="T1726" s="28">
        <f t="shared" si="264"/>
        <v>0.34842231758252851</v>
      </c>
      <c r="U1726" s="29">
        <f t="shared" si="265"/>
        <v>3429900</v>
      </c>
      <c r="V1726" s="26">
        <f>+INDEX('LISTA DE PRECIOS EKM '!A:K,MATCH('Precios ML'!B1726,'LISTA DE PRECIOS EKM '!A:A,0),8)</f>
        <v>3429900</v>
      </c>
      <c r="W1726" s="26">
        <f t="shared" si="266"/>
        <v>3429900</v>
      </c>
      <c r="X1726" s="26">
        <f t="shared" si="267"/>
        <v>0</v>
      </c>
      <c r="Y1726" s="26"/>
      <c r="Z1726" s="26">
        <f t="shared" si="268"/>
        <v>3429900</v>
      </c>
      <c r="AA1726" s="30">
        <f t="shared" si="269"/>
        <v>1.2520682862770847</v>
      </c>
    </row>
    <row r="1727" spans="1:27">
      <c r="A1727" s="20" t="s">
        <v>6587</v>
      </c>
      <c r="B1727" s="20" t="s">
        <v>6588</v>
      </c>
      <c r="C1727" s="25">
        <v>1912000</v>
      </c>
      <c r="D1727" s="22">
        <v>85</v>
      </c>
      <c r="E1727" s="22">
        <v>49</v>
      </c>
      <c r="F1727" s="22">
        <v>40</v>
      </c>
      <c r="G1727" s="22">
        <v>16000</v>
      </c>
      <c r="H1727" s="22" t="s">
        <v>5088</v>
      </c>
      <c r="I1727" s="26">
        <f>+IF(H1727='COSTOS VARIOS'!$C$1,'COSTOS VARIOS'!$C$2*'Precios ML'!V1727,'COSTOS VARIOS'!$B$2*'Precios ML'!V1727)</f>
        <v>727980</v>
      </c>
      <c r="J1727" s="22">
        <v>0</v>
      </c>
      <c r="K1727" s="27">
        <f t="shared" si="260"/>
        <v>10.4125</v>
      </c>
      <c r="L1727" s="27">
        <f t="shared" si="261"/>
        <v>10.4125</v>
      </c>
      <c r="M1727" s="26">
        <f>(INDEX(pesos!A:B,MATCH(L1727,pesos!A:A,1),2))</f>
        <v>16200</v>
      </c>
      <c r="N1727" s="26">
        <f>+R1727*'COSTOS VARIOS'!$O$1</f>
        <v>363280</v>
      </c>
      <c r="O1727" s="26">
        <f>+R1727*'COSTOS VARIOS'!$O$2</f>
        <v>7839.2000000000007</v>
      </c>
      <c r="P1727" s="26">
        <f>+R1727*'COSTOS VARIOS'!$O$3</f>
        <v>28680</v>
      </c>
      <c r="Q1727" s="26">
        <v>1</v>
      </c>
      <c r="R1727" s="26">
        <f t="shared" si="262"/>
        <v>1912000</v>
      </c>
      <c r="S1727" s="25">
        <f t="shared" si="263"/>
        <v>3055979.2</v>
      </c>
      <c r="T1727" s="28">
        <f t="shared" si="264"/>
        <v>0.19107486071894719</v>
      </c>
      <c r="U1727" s="29">
        <f t="shared" si="265"/>
        <v>3639900</v>
      </c>
      <c r="V1727" s="26">
        <f>+INDEX('LISTA DE PRECIOS EKM '!A:K,MATCH('Precios ML'!B1727,'LISTA DE PRECIOS EKM '!A:A,0),8)</f>
        <v>3639900</v>
      </c>
      <c r="W1727" s="26">
        <f t="shared" si="266"/>
        <v>3639900</v>
      </c>
      <c r="X1727" s="26">
        <f t="shared" si="267"/>
        <v>0</v>
      </c>
      <c r="Y1727" s="26"/>
      <c r="Z1727" s="26">
        <f t="shared" si="268"/>
        <v>3639900</v>
      </c>
      <c r="AA1727" s="30">
        <f t="shared" si="269"/>
        <v>0.90371338912133892</v>
      </c>
    </row>
    <row r="1728" spans="1:27">
      <c r="A1728" s="20" t="s">
        <v>6587</v>
      </c>
      <c r="B1728" s="20" t="s">
        <v>6588</v>
      </c>
      <c r="C1728" s="25">
        <v>1912000</v>
      </c>
      <c r="D1728" s="22">
        <v>85</v>
      </c>
      <c r="E1728" s="22">
        <v>49</v>
      </c>
      <c r="F1728" s="22">
        <v>40</v>
      </c>
      <c r="G1728" s="22">
        <v>16000</v>
      </c>
      <c r="H1728" s="22" t="s">
        <v>5088</v>
      </c>
      <c r="I1728" s="26">
        <f>+IF(H1728='COSTOS VARIOS'!$C$1,'COSTOS VARIOS'!$C$2*'Precios ML'!V1728,'COSTOS VARIOS'!$B$2*'Precios ML'!V1728)</f>
        <v>727980</v>
      </c>
      <c r="J1728" s="22">
        <v>0</v>
      </c>
      <c r="K1728" s="27">
        <f t="shared" si="260"/>
        <v>10.4125</v>
      </c>
      <c r="L1728" s="27">
        <f t="shared" si="261"/>
        <v>10.4125</v>
      </c>
      <c r="M1728" s="26">
        <f>(INDEX(pesos!A:B,MATCH(L1728,pesos!A:A,1),2))</f>
        <v>16200</v>
      </c>
      <c r="N1728" s="26">
        <f>+R1728*'COSTOS VARIOS'!$O$1</f>
        <v>363280</v>
      </c>
      <c r="O1728" s="26">
        <f>+R1728*'COSTOS VARIOS'!$O$2</f>
        <v>7839.2000000000007</v>
      </c>
      <c r="P1728" s="26">
        <f>+R1728*'COSTOS VARIOS'!$O$3</f>
        <v>28680</v>
      </c>
      <c r="Q1728" s="26">
        <v>1</v>
      </c>
      <c r="R1728" s="26">
        <f t="shared" si="262"/>
        <v>1912000</v>
      </c>
      <c r="S1728" s="25">
        <f t="shared" si="263"/>
        <v>3055979.2</v>
      </c>
      <c r="T1728" s="28">
        <f t="shared" si="264"/>
        <v>0.19107486071894719</v>
      </c>
      <c r="U1728" s="29">
        <f t="shared" si="265"/>
        <v>3639900</v>
      </c>
      <c r="V1728" s="26">
        <f>+INDEX('LISTA DE PRECIOS EKM '!A:K,MATCH('Precios ML'!B1728,'LISTA DE PRECIOS EKM '!A:A,0),8)</f>
        <v>3639900</v>
      </c>
      <c r="W1728" s="26">
        <f t="shared" si="266"/>
        <v>3639900</v>
      </c>
      <c r="X1728" s="26">
        <f t="shared" si="267"/>
        <v>0</v>
      </c>
      <c r="Y1728" s="26"/>
      <c r="Z1728" s="26">
        <f t="shared" si="268"/>
        <v>3639900</v>
      </c>
      <c r="AA1728" s="30">
        <f t="shared" si="269"/>
        <v>0.90371338912133892</v>
      </c>
    </row>
    <row r="1729" spans="1:27">
      <c r="A1729" s="20" t="s">
        <v>6589</v>
      </c>
      <c r="B1729" s="20" t="s">
        <v>6590</v>
      </c>
      <c r="C1729" s="25">
        <v>1348578</v>
      </c>
      <c r="D1729" s="22">
        <v>85</v>
      </c>
      <c r="E1729" s="22">
        <v>49</v>
      </c>
      <c r="F1729" s="22">
        <v>40</v>
      </c>
      <c r="G1729" s="22">
        <v>16000</v>
      </c>
      <c r="H1729" s="22" t="s">
        <v>5088</v>
      </c>
      <c r="I1729" s="26">
        <f>+IF(H1729='COSTOS VARIOS'!$C$1,'COSTOS VARIOS'!$C$2*'Precios ML'!V1729,'COSTOS VARIOS'!$B$2*'Precios ML'!V1729)</f>
        <v>623980</v>
      </c>
      <c r="J1729" s="22">
        <v>0</v>
      </c>
      <c r="K1729" s="27">
        <f t="shared" si="260"/>
        <v>10.4125</v>
      </c>
      <c r="L1729" s="27">
        <f t="shared" si="261"/>
        <v>10.4125</v>
      </c>
      <c r="M1729" s="26">
        <f>(INDEX(pesos!A:B,MATCH(L1729,pesos!A:A,1),2))</f>
        <v>16200</v>
      </c>
      <c r="N1729" s="26">
        <f>+R1729*'COSTOS VARIOS'!$O$1</f>
        <v>256229.82</v>
      </c>
      <c r="O1729" s="26">
        <f>+R1729*'COSTOS VARIOS'!$O$2</f>
        <v>5529.1698000000006</v>
      </c>
      <c r="P1729" s="26">
        <f>+R1729*'COSTOS VARIOS'!$O$3</f>
        <v>20228.669999999998</v>
      </c>
      <c r="Q1729" s="26">
        <v>1</v>
      </c>
      <c r="R1729" s="26">
        <f t="shared" si="262"/>
        <v>1348578</v>
      </c>
      <c r="S1729" s="25">
        <f t="shared" si="263"/>
        <v>2270745.6598</v>
      </c>
      <c r="T1729" s="28">
        <f t="shared" si="264"/>
        <v>0.37395396377187873</v>
      </c>
      <c r="U1729" s="29">
        <f t="shared" si="265"/>
        <v>3119900</v>
      </c>
      <c r="V1729" s="26">
        <f>+INDEX('LISTA DE PRECIOS EKM '!A:K,MATCH('Precios ML'!B1729,'LISTA DE PRECIOS EKM '!A:A,0),8)</f>
        <v>3119900</v>
      </c>
      <c r="W1729" s="26">
        <f t="shared" si="266"/>
        <v>3119900</v>
      </c>
      <c r="X1729" s="26">
        <f t="shared" si="267"/>
        <v>0</v>
      </c>
      <c r="Y1729" s="26"/>
      <c r="Z1729" s="26">
        <f t="shared" si="268"/>
        <v>3119900</v>
      </c>
      <c r="AA1729" s="30">
        <f t="shared" si="269"/>
        <v>1.313473896207709</v>
      </c>
    </row>
    <row r="1730" spans="1:27">
      <c r="A1730" s="20" t="s">
        <v>6589</v>
      </c>
      <c r="B1730" s="20" t="s">
        <v>6590</v>
      </c>
      <c r="C1730" s="25">
        <v>1348578</v>
      </c>
      <c r="D1730" s="22">
        <v>85</v>
      </c>
      <c r="E1730" s="22">
        <v>49</v>
      </c>
      <c r="F1730" s="22">
        <v>40</v>
      </c>
      <c r="G1730" s="22">
        <v>16000</v>
      </c>
      <c r="H1730" s="22" t="s">
        <v>5088</v>
      </c>
      <c r="I1730" s="26">
        <f>+IF(H1730='COSTOS VARIOS'!$C$1,'COSTOS VARIOS'!$C$2*'Precios ML'!V1730,'COSTOS VARIOS'!$B$2*'Precios ML'!V1730)</f>
        <v>623980</v>
      </c>
      <c r="J1730" s="22">
        <v>0</v>
      </c>
      <c r="K1730" s="27">
        <f t="shared" si="260"/>
        <v>10.4125</v>
      </c>
      <c r="L1730" s="27">
        <f t="shared" si="261"/>
        <v>10.4125</v>
      </c>
      <c r="M1730" s="26">
        <f>(INDEX(pesos!A:B,MATCH(L1730,pesos!A:A,1),2))</f>
        <v>16200</v>
      </c>
      <c r="N1730" s="26">
        <f>+R1730*'COSTOS VARIOS'!$O$1</f>
        <v>256229.82</v>
      </c>
      <c r="O1730" s="26">
        <f>+R1730*'COSTOS VARIOS'!$O$2</f>
        <v>5529.1698000000006</v>
      </c>
      <c r="P1730" s="26">
        <f>+R1730*'COSTOS VARIOS'!$O$3</f>
        <v>20228.669999999998</v>
      </c>
      <c r="Q1730" s="26">
        <v>1</v>
      </c>
      <c r="R1730" s="26">
        <f t="shared" si="262"/>
        <v>1348578</v>
      </c>
      <c r="S1730" s="25">
        <f t="shared" si="263"/>
        <v>2270745.6598</v>
      </c>
      <c r="T1730" s="28">
        <f t="shared" si="264"/>
        <v>0.37395396377187873</v>
      </c>
      <c r="U1730" s="29">
        <f t="shared" si="265"/>
        <v>3119900</v>
      </c>
      <c r="V1730" s="26">
        <f>+INDEX('LISTA DE PRECIOS EKM '!A:K,MATCH('Precios ML'!B1730,'LISTA DE PRECIOS EKM '!A:A,0),8)</f>
        <v>3119900</v>
      </c>
      <c r="W1730" s="26">
        <f t="shared" si="266"/>
        <v>3119900</v>
      </c>
      <c r="X1730" s="26">
        <f t="shared" si="267"/>
        <v>0</v>
      </c>
      <c r="Y1730" s="26"/>
      <c r="Z1730" s="26">
        <f t="shared" si="268"/>
        <v>3119900</v>
      </c>
      <c r="AA1730" s="30">
        <f t="shared" si="269"/>
        <v>1.313473896207709</v>
      </c>
    </row>
    <row r="1731" spans="1:27">
      <c r="A1731" s="20" t="s">
        <v>6591</v>
      </c>
      <c r="B1731" s="20" t="s">
        <v>6592</v>
      </c>
      <c r="C1731" s="25">
        <v>1507966</v>
      </c>
      <c r="D1731" s="22">
        <v>85</v>
      </c>
      <c r="E1731" s="22">
        <v>49</v>
      </c>
      <c r="F1731" s="22">
        <v>40</v>
      </c>
      <c r="G1731" s="22">
        <v>16000</v>
      </c>
      <c r="H1731" s="22" t="s">
        <v>5088</v>
      </c>
      <c r="I1731" s="26">
        <f>+IF(H1731='COSTOS VARIOS'!$C$1,'COSTOS VARIOS'!$C$2*'Precios ML'!V1731,'COSTOS VARIOS'!$B$2*'Precios ML'!V1731)</f>
        <v>623980</v>
      </c>
      <c r="J1731" s="22">
        <v>0</v>
      </c>
      <c r="K1731" s="27">
        <f t="shared" si="260"/>
        <v>10.4125</v>
      </c>
      <c r="L1731" s="27">
        <f t="shared" si="261"/>
        <v>10.4125</v>
      </c>
      <c r="M1731" s="26">
        <f>(INDEX(pesos!A:B,MATCH(L1731,pesos!A:A,1),2))</f>
        <v>16200</v>
      </c>
      <c r="N1731" s="26">
        <f>+R1731*'COSTOS VARIOS'!$O$1</f>
        <v>286513.53999999998</v>
      </c>
      <c r="O1731" s="26">
        <f>+R1731*'COSTOS VARIOS'!$O$2</f>
        <v>6182.6606000000002</v>
      </c>
      <c r="P1731" s="26">
        <f>+R1731*'COSTOS VARIOS'!$O$3</f>
        <v>22619.489999999998</v>
      </c>
      <c r="Q1731" s="26">
        <v>1</v>
      </c>
      <c r="R1731" s="26">
        <f t="shared" si="262"/>
        <v>1507966</v>
      </c>
      <c r="S1731" s="25">
        <f t="shared" si="263"/>
        <v>2463461.6906000003</v>
      </c>
      <c r="T1731" s="28">
        <f t="shared" si="264"/>
        <v>0.26646986714054299</v>
      </c>
      <c r="U1731" s="29">
        <f t="shared" si="265"/>
        <v>3119900</v>
      </c>
      <c r="V1731" s="26">
        <f>+INDEX('LISTA DE PRECIOS EKM '!A:K,MATCH('Precios ML'!B1731,'LISTA DE PRECIOS EKM '!A:A,0),8)</f>
        <v>3119900</v>
      </c>
      <c r="W1731" s="26">
        <f t="shared" si="266"/>
        <v>3119900</v>
      </c>
      <c r="X1731" s="26">
        <f t="shared" si="267"/>
        <v>0</v>
      </c>
      <c r="Y1731" s="26"/>
      <c r="Z1731" s="26">
        <f t="shared" si="268"/>
        <v>3119900</v>
      </c>
      <c r="AA1731" s="30">
        <f t="shared" si="269"/>
        <v>1.0689458515642927</v>
      </c>
    </row>
    <row r="1732" spans="1:27">
      <c r="A1732" s="20" t="s">
        <v>6591</v>
      </c>
      <c r="B1732" s="20" t="s">
        <v>6592</v>
      </c>
      <c r="C1732" s="25">
        <v>1507966</v>
      </c>
      <c r="D1732" s="22">
        <v>85</v>
      </c>
      <c r="E1732" s="22">
        <v>49</v>
      </c>
      <c r="F1732" s="22">
        <v>40</v>
      </c>
      <c r="G1732" s="22">
        <v>16000</v>
      </c>
      <c r="H1732" s="22" t="s">
        <v>5088</v>
      </c>
      <c r="I1732" s="26">
        <f>+IF(H1732='COSTOS VARIOS'!$C$1,'COSTOS VARIOS'!$C$2*'Precios ML'!V1732,'COSTOS VARIOS'!$B$2*'Precios ML'!V1732)</f>
        <v>623980</v>
      </c>
      <c r="J1732" s="22">
        <v>0</v>
      </c>
      <c r="K1732" s="27">
        <f t="shared" ref="K1732:K1795" si="270">+(D1732*E1732*F1732)/G1732</f>
        <v>10.4125</v>
      </c>
      <c r="L1732" s="27">
        <f t="shared" ref="L1732:L1795" si="271">+K1732*Q1732</f>
        <v>10.4125</v>
      </c>
      <c r="M1732" s="26">
        <f>(INDEX(pesos!A:B,MATCH(L1732,pesos!A:A,1),2))</f>
        <v>16200</v>
      </c>
      <c r="N1732" s="26">
        <f>+R1732*'COSTOS VARIOS'!$O$1</f>
        <v>286513.53999999998</v>
      </c>
      <c r="O1732" s="26">
        <f>+R1732*'COSTOS VARIOS'!$O$2</f>
        <v>6182.6606000000002</v>
      </c>
      <c r="P1732" s="26">
        <f>+R1732*'COSTOS VARIOS'!$O$3</f>
        <v>22619.489999999998</v>
      </c>
      <c r="Q1732" s="26">
        <v>1</v>
      </c>
      <c r="R1732" s="26">
        <f t="shared" ref="R1732:R1795" si="272">+C1732*Q1732</f>
        <v>1507966</v>
      </c>
      <c r="S1732" s="25">
        <f t="shared" ref="S1732:S1795" si="273">+R1732+P1732+O1732+N1732+M1732+I1732</f>
        <v>2463461.6906000003</v>
      </c>
      <c r="T1732" s="28">
        <f t="shared" ref="T1732:T1795" si="274">+(V1732/S1732)-1</f>
        <v>0.26646986714054299</v>
      </c>
      <c r="U1732" s="29">
        <f t="shared" ref="U1732:U1795" si="275">+S1732*T1732+S1732</f>
        <v>3119900</v>
      </c>
      <c r="V1732" s="26">
        <f>+INDEX('LISTA DE PRECIOS EKM '!A:K,MATCH('Precios ML'!B1732,'LISTA DE PRECIOS EKM '!A:A,0),8)</f>
        <v>3119900</v>
      </c>
      <c r="W1732" s="26">
        <f t="shared" ref="W1732:W1795" si="276">+V1732*Q1732</f>
        <v>3119900</v>
      </c>
      <c r="X1732" s="26">
        <f t="shared" ref="X1732:X1795" si="277">+W1732-U1732</f>
        <v>0</v>
      </c>
      <c r="Y1732" s="26"/>
      <c r="Z1732" s="26">
        <f t="shared" ref="Z1732:Z1795" si="278">+W1732-Y1732</f>
        <v>3119900</v>
      </c>
      <c r="AA1732" s="30">
        <f t="shared" ref="AA1732:AA1795" si="279">+(Z1732/C1732)-1</f>
        <v>1.0689458515642927</v>
      </c>
    </row>
    <row r="1733" spans="1:27">
      <c r="A1733" s="20" t="s">
        <v>6593</v>
      </c>
      <c r="B1733" s="20" t="s">
        <v>6594</v>
      </c>
      <c r="C1733" s="25">
        <v>1507966</v>
      </c>
      <c r="D1733" s="22">
        <v>85</v>
      </c>
      <c r="E1733" s="22">
        <v>49</v>
      </c>
      <c r="F1733" s="22">
        <v>40</v>
      </c>
      <c r="G1733" s="22">
        <v>16000</v>
      </c>
      <c r="H1733" s="22" t="s">
        <v>5088</v>
      </c>
      <c r="I1733" s="26">
        <f>+IF(H1733='COSTOS VARIOS'!$C$1,'COSTOS VARIOS'!$C$2*'Precios ML'!V1733,'COSTOS VARIOS'!$B$2*'Precios ML'!V1733)</f>
        <v>623980</v>
      </c>
      <c r="J1733" s="22">
        <v>0</v>
      </c>
      <c r="K1733" s="27">
        <f t="shared" si="270"/>
        <v>10.4125</v>
      </c>
      <c r="L1733" s="27">
        <f t="shared" si="271"/>
        <v>10.4125</v>
      </c>
      <c r="M1733" s="26">
        <f>(INDEX(pesos!A:B,MATCH(L1733,pesos!A:A,1),2))</f>
        <v>16200</v>
      </c>
      <c r="N1733" s="26">
        <f>+R1733*'COSTOS VARIOS'!$O$1</f>
        <v>286513.53999999998</v>
      </c>
      <c r="O1733" s="26">
        <f>+R1733*'COSTOS VARIOS'!$O$2</f>
        <v>6182.6606000000002</v>
      </c>
      <c r="P1733" s="26">
        <f>+R1733*'COSTOS VARIOS'!$O$3</f>
        <v>22619.489999999998</v>
      </c>
      <c r="Q1733" s="26">
        <v>1</v>
      </c>
      <c r="R1733" s="26">
        <f t="shared" si="272"/>
        <v>1507966</v>
      </c>
      <c r="S1733" s="25">
        <f t="shared" si="273"/>
        <v>2463461.6906000003</v>
      </c>
      <c r="T1733" s="28">
        <f t="shared" si="274"/>
        <v>0.26646986714054299</v>
      </c>
      <c r="U1733" s="29">
        <f t="shared" si="275"/>
        <v>3119900</v>
      </c>
      <c r="V1733" s="26">
        <f>+INDEX('LISTA DE PRECIOS EKM '!A:K,MATCH('Precios ML'!B1733,'LISTA DE PRECIOS EKM '!A:A,0),8)</f>
        <v>3119900</v>
      </c>
      <c r="W1733" s="26">
        <f t="shared" si="276"/>
        <v>3119900</v>
      </c>
      <c r="X1733" s="26">
        <f t="shared" si="277"/>
        <v>0</v>
      </c>
      <c r="Y1733" s="26"/>
      <c r="Z1733" s="26">
        <f t="shared" si="278"/>
        <v>3119900</v>
      </c>
      <c r="AA1733" s="30">
        <f t="shared" si="279"/>
        <v>1.0689458515642927</v>
      </c>
    </row>
    <row r="1734" spans="1:27">
      <c r="A1734" s="20" t="s">
        <v>6593</v>
      </c>
      <c r="B1734" s="20" t="s">
        <v>6594</v>
      </c>
      <c r="C1734" s="25">
        <v>1507966</v>
      </c>
      <c r="D1734" s="22">
        <v>85</v>
      </c>
      <c r="E1734" s="22">
        <v>49</v>
      </c>
      <c r="F1734" s="22">
        <v>40</v>
      </c>
      <c r="G1734" s="22">
        <v>16000</v>
      </c>
      <c r="H1734" s="22" t="s">
        <v>5088</v>
      </c>
      <c r="I1734" s="26">
        <f>+IF(H1734='COSTOS VARIOS'!$C$1,'COSTOS VARIOS'!$C$2*'Precios ML'!V1734,'COSTOS VARIOS'!$B$2*'Precios ML'!V1734)</f>
        <v>623980</v>
      </c>
      <c r="J1734" s="22">
        <v>0</v>
      </c>
      <c r="K1734" s="27">
        <f t="shared" si="270"/>
        <v>10.4125</v>
      </c>
      <c r="L1734" s="27">
        <f t="shared" si="271"/>
        <v>10.4125</v>
      </c>
      <c r="M1734" s="26">
        <f>(INDEX(pesos!A:B,MATCH(L1734,pesos!A:A,1),2))</f>
        <v>16200</v>
      </c>
      <c r="N1734" s="26">
        <f>+R1734*'COSTOS VARIOS'!$O$1</f>
        <v>286513.53999999998</v>
      </c>
      <c r="O1734" s="26">
        <f>+R1734*'COSTOS VARIOS'!$O$2</f>
        <v>6182.6606000000002</v>
      </c>
      <c r="P1734" s="26">
        <f>+R1734*'COSTOS VARIOS'!$O$3</f>
        <v>22619.489999999998</v>
      </c>
      <c r="Q1734" s="26">
        <v>1</v>
      </c>
      <c r="R1734" s="26">
        <f t="shared" si="272"/>
        <v>1507966</v>
      </c>
      <c r="S1734" s="25">
        <f t="shared" si="273"/>
        <v>2463461.6906000003</v>
      </c>
      <c r="T1734" s="28">
        <f t="shared" si="274"/>
        <v>0.26646986714054299</v>
      </c>
      <c r="U1734" s="29">
        <f t="shared" si="275"/>
        <v>3119900</v>
      </c>
      <c r="V1734" s="26">
        <f>+INDEX('LISTA DE PRECIOS EKM '!A:K,MATCH('Precios ML'!B1734,'LISTA DE PRECIOS EKM '!A:A,0),8)</f>
        <v>3119900</v>
      </c>
      <c r="W1734" s="26">
        <f t="shared" si="276"/>
        <v>3119900</v>
      </c>
      <c r="X1734" s="26">
        <f t="shared" si="277"/>
        <v>0</v>
      </c>
      <c r="Y1734" s="26"/>
      <c r="Z1734" s="26">
        <f t="shared" si="278"/>
        <v>3119900</v>
      </c>
      <c r="AA1734" s="30">
        <f t="shared" si="279"/>
        <v>1.0689458515642927</v>
      </c>
    </row>
    <row r="1735" spans="1:27">
      <c r="A1735" s="20" t="s">
        <v>6595</v>
      </c>
      <c r="B1735" s="20" t="s">
        <v>6596</v>
      </c>
      <c r="C1735" s="25">
        <v>1507966</v>
      </c>
      <c r="D1735" s="22">
        <v>85</v>
      </c>
      <c r="E1735" s="22">
        <v>49</v>
      </c>
      <c r="F1735" s="22">
        <v>40</v>
      </c>
      <c r="G1735" s="22">
        <v>16000</v>
      </c>
      <c r="H1735" s="22" t="s">
        <v>5088</v>
      </c>
      <c r="I1735" s="26">
        <f>+IF(H1735='COSTOS VARIOS'!$C$1,'COSTOS VARIOS'!$C$2*'Precios ML'!V1735,'COSTOS VARIOS'!$B$2*'Precios ML'!V1735)</f>
        <v>623980</v>
      </c>
      <c r="J1735" s="22">
        <v>0</v>
      </c>
      <c r="K1735" s="27">
        <f t="shared" si="270"/>
        <v>10.4125</v>
      </c>
      <c r="L1735" s="27">
        <f t="shared" si="271"/>
        <v>10.4125</v>
      </c>
      <c r="M1735" s="26">
        <f>(INDEX(pesos!A:B,MATCH(L1735,pesos!A:A,1),2))</f>
        <v>16200</v>
      </c>
      <c r="N1735" s="26">
        <f>+R1735*'COSTOS VARIOS'!$O$1</f>
        <v>286513.53999999998</v>
      </c>
      <c r="O1735" s="26">
        <f>+R1735*'COSTOS VARIOS'!$O$2</f>
        <v>6182.6606000000002</v>
      </c>
      <c r="P1735" s="26">
        <f>+R1735*'COSTOS VARIOS'!$O$3</f>
        <v>22619.489999999998</v>
      </c>
      <c r="Q1735" s="26">
        <v>1</v>
      </c>
      <c r="R1735" s="26">
        <f t="shared" si="272"/>
        <v>1507966</v>
      </c>
      <c r="S1735" s="25">
        <f t="shared" si="273"/>
        <v>2463461.6906000003</v>
      </c>
      <c r="T1735" s="28">
        <f t="shared" si="274"/>
        <v>0.26646986714054299</v>
      </c>
      <c r="U1735" s="29">
        <f t="shared" si="275"/>
        <v>3119900</v>
      </c>
      <c r="V1735" s="26">
        <f>+INDEX('LISTA DE PRECIOS EKM '!A:K,MATCH('Precios ML'!B1735,'LISTA DE PRECIOS EKM '!A:A,0),8)</f>
        <v>3119900</v>
      </c>
      <c r="W1735" s="26">
        <f t="shared" si="276"/>
        <v>3119900</v>
      </c>
      <c r="X1735" s="26">
        <f t="shared" si="277"/>
        <v>0</v>
      </c>
      <c r="Y1735" s="26"/>
      <c r="Z1735" s="26">
        <f t="shared" si="278"/>
        <v>3119900</v>
      </c>
      <c r="AA1735" s="30">
        <f t="shared" si="279"/>
        <v>1.0689458515642927</v>
      </c>
    </row>
    <row r="1736" spans="1:27">
      <c r="A1736" s="20" t="s">
        <v>6595</v>
      </c>
      <c r="B1736" s="20" t="s">
        <v>6596</v>
      </c>
      <c r="C1736" s="25">
        <v>1507966</v>
      </c>
      <c r="D1736" s="22">
        <v>85</v>
      </c>
      <c r="E1736" s="22">
        <v>49</v>
      </c>
      <c r="F1736" s="22">
        <v>40</v>
      </c>
      <c r="G1736" s="22">
        <v>16000</v>
      </c>
      <c r="H1736" s="22" t="s">
        <v>5088</v>
      </c>
      <c r="I1736" s="26">
        <f>+IF(H1736='COSTOS VARIOS'!$C$1,'COSTOS VARIOS'!$C$2*'Precios ML'!V1736,'COSTOS VARIOS'!$B$2*'Precios ML'!V1736)</f>
        <v>623980</v>
      </c>
      <c r="J1736" s="22">
        <v>0</v>
      </c>
      <c r="K1736" s="27">
        <f t="shared" si="270"/>
        <v>10.4125</v>
      </c>
      <c r="L1736" s="27">
        <f t="shared" si="271"/>
        <v>10.4125</v>
      </c>
      <c r="M1736" s="26">
        <f>(INDEX(pesos!A:B,MATCH(L1736,pesos!A:A,1),2))</f>
        <v>16200</v>
      </c>
      <c r="N1736" s="26">
        <f>+R1736*'COSTOS VARIOS'!$O$1</f>
        <v>286513.53999999998</v>
      </c>
      <c r="O1736" s="26">
        <f>+R1736*'COSTOS VARIOS'!$O$2</f>
        <v>6182.6606000000002</v>
      </c>
      <c r="P1736" s="26">
        <f>+R1736*'COSTOS VARIOS'!$O$3</f>
        <v>22619.489999999998</v>
      </c>
      <c r="Q1736" s="26">
        <v>1</v>
      </c>
      <c r="R1736" s="26">
        <f t="shared" si="272"/>
        <v>1507966</v>
      </c>
      <c r="S1736" s="25">
        <f t="shared" si="273"/>
        <v>2463461.6906000003</v>
      </c>
      <c r="T1736" s="28">
        <f t="shared" si="274"/>
        <v>0.26646986714054299</v>
      </c>
      <c r="U1736" s="29">
        <f t="shared" si="275"/>
        <v>3119900</v>
      </c>
      <c r="V1736" s="26">
        <f>+INDEX('LISTA DE PRECIOS EKM '!A:K,MATCH('Precios ML'!B1736,'LISTA DE PRECIOS EKM '!A:A,0),8)</f>
        <v>3119900</v>
      </c>
      <c r="W1736" s="26">
        <f t="shared" si="276"/>
        <v>3119900</v>
      </c>
      <c r="X1736" s="26">
        <f t="shared" si="277"/>
        <v>0</v>
      </c>
      <c r="Y1736" s="26"/>
      <c r="Z1736" s="26">
        <f t="shared" si="278"/>
        <v>3119900</v>
      </c>
      <c r="AA1736" s="30">
        <f t="shared" si="279"/>
        <v>1.0689458515642927</v>
      </c>
    </row>
    <row r="1737" spans="1:27">
      <c r="A1737" s="20" t="s">
        <v>6597</v>
      </c>
      <c r="B1737" s="20" t="s">
        <v>6598</v>
      </c>
      <c r="C1737" s="25">
        <v>1507966</v>
      </c>
      <c r="D1737" s="22">
        <v>85</v>
      </c>
      <c r="E1737" s="22">
        <v>49</v>
      </c>
      <c r="F1737" s="22">
        <v>40</v>
      </c>
      <c r="G1737" s="22">
        <v>16000</v>
      </c>
      <c r="H1737" s="22" t="s">
        <v>5088</v>
      </c>
      <c r="I1737" s="26">
        <f>+IF(H1737='COSTOS VARIOS'!$C$1,'COSTOS VARIOS'!$C$2*'Precios ML'!V1737,'COSTOS VARIOS'!$B$2*'Precios ML'!V1737)</f>
        <v>623980</v>
      </c>
      <c r="J1737" s="22">
        <v>0</v>
      </c>
      <c r="K1737" s="27">
        <f t="shared" si="270"/>
        <v>10.4125</v>
      </c>
      <c r="L1737" s="27">
        <f t="shared" si="271"/>
        <v>10.4125</v>
      </c>
      <c r="M1737" s="26">
        <f>(INDEX(pesos!A:B,MATCH(L1737,pesos!A:A,1),2))</f>
        <v>16200</v>
      </c>
      <c r="N1737" s="26">
        <f>+R1737*'COSTOS VARIOS'!$O$1</f>
        <v>286513.53999999998</v>
      </c>
      <c r="O1737" s="26">
        <f>+R1737*'COSTOS VARIOS'!$O$2</f>
        <v>6182.6606000000002</v>
      </c>
      <c r="P1737" s="26">
        <f>+R1737*'COSTOS VARIOS'!$O$3</f>
        <v>22619.489999999998</v>
      </c>
      <c r="Q1737" s="26">
        <v>1</v>
      </c>
      <c r="R1737" s="26">
        <f t="shared" si="272"/>
        <v>1507966</v>
      </c>
      <c r="S1737" s="25">
        <f t="shared" si="273"/>
        <v>2463461.6906000003</v>
      </c>
      <c r="T1737" s="28">
        <f t="shared" si="274"/>
        <v>0.26646986714054299</v>
      </c>
      <c r="U1737" s="29">
        <f t="shared" si="275"/>
        <v>3119900</v>
      </c>
      <c r="V1737" s="26">
        <f>+INDEX('LISTA DE PRECIOS EKM '!A:K,MATCH('Precios ML'!B1737,'LISTA DE PRECIOS EKM '!A:A,0),8)</f>
        <v>3119900</v>
      </c>
      <c r="W1737" s="26">
        <f t="shared" si="276"/>
        <v>3119900</v>
      </c>
      <c r="X1737" s="26">
        <f t="shared" si="277"/>
        <v>0</v>
      </c>
      <c r="Y1737" s="26"/>
      <c r="Z1737" s="26">
        <f t="shared" si="278"/>
        <v>3119900</v>
      </c>
      <c r="AA1737" s="30">
        <f t="shared" si="279"/>
        <v>1.0689458515642927</v>
      </c>
    </row>
    <row r="1738" spans="1:27">
      <c r="A1738" s="20" t="s">
        <v>6597</v>
      </c>
      <c r="B1738" s="20" t="s">
        <v>6598</v>
      </c>
      <c r="C1738" s="25">
        <v>1507966</v>
      </c>
      <c r="D1738" s="22">
        <v>85</v>
      </c>
      <c r="E1738" s="22">
        <v>49</v>
      </c>
      <c r="F1738" s="22">
        <v>40</v>
      </c>
      <c r="G1738" s="22">
        <v>16000</v>
      </c>
      <c r="H1738" s="22" t="s">
        <v>5088</v>
      </c>
      <c r="I1738" s="26">
        <f>+IF(H1738='COSTOS VARIOS'!$C$1,'COSTOS VARIOS'!$C$2*'Precios ML'!V1738,'COSTOS VARIOS'!$B$2*'Precios ML'!V1738)</f>
        <v>623980</v>
      </c>
      <c r="J1738" s="22">
        <v>0</v>
      </c>
      <c r="K1738" s="27">
        <f t="shared" si="270"/>
        <v>10.4125</v>
      </c>
      <c r="L1738" s="27">
        <f t="shared" si="271"/>
        <v>10.4125</v>
      </c>
      <c r="M1738" s="26">
        <f>(INDEX(pesos!A:B,MATCH(L1738,pesos!A:A,1),2))</f>
        <v>16200</v>
      </c>
      <c r="N1738" s="26">
        <f>+R1738*'COSTOS VARIOS'!$O$1</f>
        <v>286513.53999999998</v>
      </c>
      <c r="O1738" s="26">
        <f>+R1738*'COSTOS VARIOS'!$O$2</f>
        <v>6182.6606000000002</v>
      </c>
      <c r="P1738" s="26">
        <f>+R1738*'COSTOS VARIOS'!$O$3</f>
        <v>22619.489999999998</v>
      </c>
      <c r="Q1738" s="26">
        <v>1</v>
      </c>
      <c r="R1738" s="26">
        <f t="shared" si="272"/>
        <v>1507966</v>
      </c>
      <c r="S1738" s="25">
        <f t="shared" si="273"/>
        <v>2463461.6906000003</v>
      </c>
      <c r="T1738" s="28">
        <f t="shared" si="274"/>
        <v>0.26646986714054299</v>
      </c>
      <c r="U1738" s="29">
        <f t="shared" si="275"/>
        <v>3119900</v>
      </c>
      <c r="V1738" s="26">
        <f>+INDEX('LISTA DE PRECIOS EKM '!A:K,MATCH('Precios ML'!B1738,'LISTA DE PRECIOS EKM '!A:A,0),8)</f>
        <v>3119900</v>
      </c>
      <c r="W1738" s="26">
        <f t="shared" si="276"/>
        <v>3119900</v>
      </c>
      <c r="X1738" s="26">
        <f t="shared" si="277"/>
        <v>0</v>
      </c>
      <c r="Y1738" s="26"/>
      <c r="Z1738" s="26">
        <f t="shared" si="278"/>
        <v>3119900</v>
      </c>
      <c r="AA1738" s="30">
        <f t="shared" si="279"/>
        <v>1.0689458515642927</v>
      </c>
    </row>
    <row r="1739" spans="1:27">
      <c r="A1739" s="20" t="s">
        <v>6599</v>
      </c>
      <c r="B1739" s="20" t="s">
        <v>6600</v>
      </c>
      <c r="C1739" s="25">
        <v>1383000</v>
      </c>
      <c r="D1739" s="22">
        <v>85</v>
      </c>
      <c r="E1739" s="22">
        <v>49</v>
      </c>
      <c r="F1739" s="22">
        <v>40</v>
      </c>
      <c r="G1739" s="22">
        <v>16000</v>
      </c>
      <c r="H1739" s="22" t="s">
        <v>5088</v>
      </c>
      <c r="I1739" s="26">
        <f>+IF(H1739='COSTOS VARIOS'!$C$1,'COSTOS VARIOS'!$C$2*'Precios ML'!V1739,'COSTOS VARIOS'!$B$2*'Precios ML'!V1739)</f>
        <v>581980</v>
      </c>
      <c r="J1739" s="22">
        <v>0</v>
      </c>
      <c r="K1739" s="27">
        <f t="shared" si="270"/>
        <v>10.4125</v>
      </c>
      <c r="L1739" s="27">
        <f t="shared" si="271"/>
        <v>10.4125</v>
      </c>
      <c r="M1739" s="26">
        <f>(INDEX(pesos!A:B,MATCH(L1739,pesos!A:A,1),2))</f>
        <v>16200</v>
      </c>
      <c r="N1739" s="26">
        <f>+R1739*'COSTOS VARIOS'!$O$1</f>
        <v>262770</v>
      </c>
      <c r="O1739" s="26">
        <f>+R1739*'COSTOS VARIOS'!$O$2</f>
        <v>5670.3</v>
      </c>
      <c r="P1739" s="26">
        <f>+R1739*'COSTOS VARIOS'!$O$3</f>
        <v>20745</v>
      </c>
      <c r="Q1739" s="26">
        <v>1</v>
      </c>
      <c r="R1739" s="26">
        <f t="shared" si="272"/>
        <v>1383000</v>
      </c>
      <c r="S1739" s="25">
        <f t="shared" si="273"/>
        <v>2270365.2999999998</v>
      </c>
      <c r="T1739" s="28">
        <f t="shared" si="274"/>
        <v>0.28168801734240745</v>
      </c>
      <c r="U1739" s="29">
        <f t="shared" si="275"/>
        <v>2909900</v>
      </c>
      <c r="V1739" s="26">
        <f>+INDEX('LISTA DE PRECIOS EKM '!A:K,MATCH('Precios ML'!B1739,'LISTA DE PRECIOS EKM '!A:A,0),8)</f>
        <v>2909900</v>
      </c>
      <c r="W1739" s="26">
        <f t="shared" si="276"/>
        <v>2909900</v>
      </c>
      <c r="X1739" s="26">
        <f t="shared" si="277"/>
        <v>0</v>
      </c>
      <c r="Y1739" s="26"/>
      <c r="Z1739" s="26">
        <f t="shared" si="278"/>
        <v>2909900</v>
      </c>
      <c r="AA1739" s="30">
        <f t="shared" si="279"/>
        <v>1.1040491684743312</v>
      </c>
    </row>
    <row r="1740" spans="1:27">
      <c r="A1740" s="20" t="s">
        <v>6599</v>
      </c>
      <c r="B1740" s="20" t="s">
        <v>6600</v>
      </c>
      <c r="C1740" s="25">
        <v>1383000</v>
      </c>
      <c r="D1740" s="22">
        <v>85</v>
      </c>
      <c r="E1740" s="22">
        <v>49</v>
      </c>
      <c r="F1740" s="22">
        <v>40</v>
      </c>
      <c r="G1740" s="22">
        <v>16000</v>
      </c>
      <c r="H1740" s="22" t="s">
        <v>5088</v>
      </c>
      <c r="I1740" s="26">
        <f>+IF(H1740='COSTOS VARIOS'!$C$1,'COSTOS VARIOS'!$C$2*'Precios ML'!V1740,'COSTOS VARIOS'!$B$2*'Precios ML'!V1740)</f>
        <v>581980</v>
      </c>
      <c r="J1740" s="22">
        <v>0</v>
      </c>
      <c r="K1740" s="27">
        <f t="shared" si="270"/>
        <v>10.4125</v>
      </c>
      <c r="L1740" s="27">
        <f t="shared" si="271"/>
        <v>10.4125</v>
      </c>
      <c r="M1740" s="26">
        <f>(INDEX(pesos!A:B,MATCH(L1740,pesos!A:A,1),2))</f>
        <v>16200</v>
      </c>
      <c r="N1740" s="26">
        <f>+R1740*'COSTOS VARIOS'!$O$1</f>
        <v>262770</v>
      </c>
      <c r="O1740" s="26">
        <f>+R1740*'COSTOS VARIOS'!$O$2</f>
        <v>5670.3</v>
      </c>
      <c r="P1740" s="26">
        <f>+R1740*'COSTOS VARIOS'!$O$3</f>
        <v>20745</v>
      </c>
      <c r="Q1740" s="26">
        <v>1</v>
      </c>
      <c r="R1740" s="26">
        <f t="shared" si="272"/>
        <v>1383000</v>
      </c>
      <c r="S1740" s="25">
        <f t="shared" si="273"/>
        <v>2270365.2999999998</v>
      </c>
      <c r="T1740" s="28">
        <f t="shared" si="274"/>
        <v>0.28168801734240745</v>
      </c>
      <c r="U1740" s="29">
        <f t="shared" si="275"/>
        <v>2909900</v>
      </c>
      <c r="V1740" s="26">
        <f>+INDEX('LISTA DE PRECIOS EKM '!A:K,MATCH('Precios ML'!B1740,'LISTA DE PRECIOS EKM '!A:A,0),8)</f>
        <v>2909900</v>
      </c>
      <c r="W1740" s="26">
        <f t="shared" si="276"/>
        <v>2909900</v>
      </c>
      <c r="X1740" s="26">
        <f t="shared" si="277"/>
        <v>0</v>
      </c>
      <c r="Y1740" s="26"/>
      <c r="Z1740" s="26">
        <f t="shared" si="278"/>
        <v>2909900</v>
      </c>
      <c r="AA1740" s="30">
        <f t="shared" si="279"/>
        <v>1.1040491684743312</v>
      </c>
    </row>
    <row r="1741" spans="1:27">
      <c r="A1741" s="20" t="s">
        <v>6601</v>
      </c>
      <c r="B1741" s="20" t="s">
        <v>6602</v>
      </c>
      <c r="C1741" s="25">
        <v>1383000</v>
      </c>
      <c r="D1741" s="22">
        <v>85</v>
      </c>
      <c r="E1741" s="22">
        <v>49</v>
      </c>
      <c r="F1741" s="22">
        <v>40</v>
      </c>
      <c r="G1741" s="22">
        <v>16000</v>
      </c>
      <c r="H1741" s="22" t="s">
        <v>5088</v>
      </c>
      <c r="I1741" s="26">
        <f>+IF(H1741='COSTOS VARIOS'!$C$1,'COSTOS VARIOS'!$C$2*'Precios ML'!V1741,'COSTOS VARIOS'!$B$2*'Precios ML'!V1741)</f>
        <v>581980</v>
      </c>
      <c r="J1741" s="22">
        <v>0</v>
      </c>
      <c r="K1741" s="27">
        <f t="shared" si="270"/>
        <v>10.4125</v>
      </c>
      <c r="L1741" s="27">
        <f t="shared" si="271"/>
        <v>10.4125</v>
      </c>
      <c r="M1741" s="26">
        <f>(INDEX(pesos!A:B,MATCH(L1741,pesos!A:A,1),2))</f>
        <v>16200</v>
      </c>
      <c r="N1741" s="26">
        <f>+R1741*'COSTOS VARIOS'!$O$1</f>
        <v>262770</v>
      </c>
      <c r="O1741" s="26">
        <f>+R1741*'COSTOS VARIOS'!$O$2</f>
        <v>5670.3</v>
      </c>
      <c r="P1741" s="26">
        <f>+R1741*'COSTOS VARIOS'!$O$3</f>
        <v>20745</v>
      </c>
      <c r="Q1741" s="26">
        <v>1</v>
      </c>
      <c r="R1741" s="26">
        <f t="shared" si="272"/>
        <v>1383000</v>
      </c>
      <c r="S1741" s="25">
        <f t="shared" si="273"/>
        <v>2270365.2999999998</v>
      </c>
      <c r="T1741" s="28">
        <f t="shared" si="274"/>
        <v>0.28168801734240745</v>
      </c>
      <c r="U1741" s="29">
        <f t="shared" si="275"/>
        <v>2909900</v>
      </c>
      <c r="V1741" s="26">
        <f>+INDEX('LISTA DE PRECIOS EKM '!A:K,MATCH('Precios ML'!B1741,'LISTA DE PRECIOS EKM '!A:A,0),8)</f>
        <v>2909900</v>
      </c>
      <c r="W1741" s="26">
        <f t="shared" si="276"/>
        <v>2909900</v>
      </c>
      <c r="X1741" s="26">
        <f t="shared" si="277"/>
        <v>0</v>
      </c>
      <c r="Y1741" s="26"/>
      <c r="Z1741" s="26">
        <f t="shared" si="278"/>
        <v>2909900</v>
      </c>
      <c r="AA1741" s="30">
        <f t="shared" si="279"/>
        <v>1.1040491684743312</v>
      </c>
    </row>
    <row r="1742" spans="1:27">
      <c r="A1742" s="20" t="s">
        <v>6601</v>
      </c>
      <c r="B1742" s="20" t="s">
        <v>6602</v>
      </c>
      <c r="C1742" s="25">
        <v>1383000</v>
      </c>
      <c r="D1742" s="22">
        <v>85</v>
      </c>
      <c r="E1742" s="22">
        <v>49</v>
      </c>
      <c r="F1742" s="22">
        <v>40</v>
      </c>
      <c r="G1742" s="22">
        <v>16000</v>
      </c>
      <c r="H1742" s="22" t="s">
        <v>5088</v>
      </c>
      <c r="I1742" s="26">
        <f>+IF(H1742='COSTOS VARIOS'!$C$1,'COSTOS VARIOS'!$C$2*'Precios ML'!V1742,'COSTOS VARIOS'!$B$2*'Precios ML'!V1742)</f>
        <v>581980</v>
      </c>
      <c r="J1742" s="22">
        <v>0</v>
      </c>
      <c r="K1742" s="27">
        <f t="shared" si="270"/>
        <v>10.4125</v>
      </c>
      <c r="L1742" s="27">
        <f t="shared" si="271"/>
        <v>10.4125</v>
      </c>
      <c r="M1742" s="26">
        <f>(INDEX(pesos!A:B,MATCH(L1742,pesos!A:A,1),2))</f>
        <v>16200</v>
      </c>
      <c r="N1742" s="26">
        <f>+R1742*'COSTOS VARIOS'!$O$1</f>
        <v>262770</v>
      </c>
      <c r="O1742" s="26">
        <f>+R1742*'COSTOS VARIOS'!$O$2</f>
        <v>5670.3</v>
      </c>
      <c r="P1742" s="26">
        <f>+R1742*'COSTOS VARIOS'!$O$3</f>
        <v>20745</v>
      </c>
      <c r="Q1742" s="26">
        <v>1</v>
      </c>
      <c r="R1742" s="26">
        <f t="shared" si="272"/>
        <v>1383000</v>
      </c>
      <c r="S1742" s="25">
        <f t="shared" si="273"/>
        <v>2270365.2999999998</v>
      </c>
      <c r="T1742" s="28">
        <f t="shared" si="274"/>
        <v>0.28168801734240745</v>
      </c>
      <c r="U1742" s="29">
        <f t="shared" si="275"/>
        <v>2909900</v>
      </c>
      <c r="V1742" s="26">
        <f>+INDEX('LISTA DE PRECIOS EKM '!A:K,MATCH('Precios ML'!B1742,'LISTA DE PRECIOS EKM '!A:A,0),8)</f>
        <v>2909900</v>
      </c>
      <c r="W1742" s="26">
        <f t="shared" si="276"/>
        <v>2909900</v>
      </c>
      <c r="X1742" s="26">
        <f t="shared" si="277"/>
        <v>0</v>
      </c>
      <c r="Y1742" s="26"/>
      <c r="Z1742" s="26">
        <f t="shared" si="278"/>
        <v>2909900</v>
      </c>
      <c r="AA1742" s="30">
        <f t="shared" si="279"/>
        <v>1.1040491684743312</v>
      </c>
    </row>
    <row r="1743" spans="1:27">
      <c r="A1743" s="20" t="s">
        <v>6603</v>
      </c>
      <c r="B1743" s="20" t="s">
        <v>6604</v>
      </c>
      <c r="C1743" s="25">
        <v>1383000</v>
      </c>
      <c r="D1743" s="22">
        <v>85</v>
      </c>
      <c r="E1743" s="22">
        <v>49</v>
      </c>
      <c r="F1743" s="22">
        <v>40</v>
      </c>
      <c r="G1743" s="22">
        <v>16000</v>
      </c>
      <c r="H1743" s="22" t="s">
        <v>5088</v>
      </c>
      <c r="I1743" s="26">
        <f>+IF(H1743='COSTOS VARIOS'!$C$1,'COSTOS VARIOS'!$C$2*'Precios ML'!V1743,'COSTOS VARIOS'!$B$2*'Precios ML'!V1743)</f>
        <v>581980</v>
      </c>
      <c r="J1743" s="22">
        <v>0</v>
      </c>
      <c r="K1743" s="27">
        <f t="shared" si="270"/>
        <v>10.4125</v>
      </c>
      <c r="L1743" s="27">
        <f t="shared" si="271"/>
        <v>10.4125</v>
      </c>
      <c r="M1743" s="26">
        <f>(INDEX(pesos!A:B,MATCH(L1743,pesos!A:A,1),2))</f>
        <v>16200</v>
      </c>
      <c r="N1743" s="26">
        <f>+R1743*'COSTOS VARIOS'!$O$1</f>
        <v>262770</v>
      </c>
      <c r="O1743" s="26">
        <f>+R1743*'COSTOS VARIOS'!$O$2</f>
        <v>5670.3</v>
      </c>
      <c r="P1743" s="26">
        <f>+R1743*'COSTOS VARIOS'!$O$3</f>
        <v>20745</v>
      </c>
      <c r="Q1743" s="26">
        <v>1</v>
      </c>
      <c r="R1743" s="26">
        <f t="shared" si="272"/>
        <v>1383000</v>
      </c>
      <c r="S1743" s="25">
        <f t="shared" si="273"/>
        <v>2270365.2999999998</v>
      </c>
      <c r="T1743" s="28">
        <f t="shared" si="274"/>
        <v>0.28168801734240745</v>
      </c>
      <c r="U1743" s="29">
        <f t="shared" si="275"/>
        <v>2909900</v>
      </c>
      <c r="V1743" s="26">
        <f>+INDEX('LISTA DE PRECIOS EKM '!A:K,MATCH('Precios ML'!B1743,'LISTA DE PRECIOS EKM '!A:A,0),8)</f>
        <v>2909900</v>
      </c>
      <c r="W1743" s="26">
        <f t="shared" si="276"/>
        <v>2909900</v>
      </c>
      <c r="X1743" s="26">
        <f t="shared" si="277"/>
        <v>0</v>
      </c>
      <c r="Y1743" s="26"/>
      <c r="Z1743" s="26">
        <f t="shared" si="278"/>
        <v>2909900</v>
      </c>
      <c r="AA1743" s="30">
        <f t="shared" si="279"/>
        <v>1.1040491684743312</v>
      </c>
    </row>
    <row r="1744" spans="1:27">
      <c r="A1744" s="20" t="s">
        <v>6603</v>
      </c>
      <c r="B1744" s="20" t="s">
        <v>6604</v>
      </c>
      <c r="C1744" s="25">
        <v>1383000</v>
      </c>
      <c r="D1744" s="22">
        <v>85</v>
      </c>
      <c r="E1744" s="22">
        <v>49</v>
      </c>
      <c r="F1744" s="22">
        <v>40</v>
      </c>
      <c r="G1744" s="22">
        <v>16000</v>
      </c>
      <c r="H1744" s="22" t="s">
        <v>5088</v>
      </c>
      <c r="I1744" s="26">
        <f>+IF(H1744='COSTOS VARIOS'!$C$1,'COSTOS VARIOS'!$C$2*'Precios ML'!V1744,'COSTOS VARIOS'!$B$2*'Precios ML'!V1744)</f>
        <v>581980</v>
      </c>
      <c r="J1744" s="22">
        <v>0</v>
      </c>
      <c r="K1744" s="27">
        <f t="shared" si="270"/>
        <v>10.4125</v>
      </c>
      <c r="L1744" s="27">
        <f t="shared" si="271"/>
        <v>10.4125</v>
      </c>
      <c r="M1744" s="26">
        <f>(INDEX(pesos!A:B,MATCH(L1744,pesos!A:A,1),2))</f>
        <v>16200</v>
      </c>
      <c r="N1744" s="26">
        <f>+R1744*'COSTOS VARIOS'!$O$1</f>
        <v>262770</v>
      </c>
      <c r="O1744" s="26">
        <f>+R1744*'COSTOS VARIOS'!$O$2</f>
        <v>5670.3</v>
      </c>
      <c r="P1744" s="26">
        <f>+R1744*'COSTOS VARIOS'!$O$3</f>
        <v>20745</v>
      </c>
      <c r="Q1744" s="26">
        <v>1</v>
      </c>
      <c r="R1744" s="26">
        <f t="shared" si="272"/>
        <v>1383000</v>
      </c>
      <c r="S1744" s="25">
        <f t="shared" si="273"/>
        <v>2270365.2999999998</v>
      </c>
      <c r="T1744" s="28">
        <f t="shared" si="274"/>
        <v>0.28168801734240745</v>
      </c>
      <c r="U1744" s="29">
        <f t="shared" si="275"/>
        <v>2909900</v>
      </c>
      <c r="V1744" s="26">
        <f>+INDEX('LISTA DE PRECIOS EKM '!A:K,MATCH('Precios ML'!B1744,'LISTA DE PRECIOS EKM '!A:A,0),8)</f>
        <v>2909900</v>
      </c>
      <c r="W1744" s="26">
        <f t="shared" si="276"/>
        <v>2909900</v>
      </c>
      <c r="X1744" s="26">
        <f t="shared" si="277"/>
        <v>0</v>
      </c>
      <c r="Y1744" s="26"/>
      <c r="Z1744" s="26">
        <f t="shared" si="278"/>
        <v>2909900</v>
      </c>
      <c r="AA1744" s="30">
        <f t="shared" si="279"/>
        <v>1.1040491684743312</v>
      </c>
    </row>
    <row r="1745" spans="1:27">
      <c r="A1745" s="20" t="s">
        <v>6605</v>
      </c>
      <c r="B1745" s="20" t="s">
        <v>6606</v>
      </c>
      <c r="C1745" s="25">
        <v>409351</v>
      </c>
      <c r="D1745" s="22">
        <v>85</v>
      </c>
      <c r="E1745" s="22">
        <v>49</v>
      </c>
      <c r="F1745" s="22">
        <v>40</v>
      </c>
      <c r="G1745" s="22">
        <v>16000</v>
      </c>
      <c r="H1745" s="22" t="s">
        <v>5088</v>
      </c>
      <c r="I1745" s="26">
        <f>+IF(H1745='COSTOS VARIOS'!$C$1,'COSTOS VARIOS'!$C$2*'Precios ML'!V1745,'COSTOS VARIOS'!$B$2*'Precios ML'!V1745)</f>
        <v>165980</v>
      </c>
      <c r="J1745" s="22">
        <v>0</v>
      </c>
      <c r="K1745" s="27">
        <f t="shared" si="270"/>
        <v>10.4125</v>
      </c>
      <c r="L1745" s="27">
        <f t="shared" si="271"/>
        <v>10.4125</v>
      </c>
      <c r="M1745" s="26">
        <f>(INDEX(pesos!A:B,MATCH(L1745,pesos!A:A,1),2))</f>
        <v>16200</v>
      </c>
      <c r="N1745" s="26">
        <f>+R1745*'COSTOS VARIOS'!$O$1</f>
        <v>77776.69</v>
      </c>
      <c r="O1745" s="26">
        <f>+R1745*'COSTOS VARIOS'!$O$2</f>
        <v>1678.3391000000001</v>
      </c>
      <c r="P1745" s="26">
        <f>+R1745*'COSTOS VARIOS'!$O$3</f>
        <v>6140.2649999999994</v>
      </c>
      <c r="Q1745" s="26">
        <v>1</v>
      </c>
      <c r="R1745" s="26">
        <f t="shared" si="272"/>
        <v>409351</v>
      </c>
      <c r="S1745" s="25">
        <f t="shared" si="273"/>
        <v>677126.29410000006</v>
      </c>
      <c r="T1745" s="28">
        <f t="shared" si="274"/>
        <v>0.22562069621452019</v>
      </c>
      <c r="U1745" s="29">
        <f t="shared" si="275"/>
        <v>829900</v>
      </c>
      <c r="V1745" s="26">
        <f>+INDEX('LISTA DE PRECIOS EKM '!A:K,MATCH('Precios ML'!B1745,'LISTA DE PRECIOS EKM '!A:A,0),8)</f>
        <v>829900</v>
      </c>
      <c r="W1745" s="26">
        <f t="shared" si="276"/>
        <v>829900</v>
      </c>
      <c r="X1745" s="26">
        <f t="shared" si="277"/>
        <v>0</v>
      </c>
      <c r="Y1745" s="26"/>
      <c r="Z1745" s="26">
        <f t="shared" si="278"/>
        <v>829900</v>
      </c>
      <c r="AA1745" s="30">
        <f t="shared" si="279"/>
        <v>1.0273554968718779</v>
      </c>
    </row>
    <row r="1746" spans="1:27">
      <c r="A1746" s="20" t="s">
        <v>6605</v>
      </c>
      <c r="B1746" s="20" t="s">
        <v>6606</v>
      </c>
      <c r="C1746" s="25">
        <v>409351</v>
      </c>
      <c r="D1746" s="22">
        <v>85</v>
      </c>
      <c r="E1746" s="22">
        <v>49</v>
      </c>
      <c r="F1746" s="22">
        <v>40</v>
      </c>
      <c r="G1746" s="22">
        <v>16000</v>
      </c>
      <c r="H1746" s="22" t="s">
        <v>5088</v>
      </c>
      <c r="I1746" s="26">
        <f>+IF(H1746='COSTOS VARIOS'!$C$1,'COSTOS VARIOS'!$C$2*'Precios ML'!V1746,'COSTOS VARIOS'!$B$2*'Precios ML'!V1746)</f>
        <v>165980</v>
      </c>
      <c r="J1746" s="22">
        <v>0</v>
      </c>
      <c r="K1746" s="27">
        <f t="shared" si="270"/>
        <v>10.4125</v>
      </c>
      <c r="L1746" s="27">
        <f t="shared" si="271"/>
        <v>10.4125</v>
      </c>
      <c r="M1746" s="26">
        <f>(INDEX(pesos!A:B,MATCH(L1746,pesos!A:A,1),2))</f>
        <v>16200</v>
      </c>
      <c r="N1746" s="26">
        <f>+R1746*'COSTOS VARIOS'!$O$1</f>
        <v>77776.69</v>
      </c>
      <c r="O1746" s="26">
        <f>+R1746*'COSTOS VARIOS'!$O$2</f>
        <v>1678.3391000000001</v>
      </c>
      <c r="P1746" s="26">
        <f>+R1746*'COSTOS VARIOS'!$O$3</f>
        <v>6140.2649999999994</v>
      </c>
      <c r="Q1746" s="26">
        <v>1</v>
      </c>
      <c r="R1746" s="26">
        <f t="shared" si="272"/>
        <v>409351</v>
      </c>
      <c r="S1746" s="25">
        <f t="shared" si="273"/>
        <v>677126.29410000006</v>
      </c>
      <c r="T1746" s="28">
        <f t="shared" si="274"/>
        <v>0.22562069621452019</v>
      </c>
      <c r="U1746" s="29">
        <f t="shared" si="275"/>
        <v>829900</v>
      </c>
      <c r="V1746" s="26">
        <f>+INDEX('LISTA DE PRECIOS EKM '!A:K,MATCH('Precios ML'!B1746,'LISTA DE PRECIOS EKM '!A:A,0),8)</f>
        <v>829900</v>
      </c>
      <c r="W1746" s="26">
        <f t="shared" si="276"/>
        <v>829900</v>
      </c>
      <c r="X1746" s="26">
        <f t="shared" si="277"/>
        <v>0</v>
      </c>
      <c r="Y1746" s="26"/>
      <c r="Z1746" s="26">
        <f t="shared" si="278"/>
        <v>829900</v>
      </c>
      <c r="AA1746" s="30">
        <f t="shared" si="279"/>
        <v>1.0273554968718779</v>
      </c>
    </row>
    <row r="1747" spans="1:27">
      <c r="A1747" s="20" t="s">
        <v>6607</v>
      </c>
      <c r="B1747" s="20" t="s">
        <v>6608</v>
      </c>
      <c r="C1747" s="25">
        <v>409351</v>
      </c>
      <c r="D1747" s="22">
        <v>85</v>
      </c>
      <c r="E1747" s="22">
        <v>49</v>
      </c>
      <c r="F1747" s="22">
        <v>40</v>
      </c>
      <c r="G1747" s="22">
        <v>16000</v>
      </c>
      <c r="H1747" s="22" t="s">
        <v>5088</v>
      </c>
      <c r="I1747" s="26">
        <f>+IF(H1747='COSTOS VARIOS'!$C$1,'COSTOS VARIOS'!$C$2*'Precios ML'!V1747,'COSTOS VARIOS'!$B$2*'Precios ML'!V1747)</f>
        <v>165980</v>
      </c>
      <c r="J1747" s="22">
        <v>0</v>
      </c>
      <c r="K1747" s="27">
        <f t="shared" si="270"/>
        <v>10.4125</v>
      </c>
      <c r="L1747" s="27">
        <f t="shared" si="271"/>
        <v>10.4125</v>
      </c>
      <c r="M1747" s="26">
        <f>(INDEX(pesos!A:B,MATCH(L1747,pesos!A:A,1),2))</f>
        <v>16200</v>
      </c>
      <c r="N1747" s="26">
        <f>+R1747*'COSTOS VARIOS'!$O$1</f>
        <v>77776.69</v>
      </c>
      <c r="O1747" s="26">
        <f>+R1747*'COSTOS VARIOS'!$O$2</f>
        <v>1678.3391000000001</v>
      </c>
      <c r="P1747" s="26">
        <f>+R1747*'COSTOS VARIOS'!$O$3</f>
        <v>6140.2649999999994</v>
      </c>
      <c r="Q1747" s="26">
        <v>1</v>
      </c>
      <c r="R1747" s="26">
        <f t="shared" si="272"/>
        <v>409351</v>
      </c>
      <c r="S1747" s="25">
        <f t="shared" si="273"/>
        <v>677126.29410000006</v>
      </c>
      <c r="T1747" s="28">
        <f t="shared" si="274"/>
        <v>0.22562069621452019</v>
      </c>
      <c r="U1747" s="29">
        <f t="shared" si="275"/>
        <v>829900</v>
      </c>
      <c r="V1747" s="26">
        <f>+INDEX('LISTA DE PRECIOS EKM '!A:K,MATCH('Precios ML'!B1747,'LISTA DE PRECIOS EKM '!A:A,0),8)</f>
        <v>829900</v>
      </c>
      <c r="W1747" s="26">
        <f t="shared" si="276"/>
        <v>829900</v>
      </c>
      <c r="X1747" s="26">
        <f t="shared" si="277"/>
        <v>0</v>
      </c>
      <c r="Y1747" s="26"/>
      <c r="Z1747" s="26">
        <f t="shared" si="278"/>
        <v>829900</v>
      </c>
      <c r="AA1747" s="30">
        <f t="shared" si="279"/>
        <v>1.0273554968718779</v>
      </c>
    </row>
    <row r="1748" spans="1:27">
      <c r="A1748" s="20" t="s">
        <v>6607</v>
      </c>
      <c r="B1748" s="20" t="s">
        <v>6608</v>
      </c>
      <c r="C1748" s="25">
        <v>409351</v>
      </c>
      <c r="D1748" s="22">
        <v>85</v>
      </c>
      <c r="E1748" s="22">
        <v>49</v>
      </c>
      <c r="F1748" s="22">
        <v>40</v>
      </c>
      <c r="G1748" s="22">
        <v>16000</v>
      </c>
      <c r="H1748" s="22" t="s">
        <v>5088</v>
      </c>
      <c r="I1748" s="26">
        <f>+IF(H1748='COSTOS VARIOS'!$C$1,'COSTOS VARIOS'!$C$2*'Precios ML'!V1748,'COSTOS VARIOS'!$B$2*'Precios ML'!V1748)</f>
        <v>165980</v>
      </c>
      <c r="J1748" s="22">
        <v>0</v>
      </c>
      <c r="K1748" s="27">
        <f t="shared" si="270"/>
        <v>10.4125</v>
      </c>
      <c r="L1748" s="27">
        <f t="shared" si="271"/>
        <v>10.4125</v>
      </c>
      <c r="M1748" s="26">
        <f>(INDEX(pesos!A:B,MATCH(L1748,pesos!A:A,1),2))</f>
        <v>16200</v>
      </c>
      <c r="N1748" s="26">
        <f>+R1748*'COSTOS VARIOS'!$O$1</f>
        <v>77776.69</v>
      </c>
      <c r="O1748" s="26">
        <f>+R1748*'COSTOS VARIOS'!$O$2</f>
        <v>1678.3391000000001</v>
      </c>
      <c r="P1748" s="26">
        <f>+R1748*'COSTOS VARIOS'!$O$3</f>
        <v>6140.2649999999994</v>
      </c>
      <c r="Q1748" s="26">
        <v>1</v>
      </c>
      <c r="R1748" s="26">
        <f t="shared" si="272"/>
        <v>409351</v>
      </c>
      <c r="S1748" s="25">
        <f t="shared" si="273"/>
        <v>677126.29410000006</v>
      </c>
      <c r="T1748" s="28">
        <f t="shared" si="274"/>
        <v>0.22562069621452019</v>
      </c>
      <c r="U1748" s="29">
        <f t="shared" si="275"/>
        <v>829900</v>
      </c>
      <c r="V1748" s="26">
        <f>+INDEX('LISTA DE PRECIOS EKM '!A:K,MATCH('Precios ML'!B1748,'LISTA DE PRECIOS EKM '!A:A,0),8)</f>
        <v>829900</v>
      </c>
      <c r="W1748" s="26">
        <f t="shared" si="276"/>
        <v>829900</v>
      </c>
      <c r="X1748" s="26">
        <f t="shared" si="277"/>
        <v>0</v>
      </c>
      <c r="Y1748" s="26"/>
      <c r="Z1748" s="26">
        <f t="shared" si="278"/>
        <v>829900</v>
      </c>
      <c r="AA1748" s="30">
        <f t="shared" si="279"/>
        <v>1.0273554968718779</v>
      </c>
    </row>
    <row r="1749" spans="1:27">
      <c r="A1749" s="20" t="s">
        <v>6609</v>
      </c>
      <c r="B1749" s="20" t="s">
        <v>6610</v>
      </c>
      <c r="C1749" s="25">
        <v>409351</v>
      </c>
      <c r="D1749" s="22">
        <v>85</v>
      </c>
      <c r="E1749" s="22">
        <v>49</v>
      </c>
      <c r="F1749" s="22">
        <v>40</v>
      </c>
      <c r="G1749" s="22">
        <v>16000</v>
      </c>
      <c r="H1749" s="22" t="s">
        <v>5088</v>
      </c>
      <c r="I1749" s="26">
        <f>+IF(H1749='COSTOS VARIOS'!$C$1,'COSTOS VARIOS'!$C$2*'Precios ML'!V1749,'COSTOS VARIOS'!$B$2*'Precios ML'!V1749)</f>
        <v>165980</v>
      </c>
      <c r="J1749" s="22">
        <v>0</v>
      </c>
      <c r="K1749" s="27">
        <f t="shared" si="270"/>
        <v>10.4125</v>
      </c>
      <c r="L1749" s="27">
        <f t="shared" si="271"/>
        <v>10.4125</v>
      </c>
      <c r="M1749" s="26">
        <f>(INDEX(pesos!A:B,MATCH(L1749,pesos!A:A,1),2))</f>
        <v>16200</v>
      </c>
      <c r="N1749" s="26">
        <f>+R1749*'COSTOS VARIOS'!$O$1</f>
        <v>77776.69</v>
      </c>
      <c r="O1749" s="26">
        <f>+R1749*'COSTOS VARIOS'!$O$2</f>
        <v>1678.3391000000001</v>
      </c>
      <c r="P1749" s="26">
        <f>+R1749*'COSTOS VARIOS'!$O$3</f>
        <v>6140.2649999999994</v>
      </c>
      <c r="Q1749" s="26">
        <v>1</v>
      </c>
      <c r="R1749" s="26">
        <f t="shared" si="272"/>
        <v>409351</v>
      </c>
      <c r="S1749" s="25">
        <f t="shared" si="273"/>
        <v>677126.29410000006</v>
      </c>
      <c r="T1749" s="28">
        <f t="shared" si="274"/>
        <v>0.22562069621452019</v>
      </c>
      <c r="U1749" s="29">
        <f t="shared" si="275"/>
        <v>829900</v>
      </c>
      <c r="V1749" s="26">
        <f>+INDEX('LISTA DE PRECIOS EKM '!A:K,MATCH('Precios ML'!B1749,'LISTA DE PRECIOS EKM '!A:A,0),8)</f>
        <v>829900</v>
      </c>
      <c r="W1749" s="26">
        <f t="shared" si="276"/>
        <v>829900</v>
      </c>
      <c r="X1749" s="26">
        <f t="shared" si="277"/>
        <v>0</v>
      </c>
      <c r="Y1749" s="26"/>
      <c r="Z1749" s="26">
        <f t="shared" si="278"/>
        <v>829900</v>
      </c>
      <c r="AA1749" s="30">
        <f t="shared" si="279"/>
        <v>1.0273554968718779</v>
      </c>
    </row>
    <row r="1750" spans="1:27">
      <c r="A1750" s="20" t="s">
        <v>6609</v>
      </c>
      <c r="B1750" s="20" t="s">
        <v>6610</v>
      </c>
      <c r="C1750" s="25">
        <v>409351</v>
      </c>
      <c r="D1750" s="22">
        <v>85</v>
      </c>
      <c r="E1750" s="22">
        <v>49</v>
      </c>
      <c r="F1750" s="22">
        <v>40</v>
      </c>
      <c r="G1750" s="22">
        <v>16000</v>
      </c>
      <c r="H1750" s="22" t="s">
        <v>5088</v>
      </c>
      <c r="I1750" s="26">
        <f>+IF(H1750='COSTOS VARIOS'!$C$1,'COSTOS VARIOS'!$C$2*'Precios ML'!V1750,'COSTOS VARIOS'!$B$2*'Precios ML'!V1750)</f>
        <v>165980</v>
      </c>
      <c r="J1750" s="22">
        <v>0</v>
      </c>
      <c r="K1750" s="27">
        <f t="shared" si="270"/>
        <v>10.4125</v>
      </c>
      <c r="L1750" s="27">
        <f t="shared" si="271"/>
        <v>10.4125</v>
      </c>
      <c r="M1750" s="26">
        <f>(INDEX(pesos!A:B,MATCH(L1750,pesos!A:A,1),2))</f>
        <v>16200</v>
      </c>
      <c r="N1750" s="26">
        <f>+R1750*'COSTOS VARIOS'!$O$1</f>
        <v>77776.69</v>
      </c>
      <c r="O1750" s="26">
        <f>+R1750*'COSTOS VARIOS'!$O$2</f>
        <v>1678.3391000000001</v>
      </c>
      <c r="P1750" s="26">
        <f>+R1750*'COSTOS VARIOS'!$O$3</f>
        <v>6140.2649999999994</v>
      </c>
      <c r="Q1750" s="26">
        <v>1</v>
      </c>
      <c r="R1750" s="26">
        <f t="shared" si="272"/>
        <v>409351</v>
      </c>
      <c r="S1750" s="25">
        <f t="shared" si="273"/>
        <v>677126.29410000006</v>
      </c>
      <c r="T1750" s="28">
        <f t="shared" si="274"/>
        <v>0.22562069621452019</v>
      </c>
      <c r="U1750" s="29">
        <f t="shared" si="275"/>
        <v>829900</v>
      </c>
      <c r="V1750" s="26">
        <f>+INDEX('LISTA DE PRECIOS EKM '!A:K,MATCH('Precios ML'!B1750,'LISTA DE PRECIOS EKM '!A:A,0),8)</f>
        <v>829900</v>
      </c>
      <c r="W1750" s="26">
        <f t="shared" si="276"/>
        <v>829900</v>
      </c>
      <c r="X1750" s="26">
        <f t="shared" si="277"/>
        <v>0</v>
      </c>
      <c r="Y1750" s="26"/>
      <c r="Z1750" s="26">
        <f t="shared" si="278"/>
        <v>829900</v>
      </c>
      <c r="AA1750" s="30">
        <f t="shared" si="279"/>
        <v>1.0273554968718779</v>
      </c>
    </row>
    <row r="1751" spans="1:27">
      <c r="A1751" s="20" t="s">
        <v>6611</v>
      </c>
      <c r="B1751" s="20" t="s">
        <v>6612</v>
      </c>
      <c r="C1751" s="25">
        <v>409351</v>
      </c>
      <c r="D1751" s="22">
        <v>85</v>
      </c>
      <c r="E1751" s="22">
        <v>49</v>
      </c>
      <c r="F1751" s="22">
        <v>40</v>
      </c>
      <c r="G1751" s="22">
        <v>16000</v>
      </c>
      <c r="H1751" s="22" t="s">
        <v>5088</v>
      </c>
      <c r="I1751" s="26">
        <f>+IF(H1751='COSTOS VARIOS'!$C$1,'COSTOS VARIOS'!$C$2*'Precios ML'!V1751,'COSTOS VARIOS'!$B$2*'Precios ML'!V1751)</f>
        <v>165980</v>
      </c>
      <c r="J1751" s="22">
        <v>0</v>
      </c>
      <c r="K1751" s="27">
        <f t="shared" si="270"/>
        <v>10.4125</v>
      </c>
      <c r="L1751" s="27">
        <f t="shared" si="271"/>
        <v>10.4125</v>
      </c>
      <c r="M1751" s="26">
        <f>(INDEX(pesos!A:B,MATCH(L1751,pesos!A:A,1),2))</f>
        <v>16200</v>
      </c>
      <c r="N1751" s="26">
        <f>+R1751*'COSTOS VARIOS'!$O$1</f>
        <v>77776.69</v>
      </c>
      <c r="O1751" s="26">
        <f>+R1751*'COSTOS VARIOS'!$O$2</f>
        <v>1678.3391000000001</v>
      </c>
      <c r="P1751" s="26">
        <f>+R1751*'COSTOS VARIOS'!$O$3</f>
        <v>6140.2649999999994</v>
      </c>
      <c r="Q1751" s="26">
        <v>1</v>
      </c>
      <c r="R1751" s="26">
        <f t="shared" si="272"/>
        <v>409351</v>
      </c>
      <c r="S1751" s="25">
        <f t="shared" si="273"/>
        <v>677126.29410000006</v>
      </c>
      <c r="T1751" s="28">
        <f t="shared" si="274"/>
        <v>0.22562069621452019</v>
      </c>
      <c r="U1751" s="29">
        <f t="shared" si="275"/>
        <v>829900</v>
      </c>
      <c r="V1751" s="26">
        <f>+INDEX('LISTA DE PRECIOS EKM '!A:K,MATCH('Precios ML'!B1751,'LISTA DE PRECIOS EKM '!A:A,0),8)</f>
        <v>829900</v>
      </c>
      <c r="W1751" s="26">
        <f t="shared" si="276"/>
        <v>829900</v>
      </c>
      <c r="X1751" s="26">
        <f t="shared" si="277"/>
        <v>0</v>
      </c>
      <c r="Y1751" s="26"/>
      <c r="Z1751" s="26">
        <f t="shared" si="278"/>
        <v>829900</v>
      </c>
      <c r="AA1751" s="30">
        <f t="shared" si="279"/>
        <v>1.0273554968718779</v>
      </c>
    </row>
    <row r="1752" spans="1:27">
      <c r="A1752" s="20" t="s">
        <v>6611</v>
      </c>
      <c r="B1752" s="20" t="s">
        <v>6612</v>
      </c>
      <c r="C1752" s="25">
        <v>409351</v>
      </c>
      <c r="D1752" s="22">
        <v>85</v>
      </c>
      <c r="E1752" s="22">
        <v>49</v>
      </c>
      <c r="F1752" s="22">
        <v>40</v>
      </c>
      <c r="G1752" s="22">
        <v>16000</v>
      </c>
      <c r="H1752" s="22" t="s">
        <v>5088</v>
      </c>
      <c r="I1752" s="26">
        <f>+IF(H1752='COSTOS VARIOS'!$C$1,'COSTOS VARIOS'!$C$2*'Precios ML'!V1752,'COSTOS VARIOS'!$B$2*'Precios ML'!V1752)</f>
        <v>165980</v>
      </c>
      <c r="J1752" s="22">
        <v>0</v>
      </c>
      <c r="K1752" s="27">
        <f t="shared" si="270"/>
        <v>10.4125</v>
      </c>
      <c r="L1752" s="27">
        <f t="shared" si="271"/>
        <v>10.4125</v>
      </c>
      <c r="M1752" s="26">
        <f>(INDEX(pesos!A:B,MATCH(L1752,pesos!A:A,1),2))</f>
        <v>16200</v>
      </c>
      <c r="N1752" s="26">
        <f>+R1752*'COSTOS VARIOS'!$O$1</f>
        <v>77776.69</v>
      </c>
      <c r="O1752" s="26">
        <f>+R1752*'COSTOS VARIOS'!$O$2</f>
        <v>1678.3391000000001</v>
      </c>
      <c r="P1752" s="26">
        <f>+R1752*'COSTOS VARIOS'!$O$3</f>
        <v>6140.2649999999994</v>
      </c>
      <c r="Q1752" s="26">
        <v>1</v>
      </c>
      <c r="R1752" s="26">
        <f t="shared" si="272"/>
        <v>409351</v>
      </c>
      <c r="S1752" s="25">
        <f t="shared" si="273"/>
        <v>677126.29410000006</v>
      </c>
      <c r="T1752" s="28">
        <f t="shared" si="274"/>
        <v>0.22562069621452019</v>
      </c>
      <c r="U1752" s="29">
        <f t="shared" si="275"/>
        <v>829900</v>
      </c>
      <c r="V1752" s="26">
        <f>+INDEX('LISTA DE PRECIOS EKM '!A:K,MATCH('Precios ML'!B1752,'LISTA DE PRECIOS EKM '!A:A,0),8)</f>
        <v>829900</v>
      </c>
      <c r="W1752" s="26">
        <f t="shared" si="276"/>
        <v>829900</v>
      </c>
      <c r="X1752" s="26">
        <f t="shared" si="277"/>
        <v>0</v>
      </c>
      <c r="Y1752" s="26"/>
      <c r="Z1752" s="26">
        <f t="shared" si="278"/>
        <v>829900</v>
      </c>
      <c r="AA1752" s="30">
        <f t="shared" si="279"/>
        <v>1.0273554968718779</v>
      </c>
    </row>
    <row r="1753" spans="1:27">
      <c r="A1753" s="20" t="s">
        <v>6613</v>
      </c>
      <c r="B1753" s="20" t="s">
        <v>6614</v>
      </c>
      <c r="C1753" s="25">
        <v>409351</v>
      </c>
      <c r="D1753" s="22">
        <v>85</v>
      </c>
      <c r="E1753" s="22">
        <v>49</v>
      </c>
      <c r="F1753" s="22">
        <v>40</v>
      </c>
      <c r="G1753" s="22">
        <v>16000</v>
      </c>
      <c r="H1753" s="22" t="s">
        <v>5088</v>
      </c>
      <c r="I1753" s="26">
        <f>+IF(H1753='COSTOS VARIOS'!$C$1,'COSTOS VARIOS'!$C$2*'Precios ML'!V1753,'COSTOS VARIOS'!$B$2*'Precios ML'!V1753)</f>
        <v>165980</v>
      </c>
      <c r="J1753" s="22">
        <v>0</v>
      </c>
      <c r="K1753" s="27">
        <f t="shared" si="270"/>
        <v>10.4125</v>
      </c>
      <c r="L1753" s="27">
        <f t="shared" si="271"/>
        <v>10.4125</v>
      </c>
      <c r="M1753" s="26">
        <f>(INDEX(pesos!A:B,MATCH(L1753,pesos!A:A,1),2))</f>
        <v>16200</v>
      </c>
      <c r="N1753" s="26">
        <f>+R1753*'COSTOS VARIOS'!$O$1</f>
        <v>77776.69</v>
      </c>
      <c r="O1753" s="26">
        <f>+R1753*'COSTOS VARIOS'!$O$2</f>
        <v>1678.3391000000001</v>
      </c>
      <c r="P1753" s="26">
        <f>+R1753*'COSTOS VARIOS'!$O$3</f>
        <v>6140.2649999999994</v>
      </c>
      <c r="Q1753" s="26">
        <v>1</v>
      </c>
      <c r="R1753" s="26">
        <f t="shared" si="272"/>
        <v>409351</v>
      </c>
      <c r="S1753" s="25">
        <f t="shared" si="273"/>
        <v>677126.29410000006</v>
      </c>
      <c r="T1753" s="28">
        <f t="shared" si="274"/>
        <v>0.22562069621452019</v>
      </c>
      <c r="U1753" s="29">
        <f t="shared" si="275"/>
        <v>829900</v>
      </c>
      <c r="V1753" s="26">
        <f>+INDEX('LISTA DE PRECIOS EKM '!A:K,MATCH('Precios ML'!B1753,'LISTA DE PRECIOS EKM '!A:A,0),8)</f>
        <v>829900</v>
      </c>
      <c r="W1753" s="26">
        <f t="shared" si="276"/>
        <v>829900</v>
      </c>
      <c r="X1753" s="26">
        <f t="shared" si="277"/>
        <v>0</v>
      </c>
      <c r="Y1753" s="26"/>
      <c r="Z1753" s="26">
        <f t="shared" si="278"/>
        <v>829900</v>
      </c>
      <c r="AA1753" s="30">
        <f t="shared" si="279"/>
        <v>1.0273554968718779</v>
      </c>
    </row>
    <row r="1754" spans="1:27">
      <c r="A1754" s="20" t="s">
        <v>6613</v>
      </c>
      <c r="B1754" s="20" t="s">
        <v>6614</v>
      </c>
      <c r="C1754" s="25">
        <v>409351</v>
      </c>
      <c r="D1754" s="22">
        <v>85</v>
      </c>
      <c r="E1754" s="22">
        <v>49</v>
      </c>
      <c r="F1754" s="22">
        <v>40</v>
      </c>
      <c r="G1754" s="22">
        <v>16000</v>
      </c>
      <c r="H1754" s="22" t="s">
        <v>5088</v>
      </c>
      <c r="I1754" s="26">
        <f>+IF(H1754='COSTOS VARIOS'!$C$1,'COSTOS VARIOS'!$C$2*'Precios ML'!V1754,'COSTOS VARIOS'!$B$2*'Precios ML'!V1754)</f>
        <v>165980</v>
      </c>
      <c r="J1754" s="22">
        <v>0</v>
      </c>
      <c r="K1754" s="27">
        <f t="shared" si="270"/>
        <v>10.4125</v>
      </c>
      <c r="L1754" s="27">
        <f t="shared" si="271"/>
        <v>10.4125</v>
      </c>
      <c r="M1754" s="26">
        <f>(INDEX(pesos!A:B,MATCH(L1754,pesos!A:A,1),2))</f>
        <v>16200</v>
      </c>
      <c r="N1754" s="26">
        <f>+R1754*'COSTOS VARIOS'!$O$1</f>
        <v>77776.69</v>
      </c>
      <c r="O1754" s="26">
        <f>+R1754*'COSTOS VARIOS'!$O$2</f>
        <v>1678.3391000000001</v>
      </c>
      <c r="P1754" s="26">
        <f>+R1754*'COSTOS VARIOS'!$O$3</f>
        <v>6140.2649999999994</v>
      </c>
      <c r="Q1754" s="26">
        <v>1</v>
      </c>
      <c r="R1754" s="26">
        <f t="shared" si="272"/>
        <v>409351</v>
      </c>
      <c r="S1754" s="25">
        <f t="shared" si="273"/>
        <v>677126.29410000006</v>
      </c>
      <c r="T1754" s="28">
        <f t="shared" si="274"/>
        <v>0.22562069621452019</v>
      </c>
      <c r="U1754" s="29">
        <f t="shared" si="275"/>
        <v>829900</v>
      </c>
      <c r="V1754" s="26">
        <f>+INDEX('LISTA DE PRECIOS EKM '!A:K,MATCH('Precios ML'!B1754,'LISTA DE PRECIOS EKM '!A:A,0),8)</f>
        <v>829900</v>
      </c>
      <c r="W1754" s="26">
        <f t="shared" si="276"/>
        <v>829900</v>
      </c>
      <c r="X1754" s="26">
        <f t="shared" si="277"/>
        <v>0</v>
      </c>
      <c r="Y1754" s="26"/>
      <c r="Z1754" s="26">
        <f t="shared" si="278"/>
        <v>829900</v>
      </c>
      <c r="AA1754" s="30">
        <f t="shared" si="279"/>
        <v>1.0273554968718779</v>
      </c>
    </row>
    <row r="1755" spans="1:27">
      <c r="A1755" s="20" t="s">
        <v>6615</v>
      </c>
      <c r="B1755" s="20" t="s">
        <v>6616</v>
      </c>
      <c r="C1755" s="25">
        <v>409351</v>
      </c>
      <c r="D1755" s="22">
        <v>85</v>
      </c>
      <c r="E1755" s="22">
        <v>49</v>
      </c>
      <c r="F1755" s="22">
        <v>40</v>
      </c>
      <c r="G1755" s="22">
        <v>16000</v>
      </c>
      <c r="H1755" s="22" t="s">
        <v>5088</v>
      </c>
      <c r="I1755" s="26">
        <f>+IF(H1755='COSTOS VARIOS'!$C$1,'COSTOS VARIOS'!$C$2*'Precios ML'!V1755,'COSTOS VARIOS'!$B$2*'Precios ML'!V1755)</f>
        <v>165980</v>
      </c>
      <c r="J1755" s="22">
        <v>0</v>
      </c>
      <c r="K1755" s="27">
        <f t="shared" si="270"/>
        <v>10.4125</v>
      </c>
      <c r="L1755" s="27">
        <f t="shared" si="271"/>
        <v>10.4125</v>
      </c>
      <c r="M1755" s="26">
        <f>(INDEX(pesos!A:B,MATCH(L1755,pesos!A:A,1),2))</f>
        <v>16200</v>
      </c>
      <c r="N1755" s="26">
        <f>+R1755*'COSTOS VARIOS'!$O$1</f>
        <v>77776.69</v>
      </c>
      <c r="O1755" s="26">
        <f>+R1755*'COSTOS VARIOS'!$O$2</f>
        <v>1678.3391000000001</v>
      </c>
      <c r="P1755" s="26">
        <f>+R1755*'COSTOS VARIOS'!$O$3</f>
        <v>6140.2649999999994</v>
      </c>
      <c r="Q1755" s="26">
        <v>1</v>
      </c>
      <c r="R1755" s="26">
        <f t="shared" si="272"/>
        <v>409351</v>
      </c>
      <c r="S1755" s="25">
        <f t="shared" si="273"/>
        <v>677126.29410000006</v>
      </c>
      <c r="T1755" s="28">
        <f t="shared" si="274"/>
        <v>0.22562069621452019</v>
      </c>
      <c r="U1755" s="29">
        <f t="shared" si="275"/>
        <v>829900</v>
      </c>
      <c r="V1755" s="26">
        <f>+INDEX('LISTA DE PRECIOS EKM '!A:K,MATCH('Precios ML'!B1755,'LISTA DE PRECIOS EKM '!A:A,0),8)</f>
        <v>829900</v>
      </c>
      <c r="W1755" s="26">
        <f t="shared" si="276"/>
        <v>829900</v>
      </c>
      <c r="X1755" s="26">
        <f t="shared" si="277"/>
        <v>0</v>
      </c>
      <c r="Y1755" s="26"/>
      <c r="Z1755" s="26">
        <f t="shared" si="278"/>
        <v>829900</v>
      </c>
      <c r="AA1755" s="30">
        <f t="shared" si="279"/>
        <v>1.0273554968718779</v>
      </c>
    </row>
    <row r="1756" spans="1:27">
      <c r="A1756" s="20" t="s">
        <v>6615</v>
      </c>
      <c r="B1756" s="20" t="s">
        <v>6616</v>
      </c>
      <c r="C1756" s="25">
        <v>409351</v>
      </c>
      <c r="D1756" s="22">
        <v>85</v>
      </c>
      <c r="E1756" s="22">
        <v>49</v>
      </c>
      <c r="F1756" s="22">
        <v>40</v>
      </c>
      <c r="G1756" s="22">
        <v>16000</v>
      </c>
      <c r="H1756" s="22" t="s">
        <v>5088</v>
      </c>
      <c r="I1756" s="26">
        <f>+IF(H1756='COSTOS VARIOS'!$C$1,'COSTOS VARIOS'!$C$2*'Precios ML'!V1756,'COSTOS VARIOS'!$B$2*'Precios ML'!V1756)</f>
        <v>165980</v>
      </c>
      <c r="J1756" s="22">
        <v>0</v>
      </c>
      <c r="K1756" s="27">
        <f t="shared" si="270"/>
        <v>10.4125</v>
      </c>
      <c r="L1756" s="27">
        <f t="shared" si="271"/>
        <v>10.4125</v>
      </c>
      <c r="M1756" s="26">
        <f>(INDEX(pesos!A:B,MATCH(L1756,pesos!A:A,1),2))</f>
        <v>16200</v>
      </c>
      <c r="N1756" s="26">
        <f>+R1756*'COSTOS VARIOS'!$O$1</f>
        <v>77776.69</v>
      </c>
      <c r="O1756" s="26">
        <f>+R1756*'COSTOS VARIOS'!$O$2</f>
        <v>1678.3391000000001</v>
      </c>
      <c r="P1756" s="26">
        <f>+R1756*'COSTOS VARIOS'!$O$3</f>
        <v>6140.2649999999994</v>
      </c>
      <c r="Q1756" s="26">
        <v>1</v>
      </c>
      <c r="R1756" s="26">
        <f t="shared" si="272"/>
        <v>409351</v>
      </c>
      <c r="S1756" s="25">
        <f t="shared" si="273"/>
        <v>677126.29410000006</v>
      </c>
      <c r="T1756" s="28">
        <f t="shared" si="274"/>
        <v>0.22562069621452019</v>
      </c>
      <c r="U1756" s="29">
        <f t="shared" si="275"/>
        <v>829900</v>
      </c>
      <c r="V1756" s="26">
        <f>+INDEX('LISTA DE PRECIOS EKM '!A:K,MATCH('Precios ML'!B1756,'LISTA DE PRECIOS EKM '!A:A,0),8)</f>
        <v>829900</v>
      </c>
      <c r="W1756" s="26">
        <f t="shared" si="276"/>
        <v>829900</v>
      </c>
      <c r="X1756" s="26">
        <f t="shared" si="277"/>
        <v>0</v>
      </c>
      <c r="Y1756" s="26"/>
      <c r="Z1756" s="26">
        <f t="shared" si="278"/>
        <v>829900</v>
      </c>
      <c r="AA1756" s="30">
        <f t="shared" si="279"/>
        <v>1.0273554968718779</v>
      </c>
    </row>
    <row r="1757" spans="1:27">
      <c r="A1757" s="20" t="s">
        <v>6617</v>
      </c>
      <c r="B1757" s="20" t="s">
        <v>6618</v>
      </c>
      <c r="C1757" s="25">
        <v>250000</v>
      </c>
      <c r="D1757" s="22">
        <v>85</v>
      </c>
      <c r="E1757" s="22">
        <v>49</v>
      </c>
      <c r="F1757" s="22">
        <v>40</v>
      </c>
      <c r="G1757" s="22">
        <v>16000</v>
      </c>
      <c r="H1757" s="22" t="s">
        <v>5088</v>
      </c>
      <c r="I1757" s="26">
        <f>+IF(H1757='COSTOS VARIOS'!$C$1,'COSTOS VARIOS'!$C$2*'Precios ML'!V1757,'COSTOS VARIOS'!$B$2*'Precios ML'!V1757)</f>
        <v>119980</v>
      </c>
      <c r="J1757" s="22">
        <v>0</v>
      </c>
      <c r="K1757" s="27">
        <f t="shared" si="270"/>
        <v>10.4125</v>
      </c>
      <c r="L1757" s="27">
        <f t="shared" si="271"/>
        <v>10.4125</v>
      </c>
      <c r="M1757" s="26">
        <f>(INDEX(pesos!A:B,MATCH(L1757,pesos!A:A,1),2))</f>
        <v>16200</v>
      </c>
      <c r="N1757" s="26">
        <f>+R1757*'COSTOS VARIOS'!$O$1</f>
        <v>47500</v>
      </c>
      <c r="O1757" s="26">
        <f>+R1757*'COSTOS VARIOS'!$O$2</f>
        <v>1025</v>
      </c>
      <c r="P1757" s="26">
        <f>+R1757*'COSTOS VARIOS'!$O$3</f>
        <v>3750</v>
      </c>
      <c r="Q1757" s="26">
        <v>1</v>
      </c>
      <c r="R1757" s="26">
        <f t="shared" si="272"/>
        <v>250000</v>
      </c>
      <c r="S1757" s="25">
        <f t="shared" si="273"/>
        <v>438455</v>
      </c>
      <c r="T1757" s="28">
        <f t="shared" si="274"/>
        <v>0.36821338563820682</v>
      </c>
      <c r="U1757" s="29">
        <f t="shared" si="275"/>
        <v>599900</v>
      </c>
      <c r="V1757" s="26">
        <f>+INDEX('LISTA DE PRECIOS EKM '!A:K,MATCH('Precios ML'!B1757,'LISTA DE PRECIOS EKM '!A:A,0),8)</f>
        <v>599900</v>
      </c>
      <c r="W1757" s="26">
        <f t="shared" si="276"/>
        <v>599900</v>
      </c>
      <c r="X1757" s="26">
        <f t="shared" si="277"/>
        <v>0</v>
      </c>
      <c r="Y1757" s="26"/>
      <c r="Z1757" s="26">
        <f t="shared" si="278"/>
        <v>599900</v>
      </c>
      <c r="AA1757" s="30">
        <f t="shared" si="279"/>
        <v>1.3996</v>
      </c>
    </row>
    <row r="1758" spans="1:27">
      <c r="A1758" s="20" t="s">
        <v>6617</v>
      </c>
      <c r="B1758" s="20" t="s">
        <v>6618</v>
      </c>
      <c r="C1758" s="25">
        <v>250000</v>
      </c>
      <c r="D1758" s="22">
        <v>85</v>
      </c>
      <c r="E1758" s="22">
        <v>49</v>
      </c>
      <c r="F1758" s="22">
        <v>40</v>
      </c>
      <c r="G1758" s="22">
        <v>16000</v>
      </c>
      <c r="H1758" s="22" t="s">
        <v>5088</v>
      </c>
      <c r="I1758" s="26">
        <f>+IF(H1758='COSTOS VARIOS'!$C$1,'COSTOS VARIOS'!$C$2*'Precios ML'!V1758,'COSTOS VARIOS'!$B$2*'Precios ML'!V1758)</f>
        <v>119980</v>
      </c>
      <c r="J1758" s="22">
        <v>0</v>
      </c>
      <c r="K1758" s="27">
        <f t="shared" si="270"/>
        <v>10.4125</v>
      </c>
      <c r="L1758" s="27">
        <f t="shared" si="271"/>
        <v>10.4125</v>
      </c>
      <c r="M1758" s="26">
        <f>(INDEX(pesos!A:B,MATCH(L1758,pesos!A:A,1),2))</f>
        <v>16200</v>
      </c>
      <c r="N1758" s="26">
        <f>+R1758*'COSTOS VARIOS'!$O$1</f>
        <v>47500</v>
      </c>
      <c r="O1758" s="26">
        <f>+R1758*'COSTOS VARIOS'!$O$2</f>
        <v>1025</v>
      </c>
      <c r="P1758" s="26">
        <f>+R1758*'COSTOS VARIOS'!$O$3</f>
        <v>3750</v>
      </c>
      <c r="Q1758" s="26">
        <v>1</v>
      </c>
      <c r="R1758" s="26">
        <f t="shared" si="272"/>
        <v>250000</v>
      </c>
      <c r="S1758" s="25">
        <f t="shared" si="273"/>
        <v>438455</v>
      </c>
      <c r="T1758" s="28">
        <f t="shared" si="274"/>
        <v>0.36821338563820682</v>
      </c>
      <c r="U1758" s="29">
        <f t="shared" si="275"/>
        <v>599900</v>
      </c>
      <c r="V1758" s="26">
        <f>+INDEX('LISTA DE PRECIOS EKM '!A:K,MATCH('Precios ML'!B1758,'LISTA DE PRECIOS EKM '!A:A,0),8)</f>
        <v>599900</v>
      </c>
      <c r="W1758" s="26">
        <f t="shared" si="276"/>
        <v>599900</v>
      </c>
      <c r="X1758" s="26">
        <f t="shared" si="277"/>
        <v>0</v>
      </c>
      <c r="Y1758" s="26"/>
      <c r="Z1758" s="26">
        <f t="shared" si="278"/>
        <v>599900</v>
      </c>
      <c r="AA1758" s="30">
        <f t="shared" si="279"/>
        <v>1.3996</v>
      </c>
    </row>
    <row r="1759" spans="1:27">
      <c r="A1759" s="20" t="s">
        <v>6619</v>
      </c>
      <c r="B1759" s="20" t="s">
        <v>6620</v>
      </c>
      <c r="C1759" s="25">
        <v>250000</v>
      </c>
      <c r="D1759" s="22">
        <v>85</v>
      </c>
      <c r="E1759" s="22">
        <v>49</v>
      </c>
      <c r="F1759" s="22">
        <v>40</v>
      </c>
      <c r="G1759" s="22">
        <v>16000</v>
      </c>
      <c r="H1759" s="22" t="s">
        <v>5088</v>
      </c>
      <c r="I1759" s="26">
        <f>+IF(H1759='COSTOS VARIOS'!$C$1,'COSTOS VARIOS'!$C$2*'Precios ML'!V1759,'COSTOS VARIOS'!$B$2*'Precios ML'!V1759)</f>
        <v>119980</v>
      </c>
      <c r="J1759" s="22">
        <v>0</v>
      </c>
      <c r="K1759" s="27">
        <f t="shared" si="270"/>
        <v>10.4125</v>
      </c>
      <c r="L1759" s="27">
        <f t="shared" si="271"/>
        <v>10.4125</v>
      </c>
      <c r="M1759" s="26">
        <f>(INDEX(pesos!A:B,MATCH(L1759,pesos!A:A,1),2))</f>
        <v>16200</v>
      </c>
      <c r="N1759" s="26">
        <f>+R1759*'COSTOS VARIOS'!$O$1</f>
        <v>47500</v>
      </c>
      <c r="O1759" s="26">
        <f>+R1759*'COSTOS VARIOS'!$O$2</f>
        <v>1025</v>
      </c>
      <c r="P1759" s="26">
        <f>+R1759*'COSTOS VARIOS'!$O$3</f>
        <v>3750</v>
      </c>
      <c r="Q1759" s="26">
        <v>1</v>
      </c>
      <c r="R1759" s="26">
        <f t="shared" si="272"/>
        <v>250000</v>
      </c>
      <c r="S1759" s="25">
        <f t="shared" si="273"/>
        <v>438455</v>
      </c>
      <c r="T1759" s="28">
        <f t="shared" si="274"/>
        <v>0.36821338563820682</v>
      </c>
      <c r="U1759" s="29">
        <f t="shared" si="275"/>
        <v>599900</v>
      </c>
      <c r="V1759" s="26">
        <f>+INDEX('LISTA DE PRECIOS EKM '!A:K,MATCH('Precios ML'!B1759,'LISTA DE PRECIOS EKM '!A:A,0),8)</f>
        <v>599900</v>
      </c>
      <c r="W1759" s="26">
        <f t="shared" si="276"/>
        <v>599900</v>
      </c>
      <c r="X1759" s="26">
        <f t="shared" si="277"/>
        <v>0</v>
      </c>
      <c r="Y1759" s="26"/>
      <c r="Z1759" s="26">
        <f t="shared" si="278"/>
        <v>599900</v>
      </c>
      <c r="AA1759" s="30">
        <f t="shared" si="279"/>
        <v>1.3996</v>
      </c>
    </row>
    <row r="1760" spans="1:27">
      <c r="A1760" s="20" t="s">
        <v>6619</v>
      </c>
      <c r="B1760" s="20" t="s">
        <v>6620</v>
      </c>
      <c r="C1760" s="25">
        <v>250000</v>
      </c>
      <c r="D1760" s="22">
        <v>85</v>
      </c>
      <c r="E1760" s="22">
        <v>49</v>
      </c>
      <c r="F1760" s="22">
        <v>40</v>
      </c>
      <c r="G1760" s="22">
        <v>16000</v>
      </c>
      <c r="H1760" s="22" t="s">
        <v>5088</v>
      </c>
      <c r="I1760" s="26">
        <f>+IF(H1760='COSTOS VARIOS'!$C$1,'COSTOS VARIOS'!$C$2*'Precios ML'!V1760,'COSTOS VARIOS'!$B$2*'Precios ML'!V1760)</f>
        <v>119980</v>
      </c>
      <c r="J1760" s="22">
        <v>0</v>
      </c>
      <c r="K1760" s="27">
        <f t="shared" si="270"/>
        <v>10.4125</v>
      </c>
      <c r="L1760" s="27">
        <f t="shared" si="271"/>
        <v>10.4125</v>
      </c>
      <c r="M1760" s="26">
        <f>(INDEX(pesos!A:B,MATCH(L1760,pesos!A:A,1),2))</f>
        <v>16200</v>
      </c>
      <c r="N1760" s="26">
        <f>+R1760*'COSTOS VARIOS'!$O$1</f>
        <v>47500</v>
      </c>
      <c r="O1760" s="26">
        <f>+R1760*'COSTOS VARIOS'!$O$2</f>
        <v>1025</v>
      </c>
      <c r="P1760" s="26">
        <f>+R1760*'COSTOS VARIOS'!$O$3</f>
        <v>3750</v>
      </c>
      <c r="Q1760" s="26">
        <v>1</v>
      </c>
      <c r="R1760" s="26">
        <f t="shared" si="272"/>
        <v>250000</v>
      </c>
      <c r="S1760" s="25">
        <f t="shared" si="273"/>
        <v>438455</v>
      </c>
      <c r="T1760" s="28">
        <f t="shared" si="274"/>
        <v>0.36821338563820682</v>
      </c>
      <c r="U1760" s="29">
        <f t="shared" si="275"/>
        <v>599900</v>
      </c>
      <c r="V1760" s="26">
        <f>+INDEX('LISTA DE PRECIOS EKM '!A:K,MATCH('Precios ML'!B1760,'LISTA DE PRECIOS EKM '!A:A,0),8)</f>
        <v>599900</v>
      </c>
      <c r="W1760" s="26">
        <f t="shared" si="276"/>
        <v>599900</v>
      </c>
      <c r="X1760" s="26">
        <f t="shared" si="277"/>
        <v>0</v>
      </c>
      <c r="Y1760" s="26"/>
      <c r="Z1760" s="26">
        <f t="shared" si="278"/>
        <v>599900</v>
      </c>
      <c r="AA1760" s="30">
        <f t="shared" si="279"/>
        <v>1.3996</v>
      </c>
    </row>
    <row r="1761" spans="1:27">
      <c r="A1761" s="20" t="s">
        <v>6621</v>
      </c>
      <c r="B1761" s="20" t="s">
        <v>6622</v>
      </c>
      <c r="C1761" s="25">
        <v>290000</v>
      </c>
      <c r="D1761" s="22">
        <v>85</v>
      </c>
      <c r="E1761" s="22">
        <v>49</v>
      </c>
      <c r="F1761" s="22">
        <v>40</v>
      </c>
      <c r="G1761" s="22">
        <v>16000</v>
      </c>
      <c r="H1761" s="22" t="s">
        <v>5088</v>
      </c>
      <c r="I1761" s="26">
        <f>+IF(H1761='COSTOS VARIOS'!$C$1,'COSTOS VARIOS'!$C$2*'Precios ML'!V1761,'COSTOS VARIOS'!$B$2*'Precios ML'!V1761)</f>
        <v>253980</v>
      </c>
      <c r="J1761" s="22">
        <v>0</v>
      </c>
      <c r="K1761" s="27">
        <f t="shared" si="270"/>
        <v>10.4125</v>
      </c>
      <c r="L1761" s="27">
        <f t="shared" si="271"/>
        <v>10.4125</v>
      </c>
      <c r="M1761" s="26">
        <f>(INDEX(pesos!A:B,MATCH(L1761,pesos!A:A,1),2))</f>
        <v>16200</v>
      </c>
      <c r="N1761" s="26">
        <f>+R1761*'COSTOS VARIOS'!$O$1</f>
        <v>55100</v>
      </c>
      <c r="O1761" s="26">
        <f>+R1761*'COSTOS VARIOS'!$O$2</f>
        <v>1189</v>
      </c>
      <c r="P1761" s="26">
        <f>+R1761*'COSTOS VARIOS'!$O$3</f>
        <v>4350</v>
      </c>
      <c r="Q1761" s="26">
        <v>1</v>
      </c>
      <c r="R1761" s="26">
        <f t="shared" si="272"/>
        <v>290000</v>
      </c>
      <c r="S1761" s="25">
        <f t="shared" si="273"/>
        <v>620819</v>
      </c>
      <c r="T1761" s="28">
        <f t="shared" si="274"/>
        <v>1.0455237355815461</v>
      </c>
      <c r="U1761" s="29">
        <f t="shared" si="275"/>
        <v>1269900</v>
      </c>
      <c r="V1761" s="26">
        <f>+INDEX('LISTA DE PRECIOS EKM '!A:K,MATCH('Precios ML'!B1761,'LISTA DE PRECIOS EKM '!A:A,0),8)</f>
        <v>1269900</v>
      </c>
      <c r="W1761" s="26">
        <f t="shared" si="276"/>
        <v>1269900</v>
      </c>
      <c r="X1761" s="26">
        <f t="shared" si="277"/>
        <v>0</v>
      </c>
      <c r="Y1761" s="26"/>
      <c r="Z1761" s="26">
        <f t="shared" si="278"/>
        <v>1269900</v>
      </c>
      <c r="AA1761" s="30">
        <f t="shared" si="279"/>
        <v>3.3789655172413795</v>
      </c>
    </row>
    <row r="1762" spans="1:27">
      <c r="A1762" s="20" t="s">
        <v>6621</v>
      </c>
      <c r="B1762" s="20" t="s">
        <v>6622</v>
      </c>
      <c r="C1762" s="25">
        <v>290000</v>
      </c>
      <c r="D1762" s="22">
        <v>85</v>
      </c>
      <c r="E1762" s="22">
        <v>49</v>
      </c>
      <c r="F1762" s="22">
        <v>40</v>
      </c>
      <c r="G1762" s="22">
        <v>16000</v>
      </c>
      <c r="H1762" s="22" t="s">
        <v>5088</v>
      </c>
      <c r="I1762" s="26">
        <f>+IF(H1762='COSTOS VARIOS'!$C$1,'COSTOS VARIOS'!$C$2*'Precios ML'!V1762,'COSTOS VARIOS'!$B$2*'Precios ML'!V1762)</f>
        <v>253980</v>
      </c>
      <c r="J1762" s="22">
        <v>0</v>
      </c>
      <c r="K1762" s="27">
        <f t="shared" si="270"/>
        <v>10.4125</v>
      </c>
      <c r="L1762" s="27">
        <f t="shared" si="271"/>
        <v>10.4125</v>
      </c>
      <c r="M1762" s="26">
        <f>(INDEX(pesos!A:B,MATCH(L1762,pesos!A:A,1),2))</f>
        <v>16200</v>
      </c>
      <c r="N1762" s="26">
        <f>+R1762*'COSTOS VARIOS'!$O$1</f>
        <v>55100</v>
      </c>
      <c r="O1762" s="26">
        <f>+R1762*'COSTOS VARIOS'!$O$2</f>
        <v>1189</v>
      </c>
      <c r="P1762" s="26">
        <f>+R1762*'COSTOS VARIOS'!$O$3</f>
        <v>4350</v>
      </c>
      <c r="Q1762" s="26">
        <v>1</v>
      </c>
      <c r="R1762" s="26">
        <f t="shared" si="272"/>
        <v>290000</v>
      </c>
      <c r="S1762" s="25">
        <f t="shared" si="273"/>
        <v>620819</v>
      </c>
      <c r="T1762" s="28">
        <f t="shared" si="274"/>
        <v>1.0455237355815461</v>
      </c>
      <c r="U1762" s="29">
        <f t="shared" si="275"/>
        <v>1269900</v>
      </c>
      <c r="V1762" s="26">
        <f>+INDEX('LISTA DE PRECIOS EKM '!A:K,MATCH('Precios ML'!B1762,'LISTA DE PRECIOS EKM '!A:A,0),8)</f>
        <v>1269900</v>
      </c>
      <c r="W1762" s="26">
        <f t="shared" si="276"/>
        <v>1269900</v>
      </c>
      <c r="X1762" s="26">
        <f t="shared" si="277"/>
        <v>0</v>
      </c>
      <c r="Y1762" s="26"/>
      <c r="Z1762" s="26">
        <f t="shared" si="278"/>
        <v>1269900</v>
      </c>
      <c r="AA1762" s="30">
        <f t="shared" si="279"/>
        <v>3.3789655172413795</v>
      </c>
    </row>
    <row r="1763" spans="1:27">
      <c r="A1763" s="20" t="s">
        <v>6623</v>
      </c>
      <c r="B1763" s="20" t="s">
        <v>6624</v>
      </c>
      <c r="C1763" s="25">
        <v>290000</v>
      </c>
      <c r="D1763" s="22">
        <v>85</v>
      </c>
      <c r="E1763" s="22">
        <v>49</v>
      </c>
      <c r="F1763" s="22">
        <v>40</v>
      </c>
      <c r="G1763" s="22">
        <v>16000</v>
      </c>
      <c r="H1763" s="22" t="s">
        <v>5088</v>
      </c>
      <c r="I1763" s="26">
        <f>+IF(H1763='COSTOS VARIOS'!$C$1,'COSTOS VARIOS'!$C$2*'Precios ML'!V1763,'COSTOS VARIOS'!$B$2*'Precios ML'!V1763)</f>
        <v>253980</v>
      </c>
      <c r="J1763" s="22">
        <v>0</v>
      </c>
      <c r="K1763" s="27">
        <f t="shared" si="270"/>
        <v>10.4125</v>
      </c>
      <c r="L1763" s="27">
        <f t="shared" si="271"/>
        <v>10.4125</v>
      </c>
      <c r="M1763" s="26">
        <f>(INDEX(pesos!A:B,MATCH(L1763,pesos!A:A,1),2))</f>
        <v>16200</v>
      </c>
      <c r="N1763" s="26">
        <f>+R1763*'COSTOS VARIOS'!$O$1</f>
        <v>55100</v>
      </c>
      <c r="O1763" s="26">
        <f>+R1763*'COSTOS VARIOS'!$O$2</f>
        <v>1189</v>
      </c>
      <c r="P1763" s="26">
        <f>+R1763*'COSTOS VARIOS'!$O$3</f>
        <v>4350</v>
      </c>
      <c r="Q1763" s="26">
        <v>1</v>
      </c>
      <c r="R1763" s="26">
        <f t="shared" si="272"/>
        <v>290000</v>
      </c>
      <c r="S1763" s="25">
        <f t="shared" si="273"/>
        <v>620819</v>
      </c>
      <c r="T1763" s="28">
        <f t="shared" si="274"/>
        <v>1.0455237355815461</v>
      </c>
      <c r="U1763" s="29">
        <f t="shared" si="275"/>
        <v>1269900</v>
      </c>
      <c r="V1763" s="26">
        <f>+INDEX('LISTA DE PRECIOS EKM '!A:K,MATCH('Precios ML'!B1763,'LISTA DE PRECIOS EKM '!A:A,0),8)</f>
        <v>1269900</v>
      </c>
      <c r="W1763" s="26">
        <f t="shared" si="276"/>
        <v>1269900</v>
      </c>
      <c r="X1763" s="26">
        <f t="shared" si="277"/>
        <v>0</v>
      </c>
      <c r="Y1763" s="26"/>
      <c r="Z1763" s="26">
        <f t="shared" si="278"/>
        <v>1269900</v>
      </c>
      <c r="AA1763" s="30">
        <f t="shared" si="279"/>
        <v>3.3789655172413795</v>
      </c>
    </row>
    <row r="1764" spans="1:27">
      <c r="A1764" s="20" t="s">
        <v>6623</v>
      </c>
      <c r="B1764" s="20" t="s">
        <v>6624</v>
      </c>
      <c r="C1764" s="25">
        <v>290000</v>
      </c>
      <c r="D1764" s="22">
        <v>85</v>
      </c>
      <c r="E1764" s="22">
        <v>49</v>
      </c>
      <c r="F1764" s="22">
        <v>40</v>
      </c>
      <c r="G1764" s="22">
        <v>16000</v>
      </c>
      <c r="H1764" s="22" t="s">
        <v>5088</v>
      </c>
      <c r="I1764" s="26">
        <f>+IF(H1764='COSTOS VARIOS'!$C$1,'COSTOS VARIOS'!$C$2*'Precios ML'!V1764,'COSTOS VARIOS'!$B$2*'Precios ML'!V1764)</f>
        <v>253980</v>
      </c>
      <c r="J1764" s="22">
        <v>0</v>
      </c>
      <c r="K1764" s="27">
        <f t="shared" si="270"/>
        <v>10.4125</v>
      </c>
      <c r="L1764" s="27">
        <f t="shared" si="271"/>
        <v>10.4125</v>
      </c>
      <c r="M1764" s="26">
        <f>(INDEX(pesos!A:B,MATCH(L1764,pesos!A:A,1),2))</f>
        <v>16200</v>
      </c>
      <c r="N1764" s="26">
        <f>+R1764*'COSTOS VARIOS'!$O$1</f>
        <v>55100</v>
      </c>
      <c r="O1764" s="26">
        <f>+R1764*'COSTOS VARIOS'!$O$2</f>
        <v>1189</v>
      </c>
      <c r="P1764" s="26">
        <f>+R1764*'COSTOS VARIOS'!$O$3</f>
        <v>4350</v>
      </c>
      <c r="Q1764" s="26">
        <v>1</v>
      </c>
      <c r="R1764" s="26">
        <f t="shared" si="272"/>
        <v>290000</v>
      </c>
      <c r="S1764" s="25">
        <f t="shared" si="273"/>
        <v>620819</v>
      </c>
      <c r="T1764" s="28">
        <f t="shared" si="274"/>
        <v>1.0455237355815461</v>
      </c>
      <c r="U1764" s="29">
        <f t="shared" si="275"/>
        <v>1269900</v>
      </c>
      <c r="V1764" s="26">
        <f>+INDEX('LISTA DE PRECIOS EKM '!A:K,MATCH('Precios ML'!B1764,'LISTA DE PRECIOS EKM '!A:A,0),8)</f>
        <v>1269900</v>
      </c>
      <c r="W1764" s="26">
        <f t="shared" si="276"/>
        <v>1269900</v>
      </c>
      <c r="X1764" s="26">
        <f t="shared" si="277"/>
        <v>0</v>
      </c>
      <c r="Y1764" s="26"/>
      <c r="Z1764" s="26">
        <f t="shared" si="278"/>
        <v>1269900</v>
      </c>
      <c r="AA1764" s="30">
        <f t="shared" si="279"/>
        <v>3.3789655172413795</v>
      </c>
    </row>
    <row r="1765" spans="1:27">
      <c r="A1765" s="20" t="s">
        <v>6625</v>
      </c>
      <c r="B1765" s="20" t="s">
        <v>6626</v>
      </c>
      <c r="C1765" s="25">
        <v>290000</v>
      </c>
      <c r="D1765" s="22">
        <v>85</v>
      </c>
      <c r="E1765" s="22">
        <v>49</v>
      </c>
      <c r="F1765" s="22">
        <v>40</v>
      </c>
      <c r="G1765" s="22">
        <v>16000</v>
      </c>
      <c r="H1765" s="22" t="s">
        <v>5088</v>
      </c>
      <c r="I1765" s="26">
        <f>+IF(H1765='COSTOS VARIOS'!$C$1,'COSTOS VARIOS'!$C$2*'Precios ML'!V1765,'COSTOS VARIOS'!$B$2*'Precios ML'!V1765)</f>
        <v>253980</v>
      </c>
      <c r="J1765" s="22">
        <v>0</v>
      </c>
      <c r="K1765" s="27">
        <f t="shared" si="270"/>
        <v>10.4125</v>
      </c>
      <c r="L1765" s="27">
        <f t="shared" si="271"/>
        <v>10.4125</v>
      </c>
      <c r="M1765" s="26">
        <f>(INDEX(pesos!A:B,MATCH(L1765,pesos!A:A,1),2))</f>
        <v>16200</v>
      </c>
      <c r="N1765" s="26">
        <f>+R1765*'COSTOS VARIOS'!$O$1</f>
        <v>55100</v>
      </c>
      <c r="O1765" s="26">
        <f>+R1765*'COSTOS VARIOS'!$O$2</f>
        <v>1189</v>
      </c>
      <c r="P1765" s="26">
        <f>+R1765*'COSTOS VARIOS'!$O$3</f>
        <v>4350</v>
      </c>
      <c r="Q1765" s="26">
        <v>1</v>
      </c>
      <c r="R1765" s="26">
        <f t="shared" si="272"/>
        <v>290000</v>
      </c>
      <c r="S1765" s="25">
        <f t="shared" si="273"/>
        <v>620819</v>
      </c>
      <c r="T1765" s="28">
        <f t="shared" si="274"/>
        <v>1.0455237355815461</v>
      </c>
      <c r="U1765" s="29">
        <f t="shared" si="275"/>
        <v>1269900</v>
      </c>
      <c r="V1765" s="26">
        <f>+INDEX('LISTA DE PRECIOS EKM '!A:K,MATCH('Precios ML'!B1765,'LISTA DE PRECIOS EKM '!A:A,0),8)</f>
        <v>1269900</v>
      </c>
      <c r="W1765" s="26">
        <f t="shared" si="276"/>
        <v>1269900</v>
      </c>
      <c r="X1765" s="26">
        <f t="shared" si="277"/>
        <v>0</v>
      </c>
      <c r="Y1765" s="26"/>
      <c r="Z1765" s="26">
        <f t="shared" si="278"/>
        <v>1269900</v>
      </c>
      <c r="AA1765" s="30">
        <f t="shared" si="279"/>
        <v>3.3789655172413795</v>
      </c>
    </row>
    <row r="1766" spans="1:27">
      <c r="A1766" s="20" t="s">
        <v>6625</v>
      </c>
      <c r="B1766" s="20" t="s">
        <v>6626</v>
      </c>
      <c r="C1766" s="25">
        <v>290000</v>
      </c>
      <c r="D1766" s="22">
        <v>85</v>
      </c>
      <c r="E1766" s="22">
        <v>49</v>
      </c>
      <c r="F1766" s="22">
        <v>40</v>
      </c>
      <c r="G1766" s="22">
        <v>16000</v>
      </c>
      <c r="H1766" s="22" t="s">
        <v>5088</v>
      </c>
      <c r="I1766" s="26">
        <f>+IF(H1766='COSTOS VARIOS'!$C$1,'COSTOS VARIOS'!$C$2*'Precios ML'!V1766,'COSTOS VARIOS'!$B$2*'Precios ML'!V1766)</f>
        <v>253980</v>
      </c>
      <c r="J1766" s="22">
        <v>0</v>
      </c>
      <c r="K1766" s="27">
        <f t="shared" si="270"/>
        <v>10.4125</v>
      </c>
      <c r="L1766" s="27">
        <f t="shared" si="271"/>
        <v>10.4125</v>
      </c>
      <c r="M1766" s="26">
        <f>(INDEX(pesos!A:B,MATCH(L1766,pesos!A:A,1),2))</f>
        <v>16200</v>
      </c>
      <c r="N1766" s="26">
        <f>+R1766*'COSTOS VARIOS'!$O$1</f>
        <v>55100</v>
      </c>
      <c r="O1766" s="26">
        <f>+R1766*'COSTOS VARIOS'!$O$2</f>
        <v>1189</v>
      </c>
      <c r="P1766" s="26">
        <f>+R1766*'COSTOS VARIOS'!$O$3</f>
        <v>4350</v>
      </c>
      <c r="Q1766" s="26">
        <v>1</v>
      </c>
      <c r="R1766" s="26">
        <f t="shared" si="272"/>
        <v>290000</v>
      </c>
      <c r="S1766" s="25">
        <f t="shared" si="273"/>
        <v>620819</v>
      </c>
      <c r="T1766" s="28">
        <f t="shared" si="274"/>
        <v>1.0455237355815461</v>
      </c>
      <c r="U1766" s="29">
        <f t="shared" si="275"/>
        <v>1269900</v>
      </c>
      <c r="V1766" s="26">
        <f>+INDEX('LISTA DE PRECIOS EKM '!A:K,MATCH('Precios ML'!B1766,'LISTA DE PRECIOS EKM '!A:A,0),8)</f>
        <v>1269900</v>
      </c>
      <c r="W1766" s="26">
        <f t="shared" si="276"/>
        <v>1269900</v>
      </c>
      <c r="X1766" s="26">
        <f t="shared" si="277"/>
        <v>0</v>
      </c>
      <c r="Y1766" s="26"/>
      <c r="Z1766" s="26">
        <f t="shared" si="278"/>
        <v>1269900</v>
      </c>
      <c r="AA1766" s="30">
        <f t="shared" si="279"/>
        <v>3.3789655172413795</v>
      </c>
    </row>
    <row r="1767" spans="1:27">
      <c r="A1767" s="20" t="s">
        <v>6627</v>
      </c>
      <c r="B1767" s="20" t="s">
        <v>6628</v>
      </c>
      <c r="C1767" s="25">
        <v>290000</v>
      </c>
      <c r="D1767" s="22">
        <v>85</v>
      </c>
      <c r="E1767" s="22">
        <v>49</v>
      </c>
      <c r="F1767" s="22">
        <v>40</v>
      </c>
      <c r="G1767" s="22">
        <v>16000</v>
      </c>
      <c r="H1767" s="22" t="s">
        <v>5088</v>
      </c>
      <c r="I1767" s="26">
        <f>+IF(H1767='COSTOS VARIOS'!$C$1,'COSTOS VARIOS'!$C$2*'Precios ML'!V1767,'COSTOS VARIOS'!$B$2*'Precios ML'!V1767)</f>
        <v>253980</v>
      </c>
      <c r="J1767" s="22">
        <v>0</v>
      </c>
      <c r="K1767" s="27">
        <f t="shared" si="270"/>
        <v>10.4125</v>
      </c>
      <c r="L1767" s="27">
        <f t="shared" si="271"/>
        <v>10.4125</v>
      </c>
      <c r="M1767" s="26">
        <f>(INDEX(pesos!A:B,MATCH(L1767,pesos!A:A,1),2))</f>
        <v>16200</v>
      </c>
      <c r="N1767" s="26">
        <f>+R1767*'COSTOS VARIOS'!$O$1</f>
        <v>55100</v>
      </c>
      <c r="O1767" s="26">
        <f>+R1767*'COSTOS VARIOS'!$O$2</f>
        <v>1189</v>
      </c>
      <c r="P1767" s="26">
        <f>+R1767*'COSTOS VARIOS'!$O$3</f>
        <v>4350</v>
      </c>
      <c r="Q1767" s="26">
        <v>1</v>
      </c>
      <c r="R1767" s="26">
        <f t="shared" si="272"/>
        <v>290000</v>
      </c>
      <c r="S1767" s="25">
        <f t="shared" si="273"/>
        <v>620819</v>
      </c>
      <c r="T1767" s="28">
        <f t="shared" si="274"/>
        <v>1.0455237355815461</v>
      </c>
      <c r="U1767" s="29">
        <f t="shared" si="275"/>
        <v>1269900</v>
      </c>
      <c r="V1767" s="26">
        <f>+INDEX('LISTA DE PRECIOS EKM '!A:K,MATCH('Precios ML'!B1767,'LISTA DE PRECIOS EKM '!A:A,0),8)</f>
        <v>1269900</v>
      </c>
      <c r="W1767" s="26">
        <f t="shared" si="276"/>
        <v>1269900</v>
      </c>
      <c r="X1767" s="26">
        <f t="shared" si="277"/>
        <v>0</v>
      </c>
      <c r="Y1767" s="26"/>
      <c r="Z1767" s="26">
        <f t="shared" si="278"/>
        <v>1269900</v>
      </c>
      <c r="AA1767" s="30">
        <f t="shared" si="279"/>
        <v>3.3789655172413795</v>
      </c>
    </row>
    <row r="1768" spans="1:27">
      <c r="A1768" s="20" t="s">
        <v>6627</v>
      </c>
      <c r="B1768" s="20" t="s">
        <v>6628</v>
      </c>
      <c r="C1768" s="25">
        <v>290000</v>
      </c>
      <c r="D1768" s="22">
        <v>85</v>
      </c>
      <c r="E1768" s="22">
        <v>49</v>
      </c>
      <c r="F1768" s="22">
        <v>40</v>
      </c>
      <c r="G1768" s="22">
        <v>16000</v>
      </c>
      <c r="H1768" s="22" t="s">
        <v>5088</v>
      </c>
      <c r="I1768" s="26">
        <f>+IF(H1768='COSTOS VARIOS'!$C$1,'COSTOS VARIOS'!$C$2*'Precios ML'!V1768,'COSTOS VARIOS'!$B$2*'Precios ML'!V1768)</f>
        <v>253980</v>
      </c>
      <c r="J1768" s="22">
        <v>0</v>
      </c>
      <c r="K1768" s="27">
        <f t="shared" si="270"/>
        <v>10.4125</v>
      </c>
      <c r="L1768" s="27">
        <f t="shared" si="271"/>
        <v>10.4125</v>
      </c>
      <c r="M1768" s="26">
        <f>(INDEX(pesos!A:B,MATCH(L1768,pesos!A:A,1),2))</f>
        <v>16200</v>
      </c>
      <c r="N1768" s="26">
        <f>+R1768*'COSTOS VARIOS'!$O$1</f>
        <v>55100</v>
      </c>
      <c r="O1768" s="26">
        <f>+R1768*'COSTOS VARIOS'!$O$2</f>
        <v>1189</v>
      </c>
      <c r="P1768" s="26">
        <f>+R1768*'COSTOS VARIOS'!$O$3</f>
        <v>4350</v>
      </c>
      <c r="Q1768" s="26">
        <v>1</v>
      </c>
      <c r="R1768" s="26">
        <f t="shared" si="272"/>
        <v>290000</v>
      </c>
      <c r="S1768" s="25">
        <f t="shared" si="273"/>
        <v>620819</v>
      </c>
      <c r="T1768" s="28">
        <f t="shared" si="274"/>
        <v>1.0455237355815461</v>
      </c>
      <c r="U1768" s="29">
        <f t="shared" si="275"/>
        <v>1269900</v>
      </c>
      <c r="V1768" s="26">
        <f>+INDEX('LISTA DE PRECIOS EKM '!A:K,MATCH('Precios ML'!B1768,'LISTA DE PRECIOS EKM '!A:A,0),8)</f>
        <v>1269900</v>
      </c>
      <c r="W1768" s="26">
        <f t="shared" si="276"/>
        <v>1269900</v>
      </c>
      <c r="X1768" s="26">
        <f t="shared" si="277"/>
        <v>0</v>
      </c>
      <c r="Y1768" s="26"/>
      <c r="Z1768" s="26">
        <f t="shared" si="278"/>
        <v>1269900</v>
      </c>
      <c r="AA1768" s="30">
        <f t="shared" si="279"/>
        <v>3.3789655172413795</v>
      </c>
    </row>
    <row r="1769" spans="1:27">
      <c r="A1769" s="20" t="s">
        <v>6629</v>
      </c>
      <c r="B1769" s="20" t="s">
        <v>6630</v>
      </c>
      <c r="C1769" s="25">
        <v>290000</v>
      </c>
      <c r="D1769" s="22">
        <v>85</v>
      </c>
      <c r="E1769" s="22">
        <v>49</v>
      </c>
      <c r="F1769" s="22">
        <v>40</v>
      </c>
      <c r="G1769" s="22">
        <v>16000</v>
      </c>
      <c r="H1769" s="22" t="s">
        <v>5088</v>
      </c>
      <c r="I1769" s="26">
        <f>+IF(H1769='COSTOS VARIOS'!$C$1,'COSTOS VARIOS'!$C$2*'Precios ML'!V1769,'COSTOS VARIOS'!$B$2*'Precios ML'!V1769)</f>
        <v>253980</v>
      </c>
      <c r="J1769" s="22">
        <v>0</v>
      </c>
      <c r="K1769" s="27">
        <f t="shared" si="270"/>
        <v>10.4125</v>
      </c>
      <c r="L1769" s="27">
        <f t="shared" si="271"/>
        <v>10.4125</v>
      </c>
      <c r="M1769" s="26">
        <f>(INDEX(pesos!A:B,MATCH(L1769,pesos!A:A,1),2))</f>
        <v>16200</v>
      </c>
      <c r="N1769" s="26">
        <f>+R1769*'COSTOS VARIOS'!$O$1</f>
        <v>55100</v>
      </c>
      <c r="O1769" s="26">
        <f>+R1769*'COSTOS VARIOS'!$O$2</f>
        <v>1189</v>
      </c>
      <c r="P1769" s="26">
        <f>+R1769*'COSTOS VARIOS'!$O$3</f>
        <v>4350</v>
      </c>
      <c r="Q1769" s="26">
        <v>1</v>
      </c>
      <c r="R1769" s="26">
        <f t="shared" si="272"/>
        <v>290000</v>
      </c>
      <c r="S1769" s="25">
        <f t="shared" si="273"/>
        <v>620819</v>
      </c>
      <c r="T1769" s="28">
        <f t="shared" si="274"/>
        <v>1.0455237355815461</v>
      </c>
      <c r="U1769" s="29">
        <f t="shared" si="275"/>
        <v>1269900</v>
      </c>
      <c r="V1769" s="26">
        <f>+INDEX('LISTA DE PRECIOS EKM '!A:K,MATCH('Precios ML'!B1769,'LISTA DE PRECIOS EKM '!A:A,0),8)</f>
        <v>1269900</v>
      </c>
      <c r="W1769" s="26">
        <f t="shared" si="276"/>
        <v>1269900</v>
      </c>
      <c r="X1769" s="26">
        <f t="shared" si="277"/>
        <v>0</v>
      </c>
      <c r="Y1769" s="26"/>
      <c r="Z1769" s="26">
        <f t="shared" si="278"/>
        <v>1269900</v>
      </c>
      <c r="AA1769" s="30">
        <f t="shared" si="279"/>
        <v>3.3789655172413795</v>
      </c>
    </row>
    <row r="1770" spans="1:27">
      <c r="A1770" s="20" t="s">
        <v>6629</v>
      </c>
      <c r="B1770" s="20" t="s">
        <v>6630</v>
      </c>
      <c r="C1770" s="25">
        <v>290000</v>
      </c>
      <c r="D1770" s="22">
        <v>85</v>
      </c>
      <c r="E1770" s="22">
        <v>49</v>
      </c>
      <c r="F1770" s="22">
        <v>40</v>
      </c>
      <c r="G1770" s="22">
        <v>16000</v>
      </c>
      <c r="H1770" s="22" t="s">
        <v>5088</v>
      </c>
      <c r="I1770" s="26">
        <f>+IF(H1770='COSTOS VARIOS'!$C$1,'COSTOS VARIOS'!$C$2*'Precios ML'!V1770,'COSTOS VARIOS'!$B$2*'Precios ML'!V1770)</f>
        <v>253980</v>
      </c>
      <c r="J1770" s="22">
        <v>0</v>
      </c>
      <c r="K1770" s="27">
        <f t="shared" si="270"/>
        <v>10.4125</v>
      </c>
      <c r="L1770" s="27">
        <f t="shared" si="271"/>
        <v>10.4125</v>
      </c>
      <c r="M1770" s="26">
        <f>(INDEX(pesos!A:B,MATCH(L1770,pesos!A:A,1),2))</f>
        <v>16200</v>
      </c>
      <c r="N1770" s="26">
        <f>+R1770*'COSTOS VARIOS'!$O$1</f>
        <v>55100</v>
      </c>
      <c r="O1770" s="26">
        <f>+R1770*'COSTOS VARIOS'!$O$2</f>
        <v>1189</v>
      </c>
      <c r="P1770" s="26">
        <f>+R1770*'COSTOS VARIOS'!$O$3</f>
        <v>4350</v>
      </c>
      <c r="Q1770" s="26">
        <v>1</v>
      </c>
      <c r="R1770" s="26">
        <f t="shared" si="272"/>
        <v>290000</v>
      </c>
      <c r="S1770" s="25">
        <f t="shared" si="273"/>
        <v>620819</v>
      </c>
      <c r="T1770" s="28">
        <f t="shared" si="274"/>
        <v>1.0455237355815461</v>
      </c>
      <c r="U1770" s="29">
        <f t="shared" si="275"/>
        <v>1269900</v>
      </c>
      <c r="V1770" s="26">
        <f>+INDEX('LISTA DE PRECIOS EKM '!A:K,MATCH('Precios ML'!B1770,'LISTA DE PRECIOS EKM '!A:A,0),8)</f>
        <v>1269900</v>
      </c>
      <c r="W1770" s="26">
        <f t="shared" si="276"/>
        <v>1269900</v>
      </c>
      <c r="X1770" s="26">
        <f t="shared" si="277"/>
        <v>0</v>
      </c>
      <c r="Y1770" s="26"/>
      <c r="Z1770" s="26">
        <f t="shared" si="278"/>
        <v>1269900</v>
      </c>
      <c r="AA1770" s="30">
        <f t="shared" si="279"/>
        <v>3.3789655172413795</v>
      </c>
    </row>
    <row r="1771" spans="1:27">
      <c r="A1771" s="20" t="s">
        <v>6631</v>
      </c>
      <c r="B1771" s="20" t="s">
        <v>6632</v>
      </c>
      <c r="C1771" s="25">
        <v>260000</v>
      </c>
      <c r="D1771" s="22">
        <v>85</v>
      </c>
      <c r="E1771" s="22">
        <v>49</v>
      </c>
      <c r="F1771" s="22">
        <v>40</v>
      </c>
      <c r="G1771" s="22">
        <v>16000</v>
      </c>
      <c r="H1771" s="22" t="s">
        <v>5088</v>
      </c>
      <c r="I1771" s="26">
        <f>+IF(H1771='COSTOS VARIOS'!$C$1,'COSTOS VARIOS'!$C$2*'Precios ML'!V1771,'COSTOS VARIOS'!$B$2*'Precios ML'!V1771)</f>
        <v>227980</v>
      </c>
      <c r="J1771" s="22">
        <v>0</v>
      </c>
      <c r="K1771" s="27">
        <f t="shared" si="270"/>
        <v>10.4125</v>
      </c>
      <c r="L1771" s="27">
        <f t="shared" si="271"/>
        <v>10.4125</v>
      </c>
      <c r="M1771" s="26">
        <f>(INDEX(pesos!A:B,MATCH(L1771,pesos!A:A,1),2))</f>
        <v>16200</v>
      </c>
      <c r="N1771" s="26">
        <f>+R1771*'COSTOS VARIOS'!$O$1</f>
        <v>49400</v>
      </c>
      <c r="O1771" s="26">
        <f>+R1771*'COSTOS VARIOS'!$O$2</f>
        <v>1066</v>
      </c>
      <c r="P1771" s="26">
        <f>+R1771*'COSTOS VARIOS'!$O$3</f>
        <v>3900</v>
      </c>
      <c r="Q1771" s="26">
        <v>1</v>
      </c>
      <c r="R1771" s="26">
        <f t="shared" si="272"/>
        <v>260000</v>
      </c>
      <c r="S1771" s="25">
        <f t="shared" si="273"/>
        <v>558546</v>
      </c>
      <c r="T1771" s="28">
        <f t="shared" si="274"/>
        <v>1.040834595539132</v>
      </c>
      <c r="U1771" s="29">
        <f t="shared" si="275"/>
        <v>1139900</v>
      </c>
      <c r="V1771" s="26">
        <f>+INDEX('LISTA DE PRECIOS EKM '!A:K,MATCH('Precios ML'!B1771,'LISTA DE PRECIOS EKM '!A:A,0),8)</f>
        <v>1139900</v>
      </c>
      <c r="W1771" s="26">
        <f t="shared" si="276"/>
        <v>1139900</v>
      </c>
      <c r="X1771" s="26">
        <f t="shared" si="277"/>
        <v>0</v>
      </c>
      <c r="Y1771" s="26"/>
      <c r="Z1771" s="26">
        <f t="shared" si="278"/>
        <v>1139900</v>
      </c>
      <c r="AA1771" s="30">
        <f t="shared" si="279"/>
        <v>3.3842307692307694</v>
      </c>
    </row>
    <row r="1772" spans="1:27">
      <c r="A1772" s="20" t="s">
        <v>6631</v>
      </c>
      <c r="B1772" s="20" t="s">
        <v>6632</v>
      </c>
      <c r="C1772" s="25">
        <v>260000</v>
      </c>
      <c r="D1772" s="22">
        <v>85</v>
      </c>
      <c r="E1772" s="22">
        <v>49</v>
      </c>
      <c r="F1772" s="22">
        <v>40</v>
      </c>
      <c r="G1772" s="22">
        <v>16000</v>
      </c>
      <c r="H1772" s="22" t="s">
        <v>5088</v>
      </c>
      <c r="I1772" s="26">
        <f>+IF(H1772='COSTOS VARIOS'!$C$1,'COSTOS VARIOS'!$C$2*'Precios ML'!V1772,'COSTOS VARIOS'!$B$2*'Precios ML'!V1772)</f>
        <v>227980</v>
      </c>
      <c r="J1772" s="22">
        <v>0</v>
      </c>
      <c r="K1772" s="27">
        <f t="shared" si="270"/>
        <v>10.4125</v>
      </c>
      <c r="L1772" s="27">
        <f t="shared" si="271"/>
        <v>10.4125</v>
      </c>
      <c r="M1772" s="26">
        <f>(INDEX(pesos!A:B,MATCH(L1772,pesos!A:A,1),2))</f>
        <v>16200</v>
      </c>
      <c r="N1772" s="26">
        <f>+R1772*'COSTOS VARIOS'!$O$1</f>
        <v>49400</v>
      </c>
      <c r="O1772" s="26">
        <f>+R1772*'COSTOS VARIOS'!$O$2</f>
        <v>1066</v>
      </c>
      <c r="P1772" s="26">
        <f>+R1772*'COSTOS VARIOS'!$O$3</f>
        <v>3900</v>
      </c>
      <c r="Q1772" s="26">
        <v>1</v>
      </c>
      <c r="R1772" s="26">
        <f t="shared" si="272"/>
        <v>260000</v>
      </c>
      <c r="S1772" s="25">
        <f t="shared" si="273"/>
        <v>558546</v>
      </c>
      <c r="T1772" s="28">
        <f t="shared" si="274"/>
        <v>1.040834595539132</v>
      </c>
      <c r="U1772" s="29">
        <f t="shared" si="275"/>
        <v>1139900</v>
      </c>
      <c r="V1772" s="26">
        <f>+INDEX('LISTA DE PRECIOS EKM '!A:K,MATCH('Precios ML'!B1772,'LISTA DE PRECIOS EKM '!A:A,0),8)</f>
        <v>1139900</v>
      </c>
      <c r="W1772" s="26">
        <f t="shared" si="276"/>
        <v>1139900</v>
      </c>
      <c r="X1772" s="26">
        <f t="shared" si="277"/>
        <v>0</v>
      </c>
      <c r="Y1772" s="26"/>
      <c r="Z1772" s="26">
        <f t="shared" si="278"/>
        <v>1139900</v>
      </c>
      <c r="AA1772" s="30">
        <f t="shared" si="279"/>
        <v>3.3842307692307694</v>
      </c>
    </row>
    <row r="1773" spans="1:27">
      <c r="A1773" s="20" t="s">
        <v>6633</v>
      </c>
      <c r="B1773" s="20" t="s">
        <v>6634</v>
      </c>
      <c r="C1773" s="25">
        <v>260000</v>
      </c>
      <c r="D1773" s="22">
        <v>85</v>
      </c>
      <c r="E1773" s="22">
        <v>49</v>
      </c>
      <c r="F1773" s="22">
        <v>40</v>
      </c>
      <c r="G1773" s="22">
        <v>16000</v>
      </c>
      <c r="H1773" s="22" t="s">
        <v>5088</v>
      </c>
      <c r="I1773" s="26">
        <f>+IF(H1773='COSTOS VARIOS'!$C$1,'COSTOS VARIOS'!$C$2*'Precios ML'!V1773,'COSTOS VARIOS'!$B$2*'Precios ML'!V1773)</f>
        <v>227980</v>
      </c>
      <c r="J1773" s="22">
        <v>0</v>
      </c>
      <c r="K1773" s="27">
        <f t="shared" si="270"/>
        <v>10.4125</v>
      </c>
      <c r="L1773" s="27">
        <f t="shared" si="271"/>
        <v>10.4125</v>
      </c>
      <c r="M1773" s="26">
        <f>(INDEX(pesos!A:B,MATCH(L1773,pesos!A:A,1),2))</f>
        <v>16200</v>
      </c>
      <c r="N1773" s="26">
        <f>+R1773*'COSTOS VARIOS'!$O$1</f>
        <v>49400</v>
      </c>
      <c r="O1773" s="26">
        <f>+R1773*'COSTOS VARIOS'!$O$2</f>
        <v>1066</v>
      </c>
      <c r="P1773" s="26">
        <f>+R1773*'COSTOS VARIOS'!$O$3</f>
        <v>3900</v>
      </c>
      <c r="Q1773" s="26">
        <v>1</v>
      </c>
      <c r="R1773" s="26">
        <f t="shared" si="272"/>
        <v>260000</v>
      </c>
      <c r="S1773" s="25">
        <f t="shared" si="273"/>
        <v>558546</v>
      </c>
      <c r="T1773" s="28">
        <f t="shared" si="274"/>
        <v>1.040834595539132</v>
      </c>
      <c r="U1773" s="29">
        <f t="shared" si="275"/>
        <v>1139900</v>
      </c>
      <c r="V1773" s="26">
        <f>+INDEX('LISTA DE PRECIOS EKM '!A:K,MATCH('Precios ML'!B1773,'LISTA DE PRECIOS EKM '!A:A,0),8)</f>
        <v>1139900</v>
      </c>
      <c r="W1773" s="26">
        <f t="shared" si="276"/>
        <v>1139900</v>
      </c>
      <c r="X1773" s="26">
        <f t="shared" si="277"/>
        <v>0</v>
      </c>
      <c r="Y1773" s="26"/>
      <c r="Z1773" s="26">
        <f t="shared" si="278"/>
        <v>1139900</v>
      </c>
      <c r="AA1773" s="30">
        <f t="shared" si="279"/>
        <v>3.3842307692307694</v>
      </c>
    </row>
    <row r="1774" spans="1:27">
      <c r="A1774" s="20" t="s">
        <v>6633</v>
      </c>
      <c r="B1774" s="20" t="s">
        <v>6634</v>
      </c>
      <c r="C1774" s="25">
        <v>260000</v>
      </c>
      <c r="D1774" s="22">
        <v>85</v>
      </c>
      <c r="E1774" s="22">
        <v>49</v>
      </c>
      <c r="F1774" s="22">
        <v>40</v>
      </c>
      <c r="G1774" s="22">
        <v>16000</v>
      </c>
      <c r="H1774" s="22" t="s">
        <v>5088</v>
      </c>
      <c r="I1774" s="26">
        <f>+IF(H1774='COSTOS VARIOS'!$C$1,'COSTOS VARIOS'!$C$2*'Precios ML'!V1774,'COSTOS VARIOS'!$B$2*'Precios ML'!V1774)</f>
        <v>227980</v>
      </c>
      <c r="J1774" s="22">
        <v>0</v>
      </c>
      <c r="K1774" s="27">
        <f t="shared" si="270"/>
        <v>10.4125</v>
      </c>
      <c r="L1774" s="27">
        <f t="shared" si="271"/>
        <v>10.4125</v>
      </c>
      <c r="M1774" s="26">
        <f>(INDEX(pesos!A:B,MATCH(L1774,pesos!A:A,1),2))</f>
        <v>16200</v>
      </c>
      <c r="N1774" s="26">
        <f>+R1774*'COSTOS VARIOS'!$O$1</f>
        <v>49400</v>
      </c>
      <c r="O1774" s="26">
        <f>+R1774*'COSTOS VARIOS'!$O$2</f>
        <v>1066</v>
      </c>
      <c r="P1774" s="26">
        <f>+R1774*'COSTOS VARIOS'!$O$3</f>
        <v>3900</v>
      </c>
      <c r="Q1774" s="26">
        <v>1</v>
      </c>
      <c r="R1774" s="26">
        <f t="shared" si="272"/>
        <v>260000</v>
      </c>
      <c r="S1774" s="25">
        <f t="shared" si="273"/>
        <v>558546</v>
      </c>
      <c r="T1774" s="28">
        <f t="shared" si="274"/>
        <v>1.040834595539132</v>
      </c>
      <c r="U1774" s="29">
        <f t="shared" si="275"/>
        <v>1139900</v>
      </c>
      <c r="V1774" s="26">
        <f>+INDEX('LISTA DE PRECIOS EKM '!A:K,MATCH('Precios ML'!B1774,'LISTA DE PRECIOS EKM '!A:A,0),8)</f>
        <v>1139900</v>
      </c>
      <c r="W1774" s="26">
        <f t="shared" si="276"/>
        <v>1139900</v>
      </c>
      <c r="X1774" s="26">
        <f t="shared" si="277"/>
        <v>0</v>
      </c>
      <c r="Y1774" s="26"/>
      <c r="Z1774" s="26">
        <f t="shared" si="278"/>
        <v>1139900</v>
      </c>
      <c r="AA1774" s="30">
        <f t="shared" si="279"/>
        <v>3.3842307692307694</v>
      </c>
    </row>
    <row r="1775" spans="1:27">
      <c r="A1775" s="20" t="s">
        <v>6635</v>
      </c>
      <c r="B1775" s="20" t="s">
        <v>6636</v>
      </c>
      <c r="C1775" s="25">
        <v>1199900</v>
      </c>
      <c r="D1775" s="22">
        <v>85</v>
      </c>
      <c r="E1775" s="22">
        <v>49</v>
      </c>
      <c r="F1775" s="22">
        <v>40</v>
      </c>
      <c r="G1775" s="22">
        <v>16000</v>
      </c>
      <c r="H1775" s="22" t="s">
        <v>5088</v>
      </c>
      <c r="I1775" s="26">
        <f>+IF(H1775='COSTOS VARIOS'!$C$1,'COSTOS VARIOS'!$C$2*'Precios ML'!V1775,'COSTOS VARIOS'!$B$2*'Precios ML'!V1775)</f>
        <v>435980</v>
      </c>
      <c r="J1775" s="22">
        <v>0</v>
      </c>
      <c r="K1775" s="27">
        <f t="shared" si="270"/>
        <v>10.4125</v>
      </c>
      <c r="L1775" s="27">
        <f t="shared" si="271"/>
        <v>10.4125</v>
      </c>
      <c r="M1775" s="26">
        <f>(INDEX(pesos!A:B,MATCH(L1775,pesos!A:A,1),2))</f>
        <v>16200</v>
      </c>
      <c r="N1775" s="26">
        <f>+R1775*'COSTOS VARIOS'!$O$1</f>
        <v>227981</v>
      </c>
      <c r="O1775" s="26">
        <f>+R1775*'COSTOS VARIOS'!$O$2</f>
        <v>4919.59</v>
      </c>
      <c r="P1775" s="26">
        <f>+R1775*'COSTOS VARIOS'!$O$3</f>
        <v>17998.5</v>
      </c>
      <c r="Q1775" s="26">
        <v>1</v>
      </c>
      <c r="R1775" s="26">
        <f t="shared" si="272"/>
        <v>1199900</v>
      </c>
      <c r="S1775" s="25">
        <f t="shared" si="273"/>
        <v>1902979.09</v>
      </c>
      <c r="T1775" s="28">
        <f t="shared" si="274"/>
        <v>0.14551968093354084</v>
      </c>
      <c r="U1775" s="29">
        <f t="shared" si="275"/>
        <v>2179900</v>
      </c>
      <c r="V1775" s="26">
        <f>+INDEX('LISTA DE PRECIOS EKM '!A:K,MATCH('Precios ML'!B1775,'LISTA DE PRECIOS EKM '!A:A,0),8)</f>
        <v>2179900</v>
      </c>
      <c r="W1775" s="26">
        <f t="shared" si="276"/>
        <v>2179900</v>
      </c>
      <c r="X1775" s="26">
        <f t="shared" si="277"/>
        <v>0</v>
      </c>
      <c r="Y1775" s="26"/>
      <c r="Z1775" s="26">
        <f t="shared" si="278"/>
        <v>2179900</v>
      </c>
      <c r="AA1775" s="30">
        <f t="shared" si="279"/>
        <v>0.81673472789399115</v>
      </c>
    </row>
    <row r="1776" spans="1:27">
      <c r="A1776" s="20" t="s">
        <v>6635</v>
      </c>
      <c r="B1776" s="20" t="s">
        <v>6636</v>
      </c>
      <c r="C1776" s="25">
        <v>1199900</v>
      </c>
      <c r="D1776" s="22">
        <v>85</v>
      </c>
      <c r="E1776" s="22">
        <v>49</v>
      </c>
      <c r="F1776" s="22">
        <v>40</v>
      </c>
      <c r="G1776" s="22">
        <v>16000</v>
      </c>
      <c r="H1776" s="22" t="s">
        <v>5088</v>
      </c>
      <c r="I1776" s="26">
        <f>+IF(H1776='COSTOS VARIOS'!$C$1,'COSTOS VARIOS'!$C$2*'Precios ML'!V1776,'COSTOS VARIOS'!$B$2*'Precios ML'!V1776)</f>
        <v>435980</v>
      </c>
      <c r="J1776" s="22">
        <v>0</v>
      </c>
      <c r="K1776" s="27">
        <f t="shared" si="270"/>
        <v>10.4125</v>
      </c>
      <c r="L1776" s="27">
        <f t="shared" si="271"/>
        <v>10.4125</v>
      </c>
      <c r="M1776" s="26">
        <f>(INDEX(pesos!A:B,MATCH(L1776,pesos!A:A,1),2))</f>
        <v>16200</v>
      </c>
      <c r="N1776" s="26">
        <f>+R1776*'COSTOS VARIOS'!$O$1</f>
        <v>227981</v>
      </c>
      <c r="O1776" s="26">
        <f>+R1776*'COSTOS VARIOS'!$O$2</f>
        <v>4919.59</v>
      </c>
      <c r="P1776" s="26">
        <f>+R1776*'COSTOS VARIOS'!$O$3</f>
        <v>17998.5</v>
      </c>
      <c r="Q1776" s="26">
        <v>1</v>
      </c>
      <c r="R1776" s="26">
        <f t="shared" si="272"/>
        <v>1199900</v>
      </c>
      <c r="S1776" s="25">
        <f t="shared" si="273"/>
        <v>1902979.09</v>
      </c>
      <c r="T1776" s="28">
        <f t="shared" si="274"/>
        <v>0.14551968093354084</v>
      </c>
      <c r="U1776" s="29">
        <f t="shared" si="275"/>
        <v>2179900</v>
      </c>
      <c r="V1776" s="26">
        <f>+INDEX('LISTA DE PRECIOS EKM '!A:K,MATCH('Precios ML'!B1776,'LISTA DE PRECIOS EKM '!A:A,0),8)</f>
        <v>2179900</v>
      </c>
      <c r="W1776" s="26">
        <f t="shared" si="276"/>
        <v>2179900</v>
      </c>
      <c r="X1776" s="26">
        <f t="shared" si="277"/>
        <v>0</v>
      </c>
      <c r="Y1776" s="26"/>
      <c r="Z1776" s="26">
        <f t="shared" si="278"/>
        <v>2179900</v>
      </c>
      <c r="AA1776" s="30">
        <f t="shared" si="279"/>
        <v>0.81673472789399115</v>
      </c>
    </row>
    <row r="1777" spans="1:27">
      <c r="A1777" s="20" t="s">
        <v>6637</v>
      </c>
      <c r="B1777" s="20" t="s">
        <v>6638</v>
      </c>
      <c r="C1777" s="25">
        <v>1199900</v>
      </c>
      <c r="D1777" s="22">
        <v>85</v>
      </c>
      <c r="E1777" s="22">
        <v>49</v>
      </c>
      <c r="F1777" s="22">
        <v>40</v>
      </c>
      <c r="G1777" s="22">
        <v>16000</v>
      </c>
      <c r="H1777" s="22" t="s">
        <v>5088</v>
      </c>
      <c r="I1777" s="26">
        <f>+IF(H1777='COSTOS VARIOS'!$C$1,'COSTOS VARIOS'!$C$2*'Precios ML'!V1777,'COSTOS VARIOS'!$B$2*'Precios ML'!V1777)</f>
        <v>435980</v>
      </c>
      <c r="J1777" s="22">
        <v>0</v>
      </c>
      <c r="K1777" s="27">
        <f t="shared" si="270"/>
        <v>10.4125</v>
      </c>
      <c r="L1777" s="27">
        <f t="shared" si="271"/>
        <v>10.4125</v>
      </c>
      <c r="M1777" s="26">
        <f>(INDEX(pesos!A:B,MATCH(L1777,pesos!A:A,1),2))</f>
        <v>16200</v>
      </c>
      <c r="N1777" s="26">
        <f>+R1777*'COSTOS VARIOS'!$O$1</f>
        <v>227981</v>
      </c>
      <c r="O1777" s="26">
        <f>+R1777*'COSTOS VARIOS'!$O$2</f>
        <v>4919.59</v>
      </c>
      <c r="P1777" s="26">
        <f>+R1777*'COSTOS VARIOS'!$O$3</f>
        <v>17998.5</v>
      </c>
      <c r="Q1777" s="26">
        <v>1</v>
      </c>
      <c r="R1777" s="26">
        <f t="shared" si="272"/>
        <v>1199900</v>
      </c>
      <c r="S1777" s="25">
        <f t="shared" si="273"/>
        <v>1902979.09</v>
      </c>
      <c r="T1777" s="28">
        <f t="shared" si="274"/>
        <v>0.14551968093354084</v>
      </c>
      <c r="U1777" s="29">
        <f t="shared" si="275"/>
        <v>2179900</v>
      </c>
      <c r="V1777" s="26">
        <f>+INDEX('LISTA DE PRECIOS EKM '!A:K,MATCH('Precios ML'!B1777,'LISTA DE PRECIOS EKM '!A:A,0),8)</f>
        <v>2179900</v>
      </c>
      <c r="W1777" s="26">
        <f t="shared" si="276"/>
        <v>2179900</v>
      </c>
      <c r="X1777" s="26">
        <f t="shared" si="277"/>
        <v>0</v>
      </c>
      <c r="Y1777" s="26"/>
      <c r="Z1777" s="26">
        <f t="shared" si="278"/>
        <v>2179900</v>
      </c>
      <c r="AA1777" s="30">
        <f t="shared" si="279"/>
        <v>0.81673472789399115</v>
      </c>
    </row>
    <row r="1778" spans="1:27">
      <c r="A1778" s="20" t="s">
        <v>6637</v>
      </c>
      <c r="B1778" s="20" t="s">
        <v>6638</v>
      </c>
      <c r="C1778" s="25">
        <v>1199900</v>
      </c>
      <c r="D1778" s="22">
        <v>85</v>
      </c>
      <c r="E1778" s="22">
        <v>49</v>
      </c>
      <c r="F1778" s="22">
        <v>40</v>
      </c>
      <c r="G1778" s="22">
        <v>16000</v>
      </c>
      <c r="H1778" s="22" t="s">
        <v>5088</v>
      </c>
      <c r="I1778" s="26">
        <f>+IF(H1778='COSTOS VARIOS'!$C$1,'COSTOS VARIOS'!$C$2*'Precios ML'!V1778,'COSTOS VARIOS'!$B$2*'Precios ML'!V1778)</f>
        <v>435980</v>
      </c>
      <c r="J1778" s="22">
        <v>0</v>
      </c>
      <c r="K1778" s="27">
        <f t="shared" si="270"/>
        <v>10.4125</v>
      </c>
      <c r="L1778" s="27">
        <f t="shared" si="271"/>
        <v>10.4125</v>
      </c>
      <c r="M1778" s="26">
        <f>(INDEX(pesos!A:B,MATCH(L1778,pesos!A:A,1),2))</f>
        <v>16200</v>
      </c>
      <c r="N1778" s="26">
        <f>+R1778*'COSTOS VARIOS'!$O$1</f>
        <v>227981</v>
      </c>
      <c r="O1778" s="26">
        <f>+R1778*'COSTOS VARIOS'!$O$2</f>
        <v>4919.59</v>
      </c>
      <c r="P1778" s="26">
        <f>+R1778*'COSTOS VARIOS'!$O$3</f>
        <v>17998.5</v>
      </c>
      <c r="Q1778" s="26">
        <v>1</v>
      </c>
      <c r="R1778" s="26">
        <f t="shared" si="272"/>
        <v>1199900</v>
      </c>
      <c r="S1778" s="25">
        <f t="shared" si="273"/>
        <v>1902979.09</v>
      </c>
      <c r="T1778" s="28">
        <f t="shared" si="274"/>
        <v>0.14551968093354084</v>
      </c>
      <c r="U1778" s="29">
        <f t="shared" si="275"/>
        <v>2179900</v>
      </c>
      <c r="V1778" s="26">
        <f>+INDEX('LISTA DE PRECIOS EKM '!A:K,MATCH('Precios ML'!B1778,'LISTA DE PRECIOS EKM '!A:A,0),8)</f>
        <v>2179900</v>
      </c>
      <c r="W1778" s="26">
        <f t="shared" si="276"/>
        <v>2179900</v>
      </c>
      <c r="X1778" s="26">
        <f t="shared" si="277"/>
        <v>0</v>
      </c>
      <c r="Y1778" s="26"/>
      <c r="Z1778" s="26">
        <f t="shared" si="278"/>
        <v>2179900</v>
      </c>
      <c r="AA1778" s="30">
        <f t="shared" si="279"/>
        <v>0.81673472789399115</v>
      </c>
    </row>
    <row r="1779" spans="1:27">
      <c r="A1779" s="20" t="s">
        <v>6639</v>
      </c>
      <c r="B1779" s="20" t="s">
        <v>6640</v>
      </c>
      <c r="C1779" s="25">
        <v>949900</v>
      </c>
      <c r="D1779" s="22">
        <v>85</v>
      </c>
      <c r="E1779" s="22">
        <v>49</v>
      </c>
      <c r="F1779" s="22">
        <v>40</v>
      </c>
      <c r="G1779" s="22">
        <v>16000</v>
      </c>
      <c r="H1779" s="22" t="s">
        <v>5088</v>
      </c>
      <c r="I1779" s="26">
        <f>+IF(H1779='COSTOS VARIOS'!$C$1,'COSTOS VARIOS'!$C$2*'Precios ML'!V1779,'COSTOS VARIOS'!$B$2*'Precios ML'!V1779)</f>
        <v>323980</v>
      </c>
      <c r="J1779" s="22">
        <v>0</v>
      </c>
      <c r="K1779" s="27">
        <f t="shared" si="270"/>
        <v>10.4125</v>
      </c>
      <c r="L1779" s="27">
        <f t="shared" si="271"/>
        <v>10.4125</v>
      </c>
      <c r="M1779" s="26">
        <f>(INDEX(pesos!A:B,MATCH(L1779,pesos!A:A,1),2))</f>
        <v>16200</v>
      </c>
      <c r="N1779" s="26">
        <f>+R1779*'COSTOS VARIOS'!$O$1</f>
        <v>180481</v>
      </c>
      <c r="O1779" s="26">
        <f>+R1779*'COSTOS VARIOS'!$O$2</f>
        <v>3894.59</v>
      </c>
      <c r="P1779" s="26">
        <f>+R1779*'COSTOS VARIOS'!$O$3</f>
        <v>14248.5</v>
      </c>
      <c r="Q1779" s="26">
        <v>1</v>
      </c>
      <c r="R1779" s="26">
        <f t="shared" si="272"/>
        <v>949900</v>
      </c>
      <c r="S1779" s="25">
        <f t="shared" si="273"/>
        <v>1488704.0899999999</v>
      </c>
      <c r="T1779" s="28">
        <f t="shared" si="274"/>
        <v>8.8127594248767149E-2</v>
      </c>
      <c r="U1779" s="29">
        <f t="shared" si="275"/>
        <v>1619900</v>
      </c>
      <c r="V1779" s="26">
        <f>+INDEX('LISTA DE PRECIOS EKM '!A:K,MATCH('Precios ML'!B1779,'LISTA DE PRECIOS EKM '!A:A,0),8)</f>
        <v>1619900</v>
      </c>
      <c r="W1779" s="26">
        <f t="shared" si="276"/>
        <v>1619900</v>
      </c>
      <c r="X1779" s="26">
        <f t="shared" si="277"/>
        <v>0</v>
      </c>
      <c r="Y1779" s="26"/>
      <c r="Z1779" s="26">
        <f t="shared" si="278"/>
        <v>1619900</v>
      </c>
      <c r="AA1779" s="30">
        <f t="shared" si="279"/>
        <v>0.70533740393725664</v>
      </c>
    </row>
    <row r="1780" spans="1:27">
      <c r="A1780" s="20" t="s">
        <v>6641</v>
      </c>
      <c r="B1780" s="20" t="s">
        <v>6642</v>
      </c>
      <c r="C1780" s="25">
        <v>999900</v>
      </c>
      <c r="D1780" s="22">
        <v>85</v>
      </c>
      <c r="E1780" s="22">
        <v>49</v>
      </c>
      <c r="F1780" s="22">
        <v>40</v>
      </c>
      <c r="G1780" s="22">
        <v>16000</v>
      </c>
      <c r="H1780" s="22" t="s">
        <v>5088</v>
      </c>
      <c r="I1780" s="26">
        <f>+IF(H1780='COSTOS VARIOS'!$C$1,'COSTOS VARIOS'!$C$2*'Precios ML'!V1780,'COSTOS VARIOS'!$B$2*'Precios ML'!V1780)</f>
        <v>391980</v>
      </c>
      <c r="J1780" s="22">
        <v>0</v>
      </c>
      <c r="K1780" s="27">
        <f t="shared" si="270"/>
        <v>10.4125</v>
      </c>
      <c r="L1780" s="27">
        <f t="shared" si="271"/>
        <v>10.4125</v>
      </c>
      <c r="M1780" s="26">
        <f>(INDEX(pesos!A:B,MATCH(L1780,pesos!A:A,1),2))</f>
        <v>16200</v>
      </c>
      <c r="N1780" s="26">
        <f>+R1780*'COSTOS VARIOS'!$O$1</f>
        <v>189981</v>
      </c>
      <c r="O1780" s="26">
        <f>+R1780*'COSTOS VARIOS'!$O$2</f>
        <v>4099.59</v>
      </c>
      <c r="P1780" s="26">
        <f>+R1780*'COSTOS VARIOS'!$O$3</f>
        <v>14998.5</v>
      </c>
      <c r="Q1780" s="26">
        <v>1</v>
      </c>
      <c r="R1780" s="26">
        <f t="shared" si="272"/>
        <v>999900</v>
      </c>
      <c r="S1780" s="25">
        <f t="shared" si="273"/>
        <v>1617159.0899999999</v>
      </c>
      <c r="T1780" s="28">
        <f t="shared" si="274"/>
        <v>0.21194013138187917</v>
      </c>
      <c r="U1780" s="29">
        <f t="shared" si="275"/>
        <v>1959900</v>
      </c>
      <c r="V1780" s="26">
        <f>+INDEX('LISTA DE PRECIOS EKM '!A:K,MATCH('Precios ML'!B1780,'LISTA DE PRECIOS EKM '!A:A,0),8)</f>
        <v>1959900</v>
      </c>
      <c r="W1780" s="26">
        <f t="shared" si="276"/>
        <v>1959900</v>
      </c>
      <c r="X1780" s="26">
        <f t="shared" si="277"/>
        <v>0</v>
      </c>
      <c r="Y1780" s="26"/>
      <c r="Z1780" s="26">
        <f t="shared" si="278"/>
        <v>1959900</v>
      </c>
      <c r="AA1780" s="30">
        <f t="shared" si="279"/>
        <v>0.96009600960096009</v>
      </c>
    </row>
    <row r="1781" spans="1:27">
      <c r="A1781" s="20" t="s">
        <v>6641</v>
      </c>
      <c r="B1781" s="20" t="s">
        <v>6642</v>
      </c>
      <c r="C1781" s="25">
        <v>999900</v>
      </c>
      <c r="D1781" s="22">
        <v>85</v>
      </c>
      <c r="E1781" s="22">
        <v>49</v>
      </c>
      <c r="F1781" s="22">
        <v>40</v>
      </c>
      <c r="G1781" s="22">
        <v>16000</v>
      </c>
      <c r="H1781" s="22" t="s">
        <v>5088</v>
      </c>
      <c r="I1781" s="26">
        <f>+IF(H1781='COSTOS VARIOS'!$C$1,'COSTOS VARIOS'!$C$2*'Precios ML'!V1781,'COSTOS VARIOS'!$B$2*'Precios ML'!V1781)</f>
        <v>391980</v>
      </c>
      <c r="J1781" s="22">
        <v>0</v>
      </c>
      <c r="K1781" s="27">
        <f t="shared" si="270"/>
        <v>10.4125</v>
      </c>
      <c r="L1781" s="27">
        <f t="shared" si="271"/>
        <v>10.4125</v>
      </c>
      <c r="M1781" s="26">
        <f>(INDEX(pesos!A:B,MATCH(L1781,pesos!A:A,1),2))</f>
        <v>16200</v>
      </c>
      <c r="N1781" s="26">
        <f>+R1781*'COSTOS VARIOS'!$O$1</f>
        <v>189981</v>
      </c>
      <c r="O1781" s="26">
        <f>+R1781*'COSTOS VARIOS'!$O$2</f>
        <v>4099.59</v>
      </c>
      <c r="P1781" s="26">
        <f>+R1781*'COSTOS VARIOS'!$O$3</f>
        <v>14998.5</v>
      </c>
      <c r="Q1781" s="26">
        <v>1</v>
      </c>
      <c r="R1781" s="26">
        <f t="shared" si="272"/>
        <v>999900</v>
      </c>
      <c r="S1781" s="25">
        <f t="shared" si="273"/>
        <v>1617159.0899999999</v>
      </c>
      <c r="T1781" s="28">
        <f t="shared" si="274"/>
        <v>0.21194013138187917</v>
      </c>
      <c r="U1781" s="29">
        <f t="shared" si="275"/>
        <v>1959900</v>
      </c>
      <c r="V1781" s="26">
        <f>+INDEX('LISTA DE PRECIOS EKM '!A:K,MATCH('Precios ML'!B1781,'LISTA DE PRECIOS EKM '!A:A,0),8)</f>
        <v>1959900</v>
      </c>
      <c r="W1781" s="26">
        <f t="shared" si="276"/>
        <v>1959900</v>
      </c>
      <c r="X1781" s="26">
        <f t="shared" si="277"/>
        <v>0</v>
      </c>
      <c r="Y1781" s="26"/>
      <c r="Z1781" s="26">
        <f t="shared" si="278"/>
        <v>1959900</v>
      </c>
      <c r="AA1781" s="30">
        <f t="shared" si="279"/>
        <v>0.96009600960096009</v>
      </c>
    </row>
    <row r="1782" spans="1:27">
      <c r="A1782" s="20" t="s">
        <v>6643</v>
      </c>
      <c r="B1782" s="20" t="s">
        <v>6644</v>
      </c>
      <c r="C1782" s="25">
        <v>1700000</v>
      </c>
      <c r="D1782" s="22">
        <v>85</v>
      </c>
      <c r="E1782" s="22">
        <v>49</v>
      </c>
      <c r="F1782" s="22">
        <v>40</v>
      </c>
      <c r="G1782" s="22">
        <v>16000</v>
      </c>
      <c r="H1782" s="22" t="s">
        <v>5088</v>
      </c>
      <c r="I1782" s="26">
        <f>+IF(H1782='COSTOS VARIOS'!$C$1,'COSTOS VARIOS'!$C$2*'Precios ML'!V1782,'COSTOS VARIOS'!$B$2*'Precios ML'!V1782)</f>
        <v>669980</v>
      </c>
      <c r="J1782" s="22">
        <v>0</v>
      </c>
      <c r="K1782" s="27">
        <f t="shared" si="270"/>
        <v>10.4125</v>
      </c>
      <c r="L1782" s="27">
        <f t="shared" si="271"/>
        <v>10.4125</v>
      </c>
      <c r="M1782" s="26">
        <f>(INDEX(pesos!A:B,MATCH(L1782,pesos!A:A,1),2))</f>
        <v>16200</v>
      </c>
      <c r="N1782" s="26">
        <f>+R1782*'COSTOS VARIOS'!$O$1</f>
        <v>323000</v>
      </c>
      <c r="O1782" s="26">
        <f>+R1782*'COSTOS VARIOS'!$O$2</f>
        <v>6970.0000000000009</v>
      </c>
      <c r="P1782" s="26">
        <f>+R1782*'COSTOS VARIOS'!$O$3</f>
        <v>25500</v>
      </c>
      <c r="Q1782" s="26">
        <v>1</v>
      </c>
      <c r="R1782" s="26">
        <f t="shared" si="272"/>
        <v>1700000</v>
      </c>
      <c r="S1782" s="25">
        <f t="shared" si="273"/>
        <v>2741650</v>
      </c>
      <c r="T1782" s="28">
        <f t="shared" si="274"/>
        <v>0.22185545200882673</v>
      </c>
      <c r="U1782" s="29">
        <f t="shared" si="275"/>
        <v>3349900</v>
      </c>
      <c r="V1782" s="26">
        <f>+INDEX('LISTA DE PRECIOS EKM '!A:K,MATCH('Precios ML'!B1782,'LISTA DE PRECIOS EKM '!A:A,0),8)</f>
        <v>3349900</v>
      </c>
      <c r="W1782" s="26">
        <f t="shared" si="276"/>
        <v>3349900</v>
      </c>
      <c r="X1782" s="26">
        <f t="shared" si="277"/>
        <v>0</v>
      </c>
      <c r="Y1782" s="26"/>
      <c r="Z1782" s="26">
        <f t="shared" si="278"/>
        <v>3349900</v>
      </c>
      <c r="AA1782" s="30">
        <f t="shared" si="279"/>
        <v>0.97052941176470586</v>
      </c>
    </row>
    <row r="1783" spans="1:27">
      <c r="A1783" s="20" t="s">
        <v>6643</v>
      </c>
      <c r="B1783" s="20" t="s">
        <v>6644</v>
      </c>
      <c r="C1783" s="25">
        <v>1700000</v>
      </c>
      <c r="D1783" s="22">
        <v>85</v>
      </c>
      <c r="E1783" s="22">
        <v>49</v>
      </c>
      <c r="F1783" s="22">
        <v>40</v>
      </c>
      <c r="G1783" s="22">
        <v>16000</v>
      </c>
      <c r="H1783" s="22" t="s">
        <v>5088</v>
      </c>
      <c r="I1783" s="26">
        <f>+IF(H1783='COSTOS VARIOS'!$C$1,'COSTOS VARIOS'!$C$2*'Precios ML'!V1783,'COSTOS VARIOS'!$B$2*'Precios ML'!V1783)</f>
        <v>669980</v>
      </c>
      <c r="J1783" s="22">
        <v>0</v>
      </c>
      <c r="K1783" s="27">
        <f t="shared" si="270"/>
        <v>10.4125</v>
      </c>
      <c r="L1783" s="27">
        <f t="shared" si="271"/>
        <v>10.4125</v>
      </c>
      <c r="M1783" s="26">
        <f>(INDEX(pesos!A:B,MATCH(L1783,pesos!A:A,1),2))</f>
        <v>16200</v>
      </c>
      <c r="N1783" s="26">
        <f>+R1783*'COSTOS VARIOS'!$O$1</f>
        <v>323000</v>
      </c>
      <c r="O1783" s="26">
        <f>+R1783*'COSTOS VARIOS'!$O$2</f>
        <v>6970.0000000000009</v>
      </c>
      <c r="P1783" s="26">
        <f>+R1783*'COSTOS VARIOS'!$O$3</f>
        <v>25500</v>
      </c>
      <c r="Q1783" s="26">
        <v>1</v>
      </c>
      <c r="R1783" s="26">
        <f t="shared" si="272"/>
        <v>1700000</v>
      </c>
      <c r="S1783" s="25">
        <f t="shared" si="273"/>
        <v>2741650</v>
      </c>
      <c r="T1783" s="28">
        <f t="shared" si="274"/>
        <v>0.22185545200882673</v>
      </c>
      <c r="U1783" s="29">
        <f t="shared" si="275"/>
        <v>3349900</v>
      </c>
      <c r="V1783" s="26">
        <f>+INDEX('LISTA DE PRECIOS EKM '!A:K,MATCH('Precios ML'!B1783,'LISTA DE PRECIOS EKM '!A:A,0),8)</f>
        <v>3349900</v>
      </c>
      <c r="W1783" s="26">
        <f t="shared" si="276"/>
        <v>3349900</v>
      </c>
      <c r="X1783" s="26">
        <f t="shared" si="277"/>
        <v>0</v>
      </c>
      <c r="Y1783" s="26"/>
      <c r="Z1783" s="26">
        <f t="shared" si="278"/>
        <v>3349900</v>
      </c>
      <c r="AA1783" s="30">
        <f t="shared" si="279"/>
        <v>0.97052941176470586</v>
      </c>
    </row>
    <row r="1784" spans="1:27">
      <c r="A1784" s="20" t="s">
        <v>6645</v>
      </c>
      <c r="B1784" s="20" t="s">
        <v>6646</v>
      </c>
      <c r="C1784" s="25">
        <v>1862000</v>
      </c>
      <c r="D1784" s="22">
        <v>85</v>
      </c>
      <c r="E1784" s="22">
        <v>49</v>
      </c>
      <c r="F1784" s="22">
        <v>40</v>
      </c>
      <c r="G1784" s="22">
        <v>16000</v>
      </c>
      <c r="H1784" s="22" t="s">
        <v>5088</v>
      </c>
      <c r="I1784" s="26">
        <f>+IF(H1784='COSTOS VARIOS'!$C$1,'COSTOS VARIOS'!$C$2*'Precios ML'!V1784,'COSTOS VARIOS'!$B$2*'Precios ML'!V1784)</f>
        <v>727980</v>
      </c>
      <c r="J1784" s="22">
        <v>0</v>
      </c>
      <c r="K1784" s="27">
        <f t="shared" si="270"/>
        <v>10.4125</v>
      </c>
      <c r="L1784" s="27">
        <f t="shared" si="271"/>
        <v>10.4125</v>
      </c>
      <c r="M1784" s="26">
        <f>(INDEX(pesos!A:B,MATCH(L1784,pesos!A:A,1),2))</f>
        <v>16200</v>
      </c>
      <c r="N1784" s="26">
        <f>+R1784*'COSTOS VARIOS'!$O$1</f>
        <v>353780</v>
      </c>
      <c r="O1784" s="26">
        <f>+R1784*'COSTOS VARIOS'!$O$2</f>
        <v>7634.2000000000007</v>
      </c>
      <c r="P1784" s="26">
        <f>+R1784*'COSTOS VARIOS'!$O$3</f>
        <v>27930</v>
      </c>
      <c r="Q1784" s="26">
        <v>1</v>
      </c>
      <c r="R1784" s="26">
        <f t="shared" si="272"/>
        <v>1862000</v>
      </c>
      <c r="S1784" s="25">
        <f t="shared" si="273"/>
        <v>2995524.2</v>
      </c>
      <c r="T1784" s="28">
        <f t="shared" si="274"/>
        <v>0.21511286739062219</v>
      </c>
      <c r="U1784" s="29">
        <f t="shared" si="275"/>
        <v>3639900</v>
      </c>
      <c r="V1784" s="26">
        <f>+INDEX('LISTA DE PRECIOS EKM '!A:K,MATCH('Precios ML'!B1784,'LISTA DE PRECIOS EKM '!A:A,0),8)</f>
        <v>3639900</v>
      </c>
      <c r="W1784" s="26">
        <f t="shared" si="276"/>
        <v>3639900</v>
      </c>
      <c r="X1784" s="26">
        <f t="shared" si="277"/>
        <v>0</v>
      </c>
      <c r="Y1784" s="26"/>
      <c r="Z1784" s="26">
        <f t="shared" si="278"/>
        <v>3639900</v>
      </c>
      <c r="AA1784" s="30">
        <f t="shared" si="279"/>
        <v>0.95483351235230929</v>
      </c>
    </row>
    <row r="1785" spans="1:27">
      <c r="A1785" s="20" t="s">
        <v>6645</v>
      </c>
      <c r="B1785" s="20" t="s">
        <v>6646</v>
      </c>
      <c r="C1785" s="25">
        <v>1862000</v>
      </c>
      <c r="D1785" s="22">
        <v>85</v>
      </c>
      <c r="E1785" s="22">
        <v>49</v>
      </c>
      <c r="F1785" s="22">
        <v>40</v>
      </c>
      <c r="G1785" s="22">
        <v>16000</v>
      </c>
      <c r="H1785" s="22" t="s">
        <v>5088</v>
      </c>
      <c r="I1785" s="26">
        <f>+IF(H1785='COSTOS VARIOS'!$C$1,'COSTOS VARIOS'!$C$2*'Precios ML'!V1785,'COSTOS VARIOS'!$B$2*'Precios ML'!V1785)</f>
        <v>727980</v>
      </c>
      <c r="J1785" s="22">
        <v>0</v>
      </c>
      <c r="K1785" s="27">
        <f t="shared" si="270"/>
        <v>10.4125</v>
      </c>
      <c r="L1785" s="27">
        <f t="shared" si="271"/>
        <v>10.4125</v>
      </c>
      <c r="M1785" s="26">
        <f>(INDEX(pesos!A:B,MATCH(L1785,pesos!A:A,1),2))</f>
        <v>16200</v>
      </c>
      <c r="N1785" s="26">
        <f>+R1785*'COSTOS VARIOS'!$O$1</f>
        <v>353780</v>
      </c>
      <c r="O1785" s="26">
        <f>+R1785*'COSTOS VARIOS'!$O$2</f>
        <v>7634.2000000000007</v>
      </c>
      <c r="P1785" s="26">
        <f>+R1785*'COSTOS VARIOS'!$O$3</f>
        <v>27930</v>
      </c>
      <c r="Q1785" s="26">
        <v>1</v>
      </c>
      <c r="R1785" s="26">
        <f t="shared" si="272"/>
        <v>1862000</v>
      </c>
      <c r="S1785" s="25">
        <f t="shared" si="273"/>
        <v>2995524.2</v>
      </c>
      <c r="T1785" s="28">
        <f t="shared" si="274"/>
        <v>0.21511286739062219</v>
      </c>
      <c r="U1785" s="29">
        <f t="shared" si="275"/>
        <v>3639900</v>
      </c>
      <c r="V1785" s="26">
        <f>+INDEX('LISTA DE PRECIOS EKM '!A:K,MATCH('Precios ML'!B1785,'LISTA DE PRECIOS EKM '!A:A,0),8)</f>
        <v>3639900</v>
      </c>
      <c r="W1785" s="26">
        <f t="shared" si="276"/>
        <v>3639900</v>
      </c>
      <c r="X1785" s="26">
        <f t="shared" si="277"/>
        <v>0</v>
      </c>
      <c r="Y1785" s="26"/>
      <c r="Z1785" s="26">
        <f t="shared" si="278"/>
        <v>3639900</v>
      </c>
      <c r="AA1785" s="30">
        <f t="shared" si="279"/>
        <v>0.95483351235230929</v>
      </c>
    </row>
    <row r="1786" spans="1:27">
      <c r="A1786" s="20" t="s">
        <v>6647</v>
      </c>
      <c r="B1786" s="20" t="s">
        <v>6648</v>
      </c>
      <c r="C1786" s="25">
        <v>1862000</v>
      </c>
      <c r="D1786" s="22">
        <v>85</v>
      </c>
      <c r="E1786" s="22">
        <v>49</v>
      </c>
      <c r="F1786" s="22">
        <v>40</v>
      </c>
      <c r="G1786" s="22">
        <v>16000</v>
      </c>
      <c r="H1786" s="22" t="s">
        <v>5088</v>
      </c>
      <c r="I1786" s="26">
        <f>+IF(H1786='COSTOS VARIOS'!$C$1,'COSTOS VARIOS'!$C$2*'Precios ML'!V1786,'COSTOS VARIOS'!$B$2*'Precios ML'!V1786)</f>
        <v>727980</v>
      </c>
      <c r="J1786" s="22">
        <v>0</v>
      </c>
      <c r="K1786" s="27">
        <f t="shared" si="270"/>
        <v>10.4125</v>
      </c>
      <c r="L1786" s="27">
        <f t="shared" si="271"/>
        <v>10.4125</v>
      </c>
      <c r="M1786" s="26">
        <f>(INDEX(pesos!A:B,MATCH(L1786,pesos!A:A,1),2))</f>
        <v>16200</v>
      </c>
      <c r="N1786" s="26">
        <f>+R1786*'COSTOS VARIOS'!$O$1</f>
        <v>353780</v>
      </c>
      <c r="O1786" s="26">
        <f>+R1786*'COSTOS VARIOS'!$O$2</f>
        <v>7634.2000000000007</v>
      </c>
      <c r="P1786" s="26">
        <f>+R1786*'COSTOS VARIOS'!$O$3</f>
        <v>27930</v>
      </c>
      <c r="Q1786" s="26">
        <v>1</v>
      </c>
      <c r="R1786" s="26">
        <f t="shared" si="272"/>
        <v>1862000</v>
      </c>
      <c r="S1786" s="25">
        <f t="shared" si="273"/>
        <v>2995524.2</v>
      </c>
      <c r="T1786" s="28">
        <f t="shared" si="274"/>
        <v>0.21511286739062219</v>
      </c>
      <c r="U1786" s="29">
        <f t="shared" si="275"/>
        <v>3639900</v>
      </c>
      <c r="V1786" s="26">
        <f>+INDEX('LISTA DE PRECIOS EKM '!A:K,MATCH('Precios ML'!B1786,'LISTA DE PRECIOS EKM '!A:A,0),8)</f>
        <v>3639900</v>
      </c>
      <c r="W1786" s="26">
        <f t="shared" si="276"/>
        <v>3639900</v>
      </c>
      <c r="X1786" s="26">
        <f t="shared" si="277"/>
        <v>0</v>
      </c>
      <c r="Y1786" s="26"/>
      <c r="Z1786" s="26">
        <f t="shared" si="278"/>
        <v>3639900</v>
      </c>
      <c r="AA1786" s="30">
        <f t="shared" si="279"/>
        <v>0.95483351235230929</v>
      </c>
    </row>
    <row r="1787" spans="1:27">
      <c r="A1787" s="20" t="s">
        <v>6647</v>
      </c>
      <c r="B1787" s="20" t="s">
        <v>6648</v>
      </c>
      <c r="C1787" s="25">
        <v>1862000</v>
      </c>
      <c r="D1787" s="22">
        <v>85</v>
      </c>
      <c r="E1787" s="22">
        <v>49</v>
      </c>
      <c r="F1787" s="22">
        <v>40</v>
      </c>
      <c r="G1787" s="22">
        <v>16000</v>
      </c>
      <c r="H1787" s="22" t="s">
        <v>5088</v>
      </c>
      <c r="I1787" s="26">
        <f>+IF(H1787='COSTOS VARIOS'!$C$1,'COSTOS VARIOS'!$C$2*'Precios ML'!V1787,'COSTOS VARIOS'!$B$2*'Precios ML'!V1787)</f>
        <v>727980</v>
      </c>
      <c r="J1787" s="22">
        <v>0</v>
      </c>
      <c r="K1787" s="27">
        <f t="shared" si="270"/>
        <v>10.4125</v>
      </c>
      <c r="L1787" s="27">
        <f t="shared" si="271"/>
        <v>10.4125</v>
      </c>
      <c r="M1787" s="26">
        <f>(INDEX(pesos!A:B,MATCH(L1787,pesos!A:A,1),2))</f>
        <v>16200</v>
      </c>
      <c r="N1787" s="26">
        <f>+R1787*'COSTOS VARIOS'!$O$1</f>
        <v>353780</v>
      </c>
      <c r="O1787" s="26">
        <f>+R1787*'COSTOS VARIOS'!$O$2</f>
        <v>7634.2000000000007</v>
      </c>
      <c r="P1787" s="26">
        <f>+R1787*'COSTOS VARIOS'!$O$3</f>
        <v>27930</v>
      </c>
      <c r="Q1787" s="26">
        <v>1</v>
      </c>
      <c r="R1787" s="26">
        <f t="shared" si="272"/>
        <v>1862000</v>
      </c>
      <c r="S1787" s="25">
        <f t="shared" si="273"/>
        <v>2995524.2</v>
      </c>
      <c r="T1787" s="28">
        <f t="shared" si="274"/>
        <v>0.21511286739062219</v>
      </c>
      <c r="U1787" s="29">
        <f t="shared" si="275"/>
        <v>3639900</v>
      </c>
      <c r="V1787" s="26">
        <f>+INDEX('LISTA DE PRECIOS EKM '!A:K,MATCH('Precios ML'!B1787,'LISTA DE PRECIOS EKM '!A:A,0),8)</f>
        <v>3639900</v>
      </c>
      <c r="W1787" s="26">
        <f t="shared" si="276"/>
        <v>3639900</v>
      </c>
      <c r="X1787" s="26">
        <f t="shared" si="277"/>
        <v>0</v>
      </c>
      <c r="Y1787" s="26"/>
      <c r="Z1787" s="26">
        <f t="shared" si="278"/>
        <v>3639900</v>
      </c>
      <c r="AA1787" s="30">
        <f t="shared" si="279"/>
        <v>0.95483351235230929</v>
      </c>
    </row>
    <row r="1788" spans="1:27">
      <c r="A1788" s="20" t="s">
        <v>6649</v>
      </c>
      <c r="B1788" s="20" t="s">
        <v>6650</v>
      </c>
      <c r="C1788" s="25">
        <v>1523000</v>
      </c>
      <c r="D1788" s="22">
        <v>85</v>
      </c>
      <c r="E1788" s="22">
        <v>49</v>
      </c>
      <c r="F1788" s="22">
        <v>40</v>
      </c>
      <c r="G1788" s="22">
        <v>16000</v>
      </c>
      <c r="H1788" s="22" t="s">
        <v>5088</v>
      </c>
      <c r="I1788" s="26">
        <f>+IF(H1788='COSTOS VARIOS'!$C$1,'COSTOS VARIOS'!$C$2*'Precios ML'!V1788,'COSTOS VARIOS'!$B$2*'Precios ML'!V1788)</f>
        <v>685980</v>
      </c>
      <c r="J1788" s="22">
        <v>0</v>
      </c>
      <c r="K1788" s="27">
        <f t="shared" si="270"/>
        <v>10.4125</v>
      </c>
      <c r="L1788" s="27">
        <f t="shared" si="271"/>
        <v>10.4125</v>
      </c>
      <c r="M1788" s="26">
        <f>(INDEX(pesos!A:B,MATCH(L1788,pesos!A:A,1),2))</f>
        <v>16200</v>
      </c>
      <c r="N1788" s="26">
        <f>+R1788*'COSTOS VARIOS'!$O$1</f>
        <v>289370</v>
      </c>
      <c r="O1788" s="26">
        <f>+R1788*'COSTOS VARIOS'!$O$2</f>
        <v>6244.3</v>
      </c>
      <c r="P1788" s="26">
        <f>+R1788*'COSTOS VARIOS'!$O$3</f>
        <v>22845</v>
      </c>
      <c r="Q1788" s="26">
        <v>1</v>
      </c>
      <c r="R1788" s="26">
        <f t="shared" si="272"/>
        <v>1523000</v>
      </c>
      <c r="S1788" s="25">
        <f t="shared" si="273"/>
        <v>2543639.2999999998</v>
      </c>
      <c r="T1788" s="28">
        <f t="shared" si="274"/>
        <v>0.34842231758252851</v>
      </c>
      <c r="U1788" s="29">
        <f t="shared" si="275"/>
        <v>3429900</v>
      </c>
      <c r="V1788" s="26">
        <f>+INDEX('LISTA DE PRECIOS EKM '!A:K,MATCH('Precios ML'!B1788,'LISTA DE PRECIOS EKM '!A:A,0),8)</f>
        <v>3429900</v>
      </c>
      <c r="W1788" s="26">
        <f t="shared" si="276"/>
        <v>3429900</v>
      </c>
      <c r="X1788" s="26">
        <f t="shared" si="277"/>
        <v>0</v>
      </c>
      <c r="Y1788" s="26"/>
      <c r="Z1788" s="26">
        <f t="shared" si="278"/>
        <v>3429900</v>
      </c>
      <c r="AA1788" s="30">
        <f t="shared" si="279"/>
        <v>1.2520682862770847</v>
      </c>
    </row>
    <row r="1789" spans="1:27">
      <c r="A1789" s="20" t="s">
        <v>6649</v>
      </c>
      <c r="B1789" s="20" t="s">
        <v>6650</v>
      </c>
      <c r="C1789" s="25">
        <v>1523000</v>
      </c>
      <c r="D1789" s="22">
        <v>85</v>
      </c>
      <c r="E1789" s="22">
        <v>49</v>
      </c>
      <c r="F1789" s="22">
        <v>40</v>
      </c>
      <c r="G1789" s="22">
        <v>16000</v>
      </c>
      <c r="H1789" s="22" t="s">
        <v>5088</v>
      </c>
      <c r="I1789" s="26">
        <f>+IF(H1789='COSTOS VARIOS'!$C$1,'COSTOS VARIOS'!$C$2*'Precios ML'!V1789,'COSTOS VARIOS'!$B$2*'Precios ML'!V1789)</f>
        <v>685980</v>
      </c>
      <c r="J1789" s="22">
        <v>0</v>
      </c>
      <c r="K1789" s="27">
        <f t="shared" si="270"/>
        <v>10.4125</v>
      </c>
      <c r="L1789" s="27">
        <f t="shared" si="271"/>
        <v>10.4125</v>
      </c>
      <c r="M1789" s="26">
        <f>(INDEX(pesos!A:B,MATCH(L1789,pesos!A:A,1),2))</f>
        <v>16200</v>
      </c>
      <c r="N1789" s="26">
        <f>+R1789*'COSTOS VARIOS'!$O$1</f>
        <v>289370</v>
      </c>
      <c r="O1789" s="26">
        <f>+R1789*'COSTOS VARIOS'!$O$2</f>
        <v>6244.3</v>
      </c>
      <c r="P1789" s="26">
        <f>+R1789*'COSTOS VARIOS'!$O$3</f>
        <v>22845</v>
      </c>
      <c r="Q1789" s="26">
        <v>1</v>
      </c>
      <c r="R1789" s="26">
        <f t="shared" si="272"/>
        <v>1523000</v>
      </c>
      <c r="S1789" s="25">
        <f t="shared" si="273"/>
        <v>2543639.2999999998</v>
      </c>
      <c r="T1789" s="28">
        <f t="shared" si="274"/>
        <v>0.34842231758252851</v>
      </c>
      <c r="U1789" s="29">
        <f t="shared" si="275"/>
        <v>3429900</v>
      </c>
      <c r="V1789" s="26">
        <f>+INDEX('LISTA DE PRECIOS EKM '!A:K,MATCH('Precios ML'!B1789,'LISTA DE PRECIOS EKM '!A:A,0),8)</f>
        <v>3429900</v>
      </c>
      <c r="W1789" s="26">
        <f t="shared" si="276"/>
        <v>3429900</v>
      </c>
      <c r="X1789" s="26">
        <f t="shared" si="277"/>
        <v>0</v>
      </c>
      <c r="Y1789" s="26"/>
      <c r="Z1789" s="26">
        <f t="shared" si="278"/>
        <v>3429900</v>
      </c>
      <c r="AA1789" s="30">
        <f t="shared" si="279"/>
        <v>1.2520682862770847</v>
      </c>
    </row>
    <row r="1790" spans="1:27">
      <c r="A1790" s="20" t="s">
        <v>6651</v>
      </c>
      <c r="B1790" s="20" t="s">
        <v>6652</v>
      </c>
      <c r="C1790" s="25">
        <v>1912000</v>
      </c>
      <c r="D1790" s="22">
        <v>85</v>
      </c>
      <c r="E1790" s="22">
        <v>49</v>
      </c>
      <c r="F1790" s="22">
        <v>40</v>
      </c>
      <c r="G1790" s="22">
        <v>16000</v>
      </c>
      <c r="H1790" s="22" t="s">
        <v>5088</v>
      </c>
      <c r="I1790" s="26">
        <f>+IF(H1790='COSTOS VARIOS'!$C$1,'COSTOS VARIOS'!$C$2*'Precios ML'!V1790,'COSTOS VARIOS'!$B$2*'Precios ML'!V1790)</f>
        <v>727980</v>
      </c>
      <c r="J1790" s="22">
        <v>0</v>
      </c>
      <c r="K1790" s="27">
        <f t="shared" si="270"/>
        <v>10.4125</v>
      </c>
      <c r="L1790" s="27">
        <f t="shared" si="271"/>
        <v>10.4125</v>
      </c>
      <c r="M1790" s="26">
        <f>(INDEX(pesos!A:B,MATCH(L1790,pesos!A:A,1),2))</f>
        <v>16200</v>
      </c>
      <c r="N1790" s="26">
        <f>+R1790*'COSTOS VARIOS'!$O$1</f>
        <v>363280</v>
      </c>
      <c r="O1790" s="26">
        <f>+R1790*'COSTOS VARIOS'!$O$2</f>
        <v>7839.2000000000007</v>
      </c>
      <c r="P1790" s="26">
        <f>+R1790*'COSTOS VARIOS'!$O$3</f>
        <v>28680</v>
      </c>
      <c r="Q1790" s="26">
        <v>1</v>
      </c>
      <c r="R1790" s="26">
        <f t="shared" si="272"/>
        <v>1912000</v>
      </c>
      <c r="S1790" s="25">
        <f t="shared" si="273"/>
        <v>3055979.2</v>
      </c>
      <c r="T1790" s="28">
        <f t="shared" si="274"/>
        <v>0.19107486071894719</v>
      </c>
      <c r="U1790" s="29">
        <f t="shared" si="275"/>
        <v>3639900</v>
      </c>
      <c r="V1790" s="26">
        <f>+INDEX('LISTA DE PRECIOS EKM '!A:K,MATCH('Precios ML'!B1790,'LISTA DE PRECIOS EKM '!A:A,0),8)</f>
        <v>3639900</v>
      </c>
      <c r="W1790" s="26">
        <f t="shared" si="276"/>
        <v>3639900</v>
      </c>
      <c r="X1790" s="26">
        <f t="shared" si="277"/>
        <v>0</v>
      </c>
      <c r="Y1790" s="26"/>
      <c r="Z1790" s="26">
        <f t="shared" si="278"/>
        <v>3639900</v>
      </c>
      <c r="AA1790" s="30">
        <f t="shared" si="279"/>
        <v>0.90371338912133892</v>
      </c>
    </row>
    <row r="1791" spans="1:27">
      <c r="A1791" s="20" t="s">
        <v>6651</v>
      </c>
      <c r="B1791" s="20" t="s">
        <v>6652</v>
      </c>
      <c r="C1791" s="25">
        <v>1912000</v>
      </c>
      <c r="D1791" s="22">
        <v>85</v>
      </c>
      <c r="E1791" s="22">
        <v>49</v>
      </c>
      <c r="F1791" s="22">
        <v>40</v>
      </c>
      <c r="G1791" s="22">
        <v>16000</v>
      </c>
      <c r="H1791" s="22" t="s">
        <v>5088</v>
      </c>
      <c r="I1791" s="26">
        <f>+IF(H1791='COSTOS VARIOS'!$C$1,'COSTOS VARIOS'!$C$2*'Precios ML'!V1791,'COSTOS VARIOS'!$B$2*'Precios ML'!V1791)</f>
        <v>727980</v>
      </c>
      <c r="J1791" s="22">
        <v>0</v>
      </c>
      <c r="K1791" s="27">
        <f t="shared" si="270"/>
        <v>10.4125</v>
      </c>
      <c r="L1791" s="27">
        <f t="shared" si="271"/>
        <v>10.4125</v>
      </c>
      <c r="M1791" s="26">
        <f>(INDEX(pesos!A:B,MATCH(L1791,pesos!A:A,1),2))</f>
        <v>16200</v>
      </c>
      <c r="N1791" s="26">
        <f>+R1791*'COSTOS VARIOS'!$O$1</f>
        <v>363280</v>
      </c>
      <c r="O1791" s="26">
        <f>+R1791*'COSTOS VARIOS'!$O$2</f>
        <v>7839.2000000000007</v>
      </c>
      <c r="P1791" s="26">
        <f>+R1791*'COSTOS VARIOS'!$O$3</f>
        <v>28680</v>
      </c>
      <c r="Q1791" s="26">
        <v>1</v>
      </c>
      <c r="R1791" s="26">
        <f t="shared" si="272"/>
        <v>1912000</v>
      </c>
      <c r="S1791" s="25">
        <f t="shared" si="273"/>
        <v>3055979.2</v>
      </c>
      <c r="T1791" s="28">
        <f t="shared" si="274"/>
        <v>0.19107486071894719</v>
      </c>
      <c r="U1791" s="29">
        <f t="shared" si="275"/>
        <v>3639900</v>
      </c>
      <c r="V1791" s="26">
        <f>+INDEX('LISTA DE PRECIOS EKM '!A:K,MATCH('Precios ML'!B1791,'LISTA DE PRECIOS EKM '!A:A,0),8)</f>
        <v>3639900</v>
      </c>
      <c r="W1791" s="26">
        <f t="shared" si="276"/>
        <v>3639900</v>
      </c>
      <c r="X1791" s="26">
        <f t="shared" si="277"/>
        <v>0</v>
      </c>
      <c r="Y1791" s="26"/>
      <c r="Z1791" s="26">
        <f t="shared" si="278"/>
        <v>3639900</v>
      </c>
      <c r="AA1791" s="30">
        <f t="shared" si="279"/>
        <v>0.90371338912133892</v>
      </c>
    </row>
    <row r="1792" spans="1:27">
      <c r="A1792" s="20" t="s">
        <v>6653</v>
      </c>
      <c r="B1792" s="20" t="s">
        <v>6654</v>
      </c>
      <c r="C1792" s="25">
        <v>1507966</v>
      </c>
      <c r="D1792" s="22">
        <v>85</v>
      </c>
      <c r="E1792" s="22">
        <v>49</v>
      </c>
      <c r="F1792" s="22">
        <v>40</v>
      </c>
      <c r="G1792" s="22">
        <v>16000</v>
      </c>
      <c r="H1792" s="22" t="s">
        <v>5088</v>
      </c>
      <c r="I1792" s="26">
        <f>+IF(H1792='COSTOS VARIOS'!$C$1,'COSTOS VARIOS'!$C$2*'Precios ML'!V1792,'COSTOS VARIOS'!$B$2*'Precios ML'!V1792)</f>
        <v>623980</v>
      </c>
      <c r="J1792" s="22">
        <v>0</v>
      </c>
      <c r="K1792" s="27">
        <f t="shared" si="270"/>
        <v>10.4125</v>
      </c>
      <c r="L1792" s="27">
        <f t="shared" si="271"/>
        <v>10.4125</v>
      </c>
      <c r="M1792" s="26">
        <f>(INDEX(pesos!A:B,MATCH(L1792,pesos!A:A,1),2))</f>
        <v>16200</v>
      </c>
      <c r="N1792" s="26">
        <f>+R1792*'COSTOS VARIOS'!$O$1</f>
        <v>286513.53999999998</v>
      </c>
      <c r="O1792" s="26">
        <f>+R1792*'COSTOS VARIOS'!$O$2</f>
        <v>6182.6606000000002</v>
      </c>
      <c r="P1792" s="26">
        <f>+R1792*'COSTOS VARIOS'!$O$3</f>
        <v>22619.489999999998</v>
      </c>
      <c r="Q1792" s="26">
        <v>1</v>
      </c>
      <c r="R1792" s="26">
        <f t="shared" si="272"/>
        <v>1507966</v>
      </c>
      <c r="S1792" s="25">
        <f t="shared" si="273"/>
        <v>2463461.6906000003</v>
      </c>
      <c r="T1792" s="28">
        <f t="shared" si="274"/>
        <v>0.26646986714054299</v>
      </c>
      <c r="U1792" s="29">
        <f t="shared" si="275"/>
        <v>3119900</v>
      </c>
      <c r="V1792" s="26">
        <f>+INDEX('LISTA DE PRECIOS EKM '!A:K,MATCH('Precios ML'!B1792,'LISTA DE PRECIOS EKM '!A:A,0),8)</f>
        <v>3119900</v>
      </c>
      <c r="W1792" s="26">
        <f t="shared" si="276"/>
        <v>3119900</v>
      </c>
      <c r="X1792" s="26">
        <f t="shared" si="277"/>
        <v>0</v>
      </c>
      <c r="Y1792" s="26"/>
      <c r="Z1792" s="26">
        <f t="shared" si="278"/>
        <v>3119900</v>
      </c>
      <c r="AA1792" s="30">
        <f t="shared" si="279"/>
        <v>1.0689458515642927</v>
      </c>
    </row>
    <row r="1793" spans="1:27">
      <c r="A1793" s="20" t="s">
        <v>6653</v>
      </c>
      <c r="B1793" s="20" t="s">
        <v>6654</v>
      </c>
      <c r="C1793" s="25">
        <v>1507966</v>
      </c>
      <c r="D1793" s="22">
        <v>85</v>
      </c>
      <c r="E1793" s="22">
        <v>49</v>
      </c>
      <c r="F1793" s="22">
        <v>40</v>
      </c>
      <c r="G1793" s="22">
        <v>16000</v>
      </c>
      <c r="H1793" s="22" t="s">
        <v>5088</v>
      </c>
      <c r="I1793" s="26">
        <f>+IF(H1793='COSTOS VARIOS'!$C$1,'COSTOS VARIOS'!$C$2*'Precios ML'!V1793,'COSTOS VARIOS'!$B$2*'Precios ML'!V1793)</f>
        <v>623980</v>
      </c>
      <c r="J1793" s="22">
        <v>0</v>
      </c>
      <c r="K1793" s="27">
        <f t="shared" si="270"/>
        <v>10.4125</v>
      </c>
      <c r="L1793" s="27">
        <f t="shared" si="271"/>
        <v>10.4125</v>
      </c>
      <c r="M1793" s="26">
        <f>(INDEX(pesos!A:B,MATCH(L1793,pesos!A:A,1),2))</f>
        <v>16200</v>
      </c>
      <c r="N1793" s="26">
        <f>+R1793*'COSTOS VARIOS'!$O$1</f>
        <v>286513.53999999998</v>
      </c>
      <c r="O1793" s="26">
        <f>+R1793*'COSTOS VARIOS'!$O$2</f>
        <v>6182.6606000000002</v>
      </c>
      <c r="P1793" s="26">
        <f>+R1793*'COSTOS VARIOS'!$O$3</f>
        <v>22619.489999999998</v>
      </c>
      <c r="Q1793" s="26">
        <v>1</v>
      </c>
      <c r="R1793" s="26">
        <f t="shared" si="272"/>
        <v>1507966</v>
      </c>
      <c r="S1793" s="25">
        <f t="shared" si="273"/>
        <v>2463461.6906000003</v>
      </c>
      <c r="T1793" s="28">
        <f t="shared" si="274"/>
        <v>0.26646986714054299</v>
      </c>
      <c r="U1793" s="29">
        <f t="shared" si="275"/>
        <v>3119900</v>
      </c>
      <c r="V1793" s="26">
        <f>+INDEX('LISTA DE PRECIOS EKM '!A:K,MATCH('Precios ML'!B1793,'LISTA DE PRECIOS EKM '!A:A,0),8)</f>
        <v>3119900</v>
      </c>
      <c r="W1793" s="26">
        <f t="shared" si="276"/>
        <v>3119900</v>
      </c>
      <c r="X1793" s="26">
        <f t="shared" si="277"/>
        <v>0</v>
      </c>
      <c r="Y1793" s="26"/>
      <c r="Z1793" s="26">
        <f t="shared" si="278"/>
        <v>3119900</v>
      </c>
      <c r="AA1793" s="30">
        <f t="shared" si="279"/>
        <v>1.0689458515642927</v>
      </c>
    </row>
    <row r="1794" spans="1:27">
      <c r="A1794" s="20" t="s">
        <v>6655</v>
      </c>
      <c r="B1794" s="20" t="s">
        <v>6656</v>
      </c>
      <c r="C1794" s="25">
        <v>1507966</v>
      </c>
      <c r="D1794" s="22">
        <v>85</v>
      </c>
      <c r="E1794" s="22">
        <v>49</v>
      </c>
      <c r="F1794" s="22">
        <v>40</v>
      </c>
      <c r="G1794" s="22">
        <v>16000</v>
      </c>
      <c r="H1794" s="22" t="s">
        <v>5088</v>
      </c>
      <c r="I1794" s="26">
        <f>+IF(H1794='COSTOS VARIOS'!$C$1,'COSTOS VARIOS'!$C$2*'Precios ML'!V1794,'COSTOS VARIOS'!$B$2*'Precios ML'!V1794)</f>
        <v>623980</v>
      </c>
      <c r="J1794" s="22">
        <v>0</v>
      </c>
      <c r="K1794" s="27">
        <f t="shared" si="270"/>
        <v>10.4125</v>
      </c>
      <c r="L1794" s="27">
        <f t="shared" si="271"/>
        <v>10.4125</v>
      </c>
      <c r="M1794" s="26">
        <f>(INDEX(pesos!A:B,MATCH(L1794,pesos!A:A,1),2))</f>
        <v>16200</v>
      </c>
      <c r="N1794" s="26">
        <f>+R1794*'COSTOS VARIOS'!$O$1</f>
        <v>286513.53999999998</v>
      </c>
      <c r="O1794" s="26">
        <f>+R1794*'COSTOS VARIOS'!$O$2</f>
        <v>6182.6606000000002</v>
      </c>
      <c r="P1794" s="26">
        <f>+R1794*'COSTOS VARIOS'!$O$3</f>
        <v>22619.489999999998</v>
      </c>
      <c r="Q1794" s="26">
        <v>1</v>
      </c>
      <c r="R1794" s="26">
        <f t="shared" si="272"/>
        <v>1507966</v>
      </c>
      <c r="S1794" s="25">
        <f t="shared" si="273"/>
        <v>2463461.6906000003</v>
      </c>
      <c r="T1794" s="28">
        <f t="shared" si="274"/>
        <v>0.26646986714054299</v>
      </c>
      <c r="U1794" s="29">
        <f t="shared" si="275"/>
        <v>3119900</v>
      </c>
      <c r="V1794" s="26">
        <f>+INDEX('LISTA DE PRECIOS EKM '!A:K,MATCH('Precios ML'!B1794,'LISTA DE PRECIOS EKM '!A:A,0),8)</f>
        <v>3119900</v>
      </c>
      <c r="W1794" s="26">
        <f t="shared" si="276"/>
        <v>3119900</v>
      </c>
      <c r="X1794" s="26">
        <f t="shared" si="277"/>
        <v>0</v>
      </c>
      <c r="Y1794" s="26"/>
      <c r="Z1794" s="26">
        <f t="shared" si="278"/>
        <v>3119900</v>
      </c>
      <c r="AA1794" s="30">
        <f t="shared" si="279"/>
        <v>1.0689458515642927</v>
      </c>
    </row>
    <row r="1795" spans="1:27">
      <c r="A1795" s="20" t="s">
        <v>6655</v>
      </c>
      <c r="B1795" s="20" t="s">
        <v>6656</v>
      </c>
      <c r="C1795" s="25">
        <v>1507966</v>
      </c>
      <c r="D1795" s="22">
        <v>85</v>
      </c>
      <c r="E1795" s="22">
        <v>49</v>
      </c>
      <c r="F1795" s="22">
        <v>40</v>
      </c>
      <c r="G1795" s="22">
        <v>16000</v>
      </c>
      <c r="H1795" s="22" t="s">
        <v>5088</v>
      </c>
      <c r="I1795" s="26">
        <f>+IF(H1795='COSTOS VARIOS'!$C$1,'COSTOS VARIOS'!$C$2*'Precios ML'!V1795,'COSTOS VARIOS'!$B$2*'Precios ML'!V1795)</f>
        <v>623980</v>
      </c>
      <c r="J1795" s="22">
        <v>0</v>
      </c>
      <c r="K1795" s="27">
        <f t="shared" si="270"/>
        <v>10.4125</v>
      </c>
      <c r="L1795" s="27">
        <f t="shared" si="271"/>
        <v>10.4125</v>
      </c>
      <c r="M1795" s="26">
        <f>(INDEX(pesos!A:B,MATCH(L1795,pesos!A:A,1),2))</f>
        <v>16200</v>
      </c>
      <c r="N1795" s="26">
        <f>+R1795*'COSTOS VARIOS'!$O$1</f>
        <v>286513.53999999998</v>
      </c>
      <c r="O1795" s="26">
        <f>+R1795*'COSTOS VARIOS'!$O$2</f>
        <v>6182.6606000000002</v>
      </c>
      <c r="P1795" s="26">
        <f>+R1795*'COSTOS VARIOS'!$O$3</f>
        <v>22619.489999999998</v>
      </c>
      <c r="Q1795" s="26">
        <v>1</v>
      </c>
      <c r="R1795" s="26">
        <f t="shared" si="272"/>
        <v>1507966</v>
      </c>
      <c r="S1795" s="25">
        <f t="shared" si="273"/>
        <v>2463461.6906000003</v>
      </c>
      <c r="T1795" s="28">
        <f t="shared" si="274"/>
        <v>0.26646986714054299</v>
      </c>
      <c r="U1795" s="29">
        <f t="shared" si="275"/>
        <v>3119900</v>
      </c>
      <c r="V1795" s="26">
        <f>+INDEX('LISTA DE PRECIOS EKM '!A:K,MATCH('Precios ML'!B1795,'LISTA DE PRECIOS EKM '!A:A,0),8)</f>
        <v>3119900</v>
      </c>
      <c r="W1795" s="26">
        <f t="shared" si="276"/>
        <v>3119900</v>
      </c>
      <c r="X1795" s="26">
        <f t="shared" si="277"/>
        <v>0</v>
      </c>
      <c r="Y1795" s="26"/>
      <c r="Z1795" s="26">
        <f t="shared" si="278"/>
        <v>3119900</v>
      </c>
      <c r="AA1795" s="30">
        <f t="shared" si="279"/>
        <v>1.0689458515642927</v>
      </c>
    </row>
    <row r="1796" spans="1:27">
      <c r="A1796" s="20" t="s">
        <v>6657</v>
      </c>
      <c r="B1796" s="20" t="s">
        <v>6658</v>
      </c>
      <c r="C1796" s="25">
        <v>1507966</v>
      </c>
      <c r="D1796" s="22">
        <v>85</v>
      </c>
      <c r="E1796" s="22">
        <v>49</v>
      </c>
      <c r="F1796" s="22">
        <v>40</v>
      </c>
      <c r="G1796" s="22">
        <v>16000</v>
      </c>
      <c r="H1796" s="22" t="s">
        <v>5088</v>
      </c>
      <c r="I1796" s="26">
        <f>+IF(H1796='COSTOS VARIOS'!$C$1,'COSTOS VARIOS'!$C$2*'Precios ML'!V1796,'COSTOS VARIOS'!$B$2*'Precios ML'!V1796)</f>
        <v>581980</v>
      </c>
      <c r="J1796" s="22">
        <v>0</v>
      </c>
      <c r="K1796" s="27">
        <f t="shared" ref="K1796:K1859" si="280">+(D1796*E1796*F1796)/G1796</f>
        <v>10.4125</v>
      </c>
      <c r="L1796" s="27">
        <f t="shared" ref="L1796:L1859" si="281">+K1796*Q1796</f>
        <v>10.4125</v>
      </c>
      <c r="M1796" s="26">
        <f>(INDEX(pesos!A:B,MATCH(L1796,pesos!A:A,1),2))</f>
        <v>16200</v>
      </c>
      <c r="N1796" s="26">
        <f>+R1796*'COSTOS VARIOS'!$O$1</f>
        <v>286513.53999999998</v>
      </c>
      <c r="O1796" s="26">
        <f>+R1796*'COSTOS VARIOS'!$O$2</f>
        <v>6182.6606000000002</v>
      </c>
      <c r="P1796" s="26">
        <f>+R1796*'COSTOS VARIOS'!$O$3</f>
        <v>22619.489999999998</v>
      </c>
      <c r="Q1796" s="26">
        <v>1</v>
      </c>
      <c r="R1796" s="26">
        <f t="shared" ref="R1796:R1859" si="282">+C1796*Q1796</f>
        <v>1507966</v>
      </c>
      <c r="S1796" s="25">
        <f t="shared" ref="S1796:S1859" si="283">+R1796+P1796+O1796+N1796+M1796+I1796</f>
        <v>2421461.6906000003</v>
      </c>
      <c r="T1796" s="28">
        <f t="shared" ref="T1796:T1859" si="284">+(V1796/S1796)-1</f>
        <v>0.2017121771102528</v>
      </c>
      <c r="U1796" s="29">
        <f t="shared" ref="U1796:U1859" si="285">+S1796*T1796+S1796</f>
        <v>2909900</v>
      </c>
      <c r="V1796" s="26">
        <f>+INDEX('LISTA DE PRECIOS EKM '!A:K,MATCH('Precios ML'!B1796,'LISTA DE PRECIOS EKM '!A:A,0),8)</f>
        <v>2909900</v>
      </c>
      <c r="W1796" s="26">
        <f t="shared" ref="W1796:W1859" si="286">+V1796*Q1796</f>
        <v>2909900</v>
      </c>
      <c r="X1796" s="26">
        <f t="shared" ref="X1796:X1859" si="287">+W1796-U1796</f>
        <v>0</v>
      </c>
      <c r="Y1796" s="26"/>
      <c r="Z1796" s="26">
        <f t="shared" ref="Z1796:Z1859" si="288">+W1796-Y1796</f>
        <v>2909900</v>
      </c>
      <c r="AA1796" s="30">
        <f t="shared" ref="AA1796:AA1859" si="289">+(Z1796/C1796)-1</f>
        <v>0.92968541731046983</v>
      </c>
    </row>
    <row r="1797" spans="1:27">
      <c r="A1797" s="20" t="s">
        <v>6657</v>
      </c>
      <c r="B1797" s="20" t="s">
        <v>6658</v>
      </c>
      <c r="C1797" s="25">
        <v>1507966</v>
      </c>
      <c r="D1797" s="22">
        <v>85</v>
      </c>
      <c r="E1797" s="22">
        <v>49</v>
      </c>
      <c r="F1797" s="22">
        <v>40</v>
      </c>
      <c r="G1797" s="22">
        <v>16000</v>
      </c>
      <c r="H1797" s="22" t="s">
        <v>5088</v>
      </c>
      <c r="I1797" s="26">
        <f>+IF(H1797='COSTOS VARIOS'!$C$1,'COSTOS VARIOS'!$C$2*'Precios ML'!V1797,'COSTOS VARIOS'!$B$2*'Precios ML'!V1797)</f>
        <v>581980</v>
      </c>
      <c r="J1797" s="22">
        <v>0</v>
      </c>
      <c r="K1797" s="27">
        <f t="shared" si="280"/>
        <v>10.4125</v>
      </c>
      <c r="L1797" s="27">
        <f t="shared" si="281"/>
        <v>10.4125</v>
      </c>
      <c r="M1797" s="26">
        <f>(INDEX(pesos!A:B,MATCH(L1797,pesos!A:A,1),2))</f>
        <v>16200</v>
      </c>
      <c r="N1797" s="26">
        <f>+R1797*'COSTOS VARIOS'!$O$1</f>
        <v>286513.53999999998</v>
      </c>
      <c r="O1797" s="26">
        <f>+R1797*'COSTOS VARIOS'!$O$2</f>
        <v>6182.6606000000002</v>
      </c>
      <c r="P1797" s="26">
        <f>+R1797*'COSTOS VARIOS'!$O$3</f>
        <v>22619.489999999998</v>
      </c>
      <c r="Q1797" s="26">
        <v>1</v>
      </c>
      <c r="R1797" s="26">
        <f t="shared" si="282"/>
        <v>1507966</v>
      </c>
      <c r="S1797" s="25">
        <f t="shared" si="283"/>
        <v>2421461.6906000003</v>
      </c>
      <c r="T1797" s="28">
        <f t="shared" si="284"/>
        <v>0.2017121771102528</v>
      </c>
      <c r="U1797" s="29">
        <f t="shared" si="285"/>
        <v>2909900</v>
      </c>
      <c r="V1797" s="26">
        <f>+INDEX('LISTA DE PRECIOS EKM '!A:K,MATCH('Precios ML'!B1797,'LISTA DE PRECIOS EKM '!A:A,0),8)</f>
        <v>2909900</v>
      </c>
      <c r="W1797" s="26">
        <f t="shared" si="286"/>
        <v>2909900</v>
      </c>
      <c r="X1797" s="26">
        <f t="shared" si="287"/>
        <v>0</v>
      </c>
      <c r="Y1797" s="26"/>
      <c r="Z1797" s="26">
        <f t="shared" si="288"/>
        <v>2909900</v>
      </c>
      <c r="AA1797" s="30">
        <f t="shared" si="289"/>
        <v>0.92968541731046983</v>
      </c>
    </row>
    <row r="1798" spans="1:27">
      <c r="A1798" s="20" t="s">
        <v>6659</v>
      </c>
      <c r="B1798" s="20" t="s">
        <v>6660</v>
      </c>
      <c r="C1798" s="25">
        <v>1383000</v>
      </c>
      <c r="D1798" s="22">
        <v>85</v>
      </c>
      <c r="E1798" s="22">
        <v>49</v>
      </c>
      <c r="F1798" s="22">
        <v>40</v>
      </c>
      <c r="G1798" s="22">
        <v>16000</v>
      </c>
      <c r="H1798" s="22" t="s">
        <v>5088</v>
      </c>
      <c r="I1798" s="26">
        <f>+IF(H1798='COSTOS VARIOS'!$C$1,'COSTOS VARIOS'!$C$2*'Precios ML'!V1798,'COSTOS VARIOS'!$B$2*'Precios ML'!V1798)</f>
        <v>581980</v>
      </c>
      <c r="J1798" s="22">
        <v>0</v>
      </c>
      <c r="K1798" s="27">
        <f t="shared" si="280"/>
        <v>10.4125</v>
      </c>
      <c r="L1798" s="27">
        <f t="shared" si="281"/>
        <v>10.4125</v>
      </c>
      <c r="M1798" s="26">
        <f>(INDEX(pesos!A:B,MATCH(L1798,pesos!A:A,1),2))</f>
        <v>16200</v>
      </c>
      <c r="N1798" s="26">
        <f>+R1798*'COSTOS VARIOS'!$O$1</f>
        <v>262770</v>
      </c>
      <c r="O1798" s="26">
        <f>+R1798*'COSTOS VARIOS'!$O$2</f>
        <v>5670.3</v>
      </c>
      <c r="P1798" s="26">
        <f>+R1798*'COSTOS VARIOS'!$O$3</f>
        <v>20745</v>
      </c>
      <c r="Q1798" s="26">
        <v>1</v>
      </c>
      <c r="R1798" s="26">
        <f t="shared" si="282"/>
        <v>1383000</v>
      </c>
      <c r="S1798" s="25">
        <f t="shared" si="283"/>
        <v>2270365.2999999998</v>
      </c>
      <c r="T1798" s="28">
        <f t="shared" si="284"/>
        <v>0.28168801734240745</v>
      </c>
      <c r="U1798" s="29">
        <f t="shared" si="285"/>
        <v>2909900</v>
      </c>
      <c r="V1798" s="26">
        <f>+INDEX('LISTA DE PRECIOS EKM '!A:K,MATCH('Precios ML'!B1798,'LISTA DE PRECIOS EKM '!A:A,0),8)</f>
        <v>2909900</v>
      </c>
      <c r="W1798" s="26">
        <f t="shared" si="286"/>
        <v>2909900</v>
      </c>
      <c r="X1798" s="26">
        <f t="shared" si="287"/>
        <v>0</v>
      </c>
      <c r="Y1798" s="26"/>
      <c r="Z1798" s="26">
        <f t="shared" si="288"/>
        <v>2909900</v>
      </c>
      <c r="AA1798" s="30">
        <f t="shared" si="289"/>
        <v>1.1040491684743312</v>
      </c>
    </row>
    <row r="1799" spans="1:27">
      <c r="A1799" s="20" t="s">
        <v>6659</v>
      </c>
      <c r="B1799" s="20" t="s">
        <v>6660</v>
      </c>
      <c r="C1799" s="25">
        <v>1383000</v>
      </c>
      <c r="D1799" s="22">
        <v>85</v>
      </c>
      <c r="E1799" s="22">
        <v>49</v>
      </c>
      <c r="F1799" s="22">
        <v>40</v>
      </c>
      <c r="G1799" s="22">
        <v>16000</v>
      </c>
      <c r="H1799" s="22" t="s">
        <v>5088</v>
      </c>
      <c r="I1799" s="26">
        <f>+IF(H1799='COSTOS VARIOS'!$C$1,'COSTOS VARIOS'!$C$2*'Precios ML'!V1799,'COSTOS VARIOS'!$B$2*'Precios ML'!V1799)</f>
        <v>581980</v>
      </c>
      <c r="J1799" s="22">
        <v>0</v>
      </c>
      <c r="K1799" s="27">
        <f t="shared" si="280"/>
        <v>10.4125</v>
      </c>
      <c r="L1799" s="27">
        <f t="shared" si="281"/>
        <v>10.4125</v>
      </c>
      <c r="M1799" s="26">
        <f>(INDEX(pesos!A:B,MATCH(L1799,pesos!A:A,1),2))</f>
        <v>16200</v>
      </c>
      <c r="N1799" s="26">
        <f>+R1799*'COSTOS VARIOS'!$O$1</f>
        <v>262770</v>
      </c>
      <c r="O1799" s="26">
        <f>+R1799*'COSTOS VARIOS'!$O$2</f>
        <v>5670.3</v>
      </c>
      <c r="P1799" s="26">
        <f>+R1799*'COSTOS VARIOS'!$O$3</f>
        <v>20745</v>
      </c>
      <c r="Q1799" s="26">
        <v>1</v>
      </c>
      <c r="R1799" s="26">
        <f t="shared" si="282"/>
        <v>1383000</v>
      </c>
      <c r="S1799" s="25">
        <f t="shared" si="283"/>
        <v>2270365.2999999998</v>
      </c>
      <c r="T1799" s="28">
        <f t="shared" si="284"/>
        <v>0.28168801734240745</v>
      </c>
      <c r="U1799" s="29">
        <f t="shared" si="285"/>
        <v>2909900</v>
      </c>
      <c r="V1799" s="26">
        <f>+INDEX('LISTA DE PRECIOS EKM '!A:K,MATCH('Precios ML'!B1799,'LISTA DE PRECIOS EKM '!A:A,0),8)</f>
        <v>2909900</v>
      </c>
      <c r="W1799" s="26">
        <f t="shared" si="286"/>
        <v>2909900</v>
      </c>
      <c r="X1799" s="26">
        <f t="shared" si="287"/>
        <v>0</v>
      </c>
      <c r="Y1799" s="26"/>
      <c r="Z1799" s="26">
        <f t="shared" si="288"/>
        <v>2909900</v>
      </c>
      <c r="AA1799" s="30">
        <f t="shared" si="289"/>
        <v>1.1040491684743312</v>
      </c>
    </row>
    <row r="1800" spans="1:27">
      <c r="A1800" s="20" t="s">
        <v>6661</v>
      </c>
      <c r="B1800" s="20" t="s">
        <v>6662</v>
      </c>
      <c r="C1800" s="25">
        <v>1383000</v>
      </c>
      <c r="D1800" s="22">
        <v>85</v>
      </c>
      <c r="E1800" s="22">
        <v>49</v>
      </c>
      <c r="F1800" s="22">
        <v>40</v>
      </c>
      <c r="G1800" s="22">
        <v>16000</v>
      </c>
      <c r="H1800" s="22" t="s">
        <v>5088</v>
      </c>
      <c r="I1800" s="26">
        <f>+IF(H1800='COSTOS VARIOS'!$C$1,'COSTOS VARIOS'!$C$2*'Precios ML'!V1800,'COSTOS VARIOS'!$B$2*'Precios ML'!V1800)</f>
        <v>581980</v>
      </c>
      <c r="J1800" s="22">
        <v>0</v>
      </c>
      <c r="K1800" s="27">
        <f t="shared" si="280"/>
        <v>10.4125</v>
      </c>
      <c r="L1800" s="27">
        <f t="shared" si="281"/>
        <v>10.4125</v>
      </c>
      <c r="M1800" s="26">
        <f>(INDEX(pesos!A:B,MATCH(L1800,pesos!A:A,1),2))</f>
        <v>16200</v>
      </c>
      <c r="N1800" s="26">
        <f>+R1800*'COSTOS VARIOS'!$O$1</f>
        <v>262770</v>
      </c>
      <c r="O1800" s="26">
        <f>+R1800*'COSTOS VARIOS'!$O$2</f>
        <v>5670.3</v>
      </c>
      <c r="P1800" s="26">
        <f>+R1800*'COSTOS VARIOS'!$O$3</f>
        <v>20745</v>
      </c>
      <c r="Q1800" s="26">
        <v>1</v>
      </c>
      <c r="R1800" s="26">
        <f t="shared" si="282"/>
        <v>1383000</v>
      </c>
      <c r="S1800" s="25">
        <f t="shared" si="283"/>
        <v>2270365.2999999998</v>
      </c>
      <c r="T1800" s="28">
        <f t="shared" si="284"/>
        <v>0.28168801734240745</v>
      </c>
      <c r="U1800" s="29">
        <f t="shared" si="285"/>
        <v>2909900</v>
      </c>
      <c r="V1800" s="26">
        <f>+INDEX('LISTA DE PRECIOS EKM '!A:K,MATCH('Precios ML'!B1800,'LISTA DE PRECIOS EKM '!A:A,0),8)</f>
        <v>2909900</v>
      </c>
      <c r="W1800" s="26">
        <f t="shared" si="286"/>
        <v>2909900</v>
      </c>
      <c r="X1800" s="26">
        <f t="shared" si="287"/>
        <v>0</v>
      </c>
      <c r="Y1800" s="26"/>
      <c r="Z1800" s="26">
        <f t="shared" si="288"/>
        <v>2909900</v>
      </c>
      <c r="AA1800" s="30">
        <f t="shared" si="289"/>
        <v>1.1040491684743312</v>
      </c>
    </row>
    <row r="1801" spans="1:27">
      <c r="A1801" s="20" t="s">
        <v>6661</v>
      </c>
      <c r="B1801" s="20" t="s">
        <v>6662</v>
      </c>
      <c r="C1801" s="25">
        <v>1383000</v>
      </c>
      <c r="D1801" s="22">
        <v>85</v>
      </c>
      <c r="E1801" s="22">
        <v>49</v>
      </c>
      <c r="F1801" s="22">
        <v>40</v>
      </c>
      <c r="G1801" s="22">
        <v>16000</v>
      </c>
      <c r="H1801" s="22" t="s">
        <v>5088</v>
      </c>
      <c r="I1801" s="26">
        <f>+IF(H1801='COSTOS VARIOS'!$C$1,'COSTOS VARIOS'!$C$2*'Precios ML'!V1801,'COSTOS VARIOS'!$B$2*'Precios ML'!V1801)</f>
        <v>581980</v>
      </c>
      <c r="J1801" s="22">
        <v>0</v>
      </c>
      <c r="K1801" s="27">
        <f t="shared" si="280"/>
        <v>10.4125</v>
      </c>
      <c r="L1801" s="27">
        <f t="shared" si="281"/>
        <v>10.4125</v>
      </c>
      <c r="M1801" s="26">
        <f>(INDEX(pesos!A:B,MATCH(L1801,pesos!A:A,1),2))</f>
        <v>16200</v>
      </c>
      <c r="N1801" s="26">
        <f>+R1801*'COSTOS VARIOS'!$O$1</f>
        <v>262770</v>
      </c>
      <c r="O1801" s="26">
        <f>+R1801*'COSTOS VARIOS'!$O$2</f>
        <v>5670.3</v>
      </c>
      <c r="P1801" s="26">
        <f>+R1801*'COSTOS VARIOS'!$O$3</f>
        <v>20745</v>
      </c>
      <c r="Q1801" s="26">
        <v>1</v>
      </c>
      <c r="R1801" s="26">
        <f t="shared" si="282"/>
        <v>1383000</v>
      </c>
      <c r="S1801" s="25">
        <f t="shared" si="283"/>
        <v>2270365.2999999998</v>
      </c>
      <c r="T1801" s="28">
        <f t="shared" si="284"/>
        <v>0.28168801734240745</v>
      </c>
      <c r="U1801" s="29">
        <f t="shared" si="285"/>
        <v>2909900</v>
      </c>
      <c r="V1801" s="26">
        <f>+INDEX('LISTA DE PRECIOS EKM '!A:K,MATCH('Precios ML'!B1801,'LISTA DE PRECIOS EKM '!A:A,0),8)</f>
        <v>2909900</v>
      </c>
      <c r="W1801" s="26">
        <f t="shared" si="286"/>
        <v>2909900</v>
      </c>
      <c r="X1801" s="26">
        <f t="shared" si="287"/>
        <v>0</v>
      </c>
      <c r="Y1801" s="26"/>
      <c r="Z1801" s="26">
        <f t="shared" si="288"/>
        <v>2909900</v>
      </c>
      <c r="AA1801" s="30">
        <f t="shared" si="289"/>
        <v>1.1040491684743312</v>
      </c>
    </row>
    <row r="1802" spans="1:27">
      <c r="A1802" s="20" t="s">
        <v>6663</v>
      </c>
      <c r="B1802" s="20" t="s">
        <v>6664</v>
      </c>
      <c r="C1802" s="25">
        <v>1383000</v>
      </c>
      <c r="D1802" s="22">
        <v>85</v>
      </c>
      <c r="E1802" s="22">
        <v>49</v>
      </c>
      <c r="F1802" s="22">
        <v>40</v>
      </c>
      <c r="G1802" s="22">
        <v>16000</v>
      </c>
      <c r="H1802" s="22" t="s">
        <v>5088</v>
      </c>
      <c r="I1802" s="26">
        <f>+IF(H1802='COSTOS VARIOS'!$C$1,'COSTOS VARIOS'!$C$2*'Precios ML'!V1802,'COSTOS VARIOS'!$B$2*'Precios ML'!V1802)</f>
        <v>581980</v>
      </c>
      <c r="J1802" s="22">
        <v>0</v>
      </c>
      <c r="K1802" s="27">
        <f t="shared" si="280"/>
        <v>10.4125</v>
      </c>
      <c r="L1802" s="27">
        <f t="shared" si="281"/>
        <v>10.4125</v>
      </c>
      <c r="M1802" s="26">
        <f>(INDEX(pesos!A:B,MATCH(L1802,pesos!A:A,1),2))</f>
        <v>16200</v>
      </c>
      <c r="N1802" s="26">
        <f>+R1802*'COSTOS VARIOS'!$O$1</f>
        <v>262770</v>
      </c>
      <c r="O1802" s="26">
        <f>+R1802*'COSTOS VARIOS'!$O$2</f>
        <v>5670.3</v>
      </c>
      <c r="P1802" s="26">
        <f>+R1802*'COSTOS VARIOS'!$O$3</f>
        <v>20745</v>
      </c>
      <c r="Q1802" s="26">
        <v>1</v>
      </c>
      <c r="R1802" s="26">
        <f t="shared" si="282"/>
        <v>1383000</v>
      </c>
      <c r="S1802" s="25">
        <f t="shared" si="283"/>
        <v>2270365.2999999998</v>
      </c>
      <c r="T1802" s="28">
        <f t="shared" si="284"/>
        <v>0.28168801734240745</v>
      </c>
      <c r="U1802" s="29">
        <f t="shared" si="285"/>
        <v>2909900</v>
      </c>
      <c r="V1802" s="26">
        <f>+INDEX('LISTA DE PRECIOS EKM '!A:K,MATCH('Precios ML'!B1802,'LISTA DE PRECIOS EKM '!A:A,0),8)</f>
        <v>2909900</v>
      </c>
      <c r="W1802" s="26">
        <f t="shared" si="286"/>
        <v>2909900</v>
      </c>
      <c r="X1802" s="26">
        <f t="shared" si="287"/>
        <v>0</v>
      </c>
      <c r="Y1802" s="26"/>
      <c r="Z1802" s="26">
        <f t="shared" si="288"/>
        <v>2909900</v>
      </c>
      <c r="AA1802" s="30">
        <f t="shared" si="289"/>
        <v>1.1040491684743312</v>
      </c>
    </row>
    <row r="1803" spans="1:27">
      <c r="A1803" s="20" t="s">
        <v>6663</v>
      </c>
      <c r="B1803" s="20" t="s">
        <v>6664</v>
      </c>
      <c r="C1803" s="25">
        <v>1383000</v>
      </c>
      <c r="D1803" s="22">
        <v>85</v>
      </c>
      <c r="E1803" s="22">
        <v>49</v>
      </c>
      <c r="F1803" s="22">
        <v>40</v>
      </c>
      <c r="G1803" s="22">
        <v>16000</v>
      </c>
      <c r="H1803" s="22" t="s">
        <v>5088</v>
      </c>
      <c r="I1803" s="26">
        <f>+IF(H1803='COSTOS VARIOS'!$C$1,'COSTOS VARIOS'!$C$2*'Precios ML'!V1803,'COSTOS VARIOS'!$B$2*'Precios ML'!V1803)</f>
        <v>581980</v>
      </c>
      <c r="J1803" s="22">
        <v>0</v>
      </c>
      <c r="K1803" s="27">
        <f t="shared" si="280"/>
        <v>10.4125</v>
      </c>
      <c r="L1803" s="27">
        <f t="shared" si="281"/>
        <v>10.4125</v>
      </c>
      <c r="M1803" s="26">
        <f>(INDEX(pesos!A:B,MATCH(L1803,pesos!A:A,1),2))</f>
        <v>16200</v>
      </c>
      <c r="N1803" s="26">
        <f>+R1803*'COSTOS VARIOS'!$O$1</f>
        <v>262770</v>
      </c>
      <c r="O1803" s="26">
        <f>+R1803*'COSTOS VARIOS'!$O$2</f>
        <v>5670.3</v>
      </c>
      <c r="P1803" s="26">
        <f>+R1803*'COSTOS VARIOS'!$O$3</f>
        <v>20745</v>
      </c>
      <c r="Q1803" s="26">
        <v>1</v>
      </c>
      <c r="R1803" s="26">
        <f t="shared" si="282"/>
        <v>1383000</v>
      </c>
      <c r="S1803" s="25">
        <f t="shared" si="283"/>
        <v>2270365.2999999998</v>
      </c>
      <c r="T1803" s="28">
        <f t="shared" si="284"/>
        <v>0.28168801734240745</v>
      </c>
      <c r="U1803" s="29">
        <f t="shared" si="285"/>
        <v>2909900</v>
      </c>
      <c r="V1803" s="26">
        <f>+INDEX('LISTA DE PRECIOS EKM '!A:K,MATCH('Precios ML'!B1803,'LISTA DE PRECIOS EKM '!A:A,0),8)</f>
        <v>2909900</v>
      </c>
      <c r="W1803" s="26">
        <f t="shared" si="286"/>
        <v>2909900</v>
      </c>
      <c r="X1803" s="26">
        <f t="shared" si="287"/>
        <v>0</v>
      </c>
      <c r="Y1803" s="26"/>
      <c r="Z1803" s="26">
        <f t="shared" si="288"/>
        <v>2909900</v>
      </c>
      <c r="AA1803" s="30">
        <f t="shared" si="289"/>
        <v>1.1040491684743312</v>
      </c>
    </row>
    <row r="1804" spans="1:27">
      <c r="A1804" s="20" t="s">
        <v>6665</v>
      </c>
      <c r="B1804" s="20" t="s">
        <v>6666</v>
      </c>
      <c r="C1804" s="25">
        <v>409351</v>
      </c>
      <c r="D1804" s="22">
        <v>85</v>
      </c>
      <c r="E1804" s="22">
        <v>49</v>
      </c>
      <c r="F1804" s="22">
        <v>40</v>
      </c>
      <c r="G1804" s="22">
        <v>16000</v>
      </c>
      <c r="H1804" s="22" t="s">
        <v>5088</v>
      </c>
      <c r="I1804" s="26">
        <f>+IF(H1804='COSTOS VARIOS'!$C$1,'COSTOS VARIOS'!$C$2*'Precios ML'!V1804,'COSTOS VARIOS'!$B$2*'Precios ML'!V1804)</f>
        <v>165980</v>
      </c>
      <c r="J1804" s="22">
        <v>0</v>
      </c>
      <c r="K1804" s="27">
        <f t="shared" si="280"/>
        <v>10.4125</v>
      </c>
      <c r="L1804" s="27">
        <f t="shared" si="281"/>
        <v>10.4125</v>
      </c>
      <c r="M1804" s="26">
        <f>(INDEX(pesos!A:B,MATCH(L1804,pesos!A:A,1),2))</f>
        <v>16200</v>
      </c>
      <c r="N1804" s="26">
        <f>+R1804*'COSTOS VARIOS'!$O$1</f>
        <v>77776.69</v>
      </c>
      <c r="O1804" s="26">
        <f>+R1804*'COSTOS VARIOS'!$O$2</f>
        <v>1678.3391000000001</v>
      </c>
      <c r="P1804" s="26">
        <f>+R1804*'COSTOS VARIOS'!$O$3</f>
        <v>6140.2649999999994</v>
      </c>
      <c r="Q1804" s="26">
        <v>1</v>
      </c>
      <c r="R1804" s="26">
        <f t="shared" si="282"/>
        <v>409351</v>
      </c>
      <c r="S1804" s="25">
        <f t="shared" si="283"/>
        <v>677126.29410000006</v>
      </c>
      <c r="T1804" s="28">
        <f t="shared" si="284"/>
        <v>0.22562069621452019</v>
      </c>
      <c r="U1804" s="29">
        <f t="shared" si="285"/>
        <v>829900</v>
      </c>
      <c r="V1804" s="26">
        <f>+INDEX('LISTA DE PRECIOS EKM '!A:K,MATCH('Precios ML'!B1804,'LISTA DE PRECIOS EKM '!A:A,0),8)</f>
        <v>829900</v>
      </c>
      <c r="W1804" s="26">
        <f t="shared" si="286"/>
        <v>829900</v>
      </c>
      <c r="X1804" s="26">
        <f t="shared" si="287"/>
        <v>0</v>
      </c>
      <c r="Y1804" s="26"/>
      <c r="Z1804" s="26">
        <f t="shared" si="288"/>
        <v>829900</v>
      </c>
      <c r="AA1804" s="30">
        <f t="shared" si="289"/>
        <v>1.0273554968718779</v>
      </c>
    </row>
    <row r="1805" spans="1:27">
      <c r="A1805" s="20" t="s">
        <v>6665</v>
      </c>
      <c r="B1805" s="20" t="s">
        <v>6666</v>
      </c>
      <c r="C1805" s="25">
        <v>409351</v>
      </c>
      <c r="D1805" s="22">
        <v>85</v>
      </c>
      <c r="E1805" s="22">
        <v>49</v>
      </c>
      <c r="F1805" s="22">
        <v>40</v>
      </c>
      <c r="G1805" s="22">
        <v>16000</v>
      </c>
      <c r="H1805" s="22" t="s">
        <v>5088</v>
      </c>
      <c r="I1805" s="26">
        <f>+IF(H1805='COSTOS VARIOS'!$C$1,'COSTOS VARIOS'!$C$2*'Precios ML'!V1805,'COSTOS VARIOS'!$B$2*'Precios ML'!V1805)</f>
        <v>165980</v>
      </c>
      <c r="J1805" s="22">
        <v>0</v>
      </c>
      <c r="K1805" s="27">
        <f t="shared" si="280"/>
        <v>10.4125</v>
      </c>
      <c r="L1805" s="27">
        <f t="shared" si="281"/>
        <v>10.4125</v>
      </c>
      <c r="M1805" s="26">
        <f>(INDEX(pesos!A:B,MATCH(L1805,pesos!A:A,1),2))</f>
        <v>16200</v>
      </c>
      <c r="N1805" s="26">
        <f>+R1805*'COSTOS VARIOS'!$O$1</f>
        <v>77776.69</v>
      </c>
      <c r="O1805" s="26">
        <f>+R1805*'COSTOS VARIOS'!$O$2</f>
        <v>1678.3391000000001</v>
      </c>
      <c r="P1805" s="26">
        <f>+R1805*'COSTOS VARIOS'!$O$3</f>
        <v>6140.2649999999994</v>
      </c>
      <c r="Q1805" s="26">
        <v>1</v>
      </c>
      <c r="R1805" s="26">
        <f t="shared" si="282"/>
        <v>409351</v>
      </c>
      <c r="S1805" s="25">
        <f t="shared" si="283"/>
        <v>677126.29410000006</v>
      </c>
      <c r="T1805" s="28">
        <f t="shared" si="284"/>
        <v>0.22562069621452019</v>
      </c>
      <c r="U1805" s="29">
        <f t="shared" si="285"/>
        <v>829900</v>
      </c>
      <c r="V1805" s="26">
        <f>+INDEX('LISTA DE PRECIOS EKM '!A:K,MATCH('Precios ML'!B1805,'LISTA DE PRECIOS EKM '!A:A,0),8)</f>
        <v>829900</v>
      </c>
      <c r="W1805" s="26">
        <f t="shared" si="286"/>
        <v>829900</v>
      </c>
      <c r="X1805" s="26">
        <f t="shared" si="287"/>
        <v>0</v>
      </c>
      <c r="Y1805" s="26"/>
      <c r="Z1805" s="26">
        <f t="shared" si="288"/>
        <v>829900</v>
      </c>
      <c r="AA1805" s="30">
        <f t="shared" si="289"/>
        <v>1.0273554968718779</v>
      </c>
    </row>
    <row r="1806" spans="1:27">
      <c r="A1806" s="20" t="s">
        <v>6667</v>
      </c>
      <c r="B1806" s="20" t="s">
        <v>6668</v>
      </c>
      <c r="C1806" s="25">
        <v>250000</v>
      </c>
      <c r="D1806" s="22">
        <v>85</v>
      </c>
      <c r="E1806" s="22">
        <v>49</v>
      </c>
      <c r="F1806" s="22">
        <v>40</v>
      </c>
      <c r="G1806" s="22">
        <v>16000</v>
      </c>
      <c r="H1806" s="22" t="s">
        <v>5088</v>
      </c>
      <c r="I1806" s="26">
        <f>+IF(H1806='COSTOS VARIOS'!$C$1,'COSTOS VARIOS'!$C$2*'Precios ML'!V1806,'COSTOS VARIOS'!$B$2*'Precios ML'!V1806)</f>
        <v>119980</v>
      </c>
      <c r="J1806" s="22">
        <v>0</v>
      </c>
      <c r="K1806" s="27">
        <f t="shared" si="280"/>
        <v>10.4125</v>
      </c>
      <c r="L1806" s="27">
        <f t="shared" si="281"/>
        <v>10.4125</v>
      </c>
      <c r="M1806" s="26">
        <f>(INDEX(pesos!A:B,MATCH(L1806,pesos!A:A,1),2))</f>
        <v>16200</v>
      </c>
      <c r="N1806" s="26">
        <f>+R1806*'COSTOS VARIOS'!$O$1</f>
        <v>47500</v>
      </c>
      <c r="O1806" s="26">
        <f>+R1806*'COSTOS VARIOS'!$O$2</f>
        <v>1025</v>
      </c>
      <c r="P1806" s="26">
        <f>+R1806*'COSTOS VARIOS'!$O$3</f>
        <v>3750</v>
      </c>
      <c r="Q1806" s="26">
        <v>1</v>
      </c>
      <c r="R1806" s="26">
        <f t="shared" si="282"/>
        <v>250000</v>
      </c>
      <c r="S1806" s="25">
        <f t="shared" si="283"/>
        <v>438455</v>
      </c>
      <c r="T1806" s="28">
        <f t="shared" si="284"/>
        <v>0.36821338563820682</v>
      </c>
      <c r="U1806" s="29">
        <f t="shared" si="285"/>
        <v>599900</v>
      </c>
      <c r="V1806" s="26">
        <f>+INDEX('LISTA DE PRECIOS EKM '!A:K,MATCH('Precios ML'!B1806,'LISTA DE PRECIOS EKM '!A:A,0),8)</f>
        <v>599900</v>
      </c>
      <c r="W1806" s="26">
        <f t="shared" si="286"/>
        <v>599900</v>
      </c>
      <c r="X1806" s="26">
        <f t="shared" si="287"/>
        <v>0</v>
      </c>
      <c r="Y1806" s="26"/>
      <c r="Z1806" s="26">
        <f t="shared" si="288"/>
        <v>599900</v>
      </c>
      <c r="AA1806" s="30">
        <f t="shared" si="289"/>
        <v>1.3996</v>
      </c>
    </row>
    <row r="1807" spans="1:27">
      <c r="A1807" s="20" t="s">
        <v>6667</v>
      </c>
      <c r="B1807" s="20" t="s">
        <v>6668</v>
      </c>
      <c r="C1807" s="25">
        <v>250000</v>
      </c>
      <c r="D1807" s="22">
        <v>85</v>
      </c>
      <c r="E1807" s="22">
        <v>49</v>
      </c>
      <c r="F1807" s="22">
        <v>40</v>
      </c>
      <c r="G1807" s="22">
        <v>16000</v>
      </c>
      <c r="H1807" s="22" t="s">
        <v>5088</v>
      </c>
      <c r="I1807" s="26">
        <f>+IF(H1807='COSTOS VARIOS'!$C$1,'COSTOS VARIOS'!$C$2*'Precios ML'!V1807,'COSTOS VARIOS'!$B$2*'Precios ML'!V1807)</f>
        <v>119980</v>
      </c>
      <c r="J1807" s="22">
        <v>0</v>
      </c>
      <c r="K1807" s="27">
        <f t="shared" si="280"/>
        <v>10.4125</v>
      </c>
      <c r="L1807" s="27">
        <f t="shared" si="281"/>
        <v>10.4125</v>
      </c>
      <c r="M1807" s="26">
        <f>(INDEX(pesos!A:B,MATCH(L1807,pesos!A:A,1),2))</f>
        <v>16200</v>
      </c>
      <c r="N1807" s="26">
        <f>+R1807*'COSTOS VARIOS'!$O$1</f>
        <v>47500</v>
      </c>
      <c r="O1807" s="26">
        <f>+R1807*'COSTOS VARIOS'!$O$2</f>
        <v>1025</v>
      </c>
      <c r="P1807" s="26">
        <f>+R1807*'COSTOS VARIOS'!$O$3</f>
        <v>3750</v>
      </c>
      <c r="Q1807" s="26">
        <v>1</v>
      </c>
      <c r="R1807" s="26">
        <f t="shared" si="282"/>
        <v>250000</v>
      </c>
      <c r="S1807" s="25">
        <f t="shared" si="283"/>
        <v>438455</v>
      </c>
      <c r="T1807" s="28">
        <f t="shared" si="284"/>
        <v>0.36821338563820682</v>
      </c>
      <c r="U1807" s="29">
        <f t="shared" si="285"/>
        <v>599900</v>
      </c>
      <c r="V1807" s="26">
        <f>+INDEX('LISTA DE PRECIOS EKM '!A:K,MATCH('Precios ML'!B1807,'LISTA DE PRECIOS EKM '!A:A,0),8)</f>
        <v>599900</v>
      </c>
      <c r="W1807" s="26">
        <f t="shared" si="286"/>
        <v>599900</v>
      </c>
      <c r="X1807" s="26">
        <f t="shared" si="287"/>
        <v>0</v>
      </c>
      <c r="Y1807" s="26"/>
      <c r="Z1807" s="26">
        <f t="shared" si="288"/>
        <v>599900</v>
      </c>
      <c r="AA1807" s="30">
        <f t="shared" si="289"/>
        <v>1.3996</v>
      </c>
    </row>
    <row r="1808" spans="1:27">
      <c r="A1808" s="20" t="s">
        <v>6669</v>
      </c>
      <c r="B1808" s="20" t="s">
        <v>6670</v>
      </c>
      <c r="C1808" s="25">
        <v>250000</v>
      </c>
      <c r="D1808" s="22">
        <v>85</v>
      </c>
      <c r="E1808" s="22">
        <v>49</v>
      </c>
      <c r="F1808" s="22">
        <v>40</v>
      </c>
      <c r="G1808" s="22">
        <v>16000</v>
      </c>
      <c r="H1808" s="22" t="s">
        <v>5088</v>
      </c>
      <c r="I1808" s="26">
        <f>+IF(H1808='COSTOS VARIOS'!$C$1,'COSTOS VARIOS'!$C$2*'Precios ML'!V1808,'COSTOS VARIOS'!$B$2*'Precios ML'!V1808)</f>
        <v>119980</v>
      </c>
      <c r="J1808" s="22">
        <v>0</v>
      </c>
      <c r="K1808" s="27">
        <f t="shared" si="280"/>
        <v>10.4125</v>
      </c>
      <c r="L1808" s="27">
        <f t="shared" si="281"/>
        <v>10.4125</v>
      </c>
      <c r="M1808" s="26">
        <f>(INDEX(pesos!A:B,MATCH(L1808,pesos!A:A,1),2))</f>
        <v>16200</v>
      </c>
      <c r="N1808" s="26">
        <f>+R1808*'COSTOS VARIOS'!$O$1</f>
        <v>47500</v>
      </c>
      <c r="O1808" s="26">
        <f>+R1808*'COSTOS VARIOS'!$O$2</f>
        <v>1025</v>
      </c>
      <c r="P1808" s="26">
        <f>+R1808*'COSTOS VARIOS'!$O$3</f>
        <v>3750</v>
      </c>
      <c r="Q1808" s="26">
        <v>1</v>
      </c>
      <c r="R1808" s="26">
        <f t="shared" si="282"/>
        <v>250000</v>
      </c>
      <c r="S1808" s="25">
        <f t="shared" si="283"/>
        <v>438455</v>
      </c>
      <c r="T1808" s="28">
        <f t="shared" si="284"/>
        <v>0.36821338563820682</v>
      </c>
      <c r="U1808" s="29">
        <f t="shared" si="285"/>
        <v>599900</v>
      </c>
      <c r="V1808" s="26">
        <f>+INDEX('LISTA DE PRECIOS EKM '!A:K,MATCH('Precios ML'!B1808,'LISTA DE PRECIOS EKM '!A:A,0),8)</f>
        <v>599900</v>
      </c>
      <c r="W1808" s="26">
        <f t="shared" si="286"/>
        <v>599900</v>
      </c>
      <c r="X1808" s="26">
        <f t="shared" si="287"/>
        <v>0</v>
      </c>
      <c r="Y1808" s="26"/>
      <c r="Z1808" s="26">
        <f t="shared" si="288"/>
        <v>599900</v>
      </c>
      <c r="AA1808" s="30">
        <f t="shared" si="289"/>
        <v>1.3996</v>
      </c>
    </row>
    <row r="1809" spans="1:27">
      <c r="A1809" s="20" t="s">
        <v>6669</v>
      </c>
      <c r="B1809" s="20" t="s">
        <v>6670</v>
      </c>
      <c r="C1809" s="25">
        <v>250000</v>
      </c>
      <c r="D1809" s="22">
        <v>85</v>
      </c>
      <c r="E1809" s="22">
        <v>49</v>
      </c>
      <c r="F1809" s="22">
        <v>40</v>
      </c>
      <c r="G1809" s="22">
        <v>16000</v>
      </c>
      <c r="H1809" s="22" t="s">
        <v>5088</v>
      </c>
      <c r="I1809" s="26">
        <f>+IF(H1809='COSTOS VARIOS'!$C$1,'COSTOS VARIOS'!$C$2*'Precios ML'!V1809,'COSTOS VARIOS'!$B$2*'Precios ML'!V1809)</f>
        <v>119980</v>
      </c>
      <c r="J1809" s="22">
        <v>0</v>
      </c>
      <c r="K1809" s="27">
        <f t="shared" si="280"/>
        <v>10.4125</v>
      </c>
      <c r="L1809" s="27">
        <f t="shared" si="281"/>
        <v>10.4125</v>
      </c>
      <c r="M1809" s="26">
        <f>(INDEX(pesos!A:B,MATCH(L1809,pesos!A:A,1),2))</f>
        <v>16200</v>
      </c>
      <c r="N1809" s="26">
        <f>+R1809*'COSTOS VARIOS'!$O$1</f>
        <v>47500</v>
      </c>
      <c r="O1809" s="26">
        <f>+R1809*'COSTOS VARIOS'!$O$2</f>
        <v>1025</v>
      </c>
      <c r="P1809" s="26">
        <f>+R1809*'COSTOS VARIOS'!$O$3</f>
        <v>3750</v>
      </c>
      <c r="Q1809" s="26">
        <v>1</v>
      </c>
      <c r="R1809" s="26">
        <f t="shared" si="282"/>
        <v>250000</v>
      </c>
      <c r="S1809" s="25">
        <f t="shared" si="283"/>
        <v>438455</v>
      </c>
      <c r="T1809" s="28">
        <f t="shared" si="284"/>
        <v>0.36821338563820682</v>
      </c>
      <c r="U1809" s="29">
        <f t="shared" si="285"/>
        <v>599900</v>
      </c>
      <c r="V1809" s="26">
        <f>+INDEX('LISTA DE PRECIOS EKM '!A:K,MATCH('Precios ML'!B1809,'LISTA DE PRECIOS EKM '!A:A,0),8)</f>
        <v>599900</v>
      </c>
      <c r="W1809" s="26">
        <f t="shared" si="286"/>
        <v>599900</v>
      </c>
      <c r="X1809" s="26">
        <f t="shared" si="287"/>
        <v>0</v>
      </c>
      <c r="Y1809" s="26"/>
      <c r="Z1809" s="26">
        <f t="shared" si="288"/>
        <v>599900</v>
      </c>
      <c r="AA1809" s="30">
        <f t="shared" si="289"/>
        <v>1.3996</v>
      </c>
    </row>
    <row r="1810" spans="1:27">
      <c r="A1810" s="20" t="s">
        <v>6671</v>
      </c>
      <c r="B1810" s="20" t="s">
        <v>6672</v>
      </c>
      <c r="C1810" s="25">
        <v>290000</v>
      </c>
      <c r="D1810" s="22">
        <v>85</v>
      </c>
      <c r="E1810" s="22">
        <v>49</v>
      </c>
      <c r="F1810" s="22">
        <v>40</v>
      </c>
      <c r="G1810" s="22">
        <v>16000</v>
      </c>
      <c r="H1810" s="22" t="s">
        <v>5088</v>
      </c>
      <c r="I1810" s="26">
        <f>+IF(H1810='COSTOS VARIOS'!$C$1,'COSTOS VARIOS'!$C$2*'Precios ML'!V1810,'COSTOS VARIOS'!$B$2*'Precios ML'!V1810)</f>
        <v>253980</v>
      </c>
      <c r="J1810" s="22">
        <v>0</v>
      </c>
      <c r="K1810" s="27">
        <f t="shared" si="280"/>
        <v>10.4125</v>
      </c>
      <c r="L1810" s="27">
        <f t="shared" si="281"/>
        <v>10.4125</v>
      </c>
      <c r="M1810" s="26">
        <f>(INDEX(pesos!A:B,MATCH(L1810,pesos!A:A,1),2))</f>
        <v>16200</v>
      </c>
      <c r="N1810" s="26">
        <f>+R1810*'COSTOS VARIOS'!$O$1</f>
        <v>55100</v>
      </c>
      <c r="O1810" s="26">
        <f>+R1810*'COSTOS VARIOS'!$O$2</f>
        <v>1189</v>
      </c>
      <c r="P1810" s="26">
        <f>+R1810*'COSTOS VARIOS'!$O$3</f>
        <v>4350</v>
      </c>
      <c r="Q1810" s="26">
        <v>1</v>
      </c>
      <c r="R1810" s="26">
        <f t="shared" si="282"/>
        <v>290000</v>
      </c>
      <c r="S1810" s="25">
        <f t="shared" si="283"/>
        <v>620819</v>
      </c>
      <c r="T1810" s="28">
        <f t="shared" si="284"/>
        <v>1.0455237355815461</v>
      </c>
      <c r="U1810" s="29">
        <f t="shared" si="285"/>
        <v>1269900</v>
      </c>
      <c r="V1810" s="26">
        <f>+INDEX('LISTA DE PRECIOS EKM '!A:K,MATCH('Precios ML'!B1810,'LISTA DE PRECIOS EKM '!A:A,0),8)</f>
        <v>1269900</v>
      </c>
      <c r="W1810" s="26">
        <f t="shared" si="286"/>
        <v>1269900</v>
      </c>
      <c r="X1810" s="26">
        <f t="shared" si="287"/>
        <v>0</v>
      </c>
      <c r="Y1810" s="26"/>
      <c r="Z1810" s="26">
        <f t="shared" si="288"/>
        <v>1269900</v>
      </c>
      <c r="AA1810" s="30">
        <f t="shared" si="289"/>
        <v>3.3789655172413795</v>
      </c>
    </row>
    <row r="1811" spans="1:27">
      <c r="A1811" s="20" t="s">
        <v>6671</v>
      </c>
      <c r="B1811" s="20" t="s">
        <v>6672</v>
      </c>
      <c r="C1811" s="25">
        <v>290000</v>
      </c>
      <c r="D1811" s="22">
        <v>85</v>
      </c>
      <c r="E1811" s="22">
        <v>49</v>
      </c>
      <c r="F1811" s="22">
        <v>40</v>
      </c>
      <c r="G1811" s="22">
        <v>16000</v>
      </c>
      <c r="H1811" s="22" t="s">
        <v>5088</v>
      </c>
      <c r="I1811" s="26">
        <f>+IF(H1811='COSTOS VARIOS'!$C$1,'COSTOS VARIOS'!$C$2*'Precios ML'!V1811,'COSTOS VARIOS'!$B$2*'Precios ML'!V1811)</f>
        <v>253980</v>
      </c>
      <c r="J1811" s="22">
        <v>0</v>
      </c>
      <c r="K1811" s="27">
        <f t="shared" si="280"/>
        <v>10.4125</v>
      </c>
      <c r="L1811" s="27">
        <f t="shared" si="281"/>
        <v>10.4125</v>
      </c>
      <c r="M1811" s="26">
        <f>(INDEX(pesos!A:B,MATCH(L1811,pesos!A:A,1),2))</f>
        <v>16200</v>
      </c>
      <c r="N1811" s="26">
        <f>+R1811*'COSTOS VARIOS'!$O$1</f>
        <v>55100</v>
      </c>
      <c r="O1811" s="26">
        <f>+R1811*'COSTOS VARIOS'!$O$2</f>
        <v>1189</v>
      </c>
      <c r="P1811" s="26">
        <f>+R1811*'COSTOS VARIOS'!$O$3</f>
        <v>4350</v>
      </c>
      <c r="Q1811" s="26">
        <v>1</v>
      </c>
      <c r="R1811" s="26">
        <f t="shared" si="282"/>
        <v>290000</v>
      </c>
      <c r="S1811" s="25">
        <f t="shared" si="283"/>
        <v>620819</v>
      </c>
      <c r="T1811" s="28">
        <f t="shared" si="284"/>
        <v>1.0455237355815461</v>
      </c>
      <c r="U1811" s="29">
        <f t="shared" si="285"/>
        <v>1269900</v>
      </c>
      <c r="V1811" s="26">
        <f>+INDEX('LISTA DE PRECIOS EKM '!A:K,MATCH('Precios ML'!B1811,'LISTA DE PRECIOS EKM '!A:A,0),8)</f>
        <v>1269900</v>
      </c>
      <c r="W1811" s="26">
        <f t="shared" si="286"/>
        <v>1269900</v>
      </c>
      <c r="X1811" s="26">
        <f t="shared" si="287"/>
        <v>0</v>
      </c>
      <c r="Y1811" s="26"/>
      <c r="Z1811" s="26">
        <f t="shared" si="288"/>
        <v>1269900</v>
      </c>
      <c r="AA1811" s="30">
        <f t="shared" si="289"/>
        <v>3.3789655172413795</v>
      </c>
    </row>
    <row r="1812" spans="1:27">
      <c r="A1812" s="20" t="s">
        <v>6673</v>
      </c>
      <c r="B1812" s="20" t="s">
        <v>6674</v>
      </c>
      <c r="C1812" s="25">
        <v>290000</v>
      </c>
      <c r="D1812" s="22">
        <v>85</v>
      </c>
      <c r="E1812" s="22">
        <v>49</v>
      </c>
      <c r="F1812" s="22">
        <v>40</v>
      </c>
      <c r="G1812" s="22">
        <v>16000</v>
      </c>
      <c r="H1812" s="22" t="s">
        <v>5088</v>
      </c>
      <c r="I1812" s="26">
        <f>+IF(H1812='COSTOS VARIOS'!$C$1,'COSTOS VARIOS'!$C$2*'Precios ML'!V1812,'COSTOS VARIOS'!$B$2*'Precios ML'!V1812)</f>
        <v>253980</v>
      </c>
      <c r="J1812" s="22">
        <v>0</v>
      </c>
      <c r="K1812" s="27">
        <f t="shared" si="280"/>
        <v>10.4125</v>
      </c>
      <c r="L1812" s="27">
        <f t="shared" si="281"/>
        <v>10.4125</v>
      </c>
      <c r="M1812" s="26">
        <f>(INDEX(pesos!A:B,MATCH(L1812,pesos!A:A,1),2))</f>
        <v>16200</v>
      </c>
      <c r="N1812" s="26">
        <f>+R1812*'COSTOS VARIOS'!$O$1</f>
        <v>55100</v>
      </c>
      <c r="O1812" s="26">
        <f>+R1812*'COSTOS VARIOS'!$O$2</f>
        <v>1189</v>
      </c>
      <c r="P1812" s="26">
        <f>+R1812*'COSTOS VARIOS'!$O$3</f>
        <v>4350</v>
      </c>
      <c r="Q1812" s="26">
        <v>1</v>
      </c>
      <c r="R1812" s="26">
        <f t="shared" si="282"/>
        <v>290000</v>
      </c>
      <c r="S1812" s="25">
        <f t="shared" si="283"/>
        <v>620819</v>
      </c>
      <c r="T1812" s="28">
        <f t="shared" si="284"/>
        <v>1.0455237355815461</v>
      </c>
      <c r="U1812" s="29">
        <f t="shared" si="285"/>
        <v>1269900</v>
      </c>
      <c r="V1812" s="26">
        <f>+INDEX('LISTA DE PRECIOS EKM '!A:K,MATCH('Precios ML'!B1812,'LISTA DE PRECIOS EKM '!A:A,0),8)</f>
        <v>1269900</v>
      </c>
      <c r="W1812" s="26">
        <f t="shared" si="286"/>
        <v>1269900</v>
      </c>
      <c r="X1812" s="26">
        <f t="shared" si="287"/>
        <v>0</v>
      </c>
      <c r="Y1812" s="26"/>
      <c r="Z1812" s="26">
        <f t="shared" si="288"/>
        <v>1269900</v>
      </c>
      <c r="AA1812" s="30">
        <f t="shared" si="289"/>
        <v>3.3789655172413795</v>
      </c>
    </row>
    <row r="1813" spans="1:27">
      <c r="A1813" s="20" t="s">
        <v>6673</v>
      </c>
      <c r="B1813" s="20" t="s">
        <v>6674</v>
      </c>
      <c r="C1813" s="25">
        <v>290000</v>
      </c>
      <c r="D1813" s="22">
        <v>85</v>
      </c>
      <c r="E1813" s="22">
        <v>49</v>
      </c>
      <c r="F1813" s="22">
        <v>40</v>
      </c>
      <c r="G1813" s="22">
        <v>16000</v>
      </c>
      <c r="H1813" s="22" t="s">
        <v>5088</v>
      </c>
      <c r="I1813" s="26">
        <f>+IF(H1813='COSTOS VARIOS'!$C$1,'COSTOS VARIOS'!$C$2*'Precios ML'!V1813,'COSTOS VARIOS'!$B$2*'Precios ML'!V1813)</f>
        <v>253980</v>
      </c>
      <c r="J1813" s="22">
        <v>0</v>
      </c>
      <c r="K1813" s="27">
        <f t="shared" si="280"/>
        <v>10.4125</v>
      </c>
      <c r="L1813" s="27">
        <f t="shared" si="281"/>
        <v>10.4125</v>
      </c>
      <c r="M1813" s="26">
        <f>(INDEX(pesos!A:B,MATCH(L1813,pesos!A:A,1),2))</f>
        <v>16200</v>
      </c>
      <c r="N1813" s="26">
        <f>+R1813*'COSTOS VARIOS'!$O$1</f>
        <v>55100</v>
      </c>
      <c r="O1813" s="26">
        <f>+R1813*'COSTOS VARIOS'!$O$2</f>
        <v>1189</v>
      </c>
      <c r="P1813" s="26">
        <f>+R1813*'COSTOS VARIOS'!$O$3</f>
        <v>4350</v>
      </c>
      <c r="Q1813" s="26">
        <v>1</v>
      </c>
      <c r="R1813" s="26">
        <f t="shared" si="282"/>
        <v>290000</v>
      </c>
      <c r="S1813" s="25">
        <f t="shared" si="283"/>
        <v>620819</v>
      </c>
      <c r="T1813" s="28">
        <f t="shared" si="284"/>
        <v>1.0455237355815461</v>
      </c>
      <c r="U1813" s="29">
        <f t="shared" si="285"/>
        <v>1269900</v>
      </c>
      <c r="V1813" s="26">
        <f>+INDEX('LISTA DE PRECIOS EKM '!A:K,MATCH('Precios ML'!B1813,'LISTA DE PRECIOS EKM '!A:A,0),8)</f>
        <v>1269900</v>
      </c>
      <c r="W1813" s="26">
        <f t="shared" si="286"/>
        <v>1269900</v>
      </c>
      <c r="X1813" s="26">
        <f t="shared" si="287"/>
        <v>0</v>
      </c>
      <c r="Y1813" s="26"/>
      <c r="Z1813" s="26">
        <f t="shared" si="288"/>
        <v>1269900</v>
      </c>
      <c r="AA1813" s="30">
        <f t="shared" si="289"/>
        <v>3.3789655172413795</v>
      </c>
    </row>
    <row r="1814" spans="1:27">
      <c r="A1814" s="20" t="s">
        <v>6675</v>
      </c>
      <c r="B1814" s="20" t="s">
        <v>6676</v>
      </c>
      <c r="C1814" s="25">
        <v>260000</v>
      </c>
      <c r="D1814" s="22">
        <v>85</v>
      </c>
      <c r="E1814" s="22">
        <v>49</v>
      </c>
      <c r="F1814" s="22">
        <v>40</v>
      </c>
      <c r="G1814" s="22">
        <v>16000</v>
      </c>
      <c r="H1814" s="22" t="s">
        <v>5088</v>
      </c>
      <c r="I1814" s="26">
        <f>+IF(H1814='COSTOS VARIOS'!$C$1,'COSTOS VARIOS'!$C$2*'Precios ML'!V1814,'COSTOS VARIOS'!$B$2*'Precios ML'!V1814)</f>
        <v>253980</v>
      </c>
      <c r="J1814" s="22">
        <v>0</v>
      </c>
      <c r="K1814" s="27">
        <f t="shared" si="280"/>
        <v>10.4125</v>
      </c>
      <c r="L1814" s="27">
        <f t="shared" si="281"/>
        <v>10.4125</v>
      </c>
      <c r="M1814" s="26">
        <f>(INDEX(pesos!A:B,MATCH(L1814,pesos!A:A,1),2))</f>
        <v>16200</v>
      </c>
      <c r="N1814" s="26">
        <f>+R1814*'COSTOS VARIOS'!$O$1</f>
        <v>49400</v>
      </c>
      <c r="O1814" s="26">
        <f>+R1814*'COSTOS VARIOS'!$O$2</f>
        <v>1066</v>
      </c>
      <c r="P1814" s="26">
        <f>+R1814*'COSTOS VARIOS'!$O$3</f>
        <v>3900</v>
      </c>
      <c r="Q1814" s="26">
        <v>1</v>
      </c>
      <c r="R1814" s="26">
        <f t="shared" si="282"/>
        <v>260000</v>
      </c>
      <c r="S1814" s="25">
        <f t="shared" si="283"/>
        <v>584546</v>
      </c>
      <c r="T1814" s="28">
        <f t="shared" si="284"/>
        <v>1.1724552045519085</v>
      </c>
      <c r="U1814" s="29">
        <f t="shared" si="285"/>
        <v>1269900</v>
      </c>
      <c r="V1814" s="26">
        <f>+INDEX('LISTA DE PRECIOS EKM '!A:K,MATCH('Precios ML'!B1814,'LISTA DE PRECIOS EKM '!A:A,0),8)</f>
        <v>1269900</v>
      </c>
      <c r="W1814" s="26">
        <f t="shared" si="286"/>
        <v>1269900</v>
      </c>
      <c r="X1814" s="26">
        <f t="shared" si="287"/>
        <v>0</v>
      </c>
      <c r="Y1814" s="26"/>
      <c r="Z1814" s="26">
        <f t="shared" si="288"/>
        <v>1269900</v>
      </c>
      <c r="AA1814" s="30">
        <f t="shared" si="289"/>
        <v>3.8842307692307694</v>
      </c>
    </row>
    <row r="1815" spans="1:27">
      <c r="A1815" s="20" t="s">
        <v>6675</v>
      </c>
      <c r="B1815" s="20" t="s">
        <v>6676</v>
      </c>
      <c r="C1815" s="25">
        <v>260000</v>
      </c>
      <c r="D1815" s="22">
        <v>85</v>
      </c>
      <c r="E1815" s="22">
        <v>49</v>
      </c>
      <c r="F1815" s="22">
        <v>40</v>
      </c>
      <c r="G1815" s="22">
        <v>16000</v>
      </c>
      <c r="H1815" s="22" t="s">
        <v>5088</v>
      </c>
      <c r="I1815" s="26">
        <f>+IF(H1815='COSTOS VARIOS'!$C$1,'COSTOS VARIOS'!$C$2*'Precios ML'!V1815,'COSTOS VARIOS'!$B$2*'Precios ML'!V1815)</f>
        <v>253980</v>
      </c>
      <c r="J1815" s="22">
        <v>0</v>
      </c>
      <c r="K1815" s="27">
        <f t="shared" si="280"/>
        <v>10.4125</v>
      </c>
      <c r="L1815" s="27">
        <f t="shared" si="281"/>
        <v>10.4125</v>
      </c>
      <c r="M1815" s="26">
        <f>(INDEX(pesos!A:B,MATCH(L1815,pesos!A:A,1),2))</f>
        <v>16200</v>
      </c>
      <c r="N1815" s="26">
        <f>+R1815*'COSTOS VARIOS'!$O$1</f>
        <v>49400</v>
      </c>
      <c r="O1815" s="26">
        <f>+R1815*'COSTOS VARIOS'!$O$2</f>
        <v>1066</v>
      </c>
      <c r="P1815" s="26">
        <f>+R1815*'COSTOS VARIOS'!$O$3</f>
        <v>3900</v>
      </c>
      <c r="Q1815" s="26">
        <v>1</v>
      </c>
      <c r="R1815" s="26">
        <f t="shared" si="282"/>
        <v>260000</v>
      </c>
      <c r="S1815" s="25">
        <f t="shared" si="283"/>
        <v>584546</v>
      </c>
      <c r="T1815" s="28">
        <f t="shared" si="284"/>
        <v>1.1724552045519085</v>
      </c>
      <c r="U1815" s="29">
        <f t="shared" si="285"/>
        <v>1269900</v>
      </c>
      <c r="V1815" s="26">
        <f>+INDEX('LISTA DE PRECIOS EKM '!A:K,MATCH('Precios ML'!B1815,'LISTA DE PRECIOS EKM '!A:A,0),8)</f>
        <v>1269900</v>
      </c>
      <c r="W1815" s="26">
        <f t="shared" si="286"/>
        <v>1269900</v>
      </c>
      <c r="X1815" s="26">
        <f t="shared" si="287"/>
        <v>0</v>
      </c>
      <c r="Y1815" s="26"/>
      <c r="Z1815" s="26">
        <f t="shared" si="288"/>
        <v>1269900</v>
      </c>
      <c r="AA1815" s="30">
        <f t="shared" si="289"/>
        <v>3.8842307692307694</v>
      </c>
    </row>
    <row r="1816" spans="1:27">
      <c r="A1816" s="20" t="s">
        <v>6677</v>
      </c>
      <c r="B1816" s="20" t="s">
        <v>6678</v>
      </c>
      <c r="C1816" s="25">
        <v>260000</v>
      </c>
      <c r="D1816" s="22">
        <v>85</v>
      </c>
      <c r="E1816" s="22">
        <v>49</v>
      </c>
      <c r="F1816" s="22">
        <v>40</v>
      </c>
      <c r="G1816" s="22">
        <v>16000</v>
      </c>
      <c r="H1816" s="22" t="s">
        <v>5088</v>
      </c>
      <c r="I1816" s="26">
        <f>+IF(H1816='COSTOS VARIOS'!$C$1,'COSTOS VARIOS'!$C$2*'Precios ML'!V1816,'COSTOS VARIOS'!$B$2*'Precios ML'!V1816)</f>
        <v>253980</v>
      </c>
      <c r="J1816" s="22">
        <v>0</v>
      </c>
      <c r="K1816" s="27">
        <f t="shared" si="280"/>
        <v>10.4125</v>
      </c>
      <c r="L1816" s="27">
        <f t="shared" si="281"/>
        <v>10.4125</v>
      </c>
      <c r="M1816" s="26">
        <f>(INDEX(pesos!A:B,MATCH(L1816,pesos!A:A,1),2))</f>
        <v>16200</v>
      </c>
      <c r="N1816" s="26">
        <f>+R1816*'COSTOS VARIOS'!$O$1</f>
        <v>49400</v>
      </c>
      <c r="O1816" s="26">
        <f>+R1816*'COSTOS VARIOS'!$O$2</f>
        <v>1066</v>
      </c>
      <c r="P1816" s="26">
        <f>+R1816*'COSTOS VARIOS'!$O$3</f>
        <v>3900</v>
      </c>
      <c r="Q1816" s="26">
        <v>1</v>
      </c>
      <c r="R1816" s="26">
        <f t="shared" si="282"/>
        <v>260000</v>
      </c>
      <c r="S1816" s="25">
        <f t="shared" si="283"/>
        <v>584546</v>
      </c>
      <c r="T1816" s="28">
        <f t="shared" si="284"/>
        <v>1.1724552045519085</v>
      </c>
      <c r="U1816" s="29">
        <f t="shared" si="285"/>
        <v>1269900</v>
      </c>
      <c r="V1816" s="26">
        <f>+INDEX('LISTA DE PRECIOS EKM '!A:K,MATCH('Precios ML'!B1816,'LISTA DE PRECIOS EKM '!A:A,0),8)</f>
        <v>1269900</v>
      </c>
      <c r="W1816" s="26">
        <f t="shared" si="286"/>
        <v>1269900</v>
      </c>
      <c r="X1816" s="26">
        <f t="shared" si="287"/>
        <v>0</v>
      </c>
      <c r="Y1816" s="26"/>
      <c r="Z1816" s="26">
        <f t="shared" si="288"/>
        <v>1269900</v>
      </c>
      <c r="AA1816" s="30">
        <f t="shared" si="289"/>
        <v>3.8842307692307694</v>
      </c>
    </row>
    <row r="1817" spans="1:27">
      <c r="A1817" s="20" t="s">
        <v>6677</v>
      </c>
      <c r="B1817" s="20" t="s">
        <v>6678</v>
      </c>
      <c r="C1817" s="25">
        <v>260000</v>
      </c>
      <c r="D1817" s="22">
        <v>85</v>
      </c>
      <c r="E1817" s="22">
        <v>49</v>
      </c>
      <c r="F1817" s="22">
        <v>40</v>
      </c>
      <c r="G1817" s="22">
        <v>16000</v>
      </c>
      <c r="H1817" s="22" t="s">
        <v>5088</v>
      </c>
      <c r="I1817" s="26">
        <f>+IF(H1817='COSTOS VARIOS'!$C$1,'COSTOS VARIOS'!$C$2*'Precios ML'!V1817,'COSTOS VARIOS'!$B$2*'Precios ML'!V1817)</f>
        <v>253980</v>
      </c>
      <c r="J1817" s="22">
        <v>0</v>
      </c>
      <c r="K1817" s="27">
        <f t="shared" si="280"/>
        <v>10.4125</v>
      </c>
      <c r="L1817" s="27">
        <f t="shared" si="281"/>
        <v>10.4125</v>
      </c>
      <c r="M1817" s="26">
        <f>(INDEX(pesos!A:B,MATCH(L1817,pesos!A:A,1),2))</f>
        <v>16200</v>
      </c>
      <c r="N1817" s="26">
        <f>+R1817*'COSTOS VARIOS'!$O$1</f>
        <v>49400</v>
      </c>
      <c r="O1817" s="26">
        <f>+R1817*'COSTOS VARIOS'!$O$2</f>
        <v>1066</v>
      </c>
      <c r="P1817" s="26">
        <f>+R1817*'COSTOS VARIOS'!$O$3</f>
        <v>3900</v>
      </c>
      <c r="Q1817" s="26">
        <v>1</v>
      </c>
      <c r="R1817" s="26">
        <f t="shared" si="282"/>
        <v>260000</v>
      </c>
      <c r="S1817" s="25">
        <f t="shared" si="283"/>
        <v>584546</v>
      </c>
      <c r="T1817" s="28">
        <f t="shared" si="284"/>
        <v>1.1724552045519085</v>
      </c>
      <c r="U1817" s="29">
        <f t="shared" si="285"/>
        <v>1269900</v>
      </c>
      <c r="V1817" s="26">
        <f>+INDEX('LISTA DE PRECIOS EKM '!A:K,MATCH('Precios ML'!B1817,'LISTA DE PRECIOS EKM '!A:A,0),8)</f>
        <v>1269900</v>
      </c>
      <c r="W1817" s="26">
        <f t="shared" si="286"/>
        <v>1269900</v>
      </c>
      <c r="X1817" s="26">
        <f t="shared" si="287"/>
        <v>0</v>
      </c>
      <c r="Y1817" s="26"/>
      <c r="Z1817" s="26">
        <f t="shared" si="288"/>
        <v>1269900</v>
      </c>
      <c r="AA1817" s="30">
        <f t="shared" si="289"/>
        <v>3.8842307692307694</v>
      </c>
    </row>
    <row r="1818" spans="1:27">
      <c r="A1818" s="20" t="s">
        <v>6679</v>
      </c>
      <c r="B1818" s="20" t="s">
        <v>6680</v>
      </c>
      <c r="C1818" s="25">
        <v>260000</v>
      </c>
      <c r="D1818" s="22">
        <v>85</v>
      </c>
      <c r="E1818" s="22">
        <v>49</v>
      </c>
      <c r="F1818" s="22">
        <v>40</v>
      </c>
      <c r="G1818" s="22">
        <v>16000</v>
      </c>
      <c r="H1818" s="22" t="s">
        <v>5088</v>
      </c>
      <c r="I1818" s="26">
        <f>+IF(H1818='COSTOS VARIOS'!$C$1,'COSTOS VARIOS'!$C$2*'Precios ML'!V1818,'COSTOS VARIOS'!$B$2*'Precios ML'!V1818)</f>
        <v>253980</v>
      </c>
      <c r="J1818" s="22">
        <v>0</v>
      </c>
      <c r="K1818" s="27">
        <f t="shared" si="280"/>
        <v>10.4125</v>
      </c>
      <c r="L1818" s="27">
        <f t="shared" si="281"/>
        <v>10.4125</v>
      </c>
      <c r="M1818" s="26">
        <f>(INDEX(pesos!A:B,MATCH(L1818,pesos!A:A,1),2))</f>
        <v>16200</v>
      </c>
      <c r="N1818" s="26">
        <f>+R1818*'COSTOS VARIOS'!$O$1</f>
        <v>49400</v>
      </c>
      <c r="O1818" s="26">
        <f>+R1818*'COSTOS VARIOS'!$O$2</f>
        <v>1066</v>
      </c>
      <c r="P1818" s="26">
        <f>+R1818*'COSTOS VARIOS'!$O$3</f>
        <v>3900</v>
      </c>
      <c r="Q1818" s="26">
        <v>1</v>
      </c>
      <c r="R1818" s="26">
        <f t="shared" si="282"/>
        <v>260000</v>
      </c>
      <c r="S1818" s="25">
        <f t="shared" si="283"/>
        <v>584546</v>
      </c>
      <c r="T1818" s="28">
        <f t="shared" si="284"/>
        <v>1.1724552045519085</v>
      </c>
      <c r="U1818" s="29">
        <f t="shared" si="285"/>
        <v>1269900</v>
      </c>
      <c r="V1818" s="26">
        <f>+INDEX('LISTA DE PRECIOS EKM '!A:K,MATCH('Precios ML'!B1818,'LISTA DE PRECIOS EKM '!A:A,0),8)</f>
        <v>1269900</v>
      </c>
      <c r="W1818" s="26">
        <f t="shared" si="286"/>
        <v>1269900</v>
      </c>
      <c r="X1818" s="26">
        <f t="shared" si="287"/>
        <v>0</v>
      </c>
      <c r="Y1818" s="26"/>
      <c r="Z1818" s="26">
        <f t="shared" si="288"/>
        <v>1269900</v>
      </c>
      <c r="AA1818" s="30">
        <f t="shared" si="289"/>
        <v>3.8842307692307694</v>
      </c>
    </row>
    <row r="1819" spans="1:27">
      <c r="A1819" s="20" t="s">
        <v>6679</v>
      </c>
      <c r="B1819" s="20" t="s">
        <v>6680</v>
      </c>
      <c r="C1819" s="25">
        <v>260000</v>
      </c>
      <c r="D1819" s="22">
        <v>85</v>
      </c>
      <c r="E1819" s="22">
        <v>49</v>
      </c>
      <c r="F1819" s="22">
        <v>40</v>
      </c>
      <c r="G1819" s="22">
        <v>16000</v>
      </c>
      <c r="H1819" s="22" t="s">
        <v>5088</v>
      </c>
      <c r="I1819" s="26">
        <f>+IF(H1819='COSTOS VARIOS'!$C$1,'COSTOS VARIOS'!$C$2*'Precios ML'!V1819,'COSTOS VARIOS'!$B$2*'Precios ML'!V1819)</f>
        <v>253980</v>
      </c>
      <c r="J1819" s="22">
        <v>0</v>
      </c>
      <c r="K1819" s="27">
        <f t="shared" si="280"/>
        <v>10.4125</v>
      </c>
      <c r="L1819" s="27">
        <f t="shared" si="281"/>
        <v>10.4125</v>
      </c>
      <c r="M1819" s="26">
        <f>(INDEX(pesos!A:B,MATCH(L1819,pesos!A:A,1),2))</f>
        <v>16200</v>
      </c>
      <c r="N1819" s="26">
        <f>+R1819*'COSTOS VARIOS'!$O$1</f>
        <v>49400</v>
      </c>
      <c r="O1819" s="26">
        <f>+R1819*'COSTOS VARIOS'!$O$2</f>
        <v>1066</v>
      </c>
      <c r="P1819" s="26">
        <f>+R1819*'COSTOS VARIOS'!$O$3</f>
        <v>3900</v>
      </c>
      <c r="Q1819" s="26">
        <v>1</v>
      </c>
      <c r="R1819" s="26">
        <f t="shared" si="282"/>
        <v>260000</v>
      </c>
      <c r="S1819" s="25">
        <f t="shared" si="283"/>
        <v>584546</v>
      </c>
      <c r="T1819" s="28">
        <f t="shared" si="284"/>
        <v>1.1724552045519085</v>
      </c>
      <c r="U1819" s="29">
        <f t="shared" si="285"/>
        <v>1269900</v>
      </c>
      <c r="V1819" s="26">
        <f>+INDEX('LISTA DE PRECIOS EKM '!A:K,MATCH('Precios ML'!B1819,'LISTA DE PRECIOS EKM '!A:A,0),8)</f>
        <v>1269900</v>
      </c>
      <c r="W1819" s="26">
        <f t="shared" si="286"/>
        <v>1269900</v>
      </c>
      <c r="X1819" s="26">
        <f t="shared" si="287"/>
        <v>0</v>
      </c>
      <c r="Y1819" s="26"/>
      <c r="Z1819" s="26">
        <f t="shared" si="288"/>
        <v>1269900</v>
      </c>
      <c r="AA1819" s="30">
        <f t="shared" si="289"/>
        <v>3.8842307692307694</v>
      </c>
    </row>
    <row r="1820" spans="1:27">
      <c r="A1820" s="20" t="s">
        <v>6681</v>
      </c>
      <c r="B1820" s="20" t="s">
        <v>6682</v>
      </c>
      <c r="C1820" s="25">
        <v>250000</v>
      </c>
      <c r="D1820" s="22">
        <v>85</v>
      </c>
      <c r="E1820" s="22">
        <v>49</v>
      </c>
      <c r="F1820" s="22">
        <v>40</v>
      </c>
      <c r="G1820" s="22">
        <v>16000</v>
      </c>
      <c r="H1820" s="22" t="s">
        <v>5088</v>
      </c>
      <c r="I1820" s="26">
        <f>+IF(H1820='COSTOS VARIOS'!$C$1,'COSTOS VARIOS'!$C$2*'Precios ML'!V1820,'COSTOS VARIOS'!$B$2*'Precios ML'!V1820)</f>
        <v>223980</v>
      </c>
      <c r="J1820" s="22">
        <v>0</v>
      </c>
      <c r="K1820" s="27">
        <f t="shared" si="280"/>
        <v>10.4125</v>
      </c>
      <c r="L1820" s="27">
        <f t="shared" si="281"/>
        <v>10.4125</v>
      </c>
      <c r="M1820" s="26">
        <f>(INDEX(pesos!A:B,MATCH(L1820,pesos!A:A,1),2))</f>
        <v>16200</v>
      </c>
      <c r="N1820" s="26">
        <f>+R1820*'COSTOS VARIOS'!$O$1</f>
        <v>47500</v>
      </c>
      <c r="O1820" s="26">
        <f>+R1820*'COSTOS VARIOS'!$O$2</f>
        <v>1025</v>
      </c>
      <c r="P1820" s="26">
        <f>+R1820*'COSTOS VARIOS'!$O$3</f>
        <v>3750</v>
      </c>
      <c r="Q1820" s="26">
        <v>1</v>
      </c>
      <c r="R1820" s="26">
        <f t="shared" si="282"/>
        <v>250000</v>
      </c>
      <c r="S1820" s="25">
        <f t="shared" si="283"/>
        <v>542455</v>
      </c>
      <c r="T1820" s="28">
        <f t="shared" si="284"/>
        <v>1.0645030463356409</v>
      </c>
      <c r="U1820" s="29">
        <f t="shared" si="285"/>
        <v>1119900</v>
      </c>
      <c r="V1820" s="26">
        <f>+INDEX('LISTA DE PRECIOS EKM '!A:K,MATCH('Precios ML'!B1820,'LISTA DE PRECIOS EKM '!A:A,0),8)</f>
        <v>1119900</v>
      </c>
      <c r="W1820" s="26">
        <f t="shared" si="286"/>
        <v>1119900</v>
      </c>
      <c r="X1820" s="26">
        <f t="shared" si="287"/>
        <v>0</v>
      </c>
      <c r="Y1820" s="26"/>
      <c r="Z1820" s="26">
        <f t="shared" si="288"/>
        <v>1119900</v>
      </c>
      <c r="AA1820" s="30">
        <f t="shared" si="289"/>
        <v>3.4795999999999996</v>
      </c>
    </row>
    <row r="1821" spans="1:27">
      <c r="A1821" s="20" t="s">
        <v>6681</v>
      </c>
      <c r="B1821" s="20" t="s">
        <v>6682</v>
      </c>
      <c r="C1821" s="25">
        <v>250000</v>
      </c>
      <c r="D1821" s="22">
        <v>85</v>
      </c>
      <c r="E1821" s="22">
        <v>49</v>
      </c>
      <c r="F1821" s="22">
        <v>40</v>
      </c>
      <c r="G1821" s="22">
        <v>16000</v>
      </c>
      <c r="H1821" s="22" t="s">
        <v>5088</v>
      </c>
      <c r="I1821" s="26">
        <f>+IF(H1821='COSTOS VARIOS'!$C$1,'COSTOS VARIOS'!$C$2*'Precios ML'!V1821,'COSTOS VARIOS'!$B$2*'Precios ML'!V1821)</f>
        <v>223980</v>
      </c>
      <c r="J1821" s="22">
        <v>0</v>
      </c>
      <c r="K1821" s="27">
        <f t="shared" si="280"/>
        <v>10.4125</v>
      </c>
      <c r="L1821" s="27">
        <f t="shared" si="281"/>
        <v>10.4125</v>
      </c>
      <c r="M1821" s="26">
        <f>(INDEX(pesos!A:B,MATCH(L1821,pesos!A:A,1),2))</f>
        <v>16200</v>
      </c>
      <c r="N1821" s="26">
        <f>+R1821*'COSTOS VARIOS'!$O$1</f>
        <v>47500</v>
      </c>
      <c r="O1821" s="26">
        <f>+R1821*'COSTOS VARIOS'!$O$2</f>
        <v>1025</v>
      </c>
      <c r="P1821" s="26">
        <f>+R1821*'COSTOS VARIOS'!$O$3</f>
        <v>3750</v>
      </c>
      <c r="Q1821" s="26">
        <v>1</v>
      </c>
      <c r="R1821" s="26">
        <f t="shared" si="282"/>
        <v>250000</v>
      </c>
      <c r="S1821" s="25">
        <f t="shared" si="283"/>
        <v>542455</v>
      </c>
      <c r="T1821" s="28">
        <f t="shared" si="284"/>
        <v>1.0645030463356409</v>
      </c>
      <c r="U1821" s="29">
        <f t="shared" si="285"/>
        <v>1119900</v>
      </c>
      <c r="V1821" s="26">
        <f>+INDEX('LISTA DE PRECIOS EKM '!A:K,MATCH('Precios ML'!B1821,'LISTA DE PRECIOS EKM '!A:A,0),8)</f>
        <v>1119900</v>
      </c>
      <c r="W1821" s="26">
        <f t="shared" si="286"/>
        <v>1119900</v>
      </c>
      <c r="X1821" s="26">
        <f t="shared" si="287"/>
        <v>0</v>
      </c>
      <c r="Y1821" s="26"/>
      <c r="Z1821" s="26">
        <f t="shared" si="288"/>
        <v>1119900</v>
      </c>
      <c r="AA1821" s="30">
        <f t="shared" si="289"/>
        <v>3.4795999999999996</v>
      </c>
    </row>
    <row r="1822" spans="1:27">
      <c r="A1822" s="20" t="s">
        <v>6683</v>
      </c>
      <c r="B1822" s="20" t="s">
        <v>6684</v>
      </c>
      <c r="C1822" s="25">
        <v>260000</v>
      </c>
      <c r="D1822" s="22">
        <v>85</v>
      </c>
      <c r="E1822" s="22">
        <v>49</v>
      </c>
      <c r="F1822" s="22">
        <v>40</v>
      </c>
      <c r="G1822" s="22">
        <v>16000</v>
      </c>
      <c r="H1822" s="22" t="s">
        <v>5088</v>
      </c>
      <c r="I1822" s="26">
        <f>+IF(H1822='COSTOS VARIOS'!$C$1,'COSTOS VARIOS'!$C$2*'Precios ML'!V1822,'COSTOS VARIOS'!$B$2*'Precios ML'!V1822)</f>
        <v>233980</v>
      </c>
      <c r="J1822" s="22">
        <v>0</v>
      </c>
      <c r="K1822" s="27">
        <f t="shared" si="280"/>
        <v>10.4125</v>
      </c>
      <c r="L1822" s="27">
        <f t="shared" si="281"/>
        <v>10.4125</v>
      </c>
      <c r="M1822" s="26">
        <f>(INDEX(pesos!A:B,MATCH(L1822,pesos!A:A,1),2))</f>
        <v>16200</v>
      </c>
      <c r="N1822" s="26">
        <f>+R1822*'COSTOS VARIOS'!$O$1</f>
        <v>49400</v>
      </c>
      <c r="O1822" s="26">
        <f>+R1822*'COSTOS VARIOS'!$O$2</f>
        <v>1066</v>
      </c>
      <c r="P1822" s="26">
        <f>+R1822*'COSTOS VARIOS'!$O$3</f>
        <v>3900</v>
      </c>
      <c r="Q1822" s="26">
        <v>1</v>
      </c>
      <c r="R1822" s="26">
        <f t="shared" si="282"/>
        <v>260000</v>
      </c>
      <c r="S1822" s="25">
        <f t="shared" si="283"/>
        <v>564546</v>
      </c>
      <c r="T1822" s="28">
        <f t="shared" si="284"/>
        <v>1.0722846322531732</v>
      </c>
      <c r="U1822" s="29">
        <f t="shared" si="285"/>
        <v>1169900</v>
      </c>
      <c r="V1822" s="26">
        <f>+INDEX('LISTA DE PRECIOS EKM '!A:K,MATCH('Precios ML'!B1822,'LISTA DE PRECIOS EKM '!A:A,0),8)</f>
        <v>1169900</v>
      </c>
      <c r="W1822" s="26">
        <f t="shared" si="286"/>
        <v>1169900</v>
      </c>
      <c r="X1822" s="26">
        <f t="shared" si="287"/>
        <v>0</v>
      </c>
      <c r="Y1822" s="26"/>
      <c r="Z1822" s="26">
        <f t="shared" si="288"/>
        <v>1169900</v>
      </c>
      <c r="AA1822" s="30">
        <f t="shared" si="289"/>
        <v>3.4996153846153844</v>
      </c>
    </row>
    <row r="1823" spans="1:27">
      <c r="A1823" s="20" t="s">
        <v>6683</v>
      </c>
      <c r="B1823" s="20" t="s">
        <v>6684</v>
      </c>
      <c r="C1823" s="25">
        <v>260000</v>
      </c>
      <c r="D1823" s="22">
        <v>85</v>
      </c>
      <c r="E1823" s="22">
        <v>49</v>
      </c>
      <c r="F1823" s="22">
        <v>40</v>
      </c>
      <c r="G1823" s="22">
        <v>16000</v>
      </c>
      <c r="H1823" s="22" t="s">
        <v>5088</v>
      </c>
      <c r="I1823" s="26">
        <f>+IF(H1823='COSTOS VARIOS'!$C$1,'COSTOS VARIOS'!$C$2*'Precios ML'!V1823,'COSTOS VARIOS'!$B$2*'Precios ML'!V1823)</f>
        <v>233980</v>
      </c>
      <c r="J1823" s="22">
        <v>0</v>
      </c>
      <c r="K1823" s="27">
        <f t="shared" si="280"/>
        <v>10.4125</v>
      </c>
      <c r="L1823" s="27">
        <f t="shared" si="281"/>
        <v>10.4125</v>
      </c>
      <c r="M1823" s="26">
        <f>(INDEX(pesos!A:B,MATCH(L1823,pesos!A:A,1),2))</f>
        <v>16200</v>
      </c>
      <c r="N1823" s="26">
        <f>+R1823*'COSTOS VARIOS'!$O$1</f>
        <v>49400</v>
      </c>
      <c r="O1823" s="26">
        <f>+R1823*'COSTOS VARIOS'!$O$2</f>
        <v>1066</v>
      </c>
      <c r="P1823" s="26">
        <f>+R1823*'COSTOS VARIOS'!$O$3</f>
        <v>3900</v>
      </c>
      <c r="Q1823" s="26">
        <v>1</v>
      </c>
      <c r="R1823" s="26">
        <f t="shared" si="282"/>
        <v>260000</v>
      </c>
      <c r="S1823" s="25">
        <f t="shared" si="283"/>
        <v>564546</v>
      </c>
      <c r="T1823" s="28">
        <f t="shared" si="284"/>
        <v>1.0722846322531732</v>
      </c>
      <c r="U1823" s="29">
        <f t="shared" si="285"/>
        <v>1169900</v>
      </c>
      <c r="V1823" s="26">
        <f>+INDEX('LISTA DE PRECIOS EKM '!A:K,MATCH('Precios ML'!B1823,'LISTA DE PRECIOS EKM '!A:A,0),8)</f>
        <v>1169900</v>
      </c>
      <c r="W1823" s="26">
        <f t="shared" si="286"/>
        <v>1169900</v>
      </c>
      <c r="X1823" s="26">
        <f t="shared" si="287"/>
        <v>0</v>
      </c>
      <c r="Y1823" s="26"/>
      <c r="Z1823" s="26">
        <f t="shared" si="288"/>
        <v>1169900</v>
      </c>
      <c r="AA1823" s="30">
        <f t="shared" si="289"/>
        <v>3.4996153846153844</v>
      </c>
    </row>
    <row r="1824" spans="1:27">
      <c r="A1824" s="20" t="s">
        <v>6685</v>
      </c>
      <c r="B1824" s="20" t="s">
        <v>6686</v>
      </c>
      <c r="C1824" s="25">
        <v>260000</v>
      </c>
      <c r="D1824" s="22">
        <v>85</v>
      </c>
      <c r="E1824" s="22">
        <v>49</v>
      </c>
      <c r="F1824" s="22">
        <v>40</v>
      </c>
      <c r="G1824" s="22">
        <v>16000</v>
      </c>
      <c r="H1824" s="22" t="s">
        <v>5088</v>
      </c>
      <c r="I1824" s="26">
        <f>+IF(H1824='COSTOS VARIOS'!$C$1,'COSTOS VARIOS'!$C$2*'Precios ML'!V1824,'COSTOS VARIOS'!$B$2*'Precios ML'!V1824)</f>
        <v>233980</v>
      </c>
      <c r="J1824" s="22">
        <v>0</v>
      </c>
      <c r="K1824" s="27">
        <f t="shared" si="280"/>
        <v>10.4125</v>
      </c>
      <c r="L1824" s="27">
        <f t="shared" si="281"/>
        <v>10.4125</v>
      </c>
      <c r="M1824" s="26">
        <f>(INDEX(pesos!A:B,MATCH(L1824,pesos!A:A,1),2))</f>
        <v>16200</v>
      </c>
      <c r="N1824" s="26">
        <f>+R1824*'COSTOS VARIOS'!$O$1</f>
        <v>49400</v>
      </c>
      <c r="O1824" s="26">
        <f>+R1824*'COSTOS VARIOS'!$O$2</f>
        <v>1066</v>
      </c>
      <c r="P1824" s="26">
        <f>+R1824*'COSTOS VARIOS'!$O$3</f>
        <v>3900</v>
      </c>
      <c r="Q1824" s="26">
        <v>1</v>
      </c>
      <c r="R1824" s="26">
        <f t="shared" si="282"/>
        <v>260000</v>
      </c>
      <c r="S1824" s="25">
        <f t="shared" si="283"/>
        <v>564546</v>
      </c>
      <c r="T1824" s="28">
        <f t="shared" si="284"/>
        <v>1.0722846322531732</v>
      </c>
      <c r="U1824" s="29">
        <f t="shared" si="285"/>
        <v>1169900</v>
      </c>
      <c r="V1824" s="26">
        <f>+INDEX('LISTA DE PRECIOS EKM '!A:K,MATCH('Precios ML'!B1824,'LISTA DE PRECIOS EKM '!A:A,0),8)</f>
        <v>1169900</v>
      </c>
      <c r="W1824" s="26">
        <f t="shared" si="286"/>
        <v>1169900</v>
      </c>
      <c r="X1824" s="26">
        <f t="shared" si="287"/>
        <v>0</v>
      </c>
      <c r="Y1824" s="26"/>
      <c r="Z1824" s="26">
        <f t="shared" si="288"/>
        <v>1169900</v>
      </c>
      <c r="AA1824" s="30">
        <f t="shared" si="289"/>
        <v>3.4996153846153844</v>
      </c>
    </row>
    <row r="1825" spans="1:27">
      <c r="A1825" s="20" t="s">
        <v>6685</v>
      </c>
      <c r="B1825" s="20" t="s">
        <v>6686</v>
      </c>
      <c r="C1825" s="25">
        <v>260000</v>
      </c>
      <c r="D1825" s="22">
        <v>85</v>
      </c>
      <c r="E1825" s="22">
        <v>49</v>
      </c>
      <c r="F1825" s="22">
        <v>40</v>
      </c>
      <c r="G1825" s="22">
        <v>16000</v>
      </c>
      <c r="H1825" s="22" t="s">
        <v>5088</v>
      </c>
      <c r="I1825" s="26">
        <f>+IF(H1825='COSTOS VARIOS'!$C$1,'COSTOS VARIOS'!$C$2*'Precios ML'!V1825,'COSTOS VARIOS'!$B$2*'Precios ML'!V1825)</f>
        <v>233980</v>
      </c>
      <c r="J1825" s="22">
        <v>0</v>
      </c>
      <c r="K1825" s="27">
        <f t="shared" si="280"/>
        <v>10.4125</v>
      </c>
      <c r="L1825" s="27">
        <f t="shared" si="281"/>
        <v>10.4125</v>
      </c>
      <c r="M1825" s="26">
        <f>(INDEX(pesos!A:B,MATCH(L1825,pesos!A:A,1),2))</f>
        <v>16200</v>
      </c>
      <c r="N1825" s="26">
        <f>+R1825*'COSTOS VARIOS'!$O$1</f>
        <v>49400</v>
      </c>
      <c r="O1825" s="26">
        <f>+R1825*'COSTOS VARIOS'!$O$2</f>
        <v>1066</v>
      </c>
      <c r="P1825" s="26">
        <f>+R1825*'COSTOS VARIOS'!$O$3</f>
        <v>3900</v>
      </c>
      <c r="Q1825" s="26">
        <v>1</v>
      </c>
      <c r="R1825" s="26">
        <f t="shared" si="282"/>
        <v>260000</v>
      </c>
      <c r="S1825" s="25">
        <f t="shared" si="283"/>
        <v>564546</v>
      </c>
      <c r="T1825" s="28">
        <f t="shared" si="284"/>
        <v>1.0722846322531732</v>
      </c>
      <c r="U1825" s="29">
        <f t="shared" si="285"/>
        <v>1169900</v>
      </c>
      <c r="V1825" s="26">
        <f>+INDEX('LISTA DE PRECIOS EKM '!A:K,MATCH('Precios ML'!B1825,'LISTA DE PRECIOS EKM '!A:A,0),8)</f>
        <v>1169900</v>
      </c>
      <c r="W1825" s="26">
        <f t="shared" si="286"/>
        <v>1169900</v>
      </c>
      <c r="X1825" s="26">
        <f t="shared" si="287"/>
        <v>0</v>
      </c>
      <c r="Y1825" s="26"/>
      <c r="Z1825" s="26">
        <f t="shared" si="288"/>
        <v>1169900</v>
      </c>
      <c r="AA1825" s="30">
        <f t="shared" si="289"/>
        <v>3.4996153846153844</v>
      </c>
    </row>
    <row r="1826" spans="1:27">
      <c r="A1826" s="20" t="s">
        <v>6687</v>
      </c>
      <c r="B1826" s="20" t="s">
        <v>6688</v>
      </c>
      <c r="C1826" s="25">
        <v>1100000</v>
      </c>
      <c r="D1826" s="22">
        <v>85</v>
      </c>
      <c r="E1826" s="22">
        <v>49</v>
      </c>
      <c r="F1826" s="22">
        <v>40</v>
      </c>
      <c r="G1826" s="22">
        <v>16000</v>
      </c>
      <c r="H1826" s="22" t="s">
        <v>5088</v>
      </c>
      <c r="I1826" s="26">
        <f>+IF(H1826='COSTOS VARIOS'!$C$1,'COSTOS VARIOS'!$C$2*'Precios ML'!V1826,'COSTOS VARIOS'!$B$2*'Precios ML'!V1826)</f>
        <v>561980</v>
      </c>
      <c r="J1826" s="22">
        <v>0</v>
      </c>
      <c r="K1826" s="27">
        <f t="shared" si="280"/>
        <v>10.4125</v>
      </c>
      <c r="L1826" s="27">
        <f t="shared" si="281"/>
        <v>10.4125</v>
      </c>
      <c r="M1826" s="26">
        <f>(INDEX(pesos!A:B,MATCH(L1826,pesos!A:A,1),2))</f>
        <v>16200</v>
      </c>
      <c r="N1826" s="26">
        <f>+R1826*'COSTOS VARIOS'!$O$1</f>
        <v>209000</v>
      </c>
      <c r="O1826" s="26">
        <f>+R1826*'COSTOS VARIOS'!$O$2</f>
        <v>4510</v>
      </c>
      <c r="P1826" s="26">
        <f>+R1826*'COSTOS VARIOS'!$O$3</f>
        <v>16500</v>
      </c>
      <c r="Q1826" s="26">
        <v>1</v>
      </c>
      <c r="R1826" s="26">
        <f t="shared" si="282"/>
        <v>1100000</v>
      </c>
      <c r="S1826" s="25">
        <f t="shared" si="283"/>
        <v>1908190</v>
      </c>
      <c r="T1826" s="28">
        <f t="shared" si="284"/>
        <v>0.47254728302737159</v>
      </c>
      <c r="U1826" s="29">
        <f t="shared" si="285"/>
        <v>2809900</v>
      </c>
      <c r="V1826" s="26">
        <f>+INDEX('LISTA DE PRECIOS EKM '!A:K,MATCH('Precios ML'!B1826,'LISTA DE PRECIOS EKM '!A:A,0),8)</f>
        <v>2809900</v>
      </c>
      <c r="W1826" s="26">
        <f t="shared" si="286"/>
        <v>2809900</v>
      </c>
      <c r="X1826" s="26">
        <f t="shared" si="287"/>
        <v>0</v>
      </c>
      <c r="Y1826" s="26"/>
      <c r="Z1826" s="26">
        <f t="shared" si="288"/>
        <v>2809900</v>
      </c>
      <c r="AA1826" s="30">
        <f t="shared" si="289"/>
        <v>1.5544545454545453</v>
      </c>
    </row>
    <row r="1827" spans="1:27">
      <c r="A1827" s="20" t="s">
        <v>6687</v>
      </c>
      <c r="B1827" s="20" t="s">
        <v>6688</v>
      </c>
      <c r="C1827" s="25">
        <v>1100000</v>
      </c>
      <c r="D1827" s="22">
        <v>85</v>
      </c>
      <c r="E1827" s="22">
        <v>49</v>
      </c>
      <c r="F1827" s="22">
        <v>40</v>
      </c>
      <c r="G1827" s="22">
        <v>16000</v>
      </c>
      <c r="H1827" s="22" t="s">
        <v>5088</v>
      </c>
      <c r="I1827" s="26">
        <f>+IF(H1827='COSTOS VARIOS'!$C$1,'COSTOS VARIOS'!$C$2*'Precios ML'!V1827,'COSTOS VARIOS'!$B$2*'Precios ML'!V1827)</f>
        <v>561980</v>
      </c>
      <c r="J1827" s="22">
        <v>0</v>
      </c>
      <c r="K1827" s="27">
        <f t="shared" si="280"/>
        <v>10.4125</v>
      </c>
      <c r="L1827" s="27">
        <f t="shared" si="281"/>
        <v>10.4125</v>
      </c>
      <c r="M1827" s="26">
        <f>(INDEX(pesos!A:B,MATCH(L1827,pesos!A:A,1),2))</f>
        <v>16200</v>
      </c>
      <c r="N1827" s="26">
        <f>+R1827*'COSTOS VARIOS'!$O$1</f>
        <v>209000</v>
      </c>
      <c r="O1827" s="26">
        <f>+R1827*'COSTOS VARIOS'!$O$2</f>
        <v>4510</v>
      </c>
      <c r="P1827" s="26">
        <f>+R1827*'COSTOS VARIOS'!$O$3</f>
        <v>16500</v>
      </c>
      <c r="Q1827" s="26">
        <v>1</v>
      </c>
      <c r="R1827" s="26">
        <f t="shared" si="282"/>
        <v>1100000</v>
      </c>
      <c r="S1827" s="25">
        <f t="shared" si="283"/>
        <v>1908190</v>
      </c>
      <c r="T1827" s="28">
        <f t="shared" si="284"/>
        <v>0.47254728302737159</v>
      </c>
      <c r="U1827" s="29">
        <f t="shared" si="285"/>
        <v>2809900</v>
      </c>
      <c r="V1827" s="26">
        <f>+INDEX('LISTA DE PRECIOS EKM '!A:K,MATCH('Precios ML'!B1827,'LISTA DE PRECIOS EKM '!A:A,0),8)</f>
        <v>2809900</v>
      </c>
      <c r="W1827" s="26">
        <f t="shared" si="286"/>
        <v>2809900</v>
      </c>
      <c r="X1827" s="26">
        <f t="shared" si="287"/>
        <v>0</v>
      </c>
      <c r="Y1827" s="26"/>
      <c r="Z1827" s="26">
        <f t="shared" si="288"/>
        <v>2809900</v>
      </c>
      <c r="AA1827" s="30">
        <f t="shared" si="289"/>
        <v>1.5544545454545453</v>
      </c>
    </row>
    <row r="1828" spans="1:27">
      <c r="A1828" s="20" t="s">
        <v>6689</v>
      </c>
      <c r="B1828" s="20" t="s">
        <v>6690</v>
      </c>
      <c r="C1828" s="25">
        <v>1100000</v>
      </c>
      <c r="D1828" s="22">
        <v>85</v>
      </c>
      <c r="E1828" s="22">
        <v>49</v>
      </c>
      <c r="F1828" s="22">
        <v>40</v>
      </c>
      <c r="G1828" s="22">
        <v>16000</v>
      </c>
      <c r="H1828" s="22" t="s">
        <v>5088</v>
      </c>
      <c r="I1828" s="26">
        <f>+IF(H1828='COSTOS VARIOS'!$C$1,'COSTOS VARIOS'!$C$2*'Precios ML'!V1828,'COSTOS VARIOS'!$B$2*'Precios ML'!V1828)</f>
        <v>561980</v>
      </c>
      <c r="J1828" s="22">
        <v>0</v>
      </c>
      <c r="K1828" s="27">
        <f t="shared" si="280"/>
        <v>10.4125</v>
      </c>
      <c r="L1828" s="27">
        <f t="shared" si="281"/>
        <v>10.4125</v>
      </c>
      <c r="M1828" s="26">
        <f>(INDEX(pesos!A:B,MATCH(L1828,pesos!A:A,1),2))</f>
        <v>16200</v>
      </c>
      <c r="N1828" s="26">
        <f>+R1828*'COSTOS VARIOS'!$O$1</f>
        <v>209000</v>
      </c>
      <c r="O1828" s="26">
        <f>+R1828*'COSTOS VARIOS'!$O$2</f>
        <v>4510</v>
      </c>
      <c r="P1828" s="26">
        <f>+R1828*'COSTOS VARIOS'!$O$3</f>
        <v>16500</v>
      </c>
      <c r="Q1828" s="26">
        <v>1</v>
      </c>
      <c r="R1828" s="26">
        <f t="shared" si="282"/>
        <v>1100000</v>
      </c>
      <c r="S1828" s="25">
        <f t="shared" si="283"/>
        <v>1908190</v>
      </c>
      <c r="T1828" s="28">
        <f t="shared" si="284"/>
        <v>0.47254728302737159</v>
      </c>
      <c r="U1828" s="29">
        <f t="shared" si="285"/>
        <v>2809900</v>
      </c>
      <c r="V1828" s="26">
        <f>+INDEX('LISTA DE PRECIOS EKM '!A:K,MATCH('Precios ML'!B1828,'LISTA DE PRECIOS EKM '!A:A,0),8)</f>
        <v>2809900</v>
      </c>
      <c r="W1828" s="26">
        <f t="shared" si="286"/>
        <v>2809900</v>
      </c>
      <c r="X1828" s="26">
        <f t="shared" si="287"/>
        <v>0</v>
      </c>
      <c r="Y1828" s="26"/>
      <c r="Z1828" s="26">
        <f t="shared" si="288"/>
        <v>2809900</v>
      </c>
      <c r="AA1828" s="30">
        <f t="shared" si="289"/>
        <v>1.5544545454545453</v>
      </c>
    </row>
    <row r="1829" spans="1:27">
      <c r="A1829" s="20" t="s">
        <v>6689</v>
      </c>
      <c r="B1829" s="20" t="s">
        <v>6690</v>
      </c>
      <c r="C1829" s="25">
        <v>1100000</v>
      </c>
      <c r="D1829" s="22">
        <v>85</v>
      </c>
      <c r="E1829" s="22">
        <v>49</v>
      </c>
      <c r="F1829" s="22">
        <v>40</v>
      </c>
      <c r="G1829" s="22">
        <v>16000</v>
      </c>
      <c r="H1829" s="22" t="s">
        <v>5088</v>
      </c>
      <c r="I1829" s="26">
        <f>+IF(H1829='COSTOS VARIOS'!$C$1,'COSTOS VARIOS'!$C$2*'Precios ML'!V1829,'COSTOS VARIOS'!$B$2*'Precios ML'!V1829)</f>
        <v>561980</v>
      </c>
      <c r="J1829" s="22">
        <v>0</v>
      </c>
      <c r="K1829" s="27">
        <f t="shared" si="280"/>
        <v>10.4125</v>
      </c>
      <c r="L1829" s="27">
        <f t="shared" si="281"/>
        <v>10.4125</v>
      </c>
      <c r="M1829" s="26">
        <f>(INDEX(pesos!A:B,MATCH(L1829,pesos!A:A,1),2))</f>
        <v>16200</v>
      </c>
      <c r="N1829" s="26">
        <f>+R1829*'COSTOS VARIOS'!$O$1</f>
        <v>209000</v>
      </c>
      <c r="O1829" s="26">
        <f>+R1829*'COSTOS VARIOS'!$O$2</f>
        <v>4510</v>
      </c>
      <c r="P1829" s="26">
        <f>+R1829*'COSTOS VARIOS'!$O$3</f>
        <v>16500</v>
      </c>
      <c r="Q1829" s="26">
        <v>1</v>
      </c>
      <c r="R1829" s="26">
        <f t="shared" si="282"/>
        <v>1100000</v>
      </c>
      <c r="S1829" s="25">
        <f t="shared" si="283"/>
        <v>1908190</v>
      </c>
      <c r="T1829" s="28">
        <f t="shared" si="284"/>
        <v>0.47254728302737159</v>
      </c>
      <c r="U1829" s="29">
        <f t="shared" si="285"/>
        <v>2809900</v>
      </c>
      <c r="V1829" s="26">
        <f>+INDEX('LISTA DE PRECIOS EKM '!A:K,MATCH('Precios ML'!B1829,'LISTA DE PRECIOS EKM '!A:A,0),8)</f>
        <v>2809900</v>
      </c>
      <c r="W1829" s="26">
        <f t="shared" si="286"/>
        <v>2809900</v>
      </c>
      <c r="X1829" s="26">
        <f t="shared" si="287"/>
        <v>0</v>
      </c>
      <c r="Y1829" s="26"/>
      <c r="Z1829" s="26">
        <f t="shared" si="288"/>
        <v>2809900</v>
      </c>
      <c r="AA1829" s="30">
        <f t="shared" si="289"/>
        <v>1.5544545454545453</v>
      </c>
    </row>
    <row r="1830" spans="1:27">
      <c r="A1830" s="20" t="s">
        <v>6691</v>
      </c>
      <c r="B1830" s="20" t="s">
        <v>6692</v>
      </c>
      <c r="C1830" s="25">
        <v>1100000</v>
      </c>
      <c r="D1830" s="22">
        <v>85</v>
      </c>
      <c r="E1830" s="22">
        <v>49</v>
      </c>
      <c r="F1830" s="22">
        <v>40</v>
      </c>
      <c r="G1830" s="22">
        <v>16000</v>
      </c>
      <c r="H1830" s="22" t="s">
        <v>5088</v>
      </c>
      <c r="I1830" s="26">
        <f>+IF(H1830='COSTOS VARIOS'!$C$1,'COSTOS VARIOS'!$C$2*'Precios ML'!V1830,'COSTOS VARIOS'!$B$2*'Precios ML'!V1830)</f>
        <v>561980</v>
      </c>
      <c r="J1830" s="22">
        <v>0</v>
      </c>
      <c r="K1830" s="27">
        <f t="shared" si="280"/>
        <v>10.4125</v>
      </c>
      <c r="L1830" s="27">
        <f t="shared" si="281"/>
        <v>10.4125</v>
      </c>
      <c r="M1830" s="26">
        <f>(INDEX(pesos!A:B,MATCH(L1830,pesos!A:A,1),2))</f>
        <v>16200</v>
      </c>
      <c r="N1830" s="26">
        <f>+R1830*'COSTOS VARIOS'!$O$1</f>
        <v>209000</v>
      </c>
      <c r="O1830" s="26">
        <f>+R1830*'COSTOS VARIOS'!$O$2</f>
        <v>4510</v>
      </c>
      <c r="P1830" s="26">
        <f>+R1830*'COSTOS VARIOS'!$O$3</f>
        <v>16500</v>
      </c>
      <c r="Q1830" s="26">
        <v>1</v>
      </c>
      <c r="R1830" s="26">
        <f t="shared" si="282"/>
        <v>1100000</v>
      </c>
      <c r="S1830" s="25">
        <f t="shared" si="283"/>
        <v>1908190</v>
      </c>
      <c r="T1830" s="28">
        <f t="shared" si="284"/>
        <v>0.47254728302737159</v>
      </c>
      <c r="U1830" s="29">
        <f t="shared" si="285"/>
        <v>2809900</v>
      </c>
      <c r="V1830" s="26">
        <f>+INDEX('LISTA DE PRECIOS EKM '!A:K,MATCH('Precios ML'!B1830,'LISTA DE PRECIOS EKM '!A:A,0),8)</f>
        <v>2809900</v>
      </c>
      <c r="W1830" s="26">
        <f t="shared" si="286"/>
        <v>2809900</v>
      </c>
      <c r="X1830" s="26">
        <f t="shared" si="287"/>
        <v>0</v>
      </c>
      <c r="Y1830" s="26"/>
      <c r="Z1830" s="26">
        <f t="shared" si="288"/>
        <v>2809900</v>
      </c>
      <c r="AA1830" s="30">
        <f t="shared" si="289"/>
        <v>1.5544545454545453</v>
      </c>
    </row>
    <row r="1831" spans="1:27">
      <c r="A1831" s="20" t="s">
        <v>6691</v>
      </c>
      <c r="B1831" s="20" t="s">
        <v>6692</v>
      </c>
      <c r="C1831" s="25">
        <v>1100000</v>
      </c>
      <c r="D1831" s="22">
        <v>85</v>
      </c>
      <c r="E1831" s="22">
        <v>49</v>
      </c>
      <c r="F1831" s="22">
        <v>40</v>
      </c>
      <c r="G1831" s="22">
        <v>16000</v>
      </c>
      <c r="H1831" s="22" t="s">
        <v>5088</v>
      </c>
      <c r="I1831" s="26">
        <f>+IF(H1831='COSTOS VARIOS'!$C$1,'COSTOS VARIOS'!$C$2*'Precios ML'!V1831,'COSTOS VARIOS'!$B$2*'Precios ML'!V1831)</f>
        <v>561980</v>
      </c>
      <c r="J1831" s="22">
        <v>0</v>
      </c>
      <c r="K1831" s="27">
        <f t="shared" si="280"/>
        <v>10.4125</v>
      </c>
      <c r="L1831" s="27">
        <f t="shared" si="281"/>
        <v>10.4125</v>
      </c>
      <c r="M1831" s="26">
        <f>(INDEX(pesos!A:B,MATCH(L1831,pesos!A:A,1),2))</f>
        <v>16200</v>
      </c>
      <c r="N1831" s="26">
        <f>+R1831*'COSTOS VARIOS'!$O$1</f>
        <v>209000</v>
      </c>
      <c r="O1831" s="26">
        <f>+R1831*'COSTOS VARIOS'!$O$2</f>
        <v>4510</v>
      </c>
      <c r="P1831" s="26">
        <f>+R1831*'COSTOS VARIOS'!$O$3</f>
        <v>16500</v>
      </c>
      <c r="Q1831" s="26">
        <v>1</v>
      </c>
      <c r="R1831" s="26">
        <f t="shared" si="282"/>
        <v>1100000</v>
      </c>
      <c r="S1831" s="25">
        <f t="shared" si="283"/>
        <v>1908190</v>
      </c>
      <c r="T1831" s="28">
        <f t="shared" si="284"/>
        <v>0.47254728302737159</v>
      </c>
      <c r="U1831" s="29">
        <f t="shared" si="285"/>
        <v>2809900</v>
      </c>
      <c r="V1831" s="26">
        <f>+INDEX('LISTA DE PRECIOS EKM '!A:K,MATCH('Precios ML'!B1831,'LISTA DE PRECIOS EKM '!A:A,0),8)</f>
        <v>2809900</v>
      </c>
      <c r="W1831" s="26">
        <f t="shared" si="286"/>
        <v>2809900</v>
      </c>
      <c r="X1831" s="26">
        <f t="shared" si="287"/>
        <v>0</v>
      </c>
      <c r="Y1831" s="26"/>
      <c r="Z1831" s="26">
        <f t="shared" si="288"/>
        <v>2809900</v>
      </c>
      <c r="AA1831" s="30">
        <f t="shared" si="289"/>
        <v>1.5544545454545453</v>
      </c>
    </row>
    <row r="1832" spans="1:27">
      <c r="A1832" s="20" t="s">
        <v>6693</v>
      </c>
      <c r="B1832" s="20" t="s">
        <v>6694</v>
      </c>
      <c r="C1832" s="25">
        <v>900000</v>
      </c>
      <c r="D1832" s="22">
        <v>85</v>
      </c>
      <c r="E1832" s="22">
        <v>49</v>
      </c>
      <c r="F1832" s="22">
        <v>40</v>
      </c>
      <c r="G1832" s="22">
        <v>16000</v>
      </c>
      <c r="H1832" s="22" t="s">
        <v>5088</v>
      </c>
      <c r="I1832" s="26">
        <f>+IF(H1832='COSTOS VARIOS'!$C$1,'COSTOS VARIOS'!$C$2*'Precios ML'!V1832,'COSTOS VARIOS'!$B$2*'Precios ML'!V1832)</f>
        <v>357980</v>
      </c>
      <c r="J1832" s="22">
        <v>0</v>
      </c>
      <c r="K1832" s="27">
        <f t="shared" si="280"/>
        <v>10.4125</v>
      </c>
      <c r="L1832" s="27">
        <f t="shared" si="281"/>
        <v>10.4125</v>
      </c>
      <c r="M1832" s="26">
        <f>(INDEX(pesos!A:B,MATCH(L1832,pesos!A:A,1),2))</f>
        <v>16200</v>
      </c>
      <c r="N1832" s="26">
        <f>+R1832*'COSTOS VARIOS'!$O$1</f>
        <v>171000</v>
      </c>
      <c r="O1832" s="26">
        <f>+R1832*'COSTOS VARIOS'!$O$2</f>
        <v>3690.0000000000005</v>
      </c>
      <c r="P1832" s="26">
        <f>+R1832*'COSTOS VARIOS'!$O$3</f>
        <v>13500</v>
      </c>
      <c r="Q1832" s="26">
        <v>1</v>
      </c>
      <c r="R1832" s="26">
        <f t="shared" si="282"/>
        <v>900000</v>
      </c>
      <c r="S1832" s="25">
        <f t="shared" si="283"/>
        <v>1462370</v>
      </c>
      <c r="T1832" s="28">
        <f t="shared" si="284"/>
        <v>0.22397204537839266</v>
      </c>
      <c r="U1832" s="29">
        <f t="shared" si="285"/>
        <v>1789900</v>
      </c>
      <c r="V1832" s="26">
        <f>+INDEX('LISTA DE PRECIOS EKM '!A:K,MATCH('Precios ML'!B1832,'LISTA DE PRECIOS EKM '!A:A,0),8)</f>
        <v>1789900</v>
      </c>
      <c r="W1832" s="26">
        <f t="shared" si="286"/>
        <v>1789900</v>
      </c>
      <c r="X1832" s="26">
        <f t="shared" si="287"/>
        <v>0</v>
      </c>
      <c r="Y1832" s="26"/>
      <c r="Z1832" s="26">
        <f t="shared" si="288"/>
        <v>1789900</v>
      </c>
      <c r="AA1832" s="30">
        <f t="shared" si="289"/>
        <v>0.98877777777777776</v>
      </c>
    </row>
    <row r="1833" spans="1:27">
      <c r="A1833" s="20" t="s">
        <v>6693</v>
      </c>
      <c r="B1833" s="20" t="s">
        <v>6694</v>
      </c>
      <c r="C1833" s="25">
        <v>900000</v>
      </c>
      <c r="D1833" s="22">
        <v>85</v>
      </c>
      <c r="E1833" s="22">
        <v>49</v>
      </c>
      <c r="F1833" s="22">
        <v>40</v>
      </c>
      <c r="G1833" s="22">
        <v>16000</v>
      </c>
      <c r="H1833" s="22" t="s">
        <v>5088</v>
      </c>
      <c r="I1833" s="26">
        <f>+IF(H1833='COSTOS VARIOS'!$C$1,'COSTOS VARIOS'!$C$2*'Precios ML'!V1833,'COSTOS VARIOS'!$B$2*'Precios ML'!V1833)</f>
        <v>357980</v>
      </c>
      <c r="J1833" s="22">
        <v>0</v>
      </c>
      <c r="K1833" s="27">
        <f t="shared" si="280"/>
        <v>10.4125</v>
      </c>
      <c r="L1833" s="27">
        <f t="shared" si="281"/>
        <v>10.4125</v>
      </c>
      <c r="M1833" s="26">
        <f>(INDEX(pesos!A:B,MATCH(L1833,pesos!A:A,1),2))</f>
        <v>16200</v>
      </c>
      <c r="N1833" s="26">
        <f>+R1833*'COSTOS VARIOS'!$O$1</f>
        <v>171000</v>
      </c>
      <c r="O1833" s="26">
        <f>+R1833*'COSTOS VARIOS'!$O$2</f>
        <v>3690.0000000000005</v>
      </c>
      <c r="P1833" s="26">
        <f>+R1833*'COSTOS VARIOS'!$O$3</f>
        <v>13500</v>
      </c>
      <c r="Q1833" s="26">
        <v>1</v>
      </c>
      <c r="R1833" s="26">
        <f t="shared" si="282"/>
        <v>900000</v>
      </c>
      <c r="S1833" s="25">
        <f t="shared" si="283"/>
        <v>1462370</v>
      </c>
      <c r="T1833" s="28">
        <f t="shared" si="284"/>
        <v>0.22397204537839266</v>
      </c>
      <c r="U1833" s="29">
        <f t="shared" si="285"/>
        <v>1789900</v>
      </c>
      <c r="V1833" s="26">
        <f>+INDEX('LISTA DE PRECIOS EKM '!A:K,MATCH('Precios ML'!B1833,'LISTA DE PRECIOS EKM '!A:A,0),8)</f>
        <v>1789900</v>
      </c>
      <c r="W1833" s="26">
        <f t="shared" si="286"/>
        <v>1789900</v>
      </c>
      <c r="X1833" s="26">
        <f t="shared" si="287"/>
        <v>0</v>
      </c>
      <c r="Y1833" s="26"/>
      <c r="Z1833" s="26">
        <f t="shared" si="288"/>
        <v>1789900</v>
      </c>
      <c r="AA1833" s="30">
        <f t="shared" si="289"/>
        <v>0.98877777777777776</v>
      </c>
    </row>
    <row r="1834" spans="1:27">
      <c r="A1834" s="20" t="s">
        <v>6695</v>
      </c>
      <c r="B1834" s="20" t="s">
        <v>6696</v>
      </c>
      <c r="C1834" s="25">
        <v>900000</v>
      </c>
      <c r="D1834" s="22">
        <v>85</v>
      </c>
      <c r="E1834" s="22">
        <v>49</v>
      </c>
      <c r="F1834" s="22">
        <v>40</v>
      </c>
      <c r="G1834" s="22">
        <v>16000</v>
      </c>
      <c r="H1834" s="22" t="s">
        <v>5088</v>
      </c>
      <c r="I1834" s="26">
        <f>+IF(H1834='COSTOS VARIOS'!$C$1,'COSTOS VARIOS'!$C$2*'Precios ML'!V1834,'COSTOS VARIOS'!$B$2*'Precios ML'!V1834)</f>
        <v>357980</v>
      </c>
      <c r="J1834" s="22">
        <v>0</v>
      </c>
      <c r="K1834" s="27">
        <f t="shared" si="280"/>
        <v>10.4125</v>
      </c>
      <c r="L1834" s="27">
        <f t="shared" si="281"/>
        <v>10.4125</v>
      </c>
      <c r="M1834" s="26">
        <f>(INDEX(pesos!A:B,MATCH(L1834,pesos!A:A,1),2))</f>
        <v>16200</v>
      </c>
      <c r="N1834" s="26">
        <f>+R1834*'COSTOS VARIOS'!$O$1</f>
        <v>171000</v>
      </c>
      <c r="O1834" s="26">
        <f>+R1834*'COSTOS VARIOS'!$O$2</f>
        <v>3690.0000000000005</v>
      </c>
      <c r="P1834" s="26">
        <f>+R1834*'COSTOS VARIOS'!$O$3</f>
        <v>13500</v>
      </c>
      <c r="Q1834" s="26">
        <v>1</v>
      </c>
      <c r="R1834" s="26">
        <f t="shared" si="282"/>
        <v>900000</v>
      </c>
      <c r="S1834" s="25">
        <f t="shared" si="283"/>
        <v>1462370</v>
      </c>
      <c r="T1834" s="28">
        <f t="shared" si="284"/>
        <v>0.22397204537839266</v>
      </c>
      <c r="U1834" s="29">
        <f t="shared" si="285"/>
        <v>1789900</v>
      </c>
      <c r="V1834" s="26">
        <f>+INDEX('LISTA DE PRECIOS EKM '!A:K,MATCH('Precios ML'!B1834,'LISTA DE PRECIOS EKM '!A:A,0),8)</f>
        <v>1789900</v>
      </c>
      <c r="W1834" s="26">
        <f t="shared" si="286"/>
        <v>1789900</v>
      </c>
      <c r="X1834" s="26">
        <f t="shared" si="287"/>
        <v>0</v>
      </c>
      <c r="Y1834" s="26"/>
      <c r="Z1834" s="26">
        <f t="shared" si="288"/>
        <v>1789900</v>
      </c>
      <c r="AA1834" s="30">
        <f t="shared" si="289"/>
        <v>0.98877777777777776</v>
      </c>
    </row>
    <row r="1835" spans="1:27">
      <c r="A1835" s="20" t="s">
        <v>6695</v>
      </c>
      <c r="B1835" s="20" t="s">
        <v>6696</v>
      </c>
      <c r="C1835" s="25">
        <v>900000</v>
      </c>
      <c r="D1835" s="22">
        <v>85</v>
      </c>
      <c r="E1835" s="22">
        <v>49</v>
      </c>
      <c r="F1835" s="22">
        <v>40</v>
      </c>
      <c r="G1835" s="22">
        <v>16000</v>
      </c>
      <c r="H1835" s="22" t="s">
        <v>5088</v>
      </c>
      <c r="I1835" s="26">
        <f>+IF(H1835='COSTOS VARIOS'!$C$1,'COSTOS VARIOS'!$C$2*'Precios ML'!V1835,'COSTOS VARIOS'!$B$2*'Precios ML'!V1835)</f>
        <v>357980</v>
      </c>
      <c r="J1835" s="22">
        <v>0</v>
      </c>
      <c r="K1835" s="27">
        <f t="shared" si="280"/>
        <v>10.4125</v>
      </c>
      <c r="L1835" s="27">
        <f t="shared" si="281"/>
        <v>10.4125</v>
      </c>
      <c r="M1835" s="26">
        <f>(INDEX(pesos!A:B,MATCH(L1835,pesos!A:A,1),2))</f>
        <v>16200</v>
      </c>
      <c r="N1835" s="26">
        <f>+R1835*'COSTOS VARIOS'!$O$1</f>
        <v>171000</v>
      </c>
      <c r="O1835" s="26">
        <f>+R1835*'COSTOS VARIOS'!$O$2</f>
        <v>3690.0000000000005</v>
      </c>
      <c r="P1835" s="26">
        <f>+R1835*'COSTOS VARIOS'!$O$3</f>
        <v>13500</v>
      </c>
      <c r="Q1835" s="26">
        <v>1</v>
      </c>
      <c r="R1835" s="26">
        <f t="shared" si="282"/>
        <v>900000</v>
      </c>
      <c r="S1835" s="25">
        <f t="shared" si="283"/>
        <v>1462370</v>
      </c>
      <c r="T1835" s="28">
        <f t="shared" si="284"/>
        <v>0.22397204537839266</v>
      </c>
      <c r="U1835" s="29">
        <f t="shared" si="285"/>
        <v>1789900</v>
      </c>
      <c r="V1835" s="26">
        <f>+INDEX('LISTA DE PRECIOS EKM '!A:K,MATCH('Precios ML'!B1835,'LISTA DE PRECIOS EKM '!A:A,0),8)</f>
        <v>1789900</v>
      </c>
      <c r="W1835" s="26">
        <f t="shared" si="286"/>
        <v>1789900</v>
      </c>
      <c r="X1835" s="26">
        <f t="shared" si="287"/>
        <v>0</v>
      </c>
      <c r="Y1835" s="26"/>
      <c r="Z1835" s="26">
        <f t="shared" si="288"/>
        <v>1789900</v>
      </c>
      <c r="AA1835" s="30">
        <f t="shared" si="289"/>
        <v>0.98877777777777776</v>
      </c>
    </row>
    <row r="1836" spans="1:27">
      <c r="A1836" s="20" t="s">
        <v>6697</v>
      </c>
      <c r="B1836" s="20" t="s">
        <v>6698</v>
      </c>
      <c r="C1836" s="25">
        <v>1110000</v>
      </c>
      <c r="D1836" s="22">
        <v>85</v>
      </c>
      <c r="E1836" s="22">
        <v>49</v>
      </c>
      <c r="F1836" s="22">
        <v>40</v>
      </c>
      <c r="G1836" s="22">
        <v>16000</v>
      </c>
      <c r="H1836" s="22" t="s">
        <v>5088</v>
      </c>
      <c r="I1836" s="26">
        <f>+IF(H1836='COSTOS VARIOS'!$C$1,'COSTOS VARIOS'!$C$2*'Precios ML'!V1836,'COSTOS VARIOS'!$B$2*'Precios ML'!V1836)</f>
        <v>499980</v>
      </c>
      <c r="J1836" s="22">
        <v>0</v>
      </c>
      <c r="K1836" s="27">
        <f t="shared" si="280"/>
        <v>10.4125</v>
      </c>
      <c r="L1836" s="27">
        <f t="shared" si="281"/>
        <v>10.4125</v>
      </c>
      <c r="M1836" s="26">
        <f>(INDEX(pesos!A:B,MATCH(L1836,pesos!A:A,1),2))</f>
        <v>16200</v>
      </c>
      <c r="N1836" s="26">
        <f>+R1836*'COSTOS VARIOS'!$O$1</f>
        <v>210900</v>
      </c>
      <c r="O1836" s="26">
        <f>+R1836*'COSTOS VARIOS'!$O$2</f>
        <v>4551</v>
      </c>
      <c r="P1836" s="26">
        <f>+R1836*'COSTOS VARIOS'!$O$3</f>
        <v>16650</v>
      </c>
      <c r="Q1836" s="26">
        <v>1</v>
      </c>
      <c r="R1836" s="26">
        <f t="shared" si="282"/>
        <v>1110000</v>
      </c>
      <c r="S1836" s="25">
        <f t="shared" si="283"/>
        <v>1858281</v>
      </c>
      <c r="T1836" s="28">
        <f t="shared" si="284"/>
        <v>0.34527555305144908</v>
      </c>
      <c r="U1836" s="29">
        <f t="shared" si="285"/>
        <v>2499900</v>
      </c>
      <c r="V1836" s="26">
        <f>+INDEX('LISTA DE PRECIOS EKM '!A:K,MATCH('Precios ML'!B1836,'LISTA DE PRECIOS EKM '!A:A,0),8)</f>
        <v>2499900</v>
      </c>
      <c r="W1836" s="26">
        <f t="shared" si="286"/>
        <v>2499900</v>
      </c>
      <c r="X1836" s="26">
        <f t="shared" si="287"/>
        <v>0</v>
      </c>
      <c r="Y1836" s="26"/>
      <c r="Z1836" s="26">
        <f t="shared" si="288"/>
        <v>2499900</v>
      </c>
      <c r="AA1836" s="30">
        <f t="shared" si="289"/>
        <v>1.2521621621621621</v>
      </c>
    </row>
    <row r="1837" spans="1:27">
      <c r="A1837" s="20" t="s">
        <v>6697</v>
      </c>
      <c r="B1837" s="20" t="s">
        <v>6698</v>
      </c>
      <c r="C1837" s="25">
        <v>1110000</v>
      </c>
      <c r="D1837" s="22">
        <v>85</v>
      </c>
      <c r="E1837" s="22">
        <v>49</v>
      </c>
      <c r="F1837" s="22">
        <v>40</v>
      </c>
      <c r="G1837" s="22">
        <v>16000</v>
      </c>
      <c r="H1837" s="22" t="s">
        <v>5088</v>
      </c>
      <c r="I1837" s="26">
        <f>+IF(H1837='COSTOS VARIOS'!$C$1,'COSTOS VARIOS'!$C$2*'Precios ML'!V1837,'COSTOS VARIOS'!$B$2*'Precios ML'!V1837)</f>
        <v>499980</v>
      </c>
      <c r="J1837" s="22">
        <v>0</v>
      </c>
      <c r="K1837" s="27">
        <f t="shared" si="280"/>
        <v>10.4125</v>
      </c>
      <c r="L1837" s="27">
        <f t="shared" si="281"/>
        <v>10.4125</v>
      </c>
      <c r="M1837" s="26">
        <f>(INDEX(pesos!A:B,MATCH(L1837,pesos!A:A,1),2))</f>
        <v>16200</v>
      </c>
      <c r="N1837" s="26">
        <f>+R1837*'COSTOS VARIOS'!$O$1</f>
        <v>210900</v>
      </c>
      <c r="O1837" s="26">
        <f>+R1837*'COSTOS VARIOS'!$O$2</f>
        <v>4551</v>
      </c>
      <c r="P1837" s="26">
        <f>+R1837*'COSTOS VARIOS'!$O$3</f>
        <v>16650</v>
      </c>
      <c r="Q1837" s="26">
        <v>1</v>
      </c>
      <c r="R1837" s="26">
        <f t="shared" si="282"/>
        <v>1110000</v>
      </c>
      <c r="S1837" s="25">
        <f t="shared" si="283"/>
        <v>1858281</v>
      </c>
      <c r="T1837" s="28">
        <f t="shared" si="284"/>
        <v>0.34527555305144908</v>
      </c>
      <c r="U1837" s="29">
        <f t="shared" si="285"/>
        <v>2499900</v>
      </c>
      <c r="V1837" s="26">
        <f>+INDEX('LISTA DE PRECIOS EKM '!A:K,MATCH('Precios ML'!B1837,'LISTA DE PRECIOS EKM '!A:A,0),8)</f>
        <v>2499900</v>
      </c>
      <c r="W1837" s="26">
        <f t="shared" si="286"/>
        <v>2499900</v>
      </c>
      <c r="X1837" s="26">
        <f t="shared" si="287"/>
        <v>0</v>
      </c>
      <c r="Y1837" s="26"/>
      <c r="Z1837" s="26">
        <f t="shared" si="288"/>
        <v>2499900</v>
      </c>
      <c r="AA1837" s="30">
        <f t="shared" si="289"/>
        <v>1.2521621621621621</v>
      </c>
    </row>
    <row r="1838" spans="1:27">
      <c r="A1838" s="20" t="s">
        <v>6699</v>
      </c>
      <c r="B1838" s="20" t="s">
        <v>6700</v>
      </c>
      <c r="C1838" s="25">
        <v>1110000</v>
      </c>
      <c r="D1838" s="22">
        <v>85</v>
      </c>
      <c r="E1838" s="22">
        <v>49</v>
      </c>
      <c r="F1838" s="22">
        <v>40</v>
      </c>
      <c r="G1838" s="22">
        <v>16000</v>
      </c>
      <c r="H1838" s="22" t="s">
        <v>5088</v>
      </c>
      <c r="I1838" s="26">
        <f>+IF(H1838='COSTOS VARIOS'!$C$1,'COSTOS VARIOS'!$C$2*'Precios ML'!V1838,'COSTOS VARIOS'!$B$2*'Precios ML'!V1838)</f>
        <v>499980</v>
      </c>
      <c r="J1838" s="22">
        <v>0</v>
      </c>
      <c r="K1838" s="27">
        <f t="shared" si="280"/>
        <v>10.4125</v>
      </c>
      <c r="L1838" s="27">
        <f t="shared" si="281"/>
        <v>10.4125</v>
      </c>
      <c r="M1838" s="26">
        <f>(INDEX(pesos!A:B,MATCH(L1838,pesos!A:A,1),2))</f>
        <v>16200</v>
      </c>
      <c r="N1838" s="26">
        <f>+R1838*'COSTOS VARIOS'!$O$1</f>
        <v>210900</v>
      </c>
      <c r="O1838" s="26">
        <f>+R1838*'COSTOS VARIOS'!$O$2</f>
        <v>4551</v>
      </c>
      <c r="P1838" s="26">
        <f>+R1838*'COSTOS VARIOS'!$O$3</f>
        <v>16650</v>
      </c>
      <c r="Q1838" s="26">
        <v>1</v>
      </c>
      <c r="R1838" s="26">
        <f t="shared" si="282"/>
        <v>1110000</v>
      </c>
      <c r="S1838" s="25">
        <f t="shared" si="283"/>
        <v>1858281</v>
      </c>
      <c r="T1838" s="28">
        <f t="shared" si="284"/>
        <v>0.34527555305144908</v>
      </c>
      <c r="U1838" s="29">
        <f t="shared" si="285"/>
        <v>2499900</v>
      </c>
      <c r="V1838" s="26">
        <f>+INDEX('LISTA DE PRECIOS EKM '!A:K,MATCH('Precios ML'!B1838,'LISTA DE PRECIOS EKM '!A:A,0),8)</f>
        <v>2499900</v>
      </c>
      <c r="W1838" s="26">
        <f t="shared" si="286"/>
        <v>2499900</v>
      </c>
      <c r="X1838" s="26">
        <f t="shared" si="287"/>
        <v>0</v>
      </c>
      <c r="Y1838" s="26"/>
      <c r="Z1838" s="26">
        <f t="shared" si="288"/>
        <v>2499900</v>
      </c>
      <c r="AA1838" s="30">
        <f t="shared" si="289"/>
        <v>1.2521621621621621</v>
      </c>
    </row>
    <row r="1839" spans="1:27">
      <c r="A1839" s="20" t="s">
        <v>6699</v>
      </c>
      <c r="B1839" s="20" t="s">
        <v>6700</v>
      </c>
      <c r="C1839" s="25">
        <v>1110000</v>
      </c>
      <c r="D1839" s="22">
        <v>85</v>
      </c>
      <c r="E1839" s="22">
        <v>49</v>
      </c>
      <c r="F1839" s="22">
        <v>40</v>
      </c>
      <c r="G1839" s="22">
        <v>16000</v>
      </c>
      <c r="H1839" s="22" t="s">
        <v>5088</v>
      </c>
      <c r="I1839" s="26">
        <f>+IF(H1839='COSTOS VARIOS'!$C$1,'COSTOS VARIOS'!$C$2*'Precios ML'!V1839,'COSTOS VARIOS'!$B$2*'Precios ML'!V1839)</f>
        <v>499980</v>
      </c>
      <c r="J1839" s="22">
        <v>0</v>
      </c>
      <c r="K1839" s="27">
        <f t="shared" si="280"/>
        <v>10.4125</v>
      </c>
      <c r="L1839" s="27">
        <f t="shared" si="281"/>
        <v>10.4125</v>
      </c>
      <c r="M1839" s="26">
        <f>(INDEX(pesos!A:B,MATCH(L1839,pesos!A:A,1),2))</f>
        <v>16200</v>
      </c>
      <c r="N1839" s="26">
        <f>+R1839*'COSTOS VARIOS'!$O$1</f>
        <v>210900</v>
      </c>
      <c r="O1839" s="26">
        <f>+R1839*'COSTOS VARIOS'!$O$2</f>
        <v>4551</v>
      </c>
      <c r="P1839" s="26">
        <f>+R1839*'COSTOS VARIOS'!$O$3</f>
        <v>16650</v>
      </c>
      <c r="Q1839" s="26">
        <v>1</v>
      </c>
      <c r="R1839" s="26">
        <f t="shared" si="282"/>
        <v>1110000</v>
      </c>
      <c r="S1839" s="25">
        <f t="shared" si="283"/>
        <v>1858281</v>
      </c>
      <c r="T1839" s="28">
        <f t="shared" si="284"/>
        <v>0.34527555305144908</v>
      </c>
      <c r="U1839" s="29">
        <f t="shared" si="285"/>
        <v>2499900</v>
      </c>
      <c r="V1839" s="26">
        <f>+INDEX('LISTA DE PRECIOS EKM '!A:K,MATCH('Precios ML'!B1839,'LISTA DE PRECIOS EKM '!A:A,0),8)</f>
        <v>2499900</v>
      </c>
      <c r="W1839" s="26">
        <f t="shared" si="286"/>
        <v>2499900</v>
      </c>
      <c r="X1839" s="26">
        <f t="shared" si="287"/>
        <v>0</v>
      </c>
      <c r="Y1839" s="26"/>
      <c r="Z1839" s="26">
        <f t="shared" si="288"/>
        <v>2499900</v>
      </c>
      <c r="AA1839" s="30">
        <f t="shared" si="289"/>
        <v>1.2521621621621621</v>
      </c>
    </row>
    <row r="1840" spans="1:27">
      <c r="A1840" s="20" t="s">
        <v>6701</v>
      </c>
      <c r="B1840" s="20" t="s">
        <v>6702</v>
      </c>
      <c r="C1840" s="25">
        <v>785006</v>
      </c>
      <c r="D1840" s="22">
        <v>85</v>
      </c>
      <c r="E1840" s="22">
        <v>49</v>
      </c>
      <c r="F1840" s="22">
        <v>40</v>
      </c>
      <c r="G1840" s="22">
        <v>16000</v>
      </c>
      <c r="H1840" s="22" t="s">
        <v>5088</v>
      </c>
      <c r="I1840" s="26">
        <f>+IF(H1840='COSTOS VARIOS'!$C$1,'COSTOS VARIOS'!$C$2*'Precios ML'!V1840,'COSTOS VARIOS'!$B$2*'Precios ML'!V1840)</f>
        <v>415980</v>
      </c>
      <c r="J1840" s="22">
        <v>0</v>
      </c>
      <c r="K1840" s="27">
        <f t="shared" si="280"/>
        <v>10.4125</v>
      </c>
      <c r="L1840" s="27">
        <f t="shared" si="281"/>
        <v>10.4125</v>
      </c>
      <c r="M1840" s="26">
        <f>(INDEX(pesos!A:B,MATCH(L1840,pesos!A:A,1),2))</f>
        <v>16200</v>
      </c>
      <c r="N1840" s="26">
        <f>+R1840*'COSTOS VARIOS'!$O$1</f>
        <v>149151.14000000001</v>
      </c>
      <c r="O1840" s="26">
        <f>+R1840*'COSTOS VARIOS'!$O$2</f>
        <v>3218.5246000000002</v>
      </c>
      <c r="P1840" s="26">
        <f>+R1840*'COSTOS VARIOS'!$O$3</f>
        <v>11775.09</v>
      </c>
      <c r="Q1840" s="26">
        <v>1</v>
      </c>
      <c r="R1840" s="26">
        <f t="shared" si="282"/>
        <v>785006</v>
      </c>
      <c r="S1840" s="25">
        <f t="shared" si="283"/>
        <v>1381330.7546000001</v>
      </c>
      <c r="T1840" s="28">
        <f t="shared" si="284"/>
        <v>0.50572192291649132</v>
      </c>
      <c r="U1840" s="29">
        <f t="shared" si="285"/>
        <v>2079900</v>
      </c>
      <c r="V1840" s="26">
        <f>+INDEX('LISTA DE PRECIOS EKM '!A:K,MATCH('Precios ML'!B1840,'LISTA DE PRECIOS EKM '!A:A,0),8)</f>
        <v>2079900</v>
      </c>
      <c r="W1840" s="26">
        <f t="shared" si="286"/>
        <v>2079900</v>
      </c>
      <c r="X1840" s="26">
        <f t="shared" si="287"/>
        <v>0</v>
      </c>
      <c r="Y1840" s="26"/>
      <c r="Z1840" s="26">
        <f t="shared" si="288"/>
        <v>2079900</v>
      </c>
      <c r="AA1840" s="30">
        <f t="shared" si="289"/>
        <v>1.6495338889129512</v>
      </c>
    </row>
    <row r="1841" spans="1:27">
      <c r="A1841" s="20" t="s">
        <v>6701</v>
      </c>
      <c r="B1841" s="20" t="s">
        <v>6702</v>
      </c>
      <c r="C1841" s="25">
        <v>785006</v>
      </c>
      <c r="D1841" s="22">
        <v>85</v>
      </c>
      <c r="E1841" s="22">
        <v>49</v>
      </c>
      <c r="F1841" s="22">
        <v>40</v>
      </c>
      <c r="G1841" s="22">
        <v>16000</v>
      </c>
      <c r="H1841" s="22" t="s">
        <v>5088</v>
      </c>
      <c r="I1841" s="26">
        <f>+IF(H1841='COSTOS VARIOS'!$C$1,'COSTOS VARIOS'!$C$2*'Precios ML'!V1841,'COSTOS VARIOS'!$B$2*'Precios ML'!V1841)</f>
        <v>415980</v>
      </c>
      <c r="J1841" s="22">
        <v>0</v>
      </c>
      <c r="K1841" s="27">
        <f t="shared" si="280"/>
        <v>10.4125</v>
      </c>
      <c r="L1841" s="27">
        <f t="shared" si="281"/>
        <v>10.4125</v>
      </c>
      <c r="M1841" s="26">
        <f>(INDEX(pesos!A:B,MATCH(L1841,pesos!A:A,1),2))</f>
        <v>16200</v>
      </c>
      <c r="N1841" s="26">
        <f>+R1841*'COSTOS VARIOS'!$O$1</f>
        <v>149151.14000000001</v>
      </c>
      <c r="O1841" s="26">
        <f>+R1841*'COSTOS VARIOS'!$O$2</f>
        <v>3218.5246000000002</v>
      </c>
      <c r="P1841" s="26">
        <f>+R1841*'COSTOS VARIOS'!$O$3</f>
        <v>11775.09</v>
      </c>
      <c r="Q1841" s="26">
        <v>1</v>
      </c>
      <c r="R1841" s="26">
        <f t="shared" si="282"/>
        <v>785006</v>
      </c>
      <c r="S1841" s="25">
        <f t="shared" si="283"/>
        <v>1381330.7546000001</v>
      </c>
      <c r="T1841" s="28">
        <f t="shared" si="284"/>
        <v>0.50572192291649132</v>
      </c>
      <c r="U1841" s="29">
        <f t="shared" si="285"/>
        <v>2079900</v>
      </c>
      <c r="V1841" s="26">
        <f>+INDEX('LISTA DE PRECIOS EKM '!A:K,MATCH('Precios ML'!B1841,'LISTA DE PRECIOS EKM '!A:A,0),8)</f>
        <v>2079900</v>
      </c>
      <c r="W1841" s="26">
        <f t="shared" si="286"/>
        <v>2079900</v>
      </c>
      <c r="X1841" s="26">
        <f t="shared" si="287"/>
        <v>0</v>
      </c>
      <c r="Y1841" s="26"/>
      <c r="Z1841" s="26">
        <f t="shared" si="288"/>
        <v>2079900</v>
      </c>
      <c r="AA1841" s="30">
        <f t="shared" si="289"/>
        <v>1.6495338889129512</v>
      </c>
    </row>
    <row r="1842" spans="1:27">
      <c r="A1842" s="20" t="s">
        <v>6703</v>
      </c>
      <c r="B1842" s="20" t="s">
        <v>6704</v>
      </c>
      <c r="C1842" s="25">
        <v>900000</v>
      </c>
      <c r="D1842" s="22">
        <v>85</v>
      </c>
      <c r="E1842" s="22">
        <v>49</v>
      </c>
      <c r="F1842" s="22">
        <v>40</v>
      </c>
      <c r="G1842" s="22">
        <v>16000</v>
      </c>
      <c r="H1842" s="22" t="s">
        <v>5088</v>
      </c>
      <c r="I1842" s="26">
        <f>+IF(H1842='COSTOS VARIOS'!$C$1,'COSTOS VARIOS'!$C$2*'Precios ML'!V1842,'COSTOS VARIOS'!$B$2*'Precios ML'!V1842)</f>
        <v>393980</v>
      </c>
      <c r="J1842" s="22">
        <v>0</v>
      </c>
      <c r="K1842" s="27">
        <f t="shared" si="280"/>
        <v>10.4125</v>
      </c>
      <c r="L1842" s="27">
        <f t="shared" si="281"/>
        <v>10.4125</v>
      </c>
      <c r="M1842" s="26">
        <f>(INDEX(pesos!A:B,MATCH(L1842,pesos!A:A,1),2))</f>
        <v>16200</v>
      </c>
      <c r="N1842" s="26">
        <f>+R1842*'COSTOS VARIOS'!$O$1</f>
        <v>171000</v>
      </c>
      <c r="O1842" s="26">
        <f>+R1842*'COSTOS VARIOS'!$O$2</f>
        <v>3690.0000000000005</v>
      </c>
      <c r="P1842" s="26">
        <f>+R1842*'COSTOS VARIOS'!$O$3</f>
        <v>13500</v>
      </c>
      <c r="Q1842" s="26">
        <v>1</v>
      </c>
      <c r="R1842" s="26">
        <f t="shared" si="282"/>
        <v>900000</v>
      </c>
      <c r="S1842" s="25">
        <f t="shared" si="283"/>
        <v>1498370</v>
      </c>
      <c r="T1842" s="28">
        <f t="shared" si="284"/>
        <v>0.31469530222842157</v>
      </c>
      <c r="U1842" s="29">
        <f t="shared" si="285"/>
        <v>1969900</v>
      </c>
      <c r="V1842" s="26">
        <f>+INDEX('LISTA DE PRECIOS EKM '!A:K,MATCH('Precios ML'!B1842,'LISTA DE PRECIOS EKM '!A:A,0),8)</f>
        <v>1969900</v>
      </c>
      <c r="W1842" s="26">
        <f t="shared" si="286"/>
        <v>1969900</v>
      </c>
      <c r="X1842" s="26">
        <f t="shared" si="287"/>
        <v>0</v>
      </c>
      <c r="Y1842" s="26"/>
      <c r="Z1842" s="26">
        <f t="shared" si="288"/>
        <v>1969900</v>
      </c>
      <c r="AA1842" s="30">
        <f t="shared" si="289"/>
        <v>1.1887777777777777</v>
      </c>
    </row>
    <row r="1843" spans="1:27">
      <c r="A1843" s="20" t="s">
        <v>6703</v>
      </c>
      <c r="B1843" s="20" t="s">
        <v>6704</v>
      </c>
      <c r="C1843" s="25">
        <v>900000</v>
      </c>
      <c r="D1843" s="22">
        <v>85</v>
      </c>
      <c r="E1843" s="22">
        <v>49</v>
      </c>
      <c r="F1843" s="22">
        <v>40</v>
      </c>
      <c r="G1843" s="22">
        <v>16000</v>
      </c>
      <c r="H1843" s="22" t="s">
        <v>5088</v>
      </c>
      <c r="I1843" s="26">
        <f>+IF(H1843='COSTOS VARIOS'!$C$1,'COSTOS VARIOS'!$C$2*'Precios ML'!V1843,'COSTOS VARIOS'!$B$2*'Precios ML'!V1843)</f>
        <v>393980</v>
      </c>
      <c r="J1843" s="22">
        <v>0</v>
      </c>
      <c r="K1843" s="27">
        <f t="shared" si="280"/>
        <v>10.4125</v>
      </c>
      <c r="L1843" s="27">
        <f t="shared" si="281"/>
        <v>10.4125</v>
      </c>
      <c r="M1843" s="26">
        <f>(INDEX(pesos!A:B,MATCH(L1843,pesos!A:A,1),2))</f>
        <v>16200</v>
      </c>
      <c r="N1843" s="26">
        <f>+R1843*'COSTOS VARIOS'!$O$1</f>
        <v>171000</v>
      </c>
      <c r="O1843" s="26">
        <f>+R1843*'COSTOS VARIOS'!$O$2</f>
        <v>3690.0000000000005</v>
      </c>
      <c r="P1843" s="26">
        <f>+R1843*'COSTOS VARIOS'!$O$3</f>
        <v>13500</v>
      </c>
      <c r="Q1843" s="26">
        <v>1</v>
      </c>
      <c r="R1843" s="26">
        <f t="shared" si="282"/>
        <v>900000</v>
      </c>
      <c r="S1843" s="25">
        <f t="shared" si="283"/>
        <v>1498370</v>
      </c>
      <c r="T1843" s="28">
        <f t="shared" si="284"/>
        <v>0.31469530222842157</v>
      </c>
      <c r="U1843" s="29">
        <f t="shared" si="285"/>
        <v>1969900</v>
      </c>
      <c r="V1843" s="26">
        <f>+INDEX('LISTA DE PRECIOS EKM '!A:K,MATCH('Precios ML'!B1843,'LISTA DE PRECIOS EKM '!A:A,0),8)</f>
        <v>1969900</v>
      </c>
      <c r="W1843" s="26">
        <f t="shared" si="286"/>
        <v>1969900</v>
      </c>
      <c r="X1843" s="26">
        <f t="shared" si="287"/>
        <v>0</v>
      </c>
      <c r="Y1843" s="26"/>
      <c r="Z1843" s="26">
        <f t="shared" si="288"/>
        <v>1969900</v>
      </c>
      <c r="AA1843" s="30">
        <f t="shared" si="289"/>
        <v>1.1887777777777777</v>
      </c>
    </row>
    <row r="1844" spans="1:27">
      <c r="A1844" s="20" t="s">
        <v>6705</v>
      </c>
      <c r="B1844" s="20" t="s">
        <v>6706</v>
      </c>
      <c r="C1844" s="25">
        <v>900000</v>
      </c>
      <c r="D1844" s="22">
        <v>85</v>
      </c>
      <c r="E1844" s="22">
        <v>49</v>
      </c>
      <c r="F1844" s="22">
        <v>40</v>
      </c>
      <c r="G1844" s="22">
        <v>16000</v>
      </c>
      <c r="H1844" s="22" t="s">
        <v>5088</v>
      </c>
      <c r="I1844" s="26">
        <f>+IF(H1844='COSTOS VARIOS'!$C$1,'COSTOS VARIOS'!$C$2*'Precios ML'!V1844,'COSTOS VARIOS'!$B$2*'Precios ML'!V1844)</f>
        <v>393980</v>
      </c>
      <c r="J1844" s="22">
        <v>0</v>
      </c>
      <c r="K1844" s="27">
        <f t="shared" si="280"/>
        <v>10.4125</v>
      </c>
      <c r="L1844" s="27">
        <f t="shared" si="281"/>
        <v>10.4125</v>
      </c>
      <c r="M1844" s="26">
        <f>(INDEX(pesos!A:B,MATCH(L1844,pesos!A:A,1),2))</f>
        <v>16200</v>
      </c>
      <c r="N1844" s="26">
        <f>+R1844*'COSTOS VARIOS'!$O$1</f>
        <v>171000</v>
      </c>
      <c r="O1844" s="26">
        <f>+R1844*'COSTOS VARIOS'!$O$2</f>
        <v>3690.0000000000005</v>
      </c>
      <c r="P1844" s="26">
        <f>+R1844*'COSTOS VARIOS'!$O$3</f>
        <v>13500</v>
      </c>
      <c r="Q1844" s="26">
        <v>1</v>
      </c>
      <c r="R1844" s="26">
        <f t="shared" si="282"/>
        <v>900000</v>
      </c>
      <c r="S1844" s="25">
        <f t="shared" si="283"/>
        <v>1498370</v>
      </c>
      <c r="T1844" s="28">
        <f t="shared" si="284"/>
        <v>0.31469530222842157</v>
      </c>
      <c r="U1844" s="29">
        <f t="shared" si="285"/>
        <v>1969900</v>
      </c>
      <c r="V1844" s="26">
        <f>+INDEX('LISTA DE PRECIOS EKM '!A:K,MATCH('Precios ML'!B1844,'LISTA DE PRECIOS EKM '!A:A,0),8)</f>
        <v>1969900</v>
      </c>
      <c r="W1844" s="26">
        <f t="shared" si="286"/>
        <v>1969900</v>
      </c>
      <c r="X1844" s="26">
        <f t="shared" si="287"/>
        <v>0</v>
      </c>
      <c r="Y1844" s="26"/>
      <c r="Z1844" s="26">
        <f t="shared" si="288"/>
        <v>1969900</v>
      </c>
      <c r="AA1844" s="30">
        <f t="shared" si="289"/>
        <v>1.1887777777777777</v>
      </c>
    </row>
    <row r="1845" spans="1:27">
      <c r="A1845" s="20" t="s">
        <v>6707</v>
      </c>
      <c r="B1845" s="20" t="s">
        <v>6708</v>
      </c>
      <c r="C1845" s="25">
        <v>950000</v>
      </c>
      <c r="D1845" s="22">
        <v>85</v>
      </c>
      <c r="E1845" s="22">
        <v>49</v>
      </c>
      <c r="F1845" s="22">
        <v>40</v>
      </c>
      <c r="G1845" s="22">
        <v>16000</v>
      </c>
      <c r="H1845" s="22" t="s">
        <v>5088</v>
      </c>
      <c r="I1845" s="26">
        <f>+IF(H1845='COSTOS VARIOS'!$C$1,'COSTOS VARIOS'!$C$2*'Precios ML'!V1845,'COSTOS VARIOS'!$B$2*'Precios ML'!V1845)</f>
        <v>393980</v>
      </c>
      <c r="J1845" s="22">
        <v>0</v>
      </c>
      <c r="K1845" s="27">
        <f t="shared" si="280"/>
        <v>10.4125</v>
      </c>
      <c r="L1845" s="27">
        <f t="shared" si="281"/>
        <v>10.4125</v>
      </c>
      <c r="M1845" s="26">
        <f>(INDEX(pesos!A:B,MATCH(L1845,pesos!A:A,1),2))</f>
        <v>16200</v>
      </c>
      <c r="N1845" s="26">
        <f>+R1845*'COSTOS VARIOS'!$O$1</f>
        <v>180500</v>
      </c>
      <c r="O1845" s="26">
        <f>+R1845*'COSTOS VARIOS'!$O$2</f>
        <v>3895.0000000000005</v>
      </c>
      <c r="P1845" s="26">
        <f>+R1845*'COSTOS VARIOS'!$O$3</f>
        <v>14250</v>
      </c>
      <c r="Q1845" s="26">
        <v>1</v>
      </c>
      <c r="R1845" s="26">
        <f t="shared" si="282"/>
        <v>950000</v>
      </c>
      <c r="S1845" s="25">
        <f t="shared" si="283"/>
        <v>1558825</v>
      </c>
      <c r="T1845" s="28">
        <f t="shared" si="284"/>
        <v>0.26370824178467767</v>
      </c>
      <c r="U1845" s="29">
        <f t="shared" si="285"/>
        <v>1969900.0000000002</v>
      </c>
      <c r="V1845" s="26">
        <f>+INDEX('LISTA DE PRECIOS EKM '!A:K,MATCH('Precios ML'!B1845,'LISTA DE PRECIOS EKM '!A:A,0),8)</f>
        <v>1969900</v>
      </c>
      <c r="W1845" s="26">
        <f t="shared" si="286"/>
        <v>1969900</v>
      </c>
      <c r="X1845" s="26">
        <f t="shared" si="287"/>
        <v>0</v>
      </c>
      <c r="Y1845" s="26"/>
      <c r="Z1845" s="26">
        <f t="shared" si="288"/>
        <v>1969900</v>
      </c>
      <c r="AA1845" s="30">
        <f t="shared" si="289"/>
        <v>1.073578947368421</v>
      </c>
    </row>
    <row r="1846" spans="1:27">
      <c r="A1846" s="20" t="s">
        <v>6707</v>
      </c>
      <c r="B1846" s="20" t="s">
        <v>6708</v>
      </c>
      <c r="C1846" s="25">
        <v>950000</v>
      </c>
      <c r="D1846" s="22">
        <v>85</v>
      </c>
      <c r="E1846" s="22">
        <v>49</v>
      </c>
      <c r="F1846" s="22">
        <v>40</v>
      </c>
      <c r="G1846" s="22">
        <v>16000</v>
      </c>
      <c r="H1846" s="22" t="s">
        <v>5088</v>
      </c>
      <c r="I1846" s="26">
        <f>+IF(H1846='COSTOS VARIOS'!$C$1,'COSTOS VARIOS'!$C$2*'Precios ML'!V1846,'COSTOS VARIOS'!$B$2*'Precios ML'!V1846)</f>
        <v>393980</v>
      </c>
      <c r="J1846" s="22">
        <v>0</v>
      </c>
      <c r="K1846" s="27">
        <f t="shared" si="280"/>
        <v>10.4125</v>
      </c>
      <c r="L1846" s="27">
        <f t="shared" si="281"/>
        <v>10.4125</v>
      </c>
      <c r="M1846" s="26">
        <f>(INDEX(pesos!A:B,MATCH(L1846,pesos!A:A,1),2))</f>
        <v>16200</v>
      </c>
      <c r="N1846" s="26">
        <f>+R1846*'COSTOS VARIOS'!$O$1</f>
        <v>180500</v>
      </c>
      <c r="O1846" s="26">
        <f>+R1846*'COSTOS VARIOS'!$O$2</f>
        <v>3895.0000000000005</v>
      </c>
      <c r="P1846" s="26">
        <f>+R1846*'COSTOS VARIOS'!$O$3</f>
        <v>14250</v>
      </c>
      <c r="Q1846" s="26">
        <v>1</v>
      </c>
      <c r="R1846" s="26">
        <f t="shared" si="282"/>
        <v>950000</v>
      </c>
      <c r="S1846" s="25">
        <f t="shared" si="283"/>
        <v>1558825</v>
      </c>
      <c r="T1846" s="28">
        <f t="shared" si="284"/>
        <v>0.26370824178467767</v>
      </c>
      <c r="U1846" s="29">
        <f t="shared" si="285"/>
        <v>1969900.0000000002</v>
      </c>
      <c r="V1846" s="26">
        <f>+INDEX('LISTA DE PRECIOS EKM '!A:K,MATCH('Precios ML'!B1846,'LISTA DE PRECIOS EKM '!A:A,0),8)</f>
        <v>1969900</v>
      </c>
      <c r="W1846" s="26">
        <f t="shared" si="286"/>
        <v>1969900</v>
      </c>
      <c r="X1846" s="26">
        <f t="shared" si="287"/>
        <v>0</v>
      </c>
      <c r="Y1846" s="26"/>
      <c r="Z1846" s="26">
        <f t="shared" si="288"/>
        <v>1969900</v>
      </c>
      <c r="AA1846" s="30">
        <f t="shared" si="289"/>
        <v>1.073578947368421</v>
      </c>
    </row>
    <row r="1847" spans="1:27">
      <c r="A1847" s="20" t="s">
        <v>6709</v>
      </c>
      <c r="B1847" s="20" t="s">
        <v>6710</v>
      </c>
      <c r="C1847" s="25">
        <v>950000</v>
      </c>
      <c r="D1847" s="22">
        <v>85</v>
      </c>
      <c r="E1847" s="22">
        <v>49</v>
      </c>
      <c r="F1847" s="22">
        <v>40</v>
      </c>
      <c r="G1847" s="22">
        <v>16000</v>
      </c>
      <c r="H1847" s="22" t="s">
        <v>5088</v>
      </c>
      <c r="I1847" s="26">
        <f>+IF(H1847='COSTOS VARIOS'!$C$1,'COSTOS VARIOS'!$C$2*'Precios ML'!V1847,'COSTOS VARIOS'!$B$2*'Precios ML'!V1847)</f>
        <v>393980</v>
      </c>
      <c r="J1847" s="22">
        <v>0</v>
      </c>
      <c r="K1847" s="27">
        <f t="shared" si="280"/>
        <v>10.4125</v>
      </c>
      <c r="L1847" s="27">
        <f t="shared" si="281"/>
        <v>10.4125</v>
      </c>
      <c r="M1847" s="26">
        <f>(INDEX(pesos!A:B,MATCH(L1847,pesos!A:A,1),2))</f>
        <v>16200</v>
      </c>
      <c r="N1847" s="26">
        <f>+R1847*'COSTOS VARIOS'!$O$1</f>
        <v>180500</v>
      </c>
      <c r="O1847" s="26">
        <f>+R1847*'COSTOS VARIOS'!$O$2</f>
        <v>3895.0000000000005</v>
      </c>
      <c r="P1847" s="26">
        <f>+R1847*'COSTOS VARIOS'!$O$3</f>
        <v>14250</v>
      </c>
      <c r="Q1847" s="26">
        <v>1</v>
      </c>
      <c r="R1847" s="26">
        <f t="shared" si="282"/>
        <v>950000</v>
      </c>
      <c r="S1847" s="25">
        <f t="shared" si="283"/>
        <v>1558825</v>
      </c>
      <c r="T1847" s="28">
        <f t="shared" si="284"/>
        <v>0.26370824178467767</v>
      </c>
      <c r="U1847" s="29">
        <f t="shared" si="285"/>
        <v>1969900.0000000002</v>
      </c>
      <c r="V1847" s="26">
        <f>+INDEX('LISTA DE PRECIOS EKM '!A:K,MATCH('Precios ML'!B1847,'LISTA DE PRECIOS EKM '!A:A,0),8)</f>
        <v>1969900</v>
      </c>
      <c r="W1847" s="26">
        <f t="shared" si="286"/>
        <v>1969900</v>
      </c>
      <c r="X1847" s="26">
        <f t="shared" si="287"/>
        <v>0</v>
      </c>
      <c r="Y1847" s="26"/>
      <c r="Z1847" s="26">
        <f t="shared" si="288"/>
        <v>1969900</v>
      </c>
      <c r="AA1847" s="30">
        <f t="shared" si="289"/>
        <v>1.073578947368421</v>
      </c>
    </row>
    <row r="1848" spans="1:27">
      <c r="A1848" s="20" t="s">
        <v>6709</v>
      </c>
      <c r="B1848" s="20" t="s">
        <v>6710</v>
      </c>
      <c r="C1848" s="25">
        <v>950000</v>
      </c>
      <c r="D1848" s="22">
        <v>85</v>
      </c>
      <c r="E1848" s="22">
        <v>49</v>
      </c>
      <c r="F1848" s="22">
        <v>40</v>
      </c>
      <c r="G1848" s="22">
        <v>16000</v>
      </c>
      <c r="H1848" s="22" t="s">
        <v>5088</v>
      </c>
      <c r="I1848" s="26">
        <f>+IF(H1848='COSTOS VARIOS'!$C$1,'COSTOS VARIOS'!$C$2*'Precios ML'!V1848,'COSTOS VARIOS'!$B$2*'Precios ML'!V1848)</f>
        <v>393980</v>
      </c>
      <c r="J1848" s="22">
        <v>0</v>
      </c>
      <c r="K1848" s="27">
        <f t="shared" si="280"/>
        <v>10.4125</v>
      </c>
      <c r="L1848" s="27">
        <f t="shared" si="281"/>
        <v>10.4125</v>
      </c>
      <c r="M1848" s="26">
        <f>(INDEX(pesos!A:B,MATCH(L1848,pesos!A:A,1),2))</f>
        <v>16200</v>
      </c>
      <c r="N1848" s="26">
        <f>+R1848*'COSTOS VARIOS'!$O$1</f>
        <v>180500</v>
      </c>
      <c r="O1848" s="26">
        <f>+R1848*'COSTOS VARIOS'!$O$2</f>
        <v>3895.0000000000005</v>
      </c>
      <c r="P1848" s="26">
        <f>+R1848*'COSTOS VARIOS'!$O$3</f>
        <v>14250</v>
      </c>
      <c r="Q1848" s="26">
        <v>1</v>
      </c>
      <c r="R1848" s="26">
        <f t="shared" si="282"/>
        <v>950000</v>
      </c>
      <c r="S1848" s="25">
        <f t="shared" si="283"/>
        <v>1558825</v>
      </c>
      <c r="T1848" s="28">
        <f t="shared" si="284"/>
        <v>0.26370824178467767</v>
      </c>
      <c r="U1848" s="29">
        <f t="shared" si="285"/>
        <v>1969900.0000000002</v>
      </c>
      <c r="V1848" s="26">
        <f>+INDEX('LISTA DE PRECIOS EKM '!A:K,MATCH('Precios ML'!B1848,'LISTA DE PRECIOS EKM '!A:A,0),8)</f>
        <v>1969900</v>
      </c>
      <c r="W1848" s="26">
        <f t="shared" si="286"/>
        <v>1969900</v>
      </c>
      <c r="X1848" s="26">
        <f t="shared" si="287"/>
        <v>0</v>
      </c>
      <c r="Y1848" s="26"/>
      <c r="Z1848" s="26">
        <f t="shared" si="288"/>
        <v>1969900</v>
      </c>
      <c r="AA1848" s="30">
        <f t="shared" si="289"/>
        <v>1.073578947368421</v>
      </c>
    </row>
    <row r="1849" spans="1:27">
      <c r="A1849" s="20" t="s">
        <v>6711</v>
      </c>
      <c r="B1849" s="20" t="s">
        <v>6712</v>
      </c>
      <c r="C1849" s="25">
        <v>950000</v>
      </c>
      <c r="D1849" s="22">
        <v>85</v>
      </c>
      <c r="E1849" s="22">
        <v>49</v>
      </c>
      <c r="F1849" s="22">
        <v>40</v>
      </c>
      <c r="G1849" s="22">
        <v>16000</v>
      </c>
      <c r="H1849" s="22" t="s">
        <v>5088</v>
      </c>
      <c r="I1849" s="26">
        <f>+IF(H1849='COSTOS VARIOS'!$C$1,'COSTOS VARIOS'!$C$2*'Precios ML'!V1849,'COSTOS VARIOS'!$B$2*'Precios ML'!V1849)</f>
        <v>393980</v>
      </c>
      <c r="J1849" s="22">
        <v>0</v>
      </c>
      <c r="K1849" s="27">
        <f t="shared" si="280"/>
        <v>10.4125</v>
      </c>
      <c r="L1849" s="27">
        <f t="shared" si="281"/>
        <v>10.4125</v>
      </c>
      <c r="M1849" s="26">
        <f>(INDEX(pesos!A:B,MATCH(L1849,pesos!A:A,1),2))</f>
        <v>16200</v>
      </c>
      <c r="N1849" s="26">
        <f>+R1849*'COSTOS VARIOS'!$O$1</f>
        <v>180500</v>
      </c>
      <c r="O1849" s="26">
        <f>+R1849*'COSTOS VARIOS'!$O$2</f>
        <v>3895.0000000000005</v>
      </c>
      <c r="P1849" s="26">
        <f>+R1849*'COSTOS VARIOS'!$O$3</f>
        <v>14250</v>
      </c>
      <c r="Q1849" s="26">
        <v>1</v>
      </c>
      <c r="R1849" s="26">
        <f t="shared" si="282"/>
        <v>950000</v>
      </c>
      <c r="S1849" s="25">
        <f t="shared" si="283"/>
        <v>1558825</v>
      </c>
      <c r="T1849" s="28">
        <f t="shared" si="284"/>
        <v>0.26370824178467767</v>
      </c>
      <c r="U1849" s="29">
        <f t="shared" si="285"/>
        <v>1969900.0000000002</v>
      </c>
      <c r="V1849" s="26">
        <f>+INDEX('LISTA DE PRECIOS EKM '!A:K,MATCH('Precios ML'!B1849,'LISTA DE PRECIOS EKM '!A:A,0),8)</f>
        <v>1969900</v>
      </c>
      <c r="W1849" s="26">
        <f t="shared" si="286"/>
        <v>1969900</v>
      </c>
      <c r="X1849" s="26">
        <f t="shared" si="287"/>
        <v>0</v>
      </c>
      <c r="Y1849" s="26"/>
      <c r="Z1849" s="26">
        <f t="shared" si="288"/>
        <v>1969900</v>
      </c>
      <c r="AA1849" s="30">
        <f t="shared" si="289"/>
        <v>1.073578947368421</v>
      </c>
    </row>
    <row r="1850" spans="1:27">
      <c r="A1850" s="20" t="s">
        <v>6711</v>
      </c>
      <c r="B1850" s="20" t="s">
        <v>6712</v>
      </c>
      <c r="C1850" s="25">
        <v>950000</v>
      </c>
      <c r="D1850" s="22">
        <v>85</v>
      </c>
      <c r="E1850" s="22">
        <v>49</v>
      </c>
      <c r="F1850" s="22">
        <v>40</v>
      </c>
      <c r="G1850" s="22">
        <v>16000</v>
      </c>
      <c r="H1850" s="22" t="s">
        <v>5088</v>
      </c>
      <c r="I1850" s="26">
        <f>+IF(H1850='COSTOS VARIOS'!$C$1,'COSTOS VARIOS'!$C$2*'Precios ML'!V1850,'COSTOS VARIOS'!$B$2*'Precios ML'!V1850)</f>
        <v>393980</v>
      </c>
      <c r="J1850" s="22">
        <v>0</v>
      </c>
      <c r="K1850" s="27">
        <f t="shared" si="280"/>
        <v>10.4125</v>
      </c>
      <c r="L1850" s="27">
        <f t="shared" si="281"/>
        <v>10.4125</v>
      </c>
      <c r="M1850" s="26">
        <f>(INDEX(pesos!A:B,MATCH(L1850,pesos!A:A,1),2))</f>
        <v>16200</v>
      </c>
      <c r="N1850" s="26">
        <f>+R1850*'COSTOS VARIOS'!$O$1</f>
        <v>180500</v>
      </c>
      <c r="O1850" s="26">
        <f>+R1850*'COSTOS VARIOS'!$O$2</f>
        <v>3895.0000000000005</v>
      </c>
      <c r="P1850" s="26">
        <f>+R1850*'COSTOS VARIOS'!$O$3</f>
        <v>14250</v>
      </c>
      <c r="Q1850" s="26">
        <v>1</v>
      </c>
      <c r="R1850" s="26">
        <f t="shared" si="282"/>
        <v>950000</v>
      </c>
      <c r="S1850" s="25">
        <f t="shared" si="283"/>
        <v>1558825</v>
      </c>
      <c r="T1850" s="28">
        <f t="shared" si="284"/>
        <v>0.26370824178467767</v>
      </c>
      <c r="U1850" s="29">
        <f t="shared" si="285"/>
        <v>1969900.0000000002</v>
      </c>
      <c r="V1850" s="26">
        <f>+INDEX('LISTA DE PRECIOS EKM '!A:K,MATCH('Precios ML'!B1850,'LISTA DE PRECIOS EKM '!A:A,0),8)</f>
        <v>1969900</v>
      </c>
      <c r="W1850" s="26">
        <f t="shared" si="286"/>
        <v>1969900</v>
      </c>
      <c r="X1850" s="26">
        <f t="shared" si="287"/>
        <v>0</v>
      </c>
      <c r="Y1850" s="26"/>
      <c r="Z1850" s="26">
        <f t="shared" si="288"/>
        <v>1969900</v>
      </c>
      <c r="AA1850" s="30">
        <f t="shared" si="289"/>
        <v>1.073578947368421</v>
      </c>
    </row>
    <row r="1851" spans="1:27">
      <c r="A1851" s="20" t="s">
        <v>6713</v>
      </c>
      <c r="B1851" s="20" t="s">
        <v>6714</v>
      </c>
      <c r="C1851" s="25">
        <v>950000</v>
      </c>
      <c r="D1851" s="22">
        <v>85</v>
      </c>
      <c r="E1851" s="22">
        <v>49</v>
      </c>
      <c r="F1851" s="22">
        <v>40</v>
      </c>
      <c r="G1851" s="22">
        <v>16000</v>
      </c>
      <c r="H1851" s="22" t="s">
        <v>5088</v>
      </c>
      <c r="I1851" s="26">
        <f>+IF(H1851='COSTOS VARIOS'!$C$1,'COSTOS VARIOS'!$C$2*'Precios ML'!V1851,'COSTOS VARIOS'!$B$2*'Precios ML'!V1851)</f>
        <v>377980</v>
      </c>
      <c r="J1851" s="22">
        <v>0</v>
      </c>
      <c r="K1851" s="27">
        <f t="shared" si="280"/>
        <v>10.4125</v>
      </c>
      <c r="L1851" s="27">
        <f t="shared" si="281"/>
        <v>10.4125</v>
      </c>
      <c r="M1851" s="26">
        <f>(INDEX(pesos!A:B,MATCH(L1851,pesos!A:A,1),2))</f>
        <v>16200</v>
      </c>
      <c r="N1851" s="26">
        <f>+R1851*'COSTOS VARIOS'!$O$1</f>
        <v>180500</v>
      </c>
      <c r="O1851" s="26">
        <f>+R1851*'COSTOS VARIOS'!$O$2</f>
        <v>3895.0000000000005</v>
      </c>
      <c r="P1851" s="26">
        <f>+R1851*'COSTOS VARIOS'!$O$3</f>
        <v>14250</v>
      </c>
      <c r="Q1851" s="26">
        <v>1</v>
      </c>
      <c r="R1851" s="26">
        <f t="shared" si="282"/>
        <v>950000</v>
      </c>
      <c r="S1851" s="25">
        <f t="shared" si="283"/>
        <v>1542825</v>
      </c>
      <c r="T1851" s="28">
        <f t="shared" si="284"/>
        <v>0.22496070519987676</v>
      </c>
      <c r="U1851" s="29">
        <f t="shared" si="285"/>
        <v>1889900</v>
      </c>
      <c r="V1851" s="26">
        <f>+INDEX('LISTA DE PRECIOS EKM '!A:K,MATCH('Precios ML'!B1851,'LISTA DE PRECIOS EKM '!A:A,0),8)</f>
        <v>1889900</v>
      </c>
      <c r="W1851" s="26">
        <f t="shared" si="286"/>
        <v>1889900</v>
      </c>
      <c r="X1851" s="26">
        <f t="shared" si="287"/>
        <v>0</v>
      </c>
      <c r="Y1851" s="26"/>
      <c r="Z1851" s="26">
        <f t="shared" si="288"/>
        <v>1889900</v>
      </c>
      <c r="AA1851" s="30">
        <f t="shared" si="289"/>
        <v>0.98936842105263167</v>
      </c>
    </row>
    <row r="1852" spans="1:27">
      <c r="A1852" s="20" t="s">
        <v>6713</v>
      </c>
      <c r="B1852" s="20" t="s">
        <v>6714</v>
      </c>
      <c r="C1852" s="25">
        <v>950000</v>
      </c>
      <c r="D1852" s="22">
        <v>85</v>
      </c>
      <c r="E1852" s="22">
        <v>49</v>
      </c>
      <c r="F1852" s="22">
        <v>40</v>
      </c>
      <c r="G1852" s="22">
        <v>16000</v>
      </c>
      <c r="H1852" s="22" t="s">
        <v>5088</v>
      </c>
      <c r="I1852" s="26">
        <f>+IF(H1852='COSTOS VARIOS'!$C$1,'COSTOS VARIOS'!$C$2*'Precios ML'!V1852,'COSTOS VARIOS'!$B$2*'Precios ML'!V1852)</f>
        <v>377980</v>
      </c>
      <c r="J1852" s="22">
        <v>0</v>
      </c>
      <c r="K1852" s="27">
        <f t="shared" si="280"/>
        <v>10.4125</v>
      </c>
      <c r="L1852" s="27">
        <f t="shared" si="281"/>
        <v>10.4125</v>
      </c>
      <c r="M1852" s="26">
        <f>(INDEX(pesos!A:B,MATCH(L1852,pesos!A:A,1),2))</f>
        <v>16200</v>
      </c>
      <c r="N1852" s="26">
        <f>+R1852*'COSTOS VARIOS'!$O$1</f>
        <v>180500</v>
      </c>
      <c r="O1852" s="26">
        <f>+R1852*'COSTOS VARIOS'!$O$2</f>
        <v>3895.0000000000005</v>
      </c>
      <c r="P1852" s="26">
        <f>+R1852*'COSTOS VARIOS'!$O$3</f>
        <v>14250</v>
      </c>
      <c r="Q1852" s="26">
        <v>1</v>
      </c>
      <c r="R1852" s="26">
        <f t="shared" si="282"/>
        <v>950000</v>
      </c>
      <c r="S1852" s="25">
        <f t="shared" si="283"/>
        <v>1542825</v>
      </c>
      <c r="T1852" s="28">
        <f t="shared" si="284"/>
        <v>0.22496070519987676</v>
      </c>
      <c r="U1852" s="29">
        <f t="shared" si="285"/>
        <v>1889900</v>
      </c>
      <c r="V1852" s="26">
        <f>+INDEX('LISTA DE PRECIOS EKM '!A:K,MATCH('Precios ML'!B1852,'LISTA DE PRECIOS EKM '!A:A,0),8)</f>
        <v>1889900</v>
      </c>
      <c r="W1852" s="26">
        <f t="shared" si="286"/>
        <v>1889900</v>
      </c>
      <c r="X1852" s="26">
        <f t="shared" si="287"/>
        <v>0</v>
      </c>
      <c r="Y1852" s="26"/>
      <c r="Z1852" s="26">
        <f t="shared" si="288"/>
        <v>1889900</v>
      </c>
      <c r="AA1852" s="30">
        <f t="shared" si="289"/>
        <v>0.98936842105263167</v>
      </c>
    </row>
    <row r="1853" spans="1:27">
      <c r="A1853" s="20" t="s">
        <v>6715</v>
      </c>
      <c r="B1853" s="20" t="s">
        <v>6716</v>
      </c>
      <c r="C1853" s="25">
        <v>950000</v>
      </c>
      <c r="D1853" s="22">
        <v>85</v>
      </c>
      <c r="E1853" s="22">
        <v>49</v>
      </c>
      <c r="F1853" s="22">
        <v>40</v>
      </c>
      <c r="G1853" s="22">
        <v>16000</v>
      </c>
      <c r="H1853" s="22" t="s">
        <v>5088</v>
      </c>
      <c r="I1853" s="26">
        <f>+IF(H1853='COSTOS VARIOS'!$C$1,'COSTOS VARIOS'!$C$2*'Precios ML'!V1853,'COSTOS VARIOS'!$B$2*'Precios ML'!V1853)</f>
        <v>377980</v>
      </c>
      <c r="J1853" s="22">
        <v>0</v>
      </c>
      <c r="K1853" s="27">
        <f t="shared" si="280"/>
        <v>10.4125</v>
      </c>
      <c r="L1853" s="27">
        <f t="shared" si="281"/>
        <v>10.4125</v>
      </c>
      <c r="M1853" s="26">
        <f>(INDEX(pesos!A:B,MATCH(L1853,pesos!A:A,1),2))</f>
        <v>16200</v>
      </c>
      <c r="N1853" s="26">
        <f>+R1853*'COSTOS VARIOS'!$O$1</f>
        <v>180500</v>
      </c>
      <c r="O1853" s="26">
        <f>+R1853*'COSTOS VARIOS'!$O$2</f>
        <v>3895.0000000000005</v>
      </c>
      <c r="P1853" s="26">
        <f>+R1853*'COSTOS VARIOS'!$O$3</f>
        <v>14250</v>
      </c>
      <c r="Q1853" s="26">
        <v>1</v>
      </c>
      <c r="R1853" s="26">
        <f t="shared" si="282"/>
        <v>950000</v>
      </c>
      <c r="S1853" s="25">
        <f t="shared" si="283"/>
        <v>1542825</v>
      </c>
      <c r="T1853" s="28">
        <f t="shared" si="284"/>
        <v>0.22496070519987676</v>
      </c>
      <c r="U1853" s="29">
        <f t="shared" si="285"/>
        <v>1889900</v>
      </c>
      <c r="V1853" s="26">
        <f>+INDEX('LISTA DE PRECIOS EKM '!A:K,MATCH('Precios ML'!B1853,'LISTA DE PRECIOS EKM '!A:A,0),8)</f>
        <v>1889900</v>
      </c>
      <c r="W1853" s="26">
        <f t="shared" si="286"/>
        <v>1889900</v>
      </c>
      <c r="X1853" s="26">
        <f t="shared" si="287"/>
        <v>0</v>
      </c>
      <c r="Y1853" s="26"/>
      <c r="Z1853" s="26">
        <f t="shared" si="288"/>
        <v>1889900</v>
      </c>
      <c r="AA1853" s="30">
        <f t="shared" si="289"/>
        <v>0.98936842105263167</v>
      </c>
    </row>
    <row r="1854" spans="1:27">
      <c r="A1854" s="20" t="s">
        <v>6715</v>
      </c>
      <c r="B1854" s="20" t="s">
        <v>6716</v>
      </c>
      <c r="C1854" s="25">
        <v>950000</v>
      </c>
      <c r="D1854" s="22">
        <v>85</v>
      </c>
      <c r="E1854" s="22">
        <v>49</v>
      </c>
      <c r="F1854" s="22">
        <v>40</v>
      </c>
      <c r="G1854" s="22">
        <v>16000</v>
      </c>
      <c r="H1854" s="22" t="s">
        <v>5088</v>
      </c>
      <c r="I1854" s="26">
        <f>+IF(H1854='COSTOS VARIOS'!$C$1,'COSTOS VARIOS'!$C$2*'Precios ML'!V1854,'COSTOS VARIOS'!$B$2*'Precios ML'!V1854)</f>
        <v>377980</v>
      </c>
      <c r="J1854" s="22">
        <v>0</v>
      </c>
      <c r="K1854" s="27">
        <f t="shared" si="280"/>
        <v>10.4125</v>
      </c>
      <c r="L1854" s="27">
        <f t="shared" si="281"/>
        <v>10.4125</v>
      </c>
      <c r="M1854" s="26">
        <f>(INDEX(pesos!A:B,MATCH(L1854,pesos!A:A,1),2))</f>
        <v>16200</v>
      </c>
      <c r="N1854" s="26">
        <f>+R1854*'COSTOS VARIOS'!$O$1</f>
        <v>180500</v>
      </c>
      <c r="O1854" s="26">
        <f>+R1854*'COSTOS VARIOS'!$O$2</f>
        <v>3895.0000000000005</v>
      </c>
      <c r="P1854" s="26">
        <f>+R1854*'COSTOS VARIOS'!$O$3</f>
        <v>14250</v>
      </c>
      <c r="Q1854" s="26">
        <v>1</v>
      </c>
      <c r="R1854" s="26">
        <f t="shared" si="282"/>
        <v>950000</v>
      </c>
      <c r="S1854" s="25">
        <f t="shared" si="283"/>
        <v>1542825</v>
      </c>
      <c r="T1854" s="28">
        <f t="shared" si="284"/>
        <v>0.22496070519987676</v>
      </c>
      <c r="U1854" s="29">
        <f t="shared" si="285"/>
        <v>1889900</v>
      </c>
      <c r="V1854" s="26">
        <f>+INDEX('LISTA DE PRECIOS EKM '!A:K,MATCH('Precios ML'!B1854,'LISTA DE PRECIOS EKM '!A:A,0),8)</f>
        <v>1889900</v>
      </c>
      <c r="W1854" s="26">
        <f t="shared" si="286"/>
        <v>1889900</v>
      </c>
      <c r="X1854" s="26">
        <f t="shared" si="287"/>
        <v>0</v>
      </c>
      <c r="Y1854" s="26"/>
      <c r="Z1854" s="26">
        <f t="shared" si="288"/>
        <v>1889900</v>
      </c>
      <c r="AA1854" s="30">
        <f t="shared" si="289"/>
        <v>0.98936842105263167</v>
      </c>
    </row>
    <row r="1855" spans="1:27">
      <c r="A1855" s="20" t="s">
        <v>6717</v>
      </c>
      <c r="B1855" s="20" t="s">
        <v>6718</v>
      </c>
      <c r="C1855" s="25">
        <v>950000</v>
      </c>
      <c r="D1855" s="22">
        <v>85</v>
      </c>
      <c r="E1855" s="22">
        <v>49</v>
      </c>
      <c r="F1855" s="22">
        <v>40</v>
      </c>
      <c r="G1855" s="22">
        <v>16000</v>
      </c>
      <c r="H1855" s="22" t="s">
        <v>5088</v>
      </c>
      <c r="I1855" s="26">
        <f>+IF(H1855='COSTOS VARIOS'!$C$1,'COSTOS VARIOS'!$C$2*'Precios ML'!V1855,'COSTOS VARIOS'!$B$2*'Precios ML'!V1855)</f>
        <v>377980</v>
      </c>
      <c r="J1855" s="22">
        <v>0</v>
      </c>
      <c r="K1855" s="27">
        <f t="shared" si="280"/>
        <v>10.4125</v>
      </c>
      <c r="L1855" s="27">
        <f t="shared" si="281"/>
        <v>10.4125</v>
      </c>
      <c r="M1855" s="26">
        <f>(INDEX(pesos!A:B,MATCH(L1855,pesos!A:A,1),2))</f>
        <v>16200</v>
      </c>
      <c r="N1855" s="26">
        <f>+R1855*'COSTOS VARIOS'!$O$1</f>
        <v>180500</v>
      </c>
      <c r="O1855" s="26">
        <f>+R1855*'COSTOS VARIOS'!$O$2</f>
        <v>3895.0000000000005</v>
      </c>
      <c r="P1855" s="26">
        <f>+R1855*'COSTOS VARIOS'!$O$3</f>
        <v>14250</v>
      </c>
      <c r="Q1855" s="26">
        <v>1</v>
      </c>
      <c r="R1855" s="26">
        <f t="shared" si="282"/>
        <v>950000</v>
      </c>
      <c r="S1855" s="25">
        <f t="shared" si="283"/>
        <v>1542825</v>
      </c>
      <c r="T1855" s="28">
        <f t="shared" si="284"/>
        <v>0.22496070519987676</v>
      </c>
      <c r="U1855" s="29">
        <f t="shared" si="285"/>
        <v>1889900</v>
      </c>
      <c r="V1855" s="26">
        <f>+INDEX('LISTA DE PRECIOS EKM '!A:K,MATCH('Precios ML'!B1855,'LISTA DE PRECIOS EKM '!A:A,0),8)</f>
        <v>1889900</v>
      </c>
      <c r="W1855" s="26">
        <f t="shared" si="286"/>
        <v>1889900</v>
      </c>
      <c r="X1855" s="26">
        <f t="shared" si="287"/>
        <v>0</v>
      </c>
      <c r="Y1855" s="26"/>
      <c r="Z1855" s="26">
        <f t="shared" si="288"/>
        <v>1889900</v>
      </c>
      <c r="AA1855" s="30">
        <f t="shared" si="289"/>
        <v>0.98936842105263167</v>
      </c>
    </row>
    <row r="1856" spans="1:27">
      <c r="A1856" s="20" t="s">
        <v>6717</v>
      </c>
      <c r="B1856" s="20" t="s">
        <v>6718</v>
      </c>
      <c r="C1856" s="25">
        <v>950000</v>
      </c>
      <c r="D1856" s="22">
        <v>85</v>
      </c>
      <c r="E1856" s="22">
        <v>49</v>
      </c>
      <c r="F1856" s="22">
        <v>40</v>
      </c>
      <c r="G1856" s="22">
        <v>16000</v>
      </c>
      <c r="H1856" s="22" t="s">
        <v>5088</v>
      </c>
      <c r="I1856" s="26">
        <f>+IF(H1856='COSTOS VARIOS'!$C$1,'COSTOS VARIOS'!$C$2*'Precios ML'!V1856,'COSTOS VARIOS'!$B$2*'Precios ML'!V1856)</f>
        <v>377980</v>
      </c>
      <c r="J1856" s="22">
        <v>0</v>
      </c>
      <c r="K1856" s="27">
        <f t="shared" si="280"/>
        <v>10.4125</v>
      </c>
      <c r="L1856" s="27">
        <f t="shared" si="281"/>
        <v>10.4125</v>
      </c>
      <c r="M1856" s="26">
        <f>(INDEX(pesos!A:B,MATCH(L1856,pesos!A:A,1),2))</f>
        <v>16200</v>
      </c>
      <c r="N1856" s="26">
        <f>+R1856*'COSTOS VARIOS'!$O$1</f>
        <v>180500</v>
      </c>
      <c r="O1856" s="26">
        <f>+R1856*'COSTOS VARIOS'!$O$2</f>
        <v>3895.0000000000005</v>
      </c>
      <c r="P1856" s="26">
        <f>+R1856*'COSTOS VARIOS'!$O$3</f>
        <v>14250</v>
      </c>
      <c r="Q1856" s="26">
        <v>1</v>
      </c>
      <c r="R1856" s="26">
        <f t="shared" si="282"/>
        <v>950000</v>
      </c>
      <c r="S1856" s="25">
        <f t="shared" si="283"/>
        <v>1542825</v>
      </c>
      <c r="T1856" s="28">
        <f t="shared" si="284"/>
        <v>0.22496070519987676</v>
      </c>
      <c r="U1856" s="29">
        <f t="shared" si="285"/>
        <v>1889900</v>
      </c>
      <c r="V1856" s="26">
        <f>+INDEX('LISTA DE PRECIOS EKM '!A:K,MATCH('Precios ML'!B1856,'LISTA DE PRECIOS EKM '!A:A,0),8)</f>
        <v>1889900</v>
      </c>
      <c r="W1856" s="26">
        <f t="shared" si="286"/>
        <v>1889900</v>
      </c>
      <c r="X1856" s="26">
        <f t="shared" si="287"/>
        <v>0</v>
      </c>
      <c r="Y1856" s="26"/>
      <c r="Z1856" s="26">
        <f t="shared" si="288"/>
        <v>1889900</v>
      </c>
      <c r="AA1856" s="30">
        <f t="shared" si="289"/>
        <v>0.98936842105263167</v>
      </c>
    </row>
    <row r="1857" spans="1:27">
      <c r="A1857" s="20" t="s">
        <v>6719</v>
      </c>
      <c r="B1857" s="20" t="s">
        <v>6720</v>
      </c>
      <c r="C1857" s="25">
        <v>950000</v>
      </c>
      <c r="D1857" s="22">
        <v>85</v>
      </c>
      <c r="E1857" s="22">
        <v>49</v>
      </c>
      <c r="F1857" s="22">
        <v>40</v>
      </c>
      <c r="G1857" s="22">
        <v>16000</v>
      </c>
      <c r="H1857" s="22" t="s">
        <v>5088</v>
      </c>
      <c r="I1857" s="26">
        <f>+IF(H1857='COSTOS VARIOS'!$C$1,'COSTOS VARIOS'!$C$2*'Precios ML'!V1857,'COSTOS VARIOS'!$B$2*'Precios ML'!V1857)</f>
        <v>357980</v>
      </c>
      <c r="J1857" s="22">
        <v>0</v>
      </c>
      <c r="K1857" s="27">
        <f t="shared" si="280"/>
        <v>10.4125</v>
      </c>
      <c r="L1857" s="27">
        <f t="shared" si="281"/>
        <v>10.4125</v>
      </c>
      <c r="M1857" s="26">
        <f>(INDEX(pesos!A:B,MATCH(L1857,pesos!A:A,1),2))</f>
        <v>16200</v>
      </c>
      <c r="N1857" s="26">
        <f>+R1857*'COSTOS VARIOS'!$O$1</f>
        <v>180500</v>
      </c>
      <c r="O1857" s="26">
        <f>+R1857*'COSTOS VARIOS'!$O$2</f>
        <v>3895.0000000000005</v>
      </c>
      <c r="P1857" s="26">
        <f>+R1857*'COSTOS VARIOS'!$O$3</f>
        <v>14250</v>
      </c>
      <c r="Q1857" s="26">
        <v>1</v>
      </c>
      <c r="R1857" s="26">
        <f t="shared" si="282"/>
        <v>950000</v>
      </c>
      <c r="S1857" s="25">
        <f t="shared" si="283"/>
        <v>1522825</v>
      </c>
      <c r="T1857" s="28">
        <f t="shared" si="284"/>
        <v>0.17538128149984411</v>
      </c>
      <c r="U1857" s="29">
        <f t="shared" si="285"/>
        <v>1789900</v>
      </c>
      <c r="V1857" s="26">
        <f>+INDEX('LISTA DE PRECIOS EKM '!A:K,MATCH('Precios ML'!B1857,'LISTA DE PRECIOS EKM '!A:A,0),8)</f>
        <v>1789900</v>
      </c>
      <c r="W1857" s="26">
        <f t="shared" si="286"/>
        <v>1789900</v>
      </c>
      <c r="X1857" s="26">
        <f t="shared" si="287"/>
        <v>0</v>
      </c>
      <c r="Y1857" s="26"/>
      <c r="Z1857" s="26">
        <f t="shared" si="288"/>
        <v>1789900</v>
      </c>
      <c r="AA1857" s="30">
        <f t="shared" si="289"/>
        <v>0.88410526315789473</v>
      </c>
    </row>
    <row r="1858" spans="1:27">
      <c r="A1858" s="20" t="s">
        <v>6719</v>
      </c>
      <c r="B1858" s="20" t="s">
        <v>6720</v>
      </c>
      <c r="C1858" s="25">
        <v>950000</v>
      </c>
      <c r="D1858" s="22">
        <v>85</v>
      </c>
      <c r="E1858" s="22">
        <v>49</v>
      </c>
      <c r="F1858" s="22">
        <v>40</v>
      </c>
      <c r="G1858" s="22">
        <v>16000</v>
      </c>
      <c r="H1858" s="22" t="s">
        <v>5088</v>
      </c>
      <c r="I1858" s="26">
        <f>+IF(H1858='COSTOS VARIOS'!$C$1,'COSTOS VARIOS'!$C$2*'Precios ML'!V1858,'COSTOS VARIOS'!$B$2*'Precios ML'!V1858)</f>
        <v>357980</v>
      </c>
      <c r="J1858" s="22">
        <v>0</v>
      </c>
      <c r="K1858" s="27">
        <f t="shared" si="280"/>
        <v>10.4125</v>
      </c>
      <c r="L1858" s="27">
        <f t="shared" si="281"/>
        <v>10.4125</v>
      </c>
      <c r="M1858" s="26">
        <f>(INDEX(pesos!A:B,MATCH(L1858,pesos!A:A,1),2))</f>
        <v>16200</v>
      </c>
      <c r="N1858" s="26">
        <f>+R1858*'COSTOS VARIOS'!$O$1</f>
        <v>180500</v>
      </c>
      <c r="O1858" s="26">
        <f>+R1858*'COSTOS VARIOS'!$O$2</f>
        <v>3895.0000000000005</v>
      </c>
      <c r="P1858" s="26">
        <f>+R1858*'COSTOS VARIOS'!$O$3</f>
        <v>14250</v>
      </c>
      <c r="Q1858" s="26">
        <v>1</v>
      </c>
      <c r="R1858" s="26">
        <f t="shared" si="282"/>
        <v>950000</v>
      </c>
      <c r="S1858" s="25">
        <f t="shared" si="283"/>
        <v>1522825</v>
      </c>
      <c r="T1858" s="28">
        <f t="shared" si="284"/>
        <v>0.17538128149984411</v>
      </c>
      <c r="U1858" s="29">
        <f t="shared" si="285"/>
        <v>1789900</v>
      </c>
      <c r="V1858" s="26">
        <f>+INDEX('LISTA DE PRECIOS EKM '!A:K,MATCH('Precios ML'!B1858,'LISTA DE PRECIOS EKM '!A:A,0),8)</f>
        <v>1789900</v>
      </c>
      <c r="W1858" s="26">
        <f t="shared" si="286"/>
        <v>1789900</v>
      </c>
      <c r="X1858" s="26">
        <f t="shared" si="287"/>
        <v>0</v>
      </c>
      <c r="Y1858" s="26"/>
      <c r="Z1858" s="26">
        <f t="shared" si="288"/>
        <v>1789900</v>
      </c>
      <c r="AA1858" s="30">
        <f t="shared" si="289"/>
        <v>0.88410526315789473</v>
      </c>
    </row>
    <row r="1859" spans="1:27">
      <c r="A1859" s="20" t="s">
        <v>6721</v>
      </c>
      <c r="B1859" s="20" t="s">
        <v>6722</v>
      </c>
      <c r="C1859" s="25">
        <v>950000</v>
      </c>
      <c r="D1859" s="22">
        <v>85</v>
      </c>
      <c r="E1859" s="22">
        <v>49</v>
      </c>
      <c r="F1859" s="22">
        <v>40</v>
      </c>
      <c r="G1859" s="22">
        <v>16000</v>
      </c>
      <c r="H1859" s="22" t="s">
        <v>5088</v>
      </c>
      <c r="I1859" s="26">
        <f>+IF(H1859='COSTOS VARIOS'!$C$1,'COSTOS VARIOS'!$C$2*'Precios ML'!V1859,'COSTOS VARIOS'!$B$2*'Precios ML'!V1859)</f>
        <v>357980</v>
      </c>
      <c r="J1859" s="22">
        <v>0</v>
      </c>
      <c r="K1859" s="27">
        <f t="shared" si="280"/>
        <v>10.4125</v>
      </c>
      <c r="L1859" s="27">
        <f t="shared" si="281"/>
        <v>10.4125</v>
      </c>
      <c r="M1859" s="26">
        <f>(INDEX(pesos!A:B,MATCH(L1859,pesos!A:A,1),2))</f>
        <v>16200</v>
      </c>
      <c r="N1859" s="26">
        <f>+R1859*'COSTOS VARIOS'!$O$1</f>
        <v>180500</v>
      </c>
      <c r="O1859" s="26">
        <f>+R1859*'COSTOS VARIOS'!$O$2</f>
        <v>3895.0000000000005</v>
      </c>
      <c r="P1859" s="26">
        <f>+R1859*'COSTOS VARIOS'!$O$3</f>
        <v>14250</v>
      </c>
      <c r="Q1859" s="26">
        <v>1</v>
      </c>
      <c r="R1859" s="26">
        <f t="shared" si="282"/>
        <v>950000</v>
      </c>
      <c r="S1859" s="25">
        <f t="shared" si="283"/>
        <v>1522825</v>
      </c>
      <c r="T1859" s="28">
        <f t="shared" si="284"/>
        <v>0.17538128149984411</v>
      </c>
      <c r="U1859" s="29">
        <f t="shared" si="285"/>
        <v>1789900</v>
      </c>
      <c r="V1859" s="26">
        <f>+INDEX('LISTA DE PRECIOS EKM '!A:K,MATCH('Precios ML'!B1859,'LISTA DE PRECIOS EKM '!A:A,0),8)</f>
        <v>1789900</v>
      </c>
      <c r="W1859" s="26">
        <f t="shared" si="286"/>
        <v>1789900</v>
      </c>
      <c r="X1859" s="26">
        <f t="shared" si="287"/>
        <v>0</v>
      </c>
      <c r="Y1859" s="26"/>
      <c r="Z1859" s="26">
        <f t="shared" si="288"/>
        <v>1789900</v>
      </c>
      <c r="AA1859" s="30">
        <f t="shared" si="289"/>
        <v>0.88410526315789473</v>
      </c>
    </row>
    <row r="1860" spans="1:27">
      <c r="A1860" s="20" t="s">
        <v>6721</v>
      </c>
      <c r="B1860" s="20" t="s">
        <v>6722</v>
      </c>
      <c r="C1860" s="25">
        <v>950000</v>
      </c>
      <c r="D1860" s="22">
        <v>85</v>
      </c>
      <c r="E1860" s="22">
        <v>49</v>
      </c>
      <c r="F1860" s="22">
        <v>40</v>
      </c>
      <c r="G1860" s="22">
        <v>16000</v>
      </c>
      <c r="H1860" s="22" t="s">
        <v>5088</v>
      </c>
      <c r="I1860" s="26">
        <f>+IF(H1860='COSTOS VARIOS'!$C$1,'COSTOS VARIOS'!$C$2*'Precios ML'!V1860,'COSTOS VARIOS'!$B$2*'Precios ML'!V1860)</f>
        <v>357980</v>
      </c>
      <c r="J1860" s="22">
        <v>0</v>
      </c>
      <c r="K1860" s="27">
        <f t="shared" ref="K1860:K1923" si="290">+(D1860*E1860*F1860)/G1860</f>
        <v>10.4125</v>
      </c>
      <c r="L1860" s="27">
        <f t="shared" ref="L1860:L1923" si="291">+K1860*Q1860</f>
        <v>10.4125</v>
      </c>
      <c r="M1860" s="26">
        <f>(INDEX(pesos!A:B,MATCH(L1860,pesos!A:A,1),2))</f>
        <v>16200</v>
      </c>
      <c r="N1860" s="26">
        <f>+R1860*'COSTOS VARIOS'!$O$1</f>
        <v>180500</v>
      </c>
      <c r="O1860" s="26">
        <f>+R1860*'COSTOS VARIOS'!$O$2</f>
        <v>3895.0000000000005</v>
      </c>
      <c r="P1860" s="26">
        <f>+R1860*'COSTOS VARIOS'!$O$3</f>
        <v>14250</v>
      </c>
      <c r="Q1860" s="26">
        <v>1</v>
      </c>
      <c r="R1860" s="26">
        <f t="shared" ref="R1860:R1923" si="292">+C1860*Q1860</f>
        <v>950000</v>
      </c>
      <c r="S1860" s="25">
        <f t="shared" ref="S1860:S1923" si="293">+R1860+P1860+O1860+N1860+M1860+I1860</f>
        <v>1522825</v>
      </c>
      <c r="T1860" s="28">
        <f t="shared" ref="T1860:T1923" si="294">+(V1860/S1860)-1</f>
        <v>0.17538128149984411</v>
      </c>
      <c r="U1860" s="29">
        <f t="shared" ref="U1860:U1923" si="295">+S1860*T1860+S1860</f>
        <v>1789900</v>
      </c>
      <c r="V1860" s="26">
        <f>+INDEX('LISTA DE PRECIOS EKM '!A:K,MATCH('Precios ML'!B1860,'LISTA DE PRECIOS EKM '!A:A,0),8)</f>
        <v>1789900</v>
      </c>
      <c r="W1860" s="26">
        <f t="shared" ref="W1860:W1923" si="296">+V1860*Q1860</f>
        <v>1789900</v>
      </c>
      <c r="X1860" s="26">
        <f t="shared" ref="X1860:X1923" si="297">+W1860-U1860</f>
        <v>0</v>
      </c>
      <c r="Y1860" s="26"/>
      <c r="Z1860" s="26">
        <f t="shared" ref="Z1860:Z1923" si="298">+W1860-Y1860</f>
        <v>1789900</v>
      </c>
      <c r="AA1860" s="30">
        <f t="shared" ref="AA1860:AA1923" si="299">+(Z1860/C1860)-1</f>
        <v>0.88410526315789473</v>
      </c>
    </row>
    <row r="1861" spans="1:27">
      <c r="A1861" s="20" t="s">
        <v>6723</v>
      </c>
      <c r="B1861" s="20" t="s">
        <v>6724</v>
      </c>
      <c r="C1861" s="25">
        <v>290000</v>
      </c>
      <c r="D1861" s="22">
        <v>85</v>
      </c>
      <c r="E1861" s="22">
        <v>49</v>
      </c>
      <c r="F1861" s="22">
        <v>40</v>
      </c>
      <c r="G1861" s="22">
        <v>16000</v>
      </c>
      <c r="H1861" s="22" t="s">
        <v>5088</v>
      </c>
      <c r="I1861" s="26">
        <f>+IF(H1861='COSTOS VARIOS'!$C$1,'COSTOS VARIOS'!$C$2*'Precios ML'!V1861,'COSTOS VARIOS'!$B$2*'Precios ML'!V1861)</f>
        <v>357980</v>
      </c>
      <c r="J1861" s="22">
        <v>0</v>
      </c>
      <c r="K1861" s="27">
        <f t="shared" si="290"/>
        <v>10.4125</v>
      </c>
      <c r="L1861" s="27">
        <f t="shared" si="291"/>
        <v>10.4125</v>
      </c>
      <c r="M1861" s="26">
        <f>(INDEX(pesos!A:B,MATCH(L1861,pesos!A:A,1),2))</f>
        <v>16200</v>
      </c>
      <c r="N1861" s="26">
        <f>+R1861*'COSTOS VARIOS'!$O$1</f>
        <v>55100</v>
      </c>
      <c r="O1861" s="26">
        <f>+R1861*'COSTOS VARIOS'!$O$2</f>
        <v>1189</v>
      </c>
      <c r="P1861" s="26">
        <f>+R1861*'COSTOS VARIOS'!$O$3</f>
        <v>4350</v>
      </c>
      <c r="Q1861" s="26">
        <v>1</v>
      </c>
      <c r="R1861" s="26">
        <f t="shared" si="292"/>
        <v>290000</v>
      </c>
      <c r="S1861" s="25">
        <f t="shared" si="293"/>
        <v>724819</v>
      </c>
      <c r="T1861" s="28">
        <f t="shared" si="294"/>
        <v>1.4694440956983743</v>
      </c>
      <c r="U1861" s="29">
        <f t="shared" si="295"/>
        <v>1789900</v>
      </c>
      <c r="V1861" s="26">
        <f>+INDEX('LISTA DE PRECIOS EKM '!A:K,MATCH('Precios ML'!B1861,'LISTA DE PRECIOS EKM '!A:A,0),8)</f>
        <v>1789900</v>
      </c>
      <c r="W1861" s="26">
        <f t="shared" si="296"/>
        <v>1789900</v>
      </c>
      <c r="X1861" s="26">
        <f t="shared" si="297"/>
        <v>0</v>
      </c>
      <c r="Y1861" s="26"/>
      <c r="Z1861" s="26">
        <f t="shared" si="298"/>
        <v>1789900</v>
      </c>
      <c r="AA1861" s="30">
        <f t="shared" si="299"/>
        <v>5.1720689655172416</v>
      </c>
    </row>
    <row r="1862" spans="1:27">
      <c r="A1862" s="20" t="s">
        <v>6723</v>
      </c>
      <c r="B1862" s="20" t="s">
        <v>6724</v>
      </c>
      <c r="C1862" s="25">
        <v>290000</v>
      </c>
      <c r="D1862" s="22">
        <v>85</v>
      </c>
      <c r="E1862" s="22">
        <v>49</v>
      </c>
      <c r="F1862" s="22">
        <v>40</v>
      </c>
      <c r="G1862" s="22">
        <v>16000</v>
      </c>
      <c r="H1862" s="22" t="s">
        <v>5088</v>
      </c>
      <c r="I1862" s="26">
        <f>+IF(H1862='COSTOS VARIOS'!$C$1,'COSTOS VARIOS'!$C$2*'Precios ML'!V1862,'COSTOS VARIOS'!$B$2*'Precios ML'!V1862)</f>
        <v>357980</v>
      </c>
      <c r="J1862" s="22">
        <v>0</v>
      </c>
      <c r="K1862" s="27">
        <f t="shared" si="290"/>
        <v>10.4125</v>
      </c>
      <c r="L1862" s="27">
        <f t="shared" si="291"/>
        <v>10.4125</v>
      </c>
      <c r="M1862" s="26">
        <f>(INDEX(pesos!A:B,MATCH(L1862,pesos!A:A,1),2))</f>
        <v>16200</v>
      </c>
      <c r="N1862" s="26">
        <f>+R1862*'COSTOS VARIOS'!$O$1</f>
        <v>55100</v>
      </c>
      <c r="O1862" s="26">
        <f>+R1862*'COSTOS VARIOS'!$O$2</f>
        <v>1189</v>
      </c>
      <c r="P1862" s="26">
        <f>+R1862*'COSTOS VARIOS'!$O$3</f>
        <v>4350</v>
      </c>
      <c r="Q1862" s="26">
        <v>1</v>
      </c>
      <c r="R1862" s="26">
        <f t="shared" si="292"/>
        <v>290000</v>
      </c>
      <c r="S1862" s="25">
        <f t="shared" si="293"/>
        <v>724819</v>
      </c>
      <c r="T1862" s="28">
        <f t="shared" si="294"/>
        <v>1.4694440956983743</v>
      </c>
      <c r="U1862" s="29">
        <f t="shared" si="295"/>
        <v>1789900</v>
      </c>
      <c r="V1862" s="26">
        <f>+INDEX('LISTA DE PRECIOS EKM '!A:K,MATCH('Precios ML'!B1862,'LISTA DE PRECIOS EKM '!A:A,0),8)</f>
        <v>1789900</v>
      </c>
      <c r="W1862" s="26">
        <f t="shared" si="296"/>
        <v>1789900</v>
      </c>
      <c r="X1862" s="26">
        <f t="shared" si="297"/>
        <v>0</v>
      </c>
      <c r="Y1862" s="26"/>
      <c r="Z1862" s="26">
        <f t="shared" si="298"/>
        <v>1789900</v>
      </c>
      <c r="AA1862" s="30">
        <f t="shared" si="299"/>
        <v>5.1720689655172416</v>
      </c>
    </row>
    <row r="1863" spans="1:27">
      <c r="A1863" s="20" t="s">
        <v>6725</v>
      </c>
      <c r="B1863" s="20" t="s">
        <v>6726</v>
      </c>
      <c r="C1863" s="25">
        <v>1100000</v>
      </c>
      <c r="D1863" s="22">
        <v>85</v>
      </c>
      <c r="E1863" s="22">
        <v>49</v>
      </c>
      <c r="F1863" s="22">
        <v>40</v>
      </c>
      <c r="G1863" s="22">
        <v>16000</v>
      </c>
      <c r="H1863" s="22" t="s">
        <v>5088</v>
      </c>
      <c r="I1863" s="26">
        <f>+IF(H1863='COSTOS VARIOS'!$C$1,'COSTOS VARIOS'!$C$2*'Precios ML'!V1863,'COSTOS VARIOS'!$B$2*'Precios ML'!V1863)</f>
        <v>561980</v>
      </c>
      <c r="J1863" s="22">
        <v>0</v>
      </c>
      <c r="K1863" s="27">
        <f t="shared" si="290"/>
        <v>10.4125</v>
      </c>
      <c r="L1863" s="27">
        <f t="shared" si="291"/>
        <v>10.4125</v>
      </c>
      <c r="M1863" s="26">
        <f>(INDEX(pesos!A:B,MATCH(L1863,pesos!A:A,1),2))</f>
        <v>16200</v>
      </c>
      <c r="N1863" s="26">
        <f>+R1863*'COSTOS VARIOS'!$O$1</f>
        <v>209000</v>
      </c>
      <c r="O1863" s="26">
        <f>+R1863*'COSTOS VARIOS'!$O$2</f>
        <v>4510</v>
      </c>
      <c r="P1863" s="26">
        <f>+R1863*'COSTOS VARIOS'!$O$3</f>
        <v>16500</v>
      </c>
      <c r="Q1863" s="26">
        <v>1</v>
      </c>
      <c r="R1863" s="26">
        <f t="shared" si="292"/>
        <v>1100000</v>
      </c>
      <c r="S1863" s="25">
        <f t="shared" si="293"/>
        <v>1908190</v>
      </c>
      <c r="T1863" s="28">
        <f t="shared" si="294"/>
        <v>0.47254728302737159</v>
      </c>
      <c r="U1863" s="29">
        <f t="shared" si="295"/>
        <v>2809900</v>
      </c>
      <c r="V1863" s="26">
        <f>+INDEX('LISTA DE PRECIOS EKM '!A:K,MATCH('Precios ML'!B1863,'LISTA DE PRECIOS EKM '!A:A,0),8)</f>
        <v>2809900</v>
      </c>
      <c r="W1863" s="26">
        <f t="shared" si="296"/>
        <v>2809900</v>
      </c>
      <c r="X1863" s="26">
        <f t="shared" si="297"/>
        <v>0</v>
      </c>
      <c r="Y1863" s="26"/>
      <c r="Z1863" s="26">
        <f t="shared" si="298"/>
        <v>2809900</v>
      </c>
      <c r="AA1863" s="30">
        <f t="shared" si="299"/>
        <v>1.5544545454545453</v>
      </c>
    </row>
    <row r="1864" spans="1:27">
      <c r="A1864" s="20" t="s">
        <v>6727</v>
      </c>
      <c r="B1864" s="20" t="s">
        <v>6728</v>
      </c>
      <c r="C1864" s="25">
        <v>1100000</v>
      </c>
      <c r="D1864" s="22">
        <v>85</v>
      </c>
      <c r="E1864" s="22">
        <v>49</v>
      </c>
      <c r="F1864" s="22">
        <v>40</v>
      </c>
      <c r="G1864" s="22">
        <v>16000</v>
      </c>
      <c r="H1864" s="22" t="s">
        <v>5088</v>
      </c>
      <c r="I1864" s="26">
        <f>+IF(H1864='COSTOS VARIOS'!$C$1,'COSTOS VARIOS'!$C$2*'Precios ML'!V1864,'COSTOS VARIOS'!$B$2*'Precios ML'!V1864)</f>
        <v>561980</v>
      </c>
      <c r="J1864" s="22">
        <v>0</v>
      </c>
      <c r="K1864" s="27">
        <f t="shared" si="290"/>
        <v>10.4125</v>
      </c>
      <c r="L1864" s="27">
        <f t="shared" si="291"/>
        <v>10.4125</v>
      </c>
      <c r="M1864" s="26">
        <f>(INDEX(pesos!A:B,MATCH(L1864,pesos!A:A,1),2))</f>
        <v>16200</v>
      </c>
      <c r="N1864" s="26">
        <f>+R1864*'COSTOS VARIOS'!$O$1</f>
        <v>209000</v>
      </c>
      <c r="O1864" s="26">
        <f>+R1864*'COSTOS VARIOS'!$O$2</f>
        <v>4510</v>
      </c>
      <c r="P1864" s="26">
        <f>+R1864*'COSTOS VARIOS'!$O$3</f>
        <v>16500</v>
      </c>
      <c r="Q1864" s="26">
        <v>1</v>
      </c>
      <c r="R1864" s="26">
        <f t="shared" si="292"/>
        <v>1100000</v>
      </c>
      <c r="S1864" s="25">
        <f t="shared" si="293"/>
        <v>1908190</v>
      </c>
      <c r="T1864" s="28">
        <f t="shared" si="294"/>
        <v>0.47254728302737159</v>
      </c>
      <c r="U1864" s="29">
        <f t="shared" si="295"/>
        <v>2809900</v>
      </c>
      <c r="V1864" s="26">
        <f>+INDEX('LISTA DE PRECIOS EKM '!A:K,MATCH('Precios ML'!B1864,'LISTA DE PRECIOS EKM '!A:A,0),8)</f>
        <v>2809900</v>
      </c>
      <c r="W1864" s="26">
        <f t="shared" si="296"/>
        <v>2809900</v>
      </c>
      <c r="X1864" s="26">
        <f t="shared" si="297"/>
        <v>0</v>
      </c>
      <c r="Y1864" s="26"/>
      <c r="Z1864" s="26">
        <f t="shared" si="298"/>
        <v>2809900</v>
      </c>
      <c r="AA1864" s="30">
        <f t="shared" si="299"/>
        <v>1.5544545454545453</v>
      </c>
    </row>
    <row r="1865" spans="1:27">
      <c r="A1865" s="20" t="s">
        <v>6727</v>
      </c>
      <c r="B1865" s="20" t="s">
        <v>6728</v>
      </c>
      <c r="C1865" s="25">
        <v>1100000</v>
      </c>
      <c r="D1865" s="22">
        <v>85</v>
      </c>
      <c r="E1865" s="22">
        <v>49</v>
      </c>
      <c r="F1865" s="22">
        <v>40</v>
      </c>
      <c r="G1865" s="22">
        <v>16000</v>
      </c>
      <c r="H1865" s="22" t="s">
        <v>5088</v>
      </c>
      <c r="I1865" s="26">
        <f>+IF(H1865='COSTOS VARIOS'!$C$1,'COSTOS VARIOS'!$C$2*'Precios ML'!V1865,'COSTOS VARIOS'!$B$2*'Precios ML'!V1865)</f>
        <v>561980</v>
      </c>
      <c r="J1865" s="22">
        <v>0</v>
      </c>
      <c r="K1865" s="27">
        <f t="shared" si="290"/>
        <v>10.4125</v>
      </c>
      <c r="L1865" s="27">
        <f t="shared" si="291"/>
        <v>10.4125</v>
      </c>
      <c r="M1865" s="26">
        <f>(INDEX(pesos!A:B,MATCH(L1865,pesos!A:A,1),2))</f>
        <v>16200</v>
      </c>
      <c r="N1865" s="26">
        <f>+R1865*'COSTOS VARIOS'!$O$1</f>
        <v>209000</v>
      </c>
      <c r="O1865" s="26">
        <f>+R1865*'COSTOS VARIOS'!$O$2</f>
        <v>4510</v>
      </c>
      <c r="P1865" s="26">
        <f>+R1865*'COSTOS VARIOS'!$O$3</f>
        <v>16500</v>
      </c>
      <c r="Q1865" s="26">
        <v>1</v>
      </c>
      <c r="R1865" s="26">
        <f t="shared" si="292"/>
        <v>1100000</v>
      </c>
      <c r="S1865" s="25">
        <f t="shared" si="293"/>
        <v>1908190</v>
      </c>
      <c r="T1865" s="28">
        <f t="shared" si="294"/>
        <v>0.47254728302737159</v>
      </c>
      <c r="U1865" s="29">
        <f t="shared" si="295"/>
        <v>2809900</v>
      </c>
      <c r="V1865" s="26">
        <f>+INDEX('LISTA DE PRECIOS EKM '!A:K,MATCH('Precios ML'!B1865,'LISTA DE PRECIOS EKM '!A:A,0),8)</f>
        <v>2809900</v>
      </c>
      <c r="W1865" s="26">
        <f t="shared" si="296"/>
        <v>2809900</v>
      </c>
      <c r="X1865" s="26">
        <f t="shared" si="297"/>
        <v>0</v>
      </c>
      <c r="Y1865" s="26"/>
      <c r="Z1865" s="26">
        <f t="shared" si="298"/>
        <v>2809900</v>
      </c>
      <c r="AA1865" s="30">
        <f t="shared" si="299"/>
        <v>1.5544545454545453</v>
      </c>
    </row>
    <row r="1866" spans="1:27">
      <c r="A1866" s="20" t="s">
        <v>6729</v>
      </c>
      <c r="B1866" s="20" t="s">
        <v>6730</v>
      </c>
      <c r="C1866" s="25">
        <v>1100000</v>
      </c>
      <c r="D1866" s="22">
        <v>85</v>
      </c>
      <c r="E1866" s="22">
        <v>49</v>
      </c>
      <c r="F1866" s="22">
        <v>40</v>
      </c>
      <c r="G1866" s="22">
        <v>16000</v>
      </c>
      <c r="H1866" s="22" t="s">
        <v>5088</v>
      </c>
      <c r="I1866" s="26">
        <f>+IF(H1866='COSTOS VARIOS'!$C$1,'COSTOS VARIOS'!$C$2*'Precios ML'!V1866,'COSTOS VARIOS'!$B$2*'Precios ML'!V1866)</f>
        <v>561980</v>
      </c>
      <c r="J1866" s="22">
        <v>0</v>
      </c>
      <c r="K1866" s="27">
        <f t="shared" si="290"/>
        <v>10.4125</v>
      </c>
      <c r="L1866" s="27">
        <f t="shared" si="291"/>
        <v>10.4125</v>
      </c>
      <c r="M1866" s="26">
        <f>(INDEX(pesos!A:B,MATCH(L1866,pesos!A:A,1),2))</f>
        <v>16200</v>
      </c>
      <c r="N1866" s="26">
        <f>+R1866*'COSTOS VARIOS'!$O$1</f>
        <v>209000</v>
      </c>
      <c r="O1866" s="26">
        <f>+R1866*'COSTOS VARIOS'!$O$2</f>
        <v>4510</v>
      </c>
      <c r="P1866" s="26">
        <f>+R1866*'COSTOS VARIOS'!$O$3</f>
        <v>16500</v>
      </c>
      <c r="Q1866" s="26">
        <v>1</v>
      </c>
      <c r="R1866" s="26">
        <f t="shared" si="292"/>
        <v>1100000</v>
      </c>
      <c r="S1866" s="25">
        <f t="shared" si="293"/>
        <v>1908190</v>
      </c>
      <c r="T1866" s="28">
        <f t="shared" si="294"/>
        <v>0.47254728302737159</v>
      </c>
      <c r="U1866" s="29">
        <f t="shared" si="295"/>
        <v>2809900</v>
      </c>
      <c r="V1866" s="26">
        <f>+INDEX('LISTA DE PRECIOS EKM '!A:K,MATCH('Precios ML'!B1866,'LISTA DE PRECIOS EKM '!A:A,0),8)</f>
        <v>2809900</v>
      </c>
      <c r="W1866" s="26">
        <f t="shared" si="296"/>
        <v>2809900</v>
      </c>
      <c r="X1866" s="26">
        <f t="shared" si="297"/>
        <v>0</v>
      </c>
      <c r="Y1866" s="26"/>
      <c r="Z1866" s="26">
        <f t="shared" si="298"/>
        <v>2809900</v>
      </c>
      <c r="AA1866" s="30">
        <f t="shared" si="299"/>
        <v>1.5544545454545453</v>
      </c>
    </row>
    <row r="1867" spans="1:27">
      <c r="A1867" s="20" t="s">
        <v>6729</v>
      </c>
      <c r="B1867" s="20" t="s">
        <v>6730</v>
      </c>
      <c r="C1867" s="25">
        <v>1100000</v>
      </c>
      <c r="D1867" s="22">
        <v>85</v>
      </c>
      <c r="E1867" s="22">
        <v>49</v>
      </c>
      <c r="F1867" s="22">
        <v>40</v>
      </c>
      <c r="G1867" s="22">
        <v>16000</v>
      </c>
      <c r="H1867" s="22" t="s">
        <v>5088</v>
      </c>
      <c r="I1867" s="26">
        <f>+IF(H1867='COSTOS VARIOS'!$C$1,'COSTOS VARIOS'!$C$2*'Precios ML'!V1867,'COSTOS VARIOS'!$B$2*'Precios ML'!V1867)</f>
        <v>561980</v>
      </c>
      <c r="J1867" s="22">
        <v>0</v>
      </c>
      <c r="K1867" s="27">
        <f t="shared" si="290"/>
        <v>10.4125</v>
      </c>
      <c r="L1867" s="27">
        <f t="shared" si="291"/>
        <v>10.4125</v>
      </c>
      <c r="M1867" s="26">
        <f>(INDEX(pesos!A:B,MATCH(L1867,pesos!A:A,1),2))</f>
        <v>16200</v>
      </c>
      <c r="N1867" s="26">
        <f>+R1867*'COSTOS VARIOS'!$O$1</f>
        <v>209000</v>
      </c>
      <c r="O1867" s="26">
        <f>+R1867*'COSTOS VARIOS'!$O$2</f>
        <v>4510</v>
      </c>
      <c r="P1867" s="26">
        <f>+R1867*'COSTOS VARIOS'!$O$3</f>
        <v>16500</v>
      </c>
      <c r="Q1867" s="26">
        <v>1</v>
      </c>
      <c r="R1867" s="26">
        <f t="shared" si="292"/>
        <v>1100000</v>
      </c>
      <c r="S1867" s="25">
        <f t="shared" si="293"/>
        <v>1908190</v>
      </c>
      <c r="T1867" s="28">
        <f t="shared" si="294"/>
        <v>0.47254728302737159</v>
      </c>
      <c r="U1867" s="29">
        <f t="shared" si="295"/>
        <v>2809900</v>
      </c>
      <c r="V1867" s="26">
        <f>+INDEX('LISTA DE PRECIOS EKM '!A:K,MATCH('Precios ML'!B1867,'LISTA DE PRECIOS EKM '!A:A,0),8)</f>
        <v>2809900</v>
      </c>
      <c r="W1867" s="26">
        <f t="shared" si="296"/>
        <v>2809900</v>
      </c>
      <c r="X1867" s="26">
        <f t="shared" si="297"/>
        <v>0</v>
      </c>
      <c r="Y1867" s="26"/>
      <c r="Z1867" s="26">
        <f t="shared" si="298"/>
        <v>2809900</v>
      </c>
      <c r="AA1867" s="30">
        <f t="shared" si="299"/>
        <v>1.5544545454545453</v>
      </c>
    </row>
    <row r="1868" spans="1:27">
      <c r="A1868" s="20" t="s">
        <v>6731</v>
      </c>
      <c r="B1868" s="20" t="s">
        <v>6732</v>
      </c>
      <c r="C1868" s="25">
        <v>900000</v>
      </c>
      <c r="D1868" s="22">
        <v>85</v>
      </c>
      <c r="E1868" s="22">
        <v>49</v>
      </c>
      <c r="F1868" s="22">
        <v>40</v>
      </c>
      <c r="G1868" s="22">
        <v>16000</v>
      </c>
      <c r="H1868" s="22" t="s">
        <v>5088</v>
      </c>
      <c r="I1868" s="26">
        <f>+IF(H1868='COSTOS VARIOS'!$C$1,'COSTOS VARIOS'!$C$2*'Precios ML'!V1868,'COSTOS VARIOS'!$B$2*'Precios ML'!V1868)</f>
        <v>357980</v>
      </c>
      <c r="J1868" s="22">
        <v>0</v>
      </c>
      <c r="K1868" s="27">
        <f t="shared" si="290"/>
        <v>10.4125</v>
      </c>
      <c r="L1868" s="27">
        <f t="shared" si="291"/>
        <v>10.4125</v>
      </c>
      <c r="M1868" s="26">
        <f>(INDEX(pesos!A:B,MATCH(L1868,pesos!A:A,1),2))</f>
        <v>16200</v>
      </c>
      <c r="N1868" s="26">
        <f>+R1868*'COSTOS VARIOS'!$O$1</f>
        <v>171000</v>
      </c>
      <c r="O1868" s="26">
        <f>+R1868*'COSTOS VARIOS'!$O$2</f>
        <v>3690.0000000000005</v>
      </c>
      <c r="P1868" s="26">
        <f>+R1868*'COSTOS VARIOS'!$O$3</f>
        <v>13500</v>
      </c>
      <c r="Q1868" s="26">
        <v>1</v>
      </c>
      <c r="R1868" s="26">
        <f t="shared" si="292"/>
        <v>900000</v>
      </c>
      <c r="S1868" s="25">
        <f t="shared" si="293"/>
        <v>1462370</v>
      </c>
      <c r="T1868" s="28">
        <f t="shared" si="294"/>
        <v>0.22397204537839266</v>
      </c>
      <c r="U1868" s="29">
        <f t="shared" si="295"/>
        <v>1789900</v>
      </c>
      <c r="V1868" s="26">
        <f>+INDEX('LISTA DE PRECIOS EKM '!A:K,MATCH('Precios ML'!B1868,'LISTA DE PRECIOS EKM '!A:A,0),8)</f>
        <v>1789900</v>
      </c>
      <c r="W1868" s="26">
        <f t="shared" si="296"/>
        <v>1789900</v>
      </c>
      <c r="X1868" s="26">
        <f t="shared" si="297"/>
        <v>0</v>
      </c>
      <c r="Y1868" s="26"/>
      <c r="Z1868" s="26">
        <f t="shared" si="298"/>
        <v>1789900</v>
      </c>
      <c r="AA1868" s="30">
        <f t="shared" si="299"/>
        <v>0.98877777777777776</v>
      </c>
    </row>
    <row r="1869" spans="1:27">
      <c r="A1869" s="20" t="s">
        <v>6731</v>
      </c>
      <c r="B1869" s="20" t="s">
        <v>6732</v>
      </c>
      <c r="C1869" s="25">
        <v>900000</v>
      </c>
      <c r="D1869" s="22">
        <v>85</v>
      </c>
      <c r="E1869" s="22">
        <v>49</v>
      </c>
      <c r="F1869" s="22">
        <v>40</v>
      </c>
      <c r="G1869" s="22">
        <v>16000</v>
      </c>
      <c r="H1869" s="22" t="s">
        <v>5088</v>
      </c>
      <c r="I1869" s="26">
        <f>+IF(H1869='COSTOS VARIOS'!$C$1,'COSTOS VARIOS'!$C$2*'Precios ML'!V1869,'COSTOS VARIOS'!$B$2*'Precios ML'!V1869)</f>
        <v>357980</v>
      </c>
      <c r="J1869" s="22">
        <v>0</v>
      </c>
      <c r="K1869" s="27">
        <f t="shared" si="290"/>
        <v>10.4125</v>
      </c>
      <c r="L1869" s="27">
        <f t="shared" si="291"/>
        <v>10.4125</v>
      </c>
      <c r="M1869" s="26">
        <f>(INDEX(pesos!A:B,MATCH(L1869,pesos!A:A,1),2))</f>
        <v>16200</v>
      </c>
      <c r="N1869" s="26">
        <f>+R1869*'COSTOS VARIOS'!$O$1</f>
        <v>171000</v>
      </c>
      <c r="O1869" s="26">
        <f>+R1869*'COSTOS VARIOS'!$O$2</f>
        <v>3690.0000000000005</v>
      </c>
      <c r="P1869" s="26">
        <f>+R1869*'COSTOS VARIOS'!$O$3</f>
        <v>13500</v>
      </c>
      <c r="Q1869" s="26">
        <v>1</v>
      </c>
      <c r="R1869" s="26">
        <f t="shared" si="292"/>
        <v>900000</v>
      </c>
      <c r="S1869" s="25">
        <f t="shared" si="293"/>
        <v>1462370</v>
      </c>
      <c r="T1869" s="28">
        <f t="shared" si="294"/>
        <v>0.22397204537839266</v>
      </c>
      <c r="U1869" s="29">
        <f t="shared" si="295"/>
        <v>1789900</v>
      </c>
      <c r="V1869" s="26">
        <f>+INDEX('LISTA DE PRECIOS EKM '!A:K,MATCH('Precios ML'!B1869,'LISTA DE PRECIOS EKM '!A:A,0),8)</f>
        <v>1789900</v>
      </c>
      <c r="W1869" s="26">
        <f t="shared" si="296"/>
        <v>1789900</v>
      </c>
      <c r="X1869" s="26">
        <f t="shared" si="297"/>
        <v>0</v>
      </c>
      <c r="Y1869" s="26"/>
      <c r="Z1869" s="26">
        <f t="shared" si="298"/>
        <v>1789900</v>
      </c>
      <c r="AA1869" s="30">
        <f t="shared" si="299"/>
        <v>0.98877777777777776</v>
      </c>
    </row>
    <row r="1870" spans="1:27">
      <c r="A1870" s="20" t="s">
        <v>6733</v>
      </c>
      <c r="B1870" s="20" t="s">
        <v>6734</v>
      </c>
      <c r="C1870" s="25">
        <v>950000</v>
      </c>
      <c r="D1870" s="22">
        <v>85</v>
      </c>
      <c r="E1870" s="22">
        <v>49</v>
      </c>
      <c r="F1870" s="22">
        <v>40</v>
      </c>
      <c r="G1870" s="22">
        <v>16000</v>
      </c>
      <c r="H1870" s="22" t="s">
        <v>5088</v>
      </c>
      <c r="I1870" s="26">
        <f>+IF(H1870='COSTOS VARIOS'!$C$1,'COSTOS VARIOS'!$C$2*'Precios ML'!V1870,'COSTOS VARIOS'!$B$2*'Precios ML'!V1870)</f>
        <v>357980</v>
      </c>
      <c r="J1870" s="22">
        <v>0</v>
      </c>
      <c r="K1870" s="27">
        <f t="shared" si="290"/>
        <v>10.4125</v>
      </c>
      <c r="L1870" s="27">
        <f t="shared" si="291"/>
        <v>10.4125</v>
      </c>
      <c r="M1870" s="26">
        <f>(INDEX(pesos!A:B,MATCH(L1870,pesos!A:A,1),2))</f>
        <v>16200</v>
      </c>
      <c r="N1870" s="26">
        <f>+R1870*'COSTOS VARIOS'!$O$1</f>
        <v>180500</v>
      </c>
      <c r="O1870" s="26">
        <f>+R1870*'COSTOS VARIOS'!$O$2</f>
        <v>3895.0000000000005</v>
      </c>
      <c r="P1870" s="26">
        <f>+R1870*'COSTOS VARIOS'!$O$3</f>
        <v>14250</v>
      </c>
      <c r="Q1870" s="26">
        <v>1</v>
      </c>
      <c r="R1870" s="26">
        <f t="shared" si="292"/>
        <v>950000</v>
      </c>
      <c r="S1870" s="25">
        <f t="shared" si="293"/>
        <v>1522825</v>
      </c>
      <c r="T1870" s="28">
        <f t="shared" si="294"/>
        <v>0.17538128149984411</v>
      </c>
      <c r="U1870" s="29">
        <f t="shared" si="295"/>
        <v>1789900</v>
      </c>
      <c r="V1870" s="26">
        <f>+INDEX('LISTA DE PRECIOS EKM '!A:K,MATCH('Precios ML'!B1870,'LISTA DE PRECIOS EKM '!A:A,0),8)</f>
        <v>1789900</v>
      </c>
      <c r="W1870" s="26">
        <f t="shared" si="296"/>
        <v>1789900</v>
      </c>
      <c r="X1870" s="26">
        <f t="shared" si="297"/>
        <v>0</v>
      </c>
      <c r="Y1870" s="26"/>
      <c r="Z1870" s="26">
        <f t="shared" si="298"/>
        <v>1789900</v>
      </c>
      <c r="AA1870" s="30">
        <f t="shared" si="299"/>
        <v>0.88410526315789473</v>
      </c>
    </row>
    <row r="1871" spans="1:27">
      <c r="A1871" s="20" t="s">
        <v>6733</v>
      </c>
      <c r="B1871" s="20" t="s">
        <v>6734</v>
      </c>
      <c r="C1871" s="25">
        <v>950000</v>
      </c>
      <c r="D1871" s="22">
        <v>85</v>
      </c>
      <c r="E1871" s="22">
        <v>49</v>
      </c>
      <c r="F1871" s="22">
        <v>40</v>
      </c>
      <c r="G1871" s="22">
        <v>16000</v>
      </c>
      <c r="H1871" s="22" t="s">
        <v>5088</v>
      </c>
      <c r="I1871" s="26">
        <f>+IF(H1871='COSTOS VARIOS'!$C$1,'COSTOS VARIOS'!$C$2*'Precios ML'!V1871,'COSTOS VARIOS'!$B$2*'Precios ML'!V1871)</f>
        <v>357980</v>
      </c>
      <c r="J1871" s="22">
        <v>0</v>
      </c>
      <c r="K1871" s="27">
        <f t="shared" si="290"/>
        <v>10.4125</v>
      </c>
      <c r="L1871" s="27">
        <f t="shared" si="291"/>
        <v>10.4125</v>
      </c>
      <c r="M1871" s="26">
        <f>(INDEX(pesos!A:B,MATCH(L1871,pesos!A:A,1),2))</f>
        <v>16200</v>
      </c>
      <c r="N1871" s="26">
        <f>+R1871*'COSTOS VARIOS'!$O$1</f>
        <v>180500</v>
      </c>
      <c r="O1871" s="26">
        <f>+R1871*'COSTOS VARIOS'!$O$2</f>
        <v>3895.0000000000005</v>
      </c>
      <c r="P1871" s="26">
        <f>+R1871*'COSTOS VARIOS'!$O$3</f>
        <v>14250</v>
      </c>
      <c r="Q1871" s="26">
        <v>1</v>
      </c>
      <c r="R1871" s="26">
        <f t="shared" si="292"/>
        <v>950000</v>
      </c>
      <c r="S1871" s="25">
        <f t="shared" si="293"/>
        <v>1522825</v>
      </c>
      <c r="T1871" s="28">
        <f t="shared" si="294"/>
        <v>0.17538128149984411</v>
      </c>
      <c r="U1871" s="29">
        <f t="shared" si="295"/>
        <v>1789900</v>
      </c>
      <c r="V1871" s="26">
        <f>+INDEX('LISTA DE PRECIOS EKM '!A:K,MATCH('Precios ML'!B1871,'LISTA DE PRECIOS EKM '!A:A,0),8)</f>
        <v>1789900</v>
      </c>
      <c r="W1871" s="26">
        <f t="shared" si="296"/>
        <v>1789900</v>
      </c>
      <c r="X1871" s="26">
        <f t="shared" si="297"/>
        <v>0</v>
      </c>
      <c r="Y1871" s="26"/>
      <c r="Z1871" s="26">
        <f t="shared" si="298"/>
        <v>1789900</v>
      </c>
      <c r="AA1871" s="30">
        <f t="shared" si="299"/>
        <v>0.88410526315789473</v>
      </c>
    </row>
    <row r="1872" spans="1:27">
      <c r="A1872" s="20" t="s">
        <v>6735</v>
      </c>
      <c r="B1872" s="20" t="s">
        <v>6736</v>
      </c>
      <c r="C1872" s="25">
        <v>900000</v>
      </c>
      <c r="D1872" s="22">
        <v>85</v>
      </c>
      <c r="E1872" s="22">
        <v>49</v>
      </c>
      <c r="F1872" s="22">
        <v>40</v>
      </c>
      <c r="G1872" s="22">
        <v>16000</v>
      </c>
      <c r="H1872" s="22" t="s">
        <v>5088</v>
      </c>
      <c r="I1872" s="26">
        <f>+IF(H1872='COSTOS VARIOS'!$C$1,'COSTOS VARIOS'!$C$2*'Precios ML'!V1872,'COSTOS VARIOS'!$B$2*'Precios ML'!V1872)</f>
        <v>357980</v>
      </c>
      <c r="J1872" s="22">
        <v>0</v>
      </c>
      <c r="K1872" s="27">
        <f t="shared" si="290"/>
        <v>10.4125</v>
      </c>
      <c r="L1872" s="27">
        <f t="shared" si="291"/>
        <v>10.4125</v>
      </c>
      <c r="M1872" s="26">
        <f>(INDEX(pesos!A:B,MATCH(L1872,pesos!A:A,1),2))</f>
        <v>16200</v>
      </c>
      <c r="N1872" s="26">
        <f>+R1872*'COSTOS VARIOS'!$O$1</f>
        <v>171000</v>
      </c>
      <c r="O1872" s="26">
        <f>+R1872*'COSTOS VARIOS'!$O$2</f>
        <v>3690.0000000000005</v>
      </c>
      <c r="P1872" s="26">
        <f>+R1872*'COSTOS VARIOS'!$O$3</f>
        <v>13500</v>
      </c>
      <c r="Q1872" s="26">
        <v>1</v>
      </c>
      <c r="R1872" s="26">
        <f t="shared" si="292"/>
        <v>900000</v>
      </c>
      <c r="S1872" s="25">
        <f t="shared" si="293"/>
        <v>1462370</v>
      </c>
      <c r="T1872" s="28">
        <f t="shared" si="294"/>
        <v>0.22397204537839266</v>
      </c>
      <c r="U1872" s="29">
        <f t="shared" si="295"/>
        <v>1789900</v>
      </c>
      <c r="V1872" s="26">
        <f>+INDEX('LISTA DE PRECIOS EKM '!A:K,MATCH('Precios ML'!B1872,'LISTA DE PRECIOS EKM '!A:A,0),8)</f>
        <v>1789900</v>
      </c>
      <c r="W1872" s="26">
        <f t="shared" si="296"/>
        <v>1789900</v>
      </c>
      <c r="X1872" s="26">
        <f t="shared" si="297"/>
        <v>0</v>
      </c>
      <c r="Y1872" s="26"/>
      <c r="Z1872" s="26">
        <f t="shared" si="298"/>
        <v>1789900</v>
      </c>
      <c r="AA1872" s="30">
        <f t="shared" si="299"/>
        <v>0.98877777777777776</v>
      </c>
    </row>
    <row r="1873" spans="1:27">
      <c r="A1873" s="20" t="s">
        <v>6735</v>
      </c>
      <c r="B1873" s="20" t="s">
        <v>6736</v>
      </c>
      <c r="C1873" s="25">
        <v>900000</v>
      </c>
      <c r="D1873" s="22">
        <v>85</v>
      </c>
      <c r="E1873" s="22">
        <v>49</v>
      </c>
      <c r="F1873" s="22">
        <v>40</v>
      </c>
      <c r="G1873" s="22">
        <v>16000</v>
      </c>
      <c r="H1873" s="22" t="s">
        <v>5088</v>
      </c>
      <c r="I1873" s="26">
        <f>+IF(H1873='COSTOS VARIOS'!$C$1,'COSTOS VARIOS'!$C$2*'Precios ML'!V1873,'COSTOS VARIOS'!$B$2*'Precios ML'!V1873)</f>
        <v>357980</v>
      </c>
      <c r="J1873" s="22">
        <v>0</v>
      </c>
      <c r="K1873" s="27">
        <f t="shared" si="290"/>
        <v>10.4125</v>
      </c>
      <c r="L1873" s="27">
        <f t="shared" si="291"/>
        <v>10.4125</v>
      </c>
      <c r="M1873" s="26">
        <f>(INDEX(pesos!A:B,MATCH(L1873,pesos!A:A,1),2))</f>
        <v>16200</v>
      </c>
      <c r="N1873" s="26">
        <f>+R1873*'COSTOS VARIOS'!$O$1</f>
        <v>171000</v>
      </c>
      <c r="O1873" s="26">
        <f>+R1873*'COSTOS VARIOS'!$O$2</f>
        <v>3690.0000000000005</v>
      </c>
      <c r="P1873" s="26">
        <f>+R1873*'COSTOS VARIOS'!$O$3</f>
        <v>13500</v>
      </c>
      <c r="Q1873" s="26">
        <v>1</v>
      </c>
      <c r="R1873" s="26">
        <f t="shared" si="292"/>
        <v>900000</v>
      </c>
      <c r="S1873" s="25">
        <f t="shared" si="293"/>
        <v>1462370</v>
      </c>
      <c r="T1873" s="28">
        <f t="shared" si="294"/>
        <v>0.22397204537839266</v>
      </c>
      <c r="U1873" s="29">
        <f t="shared" si="295"/>
        <v>1789900</v>
      </c>
      <c r="V1873" s="26">
        <f>+INDEX('LISTA DE PRECIOS EKM '!A:K,MATCH('Precios ML'!B1873,'LISTA DE PRECIOS EKM '!A:A,0),8)</f>
        <v>1789900</v>
      </c>
      <c r="W1873" s="26">
        <f t="shared" si="296"/>
        <v>1789900</v>
      </c>
      <c r="X1873" s="26">
        <f t="shared" si="297"/>
        <v>0</v>
      </c>
      <c r="Y1873" s="26"/>
      <c r="Z1873" s="26">
        <f t="shared" si="298"/>
        <v>1789900</v>
      </c>
      <c r="AA1873" s="30">
        <f t="shared" si="299"/>
        <v>0.98877777777777776</v>
      </c>
    </row>
    <row r="1874" spans="1:27">
      <c r="A1874" s="20" t="s">
        <v>6737</v>
      </c>
      <c r="B1874" s="20" t="s">
        <v>6738</v>
      </c>
      <c r="C1874" s="25">
        <v>900000</v>
      </c>
      <c r="D1874" s="22">
        <v>85</v>
      </c>
      <c r="E1874" s="22">
        <v>49</v>
      </c>
      <c r="F1874" s="22">
        <v>40</v>
      </c>
      <c r="G1874" s="22">
        <v>16000</v>
      </c>
      <c r="H1874" s="22" t="s">
        <v>5088</v>
      </c>
      <c r="I1874" s="26">
        <f>+IF(H1874='COSTOS VARIOS'!$C$1,'COSTOS VARIOS'!$C$2*'Precios ML'!V1874,'COSTOS VARIOS'!$B$2*'Precios ML'!V1874)</f>
        <v>357980</v>
      </c>
      <c r="J1874" s="22">
        <v>0</v>
      </c>
      <c r="K1874" s="27">
        <f t="shared" si="290"/>
        <v>10.4125</v>
      </c>
      <c r="L1874" s="27">
        <f t="shared" si="291"/>
        <v>10.4125</v>
      </c>
      <c r="M1874" s="26">
        <f>(INDEX(pesos!A:B,MATCH(L1874,pesos!A:A,1),2))</f>
        <v>16200</v>
      </c>
      <c r="N1874" s="26">
        <f>+R1874*'COSTOS VARIOS'!$O$1</f>
        <v>171000</v>
      </c>
      <c r="O1874" s="26">
        <f>+R1874*'COSTOS VARIOS'!$O$2</f>
        <v>3690.0000000000005</v>
      </c>
      <c r="P1874" s="26">
        <f>+R1874*'COSTOS VARIOS'!$O$3</f>
        <v>13500</v>
      </c>
      <c r="Q1874" s="26">
        <v>1</v>
      </c>
      <c r="R1874" s="26">
        <f t="shared" si="292"/>
        <v>900000</v>
      </c>
      <c r="S1874" s="25">
        <f t="shared" si="293"/>
        <v>1462370</v>
      </c>
      <c r="T1874" s="28">
        <f t="shared" si="294"/>
        <v>0.22397204537839266</v>
      </c>
      <c r="U1874" s="29">
        <f t="shared" si="295"/>
        <v>1789900</v>
      </c>
      <c r="V1874" s="26">
        <f>+INDEX('LISTA DE PRECIOS EKM '!A:K,MATCH('Precios ML'!B1874,'LISTA DE PRECIOS EKM '!A:A,0),8)</f>
        <v>1789900</v>
      </c>
      <c r="W1874" s="26">
        <f t="shared" si="296"/>
        <v>1789900</v>
      </c>
      <c r="X1874" s="26">
        <f t="shared" si="297"/>
        <v>0</v>
      </c>
      <c r="Y1874" s="26"/>
      <c r="Z1874" s="26">
        <f t="shared" si="298"/>
        <v>1789900</v>
      </c>
      <c r="AA1874" s="30">
        <f t="shared" si="299"/>
        <v>0.98877777777777776</v>
      </c>
    </row>
    <row r="1875" spans="1:27">
      <c r="A1875" s="20" t="s">
        <v>6737</v>
      </c>
      <c r="B1875" s="20" t="s">
        <v>6738</v>
      </c>
      <c r="C1875" s="25">
        <v>900000</v>
      </c>
      <c r="D1875" s="22">
        <v>85</v>
      </c>
      <c r="E1875" s="22">
        <v>49</v>
      </c>
      <c r="F1875" s="22">
        <v>40</v>
      </c>
      <c r="G1875" s="22">
        <v>16000</v>
      </c>
      <c r="H1875" s="22" t="s">
        <v>5088</v>
      </c>
      <c r="I1875" s="26">
        <f>+IF(H1875='COSTOS VARIOS'!$C$1,'COSTOS VARIOS'!$C$2*'Precios ML'!V1875,'COSTOS VARIOS'!$B$2*'Precios ML'!V1875)</f>
        <v>357980</v>
      </c>
      <c r="J1875" s="22">
        <v>0</v>
      </c>
      <c r="K1875" s="27">
        <f t="shared" si="290"/>
        <v>10.4125</v>
      </c>
      <c r="L1875" s="27">
        <f t="shared" si="291"/>
        <v>10.4125</v>
      </c>
      <c r="M1875" s="26">
        <f>(INDEX(pesos!A:B,MATCH(L1875,pesos!A:A,1),2))</f>
        <v>16200</v>
      </c>
      <c r="N1875" s="26">
        <f>+R1875*'COSTOS VARIOS'!$O$1</f>
        <v>171000</v>
      </c>
      <c r="O1875" s="26">
        <f>+R1875*'COSTOS VARIOS'!$O$2</f>
        <v>3690.0000000000005</v>
      </c>
      <c r="P1875" s="26">
        <f>+R1875*'COSTOS VARIOS'!$O$3</f>
        <v>13500</v>
      </c>
      <c r="Q1875" s="26">
        <v>1</v>
      </c>
      <c r="R1875" s="26">
        <f t="shared" si="292"/>
        <v>900000</v>
      </c>
      <c r="S1875" s="25">
        <f t="shared" si="293"/>
        <v>1462370</v>
      </c>
      <c r="T1875" s="28">
        <f t="shared" si="294"/>
        <v>0.22397204537839266</v>
      </c>
      <c r="U1875" s="29">
        <f t="shared" si="295"/>
        <v>1789900</v>
      </c>
      <c r="V1875" s="26">
        <f>+INDEX('LISTA DE PRECIOS EKM '!A:K,MATCH('Precios ML'!B1875,'LISTA DE PRECIOS EKM '!A:A,0),8)</f>
        <v>1789900</v>
      </c>
      <c r="W1875" s="26">
        <f t="shared" si="296"/>
        <v>1789900</v>
      </c>
      <c r="X1875" s="26">
        <f t="shared" si="297"/>
        <v>0</v>
      </c>
      <c r="Y1875" s="26"/>
      <c r="Z1875" s="26">
        <f t="shared" si="298"/>
        <v>1789900</v>
      </c>
      <c r="AA1875" s="30">
        <f t="shared" si="299"/>
        <v>0.98877777777777776</v>
      </c>
    </row>
    <row r="1876" spans="1:27">
      <c r="A1876" s="20" t="s">
        <v>6739</v>
      </c>
      <c r="B1876" s="20" t="s">
        <v>6740</v>
      </c>
      <c r="C1876" s="25">
        <v>900000</v>
      </c>
      <c r="D1876" s="22">
        <v>85</v>
      </c>
      <c r="E1876" s="22">
        <v>49</v>
      </c>
      <c r="F1876" s="22">
        <v>40</v>
      </c>
      <c r="G1876" s="22">
        <v>16000</v>
      </c>
      <c r="H1876" s="22" t="s">
        <v>5088</v>
      </c>
      <c r="I1876" s="26">
        <f>+IF(H1876='COSTOS VARIOS'!$C$1,'COSTOS VARIOS'!$C$2*'Precios ML'!V1876,'COSTOS VARIOS'!$B$2*'Precios ML'!V1876)</f>
        <v>357980</v>
      </c>
      <c r="J1876" s="22">
        <v>0</v>
      </c>
      <c r="K1876" s="27">
        <f t="shared" si="290"/>
        <v>10.4125</v>
      </c>
      <c r="L1876" s="27">
        <f t="shared" si="291"/>
        <v>10.4125</v>
      </c>
      <c r="M1876" s="26">
        <f>(INDEX(pesos!A:B,MATCH(L1876,pesos!A:A,1),2))</f>
        <v>16200</v>
      </c>
      <c r="N1876" s="26">
        <f>+R1876*'COSTOS VARIOS'!$O$1</f>
        <v>171000</v>
      </c>
      <c r="O1876" s="26">
        <f>+R1876*'COSTOS VARIOS'!$O$2</f>
        <v>3690.0000000000005</v>
      </c>
      <c r="P1876" s="26">
        <f>+R1876*'COSTOS VARIOS'!$O$3</f>
        <v>13500</v>
      </c>
      <c r="Q1876" s="26">
        <v>1</v>
      </c>
      <c r="R1876" s="26">
        <f t="shared" si="292"/>
        <v>900000</v>
      </c>
      <c r="S1876" s="25">
        <f t="shared" si="293"/>
        <v>1462370</v>
      </c>
      <c r="T1876" s="28">
        <f t="shared" si="294"/>
        <v>0.22397204537839266</v>
      </c>
      <c r="U1876" s="29">
        <f t="shared" si="295"/>
        <v>1789900</v>
      </c>
      <c r="V1876" s="26">
        <f>+INDEX('LISTA DE PRECIOS EKM '!A:K,MATCH('Precios ML'!B1876,'LISTA DE PRECIOS EKM '!A:A,0),8)</f>
        <v>1789900</v>
      </c>
      <c r="W1876" s="26">
        <f t="shared" si="296"/>
        <v>1789900</v>
      </c>
      <c r="X1876" s="26">
        <f t="shared" si="297"/>
        <v>0</v>
      </c>
      <c r="Y1876" s="26"/>
      <c r="Z1876" s="26">
        <f t="shared" si="298"/>
        <v>1789900</v>
      </c>
      <c r="AA1876" s="30">
        <f t="shared" si="299"/>
        <v>0.98877777777777776</v>
      </c>
    </row>
    <row r="1877" spans="1:27">
      <c r="A1877" s="20" t="s">
        <v>6739</v>
      </c>
      <c r="B1877" s="20" t="s">
        <v>6740</v>
      </c>
      <c r="C1877" s="25">
        <v>900000</v>
      </c>
      <c r="D1877" s="22">
        <v>85</v>
      </c>
      <c r="E1877" s="22">
        <v>49</v>
      </c>
      <c r="F1877" s="22">
        <v>40</v>
      </c>
      <c r="G1877" s="22">
        <v>16000</v>
      </c>
      <c r="H1877" s="22" t="s">
        <v>5088</v>
      </c>
      <c r="I1877" s="26">
        <f>+IF(H1877='COSTOS VARIOS'!$C$1,'COSTOS VARIOS'!$C$2*'Precios ML'!V1877,'COSTOS VARIOS'!$B$2*'Precios ML'!V1877)</f>
        <v>357980</v>
      </c>
      <c r="J1877" s="22">
        <v>0</v>
      </c>
      <c r="K1877" s="27">
        <f t="shared" si="290"/>
        <v>10.4125</v>
      </c>
      <c r="L1877" s="27">
        <f t="shared" si="291"/>
        <v>10.4125</v>
      </c>
      <c r="M1877" s="26">
        <f>(INDEX(pesos!A:B,MATCH(L1877,pesos!A:A,1),2))</f>
        <v>16200</v>
      </c>
      <c r="N1877" s="26">
        <f>+R1877*'COSTOS VARIOS'!$O$1</f>
        <v>171000</v>
      </c>
      <c r="O1877" s="26">
        <f>+R1877*'COSTOS VARIOS'!$O$2</f>
        <v>3690.0000000000005</v>
      </c>
      <c r="P1877" s="26">
        <f>+R1877*'COSTOS VARIOS'!$O$3</f>
        <v>13500</v>
      </c>
      <c r="Q1877" s="26">
        <v>1</v>
      </c>
      <c r="R1877" s="26">
        <f t="shared" si="292"/>
        <v>900000</v>
      </c>
      <c r="S1877" s="25">
        <f t="shared" si="293"/>
        <v>1462370</v>
      </c>
      <c r="T1877" s="28">
        <f t="shared" si="294"/>
        <v>0.22397204537839266</v>
      </c>
      <c r="U1877" s="29">
        <f t="shared" si="295"/>
        <v>1789900</v>
      </c>
      <c r="V1877" s="26">
        <f>+INDEX('LISTA DE PRECIOS EKM '!A:K,MATCH('Precios ML'!B1877,'LISTA DE PRECIOS EKM '!A:A,0),8)</f>
        <v>1789900</v>
      </c>
      <c r="W1877" s="26">
        <f t="shared" si="296"/>
        <v>1789900</v>
      </c>
      <c r="X1877" s="26">
        <f t="shared" si="297"/>
        <v>0</v>
      </c>
      <c r="Y1877" s="26"/>
      <c r="Z1877" s="26">
        <f t="shared" si="298"/>
        <v>1789900</v>
      </c>
      <c r="AA1877" s="30">
        <f t="shared" si="299"/>
        <v>0.98877777777777776</v>
      </c>
    </row>
    <row r="1878" spans="1:27">
      <c r="A1878" s="20" t="s">
        <v>6741</v>
      </c>
      <c r="B1878" s="20" t="s">
        <v>6742</v>
      </c>
      <c r="C1878" s="25">
        <v>1110000</v>
      </c>
      <c r="D1878" s="22">
        <v>85</v>
      </c>
      <c r="E1878" s="22">
        <v>49</v>
      </c>
      <c r="F1878" s="22">
        <v>40</v>
      </c>
      <c r="G1878" s="22">
        <v>16000</v>
      </c>
      <c r="H1878" s="22" t="s">
        <v>5088</v>
      </c>
      <c r="I1878" s="26">
        <f>+IF(H1878='COSTOS VARIOS'!$C$1,'COSTOS VARIOS'!$C$2*'Precios ML'!V1878,'COSTOS VARIOS'!$B$2*'Precios ML'!V1878)</f>
        <v>499980</v>
      </c>
      <c r="J1878" s="22">
        <v>0</v>
      </c>
      <c r="K1878" s="27">
        <f t="shared" si="290"/>
        <v>10.4125</v>
      </c>
      <c r="L1878" s="27">
        <f t="shared" si="291"/>
        <v>10.4125</v>
      </c>
      <c r="M1878" s="26">
        <f>(INDEX(pesos!A:B,MATCH(L1878,pesos!A:A,1),2))</f>
        <v>16200</v>
      </c>
      <c r="N1878" s="26">
        <f>+R1878*'COSTOS VARIOS'!$O$1</f>
        <v>210900</v>
      </c>
      <c r="O1878" s="26">
        <f>+R1878*'COSTOS VARIOS'!$O$2</f>
        <v>4551</v>
      </c>
      <c r="P1878" s="26">
        <f>+R1878*'COSTOS VARIOS'!$O$3</f>
        <v>16650</v>
      </c>
      <c r="Q1878" s="26">
        <v>1</v>
      </c>
      <c r="R1878" s="26">
        <f t="shared" si="292"/>
        <v>1110000</v>
      </c>
      <c r="S1878" s="25">
        <f t="shared" si="293"/>
        <v>1858281</v>
      </c>
      <c r="T1878" s="28">
        <f t="shared" si="294"/>
        <v>0.34527555305144908</v>
      </c>
      <c r="U1878" s="29">
        <f t="shared" si="295"/>
        <v>2499900</v>
      </c>
      <c r="V1878" s="26">
        <f>+INDEX('LISTA DE PRECIOS EKM '!A:K,MATCH('Precios ML'!B1878,'LISTA DE PRECIOS EKM '!A:A,0),8)</f>
        <v>2499900</v>
      </c>
      <c r="W1878" s="26">
        <f t="shared" si="296"/>
        <v>2499900</v>
      </c>
      <c r="X1878" s="26">
        <f t="shared" si="297"/>
        <v>0</v>
      </c>
      <c r="Y1878" s="26"/>
      <c r="Z1878" s="26">
        <f t="shared" si="298"/>
        <v>2499900</v>
      </c>
      <c r="AA1878" s="30">
        <f t="shared" si="299"/>
        <v>1.2521621621621621</v>
      </c>
    </row>
    <row r="1879" spans="1:27">
      <c r="A1879" s="20" t="s">
        <v>6741</v>
      </c>
      <c r="B1879" s="20" t="s">
        <v>6742</v>
      </c>
      <c r="C1879" s="25">
        <v>1110000</v>
      </c>
      <c r="D1879" s="22">
        <v>85</v>
      </c>
      <c r="E1879" s="22">
        <v>49</v>
      </c>
      <c r="F1879" s="22">
        <v>40</v>
      </c>
      <c r="G1879" s="22">
        <v>16000</v>
      </c>
      <c r="H1879" s="22" t="s">
        <v>5088</v>
      </c>
      <c r="I1879" s="26">
        <f>+IF(H1879='COSTOS VARIOS'!$C$1,'COSTOS VARIOS'!$C$2*'Precios ML'!V1879,'COSTOS VARIOS'!$B$2*'Precios ML'!V1879)</f>
        <v>499980</v>
      </c>
      <c r="J1879" s="22">
        <v>0</v>
      </c>
      <c r="K1879" s="27">
        <f t="shared" si="290"/>
        <v>10.4125</v>
      </c>
      <c r="L1879" s="27">
        <f t="shared" si="291"/>
        <v>10.4125</v>
      </c>
      <c r="M1879" s="26">
        <f>(INDEX(pesos!A:B,MATCH(L1879,pesos!A:A,1),2))</f>
        <v>16200</v>
      </c>
      <c r="N1879" s="26">
        <f>+R1879*'COSTOS VARIOS'!$O$1</f>
        <v>210900</v>
      </c>
      <c r="O1879" s="26">
        <f>+R1879*'COSTOS VARIOS'!$O$2</f>
        <v>4551</v>
      </c>
      <c r="P1879" s="26">
        <f>+R1879*'COSTOS VARIOS'!$O$3</f>
        <v>16650</v>
      </c>
      <c r="Q1879" s="26">
        <v>1</v>
      </c>
      <c r="R1879" s="26">
        <f t="shared" si="292"/>
        <v>1110000</v>
      </c>
      <c r="S1879" s="25">
        <f t="shared" si="293"/>
        <v>1858281</v>
      </c>
      <c r="T1879" s="28">
        <f t="shared" si="294"/>
        <v>0.34527555305144908</v>
      </c>
      <c r="U1879" s="29">
        <f t="shared" si="295"/>
        <v>2499900</v>
      </c>
      <c r="V1879" s="26">
        <f>+INDEX('LISTA DE PRECIOS EKM '!A:K,MATCH('Precios ML'!B1879,'LISTA DE PRECIOS EKM '!A:A,0),8)</f>
        <v>2499900</v>
      </c>
      <c r="W1879" s="26">
        <f t="shared" si="296"/>
        <v>2499900</v>
      </c>
      <c r="X1879" s="26">
        <f t="shared" si="297"/>
        <v>0</v>
      </c>
      <c r="Y1879" s="26"/>
      <c r="Z1879" s="26">
        <f t="shared" si="298"/>
        <v>2499900</v>
      </c>
      <c r="AA1879" s="30">
        <f t="shared" si="299"/>
        <v>1.2521621621621621</v>
      </c>
    </row>
    <row r="1880" spans="1:27">
      <c r="A1880" s="20" t="s">
        <v>6743</v>
      </c>
      <c r="B1880" s="20" t="s">
        <v>6744</v>
      </c>
      <c r="C1880" s="25">
        <v>1110000</v>
      </c>
      <c r="D1880" s="22">
        <v>85</v>
      </c>
      <c r="E1880" s="22">
        <v>49</v>
      </c>
      <c r="F1880" s="22">
        <v>40</v>
      </c>
      <c r="G1880" s="22">
        <v>16000</v>
      </c>
      <c r="H1880" s="22" t="s">
        <v>5088</v>
      </c>
      <c r="I1880" s="26">
        <f>+IF(H1880='COSTOS VARIOS'!$C$1,'COSTOS VARIOS'!$C$2*'Precios ML'!V1880,'COSTOS VARIOS'!$B$2*'Precios ML'!V1880)</f>
        <v>499980</v>
      </c>
      <c r="J1880" s="22">
        <v>0</v>
      </c>
      <c r="K1880" s="27">
        <f t="shared" si="290"/>
        <v>10.4125</v>
      </c>
      <c r="L1880" s="27">
        <f t="shared" si="291"/>
        <v>10.4125</v>
      </c>
      <c r="M1880" s="26">
        <f>(INDEX(pesos!A:B,MATCH(L1880,pesos!A:A,1),2))</f>
        <v>16200</v>
      </c>
      <c r="N1880" s="26">
        <f>+R1880*'COSTOS VARIOS'!$O$1</f>
        <v>210900</v>
      </c>
      <c r="O1880" s="26">
        <f>+R1880*'COSTOS VARIOS'!$O$2</f>
        <v>4551</v>
      </c>
      <c r="P1880" s="26">
        <f>+R1880*'COSTOS VARIOS'!$O$3</f>
        <v>16650</v>
      </c>
      <c r="Q1880" s="26">
        <v>1</v>
      </c>
      <c r="R1880" s="26">
        <f t="shared" si="292"/>
        <v>1110000</v>
      </c>
      <c r="S1880" s="25">
        <f t="shared" si="293"/>
        <v>1858281</v>
      </c>
      <c r="T1880" s="28">
        <f t="shared" si="294"/>
        <v>0.34527555305144908</v>
      </c>
      <c r="U1880" s="29">
        <f t="shared" si="295"/>
        <v>2499900</v>
      </c>
      <c r="V1880" s="26">
        <f>+INDEX('LISTA DE PRECIOS EKM '!A:K,MATCH('Precios ML'!B1880,'LISTA DE PRECIOS EKM '!A:A,0),8)</f>
        <v>2499900</v>
      </c>
      <c r="W1880" s="26">
        <f t="shared" si="296"/>
        <v>2499900</v>
      </c>
      <c r="X1880" s="26">
        <f t="shared" si="297"/>
        <v>0</v>
      </c>
      <c r="Y1880" s="26"/>
      <c r="Z1880" s="26">
        <f t="shared" si="298"/>
        <v>2499900</v>
      </c>
      <c r="AA1880" s="30">
        <f t="shared" si="299"/>
        <v>1.2521621621621621</v>
      </c>
    </row>
    <row r="1881" spans="1:27">
      <c r="A1881" s="20" t="s">
        <v>6743</v>
      </c>
      <c r="B1881" s="20" t="s">
        <v>6744</v>
      </c>
      <c r="C1881" s="25">
        <v>1110000</v>
      </c>
      <c r="D1881" s="22">
        <v>85</v>
      </c>
      <c r="E1881" s="22">
        <v>49</v>
      </c>
      <c r="F1881" s="22">
        <v>40</v>
      </c>
      <c r="G1881" s="22">
        <v>16000</v>
      </c>
      <c r="H1881" s="22" t="s">
        <v>5088</v>
      </c>
      <c r="I1881" s="26">
        <f>+IF(H1881='COSTOS VARIOS'!$C$1,'COSTOS VARIOS'!$C$2*'Precios ML'!V1881,'COSTOS VARIOS'!$B$2*'Precios ML'!V1881)</f>
        <v>499980</v>
      </c>
      <c r="J1881" s="22">
        <v>0</v>
      </c>
      <c r="K1881" s="27">
        <f t="shared" si="290"/>
        <v>10.4125</v>
      </c>
      <c r="L1881" s="27">
        <f t="shared" si="291"/>
        <v>10.4125</v>
      </c>
      <c r="M1881" s="26">
        <f>(INDEX(pesos!A:B,MATCH(L1881,pesos!A:A,1),2))</f>
        <v>16200</v>
      </c>
      <c r="N1881" s="26">
        <f>+R1881*'COSTOS VARIOS'!$O$1</f>
        <v>210900</v>
      </c>
      <c r="O1881" s="26">
        <f>+R1881*'COSTOS VARIOS'!$O$2</f>
        <v>4551</v>
      </c>
      <c r="P1881" s="26">
        <f>+R1881*'COSTOS VARIOS'!$O$3</f>
        <v>16650</v>
      </c>
      <c r="Q1881" s="26">
        <v>1</v>
      </c>
      <c r="R1881" s="26">
        <f t="shared" si="292"/>
        <v>1110000</v>
      </c>
      <c r="S1881" s="25">
        <f t="shared" si="293"/>
        <v>1858281</v>
      </c>
      <c r="T1881" s="28">
        <f t="shared" si="294"/>
        <v>0.34527555305144908</v>
      </c>
      <c r="U1881" s="29">
        <f t="shared" si="295"/>
        <v>2499900</v>
      </c>
      <c r="V1881" s="26">
        <f>+INDEX('LISTA DE PRECIOS EKM '!A:K,MATCH('Precios ML'!B1881,'LISTA DE PRECIOS EKM '!A:A,0),8)</f>
        <v>2499900</v>
      </c>
      <c r="W1881" s="26">
        <f t="shared" si="296"/>
        <v>2499900</v>
      </c>
      <c r="X1881" s="26">
        <f t="shared" si="297"/>
        <v>0</v>
      </c>
      <c r="Y1881" s="26"/>
      <c r="Z1881" s="26">
        <f t="shared" si="298"/>
        <v>2499900</v>
      </c>
      <c r="AA1881" s="30">
        <f t="shared" si="299"/>
        <v>1.2521621621621621</v>
      </c>
    </row>
    <row r="1882" spans="1:27">
      <c r="A1882" s="20" t="s">
        <v>6745</v>
      </c>
      <c r="B1882" s="20" t="s">
        <v>6746</v>
      </c>
      <c r="C1882" s="25">
        <v>1110000</v>
      </c>
      <c r="D1882" s="22">
        <v>85</v>
      </c>
      <c r="E1882" s="22">
        <v>49</v>
      </c>
      <c r="F1882" s="22">
        <v>40</v>
      </c>
      <c r="G1882" s="22">
        <v>16000</v>
      </c>
      <c r="H1882" s="22" t="s">
        <v>5088</v>
      </c>
      <c r="I1882" s="26">
        <f>+IF(H1882='COSTOS VARIOS'!$C$1,'COSTOS VARIOS'!$C$2*'Precios ML'!V1882,'COSTOS VARIOS'!$B$2*'Precios ML'!V1882)</f>
        <v>499980</v>
      </c>
      <c r="J1882" s="22">
        <v>0</v>
      </c>
      <c r="K1882" s="27">
        <f t="shared" si="290"/>
        <v>10.4125</v>
      </c>
      <c r="L1882" s="27">
        <f t="shared" si="291"/>
        <v>10.4125</v>
      </c>
      <c r="M1882" s="26">
        <f>(INDEX(pesos!A:B,MATCH(L1882,pesos!A:A,1),2))</f>
        <v>16200</v>
      </c>
      <c r="N1882" s="26">
        <f>+R1882*'COSTOS VARIOS'!$O$1</f>
        <v>210900</v>
      </c>
      <c r="O1882" s="26">
        <f>+R1882*'COSTOS VARIOS'!$O$2</f>
        <v>4551</v>
      </c>
      <c r="P1882" s="26">
        <f>+R1882*'COSTOS VARIOS'!$O$3</f>
        <v>16650</v>
      </c>
      <c r="Q1882" s="26">
        <v>1</v>
      </c>
      <c r="R1882" s="26">
        <f t="shared" si="292"/>
        <v>1110000</v>
      </c>
      <c r="S1882" s="25">
        <f t="shared" si="293"/>
        <v>1858281</v>
      </c>
      <c r="T1882" s="28">
        <f t="shared" si="294"/>
        <v>0.34527555305144908</v>
      </c>
      <c r="U1882" s="29">
        <f t="shared" si="295"/>
        <v>2499900</v>
      </c>
      <c r="V1882" s="26">
        <f>+INDEX('LISTA DE PRECIOS EKM '!A:K,MATCH('Precios ML'!B1882,'LISTA DE PRECIOS EKM '!A:A,0),8)</f>
        <v>2499900</v>
      </c>
      <c r="W1882" s="26">
        <f t="shared" si="296"/>
        <v>2499900</v>
      </c>
      <c r="X1882" s="26">
        <f t="shared" si="297"/>
        <v>0</v>
      </c>
      <c r="Y1882" s="26"/>
      <c r="Z1882" s="26">
        <f t="shared" si="298"/>
        <v>2499900</v>
      </c>
      <c r="AA1882" s="30">
        <f t="shared" si="299"/>
        <v>1.2521621621621621</v>
      </c>
    </row>
    <row r="1883" spans="1:27">
      <c r="A1883" s="20" t="s">
        <v>6745</v>
      </c>
      <c r="B1883" s="20" t="s">
        <v>6746</v>
      </c>
      <c r="C1883" s="25">
        <v>1110000</v>
      </c>
      <c r="D1883" s="22">
        <v>85</v>
      </c>
      <c r="E1883" s="22">
        <v>49</v>
      </c>
      <c r="F1883" s="22">
        <v>40</v>
      </c>
      <c r="G1883" s="22">
        <v>16000</v>
      </c>
      <c r="H1883" s="22" t="s">
        <v>5088</v>
      </c>
      <c r="I1883" s="26">
        <f>+IF(H1883='COSTOS VARIOS'!$C$1,'COSTOS VARIOS'!$C$2*'Precios ML'!V1883,'COSTOS VARIOS'!$B$2*'Precios ML'!V1883)</f>
        <v>499980</v>
      </c>
      <c r="J1883" s="22">
        <v>0</v>
      </c>
      <c r="K1883" s="27">
        <f t="shared" si="290"/>
        <v>10.4125</v>
      </c>
      <c r="L1883" s="27">
        <f t="shared" si="291"/>
        <v>10.4125</v>
      </c>
      <c r="M1883" s="26">
        <f>(INDEX(pesos!A:B,MATCH(L1883,pesos!A:A,1),2))</f>
        <v>16200</v>
      </c>
      <c r="N1883" s="26">
        <f>+R1883*'COSTOS VARIOS'!$O$1</f>
        <v>210900</v>
      </c>
      <c r="O1883" s="26">
        <f>+R1883*'COSTOS VARIOS'!$O$2</f>
        <v>4551</v>
      </c>
      <c r="P1883" s="26">
        <f>+R1883*'COSTOS VARIOS'!$O$3</f>
        <v>16650</v>
      </c>
      <c r="Q1883" s="26">
        <v>1</v>
      </c>
      <c r="R1883" s="26">
        <f t="shared" si="292"/>
        <v>1110000</v>
      </c>
      <c r="S1883" s="25">
        <f t="shared" si="293"/>
        <v>1858281</v>
      </c>
      <c r="T1883" s="28">
        <f t="shared" si="294"/>
        <v>0.34527555305144908</v>
      </c>
      <c r="U1883" s="29">
        <f t="shared" si="295"/>
        <v>2499900</v>
      </c>
      <c r="V1883" s="26">
        <f>+INDEX('LISTA DE PRECIOS EKM '!A:K,MATCH('Precios ML'!B1883,'LISTA DE PRECIOS EKM '!A:A,0),8)</f>
        <v>2499900</v>
      </c>
      <c r="W1883" s="26">
        <f t="shared" si="296"/>
        <v>2499900</v>
      </c>
      <c r="X1883" s="26">
        <f t="shared" si="297"/>
        <v>0</v>
      </c>
      <c r="Y1883" s="26"/>
      <c r="Z1883" s="26">
        <f t="shared" si="298"/>
        <v>2499900</v>
      </c>
      <c r="AA1883" s="30">
        <f t="shared" si="299"/>
        <v>1.2521621621621621</v>
      </c>
    </row>
    <row r="1884" spans="1:27">
      <c r="A1884" s="20" t="s">
        <v>6747</v>
      </c>
      <c r="B1884" s="20" t="s">
        <v>6748</v>
      </c>
      <c r="C1884" s="25">
        <v>1110000</v>
      </c>
      <c r="D1884" s="22">
        <v>85</v>
      </c>
      <c r="E1884" s="22">
        <v>49</v>
      </c>
      <c r="F1884" s="22">
        <v>40</v>
      </c>
      <c r="G1884" s="22">
        <v>16000</v>
      </c>
      <c r="H1884" s="22" t="s">
        <v>5088</v>
      </c>
      <c r="I1884" s="26">
        <f>+IF(H1884='COSTOS VARIOS'!$C$1,'COSTOS VARIOS'!$C$2*'Precios ML'!V1884,'COSTOS VARIOS'!$B$2*'Precios ML'!V1884)</f>
        <v>499980</v>
      </c>
      <c r="J1884" s="22">
        <v>0</v>
      </c>
      <c r="K1884" s="27">
        <f t="shared" si="290"/>
        <v>10.4125</v>
      </c>
      <c r="L1884" s="27">
        <f t="shared" si="291"/>
        <v>10.4125</v>
      </c>
      <c r="M1884" s="26">
        <f>(INDEX(pesos!A:B,MATCH(L1884,pesos!A:A,1),2))</f>
        <v>16200</v>
      </c>
      <c r="N1884" s="26">
        <f>+R1884*'COSTOS VARIOS'!$O$1</f>
        <v>210900</v>
      </c>
      <c r="O1884" s="26">
        <f>+R1884*'COSTOS VARIOS'!$O$2</f>
        <v>4551</v>
      </c>
      <c r="P1884" s="26">
        <f>+R1884*'COSTOS VARIOS'!$O$3</f>
        <v>16650</v>
      </c>
      <c r="Q1884" s="26">
        <v>1</v>
      </c>
      <c r="R1884" s="26">
        <f t="shared" si="292"/>
        <v>1110000</v>
      </c>
      <c r="S1884" s="25">
        <f t="shared" si="293"/>
        <v>1858281</v>
      </c>
      <c r="T1884" s="28">
        <f t="shared" si="294"/>
        <v>0.34527555305144908</v>
      </c>
      <c r="U1884" s="29">
        <f t="shared" si="295"/>
        <v>2499900</v>
      </c>
      <c r="V1884" s="26">
        <f>+INDEX('LISTA DE PRECIOS EKM '!A:K,MATCH('Precios ML'!B1884,'LISTA DE PRECIOS EKM '!A:A,0),8)</f>
        <v>2499900</v>
      </c>
      <c r="W1884" s="26">
        <f t="shared" si="296"/>
        <v>2499900</v>
      </c>
      <c r="X1884" s="26">
        <f t="shared" si="297"/>
        <v>0</v>
      </c>
      <c r="Y1884" s="26"/>
      <c r="Z1884" s="26">
        <f t="shared" si="298"/>
        <v>2499900</v>
      </c>
      <c r="AA1884" s="30">
        <f t="shared" si="299"/>
        <v>1.2521621621621621</v>
      </c>
    </row>
    <row r="1885" spans="1:27">
      <c r="A1885" s="20" t="s">
        <v>6747</v>
      </c>
      <c r="B1885" s="20" t="s">
        <v>6748</v>
      </c>
      <c r="C1885" s="25">
        <v>1110000</v>
      </c>
      <c r="D1885" s="22">
        <v>85</v>
      </c>
      <c r="E1885" s="22">
        <v>49</v>
      </c>
      <c r="F1885" s="22">
        <v>40</v>
      </c>
      <c r="G1885" s="22">
        <v>16000</v>
      </c>
      <c r="H1885" s="22" t="s">
        <v>5088</v>
      </c>
      <c r="I1885" s="26">
        <f>+IF(H1885='COSTOS VARIOS'!$C$1,'COSTOS VARIOS'!$C$2*'Precios ML'!V1885,'COSTOS VARIOS'!$B$2*'Precios ML'!V1885)</f>
        <v>499980</v>
      </c>
      <c r="J1885" s="22">
        <v>0</v>
      </c>
      <c r="K1885" s="27">
        <f t="shared" si="290"/>
        <v>10.4125</v>
      </c>
      <c r="L1885" s="27">
        <f t="shared" si="291"/>
        <v>10.4125</v>
      </c>
      <c r="M1885" s="26">
        <f>(INDEX(pesos!A:B,MATCH(L1885,pesos!A:A,1),2))</f>
        <v>16200</v>
      </c>
      <c r="N1885" s="26">
        <f>+R1885*'COSTOS VARIOS'!$O$1</f>
        <v>210900</v>
      </c>
      <c r="O1885" s="26">
        <f>+R1885*'COSTOS VARIOS'!$O$2</f>
        <v>4551</v>
      </c>
      <c r="P1885" s="26">
        <f>+R1885*'COSTOS VARIOS'!$O$3</f>
        <v>16650</v>
      </c>
      <c r="Q1885" s="26">
        <v>1</v>
      </c>
      <c r="R1885" s="26">
        <f t="shared" si="292"/>
        <v>1110000</v>
      </c>
      <c r="S1885" s="25">
        <f t="shared" si="293"/>
        <v>1858281</v>
      </c>
      <c r="T1885" s="28">
        <f t="shared" si="294"/>
        <v>0.34527555305144908</v>
      </c>
      <c r="U1885" s="29">
        <f t="shared" si="295"/>
        <v>2499900</v>
      </c>
      <c r="V1885" s="26">
        <f>+INDEX('LISTA DE PRECIOS EKM '!A:K,MATCH('Precios ML'!B1885,'LISTA DE PRECIOS EKM '!A:A,0),8)</f>
        <v>2499900</v>
      </c>
      <c r="W1885" s="26">
        <f t="shared" si="296"/>
        <v>2499900</v>
      </c>
      <c r="X1885" s="26">
        <f t="shared" si="297"/>
        <v>0</v>
      </c>
      <c r="Y1885" s="26"/>
      <c r="Z1885" s="26">
        <f t="shared" si="298"/>
        <v>2499900</v>
      </c>
      <c r="AA1885" s="30">
        <f t="shared" si="299"/>
        <v>1.2521621621621621</v>
      </c>
    </row>
    <row r="1886" spans="1:27">
      <c r="A1886" s="20" t="s">
        <v>6749</v>
      </c>
      <c r="B1886" s="20" t="s">
        <v>6750</v>
      </c>
      <c r="C1886" s="25">
        <v>900000</v>
      </c>
      <c r="D1886" s="22">
        <v>85</v>
      </c>
      <c r="E1886" s="22">
        <v>49</v>
      </c>
      <c r="F1886" s="22">
        <v>40</v>
      </c>
      <c r="G1886" s="22">
        <v>16000</v>
      </c>
      <c r="H1886" s="22" t="s">
        <v>5088</v>
      </c>
      <c r="I1886" s="26">
        <f>+IF(H1886='COSTOS VARIOS'!$C$1,'COSTOS VARIOS'!$C$2*'Precios ML'!V1886,'COSTOS VARIOS'!$B$2*'Precios ML'!V1886)</f>
        <v>393980</v>
      </c>
      <c r="J1886" s="22">
        <v>0</v>
      </c>
      <c r="K1886" s="27">
        <f t="shared" si="290"/>
        <v>10.4125</v>
      </c>
      <c r="L1886" s="27">
        <f t="shared" si="291"/>
        <v>10.4125</v>
      </c>
      <c r="M1886" s="26">
        <f>(INDEX(pesos!A:B,MATCH(L1886,pesos!A:A,1),2))</f>
        <v>16200</v>
      </c>
      <c r="N1886" s="26">
        <f>+R1886*'COSTOS VARIOS'!$O$1</f>
        <v>171000</v>
      </c>
      <c r="O1886" s="26">
        <f>+R1886*'COSTOS VARIOS'!$O$2</f>
        <v>3690.0000000000005</v>
      </c>
      <c r="P1886" s="26">
        <f>+R1886*'COSTOS VARIOS'!$O$3</f>
        <v>13500</v>
      </c>
      <c r="Q1886" s="26">
        <v>1</v>
      </c>
      <c r="R1886" s="26">
        <f t="shared" si="292"/>
        <v>900000</v>
      </c>
      <c r="S1886" s="25">
        <f t="shared" si="293"/>
        <v>1498370</v>
      </c>
      <c r="T1886" s="28">
        <f t="shared" si="294"/>
        <v>0.31469530222842157</v>
      </c>
      <c r="U1886" s="29">
        <f t="shared" si="295"/>
        <v>1969900</v>
      </c>
      <c r="V1886" s="26">
        <f>+INDEX('LISTA DE PRECIOS EKM '!A:K,MATCH('Precios ML'!B1886,'LISTA DE PRECIOS EKM '!A:A,0),8)</f>
        <v>1969900</v>
      </c>
      <c r="W1886" s="26">
        <f t="shared" si="296"/>
        <v>1969900</v>
      </c>
      <c r="X1886" s="26">
        <f t="shared" si="297"/>
        <v>0</v>
      </c>
      <c r="Y1886" s="26"/>
      <c r="Z1886" s="26">
        <f t="shared" si="298"/>
        <v>1969900</v>
      </c>
      <c r="AA1886" s="30">
        <f t="shared" si="299"/>
        <v>1.1887777777777777</v>
      </c>
    </row>
    <row r="1887" spans="1:27">
      <c r="A1887" s="20" t="s">
        <v>6749</v>
      </c>
      <c r="B1887" s="20" t="s">
        <v>6750</v>
      </c>
      <c r="C1887" s="25">
        <v>900000</v>
      </c>
      <c r="D1887" s="22">
        <v>85</v>
      </c>
      <c r="E1887" s="22">
        <v>49</v>
      </c>
      <c r="F1887" s="22">
        <v>40</v>
      </c>
      <c r="G1887" s="22">
        <v>16000</v>
      </c>
      <c r="H1887" s="22" t="s">
        <v>5088</v>
      </c>
      <c r="I1887" s="26">
        <f>+IF(H1887='COSTOS VARIOS'!$C$1,'COSTOS VARIOS'!$C$2*'Precios ML'!V1887,'COSTOS VARIOS'!$B$2*'Precios ML'!V1887)</f>
        <v>393980</v>
      </c>
      <c r="J1887" s="22">
        <v>0</v>
      </c>
      <c r="K1887" s="27">
        <f t="shared" si="290"/>
        <v>10.4125</v>
      </c>
      <c r="L1887" s="27">
        <f t="shared" si="291"/>
        <v>10.4125</v>
      </c>
      <c r="M1887" s="26">
        <f>(INDEX(pesos!A:B,MATCH(L1887,pesos!A:A,1),2))</f>
        <v>16200</v>
      </c>
      <c r="N1887" s="26">
        <f>+R1887*'COSTOS VARIOS'!$O$1</f>
        <v>171000</v>
      </c>
      <c r="O1887" s="26">
        <f>+R1887*'COSTOS VARIOS'!$O$2</f>
        <v>3690.0000000000005</v>
      </c>
      <c r="P1887" s="26">
        <f>+R1887*'COSTOS VARIOS'!$O$3</f>
        <v>13500</v>
      </c>
      <c r="Q1887" s="26">
        <v>1</v>
      </c>
      <c r="R1887" s="26">
        <f t="shared" si="292"/>
        <v>900000</v>
      </c>
      <c r="S1887" s="25">
        <f t="shared" si="293"/>
        <v>1498370</v>
      </c>
      <c r="T1887" s="28">
        <f t="shared" si="294"/>
        <v>0.31469530222842157</v>
      </c>
      <c r="U1887" s="29">
        <f t="shared" si="295"/>
        <v>1969900</v>
      </c>
      <c r="V1887" s="26">
        <f>+INDEX('LISTA DE PRECIOS EKM '!A:K,MATCH('Precios ML'!B1887,'LISTA DE PRECIOS EKM '!A:A,0),8)</f>
        <v>1969900</v>
      </c>
      <c r="W1887" s="26">
        <f t="shared" si="296"/>
        <v>1969900</v>
      </c>
      <c r="X1887" s="26">
        <f t="shared" si="297"/>
        <v>0</v>
      </c>
      <c r="Y1887" s="26"/>
      <c r="Z1887" s="26">
        <f t="shared" si="298"/>
        <v>1969900</v>
      </c>
      <c r="AA1887" s="30">
        <f t="shared" si="299"/>
        <v>1.1887777777777777</v>
      </c>
    </row>
    <row r="1888" spans="1:27">
      <c r="A1888" s="20" t="s">
        <v>6751</v>
      </c>
      <c r="B1888" s="20" t="s">
        <v>6752</v>
      </c>
      <c r="C1888" s="25">
        <v>900000</v>
      </c>
      <c r="D1888" s="22">
        <v>85</v>
      </c>
      <c r="E1888" s="22">
        <v>49</v>
      </c>
      <c r="F1888" s="22">
        <v>40</v>
      </c>
      <c r="G1888" s="22">
        <v>16000</v>
      </c>
      <c r="H1888" s="22" t="s">
        <v>5088</v>
      </c>
      <c r="I1888" s="26">
        <f>+IF(H1888='COSTOS VARIOS'!$C$1,'COSTOS VARIOS'!$C$2*'Precios ML'!V1888,'COSTOS VARIOS'!$B$2*'Precios ML'!V1888)</f>
        <v>393980</v>
      </c>
      <c r="J1888" s="22">
        <v>0</v>
      </c>
      <c r="K1888" s="27">
        <f t="shared" si="290"/>
        <v>10.4125</v>
      </c>
      <c r="L1888" s="27">
        <f t="shared" si="291"/>
        <v>10.4125</v>
      </c>
      <c r="M1888" s="26">
        <f>(INDEX(pesos!A:B,MATCH(L1888,pesos!A:A,1),2))</f>
        <v>16200</v>
      </c>
      <c r="N1888" s="26">
        <f>+R1888*'COSTOS VARIOS'!$O$1</f>
        <v>171000</v>
      </c>
      <c r="O1888" s="26">
        <f>+R1888*'COSTOS VARIOS'!$O$2</f>
        <v>3690.0000000000005</v>
      </c>
      <c r="P1888" s="26">
        <f>+R1888*'COSTOS VARIOS'!$O$3</f>
        <v>13500</v>
      </c>
      <c r="Q1888" s="26">
        <v>1</v>
      </c>
      <c r="R1888" s="26">
        <f t="shared" si="292"/>
        <v>900000</v>
      </c>
      <c r="S1888" s="25">
        <f t="shared" si="293"/>
        <v>1498370</v>
      </c>
      <c r="T1888" s="28">
        <f t="shared" si="294"/>
        <v>0.31469530222842157</v>
      </c>
      <c r="U1888" s="29">
        <f t="shared" si="295"/>
        <v>1969900</v>
      </c>
      <c r="V1888" s="26">
        <f>+INDEX('LISTA DE PRECIOS EKM '!A:K,MATCH('Precios ML'!B1888,'LISTA DE PRECIOS EKM '!A:A,0),8)</f>
        <v>1969900</v>
      </c>
      <c r="W1888" s="26">
        <f t="shared" si="296"/>
        <v>1969900</v>
      </c>
      <c r="X1888" s="26">
        <f t="shared" si="297"/>
        <v>0</v>
      </c>
      <c r="Y1888" s="26"/>
      <c r="Z1888" s="26">
        <f t="shared" si="298"/>
        <v>1969900</v>
      </c>
      <c r="AA1888" s="30">
        <f t="shared" si="299"/>
        <v>1.1887777777777777</v>
      </c>
    </row>
    <row r="1889" spans="1:27">
      <c r="A1889" s="20" t="s">
        <v>6751</v>
      </c>
      <c r="B1889" s="20" t="s">
        <v>6752</v>
      </c>
      <c r="C1889" s="25">
        <v>900000</v>
      </c>
      <c r="D1889" s="22">
        <v>85</v>
      </c>
      <c r="E1889" s="22">
        <v>49</v>
      </c>
      <c r="F1889" s="22">
        <v>40</v>
      </c>
      <c r="G1889" s="22">
        <v>16000</v>
      </c>
      <c r="H1889" s="22" t="s">
        <v>5088</v>
      </c>
      <c r="I1889" s="26">
        <f>+IF(H1889='COSTOS VARIOS'!$C$1,'COSTOS VARIOS'!$C$2*'Precios ML'!V1889,'COSTOS VARIOS'!$B$2*'Precios ML'!V1889)</f>
        <v>393980</v>
      </c>
      <c r="J1889" s="22">
        <v>0</v>
      </c>
      <c r="K1889" s="27">
        <f t="shared" si="290"/>
        <v>10.4125</v>
      </c>
      <c r="L1889" s="27">
        <f t="shared" si="291"/>
        <v>10.4125</v>
      </c>
      <c r="M1889" s="26">
        <f>(INDEX(pesos!A:B,MATCH(L1889,pesos!A:A,1),2))</f>
        <v>16200</v>
      </c>
      <c r="N1889" s="26">
        <f>+R1889*'COSTOS VARIOS'!$O$1</f>
        <v>171000</v>
      </c>
      <c r="O1889" s="26">
        <f>+R1889*'COSTOS VARIOS'!$O$2</f>
        <v>3690.0000000000005</v>
      </c>
      <c r="P1889" s="26">
        <f>+R1889*'COSTOS VARIOS'!$O$3</f>
        <v>13500</v>
      </c>
      <c r="Q1889" s="26">
        <v>1</v>
      </c>
      <c r="R1889" s="26">
        <f t="shared" si="292"/>
        <v>900000</v>
      </c>
      <c r="S1889" s="25">
        <f t="shared" si="293"/>
        <v>1498370</v>
      </c>
      <c r="T1889" s="28">
        <f t="shared" si="294"/>
        <v>0.31469530222842157</v>
      </c>
      <c r="U1889" s="29">
        <f t="shared" si="295"/>
        <v>1969900</v>
      </c>
      <c r="V1889" s="26">
        <f>+INDEX('LISTA DE PRECIOS EKM '!A:K,MATCH('Precios ML'!B1889,'LISTA DE PRECIOS EKM '!A:A,0),8)</f>
        <v>1969900</v>
      </c>
      <c r="W1889" s="26">
        <f t="shared" si="296"/>
        <v>1969900</v>
      </c>
      <c r="X1889" s="26">
        <f t="shared" si="297"/>
        <v>0</v>
      </c>
      <c r="Y1889" s="26"/>
      <c r="Z1889" s="26">
        <f t="shared" si="298"/>
        <v>1969900</v>
      </c>
      <c r="AA1889" s="30">
        <f t="shared" si="299"/>
        <v>1.1887777777777777</v>
      </c>
    </row>
    <row r="1890" spans="1:27">
      <c r="A1890" s="20" t="s">
        <v>6753</v>
      </c>
      <c r="B1890" s="20" t="s">
        <v>6754</v>
      </c>
      <c r="C1890" s="25">
        <v>900000</v>
      </c>
      <c r="D1890" s="22">
        <v>85</v>
      </c>
      <c r="E1890" s="22">
        <v>49</v>
      </c>
      <c r="F1890" s="22">
        <v>40</v>
      </c>
      <c r="G1890" s="22">
        <v>16000</v>
      </c>
      <c r="H1890" s="22" t="s">
        <v>5088</v>
      </c>
      <c r="I1890" s="26">
        <f>+IF(H1890='COSTOS VARIOS'!$C$1,'COSTOS VARIOS'!$C$2*'Precios ML'!V1890,'COSTOS VARIOS'!$B$2*'Precios ML'!V1890)</f>
        <v>393980</v>
      </c>
      <c r="J1890" s="22">
        <v>0</v>
      </c>
      <c r="K1890" s="27">
        <f t="shared" si="290"/>
        <v>10.4125</v>
      </c>
      <c r="L1890" s="27">
        <f t="shared" si="291"/>
        <v>10.4125</v>
      </c>
      <c r="M1890" s="26">
        <f>(INDEX(pesos!A:B,MATCH(L1890,pesos!A:A,1),2))</f>
        <v>16200</v>
      </c>
      <c r="N1890" s="26">
        <f>+R1890*'COSTOS VARIOS'!$O$1</f>
        <v>171000</v>
      </c>
      <c r="O1890" s="26">
        <f>+R1890*'COSTOS VARIOS'!$O$2</f>
        <v>3690.0000000000005</v>
      </c>
      <c r="P1890" s="26">
        <f>+R1890*'COSTOS VARIOS'!$O$3</f>
        <v>13500</v>
      </c>
      <c r="Q1890" s="26">
        <v>1</v>
      </c>
      <c r="R1890" s="26">
        <f t="shared" si="292"/>
        <v>900000</v>
      </c>
      <c r="S1890" s="25">
        <f t="shared" si="293"/>
        <v>1498370</v>
      </c>
      <c r="T1890" s="28">
        <f t="shared" si="294"/>
        <v>0.31469530222842157</v>
      </c>
      <c r="U1890" s="29">
        <f t="shared" si="295"/>
        <v>1969900</v>
      </c>
      <c r="V1890" s="26">
        <f>+INDEX('LISTA DE PRECIOS EKM '!A:K,MATCH('Precios ML'!B1890,'LISTA DE PRECIOS EKM '!A:A,0),8)</f>
        <v>1969900</v>
      </c>
      <c r="W1890" s="26">
        <f t="shared" si="296"/>
        <v>1969900</v>
      </c>
      <c r="X1890" s="26">
        <f t="shared" si="297"/>
        <v>0</v>
      </c>
      <c r="Y1890" s="26"/>
      <c r="Z1890" s="26">
        <f t="shared" si="298"/>
        <v>1969900</v>
      </c>
      <c r="AA1890" s="30">
        <f t="shared" si="299"/>
        <v>1.1887777777777777</v>
      </c>
    </row>
    <row r="1891" spans="1:27">
      <c r="A1891" s="20" t="s">
        <v>6753</v>
      </c>
      <c r="B1891" s="20" t="s">
        <v>6754</v>
      </c>
      <c r="C1891" s="25">
        <v>900000</v>
      </c>
      <c r="D1891" s="22">
        <v>85</v>
      </c>
      <c r="E1891" s="22">
        <v>49</v>
      </c>
      <c r="F1891" s="22">
        <v>40</v>
      </c>
      <c r="G1891" s="22">
        <v>16000</v>
      </c>
      <c r="H1891" s="22" t="s">
        <v>5088</v>
      </c>
      <c r="I1891" s="26">
        <f>+IF(H1891='COSTOS VARIOS'!$C$1,'COSTOS VARIOS'!$C$2*'Precios ML'!V1891,'COSTOS VARIOS'!$B$2*'Precios ML'!V1891)</f>
        <v>393980</v>
      </c>
      <c r="J1891" s="22">
        <v>0</v>
      </c>
      <c r="K1891" s="27">
        <f t="shared" si="290"/>
        <v>10.4125</v>
      </c>
      <c r="L1891" s="27">
        <f t="shared" si="291"/>
        <v>10.4125</v>
      </c>
      <c r="M1891" s="26">
        <f>(INDEX(pesos!A:B,MATCH(L1891,pesos!A:A,1),2))</f>
        <v>16200</v>
      </c>
      <c r="N1891" s="26">
        <f>+R1891*'COSTOS VARIOS'!$O$1</f>
        <v>171000</v>
      </c>
      <c r="O1891" s="26">
        <f>+R1891*'COSTOS VARIOS'!$O$2</f>
        <v>3690.0000000000005</v>
      </c>
      <c r="P1891" s="26">
        <f>+R1891*'COSTOS VARIOS'!$O$3</f>
        <v>13500</v>
      </c>
      <c r="Q1891" s="26">
        <v>1</v>
      </c>
      <c r="R1891" s="26">
        <f t="shared" si="292"/>
        <v>900000</v>
      </c>
      <c r="S1891" s="25">
        <f t="shared" si="293"/>
        <v>1498370</v>
      </c>
      <c r="T1891" s="28">
        <f t="shared" si="294"/>
        <v>0.31469530222842157</v>
      </c>
      <c r="U1891" s="29">
        <f t="shared" si="295"/>
        <v>1969900</v>
      </c>
      <c r="V1891" s="26">
        <f>+INDEX('LISTA DE PRECIOS EKM '!A:K,MATCH('Precios ML'!B1891,'LISTA DE PRECIOS EKM '!A:A,0),8)</f>
        <v>1969900</v>
      </c>
      <c r="W1891" s="26">
        <f t="shared" si="296"/>
        <v>1969900</v>
      </c>
      <c r="X1891" s="26">
        <f t="shared" si="297"/>
        <v>0</v>
      </c>
      <c r="Y1891" s="26"/>
      <c r="Z1891" s="26">
        <f t="shared" si="298"/>
        <v>1969900</v>
      </c>
      <c r="AA1891" s="30">
        <f t="shared" si="299"/>
        <v>1.1887777777777777</v>
      </c>
    </row>
    <row r="1892" spans="1:27">
      <c r="A1892" s="20" t="s">
        <v>6755</v>
      </c>
      <c r="B1892" s="20" t="s">
        <v>6756</v>
      </c>
      <c r="C1892" s="25">
        <v>900000</v>
      </c>
      <c r="D1892" s="22">
        <v>85</v>
      </c>
      <c r="E1892" s="22">
        <v>49</v>
      </c>
      <c r="F1892" s="22">
        <v>40</v>
      </c>
      <c r="G1892" s="22">
        <v>16000</v>
      </c>
      <c r="H1892" s="22" t="s">
        <v>5088</v>
      </c>
      <c r="I1892" s="26">
        <f>+IF(H1892='COSTOS VARIOS'!$C$1,'COSTOS VARIOS'!$C$2*'Precios ML'!V1892,'COSTOS VARIOS'!$B$2*'Precios ML'!V1892)</f>
        <v>393980</v>
      </c>
      <c r="J1892" s="22">
        <v>0</v>
      </c>
      <c r="K1892" s="27">
        <f t="shared" si="290"/>
        <v>10.4125</v>
      </c>
      <c r="L1892" s="27">
        <f t="shared" si="291"/>
        <v>10.4125</v>
      </c>
      <c r="M1892" s="26">
        <f>(INDEX(pesos!A:B,MATCH(L1892,pesos!A:A,1),2))</f>
        <v>16200</v>
      </c>
      <c r="N1892" s="26">
        <f>+R1892*'COSTOS VARIOS'!$O$1</f>
        <v>171000</v>
      </c>
      <c r="O1892" s="26">
        <f>+R1892*'COSTOS VARIOS'!$O$2</f>
        <v>3690.0000000000005</v>
      </c>
      <c r="P1892" s="26">
        <f>+R1892*'COSTOS VARIOS'!$O$3</f>
        <v>13500</v>
      </c>
      <c r="Q1892" s="26">
        <v>1</v>
      </c>
      <c r="R1892" s="26">
        <f t="shared" si="292"/>
        <v>900000</v>
      </c>
      <c r="S1892" s="25">
        <f t="shared" si="293"/>
        <v>1498370</v>
      </c>
      <c r="T1892" s="28">
        <f t="shared" si="294"/>
        <v>0.31469530222842157</v>
      </c>
      <c r="U1892" s="29">
        <f t="shared" si="295"/>
        <v>1969900</v>
      </c>
      <c r="V1892" s="26">
        <f>+INDEX('LISTA DE PRECIOS EKM '!A:K,MATCH('Precios ML'!B1892,'LISTA DE PRECIOS EKM '!A:A,0),8)</f>
        <v>1969900</v>
      </c>
      <c r="W1892" s="26">
        <f t="shared" si="296"/>
        <v>1969900</v>
      </c>
      <c r="X1892" s="26">
        <f t="shared" si="297"/>
        <v>0</v>
      </c>
      <c r="Y1892" s="26"/>
      <c r="Z1892" s="26">
        <f t="shared" si="298"/>
        <v>1969900</v>
      </c>
      <c r="AA1892" s="30">
        <f t="shared" si="299"/>
        <v>1.1887777777777777</v>
      </c>
    </row>
    <row r="1893" spans="1:27">
      <c r="A1893" s="20" t="s">
        <v>6755</v>
      </c>
      <c r="B1893" s="20" t="s">
        <v>6756</v>
      </c>
      <c r="C1893" s="25">
        <v>900000</v>
      </c>
      <c r="D1893" s="22">
        <v>85</v>
      </c>
      <c r="E1893" s="22">
        <v>49</v>
      </c>
      <c r="F1893" s="22">
        <v>40</v>
      </c>
      <c r="G1893" s="22">
        <v>16000</v>
      </c>
      <c r="H1893" s="22" t="s">
        <v>5088</v>
      </c>
      <c r="I1893" s="26">
        <f>+IF(H1893='COSTOS VARIOS'!$C$1,'COSTOS VARIOS'!$C$2*'Precios ML'!V1893,'COSTOS VARIOS'!$B$2*'Precios ML'!V1893)</f>
        <v>393980</v>
      </c>
      <c r="J1893" s="22">
        <v>0</v>
      </c>
      <c r="K1893" s="27">
        <f t="shared" si="290"/>
        <v>10.4125</v>
      </c>
      <c r="L1893" s="27">
        <f t="shared" si="291"/>
        <v>10.4125</v>
      </c>
      <c r="M1893" s="26">
        <f>(INDEX(pesos!A:B,MATCH(L1893,pesos!A:A,1),2))</f>
        <v>16200</v>
      </c>
      <c r="N1893" s="26">
        <f>+R1893*'COSTOS VARIOS'!$O$1</f>
        <v>171000</v>
      </c>
      <c r="O1893" s="26">
        <f>+R1893*'COSTOS VARIOS'!$O$2</f>
        <v>3690.0000000000005</v>
      </c>
      <c r="P1893" s="26">
        <f>+R1893*'COSTOS VARIOS'!$O$3</f>
        <v>13500</v>
      </c>
      <c r="Q1893" s="26">
        <v>1</v>
      </c>
      <c r="R1893" s="26">
        <f t="shared" si="292"/>
        <v>900000</v>
      </c>
      <c r="S1893" s="25">
        <f t="shared" si="293"/>
        <v>1498370</v>
      </c>
      <c r="T1893" s="28">
        <f t="shared" si="294"/>
        <v>0.31469530222842157</v>
      </c>
      <c r="U1893" s="29">
        <f t="shared" si="295"/>
        <v>1969900</v>
      </c>
      <c r="V1893" s="26">
        <f>+INDEX('LISTA DE PRECIOS EKM '!A:K,MATCH('Precios ML'!B1893,'LISTA DE PRECIOS EKM '!A:A,0),8)</f>
        <v>1969900</v>
      </c>
      <c r="W1893" s="26">
        <f t="shared" si="296"/>
        <v>1969900</v>
      </c>
      <c r="X1893" s="26">
        <f t="shared" si="297"/>
        <v>0</v>
      </c>
      <c r="Y1893" s="26"/>
      <c r="Z1893" s="26">
        <f t="shared" si="298"/>
        <v>1969900</v>
      </c>
      <c r="AA1893" s="30">
        <f t="shared" si="299"/>
        <v>1.1887777777777777</v>
      </c>
    </row>
    <row r="1894" spans="1:27">
      <c r="A1894" s="20" t="s">
        <v>6757</v>
      </c>
      <c r="B1894" s="20" t="s">
        <v>6758</v>
      </c>
      <c r="C1894" s="25">
        <v>950000</v>
      </c>
      <c r="D1894" s="22">
        <v>85</v>
      </c>
      <c r="E1894" s="22">
        <v>49</v>
      </c>
      <c r="F1894" s="22">
        <v>40</v>
      </c>
      <c r="G1894" s="22">
        <v>16000</v>
      </c>
      <c r="H1894" s="22" t="s">
        <v>5088</v>
      </c>
      <c r="I1894" s="26">
        <f>+IF(H1894='COSTOS VARIOS'!$C$1,'COSTOS VARIOS'!$C$2*'Precios ML'!V1894,'COSTOS VARIOS'!$B$2*'Precios ML'!V1894)</f>
        <v>393980</v>
      </c>
      <c r="J1894" s="22">
        <v>0</v>
      </c>
      <c r="K1894" s="27">
        <f t="shared" si="290"/>
        <v>10.4125</v>
      </c>
      <c r="L1894" s="27">
        <f t="shared" si="291"/>
        <v>10.4125</v>
      </c>
      <c r="M1894" s="26">
        <f>(INDEX(pesos!A:B,MATCH(L1894,pesos!A:A,1),2))</f>
        <v>16200</v>
      </c>
      <c r="N1894" s="26">
        <f>+R1894*'COSTOS VARIOS'!$O$1</f>
        <v>180500</v>
      </c>
      <c r="O1894" s="26">
        <f>+R1894*'COSTOS VARIOS'!$O$2</f>
        <v>3895.0000000000005</v>
      </c>
      <c r="P1894" s="26">
        <f>+R1894*'COSTOS VARIOS'!$O$3</f>
        <v>14250</v>
      </c>
      <c r="Q1894" s="26">
        <v>1</v>
      </c>
      <c r="R1894" s="26">
        <f t="shared" si="292"/>
        <v>950000</v>
      </c>
      <c r="S1894" s="25">
        <f t="shared" si="293"/>
        <v>1558825</v>
      </c>
      <c r="T1894" s="28">
        <f t="shared" si="294"/>
        <v>0.26370824178467767</v>
      </c>
      <c r="U1894" s="29">
        <f t="shared" si="295"/>
        <v>1969900.0000000002</v>
      </c>
      <c r="V1894" s="26">
        <f>+INDEX('LISTA DE PRECIOS EKM '!A:K,MATCH('Precios ML'!B1894,'LISTA DE PRECIOS EKM '!A:A,0),8)</f>
        <v>1969900</v>
      </c>
      <c r="W1894" s="26">
        <f t="shared" si="296"/>
        <v>1969900</v>
      </c>
      <c r="X1894" s="26">
        <f t="shared" si="297"/>
        <v>0</v>
      </c>
      <c r="Y1894" s="26"/>
      <c r="Z1894" s="26">
        <f t="shared" si="298"/>
        <v>1969900</v>
      </c>
      <c r="AA1894" s="30">
        <f t="shared" si="299"/>
        <v>1.073578947368421</v>
      </c>
    </row>
    <row r="1895" spans="1:27">
      <c r="A1895" s="20" t="s">
        <v>6759</v>
      </c>
      <c r="B1895" s="20" t="s">
        <v>6760</v>
      </c>
      <c r="C1895" s="25">
        <v>950000</v>
      </c>
      <c r="D1895" s="22">
        <v>85</v>
      </c>
      <c r="E1895" s="22">
        <v>49</v>
      </c>
      <c r="F1895" s="22">
        <v>40</v>
      </c>
      <c r="G1895" s="22">
        <v>16000</v>
      </c>
      <c r="H1895" s="22" t="s">
        <v>5088</v>
      </c>
      <c r="I1895" s="26">
        <f>+IF(H1895='COSTOS VARIOS'!$C$1,'COSTOS VARIOS'!$C$2*'Precios ML'!V1895,'COSTOS VARIOS'!$B$2*'Precios ML'!V1895)</f>
        <v>393980</v>
      </c>
      <c r="J1895" s="22">
        <v>0</v>
      </c>
      <c r="K1895" s="27">
        <f t="shared" si="290"/>
        <v>10.4125</v>
      </c>
      <c r="L1895" s="27">
        <f t="shared" si="291"/>
        <v>10.4125</v>
      </c>
      <c r="M1895" s="26">
        <f>(INDEX(pesos!A:B,MATCH(L1895,pesos!A:A,1),2))</f>
        <v>16200</v>
      </c>
      <c r="N1895" s="26">
        <f>+R1895*'COSTOS VARIOS'!$O$1</f>
        <v>180500</v>
      </c>
      <c r="O1895" s="26">
        <f>+R1895*'COSTOS VARIOS'!$O$2</f>
        <v>3895.0000000000005</v>
      </c>
      <c r="P1895" s="26">
        <f>+R1895*'COSTOS VARIOS'!$O$3</f>
        <v>14250</v>
      </c>
      <c r="Q1895" s="26">
        <v>1</v>
      </c>
      <c r="R1895" s="26">
        <f t="shared" si="292"/>
        <v>950000</v>
      </c>
      <c r="S1895" s="25">
        <f t="shared" si="293"/>
        <v>1558825</v>
      </c>
      <c r="T1895" s="28">
        <f t="shared" si="294"/>
        <v>0.26370824178467767</v>
      </c>
      <c r="U1895" s="29">
        <f t="shared" si="295"/>
        <v>1969900.0000000002</v>
      </c>
      <c r="V1895" s="26">
        <f>+INDEX('LISTA DE PRECIOS EKM '!A:K,MATCH('Precios ML'!B1895,'LISTA DE PRECIOS EKM '!A:A,0),8)</f>
        <v>1969900</v>
      </c>
      <c r="W1895" s="26">
        <f t="shared" si="296"/>
        <v>1969900</v>
      </c>
      <c r="X1895" s="26">
        <f t="shared" si="297"/>
        <v>0</v>
      </c>
      <c r="Y1895" s="26"/>
      <c r="Z1895" s="26">
        <f t="shared" si="298"/>
        <v>1969900</v>
      </c>
      <c r="AA1895" s="30">
        <f t="shared" si="299"/>
        <v>1.073578947368421</v>
      </c>
    </row>
    <row r="1896" spans="1:27">
      <c r="A1896" s="20" t="s">
        <v>6759</v>
      </c>
      <c r="B1896" s="20" t="s">
        <v>6760</v>
      </c>
      <c r="C1896" s="25">
        <v>950000</v>
      </c>
      <c r="D1896" s="22">
        <v>85</v>
      </c>
      <c r="E1896" s="22">
        <v>49</v>
      </c>
      <c r="F1896" s="22">
        <v>40</v>
      </c>
      <c r="G1896" s="22">
        <v>16000</v>
      </c>
      <c r="H1896" s="22" t="s">
        <v>5088</v>
      </c>
      <c r="I1896" s="26">
        <f>+IF(H1896='COSTOS VARIOS'!$C$1,'COSTOS VARIOS'!$C$2*'Precios ML'!V1896,'COSTOS VARIOS'!$B$2*'Precios ML'!V1896)</f>
        <v>393980</v>
      </c>
      <c r="J1896" s="22">
        <v>0</v>
      </c>
      <c r="K1896" s="27">
        <f t="shared" si="290"/>
        <v>10.4125</v>
      </c>
      <c r="L1896" s="27">
        <f t="shared" si="291"/>
        <v>10.4125</v>
      </c>
      <c r="M1896" s="26">
        <f>(INDEX(pesos!A:B,MATCH(L1896,pesos!A:A,1),2))</f>
        <v>16200</v>
      </c>
      <c r="N1896" s="26">
        <f>+R1896*'COSTOS VARIOS'!$O$1</f>
        <v>180500</v>
      </c>
      <c r="O1896" s="26">
        <f>+R1896*'COSTOS VARIOS'!$O$2</f>
        <v>3895.0000000000005</v>
      </c>
      <c r="P1896" s="26">
        <f>+R1896*'COSTOS VARIOS'!$O$3</f>
        <v>14250</v>
      </c>
      <c r="Q1896" s="26">
        <v>1</v>
      </c>
      <c r="R1896" s="26">
        <f t="shared" si="292"/>
        <v>950000</v>
      </c>
      <c r="S1896" s="25">
        <f t="shared" si="293"/>
        <v>1558825</v>
      </c>
      <c r="T1896" s="28">
        <f t="shared" si="294"/>
        <v>0.26370824178467767</v>
      </c>
      <c r="U1896" s="29">
        <f t="shared" si="295"/>
        <v>1969900.0000000002</v>
      </c>
      <c r="V1896" s="26">
        <f>+INDEX('LISTA DE PRECIOS EKM '!A:K,MATCH('Precios ML'!B1896,'LISTA DE PRECIOS EKM '!A:A,0),8)</f>
        <v>1969900</v>
      </c>
      <c r="W1896" s="26">
        <f t="shared" si="296"/>
        <v>1969900</v>
      </c>
      <c r="X1896" s="26">
        <f t="shared" si="297"/>
        <v>0</v>
      </c>
      <c r="Y1896" s="26"/>
      <c r="Z1896" s="26">
        <f t="shared" si="298"/>
        <v>1969900</v>
      </c>
      <c r="AA1896" s="30">
        <f t="shared" si="299"/>
        <v>1.073578947368421</v>
      </c>
    </row>
    <row r="1897" spans="1:27">
      <c r="A1897" s="20" t="s">
        <v>6761</v>
      </c>
      <c r="B1897" s="20" t="s">
        <v>6762</v>
      </c>
      <c r="C1897" s="25">
        <v>950000</v>
      </c>
      <c r="D1897" s="22">
        <v>85</v>
      </c>
      <c r="E1897" s="22">
        <v>49</v>
      </c>
      <c r="F1897" s="22">
        <v>40</v>
      </c>
      <c r="G1897" s="22">
        <v>16000</v>
      </c>
      <c r="H1897" s="22" t="s">
        <v>5088</v>
      </c>
      <c r="I1897" s="26">
        <f>+IF(H1897='COSTOS VARIOS'!$C$1,'COSTOS VARIOS'!$C$2*'Precios ML'!V1897,'COSTOS VARIOS'!$B$2*'Precios ML'!V1897)</f>
        <v>393980</v>
      </c>
      <c r="J1897" s="22">
        <v>0</v>
      </c>
      <c r="K1897" s="27">
        <f t="shared" si="290"/>
        <v>10.4125</v>
      </c>
      <c r="L1897" s="27">
        <f t="shared" si="291"/>
        <v>10.4125</v>
      </c>
      <c r="M1897" s="26">
        <f>(INDEX(pesos!A:B,MATCH(L1897,pesos!A:A,1),2))</f>
        <v>16200</v>
      </c>
      <c r="N1897" s="26">
        <f>+R1897*'COSTOS VARIOS'!$O$1</f>
        <v>180500</v>
      </c>
      <c r="O1897" s="26">
        <f>+R1897*'COSTOS VARIOS'!$O$2</f>
        <v>3895.0000000000005</v>
      </c>
      <c r="P1897" s="26">
        <f>+R1897*'COSTOS VARIOS'!$O$3</f>
        <v>14250</v>
      </c>
      <c r="Q1897" s="26">
        <v>1</v>
      </c>
      <c r="R1897" s="26">
        <f t="shared" si="292"/>
        <v>950000</v>
      </c>
      <c r="S1897" s="25">
        <f t="shared" si="293"/>
        <v>1558825</v>
      </c>
      <c r="T1897" s="28">
        <f t="shared" si="294"/>
        <v>0.26370824178467767</v>
      </c>
      <c r="U1897" s="29">
        <f t="shared" si="295"/>
        <v>1969900.0000000002</v>
      </c>
      <c r="V1897" s="26">
        <f>+INDEX('LISTA DE PRECIOS EKM '!A:K,MATCH('Precios ML'!B1897,'LISTA DE PRECIOS EKM '!A:A,0),8)</f>
        <v>1969900</v>
      </c>
      <c r="W1897" s="26">
        <f t="shared" si="296"/>
        <v>1969900</v>
      </c>
      <c r="X1897" s="26">
        <f t="shared" si="297"/>
        <v>0</v>
      </c>
      <c r="Y1897" s="26"/>
      <c r="Z1897" s="26">
        <f t="shared" si="298"/>
        <v>1969900</v>
      </c>
      <c r="AA1897" s="30">
        <f t="shared" si="299"/>
        <v>1.073578947368421</v>
      </c>
    </row>
    <row r="1898" spans="1:27">
      <c r="A1898" s="20" t="s">
        <v>6761</v>
      </c>
      <c r="B1898" s="20" t="s">
        <v>6762</v>
      </c>
      <c r="C1898" s="25">
        <v>950000</v>
      </c>
      <c r="D1898" s="22">
        <v>85</v>
      </c>
      <c r="E1898" s="22">
        <v>49</v>
      </c>
      <c r="F1898" s="22">
        <v>40</v>
      </c>
      <c r="G1898" s="22">
        <v>16000</v>
      </c>
      <c r="H1898" s="22" t="s">
        <v>5088</v>
      </c>
      <c r="I1898" s="26">
        <f>+IF(H1898='COSTOS VARIOS'!$C$1,'COSTOS VARIOS'!$C$2*'Precios ML'!V1898,'COSTOS VARIOS'!$B$2*'Precios ML'!V1898)</f>
        <v>393980</v>
      </c>
      <c r="J1898" s="22">
        <v>0</v>
      </c>
      <c r="K1898" s="27">
        <f t="shared" si="290"/>
        <v>10.4125</v>
      </c>
      <c r="L1898" s="27">
        <f t="shared" si="291"/>
        <v>10.4125</v>
      </c>
      <c r="M1898" s="26">
        <f>(INDEX(pesos!A:B,MATCH(L1898,pesos!A:A,1),2))</f>
        <v>16200</v>
      </c>
      <c r="N1898" s="26">
        <f>+R1898*'COSTOS VARIOS'!$O$1</f>
        <v>180500</v>
      </c>
      <c r="O1898" s="26">
        <f>+R1898*'COSTOS VARIOS'!$O$2</f>
        <v>3895.0000000000005</v>
      </c>
      <c r="P1898" s="26">
        <f>+R1898*'COSTOS VARIOS'!$O$3</f>
        <v>14250</v>
      </c>
      <c r="Q1898" s="26">
        <v>1</v>
      </c>
      <c r="R1898" s="26">
        <f t="shared" si="292"/>
        <v>950000</v>
      </c>
      <c r="S1898" s="25">
        <f t="shared" si="293"/>
        <v>1558825</v>
      </c>
      <c r="T1898" s="28">
        <f t="shared" si="294"/>
        <v>0.26370824178467767</v>
      </c>
      <c r="U1898" s="29">
        <f t="shared" si="295"/>
        <v>1969900.0000000002</v>
      </c>
      <c r="V1898" s="26">
        <f>+INDEX('LISTA DE PRECIOS EKM '!A:K,MATCH('Precios ML'!B1898,'LISTA DE PRECIOS EKM '!A:A,0),8)</f>
        <v>1969900</v>
      </c>
      <c r="W1898" s="26">
        <f t="shared" si="296"/>
        <v>1969900</v>
      </c>
      <c r="X1898" s="26">
        <f t="shared" si="297"/>
        <v>0</v>
      </c>
      <c r="Y1898" s="26"/>
      <c r="Z1898" s="26">
        <f t="shared" si="298"/>
        <v>1969900</v>
      </c>
      <c r="AA1898" s="30">
        <f t="shared" si="299"/>
        <v>1.073578947368421</v>
      </c>
    </row>
    <row r="1899" spans="1:27">
      <c r="A1899" s="20" t="s">
        <v>6763</v>
      </c>
      <c r="B1899" s="20" t="s">
        <v>6764</v>
      </c>
      <c r="C1899" s="25">
        <v>950000</v>
      </c>
      <c r="D1899" s="22">
        <v>85</v>
      </c>
      <c r="E1899" s="22">
        <v>49</v>
      </c>
      <c r="F1899" s="22">
        <v>40</v>
      </c>
      <c r="G1899" s="22">
        <v>16000</v>
      </c>
      <c r="H1899" s="22" t="s">
        <v>5088</v>
      </c>
      <c r="I1899" s="26">
        <f>+IF(H1899='COSTOS VARIOS'!$C$1,'COSTOS VARIOS'!$C$2*'Precios ML'!V1899,'COSTOS VARIOS'!$B$2*'Precios ML'!V1899)</f>
        <v>377980</v>
      </c>
      <c r="J1899" s="22">
        <v>0</v>
      </c>
      <c r="K1899" s="27">
        <f t="shared" si="290"/>
        <v>10.4125</v>
      </c>
      <c r="L1899" s="27">
        <f t="shared" si="291"/>
        <v>10.4125</v>
      </c>
      <c r="M1899" s="26">
        <f>(INDEX(pesos!A:B,MATCH(L1899,pesos!A:A,1),2))</f>
        <v>16200</v>
      </c>
      <c r="N1899" s="26">
        <f>+R1899*'COSTOS VARIOS'!$O$1</f>
        <v>180500</v>
      </c>
      <c r="O1899" s="26">
        <f>+R1899*'COSTOS VARIOS'!$O$2</f>
        <v>3895.0000000000005</v>
      </c>
      <c r="P1899" s="26">
        <f>+R1899*'COSTOS VARIOS'!$O$3</f>
        <v>14250</v>
      </c>
      <c r="Q1899" s="26">
        <v>1</v>
      </c>
      <c r="R1899" s="26">
        <f t="shared" si="292"/>
        <v>950000</v>
      </c>
      <c r="S1899" s="25">
        <f t="shared" si="293"/>
        <v>1542825</v>
      </c>
      <c r="T1899" s="28">
        <f t="shared" si="294"/>
        <v>0.22496070519987676</v>
      </c>
      <c r="U1899" s="29">
        <f t="shared" si="295"/>
        <v>1889900</v>
      </c>
      <c r="V1899" s="26">
        <f>+INDEX('LISTA DE PRECIOS EKM '!A:K,MATCH('Precios ML'!B1899,'LISTA DE PRECIOS EKM '!A:A,0),8)</f>
        <v>1889900</v>
      </c>
      <c r="W1899" s="26">
        <f t="shared" si="296"/>
        <v>1889900</v>
      </c>
      <c r="X1899" s="26">
        <f t="shared" si="297"/>
        <v>0</v>
      </c>
      <c r="Y1899" s="26"/>
      <c r="Z1899" s="26">
        <f t="shared" si="298"/>
        <v>1889900</v>
      </c>
      <c r="AA1899" s="30">
        <f t="shared" si="299"/>
        <v>0.98936842105263167</v>
      </c>
    </row>
    <row r="1900" spans="1:27">
      <c r="A1900" s="20" t="s">
        <v>6763</v>
      </c>
      <c r="B1900" s="20" t="s">
        <v>6764</v>
      </c>
      <c r="C1900" s="25">
        <v>950000</v>
      </c>
      <c r="D1900" s="22">
        <v>85</v>
      </c>
      <c r="E1900" s="22">
        <v>49</v>
      </c>
      <c r="F1900" s="22">
        <v>40</v>
      </c>
      <c r="G1900" s="22">
        <v>16000</v>
      </c>
      <c r="H1900" s="22" t="s">
        <v>5088</v>
      </c>
      <c r="I1900" s="26">
        <f>+IF(H1900='COSTOS VARIOS'!$C$1,'COSTOS VARIOS'!$C$2*'Precios ML'!V1900,'COSTOS VARIOS'!$B$2*'Precios ML'!V1900)</f>
        <v>377980</v>
      </c>
      <c r="J1900" s="22">
        <v>0</v>
      </c>
      <c r="K1900" s="27">
        <f t="shared" si="290"/>
        <v>10.4125</v>
      </c>
      <c r="L1900" s="27">
        <f t="shared" si="291"/>
        <v>10.4125</v>
      </c>
      <c r="M1900" s="26">
        <f>(INDEX(pesos!A:B,MATCH(L1900,pesos!A:A,1),2))</f>
        <v>16200</v>
      </c>
      <c r="N1900" s="26">
        <f>+R1900*'COSTOS VARIOS'!$O$1</f>
        <v>180500</v>
      </c>
      <c r="O1900" s="26">
        <f>+R1900*'COSTOS VARIOS'!$O$2</f>
        <v>3895.0000000000005</v>
      </c>
      <c r="P1900" s="26">
        <f>+R1900*'COSTOS VARIOS'!$O$3</f>
        <v>14250</v>
      </c>
      <c r="Q1900" s="26">
        <v>1</v>
      </c>
      <c r="R1900" s="26">
        <f t="shared" si="292"/>
        <v>950000</v>
      </c>
      <c r="S1900" s="25">
        <f t="shared" si="293"/>
        <v>1542825</v>
      </c>
      <c r="T1900" s="28">
        <f t="shared" si="294"/>
        <v>0.22496070519987676</v>
      </c>
      <c r="U1900" s="29">
        <f t="shared" si="295"/>
        <v>1889900</v>
      </c>
      <c r="V1900" s="26">
        <f>+INDEX('LISTA DE PRECIOS EKM '!A:K,MATCH('Precios ML'!B1900,'LISTA DE PRECIOS EKM '!A:A,0),8)</f>
        <v>1889900</v>
      </c>
      <c r="W1900" s="26">
        <f t="shared" si="296"/>
        <v>1889900</v>
      </c>
      <c r="X1900" s="26">
        <f t="shared" si="297"/>
        <v>0</v>
      </c>
      <c r="Y1900" s="26"/>
      <c r="Z1900" s="26">
        <f t="shared" si="298"/>
        <v>1889900</v>
      </c>
      <c r="AA1900" s="30">
        <f t="shared" si="299"/>
        <v>0.98936842105263167</v>
      </c>
    </row>
    <row r="1901" spans="1:27">
      <c r="A1901" s="20" t="s">
        <v>6765</v>
      </c>
      <c r="B1901" s="20" t="s">
        <v>6766</v>
      </c>
      <c r="C1901" s="25">
        <v>950000</v>
      </c>
      <c r="D1901" s="22">
        <v>85</v>
      </c>
      <c r="E1901" s="22">
        <v>49</v>
      </c>
      <c r="F1901" s="22">
        <v>40</v>
      </c>
      <c r="G1901" s="22">
        <v>16000</v>
      </c>
      <c r="H1901" s="22" t="s">
        <v>5088</v>
      </c>
      <c r="I1901" s="26">
        <f>+IF(H1901='COSTOS VARIOS'!$C$1,'COSTOS VARIOS'!$C$2*'Precios ML'!V1901,'COSTOS VARIOS'!$B$2*'Precios ML'!V1901)</f>
        <v>377980</v>
      </c>
      <c r="J1901" s="22">
        <v>0</v>
      </c>
      <c r="K1901" s="27">
        <f t="shared" si="290"/>
        <v>10.4125</v>
      </c>
      <c r="L1901" s="27">
        <f t="shared" si="291"/>
        <v>10.4125</v>
      </c>
      <c r="M1901" s="26">
        <f>(INDEX(pesos!A:B,MATCH(L1901,pesos!A:A,1),2))</f>
        <v>16200</v>
      </c>
      <c r="N1901" s="26">
        <f>+R1901*'COSTOS VARIOS'!$O$1</f>
        <v>180500</v>
      </c>
      <c r="O1901" s="26">
        <f>+R1901*'COSTOS VARIOS'!$O$2</f>
        <v>3895.0000000000005</v>
      </c>
      <c r="P1901" s="26">
        <f>+R1901*'COSTOS VARIOS'!$O$3</f>
        <v>14250</v>
      </c>
      <c r="Q1901" s="26">
        <v>1</v>
      </c>
      <c r="R1901" s="26">
        <f t="shared" si="292"/>
        <v>950000</v>
      </c>
      <c r="S1901" s="25">
        <f t="shared" si="293"/>
        <v>1542825</v>
      </c>
      <c r="T1901" s="28">
        <f t="shared" si="294"/>
        <v>0.22496070519987676</v>
      </c>
      <c r="U1901" s="29">
        <f t="shared" si="295"/>
        <v>1889900</v>
      </c>
      <c r="V1901" s="26">
        <f>+INDEX('LISTA DE PRECIOS EKM '!A:K,MATCH('Precios ML'!B1901,'LISTA DE PRECIOS EKM '!A:A,0),8)</f>
        <v>1889900</v>
      </c>
      <c r="W1901" s="26">
        <f t="shared" si="296"/>
        <v>1889900</v>
      </c>
      <c r="X1901" s="26">
        <f t="shared" si="297"/>
        <v>0</v>
      </c>
      <c r="Y1901" s="26"/>
      <c r="Z1901" s="26">
        <f t="shared" si="298"/>
        <v>1889900</v>
      </c>
      <c r="AA1901" s="30">
        <f t="shared" si="299"/>
        <v>0.98936842105263167</v>
      </c>
    </row>
    <row r="1902" spans="1:27">
      <c r="A1902" s="20" t="s">
        <v>6765</v>
      </c>
      <c r="B1902" s="20" t="s">
        <v>6766</v>
      </c>
      <c r="C1902" s="25">
        <v>950000</v>
      </c>
      <c r="D1902" s="22">
        <v>85</v>
      </c>
      <c r="E1902" s="22">
        <v>49</v>
      </c>
      <c r="F1902" s="22">
        <v>40</v>
      </c>
      <c r="G1902" s="22">
        <v>16000</v>
      </c>
      <c r="H1902" s="22" t="s">
        <v>5088</v>
      </c>
      <c r="I1902" s="26">
        <f>+IF(H1902='COSTOS VARIOS'!$C$1,'COSTOS VARIOS'!$C$2*'Precios ML'!V1902,'COSTOS VARIOS'!$B$2*'Precios ML'!V1902)</f>
        <v>377980</v>
      </c>
      <c r="J1902" s="22">
        <v>0</v>
      </c>
      <c r="K1902" s="27">
        <f t="shared" si="290"/>
        <v>10.4125</v>
      </c>
      <c r="L1902" s="27">
        <f t="shared" si="291"/>
        <v>10.4125</v>
      </c>
      <c r="M1902" s="26">
        <f>(INDEX(pesos!A:B,MATCH(L1902,pesos!A:A,1),2))</f>
        <v>16200</v>
      </c>
      <c r="N1902" s="26">
        <f>+R1902*'COSTOS VARIOS'!$O$1</f>
        <v>180500</v>
      </c>
      <c r="O1902" s="26">
        <f>+R1902*'COSTOS VARIOS'!$O$2</f>
        <v>3895.0000000000005</v>
      </c>
      <c r="P1902" s="26">
        <f>+R1902*'COSTOS VARIOS'!$O$3</f>
        <v>14250</v>
      </c>
      <c r="Q1902" s="26">
        <v>1</v>
      </c>
      <c r="R1902" s="26">
        <f t="shared" si="292"/>
        <v>950000</v>
      </c>
      <c r="S1902" s="25">
        <f t="shared" si="293"/>
        <v>1542825</v>
      </c>
      <c r="T1902" s="28">
        <f t="shared" si="294"/>
        <v>0.22496070519987676</v>
      </c>
      <c r="U1902" s="29">
        <f t="shared" si="295"/>
        <v>1889900</v>
      </c>
      <c r="V1902" s="26">
        <f>+INDEX('LISTA DE PRECIOS EKM '!A:K,MATCH('Precios ML'!B1902,'LISTA DE PRECIOS EKM '!A:A,0),8)</f>
        <v>1889900</v>
      </c>
      <c r="W1902" s="26">
        <f t="shared" si="296"/>
        <v>1889900</v>
      </c>
      <c r="X1902" s="26">
        <f t="shared" si="297"/>
        <v>0</v>
      </c>
      <c r="Y1902" s="26"/>
      <c r="Z1902" s="26">
        <f t="shared" si="298"/>
        <v>1889900</v>
      </c>
      <c r="AA1902" s="30">
        <f t="shared" si="299"/>
        <v>0.98936842105263167</v>
      </c>
    </row>
    <row r="1903" spans="1:27">
      <c r="A1903" s="20" t="s">
        <v>6767</v>
      </c>
      <c r="B1903" s="20" t="s">
        <v>6768</v>
      </c>
      <c r="C1903" s="25">
        <v>950000</v>
      </c>
      <c r="D1903" s="22">
        <v>85</v>
      </c>
      <c r="E1903" s="22">
        <v>49</v>
      </c>
      <c r="F1903" s="22">
        <v>40</v>
      </c>
      <c r="G1903" s="22">
        <v>16000</v>
      </c>
      <c r="H1903" s="22" t="s">
        <v>5088</v>
      </c>
      <c r="I1903" s="26">
        <f>+IF(H1903='COSTOS VARIOS'!$C$1,'COSTOS VARIOS'!$C$2*'Precios ML'!V1903,'COSTOS VARIOS'!$B$2*'Precios ML'!V1903)</f>
        <v>377980</v>
      </c>
      <c r="J1903" s="22">
        <v>0</v>
      </c>
      <c r="K1903" s="27">
        <f t="shared" si="290"/>
        <v>10.4125</v>
      </c>
      <c r="L1903" s="27">
        <f t="shared" si="291"/>
        <v>10.4125</v>
      </c>
      <c r="M1903" s="26">
        <f>(INDEX(pesos!A:B,MATCH(L1903,pesos!A:A,1),2))</f>
        <v>16200</v>
      </c>
      <c r="N1903" s="26">
        <f>+R1903*'COSTOS VARIOS'!$O$1</f>
        <v>180500</v>
      </c>
      <c r="O1903" s="26">
        <f>+R1903*'COSTOS VARIOS'!$O$2</f>
        <v>3895.0000000000005</v>
      </c>
      <c r="P1903" s="26">
        <f>+R1903*'COSTOS VARIOS'!$O$3</f>
        <v>14250</v>
      </c>
      <c r="Q1903" s="26">
        <v>1</v>
      </c>
      <c r="R1903" s="26">
        <f t="shared" si="292"/>
        <v>950000</v>
      </c>
      <c r="S1903" s="25">
        <f t="shared" si="293"/>
        <v>1542825</v>
      </c>
      <c r="T1903" s="28">
        <f t="shared" si="294"/>
        <v>0.22496070519987676</v>
      </c>
      <c r="U1903" s="29">
        <f t="shared" si="295"/>
        <v>1889900</v>
      </c>
      <c r="V1903" s="26">
        <f>+INDEX('LISTA DE PRECIOS EKM '!A:K,MATCH('Precios ML'!B1903,'LISTA DE PRECIOS EKM '!A:A,0),8)</f>
        <v>1889900</v>
      </c>
      <c r="W1903" s="26">
        <f t="shared" si="296"/>
        <v>1889900</v>
      </c>
      <c r="X1903" s="26">
        <f t="shared" si="297"/>
        <v>0</v>
      </c>
      <c r="Y1903" s="26"/>
      <c r="Z1903" s="26">
        <f t="shared" si="298"/>
        <v>1889900</v>
      </c>
      <c r="AA1903" s="30">
        <f t="shared" si="299"/>
        <v>0.98936842105263167</v>
      </c>
    </row>
    <row r="1904" spans="1:27">
      <c r="A1904" s="20" t="s">
        <v>6767</v>
      </c>
      <c r="B1904" s="20" t="s">
        <v>6768</v>
      </c>
      <c r="C1904" s="25">
        <v>950000</v>
      </c>
      <c r="D1904" s="22">
        <v>85</v>
      </c>
      <c r="E1904" s="22">
        <v>49</v>
      </c>
      <c r="F1904" s="22">
        <v>40</v>
      </c>
      <c r="G1904" s="22">
        <v>16000</v>
      </c>
      <c r="H1904" s="22" t="s">
        <v>5088</v>
      </c>
      <c r="I1904" s="26">
        <f>+IF(H1904='COSTOS VARIOS'!$C$1,'COSTOS VARIOS'!$C$2*'Precios ML'!V1904,'COSTOS VARIOS'!$B$2*'Precios ML'!V1904)</f>
        <v>377980</v>
      </c>
      <c r="J1904" s="22">
        <v>0</v>
      </c>
      <c r="K1904" s="27">
        <f t="shared" si="290"/>
        <v>10.4125</v>
      </c>
      <c r="L1904" s="27">
        <f t="shared" si="291"/>
        <v>10.4125</v>
      </c>
      <c r="M1904" s="26">
        <f>(INDEX(pesos!A:B,MATCH(L1904,pesos!A:A,1),2))</f>
        <v>16200</v>
      </c>
      <c r="N1904" s="26">
        <f>+R1904*'COSTOS VARIOS'!$O$1</f>
        <v>180500</v>
      </c>
      <c r="O1904" s="26">
        <f>+R1904*'COSTOS VARIOS'!$O$2</f>
        <v>3895.0000000000005</v>
      </c>
      <c r="P1904" s="26">
        <f>+R1904*'COSTOS VARIOS'!$O$3</f>
        <v>14250</v>
      </c>
      <c r="Q1904" s="26">
        <v>1</v>
      </c>
      <c r="R1904" s="26">
        <f t="shared" si="292"/>
        <v>950000</v>
      </c>
      <c r="S1904" s="25">
        <f t="shared" si="293"/>
        <v>1542825</v>
      </c>
      <c r="T1904" s="28">
        <f t="shared" si="294"/>
        <v>0.22496070519987676</v>
      </c>
      <c r="U1904" s="29">
        <f t="shared" si="295"/>
        <v>1889900</v>
      </c>
      <c r="V1904" s="26">
        <f>+INDEX('LISTA DE PRECIOS EKM '!A:K,MATCH('Precios ML'!B1904,'LISTA DE PRECIOS EKM '!A:A,0),8)</f>
        <v>1889900</v>
      </c>
      <c r="W1904" s="26">
        <f t="shared" si="296"/>
        <v>1889900</v>
      </c>
      <c r="X1904" s="26">
        <f t="shared" si="297"/>
        <v>0</v>
      </c>
      <c r="Y1904" s="26"/>
      <c r="Z1904" s="26">
        <f t="shared" si="298"/>
        <v>1889900</v>
      </c>
      <c r="AA1904" s="30">
        <f t="shared" si="299"/>
        <v>0.98936842105263167</v>
      </c>
    </row>
    <row r="1905" spans="1:27">
      <c r="A1905" s="20" t="s">
        <v>6769</v>
      </c>
      <c r="B1905" s="20" t="s">
        <v>6770</v>
      </c>
      <c r="C1905" s="25">
        <v>950000</v>
      </c>
      <c r="D1905" s="22">
        <v>85</v>
      </c>
      <c r="E1905" s="22">
        <v>49</v>
      </c>
      <c r="F1905" s="22">
        <v>40</v>
      </c>
      <c r="G1905" s="22">
        <v>16000</v>
      </c>
      <c r="H1905" s="22" t="s">
        <v>5088</v>
      </c>
      <c r="I1905" s="26">
        <f>+IF(H1905='COSTOS VARIOS'!$C$1,'COSTOS VARIOS'!$C$2*'Precios ML'!V1905,'COSTOS VARIOS'!$B$2*'Precios ML'!V1905)</f>
        <v>357980</v>
      </c>
      <c r="J1905" s="22">
        <v>0</v>
      </c>
      <c r="K1905" s="27">
        <f t="shared" si="290"/>
        <v>10.4125</v>
      </c>
      <c r="L1905" s="27">
        <f t="shared" si="291"/>
        <v>10.4125</v>
      </c>
      <c r="M1905" s="26">
        <f>(INDEX(pesos!A:B,MATCH(L1905,pesos!A:A,1),2))</f>
        <v>16200</v>
      </c>
      <c r="N1905" s="26">
        <f>+R1905*'COSTOS VARIOS'!$O$1</f>
        <v>180500</v>
      </c>
      <c r="O1905" s="26">
        <f>+R1905*'COSTOS VARIOS'!$O$2</f>
        <v>3895.0000000000005</v>
      </c>
      <c r="P1905" s="26">
        <f>+R1905*'COSTOS VARIOS'!$O$3</f>
        <v>14250</v>
      </c>
      <c r="Q1905" s="26">
        <v>1</v>
      </c>
      <c r="R1905" s="26">
        <f t="shared" si="292"/>
        <v>950000</v>
      </c>
      <c r="S1905" s="25">
        <f t="shared" si="293"/>
        <v>1522825</v>
      </c>
      <c r="T1905" s="28">
        <f t="shared" si="294"/>
        <v>0.17538128149984411</v>
      </c>
      <c r="U1905" s="29">
        <f t="shared" si="295"/>
        <v>1789900</v>
      </c>
      <c r="V1905" s="26">
        <f>+INDEX('LISTA DE PRECIOS EKM '!A:K,MATCH('Precios ML'!B1905,'LISTA DE PRECIOS EKM '!A:A,0),8)</f>
        <v>1789900</v>
      </c>
      <c r="W1905" s="26">
        <f t="shared" si="296"/>
        <v>1789900</v>
      </c>
      <c r="X1905" s="26">
        <f t="shared" si="297"/>
        <v>0</v>
      </c>
      <c r="Y1905" s="26"/>
      <c r="Z1905" s="26">
        <f t="shared" si="298"/>
        <v>1789900</v>
      </c>
      <c r="AA1905" s="30">
        <f t="shared" si="299"/>
        <v>0.88410526315789473</v>
      </c>
    </row>
    <row r="1906" spans="1:27">
      <c r="A1906" s="20" t="s">
        <v>6769</v>
      </c>
      <c r="B1906" s="20" t="s">
        <v>6770</v>
      </c>
      <c r="C1906" s="25">
        <v>950000</v>
      </c>
      <c r="D1906" s="22">
        <v>85</v>
      </c>
      <c r="E1906" s="22">
        <v>49</v>
      </c>
      <c r="F1906" s="22">
        <v>40</v>
      </c>
      <c r="G1906" s="22">
        <v>16000</v>
      </c>
      <c r="H1906" s="22" t="s">
        <v>5088</v>
      </c>
      <c r="I1906" s="26">
        <f>+IF(H1906='COSTOS VARIOS'!$C$1,'COSTOS VARIOS'!$C$2*'Precios ML'!V1906,'COSTOS VARIOS'!$B$2*'Precios ML'!V1906)</f>
        <v>357980</v>
      </c>
      <c r="J1906" s="22">
        <v>0</v>
      </c>
      <c r="K1906" s="27">
        <f t="shared" si="290"/>
        <v>10.4125</v>
      </c>
      <c r="L1906" s="27">
        <f t="shared" si="291"/>
        <v>10.4125</v>
      </c>
      <c r="M1906" s="26">
        <f>(INDEX(pesos!A:B,MATCH(L1906,pesos!A:A,1),2))</f>
        <v>16200</v>
      </c>
      <c r="N1906" s="26">
        <f>+R1906*'COSTOS VARIOS'!$O$1</f>
        <v>180500</v>
      </c>
      <c r="O1906" s="26">
        <f>+R1906*'COSTOS VARIOS'!$O$2</f>
        <v>3895.0000000000005</v>
      </c>
      <c r="P1906" s="26">
        <f>+R1906*'COSTOS VARIOS'!$O$3</f>
        <v>14250</v>
      </c>
      <c r="Q1906" s="26">
        <v>1</v>
      </c>
      <c r="R1906" s="26">
        <f t="shared" si="292"/>
        <v>950000</v>
      </c>
      <c r="S1906" s="25">
        <f t="shared" si="293"/>
        <v>1522825</v>
      </c>
      <c r="T1906" s="28">
        <f t="shared" si="294"/>
        <v>0.17538128149984411</v>
      </c>
      <c r="U1906" s="29">
        <f t="shared" si="295"/>
        <v>1789900</v>
      </c>
      <c r="V1906" s="26">
        <f>+INDEX('LISTA DE PRECIOS EKM '!A:K,MATCH('Precios ML'!B1906,'LISTA DE PRECIOS EKM '!A:A,0),8)</f>
        <v>1789900</v>
      </c>
      <c r="W1906" s="26">
        <f t="shared" si="296"/>
        <v>1789900</v>
      </c>
      <c r="X1906" s="26">
        <f t="shared" si="297"/>
        <v>0</v>
      </c>
      <c r="Y1906" s="26"/>
      <c r="Z1906" s="26">
        <f t="shared" si="298"/>
        <v>1789900</v>
      </c>
      <c r="AA1906" s="30">
        <f t="shared" si="299"/>
        <v>0.88410526315789473</v>
      </c>
    </row>
    <row r="1907" spans="1:27">
      <c r="A1907" s="20" t="s">
        <v>6771</v>
      </c>
      <c r="B1907" s="20" t="s">
        <v>6772</v>
      </c>
      <c r="C1907" s="25">
        <v>950000</v>
      </c>
      <c r="D1907" s="22">
        <v>85</v>
      </c>
      <c r="E1907" s="22">
        <v>49</v>
      </c>
      <c r="F1907" s="22">
        <v>40</v>
      </c>
      <c r="G1907" s="22">
        <v>16000</v>
      </c>
      <c r="H1907" s="22" t="s">
        <v>5088</v>
      </c>
      <c r="I1907" s="26">
        <f>+IF(H1907='COSTOS VARIOS'!$C$1,'COSTOS VARIOS'!$C$2*'Precios ML'!V1907,'COSTOS VARIOS'!$B$2*'Precios ML'!V1907)</f>
        <v>357980</v>
      </c>
      <c r="J1907" s="22">
        <v>0</v>
      </c>
      <c r="K1907" s="27">
        <f t="shared" si="290"/>
        <v>10.4125</v>
      </c>
      <c r="L1907" s="27">
        <f t="shared" si="291"/>
        <v>10.4125</v>
      </c>
      <c r="M1907" s="26">
        <f>(INDEX(pesos!A:B,MATCH(L1907,pesos!A:A,1),2))</f>
        <v>16200</v>
      </c>
      <c r="N1907" s="26">
        <f>+R1907*'COSTOS VARIOS'!$O$1</f>
        <v>180500</v>
      </c>
      <c r="O1907" s="26">
        <f>+R1907*'COSTOS VARIOS'!$O$2</f>
        <v>3895.0000000000005</v>
      </c>
      <c r="P1907" s="26">
        <f>+R1907*'COSTOS VARIOS'!$O$3</f>
        <v>14250</v>
      </c>
      <c r="Q1907" s="26">
        <v>1</v>
      </c>
      <c r="R1907" s="26">
        <f t="shared" si="292"/>
        <v>950000</v>
      </c>
      <c r="S1907" s="25">
        <f t="shared" si="293"/>
        <v>1522825</v>
      </c>
      <c r="T1907" s="28">
        <f t="shared" si="294"/>
        <v>0.17538128149984411</v>
      </c>
      <c r="U1907" s="29">
        <f t="shared" si="295"/>
        <v>1789900</v>
      </c>
      <c r="V1907" s="26">
        <f>+INDEX('LISTA DE PRECIOS EKM '!A:K,MATCH('Precios ML'!B1907,'LISTA DE PRECIOS EKM '!A:A,0),8)</f>
        <v>1789900</v>
      </c>
      <c r="W1907" s="26">
        <f t="shared" si="296"/>
        <v>1789900</v>
      </c>
      <c r="X1907" s="26">
        <f t="shared" si="297"/>
        <v>0</v>
      </c>
      <c r="Y1907" s="26"/>
      <c r="Z1907" s="26">
        <f t="shared" si="298"/>
        <v>1789900</v>
      </c>
      <c r="AA1907" s="30">
        <f t="shared" si="299"/>
        <v>0.88410526315789473</v>
      </c>
    </row>
    <row r="1908" spans="1:27">
      <c r="A1908" s="20" t="s">
        <v>6771</v>
      </c>
      <c r="B1908" s="20" t="s">
        <v>6772</v>
      </c>
      <c r="C1908" s="25">
        <v>950000</v>
      </c>
      <c r="D1908" s="22">
        <v>85</v>
      </c>
      <c r="E1908" s="22">
        <v>49</v>
      </c>
      <c r="F1908" s="22">
        <v>40</v>
      </c>
      <c r="G1908" s="22">
        <v>16000</v>
      </c>
      <c r="H1908" s="22" t="s">
        <v>5088</v>
      </c>
      <c r="I1908" s="26">
        <f>+IF(H1908='COSTOS VARIOS'!$C$1,'COSTOS VARIOS'!$C$2*'Precios ML'!V1908,'COSTOS VARIOS'!$B$2*'Precios ML'!V1908)</f>
        <v>357980</v>
      </c>
      <c r="J1908" s="22">
        <v>0</v>
      </c>
      <c r="K1908" s="27">
        <f t="shared" si="290"/>
        <v>10.4125</v>
      </c>
      <c r="L1908" s="27">
        <f t="shared" si="291"/>
        <v>10.4125</v>
      </c>
      <c r="M1908" s="26">
        <f>(INDEX(pesos!A:B,MATCH(L1908,pesos!A:A,1),2))</f>
        <v>16200</v>
      </c>
      <c r="N1908" s="26">
        <f>+R1908*'COSTOS VARIOS'!$O$1</f>
        <v>180500</v>
      </c>
      <c r="O1908" s="26">
        <f>+R1908*'COSTOS VARIOS'!$O$2</f>
        <v>3895.0000000000005</v>
      </c>
      <c r="P1908" s="26">
        <f>+R1908*'COSTOS VARIOS'!$O$3</f>
        <v>14250</v>
      </c>
      <c r="Q1908" s="26">
        <v>1</v>
      </c>
      <c r="R1908" s="26">
        <f t="shared" si="292"/>
        <v>950000</v>
      </c>
      <c r="S1908" s="25">
        <f t="shared" si="293"/>
        <v>1522825</v>
      </c>
      <c r="T1908" s="28">
        <f t="shared" si="294"/>
        <v>0.17538128149984411</v>
      </c>
      <c r="U1908" s="29">
        <f t="shared" si="295"/>
        <v>1789900</v>
      </c>
      <c r="V1908" s="26">
        <f>+INDEX('LISTA DE PRECIOS EKM '!A:K,MATCH('Precios ML'!B1908,'LISTA DE PRECIOS EKM '!A:A,0),8)</f>
        <v>1789900</v>
      </c>
      <c r="W1908" s="26">
        <f t="shared" si="296"/>
        <v>1789900</v>
      </c>
      <c r="X1908" s="26">
        <f t="shared" si="297"/>
        <v>0</v>
      </c>
      <c r="Y1908" s="26"/>
      <c r="Z1908" s="26">
        <f t="shared" si="298"/>
        <v>1789900</v>
      </c>
      <c r="AA1908" s="30">
        <f t="shared" si="299"/>
        <v>0.88410526315789473</v>
      </c>
    </row>
    <row r="1909" spans="1:27">
      <c r="A1909" s="20" t="s">
        <v>6773</v>
      </c>
      <c r="B1909" s="20" t="s">
        <v>6774</v>
      </c>
      <c r="C1909" s="25">
        <v>950000</v>
      </c>
      <c r="D1909" s="22">
        <v>85</v>
      </c>
      <c r="E1909" s="22">
        <v>49</v>
      </c>
      <c r="F1909" s="22">
        <v>40</v>
      </c>
      <c r="G1909" s="22">
        <v>16000</v>
      </c>
      <c r="H1909" s="22" t="s">
        <v>5088</v>
      </c>
      <c r="I1909" s="26">
        <f>+IF(H1909='COSTOS VARIOS'!$C$1,'COSTOS VARIOS'!$C$2*'Precios ML'!V1909,'COSTOS VARIOS'!$B$2*'Precios ML'!V1909)</f>
        <v>357980</v>
      </c>
      <c r="J1909" s="22">
        <v>0</v>
      </c>
      <c r="K1909" s="27">
        <f t="shared" si="290"/>
        <v>10.4125</v>
      </c>
      <c r="L1909" s="27">
        <f t="shared" si="291"/>
        <v>10.4125</v>
      </c>
      <c r="M1909" s="26">
        <f>(INDEX(pesos!A:B,MATCH(L1909,pesos!A:A,1),2))</f>
        <v>16200</v>
      </c>
      <c r="N1909" s="26">
        <f>+R1909*'COSTOS VARIOS'!$O$1</f>
        <v>180500</v>
      </c>
      <c r="O1909" s="26">
        <f>+R1909*'COSTOS VARIOS'!$O$2</f>
        <v>3895.0000000000005</v>
      </c>
      <c r="P1909" s="26">
        <f>+R1909*'COSTOS VARIOS'!$O$3</f>
        <v>14250</v>
      </c>
      <c r="Q1909" s="26">
        <v>1</v>
      </c>
      <c r="R1909" s="26">
        <f t="shared" si="292"/>
        <v>950000</v>
      </c>
      <c r="S1909" s="25">
        <f t="shared" si="293"/>
        <v>1522825</v>
      </c>
      <c r="T1909" s="28">
        <f t="shared" si="294"/>
        <v>0.17538128149984411</v>
      </c>
      <c r="U1909" s="29">
        <f t="shared" si="295"/>
        <v>1789900</v>
      </c>
      <c r="V1909" s="26">
        <f>+INDEX('LISTA DE PRECIOS EKM '!A:K,MATCH('Precios ML'!B1909,'LISTA DE PRECIOS EKM '!A:A,0),8)</f>
        <v>1789900</v>
      </c>
      <c r="W1909" s="26">
        <f t="shared" si="296"/>
        <v>1789900</v>
      </c>
      <c r="X1909" s="26">
        <f t="shared" si="297"/>
        <v>0</v>
      </c>
      <c r="Y1909" s="26"/>
      <c r="Z1909" s="26">
        <f t="shared" si="298"/>
        <v>1789900</v>
      </c>
      <c r="AA1909" s="30">
        <f t="shared" si="299"/>
        <v>0.88410526315789473</v>
      </c>
    </row>
    <row r="1910" spans="1:27">
      <c r="A1910" s="20" t="s">
        <v>6773</v>
      </c>
      <c r="B1910" s="20" t="s">
        <v>6774</v>
      </c>
      <c r="C1910" s="25">
        <v>950000</v>
      </c>
      <c r="D1910" s="22">
        <v>85</v>
      </c>
      <c r="E1910" s="22">
        <v>49</v>
      </c>
      <c r="F1910" s="22">
        <v>40</v>
      </c>
      <c r="G1910" s="22">
        <v>16000</v>
      </c>
      <c r="H1910" s="22" t="s">
        <v>5088</v>
      </c>
      <c r="I1910" s="26">
        <f>+IF(H1910='COSTOS VARIOS'!$C$1,'COSTOS VARIOS'!$C$2*'Precios ML'!V1910,'COSTOS VARIOS'!$B$2*'Precios ML'!V1910)</f>
        <v>357980</v>
      </c>
      <c r="J1910" s="22">
        <v>0</v>
      </c>
      <c r="K1910" s="27">
        <f t="shared" si="290"/>
        <v>10.4125</v>
      </c>
      <c r="L1910" s="27">
        <f t="shared" si="291"/>
        <v>10.4125</v>
      </c>
      <c r="M1910" s="26">
        <f>(INDEX(pesos!A:B,MATCH(L1910,pesos!A:A,1),2))</f>
        <v>16200</v>
      </c>
      <c r="N1910" s="26">
        <f>+R1910*'COSTOS VARIOS'!$O$1</f>
        <v>180500</v>
      </c>
      <c r="O1910" s="26">
        <f>+R1910*'COSTOS VARIOS'!$O$2</f>
        <v>3895.0000000000005</v>
      </c>
      <c r="P1910" s="26">
        <f>+R1910*'COSTOS VARIOS'!$O$3</f>
        <v>14250</v>
      </c>
      <c r="Q1910" s="26">
        <v>1</v>
      </c>
      <c r="R1910" s="26">
        <f t="shared" si="292"/>
        <v>950000</v>
      </c>
      <c r="S1910" s="25">
        <f t="shared" si="293"/>
        <v>1522825</v>
      </c>
      <c r="T1910" s="28">
        <f t="shared" si="294"/>
        <v>0.17538128149984411</v>
      </c>
      <c r="U1910" s="29">
        <f t="shared" si="295"/>
        <v>1789900</v>
      </c>
      <c r="V1910" s="26">
        <f>+INDEX('LISTA DE PRECIOS EKM '!A:K,MATCH('Precios ML'!B1910,'LISTA DE PRECIOS EKM '!A:A,0),8)</f>
        <v>1789900</v>
      </c>
      <c r="W1910" s="26">
        <f t="shared" si="296"/>
        <v>1789900</v>
      </c>
      <c r="X1910" s="26">
        <f t="shared" si="297"/>
        <v>0</v>
      </c>
      <c r="Y1910" s="26"/>
      <c r="Z1910" s="26">
        <f t="shared" si="298"/>
        <v>1789900</v>
      </c>
      <c r="AA1910" s="30">
        <f t="shared" si="299"/>
        <v>0.88410526315789473</v>
      </c>
    </row>
    <row r="1911" spans="1:27">
      <c r="A1911" s="20" t="s">
        <v>6775</v>
      </c>
      <c r="B1911" s="20" t="s">
        <v>6776</v>
      </c>
      <c r="C1911" s="25">
        <v>950000</v>
      </c>
      <c r="D1911" s="22">
        <v>85</v>
      </c>
      <c r="E1911" s="22">
        <v>49</v>
      </c>
      <c r="F1911" s="22">
        <v>40</v>
      </c>
      <c r="G1911" s="22">
        <v>16000</v>
      </c>
      <c r="H1911" s="22" t="s">
        <v>5088</v>
      </c>
      <c r="I1911" s="26">
        <f>+IF(H1911='COSTOS VARIOS'!$C$1,'COSTOS VARIOS'!$C$2*'Precios ML'!V1911,'COSTOS VARIOS'!$B$2*'Precios ML'!V1911)</f>
        <v>357980</v>
      </c>
      <c r="J1911" s="22">
        <v>0</v>
      </c>
      <c r="K1911" s="27">
        <f t="shared" si="290"/>
        <v>10.4125</v>
      </c>
      <c r="L1911" s="27">
        <f t="shared" si="291"/>
        <v>10.4125</v>
      </c>
      <c r="M1911" s="26">
        <f>(INDEX(pesos!A:B,MATCH(L1911,pesos!A:A,1),2))</f>
        <v>16200</v>
      </c>
      <c r="N1911" s="26">
        <f>+R1911*'COSTOS VARIOS'!$O$1</f>
        <v>180500</v>
      </c>
      <c r="O1911" s="26">
        <f>+R1911*'COSTOS VARIOS'!$O$2</f>
        <v>3895.0000000000005</v>
      </c>
      <c r="P1911" s="26">
        <f>+R1911*'COSTOS VARIOS'!$O$3</f>
        <v>14250</v>
      </c>
      <c r="Q1911" s="26">
        <v>1</v>
      </c>
      <c r="R1911" s="26">
        <f t="shared" si="292"/>
        <v>950000</v>
      </c>
      <c r="S1911" s="25">
        <f t="shared" si="293"/>
        <v>1522825</v>
      </c>
      <c r="T1911" s="28">
        <f t="shared" si="294"/>
        <v>0.17538128149984411</v>
      </c>
      <c r="U1911" s="29">
        <f t="shared" si="295"/>
        <v>1789900</v>
      </c>
      <c r="V1911" s="26">
        <f>+INDEX('LISTA DE PRECIOS EKM '!A:K,MATCH('Precios ML'!B1911,'LISTA DE PRECIOS EKM '!A:A,0),8)</f>
        <v>1789900</v>
      </c>
      <c r="W1911" s="26">
        <f t="shared" si="296"/>
        <v>1789900</v>
      </c>
      <c r="X1911" s="26">
        <f t="shared" si="297"/>
        <v>0</v>
      </c>
      <c r="Y1911" s="26"/>
      <c r="Z1911" s="26">
        <f t="shared" si="298"/>
        <v>1789900</v>
      </c>
      <c r="AA1911" s="30">
        <f t="shared" si="299"/>
        <v>0.88410526315789473</v>
      </c>
    </row>
    <row r="1912" spans="1:27">
      <c r="A1912" s="20" t="s">
        <v>6775</v>
      </c>
      <c r="B1912" s="20" t="s">
        <v>6776</v>
      </c>
      <c r="C1912" s="25">
        <v>950000</v>
      </c>
      <c r="D1912" s="22">
        <v>85</v>
      </c>
      <c r="E1912" s="22">
        <v>49</v>
      </c>
      <c r="F1912" s="22">
        <v>40</v>
      </c>
      <c r="G1912" s="22">
        <v>16000</v>
      </c>
      <c r="H1912" s="22" t="s">
        <v>5088</v>
      </c>
      <c r="I1912" s="26">
        <f>+IF(H1912='COSTOS VARIOS'!$C$1,'COSTOS VARIOS'!$C$2*'Precios ML'!V1912,'COSTOS VARIOS'!$B$2*'Precios ML'!V1912)</f>
        <v>357980</v>
      </c>
      <c r="J1912" s="22">
        <v>0</v>
      </c>
      <c r="K1912" s="27">
        <f t="shared" si="290"/>
        <v>10.4125</v>
      </c>
      <c r="L1912" s="27">
        <f t="shared" si="291"/>
        <v>10.4125</v>
      </c>
      <c r="M1912" s="26">
        <f>(INDEX(pesos!A:B,MATCH(L1912,pesos!A:A,1),2))</f>
        <v>16200</v>
      </c>
      <c r="N1912" s="26">
        <f>+R1912*'COSTOS VARIOS'!$O$1</f>
        <v>180500</v>
      </c>
      <c r="O1912" s="26">
        <f>+R1912*'COSTOS VARIOS'!$O$2</f>
        <v>3895.0000000000005</v>
      </c>
      <c r="P1912" s="26">
        <f>+R1912*'COSTOS VARIOS'!$O$3</f>
        <v>14250</v>
      </c>
      <c r="Q1912" s="26">
        <v>1</v>
      </c>
      <c r="R1912" s="26">
        <f t="shared" si="292"/>
        <v>950000</v>
      </c>
      <c r="S1912" s="25">
        <f t="shared" si="293"/>
        <v>1522825</v>
      </c>
      <c r="T1912" s="28">
        <f t="shared" si="294"/>
        <v>0.17538128149984411</v>
      </c>
      <c r="U1912" s="29">
        <f t="shared" si="295"/>
        <v>1789900</v>
      </c>
      <c r="V1912" s="26">
        <f>+INDEX('LISTA DE PRECIOS EKM '!A:K,MATCH('Precios ML'!B1912,'LISTA DE PRECIOS EKM '!A:A,0),8)</f>
        <v>1789900</v>
      </c>
      <c r="W1912" s="26">
        <f t="shared" si="296"/>
        <v>1789900</v>
      </c>
      <c r="X1912" s="26">
        <f t="shared" si="297"/>
        <v>0</v>
      </c>
      <c r="Y1912" s="26"/>
      <c r="Z1912" s="26">
        <f t="shared" si="298"/>
        <v>1789900</v>
      </c>
      <c r="AA1912" s="30">
        <f t="shared" si="299"/>
        <v>0.88410526315789473</v>
      </c>
    </row>
    <row r="1913" spans="1:27">
      <c r="A1913" s="20" t="s">
        <v>6777</v>
      </c>
      <c r="B1913" s="20" t="s">
        <v>6778</v>
      </c>
      <c r="C1913" s="25">
        <v>950000</v>
      </c>
      <c r="D1913" s="22">
        <v>85</v>
      </c>
      <c r="E1913" s="22">
        <v>49</v>
      </c>
      <c r="F1913" s="22">
        <v>40</v>
      </c>
      <c r="G1913" s="22">
        <v>16000</v>
      </c>
      <c r="H1913" s="22" t="s">
        <v>5088</v>
      </c>
      <c r="I1913" s="26">
        <f>+IF(H1913='COSTOS VARIOS'!$C$1,'COSTOS VARIOS'!$C$2*'Precios ML'!V1913,'COSTOS VARIOS'!$B$2*'Precios ML'!V1913)</f>
        <v>357980</v>
      </c>
      <c r="J1913" s="22">
        <v>0</v>
      </c>
      <c r="K1913" s="27">
        <f t="shared" si="290"/>
        <v>10.4125</v>
      </c>
      <c r="L1913" s="27">
        <f t="shared" si="291"/>
        <v>10.4125</v>
      </c>
      <c r="M1913" s="26">
        <f>(INDEX(pesos!A:B,MATCH(L1913,pesos!A:A,1),2))</f>
        <v>16200</v>
      </c>
      <c r="N1913" s="26">
        <f>+R1913*'COSTOS VARIOS'!$O$1</f>
        <v>180500</v>
      </c>
      <c r="O1913" s="26">
        <f>+R1913*'COSTOS VARIOS'!$O$2</f>
        <v>3895.0000000000005</v>
      </c>
      <c r="P1913" s="26">
        <f>+R1913*'COSTOS VARIOS'!$O$3</f>
        <v>14250</v>
      </c>
      <c r="Q1913" s="26">
        <v>1</v>
      </c>
      <c r="R1913" s="26">
        <f t="shared" si="292"/>
        <v>950000</v>
      </c>
      <c r="S1913" s="25">
        <f t="shared" si="293"/>
        <v>1522825</v>
      </c>
      <c r="T1913" s="28">
        <f t="shared" si="294"/>
        <v>0.17538128149984411</v>
      </c>
      <c r="U1913" s="29">
        <f t="shared" si="295"/>
        <v>1789900</v>
      </c>
      <c r="V1913" s="26">
        <f>+INDEX('LISTA DE PRECIOS EKM '!A:K,MATCH('Precios ML'!B1913,'LISTA DE PRECIOS EKM '!A:A,0),8)</f>
        <v>1789900</v>
      </c>
      <c r="W1913" s="26">
        <f t="shared" si="296"/>
        <v>1789900</v>
      </c>
      <c r="X1913" s="26">
        <f t="shared" si="297"/>
        <v>0</v>
      </c>
      <c r="Y1913" s="26"/>
      <c r="Z1913" s="26">
        <f t="shared" si="298"/>
        <v>1789900</v>
      </c>
      <c r="AA1913" s="30">
        <f t="shared" si="299"/>
        <v>0.88410526315789473</v>
      </c>
    </row>
    <row r="1914" spans="1:27">
      <c r="A1914" s="20" t="s">
        <v>6777</v>
      </c>
      <c r="B1914" s="20" t="s">
        <v>6778</v>
      </c>
      <c r="C1914" s="25">
        <v>950000</v>
      </c>
      <c r="D1914" s="22">
        <v>85</v>
      </c>
      <c r="E1914" s="22">
        <v>49</v>
      </c>
      <c r="F1914" s="22">
        <v>40</v>
      </c>
      <c r="G1914" s="22">
        <v>16000</v>
      </c>
      <c r="H1914" s="22" t="s">
        <v>5088</v>
      </c>
      <c r="I1914" s="26">
        <f>+IF(H1914='COSTOS VARIOS'!$C$1,'COSTOS VARIOS'!$C$2*'Precios ML'!V1914,'COSTOS VARIOS'!$B$2*'Precios ML'!V1914)</f>
        <v>357980</v>
      </c>
      <c r="J1914" s="22">
        <v>0</v>
      </c>
      <c r="K1914" s="27">
        <f t="shared" si="290"/>
        <v>10.4125</v>
      </c>
      <c r="L1914" s="27">
        <f t="shared" si="291"/>
        <v>10.4125</v>
      </c>
      <c r="M1914" s="26">
        <f>(INDEX(pesos!A:B,MATCH(L1914,pesos!A:A,1),2))</f>
        <v>16200</v>
      </c>
      <c r="N1914" s="26">
        <f>+R1914*'COSTOS VARIOS'!$O$1</f>
        <v>180500</v>
      </c>
      <c r="O1914" s="26">
        <f>+R1914*'COSTOS VARIOS'!$O$2</f>
        <v>3895.0000000000005</v>
      </c>
      <c r="P1914" s="26">
        <f>+R1914*'COSTOS VARIOS'!$O$3</f>
        <v>14250</v>
      </c>
      <c r="Q1914" s="26">
        <v>1</v>
      </c>
      <c r="R1914" s="26">
        <f t="shared" si="292"/>
        <v>950000</v>
      </c>
      <c r="S1914" s="25">
        <f t="shared" si="293"/>
        <v>1522825</v>
      </c>
      <c r="T1914" s="28">
        <f t="shared" si="294"/>
        <v>0.17538128149984411</v>
      </c>
      <c r="U1914" s="29">
        <f t="shared" si="295"/>
        <v>1789900</v>
      </c>
      <c r="V1914" s="26">
        <f>+INDEX('LISTA DE PRECIOS EKM '!A:K,MATCH('Precios ML'!B1914,'LISTA DE PRECIOS EKM '!A:A,0),8)</f>
        <v>1789900</v>
      </c>
      <c r="W1914" s="26">
        <f t="shared" si="296"/>
        <v>1789900</v>
      </c>
      <c r="X1914" s="26">
        <f t="shared" si="297"/>
        <v>0</v>
      </c>
      <c r="Y1914" s="26"/>
      <c r="Z1914" s="26">
        <f t="shared" si="298"/>
        <v>1789900</v>
      </c>
      <c r="AA1914" s="30">
        <f t="shared" si="299"/>
        <v>0.88410526315789473</v>
      </c>
    </row>
    <row r="1915" spans="1:27">
      <c r="A1915" s="20" t="s">
        <v>6779</v>
      </c>
      <c r="B1915" s="20" t="s">
        <v>6780</v>
      </c>
      <c r="C1915" s="25">
        <v>900000</v>
      </c>
      <c r="D1915" s="22">
        <v>85</v>
      </c>
      <c r="E1915" s="22">
        <v>49</v>
      </c>
      <c r="F1915" s="22">
        <v>40</v>
      </c>
      <c r="G1915" s="22">
        <v>16000</v>
      </c>
      <c r="H1915" s="22" t="s">
        <v>5088</v>
      </c>
      <c r="I1915" s="26">
        <f>+IF(H1915='COSTOS VARIOS'!$C$1,'COSTOS VARIOS'!$C$2*'Precios ML'!V1915,'COSTOS VARIOS'!$B$2*'Precios ML'!V1915)</f>
        <v>331980</v>
      </c>
      <c r="J1915" s="22">
        <v>0</v>
      </c>
      <c r="K1915" s="27">
        <f t="shared" si="290"/>
        <v>10.4125</v>
      </c>
      <c r="L1915" s="27">
        <f t="shared" si="291"/>
        <v>10.4125</v>
      </c>
      <c r="M1915" s="26">
        <f>(INDEX(pesos!A:B,MATCH(L1915,pesos!A:A,1),2))</f>
        <v>16200</v>
      </c>
      <c r="N1915" s="26">
        <f>+R1915*'COSTOS VARIOS'!$O$1</f>
        <v>171000</v>
      </c>
      <c r="O1915" s="26">
        <f>+R1915*'COSTOS VARIOS'!$O$2</f>
        <v>3690.0000000000005</v>
      </c>
      <c r="P1915" s="26">
        <f>+R1915*'COSTOS VARIOS'!$O$3</f>
        <v>13500</v>
      </c>
      <c r="Q1915" s="26">
        <v>1</v>
      </c>
      <c r="R1915" s="26">
        <f t="shared" si="292"/>
        <v>900000</v>
      </c>
      <c r="S1915" s="25">
        <f t="shared" si="293"/>
        <v>1436370</v>
      </c>
      <c r="T1915" s="28">
        <f t="shared" si="294"/>
        <v>0.15562146243655883</v>
      </c>
      <c r="U1915" s="29">
        <f t="shared" si="295"/>
        <v>1659900</v>
      </c>
      <c r="V1915" s="26">
        <f>+INDEX('LISTA DE PRECIOS EKM '!A:K,MATCH('Precios ML'!B1915,'LISTA DE PRECIOS EKM '!A:A,0),8)</f>
        <v>1659900</v>
      </c>
      <c r="W1915" s="26">
        <f t="shared" si="296"/>
        <v>1659900</v>
      </c>
      <c r="X1915" s="26">
        <f t="shared" si="297"/>
        <v>0</v>
      </c>
      <c r="Y1915" s="26"/>
      <c r="Z1915" s="26">
        <f t="shared" si="298"/>
        <v>1659900</v>
      </c>
      <c r="AA1915" s="30">
        <f t="shared" si="299"/>
        <v>0.84433333333333338</v>
      </c>
    </row>
    <row r="1916" spans="1:27">
      <c r="A1916" s="20" t="s">
        <v>6779</v>
      </c>
      <c r="B1916" s="20" t="s">
        <v>6780</v>
      </c>
      <c r="C1916" s="25">
        <v>900000</v>
      </c>
      <c r="D1916" s="22">
        <v>85</v>
      </c>
      <c r="E1916" s="22">
        <v>49</v>
      </c>
      <c r="F1916" s="22">
        <v>40</v>
      </c>
      <c r="G1916" s="22">
        <v>16000</v>
      </c>
      <c r="H1916" s="22" t="s">
        <v>5088</v>
      </c>
      <c r="I1916" s="26">
        <f>+IF(H1916='COSTOS VARIOS'!$C$1,'COSTOS VARIOS'!$C$2*'Precios ML'!V1916,'COSTOS VARIOS'!$B$2*'Precios ML'!V1916)</f>
        <v>331980</v>
      </c>
      <c r="J1916" s="22">
        <v>0</v>
      </c>
      <c r="K1916" s="27">
        <f t="shared" si="290"/>
        <v>10.4125</v>
      </c>
      <c r="L1916" s="27">
        <f t="shared" si="291"/>
        <v>10.4125</v>
      </c>
      <c r="M1916" s="26">
        <f>(INDEX(pesos!A:B,MATCH(L1916,pesos!A:A,1),2))</f>
        <v>16200</v>
      </c>
      <c r="N1916" s="26">
        <f>+R1916*'COSTOS VARIOS'!$O$1</f>
        <v>171000</v>
      </c>
      <c r="O1916" s="26">
        <f>+R1916*'COSTOS VARIOS'!$O$2</f>
        <v>3690.0000000000005</v>
      </c>
      <c r="P1916" s="26">
        <f>+R1916*'COSTOS VARIOS'!$O$3</f>
        <v>13500</v>
      </c>
      <c r="Q1916" s="26">
        <v>1</v>
      </c>
      <c r="R1916" s="26">
        <f t="shared" si="292"/>
        <v>900000</v>
      </c>
      <c r="S1916" s="25">
        <f t="shared" si="293"/>
        <v>1436370</v>
      </c>
      <c r="T1916" s="28">
        <f t="shared" si="294"/>
        <v>0.15562146243655883</v>
      </c>
      <c r="U1916" s="29">
        <f t="shared" si="295"/>
        <v>1659900</v>
      </c>
      <c r="V1916" s="26">
        <f>+INDEX('LISTA DE PRECIOS EKM '!A:K,MATCH('Precios ML'!B1916,'LISTA DE PRECIOS EKM '!A:A,0),8)</f>
        <v>1659900</v>
      </c>
      <c r="W1916" s="26">
        <f t="shared" si="296"/>
        <v>1659900</v>
      </c>
      <c r="X1916" s="26">
        <f t="shared" si="297"/>
        <v>0</v>
      </c>
      <c r="Y1916" s="26"/>
      <c r="Z1916" s="26">
        <f t="shared" si="298"/>
        <v>1659900</v>
      </c>
      <c r="AA1916" s="30">
        <f t="shared" si="299"/>
        <v>0.84433333333333338</v>
      </c>
    </row>
    <row r="1917" spans="1:27">
      <c r="A1917" s="20" t="s">
        <v>6781</v>
      </c>
      <c r="B1917" s="20" t="s">
        <v>6782</v>
      </c>
      <c r="C1917" s="25">
        <v>900000</v>
      </c>
      <c r="D1917" s="22">
        <v>85</v>
      </c>
      <c r="E1917" s="22">
        <v>49</v>
      </c>
      <c r="F1917" s="22">
        <v>40</v>
      </c>
      <c r="G1917" s="22">
        <v>16000</v>
      </c>
      <c r="H1917" s="22" t="s">
        <v>5088</v>
      </c>
      <c r="I1917" s="26">
        <f>+IF(H1917='COSTOS VARIOS'!$C$1,'COSTOS VARIOS'!$C$2*'Precios ML'!V1917,'COSTOS VARIOS'!$B$2*'Precios ML'!V1917)</f>
        <v>331980</v>
      </c>
      <c r="J1917" s="22">
        <v>0</v>
      </c>
      <c r="K1917" s="27">
        <f t="shared" si="290"/>
        <v>10.4125</v>
      </c>
      <c r="L1917" s="27">
        <f t="shared" si="291"/>
        <v>10.4125</v>
      </c>
      <c r="M1917" s="26">
        <f>(INDEX(pesos!A:B,MATCH(L1917,pesos!A:A,1),2))</f>
        <v>16200</v>
      </c>
      <c r="N1917" s="26">
        <f>+R1917*'COSTOS VARIOS'!$O$1</f>
        <v>171000</v>
      </c>
      <c r="O1917" s="26">
        <f>+R1917*'COSTOS VARIOS'!$O$2</f>
        <v>3690.0000000000005</v>
      </c>
      <c r="P1917" s="26">
        <f>+R1917*'COSTOS VARIOS'!$O$3</f>
        <v>13500</v>
      </c>
      <c r="Q1917" s="26">
        <v>1</v>
      </c>
      <c r="R1917" s="26">
        <f t="shared" si="292"/>
        <v>900000</v>
      </c>
      <c r="S1917" s="25">
        <f t="shared" si="293"/>
        <v>1436370</v>
      </c>
      <c r="T1917" s="28">
        <f t="shared" si="294"/>
        <v>0.15562146243655883</v>
      </c>
      <c r="U1917" s="29">
        <f t="shared" si="295"/>
        <v>1659900</v>
      </c>
      <c r="V1917" s="26">
        <f>+INDEX('LISTA DE PRECIOS EKM '!A:K,MATCH('Precios ML'!B1917,'LISTA DE PRECIOS EKM '!A:A,0),8)</f>
        <v>1659900</v>
      </c>
      <c r="W1917" s="26">
        <f t="shared" si="296"/>
        <v>1659900</v>
      </c>
      <c r="X1917" s="26">
        <f t="shared" si="297"/>
        <v>0</v>
      </c>
      <c r="Y1917" s="26"/>
      <c r="Z1917" s="26">
        <f t="shared" si="298"/>
        <v>1659900</v>
      </c>
      <c r="AA1917" s="30">
        <f t="shared" si="299"/>
        <v>0.84433333333333338</v>
      </c>
    </row>
    <row r="1918" spans="1:27">
      <c r="A1918" s="20" t="s">
        <v>6781</v>
      </c>
      <c r="B1918" s="20" t="s">
        <v>6782</v>
      </c>
      <c r="C1918" s="25">
        <v>900000</v>
      </c>
      <c r="D1918" s="22">
        <v>85</v>
      </c>
      <c r="E1918" s="22">
        <v>49</v>
      </c>
      <c r="F1918" s="22">
        <v>40</v>
      </c>
      <c r="G1918" s="22">
        <v>16000</v>
      </c>
      <c r="H1918" s="22" t="s">
        <v>5088</v>
      </c>
      <c r="I1918" s="26">
        <f>+IF(H1918='COSTOS VARIOS'!$C$1,'COSTOS VARIOS'!$C$2*'Precios ML'!V1918,'COSTOS VARIOS'!$B$2*'Precios ML'!V1918)</f>
        <v>331980</v>
      </c>
      <c r="J1918" s="22">
        <v>0</v>
      </c>
      <c r="K1918" s="27">
        <f t="shared" si="290"/>
        <v>10.4125</v>
      </c>
      <c r="L1918" s="27">
        <f t="shared" si="291"/>
        <v>10.4125</v>
      </c>
      <c r="M1918" s="26">
        <f>(INDEX(pesos!A:B,MATCH(L1918,pesos!A:A,1),2))</f>
        <v>16200</v>
      </c>
      <c r="N1918" s="26">
        <f>+R1918*'COSTOS VARIOS'!$O$1</f>
        <v>171000</v>
      </c>
      <c r="O1918" s="26">
        <f>+R1918*'COSTOS VARIOS'!$O$2</f>
        <v>3690.0000000000005</v>
      </c>
      <c r="P1918" s="26">
        <f>+R1918*'COSTOS VARIOS'!$O$3</f>
        <v>13500</v>
      </c>
      <c r="Q1918" s="26">
        <v>1</v>
      </c>
      <c r="R1918" s="26">
        <f t="shared" si="292"/>
        <v>900000</v>
      </c>
      <c r="S1918" s="25">
        <f t="shared" si="293"/>
        <v>1436370</v>
      </c>
      <c r="T1918" s="28">
        <f t="shared" si="294"/>
        <v>0.15562146243655883</v>
      </c>
      <c r="U1918" s="29">
        <f t="shared" si="295"/>
        <v>1659900</v>
      </c>
      <c r="V1918" s="26">
        <f>+INDEX('LISTA DE PRECIOS EKM '!A:K,MATCH('Precios ML'!B1918,'LISTA DE PRECIOS EKM '!A:A,0),8)</f>
        <v>1659900</v>
      </c>
      <c r="W1918" s="26">
        <f t="shared" si="296"/>
        <v>1659900</v>
      </c>
      <c r="X1918" s="26">
        <f t="shared" si="297"/>
        <v>0</v>
      </c>
      <c r="Y1918" s="26"/>
      <c r="Z1918" s="26">
        <f t="shared" si="298"/>
        <v>1659900</v>
      </c>
      <c r="AA1918" s="30">
        <f t="shared" si="299"/>
        <v>0.84433333333333338</v>
      </c>
    </row>
    <row r="1919" spans="1:27">
      <c r="A1919" s="20" t="s">
        <v>6783</v>
      </c>
      <c r="B1919" s="20" t="s">
        <v>6784</v>
      </c>
      <c r="C1919" s="25">
        <v>900000</v>
      </c>
      <c r="D1919" s="22">
        <v>85</v>
      </c>
      <c r="E1919" s="22">
        <v>49</v>
      </c>
      <c r="F1919" s="22">
        <v>40</v>
      </c>
      <c r="G1919" s="22">
        <v>16000</v>
      </c>
      <c r="H1919" s="22" t="s">
        <v>5088</v>
      </c>
      <c r="I1919" s="26">
        <f>+IF(H1919='COSTOS VARIOS'!$C$1,'COSTOS VARIOS'!$C$2*'Precios ML'!V1919,'COSTOS VARIOS'!$B$2*'Precios ML'!V1919)</f>
        <v>331980</v>
      </c>
      <c r="J1919" s="22">
        <v>0</v>
      </c>
      <c r="K1919" s="27">
        <f t="shared" si="290"/>
        <v>10.4125</v>
      </c>
      <c r="L1919" s="27">
        <f t="shared" si="291"/>
        <v>10.4125</v>
      </c>
      <c r="M1919" s="26">
        <f>(INDEX(pesos!A:B,MATCH(L1919,pesos!A:A,1),2))</f>
        <v>16200</v>
      </c>
      <c r="N1919" s="26">
        <f>+R1919*'COSTOS VARIOS'!$O$1</f>
        <v>171000</v>
      </c>
      <c r="O1919" s="26">
        <f>+R1919*'COSTOS VARIOS'!$O$2</f>
        <v>3690.0000000000005</v>
      </c>
      <c r="P1919" s="26">
        <f>+R1919*'COSTOS VARIOS'!$O$3</f>
        <v>13500</v>
      </c>
      <c r="Q1919" s="26">
        <v>1</v>
      </c>
      <c r="R1919" s="26">
        <f t="shared" si="292"/>
        <v>900000</v>
      </c>
      <c r="S1919" s="25">
        <f t="shared" si="293"/>
        <v>1436370</v>
      </c>
      <c r="T1919" s="28">
        <f t="shared" si="294"/>
        <v>0.15562146243655883</v>
      </c>
      <c r="U1919" s="29">
        <f t="shared" si="295"/>
        <v>1659900</v>
      </c>
      <c r="V1919" s="26">
        <f>+INDEX('LISTA DE PRECIOS EKM '!A:K,MATCH('Precios ML'!B1919,'LISTA DE PRECIOS EKM '!A:A,0),8)</f>
        <v>1659900</v>
      </c>
      <c r="W1919" s="26">
        <f t="shared" si="296"/>
        <v>1659900</v>
      </c>
      <c r="X1919" s="26">
        <f t="shared" si="297"/>
        <v>0</v>
      </c>
      <c r="Y1919" s="26"/>
      <c r="Z1919" s="26">
        <f t="shared" si="298"/>
        <v>1659900</v>
      </c>
      <c r="AA1919" s="30">
        <f t="shared" si="299"/>
        <v>0.84433333333333338</v>
      </c>
    </row>
    <row r="1920" spans="1:27">
      <c r="A1920" s="20" t="s">
        <v>6783</v>
      </c>
      <c r="B1920" s="20" t="s">
        <v>6784</v>
      </c>
      <c r="C1920" s="25">
        <v>900000</v>
      </c>
      <c r="D1920" s="22">
        <v>85</v>
      </c>
      <c r="E1920" s="22">
        <v>49</v>
      </c>
      <c r="F1920" s="22">
        <v>40</v>
      </c>
      <c r="G1920" s="22">
        <v>16000</v>
      </c>
      <c r="H1920" s="22" t="s">
        <v>5088</v>
      </c>
      <c r="I1920" s="26">
        <f>+IF(H1920='COSTOS VARIOS'!$C$1,'COSTOS VARIOS'!$C$2*'Precios ML'!V1920,'COSTOS VARIOS'!$B$2*'Precios ML'!V1920)</f>
        <v>331980</v>
      </c>
      <c r="J1920" s="22">
        <v>0</v>
      </c>
      <c r="K1920" s="27">
        <f t="shared" si="290"/>
        <v>10.4125</v>
      </c>
      <c r="L1920" s="27">
        <f t="shared" si="291"/>
        <v>10.4125</v>
      </c>
      <c r="M1920" s="26">
        <f>(INDEX(pesos!A:B,MATCH(L1920,pesos!A:A,1),2))</f>
        <v>16200</v>
      </c>
      <c r="N1920" s="26">
        <f>+R1920*'COSTOS VARIOS'!$O$1</f>
        <v>171000</v>
      </c>
      <c r="O1920" s="26">
        <f>+R1920*'COSTOS VARIOS'!$O$2</f>
        <v>3690.0000000000005</v>
      </c>
      <c r="P1920" s="26">
        <f>+R1920*'COSTOS VARIOS'!$O$3</f>
        <v>13500</v>
      </c>
      <c r="Q1920" s="26">
        <v>1</v>
      </c>
      <c r="R1920" s="26">
        <f t="shared" si="292"/>
        <v>900000</v>
      </c>
      <c r="S1920" s="25">
        <f t="shared" si="293"/>
        <v>1436370</v>
      </c>
      <c r="T1920" s="28">
        <f t="shared" si="294"/>
        <v>0.15562146243655883</v>
      </c>
      <c r="U1920" s="29">
        <f t="shared" si="295"/>
        <v>1659900</v>
      </c>
      <c r="V1920" s="26">
        <f>+INDEX('LISTA DE PRECIOS EKM '!A:K,MATCH('Precios ML'!B1920,'LISTA DE PRECIOS EKM '!A:A,0),8)</f>
        <v>1659900</v>
      </c>
      <c r="W1920" s="26">
        <f t="shared" si="296"/>
        <v>1659900</v>
      </c>
      <c r="X1920" s="26">
        <f t="shared" si="297"/>
        <v>0</v>
      </c>
      <c r="Y1920" s="26"/>
      <c r="Z1920" s="26">
        <f t="shared" si="298"/>
        <v>1659900</v>
      </c>
      <c r="AA1920" s="30">
        <f t="shared" si="299"/>
        <v>0.84433333333333338</v>
      </c>
    </row>
    <row r="1921" spans="1:27">
      <c r="A1921" s="20" t="s">
        <v>6785</v>
      </c>
      <c r="B1921" s="20" t="s">
        <v>6786</v>
      </c>
      <c r="C1921" s="25">
        <v>900000</v>
      </c>
      <c r="D1921" s="22">
        <v>85</v>
      </c>
      <c r="E1921" s="22">
        <v>49</v>
      </c>
      <c r="F1921" s="22">
        <v>40</v>
      </c>
      <c r="G1921" s="22">
        <v>16000</v>
      </c>
      <c r="H1921" s="22" t="s">
        <v>5088</v>
      </c>
      <c r="I1921" s="26">
        <f>+IF(H1921='COSTOS VARIOS'!$C$1,'COSTOS VARIOS'!$C$2*'Precios ML'!V1921,'COSTOS VARIOS'!$B$2*'Precios ML'!V1921)</f>
        <v>331980</v>
      </c>
      <c r="J1921" s="22">
        <v>0</v>
      </c>
      <c r="K1921" s="27">
        <f t="shared" si="290"/>
        <v>10.4125</v>
      </c>
      <c r="L1921" s="27">
        <f t="shared" si="291"/>
        <v>10.4125</v>
      </c>
      <c r="M1921" s="26">
        <f>(INDEX(pesos!A:B,MATCH(L1921,pesos!A:A,1),2))</f>
        <v>16200</v>
      </c>
      <c r="N1921" s="26">
        <f>+R1921*'COSTOS VARIOS'!$O$1</f>
        <v>171000</v>
      </c>
      <c r="O1921" s="26">
        <f>+R1921*'COSTOS VARIOS'!$O$2</f>
        <v>3690.0000000000005</v>
      </c>
      <c r="P1921" s="26">
        <f>+R1921*'COSTOS VARIOS'!$O$3</f>
        <v>13500</v>
      </c>
      <c r="Q1921" s="26">
        <v>1</v>
      </c>
      <c r="R1921" s="26">
        <f t="shared" si="292"/>
        <v>900000</v>
      </c>
      <c r="S1921" s="25">
        <f t="shared" si="293"/>
        <v>1436370</v>
      </c>
      <c r="T1921" s="28">
        <f t="shared" si="294"/>
        <v>0.15562146243655883</v>
      </c>
      <c r="U1921" s="29">
        <f t="shared" si="295"/>
        <v>1659900</v>
      </c>
      <c r="V1921" s="26">
        <f>+INDEX('LISTA DE PRECIOS EKM '!A:K,MATCH('Precios ML'!B1921,'LISTA DE PRECIOS EKM '!A:A,0),8)</f>
        <v>1659900</v>
      </c>
      <c r="W1921" s="26">
        <f t="shared" si="296"/>
        <v>1659900</v>
      </c>
      <c r="X1921" s="26">
        <f t="shared" si="297"/>
        <v>0</v>
      </c>
      <c r="Y1921" s="26"/>
      <c r="Z1921" s="26">
        <f t="shared" si="298"/>
        <v>1659900</v>
      </c>
      <c r="AA1921" s="30">
        <f t="shared" si="299"/>
        <v>0.84433333333333338</v>
      </c>
    </row>
    <row r="1922" spans="1:27">
      <c r="A1922" s="20" t="s">
        <v>6785</v>
      </c>
      <c r="B1922" s="20" t="s">
        <v>6786</v>
      </c>
      <c r="C1922" s="25">
        <v>900000</v>
      </c>
      <c r="D1922" s="22">
        <v>85</v>
      </c>
      <c r="E1922" s="22">
        <v>49</v>
      </c>
      <c r="F1922" s="22">
        <v>40</v>
      </c>
      <c r="G1922" s="22">
        <v>16000</v>
      </c>
      <c r="H1922" s="22" t="s">
        <v>5088</v>
      </c>
      <c r="I1922" s="26">
        <f>+IF(H1922='COSTOS VARIOS'!$C$1,'COSTOS VARIOS'!$C$2*'Precios ML'!V1922,'COSTOS VARIOS'!$B$2*'Precios ML'!V1922)</f>
        <v>331980</v>
      </c>
      <c r="J1922" s="22">
        <v>0</v>
      </c>
      <c r="K1922" s="27">
        <f t="shared" si="290"/>
        <v>10.4125</v>
      </c>
      <c r="L1922" s="27">
        <f t="shared" si="291"/>
        <v>10.4125</v>
      </c>
      <c r="M1922" s="26">
        <f>(INDEX(pesos!A:B,MATCH(L1922,pesos!A:A,1),2))</f>
        <v>16200</v>
      </c>
      <c r="N1922" s="26">
        <f>+R1922*'COSTOS VARIOS'!$O$1</f>
        <v>171000</v>
      </c>
      <c r="O1922" s="26">
        <f>+R1922*'COSTOS VARIOS'!$O$2</f>
        <v>3690.0000000000005</v>
      </c>
      <c r="P1922" s="26">
        <f>+R1922*'COSTOS VARIOS'!$O$3</f>
        <v>13500</v>
      </c>
      <c r="Q1922" s="26">
        <v>1</v>
      </c>
      <c r="R1922" s="26">
        <f t="shared" si="292"/>
        <v>900000</v>
      </c>
      <c r="S1922" s="25">
        <f t="shared" si="293"/>
        <v>1436370</v>
      </c>
      <c r="T1922" s="28">
        <f t="shared" si="294"/>
        <v>0.15562146243655883</v>
      </c>
      <c r="U1922" s="29">
        <f t="shared" si="295"/>
        <v>1659900</v>
      </c>
      <c r="V1922" s="26">
        <f>+INDEX('LISTA DE PRECIOS EKM '!A:K,MATCH('Precios ML'!B1922,'LISTA DE PRECIOS EKM '!A:A,0),8)</f>
        <v>1659900</v>
      </c>
      <c r="W1922" s="26">
        <f t="shared" si="296"/>
        <v>1659900</v>
      </c>
      <c r="X1922" s="26">
        <f t="shared" si="297"/>
        <v>0</v>
      </c>
      <c r="Y1922" s="26"/>
      <c r="Z1922" s="26">
        <f t="shared" si="298"/>
        <v>1659900</v>
      </c>
      <c r="AA1922" s="30">
        <f t="shared" si="299"/>
        <v>0.84433333333333338</v>
      </c>
    </row>
    <row r="1923" spans="1:27">
      <c r="A1923" s="20" t="s">
        <v>6787</v>
      </c>
      <c r="B1923" s="20" t="s">
        <v>6788</v>
      </c>
      <c r="C1923" s="25">
        <v>900000</v>
      </c>
      <c r="D1923" s="22">
        <v>85</v>
      </c>
      <c r="E1923" s="22">
        <v>49</v>
      </c>
      <c r="F1923" s="22">
        <v>40</v>
      </c>
      <c r="G1923" s="22">
        <v>16000</v>
      </c>
      <c r="H1923" s="22" t="s">
        <v>5088</v>
      </c>
      <c r="I1923" s="26">
        <f>+IF(H1923='COSTOS VARIOS'!$C$1,'COSTOS VARIOS'!$C$2*'Precios ML'!V1923,'COSTOS VARIOS'!$B$2*'Precios ML'!V1923)</f>
        <v>331980</v>
      </c>
      <c r="J1923" s="22">
        <v>0</v>
      </c>
      <c r="K1923" s="27">
        <f t="shared" si="290"/>
        <v>10.4125</v>
      </c>
      <c r="L1923" s="27">
        <f t="shared" si="291"/>
        <v>10.4125</v>
      </c>
      <c r="M1923" s="26">
        <f>(INDEX(pesos!A:B,MATCH(L1923,pesos!A:A,1),2))</f>
        <v>16200</v>
      </c>
      <c r="N1923" s="26">
        <f>+R1923*'COSTOS VARIOS'!$O$1</f>
        <v>171000</v>
      </c>
      <c r="O1923" s="26">
        <f>+R1923*'COSTOS VARIOS'!$O$2</f>
        <v>3690.0000000000005</v>
      </c>
      <c r="P1923" s="26">
        <f>+R1923*'COSTOS VARIOS'!$O$3</f>
        <v>13500</v>
      </c>
      <c r="Q1923" s="26">
        <v>1</v>
      </c>
      <c r="R1923" s="26">
        <f t="shared" si="292"/>
        <v>900000</v>
      </c>
      <c r="S1923" s="25">
        <f t="shared" si="293"/>
        <v>1436370</v>
      </c>
      <c r="T1923" s="28">
        <f t="shared" si="294"/>
        <v>0.15562146243655883</v>
      </c>
      <c r="U1923" s="29">
        <f t="shared" si="295"/>
        <v>1659900</v>
      </c>
      <c r="V1923" s="26">
        <f>+INDEX('LISTA DE PRECIOS EKM '!A:K,MATCH('Precios ML'!B1923,'LISTA DE PRECIOS EKM '!A:A,0),8)</f>
        <v>1659900</v>
      </c>
      <c r="W1923" s="26">
        <f t="shared" si="296"/>
        <v>1659900</v>
      </c>
      <c r="X1923" s="26">
        <f t="shared" si="297"/>
        <v>0</v>
      </c>
      <c r="Y1923" s="26"/>
      <c r="Z1923" s="26">
        <f t="shared" si="298"/>
        <v>1659900</v>
      </c>
      <c r="AA1923" s="30">
        <f t="shared" si="299"/>
        <v>0.84433333333333338</v>
      </c>
    </row>
    <row r="1924" spans="1:27">
      <c r="A1924" s="20" t="s">
        <v>6787</v>
      </c>
      <c r="B1924" s="20" t="s">
        <v>6788</v>
      </c>
      <c r="C1924" s="25">
        <v>900000</v>
      </c>
      <c r="D1924" s="22">
        <v>85</v>
      </c>
      <c r="E1924" s="22">
        <v>49</v>
      </c>
      <c r="F1924" s="22">
        <v>40</v>
      </c>
      <c r="G1924" s="22">
        <v>16000</v>
      </c>
      <c r="H1924" s="22" t="s">
        <v>5088</v>
      </c>
      <c r="I1924" s="26">
        <f>+IF(H1924='COSTOS VARIOS'!$C$1,'COSTOS VARIOS'!$C$2*'Precios ML'!V1924,'COSTOS VARIOS'!$B$2*'Precios ML'!V1924)</f>
        <v>331980</v>
      </c>
      <c r="J1924" s="22">
        <v>0</v>
      </c>
      <c r="K1924" s="27">
        <f t="shared" ref="K1924:K1987" si="300">+(D1924*E1924*F1924)/G1924</f>
        <v>10.4125</v>
      </c>
      <c r="L1924" s="27">
        <f t="shared" ref="L1924:L1987" si="301">+K1924*Q1924</f>
        <v>10.4125</v>
      </c>
      <c r="M1924" s="26">
        <f>(INDEX(pesos!A:B,MATCH(L1924,pesos!A:A,1),2))</f>
        <v>16200</v>
      </c>
      <c r="N1924" s="26">
        <f>+R1924*'COSTOS VARIOS'!$O$1</f>
        <v>171000</v>
      </c>
      <c r="O1924" s="26">
        <f>+R1924*'COSTOS VARIOS'!$O$2</f>
        <v>3690.0000000000005</v>
      </c>
      <c r="P1924" s="26">
        <f>+R1924*'COSTOS VARIOS'!$O$3</f>
        <v>13500</v>
      </c>
      <c r="Q1924" s="26">
        <v>1</v>
      </c>
      <c r="R1924" s="26">
        <f t="shared" ref="R1924:R1987" si="302">+C1924*Q1924</f>
        <v>900000</v>
      </c>
      <c r="S1924" s="25">
        <f t="shared" ref="S1924:S1987" si="303">+R1924+P1924+O1924+N1924+M1924+I1924</f>
        <v>1436370</v>
      </c>
      <c r="T1924" s="28">
        <f t="shared" ref="T1924:T1987" si="304">+(V1924/S1924)-1</f>
        <v>0.15562146243655883</v>
      </c>
      <c r="U1924" s="29">
        <f t="shared" ref="U1924:U1987" si="305">+S1924*T1924+S1924</f>
        <v>1659900</v>
      </c>
      <c r="V1924" s="26">
        <f>+INDEX('LISTA DE PRECIOS EKM '!A:K,MATCH('Precios ML'!B1924,'LISTA DE PRECIOS EKM '!A:A,0),8)</f>
        <v>1659900</v>
      </c>
      <c r="W1924" s="26">
        <f t="shared" ref="W1924:W1987" si="306">+V1924*Q1924</f>
        <v>1659900</v>
      </c>
      <c r="X1924" s="26">
        <f t="shared" ref="X1924:X1987" si="307">+W1924-U1924</f>
        <v>0</v>
      </c>
      <c r="Y1924" s="26"/>
      <c r="Z1924" s="26">
        <f t="shared" ref="Z1924:Z1987" si="308">+W1924-Y1924</f>
        <v>1659900</v>
      </c>
      <c r="AA1924" s="30">
        <f t="shared" ref="AA1924:AA1987" si="309">+(Z1924/C1924)-1</f>
        <v>0.84433333333333338</v>
      </c>
    </row>
    <row r="1925" spans="1:27">
      <c r="A1925" s="20" t="s">
        <v>6789</v>
      </c>
      <c r="B1925" s="20" t="s">
        <v>6790</v>
      </c>
      <c r="C1925" s="25">
        <v>600000</v>
      </c>
      <c r="D1925" s="22">
        <v>85</v>
      </c>
      <c r="E1925" s="22">
        <v>49</v>
      </c>
      <c r="F1925" s="22">
        <v>40</v>
      </c>
      <c r="G1925" s="22">
        <v>16000</v>
      </c>
      <c r="H1925" s="22" t="s">
        <v>5088</v>
      </c>
      <c r="I1925" s="26">
        <f>+IF(H1925='COSTOS VARIOS'!$C$1,'COSTOS VARIOS'!$C$2*'Precios ML'!V1925,'COSTOS VARIOS'!$B$2*'Precios ML'!V1925)</f>
        <v>269980</v>
      </c>
      <c r="J1925" s="22">
        <v>0</v>
      </c>
      <c r="K1925" s="27">
        <f t="shared" si="300"/>
        <v>10.4125</v>
      </c>
      <c r="L1925" s="27">
        <f t="shared" si="301"/>
        <v>10.4125</v>
      </c>
      <c r="M1925" s="26">
        <f>(INDEX(pesos!A:B,MATCH(L1925,pesos!A:A,1),2))</f>
        <v>16200</v>
      </c>
      <c r="N1925" s="26">
        <f>+R1925*'COSTOS VARIOS'!$O$1</f>
        <v>114000</v>
      </c>
      <c r="O1925" s="26">
        <f>+R1925*'COSTOS VARIOS'!$O$2</f>
        <v>2460</v>
      </c>
      <c r="P1925" s="26">
        <f>+R1925*'COSTOS VARIOS'!$O$3</f>
        <v>9000</v>
      </c>
      <c r="Q1925" s="26">
        <v>1</v>
      </c>
      <c r="R1925" s="26">
        <f t="shared" si="302"/>
        <v>600000</v>
      </c>
      <c r="S1925" s="25">
        <f t="shared" si="303"/>
        <v>1011640</v>
      </c>
      <c r="T1925" s="28">
        <f t="shared" si="304"/>
        <v>0.33436795698074406</v>
      </c>
      <c r="U1925" s="29">
        <f t="shared" si="305"/>
        <v>1349900</v>
      </c>
      <c r="V1925" s="26">
        <f>+INDEX('LISTA DE PRECIOS EKM '!A:K,MATCH('Precios ML'!B1925,'LISTA DE PRECIOS EKM '!A:A,0),8)</f>
        <v>1349900</v>
      </c>
      <c r="W1925" s="26">
        <f t="shared" si="306"/>
        <v>1349900</v>
      </c>
      <c r="X1925" s="26">
        <f t="shared" si="307"/>
        <v>0</v>
      </c>
      <c r="Y1925" s="26"/>
      <c r="Z1925" s="26">
        <f t="shared" si="308"/>
        <v>1349900</v>
      </c>
      <c r="AA1925" s="30">
        <f t="shared" si="309"/>
        <v>1.2498333333333331</v>
      </c>
    </row>
    <row r="1926" spans="1:27">
      <c r="A1926" s="20" t="s">
        <v>6791</v>
      </c>
      <c r="B1926" s="20" t="s">
        <v>6792</v>
      </c>
      <c r="C1926" s="25">
        <v>600000</v>
      </c>
      <c r="D1926" s="22">
        <v>85</v>
      </c>
      <c r="E1926" s="22">
        <v>49</v>
      </c>
      <c r="F1926" s="22">
        <v>40</v>
      </c>
      <c r="G1926" s="22">
        <v>16000</v>
      </c>
      <c r="H1926" s="22" t="s">
        <v>5088</v>
      </c>
      <c r="I1926" s="26">
        <f>+IF(H1926='COSTOS VARIOS'!$C$1,'COSTOS VARIOS'!$C$2*'Precios ML'!V1926,'COSTOS VARIOS'!$B$2*'Precios ML'!V1926)</f>
        <v>269980</v>
      </c>
      <c r="J1926" s="22">
        <v>0</v>
      </c>
      <c r="K1926" s="27">
        <f t="shared" si="300"/>
        <v>10.4125</v>
      </c>
      <c r="L1926" s="27">
        <f t="shared" si="301"/>
        <v>10.4125</v>
      </c>
      <c r="M1926" s="26">
        <f>(INDEX(pesos!A:B,MATCH(L1926,pesos!A:A,1),2))</f>
        <v>16200</v>
      </c>
      <c r="N1926" s="26">
        <f>+R1926*'COSTOS VARIOS'!$O$1</f>
        <v>114000</v>
      </c>
      <c r="O1926" s="26">
        <f>+R1926*'COSTOS VARIOS'!$O$2</f>
        <v>2460</v>
      </c>
      <c r="P1926" s="26">
        <f>+R1926*'COSTOS VARIOS'!$O$3</f>
        <v>9000</v>
      </c>
      <c r="Q1926" s="26">
        <v>1</v>
      </c>
      <c r="R1926" s="26">
        <f t="shared" si="302"/>
        <v>600000</v>
      </c>
      <c r="S1926" s="25">
        <f t="shared" si="303"/>
        <v>1011640</v>
      </c>
      <c r="T1926" s="28">
        <f t="shared" si="304"/>
        <v>0.33436795698074406</v>
      </c>
      <c r="U1926" s="29">
        <f t="shared" si="305"/>
        <v>1349900</v>
      </c>
      <c r="V1926" s="26">
        <f>+INDEX('LISTA DE PRECIOS EKM '!A:K,MATCH('Precios ML'!B1926,'LISTA DE PRECIOS EKM '!A:A,0),8)</f>
        <v>1349900</v>
      </c>
      <c r="W1926" s="26">
        <f t="shared" si="306"/>
        <v>1349900</v>
      </c>
      <c r="X1926" s="26">
        <f t="shared" si="307"/>
        <v>0</v>
      </c>
      <c r="Y1926" s="26"/>
      <c r="Z1926" s="26">
        <f t="shared" si="308"/>
        <v>1349900</v>
      </c>
      <c r="AA1926" s="30">
        <f t="shared" si="309"/>
        <v>1.2498333333333331</v>
      </c>
    </row>
    <row r="1927" spans="1:27">
      <c r="A1927" s="20" t="s">
        <v>6791</v>
      </c>
      <c r="B1927" s="20" t="s">
        <v>6792</v>
      </c>
      <c r="C1927" s="25">
        <v>600000</v>
      </c>
      <c r="D1927" s="22">
        <v>85</v>
      </c>
      <c r="E1927" s="22">
        <v>49</v>
      </c>
      <c r="F1927" s="22">
        <v>40</v>
      </c>
      <c r="G1927" s="22">
        <v>16000</v>
      </c>
      <c r="H1927" s="22" t="s">
        <v>5088</v>
      </c>
      <c r="I1927" s="26">
        <f>+IF(H1927='COSTOS VARIOS'!$C$1,'COSTOS VARIOS'!$C$2*'Precios ML'!V1927,'COSTOS VARIOS'!$B$2*'Precios ML'!V1927)</f>
        <v>269980</v>
      </c>
      <c r="J1927" s="22">
        <v>0</v>
      </c>
      <c r="K1927" s="27">
        <f t="shared" si="300"/>
        <v>10.4125</v>
      </c>
      <c r="L1927" s="27">
        <f t="shared" si="301"/>
        <v>10.4125</v>
      </c>
      <c r="M1927" s="26">
        <f>(INDEX(pesos!A:B,MATCH(L1927,pesos!A:A,1),2))</f>
        <v>16200</v>
      </c>
      <c r="N1927" s="26">
        <f>+R1927*'COSTOS VARIOS'!$O$1</f>
        <v>114000</v>
      </c>
      <c r="O1927" s="26">
        <f>+R1927*'COSTOS VARIOS'!$O$2</f>
        <v>2460</v>
      </c>
      <c r="P1927" s="26">
        <f>+R1927*'COSTOS VARIOS'!$O$3</f>
        <v>9000</v>
      </c>
      <c r="Q1927" s="26">
        <v>1</v>
      </c>
      <c r="R1927" s="26">
        <f t="shared" si="302"/>
        <v>600000</v>
      </c>
      <c r="S1927" s="25">
        <f t="shared" si="303"/>
        <v>1011640</v>
      </c>
      <c r="T1927" s="28">
        <f t="shared" si="304"/>
        <v>0.33436795698074406</v>
      </c>
      <c r="U1927" s="29">
        <f t="shared" si="305"/>
        <v>1349900</v>
      </c>
      <c r="V1927" s="26">
        <f>+INDEX('LISTA DE PRECIOS EKM '!A:K,MATCH('Precios ML'!B1927,'LISTA DE PRECIOS EKM '!A:A,0),8)</f>
        <v>1349900</v>
      </c>
      <c r="W1927" s="26">
        <f t="shared" si="306"/>
        <v>1349900</v>
      </c>
      <c r="X1927" s="26">
        <f t="shared" si="307"/>
        <v>0</v>
      </c>
      <c r="Y1927" s="26"/>
      <c r="Z1927" s="26">
        <f t="shared" si="308"/>
        <v>1349900</v>
      </c>
      <c r="AA1927" s="30">
        <f t="shared" si="309"/>
        <v>1.2498333333333331</v>
      </c>
    </row>
    <row r="1928" spans="1:27">
      <c r="A1928" s="20" t="s">
        <v>6793</v>
      </c>
      <c r="B1928" s="20" t="s">
        <v>6794</v>
      </c>
      <c r="C1928" s="25">
        <v>600000</v>
      </c>
      <c r="D1928" s="22">
        <v>85</v>
      </c>
      <c r="E1928" s="22">
        <v>49</v>
      </c>
      <c r="F1928" s="22">
        <v>40</v>
      </c>
      <c r="G1928" s="22">
        <v>16000</v>
      </c>
      <c r="H1928" s="22" t="s">
        <v>5088</v>
      </c>
      <c r="I1928" s="26">
        <f>+IF(H1928='COSTOS VARIOS'!$C$1,'COSTOS VARIOS'!$C$2*'Precios ML'!V1928,'COSTOS VARIOS'!$B$2*'Precios ML'!V1928)</f>
        <v>269980</v>
      </c>
      <c r="J1928" s="22">
        <v>0</v>
      </c>
      <c r="K1928" s="27">
        <f t="shared" si="300"/>
        <v>10.4125</v>
      </c>
      <c r="L1928" s="27">
        <f t="shared" si="301"/>
        <v>10.4125</v>
      </c>
      <c r="M1928" s="26">
        <f>(INDEX(pesos!A:B,MATCH(L1928,pesos!A:A,1),2))</f>
        <v>16200</v>
      </c>
      <c r="N1928" s="26">
        <f>+R1928*'COSTOS VARIOS'!$O$1</f>
        <v>114000</v>
      </c>
      <c r="O1928" s="26">
        <f>+R1928*'COSTOS VARIOS'!$O$2</f>
        <v>2460</v>
      </c>
      <c r="P1928" s="26">
        <f>+R1928*'COSTOS VARIOS'!$O$3</f>
        <v>9000</v>
      </c>
      <c r="Q1928" s="26">
        <v>1</v>
      </c>
      <c r="R1928" s="26">
        <f t="shared" si="302"/>
        <v>600000</v>
      </c>
      <c r="S1928" s="25">
        <f t="shared" si="303"/>
        <v>1011640</v>
      </c>
      <c r="T1928" s="28">
        <f t="shared" si="304"/>
        <v>0.33436795698074406</v>
      </c>
      <c r="U1928" s="29">
        <f t="shared" si="305"/>
        <v>1349900</v>
      </c>
      <c r="V1928" s="26">
        <f>+INDEX('LISTA DE PRECIOS EKM '!A:K,MATCH('Precios ML'!B1928,'LISTA DE PRECIOS EKM '!A:A,0),8)</f>
        <v>1349900</v>
      </c>
      <c r="W1928" s="26">
        <f t="shared" si="306"/>
        <v>1349900</v>
      </c>
      <c r="X1928" s="26">
        <f t="shared" si="307"/>
        <v>0</v>
      </c>
      <c r="Y1928" s="26"/>
      <c r="Z1928" s="26">
        <f t="shared" si="308"/>
        <v>1349900</v>
      </c>
      <c r="AA1928" s="30">
        <f t="shared" si="309"/>
        <v>1.2498333333333331</v>
      </c>
    </row>
    <row r="1929" spans="1:27">
      <c r="A1929" s="20" t="s">
        <v>6793</v>
      </c>
      <c r="B1929" s="20" t="s">
        <v>6794</v>
      </c>
      <c r="C1929" s="25">
        <v>600000</v>
      </c>
      <c r="D1929" s="22">
        <v>85</v>
      </c>
      <c r="E1929" s="22">
        <v>49</v>
      </c>
      <c r="F1929" s="22">
        <v>40</v>
      </c>
      <c r="G1929" s="22">
        <v>16000</v>
      </c>
      <c r="H1929" s="22" t="s">
        <v>5088</v>
      </c>
      <c r="I1929" s="26">
        <f>+IF(H1929='COSTOS VARIOS'!$C$1,'COSTOS VARIOS'!$C$2*'Precios ML'!V1929,'COSTOS VARIOS'!$B$2*'Precios ML'!V1929)</f>
        <v>269980</v>
      </c>
      <c r="J1929" s="22">
        <v>0</v>
      </c>
      <c r="K1929" s="27">
        <f t="shared" si="300"/>
        <v>10.4125</v>
      </c>
      <c r="L1929" s="27">
        <f t="shared" si="301"/>
        <v>10.4125</v>
      </c>
      <c r="M1929" s="26">
        <f>(INDEX(pesos!A:B,MATCH(L1929,pesos!A:A,1),2))</f>
        <v>16200</v>
      </c>
      <c r="N1929" s="26">
        <f>+R1929*'COSTOS VARIOS'!$O$1</f>
        <v>114000</v>
      </c>
      <c r="O1929" s="26">
        <f>+R1929*'COSTOS VARIOS'!$O$2</f>
        <v>2460</v>
      </c>
      <c r="P1929" s="26">
        <f>+R1929*'COSTOS VARIOS'!$O$3</f>
        <v>9000</v>
      </c>
      <c r="Q1929" s="26">
        <v>1</v>
      </c>
      <c r="R1929" s="26">
        <f t="shared" si="302"/>
        <v>600000</v>
      </c>
      <c r="S1929" s="25">
        <f t="shared" si="303"/>
        <v>1011640</v>
      </c>
      <c r="T1929" s="28">
        <f t="shared" si="304"/>
        <v>0.33436795698074406</v>
      </c>
      <c r="U1929" s="29">
        <f t="shared" si="305"/>
        <v>1349900</v>
      </c>
      <c r="V1929" s="26">
        <f>+INDEX('LISTA DE PRECIOS EKM '!A:K,MATCH('Precios ML'!B1929,'LISTA DE PRECIOS EKM '!A:A,0),8)</f>
        <v>1349900</v>
      </c>
      <c r="W1929" s="26">
        <f t="shared" si="306"/>
        <v>1349900</v>
      </c>
      <c r="X1929" s="26">
        <f t="shared" si="307"/>
        <v>0</v>
      </c>
      <c r="Y1929" s="26"/>
      <c r="Z1929" s="26">
        <f t="shared" si="308"/>
        <v>1349900</v>
      </c>
      <c r="AA1929" s="30">
        <f t="shared" si="309"/>
        <v>1.2498333333333331</v>
      </c>
    </row>
    <row r="1930" spans="1:27">
      <c r="A1930" s="20" t="s">
        <v>6795</v>
      </c>
      <c r="B1930" s="20" t="s">
        <v>6796</v>
      </c>
      <c r="C1930" s="25">
        <v>600000</v>
      </c>
      <c r="D1930" s="22">
        <v>85</v>
      </c>
      <c r="E1930" s="22">
        <v>49</v>
      </c>
      <c r="F1930" s="22">
        <v>40</v>
      </c>
      <c r="G1930" s="22">
        <v>16000</v>
      </c>
      <c r="H1930" s="22" t="s">
        <v>5088</v>
      </c>
      <c r="I1930" s="26">
        <f>+IF(H1930='COSTOS VARIOS'!$C$1,'COSTOS VARIOS'!$C$2*'Precios ML'!V1930,'COSTOS VARIOS'!$B$2*'Precios ML'!V1930)</f>
        <v>269980</v>
      </c>
      <c r="J1930" s="22">
        <v>0</v>
      </c>
      <c r="K1930" s="27">
        <f t="shared" si="300"/>
        <v>10.4125</v>
      </c>
      <c r="L1930" s="27">
        <f t="shared" si="301"/>
        <v>10.4125</v>
      </c>
      <c r="M1930" s="26">
        <f>(INDEX(pesos!A:B,MATCH(L1930,pesos!A:A,1),2))</f>
        <v>16200</v>
      </c>
      <c r="N1930" s="26">
        <f>+R1930*'COSTOS VARIOS'!$O$1</f>
        <v>114000</v>
      </c>
      <c r="O1930" s="26">
        <f>+R1930*'COSTOS VARIOS'!$O$2</f>
        <v>2460</v>
      </c>
      <c r="P1930" s="26">
        <f>+R1930*'COSTOS VARIOS'!$O$3</f>
        <v>9000</v>
      </c>
      <c r="Q1930" s="26">
        <v>1</v>
      </c>
      <c r="R1930" s="26">
        <f t="shared" si="302"/>
        <v>600000</v>
      </c>
      <c r="S1930" s="25">
        <f t="shared" si="303"/>
        <v>1011640</v>
      </c>
      <c r="T1930" s="28">
        <f t="shared" si="304"/>
        <v>0.33436795698074406</v>
      </c>
      <c r="U1930" s="29">
        <f t="shared" si="305"/>
        <v>1349900</v>
      </c>
      <c r="V1930" s="26">
        <f>+INDEX('LISTA DE PRECIOS EKM '!A:K,MATCH('Precios ML'!B1930,'LISTA DE PRECIOS EKM '!A:A,0),8)</f>
        <v>1349900</v>
      </c>
      <c r="W1930" s="26">
        <f t="shared" si="306"/>
        <v>1349900</v>
      </c>
      <c r="X1930" s="26">
        <f t="shared" si="307"/>
        <v>0</v>
      </c>
      <c r="Y1930" s="26"/>
      <c r="Z1930" s="26">
        <f t="shared" si="308"/>
        <v>1349900</v>
      </c>
      <c r="AA1930" s="30">
        <f t="shared" si="309"/>
        <v>1.2498333333333331</v>
      </c>
    </row>
    <row r="1931" spans="1:27">
      <c r="A1931" s="20" t="s">
        <v>6795</v>
      </c>
      <c r="B1931" s="20" t="s">
        <v>6796</v>
      </c>
      <c r="C1931" s="25">
        <v>600000</v>
      </c>
      <c r="D1931" s="22">
        <v>85</v>
      </c>
      <c r="E1931" s="22">
        <v>49</v>
      </c>
      <c r="F1931" s="22">
        <v>40</v>
      </c>
      <c r="G1931" s="22">
        <v>16000</v>
      </c>
      <c r="H1931" s="22" t="s">
        <v>5088</v>
      </c>
      <c r="I1931" s="26">
        <f>+IF(H1931='COSTOS VARIOS'!$C$1,'COSTOS VARIOS'!$C$2*'Precios ML'!V1931,'COSTOS VARIOS'!$B$2*'Precios ML'!V1931)</f>
        <v>269980</v>
      </c>
      <c r="J1931" s="22">
        <v>0</v>
      </c>
      <c r="K1931" s="27">
        <f t="shared" si="300"/>
        <v>10.4125</v>
      </c>
      <c r="L1931" s="27">
        <f t="shared" si="301"/>
        <v>10.4125</v>
      </c>
      <c r="M1931" s="26">
        <f>(INDEX(pesos!A:B,MATCH(L1931,pesos!A:A,1),2))</f>
        <v>16200</v>
      </c>
      <c r="N1931" s="26">
        <f>+R1931*'COSTOS VARIOS'!$O$1</f>
        <v>114000</v>
      </c>
      <c r="O1931" s="26">
        <f>+R1931*'COSTOS VARIOS'!$O$2</f>
        <v>2460</v>
      </c>
      <c r="P1931" s="26">
        <f>+R1931*'COSTOS VARIOS'!$O$3</f>
        <v>9000</v>
      </c>
      <c r="Q1931" s="26">
        <v>1</v>
      </c>
      <c r="R1931" s="26">
        <f t="shared" si="302"/>
        <v>600000</v>
      </c>
      <c r="S1931" s="25">
        <f t="shared" si="303"/>
        <v>1011640</v>
      </c>
      <c r="T1931" s="28">
        <f t="shared" si="304"/>
        <v>0.33436795698074406</v>
      </c>
      <c r="U1931" s="29">
        <f t="shared" si="305"/>
        <v>1349900</v>
      </c>
      <c r="V1931" s="26">
        <f>+INDEX('LISTA DE PRECIOS EKM '!A:K,MATCH('Precios ML'!B1931,'LISTA DE PRECIOS EKM '!A:A,0),8)</f>
        <v>1349900</v>
      </c>
      <c r="W1931" s="26">
        <f t="shared" si="306"/>
        <v>1349900</v>
      </c>
      <c r="X1931" s="26">
        <f t="shared" si="307"/>
        <v>0</v>
      </c>
      <c r="Y1931" s="26"/>
      <c r="Z1931" s="26">
        <f t="shared" si="308"/>
        <v>1349900</v>
      </c>
      <c r="AA1931" s="30">
        <f t="shared" si="309"/>
        <v>1.2498333333333331</v>
      </c>
    </row>
    <row r="1932" spans="1:27">
      <c r="A1932" s="20" t="s">
        <v>6797</v>
      </c>
      <c r="B1932" s="20" t="s">
        <v>2064</v>
      </c>
      <c r="C1932" s="25">
        <v>819568</v>
      </c>
      <c r="D1932" s="22">
        <v>85</v>
      </c>
      <c r="E1932" s="22">
        <v>49</v>
      </c>
      <c r="F1932" s="22">
        <v>40</v>
      </c>
      <c r="G1932" s="22">
        <v>16000</v>
      </c>
      <c r="H1932" s="22" t="s">
        <v>5088</v>
      </c>
      <c r="I1932" s="26">
        <f>+IF(H1932='COSTOS VARIOS'!$C$1,'COSTOS VARIOS'!$C$2*'Precios ML'!V1932,'COSTOS VARIOS'!$B$2*'Precios ML'!V1932)</f>
        <v>393980</v>
      </c>
      <c r="J1932" s="22">
        <v>0</v>
      </c>
      <c r="K1932" s="27">
        <f t="shared" si="300"/>
        <v>10.4125</v>
      </c>
      <c r="L1932" s="27">
        <f t="shared" si="301"/>
        <v>10.4125</v>
      </c>
      <c r="M1932" s="26">
        <f>(INDEX(pesos!A:B,MATCH(L1932,pesos!A:A,1),2))</f>
        <v>16200</v>
      </c>
      <c r="N1932" s="26">
        <f>+R1932*'COSTOS VARIOS'!$O$1</f>
        <v>155717.92000000001</v>
      </c>
      <c r="O1932" s="26">
        <f>+R1932*'COSTOS VARIOS'!$O$2</f>
        <v>3360.2288000000003</v>
      </c>
      <c r="P1932" s="26">
        <f>+R1932*'COSTOS VARIOS'!$O$3</f>
        <v>12293.52</v>
      </c>
      <c r="Q1932" s="26">
        <v>1</v>
      </c>
      <c r="R1932" s="26">
        <f t="shared" si="302"/>
        <v>819568</v>
      </c>
      <c r="S1932" s="25">
        <f t="shared" si="303"/>
        <v>1401119.6688000001</v>
      </c>
      <c r="T1932" s="28">
        <f t="shared" si="304"/>
        <v>0.40594700357545932</v>
      </c>
      <c r="U1932" s="29">
        <f t="shared" si="305"/>
        <v>1969900</v>
      </c>
      <c r="V1932" s="26">
        <f>+INDEX('LISTA DE PRECIOS EKM '!A:K,MATCH('Precios ML'!B1932,'LISTA DE PRECIOS EKM '!A:A,0),8)</f>
        <v>1969900</v>
      </c>
      <c r="W1932" s="26">
        <f t="shared" si="306"/>
        <v>1969900</v>
      </c>
      <c r="X1932" s="26">
        <f t="shared" si="307"/>
        <v>0</v>
      </c>
      <c r="Y1932" s="26"/>
      <c r="Z1932" s="26">
        <f t="shared" si="308"/>
        <v>1969900</v>
      </c>
      <c r="AA1932" s="30">
        <f t="shared" si="309"/>
        <v>1.40358335122894</v>
      </c>
    </row>
    <row r="1933" spans="1:27">
      <c r="A1933" s="20" t="s">
        <v>6797</v>
      </c>
      <c r="B1933" s="20" t="s">
        <v>2064</v>
      </c>
      <c r="C1933" s="25">
        <v>819568</v>
      </c>
      <c r="D1933" s="22">
        <v>85</v>
      </c>
      <c r="E1933" s="22">
        <v>49</v>
      </c>
      <c r="F1933" s="22">
        <v>40</v>
      </c>
      <c r="G1933" s="22">
        <v>16000</v>
      </c>
      <c r="H1933" s="22" t="s">
        <v>5088</v>
      </c>
      <c r="I1933" s="26">
        <f>+IF(H1933='COSTOS VARIOS'!$C$1,'COSTOS VARIOS'!$C$2*'Precios ML'!V1933,'COSTOS VARIOS'!$B$2*'Precios ML'!V1933)</f>
        <v>393980</v>
      </c>
      <c r="J1933" s="22">
        <v>0</v>
      </c>
      <c r="K1933" s="27">
        <f t="shared" si="300"/>
        <v>10.4125</v>
      </c>
      <c r="L1933" s="27">
        <f t="shared" si="301"/>
        <v>10.4125</v>
      </c>
      <c r="M1933" s="26">
        <f>(INDEX(pesos!A:B,MATCH(L1933,pesos!A:A,1),2))</f>
        <v>16200</v>
      </c>
      <c r="N1933" s="26">
        <f>+R1933*'COSTOS VARIOS'!$O$1</f>
        <v>155717.92000000001</v>
      </c>
      <c r="O1933" s="26">
        <f>+R1933*'COSTOS VARIOS'!$O$2</f>
        <v>3360.2288000000003</v>
      </c>
      <c r="P1933" s="26">
        <f>+R1933*'COSTOS VARIOS'!$O$3</f>
        <v>12293.52</v>
      </c>
      <c r="Q1933" s="26">
        <v>1</v>
      </c>
      <c r="R1933" s="26">
        <f t="shared" si="302"/>
        <v>819568</v>
      </c>
      <c r="S1933" s="25">
        <f t="shared" si="303"/>
        <v>1401119.6688000001</v>
      </c>
      <c r="T1933" s="28">
        <f t="shared" si="304"/>
        <v>0.40594700357545932</v>
      </c>
      <c r="U1933" s="29">
        <f t="shared" si="305"/>
        <v>1969900</v>
      </c>
      <c r="V1933" s="26">
        <f>+INDEX('LISTA DE PRECIOS EKM '!A:K,MATCH('Precios ML'!B1933,'LISTA DE PRECIOS EKM '!A:A,0),8)</f>
        <v>1969900</v>
      </c>
      <c r="W1933" s="26">
        <f t="shared" si="306"/>
        <v>1969900</v>
      </c>
      <c r="X1933" s="26">
        <f t="shared" si="307"/>
        <v>0</v>
      </c>
      <c r="Y1933" s="26"/>
      <c r="Z1933" s="26">
        <f t="shared" si="308"/>
        <v>1969900</v>
      </c>
      <c r="AA1933" s="30">
        <f t="shared" si="309"/>
        <v>1.40358335122894</v>
      </c>
    </row>
    <row r="1934" spans="1:27">
      <c r="A1934" s="20" t="s">
        <v>6798</v>
      </c>
      <c r="B1934" s="20" t="s">
        <v>2216</v>
      </c>
      <c r="C1934" s="25">
        <v>819568</v>
      </c>
      <c r="D1934" s="22">
        <v>85</v>
      </c>
      <c r="E1934" s="22">
        <v>49</v>
      </c>
      <c r="F1934" s="22">
        <v>40</v>
      </c>
      <c r="G1934" s="22">
        <v>16000</v>
      </c>
      <c r="H1934" s="22" t="s">
        <v>5088</v>
      </c>
      <c r="I1934" s="26">
        <f>+IF(H1934='COSTOS VARIOS'!$C$1,'COSTOS VARIOS'!$C$2*'Precios ML'!V1934,'COSTOS VARIOS'!$B$2*'Precios ML'!V1934)</f>
        <v>393980</v>
      </c>
      <c r="J1934" s="22">
        <v>0</v>
      </c>
      <c r="K1934" s="27">
        <f t="shared" si="300"/>
        <v>10.4125</v>
      </c>
      <c r="L1934" s="27">
        <f t="shared" si="301"/>
        <v>10.4125</v>
      </c>
      <c r="M1934" s="26">
        <f>(INDEX(pesos!A:B,MATCH(L1934,pesos!A:A,1),2))</f>
        <v>16200</v>
      </c>
      <c r="N1934" s="26">
        <f>+R1934*'COSTOS VARIOS'!$O$1</f>
        <v>155717.92000000001</v>
      </c>
      <c r="O1934" s="26">
        <f>+R1934*'COSTOS VARIOS'!$O$2</f>
        <v>3360.2288000000003</v>
      </c>
      <c r="P1934" s="26">
        <f>+R1934*'COSTOS VARIOS'!$O$3</f>
        <v>12293.52</v>
      </c>
      <c r="Q1934" s="26">
        <v>1</v>
      </c>
      <c r="R1934" s="26">
        <f t="shared" si="302"/>
        <v>819568</v>
      </c>
      <c r="S1934" s="25">
        <f t="shared" si="303"/>
        <v>1401119.6688000001</v>
      </c>
      <c r="T1934" s="28">
        <f t="shared" si="304"/>
        <v>0.40594700357545932</v>
      </c>
      <c r="U1934" s="29">
        <f t="shared" si="305"/>
        <v>1969900</v>
      </c>
      <c r="V1934" s="26">
        <f>+INDEX('LISTA DE PRECIOS EKM '!A:K,MATCH('Precios ML'!B1934,'LISTA DE PRECIOS EKM '!A:A,0),8)</f>
        <v>1969900</v>
      </c>
      <c r="W1934" s="26">
        <f t="shared" si="306"/>
        <v>1969900</v>
      </c>
      <c r="X1934" s="26">
        <f t="shared" si="307"/>
        <v>0</v>
      </c>
      <c r="Y1934" s="26"/>
      <c r="Z1934" s="26">
        <f t="shared" si="308"/>
        <v>1969900</v>
      </c>
      <c r="AA1934" s="30">
        <f t="shared" si="309"/>
        <v>1.40358335122894</v>
      </c>
    </row>
    <row r="1935" spans="1:27">
      <c r="A1935" s="20" t="s">
        <v>6798</v>
      </c>
      <c r="B1935" s="20" t="s">
        <v>2216</v>
      </c>
      <c r="C1935" s="25">
        <v>819568</v>
      </c>
      <c r="D1935" s="22">
        <v>85</v>
      </c>
      <c r="E1935" s="22">
        <v>49</v>
      </c>
      <c r="F1935" s="22">
        <v>40</v>
      </c>
      <c r="G1935" s="22">
        <v>16000</v>
      </c>
      <c r="H1935" s="22" t="s">
        <v>5088</v>
      </c>
      <c r="I1935" s="26">
        <f>+IF(H1935='COSTOS VARIOS'!$C$1,'COSTOS VARIOS'!$C$2*'Precios ML'!V1935,'COSTOS VARIOS'!$B$2*'Precios ML'!V1935)</f>
        <v>393980</v>
      </c>
      <c r="J1935" s="22">
        <v>0</v>
      </c>
      <c r="K1935" s="27">
        <f t="shared" si="300"/>
        <v>10.4125</v>
      </c>
      <c r="L1935" s="27">
        <f t="shared" si="301"/>
        <v>10.4125</v>
      </c>
      <c r="M1935" s="26">
        <f>(INDEX(pesos!A:B,MATCH(L1935,pesos!A:A,1),2))</f>
        <v>16200</v>
      </c>
      <c r="N1935" s="26">
        <f>+R1935*'COSTOS VARIOS'!$O$1</f>
        <v>155717.92000000001</v>
      </c>
      <c r="O1935" s="26">
        <f>+R1935*'COSTOS VARIOS'!$O$2</f>
        <v>3360.2288000000003</v>
      </c>
      <c r="P1935" s="26">
        <f>+R1935*'COSTOS VARIOS'!$O$3</f>
        <v>12293.52</v>
      </c>
      <c r="Q1935" s="26">
        <v>1</v>
      </c>
      <c r="R1935" s="26">
        <f t="shared" si="302"/>
        <v>819568</v>
      </c>
      <c r="S1935" s="25">
        <f t="shared" si="303"/>
        <v>1401119.6688000001</v>
      </c>
      <c r="T1935" s="28">
        <f t="shared" si="304"/>
        <v>0.40594700357545932</v>
      </c>
      <c r="U1935" s="29">
        <f t="shared" si="305"/>
        <v>1969900</v>
      </c>
      <c r="V1935" s="26">
        <f>+INDEX('LISTA DE PRECIOS EKM '!A:K,MATCH('Precios ML'!B1935,'LISTA DE PRECIOS EKM '!A:A,0),8)</f>
        <v>1969900</v>
      </c>
      <c r="W1935" s="26">
        <f t="shared" si="306"/>
        <v>1969900</v>
      </c>
      <c r="X1935" s="26">
        <f t="shared" si="307"/>
        <v>0</v>
      </c>
      <c r="Y1935" s="26"/>
      <c r="Z1935" s="26">
        <f t="shared" si="308"/>
        <v>1969900</v>
      </c>
      <c r="AA1935" s="30">
        <f t="shared" si="309"/>
        <v>1.40358335122894</v>
      </c>
    </row>
    <row r="1936" spans="1:27">
      <c r="A1936" s="20" t="s">
        <v>6799</v>
      </c>
      <c r="B1936" s="20" t="s">
        <v>2217</v>
      </c>
      <c r="C1936" s="25">
        <v>819568</v>
      </c>
      <c r="D1936" s="22">
        <v>85</v>
      </c>
      <c r="E1936" s="22">
        <v>49</v>
      </c>
      <c r="F1936" s="22">
        <v>40</v>
      </c>
      <c r="G1936" s="22">
        <v>16000</v>
      </c>
      <c r="H1936" s="22" t="s">
        <v>5088</v>
      </c>
      <c r="I1936" s="26">
        <f>+IF(H1936='COSTOS VARIOS'!$C$1,'COSTOS VARIOS'!$C$2*'Precios ML'!V1936,'COSTOS VARIOS'!$B$2*'Precios ML'!V1936)</f>
        <v>393980</v>
      </c>
      <c r="J1936" s="22">
        <v>0</v>
      </c>
      <c r="K1936" s="27">
        <f t="shared" si="300"/>
        <v>10.4125</v>
      </c>
      <c r="L1936" s="27">
        <f t="shared" si="301"/>
        <v>10.4125</v>
      </c>
      <c r="M1936" s="26">
        <f>(INDEX(pesos!A:B,MATCH(L1936,pesos!A:A,1),2))</f>
        <v>16200</v>
      </c>
      <c r="N1936" s="26">
        <f>+R1936*'COSTOS VARIOS'!$O$1</f>
        <v>155717.92000000001</v>
      </c>
      <c r="O1936" s="26">
        <f>+R1936*'COSTOS VARIOS'!$O$2</f>
        <v>3360.2288000000003</v>
      </c>
      <c r="P1936" s="26">
        <f>+R1936*'COSTOS VARIOS'!$O$3</f>
        <v>12293.52</v>
      </c>
      <c r="Q1936" s="26">
        <v>1</v>
      </c>
      <c r="R1936" s="26">
        <f t="shared" si="302"/>
        <v>819568</v>
      </c>
      <c r="S1936" s="25">
        <f t="shared" si="303"/>
        <v>1401119.6688000001</v>
      </c>
      <c r="T1936" s="28">
        <f t="shared" si="304"/>
        <v>0.40594700357545932</v>
      </c>
      <c r="U1936" s="29">
        <f t="shared" si="305"/>
        <v>1969900</v>
      </c>
      <c r="V1936" s="26">
        <f>+INDEX('LISTA DE PRECIOS EKM '!A:K,MATCH('Precios ML'!B1936,'LISTA DE PRECIOS EKM '!A:A,0),8)</f>
        <v>1969900</v>
      </c>
      <c r="W1936" s="26">
        <f t="shared" si="306"/>
        <v>1969900</v>
      </c>
      <c r="X1936" s="26">
        <f t="shared" si="307"/>
        <v>0</v>
      </c>
      <c r="Y1936" s="26"/>
      <c r="Z1936" s="26">
        <f t="shared" si="308"/>
        <v>1969900</v>
      </c>
      <c r="AA1936" s="30">
        <f t="shared" si="309"/>
        <v>1.40358335122894</v>
      </c>
    </row>
    <row r="1937" spans="1:27">
      <c r="A1937" s="20" t="s">
        <v>6799</v>
      </c>
      <c r="B1937" s="20" t="s">
        <v>2217</v>
      </c>
      <c r="C1937" s="25">
        <v>819568</v>
      </c>
      <c r="D1937" s="22">
        <v>85</v>
      </c>
      <c r="E1937" s="22">
        <v>49</v>
      </c>
      <c r="F1937" s="22">
        <v>40</v>
      </c>
      <c r="G1937" s="22">
        <v>16000</v>
      </c>
      <c r="H1937" s="22" t="s">
        <v>5088</v>
      </c>
      <c r="I1937" s="26">
        <f>+IF(H1937='COSTOS VARIOS'!$C$1,'COSTOS VARIOS'!$C$2*'Precios ML'!V1937,'COSTOS VARIOS'!$B$2*'Precios ML'!V1937)</f>
        <v>393980</v>
      </c>
      <c r="J1937" s="22">
        <v>0</v>
      </c>
      <c r="K1937" s="27">
        <f t="shared" si="300"/>
        <v>10.4125</v>
      </c>
      <c r="L1937" s="27">
        <f t="shared" si="301"/>
        <v>10.4125</v>
      </c>
      <c r="M1937" s="26">
        <f>(INDEX(pesos!A:B,MATCH(L1937,pesos!A:A,1),2))</f>
        <v>16200</v>
      </c>
      <c r="N1937" s="26">
        <f>+R1937*'COSTOS VARIOS'!$O$1</f>
        <v>155717.92000000001</v>
      </c>
      <c r="O1937" s="26">
        <f>+R1937*'COSTOS VARIOS'!$O$2</f>
        <v>3360.2288000000003</v>
      </c>
      <c r="P1937" s="26">
        <f>+R1937*'COSTOS VARIOS'!$O$3</f>
        <v>12293.52</v>
      </c>
      <c r="Q1937" s="26">
        <v>1</v>
      </c>
      <c r="R1937" s="26">
        <f t="shared" si="302"/>
        <v>819568</v>
      </c>
      <c r="S1937" s="25">
        <f t="shared" si="303"/>
        <v>1401119.6688000001</v>
      </c>
      <c r="T1937" s="28">
        <f t="shared" si="304"/>
        <v>0.40594700357545932</v>
      </c>
      <c r="U1937" s="29">
        <f t="shared" si="305"/>
        <v>1969900</v>
      </c>
      <c r="V1937" s="26">
        <f>+INDEX('LISTA DE PRECIOS EKM '!A:K,MATCH('Precios ML'!B1937,'LISTA DE PRECIOS EKM '!A:A,0),8)</f>
        <v>1969900</v>
      </c>
      <c r="W1937" s="26">
        <f t="shared" si="306"/>
        <v>1969900</v>
      </c>
      <c r="X1937" s="26">
        <f t="shared" si="307"/>
        <v>0</v>
      </c>
      <c r="Y1937" s="26"/>
      <c r="Z1937" s="26">
        <f t="shared" si="308"/>
        <v>1969900</v>
      </c>
      <c r="AA1937" s="30">
        <f t="shared" si="309"/>
        <v>1.40358335122894</v>
      </c>
    </row>
    <row r="1938" spans="1:27">
      <c r="A1938" s="20" t="s">
        <v>6800</v>
      </c>
      <c r="B1938" s="20" t="s">
        <v>6801</v>
      </c>
      <c r="C1938" s="25">
        <v>900000</v>
      </c>
      <c r="D1938" s="22">
        <v>85</v>
      </c>
      <c r="E1938" s="22">
        <v>49</v>
      </c>
      <c r="F1938" s="22">
        <v>40</v>
      </c>
      <c r="G1938" s="22">
        <v>16000</v>
      </c>
      <c r="H1938" s="22" t="s">
        <v>5088</v>
      </c>
      <c r="I1938" s="26">
        <f>+IF(H1938='COSTOS VARIOS'!$C$1,'COSTOS VARIOS'!$C$2*'Precios ML'!V1938,'COSTOS VARIOS'!$B$2*'Precios ML'!V1938)</f>
        <v>331980</v>
      </c>
      <c r="J1938" s="22">
        <v>0</v>
      </c>
      <c r="K1938" s="27">
        <f t="shared" si="300"/>
        <v>10.4125</v>
      </c>
      <c r="L1938" s="27">
        <f t="shared" si="301"/>
        <v>10.4125</v>
      </c>
      <c r="M1938" s="26">
        <f>(INDEX(pesos!A:B,MATCH(L1938,pesos!A:A,1),2))</f>
        <v>16200</v>
      </c>
      <c r="N1938" s="26">
        <f>+R1938*'COSTOS VARIOS'!$O$1</f>
        <v>171000</v>
      </c>
      <c r="O1938" s="26">
        <f>+R1938*'COSTOS VARIOS'!$O$2</f>
        <v>3690.0000000000005</v>
      </c>
      <c r="P1938" s="26">
        <f>+R1938*'COSTOS VARIOS'!$O$3</f>
        <v>13500</v>
      </c>
      <c r="Q1938" s="26">
        <v>1</v>
      </c>
      <c r="R1938" s="26">
        <f t="shared" si="302"/>
        <v>900000</v>
      </c>
      <c r="S1938" s="25">
        <f t="shared" si="303"/>
        <v>1436370</v>
      </c>
      <c r="T1938" s="28">
        <f t="shared" si="304"/>
        <v>0.15562146243655883</v>
      </c>
      <c r="U1938" s="29">
        <f t="shared" si="305"/>
        <v>1659900</v>
      </c>
      <c r="V1938" s="26">
        <f>+INDEX('LISTA DE PRECIOS EKM '!A:K,MATCH('Precios ML'!B1938,'LISTA DE PRECIOS EKM '!A:A,0),8)</f>
        <v>1659900</v>
      </c>
      <c r="W1938" s="26">
        <f t="shared" si="306"/>
        <v>1659900</v>
      </c>
      <c r="X1938" s="26">
        <f t="shared" si="307"/>
        <v>0</v>
      </c>
      <c r="Y1938" s="26"/>
      <c r="Z1938" s="26">
        <f t="shared" si="308"/>
        <v>1659900</v>
      </c>
      <c r="AA1938" s="30">
        <f t="shared" si="309"/>
        <v>0.84433333333333338</v>
      </c>
    </row>
    <row r="1939" spans="1:27">
      <c r="A1939" s="20" t="s">
        <v>6802</v>
      </c>
      <c r="B1939" s="20" t="s">
        <v>6803</v>
      </c>
      <c r="C1939" s="25">
        <v>900000</v>
      </c>
      <c r="D1939" s="22">
        <v>85</v>
      </c>
      <c r="E1939" s="22">
        <v>49</v>
      </c>
      <c r="F1939" s="22">
        <v>40</v>
      </c>
      <c r="G1939" s="22">
        <v>16000</v>
      </c>
      <c r="H1939" s="22" t="s">
        <v>5088</v>
      </c>
      <c r="I1939" s="26">
        <f>+IF(H1939='COSTOS VARIOS'!$C$1,'COSTOS VARIOS'!$C$2*'Precios ML'!V1939,'COSTOS VARIOS'!$B$2*'Precios ML'!V1939)</f>
        <v>331980</v>
      </c>
      <c r="J1939" s="22">
        <v>0</v>
      </c>
      <c r="K1939" s="27">
        <f t="shared" si="300"/>
        <v>10.4125</v>
      </c>
      <c r="L1939" s="27">
        <f t="shared" si="301"/>
        <v>10.4125</v>
      </c>
      <c r="M1939" s="26">
        <f>(INDEX(pesos!A:B,MATCH(L1939,pesos!A:A,1),2))</f>
        <v>16200</v>
      </c>
      <c r="N1939" s="26">
        <f>+R1939*'COSTOS VARIOS'!$O$1</f>
        <v>171000</v>
      </c>
      <c r="O1939" s="26">
        <f>+R1939*'COSTOS VARIOS'!$O$2</f>
        <v>3690.0000000000005</v>
      </c>
      <c r="P1939" s="26">
        <f>+R1939*'COSTOS VARIOS'!$O$3</f>
        <v>13500</v>
      </c>
      <c r="Q1939" s="26">
        <v>1</v>
      </c>
      <c r="R1939" s="26">
        <f t="shared" si="302"/>
        <v>900000</v>
      </c>
      <c r="S1939" s="25">
        <f t="shared" si="303"/>
        <v>1436370</v>
      </c>
      <c r="T1939" s="28">
        <f t="shared" si="304"/>
        <v>0.15562146243655883</v>
      </c>
      <c r="U1939" s="29">
        <f t="shared" si="305"/>
        <v>1659900</v>
      </c>
      <c r="V1939" s="26">
        <f>+INDEX('LISTA DE PRECIOS EKM '!A:K,MATCH('Precios ML'!B1939,'LISTA DE PRECIOS EKM '!A:A,0),8)</f>
        <v>1659900</v>
      </c>
      <c r="W1939" s="26">
        <f t="shared" si="306"/>
        <v>1659900</v>
      </c>
      <c r="X1939" s="26">
        <f t="shared" si="307"/>
        <v>0</v>
      </c>
      <c r="Y1939" s="26"/>
      <c r="Z1939" s="26">
        <f t="shared" si="308"/>
        <v>1659900</v>
      </c>
      <c r="AA1939" s="30">
        <f t="shared" si="309"/>
        <v>0.84433333333333338</v>
      </c>
    </row>
    <row r="1940" spans="1:27">
      <c r="A1940" s="20" t="s">
        <v>6802</v>
      </c>
      <c r="B1940" s="20" t="s">
        <v>6803</v>
      </c>
      <c r="C1940" s="25">
        <v>900000</v>
      </c>
      <c r="D1940" s="22">
        <v>85</v>
      </c>
      <c r="E1940" s="22">
        <v>49</v>
      </c>
      <c r="F1940" s="22">
        <v>40</v>
      </c>
      <c r="G1940" s="22">
        <v>16000</v>
      </c>
      <c r="H1940" s="22" t="s">
        <v>5088</v>
      </c>
      <c r="I1940" s="26">
        <f>+IF(H1940='COSTOS VARIOS'!$C$1,'COSTOS VARIOS'!$C$2*'Precios ML'!V1940,'COSTOS VARIOS'!$B$2*'Precios ML'!V1940)</f>
        <v>331980</v>
      </c>
      <c r="J1940" s="22">
        <v>0</v>
      </c>
      <c r="K1940" s="27">
        <f t="shared" si="300"/>
        <v>10.4125</v>
      </c>
      <c r="L1940" s="27">
        <f t="shared" si="301"/>
        <v>10.4125</v>
      </c>
      <c r="M1940" s="26">
        <f>(INDEX(pesos!A:B,MATCH(L1940,pesos!A:A,1),2))</f>
        <v>16200</v>
      </c>
      <c r="N1940" s="26">
        <f>+R1940*'COSTOS VARIOS'!$O$1</f>
        <v>171000</v>
      </c>
      <c r="O1940" s="26">
        <f>+R1940*'COSTOS VARIOS'!$O$2</f>
        <v>3690.0000000000005</v>
      </c>
      <c r="P1940" s="26">
        <f>+R1940*'COSTOS VARIOS'!$O$3</f>
        <v>13500</v>
      </c>
      <c r="Q1940" s="26">
        <v>1</v>
      </c>
      <c r="R1940" s="26">
        <f t="shared" si="302"/>
        <v>900000</v>
      </c>
      <c r="S1940" s="25">
        <f t="shared" si="303"/>
        <v>1436370</v>
      </c>
      <c r="T1940" s="28">
        <f t="shared" si="304"/>
        <v>0.15562146243655883</v>
      </c>
      <c r="U1940" s="29">
        <f t="shared" si="305"/>
        <v>1659900</v>
      </c>
      <c r="V1940" s="26">
        <f>+INDEX('LISTA DE PRECIOS EKM '!A:K,MATCH('Precios ML'!B1940,'LISTA DE PRECIOS EKM '!A:A,0),8)</f>
        <v>1659900</v>
      </c>
      <c r="W1940" s="26">
        <f t="shared" si="306"/>
        <v>1659900</v>
      </c>
      <c r="X1940" s="26">
        <f t="shared" si="307"/>
        <v>0</v>
      </c>
      <c r="Y1940" s="26"/>
      <c r="Z1940" s="26">
        <f t="shared" si="308"/>
        <v>1659900</v>
      </c>
      <c r="AA1940" s="30">
        <f t="shared" si="309"/>
        <v>0.84433333333333338</v>
      </c>
    </row>
    <row r="1941" spans="1:27">
      <c r="A1941" s="20" t="s">
        <v>6804</v>
      </c>
      <c r="B1941" s="20" t="s">
        <v>6805</v>
      </c>
      <c r="C1941" s="25">
        <v>600000</v>
      </c>
      <c r="D1941" s="22">
        <v>85</v>
      </c>
      <c r="E1941" s="22">
        <v>49</v>
      </c>
      <c r="F1941" s="22">
        <v>40</v>
      </c>
      <c r="G1941" s="22">
        <v>16000</v>
      </c>
      <c r="H1941" s="22" t="s">
        <v>5088</v>
      </c>
      <c r="I1941" s="26">
        <f>+IF(H1941='COSTOS VARIOS'!$C$1,'COSTOS VARIOS'!$C$2*'Precios ML'!V1941,'COSTOS VARIOS'!$B$2*'Precios ML'!V1941)</f>
        <v>269980</v>
      </c>
      <c r="J1941" s="22">
        <v>0</v>
      </c>
      <c r="K1941" s="27">
        <f t="shared" si="300"/>
        <v>10.4125</v>
      </c>
      <c r="L1941" s="27">
        <f t="shared" si="301"/>
        <v>10.4125</v>
      </c>
      <c r="M1941" s="26">
        <f>(INDEX(pesos!A:B,MATCH(L1941,pesos!A:A,1),2))</f>
        <v>16200</v>
      </c>
      <c r="N1941" s="26">
        <f>+R1941*'COSTOS VARIOS'!$O$1</f>
        <v>114000</v>
      </c>
      <c r="O1941" s="26">
        <f>+R1941*'COSTOS VARIOS'!$O$2</f>
        <v>2460</v>
      </c>
      <c r="P1941" s="26">
        <f>+R1941*'COSTOS VARIOS'!$O$3</f>
        <v>9000</v>
      </c>
      <c r="Q1941" s="26">
        <v>1</v>
      </c>
      <c r="R1941" s="26">
        <f t="shared" si="302"/>
        <v>600000</v>
      </c>
      <c r="S1941" s="25">
        <f t="shared" si="303"/>
        <v>1011640</v>
      </c>
      <c r="T1941" s="28">
        <f t="shared" si="304"/>
        <v>0.33436795698074406</v>
      </c>
      <c r="U1941" s="29">
        <f t="shared" si="305"/>
        <v>1349900</v>
      </c>
      <c r="V1941" s="26">
        <f>+INDEX('LISTA DE PRECIOS EKM '!A:K,MATCH('Precios ML'!B1941,'LISTA DE PRECIOS EKM '!A:A,0),8)</f>
        <v>1349900</v>
      </c>
      <c r="W1941" s="26">
        <f t="shared" si="306"/>
        <v>1349900</v>
      </c>
      <c r="X1941" s="26">
        <f t="shared" si="307"/>
        <v>0</v>
      </c>
      <c r="Y1941" s="26"/>
      <c r="Z1941" s="26">
        <f t="shared" si="308"/>
        <v>1349900</v>
      </c>
      <c r="AA1941" s="30">
        <f t="shared" si="309"/>
        <v>1.2498333333333331</v>
      </c>
    </row>
    <row r="1942" spans="1:27">
      <c r="A1942" s="20" t="s">
        <v>6806</v>
      </c>
      <c r="B1942" s="20" t="s">
        <v>6807</v>
      </c>
      <c r="C1942" s="25">
        <v>600000</v>
      </c>
      <c r="D1942" s="22">
        <v>85</v>
      </c>
      <c r="E1942" s="22">
        <v>49</v>
      </c>
      <c r="F1942" s="22">
        <v>40</v>
      </c>
      <c r="G1942" s="22">
        <v>16000</v>
      </c>
      <c r="H1942" s="22" t="s">
        <v>5088</v>
      </c>
      <c r="I1942" s="26">
        <f>+IF(H1942='COSTOS VARIOS'!$C$1,'COSTOS VARIOS'!$C$2*'Precios ML'!V1942,'COSTOS VARIOS'!$B$2*'Precios ML'!V1942)</f>
        <v>269980</v>
      </c>
      <c r="J1942" s="22">
        <v>0</v>
      </c>
      <c r="K1942" s="27">
        <f t="shared" si="300"/>
        <v>10.4125</v>
      </c>
      <c r="L1942" s="27">
        <f t="shared" si="301"/>
        <v>10.4125</v>
      </c>
      <c r="M1942" s="26">
        <f>(INDEX(pesos!A:B,MATCH(L1942,pesos!A:A,1),2))</f>
        <v>16200</v>
      </c>
      <c r="N1942" s="26">
        <f>+R1942*'COSTOS VARIOS'!$O$1</f>
        <v>114000</v>
      </c>
      <c r="O1942" s="26">
        <f>+R1942*'COSTOS VARIOS'!$O$2</f>
        <v>2460</v>
      </c>
      <c r="P1942" s="26">
        <f>+R1942*'COSTOS VARIOS'!$O$3</f>
        <v>9000</v>
      </c>
      <c r="Q1942" s="26">
        <v>1</v>
      </c>
      <c r="R1942" s="26">
        <f t="shared" si="302"/>
        <v>600000</v>
      </c>
      <c r="S1942" s="25">
        <f t="shared" si="303"/>
        <v>1011640</v>
      </c>
      <c r="T1942" s="28">
        <f t="shared" si="304"/>
        <v>0.33436795698074406</v>
      </c>
      <c r="U1942" s="29">
        <f t="shared" si="305"/>
        <v>1349900</v>
      </c>
      <c r="V1942" s="26">
        <f>+INDEX('LISTA DE PRECIOS EKM '!A:K,MATCH('Precios ML'!B1942,'LISTA DE PRECIOS EKM '!A:A,0),8)</f>
        <v>1349900</v>
      </c>
      <c r="W1942" s="26">
        <f t="shared" si="306"/>
        <v>1349900</v>
      </c>
      <c r="X1942" s="26">
        <f t="shared" si="307"/>
        <v>0</v>
      </c>
      <c r="Y1942" s="26"/>
      <c r="Z1942" s="26">
        <f t="shared" si="308"/>
        <v>1349900</v>
      </c>
      <c r="AA1942" s="30">
        <f t="shared" si="309"/>
        <v>1.2498333333333331</v>
      </c>
    </row>
    <row r="1943" spans="1:27">
      <c r="A1943" s="20" t="s">
        <v>6806</v>
      </c>
      <c r="B1943" s="20" t="s">
        <v>6807</v>
      </c>
      <c r="C1943" s="25">
        <v>600000</v>
      </c>
      <c r="D1943" s="22">
        <v>85</v>
      </c>
      <c r="E1943" s="22">
        <v>49</v>
      </c>
      <c r="F1943" s="22">
        <v>40</v>
      </c>
      <c r="G1943" s="22">
        <v>16000</v>
      </c>
      <c r="H1943" s="22" t="s">
        <v>5088</v>
      </c>
      <c r="I1943" s="26">
        <f>+IF(H1943='COSTOS VARIOS'!$C$1,'COSTOS VARIOS'!$C$2*'Precios ML'!V1943,'COSTOS VARIOS'!$B$2*'Precios ML'!V1943)</f>
        <v>269980</v>
      </c>
      <c r="J1943" s="22">
        <v>0</v>
      </c>
      <c r="K1943" s="27">
        <f t="shared" si="300"/>
        <v>10.4125</v>
      </c>
      <c r="L1943" s="27">
        <f t="shared" si="301"/>
        <v>10.4125</v>
      </c>
      <c r="M1943" s="26">
        <f>(INDEX(pesos!A:B,MATCH(L1943,pesos!A:A,1),2))</f>
        <v>16200</v>
      </c>
      <c r="N1943" s="26">
        <f>+R1943*'COSTOS VARIOS'!$O$1</f>
        <v>114000</v>
      </c>
      <c r="O1943" s="26">
        <f>+R1943*'COSTOS VARIOS'!$O$2</f>
        <v>2460</v>
      </c>
      <c r="P1943" s="26">
        <f>+R1943*'COSTOS VARIOS'!$O$3</f>
        <v>9000</v>
      </c>
      <c r="Q1943" s="26">
        <v>1</v>
      </c>
      <c r="R1943" s="26">
        <f t="shared" si="302"/>
        <v>600000</v>
      </c>
      <c r="S1943" s="25">
        <f t="shared" si="303"/>
        <v>1011640</v>
      </c>
      <c r="T1943" s="28">
        <f t="shared" si="304"/>
        <v>0.33436795698074406</v>
      </c>
      <c r="U1943" s="29">
        <f t="shared" si="305"/>
        <v>1349900</v>
      </c>
      <c r="V1943" s="26">
        <f>+INDEX('LISTA DE PRECIOS EKM '!A:K,MATCH('Precios ML'!B1943,'LISTA DE PRECIOS EKM '!A:A,0),8)</f>
        <v>1349900</v>
      </c>
      <c r="W1943" s="26">
        <f t="shared" si="306"/>
        <v>1349900</v>
      </c>
      <c r="X1943" s="26">
        <f t="shared" si="307"/>
        <v>0</v>
      </c>
      <c r="Y1943" s="26"/>
      <c r="Z1943" s="26">
        <f t="shared" si="308"/>
        <v>1349900</v>
      </c>
      <c r="AA1943" s="30">
        <f t="shared" si="309"/>
        <v>1.2498333333333331</v>
      </c>
    </row>
    <row r="1944" spans="1:27">
      <c r="A1944" s="20" t="s">
        <v>6808</v>
      </c>
      <c r="B1944" s="20" t="s">
        <v>6809</v>
      </c>
      <c r="C1944" s="25">
        <v>600000</v>
      </c>
      <c r="D1944" s="22">
        <v>85</v>
      </c>
      <c r="E1944" s="22">
        <v>49</v>
      </c>
      <c r="F1944" s="22">
        <v>40</v>
      </c>
      <c r="G1944" s="22">
        <v>16000</v>
      </c>
      <c r="H1944" s="22" t="s">
        <v>5088</v>
      </c>
      <c r="I1944" s="26">
        <f>+IF(H1944='COSTOS VARIOS'!$C$1,'COSTOS VARIOS'!$C$2*'Precios ML'!V1944,'COSTOS VARIOS'!$B$2*'Precios ML'!V1944)</f>
        <v>269980</v>
      </c>
      <c r="J1944" s="22">
        <v>0</v>
      </c>
      <c r="K1944" s="27">
        <f t="shared" si="300"/>
        <v>10.4125</v>
      </c>
      <c r="L1944" s="27">
        <f t="shared" si="301"/>
        <v>10.4125</v>
      </c>
      <c r="M1944" s="26">
        <f>(INDEX(pesos!A:B,MATCH(L1944,pesos!A:A,1),2))</f>
        <v>16200</v>
      </c>
      <c r="N1944" s="26">
        <f>+R1944*'COSTOS VARIOS'!$O$1</f>
        <v>114000</v>
      </c>
      <c r="O1944" s="26">
        <f>+R1944*'COSTOS VARIOS'!$O$2</f>
        <v>2460</v>
      </c>
      <c r="P1944" s="26">
        <f>+R1944*'COSTOS VARIOS'!$O$3</f>
        <v>9000</v>
      </c>
      <c r="Q1944" s="26">
        <v>1</v>
      </c>
      <c r="R1944" s="26">
        <f t="shared" si="302"/>
        <v>600000</v>
      </c>
      <c r="S1944" s="25">
        <f t="shared" si="303"/>
        <v>1011640</v>
      </c>
      <c r="T1944" s="28">
        <f t="shared" si="304"/>
        <v>0.33436795698074406</v>
      </c>
      <c r="U1944" s="29">
        <f t="shared" si="305"/>
        <v>1349900</v>
      </c>
      <c r="V1944" s="26">
        <f>+INDEX('LISTA DE PRECIOS EKM '!A:K,MATCH('Precios ML'!B1944,'LISTA DE PRECIOS EKM '!A:A,0),8)</f>
        <v>1349900</v>
      </c>
      <c r="W1944" s="26">
        <f t="shared" si="306"/>
        <v>1349900</v>
      </c>
      <c r="X1944" s="26">
        <f t="shared" si="307"/>
        <v>0</v>
      </c>
      <c r="Y1944" s="26"/>
      <c r="Z1944" s="26">
        <f t="shared" si="308"/>
        <v>1349900</v>
      </c>
      <c r="AA1944" s="30">
        <f t="shared" si="309"/>
        <v>1.2498333333333331</v>
      </c>
    </row>
    <row r="1945" spans="1:27">
      <c r="A1945" s="20" t="s">
        <v>6808</v>
      </c>
      <c r="B1945" s="20" t="s">
        <v>6809</v>
      </c>
      <c r="C1945" s="25">
        <v>600000</v>
      </c>
      <c r="D1945" s="22">
        <v>85</v>
      </c>
      <c r="E1945" s="22">
        <v>49</v>
      </c>
      <c r="F1945" s="22">
        <v>40</v>
      </c>
      <c r="G1945" s="22">
        <v>16000</v>
      </c>
      <c r="H1945" s="22" t="s">
        <v>5088</v>
      </c>
      <c r="I1945" s="26">
        <f>+IF(H1945='COSTOS VARIOS'!$C$1,'COSTOS VARIOS'!$C$2*'Precios ML'!V1945,'COSTOS VARIOS'!$B$2*'Precios ML'!V1945)</f>
        <v>269980</v>
      </c>
      <c r="J1945" s="22">
        <v>0</v>
      </c>
      <c r="K1945" s="27">
        <f t="shared" si="300"/>
        <v>10.4125</v>
      </c>
      <c r="L1945" s="27">
        <f t="shared" si="301"/>
        <v>10.4125</v>
      </c>
      <c r="M1945" s="26">
        <f>(INDEX(pesos!A:B,MATCH(L1945,pesos!A:A,1),2))</f>
        <v>16200</v>
      </c>
      <c r="N1945" s="26">
        <f>+R1945*'COSTOS VARIOS'!$O$1</f>
        <v>114000</v>
      </c>
      <c r="O1945" s="26">
        <f>+R1945*'COSTOS VARIOS'!$O$2</f>
        <v>2460</v>
      </c>
      <c r="P1945" s="26">
        <f>+R1945*'COSTOS VARIOS'!$O$3</f>
        <v>9000</v>
      </c>
      <c r="Q1945" s="26">
        <v>1</v>
      </c>
      <c r="R1945" s="26">
        <f t="shared" si="302"/>
        <v>600000</v>
      </c>
      <c r="S1945" s="25">
        <f t="shared" si="303"/>
        <v>1011640</v>
      </c>
      <c r="T1945" s="28">
        <f t="shared" si="304"/>
        <v>0.33436795698074406</v>
      </c>
      <c r="U1945" s="29">
        <f t="shared" si="305"/>
        <v>1349900</v>
      </c>
      <c r="V1945" s="26">
        <f>+INDEX('LISTA DE PRECIOS EKM '!A:K,MATCH('Precios ML'!B1945,'LISTA DE PRECIOS EKM '!A:A,0),8)</f>
        <v>1349900</v>
      </c>
      <c r="W1945" s="26">
        <f t="shared" si="306"/>
        <v>1349900</v>
      </c>
      <c r="X1945" s="26">
        <f t="shared" si="307"/>
        <v>0</v>
      </c>
      <c r="Y1945" s="26"/>
      <c r="Z1945" s="26">
        <f t="shared" si="308"/>
        <v>1349900</v>
      </c>
      <c r="AA1945" s="30">
        <f t="shared" si="309"/>
        <v>1.2498333333333331</v>
      </c>
    </row>
    <row r="1946" spans="1:27">
      <c r="A1946" s="20" t="s">
        <v>6810</v>
      </c>
      <c r="B1946" s="20" t="s">
        <v>2207</v>
      </c>
      <c r="C1946" s="25">
        <v>605000</v>
      </c>
      <c r="D1946" s="22">
        <v>85</v>
      </c>
      <c r="E1946" s="22">
        <v>49</v>
      </c>
      <c r="F1946" s="22">
        <v>40</v>
      </c>
      <c r="G1946" s="22">
        <v>16000</v>
      </c>
      <c r="H1946" s="22" t="s">
        <v>5088</v>
      </c>
      <c r="I1946" s="26">
        <f>+IF(H1946='COSTOS VARIOS'!$C$1,'COSTOS VARIOS'!$C$2*'Precios ML'!V1946,'COSTOS VARIOS'!$B$2*'Precios ML'!V1946)</f>
        <v>249980</v>
      </c>
      <c r="J1946" s="22">
        <v>0</v>
      </c>
      <c r="K1946" s="27">
        <f t="shared" si="300"/>
        <v>10.4125</v>
      </c>
      <c r="L1946" s="27">
        <f t="shared" si="301"/>
        <v>10.4125</v>
      </c>
      <c r="M1946" s="26">
        <f>(INDEX(pesos!A:B,MATCH(L1946,pesos!A:A,1),2))</f>
        <v>16200</v>
      </c>
      <c r="N1946" s="26">
        <f>+R1946*'COSTOS VARIOS'!$O$1</f>
        <v>114950</v>
      </c>
      <c r="O1946" s="26">
        <f>+R1946*'COSTOS VARIOS'!$O$2</f>
        <v>2480.5</v>
      </c>
      <c r="P1946" s="26">
        <f>+R1946*'COSTOS VARIOS'!$O$3</f>
        <v>9075</v>
      </c>
      <c r="Q1946" s="26">
        <v>1</v>
      </c>
      <c r="R1946" s="26">
        <f t="shared" si="302"/>
        <v>605000</v>
      </c>
      <c r="S1946" s="25">
        <f t="shared" si="303"/>
        <v>997685.5</v>
      </c>
      <c r="T1946" s="28">
        <f t="shared" si="304"/>
        <v>0.25279960468504359</v>
      </c>
      <c r="U1946" s="29">
        <f t="shared" si="305"/>
        <v>1249900</v>
      </c>
      <c r="V1946" s="26">
        <f>+INDEX('LISTA DE PRECIOS EKM '!A:K,MATCH('Precios ML'!B1946,'LISTA DE PRECIOS EKM '!A:A,0),8)</f>
        <v>1249900</v>
      </c>
      <c r="W1946" s="26">
        <f t="shared" si="306"/>
        <v>1249900</v>
      </c>
      <c r="X1946" s="26">
        <f t="shared" si="307"/>
        <v>0</v>
      </c>
      <c r="Y1946" s="26"/>
      <c r="Z1946" s="26">
        <f t="shared" si="308"/>
        <v>1249900</v>
      </c>
      <c r="AA1946" s="30">
        <f t="shared" si="309"/>
        <v>1.0659504132231405</v>
      </c>
    </row>
    <row r="1947" spans="1:27">
      <c r="A1947" s="20" t="s">
        <v>6811</v>
      </c>
      <c r="B1947" s="20" t="s">
        <v>2186</v>
      </c>
      <c r="C1947" s="25">
        <v>1033456</v>
      </c>
      <c r="D1947" s="22">
        <v>85</v>
      </c>
      <c r="E1947" s="22">
        <v>49</v>
      </c>
      <c r="F1947" s="22">
        <v>40</v>
      </c>
      <c r="G1947" s="22">
        <v>16000</v>
      </c>
      <c r="H1947" s="22" t="s">
        <v>5088</v>
      </c>
      <c r="I1947" s="26">
        <f>+IF(H1947='COSTOS VARIOS'!$C$1,'COSTOS VARIOS'!$C$2*'Precios ML'!V1947,'COSTOS VARIOS'!$B$2*'Precios ML'!V1947)</f>
        <v>523980</v>
      </c>
      <c r="J1947" s="22">
        <v>0</v>
      </c>
      <c r="K1947" s="27">
        <f t="shared" si="300"/>
        <v>10.4125</v>
      </c>
      <c r="L1947" s="27">
        <f t="shared" si="301"/>
        <v>10.4125</v>
      </c>
      <c r="M1947" s="26">
        <f>(INDEX(pesos!A:B,MATCH(L1947,pesos!A:A,1),2))</f>
        <v>16200</v>
      </c>
      <c r="N1947" s="26">
        <f>+R1947*'COSTOS VARIOS'!$O$1</f>
        <v>196356.64</v>
      </c>
      <c r="O1947" s="26">
        <f>+R1947*'COSTOS VARIOS'!$O$2</f>
        <v>4237.1696000000002</v>
      </c>
      <c r="P1947" s="26">
        <f>+R1947*'COSTOS VARIOS'!$O$3</f>
        <v>15501.84</v>
      </c>
      <c r="Q1947" s="26">
        <v>1</v>
      </c>
      <c r="R1947" s="26">
        <f t="shared" si="302"/>
        <v>1033456</v>
      </c>
      <c r="S1947" s="25">
        <f t="shared" si="303"/>
        <v>1789731.6496000001</v>
      </c>
      <c r="T1947" s="28">
        <f t="shared" si="304"/>
        <v>0.46385074018528982</v>
      </c>
      <c r="U1947" s="29">
        <f t="shared" si="305"/>
        <v>2619900</v>
      </c>
      <c r="V1947" s="26">
        <f>+INDEX('LISTA DE PRECIOS EKM '!A:K,MATCH('Precios ML'!B1947,'LISTA DE PRECIOS EKM '!A:A,0),8)</f>
        <v>2619900</v>
      </c>
      <c r="W1947" s="26">
        <f t="shared" si="306"/>
        <v>2619900</v>
      </c>
      <c r="X1947" s="26">
        <f t="shared" si="307"/>
        <v>0</v>
      </c>
      <c r="Y1947" s="26"/>
      <c r="Z1947" s="26">
        <f t="shared" si="308"/>
        <v>2619900</v>
      </c>
      <c r="AA1947" s="30">
        <f t="shared" si="309"/>
        <v>1.535086157514205</v>
      </c>
    </row>
    <row r="1948" spans="1:27">
      <c r="A1948" s="20" t="s">
        <v>6811</v>
      </c>
      <c r="B1948" s="20" t="s">
        <v>2186</v>
      </c>
      <c r="C1948" s="25">
        <v>1033456</v>
      </c>
      <c r="D1948" s="22">
        <v>85</v>
      </c>
      <c r="E1948" s="22">
        <v>49</v>
      </c>
      <c r="F1948" s="22">
        <v>40</v>
      </c>
      <c r="G1948" s="22">
        <v>16000</v>
      </c>
      <c r="H1948" s="22" t="s">
        <v>5088</v>
      </c>
      <c r="I1948" s="26">
        <f>+IF(H1948='COSTOS VARIOS'!$C$1,'COSTOS VARIOS'!$C$2*'Precios ML'!V1948,'COSTOS VARIOS'!$B$2*'Precios ML'!V1948)</f>
        <v>523980</v>
      </c>
      <c r="J1948" s="22">
        <v>0</v>
      </c>
      <c r="K1948" s="27">
        <f t="shared" si="300"/>
        <v>10.4125</v>
      </c>
      <c r="L1948" s="27">
        <f t="shared" si="301"/>
        <v>10.4125</v>
      </c>
      <c r="M1948" s="26">
        <f>(INDEX(pesos!A:B,MATCH(L1948,pesos!A:A,1),2))</f>
        <v>16200</v>
      </c>
      <c r="N1948" s="26">
        <f>+R1948*'COSTOS VARIOS'!$O$1</f>
        <v>196356.64</v>
      </c>
      <c r="O1948" s="26">
        <f>+R1948*'COSTOS VARIOS'!$O$2</f>
        <v>4237.1696000000002</v>
      </c>
      <c r="P1948" s="26">
        <f>+R1948*'COSTOS VARIOS'!$O$3</f>
        <v>15501.84</v>
      </c>
      <c r="Q1948" s="26">
        <v>1</v>
      </c>
      <c r="R1948" s="26">
        <f t="shared" si="302"/>
        <v>1033456</v>
      </c>
      <c r="S1948" s="25">
        <f t="shared" si="303"/>
        <v>1789731.6496000001</v>
      </c>
      <c r="T1948" s="28">
        <f t="shared" si="304"/>
        <v>0.46385074018528982</v>
      </c>
      <c r="U1948" s="29">
        <f t="shared" si="305"/>
        <v>2619900</v>
      </c>
      <c r="V1948" s="26">
        <f>+INDEX('LISTA DE PRECIOS EKM '!A:K,MATCH('Precios ML'!B1948,'LISTA DE PRECIOS EKM '!A:A,0),8)</f>
        <v>2619900</v>
      </c>
      <c r="W1948" s="26">
        <f t="shared" si="306"/>
        <v>2619900</v>
      </c>
      <c r="X1948" s="26">
        <f t="shared" si="307"/>
        <v>0</v>
      </c>
      <c r="Y1948" s="26"/>
      <c r="Z1948" s="26">
        <f t="shared" si="308"/>
        <v>2619900</v>
      </c>
      <c r="AA1948" s="30">
        <f t="shared" si="309"/>
        <v>1.535086157514205</v>
      </c>
    </row>
    <row r="1949" spans="1:27">
      <c r="A1949" s="20" t="s">
        <v>6812</v>
      </c>
      <c r="B1949" s="20" t="s">
        <v>2184</v>
      </c>
      <c r="C1949" s="25">
        <v>1000000</v>
      </c>
      <c r="D1949" s="22">
        <v>85</v>
      </c>
      <c r="E1949" s="22">
        <v>49</v>
      </c>
      <c r="F1949" s="22">
        <v>40</v>
      </c>
      <c r="G1949" s="22">
        <v>16000</v>
      </c>
      <c r="H1949" s="22" t="s">
        <v>5088</v>
      </c>
      <c r="I1949" s="26">
        <f>+IF(H1949='COSTOS VARIOS'!$C$1,'COSTOS VARIOS'!$C$2*'Precios ML'!V1949,'COSTOS VARIOS'!$B$2*'Precios ML'!V1949)</f>
        <v>481980</v>
      </c>
      <c r="J1949" s="22">
        <v>0</v>
      </c>
      <c r="K1949" s="27">
        <f t="shared" si="300"/>
        <v>10.4125</v>
      </c>
      <c r="L1949" s="27">
        <f t="shared" si="301"/>
        <v>10.4125</v>
      </c>
      <c r="M1949" s="26">
        <f>(INDEX(pesos!A:B,MATCH(L1949,pesos!A:A,1),2))</f>
        <v>16200</v>
      </c>
      <c r="N1949" s="26">
        <f>+R1949*'COSTOS VARIOS'!$O$1</f>
        <v>190000</v>
      </c>
      <c r="O1949" s="26">
        <f>+R1949*'COSTOS VARIOS'!$O$2</f>
        <v>4100</v>
      </c>
      <c r="P1949" s="26">
        <f>+R1949*'COSTOS VARIOS'!$O$3</f>
        <v>15000</v>
      </c>
      <c r="Q1949" s="26">
        <v>1</v>
      </c>
      <c r="R1949" s="26">
        <f t="shared" si="302"/>
        <v>1000000</v>
      </c>
      <c r="S1949" s="25">
        <f t="shared" si="303"/>
        <v>1707280</v>
      </c>
      <c r="T1949" s="28">
        <f t="shared" si="304"/>
        <v>0.41154350780188365</v>
      </c>
      <c r="U1949" s="29">
        <f t="shared" si="305"/>
        <v>2409900</v>
      </c>
      <c r="V1949" s="26">
        <f>+INDEX('LISTA DE PRECIOS EKM '!A:K,MATCH('Precios ML'!B1949,'LISTA DE PRECIOS EKM '!A:A,0),8)</f>
        <v>2409900</v>
      </c>
      <c r="W1949" s="26">
        <f t="shared" si="306"/>
        <v>2409900</v>
      </c>
      <c r="X1949" s="26">
        <f t="shared" si="307"/>
        <v>0</v>
      </c>
      <c r="Y1949" s="26"/>
      <c r="Z1949" s="26">
        <f t="shared" si="308"/>
        <v>2409900</v>
      </c>
      <c r="AA1949" s="30">
        <f t="shared" si="309"/>
        <v>1.4098999999999999</v>
      </c>
    </row>
    <row r="1950" spans="1:27">
      <c r="A1950" s="20" t="s">
        <v>6812</v>
      </c>
      <c r="B1950" s="20" t="s">
        <v>2184</v>
      </c>
      <c r="C1950" s="25">
        <v>1000000</v>
      </c>
      <c r="D1950" s="22">
        <v>85</v>
      </c>
      <c r="E1950" s="22">
        <v>49</v>
      </c>
      <c r="F1950" s="22">
        <v>40</v>
      </c>
      <c r="G1950" s="22">
        <v>16000</v>
      </c>
      <c r="H1950" s="22" t="s">
        <v>5088</v>
      </c>
      <c r="I1950" s="26">
        <f>+IF(H1950='COSTOS VARIOS'!$C$1,'COSTOS VARIOS'!$C$2*'Precios ML'!V1950,'COSTOS VARIOS'!$B$2*'Precios ML'!V1950)</f>
        <v>481980</v>
      </c>
      <c r="J1950" s="22">
        <v>0</v>
      </c>
      <c r="K1950" s="27">
        <f t="shared" si="300"/>
        <v>10.4125</v>
      </c>
      <c r="L1950" s="27">
        <f t="shared" si="301"/>
        <v>10.4125</v>
      </c>
      <c r="M1950" s="26">
        <f>(INDEX(pesos!A:B,MATCH(L1950,pesos!A:A,1),2))</f>
        <v>16200</v>
      </c>
      <c r="N1950" s="26">
        <f>+R1950*'COSTOS VARIOS'!$O$1</f>
        <v>190000</v>
      </c>
      <c r="O1950" s="26">
        <f>+R1950*'COSTOS VARIOS'!$O$2</f>
        <v>4100</v>
      </c>
      <c r="P1950" s="26">
        <f>+R1950*'COSTOS VARIOS'!$O$3</f>
        <v>15000</v>
      </c>
      <c r="Q1950" s="26">
        <v>1</v>
      </c>
      <c r="R1950" s="26">
        <f t="shared" si="302"/>
        <v>1000000</v>
      </c>
      <c r="S1950" s="25">
        <f t="shared" si="303"/>
        <v>1707280</v>
      </c>
      <c r="T1950" s="28">
        <f t="shared" si="304"/>
        <v>0.41154350780188365</v>
      </c>
      <c r="U1950" s="29">
        <f t="shared" si="305"/>
        <v>2409900</v>
      </c>
      <c r="V1950" s="26">
        <f>+INDEX('LISTA DE PRECIOS EKM '!A:K,MATCH('Precios ML'!B1950,'LISTA DE PRECIOS EKM '!A:A,0),8)</f>
        <v>2409900</v>
      </c>
      <c r="W1950" s="26">
        <f t="shared" si="306"/>
        <v>2409900</v>
      </c>
      <c r="X1950" s="26">
        <f t="shared" si="307"/>
        <v>0</v>
      </c>
      <c r="Y1950" s="26"/>
      <c r="Z1950" s="26">
        <f t="shared" si="308"/>
        <v>2409900</v>
      </c>
      <c r="AA1950" s="30">
        <f t="shared" si="309"/>
        <v>1.4098999999999999</v>
      </c>
    </row>
    <row r="1951" spans="1:27">
      <c r="A1951" s="20" t="s">
        <v>6813</v>
      </c>
      <c r="B1951" s="20" t="s">
        <v>2058</v>
      </c>
      <c r="C1951" s="25">
        <v>1000000</v>
      </c>
      <c r="D1951" s="22">
        <v>85</v>
      </c>
      <c r="E1951" s="22">
        <v>49</v>
      </c>
      <c r="F1951" s="22">
        <v>40</v>
      </c>
      <c r="G1951" s="22">
        <v>16000</v>
      </c>
      <c r="H1951" s="22" t="s">
        <v>5088</v>
      </c>
      <c r="I1951" s="26">
        <f>+IF(H1951='COSTOS VARIOS'!$C$1,'COSTOS VARIOS'!$C$2*'Precios ML'!V1951,'COSTOS VARIOS'!$B$2*'Precios ML'!V1951)</f>
        <v>481980</v>
      </c>
      <c r="J1951" s="22">
        <v>0</v>
      </c>
      <c r="K1951" s="27">
        <f t="shared" si="300"/>
        <v>10.4125</v>
      </c>
      <c r="L1951" s="27">
        <f t="shared" si="301"/>
        <v>10.4125</v>
      </c>
      <c r="M1951" s="26">
        <f>(INDEX(pesos!A:B,MATCH(L1951,pesos!A:A,1),2))</f>
        <v>16200</v>
      </c>
      <c r="N1951" s="26">
        <f>+R1951*'COSTOS VARIOS'!$O$1</f>
        <v>190000</v>
      </c>
      <c r="O1951" s="26">
        <f>+R1951*'COSTOS VARIOS'!$O$2</f>
        <v>4100</v>
      </c>
      <c r="P1951" s="26">
        <f>+R1951*'COSTOS VARIOS'!$O$3</f>
        <v>15000</v>
      </c>
      <c r="Q1951" s="26">
        <v>1</v>
      </c>
      <c r="R1951" s="26">
        <f t="shared" si="302"/>
        <v>1000000</v>
      </c>
      <c r="S1951" s="25">
        <f t="shared" si="303"/>
        <v>1707280</v>
      </c>
      <c r="T1951" s="28">
        <f t="shared" si="304"/>
        <v>0.41154350780188365</v>
      </c>
      <c r="U1951" s="29">
        <f t="shared" si="305"/>
        <v>2409900</v>
      </c>
      <c r="V1951" s="26">
        <f>+INDEX('LISTA DE PRECIOS EKM '!A:K,MATCH('Precios ML'!B1951,'LISTA DE PRECIOS EKM '!A:A,0),8)</f>
        <v>2409900</v>
      </c>
      <c r="W1951" s="26">
        <f t="shared" si="306"/>
        <v>2409900</v>
      </c>
      <c r="X1951" s="26">
        <f t="shared" si="307"/>
        <v>0</v>
      </c>
      <c r="Y1951" s="26"/>
      <c r="Z1951" s="26">
        <f t="shared" si="308"/>
        <v>2409900</v>
      </c>
      <c r="AA1951" s="30">
        <f t="shared" si="309"/>
        <v>1.4098999999999999</v>
      </c>
    </row>
    <row r="1952" spans="1:27">
      <c r="A1952" s="20" t="s">
        <v>6813</v>
      </c>
      <c r="B1952" s="20" t="s">
        <v>2058</v>
      </c>
      <c r="C1952" s="25">
        <v>1000000</v>
      </c>
      <c r="D1952" s="22">
        <v>85</v>
      </c>
      <c r="E1952" s="22">
        <v>49</v>
      </c>
      <c r="F1952" s="22">
        <v>40</v>
      </c>
      <c r="G1952" s="22">
        <v>16000</v>
      </c>
      <c r="H1952" s="22" t="s">
        <v>5088</v>
      </c>
      <c r="I1952" s="26">
        <f>+IF(H1952='COSTOS VARIOS'!$C$1,'COSTOS VARIOS'!$C$2*'Precios ML'!V1952,'COSTOS VARIOS'!$B$2*'Precios ML'!V1952)</f>
        <v>481980</v>
      </c>
      <c r="J1952" s="22">
        <v>0</v>
      </c>
      <c r="K1952" s="27">
        <f t="shared" si="300"/>
        <v>10.4125</v>
      </c>
      <c r="L1952" s="27">
        <f t="shared" si="301"/>
        <v>10.4125</v>
      </c>
      <c r="M1952" s="26">
        <f>(INDEX(pesos!A:B,MATCH(L1952,pesos!A:A,1),2))</f>
        <v>16200</v>
      </c>
      <c r="N1952" s="26">
        <f>+R1952*'COSTOS VARIOS'!$O$1</f>
        <v>190000</v>
      </c>
      <c r="O1952" s="26">
        <f>+R1952*'COSTOS VARIOS'!$O$2</f>
        <v>4100</v>
      </c>
      <c r="P1952" s="26">
        <f>+R1952*'COSTOS VARIOS'!$O$3</f>
        <v>15000</v>
      </c>
      <c r="Q1952" s="26">
        <v>1</v>
      </c>
      <c r="R1952" s="26">
        <f t="shared" si="302"/>
        <v>1000000</v>
      </c>
      <c r="S1952" s="25">
        <f t="shared" si="303"/>
        <v>1707280</v>
      </c>
      <c r="T1952" s="28">
        <f t="shared" si="304"/>
        <v>0.41154350780188365</v>
      </c>
      <c r="U1952" s="29">
        <f t="shared" si="305"/>
        <v>2409900</v>
      </c>
      <c r="V1952" s="26">
        <f>+INDEX('LISTA DE PRECIOS EKM '!A:K,MATCH('Precios ML'!B1952,'LISTA DE PRECIOS EKM '!A:A,0),8)</f>
        <v>2409900</v>
      </c>
      <c r="W1952" s="26">
        <f t="shared" si="306"/>
        <v>2409900</v>
      </c>
      <c r="X1952" s="26">
        <f t="shared" si="307"/>
        <v>0</v>
      </c>
      <c r="Y1952" s="26"/>
      <c r="Z1952" s="26">
        <f t="shared" si="308"/>
        <v>2409900</v>
      </c>
      <c r="AA1952" s="30">
        <f t="shared" si="309"/>
        <v>1.4098999999999999</v>
      </c>
    </row>
    <row r="1953" spans="1:27">
      <c r="A1953" s="20" t="s">
        <v>6814</v>
      </c>
      <c r="B1953" s="20" t="s">
        <v>2494</v>
      </c>
      <c r="C1953" s="25">
        <v>915966.38655462186</v>
      </c>
      <c r="D1953" s="22">
        <v>85</v>
      </c>
      <c r="E1953" s="22">
        <v>49</v>
      </c>
      <c r="F1953" s="22">
        <v>40</v>
      </c>
      <c r="G1953" s="22">
        <v>16000</v>
      </c>
      <c r="H1953" s="22" t="s">
        <v>5088</v>
      </c>
      <c r="I1953" s="26">
        <f>+IF(H1953='COSTOS VARIOS'!$C$1,'COSTOS VARIOS'!$C$2*'Precios ML'!V1953,'COSTOS VARIOS'!$B$2*'Precios ML'!V1953)</f>
        <v>393980</v>
      </c>
      <c r="J1953" s="22">
        <v>0</v>
      </c>
      <c r="K1953" s="27">
        <f t="shared" si="300"/>
        <v>10.4125</v>
      </c>
      <c r="L1953" s="27">
        <f t="shared" si="301"/>
        <v>10.4125</v>
      </c>
      <c r="M1953" s="26">
        <f>(INDEX(pesos!A:B,MATCH(L1953,pesos!A:A,1),2))</f>
        <v>16200</v>
      </c>
      <c r="N1953" s="26">
        <f>+R1953*'COSTOS VARIOS'!$O$1</f>
        <v>174033.61344537814</v>
      </c>
      <c r="O1953" s="26">
        <f>+R1953*'COSTOS VARIOS'!$O$2</f>
        <v>3755.4621848739498</v>
      </c>
      <c r="P1953" s="26">
        <f>+R1953*'COSTOS VARIOS'!$O$3</f>
        <v>13739.495798319327</v>
      </c>
      <c r="Q1953" s="26">
        <v>1</v>
      </c>
      <c r="R1953" s="26">
        <f t="shared" si="302"/>
        <v>915966.38655462186</v>
      </c>
      <c r="S1953" s="25">
        <f t="shared" si="303"/>
        <v>1517674.9579831935</v>
      </c>
      <c r="T1953" s="28">
        <f t="shared" si="304"/>
        <v>0.29797226318984604</v>
      </c>
      <c r="U1953" s="29">
        <f t="shared" si="305"/>
        <v>1969900</v>
      </c>
      <c r="V1953" s="26">
        <f>+INDEX('LISTA DE PRECIOS EKM '!A:K,MATCH('Precios ML'!B1953,'LISTA DE PRECIOS EKM '!A:A,0),8)</f>
        <v>1969900</v>
      </c>
      <c r="W1953" s="26">
        <f t="shared" si="306"/>
        <v>1969900</v>
      </c>
      <c r="X1953" s="26">
        <f t="shared" si="307"/>
        <v>0</v>
      </c>
      <c r="Y1953" s="26"/>
      <c r="Z1953" s="26">
        <f t="shared" si="308"/>
        <v>1969900</v>
      </c>
      <c r="AA1953" s="30">
        <f t="shared" si="309"/>
        <v>1.1506247706422017</v>
      </c>
    </row>
    <row r="1954" spans="1:27">
      <c r="A1954" s="20" t="s">
        <v>6814</v>
      </c>
      <c r="B1954" s="20" t="s">
        <v>2494</v>
      </c>
      <c r="C1954" s="25">
        <v>915966.38655462186</v>
      </c>
      <c r="D1954" s="22">
        <v>85</v>
      </c>
      <c r="E1954" s="22">
        <v>49</v>
      </c>
      <c r="F1954" s="22">
        <v>40</v>
      </c>
      <c r="G1954" s="22">
        <v>16000</v>
      </c>
      <c r="H1954" s="22" t="s">
        <v>5088</v>
      </c>
      <c r="I1954" s="26">
        <f>+IF(H1954='COSTOS VARIOS'!$C$1,'COSTOS VARIOS'!$C$2*'Precios ML'!V1954,'COSTOS VARIOS'!$B$2*'Precios ML'!V1954)</f>
        <v>393980</v>
      </c>
      <c r="J1954" s="22">
        <v>0</v>
      </c>
      <c r="K1954" s="27">
        <f t="shared" si="300"/>
        <v>10.4125</v>
      </c>
      <c r="L1954" s="27">
        <f t="shared" si="301"/>
        <v>10.4125</v>
      </c>
      <c r="M1954" s="26">
        <f>(INDEX(pesos!A:B,MATCH(L1954,pesos!A:A,1),2))</f>
        <v>16200</v>
      </c>
      <c r="N1954" s="26">
        <f>+R1954*'COSTOS VARIOS'!$O$1</f>
        <v>174033.61344537814</v>
      </c>
      <c r="O1954" s="26">
        <f>+R1954*'COSTOS VARIOS'!$O$2</f>
        <v>3755.4621848739498</v>
      </c>
      <c r="P1954" s="26">
        <f>+R1954*'COSTOS VARIOS'!$O$3</f>
        <v>13739.495798319327</v>
      </c>
      <c r="Q1954" s="26">
        <v>1</v>
      </c>
      <c r="R1954" s="26">
        <f t="shared" si="302"/>
        <v>915966.38655462186</v>
      </c>
      <c r="S1954" s="25">
        <f t="shared" si="303"/>
        <v>1517674.9579831935</v>
      </c>
      <c r="T1954" s="28">
        <f t="shared" si="304"/>
        <v>0.29797226318984604</v>
      </c>
      <c r="U1954" s="29">
        <f t="shared" si="305"/>
        <v>1969900</v>
      </c>
      <c r="V1954" s="26">
        <f>+INDEX('LISTA DE PRECIOS EKM '!A:K,MATCH('Precios ML'!B1954,'LISTA DE PRECIOS EKM '!A:A,0),8)</f>
        <v>1969900</v>
      </c>
      <c r="W1954" s="26">
        <f t="shared" si="306"/>
        <v>1969900</v>
      </c>
      <c r="X1954" s="26">
        <f t="shared" si="307"/>
        <v>0</v>
      </c>
      <c r="Y1954" s="26"/>
      <c r="Z1954" s="26">
        <f t="shared" si="308"/>
        <v>1969900</v>
      </c>
      <c r="AA1954" s="30">
        <f t="shared" si="309"/>
        <v>1.1506247706422017</v>
      </c>
    </row>
    <row r="1955" spans="1:27">
      <c r="A1955" s="20" t="s">
        <v>6815</v>
      </c>
      <c r="B1955" s="20" t="s">
        <v>2492</v>
      </c>
      <c r="C1955" s="25">
        <v>915966.38655462186</v>
      </c>
      <c r="D1955" s="22">
        <v>85</v>
      </c>
      <c r="E1955" s="22">
        <v>49</v>
      </c>
      <c r="F1955" s="22">
        <v>40</v>
      </c>
      <c r="G1955" s="22">
        <v>16000</v>
      </c>
      <c r="H1955" s="22" t="s">
        <v>5088</v>
      </c>
      <c r="I1955" s="26">
        <f>+IF(H1955='COSTOS VARIOS'!$C$1,'COSTOS VARIOS'!$C$2*'Precios ML'!V1955,'COSTOS VARIOS'!$B$2*'Precios ML'!V1955)</f>
        <v>393980</v>
      </c>
      <c r="J1955" s="22">
        <v>0</v>
      </c>
      <c r="K1955" s="27">
        <f t="shared" si="300"/>
        <v>10.4125</v>
      </c>
      <c r="L1955" s="27">
        <f t="shared" si="301"/>
        <v>10.4125</v>
      </c>
      <c r="M1955" s="26">
        <f>(INDEX(pesos!A:B,MATCH(L1955,pesos!A:A,1),2))</f>
        <v>16200</v>
      </c>
      <c r="N1955" s="26">
        <f>+R1955*'COSTOS VARIOS'!$O$1</f>
        <v>174033.61344537814</v>
      </c>
      <c r="O1955" s="26">
        <f>+R1955*'COSTOS VARIOS'!$O$2</f>
        <v>3755.4621848739498</v>
      </c>
      <c r="P1955" s="26">
        <f>+R1955*'COSTOS VARIOS'!$O$3</f>
        <v>13739.495798319327</v>
      </c>
      <c r="Q1955" s="26">
        <v>1</v>
      </c>
      <c r="R1955" s="26">
        <f t="shared" si="302"/>
        <v>915966.38655462186</v>
      </c>
      <c r="S1955" s="25">
        <f t="shared" si="303"/>
        <v>1517674.9579831935</v>
      </c>
      <c r="T1955" s="28">
        <f t="shared" si="304"/>
        <v>0.29797226318984604</v>
      </c>
      <c r="U1955" s="29">
        <f t="shared" si="305"/>
        <v>1969900</v>
      </c>
      <c r="V1955" s="26">
        <f>+INDEX('LISTA DE PRECIOS EKM '!A:K,MATCH('Precios ML'!B1955,'LISTA DE PRECIOS EKM '!A:A,0),8)</f>
        <v>1969900</v>
      </c>
      <c r="W1955" s="26">
        <f t="shared" si="306"/>
        <v>1969900</v>
      </c>
      <c r="X1955" s="26">
        <f t="shared" si="307"/>
        <v>0</v>
      </c>
      <c r="Y1955" s="26"/>
      <c r="Z1955" s="26">
        <f t="shared" si="308"/>
        <v>1969900</v>
      </c>
      <c r="AA1955" s="30">
        <f t="shared" si="309"/>
        <v>1.1506247706422017</v>
      </c>
    </row>
    <row r="1956" spans="1:27">
      <c r="A1956" s="20" t="s">
        <v>6815</v>
      </c>
      <c r="B1956" s="20" t="s">
        <v>2492</v>
      </c>
      <c r="C1956" s="25">
        <v>915966.38655462186</v>
      </c>
      <c r="D1956" s="22">
        <v>85</v>
      </c>
      <c r="E1956" s="22">
        <v>49</v>
      </c>
      <c r="F1956" s="22">
        <v>40</v>
      </c>
      <c r="G1956" s="22">
        <v>16000</v>
      </c>
      <c r="H1956" s="22" t="s">
        <v>5088</v>
      </c>
      <c r="I1956" s="26">
        <f>+IF(H1956='COSTOS VARIOS'!$C$1,'COSTOS VARIOS'!$C$2*'Precios ML'!V1956,'COSTOS VARIOS'!$B$2*'Precios ML'!V1956)</f>
        <v>393980</v>
      </c>
      <c r="J1956" s="22">
        <v>0</v>
      </c>
      <c r="K1956" s="27">
        <f t="shared" si="300"/>
        <v>10.4125</v>
      </c>
      <c r="L1956" s="27">
        <f t="shared" si="301"/>
        <v>10.4125</v>
      </c>
      <c r="M1956" s="26">
        <f>(INDEX(pesos!A:B,MATCH(L1956,pesos!A:A,1),2))</f>
        <v>16200</v>
      </c>
      <c r="N1956" s="26">
        <f>+R1956*'COSTOS VARIOS'!$O$1</f>
        <v>174033.61344537814</v>
      </c>
      <c r="O1956" s="26">
        <f>+R1956*'COSTOS VARIOS'!$O$2</f>
        <v>3755.4621848739498</v>
      </c>
      <c r="P1956" s="26">
        <f>+R1956*'COSTOS VARIOS'!$O$3</f>
        <v>13739.495798319327</v>
      </c>
      <c r="Q1956" s="26">
        <v>1</v>
      </c>
      <c r="R1956" s="26">
        <f t="shared" si="302"/>
        <v>915966.38655462186</v>
      </c>
      <c r="S1956" s="25">
        <f t="shared" si="303"/>
        <v>1517674.9579831935</v>
      </c>
      <c r="T1956" s="28">
        <f t="shared" si="304"/>
        <v>0.29797226318984604</v>
      </c>
      <c r="U1956" s="29">
        <f t="shared" si="305"/>
        <v>1969900</v>
      </c>
      <c r="V1956" s="26">
        <f>+INDEX('LISTA DE PRECIOS EKM '!A:K,MATCH('Precios ML'!B1956,'LISTA DE PRECIOS EKM '!A:A,0),8)</f>
        <v>1969900</v>
      </c>
      <c r="W1956" s="26">
        <f t="shared" si="306"/>
        <v>1969900</v>
      </c>
      <c r="X1956" s="26">
        <f t="shared" si="307"/>
        <v>0</v>
      </c>
      <c r="Y1956" s="26"/>
      <c r="Z1956" s="26">
        <f t="shared" si="308"/>
        <v>1969900</v>
      </c>
      <c r="AA1956" s="30">
        <f t="shared" si="309"/>
        <v>1.1506247706422017</v>
      </c>
    </row>
    <row r="1957" spans="1:27">
      <c r="A1957" s="20" t="s">
        <v>6816</v>
      </c>
      <c r="B1957" s="20" t="s">
        <v>2480</v>
      </c>
      <c r="C1957" s="25">
        <v>890000</v>
      </c>
      <c r="D1957" s="22">
        <v>85</v>
      </c>
      <c r="E1957" s="22">
        <v>49</v>
      </c>
      <c r="F1957" s="22">
        <v>40</v>
      </c>
      <c r="G1957" s="22">
        <v>16000</v>
      </c>
      <c r="H1957" s="22" t="s">
        <v>5088</v>
      </c>
      <c r="I1957" s="26">
        <f>+IF(H1957='COSTOS VARIOS'!$C$1,'COSTOS VARIOS'!$C$2*'Precios ML'!V1957,'COSTOS VARIOS'!$B$2*'Precios ML'!V1957)</f>
        <v>373980</v>
      </c>
      <c r="J1957" s="22">
        <v>0</v>
      </c>
      <c r="K1957" s="27">
        <f t="shared" si="300"/>
        <v>10.4125</v>
      </c>
      <c r="L1957" s="27">
        <f t="shared" si="301"/>
        <v>10.4125</v>
      </c>
      <c r="M1957" s="26">
        <f>(INDEX(pesos!A:B,MATCH(L1957,pesos!A:A,1),2))</f>
        <v>16200</v>
      </c>
      <c r="N1957" s="26">
        <f>+R1957*'COSTOS VARIOS'!$O$1</f>
        <v>169100</v>
      </c>
      <c r="O1957" s="26">
        <f>+R1957*'COSTOS VARIOS'!$O$2</f>
        <v>3649.0000000000005</v>
      </c>
      <c r="P1957" s="26">
        <f>+R1957*'COSTOS VARIOS'!$O$3</f>
        <v>13350</v>
      </c>
      <c r="Q1957" s="26">
        <v>1</v>
      </c>
      <c r="R1957" s="26">
        <f t="shared" si="302"/>
        <v>890000</v>
      </c>
      <c r="S1957" s="25">
        <f t="shared" si="303"/>
        <v>1466279</v>
      </c>
      <c r="T1957" s="28">
        <f t="shared" si="304"/>
        <v>0.27526889493745732</v>
      </c>
      <c r="U1957" s="29">
        <f t="shared" si="305"/>
        <v>1869900</v>
      </c>
      <c r="V1957" s="26">
        <f>+INDEX('LISTA DE PRECIOS EKM '!A:K,MATCH('Precios ML'!B1957,'LISTA DE PRECIOS EKM '!A:A,0),8)</f>
        <v>1869900</v>
      </c>
      <c r="W1957" s="26">
        <f t="shared" si="306"/>
        <v>1869900</v>
      </c>
      <c r="X1957" s="26">
        <f t="shared" si="307"/>
        <v>0</v>
      </c>
      <c r="Y1957" s="26"/>
      <c r="Z1957" s="26">
        <f t="shared" si="308"/>
        <v>1869900</v>
      </c>
      <c r="AA1957" s="30">
        <f t="shared" si="309"/>
        <v>1.1010112359550561</v>
      </c>
    </row>
    <row r="1958" spans="1:27">
      <c r="A1958" s="20" t="s">
        <v>6816</v>
      </c>
      <c r="B1958" s="20" t="s">
        <v>2480</v>
      </c>
      <c r="C1958" s="25">
        <v>890000</v>
      </c>
      <c r="D1958" s="22">
        <v>85</v>
      </c>
      <c r="E1958" s="22">
        <v>49</v>
      </c>
      <c r="F1958" s="22">
        <v>40</v>
      </c>
      <c r="G1958" s="22">
        <v>16000</v>
      </c>
      <c r="H1958" s="22" t="s">
        <v>5088</v>
      </c>
      <c r="I1958" s="26">
        <f>+IF(H1958='COSTOS VARIOS'!$C$1,'COSTOS VARIOS'!$C$2*'Precios ML'!V1958,'COSTOS VARIOS'!$B$2*'Precios ML'!V1958)</f>
        <v>373980</v>
      </c>
      <c r="J1958" s="22">
        <v>0</v>
      </c>
      <c r="K1958" s="27">
        <f t="shared" si="300"/>
        <v>10.4125</v>
      </c>
      <c r="L1958" s="27">
        <f t="shared" si="301"/>
        <v>10.4125</v>
      </c>
      <c r="M1958" s="26">
        <f>(INDEX(pesos!A:B,MATCH(L1958,pesos!A:A,1),2))</f>
        <v>16200</v>
      </c>
      <c r="N1958" s="26">
        <f>+R1958*'COSTOS VARIOS'!$O$1</f>
        <v>169100</v>
      </c>
      <c r="O1958" s="26">
        <f>+R1958*'COSTOS VARIOS'!$O$2</f>
        <v>3649.0000000000005</v>
      </c>
      <c r="P1958" s="26">
        <f>+R1958*'COSTOS VARIOS'!$O$3</f>
        <v>13350</v>
      </c>
      <c r="Q1958" s="26">
        <v>1</v>
      </c>
      <c r="R1958" s="26">
        <f t="shared" si="302"/>
        <v>890000</v>
      </c>
      <c r="S1958" s="25">
        <f t="shared" si="303"/>
        <v>1466279</v>
      </c>
      <c r="T1958" s="28">
        <f t="shared" si="304"/>
        <v>0.27526889493745732</v>
      </c>
      <c r="U1958" s="29">
        <f t="shared" si="305"/>
        <v>1869900</v>
      </c>
      <c r="V1958" s="26">
        <f>+INDEX('LISTA DE PRECIOS EKM '!A:K,MATCH('Precios ML'!B1958,'LISTA DE PRECIOS EKM '!A:A,0),8)</f>
        <v>1869900</v>
      </c>
      <c r="W1958" s="26">
        <f t="shared" si="306"/>
        <v>1869900</v>
      </c>
      <c r="X1958" s="26">
        <f t="shared" si="307"/>
        <v>0</v>
      </c>
      <c r="Y1958" s="26"/>
      <c r="Z1958" s="26">
        <f t="shared" si="308"/>
        <v>1869900</v>
      </c>
      <c r="AA1958" s="30">
        <f t="shared" si="309"/>
        <v>1.1010112359550561</v>
      </c>
    </row>
    <row r="1959" spans="1:27">
      <c r="A1959" s="20" t="s">
        <v>6817</v>
      </c>
      <c r="B1959" s="20" t="s">
        <v>2474</v>
      </c>
      <c r="C1959" s="25">
        <v>890000</v>
      </c>
      <c r="D1959" s="22">
        <v>85</v>
      </c>
      <c r="E1959" s="22">
        <v>49</v>
      </c>
      <c r="F1959" s="22">
        <v>40</v>
      </c>
      <c r="G1959" s="22">
        <v>16000</v>
      </c>
      <c r="H1959" s="22" t="s">
        <v>5088</v>
      </c>
      <c r="I1959" s="26">
        <f>+IF(H1959='COSTOS VARIOS'!$C$1,'COSTOS VARIOS'!$C$2*'Precios ML'!V1959,'COSTOS VARIOS'!$B$2*'Precios ML'!V1959)</f>
        <v>373980</v>
      </c>
      <c r="J1959" s="22">
        <v>0</v>
      </c>
      <c r="K1959" s="27">
        <f t="shared" si="300"/>
        <v>10.4125</v>
      </c>
      <c r="L1959" s="27">
        <f t="shared" si="301"/>
        <v>10.4125</v>
      </c>
      <c r="M1959" s="26">
        <f>(INDEX(pesos!A:B,MATCH(L1959,pesos!A:A,1),2))</f>
        <v>16200</v>
      </c>
      <c r="N1959" s="26">
        <f>+R1959*'COSTOS VARIOS'!$O$1</f>
        <v>169100</v>
      </c>
      <c r="O1959" s="26">
        <f>+R1959*'COSTOS VARIOS'!$O$2</f>
        <v>3649.0000000000005</v>
      </c>
      <c r="P1959" s="26">
        <f>+R1959*'COSTOS VARIOS'!$O$3</f>
        <v>13350</v>
      </c>
      <c r="Q1959" s="26">
        <v>1</v>
      </c>
      <c r="R1959" s="26">
        <f t="shared" si="302"/>
        <v>890000</v>
      </c>
      <c r="S1959" s="25">
        <f t="shared" si="303"/>
        <v>1466279</v>
      </c>
      <c r="T1959" s="28">
        <f t="shared" si="304"/>
        <v>0.27526889493745732</v>
      </c>
      <c r="U1959" s="29">
        <f t="shared" si="305"/>
        <v>1869900</v>
      </c>
      <c r="V1959" s="26">
        <f>+INDEX('LISTA DE PRECIOS EKM '!A:K,MATCH('Precios ML'!B1959,'LISTA DE PRECIOS EKM '!A:A,0),8)</f>
        <v>1869900</v>
      </c>
      <c r="W1959" s="26">
        <f t="shared" si="306"/>
        <v>1869900</v>
      </c>
      <c r="X1959" s="26">
        <f t="shared" si="307"/>
        <v>0</v>
      </c>
      <c r="Y1959" s="26"/>
      <c r="Z1959" s="26">
        <f t="shared" si="308"/>
        <v>1869900</v>
      </c>
      <c r="AA1959" s="30">
        <f t="shared" si="309"/>
        <v>1.1010112359550561</v>
      </c>
    </row>
    <row r="1960" spans="1:27">
      <c r="A1960" s="20" t="s">
        <v>6817</v>
      </c>
      <c r="B1960" s="20" t="s">
        <v>2474</v>
      </c>
      <c r="C1960" s="25">
        <v>890000</v>
      </c>
      <c r="D1960" s="22">
        <v>85</v>
      </c>
      <c r="E1960" s="22">
        <v>49</v>
      </c>
      <c r="F1960" s="22">
        <v>40</v>
      </c>
      <c r="G1960" s="22">
        <v>16000</v>
      </c>
      <c r="H1960" s="22" t="s">
        <v>5088</v>
      </c>
      <c r="I1960" s="26">
        <f>+IF(H1960='COSTOS VARIOS'!$C$1,'COSTOS VARIOS'!$C$2*'Precios ML'!V1960,'COSTOS VARIOS'!$B$2*'Precios ML'!V1960)</f>
        <v>373980</v>
      </c>
      <c r="J1960" s="22">
        <v>0</v>
      </c>
      <c r="K1960" s="27">
        <f t="shared" si="300"/>
        <v>10.4125</v>
      </c>
      <c r="L1960" s="27">
        <f t="shared" si="301"/>
        <v>10.4125</v>
      </c>
      <c r="M1960" s="26">
        <f>(INDEX(pesos!A:B,MATCH(L1960,pesos!A:A,1),2))</f>
        <v>16200</v>
      </c>
      <c r="N1960" s="26">
        <f>+R1960*'COSTOS VARIOS'!$O$1</f>
        <v>169100</v>
      </c>
      <c r="O1960" s="26">
        <f>+R1960*'COSTOS VARIOS'!$O$2</f>
        <v>3649.0000000000005</v>
      </c>
      <c r="P1960" s="26">
        <f>+R1960*'COSTOS VARIOS'!$O$3</f>
        <v>13350</v>
      </c>
      <c r="Q1960" s="26">
        <v>1</v>
      </c>
      <c r="R1960" s="26">
        <f t="shared" si="302"/>
        <v>890000</v>
      </c>
      <c r="S1960" s="25">
        <f t="shared" si="303"/>
        <v>1466279</v>
      </c>
      <c r="T1960" s="28">
        <f t="shared" si="304"/>
        <v>0.27526889493745732</v>
      </c>
      <c r="U1960" s="29">
        <f t="shared" si="305"/>
        <v>1869900</v>
      </c>
      <c r="V1960" s="26">
        <f>+INDEX('LISTA DE PRECIOS EKM '!A:K,MATCH('Precios ML'!B1960,'LISTA DE PRECIOS EKM '!A:A,0),8)</f>
        <v>1869900</v>
      </c>
      <c r="W1960" s="26">
        <f t="shared" si="306"/>
        <v>1869900</v>
      </c>
      <c r="X1960" s="26">
        <f t="shared" si="307"/>
        <v>0</v>
      </c>
      <c r="Y1960" s="26"/>
      <c r="Z1960" s="26">
        <f t="shared" si="308"/>
        <v>1869900</v>
      </c>
      <c r="AA1960" s="30">
        <f t="shared" si="309"/>
        <v>1.1010112359550561</v>
      </c>
    </row>
    <row r="1961" spans="1:27">
      <c r="A1961" s="20" t="s">
        <v>6818</v>
      </c>
      <c r="B1961" s="20" t="s">
        <v>1987</v>
      </c>
      <c r="C1961" s="25">
        <v>1409246</v>
      </c>
      <c r="D1961" s="22">
        <v>85</v>
      </c>
      <c r="E1961" s="22">
        <v>49</v>
      </c>
      <c r="F1961" s="22">
        <v>40</v>
      </c>
      <c r="G1961" s="22">
        <v>16000</v>
      </c>
      <c r="H1961" s="22" t="s">
        <v>5088</v>
      </c>
      <c r="I1961" s="26">
        <f>+IF(H1961='COSTOS VARIOS'!$C$1,'COSTOS VARIOS'!$C$2*'Precios ML'!V1961,'COSTOS VARIOS'!$B$2*'Precios ML'!V1961)</f>
        <v>519980</v>
      </c>
      <c r="J1961" s="22">
        <v>0</v>
      </c>
      <c r="K1961" s="27">
        <f t="shared" si="300"/>
        <v>10.4125</v>
      </c>
      <c r="L1961" s="27">
        <f t="shared" si="301"/>
        <v>10.4125</v>
      </c>
      <c r="M1961" s="26">
        <f>(INDEX(pesos!A:B,MATCH(L1961,pesos!A:A,1),2))</f>
        <v>16200</v>
      </c>
      <c r="N1961" s="26">
        <f>+R1961*'COSTOS VARIOS'!$O$1</f>
        <v>267756.74</v>
      </c>
      <c r="O1961" s="26">
        <f>+R1961*'COSTOS VARIOS'!$O$2</f>
        <v>5777.9086000000007</v>
      </c>
      <c r="P1961" s="26">
        <f>+R1961*'COSTOS VARIOS'!$O$3</f>
        <v>21138.69</v>
      </c>
      <c r="Q1961" s="26">
        <v>1</v>
      </c>
      <c r="R1961" s="26">
        <f t="shared" si="302"/>
        <v>1409246</v>
      </c>
      <c r="S1961" s="25">
        <f t="shared" si="303"/>
        <v>2240099.3385999999</v>
      </c>
      <c r="T1961" s="28">
        <f t="shared" si="304"/>
        <v>0.16061817223912289</v>
      </c>
      <c r="U1961" s="29">
        <f t="shared" si="305"/>
        <v>2599900</v>
      </c>
      <c r="V1961" s="26">
        <f>+INDEX('LISTA DE PRECIOS EKM '!A:K,MATCH('Precios ML'!B1961,'LISTA DE PRECIOS EKM '!A:A,0),8)</f>
        <v>2599900</v>
      </c>
      <c r="W1961" s="26">
        <f t="shared" si="306"/>
        <v>2599900</v>
      </c>
      <c r="X1961" s="26">
        <f t="shared" si="307"/>
        <v>0</v>
      </c>
      <c r="Y1961" s="26"/>
      <c r="Z1961" s="26">
        <f t="shared" si="308"/>
        <v>2599900</v>
      </c>
      <c r="AA1961" s="30">
        <f t="shared" si="309"/>
        <v>0.84488726595640506</v>
      </c>
    </row>
    <row r="1962" spans="1:27">
      <c r="A1962" s="20" t="s">
        <v>6818</v>
      </c>
      <c r="B1962" s="20" t="s">
        <v>1987</v>
      </c>
      <c r="C1962" s="25">
        <v>1409246</v>
      </c>
      <c r="D1962" s="22">
        <v>85</v>
      </c>
      <c r="E1962" s="22">
        <v>49</v>
      </c>
      <c r="F1962" s="22">
        <v>40</v>
      </c>
      <c r="G1962" s="22">
        <v>16000</v>
      </c>
      <c r="H1962" s="22" t="s">
        <v>5088</v>
      </c>
      <c r="I1962" s="26">
        <f>+IF(H1962='COSTOS VARIOS'!$C$1,'COSTOS VARIOS'!$C$2*'Precios ML'!V1962,'COSTOS VARIOS'!$B$2*'Precios ML'!V1962)</f>
        <v>519980</v>
      </c>
      <c r="J1962" s="22">
        <v>0</v>
      </c>
      <c r="K1962" s="27">
        <f t="shared" si="300"/>
        <v>10.4125</v>
      </c>
      <c r="L1962" s="27">
        <f t="shared" si="301"/>
        <v>10.4125</v>
      </c>
      <c r="M1962" s="26">
        <f>(INDEX(pesos!A:B,MATCH(L1962,pesos!A:A,1),2))</f>
        <v>16200</v>
      </c>
      <c r="N1962" s="26">
        <f>+R1962*'COSTOS VARIOS'!$O$1</f>
        <v>267756.74</v>
      </c>
      <c r="O1962" s="26">
        <f>+R1962*'COSTOS VARIOS'!$O$2</f>
        <v>5777.9086000000007</v>
      </c>
      <c r="P1962" s="26">
        <f>+R1962*'COSTOS VARIOS'!$O$3</f>
        <v>21138.69</v>
      </c>
      <c r="Q1962" s="26">
        <v>1</v>
      </c>
      <c r="R1962" s="26">
        <f t="shared" si="302"/>
        <v>1409246</v>
      </c>
      <c r="S1962" s="25">
        <f t="shared" si="303"/>
        <v>2240099.3385999999</v>
      </c>
      <c r="T1962" s="28">
        <f t="shared" si="304"/>
        <v>0.16061817223912289</v>
      </c>
      <c r="U1962" s="29">
        <f t="shared" si="305"/>
        <v>2599900</v>
      </c>
      <c r="V1962" s="26">
        <f>+INDEX('LISTA DE PRECIOS EKM '!A:K,MATCH('Precios ML'!B1962,'LISTA DE PRECIOS EKM '!A:A,0),8)</f>
        <v>2599900</v>
      </c>
      <c r="W1962" s="26">
        <f t="shared" si="306"/>
        <v>2599900</v>
      </c>
      <c r="X1962" s="26">
        <f t="shared" si="307"/>
        <v>0</v>
      </c>
      <c r="Y1962" s="26"/>
      <c r="Z1962" s="26">
        <f t="shared" si="308"/>
        <v>2599900</v>
      </c>
      <c r="AA1962" s="30">
        <f t="shared" si="309"/>
        <v>0.84488726595640506</v>
      </c>
    </row>
    <row r="1963" spans="1:27">
      <c r="A1963" s="20" t="s">
        <v>6819</v>
      </c>
      <c r="B1963" s="20" t="s">
        <v>1980</v>
      </c>
      <c r="C1963" s="25">
        <v>1208003</v>
      </c>
      <c r="D1963" s="22">
        <v>85</v>
      </c>
      <c r="E1963" s="22">
        <v>49</v>
      </c>
      <c r="F1963" s="22">
        <v>40</v>
      </c>
      <c r="G1963" s="22">
        <v>16000</v>
      </c>
      <c r="H1963" s="22" t="s">
        <v>5088</v>
      </c>
      <c r="I1963" s="26">
        <f>+IF(H1963='COSTOS VARIOS'!$C$1,'COSTOS VARIOS'!$C$2*'Precios ML'!V1963,'COSTOS VARIOS'!$B$2*'Precios ML'!V1963)</f>
        <v>477980</v>
      </c>
      <c r="J1963" s="22">
        <v>0</v>
      </c>
      <c r="K1963" s="27">
        <f t="shared" si="300"/>
        <v>10.4125</v>
      </c>
      <c r="L1963" s="27">
        <f t="shared" si="301"/>
        <v>10.4125</v>
      </c>
      <c r="M1963" s="26">
        <f>(INDEX(pesos!A:B,MATCH(L1963,pesos!A:A,1),2))</f>
        <v>16200</v>
      </c>
      <c r="N1963" s="26">
        <f>+R1963*'COSTOS VARIOS'!$O$1</f>
        <v>229520.57</v>
      </c>
      <c r="O1963" s="26">
        <f>+R1963*'COSTOS VARIOS'!$O$2</f>
        <v>4952.8123000000005</v>
      </c>
      <c r="P1963" s="26">
        <f>+R1963*'COSTOS VARIOS'!$O$3</f>
        <v>18120.044999999998</v>
      </c>
      <c r="Q1963" s="26">
        <v>1</v>
      </c>
      <c r="R1963" s="26">
        <f t="shared" si="302"/>
        <v>1208003</v>
      </c>
      <c r="S1963" s="25">
        <f t="shared" si="303"/>
        <v>1954776.4273000001</v>
      </c>
      <c r="T1963" s="28">
        <f t="shared" si="304"/>
        <v>0.22259505824970804</v>
      </c>
      <c r="U1963" s="29">
        <f t="shared" si="305"/>
        <v>2389900</v>
      </c>
      <c r="V1963" s="26">
        <f>+INDEX('LISTA DE PRECIOS EKM '!A:K,MATCH('Precios ML'!B1963,'LISTA DE PRECIOS EKM '!A:A,0),8)</f>
        <v>2389900</v>
      </c>
      <c r="W1963" s="26">
        <f t="shared" si="306"/>
        <v>2389900</v>
      </c>
      <c r="X1963" s="26">
        <f t="shared" si="307"/>
        <v>0</v>
      </c>
      <c r="Y1963" s="26"/>
      <c r="Z1963" s="26">
        <f t="shared" si="308"/>
        <v>2389900</v>
      </c>
      <c r="AA1963" s="30">
        <f t="shared" si="309"/>
        <v>0.97838912651706988</v>
      </c>
    </row>
    <row r="1964" spans="1:27">
      <c r="A1964" s="20" t="s">
        <v>6819</v>
      </c>
      <c r="B1964" s="20" t="s">
        <v>1980</v>
      </c>
      <c r="C1964" s="25">
        <v>1208003</v>
      </c>
      <c r="D1964" s="22">
        <v>85</v>
      </c>
      <c r="E1964" s="22">
        <v>49</v>
      </c>
      <c r="F1964" s="22">
        <v>40</v>
      </c>
      <c r="G1964" s="22">
        <v>16000</v>
      </c>
      <c r="H1964" s="22" t="s">
        <v>5088</v>
      </c>
      <c r="I1964" s="26">
        <f>+IF(H1964='COSTOS VARIOS'!$C$1,'COSTOS VARIOS'!$C$2*'Precios ML'!V1964,'COSTOS VARIOS'!$B$2*'Precios ML'!V1964)</f>
        <v>477980</v>
      </c>
      <c r="J1964" s="22">
        <v>0</v>
      </c>
      <c r="K1964" s="27">
        <f t="shared" si="300"/>
        <v>10.4125</v>
      </c>
      <c r="L1964" s="27">
        <f t="shared" si="301"/>
        <v>10.4125</v>
      </c>
      <c r="M1964" s="26">
        <f>(INDEX(pesos!A:B,MATCH(L1964,pesos!A:A,1),2))</f>
        <v>16200</v>
      </c>
      <c r="N1964" s="26">
        <f>+R1964*'COSTOS VARIOS'!$O$1</f>
        <v>229520.57</v>
      </c>
      <c r="O1964" s="26">
        <f>+R1964*'COSTOS VARIOS'!$O$2</f>
        <v>4952.8123000000005</v>
      </c>
      <c r="P1964" s="26">
        <f>+R1964*'COSTOS VARIOS'!$O$3</f>
        <v>18120.044999999998</v>
      </c>
      <c r="Q1964" s="26">
        <v>1</v>
      </c>
      <c r="R1964" s="26">
        <f t="shared" si="302"/>
        <v>1208003</v>
      </c>
      <c r="S1964" s="25">
        <f t="shared" si="303"/>
        <v>1954776.4273000001</v>
      </c>
      <c r="T1964" s="28">
        <f t="shared" si="304"/>
        <v>0.22259505824970804</v>
      </c>
      <c r="U1964" s="29">
        <f t="shared" si="305"/>
        <v>2389900</v>
      </c>
      <c r="V1964" s="26">
        <f>+INDEX('LISTA DE PRECIOS EKM '!A:K,MATCH('Precios ML'!B1964,'LISTA DE PRECIOS EKM '!A:A,0),8)</f>
        <v>2389900</v>
      </c>
      <c r="W1964" s="26">
        <f t="shared" si="306"/>
        <v>2389900</v>
      </c>
      <c r="X1964" s="26">
        <f t="shared" si="307"/>
        <v>0</v>
      </c>
      <c r="Y1964" s="26"/>
      <c r="Z1964" s="26">
        <f t="shared" si="308"/>
        <v>2389900</v>
      </c>
      <c r="AA1964" s="30">
        <f t="shared" si="309"/>
        <v>0.97838912651706988</v>
      </c>
    </row>
    <row r="1965" spans="1:27">
      <c r="A1965" s="20" t="s">
        <v>6820</v>
      </c>
      <c r="B1965" s="20" t="s">
        <v>2000</v>
      </c>
      <c r="C1965" s="25">
        <v>1208003</v>
      </c>
      <c r="D1965" s="22">
        <v>85</v>
      </c>
      <c r="E1965" s="22">
        <v>49</v>
      </c>
      <c r="F1965" s="22">
        <v>40</v>
      </c>
      <c r="G1965" s="22">
        <v>16000</v>
      </c>
      <c r="H1965" s="22" t="s">
        <v>5088</v>
      </c>
      <c r="I1965" s="26">
        <f>+IF(H1965='COSTOS VARIOS'!$C$1,'COSTOS VARIOS'!$C$2*'Precios ML'!V1965,'COSTOS VARIOS'!$B$2*'Precios ML'!V1965)</f>
        <v>477980</v>
      </c>
      <c r="J1965" s="22">
        <v>0</v>
      </c>
      <c r="K1965" s="27">
        <f t="shared" si="300"/>
        <v>10.4125</v>
      </c>
      <c r="L1965" s="27">
        <f t="shared" si="301"/>
        <v>10.4125</v>
      </c>
      <c r="M1965" s="26">
        <f>(INDEX(pesos!A:B,MATCH(L1965,pesos!A:A,1),2))</f>
        <v>16200</v>
      </c>
      <c r="N1965" s="26">
        <f>+R1965*'COSTOS VARIOS'!$O$1</f>
        <v>229520.57</v>
      </c>
      <c r="O1965" s="26">
        <f>+R1965*'COSTOS VARIOS'!$O$2</f>
        <v>4952.8123000000005</v>
      </c>
      <c r="P1965" s="26">
        <f>+R1965*'COSTOS VARIOS'!$O$3</f>
        <v>18120.044999999998</v>
      </c>
      <c r="Q1965" s="26">
        <v>1</v>
      </c>
      <c r="R1965" s="26">
        <f t="shared" si="302"/>
        <v>1208003</v>
      </c>
      <c r="S1965" s="25">
        <f t="shared" si="303"/>
        <v>1954776.4273000001</v>
      </c>
      <c r="T1965" s="28">
        <f t="shared" si="304"/>
        <v>0.22259505824970804</v>
      </c>
      <c r="U1965" s="29">
        <f t="shared" si="305"/>
        <v>2389900</v>
      </c>
      <c r="V1965" s="26">
        <f>+INDEX('LISTA DE PRECIOS EKM '!A:K,MATCH('Precios ML'!B1965,'LISTA DE PRECIOS EKM '!A:A,0),8)</f>
        <v>2389900</v>
      </c>
      <c r="W1965" s="26">
        <f t="shared" si="306"/>
        <v>2389900</v>
      </c>
      <c r="X1965" s="26">
        <f t="shared" si="307"/>
        <v>0</v>
      </c>
      <c r="Y1965" s="26"/>
      <c r="Z1965" s="26">
        <f t="shared" si="308"/>
        <v>2389900</v>
      </c>
      <c r="AA1965" s="30">
        <f t="shared" si="309"/>
        <v>0.97838912651706988</v>
      </c>
    </row>
    <row r="1966" spans="1:27">
      <c r="A1966" s="20" t="s">
        <v>6820</v>
      </c>
      <c r="B1966" s="20" t="s">
        <v>2000</v>
      </c>
      <c r="C1966" s="25">
        <v>1208003</v>
      </c>
      <c r="D1966" s="22">
        <v>85</v>
      </c>
      <c r="E1966" s="22">
        <v>49</v>
      </c>
      <c r="F1966" s="22">
        <v>40</v>
      </c>
      <c r="G1966" s="22">
        <v>16000</v>
      </c>
      <c r="H1966" s="22" t="s">
        <v>5088</v>
      </c>
      <c r="I1966" s="26">
        <f>+IF(H1966='COSTOS VARIOS'!$C$1,'COSTOS VARIOS'!$C$2*'Precios ML'!V1966,'COSTOS VARIOS'!$B$2*'Precios ML'!V1966)</f>
        <v>477980</v>
      </c>
      <c r="J1966" s="22">
        <v>0</v>
      </c>
      <c r="K1966" s="27">
        <f t="shared" si="300"/>
        <v>10.4125</v>
      </c>
      <c r="L1966" s="27">
        <f t="shared" si="301"/>
        <v>10.4125</v>
      </c>
      <c r="M1966" s="26">
        <f>(INDEX(pesos!A:B,MATCH(L1966,pesos!A:A,1),2))</f>
        <v>16200</v>
      </c>
      <c r="N1966" s="26">
        <f>+R1966*'COSTOS VARIOS'!$O$1</f>
        <v>229520.57</v>
      </c>
      <c r="O1966" s="26">
        <f>+R1966*'COSTOS VARIOS'!$O$2</f>
        <v>4952.8123000000005</v>
      </c>
      <c r="P1966" s="26">
        <f>+R1966*'COSTOS VARIOS'!$O$3</f>
        <v>18120.044999999998</v>
      </c>
      <c r="Q1966" s="26">
        <v>1</v>
      </c>
      <c r="R1966" s="26">
        <f t="shared" si="302"/>
        <v>1208003</v>
      </c>
      <c r="S1966" s="25">
        <f t="shared" si="303"/>
        <v>1954776.4273000001</v>
      </c>
      <c r="T1966" s="28">
        <f t="shared" si="304"/>
        <v>0.22259505824970804</v>
      </c>
      <c r="U1966" s="29">
        <f t="shared" si="305"/>
        <v>2389900</v>
      </c>
      <c r="V1966" s="26">
        <f>+INDEX('LISTA DE PRECIOS EKM '!A:K,MATCH('Precios ML'!B1966,'LISTA DE PRECIOS EKM '!A:A,0),8)</f>
        <v>2389900</v>
      </c>
      <c r="W1966" s="26">
        <f t="shared" si="306"/>
        <v>2389900</v>
      </c>
      <c r="X1966" s="26">
        <f t="shared" si="307"/>
        <v>0</v>
      </c>
      <c r="Y1966" s="26"/>
      <c r="Z1966" s="26">
        <f t="shared" si="308"/>
        <v>2389900</v>
      </c>
      <c r="AA1966" s="30">
        <f t="shared" si="309"/>
        <v>0.97838912651706988</v>
      </c>
    </row>
    <row r="1967" spans="1:27">
      <c r="A1967" s="20" t="s">
        <v>6821</v>
      </c>
      <c r="B1967" s="20" t="s">
        <v>1981</v>
      </c>
      <c r="C1967" s="25">
        <v>1208003</v>
      </c>
      <c r="D1967" s="22">
        <v>85</v>
      </c>
      <c r="E1967" s="22">
        <v>49</v>
      </c>
      <c r="F1967" s="22">
        <v>40</v>
      </c>
      <c r="G1967" s="22">
        <v>16000</v>
      </c>
      <c r="H1967" s="22" t="s">
        <v>5088</v>
      </c>
      <c r="I1967" s="26">
        <f>+IF(H1967='COSTOS VARIOS'!$C$1,'COSTOS VARIOS'!$C$2*'Precios ML'!V1967,'COSTOS VARIOS'!$B$2*'Precios ML'!V1967)</f>
        <v>477980</v>
      </c>
      <c r="J1967" s="22">
        <v>0</v>
      </c>
      <c r="K1967" s="27">
        <f t="shared" si="300"/>
        <v>10.4125</v>
      </c>
      <c r="L1967" s="27">
        <f t="shared" si="301"/>
        <v>10.4125</v>
      </c>
      <c r="M1967" s="26">
        <f>(INDEX(pesos!A:B,MATCH(L1967,pesos!A:A,1),2))</f>
        <v>16200</v>
      </c>
      <c r="N1967" s="26">
        <f>+R1967*'COSTOS VARIOS'!$O$1</f>
        <v>229520.57</v>
      </c>
      <c r="O1967" s="26">
        <f>+R1967*'COSTOS VARIOS'!$O$2</f>
        <v>4952.8123000000005</v>
      </c>
      <c r="P1967" s="26">
        <f>+R1967*'COSTOS VARIOS'!$O$3</f>
        <v>18120.044999999998</v>
      </c>
      <c r="Q1967" s="26">
        <v>1</v>
      </c>
      <c r="R1967" s="26">
        <f t="shared" si="302"/>
        <v>1208003</v>
      </c>
      <c r="S1967" s="25">
        <f t="shared" si="303"/>
        <v>1954776.4273000001</v>
      </c>
      <c r="T1967" s="28">
        <f t="shared" si="304"/>
        <v>0.22259505824970804</v>
      </c>
      <c r="U1967" s="29">
        <f t="shared" si="305"/>
        <v>2389900</v>
      </c>
      <c r="V1967" s="26">
        <f>+INDEX('LISTA DE PRECIOS EKM '!A:K,MATCH('Precios ML'!B1967,'LISTA DE PRECIOS EKM '!A:A,0),8)</f>
        <v>2389900</v>
      </c>
      <c r="W1967" s="26">
        <f t="shared" si="306"/>
        <v>2389900</v>
      </c>
      <c r="X1967" s="26">
        <f t="shared" si="307"/>
        <v>0</v>
      </c>
      <c r="Y1967" s="26"/>
      <c r="Z1967" s="26">
        <f t="shared" si="308"/>
        <v>2389900</v>
      </c>
      <c r="AA1967" s="30">
        <f t="shared" si="309"/>
        <v>0.97838912651706988</v>
      </c>
    </row>
    <row r="1968" spans="1:27">
      <c r="A1968" s="20" t="s">
        <v>6821</v>
      </c>
      <c r="B1968" s="20" t="s">
        <v>1981</v>
      </c>
      <c r="C1968" s="25">
        <v>1208003</v>
      </c>
      <c r="D1968" s="22">
        <v>85</v>
      </c>
      <c r="E1968" s="22">
        <v>49</v>
      </c>
      <c r="F1968" s="22">
        <v>40</v>
      </c>
      <c r="G1968" s="22">
        <v>16000</v>
      </c>
      <c r="H1968" s="22" t="s">
        <v>5088</v>
      </c>
      <c r="I1968" s="26">
        <f>+IF(H1968='COSTOS VARIOS'!$C$1,'COSTOS VARIOS'!$C$2*'Precios ML'!V1968,'COSTOS VARIOS'!$B$2*'Precios ML'!V1968)</f>
        <v>477980</v>
      </c>
      <c r="J1968" s="22">
        <v>0</v>
      </c>
      <c r="K1968" s="27">
        <f t="shared" si="300"/>
        <v>10.4125</v>
      </c>
      <c r="L1968" s="27">
        <f t="shared" si="301"/>
        <v>10.4125</v>
      </c>
      <c r="M1968" s="26">
        <f>(INDEX(pesos!A:B,MATCH(L1968,pesos!A:A,1),2))</f>
        <v>16200</v>
      </c>
      <c r="N1968" s="26">
        <f>+R1968*'COSTOS VARIOS'!$O$1</f>
        <v>229520.57</v>
      </c>
      <c r="O1968" s="26">
        <f>+R1968*'COSTOS VARIOS'!$O$2</f>
        <v>4952.8123000000005</v>
      </c>
      <c r="P1968" s="26">
        <f>+R1968*'COSTOS VARIOS'!$O$3</f>
        <v>18120.044999999998</v>
      </c>
      <c r="Q1968" s="26">
        <v>1</v>
      </c>
      <c r="R1968" s="26">
        <f t="shared" si="302"/>
        <v>1208003</v>
      </c>
      <c r="S1968" s="25">
        <f t="shared" si="303"/>
        <v>1954776.4273000001</v>
      </c>
      <c r="T1968" s="28">
        <f t="shared" si="304"/>
        <v>0.22259505824970804</v>
      </c>
      <c r="U1968" s="29">
        <f t="shared" si="305"/>
        <v>2389900</v>
      </c>
      <c r="V1968" s="26">
        <f>+INDEX('LISTA DE PRECIOS EKM '!A:K,MATCH('Precios ML'!B1968,'LISTA DE PRECIOS EKM '!A:A,0),8)</f>
        <v>2389900</v>
      </c>
      <c r="W1968" s="26">
        <f t="shared" si="306"/>
        <v>2389900</v>
      </c>
      <c r="X1968" s="26">
        <f t="shared" si="307"/>
        <v>0</v>
      </c>
      <c r="Y1968" s="26"/>
      <c r="Z1968" s="26">
        <f t="shared" si="308"/>
        <v>2389900</v>
      </c>
      <c r="AA1968" s="30">
        <f t="shared" si="309"/>
        <v>0.97838912651706988</v>
      </c>
    </row>
    <row r="1969" spans="1:27">
      <c r="A1969" s="20" t="s">
        <v>6822</v>
      </c>
      <c r="B1969" s="20" t="s">
        <v>1988</v>
      </c>
      <c r="C1969" s="25">
        <v>1051705</v>
      </c>
      <c r="D1969" s="22">
        <v>85</v>
      </c>
      <c r="E1969" s="22">
        <v>49</v>
      </c>
      <c r="F1969" s="22">
        <v>40</v>
      </c>
      <c r="G1969" s="22">
        <v>16000</v>
      </c>
      <c r="H1969" s="22" t="s">
        <v>5088</v>
      </c>
      <c r="I1969" s="26">
        <f>+IF(H1969='COSTOS VARIOS'!$C$1,'COSTOS VARIOS'!$C$2*'Precios ML'!V1969,'COSTOS VARIOS'!$B$2*'Precios ML'!V1969)</f>
        <v>415980</v>
      </c>
      <c r="J1969" s="22">
        <v>0</v>
      </c>
      <c r="K1969" s="27">
        <f t="shared" si="300"/>
        <v>10.4125</v>
      </c>
      <c r="L1969" s="27">
        <f t="shared" si="301"/>
        <v>10.4125</v>
      </c>
      <c r="M1969" s="26">
        <f>(INDEX(pesos!A:B,MATCH(L1969,pesos!A:A,1),2))</f>
        <v>16200</v>
      </c>
      <c r="N1969" s="26">
        <f>+R1969*'COSTOS VARIOS'!$O$1</f>
        <v>199823.95</v>
      </c>
      <c r="O1969" s="26">
        <f>+R1969*'COSTOS VARIOS'!$O$2</f>
        <v>4311.9905000000008</v>
      </c>
      <c r="P1969" s="26">
        <f>+R1969*'COSTOS VARIOS'!$O$3</f>
        <v>15775.574999999999</v>
      </c>
      <c r="Q1969" s="26">
        <v>1</v>
      </c>
      <c r="R1969" s="26">
        <f t="shared" si="302"/>
        <v>1051705</v>
      </c>
      <c r="S1969" s="25">
        <f t="shared" si="303"/>
        <v>1703796.5155</v>
      </c>
      <c r="T1969" s="28">
        <f t="shared" si="304"/>
        <v>0.22074436769793948</v>
      </c>
      <c r="U1969" s="29">
        <f t="shared" si="305"/>
        <v>2079900</v>
      </c>
      <c r="V1969" s="26">
        <f>+INDEX('LISTA DE PRECIOS EKM '!A:K,MATCH('Precios ML'!B1969,'LISTA DE PRECIOS EKM '!A:A,0),8)</f>
        <v>2079900</v>
      </c>
      <c r="W1969" s="26">
        <f t="shared" si="306"/>
        <v>2079900</v>
      </c>
      <c r="X1969" s="26">
        <f t="shared" si="307"/>
        <v>0</v>
      </c>
      <c r="Y1969" s="26"/>
      <c r="Z1969" s="26">
        <f t="shared" si="308"/>
        <v>2079900</v>
      </c>
      <c r="AA1969" s="30">
        <f t="shared" si="309"/>
        <v>0.97764582273546297</v>
      </c>
    </row>
    <row r="1970" spans="1:27">
      <c r="A1970" s="20" t="s">
        <v>6822</v>
      </c>
      <c r="B1970" s="20" t="s">
        <v>1988</v>
      </c>
      <c r="C1970" s="25">
        <v>1051705</v>
      </c>
      <c r="D1970" s="22">
        <v>85</v>
      </c>
      <c r="E1970" s="22">
        <v>49</v>
      </c>
      <c r="F1970" s="22">
        <v>40</v>
      </c>
      <c r="G1970" s="22">
        <v>16000</v>
      </c>
      <c r="H1970" s="22" t="s">
        <v>5088</v>
      </c>
      <c r="I1970" s="26">
        <f>+IF(H1970='COSTOS VARIOS'!$C$1,'COSTOS VARIOS'!$C$2*'Precios ML'!V1970,'COSTOS VARIOS'!$B$2*'Precios ML'!V1970)</f>
        <v>415980</v>
      </c>
      <c r="J1970" s="22">
        <v>0</v>
      </c>
      <c r="K1970" s="27">
        <f t="shared" si="300"/>
        <v>10.4125</v>
      </c>
      <c r="L1970" s="27">
        <f t="shared" si="301"/>
        <v>10.4125</v>
      </c>
      <c r="M1970" s="26">
        <f>(INDEX(pesos!A:B,MATCH(L1970,pesos!A:A,1),2))</f>
        <v>16200</v>
      </c>
      <c r="N1970" s="26">
        <f>+R1970*'COSTOS VARIOS'!$O$1</f>
        <v>199823.95</v>
      </c>
      <c r="O1970" s="26">
        <f>+R1970*'COSTOS VARIOS'!$O$2</f>
        <v>4311.9905000000008</v>
      </c>
      <c r="P1970" s="26">
        <f>+R1970*'COSTOS VARIOS'!$O$3</f>
        <v>15775.574999999999</v>
      </c>
      <c r="Q1970" s="26">
        <v>1</v>
      </c>
      <c r="R1970" s="26">
        <f t="shared" si="302"/>
        <v>1051705</v>
      </c>
      <c r="S1970" s="25">
        <f t="shared" si="303"/>
        <v>1703796.5155</v>
      </c>
      <c r="T1970" s="28">
        <f t="shared" si="304"/>
        <v>0.22074436769793948</v>
      </c>
      <c r="U1970" s="29">
        <f t="shared" si="305"/>
        <v>2079900</v>
      </c>
      <c r="V1970" s="26">
        <f>+INDEX('LISTA DE PRECIOS EKM '!A:K,MATCH('Precios ML'!B1970,'LISTA DE PRECIOS EKM '!A:A,0),8)</f>
        <v>2079900</v>
      </c>
      <c r="W1970" s="26">
        <f t="shared" si="306"/>
        <v>2079900</v>
      </c>
      <c r="X1970" s="26">
        <f t="shared" si="307"/>
        <v>0</v>
      </c>
      <c r="Y1970" s="26"/>
      <c r="Z1970" s="26">
        <f t="shared" si="308"/>
        <v>2079900</v>
      </c>
      <c r="AA1970" s="30">
        <f t="shared" si="309"/>
        <v>0.97764582273546297</v>
      </c>
    </row>
    <row r="1971" spans="1:27">
      <c r="A1971" s="20" t="s">
        <v>6823</v>
      </c>
      <c r="B1971" s="20" t="s">
        <v>1984</v>
      </c>
      <c r="C1971" s="25">
        <v>1051705</v>
      </c>
      <c r="D1971" s="22">
        <v>85</v>
      </c>
      <c r="E1971" s="22">
        <v>49</v>
      </c>
      <c r="F1971" s="22">
        <v>40</v>
      </c>
      <c r="G1971" s="22">
        <v>16000</v>
      </c>
      <c r="H1971" s="22" t="s">
        <v>5088</v>
      </c>
      <c r="I1971" s="26">
        <f>+IF(H1971='COSTOS VARIOS'!$C$1,'COSTOS VARIOS'!$C$2*'Precios ML'!V1971,'COSTOS VARIOS'!$B$2*'Precios ML'!V1971)</f>
        <v>415980</v>
      </c>
      <c r="J1971" s="22">
        <v>0</v>
      </c>
      <c r="K1971" s="27">
        <f t="shared" si="300"/>
        <v>10.4125</v>
      </c>
      <c r="L1971" s="27">
        <f t="shared" si="301"/>
        <v>10.4125</v>
      </c>
      <c r="M1971" s="26">
        <f>(INDEX(pesos!A:B,MATCH(L1971,pesos!A:A,1),2))</f>
        <v>16200</v>
      </c>
      <c r="N1971" s="26">
        <f>+R1971*'COSTOS VARIOS'!$O$1</f>
        <v>199823.95</v>
      </c>
      <c r="O1971" s="26">
        <f>+R1971*'COSTOS VARIOS'!$O$2</f>
        <v>4311.9905000000008</v>
      </c>
      <c r="P1971" s="26">
        <f>+R1971*'COSTOS VARIOS'!$O$3</f>
        <v>15775.574999999999</v>
      </c>
      <c r="Q1971" s="26">
        <v>1</v>
      </c>
      <c r="R1971" s="26">
        <f t="shared" si="302"/>
        <v>1051705</v>
      </c>
      <c r="S1971" s="25">
        <f t="shared" si="303"/>
        <v>1703796.5155</v>
      </c>
      <c r="T1971" s="28">
        <f t="shared" si="304"/>
        <v>0.22074436769793948</v>
      </c>
      <c r="U1971" s="29">
        <f t="shared" si="305"/>
        <v>2079900</v>
      </c>
      <c r="V1971" s="26">
        <f>+INDEX('LISTA DE PRECIOS EKM '!A:K,MATCH('Precios ML'!B1971,'LISTA DE PRECIOS EKM '!A:A,0),8)</f>
        <v>2079900</v>
      </c>
      <c r="W1971" s="26">
        <f t="shared" si="306"/>
        <v>2079900</v>
      </c>
      <c r="X1971" s="26">
        <f t="shared" si="307"/>
        <v>0</v>
      </c>
      <c r="Y1971" s="26"/>
      <c r="Z1971" s="26">
        <f t="shared" si="308"/>
        <v>2079900</v>
      </c>
      <c r="AA1971" s="30">
        <f t="shared" si="309"/>
        <v>0.97764582273546297</v>
      </c>
    </row>
    <row r="1972" spans="1:27">
      <c r="A1972" s="20" t="s">
        <v>6823</v>
      </c>
      <c r="B1972" s="20" t="s">
        <v>1984</v>
      </c>
      <c r="C1972" s="25">
        <v>1051705</v>
      </c>
      <c r="D1972" s="22">
        <v>85</v>
      </c>
      <c r="E1972" s="22">
        <v>49</v>
      </c>
      <c r="F1972" s="22">
        <v>40</v>
      </c>
      <c r="G1972" s="22">
        <v>16000</v>
      </c>
      <c r="H1972" s="22" t="s">
        <v>5088</v>
      </c>
      <c r="I1972" s="26">
        <f>+IF(H1972='COSTOS VARIOS'!$C$1,'COSTOS VARIOS'!$C$2*'Precios ML'!V1972,'COSTOS VARIOS'!$B$2*'Precios ML'!V1972)</f>
        <v>415980</v>
      </c>
      <c r="J1972" s="22">
        <v>0</v>
      </c>
      <c r="K1972" s="27">
        <f t="shared" si="300"/>
        <v>10.4125</v>
      </c>
      <c r="L1972" s="27">
        <f t="shared" si="301"/>
        <v>10.4125</v>
      </c>
      <c r="M1972" s="26">
        <f>(INDEX(pesos!A:B,MATCH(L1972,pesos!A:A,1),2))</f>
        <v>16200</v>
      </c>
      <c r="N1972" s="26">
        <f>+R1972*'COSTOS VARIOS'!$O$1</f>
        <v>199823.95</v>
      </c>
      <c r="O1972" s="26">
        <f>+R1972*'COSTOS VARIOS'!$O$2</f>
        <v>4311.9905000000008</v>
      </c>
      <c r="P1972" s="26">
        <f>+R1972*'COSTOS VARIOS'!$O$3</f>
        <v>15775.574999999999</v>
      </c>
      <c r="Q1972" s="26">
        <v>1</v>
      </c>
      <c r="R1972" s="26">
        <f t="shared" si="302"/>
        <v>1051705</v>
      </c>
      <c r="S1972" s="25">
        <f t="shared" si="303"/>
        <v>1703796.5155</v>
      </c>
      <c r="T1972" s="28">
        <f t="shared" si="304"/>
        <v>0.22074436769793948</v>
      </c>
      <c r="U1972" s="29">
        <f t="shared" si="305"/>
        <v>2079900</v>
      </c>
      <c r="V1972" s="26">
        <f>+INDEX('LISTA DE PRECIOS EKM '!A:K,MATCH('Precios ML'!B1972,'LISTA DE PRECIOS EKM '!A:A,0),8)</f>
        <v>2079900</v>
      </c>
      <c r="W1972" s="26">
        <f t="shared" si="306"/>
        <v>2079900</v>
      </c>
      <c r="X1972" s="26">
        <f t="shared" si="307"/>
        <v>0</v>
      </c>
      <c r="Y1972" s="26"/>
      <c r="Z1972" s="26">
        <f t="shared" si="308"/>
        <v>2079900</v>
      </c>
      <c r="AA1972" s="30">
        <f t="shared" si="309"/>
        <v>0.97764582273546297</v>
      </c>
    </row>
    <row r="1973" spans="1:27">
      <c r="A1973" s="20" t="s">
        <v>6824</v>
      </c>
      <c r="B1973" s="20" t="s">
        <v>2003</v>
      </c>
      <c r="C1973" s="25">
        <v>1040001</v>
      </c>
      <c r="D1973" s="22">
        <v>85</v>
      </c>
      <c r="E1973" s="22">
        <v>49</v>
      </c>
      <c r="F1973" s="22">
        <v>40</v>
      </c>
      <c r="G1973" s="22">
        <v>16000</v>
      </c>
      <c r="H1973" s="22" t="s">
        <v>5088</v>
      </c>
      <c r="I1973" s="26">
        <f>+IF(H1973='COSTOS VARIOS'!$C$1,'COSTOS VARIOS'!$C$2*'Precios ML'!V1973,'COSTOS VARIOS'!$B$2*'Precios ML'!V1973)</f>
        <v>393980</v>
      </c>
      <c r="J1973" s="22">
        <v>0</v>
      </c>
      <c r="K1973" s="27">
        <f t="shared" si="300"/>
        <v>10.4125</v>
      </c>
      <c r="L1973" s="27">
        <f t="shared" si="301"/>
        <v>10.4125</v>
      </c>
      <c r="M1973" s="26">
        <f>(INDEX(pesos!A:B,MATCH(L1973,pesos!A:A,1),2))</f>
        <v>16200</v>
      </c>
      <c r="N1973" s="26">
        <f>+R1973*'COSTOS VARIOS'!$O$1</f>
        <v>197600.19</v>
      </c>
      <c r="O1973" s="26">
        <f>+R1973*'COSTOS VARIOS'!$O$2</f>
        <v>4264.0041000000001</v>
      </c>
      <c r="P1973" s="26">
        <f>+R1973*'COSTOS VARIOS'!$O$3</f>
        <v>15600.014999999999</v>
      </c>
      <c r="Q1973" s="26">
        <v>1</v>
      </c>
      <c r="R1973" s="26">
        <f t="shared" si="302"/>
        <v>1040001</v>
      </c>
      <c r="S1973" s="25">
        <f t="shared" si="303"/>
        <v>1667645.2090999999</v>
      </c>
      <c r="T1973" s="28">
        <f t="shared" si="304"/>
        <v>0.18124646012872359</v>
      </c>
      <c r="U1973" s="29">
        <f t="shared" si="305"/>
        <v>1969900</v>
      </c>
      <c r="V1973" s="26">
        <f>+INDEX('LISTA DE PRECIOS EKM '!A:K,MATCH('Precios ML'!B1973,'LISTA DE PRECIOS EKM '!A:A,0),8)</f>
        <v>1969900</v>
      </c>
      <c r="W1973" s="26">
        <f t="shared" si="306"/>
        <v>1969900</v>
      </c>
      <c r="X1973" s="26">
        <f t="shared" si="307"/>
        <v>0</v>
      </c>
      <c r="Y1973" s="26"/>
      <c r="Z1973" s="26">
        <f t="shared" si="308"/>
        <v>1969900</v>
      </c>
      <c r="AA1973" s="30">
        <f t="shared" si="309"/>
        <v>0.89413279410308255</v>
      </c>
    </row>
    <row r="1974" spans="1:27">
      <c r="A1974" s="20" t="s">
        <v>6824</v>
      </c>
      <c r="B1974" s="20" t="s">
        <v>2003</v>
      </c>
      <c r="C1974" s="25">
        <v>1040001</v>
      </c>
      <c r="D1974" s="22">
        <v>85</v>
      </c>
      <c r="E1974" s="22">
        <v>49</v>
      </c>
      <c r="F1974" s="22">
        <v>40</v>
      </c>
      <c r="G1974" s="22">
        <v>16000</v>
      </c>
      <c r="H1974" s="22" t="s">
        <v>5088</v>
      </c>
      <c r="I1974" s="26">
        <f>+IF(H1974='COSTOS VARIOS'!$C$1,'COSTOS VARIOS'!$C$2*'Precios ML'!V1974,'COSTOS VARIOS'!$B$2*'Precios ML'!V1974)</f>
        <v>393980</v>
      </c>
      <c r="J1974" s="22">
        <v>0</v>
      </c>
      <c r="K1974" s="27">
        <f t="shared" si="300"/>
        <v>10.4125</v>
      </c>
      <c r="L1974" s="27">
        <f t="shared" si="301"/>
        <v>10.4125</v>
      </c>
      <c r="M1974" s="26">
        <f>(INDEX(pesos!A:B,MATCH(L1974,pesos!A:A,1),2))</f>
        <v>16200</v>
      </c>
      <c r="N1974" s="26">
        <f>+R1974*'COSTOS VARIOS'!$O$1</f>
        <v>197600.19</v>
      </c>
      <c r="O1974" s="26">
        <f>+R1974*'COSTOS VARIOS'!$O$2</f>
        <v>4264.0041000000001</v>
      </c>
      <c r="P1974" s="26">
        <f>+R1974*'COSTOS VARIOS'!$O$3</f>
        <v>15600.014999999999</v>
      </c>
      <c r="Q1974" s="26">
        <v>1</v>
      </c>
      <c r="R1974" s="26">
        <f t="shared" si="302"/>
        <v>1040001</v>
      </c>
      <c r="S1974" s="25">
        <f t="shared" si="303"/>
        <v>1667645.2090999999</v>
      </c>
      <c r="T1974" s="28">
        <f t="shared" si="304"/>
        <v>0.18124646012872359</v>
      </c>
      <c r="U1974" s="29">
        <f t="shared" si="305"/>
        <v>1969900</v>
      </c>
      <c r="V1974" s="26">
        <f>+INDEX('LISTA DE PRECIOS EKM '!A:K,MATCH('Precios ML'!B1974,'LISTA DE PRECIOS EKM '!A:A,0),8)</f>
        <v>1969900</v>
      </c>
      <c r="W1974" s="26">
        <f t="shared" si="306"/>
        <v>1969900</v>
      </c>
      <c r="X1974" s="26">
        <f t="shared" si="307"/>
        <v>0</v>
      </c>
      <c r="Y1974" s="26"/>
      <c r="Z1974" s="26">
        <f t="shared" si="308"/>
        <v>1969900</v>
      </c>
      <c r="AA1974" s="30">
        <f t="shared" si="309"/>
        <v>0.89413279410308255</v>
      </c>
    </row>
    <row r="1975" spans="1:27">
      <c r="A1975" s="20" t="s">
        <v>6825</v>
      </c>
      <c r="B1975" s="20" t="s">
        <v>2215</v>
      </c>
      <c r="C1975" s="25">
        <v>819568</v>
      </c>
      <c r="D1975" s="22">
        <v>85</v>
      </c>
      <c r="E1975" s="22">
        <v>49</v>
      </c>
      <c r="F1975" s="22">
        <v>40</v>
      </c>
      <c r="G1975" s="22">
        <v>16000</v>
      </c>
      <c r="H1975" s="22" t="s">
        <v>5088</v>
      </c>
      <c r="I1975" s="26">
        <f>+IF(H1975='COSTOS VARIOS'!$C$1,'COSTOS VARIOS'!$C$2*'Precios ML'!V1975,'COSTOS VARIOS'!$B$2*'Precios ML'!V1975)</f>
        <v>393980</v>
      </c>
      <c r="J1975" s="22">
        <v>0</v>
      </c>
      <c r="K1975" s="27">
        <f t="shared" si="300"/>
        <v>10.4125</v>
      </c>
      <c r="L1975" s="27">
        <f t="shared" si="301"/>
        <v>10.4125</v>
      </c>
      <c r="M1975" s="26">
        <f>(INDEX(pesos!A:B,MATCH(L1975,pesos!A:A,1),2))</f>
        <v>16200</v>
      </c>
      <c r="N1975" s="26">
        <f>+R1975*'COSTOS VARIOS'!$O$1</f>
        <v>155717.92000000001</v>
      </c>
      <c r="O1975" s="26">
        <f>+R1975*'COSTOS VARIOS'!$O$2</f>
        <v>3360.2288000000003</v>
      </c>
      <c r="P1975" s="26">
        <f>+R1975*'COSTOS VARIOS'!$O$3</f>
        <v>12293.52</v>
      </c>
      <c r="Q1975" s="26">
        <v>1</v>
      </c>
      <c r="R1975" s="26">
        <f t="shared" si="302"/>
        <v>819568</v>
      </c>
      <c r="S1975" s="25">
        <f t="shared" si="303"/>
        <v>1401119.6688000001</v>
      </c>
      <c r="T1975" s="28">
        <f t="shared" si="304"/>
        <v>0.40594700357545932</v>
      </c>
      <c r="U1975" s="29">
        <f t="shared" si="305"/>
        <v>1969900</v>
      </c>
      <c r="V1975" s="26">
        <f>+INDEX('LISTA DE PRECIOS EKM '!A:K,MATCH('Precios ML'!B1975,'LISTA DE PRECIOS EKM '!A:A,0),8)</f>
        <v>1969900</v>
      </c>
      <c r="W1975" s="26">
        <f t="shared" si="306"/>
        <v>1969900</v>
      </c>
      <c r="X1975" s="26">
        <f t="shared" si="307"/>
        <v>0</v>
      </c>
      <c r="Y1975" s="26"/>
      <c r="Z1975" s="26">
        <f t="shared" si="308"/>
        <v>1969900</v>
      </c>
      <c r="AA1975" s="30">
        <f t="shared" si="309"/>
        <v>1.40358335122894</v>
      </c>
    </row>
    <row r="1976" spans="1:27">
      <c r="A1976" s="20" t="s">
        <v>6825</v>
      </c>
      <c r="B1976" s="20" t="s">
        <v>2215</v>
      </c>
      <c r="C1976" s="25">
        <v>819568</v>
      </c>
      <c r="D1976" s="22">
        <v>85</v>
      </c>
      <c r="E1976" s="22">
        <v>49</v>
      </c>
      <c r="F1976" s="22">
        <v>40</v>
      </c>
      <c r="G1976" s="22">
        <v>16000</v>
      </c>
      <c r="H1976" s="22" t="s">
        <v>5088</v>
      </c>
      <c r="I1976" s="26">
        <f>+IF(H1976='COSTOS VARIOS'!$C$1,'COSTOS VARIOS'!$C$2*'Precios ML'!V1976,'COSTOS VARIOS'!$B$2*'Precios ML'!V1976)</f>
        <v>393980</v>
      </c>
      <c r="J1976" s="22">
        <v>0</v>
      </c>
      <c r="K1976" s="27">
        <f t="shared" si="300"/>
        <v>10.4125</v>
      </c>
      <c r="L1976" s="27">
        <f t="shared" si="301"/>
        <v>10.4125</v>
      </c>
      <c r="M1976" s="26">
        <f>(INDEX(pesos!A:B,MATCH(L1976,pesos!A:A,1),2))</f>
        <v>16200</v>
      </c>
      <c r="N1976" s="26">
        <f>+R1976*'COSTOS VARIOS'!$O$1</f>
        <v>155717.92000000001</v>
      </c>
      <c r="O1976" s="26">
        <f>+R1976*'COSTOS VARIOS'!$O$2</f>
        <v>3360.2288000000003</v>
      </c>
      <c r="P1976" s="26">
        <f>+R1976*'COSTOS VARIOS'!$O$3</f>
        <v>12293.52</v>
      </c>
      <c r="Q1976" s="26">
        <v>1</v>
      </c>
      <c r="R1976" s="26">
        <f t="shared" si="302"/>
        <v>819568</v>
      </c>
      <c r="S1976" s="25">
        <f t="shared" si="303"/>
        <v>1401119.6688000001</v>
      </c>
      <c r="T1976" s="28">
        <f t="shared" si="304"/>
        <v>0.40594700357545932</v>
      </c>
      <c r="U1976" s="29">
        <f t="shared" si="305"/>
        <v>1969900</v>
      </c>
      <c r="V1976" s="26">
        <f>+INDEX('LISTA DE PRECIOS EKM '!A:K,MATCH('Precios ML'!B1976,'LISTA DE PRECIOS EKM '!A:A,0),8)</f>
        <v>1969900</v>
      </c>
      <c r="W1976" s="26">
        <f t="shared" si="306"/>
        <v>1969900</v>
      </c>
      <c r="X1976" s="26">
        <f t="shared" si="307"/>
        <v>0</v>
      </c>
      <c r="Y1976" s="26"/>
      <c r="Z1976" s="26">
        <f t="shared" si="308"/>
        <v>1969900</v>
      </c>
      <c r="AA1976" s="30">
        <f t="shared" si="309"/>
        <v>1.40358335122894</v>
      </c>
    </row>
    <row r="1977" spans="1:27">
      <c r="A1977" s="20" t="s">
        <v>6826</v>
      </c>
      <c r="B1977" s="20" t="s">
        <v>2219</v>
      </c>
      <c r="C1977" s="25">
        <v>819568</v>
      </c>
      <c r="D1977" s="22">
        <v>85</v>
      </c>
      <c r="E1977" s="22">
        <v>49</v>
      </c>
      <c r="F1977" s="22">
        <v>40</v>
      </c>
      <c r="G1977" s="22">
        <v>16000</v>
      </c>
      <c r="H1977" s="22" t="s">
        <v>5088</v>
      </c>
      <c r="I1977" s="26">
        <f>+IF(H1977='COSTOS VARIOS'!$C$1,'COSTOS VARIOS'!$C$2*'Precios ML'!V1977,'COSTOS VARIOS'!$B$2*'Precios ML'!V1977)</f>
        <v>393980</v>
      </c>
      <c r="J1977" s="22">
        <v>0</v>
      </c>
      <c r="K1977" s="27">
        <f t="shared" si="300"/>
        <v>10.4125</v>
      </c>
      <c r="L1977" s="27">
        <f t="shared" si="301"/>
        <v>10.4125</v>
      </c>
      <c r="M1977" s="26">
        <f>(INDEX(pesos!A:B,MATCH(L1977,pesos!A:A,1),2))</f>
        <v>16200</v>
      </c>
      <c r="N1977" s="26">
        <f>+R1977*'COSTOS VARIOS'!$O$1</f>
        <v>155717.92000000001</v>
      </c>
      <c r="O1977" s="26">
        <f>+R1977*'COSTOS VARIOS'!$O$2</f>
        <v>3360.2288000000003</v>
      </c>
      <c r="P1977" s="26">
        <f>+R1977*'COSTOS VARIOS'!$O$3</f>
        <v>12293.52</v>
      </c>
      <c r="Q1977" s="26">
        <v>1</v>
      </c>
      <c r="R1977" s="26">
        <f t="shared" si="302"/>
        <v>819568</v>
      </c>
      <c r="S1977" s="25">
        <f t="shared" si="303"/>
        <v>1401119.6688000001</v>
      </c>
      <c r="T1977" s="28">
        <f t="shared" si="304"/>
        <v>0.40594700357545932</v>
      </c>
      <c r="U1977" s="29">
        <f t="shared" si="305"/>
        <v>1969900</v>
      </c>
      <c r="V1977" s="26">
        <f>+INDEX('LISTA DE PRECIOS EKM '!A:K,MATCH('Precios ML'!B1977,'LISTA DE PRECIOS EKM '!A:A,0),8)</f>
        <v>1969900</v>
      </c>
      <c r="W1977" s="26">
        <f t="shared" si="306"/>
        <v>1969900</v>
      </c>
      <c r="X1977" s="26">
        <f t="shared" si="307"/>
        <v>0</v>
      </c>
      <c r="Y1977" s="26"/>
      <c r="Z1977" s="26">
        <f t="shared" si="308"/>
        <v>1969900</v>
      </c>
      <c r="AA1977" s="30">
        <f t="shared" si="309"/>
        <v>1.40358335122894</v>
      </c>
    </row>
    <row r="1978" spans="1:27">
      <c r="A1978" s="20" t="s">
        <v>6826</v>
      </c>
      <c r="B1978" s="20" t="s">
        <v>2219</v>
      </c>
      <c r="C1978" s="25">
        <v>819568</v>
      </c>
      <c r="D1978" s="22">
        <v>85</v>
      </c>
      <c r="E1978" s="22">
        <v>49</v>
      </c>
      <c r="F1978" s="22">
        <v>40</v>
      </c>
      <c r="G1978" s="22">
        <v>16000</v>
      </c>
      <c r="H1978" s="22" t="s">
        <v>5088</v>
      </c>
      <c r="I1978" s="26">
        <f>+IF(H1978='COSTOS VARIOS'!$C$1,'COSTOS VARIOS'!$C$2*'Precios ML'!V1978,'COSTOS VARIOS'!$B$2*'Precios ML'!V1978)</f>
        <v>393980</v>
      </c>
      <c r="J1978" s="22">
        <v>0</v>
      </c>
      <c r="K1978" s="27">
        <f t="shared" si="300"/>
        <v>10.4125</v>
      </c>
      <c r="L1978" s="27">
        <f t="shared" si="301"/>
        <v>10.4125</v>
      </c>
      <c r="M1978" s="26">
        <f>(INDEX(pesos!A:B,MATCH(L1978,pesos!A:A,1),2))</f>
        <v>16200</v>
      </c>
      <c r="N1978" s="26">
        <f>+R1978*'COSTOS VARIOS'!$O$1</f>
        <v>155717.92000000001</v>
      </c>
      <c r="O1978" s="26">
        <f>+R1978*'COSTOS VARIOS'!$O$2</f>
        <v>3360.2288000000003</v>
      </c>
      <c r="P1978" s="26">
        <f>+R1978*'COSTOS VARIOS'!$O$3</f>
        <v>12293.52</v>
      </c>
      <c r="Q1978" s="26">
        <v>1</v>
      </c>
      <c r="R1978" s="26">
        <f t="shared" si="302"/>
        <v>819568</v>
      </c>
      <c r="S1978" s="25">
        <f t="shared" si="303"/>
        <v>1401119.6688000001</v>
      </c>
      <c r="T1978" s="28">
        <f t="shared" si="304"/>
        <v>0.40594700357545932</v>
      </c>
      <c r="U1978" s="29">
        <f t="shared" si="305"/>
        <v>1969900</v>
      </c>
      <c r="V1978" s="26">
        <f>+INDEX('LISTA DE PRECIOS EKM '!A:K,MATCH('Precios ML'!B1978,'LISTA DE PRECIOS EKM '!A:A,0),8)</f>
        <v>1969900</v>
      </c>
      <c r="W1978" s="26">
        <f t="shared" si="306"/>
        <v>1969900</v>
      </c>
      <c r="X1978" s="26">
        <f t="shared" si="307"/>
        <v>0</v>
      </c>
      <c r="Y1978" s="26"/>
      <c r="Z1978" s="26">
        <f t="shared" si="308"/>
        <v>1969900</v>
      </c>
      <c r="AA1978" s="30">
        <f t="shared" si="309"/>
        <v>1.40358335122894</v>
      </c>
    </row>
    <row r="1979" spans="1:27">
      <c r="A1979" s="20" t="s">
        <v>6827</v>
      </c>
      <c r="B1979" s="20" t="s">
        <v>2218</v>
      </c>
      <c r="C1979" s="25">
        <v>819568</v>
      </c>
      <c r="D1979" s="22">
        <v>85</v>
      </c>
      <c r="E1979" s="22">
        <v>49</v>
      </c>
      <c r="F1979" s="22">
        <v>40</v>
      </c>
      <c r="G1979" s="22">
        <v>16000</v>
      </c>
      <c r="H1979" s="22" t="s">
        <v>5088</v>
      </c>
      <c r="I1979" s="26">
        <f>+IF(H1979='COSTOS VARIOS'!$C$1,'COSTOS VARIOS'!$C$2*'Precios ML'!V1979,'COSTOS VARIOS'!$B$2*'Precios ML'!V1979)</f>
        <v>393980</v>
      </c>
      <c r="J1979" s="22">
        <v>0</v>
      </c>
      <c r="K1979" s="27">
        <f t="shared" si="300"/>
        <v>10.4125</v>
      </c>
      <c r="L1979" s="27">
        <f t="shared" si="301"/>
        <v>10.4125</v>
      </c>
      <c r="M1979" s="26">
        <f>(INDEX(pesos!A:B,MATCH(L1979,pesos!A:A,1),2))</f>
        <v>16200</v>
      </c>
      <c r="N1979" s="26">
        <f>+R1979*'COSTOS VARIOS'!$O$1</f>
        <v>155717.92000000001</v>
      </c>
      <c r="O1979" s="26">
        <f>+R1979*'COSTOS VARIOS'!$O$2</f>
        <v>3360.2288000000003</v>
      </c>
      <c r="P1979" s="26">
        <f>+R1979*'COSTOS VARIOS'!$O$3</f>
        <v>12293.52</v>
      </c>
      <c r="Q1979" s="26">
        <v>1</v>
      </c>
      <c r="R1979" s="26">
        <f t="shared" si="302"/>
        <v>819568</v>
      </c>
      <c r="S1979" s="25">
        <f t="shared" si="303"/>
        <v>1401119.6688000001</v>
      </c>
      <c r="T1979" s="28">
        <f t="shared" si="304"/>
        <v>0.40594700357545932</v>
      </c>
      <c r="U1979" s="29">
        <f t="shared" si="305"/>
        <v>1969900</v>
      </c>
      <c r="V1979" s="26">
        <f>+INDEX('LISTA DE PRECIOS EKM '!A:K,MATCH('Precios ML'!B1979,'LISTA DE PRECIOS EKM '!A:A,0),8)</f>
        <v>1969900</v>
      </c>
      <c r="W1979" s="26">
        <f t="shared" si="306"/>
        <v>1969900</v>
      </c>
      <c r="X1979" s="26">
        <f t="shared" si="307"/>
        <v>0</v>
      </c>
      <c r="Y1979" s="26"/>
      <c r="Z1979" s="26">
        <f t="shared" si="308"/>
        <v>1969900</v>
      </c>
      <c r="AA1979" s="30">
        <f t="shared" si="309"/>
        <v>1.40358335122894</v>
      </c>
    </row>
    <row r="1980" spans="1:27">
      <c r="A1980" s="20" t="s">
        <v>6827</v>
      </c>
      <c r="B1980" s="20" t="s">
        <v>2218</v>
      </c>
      <c r="C1980" s="25">
        <v>819568</v>
      </c>
      <c r="D1980" s="22">
        <v>85</v>
      </c>
      <c r="E1980" s="22">
        <v>49</v>
      </c>
      <c r="F1980" s="22">
        <v>40</v>
      </c>
      <c r="G1980" s="22">
        <v>16000</v>
      </c>
      <c r="H1980" s="22" t="s">
        <v>5088</v>
      </c>
      <c r="I1980" s="26">
        <f>+IF(H1980='COSTOS VARIOS'!$C$1,'COSTOS VARIOS'!$C$2*'Precios ML'!V1980,'COSTOS VARIOS'!$B$2*'Precios ML'!V1980)</f>
        <v>393980</v>
      </c>
      <c r="J1980" s="22">
        <v>0</v>
      </c>
      <c r="K1980" s="27">
        <f t="shared" si="300"/>
        <v>10.4125</v>
      </c>
      <c r="L1980" s="27">
        <f t="shared" si="301"/>
        <v>10.4125</v>
      </c>
      <c r="M1980" s="26">
        <f>(INDEX(pesos!A:B,MATCH(L1980,pesos!A:A,1),2))</f>
        <v>16200</v>
      </c>
      <c r="N1980" s="26">
        <f>+R1980*'COSTOS VARIOS'!$O$1</f>
        <v>155717.92000000001</v>
      </c>
      <c r="O1980" s="26">
        <f>+R1980*'COSTOS VARIOS'!$O$2</f>
        <v>3360.2288000000003</v>
      </c>
      <c r="P1980" s="26">
        <f>+R1980*'COSTOS VARIOS'!$O$3</f>
        <v>12293.52</v>
      </c>
      <c r="Q1980" s="26">
        <v>1</v>
      </c>
      <c r="R1980" s="26">
        <f t="shared" si="302"/>
        <v>819568</v>
      </c>
      <c r="S1980" s="25">
        <f t="shared" si="303"/>
        <v>1401119.6688000001</v>
      </c>
      <c r="T1980" s="28">
        <f t="shared" si="304"/>
        <v>0.40594700357545932</v>
      </c>
      <c r="U1980" s="29">
        <f t="shared" si="305"/>
        <v>1969900</v>
      </c>
      <c r="V1980" s="26">
        <f>+INDEX('LISTA DE PRECIOS EKM '!A:K,MATCH('Precios ML'!B1980,'LISTA DE PRECIOS EKM '!A:A,0),8)</f>
        <v>1969900</v>
      </c>
      <c r="W1980" s="26">
        <f t="shared" si="306"/>
        <v>1969900</v>
      </c>
      <c r="X1980" s="26">
        <f t="shared" si="307"/>
        <v>0</v>
      </c>
      <c r="Y1980" s="26"/>
      <c r="Z1980" s="26">
        <f t="shared" si="308"/>
        <v>1969900</v>
      </c>
      <c r="AA1980" s="30">
        <f t="shared" si="309"/>
        <v>1.40358335122894</v>
      </c>
    </row>
    <row r="1981" spans="1:27">
      <c r="A1981" s="20" t="s">
        <v>6828</v>
      </c>
      <c r="B1981" s="20" t="s">
        <v>6829</v>
      </c>
      <c r="C1981" s="25">
        <v>605000</v>
      </c>
      <c r="D1981" s="22">
        <v>85</v>
      </c>
      <c r="E1981" s="22">
        <v>49</v>
      </c>
      <c r="F1981" s="22">
        <v>40</v>
      </c>
      <c r="G1981" s="22">
        <v>16000</v>
      </c>
      <c r="H1981" s="22" t="s">
        <v>5088</v>
      </c>
      <c r="I1981" s="26">
        <f>+IF(H1981='COSTOS VARIOS'!$C$1,'COSTOS VARIOS'!$C$2*'Precios ML'!V1981,'COSTOS VARIOS'!$B$2*'Precios ML'!V1981)</f>
        <v>249980</v>
      </c>
      <c r="J1981" s="22">
        <v>0</v>
      </c>
      <c r="K1981" s="27">
        <f t="shared" si="300"/>
        <v>10.4125</v>
      </c>
      <c r="L1981" s="27">
        <f t="shared" si="301"/>
        <v>10.4125</v>
      </c>
      <c r="M1981" s="26">
        <f>(INDEX(pesos!A:B,MATCH(L1981,pesos!A:A,1),2))</f>
        <v>16200</v>
      </c>
      <c r="N1981" s="26">
        <f>+R1981*'COSTOS VARIOS'!$O$1</f>
        <v>114950</v>
      </c>
      <c r="O1981" s="26">
        <f>+R1981*'COSTOS VARIOS'!$O$2</f>
        <v>2480.5</v>
      </c>
      <c r="P1981" s="26">
        <f>+R1981*'COSTOS VARIOS'!$O$3</f>
        <v>9075</v>
      </c>
      <c r="Q1981" s="26">
        <v>1</v>
      </c>
      <c r="R1981" s="26">
        <f t="shared" si="302"/>
        <v>605000</v>
      </c>
      <c r="S1981" s="25">
        <f t="shared" si="303"/>
        <v>997685.5</v>
      </c>
      <c r="T1981" s="28">
        <f t="shared" si="304"/>
        <v>0.25279960468504359</v>
      </c>
      <c r="U1981" s="29">
        <f t="shared" si="305"/>
        <v>1249900</v>
      </c>
      <c r="V1981" s="26">
        <f>+INDEX('LISTA DE PRECIOS EKM '!A:K,MATCH('Precios ML'!B1981,'LISTA DE PRECIOS EKM '!A:A,0),8)</f>
        <v>1249900</v>
      </c>
      <c r="W1981" s="26">
        <f t="shared" si="306"/>
        <v>1249900</v>
      </c>
      <c r="X1981" s="26">
        <f t="shared" si="307"/>
        <v>0</v>
      </c>
      <c r="Y1981" s="26"/>
      <c r="Z1981" s="26">
        <f t="shared" si="308"/>
        <v>1249900</v>
      </c>
      <c r="AA1981" s="30">
        <f t="shared" si="309"/>
        <v>1.0659504132231405</v>
      </c>
    </row>
    <row r="1982" spans="1:27">
      <c r="A1982" s="20" t="s">
        <v>6828</v>
      </c>
      <c r="B1982" s="20" t="s">
        <v>6829</v>
      </c>
      <c r="C1982" s="25">
        <v>605000</v>
      </c>
      <c r="D1982" s="22">
        <v>85</v>
      </c>
      <c r="E1982" s="22">
        <v>49</v>
      </c>
      <c r="F1982" s="22">
        <v>40</v>
      </c>
      <c r="G1982" s="22">
        <v>16000</v>
      </c>
      <c r="H1982" s="22" t="s">
        <v>5088</v>
      </c>
      <c r="I1982" s="26">
        <f>+IF(H1982='COSTOS VARIOS'!$C$1,'COSTOS VARIOS'!$C$2*'Precios ML'!V1982,'COSTOS VARIOS'!$B$2*'Precios ML'!V1982)</f>
        <v>249980</v>
      </c>
      <c r="J1982" s="22">
        <v>0</v>
      </c>
      <c r="K1982" s="27">
        <f t="shared" si="300"/>
        <v>10.4125</v>
      </c>
      <c r="L1982" s="27">
        <f t="shared" si="301"/>
        <v>10.4125</v>
      </c>
      <c r="M1982" s="26">
        <f>(INDEX(pesos!A:B,MATCH(L1982,pesos!A:A,1),2))</f>
        <v>16200</v>
      </c>
      <c r="N1982" s="26">
        <f>+R1982*'COSTOS VARIOS'!$O$1</f>
        <v>114950</v>
      </c>
      <c r="O1982" s="26">
        <f>+R1982*'COSTOS VARIOS'!$O$2</f>
        <v>2480.5</v>
      </c>
      <c r="P1982" s="26">
        <f>+R1982*'COSTOS VARIOS'!$O$3</f>
        <v>9075</v>
      </c>
      <c r="Q1982" s="26">
        <v>1</v>
      </c>
      <c r="R1982" s="26">
        <f t="shared" si="302"/>
        <v>605000</v>
      </c>
      <c r="S1982" s="25">
        <f t="shared" si="303"/>
        <v>997685.5</v>
      </c>
      <c r="T1982" s="28">
        <f t="shared" si="304"/>
        <v>0.25279960468504359</v>
      </c>
      <c r="U1982" s="29">
        <f t="shared" si="305"/>
        <v>1249900</v>
      </c>
      <c r="V1982" s="26">
        <f>+INDEX('LISTA DE PRECIOS EKM '!A:K,MATCH('Precios ML'!B1982,'LISTA DE PRECIOS EKM '!A:A,0),8)</f>
        <v>1249900</v>
      </c>
      <c r="W1982" s="26">
        <f t="shared" si="306"/>
        <v>1249900</v>
      </c>
      <c r="X1982" s="26">
        <f t="shared" si="307"/>
        <v>0</v>
      </c>
      <c r="Y1982" s="26"/>
      <c r="Z1982" s="26">
        <f t="shared" si="308"/>
        <v>1249900</v>
      </c>
      <c r="AA1982" s="30">
        <f t="shared" si="309"/>
        <v>1.0659504132231405</v>
      </c>
    </row>
    <row r="1983" spans="1:27">
      <c r="A1983" s="20" t="s">
        <v>6830</v>
      </c>
      <c r="B1983" s="20" t="s">
        <v>2198</v>
      </c>
      <c r="C1983" s="25">
        <v>950000</v>
      </c>
      <c r="D1983" s="22">
        <v>85</v>
      </c>
      <c r="E1983" s="22">
        <v>49</v>
      </c>
      <c r="F1983" s="22">
        <v>40</v>
      </c>
      <c r="G1983" s="22">
        <v>16000</v>
      </c>
      <c r="H1983" s="22" t="s">
        <v>5088</v>
      </c>
      <c r="I1983" s="26">
        <f>+IF(H1983='COSTOS VARIOS'!$C$1,'COSTOS VARIOS'!$C$2*'Precios ML'!V1983,'COSTOS VARIOS'!$B$2*'Precios ML'!V1983)</f>
        <v>373980</v>
      </c>
      <c r="J1983" s="22">
        <v>0</v>
      </c>
      <c r="K1983" s="27">
        <f t="shared" si="300"/>
        <v>10.4125</v>
      </c>
      <c r="L1983" s="27">
        <f t="shared" si="301"/>
        <v>10.4125</v>
      </c>
      <c r="M1983" s="26">
        <f>(INDEX(pesos!A:B,MATCH(L1983,pesos!A:A,1),2))</f>
        <v>16200</v>
      </c>
      <c r="N1983" s="26">
        <f>+R1983*'COSTOS VARIOS'!$O$1</f>
        <v>180500</v>
      </c>
      <c r="O1983" s="26">
        <f>+R1983*'COSTOS VARIOS'!$O$2</f>
        <v>3895.0000000000005</v>
      </c>
      <c r="P1983" s="26">
        <f>+R1983*'COSTOS VARIOS'!$O$3</f>
        <v>14250</v>
      </c>
      <c r="Q1983" s="26">
        <v>1</v>
      </c>
      <c r="R1983" s="26">
        <f t="shared" si="302"/>
        <v>950000</v>
      </c>
      <c r="S1983" s="25">
        <f t="shared" si="303"/>
        <v>1538825</v>
      </c>
      <c r="T1983" s="28">
        <f t="shared" si="304"/>
        <v>0.21514792130359206</v>
      </c>
      <c r="U1983" s="29">
        <f t="shared" si="305"/>
        <v>1869900</v>
      </c>
      <c r="V1983" s="26">
        <f>+INDEX('LISTA DE PRECIOS EKM '!A:K,MATCH('Precios ML'!B1983,'LISTA DE PRECIOS EKM '!A:A,0),8)</f>
        <v>1869900</v>
      </c>
      <c r="W1983" s="26">
        <f t="shared" si="306"/>
        <v>1869900</v>
      </c>
      <c r="X1983" s="26">
        <f t="shared" si="307"/>
        <v>0</v>
      </c>
      <c r="Y1983" s="26"/>
      <c r="Z1983" s="26">
        <f t="shared" si="308"/>
        <v>1869900</v>
      </c>
      <c r="AA1983" s="30">
        <f t="shared" si="309"/>
        <v>0.96831578947368424</v>
      </c>
    </row>
    <row r="1984" spans="1:27">
      <c r="A1984" s="20" t="s">
        <v>6830</v>
      </c>
      <c r="B1984" s="20" t="s">
        <v>2198</v>
      </c>
      <c r="C1984" s="25">
        <v>950000</v>
      </c>
      <c r="D1984" s="22">
        <v>85</v>
      </c>
      <c r="E1984" s="22">
        <v>49</v>
      </c>
      <c r="F1984" s="22">
        <v>40</v>
      </c>
      <c r="G1984" s="22">
        <v>16000</v>
      </c>
      <c r="H1984" s="22" t="s">
        <v>5088</v>
      </c>
      <c r="I1984" s="26">
        <f>+IF(H1984='COSTOS VARIOS'!$C$1,'COSTOS VARIOS'!$C$2*'Precios ML'!V1984,'COSTOS VARIOS'!$B$2*'Precios ML'!V1984)</f>
        <v>373980</v>
      </c>
      <c r="J1984" s="22">
        <v>0</v>
      </c>
      <c r="K1984" s="27">
        <f t="shared" si="300"/>
        <v>10.4125</v>
      </c>
      <c r="L1984" s="27">
        <f t="shared" si="301"/>
        <v>10.4125</v>
      </c>
      <c r="M1984" s="26">
        <f>(INDEX(pesos!A:B,MATCH(L1984,pesos!A:A,1),2))</f>
        <v>16200</v>
      </c>
      <c r="N1984" s="26">
        <f>+R1984*'COSTOS VARIOS'!$O$1</f>
        <v>180500</v>
      </c>
      <c r="O1984" s="26">
        <f>+R1984*'COSTOS VARIOS'!$O$2</f>
        <v>3895.0000000000005</v>
      </c>
      <c r="P1984" s="26">
        <f>+R1984*'COSTOS VARIOS'!$O$3</f>
        <v>14250</v>
      </c>
      <c r="Q1984" s="26">
        <v>1</v>
      </c>
      <c r="R1984" s="26">
        <f t="shared" si="302"/>
        <v>950000</v>
      </c>
      <c r="S1984" s="25">
        <f t="shared" si="303"/>
        <v>1538825</v>
      </c>
      <c r="T1984" s="28">
        <f t="shared" si="304"/>
        <v>0.21514792130359206</v>
      </c>
      <c r="U1984" s="29">
        <f t="shared" si="305"/>
        <v>1869900</v>
      </c>
      <c r="V1984" s="26">
        <f>+INDEX('LISTA DE PRECIOS EKM '!A:K,MATCH('Precios ML'!B1984,'LISTA DE PRECIOS EKM '!A:A,0),8)</f>
        <v>1869900</v>
      </c>
      <c r="W1984" s="26">
        <f t="shared" si="306"/>
        <v>1869900</v>
      </c>
      <c r="X1984" s="26">
        <f t="shared" si="307"/>
        <v>0</v>
      </c>
      <c r="Y1984" s="26"/>
      <c r="Z1984" s="26">
        <f t="shared" si="308"/>
        <v>1869900</v>
      </c>
      <c r="AA1984" s="30">
        <f t="shared" si="309"/>
        <v>0.96831578947368424</v>
      </c>
    </row>
    <row r="1985" spans="1:27">
      <c r="A1985" s="20" t="s">
        <v>6831</v>
      </c>
      <c r="B1985" s="20" t="s">
        <v>2197</v>
      </c>
      <c r="C1985" s="25">
        <v>950000</v>
      </c>
      <c r="D1985" s="22">
        <v>85</v>
      </c>
      <c r="E1985" s="22">
        <v>49</v>
      </c>
      <c r="F1985" s="22">
        <v>40</v>
      </c>
      <c r="G1985" s="22">
        <v>16000</v>
      </c>
      <c r="H1985" s="22" t="s">
        <v>5088</v>
      </c>
      <c r="I1985" s="26">
        <f>+IF(H1985='COSTOS VARIOS'!$C$1,'COSTOS VARIOS'!$C$2*'Precios ML'!V1985,'COSTOS VARIOS'!$B$2*'Precios ML'!V1985)</f>
        <v>373980</v>
      </c>
      <c r="J1985" s="22">
        <v>0</v>
      </c>
      <c r="K1985" s="27">
        <f t="shared" si="300"/>
        <v>10.4125</v>
      </c>
      <c r="L1985" s="27">
        <f t="shared" si="301"/>
        <v>10.4125</v>
      </c>
      <c r="M1985" s="26">
        <f>(INDEX(pesos!A:B,MATCH(L1985,pesos!A:A,1),2))</f>
        <v>16200</v>
      </c>
      <c r="N1985" s="26">
        <f>+R1985*'COSTOS VARIOS'!$O$1</f>
        <v>180500</v>
      </c>
      <c r="O1985" s="26">
        <f>+R1985*'COSTOS VARIOS'!$O$2</f>
        <v>3895.0000000000005</v>
      </c>
      <c r="P1985" s="26">
        <f>+R1985*'COSTOS VARIOS'!$O$3</f>
        <v>14250</v>
      </c>
      <c r="Q1985" s="26">
        <v>1</v>
      </c>
      <c r="R1985" s="26">
        <f t="shared" si="302"/>
        <v>950000</v>
      </c>
      <c r="S1985" s="25">
        <f t="shared" si="303"/>
        <v>1538825</v>
      </c>
      <c r="T1985" s="28">
        <f t="shared" si="304"/>
        <v>0.21514792130359206</v>
      </c>
      <c r="U1985" s="29">
        <f t="shared" si="305"/>
        <v>1869900</v>
      </c>
      <c r="V1985" s="26">
        <f>+INDEX('LISTA DE PRECIOS EKM '!A:K,MATCH('Precios ML'!B1985,'LISTA DE PRECIOS EKM '!A:A,0),8)</f>
        <v>1869900</v>
      </c>
      <c r="W1985" s="26">
        <f t="shared" si="306"/>
        <v>1869900</v>
      </c>
      <c r="X1985" s="26">
        <f t="shared" si="307"/>
        <v>0</v>
      </c>
      <c r="Y1985" s="26"/>
      <c r="Z1985" s="26">
        <f t="shared" si="308"/>
        <v>1869900</v>
      </c>
      <c r="AA1985" s="30">
        <f t="shared" si="309"/>
        <v>0.96831578947368424</v>
      </c>
    </row>
    <row r="1986" spans="1:27">
      <c r="A1986" s="20" t="s">
        <v>6831</v>
      </c>
      <c r="B1986" s="20" t="s">
        <v>2197</v>
      </c>
      <c r="C1986" s="25">
        <v>950000</v>
      </c>
      <c r="D1986" s="22">
        <v>85</v>
      </c>
      <c r="E1986" s="22">
        <v>49</v>
      </c>
      <c r="F1986" s="22">
        <v>40</v>
      </c>
      <c r="G1986" s="22">
        <v>16000</v>
      </c>
      <c r="H1986" s="22" t="s">
        <v>5088</v>
      </c>
      <c r="I1986" s="26">
        <f>+IF(H1986='COSTOS VARIOS'!$C$1,'COSTOS VARIOS'!$C$2*'Precios ML'!V1986,'COSTOS VARIOS'!$B$2*'Precios ML'!V1986)</f>
        <v>373980</v>
      </c>
      <c r="J1986" s="22">
        <v>0</v>
      </c>
      <c r="K1986" s="27">
        <f t="shared" si="300"/>
        <v>10.4125</v>
      </c>
      <c r="L1986" s="27">
        <f t="shared" si="301"/>
        <v>10.4125</v>
      </c>
      <c r="M1986" s="26">
        <f>(INDEX(pesos!A:B,MATCH(L1986,pesos!A:A,1),2))</f>
        <v>16200</v>
      </c>
      <c r="N1986" s="26">
        <f>+R1986*'COSTOS VARIOS'!$O$1</f>
        <v>180500</v>
      </c>
      <c r="O1986" s="26">
        <f>+R1986*'COSTOS VARIOS'!$O$2</f>
        <v>3895.0000000000005</v>
      </c>
      <c r="P1986" s="26">
        <f>+R1986*'COSTOS VARIOS'!$O$3</f>
        <v>14250</v>
      </c>
      <c r="Q1986" s="26">
        <v>1</v>
      </c>
      <c r="R1986" s="26">
        <f t="shared" si="302"/>
        <v>950000</v>
      </c>
      <c r="S1986" s="25">
        <f t="shared" si="303"/>
        <v>1538825</v>
      </c>
      <c r="T1986" s="28">
        <f t="shared" si="304"/>
        <v>0.21514792130359206</v>
      </c>
      <c r="U1986" s="29">
        <f t="shared" si="305"/>
        <v>1869900</v>
      </c>
      <c r="V1986" s="26">
        <f>+INDEX('LISTA DE PRECIOS EKM '!A:K,MATCH('Precios ML'!B1986,'LISTA DE PRECIOS EKM '!A:A,0),8)</f>
        <v>1869900</v>
      </c>
      <c r="W1986" s="26">
        <f t="shared" si="306"/>
        <v>1869900</v>
      </c>
      <c r="X1986" s="26">
        <f t="shared" si="307"/>
        <v>0</v>
      </c>
      <c r="Y1986" s="26"/>
      <c r="Z1986" s="26">
        <f t="shared" si="308"/>
        <v>1869900</v>
      </c>
      <c r="AA1986" s="30">
        <f t="shared" si="309"/>
        <v>0.96831578947368424</v>
      </c>
    </row>
    <row r="1987" spans="1:27">
      <c r="A1987" s="20" t="s">
        <v>6832</v>
      </c>
      <c r="B1987" s="20" t="s">
        <v>2196</v>
      </c>
      <c r="C1987" s="25">
        <v>950000</v>
      </c>
      <c r="D1987" s="22">
        <v>85</v>
      </c>
      <c r="E1987" s="22">
        <v>49</v>
      </c>
      <c r="F1987" s="22">
        <v>40</v>
      </c>
      <c r="G1987" s="22">
        <v>16000</v>
      </c>
      <c r="H1987" s="22" t="s">
        <v>5088</v>
      </c>
      <c r="I1987" s="26">
        <f>+IF(H1987='COSTOS VARIOS'!$C$1,'COSTOS VARIOS'!$C$2*'Precios ML'!V1987,'COSTOS VARIOS'!$B$2*'Precios ML'!V1987)</f>
        <v>373980</v>
      </c>
      <c r="J1987" s="22">
        <v>0</v>
      </c>
      <c r="K1987" s="27">
        <f t="shared" si="300"/>
        <v>10.4125</v>
      </c>
      <c r="L1987" s="27">
        <f t="shared" si="301"/>
        <v>10.4125</v>
      </c>
      <c r="M1987" s="26">
        <f>(INDEX(pesos!A:B,MATCH(L1987,pesos!A:A,1),2))</f>
        <v>16200</v>
      </c>
      <c r="N1987" s="26">
        <f>+R1987*'COSTOS VARIOS'!$O$1</f>
        <v>180500</v>
      </c>
      <c r="O1987" s="26">
        <f>+R1987*'COSTOS VARIOS'!$O$2</f>
        <v>3895.0000000000005</v>
      </c>
      <c r="P1987" s="26">
        <f>+R1987*'COSTOS VARIOS'!$O$3</f>
        <v>14250</v>
      </c>
      <c r="Q1987" s="26">
        <v>1</v>
      </c>
      <c r="R1987" s="26">
        <f t="shared" si="302"/>
        <v>950000</v>
      </c>
      <c r="S1987" s="25">
        <f t="shared" si="303"/>
        <v>1538825</v>
      </c>
      <c r="T1987" s="28">
        <f t="shared" si="304"/>
        <v>0.21514792130359206</v>
      </c>
      <c r="U1987" s="29">
        <f t="shared" si="305"/>
        <v>1869900</v>
      </c>
      <c r="V1987" s="26">
        <f>+INDEX('LISTA DE PRECIOS EKM '!A:K,MATCH('Precios ML'!B1987,'LISTA DE PRECIOS EKM '!A:A,0),8)</f>
        <v>1869900</v>
      </c>
      <c r="W1987" s="26">
        <f t="shared" si="306"/>
        <v>1869900</v>
      </c>
      <c r="X1987" s="26">
        <f t="shared" si="307"/>
        <v>0</v>
      </c>
      <c r="Y1987" s="26"/>
      <c r="Z1987" s="26">
        <f t="shared" si="308"/>
        <v>1869900</v>
      </c>
      <c r="AA1987" s="30">
        <f t="shared" si="309"/>
        <v>0.96831578947368424</v>
      </c>
    </row>
    <row r="1988" spans="1:27">
      <c r="A1988" s="20" t="s">
        <v>6832</v>
      </c>
      <c r="B1988" s="20" t="s">
        <v>2196</v>
      </c>
      <c r="C1988" s="25">
        <v>950000</v>
      </c>
      <c r="D1988" s="22">
        <v>85</v>
      </c>
      <c r="E1988" s="22">
        <v>49</v>
      </c>
      <c r="F1988" s="22">
        <v>40</v>
      </c>
      <c r="G1988" s="22">
        <v>16000</v>
      </c>
      <c r="H1988" s="22" t="s">
        <v>5088</v>
      </c>
      <c r="I1988" s="26">
        <f>+IF(H1988='COSTOS VARIOS'!$C$1,'COSTOS VARIOS'!$C$2*'Precios ML'!V1988,'COSTOS VARIOS'!$B$2*'Precios ML'!V1988)</f>
        <v>373980</v>
      </c>
      <c r="J1988" s="22">
        <v>0</v>
      </c>
      <c r="K1988" s="27">
        <f t="shared" ref="K1988:K2051" si="310">+(D1988*E1988*F1988)/G1988</f>
        <v>10.4125</v>
      </c>
      <c r="L1988" s="27">
        <f t="shared" ref="L1988:L2051" si="311">+K1988*Q1988</f>
        <v>10.4125</v>
      </c>
      <c r="M1988" s="26">
        <f>(INDEX(pesos!A:B,MATCH(L1988,pesos!A:A,1),2))</f>
        <v>16200</v>
      </c>
      <c r="N1988" s="26">
        <f>+R1988*'COSTOS VARIOS'!$O$1</f>
        <v>180500</v>
      </c>
      <c r="O1988" s="26">
        <f>+R1988*'COSTOS VARIOS'!$O$2</f>
        <v>3895.0000000000005</v>
      </c>
      <c r="P1988" s="26">
        <f>+R1988*'COSTOS VARIOS'!$O$3</f>
        <v>14250</v>
      </c>
      <c r="Q1988" s="26">
        <v>1</v>
      </c>
      <c r="R1988" s="26">
        <f t="shared" ref="R1988:R2051" si="312">+C1988*Q1988</f>
        <v>950000</v>
      </c>
      <c r="S1988" s="25">
        <f t="shared" ref="S1988:S2051" si="313">+R1988+P1988+O1988+N1988+M1988+I1988</f>
        <v>1538825</v>
      </c>
      <c r="T1988" s="28">
        <f t="shared" ref="T1988:T2051" si="314">+(V1988/S1988)-1</f>
        <v>0.21514792130359206</v>
      </c>
      <c r="U1988" s="29">
        <f t="shared" ref="U1988:U2051" si="315">+S1988*T1988+S1988</f>
        <v>1869900</v>
      </c>
      <c r="V1988" s="26">
        <f>+INDEX('LISTA DE PRECIOS EKM '!A:K,MATCH('Precios ML'!B1988,'LISTA DE PRECIOS EKM '!A:A,0),8)</f>
        <v>1869900</v>
      </c>
      <c r="W1988" s="26">
        <f t="shared" ref="W1988:W2051" si="316">+V1988*Q1988</f>
        <v>1869900</v>
      </c>
      <c r="X1988" s="26">
        <f t="shared" ref="X1988:X2051" si="317">+W1988-U1988</f>
        <v>0</v>
      </c>
      <c r="Y1988" s="26"/>
      <c r="Z1988" s="26">
        <f t="shared" ref="Z1988:Z2051" si="318">+W1988-Y1988</f>
        <v>1869900</v>
      </c>
      <c r="AA1988" s="30">
        <f t="shared" ref="AA1988:AA2051" si="319">+(Z1988/C1988)-1</f>
        <v>0.96831578947368424</v>
      </c>
    </row>
    <row r="1989" spans="1:27">
      <c r="A1989" s="20" t="s">
        <v>6833</v>
      </c>
      <c r="B1989" s="20" t="s">
        <v>2192</v>
      </c>
      <c r="C1989" s="25">
        <v>950000</v>
      </c>
      <c r="D1989" s="22">
        <v>85</v>
      </c>
      <c r="E1989" s="22">
        <v>49</v>
      </c>
      <c r="F1989" s="22">
        <v>40</v>
      </c>
      <c r="G1989" s="22">
        <v>16000</v>
      </c>
      <c r="H1989" s="22" t="s">
        <v>5088</v>
      </c>
      <c r="I1989" s="26">
        <f>+IF(H1989='COSTOS VARIOS'!$C$1,'COSTOS VARIOS'!$C$2*'Precios ML'!V1989,'COSTOS VARIOS'!$B$2*'Precios ML'!V1989)</f>
        <v>373980</v>
      </c>
      <c r="J1989" s="22">
        <v>0</v>
      </c>
      <c r="K1989" s="27">
        <f t="shared" si="310"/>
        <v>10.4125</v>
      </c>
      <c r="L1989" s="27">
        <f t="shared" si="311"/>
        <v>10.4125</v>
      </c>
      <c r="M1989" s="26">
        <f>(INDEX(pesos!A:B,MATCH(L1989,pesos!A:A,1),2))</f>
        <v>16200</v>
      </c>
      <c r="N1989" s="26">
        <f>+R1989*'COSTOS VARIOS'!$O$1</f>
        <v>180500</v>
      </c>
      <c r="O1989" s="26">
        <f>+R1989*'COSTOS VARIOS'!$O$2</f>
        <v>3895.0000000000005</v>
      </c>
      <c r="P1989" s="26">
        <f>+R1989*'COSTOS VARIOS'!$O$3</f>
        <v>14250</v>
      </c>
      <c r="Q1989" s="26">
        <v>1</v>
      </c>
      <c r="R1989" s="26">
        <f t="shared" si="312"/>
        <v>950000</v>
      </c>
      <c r="S1989" s="25">
        <f t="shared" si="313"/>
        <v>1538825</v>
      </c>
      <c r="T1989" s="28">
        <f t="shared" si="314"/>
        <v>0.21514792130359206</v>
      </c>
      <c r="U1989" s="29">
        <f t="shared" si="315"/>
        <v>1869900</v>
      </c>
      <c r="V1989" s="26">
        <f>+INDEX('LISTA DE PRECIOS EKM '!A:K,MATCH('Precios ML'!B1989,'LISTA DE PRECIOS EKM '!A:A,0),8)</f>
        <v>1869900</v>
      </c>
      <c r="W1989" s="26">
        <f t="shared" si="316"/>
        <v>1869900</v>
      </c>
      <c r="X1989" s="26">
        <f t="shared" si="317"/>
        <v>0</v>
      </c>
      <c r="Y1989" s="26"/>
      <c r="Z1989" s="26">
        <f t="shared" si="318"/>
        <v>1869900</v>
      </c>
      <c r="AA1989" s="30">
        <f t="shared" si="319"/>
        <v>0.96831578947368424</v>
      </c>
    </row>
    <row r="1990" spans="1:27">
      <c r="A1990" s="20" t="s">
        <v>6833</v>
      </c>
      <c r="B1990" s="20" t="s">
        <v>2192</v>
      </c>
      <c r="C1990" s="25">
        <v>950000</v>
      </c>
      <c r="D1990" s="22">
        <v>85</v>
      </c>
      <c r="E1990" s="22">
        <v>49</v>
      </c>
      <c r="F1990" s="22">
        <v>40</v>
      </c>
      <c r="G1990" s="22">
        <v>16000</v>
      </c>
      <c r="H1990" s="22" t="s">
        <v>5088</v>
      </c>
      <c r="I1990" s="26">
        <f>+IF(H1990='COSTOS VARIOS'!$C$1,'COSTOS VARIOS'!$C$2*'Precios ML'!V1990,'COSTOS VARIOS'!$B$2*'Precios ML'!V1990)</f>
        <v>373980</v>
      </c>
      <c r="J1990" s="22">
        <v>0</v>
      </c>
      <c r="K1990" s="27">
        <f t="shared" si="310"/>
        <v>10.4125</v>
      </c>
      <c r="L1990" s="27">
        <f t="shared" si="311"/>
        <v>10.4125</v>
      </c>
      <c r="M1990" s="26">
        <f>(INDEX(pesos!A:B,MATCH(L1990,pesos!A:A,1),2))</f>
        <v>16200</v>
      </c>
      <c r="N1990" s="26">
        <f>+R1990*'COSTOS VARIOS'!$O$1</f>
        <v>180500</v>
      </c>
      <c r="O1990" s="26">
        <f>+R1990*'COSTOS VARIOS'!$O$2</f>
        <v>3895.0000000000005</v>
      </c>
      <c r="P1990" s="26">
        <f>+R1990*'COSTOS VARIOS'!$O$3</f>
        <v>14250</v>
      </c>
      <c r="Q1990" s="26">
        <v>1</v>
      </c>
      <c r="R1990" s="26">
        <f t="shared" si="312"/>
        <v>950000</v>
      </c>
      <c r="S1990" s="25">
        <f t="shared" si="313"/>
        <v>1538825</v>
      </c>
      <c r="T1990" s="28">
        <f t="shared" si="314"/>
        <v>0.21514792130359206</v>
      </c>
      <c r="U1990" s="29">
        <f t="shared" si="315"/>
        <v>1869900</v>
      </c>
      <c r="V1990" s="26">
        <f>+INDEX('LISTA DE PRECIOS EKM '!A:K,MATCH('Precios ML'!B1990,'LISTA DE PRECIOS EKM '!A:A,0),8)</f>
        <v>1869900</v>
      </c>
      <c r="W1990" s="26">
        <f t="shared" si="316"/>
        <v>1869900</v>
      </c>
      <c r="X1990" s="26">
        <f t="shared" si="317"/>
        <v>0</v>
      </c>
      <c r="Y1990" s="26"/>
      <c r="Z1990" s="26">
        <f t="shared" si="318"/>
        <v>1869900</v>
      </c>
      <c r="AA1990" s="30">
        <f t="shared" si="319"/>
        <v>0.96831578947368424</v>
      </c>
    </row>
    <row r="1991" spans="1:27">
      <c r="A1991" s="20" t="s">
        <v>6834</v>
      </c>
      <c r="B1991" s="20" t="s">
        <v>2195</v>
      </c>
      <c r="C1991" s="25">
        <v>950000</v>
      </c>
      <c r="D1991" s="22">
        <v>85</v>
      </c>
      <c r="E1991" s="22">
        <v>49</v>
      </c>
      <c r="F1991" s="22">
        <v>40</v>
      </c>
      <c r="G1991" s="22">
        <v>16000</v>
      </c>
      <c r="H1991" s="22" t="s">
        <v>5088</v>
      </c>
      <c r="I1991" s="26">
        <f>+IF(H1991='COSTOS VARIOS'!$C$1,'COSTOS VARIOS'!$C$2*'Precios ML'!V1991,'COSTOS VARIOS'!$B$2*'Precios ML'!V1991)</f>
        <v>373980</v>
      </c>
      <c r="J1991" s="22">
        <v>0</v>
      </c>
      <c r="K1991" s="27">
        <f t="shared" si="310"/>
        <v>10.4125</v>
      </c>
      <c r="L1991" s="27">
        <f t="shared" si="311"/>
        <v>10.4125</v>
      </c>
      <c r="M1991" s="26">
        <f>(INDEX(pesos!A:B,MATCH(L1991,pesos!A:A,1),2))</f>
        <v>16200</v>
      </c>
      <c r="N1991" s="26">
        <f>+R1991*'COSTOS VARIOS'!$O$1</f>
        <v>180500</v>
      </c>
      <c r="O1991" s="26">
        <f>+R1991*'COSTOS VARIOS'!$O$2</f>
        <v>3895.0000000000005</v>
      </c>
      <c r="P1991" s="26">
        <f>+R1991*'COSTOS VARIOS'!$O$3</f>
        <v>14250</v>
      </c>
      <c r="Q1991" s="26">
        <v>1</v>
      </c>
      <c r="R1991" s="26">
        <f t="shared" si="312"/>
        <v>950000</v>
      </c>
      <c r="S1991" s="25">
        <f t="shared" si="313"/>
        <v>1538825</v>
      </c>
      <c r="T1991" s="28">
        <f t="shared" si="314"/>
        <v>0.21514792130359206</v>
      </c>
      <c r="U1991" s="29">
        <f t="shared" si="315"/>
        <v>1869900</v>
      </c>
      <c r="V1991" s="26">
        <f>+INDEX('LISTA DE PRECIOS EKM '!A:K,MATCH('Precios ML'!B1991,'LISTA DE PRECIOS EKM '!A:A,0),8)</f>
        <v>1869900</v>
      </c>
      <c r="W1991" s="26">
        <f t="shared" si="316"/>
        <v>1869900</v>
      </c>
      <c r="X1991" s="26">
        <f t="shared" si="317"/>
        <v>0</v>
      </c>
      <c r="Y1991" s="26"/>
      <c r="Z1991" s="26">
        <f t="shared" si="318"/>
        <v>1869900</v>
      </c>
      <c r="AA1991" s="30">
        <f t="shared" si="319"/>
        <v>0.96831578947368424</v>
      </c>
    </row>
    <row r="1992" spans="1:27">
      <c r="A1992" s="20" t="s">
        <v>6834</v>
      </c>
      <c r="B1992" s="20" t="s">
        <v>2195</v>
      </c>
      <c r="C1992" s="25">
        <v>950000</v>
      </c>
      <c r="D1992" s="22">
        <v>85</v>
      </c>
      <c r="E1992" s="22">
        <v>49</v>
      </c>
      <c r="F1992" s="22">
        <v>40</v>
      </c>
      <c r="G1992" s="22">
        <v>16000</v>
      </c>
      <c r="H1992" s="22" t="s">
        <v>5088</v>
      </c>
      <c r="I1992" s="26">
        <f>+IF(H1992='COSTOS VARIOS'!$C$1,'COSTOS VARIOS'!$C$2*'Precios ML'!V1992,'COSTOS VARIOS'!$B$2*'Precios ML'!V1992)</f>
        <v>373980</v>
      </c>
      <c r="J1992" s="22">
        <v>0</v>
      </c>
      <c r="K1992" s="27">
        <f t="shared" si="310"/>
        <v>10.4125</v>
      </c>
      <c r="L1992" s="27">
        <f t="shared" si="311"/>
        <v>10.4125</v>
      </c>
      <c r="M1992" s="26">
        <f>(INDEX(pesos!A:B,MATCH(L1992,pesos!A:A,1),2))</f>
        <v>16200</v>
      </c>
      <c r="N1992" s="26">
        <f>+R1992*'COSTOS VARIOS'!$O$1</f>
        <v>180500</v>
      </c>
      <c r="O1992" s="26">
        <f>+R1992*'COSTOS VARIOS'!$O$2</f>
        <v>3895.0000000000005</v>
      </c>
      <c r="P1992" s="26">
        <f>+R1992*'COSTOS VARIOS'!$O$3</f>
        <v>14250</v>
      </c>
      <c r="Q1992" s="26">
        <v>1</v>
      </c>
      <c r="R1992" s="26">
        <f t="shared" si="312"/>
        <v>950000</v>
      </c>
      <c r="S1992" s="25">
        <f t="shared" si="313"/>
        <v>1538825</v>
      </c>
      <c r="T1992" s="28">
        <f t="shared" si="314"/>
        <v>0.21514792130359206</v>
      </c>
      <c r="U1992" s="29">
        <f t="shared" si="315"/>
        <v>1869900</v>
      </c>
      <c r="V1992" s="26">
        <f>+INDEX('LISTA DE PRECIOS EKM '!A:K,MATCH('Precios ML'!B1992,'LISTA DE PRECIOS EKM '!A:A,0),8)</f>
        <v>1869900</v>
      </c>
      <c r="W1992" s="26">
        <f t="shared" si="316"/>
        <v>1869900</v>
      </c>
      <c r="X1992" s="26">
        <f t="shared" si="317"/>
        <v>0</v>
      </c>
      <c r="Y1992" s="26"/>
      <c r="Z1992" s="26">
        <f t="shared" si="318"/>
        <v>1869900</v>
      </c>
      <c r="AA1992" s="30">
        <f t="shared" si="319"/>
        <v>0.96831578947368424</v>
      </c>
    </row>
    <row r="1993" spans="1:27">
      <c r="A1993" s="20" t="s">
        <v>6835</v>
      </c>
      <c r="B1993" s="20" t="s">
        <v>2194</v>
      </c>
      <c r="C1993" s="25">
        <v>950000</v>
      </c>
      <c r="D1993" s="22">
        <v>85</v>
      </c>
      <c r="E1993" s="22">
        <v>49</v>
      </c>
      <c r="F1993" s="22">
        <v>40</v>
      </c>
      <c r="G1993" s="22">
        <v>16000</v>
      </c>
      <c r="H1993" s="22" t="s">
        <v>5088</v>
      </c>
      <c r="I1993" s="26">
        <f>+IF(H1993='COSTOS VARIOS'!$C$1,'COSTOS VARIOS'!$C$2*'Precios ML'!V1993,'COSTOS VARIOS'!$B$2*'Precios ML'!V1993)</f>
        <v>373980</v>
      </c>
      <c r="J1993" s="22">
        <v>0</v>
      </c>
      <c r="K1993" s="27">
        <f t="shared" si="310"/>
        <v>10.4125</v>
      </c>
      <c r="L1993" s="27">
        <f t="shared" si="311"/>
        <v>10.4125</v>
      </c>
      <c r="M1993" s="26">
        <f>(INDEX(pesos!A:B,MATCH(L1993,pesos!A:A,1),2))</f>
        <v>16200</v>
      </c>
      <c r="N1993" s="26">
        <f>+R1993*'COSTOS VARIOS'!$O$1</f>
        <v>180500</v>
      </c>
      <c r="O1993" s="26">
        <f>+R1993*'COSTOS VARIOS'!$O$2</f>
        <v>3895.0000000000005</v>
      </c>
      <c r="P1993" s="26">
        <f>+R1993*'COSTOS VARIOS'!$O$3</f>
        <v>14250</v>
      </c>
      <c r="Q1993" s="26">
        <v>1</v>
      </c>
      <c r="R1993" s="26">
        <f t="shared" si="312"/>
        <v>950000</v>
      </c>
      <c r="S1993" s="25">
        <f t="shared" si="313"/>
        <v>1538825</v>
      </c>
      <c r="T1993" s="28">
        <f t="shared" si="314"/>
        <v>0.21514792130359206</v>
      </c>
      <c r="U1993" s="29">
        <f t="shared" si="315"/>
        <v>1869900</v>
      </c>
      <c r="V1993" s="26">
        <f>+INDEX('LISTA DE PRECIOS EKM '!A:K,MATCH('Precios ML'!B1993,'LISTA DE PRECIOS EKM '!A:A,0),8)</f>
        <v>1869900</v>
      </c>
      <c r="W1993" s="26">
        <f t="shared" si="316"/>
        <v>1869900</v>
      </c>
      <c r="X1993" s="26">
        <f t="shared" si="317"/>
        <v>0</v>
      </c>
      <c r="Y1993" s="26"/>
      <c r="Z1993" s="26">
        <f t="shared" si="318"/>
        <v>1869900</v>
      </c>
      <c r="AA1993" s="30">
        <f t="shared" si="319"/>
        <v>0.96831578947368424</v>
      </c>
    </row>
    <row r="1994" spans="1:27">
      <c r="A1994" s="20" t="s">
        <v>6835</v>
      </c>
      <c r="B1994" s="20" t="s">
        <v>2194</v>
      </c>
      <c r="C1994" s="25">
        <v>950000</v>
      </c>
      <c r="D1994" s="22">
        <v>85</v>
      </c>
      <c r="E1994" s="22">
        <v>49</v>
      </c>
      <c r="F1994" s="22">
        <v>40</v>
      </c>
      <c r="G1994" s="22">
        <v>16000</v>
      </c>
      <c r="H1994" s="22" t="s">
        <v>5088</v>
      </c>
      <c r="I1994" s="26">
        <f>+IF(H1994='COSTOS VARIOS'!$C$1,'COSTOS VARIOS'!$C$2*'Precios ML'!V1994,'COSTOS VARIOS'!$B$2*'Precios ML'!V1994)</f>
        <v>373980</v>
      </c>
      <c r="J1994" s="22">
        <v>0</v>
      </c>
      <c r="K1994" s="27">
        <f t="shared" si="310"/>
        <v>10.4125</v>
      </c>
      <c r="L1994" s="27">
        <f t="shared" si="311"/>
        <v>10.4125</v>
      </c>
      <c r="M1994" s="26">
        <f>(INDEX(pesos!A:B,MATCH(L1994,pesos!A:A,1),2))</f>
        <v>16200</v>
      </c>
      <c r="N1994" s="26">
        <f>+R1994*'COSTOS VARIOS'!$O$1</f>
        <v>180500</v>
      </c>
      <c r="O1994" s="26">
        <f>+R1994*'COSTOS VARIOS'!$O$2</f>
        <v>3895.0000000000005</v>
      </c>
      <c r="P1994" s="26">
        <f>+R1994*'COSTOS VARIOS'!$O$3</f>
        <v>14250</v>
      </c>
      <c r="Q1994" s="26">
        <v>1</v>
      </c>
      <c r="R1994" s="26">
        <f t="shared" si="312"/>
        <v>950000</v>
      </c>
      <c r="S1994" s="25">
        <f t="shared" si="313"/>
        <v>1538825</v>
      </c>
      <c r="T1994" s="28">
        <f t="shared" si="314"/>
        <v>0.21514792130359206</v>
      </c>
      <c r="U1994" s="29">
        <f t="shared" si="315"/>
        <v>1869900</v>
      </c>
      <c r="V1994" s="26">
        <f>+INDEX('LISTA DE PRECIOS EKM '!A:K,MATCH('Precios ML'!B1994,'LISTA DE PRECIOS EKM '!A:A,0),8)</f>
        <v>1869900</v>
      </c>
      <c r="W1994" s="26">
        <f t="shared" si="316"/>
        <v>1869900</v>
      </c>
      <c r="X1994" s="26">
        <f t="shared" si="317"/>
        <v>0</v>
      </c>
      <c r="Y1994" s="26"/>
      <c r="Z1994" s="26">
        <f t="shared" si="318"/>
        <v>1869900</v>
      </c>
      <c r="AA1994" s="30">
        <f t="shared" si="319"/>
        <v>0.96831578947368424</v>
      </c>
    </row>
    <row r="1995" spans="1:27">
      <c r="A1995" s="20" t="s">
        <v>6836</v>
      </c>
      <c r="B1995" s="20" t="s">
        <v>2193</v>
      </c>
      <c r="C1995" s="25">
        <v>950000</v>
      </c>
      <c r="D1995" s="22">
        <v>85</v>
      </c>
      <c r="E1995" s="22">
        <v>49</v>
      </c>
      <c r="F1995" s="22">
        <v>40</v>
      </c>
      <c r="G1995" s="22">
        <v>16000</v>
      </c>
      <c r="H1995" s="22" t="s">
        <v>5088</v>
      </c>
      <c r="I1995" s="26">
        <f>+IF(H1995='COSTOS VARIOS'!$C$1,'COSTOS VARIOS'!$C$2*'Precios ML'!V1995,'COSTOS VARIOS'!$B$2*'Precios ML'!V1995)</f>
        <v>373980</v>
      </c>
      <c r="J1995" s="22">
        <v>0</v>
      </c>
      <c r="K1995" s="27">
        <f t="shared" si="310"/>
        <v>10.4125</v>
      </c>
      <c r="L1995" s="27">
        <f t="shared" si="311"/>
        <v>10.4125</v>
      </c>
      <c r="M1995" s="26">
        <f>(INDEX(pesos!A:B,MATCH(L1995,pesos!A:A,1),2))</f>
        <v>16200</v>
      </c>
      <c r="N1995" s="26">
        <f>+R1995*'COSTOS VARIOS'!$O$1</f>
        <v>180500</v>
      </c>
      <c r="O1995" s="26">
        <f>+R1995*'COSTOS VARIOS'!$O$2</f>
        <v>3895.0000000000005</v>
      </c>
      <c r="P1995" s="26">
        <f>+R1995*'COSTOS VARIOS'!$O$3</f>
        <v>14250</v>
      </c>
      <c r="Q1995" s="26">
        <v>1</v>
      </c>
      <c r="R1995" s="26">
        <f t="shared" si="312"/>
        <v>950000</v>
      </c>
      <c r="S1995" s="25">
        <f t="shared" si="313"/>
        <v>1538825</v>
      </c>
      <c r="T1995" s="28">
        <f t="shared" si="314"/>
        <v>0.21514792130359206</v>
      </c>
      <c r="U1995" s="29">
        <f t="shared" si="315"/>
        <v>1869900</v>
      </c>
      <c r="V1995" s="26">
        <f>+INDEX('LISTA DE PRECIOS EKM '!A:K,MATCH('Precios ML'!B1995,'LISTA DE PRECIOS EKM '!A:A,0),8)</f>
        <v>1869900</v>
      </c>
      <c r="W1995" s="26">
        <f t="shared" si="316"/>
        <v>1869900</v>
      </c>
      <c r="X1995" s="26">
        <f t="shared" si="317"/>
        <v>0</v>
      </c>
      <c r="Y1995" s="26"/>
      <c r="Z1995" s="26">
        <f t="shared" si="318"/>
        <v>1869900</v>
      </c>
      <c r="AA1995" s="30">
        <f t="shared" si="319"/>
        <v>0.96831578947368424</v>
      </c>
    </row>
    <row r="1996" spans="1:27">
      <c r="A1996" s="20" t="s">
        <v>6836</v>
      </c>
      <c r="B1996" s="20" t="s">
        <v>2193</v>
      </c>
      <c r="C1996" s="25">
        <v>950000</v>
      </c>
      <c r="D1996" s="22">
        <v>85</v>
      </c>
      <c r="E1996" s="22">
        <v>49</v>
      </c>
      <c r="F1996" s="22">
        <v>40</v>
      </c>
      <c r="G1996" s="22">
        <v>16000</v>
      </c>
      <c r="H1996" s="22" t="s">
        <v>5088</v>
      </c>
      <c r="I1996" s="26">
        <f>+IF(H1996='COSTOS VARIOS'!$C$1,'COSTOS VARIOS'!$C$2*'Precios ML'!V1996,'COSTOS VARIOS'!$B$2*'Precios ML'!V1996)</f>
        <v>373980</v>
      </c>
      <c r="J1996" s="22">
        <v>0</v>
      </c>
      <c r="K1996" s="27">
        <f t="shared" si="310"/>
        <v>10.4125</v>
      </c>
      <c r="L1996" s="27">
        <f t="shared" si="311"/>
        <v>10.4125</v>
      </c>
      <c r="M1996" s="26">
        <f>(INDEX(pesos!A:B,MATCH(L1996,pesos!A:A,1),2))</f>
        <v>16200</v>
      </c>
      <c r="N1996" s="26">
        <f>+R1996*'COSTOS VARIOS'!$O$1</f>
        <v>180500</v>
      </c>
      <c r="O1996" s="26">
        <f>+R1996*'COSTOS VARIOS'!$O$2</f>
        <v>3895.0000000000005</v>
      </c>
      <c r="P1996" s="26">
        <f>+R1996*'COSTOS VARIOS'!$O$3</f>
        <v>14250</v>
      </c>
      <c r="Q1996" s="26">
        <v>1</v>
      </c>
      <c r="R1996" s="26">
        <f t="shared" si="312"/>
        <v>950000</v>
      </c>
      <c r="S1996" s="25">
        <f t="shared" si="313"/>
        <v>1538825</v>
      </c>
      <c r="T1996" s="28">
        <f t="shared" si="314"/>
        <v>0.21514792130359206</v>
      </c>
      <c r="U1996" s="29">
        <f t="shared" si="315"/>
        <v>1869900</v>
      </c>
      <c r="V1996" s="26">
        <f>+INDEX('LISTA DE PRECIOS EKM '!A:K,MATCH('Precios ML'!B1996,'LISTA DE PRECIOS EKM '!A:A,0),8)</f>
        <v>1869900</v>
      </c>
      <c r="W1996" s="26">
        <f t="shared" si="316"/>
        <v>1869900</v>
      </c>
      <c r="X1996" s="26">
        <f t="shared" si="317"/>
        <v>0</v>
      </c>
      <c r="Y1996" s="26"/>
      <c r="Z1996" s="26">
        <f t="shared" si="318"/>
        <v>1869900</v>
      </c>
      <c r="AA1996" s="30">
        <f t="shared" si="319"/>
        <v>0.96831578947368424</v>
      </c>
    </row>
    <row r="1997" spans="1:27">
      <c r="A1997" s="20" t="s">
        <v>6837</v>
      </c>
      <c r="B1997" s="20" t="s">
        <v>2199</v>
      </c>
      <c r="C1997" s="25">
        <v>720595</v>
      </c>
      <c r="D1997" s="22">
        <v>85</v>
      </c>
      <c r="E1997" s="22">
        <v>49</v>
      </c>
      <c r="F1997" s="22">
        <v>40</v>
      </c>
      <c r="G1997" s="22">
        <v>16000</v>
      </c>
      <c r="H1997" s="22" t="s">
        <v>5088</v>
      </c>
      <c r="I1997" s="26">
        <f>+IF(H1997='COSTOS VARIOS'!$C$1,'COSTOS VARIOS'!$C$2*'Precios ML'!V1997,'COSTOS VARIOS'!$B$2*'Precios ML'!V1997)</f>
        <v>327980</v>
      </c>
      <c r="J1997" s="22">
        <v>0</v>
      </c>
      <c r="K1997" s="27">
        <f t="shared" si="310"/>
        <v>10.4125</v>
      </c>
      <c r="L1997" s="27">
        <f t="shared" si="311"/>
        <v>10.4125</v>
      </c>
      <c r="M1997" s="26">
        <f>(INDEX(pesos!A:B,MATCH(L1997,pesos!A:A,1),2))</f>
        <v>16200</v>
      </c>
      <c r="N1997" s="26">
        <f>+R1997*'COSTOS VARIOS'!$O$1</f>
        <v>136913.04999999999</v>
      </c>
      <c r="O1997" s="26">
        <f>+R1997*'COSTOS VARIOS'!$O$2</f>
        <v>2954.4395000000004</v>
      </c>
      <c r="P1997" s="26">
        <f>+R1997*'COSTOS VARIOS'!$O$3</f>
        <v>10808.924999999999</v>
      </c>
      <c r="Q1997" s="26">
        <v>1</v>
      </c>
      <c r="R1997" s="26">
        <f t="shared" si="312"/>
        <v>720595</v>
      </c>
      <c r="S1997" s="25">
        <f t="shared" si="313"/>
        <v>1215451.4145</v>
      </c>
      <c r="T1997" s="28">
        <f t="shared" si="314"/>
        <v>0.34921065575838361</v>
      </c>
      <c r="U1997" s="29">
        <f t="shared" si="315"/>
        <v>1639900</v>
      </c>
      <c r="V1997" s="26">
        <f>+INDEX('LISTA DE PRECIOS EKM '!A:K,MATCH('Precios ML'!B1997,'LISTA DE PRECIOS EKM '!A:A,0),8)</f>
        <v>1639900</v>
      </c>
      <c r="W1997" s="26">
        <f t="shared" si="316"/>
        <v>1639900</v>
      </c>
      <c r="X1997" s="26">
        <f t="shared" si="317"/>
        <v>0</v>
      </c>
      <c r="Y1997" s="26"/>
      <c r="Z1997" s="26">
        <f t="shared" si="318"/>
        <v>1639900</v>
      </c>
      <c r="AA1997" s="30">
        <f t="shared" si="319"/>
        <v>1.2757582275758228</v>
      </c>
    </row>
    <row r="1998" spans="1:27">
      <c r="A1998" s="20" t="s">
        <v>6837</v>
      </c>
      <c r="B1998" s="20" t="s">
        <v>2199</v>
      </c>
      <c r="C1998" s="25">
        <v>720595</v>
      </c>
      <c r="D1998" s="22">
        <v>85</v>
      </c>
      <c r="E1998" s="22">
        <v>49</v>
      </c>
      <c r="F1998" s="22">
        <v>40</v>
      </c>
      <c r="G1998" s="22">
        <v>16000</v>
      </c>
      <c r="H1998" s="22" t="s">
        <v>5088</v>
      </c>
      <c r="I1998" s="26">
        <f>+IF(H1998='COSTOS VARIOS'!$C$1,'COSTOS VARIOS'!$C$2*'Precios ML'!V1998,'COSTOS VARIOS'!$B$2*'Precios ML'!V1998)</f>
        <v>327980</v>
      </c>
      <c r="J1998" s="22">
        <v>0</v>
      </c>
      <c r="K1998" s="27">
        <f t="shared" si="310"/>
        <v>10.4125</v>
      </c>
      <c r="L1998" s="27">
        <f t="shared" si="311"/>
        <v>10.4125</v>
      </c>
      <c r="M1998" s="26">
        <f>(INDEX(pesos!A:B,MATCH(L1998,pesos!A:A,1),2))</f>
        <v>16200</v>
      </c>
      <c r="N1998" s="26">
        <f>+R1998*'COSTOS VARIOS'!$O$1</f>
        <v>136913.04999999999</v>
      </c>
      <c r="O1998" s="26">
        <f>+R1998*'COSTOS VARIOS'!$O$2</f>
        <v>2954.4395000000004</v>
      </c>
      <c r="P1998" s="26">
        <f>+R1998*'COSTOS VARIOS'!$O$3</f>
        <v>10808.924999999999</v>
      </c>
      <c r="Q1998" s="26">
        <v>1</v>
      </c>
      <c r="R1998" s="26">
        <f t="shared" si="312"/>
        <v>720595</v>
      </c>
      <c r="S1998" s="25">
        <f t="shared" si="313"/>
        <v>1215451.4145</v>
      </c>
      <c r="T1998" s="28">
        <f t="shared" si="314"/>
        <v>0.34921065575838361</v>
      </c>
      <c r="U1998" s="29">
        <f t="shared" si="315"/>
        <v>1639900</v>
      </c>
      <c r="V1998" s="26">
        <f>+INDEX('LISTA DE PRECIOS EKM '!A:K,MATCH('Precios ML'!B1998,'LISTA DE PRECIOS EKM '!A:A,0),8)</f>
        <v>1639900</v>
      </c>
      <c r="W1998" s="26">
        <f t="shared" si="316"/>
        <v>1639900</v>
      </c>
      <c r="X1998" s="26">
        <f t="shared" si="317"/>
        <v>0</v>
      </c>
      <c r="Y1998" s="26"/>
      <c r="Z1998" s="26">
        <f t="shared" si="318"/>
        <v>1639900</v>
      </c>
      <c r="AA1998" s="30">
        <f t="shared" si="319"/>
        <v>1.2757582275758228</v>
      </c>
    </row>
    <row r="1999" spans="1:27">
      <c r="A1999" s="20" t="s">
        <v>6838</v>
      </c>
      <c r="B1999" s="20" t="s">
        <v>2179</v>
      </c>
      <c r="C1999" s="25">
        <v>755006</v>
      </c>
      <c r="D1999" s="22">
        <v>85</v>
      </c>
      <c r="E1999" s="22">
        <v>49</v>
      </c>
      <c r="F1999" s="22">
        <v>40</v>
      </c>
      <c r="G1999" s="22">
        <v>16000</v>
      </c>
      <c r="H1999" s="22" t="s">
        <v>5088</v>
      </c>
      <c r="I1999" s="26">
        <f>+IF(H1999='COSTOS VARIOS'!$C$1,'COSTOS VARIOS'!$C$2*'Precios ML'!V1999,'COSTOS VARIOS'!$B$2*'Precios ML'!V1999)</f>
        <v>261980</v>
      </c>
      <c r="J1999" s="22">
        <v>0</v>
      </c>
      <c r="K1999" s="27">
        <f t="shared" si="310"/>
        <v>10.4125</v>
      </c>
      <c r="L1999" s="27">
        <f t="shared" si="311"/>
        <v>10.4125</v>
      </c>
      <c r="M1999" s="26">
        <f>(INDEX(pesos!A:B,MATCH(L1999,pesos!A:A,1),2))</f>
        <v>16200</v>
      </c>
      <c r="N1999" s="26">
        <f>+R1999*'COSTOS VARIOS'!$O$1</f>
        <v>143451.14000000001</v>
      </c>
      <c r="O1999" s="26">
        <f>+R1999*'COSTOS VARIOS'!$O$2</f>
        <v>3095.5246000000002</v>
      </c>
      <c r="P1999" s="26">
        <f>+R1999*'COSTOS VARIOS'!$O$3</f>
        <v>11325.09</v>
      </c>
      <c r="Q1999" s="26">
        <v>1</v>
      </c>
      <c r="R1999" s="26">
        <f t="shared" si="312"/>
        <v>755006</v>
      </c>
      <c r="S1999" s="25">
        <f t="shared" si="313"/>
        <v>1191057.7546000001</v>
      </c>
      <c r="T1999" s="28">
        <f t="shared" si="314"/>
        <v>9.9778742836791556E-2</v>
      </c>
      <c r="U1999" s="29">
        <f t="shared" si="315"/>
        <v>1309900</v>
      </c>
      <c r="V1999" s="26">
        <f>+INDEX('LISTA DE PRECIOS EKM '!A:K,MATCH('Precios ML'!B1999,'LISTA DE PRECIOS EKM '!A:A,0),8)</f>
        <v>1309900</v>
      </c>
      <c r="W1999" s="26">
        <f t="shared" si="316"/>
        <v>1309900</v>
      </c>
      <c r="X1999" s="26">
        <f t="shared" si="317"/>
        <v>0</v>
      </c>
      <c r="Y1999" s="26"/>
      <c r="Z1999" s="26">
        <f t="shared" si="318"/>
        <v>1309900</v>
      </c>
      <c r="AA1999" s="30">
        <f t="shared" si="319"/>
        <v>0.73495309971046585</v>
      </c>
    </row>
    <row r="2000" spans="1:27">
      <c r="A2000" s="20" t="s">
        <v>6838</v>
      </c>
      <c r="B2000" s="20" t="s">
        <v>2179</v>
      </c>
      <c r="C2000" s="25">
        <v>755006</v>
      </c>
      <c r="D2000" s="22">
        <v>85</v>
      </c>
      <c r="E2000" s="22">
        <v>49</v>
      </c>
      <c r="F2000" s="22">
        <v>40</v>
      </c>
      <c r="G2000" s="22">
        <v>16000</v>
      </c>
      <c r="H2000" s="22" t="s">
        <v>5088</v>
      </c>
      <c r="I2000" s="26">
        <f>+IF(H2000='COSTOS VARIOS'!$C$1,'COSTOS VARIOS'!$C$2*'Precios ML'!V2000,'COSTOS VARIOS'!$B$2*'Precios ML'!V2000)</f>
        <v>261980</v>
      </c>
      <c r="J2000" s="22">
        <v>0</v>
      </c>
      <c r="K2000" s="27">
        <f t="shared" si="310"/>
        <v>10.4125</v>
      </c>
      <c r="L2000" s="27">
        <f t="shared" si="311"/>
        <v>10.4125</v>
      </c>
      <c r="M2000" s="26">
        <f>(INDEX(pesos!A:B,MATCH(L2000,pesos!A:A,1),2))</f>
        <v>16200</v>
      </c>
      <c r="N2000" s="26">
        <f>+R2000*'COSTOS VARIOS'!$O$1</f>
        <v>143451.14000000001</v>
      </c>
      <c r="O2000" s="26">
        <f>+R2000*'COSTOS VARIOS'!$O$2</f>
        <v>3095.5246000000002</v>
      </c>
      <c r="P2000" s="26">
        <f>+R2000*'COSTOS VARIOS'!$O$3</f>
        <v>11325.09</v>
      </c>
      <c r="Q2000" s="26">
        <v>1</v>
      </c>
      <c r="R2000" s="26">
        <f t="shared" si="312"/>
        <v>755006</v>
      </c>
      <c r="S2000" s="25">
        <f t="shared" si="313"/>
        <v>1191057.7546000001</v>
      </c>
      <c r="T2000" s="28">
        <f t="shared" si="314"/>
        <v>9.9778742836791556E-2</v>
      </c>
      <c r="U2000" s="29">
        <f t="shared" si="315"/>
        <v>1309900</v>
      </c>
      <c r="V2000" s="26">
        <f>+INDEX('LISTA DE PRECIOS EKM '!A:K,MATCH('Precios ML'!B2000,'LISTA DE PRECIOS EKM '!A:A,0),8)</f>
        <v>1309900</v>
      </c>
      <c r="W2000" s="26">
        <f t="shared" si="316"/>
        <v>1309900</v>
      </c>
      <c r="X2000" s="26">
        <f t="shared" si="317"/>
        <v>0</v>
      </c>
      <c r="Y2000" s="26"/>
      <c r="Z2000" s="26">
        <f t="shared" si="318"/>
        <v>1309900</v>
      </c>
      <c r="AA2000" s="30">
        <f t="shared" si="319"/>
        <v>0.73495309971046585</v>
      </c>
    </row>
    <row r="2001" spans="1:27">
      <c r="A2001" s="20" t="s">
        <v>6839</v>
      </c>
      <c r="B2001" s="20" t="s">
        <v>2191</v>
      </c>
      <c r="C2001" s="25">
        <v>1033456</v>
      </c>
      <c r="D2001" s="22">
        <v>85</v>
      </c>
      <c r="E2001" s="22">
        <v>49</v>
      </c>
      <c r="F2001" s="22">
        <v>40</v>
      </c>
      <c r="G2001" s="22">
        <v>16000</v>
      </c>
      <c r="H2001" s="22" t="s">
        <v>5088</v>
      </c>
      <c r="I2001" s="26">
        <f>+IF(H2001='COSTOS VARIOS'!$C$1,'COSTOS VARIOS'!$C$2*'Precios ML'!V2001,'COSTOS VARIOS'!$B$2*'Precios ML'!V2001)</f>
        <v>523980</v>
      </c>
      <c r="J2001" s="22">
        <v>0</v>
      </c>
      <c r="K2001" s="27">
        <f t="shared" si="310"/>
        <v>10.4125</v>
      </c>
      <c r="L2001" s="27">
        <f t="shared" si="311"/>
        <v>10.4125</v>
      </c>
      <c r="M2001" s="26">
        <f>(INDEX(pesos!A:B,MATCH(L2001,pesos!A:A,1),2))</f>
        <v>16200</v>
      </c>
      <c r="N2001" s="26">
        <f>+R2001*'COSTOS VARIOS'!$O$1</f>
        <v>196356.64</v>
      </c>
      <c r="O2001" s="26">
        <f>+R2001*'COSTOS VARIOS'!$O$2</f>
        <v>4237.1696000000002</v>
      </c>
      <c r="P2001" s="26">
        <f>+R2001*'COSTOS VARIOS'!$O$3</f>
        <v>15501.84</v>
      </c>
      <c r="Q2001" s="26">
        <v>1</v>
      </c>
      <c r="R2001" s="26">
        <f t="shared" si="312"/>
        <v>1033456</v>
      </c>
      <c r="S2001" s="25">
        <f t="shared" si="313"/>
        <v>1789731.6496000001</v>
      </c>
      <c r="T2001" s="28">
        <f t="shared" si="314"/>
        <v>0.46385074018528982</v>
      </c>
      <c r="U2001" s="29">
        <f t="shared" si="315"/>
        <v>2619900</v>
      </c>
      <c r="V2001" s="26">
        <f>+INDEX('LISTA DE PRECIOS EKM '!A:K,MATCH('Precios ML'!B2001,'LISTA DE PRECIOS EKM '!A:A,0),8)</f>
        <v>2619900</v>
      </c>
      <c r="W2001" s="26">
        <f t="shared" si="316"/>
        <v>2619900</v>
      </c>
      <c r="X2001" s="26">
        <f t="shared" si="317"/>
        <v>0</v>
      </c>
      <c r="Y2001" s="26"/>
      <c r="Z2001" s="26">
        <f t="shared" si="318"/>
        <v>2619900</v>
      </c>
      <c r="AA2001" s="30">
        <f t="shared" si="319"/>
        <v>1.535086157514205</v>
      </c>
    </row>
    <row r="2002" spans="1:27">
      <c r="A2002" s="20" t="s">
        <v>6839</v>
      </c>
      <c r="B2002" s="20" t="s">
        <v>2191</v>
      </c>
      <c r="C2002" s="25">
        <v>1033456</v>
      </c>
      <c r="D2002" s="22">
        <v>85</v>
      </c>
      <c r="E2002" s="22">
        <v>49</v>
      </c>
      <c r="F2002" s="22">
        <v>40</v>
      </c>
      <c r="G2002" s="22">
        <v>16000</v>
      </c>
      <c r="H2002" s="22" t="s">
        <v>5088</v>
      </c>
      <c r="I2002" s="26">
        <f>+IF(H2002='COSTOS VARIOS'!$C$1,'COSTOS VARIOS'!$C$2*'Precios ML'!V2002,'COSTOS VARIOS'!$B$2*'Precios ML'!V2002)</f>
        <v>523980</v>
      </c>
      <c r="J2002" s="22">
        <v>0</v>
      </c>
      <c r="K2002" s="27">
        <f t="shared" si="310"/>
        <v>10.4125</v>
      </c>
      <c r="L2002" s="27">
        <f t="shared" si="311"/>
        <v>10.4125</v>
      </c>
      <c r="M2002" s="26">
        <f>(INDEX(pesos!A:B,MATCH(L2002,pesos!A:A,1),2))</f>
        <v>16200</v>
      </c>
      <c r="N2002" s="26">
        <f>+R2002*'COSTOS VARIOS'!$O$1</f>
        <v>196356.64</v>
      </c>
      <c r="O2002" s="26">
        <f>+R2002*'COSTOS VARIOS'!$O$2</f>
        <v>4237.1696000000002</v>
      </c>
      <c r="P2002" s="26">
        <f>+R2002*'COSTOS VARIOS'!$O$3</f>
        <v>15501.84</v>
      </c>
      <c r="Q2002" s="26">
        <v>1</v>
      </c>
      <c r="R2002" s="26">
        <f t="shared" si="312"/>
        <v>1033456</v>
      </c>
      <c r="S2002" s="25">
        <f t="shared" si="313"/>
        <v>1789731.6496000001</v>
      </c>
      <c r="T2002" s="28">
        <f t="shared" si="314"/>
        <v>0.46385074018528982</v>
      </c>
      <c r="U2002" s="29">
        <f t="shared" si="315"/>
        <v>2619900</v>
      </c>
      <c r="V2002" s="26">
        <f>+INDEX('LISTA DE PRECIOS EKM '!A:K,MATCH('Precios ML'!B2002,'LISTA DE PRECIOS EKM '!A:A,0),8)</f>
        <v>2619900</v>
      </c>
      <c r="W2002" s="26">
        <f t="shared" si="316"/>
        <v>2619900</v>
      </c>
      <c r="X2002" s="26">
        <f t="shared" si="317"/>
        <v>0</v>
      </c>
      <c r="Y2002" s="26"/>
      <c r="Z2002" s="26">
        <f t="shared" si="318"/>
        <v>2619900</v>
      </c>
      <c r="AA2002" s="30">
        <f t="shared" si="319"/>
        <v>1.535086157514205</v>
      </c>
    </row>
    <row r="2003" spans="1:27">
      <c r="A2003" s="20" t="s">
        <v>6840</v>
      </c>
      <c r="B2003" s="20" t="s">
        <v>2190</v>
      </c>
      <c r="C2003" s="25">
        <v>1033456</v>
      </c>
      <c r="D2003" s="22">
        <v>85</v>
      </c>
      <c r="E2003" s="22">
        <v>49</v>
      </c>
      <c r="F2003" s="22">
        <v>40</v>
      </c>
      <c r="G2003" s="22">
        <v>16000</v>
      </c>
      <c r="H2003" s="22" t="s">
        <v>5088</v>
      </c>
      <c r="I2003" s="26">
        <f>+IF(H2003='COSTOS VARIOS'!$C$1,'COSTOS VARIOS'!$C$2*'Precios ML'!V2003,'COSTOS VARIOS'!$B$2*'Precios ML'!V2003)</f>
        <v>523980</v>
      </c>
      <c r="J2003" s="22">
        <v>0</v>
      </c>
      <c r="K2003" s="27">
        <f t="shared" si="310"/>
        <v>10.4125</v>
      </c>
      <c r="L2003" s="27">
        <f t="shared" si="311"/>
        <v>10.4125</v>
      </c>
      <c r="M2003" s="26">
        <f>(INDEX(pesos!A:B,MATCH(L2003,pesos!A:A,1),2))</f>
        <v>16200</v>
      </c>
      <c r="N2003" s="26">
        <f>+R2003*'COSTOS VARIOS'!$O$1</f>
        <v>196356.64</v>
      </c>
      <c r="O2003" s="26">
        <f>+R2003*'COSTOS VARIOS'!$O$2</f>
        <v>4237.1696000000002</v>
      </c>
      <c r="P2003" s="26">
        <f>+R2003*'COSTOS VARIOS'!$O$3</f>
        <v>15501.84</v>
      </c>
      <c r="Q2003" s="26">
        <v>1</v>
      </c>
      <c r="R2003" s="26">
        <f t="shared" si="312"/>
        <v>1033456</v>
      </c>
      <c r="S2003" s="25">
        <f t="shared" si="313"/>
        <v>1789731.6496000001</v>
      </c>
      <c r="T2003" s="28">
        <f t="shared" si="314"/>
        <v>0.46385074018528982</v>
      </c>
      <c r="U2003" s="29">
        <f t="shared" si="315"/>
        <v>2619900</v>
      </c>
      <c r="V2003" s="26">
        <f>+INDEX('LISTA DE PRECIOS EKM '!A:K,MATCH('Precios ML'!B2003,'LISTA DE PRECIOS EKM '!A:A,0),8)</f>
        <v>2619900</v>
      </c>
      <c r="W2003" s="26">
        <f t="shared" si="316"/>
        <v>2619900</v>
      </c>
      <c r="X2003" s="26">
        <f t="shared" si="317"/>
        <v>0</v>
      </c>
      <c r="Y2003" s="26"/>
      <c r="Z2003" s="26">
        <f t="shared" si="318"/>
        <v>2619900</v>
      </c>
      <c r="AA2003" s="30">
        <f t="shared" si="319"/>
        <v>1.535086157514205</v>
      </c>
    </row>
    <row r="2004" spans="1:27">
      <c r="A2004" s="20" t="s">
        <v>6840</v>
      </c>
      <c r="B2004" s="20" t="s">
        <v>2190</v>
      </c>
      <c r="C2004" s="25">
        <v>1033456</v>
      </c>
      <c r="D2004" s="22">
        <v>85</v>
      </c>
      <c r="E2004" s="22">
        <v>49</v>
      </c>
      <c r="F2004" s="22">
        <v>40</v>
      </c>
      <c r="G2004" s="22">
        <v>16000</v>
      </c>
      <c r="H2004" s="22" t="s">
        <v>5088</v>
      </c>
      <c r="I2004" s="26">
        <f>+IF(H2004='COSTOS VARIOS'!$C$1,'COSTOS VARIOS'!$C$2*'Precios ML'!V2004,'COSTOS VARIOS'!$B$2*'Precios ML'!V2004)</f>
        <v>523980</v>
      </c>
      <c r="J2004" s="22">
        <v>0</v>
      </c>
      <c r="K2004" s="27">
        <f t="shared" si="310"/>
        <v>10.4125</v>
      </c>
      <c r="L2004" s="27">
        <f t="shared" si="311"/>
        <v>10.4125</v>
      </c>
      <c r="M2004" s="26">
        <f>(INDEX(pesos!A:B,MATCH(L2004,pesos!A:A,1),2))</f>
        <v>16200</v>
      </c>
      <c r="N2004" s="26">
        <f>+R2004*'COSTOS VARIOS'!$O$1</f>
        <v>196356.64</v>
      </c>
      <c r="O2004" s="26">
        <f>+R2004*'COSTOS VARIOS'!$O$2</f>
        <v>4237.1696000000002</v>
      </c>
      <c r="P2004" s="26">
        <f>+R2004*'COSTOS VARIOS'!$O$3</f>
        <v>15501.84</v>
      </c>
      <c r="Q2004" s="26">
        <v>1</v>
      </c>
      <c r="R2004" s="26">
        <f t="shared" si="312"/>
        <v>1033456</v>
      </c>
      <c r="S2004" s="25">
        <f t="shared" si="313"/>
        <v>1789731.6496000001</v>
      </c>
      <c r="T2004" s="28">
        <f t="shared" si="314"/>
        <v>0.46385074018528982</v>
      </c>
      <c r="U2004" s="29">
        <f t="shared" si="315"/>
        <v>2619900</v>
      </c>
      <c r="V2004" s="26">
        <f>+INDEX('LISTA DE PRECIOS EKM '!A:K,MATCH('Precios ML'!B2004,'LISTA DE PRECIOS EKM '!A:A,0),8)</f>
        <v>2619900</v>
      </c>
      <c r="W2004" s="26">
        <f t="shared" si="316"/>
        <v>2619900</v>
      </c>
      <c r="X2004" s="26">
        <f t="shared" si="317"/>
        <v>0</v>
      </c>
      <c r="Y2004" s="26"/>
      <c r="Z2004" s="26">
        <f t="shared" si="318"/>
        <v>2619900</v>
      </c>
      <c r="AA2004" s="30">
        <f t="shared" si="319"/>
        <v>1.535086157514205</v>
      </c>
    </row>
    <row r="2005" spans="1:27">
      <c r="A2005" s="20" t="s">
        <v>6841</v>
      </c>
      <c r="B2005" s="20" t="s">
        <v>2189</v>
      </c>
      <c r="C2005" s="25">
        <v>1033456</v>
      </c>
      <c r="D2005" s="22">
        <v>85</v>
      </c>
      <c r="E2005" s="22">
        <v>49</v>
      </c>
      <c r="F2005" s="22">
        <v>40</v>
      </c>
      <c r="G2005" s="22">
        <v>16000</v>
      </c>
      <c r="H2005" s="22" t="s">
        <v>5088</v>
      </c>
      <c r="I2005" s="26">
        <f>+IF(H2005='COSTOS VARIOS'!$C$1,'COSTOS VARIOS'!$C$2*'Precios ML'!V2005,'COSTOS VARIOS'!$B$2*'Precios ML'!V2005)</f>
        <v>523980</v>
      </c>
      <c r="J2005" s="22">
        <v>0</v>
      </c>
      <c r="K2005" s="27">
        <f t="shared" si="310"/>
        <v>10.4125</v>
      </c>
      <c r="L2005" s="27">
        <f t="shared" si="311"/>
        <v>10.4125</v>
      </c>
      <c r="M2005" s="26">
        <f>(INDEX(pesos!A:B,MATCH(L2005,pesos!A:A,1),2))</f>
        <v>16200</v>
      </c>
      <c r="N2005" s="26">
        <f>+R2005*'COSTOS VARIOS'!$O$1</f>
        <v>196356.64</v>
      </c>
      <c r="O2005" s="26">
        <f>+R2005*'COSTOS VARIOS'!$O$2</f>
        <v>4237.1696000000002</v>
      </c>
      <c r="P2005" s="26">
        <f>+R2005*'COSTOS VARIOS'!$O$3</f>
        <v>15501.84</v>
      </c>
      <c r="Q2005" s="26">
        <v>1</v>
      </c>
      <c r="R2005" s="26">
        <f t="shared" si="312"/>
        <v>1033456</v>
      </c>
      <c r="S2005" s="25">
        <f t="shared" si="313"/>
        <v>1789731.6496000001</v>
      </c>
      <c r="T2005" s="28">
        <f t="shared" si="314"/>
        <v>0.46385074018528982</v>
      </c>
      <c r="U2005" s="29">
        <f t="shared" si="315"/>
        <v>2619900</v>
      </c>
      <c r="V2005" s="26">
        <f>+INDEX('LISTA DE PRECIOS EKM '!A:K,MATCH('Precios ML'!B2005,'LISTA DE PRECIOS EKM '!A:A,0),8)</f>
        <v>2619900</v>
      </c>
      <c r="W2005" s="26">
        <f t="shared" si="316"/>
        <v>2619900</v>
      </c>
      <c r="X2005" s="26">
        <f t="shared" si="317"/>
        <v>0</v>
      </c>
      <c r="Y2005" s="26"/>
      <c r="Z2005" s="26">
        <f t="shared" si="318"/>
        <v>2619900</v>
      </c>
      <c r="AA2005" s="30">
        <f t="shared" si="319"/>
        <v>1.535086157514205</v>
      </c>
    </row>
    <row r="2006" spans="1:27">
      <c r="A2006" s="20" t="s">
        <v>6841</v>
      </c>
      <c r="B2006" s="20" t="s">
        <v>2189</v>
      </c>
      <c r="C2006" s="25">
        <v>1033456</v>
      </c>
      <c r="D2006" s="22">
        <v>85</v>
      </c>
      <c r="E2006" s="22">
        <v>49</v>
      </c>
      <c r="F2006" s="22">
        <v>40</v>
      </c>
      <c r="G2006" s="22">
        <v>16000</v>
      </c>
      <c r="H2006" s="22" t="s">
        <v>5088</v>
      </c>
      <c r="I2006" s="26">
        <f>+IF(H2006='COSTOS VARIOS'!$C$1,'COSTOS VARIOS'!$C$2*'Precios ML'!V2006,'COSTOS VARIOS'!$B$2*'Precios ML'!V2006)</f>
        <v>523980</v>
      </c>
      <c r="J2006" s="22">
        <v>0</v>
      </c>
      <c r="K2006" s="27">
        <f t="shared" si="310"/>
        <v>10.4125</v>
      </c>
      <c r="L2006" s="27">
        <f t="shared" si="311"/>
        <v>10.4125</v>
      </c>
      <c r="M2006" s="26">
        <f>(INDEX(pesos!A:B,MATCH(L2006,pesos!A:A,1),2))</f>
        <v>16200</v>
      </c>
      <c r="N2006" s="26">
        <f>+R2006*'COSTOS VARIOS'!$O$1</f>
        <v>196356.64</v>
      </c>
      <c r="O2006" s="26">
        <f>+R2006*'COSTOS VARIOS'!$O$2</f>
        <v>4237.1696000000002</v>
      </c>
      <c r="P2006" s="26">
        <f>+R2006*'COSTOS VARIOS'!$O$3</f>
        <v>15501.84</v>
      </c>
      <c r="Q2006" s="26">
        <v>1</v>
      </c>
      <c r="R2006" s="26">
        <f t="shared" si="312"/>
        <v>1033456</v>
      </c>
      <c r="S2006" s="25">
        <f t="shared" si="313"/>
        <v>1789731.6496000001</v>
      </c>
      <c r="T2006" s="28">
        <f t="shared" si="314"/>
        <v>0.46385074018528982</v>
      </c>
      <c r="U2006" s="29">
        <f t="shared" si="315"/>
        <v>2619900</v>
      </c>
      <c r="V2006" s="26">
        <f>+INDEX('LISTA DE PRECIOS EKM '!A:K,MATCH('Precios ML'!B2006,'LISTA DE PRECIOS EKM '!A:A,0),8)</f>
        <v>2619900</v>
      </c>
      <c r="W2006" s="26">
        <f t="shared" si="316"/>
        <v>2619900</v>
      </c>
      <c r="X2006" s="26">
        <f t="shared" si="317"/>
        <v>0</v>
      </c>
      <c r="Y2006" s="26"/>
      <c r="Z2006" s="26">
        <f t="shared" si="318"/>
        <v>2619900</v>
      </c>
      <c r="AA2006" s="30">
        <f t="shared" si="319"/>
        <v>1.535086157514205</v>
      </c>
    </row>
    <row r="2007" spans="1:27">
      <c r="A2007" s="20" t="s">
        <v>6842</v>
      </c>
      <c r="B2007" s="20" t="s">
        <v>2185</v>
      </c>
      <c r="C2007" s="25">
        <v>1033456</v>
      </c>
      <c r="D2007" s="22">
        <v>85</v>
      </c>
      <c r="E2007" s="22">
        <v>49</v>
      </c>
      <c r="F2007" s="22">
        <v>40</v>
      </c>
      <c r="G2007" s="22">
        <v>16000</v>
      </c>
      <c r="H2007" s="22" t="s">
        <v>5088</v>
      </c>
      <c r="I2007" s="26">
        <f>+IF(H2007='COSTOS VARIOS'!$C$1,'COSTOS VARIOS'!$C$2*'Precios ML'!V2007,'COSTOS VARIOS'!$B$2*'Precios ML'!V2007)</f>
        <v>523980</v>
      </c>
      <c r="J2007" s="22">
        <v>0</v>
      </c>
      <c r="K2007" s="27">
        <f t="shared" si="310"/>
        <v>10.4125</v>
      </c>
      <c r="L2007" s="27">
        <f t="shared" si="311"/>
        <v>10.4125</v>
      </c>
      <c r="M2007" s="26">
        <f>(INDEX(pesos!A:B,MATCH(L2007,pesos!A:A,1),2))</f>
        <v>16200</v>
      </c>
      <c r="N2007" s="26">
        <f>+R2007*'COSTOS VARIOS'!$O$1</f>
        <v>196356.64</v>
      </c>
      <c r="O2007" s="26">
        <f>+R2007*'COSTOS VARIOS'!$O$2</f>
        <v>4237.1696000000002</v>
      </c>
      <c r="P2007" s="26">
        <f>+R2007*'COSTOS VARIOS'!$O$3</f>
        <v>15501.84</v>
      </c>
      <c r="Q2007" s="26">
        <v>1</v>
      </c>
      <c r="R2007" s="26">
        <f t="shared" si="312"/>
        <v>1033456</v>
      </c>
      <c r="S2007" s="25">
        <f t="shared" si="313"/>
        <v>1789731.6496000001</v>
      </c>
      <c r="T2007" s="28">
        <f t="shared" si="314"/>
        <v>0.46385074018528982</v>
      </c>
      <c r="U2007" s="29">
        <f t="shared" si="315"/>
        <v>2619900</v>
      </c>
      <c r="V2007" s="26">
        <f>+INDEX('LISTA DE PRECIOS EKM '!A:K,MATCH('Precios ML'!B2007,'LISTA DE PRECIOS EKM '!A:A,0),8)</f>
        <v>2619900</v>
      </c>
      <c r="W2007" s="26">
        <f t="shared" si="316"/>
        <v>2619900</v>
      </c>
      <c r="X2007" s="26">
        <f t="shared" si="317"/>
        <v>0</v>
      </c>
      <c r="Y2007" s="26"/>
      <c r="Z2007" s="26">
        <f t="shared" si="318"/>
        <v>2619900</v>
      </c>
      <c r="AA2007" s="30">
        <f t="shared" si="319"/>
        <v>1.535086157514205</v>
      </c>
    </row>
    <row r="2008" spans="1:27">
      <c r="A2008" s="20" t="s">
        <v>6842</v>
      </c>
      <c r="B2008" s="20" t="s">
        <v>2185</v>
      </c>
      <c r="C2008" s="25">
        <v>1033456</v>
      </c>
      <c r="D2008" s="22">
        <v>85</v>
      </c>
      <c r="E2008" s="22">
        <v>49</v>
      </c>
      <c r="F2008" s="22">
        <v>40</v>
      </c>
      <c r="G2008" s="22">
        <v>16000</v>
      </c>
      <c r="H2008" s="22" t="s">
        <v>5088</v>
      </c>
      <c r="I2008" s="26">
        <f>+IF(H2008='COSTOS VARIOS'!$C$1,'COSTOS VARIOS'!$C$2*'Precios ML'!V2008,'COSTOS VARIOS'!$B$2*'Precios ML'!V2008)</f>
        <v>523980</v>
      </c>
      <c r="J2008" s="22">
        <v>0</v>
      </c>
      <c r="K2008" s="27">
        <f t="shared" si="310"/>
        <v>10.4125</v>
      </c>
      <c r="L2008" s="27">
        <f t="shared" si="311"/>
        <v>10.4125</v>
      </c>
      <c r="M2008" s="26">
        <f>(INDEX(pesos!A:B,MATCH(L2008,pesos!A:A,1),2))</f>
        <v>16200</v>
      </c>
      <c r="N2008" s="26">
        <f>+R2008*'COSTOS VARIOS'!$O$1</f>
        <v>196356.64</v>
      </c>
      <c r="O2008" s="26">
        <f>+R2008*'COSTOS VARIOS'!$O$2</f>
        <v>4237.1696000000002</v>
      </c>
      <c r="P2008" s="26">
        <f>+R2008*'COSTOS VARIOS'!$O$3</f>
        <v>15501.84</v>
      </c>
      <c r="Q2008" s="26">
        <v>1</v>
      </c>
      <c r="R2008" s="26">
        <f t="shared" si="312"/>
        <v>1033456</v>
      </c>
      <c r="S2008" s="25">
        <f t="shared" si="313"/>
        <v>1789731.6496000001</v>
      </c>
      <c r="T2008" s="28">
        <f t="shared" si="314"/>
        <v>0.46385074018528982</v>
      </c>
      <c r="U2008" s="29">
        <f t="shared" si="315"/>
        <v>2619900</v>
      </c>
      <c r="V2008" s="26">
        <f>+INDEX('LISTA DE PRECIOS EKM '!A:K,MATCH('Precios ML'!B2008,'LISTA DE PRECIOS EKM '!A:A,0),8)</f>
        <v>2619900</v>
      </c>
      <c r="W2008" s="26">
        <f t="shared" si="316"/>
        <v>2619900</v>
      </c>
      <c r="X2008" s="26">
        <f t="shared" si="317"/>
        <v>0</v>
      </c>
      <c r="Y2008" s="26"/>
      <c r="Z2008" s="26">
        <f t="shared" si="318"/>
        <v>2619900</v>
      </c>
      <c r="AA2008" s="30">
        <f t="shared" si="319"/>
        <v>1.535086157514205</v>
      </c>
    </row>
    <row r="2009" spans="1:27">
      <c r="A2009" s="20" t="s">
        <v>6843</v>
      </c>
      <c r="B2009" s="20" t="s">
        <v>2188</v>
      </c>
      <c r="C2009" s="25">
        <v>1033456</v>
      </c>
      <c r="D2009" s="22">
        <v>85</v>
      </c>
      <c r="E2009" s="22">
        <v>49</v>
      </c>
      <c r="F2009" s="22">
        <v>40</v>
      </c>
      <c r="G2009" s="22">
        <v>16000</v>
      </c>
      <c r="H2009" s="22" t="s">
        <v>5088</v>
      </c>
      <c r="I2009" s="26">
        <f>+IF(H2009='COSTOS VARIOS'!$C$1,'COSTOS VARIOS'!$C$2*'Precios ML'!V2009,'COSTOS VARIOS'!$B$2*'Precios ML'!V2009)</f>
        <v>523980</v>
      </c>
      <c r="J2009" s="22">
        <v>0</v>
      </c>
      <c r="K2009" s="27">
        <f t="shared" si="310"/>
        <v>10.4125</v>
      </c>
      <c r="L2009" s="27">
        <f t="shared" si="311"/>
        <v>10.4125</v>
      </c>
      <c r="M2009" s="26">
        <f>(INDEX(pesos!A:B,MATCH(L2009,pesos!A:A,1),2))</f>
        <v>16200</v>
      </c>
      <c r="N2009" s="26">
        <f>+R2009*'COSTOS VARIOS'!$O$1</f>
        <v>196356.64</v>
      </c>
      <c r="O2009" s="26">
        <f>+R2009*'COSTOS VARIOS'!$O$2</f>
        <v>4237.1696000000002</v>
      </c>
      <c r="P2009" s="26">
        <f>+R2009*'COSTOS VARIOS'!$O$3</f>
        <v>15501.84</v>
      </c>
      <c r="Q2009" s="26">
        <v>1</v>
      </c>
      <c r="R2009" s="26">
        <f t="shared" si="312"/>
        <v>1033456</v>
      </c>
      <c r="S2009" s="25">
        <f t="shared" si="313"/>
        <v>1789731.6496000001</v>
      </c>
      <c r="T2009" s="28">
        <f t="shared" si="314"/>
        <v>0.46385074018528982</v>
      </c>
      <c r="U2009" s="29">
        <f t="shared" si="315"/>
        <v>2619900</v>
      </c>
      <c r="V2009" s="26">
        <f>+INDEX('LISTA DE PRECIOS EKM '!A:K,MATCH('Precios ML'!B2009,'LISTA DE PRECIOS EKM '!A:A,0),8)</f>
        <v>2619900</v>
      </c>
      <c r="W2009" s="26">
        <f t="shared" si="316"/>
        <v>2619900</v>
      </c>
      <c r="X2009" s="26">
        <f t="shared" si="317"/>
        <v>0</v>
      </c>
      <c r="Y2009" s="26"/>
      <c r="Z2009" s="26">
        <f t="shared" si="318"/>
        <v>2619900</v>
      </c>
      <c r="AA2009" s="30">
        <f t="shared" si="319"/>
        <v>1.535086157514205</v>
      </c>
    </row>
    <row r="2010" spans="1:27">
      <c r="A2010" s="20" t="s">
        <v>6843</v>
      </c>
      <c r="B2010" s="20" t="s">
        <v>2188</v>
      </c>
      <c r="C2010" s="25">
        <v>1033456</v>
      </c>
      <c r="D2010" s="22">
        <v>85</v>
      </c>
      <c r="E2010" s="22">
        <v>49</v>
      </c>
      <c r="F2010" s="22">
        <v>40</v>
      </c>
      <c r="G2010" s="22">
        <v>16000</v>
      </c>
      <c r="H2010" s="22" t="s">
        <v>5088</v>
      </c>
      <c r="I2010" s="26">
        <f>+IF(H2010='COSTOS VARIOS'!$C$1,'COSTOS VARIOS'!$C$2*'Precios ML'!V2010,'COSTOS VARIOS'!$B$2*'Precios ML'!V2010)</f>
        <v>523980</v>
      </c>
      <c r="J2010" s="22">
        <v>0</v>
      </c>
      <c r="K2010" s="27">
        <f t="shared" si="310"/>
        <v>10.4125</v>
      </c>
      <c r="L2010" s="27">
        <f t="shared" si="311"/>
        <v>10.4125</v>
      </c>
      <c r="M2010" s="26">
        <f>(INDEX(pesos!A:B,MATCH(L2010,pesos!A:A,1),2))</f>
        <v>16200</v>
      </c>
      <c r="N2010" s="26">
        <f>+R2010*'COSTOS VARIOS'!$O$1</f>
        <v>196356.64</v>
      </c>
      <c r="O2010" s="26">
        <f>+R2010*'COSTOS VARIOS'!$O$2</f>
        <v>4237.1696000000002</v>
      </c>
      <c r="P2010" s="26">
        <f>+R2010*'COSTOS VARIOS'!$O$3</f>
        <v>15501.84</v>
      </c>
      <c r="Q2010" s="26">
        <v>1</v>
      </c>
      <c r="R2010" s="26">
        <f t="shared" si="312"/>
        <v>1033456</v>
      </c>
      <c r="S2010" s="25">
        <f t="shared" si="313"/>
        <v>1789731.6496000001</v>
      </c>
      <c r="T2010" s="28">
        <f t="shared" si="314"/>
        <v>0.46385074018528982</v>
      </c>
      <c r="U2010" s="29">
        <f t="shared" si="315"/>
        <v>2619900</v>
      </c>
      <c r="V2010" s="26">
        <f>+INDEX('LISTA DE PRECIOS EKM '!A:K,MATCH('Precios ML'!B2010,'LISTA DE PRECIOS EKM '!A:A,0),8)</f>
        <v>2619900</v>
      </c>
      <c r="W2010" s="26">
        <f t="shared" si="316"/>
        <v>2619900</v>
      </c>
      <c r="X2010" s="26">
        <f t="shared" si="317"/>
        <v>0</v>
      </c>
      <c r="Y2010" s="26"/>
      <c r="Z2010" s="26">
        <f t="shared" si="318"/>
        <v>2619900</v>
      </c>
      <c r="AA2010" s="30">
        <f t="shared" si="319"/>
        <v>1.535086157514205</v>
      </c>
    </row>
    <row r="2011" spans="1:27">
      <c r="A2011" s="20" t="s">
        <v>6844</v>
      </c>
      <c r="B2011" s="20" t="s">
        <v>2187</v>
      </c>
      <c r="C2011" s="25">
        <v>1033456</v>
      </c>
      <c r="D2011" s="22">
        <v>85</v>
      </c>
      <c r="E2011" s="22">
        <v>49</v>
      </c>
      <c r="F2011" s="22">
        <v>40</v>
      </c>
      <c r="G2011" s="22">
        <v>16000</v>
      </c>
      <c r="H2011" s="22" t="s">
        <v>5088</v>
      </c>
      <c r="I2011" s="26">
        <f>+IF(H2011='COSTOS VARIOS'!$C$1,'COSTOS VARIOS'!$C$2*'Precios ML'!V2011,'COSTOS VARIOS'!$B$2*'Precios ML'!V2011)</f>
        <v>523980</v>
      </c>
      <c r="J2011" s="22">
        <v>0</v>
      </c>
      <c r="K2011" s="27">
        <f t="shared" si="310"/>
        <v>10.4125</v>
      </c>
      <c r="L2011" s="27">
        <f t="shared" si="311"/>
        <v>10.4125</v>
      </c>
      <c r="M2011" s="26">
        <f>(INDEX(pesos!A:B,MATCH(L2011,pesos!A:A,1),2))</f>
        <v>16200</v>
      </c>
      <c r="N2011" s="26">
        <f>+R2011*'COSTOS VARIOS'!$O$1</f>
        <v>196356.64</v>
      </c>
      <c r="O2011" s="26">
        <f>+R2011*'COSTOS VARIOS'!$O$2</f>
        <v>4237.1696000000002</v>
      </c>
      <c r="P2011" s="26">
        <f>+R2011*'COSTOS VARIOS'!$O$3</f>
        <v>15501.84</v>
      </c>
      <c r="Q2011" s="26">
        <v>1</v>
      </c>
      <c r="R2011" s="26">
        <f t="shared" si="312"/>
        <v>1033456</v>
      </c>
      <c r="S2011" s="25">
        <f t="shared" si="313"/>
        <v>1789731.6496000001</v>
      </c>
      <c r="T2011" s="28">
        <f t="shared" si="314"/>
        <v>0.46385074018528982</v>
      </c>
      <c r="U2011" s="29">
        <f t="shared" si="315"/>
        <v>2619900</v>
      </c>
      <c r="V2011" s="26">
        <f>+INDEX('LISTA DE PRECIOS EKM '!A:K,MATCH('Precios ML'!B2011,'LISTA DE PRECIOS EKM '!A:A,0),8)</f>
        <v>2619900</v>
      </c>
      <c r="W2011" s="26">
        <f t="shared" si="316"/>
        <v>2619900</v>
      </c>
      <c r="X2011" s="26">
        <f t="shared" si="317"/>
        <v>0</v>
      </c>
      <c r="Y2011" s="26"/>
      <c r="Z2011" s="26">
        <f t="shared" si="318"/>
        <v>2619900</v>
      </c>
      <c r="AA2011" s="30">
        <f t="shared" si="319"/>
        <v>1.535086157514205</v>
      </c>
    </row>
    <row r="2012" spans="1:27">
      <c r="A2012" s="20" t="s">
        <v>6844</v>
      </c>
      <c r="B2012" s="20" t="s">
        <v>2187</v>
      </c>
      <c r="C2012" s="25">
        <v>1033456</v>
      </c>
      <c r="D2012" s="22">
        <v>85</v>
      </c>
      <c r="E2012" s="22">
        <v>49</v>
      </c>
      <c r="F2012" s="22">
        <v>40</v>
      </c>
      <c r="G2012" s="22">
        <v>16000</v>
      </c>
      <c r="H2012" s="22" t="s">
        <v>5088</v>
      </c>
      <c r="I2012" s="26">
        <f>+IF(H2012='COSTOS VARIOS'!$C$1,'COSTOS VARIOS'!$C$2*'Precios ML'!V2012,'COSTOS VARIOS'!$B$2*'Precios ML'!V2012)</f>
        <v>523980</v>
      </c>
      <c r="J2012" s="22">
        <v>0</v>
      </c>
      <c r="K2012" s="27">
        <f t="shared" si="310"/>
        <v>10.4125</v>
      </c>
      <c r="L2012" s="27">
        <f t="shared" si="311"/>
        <v>10.4125</v>
      </c>
      <c r="M2012" s="26">
        <f>(INDEX(pesos!A:B,MATCH(L2012,pesos!A:A,1),2))</f>
        <v>16200</v>
      </c>
      <c r="N2012" s="26">
        <f>+R2012*'COSTOS VARIOS'!$O$1</f>
        <v>196356.64</v>
      </c>
      <c r="O2012" s="26">
        <f>+R2012*'COSTOS VARIOS'!$O$2</f>
        <v>4237.1696000000002</v>
      </c>
      <c r="P2012" s="26">
        <f>+R2012*'COSTOS VARIOS'!$O$3</f>
        <v>15501.84</v>
      </c>
      <c r="Q2012" s="26">
        <v>1</v>
      </c>
      <c r="R2012" s="26">
        <f t="shared" si="312"/>
        <v>1033456</v>
      </c>
      <c r="S2012" s="25">
        <f t="shared" si="313"/>
        <v>1789731.6496000001</v>
      </c>
      <c r="T2012" s="28">
        <f t="shared" si="314"/>
        <v>0.46385074018528982</v>
      </c>
      <c r="U2012" s="29">
        <f t="shared" si="315"/>
        <v>2619900</v>
      </c>
      <c r="V2012" s="26">
        <f>+INDEX('LISTA DE PRECIOS EKM '!A:K,MATCH('Precios ML'!B2012,'LISTA DE PRECIOS EKM '!A:A,0),8)</f>
        <v>2619900</v>
      </c>
      <c r="W2012" s="26">
        <f t="shared" si="316"/>
        <v>2619900</v>
      </c>
      <c r="X2012" s="26">
        <f t="shared" si="317"/>
        <v>0</v>
      </c>
      <c r="Y2012" s="26"/>
      <c r="Z2012" s="26">
        <f t="shared" si="318"/>
        <v>2619900</v>
      </c>
      <c r="AA2012" s="30">
        <f t="shared" si="319"/>
        <v>1.535086157514205</v>
      </c>
    </row>
    <row r="2013" spans="1:27">
      <c r="A2013" s="20" t="s">
        <v>6845</v>
      </c>
      <c r="B2013" s="20" t="s">
        <v>2069</v>
      </c>
      <c r="C2013" s="25">
        <v>1000000</v>
      </c>
      <c r="D2013" s="22">
        <v>85</v>
      </c>
      <c r="E2013" s="22">
        <v>49</v>
      </c>
      <c r="F2013" s="22">
        <v>40</v>
      </c>
      <c r="G2013" s="22">
        <v>16000</v>
      </c>
      <c r="H2013" s="22" t="s">
        <v>5088</v>
      </c>
      <c r="I2013" s="26">
        <f>+IF(H2013='COSTOS VARIOS'!$C$1,'COSTOS VARIOS'!$C$2*'Precios ML'!V2013,'COSTOS VARIOS'!$B$2*'Precios ML'!V2013)</f>
        <v>481980</v>
      </c>
      <c r="J2013" s="22">
        <v>0</v>
      </c>
      <c r="K2013" s="27">
        <f t="shared" si="310"/>
        <v>10.4125</v>
      </c>
      <c r="L2013" s="27">
        <f t="shared" si="311"/>
        <v>10.4125</v>
      </c>
      <c r="M2013" s="26">
        <f>(INDEX(pesos!A:B,MATCH(L2013,pesos!A:A,1),2))</f>
        <v>16200</v>
      </c>
      <c r="N2013" s="26">
        <f>+R2013*'COSTOS VARIOS'!$O$1</f>
        <v>190000</v>
      </c>
      <c r="O2013" s="26">
        <f>+R2013*'COSTOS VARIOS'!$O$2</f>
        <v>4100</v>
      </c>
      <c r="P2013" s="26">
        <f>+R2013*'COSTOS VARIOS'!$O$3</f>
        <v>15000</v>
      </c>
      <c r="Q2013" s="26">
        <v>1</v>
      </c>
      <c r="R2013" s="26">
        <f t="shared" si="312"/>
        <v>1000000</v>
      </c>
      <c r="S2013" s="25">
        <f t="shared" si="313"/>
        <v>1707280</v>
      </c>
      <c r="T2013" s="28">
        <f t="shared" si="314"/>
        <v>0.41154350780188365</v>
      </c>
      <c r="U2013" s="29">
        <f t="shared" si="315"/>
        <v>2409900</v>
      </c>
      <c r="V2013" s="26">
        <f>+INDEX('LISTA DE PRECIOS EKM '!A:K,MATCH('Precios ML'!B2013,'LISTA DE PRECIOS EKM '!A:A,0),8)</f>
        <v>2409900</v>
      </c>
      <c r="W2013" s="26">
        <f t="shared" si="316"/>
        <v>2409900</v>
      </c>
      <c r="X2013" s="26">
        <f t="shared" si="317"/>
        <v>0</v>
      </c>
      <c r="Y2013" s="26"/>
      <c r="Z2013" s="26">
        <f t="shared" si="318"/>
        <v>2409900</v>
      </c>
      <c r="AA2013" s="30">
        <f t="shared" si="319"/>
        <v>1.4098999999999999</v>
      </c>
    </row>
    <row r="2014" spans="1:27">
      <c r="A2014" s="20" t="s">
        <v>6845</v>
      </c>
      <c r="B2014" s="20" t="s">
        <v>2069</v>
      </c>
      <c r="C2014" s="25">
        <v>1000000</v>
      </c>
      <c r="D2014" s="22">
        <v>85</v>
      </c>
      <c r="E2014" s="22">
        <v>49</v>
      </c>
      <c r="F2014" s="22">
        <v>40</v>
      </c>
      <c r="G2014" s="22">
        <v>16000</v>
      </c>
      <c r="H2014" s="22" t="s">
        <v>5088</v>
      </c>
      <c r="I2014" s="26">
        <f>+IF(H2014='COSTOS VARIOS'!$C$1,'COSTOS VARIOS'!$C$2*'Precios ML'!V2014,'COSTOS VARIOS'!$B$2*'Precios ML'!V2014)</f>
        <v>481980</v>
      </c>
      <c r="J2014" s="22">
        <v>0</v>
      </c>
      <c r="K2014" s="27">
        <f t="shared" si="310"/>
        <v>10.4125</v>
      </c>
      <c r="L2014" s="27">
        <f t="shared" si="311"/>
        <v>10.4125</v>
      </c>
      <c r="M2014" s="26">
        <f>(INDEX(pesos!A:B,MATCH(L2014,pesos!A:A,1),2))</f>
        <v>16200</v>
      </c>
      <c r="N2014" s="26">
        <f>+R2014*'COSTOS VARIOS'!$O$1</f>
        <v>190000</v>
      </c>
      <c r="O2014" s="26">
        <f>+R2014*'COSTOS VARIOS'!$O$2</f>
        <v>4100</v>
      </c>
      <c r="P2014" s="26">
        <f>+R2014*'COSTOS VARIOS'!$O$3</f>
        <v>15000</v>
      </c>
      <c r="Q2014" s="26">
        <v>1</v>
      </c>
      <c r="R2014" s="26">
        <f t="shared" si="312"/>
        <v>1000000</v>
      </c>
      <c r="S2014" s="25">
        <f t="shared" si="313"/>
        <v>1707280</v>
      </c>
      <c r="T2014" s="28">
        <f t="shared" si="314"/>
        <v>0.41154350780188365</v>
      </c>
      <c r="U2014" s="29">
        <f t="shared" si="315"/>
        <v>2409900</v>
      </c>
      <c r="V2014" s="26">
        <f>+INDEX('LISTA DE PRECIOS EKM '!A:K,MATCH('Precios ML'!B2014,'LISTA DE PRECIOS EKM '!A:A,0),8)</f>
        <v>2409900</v>
      </c>
      <c r="W2014" s="26">
        <f t="shared" si="316"/>
        <v>2409900</v>
      </c>
      <c r="X2014" s="26">
        <f t="shared" si="317"/>
        <v>0</v>
      </c>
      <c r="Y2014" s="26"/>
      <c r="Z2014" s="26">
        <f t="shared" si="318"/>
        <v>2409900</v>
      </c>
      <c r="AA2014" s="30">
        <f t="shared" si="319"/>
        <v>1.4098999999999999</v>
      </c>
    </row>
    <row r="2015" spans="1:27">
      <c r="A2015" s="20" t="s">
        <v>6846</v>
      </c>
      <c r="B2015" s="20" t="s">
        <v>2180</v>
      </c>
      <c r="C2015" s="25">
        <v>1000000</v>
      </c>
      <c r="D2015" s="22">
        <v>85</v>
      </c>
      <c r="E2015" s="22">
        <v>49</v>
      </c>
      <c r="F2015" s="22">
        <v>40</v>
      </c>
      <c r="G2015" s="22">
        <v>16000</v>
      </c>
      <c r="H2015" s="22" t="s">
        <v>5088</v>
      </c>
      <c r="I2015" s="26">
        <f>+IF(H2015='COSTOS VARIOS'!$C$1,'COSTOS VARIOS'!$C$2*'Precios ML'!V2015,'COSTOS VARIOS'!$B$2*'Precios ML'!V2015)</f>
        <v>481980</v>
      </c>
      <c r="J2015" s="22">
        <v>0</v>
      </c>
      <c r="K2015" s="27">
        <f t="shared" si="310"/>
        <v>10.4125</v>
      </c>
      <c r="L2015" s="27">
        <f t="shared" si="311"/>
        <v>10.4125</v>
      </c>
      <c r="M2015" s="26">
        <f>(INDEX(pesos!A:B,MATCH(L2015,pesos!A:A,1),2))</f>
        <v>16200</v>
      </c>
      <c r="N2015" s="26">
        <f>+R2015*'COSTOS VARIOS'!$O$1</f>
        <v>190000</v>
      </c>
      <c r="O2015" s="26">
        <f>+R2015*'COSTOS VARIOS'!$O$2</f>
        <v>4100</v>
      </c>
      <c r="P2015" s="26">
        <f>+R2015*'COSTOS VARIOS'!$O$3</f>
        <v>15000</v>
      </c>
      <c r="Q2015" s="26">
        <v>1</v>
      </c>
      <c r="R2015" s="26">
        <f t="shared" si="312"/>
        <v>1000000</v>
      </c>
      <c r="S2015" s="25">
        <f t="shared" si="313"/>
        <v>1707280</v>
      </c>
      <c r="T2015" s="28">
        <f t="shared" si="314"/>
        <v>0.41154350780188365</v>
      </c>
      <c r="U2015" s="29">
        <f t="shared" si="315"/>
        <v>2409900</v>
      </c>
      <c r="V2015" s="26">
        <f>+INDEX('LISTA DE PRECIOS EKM '!A:K,MATCH('Precios ML'!B2015,'LISTA DE PRECIOS EKM '!A:A,0),8)</f>
        <v>2409900</v>
      </c>
      <c r="W2015" s="26">
        <f t="shared" si="316"/>
        <v>2409900</v>
      </c>
      <c r="X2015" s="26">
        <f t="shared" si="317"/>
        <v>0</v>
      </c>
      <c r="Y2015" s="26"/>
      <c r="Z2015" s="26">
        <f t="shared" si="318"/>
        <v>2409900</v>
      </c>
      <c r="AA2015" s="30">
        <f t="shared" si="319"/>
        <v>1.4098999999999999</v>
      </c>
    </row>
    <row r="2016" spans="1:27">
      <c r="A2016" s="20" t="s">
        <v>6846</v>
      </c>
      <c r="B2016" s="20" t="s">
        <v>2180</v>
      </c>
      <c r="C2016" s="25">
        <v>1000000</v>
      </c>
      <c r="D2016" s="22">
        <v>85</v>
      </c>
      <c r="E2016" s="22">
        <v>49</v>
      </c>
      <c r="F2016" s="22">
        <v>40</v>
      </c>
      <c r="G2016" s="22">
        <v>16000</v>
      </c>
      <c r="H2016" s="22" t="s">
        <v>5088</v>
      </c>
      <c r="I2016" s="26">
        <f>+IF(H2016='COSTOS VARIOS'!$C$1,'COSTOS VARIOS'!$C$2*'Precios ML'!V2016,'COSTOS VARIOS'!$B$2*'Precios ML'!V2016)</f>
        <v>481980</v>
      </c>
      <c r="J2016" s="22">
        <v>0</v>
      </c>
      <c r="K2016" s="27">
        <f t="shared" si="310"/>
        <v>10.4125</v>
      </c>
      <c r="L2016" s="27">
        <f t="shared" si="311"/>
        <v>10.4125</v>
      </c>
      <c r="M2016" s="26">
        <f>(INDEX(pesos!A:B,MATCH(L2016,pesos!A:A,1),2))</f>
        <v>16200</v>
      </c>
      <c r="N2016" s="26">
        <f>+R2016*'COSTOS VARIOS'!$O$1</f>
        <v>190000</v>
      </c>
      <c r="O2016" s="26">
        <f>+R2016*'COSTOS VARIOS'!$O$2</f>
        <v>4100</v>
      </c>
      <c r="P2016" s="26">
        <f>+R2016*'COSTOS VARIOS'!$O$3</f>
        <v>15000</v>
      </c>
      <c r="Q2016" s="26">
        <v>1</v>
      </c>
      <c r="R2016" s="26">
        <f t="shared" si="312"/>
        <v>1000000</v>
      </c>
      <c r="S2016" s="25">
        <f t="shared" si="313"/>
        <v>1707280</v>
      </c>
      <c r="T2016" s="28">
        <f t="shared" si="314"/>
        <v>0.41154350780188365</v>
      </c>
      <c r="U2016" s="29">
        <f t="shared" si="315"/>
        <v>2409900</v>
      </c>
      <c r="V2016" s="26">
        <f>+INDEX('LISTA DE PRECIOS EKM '!A:K,MATCH('Precios ML'!B2016,'LISTA DE PRECIOS EKM '!A:A,0),8)</f>
        <v>2409900</v>
      </c>
      <c r="W2016" s="26">
        <f t="shared" si="316"/>
        <v>2409900</v>
      </c>
      <c r="X2016" s="26">
        <f t="shared" si="317"/>
        <v>0</v>
      </c>
      <c r="Y2016" s="26"/>
      <c r="Z2016" s="26">
        <f t="shared" si="318"/>
        <v>2409900</v>
      </c>
      <c r="AA2016" s="30">
        <f t="shared" si="319"/>
        <v>1.4098999999999999</v>
      </c>
    </row>
    <row r="2017" spans="1:27">
      <c r="A2017" s="20" t="s">
        <v>6847</v>
      </c>
      <c r="B2017" s="20" t="s">
        <v>2183</v>
      </c>
      <c r="C2017" s="25">
        <v>1000000</v>
      </c>
      <c r="D2017" s="22">
        <v>85</v>
      </c>
      <c r="E2017" s="22">
        <v>49</v>
      </c>
      <c r="F2017" s="22">
        <v>40</v>
      </c>
      <c r="G2017" s="22">
        <v>16000</v>
      </c>
      <c r="H2017" s="22" t="s">
        <v>5088</v>
      </c>
      <c r="I2017" s="26">
        <f>+IF(H2017='COSTOS VARIOS'!$C$1,'COSTOS VARIOS'!$C$2*'Precios ML'!V2017,'COSTOS VARIOS'!$B$2*'Precios ML'!V2017)</f>
        <v>481980</v>
      </c>
      <c r="J2017" s="22">
        <v>0</v>
      </c>
      <c r="K2017" s="27">
        <f t="shared" si="310"/>
        <v>10.4125</v>
      </c>
      <c r="L2017" s="27">
        <f t="shared" si="311"/>
        <v>10.4125</v>
      </c>
      <c r="M2017" s="26">
        <f>(INDEX(pesos!A:B,MATCH(L2017,pesos!A:A,1),2))</f>
        <v>16200</v>
      </c>
      <c r="N2017" s="26">
        <f>+R2017*'COSTOS VARIOS'!$O$1</f>
        <v>190000</v>
      </c>
      <c r="O2017" s="26">
        <f>+R2017*'COSTOS VARIOS'!$O$2</f>
        <v>4100</v>
      </c>
      <c r="P2017" s="26">
        <f>+R2017*'COSTOS VARIOS'!$O$3</f>
        <v>15000</v>
      </c>
      <c r="Q2017" s="26">
        <v>1</v>
      </c>
      <c r="R2017" s="26">
        <f t="shared" si="312"/>
        <v>1000000</v>
      </c>
      <c r="S2017" s="25">
        <f t="shared" si="313"/>
        <v>1707280</v>
      </c>
      <c r="T2017" s="28">
        <f t="shared" si="314"/>
        <v>0.41154350780188365</v>
      </c>
      <c r="U2017" s="29">
        <f t="shared" si="315"/>
        <v>2409900</v>
      </c>
      <c r="V2017" s="26">
        <f>+INDEX('LISTA DE PRECIOS EKM '!A:K,MATCH('Precios ML'!B2017,'LISTA DE PRECIOS EKM '!A:A,0),8)</f>
        <v>2409900</v>
      </c>
      <c r="W2017" s="26">
        <f t="shared" si="316"/>
        <v>2409900</v>
      </c>
      <c r="X2017" s="26">
        <f t="shared" si="317"/>
        <v>0</v>
      </c>
      <c r="Y2017" s="26"/>
      <c r="Z2017" s="26">
        <f t="shared" si="318"/>
        <v>2409900</v>
      </c>
      <c r="AA2017" s="30">
        <f t="shared" si="319"/>
        <v>1.4098999999999999</v>
      </c>
    </row>
    <row r="2018" spans="1:27">
      <c r="A2018" s="20" t="s">
        <v>6847</v>
      </c>
      <c r="B2018" s="20" t="s">
        <v>2183</v>
      </c>
      <c r="C2018" s="25">
        <v>1000000</v>
      </c>
      <c r="D2018" s="22">
        <v>85</v>
      </c>
      <c r="E2018" s="22">
        <v>49</v>
      </c>
      <c r="F2018" s="22">
        <v>40</v>
      </c>
      <c r="G2018" s="22">
        <v>16000</v>
      </c>
      <c r="H2018" s="22" t="s">
        <v>5088</v>
      </c>
      <c r="I2018" s="26">
        <f>+IF(H2018='COSTOS VARIOS'!$C$1,'COSTOS VARIOS'!$C$2*'Precios ML'!V2018,'COSTOS VARIOS'!$B$2*'Precios ML'!V2018)</f>
        <v>481980</v>
      </c>
      <c r="J2018" s="22">
        <v>0</v>
      </c>
      <c r="K2018" s="27">
        <f t="shared" si="310"/>
        <v>10.4125</v>
      </c>
      <c r="L2018" s="27">
        <f t="shared" si="311"/>
        <v>10.4125</v>
      </c>
      <c r="M2018" s="26">
        <f>(INDEX(pesos!A:B,MATCH(L2018,pesos!A:A,1),2))</f>
        <v>16200</v>
      </c>
      <c r="N2018" s="26">
        <f>+R2018*'COSTOS VARIOS'!$O$1</f>
        <v>190000</v>
      </c>
      <c r="O2018" s="26">
        <f>+R2018*'COSTOS VARIOS'!$O$2</f>
        <v>4100</v>
      </c>
      <c r="P2018" s="26">
        <f>+R2018*'COSTOS VARIOS'!$O$3</f>
        <v>15000</v>
      </c>
      <c r="Q2018" s="26">
        <v>1</v>
      </c>
      <c r="R2018" s="26">
        <f t="shared" si="312"/>
        <v>1000000</v>
      </c>
      <c r="S2018" s="25">
        <f t="shared" si="313"/>
        <v>1707280</v>
      </c>
      <c r="T2018" s="28">
        <f t="shared" si="314"/>
        <v>0.41154350780188365</v>
      </c>
      <c r="U2018" s="29">
        <f t="shared" si="315"/>
        <v>2409900</v>
      </c>
      <c r="V2018" s="26">
        <f>+INDEX('LISTA DE PRECIOS EKM '!A:K,MATCH('Precios ML'!B2018,'LISTA DE PRECIOS EKM '!A:A,0),8)</f>
        <v>2409900</v>
      </c>
      <c r="W2018" s="26">
        <f t="shared" si="316"/>
        <v>2409900</v>
      </c>
      <c r="X2018" s="26">
        <f t="shared" si="317"/>
        <v>0</v>
      </c>
      <c r="Y2018" s="26"/>
      <c r="Z2018" s="26">
        <f t="shared" si="318"/>
        <v>2409900</v>
      </c>
      <c r="AA2018" s="30">
        <f t="shared" si="319"/>
        <v>1.4098999999999999</v>
      </c>
    </row>
    <row r="2019" spans="1:27">
      <c r="A2019" s="20" t="s">
        <v>6848</v>
      </c>
      <c r="B2019" s="20" t="s">
        <v>2182</v>
      </c>
      <c r="C2019" s="25">
        <v>1000000</v>
      </c>
      <c r="D2019" s="22">
        <v>85</v>
      </c>
      <c r="E2019" s="22">
        <v>49</v>
      </c>
      <c r="F2019" s="22">
        <v>40</v>
      </c>
      <c r="G2019" s="22">
        <v>16000</v>
      </c>
      <c r="H2019" s="22" t="s">
        <v>5088</v>
      </c>
      <c r="I2019" s="26">
        <f>+IF(H2019='COSTOS VARIOS'!$C$1,'COSTOS VARIOS'!$C$2*'Precios ML'!V2019,'COSTOS VARIOS'!$B$2*'Precios ML'!V2019)</f>
        <v>481980</v>
      </c>
      <c r="J2019" s="22">
        <v>0</v>
      </c>
      <c r="K2019" s="27">
        <f t="shared" si="310"/>
        <v>10.4125</v>
      </c>
      <c r="L2019" s="27">
        <f t="shared" si="311"/>
        <v>10.4125</v>
      </c>
      <c r="M2019" s="26">
        <f>(INDEX(pesos!A:B,MATCH(L2019,pesos!A:A,1),2))</f>
        <v>16200</v>
      </c>
      <c r="N2019" s="26">
        <f>+R2019*'COSTOS VARIOS'!$O$1</f>
        <v>190000</v>
      </c>
      <c r="O2019" s="26">
        <f>+R2019*'COSTOS VARIOS'!$O$2</f>
        <v>4100</v>
      </c>
      <c r="P2019" s="26">
        <f>+R2019*'COSTOS VARIOS'!$O$3</f>
        <v>15000</v>
      </c>
      <c r="Q2019" s="26">
        <v>1</v>
      </c>
      <c r="R2019" s="26">
        <f t="shared" si="312"/>
        <v>1000000</v>
      </c>
      <c r="S2019" s="25">
        <f t="shared" si="313"/>
        <v>1707280</v>
      </c>
      <c r="T2019" s="28">
        <f t="shared" si="314"/>
        <v>0.41154350780188365</v>
      </c>
      <c r="U2019" s="29">
        <f t="shared" si="315"/>
        <v>2409900</v>
      </c>
      <c r="V2019" s="26">
        <f>+INDEX('LISTA DE PRECIOS EKM '!A:K,MATCH('Precios ML'!B2019,'LISTA DE PRECIOS EKM '!A:A,0),8)</f>
        <v>2409900</v>
      </c>
      <c r="W2019" s="26">
        <f t="shared" si="316"/>
        <v>2409900</v>
      </c>
      <c r="X2019" s="26">
        <f t="shared" si="317"/>
        <v>0</v>
      </c>
      <c r="Y2019" s="26"/>
      <c r="Z2019" s="26">
        <f t="shared" si="318"/>
        <v>2409900</v>
      </c>
      <c r="AA2019" s="30">
        <f t="shared" si="319"/>
        <v>1.4098999999999999</v>
      </c>
    </row>
    <row r="2020" spans="1:27">
      <c r="A2020" s="20" t="s">
        <v>6849</v>
      </c>
      <c r="B2020" s="20" t="s">
        <v>2181</v>
      </c>
      <c r="C2020" s="25">
        <v>1000000</v>
      </c>
      <c r="D2020" s="22">
        <v>85</v>
      </c>
      <c r="E2020" s="22">
        <v>49</v>
      </c>
      <c r="F2020" s="22">
        <v>40</v>
      </c>
      <c r="G2020" s="22">
        <v>16000</v>
      </c>
      <c r="H2020" s="22" t="s">
        <v>5088</v>
      </c>
      <c r="I2020" s="26">
        <f>+IF(H2020='COSTOS VARIOS'!$C$1,'COSTOS VARIOS'!$C$2*'Precios ML'!V2020,'COSTOS VARIOS'!$B$2*'Precios ML'!V2020)</f>
        <v>481980</v>
      </c>
      <c r="J2020" s="22">
        <v>0</v>
      </c>
      <c r="K2020" s="27">
        <f t="shared" si="310"/>
        <v>10.4125</v>
      </c>
      <c r="L2020" s="27">
        <f t="shared" si="311"/>
        <v>10.4125</v>
      </c>
      <c r="M2020" s="26">
        <f>(INDEX(pesos!A:B,MATCH(L2020,pesos!A:A,1),2))</f>
        <v>16200</v>
      </c>
      <c r="N2020" s="26">
        <f>+R2020*'COSTOS VARIOS'!$O$1</f>
        <v>190000</v>
      </c>
      <c r="O2020" s="26">
        <f>+R2020*'COSTOS VARIOS'!$O$2</f>
        <v>4100</v>
      </c>
      <c r="P2020" s="26">
        <f>+R2020*'COSTOS VARIOS'!$O$3</f>
        <v>15000</v>
      </c>
      <c r="Q2020" s="26">
        <v>1</v>
      </c>
      <c r="R2020" s="26">
        <f t="shared" si="312"/>
        <v>1000000</v>
      </c>
      <c r="S2020" s="25">
        <f t="shared" si="313"/>
        <v>1707280</v>
      </c>
      <c r="T2020" s="28">
        <f t="shared" si="314"/>
        <v>0.41154350780188365</v>
      </c>
      <c r="U2020" s="29">
        <f t="shared" si="315"/>
        <v>2409900</v>
      </c>
      <c r="V2020" s="26">
        <f>+INDEX('LISTA DE PRECIOS EKM '!A:K,MATCH('Precios ML'!B2020,'LISTA DE PRECIOS EKM '!A:A,0),8)</f>
        <v>2409900</v>
      </c>
      <c r="W2020" s="26">
        <f t="shared" si="316"/>
        <v>2409900</v>
      </c>
      <c r="X2020" s="26">
        <f t="shared" si="317"/>
        <v>0</v>
      </c>
      <c r="Y2020" s="26"/>
      <c r="Z2020" s="26">
        <f t="shared" si="318"/>
        <v>2409900</v>
      </c>
      <c r="AA2020" s="30">
        <f t="shared" si="319"/>
        <v>1.4098999999999999</v>
      </c>
    </row>
    <row r="2021" spans="1:27">
      <c r="A2021" s="20" t="s">
        <v>6849</v>
      </c>
      <c r="B2021" s="20" t="s">
        <v>2181</v>
      </c>
      <c r="C2021" s="25">
        <v>1000000</v>
      </c>
      <c r="D2021" s="22">
        <v>85</v>
      </c>
      <c r="E2021" s="22">
        <v>49</v>
      </c>
      <c r="F2021" s="22">
        <v>40</v>
      </c>
      <c r="G2021" s="22">
        <v>16000</v>
      </c>
      <c r="H2021" s="22" t="s">
        <v>5088</v>
      </c>
      <c r="I2021" s="26">
        <f>+IF(H2021='COSTOS VARIOS'!$C$1,'COSTOS VARIOS'!$C$2*'Precios ML'!V2021,'COSTOS VARIOS'!$B$2*'Precios ML'!V2021)</f>
        <v>481980</v>
      </c>
      <c r="J2021" s="22">
        <v>0</v>
      </c>
      <c r="K2021" s="27">
        <f t="shared" si="310"/>
        <v>10.4125</v>
      </c>
      <c r="L2021" s="27">
        <f t="shared" si="311"/>
        <v>10.4125</v>
      </c>
      <c r="M2021" s="26">
        <f>(INDEX(pesos!A:B,MATCH(L2021,pesos!A:A,1),2))</f>
        <v>16200</v>
      </c>
      <c r="N2021" s="26">
        <f>+R2021*'COSTOS VARIOS'!$O$1</f>
        <v>190000</v>
      </c>
      <c r="O2021" s="26">
        <f>+R2021*'COSTOS VARIOS'!$O$2</f>
        <v>4100</v>
      </c>
      <c r="P2021" s="26">
        <f>+R2021*'COSTOS VARIOS'!$O$3</f>
        <v>15000</v>
      </c>
      <c r="Q2021" s="26">
        <v>1</v>
      </c>
      <c r="R2021" s="26">
        <f t="shared" si="312"/>
        <v>1000000</v>
      </c>
      <c r="S2021" s="25">
        <f t="shared" si="313"/>
        <v>1707280</v>
      </c>
      <c r="T2021" s="28">
        <f t="shared" si="314"/>
        <v>0.41154350780188365</v>
      </c>
      <c r="U2021" s="29">
        <f t="shared" si="315"/>
        <v>2409900</v>
      </c>
      <c r="V2021" s="26">
        <f>+INDEX('LISTA DE PRECIOS EKM '!A:K,MATCH('Precios ML'!B2021,'LISTA DE PRECIOS EKM '!A:A,0),8)</f>
        <v>2409900</v>
      </c>
      <c r="W2021" s="26">
        <f t="shared" si="316"/>
        <v>2409900</v>
      </c>
      <c r="X2021" s="26">
        <f t="shared" si="317"/>
        <v>0</v>
      </c>
      <c r="Y2021" s="26"/>
      <c r="Z2021" s="26">
        <f t="shared" si="318"/>
        <v>2409900</v>
      </c>
      <c r="AA2021" s="30">
        <f t="shared" si="319"/>
        <v>1.4098999999999999</v>
      </c>
    </row>
    <row r="2022" spans="1:27">
      <c r="A2022" s="20" t="s">
        <v>6850</v>
      </c>
      <c r="B2022" s="20" t="s">
        <v>2020</v>
      </c>
      <c r="C2022" s="25">
        <v>900000</v>
      </c>
      <c r="D2022" s="22">
        <v>85</v>
      </c>
      <c r="E2022" s="22">
        <v>49</v>
      </c>
      <c r="F2022" s="22">
        <v>40</v>
      </c>
      <c r="G2022" s="22">
        <v>16000</v>
      </c>
      <c r="H2022" s="22" t="s">
        <v>5088</v>
      </c>
      <c r="I2022" s="26">
        <f>+IF(H2022='COSTOS VARIOS'!$C$1,'COSTOS VARIOS'!$C$2*'Precios ML'!V2022,'COSTOS VARIOS'!$B$2*'Precios ML'!V2022)</f>
        <v>419980</v>
      </c>
      <c r="J2022" s="22">
        <v>0</v>
      </c>
      <c r="K2022" s="27">
        <f t="shared" si="310"/>
        <v>10.4125</v>
      </c>
      <c r="L2022" s="27">
        <f t="shared" si="311"/>
        <v>10.4125</v>
      </c>
      <c r="M2022" s="26">
        <f>(INDEX(pesos!A:B,MATCH(L2022,pesos!A:A,1),2))</f>
        <v>16200</v>
      </c>
      <c r="N2022" s="26">
        <f>+R2022*'COSTOS VARIOS'!$O$1</f>
        <v>171000</v>
      </c>
      <c r="O2022" s="26">
        <f>+R2022*'COSTOS VARIOS'!$O$2</f>
        <v>3690.0000000000005</v>
      </c>
      <c r="P2022" s="26">
        <f>+R2022*'COSTOS VARIOS'!$O$3</f>
        <v>13500</v>
      </c>
      <c r="Q2022" s="26">
        <v>1</v>
      </c>
      <c r="R2022" s="26">
        <f t="shared" si="312"/>
        <v>900000</v>
      </c>
      <c r="S2022" s="25">
        <f t="shared" si="313"/>
        <v>1524370</v>
      </c>
      <c r="T2022" s="28">
        <f t="shared" si="314"/>
        <v>0.37755269389977508</v>
      </c>
      <c r="U2022" s="29">
        <f t="shared" si="315"/>
        <v>2099900</v>
      </c>
      <c r="V2022" s="26">
        <f>+INDEX('LISTA DE PRECIOS EKM '!A:K,MATCH('Precios ML'!B2022,'LISTA DE PRECIOS EKM '!A:A,0),8)</f>
        <v>2099900</v>
      </c>
      <c r="W2022" s="26">
        <f t="shared" si="316"/>
        <v>2099900</v>
      </c>
      <c r="X2022" s="26">
        <f t="shared" si="317"/>
        <v>0</v>
      </c>
      <c r="Y2022" s="26"/>
      <c r="Z2022" s="26">
        <f t="shared" si="318"/>
        <v>2099900</v>
      </c>
      <c r="AA2022" s="30">
        <f t="shared" si="319"/>
        <v>1.3332222222222221</v>
      </c>
    </row>
    <row r="2023" spans="1:27">
      <c r="A2023" s="20" t="s">
        <v>6850</v>
      </c>
      <c r="B2023" s="20" t="s">
        <v>2020</v>
      </c>
      <c r="C2023" s="25">
        <v>900000</v>
      </c>
      <c r="D2023" s="22">
        <v>85</v>
      </c>
      <c r="E2023" s="22">
        <v>49</v>
      </c>
      <c r="F2023" s="22">
        <v>40</v>
      </c>
      <c r="G2023" s="22">
        <v>16000</v>
      </c>
      <c r="H2023" s="22" t="s">
        <v>5088</v>
      </c>
      <c r="I2023" s="26">
        <f>+IF(H2023='COSTOS VARIOS'!$C$1,'COSTOS VARIOS'!$C$2*'Precios ML'!V2023,'COSTOS VARIOS'!$B$2*'Precios ML'!V2023)</f>
        <v>419980</v>
      </c>
      <c r="J2023" s="22">
        <v>0</v>
      </c>
      <c r="K2023" s="27">
        <f t="shared" si="310"/>
        <v>10.4125</v>
      </c>
      <c r="L2023" s="27">
        <f t="shared" si="311"/>
        <v>10.4125</v>
      </c>
      <c r="M2023" s="26">
        <f>(INDEX(pesos!A:B,MATCH(L2023,pesos!A:A,1),2))</f>
        <v>16200</v>
      </c>
      <c r="N2023" s="26">
        <f>+R2023*'COSTOS VARIOS'!$O$1</f>
        <v>171000</v>
      </c>
      <c r="O2023" s="26">
        <f>+R2023*'COSTOS VARIOS'!$O$2</f>
        <v>3690.0000000000005</v>
      </c>
      <c r="P2023" s="26">
        <f>+R2023*'COSTOS VARIOS'!$O$3</f>
        <v>13500</v>
      </c>
      <c r="Q2023" s="26">
        <v>1</v>
      </c>
      <c r="R2023" s="26">
        <f t="shared" si="312"/>
        <v>900000</v>
      </c>
      <c r="S2023" s="25">
        <f t="shared" si="313"/>
        <v>1524370</v>
      </c>
      <c r="T2023" s="28">
        <f t="shared" si="314"/>
        <v>0.37755269389977508</v>
      </c>
      <c r="U2023" s="29">
        <f t="shared" si="315"/>
        <v>2099900</v>
      </c>
      <c r="V2023" s="26">
        <f>+INDEX('LISTA DE PRECIOS EKM '!A:K,MATCH('Precios ML'!B2023,'LISTA DE PRECIOS EKM '!A:A,0),8)</f>
        <v>2099900</v>
      </c>
      <c r="W2023" s="26">
        <f t="shared" si="316"/>
        <v>2099900</v>
      </c>
      <c r="X2023" s="26">
        <f t="shared" si="317"/>
        <v>0</v>
      </c>
      <c r="Y2023" s="26"/>
      <c r="Z2023" s="26">
        <f t="shared" si="318"/>
        <v>2099900</v>
      </c>
      <c r="AA2023" s="30">
        <f t="shared" si="319"/>
        <v>1.3332222222222221</v>
      </c>
    </row>
    <row r="2024" spans="1:27">
      <c r="A2024" s="20" t="s">
        <v>6851</v>
      </c>
      <c r="B2024" s="20" t="s">
        <v>2013</v>
      </c>
      <c r="C2024" s="25">
        <v>963025.21008403366</v>
      </c>
      <c r="D2024" s="22">
        <v>85</v>
      </c>
      <c r="E2024" s="22">
        <v>49</v>
      </c>
      <c r="F2024" s="22">
        <v>40</v>
      </c>
      <c r="G2024" s="22">
        <v>16000</v>
      </c>
      <c r="H2024" s="22" t="s">
        <v>5088</v>
      </c>
      <c r="I2024" s="26">
        <f>+IF(H2024='COSTOS VARIOS'!$C$1,'COSTOS VARIOS'!$C$2*'Precios ML'!V2024,'COSTOS VARIOS'!$B$2*'Precios ML'!V2024)</f>
        <v>415980</v>
      </c>
      <c r="J2024" s="22">
        <v>0</v>
      </c>
      <c r="K2024" s="27">
        <f t="shared" si="310"/>
        <v>10.4125</v>
      </c>
      <c r="L2024" s="27">
        <f t="shared" si="311"/>
        <v>10.4125</v>
      </c>
      <c r="M2024" s="26">
        <f>(INDEX(pesos!A:B,MATCH(L2024,pesos!A:A,1),2))</f>
        <v>16200</v>
      </c>
      <c r="N2024" s="26">
        <f>+R2024*'COSTOS VARIOS'!$O$1</f>
        <v>182974.78991596639</v>
      </c>
      <c r="O2024" s="26">
        <f>+R2024*'COSTOS VARIOS'!$O$2</f>
        <v>3948.4033613445386</v>
      </c>
      <c r="P2024" s="26">
        <f>+R2024*'COSTOS VARIOS'!$O$3</f>
        <v>14445.378151260504</v>
      </c>
      <c r="Q2024" s="26">
        <v>1</v>
      </c>
      <c r="R2024" s="26">
        <f t="shared" si="312"/>
        <v>963025.21008403366</v>
      </c>
      <c r="S2024" s="25">
        <f t="shared" si="313"/>
        <v>1596573.7815126053</v>
      </c>
      <c r="T2024" s="28">
        <f t="shared" si="314"/>
        <v>0.30272714238704834</v>
      </c>
      <c r="U2024" s="29">
        <f t="shared" si="315"/>
        <v>2079900</v>
      </c>
      <c r="V2024" s="26">
        <f>+INDEX('LISTA DE PRECIOS EKM '!A:K,MATCH('Precios ML'!B2024,'LISTA DE PRECIOS EKM '!A:A,0),8)</f>
        <v>2079900</v>
      </c>
      <c r="W2024" s="26">
        <f t="shared" si="316"/>
        <v>2079900</v>
      </c>
      <c r="X2024" s="26">
        <f t="shared" si="317"/>
        <v>0</v>
      </c>
      <c r="Y2024" s="26"/>
      <c r="Z2024" s="26">
        <f t="shared" si="318"/>
        <v>2079900</v>
      </c>
      <c r="AA2024" s="30">
        <f t="shared" si="319"/>
        <v>1.1597565445026179</v>
      </c>
    </row>
    <row r="2025" spans="1:27">
      <c r="A2025" s="20" t="s">
        <v>6851</v>
      </c>
      <c r="B2025" s="20" t="s">
        <v>2013</v>
      </c>
      <c r="C2025" s="25">
        <v>963025.21008403366</v>
      </c>
      <c r="D2025" s="22">
        <v>85</v>
      </c>
      <c r="E2025" s="22">
        <v>49</v>
      </c>
      <c r="F2025" s="22">
        <v>40</v>
      </c>
      <c r="G2025" s="22">
        <v>16000</v>
      </c>
      <c r="H2025" s="22" t="s">
        <v>5088</v>
      </c>
      <c r="I2025" s="26">
        <f>+IF(H2025='COSTOS VARIOS'!$C$1,'COSTOS VARIOS'!$C$2*'Precios ML'!V2025,'COSTOS VARIOS'!$B$2*'Precios ML'!V2025)</f>
        <v>415980</v>
      </c>
      <c r="J2025" s="22">
        <v>0</v>
      </c>
      <c r="K2025" s="27">
        <f t="shared" si="310"/>
        <v>10.4125</v>
      </c>
      <c r="L2025" s="27">
        <f t="shared" si="311"/>
        <v>10.4125</v>
      </c>
      <c r="M2025" s="26">
        <f>(INDEX(pesos!A:B,MATCH(L2025,pesos!A:A,1),2))</f>
        <v>16200</v>
      </c>
      <c r="N2025" s="26">
        <f>+R2025*'COSTOS VARIOS'!$O$1</f>
        <v>182974.78991596639</v>
      </c>
      <c r="O2025" s="26">
        <f>+R2025*'COSTOS VARIOS'!$O$2</f>
        <v>3948.4033613445386</v>
      </c>
      <c r="P2025" s="26">
        <f>+R2025*'COSTOS VARIOS'!$O$3</f>
        <v>14445.378151260504</v>
      </c>
      <c r="Q2025" s="26">
        <v>1</v>
      </c>
      <c r="R2025" s="26">
        <f t="shared" si="312"/>
        <v>963025.21008403366</v>
      </c>
      <c r="S2025" s="25">
        <f t="shared" si="313"/>
        <v>1596573.7815126053</v>
      </c>
      <c r="T2025" s="28">
        <f t="shared" si="314"/>
        <v>0.30272714238704834</v>
      </c>
      <c r="U2025" s="29">
        <f t="shared" si="315"/>
        <v>2079900</v>
      </c>
      <c r="V2025" s="26">
        <f>+INDEX('LISTA DE PRECIOS EKM '!A:K,MATCH('Precios ML'!B2025,'LISTA DE PRECIOS EKM '!A:A,0),8)</f>
        <v>2079900</v>
      </c>
      <c r="W2025" s="26">
        <f t="shared" si="316"/>
        <v>2079900</v>
      </c>
      <c r="X2025" s="26">
        <f t="shared" si="317"/>
        <v>0</v>
      </c>
      <c r="Y2025" s="26"/>
      <c r="Z2025" s="26">
        <f t="shared" si="318"/>
        <v>2079900</v>
      </c>
      <c r="AA2025" s="30">
        <f t="shared" si="319"/>
        <v>1.1597565445026179</v>
      </c>
    </row>
    <row r="2026" spans="1:27">
      <c r="A2026" s="20" t="s">
        <v>6852</v>
      </c>
      <c r="B2026" s="20" t="s">
        <v>2498</v>
      </c>
      <c r="C2026" s="25">
        <v>915966.38655462186</v>
      </c>
      <c r="D2026" s="22">
        <v>85</v>
      </c>
      <c r="E2026" s="22">
        <v>49</v>
      </c>
      <c r="F2026" s="22">
        <v>40</v>
      </c>
      <c r="G2026" s="22">
        <v>16000</v>
      </c>
      <c r="H2026" s="22" t="s">
        <v>5088</v>
      </c>
      <c r="I2026" s="26">
        <f>+IF(H2026='COSTOS VARIOS'!$C$1,'COSTOS VARIOS'!$C$2*'Precios ML'!V2026,'COSTOS VARIOS'!$B$2*'Precios ML'!V2026)</f>
        <v>393980</v>
      </c>
      <c r="J2026" s="22">
        <v>0</v>
      </c>
      <c r="K2026" s="27">
        <f t="shared" si="310"/>
        <v>10.4125</v>
      </c>
      <c r="L2026" s="27">
        <f t="shared" si="311"/>
        <v>10.4125</v>
      </c>
      <c r="M2026" s="26">
        <f>(INDEX(pesos!A:B,MATCH(L2026,pesos!A:A,1),2))</f>
        <v>16200</v>
      </c>
      <c r="N2026" s="26">
        <f>+R2026*'COSTOS VARIOS'!$O$1</f>
        <v>174033.61344537814</v>
      </c>
      <c r="O2026" s="26">
        <f>+R2026*'COSTOS VARIOS'!$O$2</f>
        <v>3755.4621848739498</v>
      </c>
      <c r="P2026" s="26">
        <f>+R2026*'COSTOS VARIOS'!$O$3</f>
        <v>13739.495798319327</v>
      </c>
      <c r="Q2026" s="26">
        <v>1</v>
      </c>
      <c r="R2026" s="26">
        <f t="shared" si="312"/>
        <v>915966.38655462186</v>
      </c>
      <c r="S2026" s="25">
        <f t="shared" si="313"/>
        <v>1517674.9579831935</v>
      </c>
      <c r="T2026" s="28">
        <f t="shared" si="314"/>
        <v>0.29797226318984604</v>
      </c>
      <c r="U2026" s="29">
        <f t="shared" si="315"/>
        <v>1969900</v>
      </c>
      <c r="V2026" s="26">
        <f>+INDEX('LISTA DE PRECIOS EKM '!A:K,MATCH('Precios ML'!B2026,'LISTA DE PRECIOS EKM '!A:A,0),8)</f>
        <v>1969900</v>
      </c>
      <c r="W2026" s="26">
        <f t="shared" si="316"/>
        <v>1969900</v>
      </c>
      <c r="X2026" s="26">
        <f t="shared" si="317"/>
        <v>0</v>
      </c>
      <c r="Y2026" s="26"/>
      <c r="Z2026" s="26">
        <f t="shared" si="318"/>
        <v>1969900</v>
      </c>
      <c r="AA2026" s="30">
        <f t="shared" si="319"/>
        <v>1.1506247706422017</v>
      </c>
    </row>
    <row r="2027" spans="1:27">
      <c r="A2027" s="20" t="s">
        <v>6852</v>
      </c>
      <c r="B2027" s="20" t="s">
        <v>2498</v>
      </c>
      <c r="C2027" s="25">
        <v>915966.38655462186</v>
      </c>
      <c r="D2027" s="22">
        <v>85</v>
      </c>
      <c r="E2027" s="22">
        <v>49</v>
      </c>
      <c r="F2027" s="22">
        <v>40</v>
      </c>
      <c r="G2027" s="22">
        <v>16000</v>
      </c>
      <c r="H2027" s="22" t="s">
        <v>5088</v>
      </c>
      <c r="I2027" s="26">
        <f>+IF(H2027='COSTOS VARIOS'!$C$1,'COSTOS VARIOS'!$C$2*'Precios ML'!V2027,'COSTOS VARIOS'!$B$2*'Precios ML'!V2027)</f>
        <v>393980</v>
      </c>
      <c r="J2027" s="22">
        <v>0</v>
      </c>
      <c r="K2027" s="27">
        <f t="shared" si="310"/>
        <v>10.4125</v>
      </c>
      <c r="L2027" s="27">
        <f t="shared" si="311"/>
        <v>10.4125</v>
      </c>
      <c r="M2027" s="26">
        <f>(INDEX(pesos!A:B,MATCH(L2027,pesos!A:A,1),2))</f>
        <v>16200</v>
      </c>
      <c r="N2027" s="26">
        <f>+R2027*'COSTOS VARIOS'!$O$1</f>
        <v>174033.61344537814</v>
      </c>
      <c r="O2027" s="26">
        <f>+R2027*'COSTOS VARIOS'!$O$2</f>
        <v>3755.4621848739498</v>
      </c>
      <c r="P2027" s="26">
        <f>+R2027*'COSTOS VARIOS'!$O$3</f>
        <v>13739.495798319327</v>
      </c>
      <c r="Q2027" s="26">
        <v>1</v>
      </c>
      <c r="R2027" s="26">
        <f t="shared" si="312"/>
        <v>915966.38655462186</v>
      </c>
      <c r="S2027" s="25">
        <f t="shared" si="313"/>
        <v>1517674.9579831935</v>
      </c>
      <c r="T2027" s="28">
        <f t="shared" si="314"/>
        <v>0.29797226318984604</v>
      </c>
      <c r="U2027" s="29">
        <f t="shared" si="315"/>
        <v>1969900</v>
      </c>
      <c r="V2027" s="26">
        <f>+INDEX('LISTA DE PRECIOS EKM '!A:K,MATCH('Precios ML'!B2027,'LISTA DE PRECIOS EKM '!A:A,0),8)</f>
        <v>1969900</v>
      </c>
      <c r="W2027" s="26">
        <f t="shared" si="316"/>
        <v>1969900</v>
      </c>
      <c r="X2027" s="26">
        <f t="shared" si="317"/>
        <v>0</v>
      </c>
      <c r="Y2027" s="26"/>
      <c r="Z2027" s="26">
        <f t="shared" si="318"/>
        <v>1969900</v>
      </c>
      <c r="AA2027" s="30">
        <f t="shared" si="319"/>
        <v>1.1506247706422017</v>
      </c>
    </row>
    <row r="2028" spans="1:27">
      <c r="A2028" s="20" t="s">
        <v>6853</v>
      </c>
      <c r="B2028" s="20" t="s">
        <v>2496</v>
      </c>
      <c r="C2028" s="25">
        <v>915966.38655462186</v>
      </c>
      <c r="D2028" s="22">
        <v>85</v>
      </c>
      <c r="E2028" s="22">
        <v>49</v>
      </c>
      <c r="F2028" s="22">
        <v>40</v>
      </c>
      <c r="G2028" s="22">
        <v>16000</v>
      </c>
      <c r="H2028" s="22" t="s">
        <v>5088</v>
      </c>
      <c r="I2028" s="26">
        <f>+IF(H2028='COSTOS VARIOS'!$C$1,'COSTOS VARIOS'!$C$2*'Precios ML'!V2028,'COSTOS VARIOS'!$B$2*'Precios ML'!V2028)</f>
        <v>393980</v>
      </c>
      <c r="J2028" s="22">
        <v>0</v>
      </c>
      <c r="K2028" s="27">
        <f t="shared" si="310"/>
        <v>10.4125</v>
      </c>
      <c r="L2028" s="27">
        <f t="shared" si="311"/>
        <v>10.4125</v>
      </c>
      <c r="M2028" s="26">
        <f>(INDEX(pesos!A:B,MATCH(L2028,pesos!A:A,1),2))</f>
        <v>16200</v>
      </c>
      <c r="N2028" s="26">
        <f>+R2028*'COSTOS VARIOS'!$O$1</f>
        <v>174033.61344537814</v>
      </c>
      <c r="O2028" s="26">
        <f>+R2028*'COSTOS VARIOS'!$O$2</f>
        <v>3755.4621848739498</v>
      </c>
      <c r="P2028" s="26">
        <f>+R2028*'COSTOS VARIOS'!$O$3</f>
        <v>13739.495798319327</v>
      </c>
      <c r="Q2028" s="26">
        <v>1</v>
      </c>
      <c r="R2028" s="26">
        <f t="shared" si="312"/>
        <v>915966.38655462186</v>
      </c>
      <c r="S2028" s="25">
        <f t="shared" si="313"/>
        <v>1517674.9579831935</v>
      </c>
      <c r="T2028" s="28">
        <f t="shared" si="314"/>
        <v>0.29797226318984604</v>
      </c>
      <c r="U2028" s="29">
        <f t="shared" si="315"/>
        <v>1969900</v>
      </c>
      <c r="V2028" s="26">
        <f>+INDEX('LISTA DE PRECIOS EKM '!A:K,MATCH('Precios ML'!B2028,'LISTA DE PRECIOS EKM '!A:A,0),8)</f>
        <v>1969900</v>
      </c>
      <c r="W2028" s="26">
        <f t="shared" si="316"/>
        <v>1969900</v>
      </c>
      <c r="X2028" s="26">
        <f t="shared" si="317"/>
        <v>0</v>
      </c>
      <c r="Y2028" s="26"/>
      <c r="Z2028" s="26">
        <f t="shared" si="318"/>
        <v>1969900</v>
      </c>
      <c r="AA2028" s="30">
        <f t="shared" si="319"/>
        <v>1.1506247706422017</v>
      </c>
    </row>
    <row r="2029" spans="1:27">
      <c r="A2029" s="20" t="s">
        <v>6853</v>
      </c>
      <c r="B2029" s="20" t="s">
        <v>2496</v>
      </c>
      <c r="C2029" s="25">
        <v>915966.38655462186</v>
      </c>
      <c r="D2029" s="22">
        <v>85</v>
      </c>
      <c r="E2029" s="22">
        <v>49</v>
      </c>
      <c r="F2029" s="22">
        <v>40</v>
      </c>
      <c r="G2029" s="22">
        <v>16000</v>
      </c>
      <c r="H2029" s="22" t="s">
        <v>5088</v>
      </c>
      <c r="I2029" s="26">
        <f>+IF(H2029='COSTOS VARIOS'!$C$1,'COSTOS VARIOS'!$C$2*'Precios ML'!V2029,'COSTOS VARIOS'!$B$2*'Precios ML'!V2029)</f>
        <v>393980</v>
      </c>
      <c r="J2029" s="22">
        <v>0</v>
      </c>
      <c r="K2029" s="27">
        <f t="shared" si="310"/>
        <v>10.4125</v>
      </c>
      <c r="L2029" s="27">
        <f t="shared" si="311"/>
        <v>10.4125</v>
      </c>
      <c r="M2029" s="26">
        <f>(INDEX(pesos!A:B,MATCH(L2029,pesos!A:A,1),2))</f>
        <v>16200</v>
      </c>
      <c r="N2029" s="26">
        <f>+R2029*'COSTOS VARIOS'!$O$1</f>
        <v>174033.61344537814</v>
      </c>
      <c r="O2029" s="26">
        <f>+R2029*'COSTOS VARIOS'!$O$2</f>
        <v>3755.4621848739498</v>
      </c>
      <c r="P2029" s="26">
        <f>+R2029*'COSTOS VARIOS'!$O$3</f>
        <v>13739.495798319327</v>
      </c>
      <c r="Q2029" s="26">
        <v>1</v>
      </c>
      <c r="R2029" s="26">
        <f t="shared" si="312"/>
        <v>915966.38655462186</v>
      </c>
      <c r="S2029" s="25">
        <f t="shared" si="313"/>
        <v>1517674.9579831935</v>
      </c>
      <c r="T2029" s="28">
        <f t="shared" si="314"/>
        <v>0.29797226318984604</v>
      </c>
      <c r="U2029" s="29">
        <f t="shared" si="315"/>
        <v>1969900</v>
      </c>
      <c r="V2029" s="26">
        <f>+INDEX('LISTA DE PRECIOS EKM '!A:K,MATCH('Precios ML'!B2029,'LISTA DE PRECIOS EKM '!A:A,0),8)</f>
        <v>1969900</v>
      </c>
      <c r="W2029" s="26">
        <f t="shared" si="316"/>
        <v>1969900</v>
      </c>
      <c r="X2029" s="26">
        <f t="shared" si="317"/>
        <v>0</v>
      </c>
      <c r="Y2029" s="26"/>
      <c r="Z2029" s="26">
        <f t="shared" si="318"/>
        <v>1969900</v>
      </c>
      <c r="AA2029" s="30">
        <f t="shared" si="319"/>
        <v>1.1506247706422017</v>
      </c>
    </row>
    <row r="2030" spans="1:27">
      <c r="A2030" s="20" t="s">
        <v>6854</v>
      </c>
      <c r="B2030" s="20" t="s">
        <v>2488</v>
      </c>
      <c r="C2030" s="25">
        <v>915966.38655462186</v>
      </c>
      <c r="D2030" s="22">
        <v>85</v>
      </c>
      <c r="E2030" s="22">
        <v>49</v>
      </c>
      <c r="F2030" s="22">
        <v>40</v>
      </c>
      <c r="G2030" s="22">
        <v>16000</v>
      </c>
      <c r="H2030" s="22" t="s">
        <v>5088</v>
      </c>
      <c r="I2030" s="26">
        <f>+IF(H2030='COSTOS VARIOS'!$C$1,'COSTOS VARIOS'!$C$2*'Precios ML'!V2030,'COSTOS VARIOS'!$B$2*'Precios ML'!V2030)</f>
        <v>393980</v>
      </c>
      <c r="J2030" s="22">
        <v>0</v>
      </c>
      <c r="K2030" s="27">
        <f t="shared" si="310"/>
        <v>10.4125</v>
      </c>
      <c r="L2030" s="27">
        <f t="shared" si="311"/>
        <v>10.4125</v>
      </c>
      <c r="M2030" s="26">
        <f>(INDEX(pesos!A:B,MATCH(L2030,pesos!A:A,1),2))</f>
        <v>16200</v>
      </c>
      <c r="N2030" s="26">
        <f>+R2030*'COSTOS VARIOS'!$O$1</f>
        <v>174033.61344537814</v>
      </c>
      <c r="O2030" s="26">
        <f>+R2030*'COSTOS VARIOS'!$O$2</f>
        <v>3755.4621848739498</v>
      </c>
      <c r="P2030" s="26">
        <f>+R2030*'COSTOS VARIOS'!$O$3</f>
        <v>13739.495798319327</v>
      </c>
      <c r="Q2030" s="26">
        <v>1</v>
      </c>
      <c r="R2030" s="26">
        <f t="shared" si="312"/>
        <v>915966.38655462186</v>
      </c>
      <c r="S2030" s="25">
        <f t="shared" si="313"/>
        <v>1517674.9579831935</v>
      </c>
      <c r="T2030" s="28">
        <f t="shared" si="314"/>
        <v>0.29797226318984604</v>
      </c>
      <c r="U2030" s="29">
        <f t="shared" si="315"/>
        <v>1969900</v>
      </c>
      <c r="V2030" s="26">
        <f>+INDEX('LISTA DE PRECIOS EKM '!A:K,MATCH('Precios ML'!B2030,'LISTA DE PRECIOS EKM '!A:A,0),8)</f>
        <v>1969900</v>
      </c>
      <c r="W2030" s="26">
        <f t="shared" si="316"/>
        <v>1969900</v>
      </c>
      <c r="X2030" s="26">
        <f t="shared" si="317"/>
        <v>0</v>
      </c>
      <c r="Y2030" s="26"/>
      <c r="Z2030" s="26">
        <f t="shared" si="318"/>
        <v>1969900</v>
      </c>
      <c r="AA2030" s="30">
        <f t="shared" si="319"/>
        <v>1.1506247706422017</v>
      </c>
    </row>
    <row r="2031" spans="1:27">
      <c r="A2031" s="20" t="s">
        <v>6854</v>
      </c>
      <c r="B2031" s="20" t="s">
        <v>2488</v>
      </c>
      <c r="C2031" s="25">
        <v>915966.38655462186</v>
      </c>
      <c r="D2031" s="22">
        <v>85</v>
      </c>
      <c r="E2031" s="22">
        <v>49</v>
      </c>
      <c r="F2031" s="22">
        <v>40</v>
      </c>
      <c r="G2031" s="22">
        <v>16000</v>
      </c>
      <c r="H2031" s="22" t="s">
        <v>5088</v>
      </c>
      <c r="I2031" s="26">
        <f>+IF(H2031='COSTOS VARIOS'!$C$1,'COSTOS VARIOS'!$C$2*'Precios ML'!V2031,'COSTOS VARIOS'!$B$2*'Precios ML'!V2031)</f>
        <v>393980</v>
      </c>
      <c r="J2031" s="22">
        <v>0</v>
      </c>
      <c r="K2031" s="27">
        <f t="shared" si="310"/>
        <v>10.4125</v>
      </c>
      <c r="L2031" s="27">
        <f t="shared" si="311"/>
        <v>10.4125</v>
      </c>
      <c r="M2031" s="26">
        <f>(INDEX(pesos!A:B,MATCH(L2031,pesos!A:A,1),2))</f>
        <v>16200</v>
      </c>
      <c r="N2031" s="26">
        <f>+R2031*'COSTOS VARIOS'!$O$1</f>
        <v>174033.61344537814</v>
      </c>
      <c r="O2031" s="26">
        <f>+R2031*'COSTOS VARIOS'!$O$2</f>
        <v>3755.4621848739498</v>
      </c>
      <c r="P2031" s="26">
        <f>+R2031*'COSTOS VARIOS'!$O$3</f>
        <v>13739.495798319327</v>
      </c>
      <c r="Q2031" s="26">
        <v>1</v>
      </c>
      <c r="R2031" s="26">
        <f t="shared" si="312"/>
        <v>915966.38655462186</v>
      </c>
      <c r="S2031" s="25">
        <f t="shared" si="313"/>
        <v>1517674.9579831935</v>
      </c>
      <c r="T2031" s="28">
        <f t="shared" si="314"/>
        <v>0.29797226318984604</v>
      </c>
      <c r="U2031" s="29">
        <f t="shared" si="315"/>
        <v>1969900</v>
      </c>
      <c r="V2031" s="26">
        <f>+INDEX('LISTA DE PRECIOS EKM '!A:K,MATCH('Precios ML'!B2031,'LISTA DE PRECIOS EKM '!A:A,0),8)</f>
        <v>1969900</v>
      </c>
      <c r="W2031" s="26">
        <f t="shared" si="316"/>
        <v>1969900</v>
      </c>
      <c r="X2031" s="26">
        <f t="shared" si="317"/>
        <v>0</v>
      </c>
      <c r="Y2031" s="26"/>
      <c r="Z2031" s="26">
        <f t="shared" si="318"/>
        <v>1969900</v>
      </c>
      <c r="AA2031" s="30">
        <f t="shared" si="319"/>
        <v>1.1506247706422017</v>
      </c>
    </row>
    <row r="2032" spans="1:27">
      <c r="A2032" s="20" t="s">
        <v>6855</v>
      </c>
      <c r="B2032" s="20" t="s">
        <v>2490</v>
      </c>
      <c r="C2032" s="25">
        <v>915966.38655462186</v>
      </c>
      <c r="D2032" s="22">
        <v>85</v>
      </c>
      <c r="E2032" s="22">
        <v>49</v>
      </c>
      <c r="F2032" s="22">
        <v>40</v>
      </c>
      <c r="G2032" s="22">
        <v>16000</v>
      </c>
      <c r="H2032" s="22" t="s">
        <v>5088</v>
      </c>
      <c r="I2032" s="26">
        <f>+IF(H2032='COSTOS VARIOS'!$C$1,'COSTOS VARIOS'!$C$2*'Precios ML'!V2032,'COSTOS VARIOS'!$B$2*'Precios ML'!V2032)</f>
        <v>393980</v>
      </c>
      <c r="J2032" s="22">
        <v>0</v>
      </c>
      <c r="K2032" s="27">
        <f t="shared" si="310"/>
        <v>10.4125</v>
      </c>
      <c r="L2032" s="27">
        <f t="shared" si="311"/>
        <v>10.4125</v>
      </c>
      <c r="M2032" s="26">
        <f>(INDEX(pesos!A:B,MATCH(L2032,pesos!A:A,1),2))</f>
        <v>16200</v>
      </c>
      <c r="N2032" s="26">
        <f>+R2032*'COSTOS VARIOS'!$O$1</f>
        <v>174033.61344537814</v>
      </c>
      <c r="O2032" s="26">
        <f>+R2032*'COSTOS VARIOS'!$O$2</f>
        <v>3755.4621848739498</v>
      </c>
      <c r="P2032" s="26">
        <f>+R2032*'COSTOS VARIOS'!$O$3</f>
        <v>13739.495798319327</v>
      </c>
      <c r="Q2032" s="26">
        <v>1</v>
      </c>
      <c r="R2032" s="26">
        <f t="shared" si="312"/>
        <v>915966.38655462186</v>
      </c>
      <c r="S2032" s="25">
        <f t="shared" si="313"/>
        <v>1517674.9579831935</v>
      </c>
      <c r="T2032" s="28">
        <f t="shared" si="314"/>
        <v>0.29797226318984604</v>
      </c>
      <c r="U2032" s="29">
        <f t="shared" si="315"/>
        <v>1969900</v>
      </c>
      <c r="V2032" s="26">
        <f>+INDEX('LISTA DE PRECIOS EKM '!A:K,MATCH('Precios ML'!B2032,'LISTA DE PRECIOS EKM '!A:A,0),8)</f>
        <v>1969900</v>
      </c>
      <c r="W2032" s="26">
        <f t="shared" si="316"/>
        <v>1969900</v>
      </c>
      <c r="X2032" s="26">
        <f t="shared" si="317"/>
        <v>0</v>
      </c>
      <c r="Y2032" s="26"/>
      <c r="Z2032" s="26">
        <f t="shared" si="318"/>
        <v>1969900</v>
      </c>
      <c r="AA2032" s="30">
        <f t="shared" si="319"/>
        <v>1.1506247706422017</v>
      </c>
    </row>
    <row r="2033" spans="1:27">
      <c r="A2033" s="20" t="s">
        <v>6855</v>
      </c>
      <c r="B2033" s="20" t="s">
        <v>2490</v>
      </c>
      <c r="C2033" s="25">
        <v>915966.38655462186</v>
      </c>
      <c r="D2033" s="22">
        <v>85</v>
      </c>
      <c r="E2033" s="22">
        <v>49</v>
      </c>
      <c r="F2033" s="22">
        <v>40</v>
      </c>
      <c r="G2033" s="22">
        <v>16000</v>
      </c>
      <c r="H2033" s="22" t="s">
        <v>5088</v>
      </c>
      <c r="I2033" s="26">
        <f>+IF(H2033='COSTOS VARIOS'!$C$1,'COSTOS VARIOS'!$C$2*'Precios ML'!V2033,'COSTOS VARIOS'!$B$2*'Precios ML'!V2033)</f>
        <v>393980</v>
      </c>
      <c r="J2033" s="22">
        <v>0</v>
      </c>
      <c r="K2033" s="27">
        <f t="shared" si="310"/>
        <v>10.4125</v>
      </c>
      <c r="L2033" s="27">
        <f t="shared" si="311"/>
        <v>10.4125</v>
      </c>
      <c r="M2033" s="26">
        <f>(INDEX(pesos!A:B,MATCH(L2033,pesos!A:A,1),2))</f>
        <v>16200</v>
      </c>
      <c r="N2033" s="26">
        <f>+R2033*'COSTOS VARIOS'!$O$1</f>
        <v>174033.61344537814</v>
      </c>
      <c r="O2033" s="26">
        <f>+R2033*'COSTOS VARIOS'!$O$2</f>
        <v>3755.4621848739498</v>
      </c>
      <c r="P2033" s="26">
        <f>+R2033*'COSTOS VARIOS'!$O$3</f>
        <v>13739.495798319327</v>
      </c>
      <c r="Q2033" s="26">
        <v>1</v>
      </c>
      <c r="R2033" s="26">
        <f t="shared" si="312"/>
        <v>915966.38655462186</v>
      </c>
      <c r="S2033" s="25">
        <f t="shared" si="313"/>
        <v>1517674.9579831935</v>
      </c>
      <c r="T2033" s="28">
        <f t="shared" si="314"/>
        <v>0.29797226318984604</v>
      </c>
      <c r="U2033" s="29">
        <f t="shared" si="315"/>
        <v>1969900</v>
      </c>
      <c r="V2033" s="26">
        <f>+INDEX('LISTA DE PRECIOS EKM '!A:K,MATCH('Precios ML'!B2033,'LISTA DE PRECIOS EKM '!A:A,0),8)</f>
        <v>1969900</v>
      </c>
      <c r="W2033" s="26">
        <f t="shared" si="316"/>
        <v>1969900</v>
      </c>
      <c r="X2033" s="26">
        <f t="shared" si="317"/>
        <v>0</v>
      </c>
      <c r="Y2033" s="26"/>
      <c r="Z2033" s="26">
        <f t="shared" si="318"/>
        <v>1969900</v>
      </c>
      <c r="AA2033" s="30">
        <f t="shared" si="319"/>
        <v>1.1506247706422017</v>
      </c>
    </row>
    <row r="2034" spans="1:27">
      <c r="A2034" s="20" t="s">
        <v>6856</v>
      </c>
      <c r="B2034" s="20" t="s">
        <v>2484</v>
      </c>
      <c r="C2034" s="25">
        <v>890000</v>
      </c>
      <c r="D2034" s="22">
        <v>85</v>
      </c>
      <c r="E2034" s="22">
        <v>49</v>
      </c>
      <c r="F2034" s="22">
        <v>40</v>
      </c>
      <c r="G2034" s="22">
        <v>16000</v>
      </c>
      <c r="H2034" s="22" t="s">
        <v>5088</v>
      </c>
      <c r="I2034" s="26">
        <f>+IF(H2034='COSTOS VARIOS'!$C$1,'COSTOS VARIOS'!$C$2*'Precios ML'!V2034,'COSTOS VARIOS'!$B$2*'Precios ML'!V2034)</f>
        <v>373980</v>
      </c>
      <c r="J2034" s="22">
        <v>0</v>
      </c>
      <c r="K2034" s="27">
        <f t="shared" si="310"/>
        <v>10.4125</v>
      </c>
      <c r="L2034" s="27">
        <f t="shared" si="311"/>
        <v>10.4125</v>
      </c>
      <c r="M2034" s="26">
        <f>(INDEX(pesos!A:B,MATCH(L2034,pesos!A:A,1),2))</f>
        <v>16200</v>
      </c>
      <c r="N2034" s="26">
        <f>+R2034*'COSTOS VARIOS'!$O$1</f>
        <v>169100</v>
      </c>
      <c r="O2034" s="26">
        <f>+R2034*'COSTOS VARIOS'!$O$2</f>
        <v>3649.0000000000005</v>
      </c>
      <c r="P2034" s="26">
        <f>+R2034*'COSTOS VARIOS'!$O$3</f>
        <v>13350</v>
      </c>
      <c r="Q2034" s="26">
        <v>1</v>
      </c>
      <c r="R2034" s="26">
        <f t="shared" si="312"/>
        <v>890000</v>
      </c>
      <c r="S2034" s="25">
        <f t="shared" si="313"/>
        <v>1466279</v>
      </c>
      <c r="T2034" s="28">
        <f t="shared" si="314"/>
        <v>0.27526889493745732</v>
      </c>
      <c r="U2034" s="29">
        <f t="shared" si="315"/>
        <v>1869900</v>
      </c>
      <c r="V2034" s="26">
        <f>+INDEX('LISTA DE PRECIOS EKM '!A:K,MATCH('Precios ML'!B2034,'LISTA DE PRECIOS EKM '!A:A,0),8)</f>
        <v>1869900</v>
      </c>
      <c r="W2034" s="26">
        <f t="shared" si="316"/>
        <v>1869900</v>
      </c>
      <c r="X2034" s="26">
        <f t="shared" si="317"/>
        <v>0</v>
      </c>
      <c r="Y2034" s="26"/>
      <c r="Z2034" s="26">
        <f t="shared" si="318"/>
        <v>1869900</v>
      </c>
      <c r="AA2034" s="30">
        <f t="shared" si="319"/>
        <v>1.1010112359550561</v>
      </c>
    </row>
    <row r="2035" spans="1:27">
      <c r="A2035" s="20" t="s">
        <v>6856</v>
      </c>
      <c r="B2035" s="20" t="s">
        <v>2484</v>
      </c>
      <c r="C2035" s="25">
        <v>890000</v>
      </c>
      <c r="D2035" s="22">
        <v>85</v>
      </c>
      <c r="E2035" s="22">
        <v>49</v>
      </c>
      <c r="F2035" s="22">
        <v>40</v>
      </c>
      <c r="G2035" s="22">
        <v>16000</v>
      </c>
      <c r="H2035" s="22" t="s">
        <v>5088</v>
      </c>
      <c r="I2035" s="26">
        <f>+IF(H2035='COSTOS VARIOS'!$C$1,'COSTOS VARIOS'!$C$2*'Precios ML'!V2035,'COSTOS VARIOS'!$B$2*'Precios ML'!V2035)</f>
        <v>373980</v>
      </c>
      <c r="J2035" s="22">
        <v>0</v>
      </c>
      <c r="K2035" s="27">
        <f t="shared" si="310"/>
        <v>10.4125</v>
      </c>
      <c r="L2035" s="27">
        <f t="shared" si="311"/>
        <v>10.4125</v>
      </c>
      <c r="M2035" s="26">
        <f>(INDEX(pesos!A:B,MATCH(L2035,pesos!A:A,1),2))</f>
        <v>16200</v>
      </c>
      <c r="N2035" s="26">
        <f>+R2035*'COSTOS VARIOS'!$O$1</f>
        <v>169100</v>
      </c>
      <c r="O2035" s="26">
        <f>+R2035*'COSTOS VARIOS'!$O$2</f>
        <v>3649.0000000000005</v>
      </c>
      <c r="P2035" s="26">
        <f>+R2035*'COSTOS VARIOS'!$O$3</f>
        <v>13350</v>
      </c>
      <c r="Q2035" s="26">
        <v>1</v>
      </c>
      <c r="R2035" s="26">
        <f t="shared" si="312"/>
        <v>890000</v>
      </c>
      <c r="S2035" s="25">
        <f t="shared" si="313"/>
        <v>1466279</v>
      </c>
      <c r="T2035" s="28">
        <f t="shared" si="314"/>
        <v>0.27526889493745732</v>
      </c>
      <c r="U2035" s="29">
        <f t="shared" si="315"/>
        <v>1869900</v>
      </c>
      <c r="V2035" s="26">
        <f>+INDEX('LISTA DE PRECIOS EKM '!A:K,MATCH('Precios ML'!B2035,'LISTA DE PRECIOS EKM '!A:A,0),8)</f>
        <v>1869900</v>
      </c>
      <c r="W2035" s="26">
        <f t="shared" si="316"/>
        <v>1869900</v>
      </c>
      <c r="X2035" s="26">
        <f t="shared" si="317"/>
        <v>0</v>
      </c>
      <c r="Y2035" s="26"/>
      <c r="Z2035" s="26">
        <f t="shared" si="318"/>
        <v>1869900</v>
      </c>
      <c r="AA2035" s="30">
        <f t="shared" si="319"/>
        <v>1.1010112359550561</v>
      </c>
    </row>
    <row r="2036" spans="1:27">
      <c r="A2036" s="20" t="s">
        <v>6857</v>
      </c>
      <c r="B2036" s="20" t="s">
        <v>2482</v>
      </c>
      <c r="C2036" s="25">
        <v>890000</v>
      </c>
      <c r="D2036" s="22">
        <v>85</v>
      </c>
      <c r="E2036" s="22">
        <v>49</v>
      </c>
      <c r="F2036" s="22">
        <v>40</v>
      </c>
      <c r="G2036" s="22">
        <v>16000</v>
      </c>
      <c r="H2036" s="22" t="s">
        <v>5088</v>
      </c>
      <c r="I2036" s="26">
        <f>+IF(H2036='COSTOS VARIOS'!$C$1,'COSTOS VARIOS'!$C$2*'Precios ML'!V2036,'COSTOS VARIOS'!$B$2*'Precios ML'!V2036)</f>
        <v>373980</v>
      </c>
      <c r="J2036" s="22">
        <v>0</v>
      </c>
      <c r="K2036" s="27">
        <f t="shared" si="310"/>
        <v>10.4125</v>
      </c>
      <c r="L2036" s="27">
        <f t="shared" si="311"/>
        <v>10.4125</v>
      </c>
      <c r="M2036" s="26">
        <f>(INDEX(pesos!A:B,MATCH(L2036,pesos!A:A,1),2))</f>
        <v>16200</v>
      </c>
      <c r="N2036" s="26">
        <f>+R2036*'COSTOS VARIOS'!$O$1</f>
        <v>169100</v>
      </c>
      <c r="O2036" s="26">
        <f>+R2036*'COSTOS VARIOS'!$O$2</f>
        <v>3649.0000000000005</v>
      </c>
      <c r="P2036" s="26">
        <f>+R2036*'COSTOS VARIOS'!$O$3</f>
        <v>13350</v>
      </c>
      <c r="Q2036" s="26">
        <v>1</v>
      </c>
      <c r="R2036" s="26">
        <f t="shared" si="312"/>
        <v>890000</v>
      </c>
      <c r="S2036" s="25">
        <f t="shared" si="313"/>
        <v>1466279</v>
      </c>
      <c r="T2036" s="28">
        <f t="shared" si="314"/>
        <v>0.27526889493745732</v>
      </c>
      <c r="U2036" s="29">
        <f t="shared" si="315"/>
        <v>1869900</v>
      </c>
      <c r="V2036" s="26">
        <f>+INDEX('LISTA DE PRECIOS EKM '!A:K,MATCH('Precios ML'!B2036,'LISTA DE PRECIOS EKM '!A:A,0),8)</f>
        <v>1869900</v>
      </c>
      <c r="W2036" s="26">
        <f t="shared" si="316"/>
        <v>1869900</v>
      </c>
      <c r="X2036" s="26">
        <f t="shared" si="317"/>
        <v>0</v>
      </c>
      <c r="Y2036" s="26"/>
      <c r="Z2036" s="26">
        <f t="shared" si="318"/>
        <v>1869900</v>
      </c>
      <c r="AA2036" s="30">
        <f t="shared" si="319"/>
        <v>1.1010112359550561</v>
      </c>
    </row>
    <row r="2037" spans="1:27">
      <c r="A2037" s="20" t="s">
        <v>6857</v>
      </c>
      <c r="B2037" s="20" t="s">
        <v>2482</v>
      </c>
      <c r="C2037" s="25">
        <v>890000</v>
      </c>
      <c r="D2037" s="22">
        <v>85</v>
      </c>
      <c r="E2037" s="22">
        <v>49</v>
      </c>
      <c r="F2037" s="22">
        <v>40</v>
      </c>
      <c r="G2037" s="22">
        <v>16000</v>
      </c>
      <c r="H2037" s="22" t="s">
        <v>5088</v>
      </c>
      <c r="I2037" s="26">
        <f>+IF(H2037='COSTOS VARIOS'!$C$1,'COSTOS VARIOS'!$C$2*'Precios ML'!V2037,'COSTOS VARIOS'!$B$2*'Precios ML'!V2037)</f>
        <v>373980</v>
      </c>
      <c r="J2037" s="22">
        <v>0</v>
      </c>
      <c r="K2037" s="27">
        <f t="shared" si="310"/>
        <v>10.4125</v>
      </c>
      <c r="L2037" s="27">
        <f t="shared" si="311"/>
        <v>10.4125</v>
      </c>
      <c r="M2037" s="26">
        <f>(INDEX(pesos!A:B,MATCH(L2037,pesos!A:A,1),2))</f>
        <v>16200</v>
      </c>
      <c r="N2037" s="26">
        <f>+R2037*'COSTOS VARIOS'!$O$1</f>
        <v>169100</v>
      </c>
      <c r="O2037" s="26">
        <f>+R2037*'COSTOS VARIOS'!$O$2</f>
        <v>3649.0000000000005</v>
      </c>
      <c r="P2037" s="26">
        <f>+R2037*'COSTOS VARIOS'!$O$3</f>
        <v>13350</v>
      </c>
      <c r="Q2037" s="26">
        <v>1</v>
      </c>
      <c r="R2037" s="26">
        <f t="shared" si="312"/>
        <v>890000</v>
      </c>
      <c r="S2037" s="25">
        <f t="shared" si="313"/>
        <v>1466279</v>
      </c>
      <c r="T2037" s="28">
        <f t="shared" si="314"/>
        <v>0.27526889493745732</v>
      </c>
      <c r="U2037" s="29">
        <f t="shared" si="315"/>
        <v>1869900</v>
      </c>
      <c r="V2037" s="26">
        <f>+INDEX('LISTA DE PRECIOS EKM '!A:K,MATCH('Precios ML'!B2037,'LISTA DE PRECIOS EKM '!A:A,0),8)</f>
        <v>1869900</v>
      </c>
      <c r="W2037" s="26">
        <f t="shared" si="316"/>
        <v>1869900</v>
      </c>
      <c r="X2037" s="26">
        <f t="shared" si="317"/>
        <v>0</v>
      </c>
      <c r="Y2037" s="26"/>
      <c r="Z2037" s="26">
        <f t="shared" si="318"/>
        <v>1869900</v>
      </c>
      <c r="AA2037" s="30">
        <f t="shared" si="319"/>
        <v>1.1010112359550561</v>
      </c>
    </row>
    <row r="2038" spans="1:27">
      <c r="A2038" s="20" t="s">
        <v>6858</v>
      </c>
      <c r="B2038" s="20" t="s">
        <v>2478</v>
      </c>
      <c r="C2038" s="25">
        <v>890000</v>
      </c>
      <c r="D2038" s="22">
        <v>85</v>
      </c>
      <c r="E2038" s="22">
        <v>49</v>
      </c>
      <c r="F2038" s="22">
        <v>40</v>
      </c>
      <c r="G2038" s="22">
        <v>16000</v>
      </c>
      <c r="H2038" s="22" t="s">
        <v>5088</v>
      </c>
      <c r="I2038" s="26">
        <f>+IF(H2038='COSTOS VARIOS'!$C$1,'COSTOS VARIOS'!$C$2*'Precios ML'!V2038,'COSTOS VARIOS'!$B$2*'Precios ML'!V2038)</f>
        <v>373980</v>
      </c>
      <c r="J2038" s="22">
        <v>0</v>
      </c>
      <c r="K2038" s="27">
        <f t="shared" si="310"/>
        <v>10.4125</v>
      </c>
      <c r="L2038" s="27">
        <f t="shared" si="311"/>
        <v>10.4125</v>
      </c>
      <c r="M2038" s="26">
        <f>(INDEX(pesos!A:B,MATCH(L2038,pesos!A:A,1),2))</f>
        <v>16200</v>
      </c>
      <c r="N2038" s="26">
        <f>+R2038*'COSTOS VARIOS'!$O$1</f>
        <v>169100</v>
      </c>
      <c r="O2038" s="26">
        <f>+R2038*'COSTOS VARIOS'!$O$2</f>
        <v>3649.0000000000005</v>
      </c>
      <c r="P2038" s="26">
        <f>+R2038*'COSTOS VARIOS'!$O$3</f>
        <v>13350</v>
      </c>
      <c r="Q2038" s="26">
        <v>1</v>
      </c>
      <c r="R2038" s="26">
        <f t="shared" si="312"/>
        <v>890000</v>
      </c>
      <c r="S2038" s="25">
        <f t="shared" si="313"/>
        <v>1466279</v>
      </c>
      <c r="T2038" s="28">
        <f t="shared" si="314"/>
        <v>0.27526889493745732</v>
      </c>
      <c r="U2038" s="29">
        <f t="shared" si="315"/>
        <v>1869900</v>
      </c>
      <c r="V2038" s="26">
        <f>+INDEX('LISTA DE PRECIOS EKM '!A:K,MATCH('Precios ML'!B2038,'LISTA DE PRECIOS EKM '!A:A,0),8)</f>
        <v>1869900</v>
      </c>
      <c r="W2038" s="26">
        <f t="shared" si="316"/>
        <v>1869900</v>
      </c>
      <c r="X2038" s="26">
        <f t="shared" si="317"/>
        <v>0</v>
      </c>
      <c r="Y2038" s="26"/>
      <c r="Z2038" s="26">
        <f t="shared" si="318"/>
        <v>1869900</v>
      </c>
      <c r="AA2038" s="30">
        <f t="shared" si="319"/>
        <v>1.1010112359550561</v>
      </c>
    </row>
    <row r="2039" spans="1:27">
      <c r="A2039" s="20" t="s">
        <v>6858</v>
      </c>
      <c r="B2039" s="20" t="s">
        <v>2478</v>
      </c>
      <c r="C2039" s="25">
        <v>890000</v>
      </c>
      <c r="D2039" s="22">
        <v>85</v>
      </c>
      <c r="E2039" s="22">
        <v>49</v>
      </c>
      <c r="F2039" s="22">
        <v>40</v>
      </c>
      <c r="G2039" s="22">
        <v>16000</v>
      </c>
      <c r="H2039" s="22" t="s">
        <v>5088</v>
      </c>
      <c r="I2039" s="26">
        <f>+IF(H2039='COSTOS VARIOS'!$C$1,'COSTOS VARIOS'!$C$2*'Precios ML'!V2039,'COSTOS VARIOS'!$B$2*'Precios ML'!V2039)</f>
        <v>373980</v>
      </c>
      <c r="J2039" s="22">
        <v>0</v>
      </c>
      <c r="K2039" s="27">
        <f t="shared" si="310"/>
        <v>10.4125</v>
      </c>
      <c r="L2039" s="27">
        <f t="shared" si="311"/>
        <v>10.4125</v>
      </c>
      <c r="M2039" s="26">
        <f>(INDEX(pesos!A:B,MATCH(L2039,pesos!A:A,1),2))</f>
        <v>16200</v>
      </c>
      <c r="N2039" s="26">
        <f>+R2039*'COSTOS VARIOS'!$O$1</f>
        <v>169100</v>
      </c>
      <c r="O2039" s="26">
        <f>+R2039*'COSTOS VARIOS'!$O$2</f>
        <v>3649.0000000000005</v>
      </c>
      <c r="P2039" s="26">
        <f>+R2039*'COSTOS VARIOS'!$O$3</f>
        <v>13350</v>
      </c>
      <c r="Q2039" s="26">
        <v>1</v>
      </c>
      <c r="R2039" s="26">
        <f t="shared" si="312"/>
        <v>890000</v>
      </c>
      <c r="S2039" s="25">
        <f t="shared" si="313"/>
        <v>1466279</v>
      </c>
      <c r="T2039" s="28">
        <f t="shared" si="314"/>
        <v>0.27526889493745732</v>
      </c>
      <c r="U2039" s="29">
        <f t="shared" si="315"/>
        <v>1869900</v>
      </c>
      <c r="V2039" s="26">
        <f>+INDEX('LISTA DE PRECIOS EKM '!A:K,MATCH('Precios ML'!B2039,'LISTA DE PRECIOS EKM '!A:A,0),8)</f>
        <v>1869900</v>
      </c>
      <c r="W2039" s="26">
        <f t="shared" si="316"/>
        <v>1869900</v>
      </c>
      <c r="X2039" s="26">
        <f t="shared" si="317"/>
        <v>0</v>
      </c>
      <c r="Y2039" s="26"/>
      <c r="Z2039" s="26">
        <f t="shared" si="318"/>
        <v>1869900</v>
      </c>
      <c r="AA2039" s="30">
        <f t="shared" si="319"/>
        <v>1.1010112359550561</v>
      </c>
    </row>
    <row r="2040" spans="1:27">
      <c r="A2040" s="20" t="s">
        <v>6859</v>
      </c>
      <c r="B2040" s="20" t="s">
        <v>2476</v>
      </c>
      <c r="C2040" s="25">
        <v>890000</v>
      </c>
      <c r="D2040" s="22">
        <v>85</v>
      </c>
      <c r="E2040" s="22">
        <v>49</v>
      </c>
      <c r="F2040" s="22">
        <v>40</v>
      </c>
      <c r="G2040" s="22">
        <v>16000</v>
      </c>
      <c r="H2040" s="22" t="s">
        <v>5088</v>
      </c>
      <c r="I2040" s="26">
        <f>+IF(H2040='COSTOS VARIOS'!$C$1,'COSTOS VARIOS'!$C$2*'Precios ML'!V2040,'COSTOS VARIOS'!$B$2*'Precios ML'!V2040)</f>
        <v>373980</v>
      </c>
      <c r="J2040" s="22">
        <v>0</v>
      </c>
      <c r="K2040" s="27">
        <f t="shared" si="310"/>
        <v>10.4125</v>
      </c>
      <c r="L2040" s="27">
        <f t="shared" si="311"/>
        <v>10.4125</v>
      </c>
      <c r="M2040" s="26">
        <f>(INDEX(pesos!A:B,MATCH(L2040,pesos!A:A,1),2))</f>
        <v>16200</v>
      </c>
      <c r="N2040" s="26">
        <f>+R2040*'COSTOS VARIOS'!$O$1</f>
        <v>169100</v>
      </c>
      <c r="O2040" s="26">
        <f>+R2040*'COSTOS VARIOS'!$O$2</f>
        <v>3649.0000000000005</v>
      </c>
      <c r="P2040" s="26">
        <f>+R2040*'COSTOS VARIOS'!$O$3</f>
        <v>13350</v>
      </c>
      <c r="Q2040" s="26">
        <v>1</v>
      </c>
      <c r="R2040" s="26">
        <f t="shared" si="312"/>
        <v>890000</v>
      </c>
      <c r="S2040" s="25">
        <f t="shared" si="313"/>
        <v>1466279</v>
      </c>
      <c r="T2040" s="28">
        <f t="shared" si="314"/>
        <v>0.27526889493745732</v>
      </c>
      <c r="U2040" s="29">
        <f t="shared" si="315"/>
        <v>1869900</v>
      </c>
      <c r="V2040" s="26">
        <f>+INDEX('LISTA DE PRECIOS EKM '!A:K,MATCH('Precios ML'!B2040,'LISTA DE PRECIOS EKM '!A:A,0),8)</f>
        <v>1869900</v>
      </c>
      <c r="W2040" s="26">
        <f t="shared" si="316"/>
        <v>1869900</v>
      </c>
      <c r="X2040" s="26">
        <f t="shared" si="317"/>
        <v>0</v>
      </c>
      <c r="Y2040" s="26"/>
      <c r="Z2040" s="26">
        <f t="shared" si="318"/>
        <v>1869900</v>
      </c>
      <c r="AA2040" s="30">
        <f t="shared" si="319"/>
        <v>1.1010112359550561</v>
      </c>
    </row>
    <row r="2041" spans="1:27">
      <c r="A2041" s="20" t="s">
        <v>6859</v>
      </c>
      <c r="B2041" s="20" t="s">
        <v>2476</v>
      </c>
      <c r="C2041" s="25">
        <v>890000</v>
      </c>
      <c r="D2041" s="22">
        <v>85</v>
      </c>
      <c r="E2041" s="22">
        <v>49</v>
      </c>
      <c r="F2041" s="22">
        <v>40</v>
      </c>
      <c r="G2041" s="22">
        <v>16000</v>
      </c>
      <c r="H2041" s="22" t="s">
        <v>5088</v>
      </c>
      <c r="I2041" s="26">
        <f>+IF(H2041='COSTOS VARIOS'!$C$1,'COSTOS VARIOS'!$C$2*'Precios ML'!V2041,'COSTOS VARIOS'!$B$2*'Precios ML'!V2041)</f>
        <v>373980</v>
      </c>
      <c r="J2041" s="22">
        <v>0</v>
      </c>
      <c r="K2041" s="27">
        <f t="shared" si="310"/>
        <v>10.4125</v>
      </c>
      <c r="L2041" s="27">
        <f t="shared" si="311"/>
        <v>10.4125</v>
      </c>
      <c r="M2041" s="26">
        <f>(INDEX(pesos!A:B,MATCH(L2041,pesos!A:A,1),2))</f>
        <v>16200</v>
      </c>
      <c r="N2041" s="26">
        <f>+R2041*'COSTOS VARIOS'!$O$1</f>
        <v>169100</v>
      </c>
      <c r="O2041" s="26">
        <f>+R2041*'COSTOS VARIOS'!$O$2</f>
        <v>3649.0000000000005</v>
      </c>
      <c r="P2041" s="26">
        <f>+R2041*'COSTOS VARIOS'!$O$3</f>
        <v>13350</v>
      </c>
      <c r="Q2041" s="26">
        <v>1</v>
      </c>
      <c r="R2041" s="26">
        <f t="shared" si="312"/>
        <v>890000</v>
      </c>
      <c r="S2041" s="25">
        <f t="shared" si="313"/>
        <v>1466279</v>
      </c>
      <c r="T2041" s="28">
        <f t="shared" si="314"/>
        <v>0.27526889493745732</v>
      </c>
      <c r="U2041" s="29">
        <f t="shared" si="315"/>
        <v>1869900</v>
      </c>
      <c r="V2041" s="26">
        <f>+INDEX('LISTA DE PRECIOS EKM '!A:K,MATCH('Precios ML'!B2041,'LISTA DE PRECIOS EKM '!A:A,0),8)</f>
        <v>1869900</v>
      </c>
      <c r="W2041" s="26">
        <f t="shared" si="316"/>
        <v>1869900</v>
      </c>
      <c r="X2041" s="26">
        <f t="shared" si="317"/>
        <v>0</v>
      </c>
      <c r="Y2041" s="26"/>
      <c r="Z2041" s="26">
        <f t="shared" si="318"/>
        <v>1869900</v>
      </c>
      <c r="AA2041" s="30">
        <f t="shared" si="319"/>
        <v>1.1010112359550561</v>
      </c>
    </row>
    <row r="2042" spans="1:27">
      <c r="A2042" s="20" t="s">
        <v>6860</v>
      </c>
      <c r="B2042" s="20" t="s">
        <v>1826</v>
      </c>
      <c r="C2042" s="25">
        <v>1409246</v>
      </c>
      <c r="D2042" s="22">
        <v>85</v>
      </c>
      <c r="E2042" s="22">
        <v>49</v>
      </c>
      <c r="F2042" s="22">
        <v>40</v>
      </c>
      <c r="G2042" s="22">
        <v>16000</v>
      </c>
      <c r="H2042" s="22" t="s">
        <v>5088</v>
      </c>
      <c r="I2042" s="26">
        <f>+IF(H2042='COSTOS VARIOS'!$C$1,'COSTOS VARIOS'!$C$2*'Precios ML'!V2042,'COSTOS VARIOS'!$B$2*'Precios ML'!V2042)</f>
        <v>519980</v>
      </c>
      <c r="J2042" s="22">
        <v>0</v>
      </c>
      <c r="K2042" s="27">
        <f t="shared" si="310"/>
        <v>10.4125</v>
      </c>
      <c r="L2042" s="27">
        <f t="shared" si="311"/>
        <v>10.4125</v>
      </c>
      <c r="M2042" s="26">
        <f>(INDEX(pesos!A:B,MATCH(L2042,pesos!A:A,1),2))</f>
        <v>16200</v>
      </c>
      <c r="N2042" s="26">
        <f>+R2042*'COSTOS VARIOS'!$O$1</f>
        <v>267756.74</v>
      </c>
      <c r="O2042" s="26">
        <f>+R2042*'COSTOS VARIOS'!$O$2</f>
        <v>5777.9086000000007</v>
      </c>
      <c r="P2042" s="26">
        <f>+R2042*'COSTOS VARIOS'!$O$3</f>
        <v>21138.69</v>
      </c>
      <c r="Q2042" s="26">
        <v>1</v>
      </c>
      <c r="R2042" s="26">
        <f t="shared" si="312"/>
        <v>1409246</v>
      </c>
      <c r="S2042" s="25">
        <f t="shared" si="313"/>
        <v>2240099.3385999999</v>
      </c>
      <c r="T2042" s="28">
        <f t="shared" si="314"/>
        <v>0.16061817223912289</v>
      </c>
      <c r="U2042" s="29">
        <f t="shared" si="315"/>
        <v>2599900</v>
      </c>
      <c r="V2042" s="26">
        <f>+INDEX('LISTA DE PRECIOS EKM '!A:K,MATCH('Precios ML'!B2042,'LISTA DE PRECIOS EKM '!A:A,0),8)</f>
        <v>2599900</v>
      </c>
      <c r="W2042" s="26">
        <f t="shared" si="316"/>
        <v>2599900</v>
      </c>
      <c r="X2042" s="26">
        <f t="shared" si="317"/>
        <v>0</v>
      </c>
      <c r="Y2042" s="26"/>
      <c r="Z2042" s="26">
        <f t="shared" si="318"/>
        <v>2599900</v>
      </c>
      <c r="AA2042" s="30">
        <f t="shared" si="319"/>
        <v>0.84488726595640506</v>
      </c>
    </row>
    <row r="2043" spans="1:27">
      <c r="A2043" s="20" t="s">
        <v>6860</v>
      </c>
      <c r="B2043" s="20" t="s">
        <v>1826</v>
      </c>
      <c r="C2043" s="25">
        <v>1409246</v>
      </c>
      <c r="D2043" s="22">
        <v>85</v>
      </c>
      <c r="E2043" s="22">
        <v>49</v>
      </c>
      <c r="F2043" s="22">
        <v>40</v>
      </c>
      <c r="G2043" s="22">
        <v>16000</v>
      </c>
      <c r="H2043" s="22" t="s">
        <v>5088</v>
      </c>
      <c r="I2043" s="26">
        <f>+IF(H2043='COSTOS VARIOS'!$C$1,'COSTOS VARIOS'!$C$2*'Precios ML'!V2043,'COSTOS VARIOS'!$B$2*'Precios ML'!V2043)</f>
        <v>519980</v>
      </c>
      <c r="J2043" s="22">
        <v>0</v>
      </c>
      <c r="K2043" s="27">
        <f t="shared" si="310"/>
        <v>10.4125</v>
      </c>
      <c r="L2043" s="27">
        <f t="shared" si="311"/>
        <v>10.4125</v>
      </c>
      <c r="M2043" s="26">
        <f>(INDEX(pesos!A:B,MATCH(L2043,pesos!A:A,1),2))</f>
        <v>16200</v>
      </c>
      <c r="N2043" s="26">
        <f>+R2043*'COSTOS VARIOS'!$O$1</f>
        <v>267756.74</v>
      </c>
      <c r="O2043" s="26">
        <f>+R2043*'COSTOS VARIOS'!$O$2</f>
        <v>5777.9086000000007</v>
      </c>
      <c r="P2043" s="26">
        <f>+R2043*'COSTOS VARIOS'!$O$3</f>
        <v>21138.69</v>
      </c>
      <c r="Q2043" s="26">
        <v>1</v>
      </c>
      <c r="R2043" s="26">
        <f t="shared" si="312"/>
        <v>1409246</v>
      </c>
      <c r="S2043" s="25">
        <f t="shared" si="313"/>
        <v>2240099.3385999999</v>
      </c>
      <c r="T2043" s="28">
        <f t="shared" si="314"/>
        <v>0.16061817223912289</v>
      </c>
      <c r="U2043" s="29">
        <f t="shared" si="315"/>
        <v>2599900</v>
      </c>
      <c r="V2043" s="26">
        <f>+INDEX('LISTA DE PRECIOS EKM '!A:K,MATCH('Precios ML'!B2043,'LISTA DE PRECIOS EKM '!A:A,0),8)</f>
        <v>2599900</v>
      </c>
      <c r="W2043" s="26">
        <f t="shared" si="316"/>
        <v>2599900</v>
      </c>
      <c r="X2043" s="26">
        <f t="shared" si="317"/>
        <v>0</v>
      </c>
      <c r="Y2043" s="26"/>
      <c r="Z2043" s="26">
        <f t="shared" si="318"/>
        <v>2599900</v>
      </c>
      <c r="AA2043" s="30">
        <f t="shared" si="319"/>
        <v>0.84488726595640506</v>
      </c>
    </row>
    <row r="2044" spans="1:27">
      <c r="A2044" s="20" t="s">
        <v>6861</v>
      </c>
      <c r="B2044" s="20" t="s">
        <v>2007</v>
      </c>
      <c r="C2044" s="25">
        <v>1409246</v>
      </c>
      <c r="D2044" s="22">
        <v>85</v>
      </c>
      <c r="E2044" s="22">
        <v>49</v>
      </c>
      <c r="F2044" s="22">
        <v>40</v>
      </c>
      <c r="G2044" s="22">
        <v>16000</v>
      </c>
      <c r="H2044" s="22" t="s">
        <v>5088</v>
      </c>
      <c r="I2044" s="26">
        <f>+IF(H2044='COSTOS VARIOS'!$C$1,'COSTOS VARIOS'!$C$2*'Precios ML'!V2044,'COSTOS VARIOS'!$B$2*'Precios ML'!V2044)</f>
        <v>519980</v>
      </c>
      <c r="J2044" s="22">
        <v>0</v>
      </c>
      <c r="K2044" s="27">
        <f t="shared" si="310"/>
        <v>10.4125</v>
      </c>
      <c r="L2044" s="27">
        <f t="shared" si="311"/>
        <v>10.4125</v>
      </c>
      <c r="M2044" s="26">
        <f>(INDEX(pesos!A:B,MATCH(L2044,pesos!A:A,1),2))</f>
        <v>16200</v>
      </c>
      <c r="N2044" s="26">
        <f>+R2044*'COSTOS VARIOS'!$O$1</f>
        <v>267756.74</v>
      </c>
      <c r="O2044" s="26">
        <f>+R2044*'COSTOS VARIOS'!$O$2</f>
        <v>5777.9086000000007</v>
      </c>
      <c r="P2044" s="26">
        <f>+R2044*'COSTOS VARIOS'!$O$3</f>
        <v>21138.69</v>
      </c>
      <c r="Q2044" s="26">
        <v>1</v>
      </c>
      <c r="R2044" s="26">
        <f t="shared" si="312"/>
        <v>1409246</v>
      </c>
      <c r="S2044" s="25">
        <f t="shared" si="313"/>
        <v>2240099.3385999999</v>
      </c>
      <c r="T2044" s="28">
        <f t="shared" si="314"/>
        <v>0.16061817223912289</v>
      </c>
      <c r="U2044" s="29">
        <f t="shared" si="315"/>
        <v>2599900</v>
      </c>
      <c r="V2044" s="26">
        <f>+INDEX('LISTA DE PRECIOS EKM '!A:K,MATCH('Precios ML'!B2044,'LISTA DE PRECIOS EKM '!A:A,0),8)</f>
        <v>2599900</v>
      </c>
      <c r="W2044" s="26">
        <f t="shared" si="316"/>
        <v>2599900</v>
      </c>
      <c r="X2044" s="26">
        <f t="shared" si="317"/>
        <v>0</v>
      </c>
      <c r="Y2044" s="26"/>
      <c r="Z2044" s="26">
        <f t="shared" si="318"/>
        <v>2599900</v>
      </c>
      <c r="AA2044" s="30">
        <f t="shared" si="319"/>
        <v>0.84488726595640506</v>
      </c>
    </row>
    <row r="2045" spans="1:27">
      <c r="A2045" s="20" t="s">
        <v>6861</v>
      </c>
      <c r="B2045" s="20" t="s">
        <v>2007</v>
      </c>
      <c r="C2045" s="25">
        <v>1409246</v>
      </c>
      <c r="D2045" s="22">
        <v>85</v>
      </c>
      <c r="E2045" s="22">
        <v>49</v>
      </c>
      <c r="F2045" s="22">
        <v>40</v>
      </c>
      <c r="G2045" s="22">
        <v>16000</v>
      </c>
      <c r="H2045" s="22" t="s">
        <v>5088</v>
      </c>
      <c r="I2045" s="26">
        <f>+IF(H2045='COSTOS VARIOS'!$C$1,'COSTOS VARIOS'!$C$2*'Precios ML'!V2045,'COSTOS VARIOS'!$B$2*'Precios ML'!V2045)</f>
        <v>519980</v>
      </c>
      <c r="J2045" s="22">
        <v>0</v>
      </c>
      <c r="K2045" s="27">
        <f t="shared" si="310"/>
        <v>10.4125</v>
      </c>
      <c r="L2045" s="27">
        <f t="shared" si="311"/>
        <v>10.4125</v>
      </c>
      <c r="M2045" s="26">
        <f>(INDEX(pesos!A:B,MATCH(L2045,pesos!A:A,1),2))</f>
        <v>16200</v>
      </c>
      <c r="N2045" s="26">
        <f>+R2045*'COSTOS VARIOS'!$O$1</f>
        <v>267756.74</v>
      </c>
      <c r="O2045" s="26">
        <f>+R2045*'COSTOS VARIOS'!$O$2</f>
        <v>5777.9086000000007</v>
      </c>
      <c r="P2045" s="26">
        <f>+R2045*'COSTOS VARIOS'!$O$3</f>
        <v>21138.69</v>
      </c>
      <c r="Q2045" s="26">
        <v>1</v>
      </c>
      <c r="R2045" s="26">
        <f t="shared" si="312"/>
        <v>1409246</v>
      </c>
      <c r="S2045" s="25">
        <f t="shared" si="313"/>
        <v>2240099.3385999999</v>
      </c>
      <c r="T2045" s="28">
        <f t="shared" si="314"/>
        <v>0.16061817223912289</v>
      </c>
      <c r="U2045" s="29">
        <f t="shared" si="315"/>
        <v>2599900</v>
      </c>
      <c r="V2045" s="26">
        <f>+INDEX('LISTA DE PRECIOS EKM '!A:K,MATCH('Precios ML'!B2045,'LISTA DE PRECIOS EKM '!A:A,0),8)</f>
        <v>2599900</v>
      </c>
      <c r="W2045" s="26">
        <f t="shared" si="316"/>
        <v>2599900</v>
      </c>
      <c r="X2045" s="26">
        <f t="shared" si="317"/>
        <v>0</v>
      </c>
      <c r="Y2045" s="26"/>
      <c r="Z2045" s="26">
        <f t="shared" si="318"/>
        <v>2599900</v>
      </c>
      <c r="AA2045" s="30">
        <f t="shared" si="319"/>
        <v>0.84488726595640506</v>
      </c>
    </row>
    <row r="2046" spans="1:27">
      <c r="A2046" s="20" t="s">
        <v>6862</v>
      </c>
      <c r="B2046" s="20" t="s">
        <v>1993</v>
      </c>
      <c r="C2046" s="25">
        <v>1409246</v>
      </c>
      <c r="D2046" s="22">
        <v>85</v>
      </c>
      <c r="E2046" s="22">
        <v>49</v>
      </c>
      <c r="F2046" s="22">
        <v>40</v>
      </c>
      <c r="G2046" s="22">
        <v>16000</v>
      </c>
      <c r="H2046" s="22" t="s">
        <v>5088</v>
      </c>
      <c r="I2046" s="26">
        <f>+IF(H2046='COSTOS VARIOS'!$C$1,'COSTOS VARIOS'!$C$2*'Precios ML'!V2046,'COSTOS VARIOS'!$B$2*'Precios ML'!V2046)</f>
        <v>519980</v>
      </c>
      <c r="J2046" s="22">
        <v>0</v>
      </c>
      <c r="K2046" s="27">
        <f t="shared" si="310"/>
        <v>10.4125</v>
      </c>
      <c r="L2046" s="27">
        <f t="shared" si="311"/>
        <v>10.4125</v>
      </c>
      <c r="M2046" s="26">
        <f>(INDEX(pesos!A:B,MATCH(L2046,pesos!A:A,1),2))</f>
        <v>16200</v>
      </c>
      <c r="N2046" s="26">
        <f>+R2046*'COSTOS VARIOS'!$O$1</f>
        <v>267756.74</v>
      </c>
      <c r="O2046" s="26">
        <f>+R2046*'COSTOS VARIOS'!$O$2</f>
        <v>5777.9086000000007</v>
      </c>
      <c r="P2046" s="26">
        <f>+R2046*'COSTOS VARIOS'!$O$3</f>
        <v>21138.69</v>
      </c>
      <c r="Q2046" s="26">
        <v>1</v>
      </c>
      <c r="R2046" s="26">
        <f t="shared" si="312"/>
        <v>1409246</v>
      </c>
      <c r="S2046" s="25">
        <f t="shared" si="313"/>
        <v>2240099.3385999999</v>
      </c>
      <c r="T2046" s="28">
        <f t="shared" si="314"/>
        <v>0.16061817223912289</v>
      </c>
      <c r="U2046" s="29">
        <f t="shared" si="315"/>
        <v>2599900</v>
      </c>
      <c r="V2046" s="26">
        <f>+INDEX('LISTA DE PRECIOS EKM '!A:K,MATCH('Precios ML'!B2046,'LISTA DE PRECIOS EKM '!A:A,0),8)</f>
        <v>2599900</v>
      </c>
      <c r="W2046" s="26">
        <f t="shared" si="316"/>
        <v>2599900</v>
      </c>
      <c r="X2046" s="26">
        <f t="shared" si="317"/>
        <v>0</v>
      </c>
      <c r="Y2046" s="26"/>
      <c r="Z2046" s="26">
        <f t="shared" si="318"/>
        <v>2599900</v>
      </c>
      <c r="AA2046" s="30">
        <f t="shared" si="319"/>
        <v>0.84488726595640506</v>
      </c>
    </row>
    <row r="2047" spans="1:27">
      <c r="A2047" s="20" t="s">
        <v>6862</v>
      </c>
      <c r="B2047" s="20" t="s">
        <v>1993</v>
      </c>
      <c r="C2047" s="25">
        <v>1409246</v>
      </c>
      <c r="D2047" s="22">
        <v>85</v>
      </c>
      <c r="E2047" s="22">
        <v>49</v>
      </c>
      <c r="F2047" s="22">
        <v>40</v>
      </c>
      <c r="G2047" s="22">
        <v>16000</v>
      </c>
      <c r="H2047" s="22" t="s">
        <v>5088</v>
      </c>
      <c r="I2047" s="26">
        <f>+IF(H2047='COSTOS VARIOS'!$C$1,'COSTOS VARIOS'!$C$2*'Precios ML'!V2047,'COSTOS VARIOS'!$B$2*'Precios ML'!V2047)</f>
        <v>519980</v>
      </c>
      <c r="J2047" s="22">
        <v>0</v>
      </c>
      <c r="K2047" s="27">
        <f t="shared" si="310"/>
        <v>10.4125</v>
      </c>
      <c r="L2047" s="27">
        <f t="shared" si="311"/>
        <v>10.4125</v>
      </c>
      <c r="M2047" s="26">
        <f>(INDEX(pesos!A:B,MATCH(L2047,pesos!A:A,1),2))</f>
        <v>16200</v>
      </c>
      <c r="N2047" s="26">
        <f>+R2047*'COSTOS VARIOS'!$O$1</f>
        <v>267756.74</v>
      </c>
      <c r="O2047" s="26">
        <f>+R2047*'COSTOS VARIOS'!$O$2</f>
        <v>5777.9086000000007</v>
      </c>
      <c r="P2047" s="26">
        <f>+R2047*'COSTOS VARIOS'!$O$3</f>
        <v>21138.69</v>
      </c>
      <c r="Q2047" s="26">
        <v>1</v>
      </c>
      <c r="R2047" s="26">
        <f t="shared" si="312"/>
        <v>1409246</v>
      </c>
      <c r="S2047" s="25">
        <f t="shared" si="313"/>
        <v>2240099.3385999999</v>
      </c>
      <c r="T2047" s="28">
        <f t="shared" si="314"/>
        <v>0.16061817223912289</v>
      </c>
      <c r="U2047" s="29">
        <f t="shared" si="315"/>
        <v>2599900</v>
      </c>
      <c r="V2047" s="26">
        <f>+INDEX('LISTA DE PRECIOS EKM '!A:K,MATCH('Precios ML'!B2047,'LISTA DE PRECIOS EKM '!A:A,0),8)</f>
        <v>2599900</v>
      </c>
      <c r="W2047" s="26">
        <f t="shared" si="316"/>
        <v>2599900</v>
      </c>
      <c r="X2047" s="26">
        <f t="shared" si="317"/>
        <v>0</v>
      </c>
      <c r="Y2047" s="26"/>
      <c r="Z2047" s="26">
        <f t="shared" si="318"/>
        <v>2599900</v>
      </c>
      <c r="AA2047" s="30">
        <f t="shared" si="319"/>
        <v>0.84488726595640506</v>
      </c>
    </row>
    <row r="2048" spans="1:27">
      <c r="A2048" s="20" t="s">
        <v>6863</v>
      </c>
      <c r="B2048" s="20" t="s">
        <v>1992</v>
      </c>
      <c r="C2048" s="25">
        <v>1409246</v>
      </c>
      <c r="D2048" s="22">
        <v>85</v>
      </c>
      <c r="E2048" s="22">
        <v>49</v>
      </c>
      <c r="F2048" s="22">
        <v>40</v>
      </c>
      <c r="G2048" s="22">
        <v>16000</v>
      </c>
      <c r="H2048" s="22" t="s">
        <v>5088</v>
      </c>
      <c r="I2048" s="26">
        <f>+IF(H2048='COSTOS VARIOS'!$C$1,'COSTOS VARIOS'!$C$2*'Precios ML'!V2048,'COSTOS VARIOS'!$B$2*'Precios ML'!V2048)</f>
        <v>519980</v>
      </c>
      <c r="J2048" s="22">
        <v>0</v>
      </c>
      <c r="K2048" s="27">
        <f t="shared" si="310"/>
        <v>10.4125</v>
      </c>
      <c r="L2048" s="27">
        <f t="shared" si="311"/>
        <v>10.4125</v>
      </c>
      <c r="M2048" s="26">
        <f>(INDEX(pesos!A:B,MATCH(L2048,pesos!A:A,1),2))</f>
        <v>16200</v>
      </c>
      <c r="N2048" s="26">
        <f>+R2048*'COSTOS VARIOS'!$O$1</f>
        <v>267756.74</v>
      </c>
      <c r="O2048" s="26">
        <f>+R2048*'COSTOS VARIOS'!$O$2</f>
        <v>5777.9086000000007</v>
      </c>
      <c r="P2048" s="26">
        <f>+R2048*'COSTOS VARIOS'!$O$3</f>
        <v>21138.69</v>
      </c>
      <c r="Q2048" s="26">
        <v>1</v>
      </c>
      <c r="R2048" s="26">
        <f t="shared" si="312"/>
        <v>1409246</v>
      </c>
      <c r="S2048" s="25">
        <f t="shared" si="313"/>
        <v>2240099.3385999999</v>
      </c>
      <c r="T2048" s="28">
        <f t="shared" si="314"/>
        <v>0.16061817223912289</v>
      </c>
      <c r="U2048" s="29">
        <f t="shared" si="315"/>
        <v>2599900</v>
      </c>
      <c r="V2048" s="26">
        <f>+INDEX('LISTA DE PRECIOS EKM '!A:K,MATCH('Precios ML'!B2048,'LISTA DE PRECIOS EKM '!A:A,0),8)</f>
        <v>2599900</v>
      </c>
      <c r="W2048" s="26">
        <f t="shared" si="316"/>
        <v>2599900</v>
      </c>
      <c r="X2048" s="26">
        <f t="shared" si="317"/>
        <v>0</v>
      </c>
      <c r="Y2048" s="26"/>
      <c r="Z2048" s="26">
        <f t="shared" si="318"/>
        <v>2599900</v>
      </c>
      <c r="AA2048" s="30">
        <f t="shared" si="319"/>
        <v>0.84488726595640506</v>
      </c>
    </row>
    <row r="2049" spans="1:27">
      <c r="A2049" s="20" t="s">
        <v>6863</v>
      </c>
      <c r="B2049" s="20" t="s">
        <v>1992</v>
      </c>
      <c r="C2049" s="25">
        <v>1409246</v>
      </c>
      <c r="D2049" s="22">
        <v>85</v>
      </c>
      <c r="E2049" s="22">
        <v>49</v>
      </c>
      <c r="F2049" s="22">
        <v>40</v>
      </c>
      <c r="G2049" s="22">
        <v>16000</v>
      </c>
      <c r="H2049" s="22" t="s">
        <v>5088</v>
      </c>
      <c r="I2049" s="26">
        <f>+IF(H2049='COSTOS VARIOS'!$C$1,'COSTOS VARIOS'!$C$2*'Precios ML'!V2049,'COSTOS VARIOS'!$B$2*'Precios ML'!V2049)</f>
        <v>519980</v>
      </c>
      <c r="J2049" s="22">
        <v>0</v>
      </c>
      <c r="K2049" s="27">
        <f t="shared" si="310"/>
        <v>10.4125</v>
      </c>
      <c r="L2049" s="27">
        <f t="shared" si="311"/>
        <v>10.4125</v>
      </c>
      <c r="M2049" s="26">
        <f>(INDEX(pesos!A:B,MATCH(L2049,pesos!A:A,1),2))</f>
        <v>16200</v>
      </c>
      <c r="N2049" s="26">
        <f>+R2049*'COSTOS VARIOS'!$O$1</f>
        <v>267756.74</v>
      </c>
      <c r="O2049" s="26">
        <f>+R2049*'COSTOS VARIOS'!$O$2</f>
        <v>5777.9086000000007</v>
      </c>
      <c r="P2049" s="26">
        <f>+R2049*'COSTOS VARIOS'!$O$3</f>
        <v>21138.69</v>
      </c>
      <c r="Q2049" s="26">
        <v>1</v>
      </c>
      <c r="R2049" s="26">
        <f t="shared" si="312"/>
        <v>1409246</v>
      </c>
      <c r="S2049" s="25">
        <f t="shared" si="313"/>
        <v>2240099.3385999999</v>
      </c>
      <c r="T2049" s="28">
        <f t="shared" si="314"/>
        <v>0.16061817223912289</v>
      </c>
      <c r="U2049" s="29">
        <f t="shared" si="315"/>
        <v>2599900</v>
      </c>
      <c r="V2049" s="26">
        <f>+INDEX('LISTA DE PRECIOS EKM '!A:K,MATCH('Precios ML'!B2049,'LISTA DE PRECIOS EKM '!A:A,0),8)</f>
        <v>2599900</v>
      </c>
      <c r="W2049" s="26">
        <f t="shared" si="316"/>
        <v>2599900</v>
      </c>
      <c r="X2049" s="26">
        <f t="shared" si="317"/>
        <v>0</v>
      </c>
      <c r="Y2049" s="26"/>
      <c r="Z2049" s="26">
        <f t="shared" si="318"/>
        <v>2599900</v>
      </c>
      <c r="AA2049" s="30">
        <f t="shared" si="319"/>
        <v>0.84488726595640506</v>
      </c>
    </row>
    <row r="2050" spans="1:27">
      <c r="A2050" s="20" t="s">
        <v>6864</v>
      </c>
      <c r="B2050" s="20" t="s">
        <v>1995</v>
      </c>
      <c r="C2050" s="25">
        <v>1409246</v>
      </c>
      <c r="D2050" s="22">
        <v>85</v>
      </c>
      <c r="E2050" s="22">
        <v>49</v>
      </c>
      <c r="F2050" s="22">
        <v>40</v>
      </c>
      <c r="G2050" s="22">
        <v>16000</v>
      </c>
      <c r="H2050" s="22" t="s">
        <v>5088</v>
      </c>
      <c r="I2050" s="26">
        <f>+IF(H2050='COSTOS VARIOS'!$C$1,'COSTOS VARIOS'!$C$2*'Precios ML'!V2050,'COSTOS VARIOS'!$B$2*'Precios ML'!V2050)</f>
        <v>519980</v>
      </c>
      <c r="J2050" s="22">
        <v>0</v>
      </c>
      <c r="K2050" s="27">
        <f t="shared" si="310"/>
        <v>10.4125</v>
      </c>
      <c r="L2050" s="27">
        <f t="shared" si="311"/>
        <v>10.4125</v>
      </c>
      <c r="M2050" s="26">
        <f>(INDEX(pesos!A:B,MATCH(L2050,pesos!A:A,1),2))</f>
        <v>16200</v>
      </c>
      <c r="N2050" s="26">
        <f>+R2050*'COSTOS VARIOS'!$O$1</f>
        <v>267756.74</v>
      </c>
      <c r="O2050" s="26">
        <f>+R2050*'COSTOS VARIOS'!$O$2</f>
        <v>5777.9086000000007</v>
      </c>
      <c r="P2050" s="26">
        <f>+R2050*'COSTOS VARIOS'!$O$3</f>
        <v>21138.69</v>
      </c>
      <c r="Q2050" s="26">
        <v>1</v>
      </c>
      <c r="R2050" s="26">
        <f t="shared" si="312"/>
        <v>1409246</v>
      </c>
      <c r="S2050" s="25">
        <f t="shared" si="313"/>
        <v>2240099.3385999999</v>
      </c>
      <c r="T2050" s="28">
        <f t="shared" si="314"/>
        <v>0.16061817223912289</v>
      </c>
      <c r="U2050" s="29">
        <f t="shared" si="315"/>
        <v>2599900</v>
      </c>
      <c r="V2050" s="26">
        <f>+INDEX('LISTA DE PRECIOS EKM '!A:K,MATCH('Precios ML'!B2050,'LISTA DE PRECIOS EKM '!A:A,0),8)</f>
        <v>2599900</v>
      </c>
      <c r="W2050" s="26">
        <f t="shared" si="316"/>
        <v>2599900</v>
      </c>
      <c r="X2050" s="26">
        <f t="shared" si="317"/>
        <v>0</v>
      </c>
      <c r="Y2050" s="26"/>
      <c r="Z2050" s="26">
        <f t="shared" si="318"/>
        <v>2599900</v>
      </c>
      <c r="AA2050" s="30">
        <f t="shared" si="319"/>
        <v>0.84488726595640506</v>
      </c>
    </row>
    <row r="2051" spans="1:27">
      <c r="A2051" s="20" t="s">
        <v>6864</v>
      </c>
      <c r="B2051" s="20" t="s">
        <v>1995</v>
      </c>
      <c r="C2051" s="25">
        <v>1409246</v>
      </c>
      <c r="D2051" s="22">
        <v>85</v>
      </c>
      <c r="E2051" s="22">
        <v>49</v>
      </c>
      <c r="F2051" s="22">
        <v>40</v>
      </c>
      <c r="G2051" s="22">
        <v>16000</v>
      </c>
      <c r="H2051" s="22" t="s">
        <v>5088</v>
      </c>
      <c r="I2051" s="26">
        <f>+IF(H2051='COSTOS VARIOS'!$C$1,'COSTOS VARIOS'!$C$2*'Precios ML'!V2051,'COSTOS VARIOS'!$B$2*'Precios ML'!V2051)</f>
        <v>519980</v>
      </c>
      <c r="J2051" s="22">
        <v>0</v>
      </c>
      <c r="K2051" s="27">
        <f t="shared" si="310"/>
        <v>10.4125</v>
      </c>
      <c r="L2051" s="27">
        <f t="shared" si="311"/>
        <v>10.4125</v>
      </c>
      <c r="M2051" s="26">
        <f>(INDEX(pesos!A:B,MATCH(L2051,pesos!A:A,1),2))</f>
        <v>16200</v>
      </c>
      <c r="N2051" s="26">
        <f>+R2051*'COSTOS VARIOS'!$O$1</f>
        <v>267756.74</v>
      </c>
      <c r="O2051" s="26">
        <f>+R2051*'COSTOS VARIOS'!$O$2</f>
        <v>5777.9086000000007</v>
      </c>
      <c r="P2051" s="26">
        <f>+R2051*'COSTOS VARIOS'!$O$3</f>
        <v>21138.69</v>
      </c>
      <c r="Q2051" s="26">
        <v>1</v>
      </c>
      <c r="R2051" s="26">
        <f t="shared" si="312"/>
        <v>1409246</v>
      </c>
      <c r="S2051" s="25">
        <f t="shared" si="313"/>
        <v>2240099.3385999999</v>
      </c>
      <c r="T2051" s="28">
        <f t="shared" si="314"/>
        <v>0.16061817223912289</v>
      </c>
      <c r="U2051" s="29">
        <f t="shared" si="315"/>
        <v>2599900</v>
      </c>
      <c r="V2051" s="26">
        <f>+INDEX('LISTA DE PRECIOS EKM '!A:K,MATCH('Precios ML'!B2051,'LISTA DE PRECIOS EKM '!A:A,0),8)</f>
        <v>2599900</v>
      </c>
      <c r="W2051" s="26">
        <f t="shared" si="316"/>
        <v>2599900</v>
      </c>
      <c r="X2051" s="26">
        <f t="shared" si="317"/>
        <v>0</v>
      </c>
      <c r="Y2051" s="26"/>
      <c r="Z2051" s="26">
        <f t="shared" si="318"/>
        <v>2599900</v>
      </c>
      <c r="AA2051" s="30">
        <f t="shared" si="319"/>
        <v>0.84488726595640506</v>
      </c>
    </row>
    <row r="2052" spans="1:27">
      <c r="A2052" s="20" t="s">
        <v>6865</v>
      </c>
      <c r="B2052" s="20" t="s">
        <v>1985</v>
      </c>
      <c r="C2052" s="25">
        <v>1409246</v>
      </c>
      <c r="D2052" s="22">
        <v>85</v>
      </c>
      <c r="E2052" s="22">
        <v>49</v>
      </c>
      <c r="F2052" s="22">
        <v>40</v>
      </c>
      <c r="G2052" s="22">
        <v>16000</v>
      </c>
      <c r="H2052" s="22" t="s">
        <v>5088</v>
      </c>
      <c r="I2052" s="26">
        <f>+IF(H2052='COSTOS VARIOS'!$C$1,'COSTOS VARIOS'!$C$2*'Precios ML'!V2052,'COSTOS VARIOS'!$B$2*'Precios ML'!V2052)</f>
        <v>519980</v>
      </c>
      <c r="J2052" s="22">
        <v>0</v>
      </c>
      <c r="K2052" s="27">
        <f t="shared" ref="K2052:K2115" si="320">+(D2052*E2052*F2052)/G2052</f>
        <v>10.4125</v>
      </c>
      <c r="L2052" s="27">
        <f t="shared" ref="L2052:L2115" si="321">+K2052*Q2052</f>
        <v>10.4125</v>
      </c>
      <c r="M2052" s="26">
        <f>(INDEX(pesos!A:B,MATCH(L2052,pesos!A:A,1),2))</f>
        <v>16200</v>
      </c>
      <c r="N2052" s="26">
        <f>+R2052*'COSTOS VARIOS'!$O$1</f>
        <v>267756.74</v>
      </c>
      <c r="O2052" s="26">
        <f>+R2052*'COSTOS VARIOS'!$O$2</f>
        <v>5777.9086000000007</v>
      </c>
      <c r="P2052" s="26">
        <f>+R2052*'COSTOS VARIOS'!$O$3</f>
        <v>21138.69</v>
      </c>
      <c r="Q2052" s="26">
        <v>1</v>
      </c>
      <c r="R2052" s="26">
        <f t="shared" ref="R2052:R2115" si="322">+C2052*Q2052</f>
        <v>1409246</v>
      </c>
      <c r="S2052" s="25">
        <f t="shared" ref="S2052:S2115" si="323">+R2052+P2052+O2052+N2052+M2052+I2052</f>
        <v>2240099.3385999999</v>
      </c>
      <c r="T2052" s="28">
        <f t="shared" ref="T2052:T2115" si="324">+(V2052/S2052)-1</f>
        <v>0.16061817223912289</v>
      </c>
      <c r="U2052" s="29">
        <f t="shared" ref="U2052:U2115" si="325">+S2052*T2052+S2052</f>
        <v>2599900</v>
      </c>
      <c r="V2052" s="26">
        <f>+INDEX('LISTA DE PRECIOS EKM '!A:K,MATCH('Precios ML'!B2052,'LISTA DE PRECIOS EKM '!A:A,0),8)</f>
        <v>2599900</v>
      </c>
      <c r="W2052" s="26">
        <f t="shared" ref="W2052:W2115" si="326">+V2052*Q2052</f>
        <v>2599900</v>
      </c>
      <c r="X2052" s="26">
        <f t="shared" ref="X2052:X2115" si="327">+W2052-U2052</f>
        <v>0</v>
      </c>
      <c r="Y2052" s="26"/>
      <c r="Z2052" s="26">
        <f t="shared" ref="Z2052:Z2115" si="328">+W2052-Y2052</f>
        <v>2599900</v>
      </c>
      <c r="AA2052" s="30">
        <f t="shared" ref="AA2052:AA2115" si="329">+(Z2052/C2052)-1</f>
        <v>0.84488726595640506</v>
      </c>
    </row>
    <row r="2053" spans="1:27">
      <c r="A2053" s="20" t="s">
        <v>6865</v>
      </c>
      <c r="B2053" s="20" t="s">
        <v>1985</v>
      </c>
      <c r="C2053" s="25">
        <v>1409246</v>
      </c>
      <c r="D2053" s="22">
        <v>85</v>
      </c>
      <c r="E2053" s="22">
        <v>49</v>
      </c>
      <c r="F2053" s="22">
        <v>40</v>
      </c>
      <c r="G2053" s="22">
        <v>16000</v>
      </c>
      <c r="H2053" s="22" t="s">
        <v>5088</v>
      </c>
      <c r="I2053" s="26">
        <f>+IF(H2053='COSTOS VARIOS'!$C$1,'COSTOS VARIOS'!$C$2*'Precios ML'!V2053,'COSTOS VARIOS'!$B$2*'Precios ML'!V2053)</f>
        <v>519980</v>
      </c>
      <c r="J2053" s="22">
        <v>0</v>
      </c>
      <c r="K2053" s="27">
        <f t="shared" si="320"/>
        <v>10.4125</v>
      </c>
      <c r="L2053" s="27">
        <f t="shared" si="321"/>
        <v>10.4125</v>
      </c>
      <c r="M2053" s="26">
        <f>(INDEX(pesos!A:B,MATCH(L2053,pesos!A:A,1),2))</f>
        <v>16200</v>
      </c>
      <c r="N2053" s="26">
        <f>+R2053*'COSTOS VARIOS'!$O$1</f>
        <v>267756.74</v>
      </c>
      <c r="O2053" s="26">
        <f>+R2053*'COSTOS VARIOS'!$O$2</f>
        <v>5777.9086000000007</v>
      </c>
      <c r="P2053" s="26">
        <f>+R2053*'COSTOS VARIOS'!$O$3</f>
        <v>21138.69</v>
      </c>
      <c r="Q2053" s="26">
        <v>1</v>
      </c>
      <c r="R2053" s="26">
        <f t="shared" si="322"/>
        <v>1409246</v>
      </c>
      <c r="S2053" s="25">
        <f t="shared" si="323"/>
        <v>2240099.3385999999</v>
      </c>
      <c r="T2053" s="28">
        <f t="shared" si="324"/>
        <v>0.16061817223912289</v>
      </c>
      <c r="U2053" s="29">
        <f t="shared" si="325"/>
        <v>2599900</v>
      </c>
      <c r="V2053" s="26">
        <f>+INDEX('LISTA DE PRECIOS EKM '!A:K,MATCH('Precios ML'!B2053,'LISTA DE PRECIOS EKM '!A:A,0),8)</f>
        <v>2599900</v>
      </c>
      <c r="W2053" s="26">
        <f t="shared" si="326"/>
        <v>2599900</v>
      </c>
      <c r="X2053" s="26">
        <f t="shared" si="327"/>
        <v>0</v>
      </c>
      <c r="Y2053" s="26"/>
      <c r="Z2053" s="26">
        <f t="shared" si="328"/>
        <v>2599900</v>
      </c>
      <c r="AA2053" s="30">
        <f t="shared" si="329"/>
        <v>0.84488726595640506</v>
      </c>
    </row>
    <row r="2054" spans="1:27">
      <c r="A2054" s="20" t="s">
        <v>6866</v>
      </c>
      <c r="B2054" s="20" t="s">
        <v>1781</v>
      </c>
      <c r="C2054" s="25">
        <v>1208003</v>
      </c>
      <c r="D2054" s="22">
        <v>160</v>
      </c>
      <c r="E2054" s="22">
        <v>190</v>
      </c>
      <c r="F2054" s="22">
        <v>30</v>
      </c>
      <c r="G2054" s="22">
        <v>16000</v>
      </c>
      <c r="H2054" s="22" t="s">
        <v>5088</v>
      </c>
      <c r="I2054" s="26">
        <f>+IF(H2054='COSTOS VARIOS'!$C$1,'COSTOS VARIOS'!$C$2*'Precios ML'!V2054,'COSTOS VARIOS'!$B$2*'Precios ML'!V2054)</f>
        <v>477980</v>
      </c>
      <c r="J2054" s="22">
        <v>0</v>
      </c>
      <c r="K2054" s="27">
        <f t="shared" si="320"/>
        <v>57</v>
      </c>
      <c r="L2054" s="27">
        <f t="shared" si="321"/>
        <v>57</v>
      </c>
      <c r="M2054" s="26">
        <f>(INDEX(pesos!A:B,MATCH(L2054,pesos!A:A,1),2))</f>
        <v>71640</v>
      </c>
      <c r="N2054" s="26">
        <f>+R2054*'COSTOS VARIOS'!$O$1</f>
        <v>229520.57</v>
      </c>
      <c r="O2054" s="26">
        <f>+R2054*'COSTOS VARIOS'!$O$2</f>
        <v>4952.8123000000005</v>
      </c>
      <c r="P2054" s="26">
        <f>+R2054*'COSTOS VARIOS'!$O$3</f>
        <v>18120.044999999998</v>
      </c>
      <c r="Q2054" s="26">
        <v>1</v>
      </c>
      <c r="R2054" s="26">
        <f t="shared" si="322"/>
        <v>1208003</v>
      </c>
      <c r="S2054" s="25">
        <f t="shared" si="323"/>
        <v>2010216.4273000001</v>
      </c>
      <c r="T2054" s="28">
        <f t="shared" si="324"/>
        <v>0.18887696247212937</v>
      </c>
      <c r="U2054" s="29">
        <f t="shared" si="325"/>
        <v>2389900</v>
      </c>
      <c r="V2054" s="26">
        <f>+INDEX('LISTA DE PRECIOS EKM '!A:K,MATCH('Precios ML'!B2054,'LISTA DE PRECIOS EKM '!A:A,0),8)</f>
        <v>2389900</v>
      </c>
      <c r="W2054" s="26">
        <f t="shared" si="326"/>
        <v>2389900</v>
      </c>
      <c r="X2054" s="26">
        <f t="shared" si="327"/>
        <v>0</v>
      </c>
      <c r="Y2054" s="26"/>
      <c r="Z2054" s="26">
        <f t="shared" si="328"/>
        <v>2389900</v>
      </c>
      <c r="AA2054" s="30">
        <f t="shared" si="329"/>
        <v>0.97838912651706988</v>
      </c>
    </row>
    <row r="2055" spans="1:27">
      <c r="A2055" s="20" t="s">
        <v>6866</v>
      </c>
      <c r="B2055" s="20" t="s">
        <v>1781</v>
      </c>
      <c r="C2055" s="25">
        <v>1208003</v>
      </c>
      <c r="D2055" s="22">
        <v>85</v>
      </c>
      <c r="E2055" s="22">
        <v>49</v>
      </c>
      <c r="F2055" s="22">
        <v>40</v>
      </c>
      <c r="G2055" s="22">
        <v>16000</v>
      </c>
      <c r="H2055" s="22" t="s">
        <v>5088</v>
      </c>
      <c r="I2055" s="26">
        <f>+IF(H2055='COSTOS VARIOS'!$C$1,'COSTOS VARIOS'!$C$2*'Precios ML'!V2055,'COSTOS VARIOS'!$B$2*'Precios ML'!V2055)</f>
        <v>477980</v>
      </c>
      <c r="J2055" s="22">
        <v>0</v>
      </c>
      <c r="K2055" s="27">
        <f t="shared" si="320"/>
        <v>10.4125</v>
      </c>
      <c r="L2055" s="27">
        <f t="shared" si="321"/>
        <v>10.4125</v>
      </c>
      <c r="M2055" s="26">
        <f>(INDEX(pesos!A:B,MATCH(L2055,pesos!A:A,1),2))</f>
        <v>16200</v>
      </c>
      <c r="N2055" s="26">
        <f>+R2055*'COSTOS VARIOS'!$O$1</f>
        <v>229520.57</v>
      </c>
      <c r="O2055" s="26">
        <f>+R2055*'COSTOS VARIOS'!$O$2</f>
        <v>4952.8123000000005</v>
      </c>
      <c r="P2055" s="26">
        <f>+R2055*'COSTOS VARIOS'!$O$3</f>
        <v>18120.044999999998</v>
      </c>
      <c r="Q2055" s="26">
        <v>1</v>
      </c>
      <c r="R2055" s="26">
        <f t="shared" si="322"/>
        <v>1208003</v>
      </c>
      <c r="S2055" s="25">
        <f t="shared" si="323"/>
        <v>1954776.4273000001</v>
      </c>
      <c r="T2055" s="28">
        <f t="shared" si="324"/>
        <v>0.22259505824970804</v>
      </c>
      <c r="U2055" s="29">
        <f t="shared" si="325"/>
        <v>2389900</v>
      </c>
      <c r="V2055" s="26">
        <f>+INDEX('LISTA DE PRECIOS EKM '!A:K,MATCH('Precios ML'!B2055,'LISTA DE PRECIOS EKM '!A:A,0),8)</f>
        <v>2389900</v>
      </c>
      <c r="W2055" s="26">
        <f t="shared" si="326"/>
        <v>2389900</v>
      </c>
      <c r="X2055" s="26">
        <f t="shared" si="327"/>
        <v>0</v>
      </c>
      <c r="Y2055" s="26"/>
      <c r="Z2055" s="26">
        <f t="shared" si="328"/>
        <v>2389900</v>
      </c>
      <c r="AA2055" s="30">
        <f t="shared" si="329"/>
        <v>0.97838912651706988</v>
      </c>
    </row>
    <row r="2056" spans="1:27">
      <c r="A2056" s="20" t="s">
        <v>6867</v>
      </c>
      <c r="B2056" s="20" t="s">
        <v>1983</v>
      </c>
      <c r="C2056" s="25">
        <v>1040001</v>
      </c>
      <c r="D2056" s="22">
        <v>85</v>
      </c>
      <c r="E2056" s="22">
        <v>49</v>
      </c>
      <c r="F2056" s="22">
        <v>40</v>
      </c>
      <c r="G2056" s="22">
        <v>16000</v>
      </c>
      <c r="H2056" s="22" t="s">
        <v>5088</v>
      </c>
      <c r="I2056" s="26">
        <f>+IF(H2056='COSTOS VARIOS'!$C$1,'COSTOS VARIOS'!$C$2*'Precios ML'!V2056,'COSTOS VARIOS'!$B$2*'Precios ML'!V2056)</f>
        <v>393980</v>
      </c>
      <c r="J2056" s="22">
        <v>0</v>
      </c>
      <c r="K2056" s="27">
        <f t="shared" si="320"/>
        <v>10.4125</v>
      </c>
      <c r="L2056" s="27">
        <f t="shared" si="321"/>
        <v>10.4125</v>
      </c>
      <c r="M2056" s="26">
        <f>(INDEX(pesos!A:B,MATCH(L2056,pesos!A:A,1),2))</f>
        <v>16200</v>
      </c>
      <c r="N2056" s="26">
        <f>+R2056*'COSTOS VARIOS'!$O$1</f>
        <v>197600.19</v>
      </c>
      <c r="O2056" s="26">
        <f>+R2056*'COSTOS VARIOS'!$O$2</f>
        <v>4264.0041000000001</v>
      </c>
      <c r="P2056" s="26">
        <f>+R2056*'COSTOS VARIOS'!$O$3</f>
        <v>15600.014999999999</v>
      </c>
      <c r="Q2056" s="26">
        <v>1</v>
      </c>
      <c r="R2056" s="26">
        <f t="shared" si="322"/>
        <v>1040001</v>
      </c>
      <c r="S2056" s="25">
        <f t="shared" si="323"/>
        <v>1667645.2090999999</v>
      </c>
      <c r="T2056" s="28">
        <f t="shared" si="324"/>
        <v>0.18124646012872359</v>
      </c>
      <c r="U2056" s="29">
        <f t="shared" si="325"/>
        <v>1969900</v>
      </c>
      <c r="V2056" s="26">
        <f>+INDEX('LISTA DE PRECIOS EKM '!A:K,MATCH('Precios ML'!B2056,'LISTA DE PRECIOS EKM '!A:A,0),8)</f>
        <v>1969900</v>
      </c>
      <c r="W2056" s="26">
        <f t="shared" si="326"/>
        <v>1969900</v>
      </c>
      <c r="X2056" s="26">
        <f t="shared" si="327"/>
        <v>0</v>
      </c>
      <c r="Y2056" s="26"/>
      <c r="Z2056" s="26">
        <f t="shared" si="328"/>
        <v>1969900</v>
      </c>
      <c r="AA2056" s="30">
        <f t="shared" si="329"/>
        <v>0.89413279410308255</v>
      </c>
    </row>
    <row r="2057" spans="1:27">
      <c r="A2057" s="20" t="s">
        <v>6868</v>
      </c>
      <c r="B2057" s="20" t="s">
        <v>1990</v>
      </c>
      <c r="C2057" s="25">
        <v>938896</v>
      </c>
      <c r="D2057" s="22">
        <v>85</v>
      </c>
      <c r="E2057" s="22">
        <v>49</v>
      </c>
      <c r="F2057" s="22">
        <v>40</v>
      </c>
      <c r="G2057" s="22">
        <v>16000</v>
      </c>
      <c r="H2057" s="22" t="s">
        <v>5088</v>
      </c>
      <c r="I2057" s="26">
        <f>+IF(H2057='COSTOS VARIOS'!$C$1,'COSTOS VARIOS'!$C$2*'Precios ML'!V2057,'COSTOS VARIOS'!$B$2*'Precios ML'!V2057)</f>
        <v>373980</v>
      </c>
      <c r="J2057" s="22">
        <v>0</v>
      </c>
      <c r="K2057" s="27">
        <f t="shared" si="320"/>
        <v>10.4125</v>
      </c>
      <c r="L2057" s="27">
        <f t="shared" si="321"/>
        <v>10.4125</v>
      </c>
      <c r="M2057" s="26">
        <f>(INDEX(pesos!A:B,MATCH(L2057,pesos!A:A,1),2))</f>
        <v>16200</v>
      </c>
      <c r="N2057" s="26">
        <f>+R2057*'COSTOS VARIOS'!$O$1</f>
        <v>178390.24</v>
      </c>
      <c r="O2057" s="26">
        <f>+R2057*'COSTOS VARIOS'!$O$2</f>
        <v>3849.4736000000003</v>
      </c>
      <c r="P2057" s="26">
        <f>+R2057*'COSTOS VARIOS'!$O$3</f>
        <v>14083.439999999999</v>
      </c>
      <c r="Q2057" s="26">
        <v>1</v>
      </c>
      <c r="R2057" s="26">
        <f t="shared" si="322"/>
        <v>938896</v>
      </c>
      <c r="S2057" s="25">
        <f t="shared" si="323"/>
        <v>1525399.1535999998</v>
      </c>
      <c r="T2057" s="28">
        <f t="shared" si="324"/>
        <v>0.22584308217751725</v>
      </c>
      <c r="U2057" s="29">
        <f t="shared" si="325"/>
        <v>1869900</v>
      </c>
      <c r="V2057" s="26">
        <f>+INDEX('LISTA DE PRECIOS EKM '!A:K,MATCH('Precios ML'!B2057,'LISTA DE PRECIOS EKM '!A:A,0),8)</f>
        <v>1869900</v>
      </c>
      <c r="W2057" s="26">
        <f t="shared" si="326"/>
        <v>1869900</v>
      </c>
      <c r="X2057" s="26">
        <f t="shared" si="327"/>
        <v>0</v>
      </c>
      <c r="Y2057" s="26"/>
      <c r="Z2057" s="26">
        <f t="shared" si="328"/>
        <v>1869900</v>
      </c>
      <c r="AA2057" s="30">
        <f t="shared" si="329"/>
        <v>0.99159438319047055</v>
      </c>
    </row>
    <row r="2058" spans="1:27">
      <c r="A2058" s="20" t="s">
        <v>6868</v>
      </c>
      <c r="B2058" s="20" t="s">
        <v>1990</v>
      </c>
      <c r="C2058" s="25">
        <v>938896</v>
      </c>
      <c r="D2058" s="22">
        <v>85</v>
      </c>
      <c r="E2058" s="22">
        <v>49</v>
      </c>
      <c r="F2058" s="22">
        <v>40</v>
      </c>
      <c r="G2058" s="22">
        <v>16000</v>
      </c>
      <c r="H2058" s="22" t="s">
        <v>5088</v>
      </c>
      <c r="I2058" s="26">
        <f>+IF(H2058='COSTOS VARIOS'!$C$1,'COSTOS VARIOS'!$C$2*'Precios ML'!V2058,'COSTOS VARIOS'!$B$2*'Precios ML'!V2058)</f>
        <v>373980</v>
      </c>
      <c r="J2058" s="22">
        <v>0</v>
      </c>
      <c r="K2058" s="27">
        <f t="shared" si="320"/>
        <v>10.4125</v>
      </c>
      <c r="L2058" s="27">
        <f t="shared" si="321"/>
        <v>10.4125</v>
      </c>
      <c r="M2058" s="26">
        <f>(INDEX(pesos!A:B,MATCH(L2058,pesos!A:A,1),2))</f>
        <v>16200</v>
      </c>
      <c r="N2058" s="26">
        <f>+R2058*'COSTOS VARIOS'!$O$1</f>
        <v>178390.24</v>
      </c>
      <c r="O2058" s="26">
        <f>+R2058*'COSTOS VARIOS'!$O$2</f>
        <v>3849.4736000000003</v>
      </c>
      <c r="P2058" s="26">
        <f>+R2058*'COSTOS VARIOS'!$O$3</f>
        <v>14083.439999999999</v>
      </c>
      <c r="Q2058" s="26">
        <v>1</v>
      </c>
      <c r="R2058" s="26">
        <f t="shared" si="322"/>
        <v>938896</v>
      </c>
      <c r="S2058" s="25">
        <f t="shared" si="323"/>
        <v>1525399.1535999998</v>
      </c>
      <c r="T2058" s="28">
        <f t="shared" si="324"/>
        <v>0.22584308217751725</v>
      </c>
      <c r="U2058" s="29">
        <f t="shared" si="325"/>
        <v>1869900</v>
      </c>
      <c r="V2058" s="26">
        <f>+INDEX('LISTA DE PRECIOS EKM '!A:K,MATCH('Precios ML'!B2058,'LISTA DE PRECIOS EKM '!A:A,0),8)</f>
        <v>1869900</v>
      </c>
      <c r="W2058" s="26">
        <f t="shared" si="326"/>
        <v>1869900</v>
      </c>
      <c r="X2058" s="26">
        <f t="shared" si="327"/>
        <v>0</v>
      </c>
      <c r="Y2058" s="26"/>
      <c r="Z2058" s="26">
        <f t="shared" si="328"/>
        <v>1869900</v>
      </c>
      <c r="AA2058" s="30">
        <f t="shared" si="329"/>
        <v>0.99159438319047055</v>
      </c>
    </row>
    <row r="2059" spans="1:27">
      <c r="A2059" s="20" t="s">
        <v>6869</v>
      </c>
      <c r="B2059" s="20" t="s">
        <v>1997</v>
      </c>
      <c r="C2059" s="25">
        <v>938896</v>
      </c>
      <c r="D2059" s="22">
        <v>85</v>
      </c>
      <c r="E2059" s="22">
        <v>49</v>
      </c>
      <c r="F2059" s="22">
        <v>40</v>
      </c>
      <c r="G2059" s="22">
        <v>16000</v>
      </c>
      <c r="H2059" s="22" t="s">
        <v>5088</v>
      </c>
      <c r="I2059" s="26">
        <f>+IF(H2059='COSTOS VARIOS'!$C$1,'COSTOS VARIOS'!$C$2*'Precios ML'!V2059,'COSTOS VARIOS'!$B$2*'Precios ML'!V2059)</f>
        <v>373980</v>
      </c>
      <c r="J2059" s="22">
        <v>0</v>
      </c>
      <c r="K2059" s="27">
        <f t="shared" si="320"/>
        <v>10.4125</v>
      </c>
      <c r="L2059" s="27">
        <f t="shared" si="321"/>
        <v>10.4125</v>
      </c>
      <c r="M2059" s="26">
        <f>(INDEX(pesos!A:B,MATCH(L2059,pesos!A:A,1),2))</f>
        <v>16200</v>
      </c>
      <c r="N2059" s="26">
        <f>+R2059*'COSTOS VARIOS'!$O$1</f>
        <v>178390.24</v>
      </c>
      <c r="O2059" s="26">
        <f>+R2059*'COSTOS VARIOS'!$O$2</f>
        <v>3849.4736000000003</v>
      </c>
      <c r="P2059" s="26">
        <f>+R2059*'COSTOS VARIOS'!$O$3</f>
        <v>14083.439999999999</v>
      </c>
      <c r="Q2059" s="26">
        <v>1</v>
      </c>
      <c r="R2059" s="26">
        <f t="shared" si="322"/>
        <v>938896</v>
      </c>
      <c r="S2059" s="25">
        <f t="shared" si="323"/>
        <v>1525399.1535999998</v>
      </c>
      <c r="T2059" s="28">
        <f t="shared" si="324"/>
        <v>0.22584308217751725</v>
      </c>
      <c r="U2059" s="29">
        <f t="shared" si="325"/>
        <v>1869900</v>
      </c>
      <c r="V2059" s="26">
        <f>+INDEX('LISTA DE PRECIOS EKM '!A:K,MATCH('Precios ML'!B2059,'LISTA DE PRECIOS EKM '!A:A,0),8)</f>
        <v>1869900</v>
      </c>
      <c r="W2059" s="26">
        <f t="shared" si="326"/>
        <v>1869900</v>
      </c>
      <c r="X2059" s="26">
        <f t="shared" si="327"/>
        <v>0</v>
      </c>
      <c r="Y2059" s="26"/>
      <c r="Z2059" s="26">
        <f t="shared" si="328"/>
        <v>1869900</v>
      </c>
      <c r="AA2059" s="30">
        <f t="shared" si="329"/>
        <v>0.99159438319047055</v>
      </c>
    </row>
    <row r="2060" spans="1:27">
      <c r="A2060" s="20" t="s">
        <v>6869</v>
      </c>
      <c r="B2060" s="20" t="s">
        <v>1997</v>
      </c>
      <c r="C2060" s="25">
        <v>938896</v>
      </c>
      <c r="D2060" s="22">
        <v>85</v>
      </c>
      <c r="E2060" s="22">
        <v>49</v>
      </c>
      <c r="F2060" s="22">
        <v>40</v>
      </c>
      <c r="G2060" s="22">
        <v>16000</v>
      </c>
      <c r="H2060" s="22" t="s">
        <v>5088</v>
      </c>
      <c r="I2060" s="26">
        <f>+IF(H2060='COSTOS VARIOS'!$C$1,'COSTOS VARIOS'!$C$2*'Precios ML'!V2060,'COSTOS VARIOS'!$B$2*'Precios ML'!V2060)</f>
        <v>373980</v>
      </c>
      <c r="J2060" s="22">
        <v>0</v>
      </c>
      <c r="K2060" s="27">
        <f t="shared" si="320"/>
        <v>10.4125</v>
      </c>
      <c r="L2060" s="27">
        <f t="shared" si="321"/>
        <v>10.4125</v>
      </c>
      <c r="M2060" s="26">
        <f>(INDEX(pesos!A:B,MATCH(L2060,pesos!A:A,1),2))</f>
        <v>16200</v>
      </c>
      <c r="N2060" s="26">
        <f>+R2060*'COSTOS VARIOS'!$O$1</f>
        <v>178390.24</v>
      </c>
      <c r="O2060" s="26">
        <f>+R2060*'COSTOS VARIOS'!$O$2</f>
        <v>3849.4736000000003</v>
      </c>
      <c r="P2060" s="26">
        <f>+R2060*'COSTOS VARIOS'!$O$3</f>
        <v>14083.439999999999</v>
      </c>
      <c r="Q2060" s="26">
        <v>1</v>
      </c>
      <c r="R2060" s="26">
        <f t="shared" si="322"/>
        <v>938896</v>
      </c>
      <c r="S2060" s="25">
        <f t="shared" si="323"/>
        <v>1525399.1535999998</v>
      </c>
      <c r="T2060" s="28">
        <f t="shared" si="324"/>
        <v>0.22584308217751725</v>
      </c>
      <c r="U2060" s="29">
        <f t="shared" si="325"/>
        <v>1869900</v>
      </c>
      <c r="V2060" s="26">
        <f>+INDEX('LISTA DE PRECIOS EKM '!A:K,MATCH('Precios ML'!B2060,'LISTA DE PRECIOS EKM '!A:A,0),8)</f>
        <v>1869900</v>
      </c>
      <c r="W2060" s="26">
        <f t="shared" si="326"/>
        <v>1869900</v>
      </c>
      <c r="X2060" s="26">
        <f t="shared" si="327"/>
        <v>0</v>
      </c>
      <c r="Y2060" s="26"/>
      <c r="Z2060" s="26">
        <f t="shared" si="328"/>
        <v>1869900</v>
      </c>
      <c r="AA2060" s="30">
        <f t="shared" si="329"/>
        <v>0.99159438319047055</v>
      </c>
    </row>
    <row r="2061" spans="1:27">
      <c r="A2061" s="20" t="s">
        <v>6870</v>
      </c>
      <c r="B2061" s="20" t="s">
        <v>2001</v>
      </c>
      <c r="C2061" s="25">
        <v>1051705</v>
      </c>
      <c r="D2061" s="22">
        <v>85</v>
      </c>
      <c r="E2061" s="22">
        <v>49</v>
      </c>
      <c r="F2061" s="22">
        <v>40</v>
      </c>
      <c r="G2061" s="22">
        <v>16000</v>
      </c>
      <c r="H2061" s="22" t="s">
        <v>5088</v>
      </c>
      <c r="I2061" s="26">
        <f>+IF(H2061='COSTOS VARIOS'!$C$1,'COSTOS VARIOS'!$C$2*'Precios ML'!V2061,'COSTOS VARIOS'!$B$2*'Precios ML'!V2061)</f>
        <v>415980</v>
      </c>
      <c r="J2061" s="22">
        <v>0</v>
      </c>
      <c r="K2061" s="27">
        <f t="shared" si="320"/>
        <v>10.4125</v>
      </c>
      <c r="L2061" s="27">
        <f t="shared" si="321"/>
        <v>10.4125</v>
      </c>
      <c r="M2061" s="26">
        <f>(INDEX(pesos!A:B,MATCH(L2061,pesos!A:A,1),2))</f>
        <v>16200</v>
      </c>
      <c r="N2061" s="26">
        <f>+R2061*'COSTOS VARIOS'!$O$1</f>
        <v>199823.95</v>
      </c>
      <c r="O2061" s="26">
        <f>+R2061*'COSTOS VARIOS'!$O$2</f>
        <v>4311.9905000000008</v>
      </c>
      <c r="P2061" s="26">
        <f>+R2061*'COSTOS VARIOS'!$O$3</f>
        <v>15775.574999999999</v>
      </c>
      <c r="Q2061" s="26">
        <v>1</v>
      </c>
      <c r="R2061" s="26">
        <f t="shared" si="322"/>
        <v>1051705</v>
      </c>
      <c r="S2061" s="25">
        <f t="shared" si="323"/>
        <v>1703796.5155</v>
      </c>
      <c r="T2061" s="28">
        <f t="shared" si="324"/>
        <v>0.22074436769793948</v>
      </c>
      <c r="U2061" s="29">
        <f t="shared" si="325"/>
        <v>2079900</v>
      </c>
      <c r="V2061" s="26">
        <f>+INDEX('LISTA DE PRECIOS EKM '!A:K,MATCH('Precios ML'!B2061,'LISTA DE PRECIOS EKM '!A:A,0),8)</f>
        <v>2079900</v>
      </c>
      <c r="W2061" s="26">
        <f t="shared" si="326"/>
        <v>2079900</v>
      </c>
      <c r="X2061" s="26">
        <f t="shared" si="327"/>
        <v>0</v>
      </c>
      <c r="Y2061" s="26"/>
      <c r="Z2061" s="26">
        <f t="shared" si="328"/>
        <v>2079900</v>
      </c>
      <c r="AA2061" s="30">
        <f t="shared" si="329"/>
        <v>0.97764582273546297</v>
      </c>
    </row>
    <row r="2062" spans="1:27">
      <c r="A2062" s="20" t="s">
        <v>6870</v>
      </c>
      <c r="B2062" s="20" t="s">
        <v>2001</v>
      </c>
      <c r="C2062" s="25">
        <v>1051705</v>
      </c>
      <c r="D2062" s="22">
        <v>85</v>
      </c>
      <c r="E2062" s="22">
        <v>49</v>
      </c>
      <c r="F2062" s="22">
        <v>40</v>
      </c>
      <c r="G2062" s="22">
        <v>16000</v>
      </c>
      <c r="H2062" s="22" t="s">
        <v>5088</v>
      </c>
      <c r="I2062" s="26">
        <f>+IF(H2062='COSTOS VARIOS'!$C$1,'COSTOS VARIOS'!$C$2*'Precios ML'!V2062,'COSTOS VARIOS'!$B$2*'Precios ML'!V2062)</f>
        <v>415980</v>
      </c>
      <c r="J2062" s="22">
        <v>0</v>
      </c>
      <c r="K2062" s="27">
        <f t="shared" si="320"/>
        <v>10.4125</v>
      </c>
      <c r="L2062" s="27">
        <f t="shared" si="321"/>
        <v>10.4125</v>
      </c>
      <c r="M2062" s="26">
        <f>(INDEX(pesos!A:B,MATCH(L2062,pesos!A:A,1),2))</f>
        <v>16200</v>
      </c>
      <c r="N2062" s="26">
        <f>+R2062*'COSTOS VARIOS'!$O$1</f>
        <v>199823.95</v>
      </c>
      <c r="O2062" s="26">
        <f>+R2062*'COSTOS VARIOS'!$O$2</f>
        <v>4311.9905000000008</v>
      </c>
      <c r="P2062" s="26">
        <f>+R2062*'COSTOS VARIOS'!$O$3</f>
        <v>15775.574999999999</v>
      </c>
      <c r="Q2062" s="26">
        <v>1</v>
      </c>
      <c r="R2062" s="26">
        <f t="shared" si="322"/>
        <v>1051705</v>
      </c>
      <c r="S2062" s="25">
        <f t="shared" si="323"/>
        <v>1703796.5155</v>
      </c>
      <c r="T2062" s="28">
        <f t="shared" si="324"/>
        <v>0.22074436769793948</v>
      </c>
      <c r="U2062" s="29">
        <f t="shared" si="325"/>
        <v>2079900</v>
      </c>
      <c r="V2062" s="26">
        <f>+INDEX('LISTA DE PRECIOS EKM '!A:K,MATCH('Precios ML'!B2062,'LISTA DE PRECIOS EKM '!A:A,0),8)</f>
        <v>2079900</v>
      </c>
      <c r="W2062" s="26">
        <f t="shared" si="326"/>
        <v>2079900</v>
      </c>
      <c r="X2062" s="26">
        <f t="shared" si="327"/>
        <v>0</v>
      </c>
      <c r="Y2062" s="26"/>
      <c r="Z2062" s="26">
        <f t="shared" si="328"/>
        <v>2079900</v>
      </c>
      <c r="AA2062" s="30">
        <f t="shared" si="329"/>
        <v>0.97764582273546297</v>
      </c>
    </row>
    <row r="2063" spans="1:27">
      <c r="A2063" s="20" t="s">
        <v>6871</v>
      </c>
      <c r="B2063" s="20" t="s">
        <v>2005</v>
      </c>
      <c r="C2063" s="25">
        <v>1051705</v>
      </c>
      <c r="D2063" s="22">
        <v>85</v>
      </c>
      <c r="E2063" s="22">
        <v>49</v>
      </c>
      <c r="F2063" s="22">
        <v>40</v>
      </c>
      <c r="G2063" s="22">
        <v>16000</v>
      </c>
      <c r="H2063" s="22" t="s">
        <v>5088</v>
      </c>
      <c r="I2063" s="26">
        <f>+IF(H2063='COSTOS VARIOS'!$C$1,'COSTOS VARIOS'!$C$2*'Precios ML'!V2063,'COSTOS VARIOS'!$B$2*'Precios ML'!V2063)</f>
        <v>415980</v>
      </c>
      <c r="J2063" s="22">
        <v>0</v>
      </c>
      <c r="K2063" s="27">
        <f t="shared" si="320"/>
        <v>10.4125</v>
      </c>
      <c r="L2063" s="27">
        <f t="shared" si="321"/>
        <v>10.4125</v>
      </c>
      <c r="M2063" s="26">
        <f>(INDEX(pesos!A:B,MATCH(L2063,pesos!A:A,1),2))</f>
        <v>16200</v>
      </c>
      <c r="N2063" s="26">
        <f>+R2063*'COSTOS VARIOS'!$O$1</f>
        <v>199823.95</v>
      </c>
      <c r="O2063" s="26">
        <f>+R2063*'COSTOS VARIOS'!$O$2</f>
        <v>4311.9905000000008</v>
      </c>
      <c r="P2063" s="26">
        <f>+R2063*'COSTOS VARIOS'!$O$3</f>
        <v>15775.574999999999</v>
      </c>
      <c r="Q2063" s="26">
        <v>1</v>
      </c>
      <c r="R2063" s="26">
        <f t="shared" si="322"/>
        <v>1051705</v>
      </c>
      <c r="S2063" s="25">
        <f t="shared" si="323"/>
        <v>1703796.5155</v>
      </c>
      <c r="T2063" s="28">
        <f t="shared" si="324"/>
        <v>0.22074436769793948</v>
      </c>
      <c r="U2063" s="29">
        <f t="shared" si="325"/>
        <v>2079900</v>
      </c>
      <c r="V2063" s="26">
        <f>+INDEX('LISTA DE PRECIOS EKM '!A:K,MATCH('Precios ML'!B2063,'LISTA DE PRECIOS EKM '!A:A,0),8)</f>
        <v>2079900</v>
      </c>
      <c r="W2063" s="26">
        <f t="shared" si="326"/>
        <v>2079900</v>
      </c>
      <c r="X2063" s="26">
        <f t="shared" si="327"/>
        <v>0</v>
      </c>
      <c r="Y2063" s="26"/>
      <c r="Z2063" s="26">
        <f t="shared" si="328"/>
        <v>2079900</v>
      </c>
      <c r="AA2063" s="30">
        <f t="shared" si="329"/>
        <v>0.97764582273546297</v>
      </c>
    </row>
    <row r="2064" spans="1:27">
      <c r="A2064" s="20" t="s">
        <v>6871</v>
      </c>
      <c r="B2064" s="20" t="s">
        <v>2005</v>
      </c>
      <c r="C2064" s="25">
        <v>1051705</v>
      </c>
      <c r="D2064" s="22">
        <v>85</v>
      </c>
      <c r="E2064" s="22">
        <v>49</v>
      </c>
      <c r="F2064" s="22">
        <v>40</v>
      </c>
      <c r="G2064" s="22">
        <v>16000</v>
      </c>
      <c r="H2064" s="22" t="s">
        <v>5088</v>
      </c>
      <c r="I2064" s="26">
        <f>+IF(H2064='COSTOS VARIOS'!$C$1,'COSTOS VARIOS'!$C$2*'Precios ML'!V2064,'COSTOS VARIOS'!$B$2*'Precios ML'!V2064)</f>
        <v>415980</v>
      </c>
      <c r="J2064" s="22">
        <v>0</v>
      </c>
      <c r="K2064" s="27">
        <f t="shared" si="320"/>
        <v>10.4125</v>
      </c>
      <c r="L2064" s="27">
        <f t="shared" si="321"/>
        <v>10.4125</v>
      </c>
      <c r="M2064" s="26">
        <f>(INDEX(pesos!A:B,MATCH(L2064,pesos!A:A,1),2))</f>
        <v>16200</v>
      </c>
      <c r="N2064" s="26">
        <f>+R2064*'COSTOS VARIOS'!$O$1</f>
        <v>199823.95</v>
      </c>
      <c r="O2064" s="26">
        <f>+R2064*'COSTOS VARIOS'!$O$2</f>
        <v>4311.9905000000008</v>
      </c>
      <c r="P2064" s="26">
        <f>+R2064*'COSTOS VARIOS'!$O$3</f>
        <v>15775.574999999999</v>
      </c>
      <c r="Q2064" s="26">
        <v>1</v>
      </c>
      <c r="R2064" s="26">
        <f t="shared" si="322"/>
        <v>1051705</v>
      </c>
      <c r="S2064" s="25">
        <f t="shared" si="323"/>
        <v>1703796.5155</v>
      </c>
      <c r="T2064" s="28">
        <f t="shared" si="324"/>
        <v>0.22074436769793948</v>
      </c>
      <c r="U2064" s="29">
        <f t="shared" si="325"/>
        <v>2079900</v>
      </c>
      <c r="V2064" s="26">
        <f>+INDEX('LISTA DE PRECIOS EKM '!A:K,MATCH('Precios ML'!B2064,'LISTA DE PRECIOS EKM '!A:A,0),8)</f>
        <v>2079900</v>
      </c>
      <c r="W2064" s="26">
        <f t="shared" si="326"/>
        <v>2079900</v>
      </c>
      <c r="X2064" s="26">
        <f t="shared" si="327"/>
        <v>0</v>
      </c>
      <c r="Y2064" s="26"/>
      <c r="Z2064" s="26">
        <f t="shared" si="328"/>
        <v>2079900</v>
      </c>
      <c r="AA2064" s="30">
        <f t="shared" si="329"/>
        <v>0.97764582273546297</v>
      </c>
    </row>
    <row r="2065" spans="1:27">
      <c r="A2065" s="20" t="s">
        <v>6872</v>
      </c>
      <c r="B2065" s="20" t="s">
        <v>2006</v>
      </c>
      <c r="C2065" s="25">
        <v>938896</v>
      </c>
      <c r="D2065" s="22">
        <v>85</v>
      </c>
      <c r="E2065" s="22">
        <v>49</v>
      </c>
      <c r="F2065" s="22">
        <v>40</v>
      </c>
      <c r="G2065" s="22">
        <v>16000</v>
      </c>
      <c r="H2065" s="22" t="s">
        <v>5088</v>
      </c>
      <c r="I2065" s="26">
        <f>+IF(H2065='COSTOS VARIOS'!$C$1,'COSTOS VARIOS'!$C$2*'Precios ML'!V2065,'COSTOS VARIOS'!$B$2*'Precios ML'!V2065)</f>
        <v>393980</v>
      </c>
      <c r="J2065" s="22">
        <v>0</v>
      </c>
      <c r="K2065" s="27">
        <f t="shared" si="320"/>
        <v>10.4125</v>
      </c>
      <c r="L2065" s="27">
        <f t="shared" si="321"/>
        <v>10.4125</v>
      </c>
      <c r="M2065" s="26">
        <f>(INDEX(pesos!A:B,MATCH(L2065,pesos!A:A,1),2))</f>
        <v>16200</v>
      </c>
      <c r="N2065" s="26">
        <f>+R2065*'COSTOS VARIOS'!$O$1</f>
        <v>178390.24</v>
      </c>
      <c r="O2065" s="26">
        <f>+R2065*'COSTOS VARIOS'!$O$2</f>
        <v>3849.4736000000003</v>
      </c>
      <c r="P2065" s="26">
        <f>+R2065*'COSTOS VARIOS'!$O$3</f>
        <v>14083.439999999999</v>
      </c>
      <c r="Q2065" s="26">
        <v>1</v>
      </c>
      <c r="R2065" s="26">
        <f t="shared" si="322"/>
        <v>938896</v>
      </c>
      <c r="S2065" s="25">
        <f t="shared" si="323"/>
        <v>1545399.1535999998</v>
      </c>
      <c r="T2065" s="28">
        <f t="shared" si="324"/>
        <v>0.27468686352721727</v>
      </c>
      <c r="U2065" s="29">
        <f t="shared" si="325"/>
        <v>1969900</v>
      </c>
      <c r="V2065" s="26">
        <f>+INDEX('LISTA DE PRECIOS EKM '!A:K,MATCH('Precios ML'!B2065,'LISTA DE PRECIOS EKM '!A:A,0),8)</f>
        <v>1969900</v>
      </c>
      <c r="W2065" s="26">
        <f t="shared" si="326"/>
        <v>1969900</v>
      </c>
      <c r="X2065" s="26">
        <f t="shared" si="327"/>
        <v>0</v>
      </c>
      <c r="Y2065" s="26"/>
      <c r="Z2065" s="26">
        <f t="shared" si="328"/>
        <v>1969900</v>
      </c>
      <c r="AA2065" s="30">
        <f t="shared" si="329"/>
        <v>1.0981024522417817</v>
      </c>
    </row>
    <row r="2066" spans="1:27">
      <c r="A2066" s="20" t="s">
        <v>6872</v>
      </c>
      <c r="B2066" s="20" t="s">
        <v>2006</v>
      </c>
      <c r="C2066" s="25">
        <v>938896</v>
      </c>
      <c r="D2066" s="22">
        <v>85</v>
      </c>
      <c r="E2066" s="22">
        <v>49</v>
      </c>
      <c r="F2066" s="22">
        <v>40</v>
      </c>
      <c r="G2066" s="22">
        <v>16000</v>
      </c>
      <c r="H2066" s="22" t="s">
        <v>5088</v>
      </c>
      <c r="I2066" s="26">
        <f>+IF(H2066='COSTOS VARIOS'!$C$1,'COSTOS VARIOS'!$C$2*'Precios ML'!V2066,'COSTOS VARIOS'!$B$2*'Precios ML'!V2066)</f>
        <v>393980</v>
      </c>
      <c r="J2066" s="22">
        <v>0</v>
      </c>
      <c r="K2066" s="27">
        <f t="shared" si="320"/>
        <v>10.4125</v>
      </c>
      <c r="L2066" s="27">
        <f t="shared" si="321"/>
        <v>10.4125</v>
      </c>
      <c r="M2066" s="26">
        <f>(INDEX(pesos!A:B,MATCH(L2066,pesos!A:A,1),2))</f>
        <v>16200</v>
      </c>
      <c r="N2066" s="26">
        <f>+R2066*'COSTOS VARIOS'!$O$1</f>
        <v>178390.24</v>
      </c>
      <c r="O2066" s="26">
        <f>+R2066*'COSTOS VARIOS'!$O$2</f>
        <v>3849.4736000000003</v>
      </c>
      <c r="P2066" s="26">
        <f>+R2066*'COSTOS VARIOS'!$O$3</f>
        <v>14083.439999999999</v>
      </c>
      <c r="Q2066" s="26">
        <v>1</v>
      </c>
      <c r="R2066" s="26">
        <f t="shared" si="322"/>
        <v>938896</v>
      </c>
      <c r="S2066" s="25">
        <f t="shared" si="323"/>
        <v>1545399.1535999998</v>
      </c>
      <c r="T2066" s="28">
        <f t="shared" si="324"/>
        <v>0.27468686352721727</v>
      </c>
      <c r="U2066" s="29">
        <f t="shared" si="325"/>
        <v>1969900</v>
      </c>
      <c r="V2066" s="26">
        <f>+INDEX('LISTA DE PRECIOS EKM '!A:K,MATCH('Precios ML'!B2066,'LISTA DE PRECIOS EKM '!A:A,0),8)</f>
        <v>1969900</v>
      </c>
      <c r="W2066" s="26">
        <f t="shared" si="326"/>
        <v>1969900</v>
      </c>
      <c r="X2066" s="26">
        <f t="shared" si="327"/>
        <v>0</v>
      </c>
      <c r="Y2066" s="26"/>
      <c r="Z2066" s="26">
        <f t="shared" si="328"/>
        <v>1969900</v>
      </c>
      <c r="AA2066" s="30">
        <f t="shared" si="329"/>
        <v>1.0981024522417817</v>
      </c>
    </row>
    <row r="2067" spans="1:27">
      <c r="A2067" s="20" t="s">
        <v>6873</v>
      </c>
      <c r="B2067" s="20" t="s">
        <v>1986</v>
      </c>
      <c r="C2067" s="25">
        <v>1040001</v>
      </c>
      <c r="D2067" s="22">
        <v>85</v>
      </c>
      <c r="E2067" s="22">
        <v>49</v>
      </c>
      <c r="F2067" s="22">
        <v>40</v>
      </c>
      <c r="G2067" s="22">
        <v>16000</v>
      </c>
      <c r="H2067" s="22" t="s">
        <v>5088</v>
      </c>
      <c r="I2067" s="26">
        <f>+IF(H2067='COSTOS VARIOS'!$C$1,'COSTOS VARIOS'!$C$2*'Precios ML'!V2067,'COSTOS VARIOS'!$B$2*'Precios ML'!V2067)</f>
        <v>393980</v>
      </c>
      <c r="J2067" s="22">
        <v>0</v>
      </c>
      <c r="K2067" s="27">
        <f t="shared" si="320"/>
        <v>10.4125</v>
      </c>
      <c r="L2067" s="27">
        <f t="shared" si="321"/>
        <v>10.4125</v>
      </c>
      <c r="M2067" s="26">
        <f>(INDEX(pesos!A:B,MATCH(L2067,pesos!A:A,1),2))</f>
        <v>16200</v>
      </c>
      <c r="N2067" s="26">
        <f>+R2067*'COSTOS VARIOS'!$O$1</f>
        <v>197600.19</v>
      </c>
      <c r="O2067" s="26">
        <f>+R2067*'COSTOS VARIOS'!$O$2</f>
        <v>4264.0041000000001</v>
      </c>
      <c r="P2067" s="26">
        <f>+R2067*'COSTOS VARIOS'!$O$3</f>
        <v>15600.014999999999</v>
      </c>
      <c r="Q2067" s="26">
        <v>1</v>
      </c>
      <c r="R2067" s="26">
        <f t="shared" si="322"/>
        <v>1040001</v>
      </c>
      <c r="S2067" s="25">
        <f t="shared" si="323"/>
        <v>1667645.2090999999</v>
      </c>
      <c r="T2067" s="28">
        <f t="shared" si="324"/>
        <v>0.18124646012872359</v>
      </c>
      <c r="U2067" s="29">
        <f t="shared" si="325"/>
        <v>1969900</v>
      </c>
      <c r="V2067" s="26">
        <f>+INDEX('LISTA DE PRECIOS EKM '!A:K,MATCH('Precios ML'!B2067,'LISTA DE PRECIOS EKM '!A:A,0),8)</f>
        <v>1969900</v>
      </c>
      <c r="W2067" s="26">
        <f t="shared" si="326"/>
        <v>1969900</v>
      </c>
      <c r="X2067" s="26">
        <f t="shared" si="327"/>
        <v>0</v>
      </c>
      <c r="Y2067" s="26"/>
      <c r="Z2067" s="26">
        <f t="shared" si="328"/>
        <v>1969900</v>
      </c>
      <c r="AA2067" s="30">
        <f t="shared" si="329"/>
        <v>0.89413279410308255</v>
      </c>
    </row>
    <row r="2068" spans="1:27">
      <c r="A2068" s="20" t="s">
        <v>6873</v>
      </c>
      <c r="B2068" s="20" t="s">
        <v>1986</v>
      </c>
      <c r="C2068" s="25">
        <v>1040001</v>
      </c>
      <c r="D2068" s="22">
        <v>85</v>
      </c>
      <c r="E2068" s="22">
        <v>49</v>
      </c>
      <c r="F2068" s="22">
        <v>40</v>
      </c>
      <c r="G2068" s="22">
        <v>16000</v>
      </c>
      <c r="H2068" s="22" t="s">
        <v>5088</v>
      </c>
      <c r="I2068" s="26">
        <f>+IF(H2068='COSTOS VARIOS'!$C$1,'COSTOS VARIOS'!$C$2*'Precios ML'!V2068,'COSTOS VARIOS'!$B$2*'Precios ML'!V2068)</f>
        <v>393980</v>
      </c>
      <c r="J2068" s="22">
        <v>0</v>
      </c>
      <c r="K2068" s="27">
        <f t="shared" si="320"/>
        <v>10.4125</v>
      </c>
      <c r="L2068" s="27">
        <f t="shared" si="321"/>
        <v>10.4125</v>
      </c>
      <c r="M2068" s="26">
        <f>(INDEX(pesos!A:B,MATCH(L2068,pesos!A:A,1),2))</f>
        <v>16200</v>
      </c>
      <c r="N2068" s="26">
        <f>+R2068*'COSTOS VARIOS'!$O$1</f>
        <v>197600.19</v>
      </c>
      <c r="O2068" s="26">
        <f>+R2068*'COSTOS VARIOS'!$O$2</f>
        <v>4264.0041000000001</v>
      </c>
      <c r="P2068" s="26">
        <f>+R2068*'COSTOS VARIOS'!$O$3</f>
        <v>15600.014999999999</v>
      </c>
      <c r="Q2068" s="26">
        <v>1</v>
      </c>
      <c r="R2068" s="26">
        <f t="shared" si="322"/>
        <v>1040001</v>
      </c>
      <c r="S2068" s="25">
        <f t="shared" si="323"/>
        <v>1667645.2090999999</v>
      </c>
      <c r="T2068" s="28">
        <f t="shared" si="324"/>
        <v>0.18124646012872359</v>
      </c>
      <c r="U2068" s="29">
        <f t="shared" si="325"/>
        <v>1969900</v>
      </c>
      <c r="V2068" s="26">
        <f>+INDEX('LISTA DE PRECIOS EKM '!A:K,MATCH('Precios ML'!B2068,'LISTA DE PRECIOS EKM '!A:A,0),8)</f>
        <v>1969900</v>
      </c>
      <c r="W2068" s="26">
        <f t="shared" si="326"/>
        <v>1969900</v>
      </c>
      <c r="X2068" s="26">
        <f t="shared" si="327"/>
        <v>0</v>
      </c>
      <c r="Y2068" s="26"/>
      <c r="Z2068" s="26">
        <f t="shared" si="328"/>
        <v>1969900</v>
      </c>
      <c r="AA2068" s="30">
        <f t="shared" si="329"/>
        <v>0.89413279410308255</v>
      </c>
    </row>
    <row r="2069" spans="1:27">
      <c r="A2069" s="20" t="s">
        <v>6874</v>
      </c>
      <c r="B2069" s="20" t="s">
        <v>1823</v>
      </c>
      <c r="C2069" s="25">
        <v>1040001</v>
      </c>
      <c r="D2069" s="22">
        <v>85</v>
      </c>
      <c r="E2069" s="22">
        <v>49</v>
      </c>
      <c r="F2069" s="22">
        <v>40</v>
      </c>
      <c r="G2069" s="22">
        <v>16000</v>
      </c>
      <c r="H2069" s="22" t="s">
        <v>5088</v>
      </c>
      <c r="I2069" s="26">
        <f>+IF(H2069='COSTOS VARIOS'!$C$1,'COSTOS VARIOS'!$C$2*'Precios ML'!V2069,'COSTOS VARIOS'!$B$2*'Precios ML'!V2069)</f>
        <v>393980</v>
      </c>
      <c r="J2069" s="22">
        <v>0</v>
      </c>
      <c r="K2069" s="27">
        <f t="shared" si="320"/>
        <v>10.4125</v>
      </c>
      <c r="L2069" s="27">
        <f t="shared" si="321"/>
        <v>10.4125</v>
      </c>
      <c r="M2069" s="26">
        <f>(INDEX(pesos!A:B,MATCH(L2069,pesos!A:A,1),2))</f>
        <v>16200</v>
      </c>
      <c r="N2069" s="26">
        <f>+R2069*'COSTOS VARIOS'!$O$1</f>
        <v>197600.19</v>
      </c>
      <c r="O2069" s="26">
        <f>+R2069*'COSTOS VARIOS'!$O$2</f>
        <v>4264.0041000000001</v>
      </c>
      <c r="P2069" s="26">
        <f>+R2069*'COSTOS VARIOS'!$O$3</f>
        <v>15600.014999999999</v>
      </c>
      <c r="Q2069" s="26">
        <v>1</v>
      </c>
      <c r="R2069" s="26">
        <f t="shared" si="322"/>
        <v>1040001</v>
      </c>
      <c r="S2069" s="25">
        <f t="shared" si="323"/>
        <v>1667645.2090999999</v>
      </c>
      <c r="T2069" s="28">
        <f t="shared" si="324"/>
        <v>0.18124646012872359</v>
      </c>
      <c r="U2069" s="29">
        <f t="shared" si="325"/>
        <v>1969900</v>
      </c>
      <c r="V2069" s="26">
        <f>+INDEX('LISTA DE PRECIOS EKM '!A:K,MATCH('Precios ML'!B2069,'LISTA DE PRECIOS EKM '!A:A,0),8)</f>
        <v>1969900</v>
      </c>
      <c r="W2069" s="26">
        <f t="shared" si="326"/>
        <v>1969900</v>
      </c>
      <c r="X2069" s="26">
        <f t="shared" si="327"/>
        <v>0</v>
      </c>
      <c r="Y2069" s="26"/>
      <c r="Z2069" s="26">
        <f t="shared" si="328"/>
        <v>1969900</v>
      </c>
      <c r="AA2069" s="30">
        <f t="shared" si="329"/>
        <v>0.89413279410308255</v>
      </c>
    </row>
    <row r="2070" spans="1:27">
      <c r="A2070" s="20" t="s">
        <v>6874</v>
      </c>
      <c r="B2070" s="20" t="s">
        <v>1823</v>
      </c>
      <c r="C2070" s="25">
        <v>1040001</v>
      </c>
      <c r="D2070" s="22">
        <v>85</v>
      </c>
      <c r="E2070" s="22">
        <v>49</v>
      </c>
      <c r="F2070" s="22">
        <v>40</v>
      </c>
      <c r="G2070" s="22">
        <v>16000</v>
      </c>
      <c r="H2070" s="22" t="s">
        <v>5088</v>
      </c>
      <c r="I2070" s="26">
        <f>+IF(H2070='COSTOS VARIOS'!$C$1,'COSTOS VARIOS'!$C$2*'Precios ML'!V2070,'COSTOS VARIOS'!$B$2*'Precios ML'!V2070)</f>
        <v>393980</v>
      </c>
      <c r="J2070" s="22">
        <v>0</v>
      </c>
      <c r="K2070" s="27">
        <f t="shared" si="320"/>
        <v>10.4125</v>
      </c>
      <c r="L2070" s="27">
        <f t="shared" si="321"/>
        <v>10.4125</v>
      </c>
      <c r="M2070" s="26">
        <f>(INDEX(pesos!A:B,MATCH(L2070,pesos!A:A,1),2))</f>
        <v>16200</v>
      </c>
      <c r="N2070" s="26">
        <f>+R2070*'COSTOS VARIOS'!$O$1</f>
        <v>197600.19</v>
      </c>
      <c r="O2070" s="26">
        <f>+R2070*'COSTOS VARIOS'!$O$2</f>
        <v>4264.0041000000001</v>
      </c>
      <c r="P2070" s="26">
        <f>+R2070*'COSTOS VARIOS'!$O$3</f>
        <v>15600.014999999999</v>
      </c>
      <c r="Q2070" s="26">
        <v>1</v>
      </c>
      <c r="R2070" s="26">
        <f t="shared" si="322"/>
        <v>1040001</v>
      </c>
      <c r="S2070" s="25">
        <f t="shared" si="323"/>
        <v>1667645.2090999999</v>
      </c>
      <c r="T2070" s="28">
        <f t="shared" si="324"/>
        <v>0.18124646012872359</v>
      </c>
      <c r="U2070" s="29">
        <f t="shared" si="325"/>
        <v>1969900</v>
      </c>
      <c r="V2070" s="26">
        <f>+INDEX('LISTA DE PRECIOS EKM '!A:K,MATCH('Precios ML'!B2070,'LISTA DE PRECIOS EKM '!A:A,0),8)</f>
        <v>1969900</v>
      </c>
      <c r="W2070" s="26">
        <f t="shared" si="326"/>
        <v>1969900</v>
      </c>
      <c r="X2070" s="26">
        <f t="shared" si="327"/>
        <v>0</v>
      </c>
      <c r="Y2070" s="26"/>
      <c r="Z2070" s="26">
        <f t="shared" si="328"/>
        <v>1969900</v>
      </c>
      <c r="AA2070" s="30">
        <f t="shared" si="329"/>
        <v>0.89413279410308255</v>
      </c>
    </row>
    <row r="2071" spans="1:27">
      <c r="A2071" s="20" t="s">
        <v>6875</v>
      </c>
      <c r="B2071" s="20" t="s">
        <v>1824</v>
      </c>
      <c r="C2071" s="25">
        <v>1040001</v>
      </c>
      <c r="D2071" s="22">
        <v>85</v>
      </c>
      <c r="E2071" s="22">
        <v>49</v>
      </c>
      <c r="F2071" s="22">
        <v>40</v>
      </c>
      <c r="G2071" s="22">
        <v>16000</v>
      </c>
      <c r="H2071" s="22" t="s">
        <v>5088</v>
      </c>
      <c r="I2071" s="26">
        <f>+IF(H2071='COSTOS VARIOS'!$C$1,'COSTOS VARIOS'!$C$2*'Precios ML'!V2071,'COSTOS VARIOS'!$B$2*'Precios ML'!V2071)</f>
        <v>393980</v>
      </c>
      <c r="J2071" s="22">
        <v>0</v>
      </c>
      <c r="K2071" s="27">
        <f t="shared" si="320"/>
        <v>10.4125</v>
      </c>
      <c r="L2071" s="27">
        <f t="shared" si="321"/>
        <v>10.4125</v>
      </c>
      <c r="M2071" s="26">
        <f>(INDEX(pesos!A:B,MATCH(L2071,pesos!A:A,1),2))</f>
        <v>16200</v>
      </c>
      <c r="N2071" s="26">
        <f>+R2071*'COSTOS VARIOS'!$O$1</f>
        <v>197600.19</v>
      </c>
      <c r="O2071" s="26">
        <f>+R2071*'COSTOS VARIOS'!$O$2</f>
        <v>4264.0041000000001</v>
      </c>
      <c r="P2071" s="26">
        <f>+R2071*'COSTOS VARIOS'!$O$3</f>
        <v>15600.014999999999</v>
      </c>
      <c r="Q2071" s="26">
        <v>1</v>
      </c>
      <c r="R2071" s="26">
        <f t="shared" si="322"/>
        <v>1040001</v>
      </c>
      <c r="S2071" s="25">
        <f t="shared" si="323"/>
        <v>1667645.2090999999</v>
      </c>
      <c r="T2071" s="28">
        <f t="shared" si="324"/>
        <v>0.18124646012872359</v>
      </c>
      <c r="U2071" s="29">
        <f t="shared" si="325"/>
        <v>1969900</v>
      </c>
      <c r="V2071" s="26">
        <f>+INDEX('LISTA DE PRECIOS EKM '!A:K,MATCH('Precios ML'!B2071,'LISTA DE PRECIOS EKM '!A:A,0),8)</f>
        <v>1969900</v>
      </c>
      <c r="W2071" s="26">
        <f t="shared" si="326"/>
        <v>1969900</v>
      </c>
      <c r="X2071" s="26">
        <f t="shared" si="327"/>
        <v>0</v>
      </c>
      <c r="Y2071" s="26"/>
      <c r="Z2071" s="26">
        <f t="shared" si="328"/>
        <v>1969900</v>
      </c>
      <c r="AA2071" s="30">
        <f t="shared" si="329"/>
        <v>0.89413279410308255</v>
      </c>
    </row>
    <row r="2072" spans="1:27">
      <c r="A2072" s="20" t="s">
        <v>6875</v>
      </c>
      <c r="B2072" s="20" t="s">
        <v>1824</v>
      </c>
      <c r="C2072" s="25">
        <v>1040001</v>
      </c>
      <c r="D2072" s="22">
        <v>85</v>
      </c>
      <c r="E2072" s="22">
        <v>49</v>
      </c>
      <c r="F2072" s="22">
        <v>40</v>
      </c>
      <c r="G2072" s="22">
        <v>16000</v>
      </c>
      <c r="H2072" s="22" t="s">
        <v>5088</v>
      </c>
      <c r="I2072" s="26">
        <f>+IF(H2072='COSTOS VARIOS'!$C$1,'COSTOS VARIOS'!$C$2*'Precios ML'!V2072,'COSTOS VARIOS'!$B$2*'Precios ML'!V2072)</f>
        <v>393980</v>
      </c>
      <c r="J2072" s="22">
        <v>0</v>
      </c>
      <c r="K2072" s="27">
        <f t="shared" si="320"/>
        <v>10.4125</v>
      </c>
      <c r="L2072" s="27">
        <f t="shared" si="321"/>
        <v>10.4125</v>
      </c>
      <c r="M2072" s="26">
        <f>(INDEX(pesos!A:B,MATCH(L2072,pesos!A:A,1),2))</f>
        <v>16200</v>
      </c>
      <c r="N2072" s="26">
        <f>+R2072*'COSTOS VARIOS'!$O$1</f>
        <v>197600.19</v>
      </c>
      <c r="O2072" s="26">
        <f>+R2072*'COSTOS VARIOS'!$O$2</f>
        <v>4264.0041000000001</v>
      </c>
      <c r="P2072" s="26">
        <f>+R2072*'COSTOS VARIOS'!$O$3</f>
        <v>15600.014999999999</v>
      </c>
      <c r="Q2072" s="26">
        <v>1</v>
      </c>
      <c r="R2072" s="26">
        <f t="shared" si="322"/>
        <v>1040001</v>
      </c>
      <c r="S2072" s="25">
        <f t="shared" si="323"/>
        <v>1667645.2090999999</v>
      </c>
      <c r="T2072" s="28">
        <f t="shared" si="324"/>
        <v>0.18124646012872359</v>
      </c>
      <c r="U2072" s="29">
        <f t="shared" si="325"/>
        <v>1969900</v>
      </c>
      <c r="V2072" s="26">
        <f>+INDEX('LISTA DE PRECIOS EKM '!A:K,MATCH('Precios ML'!B2072,'LISTA DE PRECIOS EKM '!A:A,0),8)</f>
        <v>1969900</v>
      </c>
      <c r="W2072" s="26">
        <f t="shared" si="326"/>
        <v>1969900</v>
      </c>
      <c r="X2072" s="26">
        <f t="shared" si="327"/>
        <v>0</v>
      </c>
      <c r="Y2072" s="26"/>
      <c r="Z2072" s="26">
        <f t="shared" si="328"/>
        <v>1969900</v>
      </c>
      <c r="AA2072" s="30">
        <f t="shared" si="329"/>
        <v>0.89413279410308255</v>
      </c>
    </row>
    <row r="2073" spans="1:27">
      <c r="A2073" s="20" t="s">
        <v>6876</v>
      </c>
      <c r="B2073" s="20" t="s">
        <v>1991</v>
      </c>
      <c r="C2073" s="25">
        <v>938896</v>
      </c>
      <c r="D2073" s="22">
        <v>85</v>
      </c>
      <c r="E2073" s="22">
        <v>49</v>
      </c>
      <c r="F2073" s="22">
        <v>40</v>
      </c>
      <c r="G2073" s="22">
        <v>16000</v>
      </c>
      <c r="H2073" s="22" t="s">
        <v>5088</v>
      </c>
      <c r="I2073" s="26">
        <f>+IF(H2073='COSTOS VARIOS'!$C$1,'COSTOS VARIOS'!$C$2*'Precios ML'!V2073,'COSTOS VARIOS'!$B$2*'Precios ML'!V2073)</f>
        <v>393980</v>
      </c>
      <c r="J2073" s="22">
        <v>0</v>
      </c>
      <c r="K2073" s="27">
        <f t="shared" si="320"/>
        <v>10.4125</v>
      </c>
      <c r="L2073" s="27">
        <f t="shared" si="321"/>
        <v>10.4125</v>
      </c>
      <c r="M2073" s="26">
        <f>(INDEX(pesos!A:B,MATCH(L2073,pesos!A:A,1),2))</f>
        <v>16200</v>
      </c>
      <c r="N2073" s="26">
        <f>+R2073*'COSTOS VARIOS'!$O$1</f>
        <v>178390.24</v>
      </c>
      <c r="O2073" s="26">
        <f>+R2073*'COSTOS VARIOS'!$O$2</f>
        <v>3849.4736000000003</v>
      </c>
      <c r="P2073" s="26">
        <f>+R2073*'COSTOS VARIOS'!$O$3</f>
        <v>14083.439999999999</v>
      </c>
      <c r="Q2073" s="26">
        <v>1</v>
      </c>
      <c r="R2073" s="26">
        <f t="shared" si="322"/>
        <v>938896</v>
      </c>
      <c r="S2073" s="25">
        <f t="shared" si="323"/>
        <v>1545399.1535999998</v>
      </c>
      <c r="T2073" s="28">
        <f t="shared" si="324"/>
        <v>0.27468686352721727</v>
      </c>
      <c r="U2073" s="29">
        <f t="shared" si="325"/>
        <v>1969900</v>
      </c>
      <c r="V2073" s="26">
        <f>+INDEX('LISTA DE PRECIOS EKM '!A:K,MATCH('Precios ML'!B2073,'LISTA DE PRECIOS EKM '!A:A,0),8)</f>
        <v>1969900</v>
      </c>
      <c r="W2073" s="26">
        <f t="shared" si="326"/>
        <v>1969900</v>
      </c>
      <c r="X2073" s="26">
        <f t="shared" si="327"/>
        <v>0</v>
      </c>
      <c r="Y2073" s="26"/>
      <c r="Z2073" s="26">
        <f t="shared" si="328"/>
        <v>1969900</v>
      </c>
      <c r="AA2073" s="30">
        <f t="shared" si="329"/>
        <v>1.0981024522417817</v>
      </c>
    </row>
    <row r="2074" spans="1:27">
      <c r="A2074" s="20" t="s">
        <v>6876</v>
      </c>
      <c r="B2074" s="20" t="s">
        <v>1991</v>
      </c>
      <c r="C2074" s="25">
        <v>938896</v>
      </c>
      <c r="D2074" s="22">
        <v>85</v>
      </c>
      <c r="E2074" s="22">
        <v>49</v>
      </c>
      <c r="F2074" s="22">
        <v>40</v>
      </c>
      <c r="G2074" s="22">
        <v>16000</v>
      </c>
      <c r="H2074" s="22" t="s">
        <v>5088</v>
      </c>
      <c r="I2074" s="26">
        <f>+IF(H2074='COSTOS VARIOS'!$C$1,'COSTOS VARIOS'!$C$2*'Precios ML'!V2074,'COSTOS VARIOS'!$B$2*'Precios ML'!V2074)</f>
        <v>393980</v>
      </c>
      <c r="J2074" s="22">
        <v>0</v>
      </c>
      <c r="K2074" s="27">
        <f t="shared" si="320"/>
        <v>10.4125</v>
      </c>
      <c r="L2074" s="27">
        <f t="shared" si="321"/>
        <v>10.4125</v>
      </c>
      <c r="M2074" s="26">
        <f>(INDEX(pesos!A:B,MATCH(L2074,pesos!A:A,1),2))</f>
        <v>16200</v>
      </c>
      <c r="N2074" s="26">
        <f>+R2074*'COSTOS VARIOS'!$O$1</f>
        <v>178390.24</v>
      </c>
      <c r="O2074" s="26">
        <f>+R2074*'COSTOS VARIOS'!$O$2</f>
        <v>3849.4736000000003</v>
      </c>
      <c r="P2074" s="26">
        <f>+R2074*'COSTOS VARIOS'!$O$3</f>
        <v>14083.439999999999</v>
      </c>
      <c r="Q2074" s="26">
        <v>1</v>
      </c>
      <c r="R2074" s="26">
        <f t="shared" si="322"/>
        <v>938896</v>
      </c>
      <c r="S2074" s="25">
        <f t="shared" si="323"/>
        <v>1545399.1535999998</v>
      </c>
      <c r="T2074" s="28">
        <f t="shared" si="324"/>
        <v>0.27468686352721727</v>
      </c>
      <c r="U2074" s="29">
        <f t="shared" si="325"/>
        <v>1969900</v>
      </c>
      <c r="V2074" s="26">
        <f>+INDEX('LISTA DE PRECIOS EKM '!A:K,MATCH('Precios ML'!B2074,'LISTA DE PRECIOS EKM '!A:A,0),8)</f>
        <v>1969900</v>
      </c>
      <c r="W2074" s="26">
        <f t="shared" si="326"/>
        <v>1969900</v>
      </c>
      <c r="X2074" s="26">
        <f t="shared" si="327"/>
        <v>0</v>
      </c>
      <c r="Y2074" s="26"/>
      <c r="Z2074" s="26">
        <f t="shared" si="328"/>
        <v>1969900</v>
      </c>
      <c r="AA2074" s="30">
        <f t="shared" si="329"/>
        <v>1.0981024522417817</v>
      </c>
    </row>
    <row r="2075" spans="1:27">
      <c r="A2075" s="20" t="s">
        <v>6877</v>
      </c>
      <c r="B2075" s="20" t="s">
        <v>2002</v>
      </c>
      <c r="C2075" s="25">
        <v>938896</v>
      </c>
      <c r="D2075" s="22">
        <v>85</v>
      </c>
      <c r="E2075" s="22">
        <v>49</v>
      </c>
      <c r="F2075" s="22">
        <v>40</v>
      </c>
      <c r="G2075" s="22">
        <v>16000</v>
      </c>
      <c r="H2075" s="22" t="s">
        <v>5088</v>
      </c>
      <c r="I2075" s="26">
        <f>+IF(H2075='COSTOS VARIOS'!$C$1,'COSTOS VARIOS'!$C$2*'Precios ML'!V2075,'COSTOS VARIOS'!$B$2*'Precios ML'!V2075)</f>
        <v>373980</v>
      </c>
      <c r="J2075" s="22">
        <v>0</v>
      </c>
      <c r="K2075" s="27">
        <f t="shared" si="320"/>
        <v>10.4125</v>
      </c>
      <c r="L2075" s="27">
        <f t="shared" si="321"/>
        <v>10.4125</v>
      </c>
      <c r="M2075" s="26">
        <f>(INDEX(pesos!A:B,MATCH(L2075,pesos!A:A,1),2))</f>
        <v>16200</v>
      </c>
      <c r="N2075" s="26">
        <f>+R2075*'COSTOS VARIOS'!$O$1</f>
        <v>178390.24</v>
      </c>
      <c r="O2075" s="26">
        <f>+R2075*'COSTOS VARIOS'!$O$2</f>
        <v>3849.4736000000003</v>
      </c>
      <c r="P2075" s="26">
        <f>+R2075*'COSTOS VARIOS'!$O$3</f>
        <v>14083.439999999999</v>
      </c>
      <c r="Q2075" s="26">
        <v>1</v>
      </c>
      <c r="R2075" s="26">
        <f t="shared" si="322"/>
        <v>938896</v>
      </c>
      <c r="S2075" s="25">
        <f t="shared" si="323"/>
        <v>1525399.1535999998</v>
      </c>
      <c r="T2075" s="28">
        <f t="shared" si="324"/>
        <v>0.22584308217751725</v>
      </c>
      <c r="U2075" s="29">
        <f t="shared" si="325"/>
        <v>1869900</v>
      </c>
      <c r="V2075" s="26">
        <f>+INDEX('LISTA DE PRECIOS EKM '!A:K,MATCH('Precios ML'!B2075,'LISTA DE PRECIOS EKM '!A:A,0),8)</f>
        <v>1869900</v>
      </c>
      <c r="W2075" s="26">
        <f t="shared" si="326"/>
        <v>1869900</v>
      </c>
      <c r="X2075" s="26">
        <f t="shared" si="327"/>
        <v>0</v>
      </c>
      <c r="Y2075" s="26"/>
      <c r="Z2075" s="26">
        <f t="shared" si="328"/>
        <v>1869900</v>
      </c>
      <c r="AA2075" s="30">
        <f t="shared" si="329"/>
        <v>0.99159438319047055</v>
      </c>
    </row>
    <row r="2076" spans="1:27">
      <c r="A2076" s="20" t="s">
        <v>6877</v>
      </c>
      <c r="B2076" s="20" t="s">
        <v>2002</v>
      </c>
      <c r="C2076" s="25">
        <v>938896</v>
      </c>
      <c r="D2076" s="22">
        <v>85</v>
      </c>
      <c r="E2076" s="22">
        <v>49</v>
      </c>
      <c r="F2076" s="22">
        <v>40</v>
      </c>
      <c r="G2076" s="22">
        <v>16000</v>
      </c>
      <c r="H2076" s="22" t="s">
        <v>5088</v>
      </c>
      <c r="I2076" s="26">
        <f>+IF(H2076='COSTOS VARIOS'!$C$1,'COSTOS VARIOS'!$C$2*'Precios ML'!V2076,'COSTOS VARIOS'!$B$2*'Precios ML'!V2076)</f>
        <v>373980</v>
      </c>
      <c r="J2076" s="22">
        <v>0</v>
      </c>
      <c r="K2076" s="27">
        <f t="shared" si="320"/>
        <v>10.4125</v>
      </c>
      <c r="L2076" s="27">
        <f t="shared" si="321"/>
        <v>10.4125</v>
      </c>
      <c r="M2076" s="26">
        <f>(INDEX(pesos!A:B,MATCH(L2076,pesos!A:A,1),2))</f>
        <v>16200</v>
      </c>
      <c r="N2076" s="26">
        <f>+R2076*'COSTOS VARIOS'!$O$1</f>
        <v>178390.24</v>
      </c>
      <c r="O2076" s="26">
        <f>+R2076*'COSTOS VARIOS'!$O$2</f>
        <v>3849.4736000000003</v>
      </c>
      <c r="P2076" s="26">
        <f>+R2076*'COSTOS VARIOS'!$O$3</f>
        <v>14083.439999999999</v>
      </c>
      <c r="Q2076" s="26">
        <v>1</v>
      </c>
      <c r="R2076" s="26">
        <f t="shared" si="322"/>
        <v>938896</v>
      </c>
      <c r="S2076" s="25">
        <f t="shared" si="323"/>
        <v>1525399.1535999998</v>
      </c>
      <c r="T2076" s="28">
        <f t="shared" si="324"/>
        <v>0.22584308217751725</v>
      </c>
      <c r="U2076" s="29">
        <f t="shared" si="325"/>
        <v>1869900</v>
      </c>
      <c r="V2076" s="26">
        <f>+INDEX('LISTA DE PRECIOS EKM '!A:K,MATCH('Precios ML'!B2076,'LISTA DE PRECIOS EKM '!A:A,0),8)</f>
        <v>1869900</v>
      </c>
      <c r="W2076" s="26">
        <f t="shared" si="326"/>
        <v>1869900</v>
      </c>
      <c r="X2076" s="26">
        <f t="shared" si="327"/>
        <v>0</v>
      </c>
      <c r="Y2076" s="26"/>
      <c r="Z2076" s="26">
        <f t="shared" si="328"/>
        <v>1869900</v>
      </c>
      <c r="AA2076" s="30">
        <f t="shared" si="329"/>
        <v>0.99159438319047055</v>
      </c>
    </row>
    <row r="2077" spans="1:27">
      <c r="A2077" s="20" t="s">
        <v>6878</v>
      </c>
      <c r="B2077" s="20" t="s">
        <v>1999</v>
      </c>
      <c r="C2077" s="25">
        <v>938896</v>
      </c>
      <c r="D2077" s="22">
        <v>85</v>
      </c>
      <c r="E2077" s="22">
        <v>49</v>
      </c>
      <c r="F2077" s="22">
        <v>40</v>
      </c>
      <c r="G2077" s="22">
        <v>16000</v>
      </c>
      <c r="H2077" s="22" t="s">
        <v>5088</v>
      </c>
      <c r="I2077" s="26">
        <f>+IF(H2077='COSTOS VARIOS'!$C$1,'COSTOS VARIOS'!$C$2*'Precios ML'!V2077,'COSTOS VARIOS'!$B$2*'Precios ML'!V2077)</f>
        <v>373980</v>
      </c>
      <c r="J2077" s="22">
        <v>0</v>
      </c>
      <c r="K2077" s="27">
        <f t="shared" si="320"/>
        <v>10.4125</v>
      </c>
      <c r="L2077" s="27">
        <f t="shared" si="321"/>
        <v>10.4125</v>
      </c>
      <c r="M2077" s="26">
        <f>(INDEX(pesos!A:B,MATCH(L2077,pesos!A:A,1),2))</f>
        <v>16200</v>
      </c>
      <c r="N2077" s="26">
        <f>+R2077*'COSTOS VARIOS'!$O$1</f>
        <v>178390.24</v>
      </c>
      <c r="O2077" s="26">
        <f>+R2077*'COSTOS VARIOS'!$O$2</f>
        <v>3849.4736000000003</v>
      </c>
      <c r="P2077" s="26">
        <f>+R2077*'COSTOS VARIOS'!$O$3</f>
        <v>14083.439999999999</v>
      </c>
      <c r="Q2077" s="26">
        <v>1</v>
      </c>
      <c r="R2077" s="26">
        <f t="shared" si="322"/>
        <v>938896</v>
      </c>
      <c r="S2077" s="25">
        <f t="shared" si="323"/>
        <v>1525399.1535999998</v>
      </c>
      <c r="T2077" s="28">
        <f t="shared" si="324"/>
        <v>0.22584308217751725</v>
      </c>
      <c r="U2077" s="29">
        <f t="shared" si="325"/>
        <v>1869900</v>
      </c>
      <c r="V2077" s="26">
        <f>+INDEX('LISTA DE PRECIOS EKM '!A:K,MATCH('Precios ML'!B2077,'LISTA DE PRECIOS EKM '!A:A,0),8)</f>
        <v>1869900</v>
      </c>
      <c r="W2077" s="26">
        <f t="shared" si="326"/>
        <v>1869900</v>
      </c>
      <c r="X2077" s="26">
        <f t="shared" si="327"/>
        <v>0</v>
      </c>
      <c r="Y2077" s="26"/>
      <c r="Z2077" s="26">
        <f t="shared" si="328"/>
        <v>1869900</v>
      </c>
      <c r="AA2077" s="30">
        <f t="shared" si="329"/>
        <v>0.99159438319047055</v>
      </c>
    </row>
    <row r="2078" spans="1:27">
      <c r="A2078" s="20" t="s">
        <v>6878</v>
      </c>
      <c r="B2078" s="20" t="s">
        <v>1999</v>
      </c>
      <c r="C2078" s="25">
        <v>938896</v>
      </c>
      <c r="D2078" s="22">
        <v>85</v>
      </c>
      <c r="E2078" s="22">
        <v>49</v>
      </c>
      <c r="F2078" s="22">
        <v>40</v>
      </c>
      <c r="G2078" s="22">
        <v>16000</v>
      </c>
      <c r="H2078" s="22" t="s">
        <v>5088</v>
      </c>
      <c r="I2078" s="26">
        <f>+IF(H2078='COSTOS VARIOS'!$C$1,'COSTOS VARIOS'!$C$2*'Precios ML'!V2078,'COSTOS VARIOS'!$B$2*'Precios ML'!V2078)</f>
        <v>373980</v>
      </c>
      <c r="J2078" s="22">
        <v>0</v>
      </c>
      <c r="K2078" s="27">
        <f t="shared" si="320"/>
        <v>10.4125</v>
      </c>
      <c r="L2078" s="27">
        <f t="shared" si="321"/>
        <v>10.4125</v>
      </c>
      <c r="M2078" s="26">
        <f>(INDEX(pesos!A:B,MATCH(L2078,pesos!A:A,1),2))</f>
        <v>16200</v>
      </c>
      <c r="N2078" s="26">
        <f>+R2078*'COSTOS VARIOS'!$O$1</f>
        <v>178390.24</v>
      </c>
      <c r="O2078" s="26">
        <f>+R2078*'COSTOS VARIOS'!$O$2</f>
        <v>3849.4736000000003</v>
      </c>
      <c r="P2078" s="26">
        <f>+R2078*'COSTOS VARIOS'!$O$3</f>
        <v>14083.439999999999</v>
      </c>
      <c r="Q2078" s="26">
        <v>1</v>
      </c>
      <c r="R2078" s="26">
        <f t="shared" si="322"/>
        <v>938896</v>
      </c>
      <c r="S2078" s="25">
        <f t="shared" si="323"/>
        <v>1525399.1535999998</v>
      </c>
      <c r="T2078" s="28">
        <f t="shared" si="324"/>
        <v>0.22584308217751725</v>
      </c>
      <c r="U2078" s="29">
        <f t="shared" si="325"/>
        <v>1869900</v>
      </c>
      <c r="V2078" s="26">
        <f>+INDEX('LISTA DE PRECIOS EKM '!A:K,MATCH('Precios ML'!B2078,'LISTA DE PRECIOS EKM '!A:A,0),8)</f>
        <v>1869900</v>
      </c>
      <c r="W2078" s="26">
        <f t="shared" si="326"/>
        <v>1869900</v>
      </c>
      <c r="X2078" s="26">
        <f t="shared" si="327"/>
        <v>0</v>
      </c>
      <c r="Y2078" s="26"/>
      <c r="Z2078" s="26">
        <f t="shared" si="328"/>
        <v>1869900</v>
      </c>
      <c r="AA2078" s="30">
        <f t="shared" si="329"/>
        <v>0.99159438319047055</v>
      </c>
    </row>
    <row r="2079" spans="1:27">
      <c r="A2079" s="20" t="s">
        <v>6879</v>
      </c>
      <c r="B2079" s="20" t="s">
        <v>1996</v>
      </c>
      <c r="C2079" s="25">
        <v>938896</v>
      </c>
      <c r="D2079" s="22">
        <v>85</v>
      </c>
      <c r="E2079" s="22">
        <v>49</v>
      </c>
      <c r="F2079" s="22">
        <v>40</v>
      </c>
      <c r="G2079" s="22">
        <v>16000</v>
      </c>
      <c r="H2079" s="22" t="s">
        <v>5088</v>
      </c>
      <c r="I2079" s="26">
        <f>+IF(H2079='COSTOS VARIOS'!$C$1,'COSTOS VARIOS'!$C$2*'Precios ML'!V2079,'COSTOS VARIOS'!$B$2*'Precios ML'!V2079)</f>
        <v>373980</v>
      </c>
      <c r="J2079" s="22">
        <v>0</v>
      </c>
      <c r="K2079" s="27">
        <f t="shared" si="320"/>
        <v>10.4125</v>
      </c>
      <c r="L2079" s="27">
        <f t="shared" si="321"/>
        <v>10.4125</v>
      </c>
      <c r="M2079" s="26">
        <f>(INDEX(pesos!A:B,MATCH(L2079,pesos!A:A,1),2))</f>
        <v>16200</v>
      </c>
      <c r="N2079" s="26">
        <f>+R2079*'COSTOS VARIOS'!$O$1</f>
        <v>178390.24</v>
      </c>
      <c r="O2079" s="26">
        <f>+R2079*'COSTOS VARIOS'!$O$2</f>
        <v>3849.4736000000003</v>
      </c>
      <c r="P2079" s="26">
        <f>+R2079*'COSTOS VARIOS'!$O$3</f>
        <v>14083.439999999999</v>
      </c>
      <c r="Q2079" s="26">
        <v>1</v>
      </c>
      <c r="R2079" s="26">
        <f t="shared" si="322"/>
        <v>938896</v>
      </c>
      <c r="S2079" s="25">
        <f t="shared" si="323"/>
        <v>1525399.1535999998</v>
      </c>
      <c r="T2079" s="28">
        <f t="shared" si="324"/>
        <v>0.22584308217751725</v>
      </c>
      <c r="U2079" s="29">
        <f t="shared" si="325"/>
        <v>1869900</v>
      </c>
      <c r="V2079" s="26">
        <f>+INDEX('LISTA DE PRECIOS EKM '!A:K,MATCH('Precios ML'!B2079,'LISTA DE PRECIOS EKM '!A:A,0),8)</f>
        <v>1869900</v>
      </c>
      <c r="W2079" s="26">
        <f t="shared" si="326"/>
        <v>1869900</v>
      </c>
      <c r="X2079" s="26">
        <f t="shared" si="327"/>
        <v>0</v>
      </c>
      <c r="Y2079" s="26"/>
      <c r="Z2079" s="26">
        <f t="shared" si="328"/>
        <v>1869900</v>
      </c>
      <c r="AA2079" s="30">
        <f t="shared" si="329"/>
        <v>0.99159438319047055</v>
      </c>
    </row>
    <row r="2080" spans="1:27">
      <c r="A2080" s="20" t="s">
        <v>6879</v>
      </c>
      <c r="B2080" s="20" t="s">
        <v>1996</v>
      </c>
      <c r="C2080" s="25">
        <v>938896</v>
      </c>
      <c r="D2080" s="22">
        <v>85</v>
      </c>
      <c r="E2080" s="22">
        <v>49</v>
      </c>
      <c r="F2080" s="22">
        <v>40</v>
      </c>
      <c r="G2080" s="22">
        <v>16000</v>
      </c>
      <c r="H2080" s="22" t="s">
        <v>5088</v>
      </c>
      <c r="I2080" s="26">
        <f>+IF(H2080='COSTOS VARIOS'!$C$1,'COSTOS VARIOS'!$C$2*'Precios ML'!V2080,'COSTOS VARIOS'!$B$2*'Precios ML'!V2080)</f>
        <v>373980</v>
      </c>
      <c r="J2080" s="22">
        <v>0</v>
      </c>
      <c r="K2080" s="27">
        <f t="shared" si="320"/>
        <v>10.4125</v>
      </c>
      <c r="L2080" s="27">
        <f t="shared" si="321"/>
        <v>10.4125</v>
      </c>
      <c r="M2080" s="26">
        <f>(INDEX(pesos!A:B,MATCH(L2080,pesos!A:A,1),2))</f>
        <v>16200</v>
      </c>
      <c r="N2080" s="26">
        <f>+R2080*'COSTOS VARIOS'!$O$1</f>
        <v>178390.24</v>
      </c>
      <c r="O2080" s="26">
        <f>+R2080*'COSTOS VARIOS'!$O$2</f>
        <v>3849.4736000000003</v>
      </c>
      <c r="P2080" s="26">
        <f>+R2080*'COSTOS VARIOS'!$O$3</f>
        <v>14083.439999999999</v>
      </c>
      <c r="Q2080" s="26">
        <v>1</v>
      </c>
      <c r="R2080" s="26">
        <f t="shared" si="322"/>
        <v>938896</v>
      </c>
      <c r="S2080" s="25">
        <f t="shared" si="323"/>
        <v>1525399.1535999998</v>
      </c>
      <c r="T2080" s="28">
        <f t="shared" si="324"/>
        <v>0.22584308217751725</v>
      </c>
      <c r="U2080" s="29">
        <f t="shared" si="325"/>
        <v>1869900</v>
      </c>
      <c r="V2080" s="26">
        <f>+INDEX('LISTA DE PRECIOS EKM '!A:K,MATCH('Precios ML'!B2080,'LISTA DE PRECIOS EKM '!A:A,0),8)</f>
        <v>1869900</v>
      </c>
      <c r="W2080" s="26">
        <f t="shared" si="326"/>
        <v>1869900</v>
      </c>
      <c r="X2080" s="26">
        <f t="shared" si="327"/>
        <v>0</v>
      </c>
      <c r="Y2080" s="26"/>
      <c r="Z2080" s="26">
        <f t="shared" si="328"/>
        <v>1869900</v>
      </c>
      <c r="AA2080" s="30">
        <f t="shared" si="329"/>
        <v>0.99159438319047055</v>
      </c>
    </row>
    <row r="2081" spans="1:27">
      <c r="A2081" s="20" t="s">
        <v>6880</v>
      </c>
      <c r="B2081" s="20" t="s">
        <v>2004</v>
      </c>
      <c r="C2081" s="25">
        <v>938896</v>
      </c>
      <c r="D2081" s="22">
        <v>85</v>
      </c>
      <c r="E2081" s="22">
        <v>49</v>
      </c>
      <c r="F2081" s="22">
        <v>40</v>
      </c>
      <c r="G2081" s="22">
        <v>16000</v>
      </c>
      <c r="H2081" s="22" t="s">
        <v>5088</v>
      </c>
      <c r="I2081" s="26">
        <f>+IF(H2081='COSTOS VARIOS'!$C$1,'COSTOS VARIOS'!$C$2*'Precios ML'!V2081,'COSTOS VARIOS'!$B$2*'Precios ML'!V2081)</f>
        <v>373980</v>
      </c>
      <c r="J2081" s="22">
        <v>0</v>
      </c>
      <c r="K2081" s="27">
        <f t="shared" si="320"/>
        <v>10.4125</v>
      </c>
      <c r="L2081" s="27">
        <f t="shared" si="321"/>
        <v>10.4125</v>
      </c>
      <c r="M2081" s="26">
        <f>(INDEX(pesos!A:B,MATCH(L2081,pesos!A:A,1),2))</f>
        <v>16200</v>
      </c>
      <c r="N2081" s="26">
        <f>+R2081*'COSTOS VARIOS'!$O$1</f>
        <v>178390.24</v>
      </c>
      <c r="O2081" s="26">
        <f>+R2081*'COSTOS VARIOS'!$O$2</f>
        <v>3849.4736000000003</v>
      </c>
      <c r="P2081" s="26">
        <f>+R2081*'COSTOS VARIOS'!$O$3</f>
        <v>14083.439999999999</v>
      </c>
      <c r="Q2081" s="26">
        <v>1</v>
      </c>
      <c r="R2081" s="26">
        <f t="shared" si="322"/>
        <v>938896</v>
      </c>
      <c r="S2081" s="25">
        <f t="shared" si="323"/>
        <v>1525399.1535999998</v>
      </c>
      <c r="T2081" s="28">
        <f t="shared" si="324"/>
        <v>0.22584308217751725</v>
      </c>
      <c r="U2081" s="29">
        <f t="shared" si="325"/>
        <v>1869900</v>
      </c>
      <c r="V2081" s="26">
        <f>+INDEX('LISTA DE PRECIOS EKM '!A:K,MATCH('Precios ML'!B2081,'LISTA DE PRECIOS EKM '!A:A,0),8)</f>
        <v>1869900</v>
      </c>
      <c r="W2081" s="26">
        <f t="shared" si="326"/>
        <v>1869900</v>
      </c>
      <c r="X2081" s="26">
        <f t="shared" si="327"/>
        <v>0</v>
      </c>
      <c r="Y2081" s="26"/>
      <c r="Z2081" s="26">
        <f t="shared" si="328"/>
        <v>1869900</v>
      </c>
      <c r="AA2081" s="30">
        <f t="shared" si="329"/>
        <v>0.99159438319047055</v>
      </c>
    </row>
    <row r="2082" spans="1:27">
      <c r="A2082" s="20" t="s">
        <v>6880</v>
      </c>
      <c r="B2082" s="20" t="s">
        <v>2004</v>
      </c>
      <c r="C2082" s="25">
        <v>938896</v>
      </c>
      <c r="D2082" s="22">
        <v>85</v>
      </c>
      <c r="E2082" s="22">
        <v>49</v>
      </c>
      <c r="F2082" s="22">
        <v>40</v>
      </c>
      <c r="G2082" s="22">
        <v>16000</v>
      </c>
      <c r="H2082" s="22" t="s">
        <v>5088</v>
      </c>
      <c r="I2082" s="26">
        <f>+IF(H2082='COSTOS VARIOS'!$C$1,'COSTOS VARIOS'!$C$2*'Precios ML'!V2082,'COSTOS VARIOS'!$B$2*'Precios ML'!V2082)</f>
        <v>373980</v>
      </c>
      <c r="J2082" s="22">
        <v>0</v>
      </c>
      <c r="K2082" s="27">
        <f t="shared" si="320"/>
        <v>10.4125</v>
      </c>
      <c r="L2082" s="27">
        <f t="shared" si="321"/>
        <v>10.4125</v>
      </c>
      <c r="M2082" s="26">
        <f>(INDEX(pesos!A:B,MATCH(L2082,pesos!A:A,1),2))</f>
        <v>16200</v>
      </c>
      <c r="N2082" s="26">
        <f>+R2082*'COSTOS VARIOS'!$O$1</f>
        <v>178390.24</v>
      </c>
      <c r="O2082" s="26">
        <f>+R2082*'COSTOS VARIOS'!$O$2</f>
        <v>3849.4736000000003</v>
      </c>
      <c r="P2082" s="26">
        <f>+R2082*'COSTOS VARIOS'!$O$3</f>
        <v>14083.439999999999</v>
      </c>
      <c r="Q2082" s="26">
        <v>1</v>
      </c>
      <c r="R2082" s="26">
        <f t="shared" si="322"/>
        <v>938896</v>
      </c>
      <c r="S2082" s="25">
        <f t="shared" si="323"/>
        <v>1525399.1535999998</v>
      </c>
      <c r="T2082" s="28">
        <f t="shared" si="324"/>
        <v>0.22584308217751725</v>
      </c>
      <c r="U2082" s="29">
        <f t="shared" si="325"/>
        <v>1869900</v>
      </c>
      <c r="V2082" s="26">
        <f>+INDEX('LISTA DE PRECIOS EKM '!A:K,MATCH('Precios ML'!B2082,'LISTA DE PRECIOS EKM '!A:A,0),8)</f>
        <v>1869900</v>
      </c>
      <c r="W2082" s="26">
        <f t="shared" si="326"/>
        <v>1869900</v>
      </c>
      <c r="X2082" s="26">
        <f t="shared" si="327"/>
        <v>0</v>
      </c>
      <c r="Y2082" s="26"/>
      <c r="Z2082" s="26">
        <f t="shared" si="328"/>
        <v>1869900</v>
      </c>
      <c r="AA2082" s="30">
        <f t="shared" si="329"/>
        <v>0.99159438319047055</v>
      </c>
    </row>
    <row r="2083" spans="1:27">
      <c r="A2083" s="20" t="s">
        <v>6881</v>
      </c>
      <c r="B2083" s="20" t="s">
        <v>1994</v>
      </c>
      <c r="C2083" s="25">
        <v>938896</v>
      </c>
      <c r="D2083" s="22">
        <v>85</v>
      </c>
      <c r="E2083" s="22">
        <v>49</v>
      </c>
      <c r="F2083" s="22">
        <v>40</v>
      </c>
      <c r="G2083" s="22">
        <v>16000</v>
      </c>
      <c r="H2083" s="22" t="s">
        <v>5088</v>
      </c>
      <c r="I2083" s="26">
        <f>+IF(H2083='COSTOS VARIOS'!$C$1,'COSTOS VARIOS'!$C$2*'Precios ML'!V2083,'COSTOS VARIOS'!$B$2*'Precios ML'!V2083)</f>
        <v>373980</v>
      </c>
      <c r="J2083" s="22">
        <v>0</v>
      </c>
      <c r="K2083" s="27">
        <f t="shared" si="320"/>
        <v>10.4125</v>
      </c>
      <c r="L2083" s="27">
        <f t="shared" si="321"/>
        <v>10.4125</v>
      </c>
      <c r="M2083" s="26">
        <f>(INDEX(pesos!A:B,MATCH(L2083,pesos!A:A,1),2))</f>
        <v>16200</v>
      </c>
      <c r="N2083" s="26">
        <f>+R2083*'COSTOS VARIOS'!$O$1</f>
        <v>178390.24</v>
      </c>
      <c r="O2083" s="26">
        <f>+R2083*'COSTOS VARIOS'!$O$2</f>
        <v>3849.4736000000003</v>
      </c>
      <c r="P2083" s="26">
        <f>+R2083*'COSTOS VARIOS'!$O$3</f>
        <v>14083.439999999999</v>
      </c>
      <c r="Q2083" s="26">
        <v>1</v>
      </c>
      <c r="R2083" s="26">
        <f t="shared" si="322"/>
        <v>938896</v>
      </c>
      <c r="S2083" s="25">
        <f t="shared" si="323"/>
        <v>1525399.1535999998</v>
      </c>
      <c r="T2083" s="28">
        <f t="shared" si="324"/>
        <v>0.22584308217751725</v>
      </c>
      <c r="U2083" s="29">
        <f t="shared" si="325"/>
        <v>1869900</v>
      </c>
      <c r="V2083" s="26">
        <f>+INDEX('LISTA DE PRECIOS EKM '!A:K,MATCH('Precios ML'!B2083,'LISTA DE PRECIOS EKM '!A:A,0),8)</f>
        <v>1869900</v>
      </c>
      <c r="W2083" s="26">
        <f t="shared" si="326"/>
        <v>1869900</v>
      </c>
      <c r="X2083" s="26">
        <f t="shared" si="327"/>
        <v>0</v>
      </c>
      <c r="Y2083" s="26"/>
      <c r="Z2083" s="26">
        <f t="shared" si="328"/>
        <v>1869900</v>
      </c>
      <c r="AA2083" s="30">
        <f t="shared" si="329"/>
        <v>0.99159438319047055</v>
      </c>
    </row>
    <row r="2084" spans="1:27">
      <c r="A2084" s="20" t="s">
        <v>6881</v>
      </c>
      <c r="B2084" s="20" t="s">
        <v>1994</v>
      </c>
      <c r="C2084" s="25">
        <v>938896</v>
      </c>
      <c r="D2084" s="22">
        <v>85</v>
      </c>
      <c r="E2084" s="22">
        <v>49</v>
      </c>
      <c r="F2084" s="22">
        <v>40</v>
      </c>
      <c r="G2084" s="22">
        <v>16000</v>
      </c>
      <c r="H2084" s="22" t="s">
        <v>5088</v>
      </c>
      <c r="I2084" s="26">
        <f>+IF(H2084='COSTOS VARIOS'!$C$1,'COSTOS VARIOS'!$C$2*'Precios ML'!V2084,'COSTOS VARIOS'!$B$2*'Precios ML'!V2084)</f>
        <v>373980</v>
      </c>
      <c r="J2084" s="22">
        <v>0</v>
      </c>
      <c r="K2084" s="27">
        <f t="shared" si="320"/>
        <v>10.4125</v>
      </c>
      <c r="L2084" s="27">
        <f t="shared" si="321"/>
        <v>10.4125</v>
      </c>
      <c r="M2084" s="26">
        <f>(INDEX(pesos!A:B,MATCH(L2084,pesos!A:A,1),2))</f>
        <v>16200</v>
      </c>
      <c r="N2084" s="26">
        <f>+R2084*'COSTOS VARIOS'!$O$1</f>
        <v>178390.24</v>
      </c>
      <c r="O2084" s="26">
        <f>+R2084*'COSTOS VARIOS'!$O$2</f>
        <v>3849.4736000000003</v>
      </c>
      <c r="P2084" s="26">
        <f>+R2084*'COSTOS VARIOS'!$O$3</f>
        <v>14083.439999999999</v>
      </c>
      <c r="Q2084" s="26">
        <v>1</v>
      </c>
      <c r="R2084" s="26">
        <f t="shared" si="322"/>
        <v>938896</v>
      </c>
      <c r="S2084" s="25">
        <f t="shared" si="323"/>
        <v>1525399.1535999998</v>
      </c>
      <c r="T2084" s="28">
        <f t="shared" si="324"/>
        <v>0.22584308217751725</v>
      </c>
      <c r="U2084" s="29">
        <f t="shared" si="325"/>
        <v>1869900</v>
      </c>
      <c r="V2084" s="26">
        <f>+INDEX('LISTA DE PRECIOS EKM '!A:K,MATCH('Precios ML'!B2084,'LISTA DE PRECIOS EKM '!A:A,0),8)</f>
        <v>1869900</v>
      </c>
      <c r="W2084" s="26">
        <f t="shared" si="326"/>
        <v>1869900</v>
      </c>
      <c r="X2084" s="26">
        <f t="shared" si="327"/>
        <v>0</v>
      </c>
      <c r="Y2084" s="26"/>
      <c r="Z2084" s="26">
        <f t="shared" si="328"/>
        <v>1869900</v>
      </c>
      <c r="AA2084" s="30">
        <f t="shared" si="329"/>
        <v>0.99159438319047055</v>
      </c>
    </row>
    <row r="2085" spans="1:27">
      <c r="A2085" s="20" t="s">
        <v>6882</v>
      </c>
      <c r="B2085" s="20" t="s">
        <v>6883</v>
      </c>
      <c r="C2085" s="25">
        <v>1950000</v>
      </c>
      <c r="D2085" s="22">
        <v>85</v>
      </c>
      <c r="E2085" s="22">
        <v>49</v>
      </c>
      <c r="F2085" s="22">
        <v>40</v>
      </c>
      <c r="G2085" s="22">
        <v>16000</v>
      </c>
      <c r="H2085" s="22" t="s">
        <v>5088</v>
      </c>
      <c r="I2085" s="26">
        <f>+IF(H2085='COSTOS VARIOS'!$C$1,'COSTOS VARIOS'!$C$2*'Precios ML'!V2085,'COSTOS VARIOS'!$B$2*'Precios ML'!V2085)</f>
        <v>765980</v>
      </c>
      <c r="J2085" s="22">
        <v>0</v>
      </c>
      <c r="K2085" s="27">
        <f t="shared" si="320"/>
        <v>10.4125</v>
      </c>
      <c r="L2085" s="27">
        <f t="shared" si="321"/>
        <v>10.4125</v>
      </c>
      <c r="M2085" s="26">
        <f>(INDEX(pesos!A:B,MATCH(L2085,pesos!A:A,1),2))</f>
        <v>16200</v>
      </c>
      <c r="N2085" s="26">
        <f>+R2085*'COSTOS VARIOS'!$O$1</f>
        <v>370500</v>
      </c>
      <c r="O2085" s="26">
        <f>+R2085*'COSTOS VARIOS'!$O$2</f>
        <v>7995.0000000000009</v>
      </c>
      <c r="P2085" s="26">
        <f>+R2085*'COSTOS VARIOS'!$O$3</f>
        <v>29250</v>
      </c>
      <c r="Q2085" s="26">
        <v>1</v>
      </c>
      <c r="R2085" s="26">
        <f t="shared" si="322"/>
        <v>1950000</v>
      </c>
      <c r="S2085" s="25">
        <f t="shared" si="323"/>
        <v>3139925</v>
      </c>
      <c r="T2085" s="28">
        <f t="shared" si="324"/>
        <v>0.21974250977332255</v>
      </c>
      <c r="U2085" s="29">
        <f t="shared" si="325"/>
        <v>3829900</v>
      </c>
      <c r="V2085" s="26">
        <f>+INDEX('LISTA DE PRECIOS EKM '!A:K,MATCH('Precios ML'!B2085,'LISTA DE PRECIOS EKM '!A:A,0),8)</f>
        <v>3829900</v>
      </c>
      <c r="W2085" s="26">
        <f t="shared" si="326"/>
        <v>3829900</v>
      </c>
      <c r="X2085" s="26">
        <f t="shared" si="327"/>
        <v>0</v>
      </c>
      <c r="Y2085" s="26"/>
      <c r="Z2085" s="26">
        <f t="shared" si="328"/>
        <v>3829900</v>
      </c>
      <c r="AA2085" s="30">
        <f t="shared" si="329"/>
        <v>0.9640512820512821</v>
      </c>
    </row>
    <row r="2086" spans="1:27">
      <c r="A2086" s="20" t="s">
        <v>6882</v>
      </c>
      <c r="B2086" s="20" t="s">
        <v>6883</v>
      </c>
      <c r="C2086" s="25">
        <v>1950000</v>
      </c>
      <c r="D2086" s="22">
        <v>85</v>
      </c>
      <c r="E2086" s="22">
        <v>49</v>
      </c>
      <c r="F2086" s="22">
        <v>40</v>
      </c>
      <c r="G2086" s="22">
        <v>16000</v>
      </c>
      <c r="H2086" s="22" t="s">
        <v>5088</v>
      </c>
      <c r="I2086" s="26">
        <f>+IF(H2086='COSTOS VARIOS'!$C$1,'COSTOS VARIOS'!$C$2*'Precios ML'!V2086,'COSTOS VARIOS'!$B$2*'Precios ML'!V2086)</f>
        <v>765980</v>
      </c>
      <c r="J2086" s="22">
        <v>0</v>
      </c>
      <c r="K2086" s="27">
        <f t="shared" si="320"/>
        <v>10.4125</v>
      </c>
      <c r="L2086" s="27">
        <f t="shared" si="321"/>
        <v>10.4125</v>
      </c>
      <c r="M2086" s="26">
        <f>(INDEX(pesos!A:B,MATCH(L2086,pesos!A:A,1),2))</f>
        <v>16200</v>
      </c>
      <c r="N2086" s="26">
        <f>+R2086*'COSTOS VARIOS'!$O$1</f>
        <v>370500</v>
      </c>
      <c r="O2086" s="26">
        <f>+R2086*'COSTOS VARIOS'!$O$2</f>
        <v>7995.0000000000009</v>
      </c>
      <c r="P2086" s="26">
        <f>+R2086*'COSTOS VARIOS'!$O$3</f>
        <v>29250</v>
      </c>
      <c r="Q2086" s="26">
        <v>1</v>
      </c>
      <c r="R2086" s="26">
        <f t="shared" si="322"/>
        <v>1950000</v>
      </c>
      <c r="S2086" s="25">
        <f t="shared" si="323"/>
        <v>3139925</v>
      </c>
      <c r="T2086" s="28">
        <f t="shared" si="324"/>
        <v>0.21974250977332255</v>
      </c>
      <c r="U2086" s="29">
        <f t="shared" si="325"/>
        <v>3829900</v>
      </c>
      <c r="V2086" s="26">
        <f>+INDEX('LISTA DE PRECIOS EKM '!A:K,MATCH('Precios ML'!B2086,'LISTA DE PRECIOS EKM '!A:A,0),8)</f>
        <v>3829900</v>
      </c>
      <c r="W2086" s="26">
        <f t="shared" si="326"/>
        <v>3829900</v>
      </c>
      <c r="X2086" s="26">
        <f t="shared" si="327"/>
        <v>0</v>
      </c>
      <c r="Y2086" s="26"/>
      <c r="Z2086" s="26">
        <f t="shared" si="328"/>
        <v>3829900</v>
      </c>
      <c r="AA2086" s="30">
        <f t="shared" si="329"/>
        <v>0.9640512820512821</v>
      </c>
    </row>
    <row r="2087" spans="1:27">
      <c r="A2087" s="20" t="s">
        <v>6884</v>
      </c>
      <c r="B2087" s="20" t="s">
        <v>6885</v>
      </c>
      <c r="C2087" s="25">
        <v>1950000</v>
      </c>
      <c r="D2087" s="22">
        <v>85</v>
      </c>
      <c r="E2087" s="22">
        <v>49</v>
      </c>
      <c r="F2087" s="22">
        <v>40</v>
      </c>
      <c r="G2087" s="22">
        <v>16000</v>
      </c>
      <c r="H2087" s="22" t="s">
        <v>5088</v>
      </c>
      <c r="I2087" s="26">
        <f>+IF(H2087='COSTOS VARIOS'!$C$1,'COSTOS VARIOS'!$C$2*'Precios ML'!V2087,'COSTOS VARIOS'!$B$2*'Precios ML'!V2087)</f>
        <v>765980</v>
      </c>
      <c r="J2087" s="22">
        <v>0</v>
      </c>
      <c r="K2087" s="27">
        <f t="shared" si="320"/>
        <v>10.4125</v>
      </c>
      <c r="L2087" s="27">
        <f t="shared" si="321"/>
        <v>10.4125</v>
      </c>
      <c r="M2087" s="26">
        <f>(INDEX(pesos!A:B,MATCH(L2087,pesos!A:A,1),2))</f>
        <v>16200</v>
      </c>
      <c r="N2087" s="26">
        <f>+R2087*'COSTOS VARIOS'!$O$1</f>
        <v>370500</v>
      </c>
      <c r="O2087" s="26">
        <f>+R2087*'COSTOS VARIOS'!$O$2</f>
        <v>7995.0000000000009</v>
      </c>
      <c r="P2087" s="26">
        <f>+R2087*'COSTOS VARIOS'!$O$3</f>
        <v>29250</v>
      </c>
      <c r="Q2087" s="26">
        <v>1</v>
      </c>
      <c r="R2087" s="26">
        <f t="shared" si="322"/>
        <v>1950000</v>
      </c>
      <c r="S2087" s="25">
        <f t="shared" si="323"/>
        <v>3139925</v>
      </c>
      <c r="T2087" s="28">
        <f t="shared" si="324"/>
        <v>0.21974250977332255</v>
      </c>
      <c r="U2087" s="29">
        <f t="shared" si="325"/>
        <v>3829900</v>
      </c>
      <c r="V2087" s="26">
        <f>+INDEX('LISTA DE PRECIOS EKM '!A:K,MATCH('Precios ML'!B2087,'LISTA DE PRECIOS EKM '!A:A,0),8)</f>
        <v>3829900</v>
      </c>
      <c r="W2087" s="26">
        <f t="shared" si="326"/>
        <v>3829900</v>
      </c>
      <c r="X2087" s="26">
        <f t="shared" si="327"/>
        <v>0</v>
      </c>
      <c r="Y2087" s="26"/>
      <c r="Z2087" s="26">
        <f t="shared" si="328"/>
        <v>3829900</v>
      </c>
      <c r="AA2087" s="30">
        <f t="shared" si="329"/>
        <v>0.9640512820512821</v>
      </c>
    </row>
    <row r="2088" spans="1:27">
      <c r="A2088" s="20" t="s">
        <v>6884</v>
      </c>
      <c r="B2088" s="20" t="s">
        <v>6885</v>
      </c>
      <c r="C2088" s="25">
        <v>1950000</v>
      </c>
      <c r="D2088" s="22">
        <v>85</v>
      </c>
      <c r="E2088" s="22">
        <v>49</v>
      </c>
      <c r="F2088" s="22">
        <v>40</v>
      </c>
      <c r="G2088" s="22">
        <v>16000</v>
      </c>
      <c r="H2088" s="22" t="s">
        <v>5088</v>
      </c>
      <c r="I2088" s="26">
        <f>+IF(H2088='COSTOS VARIOS'!$C$1,'COSTOS VARIOS'!$C$2*'Precios ML'!V2088,'COSTOS VARIOS'!$B$2*'Precios ML'!V2088)</f>
        <v>765980</v>
      </c>
      <c r="J2088" s="22">
        <v>0</v>
      </c>
      <c r="K2088" s="27">
        <f t="shared" si="320"/>
        <v>10.4125</v>
      </c>
      <c r="L2088" s="27">
        <f t="shared" si="321"/>
        <v>10.4125</v>
      </c>
      <c r="M2088" s="26">
        <f>(INDEX(pesos!A:B,MATCH(L2088,pesos!A:A,1),2))</f>
        <v>16200</v>
      </c>
      <c r="N2088" s="26">
        <f>+R2088*'COSTOS VARIOS'!$O$1</f>
        <v>370500</v>
      </c>
      <c r="O2088" s="26">
        <f>+R2088*'COSTOS VARIOS'!$O$2</f>
        <v>7995.0000000000009</v>
      </c>
      <c r="P2088" s="26">
        <f>+R2088*'COSTOS VARIOS'!$O$3</f>
        <v>29250</v>
      </c>
      <c r="Q2088" s="26">
        <v>1</v>
      </c>
      <c r="R2088" s="26">
        <f t="shared" si="322"/>
        <v>1950000</v>
      </c>
      <c r="S2088" s="25">
        <f t="shared" si="323"/>
        <v>3139925</v>
      </c>
      <c r="T2088" s="28">
        <f t="shared" si="324"/>
        <v>0.21974250977332255</v>
      </c>
      <c r="U2088" s="29">
        <f t="shared" si="325"/>
        <v>3829900</v>
      </c>
      <c r="V2088" s="26">
        <f>+INDEX('LISTA DE PRECIOS EKM '!A:K,MATCH('Precios ML'!B2088,'LISTA DE PRECIOS EKM '!A:A,0),8)</f>
        <v>3829900</v>
      </c>
      <c r="W2088" s="26">
        <f t="shared" si="326"/>
        <v>3829900</v>
      </c>
      <c r="X2088" s="26">
        <f t="shared" si="327"/>
        <v>0</v>
      </c>
      <c r="Y2088" s="26"/>
      <c r="Z2088" s="26">
        <f t="shared" si="328"/>
        <v>3829900</v>
      </c>
      <c r="AA2088" s="30">
        <f t="shared" si="329"/>
        <v>0.9640512820512821</v>
      </c>
    </row>
    <row r="2089" spans="1:27">
      <c r="A2089" s="20" t="s">
        <v>6886</v>
      </c>
      <c r="B2089" s="20" t="s">
        <v>6887</v>
      </c>
      <c r="C2089" s="25">
        <v>1560000</v>
      </c>
      <c r="D2089" s="22">
        <v>85</v>
      </c>
      <c r="E2089" s="22">
        <v>49</v>
      </c>
      <c r="F2089" s="22">
        <v>40</v>
      </c>
      <c r="G2089" s="22">
        <v>16000</v>
      </c>
      <c r="H2089" s="22" t="s">
        <v>5088</v>
      </c>
      <c r="I2089" s="26">
        <f>+IF(H2089='COSTOS VARIOS'!$C$1,'COSTOS VARIOS'!$C$2*'Precios ML'!V2089,'COSTOS VARIOS'!$B$2*'Precios ML'!V2089)</f>
        <v>623980</v>
      </c>
      <c r="J2089" s="22">
        <v>0</v>
      </c>
      <c r="K2089" s="27">
        <f t="shared" si="320"/>
        <v>10.4125</v>
      </c>
      <c r="L2089" s="27">
        <f t="shared" si="321"/>
        <v>10.4125</v>
      </c>
      <c r="M2089" s="26">
        <f>(INDEX(pesos!A:B,MATCH(L2089,pesos!A:A,1),2))</f>
        <v>16200</v>
      </c>
      <c r="N2089" s="26">
        <f>+R2089*'COSTOS VARIOS'!$O$1</f>
        <v>296400</v>
      </c>
      <c r="O2089" s="26">
        <f>+R2089*'COSTOS VARIOS'!$O$2</f>
        <v>6396.0000000000009</v>
      </c>
      <c r="P2089" s="26">
        <f>+R2089*'COSTOS VARIOS'!$O$3</f>
        <v>23400</v>
      </c>
      <c r="Q2089" s="26">
        <v>1</v>
      </c>
      <c r="R2089" s="26">
        <f t="shared" si="322"/>
        <v>1560000</v>
      </c>
      <c r="S2089" s="25">
        <f t="shared" si="323"/>
        <v>2526376</v>
      </c>
      <c r="T2089" s="28">
        <f t="shared" si="324"/>
        <v>0.2349309841448779</v>
      </c>
      <c r="U2089" s="29">
        <f t="shared" si="325"/>
        <v>3119900</v>
      </c>
      <c r="V2089" s="26">
        <f>+INDEX('LISTA DE PRECIOS EKM '!A:K,MATCH('Precios ML'!B2089,'LISTA DE PRECIOS EKM '!A:A,0),8)</f>
        <v>3119900</v>
      </c>
      <c r="W2089" s="26">
        <f t="shared" si="326"/>
        <v>3119900</v>
      </c>
      <c r="X2089" s="26">
        <f t="shared" si="327"/>
        <v>0</v>
      </c>
      <c r="Y2089" s="26"/>
      <c r="Z2089" s="26">
        <f t="shared" si="328"/>
        <v>3119900</v>
      </c>
      <c r="AA2089" s="30">
        <f t="shared" si="329"/>
        <v>0.99993589743589739</v>
      </c>
    </row>
    <row r="2090" spans="1:27">
      <c r="A2090" s="20" t="s">
        <v>6886</v>
      </c>
      <c r="B2090" s="20" t="s">
        <v>6887</v>
      </c>
      <c r="C2090" s="25">
        <v>1560000</v>
      </c>
      <c r="D2090" s="22">
        <v>85</v>
      </c>
      <c r="E2090" s="22">
        <v>49</v>
      </c>
      <c r="F2090" s="22">
        <v>40</v>
      </c>
      <c r="G2090" s="22">
        <v>16000</v>
      </c>
      <c r="H2090" s="22" t="s">
        <v>5088</v>
      </c>
      <c r="I2090" s="26">
        <f>+IF(H2090='COSTOS VARIOS'!$C$1,'COSTOS VARIOS'!$C$2*'Precios ML'!V2090,'COSTOS VARIOS'!$B$2*'Precios ML'!V2090)</f>
        <v>623980</v>
      </c>
      <c r="J2090" s="22">
        <v>0</v>
      </c>
      <c r="K2090" s="27">
        <f t="shared" si="320"/>
        <v>10.4125</v>
      </c>
      <c r="L2090" s="27">
        <f t="shared" si="321"/>
        <v>10.4125</v>
      </c>
      <c r="M2090" s="26">
        <f>(INDEX(pesos!A:B,MATCH(L2090,pesos!A:A,1),2))</f>
        <v>16200</v>
      </c>
      <c r="N2090" s="26">
        <f>+R2090*'COSTOS VARIOS'!$O$1</f>
        <v>296400</v>
      </c>
      <c r="O2090" s="26">
        <f>+R2090*'COSTOS VARIOS'!$O$2</f>
        <v>6396.0000000000009</v>
      </c>
      <c r="P2090" s="26">
        <f>+R2090*'COSTOS VARIOS'!$O$3</f>
        <v>23400</v>
      </c>
      <c r="Q2090" s="26">
        <v>1</v>
      </c>
      <c r="R2090" s="26">
        <f t="shared" si="322"/>
        <v>1560000</v>
      </c>
      <c r="S2090" s="25">
        <f t="shared" si="323"/>
        <v>2526376</v>
      </c>
      <c r="T2090" s="28">
        <f t="shared" si="324"/>
        <v>0.2349309841448779</v>
      </c>
      <c r="U2090" s="29">
        <f t="shared" si="325"/>
        <v>3119900</v>
      </c>
      <c r="V2090" s="26">
        <f>+INDEX('LISTA DE PRECIOS EKM '!A:K,MATCH('Precios ML'!B2090,'LISTA DE PRECIOS EKM '!A:A,0),8)</f>
        <v>3119900</v>
      </c>
      <c r="W2090" s="26">
        <f t="shared" si="326"/>
        <v>3119900</v>
      </c>
      <c r="X2090" s="26">
        <f t="shared" si="327"/>
        <v>0</v>
      </c>
      <c r="Y2090" s="26"/>
      <c r="Z2090" s="26">
        <f t="shared" si="328"/>
        <v>3119900</v>
      </c>
      <c r="AA2090" s="30">
        <f t="shared" si="329"/>
        <v>0.99993589743589739</v>
      </c>
    </row>
    <row r="2091" spans="1:27">
      <c r="A2091" s="20" t="s">
        <v>6888</v>
      </c>
      <c r="B2091" s="20" t="s">
        <v>6889</v>
      </c>
      <c r="C2091" s="25">
        <v>1560000</v>
      </c>
      <c r="D2091" s="22">
        <v>85</v>
      </c>
      <c r="E2091" s="22">
        <v>49</v>
      </c>
      <c r="F2091" s="22">
        <v>40</v>
      </c>
      <c r="G2091" s="22">
        <v>16000</v>
      </c>
      <c r="H2091" s="22" t="s">
        <v>5088</v>
      </c>
      <c r="I2091" s="26">
        <f>+IF(H2091='COSTOS VARIOS'!$C$1,'COSTOS VARIOS'!$C$2*'Precios ML'!V2091,'COSTOS VARIOS'!$B$2*'Precios ML'!V2091)</f>
        <v>623980</v>
      </c>
      <c r="J2091" s="22">
        <v>0</v>
      </c>
      <c r="K2091" s="27">
        <f t="shared" si="320"/>
        <v>10.4125</v>
      </c>
      <c r="L2091" s="27">
        <f t="shared" si="321"/>
        <v>10.4125</v>
      </c>
      <c r="M2091" s="26">
        <f>(INDEX(pesos!A:B,MATCH(L2091,pesos!A:A,1),2))</f>
        <v>16200</v>
      </c>
      <c r="N2091" s="26">
        <f>+R2091*'COSTOS VARIOS'!$O$1</f>
        <v>296400</v>
      </c>
      <c r="O2091" s="26">
        <f>+R2091*'COSTOS VARIOS'!$O$2</f>
        <v>6396.0000000000009</v>
      </c>
      <c r="P2091" s="26">
        <f>+R2091*'COSTOS VARIOS'!$O$3</f>
        <v>23400</v>
      </c>
      <c r="Q2091" s="26">
        <v>1</v>
      </c>
      <c r="R2091" s="26">
        <f t="shared" si="322"/>
        <v>1560000</v>
      </c>
      <c r="S2091" s="25">
        <f t="shared" si="323"/>
        <v>2526376</v>
      </c>
      <c r="T2091" s="28">
        <f t="shared" si="324"/>
        <v>0.2349309841448779</v>
      </c>
      <c r="U2091" s="29">
        <f t="shared" si="325"/>
        <v>3119900</v>
      </c>
      <c r="V2091" s="26">
        <f>+INDEX('LISTA DE PRECIOS EKM '!A:K,MATCH('Precios ML'!B2091,'LISTA DE PRECIOS EKM '!A:A,0),8)</f>
        <v>3119900</v>
      </c>
      <c r="W2091" s="26">
        <f t="shared" si="326"/>
        <v>3119900</v>
      </c>
      <c r="X2091" s="26">
        <f t="shared" si="327"/>
        <v>0</v>
      </c>
      <c r="Y2091" s="26"/>
      <c r="Z2091" s="26">
        <f t="shared" si="328"/>
        <v>3119900</v>
      </c>
      <c r="AA2091" s="30">
        <f t="shared" si="329"/>
        <v>0.99993589743589739</v>
      </c>
    </row>
    <row r="2092" spans="1:27">
      <c r="A2092" s="20" t="s">
        <v>6888</v>
      </c>
      <c r="B2092" s="20" t="s">
        <v>6889</v>
      </c>
      <c r="C2092" s="25">
        <v>1560000</v>
      </c>
      <c r="D2092" s="22">
        <v>85</v>
      </c>
      <c r="E2092" s="22">
        <v>49</v>
      </c>
      <c r="F2092" s="22">
        <v>40</v>
      </c>
      <c r="G2092" s="22">
        <v>16000</v>
      </c>
      <c r="H2092" s="22" t="s">
        <v>5088</v>
      </c>
      <c r="I2092" s="26">
        <f>+IF(H2092='COSTOS VARIOS'!$C$1,'COSTOS VARIOS'!$C$2*'Precios ML'!V2092,'COSTOS VARIOS'!$B$2*'Precios ML'!V2092)</f>
        <v>623980</v>
      </c>
      <c r="J2092" s="22">
        <v>0</v>
      </c>
      <c r="K2092" s="27">
        <f t="shared" si="320"/>
        <v>10.4125</v>
      </c>
      <c r="L2092" s="27">
        <f t="shared" si="321"/>
        <v>10.4125</v>
      </c>
      <c r="M2092" s="26">
        <f>(INDEX(pesos!A:B,MATCH(L2092,pesos!A:A,1),2))</f>
        <v>16200</v>
      </c>
      <c r="N2092" s="26">
        <f>+R2092*'COSTOS VARIOS'!$O$1</f>
        <v>296400</v>
      </c>
      <c r="O2092" s="26">
        <f>+R2092*'COSTOS VARIOS'!$O$2</f>
        <v>6396.0000000000009</v>
      </c>
      <c r="P2092" s="26">
        <f>+R2092*'COSTOS VARIOS'!$O$3</f>
        <v>23400</v>
      </c>
      <c r="Q2092" s="26">
        <v>1</v>
      </c>
      <c r="R2092" s="26">
        <f t="shared" si="322"/>
        <v>1560000</v>
      </c>
      <c r="S2092" s="25">
        <f t="shared" si="323"/>
        <v>2526376</v>
      </c>
      <c r="T2092" s="28">
        <f t="shared" si="324"/>
        <v>0.2349309841448779</v>
      </c>
      <c r="U2092" s="29">
        <f t="shared" si="325"/>
        <v>3119900</v>
      </c>
      <c r="V2092" s="26">
        <f>+INDEX('LISTA DE PRECIOS EKM '!A:K,MATCH('Precios ML'!B2092,'LISTA DE PRECIOS EKM '!A:A,0),8)</f>
        <v>3119900</v>
      </c>
      <c r="W2092" s="26">
        <f t="shared" si="326"/>
        <v>3119900</v>
      </c>
      <c r="X2092" s="26">
        <f t="shared" si="327"/>
        <v>0</v>
      </c>
      <c r="Y2092" s="26"/>
      <c r="Z2092" s="26">
        <f t="shared" si="328"/>
        <v>3119900</v>
      </c>
      <c r="AA2092" s="30">
        <f t="shared" si="329"/>
        <v>0.99993589743589739</v>
      </c>
    </row>
    <row r="2093" spans="1:27">
      <c r="A2093" s="20" t="s">
        <v>6890</v>
      </c>
      <c r="B2093" s="20" t="s">
        <v>6891</v>
      </c>
      <c r="C2093" s="25">
        <v>1560000</v>
      </c>
      <c r="D2093" s="22">
        <v>85</v>
      </c>
      <c r="E2093" s="22">
        <v>49</v>
      </c>
      <c r="F2093" s="22">
        <v>40</v>
      </c>
      <c r="G2093" s="22">
        <v>16000</v>
      </c>
      <c r="H2093" s="22" t="s">
        <v>5088</v>
      </c>
      <c r="I2093" s="26">
        <f>+IF(H2093='COSTOS VARIOS'!$C$1,'COSTOS VARIOS'!$C$2*'Precios ML'!V2093,'COSTOS VARIOS'!$B$2*'Precios ML'!V2093)</f>
        <v>623980</v>
      </c>
      <c r="J2093" s="22">
        <v>0</v>
      </c>
      <c r="K2093" s="27">
        <f t="shared" si="320"/>
        <v>10.4125</v>
      </c>
      <c r="L2093" s="27">
        <f t="shared" si="321"/>
        <v>10.4125</v>
      </c>
      <c r="M2093" s="26">
        <f>(INDEX(pesos!A:B,MATCH(L2093,pesos!A:A,1),2))</f>
        <v>16200</v>
      </c>
      <c r="N2093" s="26">
        <f>+R2093*'COSTOS VARIOS'!$O$1</f>
        <v>296400</v>
      </c>
      <c r="O2093" s="26">
        <f>+R2093*'COSTOS VARIOS'!$O$2</f>
        <v>6396.0000000000009</v>
      </c>
      <c r="P2093" s="26">
        <f>+R2093*'COSTOS VARIOS'!$O$3</f>
        <v>23400</v>
      </c>
      <c r="Q2093" s="26">
        <v>1</v>
      </c>
      <c r="R2093" s="26">
        <f t="shared" si="322"/>
        <v>1560000</v>
      </c>
      <c r="S2093" s="25">
        <f t="shared" si="323"/>
        <v>2526376</v>
      </c>
      <c r="T2093" s="28">
        <f t="shared" si="324"/>
        <v>0.2349309841448779</v>
      </c>
      <c r="U2093" s="29">
        <f t="shared" si="325"/>
        <v>3119900</v>
      </c>
      <c r="V2093" s="26">
        <f>+INDEX('LISTA DE PRECIOS EKM '!A:K,MATCH('Precios ML'!B2093,'LISTA DE PRECIOS EKM '!A:A,0),8)</f>
        <v>3119900</v>
      </c>
      <c r="W2093" s="26">
        <f t="shared" si="326"/>
        <v>3119900</v>
      </c>
      <c r="X2093" s="26">
        <f t="shared" si="327"/>
        <v>0</v>
      </c>
      <c r="Y2093" s="26"/>
      <c r="Z2093" s="26">
        <f t="shared" si="328"/>
        <v>3119900</v>
      </c>
      <c r="AA2093" s="30">
        <f t="shared" si="329"/>
        <v>0.99993589743589739</v>
      </c>
    </row>
    <row r="2094" spans="1:27">
      <c r="A2094" s="20" t="s">
        <v>6890</v>
      </c>
      <c r="B2094" s="20" t="s">
        <v>6891</v>
      </c>
      <c r="C2094" s="25">
        <v>1560000</v>
      </c>
      <c r="D2094" s="22">
        <v>85</v>
      </c>
      <c r="E2094" s="22">
        <v>49</v>
      </c>
      <c r="F2094" s="22">
        <v>40</v>
      </c>
      <c r="G2094" s="22">
        <v>16000</v>
      </c>
      <c r="H2094" s="22" t="s">
        <v>5088</v>
      </c>
      <c r="I2094" s="26">
        <f>+IF(H2094='COSTOS VARIOS'!$C$1,'COSTOS VARIOS'!$C$2*'Precios ML'!V2094,'COSTOS VARIOS'!$B$2*'Precios ML'!V2094)</f>
        <v>623980</v>
      </c>
      <c r="J2094" s="22">
        <v>0</v>
      </c>
      <c r="K2094" s="27">
        <f t="shared" si="320"/>
        <v>10.4125</v>
      </c>
      <c r="L2094" s="27">
        <f t="shared" si="321"/>
        <v>10.4125</v>
      </c>
      <c r="M2094" s="26">
        <f>(INDEX(pesos!A:B,MATCH(L2094,pesos!A:A,1),2))</f>
        <v>16200</v>
      </c>
      <c r="N2094" s="26">
        <f>+R2094*'COSTOS VARIOS'!$O$1</f>
        <v>296400</v>
      </c>
      <c r="O2094" s="26">
        <f>+R2094*'COSTOS VARIOS'!$O$2</f>
        <v>6396.0000000000009</v>
      </c>
      <c r="P2094" s="26">
        <f>+R2094*'COSTOS VARIOS'!$O$3</f>
        <v>23400</v>
      </c>
      <c r="Q2094" s="26">
        <v>1</v>
      </c>
      <c r="R2094" s="26">
        <f t="shared" si="322"/>
        <v>1560000</v>
      </c>
      <c r="S2094" s="25">
        <f t="shared" si="323"/>
        <v>2526376</v>
      </c>
      <c r="T2094" s="28">
        <f t="shared" si="324"/>
        <v>0.2349309841448779</v>
      </c>
      <c r="U2094" s="29">
        <f t="shared" si="325"/>
        <v>3119900</v>
      </c>
      <c r="V2094" s="26">
        <f>+INDEX('LISTA DE PRECIOS EKM '!A:K,MATCH('Precios ML'!B2094,'LISTA DE PRECIOS EKM '!A:A,0),8)</f>
        <v>3119900</v>
      </c>
      <c r="W2094" s="26">
        <f t="shared" si="326"/>
        <v>3119900</v>
      </c>
      <c r="X2094" s="26">
        <f t="shared" si="327"/>
        <v>0</v>
      </c>
      <c r="Y2094" s="26"/>
      <c r="Z2094" s="26">
        <f t="shared" si="328"/>
        <v>3119900</v>
      </c>
      <c r="AA2094" s="30">
        <f t="shared" si="329"/>
        <v>0.99993589743589739</v>
      </c>
    </row>
    <row r="2095" spans="1:27">
      <c r="A2095" s="20" t="s">
        <v>6892</v>
      </c>
      <c r="B2095" s="20" t="s">
        <v>6893</v>
      </c>
      <c r="C2095" s="25">
        <v>1560000</v>
      </c>
      <c r="D2095" s="22">
        <v>85</v>
      </c>
      <c r="E2095" s="22">
        <v>49</v>
      </c>
      <c r="F2095" s="22">
        <v>40</v>
      </c>
      <c r="G2095" s="22">
        <v>16000</v>
      </c>
      <c r="H2095" s="22" t="s">
        <v>5088</v>
      </c>
      <c r="I2095" s="26">
        <f>+IF(H2095='COSTOS VARIOS'!$C$1,'COSTOS VARIOS'!$C$2*'Precios ML'!V2095,'COSTOS VARIOS'!$B$2*'Precios ML'!V2095)</f>
        <v>623980</v>
      </c>
      <c r="J2095" s="22">
        <v>0</v>
      </c>
      <c r="K2095" s="27">
        <f t="shared" si="320"/>
        <v>10.4125</v>
      </c>
      <c r="L2095" s="27">
        <f t="shared" si="321"/>
        <v>10.4125</v>
      </c>
      <c r="M2095" s="26">
        <f>(INDEX(pesos!A:B,MATCH(L2095,pesos!A:A,1),2))</f>
        <v>16200</v>
      </c>
      <c r="N2095" s="26">
        <f>+R2095*'COSTOS VARIOS'!$O$1</f>
        <v>296400</v>
      </c>
      <c r="O2095" s="26">
        <f>+R2095*'COSTOS VARIOS'!$O$2</f>
        <v>6396.0000000000009</v>
      </c>
      <c r="P2095" s="26">
        <f>+R2095*'COSTOS VARIOS'!$O$3</f>
        <v>23400</v>
      </c>
      <c r="Q2095" s="26">
        <v>1</v>
      </c>
      <c r="R2095" s="26">
        <f t="shared" si="322"/>
        <v>1560000</v>
      </c>
      <c r="S2095" s="25">
        <f t="shared" si="323"/>
        <v>2526376</v>
      </c>
      <c r="T2095" s="28">
        <f t="shared" si="324"/>
        <v>0.2349309841448779</v>
      </c>
      <c r="U2095" s="29">
        <f t="shared" si="325"/>
        <v>3119900</v>
      </c>
      <c r="V2095" s="26">
        <f>+INDEX('LISTA DE PRECIOS EKM '!A:K,MATCH('Precios ML'!B2095,'LISTA DE PRECIOS EKM '!A:A,0),8)</f>
        <v>3119900</v>
      </c>
      <c r="W2095" s="26">
        <f t="shared" si="326"/>
        <v>3119900</v>
      </c>
      <c r="X2095" s="26">
        <f t="shared" si="327"/>
        <v>0</v>
      </c>
      <c r="Y2095" s="26"/>
      <c r="Z2095" s="26">
        <f t="shared" si="328"/>
        <v>3119900</v>
      </c>
      <c r="AA2095" s="30">
        <f t="shared" si="329"/>
        <v>0.99993589743589739</v>
      </c>
    </row>
    <row r="2096" spans="1:27">
      <c r="A2096" s="20" t="s">
        <v>6892</v>
      </c>
      <c r="B2096" s="20" t="s">
        <v>6893</v>
      </c>
      <c r="C2096" s="25">
        <v>1560000</v>
      </c>
      <c r="D2096" s="22">
        <v>85</v>
      </c>
      <c r="E2096" s="22">
        <v>49</v>
      </c>
      <c r="F2096" s="22">
        <v>40</v>
      </c>
      <c r="G2096" s="22">
        <v>16000</v>
      </c>
      <c r="H2096" s="22" t="s">
        <v>5088</v>
      </c>
      <c r="I2096" s="26">
        <f>+IF(H2096='COSTOS VARIOS'!$C$1,'COSTOS VARIOS'!$C$2*'Precios ML'!V2096,'COSTOS VARIOS'!$B$2*'Precios ML'!V2096)</f>
        <v>623980</v>
      </c>
      <c r="J2096" s="22">
        <v>0</v>
      </c>
      <c r="K2096" s="27">
        <f t="shared" si="320"/>
        <v>10.4125</v>
      </c>
      <c r="L2096" s="27">
        <f t="shared" si="321"/>
        <v>10.4125</v>
      </c>
      <c r="M2096" s="26">
        <f>(INDEX(pesos!A:B,MATCH(L2096,pesos!A:A,1),2))</f>
        <v>16200</v>
      </c>
      <c r="N2096" s="26">
        <f>+R2096*'COSTOS VARIOS'!$O$1</f>
        <v>296400</v>
      </c>
      <c r="O2096" s="26">
        <f>+R2096*'COSTOS VARIOS'!$O$2</f>
        <v>6396.0000000000009</v>
      </c>
      <c r="P2096" s="26">
        <f>+R2096*'COSTOS VARIOS'!$O$3</f>
        <v>23400</v>
      </c>
      <c r="Q2096" s="26">
        <v>1</v>
      </c>
      <c r="R2096" s="26">
        <f t="shared" si="322"/>
        <v>1560000</v>
      </c>
      <c r="S2096" s="25">
        <f t="shared" si="323"/>
        <v>2526376</v>
      </c>
      <c r="T2096" s="28">
        <f t="shared" si="324"/>
        <v>0.2349309841448779</v>
      </c>
      <c r="U2096" s="29">
        <f t="shared" si="325"/>
        <v>3119900</v>
      </c>
      <c r="V2096" s="26">
        <f>+INDEX('LISTA DE PRECIOS EKM '!A:K,MATCH('Precios ML'!B2096,'LISTA DE PRECIOS EKM '!A:A,0),8)</f>
        <v>3119900</v>
      </c>
      <c r="W2096" s="26">
        <f t="shared" si="326"/>
        <v>3119900</v>
      </c>
      <c r="X2096" s="26">
        <f t="shared" si="327"/>
        <v>0</v>
      </c>
      <c r="Y2096" s="26"/>
      <c r="Z2096" s="26">
        <f t="shared" si="328"/>
        <v>3119900</v>
      </c>
      <c r="AA2096" s="30">
        <f t="shared" si="329"/>
        <v>0.99993589743589739</v>
      </c>
    </row>
    <row r="2097" spans="1:27">
      <c r="A2097" s="20" t="s">
        <v>6894</v>
      </c>
      <c r="B2097" s="20" t="s">
        <v>6895</v>
      </c>
      <c r="C2097" s="25">
        <v>1560000</v>
      </c>
      <c r="D2097" s="22">
        <v>85</v>
      </c>
      <c r="E2097" s="22">
        <v>49</v>
      </c>
      <c r="F2097" s="22">
        <v>40</v>
      </c>
      <c r="G2097" s="22">
        <v>16000</v>
      </c>
      <c r="H2097" s="22" t="s">
        <v>5088</v>
      </c>
      <c r="I2097" s="26">
        <f>+IF(H2097='COSTOS VARIOS'!$C$1,'COSTOS VARIOS'!$C$2*'Precios ML'!V2097,'COSTOS VARIOS'!$B$2*'Precios ML'!V2097)</f>
        <v>623980</v>
      </c>
      <c r="J2097" s="22">
        <v>0</v>
      </c>
      <c r="K2097" s="27">
        <f t="shared" si="320"/>
        <v>10.4125</v>
      </c>
      <c r="L2097" s="27">
        <f t="shared" si="321"/>
        <v>10.4125</v>
      </c>
      <c r="M2097" s="26">
        <f>(INDEX(pesos!A:B,MATCH(L2097,pesos!A:A,1),2))</f>
        <v>16200</v>
      </c>
      <c r="N2097" s="26">
        <f>+R2097*'COSTOS VARIOS'!$O$1</f>
        <v>296400</v>
      </c>
      <c r="O2097" s="26">
        <f>+R2097*'COSTOS VARIOS'!$O$2</f>
        <v>6396.0000000000009</v>
      </c>
      <c r="P2097" s="26">
        <f>+R2097*'COSTOS VARIOS'!$O$3</f>
        <v>23400</v>
      </c>
      <c r="Q2097" s="26">
        <v>1</v>
      </c>
      <c r="R2097" s="26">
        <f t="shared" si="322"/>
        <v>1560000</v>
      </c>
      <c r="S2097" s="25">
        <f t="shared" si="323"/>
        <v>2526376</v>
      </c>
      <c r="T2097" s="28">
        <f t="shared" si="324"/>
        <v>0.2349309841448779</v>
      </c>
      <c r="U2097" s="29">
        <f t="shared" si="325"/>
        <v>3119900</v>
      </c>
      <c r="V2097" s="26">
        <f>+INDEX('LISTA DE PRECIOS EKM '!A:K,MATCH('Precios ML'!B2097,'LISTA DE PRECIOS EKM '!A:A,0),8)</f>
        <v>3119900</v>
      </c>
      <c r="W2097" s="26">
        <f t="shared" si="326"/>
        <v>3119900</v>
      </c>
      <c r="X2097" s="26">
        <f t="shared" si="327"/>
        <v>0</v>
      </c>
      <c r="Y2097" s="26"/>
      <c r="Z2097" s="26">
        <f t="shared" si="328"/>
        <v>3119900</v>
      </c>
      <c r="AA2097" s="30">
        <f t="shared" si="329"/>
        <v>0.99993589743589739</v>
      </c>
    </row>
    <row r="2098" spans="1:27">
      <c r="A2098" s="20" t="s">
        <v>6894</v>
      </c>
      <c r="B2098" s="20" t="s">
        <v>6895</v>
      </c>
      <c r="C2098" s="25">
        <v>1560000</v>
      </c>
      <c r="D2098" s="22">
        <v>85</v>
      </c>
      <c r="E2098" s="22">
        <v>49</v>
      </c>
      <c r="F2098" s="22">
        <v>40</v>
      </c>
      <c r="G2098" s="22">
        <v>16000</v>
      </c>
      <c r="H2098" s="22" t="s">
        <v>5088</v>
      </c>
      <c r="I2098" s="26">
        <f>+IF(H2098='COSTOS VARIOS'!$C$1,'COSTOS VARIOS'!$C$2*'Precios ML'!V2098,'COSTOS VARIOS'!$B$2*'Precios ML'!V2098)</f>
        <v>623980</v>
      </c>
      <c r="J2098" s="22">
        <v>0</v>
      </c>
      <c r="K2098" s="27">
        <f t="shared" si="320"/>
        <v>10.4125</v>
      </c>
      <c r="L2098" s="27">
        <f t="shared" si="321"/>
        <v>10.4125</v>
      </c>
      <c r="M2098" s="26">
        <f>(INDEX(pesos!A:B,MATCH(L2098,pesos!A:A,1),2))</f>
        <v>16200</v>
      </c>
      <c r="N2098" s="26">
        <f>+R2098*'COSTOS VARIOS'!$O$1</f>
        <v>296400</v>
      </c>
      <c r="O2098" s="26">
        <f>+R2098*'COSTOS VARIOS'!$O$2</f>
        <v>6396.0000000000009</v>
      </c>
      <c r="P2098" s="26">
        <f>+R2098*'COSTOS VARIOS'!$O$3</f>
        <v>23400</v>
      </c>
      <c r="Q2098" s="26">
        <v>1</v>
      </c>
      <c r="R2098" s="26">
        <f t="shared" si="322"/>
        <v>1560000</v>
      </c>
      <c r="S2098" s="25">
        <f t="shared" si="323"/>
        <v>2526376</v>
      </c>
      <c r="T2098" s="28">
        <f t="shared" si="324"/>
        <v>0.2349309841448779</v>
      </c>
      <c r="U2098" s="29">
        <f t="shared" si="325"/>
        <v>3119900</v>
      </c>
      <c r="V2098" s="26">
        <f>+INDEX('LISTA DE PRECIOS EKM '!A:K,MATCH('Precios ML'!B2098,'LISTA DE PRECIOS EKM '!A:A,0),8)</f>
        <v>3119900</v>
      </c>
      <c r="W2098" s="26">
        <f t="shared" si="326"/>
        <v>3119900</v>
      </c>
      <c r="X2098" s="26">
        <f t="shared" si="327"/>
        <v>0</v>
      </c>
      <c r="Y2098" s="26"/>
      <c r="Z2098" s="26">
        <f t="shared" si="328"/>
        <v>3119900</v>
      </c>
      <c r="AA2098" s="30">
        <f t="shared" si="329"/>
        <v>0.99993589743589739</v>
      </c>
    </row>
    <row r="2099" spans="1:27">
      <c r="A2099" s="20" t="s">
        <v>6896</v>
      </c>
      <c r="B2099" s="20" t="s">
        <v>6897</v>
      </c>
      <c r="C2099" s="25">
        <v>1560000</v>
      </c>
      <c r="D2099" s="22">
        <v>85</v>
      </c>
      <c r="E2099" s="22">
        <v>49</v>
      </c>
      <c r="F2099" s="22">
        <v>40</v>
      </c>
      <c r="G2099" s="22">
        <v>16000</v>
      </c>
      <c r="H2099" s="22" t="s">
        <v>5088</v>
      </c>
      <c r="I2099" s="26">
        <f>+IF(H2099='COSTOS VARIOS'!$C$1,'COSTOS VARIOS'!$C$2*'Precios ML'!V2099,'COSTOS VARIOS'!$B$2*'Precios ML'!V2099)</f>
        <v>623980</v>
      </c>
      <c r="J2099" s="22">
        <v>0</v>
      </c>
      <c r="K2099" s="27">
        <f t="shared" si="320"/>
        <v>10.4125</v>
      </c>
      <c r="L2099" s="27">
        <f t="shared" si="321"/>
        <v>10.4125</v>
      </c>
      <c r="M2099" s="26">
        <f>(INDEX(pesos!A:B,MATCH(L2099,pesos!A:A,1),2))</f>
        <v>16200</v>
      </c>
      <c r="N2099" s="26">
        <f>+R2099*'COSTOS VARIOS'!$O$1</f>
        <v>296400</v>
      </c>
      <c r="O2099" s="26">
        <f>+R2099*'COSTOS VARIOS'!$O$2</f>
        <v>6396.0000000000009</v>
      </c>
      <c r="P2099" s="26">
        <f>+R2099*'COSTOS VARIOS'!$O$3</f>
        <v>23400</v>
      </c>
      <c r="Q2099" s="26">
        <v>1</v>
      </c>
      <c r="R2099" s="26">
        <f t="shared" si="322"/>
        <v>1560000</v>
      </c>
      <c r="S2099" s="25">
        <f t="shared" si="323"/>
        <v>2526376</v>
      </c>
      <c r="T2099" s="28">
        <f t="shared" si="324"/>
        <v>0.2349309841448779</v>
      </c>
      <c r="U2099" s="29">
        <f t="shared" si="325"/>
        <v>3119900</v>
      </c>
      <c r="V2099" s="26">
        <f>+INDEX('LISTA DE PRECIOS EKM '!A:K,MATCH('Precios ML'!B2099,'LISTA DE PRECIOS EKM '!A:A,0),8)</f>
        <v>3119900</v>
      </c>
      <c r="W2099" s="26">
        <f t="shared" si="326"/>
        <v>3119900</v>
      </c>
      <c r="X2099" s="26">
        <f t="shared" si="327"/>
        <v>0</v>
      </c>
      <c r="Y2099" s="26"/>
      <c r="Z2099" s="26">
        <f t="shared" si="328"/>
        <v>3119900</v>
      </c>
      <c r="AA2099" s="30">
        <f t="shared" si="329"/>
        <v>0.99993589743589739</v>
      </c>
    </row>
    <row r="2100" spans="1:27">
      <c r="A2100" s="20" t="s">
        <v>6896</v>
      </c>
      <c r="B2100" s="20" t="s">
        <v>6897</v>
      </c>
      <c r="C2100" s="25">
        <v>1560000</v>
      </c>
      <c r="D2100" s="22">
        <v>85</v>
      </c>
      <c r="E2100" s="22">
        <v>49</v>
      </c>
      <c r="F2100" s="22">
        <v>40</v>
      </c>
      <c r="G2100" s="22">
        <v>16000</v>
      </c>
      <c r="H2100" s="22" t="s">
        <v>5088</v>
      </c>
      <c r="I2100" s="26">
        <f>+IF(H2100='COSTOS VARIOS'!$C$1,'COSTOS VARIOS'!$C$2*'Precios ML'!V2100,'COSTOS VARIOS'!$B$2*'Precios ML'!V2100)</f>
        <v>623980</v>
      </c>
      <c r="J2100" s="22">
        <v>0</v>
      </c>
      <c r="K2100" s="27">
        <f t="shared" si="320"/>
        <v>10.4125</v>
      </c>
      <c r="L2100" s="27">
        <f t="shared" si="321"/>
        <v>10.4125</v>
      </c>
      <c r="M2100" s="26">
        <f>(INDEX(pesos!A:B,MATCH(L2100,pesos!A:A,1),2))</f>
        <v>16200</v>
      </c>
      <c r="N2100" s="26">
        <f>+R2100*'COSTOS VARIOS'!$O$1</f>
        <v>296400</v>
      </c>
      <c r="O2100" s="26">
        <f>+R2100*'COSTOS VARIOS'!$O$2</f>
        <v>6396.0000000000009</v>
      </c>
      <c r="P2100" s="26">
        <f>+R2100*'COSTOS VARIOS'!$O$3</f>
        <v>23400</v>
      </c>
      <c r="Q2100" s="26">
        <v>1</v>
      </c>
      <c r="R2100" s="26">
        <f t="shared" si="322"/>
        <v>1560000</v>
      </c>
      <c r="S2100" s="25">
        <f t="shared" si="323"/>
        <v>2526376</v>
      </c>
      <c r="T2100" s="28">
        <f t="shared" si="324"/>
        <v>0.2349309841448779</v>
      </c>
      <c r="U2100" s="29">
        <f t="shared" si="325"/>
        <v>3119900</v>
      </c>
      <c r="V2100" s="26">
        <f>+INDEX('LISTA DE PRECIOS EKM '!A:K,MATCH('Precios ML'!B2100,'LISTA DE PRECIOS EKM '!A:A,0),8)</f>
        <v>3119900</v>
      </c>
      <c r="W2100" s="26">
        <f t="shared" si="326"/>
        <v>3119900</v>
      </c>
      <c r="X2100" s="26">
        <f t="shared" si="327"/>
        <v>0</v>
      </c>
      <c r="Y2100" s="26"/>
      <c r="Z2100" s="26">
        <f t="shared" si="328"/>
        <v>3119900</v>
      </c>
      <c r="AA2100" s="30">
        <f t="shared" si="329"/>
        <v>0.99993589743589739</v>
      </c>
    </row>
    <row r="2101" spans="1:27">
      <c r="A2101" s="20" t="s">
        <v>6898</v>
      </c>
      <c r="B2101" s="20" t="s">
        <v>6899</v>
      </c>
      <c r="C2101" s="25">
        <v>1900000</v>
      </c>
      <c r="D2101" s="22">
        <v>85</v>
      </c>
      <c r="E2101" s="22">
        <v>49</v>
      </c>
      <c r="F2101" s="22">
        <v>40</v>
      </c>
      <c r="G2101" s="22">
        <v>16000</v>
      </c>
      <c r="H2101" s="22" t="s">
        <v>5088</v>
      </c>
      <c r="I2101" s="26">
        <f>+IF(H2101='COSTOS VARIOS'!$C$1,'COSTOS VARIOS'!$C$2*'Precios ML'!V2101,'COSTOS VARIOS'!$B$2*'Precios ML'!V2101)</f>
        <v>581980</v>
      </c>
      <c r="J2101" s="22">
        <v>0</v>
      </c>
      <c r="K2101" s="27">
        <f t="shared" si="320"/>
        <v>10.4125</v>
      </c>
      <c r="L2101" s="27">
        <f t="shared" si="321"/>
        <v>10.4125</v>
      </c>
      <c r="M2101" s="26">
        <f>(INDEX(pesos!A:B,MATCH(L2101,pesos!A:A,1),2))</f>
        <v>16200</v>
      </c>
      <c r="N2101" s="26">
        <f>+R2101*'COSTOS VARIOS'!$O$1</f>
        <v>361000</v>
      </c>
      <c r="O2101" s="26">
        <f>+R2101*'COSTOS VARIOS'!$O$2</f>
        <v>7790.0000000000009</v>
      </c>
      <c r="P2101" s="26">
        <f>+R2101*'COSTOS VARIOS'!$O$3</f>
        <v>28500</v>
      </c>
      <c r="Q2101" s="26">
        <v>1</v>
      </c>
      <c r="R2101" s="26">
        <f t="shared" si="322"/>
        <v>1900000</v>
      </c>
      <c r="S2101" s="25">
        <f t="shared" si="323"/>
        <v>2895470</v>
      </c>
      <c r="T2101" s="28">
        <f t="shared" si="324"/>
        <v>4.9836468690747093E-3</v>
      </c>
      <c r="U2101" s="29">
        <f t="shared" si="325"/>
        <v>2909899.9999999995</v>
      </c>
      <c r="V2101" s="26">
        <f>+INDEX('LISTA DE PRECIOS EKM '!A:K,MATCH('Precios ML'!B2101,'LISTA DE PRECIOS EKM '!A:A,0),8)</f>
        <v>2909900</v>
      </c>
      <c r="W2101" s="26">
        <f t="shared" si="326"/>
        <v>2909900</v>
      </c>
      <c r="X2101" s="26">
        <f t="shared" si="327"/>
        <v>0</v>
      </c>
      <c r="Y2101" s="26"/>
      <c r="Z2101" s="26">
        <f t="shared" si="328"/>
        <v>2909900</v>
      </c>
      <c r="AA2101" s="30">
        <f t="shared" si="329"/>
        <v>0.53152631578947362</v>
      </c>
    </row>
    <row r="2102" spans="1:27">
      <c r="A2102" s="20" t="s">
        <v>6898</v>
      </c>
      <c r="B2102" s="20" t="s">
        <v>6899</v>
      </c>
      <c r="C2102" s="25">
        <v>1900000</v>
      </c>
      <c r="D2102" s="22">
        <v>85</v>
      </c>
      <c r="E2102" s="22">
        <v>49</v>
      </c>
      <c r="F2102" s="22">
        <v>40</v>
      </c>
      <c r="G2102" s="22">
        <v>16000</v>
      </c>
      <c r="H2102" s="22" t="s">
        <v>5088</v>
      </c>
      <c r="I2102" s="26">
        <f>+IF(H2102='COSTOS VARIOS'!$C$1,'COSTOS VARIOS'!$C$2*'Precios ML'!V2102,'COSTOS VARIOS'!$B$2*'Precios ML'!V2102)</f>
        <v>581980</v>
      </c>
      <c r="J2102" s="22">
        <v>0</v>
      </c>
      <c r="K2102" s="27">
        <f t="shared" si="320"/>
        <v>10.4125</v>
      </c>
      <c r="L2102" s="27">
        <f t="shared" si="321"/>
        <v>10.4125</v>
      </c>
      <c r="M2102" s="26">
        <f>(INDEX(pesos!A:B,MATCH(L2102,pesos!A:A,1),2))</f>
        <v>16200</v>
      </c>
      <c r="N2102" s="26">
        <f>+R2102*'COSTOS VARIOS'!$O$1</f>
        <v>361000</v>
      </c>
      <c r="O2102" s="26">
        <f>+R2102*'COSTOS VARIOS'!$O$2</f>
        <v>7790.0000000000009</v>
      </c>
      <c r="P2102" s="26">
        <f>+R2102*'COSTOS VARIOS'!$O$3</f>
        <v>28500</v>
      </c>
      <c r="Q2102" s="26">
        <v>1</v>
      </c>
      <c r="R2102" s="26">
        <f t="shared" si="322"/>
        <v>1900000</v>
      </c>
      <c r="S2102" s="25">
        <f t="shared" si="323"/>
        <v>2895470</v>
      </c>
      <c r="T2102" s="28">
        <f t="shared" si="324"/>
        <v>4.9836468690747093E-3</v>
      </c>
      <c r="U2102" s="29">
        <f t="shared" si="325"/>
        <v>2909899.9999999995</v>
      </c>
      <c r="V2102" s="26">
        <f>+INDEX('LISTA DE PRECIOS EKM '!A:K,MATCH('Precios ML'!B2102,'LISTA DE PRECIOS EKM '!A:A,0),8)</f>
        <v>2909900</v>
      </c>
      <c r="W2102" s="26">
        <f t="shared" si="326"/>
        <v>2909900</v>
      </c>
      <c r="X2102" s="26">
        <f t="shared" si="327"/>
        <v>0</v>
      </c>
      <c r="Y2102" s="26"/>
      <c r="Z2102" s="26">
        <f t="shared" si="328"/>
        <v>2909900</v>
      </c>
      <c r="AA2102" s="30">
        <f t="shared" si="329"/>
        <v>0.53152631578947362</v>
      </c>
    </row>
    <row r="2103" spans="1:27">
      <c r="A2103" s="20" t="s">
        <v>6900</v>
      </c>
      <c r="B2103" s="20" t="s">
        <v>6901</v>
      </c>
      <c r="C2103" s="25">
        <v>1900000</v>
      </c>
      <c r="D2103" s="22">
        <v>85</v>
      </c>
      <c r="E2103" s="22">
        <v>49</v>
      </c>
      <c r="F2103" s="22">
        <v>40</v>
      </c>
      <c r="G2103" s="22">
        <v>16000</v>
      </c>
      <c r="H2103" s="22" t="s">
        <v>5088</v>
      </c>
      <c r="I2103" s="26">
        <f>+IF(H2103='COSTOS VARIOS'!$C$1,'COSTOS VARIOS'!$C$2*'Precios ML'!V2103,'COSTOS VARIOS'!$B$2*'Precios ML'!V2103)</f>
        <v>581980</v>
      </c>
      <c r="J2103" s="22">
        <v>0</v>
      </c>
      <c r="K2103" s="27">
        <f t="shared" si="320"/>
        <v>10.4125</v>
      </c>
      <c r="L2103" s="27">
        <f t="shared" si="321"/>
        <v>10.4125</v>
      </c>
      <c r="M2103" s="26">
        <f>(INDEX(pesos!A:B,MATCH(L2103,pesos!A:A,1),2))</f>
        <v>16200</v>
      </c>
      <c r="N2103" s="26">
        <f>+R2103*'COSTOS VARIOS'!$O$1</f>
        <v>361000</v>
      </c>
      <c r="O2103" s="26">
        <f>+R2103*'COSTOS VARIOS'!$O$2</f>
        <v>7790.0000000000009</v>
      </c>
      <c r="P2103" s="26">
        <f>+R2103*'COSTOS VARIOS'!$O$3</f>
        <v>28500</v>
      </c>
      <c r="Q2103" s="26">
        <v>1</v>
      </c>
      <c r="R2103" s="26">
        <f t="shared" si="322"/>
        <v>1900000</v>
      </c>
      <c r="S2103" s="25">
        <f t="shared" si="323"/>
        <v>2895470</v>
      </c>
      <c r="T2103" s="28">
        <f t="shared" si="324"/>
        <v>4.9836468690747093E-3</v>
      </c>
      <c r="U2103" s="29">
        <f t="shared" si="325"/>
        <v>2909899.9999999995</v>
      </c>
      <c r="V2103" s="26">
        <f>+INDEX('LISTA DE PRECIOS EKM '!A:K,MATCH('Precios ML'!B2103,'LISTA DE PRECIOS EKM '!A:A,0),8)</f>
        <v>2909900</v>
      </c>
      <c r="W2103" s="26">
        <f t="shared" si="326"/>
        <v>2909900</v>
      </c>
      <c r="X2103" s="26">
        <f t="shared" si="327"/>
        <v>0</v>
      </c>
      <c r="Y2103" s="26"/>
      <c r="Z2103" s="26">
        <f t="shared" si="328"/>
        <v>2909900</v>
      </c>
      <c r="AA2103" s="30">
        <f t="shared" si="329"/>
        <v>0.53152631578947362</v>
      </c>
    </row>
    <row r="2104" spans="1:27">
      <c r="A2104" s="20" t="s">
        <v>6900</v>
      </c>
      <c r="B2104" s="20" t="s">
        <v>6901</v>
      </c>
      <c r="C2104" s="25">
        <v>1900000</v>
      </c>
      <c r="D2104" s="22">
        <v>85</v>
      </c>
      <c r="E2104" s="22">
        <v>49</v>
      </c>
      <c r="F2104" s="22">
        <v>40</v>
      </c>
      <c r="G2104" s="22">
        <v>16000</v>
      </c>
      <c r="H2104" s="22" t="s">
        <v>5088</v>
      </c>
      <c r="I2104" s="26">
        <f>+IF(H2104='COSTOS VARIOS'!$C$1,'COSTOS VARIOS'!$C$2*'Precios ML'!V2104,'COSTOS VARIOS'!$B$2*'Precios ML'!V2104)</f>
        <v>581980</v>
      </c>
      <c r="J2104" s="22">
        <v>0</v>
      </c>
      <c r="K2104" s="27">
        <f t="shared" si="320"/>
        <v>10.4125</v>
      </c>
      <c r="L2104" s="27">
        <f t="shared" si="321"/>
        <v>10.4125</v>
      </c>
      <c r="M2104" s="26">
        <f>(INDEX(pesos!A:B,MATCH(L2104,pesos!A:A,1),2))</f>
        <v>16200</v>
      </c>
      <c r="N2104" s="26">
        <f>+R2104*'COSTOS VARIOS'!$O$1</f>
        <v>361000</v>
      </c>
      <c r="O2104" s="26">
        <f>+R2104*'COSTOS VARIOS'!$O$2</f>
        <v>7790.0000000000009</v>
      </c>
      <c r="P2104" s="26">
        <f>+R2104*'COSTOS VARIOS'!$O$3</f>
        <v>28500</v>
      </c>
      <c r="Q2104" s="26">
        <v>1</v>
      </c>
      <c r="R2104" s="26">
        <f t="shared" si="322"/>
        <v>1900000</v>
      </c>
      <c r="S2104" s="25">
        <f t="shared" si="323"/>
        <v>2895470</v>
      </c>
      <c r="T2104" s="28">
        <f t="shared" si="324"/>
        <v>4.9836468690747093E-3</v>
      </c>
      <c r="U2104" s="29">
        <f t="shared" si="325"/>
        <v>2909899.9999999995</v>
      </c>
      <c r="V2104" s="26">
        <f>+INDEX('LISTA DE PRECIOS EKM '!A:K,MATCH('Precios ML'!B2104,'LISTA DE PRECIOS EKM '!A:A,0),8)</f>
        <v>2909900</v>
      </c>
      <c r="W2104" s="26">
        <f t="shared" si="326"/>
        <v>2909900</v>
      </c>
      <c r="X2104" s="26">
        <f t="shared" si="327"/>
        <v>0</v>
      </c>
      <c r="Y2104" s="26"/>
      <c r="Z2104" s="26">
        <f t="shared" si="328"/>
        <v>2909900</v>
      </c>
      <c r="AA2104" s="30">
        <f t="shared" si="329"/>
        <v>0.53152631578947362</v>
      </c>
    </row>
    <row r="2105" spans="1:27">
      <c r="A2105" s="20" t="s">
        <v>6902</v>
      </c>
      <c r="B2105" s="20" t="s">
        <v>6903</v>
      </c>
      <c r="C2105" s="25">
        <v>1900000</v>
      </c>
      <c r="D2105" s="22">
        <v>85</v>
      </c>
      <c r="E2105" s="22">
        <v>49</v>
      </c>
      <c r="F2105" s="22">
        <v>40</v>
      </c>
      <c r="G2105" s="22">
        <v>16000</v>
      </c>
      <c r="H2105" s="22" t="s">
        <v>5088</v>
      </c>
      <c r="I2105" s="26">
        <f>+IF(H2105='COSTOS VARIOS'!$C$1,'COSTOS VARIOS'!$C$2*'Precios ML'!V2105,'COSTOS VARIOS'!$B$2*'Precios ML'!V2105)</f>
        <v>581980</v>
      </c>
      <c r="J2105" s="22">
        <v>0</v>
      </c>
      <c r="K2105" s="27">
        <f t="shared" si="320"/>
        <v>10.4125</v>
      </c>
      <c r="L2105" s="27">
        <f t="shared" si="321"/>
        <v>10.4125</v>
      </c>
      <c r="M2105" s="26">
        <f>(INDEX(pesos!A:B,MATCH(L2105,pesos!A:A,1),2))</f>
        <v>16200</v>
      </c>
      <c r="N2105" s="26">
        <f>+R2105*'COSTOS VARIOS'!$O$1</f>
        <v>361000</v>
      </c>
      <c r="O2105" s="26">
        <f>+R2105*'COSTOS VARIOS'!$O$2</f>
        <v>7790.0000000000009</v>
      </c>
      <c r="P2105" s="26">
        <f>+R2105*'COSTOS VARIOS'!$O$3</f>
        <v>28500</v>
      </c>
      <c r="Q2105" s="26">
        <v>1</v>
      </c>
      <c r="R2105" s="26">
        <f t="shared" si="322"/>
        <v>1900000</v>
      </c>
      <c r="S2105" s="25">
        <f t="shared" si="323"/>
        <v>2895470</v>
      </c>
      <c r="T2105" s="28">
        <f t="shared" si="324"/>
        <v>4.9836468690747093E-3</v>
      </c>
      <c r="U2105" s="29">
        <f t="shared" si="325"/>
        <v>2909899.9999999995</v>
      </c>
      <c r="V2105" s="26">
        <f>+INDEX('LISTA DE PRECIOS EKM '!A:K,MATCH('Precios ML'!B2105,'LISTA DE PRECIOS EKM '!A:A,0),8)</f>
        <v>2909900</v>
      </c>
      <c r="W2105" s="26">
        <f t="shared" si="326"/>
        <v>2909900</v>
      </c>
      <c r="X2105" s="26">
        <f t="shared" si="327"/>
        <v>0</v>
      </c>
      <c r="Y2105" s="26"/>
      <c r="Z2105" s="26">
        <f t="shared" si="328"/>
        <v>2909900</v>
      </c>
      <c r="AA2105" s="30">
        <f t="shared" si="329"/>
        <v>0.53152631578947362</v>
      </c>
    </row>
    <row r="2106" spans="1:27">
      <c r="A2106" s="20" t="s">
        <v>6902</v>
      </c>
      <c r="B2106" s="20" t="s">
        <v>6903</v>
      </c>
      <c r="C2106" s="25">
        <v>1900000</v>
      </c>
      <c r="D2106" s="22">
        <v>85</v>
      </c>
      <c r="E2106" s="22">
        <v>49</v>
      </c>
      <c r="F2106" s="22">
        <v>40</v>
      </c>
      <c r="G2106" s="22">
        <v>16000</v>
      </c>
      <c r="H2106" s="22" t="s">
        <v>5088</v>
      </c>
      <c r="I2106" s="26">
        <f>+IF(H2106='COSTOS VARIOS'!$C$1,'COSTOS VARIOS'!$C$2*'Precios ML'!V2106,'COSTOS VARIOS'!$B$2*'Precios ML'!V2106)</f>
        <v>581980</v>
      </c>
      <c r="J2106" s="22">
        <v>0</v>
      </c>
      <c r="K2106" s="27">
        <f t="shared" si="320"/>
        <v>10.4125</v>
      </c>
      <c r="L2106" s="27">
        <f t="shared" si="321"/>
        <v>10.4125</v>
      </c>
      <c r="M2106" s="26">
        <f>(INDEX(pesos!A:B,MATCH(L2106,pesos!A:A,1),2))</f>
        <v>16200</v>
      </c>
      <c r="N2106" s="26">
        <f>+R2106*'COSTOS VARIOS'!$O$1</f>
        <v>361000</v>
      </c>
      <c r="O2106" s="26">
        <f>+R2106*'COSTOS VARIOS'!$O$2</f>
        <v>7790.0000000000009</v>
      </c>
      <c r="P2106" s="26">
        <f>+R2106*'COSTOS VARIOS'!$O$3</f>
        <v>28500</v>
      </c>
      <c r="Q2106" s="26">
        <v>1</v>
      </c>
      <c r="R2106" s="26">
        <f t="shared" si="322"/>
        <v>1900000</v>
      </c>
      <c r="S2106" s="25">
        <f t="shared" si="323"/>
        <v>2895470</v>
      </c>
      <c r="T2106" s="28">
        <f t="shared" si="324"/>
        <v>4.9836468690747093E-3</v>
      </c>
      <c r="U2106" s="29">
        <f t="shared" si="325"/>
        <v>2909899.9999999995</v>
      </c>
      <c r="V2106" s="26">
        <f>+INDEX('LISTA DE PRECIOS EKM '!A:K,MATCH('Precios ML'!B2106,'LISTA DE PRECIOS EKM '!A:A,0),8)</f>
        <v>2909900</v>
      </c>
      <c r="W2106" s="26">
        <f t="shared" si="326"/>
        <v>2909900</v>
      </c>
      <c r="X2106" s="26">
        <f t="shared" si="327"/>
        <v>0</v>
      </c>
      <c r="Y2106" s="26"/>
      <c r="Z2106" s="26">
        <f t="shared" si="328"/>
        <v>2909900</v>
      </c>
      <c r="AA2106" s="30">
        <f t="shared" si="329"/>
        <v>0.53152631578947362</v>
      </c>
    </row>
    <row r="2107" spans="1:27">
      <c r="A2107" s="20" t="s">
        <v>6904</v>
      </c>
      <c r="B2107" s="20" t="s">
        <v>6905</v>
      </c>
      <c r="C2107" s="25">
        <v>1900000</v>
      </c>
      <c r="D2107" s="22">
        <v>85</v>
      </c>
      <c r="E2107" s="22">
        <v>49</v>
      </c>
      <c r="F2107" s="22">
        <v>40</v>
      </c>
      <c r="G2107" s="22">
        <v>16000</v>
      </c>
      <c r="H2107" s="22" t="s">
        <v>5088</v>
      </c>
      <c r="I2107" s="26">
        <f>+IF(H2107='COSTOS VARIOS'!$C$1,'COSTOS VARIOS'!$C$2*'Precios ML'!V2107,'COSTOS VARIOS'!$B$2*'Precios ML'!V2107)</f>
        <v>581980</v>
      </c>
      <c r="J2107" s="22">
        <v>0</v>
      </c>
      <c r="K2107" s="27">
        <f t="shared" si="320"/>
        <v>10.4125</v>
      </c>
      <c r="L2107" s="27">
        <f t="shared" si="321"/>
        <v>10.4125</v>
      </c>
      <c r="M2107" s="26">
        <f>(INDEX(pesos!A:B,MATCH(L2107,pesos!A:A,1),2))</f>
        <v>16200</v>
      </c>
      <c r="N2107" s="26">
        <f>+R2107*'COSTOS VARIOS'!$O$1</f>
        <v>361000</v>
      </c>
      <c r="O2107" s="26">
        <f>+R2107*'COSTOS VARIOS'!$O$2</f>
        <v>7790.0000000000009</v>
      </c>
      <c r="P2107" s="26">
        <f>+R2107*'COSTOS VARIOS'!$O$3</f>
        <v>28500</v>
      </c>
      <c r="Q2107" s="26">
        <v>1</v>
      </c>
      <c r="R2107" s="26">
        <f t="shared" si="322"/>
        <v>1900000</v>
      </c>
      <c r="S2107" s="25">
        <f t="shared" si="323"/>
        <v>2895470</v>
      </c>
      <c r="T2107" s="28">
        <f t="shared" si="324"/>
        <v>4.9836468690747093E-3</v>
      </c>
      <c r="U2107" s="29">
        <f t="shared" si="325"/>
        <v>2909899.9999999995</v>
      </c>
      <c r="V2107" s="26">
        <f>+INDEX('LISTA DE PRECIOS EKM '!A:K,MATCH('Precios ML'!B2107,'LISTA DE PRECIOS EKM '!A:A,0),8)</f>
        <v>2909900</v>
      </c>
      <c r="W2107" s="26">
        <f t="shared" si="326"/>
        <v>2909900</v>
      </c>
      <c r="X2107" s="26">
        <f t="shared" si="327"/>
        <v>0</v>
      </c>
      <c r="Y2107" s="26"/>
      <c r="Z2107" s="26">
        <f t="shared" si="328"/>
        <v>2909900</v>
      </c>
      <c r="AA2107" s="30">
        <f t="shared" si="329"/>
        <v>0.53152631578947362</v>
      </c>
    </row>
    <row r="2108" spans="1:27">
      <c r="A2108" s="20" t="s">
        <v>6904</v>
      </c>
      <c r="B2108" s="20" t="s">
        <v>6905</v>
      </c>
      <c r="C2108" s="25">
        <v>1900000</v>
      </c>
      <c r="D2108" s="22">
        <v>85</v>
      </c>
      <c r="E2108" s="22">
        <v>49</v>
      </c>
      <c r="F2108" s="22">
        <v>40</v>
      </c>
      <c r="G2108" s="22">
        <v>16000</v>
      </c>
      <c r="H2108" s="22" t="s">
        <v>5088</v>
      </c>
      <c r="I2108" s="26">
        <f>+IF(H2108='COSTOS VARIOS'!$C$1,'COSTOS VARIOS'!$C$2*'Precios ML'!V2108,'COSTOS VARIOS'!$B$2*'Precios ML'!V2108)</f>
        <v>581980</v>
      </c>
      <c r="J2108" s="22">
        <v>0</v>
      </c>
      <c r="K2108" s="27">
        <f t="shared" si="320"/>
        <v>10.4125</v>
      </c>
      <c r="L2108" s="27">
        <f t="shared" si="321"/>
        <v>10.4125</v>
      </c>
      <c r="M2108" s="26">
        <f>(INDEX(pesos!A:B,MATCH(L2108,pesos!A:A,1),2))</f>
        <v>16200</v>
      </c>
      <c r="N2108" s="26">
        <f>+R2108*'COSTOS VARIOS'!$O$1</f>
        <v>361000</v>
      </c>
      <c r="O2108" s="26">
        <f>+R2108*'COSTOS VARIOS'!$O$2</f>
        <v>7790.0000000000009</v>
      </c>
      <c r="P2108" s="26">
        <f>+R2108*'COSTOS VARIOS'!$O$3</f>
        <v>28500</v>
      </c>
      <c r="Q2108" s="26">
        <v>1</v>
      </c>
      <c r="R2108" s="26">
        <f t="shared" si="322"/>
        <v>1900000</v>
      </c>
      <c r="S2108" s="25">
        <f t="shared" si="323"/>
        <v>2895470</v>
      </c>
      <c r="T2108" s="28">
        <f t="shared" si="324"/>
        <v>4.9836468690747093E-3</v>
      </c>
      <c r="U2108" s="29">
        <f t="shared" si="325"/>
        <v>2909899.9999999995</v>
      </c>
      <c r="V2108" s="26">
        <f>+INDEX('LISTA DE PRECIOS EKM '!A:K,MATCH('Precios ML'!B2108,'LISTA DE PRECIOS EKM '!A:A,0),8)</f>
        <v>2909900</v>
      </c>
      <c r="W2108" s="26">
        <f t="shared" si="326"/>
        <v>2909900</v>
      </c>
      <c r="X2108" s="26">
        <f t="shared" si="327"/>
        <v>0</v>
      </c>
      <c r="Y2108" s="26"/>
      <c r="Z2108" s="26">
        <f t="shared" si="328"/>
        <v>2909900</v>
      </c>
      <c r="AA2108" s="30">
        <f t="shared" si="329"/>
        <v>0.53152631578947362</v>
      </c>
    </row>
    <row r="2109" spans="1:27">
      <c r="A2109" s="20" t="s">
        <v>6906</v>
      </c>
      <c r="B2109" s="20" t="s">
        <v>6907</v>
      </c>
      <c r="C2109" s="25">
        <v>1850000</v>
      </c>
      <c r="D2109" s="22">
        <v>85</v>
      </c>
      <c r="E2109" s="22">
        <v>49</v>
      </c>
      <c r="F2109" s="22">
        <v>40</v>
      </c>
      <c r="G2109" s="22">
        <v>16000</v>
      </c>
      <c r="H2109" s="22" t="s">
        <v>5088</v>
      </c>
      <c r="I2109" s="26">
        <f>+IF(H2109='COSTOS VARIOS'!$C$1,'COSTOS VARIOS'!$C$2*'Precios ML'!V2109,'COSTOS VARIOS'!$B$2*'Precios ML'!V2109)</f>
        <v>581980</v>
      </c>
      <c r="J2109" s="22">
        <v>0</v>
      </c>
      <c r="K2109" s="27">
        <f t="shared" si="320"/>
        <v>10.4125</v>
      </c>
      <c r="L2109" s="27">
        <f t="shared" si="321"/>
        <v>10.4125</v>
      </c>
      <c r="M2109" s="26">
        <f>(INDEX(pesos!A:B,MATCH(L2109,pesos!A:A,1),2))</f>
        <v>16200</v>
      </c>
      <c r="N2109" s="26">
        <f>+R2109*'COSTOS VARIOS'!$O$1</f>
        <v>351500</v>
      </c>
      <c r="O2109" s="26">
        <f>+R2109*'COSTOS VARIOS'!$O$2</f>
        <v>7585.0000000000009</v>
      </c>
      <c r="P2109" s="26">
        <f>+R2109*'COSTOS VARIOS'!$O$3</f>
        <v>27750</v>
      </c>
      <c r="Q2109" s="26">
        <v>1</v>
      </c>
      <c r="R2109" s="26">
        <f t="shared" si="322"/>
        <v>1850000</v>
      </c>
      <c r="S2109" s="25">
        <f t="shared" si="323"/>
        <v>2835015</v>
      </c>
      <c r="T2109" s="28">
        <f t="shared" si="324"/>
        <v>2.6414322322809491E-2</v>
      </c>
      <c r="U2109" s="29">
        <f t="shared" si="325"/>
        <v>2909899.9999999995</v>
      </c>
      <c r="V2109" s="26">
        <f>+INDEX('LISTA DE PRECIOS EKM '!A:K,MATCH('Precios ML'!B2109,'LISTA DE PRECIOS EKM '!A:A,0),8)</f>
        <v>2909900</v>
      </c>
      <c r="W2109" s="26">
        <f t="shared" si="326"/>
        <v>2909900</v>
      </c>
      <c r="X2109" s="26">
        <f t="shared" si="327"/>
        <v>0</v>
      </c>
      <c r="Y2109" s="26"/>
      <c r="Z2109" s="26">
        <f t="shared" si="328"/>
        <v>2909900</v>
      </c>
      <c r="AA2109" s="30">
        <f t="shared" si="329"/>
        <v>0.572918918918919</v>
      </c>
    </row>
    <row r="2110" spans="1:27">
      <c r="A2110" s="20" t="s">
        <v>6906</v>
      </c>
      <c r="B2110" s="20" t="s">
        <v>6907</v>
      </c>
      <c r="C2110" s="25">
        <v>1850000</v>
      </c>
      <c r="D2110" s="22">
        <v>85</v>
      </c>
      <c r="E2110" s="22">
        <v>49</v>
      </c>
      <c r="F2110" s="22">
        <v>40</v>
      </c>
      <c r="G2110" s="22">
        <v>16000</v>
      </c>
      <c r="H2110" s="22" t="s">
        <v>5088</v>
      </c>
      <c r="I2110" s="26">
        <f>+IF(H2110='COSTOS VARIOS'!$C$1,'COSTOS VARIOS'!$C$2*'Precios ML'!V2110,'COSTOS VARIOS'!$B$2*'Precios ML'!V2110)</f>
        <v>581980</v>
      </c>
      <c r="J2110" s="22">
        <v>0</v>
      </c>
      <c r="K2110" s="27">
        <f t="shared" si="320"/>
        <v>10.4125</v>
      </c>
      <c r="L2110" s="27">
        <f t="shared" si="321"/>
        <v>10.4125</v>
      </c>
      <c r="M2110" s="26">
        <f>(INDEX(pesos!A:B,MATCH(L2110,pesos!A:A,1),2))</f>
        <v>16200</v>
      </c>
      <c r="N2110" s="26">
        <f>+R2110*'COSTOS VARIOS'!$O$1</f>
        <v>351500</v>
      </c>
      <c r="O2110" s="26">
        <f>+R2110*'COSTOS VARIOS'!$O$2</f>
        <v>7585.0000000000009</v>
      </c>
      <c r="P2110" s="26">
        <f>+R2110*'COSTOS VARIOS'!$O$3</f>
        <v>27750</v>
      </c>
      <c r="Q2110" s="26">
        <v>1</v>
      </c>
      <c r="R2110" s="26">
        <f t="shared" si="322"/>
        <v>1850000</v>
      </c>
      <c r="S2110" s="25">
        <f t="shared" si="323"/>
        <v>2835015</v>
      </c>
      <c r="T2110" s="28">
        <f t="shared" si="324"/>
        <v>2.6414322322809491E-2</v>
      </c>
      <c r="U2110" s="29">
        <f t="shared" si="325"/>
        <v>2909899.9999999995</v>
      </c>
      <c r="V2110" s="26">
        <f>+INDEX('LISTA DE PRECIOS EKM '!A:K,MATCH('Precios ML'!B2110,'LISTA DE PRECIOS EKM '!A:A,0),8)</f>
        <v>2909900</v>
      </c>
      <c r="W2110" s="26">
        <f t="shared" si="326"/>
        <v>2909900</v>
      </c>
      <c r="X2110" s="26">
        <f t="shared" si="327"/>
        <v>0</v>
      </c>
      <c r="Y2110" s="26"/>
      <c r="Z2110" s="26">
        <f t="shared" si="328"/>
        <v>2909900</v>
      </c>
      <c r="AA2110" s="30">
        <f t="shared" si="329"/>
        <v>0.572918918918919</v>
      </c>
    </row>
    <row r="2111" spans="1:27">
      <c r="A2111" s="20" t="s">
        <v>6908</v>
      </c>
      <c r="B2111" s="20" t="s">
        <v>6909</v>
      </c>
      <c r="C2111" s="25">
        <v>1850000</v>
      </c>
      <c r="D2111" s="22">
        <v>85</v>
      </c>
      <c r="E2111" s="22">
        <v>49</v>
      </c>
      <c r="F2111" s="22">
        <v>40</v>
      </c>
      <c r="G2111" s="22">
        <v>16000</v>
      </c>
      <c r="H2111" s="22" t="s">
        <v>5088</v>
      </c>
      <c r="I2111" s="26">
        <f>+IF(H2111='COSTOS VARIOS'!$C$1,'COSTOS VARIOS'!$C$2*'Precios ML'!V2111,'COSTOS VARIOS'!$B$2*'Precios ML'!V2111)</f>
        <v>581980</v>
      </c>
      <c r="J2111" s="22">
        <v>0</v>
      </c>
      <c r="K2111" s="27">
        <f t="shared" si="320"/>
        <v>10.4125</v>
      </c>
      <c r="L2111" s="27">
        <f t="shared" si="321"/>
        <v>10.4125</v>
      </c>
      <c r="M2111" s="26">
        <f>(INDEX(pesos!A:B,MATCH(L2111,pesos!A:A,1),2))</f>
        <v>16200</v>
      </c>
      <c r="N2111" s="26">
        <f>+R2111*'COSTOS VARIOS'!$O$1</f>
        <v>351500</v>
      </c>
      <c r="O2111" s="26">
        <f>+R2111*'COSTOS VARIOS'!$O$2</f>
        <v>7585.0000000000009</v>
      </c>
      <c r="P2111" s="26">
        <f>+R2111*'COSTOS VARIOS'!$O$3</f>
        <v>27750</v>
      </c>
      <c r="Q2111" s="26">
        <v>1</v>
      </c>
      <c r="R2111" s="26">
        <f t="shared" si="322"/>
        <v>1850000</v>
      </c>
      <c r="S2111" s="25">
        <f t="shared" si="323"/>
        <v>2835015</v>
      </c>
      <c r="T2111" s="28">
        <f t="shared" si="324"/>
        <v>2.6414322322809491E-2</v>
      </c>
      <c r="U2111" s="29">
        <f t="shared" si="325"/>
        <v>2909899.9999999995</v>
      </c>
      <c r="V2111" s="26">
        <f>+INDEX('LISTA DE PRECIOS EKM '!A:K,MATCH('Precios ML'!B2111,'LISTA DE PRECIOS EKM '!A:A,0),8)</f>
        <v>2909900</v>
      </c>
      <c r="W2111" s="26">
        <f t="shared" si="326"/>
        <v>2909900</v>
      </c>
      <c r="X2111" s="26">
        <f t="shared" si="327"/>
        <v>0</v>
      </c>
      <c r="Y2111" s="26"/>
      <c r="Z2111" s="26">
        <f t="shared" si="328"/>
        <v>2909900</v>
      </c>
      <c r="AA2111" s="30">
        <f t="shared" si="329"/>
        <v>0.572918918918919</v>
      </c>
    </row>
    <row r="2112" spans="1:27">
      <c r="A2112" s="20" t="s">
        <v>6908</v>
      </c>
      <c r="B2112" s="20" t="s">
        <v>6909</v>
      </c>
      <c r="C2112" s="25">
        <v>1850000</v>
      </c>
      <c r="D2112" s="22">
        <v>85</v>
      </c>
      <c r="E2112" s="22">
        <v>49</v>
      </c>
      <c r="F2112" s="22">
        <v>40</v>
      </c>
      <c r="G2112" s="22">
        <v>16000</v>
      </c>
      <c r="H2112" s="22" t="s">
        <v>5088</v>
      </c>
      <c r="I2112" s="26">
        <f>+IF(H2112='COSTOS VARIOS'!$C$1,'COSTOS VARIOS'!$C$2*'Precios ML'!V2112,'COSTOS VARIOS'!$B$2*'Precios ML'!V2112)</f>
        <v>581980</v>
      </c>
      <c r="J2112" s="22">
        <v>0</v>
      </c>
      <c r="K2112" s="27">
        <f t="shared" si="320"/>
        <v>10.4125</v>
      </c>
      <c r="L2112" s="27">
        <f t="shared" si="321"/>
        <v>10.4125</v>
      </c>
      <c r="M2112" s="26">
        <f>(INDEX(pesos!A:B,MATCH(L2112,pesos!A:A,1),2))</f>
        <v>16200</v>
      </c>
      <c r="N2112" s="26">
        <f>+R2112*'COSTOS VARIOS'!$O$1</f>
        <v>351500</v>
      </c>
      <c r="O2112" s="26">
        <f>+R2112*'COSTOS VARIOS'!$O$2</f>
        <v>7585.0000000000009</v>
      </c>
      <c r="P2112" s="26">
        <f>+R2112*'COSTOS VARIOS'!$O$3</f>
        <v>27750</v>
      </c>
      <c r="Q2112" s="26">
        <v>1</v>
      </c>
      <c r="R2112" s="26">
        <f t="shared" si="322"/>
        <v>1850000</v>
      </c>
      <c r="S2112" s="25">
        <f t="shared" si="323"/>
        <v>2835015</v>
      </c>
      <c r="T2112" s="28">
        <f t="shared" si="324"/>
        <v>2.6414322322809491E-2</v>
      </c>
      <c r="U2112" s="29">
        <f t="shared" si="325"/>
        <v>2909899.9999999995</v>
      </c>
      <c r="V2112" s="26">
        <f>+INDEX('LISTA DE PRECIOS EKM '!A:K,MATCH('Precios ML'!B2112,'LISTA DE PRECIOS EKM '!A:A,0),8)</f>
        <v>2909900</v>
      </c>
      <c r="W2112" s="26">
        <f t="shared" si="326"/>
        <v>2909900</v>
      </c>
      <c r="X2112" s="26">
        <f t="shared" si="327"/>
        <v>0</v>
      </c>
      <c r="Y2112" s="26"/>
      <c r="Z2112" s="26">
        <f t="shared" si="328"/>
        <v>2909900</v>
      </c>
      <c r="AA2112" s="30">
        <f t="shared" si="329"/>
        <v>0.572918918918919</v>
      </c>
    </row>
    <row r="2113" spans="1:27">
      <c r="A2113" s="20" t="s">
        <v>6910</v>
      </c>
      <c r="B2113" s="20" t="s">
        <v>6911</v>
      </c>
      <c r="C2113" s="25">
        <v>1850000</v>
      </c>
      <c r="D2113" s="22">
        <v>85</v>
      </c>
      <c r="E2113" s="22">
        <v>49</v>
      </c>
      <c r="F2113" s="22">
        <v>40</v>
      </c>
      <c r="G2113" s="22">
        <v>16000</v>
      </c>
      <c r="H2113" s="22" t="s">
        <v>5088</v>
      </c>
      <c r="I2113" s="26">
        <f>+IF(H2113='COSTOS VARIOS'!$C$1,'COSTOS VARIOS'!$C$2*'Precios ML'!V2113,'COSTOS VARIOS'!$B$2*'Precios ML'!V2113)</f>
        <v>581980</v>
      </c>
      <c r="J2113" s="22">
        <v>0</v>
      </c>
      <c r="K2113" s="27">
        <f t="shared" si="320"/>
        <v>10.4125</v>
      </c>
      <c r="L2113" s="27">
        <f t="shared" si="321"/>
        <v>10.4125</v>
      </c>
      <c r="M2113" s="26">
        <f>(INDEX(pesos!A:B,MATCH(L2113,pesos!A:A,1),2))</f>
        <v>16200</v>
      </c>
      <c r="N2113" s="26">
        <f>+R2113*'COSTOS VARIOS'!$O$1</f>
        <v>351500</v>
      </c>
      <c r="O2113" s="26">
        <f>+R2113*'COSTOS VARIOS'!$O$2</f>
        <v>7585.0000000000009</v>
      </c>
      <c r="P2113" s="26">
        <f>+R2113*'COSTOS VARIOS'!$O$3</f>
        <v>27750</v>
      </c>
      <c r="Q2113" s="26">
        <v>1</v>
      </c>
      <c r="R2113" s="26">
        <f t="shared" si="322"/>
        <v>1850000</v>
      </c>
      <c r="S2113" s="25">
        <f t="shared" si="323"/>
        <v>2835015</v>
      </c>
      <c r="T2113" s="28">
        <f t="shared" si="324"/>
        <v>2.6414322322809491E-2</v>
      </c>
      <c r="U2113" s="29">
        <f t="shared" si="325"/>
        <v>2909899.9999999995</v>
      </c>
      <c r="V2113" s="26">
        <f>+INDEX('LISTA DE PRECIOS EKM '!A:K,MATCH('Precios ML'!B2113,'LISTA DE PRECIOS EKM '!A:A,0),8)</f>
        <v>2909900</v>
      </c>
      <c r="W2113" s="26">
        <f t="shared" si="326"/>
        <v>2909900</v>
      </c>
      <c r="X2113" s="26">
        <f t="shared" si="327"/>
        <v>0</v>
      </c>
      <c r="Y2113" s="26"/>
      <c r="Z2113" s="26">
        <f t="shared" si="328"/>
        <v>2909900</v>
      </c>
      <c r="AA2113" s="30">
        <f t="shared" si="329"/>
        <v>0.572918918918919</v>
      </c>
    </row>
    <row r="2114" spans="1:27">
      <c r="A2114" s="20" t="s">
        <v>6910</v>
      </c>
      <c r="B2114" s="20" t="s">
        <v>6911</v>
      </c>
      <c r="C2114" s="25">
        <v>1850000</v>
      </c>
      <c r="D2114" s="22">
        <v>85</v>
      </c>
      <c r="E2114" s="22">
        <v>49</v>
      </c>
      <c r="F2114" s="22">
        <v>40</v>
      </c>
      <c r="G2114" s="22">
        <v>16000</v>
      </c>
      <c r="H2114" s="22" t="s">
        <v>5088</v>
      </c>
      <c r="I2114" s="26">
        <f>+IF(H2114='COSTOS VARIOS'!$C$1,'COSTOS VARIOS'!$C$2*'Precios ML'!V2114,'COSTOS VARIOS'!$B$2*'Precios ML'!V2114)</f>
        <v>581980</v>
      </c>
      <c r="J2114" s="22">
        <v>0</v>
      </c>
      <c r="K2114" s="27">
        <f t="shared" si="320"/>
        <v>10.4125</v>
      </c>
      <c r="L2114" s="27">
        <f t="shared" si="321"/>
        <v>10.4125</v>
      </c>
      <c r="M2114" s="26">
        <f>(INDEX(pesos!A:B,MATCH(L2114,pesos!A:A,1),2))</f>
        <v>16200</v>
      </c>
      <c r="N2114" s="26">
        <f>+R2114*'COSTOS VARIOS'!$O$1</f>
        <v>351500</v>
      </c>
      <c r="O2114" s="26">
        <f>+R2114*'COSTOS VARIOS'!$O$2</f>
        <v>7585.0000000000009</v>
      </c>
      <c r="P2114" s="26">
        <f>+R2114*'COSTOS VARIOS'!$O$3</f>
        <v>27750</v>
      </c>
      <c r="Q2114" s="26">
        <v>1</v>
      </c>
      <c r="R2114" s="26">
        <f t="shared" si="322"/>
        <v>1850000</v>
      </c>
      <c r="S2114" s="25">
        <f t="shared" si="323"/>
        <v>2835015</v>
      </c>
      <c r="T2114" s="28">
        <f t="shared" si="324"/>
        <v>2.6414322322809491E-2</v>
      </c>
      <c r="U2114" s="29">
        <f t="shared" si="325"/>
        <v>2909899.9999999995</v>
      </c>
      <c r="V2114" s="26">
        <f>+INDEX('LISTA DE PRECIOS EKM '!A:K,MATCH('Precios ML'!B2114,'LISTA DE PRECIOS EKM '!A:A,0),8)</f>
        <v>2909900</v>
      </c>
      <c r="W2114" s="26">
        <f t="shared" si="326"/>
        <v>2909900</v>
      </c>
      <c r="X2114" s="26">
        <f t="shared" si="327"/>
        <v>0</v>
      </c>
      <c r="Y2114" s="26"/>
      <c r="Z2114" s="26">
        <f t="shared" si="328"/>
        <v>2909900</v>
      </c>
      <c r="AA2114" s="30">
        <f t="shared" si="329"/>
        <v>0.572918918918919</v>
      </c>
    </row>
    <row r="2115" spans="1:27">
      <c r="A2115" s="20" t="s">
        <v>6912</v>
      </c>
      <c r="B2115" s="20" t="s">
        <v>6913</v>
      </c>
      <c r="C2115" s="25">
        <v>1850000</v>
      </c>
      <c r="D2115" s="22">
        <v>85</v>
      </c>
      <c r="E2115" s="22">
        <v>49</v>
      </c>
      <c r="F2115" s="22">
        <v>40</v>
      </c>
      <c r="G2115" s="22">
        <v>16000</v>
      </c>
      <c r="H2115" s="22" t="s">
        <v>5088</v>
      </c>
      <c r="I2115" s="26">
        <f>+IF(H2115='COSTOS VARIOS'!$C$1,'COSTOS VARIOS'!$C$2*'Precios ML'!V2115,'COSTOS VARIOS'!$B$2*'Precios ML'!V2115)</f>
        <v>581980</v>
      </c>
      <c r="J2115" s="22">
        <v>0</v>
      </c>
      <c r="K2115" s="27">
        <f t="shared" si="320"/>
        <v>10.4125</v>
      </c>
      <c r="L2115" s="27">
        <f t="shared" si="321"/>
        <v>10.4125</v>
      </c>
      <c r="M2115" s="26">
        <f>(INDEX(pesos!A:B,MATCH(L2115,pesos!A:A,1),2))</f>
        <v>16200</v>
      </c>
      <c r="N2115" s="26">
        <f>+R2115*'COSTOS VARIOS'!$O$1</f>
        <v>351500</v>
      </c>
      <c r="O2115" s="26">
        <f>+R2115*'COSTOS VARIOS'!$O$2</f>
        <v>7585.0000000000009</v>
      </c>
      <c r="P2115" s="26">
        <f>+R2115*'COSTOS VARIOS'!$O$3</f>
        <v>27750</v>
      </c>
      <c r="Q2115" s="26">
        <v>1</v>
      </c>
      <c r="R2115" s="26">
        <f t="shared" si="322"/>
        <v>1850000</v>
      </c>
      <c r="S2115" s="25">
        <f t="shared" si="323"/>
        <v>2835015</v>
      </c>
      <c r="T2115" s="28">
        <f t="shared" si="324"/>
        <v>2.6414322322809491E-2</v>
      </c>
      <c r="U2115" s="29">
        <f t="shared" si="325"/>
        <v>2909899.9999999995</v>
      </c>
      <c r="V2115" s="26">
        <f>+INDEX('LISTA DE PRECIOS EKM '!A:K,MATCH('Precios ML'!B2115,'LISTA DE PRECIOS EKM '!A:A,0),8)</f>
        <v>2909900</v>
      </c>
      <c r="W2115" s="26">
        <f t="shared" si="326"/>
        <v>2909900</v>
      </c>
      <c r="X2115" s="26">
        <f t="shared" si="327"/>
        <v>0</v>
      </c>
      <c r="Y2115" s="26"/>
      <c r="Z2115" s="26">
        <f t="shared" si="328"/>
        <v>2909900</v>
      </c>
      <c r="AA2115" s="30">
        <f t="shared" si="329"/>
        <v>0.572918918918919</v>
      </c>
    </row>
    <row r="2116" spans="1:27">
      <c r="A2116" s="20" t="s">
        <v>6912</v>
      </c>
      <c r="B2116" s="20" t="s">
        <v>6913</v>
      </c>
      <c r="C2116" s="25">
        <v>1850000</v>
      </c>
      <c r="D2116" s="22">
        <v>85</v>
      </c>
      <c r="E2116" s="22">
        <v>49</v>
      </c>
      <c r="F2116" s="22">
        <v>40</v>
      </c>
      <c r="G2116" s="22">
        <v>16000</v>
      </c>
      <c r="H2116" s="22" t="s">
        <v>5088</v>
      </c>
      <c r="I2116" s="26">
        <f>+IF(H2116='COSTOS VARIOS'!$C$1,'COSTOS VARIOS'!$C$2*'Precios ML'!V2116,'COSTOS VARIOS'!$B$2*'Precios ML'!V2116)</f>
        <v>581980</v>
      </c>
      <c r="J2116" s="22">
        <v>0</v>
      </c>
      <c r="K2116" s="27">
        <f t="shared" ref="K2116:K2179" si="330">+(D2116*E2116*F2116)/G2116</f>
        <v>10.4125</v>
      </c>
      <c r="L2116" s="27">
        <f t="shared" ref="L2116:L2179" si="331">+K2116*Q2116</f>
        <v>10.4125</v>
      </c>
      <c r="M2116" s="26">
        <f>(INDEX(pesos!A:B,MATCH(L2116,pesos!A:A,1),2))</f>
        <v>16200</v>
      </c>
      <c r="N2116" s="26">
        <f>+R2116*'COSTOS VARIOS'!$O$1</f>
        <v>351500</v>
      </c>
      <c r="O2116" s="26">
        <f>+R2116*'COSTOS VARIOS'!$O$2</f>
        <v>7585.0000000000009</v>
      </c>
      <c r="P2116" s="26">
        <f>+R2116*'COSTOS VARIOS'!$O$3</f>
        <v>27750</v>
      </c>
      <c r="Q2116" s="26">
        <v>1</v>
      </c>
      <c r="R2116" s="26">
        <f t="shared" ref="R2116:R2179" si="332">+C2116*Q2116</f>
        <v>1850000</v>
      </c>
      <c r="S2116" s="25">
        <f t="shared" ref="S2116:S2179" si="333">+R2116+P2116+O2116+N2116+M2116+I2116</f>
        <v>2835015</v>
      </c>
      <c r="T2116" s="28">
        <f t="shared" ref="T2116:T2179" si="334">+(V2116/S2116)-1</f>
        <v>2.6414322322809491E-2</v>
      </c>
      <c r="U2116" s="29">
        <f t="shared" ref="U2116:U2179" si="335">+S2116*T2116+S2116</f>
        <v>2909899.9999999995</v>
      </c>
      <c r="V2116" s="26">
        <f>+INDEX('LISTA DE PRECIOS EKM '!A:K,MATCH('Precios ML'!B2116,'LISTA DE PRECIOS EKM '!A:A,0),8)</f>
        <v>2909900</v>
      </c>
      <c r="W2116" s="26">
        <f t="shared" ref="W2116:W2179" si="336">+V2116*Q2116</f>
        <v>2909900</v>
      </c>
      <c r="X2116" s="26">
        <f t="shared" ref="X2116:X2179" si="337">+W2116-U2116</f>
        <v>0</v>
      </c>
      <c r="Y2116" s="26"/>
      <c r="Z2116" s="26">
        <f t="shared" ref="Z2116:Z2179" si="338">+W2116-Y2116</f>
        <v>2909900</v>
      </c>
      <c r="AA2116" s="30">
        <f t="shared" ref="AA2116:AA2179" si="339">+(Z2116/C2116)-1</f>
        <v>0.572918918918919</v>
      </c>
    </row>
    <row r="2117" spans="1:27">
      <c r="A2117" s="20" t="s">
        <v>6914</v>
      </c>
      <c r="B2117" s="20" t="s">
        <v>6915</v>
      </c>
      <c r="C2117" s="25">
        <v>1594000</v>
      </c>
      <c r="D2117" s="22">
        <v>85</v>
      </c>
      <c r="E2117" s="22">
        <v>49</v>
      </c>
      <c r="F2117" s="22">
        <v>40</v>
      </c>
      <c r="G2117" s="22">
        <v>16000</v>
      </c>
      <c r="H2117" s="22" t="s">
        <v>5088</v>
      </c>
      <c r="I2117" s="26">
        <f>+IF(H2117='COSTOS VARIOS'!$C$1,'COSTOS VARIOS'!$C$2*'Precios ML'!V2117,'COSTOS VARIOS'!$B$2*'Precios ML'!V2117)</f>
        <v>727980</v>
      </c>
      <c r="J2117" s="22">
        <v>0</v>
      </c>
      <c r="K2117" s="27">
        <f t="shared" si="330"/>
        <v>10.4125</v>
      </c>
      <c r="L2117" s="27">
        <f t="shared" si="331"/>
        <v>10.4125</v>
      </c>
      <c r="M2117" s="26">
        <f>(INDEX(pesos!A:B,MATCH(L2117,pesos!A:A,1),2))</f>
        <v>16200</v>
      </c>
      <c r="N2117" s="26">
        <f>+R2117*'COSTOS VARIOS'!$O$1</f>
        <v>302860</v>
      </c>
      <c r="O2117" s="26">
        <f>+R2117*'COSTOS VARIOS'!$O$2</f>
        <v>6535.4000000000005</v>
      </c>
      <c r="P2117" s="26">
        <f>+R2117*'COSTOS VARIOS'!$O$3</f>
        <v>23910</v>
      </c>
      <c r="Q2117" s="26">
        <v>1</v>
      </c>
      <c r="R2117" s="26">
        <f t="shared" si="332"/>
        <v>1594000</v>
      </c>
      <c r="S2117" s="25">
        <f t="shared" si="333"/>
        <v>2671485.4</v>
      </c>
      <c r="T2117" s="28">
        <f t="shared" si="334"/>
        <v>0.36250042766469925</v>
      </c>
      <c r="U2117" s="29">
        <f t="shared" si="335"/>
        <v>3639900</v>
      </c>
      <c r="V2117" s="26">
        <f>+INDEX('LISTA DE PRECIOS EKM '!A:K,MATCH('Precios ML'!B2117,'LISTA DE PRECIOS EKM '!A:A,0),8)</f>
        <v>3639900</v>
      </c>
      <c r="W2117" s="26">
        <f t="shared" si="336"/>
        <v>3639900</v>
      </c>
      <c r="X2117" s="26">
        <f t="shared" si="337"/>
        <v>0</v>
      </c>
      <c r="Y2117" s="26"/>
      <c r="Z2117" s="26">
        <f t="shared" si="338"/>
        <v>3639900</v>
      </c>
      <c r="AA2117" s="30">
        <f t="shared" si="339"/>
        <v>1.2835006273525722</v>
      </c>
    </row>
    <row r="2118" spans="1:27">
      <c r="A2118" s="20" t="s">
        <v>6914</v>
      </c>
      <c r="B2118" s="20" t="s">
        <v>6915</v>
      </c>
      <c r="C2118" s="25">
        <v>1594000</v>
      </c>
      <c r="D2118" s="22">
        <v>85</v>
      </c>
      <c r="E2118" s="22">
        <v>49</v>
      </c>
      <c r="F2118" s="22">
        <v>40</v>
      </c>
      <c r="G2118" s="22">
        <v>16000</v>
      </c>
      <c r="H2118" s="22" t="s">
        <v>5088</v>
      </c>
      <c r="I2118" s="26">
        <f>+IF(H2118='COSTOS VARIOS'!$C$1,'COSTOS VARIOS'!$C$2*'Precios ML'!V2118,'COSTOS VARIOS'!$B$2*'Precios ML'!V2118)</f>
        <v>727980</v>
      </c>
      <c r="J2118" s="22">
        <v>0</v>
      </c>
      <c r="K2118" s="27">
        <f t="shared" si="330"/>
        <v>10.4125</v>
      </c>
      <c r="L2118" s="27">
        <f t="shared" si="331"/>
        <v>10.4125</v>
      </c>
      <c r="M2118" s="26">
        <f>(INDEX(pesos!A:B,MATCH(L2118,pesos!A:A,1),2))</f>
        <v>16200</v>
      </c>
      <c r="N2118" s="26">
        <f>+R2118*'COSTOS VARIOS'!$O$1</f>
        <v>302860</v>
      </c>
      <c r="O2118" s="26">
        <f>+R2118*'COSTOS VARIOS'!$O$2</f>
        <v>6535.4000000000005</v>
      </c>
      <c r="P2118" s="26">
        <f>+R2118*'COSTOS VARIOS'!$O$3</f>
        <v>23910</v>
      </c>
      <c r="Q2118" s="26">
        <v>1</v>
      </c>
      <c r="R2118" s="26">
        <f t="shared" si="332"/>
        <v>1594000</v>
      </c>
      <c r="S2118" s="25">
        <f t="shared" si="333"/>
        <v>2671485.4</v>
      </c>
      <c r="T2118" s="28">
        <f t="shared" si="334"/>
        <v>0.36250042766469925</v>
      </c>
      <c r="U2118" s="29">
        <f t="shared" si="335"/>
        <v>3639900</v>
      </c>
      <c r="V2118" s="26">
        <f>+INDEX('LISTA DE PRECIOS EKM '!A:K,MATCH('Precios ML'!B2118,'LISTA DE PRECIOS EKM '!A:A,0),8)</f>
        <v>3639900</v>
      </c>
      <c r="W2118" s="26">
        <f t="shared" si="336"/>
        <v>3639900</v>
      </c>
      <c r="X2118" s="26">
        <f t="shared" si="337"/>
        <v>0</v>
      </c>
      <c r="Y2118" s="26"/>
      <c r="Z2118" s="26">
        <f t="shared" si="338"/>
        <v>3639900</v>
      </c>
      <c r="AA2118" s="30">
        <f t="shared" si="339"/>
        <v>1.2835006273525722</v>
      </c>
    </row>
    <row r="2119" spans="1:27">
      <c r="A2119" s="20" t="s">
        <v>6916</v>
      </c>
      <c r="B2119" s="20" t="s">
        <v>6917</v>
      </c>
      <c r="C2119" s="25">
        <v>1594000</v>
      </c>
      <c r="D2119" s="22">
        <v>85</v>
      </c>
      <c r="E2119" s="22">
        <v>49</v>
      </c>
      <c r="F2119" s="22">
        <v>40</v>
      </c>
      <c r="G2119" s="22">
        <v>16000</v>
      </c>
      <c r="H2119" s="22" t="s">
        <v>5088</v>
      </c>
      <c r="I2119" s="26">
        <f>+IF(H2119='COSTOS VARIOS'!$C$1,'COSTOS VARIOS'!$C$2*'Precios ML'!V2119,'COSTOS VARIOS'!$B$2*'Precios ML'!V2119)</f>
        <v>727980</v>
      </c>
      <c r="J2119" s="22">
        <v>0</v>
      </c>
      <c r="K2119" s="27">
        <f t="shared" si="330"/>
        <v>10.4125</v>
      </c>
      <c r="L2119" s="27">
        <f t="shared" si="331"/>
        <v>10.4125</v>
      </c>
      <c r="M2119" s="26">
        <f>(INDEX(pesos!A:B,MATCH(L2119,pesos!A:A,1),2))</f>
        <v>16200</v>
      </c>
      <c r="N2119" s="26">
        <f>+R2119*'COSTOS VARIOS'!$O$1</f>
        <v>302860</v>
      </c>
      <c r="O2119" s="26">
        <f>+R2119*'COSTOS VARIOS'!$O$2</f>
        <v>6535.4000000000005</v>
      </c>
      <c r="P2119" s="26">
        <f>+R2119*'COSTOS VARIOS'!$O$3</f>
        <v>23910</v>
      </c>
      <c r="Q2119" s="26">
        <v>1</v>
      </c>
      <c r="R2119" s="26">
        <f t="shared" si="332"/>
        <v>1594000</v>
      </c>
      <c r="S2119" s="25">
        <f t="shared" si="333"/>
        <v>2671485.4</v>
      </c>
      <c r="T2119" s="28">
        <f t="shared" si="334"/>
        <v>0.36250042766469925</v>
      </c>
      <c r="U2119" s="29">
        <f t="shared" si="335"/>
        <v>3639900</v>
      </c>
      <c r="V2119" s="26">
        <f>+INDEX('LISTA DE PRECIOS EKM '!A:K,MATCH('Precios ML'!B2119,'LISTA DE PRECIOS EKM '!A:A,0),8)</f>
        <v>3639900</v>
      </c>
      <c r="W2119" s="26">
        <f t="shared" si="336"/>
        <v>3639900</v>
      </c>
      <c r="X2119" s="26">
        <f t="shared" si="337"/>
        <v>0</v>
      </c>
      <c r="Y2119" s="26"/>
      <c r="Z2119" s="26">
        <f t="shared" si="338"/>
        <v>3639900</v>
      </c>
      <c r="AA2119" s="30">
        <f t="shared" si="339"/>
        <v>1.2835006273525722</v>
      </c>
    </row>
    <row r="2120" spans="1:27">
      <c r="A2120" s="20" t="s">
        <v>6916</v>
      </c>
      <c r="B2120" s="20" t="s">
        <v>6917</v>
      </c>
      <c r="C2120" s="25">
        <v>1594000</v>
      </c>
      <c r="D2120" s="22">
        <v>85</v>
      </c>
      <c r="E2120" s="22">
        <v>49</v>
      </c>
      <c r="F2120" s="22">
        <v>40</v>
      </c>
      <c r="G2120" s="22">
        <v>16000</v>
      </c>
      <c r="H2120" s="22" t="s">
        <v>5088</v>
      </c>
      <c r="I2120" s="26">
        <f>+IF(H2120='COSTOS VARIOS'!$C$1,'COSTOS VARIOS'!$C$2*'Precios ML'!V2120,'COSTOS VARIOS'!$B$2*'Precios ML'!V2120)</f>
        <v>727980</v>
      </c>
      <c r="J2120" s="22">
        <v>0</v>
      </c>
      <c r="K2120" s="27">
        <f t="shared" si="330"/>
        <v>10.4125</v>
      </c>
      <c r="L2120" s="27">
        <f t="shared" si="331"/>
        <v>10.4125</v>
      </c>
      <c r="M2120" s="26">
        <f>(INDEX(pesos!A:B,MATCH(L2120,pesos!A:A,1),2))</f>
        <v>16200</v>
      </c>
      <c r="N2120" s="26">
        <f>+R2120*'COSTOS VARIOS'!$O$1</f>
        <v>302860</v>
      </c>
      <c r="O2120" s="26">
        <f>+R2120*'COSTOS VARIOS'!$O$2</f>
        <v>6535.4000000000005</v>
      </c>
      <c r="P2120" s="26">
        <f>+R2120*'COSTOS VARIOS'!$O$3</f>
        <v>23910</v>
      </c>
      <c r="Q2120" s="26">
        <v>1</v>
      </c>
      <c r="R2120" s="26">
        <f t="shared" si="332"/>
        <v>1594000</v>
      </c>
      <c r="S2120" s="25">
        <f t="shared" si="333"/>
        <v>2671485.4</v>
      </c>
      <c r="T2120" s="28">
        <f t="shared" si="334"/>
        <v>0.36250042766469925</v>
      </c>
      <c r="U2120" s="29">
        <f t="shared" si="335"/>
        <v>3639900</v>
      </c>
      <c r="V2120" s="26">
        <f>+INDEX('LISTA DE PRECIOS EKM '!A:K,MATCH('Precios ML'!B2120,'LISTA DE PRECIOS EKM '!A:A,0),8)</f>
        <v>3639900</v>
      </c>
      <c r="W2120" s="26">
        <f t="shared" si="336"/>
        <v>3639900</v>
      </c>
      <c r="X2120" s="26">
        <f t="shared" si="337"/>
        <v>0</v>
      </c>
      <c r="Y2120" s="26"/>
      <c r="Z2120" s="26">
        <f t="shared" si="338"/>
        <v>3639900</v>
      </c>
      <c r="AA2120" s="30">
        <f t="shared" si="339"/>
        <v>1.2835006273525722</v>
      </c>
    </row>
    <row r="2121" spans="1:27">
      <c r="A2121" s="20" t="s">
        <v>6918</v>
      </c>
      <c r="B2121" s="20" t="s">
        <v>6919</v>
      </c>
      <c r="C2121" s="25">
        <v>1594000</v>
      </c>
      <c r="D2121" s="22">
        <v>85</v>
      </c>
      <c r="E2121" s="22">
        <v>49</v>
      </c>
      <c r="F2121" s="22">
        <v>40</v>
      </c>
      <c r="G2121" s="22">
        <v>16000</v>
      </c>
      <c r="H2121" s="22" t="s">
        <v>5088</v>
      </c>
      <c r="I2121" s="26">
        <f>+IF(H2121='COSTOS VARIOS'!$C$1,'COSTOS VARIOS'!$C$2*'Precios ML'!V2121,'COSTOS VARIOS'!$B$2*'Precios ML'!V2121)</f>
        <v>727980</v>
      </c>
      <c r="J2121" s="22">
        <v>0</v>
      </c>
      <c r="K2121" s="27">
        <f t="shared" si="330"/>
        <v>10.4125</v>
      </c>
      <c r="L2121" s="27">
        <f t="shared" si="331"/>
        <v>10.4125</v>
      </c>
      <c r="M2121" s="26">
        <f>(INDEX(pesos!A:B,MATCH(L2121,pesos!A:A,1),2))</f>
        <v>16200</v>
      </c>
      <c r="N2121" s="26">
        <f>+R2121*'COSTOS VARIOS'!$O$1</f>
        <v>302860</v>
      </c>
      <c r="O2121" s="26">
        <f>+R2121*'COSTOS VARIOS'!$O$2</f>
        <v>6535.4000000000005</v>
      </c>
      <c r="P2121" s="26">
        <f>+R2121*'COSTOS VARIOS'!$O$3</f>
        <v>23910</v>
      </c>
      <c r="Q2121" s="26">
        <v>1</v>
      </c>
      <c r="R2121" s="26">
        <f t="shared" si="332"/>
        <v>1594000</v>
      </c>
      <c r="S2121" s="25">
        <f t="shared" si="333"/>
        <v>2671485.4</v>
      </c>
      <c r="T2121" s="28">
        <f t="shared" si="334"/>
        <v>0.36250042766469925</v>
      </c>
      <c r="U2121" s="29">
        <f t="shared" si="335"/>
        <v>3639900</v>
      </c>
      <c r="V2121" s="26">
        <f>+INDEX('LISTA DE PRECIOS EKM '!A:K,MATCH('Precios ML'!B2121,'LISTA DE PRECIOS EKM '!A:A,0),8)</f>
        <v>3639900</v>
      </c>
      <c r="W2121" s="26">
        <f t="shared" si="336"/>
        <v>3639900</v>
      </c>
      <c r="X2121" s="26">
        <f t="shared" si="337"/>
        <v>0</v>
      </c>
      <c r="Y2121" s="26"/>
      <c r="Z2121" s="26">
        <f t="shared" si="338"/>
        <v>3639900</v>
      </c>
      <c r="AA2121" s="30">
        <f t="shared" si="339"/>
        <v>1.2835006273525722</v>
      </c>
    </row>
    <row r="2122" spans="1:27">
      <c r="A2122" s="20" t="s">
        <v>6918</v>
      </c>
      <c r="B2122" s="20" t="s">
        <v>6919</v>
      </c>
      <c r="C2122" s="25">
        <v>1594000</v>
      </c>
      <c r="D2122" s="22">
        <v>85</v>
      </c>
      <c r="E2122" s="22">
        <v>49</v>
      </c>
      <c r="F2122" s="22">
        <v>40</v>
      </c>
      <c r="G2122" s="22">
        <v>16000</v>
      </c>
      <c r="H2122" s="22" t="s">
        <v>5088</v>
      </c>
      <c r="I2122" s="26">
        <f>+IF(H2122='COSTOS VARIOS'!$C$1,'COSTOS VARIOS'!$C$2*'Precios ML'!V2122,'COSTOS VARIOS'!$B$2*'Precios ML'!V2122)</f>
        <v>727980</v>
      </c>
      <c r="J2122" s="22">
        <v>0</v>
      </c>
      <c r="K2122" s="27">
        <f t="shared" si="330"/>
        <v>10.4125</v>
      </c>
      <c r="L2122" s="27">
        <f t="shared" si="331"/>
        <v>10.4125</v>
      </c>
      <c r="M2122" s="26">
        <f>(INDEX(pesos!A:B,MATCH(L2122,pesos!A:A,1),2))</f>
        <v>16200</v>
      </c>
      <c r="N2122" s="26">
        <f>+R2122*'COSTOS VARIOS'!$O$1</f>
        <v>302860</v>
      </c>
      <c r="O2122" s="26">
        <f>+R2122*'COSTOS VARIOS'!$O$2</f>
        <v>6535.4000000000005</v>
      </c>
      <c r="P2122" s="26">
        <f>+R2122*'COSTOS VARIOS'!$O$3</f>
        <v>23910</v>
      </c>
      <c r="Q2122" s="26">
        <v>1</v>
      </c>
      <c r="R2122" s="26">
        <f t="shared" si="332"/>
        <v>1594000</v>
      </c>
      <c r="S2122" s="25">
        <f t="shared" si="333"/>
        <v>2671485.4</v>
      </c>
      <c r="T2122" s="28">
        <f t="shared" si="334"/>
        <v>0.36250042766469925</v>
      </c>
      <c r="U2122" s="29">
        <f t="shared" si="335"/>
        <v>3639900</v>
      </c>
      <c r="V2122" s="26">
        <f>+INDEX('LISTA DE PRECIOS EKM '!A:K,MATCH('Precios ML'!B2122,'LISTA DE PRECIOS EKM '!A:A,0),8)</f>
        <v>3639900</v>
      </c>
      <c r="W2122" s="26">
        <f t="shared" si="336"/>
        <v>3639900</v>
      </c>
      <c r="X2122" s="26">
        <f t="shared" si="337"/>
        <v>0</v>
      </c>
      <c r="Y2122" s="26"/>
      <c r="Z2122" s="26">
        <f t="shared" si="338"/>
        <v>3639900</v>
      </c>
      <c r="AA2122" s="30">
        <f t="shared" si="339"/>
        <v>1.2835006273525722</v>
      </c>
    </row>
    <row r="2123" spans="1:27">
      <c r="A2123" s="20" t="s">
        <v>6920</v>
      </c>
      <c r="B2123" s="20" t="s">
        <v>6921</v>
      </c>
      <c r="C2123" s="25">
        <v>1594000</v>
      </c>
      <c r="D2123" s="22">
        <v>85</v>
      </c>
      <c r="E2123" s="22">
        <v>49</v>
      </c>
      <c r="F2123" s="22">
        <v>40</v>
      </c>
      <c r="G2123" s="22">
        <v>16000</v>
      </c>
      <c r="H2123" s="22" t="s">
        <v>5088</v>
      </c>
      <c r="I2123" s="26">
        <f>+IF(H2123='COSTOS VARIOS'!$C$1,'COSTOS VARIOS'!$C$2*'Precios ML'!V2123,'COSTOS VARIOS'!$B$2*'Precios ML'!V2123)</f>
        <v>727980</v>
      </c>
      <c r="J2123" s="22">
        <v>0</v>
      </c>
      <c r="K2123" s="27">
        <f t="shared" si="330"/>
        <v>10.4125</v>
      </c>
      <c r="L2123" s="27">
        <f t="shared" si="331"/>
        <v>10.4125</v>
      </c>
      <c r="M2123" s="26">
        <f>(INDEX(pesos!A:B,MATCH(L2123,pesos!A:A,1),2))</f>
        <v>16200</v>
      </c>
      <c r="N2123" s="26">
        <f>+R2123*'COSTOS VARIOS'!$O$1</f>
        <v>302860</v>
      </c>
      <c r="O2123" s="26">
        <f>+R2123*'COSTOS VARIOS'!$O$2</f>
        <v>6535.4000000000005</v>
      </c>
      <c r="P2123" s="26">
        <f>+R2123*'COSTOS VARIOS'!$O$3</f>
        <v>23910</v>
      </c>
      <c r="Q2123" s="26">
        <v>1</v>
      </c>
      <c r="R2123" s="26">
        <f t="shared" si="332"/>
        <v>1594000</v>
      </c>
      <c r="S2123" s="25">
        <f t="shared" si="333"/>
        <v>2671485.4</v>
      </c>
      <c r="T2123" s="28">
        <f t="shared" si="334"/>
        <v>0.36250042766469925</v>
      </c>
      <c r="U2123" s="29">
        <f t="shared" si="335"/>
        <v>3639900</v>
      </c>
      <c r="V2123" s="26">
        <f>+INDEX('LISTA DE PRECIOS EKM '!A:K,MATCH('Precios ML'!B2123,'LISTA DE PRECIOS EKM '!A:A,0),8)</f>
        <v>3639900</v>
      </c>
      <c r="W2123" s="26">
        <f t="shared" si="336"/>
        <v>3639900</v>
      </c>
      <c r="X2123" s="26">
        <f t="shared" si="337"/>
        <v>0</v>
      </c>
      <c r="Y2123" s="26"/>
      <c r="Z2123" s="26">
        <f t="shared" si="338"/>
        <v>3639900</v>
      </c>
      <c r="AA2123" s="30">
        <f t="shared" si="339"/>
        <v>1.2835006273525722</v>
      </c>
    </row>
    <row r="2124" spans="1:27">
      <c r="A2124" s="20" t="s">
        <v>6920</v>
      </c>
      <c r="B2124" s="20" t="s">
        <v>6921</v>
      </c>
      <c r="C2124" s="25">
        <v>1594000</v>
      </c>
      <c r="D2124" s="22">
        <v>85</v>
      </c>
      <c r="E2124" s="22">
        <v>49</v>
      </c>
      <c r="F2124" s="22">
        <v>40</v>
      </c>
      <c r="G2124" s="22">
        <v>16000</v>
      </c>
      <c r="H2124" s="22" t="s">
        <v>5088</v>
      </c>
      <c r="I2124" s="26">
        <f>+IF(H2124='COSTOS VARIOS'!$C$1,'COSTOS VARIOS'!$C$2*'Precios ML'!V2124,'COSTOS VARIOS'!$B$2*'Precios ML'!V2124)</f>
        <v>727980</v>
      </c>
      <c r="J2124" s="22">
        <v>0</v>
      </c>
      <c r="K2124" s="27">
        <f t="shared" si="330"/>
        <v>10.4125</v>
      </c>
      <c r="L2124" s="27">
        <f t="shared" si="331"/>
        <v>10.4125</v>
      </c>
      <c r="M2124" s="26">
        <f>(INDEX(pesos!A:B,MATCH(L2124,pesos!A:A,1),2))</f>
        <v>16200</v>
      </c>
      <c r="N2124" s="26">
        <f>+R2124*'COSTOS VARIOS'!$O$1</f>
        <v>302860</v>
      </c>
      <c r="O2124" s="26">
        <f>+R2124*'COSTOS VARIOS'!$O$2</f>
        <v>6535.4000000000005</v>
      </c>
      <c r="P2124" s="26">
        <f>+R2124*'COSTOS VARIOS'!$O$3</f>
        <v>23910</v>
      </c>
      <c r="Q2124" s="26">
        <v>1</v>
      </c>
      <c r="R2124" s="26">
        <f t="shared" si="332"/>
        <v>1594000</v>
      </c>
      <c r="S2124" s="25">
        <f t="shared" si="333"/>
        <v>2671485.4</v>
      </c>
      <c r="T2124" s="28">
        <f t="shared" si="334"/>
        <v>0.36250042766469925</v>
      </c>
      <c r="U2124" s="29">
        <f t="shared" si="335"/>
        <v>3639900</v>
      </c>
      <c r="V2124" s="26">
        <f>+INDEX('LISTA DE PRECIOS EKM '!A:K,MATCH('Precios ML'!B2124,'LISTA DE PRECIOS EKM '!A:A,0),8)</f>
        <v>3639900</v>
      </c>
      <c r="W2124" s="26">
        <f t="shared" si="336"/>
        <v>3639900</v>
      </c>
      <c r="X2124" s="26">
        <f t="shared" si="337"/>
        <v>0</v>
      </c>
      <c r="Y2124" s="26"/>
      <c r="Z2124" s="26">
        <f t="shared" si="338"/>
        <v>3639900</v>
      </c>
      <c r="AA2124" s="30">
        <f t="shared" si="339"/>
        <v>1.2835006273525722</v>
      </c>
    </row>
    <row r="2125" spans="1:27">
      <c r="A2125" s="20" t="s">
        <v>6922</v>
      </c>
      <c r="B2125" s="20" t="s">
        <v>6923</v>
      </c>
      <c r="C2125" s="25">
        <v>1594000</v>
      </c>
      <c r="D2125" s="22">
        <v>85</v>
      </c>
      <c r="E2125" s="22">
        <v>49</v>
      </c>
      <c r="F2125" s="22">
        <v>40</v>
      </c>
      <c r="G2125" s="22">
        <v>16000</v>
      </c>
      <c r="H2125" s="22" t="s">
        <v>5088</v>
      </c>
      <c r="I2125" s="26">
        <f>+IF(H2125='COSTOS VARIOS'!$C$1,'COSTOS VARIOS'!$C$2*'Precios ML'!V2125,'COSTOS VARIOS'!$B$2*'Precios ML'!V2125)</f>
        <v>727980</v>
      </c>
      <c r="J2125" s="22">
        <v>0</v>
      </c>
      <c r="K2125" s="27">
        <f t="shared" si="330"/>
        <v>10.4125</v>
      </c>
      <c r="L2125" s="27">
        <f t="shared" si="331"/>
        <v>10.4125</v>
      </c>
      <c r="M2125" s="26">
        <f>(INDEX(pesos!A:B,MATCH(L2125,pesos!A:A,1),2))</f>
        <v>16200</v>
      </c>
      <c r="N2125" s="26">
        <f>+R2125*'COSTOS VARIOS'!$O$1</f>
        <v>302860</v>
      </c>
      <c r="O2125" s="26">
        <f>+R2125*'COSTOS VARIOS'!$O$2</f>
        <v>6535.4000000000005</v>
      </c>
      <c r="P2125" s="26">
        <f>+R2125*'COSTOS VARIOS'!$O$3</f>
        <v>23910</v>
      </c>
      <c r="Q2125" s="26">
        <v>1</v>
      </c>
      <c r="R2125" s="26">
        <f t="shared" si="332"/>
        <v>1594000</v>
      </c>
      <c r="S2125" s="25">
        <f t="shared" si="333"/>
        <v>2671485.4</v>
      </c>
      <c r="T2125" s="28">
        <f t="shared" si="334"/>
        <v>0.36250042766469925</v>
      </c>
      <c r="U2125" s="29">
        <f t="shared" si="335"/>
        <v>3639900</v>
      </c>
      <c r="V2125" s="26">
        <f>+INDEX('LISTA DE PRECIOS EKM '!A:K,MATCH('Precios ML'!B2125,'LISTA DE PRECIOS EKM '!A:A,0),8)</f>
        <v>3639900</v>
      </c>
      <c r="W2125" s="26">
        <f t="shared" si="336"/>
        <v>3639900</v>
      </c>
      <c r="X2125" s="26">
        <f t="shared" si="337"/>
        <v>0</v>
      </c>
      <c r="Y2125" s="26"/>
      <c r="Z2125" s="26">
        <f t="shared" si="338"/>
        <v>3639900</v>
      </c>
      <c r="AA2125" s="30">
        <f t="shared" si="339"/>
        <v>1.2835006273525722</v>
      </c>
    </row>
    <row r="2126" spans="1:27">
      <c r="A2126" s="20" t="s">
        <v>6922</v>
      </c>
      <c r="B2126" s="20" t="s">
        <v>6923</v>
      </c>
      <c r="C2126" s="25">
        <v>1594000</v>
      </c>
      <c r="D2126" s="22">
        <v>85</v>
      </c>
      <c r="E2126" s="22">
        <v>49</v>
      </c>
      <c r="F2126" s="22">
        <v>40</v>
      </c>
      <c r="G2126" s="22">
        <v>16000</v>
      </c>
      <c r="H2126" s="22" t="s">
        <v>5088</v>
      </c>
      <c r="I2126" s="26">
        <f>+IF(H2126='COSTOS VARIOS'!$C$1,'COSTOS VARIOS'!$C$2*'Precios ML'!V2126,'COSTOS VARIOS'!$B$2*'Precios ML'!V2126)</f>
        <v>727980</v>
      </c>
      <c r="J2126" s="22">
        <v>0</v>
      </c>
      <c r="K2126" s="27">
        <f t="shared" si="330"/>
        <v>10.4125</v>
      </c>
      <c r="L2126" s="27">
        <f t="shared" si="331"/>
        <v>10.4125</v>
      </c>
      <c r="M2126" s="26">
        <f>(INDEX(pesos!A:B,MATCH(L2126,pesos!A:A,1),2))</f>
        <v>16200</v>
      </c>
      <c r="N2126" s="26">
        <f>+R2126*'COSTOS VARIOS'!$O$1</f>
        <v>302860</v>
      </c>
      <c r="O2126" s="26">
        <f>+R2126*'COSTOS VARIOS'!$O$2</f>
        <v>6535.4000000000005</v>
      </c>
      <c r="P2126" s="26">
        <f>+R2126*'COSTOS VARIOS'!$O$3</f>
        <v>23910</v>
      </c>
      <c r="Q2126" s="26">
        <v>1</v>
      </c>
      <c r="R2126" s="26">
        <f t="shared" si="332"/>
        <v>1594000</v>
      </c>
      <c r="S2126" s="25">
        <f t="shared" si="333"/>
        <v>2671485.4</v>
      </c>
      <c r="T2126" s="28">
        <f t="shared" si="334"/>
        <v>0.36250042766469925</v>
      </c>
      <c r="U2126" s="29">
        <f t="shared" si="335"/>
        <v>3639900</v>
      </c>
      <c r="V2126" s="26">
        <f>+INDEX('LISTA DE PRECIOS EKM '!A:K,MATCH('Precios ML'!B2126,'LISTA DE PRECIOS EKM '!A:A,0),8)</f>
        <v>3639900</v>
      </c>
      <c r="W2126" s="26">
        <f t="shared" si="336"/>
        <v>3639900</v>
      </c>
      <c r="X2126" s="26">
        <f t="shared" si="337"/>
        <v>0</v>
      </c>
      <c r="Y2126" s="26"/>
      <c r="Z2126" s="26">
        <f t="shared" si="338"/>
        <v>3639900</v>
      </c>
      <c r="AA2126" s="30">
        <f t="shared" si="339"/>
        <v>1.2835006273525722</v>
      </c>
    </row>
    <row r="2127" spans="1:27">
      <c r="A2127" s="20" t="s">
        <v>6924</v>
      </c>
      <c r="B2127" s="20" t="s">
        <v>6925</v>
      </c>
      <c r="C2127" s="25">
        <v>1180680</v>
      </c>
      <c r="D2127" s="22">
        <v>85</v>
      </c>
      <c r="E2127" s="22">
        <v>49</v>
      </c>
      <c r="F2127" s="22">
        <v>40</v>
      </c>
      <c r="G2127" s="22">
        <v>16000</v>
      </c>
      <c r="H2127" s="22" t="s">
        <v>5088</v>
      </c>
      <c r="I2127" s="26">
        <f>+IF(H2127='COSTOS VARIOS'!$C$1,'COSTOS VARIOS'!$C$2*'Precios ML'!V2127,'COSTOS VARIOS'!$B$2*'Precios ML'!V2127)</f>
        <v>623980</v>
      </c>
      <c r="J2127" s="22">
        <v>0</v>
      </c>
      <c r="K2127" s="27">
        <f t="shared" si="330"/>
        <v>10.4125</v>
      </c>
      <c r="L2127" s="27">
        <f t="shared" si="331"/>
        <v>10.4125</v>
      </c>
      <c r="M2127" s="26">
        <f>(INDEX(pesos!A:B,MATCH(L2127,pesos!A:A,1),2))</f>
        <v>16200</v>
      </c>
      <c r="N2127" s="26">
        <f>+R2127*'COSTOS VARIOS'!$O$1</f>
        <v>224329.2</v>
      </c>
      <c r="O2127" s="26">
        <f>+R2127*'COSTOS VARIOS'!$O$2</f>
        <v>4840.7880000000005</v>
      </c>
      <c r="P2127" s="26">
        <f>+R2127*'COSTOS VARIOS'!$O$3</f>
        <v>17710.2</v>
      </c>
      <c r="Q2127" s="26">
        <v>1</v>
      </c>
      <c r="R2127" s="26">
        <f t="shared" si="332"/>
        <v>1180680</v>
      </c>
      <c r="S2127" s="25">
        <f t="shared" si="333"/>
        <v>2067740.1879999998</v>
      </c>
      <c r="T2127" s="28">
        <f t="shared" si="334"/>
        <v>0.50884526891054471</v>
      </c>
      <c r="U2127" s="29">
        <f t="shared" si="335"/>
        <v>3119900</v>
      </c>
      <c r="V2127" s="26">
        <f>+INDEX('LISTA DE PRECIOS EKM '!A:K,MATCH('Precios ML'!B2127,'LISTA DE PRECIOS EKM '!A:A,0),8)</f>
        <v>3119900</v>
      </c>
      <c r="W2127" s="26">
        <f t="shared" si="336"/>
        <v>3119900</v>
      </c>
      <c r="X2127" s="26">
        <f t="shared" si="337"/>
        <v>0</v>
      </c>
      <c r="Y2127" s="26"/>
      <c r="Z2127" s="26">
        <f t="shared" si="338"/>
        <v>3119900</v>
      </c>
      <c r="AA2127" s="30">
        <f t="shared" si="339"/>
        <v>1.6424602771284347</v>
      </c>
    </row>
    <row r="2128" spans="1:27">
      <c r="A2128" s="20" t="s">
        <v>6924</v>
      </c>
      <c r="B2128" s="20" t="s">
        <v>6925</v>
      </c>
      <c r="C2128" s="25">
        <v>1180680</v>
      </c>
      <c r="D2128" s="22">
        <v>85</v>
      </c>
      <c r="E2128" s="22">
        <v>49</v>
      </c>
      <c r="F2128" s="22">
        <v>40</v>
      </c>
      <c r="G2128" s="22">
        <v>16000</v>
      </c>
      <c r="H2128" s="22" t="s">
        <v>5088</v>
      </c>
      <c r="I2128" s="26">
        <f>+IF(H2128='COSTOS VARIOS'!$C$1,'COSTOS VARIOS'!$C$2*'Precios ML'!V2128,'COSTOS VARIOS'!$B$2*'Precios ML'!V2128)</f>
        <v>623980</v>
      </c>
      <c r="J2128" s="22">
        <v>0</v>
      </c>
      <c r="K2128" s="27">
        <f t="shared" si="330"/>
        <v>10.4125</v>
      </c>
      <c r="L2128" s="27">
        <f t="shared" si="331"/>
        <v>10.4125</v>
      </c>
      <c r="M2128" s="26">
        <f>(INDEX(pesos!A:B,MATCH(L2128,pesos!A:A,1),2))</f>
        <v>16200</v>
      </c>
      <c r="N2128" s="26">
        <f>+R2128*'COSTOS VARIOS'!$O$1</f>
        <v>224329.2</v>
      </c>
      <c r="O2128" s="26">
        <f>+R2128*'COSTOS VARIOS'!$O$2</f>
        <v>4840.7880000000005</v>
      </c>
      <c r="P2128" s="26">
        <f>+R2128*'COSTOS VARIOS'!$O$3</f>
        <v>17710.2</v>
      </c>
      <c r="Q2128" s="26">
        <v>1</v>
      </c>
      <c r="R2128" s="26">
        <f t="shared" si="332"/>
        <v>1180680</v>
      </c>
      <c r="S2128" s="25">
        <f t="shared" si="333"/>
        <v>2067740.1879999998</v>
      </c>
      <c r="T2128" s="28">
        <f t="shared" si="334"/>
        <v>0.50884526891054471</v>
      </c>
      <c r="U2128" s="29">
        <f t="shared" si="335"/>
        <v>3119900</v>
      </c>
      <c r="V2128" s="26">
        <f>+INDEX('LISTA DE PRECIOS EKM '!A:K,MATCH('Precios ML'!B2128,'LISTA DE PRECIOS EKM '!A:A,0),8)</f>
        <v>3119900</v>
      </c>
      <c r="W2128" s="26">
        <f t="shared" si="336"/>
        <v>3119900</v>
      </c>
      <c r="X2128" s="26">
        <f t="shared" si="337"/>
        <v>0</v>
      </c>
      <c r="Y2128" s="26"/>
      <c r="Z2128" s="26">
        <f t="shared" si="338"/>
        <v>3119900</v>
      </c>
      <c r="AA2128" s="30">
        <f t="shared" si="339"/>
        <v>1.6424602771284347</v>
      </c>
    </row>
    <row r="2129" spans="1:27">
      <c r="A2129" s="20" t="s">
        <v>6926</v>
      </c>
      <c r="B2129" s="20" t="s">
        <v>6927</v>
      </c>
      <c r="C2129" s="25">
        <v>1180680</v>
      </c>
      <c r="D2129" s="22">
        <v>85</v>
      </c>
      <c r="E2129" s="22">
        <v>49</v>
      </c>
      <c r="F2129" s="22">
        <v>40</v>
      </c>
      <c r="G2129" s="22">
        <v>16000</v>
      </c>
      <c r="H2129" s="22" t="s">
        <v>5088</v>
      </c>
      <c r="I2129" s="26">
        <f>+IF(H2129='COSTOS VARIOS'!$C$1,'COSTOS VARIOS'!$C$2*'Precios ML'!V2129,'COSTOS VARIOS'!$B$2*'Precios ML'!V2129)</f>
        <v>623980</v>
      </c>
      <c r="J2129" s="22">
        <v>0</v>
      </c>
      <c r="K2129" s="27">
        <f t="shared" si="330"/>
        <v>10.4125</v>
      </c>
      <c r="L2129" s="27">
        <f t="shared" si="331"/>
        <v>10.4125</v>
      </c>
      <c r="M2129" s="26">
        <f>(INDEX(pesos!A:B,MATCH(L2129,pesos!A:A,1),2))</f>
        <v>16200</v>
      </c>
      <c r="N2129" s="26">
        <f>+R2129*'COSTOS VARIOS'!$O$1</f>
        <v>224329.2</v>
      </c>
      <c r="O2129" s="26">
        <f>+R2129*'COSTOS VARIOS'!$O$2</f>
        <v>4840.7880000000005</v>
      </c>
      <c r="P2129" s="26">
        <f>+R2129*'COSTOS VARIOS'!$O$3</f>
        <v>17710.2</v>
      </c>
      <c r="Q2129" s="26">
        <v>1</v>
      </c>
      <c r="R2129" s="26">
        <f t="shared" si="332"/>
        <v>1180680</v>
      </c>
      <c r="S2129" s="25">
        <f t="shared" si="333"/>
        <v>2067740.1879999998</v>
      </c>
      <c r="T2129" s="28">
        <f t="shared" si="334"/>
        <v>0.50884526891054471</v>
      </c>
      <c r="U2129" s="29">
        <f t="shared" si="335"/>
        <v>3119900</v>
      </c>
      <c r="V2129" s="26">
        <f>+INDEX('LISTA DE PRECIOS EKM '!A:K,MATCH('Precios ML'!B2129,'LISTA DE PRECIOS EKM '!A:A,0),8)</f>
        <v>3119900</v>
      </c>
      <c r="W2129" s="26">
        <f t="shared" si="336"/>
        <v>3119900</v>
      </c>
      <c r="X2129" s="26">
        <f t="shared" si="337"/>
        <v>0</v>
      </c>
      <c r="Y2129" s="26"/>
      <c r="Z2129" s="26">
        <f t="shared" si="338"/>
        <v>3119900</v>
      </c>
      <c r="AA2129" s="30">
        <f t="shared" si="339"/>
        <v>1.6424602771284347</v>
      </c>
    </row>
    <row r="2130" spans="1:27">
      <c r="A2130" s="20" t="s">
        <v>6926</v>
      </c>
      <c r="B2130" s="20" t="s">
        <v>6927</v>
      </c>
      <c r="C2130" s="25">
        <v>1180680</v>
      </c>
      <c r="D2130" s="22">
        <v>85</v>
      </c>
      <c r="E2130" s="22">
        <v>49</v>
      </c>
      <c r="F2130" s="22">
        <v>40</v>
      </c>
      <c r="G2130" s="22">
        <v>16000</v>
      </c>
      <c r="H2130" s="22" t="s">
        <v>5088</v>
      </c>
      <c r="I2130" s="26">
        <f>+IF(H2130='COSTOS VARIOS'!$C$1,'COSTOS VARIOS'!$C$2*'Precios ML'!V2130,'COSTOS VARIOS'!$B$2*'Precios ML'!V2130)</f>
        <v>623980</v>
      </c>
      <c r="J2130" s="22">
        <v>0</v>
      </c>
      <c r="K2130" s="27">
        <f t="shared" si="330"/>
        <v>10.4125</v>
      </c>
      <c r="L2130" s="27">
        <f t="shared" si="331"/>
        <v>10.4125</v>
      </c>
      <c r="M2130" s="26">
        <f>(INDEX(pesos!A:B,MATCH(L2130,pesos!A:A,1),2))</f>
        <v>16200</v>
      </c>
      <c r="N2130" s="26">
        <f>+R2130*'COSTOS VARIOS'!$O$1</f>
        <v>224329.2</v>
      </c>
      <c r="O2130" s="26">
        <f>+R2130*'COSTOS VARIOS'!$O$2</f>
        <v>4840.7880000000005</v>
      </c>
      <c r="P2130" s="26">
        <f>+R2130*'COSTOS VARIOS'!$O$3</f>
        <v>17710.2</v>
      </c>
      <c r="Q2130" s="26">
        <v>1</v>
      </c>
      <c r="R2130" s="26">
        <f t="shared" si="332"/>
        <v>1180680</v>
      </c>
      <c r="S2130" s="25">
        <f t="shared" si="333"/>
        <v>2067740.1879999998</v>
      </c>
      <c r="T2130" s="28">
        <f t="shared" si="334"/>
        <v>0.50884526891054471</v>
      </c>
      <c r="U2130" s="29">
        <f t="shared" si="335"/>
        <v>3119900</v>
      </c>
      <c r="V2130" s="26">
        <f>+INDEX('LISTA DE PRECIOS EKM '!A:K,MATCH('Precios ML'!B2130,'LISTA DE PRECIOS EKM '!A:A,0),8)</f>
        <v>3119900</v>
      </c>
      <c r="W2130" s="26">
        <f t="shared" si="336"/>
        <v>3119900</v>
      </c>
      <c r="X2130" s="26">
        <f t="shared" si="337"/>
        <v>0</v>
      </c>
      <c r="Y2130" s="26"/>
      <c r="Z2130" s="26">
        <f t="shared" si="338"/>
        <v>3119900</v>
      </c>
      <c r="AA2130" s="30">
        <f t="shared" si="339"/>
        <v>1.6424602771284347</v>
      </c>
    </row>
    <row r="2131" spans="1:27">
      <c r="A2131" s="20" t="s">
        <v>6928</v>
      </c>
      <c r="B2131" s="20" t="s">
        <v>6929</v>
      </c>
      <c r="C2131" s="25">
        <v>1180680</v>
      </c>
      <c r="D2131" s="22">
        <v>85</v>
      </c>
      <c r="E2131" s="22">
        <v>49</v>
      </c>
      <c r="F2131" s="22">
        <v>40</v>
      </c>
      <c r="G2131" s="22">
        <v>16000</v>
      </c>
      <c r="H2131" s="22" t="s">
        <v>5088</v>
      </c>
      <c r="I2131" s="26">
        <f>+IF(H2131='COSTOS VARIOS'!$C$1,'COSTOS VARIOS'!$C$2*'Precios ML'!V2131,'COSTOS VARIOS'!$B$2*'Precios ML'!V2131)</f>
        <v>623980</v>
      </c>
      <c r="J2131" s="22">
        <v>0</v>
      </c>
      <c r="K2131" s="27">
        <f t="shared" si="330"/>
        <v>10.4125</v>
      </c>
      <c r="L2131" s="27">
        <f t="shared" si="331"/>
        <v>10.4125</v>
      </c>
      <c r="M2131" s="26">
        <f>(INDEX(pesos!A:B,MATCH(L2131,pesos!A:A,1),2))</f>
        <v>16200</v>
      </c>
      <c r="N2131" s="26">
        <f>+R2131*'COSTOS VARIOS'!$O$1</f>
        <v>224329.2</v>
      </c>
      <c r="O2131" s="26">
        <f>+R2131*'COSTOS VARIOS'!$O$2</f>
        <v>4840.7880000000005</v>
      </c>
      <c r="P2131" s="26">
        <f>+R2131*'COSTOS VARIOS'!$O$3</f>
        <v>17710.2</v>
      </c>
      <c r="Q2131" s="26">
        <v>1</v>
      </c>
      <c r="R2131" s="26">
        <f t="shared" si="332"/>
        <v>1180680</v>
      </c>
      <c r="S2131" s="25">
        <f t="shared" si="333"/>
        <v>2067740.1879999998</v>
      </c>
      <c r="T2131" s="28">
        <f t="shared" si="334"/>
        <v>0.50884526891054471</v>
      </c>
      <c r="U2131" s="29">
        <f t="shared" si="335"/>
        <v>3119900</v>
      </c>
      <c r="V2131" s="26">
        <f>+INDEX('LISTA DE PRECIOS EKM '!A:K,MATCH('Precios ML'!B2131,'LISTA DE PRECIOS EKM '!A:A,0),8)</f>
        <v>3119900</v>
      </c>
      <c r="W2131" s="26">
        <f t="shared" si="336"/>
        <v>3119900</v>
      </c>
      <c r="X2131" s="26">
        <f t="shared" si="337"/>
        <v>0</v>
      </c>
      <c r="Y2131" s="26"/>
      <c r="Z2131" s="26">
        <f t="shared" si="338"/>
        <v>3119900</v>
      </c>
      <c r="AA2131" s="30">
        <f t="shared" si="339"/>
        <v>1.6424602771284347</v>
      </c>
    </row>
    <row r="2132" spans="1:27">
      <c r="A2132" s="20" t="s">
        <v>6928</v>
      </c>
      <c r="B2132" s="20" t="s">
        <v>6929</v>
      </c>
      <c r="C2132" s="25">
        <v>1180680</v>
      </c>
      <c r="D2132" s="22">
        <v>85</v>
      </c>
      <c r="E2132" s="22">
        <v>49</v>
      </c>
      <c r="F2132" s="22">
        <v>40</v>
      </c>
      <c r="G2132" s="22">
        <v>16000</v>
      </c>
      <c r="H2132" s="22" t="s">
        <v>5088</v>
      </c>
      <c r="I2132" s="26">
        <f>+IF(H2132='COSTOS VARIOS'!$C$1,'COSTOS VARIOS'!$C$2*'Precios ML'!V2132,'COSTOS VARIOS'!$B$2*'Precios ML'!V2132)</f>
        <v>623980</v>
      </c>
      <c r="J2132" s="22">
        <v>0</v>
      </c>
      <c r="K2132" s="27">
        <f t="shared" si="330"/>
        <v>10.4125</v>
      </c>
      <c r="L2132" s="27">
        <f t="shared" si="331"/>
        <v>10.4125</v>
      </c>
      <c r="M2132" s="26">
        <f>(INDEX(pesos!A:B,MATCH(L2132,pesos!A:A,1),2))</f>
        <v>16200</v>
      </c>
      <c r="N2132" s="26">
        <f>+R2132*'COSTOS VARIOS'!$O$1</f>
        <v>224329.2</v>
      </c>
      <c r="O2132" s="26">
        <f>+R2132*'COSTOS VARIOS'!$O$2</f>
        <v>4840.7880000000005</v>
      </c>
      <c r="P2132" s="26">
        <f>+R2132*'COSTOS VARIOS'!$O$3</f>
        <v>17710.2</v>
      </c>
      <c r="Q2132" s="26">
        <v>1</v>
      </c>
      <c r="R2132" s="26">
        <f t="shared" si="332"/>
        <v>1180680</v>
      </c>
      <c r="S2132" s="25">
        <f t="shared" si="333"/>
        <v>2067740.1879999998</v>
      </c>
      <c r="T2132" s="28">
        <f t="shared" si="334"/>
        <v>0.50884526891054471</v>
      </c>
      <c r="U2132" s="29">
        <f t="shared" si="335"/>
        <v>3119900</v>
      </c>
      <c r="V2132" s="26">
        <f>+INDEX('LISTA DE PRECIOS EKM '!A:K,MATCH('Precios ML'!B2132,'LISTA DE PRECIOS EKM '!A:A,0),8)</f>
        <v>3119900</v>
      </c>
      <c r="W2132" s="26">
        <f t="shared" si="336"/>
        <v>3119900</v>
      </c>
      <c r="X2132" s="26">
        <f t="shared" si="337"/>
        <v>0</v>
      </c>
      <c r="Y2132" s="26"/>
      <c r="Z2132" s="26">
        <f t="shared" si="338"/>
        <v>3119900</v>
      </c>
      <c r="AA2132" s="30">
        <f t="shared" si="339"/>
        <v>1.6424602771284347</v>
      </c>
    </row>
    <row r="2133" spans="1:27">
      <c r="A2133" s="20" t="s">
        <v>6930</v>
      </c>
      <c r="B2133" s="20" t="s">
        <v>6931</v>
      </c>
      <c r="C2133" s="25">
        <v>1550000</v>
      </c>
      <c r="D2133" s="22">
        <v>85</v>
      </c>
      <c r="E2133" s="22">
        <v>49</v>
      </c>
      <c r="F2133" s="22">
        <v>40</v>
      </c>
      <c r="G2133" s="22">
        <v>16000</v>
      </c>
      <c r="H2133" s="22" t="s">
        <v>5088</v>
      </c>
      <c r="I2133" s="26">
        <f>+IF(H2133='COSTOS VARIOS'!$C$1,'COSTOS VARIOS'!$C$2*'Precios ML'!V2133,'COSTOS VARIOS'!$B$2*'Precios ML'!V2133)</f>
        <v>603980</v>
      </c>
      <c r="J2133" s="22">
        <v>0</v>
      </c>
      <c r="K2133" s="27">
        <f t="shared" si="330"/>
        <v>10.4125</v>
      </c>
      <c r="L2133" s="27">
        <f t="shared" si="331"/>
        <v>10.4125</v>
      </c>
      <c r="M2133" s="26">
        <f>(INDEX(pesos!A:B,MATCH(L2133,pesos!A:A,1),2))</f>
        <v>16200</v>
      </c>
      <c r="N2133" s="26">
        <f>+R2133*'COSTOS VARIOS'!$O$1</f>
        <v>294500</v>
      </c>
      <c r="O2133" s="26">
        <f>+R2133*'COSTOS VARIOS'!$O$2</f>
        <v>6355.0000000000009</v>
      </c>
      <c r="P2133" s="26">
        <f>+R2133*'COSTOS VARIOS'!$O$3</f>
        <v>23250</v>
      </c>
      <c r="Q2133" s="26">
        <v>1</v>
      </c>
      <c r="R2133" s="26">
        <f t="shared" si="332"/>
        <v>1550000</v>
      </c>
      <c r="S2133" s="25">
        <f t="shared" si="333"/>
        <v>2494285</v>
      </c>
      <c r="T2133" s="28">
        <f t="shared" si="334"/>
        <v>0.21072772357609493</v>
      </c>
      <c r="U2133" s="29">
        <f t="shared" si="335"/>
        <v>3019900</v>
      </c>
      <c r="V2133" s="26">
        <f>+INDEX('LISTA DE PRECIOS EKM '!A:K,MATCH('Precios ML'!B2133,'LISTA DE PRECIOS EKM '!A:A,0),8)</f>
        <v>3019900</v>
      </c>
      <c r="W2133" s="26">
        <f t="shared" si="336"/>
        <v>3019900</v>
      </c>
      <c r="X2133" s="26">
        <f t="shared" si="337"/>
        <v>0</v>
      </c>
      <c r="Y2133" s="26"/>
      <c r="Z2133" s="26">
        <f t="shared" si="338"/>
        <v>3019900</v>
      </c>
      <c r="AA2133" s="30">
        <f t="shared" si="339"/>
        <v>0.94832258064516139</v>
      </c>
    </row>
    <row r="2134" spans="1:27">
      <c r="A2134" s="20" t="s">
        <v>6930</v>
      </c>
      <c r="B2134" s="20" t="s">
        <v>6931</v>
      </c>
      <c r="C2134" s="25">
        <v>1550000</v>
      </c>
      <c r="D2134" s="22">
        <v>85</v>
      </c>
      <c r="E2134" s="22">
        <v>49</v>
      </c>
      <c r="F2134" s="22">
        <v>40</v>
      </c>
      <c r="G2134" s="22">
        <v>16000</v>
      </c>
      <c r="H2134" s="22" t="s">
        <v>5088</v>
      </c>
      <c r="I2134" s="26">
        <f>+IF(H2134='COSTOS VARIOS'!$C$1,'COSTOS VARIOS'!$C$2*'Precios ML'!V2134,'COSTOS VARIOS'!$B$2*'Precios ML'!V2134)</f>
        <v>603980</v>
      </c>
      <c r="J2134" s="22">
        <v>0</v>
      </c>
      <c r="K2134" s="27">
        <f t="shared" si="330"/>
        <v>10.4125</v>
      </c>
      <c r="L2134" s="27">
        <f t="shared" si="331"/>
        <v>10.4125</v>
      </c>
      <c r="M2134" s="26">
        <f>(INDEX(pesos!A:B,MATCH(L2134,pesos!A:A,1),2))</f>
        <v>16200</v>
      </c>
      <c r="N2134" s="26">
        <f>+R2134*'COSTOS VARIOS'!$O$1</f>
        <v>294500</v>
      </c>
      <c r="O2134" s="26">
        <f>+R2134*'COSTOS VARIOS'!$O$2</f>
        <v>6355.0000000000009</v>
      </c>
      <c r="P2134" s="26">
        <f>+R2134*'COSTOS VARIOS'!$O$3</f>
        <v>23250</v>
      </c>
      <c r="Q2134" s="26">
        <v>1</v>
      </c>
      <c r="R2134" s="26">
        <f t="shared" si="332"/>
        <v>1550000</v>
      </c>
      <c r="S2134" s="25">
        <f t="shared" si="333"/>
        <v>2494285</v>
      </c>
      <c r="T2134" s="28">
        <f t="shared" si="334"/>
        <v>0.21072772357609493</v>
      </c>
      <c r="U2134" s="29">
        <f t="shared" si="335"/>
        <v>3019900</v>
      </c>
      <c r="V2134" s="26">
        <f>+INDEX('LISTA DE PRECIOS EKM '!A:K,MATCH('Precios ML'!B2134,'LISTA DE PRECIOS EKM '!A:A,0),8)</f>
        <v>3019900</v>
      </c>
      <c r="W2134" s="26">
        <f t="shared" si="336"/>
        <v>3019900</v>
      </c>
      <c r="X2134" s="26">
        <f t="shared" si="337"/>
        <v>0</v>
      </c>
      <c r="Y2134" s="26"/>
      <c r="Z2134" s="26">
        <f t="shared" si="338"/>
        <v>3019900</v>
      </c>
      <c r="AA2134" s="30">
        <f t="shared" si="339"/>
        <v>0.94832258064516139</v>
      </c>
    </row>
    <row r="2135" spans="1:27">
      <c r="A2135" s="20" t="s">
        <v>6932</v>
      </c>
      <c r="B2135" s="20" t="s">
        <v>6933</v>
      </c>
      <c r="C2135" s="25">
        <v>1550000</v>
      </c>
      <c r="D2135" s="22">
        <v>85</v>
      </c>
      <c r="E2135" s="22">
        <v>49</v>
      </c>
      <c r="F2135" s="22">
        <v>40</v>
      </c>
      <c r="G2135" s="22">
        <v>16000</v>
      </c>
      <c r="H2135" s="22" t="s">
        <v>5088</v>
      </c>
      <c r="I2135" s="26">
        <f>+IF(H2135='COSTOS VARIOS'!$C$1,'COSTOS VARIOS'!$C$2*'Precios ML'!V2135,'COSTOS VARIOS'!$B$2*'Precios ML'!V2135)</f>
        <v>603980</v>
      </c>
      <c r="J2135" s="22">
        <v>0</v>
      </c>
      <c r="K2135" s="27">
        <f t="shared" si="330"/>
        <v>10.4125</v>
      </c>
      <c r="L2135" s="27">
        <f t="shared" si="331"/>
        <v>10.4125</v>
      </c>
      <c r="M2135" s="26">
        <f>(INDEX(pesos!A:B,MATCH(L2135,pesos!A:A,1),2))</f>
        <v>16200</v>
      </c>
      <c r="N2135" s="26">
        <f>+R2135*'COSTOS VARIOS'!$O$1</f>
        <v>294500</v>
      </c>
      <c r="O2135" s="26">
        <f>+R2135*'COSTOS VARIOS'!$O$2</f>
        <v>6355.0000000000009</v>
      </c>
      <c r="P2135" s="26">
        <f>+R2135*'COSTOS VARIOS'!$O$3</f>
        <v>23250</v>
      </c>
      <c r="Q2135" s="26">
        <v>1</v>
      </c>
      <c r="R2135" s="26">
        <f t="shared" si="332"/>
        <v>1550000</v>
      </c>
      <c r="S2135" s="25">
        <f t="shared" si="333"/>
        <v>2494285</v>
      </c>
      <c r="T2135" s="28">
        <f t="shared" si="334"/>
        <v>0.21072772357609493</v>
      </c>
      <c r="U2135" s="29">
        <f t="shared" si="335"/>
        <v>3019900</v>
      </c>
      <c r="V2135" s="26">
        <f>+INDEX('LISTA DE PRECIOS EKM '!A:K,MATCH('Precios ML'!B2135,'LISTA DE PRECIOS EKM '!A:A,0),8)</f>
        <v>3019900</v>
      </c>
      <c r="W2135" s="26">
        <f t="shared" si="336"/>
        <v>3019900</v>
      </c>
      <c r="X2135" s="26">
        <f t="shared" si="337"/>
        <v>0</v>
      </c>
      <c r="Y2135" s="26"/>
      <c r="Z2135" s="26">
        <f t="shared" si="338"/>
        <v>3019900</v>
      </c>
      <c r="AA2135" s="30">
        <f t="shared" si="339"/>
        <v>0.94832258064516139</v>
      </c>
    </row>
    <row r="2136" spans="1:27">
      <c r="A2136" s="20" t="s">
        <v>6932</v>
      </c>
      <c r="B2136" s="20" t="s">
        <v>6933</v>
      </c>
      <c r="C2136" s="25">
        <v>1550000</v>
      </c>
      <c r="D2136" s="22">
        <v>85</v>
      </c>
      <c r="E2136" s="22">
        <v>49</v>
      </c>
      <c r="F2136" s="22">
        <v>40</v>
      </c>
      <c r="G2136" s="22">
        <v>16000</v>
      </c>
      <c r="H2136" s="22" t="s">
        <v>5088</v>
      </c>
      <c r="I2136" s="26">
        <f>+IF(H2136='COSTOS VARIOS'!$C$1,'COSTOS VARIOS'!$C$2*'Precios ML'!V2136,'COSTOS VARIOS'!$B$2*'Precios ML'!V2136)</f>
        <v>603980</v>
      </c>
      <c r="J2136" s="22">
        <v>0</v>
      </c>
      <c r="K2136" s="27">
        <f t="shared" si="330"/>
        <v>10.4125</v>
      </c>
      <c r="L2136" s="27">
        <f t="shared" si="331"/>
        <v>10.4125</v>
      </c>
      <c r="M2136" s="26">
        <f>(INDEX(pesos!A:B,MATCH(L2136,pesos!A:A,1),2))</f>
        <v>16200</v>
      </c>
      <c r="N2136" s="26">
        <f>+R2136*'COSTOS VARIOS'!$O$1</f>
        <v>294500</v>
      </c>
      <c r="O2136" s="26">
        <f>+R2136*'COSTOS VARIOS'!$O$2</f>
        <v>6355.0000000000009</v>
      </c>
      <c r="P2136" s="26">
        <f>+R2136*'COSTOS VARIOS'!$O$3</f>
        <v>23250</v>
      </c>
      <c r="Q2136" s="26">
        <v>1</v>
      </c>
      <c r="R2136" s="26">
        <f t="shared" si="332"/>
        <v>1550000</v>
      </c>
      <c r="S2136" s="25">
        <f t="shared" si="333"/>
        <v>2494285</v>
      </c>
      <c r="T2136" s="28">
        <f t="shared" si="334"/>
        <v>0.21072772357609493</v>
      </c>
      <c r="U2136" s="29">
        <f t="shared" si="335"/>
        <v>3019900</v>
      </c>
      <c r="V2136" s="26">
        <f>+INDEX('LISTA DE PRECIOS EKM '!A:K,MATCH('Precios ML'!B2136,'LISTA DE PRECIOS EKM '!A:A,0),8)</f>
        <v>3019900</v>
      </c>
      <c r="W2136" s="26">
        <f t="shared" si="336"/>
        <v>3019900</v>
      </c>
      <c r="X2136" s="26">
        <f t="shared" si="337"/>
        <v>0</v>
      </c>
      <c r="Y2136" s="26"/>
      <c r="Z2136" s="26">
        <f t="shared" si="338"/>
        <v>3019900</v>
      </c>
      <c r="AA2136" s="30">
        <f t="shared" si="339"/>
        <v>0.94832258064516139</v>
      </c>
    </row>
    <row r="2137" spans="1:27">
      <c r="A2137" s="20" t="s">
        <v>6934</v>
      </c>
      <c r="B2137" s="20" t="s">
        <v>6935</v>
      </c>
      <c r="C2137" s="25">
        <v>1550000</v>
      </c>
      <c r="D2137" s="22">
        <v>85</v>
      </c>
      <c r="E2137" s="22">
        <v>49</v>
      </c>
      <c r="F2137" s="22">
        <v>40</v>
      </c>
      <c r="G2137" s="22">
        <v>16000</v>
      </c>
      <c r="H2137" s="22" t="s">
        <v>5088</v>
      </c>
      <c r="I2137" s="26">
        <f>+IF(H2137='COSTOS VARIOS'!$C$1,'COSTOS VARIOS'!$C$2*'Precios ML'!V2137,'COSTOS VARIOS'!$B$2*'Precios ML'!V2137)</f>
        <v>603980</v>
      </c>
      <c r="J2137" s="22">
        <v>0</v>
      </c>
      <c r="K2137" s="27">
        <f t="shared" si="330"/>
        <v>10.4125</v>
      </c>
      <c r="L2137" s="27">
        <f t="shared" si="331"/>
        <v>10.4125</v>
      </c>
      <c r="M2137" s="26">
        <f>(INDEX(pesos!A:B,MATCH(L2137,pesos!A:A,1),2))</f>
        <v>16200</v>
      </c>
      <c r="N2137" s="26">
        <f>+R2137*'COSTOS VARIOS'!$O$1</f>
        <v>294500</v>
      </c>
      <c r="O2137" s="26">
        <f>+R2137*'COSTOS VARIOS'!$O$2</f>
        <v>6355.0000000000009</v>
      </c>
      <c r="P2137" s="26">
        <f>+R2137*'COSTOS VARIOS'!$O$3</f>
        <v>23250</v>
      </c>
      <c r="Q2137" s="26">
        <v>1</v>
      </c>
      <c r="R2137" s="26">
        <f t="shared" si="332"/>
        <v>1550000</v>
      </c>
      <c r="S2137" s="25">
        <f t="shared" si="333"/>
        <v>2494285</v>
      </c>
      <c r="T2137" s="28">
        <f t="shared" si="334"/>
        <v>0.21072772357609493</v>
      </c>
      <c r="U2137" s="29">
        <f t="shared" si="335"/>
        <v>3019900</v>
      </c>
      <c r="V2137" s="26">
        <f>+INDEX('LISTA DE PRECIOS EKM '!A:K,MATCH('Precios ML'!B2137,'LISTA DE PRECIOS EKM '!A:A,0),8)</f>
        <v>3019900</v>
      </c>
      <c r="W2137" s="26">
        <f t="shared" si="336"/>
        <v>3019900</v>
      </c>
      <c r="X2137" s="26">
        <f t="shared" si="337"/>
        <v>0</v>
      </c>
      <c r="Y2137" s="26"/>
      <c r="Z2137" s="26">
        <f t="shared" si="338"/>
        <v>3019900</v>
      </c>
      <c r="AA2137" s="30">
        <f t="shared" si="339"/>
        <v>0.94832258064516139</v>
      </c>
    </row>
    <row r="2138" spans="1:27">
      <c r="A2138" s="20" t="s">
        <v>6934</v>
      </c>
      <c r="B2138" s="20" t="s">
        <v>6935</v>
      </c>
      <c r="C2138" s="25">
        <v>1550000</v>
      </c>
      <c r="D2138" s="22">
        <v>85</v>
      </c>
      <c r="E2138" s="22">
        <v>49</v>
      </c>
      <c r="F2138" s="22">
        <v>40</v>
      </c>
      <c r="G2138" s="22">
        <v>16000</v>
      </c>
      <c r="H2138" s="22" t="s">
        <v>5088</v>
      </c>
      <c r="I2138" s="26">
        <f>+IF(H2138='COSTOS VARIOS'!$C$1,'COSTOS VARIOS'!$C$2*'Precios ML'!V2138,'COSTOS VARIOS'!$B$2*'Precios ML'!V2138)</f>
        <v>603980</v>
      </c>
      <c r="J2138" s="22">
        <v>0</v>
      </c>
      <c r="K2138" s="27">
        <f t="shared" si="330"/>
        <v>10.4125</v>
      </c>
      <c r="L2138" s="27">
        <f t="shared" si="331"/>
        <v>10.4125</v>
      </c>
      <c r="M2138" s="26">
        <f>(INDEX(pesos!A:B,MATCH(L2138,pesos!A:A,1),2))</f>
        <v>16200</v>
      </c>
      <c r="N2138" s="26">
        <f>+R2138*'COSTOS VARIOS'!$O$1</f>
        <v>294500</v>
      </c>
      <c r="O2138" s="26">
        <f>+R2138*'COSTOS VARIOS'!$O$2</f>
        <v>6355.0000000000009</v>
      </c>
      <c r="P2138" s="26">
        <f>+R2138*'COSTOS VARIOS'!$O$3</f>
        <v>23250</v>
      </c>
      <c r="Q2138" s="26">
        <v>1</v>
      </c>
      <c r="R2138" s="26">
        <f t="shared" si="332"/>
        <v>1550000</v>
      </c>
      <c r="S2138" s="25">
        <f t="shared" si="333"/>
        <v>2494285</v>
      </c>
      <c r="T2138" s="28">
        <f t="shared" si="334"/>
        <v>0.21072772357609493</v>
      </c>
      <c r="U2138" s="29">
        <f t="shared" si="335"/>
        <v>3019900</v>
      </c>
      <c r="V2138" s="26">
        <f>+INDEX('LISTA DE PRECIOS EKM '!A:K,MATCH('Precios ML'!B2138,'LISTA DE PRECIOS EKM '!A:A,0),8)</f>
        <v>3019900</v>
      </c>
      <c r="W2138" s="26">
        <f t="shared" si="336"/>
        <v>3019900</v>
      </c>
      <c r="X2138" s="26">
        <f t="shared" si="337"/>
        <v>0</v>
      </c>
      <c r="Y2138" s="26"/>
      <c r="Z2138" s="26">
        <f t="shared" si="338"/>
        <v>3019900</v>
      </c>
      <c r="AA2138" s="30">
        <f t="shared" si="339"/>
        <v>0.94832258064516139</v>
      </c>
    </row>
    <row r="2139" spans="1:27">
      <c r="A2139" s="20" t="s">
        <v>6936</v>
      </c>
      <c r="B2139" s="20" t="s">
        <v>6937</v>
      </c>
      <c r="C2139" s="25">
        <v>1550000</v>
      </c>
      <c r="D2139" s="22">
        <v>85</v>
      </c>
      <c r="E2139" s="22">
        <v>49</v>
      </c>
      <c r="F2139" s="22">
        <v>40</v>
      </c>
      <c r="G2139" s="22">
        <v>16000</v>
      </c>
      <c r="H2139" s="22" t="s">
        <v>5088</v>
      </c>
      <c r="I2139" s="26">
        <f>+IF(H2139='COSTOS VARIOS'!$C$1,'COSTOS VARIOS'!$C$2*'Precios ML'!V2139,'COSTOS VARIOS'!$B$2*'Precios ML'!V2139)</f>
        <v>603980</v>
      </c>
      <c r="J2139" s="22">
        <v>0</v>
      </c>
      <c r="K2139" s="27">
        <f t="shared" si="330"/>
        <v>10.4125</v>
      </c>
      <c r="L2139" s="27">
        <f t="shared" si="331"/>
        <v>10.4125</v>
      </c>
      <c r="M2139" s="26">
        <f>(INDEX(pesos!A:B,MATCH(L2139,pesos!A:A,1),2))</f>
        <v>16200</v>
      </c>
      <c r="N2139" s="26">
        <f>+R2139*'COSTOS VARIOS'!$O$1</f>
        <v>294500</v>
      </c>
      <c r="O2139" s="26">
        <f>+R2139*'COSTOS VARIOS'!$O$2</f>
        <v>6355.0000000000009</v>
      </c>
      <c r="P2139" s="26">
        <f>+R2139*'COSTOS VARIOS'!$O$3</f>
        <v>23250</v>
      </c>
      <c r="Q2139" s="26">
        <v>1</v>
      </c>
      <c r="R2139" s="26">
        <f t="shared" si="332"/>
        <v>1550000</v>
      </c>
      <c r="S2139" s="25">
        <f t="shared" si="333"/>
        <v>2494285</v>
      </c>
      <c r="T2139" s="28">
        <f t="shared" si="334"/>
        <v>0.21072772357609493</v>
      </c>
      <c r="U2139" s="29">
        <f t="shared" si="335"/>
        <v>3019900</v>
      </c>
      <c r="V2139" s="26">
        <f>+INDEX('LISTA DE PRECIOS EKM '!A:K,MATCH('Precios ML'!B2139,'LISTA DE PRECIOS EKM '!A:A,0),8)</f>
        <v>3019900</v>
      </c>
      <c r="W2139" s="26">
        <f t="shared" si="336"/>
        <v>3019900</v>
      </c>
      <c r="X2139" s="26">
        <f t="shared" si="337"/>
        <v>0</v>
      </c>
      <c r="Y2139" s="26"/>
      <c r="Z2139" s="26">
        <f t="shared" si="338"/>
        <v>3019900</v>
      </c>
      <c r="AA2139" s="30">
        <f t="shared" si="339"/>
        <v>0.94832258064516139</v>
      </c>
    </row>
    <row r="2140" spans="1:27">
      <c r="A2140" s="20" t="s">
        <v>6936</v>
      </c>
      <c r="B2140" s="20" t="s">
        <v>6937</v>
      </c>
      <c r="C2140" s="25">
        <v>1550000</v>
      </c>
      <c r="D2140" s="22">
        <v>85</v>
      </c>
      <c r="E2140" s="22">
        <v>49</v>
      </c>
      <c r="F2140" s="22">
        <v>40</v>
      </c>
      <c r="G2140" s="22">
        <v>16000</v>
      </c>
      <c r="H2140" s="22" t="s">
        <v>5088</v>
      </c>
      <c r="I2140" s="26">
        <f>+IF(H2140='COSTOS VARIOS'!$C$1,'COSTOS VARIOS'!$C$2*'Precios ML'!V2140,'COSTOS VARIOS'!$B$2*'Precios ML'!V2140)</f>
        <v>603980</v>
      </c>
      <c r="J2140" s="22">
        <v>0</v>
      </c>
      <c r="K2140" s="27">
        <f t="shared" si="330"/>
        <v>10.4125</v>
      </c>
      <c r="L2140" s="27">
        <f t="shared" si="331"/>
        <v>10.4125</v>
      </c>
      <c r="M2140" s="26">
        <f>(INDEX(pesos!A:B,MATCH(L2140,pesos!A:A,1),2))</f>
        <v>16200</v>
      </c>
      <c r="N2140" s="26">
        <f>+R2140*'COSTOS VARIOS'!$O$1</f>
        <v>294500</v>
      </c>
      <c r="O2140" s="26">
        <f>+R2140*'COSTOS VARIOS'!$O$2</f>
        <v>6355.0000000000009</v>
      </c>
      <c r="P2140" s="26">
        <f>+R2140*'COSTOS VARIOS'!$O$3</f>
        <v>23250</v>
      </c>
      <c r="Q2140" s="26">
        <v>1</v>
      </c>
      <c r="R2140" s="26">
        <f t="shared" si="332"/>
        <v>1550000</v>
      </c>
      <c r="S2140" s="25">
        <f t="shared" si="333"/>
        <v>2494285</v>
      </c>
      <c r="T2140" s="28">
        <f t="shared" si="334"/>
        <v>0.21072772357609493</v>
      </c>
      <c r="U2140" s="29">
        <f t="shared" si="335"/>
        <v>3019900</v>
      </c>
      <c r="V2140" s="26">
        <f>+INDEX('LISTA DE PRECIOS EKM '!A:K,MATCH('Precios ML'!B2140,'LISTA DE PRECIOS EKM '!A:A,0),8)</f>
        <v>3019900</v>
      </c>
      <c r="W2140" s="26">
        <f t="shared" si="336"/>
        <v>3019900</v>
      </c>
      <c r="X2140" s="26">
        <f t="shared" si="337"/>
        <v>0</v>
      </c>
      <c r="Y2140" s="26"/>
      <c r="Z2140" s="26">
        <f t="shared" si="338"/>
        <v>3019900</v>
      </c>
      <c r="AA2140" s="30">
        <f t="shared" si="339"/>
        <v>0.94832258064516139</v>
      </c>
    </row>
    <row r="2141" spans="1:27">
      <c r="A2141" s="20" t="s">
        <v>6938</v>
      </c>
      <c r="B2141" s="20" t="s">
        <v>6939</v>
      </c>
      <c r="C2141" s="25">
        <v>1550000</v>
      </c>
      <c r="D2141" s="22">
        <v>85</v>
      </c>
      <c r="E2141" s="22">
        <v>49</v>
      </c>
      <c r="F2141" s="22">
        <v>40</v>
      </c>
      <c r="G2141" s="22">
        <v>16000</v>
      </c>
      <c r="H2141" s="22" t="s">
        <v>5088</v>
      </c>
      <c r="I2141" s="26">
        <f>+IF(H2141='COSTOS VARIOS'!$C$1,'COSTOS VARIOS'!$C$2*'Precios ML'!V2141,'COSTOS VARIOS'!$B$2*'Precios ML'!V2141)</f>
        <v>603980</v>
      </c>
      <c r="J2141" s="22">
        <v>0</v>
      </c>
      <c r="K2141" s="27">
        <f t="shared" si="330"/>
        <v>10.4125</v>
      </c>
      <c r="L2141" s="27">
        <f t="shared" si="331"/>
        <v>10.4125</v>
      </c>
      <c r="M2141" s="26">
        <f>(INDEX(pesos!A:B,MATCH(L2141,pesos!A:A,1),2))</f>
        <v>16200</v>
      </c>
      <c r="N2141" s="26">
        <f>+R2141*'COSTOS VARIOS'!$O$1</f>
        <v>294500</v>
      </c>
      <c r="O2141" s="26">
        <f>+R2141*'COSTOS VARIOS'!$O$2</f>
        <v>6355.0000000000009</v>
      </c>
      <c r="P2141" s="26">
        <f>+R2141*'COSTOS VARIOS'!$O$3</f>
        <v>23250</v>
      </c>
      <c r="Q2141" s="26">
        <v>1</v>
      </c>
      <c r="R2141" s="26">
        <f t="shared" si="332"/>
        <v>1550000</v>
      </c>
      <c r="S2141" s="25">
        <f t="shared" si="333"/>
        <v>2494285</v>
      </c>
      <c r="T2141" s="28">
        <f t="shared" si="334"/>
        <v>0.21072772357609493</v>
      </c>
      <c r="U2141" s="29">
        <f t="shared" si="335"/>
        <v>3019900</v>
      </c>
      <c r="V2141" s="26">
        <f>+INDEX('LISTA DE PRECIOS EKM '!A:K,MATCH('Precios ML'!B2141,'LISTA DE PRECIOS EKM '!A:A,0),8)</f>
        <v>3019900</v>
      </c>
      <c r="W2141" s="26">
        <f t="shared" si="336"/>
        <v>3019900</v>
      </c>
      <c r="X2141" s="26">
        <f t="shared" si="337"/>
        <v>0</v>
      </c>
      <c r="Y2141" s="26"/>
      <c r="Z2141" s="26">
        <f t="shared" si="338"/>
        <v>3019900</v>
      </c>
      <c r="AA2141" s="30">
        <f t="shared" si="339"/>
        <v>0.94832258064516139</v>
      </c>
    </row>
    <row r="2142" spans="1:27">
      <c r="A2142" s="20" t="s">
        <v>6938</v>
      </c>
      <c r="B2142" s="20" t="s">
        <v>6939</v>
      </c>
      <c r="C2142" s="25">
        <v>1550000</v>
      </c>
      <c r="D2142" s="22">
        <v>85</v>
      </c>
      <c r="E2142" s="22">
        <v>49</v>
      </c>
      <c r="F2142" s="22">
        <v>40</v>
      </c>
      <c r="G2142" s="22">
        <v>16000</v>
      </c>
      <c r="H2142" s="22" t="s">
        <v>5088</v>
      </c>
      <c r="I2142" s="26">
        <f>+IF(H2142='COSTOS VARIOS'!$C$1,'COSTOS VARIOS'!$C$2*'Precios ML'!V2142,'COSTOS VARIOS'!$B$2*'Precios ML'!V2142)</f>
        <v>603980</v>
      </c>
      <c r="J2142" s="22">
        <v>0</v>
      </c>
      <c r="K2142" s="27">
        <f t="shared" si="330"/>
        <v>10.4125</v>
      </c>
      <c r="L2142" s="27">
        <f t="shared" si="331"/>
        <v>10.4125</v>
      </c>
      <c r="M2142" s="26">
        <f>(INDEX(pesos!A:B,MATCH(L2142,pesos!A:A,1),2))</f>
        <v>16200</v>
      </c>
      <c r="N2142" s="26">
        <f>+R2142*'COSTOS VARIOS'!$O$1</f>
        <v>294500</v>
      </c>
      <c r="O2142" s="26">
        <f>+R2142*'COSTOS VARIOS'!$O$2</f>
        <v>6355.0000000000009</v>
      </c>
      <c r="P2142" s="26">
        <f>+R2142*'COSTOS VARIOS'!$O$3</f>
        <v>23250</v>
      </c>
      <c r="Q2142" s="26">
        <v>1</v>
      </c>
      <c r="R2142" s="26">
        <f t="shared" si="332"/>
        <v>1550000</v>
      </c>
      <c r="S2142" s="25">
        <f t="shared" si="333"/>
        <v>2494285</v>
      </c>
      <c r="T2142" s="28">
        <f t="shared" si="334"/>
        <v>0.21072772357609493</v>
      </c>
      <c r="U2142" s="29">
        <f t="shared" si="335"/>
        <v>3019900</v>
      </c>
      <c r="V2142" s="26">
        <f>+INDEX('LISTA DE PRECIOS EKM '!A:K,MATCH('Precios ML'!B2142,'LISTA DE PRECIOS EKM '!A:A,0),8)</f>
        <v>3019900</v>
      </c>
      <c r="W2142" s="26">
        <f t="shared" si="336"/>
        <v>3019900</v>
      </c>
      <c r="X2142" s="26">
        <f t="shared" si="337"/>
        <v>0</v>
      </c>
      <c r="Y2142" s="26"/>
      <c r="Z2142" s="26">
        <f t="shared" si="338"/>
        <v>3019900</v>
      </c>
      <c r="AA2142" s="30">
        <f t="shared" si="339"/>
        <v>0.94832258064516139</v>
      </c>
    </row>
    <row r="2143" spans="1:27">
      <c r="A2143" s="20" t="s">
        <v>6940</v>
      </c>
      <c r="B2143" s="20" t="s">
        <v>6941</v>
      </c>
      <c r="C2143" s="25">
        <v>1294167</v>
      </c>
      <c r="D2143" s="22">
        <v>85</v>
      </c>
      <c r="E2143" s="22">
        <v>49</v>
      </c>
      <c r="F2143" s="22">
        <v>40</v>
      </c>
      <c r="G2143" s="22">
        <v>16000</v>
      </c>
      <c r="H2143" s="22" t="s">
        <v>5088</v>
      </c>
      <c r="I2143" s="26">
        <f>+IF(H2143='COSTOS VARIOS'!$C$1,'COSTOS VARIOS'!$C$2*'Precios ML'!V2143,'COSTOS VARIOS'!$B$2*'Precios ML'!V2143)</f>
        <v>581980</v>
      </c>
      <c r="J2143" s="22">
        <v>0</v>
      </c>
      <c r="K2143" s="27">
        <f t="shared" si="330"/>
        <v>10.4125</v>
      </c>
      <c r="L2143" s="27">
        <f t="shared" si="331"/>
        <v>10.4125</v>
      </c>
      <c r="M2143" s="26">
        <f>(INDEX(pesos!A:B,MATCH(L2143,pesos!A:A,1),2))</f>
        <v>16200</v>
      </c>
      <c r="N2143" s="26">
        <f>+R2143*'COSTOS VARIOS'!$O$1</f>
        <v>245891.73</v>
      </c>
      <c r="O2143" s="26">
        <f>+R2143*'COSTOS VARIOS'!$O$2</f>
        <v>5306.0847000000003</v>
      </c>
      <c r="P2143" s="26">
        <f>+R2143*'COSTOS VARIOS'!$O$3</f>
        <v>19412.505000000001</v>
      </c>
      <c r="Q2143" s="26">
        <v>1</v>
      </c>
      <c r="R2143" s="26">
        <f t="shared" si="332"/>
        <v>1294167</v>
      </c>
      <c r="S2143" s="25">
        <f t="shared" si="333"/>
        <v>2162957.3196999999</v>
      </c>
      <c r="T2143" s="28">
        <f t="shared" si="334"/>
        <v>0.34533398948602478</v>
      </c>
      <c r="U2143" s="29">
        <f t="shared" si="335"/>
        <v>2909900</v>
      </c>
      <c r="V2143" s="26">
        <f>+INDEX('LISTA DE PRECIOS EKM '!A:K,MATCH('Precios ML'!B2143,'LISTA DE PRECIOS EKM '!A:A,0),8)</f>
        <v>2909900</v>
      </c>
      <c r="W2143" s="26">
        <f t="shared" si="336"/>
        <v>2909900</v>
      </c>
      <c r="X2143" s="26">
        <f t="shared" si="337"/>
        <v>0</v>
      </c>
      <c r="Y2143" s="26"/>
      <c r="Z2143" s="26">
        <f t="shared" si="338"/>
        <v>2909900</v>
      </c>
      <c r="AA2143" s="30">
        <f t="shared" si="339"/>
        <v>1.248473342312082</v>
      </c>
    </row>
    <row r="2144" spans="1:27">
      <c r="A2144" s="20" t="s">
        <v>6940</v>
      </c>
      <c r="B2144" s="20" t="s">
        <v>6941</v>
      </c>
      <c r="C2144" s="25">
        <v>1294167</v>
      </c>
      <c r="D2144" s="22">
        <v>85</v>
      </c>
      <c r="E2144" s="22">
        <v>49</v>
      </c>
      <c r="F2144" s="22">
        <v>40</v>
      </c>
      <c r="G2144" s="22">
        <v>16000</v>
      </c>
      <c r="H2144" s="22" t="s">
        <v>5088</v>
      </c>
      <c r="I2144" s="26">
        <f>+IF(H2144='COSTOS VARIOS'!$C$1,'COSTOS VARIOS'!$C$2*'Precios ML'!V2144,'COSTOS VARIOS'!$B$2*'Precios ML'!V2144)</f>
        <v>581980</v>
      </c>
      <c r="J2144" s="22">
        <v>0</v>
      </c>
      <c r="K2144" s="27">
        <f t="shared" si="330"/>
        <v>10.4125</v>
      </c>
      <c r="L2144" s="27">
        <f t="shared" si="331"/>
        <v>10.4125</v>
      </c>
      <c r="M2144" s="26">
        <f>(INDEX(pesos!A:B,MATCH(L2144,pesos!A:A,1),2))</f>
        <v>16200</v>
      </c>
      <c r="N2144" s="26">
        <f>+R2144*'COSTOS VARIOS'!$O$1</f>
        <v>245891.73</v>
      </c>
      <c r="O2144" s="26">
        <f>+R2144*'COSTOS VARIOS'!$O$2</f>
        <v>5306.0847000000003</v>
      </c>
      <c r="P2144" s="26">
        <f>+R2144*'COSTOS VARIOS'!$O$3</f>
        <v>19412.505000000001</v>
      </c>
      <c r="Q2144" s="26">
        <v>1</v>
      </c>
      <c r="R2144" s="26">
        <f t="shared" si="332"/>
        <v>1294167</v>
      </c>
      <c r="S2144" s="25">
        <f t="shared" si="333"/>
        <v>2162957.3196999999</v>
      </c>
      <c r="T2144" s="28">
        <f t="shared" si="334"/>
        <v>0.34533398948602478</v>
      </c>
      <c r="U2144" s="29">
        <f t="shared" si="335"/>
        <v>2909900</v>
      </c>
      <c r="V2144" s="26">
        <f>+INDEX('LISTA DE PRECIOS EKM '!A:K,MATCH('Precios ML'!B2144,'LISTA DE PRECIOS EKM '!A:A,0),8)</f>
        <v>2909900</v>
      </c>
      <c r="W2144" s="26">
        <f t="shared" si="336"/>
        <v>2909900</v>
      </c>
      <c r="X2144" s="26">
        <f t="shared" si="337"/>
        <v>0</v>
      </c>
      <c r="Y2144" s="26"/>
      <c r="Z2144" s="26">
        <f t="shared" si="338"/>
        <v>2909900</v>
      </c>
      <c r="AA2144" s="30">
        <f t="shared" si="339"/>
        <v>1.248473342312082</v>
      </c>
    </row>
    <row r="2145" spans="1:27">
      <c r="A2145" s="20" t="s">
        <v>6942</v>
      </c>
      <c r="B2145" s="20" t="s">
        <v>6943</v>
      </c>
      <c r="C2145" s="25">
        <v>1294167</v>
      </c>
      <c r="D2145" s="22">
        <v>85</v>
      </c>
      <c r="E2145" s="22">
        <v>49</v>
      </c>
      <c r="F2145" s="22">
        <v>40</v>
      </c>
      <c r="G2145" s="22">
        <v>16000</v>
      </c>
      <c r="H2145" s="22" t="s">
        <v>5088</v>
      </c>
      <c r="I2145" s="26">
        <f>+IF(H2145='COSTOS VARIOS'!$C$1,'COSTOS VARIOS'!$C$2*'Precios ML'!V2145,'COSTOS VARIOS'!$B$2*'Precios ML'!V2145)</f>
        <v>581980</v>
      </c>
      <c r="J2145" s="22">
        <v>0</v>
      </c>
      <c r="K2145" s="27">
        <f t="shared" si="330"/>
        <v>10.4125</v>
      </c>
      <c r="L2145" s="27">
        <f t="shared" si="331"/>
        <v>10.4125</v>
      </c>
      <c r="M2145" s="26">
        <f>(INDEX(pesos!A:B,MATCH(L2145,pesos!A:A,1),2))</f>
        <v>16200</v>
      </c>
      <c r="N2145" s="26">
        <f>+R2145*'COSTOS VARIOS'!$O$1</f>
        <v>245891.73</v>
      </c>
      <c r="O2145" s="26">
        <f>+R2145*'COSTOS VARIOS'!$O$2</f>
        <v>5306.0847000000003</v>
      </c>
      <c r="P2145" s="26">
        <f>+R2145*'COSTOS VARIOS'!$O$3</f>
        <v>19412.505000000001</v>
      </c>
      <c r="Q2145" s="26">
        <v>1</v>
      </c>
      <c r="R2145" s="26">
        <f t="shared" si="332"/>
        <v>1294167</v>
      </c>
      <c r="S2145" s="25">
        <f t="shared" si="333"/>
        <v>2162957.3196999999</v>
      </c>
      <c r="T2145" s="28">
        <f t="shared" si="334"/>
        <v>0.34533398948602478</v>
      </c>
      <c r="U2145" s="29">
        <f t="shared" si="335"/>
        <v>2909900</v>
      </c>
      <c r="V2145" s="26">
        <f>+INDEX('LISTA DE PRECIOS EKM '!A:K,MATCH('Precios ML'!B2145,'LISTA DE PRECIOS EKM '!A:A,0),8)</f>
        <v>2909900</v>
      </c>
      <c r="W2145" s="26">
        <f t="shared" si="336"/>
        <v>2909900</v>
      </c>
      <c r="X2145" s="26">
        <f t="shared" si="337"/>
        <v>0</v>
      </c>
      <c r="Y2145" s="26"/>
      <c r="Z2145" s="26">
        <f t="shared" si="338"/>
        <v>2909900</v>
      </c>
      <c r="AA2145" s="30">
        <f t="shared" si="339"/>
        <v>1.248473342312082</v>
      </c>
    </row>
    <row r="2146" spans="1:27">
      <c r="A2146" s="20" t="s">
        <v>6944</v>
      </c>
      <c r="B2146" s="20" t="s">
        <v>6945</v>
      </c>
      <c r="C2146" s="25">
        <v>1294167</v>
      </c>
      <c r="D2146" s="22">
        <v>85</v>
      </c>
      <c r="E2146" s="22">
        <v>49</v>
      </c>
      <c r="F2146" s="22">
        <v>40</v>
      </c>
      <c r="G2146" s="22">
        <v>16000</v>
      </c>
      <c r="H2146" s="22" t="s">
        <v>5088</v>
      </c>
      <c r="I2146" s="26">
        <f>+IF(H2146='COSTOS VARIOS'!$C$1,'COSTOS VARIOS'!$C$2*'Precios ML'!V2146,'COSTOS VARIOS'!$B$2*'Precios ML'!V2146)</f>
        <v>581980</v>
      </c>
      <c r="J2146" s="22">
        <v>0</v>
      </c>
      <c r="K2146" s="27">
        <f t="shared" si="330"/>
        <v>10.4125</v>
      </c>
      <c r="L2146" s="27">
        <f t="shared" si="331"/>
        <v>10.4125</v>
      </c>
      <c r="M2146" s="26">
        <f>(INDEX(pesos!A:B,MATCH(L2146,pesos!A:A,1),2))</f>
        <v>16200</v>
      </c>
      <c r="N2146" s="26">
        <f>+R2146*'COSTOS VARIOS'!$O$1</f>
        <v>245891.73</v>
      </c>
      <c r="O2146" s="26">
        <f>+R2146*'COSTOS VARIOS'!$O$2</f>
        <v>5306.0847000000003</v>
      </c>
      <c r="P2146" s="26">
        <f>+R2146*'COSTOS VARIOS'!$O$3</f>
        <v>19412.505000000001</v>
      </c>
      <c r="Q2146" s="26">
        <v>1</v>
      </c>
      <c r="R2146" s="26">
        <f t="shared" si="332"/>
        <v>1294167</v>
      </c>
      <c r="S2146" s="25">
        <f t="shared" si="333"/>
        <v>2162957.3196999999</v>
      </c>
      <c r="T2146" s="28">
        <f t="shared" si="334"/>
        <v>0.34533398948602478</v>
      </c>
      <c r="U2146" s="29">
        <f t="shared" si="335"/>
        <v>2909900</v>
      </c>
      <c r="V2146" s="26">
        <f>+INDEX('LISTA DE PRECIOS EKM '!A:K,MATCH('Precios ML'!B2146,'LISTA DE PRECIOS EKM '!A:A,0),8)</f>
        <v>2909900</v>
      </c>
      <c r="W2146" s="26">
        <f t="shared" si="336"/>
        <v>2909900</v>
      </c>
      <c r="X2146" s="26">
        <f t="shared" si="337"/>
        <v>0</v>
      </c>
      <c r="Y2146" s="26"/>
      <c r="Z2146" s="26">
        <f t="shared" si="338"/>
        <v>2909900</v>
      </c>
      <c r="AA2146" s="30">
        <f t="shared" si="339"/>
        <v>1.248473342312082</v>
      </c>
    </row>
    <row r="2147" spans="1:27">
      <c r="A2147" s="20" t="s">
        <v>6944</v>
      </c>
      <c r="B2147" s="20" t="s">
        <v>6945</v>
      </c>
      <c r="C2147" s="25">
        <v>1294167</v>
      </c>
      <c r="D2147" s="22">
        <v>85</v>
      </c>
      <c r="E2147" s="22">
        <v>49</v>
      </c>
      <c r="F2147" s="22">
        <v>40</v>
      </c>
      <c r="G2147" s="22">
        <v>16000</v>
      </c>
      <c r="H2147" s="22" t="s">
        <v>5088</v>
      </c>
      <c r="I2147" s="26">
        <f>+IF(H2147='COSTOS VARIOS'!$C$1,'COSTOS VARIOS'!$C$2*'Precios ML'!V2147,'COSTOS VARIOS'!$B$2*'Precios ML'!V2147)</f>
        <v>581980</v>
      </c>
      <c r="J2147" s="22">
        <v>0</v>
      </c>
      <c r="K2147" s="27">
        <f t="shared" si="330"/>
        <v>10.4125</v>
      </c>
      <c r="L2147" s="27">
        <f t="shared" si="331"/>
        <v>10.4125</v>
      </c>
      <c r="M2147" s="26">
        <f>(INDEX(pesos!A:B,MATCH(L2147,pesos!A:A,1),2))</f>
        <v>16200</v>
      </c>
      <c r="N2147" s="26">
        <f>+R2147*'COSTOS VARIOS'!$O$1</f>
        <v>245891.73</v>
      </c>
      <c r="O2147" s="26">
        <f>+R2147*'COSTOS VARIOS'!$O$2</f>
        <v>5306.0847000000003</v>
      </c>
      <c r="P2147" s="26">
        <f>+R2147*'COSTOS VARIOS'!$O$3</f>
        <v>19412.505000000001</v>
      </c>
      <c r="Q2147" s="26">
        <v>1</v>
      </c>
      <c r="R2147" s="26">
        <f t="shared" si="332"/>
        <v>1294167</v>
      </c>
      <c r="S2147" s="25">
        <f t="shared" si="333"/>
        <v>2162957.3196999999</v>
      </c>
      <c r="T2147" s="28">
        <f t="shared" si="334"/>
        <v>0.34533398948602478</v>
      </c>
      <c r="U2147" s="29">
        <f t="shared" si="335"/>
        <v>2909900</v>
      </c>
      <c r="V2147" s="26">
        <f>+INDEX('LISTA DE PRECIOS EKM '!A:K,MATCH('Precios ML'!B2147,'LISTA DE PRECIOS EKM '!A:A,0),8)</f>
        <v>2909900</v>
      </c>
      <c r="W2147" s="26">
        <f t="shared" si="336"/>
        <v>2909900</v>
      </c>
      <c r="X2147" s="26">
        <f t="shared" si="337"/>
        <v>0</v>
      </c>
      <c r="Y2147" s="26"/>
      <c r="Z2147" s="26">
        <f t="shared" si="338"/>
        <v>2909900</v>
      </c>
      <c r="AA2147" s="30">
        <f t="shared" si="339"/>
        <v>1.248473342312082</v>
      </c>
    </row>
    <row r="2148" spans="1:27">
      <c r="A2148" s="20" t="s">
        <v>6946</v>
      </c>
      <c r="B2148" s="20" t="s">
        <v>6947</v>
      </c>
      <c r="C2148" s="25">
        <v>1294167</v>
      </c>
      <c r="D2148" s="22">
        <v>85</v>
      </c>
      <c r="E2148" s="22">
        <v>49</v>
      </c>
      <c r="F2148" s="22">
        <v>40</v>
      </c>
      <c r="G2148" s="22">
        <v>16000</v>
      </c>
      <c r="H2148" s="22" t="s">
        <v>5088</v>
      </c>
      <c r="I2148" s="26">
        <f>+IF(H2148='COSTOS VARIOS'!$C$1,'COSTOS VARIOS'!$C$2*'Precios ML'!V2148,'COSTOS VARIOS'!$B$2*'Precios ML'!V2148)</f>
        <v>581980</v>
      </c>
      <c r="J2148" s="22">
        <v>0</v>
      </c>
      <c r="K2148" s="27">
        <f t="shared" si="330"/>
        <v>10.4125</v>
      </c>
      <c r="L2148" s="27">
        <f t="shared" si="331"/>
        <v>10.4125</v>
      </c>
      <c r="M2148" s="26">
        <f>(INDEX(pesos!A:B,MATCH(L2148,pesos!A:A,1),2))</f>
        <v>16200</v>
      </c>
      <c r="N2148" s="26">
        <f>+R2148*'COSTOS VARIOS'!$O$1</f>
        <v>245891.73</v>
      </c>
      <c r="O2148" s="26">
        <f>+R2148*'COSTOS VARIOS'!$O$2</f>
        <v>5306.0847000000003</v>
      </c>
      <c r="P2148" s="26">
        <f>+R2148*'COSTOS VARIOS'!$O$3</f>
        <v>19412.505000000001</v>
      </c>
      <c r="Q2148" s="26">
        <v>1</v>
      </c>
      <c r="R2148" s="26">
        <f t="shared" si="332"/>
        <v>1294167</v>
      </c>
      <c r="S2148" s="25">
        <f t="shared" si="333"/>
        <v>2162957.3196999999</v>
      </c>
      <c r="T2148" s="28">
        <f t="shared" si="334"/>
        <v>0.34533398948602478</v>
      </c>
      <c r="U2148" s="29">
        <f t="shared" si="335"/>
        <v>2909900</v>
      </c>
      <c r="V2148" s="26">
        <f>+INDEX('LISTA DE PRECIOS EKM '!A:K,MATCH('Precios ML'!B2148,'LISTA DE PRECIOS EKM '!A:A,0),8)</f>
        <v>2909900</v>
      </c>
      <c r="W2148" s="26">
        <f t="shared" si="336"/>
        <v>2909900</v>
      </c>
      <c r="X2148" s="26">
        <f t="shared" si="337"/>
        <v>0</v>
      </c>
      <c r="Y2148" s="26"/>
      <c r="Z2148" s="26">
        <f t="shared" si="338"/>
        <v>2909900</v>
      </c>
      <c r="AA2148" s="30">
        <f t="shared" si="339"/>
        <v>1.248473342312082</v>
      </c>
    </row>
    <row r="2149" spans="1:27">
      <c r="A2149" s="20" t="s">
        <v>6946</v>
      </c>
      <c r="B2149" s="20" t="s">
        <v>6947</v>
      </c>
      <c r="C2149" s="25">
        <v>1294167</v>
      </c>
      <c r="D2149" s="22">
        <v>85</v>
      </c>
      <c r="E2149" s="22">
        <v>49</v>
      </c>
      <c r="F2149" s="22">
        <v>40</v>
      </c>
      <c r="G2149" s="22">
        <v>16000</v>
      </c>
      <c r="H2149" s="22" t="s">
        <v>5088</v>
      </c>
      <c r="I2149" s="26">
        <f>+IF(H2149='COSTOS VARIOS'!$C$1,'COSTOS VARIOS'!$C$2*'Precios ML'!V2149,'COSTOS VARIOS'!$B$2*'Precios ML'!V2149)</f>
        <v>581980</v>
      </c>
      <c r="J2149" s="22">
        <v>0</v>
      </c>
      <c r="K2149" s="27">
        <f t="shared" si="330"/>
        <v>10.4125</v>
      </c>
      <c r="L2149" s="27">
        <f t="shared" si="331"/>
        <v>10.4125</v>
      </c>
      <c r="M2149" s="26">
        <f>(INDEX(pesos!A:B,MATCH(L2149,pesos!A:A,1),2))</f>
        <v>16200</v>
      </c>
      <c r="N2149" s="26">
        <f>+R2149*'COSTOS VARIOS'!$O$1</f>
        <v>245891.73</v>
      </c>
      <c r="O2149" s="26">
        <f>+R2149*'COSTOS VARIOS'!$O$2</f>
        <v>5306.0847000000003</v>
      </c>
      <c r="P2149" s="26">
        <f>+R2149*'COSTOS VARIOS'!$O$3</f>
        <v>19412.505000000001</v>
      </c>
      <c r="Q2149" s="26">
        <v>1</v>
      </c>
      <c r="R2149" s="26">
        <f t="shared" si="332"/>
        <v>1294167</v>
      </c>
      <c r="S2149" s="25">
        <f t="shared" si="333"/>
        <v>2162957.3196999999</v>
      </c>
      <c r="T2149" s="28">
        <f t="shared" si="334"/>
        <v>0.34533398948602478</v>
      </c>
      <c r="U2149" s="29">
        <f t="shared" si="335"/>
        <v>2909900</v>
      </c>
      <c r="V2149" s="26">
        <f>+INDEX('LISTA DE PRECIOS EKM '!A:K,MATCH('Precios ML'!B2149,'LISTA DE PRECIOS EKM '!A:A,0),8)</f>
        <v>2909900</v>
      </c>
      <c r="W2149" s="26">
        <f t="shared" si="336"/>
        <v>2909900</v>
      </c>
      <c r="X2149" s="26">
        <f t="shared" si="337"/>
        <v>0</v>
      </c>
      <c r="Y2149" s="26"/>
      <c r="Z2149" s="26">
        <f t="shared" si="338"/>
        <v>2909900</v>
      </c>
      <c r="AA2149" s="30">
        <f t="shared" si="339"/>
        <v>1.248473342312082</v>
      </c>
    </row>
    <row r="2150" spans="1:27">
      <c r="A2150" s="20" t="s">
        <v>6948</v>
      </c>
      <c r="B2150" s="20" t="s">
        <v>6949</v>
      </c>
      <c r="C2150" s="25">
        <v>1550000</v>
      </c>
      <c r="D2150" s="22">
        <v>85</v>
      </c>
      <c r="E2150" s="22">
        <v>49</v>
      </c>
      <c r="F2150" s="22">
        <v>40</v>
      </c>
      <c r="G2150" s="22">
        <v>16000</v>
      </c>
      <c r="H2150" s="22" t="s">
        <v>5088</v>
      </c>
      <c r="I2150" s="26">
        <f>+IF(H2150='COSTOS VARIOS'!$C$1,'COSTOS VARIOS'!$C$2*'Precios ML'!V2150,'COSTOS VARIOS'!$B$2*'Precios ML'!V2150)</f>
        <v>603980</v>
      </c>
      <c r="J2150" s="22">
        <v>0</v>
      </c>
      <c r="K2150" s="27">
        <f t="shared" si="330"/>
        <v>10.4125</v>
      </c>
      <c r="L2150" s="27">
        <f t="shared" si="331"/>
        <v>10.4125</v>
      </c>
      <c r="M2150" s="26">
        <f>(INDEX(pesos!A:B,MATCH(L2150,pesos!A:A,1),2))</f>
        <v>16200</v>
      </c>
      <c r="N2150" s="26">
        <f>+R2150*'COSTOS VARIOS'!$O$1</f>
        <v>294500</v>
      </c>
      <c r="O2150" s="26">
        <f>+R2150*'COSTOS VARIOS'!$O$2</f>
        <v>6355.0000000000009</v>
      </c>
      <c r="P2150" s="26">
        <f>+R2150*'COSTOS VARIOS'!$O$3</f>
        <v>23250</v>
      </c>
      <c r="Q2150" s="26">
        <v>1</v>
      </c>
      <c r="R2150" s="26">
        <f t="shared" si="332"/>
        <v>1550000</v>
      </c>
      <c r="S2150" s="25">
        <f t="shared" si="333"/>
        <v>2494285</v>
      </c>
      <c r="T2150" s="28">
        <f t="shared" si="334"/>
        <v>0.21072772357609493</v>
      </c>
      <c r="U2150" s="29">
        <f t="shared" si="335"/>
        <v>3019900</v>
      </c>
      <c r="V2150" s="26">
        <f>+INDEX('LISTA DE PRECIOS EKM '!A:K,MATCH('Precios ML'!B2150,'LISTA DE PRECIOS EKM '!A:A,0),8)</f>
        <v>3019900</v>
      </c>
      <c r="W2150" s="26">
        <f t="shared" si="336"/>
        <v>3019900</v>
      </c>
      <c r="X2150" s="26">
        <f t="shared" si="337"/>
        <v>0</v>
      </c>
      <c r="Y2150" s="26"/>
      <c r="Z2150" s="26">
        <f t="shared" si="338"/>
        <v>3019900</v>
      </c>
      <c r="AA2150" s="30">
        <f t="shared" si="339"/>
        <v>0.94832258064516139</v>
      </c>
    </row>
    <row r="2151" spans="1:27">
      <c r="A2151" s="20" t="s">
        <v>6948</v>
      </c>
      <c r="B2151" s="20" t="s">
        <v>6949</v>
      </c>
      <c r="C2151" s="25">
        <v>1550000</v>
      </c>
      <c r="D2151" s="22">
        <v>85</v>
      </c>
      <c r="E2151" s="22">
        <v>49</v>
      </c>
      <c r="F2151" s="22">
        <v>40</v>
      </c>
      <c r="G2151" s="22">
        <v>16000</v>
      </c>
      <c r="H2151" s="22" t="s">
        <v>5088</v>
      </c>
      <c r="I2151" s="26">
        <f>+IF(H2151='COSTOS VARIOS'!$C$1,'COSTOS VARIOS'!$C$2*'Precios ML'!V2151,'COSTOS VARIOS'!$B$2*'Precios ML'!V2151)</f>
        <v>603980</v>
      </c>
      <c r="J2151" s="22">
        <v>0</v>
      </c>
      <c r="K2151" s="27">
        <f t="shared" si="330"/>
        <v>10.4125</v>
      </c>
      <c r="L2151" s="27">
        <f t="shared" si="331"/>
        <v>10.4125</v>
      </c>
      <c r="M2151" s="26">
        <f>(INDEX(pesos!A:B,MATCH(L2151,pesos!A:A,1),2))</f>
        <v>16200</v>
      </c>
      <c r="N2151" s="26">
        <f>+R2151*'COSTOS VARIOS'!$O$1</f>
        <v>294500</v>
      </c>
      <c r="O2151" s="26">
        <f>+R2151*'COSTOS VARIOS'!$O$2</f>
        <v>6355.0000000000009</v>
      </c>
      <c r="P2151" s="26">
        <f>+R2151*'COSTOS VARIOS'!$O$3</f>
        <v>23250</v>
      </c>
      <c r="Q2151" s="26">
        <v>1</v>
      </c>
      <c r="R2151" s="26">
        <f t="shared" si="332"/>
        <v>1550000</v>
      </c>
      <c r="S2151" s="25">
        <f t="shared" si="333"/>
        <v>2494285</v>
      </c>
      <c r="T2151" s="28">
        <f t="shared" si="334"/>
        <v>0.21072772357609493</v>
      </c>
      <c r="U2151" s="29">
        <f t="shared" si="335"/>
        <v>3019900</v>
      </c>
      <c r="V2151" s="26">
        <f>+INDEX('LISTA DE PRECIOS EKM '!A:K,MATCH('Precios ML'!B2151,'LISTA DE PRECIOS EKM '!A:A,0),8)</f>
        <v>3019900</v>
      </c>
      <c r="W2151" s="26">
        <f t="shared" si="336"/>
        <v>3019900</v>
      </c>
      <c r="X2151" s="26">
        <f t="shared" si="337"/>
        <v>0</v>
      </c>
      <c r="Y2151" s="26"/>
      <c r="Z2151" s="26">
        <f t="shared" si="338"/>
        <v>3019900</v>
      </c>
      <c r="AA2151" s="30">
        <f t="shared" si="339"/>
        <v>0.94832258064516139</v>
      </c>
    </row>
    <row r="2152" spans="1:27">
      <c r="A2152" s="20" t="s">
        <v>6950</v>
      </c>
      <c r="B2152" s="20" t="s">
        <v>6951</v>
      </c>
      <c r="C2152" s="25">
        <v>1294167</v>
      </c>
      <c r="D2152" s="22">
        <v>85</v>
      </c>
      <c r="E2152" s="22">
        <v>49</v>
      </c>
      <c r="F2152" s="22">
        <v>40</v>
      </c>
      <c r="G2152" s="22">
        <v>16000</v>
      </c>
      <c r="H2152" s="22" t="s">
        <v>5088</v>
      </c>
      <c r="I2152" s="26">
        <f>+IF(H2152='COSTOS VARIOS'!$C$1,'COSTOS VARIOS'!$C$2*'Precios ML'!V2152,'COSTOS VARIOS'!$B$2*'Precios ML'!V2152)</f>
        <v>581980</v>
      </c>
      <c r="J2152" s="22">
        <v>0</v>
      </c>
      <c r="K2152" s="27">
        <f t="shared" si="330"/>
        <v>10.4125</v>
      </c>
      <c r="L2152" s="27">
        <f t="shared" si="331"/>
        <v>10.4125</v>
      </c>
      <c r="M2152" s="26">
        <f>(INDEX(pesos!A:B,MATCH(L2152,pesos!A:A,1),2))</f>
        <v>16200</v>
      </c>
      <c r="N2152" s="26">
        <f>+R2152*'COSTOS VARIOS'!$O$1</f>
        <v>245891.73</v>
      </c>
      <c r="O2152" s="26">
        <f>+R2152*'COSTOS VARIOS'!$O$2</f>
        <v>5306.0847000000003</v>
      </c>
      <c r="P2152" s="26">
        <f>+R2152*'COSTOS VARIOS'!$O$3</f>
        <v>19412.505000000001</v>
      </c>
      <c r="Q2152" s="26">
        <v>1</v>
      </c>
      <c r="R2152" s="26">
        <f t="shared" si="332"/>
        <v>1294167</v>
      </c>
      <c r="S2152" s="25">
        <f t="shared" si="333"/>
        <v>2162957.3196999999</v>
      </c>
      <c r="T2152" s="28">
        <f t="shared" si="334"/>
        <v>0.34533398948602478</v>
      </c>
      <c r="U2152" s="29">
        <f t="shared" si="335"/>
        <v>2909900</v>
      </c>
      <c r="V2152" s="26">
        <f>+INDEX('LISTA DE PRECIOS EKM '!A:K,MATCH('Precios ML'!B2152,'LISTA DE PRECIOS EKM '!A:A,0),8)</f>
        <v>2909900</v>
      </c>
      <c r="W2152" s="26">
        <f t="shared" si="336"/>
        <v>2909900</v>
      </c>
      <c r="X2152" s="26">
        <f t="shared" si="337"/>
        <v>0</v>
      </c>
      <c r="Y2152" s="26"/>
      <c r="Z2152" s="26">
        <f t="shared" si="338"/>
        <v>2909900</v>
      </c>
      <c r="AA2152" s="30">
        <f t="shared" si="339"/>
        <v>1.248473342312082</v>
      </c>
    </row>
    <row r="2153" spans="1:27">
      <c r="A2153" s="20" t="s">
        <v>6950</v>
      </c>
      <c r="B2153" s="20" t="s">
        <v>6951</v>
      </c>
      <c r="C2153" s="25">
        <v>1294167</v>
      </c>
      <c r="D2153" s="22">
        <v>85</v>
      </c>
      <c r="E2153" s="22">
        <v>49</v>
      </c>
      <c r="F2153" s="22">
        <v>40</v>
      </c>
      <c r="G2153" s="22">
        <v>16000</v>
      </c>
      <c r="H2153" s="22" t="s">
        <v>5088</v>
      </c>
      <c r="I2153" s="26">
        <f>+IF(H2153='COSTOS VARIOS'!$C$1,'COSTOS VARIOS'!$C$2*'Precios ML'!V2153,'COSTOS VARIOS'!$B$2*'Precios ML'!V2153)</f>
        <v>581980</v>
      </c>
      <c r="J2153" s="22">
        <v>0</v>
      </c>
      <c r="K2153" s="27">
        <f t="shared" si="330"/>
        <v>10.4125</v>
      </c>
      <c r="L2153" s="27">
        <f t="shared" si="331"/>
        <v>10.4125</v>
      </c>
      <c r="M2153" s="26">
        <f>(INDEX(pesos!A:B,MATCH(L2153,pesos!A:A,1),2))</f>
        <v>16200</v>
      </c>
      <c r="N2153" s="26">
        <f>+R2153*'COSTOS VARIOS'!$O$1</f>
        <v>245891.73</v>
      </c>
      <c r="O2153" s="26">
        <f>+R2153*'COSTOS VARIOS'!$O$2</f>
        <v>5306.0847000000003</v>
      </c>
      <c r="P2153" s="26">
        <f>+R2153*'COSTOS VARIOS'!$O$3</f>
        <v>19412.505000000001</v>
      </c>
      <c r="Q2153" s="26">
        <v>1</v>
      </c>
      <c r="R2153" s="26">
        <f t="shared" si="332"/>
        <v>1294167</v>
      </c>
      <c r="S2153" s="25">
        <f t="shared" si="333"/>
        <v>2162957.3196999999</v>
      </c>
      <c r="T2153" s="28">
        <f t="shared" si="334"/>
        <v>0.34533398948602478</v>
      </c>
      <c r="U2153" s="29">
        <f t="shared" si="335"/>
        <v>2909900</v>
      </c>
      <c r="V2153" s="26">
        <f>+INDEX('LISTA DE PRECIOS EKM '!A:K,MATCH('Precios ML'!B2153,'LISTA DE PRECIOS EKM '!A:A,0),8)</f>
        <v>2909900</v>
      </c>
      <c r="W2153" s="26">
        <f t="shared" si="336"/>
        <v>2909900</v>
      </c>
      <c r="X2153" s="26">
        <f t="shared" si="337"/>
        <v>0</v>
      </c>
      <c r="Y2153" s="26"/>
      <c r="Z2153" s="26">
        <f t="shared" si="338"/>
        <v>2909900</v>
      </c>
      <c r="AA2153" s="30">
        <f t="shared" si="339"/>
        <v>1.248473342312082</v>
      </c>
    </row>
    <row r="2154" spans="1:27">
      <c r="A2154" s="20" t="s">
        <v>6952</v>
      </c>
      <c r="B2154" s="20" t="s">
        <v>6953</v>
      </c>
      <c r="C2154" s="25">
        <v>1294167</v>
      </c>
      <c r="D2154" s="22">
        <v>85</v>
      </c>
      <c r="E2154" s="22">
        <v>49</v>
      </c>
      <c r="F2154" s="22">
        <v>40</v>
      </c>
      <c r="G2154" s="22">
        <v>16000</v>
      </c>
      <c r="H2154" s="22" t="s">
        <v>5088</v>
      </c>
      <c r="I2154" s="26">
        <f>+IF(H2154='COSTOS VARIOS'!$C$1,'COSTOS VARIOS'!$C$2*'Precios ML'!V2154,'COSTOS VARIOS'!$B$2*'Precios ML'!V2154)</f>
        <v>581980</v>
      </c>
      <c r="J2154" s="22">
        <v>0</v>
      </c>
      <c r="K2154" s="27">
        <f t="shared" si="330"/>
        <v>10.4125</v>
      </c>
      <c r="L2154" s="27">
        <f t="shared" si="331"/>
        <v>10.4125</v>
      </c>
      <c r="M2154" s="26">
        <f>(INDEX(pesos!A:B,MATCH(L2154,pesos!A:A,1),2))</f>
        <v>16200</v>
      </c>
      <c r="N2154" s="26">
        <f>+R2154*'COSTOS VARIOS'!$O$1</f>
        <v>245891.73</v>
      </c>
      <c r="O2154" s="26">
        <f>+R2154*'COSTOS VARIOS'!$O$2</f>
        <v>5306.0847000000003</v>
      </c>
      <c r="P2154" s="26">
        <f>+R2154*'COSTOS VARIOS'!$O$3</f>
        <v>19412.505000000001</v>
      </c>
      <c r="Q2154" s="26">
        <v>1</v>
      </c>
      <c r="R2154" s="26">
        <f t="shared" si="332"/>
        <v>1294167</v>
      </c>
      <c r="S2154" s="25">
        <f t="shared" si="333"/>
        <v>2162957.3196999999</v>
      </c>
      <c r="T2154" s="28">
        <f t="shared" si="334"/>
        <v>0.34533398948602478</v>
      </c>
      <c r="U2154" s="29">
        <f t="shared" si="335"/>
        <v>2909900</v>
      </c>
      <c r="V2154" s="26">
        <f>+INDEX('LISTA DE PRECIOS EKM '!A:K,MATCH('Precios ML'!B2154,'LISTA DE PRECIOS EKM '!A:A,0),8)</f>
        <v>2909900</v>
      </c>
      <c r="W2154" s="26">
        <f t="shared" si="336"/>
        <v>2909900</v>
      </c>
      <c r="X2154" s="26">
        <f t="shared" si="337"/>
        <v>0</v>
      </c>
      <c r="Y2154" s="26"/>
      <c r="Z2154" s="26">
        <f t="shared" si="338"/>
        <v>2909900</v>
      </c>
      <c r="AA2154" s="30">
        <f t="shared" si="339"/>
        <v>1.248473342312082</v>
      </c>
    </row>
    <row r="2155" spans="1:27">
      <c r="A2155" s="20" t="s">
        <v>6952</v>
      </c>
      <c r="B2155" s="20" t="s">
        <v>6953</v>
      </c>
      <c r="C2155" s="25">
        <v>1294167</v>
      </c>
      <c r="D2155" s="22">
        <v>85</v>
      </c>
      <c r="E2155" s="22">
        <v>49</v>
      </c>
      <c r="F2155" s="22">
        <v>40</v>
      </c>
      <c r="G2155" s="22">
        <v>16000</v>
      </c>
      <c r="H2155" s="22" t="s">
        <v>5088</v>
      </c>
      <c r="I2155" s="26">
        <f>+IF(H2155='COSTOS VARIOS'!$C$1,'COSTOS VARIOS'!$C$2*'Precios ML'!V2155,'COSTOS VARIOS'!$B$2*'Precios ML'!V2155)</f>
        <v>581980</v>
      </c>
      <c r="J2155" s="22">
        <v>0</v>
      </c>
      <c r="K2155" s="27">
        <f t="shared" si="330"/>
        <v>10.4125</v>
      </c>
      <c r="L2155" s="27">
        <f t="shared" si="331"/>
        <v>10.4125</v>
      </c>
      <c r="M2155" s="26">
        <f>(INDEX(pesos!A:B,MATCH(L2155,pesos!A:A,1),2))</f>
        <v>16200</v>
      </c>
      <c r="N2155" s="26">
        <f>+R2155*'COSTOS VARIOS'!$O$1</f>
        <v>245891.73</v>
      </c>
      <c r="O2155" s="26">
        <f>+R2155*'COSTOS VARIOS'!$O$2</f>
        <v>5306.0847000000003</v>
      </c>
      <c r="P2155" s="26">
        <f>+R2155*'COSTOS VARIOS'!$O$3</f>
        <v>19412.505000000001</v>
      </c>
      <c r="Q2155" s="26">
        <v>1</v>
      </c>
      <c r="R2155" s="26">
        <f t="shared" si="332"/>
        <v>1294167</v>
      </c>
      <c r="S2155" s="25">
        <f t="shared" si="333"/>
        <v>2162957.3196999999</v>
      </c>
      <c r="T2155" s="28">
        <f t="shared" si="334"/>
        <v>0.34533398948602478</v>
      </c>
      <c r="U2155" s="29">
        <f t="shared" si="335"/>
        <v>2909900</v>
      </c>
      <c r="V2155" s="26">
        <f>+INDEX('LISTA DE PRECIOS EKM '!A:K,MATCH('Precios ML'!B2155,'LISTA DE PRECIOS EKM '!A:A,0),8)</f>
        <v>2909900</v>
      </c>
      <c r="W2155" s="26">
        <f t="shared" si="336"/>
        <v>2909900</v>
      </c>
      <c r="X2155" s="26">
        <f t="shared" si="337"/>
        <v>0</v>
      </c>
      <c r="Y2155" s="26"/>
      <c r="Z2155" s="26">
        <f t="shared" si="338"/>
        <v>2909900</v>
      </c>
      <c r="AA2155" s="30">
        <f t="shared" si="339"/>
        <v>1.248473342312082</v>
      </c>
    </row>
    <row r="2156" spans="1:27">
      <c r="A2156" s="20" t="s">
        <v>6954</v>
      </c>
      <c r="B2156" s="20" t="s">
        <v>6955</v>
      </c>
      <c r="C2156" s="25">
        <v>1533000</v>
      </c>
      <c r="D2156" s="22">
        <v>85</v>
      </c>
      <c r="E2156" s="22">
        <v>49</v>
      </c>
      <c r="F2156" s="22">
        <v>40</v>
      </c>
      <c r="G2156" s="22">
        <v>16000</v>
      </c>
      <c r="H2156" s="22" t="s">
        <v>5088</v>
      </c>
      <c r="I2156" s="26">
        <f>+IF(H2156='COSTOS VARIOS'!$C$1,'COSTOS VARIOS'!$C$2*'Precios ML'!V2156,'COSTOS VARIOS'!$B$2*'Precios ML'!V2156)</f>
        <v>573980</v>
      </c>
      <c r="J2156" s="22">
        <v>0</v>
      </c>
      <c r="K2156" s="27">
        <f t="shared" si="330"/>
        <v>10.4125</v>
      </c>
      <c r="L2156" s="27">
        <f t="shared" si="331"/>
        <v>10.4125</v>
      </c>
      <c r="M2156" s="26">
        <f>(INDEX(pesos!A:B,MATCH(L2156,pesos!A:A,1),2))</f>
        <v>16200</v>
      </c>
      <c r="N2156" s="26">
        <f>+R2156*'COSTOS VARIOS'!$O$1</f>
        <v>291270</v>
      </c>
      <c r="O2156" s="26">
        <f>+R2156*'COSTOS VARIOS'!$O$2</f>
        <v>6285.3</v>
      </c>
      <c r="P2156" s="26">
        <f>+R2156*'COSTOS VARIOS'!$O$3</f>
        <v>22995</v>
      </c>
      <c r="Q2156" s="26">
        <v>1</v>
      </c>
      <c r="R2156" s="26">
        <f t="shared" si="332"/>
        <v>1533000</v>
      </c>
      <c r="S2156" s="25">
        <f t="shared" si="333"/>
        <v>2443730.2999999998</v>
      </c>
      <c r="T2156" s="28">
        <f t="shared" si="334"/>
        <v>0.17439309894385646</v>
      </c>
      <c r="U2156" s="29">
        <f t="shared" si="335"/>
        <v>2869900</v>
      </c>
      <c r="V2156" s="26">
        <f>+INDEX('LISTA DE PRECIOS EKM '!A:K,MATCH('Precios ML'!B2156,'LISTA DE PRECIOS EKM '!A:A,0),8)</f>
        <v>2869900</v>
      </c>
      <c r="W2156" s="26">
        <f t="shared" si="336"/>
        <v>2869900</v>
      </c>
      <c r="X2156" s="26">
        <f t="shared" si="337"/>
        <v>0</v>
      </c>
      <c r="Y2156" s="26"/>
      <c r="Z2156" s="26">
        <f t="shared" si="338"/>
        <v>2869900</v>
      </c>
      <c r="AA2156" s="30">
        <f t="shared" si="339"/>
        <v>0.87208088714938037</v>
      </c>
    </row>
    <row r="2157" spans="1:27">
      <c r="A2157" s="20" t="s">
        <v>6954</v>
      </c>
      <c r="B2157" s="20" t="s">
        <v>6955</v>
      </c>
      <c r="C2157" s="25">
        <v>1533000</v>
      </c>
      <c r="D2157" s="22">
        <v>85</v>
      </c>
      <c r="E2157" s="22">
        <v>49</v>
      </c>
      <c r="F2157" s="22">
        <v>40</v>
      </c>
      <c r="G2157" s="22">
        <v>16000</v>
      </c>
      <c r="H2157" s="22" t="s">
        <v>5088</v>
      </c>
      <c r="I2157" s="26">
        <f>+IF(H2157='COSTOS VARIOS'!$C$1,'COSTOS VARIOS'!$C$2*'Precios ML'!V2157,'COSTOS VARIOS'!$B$2*'Precios ML'!V2157)</f>
        <v>573980</v>
      </c>
      <c r="J2157" s="22">
        <v>0</v>
      </c>
      <c r="K2157" s="27">
        <f t="shared" si="330"/>
        <v>10.4125</v>
      </c>
      <c r="L2157" s="27">
        <f t="shared" si="331"/>
        <v>10.4125</v>
      </c>
      <c r="M2157" s="26">
        <f>(INDEX(pesos!A:B,MATCH(L2157,pesos!A:A,1),2))</f>
        <v>16200</v>
      </c>
      <c r="N2157" s="26">
        <f>+R2157*'COSTOS VARIOS'!$O$1</f>
        <v>291270</v>
      </c>
      <c r="O2157" s="26">
        <f>+R2157*'COSTOS VARIOS'!$O$2</f>
        <v>6285.3</v>
      </c>
      <c r="P2157" s="26">
        <f>+R2157*'COSTOS VARIOS'!$O$3</f>
        <v>22995</v>
      </c>
      <c r="Q2157" s="26">
        <v>1</v>
      </c>
      <c r="R2157" s="26">
        <f t="shared" si="332"/>
        <v>1533000</v>
      </c>
      <c r="S2157" s="25">
        <f t="shared" si="333"/>
        <v>2443730.2999999998</v>
      </c>
      <c r="T2157" s="28">
        <f t="shared" si="334"/>
        <v>0.17439309894385646</v>
      </c>
      <c r="U2157" s="29">
        <f t="shared" si="335"/>
        <v>2869900</v>
      </c>
      <c r="V2157" s="26">
        <f>+INDEX('LISTA DE PRECIOS EKM '!A:K,MATCH('Precios ML'!B2157,'LISTA DE PRECIOS EKM '!A:A,0),8)</f>
        <v>2869900</v>
      </c>
      <c r="W2157" s="26">
        <f t="shared" si="336"/>
        <v>2869900</v>
      </c>
      <c r="X2157" s="26">
        <f t="shared" si="337"/>
        <v>0</v>
      </c>
      <c r="Y2157" s="26"/>
      <c r="Z2157" s="26">
        <f t="shared" si="338"/>
        <v>2869900</v>
      </c>
      <c r="AA2157" s="30">
        <f t="shared" si="339"/>
        <v>0.87208088714938037</v>
      </c>
    </row>
    <row r="2158" spans="1:27">
      <c r="A2158" s="20" t="s">
        <v>6956</v>
      </c>
      <c r="B2158" s="20" t="s">
        <v>6957</v>
      </c>
      <c r="C2158" s="25">
        <v>1533000</v>
      </c>
      <c r="D2158" s="22">
        <v>85</v>
      </c>
      <c r="E2158" s="22">
        <v>49</v>
      </c>
      <c r="F2158" s="22">
        <v>40</v>
      </c>
      <c r="G2158" s="22">
        <v>16000</v>
      </c>
      <c r="H2158" s="22" t="s">
        <v>5088</v>
      </c>
      <c r="I2158" s="26">
        <f>+IF(H2158='COSTOS VARIOS'!$C$1,'COSTOS VARIOS'!$C$2*'Precios ML'!V2158,'COSTOS VARIOS'!$B$2*'Precios ML'!V2158)</f>
        <v>573980</v>
      </c>
      <c r="J2158" s="22">
        <v>0</v>
      </c>
      <c r="K2158" s="27">
        <f t="shared" si="330"/>
        <v>10.4125</v>
      </c>
      <c r="L2158" s="27">
        <f t="shared" si="331"/>
        <v>10.4125</v>
      </c>
      <c r="M2158" s="26">
        <f>(INDEX(pesos!A:B,MATCH(L2158,pesos!A:A,1),2))</f>
        <v>16200</v>
      </c>
      <c r="N2158" s="26">
        <f>+R2158*'COSTOS VARIOS'!$O$1</f>
        <v>291270</v>
      </c>
      <c r="O2158" s="26">
        <f>+R2158*'COSTOS VARIOS'!$O$2</f>
        <v>6285.3</v>
      </c>
      <c r="P2158" s="26">
        <f>+R2158*'COSTOS VARIOS'!$O$3</f>
        <v>22995</v>
      </c>
      <c r="Q2158" s="26">
        <v>1</v>
      </c>
      <c r="R2158" s="26">
        <f t="shared" si="332"/>
        <v>1533000</v>
      </c>
      <c r="S2158" s="25">
        <f t="shared" si="333"/>
        <v>2443730.2999999998</v>
      </c>
      <c r="T2158" s="28">
        <f t="shared" si="334"/>
        <v>0.17439309894385646</v>
      </c>
      <c r="U2158" s="29">
        <f t="shared" si="335"/>
        <v>2869900</v>
      </c>
      <c r="V2158" s="26">
        <f>+INDEX('LISTA DE PRECIOS EKM '!A:K,MATCH('Precios ML'!B2158,'LISTA DE PRECIOS EKM '!A:A,0),8)</f>
        <v>2869900</v>
      </c>
      <c r="W2158" s="26">
        <f t="shared" si="336"/>
        <v>2869900</v>
      </c>
      <c r="X2158" s="26">
        <f t="shared" si="337"/>
        <v>0</v>
      </c>
      <c r="Y2158" s="26"/>
      <c r="Z2158" s="26">
        <f t="shared" si="338"/>
        <v>2869900</v>
      </c>
      <c r="AA2158" s="30">
        <f t="shared" si="339"/>
        <v>0.87208088714938037</v>
      </c>
    </row>
    <row r="2159" spans="1:27">
      <c r="A2159" s="20" t="s">
        <v>6956</v>
      </c>
      <c r="B2159" s="20" t="s">
        <v>6957</v>
      </c>
      <c r="C2159" s="25">
        <v>1533000</v>
      </c>
      <c r="D2159" s="22">
        <v>85</v>
      </c>
      <c r="E2159" s="22">
        <v>49</v>
      </c>
      <c r="F2159" s="22">
        <v>40</v>
      </c>
      <c r="G2159" s="22">
        <v>16000</v>
      </c>
      <c r="H2159" s="22" t="s">
        <v>5088</v>
      </c>
      <c r="I2159" s="26">
        <f>+IF(H2159='COSTOS VARIOS'!$C$1,'COSTOS VARIOS'!$C$2*'Precios ML'!V2159,'COSTOS VARIOS'!$B$2*'Precios ML'!V2159)</f>
        <v>573980</v>
      </c>
      <c r="J2159" s="22">
        <v>0</v>
      </c>
      <c r="K2159" s="27">
        <f t="shared" si="330"/>
        <v>10.4125</v>
      </c>
      <c r="L2159" s="27">
        <f t="shared" si="331"/>
        <v>10.4125</v>
      </c>
      <c r="M2159" s="26">
        <f>(INDEX(pesos!A:B,MATCH(L2159,pesos!A:A,1),2))</f>
        <v>16200</v>
      </c>
      <c r="N2159" s="26">
        <f>+R2159*'COSTOS VARIOS'!$O$1</f>
        <v>291270</v>
      </c>
      <c r="O2159" s="26">
        <f>+R2159*'COSTOS VARIOS'!$O$2</f>
        <v>6285.3</v>
      </c>
      <c r="P2159" s="26">
        <f>+R2159*'COSTOS VARIOS'!$O$3</f>
        <v>22995</v>
      </c>
      <c r="Q2159" s="26">
        <v>1</v>
      </c>
      <c r="R2159" s="26">
        <f t="shared" si="332"/>
        <v>1533000</v>
      </c>
      <c r="S2159" s="25">
        <f t="shared" si="333"/>
        <v>2443730.2999999998</v>
      </c>
      <c r="T2159" s="28">
        <f t="shared" si="334"/>
        <v>0.17439309894385646</v>
      </c>
      <c r="U2159" s="29">
        <f t="shared" si="335"/>
        <v>2869900</v>
      </c>
      <c r="V2159" s="26">
        <f>+INDEX('LISTA DE PRECIOS EKM '!A:K,MATCH('Precios ML'!B2159,'LISTA DE PRECIOS EKM '!A:A,0),8)</f>
        <v>2869900</v>
      </c>
      <c r="W2159" s="26">
        <f t="shared" si="336"/>
        <v>2869900</v>
      </c>
      <c r="X2159" s="26">
        <f t="shared" si="337"/>
        <v>0</v>
      </c>
      <c r="Y2159" s="26"/>
      <c r="Z2159" s="26">
        <f t="shared" si="338"/>
        <v>2869900</v>
      </c>
      <c r="AA2159" s="30">
        <f t="shared" si="339"/>
        <v>0.87208088714938037</v>
      </c>
    </row>
    <row r="2160" spans="1:27">
      <c r="A2160" s="20" t="s">
        <v>6958</v>
      </c>
      <c r="B2160" s="20" t="s">
        <v>6959</v>
      </c>
      <c r="C2160" s="25">
        <v>1533000</v>
      </c>
      <c r="D2160" s="22">
        <v>85</v>
      </c>
      <c r="E2160" s="22">
        <v>49</v>
      </c>
      <c r="F2160" s="22">
        <v>40</v>
      </c>
      <c r="G2160" s="22">
        <v>16000</v>
      </c>
      <c r="H2160" s="22" t="s">
        <v>5088</v>
      </c>
      <c r="I2160" s="26">
        <f>+IF(H2160='COSTOS VARIOS'!$C$1,'COSTOS VARIOS'!$C$2*'Precios ML'!V2160,'COSTOS VARIOS'!$B$2*'Precios ML'!V2160)</f>
        <v>573980</v>
      </c>
      <c r="J2160" s="22">
        <v>0</v>
      </c>
      <c r="K2160" s="27">
        <f t="shared" si="330"/>
        <v>10.4125</v>
      </c>
      <c r="L2160" s="27">
        <f t="shared" si="331"/>
        <v>10.4125</v>
      </c>
      <c r="M2160" s="26">
        <f>(INDEX(pesos!A:B,MATCH(L2160,pesos!A:A,1),2))</f>
        <v>16200</v>
      </c>
      <c r="N2160" s="26">
        <f>+R2160*'COSTOS VARIOS'!$O$1</f>
        <v>291270</v>
      </c>
      <c r="O2160" s="26">
        <f>+R2160*'COSTOS VARIOS'!$O$2</f>
        <v>6285.3</v>
      </c>
      <c r="P2160" s="26">
        <f>+R2160*'COSTOS VARIOS'!$O$3</f>
        <v>22995</v>
      </c>
      <c r="Q2160" s="26">
        <v>1</v>
      </c>
      <c r="R2160" s="26">
        <f t="shared" si="332"/>
        <v>1533000</v>
      </c>
      <c r="S2160" s="25">
        <f t="shared" si="333"/>
        <v>2443730.2999999998</v>
      </c>
      <c r="T2160" s="28">
        <f t="shared" si="334"/>
        <v>0.17439309894385646</v>
      </c>
      <c r="U2160" s="29">
        <f t="shared" si="335"/>
        <v>2869900</v>
      </c>
      <c r="V2160" s="26">
        <f>+INDEX('LISTA DE PRECIOS EKM '!A:K,MATCH('Precios ML'!B2160,'LISTA DE PRECIOS EKM '!A:A,0),8)</f>
        <v>2869900</v>
      </c>
      <c r="W2160" s="26">
        <f t="shared" si="336"/>
        <v>2869900</v>
      </c>
      <c r="X2160" s="26">
        <f t="shared" si="337"/>
        <v>0</v>
      </c>
      <c r="Y2160" s="26"/>
      <c r="Z2160" s="26">
        <f t="shared" si="338"/>
        <v>2869900</v>
      </c>
      <c r="AA2160" s="30">
        <f t="shared" si="339"/>
        <v>0.87208088714938037</v>
      </c>
    </row>
    <row r="2161" spans="1:27">
      <c r="A2161" s="20" t="s">
        <v>6958</v>
      </c>
      <c r="B2161" s="20" t="s">
        <v>6959</v>
      </c>
      <c r="C2161" s="25">
        <v>1533000</v>
      </c>
      <c r="D2161" s="22">
        <v>85</v>
      </c>
      <c r="E2161" s="22">
        <v>49</v>
      </c>
      <c r="F2161" s="22">
        <v>40</v>
      </c>
      <c r="G2161" s="22">
        <v>16000</v>
      </c>
      <c r="H2161" s="22" t="s">
        <v>5088</v>
      </c>
      <c r="I2161" s="26">
        <f>+IF(H2161='COSTOS VARIOS'!$C$1,'COSTOS VARIOS'!$C$2*'Precios ML'!V2161,'COSTOS VARIOS'!$B$2*'Precios ML'!V2161)</f>
        <v>573980</v>
      </c>
      <c r="J2161" s="22">
        <v>0</v>
      </c>
      <c r="K2161" s="27">
        <f t="shared" si="330"/>
        <v>10.4125</v>
      </c>
      <c r="L2161" s="27">
        <f t="shared" si="331"/>
        <v>10.4125</v>
      </c>
      <c r="M2161" s="26">
        <f>(INDEX(pesos!A:B,MATCH(L2161,pesos!A:A,1),2))</f>
        <v>16200</v>
      </c>
      <c r="N2161" s="26">
        <f>+R2161*'COSTOS VARIOS'!$O$1</f>
        <v>291270</v>
      </c>
      <c r="O2161" s="26">
        <f>+R2161*'COSTOS VARIOS'!$O$2</f>
        <v>6285.3</v>
      </c>
      <c r="P2161" s="26">
        <f>+R2161*'COSTOS VARIOS'!$O$3</f>
        <v>22995</v>
      </c>
      <c r="Q2161" s="26">
        <v>1</v>
      </c>
      <c r="R2161" s="26">
        <f t="shared" si="332"/>
        <v>1533000</v>
      </c>
      <c r="S2161" s="25">
        <f t="shared" si="333"/>
        <v>2443730.2999999998</v>
      </c>
      <c r="T2161" s="28">
        <f t="shared" si="334"/>
        <v>0.17439309894385646</v>
      </c>
      <c r="U2161" s="29">
        <f t="shared" si="335"/>
        <v>2869900</v>
      </c>
      <c r="V2161" s="26">
        <f>+INDEX('LISTA DE PRECIOS EKM '!A:K,MATCH('Precios ML'!B2161,'LISTA DE PRECIOS EKM '!A:A,0),8)</f>
        <v>2869900</v>
      </c>
      <c r="W2161" s="26">
        <f t="shared" si="336"/>
        <v>2869900</v>
      </c>
      <c r="X2161" s="26">
        <f t="shared" si="337"/>
        <v>0</v>
      </c>
      <c r="Y2161" s="26"/>
      <c r="Z2161" s="26">
        <f t="shared" si="338"/>
        <v>2869900</v>
      </c>
      <c r="AA2161" s="30">
        <f t="shared" si="339"/>
        <v>0.87208088714938037</v>
      </c>
    </row>
    <row r="2162" spans="1:27">
      <c r="A2162" s="20" t="s">
        <v>6960</v>
      </c>
      <c r="B2162" s="20" t="s">
        <v>6961</v>
      </c>
      <c r="C2162" s="25">
        <v>1533000</v>
      </c>
      <c r="D2162" s="22">
        <v>85</v>
      </c>
      <c r="E2162" s="22">
        <v>49</v>
      </c>
      <c r="F2162" s="22">
        <v>40</v>
      </c>
      <c r="G2162" s="22">
        <v>16000</v>
      </c>
      <c r="H2162" s="22" t="s">
        <v>5088</v>
      </c>
      <c r="I2162" s="26">
        <f>+IF(H2162='COSTOS VARIOS'!$C$1,'COSTOS VARIOS'!$C$2*'Precios ML'!V2162,'COSTOS VARIOS'!$B$2*'Precios ML'!V2162)</f>
        <v>573980</v>
      </c>
      <c r="J2162" s="22">
        <v>0</v>
      </c>
      <c r="K2162" s="27">
        <f t="shared" si="330"/>
        <v>10.4125</v>
      </c>
      <c r="L2162" s="27">
        <f t="shared" si="331"/>
        <v>10.4125</v>
      </c>
      <c r="M2162" s="26">
        <f>(INDEX(pesos!A:B,MATCH(L2162,pesos!A:A,1),2))</f>
        <v>16200</v>
      </c>
      <c r="N2162" s="26">
        <f>+R2162*'COSTOS VARIOS'!$O$1</f>
        <v>291270</v>
      </c>
      <c r="O2162" s="26">
        <f>+R2162*'COSTOS VARIOS'!$O$2</f>
        <v>6285.3</v>
      </c>
      <c r="P2162" s="26">
        <f>+R2162*'COSTOS VARIOS'!$O$3</f>
        <v>22995</v>
      </c>
      <c r="Q2162" s="26">
        <v>1</v>
      </c>
      <c r="R2162" s="26">
        <f t="shared" si="332"/>
        <v>1533000</v>
      </c>
      <c r="S2162" s="25">
        <f t="shared" si="333"/>
        <v>2443730.2999999998</v>
      </c>
      <c r="T2162" s="28">
        <f t="shared" si="334"/>
        <v>0.17439309894385646</v>
      </c>
      <c r="U2162" s="29">
        <f t="shared" si="335"/>
        <v>2869900</v>
      </c>
      <c r="V2162" s="26">
        <f>+INDEX('LISTA DE PRECIOS EKM '!A:K,MATCH('Precios ML'!B2162,'LISTA DE PRECIOS EKM '!A:A,0),8)</f>
        <v>2869900</v>
      </c>
      <c r="W2162" s="26">
        <f t="shared" si="336"/>
        <v>2869900</v>
      </c>
      <c r="X2162" s="26">
        <f t="shared" si="337"/>
        <v>0</v>
      </c>
      <c r="Y2162" s="26"/>
      <c r="Z2162" s="26">
        <f t="shared" si="338"/>
        <v>2869900</v>
      </c>
      <c r="AA2162" s="30">
        <f t="shared" si="339"/>
        <v>0.87208088714938037</v>
      </c>
    </row>
    <row r="2163" spans="1:27">
      <c r="A2163" s="20" t="s">
        <v>6960</v>
      </c>
      <c r="B2163" s="20" t="s">
        <v>6961</v>
      </c>
      <c r="C2163" s="25">
        <v>1533000</v>
      </c>
      <c r="D2163" s="22">
        <v>85</v>
      </c>
      <c r="E2163" s="22">
        <v>49</v>
      </c>
      <c r="F2163" s="22">
        <v>40</v>
      </c>
      <c r="G2163" s="22">
        <v>16000</v>
      </c>
      <c r="H2163" s="22" t="s">
        <v>5088</v>
      </c>
      <c r="I2163" s="26">
        <f>+IF(H2163='COSTOS VARIOS'!$C$1,'COSTOS VARIOS'!$C$2*'Precios ML'!V2163,'COSTOS VARIOS'!$B$2*'Precios ML'!V2163)</f>
        <v>573980</v>
      </c>
      <c r="J2163" s="22">
        <v>0</v>
      </c>
      <c r="K2163" s="27">
        <f t="shared" si="330"/>
        <v>10.4125</v>
      </c>
      <c r="L2163" s="27">
        <f t="shared" si="331"/>
        <v>10.4125</v>
      </c>
      <c r="M2163" s="26">
        <f>(INDEX(pesos!A:B,MATCH(L2163,pesos!A:A,1),2))</f>
        <v>16200</v>
      </c>
      <c r="N2163" s="26">
        <f>+R2163*'COSTOS VARIOS'!$O$1</f>
        <v>291270</v>
      </c>
      <c r="O2163" s="26">
        <f>+R2163*'COSTOS VARIOS'!$O$2</f>
        <v>6285.3</v>
      </c>
      <c r="P2163" s="26">
        <f>+R2163*'COSTOS VARIOS'!$O$3</f>
        <v>22995</v>
      </c>
      <c r="Q2163" s="26">
        <v>1</v>
      </c>
      <c r="R2163" s="26">
        <f t="shared" si="332"/>
        <v>1533000</v>
      </c>
      <c r="S2163" s="25">
        <f t="shared" si="333"/>
        <v>2443730.2999999998</v>
      </c>
      <c r="T2163" s="28">
        <f t="shared" si="334"/>
        <v>0.17439309894385646</v>
      </c>
      <c r="U2163" s="29">
        <f t="shared" si="335"/>
        <v>2869900</v>
      </c>
      <c r="V2163" s="26">
        <f>+INDEX('LISTA DE PRECIOS EKM '!A:K,MATCH('Precios ML'!B2163,'LISTA DE PRECIOS EKM '!A:A,0),8)</f>
        <v>2869900</v>
      </c>
      <c r="W2163" s="26">
        <f t="shared" si="336"/>
        <v>2869900</v>
      </c>
      <c r="X2163" s="26">
        <f t="shared" si="337"/>
        <v>0</v>
      </c>
      <c r="Y2163" s="26"/>
      <c r="Z2163" s="26">
        <f t="shared" si="338"/>
        <v>2869900</v>
      </c>
      <c r="AA2163" s="30">
        <f t="shared" si="339"/>
        <v>0.87208088714938037</v>
      </c>
    </row>
    <row r="2164" spans="1:27">
      <c r="A2164" s="20" t="s">
        <v>6962</v>
      </c>
      <c r="B2164" s="20" t="s">
        <v>6963</v>
      </c>
      <c r="C2164" s="25">
        <v>1533000</v>
      </c>
      <c r="D2164" s="22">
        <v>85</v>
      </c>
      <c r="E2164" s="22">
        <v>49</v>
      </c>
      <c r="F2164" s="22">
        <v>40</v>
      </c>
      <c r="G2164" s="22">
        <v>16000</v>
      </c>
      <c r="H2164" s="22" t="s">
        <v>5088</v>
      </c>
      <c r="I2164" s="26">
        <f>+IF(H2164='COSTOS VARIOS'!$C$1,'COSTOS VARIOS'!$C$2*'Precios ML'!V2164,'COSTOS VARIOS'!$B$2*'Precios ML'!V2164)</f>
        <v>573980</v>
      </c>
      <c r="J2164" s="22">
        <v>0</v>
      </c>
      <c r="K2164" s="27">
        <f t="shared" si="330"/>
        <v>10.4125</v>
      </c>
      <c r="L2164" s="27">
        <f t="shared" si="331"/>
        <v>10.4125</v>
      </c>
      <c r="M2164" s="26">
        <f>(INDEX(pesos!A:B,MATCH(L2164,pesos!A:A,1),2))</f>
        <v>16200</v>
      </c>
      <c r="N2164" s="26">
        <f>+R2164*'COSTOS VARIOS'!$O$1</f>
        <v>291270</v>
      </c>
      <c r="O2164" s="26">
        <f>+R2164*'COSTOS VARIOS'!$O$2</f>
        <v>6285.3</v>
      </c>
      <c r="P2164" s="26">
        <f>+R2164*'COSTOS VARIOS'!$O$3</f>
        <v>22995</v>
      </c>
      <c r="Q2164" s="26">
        <v>1</v>
      </c>
      <c r="R2164" s="26">
        <f t="shared" si="332"/>
        <v>1533000</v>
      </c>
      <c r="S2164" s="25">
        <f t="shared" si="333"/>
        <v>2443730.2999999998</v>
      </c>
      <c r="T2164" s="28">
        <f t="shared" si="334"/>
        <v>0.17439309894385646</v>
      </c>
      <c r="U2164" s="29">
        <f t="shared" si="335"/>
        <v>2869900</v>
      </c>
      <c r="V2164" s="26">
        <f>+INDEX('LISTA DE PRECIOS EKM '!A:K,MATCH('Precios ML'!B2164,'LISTA DE PRECIOS EKM '!A:A,0),8)</f>
        <v>2869900</v>
      </c>
      <c r="W2164" s="26">
        <f t="shared" si="336"/>
        <v>2869900</v>
      </c>
      <c r="X2164" s="26">
        <f t="shared" si="337"/>
        <v>0</v>
      </c>
      <c r="Y2164" s="26"/>
      <c r="Z2164" s="26">
        <f t="shared" si="338"/>
        <v>2869900</v>
      </c>
      <c r="AA2164" s="30">
        <f t="shared" si="339"/>
        <v>0.87208088714938037</v>
      </c>
    </row>
    <row r="2165" spans="1:27">
      <c r="A2165" s="20" t="s">
        <v>6962</v>
      </c>
      <c r="B2165" s="20" t="s">
        <v>6963</v>
      </c>
      <c r="C2165" s="25">
        <v>1533000</v>
      </c>
      <c r="D2165" s="22">
        <v>85</v>
      </c>
      <c r="E2165" s="22">
        <v>49</v>
      </c>
      <c r="F2165" s="22">
        <v>40</v>
      </c>
      <c r="G2165" s="22">
        <v>16000</v>
      </c>
      <c r="H2165" s="22" t="s">
        <v>5088</v>
      </c>
      <c r="I2165" s="26">
        <f>+IF(H2165='COSTOS VARIOS'!$C$1,'COSTOS VARIOS'!$C$2*'Precios ML'!V2165,'COSTOS VARIOS'!$B$2*'Precios ML'!V2165)</f>
        <v>573980</v>
      </c>
      <c r="J2165" s="22">
        <v>0</v>
      </c>
      <c r="K2165" s="27">
        <f t="shared" si="330"/>
        <v>10.4125</v>
      </c>
      <c r="L2165" s="27">
        <f t="shared" si="331"/>
        <v>10.4125</v>
      </c>
      <c r="M2165" s="26">
        <f>(INDEX(pesos!A:B,MATCH(L2165,pesos!A:A,1),2))</f>
        <v>16200</v>
      </c>
      <c r="N2165" s="26">
        <f>+R2165*'COSTOS VARIOS'!$O$1</f>
        <v>291270</v>
      </c>
      <c r="O2165" s="26">
        <f>+R2165*'COSTOS VARIOS'!$O$2</f>
        <v>6285.3</v>
      </c>
      <c r="P2165" s="26">
        <f>+R2165*'COSTOS VARIOS'!$O$3</f>
        <v>22995</v>
      </c>
      <c r="Q2165" s="26">
        <v>1</v>
      </c>
      <c r="R2165" s="26">
        <f t="shared" si="332"/>
        <v>1533000</v>
      </c>
      <c r="S2165" s="25">
        <f t="shared" si="333"/>
        <v>2443730.2999999998</v>
      </c>
      <c r="T2165" s="28">
        <f t="shared" si="334"/>
        <v>0.17439309894385646</v>
      </c>
      <c r="U2165" s="29">
        <f t="shared" si="335"/>
        <v>2869900</v>
      </c>
      <c r="V2165" s="26">
        <f>+INDEX('LISTA DE PRECIOS EKM '!A:K,MATCH('Precios ML'!B2165,'LISTA DE PRECIOS EKM '!A:A,0),8)</f>
        <v>2869900</v>
      </c>
      <c r="W2165" s="26">
        <f t="shared" si="336"/>
        <v>2869900</v>
      </c>
      <c r="X2165" s="26">
        <f t="shared" si="337"/>
        <v>0</v>
      </c>
      <c r="Y2165" s="26"/>
      <c r="Z2165" s="26">
        <f t="shared" si="338"/>
        <v>2869900</v>
      </c>
      <c r="AA2165" s="30">
        <f t="shared" si="339"/>
        <v>0.87208088714938037</v>
      </c>
    </row>
    <row r="2166" spans="1:27">
      <c r="A2166" s="20" t="s">
        <v>6964</v>
      </c>
      <c r="B2166" s="20" t="s">
        <v>6965</v>
      </c>
      <c r="C2166" s="25">
        <v>1294167</v>
      </c>
      <c r="D2166" s="22">
        <v>85</v>
      </c>
      <c r="E2166" s="22">
        <v>49</v>
      </c>
      <c r="F2166" s="22">
        <v>40</v>
      </c>
      <c r="G2166" s="22">
        <v>16000</v>
      </c>
      <c r="H2166" s="22" t="s">
        <v>5088</v>
      </c>
      <c r="I2166" s="26">
        <f>+IF(H2166='COSTOS VARIOS'!$C$1,'COSTOS VARIOS'!$C$2*'Precios ML'!V2166,'COSTOS VARIOS'!$B$2*'Precios ML'!V2166)</f>
        <v>545980</v>
      </c>
      <c r="J2166" s="22">
        <v>0</v>
      </c>
      <c r="K2166" s="27">
        <f t="shared" si="330"/>
        <v>10.4125</v>
      </c>
      <c r="L2166" s="27">
        <f t="shared" si="331"/>
        <v>10.4125</v>
      </c>
      <c r="M2166" s="26">
        <f>(INDEX(pesos!A:B,MATCH(L2166,pesos!A:A,1),2))</f>
        <v>16200</v>
      </c>
      <c r="N2166" s="26">
        <f>+R2166*'COSTOS VARIOS'!$O$1</f>
        <v>245891.73</v>
      </c>
      <c r="O2166" s="26">
        <f>+R2166*'COSTOS VARIOS'!$O$2</f>
        <v>5306.0847000000003</v>
      </c>
      <c r="P2166" s="26">
        <f>+R2166*'COSTOS VARIOS'!$O$3</f>
        <v>19412.505000000001</v>
      </c>
      <c r="Q2166" s="26">
        <v>1</v>
      </c>
      <c r="R2166" s="26">
        <f t="shared" si="332"/>
        <v>1294167</v>
      </c>
      <c r="S2166" s="25">
        <f t="shared" si="333"/>
        <v>2126957.3196999999</v>
      </c>
      <c r="T2166" s="28">
        <f t="shared" si="334"/>
        <v>0.28347662396208451</v>
      </c>
      <c r="U2166" s="29">
        <f t="shared" si="335"/>
        <v>2729900</v>
      </c>
      <c r="V2166" s="26">
        <f>+INDEX('LISTA DE PRECIOS EKM '!A:K,MATCH('Precios ML'!B2166,'LISTA DE PRECIOS EKM '!A:A,0),8)</f>
        <v>2729900</v>
      </c>
      <c r="W2166" s="26">
        <f t="shared" si="336"/>
        <v>2729900</v>
      </c>
      <c r="X2166" s="26">
        <f t="shared" si="337"/>
        <v>0</v>
      </c>
      <c r="Y2166" s="26"/>
      <c r="Z2166" s="26">
        <f t="shared" si="338"/>
        <v>2729900</v>
      </c>
      <c r="AA2166" s="30">
        <f t="shared" si="339"/>
        <v>1.1093877374403767</v>
      </c>
    </row>
    <row r="2167" spans="1:27">
      <c r="A2167" s="20" t="s">
        <v>6964</v>
      </c>
      <c r="B2167" s="20" t="s">
        <v>6965</v>
      </c>
      <c r="C2167" s="25">
        <v>1294167</v>
      </c>
      <c r="D2167" s="22">
        <v>85</v>
      </c>
      <c r="E2167" s="22">
        <v>49</v>
      </c>
      <c r="F2167" s="22">
        <v>40</v>
      </c>
      <c r="G2167" s="22">
        <v>16000</v>
      </c>
      <c r="H2167" s="22" t="s">
        <v>5088</v>
      </c>
      <c r="I2167" s="26">
        <f>+IF(H2167='COSTOS VARIOS'!$C$1,'COSTOS VARIOS'!$C$2*'Precios ML'!V2167,'COSTOS VARIOS'!$B$2*'Precios ML'!V2167)</f>
        <v>545980</v>
      </c>
      <c r="J2167" s="22">
        <v>0</v>
      </c>
      <c r="K2167" s="27">
        <f t="shared" si="330"/>
        <v>10.4125</v>
      </c>
      <c r="L2167" s="27">
        <f t="shared" si="331"/>
        <v>10.4125</v>
      </c>
      <c r="M2167" s="26">
        <f>(INDEX(pesos!A:B,MATCH(L2167,pesos!A:A,1),2))</f>
        <v>16200</v>
      </c>
      <c r="N2167" s="26">
        <f>+R2167*'COSTOS VARIOS'!$O$1</f>
        <v>245891.73</v>
      </c>
      <c r="O2167" s="26">
        <f>+R2167*'COSTOS VARIOS'!$O$2</f>
        <v>5306.0847000000003</v>
      </c>
      <c r="P2167" s="26">
        <f>+R2167*'COSTOS VARIOS'!$O$3</f>
        <v>19412.505000000001</v>
      </c>
      <c r="Q2167" s="26">
        <v>1</v>
      </c>
      <c r="R2167" s="26">
        <f t="shared" si="332"/>
        <v>1294167</v>
      </c>
      <c r="S2167" s="25">
        <f t="shared" si="333"/>
        <v>2126957.3196999999</v>
      </c>
      <c r="T2167" s="28">
        <f t="shared" si="334"/>
        <v>0.28347662396208451</v>
      </c>
      <c r="U2167" s="29">
        <f t="shared" si="335"/>
        <v>2729900</v>
      </c>
      <c r="V2167" s="26">
        <f>+INDEX('LISTA DE PRECIOS EKM '!A:K,MATCH('Precios ML'!B2167,'LISTA DE PRECIOS EKM '!A:A,0),8)</f>
        <v>2729900</v>
      </c>
      <c r="W2167" s="26">
        <f t="shared" si="336"/>
        <v>2729900</v>
      </c>
      <c r="X2167" s="26">
        <f t="shared" si="337"/>
        <v>0</v>
      </c>
      <c r="Y2167" s="26"/>
      <c r="Z2167" s="26">
        <f t="shared" si="338"/>
        <v>2729900</v>
      </c>
      <c r="AA2167" s="30">
        <f t="shared" si="339"/>
        <v>1.1093877374403767</v>
      </c>
    </row>
    <row r="2168" spans="1:27">
      <c r="A2168" s="20" t="s">
        <v>6966</v>
      </c>
      <c r="B2168" s="20" t="s">
        <v>6967</v>
      </c>
      <c r="C2168" s="25">
        <v>1294167</v>
      </c>
      <c r="D2168" s="22">
        <v>85</v>
      </c>
      <c r="E2168" s="22">
        <v>49</v>
      </c>
      <c r="F2168" s="22">
        <v>40</v>
      </c>
      <c r="G2168" s="22">
        <v>16000</v>
      </c>
      <c r="H2168" s="22" t="s">
        <v>5088</v>
      </c>
      <c r="I2168" s="26">
        <f>+IF(H2168='COSTOS VARIOS'!$C$1,'COSTOS VARIOS'!$C$2*'Precios ML'!V2168,'COSTOS VARIOS'!$B$2*'Precios ML'!V2168)</f>
        <v>545980</v>
      </c>
      <c r="J2168" s="22">
        <v>0</v>
      </c>
      <c r="K2168" s="27">
        <f t="shared" si="330"/>
        <v>10.4125</v>
      </c>
      <c r="L2168" s="27">
        <f t="shared" si="331"/>
        <v>10.4125</v>
      </c>
      <c r="M2168" s="26">
        <f>(INDEX(pesos!A:B,MATCH(L2168,pesos!A:A,1),2))</f>
        <v>16200</v>
      </c>
      <c r="N2168" s="26">
        <f>+R2168*'COSTOS VARIOS'!$O$1</f>
        <v>245891.73</v>
      </c>
      <c r="O2168" s="26">
        <f>+R2168*'COSTOS VARIOS'!$O$2</f>
        <v>5306.0847000000003</v>
      </c>
      <c r="P2168" s="26">
        <f>+R2168*'COSTOS VARIOS'!$O$3</f>
        <v>19412.505000000001</v>
      </c>
      <c r="Q2168" s="26">
        <v>1</v>
      </c>
      <c r="R2168" s="26">
        <f t="shared" si="332"/>
        <v>1294167</v>
      </c>
      <c r="S2168" s="25">
        <f t="shared" si="333"/>
        <v>2126957.3196999999</v>
      </c>
      <c r="T2168" s="28">
        <f t="shared" si="334"/>
        <v>0.28347662396208451</v>
      </c>
      <c r="U2168" s="29">
        <f t="shared" si="335"/>
        <v>2729900</v>
      </c>
      <c r="V2168" s="26">
        <f>+INDEX('LISTA DE PRECIOS EKM '!A:K,MATCH('Precios ML'!B2168,'LISTA DE PRECIOS EKM '!A:A,0),8)</f>
        <v>2729900</v>
      </c>
      <c r="W2168" s="26">
        <f t="shared" si="336"/>
        <v>2729900</v>
      </c>
      <c r="X2168" s="26">
        <f t="shared" si="337"/>
        <v>0</v>
      </c>
      <c r="Y2168" s="26"/>
      <c r="Z2168" s="26">
        <f t="shared" si="338"/>
        <v>2729900</v>
      </c>
      <c r="AA2168" s="30">
        <f t="shared" si="339"/>
        <v>1.1093877374403767</v>
      </c>
    </row>
    <row r="2169" spans="1:27">
      <c r="A2169" s="20" t="s">
        <v>6966</v>
      </c>
      <c r="B2169" s="20" t="s">
        <v>6967</v>
      </c>
      <c r="C2169" s="25">
        <v>1294167</v>
      </c>
      <c r="D2169" s="22">
        <v>85</v>
      </c>
      <c r="E2169" s="22">
        <v>49</v>
      </c>
      <c r="F2169" s="22">
        <v>40</v>
      </c>
      <c r="G2169" s="22">
        <v>16000</v>
      </c>
      <c r="H2169" s="22" t="s">
        <v>5088</v>
      </c>
      <c r="I2169" s="26">
        <f>+IF(H2169='COSTOS VARIOS'!$C$1,'COSTOS VARIOS'!$C$2*'Precios ML'!V2169,'COSTOS VARIOS'!$B$2*'Precios ML'!V2169)</f>
        <v>545980</v>
      </c>
      <c r="J2169" s="22">
        <v>0</v>
      </c>
      <c r="K2169" s="27">
        <f t="shared" si="330"/>
        <v>10.4125</v>
      </c>
      <c r="L2169" s="27">
        <f t="shared" si="331"/>
        <v>10.4125</v>
      </c>
      <c r="M2169" s="26">
        <f>(INDEX(pesos!A:B,MATCH(L2169,pesos!A:A,1),2))</f>
        <v>16200</v>
      </c>
      <c r="N2169" s="26">
        <f>+R2169*'COSTOS VARIOS'!$O$1</f>
        <v>245891.73</v>
      </c>
      <c r="O2169" s="26">
        <f>+R2169*'COSTOS VARIOS'!$O$2</f>
        <v>5306.0847000000003</v>
      </c>
      <c r="P2169" s="26">
        <f>+R2169*'COSTOS VARIOS'!$O$3</f>
        <v>19412.505000000001</v>
      </c>
      <c r="Q2169" s="26">
        <v>1</v>
      </c>
      <c r="R2169" s="26">
        <f t="shared" si="332"/>
        <v>1294167</v>
      </c>
      <c r="S2169" s="25">
        <f t="shared" si="333"/>
        <v>2126957.3196999999</v>
      </c>
      <c r="T2169" s="28">
        <f t="shared" si="334"/>
        <v>0.28347662396208451</v>
      </c>
      <c r="U2169" s="29">
        <f t="shared" si="335"/>
        <v>2729900</v>
      </c>
      <c r="V2169" s="26">
        <f>+INDEX('LISTA DE PRECIOS EKM '!A:K,MATCH('Precios ML'!B2169,'LISTA DE PRECIOS EKM '!A:A,0),8)</f>
        <v>2729900</v>
      </c>
      <c r="W2169" s="26">
        <f t="shared" si="336"/>
        <v>2729900</v>
      </c>
      <c r="X2169" s="26">
        <f t="shared" si="337"/>
        <v>0</v>
      </c>
      <c r="Y2169" s="26"/>
      <c r="Z2169" s="26">
        <f t="shared" si="338"/>
        <v>2729900</v>
      </c>
      <c r="AA2169" s="30">
        <f t="shared" si="339"/>
        <v>1.1093877374403767</v>
      </c>
    </row>
    <row r="2170" spans="1:27">
      <c r="A2170" s="20" t="s">
        <v>6968</v>
      </c>
      <c r="B2170" s="20" t="s">
        <v>6969</v>
      </c>
      <c r="C2170" s="25">
        <v>1294167</v>
      </c>
      <c r="D2170" s="22">
        <v>85</v>
      </c>
      <c r="E2170" s="22">
        <v>49</v>
      </c>
      <c r="F2170" s="22">
        <v>40</v>
      </c>
      <c r="G2170" s="22">
        <v>16000</v>
      </c>
      <c r="H2170" s="22" t="s">
        <v>5088</v>
      </c>
      <c r="I2170" s="26">
        <f>+IF(H2170='COSTOS VARIOS'!$C$1,'COSTOS VARIOS'!$C$2*'Precios ML'!V2170,'COSTOS VARIOS'!$B$2*'Precios ML'!V2170)</f>
        <v>545980</v>
      </c>
      <c r="J2170" s="22">
        <v>0</v>
      </c>
      <c r="K2170" s="27">
        <f t="shared" si="330"/>
        <v>10.4125</v>
      </c>
      <c r="L2170" s="27">
        <f t="shared" si="331"/>
        <v>10.4125</v>
      </c>
      <c r="M2170" s="26">
        <f>(INDEX(pesos!A:B,MATCH(L2170,pesos!A:A,1),2))</f>
        <v>16200</v>
      </c>
      <c r="N2170" s="26">
        <f>+R2170*'COSTOS VARIOS'!$O$1</f>
        <v>245891.73</v>
      </c>
      <c r="O2170" s="26">
        <f>+R2170*'COSTOS VARIOS'!$O$2</f>
        <v>5306.0847000000003</v>
      </c>
      <c r="P2170" s="26">
        <f>+R2170*'COSTOS VARIOS'!$O$3</f>
        <v>19412.505000000001</v>
      </c>
      <c r="Q2170" s="26">
        <v>1</v>
      </c>
      <c r="R2170" s="26">
        <f t="shared" si="332"/>
        <v>1294167</v>
      </c>
      <c r="S2170" s="25">
        <f t="shared" si="333"/>
        <v>2126957.3196999999</v>
      </c>
      <c r="T2170" s="28">
        <f t="shared" si="334"/>
        <v>0.28347662396208451</v>
      </c>
      <c r="U2170" s="29">
        <f t="shared" si="335"/>
        <v>2729900</v>
      </c>
      <c r="V2170" s="26">
        <f>+INDEX('LISTA DE PRECIOS EKM '!A:K,MATCH('Precios ML'!B2170,'LISTA DE PRECIOS EKM '!A:A,0),8)</f>
        <v>2729900</v>
      </c>
      <c r="W2170" s="26">
        <f t="shared" si="336"/>
        <v>2729900</v>
      </c>
      <c r="X2170" s="26">
        <f t="shared" si="337"/>
        <v>0</v>
      </c>
      <c r="Y2170" s="26"/>
      <c r="Z2170" s="26">
        <f t="shared" si="338"/>
        <v>2729900</v>
      </c>
      <c r="AA2170" s="30">
        <f t="shared" si="339"/>
        <v>1.1093877374403767</v>
      </c>
    </row>
    <row r="2171" spans="1:27">
      <c r="A2171" s="20" t="s">
        <v>6968</v>
      </c>
      <c r="B2171" s="20" t="s">
        <v>6969</v>
      </c>
      <c r="C2171" s="25">
        <v>1294167</v>
      </c>
      <c r="D2171" s="22">
        <v>85</v>
      </c>
      <c r="E2171" s="22">
        <v>49</v>
      </c>
      <c r="F2171" s="22">
        <v>40</v>
      </c>
      <c r="G2171" s="22">
        <v>16000</v>
      </c>
      <c r="H2171" s="22" t="s">
        <v>5088</v>
      </c>
      <c r="I2171" s="26">
        <f>+IF(H2171='COSTOS VARIOS'!$C$1,'COSTOS VARIOS'!$C$2*'Precios ML'!V2171,'COSTOS VARIOS'!$B$2*'Precios ML'!V2171)</f>
        <v>545980</v>
      </c>
      <c r="J2171" s="22">
        <v>0</v>
      </c>
      <c r="K2171" s="27">
        <f t="shared" si="330"/>
        <v>10.4125</v>
      </c>
      <c r="L2171" s="27">
        <f t="shared" si="331"/>
        <v>10.4125</v>
      </c>
      <c r="M2171" s="26">
        <f>(INDEX(pesos!A:B,MATCH(L2171,pesos!A:A,1),2))</f>
        <v>16200</v>
      </c>
      <c r="N2171" s="26">
        <f>+R2171*'COSTOS VARIOS'!$O$1</f>
        <v>245891.73</v>
      </c>
      <c r="O2171" s="26">
        <f>+R2171*'COSTOS VARIOS'!$O$2</f>
        <v>5306.0847000000003</v>
      </c>
      <c r="P2171" s="26">
        <f>+R2171*'COSTOS VARIOS'!$O$3</f>
        <v>19412.505000000001</v>
      </c>
      <c r="Q2171" s="26">
        <v>1</v>
      </c>
      <c r="R2171" s="26">
        <f t="shared" si="332"/>
        <v>1294167</v>
      </c>
      <c r="S2171" s="25">
        <f t="shared" si="333"/>
        <v>2126957.3196999999</v>
      </c>
      <c r="T2171" s="28">
        <f t="shared" si="334"/>
        <v>0.28347662396208451</v>
      </c>
      <c r="U2171" s="29">
        <f t="shared" si="335"/>
        <v>2729900</v>
      </c>
      <c r="V2171" s="26">
        <f>+INDEX('LISTA DE PRECIOS EKM '!A:K,MATCH('Precios ML'!B2171,'LISTA DE PRECIOS EKM '!A:A,0),8)</f>
        <v>2729900</v>
      </c>
      <c r="W2171" s="26">
        <f t="shared" si="336"/>
        <v>2729900</v>
      </c>
      <c r="X2171" s="26">
        <f t="shared" si="337"/>
        <v>0</v>
      </c>
      <c r="Y2171" s="26"/>
      <c r="Z2171" s="26">
        <f t="shared" si="338"/>
        <v>2729900</v>
      </c>
      <c r="AA2171" s="30">
        <f t="shared" si="339"/>
        <v>1.1093877374403767</v>
      </c>
    </row>
    <row r="2172" spans="1:27">
      <c r="A2172" s="20" t="s">
        <v>6970</v>
      </c>
      <c r="B2172" s="20" t="s">
        <v>6971</v>
      </c>
      <c r="C2172" s="25">
        <v>1294167</v>
      </c>
      <c r="D2172" s="22">
        <v>85</v>
      </c>
      <c r="E2172" s="22">
        <v>49</v>
      </c>
      <c r="F2172" s="22">
        <v>40</v>
      </c>
      <c r="G2172" s="22">
        <v>16000</v>
      </c>
      <c r="H2172" s="22" t="s">
        <v>5088</v>
      </c>
      <c r="I2172" s="26">
        <f>+IF(H2172='COSTOS VARIOS'!$C$1,'COSTOS VARIOS'!$C$2*'Precios ML'!V2172,'COSTOS VARIOS'!$B$2*'Precios ML'!V2172)</f>
        <v>545980</v>
      </c>
      <c r="J2172" s="22">
        <v>0</v>
      </c>
      <c r="K2172" s="27">
        <f t="shared" si="330"/>
        <v>10.4125</v>
      </c>
      <c r="L2172" s="27">
        <f t="shared" si="331"/>
        <v>10.4125</v>
      </c>
      <c r="M2172" s="26">
        <f>(INDEX(pesos!A:B,MATCH(L2172,pesos!A:A,1),2))</f>
        <v>16200</v>
      </c>
      <c r="N2172" s="26">
        <f>+R2172*'COSTOS VARIOS'!$O$1</f>
        <v>245891.73</v>
      </c>
      <c r="O2172" s="26">
        <f>+R2172*'COSTOS VARIOS'!$O$2</f>
        <v>5306.0847000000003</v>
      </c>
      <c r="P2172" s="26">
        <f>+R2172*'COSTOS VARIOS'!$O$3</f>
        <v>19412.505000000001</v>
      </c>
      <c r="Q2172" s="26">
        <v>1</v>
      </c>
      <c r="R2172" s="26">
        <f t="shared" si="332"/>
        <v>1294167</v>
      </c>
      <c r="S2172" s="25">
        <f t="shared" si="333"/>
        <v>2126957.3196999999</v>
      </c>
      <c r="T2172" s="28">
        <f t="shared" si="334"/>
        <v>0.28347662396208451</v>
      </c>
      <c r="U2172" s="29">
        <f t="shared" si="335"/>
        <v>2729900</v>
      </c>
      <c r="V2172" s="26">
        <f>+INDEX('LISTA DE PRECIOS EKM '!A:K,MATCH('Precios ML'!B2172,'LISTA DE PRECIOS EKM '!A:A,0),8)</f>
        <v>2729900</v>
      </c>
      <c r="W2172" s="26">
        <f t="shared" si="336"/>
        <v>2729900</v>
      </c>
      <c r="X2172" s="26">
        <f t="shared" si="337"/>
        <v>0</v>
      </c>
      <c r="Y2172" s="26"/>
      <c r="Z2172" s="26">
        <f t="shared" si="338"/>
        <v>2729900</v>
      </c>
      <c r="AA2172" s="30">
        <f t="shared" si="339"/>
        <v>1.1093877374403767</v>
      </c>
    </row>
    <row r="2173" spans="1:27">
      <c r="A2173" s="20" t="s">
        <v>6970</v>
      </c>
      <c r="B2173" s="20" t="s">
        <v>6971</v>
      </c>
      <c r="C2173" s="25">
        <v>1294167</v>
      </c>
      <c r="D2173" s="22">
        <v>85</v>
      </c>
      <c r="E2173" s="22">
        <v>49</v>
      </c>
      <c r="F2173" s="22">
        <v>40</v>
      </c>
      <c r="G2173" s="22">
        <v>16000</v>
      </c>
      <c r="H2173" s="22" t="s">
        <v>5088</v>
      </c>
      <c r="I2173" s="26">
        <f>+IF(H2173='COSTOS VARIOS'!$C$1,'COSTOS VARIOS'!$C$2*'Precios ML'!V2173,'COSTOS VARIOS'!$B$2*'Precios ML'!V2173)</f>
        <v>545980</v>
      </c>
      <c r="J2173" s="22">
        <v>0</v>
      </c>
      <c r="K2173" s="27">
        <f t="shared" si="330"/>
        <v>10.4125</v>
      </c>
      <c r="L2173" s="27">
        <f t="shared" si="331"/>
        <v>10.4125</v>
      </c>
      <c r="M2173" s="26">
        <f>(INDEX(pesos!A:B,MATCH(L2173,pesos!A:A,1),2))</f>
        <v>16200</v>
      </c>
      <c r="N2173" s="26">
        <f>+R2173*'COSTOS VARIOS'!$O$1</f>
        <v>245891.73</v>
      </c>
      <c r="O2173" s="26">
        <f>+R2173*'COSTOS VARIOS'!$O$2</f>
        <v>5306.0847000000003</v>
      </c>
      <c r="P2173" s="26">
        <f>+R2173*'COSTOS VARIOS'!$O$3</f>
        <v>19412.505000000001</v>
      </c>
      <c r="Q2173" s="26">
        <v>1</v>
      </c>
      <c r="R2173" s="26">
        <f t="shared" si="332"/>
        <v>1294167</v>
      </c>
      <c r="S2173" s="25">
        <f t="shared" si="333"/>
        <v>2126957.3196999999</v>
      </c>
      <c r="T2173" s="28">
        <f t="shared" si="334"/>
        <v>0.28347662396208451</v>
      </c>
      <c r="U2173" s="29">
        <f t="shared" si="335"/>
        <v>2729900</v>
      </c>
      <c r="V2173" s="26">
        <f>+INDEX('LISTA DE PRECIOS EKM '!A:K,MATCH('Precios ML'!B2173,'LISTA DE PRECIOS EKM '!A:A,0),8)</f>
        <v>2729900</v>
      </c>
      <c r="W2173" s="26">
        <f t="shared" si="336"/>
        <v>2729900</v>
      </c>
      <c r="X2173" s="26">
        <f t="shared" si="337"/>
        <v>0</v>
      </c>
      <c r="Y2173" s="26"/>
      <c r="Z2173" s="26">
        <f t="shared" si="338"/>
        <v>2729900</v>
      </c>
      <c r="AA2173" s="30">
        <f t="shared" si="339"/>
        <v>1.1093877374403767</v>
      </c>
    </row>
    <row r="2174" spans="1:27">
      <c r="A2174" s="20" t="s">
        <v>6972</v>
      </c>
      <c r="B2174" s="20" t="s">
        <v>6973</v>
      </c>
      <c r="C2174" s="25">
        <v>1533000</v>
      </c>
      <c r="D2174" s="22">
        <v>85</v>
      </c>
      <c r="E2174" s="22">
        <v>49</v>
      </c>
      <c r="F2174" s="22">
        <v>40</v>
      </c>
      <c r="G2174" s="22">
        <v>16000</v>
      </c>
      <c r="H2174" s="22" t="s">
        <v>5088</v>
      </c>
      <c r="I2174" s="26">
        <f>+IF(H2174='COSTOS VARIOS'!$C$1,'COSTOS VARIOS'!$C$2*'Precios ML'!V2174,'COSTOS VARIOS'!$B$2*'Precios ML'!V2174)</f>
        <v>573980</v>
      </c>
      <c r="J2174" s="22">
        <v>0</v>
      </c>
      <c r="K2174" s="27">
        <f t="shared" si="330"/>
        <v>10.4125</v>
      </c>
      <c r="L2174" s="27">
        <f t="shared" si="331"/>
        <v>10.4125</v>
      </c>
      <c r="M2174" s="26">
        <f>(INDEX(pesos!A:B,MATCH(L2174,pesos!A:A,1),2))</f>
        <v>16200</v>
      </c>
      <c r="N2174" s="26">
        <f>+R2174*'COSTOS VARIOS'!$O$1</f>
        <v>291270</v>
      </c>
      <c r="O2174" s="26">
        <f>+R2174*'COSTOS VARIOS'!$O$2</f>
        <v>6285.3</v>
      </c>
      <c r="P2174" s="26">
        <f>+R2174*'COSTOS VARIOS'!$O$3</f>
        <v>22995</v>
      </c>
      <c r="Q2174" s="26">
        <v>1</v>
      </c>
      <c r="R2174" s="26">
        <f t="shared" si="332"/>
        <v>1533000</v>
      </c>
      <c r="S2174" s="25">
        <f t="shared" si="333"/>
        <v>2443730.2999999998</v>
      </c>
      <c r="T2174" s="28">
        <f t="shared" si="334"/>
        <v>0.17439309894385646</v>
      </c>
      <c r="U2174" s="29">
        <f t="shared" si="335"/>
        <v>2869900</v>
      </c>
      <c r="V2174" s="26">
        <f>+INDEX('LISTA DE PRECIOS EKM '!A:K,MATCH('Precios ML'!B2174,'LISTA DE PRECIOS EKM '!A:A,0),8)</f>
        <v>2869900</v>
      </c>
      <c r="W2174" s="26">
        <f t="shared" si="336"/>
        <v>2869900</v>
      </c>
      <c r="X2174" s="26">
        <f t="shared" si="337"/>
        <v>0</v>
      </c>
      <c r="Y2174" s="26"/>
      <c r="Z2174" s="26">
        <f t="shared" si="338"/>
        <v>2869900</v>
      </c>
      <c r="AA2174" s="30">
        <f t="shared" si="339"/>
        <v>0.87208088714938037</v>
      </c>
    </row>
    <row r="2175" spans="1:27">
      <c r="A2175" s="20" t="s">
        <v>6974</v>
      </c>
      <c r="B2175" s="20" t="s">
        <v>6975</v>
      </c>
      <c r="C2175" s="25">
        <v>1533000</v>
      </c>
      <c r="D2175" s="22">
        <v>85</v>
      </c>
      <c r="E2175" s="22">
        <v>49</v>
      </c>
      <c r="F2175" s="22">
        <v>40</v>
      </c>
      <c r="G2175" s="22">
        <v>16000</v>
      </c>
      <c r="H2175" s="22" t="s">
        <v>5088</v>
      </c>
      <c r="I2175" s="26">
        <f>+IF(H2175='COSTOS VARIOS'!$C$1,'COSTOS VARIOS'!$C$2*'Precios ML'!V2175,'COSTOS VARIOS'!$B$2*'Precios ML'!V2175)</f>
        <v>573980</v>
      </c>
      <c r="J2175" s="22">
        <v>0</v>
      </c>
      <c r="K2175" s="27">
        <f t="shared" si="330"/>
        <v>10.4125</v>
      </c>
      <c r="L2175" s="27">
        <f t="shared" si="331"/>
        <v>10.4125</v>
      </c>
      <c r="M2175" s="26">
        <f>(INDEX(pesos!A:B,MATCH(L2175,pesos!A:A,1),2))</f>
        <v>16200</v>
      </c>
      <c r="N2175" s="26">
        <f>+R2175*'COSTOS VARIOS'!$O$1</f>
        <v>291270</v>
      </c>
      <c r="O2175" s="26">
        <f>+R2175*'COSTOS VARIOS'!$O$2</f>
        <v>6285.3</v>
      </c>
      <c r="P2175" s="26">
        <f>+R2175*'COSTOS VARIOS'!$O$3</f>
        <v>22995</v>
      </c>
      <c r="Q2175" s="26">
        <v>1</v>
      </c>
      <c r="R2175" s="26">
        <f t="shared" si="332"/>
        <v>1533000</v>
      </c>
      <c r="S2175" s="25">
        <f t="shared" si="333"/>
        <v>2443730.2999999998</v>
      </c>
      <c r="T2175" s="28">
        <f t="shared" si="334"/>
        <v>0.17439309894385646</v>
      </c>
      <c r="U2175" s="29">
        <f t="shared" si="335"/>
        <v>2869900</v>
      </c>
      <c r="V2175" s="26">
        <f>+INDEX('LISTA DE PRECIOS EKM '!A:K,MATCH('Precios ML'!B2175,'LISTA DE PRECIOS EKM '!A:A,0),8)</f>
        <v>2869900</v>
      </c>
      <c r="W2175" s="26">
        <f t="shared" si="336"/>
        <v>2869900</v>
      </c>
      <c r="X2175" s="26">
        <f t="shared" si="337"/>
        <v>0</v>
      </c>
      <c r="Y2175" s="26"/>
      <c r="Z2175" s="26">
        <f t="shared" si="338"/>
        <v>2869900</v>
      </c>
      <c r="AA2175" s="30">
        <f t="shared" si="339"/>
        <v>0.87208088714938037</v>
      </c>
    </row>
    <row r="2176" spans="1:27">
      <c r="A2176" s="20" t="s">
        <v>6974</v>
      </c>
      <c r="B2176" s="20" t="s">
        <v>6975</v>
      </c>
      <c r="C2176" s="25">
        <v>1533000</v>
      </c>
      <c r="D2176" s="22">
        <v>85</v>
      </c>
      <c r="E2176" s="22">
        <v>49</v>
      </c>
      <c r="F2176" s="22">
        <v>40</v>
      </c>
      <c r="G2176" s="22">
        <v>16000</v>
      </c>
      <c r="H2176" s="22" t="s">
        <v>5088</v>
      </c>
      <c r="I2176" s="26">
        <f>+IF(H2176='COSTOS VARIOS'!$C$1,'COSTOS VARIOS'!$C$2*'Precios ML'!V2176,'COSTOS VARIOS'!$B$2*'Precios ML'!V2176)</f>
        <v>573980</v>
      </c>
      <c r="J2176" s="22">
        <v>0</v>
      </c>
      <c r="K2176" s="27">
        <f t="shared" si="330"/>
        <v>10.4125</v>
      </c>
      <c r="L2176" s="27">
        <f t="shared" si="331"/>
        <v>10.4125</v>
      </c>
      <c r="M2176" s="26">
        <f>(INDEX(pesos!A:B,MATCH(L2176,pesos!A:A,1),2))</f>
        <v>16200</v>
      </c>
      <c r="N2176" s="26">
        <f>+R2176*'COSTOS VARIOS'!$O$1</f>
        <v>291270</v>
      </c>
      <c r="O2176" s="26">
        <f>+R2176*'COSTOS VARIOS'!$O$2</f>
        <v>6285.3</v>
      </c>
      <c r="P2176" s="26">
        <f>+R2176*'COSTOS VARIOS'!$O$3</f>
        <v>22995</v>
      </c>
      <c r="Q2176" s="26">
        <v>1</v>
      </c>
      <c r="R2176" s="26">
        <f t="shared" si="332"/>
        <v>1533000</v>
      </c>
      <c r="S2176" s="25">
        <f t="shared" si="333"/>
        <v>2443730.2999999998</v>
      </c>
      <c r="T2176" s="28">
        <f t="shared" si="334"/>
        <v>0.17439309894385646</v>
      </c>
      <c r="U2176" s="29">
        <f t="shared" si="335"/>
        <v>2869900</v>
      </c>
      <c r="V2176" s="26">
        <f>+INDEX('LISTA DE PRECIOS EKM '!A:K,MATCH('Precios ML'!B2176,'LISTA DE PRECIOS EKM '!A:A,0),8)</f>
        <v>2869900</v>
      </c>
      <c r="W2176" s="26">
        <f t="shared" si="336"/>
        <v>2869900</v>
      </c>
      <c r="X2176" s="26">
        <f t="shared" si="337"/>
        <v>0</v>
      </c>
      <c r="Y2176" s="26"/>
      <c r="Z2176" s="26">
        <f t="shared" si="338"/>
        <v>2869900</v>
      </c>
      <c r="AA2176" s="30">
        <f t="shared" si="339"/>
        <v>0.87208088714938037</v>
      </c>
    </row>
    <row r="2177" spans="1:27">
      <c r="A2177" s="20" t="s">
        <v>6976</v>
      </c>
      <c r="B2177" s="20" t="s">
        <v>6977</v>
      </c>
      <c r="C2177" s="25">
        <v>1294167</v>
      </c>
      <c r="D2177" s="22">
        <v>85</v>
      </c>
      <c r="E2177" s="22">
        <v>49</v>
      </c>
      <c r="F2177" s="22">
        <v>40</v>
      </c>
      <c r="G2177" s="22">
        <v>16000</v>
      </c>
      <c r="H2177" s="22" t="s">
        <v>5088</v>
      </c>
      <c r="I2177" s="26">
        <f>+IF(H2177='COSTOS VARIOS'!$C$1,'COSTOS VARIOS'!$C$2*'Precios ML'!V2177,'COSTOS VARIOS'!$B$2*'Precios ML'!V2177)</f>
        <v>545980</v>
      </c>
      <c r="J2177" s="22">
        <v>0</v>
      </c>
      <c r="K2177" s="27">
        <f t="shared" si="330"/>
        <v>10.4125</v>
      </c>
      <c r="L2177" s="27">
        <f t="shared" si="331"/>
        <v>10.4125</v>
      </c>
      <c r="M2177" s="26">
        <f>(INDEX(pesos!A:B,MATCH(L2177,pesos!A:A,1),2))</f>
        <v>16200</v>
      </c>
      <c r="N2177" s="26">
        <f>+R2177*'COSTOS VARIOS'!$O$1</f>
        <v>245891.73</v>
      </c>
      <c r="O2177" s="26">
        <f>+R2177*'COSTOS VARIOS'!$O$2</f>
        <v>5306.0847000000003</v>
      </c>
      <c r="P2177" s="26">
        <f>+R2177*'COSTOS VARIOS'!$O$3</f>
        <v>19412.505000000001</v>
      </c>
      <c r="Q2177" s="26">
        <v>1</v>
      </c>
      <c r="R2177" s="26">
        <f t="shared" si="332"/>
        <v>1294167</v>
      </c>
      <c r="S2177" s="25">
        <f t="shared" si="333"/>
        <v>2126957.3196999999</v>
      </c>
      <c r="T2177" s="28">
        <f t="shared" si="334"/>
        <v>0.28347662396208451</v>
      </c>
      <c r="U2177" s="29">
        <f t="shared" si="335"/>
        <v>2729900</v>
      </c>
      <c r="V2177" s="26">
        <f>+INDEX('LISTA DE PRECIOS EKM '!A:K,MATCH('Precios ML'!B2177,'LISTA DE PRECIOS EKM '!A:A,0),8)</f>
        <v>2729900</v>
      </c>
      <c r="W2177" s="26">
        <f t="shared" si="336"/>
        <v>2729900</v>
      </c>
      <c r="X2177" s="26">
        <f t="shared" si="337"/>
        <v>0</v>
      </c>
      <c r="Y2177" s="26"/>
      <c r="Z2177" s="26">
        <f t="shared" si="338"/>
        <v>2729900</v>
      </c>
      <c r="AA2177" s="30">
        <f t="shared" si="339"/>
        <v>1.1093877374403767</v>
      </c>
    </row>
    <row r="2178" spans="1:27">
      <c r="A2178" s="20" t="s">
        <v>6976</v>
      </c>
      <c r="B2178" s="20" t="s">
        <v>6977</v>
      </c>
      <c r="C2178" s="25">
        <v>1294167</v>
      </c>
      <c r="D2178" s="22">
        <v>85</v>
      </c>
      <c r="E2178" s="22">
        <v>49</v>
      </c>
      <c r="F2178" s="22">
        <v>40</v>
      </c>
      <c r="G2178" s="22">
        <v>16000</v>
      </c>
      <c r="H2178" s="22" t="s">
        <v>5088</v>
      </c>
      <c r="I2178" s="26">
        <f>+IF(H2178='COSTOS VARIOS'!$C$1,'COSTOS VARIOS'!$C$2*'Precios ML'!V2178,'COSTOS VARIOS'!$B$2*'Precios ML'!V2178)</f>
        <v>545980</v>
      </c>
      <c r="J2178" s="22">
        <v>0</v>
      </c>
      <c r="K2178" s="27">
        <f t="shared" si="330"/>
        <v>10.4125</v>
      </c>
      <c r="L2178" s="27">
        <f t="shared" si="331"/>
        <v>10.4125</v>
      </c>
      <c r="M2178" s="26">
        <f>(INDEX(pesos!A:B,MATCH(L2178,pesos!A:A,1),2))</f>
        <v>16200</v>
      </c>
      <c r="N2178" s="26">
        <f>+R2178*'COSTOS VARIOS'!$O$1</f>
        <v>245891.73</v>
      </c>
      <c r="O2178" s="26">
        <f>+R2178*'COSTOS VARIOS'!$O$2</f>
        <v>5306.0847000000003</v>
      </c>
      <c r="P2178" s="26">
        <f>+R2178*'COSTOS VARIOS'!$O$3</f>
        <v>19412.505000000001</v>
      </c>
      <c r="Q2178" s="26">
        <v>1</v>
      </c>
      <c r="R2178" s="26">
        <f t="shared" si="332"/>
        <v>1294167</v>
      </c>
      <c r="S2178" s="25">
        <f t="shared" si="333"/>
        <v>2126957.3196999999</v>
      </c>
      <c r="T2178" s="28">
        <f t="shared" si="334"/>
        <v>0.28347662396208451</v>
      </c>
      <c r="U2178" s="29">
        <f t="shared" si="335"/>
        <v>2729900</v>
      </c>
      <c r="V2178" s="26">
        <f>+INDEX('LISTA DE PRECIOS EKM '!A:K,MATCH('Precios ML'!B2178,'LISTA DE PRECIOS EKM '!A:A,0),8)</f>
        <v>2729900</v>
      </c>
      <c r="W2178" s="26">
        <f t="shared" si="336"/>
        <v>2729900</v>
      </c>
      <c r="X2178" s="26">
        <f t="shared" si="337"/>
        <v>0</v>
      </c>
      <c r="Y2178" s="26"/>
      <c r="Z2178" s="26">
        <f t="shared" si="338"/>
        <v>2729900</v>
      </c>
      <c r="AA2178" s="30">
        <f t="shared" si="339"/>
        <v>1.1093877374403767</v>
      </c>
    </row>
    <row r="2179" spans="1:27">
      <c r="A2179" s="20" t="s">
        <v>6978</v>
      </c>
      <c r="B2179" s="20" t="s">
        <v>6979</v>
      </c>
      <c r="C2179" s="25">
        <v>1294167</v>
      </c>
      <c r="D2179" s="22">
        <v>85</v>
      </c>
      <c r="E2179" s="22">
        <v>49</v>
      </c>
      <c r="F2179" s="22">
        <v>40</v>
      </c>
      <c r="G2179" s="22">
        <v>16000</v>
      </c>
      <c r="H2179" s="22" t="s">
        <v>5088</v>
      </c>
      <c r="I2179" s="26">
        <f>+IF(H2179='COSTOS VARIOS'!$C$1,'COSTOS VARIOS'!$C$2*'Precios ML'!V2179,'COSTOS VARIOS'!$B$2*'Precios ML'!V2179)</f>
        <v>545980</v>
      </c>
      <c r="J2179" s="22">
        <v>0</v>
      </c>
      <c r="K2179" s="27">
        <f t="shared" si="330"/>
        <v>10.4125</v>
      </c>
      <c r="L2179" s="27">
        <f t="shared" si="331"/>
        <v>10.4125</v>
      </c>
      <c r="M2179" s="26">
        <f>(INDEX(pesos!A:B,MATCH(L2179,pesos!A:A,1),2))</f>
        <v>16200</v>
      </c>
      <c r="N2179" s="26">
        <f>+R2179*'COSTOS VARIOS'!$O$1</f>
        <v>245891.73</v>
      </c>
      <c r="O2179" s="26">
        <f>+R2179*'COSTOS VARIOS'!$O$2</f>
        <v>5306.0847000000003</v>
      </c>
      <c r="P2179" s="26">
        <f>+R2179*'COSTOS VARIOS'!$O$3</f>
        <v>19412.505000000001</v>
      </c>
      <c r="Q2179" s="26">
        <v>1</v>
      </c>
      <c r="R2179" s="26">
        <f t="shared" si="332"/>
        <v>1294167</v>
      </c>
      <c r="S2179" s="25">
        <f t="shared" si="333"/>
        <v>2126957.3196999999</v>
      </c>
      <c r="T2179" s="28">
        <f t="shared" si="334"/>
        <v>0.28347662396208451</v>
      </c>
      <c r="U2179" s="29">
        <f t="shared" si="335"/>
        <v>2729900</v>
      </c>
      <c r="V2179" s="26">
        <f>+INDEX('LISTA DE PRECIOS EKM '!A:K,MATCH('Precios ML'!B2179,'LISTA DE PRECIOS EKM '!A:A,0),8)</f>
        <v>2729900</v>
      </c>
      <c r="W2179" s="26">
        <f t="shared" si="336"/>
        <v>2729900</v>
      </c>
      <c r="X2179" s="26">
        <f t="shared" si="337"/>
        <v>0</v>
      </c>
      <c r="Y2179" s="26"/>
      <c r="Z2179" s="26">
        <f t="shared" si="338"/>
        <v>2729900</v>
      </c>
      <c r="AA2179" s="30">
        <f t="shared" si="339"/>
        <v>1.1093877374403767</v>
      </c>
    </row>
    <row r="2180" spans="1:27">
      <c r="A2180" s="20" t="s">
        <v>6978</v>
      </c>
      <c r="B2180" s="20" t="s">
        <v>6979</v>
      </c>
      <c r="C2180" s="25">
        <v>1294167</v>
      </c>
      <c r="D2180" s="22">
        <v>85</v>
      </c>
      <c r="E2180" s="22">
        <v>49</v>
      </c>
      <c r="F2180" s="22">
        <v>40</v>
      </c>
      <c r="G2180" s="22">
        <v>16000</v>
      </c>
      <c r="H2180" s="22" t="s">
        <v>5088</v>
      </c>
      <c r="I2180" s="26">
        <f>+IF(H2180='COSTOS VARIOS'!$C$1,'COSTOS VARIOS'!$C$2*'Precios ML'!V2180,'COSTOS VARIOS'!$B$2*'Precios ML'!V2180)</f>
        <v>545980</v>
      </c>
      <c r="J2180" s="22">
        <v>0</v>
      </c>
      <c r="K2180" s="27">
        <f t="shared" ref="K2180:K2243" si="340">+(D2180*E2180*F2180)/G2180</f>
        <v>10.4125</v>
      </c>
      <c r="L2180" s="27">
        <f t="shared" ref="L2180:L2243" si="341">+K2180*Q2180</f>
        <v>10.4125</v>
      </c>
      <c r="M2180" s="26">
        <f>(INDEX(pesos!A:B,MATCH(L2180,pesos!A:A,1),2))</f>
        <v>16200</v>
      </c>
      <c r="N2180" s="26">
        <f>+R2180*'COSTOS VARIOS'!$O$1</f>
        <v>245891.73</v>
      </c>
      <c r="O2180" s="26">
        <f>+R2180*'COSTOS VARIOS'!$O$2</f>
        <v>5306.0847000000003</v>
      </c>
      <c r="P2180" s="26">
        <f>+R2180*'COSTOS VARIOS'!$O$3</f>
        <v>19412.505000000001</v>
      </c>
      <c r="Q2180" s="26">
        <v>1</v>
      </c>
      <c r="R2180" s="26">
        <f t="shared" ref="R2180:R2243" si="342">+C2180*Q2180</f>
        <v>1294167</v>
      </c>
      <c r="S2180" s="25">
        <f t="shared" ref="S2180:S2243" si="343">+R2180+P2180+O2180+N2180+M2180+I2180</f>
        <v>2126957.3196999999</v>
      </c>
      <c r="T2180" s="28">
        <f t="shared" ref="T2180:T2243" si="344">+(V2180/S2180)-1</f>
        <v>0.28347662396208451</v>
      </c>
      <c r="U2180" s="29">
        <f t="shared" ref="U2180:U2243" si="345">+S2180*T2180+S2180</f>
        <v>2729900</v>
      </c>
      <c r="V2180" s="26">
        <f>+INDEX('LISTA DE PRECIOS EKM '!A:K,MATCH('Precios ML'!B2180,'LISTA DE PRECIOS EKM '!A:A,0),8)</f>
        <v>2729900</v>
      </c>
      <c r="W2180" s="26">
        <f t="shared" ref="W2180:W2243" si="346">+V2180*Q2180</f>
        <v>2729900</v>
      </c>
      <c r="X2180" s="26">
        <f t="shared" ref="X2180:X2243" si="347">+W2180-U2180</f>
        <v>0</v>
      </c>
      <c r="Y2180" s="26"/>
      <c r="Z2180" s="26">
        <f t="shared" ref="Z2180:Z2243" si="348">+W2180-Y2180</f>
        <v>2729900</v>
      </c>
      <c r="AA2180" s="30">
        <f t="shared" ref="AA2180:AA2243" si="349">+(Z2180/C2180)-1</f>
        <v>1.1093877374403767</v>
      </c>
    </row>
    <row r="2181" spans="1:27">
      <c r="A2181" s="20" t="s">
        <v>6980</v>
      </c>
      <c r="B2181" s="20" t="s">
        <v>6981</v>
      </c>
      <c r="C2181" s="25">
        <v>1294167</v>
      </c>
      <c r="D2181" s="22">
        <v>85</v>
      </c>
      <c r="E2181" s="22">
        <v>49</v>
      </c>
      <c r="F2181" s="22">
        <v>40</v>
      </c>
      <c r="G2181" s="22">
        <v>16000</v>
      </c>
      <c r="H2181" s="22" t="s">
        <v>5088</v>
      </c>
      <c r="I2181" s="26">
        <f>+IF(H2181='COSTOS VARIOS'!$C$1,'COSTOS VARIOS'!$C$2*'Precios ML'!V2181,'COSTOS VARIOS'!$B$2*'Precios ML'!V2181)</f>
        <v>545980</v>
      </c>
      <c r="J2181" s="22">
        <v>0</v>
      </c>
      <c r="K2181" s="27">
        <f t="shared" si="340"/>
        <v>10.4125</v>
      </c>
      <c r="L2181" s="27">
        <f t="shared" si="341"/>
        <v>10.4125</v>
      </c>
      <c r="M2181" s="26">
        <f>(INDEX(pesos!A:B,MATCH(L2181,pesos!A:A,1),2))</f>
        <v>16200</v>
      </c>
      <c r="N2181" s="26">
        <f>+R2181*'COSTOS VARIOS'!$O$1</f>
        <v>245891.73</v>
      </c>
      <c r="O2181" s="26">
        <f>+R2181*'COSTOS VARIOS'!$O$2</f>
        <v>5306.0847000000003</v>
      </c>
      <c r="P2181" s="26">
        <f>+R2181*'COSTOS VARIOS'!$O$3</f>
        <v>19412.505000000001</v>
      </c>
      <c r="Q2181" s="26">
        <v>1</v>
      </c>
      <c r="R2181" s="26">
        <f t="shared" si="342"/>
        <v>1294167</v>
      </c>
      <c r="S2181" s="25">
        <f t="shared" si="343"/>
        <v>2126957.3196999999</v>
      </c>
      <c r="T2181" s="28">
        <f t="shared" si="344"/>
        <v>0.28347662396208451</v>
      </c>
      <c r="U2181" s="29">
        <f t="shared" si="345"/>
        <v>2729900</v>
      </c>
      <c r="V2181" s="26">
        <f>+INDEX('LISTA DE PRECIOS EKM '!A:K,MATCH('Precios ML'!B2181,'LISTA DE PRECIOS EKM '!A:A,0),8)</f>
        <v>2729900</v>
      </c>
      <c r="W2181" s="26">
        <f t="shared" si="346"/>
        <v>2729900</v>
      </c>
      <c r="X2181" s="26">
        <f t="shared" si="347"/>
        <v>0</v>
      </c>
      <c r="Y2181" s="26"/>
      <c r="Z2181" s="26">
        <f t="shared" si="348"/>
        <v>2729900</v>
      </c>
      <c r="AA2181" s="30">
        <f t="shared" si="349"/>
        <v>1.1093877374403767</v>
      </c>
    </row>
    <row r="2182" spans="1:27">
      <c r="A2182" s="20" t="s">
        <v>6980</v>
      </c>
      <c r="B2182" s="20" t="s">
        <v>6981</v>
      </c>
      <c r="C2182" s="25">
        <v>1294167</v>
      </c>
      <c r="D2182" s="22">
        <v>85</v>
      </c>
      <c r="E2182" s="22">
        <v>49</v>
      </c>
      <c r="F2182" s="22">
        <v>40</v>
      </c>
      <c r="G2182" s="22">
        <v>16000</v>
      </c>
      <c r="H2182" s="22" t="s">
        <v>5088</v>
      </c>
      <c r="I2182" s="26">
        <f>+IF(H2182='COSTOS VARIOS'!$C$1,'COSTOS VARIOS'!$C$2*'Precios ML'!V2182,'COSTOS VARIOS'!$B$2*'Precios ML'!V2182)</f>
        <v>545980</v>
      </c>
      <c r="J2182" s="22">
        <v>0</v>
      </c>
      <c r="K2182" s="27">
        <f t="shared" si="340"/>
        <v>10.4125</v>
      </c>
      <c r="L2182" s="27">
        <f t="shared" si="341"/>
        <v>10.4125</v>
      </c>
      <c r="M2182" s="26">
        <f>(INDEX(pesos!A:B,MATCH(L2182,pesos!A:A,1),2))</f>
        <v>16200</v>
      </c>
      <c r="N2182" s="26">
        <f>+R2182*'COSTOS VARIOS'!$O$1</f>
        <v>245891.73</v>
      </c>
      <c r="O2182" s="26">
        <f>+R2182*'COSTOS VARIOS'!$O$2</f>
        <v>5306.0847000000003</v>
      </c>
      <c r="P2182" s="26">
        <f>+R2182*'COSTOS VARIOS'!$O$3</f>
        <v>19412.505000000001</v>
      </c>
      <c r="Q2182" s="26">
        <v>1</v>
      </c>
      <c r="R2182" s="26">
        <f t="shared" si="342"/>
        <v>1294167</v>
      </c>
      <c r="S2182" s="25">
        <f t="shared" si="343"/>
        <v>2126957.3196999999</v>
      </c>
      <c r="T2182" s="28">
        <f t="shared" si="344"/>
        <v>0.28347662396208451</v>
      </c>
      <c r="U2182" s="29">
        <f t="shared" si="345"/>
        <v>2729900</v>
      </c>
      <c r="V2182" s="26">
        <f>+INDEX('LISTA DE PRECIOS EKM '!A:K,MATCH('Precios ML'!B2182,'LISTA DE PRECIOS EKM '!A:A,0),8)</f>
        <v>2729900</v>
      </c>
      <c r="W2182" s="26">
        <f t="shared" si="346"/>
        <v>2729900</v>
      </c>
      <c r="X2182" s="26">
        <f t="shared" si="347"/>
        <v>0</v>
      </c>
      <c r="Y2182" s="26"/>
      <c r="Z2182" s="26">
        <f t="shared" si="348"/>
        <v>2729900</v>
      </c>
      <c r="AA2182" s="30">
        <f t="shared" si="349"/>
        <v>1.1093877374403767</v>
      </c>
    </row>
    <row r="2183" spans="1:27">
      <c r="A2183" s="20" t="s">
        <v>6982</v>
      </c>
      <c r="B2183" s="20" t="s">
        <v>6983</v>
      </c>
      <c r="C2183" s="25">
        <v>1500000</v>
      </c>
      <c r="D2183" s="22">
        <v>85</v>
      </c>
      <c r="E2183" s="22">
        <v>49</v>
      </c>
      <c r="F2183" s="22">
        <v>40</v>
      </c>
      <c r="G2183" s="22">
        <v>16000</v>
      </c>
      <c r="H2183" s="22" t="s">
        <v>5088</v>
      </c>
      <c r="I2183" s="26">
        <f>+IF(H2183='COSTOS VARIOS'!$C$1,'COSTOS VARIOS'!$C$2*'Precios ML'!V2183,'COSTOS VARIOS'!$B$2*'Precios ML'!V2183)</f>
        <v>685980</v>
      </c>
      <c r="J2183" s="22">
        <v>0</v>
      </c>
      <c r="K2183" s="27">
        <f t="shared" si="340"/>
        <v>10.4125</v>
      </c>
      <c r="L2183" s="27">
        <f t="shared" si="341"/>
        <v>10.4125</v>
      </c>
      <c r="M2183" s="26">
        <f>(INDEX(pesos!A:B,MATCH(L2183,pesos!A:A,1),2))</f>
        <v>16200</v>
      </c>
      <c r="N2183" s="26">
        <f>+R2183*'COSTOS VARIOS'!$O$1</f>
        <v>285000</v>
      </c>
      <c r="O2183" s="26">
        <f>+R2183*'COSTOS VARIOS'!$O$2</f>
        <v>6150.0000000000009</v>
      </c>
      <c r="P2183" s="26">
        <f>+R2183*'COSTOS VARIOS'!$O$3</f>
        <v>22500</v>
      </c>
      <c r="Q2183" s="26">
        <v>1</v>
      </c>
      <c r="R2183" s="26">
        <f t="shared" si="342"/>
        <v>1500000</v>
      </c>
      <c r="S2183" s="25">
        <f t="shared" si="343"/>
        <v>2515830</v>
      </c>
      <c r="T2183" s="28">
        <f t="shared" si="344"/>
        <v>0.36332741083459541</v>
      </c>
      <c r="U2183" s="29">
        <f t="shared" si="345"/>
        <v>3429900</v>
      </c>
      <c r="V2183" s="26">
        <f>+INDEX('LISTA DE PRECIOS EKM '!A:K,MATCH('Precios ML'!B2183,'LISTA DE PRECIOS EKM '!A:A,0),8)</f>
        <v>3429900</v>
      </c>
      <c r="W2183" s="26">
        <f t="shared" si="346"/>
        <v>3429900</v>
      </c>
      <c r="X2183" s="26">
        <f t="shared" si="347"/>
        <v>0</v>
      </c>
      <c r="Y2183" s="26"/>
      <c r="Z2183" s="26">
        <f t="shared" si="348"/>
        <v>3429900</v>
      </c>
      <c r="AA2183" s="30">
        <f t="shared" si="349"/>
        <v>1.2866</v>
      </c>
    </row>
    <row r="2184" spans="1:27">
      <c r="A2184" s="20" t="s">
        <v>6982</v>
      </c>
      <c r="B2184" s="20" t="s">
        <v>6983</v>
      </c>
      <c r="C2184" s="25">
        <v>1500000</v>
      </c>
      <c r="D2184" s="22">
        <v>85</v>
      </c>
      <c r="E2184" s="22">
        <v>49</v>
      </c>
      <c r="F2184" s="22">
        <v>40</v>
      </c>
      <c r="G2184" s="22">
        <v>16000</v>
      </c>
      <c r="H2184" s="22" t="s">
        <v>5088</v>
      </c>
      <c r="I2184" s="26">
        <f>+IF(H2184='COSTOS VARIOS'!$C$1,'COSTOS VARIOS'!$C$2*'Precios ML'!V2184,'COSTOS VARIOS'!$B$2*'Precios ML'!V2184)</f>
        <v>685980</v>
      </c>
      <c r="J2184" s="22">
        <v>0</v>
      </c>
      <c r="K2184" s="27">
        <f t="shared" si="340"/>
        <v>10.4125</v>
      </c>
      <c r="L2184" s="27">
        <f t="shared" si="341"/>
        <v>10.4125</v>
      </c>
      <c r="M2184" s="26">
        <f>(INDEX(pesos!A:B,MATCH(L2184,pesos!A:A,1),2))</f>
        <v>16200</v>
      </c>
      <c r="N2184" s="26">
        <f>+R2184*'COSTOS VARIOS'!$O$1</f>
        <v>285000</v>
      </c>
      <c r="O2184" s="26">
        <f>+R2184*'COSTOS VARIOS'!$O$2</f>
        <v>6150.0000000000009</v>
      </c>
      <c r="P2184" s="26">
        <f>+R2184*'COSTOS VARIOS'!$O$3</f>
        <v>22500</v>
      </c>
      <c r="Q2184" s="26">
        <v>1</v>
      </c>
      <c r="R2184" s="26">
        <f t="shared" si="342"/>
        <v>1500000</v>
      </c>
      <c r="S2184" s="25">
        <f t="shared" si="343"/>
        <v>2515830</v>
      </c>
      <c r="T2184" s="28">
        <f t="shared" si="344"/>
        <v>0.36332741083459541</v>
      </c>
      <c r="U2184" s="29">
        <f t="shared" si="345"/>
        <v>3429900</v>
      </c>
      <c r="V2184" s="26">
        <f>+INDEX('LISTA DE PRECIOS EKM '!A:K,MATCH('Precios ML'!B2184,'LISTA DE PRECIOS EKM '!A:A,0),8)</f>
        <v>3429900</v>
      </c>
      <c r="W2184" s="26">
        <f t="shared" si="346"/>
        <v>3429900</v>
      </c>
      <c r="X2184" s="26">
        <f t="shared" si="347"/>
        <v>0</v>
      </c>
      <c r="Y2184" s="26"/>
      <c r="Z2184" s="26">
        <f t="shared" si="348"/>
        <v>3429900</v>
      </c>
      <c r="AA2184" s="30">
        <f t="shared" si="349"/>
        <v>1.2866</v>
      </c>
    </row>
    <row r="2185" spans="1:27">
      <c r="A2185" s="20" t="s">
        <v>6984</v>
      </c>
      <c r="B2185" s="20" t="s">
        <v>6985</v>
      </c>
      <c r="C2185" s="25">
        <v>1500000</v>
      </c>
      <c r="D2185" s="22">
        <v>85</v>
      </c>
      <c r="E2185" s="22">
        <v>49</v>
      </c>
      <c r="F2185" s="22">
        <v>40</v>
      </c>
      <c r="G2185" s="22">
        <v>16000</v>
      </c>
      <c r="H2185" s="22" t="s">
        <v>5088</v>
      </c>
      <c r="I2185" s="26">
        <f>+IF(H2185='COSTOS VARIOS'!$C$1,'COSTOS VARIOS'!$C$2*'Precios ML'!V2185,'COSTOS VARIOS'!$B$2*'Precios ML'!V2185)</f>
        <v>685980</v>
      </c>
      <c r="J2185" s="22">
        <v>0</v>
      </c>
      <c r="K2185" s="27">
        <f t="shared" si="340"/>
        <v>10.4125</v>
      </c>
      <c r="L2185" s="27">
        <f t="shared" si="341"/>
        <v>10.4125</v>
      </c>
      <c r="M2185" s="26">
        <f>(INDEX(pesos!A:B,MATCH(L2185,pesos!A:A,1),2))</f>
        <v>16200</v>
      </c>
      <c r="N2185" s="26">
        <f>+R2185*'COSTOS VARIOS'!$O$1</f>
        <v>285000</v>
      </c>
      <c r="O2185" s="26">
        <f>+R2185*'COSTOS VARIOS'!$O$2</f>
        <v>6150.0000000000009</v>
      </c>
      <c r="P2185" s="26">
        <f>+R2185*'COSTOS VARIOS'!$O$3</f>
        <v>22500</v>
      </c>
      <c r="Q2185" s="26">
        <v>1</v>
      </c>
      <c r="R2185" s="26">
        <f t="shared" si="342"/>
        <v>1500000</v>
      </c>
      <c r="S2185" s="25">
        <f t="shared" si="343"/>
        <v>2515830</v>
      </c>
      <c r="T2185" s="28">
        <f t="shared" si="344"/>
        <v>0.36332741083459541</v>
      </c>
      <c r="U2185" s="29">
        <f t="shared" si="345"/>
        <v>3429900</v>
      </c>
      <c r="V2185" s="26">
        <f>+INDEX('LISTA DE PRECIOS EKM '!A:K,MATCH('Precios ML'!B2185,'LISTA DE PRECIOS EKM '!A:A,0),8)</f>
        <v>3429900</v>
      </c>
      <c r="W2185" s="26">
        <f t="shared" si="346"/>
        <v>3429900</v>
      </c>
      <c r="X2185" s="26">
        <f t="shared" si="347"/>
        <v>0</v>
      </c>
      <c r="Y2185" s="26"/>
      <c r="Z2185" s="26">
        <f t="shared" si="348"/>
        <v>3429900</v>
      </c>
      <c r="AA2185" s="30">
        <f t="shared" si="349"/>
        <v>1.2866</v>
      </c>
    </row>
    <row r="2186" spans="1:27">
      <c r="A2186" s="20" t="s">
        <v>6984</v>
      </c>
      <c r="B2186" s="20" t="s">
        <v>6985</v>
      </c>
      <c r="C2186" s="25">
        <v>1500000</v>
      </c>
      <c r="D2186" s="22">
        <v>85</v>
      </c>
      <c r="E2186" s="22">
        <v>49</v>
      </c>
      <c r="F2186" s="22">
        <v>40</v>
      </c>
      <c r="G2186" s="22">
        <v>16000</v>
      </c>
      <c r="H2186" s="22" t="s">
        <v>5088</v>
      </c>
      <c r="I2186" s="26">
        <f>+IF(H2186='COSTOS VARIOS'!$C$1,'COSTOS VARIOS'!$C$2*'Precios ML'!V2186,'COSTOS VARIOS'!$B$2*'Precios ML'!V2186)</f>
        <v>685980</v>
      </c>
      <c r="J2186" s="22">
        <v>0</v>
      </c>
      <c r="K2186" s="27">
        <f t="shared" si="340"/>
        <v>10.4125</v>
      </c>
      <c r="L2186" s="27">
        <f t="shared" si="341"/>
        <v>10.4125</v>
      </c>
      <c r="M2186" s="26">
        <f>(INDEX(pesos!A:B,MATCH(L2186,pesos!A:A,1),2))</f>
        <v>16200</v>
      </c>
      <c r="N2186" s="26">
        <f>+R2186*'COSTOS VARIOS'!$O$1</f>
        <v>285000</v>
      </c>
      <c r="O2186" s="26">
        <f>+R2186*'COSTOS VARIOS'!$O$2</f>
        <v>6150.0000000000009</v>
      </c>
      <c r="P2186" s="26">
        <f>+R2186*'COSTOS VARIOS'!$O$3</f>
        <v>22500</v>
      </c>
      <c r="Q2186" s="26">
        <v>1</v>
      </c>
      <c r="R2186" s="26">
        <f t="shared" si="342"/>
        <v>1500000</v>
      </c>
      <c r="S2186" s="25">
        <f t="shared" si="343"/>
        <v>2515830</v>
      </c>
      <c r="T2186" s="28">
        <f t="shared" si="344"/>
        <v>0.36332741083459541</v>
      </c>
      <c r="U2186" s="29">
        <f t="shared" si="345"/>
        <v>3429900</v>
      </c>
      <c r="V2186" s="26">
        <f>+INDEX('LISTA DE PRECIOS EKM '!A:K,MATCH('Precios ML'!B2186,'LISTA DE PRECIOS EKM '!A:A,0),8)</f>
        <v>3429900</v>
      </c>
      <c r="W2186" s="26">
        <f t="shared" si="346"/>
        <v>3429900</v>
      </c>
      <c r="X2186" s="26">
        <f t="shared" si="347"/>
        <v>0</v>
      </c>
      <c r="Y2186" s="26"/>
      <c r="Z2186" s="26">
        <f t="shared" si="348"/>
        <v>3429900</v>
      </c>
      <c r="AA2186" s="30">
        <f t="shared" si="349"/>
        <v>1.2866</v>
      </c>
    </row>
    <row r="2187" spans="1:27">
      <c r="A2187" s="20" t="s">
        <v>6986</v>
      </c>
      <c r="B2187" s="20" t="s">
        <v>6987</v>
      </c>
      <c r="C2187" s="25">
        <v>1500000</v>
      </c>
      <c r="D2187" s="22">
        <v>85</v>
      </c>
      <c r="E2187" s="22">
        <v>49</v>
      </c>
      <c r="F2187" s="22">
        <v>40</v>
      </c>
      <c r="G2187" s="22">
        <v>16000</v>
      </c>
      <c r="H2187" s="22" t="s">
        <v>5088</v>
      </c>
      <c r="I2187" s="26">
        <f>+IF(H2187='COSTOS VARIOS'!$C$1,'COSTOS VARIOS'!$C$2*'Precios ML'!V2187,'COSTOS VARIOS'!$B$2*'Precios ML'!V2187)</f>
        <v>685980</v>
      </c>
      <c r="J2187" s="22">
        <v>0</v>
      </c>
      <c r="K2187" s="27">
        <f t="shared" si="340"/>
        <v>10.4125</v>
      </c>
      <c r="L2187" s="27">
        <f t="shared" si="341"/>
        <v>10.4125</v>
      </c>
      <c r="M2187" s="26">
        <f>(INDEX(pesos!A:B,MATCH(L2187,pesos!A:A,1),2))</f>
        <v>16200</v>
      </c>
      <c r="N2187" s="26">
        <f>+R2187*'COSTOS VARIOS'!$O$1</f>
        <v>285000</v>
      </c>
      <c r="O2187" s="26">
        <f>+R2187*'COSTOS VARIOS'!$O$2</f>
        <v>6150.0000000000009</v>
      </c>
      <c r="P2187" s="26">
        <f>+R2187*'COSTOS VARIOS'!$O$3</f>
        <v>22500</v>
      </c>
      <c r="Q2187" s="26">
        <v>1</v>
      </c>
      <c r="R2187" s="26">
        <f t="shared" si="342"/>
        <v>1500000</v>
      </c>
      <c r="S2187" s="25">
        <f t="shared" si="343"/>
        <v>2515830</v>
      </c>
      <c r="T2187" s="28">
        <f t="shared" si="344"/>
        <v>0.36332741083459541</v>
      </c>
      <c r="U2187" s="29">
        <f t="shared" si="345"/>
        <v>3429900</v>
      </c>
      <c r="V2187" s="26">
        <f>+INDEX('LISTA DE PRECIOS EKM '!A:K,MATCH('Precios ML'!B2187,'LISTA DE PRECIOS EKM '!A:A,0),8)</f>
        <v>3429900</v>
      </c>
      <c r="W2187" s="26">
        <f t="shared" si="346"/>
        <v>3429900</v>
      </c>
      <c r="X2187" s="26">
        <f t="shared" si="347"/>
        <v>0</v>
      </c>
      <c r="Y2187" s="26"/>
      <c r="Z2187" s="26">
        <f t="shared" si="348"/>
        <v>3429900</v>
      </c>
      <c r="AA2187" s="30">
        <f t="shared" si="349"/>
        <v>1.2866</v>
      </c>
    </row>
    <row r="2188" spans="1:27">
      <c r="A2188" s="20" t="s">
        <v>6986</v>
      </c>
      <c r="B2188" s="20" t="s">
        <v>6987</v>
      </c>
      <c r="C2188" s="25">
        <v>1500000</v>
      </c>
      <c r="D2188" s="22">
        <v>85</v>
      </c>
      <c r="E2188" s="22">
        <v>49</v>
      </c>
      <c r="F2188" s="22">
        <v>40</v>
      </c>
      <c r="G2188" s="22">
        <v>16000</v>
      </c>
      <c r="H2188" s="22" t="s">
        <v>5088</v>
      </c>
      <c r="I2188" s="26">
        <f>+IF(H2188='COSTOS VARIOS'!$C$1,'COSTOS VARIOS'!$C$2*'Precios ML'!V2188,'COSTOS VARIOS'!$B$2*'Precios ML'!V2188)</f>
        <v>685980</v>
      </c>
      <c r="J2188" s="22">
        <v>0</v>
      </c>
      <c r="K2188" s="27">
        <f t="shared" si="340"/>
        <v>10.4125</v>
      </c>
      <c r="L2188" s="27">
        <f t="shared" si="341"/>
        <v>10.4125</v>
      </c>
      <c r="M2188" s="26">
        <f>(INDEX(pesos!A:B,MATCH(L2188,pesos!A:A,1),2))</f>
        <v>16200</v>
      </c>
      <c r="N2188" s="26">
        <f>+R2188*'COSTOS VARIOS'!$O$1</f>
        <v>285000</v>
      </c>
      <c r="O2188" s="26">
        <f>+R2188*'COSTOS VARIOS'!$O$2</f>
        <v>6150.0000000000009</v>
      </c>
      <c r="P2188" s="26">
        <f>+R2188*'COSTOS VARIOS'!$O$3</f>
        <v>22500</v>
      </c>
      <c r="Q2188" s="26">
        <v>1</v>
      </c>
      <c r="R2188" s="26">
        <f t="shared" si="342"/>
        <v>1500000</v>
      </c>
      <c r="S2188" s="25">
        <f t="shared" si="343"/>
        <v>2515830</v>
      </c>
      <c r="T2188" s="28">
        <f t="shared" si="344"/>
        <v>0.36332741083459541</v>
      </c>
      <c r="U2188" s="29">
        <f t="shared" si="345"/>
        <v>3429900</v>
      </c>
      <c r="V2188" s="26">
        <f>+INDEX('LISTA DE PRECIOS EKM '!A:K,MATCH('Precios ML'!B2188,'LISTA DE PRECIOS EKM '!A:A,0),8)</f>
        <v>3429900</v>
      </c>
      <c r="W2188" s="26">
        <f t="shared" si="346"/>
        <v>3429900</v>
      </c>
      <c r="X2188" s="26">
        <f t="shared" si="347"/>
        <v>0</v>
      </c>
      <c r="Y2188" s="26"/>
      <c r="Z2188" s="26">
        <f t="shared" si="348"/>
        <v>3429900</v>
      </c>
      <c r="AA2188" s="30">
        <f t="shared" si="349"/>
        <v>1.2866</v>
      </c>
    </row>
    <row r="2189" spans="1:27">
      <c r="A2189" s="20" t="s">
        <v>6988</v>
      </c>
      <c r="B2189" s="20" t="s">
        <v>6989</v>
      </c>
      <c r="C2189" s="25">
        <v>1100000</v>
      </c>
      <c r="D2189" s="22">
        <v>85</v>
      </c>
      <c r="E2189" s="22">
        <v>49</v>
      </c>
      <c r="F2189" s="22">
        <v>40</v>
      </c>
      <c r="G2189" s="22">
        <v>16000</v>
      </c>
      <c r="H2189" s="22" t="s">
        <v>5088</v>
      </c>
      <c r="I2189" s="26">
        <f>+IF(H2189='COSTOS VARIOS'!$C$1,'COSTOS VARIOS'!$C$2*'Precios ML'!V2189,'COSTOS VARIOS'!$B$2*'Precios ML'!V2189)</f>
        <v>669980</v>
      </c>
      <c r="J2189" s="22">
        <v>0</v>
      </c>
      <c r="K2189" s="27">
        <f t="shared" si="340"/>
        <v>10.4125</v>
      </c>
      <c r="L2189" s="27">
        <f t="shared" si="341"/>
        <v>10.4125</v>
      </c>
      <c r="M2189" s="26">
        <f>(INDEX(pesos!A:B,MATCH(L2189,pesos!A:A,1),2))</f>
        <v>16200</v>
      </c>
      <c r="N2189" s="26">
        <f>+R2189*'COSTOS VARIOS'!$O$1</f>
        <v>209000</v>
      </c>
      <c r="O2189" s="26">
        <f>+R2189*'COSTOS VARIOS'!$O$2</f>
        <v>4510</v>
      </c>
      <c r="P2189" s="26">
        <f>+R2189*'COSTOS VARIOS'!$O$3</f>
        <v>16500</v>
      </c>
      <c r="Q2189" s="26">
        <v>1</v>
      </c>
      <c r="R2189" s="26">
        <f t="shared" si="342"/>
        <v>1100000</v>
      </c>
      <c r="S2189" s="25">
        <f t="shared" si="343"/>
        <v>2016190</v>
      </c>
      <c r="T2189" s="28">
        <f t="shared" si="344"/>
        <v>0.66150015623527536</v>
      </c>
      <c r="U2189" s="29">
        <f t="shared" si="345"/>
        <v>3349900</v>
      </c>
      <c r="V2189" s="26">
        <f>+INDEX('LISTA DE PRECIOS EKM '!A:K,MATCH('Precios ML'!B2189,'LISTA DE PRECIOS EKM '!A:A,0),8)</f>
        <v>3349900</v>
      </c>
      <c r="W2189" s="26">
        <f t="shared" si="346"/>
        <v>3349900</v>
      </c>
      <c r="X2189" s="26">
        <f t="shared" si="347"/>
        <v>0</v>
      </c>
      <c r="Y2189" s="26"/>
      <c r="Z2189" s="26">
        <f t="shared" si="348"/>
        <v>3349900</v>
      </c>
      <c r="AA2189" s="30">
        <f t="shared" si="349"/>
        <v>2.0453636363636365</v>
      </c>
    </row>
    <row r="2190" spans="1:27">
      <c r="A2190" s="20" t="s">
        <v>6988</v>
      </c>
      <c r="B2190" s="20" t="s">
        <v>6989</v>
      </c>
      <c r="C2190" s="25">
        <v>1100000</v>
      </c>
      <c r="D2190" s="22">
        <v>85</v>
      </c>
      <c r="E2190" s="22">
        <v>49</v>
      </c>
      <c r="F2190" s="22">
        <v>40</v>
      </c>
      <c r="G2190" s="22">
        <v>16000</v>
      </c>
      <c r="H2190" s="22" t="s">
        <v>5088</v>
      </c>
      <c r="I2190" s="26">
        <f>+IF(H2190='COSTOS VARIOS'!$C$1,'COSTOS VARIOS'!$C$2*'Precios ML'!V2190,'COSTOS VARIOS'!$B$2*'Precios ML'!V2190)</f>
        <v>669980</v>
      </c>
      <c r="J2190" s="22">
        <v>0</v>
      </c>
      <c r="K2190" s="27">
        <f t="shared" si="340"/>
        <v>10.4125</v>
      </c>
      <c r="L2190" s="27">
        <f t="shared" si="341"/>
        <v>10.4125</v>
      </c>
      <c r="M2190" s="26">
        <f>(INDEX(pesos!A:B,MATCH(L2190,pesos!A:A,1),2))</f>
        <v>16200</v>
      </c>
      <c r="N2190" s="26">
        <f>+R2190*'COSTOS VARIOS'!$O$1</f>
        <v>209000</v>
      </c>
      <c r="O2190" s="26">
        <f>+R2190*'COSTOS VARIOS'!$O$2</f>
        <v>4510</v>
      </c>
      <c r="P2190" s="26">
        <f>+R2190*'COSTOS VARIOS'!$O$3</f>
        <v>16500</v>
      </c>
      <c r="Q2190" s="26">
        <v>1</v>
      </c>
      <c r="R2190" s="26">
        <f t="shared" si="342"/>
        <v>1100000</v>
      </c>
      <c r="S2190" s="25">
        <f t="shared" si="343"/>
        <v>2016190</v>
      </c>
      <c r="T2190" s="28">
        <f t="shared" si="344"/>
        <v>0.66150015623527536</v>
      </c>
      <c r="U2190" s="29">
        <f t="shared" si="345"/>
        <v>3349900</v>
      </c>
      <c r="V2190" s="26">
        <f>+INDEX('LISTA DE PRECIOS EKM '!A:K,MATCH('Precios ML'!B2190,'LISTA DE PRECIOS EKM '!A:A,0),8)</f>
        <v>3349900</v>
      </c>
      <c r="W2190" s="26">
        <f t="shared" si="346"/>
        <v>3349900</v>
      </c>
      <c r="X2190" s="26">
        <f t="shared" si="347"/>
        <v>0</v>
      </c>
      <c r="Y2190" s="26"/>
      <c r="Z2190" s="26">
        <f t="shared" si="348"/>
        <v>3349900</v>
      </c>
      <c r="AA2190" s="30">
        <f t="shared" si="349"/>
        <v>2.0453636363636365</v>
      </c>
    </row>
    <row r="2191" spans="1:27">
      <c r="A2191" s="20" t="s">
        <v>6990</v>
      </c>
      <c r="B2191" s="20" t="s">
        <v>6991</v>
      </c>
      <c r="C2191" s="25">
        <v>1700000</v>
      </c>
      <c r="D2191" s="22">
        <v>85</v>
      </c>
      <c r="E2191" s="22">
        <v>49</v>
      </c>
      <c r="F2191" s="22">
        <v>40</v>
      </c>
      <c r="G2191" s="22">
        <v>16000</v>
      </c>
      <c r="H2191" s="22" t="s">
        <v>5088</v>
      </c>
      <c r="I2191" s="26">
        <f>+IF(H2191='COSTOS VARIOS'!$C$1,'COSTOS VARIOS'!$C$2*'Precios ML'!V2191,'COSTOS VARIOS'!$B$2*'Precios ML'!V2191)</f>
        <v>669980</v>
      </c>
      <c r="J2191" s="22">
        <v>0</v>
      </c>
      <c r="K2191" s="27">
        <f t="shared" si="340"/>
        <v>10.4125</v>
      </c>
      <c r="L2191" s="27">
        <f t="shared" si="341"/>
        <v>10.4125</v>
      </c>
      <c r="M2191" s="26">
        <f>(INDEX(pesos!A:B,MATCH(L2191,pesos!A:A,1),2))</f>
        <v>16200</v>
      </c>
      <c r="N2191" s="26">
        <f>+R2191*'COSTOS VARIOS'!$O$1</f>
        <v>323000</v>
      </c>
      <c r="O2191" s="26">
        <f>+R2191*'COSTOS VARIOS'!$O$2</f>
        <v>6970.0000000000009</v>
      </c>
      <c r="P2191" s="26">
        <f>+R2191*'COSTOS VARIOS'!$O$3</f>
        <v>25500</v>
      </c>
      <c r="Q2191" s="26">
        <v>1</v>
      </c>
      <c r="R2191" s="26">
        <f t="shared" si="342"/>
        <v>1700000</v>
      </c>
      <c r="S2191" s="25">
        <f t="shared" si="343"/>
        <v>2741650</v>
      </c>
      <c r="T2191" s="28">
        <f t="shared" si="344"/>
        <v>0.22185545200882673</v>
      </c>
      <c r="U2191" s="29">
        <f t="shared" si="345"/>
        <v>3349900</v>
      </c>
      <c r="V2191" s="26">
        <f>+INDEX('LISTA DE PRECIOS EKM '!A:K,MATCH('Precios ML'!B2191,'LISTA DE PRECIOS EKM '!A:A,0),8)</f>
        <v>3349900</v>
      </c>
      <c r="W2191" s="26">
        <f t="shared" si="346"/>
        <v>3349900</v>
      </c>
      <c r="X2191" s="26">
        <f t="shared" si="347"/>
        <v>0</v>
      </c>
      <c r="Y2191" s="26"/>
      <c r="Z2191" s="26">
        <f t="shared" si="348"/>
        <v>3349900</v>
      </c>
      <c r="AA2191" s="30">
        <f t="shared" si="349"/>
        <v>0.97052941176470586</v>
      </c>
    </row>
    <row r="2192" spans="1:27">
      <c r="A2192" s="20" t="s">
        <v>6990</v>
      </c>
      <c r="B2192" s="20" t="s">
        <v>6991</v>
      </c>
      <c r="C2192" s="25">
        <v>1700000</v>
      </c>
      <c r="D2192" s="22">
        <v>85</v>
      </c>
      <c r="E2192" s="22">
        <v>49</v>
      </c>
      <c r="F2192" s="22">
        <v>40</v>
      </c>
      <c r="G2192" s="22">
        <v>16000</v>
      </c>
      <c r="H2192" s="22" t="s">
        <v>5088</v>
      </c>
      <c r="I2192" s="26">
        <f>+IF(H2192='COSTOS VARIOS'!$C$1,'COSTOS VARIOS'!$C$2*'Precios ML'!V2192,'COSTOS VARIOS'!$B$2*'Precios ML'!V2192)</f>
        <v>669980</v>
      </c>
      <c r="J2192" s="22">
        <v>0</v>
      </c>
      <c r="K2192" s="27">
        <f t="shared" si="340"/>
        <v>10.4125</v>
      </c>
      <c r="L2192" s="27">
        <f t="shared" si="341"/>
        <v>10.4125</v>
      </c>
      <c r="M2192" s="26">
        <f>(INDEX(pesos!A:B,MATCH(L2192,pesos!A:A,1),2))</f>
        <v>16200</v>
      </c>
      <c r="N2192" s="26">
        <f>+R2192*'COSTOS VARIOS'!$O$1</f>
        <v>323000</v>
      </c>
      <c r="O2192" s="26">
        <f>+R2192*'COSTOS VARIOS'!$O$2</f>
        <v>6970.0000000000009</v>
      </c>
      <c r="P2192" s="26">
        <f>+R2192*'COSTOS VARIOS'!$O$3</f>
        <v>25500</v>
      </c>
      <c r="Q2192" s="26">
        <v>1</v>
      </c>
      <c r="R2192" s="26">
        <f t="shared" si="342"/>
        <v>1700000</v>
      </c>
      <c r="S2192" s="25">
        <f t="shared" si="343"/>
        <v>2741650</v>
      </c>
      <c r="T2192" s="28">
        <f t="shared" si="344"/>
        <v>0.22185545200882673</v>
      </c>
      <c r="U2192" s="29">
        <f t="shared" si="345"/>
        <v>3349900</v>
      </c>
      <c r="V2192" s="26">
        <f>+INDEX('LISTA DE PRECIOS EKM '!A:K,MATCH('Precios ML'!B2192,'LISTA DE PRECIOS EKM '!A:A,0),8)</f>
        <v>3349900</v>
      </c>
      <c r="W2192" s="26">
        <f t="shared" si="346"/>
        <v>3349900</v>
      </c>
      <c r="X2192" s="26">
        <f t="shared" si="347"/>
        <v>0</v>
      </c>
      <c r="Y2192" s="26"/>
      <c r="Z2192" s="26">
        <f t="shared" si="348"/>
        <v>3349900</v>
      </c>
      <c r="AA2192" s="30">
        <f t="shared" si="349"/>
        <v>0.97052941176470586</v>
      </c>
    </row>
    <row r="2193" spans="1:27">
      <c r="A2193" s="20" t="s">
        <v>6992</v>
      </c>
      <c r="B2193" s="20" t="s">
        <v>6993</v>
      </c>
      <c r="C2193" s="25">
        <v>1700000</v>
      </c>
      <c r="D2193" s="22">
        <v>85</v>
      </c>
      <c r="E2193" s="22">
        <v>49</v>
      </c>
      <c r="F2193" s="22">
        <v>40</v>
      </c>
      <c r="G2193" s="22">
        <v>16000</v>
      </c>
      <c r="H2193" s="22" t="s">
        <v>5088</v>
      </c>
      <c r="I2193" s="26">
        <f>+IF(H2193='COSTOS VARIOS'!$C$1,'COSTOS VARIOS'!$C$2*'Precios ML'!V2193,'COSTOS VARIOS'!$B$2*'Precios ML'!V2193)</f>
        <v>669980</v>
      </c>
      <c r="J2193" s="22">
        <v>0</v>
      </c>
      <c r="K2193" s="27">
        <f t="shared" si="340"/>
        <v>10.4125</v>
      </c>
      <c r="L2193" s="27">
        <f t="shared" si="341"/>
        <v>10.4125</v>
      </c>
      <c r="M2193" s="26">
        <f>(INDEX(pesos!A:B,MATCH(L2193,pesos!A:A,1),2))</f>
        <v>16200</v>
      </c>
      <c r="N2193" s="26">
        <f>+R2193*'COSTOS VARIOS'!$O$1</f>
        <v>323000</v>
      </c>
      <c r="O2193" s="26">
        <f>+R2193*'COSTOS VARIOS'!$O$2</f>
        <v>6970.0000000000009</v>
      </c>
      <c r="P2193" s="26">
        <f>+R2193*'COSTOS VARIOS'!$O$3</f>
        <v>25500</v>
      </c>
      <c r="Q2193" s="26">
        <v>1</v>
      </c>
      <c r="R2193" s="26">
        <f t="shared" si="342"/>
        <v>1700000</v>
      </c>
      <c r="S2193" s="25">
        <f t="shared" si="343"/>
        <v>2741650</v>
      </c>
      <c r="T2193" s="28">
        <f t="shared" si="344"/>
        <v>0.22185545200882673</v>
      </c>
      <c r="U2193" s="29">
        <f t="shared" si="345"/>
        <v>3349900</v>
      </c>
      <c r="V2193" s="26">
        <f>+INDEX('LISTA DE PRECIOS EKM '!A:K,MATCH('Precios ML'!B2193,'LISTA DE PRECIOS EKM '!A:A,0),8)</f>
        <v>3349900</v>
      </c>
      <c r="W2193" s="26">
        <f t="shared" si="346"/>
        <v>3349900</v>
      </c>
      <c r="X2193" s="26">
        <f t="shared" si="347"/>
        <v>0</v>
      </c>
      <c r="Y2193" s="26"/>
      <c r="Z2193" s="26">
        <f t="shared" si="348"/>
        <v>3349900</v>
      </c>
      <c r="AA2193" s="30">
        <f t="shared" si="349"/>
        <v>0.97052941176470586</v>
      </c>
    </row>
    <row r="2194" spans="1:27">
      <c r="A2194" s="20" t="s">
        <v>6992</v>
      </c>
      <c r="B2194" s="20" t="s">
        <v>6993</v>
      </c>
      <c r="C2194" s="25">
        <v>1700000</v>
      </c>
      <c r="D2194" s="22">
        <v>85</v>
      </c>
      <c r="E2194" s="22">
        <v>49</v>
      </c>
      <c r="F2194" s="22">
        <v>40</v>
      </c>
      <c r="G2194" s="22">
        <v>16000</v>
      </c>
      <c r="H2194" s="22" t="s">
        <v>5088</v>
      </c>
      <c r="I2194" s="26">
        <f>+IF(H2194='COSTOS VARIOS'!$C$1,'COSTOS VARIOS'!$C$2*'Precios ML'!V2194,'COSTOS VARIOS'!$B$2*'Precios ML'!V2194)</f>
        <v>669980</v>
      </c>
      <c r="J2194" s="22">
        <v>0</v>
      </c>
      <c r="K2194" s="27">
        <f t="shared" si="340"/>
        <v>10.4125</v>
      </c>
      <c r="L2194" s="27">
        <f t="shared" si="341"/>
        <v>10.4125</v>
      </c>
      <c r="M2194" s="26">
        <f>(INDEX(pesos!A:B,MATCH(L2194,pesos!A:A,1),2))</f>
        <v>16200</v>
      </c>
      <c r="N2194" s="26">
        <f>+R2194*'COSTOS VARIOS'!$O$1</f>
        <v>323000</v>
      </c>
      <c r="O2194" s="26">
        <f>+R2194*'COSTOS VARIOS'!$O$2</f>
        <v>6970.0000000000009</v>
      </c>
      <c r="P2194" s="26">
        <f>+R2194*'COSTOS VARIOS'!$O$3</f>
        <v>25500</v>
      </c>
      <c r="Q2194" s="26">
        <v>1</v>
      </c>
      <c r="R2194" s="26">
        <f t="shared" si="342"/>
        <v>1700000</v>
      </c>
      <c r="S2194" s="25">
        <f t="shared" si="343"/>
        <v>2741650</v>
      </c>
      <c r="T2194" s="28">
        <f t="shared" si="344"/>
        <v>0.22185545200882673</v>
      </c>
      <c r="U2194" s="29">
        <f t="shared" si="345"/>
        <v>3349900</v>
      </c>
      <c r="V2194" s="26">
        <f>+INDEX('LISTA DE PRECIOS EKM '!A:K,MATCH('Precios ML'!B2194,'LISTA DE PRECIOS EKM '!A:A,0),8)</f>
        <v>3349900</v>
      </c>
      <c r="W2194" s="26">
        <f t="shared" si="346"/>
        <v>3349900</v>
      </c>
      <c r="X2194" s="26">
        <f t="shared" si="347"/>
        <v>0</v>
      </c>
      <c r="Y2194" s="26"/>
      <c r="Z2194" s="26">
        <f t="shared" si="348"/>
        <v>3349900</v>
      </c>
      <c r="AA2194" s="30">
        <f t="shared" si="349"/>
        <v>0.97052941176470586</v>
      </c>
    </row>
    <row r="2195" spans="1:27">
      <c r="A2195" s="20" t="s">
        <v>6994</v>
      </c>
      <c r="B2195" s="20" t="s">
        <v>6995</v>
      </c>
      <c r="C2195" s="25">
        <v>1700000</v>
      </c>
      <c r="D2195" s="22">
        <v>85</v>
      </c>
      <c r="E2195" s="22">
        <v>49</v>
      </c>
      <c r="F2195" s="22">
        <v>40</v>
      </c>
      <c r="G2195" s="22">
        <v>16000</v>
      </c>
      <c r="H2195" s="22" t="s">
        <v>5088</v>
      </c>
      <c r="I2195" s="26">
        <f>+IF(H2195='COSTOS VARIOS'!$C$1,'COSTOS VARIOS'!$C$2*'Precios ML'!V2195,'COSTOS VARIOS'!$B$2*'Precios ML'!V2195)</f>
        <v>669980</v>
      </c>
      <c r="J2195" s="22">
        <v>0</v>
      </c>
      <c r="K2195" s="27">
        <f t="shared" si="340"/>
        <v>10.4125</v>
      </c>
      <c r="L2195" s="27">
        <f t="shared" si="341"/>
        <v>10.4125</v>
      </c>
      <c r="M2195" s="26">
        <f>(INDEX(pesos!A:B,MATCH(L2195,pesos!A:A,1),2))</f>
        <v>16200</v>
      </c>
      <c r="N2195" s="26">
        <f>+R2195*'COSTOS VARIOS'!$O$1</f>
        <v>323000</v>
      </c>
      <c r="O2195" s="26">
        <f>+R2195*'COSTOS VARIOS'!$O$2</f>
        <v>6970.0000000000009</v>
      </c>
      <c r="P2195" s="26">
        <f>+R2195*'COSTOS VARIOS'!$O$3</f>
        <v>25500</v>
      </c>
      <c r="Q2195" s="26">
        <v>1</v>
      </c>
      <c r="R2195" s="26">
        <f t="shared" si="342"/>
        <v>1700000</v>
      </c>
      <c r="S2195" s="25">
        <f t="shared" si="343"/>
        <v>2741650</v>
      </c>
      <c r="T2195" s="28">
        <f t="shared" si="344"/>
        <v>0.22185545200882673</v>
      </c>
      <c r="U2195" s="29">
        <f t="shared" si="345"/>
        <v>3349900</v>
      </c>
      <c r="V2195" s="26">
        <f>+INDEX('LISTA DE PRECIOS EKM '!A:K,MATCH('Precios ML'!B2195,'LISTA DE PRECIOS EKM '!A:A,0),8)</f>
        <v>3349900</v>
      </c>
      <c r="W2195" s="26">
        <f t="shared" si="346"/>
        <v>3349900</v>
      </c>
      <c r="X2195" s="26">
        <f t="shared" si="347"/>
        <v>0</v>
      </c>
      <c r="Y2195" s="26"/>
      <c r="Z2195" s="26">
        <f t="shared" si="348"/>
        <v>3349900</v>
      </c>
      <c r="AA2195" s="30">
        <f t="shared" si="349"/>
        <v>0.97052941176470586</v>
      </c>
    </row>
    <row r="2196" spans="1:27">
      <c r="A2196" s="20" t="s">
        <v>6994</v>
      </c>
      <c r="B2196" s="20" t="s">
        <v>6995</v>
      </c>
      <c r="C2196" s="25">
        <v>1700000</v>
      </c>
      <c r="D2196" s="22">
        <v>85</v>
      </c>
      <c r="E2196" s="22">
        <v>49</v>
      </c>
      <c r="F2196" s="22">
        <v>40</v>
      </c>
      <c r="G2196" s="22">
        <v>16000</v>
      </c>
      <c r="H2196" s="22" t="s">
        <v>5088</v>
      </c>
      <c r="I2196" s="26">
        <f>+IF(H2196='COSTOS VARIOS'!$C$1,'COSTOS VARIOS'!$C$2*'Precios ML'!V2196,'COSTOS VARIOS'!$B$2*'Precios ML'!V2196)</f>
        <v>669980</v>
      </c>
      <c r="J2196" s="22">
        <v>0</v>
      </c>
      <c r="K2196" s="27">
        <f t="shared" si="340"/>
        <v>10.4125</v>
      </c>
      <c r="L2196" s="27">
        <f t="shared" si="341"/>
        <v>10.4125</v>
      </c>
      <c r="M2196" s="26">
        <f>(INDEX(pesos!A:B,MATCH(L2196,pesos!A:A,1),2))</f>
        <v>16200</v>
      </c>
      <c r="N2196" s="26">
        <f>+R2196*'COSTOS VARIOS'!$O$1</f>
        <v>323000</v>
      </c>
      <c r="O2196" s="26">
        <f>+R2196*'COSTOS VARIOS'!$O$2</f>
        <v>6970.0000000000009</v>
      </c>
      <c r="P2196" s="26">
        <f>+R2196*'COSTOS VARIOS'!$O$3</f>
        <v>25500</v>
      </c>
      <c r="Q2196" s="26">
        <v>1</v>
      </c>
      <c r="R2196" s="26">
        <f t="shared" si="342"/>
        <v>1700000</v>
      </c>
      <c r="S2196" s="25">
        <f t="shared" si="343"/>
        <v>2741650</v>
      </c>
      <c r="T2196" s="28">
        <f t="shared" si="344"/>
        <v>0.22185545200882673</v>
      </c>
      <c r="U2196" s="29">
        <f t="shared" si="345"/>
        <v>3349900</v>
      </c>
      <c r="V2196" s="26">
        <f>+INDEX('LISTA DE PRECIOS EKM '!A:K,MATCH('Precios ML'!B2196,'LISTA DE PRECIOS EKM '!A:A,0),8)</f>
        <v>3349900</v>
      </c>
      <c r="W2196" s="26">
        <f t="shared" si="346"/>
        <v>3349900</v>
      </c>
      <c r="X2196" s="26">
        <f t="shared" si="347"/>
        <v>0</v>
      </c>
      <c r="Y2196" s="26"/>
      <c r="Z2196" s="26">
        <f t="shared" si="348"/>
        <v>3349900</v>
      </c>
      <c r="AA2196" s="30">
        <f t="shared" si="349"/>
        <v>0.97052941176470586</v>
      </c>
    </row>
    <row r="2197" spans="1:27">
      <c r="A2197" s="20" t="s">
        <v>6996</v>
      </c>
      <c r="B2197" s="20" t="s">
        <v>6997</v>
      </c>
      <c r="C2197" s="25">
        <v>1500000</v>
      </c>
      <c r="D2197" s="22">
        <v>85</v>
      </c>
      <c r="E2197" s="22">
        <v>49</v>
      </c>
      <c r="F2197" s="22">
        <v>40</v>
      </c>
      <c r="G2197" s="22">
        <v>16000</v>
      </c>
      <c r="H2197" s="22" t="s">
        <v>5088</v>
      </c>
      <c r="I2197" s="26">
        <f>+IF(H2197='COSTOS VARIOS'!$C$1,'COSTOS VARIOS'!$C$2*'Precios ML'!V2197,'COSTOS VARIOS'!$B$2*'Precios ML'!V2197)</f>
        <v>685980</v>
      </c>
      <c r="J2197" s="22">
        <v>0</v>
      </c>
      <c r="K2197" s="27">
        <f t="shared" si="340"/>
        <v>10.4125</v>
      </c>
      <c r="L2197" s="27">
        <f t="shared" si="341"/>
        <v>10.4125</v>
      </c>
      <c r="M2197" s="26">
        <f>(INDEX(pesos!A:B,MATCH(L2197,pesos!A:A,1),2))</f>
        <v>16200</v>
      </c>
      <c r="N2197" s="26">
        <f>+R2197*'COSTOS VARIOS'!$O$1</f>
        <v>285000</v>
      </c>
      <c r="O2197" s="26">
        <f>+R2197*'COSTOS VARIOS'!$O$2</f>
        <v>6150.0000000000009</v>
      </c>
      <c r="P2197" s="26">
        <f>+R2197*'COSTOS VARIOS'!$O$3</f>
        <v>22500</v>
      </c>
      <c r="Q2197" s="26">
        <v>1</v>
      </c>
      <c r="R2197" s="26">
        <f t="shared" si="342"/>
        <v>1500000</v>
      </c>
      <c r="S2197" s="25">
        <f t="shared" si="343"/>
        <v>2515830</v>
      </c>
      <c r="T2197" s="28">
        <f t="shared" si="344"/>
        <v>0.36332741083459541</v>
      </c>
      <c r="U2197" s="29">
        <f t="shared" si="345"/>
        <v>3429900</v>
      </c>
      <c r="V2197" s="26">
        <f>+INDEX('LISTA DE PRECIOS EKM '!A:K,MATCH('Precios ML'!B2197,'LISTA DE PRECIOS EKM '!A:A,0),8)</f>
        <v>3429900</v>
      </c>
      <c r="W2197" s="26">
        <f t="shared" si="346"/>
        <v>3429900</v>
      </c>
      <c r="X2197" s="26">
        <f t="shared" si="347"/>
        <v>0</v>
      </c>
      <c r="Y2197" s="26"/>
      <c r="Z2197" s="26">
        <f t="shared" si="348"/>
        <v>3429900</v>
      </c>
      <c r="AA2197" s="30">
        <f t="shared" si="349"/>
        <v>1.2866</v>
      </c>
    </row>
    <row r="2198" spans="1:27">
      <c r="A2198" s="20" t="s">
        <v>6996</v>
      </c>
      <c r="B2198" s="20" t="s">
        <v>6997</v>
      </c>
      <c r="C2198" s="25">
        <v>1500000</v>
      </c>
      <c r="D2198" s="22">
        <v>85</v>
      </c>
      <c r="E2198" s="22">
        <v>49</v>
      </c>
      <c r="F2198" s="22">
        <v>40</v>
      </c>
      <c r="G2198" s="22">
        <v>16000</v>
      </c>
      <c r="H2198" s="22" t="s">
        <v>5088</v>
      </c>
      <c r="I2198" s="26">
        <f>+IF(H2198='COSTOS VARIOS'!$C$1,'COSTOS VARIOS'!$C$2*'Precios ML'!V2198,'COSTOS VARIOS'!$B$2*'Precios ML'!V2198)</f>
        <v>685980</v>
      </c>
      <c r="J2198" s="22">
        <v>0</v>
      </c>
      <c r="K2198" s="27">
        <f t="shared" si="340"/>
        <v>10.4125</v>
      </c>
      <c r="L2198" s="27">
        <f t="shared" si="341"/>
        <v>10.4125</v>
      </c>
      <c r="M2198" s="26">
        <f>(INDEX(pesos!A:B,MATCH(L2198,pesos!A:A,1),2))</f>
        <v>16200</v>
      </c>
      <c r="N2198" s="26">
        <f>+R2198*'COSTOS VARIOS'!$O$1</f>
        <v>285000</v>
      </c>
      <c r="O2198" s="26">
        <f>+R2198*'COSTOS VARIOS'!$O$2</f>
        <v>6150.0000000000009</v>
      </c>
      <c r="P2198" s="26">
        <f>+R2198*'COSTOS VARIOS'!$O$3</f>
        <v>22500</v>
      </c>
      <c r="Q2198" s="26">
        <v>1</v>
      </c>
      <c r="R2198" s="26">
        <f t="shared" si="342"/>
        <v>1500000</v>
      </c>
      <c r="S2198" s="25">
        <f t="shared" si="343"/>
        <v>2515830</v>
      </c>
      <c r="T2198" s="28">
        <f t="shared" si="344"/>
        <v>0.36332741083459541</v>
      </c>
      <c r="U2198" s="29">
        <f t="shared" si="345"/>
        <v>3429900</v>
      </c>
      <c r="V2198" s="26">
        <f>+INDEX('LISTA DE PRECIOS EKM '!A:K,MATCH('Precios ML'!B2198,'LISTA DE PRECIOS EKM '!A:A,0),8)</f>
        <v>3429900</v>
      </c>
      <c r="W2198" s="26">
        <f t="shared" si="346"/>
        <v>3429900</v>
      </c>
      <c r="X2198" s="26">
        <f t="shared" si="347"/>
        <v>0</v>
      </c>
      <c r="Y2198" s="26"/>
      <c r="Z2198" s="26">
        <f t="shared" si="348"/>
        <v>3429900</v>
      </c>
      <c r="AA2198" s="30">
        <f t="shared" si="349"/>
        <v>1.2866</v>
      </c>
    </row>
    <row r="2199" spans="1:27">
      <c r="A2199" s="20" t="s">
        <v>6998</v>
      </c>
      <c r="B2199" s="20" t="s">
        <v>6999</v>
      </c>
      <c r="C2199" s="25">
        <v>1500000</v>
      </c>
      <c r="D2199" s="22">
        <v>85</v>
      </c>
      <c r="E2199" s="22">
        <v>49</v>
      </c>
      <c r="F2199" s="22">
        <v>40</v>
      </c>
      <c r="G2199" s="22">
        <v>16000</v>
      </c>
      <c r="H2199" s="22" t="s">
        <v>5088</v>
      </c>
      <c r="I2199" s="26">
        <f>+IF(H2199='COSTOS VARIOS'!$C$1,'COSTOS VARIOS'!$C$2*'Precios ML'!V2199,'COSTOS VARIOS'!$B$2*'Precios ML'!V2199)</f>
        <v>685980</v>
      </c>
      <c r="J2199" s="22">
        <v>0</v>
      </c>
      <c r="K2199" s="27">
        <f t="shared" si="340"/>
        <v>10.4125</v>
      </c>
      <c r="L2199" s="27">
        <f t="shared" si="341"/>
        <v>10.4125</v>
      </c>
      <c r="M2199" s="26">
        <f>(INDEX(pesos!A:B,MATCH(L2199,pesos!A:A,1),2))</f>
        <v>16200</v>
      </c>
      <c r="N2199" s="26">
        <f>+R2199*'COSTOS VARIOS'!$O$1</f>
        <v>285000</v>
      </c>
      <c r="O2199" s="26">
        <f>+R2199*'COSTOS VARIOS'!$O$2</f>
        <v>6150.0000000000009</v>
      </c>
      <c r="P2199" s="26">
        <f>+R2199*'COSTOS VARIOS'!$O$3</f>
        <v>22500</v>
      </c>
      <c r="Q2199" s="26">
        <v>1</v>
      </c>
      <c r="R2199" s="26">
        <f t="shared" si="342"/>
        <v>1500000</v>
      </c>
      <c r="S2199" s="25">
        <f t="shared" si="343"/>
        <v>2515830</v>
      </c>
      <c r="T2199" s="28">
        <f t="shared" si="344"/>
        <v>0.36332741083459541</v>
      </c>
      <c r="U2199" s="29">
        <f t="shared" si="345"/>
        <v>3429900</v>
      </c>
      <c r="V2199" s="26">
        <f>+INDEX('LISTA DE PRECIOS EKM '!A:K,MATCH('Precios ML'!B2199,'LISTA DE PRECIOS EKM '!A:A,0),8)</f>
        <v>3429900</v>
      </c>
      <c r="W2199" s="26">
        <f t="shared" si="346"/>
        <v>3429900</v>
      </c>
      <c r="X2199" s="26">
        <f t="shared" si="347"/>
        <v>0</v>
      </c>
      <c r="Y2199" s="26"/>
      <c r="Z2199" s="26">
        <f t="shared" si="348"/>
        <v>3429900</v>
      </c>
      <c r="AA2199" s="30">
        <f t="shared" si="349"/>
        <v>1.2866</v>
      </c>
    </row>
    <row r="2200" spans="1:27">
      <c r="A2200" s="20" t="s">
        <v>6998</v>
      </c>
      <c r="B2200" s="20" t="s">
        <v>6999</v>
      </c>
      <c r="C2200" s="25">
        <v>1500000</v>
      </c>
      <c r="D2200" s="22">
        <v>85</v>
      </c>
      <c r="E2200" s="22">
        <v>49</v>
      </c>
      <c r="F2200" s="22">
        <v>40</v>
      </c>
      <c r="G2200" s="22">
        <v>16000</v>
      </c>
      <c r="H2200" s="22" t="s">
        <v>5088</v>
      </c>
      <c r="I2200" s="26">
        <f>+IF(H2200='COSTOS VARIOS'!$C$1,'COSTOS VARIOS'!$C$2*'Precios ML'!V2200,'COSTOS VARIOS'!$B$2*'Precios ML'!V2200)</f>
        <v>685980</v>
      </c>
      <c r="J2200" s="22">
        <v>0</v>
      </c>
      <c r="K2200" s="27">
        <f t="shared" si="340"/>
        <v>10.4125</v>
      </c>
      <c r="L2200" s="27">
        <f t="shared" si="341"/>
        <v>10.4125</v>
      </c>
      <c r="M2200" s="26">
        <f>(INDEX(pesos!A:B,MATCH(L2200,pesos!A:A,1),2))</f>
        <v>16200</v>
      </c>
      <c r="N2200" s="26">
        <f>+R2200*'COSTOS VARIOS'!$O$1</f>
        <v>285000</v>
      </c>
      <c r="O2200" s="26">
        <f>+R2200*'COSTOS VARIOS'!$O$2</f>
        <v>6150.0000000000009</v>
      </c>
      <c r="P2200" s="26">
        <f>+R2200*'COSTOS VARIOS'!$O$3</f>
        <v>22500</v>
      </c>
      <c r="Q2200" s="26">
        <v>1</v>
      </c>
      <c r="R2200" s="26">
        <f t="shared" si="342"/>
        <v>1500000</v>
      </c>
      <c r="S2200" s="25">
        <f t="shared" si="343"/>
        <v>2515830</v>
      </c>
      <c r="T2200" s="28">
        <f t="shared" si="344"/>
        <v>0.36332741083459541</v>
      </c>
      <c r="U2200" s="29">
        <f t="shared" si="345"/>
        <v>3429900</v>
      </c>
      <c r="V2200" s="26">
        <f>+INDEX('LISTA DE PRECIOS EKM '!A:K,MATCH('Precios ML'!B2200,'LISTA DE PRECIOS EKM '!A:A,0),8)</f>
        <v>3429900</v>
      </c>
      <c r="W2200" s="26">
        <f t="shared" si="346"/>
        <v>3429900</v>
      </c>
      <c r="X2200" s="26">
        <f t="shared" si="347"/>
        <v>0</v>
      </c>
      <c r="Y2200" s="26"/>
      <c r="Z2200" s="26">
        <f t="shared" si="348"/>
        <v>3429900</v>
      </c>
      <c r="AA2200" s="30">
        <f t="shared" si="349"/>
        <v>1.2866</v>
      </c>
    </row>
    <row r="2201" spans="1:27">
      <c r="A2201" s="20" t="s">
        <v>7000</v>
      </c>
      <c r="B2201" s="20" t="s">
        <v>7001</v>
      </c>
      <c r="C2201" s="25">
        <v>1500000</v>
      </c>
      <c r="D2201" s="22">
        <v>85</v>
      </c>
      <c r="E2201" s="22">
        <v>49</v>
      </c>
      <c r="F2201" s="22">
        <v>40</v>
      </c>
      <c r="G2201" s="22">
        <v>16000</v>
      </c>
      <c r="H2201" s="22" t="s">
        <v>5088</v>
      </c>
      <c r="I2201" s="26">
        <f>+IF(H2201='COSTOS VARIOS'!$C$1,'COSTOS VARIOS'!$C$2*'Precios ML'!V2201,'COSTOS VARIOS'!$B$2*'Precios ML'!V2201)</f>
        <v>685980</v>
      </c>
      <c r="J2201" s="22">
        <v>0</v>
      </c>
      <c r="K2201" s="27">
        <f t="shared" si="340"/>
        <v>10.4125</v>
      </c>
      <c r="L2201" s="27">
        <f t="shared" si="341"/>
        <v>10.4125</v>
      </c>
      <c r="M2201" s="26">
        <f>(INDEX(pesos!A:B,MATCH(L2201,pesos!A:A,1),2))</f>
        <v>16200</v>
      </c>
      <c r="N2201" s="26">
        <f>+R2201*'COSTOS VARIOS'!$O$1</f>
        <v>285000</v>
      </c>
      <c r="O2201" s="26">
        <f>+R2201*'COSTOS VARIOS'!$O$2</f>
        <v>6150.0000000000009</v>
      </c>
      <c r="P2201" s="26">
        <f>+R2201*'COSTOS VARIOS'!$O$3</f>
        <v>22500</v>
      </c>
      <c r="Q2201" s="26">
        <v>1</v>
      </c>
      <c r="R2201" s="26">
        <f t="shared" si="342"/>
        <v>1500000</v>
      </c>
      <c r="S2201" s="25">
        <f t="shared" si="343"/>
        <v>2515830</v>
      </c>
      <c r="T2201" s="28">
        <f t="shared" si="344"/>
        <v>0.36332741083459541</v>
      </c>
      <c r="U2201" s="29">
        <f t="shared" si="345"/>
        <v>3429900</v>
      </c>
      <c r="V2201" s="26">
        <f>+INDEX('LISTA DE PRECIOS EKM '!A:K,MATCH('Precios ML'!B2201,'LISTA DE PRECIOS EKM '!A:A,0),8)</f>
        <v>3429900</v>
      </c>
      <c r="W2201" s="26">
        <f t="shared" si="346"/>
        <v>3429900</v>
      </c>
      <c r="X2201" s="26">
        <f t="shared" si="347"/>
        <v>0</v>
      </c>
      <c r="Y2201" s="26"/>
      <c r="Z2201" s="26">
        <f t="shared" si="348"/>
        <v>3429900</v>
      </c>
      <c r="AA2201" s="30">
        <f t="shared" si="349"/>
        <v>1.2866</v>
      </c>
    </row>
    <row r="2202" spans="1:27">
      <c r="A2202" s="20" t="s">
        <v>7000</v>
      </c>
      <c r="B2202" s="20" t="s">
        <v>7001</v>
      </c>
      <c r="C2202" s="25">
        <v>1500000</v>
      </c>
      <c r="D2202" s="22">
        <v>85</v>
      </c>
      <c r="E2202" s="22">
        <v>49</v>
      </c>
      <c r="F2202" s="22">
        <v>40</v>
      </c>
      <c r="G2202" s="22">
        <v>16000</v>
      </c>
      <c r="H2202" s="22" t="s">
        <v>5088</v>
      </c>
      <c r="I2202" s="26">
        <f>+IF(H2202='COSTOS VARIOS'!$C$1,'COSTOS VARIOS'!$C$2*'Precios ML'!V2202,'COSTOS VARIOS'!$B$2*'Precios ML'!V2202)</f>
        <v>685980</v>
      </c>
      <c r="J2202" s="22">
        <v>0</v>
      </c>
      <c r="K2202" s="27">
        <f t="shared" si="340"/>
        <v>10.4125</v>
      </c>
      <c r="L2202" s="27">
        <f t="shared" si="341"/>
        <v>10.4125</v>
      </c>
      <c r="M2202" s="26">
        <f>(INDEX(pesos!A:B,MATCH(L2202,pesos!A:A,1),2))</f>
        <v>16200</v>
      </c>
      <c r="N2202" s="26">
        <f>+R2202*'COSTOS VARIOS'!$O$1</f>
        <v>285000</v>
      </c>
      <c r="O2202" s="26">
        <f>+R2202*'COSTOS VARIOS'!$O$2</f>
        <v>6150.0000000000009</v>
      </c>
      <c r="P2202" s="26">
        <f>+R2202*'COSTOS VARIOS'!$O$3</f>
        <v>22500</v>
      </c>
      <c r="Q2202" s="26">
        <v>1</v>
      </c>
      <c r="R2202" s="26">
        <f t="shared" si="342"/>
        <v>1500000</v>
      </c>
      <c r="S2202" s="25">
        <f t="shared" si="343"/>
        <v>2515830</v>
      </c>
      <c r="T2202" s="28">
        <f t="shared" si="344"/>
        <v>0.36332741083459541</v>
      </c>
      <c r="U2202" s="29">
        <f t="shared" si="345"/>
        <v>3429900</v>
      </c>
      <c r="V2202" s="26">
        <f>+INDEX('LISTA DE PRECIOS EKM '!A:K,MATCH('Precios ML'!B2202,'LISTA DE PRECIOS EKM '!A:A,0),8)</f>
        <v>3429900</v>
      </c>
      <c r="W2202" s="26">
        <f t="shared" si="346"/>
        <v>3429900</v>
      </c>
      <c r="X2202" s="26">
        <f t="shared" si="347"/>
        <v>0</v>
      </c>
      <c r="Y2202" s="26"/>
      <c r="Z2202" s="26">
        <f t="shared" si="348"/>
        <v>3429900</v>
      </c>
      <c r="AA2202" s="30">
        <f t="shared" si="349"/>
        <v>1.2866</v>
      </c>
    </row>
    <row r="2203" spans="1:27">
      <c r="A2203" s="20" t="s">
        <v>7002</v>
      </c>
      <c r="B2203" s="20" t="s">
        <v>7003</v>
      </c>
      <c r="C2203" s="25">
        <v>1500000</v>
      </c>
      <c r="D2203" s="22">
        <v>85</v>
      </c>
      <c r="E2203" s="22">
        <v>49</v>
      </c>
      <c r="F2203" s="22">
        <v>40</v>
      </c>
      <c r="G2203" s="22">
        <v>16000</v>
      </c>
      <c r="H2203" s="22" t="s">
        <v>5088</v>
      </c>
      <c r="I2203" s="26">
        <f>+IF(H2203='COSTOS VARIOS'!$C$1,'COSTOS VARIOS'!$C$2*'Precios ML'!V2203,'COSTOS VARIOS'!$B$2*'Precios ML'!V2203)</f>
        <v>685980</v>
      </c>
      <c r="J2203" s="22">
        <v>0</v>
      </c>
      <c r="K2203" s="27">
        <f t="shared" si="340"/>
        <v>10.4125</v>
      </c>
      <c r="L2203" s="27">
        <f t="shared" si="341"/>
        <v>10.4125</v>
      </c>
      <c r="M2203" s="26">
        <f>(INDEX(pesos!A:B,MATCH(L2203,pesos!A:A,1),2))</f>
        <v>16200</v>
      </c>
      <c r="N2203" s="26">
        <f>+R2203*'COSTOS VARIOS'!$O$1</f>
        <v>285000</v>
      </c>
      <c r="O2203" s="26">
        <f>+R2203*'COSTOS VARIOS'!$O$2</f>
        <v>6150.0000000000009</v>
      </c>
      <c r="P2203" s="26">
        <f>+R2203*'COSTOS VARIOS'!$O$3</f>
        <v>22500</v>
      </c>
      <c r="Q2203" s="26">
        <v>1</v>
      </c>
      <c r="R2203" s="26">
        <f t="shared" si="342"/>
        <v>1500000</v>
      </c>
      <c r="S2203" s="25">
        <f t="shared" si="343"/>
        <v>2515830</v>
      </c>
      <c r="T2203" s="28">
        <f t="shared" si="344"/>
        <v>0.36332741083459541</v>
      </c>
      <c r="U2203" s="29">
        <f t="shared" si="345"/>
        <v>3429900</v>
      </c>
      <c r="V2203" s="26">
        <f>+INDEX('LISTA DE PRECIOS EKM '!A:K,MATCH('Precios ML'!B2203,'LISTA DE PRECIOS EKM '!A:A,0),8)</f>
        <v>3429900</v>
      </c>
      <c r="W2203" s="26">
        <f t="shared" si="346"/>
        <v>3429900</v>
      </c>
      <c r="X2203" s="26">
        <f t="shared" si="347"/>
        <v>0</v>
      </c>
      <c r="Y2203" s="26"/>
      <c r="Z2203" s="26">
        <f t="shared" si="348"/>
        <v>3429900</v>
      </c>
      <c r="AA2203" s="30">
        <f t="shared" si="349"/>
        <v>1.2866</v>
      </c>
    </row>
    <row r="2204" spans="1:27">
      <c r="A2204" s="20" t="s">
        <v>7002</v>
      </c>
      <c r="B2204" s="20" t="s">
        <v>7003</v>
      </c>
      <c r="C2204" s="25">
        <v>1500000</v>
      </c>
      <c r="D2204" s="22">
        <v>85</v>
      </c>
      <c r="E2204" s="22">
        <v>49</v>
      </c>
      <c r="F2204" s="22">
        <v>40</v>
      </c>
      <c r="G2204" s="22">
        <v>16000</v>
      </c>
      <c r="H2204" s="22" t="s">
        <v>5088</v>
      </c>
      <c r="I2204" s="26">
        <f>+IF(H2204='COSTOS VARIOS'!$C$1,'COSTOS VARIOS'!$C$2*'Precios ML'!V2204,'COSTOS VARIOS'!$B$2*'Precios ML'!V2204)</f>
        <v>685980</v>
      </c>
      <c r="J2204" s="22">
        <v>0</v>
      </c>
      <c r="K2204" s="27">
        <f t="shared" si="340"/>
        <v>10.4125</v>
      </c>
      <c r="L2204" s="27">
        <f t="shared" si="341"/>
        <v>10.4125</v>
      </c>
      <c r="M2204" s="26">
        <f>(INDEX(pesos!A:B,MATCH(L2204,pesos!A:A,1),2))</f>
        <v>16200</v>
      </c>
      <c r="N2204" s="26">
        <f>+R2204*'COSTOS VARIOS'!$O$1</f>
        <v>285000</v>
      </c>
      <c r="O2204" s="26">
        <f>+R2204*'COSTOS VARIOS'!$O$2</f>
        <v>6150.0000000000009</v>
      </c>
      <c r="P2204" s="26">
        <f>+R2204*'COSTOS VARIOS'!$O$3</f>
        <v>22500</v>
      </c>
      <c r="Q2204" s="26">
        <v>1</v>
      </c>
      <c r="R2204" s="26">
        <f t="shared" si="342"/>
        <v>1500000</v>
      </c>
      <c r="S2204" s="25">
        <f t="shared" si="343"/>
        <v>2515830</v>
      </c>
      <c r="T2204" s="28">
        <f t="shared" si="344"/>
        <v>0.36332741083459541</v>
      </c>
      <c r="U2204" s="29">
        <f t="shared" si="345"/>
        <v>3429900</v>
      </c>
      <c r="V2204" s="26">
        <f>+INDEX('LISTA DE PRECIOS EKM '!A:K,MATCH('Precios ML'!B2204,'LISTA DE PRECIOS EKM '!A:A,0),8)</f>
        <v>3429900</v>
      </c>
      <c r="W2204" s="26">
        <f t="shared" si="346"/>
        <v>3429900</v>
      </c>
      <c r="X2204" s="26">
        <f t="shared" si="347"/>
        <v>0</v>
      </c>
      <c r="Y2204" s="26"/>
      <c r="Z2204" s="26">
        <f t="shared" si="348"/>
        <v>3429900</v>
      </c>
      <c r="AA2204" s="30">
        <f t="shared" si="349"/>
        <v>1.2866</v>
      </c>
    </row>
    <row r="2205" spans="1:27">
      <c r="A2205" s="20" t="s">
        <v>7004</v>
      </c>
      <c r="B2205" s="20" t="s">
        <v>7005</v>
      </c>
      <c r="C2205" s="25">
        <v>1700000</v>
      </c>
      <c r="D2205" s="22">
        <v>85</v>
      </c>
      <c r="E2205" s="22">
        <v>49</v>
      </c>
      <c r="F2205" s="22">
        <v>40</v>
      </c>
      <c r="G2205" s="22">
        <v>16000</v>
      </c>
      <c r="H2205" s="22" t="s">
        <v>5088</v>
      </c>
      <c r="I2205" s="26">
        <f>+IF(H2205='COSTOS VARIOS'!$C$1,'COSTOS VARIOS'!$C$2*'Precios ML'!V2205,'COSTOS VARIOS'!$B$2*'Precios ML'!V2205)</f>
        <v>669980</v>
      </c>
      <c r="J2205" s="22">
        <v>0</v>
      </c>
      <c r="K2205" s="27">
        <f t="shared" si="340"/>
        <v>10.4125</v>
      </c>
      <c r="L2205" s="27">
        <f t="shared" si="341"/>
        <v>10.4125</v>
      </c>
      <c r="M2205" s="26">
        <f>(INDEX(pesos!A:B,MATCH(L2205,pesos!A:A,1),2))</f>
        <v>16200</v>
      </c>
      <c r="N2205" s="26">
        <f>+R2205*'COSTOS VARIOS'!$O$1</f>
        <v>323000</v>
      </c>
      <c r="O2205" s="26">
        <f>+R2205*'COSTOS VARIOS'!$O$2</f>
        <v>6970.0000000000009</v>
      </c>
      <c r="P2205" s="26">
        <f>+R2205*'COSTOS VARIOS'!$O$3</f>
        <v>25500</v>
      </c>
      <c r="Q2205" s="26">
        <v>1</v>
      </c>
      <c r="R2205" s="26">
        <f t="shared" si="342"/>
        <v>1700000</v>
      </c>
      <c r="S2205" s="25">
        <f t="shared" si="343"/>
        <v>2741650</v>
      </c>
      <c r="T2205" s="28">
        <f t="shared" si="344"/>
        <v>0.22185545200882673</v>
      </c>
      <c r="U2205" s="29">
        <f t="shared" si="345"/>
        <v>3349900</v>
      </c>
      <c r="V2205" s="26">
        <f>+INDEX('LISTA DE PRECIOS EKM '!A:K,MATCH('Precios ML'!B2205,'LISTA DE PRECIOS EKM '!A:A,0),8)</f>
        <v>3349900</v>
      </c>
      <c r="W2205" s="26">
        <f t="shared" si="346"/>
        <v>3349900</v>
      </c>
      <c r="X2205" s="26">
        <f t="shared" si="347"/>
        <v>0</v>
      </c>
      <c r="Y2205" s="26"/>
      <c r="Z2205" s="26">
        <f t="shared" si="348"/>
        <v>3349900</v>
      </c>
      <c r="AA2205" s="30">
        <f t="shared" si="349"/>
        <v>0.97052941176470586</v>
      </c>
    </row>
    <row r="2206" spans="1:27">
      <c r="A2206" s="20" t="s">
        <v>7004</v>
      </c>
      <c r="B2206" s="20" t="s">
        <v>7005</v>
      </c>
      <c r="C2206" s="25">
        <v>1700000</v>
      </c>
      <c r="D2206" s="22">
        <v>85</v>
      </c>
      <c r="E2206" s="22">
        <v>49</v>
      </c>
      <c r="F2206" s="22">
        <v>40</v>
      </c>
      <c r="G2206" s="22">
        <v>16000</v>
      </c>
      <c r="H2206" s="22" t="s">
        <v>5088</v>
      </c>
      <c r="I2206" s="26">
        <f>+IF(H2206='COSTOS VARIOS'!$C$1,'COSTOS VARIOS'!$C$2*'Precios ML'!V2206,'COSTOS VARIOS'!$B$2*'Precios ML'!V2206)</f>
        <v>669980</v>
      </c>
      <c r="J2206" s="22">
        <v>0</v>
      </c>
      <c r="K2206" s="27">
        <f t="shared" si="340"/>
        <v>10.4125</v>
      </c>
      <c r="L2206" s="27">
        <f t="shared" si="341"/>
        <v>10.4125</v>
      </c>
      <c r="M2206" s="26">
        <f>(INDEX(pesos!A:B,MATCH(L2206,pesos!A:A,1),2))</f>
        <v>16200</v>
      </c>
      <c r="N2206" s="26">
        <f>+R2206*'COSTOS VARIOS'!$O$1</f>
        <v>323000</v>
      </c>
      <c r="O2206" s="26">
        <f>+R2206*'COSTOS VARIOS'!$O$2</f>
        <v>6970.0000000000009</v>
      </c>
      <c r="P2206" s="26">
        <f>+R2206*'COSTOS VARIOS'!$O$3</f>
        <v>25500</v>
      </c>
      <c r="Q2206" s="26">
        <v>1</v>
      </c>
      <c r="R2206" s="26">
        <f t="shared" si="342"/>
        <v>1700000</v>
      </c>
      <c r="S2206" s="25">
        <f t="shared" si="343"/>
        <v>2741650</v>
      </c>
      <c r="T2206" s="28">
        <f t="shared" si="344"/>
        <v>0.22185545200882673</v>
      </c>
      <c r="U2206" s="29">
        <f t="shared" si="345"/>
        <v>3349900</v>
      </c>
      <c r="V2206" s="26">
        <f>+INDEX('LISTA DE PRECIOS EKM '!A:K,MATCH('Precios ML'!B2206,'LISTA DE PRECIOS EKM '!A:A,0),8)</f>
        <v>3349900</v>
      </c>
      <c r="W2206" s="26">
        <f t="shared" si="346"/>
        <v>3349900</v>
      </c>
      <c r="X2206" s="26">
        <f t="shared" si="347"/>
        <v>0</v>
      </c>
      <c r="Y2206" s="26"/>
      <c r="Z2206" s="26">
        <f t="shared" si="348"/>
        <v>3349900</v>
      </c>
      <c r="AA2206" s="30">
        <f t="shared" si="349"/>
        <v>0.97052941176470586</v>
      </c>
    </row>
    <row r="2207" spans="1:27">
      <c r="A2207" s="20" t="s">
        <v>7006</v>
      </c>
      <c r="B2207" s="20" t="s">
        <v>7007</v>
      </c>
      <c r="C2207" s="25">
        <v>1700000</v>
      </c>
      <c r="D2207" s="22">
        <v>85</v>
      </c>
      <c r="E2207" s="22">
        <v>49</v>
      </c>
      <c r="F2207" s="22">
        <v>40</v>
      </c>
      <c r="G2207" s="22">
        <v>16000</v>
      </c>
      <c r="H2207" s="22" t="s">
        <v>5088</v>
      </c>
      <c r="I2207" s="26">
        <f>+IF(H2207='COSTOS VARIOS'!$C$1,'COSTOS VARIOS'!$C$2*'Precios ML'!V2207,'COSTOS VARIOS'!$B$2*'Precios ML'!V2207)</f>
        <v>669980</v>
      </c>
      <c r="J2207" s="22">
        <v>0</v>
      </c>
      <c r="K2207" s="27">
        <f t="shared" si="340"/>
        <v>10.4125</v>
      </c>
      <c r="L2207" s="27">
        <f t="shared" si="341"/>
        <v>10.4125</v>
      </c>
      <c r="M2207" s="26">
        <f>(INDEX(pesos!A:B,MATCH(L2207,pesos!A:A,1),2))</f>
        <v>16200</v>
      </c>
      <c r="N2207" s="26">
        <f>+R2207*'COSTOS VARIOS'!$O$1</f>
        <v>323000</v>
      </c>
      <c r="O2207" s="26">
        <f>+R2207*'COSTOS VARIOS'!$O$2</f>
        <v>6970.0000000000009</v>
      </c>
      <c r="P2207" s="26">
        <f>+R2207*'COSTOS VARIOS'!$O$3</f>
        <v>25500</v>
      </c>
      <c r="Q2207" s="26">
        <v>1</v>
      </c>
      <c r="R2207" s="26">
        <f t="shared" si="342"/>
        <v>1700000</v>
      </c>
      <c r="S2207" s="25">
        <f t="shared" si="343"/>
        <v>2741650</v>
      </c>
      <c r="T2207" s="28">
        <f t="shared" si="344"/>
        <v>0.22185545200882673</v>
      </c>
      <c r="U2207" s="29">
        <f t="shared" si="345"/>
        <v>3349900</v>
      </c>
      <c r="V2207" s="26">
        <f>+INDEX('LISTA DE PRECIOS EKM '!A:K,MATCH('Precios ML'!B2207,'LISTA DE PRECIOS EKM '!A:A,0),8)</f>
        <v>3349900</v>
      </c>
      <c r="W2207" s="26">
        <f t="shared" si="346"/>
        <v>3349900</v>
      </c>
      <c r="X2207" s="26">
        <f t="shared" si="347"/>
        <v>0</v>
      </c>
      <c r="Y2207" s="26"/>
      <c r="Z2207" s="26">
        <f t="shared" si="348"/>
        <v>3349900</v>
      </c>
      <c r="AA2207" s="30">
        <f t="shared" si="349"/>
        <v>0.97052941176470586</v>
      </c>
    </row>
    <row r="2208" spans="1:27">
      <c r="A2208" s="20" t="s">
        <v>7006</v>
      </c>
      <c r="B2208" s="20" t="s">
        <v>7007</v>
      </c>
      <c r="C2208" s="25">
        <v>1700000</v>
      </c>
      <c r="D2208" s="22">
        <v>85</v>
      </c>
      <c r="E2208" s="22">
        <v>49</v>
      </c>
      <c r="F2208" s="22">
        <v>40</v>
      </c>
      <c r="G2208" s="22">
        <v>16000</v>
      </c>
      <c r="H2208" s="22" t="s">
        <v>5088</v>
      </c>
      <c r="I2208" s="26">
        <f>+IF(H2208='COSTOS VARIOS'!$C$1,'COSTOS VARIOS'!$C$2*'Precios ML'!V2208,'COSTOS VARIOS'!$B$2*'Precios ML'!V2208)</f>
        <v>669980</v>
      </c>
      <c r="J2208" s="22">
        <v>0</v>
      </c>
      <c r="K2208" s="27">
        <f t="shared" si="340"/>
        <v>10.4125</v>
      </c>
      <c r="L2208" s="27">
        <f t="shared" si="341"/>
        <v>10.4125</v>
      </c>
      <c r="M2208" s="26">
        <f>(INDEX(pesos!A:B,MATCH(L2208,pesos!A:A,1),2))</f>
        <v>16200</v>
      </c>
      <c r="N2208" s="26">
        <f>+R2208*'COSTOS VARIOS'!$O$1</f>
        <v>323000</v>
      </c>
      <c r="O2208" s="26">
        <f>+R2208*'COSTOS VARIOS'!$O$2</f>
        <v>6970.0000000000009</v>
      </c>
      <c r="P2208" s="26">
        <f>+R2208*'COSTOS VARIOS'!$O$3</f>
        <v>25500</v>
      </c>
      <c r="Q2208" s="26">
        <v>1</v>
      </c>
      <c r="R2208" s="26">
        <f t="shared" si="342"/>
        <v>1700000</v>
      </c>
      <c r="S2208" s="25">
        <f t="shared" si="343"/>
        <v>2741650</v>
      </c>
      <c r="T2208" s="28">
        <f t="shared" si="344"/>
        <v>0.22185545200882673</v>
      </c>
      <c r="U2208" s="29">
        <f t="shared" si="345"/>
        <v>3349900</v>
      </c>
      <c r="V2208" s="26">
        <f>+INDEX('LISTA DE PRECIOS EKM '!A:K,MATCH('Precios ML'!B2208,'LISTA DE PRECIOS EKM '!A:A,0),8)</f>
        <v>3349900</v>
      </c>
      <c r="W2208" s="26">
        <f t="shared" si="346"/>
        <v>3349900</v>
      </c>
      <c r="X2208" s="26">
        <f t="shared" si="347"/>
        <v>0</v>
      </c>
      <c r="Y2208" s="26"/>
      <c r="Z2208" s="26">
        <f t="shared" si="348"/>
        <v>3349900</v>
      </c>
      <c r="AA2208" s="30">
        <f t="shared" si="349"/>
        <v>0.97052941176470586</v>
      </c>
    </row>
    <row r="2209" spans="1:27">
      <c r="A2209" s="20" t="s">
        <v>7008</v>
      </c>
      <c r="B2209" s="20" t="s">
        <v>7009</v>
      </c>
      <c r="C2209" s="25">
        <v>493484</v>
      </c>
      <c r="D2209" s="22">
        <v>85</v>
      </c>
      <c r="E2209" s="22">
        <v>49</v>
      </c>
      <c r="F2209" s="22">
        <v>40</v>
      </c>
      <c r="G2209" s="22">
        <v>16000</v>
      </c>
      <c r="H2209" s="22" t="s">
        <v>5088</v>
      </c>
      <c r="I2209" s="26">
        <f>+IF(H2209='COSTOS VARIOS'!$C$1,'COSTOS VARIOS'!$C$2*'Precios ML'!V2209,'COSTOS VARIOS'!$B$2*'Precios ML'!V2209)</f>
        <v>207980</v>
      </c>
      <c r="J2209" s="22">
        <v>0</v>
      </c>
      <c r="K2209" s="27">
        <f t="shared" si="340"/>
        <v>10.4125</v>
      </c>
      <c r="L2209" s="27">
        <f t="shared" si="341"/>
        <v>10.4125</v>
      </c>
      <c r="M2209" s="26">
        <f>(INDEX(pesos!A:B,MATCH(L2209,pesos!A:A,1),2))</f>
        <v>16200</v>
      </c>
      <c r="N2209" s="26">
        <f>+R2209*'COSTOS VARIOS'!$O$1</f>
        <v>93761.96</v>
      </c>
      <c r="O2209" s="26">
        <f>+R2209*'COSTOS VARIOS'!$O$2</f>
        <v>2023.2844000000002</v>
      </c>
      <c r="P2209" s="26">
        <f>+R2209*'COSTOS VARIOS'!$O$3</f>
        <v>7402.2599999999993</v>
      </c>
      <c r="Q2209" s="26">
        <v>1</v>
      </c>
      <c r="R2209" s="26">
        <f t="shared" si="342"/>
        <v>493484</v>
      </c>
      <c r="S2209" s="25">
        <f t="shared" si="343"/>
        <v>820851.50439999998</v>
      </c>
      <c r="T2209" s="28">
        <f t="shared" si="344"/>
        <v>0.26685520392645579</v>
      </c>
      <c r="U2209" s="29">
        <f t="shared" si="345"/>
        <v>1039900</v>
      </c>
      <c r="V2209" s="26">
        <f>+INDEX('LISTA DE PRECIOS EKM '!A:K,MATCH('Precios ML'!B2209,'LISTA DE PRECIOS EKM '!A:A,0),8)</f>
        <v>1039900</v>
      </c>
      <c r="W2209" s="26">
        <f t="shared" si="346"/>
        <v>1039900</v>
      </c>
      <c r="X2209" s="26">
        <f t="shared" si="347"/>
        <v>0</v>
      </c>
      <c r="Y2209" s="26"/>
      <c r="Z2209" s="26">
        <f t="shared" si="348"/>
        <v>1039900</v>
      </c>
      <c r="AA2209" s="30">
        <f t="shared" si="349"/>
        <v>1.10726183625001</v>
      </c>
    </row>
    <row r="2210" spans="1:27">
      <c r="A2210" s="20" t="s">
        <v>7008</v>
      </c>
      <c r="B2210" s="20" t="s">
        <v>7009</v>
      </c>
      <c r="C2210" s="25">
        <v>493484</v>
      </c>
      <c r="D2210" s="22">
        <v>85</v>
      </c>
      <c r="E2210" s="22">
        <v>49</v>
      </c>
      <c r="F2210" s="22">
        <v>40</v>
      </c>
      <c r="G2210" s="22">
        <v>16000</v>
      </c>
      <c r="H2210" s="22" t="s">
        <v>5088</v>
      </c>
      <c r="I2210" s="26">
        <f>+IF(H2210='COSTOS VARIOS'!$C$1,'COSTOS VARIOS'!$C$2*'Precios ML'!V2210,'COSTOS VARIOS'!$B$2*'Precios ML'!V2210)</f>
        <v>207980</v>
      </c>
      <c r="J2210" s="22">
        <v>0</v>
      </c>
      <c r="K2210" s="27">
        <f t="shared" si="340"/>
        <v>10.4125</v>
      </c>
      <c r="L2210" s="27">
        <f t="shared" si="341"/>
        <v>10.4125</v>
      </c>
      <c r="M2210" s="26">
        <f>(INDEX(pesos!A:B,MATCH(L2210,pesos!A:A,1),2))</f>
        <v>16200</v>
      </c>
      <c r="N2210" s="26">
        <f>+R2210*'COSTOS VARIOS'!$O$1</f>
        <v>93761.96</v>
      </c>
      <c r="O2210" s="26">
        <f>+R2210*'COSTOS VARIOS'!$O$2</f>
        <v>2023.2844000000002</v>
      </c>
      <c r="P2210" s="26">
        <f>+R2210*'COSTOS VARIOS'!$O$3</f>
        <v>7402.2599999999993</v>
      </c>
      <c r="Q2210" s="26">
        <v>1</v>
      </c>
      <c r="R2210" s="26">
        <f t="shared" si="342"/>
        <v>493484</v>
      </c>
      <c r="S2210" s="25">
        <f t="shared" si="343"/>
        <v>820851.50439999998</v>
      </c>
      <c r="T2210" s="28">
        <f t="shared" si="344"/>
        <v>0.26685520392645579</v>
      </c>
      <c r="U2210" s="29">
        <f t="shared" si="345"/>
        <v>1039900</v>
      </c>
      <c r="V2210" s="26">
        <f>+INDEX('LISTA DE PRECIOS EKM '!A:K,MATCH('Precios ML'!B2210,'LISTA DE PRECIOS EKM '!A:A,0),8)</f>
        <v>1039900</v>
      </c>
      <c r="W2210" s="26">
        <f t="shared" si="346"/>
        <v>1039900</v>
      </c>
      <c r="X2210" s="26">
        <f t="shared" si="347"/>
        <v>0</v>
      </c>
      <c r="Y2210" s="26"/>
      <c r="Z2210" s="26">
        <f t="shared" si="348"/>
        <v>1039900</v>
      </c>
      <c r="AA2210" s="30">
        <f t="shared" si="349"/>
        <v>1.10726183625001</v>
      </c>
    </row>
    <row r="2211" spans="1:27">
      <c r="A2211" s="20" t="s">
        <v>7010</v>
      </c>
      <c r="B2211" s="20" t="s">
        <v>2048</v>
      </c>
      <c r="C2211" s="25">
        <v>590000</v>
      </c>
      <c r="D2211" s="22">
        <v>85</v>
      </c>
      <c r="E2211" s="22">
        <v>49</v>
      </c>
      <c r="F2211" s="22">
        <v>40</v>
      </c>
      <c r="G2211" s="22">
        <v>16000</v>
      </c>
      <c r="H2211" s="22" t="s">
        <v>5088</v>
      </c>
      <c r="I2211" s="26">
        <f>+IF(H2211='COSTOS VARIOS'!$C$1,'COSTOS VARIOS'!$C$2*'Precios ML'!V2211,'COSTOS VARIOS'!$B$2*'Precios ML'!V2211)</f>
        <v>241980</v>
      </c>
      <c r="J2211" s="22">
        <v>0</v>
      </c>
      <c r="K2211" s="27">
        <f t="shared" si="340"/>
        <v>10.4125</v>
      </c>
      <c r="L2211" s="27">
        <f t="shared" si="341"/>
        <v>10.4125</v>
      </c>
      <c r="M2211" s="26">
        <f>(INDEX(pesos!A:B,MATCH(L2211,pesos!A:A,1),2))</f>
        <v>16200</v>
      </c>
      <c r="N2211" s="26">
        <f>+R2211*'COSTOS VARIOS'!$O$1</f>
        <v>112100</v>
      </c>
      <c r="O2211" s="26">
        <f>+R2211*'COSTOS VARIOS'!$O$2</f>
        <v>2419</v>
      </c>
      <c r="P2211" s="26">
        <f>+R2211*'COSTOS VARIOS'!$O$3</f>
        <v>8850</v>
      </c>
      <c r="Q2211" s="26">
        <v>1</v>
      </c>
      <c r="R2211" s="26">
        <f t="shared" si="342"/>
        <v>590000</v>
      </c>
      <c r="S2211" s="25">
        <f t="shared" si="343"/>
        <v>971549</v>
      </c>
      <c r="T2211" s="28">
        <f t="shared" si="344"/>
        <v>0.24533090971222249</v>
      </c>
      <c r="U2211" s="29">
        <f t="shared" si="345"/>
        <v>1209900</v>
      </c>
      <c r="V2211" s="26">
        <f>+INDEX('LISTA DE PRECIOS EKM '!A:K,MATCH('Precios ML'!B2211,'LISTA DE PRECIOS EKM '!A:A,0),8)</f>
        <v>1209900</v>
      </c>
      <c r="W2211" s="26">
        <f t="shared" si="346"/>
        <v>1209900</v>
      </c>
      <c r="X2211" s="26">
        <f t="shared" si="347"/>
        <v>0</v>
      </c>
      <c r="Y2211" s="26"/>
      <c r="Z2211" s="26">
        <f t="shared" si="348"/>
        <v>1209900</v>
      </c>
      <c r="AA2211" s="30">
        <f t="shared" si="349"/>
        <v>1.0506779661016949</v>
      </c>
    </row>
    <row r="2212" spans="1:27">
      <c r="A2212" s="20" t="s">
        <v>7010</v>
      </c>
      <c r="B2212" s="20" t="s">
        <v>2048</v>
      </c>
      <c r="C2212" s="25">
        <v>590000</v>
      </c>
      <c r="D2212" s="22">
        <v>85</v>
      </c>
      <c r="E2212" s="22">
        <v>49</v>
      </c>
      <c r="F2212" s="22">
        <v>40</v>
      </c>
      <c r="G2212" s="22">
        <v>16000</v>
      </c>
      <c r="H2212" s="22" t="s">
        <v>5088</v>
      </c>
      <c r="I2212" s="26">
        <f>+IF(H2212='COSTOS VARIOS'!$C$1,'COSTOS VARIOS'!$C$2*'Precios ML'!V2212,'COSTOS VARIOS'!$B$2*'Precios ML'!V2212)</f>
        <v>241980</v>
      </c>
      <c r="J2212" s="22">
        <v>0</v>
      </c>
      <c r="K2212" s="27">
        <f t="shared" si="340"/>
        <v>10.4125</v>
      </c>
      <c r="L2212" s="27">
        <f t="shared" si="341"/>
        <v>10.4125</v>
      </c>
      <c r="M2212" s="26">
        <f>(INDEX(pesos!A:B,MATCH(L2212,pesos!A:A,1),2))</f>
        <v>16200</v>
      </c>
      <c r="N2212" s="26">
        <f>+R2212*'COSTOS VARIOS'!$O$1</f>
        <v>112100</v>
      </c>
      <c r="O2212" s="26">
        <f>+R2212*'COSTOS VARIOS'!$O$2</f>
        <v>2419</v>
      </c>
      <c r="P2212" s="26">
        <f>+R2212*'COSTOS VARIOS'!$O$3</f>
        <v>8850</v>
      </c>
      <c r="Q2212" s="26">
        <v>1</v>
      </c>
      <c r="R2212" s="26">
        <f t="shared" si="342"/>
        <v>590000</v>
      </c>
      <c r="S2212" s="25">
        <f t="shared" si="343"/>
        <v>971549</v>
      </c>
      <c r="T2212" s="28">
        <f t="shared" si="344"/>
        <v>0.24533090971222249</v>
      </c>
      <c r="U2212" s="29">
        <f t="shared" si="345"/>
        <v>1209900</v>
      </c>
      <c r="V2212" s="26">
        <f>+INDEX('LISTA DE PRECIOS EKM '!A:K,MATCH('Precios ML'!B2212,'LISTA DE PRECIOS EKM '!A:A,0),8)</f>
        <v>1209900</v>
      </c>
      <c r="W2212" s="26">
        <f t="shared" si="346"/>
        <v>1209900</v>
      </c>
      <c r="X2212" s="26">
        <f t="shared" si="347"/>
        <v>0</v>
      </c>
      <c r="Y2212" s="26"/>
      <c r="Z2212" s="26">
        <f t="shared" si="348"/>
        <v>1209900</v>
      </c>
      <c r="AA2212" s="30">
        <f t="shared" si="349"/>
        <v>1.0506779661016949</v>
      </c>
    </row>
    <row r="2213" spans="1:27">
      <c r="A2213" s="20" t="s">
        <v>7011</v>
      </c>
      <c r="B2213" s="20" t="s">
        <v>2049</v>
      </c>
      <c r="C2213" s="25">
        <v>315000</v>
      </c>
      <c r="D2213" s="22">
        <v>85</v>
      </c>
      <c r="E2213" s="22">
        <v>49</v>
      </c>
      <c r="F2213" s="22">
        <v>40</v>
      </c>
      <c r="G2213" s="22">
        <v>16000</v>
      </c>
      <c r="H2213" s="22" t="s">
        <v>5088</v>
      </c>
      <c r="I2213" s="26">
        <f>+IF(H2213='COSTOS VARIOS'!$C$1,'COSTOS VARIOS'!$C$2*'Precios ML'!V2213,'COSTOS VARIOS'!$B$2*'Precios ML'!V2213)</f>
        <v>137980</v>
      </c>
      <c r="J2213" s="22">
        <v>0</v>
      </c>
      <c r="K2213" s="27">
        <f t="shared" si="340"/>
        <v>10.4125</v>
      </c>
      <c r="L2213" s="27">
        <f t="shared" si="341"/>
        <v>10.4125</v>
      </c>
      <c r="M2213" s="26">
        <f>(INDEX(pesos!A:B,MATCH(L2213,pesos!A:A,1),2))</f>
        <v>16200</v>
      </c>
      <c r="N2213" s="26">
        <f>+R2213*'COSTOS VARIOS'!$O$1</f>
        <v>59850</v>
      </c>
      <c r="O2213" s="26">
        <f>+R2213*'COSTOS VARIOS'!$O$2</f>
        <v>1291.5</v>
      </c>
      <c r="P2213" s="26">
        <f>+R2213*'COSTOS VARIOS'!$O$3</f>
        <v>4725</v>
      </c>
      <c r="Q2213" s="26">
        <v>1</v>
      </c>
      <c r="R2213" s="26">
        <f t="shared" si="342"/>
        <v>315000</v>
      </c>
      <c r="S2213" s="25">
        <f t="shared" si="343"/>
        <v>535046.5</v>
      </c>
      <c r="T2213" s="28">
        <f t="shared" si="344"/>
        <v>0.28942063914071015</v>
      </c>
      <c r="U2213" s="29">
        <f t="shared" si="345"/>
        <v>689900</v>
      </c>
      <c r="V2213" s="26">
        <f>+INDEX('LISTA DE PRECIOS EKM '!A:K,MATCH('Precios ML'!B2213,'LISTA DE PRECIOS EKM '!A:A,0),8)</f>
        <v>689900</v>
      </c>
      <c r="W2213" s="26">
        <f t="shared" si="346"/>
        <v>689900</v>
      </c>
      <c r="X2213" s="26">
        <f t="shared" si="347"/>
        <v>0</v>
      </c>
      <c r="Y2213" s="26"/>
      <c r="Z2213" s="26">
        <f t="shared" si="348"/>
        <v>689900</v>
      </c>
      <c r="AA2213" s="30">
        <f t="shared" si="349"/>
        <v>1.1901587301587302</v>
      </c>
    </row>
    <row r="2214" spans="1:27">
      <c r="A2214" s="20" t="s">
        <v>7011</v>
      </c>
      <c r="B2214" s="20" t="s">
        <v>2049</v>
      </c>
      <c r="C2214" s="25">
        <v>315000</v>
      </c>
      <c r="D2214" s="22">
        <v>85</v>
      </c>
      <c r="E2214" s="22">
        <v>49</v>
      </c>
      <c r="F2214" s="22">
        <v>40</v>
      </c>
      <c r="G2214" s="22">
        <v>16000</v>
      </c>
      <c r="H2214" s="22" t="s">
        <v>5088</v>
      </c>
      <c r="I2214" s="26">
        <f>+IF(H2214='COSTOS VARIOS'!$C$1,'COSTOS VARIOS'!$C$2*'Precios ML'!V2214,'COSTOS VARIOS'!$B$2*'Precios ML'!V2214)</f>
        <v>137980</v>
      </c>
      <c r="J2214" s="22">
        <v>0</v>
      </c>
      <c r="K2214" s="27">
        <f t="shared" si="340"/>
        <v>10.4125</v>
      </c>
      <c r="L2214" s="27">
        <f t="shared" si="341"/>
        <v>10.4125</v>
      </c>
      <c r="M2214" s="26">
        <f>(INDEX(pesos!A:B,MATCH(L2214,pesos!A:A,1),2))</f>
        <v>16200</v>
      </c>
      <c r="N2214" s="26">
        <f>+R2214*'COSTOS VARIOS'!$O$1</f>
        <v>59850</v>
      </c>
      <c r="O2214" s="26">
        <f>+R2214*'COSTOS VARIOS'!$O$2</f>
        <v>1291.5</v>
      </c>
      <c r="P2214" s="26">
        <f>+R2214*'COSTOS VARIOS'!$O$3</f>
        <v>4725</v>
      </c>
      <c r="Q2214" s="26">
        <v>1</v>
      </c>
      <c r="R2214" s="26">
        <f t="shared" si="342"/>
        <v>315000</v>
      </c>
      <c r="S2214" s="25">
        <f t="shared" si="343"/>
        <v>535046.5</v>
      </c>
      <c r="T2214" s="28">
        <f t="shared" si="344"/>
        <v>0.28942063914071015</v>
      </c>
      <c r="U2214" s="29">
        <f t="shared" si="345"/>
        <v>689900</v>
      </c>
      <c r="V2214" s="26">
        <f>+INDEX('LISTA DE PRECIOS EKM '!A:K,MATCH('Precios ML'!B2214,'LISTA DE PRECIOS EKM '!A:A,0),8)</f>
        <v>689900</v>
      </c>
      <c r="W2214" s="26">
        <f t="shared" si="346"/>
        <v>689900</v>
      </c>
      <c r="X2214" s="26">
        <f t="shared" si="347"/>
        <v>0</v>
      </c>
      <c r="Y2214" s="26"/>
      <c r="Z2214" s="26">
        <f t="shared" si="348"/>
        <v>689900</v>
      </c>
      <c r="AA2214" s="30">
        <f t="shared" si="349"/>
        <v>1.1901587301587302</v>
      </c>
    </row>
    <row r="2215" spans="1:27">
      <c r="A2215" s="20" t="s">
        <v>7012</v>
      </c>
      <c r="B2215" s="20" t="s">
        <v>7013</v>
      </c>
      <c r="C2215" s="25">
        <v>0</v>
      </c>
      <c r="D2215" s="22">
        <v>85</v>
      </c>
      <c r="E2215" s="22">
        <v>49</v>
      </c>
      <c r="F2215" s="22">
        <v>40</v>
      </c>
      <c r="G2215" s="22">
        <v>16000</v>
      </c>
      <c r="H2215" s="22" t="s">
        <v>5088</v>
      </c>
      <c r="I2215" s="26">
        <f>+IF(H2215='COSTOS VARIOS'!$C$1,'COSTOS VARIOS'!$C$2*'Precios ML'!V2215,'COSTOS VARIOS'!$B$2*'Precios ML'!V2215)</f>
        <v>599980</v>
      </c>
      <c r="J2215" s="22">
        <v>0</v>
      </c>
      <c r="K2215" s="27">
        <f t="shared" si="340"/>
        <v>10.4125</v>
      </c>
      <c r="L2215" s="27">
        <f t="shared" si="341"/>
        <v>10.4125</v>
      </c>
      <c r="M2215" s="26">
        <f>(INDEX(pesos!A:B,MATCH(L2215,pesos!A:A,1),2))</f>
        <v>16200</v>
      </c>
      <c r="N2215" s="26">
        <f>+R2215*'COSTOS VARIOS'!$O$1</f>
        <v>0</v>
      </c>
      <c r="O2215" s="26">
        <f>+R2215*'COSTOS VARIOS'!$O$2</f>
        <v>0</v>
      </c>
      <c r="P2215" s="26">
        <f>+R2215*'COSTOS VARIOS'!$O$3</f>
        <v>0</v>
      </c>
      <c r="Q2215" s="26">
        <v>1</v>
      </c>
      <c r="R2215" s="26">
        <f t="shared" si="342"/>
        <v>0</v>
      </c>
      <c r="S2215" s="25">
        <f t="shared" si="343"/>
        <v>616180</v>
      </c>
      <c r="T2215" s="28">
        <f t="shared" si="344"/>
        <v>3.8685449057093706</v>
      </c>
      <c r="U2215" s="29">
        <f t="shared" si="345"/>
        <v>2999900</v>
      </c>
      <c r="V2215" s="26">
        <f>+INDEX('LISTA DE PRECIOS EKM '!A:K,MATCH('Precios ML'!B2215,'LISTA DE PRECIOS EKM '!A:A,0),8)</f>
        <v>2999900</v>
      </c>
      <c r="W2215" s="26">
        <f t="shared" si="346"/>
        <v>2999900</v>
      </c>
      <c r="X2215" s="26">
        <f t="shared" si="347"/>
        <v>0</v>
      </c>
      <c r="Y2215" s="26"/>
      <c r="Z2215" s="26">
        <f t="shared" si="348"/>
        <v>2999900</v>
      </c>
      <c r="AA2215" s="30" t="e">
        <f t="shared" si="349"/>
        <v>#DIV/0!</v>
      </c>
    </row>
    <row r="2216" spans="1:27">
      <c r="A2216" s="20" t="s">
        <v>7012</v>
      </c>
      <c r="B2216" s="20" t="s">
        <v>7013</v>
      </c>
      <c r="C2216" s="25">
        <v>0</v>
      </c>
      <c r="D2216" s="22">
        <v>85</v>
      </c>
      <c r="E2216" s="22">
        <v>49</v>
      </c>
      <c r="F2216" s="22">
        <v>40</v>
      </c>
      <c r="G2216" s="22">
        <v>16000</v>
      </c>
      <c r="H2216" s="22" t="s">
        <v>5088</v>
      </c>
      <c r="I2216" s="26">
        <f>+IF(H2216='COSTOS VARIOS'!$C$1,'COSTOS VARIOS'!$C$2*'Precios ML'!V2216,'COSTOS VARIOS'!$B$2*'Precios ML'!V2216)</f>
        <v>599980</v>
      </c>
      <c r="J2216" s="22">
        <v>0</v>
      </c>
      <c r="K2216" s="27">
        <f t="shared" si="340"/>
        <v>10.4125</v>
      </c>
      <c r="L2216" s="27">
        <f t="shared" si="341"/>
        <v>10.4125</v>
      </c>
      <c r="M2216" s="26">
        <f>(INDEX(pesos!A:B,MATCH(L2216,pesos!A:A,1),2))</f>
        <v>16200</v>
      </c>
      <c r="N2216" s="26">
        <f>+R2216*'COSTOS VARIOS'!$O$1</f>
        <v>0</v>
      </c>
      <c r="O2216" s="26">
        <f>+R2216*'COSTOS VARIOS'!$O$2</f>
        <v>0</v>
      </c>
      <c r="P2216" s="26">
        <f>+R2216*'COSTOS VARIOS'!$O$3</f>
        <v>0</v>
      </c>
      <c r="Q2216" s="26">
        <v>1</v>
      </c>
      <c r="R2216" s="26">
        <f t="shared" si="342"/>
        <v>0</v>
      </c>
      <c r="S2216" s="25">
        <f t="shared" si="343"/>
        <v>616180</v>
      </c>
      <c r="T2216" s="28">
        <f t="shared" si="344"/>
        <v>3.8685449057093706</v>
      </c>
      <c r="U2216" s="29">
        <f t="shared" si="345"/>
        <v>2999900</v>
      </c>
      <c r="V2216" s="26">
        <f>+INDEX('LISTA DE PRECIOS EKM '!A:K,MATCH('Precios ML'!B2216,'LISTA DE PRECIOS EKM '!A:A,0),8)</f>
        <v>2999900</v>
      </c>
      <c r="W2216" s="26">
        <f t="shared" si="346"/>
        <v>2999900</v>
      </c>
      <c r="X2216" s="26">
        <f t="shared" si="347"/>
        <v>0</v>
      </c>
      <c r="Y2216" s="26"/>
      <c r="Z2216" s="26">
        <f t="shared" si="348"/>
        <v>2999900</v>
      </c>
      <c r="AA2216" s="30" t="e">
        <f t="shared" si="349"/>
        <v>#DIV/0!</v>
      </c>
    </row>
    <row r="2217" spans="1:27">
      <c r="A2217" s="20" t="s">
        <v>7014</v>
      </c>
      <c r="B2217" s="20" t="s">
        <v>7015</v>
      </c>
      <c r="C2217" s="25">
        <v>675189</v>
      </c>
      <c r="D2217" s="22">
        <v>85</v>
      </c>
      <c r="E2217" s="22">
        <v>49</v>
      </c>
      <c r="F2217" s="22">
        <v>40</v>
      </c>
      <c r="G2217" s="22">
        <v>16000</v>
      </c>
      <c r="H2217" s="22" t="s">
        <v>5088</v>
      </c>
      <c r="I2217" s="26">
        <f>+IF(H2217='COSTOS VARIOS'!$C$1,'COSTOS VARIOS'!$C$2*'Precios ML'!V2217,'COSTOS VARIOS'!$B$2*'Precios ML'!V2217)</f>
        <v>269980</v>
      </c>
      <c r="J2217" s="22">
        <v>0</v>
      </c>
      <c r="K2217" s="27">
        <f t="shared" si="340"/>
        <v>10.4125</v>
      </c>
      <c r="L2217" s="27">
        <f t="shared" si="341"/>
        <v>10.4125</v>
      </c>
      <c r="M2217" s="26">
        <f>(INDEX(pesos!A:B,MATCH(L2217,pesos!A:A,1),2))</f>
        <v>16200</v>
      </c>
      <c r="N2217" s="26">
        <f>+R2217*'COSTOS VARIOS'!$O$1</f>
        <v>128285.91</v>
      </c>
      <c r="O2217" s="26">
        <f>+R2217*'COSTOS VARIOS'!$O$2</f>
        <v>2768.2749000000003</v>
      </c>
      <c r="P2217" s="26">
        <f>+R2217*'COSTOS VARIOS'!$O$3</f>
        <v>10127.834999999999</v>
      </c>
      <c r="Q2217" s="26">
        <v>1</v>
      </c>
      <c r="R2217" s="26">
        <f t="shared" si="342"/>
        <v>675189</v>
      </c>
      <c r="S2217" s="25">
        <f t="shared" si="343"/>
        <v>1102551.0199</v>
      </c>
      <c r="T2217" s="28">
        <f t="shared" si="344"/>
        <v>0.22434243462260306</v>
      </c>
      <c r="U2217" s="29">
        <f t="shared" si="345"/>
        <v>1349900</v>
      </c>
      <c r="V2217" s="26">
        <f>+INDEX('LISTA DE PRECIOS EKM '!A:K,MATCH('Precios ML'!B2217,'LISTA DE PRECIOS EKM '!A:A,0),8)</f>
        <v>1349900</v>
      </c>
      <c r="W2217" s="26">
        <f t="shared" si="346"/>
        <v>1349900</v>
      </c>
      <c r="X2217" s="26">
        <f t="shared" si="347"/>
        <v>0</v>
      </c>
      <c r="Y2217" s="26"/>
      <c r="Z2217" s="26">
        <f t="shared" si="348"/>
        <v>1349900</v>
      </c>
      <c r="AA2217" s="30">
        <f t="shared" si="349"/>
        <v>0.99929205007782995</v>
      </c>
    </row>
    <row r="2218" spans="1:27">
      <c r="A2218" s="20" t="s">
        <v>7014</v>
      </c>
      <c r="B2218" s="20" t="s">
        <v>7015</v>
      </c>
      <c r="C2218" s="25">
        <v>675189</v>
      </c>
      <c r="D2218" s="22">
        <v>85</v>
      </c>
      <c r="E2218" s="22">
        <v>49</v>
      </c>
      <c r="F2218" s="22">
        <v>40</v>
      </c>
      <c r="G2218" s="22">
        <v>16000</v>
      </c>
      <c r="H2218" s="22" t="s">
        <v>5088</v>
      </c>
      <c r="I2218" s="26">
        <f>+IF(H2218='COSTOS VARIOS'!$C$1,'COSTOS VARIOS'!$C$2*'Precios ML'!V2218,'COSTOS VARIOS'!$B$2*'Precios ML'!V2218)</f>
        <v>269980</v>
      </c>
      <c r="J2218" s="22">
        <v>0</v>
      </c>
      <c r="K2218" s="27">
        <f t="shared" si="340"/>
        <v>10.4125</v>
      </c>
      <c r="L2218" s="27">
        <f t="shared" si="341"/>
        <v>10.4125</v>
      </c>
      <c r="M2218" s="26">
        <f>(INDEX(pesos!A:B,MATCH(L2218,pesos!A:A,1),2))</f>
        <v>16200</v>
      </c>
      <c r="N2218" s="26">
        <f>+R2218*'COSTOS VARIOS'!$O$1</f>
        <v>128285.91</v>
      </c>
      <c r="O2218" s="26">
        <f>+R2218*'COSTOS VARIOS'!$O$2</f>
        <v>2768.2749000000003</v>
      </c>
      <c r="P2218" s="26">
        <f>+R2218*'COSTOS VARIOS'!$O$3</f>
        <v>10127.834999999999</v>
      </c>
      <c r="Q2218" s="26">
        <v>1</v>
      </c>
      <c r="R2218" s="26">
        <f t="shared" si="342"/>
        <v>675189</v>
      </c>
      <c r="S2218" s="25">
        <f t="shared" si="343"/>
        <v>1102551.0199</v>
      </c>
      <c r="T2218" s="28">
        <f t="shared" si="344"/>
        <v>0.22434243462260306</v>
      </c>
      <c r="U2218" s="29">
        <f t="shared" si="345"/>
        <v>1349900</v>
      </c>
      <c r="V2218" s="26">
        <f>+INDEX('LISTA DE PRECIOS EKM '!A:K,MATCH('Precios ML'!B2218,'LISTA DE PRECIOS EKM '!A:A,0),8)</f>
        <v>1349900</v>
      </c>
      <c r="W2218" s="26">
        <f t="shared" si="346"/>
        <v>1349900</v>
      </c>
      <c r="X2218" s="26">
        <f t="shared" si="347"/>
        <v>0</v>
      </c>
      <c r="Y2218" s="26"/>
      <c r="Z2218" s="26">
        <f t="shared" si="348"/>
        <v>1349900</v>
      </c>
      <c r="AA2218" s="30">
        <f t="shared" si="349"/>
        <v>0.99929205007782995</v>
      </c>
    </row>
    <row r="2219" spans="1:27">
      <c r="A2219" s="20" t="s">
        <v>7016</v>
      </c>
      <c r="B2219" s="20" t="s">
        <v>7017</v>
      </c>
      <c r="C2219" s="25">
        <v>0</v>
      </c>
      <c r="D2219" s="22">
        <v>85</v>
      </c>
      <c r="E2219" s="22">
        <v>49</v>
      </c>
      <c r="F2219" s="22">
        <v>40</v>
      </c>
      <c r="G2219" s="22">
        <v>16000</v>
      </c>
      <c r="H2219" s="22" t="s">
        <v>5088</v>
      </c>
      <c r="I2219" s="26">
        <f>+IF(H2219='COSTOS VARIOS'!$C$1,'COSTOS VARIOS'!$C$2*'Precios ML'!V2219,'COSTOS VARIOS'!$B$2*'Precios ML'!V2219)</f>
        <v>259980</v>
      </c>
      <c r="J2219" s="22">
        <v>0</v>
      </c>
      <c r="K2219" s="27">
        <f t="shared" si="340"/>
        <v>10.4125</v>
      </c>
      <c r="L2219" s="27">
        <f t="shared" si="341"/>
        <v>10.4125</v>
      </c>
      <c r="M2219" s="26">
        <f>(INDEX(pesos!A:B,MATCH(L2219,pesos!A:A,1),2))</f>
        <v>16200</v>
      </c>
      <c r="N2219" s="26">
        <f>+R2219*'COSTOS VARIOS'!$O$1</f>
        <v>0</v>
      </c>
      <c r="O2219" s="26">
        <f>+R2219*'COSTOS VARIOS'!$O$2</f>
        <v>0</v>
      </c>
      <c r="P2219" s="26">
        <f>+R2219*'COSTOS VARIOS'!$O$3</f>
        <v>0</v>
      </c>
      <c r="Q2219" s="26">
        <v>1</v>
      </c>
      <c r="R2219" s="26">
        <f t="shared" si="342"/>
        <v>0</v>
      </c>
      <c r="S2219" s="25">
        <f t="shared" si="343"/>
        <v>276180</v>
      </c>
      <c r="T2219" s="28">
        <f t="shared" si="344"/>
        <v>3.7067130132522266</v>
      </c>
      <c r="U2219" s="29">
        <f t="shared" si="345"/>
        <v>1299900</v>
      </c>
      <c r="V2219" s="26">
        <f>+INDEX('LISTA DE PRECIOS EKM '!A:K,MATCH('Precios ML'!B2219,'LISTA DE PRECIOS EKM '!A:A,0),8)</f>
        <v>1299900</v>
      </c>
      <c r="W2219" s="26">
        <f t="shared" si="346"/>
        <v>1299900</v>
      </c>
      <c r="X2219" s="26">
        <f t="shared" si="347"/>
        <v>0</v>
      </c>
      <c r="Y2219" s="26"/>
      <c r="Z2219" s="26">
        <f t="shared" si="348"/>
        <v>1299900</v>
      </c>
      <c r="AA2219" s="30" t="e">
        <f t="shared" si="349"/>
        <v>#DIV/0!</v>
      </c>
    </row>
    <row r="2220" spans="1:27">
      <c r="A2220" s="20" t="s">
        <v>7016</v>
      </c>
      <c r="B2220" s="20" t="s">
        <v>7017</v>
      </c>
      <c r="C2220" s="25">
        <v>0</v>
      </c>
      <c r="D2220" s="22">
        <v>85</v>
      </c>
      <c r="E2220" s="22">
        <v>49</v>
      </c>
      <c r="F2220" s="22">
        <v>40</v>
      </c>
      <c r="G2220" s="22">
        <v>16000</v>
      </c>
      <c r="H2220" s="22" t="s">
        <v>5088</v>
      </c>
      <c r="I2220" s="26">
        <f>+IF(H2220='COSTOS VARIOS'!$C$1,'COSTOS VARIOS'!$C$2*'Precios ML'!V2220,'COSTOS VARIOS'!$B$2*'Precios ML'!V2220)</f>
        <v>259980</v>
      </c>
      <c r="J2220" s="22">
        <v>0</v>
      </c>
      <c r="K2220" s="27">
        <f t="shared" si="340"/>
        <v>10.4125</v>
      </c>
      <c r="L2220" s="27">
        <f t="shared" si="341"/>
        <v>10.4125</v>
      </c>
      <c r="M2220" s="26">
        <f>(INDEX(pesos!A:B,MATCH(L2220,pesos!A:A,1),2))</f>
        <v>16200</v>
      </c>
      <c r="N2220" s="26">
        <f>+R2220*'COSTOS VARIOS'!$O$1</f>
        <v>0</v>
      </c>
      <c r="O2220" s="26">
        <f>+R2220*'COSTOS VARIOS'!$O$2</f>
        <v>0</v>
      </c>
      <c r="P2220" s="26">
        <f>+R2220*'COSTOS VARIOS'!$O$3</f>
        <v>0</v>
      </c>
      <c r="Q2220" s="26">
        <v>1</v>
      </c>
      <c r="R2220" s="26">
        <f t="shared" si="342"/>
        <v>0</v>
      </c>
      <c r="S2220" s="25">
        <f t="shared" si="343"/>
        <v>276180</v>
      </c>
      <c r="T2220" s="28">
        <f t="shared" si="344"/>
        <v>3.7067130132522266</v>
      </c>
      <c r="U2220" s="29">
        <f t="shared" si="345"/>
        <v>1299900</v>
      </c>
      <c r="V2220" s="26">
        <f>+INDEX('LISTA DE PRECIOS EKM '!A:K,MATCH('Precios ML'!B2220,'LISTA DE PRECIOS EKM '!A:A,0),8)</f>
        <v>1299900</v>
      </c>
      <c r="W2220" s="26">
        <f t="shared" si="346"/>
        <v>1299900</v>
      </c>
      <c r="X2220" s="26">
        <f t="shared" si="347"/>
        <v>0</v>
      </c>
      <c r="Y2220" s="26"/>
      <c r="Z2220" s="26">
        <f t="shared" si="348"/>
        <v>1299900</v>
      </c>
      <c r="AA2220" s="30" t="e">
        <f t="shared" si="349"/>
        <v>#DIV/0!</v>
      </c>
    </row>
    <row r="2221" spans="1:27">
      <c r="A2221" s="20" t="s">
        <v>7018</v>
      </c>
      <c r="B2221" s="20" t="s">
        <v>7019</v>
      </c>
      <c r="C2221" s="25">
        <v>510000</v>
      </c>
      <c r="D2221" s="22">
        <v>85</v>
      </c>
      <c r="E2221" s="22">
        <v>49</v>
      </c>
      <c r="F2221" s="22">
        <v>40</v>
      </c>
      <c r="G2221" s="22">
        <v>16000</v>
      </c>
      <c r="H2221" s="22" t="s">
        <v>5088</v>
      </c>
      <c r="I2221" s="26">
        <f>+IF(H2221='COSTOS VARIOS'!$C$1,'COSTOS VARIOS'!$C$2*'Precios ML'!V2221,'COSTOS VARIOS'!$B$2*'Precios ML'!V2221)</f>
        <v>213980</v>
      </c>
      <c r="J2221" s="22">
        <v>0</v>
      </c>
      <c r="K2221" s="27">
        <f t="shared" si="340"/>
        <v>10.4125</v>
      </c>
      <c r="L2221" s="27">
        <f t="shared" si="341"/>
        <v>10.4125</v>
      </c>
      <c r="M2221" s="26">
        <f>(INDEX(pesos!A:B,MATCH(L2221,pesos!A:A,1),2))</f>
        <v>16200</v>
      </c>
      <c r="N2221" s="26">
        <f>+R2221*'COSTOS VARIOS'!$O$1</f>
        <v>96900</v>
      </c>
      <c r="O2221" s="26">
        <f>+R2221*'COSTOS VARIOS'!$O$2</f>
        <v>2091</v>
      </c>
      <c r="P2221" s="26">
        <f>+R2221*'COSTOS VARIOS'!$O$3</f>
        <v>7650</v>
      </c>
      <c r="Q2221" s="26">
        <v>1</v>
      </c>
      <c r="R2221" s="26">
        <f t="shared" si="342"/>
        <v>510000</v>
      </c>
      <c r="S2221" s="25">
        <f t="shared" si="343"/>
        <v>846821</v>
      </c>
      <c r="T2221" s="28">
        <f t="shared" si="344"/>
        <v>0.26343111472200142</v>
      </c>
      <c r="U2221" s="29">
        <f t="shared" si="345"/>
        <v>1069900</v>
      </c>
      <c r="V2221" s="26">
        <f>+INDEX('LISTA DE PRECIOS EKM '!A:K,MATCH('Precios ML'!B2221,'LISTA DE PRECIOS EKM '!A:A,0),8)</f>
        <v>1069900</v>
      </c>
      <c r="W2221" s="26">
        <f t="shared" si="346"/>
        <v>1069900</v>
      </c>
      <c r="X2221" s="26">
        <f t="shared" si="347"/>
        <v>0</v>
      </c>
      <c r="Y2221" s="26"/>
      <c r="Z2221" s="26">
        <f t="shared" si="348"/>
        <v>1069900</v>
      </c>
      <c r="AA2221" s="30">
        <f t="shared" si="349"/>
        <v>1.0978431372549018</v>
      </c>
    </row>
    <row r="2222" spans="1:27">
      <c r="A2222" s="20" t="s">
        <v>7018</v>
      </c>
      <c r="B2222" s="20" t="s">
        <v>7019</v>
      </c>
      <c r="C2222" s="25">
        <v>510000</v>
      </c>
      <c r="D2222" s="22">
        <v>85</v>
      </c>
      <c r="E2222" s="22">
        <v>49</v>
      </c>
      <c r="F2222" s="22">
        <v>40</v>
      </c>
      <c r="G2222" s="22">
        <v>16000</v>
      </c>
      <c r="H2222" s="22" t="s">
        <v>5088</v>
      </c>
      <c r="I2222" s="26">
        <f>+IF(H2222='COSTOS VARIOS'!$C$1,'COSTOS VARIOS'!$C$2*'Precios ML'!V2222,'COSTOS VARIOS'!$B$2*'Precios ML'!V2222)</f>
        <v>213980</v>
      </c>
      <c r="J2222" s="22">
        <v>0</v>
      </c>
      <c r="K2222" s="27">
        <f t="shared" si="340"/>
        <v>10.4125</v>
      </c>
      <c r="L2222" s="27">
        <f t="shared" si="341"/>
        <v>10.4125</v>
      </c>
      <c r="M2222" s="26">
        <f>(INDEX(pesos!A:B,MATCH(L2222,pesos!A:A,1),2))</f>
        <v>16200</v>
      </c>
      <c r="N2222" s="26">
        <f>+R2222*'COSTOS VARIOS'!$O$1</f>
        <v>96900</v>
      </c>
      <c r="O2222" s="26">
        <f>+R2222*'COSTOS VARIOS'!$O$2</f>
        <v>2091</v>
      </c>
      <c r="P2222" s="26">
        <f>+R2222*'COSTOS VARIOS'!$O$3</f>
        <v>7650</v>
      </c>
      <c r="Q2222" s="26">
        <v>1</v>
      </c>
      <c r="R2222" s="26">
        <f t="shared" si="342"/>
        <v>510000</v>
      </c>
      <c r="S2222" s="25">
        <f t="shared" si="343"/>
        <v>846821</v>
      </c>
      <c r="T2222" s="28">
        <f t="shared" si="344"/>
        <v>0.26343111472200142</v>
      </c>
      <c r="U2222" s="29">
        <f t="shared" si="345"/>
        <v>1069900</v>
      </c>
      <c r="V2222" s="26">
        <f>+INDEX('LISTA DE PRECIOS EKM '!A:K,MATCH('Precios ML'!B2222,'LISTA DE PRECIOS EKM '!A:A,0),8)</f>
        <v>1069900</v>
      </c>
      <c r="W2222" s="26">
        <f t="shared" si="346"/>
        <v>1069900</v>
      </c>
      <c r="X2222" s="26">
        <f t="shared" si="347"/>
        <v>0</v>
      </c>
      <c r="Y2222" s="26"/>
      <c r="Z2222" s="26">
        <f t="shared" si="348"/>
        <v>1069900</v>
      </c>
      <c r="AA2222" s="30">
        <f t="shared" si="349"/>
        <v>1.0978431372549018</v>
      </c>
    </row>
    <row r="2223" spans="1:27">
      <c r="A2223" s="20" t="s">
        <v>7020</v>
      </c>
      <c r="B2223" s="20" t="s">
        <v>7021</v>
      </c>
      <c r="C2223" s="25">
        <v>780000</v>
      </c>
      <c r="D2223" s="22">
        <v>85</v>
      </c>
      <c r="E2223" s="22">
        <v>49</v>
      </c>
      <c r="F2223" s="22">
        <v>40</v>
      </c>
      <c r="G2223" s="22">
        <v>16000</v>
      </c>
      <c r="H2223" s="22" t="s">
        <v>5088</v>
      </c>
      <c r="I2223" s="26">
        <f>+IF(H2223='COSTOS VARIOS'!$C$1,'COSTOS VARIOS'!$C$2*'Precios ML'!V2223,'COSTOS VARIOS'!$B$2*'Precios ML'!V2223)</f>
        <v>315980</v>
      </c>
      <c r="J2223" s="22">
        <v>0</v>
      </c>
      <c r="K2223" s="27">
        <f t="shared" si="340"/>
        <v>10.4125</v>
      </c>
      <c r="L2223" s="27">
        <f t="shared" si="341"/>
        <v>10.4125</v>
      </c>
      <c r="M2223" s="26">
        <f>(INDEX(pesos!A:B,MATCH(L2223,pesos!A:A,1),2))</f>
        <v>16200</v>
      </c>
      <c r="N2223" s="26">
        <f>+R2223*'COSTOS VARIOS'!$O$1</f>
        <v>148200</v>
      </c>
      <c r="O2223" s="26">
        <f>+R2223*'COSTOS VARIOS'!$O$2</f>
        <v>3198.0000000000005</v>
      </c>
      <c r="P2223" s="26">
        <f>+R2223*'COSTOS VARIOS'!$O$3</f>
        <v>11700</v>
      </c>
      <c r="Q2223" s="26">
        <v>1</v>
      </c>
      <c r="R2223" s="26">
        <f t="shared" si="342"/>
        <v>780000</v>
      </c>
      <c r="S2223" s="25">
        <f t="shared" si="343"/>
        <v>1275278</v>
      </c>
      <c r="T2223" s="28">
        <f t="shared" si="344"/>
        <v>0.2388671332838801</v>
      </c>
      <c r="U2223" s="29">
        <f t="shared" si="345"/>
        <v>1579900</v>
      </c>
      <c r="V2223" s="26">
        <f>+INDEX('LISTA DE PRECIOS EKM '!A:K,MATCH('Precios ML'!B2223,'LISTA DE PRECIOS EKM '!A:A,0),8)</f>
        <v>1579900</v>
      </c>
      <c r="W2223" s="26">
        <f t="shared" si="346"/>
        <v>1579900</v>
      </c>
      <c r="X2223" s="26">
        <f t="shared" si="347"/>
        <v>0</v>
      </c>
      <c r="Y2223" s="26"/>
      <c r="Z2223" s="26">
        <f t="shared" si="348"/>
        <v>1579900</v>
      </c>
      <c r="AA2223" s="30">
        <f t="shared" si="349"/>
        <v>1.0255128205128203</v>
      </c>
    </row>
    <row r="2224" spans="1:27">
      <c r="A2224" s="20" t="s">
        <v>7020</v>
      </c>
      <c r="B2224" s="20" t="s">
        <v>7021</v>
      </c>
      <c r="C2224" s="25">
        <v>780000</v>
      </c>
      <c r="D2224" s="22">
        <v>85</v>
      </c>
      <c r="E2224" s="22">
        <v>49</v>
      </c>
      <c r="F2224" s="22">
        <v>40</v>
      </c>
      <c r="G2224" s="22">
        <v>16000</v>
      </c>
      <c r="H2224" s="22" t="s">
        <v>5088</v>
      </c>
      <c r="I2224" s="26">
        <f>+IF(H2224='COSTOS VARIOS'!$C$1,'COSTOS VARIOS'!$C$2*'Precios ML'!V2224,'COSTOS VARIOS'!$B$2*'Precios ML'!V2224)</f>
        <v>315980</v>
      </c>
      <c r="J2224" s="22">
        <v>0</v>
      </c>
      <c r="K2224" s="27">
        <f t="shared" si="340"/>
        <v>10.4125</v>
      </c>
      <c r="L2224" s="27">
        <f t="shared" si="341"/>
        <v>10.4125</v>
      </c>
      <c r="M2224" s="26">
        <f>(INDEX(pesos!A:B,MATCH(L2224,pesos!A:A,1),2))</f>
        <v>16200</v>
      </c>
      <c r="N2224" s="26">
        <f>+R2224*'COSTOS VARIOS'!$O$1</f>
        <v>148200</v>
      </c>
      <c r="O2224" s="26">
        <f>+R2224*'COSTOS VARIOS'!$O$2</f>
        <v>3198.0000000000005</v>
      </c>
      <c r="P2224" s="26">
        <f>+R2224*'COSTOS VARIOS'!$O$3</f>
        <v>11700</v>
      </c>
      <c r="Q2224" s="26">
        <v>1</v>
      </c>
      <c r="R2224" s="26">
        <f t="shared" si="342"/>
        <v>780000</v>
      </c>
      <c r="S2224" s="25">
        <f t="shared" si="343"/>
        <v>1275278</v>
      </c>
      <c r="T2224" s="28">
        <f t="shared" si="344"/>
        <v>0.2388671332838801</v>
      </c>
      <c r="U2224" s="29">
        <f t="shared" si="345"/>
        <v>1579900</v>
      </c>
      <c r="V2224" s="26">
        <f>+INDEX('LISTA DE PRECIOS EKM '!A:K,MATCH('Precios ML'!B2224,'LISTA DE PRECIOS EKM '!A:A,0),8)</f>
        <v>1579900</v>
      </c>
      <c r="W2224" s="26">
        <f t="shared" si="346"/>
        <v>1579900</v>
      </c>
      <c r="X2224" s="26">
        <f t="shared" si="347"/>
        <v>0</v>
      </c>
      <c r="Y2224" s="26"/>
      <c r="Z2224" s="26">
        <f t="shared" si="348"/>
        <v>1579900</v>
      </c>
      <c r="AA2224" s="30">
        <f t="shared" si="349"/>
        <v>1.0255128205128203</v>
      </c>
    </row>
    <row r="2225" spans="1:27">
      <c r="A2225" s="20" t="s">
        <v>7022</v>
      </c>
      <c r="B2225" s="20" t="s">
        <v>7023</v>
      </c>
      <c r="C2225" s="25">
        <v>0</v>
      </c>
      <c r="D2225" s="22">
        <v>85</v>
      </c>
      <c r="E2225" s="22">
        <v>49</v>
      </c>
      <c r="F2225" s="22">
        <v>40</v>
      </c>
      <c r="G2225" s="22">
        <v>16000</v>
      </c>
      <c r="H2225" s="22" t="s">
        <v>5088</v>
      </c>
      <c r="I2225" s="26">
        <f>+IF(H2225='COSTOS VARIOS'!$C$1,'COSTOS VARIOS'!$C$2*'Precios ML'!V2225,'COSTOS VARIOS'!$B$2*'Precios ML'!V2225)</f>
        <v>479980</v>
      </c>
      <c r="J2225" s="22">
        <v>0</v>
      </c>
      <c r="K2225" s="27">
        <f t="shared" si="340"/>
        <v>10.4125</v>
      </c>
      <c r="L2225" s="27">
        <f t="shared" si="341"/>
        <v>10.4125</v>
      </c>
      <c r="M2225" s="26">
        <f>(INDEX(pesos!A:B,MATCH(L2225,pesos!A:A,1),2))</f>
        <v>16200</v>
      </c>
      <c r="N2225" s="26">
        <f>+R2225*'COSTOS VARIOS'!$O$1</f>
        <v>0</v>
      </c>
      <c r="O2225" s="26">
        <f>+R2225*'COSTOS VARIOS'!$O$2</f>
        <v>0</v>
      </c>
      <c r="P2225" s="26">
        <f>+R2225*'COSTOS VARIOS'!$O$3</f>
        <v>0</v>
      </c>
      <c r="Q2225" s="26">
        <v>1</v>
      </c>
      <c r="R2225" s="26">
        <f t="shared" si="342"/>
        <v>0</v>
      </c>
      <c r="S2225" s="25">
        <f t="shared" si="343"/>
        <v>496180</v>
      </c>
      <c r="T2225" s="28">
        <f t="shared" si="344"/>
        <v>3.8367527913257282</v>
      </c>
      <c r="U2225" s="29">
        <f t="shared" si="345"/>
        <v>2399900</v>
      </c>
      <c r="V2225" s="26">
        <f>+INDEX('LISTA DE PRECIOS EKM '!A:K,MATCH('Precios ML'!B2225,'LISTA DE PRECIOS EKM '!A:A,0),8)</f>
        <v>2399900</v>
      </c>
      <c r="W2225" s="26">
        <f t="shared" si="346"/>
        <v>2399900</v>
      </c>
      <c r="X2225" s="26">
        <f t="shared" si="347"/>
        <v>0</v>
      </c>
      <c r="Y2225" s="26"/>
      <c r="Z2225" s="26">
        <f t="shared" si="348"/>
        <v>2399900</v>
      </c>
      <c r="AA2225" s="30" t="e">
        <f t="shared" si="349"/>
        <v>#DIV/0!</v>
      </c>
    </row>
    <row r="2226" spans="1:27">
      <c r="A2226" s="20" t="s">
        <v>7022</v>
      </c>
      <c r="B2226" s="20" t="s">
        <v>7023</v>
      </c>
      <c r="C2226" s="25">
        <v>0</v>
      </c>
      <c r="D2226" s="22">
        <v>85</v>
      </c>
      <c r="E2226" s="22">
        <v>49</v>
      </c>
      <c r="F2226" s="22">
        <v>40</v>
      </c>
      <c r="G2226" s="22">
        <v>16000</v>
      </c>
      <c r="H2226" s="22" t="s">
        <v>5088</v>
      </c>
      <c r="I2226" s="26">
        <f>+IF(H2226='COSTOS VARIOS'!$C$1,'COSTOS VARIOS'!$C$2*'Precios ML'!V2226,'COSTOS VARIOS'!$B$2*'Precios ML'!V2226)</f>
        <v>479980</v>
      </c>
      <c r="J2226" s="22">
        <v>0</v>
      </c>
      <c r="K2226" s="27">
        <f t="shared" si="340"/>
        <v>10.4125</v>
      </c>
      <c r="L2226" s="27">
        <f t="shared" si="341"/>
        <v>10.4125</v>
      </c>
      <c r="M2226" s="26">
        <f>(INDEX(pesos!A:B,MATCH(L2226,pesos!A:A,1),2))</f>
        <v>16200</v>
      </c>
      <c r="N2226" s="26">
        <f>+R2226*'COSTOS VARIOS'!$O$1</f>
        <v>0</v>
      </c>
      <c r="O2226" s="26">
        <f>+R2226*'COSTOS VARIOS'!$O$2</f>
        <v>0</v>
      </c>
      <c r="P2226" s="26">
        <f>+R2226*'COSTOS VARIOS'!$O$3</f>
        <v>0</v>
      </c>
      <c r="Q2226" s="26">
        <v>1</v>
      </c>
      <c r="R2226" s="26">
        <f t="shared" si="342"/>
        <v>0</v>
      </c>
      <c r="S2226" s="25">
        <f t="shared" si="343"/>
        <v>496180</v>
      </c>
      <c r="T2226" s="28">
        <f t="shared" si="344"/>
        <v>3.8367527913257282</v>
      </c>
      <c r="U2226" s="29">
        <f t="shared" si="345"/>
        <v>2399900</v>
      </c>
      <c r="V2226" s="26">
        <f>+INDEX('LISTA DE PRECIOS EKM '!A:K,MATCH('Precios ML'!B2226,'LISTA DE PRECIOS EKM '!A:A,0),8)</f>
        <v>2399900</v>
      </c>
      <c r="W2226" s="26">
        <f t="shared" si="346"/>
        <v>2399900</v>
      </c>
      <c r="X2226" s="26">
        <f t="shared" si="347"/>
        <v>0</v>
      </c>
      <c r="Y2226" s="26"/>
      <c r="Z2226" s="26">
        <f t="shared" si="348"/>
        <v>2399900</v>
      </c>
      <c r="AA2226" s="30" t="e">
        <f t="shared" si="349"/>
        <v>#DIV/0!</v>
      </c>
    </row>
    <row r="2227" spans="1:27">
      <c r="A2227" s="20" t="s">
        <v>7024</v>
      </c>
      <c r="B2227" s="20" t="s">
        <v>7025</v>
      </c>
      <c r="C2227" s="25">
        <v>0</v>
      </c>
      <c r="D2227" s="22">
        <v>85</v>
      </c>
      <c r="E2227" s="22">
        <v>49</v>
      </c>
      <c r="F2227" s="22">
        <v>40</v>
      </c>
      <c r="G2227" s="22">
        <v>16000</v>
      </c>
      <c r="H2227" s="22" t="s">
        <v>5088</v>
      </c>
      <c r="I2227" s="26">
        <f>+IF(H2227='COSTOS VARIOS'!$C$1,'COSTOS VARIOS'!$C$2*'Precios ML'!V2227,'COSTOS VARIOS'!$B$2*'Precios ML'!V2227)</f>
        <v>413980</v>
      </c>
      <c r="J2227" s="22">
        <v>0</v>
      </c>
      <c r="K2227" s="27">
        <f t="shared" si="340"/>
        <v>10.4125</v>
      </c>
      <c r="L2227" s="27">
        <f t="shared" si="341"/>
        <v>10.4125</v>
      </c>
      <c r="M2227" s="26">
        <f>(INDEX(pesos!A:B,MATCH(L2227,pesos!A:A,1),2))</f>
        <v>16200</v>
      </c>
      <c r="N2227" s="26">
        <f>+R2227*'COSTOS VARIOS'!$O$1</f>
        <v>0</v>
      </c>
      <c r="O2227" s="26">
        <f>+R2227*'COSTOS VARIOS'!$O$2</f>
        <v>0</v>
      </c>
      <c r="P2227" s="26">
        <f>+R2227*'COSTOS VARIOS'!$O$3</f>
        <v>0</v>
      </c>
      <c r="Q2227" s="26">
        <v>1</v>
      </c>
      <c r="R2227" s="26">
        <f t="shared" si="342"/>
        <v>0</v>
      </c>
      <c r="S2227" s="25">
        <f t="shared" si="343"/>
        <v>430180</v>
      </c>
      <c r="T2227" s="28">
        <f t="shared" si="344"/>
        <v>3.8117067274164302</v>
      </c>
      <c r="U2227" s="29">
        <f t="shared" si="345"/>
        <v>2069900</v>
      </c>
      <c r="V2227" s="26">
        <f>+INDEX('LISTA DE PRECIOS EKM '!A:K,MATCH('Precios ML'!B2227,'LISTA DE PRECIOS EKM '!A:A,0),8)</f>
        <v>2069900</v>
      </c>
      <c r="W2227" s="26">
        <f t="shared" si="346"/>
        <v>2069900</v>
      </c>
      <c r="X2227" s="26">
        <f t="shared" si="347"/>
        <v>0</v>
      </c>
      <c r="Y2227" s="26"/>
      <c r="Z2227" s="26">
        <f t="shared" si="348"/>
        <v>2069900</v>
      </c>
      <c r="AA2227" s="30" t="e">
        <f t="shared" si="349"/>
        <v>#DIV/0!</v>
      </c>
    </row>
    <row r="2228" spans="1:27">
      <c r="A2228" s="20" t="s">
        <v>7024</v>
      </c>
      <c r="B2228" s="20" t="s">
        <v>7025</v>
      </c>
      <c r="C2228" s="25">
        <v>0</v>
      </c>
      <c r="D2228" s="22">
        <v>85</v>
      </c>
      <c r="E2228" s="22">
        <v>49</v>
      </c>
      <c r="F2228" s="22">
        <v>40</v>
      </c>
      <c r="G2228" s="22">
        <v>16000</v>
      </c>
      <c r="H2228" s="22" t="s">
        <v>5088</v>
      </c>
      <c r="I2228" s="26">
        <f>+IF(H2228='COSTOS VARIOS'!$C$1,'COSTOS VARIOS'!$C$2*'Precios ML'!V2228,'COSTOS VARIOS'!$B$2*'Precios ML'!V2228)</f>
        <v>413980</v>
      </c>
      <c r="J2228" s="22">
        <v>0</v>
      </c>
      <c r="K2228" s="27">
        <f t="shared" si="340"/>
        <v>10.4125</v>
      </c>
      <c r="L2228" s="27">
        <f t="shared" si="341"/>
        <v>10.4125</v>
      </c>
      <c r="M2228" s="26">
        <f>(INDEX(pesos!A:B,MATCH(L2228,pesos!A:A,1),2))</f>
        <v>16200</v>
      </c>
      <c r="N2228" s="26">
        <f>+R2228*'COSTOS VARIOS'!$O$1</f>
        <v>0</v>
      </c>
      <c r="O2228" s="26">
        <f>+R2228*'COSTOS VARIOS'!$O$2</f>
        <v>0</v>
      </c>
      <c r="P2228" s="26">
        <f>+R2228*'COSTOS VARIOS'!$O$3</f>
        <v>0</v>
      </c>
      <c r="Q2228" s="26">
        <v>1</v>
      </c>
      <c r="R2228" s="26">
        <f t="shared" si="342"/>
        <v>0</v>
      </c>
      <c r="S2228" s="25">
        <f t="shared" si="343"/>
        <v>430180</v>
      </c>
      <c r="T2228" s="28">
        <f t="shared" si="344"/>
        <v>3.8117067274164302</v>
      </c>
      <c r="U2228" s="29">
        <f t="shared" si="345"/>
        <v>2069900</v>
      </c>
      <c r="V2228" s="26">
        <f>+INDEX('LISTA DE PRECIOS EKM '!A:K,MATCH('Precios ML'!B2228,'LISTA DE PRECIOS EKM '!A:A,0),8)</f>
        <v>2069900</v>
      </c>
      <c r="W2228" s="26">
        <f t="shared" si="346"/>
        <v>2069900</v>
      </c>
      <c r="X2228" s="26">
        <f t="shared" si="347"/>
        <v>0</v>
      </c>
      <c r="Y2228" s="26"/>
      <c r="Z2228" s="26">
        <f t="shared" si="348"/>
        <v>2069900</v>
      </c>
      <c r="AA2228" s="30" t="e">
        <f t="shared" si="349"/>
        <v>#DIV/0!</v>
      </c>
    </row>
    <row r="2229" spans="1:27">
      <c r="A2229" s="20" t="s">
        <v>7026</v>
      </c>
      <c r="B2229" s="20" t="s">
        <v>7027</v>
      </c>
      <c r="C2229" s="25">
        <v>0</v>
      </c>
      <c r="D2229" s="22">
        <v>85</v>
      </c>
      <c r="E2229" s="22">
        <v>49</v>
      </c>
      <c r="F2229" s="22">
        <v>40</v>
      </c>
      <c r="G2229" s="22">
        <v>16000</v>
      </c>
      <c r="H2229" s="22" t="s">
        <v>5088</v>
      </c>
      <c r="I2229" s="26">
        <f>+IF(H2229='COSTOS VARIOS'!$C$1,'COSTOS VARIOS'!$C$2*'Precios ML'!V2229,'COSTOS VARIOS'!$B$2*'Precios ML'!V2229)</f>
        <v>359980</v>
      </c>
      <c r="J2229" s="22">
        <v>0</v>
      </c>
      <c r="K2229" s="27">
        <f t="shared" si="340"/>
        <v>10.4125</v>
      </c>
      <c r="L2229" s="27">
        <f t="shared" si="341"/>
        <v>10.4125</v>
      </c>
      <c r="M2229" s="26">
        <f>(INDEX(pesos!A:B,MATCH(L2229,pesos!A:A,1),2))</f>
        <v>16200</v>
      </c>
      <c r="N2229" s="26">
        <f>+R2229*'COSTOS VARIOS'!$O$1</f>
        <v>0</v>
      </c>
      <c r="O2229" s="26">
        <f>+R2229*'COSTOS VARIOS'!$O$2</f>
        <v>0</v>
      </c>
      <c r="P2229" s="26">
        <f>+R2229*'COSTOS VARIOS'!$O$3</f>
        <v>0</v>
      </c>
      <c r="Q2229" s="26">
        <v>1</v>
      </c>
      <c r="R2229" s="26">
        <f t="shared" si="342"/>
        <v>0</v>
      </c>
      <c r="S2229" s="25">
        <f t="shared" si="343"/>
        <v>376180</v>
      </c>
      <c r="T2229" s="28">
        <f t="shared" si="344"/>
        <v>3.7846775479823487</v>
      </c>
      <c r="U2229" s="29">
        <f t="shared" si="345"/>
        <v>1799900</v>
      </c>
      <c r="V2229" s="26">
        <f>+INDEX('LISTA DE PRECIOS EKM '!A:K,MATCH('Precios ML'!B2229,'LISTA DE PRECIOS EKM '!A:A,0),8)</f>
        <v>1799900</v>
      </c>
      <c r="W2229" s="26">
        <f t="shared" si="346"/>
        <v>1799900</v>
      </c>
      <c r="X2229" s="26">
        <f t="shared" si="347"/>
        <v>0</v>
      </c>
      <c r="Y2229" s="26"/>
      <c r="Z2229" s="26">
        <f t="shared" si="348"/>
        <v>1799900</v>
      </c>
      <c r="AA2229" s="30" t="e">
        <f t="shared" si="349"/>
        <v>#DIV/0!</v>
      </c>
    </row>
    <row r="2230" spans="1:27">
      <c r="A2230" s="20" t="s">
        <v>7026</v>
      </c>
      <c r="B2230" s="20" t="s">
        <v>7027</v>
      </c>
      <c r="C2230" s="25">
        <v>0</v>
      </c>
      <c r="D2230" s="22">
        <v>85</v>
      </c>
      <c r="E2230" s="22">
        <v>49</v>
      </c>
      <c r="F2230" s="22">
        <v>40</v>
      </c>
      <c r="G2230" s="22">
        <v>16000</v>
      </c>
      <c r="H2230" s="22" t="s">
        <v>5088</v>
      </c>
      <c r="I2230" s="26">
        <f>+IF(H2230='COSTOS VARIOS'!$C$1,'COSTOS VARIOS'!$C$2*'Precios ML'!V2230,'COSTOS VARIOS'!$B$2*'Precios ML'!V2230)</f>
        <v>359980</v>
      </c>
      <c r="J2230" s="22">
        <v>0</v>
      </c>
      <c r="K2230" s="27">
        <f t="shared" si="340"/>
        <v>10.4125</v>
      </c>
      <c r="L2230" s="27">
        <f t="shared" si="341"/>
        <v>10.4125</v>
      </c>
      <c r="M2230" s="26">
        <f>(INDEX(pesos!A:B,MATCH(L2230,pesos!A:A,1),2))</f>
        <v>16200</v>
      </c>
      <c r="N2230" s="26">
        <f>+R2230*'COSTOS VARIOS'!$O$1</f>
        <v>0</v>
      </c>
      <c r="O2230" s="26">
        <f>+R2230*'COSTOS VARIOS'!$O$2</f>
        <v>0</v>
      </c>
      <c r="P2230" s="26">
        <f>+R2230*'COSTOS VARIOS'!$O$3</f>
        <v>0</v>
      </c>
      <c r="Q2230" s="26">
        <v>1</v>
      </c>
      <c r="R2230" s="26">
        <f t="shared" si="342"/>
        <v>0</v>
      </c>
      <c r="S2230" s="25">
        <f t="shared" si="343"/>
        <v>376180</v>
      </c>
      <c r="T2230" s="28">
        <f t="shared" si="344"/>
        <v>3.7846775479823487</v>
      </c>
      <c r="U2230" s="29">
        <f t="shared" si="345"/>
        <v>1799900</v>
      </c>
      <c r="V2230" s="26">
        <f>+INDEX('LISTA DE PRECIOS EKM '!A:K,MATCH('Precios ML'!B2230,'LISTA DE PRECIOS EKM '!A:A,0),8)</f>
        <v>1799900</v>
      </c>
      <c r="W2230" s="26">
        <f t="shared" si="346"/>
        <v>1799900</v>
      </c>
      <c r="X2230" s="26">
        <f t="shared" si="347"/>
        <v>0</v>
      </c>
      <c r="Y2230" s="26"/>
      <c r="Z2230" s="26">
        <f t="shared" si="348"/>
        <v>1799900</v>
      </c>
      <c r="AA2230" s="30" t="e">
        <f t="shared" si="349"/>
        <v>#DIV/0!</v>
      </c>
    </row>
    <row r="2231" spans="1:27">
      <c r="A2231" s="20" t="s">
        <v>7028</v>
      </c>
      <c r="B2231" s="20" t="s">
        <v>7029</v>
      </c>
      <c r="C2231" s="25">
        <v>0</v>
      </c>
      <c r="D2231" s="22">
        <v>85</v>
      </c>
      <c r="E2231" s="22">
        <v>49</v>
      </c>
      <c r="F2231" s="22">
        <v>40</v>
      </c>
      <c r="G2231" s="22">
        <v>16000</v>
      </c>
      <c r="H2231" s="22" t="s">
        <v>5088</v>
      </c>
      <c r="I2231" s="26">
        <f>+IF(H2231='COSTOS VARIOS'!$C$1,'COSTOS VARIOS'!$C$2*'Precios ML'!V2231,'COSTOS VARIOS'!$B$2*'Precios ML'!V2231)</f>
        <v>319980</v>
      </c>
      <c r="J2231" s="22">
        <v>0</v>
      </c>
      <c r="K2231" s="27">
        <f t="shared" si="340"/>
        <v>10.4125</v>
      </c>
      <c r="L2231" s="27">
        <f t="shared" si="341"/>
        <v>10.4125</v>
      </c>
      <c r="M2231" s="26">
        <f>(INDEX(pesos!A:B,MATCH(L2231,pesos!A:A,1),2))</f>
        <v>16200</v>
      </c>
      <c r="N2231" s="26">
        <f>+R2231*'COSTOS VARIOS'!$O$1</f>
        <v>0</v>
      </c>
      <c r="O2231" s="26">
        <f>+R2231*'COSTOS VARIOS'!$O$2</f>
        <v>0</v>
      </c>
      <c r="P2231" s="26">
        <f>+R2231*'COSTOS VARIOS'!$O$3</f>
        <v>0</v>
      </c>
      <c r="Q2231" s="26">
        <v>1</v>
      </c>
      <c r="R2231" s="26">
        <f t="shared" si="342"/>
        <v>0</v>
      </c>
      <c r="S2231" s="25">
        <f t="shared" si="343"/>
        <v>336180</v>
      </c>
      <c r="T2231" s="28">
        <f t="shared" si="344"/>
        <v>3.7590576476887385</v>
      </c>
      <c r="U2231" s="29">
        <f t="shared" si="345"/>
        <v>1599900</v>
      </c>
      <c r="V2231" s="26">
        <f>+INDEX('LISTA DE PRECIOS EKM '!A:K,MATCH('Precios ML'!B2231,'LISTA DE PRECIOS EKM '!A:A,0),8)</f>
        <v>1599900</v>
      </c>
      <c r="W2231" s="26">
        <f t="shared" si="346"/>
        <v>1599900</v>
      </c>
      <c r="X2231" s="26">
        <f t="shared" si="347"/>
        <v>0</v>
      </c>
      <c r="Y2231" s="26"/>
      <c r="Z2231" s="26">
        <f t="shared" si="348"/>
        <v>1599900</v>
      </c>
      <c r="AA2231" s="30" t="e">
        <f t="shared" si="349"/>
        <v>#DIV/0!</v>
      </c>
    </row>
    <row r="2232" spans="1:27">
      <c r="A2232" s="20" t="s">
        <v>7028</v>
      </c>
      <c r="B2232" s="20" t="s">
        <v>7029</v>
      </c>
      <c r="C2232" s="25">
        <v>0</v>
      </c>
      <c r="D2232" s="22">
        <v>85</v>
      </c>
      <c r="E2232" s="22">
        <v>49</v>
      </c>
      <c r="F2232" s="22">
        <v>40</v>
      </c>
      <c r="G2232" s="22">
        <v>16000</v>
      </c>
      <c r="H2232" s="22" t="s">
        <v>5088</v>
      </c>
      <c r="I2232" s="26">
        <f>+IF(H2232='COSTOS VARIOS'!$C$1,'COSTOS VARIOS'!$C$2*'Precios ML'!V2232,'COSTOS VARIOS'!$B$2*'Precios ML'!V2232)</f>
        <v>319980</v>
      </c>
      <c r="J2232" s="22">
        <v>0</v>
      </c>
      <c r="K2232" s="27">
        <f t="shared" si="340"/>
        <v>10.4125</v>
      </c>
      <c r="L2232" s="27">
        <f t="shared" si="341"/>
        <v>10.4125</v>
      </c>
      <c r="M2232" s="26">
        <f>(INDEX(pesos!A:B,MATCH(L2232,pesos!A:A,1),2))</f>
        <v>16200</v>
      </c>
      <c r="N2232" s="26">
        <f>+R2232*'COSTOS VARIOS'!$O$1</f>
        <v>0</v>
      </c>
      <c r="O2232" s="26">
        <f>+R2232*'COSTOS VARIOS'!$O$2</f>
        <v>0</v>
      </c>
      <c r="P2232" s="26">
        <f>+R2232*'COSTOS VARIOS'!$O$3</f>
        <v>0</v>
      </c>
      <c r="Q2232" s="26">
        <v>1</v>
      </c>
      <c r="R2232" s="26">
        <f t="shared" si="342"/>
        <v>0</v>
      </c>
      <c r="S2232" s="25">
        <f t="shared" si="343"/>
        <v>336180</v>
      </c>
      <c r="T2232" s="28">
        <f t="shared" si="344"/>
        <v>3.7590576476887385</v>
      </c>
      <c r="U2232" s="29">
        <f t="shared" si="345"/>
        <v>1599900</v>
      </c>
      <c r="V2232" s="26">
        <f>+INDEX('LISTA DE PRECIOS EKM '!A:K,MATCH('Precios ML'!B2232,'LISTA DE PRECIOS EKM '!A:A,0),8)</f>
        <v>1599900</v>
      </c>
      <c r="W2232" s="26">
        <f t="shared" si="346"/>
        <v>1599900</v>
      </c>
      <c r="X2232" s="26">
        <f t="shared" si="347"/>
        <v>0</v>
      </c>
      <c r="Y2232" s="26"/>
      <c r="Z2232" s="26">
        <f t="shared" si="348"/>
        <v>1599900</v>
      </c>
      <c r="AA2232" s="30" t="e">
        <f t="shared" si="349"/>
        <v>#DIV/0!</v>
      </c>
    </row>
    <row r="2233" spans="1:27">
      <c r="A2233" s="20" t="s">
        <v>7030</v>
      </c>
      <c r="B2233" s="20" t="s">
        <v>7031</v>
      </c>
      <c r="C2233" s="25">
        <v>0</v>
      </c>
      <c r="D2233" s="22">
        <v>85</v>
      </c>
      <c r="E2233" s="22">
        <v>49</v>
      </c>
      <c r="F2233" s="22">
        <v>40</v>
      </c>
      <c r="G2233" s="22">
        <v>16000</v>
      </c>
      <c r="H2233" s="22" t="s">
        <v>5088</v>
      </c>
      <c r="I2233" s="26">
        <f>+IF(H2233='COSTOS VARIOS'!$C$1,'COSTOS VARIOS'!$C$2*'Precios ML'!V2233,'COSTOS VARIOS'!$B$2*'Precios ML'!V2233)</f>
        <v>499980</v>
      </c>
      <c r="J2233" s="22">
        <v>0</v>
      </c>
      <c r="K2233" s="27">
        <f t="shared" si="340"/>
        <v>10.4125</v>
      </c>
      <c r="L2233" s="27">
        <f t="shared" si="341"/>
        <v>10.4125</v>
      </c>
      <c r="M2233" s="26">
        <f>(INDEX(pesos!A:B,MATCH(L2233,pesos!A:A,1),2))</f>
        <v>16200</v>
      </c>
      <c r="N2233" s="26">
        <f>+R2233*'COSTOS VARIOS'!$O$1</f>
        <v>0</v>
      </c>
      <c r="O2233" s="26">
        <f>+R2233*'COSTOS VARIOS'!$O$2</f>
        <v>0</v>
      </c>
      <c r="P2233" s="26">
        <f>+R2233*'COSTOS VARIOS'!$O$3</f>
        <v>0</v>
      </c>
      <c r="Q2233" s="26">
        <v>1</v>
      </c>
      <c r="R2233" s="26">
        <f t="shared" si="342"/>
        <v>0</v>
      </c>
      <c r="S2233" s="25">
        <f t="shared" si="343"/>
        <v>516180</v>
      </c>
      <c r="T2233" s="28">
        <f t="shared" si="344"/>
        <v>3.8430779960478905</v>
      </c>
      <c r="U2233" s="29">
        <f t="shared" si="345"/>
        <v>2499900</v>
      </c>
      <c r="V2233" s="26">
        <f>+INDEX('LISTA DE PRECIOS EKM '!A:K,MATCH('Precios ML'!B2233,'LISTA DE PRECIOS EKM '!A:A,0),8)</f>
        <v>2499900</v>
      </c>
      <c r="W2233" s="26">
        <f t="shared" si="346"/>
        <v>2499900</v>
      </c>
      <c r="X2233" s="26">
        <f t="shared" si="347"/>
        <v>0</v>
      </c>
      <c r="Y2233" s="26"/>
      <c r="Z2233" s="26">
        <f t="shared" si="348"/>
        <v>2499900</v>
      </c>
      <c r="AA2233" s="30" t="e">
        <f t="shared" si="349"/>
        <v>#DIV/0!</v>
      </c>
    </row>
    <row r="2234" spans="1:27">
      <c r="A2234" s="20" t="s">
        <v>7030</v>
      </c>
      <c r="B2234" s="20" t="s">
        <v>7031</v>
      </c>
      <c r="C2234" s="25">
        <v>0</v>
      </c>
      <c r="D2234" s="22">
        <v>85</v>
      </c>
      <c r="E2234" s="22">
        <v>49</v>
      </c>
      <c r="F2234" s="22">
        <v>40</v>
      </c>
      <c r="G2234" s="22">
        <v>16000</v>
      </c>
      <c r="H2234" s="22" t="s">
        <v>5088</v>
      </c>
      <c r="I2234" s="26">
        <f>+IF(H2234='COSTOS VARIOS'!$C$1,'COSTOS VARIOS'!$C$2*'Precios ML'!V2234,'COSTOS VARIOS'!$B$2*'Precios ML'!V2234)</f>
        <v>499980</v>
      </c>
      <c r="J2234" s="22">
        <v>0</v>
      </c>
      <c r="K2234" s="27">
        <f t="shared" si="340"/>
        <v>10.4125</v>
      </c>
      <c r="L2234" s="27">
        <f t="shared" si="341"/>
        <v>10.4125</v>
      </c>
      <c r="M2234" s="26">
        <f>(INDEX(pesos!A:B,MATCH(L2234,pesos!A:A,1),2))</f>
        <v>16200</v>
      </c>
      <c r="N2234" s="26">
        <f>+R2234*'COSTOS VARIOS'!$O$1</f>
        <v>0</v>
      </c>
      <c r="O2234" s="26">
        <f>+R2234*'COSTOS VARIOS'!$O$2</f>
        <v>0</v>
      </c>
      <c r="P2234" s="26">
        <f>+R2234*'COSTOS VARIOS'!$O$3</f>
        <v>0</v>
      </c>
      <c r="Q2234" s="26">
        <v>1</v>
      </c>
      <c r="R2234" s="26">
        <f t="shared" si="342"/>
        <v>0</v>
      </c>
      <c r="S2234" s="25">
        <f t="shared" si="343"/>
        <v>516180</v>
      </c>
      <c r="T2234" s="28">
        <f t="shared" si="344"/>
        <v>3.8430779960478905</v>
      </c>
      <c r="U2234" s="29">
        <f t="shared" si="345"/>
        <v>2499900</v>
      </c>
      <c r="V2234" s="26">
        <f>+INDEX('LISTA DE PRECIOS EKM '!A:K,MATCH('Precios ML'!B2234,'LISTA DE PRECIOS EKM '!A:A,0),8)</f>
        <v>2499900</v>
      </c>
      <c r="W2234" s="26">
        <f t="shared" si="346"/>
        <v>2499900</v>
      </c>
      <c r="X2234" s="26">
        <f t="shared" si="347"/>
        <v>0</v>
      </c>
      <c r="Y2234" s="26"/>
      <c r="Z2234" s="26">
        <f t="shared" si="348"/>
        <v>2499900</v>
      </c>
      <c r="AA2234" s="30" t="e">
        <f t="shared" si="349"/>
        <v>#DIV/0!</v>
      </c>
    </row>
    <row r="2235" spans="1:27">
      <c r="A2235" s="20" t="s">
        <v>7032</v>
      </c>
      <c r="B2235" s="20" t="s">
        <v>7033</v>
      </c>
      <c r="C2235" s="25">
        <v>0</v>
      </c>
      <c r="D2235" s="22">
        <v>85</v>
      </c>
      <c r="E2235" s="22">
        <v>49</v>
      </c>
      <c r="F2235" s="22">
        <v>40</v>
      </c>
      <c r="G2235" s="22">
        <v>16000</v>
      </c>
      <c r="H2235" s="22" t="s">
        <v>5088</v>
      </c>
      <c r="I2235" s="26">
        <f>+IF(H2235='COSTOS VARIOS'!$C$1,'COSTOS VARIOS'!$C$2*'Precios ML'!V2235,'COSTOS VARIOS'!$B$2*'Precios ML'!V2235)</f>
        <v>375980</v>
      </c>
      <c r="J2235" s="22">
        <v>0</v>
      </c>
      <c r="K2235" s="27">
        <f t="shared" si="340"/>
        <v>10.4125</v>
      </c>
      <c r="L2235" s="27">
        <f t="shared" si="341"/>
        <v>10.4125</v>
      </c>
      <c r="M2235" s="26">
        <f>(INDEX(pesos!A:B,MATCH(L2235,pesos!A:A,1),2))</f>
        <v>16200</v>
      </c>
      <c r="N2235" s="26">
        <f>+R2235*'COSTOS VARIOS'!$O$1</f>
        <v>0</v>
      </c>
      <c r="O2235" s="26">
        <f>+R2235*'COSTOS VARIOS'!$O$2</f>
        <v>0</v>
      </c>
      <c r="P2235" s="26">
        <f>+R2235*'COSTOS VARIOS'!$O$3</f>
        <v>0</v>
      </c>
      <c r="Q2235" s="26">
        <v>1</v>
      </c>
      <c r="R2235" s="26">
        <f t="shared" si="342"/>
        <v>0</v>
      </c>
      <c r="S2235" s="25">
        <f t="shared" si="343"/>
        <v>392180</v>
      </c>
      <c r="T2235" s="28">
        <f t="shared" si="344"/>
        <v>3.793462185731042</v>
      </c>
      <c r="U2235" s="29">
        <f t="shared" si="345"/>
        <v>1879900</v>
      </c>
      <c r="V2235" s="26">
        <f>+INDEX('LISTA DE PRECIOS EKM '!A:K,MATCH('Precios ML'!B2235,'LISTA DE PRECIOS EKM '!A:A,0),8)</f>
        <v>1879900</v>
      </c>
      <c r="W2235" s="26">
        <f t="shared" si="346"/>
        <v>1879900</v>
      </c>
      <c r="X2235" s="26">
        <f t="shared" si="347"/>
        <v>0</v>
      </c>
      <c r="Y2235" s="26"/>
      <c r="Z2235" s="26">
        <f t="shared" si="348"/>
        <v>1879900</v>
      </c>
      <c r="AA2235" s="30" t="e">
        <f t="shared" si="349"/>
        <v>#DIV/0!</v>
      </c>
    </row>
    <row r="2236" spans="1:27">
      <c r="A2236" s="20" t="s">
        <v>7032</v>
      </c>
      <c r="B2236" s="20" t="s">
        <v>7033</v>
      </c>
      <c r="C2236" s="25">
        <v>0</v>
      </c>
      <c r="D2236" s="22">
        <v>85</v>
      </c>
      <c r="E2236" s="22">
        <v>49</v>
      </c>
      <c r="F2236" s="22">
        <v>40</v>
      </c>
      <c r="G2236" s="22">
        <v>16000</v>
      </c>
      <c r="H2236" s="22" t="s">
        <v>5088</v>
      </c>
      <c r="I2236" s="26">
        <f>+IF(H2236='COSTOS VARIOS'!$C$1,'COSTOS VARIOS'!$C$2*'Precios ML'!V2236,'COSTOS VARIOS'!$B$2*'Precios ML'!V2236)</f>
        <v>375980</v>
      </c>
      <c r="J2236" s="22">
        <v>0</v>
      </c>
      <c r="K2236" s="27">
        <f t="shared" si="340"/>
        <v>10.4125</v>
      </c>
      <c r="L2236" s="27">
        <f t="shared" si="341"/>
        <v>10.4125</v>
      </c>
      <c r="M2236" s="26">
        <f>(INDEX(pesos!A:B,MATCH(L2236,pesos!A:A,1),2))</f>
        <v>16200</v>
      </c>
      <c r="N2236" s="26">
        <f>+R2236*'COSTOS VARIOS'!$O$1</f>
        <v>0</v>
      </c>
      <c r="O2236" s="26">
        <f>+R2236*'COSTOS VARIOS'!$O$2</f>
        <v>0</v>
      </c>
      <c r="P2236" s="26">
        <f>+R2236*'COSTOS VARIOS'!$O$3</f>
        <v>0</v>
      </c>
      <c r="Q2236" s="26">
        <v>1</v>
      </c>
      <c r="R2236" s="26">
        <f t="shared" si="342"/>
        <v>0</v>
      </c>
      <c r="S2236" s="25">
        <f t="shared" si="343"/>
        <v>392180</v>
      </c>
      <c r="T2236" s="28">
        <f t="shared" si="344"/>
        <v>3.793462185731042</v>
      </c>
      <c r="U2236" s="29">
        <f t="shared" si="345"/>
        <v>1879900</v>
      </c>
      <c r="V2236" s="26">
        <f>+INDEX('LISTA DE PRECIOS EKM '!A:K,MATCH('Precios ML'!B2236,'LISTA DE PRECIOS EKM '!A:A,0),8)</f>
        <v>1879900</v>
      </c>
      <c r="W2236" s="26">
        <f t="shared" si="346"/>
        <v>1879900</v>
      </c>
      <c r="X2236" s="26">
        <f t="shared" si="347"/>
        <v>0</v>
      </c>
      <c r="Y2236" s="26"/>
      <c r="Z2236" s="26">
        <f t="shared" si="348"/>
        <v>1879900</v>
      </c>
      <c r="AA2236" s="30" t="e">
        <f t="shared" si="349"/>
        <v>#DIV/0!</v>
      </c>
    </row>
    <row r="2237" spans="1:27">
      <c r="A2237" s="20" t="s">
        <v>7034</v>
      </c>
      <c r="B2237" s="20" t="s">
        <v>7035</v>
      </c>
      <c r="C2237" s="25">
        <v>0</v>
      </c>
      <c r="D2237" s="22">
        <v>85</v>
      </c>
      <c r="E2237" s="22">
        <v>49</v>
      </c>
      <c r="F2237" s="22">
        <v>40</v>
      </c>
      <c r="G2237" s="22">
        <v>16000</v>
      </c>
      <c r="H2237" s="22" t="s">
        <v>5088</v>
      </c>
      <c r="I2237" s="26">
        <f>+IF(H2237='COSTOS VARIOS'!$C$1,'COSTOS VARIOS'!$C$2*'Precios ML'!V2237,'COSTOS VARIOS'!$B$2*'Precios ML'!V2237)</f>
        <v>285980</v>
      </c>
      <c r="J2237" s="22">
        <v>0</v>
      </c>
      <c r="K2237" s="27">
        <f t="shared" si="340"/>
        <v>10.4125</v>
      </c>
      <c r="L2237" s="27">
        <f t="shared" si="341"/>
        <v>10.4125</v>
      </c>
      <c r="M2237" s="26">
        <f>(INDEX(pesos!A:B,MATCH(L2237,pesos!A:A,1),2))</f>
        <v>16200</v>
      </c>
      <c r="N2237" s="26">
        <f>+R2237*'COSTOS VARIOS'!$O$1</f>
        <v>0</v>
      </c>
      <c r="O2237" s="26">
        <f>+R2237*'COSTOS VARIOS'!$O$2</f>
        <v>0</v>
      </c>
      <c r="P2237" s="26">
        <f>+R2237*'COSTOS VARIOS'!$O$3</f>
        <v>0</v>
      </c>
      <c r="Q2237" s="26">
        <v>1</v>
      </c>
      <c r="R2237" s="26">
        <f t="shared" si="342"/>
        <v>0</v>
      </c>
      <c r="S2237" s="25">
        <f t="shared" si="343"/>
        <v>302180</v>
      </c>
      <c r="T2237" s="28">
        <f t="shared" si="344"/>
        <v>3.7319478456549078</v>
      </c>
      <c r="U2237" s="29">
        <f t="shared" si="345"/>
        <v>1429900</v>
      </c>
      <c r="V2237" s="26">
        <f>+INDEX('LISTA DE PRECIOS EKM '!A:K,MATCH('Precios ML'!B2237,'LISTA DE PRECIOS EKM '!A:A,0),8)</f>
        <v>1429900</v>
      </c>
      <c r="W2237" s="26">
        <f t="shared" si="346"/>
        <v>1429900</v>
      </c>
      <c r="X2237" s="26">
        <f t="shared" si="347"/>
        <v>0</v>
      </c>
      <c r="Y2237" s="26"/>
      <c r="Z2237" s="26">
        <f t="shared" si="348"/>
        <v>1429900</v>
      </c>
      <c r="AA2237" s="30" t="e">
        <f t="shared" si="349"/>
        <v>#DIV/0!</v>
      </c>
    </row>
    <row r="2238" spans="1:27">
      <c r="A2238" s="20" t="s">
        <v>7034</v>
      </c>
      <c r="B2238" s="20" t="s">
        <v>7035</v>
      </c>
      <c r="C2238" s="25">
        <v>0</v>
      </c>
      <c r="D2238" s="22">
        <v>85</v>
      </c>
      <c r="E2238" s="22">
        <v>49</v>
      </c>
      <c r="F2238" s="22">
        <v>40</v>
      </c>
      <c r="G2238" s="22">
        <v>16000</v>
      </c>
      <c r="H2238" s="22" t="s">
        <v>5088</v>
      </c>
      <c r="I2238" s="26">
        <f>+IF(H2238='COSTOS VARIOS'!$C$1,'COSTOS VARIOS'!$C$2*'Precios ML'!V2238,'COSTOS VARIOS'!$B$2*'Precios ML'!V2238)</f>
        <v>285980</v>
      </c>
      <c r="J2238" s="22">
        <v>0</v>
      </c>
      <c r="K2238" s="27">
        <f t="shared" si="340"/>
        <v>10.4125</v>
      </c>
      <c r="L2238" s="27">
        <f t="shared" si="341"/>
        <v>10.4125</v>
      </c>
      <c r="M2238" s="26">
        <f>(INDEX(pesos!A:B,MATCH(L2238,pesos!A:A,1),2))</f>
        <v>16200</v>
      </c>
      <c r="N2238" s="26">
        <f>+R2238*'COSTOS VARIOS'!$O$1</f>
        <v>0</v>
      </c>
      <c r="O2238" s="26">
        <f>+R2238*'COSTOS VARIOS'!$O$2</f>
        <v>0</v>
      </c>
      <c r="P2238" s="26">
        <f>+R2238*'COSTOS VARIOS'!$O$3</f>
        <v>0</v>
      </c>
      <c r="Q2238" s="26">
        <v>1</v>
      </c>
      <c r="R2238" s="26">
        <f t="shared" si="342"/>
        <v>0</v>
      </c>
      <c r="S2238" s="25">
        <f t="shared" si="343"/>
        <v>302180</v>
      </c>
      <c r="T2238" s="28">
        <f t="shared" si="344"/>
        <v>3.7319478456549078</v>
      </c>
      <c r="U2238" s="29">
        <f t="shared" si="345"/>
        <v>1429900</v>
      </c>
      <c r="V2238" s="26">
        <f>+INDEX('LISTA DE PRECIOS EKM '!A:K,MATCH('Precios ML'!B2238,'LISTA DE PRECIOS EKM '!A:A,0),8)</f>
        <v>1429900</v>
      </c>
      <c r="W2238" s="26">
        <f t="shared" si="346"/>
        <v>1429900</v>
      </c>
      <c r="X2238" s="26">
        <f t="shared" si="347"/>
        <v>0</v>
      </c>
      <c r="Y2238" s="26"/>
      <c r="Z2238" s="26">
        <f t="shared" si="348"/>
        <v>1429900</v>
      </c>
      <c r="AA2238" s="30" t="e">
        <f t="shared" si="349"/>
        <v>#DIV/0!</v>
      </c>
    </row>
    <row r="2239" spans="1:27">
      <c r="A2239" s="20" t="s">
        <v>7036</v>
      </c>
      <c r="B2239" s="20" t="s">
        <v>7037</v>
      </c>
      <c r="C2239" s="25">
        <v>815000</v>
      </c>
      <c r="D2239" s="22">
        <v>85</v>
      </c>
      <c r="E2239" s="22">
        <v>49</v>
      </c>
      <c r="F2239" s="22">
        <v>40</v>
      </c>
      <c r="G2239" s="22">
        <v>16000</v>
      </c>
      <c r="H2239" s="22" t="s">
        <v>5088</v>
      </c>
      <c r="I2239" s="26">
        <f>+IF(H2239='COSTOS VARIOS'!$C$1,'COSTOS VARIOS'!$C$2*'Precios ML'!V2239,'COSTOS VARIOS'!$B$2*'Precios ML'!V2239)</f>
        <v>327980</v>
      </c>
      <c r="J2239" s="22">
        <v>0</v>
      </c>
      <c r="K2239" s="27">
        <f t="shared" si="340"/>
        <v>10.4125</v>
      </c>
      <c r="L2239" s="27">
        <f t="shared" si="341"/>
        <v>10.4125</v>
      </c>
      <c r="M2239" s="26">
        <f>(INDEX(pesos!A:B,MATCH(L2239,pesos!A:A,1),2))</f>
        <v>16200</v>
      </c>
      <c r="N2239" s="26">
        <f>+R2239*'COSTOS VARIOS'!$O$1</f>
        <v>154850</v>
      </c>
      <c r="O2239" s="26">
        <f>+R2239*'COSTOS VARIOS'!$O$2</f>
        <v>3341.5000000000005</v>
      </c>
      <c r="P2239" s="26">
        <f>+R2239*'COSTOS VARIOS'!$O$3</f>
        <v>12225</v>
      </c>
      <c r="Q2239" s="26">
        <v>1</v>
      </c>
      <c r="R2239" s="26">
        <f t="shared" si="342"/>
        <v>815000</v>
      </c>
      <c r="S2239" s="25">
        <f t="shared" si="343"/>
        <v>1329596.5</v>
      </c>
      <c r="T2239" s="28">
        <f t="shared" si="344"/>
        <v>0.23338170640491307</v>
      </c>
      <c r="U2239" s="29">
        <f t="shared" si="345"/>
        <v>1639900</v>
      </c>
      <c r="V2239" s="26">
        <f>+INDEX('LISTA DE PRECIOS EKM '!A:K,MATCH('Precios ML'!B2239,'LISTA DE PRECIOS EKM '!A:A,0),8)</f>
        <v>1639900</v>
      </c>
      <c r="W2239" s="26">
        <f t="shared" si="346"/>
        <v>1639900</v>
      </c>
      <c r="X2239" s="26">
        <f t="shared" si="347"/>
        <v>0</v>
      </c>
      <c r="Y2239" s="26"/>
      <c r="Z2239" s="26">
        <f t="shared" si="348"/>
        <v>1639900</v>
      </c>
      <c r="AA2239" s="30">
        <f t="shared" si="349"/>
        <v>1.0121472392638036</v>
      </c>
    </row>
    <row r="2240" spans="1:27">
      <c r="A2240" s="20" t="s">
        <v>7036</v>
      </c>
      <c r="B2240" s="20" t="s">
        <v>7037</v>
      </c>
      <c r="C2240" s="25">
        <v>815000</v>
      </c>
      <c r="D2240" s="22">
        <v>85</v>
      </c>
      <c r="E2240" s="22">
        <v>49</v>
      </c>
      <c r="F2240" s="22">
        <v>40</v>
      </c>
      <c r="G2240" s="22">
        <v>16000</v>
      </c>
      <c r="H2240" s="22" t="s">
        <v>5088</v>
      </c>
      <c r="I2240" s="26">
        <f>+IF(H2240='COSTOS VARIOS'!$C$1,'COSTOS VARIOS'!$C$2*'Precios ML'!V2240,'COSTOS VARIOS'!$B$2*'Precios ML'!V2240)</f>
        <v>327980</v>
      </c>
      <c r="J2240" s="22">
        <v>0</v>
      </c>
      <c r="K2240" s="27">
        <f t="shared" si="340"/>
        <v>10.4125</v>
      </c>
      <c r="L2240" s="27">
        <f t="shared" si="341"/>
        <v>10.4125</v>
      </c>
      <c r="M2240" s="26">
        <f>(INDEX(pesos!A:B,MATCH(L2240,pesos!A:A,1),2))</f>
        <v>16200</v>
      </c>
      <c r="N2240" s="26">
        <f>+R2240*'COSTOS VARIOS'!$O$1</f>
        <v>154850</v>
      </c>
      <c r="O2240" s="26">
        <f>+R2240*'COSTOS VARIOS'!$O$2</f>
        <v>3341.5000000000005</v>
      </c>
      <c r="P2240" s="26">
        <f>+R2240*'COSTOS VARIOS'!$O$3</f>
        <v>12225</v>
      </c>
      <c r="Q2240" s="26">
        <v>1</v>
      </c>
      <c r="R2240" s="26">
        <f t="shared" si="342"/>
        <v>815000</v>
      </c>
      <c r="S2240" s="25">
        <f t="shared" si="343"/>
        <v>1329596.5</v>
      </c>
      <c r="T2240" s="28">
        <f t="shared" si="344"/>
        <v>0.23338170640491307</v>
      </c>
      <c r="U2240" s="29">
        <f t="shared" si="345"/>
        <v>1639900</v>
      </c>
      <c r="V2240" s="26">
        <f>+INDEX('LISTA DE PRECIOS EKM '!A:K,MATCH('Precios ML'!B2240,'LISTA DE PRECIOS EKM '!A:A,0),8)</f>
        <v>1639900</v>
      </c>
      <c r="W2240" s="26">
        <f t="shared" si="346"/>
        <v>1639900</v>
      </c>
      <c r="X2240" s="26">
        <f t="shared" si="347"/>
        <v>0</v>
      </c>
      <c r="Y2240" s="26"/>
      <c r="Z2240" s="26">
        <f t="shared" si="348"/>
        <v>1639900</v>
      </c>
      <c r="AA2240" s="30">
        <f t="shared" si="349"/>
        <v>1.0121472392638036</v>
      </c>
    </row>
    <row r="2241" spans="1:27">
      <c r="A2241" s="20" t="s">
        <v>7038</v>
      </c>
      <c r="B2241" s="20" t="s">
        <v>7039</v>
      </c>
      <c r="C2241" s="25">
        <v>653437</v>
      </c>
      <c r="D2241" s="22">
        <v>85</v>
      </c>
      <c r="E2241" s="22">
        <v>49</v>
      </c>
      <c r="F2241" s="22">
        <v>40</v>
      </c>
      <c r="G2241" s="22">
        <v>16000</v>
      </c>
      <c r="H2241" s="22" t="s">
        <v>5088</v>
      </c>
      <c r="I2241" s="26">
        <f>+IF(H2241='COSTOS VARIOS'!$C$1,'COSTOS VARIOS'!$C$2*'Precios ML'!V2241,'COSTOS VARIOS'!$B$2*'Precios ML'!V2241)</f>
        <v>267980</v>
      </c>
      <c r="J2241" s="22">
        <v>0</v>
      </c>
      <c r="K2241" s="27">
        <f t="shared" si="340"/>
        <v>10.4125</v>
      </c>
      <c r="L2241" s="27">
        <f t="shared" si="341"/>
        <v>10.4125</v>
      </c>
      <c r="M2241" s="26">
        <f>(INDEX(pesos!A:B,MATCH(L2241,pesos!A:A,1),2))</f>
        <v>16200</v>
      </c>
      <c r="N2241" s="26">
        <f>+R2241*'COSTOS VARIOS'!$O$1</f>
        <v>124153.03</v>
      </c>
      <c r="O2241" s="26">
        <f>+R2241*'COSTOS VARIOS'!$O$2</f>
        <v>2679.0917000000004</v>
      </c>
      <c r="P2241" s="26">
        <f>+R2241*'COSTOS VARIOS'!$O$3</f>
        <v>9801.5550000000003</v>
      </c>
      <c r="Q2241" s="26">
        <v>1</v>
      </c>
      <c r="R2241" s="26">
        <f t="shared" si="342"/>
        <v>653437</v>
      </c>
      <c r="S2241" s="25">
        <f t="shared" si="343"/>
        <v>1074250.6767000002</v>
      </c>
      <c r="T2241" s="28">
        <f t="shared" si="344"/>
        <v>0.24728802044235176</v>
      </c>
      <c r="U2241" s="29">
        <f t="shared" si="345"/>
        <v>1339900</v>
      </c>
      <c r="V2241" s="26">
        <f>+INDEX('LISTA DE PRECIOS EKM '!A:K,MATCH('Precios ML'!B2241,'LISTA DE PRECIOS EKM '!A:A,0),8)</f>
        <v>1339900</v>
      </c>
      <c r="W2241" s="26">
        <f t="shared" si="346"/>
        <v>1339900</v>
      </c>
      <c r="X2241" s="26">
        <f t="shared" si="347"/>
        <v>0</v>
      </c>
      <c r="Y2241" s="26"/>
      <c r="Z2241" s="26">
        <f t="shared" si="348"/>
        <v>1339900</v>
      </c>
      <c r="AA2241" s="30">
        <f t="shared" si="349"/>
        <v>1.0505419803286316</v>
      </c>
    </row>
    <row r="2242" spans="1:27">
      <c r="A2242" s="20" t="s">
        <v>7038</v>
      </c>
      <c r="B2242" s="20" t="s">
        <v>7039</v>
      </c>
      <c r="C2242" s="25">
        <v>653437</v>
      </c>
      <c r="D2242" s="22">
        <v>85</v>
      </c>
      <c r="E2242" s="22">
        <v>49</v>
      </c>
      <c r="F2242" s="22">
        <v>40</v>
      </c>
      <c r="G2242" s="22">
        <v>16000</v>
      </c>
      <c r="H2242" s="22" t="s">
        <v>5088</v>
      </c>
      <c r="I2242" s="26">
        <f>+IF(H2242='COSTOS VARIOS'!$C$1,'COSTOS VARIOS'!$C$2*'Precios ML'!V2242,'COSTOS VARIOS'!$B$2*'Precios ML'!V2242)</f>
        <v>267980</v>
      </c>
      <c r="J2242" s="22">
        <v>0</v>
      </c>
      <c r="K2242" s="27">
        <f t="shared" si="340"/>
        <v>10.4125</v>
      </c>
      <c r="L2242" s="27">
        <f t="shared" si="341"/>
        <v>10.4125</v>
      </c>
      <c r="M2242" s="26">
        <f>(INDEX(pesos!A:B,MATCH(L2242,pesos!A:A,1),2))</f>
        <v>16200</v>
      </c>
      <c r="N2242" s="26">
        <f>+R2242*'COSTOS VARIOS'!$O$1</f>
        <v>124153.03</v>
      </c>
      <c r="O2242" s="26">
        <f>+R2242*'COSTOS VARIOS'!$O$2</f>
        <v>2679.0917000000004</v>
      </c>
      <c r="P2242" s="26">
        <f>+R2242*'COSTOS VARIOS'!$O$3</f>
        <v>9801.5550000000003</v>
      </c>
      <c r="Q2242" s="26">
        <v>1</v>
      </c>
      <c r="R2242" s="26">
        <f t="shared" si="342"/>
        <v>653437</v>
      </c>
      <c r="S2242" s="25">
        <f t="shared" si="343"/>
        <v>1074250.6767000002</v>
      </c>
      <c r="T2242" s="28">
        <f t="shared" si="344"/>
        <v>0.24728802044235176</v>
      </c>
      <c r="U2242" s="29">
        <f t="shared" si="345"/>
        <v>1339900</v>
      </c>
      <c r="V2242" s="26">
        <f>+INDEX('LISTA DE PRECIOS EKM '!A:K,MATCH('Precios ML'!B2242,'LISTA DE PRECIOS EKM '!A:A,0),8)</f>
        <v>1339900</v>
      </c>
      <c r="W2242" s="26">
        <f t="shared" si="346"/>
        <v>1339900</v>
      </c>
      <c r="X2242" s="26">
        <f t="shared" si="347"/>
        <v>0</v>
      </c>
      <c r="Y2242" s="26"/>
      <c r="Z2242" s="26">
        <f t="shared" si="348"/>
        <v>1339900</v>
      </c>
      <c r="AA2242" s="30">
        <f t="shared" si="349"/>
        <v>1.0505419803286316</v>
      </c>
    </row>
    <row r="2243" spans="1:27">
      <c r="A2243" s="20" t="s">
        <v>7040</v>
      </c>
      <c r="B2243" s="20" t="s">
        <v>7041</v>
      </c>
      <c r="C2243" s="25">
        <v>580000</v>
      </c>
      <c r="D2243" s="22">
        <v>85</v>
      </c>
      <c r="E2243" s="22">
        <v>49</v>
      </c>
      <c r="F2243" s="22">
        <v>40</v>
      </c>
      <c r="G2243" s="22">
        <v>16000</v>
      </c>
      <c r="H2243" s="22" t="s">
        <v>5088</v>
      </c>
      <c r="I2243" s="26">
        <f>+IF(H2243='COSTOS VARIOS'!$C$1,'COSTOS VARIOS'!$C$2*'Precios ML'!V2243,'COSTOS VARIOS'!$B$2*'Precios ML'!V2243)</f>
        <v>237980</v>
      </c>
      <c r="J2243" s="22">
        <v>0</v>
      </c>
      <c r="K2243" s="27">
        <f t="shared" si="340"/>
        <v>10.4125</v>
      </c>
      <c r="L2243" s="27">
        <f t="shared" si="341"/>
        <v>10.4125</v>
      </c>
      <c r="M2243" s="26">
        <f>(INDEX(pesos!A:B,MATCH(L2243,pesos!A:A,1),2))</f>
        <v>16200</v>
      </c>
      <c r="N2243" s="26">
        <f>+R2243*'COSTOS VARIOS'!$O$1</f>
        <v>110200</v>
      </c>
      <c r="O2243" s="26">
        <f>+R2243*'COSTOS VARIOS'!$O$2</f>
        <v>2378</v>
      </c>
      <c r="P2243" s="26">
        <f>+R2243*'COSTOS VARIOS'!$O$3</f>
        <v>8700</v>
      </c>
      <c r="Q2243" s="26">
        <v>1</v>
      </c>
      <c r="R2243" s="26">
        <f t="shared" si="342"/>
        <v>580000</v>
      </c>
      <c r="S2243" s="25">
        <f t="shared" si="343"/>
        <v>955458</v>
      </c>
      <c r="T2243" s="28">
        <f t="shared" si="344"/>
        <v>0.24537132977064413</v>
      </c>
      <c r="U2243" s="29">
        <f t="shared" si="345"/>
        <v>1189900</v>
      </c>
      <c r="V2243" s="26">
        <f>+INDEX('LISTA DE PRECIOS EKM '!A:K,MATCH('Precios ML'!B2243,'LISTA DE PRECIOS EKM '!A:A,0),8)</f>
        <v>1189900</v>
      </c>
      <c r="W2243" s="26">
        <f t="shared" si="346"/>
        <v>1189900</v>
      </c>
      <c r="X2243" s="26">
        <f t="shared" si="347"/>
        <v>0</v>
      </c>
      <c r="Y2243" s="26"/>
      <c r="Z2243" s="26">
        <f t="shared" si="348"/>
        <v>1189900</v>
      </c>
      <c r="AA2243" s="30">
        <f t="shared" si="349"/>
        <v>1.0515517241379309</v>
      </c>
    </row>
    <row r="2244" spans="1:27">
      <c r="A2244" s="20" t="s">
        <v>7040</v>
      </c>
      <c r="B2244" s="20" t="s">
        <v>7041</v>
      </c>
      <c r="C2244" s="25">
        <v>580000</v>
      </c>
      <c r="D2244" s="22">
        <v>85</v>
      </c>
      <c r="E2244" s="22">
        <v>49</v>
      </c>
      <c r="F2244" s="22">
        <v>40</v>
      </c>
      <c r="G2244" s="22">
        <v>16000</v>
      </c>
      <c r="H2244" s="22" t="s">
        <v>5088</v>
      </c>
      <c r="I2244" s="26">
        <f>+IF(H2244='COSTOS VARIOS'!$C$1,'COSTOS VARIOS'!$C$2*'Precios ML'!V2244,'COSTOS VARIOS'!$B$2*'Precios ML'!V2244)</f>
        <v>237980</v>
      </c>
      <c r="J2244" s="22">
        <v>0</v>
      </c>
      <c r="K2244" s="27">
        <f t="shared" ref="K2244:K2307" si="350">+(D2244*E2244*F2244)/G2244</f>
        <v>10.4125</v>
      </c>
      <c r="L2244" s="27">
        <f t="shared" ref="L2244:L2307" si="351">+K2244*Q2244</f>
        <v>10.4125</v>
      </c>
      <c r="M2244" s="26">
        <f>(INDEX(pesos!A:B,MATCH(L2244,pesos!A:A,1),2))</f>
        <v>16200</v>
      </c>
      <c r="N2244" s="26">
        <f>+R2244*'COSTOS VARIOS'!$O$1</f>
        <v>110200</v>
      </c>
      <c r="O2244" s="26">
        <f>+R2244*'COSTOS VARIOS'!$O$2</f>
        <v>2378</v>
      </c>
      <c r="P2244" s="26">
        <f>+R2244*'COSTOS VARIOS'!$O$3</f>
        <v>8700</v>
      </c>
      <c r="Q2244" s="26">
        <v>1</v>
      </c>
      <c r="R2244" s="26">
        <f t="shared" ref="R2244:R2307" si="352">+C2244*Q2244</f>
        <v>580000</v>
      </c>
      <c r="S2244" s="25">
        <f t="shared" ref="S2244:S2307" si="353">+R2244+P2244+O2244+N2244+M2244+I2244</f>
        <v>955458</v>
      </c>
      <c r="T2244" s="28">
        <f t="shared" ref="T2244:T2307" si="354">+(V2244/S2244)-1</f>
        <v>0.24537132977064413</v>
      </c>
      <c r="U2244" s="29">
        <f t="shared" ref="U2244:U2307" si="355">+S2244*T2244+S2244</f>
        <v>1189900</v>
      </c>
      <c r="V2244" s="26">
        <f>+INDEX('LISTA DE PRECIOS EKM '!A:K,MATCH('Precios ML'!B2244,'LISTA DE PRECIOS EKM '!A:A,0),8)</f>
        <v>1189900</v>
      </c>
      <c r="W2244" s="26">
        <f t="shared" ref="W2244:W2307" si="356">+V2244*Q2244</f>
        <v>1189900</v>
      </c>
      <c r="X2244" s="26">
        <f t="shared" ref="X2244:X2307" si="357">+W2244-U2244</f>
        <v>0</v>
      </c>
      <c r="Y2244" s="26"/>
      <c r="Z2244" s="26">
        <f t="shared" ref="Z2244:Z2307" si="358">+W2244-Y2244</f>
        <v>1189900</v>
      </c>
      <c r="AA2244" s="30">
        <f t="shared" ref="AA2244:AA2307" si="359">+(Z2244/C2244)-1</f>
        <v>1.0515517241379309</v>
      </c>
    </row>
    <row r="2245" spans="1:27">
      <c r="A2245" s="20" t="s">
        <v>7042</v>
      </c>
      <c r="B2245" s="20" t="s">
        <v>7043</v>
      </c>
      <c r="C2245" s="25">
        <v>454000</v>
      </c>
      <c r="D2245" s="22">
        <v>85</v>
      </c>
      <c r="E2245" s="22">
        <v>49</v>
      </c>
      <c r="F2245" s="22">
        <v>40</v>
      </c>
      <c r="G2245" s="22">
        <v>16000</v>
      </c>
      <c r="H2245" s="22" t="s">
        <v>5088</v>
      </c>
      <c r="I2245" s="26">
        <f>+IF(H2245='COSTOS VARIOS'!$C$1,'COSTOS VARIOS'!$C$2*'Precios ML'!V2245,'COSTOS VARIOS'!$B$2*'Precios ML'!V2245)</f>
        <v>191980</v>
      </c>
      <c r="J2245" s="22">
        <v>0</v>
      </c>
      <c r="K2245" s="27">
        <f t="shared" si="350"/>
        <v>10.4125</v>
      </c>
      <c r="L2245" s="27">
        <f t="shared" si="351"/>
        <v>10.4125</v>
      </c>
      <c r="M2245" s="26">
        <f>(INDEX(pesos!A:B,MATCH(L2245,pesos!A:A,1),2))</f>
        <v>16200</v>
      </c>
      <c r="N2245" s="26">
        <f>+R2245*'COSTOS VARIOS'!$O$1</f>
        <v>86260</v>
      </c>
      <c r="O2245" s="26">
        <f>+R2245*'COSTOS VARIOS'!$O$2</f>
        <v>1861.4</v>
      </c>
      <c r="P2245" s="26">
        <f>+R2245*'COSTOS VARIOS'!$O$3</f>
        <v>6810</v>
      </c>
      <c r="Q2245" s="26">
        <v>1</v>
      </c>
      <c r="R2245" s="26">
        <f t="shared" si="352"/>
        <v>454000</v>
      </c>
      <c r="S2245" s="25">
        <f t="shared" si="353"/>
        <v>757111.4</v>
      </c>
      <c r="T2245" s="28">
        <f t="shared" si="354"/>
        <v>0.26784512820702466</v>
      </c>
      <c r="U2245" s="29">
        <f t="shared" si="355"/>
        <v>959900</v>
      </c>
      <c r="V2245" s="26">
        <f>+INDEX('LISTA DE PRECIOS EKM '!A:K,MATCH('Precios ML'!B2245,'LISTA DE PRECIOS EKM '!A:A,0),8)</f>
        <v>959900</v>
      </c>
      <c r="W2245" s="26">
        <f t="shared" si="356"/>
        <v>959900</v>
      </c>
      <c r="X2245" s="26">
        <f t="shared" si="357"/>
        <v>0</v>
      </c>
      <c r="Y2245" s="26"/>
      <c r="Z2245" s="26">
        <f t="shared" si="358"/>
        <v>959900</v>
      </c>
      <c r="AA2245" s="30">
        <f t="shared" si="359"/>
        <v>1.11431718061674</v>
      </c>
    </row>
    <row r="2246" spans="1:27">
      <c r="A2246" s="20" t="s">
        <v>7042</v>
      </c>
      <c r="B2246" s="20" t="s">
        <v>7043</v>
      </c>
      <c r="C2246" s="25">
        <v>454000</v>
      </c>
      <c r="D2246" s="22">
        <v>85</v>
      </c>
      <c r="E2246" s="22">
        <v>49</v>
      </c>
      <c r="F2246" s="22">
        <v>40</v>
      </c>
      <c r="G2246" s="22">
        <v>16000</v>
      </c>
      <c r="H2246" s="22" t="s">
        <v>5088</v>
      </c>
      <c r="I2246" s="26">
        <f>+IF(H2246='COSTOS VARIOS'!$C$1,'COSTOS VARIOS'!$C$2*'Precios ML'!V2246,'COSTOS VARIOS'!$B$2*'Precios ML'!V2246)</f>
        <v>191980</v>
      </c>
      <c r="J2246" s="22">
        <v>0</v>
      </c>
      <c r="K2246" s="27">
        <f t="shared" si="350"/>
        <v>10.4125</v>
      </c>
      <c r="L2246" s="27">
        <f t="shared" si="351"/>
        <v>10.4125</v>
      </c>
      <c r="M2246" s="26">
        <f>(INDEX(pesos!A:B,MATCH(L2246,pesos!A:A,1),2))</f>
        <v>16200</v>
      </c>
      <c r="N2246" s="26">
        <f>+R2246*'COSTOS VARIOS'!$O$1</f>
        <v>86260</v>
      </c>
      <c r="O2246" s="26">
        <f>+R2246*'COSTOS VARIOS'!$O$2</f>
        <v>1861.4</v>
      </c>
      <c r="P2246" s="26">
        <f>+R2246*'COSTOS VARIOS'!$O$3</f>
        <v>6810</v>
      </c>
      <c r="Q2246" s="26">
        <v>1</v>
      </c>
      <c r="R2246" s="26">
        <f t="shared" si="352"/>
        <v>454000</v>
      </c>
      <c r="S2246" s="25">
        <f t="shared" si="353"/>
        <v>757111.4</v>
      </c>
      <c r="T2246" s="28">
        <f t="shared" si="354"/>
        <v>0.26784512820702466</v>
      </c>
      <c r="U2246" s="29">
        <f t="shared" si="355"/>
        <v>959900</v>
      </c>
      <c r="V2246" s="26">
        <f>+INDEX('LISTA DE PRECIOS EKM '!A:K,MATCH('Precios ML'!B2246,'LISTA DE PRECIOS EKM '!A:A,0),8)</f>
        <v>959900</v>
      </c>
      <c r="W2246" s="26">
        <f t="shared" si="356"/>
        <v>959900</v>
      </c>
      <c r="X2246" s="26">
        <f t="shared" si="357"/>
        <v>0</v>
      </c>
      <c r="Y2246" s="26"/>
      <c r="Z2246" s="26">
        <f t="shared" si="358"/>
        <v>959900</v>
      </c>
      <c r="AA2246" s="30">
        <f t="shared" si="359"/>
        <v>1.11431718061674</v>
      </c>
    </row>
    <row r="2247" spans="1:27">
      <c r="A2247" s="20" t="s">
        <v>7044</v>
      </c>
      <c r="B2247" s="20" t="s">
        <v>7045</v>
      </c>
      <c r="C2247" s="25">
        <v>563572</v>
      </c>
      <c r="D2247" s="22">
        <v>85</v>
      </c>
      <c r="E2247" s="22">
        <v>49</v>
      </c>
      <c r="F2247" s="22">
        <v>40</v>
      </c>
      <c r="G2247" s="22">
        <v>16000</v>
      </c>
      <c r="H2247" s="22" t="s">
        <v>5088</v>
      </c>
      <c r="I2247" s="26">
        <f>+IF(H2247='COSTOS VARIOS'!$C$1,'COSTOS VARIOS'!$C$2*'Precios ML'!V2247,'COSTOS VARIOS'!$B$2*'Precios ML'!V2247)</f>
        <v>233980</v>
      </c>
      <c r="J2247" s="22">
        <v>0</v>
      </c>
      <c r="K2247" s="27">
        <f t="shared" si="350"/>
        <v>10.4125</v>
      </c>
      <c r="L2247" s="27">
        <f t="shared" si="351"/>
        <v>10.4125</v>
      </c>
      <c r="M2247" s="26">
        <f>(INDEX(pesos!A:B,MATCH(L2247,pesos!A:A,1),2))</f>
        <v>16200</v>
      </c>
      <c r="N2247" s="26">
        <f>+R2247*'COSTOS VARIOS'!$O$1</f>
        <v>107078.68000000001</v>
      </c>
      <c r="O2247" s="26">
        <f>+R2247*'COSTOS VARIOS'!$O$2</f>
        <v>2310.6452000000004</v>
      </c>
      <c r="P2247" s="26">
        <f>+R2247*'COSTOS VARIOS'!$O$3</f>
        <v>8453.58</v>
      </c>
      <c r="Q2247" s="26">
        <v>1</v>
      </c>
      <c r="R2247" s="26">
        <f t="shared" si="352"/>
        <v>563572</v>
      </c>
      <c r="S2247" s="25">
        <f t="shared" si="353"/>
        <v>931594.90520000004</v>
      </c>
      <c r="T2247" s="28">
        <f t="shared" si="354"/>
        <v>0.25580334700181662</v>
      </c>
      <c r="U2247" s="29">
        <f t="shared" si="355"/>
        <v>1169900</v>
      </c>
      <c r="V2247" s="26">
        <f>+INDEX('LISTA DE PRECIOS EKM '!A:K,MATCH('Precios ML'!B2247,'LISTA DE PRECIOS EKM '!A:A,0),8)</f>
        <v>1169900</v>
      </c>
      <c r="W2247" s="26">
        <f t="shared" si="356"/>
        <v>1169900</v>
      </c>
      <c r="X2247" s="26">
        <f t="shared" si="357"/>
        <v>0</v>
      </c>
      <c r="Y2247" s="26"/>
      <c r="Z2247" s="26">
        <f t="shared" si="358"/>
        <v>1169900</v>
      </c>
      <c r="AA2247" s="30">
        <f t="shared" si="359"/>
        <v>1.0758660827720328</v>
      </c>
    </row>
    <row r="2248" spans="1:27">
      <c r="A2248" s="20" t="s">
        <v>7044</v>
      </c>
      <c r="B2248" s="20" t="s">
        <v>7045</v>
      </c>
      <c r="C2248" s="25">
        <v>563572</v>
      </c>
      <c r="D2248" s="22">
        <v>85</v>
      </c>
      <c r="E2248" s="22">
        <v>49</v>
      </c>
      <c r="F2248" s="22">
        <v>40</v>
      </c>
      <c r="G2248" s="22">
        <v>16000</v>
      </c>
      <c r="H2248" s="22" t="s">
        <v>5088</v>
      </c>
      <c r="I2248" s="26">
        <f>+IF(H2248='COSTOS VARIOS'!$C$1,'COSTOS VARIOS'!$C$2*'Precios ML'!V2248,'COSTOS VARIOS'!$B$2*'Precios ML'!V2248)</f>
        <v>233980</v>
      </c>
      <c r="J2248" s="22">
        <v>0</v>
      </c>
      <c r="K2248" s="27">
        <f t="shared" si="350"/>
        <v>10.4125</v>
      </c>
      <c r="L2248" s="27">
        <f t="shared" si="351"/>
        <v>10.4125</v>
      </c>
      <c r="M2248" s="26">
        <f>(INDEX(pesos!A:B,MATCH(L2248,pesos!A:A,1),2))</f>
        <v>16200</v>
      </c>
      <c r="N2248" s="26">
        <f>+R2248*'COSTOS VARIOS'!$O$1</f>
        <v>107078.68000000001</v>
      </c>
      <c r="O2248" s="26">
        <f>+R2248*'COSTOS VARIOS'!$O$2</f>
        <v>2310.6452000000004</v>
      </c>
      <c r="P2248" s="26">
        <f>+R2248*'COSTOS VARIOS'!$O$3</f>
        <v>8453.58</v>
      </c>
      <c r="Q2248" s="26">
        <v>1</v>
      </c>
      <c r="R2248" s="26">
        <f t="shared" si="352"/>
        <v>563572</v>
      </c>
      <c r="S2248" s="25">
        <f t="shared" si="353"/>
        <v>931594.90520000004</v>
      </c>
      <c r="T2248" s="28">
        <f t="shared" si="354"/>
        <v>0.25580334700181662</v>
      </c>
      <c r="U2248" s="29">
        <f t="shared" si="355"/>
        <v>1169900</v>
      </c>
      <c r="V2248" s="26">
        <f>+INDEX('LISTA DE PRECIOS EKM '!A:K,MATCH('Precios ML'!B2248,'LISTA DE PRECIOS EKM '!A:A,0),8)</f>
        <v>1169900</v>
      </c>
      <c r="W2248" s="26">
        <f t="shared" si="356"/>
        <v>1169900</v>
      </c>
      <c r="X2248" s="26">
        <f t="shared" si="357"/>
        <v>0</v>
      </c>
      <c r="Y2248" s="26"/>
      <c r="Z2248" s="26">
        <f t="shared" si="358"/>
        <v>1169900</v>
      </c>
      <c r="AA2248" s="30">
        <f t="shared" si="359"/>
        <v>1.0758660827720328</v>
      </c>
    </row>
    <row r="2249" spans="1:27">
      <c r="A2249" s="20" t="s">
        <v>7046</v>
      </c>
      <c r="B2249" s="20" t="s">
        <v>7047</v>
      </c>
      <c r="C2249" s="25">
        <v>431485</v>
      </c>
      <c r="D2249" s="22">
        <v>85</v>
      </c>
      <c r="E2249" s="22">
        <v>49</v>
      </c>
      <c r="F2249" s="22">
        <v>40</v>
      </c>
      <c r="G2249" s="22">
        <v>16000</v>
      </c>
      <c r="H2249" s="22" t="s">
        <v>5088</v>
      </c>
      <c r="I2249" s="26">
        <f>+IF(H2249='COSTOS VARIOS'!$C$1,'COSTOS VARIOS'!$C$2*'Precios ML'!V2249,'COSTOS VARIOS'!$B$2*'Precios ML'!V2249)</f>
        <v>183980</v>
      </c>
      <c r="J2249" s="22">
        <v>0</v>
      </c>
      <c r="K2249" s="27">
        <f t="shared" si="350"/>
        <v>10.4125</v>
      </c>
      <c r="L2249" s="27">
        <f t="shared" si="351"/>
        <v>10.4125</v>
      </c>
      <c r="M2249" s="26">
        <f>(INDEX(pesos!A:B,MATCH(L2249,pesos!A:A,1),2))</f>
        <v>16200</v>
      </c>
      <c r="N2249" s="26">
        <f>+R2249*'COSTOS VARIOS'!$O$1</f>
        <v>81982.149999999994</v>
      </c>
      <c r="O2249" s="26">
        <f>+R2249*'COSTOS VARIOS'!$O$2</f>
        <v>1769.0885000000001</v>
      </c>
      <c r="P2249" s="26">
        <f>+R2249*'COSTOS VARIOS'!$O$3</f>
        <v>6472.2749999999996</v>
      </c>
      <c r="Q2249" s="26">
        <v>1</v>
      </c>
      <c r="R2249" s="26">
        <f t="shared" si="352"/>
        <v>431485</v>
      </c>
      <c r="S2249" s="25">
        <f t="shared" si="353"/>
        <v>721888.5135</v>
      </c>
      <c r="T2249" s="28">
        <f t="shared" si="354"/>
        <v>0.27429649149002566</v>
      </c>
      <c r="U2249" s="29">
        <f t="shared" si="355"/>
        <v>919900</v>
      </c>
      <c r="V2249" s="26">
        <f>+INDEX('LISTA DE PRECIOS EKM '!A:K,MATCH('Precios ML'!B2249,'LISTA DE PRECIOS EKM '!A:A,0),8)</f>
        <v>919900</v>
      </c>
      <c r="W2249" s="26">
        <f t="shared" si="356"/>
        <v>919900</v>
      </c>
      <c r="X2249" s="26">
        <f t="shared" si="357"/>
        <v>0</v>
      </c>
      <c r="Y2249" s="26"/>
      <c r="Z2249" s="26">
        <f t="shared" si="358"/>
        <v>919900</v>
      </c>
      <c r="AA2249" s="30">
        <f t="shared" si="359"/>
        <v>1.1319396966290833</v>
      </c>
    </row>
    <row r="2250" spans="1:27">
      <c r="A2250" s="20" t="s">
        <v>7046</v>
      </c>
      <c r="B2250" s="20" t="s">
        <v>7047</v>
      </c>
      <c r="C2250" s="25">
        <v>431485</v>
      </c>
      <c r="D2250" s="22">
        <v>85</v>
      </c>
      <c r="E2250" s="22">
        <v>49</v>
      </c>
      <c r="F2250" s="22">
        <v>40</v>
      </c>
      <c r="G2250" s="22">
        <v>16000</v>
      </c>
      <c r="H2250" s="22" t="s">
        <v>5088</v>
      </c>
      <c r="I2250" s="26">
        <f>+IF(H2250='COSTOS VARIOS'!$C$1,'COSTOS VARIOS'!$C$2*'Precios ML'!V2250,'COSTOS VARIOS'!$B$2*'Precios ML'!V2250)</f>
        <v>183980</v>
      </c>
      <c r="J2250" s="22">
        <v>0</v>
      </c>
      <c r="K2250" s="27">
        <f t="shared" si="350"/>
        <v>10.4125</v>
      </c>
      <c r="L2250" s="27">
        <f t="shared" si="351"/>
        <v>10.4125</v>
      </c>
      <c r="M2250" s="26">
        <f>(INDEX(pesos!A:B,MATCH(L2250,pesos!A:A,1),2))</f>
        <v>16200</v>
      </c>
      <c r="N2250" s="26">
        <f>+R2250*'COSTOS VARIOS'!$O$1</f>
        <v>81982.149999999994</v>
      </c>
      <c r="O2250" s="26">
        <f>+R2250*'COSTOS VARIOS'!$O$2</f>
        <v>1769.0885000000001</v>
      </c>
      <c r="P2250" s="26">
        <f>+R2250*'COSTOS VARIOS'!$O$3</f>
        <v>6472.2749999999996</v>
      </c>
      <c r="Q2250" s="26">
        <v>1</v>
      </c>
      <c r="R2250" s="26">
        <f t="shared" si="352"/>
        <v>431485</v>
      </c>
      <c r="S2250" s="25">
        <f t="shared" si="353"/>
        <v>721888.5135</v>
      </c>
      <c r="T2250" s="28">
        <f t="shared" si="354"/>
        <v>0.27429649149002566</v>
      </c>
      <c r="U2250" s="29">
        <f t="shared" si="355"/>
        <v>919900</v>
      </c>
      <c r="V2250" s="26">
        <f>+INDEX('LISTA DE PRECIOS EKM '!A:K,MATCH('Precios ML'!B2250,'LISTA DE PRECIOS EKM '!A:A,0),8)</f>
        <v>919900</v>
      </c>
      <c r="W2250" s="26">
        <f t="shared" si="356"/>
        <v>919900</v>
      </c>
      <c r="X2250" s="26">
        <f t="shared" si="357"/>
        <v>0</v>
      </c>
      <c r="Y2250" s="26"/>
      <c r="Z2250" s="26">
        <f t="shared" si="358"/>
        <v>919900</v>
      </c>
      <c r="AA2250" s="30">
        <f t="shared" si="359"/>
        <v>1.1319396966290833</v>
      </c>
    </row>
    <row r="2251" spans="1:27">
      <c r="A2251" s="20" t="s">
        <v>7048</v>
      </c>
      <c r="B2251" s="20" t="s">
        <v>7049</v>
      </c>
      <c r="C2251" s="25">
        <v>431485</v>
      </c>
      <c r="D2251" s="22">
        <v>85</v>
      </c>
      <c r="E2251" s="22">
        <v>49</v>
      </c>
      <c r="F2251" s="22">
        <v>40</v>
      </c>
      <c r="G2251" s="22">
        <v>16000</v>
      </c>
      <c r="H2251" s="22" t="s">
        <v>5088</v>
      </c>
      <c r="I2251" s="26">
        <f>+IF(H2251='COSTOS VARIOS'!$C$1,'COSTOS VARIOS'!$C$2*'Precios ML'!V2251,'COSTOS VARIOS'!$B$2*'Precios ML'!V2251)</f>
        <v>183980</v>
      </c>
      <c r="J2251" s="22">
        <v>0</v>
      </c>
      <c r="K2251" s="27">
        <f t="shared" si="350"/>
        <v>10.4125</v>
      </c>
      <c r="L2251" s="27">
        <f t="shared" si="351"/>
        <v>10.4125</v>
      </c>
      <c r="M2251" s="26">
        <f>(INDEX(pesos!A:B,MATCH(L2251,pesos!A:A,1),2))</f>
        <v>16200</v>
      </c>
      <c r="N2251" s="26">
        <f>+R2251*'COSTOS VARIOS'!$O$1</f>
        <v>81982.149999999994</v>
      </c>
      <c r="O2251" s="26">
        <f>+R2251*'COSTOS VARIOS'!$O$2</f>
        <v>1769.0885000000001</v>
      </c>
      <c r="P2251" s="26">
        <f>+R2251*'COSTOS VARIOS'!$O$3</f>
        <v>6472.2749999999996</v>
      </c>
      <c r="Q2251" s="26">
        <v>1</v>
      </c>
      <c r="R2251" s="26">
        <f t="shared" si="352"/>
        <v>431485</v>
      </c>
      <c r="S2251" s="25">
        <f t="shared" si="353"/>
        <v>721888.5135</v>
      </c>
      <c r="T2251" s="28">
        <f t="shared" si="354"/>
        <v>0.27429649149002566</v>
      </c>
      <c r="U2251" s="29">
        <f t="shared" si="355"/>
        <v>919900</v>
      </c>
      <c r="V2251" s="26">
        <f>+INDEX('LISTA DE PRECIOS EKM '!A:K,MATCH('Precios ML'!B2251,'LISTA DE PRECIOS EKM '!A:A,0),8)</f>
        <v>919900</v>
      </c>
      <c r="W2251" s="26">
        <f t="shared" si="356"/>
        <v>919900</v>
      </c>
      <c r="X2251" s="26">
        <f t="shared" si="357"/>
        <v>0</v>
      </c>
      <c r="Y2251" s="26"/>
      <c r="Z2251" s="26">
        <f t="shared" si="358"/>
        <v>919900</v>
      </c>
      <c r="AA2251" s="30">
        <f t="shared" si="359"/>
        <v>1.1319396966290833</v>
      </c>
    </row>
    <row r="2252" spans="1:27">
      <c r="A2252" s="20" t="s">
        <v>7048</v>
      </c>
      <c r="B2252" s="20" t="s">
        <v>7049</v>
      </c>
      <c r="C2252" s="25">
        <v>431485</v>
      </c>
      <c r="D2252" s="22">
        <v>85</v>
      </c>
      <c r="E2252" s="22">
        <v>49</v>
      </c>
      <c r="F2252" s="22">
        <v>40</v>
      </c>
      <c r="G2252" s="22">
        <v>16000</v>
      </c>
      <c r="H2252" s="22" t="s">
        <v>5088</v>
      </c>
      <c r="I2252" s="26">
        <f>+IF(H2252='COSTOS VARIOS'!$C$1,'COSTOS VARIOS'!$C$2*'Precios ML'!V2252,'COSTOS VARIOS'!$B$2*'Precios ML'!V2252)</f>
        <v>183980</v>
      </c>
      <c r="J2252" s="22">
        <v>0</v>
      </c>
      <c r="K2252" s="27">
        <f t="shared" si="350"/>
        <v>10.4125</v>
      </c>
      <c r="L2252" s="27">
        <f t="shared" si="351"/>
        <v>10.4125</v>
      </c>
      <c r="M2252" s="26">
        <f>(INDEX(pesos!A:B,MATCH(L2252,pesos!A:A,1),2))</f>
        <v>16200</v>
      </c>
      <c r="N2252" s="26">
        <f>+R2252*'COSTOS VARIOS'!$O$1</f>
        <v>81982.149999999994</v>
      </c>
      <c r="O2252" s="26">
        <f>+R2252*'COSTOS VARIOS'!$O$2</f>
        <v>1769.0885000000001</v>
      </c>
      <c r="P2252" s="26">
        <f>+R2252*'COSTOS VARIOS'!$O$3</f>
        <v>6472.2749999999996</v>
      </c>
      <c r="Q2252" s="26">
        <v>1</v>
      </c>
      <c r="R2252" s="26">
        <f t="shared" si="352"/>
        <v>431485</v>
      </c>
      <c r="S2252" s="25">
        <f t="shared" si="353"/>
        <v>721888.5135</v>
      </c>
      <c r="T2252" s="28">
        <f t="shared" si="354"/>
        <v>0.27429649149002566</v>
      </c>
      <c r="U2252" s="29">
        <f t="shared" si="355"/>
        <v>919900</v>
      </c>
      <c r="V2252" s="26">
        <f>+INDEX('LISTA DE PRECIOS EKM '!A:K,MATCH('Precios ML'!B2252,'LISTA DE PRECIOS EKM '!A:A,0),8)</f>
        <v>919900</v>
      </c>
      <c r="W2252" s="26">
        <f t="shared" si="356"/>
        <v>919900</v>
      </c>
      <c r="X2252" s="26">
        <f t="shared" si="357"/>
        <v>0</v>
      </c>
      <c r="Y2252" s="26"/>
      <c r="Z2252" s="26">
        <f t="shared" si="358"/>
        <v>919900</v>
      </c>
      <c r="AA2252" s="30">
        <f t="shared" si="359"/>
        <v>1.1319396966290833</v>
      </c>
    </row>
    <row r="2253" spans="1:27">
      <c r="A2253" s="20" t="s">
        <v>7050</v>
      </c>
      <c r="B2253" s="20" t="s">
        <v>2046</v>
      </c>
      <c r="C2253" s="25">
        <v>467756.00000000006</v>
      </c>
      <c r="D2253" s="22">
        <v>85</v>
      </c>
      <c r="E2253" s="22">
        <v>49</v>
      </c>
      <c r="F2253" s="22">
        <v>40</v>
      </c>
      <c r="G2253" s="22">
        <v>16000</v>
      </c>
      <c r="H2253" s="22" t="s">
        <v>5088</v>
      </c>
      <c r="I2253" s="26">
        <f>+IF(H2253='COSTOS VARIOS'!$C$1,'COSTOS VARIOS'!$C$2*'Precios ML'!V2253,'COSTOS VARIOS'!$B$2*'Precios ML'!V2253)</f>
        <v>195980</v>
      </c>
      <c r="J2253" s="22">
        <v>0</v>
      </c>
      <c r="K2253" s="27">
        <f t="shared" si="350"/>
        <v>10.4125</v>
      </c>
      <c r="L2253" s="27">
        <f t="shared" si="351"/>
        <v>10.4125</v>
      </c>
      <c r="M2253" s="26">
        <f>(INDEX(pesos!A:B,MATCH(L2253,pesos!A:A,1),2))</f>
        <v>16200</v>
      </c>
      <c r="N2253" s="26">
        <f>+R2253*'COSTOS VARIOS'!$O$1</f>
        <v>88873.640000000014</v>
      </c>
      <c r="O2253" s="26">
        <f>+R2253*'COSTOS VARIOS'!$O$2</f>
        <v>1917.7996000000005</v>
      </c>
      <c r="P2253" s="26">
        <f>+R2253*'COSTOS VARIOS'!$O$3</f>
        <v>7016.3400000000011</v>
      </c>
      <c r="Q2253" s="26">
        <v>1</v>
      </c>
      <c r="R2253" s="26">
        <f t="shared" si="352"/>
        <v>467756.00000000006</v>
      </c>
      <c r="S2253" s="25">
        <f t="shared" si="353"/>
        <v>777743.77960000013</v>
      </c>
      <c r="T2253" s="28">
        <f t="shared" si="354"/>
        <v>0.25992650240670567</v>
      </c>
      <c r="U2253" s="29">
        <f t="shared" si="355"/>
        <v>979899.99999999988</v>
      </c>
      <c r="V2253" s="26">
        <f>+INDEX('LISTA DE PRECIOS EKM '!A:K,MATCH('Precios ML'!B2253,'LISTA DE PRECIOS EKM '!A:A,0),8)</f>
        <v>979900</v>
      </c>
      <c r="W2253" s="26">
        <f t="shared" si="356"/>
        <v>979900</v>
      </c>
      <c r="X2253" s="26">
        <f t="shared" si="357"/>
        <v>0</v>
      </c>
      <c r="Y2253" s="26"/>
      <c r="Z2253" s="26">
        <f t="shared" si="358"/>
        <v>979900</v>
      </c>
      <c r="AA2253" s="30">
        <f t="shared" si="359"/>
        <v>1.0948956293452139</v>
      </c>
    </row>
    <row r="2254" spans="1:27">
      <c r="A2254" s="20" t="s">
        <v>7050</v>
      </c>
      <c r="B2254" s="20" t="s">
        <v>2046</v>
      </c>
      <c r="C2254" s="25">
        <v>467756.00000000006</v>
      </c>
      <c r="D2254" s="22">
        <v>85</v>
      </c>
      <c r="E2254" s="22">
        <v>49</v>
      </c>
      <c r="F2254" s="22">
        <v>40</v>
      </c>
      <c r="G2254" s="22">
        <v>16000</v>
      </c>
      <c r="H2254" s="22" t="s">
        <v>5088</v>
      </c>
      <c r="I2254" s="26">
        <f>+IF(H2254='COSTOS VARIOS'!$C$1,'COSTOS VARIOS'!$C$2*'Precios ML'!V2254,'COSTOS VARIOS'!$B$2*'Precios ML'!V2254)</f>
        <v>195980</v>
      </c>
      <c r="J2254" s="22">
        <v>0</v>
      </c>
      <c r="K2254" s="27">
        <f t="shared" si="350"/>
        <v>10.4125</v>
      </c>
      <c r="L2254" s="27">
        <f t="shared" si="351"/>
        <v>10.4125</v>
      </c>
      <c r="M2254" s="26">
        <f>(INDEX(pesos!A:B,MATCH(L2254,pesos!A:A,1),2))</f>
        <v>16200</v>
      </c>
      <c r="N2254" s="26">
        <f>+R2254*'COSTOS VARIOS'!$O$1</f>
        <v>88873.640000000014</v>
      </c>
      <c r="O2254" s="26">
        <f>+R2254*'COSTOS VARIOS'!$O$2</f>
        <v>1917.7996000000005</v>
      </c>
      <c r="P2254" s="26">
        <f>+R2254*'COSTOS VARIOS'!$O$3</f>
        <v>7016.3400000000011</v>
      </c>
      <c r="Q2254" s="26">
        <v>1</v>
      </c>
      <c r="R2254" s="26">
        <f t="shared" si="352"/>
        <v>467756.00000000006</v>
      </c>
      <c r="S2254" s="25">
        <f t="shared" si="353"/>
        <v>777743.77960000013</v>
      </c>
      <c r="T2254" s="28">
        <f t="shared" si="354"/>
        <v>0.25992650240670567</v>
      </c>
      <c r="U2254" s="29">
        <f t="shared" si="355"/>
        <v>979899.99999999988</v>
      </c>
      <c r="V2254" s="26">
        <f>+INDEX('LISTA DE PRECIOS EKM '!A:K,MATCH('Precios ML'!B2254,'LISTA DE PRECIOS EKM '!A:A,0),8)</f>
        <v>979900</v>
      </c>
      <c r="W2254" s="26">
        <f t="shared" si="356"/>
        <v>979900</v>
      </c>
      <c r="X2254" s="26">
        <f t="shared" si="357"/>
        <v>0</v>
      </c>
      <c r="Y2254" s="26"/>
      <c r="Z2254" s="26">
        <f t="shared" si="358"/>
        <v>979900</v>
      </c>
      <c r="AA2254" s="30">
        <f t="shared" si="359"/>
        <v>1.0948956293452139</v>
      </c>
    </row>
    <row r="2255" spans="1:27">
      <c r="A2255" s="20" t="s">
        <v>7051</v>
      </c>
      <c r="B2255" s="20" t="s">
        <v>2047</v>
      </c>
      <c r="C2255" s="25">
        <v>415000</v>
      </c>
      <c r="D2255" s="22">
        <v>85</v>
      </c>
      <c r="E2255" s="22">
        <v>49</v>
      </c>
      <c r="F2255" s="22">
        <v>40</v>
      </c>
      <c r="G2255" s="22">
        <v>16000</v>
      </c>
      <c r="H2255" s="22" t="s">
        <v>5088</v>
      </c>
      <c r="I2255" s="26">
        <f>+IF(H2255='COSTOS VARIOS'!$C$1,'COSTOS VARIOS'!$C$2*'Precios ML'!V2255,'COSTOS VARIOS'!$B$2*'Precios ML'!V2255)</f>
        <v>177980</v>
      </c>
      <c r="J2255" s="22">
        <v>0</v>
      </c>
      <c r="K2255" s="27">
        <f t="shared" si="350"/>
        <v>10.4125</v>
      </c>
      <c r="L2255" s="27">
        <f t="shared" si="351"/>
        <v>10.4125</v>
      </c>
      <c r="M2255" s="26">
        <f>(INDEX(pesos!A:B,MATCH(L2255,pesos!A:A,1),2))</f>
        <v>16200</v>
      </c>
      <c r="N2255" s="26">
        <f>+R2255*'COSTOS VARIOS'!$O$1</f>
        <v>78850</v>
      </c>
      <c r="O2255" s="26">
        <f>+R2255*'COSTOS VARIOS'!$O$2</f>
        <v>1701.5000000000002</v>
      </c>
      <c r="P2255" s="26">
        <f>+R2255*'COSTOS VARIOS'!$O$3</f>
        <v>6225</v>
      </c>
      <c r="Q2255" s="26">
        <v>1</v>
      </c>
      <c r="R2255" s="26">
        <f t="shared" si="352"/>
        <v>415000</v>
      </c>
      <c r="S2255" s="25">
        <f t="shared" si="353"/>
        <v>695956.5</v>
      </c>
      <c r="T2255" s="28">
        <f t="shared" si="354"/>
        <v>0.27867187101492696</v>
      </c>
      <c r="U2255" s="29">
        <f t="shared" si="355"/>
        <v>889900</v>
      </c>
      <c r="V2255" s="26">
        <f>+INDEX('LISTA DE PRECIOS EKM '!A:K,MATCH('Precios ML'!B2255,'LISTA DE PRECIOS EKM '!A:A,0),8)</f>
        <v>889900</v>
      </c>
      <c r="W2255" s="26">
        <f t="shared" si="356"/>
        <v>889900</v>
      </c>
      <c r="X2255" s="26">
        <f t="shared" si="357"/>
        <v>0</v>
      </c>
      <c r="Y2255" s="26"/>
      <c r="Z2255" s="26">
        <f t="shared" si="358"/>
        <v>889900</v>
      </c>
      <c r="AA2255" s="30">
        <f t="shared" si="359"/>
        <v>1.1443373493975906</v>
      </c>
    </row>
    <row r="2256" spans="1:27">
      <c r="A2256" s="20" t="s">
        <v>7051</v>
      </c>
      <c r="B2256" s="20" t="s">
        <v>2047</v>
      </c>
      <c r="C2256" s="25">
        <v>415000</v>
      </c>
      <c r="D2256" s="22">
        <v>85</v>
      </c>
      <c r="E2256" s="22">
        <v>49</v>
      </c>
      <c r="F2256" s="22">
        <v>40</v>
      </c>
      <c r="G2256" s="22">
        <v>16000</v>
      </c>
      <c r="H2256" s="22" t="s">
        <v>5088</v>
      </c>
      <c r="I2256" s="26">
        <f>+IF(H2256='COSTOS VARIOS'!$C$1,'COSTOS VARIOS'!$C$2*'Precios ML'!V2256,'COSTOS VARIOS'!$B$2*'Precios ML'!V2256)</f>
        <v>177980</v>
      </c>
      <c r="J2256" s="22">
        <v>0</v>
      </c>
      <c r="K2256" s="27">
        <f t="shared" si="350"/>
        <v>10.4125</v>
      </c>
      <c r="L2256" s="27">
        <f t="shared" si="351"/>
        <v>10.4125</v>
      </c>
      <c r="M2256" s="26">
        <f>(INDEX(pesos!A:B,MATCH(L2256,pesos!A:A,1),2))</f>
        <v>16200</v>
      </c>
      <c r="N2256" s="26">
        <f>+R2256*'COSTOS VARIOS'!$O$1</f>
        <v>78850</v>
      </c>
      <c r="O2256" s="26">
        <f>+R2256*'COSTOS VARIOS'!$O$2</f>
        <v>1701.5000000000002</v>
      </c>
      <c r="P2256" s="26">
        <f>+R2256*'COSTOS VARIOS'!$O$3</f>
        <v>6225</v>
      </c>
      <c r="Q2256" s="26">
        <v>1</v>
      </c>
      <c r="R2256" s="26">
        <f t="shared" si="352"/>
        <v>415000</v>
      </c>
      <c r="S2256" s="25">
        <f t="shared" si="353"/>
        <v>695956.5</v>
      </c>
      <c r="T2256" s="28">
        <f t="shared" si="354"/>
        <v>0.27867187101492696</v>
      </c>
      <c r="U2256" s="29">
        <f t="shared" si="355"/>
        <v>889900</v>
      </c>
      <c r="V2256" s="26">
        <f>+INDEX('LISTA DE PRECIOS EKM '!A:K,MATCH('Precios ML'!B2256,'LISTA DE PRECIOS EKM '!A:A,0),8)</f>
        <v>889900</v>
      </c>
      <c r="W2256" s="26">
        <f t="shared" si="356"/>
        <v>889900</v>
      </c>
      <c r="X2256" s="26">
        <f t="shared" si="357"/>
        <v>0</v>
      </c>
      <c r="Y2256" s="26"/>
      <c r="Z2256" s="26">
        <f t="shared" si="358"/>
        <v>889900</v>
      </c>
      <c r="AA2256" s="30">
        <f t="shared" si="359"/>
        <v>1.1443373493975906</v>
      </c>
    </row>
    <row r="2257" spans="1:27">
      <c r="A2257" s="20" t="s">
        <v>7052</v>
      </c>
      <c r="B2257" s="20" t="s">
        <v>2050</v>
      </c>
      <c r="C2257" s="25">
        <v>365000</v>
      </c>
      <c r="D2257" s="22">
        <v>85</v>
      </c>
      <c r="E2257" s="22">
        <v>49</v>
      </c>
      <c r="F2257" s="22">
        <v>40</v>
      </c>
      <c r="G2257" s="22">
        <v>16000</v>
      </c>
      <c r="H2257" s="22" t="s">
        <v>5088</v>
      </c>
      <c r="I2257" s="26">
        <f>+IF(H2257='COSTOS VARIOS'!$C$1,'COSTOS VARIOS'!$C$2*'Precios ML'!V2257,'COSTOS VARIOS'!$B$2*'Precios ML'!V2257)</f>
        <v>159980</v>
      </c>
      <c r="J2257" s="22">
        <v>0</v>
      </c>
      <c r="K2257" s="27">
        <f t="shared" si="350"/>
        <v>10.4125</v>
      </c>
      <c r="L2257" s="27">
        <f t="shared" si="351"/>
        <v>10.4125</v>
      </c>
      <c r="M2257" s="26">
        <f>(INDEX(pesos!A:B,MATCH(L2257,pesos!A:A,1),2))</f>
        <v>16200</v>
      </c>
      <c r="N2257" s="26">
        <f>+R2257*'COSTOS VARIOS'!$O$1</f>
        <v>69350</v>
      </c>
      <c r="O2257" s="26">
        <f>+R2257*'COSTOS VARIOS'!$O$2</f>
        <v>1496.5000000000002</v>
      </c>
      <c r="P2257" s="26">
        <f>+R2257*'COSTOS VARIOS'!$O$3</f>
        <v>5475</v>
      </c>
      <c r="Q2257" s="26">
        <v>1</v>
      </c>
      <c r="R2257" s="26">
        <f t="shared" si="352"/>
        <v>365000</v>
      </c>
      <c r="S2257" s="25">
        <f t="shared" si="353"/>
        <v>617501.5</v>
      </c>
      <c r="T2257" s="28">
        <f t="shared" si="354"/>
        <v>0.29538146870898285</v>
      </c>
      <c r="U2257" s="29">
        <f t="shared" si="355"/>
        <v>799900</v>
      </c>
      <c r="V2257" s="26">
        <f>+INDEX('LISTA DE PRECIOS EKM '!A:K,MATCH('Precios ML'!B2257,'LISTA DE PRECIOS EKM '!A:A,0),8)</f>
        <v>799900</v>
      </c>
      <c r="W2257" s="26">
        <f t="shared" si="356"/>
        <v>799900</v>
      </c>
      <c r="X2257" s="26">
        <f t="shared" si="357"/>
        <v>0</v>
      </c>
      <c r="Y2257" s="26"/>
      <c r="Z2257" s="26">
        <f t="shared" si="358"/>
        <v>799900</v>
      </c>
      <c r="AA2257" s="30">
        <f t="shared" si="359"/>
        <v>1.1915068493150685</v>
      </c>
    </row>
    <row r="2258" spans="1:27">
      <c r="A2258" s="20" t="s">
        <v>7052</v>
      </c>
      <c r="B2258" s="20" t="s">
        <v>2050</v>
      </c>
      <c r="C2258" s="25">
        <v>365000</v>
      </c>
      <c r="D2258" s="22">
        <v>85</v>
      </c>
      <c r="E2258" s="22">
        <v>49</v>
      </c>
      <c r="F2258" s="22">
        <v>40</v>
      </c>
      <c r="G2258" s="22">
        <v>16000</v>
      </c>
      <c r="H2258" s="22" t="s">
        <v>5088</v>
      </c>
      <c r="I2258" s="26">
        <f>+IF(H2258='COSTOS VARIOS'!$C$1,'COSTOS VARIOS'!$C$2*'Precios ML'!V2258,'COSTOS VARIOS'!$B$2*'Precios ML'!V2258)</f>
        <v>159980</v>
      </c>
      <c r="J2258" s="22">
        <v>0</v>
      </c>
      <c r="K2258" s="27">
        <f t="shared" si="350"/>
        <v>10.4125</v>
      </c>
      <c r="L2258" s="27">
        <f t="shared" si="351"/>
        <v>10.4125</v>
      </c>
      <c r="M2258" s="26">
        <f>(INDEX(pesos!A:B,MATCH(L2258,pesos!A:A,1),2))</f>
        <v>16200</v>
      </c>
      <c r="N2258" s="26">
        <f>+R2258*'COSTOS VARIOS'!$O$1</f>
        <v>69350</v>
      </c>
      <c r="O2258" s="26">
        <f>+R2258*'COSTOS VARIOS'!$O$2</f>
        <v>1496.5000000000002</v>
      </c>
      <c r="P2258" s="26">
        <f>+R2258*'COSTOS VARIOS'!$O$3</f>
        <v>5475</v>
      </c>
      <c r="Q2258" s="26">
        <v>1</v>
      </c>
      <c r="R2258" s="26">
        <f t="shared" si="352"/>
        <v>365000</v>
      </c>
      <c r="S2258" s="25">
        <f t="shared" si="353"/>
        <v>617501.5</v>
      </c>
      <c r="T2258" s="28">
        <f t="shared" si="354"/>
        <v>0.29538146870898285</v>
      </c>
      <c r="U2258" s="29">
        <f t="shared" si="355"/>
        <v>799900</v>
      </c>
      <c r="V2258" s="26">
        <f>+INDEX('LISTA DE PRECIOS EKM '!A:K,MATCH('Precios ML'!B2258,'LISTA DE PRECIOS EKM '!A:A,0),8)</f>
        <v>799900</v>
      </c>
      <c r="W2258" s="26">
        <f t="shared" si="356"/>
        <v>799900</v>
      </c>
      <c r="X2258" s="26">
        <f t="shared" si="357"/>
        <v>0</v>
      </c>
      <c r="Y2258" s="26"/>
      <c r="Z2258" s="26">
        <f t="shared" si="358"/>
        <v>799900</v>
      </c>
      <c r="AA2258" s="30">
        <f t="shared" si="359"/>
        <v>1.1915068493150685</v>
      </c>
    </row>
    <row r="2259" spans="1:27">
      <c r="A2259" s="20" t="s">
        <v>7053</v>
      </c>
      <c r="B2259" s="20" t="s">
        <v>2052</v>
      </c>
      <c r="C2259" s="25">
        <v>0</v>
      </c>
      <c r="D2259" s="22">
        <v>85</v>
      </c>
      <c r="E2259" s="22">
        <v>49</v>
      </c>
      <c r="F2259" s="22">
        <v>40</v>
      </c>
      <c r="G2259" s="22">
        <v>16000</v>
      </c>
      <c r="H2259" s="22" t="s">
        <v>5088</v>
      </c>
      <c r="I2259" s="26" t="e">
        <f>+IF(H2259='COSTOS VARIOS'!$C$1,'COSTOS VARIOS'!$C$2*'Precios ML'!V2259,'COSTOS VARIOS'!$B$2*'Precios ML'!V2259)</f>
        <v>#N/A</v>
      </c>
      <c r="J2259" s="22">
        <v>0</v>
      </c>
      <c r="K2259" s="27">
        <f t="shared" si="350"/>
        <v>10.4125</v>
      </c>
      <c r="L2259" s="27">
        <f t="shared" si="351"/>
        <v>10.4125</v>
      </c>
      <c r="M2259" s="26">
        <f>(INDEX(pesos!A:B,MATCH(L2259,pesos!A:A,1),2))</f>
        <v>16200</v>
      </c>
      <c r="N2259" s="26">
        <f>+R2259*'COSTOS VARIOS'!$O$1</f>
        <v>0</v>
      </c>
      <c r="O2259" s="26">
        <f>+R2259*'COSTOS VARIOS'!$O$2</f>
        <v>0</v>
      </c>
      <c r="P2259" s="26">
        <f>+R2259*'COSTOS VARIOS'!$O$3</f>
        <v>0</v>
      </c>
      <c r="Q2259" s="26">
        <v>1</v>
      </c>
      <c r="R2259" s="26">
        <f t="shared" si="352"/>
        <v>0</v>
      </c>
      <c r="S2259" s="25" t="e">
        <f t="shared" si="353"/>
        <v>#N/A</v>
      </c>
      <c r="T2259" s="28" t="e">
        <f t="shared" si="354"/>
        <v>#N/A</v>
      </c>
      <c r="U2259" s="29" t="e">
        <f t="shared" si="355"/>
        <v>#N/A</v>
      </c>
      <c r="V2259" s="26" t="e">
        <f>+INDEX('LISTA DE PRECIOS EKM '!A:K,MATCH('Precios ML'!B2259,'LISTA DE PRECIOS EKM '!A:A,0),8)</f>
        <v>#N/A</v>
      </c>
      <c r="W2259" s="26" t="e">
        <f t="shared" si="356"/>
        <v>#N/A</v>
      </c>
      <c r="X2259" s="26" t="e">
        <f t="shared" si="357"/>
        <v>#N/A</v>
      </c>
      <c r="Y2259" s="26"/>
      <c r="Z2259" s="26" t="e">
        <f t="shared" si="358"/>
        <v>#N/A</v>
      </c>
      <c r="AA2259" s="30" t="e">
        <f t="shared" si="359"/>
        <v>#N/A</v>
      </c>
    </row>
    <row r="2260" spans="1:27">
      <c r="A2260" s="20" t="s">
        <v>7054</v>
      </c>
      <c r="B2260" s="20" t="s">
        <v>2053</v>
      </c>
      <c r="C2260" s="25">
        <v>0</v>
      </c>
      <c r="D2260" s="22">
        <v>85</v>
      </c>
      <c r="E2260" s="22">
        <v>49</v>
      </c>
      <c r="F2260" s="22">
        <v>40</v>
      </c>
      <c r="G2260" s="22">
        <v>16000</v>
      </c>
      <c r="H2260" s="22" t="s">
        <v>5088</v>
      </c>
      <c r="I2260" s="26" t="e">
        <f>+IF(H2260='COSTOS VARIOS'!$C$1,'COSTOS VARIOS'!$C$2*'Precios ML'!V2260,'COSTOS VARIOS'!$B$2*'Precios ML'!V2260)</f>
        <v>#N/A</v>
      </c>
      <c r="J2260" s="22">
        <v>0</v>
      </c>
      <c r="K2260" s="27">
        <f t="shared" si="350"/>
        <v>10.4125</v>
      </c>
      <c r="L2260" s="27">
        <f t="shared" si="351"/>
        <v>10.4125</v>
      </c>
      <c r="M2260" s="26">
        <f>(INDEX(pesos!A:B,MATCH(L2260,pesos!A:A,1),2))</f>
        <v>16200</v>
      </c>
      <c r="N2260" s="26">
        <f>+R2260*'COSTOS VARIOS'!$O$1</f>
        <v>0</v>
      </c>
      <c r="O2260" s="26">
        <f>+R2260*'COSTOS VARIOS'!$O$2</f>
        <v>0</v>
      </c>
      <c r="P2260" s="26">
        <f>+R2260*'COSTOS VARIOS'!$O$3</f>
        <v>0</v>
      </c>
      <c r="Q2260" s="26">
        <v>1</v>
      </c>
      <c r="R2260" s="26">
        <f t="shared" si="352"/>
        <v>0</v>
      </c>
      <c r="S2260" s="25" t="e">
        <f t="shared" si="353"/>
        <v>#N/A</v>
      </c>
      <c r="T2260" s="28" t="e">
        <f t="shared" si="354"/>
        <v>#N/A</v>
      </c>
      <c r="U2260" s="29" t="e">
        <f t="shared" si="355"/>
        <v>#N/A</v>
      </c>
      <c r="V2260" s="26" t="e">
        <f>+INDEX('LISTA DE PRECIOS EKM '!A:K,MATCH('Precios ML'!B2260,'LISTA DE PRECIOS EKM '!A:A,0),8)</f>
        <v>#N/A</v>
      </c>
      <c r="W2260" s="26" t="e">
        <f t="shared" si="356"/>
        <v>#N/A</v>
      </c>
      <c r="X2260" s="26" t="e">
        <f t="shared" si="357"/>
        <v>#N/A</v>
      </c>
      <c r="Y2260" s="26"/>
      <c r="Z2260" s="26" t="e">
        <f t="shared" si="358"/>
        <v>#N/A</v>
      </c>
      <c r="AA2260" s="30" t="e">
        <f t="shared" si="359"/>
        <v>#N/A</v>
      </c>
    </row>
    <row r="2261" spans="1:27">
      <c r="A2261" s="20" t="s">
        <v>7054</v>
      </c>
      <c r="B2261" s="20" t="s">
        <v>2053</v>
      </c>
      <c r="C2261" s="25">
        <v>0</v>
      </c>
      <c r="D2261" s="22">
        <v>85</v>
      </c>
      <c r="E2261" s="22">
        <v>49</v>
      </c>
      <c r="F2261" s="22">
        <v>40</v>
      </c>
      <c r="G2261" s="22">
        <v>16000</v>
      </c>
      <c r="H2261" s="22" t="s">
        <v>5088</v>
      </c>
      <c r="I2261" s="26" t="e">
        <f>+IF(H2261='COSTOS VARIOS'!$C$1,'COSTOS VARIOS'!$C$2*'Precios ML'!V2261,'COSTOS VARIOS'!$B$2*'Precios ML'!V2261)</f>
        <v>#N/A</v>
      </c>
      <c r="J2261" s="22">
        <v>0</v>
      </c>
      <c r="K2261" s="27">
        <f t="shared" si="350"/>
        <v>10.4125</v>
      </c>
      <c r="L2261" s="27">
        <f t="shared" si="351"/>
        <v>10.4125</v>
      </c>
      <c r="M2261" s="26">
        <f>(INDEX(pesos!A:B,MATCH(L2261,pesos!A:A,1),2))</f>
        <v>16200</v>
      </c>
      <c r="N2261" s="26">
        <f>+R2261*'COSTOS VARIOS'!$O$1</f>
        <v>0</v>
      </c>
      <c r="O2261" s="26">
        <f>+R2261*'COSTOS VARIOS'!$O$2</f>
        <v>0</v>
      </c>
      <c r="P2261" s="26">
        <f>+R2261*'COSTOS VARIOS'!$O$3</f>
        <v>0</v>
      </c>
      <c r="Q2261" s="26">
        <v>1</v>
      </c>
      <c r="R2261" s="26">
        <f t="shared" si="352"/>
        <v>0</v>
      </c>
      <c r="S2261" s="25" t="e">
        <f t="shared" si="353"/>
        <v>#N/A</v>
      </c>
      <c r="T2261" s="28" t="e">
        <f t="shared" si="354"/>
        <v>#N/A</v>
      </c>
      <c r="U2261" s="29" t="e">
        <f t="shared" si="355"/>
        <v>#N/A</v>
      </c>
      <c r="V2261" s="26" t="e">
        <f>+INDEX('LISTA DE PRECIOS EKM '!A:K,MATCH('Precios ML'!B2261,'LISTA DE PRECIOS EKM '!A:A,0),8)</f>
        <v>#N/A</v>
      </c>
      <c r="W2261" s="26" t="e">
        <f t="shared" si="356"/>
        <v>#N/A</v>
      </c>
      <c r="X2261" s="26" t="e">
        <f t="shared" si="357"/>
        <v>#N/A</v>
      </c>
      <c r="Y2261" s="26"/>
      <c r="Z2261" s="26" t="e">
        <f t="shared" si="358"/>
        <v>#N/A</v>
      </c>
      <c r="AA2261" s="30" t="e">
        <f t="shared" si="359"/>
        <v>#N/A</v>
      </c>
    </row>
    <row r="2262" spans="1:27">
      <c r="A2262" s="20" t="s">
        <v>7055</v>
      </c>
      <c r="B2262" s="20" t="s">
        <v>2051</v>
      </c>
      <c r="C2262" s="25">
        <v>0</v>
      </c>
      <c r="D2262" s="22">
        <v>85</v>
      </c>
      <c r="E2262" s="22">
        <v>49</v>
      </c>
      <c r="F2262" s="22">
        <v>40</v>
      </c>
      <c r="G2262" s="22">
        <v>16000</v>
      </c>
      <c r="H2262" s="22" t="s">
        <v>5088</v>
      </c>
      <c r="I2262" s="26" t="e">
        <f>+IF(H2262='COSTOS VARIOS'!$C$1,'COSTOS VARIOS'!$C$2*'Precios ML'!V2262,'COSTOS VARIOS'!$B$2*'Precios ML'!V2262)</f>
        <v>#N/A</v>
      </c>
      <c r="J2262" s="22">
        <v>0</v>
      </c>
      <c r="K2262" s="27">
        <f t="shared" si="350"/>
        <v>10.4125</v>
      </c>
      <c r="L2262" s="27">
        <f t="shared" si="351"/>
        <v>10.4125</v>
      </c>
      <c r="M2262" s="26">
        <f>(INDEX(pesos!A:B,MATCH(L2262,pesos!A:A,1),2))</f>
        <v>16200</v>
      </c>
      <c r="N2262" s="26">
        <f>+R2262*'COSTOS VARIOS'!$O$1</f>
        <v>0</v>
      </c>
      <c r="O2262" s="26">
        <f>+R2262*'COSTOS VARIOS'!$O$2</f>
        <v>0</v>
      </c>
      <c r="P2262" s="26">
        <f>+R2262*'COSTOS VARIOS'!$O$3</f>
        <v>0</v>
      </c>
      <c r="Q2262" s="26">
        <v>1</v>
      </c>
      <c r="R2262" s="26">
        <f t="shared" si="352"/>
        <v>0</v>
      </c>
      <c r="S2262" s="25" t="e">
        <f t="shared" si="353"/>
        <v>#N/A</v>
      </c>
      <c r="T2262" s="28" t="e">
        <f t="shared" si="354"/>
        <v>#N/A</v>
      </c>
      <c r="U2262" s="29" t="e">
        <f t="shared" si="355"/>
        <v>#N/A</v>
      </c>
      <c r="V2262" s="26" t="e">
        <f>+INDEX('LISTA DE PRECIOS EKM '!A:K,MATCH('Precios ML'!B2262,'LISTA DE PRECIOS EKM '!A:A,0),8)</f>
        <v>#N/A</v>
      </c>
      <c r="W2262" s="26" t="e">
        <f t="shared" si="356"/>
        <v>#N/A</v>
      </c>
      <c r="X2262" s="26" t="e">
        <f t="shared" si="357"/>
        <v>#N/A</v>
      </c>
      <c r="Y2262" s="26"/>
      <c r="Z2262" s="26" t="e">
        <f t="shared" si="358"/>
        <v>#N/A</v>
      </c>
      <c r="AA2262" s="30" t="e">
        <f t="shared" si="359"/>
        <v>#N/A</v>
      </c>
    </row>
    <row r="2263" spans="1:27">
      <c r="A2263" s="20" t="s">
        <v>7056</v>
      </c>
      <c r="B2263" s="20" t="s">
        <v>7057</v>
      </c>
      <c r="C2263" s="25">
        <v>0</v>
      </c>
      <c r="D2263" s="22">
        <v>85</v>
      </c>
      <c r="E2263" s="22">
        <v>49</v>
      </c>
      <c r="F2263" s="22">
        <v>40</v>
      </c>
      <c r="G2263" s="22">
        <v>16000</v>
      </c>
      <c r="H2263" s="22" t="s">
        <v>5088</v>
      </c>
      <c r="I2263" s="26" t="e">
        <f>+IF(H2263='COSTOS VARIOS'!$C$1,'COSTOS VARIOS'!$C$2*'Precios ML'!V2263,'COSTOS VARIOS'!$B$2*'Precios ML'!V2263)</f>
        <v>#N/A</v>
      </c>
      <c r="J2263" s="22">
        <v>0</v>
      </c>
      <c r="K2263" s="27">
        <f t="shared" si="350"/>
        <v>10.4125</v>
      </c>
      <c r="L2263" s="27">
        <f t="shared" si="351"/>
        <v>10.4125</v>
      </c>
      <c r="M2263" s="26">
        <f>(INDEX(pesos!A:B,MATCH(L2263,pesos!A:A,1),2))</f>
        <v>16200</v>
      </c>
      <c r="N2263" s="26">
        <f>+R2263*'COSTOS VARIOS'!$O$1</f>
        <v>0</v>
      </c>
      <c r="O2263" s="26">
        <f>+R2263*'COSTOS VARIOS'!$O$2</f>
        <v>0</v>
      </c>
      <c r="P2263" s="26">
        <f>+R2263*'COSTOS VARIOS'!$O$3</f>
        <v>0</v>
      </c>
      <c r="Q2263" s="26">
        <v>1</v>
      </c>
      <c r="R2263" s="26">
        <f t="shared" si="352"/>
        <v>0</v>
      </c>
      <c r="S2263" s="25" t="e">
        <f t="shared" si="353"/>
        <v>#N/A</v>
      </c>
      <c r="T2263" s="28" t="e">
        <f t="shared" si="354"/>
        <v>#N/A</v>
      </c>
      <c r="U2263" s="29" t="e">
        <f t="shared" si="355"/>
        <v>#N/A</v>
      </c>
      <c r="V2263" s="26" t="e">
        <f>+INDEX('LISTA DE PRECIOS EKM '!A:K,MATCH('Precios ML'!B2263,'LISTA DE PRECIOS EKM '!A:A,0),8)</f>
        <v>#N/A</v>
      </c>
      <c r="W2263" s="26" t="e">
        <f t="shared" si="356"/>
        <v>#N/A</v>
      </c>
      <c r="X2263" s="26" t="e">
        <f t="shared" si="357"/>
        <v>#N/A</v>
      </c>
      <c r="Y2263" s="26"/>
      <c r="Z2263" s="26" t="e">
        <f t="shared" si="358"/>
        <v>#N/A</v>
      </c>
      <c r="AA2263" s="30" t="e">
        <f t="shared" si="359"/>
        <v>#N/A</v>
      </c>
    </row>
    <row r="2264" spans="1:27">
      <c r="A2264" s="20" t="s">
        <v>7056</v>
      </c>
      <c r="B2264" s="20" t="s">
        <v>7057</v>
      </c>
      <c r="C2264" s="25">
        <v>0</v>
      </c>
      <c r="D2264" s="22">
        <v>85</v>
      </c>
      <c r="E2264" s="22">
        <v>49</v>
      </c>
      <c r="F2264" s="22">
        <v>40</v>
      </c>
      <c r="G2264" s="22">
        <v>16000</v>
      </c>
      <c r="H2264" s="22" t="s">
        <v>5088</v>
      </c>
      <c r="I2264" s="26" t="e">
        <f>+IF(H2264='COSTOS VARIOS'!$C$1,'COSTOS VARIOS'!$C$2*'Precios ML'!V2264,'COSTOS VARIOS'!$B$2*'Precios ML'!V2264)</f>
        <v>#N/A</v>
      </c>
      <c r="J2264" s="22">
        <v>0</v>
      </c>
      <c r="K2264" s="27">
        <f t="shared" si="350"/>
        <v>10.4125</v>
      </c>
      <c r="L2264" s="27">
        <f t="shared" si="351"/>
        <v>10.4125</v>
      </c>
      <c r="M2264" s="26">
        <f>(INDEX(pesos!A:B,MATCH(L2264,pesos!A:A,1),2))</f>
        <v>16200</v>
      </c>
      <c r="N2264" s="26">
        <f>+R2264*'COSTOS VARIOS'!$O$1</f>
        <v>0</v>
      </c>
      <c r="O2264" s="26">
        <f>+R2264*'COSTOS VARIOS'!$O$2</f>
        <v>0</v>
      </c>
      <c r="P2264" s="26">
        <f>+R2264*'COSTOS VARIOS'!$O$3</f>
        <v>0</v>
      </c>
      <c r="Q2264" s="26">
        <v>1</v>
      </c>
      <c r="R2264" s="26">
        <f t="shared" si="352"/>
        <v>0</v>
      </c>
      <c r="S2264" s="25" t="e">
        <f t="shared" si="353"/>
        <v>#N/A</v>
      </c>
      <c r="T2264" s="28" t="e">
        <f t="shared" si="354"/>
        <v>#N/A</v>
      </c>
      <c r="U2264" s="29" t="e">
        <f t="shared" si="355"/>
        <v>#N/A</v>
      </c>
      <c r="V2264" s="26" t="e">
        <f>+INDEX('LISTA DE PRECIOS EKM '!A:K,MATCH('Precios ML'!B2264,'LISTA DE PRECIOS EKM '!A:A,0),8)</f>
        <v>#N/A</v>
      </c>
      <c r="W2264" s="26" t="e">
        <f t="shared" si="356"/>
        <v>#N/A</v>
      </c>
      <c r="X2264" s="26" t="e">
        <f t="shared" si="357"/>
        <v>#N/A</v>
      </c>
      <c r="Y2264" s="26"/>
      <c r="Z2264" s="26" t="e">
        <f t="shared" si="358"/>
        <v>#N/A</v>
      </c>
      <c r="AA2264" s="30" t="e">
        <f t="shared" si="359"/>
        <v>#N/A</v>
      </c>
    </row>
    <row r="2265" spans="1:27">
      <c r="A2265" s="20" t="s">
        <v>7058</v>
      </c>
      <c r="B2265" s="20" t="s">
        <v>7059</v>
      </c>
      <c r="C2265" s="25">
        <v>0</v>
      </c>
      <c r="D2265" s="22">
        <v>85</v>
      </c>
      <c r="E2265" s="22">
        <v>49</v>
      </c>
      <c r="F2265" s="22">
        <v>40</v>
      </c>
      <c r="G2265" s="22">
        <v>16000</v>
      </c>
      <c r="H2265" s="22" t="s">
        <v>5088</v>
      </c>
      <c r="I2265" s="26" t="e">
        <f>+IF(H2265='COSTOS VARIOS'!$C$1,'COSTOS VARIOS'!$C$2*'Precios ML'!V2265,'COSTOS VARIOS'!$B$2*'Precios ML'!V2265)</f>
        <v>#N/A</v>
      </c>
      <c r="J2265" s="22">
        <v>0</v>
      </c>
      <c r="K2265" s="27">
        <f t="shared" si="350"/>
        <v>10.4125</v>
      </c>
      <c r="L2265" s="27">
        <f t="shared" si="351"/>
        <v>10.4125</v>
      </c>
      <c r="M2265" s="26">
        <f>(INDEX(pesos!A:B,MATCH(L2265,pesos!A:A,1),2))</f>
        <v>16200</v>
      </c>
      <c r="N2265" s="26">
        <f>+R2265*'COSTOS VARIOS'!$O$1</f>
        <v>0</v>
      </c>
      <c r="O2265" s="26">
        <f>+R2265*'COSTOS VARIOS'!$O$2</f>
        <v>0</v>
      </c>
      <c r="P2265" s="26">
        <f>+R2265*'COSTOS VARIOS'!$O$3</f>
        <v>0</v>
      </c>
      <c r="Q2265" s="26">
        <v>1</v>
      </c>
      <c r="R2265" s="26">
        <f t="shared" si="352"/>
        <v>0</v>
      </c>
      <c r="S2265" s="25" t="e">
        <f t="shared" si="353"/>
        <v>#N/A</v>
      </c>
      <c r="T2265" s="28" t="e">
        <f t="shared" si="354"/>
        <v>#N/A</v>
      </c>
      <c r="U2265" s="29" t="e">
        <f t="shared" si="355"/>
        <v>#N/A</v>
      </c>
      <c r="V2265" s="26" t="e">
        <f>+INDEX('LISTA DE PRECIOS EKM '!A:K,MATCH('Precios ML'!B2265,'LISTA DE PRECIOS EKM '!A:A,0),8)</f>
        <v>#N/A</v>
      </c>
      <c r="W2265" s="26" t="e">
        <f t="shared" si="356"/>
        <v>#N/A</v>
      </c>
      <c r="X2265" s="26" t="e">
        <f t="shared" si="357"/>
        <v>#N/A</v>
      </c>
      <c r="Y2265" s="26"/>
      <c r="Z2265" s="26" t="e">
        <f t="shared" si="358"/>
        <v>#N/A</v>
      </c>
      <c r="AA2265" s="30" t="e">
        <f t="shared" si="359"/>
        <v>#N/A</v>
      </c>
    </row>
    <row r="2266" spans="1:27">
      <c r="A2266" s="20" t="s">
        <v>7058</v>
      </c>
      <c r="B2266" s="20" t="s">
        <v>7059</v>
      </c>
      <c r="C2266" s="25">
        <v>0</v>
      </c>
      <c r="D2266" s="22">
        <v>85</v>
      </c>
      <c r="E2266" s="22">
        <v>49</v>
      </c>
      <c r="F2266" s="22">
        <v>40</v>
      </c>
      <c r="G2266" s="22">
        <v>16000</v>
      </c>
      <c r="H2266" s="22" t="s">
        <v>5088</v>
      </c>
      <c r="I2266" s="26" t="e">
        <f>+IF(H2266='COSTOS VARIOS'!$C$1,'COSTOS VARIOS'!$C$2*'Precios ML'!V2266,'COSTOS VARIOS'!$B$2*'Precios ML'!V2266)</f>
        <v>#N/A</v>
      </c>
      <c r="J2266" s="22">
        <v>0</v>
      </c>
      <c r="K2266" s="27">
        <f t="shared" si="350"/>
        <v>10.4125</v>
      </c>
      <c r="L2266" s="27">
        <f t="shared" si="351"/>
        <v>10.4125</v>
      </c>
      <c r="M2266" s="26">
        <f>(INDEX(pesos!A:B,MATCH(L2266,pesos!A:A,1),2))</f>
        <v>16200</v>
      </c>
      <c r="N2266" s="26">
        <f>+R2266*'COSTOS VARIOS'!$O$1</f>
        <v>0</v>
      </c>
      <c r="O2266" s="26">
        <f>+R2266*'COSTOS VARIOS'!$O$2</f>
        <v>0</v>
      </c>
      <c r="P2266" s="26">
        <f>+R2266*'COSTOS VARIOS'!$O$3</f>
        <v>0</v>
      </c>
      <c r="Q2266" s="26">
        <v>1</v>
      </c>
      <c r="R2266" s="26">
        <f t="shared" si="352"/>
        <v>0</v>
      </c>
      <c r="S2266" s="25" t="e">
        <f t="shared" si="353"/>
        <v>#N/A</v>
      </c>
      <c r="T2266" s="28" t="e">
        <f t="shared" si="354"/>
        <v>#N/A</v>
      </c>
      <c r="U2266" s="29" t="e">
        <f t="shared" si="355"/>
        <v>#N/A</v>
      </c>
      <c r="V2266" s="26" t="e">
        <f>+INDEX('LISTA DE PRECIOS EKM '!A:K,MATCH('Precios ML'!B2266,'LISTA DE PRECIOS EKM '!A:A,0),8)</f>
        <v>#N/A</v>
      </c>
      <c r="W2266" s="26" t="e">
        <f t="shared" si="356"/>
        <v>#N/A</v>
      </c>
      <c r="X2266" s="26" t="e">
        <f t="shared" si="357"/>
        <v>#N/A</v>
      </c>
      <c r="Y2266" s="26"/>
      <c r="Z2266" s="26" t="e">
        <f t="shared" si="358"/>
        <v>#N/A</v>
      </c>
      <c r="AA2266" s="30" t="e">
        <f t="shared" si="359"/>
        <v>#N/A</v>
      </c>
    </row>
    <row r="2267" spans="1:27">
      <c r="A2267" s="20" t="s">
        <v>7060</v>
      </c>
      <c r="B2267" s="20" t="s">
        <v>7061</v>
      </c>
      <c r="C2267" s="25">
        <v>0</v>
      </c>
      <c r="D2267" s="22">
        <v>85</v>
      </c>
      <c r="E2267" s="22">
        <v>49</v>
      </c>
      <c r="F2267" s="22">
        <v>40</v>
      </c>
      <c r="G2267" s="22">
        <v>16000</v>
      </c>
      <c r="H2267" s="22" t="s">
        <v>5088</v>
      </c>
      <c r="I2267" s="26" t="e">
        <f>+IF(H2267='COSTOS VARIOS'!$C$1,'COSTOS VARIOS'!$C$2*'Precios ML'!V2267,'COSTOS VARIOS'!$B$2*'Precios ML'!V2267)</f>
        <v>#N/A</v>
      </c>
      <c r="J2267" s="22">
        <v>0</v>
      </c>
      <c r="K2267" s="27">
        <f t="shared" si="350"/>
        <v>10.4125</v>
      </c>
      <c r="L2267" s="27">
        <f t="shared" si="351"/>
        <v>10.4125</v>
      </c>
      <c r="M2267" s="26">
        <f>(INDEX(pesos!A:B,MATCH(L2267,pesos!A:A,1),2))</f>
        <v>16200</v>
      </c>
      <c r="N2267" s="26">
        <f>+R2267*'COSTOS VARIOS'!$O$1</f>
        <v>0</v>
      </c>
      <c r="O2267" s="26">
        <f>+R2267*'COSTOS VARIOS'!$O$2</f>
        <v>0</v>
      </c>
      <c r="P2267" s="26">
        <f>+R2267*'COSTOS VARIOS'!$O$3</f>
        <v>0</v>
      </c>
      <c r="Q2267" s="26">
        <v>1</v>
      </c>
      <c r="R2267" s="26">
        <f t="shared" si="352"/>
        <v>0</v>
      </c>
      <c r="S2267" s="25" t="e">
        <f t="shared" si="353"/>
        <v>#N/A</v>
      </c>
      <c r="T2267" s="28" t="e">
        <f t="shared" si="354"/>
        <v>#N/A</v>
      </c>
      <c r="U2267" s="29" t="e">
        <f t="shared" si="355"/>
        <v>#N/A</v>
      </c>
      <c r="V2267" s="26" t="e">
        <f>+INDEX('LISTA DE PRECIOS EKM '!A:K,MATCH('Precios ML'!B2267,'LISTA DE PRECIOS EKM '!A:A,0),8)</f>
        <v>#N/A</v>
      </c>
      <c r="W2267" s="26" t="e">
        <f t="shared" si="356"/>
        <v>#N/A</v>
      </c>
      <c r="X2267" s="26" t="e">
        <f t="shared" si="357"/>
        <v>#N/A</v>
      </c>
      <c r="Y2267" s="26"/>
      <c r="Z2267" s="26" t="e">
        <f t="shared" si="358"/>
        <v>#N/A</v>
      </c>
      <c r="AA2267" s="30" t="e">
        <f t="shared" si="359"/>
        <v>#N/A</v>
      </c>
    </row>
    <row r="2268" spans="1:27">
      <c r="A2268" s="20" t="s">
        <v>7060</v>
      </c>
      <c r="B2268" s="20" t="s">
        <v>7061</v>
      </c>
      <c r="C2268" s="25">
        <v>0</v>
      </c>
      <c r="D2268" s="22">
        <v>85</v>
      </c>
      <c r="E2268" s="22">
        <v>49</v>
      </c>
      <c r="F2268" s="22">
        <v>40</v>
      </c>
      <c r="G2268" s="22">
        <v>16000</v>
      </c>
      <c r="H2268" s="22" t="s">
        <v>5088</v>
      </c>
      <c r="I2268" s="26" t="e">
        <f>+IF(H2268='COSTOS VARIOS'!$C$1,'COSTOS VARIOS'!$C$2*'Precios ML'!V2268,'COSTOS VARIOS'!$B$2*'Precios ML'!V2268)</f>
        <v>#N/A</v>
      </c>
      <c r="J2268" s="22">
        <v>0</v>
      </c>
      <c r="K2268" s="27">
        <f t="shared" si="350"/>
        <v>10.4125</v>
      </c>
      <c r="L2268" s="27">
        <f t="shared" si="351"/>
        <v>10.4125</v>
      </c>
      <c r="M2268" s="26">
        <f>(INDEX(pesos!A:B,MATCH(L2268,pesos!A:A,1),2))</f>
        <v>16200</v>
      </c>
      <c r="N2268" s="26">
        <f>+R2268*'COSTOS VARIOS'!$O$1</f>
        <v>0</v>
      </c>
      <c r="O2268" s="26">
        <f>+R2268*'COSTOS VARIOS'!$O$2</f>
        <v>0</v>
      </c>
      <c r="P2268" s="26">
        <f>+R2268*'COSTOS VARIOS'!$O$3</f>
        <v>0</v>
      </c>
      <c r="Q2268" s="26">
        <v>1</v>
      </c>
      <c r="R2268" s="26">
        <f t="shared" si="352"/>
        <v>0</v>
      </c>
      <c r="S2268" s="25" t="e">
        <f t="shared" si="353"/>
        <v>#N/A</v>
      </c>
      <c r="T2268" s="28" t="e">
        <f t="shared" si="354"/>
        <v>#N/A</v>
      </c>
      <c r="U2268" s="29" t="e">
        <f t="shared" si="355"/>
        <v>#N/A</v>
      </c>
      <c r="V2268" s="26" t="e">
        <f>+INDEX('LISTA DE PRECIOS EKM '!A:K,MATCH('Precios ML'!B2268,'LISTA DE PRECIOS EKM '!A:A,0),8)</f>
        <v>#N/A</v>
      </c>
      <c r="W2268" s="26" t="e">
        <f t="shared" si="356"/>
        <v>#N/A</v>
      </c>
      <c r="X2268" s="26" t="e">
        <f t="shared" si="357"/>
        <v>#N/A</v>
      </c>
      <c r="Y2268" s="26"/>
      <c r="Z2268" s="26" t="e">
        <f t="shared" si="358"/>
        <v>#N/A</v>
      </c>
      <c r="AA2268" s="30" t="e">
        <f t="shared" si="359"/>
        <v>#N/A</v>
      </c>
    </row>
    <row r="2269" spans="1:27">
      <c r="A2269" s="20" t="s">
        <v>7062</v>
      </c>
      <c r="B2269" s="20" t="s">
        <v>7063</v>
      </c>
      <c r="C2269" s="25">
        <v>0</v>
      </c>
      <c r="D2269" s="22">
        <v>85</v>
      </c>
      <c r="E2269" s="22">
        <v>49</v>
      </c>
      <c r="F2269" s="22">
        <v>40</v>
      </c>
      <c r="G2269" s="22">
        <v>16000</v>
      </c>
      <c r="H2269" s="22" t="s">
        <v>5088</v>
      </c>
      <c r="I2269" s="26" t="e">
        <f>+IF(H2269='COSTOS VARIOS'!$C$1,'COSTOS VARIOS'!$C$2*'Precios ML'!V2269,'COSTOS VARIOS'!$B$2*'Precios ML'!V2269)</f>
        <v>#N/A</v>
      </c>
      <c r="J2269" s="22">
        <v>0</v>
      </c>
      <c r="K2269" s="27">
        <f t="shared" si="350"/>
        <v>10.4125</v>
      </c>
      <c r="L2269" s="27">
        <f t="shared" si="351"/>
        <v>10.4125</v>
      </c>
      <c r="M2269" s="26">
        <f>(INDEX(pesos!A:B,MATCH(L2269,pesos!A:A,1),2))</f>
        <v>16200</v>
      </c>
      <c r="N2269" s="26">
        <f>+R2269*'COSTOS VARIOS'!$O$1</f>
        <v>0</v>
      </c>
      <c r="O2269" s="26">
        <f>+R2269*'COSTOS VARIOS'!$O$2</f>
        <v>0</v>
      </c>
      <c r="P2269" s="26">
        <f>+R2269*'COSTOS VARIOS'!$O$3</f>
        <v>0</v>
      </c>
      <c r="Q2269" s="26">
        <v>1</v>
      </c>
      <c r="R2269" s="26">
        <f t="shared" si="352"/>
        <v>0</v>
      </c>
      <c r="S2269" s="25" t="e">
        <f t="shared" si="353"/>
        <v>#N/A</v>
      </c>
      <c r="T2269" s="28" t="e">
        <f t="shared" si="354"/>
        <v>#N/A</v>
      </c>
      <c r="U2269" s="29" t="e">
        <f t="shared" si="355"/>
        <v>#N/A</v>
      </c>
      <c r="V2269" s="26" t="e">
        <f>+INDEX('LISTA DE PRECIOS EKM '!A:K,MATCH('Precios ML'!B2269,'LISTA DE PRECIOS EKM '!A:A,0),8)</f>
        <v>#N/A</v>
      </c>
      <c r="W2269" s="26" t="e">
        <f t="shared" si="356"/>
        <v>#N/A</v>
      </c>
      <c r="X2269" s="26" t="e">
        <f t="shared" si="357"/>
        <v>#N/A</v>
      </c>
      <c r="Y2269" s="26"/>
      <c r="Z2269" s="26" t="e">
        <f t="shared" si="358"/>
        <v>#N/A</v>
      </c>
      <c r="AA2269" s="30" t="e">
        <f t="shared" si="359"/>
        <v>#N/A</v>
      </c>
    </row>
    <row r="2270" spans="1:27">
      <c r="A2270" s="20" t="s">
        <v>7062</v>
      </c>
      <c r="B2270" s="20" t="s">
        <v>7063</v>
      </c>
      <c r="C2270" s="25">
        <v>0</v>
      </c>
      <c r="D2270" s="22">
        <v>85</v>
      </c>
      <c r="E2270" s="22">
        <v>49</v>
      </c>
      <c r="F2270" s="22">
        <v>40</v>
      </c>
      <c r="G2270" s="22">
        <v>16000</v>
      </c>
      <c r="H2270" s="22" t="s">
        <v>5088</v>
      </c>
      <c r="I2270" s="26" t="e">
        <f>+IF(H2270='COSTOS VARIOS'!$C$1,'COSTOS VARIOS'!$C$2*'Precios ML'!V2270,'COSTOS VARIOS'!$B$2*'Precios ML'!V2270)</f>
        <v>#N/A</v>
      </c>
      <c r="J2270" s="22">
        <v>0</v>
      </c>
      <c r="K2270" s="27">
        <f t="shared" si="350"/>
        <v>10.4125</v>
      </c>
      <c r="L2270" s="27">
        <f t="shared" si="351"/>
        <v>10.4125</v>
      </c>
      <c r="M2270" s="26">
        <f>(INDEX(pesos!A:B,MATCH(L2270,pesos!A:A,1),2))</f>
        <v>16200</v>
      </c>
      <c r="N2270" s="26">
        <f>+R2270*'COSTOS VARIOS'!$O$1</f>
        <v>0</v>
      </c>
      <c r="O2270" s="26">
        <f>+R2270*'COSTOS VARIOS'!$O$2</f>
        <v>0</v>
      </c>
      <c r="P2270" s="26">
        <f>+R2270*'COSTOS VARIOS'!$O$3</f>
        <v>0</v>
      </c>
      <c r="Q2270" s="26">
        <v>1</v>
      </c>
      <c r="R2270" s="26">
        <f t="shared" si="352"/>
        <v>0</v>
      </c>
      <c r="S2270" s="25" t="e">
        <f t="shared" si="353"/>
        <v>#N/A</v>
      </c>
      <c r="T2270" s="28" t="e">
        <f t="shared" si="354"/>
        <v>#N/A</v>
      </c>
      <c r="U2270" s="29" t="e">
        <f t="shared" si="355"/>
        <v>#N/A</v>
      </c>
      <c r="V2270" s="26" t="e">
        <f>+INDEX('LISTA DE PRECIOS EKM '!A:K,MATCH('Precios ML'!B2270,'LISTA DE PRECIOS EKM '!A:A,0),8)</f>
        <v>#N/A</v>
      </c>
      <c r="W2270" s="26" t="e">
        <f t="shared" si="356"/>
        <v>#N/A</v>
      </c>
      <c r="X2270" s="26" t="e">
        <f t="shared" si="357"/>
        <v>#N/A</v>
      </c>
      <c r="Y2270" s="26"/>
      <c r="Z2270" s="26" t="e">
        <f t="shared" si="358"/>
        <v>#N/A</v>
      </c>
      <c r="AA2270" s="30" t="e">
        <f t="shared" si="359"/>
        <v>#N/A</v>
      </c>
    </row>
    <row r="2271" spans="1:27">
      <c r="A2271" s="20" t="s">
        <v>7064</v>
      </c>
      <c r="B2271" s="20" t="s">
        <v>7065</v>
      </c>
      <c r="C2271" s="25">
        <v>0</v>
      </c>
      <c r="D2271" s="22">
        <v>85</v>
      </c>
      <c r="E2271" s="22">
        <v>49</v>
      </c>
      <c r="F2271" s="22">
        <v>40</v>
      </c>
      <c r="G2271" s="22">
        <v>16000</v>
      </c>
      <c r="H2271" s="22" t="s">
        <v>5088</v>
      </c>
      <c r="I2271" s="26" t="e">
        <f>+IF(H2271='COSTOS VARIOS'!$C$1,'COSTOS VARIOS'!$C$2*'Precios ML'!V2271,'COSTOS VARIOS'!$B$2*'Precios ML'!V2271)</f>
        <v>#N/A</v>
      </c>
      <c r="J2271" s="22">
        <v>0</v>
      </c>
      <c r="K2271" s="27">
        <f t="shared" si="350"/>
        <v>10.4125</v>
      </c>
      <c r="L2271" s="27">
        <f t="shared" si="351"/>
        <v>10.4125</v>
      </c>
      <c r="M2271" s="26">
        <f>(INDEX(pesos!A:B,MATCH(L2271,pesos!A:A,1),2))</f>
        <v>16200</v>
      </c>
      <c r="N2271" s="26">
        <f>+R2271*'COSTOS VARIOS'!$O$1</f>
        <v>0</v>
      </c>
      <c r="O2271" s="26">
        <f>+R2271*'COSTOS VARIOS'!$O$2</f>
        <v>0</v>
      </c>
      <c r="P2271" s="26">
        <f>+R2271*'COSTOS VARIOS'!$O$3</f>
        <v>0</v>
      </c>
      <c r="Q2271" s="26">
        <v>1</v>
      </c>
      <c r="R2271" s="26">
        <f t="shared" si="352"/>
        <v>0</v>
      </c>
      <c r="S2271" s="25" t="e">
        <f t="shared" si="353"/>
        <v>#N/A</v>
      </c>
      <c r="T2271" s="28" t="e">
        <f t="shared" si="354"/>
        <v>#N/A</v>
      </c>
      <c r="U2271" s="29" t="e">
        <f t="shared" si="355"/>
        <v>#N/A</v>
      </c>
      <c r="V2271" s="26" t="e">
        <f>+INDEX('LISTA DE PRECIOS EKM '!A:K,MATCH('Precios ML'!B2271,'LISTA DE PRECIOS EKM '!A:A,0),8)</f>
        <v>#N/A</v>
      </c>
      <c r="W2271" s="26" t="e">
        <f t="shared" si="356"/>
        <v>#N/A</v>
      </c>
      <c r="X2271" s="26" t="e">
        <f t="shared" si="357"/>
        <v>#N/A</v>
      </c>
      <c r="Y2271" s="26"/>
      <c r="Z2271" s="26" t="e">
        <f t="shared" si="358"/>
        <v>#N/A</v>
      </c>
      <c r="AA2271" s="30" t="e">
        <f t="shared" si="359"/>
        <v>#N/A</v>
      </c>
    </row>
    <row r="2272" spans="1:27">
      <c r="A2272" s="20" t="s">
        <v>7064</v>
      </c>
      <c r="B2272" s="20" t="s">
        <v>7065</v>
      </c>
      <c r="C2272" s="25">
        <v>0</v>
      </c>
      <c r="D2272" s="22">
        <v>85</v>
      </c>
      <c r="E2272" s="22">
        <v>49</v>
      </c>
      <c r="F2272" s="22">
        <v>40</v>
      </c>
      <c r="G2272" s="22">
        <v>16000</v>
      </c>
      <c r="H2272" s="22" t="s">
        <v>5088</v>
      </c>
      <c r="I2272" s="26" t="e">
        <f>+IF(H2272='COSTOS VARIOS'!$C$1,'COSTOS VARIOS'!$C$2*'Precios ML'!V2272,'COSTOS VARIOS'!$B$2*'Precios ML'!V2272)</f>
        <v>#N/A</v>
      </c>
      <c r="J2272" s="22">
        <v>0</v>
      </c>
      <c r="K2272" s="27">
        <f t="shared" si="350"/>
        <v>10.4125</v>
      </c>
      <c r="L2272" s="27">
        <f t="shared" si="351"/>
        <v>10.4125</v>
      </c>
      <c r="M2272" s="26">
        <f>(INDEX(pesos!A:B,MATCH(L2272,pesos!A:A,1),2))</f>
        <v>16200</v>
      </c>
      <c r="N2272" s="26">
        <f>+R2272*'COSTOS VARIOS'!$O$1</f>
        <v>0</v>
      </c>
      <c r="O2272" s="26">
        <f>+R2272*'COSTOS VARIOS'!$O$2</f>
        <v>0</v>
      </c>
      <c r="P2272" s="26">
        <f>+R2272*'COSTOS VARIOS'!$O$3</f>
        <v>0</v>
      </c>
      <c r="Q2272" s="26">
        <v>1</v>
      </c>
      <c r="R2272" s="26">
        <f t="shared" si="352"/>
        <v>0</v>
      </c>
      <c r="S2272" s="25" t="e">
        <f t="shared" si="353"/>
        <v>#N/A</v>
      </c>
      <c r="T2272" s="28" t="e">
        <f t="shared" si="354"/>
        <v>#N/A</v>
      </c>
      <c r="U2272" s="29" t="e">
        <f t="shared" si="355"/>
        <v>#N/A</v>
      </c>
      <c r="V2272" s="26" t="e">
        <f>+INDEX('LISTA DE PRECIOS EKM '!A:K,MATCH('Precios ML'!B2272,'LISTA DE PRECIOS EKM '!A:A,0),8)</f>
        <v>#N/A</v>
      </c>
      <c r="W2272" s="26" t="e">
        <f t="shared" si="356"/>
        <v>#N/A</v>
      </c>
      <c r="X2272" s="26" t="e">
        <f t="shared" si="357"/>
        <v>#N/A</v>
      </c>
      <c r="Y2272" s="26"/>
      <c r="Z2272" s="26" t="e">
        <f t="shared" si="358"/>
        <v>#N/A</v>
      </c>
      <c r="AA2272" s="30" t="e">
        <f t="shared" si="359"/>
        <v>#N/A</v>
      </c>
    </row>
    <row r="2273" spans="1:27">
      <c r="A2273" s="20" t="s">
        <v>7066</v>
      </c>
      <c r="B2273" s="20" t="s">
        <v>7067</v>
      </c>
      <c r="C2273" s="25">
        <v>0</v>
      </c>
      <c r="D2273" s="22">
        <v>85</v>
      </c>
      <c r="E2273" s="22">
        <v>49</v>
      </c>
      <c r="F2273" s="22">
        <v>40</v>
      </c>
      <c r="G2273" s="22">
        <v>16000</v>
      </c>
      <c r="H2273" s="22" t="s">
        <v>5088</v>
      </c>
      <c r="I2273" s="26" t="e">
        <f>+IF(H2273='COSTOS VARIOS'!$C$1,'COSTOS VARIOS'!$C$2*'Precios ML'!V2273,'COSTOS VARIOS'!$B$2*'Precios ML'!V2273)</f>
        <v>#N/A</v>
      </c>
      <c r="J2273" s="22">
        <v>0</v>
      </c>
      <c r="K2273" s="27">
        <f t="shared" si="350"/>
        <v>10.4125</v>
      </c>
      <c r="L2273" s="27">
        <f t="shared" si="351"/>
        <v>10.4125</v>
      </c>
      <c r="M2273" s="26">
        <f>(INDEX(pesos!A:B,MATCH(L2273,pesos!A:A,1),2))</f>
        <v>16200</v>
      </c>
      <c r="N2273" s="26">
        <f>+R2273*'COSTOS VARIOS'!$O$1</f>
        <v>0</v>
      </c>
      <c r="O2273" s="26">
        <f>+R2273*'COSTOS VARIOS'!$O$2</f>
        <v>0</v>
      </c>
      <c r="P2273" s="26">
        <f>+R2273*'COSTOS VARIOS'!$O$3</f>
        <v>0</v>
      </c>
      <c r="Q2273" s="26">
        <v>1</v>
      </c>
      <c r="R2273" s="26">
        <f t="shared" si="352"/>
        <v>0</v>
      </c>
      <c r="S2273" s="25" t="e">
        <f t="shared" si="353"/>
        <v>#N/A</v>
      </c>
      <c r="T2273" s="28" t="e">
        <f t="shared" si="354"/>
        <v>#N/A</v>
      </c>
      <c r="U2273" s="29" t="e">
        <f t="shared" si="355"/>
        <v>#N/A</v>
      </c>
      <c r="V2273" s="26" t="e">
        <f>+INDEX('LISTA DE PRECIOS EKM '!A:K,MATCH('Precios ML'!B2273,'LISTA DE PRECIOS EKM '!A:A,0),8)</f>
        <v>#N/A</v>
      </c>
      <c r="W2273" s="26" t="e">
        <f t="shared" si="356"/>
        <v>#N/A</v>
      </c>
      <c r="X2273" s="26" t="e">
        <f t="shared" si="357"/>
        <v>#N/A</v>
      </c>
      <c r="Y2273" s="26"/>
      <c r="Z2273" s="26" t="e">
        <f t="shared" si="358"/>
        <v>#N/A</v>
      </c>
      <c r="AA2273" s="30" t="e">
        <f t="shared" si="359"/>
        <v>#N/A</v>
      </c>
    </row>
    <row r="2274" spans="1:27">
      <c r="A2274" s="20" t="s">
        <v>7066</v>
      </c>
      <c r="B2274" s="20" t="s">
        <v>7067</v>
      </c>
      <c r="C2274" s="25">
        <v>0</v>
      </c>
      <c r="D2274" s="22">
        <v>85</v>
      </c>
      <c r="E2274" s="22">
        <v>49</v>
      </c>
      <c r="F2274" s="22">
        <v>40</v>
      </c>
      <c r="G2274" s="22">
        <v>16000</v>
      </c>
      <c r="H2274" s="22" t="s">
        <v>5088</v>
      </c>
      <c r="I2274" s="26" t="e">
        <f>+IF(H2274='COSTOS VARIOS'!$C$1,'COSTOS VARIOS'!$C$2*'Precios ML'!V2274,'COSTOS VARIOS'!$B$2*'Precios ML'!V2274)</f>
        <v>#N/A</v>
      </c>
      <c r="J2274" s="22">
        <v>0</v>
      </c>
      <c r="K2274" s="27">
        <f t="shared" si="350"/>
        <v>10.4125</v>
      </c>
      <c r="L2274" s="27">
        <f t="shared" si="351"/>
        <v>10.4125</v>
      </c>
      <c r="M2274" s="26">
        <f>(INDEX(pesos!A:B,MATCH(L2274,pesos!A:A,1),2))</f>
        <v>16200</v>
      </c>
      <c r="N2274" s="26">
        <f>+R2274*'COSTOS VARIOS'!$O$1</f>
        <v>0</v>
      </c>
      <c r="O2274" s="26">
        <f>+R2274*'COSTOS VARIOS'!$O$2</f>
        <v>0</v>
      </c>
      <c r="P2274" s="26">
        <f>+R2274*'COSTOS VARIOS'!$O$3</f>
        <v>0</v>
      </c>
      <c r="Q2274" s="26">
        <v>1</v>
      </c>
      <c r="R2274" s="26">
        <f t="shared" si="352"/>
        <v>0</v>
      </c>
      <c r="S2274" s="25" t="e">
        <f t="shared" si="353"/>
        <v>#N/A</v>
      </c>
      <c r="T2274" s="28" t="e">
        <f t="shared" si="354"/>
        <v>#N/A</v>
      </c>
      <c r="U2274" s="29" t="e">
        <f t="shared" si="355"/>
        <v>#N/A</v>
      </c>
      <c r="V2274" s="26" t="e">
        <f>+INDEX('LISTA DE PRECIOS EKM '!A:K,MATCH('Precios ML'!B2274,'LISTA DE PRECIOS EKM '!A:A,0),8)</f>
        <v>#N/A</v>
      </c>
      <c r="W2274" s="26" t="e">
        <f t="shared" si="356"/>
        <v>#N/A</v>
      </c>
      <c r="X2274" s="26" t="e">
        <f t="shared" si="357"/>
        <v>#N/A</v>
      </c>
      <c r="Y2274" s="26"/>
      <c r="Z2274" s="26" t="e">
        <f t="shared" si="358"/>
        <v>#N/A</v>
      </c>
      <c r="AA2274" s="30" t="e">
        <f t="shared" si="359"/>
        <v>#N/A</v>
      </c>
    </row>
    <row r="2275" spans="1:27">
      <c r="A2275" s="20" t="s">
        <v>7068</v>
      </c>
      <c r="B2275" s="20" t="s">
        <v>7069</v>
      </c>
      <c r="C2275" s="25">
        <v>0</v>
      </c>
      <c r="D2275" s="22">
        <v>85</v>
      </c>
      <c r="E2275" s="22">
        <v>49</v>
      </c>
      <c r="F2275" s="22">
        <v>40</v>
      </c>
      <c r="G2275" s="22">
        <v>16000</v>
      </c>
      <c r="H2275" s="22" t="s">
        <v>5088</v>
      </c>
      <c r="I2275" s="26" t="e">
        <f>+IF(H2275='COSTOS VARIOS'!$C$1,'COSTOS VARIOS'!$C$2*'Precios ML'!V2275,'COSTOS VARIOS'!$B$2*'Precios ML'!V2275)</f>
        <v>#N/A</v>
      </c>
      <c r="J2275" s="22">
        <v>0</v>
      </c>
      <c r="K2275" s="27">
        <f t="shared" si="350"/>
        <v>10.4125</v>
      </c>
      <c r="L2275" s="27">
        <f t="shared" si="351"/>
        <v>10.4125</v>
      </c>
      <c r="M2275" s="26">
        <f>(INDEX(pesos!A:B,MATCH(L2275,pesos!A:A,1),2))</f>
        <v>16200</v>
      </c>
      <c r="N2275" s="26">
        <f>+R2275*'COSTOS VARIOS'!$O$1</f>
        <v>0</v>
      </c>
      <c r="O2275" s="26">
        <f>+R2275*'COSTOS VARIOS'!$O$2</f>
        <v>0</v>
      </c>
      <c r="P2275" s="26">
        <f>+R2275*'COSTOS VARIOS'!$O$3</f>
        <v>0</v>
      </c>
      <c r="Q2275" s="26">
        <v>1</v>
      </c>
      <c r="R2275" s="26">
        <f t="shared" si="352"/>
        <v>0</v>
      </c>
      <c r="S2275" s="25" t="e">
        <f t="shared" si="353"/>
        <v>#N/A</v>
      </c>
      <c r="T2275" s="28" t="e">
        <f t="shared" si="354"/>
        <v>#N/A</v>
      </c>
      <c r="U2275" s="29" t="e">
        <f t="shared" si="355"/>
        <v>#N/A</v>
      </c>
      <c r="V2275" s="26" t="e">
        <f>+INDEX('LISTA DE PRECIOS EKM '!A:K,MATCH('Precios ML'!B2275,'LISTA DE PRECIOS EKM '!A:A,0),8)</f>
        <v>#N/A</v>
      </c>
      <c r="W2275" s="26" t="e">
        <f t="shared" si="356"/>
        <v>#N/A</v>
      </c>
      <c r="X2275" s="26" t="e">
        <f t="shared" si="357"/>
        <v>#N/A</v>
      </c>
      <c r="Y2275" s="26"/>
      <c r="Z2275" s="26" t="e">
        <f t="shared" si="358"/>
        <v>#N/A</v>
      </c>
      <c r="AA2275" s="30" t="e">
        <f t="shared" si="359"/>
        <v>#N/A</v>
      </c>
    </row>
    <row r="2276" spans="1:27">
      <c r="A2276" s="20" t="s">
        <v>7068</v>
      </c>
      <c r="B2276" s="20" t="s">
        <v>7069</v>
      </c>
      <c r="C2276" s="25">
        <v>0</v>
      </c>
      <c r="D2276" s="22">
        <v>85</v>
      </c>
      <c r="E2276" s="22">
        <v>49</v>
      </c>
      <c r="F2276" s="22">
        <v>40</v>
      </c>
      <c r="G2276" s="22">
        <v>16000</v>
      </c>
      <c r="H2276" s="22" t="s">
        <v>5088</v>
      </c>
      <c r="I2276" s="26" t="e">
        <f>+IF(H2276='COSTOS VARIOS'!$C$1,'COSTOS VARIOS'!$C$2*'Precios ML'!V2276,'COSTOS VARIOS'!$B$2*'Precios ML'!V2276)</f>
        <v>#N/A</v>
      </c>
      <c r="J2276" s="22">
        <v>0</v>
      </c>
      <c r="K2276" s="27">
        <f t="shared" si="350"/>
        <v>10.4125</v>
      </c>
      <c r="L2276" s="27">
        <f t="shared" si="351"/>
        <v>10.4125</v>
      </c>
      <c r="M2276" s="26">
        <f>(INDEX(pesos!A:B,MATCH(L2276,pesos!A:A,1),2))</f>
        <v>16200</v>
      </c>
      <c r="N2276" s="26">
        <f>+R2276*'COSTOS VARIOS'!$O$1</f>
        <v>0</v>
      </c>
      <c r="O2276" s="26">
        <f>+R2276*'COSTOS VARIOS'!$O$2</f>
        <v>0</v>
      </c>
      <c r="P2276" s="26">
        <f>+R2276*'COSTOS VARIOS'!$O$3</f>
        <v>0</v>
      </c>
      <c r="Q2276" s="26">
        <v>1</v>
      </c>
      <c r="R2276" s="26">
        <f t="shared" si="352"/>
        <v>0</v>
      </c>
      <c r="S2276" s="25" t="e">
        <f t="shared" si="353"/>
        <v>#N/A</v>
      </c>
      <c r="T2276" s="28" t="e">
        <f t="shared" si="354"/>
        <v>#N/A</v>
      </c>
      <c r="U2276" s="29" t="e">
        <f t="shared" si="355"/>
        <v>#N/A</v>
      </c>
      <c r="V2276" s="26" t="e">
        <f>+INDEX('LISTA DE PRECIOS EKM '!A:K,MATCH('Precios ML'!B2276,'LISTA DE PRECIOS EKM '!A:A,0),8)</f>
        <v>#N/A</v>
      </c>
      <c r="W2276" s="26" t="e">
        <f t="shared" si="356"/>
        <v>#N/A</v>
      </c>
      <c r="X2276" s="26" t="e">
        <f t="shared" si="357"/>
        <v>#N/A</v>
      </c>
      <c r="Y2276" s="26"/>
      <c r="Z2276" s="26" t="e">
        <f t="shared" si="358"/>
        <v>#N/A</v>
      </c>
      <c r="AA2276" s="30" t="e">
        <f t="shared" si="359"/>
        <v>#N/A</v>
      </c>
    </row>
    <row r="2277" spans="1:27">
      <c r="A2277" s="20" t="s">
        <v>7070</v>
      </c>
      <c r="B2277" s="20" t="s">
        <v>7071</v>
      </c>
      <c r="C2277" s="25">
        <v>0</v>
      </c>
      <c r="D2277" s="22">
        <v>85</v>
      </c>
      <c r="E2277" s="22">
        <v>49</v>
      </c>
      <c r="F2277" s="22">
        <v>40</v>
      </c>
      <c r="G2277" s="22">
        <v>16000</v>
      </c>
      <c r="H2277" s="22" t="s">
        <v>5088</v>
      </c>
      <c r="I2277" s="26" t="e">
        <f>+IF(H2277='COSTOS VARIOS'!$C$1,'COSTOS VARIOS'!$C$2*'Precios ML'!V2277,'COSTOS VARIOS'!$B$2*'Precios ML'!V2277)</f>
        <v>#N/A</v>
      </c>
      <c r="J2277" s="22">
        <v>0</v>
      </c>
      <c r="K2277" s="27">
        <f t="shared" si="350"/>
        <v>10.4125</v>
      </c>
      <c r="L2277" s="27">
        <f t="shared" si="351"/>
        <v>10.4125</v>
      </c>
      <c r="M2277" s="26">
        <f>(INDEX(pesos!A:B,MATCH(L2277,pesos!A:A,1),2))</f>
        <v>16200</v>
      </c>
      <c r="N2277" s="26">
        <f>+R2277*'COSTOS VARIOS'!$O$1</f>
        <v>0</v>
      </c>
      <c r="O2277" s="26">
        <f>+R2277*'COSTOS VARIOS'!$O$2</f>
        <v>0</v>
      </c>
      <c r="P2277" s="26">
        <f>+R2277*'COSTOS VARIOS'!$O$3</f>
        <v>0</v>
      </c>
      <c r="Q2277" s="26">
        <v>1</v>
      </c>
      <c r="R2277" s="26">
        <f t="shared" si="352"/>
        <v>0</v>
      </c>
      <c r="S2277" s="25" t="e">
        <f t="shared" si="353"/>
        <v>#N/A</v>
      </c>
      <c r="T2277" s="28" t="e">
        <f t="shared" si="354"/>
        <v>#N/A</v>
      </c>
      <c r="U2277" s="29" t="e">
        <f t="shared" si="355"/>
        <v>#N/A</v>
      </c>
      <c r="V2277" s="26" t="e">
        <f>+INDEX('LISTA DE PRECIOS EKM '!A:K,MATCH('Precios ML'!B2277,'LISTA DE PRECIOS EKM '!A:A,0),8)</f>
        <v>#N/A</v>
      </c>
      <c r="W2277" s="26" t="e">
        <f t="shared" si="356"/>
        <v>#N/A</v>
      </c>
      <c r="X2277" s="26" t="e">
        <f t="shared" si="357"/>
        <v>#N/A</v>
      </c>
      <c r="Y2277" s="26"/>
      <c r="Z2277" s="26" t="e">
        <f t="shared" si="358"/>
        <v>#N/A</v>
      </c>
      <c r="AA2277" s="30" t="e">
        <f t="shared" si="359"/>
        <v>#N/A</v>
      </c>
    </row>
    <row r="2278" spans="1:27">
      <c r="A2278" s="20" t="s">
        <v>7070</v>
      </c>
      <c r="B2278" s="20" t="s">
        <v>7071</v>
      </c>
      <c r="C2278" s="25">
        <v>0</v>
      </c>
      <c r="D2278" s="22">
        <v>85</v>
      </c>
      <c r="E2278" s="22">
        <v>49</v>
      </c>
      <c r="F2278" s="22">
        <v>40</v>
      </c>
      <c r="G2278" s="22">
        <v>16000</v>
      </c>
      <c r="H2278" s="22" t="s">
        <v>5088</v>
      </c>
      <c r="I2278" s="26" t="e">
        <f>+IF(H2278='COSTOS VARIOS'!$C$1,'COSTOS VARIOS'!$C$2*'Precios ML'!V2278,'COSTOS VARIOS'!$B$2*'Precios ML'!V2278)</f>
        <v>#N/A</v>
      </c>
      <c r="J2278" s="22">
        <v>0</v>
      </c>
      <c r="K2278" s="27">
        <f t="shared" si="350"/>
        <v>10.4125</v>
      </c>
      <c r="L2278" s="27">
        <f t="shared" si="351"/>
        <v>10.4125</v>
      </c>
      <c r="M2278" s="26">
        <f>(INDEX(pesos!A:B,MATCH(L2278,pesos!A:A,1),2))</f>
        <v>16200</v>
      </c>
      <c r="N2278" s="26">
        <f>+R2278*'COSTOS VARIOS'!$O$1</f>
        <v>0</v>
      </c>
      <c r="O2278" s="26">
        <f>+R2278*'COSTOS VARIOS'!$O$2</f>
        <v>0</v>
      </c>
      <c r="P2278" s="26">
        <f>+R2278*'COSTOS VARIOS'!$O$3</f>
        <v>0</v>
      </c>
      <c r="Q2278" s="26">
        <v>1</v>
      </c>
      <c r="R2278" s="26">
        <f t="shared" si="352"/>
        <v>0</v>
      </c>
      <c r="S2278" s="25" t="e">
        <f t="shared" si="353"/>
        <v>#N/A</v>
      </c>
      <c r="T2278" s="28" t="e">
        <f t="shared" si="354"/>
        <v>#N/A</v>
      </c>
      <c r="U2278" s="29" t="e">
        <f t="shared" si="355"/>
        <v>#N/A</v>
      </c>
      <c r="V2278" s="26" t="e">
        <f>+INDEX('LISTA DE PRECIOS EKM '!A:K,MATCH('Precios ML'!B2278,'LISTA DE PRECIOS EKM '!A:A,0),8)</f>
        <v>#N/A</v>
      </c>
      <c r="W2278" s="26" t="e">
        <f t="shared" si="356"/>
        <v>#N/A</v>
      </c>
      <c r="X2278" s="26" t="e">
        <f t="shared" si="357"/>
        <v>#N/A</v>
      </c>
      <c r="Y2278" s="26"/>
      <c r="Z2278" s="26" t="e">
        <f t="shared" si="358"/>
        <v>#N/A</v>
      </c>
      <c r="AA2278" s="30" t="e">
        <f t="shared" si="359"/>
        <v>#N/A</v>
      </c>
    </row>
    <row r="2279" spans="1:27">
      <c r="A2279" s="20" t="s">
        <v>7072</v>
      </c>
      <c r="B2279" s="20" t="s">
        <v>7073</v>
      </c>
      <c r="C2279" s="25">
        <v>0</v>
      </c>
      <c r="D2279" s="22">
        <v>85</v>
      </c>
      <c r="E2279" s="22">
        <v>49</v>
      </c>
      <c r="F2279" s="22">
        <v>40</v>
      </c>
      <c r="G2279" s="22">
        <v>16000</v>
      </c>
      <c r="H2279" s="22" t="s">
        <v>5088</v>
      </c>
      <c r="I2279" s="26" t="e">
        <f>+IF(H2279='COSTOS VARIOS'!$C$1,'COSTOS VARIOS'!$C$2*'Precios ML'!V2279,'COSTOS VARIOS'!$B$2*'Precios ML'!V2279)</f>
        <v>#N/A</v>
      </c>
      <c r="J2279" s="22">
        <v>0</v>
      </c>
      <c r="K2279" s="27">
        <f t="shared" si="350"/>
        <v>10.4125</v>
      </c>
      <c r="L2279" s="27">
        <f t="shared" si="351"/>
        <v>10.4125</v>
      </c>
      <c r="M2279" s="26">
        <f>(INDEX(pesos!A:B,MATCH(L2279,pesos!A:A,1),2))</f>
        <v>16200</v>
      </c>
      <c r="N2279" s="26">
        <f>+R2279*'COSTOS VARIOS'!$O$1</f>
        <v>0</v>
      </c>
      <c r="O2279" s="26">
        <f>+R2279*'COSTOS VARIOS'!$O$2</f>
        <v>0</v>
      </c>
      <c r="P2279" s="26">
        <f>+R2279*'COSTOS VARIOS'!$O$3</f>
        <v>0</v>
      </c>
      <c r="Q2279" s="26">
        <v>1</v>
      </c>
      <c r="R2279" s="26">
        <f t="shared" si="352"/>
        <v>0</v>
      </c>
      <c r="S2279" s="25" t="e">
        <f t="shared" si="353"/>
        <v>#N/A</v>
      </c>
      <c r="T2279" s="28" t="e">
        <f t="shared" si="354"/>
        <v>#N/A</v>
      </c>
      <c r="U2279" s="29" t="e">
        <f t="shared" si="355"/>
        <v>#N/A</v>
      </c>
      <c r="V2279" s="26" t="e">
        <f>+INDEX('LISTA DE PRECIOS EKM '!A:K,MATCH('Precios ML'!B2279,'LISTA DE PRECIOS EKM '!A:A,0),8)</f>
        <v>#N/A</v>
      </c>
      <c r="W2279" s="26" t="e">
        <f t="shared" si="356"/>
        <v>#N/A</v>
      </c>
      <c r="X2279" s="26" t="e">
        <f t="shared" si="357"/>
        <v>#N/A</v>
      </c>
      <c r="Y2279" s="26"/>
      <c r="Z2279" s="26" t="e">
        <f t="shared" si="358"/>
        <v>#N/A</v>
      </c>
      <c r="AA2279" s="30" t="e">
        <f t="shared" si="359"/>
        <v>#N/A</v>
      </c>
    </row>
    <row r="2280" spans="1:27">
      <c r="A2280" s="20" t="s">
        <v>7074</v>
      </c>
      <c r="B2280" s="20" t="s">
        <v>7075</v>
      </c>
      <c r="C2280" s="25">
        <v>0</v>
      </c>
      <c r="D2280" s="22">
        <v>85</v>
      </c>
      <c r="E2280" s="22">
        <v>49</v>
      </c>
      <c r="F2280" s="22">
        <v>40</v>
      </c>
      <c r="G2280" s="22">
        <v>16000</v>
      </c>
      <c r="H2280" s="22" t="s">
        <v>5088</v>
      </c>
      <c r="I2280" s="26" t="e">
        <f>+IF(H2280='COSTOS VARIOS'!$C$1,'COSTOS VARIOS'!$C$2*'Precios ML'!V2280,'COSTOS VARIOS'!$B$2*'Precios ML'!V2280)</f>
        <v>#N/A</v>
      </c>
      <c r="J2280" s="22">
        <v>0</v>
      </c>
      <c r="K2280" s="27">
        <f t="shared" si="350"/>
        <v>10.4125</v>
      </c>
      <c r="L2280" s="27">
        <f t="shared" si="351"/>
        <v>10.4125</v>
      </c>
      <c r="M2280" s="26">
        <f>(INDEX(pesos!A:B,MATCH(L2280,pesos!A:A,1),2))</f>
        <v>16200</v>
      </c>
      <c r="N2280" s="26">
        <f>+R2280*'COSTOS VARIOS'!$O$1</f>
        <v>0</v>
      </c>
      <c r="O2280" s="26">
        <f>+R2280*'COSTOS VARIOS'!$O$2</f>
        <v>0</v>
      </c>
      <c r="P2280" s="26">
        <f>+R2280*'COSTOS VARIOS'!$O$3</f>
        <v>0</v>
      </c>
      <c r="Q2280" s="26">
        <v>1</v>
      </c>
      <c r="R2280" s="26">
        <f t="shared" si="352"/>
        <v>0</v>
      </c>
      <c r="S2280" s="25" t="e">
        <f t="shared" si="353"/>
        <v>#N/A</v>
      </c>
      <c r="T2280" s="28" t="e">
        <f t="shared" si="354"/>
        <v>#N/A</v>
      </c>
      <c r="U2280" s="29" t="e">
        <f t="shared" si="355"/>
        <v>#N/A</v>
      </c>
      <c r="V2280" s="26" t="e">
        <f>+INDEX('LISTA DE PRECIOS EKM '!A:K,MATCH('Precios ML'!B2280,'LISTA DE PRECIOS EKM '!A:A,0),8)</f>
        <v>#N/A</v>
      </c>
      <c r="W2280" s="26" t="e">
        <f t="shared" si="356"/>
        <v>#N/A</v>
      </c>
      <c r="X2280" s="26" t="e">
        <f t="shared" si="357"/>
        <v>#N/A</v>
      </c>
      <c r="Y2280" s="26"/>
      <c r="Z2280" s="26" t="e">
        <f t="shared" si="358"/>
        <v>#N/A</v>
      </c>
      <c r="AA2280" s="30" t="e">
        <f t="shared" si="359"/>
        <v>#N/A</v>
      </c>
    </row>
    <row r="2281" spans="1:27">
      <c r="A2281" s="20" t="s">
        <v>7074</v>
      </c>
      <c r="B2281" s="20" t="s">
        <v>7075</v>
      </c>
      <c r="C2281" s="25">
        <v>0</v>
      </c>
      <c r="D2281" s="22">
        <v>85</v>
      </c>
      <c r="E2281" s="22">
        <v>49</v>
      </c>
      <c r="F2281" s="22">
        <v>40</v>
      </c>
      <c r="G2281" s="22">
        <v>16000</v>
      </c>
      <c r="H2281" s="22" t="s">
        <v>5088</v>
      </c>
      <c r="I2281" s="26" t="e">
        <f>+IF(H2281='COSTOS VARIOS'!$C$1,'COSTOS VARIOS'!$C$2*'Precios ML'!V2281,'COSTOS VARIOS'!$B$2*'Precios ML'!V2281)</f>
        <v>#N/A</v>
      </c>
      <c r="J2281" s="22">
        <v>0</v>
      </c>
      <c r="K2281" s="27">
        <f t="shared" si="350"/>
        <v>10.4125</v>
      </c>
      <c r="L2281" s="27">
        <f t="shared" si="351"/>
        <v>10.4125</v>
      </c>
      <c r="M2281" s="26">
        <f>(INDEX(pesos!A:B,MATCH(L2281,pesos!A:A,1),2))</f>
        <v>16200</v>
      </c>
      <c r="N2281" s="26">
        <f>+R2281*'COSTOS VARIOS'!$O$1</f>
        <v>0</v>
      </c>
      <c r="O2281" s="26">
        <f>+R2281*'COSTOS VARIOS'!$O$2</f>
        <v>0</v>
      </c>
      <c r="P2281" s="26">
        <f>+R2281*'COSTOS VARIOS'!$O$3</f>
        <v>0</v>
      </c>
      <c r="Q2281" s="26">
        <v>1</v>
      </c>
      <c r="R2281" s="26">
        <f t="shared" si="352"/>
        <v>0</v>
      </c>
      <c r="S2281" s="25" t="e">
        <f t="shared" si="353"/>
        <v>#N/A</v>
      </c>
      <c r="T2281" s="28" t="e">
        <f t="shared" si="354"/>
        <v>#N/A</v>
      </c>
      <c r="U2281" s="29" t="e">
        <f t="shared" si="355"/>
        <v>#N/A</v>
      </c>
      <c r="V2281" s="26" t="e">
        <f>+INDEX('LISTA DE PRECIOS EKM '!A:K,MATCH('Precios ML'!B2281,'LISTA DE PRECIOS EKM '!A:A,0),8)</f>
        <v>#N/A</v>
      </c>
      <c r="W2281" s="26" t="e">
        <f t="shared" si="356"/>
        <v>#N/A</v>
      </c>
      <c r="X2281" s="26" t="e">
        <f t="shared" si="357"/>
        <v>#N/A</v>
      </c>
      <c r="Y2281" s="26"/>
      <c r="Z2281" s="26" t="e">
        <f t="shared" si="358"/>
        <v>#N/A</v>
      </c>
      <c r="AA2281" s="30" t="e">
        <f t="shared" si="359"/>
        <v>#N/A</v>
      </c>
    </row>
    <row r="2282" spans="1:27">
      <c r="A2282" s="20" t="s">
        <v>7076</v>
      </c>
      <c r="B2282" s="20" t="s">
        <v>7077</v>
      </c>
      <c r="C2282" s="25">
        <v>0</v>
      </c>
      <c r="D2282" s="22">
        <v>85</v>
      </c>
      <c r="E2282" s="22">
        <v>49</v>
      </c>
      <c r="F2282" s="22">
        <v>40</v>
      </c>
      <c r="G2282" s="22">
        <v>16000</v>
      </c>
      <c r="H2282" s="22" t="s">
        <v>5088</v>
      </c>
      <c r="I2282" s="26" t="e">
        <f>+IF(H2282='COSTOS VARIOS'!$C$1,'COSTOS VARIOS'!$C$2*'Precios ML'!V2282,'COSTOS VARIOS'!$B$2*'Precios ML'!V2282)</f>
        <v>#N/A</v>
      </c>
      <c r="J2282" s="22">
        <v>0</v>
      </c>
      <c r="K2282" s="27">
        <f t="shared" si="350"/>
        <v>10.4125</v>
      </c>
      <c r="L2282" s="27">
        <f t="shared" si="351"/>
        <v>10.4125</v>
      </c>
      <c r="M2282" s="26">
        <f>(INDEX(pesos!A:B,MATCH(L2282,pesos!A:A,1),2))</f>
        <v>16200</v>
      </c>
      <c r="N2282" s="26">
        <f>+R2282*'COSTOS VARIOS'!$O$1</f>
        <v>0</v>
      </c>
      <c r="O2282" s="26">
        <f>+R2282*'COSTOS VARIOS'!$O$2</f>
        <v>0</v>
      </c>
      <c r="P2282" s="26">
        <f>+R2282*'COSTOS VARIOS'!$O$3</f>
        <v>0</v>
      </c>
      <c r="Q2282" s="26">
        <v>1</v>
      </c>
      <c r="R2282" s="26">
        <f t="shared" si="352"/>
        <v>0</v>
      </c>
      <c r="S2282" s="25" t="e">
        <f t="shared" si="353"/>
        <v>#N/A</v>
      </c>
      <c r="T2282" s="28" t="e">
        <f t="shared" si="354"/>
        <v>#N/A</v>
      </c>
      <c r="U2282" s="29" t="e">
        <f t="shared" si="355"/>
        <v>#N/A</v>
      </c>
      <c r="V2282" s="26" t="e">
        <f>+INDEX('LISTA DE PRECIOS EKM '!A:K,MATCH('Precios ML'!B2282,'LISTA DE PRECIOS EKM '!A:A,0),8)</f>
        <v>#N/A</v>
      </c>
      <c r="W2282" s="26" t="e">
        <f t="shared" si="356"/>
        <v>#N/A</v>
      </c>
      <c r="X2282" s="26" t="e">
        <f t="shared" si="357"/>
        <v>#N/A</v>
      </c>
      <c r="Y2282" s="26"/>
      <c r="Z2282" s="26" t="e">
        <f t="shared" si="358"/>
        <v>#N/A</v>
      </c>
      <c r="AA2282" s="30" t="e">
        <f t="shared" si="359"/>
        <v>#N/A</v>
      </c>
    </row>
    <row r="2283" spans="1:27">
      <c r="A2283" s="20" t="s">
        <v>7076</v>
      </c>
      <c r="B2283" s="20" t="s">
        <v>7077</v>
      </c>
      <c r="C2283" s="25">
        <v>0</v>
      </c>
      <c r="D2283" s="22">
        <v>85</v>
      </c>
      <c r="E2283" s="22">
        <v>49</v>
      </c>
      <c r="F2283" s="22">
        <v>40</v>
      </c>
      <c r="G2283" s="22">
        <v>16000</v>
      </c>
      <c r="H2283" s="22" t="s">
        <v>5088</v>
      </c>
      <c r="I2283" s="26" t="e">
        <f>+IF(H2283='COSTOS VARIOS'!$C$1,'COSTOS VARIOS'!$C$2*'Precios ML'!V2283,'COSTOS VARIOS'!$B$2*'Precios ML'!V2283)</f>
        <v>#N/A</v>
      </c>
      <c r="J2283" s="22">
        <v>0</v>
      </c>
      <c r="K2283" s="27">
        <f t="shared" si="350"/>
        <v>10.4125</v>
      </c>
      <c r="L2283" s="27">
        <f t="shared" si="351"/>
        <v>10.4125</v>
      </c>
      <c r="M2283" s="26">
        <f>(INDEX(pesos!A:B,MATCH(L2283,pesos!A:A,1),2))</f>
        <v>16200</v>
      </c>
      <c r="N2283" s="26">
        <f>+R2283*'COSTOS VARIOS'!$O$1</f>
        <v>0</v>
      </c>
      <c r="O2283" s="26">
        <f>+R2283*'COSTOS VARIOS'!$O$2</f>
        <v>0</v>
      </c>
      <c r="P2283" s="26">
        <f>+R2283*'COSTOS VARIOS'!$O$3</f>
        <v>0</v>
      </c>
      <c r="Q2283" s="26">
        <v>1</v>
      </c>
      <c r="R2283" s="26">
        <f t="shared" si="352"/>
        <v>0</v>
      </c>
      <c r="S2283" s="25" t="e">
        <f t="shared" si="353"/>
        <v>#N/A</v>
      </c>
      <c r="T2283" s="28" t="e">
        <f t="shared" si="354"/>
        <v>#N/A</v>
      </c>
      <c r="U2283" s="29" t="e">
        <f t="shared" si="355"/>
        <v>#N/A</v>
      </c>
      <c r="V2283" s="26" t="e">
        <f>+INDEX('LISTA DE PRECIOS EKM '!A:K,MATCH('Precios ML'!B2283,'LISTA DE PRECIOS EKM '!A:A,0),8)</f>
        <v>#N/A</v>
      </c>
      <c r="W2283" s="26" t="e">
        <f t="shared" si="356"/>
        <v>#N/A</v>
      </c>
      <c r="X2283" s="26" t="e">
        <f t="shared" si="357"/>
        <v>#N/A</v>
      </c>
      <c r="Y2283" s="26"/>
      <c r="Z2283" s="26" t="e">
        <f t="shared" si="358"/>
        <v>#N/A</v>
      </c>
      <c r="AA2283" s="30" t="e">
        <f t="shared" si="359"/>
        <v>#N/A</v>
      </c>
    </row>
    <row r="2284" spans="1:27">
      <c r="A2284" s="20" t="s">
        <v>7078</v>
      </c>
      <c r="B2284" s="20" t="s">
        <v>7079</v>
      </c>
      <c r="C2284" s="25">
        <v>0</v>
      </c>
      <c r="D2284" s="22">
        <v>85</v>
      </c>
      <c r="E2284" s="22">
        <v>49</v>
      </c>
      <c r="F2284" s="22">
        <v>40</v>
      </c>
      <c r="G2284" s="22">
        <v>16000</v>
      </c>
      <c r="H2284" s="22" t="s">
        <v>5088</v>
      </c>
      <c r="I2284" s="26" t="e">
        <f>+IF(H2284='COSTOS VARIOS'!$C$1,'COSTOS VARIOS'!$C$2*'Precios ML'!V2284,'COSTOS VARIOS'!$B$2*'Precios ML'!V2284)</f>
        <v>#N/A</v>
      </c>
      <c r="J2284" s="22">
        <v>0</v>
      </c>
      <c r="K2284" s="27">
        <f t="shared" si="350"/>
        <v>10.4125</v>
      </c>
      <c r="L2284" s="27">
        <f t="shared" si="351"/>
        <v>10.4125</v>
      </c>
      <c r="M2284" s="26">
        <f>(INDEX(pesos!A:B,MATCH(L2284,pesos!A:A,1),2))</f>
        <v>16200</v>
      </c>
      <c r="N2284" s="26">
        <f>+R2284*'COSTOS VARIOS'!$O$1</f>
        <v>0</v>
      </c>
      <c r="O2284" s="26">
        <f>+R2284*'COSTOS VARIOS'!$O$2</f>
        <v>0</v>
      </c>
      <c r="P2284" s="26">
        <f>+R2284*'COSTOS VARIOS'!$O$3</f>
        <v>0</v>
      </c>
      <c r="Q2284" s="26">
        <v>1</v>
      </c>
      <c r="R2284" s="26">
        <f t="shared" si="352"/>
        <v>0</v>
      </c>
      <c r="S2284" s="25" t="e">
        <f t="shared" si="353"/>
        <v>#N/A</v>
      </c>
      <c r="T2284" s="28" t="e">
        <f t="shared" si="354"/>
        <v>#N/A</v>
      </c>
      <c r="U2284" s="29" t="e">
        <f t="shared" si="355"/>
        <v>#N/A</v>
      </c>
      <c r="V2284" s="26" t="e">
        <f>+INDEX('LISTA DE PRECIOS EKM '!A:K,MATCH('Precios ML'!B2284,'LISTA DE PRECIOS EKM '!A:A,0),8)</f>
        <v>#N/A</v>
      </c>
      <c r="W2284" s="26" t="e">
        <f t="shared" si="356"/>
        <v>#N/A</v>
      </c>
      <c r="X2284" s="26" t="e">
        <f t="shared" si="357"/>
        <v>#N/A</v>
      </c>
      <c r="Y2284" s="26"/>
      <c r="Z2284" s="26" t="e">
        <f t="shared" si="358"/>
        <v>#N/A</v>
      </c>
      <c r="AA2284" s="30" t="e">
        <f t="shared" si="359"/>
        <v>#N/A</v>
      </c>
    </row>
    <row r="2285" spans="1:27">
      <c r="A2285" s="20" t="s">
        <v>7078</v>
      </c>
      <c r="B2285" s="20" t="s">
        <v>7079</v>
      </c>
      <c r="C2285" s="25">
        <v>0</v>
      </c>
      <c r="D2285" s="22">
        <v>85</v>
      </c>
      <c r="E2285" s="22">
        <v>49</v>
      </c>
      <c r="F2285" s="22">
        <v>40</v>
      </c>
      <c r="G2285" s="22">
        <v>16000</v>
      </c>
      <c r="H2285" s="22" t="s">
        <v>5088</v>
      </c>
      <c r="I2285" s="26" t="e">
        <f>+IF(H2285='COSTOS VARIOS'!$C$1,'COSTOS VARIOS'!$C$2*'Precios ML'!V2285,'COSTOS VARIOS'!$B$2*'Precios ML'!V2285)</f>
        <v>#N/A</v>
      </c>
      <c r="J2285" s="22">
        <v>0</v>
      </c>
      <c r="K2285" s="27">
        <f t="shared" si="350"/>
        <v>10.4125</v>
      </c>
      <c r="L2285" s="27">
        <f t="shared" si="351"/>
        <v>10.4125</v>
      </c>
      <c r="M2285" s="26">
        <f>(INDEX(pesos!A:B,MATCH(L2285,pesos!A:A,1),2))</f>
        <v>16200</v>
      </c>
      <c r="N2285" s="26">
        <f>+R2285*'COSTOS VARIOS'!$O$1</f>
        <v>0</v>
      </c>
      <c r="O2285" s="26">
        <f>+R2285*'COSTOS VARIOS'!$O$2</f>
        <v>0</v>
      </c>
      <c r="P2285" s="26">
        <f>+R2285*'COSTOS VARIOS'!$O$3</f>
        <v>0</v>
      </c>
      <c r="Q2285" s="26">
        <v>1</v>
      </c>
      <c r="R2285" s="26">
        <f t="shared" si="352"/>
        <v>0</v>
      </c>
      <c r="S2285" s="25" t="e">
        <f t="shared" si="353"/>
        <v>#N/A</v>
      </c>
      <c r="T2285" s="28" t="e">
        <f t="shared" si="354"/>
        <v>#N/A</v>
      </c>
      <c r="U2285" s="29" t="e">
        <f t="shared" si="355"/>
        <v>#N/A</v>
      </c>
      <c r="V2285" s="26" t="e">
        <f>+INDEX('LISTA DE PRECIOS EKM '!A:K,MATCH('Precios ML'!B2285,'LISTA DE PRECIOS EKM '!A:A,0),8)</f>
        <v>#N/A</v>
      </c>
      <c r="W2285" s="26" t="e">
        <f t="shared" si="356"/>
        <v>#N/A</v>
      </c>
      <c r="X2285" s="26" t="e">
        <f t="shared" si="357"/>
        <v>#N/A</v>
      </c>
      <c r="Y2285" s="26"/>
      <c r="Z2285" s="26" t="e">
        <f t="shared" si="358"/>
        <v>#N/A</v>
      </c>
      <c r="AA2285" s="30" t="e">
        <f t="shared" si="359"/>
        <v>#N/A</v>
      </c>
    </row>
    <row r="2286" spans="1:27">
      <c r="A2286" s="20" t="s">
        <v>7080</v>
      </c>
      <c r="B2286" s="20" t="s">
        <v>7081</v>
      </c>
      <c r="C2286" s="25">
        <v>0</v>
      </c>
      <c r="D2286" s="22">
        <v>85</v>
      </c>
      <c r="E2286" s="22">
        <v>49</v>
      </c>
      <c r="F2286" s="22">
        <v>40</v>
      </c>
      <c r="G2286" s="22">
        <v>16000</v>
      </c>
      <c r="H2286" s="22" t="s">
        <v>5088</v>
      </c>
      <c r="I2286" s="26" t="e">
        <f>+IF(H2286='COSTOS VARIOS'!$C$1,'COSTOS VARIOS'!$C$2*'Precios ML'!V2286,'COSTOS VARIOS'!$B$2*'Precios ML'!V2286)</f>
        <v>#N/A</v>
      </c>
      <c r="J2286" s="22">
        <v>0</v>
      </c>
      <c r="K2286" s="27">
        <f t="shared" si="350"/>
        <v>10.4125</v>
      </c>
      <c r="L2286" s="27">
        <f t="shared" si="351"/>
        <v>10.4125</v>
      </c>
      <c r="M2286" s="26">
        <f>(INDEX(pesos!A:B,MATCH(L2286,pesos!A:A,1),2))</f>
        <v>16200</v>
      </c>
      <c r="N2286" s="26">
        <f>+R2286*'COSTOS VARIOS'!$O$1</f>
        <v>0</v>
      </c>
      <c r="O2286" s="26">
        <f>+R2286*'COSTOS VARIOS'!$O$2</f>
        <v>0</v>
      </c>
      <c r="P2286" s="26">
        <f>+R2286*'COSTOS VARIOS'!$O$3</f>
        <v>0</v>
      </c>
      <c r="Q2286" s="26">
        <v>1</v>
      </c>
      <c r="R2286" s="26">
        <f t="shared" si="352"/>
        <v>0</v>
      </c>
      <c r="S2286" s="25" t="e">
        <f t="shared" si="353"/>
        <v>#N/A</v>
      </c>
      <c r="T2286" s="28" t="e">
        <f t="shared" si="354"/>
        <v>#N/A</v>
      </c>
      <c r="U2286" s="29" t="e">
        <f t="shared" si="355"/>
        <v>#N/A</v>
      </c>
      <c r="V2286" s="26" t="e">
        <f>+INDEX('LISTA DE PRECIOS EKM '!A:K,MATCH('Precios ML'!B2286,'LISTA DE PRECIOS EKM '!A:A,0),8)</f>
        <v>#N/A</v>
      </c>
      <c r="W2286" s="26" t="e">
        <f t="shared" si="356"/>
        <v>#N/A</v>
      </c>
      <c r="X2286" s="26" t="e">
        <f t="shared" si="357"/>
        <v>#N/A</v>
      </c>
      <c r="Y2286" s="26"/>
      <c r="Z2286" s="26" t="e">
        <f t="shared" si="358"/>
        <v>#N/A</v>
      </c>
      <c r="AA2286" s="30" t="e">
        <f t="shared" si="359"/>
        <v>#N/A</v>
      </c>
    </row>
    <row r="2287" spans="1:27">
      <c r="A2287" s="20" t="s">
        <v>7080</v>
      </c>
      <c r="B2287" s="20" t="s">
        <v>7081</v>
      </c>
      <c r="C2287" s="25">
        <v>0</v>
      </c>
      <c r="D2287" s="22">
        <v>85</v>
      </c>
      <c r="E2287" s="22">
        <v>49</v>
      </c>
      <c r="F2287" s="22">
        <v>40</v>
      </c>
      <c r="G2287" s="22">
        <v>16000</v>
      </c>
      <c r="H2287" s="22" t="s">
        <v>5088</v>
      </c>
      <c r="I2287" s="26" t="e">
        <f>+IF(H2287='COSTOS VARIOS'!$C$1,'COSTOS VARIOS'!$C$2*'Precios ML'!V2287,'COSTOS VARIOS'!$B$2*'Precios ML'!V2287)</f>
        <v>#N/A</v>
      </c>
      <c r="J2287" s="22">
        <v>0</v>
      </c>
      <c r="K2287" s="27">
        <f t="shared" si="350"/>
        <v>10.4125</v>
      </c>
      <c r="L2287" s="27">
        <f t="shared" si="351"/>
        <v>10.4125</v>
      </c>
      <c r="M2287" s="26">
        <f>(INDEX(pesos!A:B,MATCH(L2287,pesos!A:A,1),2))</f>
        <v>16200</v>
      </c>
      <c r="N2287" s="26">
        <f>+R2287*'COSTOS VARIOS'!$O$1</f>
        <v>0</v>
      </c>
      <c r="O2287" s="26">
        <f>+R2287*'COSTOS VARIOS'!$O$2</f>
        <v>0</v>
      </c>
      <c r="P2287" s="26">
        <f>+R2287*'COSTOS VARIOS'!$O$3</f>
        <v>0</v>
      </c>
      <c r="Q2287" s="26">
        <v>1</v>
      </c>
      <c r="R2287" s="26">
        <f t="shared" si="352"/>
        <v>0</v>
      </c>
      <c r="S2287" s="25" t="e">
        <f t="shared" si="353"/>
        <v>#N/A</v>
      </c>
      <c r="T2287" s="28" t="e">
        <f t="shared" si="354"/>
        <v>#N/A</v>
      </c>
      <c r="U2287" s="29" t="e">
        <f t="shared" si="355"/>
        <v>#N/A</v>
      </c>
      <c r="V2287" s="26" t="e">
        <f>+INDEX('LISTA DE PRECIOS EKM '!A:K,MATCH('Precios ML'!B2287,'LISTA DE PRECIOS EKM '!A:A,0),8)</f>
        <v>#N/A</v>
      </c>
      <c r="W2287" s="26" t="e">
        <f t="shared" si="356"/>
        <v>#N/A</v>
      </c>
      <c r="X2287" s="26" t="e">
        <f t="shared" si="357"/>
        <v>#N/A</v>
      </c>
      <c r="Y2287" s="26"/>
      <c r="Z2287" s="26" t="e">
        <f t="shared" si="358"/>
        <v>#N/A</v>
      </c>
      <c r="AA2287" s="30" t="e">
        <f t="shared" si="359"/>
        <v>#N/A</v>
      </c>
    </row>
    <row r="2288" spans="1:27">
      <c r="A2288" s="20" t="s">
        <v>7082</v>
      </c>
      <c r="B2288" s="20" t="s">
        <v>7083</v>
      </c>
      <c r="C2288" s="25">
        <v>0</v>
      </c>
      <c r="D2288" s="22">
        <v>85</v>
      </c>
      <c r="E2288" s="22">
        <v>49</v>
      </c>
      <c r="F2288" s="22">
        <v>40</v>
      </c>
      <c r="G2288" s="22">
        <v>16000</v>
      </c>
      <c r="H2288" s="22" t="s">
        <v>5088</v>
      </c>
      <c r="I2288" s="26" t="e">
        <f>+IF(H2288='COSTOS VARIOS'!$C$1,'COSTOS VARIOS'!$C$2*'Precios ML'!V2288,'COSTOS VARIOS'!$B$2*'Precios ML'!V2288)</f>
        <v>#N/A</v>
      </c>
      <c r="J2288" s="22">
        <v>0</v>
      </c>
      <c r="K2288" s="27">
        <f t="shared" si="350"/>
        <v>10.4125</v>
      </c>
      <c r="L2288" s="27">
        <f t="shared" si="351"/>
        <v>10.4125</v>
      </c>
      <c r="M2288" s="26">
        <f>(INDEX(pesos!A:B,MATCH(L2288,pesos!A:A,1),2))</f>
        <v>16200</v>
      </c>
      <c r="N2288" s="26">
        <f>+R2288*'COSTOS VARIOS'!$O$1</f>
        <v>0</v>
      </c>
      <c r="O2288" s="26">
        <f>+R2288*'COSTOS VARIOS'!$O$2</f>
        <v>0</v>
      </c>
      <c r="P2288" s="26">
        <f>+R2288*'COSTOS VARIOS'!$O$3</f>
        <v>0</v>
      </c>
      <c r="Q2288" s="26">
        <v>1</v>
      </c>
      <c r="R2288" s="26">
        <f t="shared" si="352"/>
        <v>0</v>
      </c>
      <c r="S2288" s="25" t="e">
        <f t="shared" si="353"/>
        <v>#N/A</v>
      </c>
      <c r="T2288" s="28" t="e">
        <f t="shared" si="354"/>
        <v>#N/A</v>
      </c>
      <c r="U2288" s="29" t="e">
        <f t="shared" si="355"/>
        <v>#N/A</v>
      </c>
      <c r="V2288" s="26" t="e">
        <f>+INDEX('LISTA DE PRECIOS EKM '!A:K,MATCH('Precios ML'!B2288,'LISTA DE PRECIOS EKM '!A:A,0),8)</f>
        <v>#N/A</v>
      </c>
      <c r="W2288" s="26" t="e">
        <f t="shared" si="356"/>
        <v>#N/A</v>
      </c>
      <c r="X2288" s="26" t="e">
        <f t="shared" si="357"/>
        <v>#N/A</v>
      </c>
      <c r="Y2288" s="26"/>
      <c r="Z2288" s="26" t="e">
        <f t="shared" si="358"/>
        <v>#N/A</v>
      </c>
      <c r="AA2288" s="30" t="e">
        <f t="shared" si="359"/>
        <v>#N/A</v>
      </c>
    </row>
    <row r="2289" spans="1:27">
      <c r="A2289" s="20" t="s">
        <v>7082</v>
      </c>
      <c r="B2289" s="20" t="s">
        <v>7083</v>
      </c>
      <c r="C2289" s="25">
        <v>0</v>
      </c>
      <c r="D2289" s="22">
        <v>85</v>
      </c>
      <c r="E2289" s="22">
        <v>49</v>
      </c>
      <c r="F2289" s="22">
        <v>40</v>
      </c>
      <c r="G2289" s="22">
        <v>16000</v>
      </c>
      <c r="H2289" s="22" t="s">
        <v>5088</v>
      </c>
      <c r="I2289" s="26" t="e">
        <f>+IF(H2289='COSTOS VARIOS'!$C$1,'COSTOS VARIOS'!$C$2*'Precios ML'!V2289,'COSTOS VARIOS'!$B$2*'Precios ML'!V2289)</f>
        <v>#N/A</v>
      </c>
      <c r="J2289" s="22">
        <v>0</v>
      </c>
      <c r="K2289" s="27">
        <f t="shared" si="350"/>
        <v>10.4125</v>
      </c>
      <c r="L2289" s="27">
        <f t="shared" si="351"/>
        <v>10.4125</v>
      </c>
      <c r="M2289" s="26">
        <f>(INDEX(pesos!A:B,MATCH(L2289,pesos!A:A,1),2))</f>
        <v>16200</v>
      </c>
      <c r="N2289" s="26">
        <f>+R2289*'COSTOS VARIOS'!$O$1</f>
        <v>0</v>
      </c>
      <c r="O2289" s="26">
        <f>+R2289*'COSTOS VARIOS'!$O$2</f>
        <v>0</v>
      </c>
      <c r="P2289" s="26">
        <f>+R2289*'COSTOS VARIOS'!$O$3</f>
        <v>0</v>
      </c>
      <c r="Q2289" s="26">
        <v>1</v>
      </c>
      <c r="R2289" s="26">
        <f t="shared" si="352"/>
        <v>0</v>
      </c>
      <c r="S2289" s="25" t="e">
        <f t="shared" si="353"/>
        <v>#N/A</v>
      </c>
      <c r="T2289" s="28" t="e">
        <f t="shared" si="354"/>
        <v>#N/A</v>
      </c>
      <c r="U2289" s="29" t="e">
        <f t="shared" si="355"/>
        <v>#N/A</v>
      </c>
      <c r="V2289" s="26" t="e">
        <f>+INDEX('LISTA DE PRECIOS EKM '!A:K,MATCH('Precios ML'!B2289,'LISTA DE PRECIOS EKM '!A:A,0),8)</f>
        <v>#N/A</v>
      </c>
      <c r="W2289" s="26" t="e">
        <f t="shared" si="356"/>
        <v>#N/A</v>
      </c>
      <c r="X2289" s="26" t="e">
        <f t="shared" si="357"/>
        <v>#N/A</v>
      </c>
      <c r="Y2289" s="26"/>
      <c r="Z2289" s="26" t="e">
        <f t="shared" si="358"/>
        <v>#N/A</v>
      </c>
      <c r="AA2289" s="30" t="e">
        <f t="shared" si="359"/>
        <v>#N/A</v>
      </c>
    </row>
    <row r="2290" spans="1:27">
      <c r="A2290" s="20" t="s">
        <v>7084</v>
      </c>
      <c r="B2290" s="20" t="s">
        <v>7085</v>
      </c>
      <c r="C2290" s="25">
        <v>0</v>
      </c>
      <c r="D2290" s="22">
        <v>85</v>
      </c>
      <c r="E2290" s="22">
        <v>49</v>
      </c>
      <c r="F2290" s="22">
        <v>40</v>
      </c>
      <c r="G2290" s="22">
        <v>16000</v>
      </c>
      <c r="H2290" s="22" t="s">
        <v>5088</v>
      </c>
      <c r="I2290" s="26" t="e">
        <f>+IF(H2290='COSTOS VARIOS'!$C$1,'COSTOS VARIOS'!$C$2*'Precios ML'!V2290,'COSTOS VARIOS'!$B$2*'Precios ML'!V2290)</f>
        <v>#N/A</v>
      </c>
      <c r="J2290" s="22">
        <v>0</v>
      </c>
      <c r="K2290" s="27">
        <f t="shared" si="350"/>
        <v>10.4125</v>
      </c>
      <c r="L2290" s="27">
        <f t="shared" si="351"/>
        <v>10.4125</v>
      </c>
      <c r="M2290" s="26">
        <f>(INDEX(pesos!A:B,MATCH(L2290,pesos!A:A,1),2))</f>
        <v>16200</v>
      </c>
      <c r="N2290" s="26">
        <f>+R2290*'COSTOS VARIOS'!$O$1</f>
        <v>0</v>
      </c>
      <c r="O2290" s="26">
        <f>+R2290*'COSTOS VARIOS'!$O$2</f>
        <v>0</v>
      </c>
      <c r="P2290" s="26">
        <f>+R2290*'COSTOS VARIOS'!$O$3</f>
        <v>0</v>
      </c>
      <c r="Q2290" s="26">
        <v>1</v>
      </c>
      <c r="R2290" s="26">
        <f t="shared" si="352"/>
        <v>0</v>
      </c>
      <c r="S2290" s="25" t="e">
        <f t="shared" si="353"/>
        <v>#N/A</v>
      </c>
      <c r="T2290" s="28" t="e">
        <f t="shared" si="354"/>
        <v>#N/A</v>
      </c>
      <c r="U2290" s="29" t="e">
        <f t="shared" si="355"/>
        <v>#N/A</v>
      </c>
      <c r="V2290" s="26" t="e">
        <f>+INDEX('LISTA DE PRECIOS EKM '!A:K,MATCH('Precios ML'!B2290,'LISTA DE PRECIOS EKM '!A:A,0),8)</f>
        <v>#N/A</v>
      </c>
      <c r="W2290" s="26" t="e">
        <f t="shared" si="356"/>
        <v>#N/A</v>
      </c>
      <c r="X2290" s="26" t="e">
        <f t="shared" si="357"/>
        <v>#N/A</v>
      </c>
      <c r="Y2290" s="26"/>
      <c r="Z2290" s="26" t="e">
        <f t="shared" si="358"/>
        <v>#N/A</v>
      </c>
      <c r="AA2290" s="30" t="e">
        <f t="shared" si="359"/>
        <v>#N/A</v>
      </c>
    </row>
    <row r="2291" spans="1:27">
      <c r="A2291" s="20" t="s">
        <v>7086</v>
      </c>
      <c r="B2291" s="20" t="s">
        <v>7087</v>
      </c>
      <c r="C2291" s="25">
        <v>0</v>
      </c>
      <c r="D2291" s="22">
        <v>85</v>
      </c>
      <c r="E2291" s="22">
        <v>49</v>
      </c>
      <c r="F2291" s="22">
        <v>40</v>
      </c>
      <c r="G2291" s="22">
        <v>16000</v>
      </c>
      <c r="H2291" s="22" t="s">
        <v>5088</v>
      </c>
      <c r="I2291" s="26" t="e">
        <f>+IF(H2291='COSTOS VARIOS'!$C$1,'COSTOS VARIOS'!$C$2*'Precios ML'!V2291,'COSTOS VARIOS'!$B$2*'Precios ML'!V2291)</f>
        <v>#N/A</v>
      </c>
      <c r="J2291" s="22">
        <v>0</v>
      </c>
      <c r="K2291" s="27">
        <f t="shared" si="350"/>
        <v>10.4125</v>
      </c>
      <c r="L2291" s="27">
        <f t="shared" si="351"/>
        <v>10.4125</v>
      </c>
      <c r="M2291" s="26">
        <f>(INDEX(pesos!A:B,MATCH(L2291,pesos!A:A,1),2))</f>
        <v>16200</v>
      </c>
      <c r="N2291" s="26">
        <f>+R2291*'COSTOS VARIOS'!$O$1</f>
        <v>0</v>
      </c>
      <c r="O2291" s="26">
        <f>+R2291*'COSTOS VARIOS'!$O$2</f>
        <v>0</v>
      </c>
      <c r="P2291" s="26">
        <f>+R2291*'COSTOS VARIOS'!$O$3</f>
        <v>0</v>
      </c>
      <c r="Q2291" s="26">
        <v>1</v>
      </c>
      <c r="R2291" s="26">
        <f t="shared" si="352"/>
        <v>0</v>
      </c>
      <c r="S2291" s="25" t="e">
        <f t="shared" si="353"/>
        <v>#N/A</v>
      </c>
      <c r="T2291" s="28" t="e">
        <f t="shared" si="354"/>
        <v>#N/A</v>
      </c>
      <c r="U2291" s="29" t="e">
        <f t="shared" si="355"/>
        <v>#N/A</v>
      </c>
      <c r="V2291" s="26" t="e">
        <f>+INDEX('LISTA DE PRECIOS EKM '!A:K,MATCH('Precios ML'!B2291,'LISTA DE PRECIOS EKM '!A:A,0),8)</f>
        <v>#N/A</v>
      </c>
      <c r="W2291" s="26" t="e">
        <f t="shared" si="356"/>
        <v>#N/A</v>
      </c>
      <c r="X2291" s="26" t="e">
        <f t="shared" si="357"/>
        <v>#N/A</v>
      </c>
      <c r="Y2291" s="26"/>
      <c r="Z2291" s="26" t="e">
        <f t="shared" si="358"/>
        <v>#N/A</v>
      </c>
      <c r="AA2291" s="30" t="e">
        <f t="shared" si="359"/>
        <v>#N/A</v>
      </c>
    </row>
    <row r="2292" spans="1:27">
      <c r="A2292" s="20" t="s">
        <v>7086</v>
      </c>
      <c r="B2292" s="20" t="s">
        <v>7087</v>
      </c>
      <c r="C2292" s="25">
        <v>0</v>
      </c>
      <c r="D2292" s="22">
        <v>85</v>
      </c>
      <c r="E2292" s="22">
        <v>49</v>
      </c>
      <c r="F2292" s="22">
        <v>40</v>
      </c>
      <c r="G2292" s="22">
        <v>16000</v>
      </c>
      <c r="H2292" s="22" t="s">
        <v>5088</v>
      </c>
      <c r="I2292" s="26" t="e">
        <f>+IF(H2292='COSTOS VARIOS'!$C$1,'COSTOS VARIOS'!$C$2*'Precios ML'!V2292,'COSTOS VARIOS'!$B$2*'Precios ML'!V2292)</f>
        <v>#N/A</v>
      </c>
      <c r="J2292" s="22">
        <v>0</v>
      </c>
      <c r="K2292" s="27">
        <f t="shared" si="350"/>
        <v>10.4125</v>
      </c>
      <c r="L2292" s="27">
        <f t="shared" si="351"/>
        <v>10.4125</v>
      </c>
      <c r="M2292" s="26">
        <f>(INDEX(pesos!A:B,MATCH(L2292,pesos!A:A,1),2))</f>
        <v>16200</v>
      </c>
      <c r="N2292" s="26">
        <f>+R2292*'COSTOS VARIOS'!$O$1</f>
        <v>0</v>
      </c>
      <c r="O2292" s="26">
        <f>+R2292*'COSTOS VARIOS'!$O$2</f>
        <v>0</v>
      </c>
      <c r="P2292" s="26">
        <f>+R2292*'COSTOS VARIOS'!$O$3</f>
        <v>0</v>
      </c>
      <c r="Q2292" s="26">
        <v>1</v>
      </c>
      <c r="R2292" s="26">
        <f t="shared" si="352"/>
        <v>0</v>
      </c>
      <c r="S2292" s="25" t="e">
        <f t="shared" si="353"/>
        <v>#N/A</v>
      </c>
      <c r="T2292" s="28" t="e">
        <f t="shared" si="354"/>
        <v>#N/A</v>
      </c>
      <c r="U2292" s="29" t="e">
        <f t="shared" si="355"/>
        <v>#N/A</v>
      </c>
      <c r="V2292" s="26" t="e">
        <f>+INDEX('LISTA DE PRECIOS EKM '!A:K,MATCH('Precios ML'!B2292,'LISTA DE PRECIOS EKM '!A:A,0),8)</f>
        <v>#N/A</v>
      </c>
      <c r="W2292" s="26" t="e">
        <f t="shared" si="356"/>
        <v>#N/A</v>
      </c>
      <c r="X2292" s="26" t="e">
        <f t="shared" si="357"/>
        <v>#N/A</v>
      </c>
      <c r="Y2292" s="26"/>
      <c r="Z2292" s="26" t="e">
        <f t="shared" si="358"/>
        <v>#N/A</v>
      </c>
      <c r="AA2292" s="30" t="e">
        <f t="shared" si="359"/>
        <v>#N/A</v>
      </c>
    </row>
    <row r="2293" spans="1:27">
      <c r="A2293" s="20" t="s">
        <v>7088</v>
      </c>
      <c r="B2293" s="20" t="s">
        <v>7089</v>
      </c>
      <c r="C2293" s="25">
        <v>0</v>
      </c>
      <c r="D2293" s="22">
        <v>85</v>
      </c>
      <c r="E2293" s="22">
        <v>49</v>
      </c>
      <c r="F2293" s="22">
        <v>40</v>
      </c>
      <c r="G2293" s="22">
        <v>16000</v>
      </c>
      <c r="H2293" s="22" t="s">
        <v>5088</v>
      </c>
      <c r="I2293" s="26" t="e">
        <f>+IF(H2293='COSTOS VARIOS'!$C$1,'COSTOS VARIOS'!$C$2*'Precios ML'!V2293,'COSTOS VARIOS'!$B$2*'Precios ML'!V2293)</f>
        <v>#N/A</v>
      </c>
      <c r="J2293" s="22">
        <v>0</v>
      </c>
      <c r="K2293" s="27">
        <f t="shared" si="350"/>
        <v>10.4125</v>
      </c>
      <c r="L2293" s="27">
        <f t="shared" si="351"/>
        <v>10.4125</v>
      </c>
      <c r="M2293" s="26">
        <f>(INDEX(pesos!A:B,MATCH(L2293,pesos!A:A,1),2))</f>
        <v>16200</v>
      </c>
      <c r="N2293" s="26">
        <f>+R2293*'COSTOS VARIOS'!$O$1</f>
        <v>0</v>
      </c>
      <c r="O2293" s="26">
        <f>+R2293*'COSTOS VARIOS'!$O$2</f>
        <v>0</v>
      </c>
      <c r="P2293" s="26">
        <f>+R2293*'COSTOS VARIOS'!$O$3</f>
        <v>0</v>
      </c>
      <c r="Q2293" s="26">
        <v>1</v>
      </c>
      <c r="R2293" s="26">
        <f t="shared" si="352"/>
        <v>0</v>
      </c>
      <c r="S2293" s="25" t="e">
        <f t="shared" si="353"/>
        <v>#N/A</v>
      </c>
      <c r="T2293" s="28" t="e">
        <f t="shared" si="354"/>
        <v>#N/A</v>
      </c>
      <c r="U2293" s="29" t="e">
        <f t="shared" si="355"/>
        <v>#N/A</v>
      </c>
      <c r="V2293" s="26" t="e">
        <f>+INDEX('LISTA DE PRECIOS EKM '!A:K,MATCH('Precios ML'!B2293,'LISTA DE PRECIOS EKM '!A:A,0),8)</f>
        <v>#N/A</v>
      </c>
      <c r="W2293" s="26" t="e">
        <f t="shared" si="356"/>
        <v>#N/A</v>
      </c>
      <c r="X2293" s="26" t="e">
        <f t="shared" si="357"/>
        <v>#N/A</v>
      </c>
      <c r="Y2293" s="26"/>
      <c r="Z2293" s="26" t="e">
        <f t="shared" si="358"/>
        <v>#N/A</v>
      </c>
      <c r="AA2293" s="30" t="e">
        <f t="shared" si="359"/>
        <v>#N/A</v>
      </c>
    </row>
    <row r="2294" spans="1:27">
      <c r="A2294" s="20" t="s">
        <v>7088</v>
      </c>
      <c r="B2294" s="20" t="s">
        <v>7089</v>
      </c>
      <c r="C2294" s="25">
        <v>0</v>
      </c>
      <c r="D2294" s="22">
        <v>85</v>
      </c>
      <c r="E2294" s="22">
        <v>49</v>
      </c>
      <c r="F2294" s="22">
        <v>40</v>
      </c>
      <c r="G2294" s="22">
        <v>16000</v>
      </c>
      <c r="H2294" s="22" t="s">
        <v>5088</v>
      </c>
      <c r="I2294" s="26" t="e">
        <f>+IF(H2294='COSTOS VARIOS'!$C$1,'COSTOS VARIOS'!$C$2*'Precios ML'!V2294,'COSTOS VARIOS'!$B$2*'Precios ML'!V2294)</f>
        <v>#N/A</v>
      </c>
      <c r="J2294" s="22">
        <v>0</v>
      </c>
      <c r="K2294" s="27">
        <f t="shared" si="350"/>
        <v>10.4125</v>
      </c>
      <c r="L2294" s="27">
        <f t="shared" si="351"/>
        <v>10.4125</v>
      </c>
      <c r="M2294" s="26">
        <f>(INDEX(pesos!A:B,MATCH(L2294,pesos!A:A,1),2))</f>
        <v>16200</v>
      </c>
      <c r="N2294" s="26">
        <f>+R2294*'COSTOS VARIOS'!$O$1</f>
        <v>0</v>
      </c>
      <c r="O2294" s="26">
        <f>+R2294*'COSTOS VARIOS'!$O$2</f>
        <v>0</v>
      </c>
      <c r="P2294" s="26">
        <f>+R2294*'COSTOS VARIOS'!$O$3</f>
        <v>0</v>
      </c>
      <c r="Q2294" s="26">
        <v>1</v>
      </c>
      <c r="R2294" s="26">
        <f t="shared" si="352"/>
        <v>0</v>
      </c>
      <c r="S2294" s="25" t="e">
        <f t="shared" si="353"/>
        <v>#N/A</v>
      </c>
      <c r="T2294" s="28" t="e">
        <f t="shared" si="354"/>
        <v>#N/A</v>
      </c>
      <c r="U2294" s="29" t="e">
        <f t="shared" si="355"/>
        <v>#N/A</v>
      </c>
      <c r="V2294" s="26" t="e">
        <f>+INDEX('LISTA DE PRECIOS EKM '!A:K,MATCH('Precios ML'!B2294,'LISTA DE PRECIOS EKM '!A:A,0),8)</f>
        <v>#N/A</v>
      </c>
      <c r="W2294" s="26" t="e">
        <f t="shared" si="356"/>
        <v>#N/A</v>
      </c>
      <c r="X2294" s="26" t="e">
        <f t="shared" si="357"/>
        <v>#N/A</v>
      </c>
      <c r="Y2294" s="26"/>
      <c r="Z2294" s="26" t="e">
        <f t="shared" si="358"/>
        <v>#N/A</v>
      </c>
      <c r="AA2294" s="30" t="e">
        <f t="shared" si="359"/>
        <v>#N/A</v>
      </c>
    </row>
    <row r="2295" spans="1:27">
      <c r="A2295" s="20" t="s">
        <v>7090</v>
      </c>
      <c r="B2295" s="20" t="s">
        <v>7091</v>
      </c>
      <c r="C2295" s="25">
        <v>0</v>
      </c>
      <c r="D2295" s="22">
        <v>85</v>
      </c>
      <c r="E2295" s="22">
        <v>49</v>
      </c>
      <c r="F2295" s="22">
        <v>40</v>
      </c>
      <c r="G2295" s="22">
        <v>16000</v>
      </c>
      <c r="H2295" s="22" t="s">
        <v>5088</v>
      </c>
      <c r="I2295" s="26" t="e">
        <f>+IF(H2295='COSTOS VARIOS'!$C$1,'COSTOS VARIOS'!$C$2*'Precios ML'!V2295,'COSTOS VARIOS'!$B$2*'Precios ML'!V2295)</f>
        <v>#N/A</v>
      </c>
      <c r="J2295" s="22">
        <v>0</v>
      </c>
      <c r="K2295" s="27">
        <f t="shared" si="350"/>
        <v>10.4125</v>
      </c>
      <c r="L2295" s="27">
        <f t="shared" si="351"/>
        <v>10.4125</v>
      </c>
      <c r="M2295" s="26">
        <f>(INDEX(pesos!A:B,MATCH(L2295,pesos!A:A,1),2))</f>
        <v>16200</v>
      </c>
      <c r="N2295" s="26">
        <f>+R2295*'COSTOS VARIOS'!$O$1</f>
        <v>0</v>
      </c>
      <c r="O2295" s="26">
        <f>+R2295*'COSTOS VARIOS'!$O$2</f>
        <v>0</v>
      </c>
      <c r="P2295" s="26">
        <f>+R2295*'COSTOS VARIOS'!$O$3</f>
        <v>0</v>
      </c>
      <c r="Q2295" s="26">
        <v>1</v>
      </c>
      <c r="R2295" s="26">
        <f t="shared" si="352"/>
        <v>0</v>
      </c>
      <c r="S2295" s="25" t="e">
        <f t="shared" si="353"/>
        <v>#N/A</v>
      </c>
      <c r="T2295" s="28" t="e">
        <f t="shared" si="354"/>
        <v>#N/A</v>
      </c>
      <c r="U2295" s="29" t="e">
        <f t="shared" si="355"/>
        <v>#N/A</v>
      </c>
      <c r="V2295" s="26" t="e">
        <f>+INDEX('LISTA DE PRECIOS EKM '!A:K,MATCH('Precios ML'!B2295,'LISTA DE PRECIOS EKM '!A:A,0),8)</f>
        <v>#N/A</v>
      </c>
      <c r="W2295" s="26" t="e">
        <f t="shared" si="356"/>
        <v>#N/A</v>
      </c>
      <c r="X2295" s="26" t="e">
        <f t="shared" si="357"/>
        <v>#N/A</v>
      </c>
      <c r="Y2295" s="26"/>
      <c r="Z2295" s="26" t="e">
        <f t="shared" si="358"/>
        <v>#N/A</v>
      </c>
      <c r="AA2295" s="30" t="e">
        <f t="shared" si="359"/>
        <v>#N/A</v>
      </c>
    </row>
    <row r="2296" spans="1:27">
      <c r="A2296" s="20" t="s">
        <v>7090</v>
      </c>
      <c r="B2296" s="20" t="s">
        <v>7091</v>
      </c>
      <c r="C2296" s="25">
        <v>0</v>
      </c>
      <c r="D2296" s="22">
        <v>85</v>
      </c>
      <c r="E2296" s="22">
        <v>49</v>
      </c>
      <c r="F2296" s="22">
        <v>40</v>
      </c>
      <c r="G2296" s="22">
        <v>16000</v>
      </c>
      <c r="H2296" s="22" t="s">
        <v>5088</v>
      </c>
      <c r="I2296" s="26" t="e">
        <f>+IF(H2296='COSTOS VARIOS'!$C$1,'COSTOS VARIOS'!$C$2*'Precios ML'!V2296,'COSTOS VARIOS'!$B$2*'Precios ML'!V2296)</f>
        <v>#N/A</v>
      </c>
      <c r="J2296" s="22">
        <v>0</v>
      </c>
      <c r="K2296" s="27">
        <f t="shared" si="350"/>
        <v>10.4125</v>
      </c>
      <c r="L2296" s="27">
        <f t="shared" si="351"/>
        <v>10.4125</v>
      </c>
      <c r="M2296" s="26">
        <f>(INDEX(pesos!A:B,MATCH(L2296,pesos!A:A,1),2))</f>
        <v>16200</v>
      </c>
      <c r="N2296" s="26">
        <f>+R2296*'COSTOS VARIOS'!$O$1</f>
        <v>0</v>
      </c>
      <c r="O2296" s="26">
        <f>+R2296*'COSTOS VARIOS'!$O$2</f>
        <v>0</v>
      </c>
      <c r="P2296" s="26">
        <f>+R2296*'COSTOS VARIOS'!$O$3</f>
        <v>0</v>
      </c>
      <c r="Q2296" s="26">
        <v>1</v>
      </c>
      <c r="R2296" s="26">
        <f t="shared" si="352"/>
        <v>0</v>
      </c>
      <c r="S2296" s="25" t="e">
        <f t="shared" si="353"/>
        <v>#N/A</v>
      </c>
      <c r="T2296" s="28" t="e">
        <f t="shared" si="354"/>
        <v>#N/A</v>
      </c>
      <c r="U2296" s="29" t="e">
        <f t="shared" si="355"/>
        <v>#N/A</v>
      </c>
      <c r="V2296" s="26" t="e">
        <f>+INDEX('LISTA DE PRECIOS EKM '!A:K,MATCH('Precios ML'!B2296,'LISTA DE PRECIOS EKM '!A:A,0),8)</f>
        <v>#N/A</v>
      </c>
      <c r="W2296" s="26" t="e">
        <f t="shared" si="356"/>
        <v>#N/A</v>
      </c>
      <c r="X2296" s="26" t="e">
        <f t="shared" si="357"/>
        <v>#N/A</v>
      </c>
      <c r="Y2296" s="26"/>
      <c r="Z2296" s="26" t="e">
        <f t="shared" si="358"/>
        <v>#N/A</v>
      </c>
      <c r="AA2296" s="30" t="e">
        <f t="shared" si="359"/>
        <v>#N/A</v>
      </c>
    </row>
    <row r="2297" spans="1:27">
      <c r="A2297" s="20" t="s">
        <v>7092</v>
      </c>
      <c r="B2297" s="20" t="s">
        <v>7093</v>
      </c>
      <c r="C2297" s="25">
        <v>0</v>
      </c>
      <c r="D2297" s="22">
        <v>85</v>
      </c>
      <c r="E2297" s="22">
        <v>49</v>
      </c>
      <c r="F2297" s="22">
        <v>40</v>
      </c>
      <c r="G2297" s="22">
        <v>16000</v>
      </c>
      <c r="H2297" s="22" t="s">
        <v>5088</v>
      </c>
      <c r="I2297" s="26" t="e">
        <f>+IF(H2297='COSTOS VARIOS'!$C$1,'COSTOS VARIOS'!$C$2*'Precios ML'!V2297,'COSTOS VARIOS'!$B$2*'Precios ML'!V2297)</f>
        <v>#N/A</v>
      </c>
      <c r="J2297" s="22">
        <v>0</v>
      </c>
      <c r="K2297" s="27">
        <f t="shared" si="350"/>
        <v>10.4125</v>
      </c>
      <c r="L2297" s="27">
        <f t="shared" si="351"/>
        <v>10.4125</v>
      </c>
      <c r="M2297" s="26">
        <f>(INDEX(pesos!A:B,MATCH(L2297,pesos!A:A,1),2))</f>
        <v>16200</v>
      </c>
      <c r="N2297" s="26">
        <f>+R2297*'COSTOS VARIOS'!$O$1</f>
        <v>0</v>
      </c>
      <c r="O2297" s="26">
        <f>+R2297*'COSTOS VARIOS'!$O$2</f>
        <v>0</v>
      </c>
      <c r="P2297" s="26">
        <f>+R2297*'COSTOS VARIOS'!$O$3</f>
        <v>0</v>
      </c>
      <c r="Q2297" s="26">
        <v>1</v>
      </c>
      <c r="R2297" s="26">
        <f t="shared" si="352"/>
        <v>0</v>
      </c>
      <c r="S2297" s="25" t="e">
        <f t="shared" si="353"/>
        <v>#N/A</v>
      </c>
      <c r="T2297" s="28" t="e">
        <f t="shared" si="354"/>
        <v>#N/A</v>
      </c>
      <c r="U2297" s="29" t="e">
        <f t="shared" si="355"/>
        <v>#N/A</v>
      </c>
      <c r="V2297" s="26" t="e">
        <f>+INDEX('LISTA DE PRECIOS EKM '!A:K,MATCH('Precios ML'!B2297,'LISTA DE PRECIOS EKM '!A:A,0),8)</f>
        <v>#N/A</v>
      </c>
      <c r="W2297" s="26" t="e">
        <f t="shared" si="356"/>
        <v>#N/A</v>
      </c>
      <c r="X2297" s="26" t="e">
        <f t="shared" si="357"/>
        <v>#N/A</v>
      </c>
      <c r="Y2297" s="26"/>
      <c r="Z2297" s="26" t="e">
        <f t="shared" si="358"/>
        <v>#N/A</v>
      </c>
      <c r="AA2297" s="30" t="e">
        <f t="shared" si="359"/>
        <v>#N/A</v>
      </c>
    </row>
    <row r="2298" spans="1:27">
      <c r="A2298" s="20" t="s">
        <v>7092</v>
      </c>
      <c r="B2298" s="20" t="s">
        <v>7093</v>
      </c>
      <c r="C2298" s="25">
        <v>0</v>
      </c>
      <c r="D2298" s="22">
        <v>85</v>
      </c>
      <c r="E2298" s="22">
        <v>49</v>
      </c>
      <c r="F2298" s="22">
        <v>40</v>
      </c>
      <c r="G2298" s="22">
        <v>16000</v>
      </c>
      <c r="H2298" s="22" t="s">
        <v>5088</v>
      </c>
      <c r="I2298" s="26" t="e">
        <f>+IF(H2298='COSTOS VARIOS'!$C$1,'COSTOS VARIOS'!$C$2*'Precios ML'!V2298,'COSTOS VARIOS'!$B$2*'Precios ML'!V2298)</f>
        <v>#N/A</v>
      </c>
      <c r="J2298" s="22">
        <v>0</v>
      </c>
      <c r="K2298" s="27">
        <f t="shared" si="350"/>
        <v>10.4125</v>
      </c>
      <c r="L2298" s="27">
        <f t="shared" si="351"/>
        <v>10.4125</v>
      </c>
      <c r="M2298" s="26">
        <f>(INDEX(pesos!A:B,MATCH(L2298,pesos!A:A,1),2))</f>
        <v>16200</v>
      </c>
      <c r="N2298" s="26">
        <f>+R2298*'COSTOS VARIOS'!$O$1</f>
        <v>0</v>
      </c>
      <c r="O2298" s="26">
        <f>+R2298*'COSTOS VARIOS'!$O$2</f>
        <v>0</v>
      </c>
      <c r="P2298" s="26">
        <f>+R2298*'COSTOS VARIOS'!$O$3</f>
        <v>0</v>
      </c>
      <c r="Q2298" s="26">
        <v>1</v>
      </c>
      <c r="R2298" s="26">
        <f t="shared" si="352"/>
        <v>0</v>
      </c>
      <c r="S2298" s="25" t="e">
        <f t="shared" si="353"/>
        <v>#N/A</v>
      </c>
      <c r="T2298" s="28" t="e">
        <f t="shared" si="354"/>
        <v>#N/A</v>
      </c>
      <c r="U2298" s="29" t="e">
        <f t="shared" si="355"/>
        <v>#N/A</v>
      </c>
      <c r="V2298" s="26" t="e">
        <f>+INDEX('LISTA DE PRECIOS EKM '!A:K,MATCH('Precios ML'!B2298,'LISTA DE PRECIOS EKM '!A:A,0),8)</f>
        <v>#N/A</v>
      </c>
      <c r="W2298" s="26" t="e">
        <f t="shared" si="356"/>
        <v>#N/A</v>
      </c>
      <c r="X2298" s="26" t="e">
        <f t="shared" si="357"/>
        <v>#N/A</v>
      </c>
      <c r="Y2298" s="26"/>
      <c r="Z2298" s="26" t="e">
        <f t="shared" si="358"/>
        <v>#N/A</v>
      </c>
      <c r="AA2298" s="30" t="e">
        <f t="shared" si="359"/>
        <v>#N/A</v>
      </c>
    </row>
    <row r="2299" spans="1:27">
      <c r="A2299" s="20" t="s">
        <v>7094</v>
      </c>
      <c r="B2299" s="20" t="s">
        <v>7095</v>
      </c>
      <c r="C2299" s="25">
        <v>0</v>
      </c>
      <c r="D2299" s="22">
        <v>85</v>
      </c>
      <c r="E2299" s="22">
        <v>49</v>
      </c>
      <c r="F2299" s="22">
        <v>40</v>
      </c>
      <c r="G2299" s="22">
        <v>16000</v>
      </c>
      <c r="H2299" s="22" t="s">
        <v>5088</v>
      </c>
      <c r="I2299" s="26" t="e">
        <f>+IF(H2299='COSTOS VARIOS'!$C$1,'COSTOS VARIOS'!$C$2*'Precios ML'!V2299,'COSTOS VARIOS'!$B$2*'Precios ML'!V2299)</f>
        <v>#N/A</v>
      </c>
      <c r="J2299" s="22">
        <v>0</v>
      </c>
      <c r="K2299" s="27">
        <f t="shared" si="350"/>
        <v>10.4125</v>
      </c>
      <c r="L2299" s="27">
        <f t="shared" si="351"/>
        <v>10.4125</v>
      </c>
      <c r="M2299" s="26">
        <f>(INDEX(pesos!A:B,MATCH(L2299,pesos!A:A,1),2))</f>
        <v>16200</v>
      </c>
      <c r="N2299" s="26">
        <f>+R2299*'COSTOS VARIOS'!$O$1</f>
        <v>0</v>
      </c>
      <c r="O2299" s="26">
        <f>+R2299*'COSTOS VARIOS'!$O$2</f>
        <v>0</v>
      </c>
      <c r="P2299" s="26">
        <f>+R2299*'COSTOS VARIOS'!$O$3</f>
        <v>0</v>
      </c>
      <c r="Q2299" s="26">
        <v>1</v>
      </c>
      <c r="R2299" s="26">
        <f t="shared" si="352"/>
        <v>0</v>
      </c>
      <c r="S2299" s="25" t="e">
        <f t="shared" si="353"/>
        <v>#N/A</v>
      </c>
      <c r="T2299" s="28" t="e">
        <f t="shared" si="354"/>
        <v>#N/A</v>
      </c>
      <c r="U2299" s="29" t="e">
        <f t="shared" si="355"/>
        <v>#N/A</v>
      </c>
      <c r="V2299" s="26" t="e">
        <f>+INDEX('LISTA DE PRECIOS EKM '!A:K,MATCH('Precios ML'!B2299,'LISTA DE PRECIOS EKM '!A:A,0),8)</f>
        <v>#N/A</v>
      </c>
      <c r="W2299" s="26" t="e">
        <f t="shared" si="356"/>
        <v>#N/A</v>
      </c>
      <c r="X2299" s="26" t="e">
        <f t="shared" si="357"/>
        <v>#N/A</v>
      </c>
      <c r="Y2299" s="26"/>
      <c r="Z2299" s="26" t="e">
        <f t="shared" si="358"/>
        <v>#N/A</v>
      </c>
      <c r="AA2299" s="30" t="e">
        <f t="shared" si="359"/>
        <v>#N/A</v>
      </c>
    </row>
    <row r="2300" spans="1:27">
      <c r="A2300" s="20" t="s">
        <v>7094</v>
      </c>
      <c r="B2300" s="20" t="s">
        <v>7095</v>
      </c>
      <c r="C2300" s="25">
        <v>0</v>
      </c>
      <c r="D2300" s="22">
        <v>85</v>
      </c>
      <c r="E2300" s="22">
        <v>49</v>
      </c>
      <c r="F2300" s="22">
        <v>40</v>
      </c>
      <c r="G2300" s="22">
        <v>16000</v>
      </c>
      <c r="H2300" s="22" t="s">
        <v>5088</v>
      </c>
      <c r="I2300" s="26" t="e">
        <f>+IF(H2300='COSTOS VARIOS'!$C$1,'COSTOS VARIOS'!$C$2*'Precios ML'!V2300,'COSTOS VARIOS'!$B$2*'Precios ML'!V2300)</f>
        <v>#N/A</v>
      </c>
      <c r="J2300" s="22">
        <v>0</v>
      </c>
      <c r="K2300" s="27">
        <f t="shared" si="350"/>
        <v>10.4125</v>
      </c>
      <c r="L2300" s="27">
        <f t="shared" si="351"/>
        <v>10.4125</v>
      </c>
      <c r="M2300" s="26">
        <f>(INDEX(pesos!A:B,MATCH(L2300,pesos!A:A,1),2))</f>
        <v>16200</v>
      </c>
      <c r="N2300" s="26">
        <f>+R2300*'COSTOS VARIOS'!$O$1</f>
        <v>0</v>
      </c>
      <c r="O2300" s="26">
        <f>+R2300*'COSTOS VARIOS'!$O$2</f>
        <v>0</v>
      </c>
      <c r="P2300" s="26">
        <f>+R2300*'COSTOS VARIOS'!$O$3</f>
        <v>0</v>
      </c>
      <c r="Q2300" s="26">
        <v>1</v>
      </c>
      <c r="R2300" s="26">
        <f t="shared" si="352"/>
        <v>0</v>
      </c>
      <c r="S2300" s="25" t="e">
        <f t="shared" si="353"/>
        <v>#N/A</v>
      </c>
      <c r="T2300" s="28" t="e">
        <f t="shared" si="354"/>
        <v>#N/A</v>
      </c>
      <c r="U2300" s="29" t="e">
        <f t="shared" si="355"/>
        <v>#N/A</v>
      </c>
      <c r="V2300" s="26" t="e">
        <f>+INDEX('LISTA DE PRECIOS EKM '!A:K,MATCH('Precios ML'!B2300,'LISTA DE PRECIOS EKM '!A:A,0),8)</f>
        <v>#N/A</v>
      </c>
      <c r="W2300" s="26" t="e">
        <f t="shared" si="356"/>
        <v>#N/A</v>
      </c>
      <c r="X2300" s="26" t="e">
        <f t="shared" si="357"/>
        <v>#N/A</v>
      </c>
      <c r="Y2300" s="26"/>
      <c r="Z2300" s="26" t="e">
        <f t="shared" si="358"/>
        <v>#N/A</v>
      </c>
      <c r="AA2300" s="30" t="e">
        <f t="shared" si="359"/>
        <v>#N/A</v>
      </c>
    </row>
    <row r="2301" spans="1:27">
      <c r="A2301" s="20" t="s">
        <v>7096</v>
      </c>
      <c r="B2301" s="20" t="s">
        <v>7097</v>
      </c>
      <c r="C2301" s="25">
        <v>0</v>
      </c>
      <c r="D2301" s="22">
        <v>85</v>
      </c>
      <c r="E2301" s="22">
        <v>49</v>
      </c>
      <c r="F2301" s="22">
        <v>40</v>
      </c>
      <c r="G2301" s="22">
        <v>16000</v>
      </c>
      <c r="H2301" s="22" t="s">
        <v>5088</v>
      </c>
      <c r="I2301" s="26" t="e">
        <f>+IF(H2301='COSTOS VARIOS'!$C$1,'COSTOS VARIOS'!$C$2*'Precios ML'!V2301,'COSTOS VARIOS'!$B$2*'Precios ML'!V2301)</f>
        <v>#N/A</v>
      </c>
      <c r="J2301" s="22">
        <v>0</v>
      </c>
      <c r="K2301" s="27">
        <f t="shared" si="350"/>
        <v>10.4125</v>
      </c>
      <c r="L2301" s="27">
        <f t="shared" si="351"/>
        <v>10.4125</v>
      </c>
      <c r="M2301" s="26">
        <f>(INDEX(pesos!A:B,MATCH(L2301,pesos!A:A,1),2))</f>
        <v>16200</v>
      </c>
      <c r="N2301" s="26">
        <f>+R2301*'COSTOS VARIOS'!$O$1</f>
        <v>0</v>
      </c>
      <c r="O2301" s="26">
        <f>+R2301*'COSTOS VARIOS'!$O$2</f>
        <v>0</v>
      </c>
      <c r="P2301" s="26">
        <f>+R2301*'COSTOS VARIOS'!$O$3</f>
        <v>0</v>
      </c>
      <c r="Q2301" s="26">
        <v>1</v>
      </c>
      <c r="R2301" s="26">
        <f t="shared" si="352"/>
        <v>0</v>
      </c>
      <c r="S2301" s="25" t="e">
        <f t="shared" si="353"/>
        <v>#N/A</v>
      </c>
      <c r="T2301" s="28" t="e">
        <f t="shared" si="354"/>
        <v>#N/A</v>
      </c>
      <c r="U2301" s="29" t="e">
        <f t="shared" si="355"/>
        <v>#N/A</v>
      </c>
      <c r="V2301" s="26" t="e">
        <f>+INDEX('LISTA DE PRECIOS EKM '!A:K,MATCH('Precios ML'!B2301,'LISTA DE PRECIOS EKM '!A:A,0),8)</f>
        <v>#N/A</v>
      </c>
      <c r="W2301" s="26" t="e">
        <f t="shared" si="356"/>
        <v>#N/A</v>
      </c>
      <c r="X2301" s="26" t="e">
        <f t="shared" si="357"/>
        <v>#N/A</v>
      </c>
      <c r="Y2301" s="26"/>
      <c r="Z2301" s="26" t="e">
        <f t="shared" si="358"/>
        <v>#N/A</v>
      </c>
      <c r="AA2301" s="30" t="e">
        <f t="shared" si="359"/>
        <v>#N/A</v>
      </c>
    </row>
    <row r="2302" spans="1:27">
      <c r="A2302" s="20" t="s">
        <v>7098</v>
      </c>
      <c r="B2302" s="20" t="s">
        <v>7099</v>
      </c>
      <c r="C2302" s="25">
        <v>0</v>
      </c>
      <c r="D2302" s="22">
        <v>85</v>
      </c>
      <c r="E2302" s="22">
        <v>49</v>
      </c>
      <c r="F2302" s="22">
        <v>40</v>
      </c>
      <c r="G2302" s="22">
        <v>16000</v>
      </c>
      <c r="H2302" s="22" t="s">
        <v>5088</v>
      </c>
      <c r="I2302" s="26" t="e">
        <f>+IF(H2302='COSTOS VARIOS'!$C$1,'COSTOS VARIOS'!$C$2*'Precios ML'!V2302,'COSTOS VARIOS'!$B$2*'Precios ML'!V2302)</f>
        <v>#N/A</v>
      </c>
      <c r="J2302" s="22">
        <v>0</v>
      </c>
      <c r="K2302" s="27">
        <f t="shared" si="350"/>
        <v>10.4125</v>
      </c>
      <c r="L2302" s="27">
        <f t="shared" si="351"/>
        <v>10.4125</v>
      </c>
      <c r="M2302" s="26">
        <f>(INDEX(pesos!A:B,MATCH(L2302,pesos!A:A,1),2))</f>
        <v>16200</v>
      </c>
      <c r="N2302" s="26">
        <f>+R2302*'COSTOS VARIOS'!$O$1</f>
        <v>0</v>
      </c>
      <c r="O2302" s="26">
        <f>+R2302*'COSTOS VARIOS'!$O$2</f>
        <v>0</v>
      </c>
      <c r="P2302" s="26">
        <f>+R2302*'COSTOS VARIOS'!$O$3</f>
        <v>0</v>
      </c>
      <c r="Q2302" s="26">
        <v>1</v>
      </c>
      <c r="R2302" s="26">
        <f t="shared" si="352"/>
        <v>0</v>
      </c>
      <c r="S2302" s="25" t="e">
        <f t="shared" si="353"/>
        <v>#N/A</v>
      </c>
      <c r="T2302" s="28" t="e">
        <f t="shared" si="354"/>
        <v>#N/A</v>
      </c>
      <c r="U2302" s="29" t="e">
        <f t="shared" si="355"/>
        <v>#N/A</v>
      </c>
      <c r="V2302" s="26" t="e">
        <f>+INDEX('LISTA DE PRECIOS EKM '!A:K,MATCH('Precios ML'!B2302,'LISTA DE PRECIOS EKM '!A:A,0),8)</f>
        <v>#N/A</v>
      </c>
      <c r="W2302" s="26" t="e">
        <f t="shared" si="356"/>
        <v>#N/A</v>
      </c>
      <c r="X2302" s="26" t="e">
        <f t="shared" si="357"/>
        <v>#N/A</v>
      </c>
      <c r="Y2302" s="26"/>
      <c r="Z2302" s="26" t="e">
        <f t="shared" si="358"/>
        <v>#N/A</v>
      </c>
      <c r="AA2302" s="30" t="e">
        <f t="shared" si="359"/>
        <v>#N/A</v>
      </c>
    </row>
    <row r="2303" spans="1:27">
      <c r="A2303" s="20" t="s">
        <v>7098</v>
      </c>
      <c r="B2303" s="20" t="s">
        <v>7099</v>
      </c>
      <c r="C2303" s="25">
        <v>0</v>
      </c>
      <c r="D2303" s="22">
        <v>85</v>
      </c>
      <c r="E2303" s="22">
        <v>49</v>
      </c>
      <c r="F2303" s="22">
        <v>40</v>
      </c>
      <c r="G2303" s="22">
        <v>16000</v>
      </c>
      <c r="H2303" s="22" t="s">
        <v>5088</v>
      </c>
      <c r="I2303" s="26" t="e">
        <f>+IF(H2303='COSTOS VARIOS'!$C$1,'COSTOS VARIOS'!$C$2*'Precios ML'!V2303,'COSTOS VARIOS'!$B$2*'Precios ML'!V2303)</f>
        <v>#N/A</v>
      </c>
      <c r="J2303" s="22">
        <v>0</v>
      </c>
      <c r="K2303" s="27">
        <f t="shared" si="350"/>
        <v>10.4125</v>
      </c>
      <c r="L2303" s="27">
        <f t="shared" si="351"/>
        <v>10.4125</v>
      </c>
      <c r="M2303" s="26">
        <f>(INDEX(pesos!A:B,MATCH(L2303,pesos!A:A,1),2))</f>
        <v>16200</v>
      </c>
      <c r="N2303" s="26">
        <f>+R2303*'COSTOS VARIOS'!$O$1</f>
        <v>0</v>
      </c>
      <c r="O2303" s="26">
        <f>+R2303*'COSTOS VARIOS'!$O$2</f>
        <v>0</v>
      </c>
      <c r="P2303" s="26">
        <f>+R2303*'COSTOS VARIOS'!$O$3</f>
        <v>0</v>
      </c>
      <c r="Q2303" s="26">
        <v>1</v>
      </c>
      <c r="R2303" s="26">
        <f t="shared" si="352"/>
        <v>0</v>
      </c>
      <c r="S2303" s="25" t="e">
        <f t="shared" si="353"/>
        <v>#N/A</v>
      </c>
      <c r="T2303" s="28" t="e">
        <f t="shared" si="354"/>
        <v>#N/A</v>
      </c>
      <c r="U2303" s="29" t="e">
        <f t="shared" si="355"/>
        <v>#N/A</v>
      </c>
      <c r="V2303" s="26" t="e">
        <f>+INDEX('LISTA DE PRECIOS EKM '!A:K,MATCH('Precios ML'!B2303,'LISTA DE PRECIOS EKM '!A:A,0),8)</f>
        <v>#N/A</v>
      </c>
      <c r="W2303" s="26" t="e">
        <f t="shared" si="356"/>
        <v>#N/A</v>
      </c>
      <c r="X2303" s="26" t="e">
        <f t="shared" si="357"/>
        <v>#N/A</v>
      </c>
      <c r="Y2303" s="26"/>
      <c r="Z2303" s="26" t="e">
        <f t="shared" si="358"/>
        <v>#N/A</v>
      </c>
      <c r="AA2303" s="30" t="e">
        <f t="shared" si="359"/>
        <v>#N/A</v>
      </c>
    </row>
    <row r="2304" spans="1:27">
      <c r="A2304" s="20" t="s">
        <v>7100</v>
      </c>
      <c r="B2304" s="20" t="s">
        <v>7101</v>
      </c>
      <c r="C2304" s="25">
        <v>0</v>
      </c>
      <c r="D2304" s="22">
        <v>85</v>
      </c>
      <c r="E2304" s="22">
        <v>49</v>
      </c>
      <c r="F2304" s="22">
        <v>40</v>
      </c>
      <c r="G2304" s="22">
        <v>16000</v>
      </c>
      <c r="H2304" s="22" t="s">
        <v>5088</v>
      </c>
      <c r="I2304" s="26" t="e">
        <f>+IF(H2304='COSTOS VARIOS'!$C$1,'COSTOS VARIOS'!$C$2*'Precios ML'!V2304,'COSTOS VARIOS'!$B$2*'Precios ML'!V2304)</f>
        <v>#N/A</v>
      </c>
      <c r="J2304" s="22">
        <v>0</v>
      </c>
      <c r="K2304" s="27">
        <f t="shared" si="350"/>
        <v>10.4125</v>
      </c>
      <c r="L2304" s="27">
        <f t="shared" si="351"/>
        <v>10.4125</v>
      </c>
      <c r="M2304" s="26">
        <f>(INDEX(pesos!A:B,MATCH(L2304,pesos!A:A,1),2))</f>
        <v>16200</v>
      </c>
      <c r="N2304" s="26">
        <f>+R2304*'COSTOS VARIOS'!$O$1</f>
        <v>0</v>
      </c>
      <c r="O2304" s="26">
        <f>+R2304*'COSTOS VARIOS'!$O$2</f>
        <v>0</v>
      </c>
      <c r="P2304" s="26">
        <f>+R2304*'COSTOS VARIOS'!$O$3</f>
        <v>0</v>
      </c>
      <c r="Q2304" s="26">
        <v>1</v>
      </c>
      <c r="R2304" s="26">
        <f t="shared" si="352"/>
        <v>0</v>
      </c>
      <c r="S2304" s="25" t="e">
        <f t="shared" si="353"/>
        <v>#N/A</v>
      </c>
      <c r="T2304" s="28" t="e">
        <f t="shared" si="354"/>
        <v>#N/A</v>
      </c>
      <c r="U2304" s="29" t="e">
        <f t="shared" si="355"/>
        <v>#N/A</v>
      </c>
      <c r="V2304" s="26" t="e">
        <f>+INDEX('LISTA DE PRECIOS EKM '!A:K,MATCH('Precios ML'!B2304,'LISTA DE PRECIOS EKM '!A:A,0),8)</f>
        <v>#N/A</v>
      </c>
      <c r="W2304" s="26" t="e">
        <f t="shared" si="356"/>
        <v>#N/A</v>
      </c>
      <c r="X2304" s="26" t="e">
        <f t="shared" si="357"/>
        <v>#N/A</v>
      </c>
      <c r="Y2304" s="26"/>
      <c r="Z2304" s="26" t="e">
        <f t="shared" si="358"/>
        <v>#N/A</v>
      </c>
      <c r="AA2304" s="30" t="e">
        <f t="shared" si="359"/>
        <v>#N/A</v>
      </c>
    </row>
    <row r="2305" spans="1:27">
      <c r="A2305" s="20" t="s">
        <v>7100</v>
      </c>
      <c r="B2305" s="20" t="s">
        <v>7101</v>
      </c>
      <c r="C2305" s="25">
        <v>0</v>
      </c>
      <c r="D2305" s="22">
        <v>85</v>
      </c>
      <c r="E2305" s="22">
        <v>49</v>
      </c>
      <c r="F2305" s="22">
        <v>40</v>
      </c>
      <c r="G2305" s="22">
        <v>16000</v>
      </c>
      <c r="H2305" s="22" t="s">
        <v>5088</v>
      </c>
      <c r="I2305" s="26" t="e">
        <f>+IF(H2305='COSTOS VARIOS'!$C$1,'COSTOS VARIOS'!$C$2*'Precios ML'!V2305,'COSTOS VARIOS'!$B$2*'Precios ML'!V2305)</f>
        <v>#N/A</v>
      </c>
      <c r="J2305" s="22">
        <v>0</v>
      </c>
      <c r="K2305" s="27">
        <f t="shared" si="350"/>
        <v>10.4125</v>
      </c>
      <c r="L2305" s="27">
        <f t="shared" si="351"/>
        <v>10.4125</v>
      </c>
      <c r="M2305" s="26">
        <f>(INDEX(pesos!A:B,MATCH(L2305,pesos!A:A,1),2))</f>
        <v>16200</v>
      </c>
      <c r="N2305" s="26">
        <f>+R2305*'COSTOS VARIOS'!$O$1</f>
        <v>0</v>
      </c>
      <c r="O2305" s="26">
        <f>+R2305*'COSTOS VARIOS'!$O$2</f>
        <v>0</v>
      </c>
      <c r="P2305" s="26">
        <f>+R2305*'COSTOS VARIOS'!$O$3</f>
        <v>0</v>
      </c>
      <c r="Q2305" s="26">
        <v>1</v>
      </c>
      <c r="R2305" s="26">
        <f t="shared" si="352"/>
        <v>0</v>
      </c>
      <c r="S2305" s="25" t="e">
        <f t="shared" si="353"/>
        <v>#N/A</v>
      </c>
      <c r="T2305" s="28" t="e">
        <f t="shared" si="354"/>
        <v>#N/A</v>
      </c>
      <c r="U2305" s="29" t="e">
        <f t="shared" si="355"/>
        <v>#N/A</v>
      </c>
      <c r="V2305" s="26" t="e">
        <f>+INDEX('LISTA DE PRECIOS EKM '!A:K,MATCH('Precios ML'!B2305,'LISTA DE PRECIOS EKM '!A:A,0),8)</f>
        <v>#N/A</v>
      </c>
      <c r="W2305" s="26" t="e">
        <f t="shared" si="356"/>
        <v>#N/A</v>
      </c>
      <c r="X2305" s="26" t="e">
        <f t="shared" si="357"/>
        <v>#N/A</v>
      </c>
      <c r="Y2305" s="26"/>
      <c r="Z2305" s="26" t="e">
        <f t="shared" si="358"/>
        <v>#N/A</v>
      </c>
      <c r="AA2305" s="30" t="e">
        <f t="shared" si="359"/>
        <v>#N/A</v>
      </c>
    </row>
    <row r="2306" spans="1:27">
      <c r="A2306" s="20" t="s">
        <v>7102</v>
      </c>
      <c r="B2306" s="20" t="s">
        <v>7103</v>
      </c>
      <c r="C2306" s="25">
        <v>0</v>
      </c>
      <c r="D2306" s="22">
        <v>85</v>
      </c>
      <c r="E2306" s="22">
        <v>49</v>
      </c>
      <c r="F2306" s="22">
        <v>40</v>
      </c>
      <c r="G2306" s="22">
        <v>16000</v>
      </c>
      <c r="H2306" s="22" t="s">
        <v>5088</v>
      </c>
      <c r="I2306" s="26" t="e">
        <f>+IF(H2306='COSTOS VARIOS'!$C$1,'COSTOS VARIOS'!$C$2*'Precios ML'!V2306,'COSTOS VARIOS'!$B$2*'Precios ML'!V2306)</f>
        <v>#N/A</v>
      </c>
      <c r="J2306" s="22">
        <v>0</v>
      </c>
      <c r="K2306" s="27">
        <f t="shared" si="350"/>
        <v>10.4125</v>
      </c>
      <c r="L2306" s="27">
        <f t="shared" si="351"/>
        <v>10.4125</v>
      </c>
      <c r="M2306" s="26">
        <f>(INDEX(pesos!A:B,MATCH(L2306,pesos!A:A,1),2))</f>
        <v>16200</v>
      </c>
      <c r="N2306" s="26">
        <f>+R2306*'COSTOS VARIOS'!$O$1</f>
        <v>0</v>
      </c>
      <c r="O2306" s="26">
        <f>+R2306*'COSTOS VARIOS'!$O$2</f>
        <v>0</v>
      </c>
      <c r="P2306" s="26">
        <f>+R2306*'COSTOS VARIOS'!$O$3</f>
        <v>0</v>
      </c>
      <c r="Q2306" s="26">
        <v>1</v>
      </c>
      <c r="R2306" s="26">
        <f t="shared" si="352"/>
        <v>0</v>
      </c>
      <c r="S2306" s="25" t="e">
        <f t="shared" si="353"/>
        <v>#N/A</v>
      </c>
      <c r="T2306" s="28" t="e">
        <f t="shared" si="354"/>
        <v>#N/A</v>
      </c>
      <c r="U2306" s="29" t="e">
        <f t="shared" si="355"/>
        <v>#N/A</v>
      </c>
      <c r="V2306" s="26" t="e">
        <f>+INDEX('LISTA DE PRECIOS EKM '!A:K,MATCH('Precios ML'!B2306,'LISTA DE PRECIOS EKM '!A:A,0),8)</f>
        <v>#N/A</v>
      </c>
      <c r="W2306" s="26" t="e">
        <f t="shared" si="356"/>
        <v>#N/A</v>
      </c>
      <c r="X2306" s="26" t="e">
        <f t="shared" si="357"/>
        <v>#N/A</v>
      </c>
      <c r="Y2306" s="26"/>
      <c r="Z2306" s="26" t="e">
        <f t="shared" si="358"/>
        <v>#N/A</v>
      </c>
      <c r="AA2306" s="30" t="e">
        <f t="shared" si="359"/>
        <v>#N/A</v>
      </c>
    </row>
    <row r="2307" spans="1:27">
      <c r="A2307" s="20" t="s">
        <v>7102</v>
      </c>
      <c r="B2307" s="20" t="s">
        <v>7103</v>
      </c>
      <c r="C2307" s="25">
        <v>0</v>
      </c>
      <c r="D2307" s="22">
        <v>85</v>
      </c>
      <c r="E2307" s="22">
        <v>49</v>
      </c>
      <c r="F2307" s="22">
        <v>40</v>
      </c>
      <c r="G2307" s="22">
        <v>16000</v>
      </c>
      <c r="H2307" s="22" t="s">
        <v>5088</v>
      </c>
      <c r="I2307" s="26" t="e">
        <f>+IF(H2307='COSTOS VARIOS'!$C$1,'COSTOS VARIOS'!$C$2*'Precios ML'!V2307,'COSTOS VARIOS'!$B$2*'Precios ML'!V2307)</f>
        <v>#N/A</v>
      </c>
      <c r="J2307" s="22">
        <v>0</v>
      </c>
      <c r="K2307" s="27">
        <f t="shared" si="350"/>
        <v>10.4125</v>
      </c>
      <c r="L2307" s="27">
        <f t="shared" si="351"/>
        <v>10.4125</v>
      </c>
      <c r="M2307" s="26">
        <f>(INDEX(pesos!A:B,MATCH(L2307,pesos!A:A,1),2))</f>
        <v>16200</v>
      </c>
      <c r="N2307" s="26">
        <f>+R2307*'COSTOS VARIOS'!$O$1</f>
        <v>0</v>
      </c>
      <c r="O2307" s="26">
        <f>+R2307*'COSTOS VARIOS'!$O$2</f>
        <v>0</v>
      </c>
      <c r="P2307" s="26">
        <f>+R2307*'COSTOS VARIOS'!$O$3</f>
        <v>0</v>
      </c>
      <c r="Q2307" s="26">
        <v>1</v>
      </c>
      <c r="R2307" s="26">
        <f t="shared" si="352"/>
        <v>0</v>
      </c>
      <c r="S2307" s="25" t="e">
        <f t="shared" si="353"/>
        <v>#N/A</v>
      </c>
      <c r="T2307" s="28" t="e">
        <f t="shared" si="354"/>
        <v>#N/A</v>
      </c>
      <c r="U2307" s="29" t="e">
        <f t="shared" si="355"/>
        <v>#N/A</v>
      </c>
      <c r="V2307" s="26" t="e">
        <f>+INDEX('LISTA DE PRECIOS EKM '!A:K,MATCH('Precios ML'!B2307,'LISTA DE PRECIOS EKM '!A:A,0),8)</f>
        <v>#N/A</v>
      </c>
      <c r="W2307" s="26" t="e">
        <f t="shared" si="356"/>
        <v>#N/A</v>
      </c>
      <c r="X2307" s="26" t="e">
        <f t="shared" si="357"/>
        <v>#N/A</v>
      </c>
      <c r="Y2307" s="26"/>
      <c r="Z2307" s="26" t="e">
        <f t="shared" si="358"/>
        <v>#N/A</v>
      </c>
      <c r="AA2307" s="30" t="e">
        <f t="shared" si="359"/>
        <v>#N/A</v>
      </c>
    </row>
    <row r="2308" spans="1:27">
      <c r="A2308" s="20" t="s">
        <v>7104</v>
      </c>
      <c r="B2308" s="20" t="s">
        <v>7105</v>
      </c>
      <c r="C2308" s="25">
        <v>0</v>
      </c>
      <c r="D2308" s="22">
        <v>85</v>
      </c>
      <c r="E2308" s="22">
        <v>49</v>
      </c>
      <c r="F2308" s="22">
        <v>40</v>
      </c>
      <c r="G2308" s="22">
        <v>16000</v>
      </c>
      <c r="H2308" s="22" t="s">
        <v>5088</v>
      </c>
      <c r="I2308" s="26" t="e">
        <f>+IF(H2308='COSTOS VARIOS'!$C$1,'COSTOS VARIOS'!$C$2*'Precios ML'!V2308,'COSTOS VARIOS'!$B$2*'Precios ML'!V2308)</f>
        <v>#N/A</v>
      </c>
      <c r="J2308" s="22">
        <v>0</v>
      </c>
      <c r="K2308" s="27">
        <f t="shared" ref="K2308:K2371" si="360">+(D2308*E2308*F2308)/G2308</f>
        <v>10.4125</v>
      </c>
      <c r="L2308" s="27">
        <f t="shared" ref="L2308:L2371" si="361">+K2308*Q2308</f>
        <v>10.4125</v>
      </c>
      <c r="M2308" s="26">
        <f>(INDEX(pesos!A:B,MATCH(L2308,pesos!A:A,1),2))</f>
        <v>16200</v>
      </c>
      <c r="N2308" s="26">
        <f>+R2308*'COSTOS VARIOS'!$O$1</f>
        <v>0</v>
      </c>
      <c r="O2308" s="26">
        <f>+R2308*'COSTOS VARIOS'!$O$2</f>
        <v>0</v>
      </c>
      <c r="P2308" s="26">
        <f>+R2308*'COSTOS VARIOS'!$O$3</f>
        <v>0</v>
      </c>
      <c r="Q2308" s="26">
        <v>1</v>
      </c>
      <c r="R2308" s="26">
        <f t="shared" ref="R2308:R2371" si="362">+C2308*Q2308</f>
        <v>0</v>
      </c>
      <c r="S2308" s="25" t="e">
        <f t="shared" ref="S2308:S2371" si="363">+R2308+P2308+O2308+N2308+M2308+I2308</f>
        <v>#N/A</v>
      </c>
      <c r="T2308" s="28" t="e">
        <f t="shared" ref="T2308:T2371" si="364">+(V2308/S2308)-1</f>
        <v>#N/A</v>
      </c>
      <c r="U2308" s="29" t="e">
        <f t="shared" ref="U2308:U2371" si="365">+S2308*T2308+S2308</f>
        <v>#N/A</v>
      </c>
      <c r="V2308" s="26" t="e">
        <f>+INDEX('LISTA DE PRECIOS EKM '!A:K,MATCH('Precios ML'!B2308,'LISTA DE PRECIOS EKM '!A:A,0),8)</f>
        <v>#N/A</v>
      </c>
      <c r="W2308" s="26" t="e">
        <f t="shared" ref="W2308:W2371" si="366">+V2308*Q2308</f>
        <v>#N/A</v>
      </c>
      <c r="X2308" s="26" t="e">
        <f t="shared" ref="X2308:X2371" si="367">+W2308-U2308</f>
        <v>#N/A</v>
      </c>
      <c r="Y2308" s="26"/>
      <c r="Z2308" s="26" t="e">
        <f t="shared" ref="Z2308:Z2371" si="368">+W2308-Y2308</f>
        <v>#N/A</v>
      </c>
      <c r="AA2308" s="30" t="e">
        <f t="shared" ref="AA2308:AA2371" si="369">+(Z2308/C2308)-1</f>
        <v>#N/A</v>
      </c>
    </row>
    <row r="2309" spans="1:27">
      <c r="A2309" s="20" t="s">
        <v>7104</v>
      </c>
      <c r="B2309" s="20" t="s">
        <v>7105</v>
      </c>
      <c r="C2309" s="25">
        <v>0</v>
      </c>
      <c r="D2309" s="22">
        <v>85</v>
      </c>
      <c r="E2309" s="22">
        <v>49</v>
      </c>
      <c r="F2309" s="22">
        <v>40</v>
      </c>
      <c r="G2309" s="22">
        <v>16000</v>
      </c>
      <c r="H2309" s="22" t="s">
        <v>5088</v>
      </c>
      <c r="I2309" s="26" t="e">
        <f>+IF(H2309='COSTOS VARIOS'!$C$1,'COSTOS VARIOS'!$C$2*'Precios ML'!V2309,'COSTOS VARIOS'!$B$2*'Precios ML'!V2309)</f>
        <v>#N/A</v>
      </c>
      <c r="J2309" s="22">
        <v>0</v>
      </c>
      <c r="K2309" s="27">
        <f t="shared" si="360"/>
        <v>10.4125</v>
      </c>
      <c r="L2309" s="27">
        <f t="shared" si="361"/>
        <v>10.4125</v>
      </c>
      <c r="M2309" s="26">
        <f>(INDEX(pesos!A:B,MATCH(L2309,pesos!A:A,1),2))</f>
        <v>16200</v>
      </c>
      <c r="N2309" s="26">
        <f>+R2309*'COSTOS VARIOS'!$O$1</f>
        <v>0</v>
      </c>
      <c r="O2309" s="26">
        <f>+R2309*'COSTOS VARIOS'!$O$2</f>
        <v>0</v>
      </c>
      <c r="P2309" s="26">
        <f>+R2309*'COSTOS VARIOS'!$O$3</f>
        <v>0</v>
      </c>
      <c r="Q2309" s="26">
        <v>1</v>
      </c>
      <c r="R2309" s="26">
        <f t="shared" si="362"/>
        <v>0</v>
      </c>
      <c r="S2309" s="25" t="e">
        <f t="shared" si="363"/>
        <v>#N/A</v>
      </c>
      <c r="T2309" s="28" t="e">
        <f t="shared" si="364"/>
        <v>#N/A</v>
      </c>
      <c r="U2309" s="29" t="e">
        <f t="shared" si="365"/>
        <v>#N/A</v>
      </c>
      <c r="V2309" s="26" t="e">
        <f>+INDEX('LISTA DE PRECIOS EKM '!A:K,MATCH('Precios ML'!B2309,'LISTA DE PRECIOS EKM '!A:A,0),8)</f>
        <v>#N/A</v>
      </c>
      <c r="W2309" s="26" t="e">
        <f t="shared" si="366"/>
        <v>#N/A</v>
      </c>
      <c r="X2309" s="26" t="e">
        <f t="shared" si="367"/>
        <v>#N/A</v>
      </c>
      <c r="Y2309" s="26"/>
      <c r="Z2309" s="26" t="e">
        <f t="shared" si="368"/>
        <v>#N/A</v>
      </c>
      <c r="AA2309" s="30" t="e">
        <f t="shared" si="369"/>
        <v>#N/A</v>
      </c>
    </row>
    <row r="2310" spans="1:27">
      <c r="A2310" s="20" t="s">
        <v>7106</v>
      </c>
      <c r="B2310" s="20" t="s">
        <v>7107</v>
      </c>
      <c r="C2310" s="25">
        <v>0</v>
      </c>
      <c r="D2310" s="22">
        <v>85</v>
      </c>
      <c r="E2310" s="22">
        <v>49</v>
      </c>
      <c r="F2310" s="22">
        <v>40</v>
      </c>
      <c r="G2310" s="22">
        <v>16000</v>
      </c>
      <c r="H2310" s="22" t="s">
        <v>5088</v>
      </c>
      <c r="I2310" s="26" t="e">
        <f>+IF(H2310='COSTOS VARIOS'!$C$1,'COSTOS VARIOS'!$C$2*'Precios ML'!V2310,'COSTOS VARIOS'!$B$2*'Precios ML'!V2310)</f>
        <v>#N/A</v>
      </c>
      <c r="J2310" s="22">
        <v>0</v>
      </c>
      <c r="K2310" s="27">
        <f t="shared" si="360"/>
        <v>10.4125</v>
      </c>
      <c r="L2310" s="27">
        <f t="shared" si="361"/>
        <v>10.4125</v>
      </c>
      <c r="M2310" s="26">
        <f>(INDEX(pesos!A:B,MATCH(L2310,pesos!A:A,1),2))</f>
        <v>16200</v>
      </c>
      <c r="N2310" s="26">
        <f>+R2310*'COSTOS VARIOS'!$O$1</f>
        <v>0</v>
      </c>
      <c r="O2310" s="26">
        <f>+R2310*'COSTOS VARIOS'!$O$2</f>
        <v>0</v>
      </c>
      <c r="P2310" s="26">
        <f>+R2310*'COSTOS VARIOS'!$O$3</f>
        <v>0</v>
      </c>
      <c r="Q2310" s="26">
        <v>1</v>
      </c>
      <c r="R2310" s="26">
        <f t="shared" si="362"/>
        <v>0</v>
      </c>
      <c r="S2310" s="25" t="e">
        <f t="shared" si="363"/>
        <v>#N/A</v>
      </c>
      <c r="T2310" s="28" t="e">
        <f t="shared" si="364"/>
        <v>#N/A</v>
      </c>
      <c r="U2310" s="29" t="e">
        <f t="shared" si="365"/>
        <v>#N/A</v>
      </c>
      <c r="V2310" s="26" t="e">
        <f>+INDEX('LISTA DE PRECIOS EKM '!A:K,MATCH('Precios ML'!B2310,'LISTA DE PRECIOS EKM '!A:A,0),8)</f>
        <v>#N/A</v>
      </c>
      <c r="W2310" s="26" t="e">
        <f t="shared" si="366"/>
        <v>#N/A</v>
      </c>
      <c r="X2310" s="26" t="e">
        <f t="shared" si="367"/>
        <v>#N/A</v>
      </c>
      <c r="Y2310" s="26"/>
      <c r="Z2310" s="26" t="e">
        <f t="shared" si="368"/>
        <v>#N/A</v>
      </c>
      <c r="AA2310" s="30" t="e">
        <f t="shared" si="369"/>
        <v>#N/A</v>
      </c>
    </row>
    <row r="2311" spans="1:27">
      <c r="A2311" s="20" t="s">
        <v>7106</v>
      </c>
      <c r="B2311" s="20" t="s">
        <v>7107</v>
      </c>
      <c r="C2311" s="25">
        <v>0</v>
      </c>
      <c r="D2311" s="22">
        <v>85</v>
      </c>
      <c r="E2311" s="22">
        <v>49</v>
      </c>
      <c r="F2311" s="22">
        <v>40</v>
      </c>
      <c r="G2311" s="22">
        <v>16000</v>
      </c>
      <c r="H2311" s="22" t="s">
        <v>5088</v>
      </c>
      <c r="I2311" s="26" t="e">
        <f>+IF(H2311='COSTOS VARIOS'!$C$1,'COSTOS VARIOS'!$C$2*'Precios ML'!V2311,'COSTOS VARIOS'!$B$2*'Precios ML'!V2311)</f>
        <v>#N/A</v>
      </c>
      <c r="J2311" s="22">
        <v>0</v>
      </c>
      <c r="K2311" s="27">
        <f t="shared" si="360"/>
        <v>10.4125</v>
      </c>
      <c r="L2311" s="27">
        <f t="shared" si="361"/>
        <v>10.4125</v>
      </c>
      <c r="M2311" s="26">
        <f>(INDEX(pesos!A:B,MATCH(L2311,pesos!A:A,1),2))</f>
        <v>16200</v>
      </c>
      <c r="N2311" s="26">
        <f>+R2311*'COSTOS VARIOS'!$O$1</f>
        <v>0</v>
      </c>
      <c r="O2311" s="26">
        <f>+R2311*'COSTOS VARIOS'!$O$2</f>
        <v>0</v>
      </c>
      <c r="P2311" s="26">
        <f>+R2311*'COSTOS VARIOS'!$O$3</f>
        <v>0</v>
      </c>
      <c r="Q2311" s="26">
        <v>1</v>
      </c>
      <c r="R2311" s="26">
        <f t="shared" si="362"/>
        <v>0</v>
      </c>
      <c r="S2311" s="25" t="e">
        <f t="shared" si="363"/>
        <v>#N/A</v>
      </c>
      <c r="T2311" s="28" t="e">
        <f t="shared" si="364"/>
        <v>#N/A</v>
      </c>
      <c r="U2311" s="29" t="e">
        <f t="shared" si="365"/>
        <v>#N/A</v>
      </c>
      <c r="V2311" s="26" t="e">
        <f>+INDEX('LISTA DE PRECIOS EKM '!A:K,MATCH('Precios ML'!B2311,'LISTA DE PRECIOS EKM '!A:A,0),8)</f>
        <v>#N/A</v>
      </c>
      <c r="W2311" s="26" t="e">
        <f t="shared" si="366"/>
        <v>#N/A</v>
      </c>
      <c r="X2311" s="26" t="e">
        <f t="shared" si="367"/>
        <v>#N/A</v>
      </c>
      <c r="Y2311" s="26"/>
      <c r="Z2311" s="26" t="e">
        <f t="shared" si="368"/>
        <v>#N/A</v>
      </c>
      <c r="AA2311" s="30" t="e">
        <f t="shared" si="369"/>
        <v>#N/A</v>
      </c>
    </row>
    <row r="2312" spans="1:27">
      <c r="A2312" s="20" t="s">
        <v>7108</v>
      </c>
      <c r="B2312" s="20" t="s">
        <v>7109</v>
      </c>
      <c r="C2312" s="25">
        <v>0</v>
      </c>
      <c r="D2312" s="22">
        <v>85</v>
      </c>
      <c r="E2312" s="22">
        <v>49</v>
      </c>
      <c r="F2312" s="22">
        <v>40</v>
      </c>
      <c r="G2312" s="22">
        <v>16000</v>
      </c>
      <c r="H2312" s="22" t="s">
        <v>5088</v>
      </c>
      <c r="I2312" s="26" t="e">
        <f>+IF(H2312='COSTOS VARIOS'!$C$1,'COSTOS VARIOS'!$C$2*'Precios ML'!V2312,'COSTOS VARIOS'!$B$2*'Precios ML'!V2312)</f>
        <v>#N/A</v>
      </c>
      <c r="J2312" s="22">
        <v>0</v>
      </c>
      <c r="K2312" s="27">
        <f t="shared" si="360"/>
        <v>10.4125</v>
      </c>
      <c r="L2312" s="27">
        <f t="shared" si="361"/>
        <v>10.4125</v>
      </c>
      <c r="M2312" s="26">
        <f>(INDEX(pesos!A:B,MATCH(L2312,pesos!A:A,1),2))</f>
        <v>16200</v>
      </c>
      <c r="N2312" s="26">
        <f>+R2312*'COSTOS VARIOS'!$O$1</f>
        <v>0</v>
      </c>
      <c r="O2312" s="26">
        <f>+R2312*'COSTOS VARIOS'!$O$2</f>
        <v>0</v>
      </c>
      <c r="P2312" s="26">
        <f>+R2312*'COSTOS VARIOS'!$O$3</f>
        <v>0</v>
      </c>
      <c r="Q2312" s="26">
        <v>1</v>
      </c>
      <c r="R2312" s="26">
        <f t="shared" si="362"/>
        <v>0</v>
      </c>
      <c r="S2312" s="25" t="e">
        <f t="shared" si="363"/>
        <v>#N/A</v>
      </c>
      <c r="T2312" s="28" t="e">
        <f t="shared" si="364"/>
        <v>#N/A</v>
      </c>
      <c r="U2312" s="29" t="e">
        <f t="shared" si="365"/>
        <v>#N/A</v>
      </c>
      <c r="V2312" s="26" t="e">
        <f>+INDEX('LISTA DE PRECIOS EKM '!A:K,MATCH('Precios ML'!B2312,'LISTA DE PRECIOS EKM '!A:A,0),8)</f>
        <v>#N/A</v>
      </c>
      <c r="W2312" s="26" t="e">
        <f t="shared" si="366"/>
        <v>#N/A</v>
      </c>
      <c r="X2312" s="26" t="e">
        <f t="shared" si="367"/>
        <v>#N/A</v>
      </c>
      <c r="Y2312" s="26"/>
      <c r="Z2312" s="26" t="e">
        <f t="shared" si="368"/>
        <v>#N/A</v>
      </c>
      <c r="AA2312" s="30" t="e">
        <f t="shared" si="369"/>
        <v>#N/A</v>
      </c>
    </row>
    <row r="2313" spans="1:27">
      <c r="A2313" s="20" t="s">
        <v>7108</v>
      </c>
      <c r="B2313" s="20" t="s">
        <v>7109</v>
      </c>
      <c r="C2313" s="25">
        <v>0</v>
      </c>
      <c r="D2313" s="22">
        <v>85</v>
      </c>
      <c r="E2313" s="22">
        <v>49</v>
      </c>
      <c r="F2313" s="22">
        <v>40</v>
      </c>
      <c r="G2313" s="22">
        <v>16000</v>
      </c>
      <c r="H2313" s="22" t="s">
        <v>5088</v>
      </c>
      <c r="I2313" s="26" t="e">
        <f>+IF(H2313='COSTOS VARIOS'!$C$1,'COSTOS VARIOS'!$C$2*'Precios ML'!V2313,'COSTOS VARIOS'!$B$2*'Precios ML'!V2313)</f>
        <v>#N/A</v>
      </c>
      <c r="J2313" s="22">
        <v>0</v>
      </c>
      <c r="K2313" s="27">
        <f t="shared" si="360"/>
        <v>10.4125</v>
      </c>
      <c r="L2313" s="27">
        <f t="shared" si="361"/>
        <v>10.4125</v>
      </c>
      <c r="M2313" s="26">
        <f>(INDEX(pesos!A:B,MATCH(L2313,pesos!A:A,1),2))</f>
        <v>16200</v>
      </c>
      <c r="N2313" s="26">
        <f>+R2313*'COSTOS VARIOS'!$O$1</f>
        <v>0</v>
      </c>
      <c r="O2313" s="26">
        <f>+R2313*'COSTOS VARIOS'!$O$2</f>
        <v>0</v>
      </c>
      <c r="P2313" s="26">
        <f>+R2313*'COSTOS VARIOS'!$O$3</f>
        <v>0</v>
      </c>
      <c r="Q2313" s="26">
        <v>1</v>
      </c>
      <c r="R2313" s="26">
        <f t="shared" si="362"/>
        <v>0</v>
      </c>
      <c r="S2313" s="25" t="e">
        <f t="shared" si="363"/>
        <v>#N/A</v>
      </c>
      <c r="T2313" s="28" t="e">
        <f t="shared" si="364"/>
        <v>#N/A</v>
      </c>
      <c r="U2313" s="29" t="e">
        <f t="shared" si="365"/>
        <v>#N/A</v>
      </c>
      <c r="V2313" s="26" t="e">
        <f>+INDEX('LISTA DE PRECIOS EKM '!A:K,MATCH('Precios ML'!B2313,'LISTA DE PRECIOS EKM '!A:A,0),8)</f>
        <v>#N/A</v>
      </c>
      <c r="W2313" s="26" t="e">
        <f t="shared" si="366"/>
        <v>#N/A</v>
      </c>
      <c r="X2313" s="26" t="e">
        <f t="shared" si="367"/>
        <v>#N/A</v>
      </c>
      <c r="Y2313" s="26"/>
      <c r="Z2313" s="26" t="e">
        <f t="shared" si="368"/>
        <v>#N/A</v>
      </c>
      <c r="AA2313" s="30" t="e">
        <f t="shared" si="369"/>
        <v>#N/A</v>
      </c>
    </row>
    <row r="2314" spans="1:27">
      <c r="A2314" s="20" t="s">
        <v>7110</v>
      </c>
      <c r="B2314" s="20" t="s">
        <v>7111</v>
      </c>
      <c r="C2314" s="25">
        <v>0</v>
      </c>
      <c r="D2314" s="22">
        <v>85</v>
      </c>
      <c r="E2314" s="22">
        <v>49</v>
      </c>
      <c r="F2314" s="22">
        <v>40</v>
      </c>
      <c r="G2314" s="22">
        <v>16000</v>
      </c>
      <c r="H2314" s="22" t="s">
        <v>5088</v>
      </c>
      <c r="I2314" s="26" t="e">
        <f>+IF(H2314='COSTOS VARIOS'!$C$1,'COSTOS VARIOS'!$C$2*'Precios ML'!V2314,'COSTOS VARIOS'!$B$2*'Precios ML'!V2314)</f>
        <v>#N/A</v>
      </c>
      <c r="J2314" s="22">
        <v>0</v>
      </c>
      <c r="K2314" s="27">
        <f t="shared" si="360"/>
        <v>10.4125</v>
      </c>
      <c r="L2314" s="27">
        <f t="shared" si="361"/>
        <v>10.4125</v>
      </c>
      <c r="M2314" s="26">
        <f>(INDEX(pesos!A:B,MATCH(L2314,pesos!A:A,1),2))</f>
        <v>16200</v>
      </c>
      <c r="N2314" s="26">
        <f>+R2314*'COSTOS VARIOS'!$O$1</f>
        <v>0</v>
      </c>
      <c r="O2314" s="26">
        <f>+R2314*'COSTOS VARIOS'!$O$2</f>
        <v>0</v>
      </c>
      <c r="P2314" s="26">
        <f>+R2314*'COSTOS VARIOS'!$O$3</f>
        <v>0</v>
      </c>
      <c r="Q2314" s="26">
        <v>1</v>
      </c>
      <c r="R2314" s="26">
        <f t="shared" si="362"/>
        <v>0</v>
      </c>
      <c r="S2314" s="25" t="e">
        <f t="shared" si="363"/>
        <v>#N/A</v>
      </c>
      <c r="T2314" s="28" t="e">
        <f t="shared" si="364"/>
        <v>#N/A</v>
      </c>
      <c r="U2314" s="29" t="e">
        <f t="shared" si="365"/>
        <v>#N/A</v>
      </c>
      <c r="V2314" s="26" t="e">
        <f>+INDEX('LISTA DE PRECIOS EKM '!A:K,MATCH('Precios ML'!B2314,'LISTA DE PRECIOS EKM '!A:A,0),8)</f>
        <v>#N/A</v>
      </c>
      <c r="W2314" s="26" t="e">
        <f t="shared" si="366"/>
        <v>#N/A</v>
      </c>
      <c r="X2314" s="26" t="e">
        <f t="shared" si="367"/>
        <v>#N/A</v>
      </c>
      <c r="Y2314" s="26"/>
      <c r="Z2314" s="26" t="e">
        <f t="shared" si="368"/>
        <v>#N/A</v>
      </c>
      <c r="AA2314" s="30" t="e">
        <f t="shared" si="369"/>
        <v>#N/A</v>
      </c>
    </row>
    <row r="2315" spans="1:27">
      <c r="A2315" s="20" t="s">
        <v>7110</v>
      </c>
      <c r="B2315" s="20" t="s">
        <v>7111</v>
      </c>
      <c r="C2315" s="25">
        <v>0</v>
      </c>
      <c r="D2315" s="22">
        <v>85</v>
      </c>
      <c r="E2315" s="22">
        <v>49</v>
      </c>
      <c r="F2315" s="22">
        <v>40</v>
      </c>
      <c r="G2315" s="22">
        <v>16000</v>
      </c>
      <c r="H2315" s="22" t="s">
        <v>5088</v>
      </c>
      <c r="I2315" s="26" t="e">
        <f>+IF(H2315='COSTOS VARIOS'!$C$1,'COSTOS VARIOS'!$C$2*'Precios ML'!V2315,'COSTOS VARIOS'!$B$2*'Precios ML'!V2315)</f>
        <v>#N/A</v>
      </c>
      <c r="J2315" s="22">
        <v>0</v>
      </c>
      <c r="K2315" s="27">
        <f t="shared" si="360"/>
        <v>10.4125</v>
      </c>
      <c r="L2315" s="27">
        <f t="shared" si="361"/>
        <v>10.4125</v>
      </c>
      <c r="M2315" s="26">
        <f>(INDEX(pesos!A:B,MATCH(L2315,pesos!A:A,1),2))</f>
        <v>16200</v>
      </c>
      <c r="N2315" s="26">
        <f>+R2315*'COSTOS VARIOS'!$O$1</f>
        <v>0</v>
      </c>
      <c r="O2315" s="26">
        <f>+R2315*'COSTOS VARIOS'!$O$2</f>
        <v>0</v>
      </c>
      <c r="P2315" s="26">
        <f>+R2315*'COSTOS VARIOS'!$O$3</f>
        <v>0</v>
      </c>
      <c r="Q2315" s="26">
        <v>1</v>
      </c>
      <c r="R2315" s="26">
        <f t="shared" si="362"/>
        <v>0</v>
      </c>
      <c r="S2315" s="25" t="e">
        <f t="shared" si="363"/>
        <v>#N/A</v>
      </c>
      <c r="T2315" s="28" t="e">
        <f t="shared" si="364"/>
        <v>#N/A</v>
      </c>
      <c r="U2315" s="29" t="e">
        <f t="shared" si="365"/>
        <v>#N/A</v>
      </c>
      <c r="V2315" s="26" t="e">
        <f>+INDEX('LISTA DE PRECIOS EKM '!A:K,MATCH('Precios ML'!B2315,'LISTA DE PRECIOS EKM '!A:A,0),8)</f>
        <v>#N/A</v>
      </c>
      <c r="W2315" s="26" t="e">
        <f t="shared" si="366"/>
        <v>#N/A</v>
      </c>
      <c r="X2315" s="26" t="e">
        <f t="shared" si="367"/>
        <v>#N/A</v>
      </c>
      <c r="Y2315" s="26"/>
      <c r="Z2315" s="26" t="e">
        <f t="shared" si="368"/>
        <v>#N/A</v>
      </c>
      <c r="AA2315" s="30" t="e">
        <f t="shared" si="369"/>
        <v>#N/A</v>
      </c>
    </row>
    <row r="2316" spans="1:27">
      <c r="A2316" s="20" t="s">
        <v>7112</v>
      </c>
      <c r="B2316" s="20" t="s">
        <v>7113</v>
      </c>
      <c r="C2316" s="25">
        <v>0</v>
      </c>
      <c r="D2316" s="22">
        <v>85</v>
      </c>
      <c r="E2316" s="22">
        <v>49</v>
      </c>
      <c r="F2316" s="22">
        <v>40</v>
      </c>
      <c r="G2316" s="22">
        <v>16000</v>
      </c>
      <c r="H2316" s="22" t="s">
        <v>5088</v>
      </c>
      <c r="I2316" s="26" t="e">
        <f>+IF(H2316='COSTOS VARIOS'!$C$1,'COSTOS VARIOS'!$C$2*'Precios ML'!V2316,'COSTOS VARIOS'!$B$2*'Precios ML'!V2316)</f>
        <v>#N/A</v>
      </c>
      <c r="J2316" s="22">
        <v>0</v>
      </c>
      <c r="K2316" s="27">
        <f t="shared" si="360"/>
        <v>10.4125</v>
      </c>
      <c r="L2316" s="27">
        <f t="shared" si="361"/>
        <v>10.4125</v>
      </c>
      <c r="M2316" s="26">
        <f>(INDEX(pesos!A:B,MATCH(L2316,pesos!A:A,1),2))</f>
        <v>16200</v>
      </c>
      <c r="N2316" s="26">
        <f>+R2316*'COSTOS VARIOS'!$O$1</f>
        <v>0</v>
      </c>
      <c r="O2316" s="26">
        <f>+R2316*'COSTOS VARIOS'!$O$2</f>
        <v>0</v>
      </c>
      <c r="P2316" s="26">
        <f>+R2316*'COSTOS VARIOS'!$O$3</f>
        <v>0</v>
      </c>
      <c r="Q2316" s="26">
        <v>1</v>
      </c>
      <c r="R2316" s="26">
        <f t="shared" si="362"/>
        <v>0</v>
      </c>
      <c r="S2316" s="25" t="e">
        <f t="shared" si="363"/>
        <v>#N/A</v>
      </c>
      <c r="T2316" s="28" t="e">
        <f t="shared" si="364"/>
        <v>#N/A</v>
      </c>
      <c r="U2316" s="29" t="e">
        <f t="shared" si="365"/>
        <v>#N/A</v>
      </c>
      <c r="V2316" s="26" t="e">
        <f>+INDEX('LISTA DE PRECIOS EKM '!A:K,MATCH('Precios ML'!B2316,'LISTA DE PRECIOS EKM '!A:A,0),8)</f>
        <v>#N/A</v>
      </c>
      <c r="W2316" s="26" t="e">
        <f t="shared" si="366"/>
        <v>#N/A</v>
      </c>
      <c r="X2316" s="26" t="e">
        <f t="shared" si="367"/>
        <v>#N/A</v>
      </c>
      <c r="Y2316" s="26"/>
      <c r="Z2316" s="26" t="e">
        <f t="shared" si="368"/>
        <v>#N/A</v>
      </c>
      <c r="AA2316" s="30" t="e">
        <f t="shared" si="369"/>
        <v>#N/A</v>
      </c>
    </row>
    <row r="2317" spans="1:27">
      <c r="A2317" s="20" t="s">
        <v>7112</v>
      </c>
      <c r="B2317" s="20" t="s">
        <v>7113</v>
      </c>
      <c r="C2317" s="25">
        <v>0</v>
      </c>
      <c r="D2317" s="22">
        <v>85</v>
      </c>
      <c r="E2317" s="22">
        <v>49</v>
      </c>
      <c r="F2317" s="22">
        <v>40</v>
      </c>
      <c r="G2317" s="22">
        <v>16000</v>
      </c>
      <c r="H2317" s="22" t="s">
        <v>5088</v>
      </c>
      <c r="I2317" s="26" t="e">
        <f>+IF(H2317='COSTOS VARIOS'!$C$1,'COSTOS VARIOS'!$C$2*'Precios ML'!V2317,'COSTOS VARIOS'!$B$2*'Precios ML'!V2317)</f>
        <v>#N/A</v>
      </c>
      <c r="J2317" s="22">
        <v>0</v>
      </c>
      <c r="K2317" s="27">
        <f t="shared" si="360"/>
        <v>10.4125</v>
      </c>
      <c r="L2317" s="27">
        <f t="shared" si="361"/>
        <v>10.4125</v>
      </c>
      <c r="M2317" s="26">
        <f>(INDEX(pesos!A:B,MATCH(L2317,pesos!A:A,1),2))</f>
        <v>16200</v>
      </c>
      <c r="N2317" s="26">
        <f>+R2317*'COSTOS VARIOS'!$O$1</f>
        <v>0</v>
      </c>
      <c r="O2317" s="26">
        <f>+R2317*'COSTOS VARIOS'!$O$2</f>
        <v>0</v>
      </c>
      <c r="P2317" s="26">
        <f>+R2317*'COSTOS VARIOS'!$O$3</f>
        <v>0</v>
      </c>
      <c r="Q2317" s="26">
        <v>1</v>
      </c>
      <c r="R2317" s="26">
        <f t="shared" si="362"/>
        <v>0</v>
      </c>
      <c r="S2317" s="25" t="e">
        <f t="shared" si="363"/>
        <v>#N/A</v>
      </c>
      <c r="T2317" s="28" t="e">
        <f t="shared" si="364"/>
        <v>#N/A</v>
      </c>
      <c r="U2317" s="29" t="e">
        <f t="shared" si="365"/>
        <v>#N/A</v>
      </c>
      <c r="V2317" s="26" t="e">
        <f>+INDEX('LISTA DE PRECIOS EKM '!A:K,MATCH('Precios ML'!B2317,'LISTA DE PRECIOS EKM '!A:A,0),8)</f>
        <v>#N/A</v>
      </c>
      <c r="W2317" s="26" t="e">
        <f t="shared" si="366"/>
        <v>#N/A</v>
      </c>
      <c r="X2317" s="26" t="e">
        <f t="shared" si="367"/>
        <v>#N/A</v>
      </c>
      <c r="Y2317" s="26"/>
      <c r="Z2317" s="26" t="e">
        <f t="shared" si="368"/>
        <v>#N/A</v>
      </c>
      <c r="AA2317" s="30" t="e">
        <f t="shared" si="369"/>
        <v>#N/A</v>
      </c>
    </row>
    <row r="2318" spans="1:27">
      <c r="A2318" s="20" t="s">
        <v>7114</v>
      </c>
      <c r="B2318" s="20" t="s">
        <v>7115</v>
      </c>
      <c r="C2318" s="25">
        <v>0</v>
      </c>
      <c r="D2318" s="22">
        <v>85</v>
      </c>
      <c r="E2318" s="22">
        <v>49</v>
      </c>
      <c r="F2318" s="22">
        <v>40</v>
      </c>
      <c r="G2318" s="22">
        <v>16000</v>
      </c>
      <c r="H2318" s="22" t="s">
        <v>5088</v>
      </c>
      <c r="I2318" s="26" t="e">
        <f>+IF(H2318='COSTOS VARIOS'!$C$1,'COSTOS VARIOS'!$C$2*'Precios ML'!V2318,'COSTOS VARIOS'!$B$2*'Precios ML'!V2318)</f>
        <v>#N/A</v>
      </c>
      <c r="J2318" s="22">
        <v>0</v>
      </c>
      <c r="K2318" s="27">
        <f t="shared" si="360"/>
        <v>10.4125</v>
      </c>
      <c r="L2318" s="27">
        <f t="shared" si="361"/>
        <v>10.4125</v>
      </c>
      <c r="M2318" s="26">
        <f>(INDEX(pesos!A:B,MATCH(L2318,pesos!A:A,1),2))</f>
        <v>16200</v>
      </c>
      <c r="N2318" s="26">
        <f>+R2318*'COSTOS VARIOS'!$O$1</f>
        <v>0</v>
      </c>
      <c r="O2318" s="26">
        <f>+R2318*'COSTOS VARIOS'!$O$2</f>
        <v>0</v>
      </c>
      <c r="P2318" s="26">
        <f>+R2318*'COSTOS VARIOS'!$O$3</f>
        <v>0</v>
      </c>
      <c r="Q2318" s="26">
        <v>1</v>
      </c>
      <c r="R2318" s="26">
        <f t="shared" si="362"/>
        <v>0</v>
      </c>
      <c r="S2318" s="25" t="e">
        <f t="shared" si="363"/>
        <v>#N/A</v>
      </c>
      <c r="T2318" s="28" t="e">
        <f t="shared" si="364"/>
        <v>#N/A</v>
      </c>
      <c r="U2318" s="29" t="e">
        <f t="shared" si="365"/>
        <v>#N/A</v>
      </c>
      <c r="V2318" s="26" t="e">
        <f>+INDEX('LISTA DE PRECIOS EKM '!A:K,MATCH('Precios ML'!B2318,'LISTA DE PRECIOS EKM '!A:A,0),8)</f>
        <v>#N/A</v>
      </c>
      <c r="W2318" s="26" t="e">
        <f t="shared" si="366"/>
        <v>#N/A</v>
      </c>
      <c r="X2318" s="26" t="e">
        <f t="shared" si="367"/>
        <v>#N/A</v>
      </c>
      <c r="Y2318" s="26"/>
      <c r="Z2318" s="26" t="e">
        <f t="shared" si="368"/>
        <v>#N/A</v>
      </c>
      <c r="AA2318" s="30" t="e">
        <f t="shared" si="369"/>
        <v>#N/A</v>
      </c>
    </row>
    <row r="2319" spans="1:27">
      <c r="A2319" s="20" t="s">
        <v>7114</v>
      </c>
      <c r="B2319" s="20" t="s">
        <v>7115</v>
      </c>
      <c r="C2319" s="25">
        <v>0</v>
      </c>
      <c r="D2319" s="22">
        <v>85</v>
      </c>
      <c r="E2319" s="22">
        <v>49</v>
      </c>
      <c r="F2319" s="22">
        <v>40</v>
      </c>
      <c r="G2319" s="22">
        <v>16000</v>
      </c>
      <c r="H2319" s="22" t="s">
        <v>5088</v>
      </c>
      <c r="I2319" s="26" t="e">
        <f>+IF(H2319='COSTOS VARIOS'!$C$1,'COSTOS VARIOS'!$C$2*'Precios ML'!V2319,'COSTOS VARIOS'!$B$2*'Precios ML'!V2319)</f>
        <v>#N/A</v>
      </c>
      <c r="J2319" s="22">
        <v>0</v>
      </c>
      <c r="K2319" s="27">
        <f t="shared" si="360"/>
        <v>10.4125</v>
      </c>
      <c r="L2319" s="27">
        <f t="shared" si="361"/>
        <v>10.4125</v>
      </c>
      <c r="M2319" s="26">
        <f>(INDEX(pesos!A:B,MATCH(L2319,pesos!A:A,1),2))</f>
        <v>16200</v>
      </c>
      <c r="N2319" s="26">
        <f>+R2319*'COSTOS VARIOS'!$O$1</f>
        <v>0</v>
      </c>
      <c r="O2319" s="26">
        <f>+R2319*'COSTOS VARIOS'!$O$2</f>
        <v>0</v>
      </c>
      <c r="P2319" s="26">
        <f>+R2319*'COSTOS VARIOS'!$O$3</f>
        <v>0</v>
      </c>
      <c r="Q2319" s="26">
        <v>1</v>
      </c>
      <c r="R2319" s="26">
        <f t="shared" si="362"/>
        <v>0</v>
      </c>
      <c r="S2319" s="25" t="e">
        <f t="shared" si="363"/>
        <v>#N/A</v>
      </c>
      <c r="T2319" s="28" t="e">
        <f t="shared" si="364"/>
        <v>#N/A</v>
      </c>
      <c r="U2319" s="29" t="e">
        <f t="shared" si="365"/>
        <v>#N/A</v>
      </c>
      <c r="V2319" s="26" t="e">
        <f>+INDEX('LISTA DE PRECIOS EKM '!A:K,MATCH('Precios ML'!B2319,'LISTA DE PRECIOS EKM '!A:A,0),8)</f>
        <v>#N/A</v>
      </c>
      <c r="W2319" s="26" t="e">
        <f t="shared" si="366"/>
        <v>#N/A</v>
      </c>
      <c r="X2319" s="26" t="e">
        <f t="shared" si="367"/>
        <v>#N/A</v>
      </c>
      <c r="Y2319" s="26"/>
      <c r="Z2319" s="26" t="e">
        <f t="shared" si="368"/>
        <v>#N/A</v>
      </c>
      <c r="AA2319" s="30" t="e">
        <f t="shared" si="369"/>
        <v>#N/A</v>
      </c>
    </row>
    <row r="2320" spans="1:27">
      <c r="A2320" s="20" t="s">
        <v>7116</v>
      </c>
      <c r="B2320" s="20" t="s">
        <v>7117</v>
      </c>
      <c r="C2320" s="25">
        <v>0</v>
      </c>
      <c r="D2320" s="22">
        <v>85</v>
      </c>
      <c r="E2320" s="22">
        <v>49</v>
      </c>
      <c r="F2320" s="22">
        <v>40</v>
      </c>
      <c r="G2320" s="22">
        <v>16000</v>
      </c>
      <c r="H2320" s="22" t="s">
        <v>5088</v>
      </c>
      <c r="I2320" s="26" t="e">
        <f>+IF(H2320='COSTOS VARIOS'!$C$1,'COSTOS VARIOS'!$C$2*'Precios ML'!V2320,'COSTOS VARIOS'!$B$2*'Precios ML'!V2320)</f>
        <v>#N/A</v>
      </c>
      <c r="J2320" s="22">
        <v>0</v>
      </c>
      <c r="K2320" s="27">
        <f t="shared" si="360"/>
        <v>10.4125</v>
      </c>
      <c r="L2320" s="27">
        <f t="shared" si="361"/>
        <v>10.4125</v>
      </c>
      <c r="M2320" s="26">
        <f>(INDEX(pesos!A:B,MATCH(L2320,pesos!A:A,1),2))</f>
        <v>16200</v>
      </c>
      <c r="N2320" s="26">
        <f>+R2320*'COSTOS VARIOS'!$O$1</f>
        <v>0</v>
      </c>
      <c r="O2320" s="26">
        <f>+R2320*'COSTOS VARIOS'!$O$2</f>
        <v>0</v>
      </c>
      <c r="P2320" s="26">
        <f>+R2320*'COSTOS VARIOS'!$O$3</f>
        <v>0</v>
      </c>
      <c r="Q2320" s="26">
        <v>1</v>
      </c>
      <c r="R2320" s="26">
        <f t="shared" si="362"/>
        <v>0</v>
      </c>
      <c r="S2320" s="25" t="e">
        <f t="shared" si="363"/>
        <v>#N/A</v>
      </c>
      <c r="T2320" s="28" t="e">
        <f t="shared" si="364"/>
        <v>#N/A</v>
      </c>
      <c r="U2320" s="29" t="e">
        <f t="shared" si="365"/>
        <v>#N/A</v>
      </c>
      <c r="V2320" s="26" t="e">
        <f>+INDEX('LISTA DE PRECIOS EKM '!A:K,MATCH('Precios ML'!B2320,'LISTA DE PRECIOS EKM '!A:A,0),8)</f>
        <v>#N/A</v>
      </c>
      <c r="W2320" s="26" t="e">
        <f t="shared" si="366"/>
        <v>#N/A</v>
      </c>
      <c r="X2320" s="26" t="e">
        <f t="shared" si="367"/>
        <v>#N/A</v>
      </c>
      <c r="Y2320" s="26"/>
      <c r="Z2320" s="26" t="e">
        <f t="shared" si="368"/>
        <v>#N/A</v>
      </c>
      <c r="AA2320" s="30" t="e">
        <f t="shared" si="369"/>
        <v>#N/A</v>
      </c>
    </row>
    <row r="2321" spans="1:27">
      <c r="A2321" s="20" t="s">
        <v>7118</v>
      </c>
      <c r="B2321" s="20" t="s">
        <v>7119</v>
      </c>
      <c r="C2321" s="25">
        <v>0</v>
      </c>
      <c r="D2321" s="22">
        <v>85</v>
      </c>
      <c r="E2321" s="22">
        <v>49</v>
      </c>
      <c r="F2321" s="22">
        <v>40</v>
      </c>
      <c r="G2321" s="22">
        <v>16000</v>
      </c>
      <c r="H2321" s="22" t="s">
        <v>5088</v>
      </c>
      <c r="I2321" s="26" t="e">
        <f>+IF(H2321='COSTOS VARIOS'!$C$1,'COSTOS VARIOS'!$C$2*'Precios ML'!V2321,'COSTOS VARIOS'!$B$2*'Precios ML'!V2321)</f>
        <v>#N/A</v>
      </c>
      <c r="J2321" s="22">
        <v>0</v>
      </c>
      <c r="K2321" s="27">
        <f t="shared" si="360"/>
        <v>10.4125</v>
      </c>
      <c r="L2321" s="27">
        <f t="shared" si="361"/>
        <v>10.4125</v>
      </c>
      <c r="M2321" s="26">
        <f>(INDEX(pesos!A:B,MATCH(L2321,pesos!A:A,1),2))</f>
        <v>16200</v>
      </c>
      <c r="N2321" s="26">
        <f>+R2321*'COSTOS VARIOS'!$O$1</f>
        <v>0</v>
      </c>
      <c r="O2321" s="26">
        <f>+R2321*'COSTOS VARIOS'!$O$2</f>
        <v>0</v>
      </c>
      <c r="P2321" s="26">
        <f>+R2321*'COSTOS VARIOS'!$O$3</f>
        <v>0</v>
      </c>
      <c r="Q2321" s="26">
        <v>1</v>
      </c>
      <c r="R2321" s="26">
        <f t="shared" si="362"/>
        <v>0</v>
      </c>
      <c r="S2321" s="25" t="e">
        <f t="shared" si="363"/>
        <v>#N/A</v>
      </c>
      <c r="T2321" s="28" t="e">
        <f t="shared" si="364"/>
        <v>#N/A</v>
      </c>
      <c r="U2321" s="29" t="e">
        <f t="shared" si="365"/>
        <v>#N/A</v>
      </c>
      <c r="V2321" s="26" t="e">
        <f>+INDEX('LISTA DE PRECIOS EKM '!A:K,MATCH('Precios ML'!B2321,'LISTA DE PRECIOS EKM '!A:A,0),8)</f>
        <v>#N/A</v>
      </c>
      <c r="W2321" s="26" t="e">
        <f t="shared" si="366"/>
        <v>#N/A</v>
      </c>
      <c r="X2321" s="26" t="e">
        <f t="shared" si="367"/>
        <v>#N/A</v>
      </c>
      <c r="Y2321" s="26"/>
      <c r="Z2321" s="26" t="e">
        <f t="shared" si="368"/>
        <v>#N/A</v>
      </c>
      <c r="AA2321" s="30" t="e">
        <f t="shared" si="369"/>
        <v>#N/A</v>
      </c>
    </row>
    <row r="2322" spans="1:27">
      <c r="A2322" s="20" t="s">
        <v>7118</v>
      </c>
      <c r="B2322" s="20" t="s">
        <v>7119</v>
      </c>
      <c r="C2322" s="25">
        <v>0</v>
      </c>
      <c r="D2322" s="22">
        <v>85</v>
      </c>
      <c r="E2322" s="22">
        <v>49</v>
      </c>
      <c r="F2322" s="22">
        <v>40</v>
      </c>
      <c r="G2322" s="22">
        <v>16000</v>
      </c>
      <c r="H2322" s="22" t="s">
        <v>5088</v>
      </c>
      <c r="I2322" s="26" t="e">
        <f>+IF(H2322='COSTOS VARIOS'!$C$1,'COSTOS VARIOS'!$C$2*'Precios ML'!V2322,'COSTOS VARIOS'!$B$2*'Precios ML'!V2322)</f>
        <v>#N/A</v>
      </c>
      <c r="J2322" s="22">
        <v>0</v>
      </c>
      <c r="K2322" s="27">
        <f t="shared" si="360"/>
        <v>10.4125</v>
      </c>
      <c r="L2322" s="27">
        <f t="shared" si="361"/>
        <v>10.4125</v>
      </c>
      <c r="M2322" s="26">
        <f>(INDEX(pesos!A:B,MATCH(L2322,pesos!A:A,1),2))</f>
        <v>16200</v>
      </c>
      <c r="N2322" s="26">
        <f>+R2322*'COSTOS VARIOS'!$O$1</f>
        <v>0</v>
      </c>
      <c r="O2322" s="26">
        <f>+R2322*'COSTOS VARIOS'!$O$2</f>
        <v>0</v>
      </c>
      <c r="P2322" s="26">
        <f>+R2322*'COSTOS VARIOS'!$O$3</f>
        <v>0</v>
      </c>
      <c r="Q2322" s="26">
        <v>1</v>
      </c>
      <c r="R2322" s="26">
        <f t="shared" si="362"/>
        <v>0</v>
      </c>
      <c r="S2322" s="25" t="e">
        <f t="shared" si="363"/>
        <v>#N/A</v>
      </c>
      <c r="T2322" s="28" t="e">
        <f t="shared" si="364"/>
        <v>#N/A</v>
      </c>
      <c r="U2322" s="29" t="e">
        <f t="shared" si="365"/>
        <v>#N/A</v>
      </c>
      <c r="V2322" s="26" t="e">
        <f>+INDEX('LISTA DE PRECIOS EKM '!A:K,MATCH('Precios ML'!B2322,'LISTA DE PRECIOS EKM '!A:A,0),8)</f>
        <v>#N/A</v>
      </c>
      <c r="W2322" s="26" t="e">
        <f t="shared" si="366"/>
        <v>#N/A</v>
      </c>
      <c r="X2322" s="26" t="e">
        <f t="shared" si="367"/>
        <v>#N/A</v>
      </c>
      <c r="Y2322" s="26"/>
      <c r="Z2322" s="26" t="e">
        <f t="shared" si="368"/>
        <v>#N/A</v>
      </c>
      <c r="AA2322" s="30" t="e">
        <f t="shared" si="369"/>
        <v>#N/A</v>
      </c>
    </row>
    <row r="2323" spans="1:27">
      <c r="A2323" s="20" t="s">
        <v>7120</v>
      </c>
      <c r="B2323" s="20" t="s">
        <v>7121</v>
      </c>
      <c r="C2323" s="25">
        <v>0</v>
      </c>
      <c r="D2323" s="22">
        <v>85</v>
      </c>
      <c r="E2323" s="22">
        <v>49</v>
      </c>
      <c r="F2323" s="22">
        <v>40</v>
      </c>
      <c r="G2323" s="22">
        <v>16000</v>
      </c>
      <c r="H2323" s="22" t="s">
        <v>5088</v>
      </c>
      <c r="I2323" s="26" t="e">
        <f>+IF(H2323='COSTOS VARIOS'!$C$1,'COSTOS VARIOS'!$C$2*'Precios ML'!V2323,'COSTOS VARIOS'!$B$2*'Precios ML'!V2323)</f>
        <v>#N/A</v>
      </c>
      <c r="J2323" s="22">
        <v>0</v>
      </c>
      <c r="K2323" s="27">
        <f t="shared" si="360"/>
        <v>10.4125</v>
      </c>
      <c r="L2323" s="27">
        <f t="shared" si="361"/>
        <v>10.4125</v>
      </c>
      <c r="M2323" s="26">
        <f>(INDEX(pesos!A:B,MATCH(L2323,pesos!A:A,1),2))</f>
        <v>16200</v>
      </c>
      <c r="N2323" s="26">
        <f>+R2323*'COSTOS VARIOS'!$O$1</f>
        <v>0</v>
      </c>
      <c r="O2323" s="26">
        <f>+R2323*'COSTOS VARIOS'!$O$2</f>
        <v>0</v>
      </c>
      <c r="P2323" s="26">
        <f>+R2323*'COSTOS VARIOS'!$O$3</f>
        <v>0</v>
      </c>
      <c r="Q2323" s="26">
        <v>1</v>
      </c>
      <c r="R2323" s="26">
        <f t="shared" si="362"/>
        <v>0</v>
      </c>
      <c r="S2323" s="25" t="e">
        <f t="shared" si="363"/>
        <v>#N/A</v>
      </c>
      <c r="T2323" s="28" t="e">
        <f t="shared" si="364"/>
        <v>#N/A</v>
      </c>
      <c r="U2323" s="29" t="e">
        <f t="shared" si="365"/>
        <v>#N/A</v>
      </c>
      <c r="V2323" s="26" t="e">
        <f>+INDEX('LISTA DE PRECIOS EKM '!A:K,MATCH('Precios ML'!B2323,'LISTA DE PRECIOS EKM '!A:A,0),8)</f>
        <v>#N/A</v>
      </c>
      <c r="W2323" s="26" t="e">
        <f t="shared" si="366"/>
        <v>#N/A</v>
      </c>
      <c r="X2323" s="26" t="e">
        <f t="shared" si="367"/>
        <v>#N/A</v>
      </c>
      <c r="Y2323" s="26"/>
      <c r="Z2323" s="26" t="e">
        <f t="shared" si="368"/>
        <v>#N/A</v>
      </c>
      <c r="AA2323" s="30" t="e">
        <f t="shared" si="369"/>
        <v>#N/A</v>
      </c>
    </row>
    <row r="2324" spans="1:27">
      <c r="A2324" s="20" t="s">
        <v>7120</v>
      </c>
      <c r="B2324" s="20" t="s">
        <v>7121</v>
      </c>
      <c r="C2324" s="25">
        <v>0</v>
      </c>
      <c r="D2324" s="22">
        <v>85</v>
      </c>
      <c r="E2324" s="22">
        <v>49</v>
      </c>
      <c r="F2324" s="22">
        <v>40</v>
      </c>
      <c r="G2324" s="22">
        <v>16000</v>
      </c>
      <c r="H2324" s="22" t="s">
        <v>5088</v>
      </c>
      <c r="I2324" s="26" t="e">
        <f>+IF(H2324='COSTOS VARIOS'!$C$1,'COSTOS VARIOS'!$C$2*'Precios ML'!V2324,'COSTOS VARIOS'!$B$2*'Precios ML'!V2324)</f>
        <v>#N/A</v>
      </c>
      <c r="J2324" s="22">
        <v>0</v>
      </c>
      <c r="K2324" s="27">
        <f t="shared" si="360"/>
        <v>10.4125</v>
      </c>
      <c r="L2324" s="27">
        <f t="shared" si="361"/>
        <v>10.4125</v>
      </c>
      <c r="M2324" s="26">
        <f>(INDEX(pesos!A:B,MATCH(L2324,pesos!A:A,1),2))</f>
        <v>16200</v>
      </c>
      <c r="N2324" s="26">
        <f>+R2324*'COSTOS VARIOS'!$O$1</f>
        <v>0</v>
      </c>
      <c r="O2324" s="26">
        <f>+R2324*'COSTOS VARIOS'!$O$2</f>
        <v>0</v>
      </c>
      <c r="P2324" s="26">
        <f>+R2324*'COSTOS VARIOS'!$O$3</f>
        <v>0</v>
      </c>
      <c r="Q2324" s="26">
        <v>1</v>
      </c>
      <c r="R2324" s="26">
        <f t="shared" si="362"/>
        <v>0</v>
      </c>
      <c r="S2324" s="25" t="e">
        <f t="shared" si="363"/>
        <v>#N/A</v>
      </c>
      <c r="T2324" s="28" t="e">
        <f t="shared" si="364"/>
        <v>#N/A</v>
      </c>
      <c r="U2324" s="29" t="e">
        <f t="shared" si="365"/>
        <v>#N/A</v>
      </c>
      <c r="V2324" s="26" t="e">
        <f>+INDEX('LISTA DE PRECIOS EKM '!A:K,MATCH('Precios ML'!B2324,'LISTA DE PRECIOS EKM '!A:A,0),8)</f>
        <v>#N/A</v>
      </c>
      <c r="W2324" s="26" t="e">
        <f t="shared" si="366"/>
        <v>#N/A</v>
      </c>
      <c r="X2324" s="26" t="e">
        <f t="shared" si="367"/>
        <v>#N/A</v>
      </c>
      <c r="Y2324" s="26"/>
      <c r="Z2324" s="26" t="e">
        <f t="shared" si="368"/>
        <v>#N/A</v>
      </c>
      <c r="AA2324" s="30" t="e">
        <f t="shared" si="369"/>
        <v>#N/A</v>
      </c>
    </row>
    <row r="2325" spans="1:27">
      <c r="A2325" s="20" t="s">
        <v>7122</v>
      </c>
      <c r="B2325" s="20" t="s">
        <v>7123</v>
      </c>
      <c r="C2325" s="25">
        <v>0</v>
      </c>
      <c r="D2325" s="22">
        <v>85</v>
      </c>
      <c r="E2325" s="22">
        <v>49</v>
      </c>
      <c r="F2325" s="22">
        <v>40</v>
      </c>
      <c r="G2325" s="22">
        <v>16000</v>
      </c>
      <c r="H2325" s="22" t="s">
        <v>5088</v>
      </c>
      <c r="I2325" s="26" t="e">
        <f>+IF(H2325='COSTOS VARIOS'!$C$1,'COSTOS VARIOS'!$C$2*'Precios ML'!V2325,'COSTOS VARIOS'!$B$2*'Precios ML'!V2325)</f>
        <v>#N/A</v>
      </c>
      <c r="J2325" s="22">
        <v>0</v>
      </c>
      <c r="K2325" s="27">
        <f t="shared" si="360"/>
        <v>10.4125</v>
      </c>
      <c r="L2325" s="27">
        <f t="shared" si="361"/>
        <v>10.4125</v>
      </c>
      <c r="M2325" s="26">
        <f>(INDEX(pesos!A:B,MATCH(L2325,pesos!A:A,1),2))</f>
        <v>16200</v>
      </c>
      <c r="N2325" s="26">
        <f>+R2325*'COSTOS VARIOS'!$O$1</f>
        <v>0</v>
      </c>
      <c r="O2325" s="26">
        <f>+R2325*'COSTOS VARIOS'!$O$2</f>
        <v>0</v>
      </c>
      <c r="P2325" s="26">
        <f>+R2325*'COSTOS VARIOS'!$O$3</f>
        <v>0</v>
      </c>
      <c r="Q2325" s="26">
        <v>1</v>
      </c>
      <c r="R2325" s="26">
        <f t="shared" si="362"/>
        <v>0</v>
      </c>
      <c r="S2325" s="25" t="e">
        <f t="shared" si="363"/>
        <v>#N/A</v>
      </c>
      <c r="T2325" s="28" t="e">
        <f t="shared" si="364"/>
        <v>#N/A</v>
      </c>
      <c r="U2325" s="29" t="e">
        <f t="shared" si="365"/>
        <v>#N/A</v>
      </c>
      <c r="V2325" s="26" t="e">
        <f>+INDEX('LISTA DE PRECIOS EKM '!A:K,MATCH('Precios ML'!B2325,'LISTA DE PRECIOS EKM '!A:A,0),8)</f>
        <v>#N/A</v>
      </c>
      <c r="W2325" s="26" t="e">
        <f t="shared" si="366"/>
        <v>#N/A</v>
      </c>
      <c r="X2325" s="26" t="e">
        <f t="shared" si="367"/>
        <v>#N/A</v>
      </c>
      <c r="Y2325" s="26"/>
      <c r="Z2325" s="26" t="e">
        <f t="shared" si="368"/>
        <v>#N/A</v>
      </c>
      <c r="AA2325" s="30" t="e">
        <f t="shared" si="369"/>
        <v>#N/A</v>
      </c>
    </row>
    <row r="2326" spans="1:27">
      <c r="A2326" s="20" t="s">
        <v>7122</v>
      </c>
      <c r="B2326" s="20" t="s">
        <v>7123</v>
      </c>
      <c r="C2326" s="25">
        <v>0</v>
      </c>
      <c r="D2326" s="22">
        <v>85</v>
      </c>
      <c r="E2326" s="22">
        <v>49</v>
      </c>
      <c r="F2326" s="22">
        <v>40</v>
      </c>
      <c r="G2326" s="22">
        <v>16000</v>
      </c>
      <c r="H2326" s="22" t="s">
        <v>5088</v>
      </c>
      <c r="I2326" s="26" t="e">
        <f>+IF(H2326='COSTOS VARIOS'!$C$1,'COSTOS VARIOS'!$C$2*'Precios ML'!V2326,'COSTOS VARIOS'!$B$2*'Precios ML'!V2326)</f>
        <v>#N/A</v>
      </c>
      <c r="J2326" s="22">
        <v>0</v>
      </c>
      <c r="K2326" s="27">
        <f t="shared" si="360"/>
        <v>10.4125</v>
      </c>
      <c r="L2326" s="27">
        <f t="shared" si="361"/>
        <v>10.4125</v>
      </c>
      <c r="M2326" s="26">
        <f>(INDEX(pesos!A:B,MATCH(L2326,pesos!A:A,1),2))</f>
        <v>16200</v>
      </c>
      <c r="N2326" s="26">
        <f>+R2326*'COSTOS VARIOS'!$O$1</f>
        <v>0</v>
      </c>
      <c r="O2326" s="26">
        <f>+R2326*'COSTOS VARIOS'!$O$2</f>
        <v>0</v>
      </c>
      <c r="P2326" s="26">
        <f>+R2326*'COSTOS VARIOS'!$O$3</f>
        <v>0</v>
      </c>
      <c r="Q2326" s="26">
        <v>1</v>
      </c>
      <c r="R2326" s="26">
        <f t="shared" si="362"/>
        <v>0</v>
      </c>
      <c r="S2326" s="25" t="e">
        <f t="shared" si="363"/>
        <v>#N/A</v>
      </c>
      <c r="T2326" s="28" t="e">
        <f t="shared" si="364"/>
        <v>#N/A</v>
      </c>
      <c r="U2326" s="29" t="e">
        <f t="shared" si="365"/>
        <v>#N/A</v>
      </c>
      <c r="V2326" s="26" t="e">
        <f>+INDEX('LISTA DE PRECIOS EKM '!A:K,MATCH('Precios ML'!B2326,'LISTA DE PRECIOS EKM '!A:A,0),8)</f>
        <v>#N/A</v>
      </c>
      <c r="W2326" s="26" t="e">
        <f t="shared" si="366"/>
        <v>#N/A</v>
      </c>
      <c r="X2326" s="26" t="e">
        <f t="shared" si="367"/>
        <v>#N/A</v>
      </c>
      <c r="Y2326" s="26"/>
      <c r="Z2326" s="26" t="e">
        <f t="shared" si="368"/>
        <v>#N/A</v>
      </c>
      <c r="AA2326" s="30" t="e">
        <f t="shared" si="369"/>
        <v>#N/A</v>
      </c>
    </row>
    <row r="2327" spans="1:27">
      <c r="A2327" s="20" t="s">
        <v>7124</v>
      </c>
      <c r="B2327" s="20" t="s">
        <v>7125</v>
      </c>
      <c r="C2327" s="25">
        <v>0</v>
      </c>
      <c r="D2327" s="22">
        <v>85</v>
      </c>
      <c r="E2327" s="22">
        <v>49</v>
      </c>
      <c r="F2327" s="22">
        <v>40</v>
      </c>
      <c r="G2327" s="22">
        <v>16000</v>
      </c>
      <c r="H2327" s="22" t="s">
        <v>5088</v>
      </c>
      <c r="I2327" s="26" t="e">
        <f>+IF(H2327='COSTOS VARIOS'!$C$1,'COSTOS VARIOS'!$C$2*'Precios ML'!V2327,'COSTOS VARIOS'!$B$2*'Precios ML'!V2327)</f>
        <v>#N/A</v>
      </c>
      <c r="J2327" s="22">
        <v>0</v>
      </c>
      <c r="K2327" s="27">
        <f t="shared" si="360"/>
        <v>10.4125</v>
      </c>
      <c r="L2327" s="27">
        <f t="shared" si="361"/>
        <v>10.4125</v>
      </c>
      <c r="M2327" s="26">
        <f>(INDEX(pesos!A:B,MATCH(L2327,pesos!A:A,1),2))</f>
        <v>16200</v>
      </c>
      <c r="N2327" s="26">
        <f>+R2327*'COSTOS VARIOS'!$O$1</f>
        <v>0</v>
      </c>
      <c r="O2327" s="26">
        <f>+R2327*'COSTOS VARIOS'!$O$2</f>
        <v>0</v>
      </c>
      <c r="P2327" s="26">
        <f>+R2327*'COSTOS VARIOS'!$O$3</f>
        <v>0</v>
      </c>
      <c r="Q2327" s="26">
        <v>1</v>
      </c>
      <c r="R2327" s="26">
        <f t="shared" si="362"/>
        <v>0</v>
      </c>
      <c r="S2327" s="25" t="e">
        <f t="shared" si="363"/>
        <v>#N/A</v>
      </c>
      <c r="T2327" s="28" t="e">
        <f t="shared" si="364"/>
        <v>#N/A</v>
      </c>
      <c r="U2327" s="29" t="e">
        <f t="shared" si="365"/>
        <v>#N/A</v>
      </c>
      <c r="V2327" s="26" t="e">
        <f>+INDEX('LISTA DE PRECIOS EKM '!A:K,MATCH('Precios ML'!B2327,'LISTA DE PRECIOS EKM '!A:A,0),8)</f>
        <v>#N/A</v>
      </c>
      <c r="W2327" s="26" t="e">
        <f t="shared" si="366"/>
        <v>#N/A</v>
      </c>
      <c r="X2327" s="26" t="e">
        <f t="shared" si="367"/>
        <v>#N/A</v>
      </c>
      <c r="Y2327" s="26"/>
      <c r="Z2327" s="26" t="e">
        <f t="shared" si="368"/>
        <v>#N/A</v>
      </c>
      <c r="AA2327" s="30" t="e">
        <f t="shared" si="369"/>
        <v>#N/A</v>
      </c>
    </row>
    <row r="2328" spans="1:27">
      <c r="A2328" s="20" t="s">
        <v>7124</v>
      </c>
      <c r="B2328" s="20" t="s">
        <v>7125</v>
      </c>
      <c r="C2328" s="25">
        <v>0</v>
      </c>
      <c r="D2328" s="22">
        <v>85</v>
      </c>
      <c r="E2328" s="22">
        <v>49</v>
      </c>
      <c r="F2328" s="22">
        <v>40</v>
      </c>
      <c r="G2328" s="22">
        <v>16000</v>
      </c>
      <c r="H2328" s="22" t="s">
        <v>5088</v>
      </c>
      <c r="I2328" s="26" t="e">
        <f>+IF(H2328='COSTOS VARIOS'!$C$1,'COSTOS VARIOS'!$C$2*'Precios ML'!V2328,'COSTOS VARIOS'!$B$2*'Precios ML'!V2328)</f>
        <v>#N/A</v>
      </c>
      <c r="J2328" s="22">
        <v>0</v>
      </c>
      <c r="K2328" s="27">
        <f t="shared" si="360"/>
        <v>10.4125</v>
      </c>
      <c r="L2328" s="27">
        <f t="shared" si="361"/>
        <v>10.4125</v>
      </c>
      <c r="M2328" s="26">
        <f>(INDEX(pesos!A:B,MATCH(L2328,pesos!A:A,1),2))</f>
        <v>16200</v>
      </c>
      <c r="N2328" s="26">
        <f>+R2328*'COSTOS VARIOS'!$O$1</f>
        <v>0</v>
      </c>
      <c r="O2328" s="26">
        <f>+R2328*'COSTOS VARIOS'!$O$2</f>
        <v>0</v>
      </c>
      <c r="P2328" s="26">
        <f>+R2328*'COSTOS VARIOS'!$O$3</f>
        <v>0</v>
      </c>
      <c r="Q2328" s="26">
        <v>1</v>
      </c>
      <c r="R2328" s="26">
        <f t="shared" si="362"/>
        <v>0</v>
      </c>
      <c r="S2328" s="25" t="e">
        <f t="shared" si="363"/>
        <v>#N/A</v>
      </c>
      <c r="T2328" s="28" t="e">
        <f t="shared" si="364"/>
        <v>#N/A</v>
      </c>
      <c r="U2328" s="29" t="e">
        <f t="shared" si="365"/>
        <v>#N/A</v>
      </c>
      <c r="V2328" s="26" t="e">
        <f>+INDEX('LISTA DE PRECIOS EKM '!A:K,MATCH('Precios ML'!B2328,'LISTA DE PRECIOS EKM '!A:A,0),8)</f>
        <v>#N/A</v>
      </c>
      <c r="W2328" s="26" t="e">
        <f t="shared" si="366"/>
        <v>#N/A</v>
      </c>
      <c r="X2328" s="26" t="e">
        <f t="shared" si="367"/>
        <v>#N/A</v>
      </c>
      <c r="Y2328" s="26"/>
      <c r="Z2328" s="26" t="e">
        <f t="shared" si="368"/>
        <v>#N/A</v>
      </c>
      <c r="AA2328" s="30" t="e">
        <f t="shared" si="369"/>
        <v>#N/A</v>
      </c>
    </row>
    <row r="2329" spans="1:27">
      <c r="A2329" s="20" t="s">
        <v>7126</v>
      </c>
      <c r="B2329" s="20" t="s">
        <v>7127</v>
      </c>
      <c r="C2329" s="25">
        <v>0</v>
      </c>
      <c r="D2329" s="22">
        <v>85</v>
      </c>
      <c r="E2329" s="22">
        <v>49</v>
      </c>
      <c r="F2329" s="22">
        <v>40</v>
      </c>
      <c r="G2329" s="22">
        <v>16000</v>
      </c>
      <c r="H2329" s="22" t="s">
        <v>5088</v>
      </c>
      <c r="I2329" s="26" t="e">
        <f>+IF(H2329='COSTOS VARIOS'!$C$1,'COSTOS VARIOS'!$C$2*'Precios ML'!V2329,'COSTOS VARIOS'!$B$2*'Precios ML'!V2329)</f>
        <v>#N/A</v>
      </c>
      <c r="J2329" s="22">
        <v>0</v>
      </c>
      <c r="K2329" s="27">
        <f t="shared" si="360"/>
        <v>10.4125</v>
      </c>
      <c r="L2329" s="27">
        <f t="shared" si="361"/>
        <v>10.4125</v>
      </c>
      <c r="M2329" s="26">
        <f>(INDEX(pesos!A:B,MATCH(L2329,pesos!A:A,1),2))</f>
        <v>16200</v>
      </c>
      <c r="N2329" s="26">
        <f>+R2329*'COSTOS VARIOS'!$O$1</f>
        <v>0</v>
      </c>
      <c r="O2329" s="26">
        <f>+R2329*'COSTOS VARIOS'!$O$2</f>
        <v>0</v>
      </c>
      <c r="P2329" s="26">
        <f>+R2329*'COSTOS VARIOS'!$O$3</f>
        <v>0</v>
      </c>
      <c r="Q2329" s="26">
        <v>1</v>
      </c>
      <c r="R2329" s="26">
        <f t="shared" si="362"/>
        <v>0</v>
      </c>
      <c r="S2329" s="25" t="e">
        <f t="shared" si="363"/>
        <v>#N/A</v>
      </c>
      <c r="T2329" s="28" t="e">
        <f t="shared" si="364"/>
        <v>#N/A</v>
      </c>
      <c r="U2329" s="29" t="e">
        <f t="shared" si="365"/>
        <v>#N/A</v>
      </c>
      <c r="V2329" s="26" t="e">
        <f>+INDEX('LISTA DE PRECIOS EKM '!A:K,MATCH('Precios ML'!B2329,'LISTA DE PRECIOS EKM '!A:A,0),8)</f>
        <v>#N/A</v>
      </c>
      <c r="W2329" s="26" t="e">
        <f t="shared" si="366"/>
        <v>#N/A</v>
      </c>
      <c r="X2329" s="26" t="e">
        <f t="shared" si="367"/>
        <v>#N/A</v>
      </c>
      <c r="Y2329" s="26"/>
      <c r="Z2329" s="26" t="e">
        <f t="shared" si="368"/>
        <v>#N/A</v>
      </c>
      <c r="AA2329" s="30" t="e">
        <f t="shared" si="369"/>
        <v>#N/A</v>
      </c>
    </row>
    <row r="2330" spans="1:27">
      <c r="A2330" s="20" t="s">
        <v>7126</v>
      </c>
      <c r="B2330" s="20" t="s">
        <v>7127</v>
      </c>
      <c r="C2330" s="25">
        <v>0</v>
      </c>
      <c r="D2330" s="22">
        <v>85</v>
      </c>
      <c r="E2330" s="22">
        <v>49</v>
      </c>
      <c r="F2330" s="22">
        <v>40</v>
      </c>
      <c r="G2330" s="22">
        <v>16000</v>
      </c>
      <c r="H2330" s="22" t="s">
        <v>5088</v>
      </c>
      <c r="I2330" s="26" t="e">
        <f>+IF(H2330='COSTOS VARIOS'!$C$1,'COSTOS VARIOS'!$C$2*'Precios ML'!V2330,'COSTOS VARIOS'!$B$2*'Precios ML'!V2330)</f>
        <v>#N/A</v>
      </c>
      <c r="J2330" s="22">
        <v>0</v>
      </c>
      <c r="K2330" s="27">
        <f t="shared" si="360"/>
        <v>10.4125</v>
      </c>
      <c r="L2330" s="27">
        <f t="shared" si="361"/>
        <v>10.4125</v>
      </c>
      <c r="M2330" s="26">
        <f>(INDEX(pesos!A:B,MATCH(L2330,pesos!A:A,1),2))</f>
        <v>16200</v>
      </c>
      <c r="N2330" s="26">
        <f>+R2330*'COSTOS VARIOS'!$O$1</f>
        <v>0</v>
      </c>
      <c r="O2330" s="26">
        <f>+R2330*'COSTOS VARIOS'!$O$2</f>
        <v>0</v>
      </c>
      <c r="P2330" s="26">
        <f>+R2330*'COSTOS VARIOS'!$O$3</f>
        <v>0</v>
      </c>
      <c r="Q2330" s="26">
        <v>1</v>
      </c>
      <c r="R2330" s="26">
        <f t="shared" si="362"/>
        <v>0</v>
      </c>
      <c r="S2330" s="25" t="e">
        <f t="shared" si="363"/>
        <v>#N/A</v>
      </c>
      <c r="T2330" s="28" t="e">
        <f t="shared" si="364"/>
        <v>#N/A</v>
      </c>
      <c r="U2330" s="29" t="e">
        <f t="shared" si="365"/>
        <v>#N/A</v>
      </c>
      <c r="V2330" s="26" t="e">
        <f>+INDEX('LISTA DE PRECIOS EKM '!A:K,MATCH('Precios ML'!B2330,'LISTA DE PRECIOS EKM '!A:A,0),8)</f>
        <v>#N/A</v>
      </c>
      <c r="W2330" s="26" t="e">
        <f t="shared" si="366"/>
        <v>#N/A</v>
      </c>
      <c r="X2330" s="26" t="e">
        <f t="shared" si="367"/>
        <v>#N/A</v>
      </c>
      <c r="Y2330" s="26"/>
      <c r="Z2330" s="26" t="e">
        <f t="shared" si="368"/>
        <v>#N/A</v>
      </c>
      <c r="AA2330" s="30" t="e">
        <f t="shared" si="369"/>
        <v>#N/A</v>
      </c>
    </row>
    <row r="2331" spans="1:27">
      <c r="A2331" s="20" t="s">
        <v>7128</v>
      </c>
      <c r="B2331" s="20" t="s">
        <v>7129</v>
      </c>
      <c r="C2331" s="25">
        <v>0</v>
      </c>
      <c r="D2331" s="22">
        <v>85</v>
      </c>
      <c r="E2331" s="22">
        <v>49</v>
      </c>
      <c r="F2331" s="22">
        <v>40</v>
      </c>
      <c r="G2331" s="22">
        <v>16000</v>
      </c>
      <c r="H2331" s="22" t="s">
        <v>5088</v>
      </c>
      <c r="I2331" s="26" t="e">
        <f>+IF(H2331='COSTOS VARIOS'!$C$1,'COSTOS VARIOS'!$C$2*'Precios ML'!V2331,'COSTOS VARIOS'!$B$2*'Precios ML'!V2331)</f>
        <v>#N/A</v>
      </c>
      <c r="J2331" s="22">
        <v>0</v>
      </c>
      <c r="K2331" s="27">
        <f t="shared" si="360"/>
        <v>10.4125</v>
      </c>
      <c r="L2331" s="27">
        <f t="shared" si="361"/>
        <v>10.4125</v>
      </c>
      <c r="M2331" s="26">
        <f>(INDEX(pesos!A:B,MATCH(L2331,pesos!A:A,1),2))</f>
        <v>16200</v>
      </c>
      <c r="N2331" s="26">
        <f>+R2331*'COSTOS VARIOS'!$O$1</f>
        <v>0</v>
      </c>
      <c r="O2331" s="26">
        <f>+R2331*'COSTOS VARIOS'!$O$2</f>
        <v>0</v>
      </c>
      <c r="P2331" s="26">
        <f>+R2331*'COSTOS VARIOS'!$O$3</f>
        <v>0</v>
      </c>
      <c r="Q2331" s="26">
        <v>1</v>
      </c>
      <c r="R2331" s="26">
        <f t="shared" si="362"/>
        <v>0</v>
      </c>
      <c r="S2331" s="25" t="e">
        <f t="shared" si="363"/>
        <v>#N/A</v>
      </c>
      <c r="T2331" s="28" t="e">
        <f t="shared" si="364"/>
        <v>#N/A</v>
      </c>
      <c r="U2331" s="29" t="e">
        <f t="shared" si="365"/>
        <v>#N/A</v>
      </c>
      <c r="V2331" s="26" t="e">
        <f>+INDEX('LISTA DE PRECIOS EKM '!A:K,MATCH('Precios ML'!B2331,'LISTA DE PRECIOS EKM '!A:A,0),8)</f>
        <v>#N/A</v>
      </c>
      <c r="W2331" s="26" t="e">
        <f t="shared" si="366"/>
        <v>#N/A</v>
      </c>
      <c r="X2331" s="26" t="e">
        <f t="shared" si="367"/>
        <v>#N/A</v>
      </c>
      <c r="Y2331" s="26"/>
      <c r="Z2331" s="26" t="e">
        <f t="shared" si="368"/>
        <v>#N/A</v>
      </c>
      <c r="AA2331" s="30" t="e">
        <f t="shared" si="369"/>
        <v>#N/A</v>
      </c>
    </row>
    <row r="2332" spans="1:27">
      <c r="A2332" s="20" t="s">
        <v>7128</v>
      </c>
      <c r="B2332" s="20" t="s">
        <v>7129</v>
      </c>
      <c r="C2332" s="25">
        <v>0</v>
      </c>
      <c r="D2332" s="22">
        <v>85</v>
      </c>
      <c r="E2332" s="22">
        <v>49</v>
      </c>
      <c r="F2332" s="22">
        <v>40</v>
      </c>
      <c r="G2332" s="22">
        <v>16000</v>
      </c>
      <c r="H2332" s="22" t="s">
        <v>5088</v>
      </c>
      <c r="I2332" s="26" t="e">
        <f>+IF(H2332='COSTOS VARIOS'!$C$1,'COSTOS VARIOS'!$C$2*'Precios ML'!V2332,'COSTOS VARIOS'!$B$2*'Precios ML'!V2332)</f>
        <v>#N/A</v>
      </c>
      <c r="J2332" s="22">
        <v>0</v>
      </c>
      <c r="K2332" s="27">
        <f t="shared" si="360"/>
        <v>10.4125</v>
      </c>
      <c r="L2332" s="27">
        <f t="shared" si="361"/>
        <v>10.4125</v>
      </c>
      <c r="M2332" s="26">
        <f>(INDEX(pesos!A:B,MATCH(L2332,pesos!A:A,1),2))</f>
        <v>16200</v>
      </c>
      <c r="N2332" s="26">
        <f>+R2332*'COSTOS VARIOS'!$O$1</f>
        <v>0</v>
      </c>
      <c r="O2332" s="26">
        <f>+R2332*'COSTOS VARIOS'!$O$2</f>
        <v>0</v>
      </c>
      <c r="P2332" s="26">
        <f>+R2332*'COSTOS VARIOS'!$O$3</f>
        <v>0</v>
      </c>
      <c r="Q2332" s="26">
        <v>1</v>
      </c>
      <c r="R2332" s="26">
        <f t="shared" si="362"/>
        <v>0</v>
      </c>
      <c r="S2332" s="25" t="e">
        <f t="shared" si="363"/>
        <v>#N/A</v>
      </c>
      <c r="T2332" s="28" t="e">
        <f t="shared" si="364"/>
        <v>#N/A</v>
      </c>
      <c r="U2332" s="29" t="e">
        <f t="shared" si="365"/>
        <v>#N/A</v>
      </c>
      <c r="V2332" s="26" t="e">
        <f>+INDEX('LISTA DE PRECIOS EKM '!A:K,MATCH('Precios ML'!B2332,'LISTA DE PRECIOS EKM '!A:A,0),8)</f>
        <v>#N/A</v>
      </c>
      <c r="W2332" s="26" t="e">
        <f t="shared" si="366"/>
        <v>#N/A</v>
      </c>
      <c r="X2332" s="26" t="e">
        <f t="shared" si="367"/>
        <v>#N/A</v>
      </c>
      <c r="Y2332" s="26"/>
      <c r="Z2332" s="26" t="e">
        <f t="shared" si="368"/>
        <v>#N/A</v>
      </c>
      <c r="AA2332" s="30" t="e">
        <f t="shared" si="369"/>
        <v>#N/A</v>
      </c>
    </row>
    <row r="2333" spans="1:27">
      <c r="A2333" s="20" t="s">
        <v>7130</v>
      </c>
      <c r="B2333" s="20" t="s">
        <v>7131</v>
      </c>
      <c r="C2333" s="25">
        <v>0</v>
      </c>
      <c r="D2333" s="22">
        <v>85</v>
      </c>
      <c r="E2333" s="22">
        <v>49</v>
      </c>
      <c r="F2333" s="22">
        <v>40</v>
      </c>
      <c r="G2333" s="22">
        <v>16000</v>
      </c>
      <c r="H2333" s="22" t="s">
        <v>5088</v>
      </c>
      <c r="I2333" s="26" t="e">
        <f>+IF(H2333='COSTOS VARIOS'!$C$1,'COSTOS VARIOS'!$C$2*'Precios ML'!V2333,'COSTOS VARIOS'!$B$2*'Precios ML'!V2333)</f>
        <v>#N/A</v>
      </c>
      <c r="J2333" s="22">
        <v>0</v>
      </c>
      <c r="K2333" s="27">
        <f t="shared" si="360"/>
        <v>10.4125</v>
      </c>
      <c r="L2333" s="27">
        <f t="shared" si="361"/>
        <v>10.4125</v>
      </c>
      <c r="M2333" s="26">
        <f>(INDEX(pesos!A:B,MATCH(L2333,pesos!A:A,1),2))</f>
        <v>16200</v>
      </c>
      <c r="N2333" s="26">
        <f>+R2333*'COSTOS VARIOS'!$O$1</f>
        <v>0</v>
      </c>
      <c r="O2333" s="26">
        <f>+R2333*'COSTOS VARIOS'!$O$2</f>
        <v>0</v>
      </c>
      <c r="P2333" s="26">
        <f>+R2333*'COSTOS VARIOS'!$O$3</f>
        <v>0</v>
      </c>
      <c r="Q2333" s="26">
        <v>1</v>
      </c>
      <c r="R2333" s="26">
        <f t="shared" si="362"/>
        <v>0</v>
      </c>
      <c r="S2333" s="25" t="e">
        <f t="shared" si="363"/>
        <v>#N/A</v>
      </c>
      <c r="T2333" s="28" t="e">
        <f t="shared" si="364"/>
        <v>#N/A</v>
      </c>
      <c r="U2333" s="29" t="e">
        <f t="shared" si="365"/>
        <v>#N/A</v>
      </c>
      <c r="V2333" s="26" t="e">
        <f>+INDEX('LISTA DE PRECIOS EKM '!A:K,MATCH('Precios ML'!B2333,'LISTA DE PRECIOS EKM '!A:A,0),8)</f>
        <v>#N/A</v>
      </c>
      <c r="W2333" s="26" t="e">
        <f t="shared" si="366"/>
        <v>#N/A</v>
      </c>
      <c r="X2333" s="26" t="e">
        <f t="shared" si="367"/>
        <v>#N/A</v>
      </c>
      <c r="Y2333" s="26"/>
      <c r="Z2333" s="26" t="e">
        <f t="shared" si="368"/>
        <v>#N/A</v>
      </c>
      <c r="AA2333" s="30" t="e">
        <f t="shared" si="369"/>
        <v>#N/A</v>
      </c>
    </row>
    <row r="2334" spans="1:27">
      <c r="A2334" s="20" t="s">
        <v>7130</v>
      </c>
      <c r="B2334" s="20" t="s">
        <v>7131</v>
      </c>
      <c r="C2334" s="25">
        <v>0</v>
      </c>
      <c r="D2334" s="22">
        <v>85</v>
      </c>
      <c r="E2334" s="22">
        <v>49</v>
      </c>
      <c r="F2334" s="22">
        <v>40</v>
      </c>
      <c r="G2334" s="22">
        <v>16000</v>
      </c>
      <c r="H2334" s="22" t="s">
        <v>5088</v>
      </c>
      <c r="I2334" s="26" t="e">
        <f>+IF(H2334='COSTOS VARIOS'!$C$1,'COSTOS VARIOS'!$C$2*'Precios ML'!V2334,'COSTOS VARIOS'!$B$2*'Precios ML'!V2334)</f>
        <v>#N/A</v>
      </c>
      <c r="J2334" s="22">
        <v>0</v>
      </c>
      <c r="K2334" s="27">
        <f t="shared" si="360"/>
        <v>10.4125</v>
      </c>
      <c r="L2334" s="27">
        <f t="shared" si="361"/>
        <v>10.4125</v>
      </c>
      <c r="M2334" s="26">
        <f>(INDEX(pesos!A:B,MATCH(L2334,pesos!A:A,1),2))</f>
        <v>16200</v>
      </c>
      <c r="N2334" s="26">
        <f>+R2334*'COSTOS VARIOS'!$O$1</f>
        <v>0</v>
      </c>
      <c r="O2334" s="26">
        <f>+R2334*'COSTOS VARIOS'!$O$2</f>
        <v>0</v>
      </c>
      <c r="P2334" s="26">
        <f>+R2334*'COSTOS VARIOS'!$O$3</f>
        <v>0</v>
      </c>
      <c r="Q2334" s="26">
        <v>1</v>
      </c>
      <c r="R2334" s="26">
        <f t="shared" si="362"/>
        <v>0</v>
      </c>
      <c r="S2334" s="25" t="e">
        <f t="shared" si="363"/>
        <v>#N/A</v>
      </c>
      <c r="T2334" s="28" t="e">
        <f t="shared" si="364"/>
        <v>#N/A</v>
      </c>
      <c r="U2334" s="29" t="e">
        <f t="shared" si="365"/>
        <v>#N/A</v>
      </c>
      <c r="V2334" s="26" t="e">
        <f>+INDEX('LISTA DE PRECIOS EKM '!A:K,MATCH('Precios ML'!B2334,'LISTA DE PRECIOS EKM '!A:A,0),8)</f>
        <v>#N/A</v>
      </c>
      <c r="W2334" s="26" t="e">
        <f t="shared" si="366"/>
        <v>#N/A</v>
      </c>
      <c r="X2334" s="26" t="e">
        <f t="shared" si="367"/>
        <v>#N/A</v>
      </c>
      <c r="Y2334" s="26"/>
      <c r="Z2334" s="26" t="e">
        <f t="shared" si="368"/>
        <v>#N/A</v>
      </c>
      <c r="AA2334" s="30" t="e">
        <f t="shared" si="369"/>
        <v>#N/A</v>
      </c>
    </row>
    <row r="2335" spans="1:27">
      <c r="A2335" s="20" t="s">
        <v>7132</v>
      </c>
      <c r="B2335" s="20" t="s">
        <v>2054</v>
      </c>
      <c r="C2335" s="25">
        <v>0</v>
      </c>
      <c r="D2335" s="22">
        <v>85</v>
      </c>
      <c r="E2335" s="22">
        <v>49</v>
      </c>
      <c r="F2335" s="22">
        <v>40</v>
      </c>
      <c r="G2335" s="22">
        <v>16000</v>
      </c>
      <c r="H2335" s="22" t="s">
        <v>5088</v>
      </c>
      <c r="I2335" s="26" t="e">
        <f>+IF(H2335='COSTOS VARIOS'!$C$1,'COSTOS VARIOS'!$C$2*'Precios ML'!V2335,'COSTOS VARIOS'!$B$2*'Precios ML'!V2335)</f>
        <v>#N/A</v>
      </c>
      <c r="J2335" s="22">
        <v>0</v>
      </c>
      <c r="K2335" s="27">
        <f t="shared" si="360"/>
        <v>10.4125</v>
      </c>
      <c r="L2335" s="27">
        <f t="shared" si="361"/>
        <v>10.4125</v>
      </c>
      <c r="M2335" s="26">
        <f>(INDEX(pesos!A:B,MATCH(L2335,pesos!A:A,1),2))</f>
        <v>16200</v>
      </c>
      <c r="N2335" s="26">
        <f>+R2335*'COSTOS VARIOS'!$O$1</f>
        <v>0</v>
      </c>
      <c r="O2335" s="26">
        <f>+R2335*'COSTOS VARIOS'!$O$2</f>
        <v>0</v>
      </c>
      <c r="P2335" s="26">
        <f>+R2335*'COSTOS VARIOS'!$O$3</f>
        <v>0</v>
      </c>
      <c r="Q2335" s="26">
        <v>1</v>
      </c>
      <c r="R2335" s="26">
        <f t="shared" si="362"/>
        <v>0</v>
      </c>
      <c r="S2335" s="25" t="e">
        <f t="shared" si="363"/>
        <v>#N/A</v>
      </c>
      <c r="T2335" s="28" t="e">
        <f t="shared" si="364"/>
        <v>#N/A</v>
      </c>
      <c r="U2335" s="29" t="e">
        <f t="shared" si="365"/>
        <v>#N/A</v>
      </c>
      <c r="V2335" s="26" t="e">
        <f>+INDEX('LISTA DE PRECIOS EKM '!A:K,MATCH('Precios ML'!B2335,'LISTA DE PRECIOS EKM '!A:A,0),8)</f>
        <v>#N/A</v>
      </c>
      <c r="W2335" s="26" t="e">
        <f t="shared" si="366"/>
        <v>#N/A</v>
      </c>
      <c r="X2335" s="26" t="e">
        <f t="shared" si="367"/>
        <v>#N/A</v>
      </c>
      <c r="Y2335" s="26"/>
      <c r="Z2335" s="26" t="e">
        <f t="shared" si="368"/>
        <v>#N/A</v>
      </c>
      <c r="AA2335" s="30" t="e">
        <f t="shared" si="369"/>
        <v>#N/A</v>
      </c>
    </row>
    <row r="2336" spans="1:27">
      <c r="A2336" s="20" t="s">
        <v>7132</v>
      </c>
      <c r="B2336" s="20" t="s">
        <v>2054</v>
      </c>
      <c r="C2336" s="25">
        <v>0</v>
      </c>
      <c r="D2336" s="22">
        <v>85</v>
      </c>
      <c r="E2336" s="22">
        <v>49</v>
      </c>
      <c r="F2336" s="22">
        <v>40</v>
      </c>
      <c r="G2336" s="22">
        <v>16000</v>
      </c>
      <c r="H2336" s="22" t="s">
        <v>5088</v>
      </c>
      <c r="I2336" s="26" t="e">
        <f>+IF(H2336='COSTOS VARIOS'!$C$1,'COSTOS VARIOS'!$C$2*'Precios ML'!V2336,'COSTOS VARIOS'!$B$2*'Precios ML'!V2336)</f>
        <v>#N/A</v>
      </c>
      <c r="J2336" s="22">
        <v>0</v>
      </c>
      <c r="K2336" s="27">
        <f t="shared" si="360"/>
        <v>10.4125</v>
      </c>
      <c r="L2336" s="27">
        <f t="shared" si="361"/>
        <v>10.4125</v>
      </c>
      <c r="M2336" s="26">
        <f>(INDEX(pesos!A:B,MATCH(L2336,pesos!A:A,1),2))</f>
        <v>16200</v>
      </c>
      <c r="N2336" s="26">
        <f>+R2336*'COSTOS VARIOS'!$O$1</f>
        <v>0</v>
      </c>
      <c r="O2336" s="26">
        <f>+R2336*'COSTOS VARIOS'!$O$2</f>
        <v>0</v>
      </c>
      <c r="P2336" s="26">
        <f>+R2336*'COSTOS VARIOS'!$O$3</f>
        <v>0</v>
      </c>
      <c r="Q2336" s="26">
        <v>1</v>
      </c>
      <c r="R2336" s="26">
        <f t="shared" si="362"/>
        <v>0</v>
      </c>
      <c r="S2336" s="25" t="e">
        <f t="shared" si="363"/>
        <v>#N/A</v>
      </c>
      <c r="T2336" s="28" t="e">
        <f t="shared" si="364"/>
        <v>#N/A</v>
      </c>
      <c r="U2336" s="29" t="e">
        <f t="shared" si="365"/>
        <v>#N/A</v>
      </c>
      <c r="V2336" s="26" t="e">
        <f>+INDEX('LISTA DE PRECIOS EKM '!A:K,MATCH('Precios ML'!B2336,'LISTA DE PRECIOS EKM '!A:A,0),8)</f>
        <v>#N/A</v>
      </c>
      <c r="W2336" s="26" t="e">
        <f t="shared" si="366"/>
        <v>#N/A</v>
      </c>
      <c r="X2336" s="26" t="e">
        <f t="shared" si="367"/>
        <v>#N/A</v>
      </c>
      <c r="Y2336" s="26"/>
      <c r="Z2336" s="26" t="e">
        <f t="shared" si="368"/>
        <v>#N/A</v>
      </c>
      <c r="AA2336" s="30" t="e">
        <f t="shared" si="369"/>
        <v>#N/A</v>
      </c>
    </row>
    <row r="2337" spans="1:27">
      <c r="A2337" s="20" t="s">
        <v>7133</v>
      </c>
      <c r="B2337" s="20" t="s">
        <v>7134</v>
      </c>
      <c r="C2337" s="25">
        <v>0</v>
      </c>
      <c r="D2337" s="22">
        <v>85</v>
      </c>
      <c r="E2337" s="22">
        <v>49</v>
      </c>
      <c r="F2337" s="22">
        <v>40</v>
      </c>
      <c r="G2337" s="22">
        <v>16000</v>
      </c>
      <c r="H2337" s="22" t="s">
        <v>5088</v>
      </c>
      <c r="I2337" s="26" t="e">
        <f>+IF(H2337='COSTOS VARIOS'!$C$1,'COSTOS VARIOS'!$C$2*'Precios ML'!V2337,'COSTOS VARIOS'!$B$2*'Precios ML'!V2337)</f>
        <v>#N/A</v>
      </c>
      <c r="J2337" s="22">
        <v>0</v>
      </c>
      <c r="K2337" s="27">
        <f t="shared" si="360"/>
        <v>10.4125</v>
      </c>
      <c r="L2337" s="27">
        <f t="shared" si="361"/>
        <v>10.4125</v>
      </c>
      <c r="M2337" s="26">
        <f>(INDEX(pesos!A:B,MATCH(L2337,pesos!A:A,1),2))</f>
        <v>16200</v>
      </c>
      <c r="N2337" s="26">
        <f>+R2337*'COSTOS VARIOS'!$O$1</f>
        <v>0</v>
      </c>
      <c r="O2337" s="26">
        <f>+R2337*'COSTOS VARIOS'!$O$2</f>
        <v>0</v>
      </c>
      <c r="P2337" s="26">
        <f>+R2337*'COSTOS VARIOS'!$O$3</f>
        <v>0</v>
      </c>
      <c r="Q2337" s="26">
        <v>1</v>
      </c>
      <c r="R2337" s="26">
        <f t="shared" si="362"/>
        <v>0</v>
      </c>
      <c r="S2337" s="25" t="e">
        <f t="shared" si="363"/>
        <v>#N/A</v>
      </c>
      <c r="T2337" s="28" t="e">
        <f t="shared" si="364"/>
        <v>#N/A</v>
      </c>
      <c r="U2337" s="29" t="e">
        <f t="shared" si="365"/>
        <v>#N/A</v>
      </c>
      <c r="V2337" s="26" t="e">
        <f>+INDEX('LISTA DE PRECIOS EKM '!A:K,MATCH('Precios ML'!B2337,'LISTA DE PRECIOS EKM '!A:A,0),8)</f>
        <v>#N/A</v>
      </c>
      <c r="W2337" s="26" t="e">
        <f t="shared" si="366"/>
        <v>#N/A</v>
      </c>
      <c r="X2337" s="26" t="e">
        <f t="shared" si="367"/>
        <v>#N/A</v>
      </c>
      <c r="Y2337" s="26"/>
      <c r="Z2337" s="26" t="e">
        <f t="shared" si="368"/>
        <v>#N/A</v>
      </c>
      <c r="AA2337" s="30" t="e">
        <f t="shared" si="369"/>
        <v>#N/A</v>
      </c>
    </row>
    <row r="2338" spans="1:27">
      <c r="A2338" s="20" t="s">
        <v>7133</v>
      </c>
      <c r="B2338" s="20" t="s">
        <v>7134</v>
      </c>
      <c r="C2338" s="25">
        <v>0</v>
      </c>
      <c r="D2338" s="22">
        <v>85</v>
      </c>
      <c r="E2338" s="22">
        <v>49</v>
      </c>
      <c r="F2338" s="22">
        <v>40</v>
      </c>
      <c r="G2338" s="22">
        <v>16000</v>
      </c>
      <c r="H2338" s="22" t="s">
        <v>5088</v>
      </c>
      <c r="I2338" s="26" t="e">
        <f>+IF(H2338='COSTOS VARIOS'!$C$1,'COSTOS VARIOS'!$C$2*'Precios ML'!V2338,'COSTOS VARIOS'!$B$2*'Precios ML'!V2338)</f>
        <v>#N/A</v>
      </c>
      <c r="J2338" s="22">
        <v>0</v>
      </c>
      <c r="K2338" s="27">
        <f t="shared" si="360"/>
        <v>10.4125</v>
      </c>
      <c r="L2338" s="27">
        <f t="shared" si="361"/>
        <v>10.4125</v>
      </c>
      <c r="M2338" s="26">
        <f>(INDEX(pesos!A:B,MATCH(L2338,pesos!A:A,1),2))</f>
        <v>16200</v>
      </c>
      <c r="N2338" s="26">
        <f>+R2338*'COSTOS VARIOS'!$O$1</f>
        <v>0</v>
      </c>
      <c r="O2338" s="26">
        <f>+R2338*'COSTOS VARIOS'!$O$2</f>
        <v>0</v>
      </c>
      <c r="P2338" s="26">
        <f>+R2338*'COSTOS VARIOS'!$O$3</f>
        <v>0</v>
      </c>
      <c r="Q2338" s="26">
        <v>1</v>
      </c>
      <c r="R2338" s="26">
        <f t="shared" si="362"/>
        <v>0</v>
      </c>
      <c r="S2338" s="25" t="e">
        <f t="shared" si="363"/>
        <v>#N/A</v>
      </c>
      <c r="T2338" s="28" t="e">
        <f t="shared" si="364"/>
        <v>#N/A</v>
      </c>
      <c r="U2338" s="29" t="e">
        <f t="shared" si="365"/>
        <v>#N/A</v>
      </c>
      <c r="V2338" s="26" t="e">
        <f>+INDEX('LISTA DE PRECIOS EKM '!A:K,MATCH('Precios ML'!B2338,'LISTA DE PRECIOS EKM '!A:A,0),8)</f>
        <v>#N/A</v>
      </c>
      <c r="W2338" s="26" t="e">
        <f t="shared" si="366"/>
        <v>#N/A</v>
      </c>
      <c r="X2338" s="26" t="e">
        <f t="shared" si="367"/>
        <v>#N/A</v>
      </c>
      <c r="Y2338" s="26"/>
      <c r="Z2338" s="26" t="e">
        <f t="shared" si="368"/>
        <v>#N/A</v>
      </c>
      <c r="AA2338" s="30" t="e">
        <f t="shared" si="369"/>
        <v>#N/A</v>
      </c>
    </row>
    <row r="2339" spans="1:27">
      <c r="A2339" s="20" t="s">
        <v>7135</v>
      </c>
      <c r="B2339" s="20" t="s">
        <v>7136</v>
      </c>
      <c r="C2339" s="25">
        <v>0</v>
      </c>
      <c r="D2339" s="22">
        <v>85</v>
      </c>
      <c r="E2339" s="22">
        <v>49</v>
      </c>
      <c r="F2339" s="22">
        <v>40</v>
      </c>
      <c r="G2339" s="22">
        <v>16000</v>
      </c>
      <c r="H2339" s="22" t="s">
        <v>5088</v>
      </c>
      <c r="I2339" s="26" t="e">
        <f>+IF(H2339='COSTOS VARIOS'!$C$1,'COSTOS VARIOS'!$C$2*'Precios ML'!V2339,'COSTOS VARIOS'!$B$2*'Precios ML'!V2339)</f>
        <v>#N/A</v>
      </c>
      <c r="J2339" s="22">
        <v>0</v>
      </c>
      <c r="K2339" s="27">
        <f t="shared" si="360"/>
        <v>10.4125</v>
      </c>
      <c r="L2339" s="27">
        <f t="shared" si="361"/>
        <v>10.4125</v>
      </c>
      <c r="M2339" s="26">
        <f>(INDEX(pesos!A:B,MATCH(L2339,pesos!A:A,1),2))</f>
        <v>16200</v>
      </c>
      <c r="N2339" s="26">
        <f>+R2339*'COSTOS VARIOS'!$O$1</f>
        <v>0</v>
      </c>
      <c r="O2339" s="26">
        <f>+R2339*'COSTOS VARIOS'!$O$2</f>
        <v>0</v>
      </c>
      <c r="P2339" s="26">
        <f>+R2339*'COSTOS VARIOS'!$O$3</f>
        <v>0</v>
      </c>
      <c r="Q2339" s="26">
        <v>1</v>
      </c>
      <c r="R2339" s="26">
        <f t="shared" si="362"/>
        <v>0</v>
      </c>
      <c r="S2339" s="25" t="e">
        <f t="shared" si="363"/>
        <v>#N/A</v>
      </c>
      <c r="T2339" s="28" t="e">
        <f t="shared" si="364"/>
        <v>#N/A</v>
      </c>
      <c r="U2339" s="29" t="e">
        <f t="shared" si="365"/>
        <v>#N/A</v>
      </c>
      <c r="V2339" s="26" t="e">
        <f>+INDEX('LISTA DE PRECIOS EKM '!A:K,MATCH('Precios ML'!B2339,'LISTA DE PRECIOS EKM '!A:A,0),8)</f>
        <v>#N/A</v>
      </c>
      <c r="W2339" s="26" t="e">
        <f t="shared" si="366"/>
        <v>#N/A</v>
      </c>
      <c r="X2339" s="26" t="e">
        <f t="shared" si="367"/>
        <v>#N/A</v>
      </c>
      <c r="Y2339" s="26"/>
      <c r="Z2339" s="26" t="e">
        <f t="shared" si="368"/>
        <v>#N/A</v>
      </c>
      <c r="AA2339" s="30" t="e">
        <f t="shared" si="369"/>
        <v>#N/A</v>
      </c>
    </row>
    <row r="2340" spans="1:27">
      <c r="A2340" s="20" t="s">
        <v>7135</v>
      </c>
      <c r="B2340" s="20" t="s">
        <v>7136</v>
      </c>
      <c r="C2340" s="25">
        <v>0</v>
      </c>
      <c r="D2340" s="22">
        <v>85</v>
      </c>
      <c r="E2340" s="22">
        <v>49</v>
      </c>
      <c r="F2340" s="22">
        <v>40</v>
      </c>
      <c r="G2340" s="22">
        <v>16000</v>
      </c>
      <c r="H2340" s="22" t="s">
        <v>5088</v>
      </c>
      <c r="I2340" s="26" t="e">
        <f>+IF(H2340='COSTOS VARIOS'!$C$1,'COSTOS VARIOS'!$C$2*'Precios ML'!V2340,'COSTOS VARIOS'!$B$2*'Precios ML'!V2340)</f>
        <v>#N/A</v>
      </c>
      <c r="J2340" s="22">
        <v>0</v>
      </c>
      <c r="K2340" s="27">
        <f t="shared" si="360"/>
        <v>10.4125</v>
      </c>
      <c r="L2340" s="27">
        <f t="shared" si="361"/>
        <v>10.4125</v>
      </c>
      <c r="M2340" s="26">
        <f>(INDEX(pesos!A:B,MATCH(L2340,pesos!A:A,1),2))</f>
        <v>16200</v>
      </c>
      <c r="N2340" s="26">
        <f>+R2340*'COSTOS VARIOS'!$O$1</f>
        <v>0</v>
      </c>
      <c r="O2340" s="26">
        <f>+R2340*'COSTOS VARIOS'!$O$2</f>
        <v>0</v>
      </c>
      <c r="P2340" s="26">
        <f>+R2340*'COSTOS VARIOS'!$O$3</f>
        <v>0</v>
      </c>
      <c r="Q2340" s="26">
        <v>1</v>
      </c>
      <c r="R2340" s="26">
        <f t="shared" si="362"/>
        <v>0</v>
      </c>
      <c r="S2340" s="25" t="e">
        <f t="shared" si="363"/>
        <v>#N/A</v>
      </c>
      <c r="T2340" s="28" t="e">
        <f t="shared" si="364"/>
        <v>#N/A</v>
      </c>
      <c r="U2340" s="29" t="e">
        <f t="shared" si="365"/>
        <v>#N/A</v>
      </c>
      <c r="V2340" s="26" t="e">
        <f>+INDEX('LISTA DE PRECIOS EKM '!A:K,MATCH('Precios ML'!B2340,'LISTA DE PRECIOS EKM '!A:A,0),8)</f>
        <v>#N/A</v>
      </c>
      <c r="W2340" s="26" t="e">
        <f t="shared" si="366"/>
        <v>#N/A</v>
      </c>
      <c r="X2340" s="26" t="e">
        <f t="shared" si="367"/>
        <v>#N/A</v>
      </c>
      <c r="Y2340" s="26"/>
      <c r="Z2340" s="26" t="e">
        <f t="shared" si="368"/>
        <v>#N/A</v>
      </c>
      <c r="AA2340" s="30" t="e">
        <f t="shared" si="369"/>
        <v>#N/A</v>
      </c>
    </row>
    <row r="2341" spans="1:27">
      <c r="A2341" s="20" t="s">
        <v>7137</v>
      </c>
      <c r="B2341" s="20" t="s">
        <v>7138</v>
      </c>
      <c r="C2341" s="25">
        <v>0</v>
      </c>
      <c r="D2341" s="22">
        <v>85</v>
      </c>
      <c r="E2341" s="22">
        <v>49</v>
      </c>
      <c r="F2341" s="22">
        <v>40</v>
      </c>
      <c r="G2341" s="22">
        <v>16000</v>
      </c>
      <c r="H2341" s="22" t="s">
        <v>5088</v>
      </c>
      <c r="I2341" s="26" t="e">
        <f>+IF(H2341='COSTOS VARIOS'!$C$1,'COSTOS VARIOS'!$C$2*'Precios ML'!V2341,'COSTOS VARIOS'!$B$2*'Precios ML'!V2341)</f>
        <v>#N/A</v>
      </c>
      <c r="J2341" s="22">
        <v>0</v>
      </c>
      <c r="K2341" s="27">
        <f t="shared" si="360"/>
        <v>10.4125</v>
      </c>
      <c r="L2341" s="27">
        <f t="shared" si="361"/>
        <v>10.4125</v>
      </c>
      <c r="M2341" s="26">
        <f>(INDEX(pesos!A:B,MATCH(L2341,pesos!A:A,1),2))</f>
        <v>16200</v>
      </c>
      <c r="N2341" s="26">
        <f>+R2341*'COSTOS VARIOS'!$O$1</f>
        <v>0</v>
      </c>
      <c r="O2341" s="26">
        <f>+R2341*'COSTOS VARIOS'!$O$2</f>
        <v>0</v>
      </c>
      <c r="P2341" s="26">
        <f>+R2341*'COSTOS VARIOS'!$O$3</f>
        <v>0</v>
      </c>
      <c r="Q2341" s="26">
        <v>1</v>
      </c>
      <c r="R2341" s="26">
        <f t="shared" si="362"/>
        <v>0</v>
      </c>
      <c r="S2341" s="25" t="e">
        <f t="shared" si="363"/>
        <v>#N/A</v>
      </c>
      <c r="T2341" s="28" t="e">
        <f t="shared" si="364"/>
        <v>#N/A</v>
      </c>
      <c r="U2341" s="29" t="e">
        <f t="shared" si="365"/>
        <v>#N/A</v>
      </c>
      <c r="V2341" s="26" t="e">
        <f>+INDEX('LISTA DE PRECIOS EKM '!A:K,MATCH('Precios ML'!B2341,'LISTA DE PRECIOS EKM '!A:A,0),8)</f>
        <v>#N/A</v>
      </c>
      <c r="W2341" s="26" t="e">
        <f t="shared" si="366"/>
        <v>#N/A</v>
      </c>
      <c r="X2341" s="26" t="e">
        <f t="shared" si="367"/>
        <v>#N/A</v>
      </c>
      <c r="Y2341" s="26"/>
      <c r="Z2341" s="26" t="e">
        <f t="shared" si="368"/>
        <v>#N/A</v>
      </c>
      <c r="AA2341" s="30" t="e">
        <f t="shared" si="369"/>
        <v>#N/A</v>
      </c>
    </row>
    <row r="2342" spans="1:27">
      <c r="A2342" s="20" t="s">
        <v>7137</v>
      </c>
      <c r="B2342" s="20" t="s">
        <v>7138</v>
      </c>
      <c r="C2342" s="25">
        <v>0</v>
      </c>
      <c r="D2342" s="22">
        <v>85</v>
      </c>
      <c r="E2342" s="22">
        <v>49</v>
      </c>
      <c r="F2342" s="22">
        <v>40</v>
      </c>
      <c r="G2342" s="22">
        <v>16000</v>
      </c>
      <c r="H2342" s="22" t="s">
        <v>5088</v>
      </c>
      <c r="I2342" s="26" t="e">
        <f>+IF(H2342='COSTOS VARIOS'!$C$1,'COSTOS VARIOS'!$C$2*'Precios ML'!V2342,'COSTOS VARIOS'!$B$2*'Precios ML'!V2342)</f>
        <v>#N/A</v>
      </c>
      <c r="J2342" s="22">
        <v>0</v>
      </c>
      <c r="K2342" s="27">
        <f t="shared" si="360"/>
        <v>10.4125</v>
      </c>
      <c r="L2342" s="27">
        <f t="shared" si="361"/>
        <v>10.4125</v>
      </c>
      <c r="M2342" s="26">
        <f>(INDEX(pesos!A:B,MATCH(L2342,pesos!A:A,1),2))</f>
        <v>16200</v>
      </c>
      <c r="N2342" s="26">
        <f>+R2342*'COSTOS VARIOS'!$O$1</f>
        <v>0</v>
      </c>
      <c r="O2342" s="26">
        <f>+R2342*'COSTOS VARIOS'!$O$2</f>
        <v>0</v>
      </c>
      <c r="P2342" s="26">
        <f>+R2342*'COSTOS VARIOS'!$O$3</f>
        <v>0</v>
      </c>
      <c r="Q2342" s="26">
        <v>1</v>
      </c>
      <c r="R2342" s="26">
        <f t="shared" si="362"/>
        <v>0</v>
      </c>
      <c r="S2342" s="25" t="e">
        <f t="shared" si="363"/>
        <v>#N/A</v>
      </c>
      <c r="T2342" s="28" t="e">
        <f t="shared" si="364"/>
        <v>#N/A</v>
      </c>
      <c r="U2342" s="29" t="e">
        <f t="shared" si="365"/>
        <v>#N/A</v>
      </c>
      <c r="V2342" s="26" t="e">
        <f>+INDEX('LISTA DE PRECIOS EKM '!A:K,MATCH('Precios ML'!B2342,'LISTA DE PRECIOS EKM '!A:A,0),8)</f>
        <v>#N/A</v>
      </c>
      <c r="W2342" s="26" t="e">
        <f t="shared" si="366"/>
        <v>#N/A</v>
      </c>
      <c r="X2342" s="26" t="e">
        <f t="shared" si="367"/>
        <v>#N/A</v>
      </c>
      <c r="Y2342" s="26"/>
      <c r="Z2342" s="26" t="e">
        <f t="shared" si="368"/>
        <v>#N/A</v>
      </c>
      <c r="AA2342" s="30" t="e">
        <f t="shared" si="369"/>
        <v>#N/A</v>
      </c>
    </row>
    <row r="2343" spans="1:27">
      <c r="A2343" s="20" t="s">
        <v>7139</v>
      </c>
      <c r="B2343" s="20" t="s">
        <v>7140</v>
      </c>
      <c r="C2343" s="25">
        <v>0</v>
      </c>
      <c r="D2343" s="22">
        <v>85</v>
      </c>
      <c r="E2343" s="22">
        <v>49</v>
      </c>
      <c r="F2343" s="22">
        <v>40</v>
      </c>
      <c r="G2343" s="22">
        <v>16000</v>
      </c>
      <c r="H2343" s="22" t="s">
        <v>5088</v>
      </c>
      <c r="I2343" s="26" t="e">
        <f>+IF(H2343='COSTOS VARIOS'!$C$1,'COSTOS VARIOS'!$C$2*'Precios ML'!V2343,'COSTOS VARIOS'!$B$2*'Precios ML'!V2343)</f>
        <v>#N/A</v>
      </c>
      <c r="J2343" s="22">
        <v>0</v>
      </c>
      <c r="K2343" s="27">
        <f t="shared" si="360"/>
        <v>10.4125</v>
      </c>
      <c r="L2343" s="27">
        <f t="shared" si="361"/>
        <v>10.4125</v>
      </c>
      <c r="M2343" s="26">
        <f>(INDEX(pesos!A:B,MATCH(L2343,pesos!A:A,1),2))</f>
        <v>16200</v>
      </c>
      <c r="N2343" s="26">
        <f>+R2343*'COSTOS VARIOS'!$O$1</f>
        <v>0</v>
      </c>
      <c r="O2343" s="26">
        <f>+R2343*'COSTOS VARIOS'!$O$2</f>
        <v>0</v>
      </c>
      <c r="P2343" s="26">
        <f>+R2343*'COSTOS VARIOS'!$O$3</f>
        <v>0</v>
      </c>
      <c r="Q2343" s="26">
        <v>1</v>
      </c>
      <c r="R2343" s="26">
        <f t="shared" si="362"/>
        <v>0</v>
      </c>
      <c r="S2343" s="25" t="e">
        <f t="shared" si="363"/>
        <v>#N/A</v>
      </c>
      <c r="T2343" s="28" t="e">
        <f t="shared" si="364"/>
        <v>#N/A</v>
      </c>
      <c r="U2343" s="29" t="e">
        <f t="shared" si="365"/>
        <v>#N/A</v>
      </c>
      <c r="V2343" s="26" t="e">
        <f>+INDEX('LISTA DE PRECIOS EKM '!A:K,MATCH('Precios ML'!B2343,'LISTA DE PRECIOS EKM '!A:A,0),8)</f>
        <v>#N/A</v>
      </c>
      <c r="W2343" s="26" t="e">
        <f t="shared" si="366"/>
        <v>#N/A</v>
      </c>
      <c r="X2343" s="26" t="e">
        <f t="shared" si="367"/>
        <v>#N/A</v>
      </c>
      <c r="Y2343" s="26"/>
      <c r="Z2343" s="26" t="e">
        <f t="shared" si="368"/>
        <v>#N/A</v>
      </c>
      <c r="AA2343" s="30" t="e">
        <f t="shared" si="369"/>
        <v>#N/A</v>
      </c>
    </row>
    <row r="2344" spans="1:27">
      <c r="A2344" s="20" t="s">
        <v>7139</v>
      </c>
      <c r="B2344" s="20" t="s">
        <v>7140</v>
      </c>
      <c r="C2344" s="25">
        <v>0</v>
      </c>
      <c r="D2344" s="22">
        <v>85</v>
      </c>
      <c r="E2344" s="22">
        <v>49</v>
      </c>
      <c r="F2344" s="22">
        <v>40</v>
      </c>
      <c r="G2344" s="22">
        <v>16000</v>
      </c>
      <c r="H2344" s="22" t="s">
        <v>5088</v>
      </c>
      <c r="I2344" s="26" t="e">
        <f>+IF(H2344='COSTOS VARIOS'!$C$1,'COSTOS VARIOS'!$C$2*'Precios ML'!V2344,'COSTOS VARIOS'!$B$2*'Precios ML'!V2344)</f>
        <v>#N/A</v>
      </c>
      <c r="J2344" s="22">
        <v>0</v>
      </c>
      <c r="K2344" s="27">
        <f t="shared" si="360"/>
        <v>10.4125</v>
      </c>
      <c r="L2344" s="27">
        <f t="shared" si="361"/>
        <v>10.4125</v>
      </c>
      <c r="M2344" s="26">
        <f>(INDEX(pesos!A:B,MATCH(L2344,pesos!A:A,1),2))</f>
        <v>16200</v>
      </c>
      <c r="N2344" s="26">
        <f>+R2344*'COSTOS VARIOS'!$O$1</f>
        <v>0</v>
      </c>
      <c r="O2344" s="26">
        <f>+R2344*'COSTOS VARIOS'!$O$2</f>
        <v>0</v>
      </c>
      <c r="P2344" s="26">
        <f>+R2344*'COSTOS VARIOS'!$O$3</f>
        <v>0</v>
      </c>
      <c r="Q2344" s="26">
        <v>1</v>
      </c>
      <c r="R2344" s="26">
        <f t="shared" si="362"/>
        <v>0</v>
      </c>
      <c r="S2344" s="25" t="e">
        <f t="shared" si="363"/>
        <v>#N/A</v>
      </c>
      <c r="T2344" s="28" t="e">
        <f t="shared" si="364"/>
        <v>#N/A</v>
      </c>
      <c r="U2344" s="29" t="e">
        <f t="shared" si="365"/>
        <v>#N/A</v>
      </c>
      <c r="V2344" s="26" t="e">
        <f>+INDEX('LISTA DE PRECIOS EKM '!A:K,MATCH('Precios ML'!B2344,'LISTA DE PRECIOS EKM '!A:A,0),8)</f>
        <v>#N/A</v>
      </c>
      <c r="W2344" s="26" t="e">
        <f t="shared" si="366"/>
        <v>#N/A</v>
      </c>
      <c r="X2344" s="26" t="e">
        <f t="shared" si="367"/>
        <v>#N/A</v>
      </c>
      <c r="Y2344" s="26"/>
      <c r="Z2344" s="26" t="e">
        <f t="shared" si="368"/>
        <v>#N/A</v>
      </c>
      <c r="AA2344" s="30" t="e">
        <f t="shared" si="369"/>
        <v>#N/A</v>
      </c>
    </row>
    <row r="2345" spans="1:27">
      <c r="A2345" s="20" t="s">
        <v>7141</v>
      </c>
      <c r="B2345" s="20" t="s">
        <v>7142</v>
      </c>
      <c r="C2345" s="25">
        <v>0</v>
      </c>
      <c r="D2345" s="22">
        <v>85</v>
      </c>
      <c r="E2345" s="22">
        <v>49</v>
      </c>
      <c r="F2345" s="22">
        <v>40</v>
      </c>
      <c r="G2345" s="22">
        <v>16000</v>
      </c>
      <c r="H2345" s="22" t="s">
        <v>5088</v>
      </c>
      <c r="I2345" s="26" t="e">
        <f>+IF(H2345='COSTOS VARIOS'!$C$1,'COSTOS VARIOS'!$C$2*'Precios ML'!V2345,'COSTOS VARIOS'!$B$2*'Precios ML'!V2345)</f>
        <v>#N/A</v>
      </c>
      <c r="J2345" s="22">
        <v>0</v>
      </c>
      <c r="K2345" s="27">
        <f t="shared" si="360"/>
        <v>10.4125</v>
      </c>
      <c r="L2345" s="27">
        <f t="shared" si="361"/>
        <v>10.4125</v>
      </c>
      <c r="M2345" s="26">
        <f>(INDEX(pesos!A:B,MATCH(L2345,pesos!A:A,1),2))</f>
        <v>16200</v>
      </c>
      <c r="N2345" s="26">
        <f>+R2345*'COSTOS VARIOS'!$O$1</f>
        <v>0</v>
      </c>
      <c r="O2345" s="26">
        <f>+R2345*'COSTOS VARIOS'!$O$2</f>
        <v>0</v>
      </c>
      <c r="P2345" s="26">
        <f>+R2345*'COSTOS VARIOS'!$O$3</f>
        <v>0</v>
      </c>
      <c r="Q2345" s="26">
        <v>1</v>
      </c>
      <c r="R2345" s="26">
        <f t="shared" si="362"/>
        <v>0</v>
      </c>
      <c r="S2345" s="25" t="e">
        <f t="shared" si="363"/>
        <v>#N/A</v>
      </c>
      <c r="T2345" s="28" t="e">
        <f t="shared" si="364"/>
        <v>#N/A</v>
      </c>
      <c r="U2345" s="29" t="e">
        <f t="shared" si="365"/>
        <v>#N/A</v>
      </c>
      <c r="V2345" s="26" t="e">
        <f>+INDEX('LISTA DE PRECIOS EKM '!A:K,MATCH('Precios ML'!B2345,'LISTA DE PRECIOS EKM '!A:A,0),8)</f>
        <v>#N/A</v>
      </c>
      <c r="W2345" s="26" t="e">
        <f t="shared" si="366"/>
        <v>#N/A</v>
      </c>
      <c r="X2345" s="26" t="e">
        <f t="shared" si="367"/>
        <v>#N/A</v>
      </c>
      <c r="Y2345" s="26"/>
      <c r="Z2345" s="26" t="e">
        <f t="shared" si="368"/>
        <v>#N/A</v>
      </c>
      <c r="AA2345" s="30" t="e">
        <f t="shared" si="369"/>
        <v>#N/A</v>
      </c>
    </row>
    <row r="2346" spans="1:27">
      <c r="A2346" s="20" t="s">
        <v>7141</v>
      </c>
      <c r="B2346" s="20" t="s">
        <v>7142</v>
      </c>
      <c r="C2346" s="25">
        <v>0</v>
      </c>
      <c r="D2346" s="22">
        <v>85</v>
      </c>
      <c r="E2346" s="22">
        <v>49</v>
      </c>
      <c r="F2346" s="22">
        <v>40</v>
      </c>
      <c r="G2346" s="22">
        <v>16000</v>
      </c>
      <c r="H2346" s="22" t="s">
        <v>5088</v>
      </c>
      <c r="I2346" s="26" t="e">
        <f>+IF(H2346='COSTOS VARIOS'!$C$1,'COSTOS VARIOS'!$C$2*'Precios ML'!V2346,'COSTOS VARIOS'!$B$2*'Precios ML'!V2346)</f>
        <v>#N/A</v>
      </c>
      <c r="J2346" s="22">
        <v>0</v>
      </c>
      <c r="K2346" s="27">
        <f t="shared" si="360"/>
        <v>10.4125</v>
      </c>
      <c r="L2346" s="27">
        <f t="shared" si="361"/>
        <v>10.4125</v>
      </c>
      <c r="M2346" s="26">
        <f>(INDEX(pesos!A:B,MATCH(L2346,pesos!A:A,1),2))</f>
        <v>16200</v>
      </c>
      <c r="N2346" s="26">
        <f>+R2346*'COSTOS VARIOS'!$O$1</f>
        <v>0</v>
      </c>
      <c r="O2346" s="26">
        <f>+R2346*'COSTOS VARIOS'!$O$2</f>
        <v>0</v>
      </c>
      <c r="P2346" s="26">
        <f>+R2346*'COSTOS VARIOS'!$O$3</f>
        <v>0</v>
      </c>
      <c r="Q2346" s="26">
        <v>1</v>
      </c>
      <c r="R2346" s="26">
        <f t="shared" si="362"/>
        <v>0</v>
      </c>
      <c r="S2346" s="25" t="e">
        <f t="shared" si="363"/>
        <v>#N/A</v>
      </c>
      <c r="T2346" s="28" t="e">
        <f t="shared" si="364"/>
        <v>#N/A</v>
      </c>
      <c r="U2346" s="29" t="e">
        <f t="shared" si="365"/>
        <v>#N/A</v>
      </c>
      <c r="V2346" s="26" t="e">
        <f>+INDEX('LISTA DE PRECIOS EKM '!A:K,MATCH('Precios ML'!B2346,'LISTA DE PRECIOS EKM '!A:A,0),8)</f>
        <v>#N/A</v>
      </c>
      <c r="W2346" s="26" t="e">
        <f t="shared" si="366"/>
        <v>#N/A</v>
      </c>
      <c r="X2346" s="26" t="e">
        <f t="shared" si="367"/>
        <v>#N/A</v>
      </c>
      <c r="Y2346" s="26"/>
      <c r="Z2346" s="26" t="e">
        <f t="shared" si="368"/>
        <v>#N/A</v>
      </c>
      <c r="AA2346" s="30" t="e">
        <f t="shared" si="369"/>
        <v>#N/A</v>
      </c>
    </row>
    <row r="2347" spans="1:27">
      <c r="A2347" s="20" t="s">
        <v>7143</v>
      </c>
      <c r="B2347" s="20" t="s">
        <v>7144</v>
      </c>
      <c r="C2347" s="25">
        <v>0</v>
      </c>
      <c r="D2347" s="22">
        <v>85</v>
      </c>
      <c r="E2347" s="22">
        <v>49</v>
      </c>
      <c r="F2347" s="22">
        <v>40</v>
      </c>
      <c r="G2347" s="22">
        <v>16000</v>
      </c>
      <c r="H2347" s="22" t="s">
        <v>5088</v>
      </c>
      <c r="I2347" s="26" t="e">
        <f>+IF(H2347='COSTOS VARIOS'!$C$1,'COSTOS VARIOS'!$C$2*'Precios ML'!V2347,'COSTOS VARIOS'!$B$2*'Precios ML'!V2347)</f>
        <v>#N/A</v>
      </c>
      <c r="J2347" s="22">
        <v>0</v>
      </c>
      <c r="K2347" s="27">
        <f t="shared" si="360"/>
        <v>10.4125</v>
      </c>
      <c r="L2347" s="27">
        <f t="shared" si="361"/>
        <v>10.4125</v>
      </c>
      <c r="M2347" s="26">
        <f>(INDEX(pesos!A:B,MATCH(L2347,pesos!A:A,1),2))</f>
        <v>16200</v>
      </c>
      <c r="N2347" s="26">
        <f>+R2347*'COSTOS VARIOS'!$O$1</f>
        <v>0</v>
      </c>
      <c r="O2347" s="26">
        <f>+R2347*'COSTOS VARIOS'!$O$2</f>
        <v>0</v>
      </c>
      <c r="P2347" s="26">
        <f>+R2347*'COSTOS VARIOS'!$O$3</f>
        <v>0</v>
      </c>
      <c r="Q2347" s="26">
        <v>1</v>
      </c>
      <c r="R2347" s="26">
        <f t="shared" si="362"/>
        <v>0</v>
      </c>
      <c r="S2347" s="25" t="e">
        <f t="shared" si="363"/>
        <v>#N/A</v>
      </c>
      <c r="T2347" s="28" t="e">
        <f t="shared" si="364"/>
        <v>#N/A</v>
      </c>
      <c r="U2347" s="29" t="e">
        <f t="shared" si="365"/>
        <v>#N/A</v>
      </c>
      <c r="V2347" s="26" t="e">
        <f>+INDEX('LISTA DE PRECIOS EKM '!A:K,MATCH('Precios ML'!B2347,'LISTA DE PRECIOS EKM '!A:A,0),8)</f>
        <v>#N/A</v>
      </c>
      <c r="W2347" s="26" t="e">
        <f t="shared" si="366"/>
        <v>#N/A</v>
      </c>
      <c r="X2347" s="26" t="e">
        <f t="shared" si="367"/>
        <v>#N/A</v>
      </c>
      <c r="Y2347" s="26"/>
      <c r="Z2347" s="26" t="e">
        <f t="shared" si="368"/>
        <v>#N/A</v>
      </c>
      <c r="AA2347" s="30" t="e">
        <f t="shared" si="369"/>
        <v>#N/A</v>
      </c>
    </row>
    <row r="2348" spans="1:27">
      <c r="A2348" s="20" t="s">
        <v>7143</v>
      </c>
      <c r="B2348" s="20" t="s">
        <v>7144</v>
      </c>
      <c r="C2348" s="25">
        <v>0</v>
      </c>
      <c r="D2348" s="22">
        <v>85</v>
      </c>
      <c r="E2348" s="22">
        <v>49</v>
      </c>
      <c r="F2348" s="22">
        <v>40</v>
      </c>
      <c r="G2348" s="22">
        <v>16000</v>
      </c>
      <c r="H2348" s="22" t="s">
        <v>5088</v>
      </c>
      <c r="I2348" s="26" t="e">
        <f>+IF(H2348='COSTOS VARIOS'!$C$1,'COSTOS VARIOS'!$C$2*'Precios ML'!V2348,'COSTOS VARIOS'!$B$2*'Precios ML'!V2348)</f>
        <v>#N/A</v>
      </c>
      <c r="J2348" s="22">
        <v>0</v>
      </c>
      <c r="K2348" s="27">
        <f t="shared" si="360"/>
        <v>10.4125</v>
      </c>
      <c r="L2348" s="27">
        <f t="shared" si="361"/>
        <v>10.4125</v>
      </c>
      <c r="M2348" s="26">
        <f>(INDEX(pesos!A:B,MATCH(L2348,pesos!A:A,1),2))</f>
        <v>16200</v>
      </c>
      <c r="N2348" s="26">
        <f>+R2348*'COSTOS VARIOS'!$O$1</f>
        <v>0</v>
      </c>
      <c r="O2348" s="26">
        <f>+R2348*'COSTOS VARIOS'!$O$2</f>
        <v>0</v>
      </c>
      <c r="P2348" s="26">
        <f>+R2348*'COSTOS VARIOS'!$O$3</f>
        <v>0</v>
      </c>
      <c r="Q2348" s="26">
        <v>1</v>
      </c>
      <c r="R2348" s="26">
        <f t="shared" si="362"/>
        <v>0</v>
      </c>
      <c r="S2348" s="25" t="e">
        <f t="shared" si="363"/>
        <v>#N/A</v>
      </c>
      <c r="T2348" s="28" t="e">
        <f t="shared" si="364"/>
        <v>#N/A</v>
      </c>
      <c r="U2348" s="29" t="e">
        <f t="shared" si="365"/>
        <v>#N/A</v>
      </c>
      <c r="V2348" s="26" t="e">
        <f>+INDEX('LISTA DE PRECIOS EKM '!A:K,MATCH('Precios ML'!B2348,'LISTA DE PRECIOS EKM '!A:A,0),8)</f>
        <v>#N/A</v>
      </c>
      <c r="W2348" s="26" t="e">
        <f t="shared" si="366"/>
        <v>#N/A</v>
      </c>
      <c r="X2348" s="26" t="e">
        <f t="shared" si="367"/>
        <v>#N/A</v>
      </c>
      <c r="Y2348" s="26"/>
      <c r="Z2348" s="26" t="e">
        <f t="shared" si="368"/>
        <v>#N/A</v>
      </c>
      <c r="AA2348" s="30" t="e">
        <f t="shared" si="369"/>
        <v>#N/A</v>
      </c>
    </row>
    <row r="2349" spans="1:27">
      <c r="A2349" s="20" t="s">
        <v>7145</v>
      </c>
      <c r="B2349" s="20" t="s">
        <v>7146</v>
      </c>
      <c r="C2349" s="25">
        <v>0</v>
      </c>
      <c r="D2349" s="22">
        <v>85</v>
      </c>
      <c r="E2349" s="22">
        <v>49</v>
      </c>
      <c r="F2349" s="22">
        <v>40</v>
      </c>
      <c r="G2349" s="22">
        <v>16000</v>
      </c>
      <c r="H2349" s="22" t="s">
        <v>5088</v>
      </c>
      <c r="I2349" s="26" t="e">
        <f>+IF(H2349='COSTOS VARIOS'!$C$1,'COSTOS VARIOS'!$C$2*'Precios ML'!V2349,'COSTOS VARIOS'!$B$2*'Precios ML'!V2349)</f>
        <v>#N/A</v>
      </c>
      <c r="J2349" s="22">
        <v>0</v>
      </c>
      <c r="K2349" s="27">
        <f t="shared" si="360"/>
        <v>10.4125</v>
      </c>
      <c r="L2349" s="27">
        <f t="shared" si="361"/>
        <v>10.4125</v>
      </c>
      <c r="M2349" s="26">
        <f>(INDEX(pesos!A:B,MATCH(L2349,pesos!A:A,1),2))</f>
        <v>16200</v>
      </c>
      <c r="N2349" s="26">
        <f>+R2349*'COSTOS VARIOS'!$O$1</f>
        <v>0</v>
      </c>
      <c r="O2349" s="26">
        <f>+R2349*'COSTOS VARIOS'!$O$2</f>
        <v>0</v>
      </c>
      <c r="P2349" s="26">
        <f>+R2349*'COSTOS VARIOS'!$O$3</f>
        <v>0</v>
      </c>
      <c r="Q2349" s="26">
        <v>1</v>
      </c>
      <c r="R2349" s="26">
        <f t="shared" si="362"/>
        <v>0</v>
      </c>
      <c r="S2349" s="25" t="e">
        <f t="shared" si="363"/>
        <v>#N/A</v>
      </c>
      <c r="T2349" s="28" t="e">
        <f t="shared" si="364"/>
        <v>#N/A</v>
      </c>
      <c r="U2349" s="29" t="e">
        <f t="shared" si="365"/>
        <v>#N/A</v>
      </c>
      <c r="V2349" s="26" t="e">
        <f>+INDEX('LISTA DE PRECIOS EKM '!A:K,MATCH('Precios ML'!B2349,'LISTA DE PRECIOS EKM '!A:A,0),8)</f>
        <v>#N/A</v>
      </c>
      <c r="W2349" s="26" t="e">
        <f t="shared" si="366"/>
        <v>#N/A</v>
      </c>
      <c r="X2349" s="26" t="e">
        <f t="shared" si="367"/>
        <v>#N/A</v>
      </c>
      <c r="Y2349" s="26"/>
      <c r="Z2349" s="26" t="e">
        <f t="shared" si="368"/>
        <v>#N/A</v>
      </c>
      <c r="AA2349" s="30" t="e">
        <f t="shared" si="369"/>
        <v>#N/A</v>
      </c>
    </row>
    <row r="2350" spans="1:27">
      <c r="A2350" s="20" t="s">
        <v>7145</v>
      </c>
      <c r="B2350" s="20" t="s">
        <v>7146</v>
      </c>
      <c r="C2350" s="25">
        <v>0</v>
      </c>
      <c r="D2350" s="22">
        <v>85</v>
      </c>
      <c r="E2350" s="22">
        <v>49</v>
      </c>
      <c r="F2350" s="22">
        <v>40</v>
      </c>
      <c r="G2350" s="22">
        <v>16000</v>
      </c>
      <c r="H2350" s="22" t="s">
        <v>5088</v>
      </c>
      <c r="I2350" s="26" t="e">
        <f>+IF(H2350='COSTOS VARIOS'!$C$1,'COSTOS VARIOS'!$C$2*'Precios ML'!V2350,'COSTOS VARIOS'!$B$2*'Precios ML'!V2350)</f>
        <v>#N/A</v>
      </c>
      <c r="J2350" s="22">
        <v>0</v>
      </c>
      <c r="K2350" s="27">
        <f t="shared" si="360"/>
        <v>10.4125</v>
      </c>
      <c r="L2350" s="27">
        <f t="shared" si="361"/>
        <v>10.4125</v>
      </c>
      <c r="M2350" s="26">
        <f>(INDEX(pesos!A:B,MATCH(L2350,pesos!A:A,1),2))</f>
        <v>16200</v>
      </c>
      <c r="N2350" s="26">
        <f>+R2350*'COSTOS VARIOS'!$O$1</f>
        <v>0</v>
      </c>
      <c r="O2350" s="26">
        <f>+R2350*'COSTOS VARIOS'!$O$2</f>
        <v>0</v>
      </c>
      <c r="P2350" s="26">
        <f>+R2350*'COSTOS VARIOS'!$O$3</f>
        <v>0</v>
      </c>
      <c r="Q2350" s="26">
        <v>1</v>
      </c>
      <c r="R2350" s="26">
        <f t="shared" si="362"/>
        <v>0</v>
      </c>
      <c r="S2350" s="25" t="e">
        <f t="shared" si="363"/>
        <v>#N/A</v>
      </c>
      <c r="T2350" s="28" t="e">
        <f t="shared" si="364"/>
        <v>#N/A</v>
      </c>
      <c r="U2350" s="29" t="e">
        <f t="shared" si="365"/>
        <v>#N/A</v>
      </c>
      <c r="V2350" s="26" t="e">
        <f>+INDEX('LISTA DE PRECIOS EKM '!A:K,MATCH('Precios ML'!B2350,'LISTA DE PRECIOS EKM '!A:A,0),8)</f>
        <v>#N/A</v>
      </c>
      <c r="W2350" s="26" t="e">
        <f t="shared" si="366"/>
        <v>#N/A</v>
      </c>
      <c r="X2350" s="26" t="e">
        <f t="shared" si="367"/>
        <v>#N/A</v>
      </c>
      <c r="Y2350" s="26"/>
      <c r="Z2350" s="26" t="e">
        <f t="shared" si="368"/>
        <v>#N/A</v>
      </c>
      <c r="AA2350" s="30" t="e">
        <f t="shared" si="369"/>
        <v>#N/A</v>
      </c>
    </row>
    <row r="2351" spans="1:27">
      <c r="A2351" s="20" t="s">
        <v>7147</v>
      </c>
      <c r="B2351" s="20" t="s">
        <v>7148</v>
      </c>
      <c r="C2351" s="25">
        <v>0</v>
      </c>
      <c r="D2351" s="22">
        <v>85</v>
      </c>
      <c r="E2351" s="22">
        <v>49</v>
      </c>
      <c r="F2351" s="22">
        <v>40</v>
      </c>
      <c r="G2351" s="22">
        <v>16000</v>
      </c>
      <c r="H2351" s="22" t="s">
        <v>5088</v>
      </c>
      <c r="I2351" s="26" t="e">
        <f>+IF(H2351='COSTOS VARIOS'!$C$1,'COSTOS VARIOS'!$C$2*'Precios ML'!V2351,'COSTOS VARIOS'!$B$2*'Precios ML'!V2351)</f>
        <v>#N/A</v>
      </c>
      <c r="J2351" s="22">
        <v>0</v>
      </c>
      <c r="K2351" s="27">
        <f t="shared" si="360"/>
        <v>10.4125</v>
      </c>
      <c r="L2351" s="27">
        <f t="shared" si="361"/>
        <v>10.4125</v>
      </c>
      <c r="M2351" s="26">
        <f>(INDEX(pesos!A:B,MATCH(L2351,pesos!A:A,1),2))</f>
        <v>16200</v>
      </c>
      <c r="N2351" s="26">
        <f>+R2351*'COSTOS VARIOS'!$O$1</f>
        <v>0</v>
      </c>
      <c r="O2351" s="26">
        <f>+R2351*'COSTOS VARIOS'!$O$2</f>
        <v>0</v>
      </c>
      <c r="P2351" s="26">
        <f>+R2351*'COSTOS VARIOS'!$O$3</f>
        <v>0</v>
      </c>
      <c r="Q2351" s="26">
        <v>1</v>
      </c>
      <c r="R2351" s="26">
        <f t="shared" si="362"/>
        <v>0</v>
      </c>
      <c r="S2351" s="25" t="e">
        <f t="shared" si="363"/>
        <v>#N/A</v>
      </c>
      <c r="T2351" s="28" t="e">
        <f t="shared" si="364"/>
        <v>#N/A</v>
      </c>
      <c r="U2351" s="29" t="e">
        <f t="shared" si="365"/>
        <v>#N/A</v>
      </c>
      <c r="V2351" s="26" t="e">
        <f>+INDEX('LISTA DE PRECIOS EKM '!A:K,MATCH('Precios ML'!B2351,'LISTA DE PRECIOS EKM '!A:A,0),8)</f>
        <v>#N/A</v>
      </c>
      <c r="W2351" s="26" t="e">
        <f t="shared" si="366"/>
        <v>#N/A</v>
      </c>
      <c r="X2351" s="26" t="e">
        <f t="shared" si="367"/>
        <v>#N/A</v>
      </c>
      <c r="Y2351" s="26"/>
      <c r="Z2351" s="26" t="e">
        <f t="shared" si="368"/>
        <v>#N/A</v>
      </c>
      <c r="AA2351" s="30" t="e">
        <f t="shared" si="369"/>
        <v>#N/A</v>
      </c>
    </row>
    <row r="2352" spans="1:27">
      <c r="A2352" s="20" t="s">
        <v>7147</v>
      </c>
      <c r="B2352" s="20" t="s">
        <v>7148</v>
      </c>
      <c r="C2352" s="25">
        <v>0</v>
      </c>
      <c r="D2352" s="22">
        <v>85</v>
      </c>
      <c r="E2352" s="22">
        <v>49</v>
      </c>
      <c r="F2352" s="22">
        <v>40</v>
      </c>
      <c r="G2352" s="22">
        <v>16000</v>
      </c>
      <c r="H2352" s="22" t="s">
        <v>5088</v>
      </c>
      <c r="I2352" s="26" t="e">
        <f>+IF(H2352='COSTOS VARIOS'!$C$1,'COSTOS VARIOS'!$C$2*'Precios ML'!V2352,'COSTOS VARIOS'!$B$2*'Precios ML'!V2352)</f>
        <v>#N/A</v>
      </c>
      <c r="J2352" s="22">
        <v>0</v>
      </c>
      <c r="K2352" s="27">
        <f t="shared" si="360"/>
        <v>10.4125</v>
      </c>
      <c r="L2352" s="27">
        <f t="shared" si="361"/>
        <v>10.4125</v>
      </c>
      <c r="M2352" s="26">
        <f>(INDEX(pesos!A:B,MATCH(L2352,pesos!A:A,1),2))</f>
        <v>16200</v>
      </c>
      <c r="N2352" s="26">
        <f>+R2352*'COSTOS VARIOS'!$O$1</f>
        <v>0</v>
      </c>
      <c r="O2352" s="26">
        <f>+R2352*'COSTOS VARIOS'!$O$2</f>
        <v>0</v>
      </c>
      <c r="P2352" s="26">
        <f>+R2352*'COSTOS VARIOS'!$O$3</f>
        <v>0</v>
      </c>
      <c r="Q2352" s="26">
        <v>1</v>
      </c>
      <c r="R2352" s="26">
        <f t="shared" si="362"/>
        <v>0</v>
      </c>
      <c r="S2352" s="25" t="e">
        <f t="shared" si="363"/>
        <v>#N/A</v>
      </c>
      <c r="T2352" s="28" t="e">
        <f t="shared" si="364"/>
        <v>#N/A</v>
      </c>
      <c r="U2352" s="29" t="e">
        <f t="shared" si="365"/>
        <v>#N/A</v>
      </c>
      <c r="V2352" s="26" t="e">
        <f>+INDEX('LISTA DE PRECIOS EKM '!A:K,MATCH('Precios ML'!B2352,'LISTA DE PRECIOS EKM '!A:A,0),8)</f>
        <v>#N/A</v>
      </c>
      <c r="W2352" s="26" t="e">
        <f t="shared" si="366"/>
        <v>#N/A</v>
      </c>
      <c r="X2352" s="26" t="e">
        <f t="shared" si="367"/>
        <v>#N/A</v>
      </c>
      <c r="Y2352" s="26"/>
      <c r="Z2352" s="26" t="e">
        <f t="shared" si="368"/>
        <v>#N/A</v>
      </c>
      <c r="AA2352" s="30" t="e">
        <f t="shared" si="369"/>
        <v>#N/A</v>
      </c>
    </row>
    <row r="2353" spans="1:27">
      <c r="A2353" s="20" t="s">
        <v>7149</v>
      </c>
      <c r="B2353" s="20" t="s">
        <v>7150</v>
      </c>
      <c r="C2353" s="25">
        <v>0</v>
      </c>
      <c r="D2353" s="22">
        <v>85</v>
      </c>
      <c r="E2353" s="22">
        <v>49</v>
      </c>
      <c r="F2353" s="22">
        <v>40</v>
      </c>
      <c r="G2353" s="22">
        <v>16000</v>
      </c>
      <c r="H2353" s="22" t="s">
        <v>5088</v>
      </c>
      <c r="I2353" s="26" t="e">
        <f>+IF(H2353='COSTOS VARIOS'!$C$1,'COSTOS VARIOS'!$C$2*'Precios ML'!V2353,'COSTOS VARIOS'!$B$2*'Precios ML'!V2353)</f>
        <v>#N/A</v>
      </c>
      <c r="J2353" s="22">
        <v>0</v>
      </c>
      <c r="K2353" s="27">
        <f t="shared" si="360"/>
        <v>10.4125</v>
      </c>
      <c r="L2353" s="27">
        <f t="shared" si="361"/>
        <v>10.4125</v>
      </c>
      <c r="M2353" s="26">
        <f>(INDEX(pesos!A:B,MATCH(L2353,pesos!A:A,1),2))</f>
        <v>16200</v>
      </c>
      <c r="N2353" s="26">
        <f>+R2353*'COSTOS VARIOS'!$O$1</f>
        <v>0</v>
      </c>
      <c r="O2353" s="26">
        <f>+R2353*'COSTOS VARIOS'!$O$2</f>
        <v>0</v>
      </c>
      <c r="P2353" s="26">
        <f>+R2353*'COSTOS VARIOS'!$O$3</f>
        <v>0</v>
      </c>
      <c r="Q2353" s="26">
        <v>1</v>
      </c>
      <c r="R2353" s="26">
        <f t="shared" si="362"/>
        <v>0</v>
      </c>
      <c r="S2353" s="25" t="e">
        <f t="shared" si="363"/>
        <v>#N/A</v>
      </c>
      <c r="T2353" s="28" t="e">
        <f t="shared" si="364"/>
        <v>#N/A</v>
      </c>
      <c r="U2353" s="29" t="e">
        <f t="shared" si="365"/>
        <v>#N/A</v>
      </c>
      <c r="V2353" s="26" t="e">
        <f>+INDEX('LISTA DE PRECIOS EKM '!A:K,MATCH('Precios ML'!B2353,'LISTA DE PRECIOS EKM '!A:A,0),8)</f>
        <v>#N/A</v>
      </c>
      <c r="W2353" s="26" t="e">
        <f t="shared" si="366"/>
        <v>#N/A</v>
      </c>
      <c r="X2353" s="26" t="e">
        <f t="shared" si="367"/>
        <v>#N/A</v>
      </c>
      <c r="Y2353" s="26"/>
      <c r="Z2353" s="26" t="e">
        <f t="shared" si="368"/>
        <v>#N/A</v>
      </c>
      <c r="AA2353" s="30" t="e">
        <f t="shared" si="369"/>
        <v>#N/A</v>
      </c>
    </row>
    <row r="2354" spans="1:27">
      <c r="A2354" s="20" t="s">
        <v>7149</v>
      </c>
      <c r="B2354" s="20" t="s">
        <v>7150</v>
      </c>
      <c r="C2354" s="25">
        <v>0</v>
      </c>
      <c r="D2354" s="22">
        <v>85</v>
      </c>
      <c r="E2354" s="22">
        <v>49</v>
      </c>
      <c r="F2354" s="22">
        <v>40</v>
      </c>
      <c r="G2354" s="22">
        <v>16000</v>
      </c>
      <c r="H2354" s="22" t="s">
        <v>5088</v>
      </c>
      <c r="I2354" s="26" t="e">
        <f>+IF(H2354='COSTOS VARIOS'!$C$1,'COSTOS VARIOS'!$C$2*'Precios ML'!V2354,'COSTOS VARIOS'!$B$2*'Precios ML'!V2354)</f>
        <v>#N/A</v>
      </c>
      <c r="J2354" s="22">
        <v>0</v>
      </c>
      <c r="K2354" s="27">
        <f t="shared" si="360"/>
        <v>10.4125</v>
      </c>
      <c r="L2354" s="27">
        <f t="shared" si="361"/>
        <v>10.4125</v>
      </c>
      <c r="M2354" s="26">
        <f>(INDEX(pesos!A:B,MATCH(L2354,pesos!A:A,1),2))</f>
        <v>16200</v>
      </c>
      <c r="N2354" s="26">
        <f>+R2354*'COSTOS VARIOS'!$O$1</f>
        <v>0</v>
      </c>
      <c r="O2354" s="26">
        <f>+R2354*'COSTOS VARIOS'!$O$2</f>
        <v>0</v>
      </c>
      <c r="P2354" s="26">
        <f>+R2354*'COSTOS VARIOS'!$O$3</f>
        <v>0</v>
      </c>
      <c r="Q2354" s="26">
        <v>1</v>
      </c>
      <c r="R2354" s="26">
        <f t="shared" si="362"/>
        <v>0</v>
      </c>
      <c r="S2354" s="25" t="e">
        <f t="shared" si="363"/>
        <v>#N/A</v>
      </c>
      <c r="T2354" s="28" t="e">
        <f t="shared" si="364"/>
        <v>#N/A</v>
      </c>
      <c r="U2354" s="29" t="e">
        <f t="shared" si="365"/>
        <v>#N/A</v>
      </c>
      <c r="V2354" s="26" t="e">
        <f>+INDEX('LISTA DE PRECIOS EKM '!A:K,MATCH('Precios ML'!B2354,'LISTA DE PRECIOS EKM '!A:A,0),8)</f>
        <v>#N/A</v>
      </c>
      <c r="W2354" s="26" t="e">
        <f t="shared" si="366"/>
        <v>#N/A</v>
      </c>
      <c r="X2354" s="26" t="e">
        <f t="shared" si="367"/>
        <v>#N/A</v>
      </c>
      <c r="Y2354" s="26"/>
      <c r="Z2354" s="26" t="e">
        <f t="shared" si="368"/>
        <v>#N/A</v>
      </c>
      <c r="AA2354" s="30" t="e">
        <f t="shared" si="369"/>
        <v>#N/A</v>
      </c>
    </row>
    <row r="2355" spans="1:27">
      <c r="A2355" s="20" t="s">
        <v>7151</v>
      </c>
      <c r="B2355" s="20" t="s">
        <v>7152</v>
      </c>
      <c r="C2355" s="25">
        <v>0</v>
      </c>
      <c r="D2355" s="22">
        <v>85</v>
      </c>
      <c r="E2355" s="22">
        <v>49</v>
      </c>
      <c r="F2355" s="22">
        <v>40</v>
      </c>
      <c r="G2355" s="22">
        <v>16000</v>
      </c>
      <c r="H2355" s="22" t="s">
        <v>5088</v>
      </c>
      <c r="I2355" s="26" t="e">
        <f>+IF(H2355='COSTOS VARIOS'!$C$1,'COSTOS VARIOS'!$C$2*'Precios ML'!V2355,'COSTOS VARIOS'!$B$2*'Precios ML'!V2355)</f>
        <v>#N/A</v>
      </c>
      <c r="J2355" s="22">
        <v>0</v>
      </c>
      <c r="K2355" s="27">
        <f t="shared" si="360"/>
        <v>10.4125</v>
      </c>
      <c r="L2355" s="27">
        <f t="shared" si="361"/>
        <v>10.4125</v>
      </c>
      <c r="M2355" s="26">
        <f>(INDEX(pesos!A:B,MATCH(L2355,pesos!A:A,1),2))</f>
        <v>16200</v>
      </c>
      <c r="N2355" s="26">
        <f>+R2355*'COSTOS VARIOS'!$O$1</f>
        <v>0</v>
      </c>
      <c r="O2355" s="26">
        <f>+R2355*'COSTOS VARIOS'!$O$2</f>
        <v>0</v>
      </c>
      <c r="P2355" s="26">
        <f>+R2355*'COSTOS VARIOS'!$O$3</f>
        <v>0</v>
      </c>
      <c r="Q2355" s="26">
        <v>1</v>
      </c>
      <c r="R2355" s="26">
        <f t="shared" si="362"/>
        <v>0</v>
      </c>
      <c r="S2355" s="25" t="e">
        <f t="shared" si="363"/>
        <v>#N/A</v>
      </c>
      <c r="T2355" s="28" t="e">
        <f t="shared" si="364"/>
        <v>#N/A</v>
      </c>
      <c r="U2355" s="29" t="e">
        <f t="shared" si="365"/>
        <v>#N/A</v>
      </c>
      <c r="V2355" s="26" t="e">
        <f>+INDEX('LISTA DE PRECIOS EKM '!A:K,MATCH('Precios ML'!B2355,'LISTA DE PRECIOS EKM '!A:A,0),8)</f>
        <v>#N/A</v>
      </c>
      <c r="W2355" s="26" t="e">
        <f t="shared" si="366"/>
        <v>#N/A</v>
      </c>
      <c r="X2355" s="26" t="e">
        <f t="shared" si="367"/>
        <v>#N/A</v>
      </c>
      <c r="Y2355" s="26"/>
      <c r="Z2355" s="26" t="e">
        <f t="shared" si="368"/>
        <v>#N/A</v>
      </c>
      <c r="AA2355" s="30" t="e">
        <f t="shared" si="369"/>
        <v>#N/A</v>
      </c>
    </row>
    <row r="2356" spans="1:27">
      <c r="A2356" s="20" t="s">
        <v>7151</v>
      </c>
      <c r="B2356" s="20" t="s">
        <v>7152</v>
      </c>
      <c r="C2356" s="25">
        <v>0</v>
      </c>
      <c r="D2356" s="22">
        <v>85</v>
      </c>
      <c r="E2356" s="22">
        <v>49</v>
      </c>
      <c r="F2356" s="22">
        <v>40</v>
      </c>
      <c r="G2356" s="22">
        <v>16000</v>
      </c>
      <c r="H2356" s="22" t="s">
        <v>5088</v>
      </c>
      <c r="I2356" s="26" t="e">
        <f>+IF(H2356='COSTOS VARIOS'!$C$1,'COSTOS VARIOS'!$C$2*'Precios ML'!V2356,'COSTOS VARIOS'!$B$2*'Precios ML'!V2356)</f>
        <v>#N/A</v>
      </c>
      <c r="J2356" s="22">
        <v>0</v>
      </c>
      <c r="K2356" s="27">
        <f t="shared" si="360"/>
        <v>10.4125</v>
      </c>
      <c r="L2356" s="27">
        <f t="shared" si="361"/>
        <v>10.4125</v>
      </c>
      <c r="M2356" s="26">
        <f>(INDEX(pesos!A:B,MATCH(L2356,pesos!A:A,1),2))</f>
        <v>16200</v>
      </c>
      <c r="N2356" s="26">
        <f>+R2356*'COSTOS VARIOS'!$O$1</f>
        <v>0</v>
      </c>
      <c r="O2356" s="26">
        <f>+R2356*'COSTOS VARIOS'!$O$2</f>
        <v>0</v>
      </c>
      <c r="P2356" s="26">
        <f>+R2356*'COSTOS VARIOS'!$O$3</f>
        <v>0</v>
      </c>
      <c r="Q2356" s="26">
        <v>1</v>
      </c>
      <c r="R2356" s="26">
        <f t="shared" si="362"/>
        <v>0</v>
      </c>
      <c r="S2356" s="25" t="e">
        <f t="shared" si="363"/>
        <v>#N/A</v>
      </c>
      <c r="T2356" s="28" t="e">
        <f t="shared" si="364"/>
        <v>#N/A</v>
      </c>
      <c r="U2356" s="29" t="e">
        <f t="shared" si="365"/>
        <v>#N/A</v>
      </c>
      <c r="V2356" s="26" t="e">
        <f>+INDEX('LISTA DE PRECIOS EKM '!A:K,MATCH('Precios ML'!B2356,'LISTA DE PRECIOS EKM '!A:A,0),8)</f>
        <v>#N/A</v>
      </c>
      <c r="W2356" s="26" t="e">
        <f t="shared" si="366"/>
        <v>#N/A</v>
      </c>
      <c r="X2356" s="26" t="e">
        <f t="shared" si="367"/>
        <v>#N/A</v>
      </c>
      <c r="Y2356" s="26"/>
      <c r="Z2356" s="26" t="e">
        <f t="shared" si="368"/>
        <v>#N/A</v>
      </c>
      <c r="AA2356" s="30" t="e">
        <f t="shared" si="369"/>
        <v>#N/A</v>
      </c>
    </row>
    <row r="2357" spans="1:27">
      <c r="A2357" s="20" t="s">
        <v>7153</v>
      </c>
      <c r="B2357" s="20" t="s">
        <v>7154</v>
      </c>
      <c r="C2357" s="25">
        <v>0</v>
      </c>
      <c r="D2357" s="22">
        <v>85</v>
      </c>
      <c r="E2357" s="22">
        <v>49</v>
      </c>
      <c r="F2357" s="22">
        <v>40</v>
      </c>
      <c r="G2357" s="22">
        <v>16000</v>
      </c>
      <c r="H2357" s="22" t="s">
        <v>5088</v>
      </c>
      <c r="I2357" s="26" t="e">
        <f>+IF(H2357='COSTOS VARIOS'!$C$1,'COSTOS VARIOS'!$C$2*'Precios ML'!V2357,'COSTOS VARIOS'!$B$2*'Precios ML'!V2357)</f>
        <v>#N/A</v>
      </c>
      <c r="J2357" s="22">
        <v>0</v>
      </c>
      <c r="K2357" s="27">
        <f t="shared" si="360"/>
        <v>10.4125</v>
      </c>
      <c r="L2357" s="27">
        <f t="shared" si="361"/>
        <v>10.4125</v>
      </c>
      <c r="M2357" s="26">
        <f>(INDEX(pesos!A:B,MATCH(L2357,pesos!A:A,1),2))</f>
        <v>16200</v>
      </c>
      <c r="N2357" s="26">
        <f>+R2357*'COSTOS VARIOS'!$O$1</f>
        <v>0</v>
      </c>
      <c r="O2357" s="26">
        <f>+R2357*'COSTOS VARIOS'!$O$2</f>
        <v>0</v>
      </c>
      <c r="P2357" s="26">
        <f>+R2357*'COSTOS VARIOS'!$O$3</f>
        <v>0</v>
      </c>
      <c r="Q2357" s="26">
        <v>1</v>
      </c>
      <c r="R2357" s="26">
        <f t="shared" si="362"/>
        <v>0</v>
      </c>
      <c r="S2357" s="25" t="e">
        <f t="shared" si="363"/>
        <v>#N/A</v>
      </c>
      <c r="T2357" s="28" t="e">
        <f t="shared" si="364"/>
        <v>#N/A</v>
      </c>
      <c r="U2357" s="29" t="e">
        <f t="shared" si="365"/>
        <v>#N/A</v>
      </c>
      <c r="V2357" s="26" t="e">
        <f>+INDEX('LISTA DE PRECIOS EKM '!A:K,MATCH('Precios ML'!B2357,'LISTA DE PRECIOS EKM '!A:A,0),8)</f>
        <v>#N/A</v>
      </c>
      <c r="W2357" s="26" t="e">
        <f t="shared" si="366"/>
        <v>#N/A</v>
      </c>
      <c r="X2357" s="26" t="e">
        <f t="shared" si="367"/>
        <v>#N/A</v>
      </c>
      <c r="Y2357" s="26"/>
      <c r="Z2357" s="26" t="e">
        <f t="shared" si="368"/>
        <v>#N/A</v>
      </c>
      <c r="AA2357" s="30" t="e">
        <f t="shared" si="369"/>
        <v>#N/A</v>
      </c>
    </row>
    <row r="2358" spans="1:27">
      <c r="A2358" s="20" t="s">
        <v>7153</v>
      </c>
      <c r="B2358" s="20" t="s">
        <v>7154</v>
      </c>
      <c r="C2358" s="25">
        <v>0</v>
      </c>
      <c r="D2358" s="22">
        <v>85</v>
      </c>
      <c r="E2358" s="22">
        <v>49</v>
      </c>
      <c r="F2358" s="22">
        <v>40</v>
      </c>
      <c r="G2358" s="22">
        <v>16000</v>
      </c>
      <c r="H2358" s="22" t="s">
        <v>5088</v>
      </c>
      <c r="I2358" s="26" t="e">
        <f>+IF(H2358='COSTOS VARIOS'!$C$1,'COSTOS VARIOS'!$C$2*'Precios ML'!V2358,'COSTOS VARIOS'!$B$2*'Precios ML'!V2358)</f>
        <v>#N/A</v>
      </c>
      <c r="J2358" s="22">
        <v>0</v>
      </c>
      <c r="K2358" s="27">
        <f t="shared" si="360"/>
        <v>10.4125</v>
      </c>
      <c r="L2358" s="27">
        <f t="shared" si="361"/>
        <v>10.4125</v>
      </c>
      <c r="M2358" s="26">
        <f>(INDEX(pesos!A:B,MATCH(L2358,pesos!A:A,1),2))</f>
        <v>16200</v>
      </c>
      <c r="N2358" s="26">
        <f>+R2358*'COSTOS VARIOS'!$O$1</f>
        <v>0</v>
      </c>
      <c r="O2358" s="26">
        <f>+R2358*'COSTOS VARIOS'!$O$2</f>
        <v>0</v>
      </c>
      <c r="P2358" s="26">
        <f>+R2358*'COSTOS VARIOS'!$O$3</f>
        <v>0</v>
      </c>
      <c r="Q2358" s="26">
        <v>1</v>
      </c>
      <c r="R2358" s="26">
        <f t="shared" si="362"/>
        <v>0</v>
      </c>
      <c r="S2358" s="25" t="e">
        <f t="shared" si="363"/>
        <v>#N/A</v>
      </c>
      <c r="T2358" s="28" t="e">
        <f t="shared" si="364"/>
        <v>#N/A</v>
      </c>
      <c r="U2358" s="29" t="e">
        <f t="shared" si="365"/>
        <v>#N/A</v>
      </c>
      <c r="V2358" s="26" t="e">
        <f>+INDEX('LISTA DE PRECIOS EKM '!A:K,MATCH('Precios ML'!B2358,'LISTA DE PRECIOS EKM '!A:A,0),8)</f>
        <v>#N/A</v>
      </c>
      <c r="W2358" s="26" t="e">
        <f t="shared" si="366"/>
        <v>#N/A</v>
      </c>
      <c r="X2358" s="26" t="e">
        <f t="shared" si="367"/>
        <v>#N/A</v>
      </c>
      <c r="Y2358" s="26"/>
      <c r="Z2358" s="26" t="e">
        <f t="shared" si="368"/>
        <v>#N/A</v>
      </c>
      <c r="AA2358" s="30" t="e">
        <f t="shared" si="369"/>
        <v>#N/A</v>
      </c>
    </row>
    <row r="2359" spans="1:27">
      <c r="A2359" s="20" t="s">
        <v>7155</v>
      </c>
      <c r="B2359" s="20" t="s">
        <v>7156</v>
      </c>
      <c r="C2359" s="25">
        <v>0</v>
      </c>
      <c r="D2359" s="22">
        <v>85</v>
      </c>
      <c r="E2359" s="22">
        <v>49</v>
      </c>
      <c r="F2359" s="22">
        <v>40</v>
      </c>
      <c r="G2359" s="22">
        <v>16000</v>
      </c>
      <c r="H2359" s="22" t="s">
        <v>5088</v>
      </c>
      <c r="I2359" s="26" t="e">
        <f>+IF(H2359='COSTOS VARIOS'!$C$1,'COSTOS VARIOS'!$C$2*'Precios ML'!V2359,'COSTOS VARIOS'!$B$2*'Precios ML'!V2359)</f>
        <v>#N/A</v>
      </c>
      <c r="J2359" s="22">
        <v>0</v>
      </c>
      <c r="K2359" s="27">
        <f t="shared" si="360"/>
        <v>10.4125</v>
      </c>
      <c r="L2359" s="27">
        <f t="shared" si="361"/>
        <v>10.4125</v>
      </c>
      <c r="M2359" s="26">
        <f>(INDEX(pesos!A:B,MATCH(L2359,pesos!A:A,1),2))</f>
        <v>16200</v>
      </c>
      <c r="N2359" s="26">
        <f>+R2359*'COSTOS VARIOS'!$O$1</f>
        <v>0</v>
      </c>
      <c r="O2359" s="26">
        <f>+R2359*'COSTOS VARIOS'!$O$2</f>
        <v>0</v>
      </c>
      <c r="P2359" s="26">
        <f>+R2359*'COSTOS VARIOS'!$O$3</f>
        <v>0</v>
      </c>
      <c r="Q2359" s="26">
        <v>1</v>
      </c>
      <c r="R2359" s="26">
        <f t="shared" si="362"/>
        <v>0</v>
      </c>
      <c r="S2359" s="25" t="e">
        <f t="shared" si="363"/>
        <v>#N/A</v>
      </c>
      <c r="T2359" s="28" t="e">
        <f t="shared" si="364"/>
        <v>#N/A</v>
      </c>
      <c r="U2359" s="29" t="e">
        <f t="shared" si="365"/>
        <v>#N/A</v>
      </c>
      <c r="V2359" s="26" t="e">
        <f>+INDEX('LISTA DE PRECIOS EKM '!A:K,MATCH('Precios ML'!B2359,'LISTA DE PRECIOS EKM '!A:A,0),8)</f>
        <v>#N/A</v>
      </c>
      <c r="W2359" s="26" t="e">
        <f t="shared" si="366"/>
        <v>#N/A</v>
      </c>
      <c r="X2359" s="26" t="e">
        <f t="shared" si="367"/>
        <v>#N/A</v>
      </c>
      <c r="Y2359" s="26"/>
      <c r="Z2359" s="26" t="e">
        <f t="shared" si="368"/>
        <v>#N/A</v>
      </c>
      <c r="AA2359" s="30" t="e">
        <f t="shared" si="369"/>
        <v>#N/A</v>
      </c>
    </row>
    <row r="2360" spans="1:27">
      <c r="A2360" s="20" t="s">
        <v>7155</v>
      </c>
      <c r="B2360" s="20" t="s">
        <v>7156</v>
      </c>
      <c r="C2360" s="25">
        <v>0</v>
      </c>
      <c r="D2360" s="22">
        <v>85</v>
      </c>
      <c r="E2360" s="22">
        <v>49</v>
      </c>
      <c r="F2360" s="22">
        <v>40</v>
      </c>
      <c r="G2360" s="22">
        <v>16000</v>
      </c>
      <c r="H2360" s="22" t="s">
        <v>5088</v>
      </c>
      <c r="I2360" s="26" t="e">
        <f>+IF(H2360='COSTOS VARIOS'!$C$1,'COSTOS VARIOS'!$C$2*'Precios ML'!V2360,'COSTOS VARIOS'!$B$2*'Precios ML'!V2360)</f>
        <v>#N/A</v>
      </c>
      <c r="J2360" s="22">
        <v>0</v>
      </c>
      <c r="K2360" s="27">
        <f t="shared" si="360"/>
        <v>10.4125</v>
      </c>
      <c r="L2360" s="27">
        <f t="shared" si="361"/>
        <v>10.4125</v>
      </c>
      <c r="M2360" s="26">
        <f>(INDEX(pesos!A:B,MATCH(L2360,pesos!A:A,1),2))</f>
        <v>16200</v>
      </c>
      <c r="N2360" s="26">
        <f>+R2360*'COSTOS VARIOS'!$O$1</f>
        <v>0</v>
      </c>
      <c r="O2360" s="26">
        <f>+R2360*'COSTOS VARIOS'!$O$2</f>
        <v>0</v>
      </c>
      <c r="P2360" s="26">
        <f>+R2360*'COSTOS VARIOS'!$O$3</f>
        <v>0</v>
      </c>
      <c r="Q2360" s="26">
        <v>1</v>
      </c>
      <c r="R2360" s="26">
        <f t="shared" si="362"/>
        <v>0</v>
      </c>
      <c r="S2360" s="25" t="e">
        <f t="shared" si="363"/>
        <v>#N/A</v>
      </c>
      <c r="T2360" s="28" t="e">
        <f t="shared" si="364"/>
        <v>#N/A</v>
      </c>
      <c r="U2360" s="29" t="e">
        <f t="shared" si="365"/>
        <v>#N/A</v>
      </c>
      <c r="V2360" s="26" t="e">
        <f>+INDEX('LISTA DE PRECIOS EKM '!A:K,MATCH('Precios ML'!B2360,'LISTA DE PRECIOS EKM '!A:A,0),8)</f>
        <v>#N/A</v>
      </c>
      <c r="W2360" s="26" t="e">
        <f t="shared" si="366"/>
        <v>#N/A</v>
      </c>
      <c r="X2360" s="26" t="e">
        <f t="shared" si="367"/>
        <v>#N/A</v>
      </c>
      <c r="Y2360" s="26"/>
      <c r="Z2360" s="26" t="e">
        <f t="shared" si="368"/>
        <v>#N/A</v>
      </c>
      <c r="AA2360" s="30" t="e">
        <f t="shared" si="369"/>
        <v>#N/A</v>
      </c>
    </row>
    <row r="2361" spans="1:27">
      <c r="A2361" s="20" t="s">
        <v>7157</v>
      </c>
      <c r="B2361" s="20" t="s">
        <v>7158</v>
      </c>
      <c r="C2361" s="25">
        <v>0</v>
      </c>
      <c r="D2361" s="22">
        <v>85</v>
      </c>
      <c r="E2361" s="22">
        <v>49</v>
      </c>
      <c r="F2361" s="22">
        <v>40</v>
      </c>
      <c r="G2361" s="22">
        <v>16000</v>
      </c>
      <c r="H2361" s="22" t="s">
        <v>5088</v>
      </c>
      <c r="I2361" s="26" t="e">
        <f>+IF(H2361='COSTOS VARIOS'!$C$1,'COSTOS VARIOS'!$C$2*'Precios ML'!V2361,'COSTOS VARIOS'!$B$2*'Precios ML'!V2361)</f>
        <v>#N/A</v>
      </c>
      <c r="J2361" s="22">
        <v>0</v>
      </c>
      <c r="K2361" s="27">
        <f t="shared" si="360"/>
        <v>10.4125</v>
      </c>
      <c r="L2361" s="27">
        <f t="shared" si="361"/>
        <v>10.4125</v>
      </c>
      <c r="M2361" s="26">
        <f>(INDEX(pesos!A:B,MATCH(L2361,pesos!A:A,1),2))</f>
        <v>16200</v>
      </c>
      <c r="N2361" s="26">
        <f>+R2361*'COSTOS VARIOS'!$O$1</f>
        <v>0</v>
      </c>
      <c r="O2361" s="26">
        <f>+R2361*'COSTOS VARIOS'!$O$2</f>
        <v>0</v>
      </c>
      <c r="P2361" s="26">
        <f>+R2361*'COSTOS VARIOS'!$O$3</f>
        <v>0</v>
      </c>
      <c r="Q2361" s="26">
        <v>1</v>
      </c>
      <c r="R2361" s="26">
        <f t="shared" si="362"/>
        <v>0</v>
      </c>
      <c r="S2361" s="25" t="e">
        <f t="shared" si="363"/>
        <v>#N/A</v>
      </c>
      <c r="T2361" s="28" t="e">
        <f t="shared" si="364"/>
        <v>#N/A</v>
      </c>
      <c r="U2361" s="29" t="e">
        <f t="shared" si="365"/>
        <v>#N/A</v>
      </c>
      <c r="V2361" s="26" t="e">
        <f>+INDEX('LISTA DE PRECIOS EKM '!A:K,MATCH('Precios ML'!B2361,'LISTA DE PRECIOS EKM '!A:A,0),8)</f>
        <v>#N/A</v>
      </c>
      <c r="W2361" s="26" t="e">
        <f t="shared" si="366"/>
        <v>#N/A</v>
      </c>
      <c r="X2361" s="26" t="e">
        <f t="shared" si="367"/>
        <v>#N/A</v>
      </c>
      <c r="Y2361" s="26"/>
      <c r="Z2361" s="26" t="e">
        <f t="shared" si="368"/>
        <v>#N/A</v>
      </c>
      <c r="AA2361" s="30" t="e">
        <f t="shared" si="369"/>
        <v>#N/A</v>
      </c>
    </row>
    <row r="2362" spans="1:27">
      <c r="A2362" s="20" t="s">
        <v>7157</v>
      </c>
      <c r="B2362" s="20" t="s">
        <v>7158</v>
      </c>
      <c r="C2362" s="25">
        <v>0</v>
      </c>
      <c r="D2362" s="22">
        <v>85</v>
      </c>
      <c r="E2362" s="22">
        <v>49</v>
      </c>
      <c r="F2362" s="22">
        <v>40</v>
      </c>
      <c r="G2362" s="22">
        <v>16000</v>
      </c>
      <c r="H2362" s="22" t="s">
        <v>5088</v>
      </c>
      <c r="I2362" s="26" t="e">
        <f>+IF(H2362='COSTOS VARIOS'!$C$1,'COSTOS VARIOS'!$C$2*'Precios ML'!V2362,'COSTOS VARIOS'!$B$2*'Precios ML'!V2362)</f>
        <v>#N/A</v>
      </c>
      <c r="J2362" s="22">
        <v>0</v>
      </c>
      <c r="K2362" s="27">
        <f t="shared" si="360"/>
        <v>10.4125</v>
      </c>
      <c r="L2362" s="27">
        <f t="shared" si="361"/>
        <v>10.4125</v>
      </c>
      <c r="M2362" s="26">
        <f>(INDEX(pesos!A:B,MATCH(L2362,pesos!A:A,1),2))</f>
        <v>16200</v>
      </c>
      <c r="N2362" s="26">
        <f>+R2362*'COSTOS VARIOS'!$O$1</f>
        <v>0</v>
      </c>
      <c r="O2362" s="26">
        <f>+R2362*'COSTOS VARIOS'!$O$2</f>
        <v>0</v>
      </c>
      <c r="P2362" s="26">
        <f>+R2362*'COSTOS VARIOS'!$O$3</f>
        <v>0</v>
      </c>
      <c r="Q2362" s="26">
        <v>1</v>
      </c>
      <c r="R2362" s="26">
        <f t="shared" si="362"/>
        <v>0</v>
      </c>
      <c r="S2362" s="25" t="e">
        <f t="shared" si="363"/>
        <v>#N/A</v>
      </c>
      <c r="T2362" s="28" t="e">
        <f t="shared" si="364"/>
        <v>#N/A</v>
      </c>
      <c r="U2362" s="29" t="e">
        <f t="shared" si="365"/>
        <v>#N/A</v>
      </c>
      <c r="V2362" s="26" t="e">
        <f>+INDEX('LISTA DE PRECIOS EKM '!A:K,MATCH('Precios ML'!B2362,'LISTA DE PRECIOS EKM '!A:A,0),8)</f>
        <v>#N/A</v>
      </c>
      <c r="W2362" s="26" t="e">
        <f t="shared" si="366"/>
        <v>#N/A</v>
      </c>
      <c r="X2362" s="26" t="e">
        <f t="shared" si="367"/>
        <v>#N/A</v>
      </c>
      <c r="Y2362" s="26"/>
      <c r="Z2362" s="26" t="e">
        <f t="shared" si="368"/>
        <v>#N/A</v>
      </c>
      <c r="AA2362" s="30" t="e">
        <f t="shared" si="369"/>
        <v>#N/A</v>
      </c>
    </row>
    <row r="2363" spans="1:27">
      <c r="A2363" s="20" t="s">
        <v>7159</v>
      </c>
      <c r="B2363" s="20" t="s">
        <v>7160</v>
      </c>
      <c r="C2363" s="25">
        <v>0</v>
      </c>
      <c r="D2363" s="22">
        <v>85</v>
      </c>
      <c r="E2363" s="22">
        <v>49</v>
      </c>
      <c r="F2363" s="22">
        <v>40</v>
      </c>
      <c r="G2363" s="22">
        <v>16000</v>
      </c>
      <c r="H2363" s="22" t="s">
        <v>5088</v>
      </c>
      <c r="I2363" s="26" t="e">
        <f>+IF(H2363='COSTOS VARIOS'!$C$1,'COSTOS VARIOS'!$C$2*'Precios ML'!V2363,'COSTOS VARIOS'!$B$2*'Precios ML'!V2363)</f>
        <v>#N/A</v>
      </c>
      <c r="J2363" s="22">
        <v>0</v>
      </c>
      <c r="K2363" s="27">
        <f t="shared" si="360"/>
        <v>10.4125</v>
      </c>
      <c r="L2363" s="27">
        <f t="shared" si="361"/>
        <v>10.4125</v>
      </c>
      <c r="M2363" s="26">
        <f>(INDEX(pesos!A:B,MATCH(L2363,pesos!A:A,1),2))</f>
        <v>16200</v>
      </c>
      <c r="N2363" s="26">
        <f>+R2363*'COSTOS VARIOS'!$O$1</f>
        <v>0</v>
      </c>
      <c r="O2363" s="26">
        <f>+R2363*'COSTOS VARIOS'!$O$2</f>
        <v>0</v>
      </c>
      <c r="P2363" s="26">
        <f>+R2363*'COSTOS VARIOS'!$O$3</f>
        <v>0</v>
      </c>
      <c r="Q2363" s="26">
        <v>1</v>
      </c>
      <c r="R2363" s="26">
        <f t="shared" si="362"/>
        <v>0</v>
      </c>
      <c r="S2363" s="25" t="e">
        <f t="shared" si="363"/>
        <v>#N/A</v>
      </c>
      <c r="T2363" s="28" t="e">
        <f t="shared" si="364"/>
        <v>#N/A</v>
      </c>
      <c r="U2363" s="29" t="e">
        <f t="shared" si="365"/>
        <v>#N/A</v>
      </c>
      <c r="V2363" s="26" t="e">
        <f>+INDEX('LISTA DE PRECIOS EKM '!A:K,MATCH('Precios ML'!B2363,'LISTA DE PRECIOS EKM '!A:A,0),8)</f>
        <v>#N/A</v>
      </c>
      <c r="W2363" s="26" t="e">
        <f t="shared" si="366"/>
        <v>#N/A</v>
      </c>
      <c r="X2363" s="26" t="e">
        <f t="shared" si="367"/>
        <v>#N/A</v>
      </c>
      <c r="Y2363" s="26"/>
      <c r="Z2363" s="26" t="e">
        <f t="shared" si="368"/>
        <v>#N/A</v>
      </c>
      <c r="AA2363" s="30" t="e">
        <f t="shared" si="369"/>
        <v>#N/A</v>
      </c>
    </row>
    <row r="2364" spans="1:27">
      <c r="A2364" s="20" t="s">
        <v>7159</v>
      </c>
      <c r="B2364" s="20" t="s">
        <v>7160</v>
      </c>
      <c r="C2364" s="25">
        <v>0</v>
      </c>
      <c r="D2364" s="22">
        <v>85</v>
      </c>
      <c r="E2364" s="22">
        <v>49</v>
      </c>
      <c r="F2364" s="22">
        <v>40</v>
      </c>
      <c r="G2364" s="22">
        <v>16000</v>
      </c>
      <c r="H2364" s="22" t="s">
        <v>5088</v>
      </c>
      <c r="I2364" s="26" t="e">
        <f>+IF(H2364='COSTOS VARIOS'!$C$1,'COSTOS VARIOS'!$C$2*'Precios ML'!V2364,'COSTOS VARIOS'!$B$2*'Precios ML'!V2364)</f>
        <v>#N/A</v>
      </c>
      <c r="J2364" s="22">
        <v>0</v>
      </c>
      <c r="K2364" s="27">
        <f t="shared" si="360"/>
        <v>10.4125</v>
      </c>
      <c r="L2364" s="27">
        <f t="shared" si="361"/>
        <v>10.4125</v>
      </c>
      <c r="M2364" s="26">
        <f>(INDEX(pesos!A:B,MATCH(L2364,pesos!A:A,1),2))</f>
        <v>16200</v>
      </c>
      <c r="N2364" s="26">
        <f>+R2364*'COSTOS VARIOS'!$O$1</f>
        <v>0</v>
      </c>
      <c r="O2364" s="26">
        <f>+R2364*'COSTOS VARIOS'!$O$2</f>
        <v>0</v>
      </c>
      <c r="P2364" s="26">
        <f>+R2364*'COSTOS VARIOS'!$O$3</f>
        <v>0</v>
      </c>
      <c r="Q2364" s="26">
        <v>1</v>
      </c>
      <c r="R2364" s="26">
        <f t="shared" si="362"/>
        <v>0</v>
      </c>
      <c r="S2364" s="25" t="e">
        <f t="shared" si="363"/>
        <v>#N/A</v>
      </c>
      <c r="T2364" s="28" t="e">
        <f t="shared" si="364"/>
        <v>#N/A</v>
      </c>
      <c r="U2364" s="29" t="e">
        <f t="shared" si="365"/>
        <v>#N/A</v>
      </c>
      <c r="V2364" s="26" t="e">
        <f>+INDEX('LISTA DE PRECIOS EKM '!A:K,MATCH('Precios ML'!B2364,'LISTA DE PRECIOS EKM '!A:A,0),8)</f>
        <v>#N/A</v>
      </c>
      <c r="W2364" s="26" t="e">
        <f t="shared" si="366"/>
        <v>#N/A</v>
      </c>
      <c r="X2364" s="26" t="e">
        <f t="shared" si="367"/>
        <v>#N/A</v>
      </c>
      <c r="Y2364" s="26"/>
      <c r="Z2364" s="26" t="e">
        <f t="shared" si="368"/>
        <v>#N/A</v>
      </c>
      <c r="AA2364" s="30" t="e">
        <f t="shared" si="369"/>
        <v>#N/A</v>
      </c>
    </row>
    <row r="2365" spans="1:27">
      <c r="A2365" s="20" t="s">
        <v>7161</v>
      </c>
      <c r="B2365" s="20" t="s">
        <v>7162</v>
      </c>
      <c r="C2365" s="25">
        <v>0</v>
      </c>
      <c r="D2365" s="22">
        <v>85</v>
      </c>
      <c r="E2365" s="22">
        <v>49</v>
      </c>
      <c r="F2365" s="22">
        <v>40</v>
      </c>
      <c r="G2365" s="22">
        <v>16000</v>
      </c>
      <c r="H2365" s="22" t="s">
        <v>5088</v>
      </c>
      <c r="I2365" s="26" t="e">
        <f>+IF(H2365='COSTOS VARIOS'!$C$1,'COSTOS VARIOS'!$C$2*'Precios ML'!V2365,'COSTOS VARIOS'!$B$2*'Precios ML'!V2365)</f>
        <v>#N/A</v>
      </c>
      <c r="J2365" s="22">
        <v>0</v>
      </c>
      <c r="K2365" s="27">
        <f t="shared" si="360"/>
        <v>10.4125</v>
      </c>
      <c r="L2365" s="27">
        <f t="shared" si="361"/>
        <v>10.4125</v>
      </c>
      <c r="M2365" s="26">
        <f>(INDEX(pesos!A:B,MATCH(L2365,pesos!A:A,1),2))</f>
        <v>16200</v>
      </c>
      <c r="N2365" s="26">
        <f>+R2365*'COSTOS VARIOS'!$O$1</f>
        <v>0</v>
      </c>
      <c r="O2365" s="26">
        <f>+R2365*'COSTOS VARIOS'!$O$2</f>
        <v>0</v>
      </c>
      <c r="P2365" s="26">
        <f>+R2365*'COSTOS VARIOS'!$O$3</f>
        <v>0</v>
      </c>
      <c r="Q2365" s="26">
        <v>1</v>
      </c>
      <c r="R2365" s="26">
        <f t="shared" si="362"/>
        <v>0</v>
      </c>
      <c r="S2365" s="25" t="e">
        <f t="shared" si="363"/>
        <v>#N/A</v>
      </c>
      <c r="T2365" s="28" t="e">
        <f t="shared" si="364"/>
        <v>#N/A</v>
      </c>
      <c r="U2365" s="29" t="e">
        <f t="shared" si="365"/>
        <v>#N/A</v>
      </c>
      <c r="V2365" s="26" t="e">
        <f>+INDEX('LISTA DE PRECIOS EKM '!A:K,MATCH('Precios ML'!B2365,'LISTA DE PRECIOS EKM '!A:A,0),8)</f>
        <v>#N/A</v>
      </c>
      <c r="W2365" s="26" t="e">
        <f t="shared" si="366"/>
        <v>#N/A</v>
      </c>
      <c r="X2365" s="26" t="e">
        <f t="shared" si="367"/>
        <v>#N/A</v>
      </c>
      <c r="Y2365" s="26"/>
      <c r="Z2365" s="26" t="e">
        <f t="shared" si="368"/>
        <v>#N/A</v>
      </c>
      <c r="AA2365" s="30" t="e">
        <f t="shared" si="369"/>
        <v>#N/A</v>
      </c>
    </row>
    <row r="2366" spans="1:27">
      <c r="A2366" s="20" t="s">
        <v>7161</v>
      </c>
      <c r="B2366" s="20" t="s">
        <v>7162</v>
      </c>
      <c r="C2366" s="25">
        <v>0</v>
      </c>
      <c r="D2366" s="22">
        <v>85</v>
      </c>
      <c r="E2366" s="22">
        <v>49</v>
      </c>
      <c r="F2366" s="22">
        <v>40</v>
      </c>
      <c r="G2366" s="22">
        <v>16000</v>
      </c>
      <c r="H2366" s="22" t="s">
        <v>5088</v>
      </c>
      <c r="I2366" s="26" t="e">
        <f>+IF(H2366='COSTOS VARIOS'!$C$1,'COSTOS VARIOS'!$C$2*'Precios ML'!V2366,'COSTOS VARIOS'!$B$2*'Precios ML'!V2366)</f>
        <v>#N/A</v>
      </c>
      <c r="J2366" s="22">
        <v>0</v>
      </c>
      <c r="K2366" s="27">
        <f t="shared" si="360"/>
        <v>10.4125</v>
      </c>
      <c r="L2366" s="27">
        <f t="shared" si="361"/>
        <v>10.4125</v>
      </c>
      <c r="M2366" s="26">
        <f>(INDEX(pesos!A:B,MATCH(L2366,pesos!A:A,1),2))</f>
        <v>16200</v>
      </c>
      <c r="N2366" s="26">
        <f>+R2366*'COSTOS VARIOS'!$O$1</f>
        <v>0</v>
      </c>
      <c r="O2366" s="26">
        <f>+R2366*'COSTOS VARIOS'!$O$2</f>
        <v>0</v>
      </c>
      <c r="P2366" s="26">
        <f>+R2366*'COSTOS VARIOS'!$O$3</f>
        <v>0</v>
      </c>
      <c r="Q2366" s="26">
        <v>1</v>
      </c>
      <c r="R2366" s="26">
        <f t="shared" si="362"/>
        <v>0</v>
      </c>
      <c r="S2366" s="25" t="e">
        <f t="shared" si="363"/>
        <v>#N/A</v>
      </c>
      <c r="T2366" s="28" t="e">
        <f t="shared" si="364"/>
        <v>#N/A</v>
      </c>
      <c r="U2366" s="29" t="e">
        <f t="shared" si="365"/>
        <v>#N/A</v>
      </c>
      <c r="V2366" s="26" t="e">
        <f>+INDEX('LISTA DE PRECIOS EKM '!A:K,MATCH('Precios ML'!B2366,'LISTA DE PRECIOS EKM '!A:A,0),8)</f>
        <v>#N/A</v>
      </c>
      <c r="W2366" s="26" t="e">
        <f t="shared" si="366"/>
        <v>#N/A</v>
      </c>
      <c r="X2366" s="26" t="e">
        <f t="shared" si="367"/>
        <v>#N/A</v>
      </c>
      <c r="Y2366" s="26"/>
      <c r="Z2366" s="26" t="e">
        <f t="shared" si="368"/>
        <v>#N/A</v>
      </c>
      <c r="AA2366" s="30" t="e">
        <f t="shared" si="369"/>
        <v>#N/A</v>
      </c>
    </row>
    <row r="2367" spans="1:27">
      <c r="A2367" s="20" t="s">
        <v>7163</v>
      </c>
      <c r="B2367" s="20" t="s">
        <v>7164</v>
      </c>
      <c r="C2367" s="25">
        <v>0</v>
      </c>
      <c r="D2367" s="22">
        <v>85</v>
      </c>
      <c r="E2367" s="22">
        <v>49</v>
      </c>
      <c r="F2367" s="22">
        <v>40</v>
      </c>
      <c r="G2367" s="22">
        <v>16000</v>
      </c>
      <c r="H2367" s="22" t="s">
        <v>5088</v>
      </c>
      <c r="I2367" s="26" t="e">
        <f>+IF(H2367='COSTOS VARIOS'!$C$1,'COSTOS VARIOS'!$C$2*'Precios ML'!V2367,'COSTOS VARIOS'!$B$2*'Precios ML'!V2367)</f>
        <v>#N/A</v>
      </c>
      <c r="J2367" s="22">
        <v>0</v>
      </c>
      <c r="K2367" s="27">
        <f t="shared" si="360"/>
        <v>10.4125</v>
      </c>
      <c r="L2367" s="27">
        <f t="shared" si="361"/>
        <v>10.4125</v>
      </c>
      <c r="M2367" s="26">
        <f>(INDEX(pesos!A:B,MATCH(L2367,pesos!A:A,1),2))</f>
        <v>16200</v>
      </c>
      <c r="N2367" s="26">
        <f>+R2367*'COSTOS VARIOS'!$O$1</f>
        <v>0</v>
      </c>
      <c r="O2367" s="26">
        <f>+R2367*'COSTOS VARIOS'!$O$2</f>
        <v>0</v>
      </c>
      <c r="P2367" s="26">
        <f>+R2367*'COSTOS VARIOS'!$O$3</f>
        <v>0</v>
      </c>
      <c r="Q2367" s="26">
        <v>1</v>
      </c>
      <c r="R2367" s="26">
        <f t="shared" si="362"/>
        <v>0</v>
      </c>
      <c r="S2367" s="25" t="e">
        <f t="shared" si="363"/>
        <v>#N/A</v>
      </c>
      <c r="T2367" s="28" t="e">
        <f t="shared" si="364"/>
        <v>#N/A</v>
      </c>
      <c r="U2367" s="29" t="e">
        <f t="shared" si="365"/>
        <v>#N/A</v>
      </c>
      <c r="V2367" s="26" t="e">
        <f>+INDEX('LISTA DE PRECIOS EKM '!A:K,MATCH('Precios ML'!B2367,'LISTA DE PRECIOS EKM '!A:A,0),8)</f>
        <v>#N/A</v>
      </c>
      <c r="W2367" s="26" t="e">
        <f t="shared" si="366"/>
        <v>#N/A</v>
      </c>
      <c r="X2367" s="26" t="e">
        <f t="shared" si="367"/>
        <v>#N/A</v>
      </c>
      <c r="Y2367" s="26"/>
      <c r="Z2367" s="26" t="e">
        <f t="shared" si="368"/>
        <v>#N/A</v>
      </c>
      <c r="AA2367" s="30" t="e">
        <f t="shared" si="369"/>
        <v>#N/A</v>
      </c>
    </row>
    <row r="2368" spans="1:27">
      <c r="A2368" s="20" t="s">
        <v>7163</v>
      </c>
      <c r="B2368" s="20" t="s">
        <v>7164</v>
      </c>
      <c r="C2368" s="25">
        <v>0</v>
      </c>
      <c r="D2368" s="22">
        <v>85</v>
      </c>
      <c r="E2368" s="22">
        <v>49</v>
      </c>
      <c r="F2368" s="22">
        <v>40</v>
      </c>
      <c r="G2368" s="22">
        <v>16000</v>
      </c>
      <c r="H2368" s="22" t="s">
        <v>5088</v>
      </c>
      <c r="I2368" s="26" t="e">
        <f>+IF(H2368='COSTOS VARIOS'!$C$1,'COSTOS VARIOS'!$C$2*'Precios ML'!V2368,'COSTOS VARIOS'!$B$2*'Precios ML'!V2368)</f>
        <v>#N/A</v>
      </c>
      <c r="J2368" s="22">
        <v>0</v>
      </c>
      <c r="K2368" s="27">
        <f t="shared" si="360"/>
        <v>10.4125</v>
      </c>
      <c r="L2368" s="27">
        <f t="shared" si="361"/>
        <v>10.4125</v>
      </c>
      <c r="M2368" s="26">
        <f>(INDEX(pesos!A:B,MATCH(L2368,pesos!A:A,1),2))</f>
        <v>16200</v>
      </c>
      <c r="N2368" s="26">
        <f>+R2368*'COSTOS VARIOS'!$O$1</f>
        <v>0</v>
      </c>
      <c r="O2368" s="26">
        <f>+R2368*'COSTOS VARIOS'!$O$2</f>
        <v>0</v>
      </c>
      <c r="P2368" s="26">
        <f>+R2368*'COSTOS VARIOS'!$O$3</f>
        <v>0</v>
      </c>
      <c r="Q2368" s="26">
        <v>1</v>
      </c>
      <c r="R2368" s="26">
        <f t="shared" si="362"/>
        <v>0</v>
      </c>
      <c r="S2368" s="25" t="e">
        <f t="shared" si="363"/>
        <v>#N/A</v>
      </c>
      <c r="T2368" s="28" t="e">
        <f t="shared" si="364"/>
        <v>#N/A</v>
      </c>
      <c r="U2368" s="29" t="e">
        <f t="shared" si="365"/>
        <v>#N/A</v>
      </c>
      <c r="V2368" s="26" t="e">
        <f>+INDEX('LISTA DE PRECIOS EKM '!A:K,MATCH('Precios ML'!B2368,'LISTA DE PRECIOS EKM '!A:A,0),8)</f>
        <v>#N/A</v>
      </c>
      <c r="W2368" s="26" t="e">
        <f t="shared" si="366"/>
        <v>#N/A</v>
      </c>
      <c r="X2368" s="26" t="e">
        <f t="shared" si="367"/>
        <v>#N/A</v>
      </c>
      <c r="Y2368" s="26"/>
      <c r="Z2368" s="26" t="e">
        <f t="shared" si="368"/>
        <v>#N/A</v>
      </c>
      <c r="AA2368" s="30" t="e">
        <f t="shared" si="369"/>
        <v>#N/A</v>
      </c>
    </row>
    <row r="2369" spans="1:27">
      <c r="A2369" s="20" t="s">
        <v>7165</v>
      </c>
      <c r="B2369" s="20" t="s">
        <v>7166</v>
      </c>
      <c r="C2369" s="25">
        <v>0</v>
      </c>
      <c r="D2369" s="22">
        <v>85</v>
      </c>
      <c r="E2369" s="22">
        <v>49</v>
      </c>
      <c r="F2369" s="22">
        <v>40</v>
      </c>
      <c r="G2369" s="22">
        <v>16000</v>
      </c>
      <c r="H2369" s="22" t="s">
        <v>5088</v>
      </c>
      <c r="I2369" s="26" t="e">
        <f>+IF(H2369='COSTOS VARIOS'!$C$1,'COSTOS VARIOS'!$C$2*'Precios ML'!V2369,'COSTOS VARIOS'!$B$2*'Precios ML'!V2369)</f>
        <v>#N/A</v>
      </c>
      <c r="J2369" s="22">
        <v>0</v>
      </c>
      <c r="K2369" s="27">
        <f t="shared" si="360"/>
        <v>10.4125</v>
      </c>
      <c r="L2369" s="27">
        <f t="shared" si="361"/>
        <v>10.4125</v>
      </c>
      <c r="M2369" s="26">
        <f>(INDEX(pesos!A:B,MATCH(L2369,pesos!A:A,1),2))</f>
        <v>16200</v>
      </c>
      <c r="N2369" s="26">
        <f>+R2369*'COSTOS VARIOS'!$O$1</f>
        <v>0</v>
      </c>
      <c r="O2369" s="26">
        <f>+R2369*'COSTOS VARIOS'!$O$2</f>
        <v>0</v>
      </c>
      <c r="P2369" s="26">
        <f>+R2369*'COSTOS VARIOS'!$O$3</f>
        <v>0</v>
      </c>
      <c r="Q2369" s="26">
        <v>1</v>
      </c>
      <c r="R2369" s="26">
        <f t="shared" si="362"/>
        <v>0</v>
      </c>
      <c r="S2369" s="25" t="e">
        <f t="shared" si="363"/>
        <v>#N/A</v>
      </c>
      <c r="T2369" s="28" t="e">
        <f t="shared" si="364"/>
        <v>#N/A</v>
      </c>
      <c r="U2369" s="29" t="e">
        <f t="shared" si="365"/>
        <v>#N/A</v>
      </c>
      <c r="V2369" s="26" t="e">
        <f>+INDEX('LISTA DE PRECIOS EKM '!A:K,MATCH('Precios ML'!B2369,'LISTA DE PRECIOS EKM '!A:A,0),8)</f>
        <v>#N/A</v>
      </c>
      <c r="W2369" s="26" t="e">
        <f t="shared" si="366"/>
        <v>#N/A</v>
      </c>
      <c r="X2369" s="26" t="e">
        <f t="shared" si="367"/>
        <v>#N/A</v>
      </c>
      <c r="Y2369" s="26"/>
      <c r="Z2369" s="26" t="e">
        <f t="shared" si="368"/>
        <v>#N/A</v>
      </c>
      <c r="AA2369" s="30" t="e">
        <f t="shared" si="369"/>
        <v>#N/A</v>
      </c>
    </row>
    <row r="2370" spans="1:27">
      <c r="A2370" s="20" t="s">
        <v>7165</v>
      </c>
      <c r="B2370" s="20" t="s">
        <v>7166</v>
      </c>
      <c r="C2370" s="25">
        <v>0</v>
      </c>
      <c r="D2370" s="22">
        <v>85</v>
      </c>
      <c r="E2370" s="22">
        <v>49</v>
      </c>
      <c r="F2370" s="22">
        <v>40</v>
      </c>
      <c r="G2370" s="22">
        <v>16000</v>
      </c>
      <c r="H2370" s="22" t="s">
        <v>5088</v>
      </c>
      <c r="I2370" s="26" t="e">
        <f>+IF(H2370='COSTOS VARIOS'!$C$1,'COSTOS VARIOS'!$C$2*'Precios ML'!V2370,'COSTOS VARIOS'!$B$2*'Precios ML'!V2370)</f>
        <v>#N/A</v>
      </c>
      <c r="J2370" s="22">
        <v>0</v>
      </c>
      <c r="K2370" s="27">
        <f t="shared" si="360"/>
        <v>10.4125</v>
      </c>
      <c r="L2370" s="27">
        <f t="shared" si="361"/>
        <v>10.4125</v>
      </c>
      <c r="M2370" s="26">
        <f>(INDEX(pesos!A:B,MATCH(L2370,pesos!A:A,1),2))</f>
        <v>16200</v>
      </c>
      <c r="N2370" s="26">
        <f>+R2370*'COSTOS VARIOS'!$O$1</f>
        <v>0</v>
      </c>
      <c r="O2370" s="26">
        <f>+R2370*'COSTOS VARIOS'!$O$2</f>
        <v>0</v>
      </c>
      <c r="P2370" s="26">
        <f>+R2370*'COSTOS VARIOS'!$O$3</f>
        <v>0</v>
      </c>
      <c r="Q2370" s="26">
        <v>1</v>
      </c>
      <c r="R2370" s="26">
        <f t="shared" si="362"/>
        <v>0</v>
      </c>
      <c r="S2370" s="25" t="e">
        <f t="shared" si="363"/>
        <v>#N/A</v>
      </c>
      <c r="T2370" s="28" t="e">
        <f t="shared" si="364"/>
        <v>#N/A</v>
      </c>
      <c r="U2370" s="29" t="e">
        <f t="shared" si="365"/>
        <v>#N/A</v>
      </c>
      <c r="V2370" s="26" t="e">
        <f>+INDEX('LISTA DE PRECIOS EKM '!A:K,MATCH('Precios ML'!B2370,'LISTA DE PRECIOS EKM '!A:A,0),8)</f>
        <v>#N/A</v>
      </c>
      <c r="W2370" s="26" t="e">
        <f t="shared" si="366"/>
        <v>#N/A</v>
      </c>
      <c r="X2370" s="26" t="e">
        <f t="shared" si="367"/>
        <v>#N/A</v>
      </c>
      <c r="Y2370" s="26"/>
      <c r="Z2370" s="26" t="e">
        <f t="shared" si="368"/>
        <v>#N/A</v>
      </c>
      <c r="AA2370" s="30" t="e">
        <f t="shared" si="369"/>
        <v>#N/A</v>
      </c>
    </row>
    <row r="2371" spans="1:27">
      <c r="A2371" s="20" t="s">
        <v>7167</v>
      </c>
      <c r="B2371" s="20" t="s">
        <v>7168</v>
      </c>
      <c r="C2371" s="25">
        <v>0</v>
      </c>
      <c r="D2371" s="22">
        <v>85</v>
      </c>
      <c r="E2371" s="22">
        <v>49</v>
      </c>
      <c r="F2371" s="22">
        <v>40</v>
      </c>
      <c r="G2371" s="22">
        <v>16000</v>
      </c>
      <c r="H2371" s="22" t="s">
        <v>5088</v>
      </c>
      <c r="I2371" s="26" t="e">
        <f>+IF(H2371='COSTOS VARIOS'!$C$1,'COSTOS VARIOS'!$C$2*'Precios ML'!V2371,'COSTOS VARIOS'!$B$2*'Precios ML'!V2371)</f>
        <v>#N/A</v>
      </c>
      <c r="J2371" s="22">
        <v>0</v>
      </c>
      <c r="K2371" s="27">
        <f t="shared" si="360"/>
        <v>10.4125</v>
      </c>
      <c r="L2371" s="27">
        <f t="shared" si="361"/>
        <v>10.4125</v>
      </c>
      <c r="M2371" s="26">
        <f>(INDEX(pesos!A:B,MATCH(L2371,pesos!A:A,1),2))</f>
        <v>16200</v>
      </c>
      <c r="N2371" s="26">
        <f>+R2371*'COSTOS VARIOS'!$O$1</f>
        <v>0</v>
      </c>
      <c r="O2371" s="26">
        <f>+R2371*'COSTOS VARIOS'!$O$2</f>
        <v>0</v>
      </c>
      <c r="P2371" s="26">
        <f>+R2371*'COSTOS VARIOS'!$O$3</f>
        <v>0</v>
      </c>
      <c r="Q2371" s="26">
        <v>1</v>
      </c>
      <c r="R2371" s="26">
        <f t="shared" si="362"/>
        <v>0</v>
      </c>
      <c r="S2371" s="25" t="e">
        <f t="shared" si="363"/>
        <v>#N/A</v>
      </c>
      <c r="T2371" s="28" t="e">
        <f t="shared" si="364"/>
        <v>#N/A</v>
      </c>
      <c r="U2371" s="29" t="e">
        <f t="shared" si="365"/>
        <v>#N/A</v>
      </c>
      <c r="V2371" s="26" t="e">
        <f>+INDEX('LISTA DE PRECIOS EKM '!A:K,MATCH('Precios ML'!B2371,'LISTA DE PRECIOS EKM '!A:A,0),8)</f>
        <v>#N/A</v>
      </c>
      <c r="W2371" s="26" t="e">
        <f t="shared" si="366"/>
        <v>#N/A</v>
      </c>
      <c r="X2371" s="26" t="e">
        <f t="shared" si="367"/>
        <v>#N/A</v>
      </c>
      <c r="Y2371" s="26"/>
      <c r="Z2371" s="26" t="e">
        <f t="shared" si="368"/>
        <v>#N/A</v>
      </c>
      <c r="AA2371" s="30" t="e">
        <f t="shared" si="369"/>
        <v>#N/A</v>
      </c>
    </row>
    <row r="2372" spans="1:27">
      <c r="A2372" s="20" t="s">
        <v>7167</v>
      </c>
      <c r="B2372" s="20" t="s">
        <v>7168</v>
      </c>
      <c r="C2372" s="25">
        <v>0</v>
      </c>
      <c r="D2372" s="22">
        <v>85</v>
      </c>
      <c r="E2372" s="22">
        <v>49</v>
      </c>
      <c r="F2372" s="22">
        <v>40</v>
      </c>
      <c r="G2372" s="22">
        <v>16000</v>
      </c>
      <c r="H2372" s="22" t="s">
        <v>5088</v>
      </c>
      <c r="I2372" s="26" t="e">
        <f>+IF(H2372='COSTOS VARIOS'!$C$1,'COSTOS VARIOS'!$C$2*'Precios ML'!V2372,'COSTOS VARIOS'!$B$2*'Precios ML'!V2372)</f>
        <v>#N/A</v>
      </c>
      <c r="J2372" s="22">
        <v>0</v>
      </c>
      <c r="K2372" s="27">
        <f t="shared" ref="K2372:K2435" si="370">+(D2372*E2372*F2372)/G2372</f>
        <v>10.4125</v>
      </c>
      <c r="L2372" s="27">
        <f t="shared" ref="L2372:L2435" si="371">+K2372*Q2372</f>
        <v>10.4125</v>
      </c>
      <c r="M2372" s="26">
        <f>(INDEX(pesos!A:B,MATCH(L2372,pesos!A:A,1),2))</f>
        <v>16200</v>
      </c>
      <c r="N2372" s="26">
        <f>+R2372*'COSTOS VARIOS'!$O$1</f>
        <v>0</v>
      </c>
      <c r="O2372" s="26">
        <f>+R2372*'COSTOS VARIOS'!$O$2</f>
        <v>0</v>
      </c>
      <c r="P2372" s="26">
        <f>+R2372*'COSTOS VARIOS'!$O$3</f>
        <v>0</v>
      </c>
      <c r="Q2372" s="26">
        <v>1</v>
      </c>
      <c r="R2372" s="26">
        <f t="shared" ref="R2372:R2435" si="372">+C2372*Q2372</f>
        <v>0</v>
      </c>
      <c r="S2372" s="25" t="e">
        <f t="shared" ref="S2372:S2435" si="373">+R2372+P2372+O2372+N2372+M2372+I2372</f>
        <v>#N/A</v>
      </c>
      <c r="T2372" s="28" t="e">
        <f t="shared" ref="T2372:T2435" si="374">+(V2372/S2372)-1</f>
        <v>#N/A</v>
      </c>
      <c r="U2372" s="29" t="e">
        <f t="shared" ref="U2372:U2435" si="375">+S2372*T2372+S2372</f>
        <v>#N/A</v>
      </c>
      <c r="V2372" s="26" t="e">
        <f>+INDEX('LISTA DE PRECIOS EKM '!A:K,MATCH('Precios ML'!B2372,'LISTA DE PRECIOS EKM '!A:A,0),8)</f>
        <v>#N/A</v>
      </c>
      <c r="W2372" s="26" t="e">
        <f t="shared" ref="W2372:W2435" si="376">+V2372*Q2372</f>
        <v>#N/A</v>
      </c>
      <c r="X2372" s="26" t="e">
        <f t="shared" ref="X2372:X2435" si="377">+W2372-U2372</f>
        <v>#N/A</v>
      </c>
      <c r="Y2372" s="26"/>
      <c r="Z2372" s="26" t="e">
        <f t="shared" ref="Z2372:Z2435" si="378">+W2372-Y2372</f>
        <v>#N/A</v>
      </c>
      <c r="AA2372" s="30" t="e">
        <f t="shared" ref="AA2372:AA2435" si="379">+(Z2372/C2372)-1</f>
        <v>#N/A</v>
      </c>
    </row>
    <row r="2373" spans="1:27">
      <c r="A2373" s="20" t="s">
        <v>7169</v>
      </c>
      <c r="B2373" s="20" t="s">
        <v>7170</v>
      </c>
      <c r="C2373" s="25">
        <v>0</v>
      </c>
      <c r="D2373" s="22">
        <v>85</v>
      </c>
      <c r="E2373" s="22">
        <v>49</v>
      </c>
      <c r="F2373" s="22">
        <v>40</v>
      </c>
      <c r="G2373" s="22">
        <v>16000</v>
      </c>
      <c r="H2373" s="22" t="s">
        <v>5088</v>
      </c>
      <c r="I2373" s="26" t="e">
        <f>+IF(H2373='COSTOS VARIOS'!$C$1,'COSTOS VARIOS'!$C$2*'Precios ML'!V2373,'COSTOS VARIOS'!$B$2*'Precios ML'!V2373)</f>
        <v>#N/A</v>
      </c>
      <c r="J2373" s="22">
        <v>0</v>
      </c>
      <c r="K2373" s="27">
        <f t="shared" si="370"/>
        <v>10.4125</v>
      </c>
      <c r="L2373" s="27">
        <f t="shared" si="371"/>
        <v>10.4125</v>
      </c>
      <c r="M2373" s="26">
        <f>(INDEX(pesos!A:B,MATCH(L2373,pesos!A:A,1),2))</f>
        <v>16200</v>
      </c>
      <c r="N2373" s="26">
        <f>+R2373*'COSTOS VARIOS'!$O$1</f>
        <v>0</v>
      </c>
      <c r="O2373" s="26">
        <f>+R2373*'COSTOS VARIOS'!$O$2</f>
        <v>0</v>
      </c>
      <c r="P2373" s="26">
        <f>+R2373*'COSTOS VARIOS'!$O$3</f>
        <v>0</v>
      </c>
      <c r="Q2373" s="26">
        <v>1</v>
      </c>
      <c r="R2373" s="26">
        <f t="shared" si="372"/>
        <v>0</v>
      </c>
      <c r="S2373" s="25" t="e">
        <f t="shared" si="373"/>
        <v>#N/A</v>
      </c>
      <c r="T2373" s="28" t="e">
        <f t="shared" si="374"/>
        <v>#N/A</v>
      </c>
      <c r="U2373" s="29" t="e">
        <f t="shared" si="375"/>
        <v>#N/A</v>
      </c>
      <c r="V2373" s="26" t="e">
        <f>+INDEX('LISTA DE PRECIOS EKM '!A:K,MATCH('Precios ML'!B2373,'LISTA DE PRECIOS EKM '!A:A,0),8)</f>
        <v>#N/A</v>
      </c>
      <c r="W2373" s="26" t="e">
        <f t="shared" si="376"/>
        <v>#N/A</v>
      </c>
      <c r="X2373" s="26" t="e">
        <f t="shared" si="377"/>
        <v>#N/A</v>
      </c>
      <c r="Y2373" s="26"/>
      <c r="Z2373" s="26" t="e">
        <f t="shared" si="378"/>
        <v>#N/A</v>
      </c>
      <c r="AA2373" s="30" t="e">
        <f t="shared" si="379"/>
        <v>#N/A</v>
      </c>
    </row>
    <row r="2374" spans="1:27">
      <c r="A2374" s="20" t="s">
        <v>7169</v>
      </c>
      <c r="B2374" s="20" t="s">
        <v>7170</v>
      </c>
      <c r="C2374" s="25">
        <v>0</v>
      </c>
      <c r="D2374" s="22">
        <v>85</v>
      </c>
      <c r="E2374" s="22">
        <v>49</v>
      </c>
      <c r="F2374" s="22">
        <v>40</v>
      </c>
      <c r="G2374" s="22">
        <v>16000</v>
      </c>
      <c r="H2374" s="22" t="s">
        <v>5088</v>
      </c>
      <c r="I2374" s="26" t="e">
        <f>+IF(H2374='COSTOS VARIOS'!$C$1,'COSTOS VARIOS'!$C$2*'Precios ML'!V2374,'COSTOS VARIOS'!$B$2*'Precios ML'!V2374)</f>
        <v>#N/A</v>
      </c>
      <c r="J2374" s="22">
        <v>0</v>
      </c>
      <c r="K2374" s="27">
        <f t="shared" si="370"/>
        <v>10.4125</v>
      </c>
      <c r="L2374" s="27">
        <f t="shared" si="371"/>
        <v>10.4125</v>
      </c>
      <c r="M2374" s="26">
        <f>(INDEX(pesos!A:B,MATCH(L2374,pesos!A:A,1),2))</f>
        <v>16200</v>
      </c>
      <c r="N2374" s="26">
        <f>+R2374*'COSTOS VARIOS'!$O$1</f>
        <v>0</v>
      </c>
      <c r="O2374" s="26">
        <f>+R2374*'COSTOS VARIOS'!$O$2</f>
        <v>0</v>
      </c>
      <c r="P2374" s="26">
        <f>+R2374*'COSTOS VARIOS'!$O$3</f>
        <v>0</v>
      </c>
      <c r="Q2374" s="26">
        <v>1</v>
      </c>
      <c r="R2374" s="26">
        <f t="shared" si="372"/>
        <v>0</v>
      </c>
      <c r="S2374" s="25" t="e">
        <f t="shared" si="373"/>
        <v>#N/A</v>
      </c>
      <c r="T2374" s="28" t="e">
        <f t="shared" si="374"/>
        <v>#N/A</v>
      </c>
      <c r="U2374" s="29" t="e">
        <f t="shared" si="375"/>
        <v>#N/A</v>
      </c>
      <c r="V2374" s="26" t="e">
        <f>+INDEX('LISTA DE PRECIOS EKM '!A:K,MATCH('Precios ML'!B2374,'LISTA DE PRECIOS EKM '!A:A,0),8)</f>
        <v>#N/A</v>
      </c>
      <c r="W2374" s="26" t="e">
        <f t="shared" si="376"/>
        <v>#N/A</v>
      </c>
      <c r="X2374" s="26" t="e">
        <f t="shared" si="377"/>
        <v>#N/A</v>
      </c>
      <c r="Y2374" s="26"/>
      <c r="Z2374" s="26" t="e">
        <f t="shared" si="378"/>
        <v>#N/A</v>
      </c>
      <c r="AA2374" s="30" t="e">
        <f t="shared" si="379"/>
        <v>#N/A</v>
      </c>
    </row>
    <row r="2375" spans="1:27">
      <c r="A2375" s="20" t="s">
        <v>7171</v>
      </c>
      <c r="B2375" s="20" t="s">
        <v>7172</v>
      </c>
      <c r="C2375" s="25">
        <v>0</v>
      </c>
      <c r="D2375" s="22">
        <v>85</v>
      </c>
      <c r="E2375" s="22">
        <v>49</v>
      </c>
      <c r="F2375" s="22">
        <v>40</v>
      </c>
      <c r="G2375" s="22">
        <v>16000</v>
      </c>
      <c r="H2375" s="22" t="s">
        <v>5088</v>
      </c>
      <c r="I2375" s="26" t="e">
        <f>+IF(H2375='COSTOS VARIOS'!$C$1,'COSTOS VARIOS'!$C$2*'Precios ML'!V2375,'COSTOS VARIOS'!$B$2*'Precios ML'!V2375)</f>
        <v>#N/A</v>
      </c>
      <c r="J2375" s="22">
        <v>0</v>
      </c>
      <c r="K2375" s="27">
        <f t="shared" si="370"/>
        <v>10.4125</v>
      </c>
      <c r="L2375" s="27">
        <f t="shared" si="371"/>
        <v>10.4125</v>
      </c>
      <c r="M2375" s="26">
        <f>(INDEX(pesos!A:B,MATCH(L2375,pesos!A:A,1),2))</f>
        <v>16200</v>
      </c>
      <c r="N2375" s="26">
        <f>+R2375*'COSTOS VARIOS'!$O$1</f>
        <v>0</v>
      </c>
      <c r="O2375" s="26">
        <f>+R2375*'COSTOS VARIOS'!$O$2</f>
        <v>0</v>
      </c>
      <c r="P2375" s="26">
        <f>+R2375*'COSTOS VARIOS'!$O$3</f>
        <v>0</v>
      </c>
      <c r="Q2375" s="26">
        <v>1</v>
      </c>
      <c r="R2375" s="26">
        <f t="shared" si="372"/>
        <v>0</v>
      </c>
      <c r="S2375" s="25" t="e">
        <f t="shared" si="373"/>
        <v>#N/A</v>
      </c>
      <c r="T2375" s="28" t="e">
        <f t="shared" si="374"/>
        <v>#N/A</v>
      </c>
      <c r="U2375" s="29" t="e">
        <f t="shared" si="375"/>
        <v>#N/A</v>
      </c>
      <c r="V2375" s="26" t="e">
        <f>+INDEX('LISTA DE PRECIOS EKM '!A:K,MATCH('Precios ML'!B2375,'LISTA DE PRECIOS EKM '!A:A,0),8)</f>
        <v>#N/A</v>
      </c>
      <c r="W2375" s="26" t="e">
        <f t="shared" si="376"/>
        <v>#N/A</v>
      </c>
      <c r="X2375" s="26" t="e">
        <f t="shared" si="377"/>
        <v>#N/A</v>
      </c>
      <c r="Y2375" s="26"/>
      <c r="Z2375" s="26" t="e">
        <f t="shared" si="378"/>
        <v>#N/A</v>
      </c>
      <c r="AA2375" s="30" t="e">
        <f t="shared" si="379"/>
        <v>#N/A</v>
      </c>
    </row>
    <row r="2376" spans="1:27">
      <c r="A2376" s="20" t="s">
        <v>7171</v>
      </c>
      <c r="B2376" s="20" t="s">
        <v>7172</v>
      </c>
      <c r="C2376" s="25">
        <v>0</v>
      </c>
      <c r="D2376" s="22">
        <v>85</v>
      </c>
      <c r="E2376" s="22">
        <v>49</v>
      </c>
      <c r="F2376" s="22">
        <v>40</v>
      </c>
      <c r="G2376" s="22">
        <v>16000</v>
      </c>
      <c r="H2376" s="22" t="s">
        <v>5088</v>
      </c>
      <c r="I2376" s="26" t="e">
        <f>+IF(H2376='COSTOS VARIOS'!$C$1,'COSTOS VARIOS'!$C$2*'Precios ML'!V2376,'COSTOS VARIOS'!$B$2*'Precios ML'!V2376)</f>
        <v>#N/A</v>
      </c>
      <c r="J2376" s="22">
        <v>0</v>
      </c>
      <c r="K2376" s="27">
        <f t="shared" si="370"/>
        <v>10.4125</v>
      </c>
      <c r="L2376" s="27">
        <f t="shared" si="371"/>
        <v>10.4125</v>
      </c>
      <c r="M2376" s="26">
        <f>(INDEX(pesos!A:B,MATCH(L2376,pesos!A:A,1),2))</f>
        <v>16200</v>
      </c>
      <c r="N2376" s="26">
        <f>+R2376*'COSTOS VARIOS'!$O$1</f>
        <v>0</v>
      </c>
      <c r="O2376" s="26">
        <f>+R2376*'COSTOS VARIOS'!$O$2</f>
        <v>0</v>
      </c>
      <c r="P2376" s="26">
        <f>+R2376*'COSTOS VARIOS'!$O$3</f>
        <v>0</v>
      </c>
      <c r="Q2376" s="26">
        <v>1</v>
      </c>
      <c r="R2376" s="26">
        <f t="shared" si="372"/>
        <v>0</v>
      </c>
      <c r="S2376" s="25" t="e">
        <f t="shared" si="373"/>
        <v>#N/A</v>
      </c>
      <c r="T2376" s="28" t="e">
        <f t="shared" si="374"/>
        <v>#N/A</v>
      </c>
      <c r="U2376" s="29" t="e">
        <f t="shared" si="375"/>
        <v>#N/A</v>
      </c>
      <c r="V2376" s="26" t="e">
        <f>+INDEX('LISTA DE PRECIOS EKM '!A:K,MATCH('Precios ML'!B2376,'LISTA DE PRECIOS EKM '!A:A,0),8)</f>
        <v>#N/A</v>
      </c>
      <c r="W2376" s="26" t="e">
        <f t="shared" si="376"/>
        <v>#N/A</v>
      </c>
      <c r="X2376" s="26" t="e">
        <f t="shared" si="377"/>
        <v>#N/A</v>
      </c>
      <c r="Y2376" s="26"/>
      <c r="Z2376" s="26" t="e">
        <f t="shared" si="378"/>
        <v>#N/A</v>
      </c>
      <c r="AA2376" s="30" t="e">
        <f t="shared" si="379"/>
        <v>#N/A</v>
      </c>
    </row>
    <row r="2377" spans="1:27">
      <c r="A2377" s="20" t="s">
        <v>7173</v>
      </c>
      <c r="B2377" s="20" t="s">
        <v>7174</v>
      </c>
      <c r="C2377" s="25">
        <v>0</v>
      </c>
      <c r="D2377" s="22">
        <v>85</v>
      </c>
      <c r="E2377" s="22">
        <v>49</v>
      </c>
      <c r="F2377" s="22">
        <v>40</v>
      </c>
      <c r="G2377" s="22">
        <v>16000</v>
      </c>
      <c r="H2377" s="22" t="s">
        <v>5088</v>
      </c>
      <c r="I2377" s="26" t="e">
        <f>+IF(H2377='COSTOS VARIOS'!$C$1,'COSTOS VARIOS'!$C$2*'Precios ML'!V2377,'COSTOS VARIOS'!$B$2*'Precios ML'!V2377)</f>
        <v>#N/A</v>
      </c>
      <c r="J2377" s="22">
        <v>0</v>
      </c>
      <c r="K2377" s="27">
        <f t="shared" si="370"/>
        <v>10.4125</v>
      </c>
      <c r="L2377" s="27">
        <f t="shared" si="371"/>
        <v>10.4125</v>
      </c>
      <c r="M2377" s="26">
        <f>(INDEX(pesos!A:B,MATCH(L2377,pesos!A:A,1),2))</f>
        <v>16200</v>
      </c>
      <c r="N2377" s="26">
        <f>+R2377*'COSTOS VARIOS'!$O$1</f>
        <v>0</v>
      </c>
      <c r="O2377" s="26">
        <f>+R2377*'COSTOS VARIOS'!$O$2</f>
        <v>0</v>
      </c>
      <c r="P2377" s="26">
        <f>+R2377*'COSTOS VARIOS'!$O$3</f>
        <v>0</v>
      </c>
      <c r="Q2377" s="26">
        <v>1</v>
      </c>
      <c r="R2377" s="26">
        <f t="shared" si="372"/>
        <v>0</v>
      </c>
      <c r="S2377" s="25" t="e">
        <f t="shared" si="373"/>
        <v>#N/A</v>
      </c>
      <c r="T2377" s="28" t="e">
        <f t="shared" si="374"/>
        <v>#N/A</v>
      </c>
      <c r="U2377" s="29" t="e">
        <f t="shared" si="375"/>
        <v>#N/A</v>
      </c>
      <c r="V2377" s="26" t="e">
        <f>+INDEX('LISTA DE PRECIOS EKM '!A:K,MATCH('Precios ML'!B2377,'LISTA DE PRECIOS EKM '!A:A,0),8)</f>
        <v>#N/A</v>
      </c>
      <c r="W2377" s="26" t="e">
        <f t="shared" si="376"/>
        <v>#N/A</v>
      </c>
      <c r="X2377" s="26" t="e">
        <f t="shared" si="377"/>
        <v>#N/A</v>
      </c>
      <c r="Y2377" s="26"/>
      <c r="Z2377" s="26" t="e">
        <f t="shared" si="378"/>
        <v>#N/A</v>
      </c>
      <c r="AA2377" s="30" t="e">
        <f t="shared" si="379"/>
        <v>#N/A</v>
      </c>
    </row>
    <row r="2378" spans="1:27">
      <c r="A2378" s="20" t="s">
        <v>7173</v>
      </c>
      <c r="B2378" s="20" t="s">
        <v>7174</v>
      </c>
      <c r="C2378" s="25">
        <v>0</v>
      </c>
      <c r="D2378" s="22">
        <v>85</v>
      </c>
      <c r="E2378" s="22">
        <v>49</v>
      </c>
      <c r="F2378" s="22">
        <v>40</v>
      </c>
      <c r="G2378" s="22">
        <v>16000</v>
      </c>
      <c r="H2378" s="22" t="s">
        <v>5088</v>
      </c>
      <c r="I2378" s="26" t="e">
        <f>+IF(H2378='COSTOS VARIOS'!$C$1,'COSTOS VARIOS'!$C$2*'Precios ML'!V2378,'COSTOS VARIOS'!$B$2*'Precios ML'!V2378)</f>
        <v>#N/A</v>
      </c>
      <c r="J2378" s="22">
        <v>0</v>
      </c>
      <c r="K2378" s="27">
        <f t="shared" si="370"/>
        <v>10.4125</v>
      </c>
      <c r="L2378" s="27">
        <f t="shared" si="371"/>
        <v>10.4125</v>
      </c>
      <c r="M2378" s="26">
        <f>(INDEX(pesos!A:B,MATCH(L2378,pesos!A:A,1),2))</f>
        <v>16200</v>
      </c>
      <c r="N2378" s="26">
        <f>+R2378*'COSTOS VARIOS'!$O$1</f>
        <v>0</v>
      </c>
      <c r="O2378" s="26">
        <f>+R2378*'COSTOS VARIOS'!$O$2</f>
        <v>0</v>
      </c>
      <c r="P2378" s="26">
        <f>+R2378*'COSTOS VARIOS'!$O$3</f>
        <v>0</v>
      </c>
      <c r="Q2378" s="26">
        <v>1</v>
      </c>
      <c r="R2378" s="26">
        <f t="shared" si="372"/>
        <v>0</v>
      </c>
      <c r="S2378" s="25" t="e">
        <f t="shared" si="373"/>
        <v>#N/A</v>
      </c>
      <c r="T2378" s="28" t="e">
        <f t="shared" si="374"/>
        <v>#N/A</v>
      </c>
      <c r="U2378" s="29" t="e">
        <f t="shared" si="375"/>
        <v>#N/A</v>
      </c>
      <c r="V2378" s="26" t="e">
        <f>+INDEX('LISTA DE PRECIOS EKM '!A:K,MATCH('Precios ML'!B2378,'LISTA DE PRECIOS EKM '!A:A,0),8)</f>
        <v>#N/A</v>
      </c>
      <c r="W2378" s="26" t="e">
        <f t="shared" si="376"/>
        <v>#N/A</v>
      </c>
      <c r="X2378" s="26" t="e">
        <f t="shared" si="377"/>
        <v>#N/A</v>
      </c>
      <c r="Y2378" s="26"/>
      <c r="Z2378" s="26" t="e">
        <f t="shared" si="378"/>
        <v>#N/A</v>
      </c>
      <c r="AA2378" s="30" t="e">
        <f t="shared" si="379"/>
        <v>#N/A</v>
      </c>
    </row>
    <row r="2379" spans="1:27">
      <c r="A2379" s="20" t="s">
        <v>7175</v>
      </c>
      <c r="B2379" s="20" t="s">
        <v>7176</v>
      </c>
      <c r="C2379" s="25">
        <v>0</v>
      </c>
      <c r="D2379" s="22">
        <v>85</v>
      </c>
      <c r="E2379" s="22">
        <v>49</v>
      </c>
      <c r="F2379" s="22">
        <v>40</v>
      </c>
      <c r="G2379" s="22">
        <v>16000</v>
      </c>
      <c r="H2379" s="22" t="s">
        <v>5088</v>
      </c>
      <c r="I2379" s="26" t="e">
        <f>+IF(H2379='COSTOS VARIOS'!$C$1,'COSTOS VARIOS'!$C$2*'Precios ML'!V2379,'COSTOS VARIOS'!$B$2*'Precios ML'!V2379)</f>
        <v>#N/A</v>
      </c>
      <c r="J2379" s="22">
        <v>0</v>
      </c>
      <c r="K2379" s="27">
        <f t="shared" si="370"/>
        <v>10.4125</v>
      </c>
      <c r="L2379" s="27">
        <f t="shared" si="371"/>
        <v>10.4125</v>
      </c>
      <c r="M2379" s="26">
        <f>(INDEX(pesos!A:B,MATCH(L2379,pesos!A:A,1),2))</f>
        <v>16200</v>
      </c>
      <c r="N2379" s="26">
        <f>+R2379*'COSTOS VARIOS'!$O$1</f>
        <v>0</v>
      </c>
      <c r="O2379" s="26">
        <f>+R2379*'COSTOS VARIOS'!$O$2</f>
        <v>0</v>
      </c>
      <c r="P2379" s="26">
        <f>+R2379*'COSTOS VARIOS'!$O$3</f>
        <v>0</v>
      </c>
      <c r="Q2379" s="26">
        <v>1</v>
      </c>
      <c r="R2379" s="26">
        <f t="shared" si="372"/>
        <v>0</v>
      </c>
      <c r="S2379" s="25" t="e">
        <f t="shared" si="373"/>
        <v>#N/A</v>
      </c>
      <c r="T2379" s="28" t="e">
        <f t="shared" si="374"/>
        <v>#N/A</v>
      </c>
      <c r="U2379" s="29" t="e">
        <f t="shared" si="375"/>
        <v>#N/A</v>
      </c>
      <c r="V2379" s="26" t="e">
        <f>+INDEX('LISTA DE PRECIOS EKM '!A:K,MATCH('Precios ML'!B2379,'LISTA DE PRECIOS EKM '!A:A,0),8)</f>
        <v>#N/A</v>
      </c>
      <c r="W2379" s="26" t="e">
        <f t="shared" si="376"/>
        <v>#N/A</v>
      </c>
      <c r="X2379" s="26" t="e">
        <f t="shared" si="377"/>
        <v>#N/A</v>
      </c>
      <c r="Y2379" s="26"/>
      <c r="Z2379" s="26" t="e">
        <f t="shared" si="378"/>
        <v>#N/A</v>
      </c>
      <c r="AA2379" s="30" t="e">
        <f t="shared" si="379"/>
        <v>#N/A</v>
      </c>
    </row>
    <row r="2380" spans="1:27">
      <c r="A2380" s="20" t="s">
        <v>7175</v>
      </c>
      <c r="B2380" s="20" t="s">
        <v>7176</v>
      </c>
      <c r="C2380" s="25">
        <v>0</v>
      </c>
      <c r="D2380" s="22">
        <v>85</v>
      </c>
      <c r="E2380" s="22">
        <v>49</v>
      </c>
      <c r="F2380" s="22">
        <v>40</v>
      </c>
      <c r="G2380" s="22">
        <v>16000</v>
      </c>
      <c r="H2380" s="22" t="s">
        <v>5088</v>
      </c>
      <c r="I2380" s="26" t="e">
        <f>+IF(H2380='COSTOS VARIOS'!$C$1,'COSTOS VARIOS'!$C$2*'Precios ML'!V2380,'COSTOS VARIOS'!$B$2*'Precios ML'!V2380)</f>
        <v>#N/A</v>
      </c>
      <c r="J2380" s="22">
        <v>0</v>
      </c>
      <c r="K2380" s="27">
        <f t="shared" si="370"/>
        <v>10.4125</v>
      </c>
      <c r="L2380" s="27">
        <f t="shared" si="371"/>
        <v>10.4125</v>
      </c>
      <c r="M2380" s="26">
        <f>(INDEX(pesos!A:B,MATCH(L2380,pesos!A:A,1),2))</f>
        <v>16200</v>
      </c>
      <c r="N2380" s="26">
        <f>+R2380*'COSTOS VARIOS'!$O$1</f>
        <v>0</v>
      </c>
      <c r="O2380" s="26">
        <f>+R2380*'COSTOS VARIOS'!$O$2</f>
        <v>0</v>
      </c>
      <c r="P2380" s="26">
        <f>+R2380*'COSTOS VARIOS'!$O$3</f>
        <v>0</v>
      </c>
      <c r="Q2380" s="26">
        <v>1</v>
      </c>
      <c r="R2380" s="26">
        <f t="shared" si="372"/>
        <v>0</v>
      </c>
      <c r="S2380" s="25" t="e">
        <f t="shared" si="373"/>
        <v>#N/A</v>
      </c>
      <c r="T2380" s="28" t="e">
        <f t="shared" si="374"/>
        <v>#N/A</v>
      </c>
      <c r="U2380" s="29" t="e">
        <f t="shared" si="375"/>
        <v>#N/A</v>
      </c>
      <c r="V2380" s="26" t="e">
        <f>+INDEX('LISTA DE PRECIOS EKM '!A:K,MATCH('Precios ML'!B2380,'LISTA DE PRECIOS EKM '!A:A,0),8)</f>
        <v>#N/A</v>
      </c>
      <c r="W2380" s="26" t="e">
        <f t="shared" si="376"/>
        <v>#N/A</v>
      </c>
      <c r="X2380" s="26" t="e">
        <f t="shared" si="377"/>
        <v>#N/A</v>
      </c>
      <c r="Y2380" s="26"/>
      <c r="Z2380" s="26" t="e">
        <f t="shared" si="378"/>
        <v>#N/A</v>
      </c>
      <c r="AA2380" s="30" t="e">
        <f t="shared" si="379"/>
        <v>#N/A</v>
      </c>
    </row>
    <row r="2381" spans="1:27">
      <c r="A2381" s="20" t="s">
        <v>7177</v>
      </c>
      <c r="B2381" s="20" t="s">
        <v>7178</v>
      </c>
      <c r="C2381" s="25">
        <v>0</v>
      </c>
      <c r="D2381" s="22">
        <v>85</v>
      </c>
      <c r="E2381" s="22">
        <v>49</v>
      </c>
      <c r="F2381" s="22">
        <v>40</v>
      </c>
      <c r="G2381" s="22">
        <v>16000</v>
      </c>
      <c r="H2381" s="22" t="s">
        <v>5088</v>
      </c>
      <c r="I2381" s="26" t="e">
        <f>+IF(H2381='COSTOS VARIOS'!$C$1,'COSTOS VARIOS'!$C$2*'Precios ML'!V2381,'COSTOS VARIOS'!$B$2*'Precios ML'!V2381)</f>
        <v>#N/A</v>
      </c>
      <c r="J2381" s="22">
        <v>0</v>
      </c>
      <c r="K2381" s="27">
        <f t="shared" si="370"/>
        <v>10.4125</v>
      </c>
      <c r="L2381" s="27">
        <f t="shared" si="371"/>
        <v>10.4125</v>
      </c>
      <c r="M2381" s="26">
        <f>(INDEX(pesos!A:B,MATCH(L2381,pesos!A:A,1),2))</f>
        <v>16200</v>
      </c>
      <c r="N2381" s="26">
        <f>+R2381*'COSTOS VARIOS'!$O$1</f>
        <v>0</v>
      </c>
      <c r="O2381" s="26">
        <f>+R2381*'COSTOS VARIOS'!$O$2</f>
        <v>0</v>
      </c>
      <c r="P2381" s="26">
        <f>+R2381*'COSTOS VARIOS'!$O$3</f>
        <v>0</v>
      </c>
      <c r="Q2381" s="26">
        <v>1</v>
      </c>
      <c r="R2381" s="26">
        <f t="shared" si="372"/>
        <v>0</v>
      </c>
      <c r="S2381" s="25" t="e">
        <f t="shared" si="373"/>
        <v>#N/A</v>
      </c>
      <c r="T2381" s="28" t="e">
        <f t="shared" si="374"/>
        <v>#N/A</v>
      </c>
      <c r="U2381" s="29" t="e">
        <f t="shared" si="375"/>
        <v>#N/A</v>
      </c>
      <c r="V2381" s="26" t="e">
        <f>+INDEX('LISTA DE PRECIOS EKM '!A:K,MATCH('Precios ML'!B2381,'LISTA DE PRECIOS EKM '!A:A,0),8)</f>
        <v>#N/A</v>
      </c>
      <c r="W2381" s="26" t="e">
        <f t="shared" si="376"/>
        <v>#N/A</v>
      </c>
      <c r="X2381" s="26" t="e">
        <f t="shared" si="377"/>
        <v>#N/A</v>
      </c>
      <c r="Y2381" s="26"/>
      <c r="Z2381" s="26" t="e">
        <f t="shared" si="378"/>
        <v>#N/A</v>
      </c>
      <c r="AA2381" s="30" t="e">
        <f t="shared" si="379"/>
        <v>#N/A</v>
      </c>
    </row>
    <row r="2382" spans="1:27">
      <c r="A2382" s="20" t="s">
        <v>7177</v>
      </c>
      <c r="B2382" s="20" t="s">
        <v>7178</v>
      </c>
      <c r="C2382" s="25">
        <v>0</v>
      </c>
      <c r="D2382" s="22">
        <v>85</v>
      </c>
      <c r="E2382" s="22">
        <v>49</v>
      </c>
      <c r="F2382" s="22">
        <v>40</v>
      </c>
      <c r="G2382" s="22">
        <v>16000</v>
      </c>
      <c r="H2382" s="22" t="s">
        <v>5088</v>
      </c>
      <c r="I2382" s="26" t="e">
        <f>+IF(H2382='COSTOS VARIOS'!$C$1,'COSTOS VARIOS'!$C$2*'Precios ML'!V2382,'COSTOS VARIOS'!$B$2*'Precios ML'!V2382)</f>
        <v>#N/A</v>
      </c>
      <c r="J2382" s="22">
        <v>0</v>
      </c>
      <c r="K2382" s="27">
        <f t="shared" si="370"/>
        <v>10.4125</v>
      </c>
      <c r="L2382" s="27">
        <f t="shared" si="371"/>
        <v>10.4125</v>
      </c>
      <c r="M2382" s="26">
        <f>(INDEX(pesos!A:B,MATCH(L2382,pesos!A:A,1),2))</f>
        <v>16200</v>
      </c>
      <c r="N2382" s="26">
        <f>+R2382*'COSTOS VARIOS'!$O$1</f>
        <v>0</v>
      </c>
      <c r="O2382" s="26">
        <f>+R2382*'COSTOS VARIOS'!$O$2</f>
        <v>0</v>
      </c>
      <c r="P2382" s="26">
        <f>+R2382*'COSTOS VARIOS'!$O$3</f>
        <v>0</v>
      </c>
      <c r="Q2382" s="26">
        <v>1</v>
      </c>
      <c r="R2382" s="26">
        <f t="shared" si="372"/>
        <v>0</v>
      </c>
      <c r="S2382" s="25" t="e">
        <f t="shared" si="373"/>
        <v>#N/A</v>
      </c>
      <c r="T2382" s="28" t="e">
        <f t="shared" si="374"/>
        <v>#N/A</v>
      </c>
      <c r="U2382" s="29" t="e">
        <f t="shared" si="375"/>
        <v>#N/A</v>
      </c>
      <c r="V2382" s="26" t="e">
        <f>+INDEX('LISTA DE PRECIOS EKM '!A:K,MATCH('Precios ML'!B2382,'LISTA DE PRECIOS EKM '!A:A,0),8)</f>
        <v>#N/A</v>
      </c>
      <c r="W2382" s="26" t="e">
        <f t="shared" si="376"/>
        <v>#N/A</v>
      </c>
      <c r="X2382" s="26" t="e">
        <f t="shared" si="377"/>
        <v>#N/A</v>
      </c>
      <c r="Y2382" s="26"/>
      <c r="Z2382" s="26" t="e">
        <f t="shared" si="378"/>
        <v>#N/A</v>
      </c>
      <c r="AA2382" s="30" t="e">
        <f t="shared" si="379"/>
        <v>#N/A</v>
      </c>
    </row>
    <row r="2383" spans="1:27">
      <c r="A2383" s="20" t="s">
        <v>7179</v>
      </c>
      <c r="B2383" s="20" t="s">
        <v>7180</v>
      </c>
      <c r="C2383" s="25">
        <v>0</v>
      </c>
      <c r="D2383" s="22">
        <v>85</v>
      </c>
      <c r="E2383" s="22">
        <v>49</v>
      </c>
      <c r="F2383" s="22">
        <v>40</v>
      </c>
      <c r="G2383" s="22">
        <v>16000</v>
      </c>
      <c r="H2383" s="22" t="s">
        <v>5088</v>
      </c>
      <c r="I2383" s="26" t="e">
        <f>+IF(H2383='COSTOS VARIOS'!$C$1,'COSTOS VARIOS'!$C$2*'Precios ML'!V2383,'COSTOS VARIOS'!$B$2*'Precios ML'!V2383)</f>
        <v>#N/A</v>
      </c>
      <c r="J2383" s="22">
        <v>0</v>
      </c>
      <c r="K2383" s="27">
        <f t="shared" si="370"/>
        <v>10.4125</v>
      </c>
      <c r="L2383" s="27">
        <f t="shared" si="371"/>
        <v>10.4125</v>
      </c>
      <c r="M2383" s="26">
        <f>(INDEX(pesos!A:B,MATCH(L2383,pesos!A:A,1),2))</f>
        <v>16200</v>
      </c>
      <c r="N2383" s="26">
        <f>+R2383*'COSTOS VARIOS'!$O$1</f>
        <v>0</v>
      </c>
      <c r="O2383" s="26">
        <f>+R2383*'COSTOS VARIOS'!$O$2</f>
        <v>0</v>
      </c>
      <c r="P2383" s="26">
        <f>+R2383*'COSTOS VARIOS'!$O$3</f>
        <v>0</v>
      </c>
      <c r="Q2383" s="26">
        <v>1</v>
      </c>
      <c r="R2383" s="26">
        <f t="shared" si="372"/>
        <v>0</v>
      </c>
      <c r="S2383" s="25" t="e">
        <f t="shared" si="373"/>
        <v>#N/A</v>
      </c>
      <c r="T2383" s="28" t="e">
        <f t="shared" si="374"/>
        <v>#N/A</v>
      </c>
      <c r="U2383" s="29" t="e">
        <f t="shared" si="375"/>
        <v>#N/A</v>
      </c>
      <c r="V2383" s="26" t="e">
        <f>+INDEX('LISTA DE PRECIOS EKM '!A:K,MATCH('Precios ML'!B2383,'LISTA DE PRECIOS EKM '!A:A,0),8)</f>
        <v>#N/A</v>
      </c>
      <c r="W2383" s="26" t="e">
        <f t="shared" si="376"/>
        <v>#N/A</v>
      </c>
      <c r="X2383" s="26" t="e">
        <f t="shared" si="377"/>
        <v>#N/A</v>
      </c>
      <c r="Y2383" s="26"/>
      <c r="Z2383" s="26" t="e">
        <f t="shared" si="378"/>
        <v>#N/A</v>
      </c>
      <c r="AA2383" s="30" t="e">
        <f t="shared" si="379"/>
        <v>#N/A</v>
      </c>
    </row>
    <row r="2384" spans="1:27">
      <c r="A2384" s="20" t="s">
        <v>7179</v>
      </c>
      <c r="B2384" s="20" t="s">
        <v>7180</v>
      </c>
      <c r="C2384" s="25">
        <v>0</v>
      </c>
      <c r="D2384" s="22">
        <v>85</v>
      </c>
      <c r="E2384" s="22">
        <v>49</v>
      </c>
      <c r="F2384" s="22">
        <v>40</v>
      </c>
      <c r="G2384" s="22">
        <v>16000</v>
      </c>
      <c r="H2384" s="22" t="s">
        <v>5088</v>
      </c>
      <c r="I2384" s="26" t="e">
        <f>+IF(H2384='COSTOS VARIOS'!$C$1,'COSTOS VARIOS'!$C$2*'Precios ML'!V2384,'COSTOS VARIOS'!$B$2*'Precios ML'!V2384)</f>
        <v>#N/A</v>
      </c>
      <c r="J2384" s="22">
        <v>0</v>
      </c>
      <c r="K2384" s="27">
        <f t="shared" si="370"/>
        <v>10.4125</v>
      </c>
      <c r="L2384" s="27">
        <f t="shared" si="371"/>
        <v>10.4125</v>
      </c>
      <c r="M2384" s="26">
        <f>(INDEX(pesos!A:B,MATCH(L2384,pesos!A:A,1),2))</f>
        <v>16200</v>
      </c>
      <c r="N2384" s="26">
        <f>+R2384*'COSTOS VARIOS'!$O$1</f>
        <v>0</v>
      </c>
      <c r="O2384" s="26">
        <f>+R2384*'COSTOS VARIOS'!$O$2</f>
        <v>0</v>
      </c>
      <c r="P2384" s="26">
        <f>+R2384*'COSTOS VARIOS'!$O$3</f>
        <v>0</v>
      </c>
      <c r="Q2384" s="26">
        <v>1</v>
      </c>
      <c r="R2384" s="26">
        <f t="shared" si="372"/>
        <v>0</v>
      </c>
      <c r="S2384" s="25" t="e">
        <f t="shared" si="373"/>
        <v>#N/A</v>
      </c>
      <c r="T2384" s="28" t="e">
        <f t="shared" si="374"/>
        <v>#N/A</v>
      </c>
      <c r="U2384" s="29" t="e">
        <f t="shared" si="375"/>
        <v>#N/A</v>
      </c>
      <c r="V2384" s="26" t="e">
        <f>+INDEX('LISTA DE PRECIOS EKM '!A:K,MATCH('Precios ML'!B2384,'LISTA DE PRECIOS EKM '!A:A,0),8)</f>
        <v>#N/A</v>
      </c>
      <c r="W2384" s="26" t="e">
        <f t="shared" si="376"/>
        <v>#N/A</v>
      </c>
      <c r="X2384" s="26" t="e">
        <f t="shared" si="377"/>
        <v>#N/A</v>
      </c>
      <c r="Y2384" s="26"/>
      <c r="Z2384" s="26" t="e">
        <f t="shared" si="378"/>
        <v>#N/A</v>
      </c>
      <c r="AA2384" s="30" t="e">
        <f t="shared" si="379"/>
        <v>#N/A</v>
      </c>
    </row>
    <row r="2385" spans="1:27">
      <c r="A2385" s="20" t="s">
        <v>7181</v>
      </c>
      <c r="B2385" s="20" t="s">
        <v>7182</v>
      </c>
      <c r="C2385" s="25">
        <v>0</v>
      </c>
      <c r="D2385" s="22">
        <v>85</v>
      </c>
      <c r="E2385" s="22">
        <v>49</v>
      </c>
      <c r="F2385" s="22">
        <v>40</v>
      </c>
      <c r="G2385" s="22">
        <v>16000</v>
      </c>
      <c r="H2385" s="22" t="s">
        <v>5088</v>
      </c>
      <c r="I2385" s="26" t="e">
        <f>+IF(H2385='COSTOS VARIOS'!$C$1,'COSTOS VARIOS'!$C$2*'Precios ML'!V2385,'COSTOS VARIOS'!$B$2*'Precios ML'!V2385)</f>
        <v>#N/A</v>
      </c>
      <c r="J2385" s="22">
        <v>0</v>
      </c>
      <c r="K2385" s="27">
        <f t="shared" si="370"/>
        <v>10.4125</v>
      </c>
      <c r="L2385" s="27">
        <f t="shared" si="371"/>
        <v>10.4125</v>
      </c>
      <c r="M2385" s="26">
        <f>(INDEX(pesos!A:B,MATCH(L2385,pesos!A:A,1),2))</f>
        <v>16200</v>
      </c>
      <c r="N2385" s="26">
        <f>+R2385*'COSTOS VARIOS'!$O$1</f>
        <v>0</v>
      </c>
      <c r="O2385" s="26">
        <f>+R2385*'COSTOS VARIOS'!$O$2</f>
        <v>0</v>
      </c>
      <c r="P2385" s="26">
        <f>+R2385*'COSTOS VARIOS'!$O$3</f>
        <v>0</v>
      </c>
      <c r="Q2385" s="26">
        <v>1</v>
      </c>
      <c r="R2385" s="26">
        <f t="shared" si="372"/>
        <v>0</v>
      </c>
      <c r="S2385" s="25" t="e">
        <f t="shared" si="373"/>
        <v>#N/A</v>
      </c>
      <c r="T2385" s="28" t="e">
        <f t="shared" si="374"/>
        <v>#N/A</v>
      </c>
      <c r="U2385" s="29" t="e">
        <f t="shared" si="375"/>
        <v>#N/A</v>
      </c>
      <c r="V2385" s="26" t="e">
        <f>+INDEX('LISTA DE PRECIOS EKM '!A:K,MATCH('Precios ML'!B2385,'LISTA DE PRECIOS EKM '!A:A,0),8)</f>
        <v>#N/A</v>
      </c>
      <c r="W2385" s="26" t="e">
        <f t="shared" si="376"/>
        <v>#N/A</v>
      </c>
      <c r="X2385" s="26" t="e">
        <f t="shared" si="377"/>
        <v>#N/A</v>
      </c>
      <c r="Y2385" s="26"/>
      <c r="Z2385" s="26" t="e">
        <f t="shared" si="378"/>
        <v>#N/A</v>
      </c>
      <c r="AA2385" s="30" t="e">
        <f t="shared" si="379"/>
        <v>#N/A</v>
      </c>
    </row>
    <row r="2386" spans="1:27">
      <c r="A2386" s="20" t="s">
        <v>7181</v>
      </c>
      <c r="B2386" s="20" t="s">
        <v>7182</v>
      </c>
      <c r="C2386" s="25">
        <v>0</v>
      </c>
      <c r="D2386" s="22">
        <v>85</v>
      </c>
      <c r="E2386" s="22">
        <v>49</v>
      </c>
      <c r="F2386" s="22">
        <v>40</v>
      </c>
      <c r="G2386" s="22">
        <v>16000</v>
      </c>
      <c r="H2386" s="22" t="s">
        <v>5088</v>
      </c>
      <c r="I2386" s="26" t="e">
        <f>+IF(H2386='COSTOS VARIOS'!$C$1,'COSTOS VARIOS'!$C$2*'Precios ML'!V2386,'COSTOS VARIOS'!$B$2*'Precios ML'!V2386)</f>
        <v>#N/A</v>
      </c>
      <c r="J2386" s="22">
        <v>0</v>
      </c>
      <c r="K2386" s="27">
        <f t="shared" si="370"/>
        <v>10.4125</v>
      </c>
      <c r="L2386" s="27">
        <f t="shared" si="371"/>
        <v>10.4125</v>
      </c>
      <c r="M2386" s="26">
        <f>(INDEX(pesos!A:B,MATCH(L2386,pesos!A:A,1),2))</f>
        <v>16200</v>
      </c>
      <c r="N2386" s="26">
        <f>+R2386*'COSTOS VARIOS'!$O$1</f>
        <v>0</v>
      </c>
      <c r="O2386" s="26">
        <f>+R2386*'COSTOS VARIOS'!$O$2</f>
        <v>0</v>
      </c>
      <c r="P2386" s="26">
        <f>+R2386*'COSTOS VARIOS'!$O$3</f>
        <v>0</v>
      </c>
      <c r="Q2386" s="26">
        <v>1</v>
      </c>
      <c r="R2386" s="26">
        <f t="shared" si="372"/>
        <v>0</v>
      </c>
      <c r="S2386" s="25" t="e">
        <f t="shared" si="373"/>
        <v>#N/A</v>
      </c>
      <c r="T2386" s="28" t="e">
        <f t="shared" si="374"/>
        <v>#N/A</v>
      </c>
      <c r="U2386" s="29" t="e">
        <f t="shared" si="375"/>
        <v>#N/A</v>
      </c>
      <c r="V2386" s="26" t="e">
        <f>+INDEX('LISTA DE PRECIOS EKM '!A:K,MATCH('Precios ML'!B2386,'LISTA DE PRECIOS EKM '!A:A,0),8)</f>
        <v>#N/A</v>
      </c>
      <c r="W2386" s="26" t="e">
        <f t="shared" si="376"/>
        <v>#N/A</v>
      </c>
      <c r="X2386" s="26" t="e">
        <f t="shared" si="377"/>
        <v>#N/A</v>
      </c>
      <c r="Y2386" s="26"/>
      <c r="Z2386" s="26" t="e">
        <f t="shared" si="378"/>
        <v>#N/A</v>
      </c>
      <c r="AA2386" s="30" t="e">
        <f t="shared" si="379"/>
        <v>#N/A</v>
      </c>
    </row>
    <row r="2387" spans="1:27">
      <c r="A2387" s="20" t="s">
        <v>7183</v>
      </c>
      <c r="B2387" s="20" t="s">
        <v>7184</v>
      </c>
      <c r="C2387" s="25">
        <v>0</v>
      </c>
      <c r="D2387" s="22">
        <v>85</v>
      </c>
      <c r="E2387" s="22">
        <v>49</v>
      </c>
      <c r="F2387" s="22">
        <v>40</v>
      </c>
      <c r="G2387" s="22">
        <v>16000</v>
      </c>
      <c r="H2387" s="22" t="s">
        <v>5088</v>
      </c>
      <c r="I2387" s="26" t="e">
        <f>+IF(H2387='COSTOS VARIOS'!$C$1,'COSTOS VARIOS'!$C$2*'Precios ML'!V2387,'COSTOS VARIOS'!$B$2*'Precios ML'!V2387)</f>
        <v>#N/A</v>
      </c>
      <c r="J2387" s="22">
        <v>0</v>
      </c>
      <c r="K2387" s="27">
        <f t="shared" si="370"/>
        <v>10.4125</v>
      </c>
      <c r="L2387" s="27">
        <f t="shared" si="371"/>
        <v>10.4125</v>
      </c>
      <c r="M2387" s="26">
        <f>(INDEX(pesos!A:B,MATCH(L2387,pesos!A:A,1),2))</f>
        <v>16200</v>
      </c>
      <c r="N2387" s="26">
        <f>+R2387*'COSTOS VARIOS'!$O$1</f>
        <v>0</v>
      </c>
      <c r="O2387" s="26">
        <f>+R2387*'COSTOS VARIOS'!$O$2</f>
        <v>0</v>
      </c>
      <c r="P2387" s="26">
        <f>+R2387*'COSTOS VARIOS'!$O$3</f>
        <v>0</v>
      </c>
      <c r="Q2387" s="26">
        <v>1</v>
      </c>
      <c r="R2387" s="26">
        <f t="shared" si="372"/>
        <v>0</v>
      </c>
      <c r="S2387" s="25" t="e">
        <f t="shared" si="373"/>
        <v>#N/A</v>
      </c>
      <c r="T2387" s="28" t="e">
        <f t="shared" si="374"/>
        <v>#N/A</v>
      </c>
      <c r="U2387" s="29" t="e">
        <f t="shared" si="375"/>
        <v>#N/A</v>
      </c>
      <c r="V2387" s="26" t="e">
        <f>+INDEX('LISTA DE PRECIOS EKM '!A:K,MATCH('Precios ML'!B2387,'LISTA DE PRECIOS EKM '!A:A,0),8)</f>
        <v>#N/A</v>
      </c>
      <c r="W2387" s="26" t="e">
        <f t="shared" si="376"/>
        <v>#N/A</v>
      </c>
      <c r="X2387" s="26" t="e">
        <f t="shared" si="377"/>
        <v>#N/A</v>
      </c>
      <c r="Y2387" s="26"/>
      <c r="Z2387" s="26" t="e">
        <f t="shared" si="378"/>
        <v>#N/A</v>
      </c>
      <c r="AA2387" s="30" t="e">
        <f t="shared" si="379"/>
        <v>#N/A</v>
      </c>
    </row>
    <row r="2388" spans="1:27">
      <c r="A2388" s="20" t="s">
        <v>7183</v>
      </c>
      <c r="B2388" s="20" t="s">
        <v>7184</v>
      </c>
      <c r="C2388" s="25">
        <v>0</v>
      </c>
      <c r="D2388" s="22">
        <v>85</v>
      </c>
      <c r="E2388" s="22">
        <v>49</v>
      </c>
      <c r="F2388" s="22">
        <v>40</v>
      </c>
      <c r="G2388" s="22">
        <v>16000</v>
      </c>
      <c r="H2388" s="22" t="s">
        <v>5088</v>
      </c>
      <c r="I2388" s="26" t="e">
        <f>+IF(H2388='COSTOS VARIOS'!$C$1,'COSTOS VARIOS'!$C$2*'Precios ML'!V2388,'COSTOS VARIOS'!$B$2*'Precios ML'!V2388)</f>
        <v>#N/A</v>
      </c>
      <c r="J2388" s="22">
        <v>0</v>
      </c>
      <c r="K2388" s="27">
        <f t="shared" si="370"/>
        <v>10.4125</v>
      </c>
      <c r="L2388" s="27">
        <f t="shared" si="371"/>
        <v>10.4125</v>
      </c>
      <c r="M2388" s="26">
        <f>(INDEX(pesos!A:B,MATCH(L2388,pesos!A:A,1),2))</f>
        <v>16200</v>
      </c>
      <c r="N2388" s="26">
        <f>+R2388*'COSTOS VARIOS'!$O$1</f>
        <v>0</v>
      </c>
      <c r="O2388" s="26">
        <f>+R2388*'COSTOS VARIOS'!$O$2</f>
        <v>0</v>
      </c>
      <c r="P2388" s="26">
        <f>+R2388*'COSTOS VARIOS'!$O$3</f>
        <v>0</v>
      </c>
      <c r="Q2388" s="26">
        <v>1</v>
      </c>
      <c r="R2388" s="26">
        <f t="shared" si="372"/>
        <v>0</v>
      </c>
      <c r="S2388" s="25" t="e">
        <f t="shared" si="373"/>
        <v>#N/A</v>
      </c>
      <c r="T2388" s="28" t="e">
        <f t="shared" si="374"/>
        <v>#N/A</v>
      </c>
      <c r="U2388" s="29" t="e">
        <f t="shared" si="375"/>
        <v>#N/A</v>
      </c>
      <c r="V2388" s="26" t="e">
        <f>+INDEX('LISTA DE PRECIOS EKM '!A:K,MATCH('Precios ML'!B2388,'LISTA DE PRECIOS EKM '!A:A,0),8)</f>
        <v>#N/A</v>
      </c>
      <c r="W2388" s="26" t="e">
        <f t="shared" si="376"/>
        <v>#N/A</v>
      </c>
      <c r="X2388" s="26" t="e">
        <f t="shared" si="377"/>
        <v>#N/A</v>
      </c>
      <c r="Y2388" s="26"/>
      <c r="Z2388" s="26" t="e">
        <f t="shared" si="378"/>
        <v>#N/A</v>
      </c>
      <c r="AA2388" s="30" t="e">
        <f t="shared" si="379"/>
        <v>#N/A</v>
      </c>
    </row>
    <row r="2389" spans="1:27">
      <c r="A2389" s="20" t="s">
        <v>7185</v>
      </c>
      <c r="B2389" s="20" t="s">
        <v>7186</v>
      </c>
      <c r="C2389" s="25">
        <v>0</v>
      </c>
      <c r="D2389" s="22">
        <v>85</v>
      </c>
      <c r="E2389" s="22">
        <v>49</v>
      </c>
      <c r="F2389" s="22">
        <v>40</v>
      </c>
      <c r="G2389" s="22">
        <v>16000</v>
      </c>
      <c r="H2389" s="22" t="s">
        <v>5088</v>
      </c>
      <c r="I2389" s="26" t="e">
        <f>+IF(H2389='COSTOS VARIOS'!$C$1,'COSTOS VARIOS'!$C$2*'Precios ML'!V2389,'COSTOS VARIOS'!$B$2*'Precios ML'!V2389)</f>
        <v>#N/A</v>
      </c>
      <c r="J2389" s="22">
        <v>0</v>
      </c>
      <c r="K2389" s="27">
        <f t="shared" si="370"/>
        <v>10.4125</v>
      </c>
      <c r="L2389" s="27">
        <f t="shared" si="371"/>
        <v>10.4125</v>
      </c>
      <c r="M2389" s="26">
        <f>(INDEX(pesos!A:B,MATCH(L2389,pesos!A:A,1),2))</f>
        <v>16200</v>
      </c>
      <c r="N2389" s="26">
        <f>+R2389*'COSTOS VARIOS'!$O$1</f>
        <v>0</v>
      </c>
      <c r="O2389" s="26">
        <f>+R2389*'COSTOS VARIOS'!$O$2</f>
        <v>0</v>
      </c>
      <c r="P2389" s="26">
        <f>+R2389*'COSTOS VARIOS'!$O$3</f>
        <v>0</v>
      </c>
      <c r="Q2389" s="26">
        <v>1</v>
      </c>
      <c r="R2389" s="26">
        <f t="shared" si="372"/>
        <v>0</v>
      </c>
      <c r="S2389" s="25" t="e">
        <f t="shared" si="373"/>
        <v>#N/A</v>
      </c>
      <c r="T2389" s="28" t="e">
        <f t="shared" si="374"/>
        <v>#N/A</v>
      </c>
      <c r="U2389" s="29" t="e">
        <f t="shared" si="375"/>
        <v>#N/A</v>
      </c>
      <c r="V2389" s="26" t="e">
        <f>+INDEX('LISTA DE PRECIOS EKM '!A:K,MATCH('Precios ML'!B2389,'LISTA DE PRECIOS EKM '!A:A,0),8)</f>
        <v>#N/A</v>
      </c>
      <c r="W2389" s="26" t="e">
        <f t="shared" si="376"/>
        <v>#N/A</v>
      </c>
      <c r="X2389" s="26" t="e">
        <f t="shared" si="377"/>
        <v>#N/A</v>
      </c>
      <c r="Y2389" s="26"/>
      <c r="Z2389" s="26" t="e">
        <f t="shared" si="378"/>
        <v>#N/A</v>
      </c>
      <c r="AA2389" s="30" t="e">
        <f t="shared" si="379"/>
        <v>#N/A</v>
      </c>
    </row>
    <row r="2390" spans="1:27">
      <c r="A2390" s="20" t="s">
        <v>7185</v>
      </c>
      <c r="B2390" s="20" t="s">
        <v>7186</v>
      </c>
      <c r="C2390" s="25">
        <v>0</v>
      </c>
      <c r="D2390" s="22">
        <v>85</v>
      </c>
      <c r="E2390" s="22">
        <v>49</v>
      </c>
      <c r="F2390" s="22">
        <v>40</v>
      </c>
      <c r="G2390" s="22">
        <v>16000</v>
      </c>
      <c r="H2390" s="22" t="s">
        <v>5088</v>
      </c>
      <c r="I2390" s="26" t="e">
        <f>+IF(H2390='COSTOS VARIOS'!$C$1,'COSTOS VARIOS'!$C$2*'Precios ML'!V2390,'COSTOS VARIOS'!$B$2*'Precios ML'!V2390)</f>
        <v>#N/A</v>
      </c>
      <c r="J2390" s="22">
        <v>0</v>
      </c>
      <c r="K2390" s="27">
        <f t="shared" si="370"/>
        <v>10.4125</v>
      </c>
      <c r="L2390" s="27">
        <f t="shared" si="371"/>
        <v>10.4125</v>
      </c>
      <c r="M2390" s="26">
        <f>(INDEX(pesos!A:B,MATCH(L2390,pesos!A:A,1),2))</f>
        <v>16200</v>
      </c>
      <c r="N2390" s="26">
        <f>+R2390*'COSTOS VARIOS'!$O$1</f>
        <v>0</v>
      </c>
      <c r="O2390" s="26">
        <f>+R2390*'COSTOS VARIOS'!$O$2</f>
        <v>0</v>
      </c>
      <c r="P2390" s="26">
        <f>+R2390*'COSTOS VARIOS'!$O$3</f>
        <v>0</v>
      </c>
      <c r="Q2390" s="26">
        <v>1</v>
      </c>
      <c r="R2390" s="26">
        <f t="shared" si="372"/>
        <v>0</v>
      </c>
      <c r="S2390" s="25" t="e">
        <f t="shared" si="373"/>
        <v>#N/A</v>
      </c>
      <c r="T2390" s="28" t="e">
        <f t="shared" si="374"/>
        <v>#N/A</v>
      </c>
      <c r="U2390" s="29" t="e">
        <f t="shared" si="375"/>
        <v>#N/A</v>
      </c>
      <c r="V2390" s="26" t="e">
        <f>+INDEX('LISTA DE PRECIOS EKM '!A:K,MATCH('Precios ML'!B2390,'LISTA DE PRECIOS EKM '!A:A,0),8)</f>
        <v>#N/A</v>
      </c>
      <c r="W2390" s="26" t="e">
        <f t="shared" si="376"/>
        <v>#N/A</v>
      </c>
      <c r="X2390" s="26" t="e">
        <f t="shared" si="377"/>
        <v>#N/A</v>
      </c>
      <c r="Y2390" s="26"/>
      <c r="Z2390" s="26" t="e">
        <f t="shared" si="378"/>
        <v>#N/A</v>
      </c>
      <c r="AA2390" s="30" t="e">
        <f t="shared" si="379"/>
        <v>#N/A</v>
      </c>
    </row>
    <row r="2391" spans="1:27">
      <c r="A2391" s="20" t="s">
        <v>7187</v>
      </c>
      <c r="B2391" s="20" t="s">
        <v>7188</v>
      </c>
      <c r="C2391" s="25">
        <v>0</v>
      </c>
      <c r="D2391" s="22">
        <v>85</v>
      </c>
      <c r="E2391" s="22">
        <v>49</v>
      </c>
      <c r="F2391" s="22">
        <v>40</v>
      </c>
      <c r="G2391" s="22">
        <v>16000</v>
      </c>
      <c r="H2391" s="22" t="s">
        <v>5088</v>
      </c>
      <c r="I2391" s="26" t="e">
        <f>+IF(H2391='COSTOS VARIOS'!$C$1,'COSTOS VARIOS'!$C$2*'Precios ML'!V2391,'COSTOS VARIOS'!$B$2*'Precios ML'!V2391)</f>
        <v>#N/A</v>
      </c>
      <c r="J2391" s="22">
        <v>0</v>
      </c>
      <c r="K2391" s="27">
        <f t="shared" si="370"/>
        <v>10.4125</v>
      </c>
      <c r="L2391" s="27">
        <f t="shared" si="371"/>
        <v>10.4125</v>
      </c>
      <c r="M2391" s="26">
        <f>(INDEX(pesos!A:B,MATCH(L2391,pesos!A:A,1),2))</f>
        <v>16200</v>
      </c>
      <c r="N2391" s="26">
        <f>+R2391*'COSTOS VARIOS'!$O$1</f>
        <v>0</v>
      </c>
      <c r="O2391" s="26">
        <f>+R2391*'COSTOS VARIOS'!$O$2</f>
        <v>0</v>
      </c>
      <c r="P2391" s="26">
        <f>+R2391*'COSTOS VARIOS'!$O$3</f>
        <v>0</v>
      </c>
      <c r="Q2391" s="26">
        <v>1</v>
      </c>
      <c r="R2391" s="26">
        <f t="shared" si="372"/>
        <v>0</v>
      </c>
      <c r="S2391" s="25" t="e">
        <f t="shared" si="373"/>
        <v>#N/A</v>
      </c>
      <c r="T2391" s="28" t="e">
        <f t="shared" si="374"/>
        <v>#N/A</v>
      </c>
      <c r="U2391" s="29" t="e">
        <f t="shared" si="375"/>
        <v>#N/A</v>
      </c>
      <c r="V2391" s="26" t="e">
        <f>+INDEX('LISTA DE PRECIOS EKM '!A:K,MATCH('Precios ML'!B2391,'LISTA DE PRECIOS EKM '!A:A,0),8)</f>
        <v>#N/A</v>
      </c>
      <c r="W2391" s="26" t="e">
        <f t="shared" si="376"/>
        <v>#N/A</v>
      </c>
      <c r="X2391" s="26" t="e">
        <f t="shared" si="377"/>
        <v>#N/A</v>
      </c>
      <c r="Y2391" s="26"/>
      <c r="Z2391" s="26" t="e">
        <f t="shared" si="378"/>
        <v>#N/A</v>
      </c>
      <c r="AA2391" s="30" t="e">
        <f t="shared" si="379"/>
        <v>#N/A</v>
      </c>
    </row>
    <row r="2392" spans="1:27">
      <c r="A2392" s="20" t="s">
        <v>7187</v>
      </c>
      <c r="B2392" s="20" t="s">
        <v>7188</v>
      </c>
      <c r="C2392" s="25">
        <v>0</v>
      </c>
      <c r="D2392" s="22">
        <v>85</v>
      </c>
      <c r="E2392" s="22">
        <v>49</v>
      </c>
      <c r="F2392" s="22">
        <v>40</v>
      </c>
      <c r="G2392" s="22">
        <v>16000</v>
      </c>
      <c r="H2392" s="22" t="s">
        <v>5088</v>
      </c>
      <c r="I2392" s="26" t="e">
        <f>+IF(H2392='COSTOS VARIOS'!$C$1,'COSTOS VARIOS'!$C$2*'Precios ML'!V2392,'COSTOS VARIOS'!$B$2*'Precios ML'!V2392)</f>
        <v>#N/A</v>
      </c>
      <c r="J2392" s="22">
        <v>0</v>
      </c>
      <c r="K2392" s="27">
        <f t="shared" si="370"/>
        <v>10.4125</v>
      </c>
      <c r="L2392" s="27">
        <f t="shared" si="371"/>
        <v>10.4125</v>
      </c>
      <c r="M2392" s="26">
        <f>(INDEX(pesos!A:B,MATCH(L2392,pesos!A:A,1),2))</f>
        <v>16200</v>
      </c>
      <c r="N2392" s="26">
        <f>+R2392*'COSTOS VARIOS'!$O$1</f>
        <v>0</v>
      </c>
      <c r="O2392" s="26">
        <f>+R2392*'COSTOS VARIOS'!$O$2</f>
        <v>0</v>
      </c>
      <c r="P2392" s="26">
        <f>+R2392*'COSTOS VARIOS'!$O$3</f>
        <v>0</v>
      </c>
      <c r="Q2392" s="26">
        <v>1</v>
      </c>
      <c r="R2392" s="26">
        <f t="shared" si="372"/>
        <v>0</v>
      </c>
      <c r="S2392" s="25" t="e">
        <f t="shared" si="373"/>
        <v>#N/A</v>
      </c>
      <c r="T2392" s="28" t="e">
        <f t="shared" si="374"/>
        <v>#N/A</v>
      </c>
      <c r="U2392" s="29" t="e">
        <f t="shared" si="375"/>
        <v>#N/A</v>
      </c>
      <c r="V2392" s="26" t="e">
        <f>+INDEX('LISTA DE PRECIOS EKM '!A:K,MATCH('Precios ML'!B2392,'LISTA DE PRECIOS EKM '!A:A,0),8)</f>
        <v>#N/A</v>
      </c>
      <c r="W2392" s="26" t="e">
        <f t="shared" si="376"/>
        <v>#N/A</v>
      </c>
      <c r="X2392" s="26" t="e">
        <f t="shared" si="377"/>
        <v>#N/A</v>
      </c>
      <c r="Y2392" s="26"/>
      <c r="Z2392" s="26" t="e">
        <f t="shared" si="378"/>
        <v>#N/A</v>
      </c>
      <c r="AA2392" s="30" t="e">
        <f t="shared" si="379"/>
        <v>#N/A</v>
      </c>
    </row>
    <row r="2393" spans="1:27">
      <c r="A2393" s="20" t="s">
        <v>7189</v>
      </c>
      <c r="B2393" s="20" t="s">
        <v>7190</v>
      </c>
      <c r="C2393" s="25">
        <v>0</v>
      </c>
      <c r="D2393" s="22">
        <v>85</v>
      </c>
      <c r="E2393" s="22">
        <v>49</v>
      </c>
      <c r="F2393" s="22">
        <v>40</v>
      </c>
      <c r="G2393" s="22">
        <v>16000</v>
      </c>
      <c r="H2393" s="22" t="s">
        <v>5088</v>
      </c>
      <c r="I2393" s="26" t="e">
        <f>+IF(H2393='COSTOS VARIOS'!$C$1,'COSTOS VARIOS'!$C$2*'Precios ML'!V2393,'COSTOS VARIOS'!$B$2*'Precios ML'!V2393)</f>
        <v>#N/A</v>
      </c>
      <c r="J2393" s="22">
        <v>0</v>
      </c>
      <c r="K2393" s="27">
        <f t="shared" si="370"/>
        <v>10.4125</v>
      </c>
      <c r="L2393" s="27">
        <f t="shared" si="371"/>
        <v>10.4125</v>
      </c>
      <c r="M2393" s="26">
        <f>(INDEX(pesos!A:B,MATCH(L2393,pesos!A:A,1),2))</f>
        <v>16200</v>
      </c>
      <c r="N2393" s="26">
        <f>+R2393*'COSTOS VARIOS'!$O$1</f>
        <v>0</v>
      </c>
      <c r="O2393" s="26">
        <f>+R2393*'COSTOS VARIOS'!$O$2</f>
        <v>0</v>
      </c>
      <c r="P2393" s="26">
        <f>+R2393*'COSTOS VARIOS'!$O$3</f>
        <v>0</v>
      </c>
      <c r="Q2393" s="26">
        <v>1</v>
      </c>
      <c r="R2393" s="26">
        <f t="shared" si="372"/>
        <v>0</v>
      </c>
      <c r="S2393" s="25" t="e">
        <f t="shared" si="373"/>
        <v>#N/A</v>
      </c>
      <c r="T2393" s="28" t="e">
        <f t="shared" si="374"/>
        <v>#N/A</v>
      </c>
      <c r="U2393" s="29" t="e">
        <f t="shared" si="375"/>
        <v>#N/A</v>
      </c>
      <c r="V2393" s="26" t="e">
        <f>+INDEX('LISTA DE PRECIOS EKM '!A:K,MATCH('Precios ML'!B2393,'LISTA DE PRECIOS EKM '!A:A,0),8)</f>
        <v>#N/A</v>
      </c>
      <c r="W2393" s="26" t="e">
        <f t="shared" si="376"/>
        <v>#N/A</v>
      </c>
      <c r="X2393" s="26" t="e">
        <f t="shared" si="377"/>
        <v>#N/A</v>
      </c>
      <c r="Y2393" s="26"/>
      <c r="Z2393" s="26" t="e">
        <f t="shared" si="378"/>
        <v>#N/A</v>
      </c>
      <c r="AA2393" s="30" t="e">
        <f t="shared" si="379"/>
        <v>#N/A</v>
      </c>
    </row>
    <row r="2394" spans="1:27">
      <c r="A2394" s="20" t="s">
        <v>7189</v>
      </c>
      <c r="B2394" s="20" t="s">
        <v>7190</v>
      </c>
      <c r="C2394" s="25">
        <v>0</v>
      </c>
      <c r="D2394" s="22">
        <v>85</v>
      </c>
      <c r="E2394" s="22">
        <v>49</v>
      </c>
      <c r="F2394" s="22">
        <v>40</v>
      </c>
      <c r="G2394" s="22">
        <v>16000</v>
      </c>
      <c r="H2394" s="22" t="s">
        <v>5088</v>
      </c>
      <c r="I2394" s="26" t="e">
        <f>+IF(H2394='COSTOS VARIOS'!$C$1,'COSTOS VARIOS'!$C$2*'Precios ML'!V2394,'COSTOS VARIOS'!$B$2*'Precios ML'!V2394)</f>
        <v>#N/A</v>
      </c>
      <c r="J2394" s="22">
        <v>0</v>
      </c>
      <c r="K2394" s="27">
        <f t="shared" si="370"/>
        <v>10.4125</v>
      </c>
      <c r="L2394" s="27">
        <f t="shared" si="371"/>
        <v>10.4125</v>
      </c>
      <c r="M2394" s="26">
        <f>(INDEX(pesos!A:B,MATCH(L2394,pesos!A:A,1),2))</f>
        <v>16200</v>
      </c>
      <c r="N2394" s="26">
        <f>+R2394*'COSTOS VARIOS'!$O$1</f>
        <v>0</v>
      </c>
      <c r="O2394" s="26">
        <f>+R2394*'COSTOS VARIOS'!$O$2</f>
        <v>0</v>
      </c>
      <c r="P2394" s="26">
        <f>+R2394*'COSTOS VARIOS'!$O$3</f>
        <v>0</v>
      </c>
      <c r="Q2394" s="26">
        <v>1</v>
      </c>
      <c r="R2394" s="26">
        <f t="shared" si="372"/>
        <v>0</v>
      </c>
      <c r="S2394" s="25" t="e">
        <f t="shared" si="373"/>
        <v>#N/A</v>
      </c>
      <c r="T2394" s="28" t="e">
        <f t="shared" si="374"/>
        <v>#N/A</v>
      </c>
      <c r="U2394" s="29" t="e">
        <f t="shared" si="375"/>
        <v>#N/A</v>
      </c>
      <c r="V2394" s="26" t="e">
        <f>+INDEX('LISTA DE PRECIOS EKM '!A:K,MATCH('Precios ML'!B2394,'LISTA DE PRECIOS EKM '!A:A,0),8)</f>
        <v>#N/A</v>
      </c>
      <c r="W2394" s="26" t="e">
        <f t="shared" si="376"/>
        <v>#N/A</v>
      </c>
      <c r="X2394" s="26" t="e">
        <f t="shared" si="377"/>
        <v>#N/A</v>
      </c>
      <c r="Y2394" s="26"/>
      <c r="Z2394" s="26" t="e">
        <f t="shared" si="378"/>
        <v>#N/A</v>
      </c>
      <c r="AA2394" s="30" t="e">
        <f t="shared" si="379"/>
        <v>#N/A</v>
      </c>
    </row>
    <row r="2395" spans="1:27">
      <c r="A2395" s="20" t="s">
        <v>7191</v>
      </c>
      <c r="B2395" s="20" t="s">
        <v>7192</v>
      </c>
      <c r="C2395" s="25">
        <v>0</v>
      </c>
      <c r="D2395" s="22">
        <v>85</v>
      </c>
      <c r="E2395" s="22">
        <v>49</v>
      </c>
      <c r="F2395" s="22">
        <v>40</v>
      </c>
      <c r="G2395" s="22">
        <v>16000</v>
      </c>
      <c r="H2395" s="22" t="s">
        <v>5088</v>
      </c>
      <c r="I2395" s="26" t="e">
        <f>+IF(H2395='COSTOS VARIOS'!$C$1,'COSTOS VARIOS'!$C$2*'Precios ML'!V2395,'COSTOS VARIOS'!$B$2*'Precios ML'!V2395)</f>
        <v>#N/A</v>
      </c>
      <c r="J2395" s="22">
        <v>0</v>
      </c>
      <c r="K2395" s="27">
        <f t="shared" si="370"/>
        <v>10.4125</v>
      </c>
      <c r="L2395" s="27">
        <f t="shared" si="371"/>
        <v>10.4125</v>
      </c>
      <c r="M2395" s="26">
        <f>(INDEX(pesos!A:B,MATCH(L2395,pesos!A:A,1),2))</f>
        <v>16200</v>
      </c>
      <c r="N2395" s="26">
        <f>+R2395*'COSTOS VARIOS'!$O$1</f>
        <v>0</v>
      </c>
      <c r="O2395" s="26">
        <f>+R2395*'COSTOS VARIOS'!$O$2</f>
        <v>0</v>
      </c>
      <c r="P2395" s="26">
        <f>+R2395*'COSTOS VARIOS'!$O$3</f>
        <v>0</v>
      </c>
      <c r="Q2395" s="26">
        <v>1</v>
      </c>
      <c r="R2395" s="26">
        <f t="shared" si="372"/>
        <v>0</v>
      </c>
      <c r="S2395" s="25" t="e">
        <f t="shared" si="373"/>
        <v>#N/A</v>
      </c>
      <c r="T2395" s="28" t="e">
        <f t="shared" si="374"/>
        <v>#N/A</v>
      </c>
      <c r="U2395" s="29" t="e">
        <f t="shared" si="375"/>
        <v>#N/A</v>
      </c>
      <c r="V2395" s="26" t="e">
        <f>+INDEX('LISTA DE PRECIOS EKM '!A:K,MATCH('Precios ML'!B2395,'LISTA DE PRECIOS EKM '!A:A,0),8)</f>
        <v>#N/A</v>
      </c>
      <c r="W2395" s="26" t="e">
        <f t="shared" si="376"/>
        <v>#N/A</v>
      </c>
      <c r="X2395" s="26" t="e">
        <f t="shared" si="377"/>
        <v>#N/A</v>
      </c>
      <c r="Y2395" s="26"/>
      <c r="Z2395" s="26" t="e">
        <f t="shared" si="378"/>
        <v>#N/A</v>
      </c>
      <c r="AA2395" s="30" t="e">
        <f t="shared" si="379"/>
        <v>#N/A</v>
      </c>
    </row>
    <row r="2396" spans="1:27">
      <c r="A2396" s="20" t="s">
        <v>7191</v>
      </c>
      <c r="B2396" s="20" t="s">
        <v>7192</v>
      </c>
      <c r="C2396" s="25">
        <v>0</v>
      </c>
      <c r="D2396" s="22">
        <v>85</v>
      </c>
      <c r="E2396" s="22">
        <v>49</v>
      </c>
      <c r="F2396" s="22">
        <v>40</v>
      </c>
      <c r="G2396" s="22">
        <v>16000</v>
      </c>
      <c r="H2396" s="22" t="s">
        <v>5088</v>
      </c>
      <c r="I2396" s="26" t="e">
        <f>+IF(H2396='COSTOS VARIOS'!$C$1,'COSTOS VARIOS'!$C$2*'Precios ML'!V2396,'COSTOS VARIOS'!$B$2*'Precios ML'!V2396)</f>
        <v>#N/A</v>
      </c>
      <c r="J2396" s="22">
        <v>0</v>
      </c>
      <c r="K2396" s="27">
        <f t="shared" si="370"/>
        <v>10.4125</v>
      </c>
      <c r="L2396" s="27">
        <f t="shared" si="371"/>
        <v>10.4125</v>
      </c>
      <c r="M2396" s="26">
        <f>(INDEX(pesos!A:B,MATCH(L2396,pesos!A:A,1),2))</f>
        <v>16200</v>
      </c>
      <c r="N2396" s="26">
        <f>+R2396*'COSTOS VARIOS'!$O$1</f>
        <v>0</v>
      </c>
      <c r="O2396" s="26">
        <f>+R2396*'COSTOS VARIOS'!$O$2</f>
        <v>0</v>
      </c>
      <c r="P2396" s="26">
        <f>+R2396*'COSTOS VARIOS'!$O$3</f>
        <v>0</v>
      </c>
      <c r="Q2396" s="26">
        <v>1</v>
      </c>
      <c r="R2396" s="26">
        <f t="shared" si="372"/>
        <v>0</v>
      </c>
      <c r="S2396" s="25" t="e">
        <f t="shared" si="373"/>
        <v>#N/A</v>
      </c>
      <c r="T2396" s="28" t="e">
        <f t="shared" si="374"/>
        <v>#N/A</v>
      </c>
      <c r="U2396" s="29" t="e">
        <f t="shared" si="375"/>
        <v>#N/A</v>
      </c>
      <c r="V2396" s="26" t="e">
        <f>+INDEX('LISTA DE PRECIOS EKM '!A:K,MATCH('Precios ML'!B2396,'LISTA DE PRECIOS EKM '!A:A,0),8)</f>
        <v>#N/A</v>
      </c>
      <c r="W2396" s="26" t="e">
        <f t="shared" si="376"/>
        <v>#N/A</v>
      </c>
      <c r="X2396" s="26" t="e">
        <f t="shared" si="377"/>
        <v>#N/A</v>
      </c>
      <c r="Y2396" s="26"/>
      <c r="Z2396" s="26" t="e">
        <f t="shared" si="378"/>
        <v>#N/A</v>
      </c>
      <c r="AA2396" s="30" t="e">
        <f t="shared" si="379"/>
        <v>#N/A</v>
      </c>
    </row>
    <row r="2397" spans="1:27">
      <c r="A2397" s="20" t="s">
        <v>7193</v>
      </c>
      <c r="B2397" s="20" t="s">
        <v>7194</v>
      </c>
      <c r="C2397" s="25">
        <v>0</v>
      </c>
      <c r="D2397" s="22">
        <v>85</v>
      </c>
      <c r="E2397" s="22">
        <v>49</v>
      </c>
      <c r="F2397" s="22">
        <v>40</v>
      </c>
      <c r="G2397" s="22">
        <v>16000</v>
      </c>
      <c r="H2397" s="22" t="s">
        <v>5088</v>
      </c>
      <c r="I2397" s="26" t="e">
        <f>+IF(H2397='COSTOS VARIOS'!$C$1,'COSTOS VARIOS'!$C$2*'Precios ML'!V2397,'COSTOS VARIOS'!$B$2*'Precios ML'!V2397)</f>
        <v>#N/A</v>
      </c>
      <c r="J2397" s="22">
        <v>0</v>
      </c>
      <c r="K2397" s="27">
        <f t="shared" si="370"/>
        <v>10.4125</v>
      </c>
      <c r="L2397" s="27">
        <f t="shared" si="371"/>
        <v>10.4125</v>
      </c>
      <c r="M2397" s="26">
        <f>(INDEX(pesos!A:B,MATCH(L2397,pesos!A:A,1),2))</f>
        <v>16200</v>
      </c>
      <c r="N2397" s="26">
        <f>+R2397*'COSTOS VARIOS'!$O$1</f>
        <v>0</v>
      </c>
      <c r="O2397" s="26">
        <f>+R2397*'COSTOS VARIOS'!$O$2</f>
        <v>0</v>
      </c>
      <c r="P2397" s="26">
        <f>+R2397*'COSTOS VARIOS'!$O$3</f>
        <v>0</v>
      </c>
      <c r="Q2397" s="26">
        <v>1</v>
      </c>
      <c r="R2397" s="26">
        <f t="shared" si="372"/>
        <v>0</v>
      </c>
      <c r="S2397" s="25" t="e">
        <f t="shared" si="373"/>
        <v>#N/A</v>
      </c>
      <c r="T2397" s="28" t="e">
        <f t="shared" si="374"/>
        <v>#N/A</v>
      </c>
      <c r="U2397" s="29" t="e">
        <f t="shared" si="375"/>
        <v>#N/A</v>
      </c>
      <c r="V2397" s="26" t="e">
        <f>+INDEX('LISTA DE PRECIOS EKM '!A:K,MATCH('Precios ML'!B2397,'LISTA DE PRECIOS EKM '!A:A,0),8)</f>
        <v>#N/A</v>
      </c>
      <c r="W2397" s="26" t="e">
        <f t="shared" si="376"/>
        <v>#N/A</v>
      </c>
      <c r="X2397" s="26" t="e">
        <f t="shared" si="377"/>
        <v>#N/A</v>
      </c>
      <c r="Y2397" s="26"/>
      <c r="Z2397" s="26" t="e">
        <f t="shared" si="378"/>
        <v>#N/A</v>
      </c>
      <c r="AA2397" s="30" t="e">
        <f t="shared" si="379"/>
        <v>#N/A</v>
      </c>
    </row>
    <row r="2398" spans="1:27">
      <c r="A2398" s="20" t="s">
        <v>7193</v>
      </c>
      <c r="B2398" s="20" t="s">
        <v>7194</v>
      </c>
      <c r="C2398" s="25">
        <v>0</v>
      </c>
      <c r="D2398" s="22">
        <v>85</v>
      </c>
      <c r="E2398" s="22">
        <v>49</v>
      </c>
      <c r="F2398" s="22">
        <v>40</v>
      </c>
      <c r="G2398" s="22">
        <v>16000</v>
      </c>
      <c r="H2398" s="22" t="s">
        <v>5088</v>
      </c>
      <c r="I2398" s="26" t="e">
        <f>+IF(H2398='COSTOS VARIOS'!$C$1,'COSTOS VARIOS'!$C$2*'Precios ML'!V2398,'COSTOS VARIOS'!$B$2*'Precios ML'!V2398)</f>
        <v>#N/A</v>
      </c>
      <c r="J2398" s="22">
        <v>0</v>
      </c>
      <c r="K2398" s="27">
        <f t="shared" si="370"/>
        <v>10.4125</v>
      </c>
      <c r="L2398" s="27">
        <f t="shared" si="371"/>
        <v>10.4125</v>
      </c>
      <c r="M2398" s="26">
        <f>(INDEX(pesos!A:B,MATCH(L2398,pesos!A:A,1),2))</f>
        <v>16200</v>
      </c>
      <c r="N2398" s="26">
        <f>+R2398*'COSTOS VARIOS'!$O$1</f>
        <v>0</v>
      </c>
      <c r="O2398" s="26">
        <f>+R2398*'COSTOS VARIOS'!$O$2</f>
        <v>0</v>
      </c>
      <c r="P2398" s="26">
        <f>+R2398*'COSTOS VARIOS'!$O$3</f>
        <v>0</v>
      </c>
      <c r="Q2398" s="26">
        <v>1</v>
      </c>
      <c r="R2398" s="26">
        <f t="shared" si="372"/>
        <v>0</v>
      </c>
      <c r="S2398" s="25" t="e">
        <f t="shared" si="373"/>
        <v>#N/A</v>
      </c>
      <c r="T2398" s="28" t="e">
        <f t="shared" si="374"/>
        <v>#N/A</v>
      </c>
      <c r="U2398" s="29" t="e">
        <f t="shared" si="375"/>
        <v>#N/A</v>
      </c>
      <c r="V2398" s="26" t="e">
        <f>+INDEX('LISTA DE PRECIOS EKM '!A:K,MATCH('Precios ML'!B2398,'LISTA DE PRECIOS EKM '!A:A,0),8)</f>
        <v>#N/A</v>
      </c>
      <c r="W2398" s="26" t="e">
        <f t="shared" si="376"/>
        <v>#N/A</v>
      </c>
      <c r="X2398" s="26" t="e">
        <f t="shared" si="377"/>
        <v>#N/A</v>
      </c>
      <c r="Y2398" s="26"/>
      <c r="Z2398" s="26" t="e">
        <f t="shared" si="378"/>
        <v>#N/A</v>
      </c>
      <c r="AA2398" s="30" t="e">
        <f t="shared" si="379"/>
        <v>#N/A</v>
      </c>
    </row>
    <row r="2399" spans="1:27">
      <c r="A2399" s="20" t="s">
        <v>7195</v>
      </c>
      <c r="B2399" s="20" t="s">
        <v>7196</v>
      </c>
      <c r="C2399" s="25">
        <v>0</v>
      </c>
      <c r="D2399" s="22">
        <v>85</v>
      </c>
      <c r="E2399" s="22">
        <v>49</v>
      </c>
      <c r="F2399" s="22">
        <v>40</v>
      </c>
      <c r="G2399" s="22">
        <v>16000</v>
      </c>
      <c r="H2399" s="22" t="s">
        <v>5088</v>
      </c>
      <c r="I2399" s="26" t="e">
        <f>+IF(H2399='COSTOS VARIOS'!$C$1,'COSTOS VARIOS'!$C$2*'Precios ML'!V2399,'COSTOS VARIOS'!$B$2*'Precios ML'!V2399)</f>
        <v>#N/A</v>
      </c>
      <c r="J2399" s="22">
        <v>0</v>
      </c>
      <c r="K2399" s="27">
        <f t="shared" si="370"/>
        <v>10.4125</v>
      </c>
      <c r="L2399" s="27">
        <f t="shared" si="371"/>
        <v>10.4125</v>
      </c>
      <c r="M2399" s="26">
        <f>(INDEX(pesos!A:B,MATCH(L2399,pesos!A:A,1),2))</f>
        <v>16200</v>
      </c>
      <c r="N2399" s="26">
        <f>+R2399*'COSTOS VARIOS'!$O$1</f>
        <v>0</v>
      </c>
      <c r="O2399" s="26">
        <f>+R2399*'COSTOS VARIOS'!$O$2</f>
        <v>0</v>
      </c>
      <c r="P2399" s="26">
        <f>+R2399*'COSTOS VARIOS'!$O$3</f>
        <v>0</v>
      </c>
      <c r="Q2399" s="26">
        <v>1</v>
      </c>
      <c r="R2399" s="26">
        <f t="shared" si="372"/>
        <v>0</v>
      </c>
      <c r="S2399" s="25" t="e">
        <f t="shared" si="373"/>
        <v>#N/A</v>
      </c>
      <c r="T2399" s="28" t="e">
        <f t="shared" si="374"/>
        <v>#N/A</v>
      </c>
      <c r="U2399" s="29" t="e">
        <f t="shared" si="375"/>
        <v>#N/A</v>
      </c>
      <c r="V2399" s="26" t="e">
        <f>+INDEX('LISTA DE PRECIOS EKM '!A:K,MATCH('Precios ML'!B2399,'LISTA DE PRECIOS EKM '!A:A,0),8)</f>
        <v>#N/A</v>
      </c>
      <c r="W2399" s="26" t="e">
        <f t="shared" si="376"/>
        <v>#N/A</v>
      </c>
      <c r="X2399" s="26" t="e">
        <f t="shared" si="377"/>
        <v>#N/A</v>
      </c>
      <c r="Y2399" s="26"/>
      <c r="Z2399" s="26" t="e">
        <f t="shared" si="378"/>
        <v>#N/A</v>
      </c>
      <c r="AA2399" s="30" t="e">
        <f t="shared" si="379"/>
        <v>#N/A</v>
      </c>
    </row>
    <row r="2400" spans="1:27">
      <c r="A2400" s="20" t="s">
        <v>7195</v>
      </c>
      <c r="B2400" s="20" t="s">
        <v>7196</v>
      </c>
      <c r="C2400" s="25">
        <v>0</v>
      </c>
      <c r="D2400" s="22">
        <v>85</v>
      </c>
      <c r="E2400" s="22">
        <v>49</v>
      </c>
      <c r="F2400" s="22">
        <v>40</v>
      </c>
      <c r="G2400" s="22">
        <v>16000</v>
      </c>
      <c r="H2400" s="22" t="s">
        <v>5088</v>
      </c>
      <c r="I2400" s="26" t="e">
        <f>+IF(H2400='COSTOS VARIOS'!$C$1,'COSTOS VARIOS'!$C$2*'Precios ML'!V2400,'COSTOS VARIOS'!$B$2*'Precios ML'!V2400)</f>
        <v>#N/A</v>
      </c>
      <c r="J2400" s="22">
        <v>0</v>
      </c>
      <c r="K2400" s="27">
        <f t="shared" si="370"/>
        <v>10.4125</v>
      </c>
      <c r="L2400" s="27">
        <f t="shared" si="371"/>
        <v>10.4125</v>
      </c>
      <c r="M2400" s="26">
        <f>(INDEX(pesos!A:B,MATCH(L2400,pesos!A:A,1),2))</f>
        <v>16200</v>
      </c>
      <c r="N2400" s="26">
        <f>+R2400*'COSTOS VARIOS'!$O$1</f>
        <v>0</v>
      </c>
      <c r="O2400" s="26">
        <f>+R2400*'COSTOS VARIOS'!$O$2</f>
        <v>0</v>
      </c>
      <c r="P2400" s="26">
        <f>+R2400*'COSTOS VARIOS'!$O$3</f>
        <v>0</v>
      </c>
      <c r="Q2400" s="26">
        <v>1</v>
      </c>
      <c r="R2400" s="26">
        <f t="shared" si="372"/>
        <v>0</v>
      </c>
      <c r="S2400" s="25" t="e">
        <f t="shared" si="373"/>
        <v>#N/A</v>
      </c>
      <c r="T2400" s="28" t="e">
        <f t="shared" si="374"/>
        <v>#N/A</v>
      </c>
      <c r="U2400" s="29" t="e">
        <f t="shared" si="375"/>
        <v>#N/A</v>
      </c>
      <c r="V2400" s="26" t="e">
        <f>+INDEX('LISTA DE PRECIOS EKM '!A:K,MATCH('Precios ML'!B2400,'LISTA DE PRECIOS EKM '!A:A,0),8)</f>
        <v>#N/A</v>
      </c>
      <c r="W2400" s="26" t="e">
        <f t="shared" si="376"/>
        <v>#N/A</v>
      </c>
      <c r="X2400" s="26" t="e">
        <f t="shared" si="377"/>
        <v>#N/A</v>
      </c>
      <c r="Y2400" s="26"/>
      <c r="Z2400" s="26" t="e">
        <f t="shared" si="378"/>
        <v>#N/A</v>
      </c>
      <c r="AA2400" s="30" t="e">
        <f t="shared" si="379"/>
        <v>#N/A</v>
      </c>
    </row>
    <row r="2401" spans="1:27">
      <c r="A2401" s="20" t="s">
        <v>7197</v>
      </c>
      <c r="B2401" s="20" t="s">
        <v>7198</v>
      </c>
      <c r="C2401" s="25">
        <v>0</v>
      </c>
      <c r="D2401" s="22">
        <v>85</v>
      </c>
      <c r="E2401" s="22">
        <v>49</v>
      </c>
      <c r="F2401" s="22">
        <v>40</v>
      </c>
      <c r="G2401" s="22">
        <v>16000</v>
      </c>
      <c r="H2401" s="22" t="s">
        <v>5088</v>
      </c>
      <c r="I2401" s="26" t="e">
        <f>+IF(H2401='COSTOS VARIOS'!$C$1,'COSTOS VARIOS'!$C$2*'Precios ML'!V2401,'COSTOS VARIOS'!$B$2*'Precios ML'!V2401)</f>
        <v>#N/A</v>
      </c>
      <c r="J2401" s="22">
        <v>0</v>
      </c>
      <c r="K2401" s="27">
        <f t="shared" si="370"/>
        <v>10.4125</v>
      </c>
      <c r="L2401" s="27">
        <f t="shared" si="371"/>
        <v>10.4125</v>
      </c>
      <c r="M2401" s="26">
        <f>(INDEX(pesos!A:B,MATCH(L2401,pesos!A:A,1),2))</f>
        <v>16200</v>
      </c>
      <c r="N2401" s="26">
        <f>+R2401*'COSTOS VARIOS'!$O$1</f>
        <v>0</v>
      </c>
      <c r="O2401" s="26">
        <f>+R2401*'COSTOS VARIOS'!$O$2</f>
        <v>0</v>
      </c>
      <c r="P2401" s="26">
        <f>+R2401*'COSTOS VARIOS'!$O$3</f>
        <v>0</v>
      </c>
      <c r="Q2401" s="26">
        <v>1</v>
      </c>
      <c r="R2401" s="26">
        <f t="shared" si="372"/>
        <v>0</v>
      </c>
      <c r="S2401" s="25" t="e">
        <f t="shared" si="373"/>
        <v>#N/A</v>
      </c>
      <c r="T2401" s="28" t="e">
        <f t="shared" si="374"/>
        <v>#N/A</v>
      </c>
      <c r="U2401" s="29" t="e">
        <f t="shared" si="375"/>
        <v>#N/A</v>
      </c>
      <c r="V2401" s="26" t="e">
        <f>+INDEX('LISTA DE PRECIOS EKM '!A:K,MATCH('Precios ML'!B2401,'LISTA DE PRECIOS EKM '!A:A,0),8)</f>
        <v>#N/A</v>
      </c>
      <c r="W2401" s="26" t="e">
        <f t="shared" si="376"/>
        <v>#N/A</v>
      </c>
      <c r="X2401" s="26" t="e">
        <f t="shared" si="377"/>
        <v>#N/A</v>
      </c>
      <c r="Y2401" s="26"/>
      <c r="Z2401" s="26" t="e">
        <f t="shared" si="378"/>
        <v>#N/A</v>
      </c>
      <c r="AA2401" s="30" t="e">
        <f t="shared" si="379"/>
        <v>#N/A</v>
      </c>
    </row>
    <row r="2402" spans="1:27">
      <c r="A2402" s="20" t="s">
        <v>7197</v>
      </c>
      <c r="B2402" s="20" t="s">
        <v>7198</v>
      </c>
      <c r="C2402" s="25">
        <v>0</v>
      </c>
      <c r="D2402" s="22">
        <v>85</v>
      </c>
      <c r="E2402" s="22">
        <v>49</v>
      </c>
      <c r="F2402" s="22">
        <v>40</v>
      </c>
      <c r="G2402" s="22">
        <v>16000</v>
      </c>
      <c r="H2402" s="22" t="s">
        <v>5088</v>
      </c>
      <c r="I2402" s="26" t="e">
        <f>+IF(H2402='COSTOS VARIOS'!$C$1,'COSTOS VARIOS'!$C$2*'Precios ML'!V2402,'COSTOS VARIOS'!$B$2*'Precios ML'!V2402)</f>
        <v>#N/A</v>
      </c>
      <c r="J2402" s="22">
        <v>0</v>
      </c>
      <c r="K2402" s="27">
        <f t="shared" si="370"/>
        <v>10.4125</v>
      </c>
      <c r="L2402" s="27">
        <f t="shared" si="371"/>
        <v>10.4125</v>
      </c>
      <c r="M2402" s="26">
        <f>(INDEX(pesos!A:B,MATCH(L2402,pesos!A:A,1),2))</f>
        <v>16200</v>
      </c>
      <c r="N2402" s="26">
        <f>+R2402*'COSTOS VARIOS'!$O$1</f>
        <v>0</v>
      </c>
      <c r="O2402" s="26">
        <f>+R2402*'COSTOS VARIOS'!$O$2</f>
        <v>0</v>
      </c>
      <c r="P2402" s="26">
        <f>+R2402*'COSTOS VARIOS'!$O$3</f>
        <v>0</v>
      </c>
      <c r="Q2402" s="26">
        <v>1</v>
      </c>
      <c r="R2402" s="26">
        <f t="shared" si="372"/>
        <v>0</v>
      </c>
      <c r="S2402" s="25" t="e">
        <f t="shared" si="373"/>
        <v>#N/A</v>
      </c>
      <c r="T2402" s="28" t="e">
        <f t="shared" si="374"/>
        <v>#N/A</v>
      </c>
      <c r="U2402" s="29" t="e">
        <f t="shared" si="375"/>
        <v>#N/A</v>
      </c>
      <c r="V2402" s="26" t="e">
        <f>+INDEX('LISTA DE PRECIOS EKM '!A:K,MATCH('Precios ML'!B2402,'LISTA DE PRECIOS EKM '!A:A,0),8)</f>
        <v>#N/A</v>
      </c>
      <c r="W2402" s="26" t="e">
        <f t="shared" si="376"/>
        <v>#N/A</v>
      </c>
      <c r="X2402" s="26" t="e">
        <f t="shared" si="377"/>
        <v>#N/A</v>
      </c>
      <c r="Y2402" s="26"/>
      <c r="Z2402" s="26" t="e">
        <f t="shared" si="378"/>
        <v>#N/A</v>
      </c>
      <c r="AA2402" s="30" t="e">
        <f t="shared" si="379"/>
        <v>#N/A</v>
      </c>
    </row>
    <row r="2403" spans="1:27">
      <c r="A2403" s="20" t="s">
        <v>7199</v>
      </c>
      <c r="B2403" s="20" t="s">
        <v>7200</v>
      </c>
      <c r="C2403" s="25">
        <v>0</v>
      </c>
      <c r="D2403" s="22">
        <v>85</v>
      </c>
      <c r="E2403" s="22">
        <v>49</v>
      </c>
      <c r="F2403" s="22">
        <v>40</v>
      </c>
      <c r="G2403" s="22">
        <v>16000</v>
      </c>
      <c r="H2403" s="22" t="s">
        <v>5088</v>
      </c>
      <c r="I2403" s="26" t="e">
        <f>+IF(H2403='COSTOS VARIOS'!$C$1,'COSTOS VARIOS'!$C$2*'Precios ML'!V2403,'COSTOS VARIOS'!$B$2*'Precios ML'!V2403)</f>
        <v>#N/A</v>
      </c>
      <c r="J2403" s="22">
        <v>0</v>
      </c>
      <c r="K2403" s="27">
        <f t="shared" si="370"/>
        <v>10.4125</v>
      </c>
      <c r="L2403" s="27">
        <f t="shared" si="371"/>
        <v>10.4125</v>
      </c>
      <c r="M2403" s="26">
        <f>(INDEX(pesos!A:B,MATCH(L2403,pesos!A:A,1),2))</f>
        <v>16200</v>
      </c>
      <c r="N2403" s="26">
        <f>+R2403*'COSTOS VARIOS'!$O$1</f>
        <v>0</v>
      </c>
      <c r="O2403" s="26">
        <f>+R2403*'COSTOS VARIOS'!$O$2</f>
        <v>0</v>
      </c>
      <c r="P2403" s="26">
        <f>+R2403*'COSTOS VARIOS'!$O$3</f>
        <v>0</v>
      </c>
      <c r="Q2403" s="26">
        <v>1</v>
      </c>
      <c r="R2403" s="26">
        <f t="shared" si="372"/>
        <v>0</v>
      </c>
      <c r="S2403" s="25" t="e">
        <f t="shared" si="373"/>
        <v>#N/A</v>
      </c>
      <c r="T2403" s="28" t="e">
        <f t="shared" si="374"/>
        <v>#N/A</v>
      </c>
      <c r="U2403" s="29" t="e">
        <f t="shared" si="375"/>
        <v>#N/A</v>
      </c>
      <c r="V2403" s="26" t="e">
        <f>+INDEX('LISTA DE PRECIOS EKM '!A:K,MATCH('Precios ML'!B2403,'LISTA DE PRECIOS EKM '!A:A,0),8)</f>
        <v>#N/A</v>
      </c>
      <c r="W2403" s="26" t="e">
        <f t="shared" si="376"/>
        <v>#N/A</v>
      </c>
      <c r="X2403" s="26" t="e">
        <f t="shared" si="377"/>
        <v>#N/A</v>
      </c>
      <c r="Y2403" s="26"/>
      <c r="Z2403" s="26" t="e">
        <f t="shared" si="378"/>
        <v>#N/A</v>
      </c>
      <c r="AA2403" s="30" t="e">
        <f t="shared" si="379"/>
        <v>#N/A</v>
      </c>
    </row>
    <row r="2404" spans="1:27">
      <c r="A2404" s="20" t="s">
        <v>7199</v>
      </c>
      <c r="B2404" s="20" t="s">
        <v>7200</v>
      </c>
      <c r="C2404" s="25">
        <v>0</v>
      </c>
      <c r="D2404" s="22">
        <v>85</v>
      </c>
      <c r="E2404" s="22">
        <v>49</v>
      </c>
      <c r="F2404" s="22">
        <v>40</v>
      </c>
      <c r="G2404" s="22">
        <v>16000</v>
      </c>
      <c r="H2404" s="22" t="s">
        <v>5088</v>
      </c>
      <c r="I2404" s="26" t="e">
        <f>+IF(H2404='COSTOS VARIOS'!$C$1,'COSTOS VARIOS'!$C$2*'Precios ML'!V2404,'COSTOS VARIOS'!$B$2*'Precios ML'!V2404)</f>
        <v>#N/A</v>
      </c>
      <c r="J2404" s="22">
        <v>0</v>
      </c>
      <c r="K2404" s="27">
        <f t="shared" si="370"/>
        <v>10.4125</v>
      </c>
      <c r="L2404" s="27">
        <f t="shared" si="371"/>
        <v>10.4125</v>
      </c>
      <c r="M2404" s="26">
        <f>(INDEX(pesos!A:B,MATCH(L2404,pesos!A:A,1),2))</f>
        <v>16200</v>
      </c>
      <c r="N2404" s="26">
        <f>+R2404*'COSTOS VARIOS'!$O$1</f>
        <v>0</v>
      </c>
      <c r="O2404" s="26">
        <f>+R2404*'COSTOS VARIOS'!$O$2</f>
        <v>0</v>
      </c>
      <c r="P2404" s="26">
        <f>+R2404*'COSTOS VARIOS'!$O$3</f>
        <v>0</v>
      </c>
      <c r="Q2404" s="26">
        <v>1</v>
      </c>
      <c r="R2404" s="26">
        <f t="shared" si="372"/>
        <v>0</v>
      </c>
      <c r="S2404" s="25" t="e">
        <f t="shared" si="373"/>
        <v>#N/A</v>
      </c>
      <c r="T2404" s="28" t="e">
        <f t="shared" si="374"/>
        <v>#N/A</v>
      </c>
      <c r="U2404" s="29" t="e">
        <f t="shared" si="375"/>
        <v>#N/A</v>
      </c>
      <c r="V2404" s="26" t="e">
        <f>+INDEX('LISTA DE PRECIOS EKM '!A:K,MATCH('Precios ML'!B2404,'LISTA DE PRECIOS EKM '!A:A,0),8)</f>
        <v>#N/A</v>
      </c>
      <c r="W2404" s="26" t="e">
        <f t="shared" si="376"/>
        <v>#N/A</v>
      </c>
      <c r="X2404" s="26" t="e">
        <f t="shared" si="377"/>
        <v>#N/A</v>
      </c>
      <c r="Y2404" s="26"/>
      <c r="Z2404" s="26" t="e">
        <f t="shared" si="378"/>
        <v>#N/A</v>
      </c>
      <c r="AA2404" s="30" t="e">
        <f t="shared" si="379"/>
        <v>#N/A</v>
      </c>
    </row>
    <row r="2405" spans="1:27">
      <c r="A2405" s="20" t="s">
        <v>7201</v>
      </c>
      <c r="B2405" s="20" t="s">
        <v>7202</v>
      </c>
      <c r="C2405" s="25">
        <v>0</v>
      </c>
      <c r="D2405" s="22">
        <v>85</v>
      </c>
      <c r="E2405" s="22">
        <v>49</v>
      </c>
      <c r="F2405" s="22">
        <v>40</v>
      </c>
      <c r="G2405" s="22">
        <v>16000</v>
      </c>
      <c r="H2405" s="22" t="s">
        <v>5088</v>
      </c>
      <c r="I2405" s="26" t="e">
        <f>+IF(H2405='COSTOS VARIOS'!$C$1,'COSTOS VARIOS'!$C$2*'Precios ML'!V2405,'COSTOS VARIOS'!$B$2*'Precios ML'!V2405)</f>
        <v>#N/A</v>
      </c>
      <c r="J2405" s="22">
        <v>0</v>
      </c>
      <c r="K2405" s="27">
        <f t="shared" si="370"/>
        <v>10.4125</v>
      </c>
      <c r="L2405" s="27">
        <f t="shared" si="371"/>
        <v>10.4125</v>
      </c>
      <c r="M2405" s="26">
        <f>(INDEX(pesos!A:B,MATCH(L2405,pesos!A:A,1),2))</f>
        <v>16200</v>
      </c>
      <c r="N2405" s="26">
        <f>+R2405*'COSTOS VARIOS'!$O$1</f>
        <v>0</v>
      </c>
      <c r="O2405" s="26">
        <f>+R2405*'COSTOS VARIOS'!$O$2</f>
        <v>0</v>
      </c>
      <c r="P2405" s="26">
        <f>+R2405*'COSTOS VARIOS'!$O$3</f>
        <v>0</v>
      </c>
      <c r="Q2405" s="26">
        <v>1</v>
      </c>
      <c r="R2405" s="26">
        <f t="shared" si="372"/>
        <v>0</v>
      </c>
      <c r="S2405" s="25" t="e">
        <f t="shared" si="373"/>
        <v>#N/A</v>
      </c>
      <c r="T2405" s="28" t="e">
        <f t="shared" si="374"/>
        <v>#N/A</v>
      </c>
      <c r="U2405" s="29" t="e">
        <f t="shared" si="375"/>
        <v>#N/A</v>
      </c>
      <c r="V2405" s="26" t="e">
        <f>+INDEX('LISTA DE PRECIOS EKM '!A:K,MATCH('Precios ML'!B2405,'LISTA DE PRECIOS EKM '!A:A,0),8)</f>
        <v>#N/A</v>
      </c>
      <c r="W2405" s="26" t="e">
        <f t="shared" si="376"/>
        <v>#N/A</v>
      </c>
      <c r="X2405" s="26" t="e">
        <f t="shared" si="377"/>
        <v>#N/A</v>
      </c>
      <c r="Y2405" s="26"/>
      <c r="Z2405" s="26" t="e">
        <f t="shared" si="378"/>
        <v>#N/A</v>
      </c>
      <c r="AA2405" s="30" t="e">
        <f t="shared" si="379"/>
        <v>#N/A</v>
      </c>
    </row>
    <row r="2406" spans="1:27">
      <c r="A2406" s="20" t="s">
        <v>7201</v>
      </c>
      <c r="B2406" s="20" t="s">
        <v>7202</v>
      </c>
      <c r="C2406" s="25">
        <v>0</v>
      </c>
      <c r="D2406" s="22">
        <v>85</v>
      </c>
      <c r="E2406" s="22">
        <v>49</v>
      </c>
      <c r="F2406" s="22">
        <v>40</v>
      </c>
      <c r="G2406" s="22">
        <v>16000</v>
      </c>
      <c r="H2406" s="22" t="s">
        <v>5088</v>
      </c>
      <c r="I2406" s="26" t="e">
        <f>+IF(H2406='COSTOS VARIOS'!$C$1,'COSTOS VARIOS'!$C$2*'Precios ML'!V2406,'COSTOS VARIOS'!$B$2*'Precios ML'!V2406)</f>
        <v>#N/A</v>
      </c>
      <c r="J2406" s="22">
        <v>0</v>
      </c>
      <c r="K2406" s="27">
        <f t="shared" si="370"/>
        <v>10.4125</v>
      </c>
      <c r="L2406" s="27">
        <f t="shared" si="371"/>
        <v>10.4125</v>
      </c>
      <c r="M2406" s="26">
        <f>(INDEX(pesos!A:B,MATCH(L2406,pesos!A:A,1),2))</f>
        <v>16200</v>
      </c>
      <c r="N2406" s="26">
        <f>+R2406*'COSTOS VARIOS'!$O$1</f>
        <v>0</v>
      </c>
      <c r="O2406" s="26">
        <f>+R2406*'COSTOS VARIOS'!$O$2</f>
        <v>0</v>
      </c>
      <c r="P2406" s="26">
        <f>+R2406*'COSTOS VARIOS'!$O$3</f>
        <v>0</v>
      </c>
      <c r="Q2406" s="26">
        <v>1</v>
      </c>
      <c r="R2406" s="26">
        <f t="shared" si="372"/>
        <v>0</v>
      </c>
      <c r="S2406" s="25" t="e">
        <f t="shared" si="373"/>
        <v>#N/A</v>
      </c>
      <c r="T2406" s="28" t="e">
        <f t="shared" si="374"/>
        <v>#N/A</v>
      </c>
      <c r="U2406" s="29" t="e">
        <f t="shared" si="375"/>
        <v>#N/A</v>
      </c>
      <c r="V2406" s="26" t="e">
        <f>+INDEX('LISTA DE PRECIOS EKM '!A:K,MATCH('Precios ML'!B2406,'LISTA DE PRECIOS EKM '!A:A,0),8)</f>
        <v>#N/A</v>
      </c>
      <c r="W2406" s="26" t="e">
        <f t="shared" si="376"/>
        <v>#N/A</v>
      </c>
      <c r="X2406" s="26" t="e">
        <f t="shared" si="377"/>
        <v>#N/A</v>
      </c>
      <c r="Y2406" s="26"/>
      <c r="Z2406" s="26" t="e">
        <f t="shared" si="378"/>
        <v>#N/A</v>
      </c>
      <c r="AA2406" s="30" t="e">
        <f t="shared" si="379"/>
        <v>#N/A</v>
      </c>
    </row>
    <row r="2407" spans="1:27">
      <c r="A2407" s="20" t="s">
        <v>7203</v>
      </c>
      <c r="B2407" s="20" t="s">
        <v>7204</v>
      </c>
      <c r="C2407" s="25">
        <v>0</v>
      </c>
      <c r="D2407" s="22">
        <v>85</v>
      </c>
      <c r="E2407" s="22">
        <v>49</v>
      </c>
      <c r="F2407" s="22">
        <v>40</v>
      </c>
      <c r="G2407" s="22">
        <v>16000</v>
      </c>
      <c r="H2407" s="22" t="s">
        <v>5088</v>
      </c>
      <c r="I2407" s="26" t="e">
        <f>+IF(H2407='COSTOS VARIOS'!$C$1,'COSTOS VARIOS'!$C$2*'Precios ML'!V2407,'COSTOS VARIOS'!$B$2*'Precios ML'!V2407)</f>
        <v>#N/A</v>
      </c>
      <c r="J2407" s="22">
        <v>0</v>
      </c>
      <c r="K2407" s="27">
        <f t="shared" si="370"/>
        <v>10.4125</v>
      </c>
      <c r="L2407" s="27">
        <f t="shared" si="371"/>
        <v>10.4125</v>
      </c>
      <c r="M2407" s="26">
        <f>(INDEX(pesos!A:B,MATCH(L2407,pesos!A:A,1),2))</f>
        <v>16200</v>
      </c>
      <c r="N2407" s="26">
        <f>+R2407*'COSTOS VARIOS'!$O$1</f>
        <v>0</v>
      </c>
      <c r="O2407" s="26">
        <f>+R2407*'COSTOS VARIOS'!$O$2</f>
        <v>0</v>
      </c>
      <c r="P2407" s="26">
        <f>+R2407*'COSTOS VARIOS'!$O$3</f>
        <v>0</v>
      </c>
      <c r="Q2407" s="26">
        <v>1</v>
      </c>
      <c r="R2407" s="26">
        <f t="shared" si="372"/>
        <v>0</v>
      </c>
      <c r="S2407" s="25" t="e">
        <f t="shared" si="373"/>
        <v>#N/A</v>
      </c>
      <c r="T2407" s="28" t="e">
        <f t="shared" si="374"/>
        <v>#N/A</v>
      </c>
      <c r="U2407" s="29" t="e">
        <f t="shared" si="375"/>
        <v>#N/A</v>
      </c>
      <c r="V2407" s="26" t="e">
        <f>+INDEX('LISTA DE PRECIOS EKM '!A:K,MATCH('Precios ML'!B2407,'LISTA DE PRECIOS EKM '!A:A,0),8)</f>
        <v>#N/A</v>
      </c>
      <c r="W2407" s="26" t="e">
        <f t="shared" si="376"/>
        <v>#N/A</v>
      </c>
      <c r="X2407" s="26" t="e">
        <f t="shared" si="377"/>
        <v>#N/A</v>
      </c>
      <c r="Y2407" s="26"/>
      <c r="Z2407" s="26" t="e">
        <f t="shared" si="378"/>
        <v>#N/A</v>
      </c>
      <c r="AA2407" s="30" t="e">
        <f t="shared" si="379"/>
        <v>#N/A</v>
      </c>
    </row>
    <row r="2408" spans="1:27">
      <c r="A2408" s="20" t="s">
        <v>7203</v>
      </c>
      <c r="B2408" s="20" t="s">
        <v>7204</v>
      </c>
      <c r="C2408" s="25">
        <v>0</v>
      </c>
      <c r="D2408" s="22">
        <v>85</v>
      </c>
      <c r="E2408" s="22">
        <v>49</v>
      </c>
      <c r="F2408" s="22">
        <v>40</v>
      </c>
      <c r="G2408" s="22">
        <v>16000</v>
      </c>
      <c r="H2408" s="22" t="s">
        <v>5088</v>
      </c>
      <c r="I2408" s="26" t="e">
        <f>+IF(H2408='COSTOS VARIOS'!$C$1,'COSTOS VARIOS'!$C$2*'Precios ML'!V2408,'COSTOS VARIOS'!$B$2*'Precios ML'!V2408)</f>
        <v>#N/A</v>
      </c>
      <c r="J2408" s="22">
        <v>0</v>
      </c>
      <c r="K2408" s="27">
        <f t="shared" si="370"/>
        <v>10.4125</v>
      </c>
      <c r="L2408" s="27">
        <f t="shared" si="371"/>
        <v>10.4125</v>
      </c>
      <c r="M2408" s="26">
        <f>(INDEX(pesos!A:B,MATCH(L2408,pesos!A:A,1),2))</f>
        <v>16200</v>
      </c>
      <c r="N2408" s="26">
        <f>+R2408*'COSTOS VARIOS'!$O$1</f>
        <v>0</v>
      </c>
      <c r="O2408" s="26">
        <f>+R2408*'COSTOS VARIOS'!$O$2</f>
        <v>0</v>
      </c>
      <c r="P2408" s="26">
        <f>+R2408*'COSTOS VARIOS'!$O$3</f>
        <v>0</v>
      </c>
      <c r="Q2408" s="26">
        <v>1</v>
      </c>
      <c r="R2408" s="26">
        <f t="shared" si="372"/>
        <v>0</v>
      </c>
      <c r="S2408" s="25" t="e">
        <f t="shared" si="373"/>
        <v>#N/A</v>
      </c>
      <c r="T2408" s="28" t="e">
        <f t="shared" si="374"/>
        <v>#N/A</v>
      </c>
      <c r="U2408" s="29" t="e">
        <f t="shared" si="375"/>
        <v>#N/A</v>
      </c>
      <c r="V2408" s="26" t="e">
        <f>+INDEX('LISTA DE PRECIOS EKM '!A:K,MATCH('Precios ML'!B2408,'LISTA DE PRECIOS EKM '!A:A,0),8)</f>
        <v>#N/A</v>
      </c>
      <c r="W2408" s="26" t="e">
        <f t="shared" si="376"/>
        <v>#N/A</v>
      </c>
      <c r="X2408" s="26" t="e">
        <f t="shared" si="377"/>
        <v>#N/A</v>
      </c>
      <c r="Y2408" s="26"/>
      <c r="Z2408" s="26" t="e">
        <f t="shared" si="378"/>
        <v>#N/A</v>
      </c>
      <c r="AA2408" s="30" t="e">
        <f t="shared" si="379"/>
        <v>#N/A</v>
      </c>
    </row>
    <row r="2409" spans="1:27">
      <c r="A2409" s="20" t="s">
        <v>7205</v>
      </c>
      <c r="B2409" s="20" t="s">
        <v>7206</v>
      </c>
      <c r="C2409" s="25">
        <v>0</v>
      </c>
      <c r="D2409" s="22">
        <v>85</v>
      </c>
      <c r="E2409" s="22">
        <v>49</v>
      </c>
      <c r="F2409" s="22">
        <v>40</v>
      </c>
      <c r="G2409" s="22">
        <v>16000</v>
      </c>
      <c r="H2409" s="22" t="s">
        <v>5088</v>
      </c>
      <c r="I2409" s="26" t="e">
        <f>+IF(H2409='COSTOS VARIOS'!$C$1,'COSTOS VARIOS'!$C$2*'Precios ML'!V2409,'COSTOS VARIOS'!$B$2*'Precios ML'!V2409)</f>
        <v>#N/A</v>
      </c>
      <c r="J2409" s="22">
        <v>0</v>
      </c>
      <c r="K2409" s="27">
        <f t="shared" si="370"/>
        <v>10.4125</v>
      </c>
      <c r="L2409" s="27">
        <f t="shared" si="371"/>
        <v>10.4125</v>
      </c>
      <c r="M2409" s="26">
        <f>(INDEX(pesos!A:B,MATCH(L2409,pesos!A:A,1),2))</f>
        <v>16200</v>
      </c>
      <c r="N2409" s="26">
        <f>+R2409*'COSTOS VARIOS'!$O$1</f>
        <v>0</v>
      </c>
      <c r="O2409" s="26">
        <f>+R2409*'COSTOS VARIOS'!$O$2</f>
        <v>0</v>
      </c>
      <c r="P2409" s="26">
        <f>+R2409*'COSTOS VARIOS'!$O$3</f>
        <v>0</v>
      </c>
      <c r="Q2409" s="26">
        <v>1</v>
      </c>
      <c r="R2409" s="26">
        <f t="shared" si="372"/>
        <v>0</v>
      </c>
      <c r="S2409" s="25" t="e">
        <f t="shared" si="373"/>
        <v>#N/A</v>
      </c>
      <c r="T2409" s="28" t="e">
        <f t="shared" si="374"/>
        <v>#N/A</v>
      </c>
      <c r="U2409" s="29" t="e">
        <f t="shared" si="375"/>
        <v>#N/A</v>
      </c>
      <c r="V2409" s="26" t="e">
        <f>+INDEX('LISTA DE PRECIOS EKM '!A:K,MATCH('Precios ML'!B2409,'LISTA DE PRECIOS EKM '!A:A,0),8)</f>
        <v>#N/A</v>
      </c>
      <c r="W2409" s="26" t="e">
        <f t="shared" si="376"/>
        <v>#N/A</v>
      </c>
      <c r="X2409" s="26" t="e">
        <f t="shared" si="377"/>
        <v>#N/A</v>
      </c>
      <c r="Y2409" s="26"/>
      <c r="Z2409" s="26" t="e">
        <f t="shared" si="378"/>
        <v>#N/A</v>
      </c>
      <c r="AA2409" s="30" t="e">
        <f t="shared" si="379"/>
        <v>#N/A</v>
      </c>
    </row>
    <row r="2410" spans="1:27">
      <c r="A2410" s="20" t="s">
        <v>7205</v>
      </c>
      <c r="B2410" s="20" t="s">
        <v>7206</v>
      </c>
      <c r="C2410" s="25">
        <v>0</v>
      </c>
      <c r="D2410" s="22">
        <v>85</v>
      </c>
      <c r="E2410" s="22">
        <v>49</v>
      </c>
      <c r="F2410" s="22">
        <v>40</v>
      </c>
      <c r="G2410" s="22">
        <v>16000</v>
      </c>
      <c r="H2410" s="22" t="s">
        <v>5088</v>
      </c>
      <c r="I2410" s="26" t="e">
        <f>+IF(H2410='COSTOS VARIOS'!$C$1,'COSTOS VARIOS'!$C$2*'Precios ML'!V2410,'COSTOS VARIOS'!$B$2*'Precios ML'!V2410)</f>
        <v>#N/A</v>
      </c>
      <c r="J2410" s="22">
        <v>0</v>
      </c>
      <c r="K2410" s="27">
        <f t="shared" si="370"/>
        <v>10.4125</v>
      </c>
      <c r="L2410" s="27">
        <f t="shared" si="371"/>
        <v>10.4125</v>
      </c>
      <c r="M2410" s="26">
        <f>(INDEX(pesos!A:B,MATCH(L2410,pesos!A:A,1),2))</f>
        <v>16200</v>
      </c>
      <c r="N2410" s="26">
        <f>+R2410*'COSTOS VARIOS'!$O$1</f>
        <v>0</v>
      </c>
      <c r="O2410" s="26">
        <f>+R2410*'COSTOS VARIOS'!$O$2</f>
        <v>0</v>
      </c>
      <c r="P2410" s="26">
        <f>+R2410*'COSTOS VARIOS'!$O$3</f>
        <v>0</v>
      </c>
      <c r="Q2410" s="26">
        <v>1</v>
      </c>
      <c r="R2410" s="26">
        <f t="shared" si="372"/>
        <v>0</v>
      </c>
      <c r="S2410" s="25" t="e">
        <f t="shared" si="373"/>
        <v>#N/A</v>
      </c>
      <c r="T2410" s="28" t="e">
        <f t="shared" si="374"/>
        <v>#N/A</v>
      </c>
      <c r="U2410" s="29" t="e">
        <f t="shared" si="375"/>
        <v>#N/A</v>
      </c>
      <c r="V2410" s="26" t="e">
        <f>+INDEX('LISTA DE PRECIOS EKM '!A:K,MATCH('Precios ML'!B2410,'LISTA DE PRECIOS EKM '!A:A,0),8)</f>
        <v>#N/A</v>
      </c>
      <c r="W2410" s="26" t="e">
        <f t="shared" si="376"/>
        <v>#N/A</v>
      </c>
      <c r="X2410" s="26" t="e">
        <f t="shared" si="377"/>
        <v>#N/A</v>
      </c>
      <c r="Y2410" s="26"/>
      <c r="Z2410" s="26" t="e">
        <f t="shared" si="378"/>
        <v>#N/A</v>
      </c>
      <c r="AA2410" s="30" t="e">
        <f t="shared" si="379"/>
        <v>#N/A</v>
      </c>
    </row>
    <row r="2411" spans="1:27">
      <c r="A2411" s="20" t="s">
        <v>7207</v>
      </c>
      <c r="B2411" s="20" t="s">
        <v>7208</v>
      </c>
      <c r="C2411" s="25">
        <v>0</v>
      </c>
      <c r="D2411" s="22">
        <v>85</v>
      </c>
      <c r="E2411" s="22">
        <v>49</v>
      </c>
      <c r="F2411" s="22">
        <v>40</v>
      </c>
      <c r="G2411" s="22">
        <v>16000</v>
      </c>
      <c r="H2411" s="22" t="s">
        <v>5088</v>
      </c>
      <c r="I2411" s="26" t="e">
        <f>+IF(H2411='COSTOS VARIOS'!$C$1,'COSTOS VARIOS'!$C$2*'Precios ML'!V2411,'COSTOS VARIOS'!$B$2*'Precios ML'!V2411)</f>
        <v>#N/A</v>
      </c>
      <c r="J2411" s="22">
        <v>0</v>
      </c>
      <c r="K2411" s="27">
        <f t="shared" si="370"/>
        <v>10.4125</v>
      </c>
      <c r="L2411" s="27">
        <f t="shared" si="371"/>
        <v>10.4125</v>
      </c>
      <c r="M2411" s="26">
        <f>(INDEX(pesos!A:B,MATCH(L2411,pesos!A:A,1),2))</f>
        <v>16200</v>
      </c>
      <c r="N2411" s="26">
        <f>+R2411*'COSTOS VARIOS'!$O$1</f>
        <v>0</v>
      </c>
      <c r="O2411" s="26">
        <f>+R2411*'COSTOS VARIOS'!$O$2</f>
        <v>0</v>
      </c>
      <c r="P2411" s="26">
        <f>+R2411*'COSTOS VARIOS'!$O$3</f>
        <v>0</v>
      </c>
      <c r="Q2411" s="26">
        <v>1</v>
      </c>
      <c r="R2411" s="26">
        <f t="shared" si="372"/>
        <v>0</v>
      </c>
      <c r="S2411" s="25" t="e">
        <f t="shared" si="373"/>
        <v>#N/A</v>
      </c>
      <c r="T2411" s="28" t="e">
        <f t="shared" si="374"/>
        <v>#N/A</v>
      </c>
      <c r="U2411" s="29" t="e">
        <f t="shared" si="375"/>
        <v>#N/A</v>
      </c>
      <c r="V2411" s="26" t="e">
        <f>+INDEX('LISTA DE PRECIOS EKM '!A:K,MATCH('Precios ML'!B2411,'LISTA DE PRECIOS EKM '!A:A,0),8)</f>
        <v>#N/A</v>
      </c>
      <c r="W2411" s="26" t="e">
        <f t="shared" si="376"/>
        <v>#N/A</v>
      </c>
      <c r="X2411" s="26" t="e">
        <f t="shared" si="377"/>
        <v>#N/A</v>
      </c>
      <c r="Y2411" s="26"/>
      <c r="Z2411" s="26" t="e">
        <f t="shared" si="378"/>
        <v>#N/A</v>
      </c>
      <c r="AA2411" s="30" t="e">
        <f t="shared" si="379"/>
        <v>#N/A</v>
      </c>
    </row>
    <row r="2412" spans="1:27">
      <c r="A2412" s="20" t="s">
        <v>7207</v>
      </c>
      <c r="B2412" s="20" t="s">
        <v>7208</v>
      </c>
      <c r="C2412" s="25">
        <v>0</v>
      </c>
      <c r="D2412" s="22">
        <v>85</v>
      </c>
      <c r="E2412" s="22">
        <v>49</v>
      </c>
      <c r="F2412" s="22">
        <v>40</v>
      </c>
      <c r="G2412" s="22">
        <v>16000</v>
      </c>
      <c r="H2412" s="22" t="s">
        <v>5088</v>
      </c>
      <c r="I2412" s="26" t="e">
        <f>+IF(H2412='COSTOS VARIOS'!$C$1,'COSTOS VARIOS'!$C$2*'Precios ML'!V2412,'COSTOS VARIOS'!$B$2*'Precios ML'!V2412)</f>
        <v>#N/A</v>
      </c>
      <c r="J2412" s="22">
        <v>0</v>
      </c>
      <c r="K2412" s="27">
        <f t="shared" si="370"/>
        <v>10.4125</v>
      </c>
      <c r="L2412" s="27">
        <f t="shared" si="371"/>
        <v>10.4125</v>
      </c>
      <c r="M2412" s="26">
        <f>(INDEX(pesos!A:B,MATCH(L2412,pesos!A:A,1),2))</f>
        <v>16200</v>
      </c>
      <c r="N2412" s="26">
        <f>+R2412*'COSTOS VARIOS'!$O$1</f>
        <v>0</v>
      </c>
      <c r="O2412" s="26">
        <f>+R2412*'COSTOS VARIOS'!$O$2</f>
        <v>0</v>
      </c>
      <c r="P2412" s="26">
        <f>+R2412*'COSTOS VARIOS'!$O$3</f>
        <v>0</v>
      </c>
      <c r="Q2412" s="26">
        <v>1</v>
      </c>
      <c r="R2412" s="26">
        <f t="shared" si="372"/>
        <v>0</v>
      </c>
      <c r="S2412" s="25" t="e">
        <f t="shared" si="373"/>
        <v>#N/A</v>
      </c>
      <c r="T2412" s="28" t="e">
        <f t="shared" si="374"/>
        <v>#N/A</v>
      </c>
      <c r="U2412" s="29" t="e">
        <f t="shared" si="375"/>
        <v>#N/A</v>
      </c>
      <c r="V2412" s="26" t="e">
        <f>+INDEX('LISTA DE PRECIOS EKM '!A:K,MATCH('Precios ML'!B2412,'LISTA DE PRECIOS EKM '!A:A,0),8)</f>
        <v>#N/A</v>
      </c>
      <c r="W2412" s="26" t="e">
        <f t="shared" si="376"/>
        <v>#N/A</v>
      </c>
      <c r="X2412" s="26" t="e">
        <f t="shared" si="377"/>
        <v>#N/A</v>
      </c>
      <c r="Y2412" s="26"/>
      <c r="Z2412" s="26" t="e">
        <f t="shared" si="378"/>
        <v>#N/A</v>
      </c>
      <c r="AA2412" s="30" t="e">
        <f t="shared" si="379"/>
        <v>#N/A</v>
      </c>
    </row>
    <row r="2413" spans="1:27">
      <c r="A2413" s="20" t="s">
        <v>7209</v>
      </c>
      <c r="B2413" s="20" t="s">
        <v>7210</v>
      </c>
      <c r="C2413" s="25">
        <v>0</v>
      </c>
      <c r="D2413" s="22">
        <v>85</v>
      </c>
      <c r="E2413" s="22">
        <v>49</v>
      </c>
      <c r="F2413" s="22">
        <v>40</v>
      </c>
      <c r="G2413" s="22">
        <v>16000</v>
      </c>
      <c r="H2413" s="22" t="s">
        <v>5088</v>
      </c>
      <c r="I2413" s="26" t="e">
        <f>+IF(H2413='COSTOS VARIOS'!$C$1,'COSTOS VARIOS'!$C$2*'Precios ML'!V2413,'COSTOS VARIOS'!$B$2*'Precios ML'!V2413)</f>
        <v>#N/A</v>
      </c>
      <c r="J2413" s="22">
        <v>0</v>
      </c>
      <c r="K2413" s="27">
        <f t="shared" si="370"/>
        <v>10.4125</v>
      </c>
      <c r="L2413" s="27">
        <f t="shared" si="371"/>
        <v>10.4125</v>
      </c>
      <c r="M2413" s="26">
        <f>(INDEX(pesos!A:B,MATCH(L2413,pesos!A:A,1),2))</f>
        <v>16200</v>
      </c>
      <c r="N2413" s="26">
        <f>+R2413*'COSTOS VARIOS'!$O$1</f>
        <v>0</v>
      </c>
      <c r="O2413" s="26">
        <f>+R2413*'COSTOS VARIOS'!$O$2</f>
        <v>0</v>
      </c>
      <c r="P2413" s="26">
        <f>+R2413*'COSTOS VARIOS'!$O$3</f>
        <v>0</v>
      </c>
      <c r="Q2413" s="26">
        <v>1</v>
      </c>
      <c r="R2413" s="26">
        <f t="shared" si="372"/>
        <v>0</v>
      </c>
      <c r="S2413" s="25" t="e">
        <f t="shared" si="373"/>
        <v>#N/A</v>
      </c>
      <c r="T2413" s="28" t="e">
        <f t="shared" si="374"/>
        <v>#N/A</v>
      </c>
      <c r="U2413" s="29" t="e">
        <f t="shared" si="375"/>
        <v>#N/A</v>
      </c>
      <c r="V2413" s="26" t="e">
        <f>+INDEX('LISTA DE PRECIOS EKM '!A:K,MATCH('Precios ML'!B2413,'LISTA DE PRECIOS EKM '!A:A,0),8)</f>
        <v>#N/A</v>
      </c>
      <c r="W2413" s="26" t="e">
        <f t="shared" si="376"/>
        <v>#N/A</v>
      </c>
      <c r="X2413" s="26" t="e">
        <f t="shared" si="377"/>
        <v>#N/A</v>
      </c>
      <c r="Y2413" s="26"/>
      <c r="Z2413" s="26" t="e">
        <f t="shared" si="378"/>
        <v>#N/A</v>
      </c>
      <c r="AA2413" s="30" t="e">
        <f t="shared" si="379"/>
        <v>#N/A</v>
      </c>
    </row>
    <row r="2414" spans="1:27">
      <c r="A2414" s="20" t="s">
        <v>7209</v>
      </c>
      <c r="B2414" s="20" t="s">
        <v>7210</v>
      </c>
      <c r="C2414" s="25">
        <v>0</v>
      </c>
      <c r="D2414" s="22">
        <v>85</v>
      </c>
      <c r="E2414" s="22">
        <v>49</v>
      </c>
      <c r="F2414" s="22">
        <v>40</v>
      </c>
      <c r="G2414" s="22">
        <v>16000</v>
      </c>
      <c r="H2414" s="22" t="s">
        <v>5088</v>
      </c>
      <c r="I2414" s="26" t="e">
        <f>+IF(H2414='COSTOS VARIOS'!$C$1,'COSTOS VARIOS'!$C$2*'Precios ML'!V2414,'COSTOS VARIOS'!$B$2*'Precios ML'!V2414)</f>
        <v>#N/A</v>
      </c>
      <c r="J2414" s="22">
        <v>0</v>
      </c>
      <c r="K2414" s="27">
        <f t="shared" si="370"/>
        <v>10.4125</v>
      </c>
      <c r="L2414" s="27">
        <f t="shared" si="371"/>
        <v>10.4125</v>
      </c>
      <c r="M2414" s="26">
        <f>(INDEX(pesos!A:B,MATCH(L2414,pesos!A:A,1),2))</f>
        <v>16200</v>
      </c>
      <c r="N2414" s="26">
        <f>+R2414*'COSTOS VARIOS'!$O$1</f>
        <v>0</v>
      </c>
      <c r="O2414" s="26">
        <f>+R2414*'COSTOS VARIOS'!$O$2</f>
        <v>0</v>
      </c>
      <c r="P2414" s="26">
        <f>+R2414*'COSTOS VARIOS'!$O$3</f>
        <v>0</v>
      </c>
      <c r="Q2414" s="26">
        <v>1</v>
      </c>
      <c r="R2414" s="26">
        <f t="shared" si="372"/>
        <v>0</v>
      </c>
      <c r="S2414" s="25" t="e">
        <f t="shared" si="373"/>
        <v>#N/A</v>
      </c>
      <c r="T2414" s="28" t="e">
        <f t="shared" si="374"/>
        <v>#N/A</v>
      </c>
      <c r="U2414" s="29" t="e">
        <f t="shared" si="375"/>
        <v>#N/A</v>
      </c>
      <c r="V2414" s="26" t="e">
        <f>+INDEX('LISTA DE PRECIOS EKM '!A:K,MATCH('Precios ML'!B2414,'LISTA DE PRECIOS EKM '!A:A,0),8)</f>
        <v>#N/A</v>
      </c>
      <c r="W2414" s="26" t="e">
        <f t="shared" si="376"/>
        <v>#N/A</v>
      </c>
      <c r="X2414" s="26" t="e">
        <f t="shared" si="377"/>
        <v>#N/A</v>
      </c>
      <c r="Y2414" s="26"/>
      <c r="Z2414" s="26" t="e">
        <f t="shared" si="378"/>
        <v>#N/A</v>
      </c>
      <c r="AA2414" s="30" t="e">
        <f t="shared" si="379"/>
        <v>#N/A</v>
      </c>
    </row>
    <row r="2415" spans="1:27">
      <c r="A2415" s="20" t="s">
        <v>7211</v>
      </c>
      <c r="B2415" s="20" t="s">
        <v>7212</v>
      </c>
      <c r="C2415" s="25">
        <v>0</v>
      </c>
      <c r="D2415" s="22">
        <v>85</v>
      </c>
      <c r="E2415" s="22">
        <v>49</v>
      </c>
      <c r="F2415" s="22">
        <v>40</v>
      </c>
      <c r="G2415" s="22">
        <v>16000</v>
      </c>
      <c r="H2415" s="22" t="s">
        <v>5088</v>
      </c>
      <c r="I2415" s="26" t="e">
        <f>+IF(H2415='COSTOS VARIOS'!$C$1,'COSTOS VARIOS'!$C$2*'Precios ML'!V2415,'COSTOS VARIOS'!$B$2*'Precios ML'!V2415)</f>
        <v>#N/A</v>
      </c>
      <c r="J2415" s="22">
        <v>0</v>
      </c>
      <c r="K2415" s="27">
        <f t="shared" si="370"/>
        <v>10.4125</v>
      </c>
      <c r="L2415" s="27">
        <f t="shared" si="371"/>
        <v>10.4125</v>
      </c>
      <c r="M2415" s="26">
        <f>(INDEX(pesos!A:B,MATCH(L2415,pesos!A:A,1),2))</f>
        <v>16200</v>
      </c>
      <c r="N2415" s="26">
        <f>+R2415*'COSTOS VARIOS'!$O$1</f>
        <v>0</v>
      </c>
      <c r="O2415" s="26">
        <f>+R2415*'COSTOS VARIOS'!$O$2</f>
        <v>0</v>
      </c>
      <c r="P2415" s="26">
        <f>+R2415*'COSTOS VARIOS'!$O$3</f>
        <v>0</v>
      </c>
      <c r="Q2415" s="26">
        <v>1</v>
      </c>
      <c r="R2415" s="26">
        <f t="shared" si="372"/>
        <v>0</v>
      </c>
      <c r="S2415" s="25" t="e">
        <f t="shared" si="373"/>
        <v>#N/A</v>
      </c>
      <c r="T2415" s="28" t="e">
        <f t="shared" si="374"/>
        <v>#N/A</v>
      </c>
      <c r="U2415" s="29" t="e">
        <f t="shared" si="375"/>
        <v>#N/A</v>
      </c>
      <c r="V2415" s="26" t="e">
        <f>+INDEX('LISTA DE PRECIOS EKM '!A:K,MATCH('Precios ML'!B2415,'LISTA DE PRECIOS EKM '!A:A,0),8)</f>
        <v>#N/A</v>
      </c>
      <c r="W2415" s="26" t="e">
        <f t="shared" si="376"/>
        <v>#N/A</v>
      </c>
      <c r="X2415" s="26" t="e">
        <f t="shared" si="377"/>
        <v>#N/A</v>
      </c>
      <c r="Y2415" s="26"/>
      <c r="Z2415" s="26" t="e">
        <f t="shared" si="378"/>
        <v>#N/A</v>
      </c>
      <c r="AA2415" s="30" t="e">
        <f t="shared" si="379"/>
        <v>#N/A</v>
      </c>
    </row>
    <row r="2416" spans="1:27">
      <c r="A2416" s="20" t="s">
        <v>7211</v>
      </c>
      <c r="B2416" s="20" t="s">
        <v>7212</v>
      </c>
      <c r="C2416" s="25">
        <v>0</v>
      </c>
      <c r="D2416" s="22">
        <v>85</v>
      </c>
      <c r="E2416" s="22">
        <v>49</v>
      </c>
      <c r="F2416" s="22">
        <v>40</v>
      </c>
      <c r="G2416" s="22">
        <v>16000</v>
      </c>
      <c r="H2416" s="22" t="s">
        <v>5088</v>
      </c>
      <c r="I2416" s="26" t="e">
        <f>+IF(H2416='COSTOS VARIOS'!$C$1,'COSTOS VARIOS'!$C$2*'Precios ML'!V2416,'COSTOS VARIOS'!$B$2*'Precios ML'!V2416)</f>
        <v>#N/A</v>
      </c>
      <c r="J2416" s="22">
        <v>0</v>
      </c>
      <c r="K2416" s="27">
        <f t="shared" si="370"/>
        <v>10.4125</v>
      </c>
      <c r="L2416" s="27">
        <f t="shared" si="371"/>
        <v>10.4125</v>
      </c>
      <c r="M2416" s="26">
        <f>(INDEX(pesos!A:B,MATCH(L2416,pesos!A:A,1),2))</f>
        <v>16200</v>
      </c>
      <c r="N2416" s="26">
        <f>+R2416*'COSTOS VARIOS'!$O$1</f>
        <v>0</v>
      </c>
      <c r="O2416" s="26">
        <f>+R2416*'COSTOS VARIOS'!$O$2</f>
        <v>0</v>
      </c>
      <c r="P2416" s="26">
        <f>+R2416*'COSTOS VARIOS'!$O$3</f>
        <v>0</v>
      </c>
      <c r="Q2416" s="26">
        <v>1</v>
      </c>
      <c r="R2416" s="26">
        <f t="shared" si="372"/>
        <v>0</v>
      </c>
      <c r="S2416" s="25" t="e">
        <f t="shared" si="373"/>
        <v>#N/A</v>
      </c>
      <c r="T2416" s="28" t="e">
        <f t="shared" si="374"/>
        <v>#N/A</v>
      </c>
      <c r="U2416" s="29" t="e">
        <f t="shared" si="375"/>
        <v>#N/A</v>
      </c>
      <c r="V2416" s="26" t="e">
        <f>+INDEX('LISTA DE PRECIOS EKM '!A:K,MATCH('Precios ML'!B2416,'LISTA DE PRECIOS EKM '!A:A,0),8)</f>
        <v>#N/A</v>
      </c>
      <c r="W2416" s="26" t="e">
        <f t="shared" si="376"/>
        <v>#N/A</v>
      </c>
      <c r="X2416" s="26" t="e">
        <f t="shared" si="377"/>
        <v>#N/A</v>
      </c>
      <c r="Y2416" s="26"/>
      <c r="Z2416" s="26" t="e">
        <f t="shared" si="378"/>
        <v>#N/A</v>
      </c>
      <c r="AA2416" s="30" t="e">
        <f t="shared" si="379"/>
        <v>#N/A</v>
      </c>
    </row>
    <row r="2417" spans="1:27">
      <c r="A2417" s="20" t="s">
        <v>7213</v>
      </c>
      <c r="B2417" s="20" t="s">
        <v>7214</v>
      </c>
      <c r="C2417" s="25">
        <v>0</v>
      </c>
      <c r="D2417" s="22">
        <v>85</v>
      </c>
      <c r="E2417" s="22">
        <v>49</v>
      </c>
      <c r="F2417" s="22">
        <v>40</v>
      </c>
      <c r="G2417" s="22">
        <v>16000</v>
      </c>
      <c r="H2417" s="22" t="s">
        <v>5088</v>
      </c>
      <c r="I2417" s="26" t="e">
        <f>+IF(H2417='COSTOS VARIOS'!$C$1,'COSTOS VARIOS'!$C$2*'Precios ML'!V2417,'COSTOS VARIOS'!$B$2*'Precios ML'!V2417)</f>
        <v>#N/A</v>
      </c>
      <c r="J2417" s="22">
        <v>0</v>
      </c>
      <c r="K2417" s="27">
        <f t="shared" si="370"/>
        <v>10.4125</v>
      </c>
      <c r="L2417" s="27">
        <f t="shared" si="371"/>
        <v>10.4125</v>
      </c>
      <c r="M2417" s="26">
        <f>(INDEX(pesos!A:B,MATCH(L2417,pesos!A:A,1),2))</f>
        <v>16200</v>
      </c>
      <c r="N2417" s="26">
        <f>+R2417*'COSTOS VARIOS'!$O$1</f>
        <v>0</v>
      </c>
      <c r="O2417" s="26">
        <f>+R2417*'COSTOS VARIOS'!$O$2</f>
        <v>0</v>
      </c>
      <c r="P2417" s="26">
        <f>+R2417*'COSTOS VARIOS'!$O$3</f>
        <v>0</v>
      </c>
      <c r="Q2417" s="26">
        <v>1</v>
      </c>
      <c r="R2417" s="26">
        <f t="shared" si="372"/>
        <v>0</v>
      </c>
      <c r="S2417" s="25" t="e">
        <f t="shared" si="373"/>
        <v>#N/A</v>
      </c>
      <c r="T2417" s="28" t="e">
        <f t="shared" si="374"/>
        <v>#N/A</v>
      </c>
      <c r="U2417" s="29" t="e">
        <f t="shared" si="375"/>
        <v>#N/A</v>
      </c>
      <c r="V2417" s="26" t="e">
        <f>+INDEX('LISTA DE PRECIOS EKM '!A:K,MATCH('Precios ML'!B2417,'LISTA DE PRECIOS EKM '!A:A,0),8)</f>
        <v>#N/A</v>
      </c>
      <c r="W2417" s="26" t="e">
        <f t="shared" si="376"/>
        <v>#N/A</v>
      </c>
      <c r="X2417" s="26" t="e">
        <f t="shared" si="377"/>
        <v>#N/A</v>
      </c>
      <c r="Y2417" s="26"/>
      <c r="Z2417" s="26" t="e">
        <f t="shared" si="378"/>
        <v>#N/A</v>
      </c>
      <c r="AA2417" s="30" t="e">
        <f t="shared" si="379"/>
        <v>#N/A</v>
      </c>
    </row>
    <row r="2418" spans="1:27">
      <c r="A2418" s="20" t="s">
        <v>7213</v>
      </c>
      <c r="B2418" s="20" t="s">
        <v>7214</v>
      </c>
      <c r="C2418" s="25">
        <v>0</v>
      </c>
      <c r="D2418" s="22">
        <v>85</v>
      </c>
      <c r="E2418" s="22">
        <v>49</v>
      </c>
      <c r="F2418" s="22">
        <v>40</v>
      </c>
      <c r="G2418" s="22">
        <v>16000</v>
      </c>
      <c r="H2418" s="22" t="s">
        <v>5088</v>
      </c>
      <c r="I2418" s="26" t="e">
        <f>+IF(H2418='COSTOS VARIOS'!$C$1,'COSTOS VARIOS'!$C$2*'Precios ML'!V2418,'COSTOS VARIOS'!$B$2*'Precios ML'!V2418)</f>
        <v>#N/A</v>
      </c>
      <c r="J2418" s="22">
        <v>0</v>
      </c>
      <c r="K2418" s="27">
        <f t="shared" si="370"/>
        <v>10.4125</v>
      </c>
      <c r="L2418" s="27">
        <f t="shared" si="371"/>
        <v>10.4125</v>
      </c>
      <c r="M2418" s="26">
        <f>(INDEX(pesos!A:B,MATCH(L2418,pesos!A:A,1),2))</f>
        <v>16200</v>
      </c>
      <c r="N2418" s="26">
        <f>+R2418*'COSTOS VARIOS'!$O$1</f>
        <v>0</v>
      </c>
      <c r="O2418" s="26">
        <f>+R2418*'COSTOS VARIOS'!$O$2</f>
        <v>0</v>
      </c>
      <c r="P2418" s="26">
        <f>+R2418*'COSTOS VARIOS'!$O$3</f>
        <v>0</v>
      </c>
      <c r="Q2418" s="26">
        <v>1</v>
      </c>
      <c r="R2418" s="26">
        <f t="shared" si="372"/>
        <v>0</v>
      </c>
      <c r="S2418" s="25" t="e">
        <f t="shared" si="373"/>
        <v>#N/A</v>
      </c>
      <c r="T2418" s="28" t="e">
        <f t="shared" si="374"/>
        <v>#N/A</v>
      </c>
      <c r="U2418" s="29" t="e">
        <f t="shared" si="375"/>
        <v>#N/A</v>
      </c>
      <c r="V2418" s="26" t="e">
        <f>+INDEX('LISTA DE PRECIOS EKM '!A:K,MATCH('Precios ML'!B2418,'LISTA DE PRECIOS EKM '!A:A,0),8)</f>
        <v>#N/A</v>
      </c>
      <c r="W2418" s="26" t="e">
        <f t="shared" si="376"/>
        <v>#N/A</v>
      </c>
      <c r="X2418" s="26" t="e">
        <f t="shared" si="377"/>
        <v>#N/A</v>
      </c>
      <c r="Y2418" s="26"/>
      <c r="Z2418" s="26" t="e">
        <f t="shared" si="378"/>
        <v>#N/A</v>
      </c>
      <c r="AA2418" s="30" t="e">
        <f t="shared" si="379"/>
        <v>#N/A</v>
      </c>
    </row>
    <row r="2419" spans="1:27">
      <c r="A2419" s="20" t="s">
        <v>7215</v>
      </c>
      <c r="B2419" s="20" t="s">
        <v>7216</v>
      </c>
      <c r="C2419" s="25">
        <v>0</v>
      </c>
      <c r="D2419" s="22">
        <v>85</v>
      </c>
      <c r="E2419" s="22">
        <v>49</v>
      </c>
      <c r="F2419" s="22">
        <v>40</v>
      </c>
      <c r="G2419" s="22">
        <v>16000</v>
      </c>
      <c r="H2419" s="22" t="s">
        <v>5088</v>
      </c>
      <c r="I2419" s="26" t="e">
        <f>+IF(H2419='COSTOS VARIOS'!$C$1,'COSTOS VARIOS'!$C$2*'Precios ML'!V2419,'COSTOS VARIOS'!$B$2*'Precios ML'!V2419)</f>
        <v>#N/A</v>
      </c>
      <c r="J2419" s="22">
        <v>0</v>
      </c>
      <c r="K2419" s="27">
        <f t="shared" si="370"/>
        <v>10.4125</v>
      </c>
      <c r="L2419" s="27">
        <f t="shared" si="371"/>
        <v>10.4125</v>
      </c>
      <c r="M2419" s="26">
        <f>(INDEX(pesos!A:B,MATCH(L2419,pesos!A:A,1),2))</f>
        <v>16200</v>
      </c>
      <c r="N2419" s="26">
        <f>+R2419*'COSTOS VARIOS'!$O$1</f>
        <v>0</v>
      </c>
      <c r="O2419" s="26">
        <f>+R2419*'COSTOS VARIOS'!$O$2</f>
        <v>0</v>
      </c>
      <c r="P2419" s="26">
        <f>+R2419*'COSTOS VARIOS'!$O$3</f>
        <v>0</v>
      </c>
      <c r="Q2419" s="26">
        <v>1</v>
      </c>
      <c r="R2419" s="26">
        <f t="shared" si="372"/>
        <v>0</v>
      </c>
      <c r="S2419" s="25" t="e">
        <f t="shared" si="373"/>
        <v>#N/A</v>
      </c>
      <c r="T2419" s="28" t="e">
        <f t="shared" si="374"/>
        <v>#N/A</v>
      </c>
      <c r="U2419" s="29" t="e">
        <f t="shared" si="375"/>
        <v>#N/A</v>
      </c>
      <c r="V2419" s="26" t="e">
        <f>+INDEX('LISTA DE PRECIOS EKM '!A:K,MATCH('Precios ML'!B2419,'LISTA DE PRECIOS EKM '!A:A,0),8)</f>
        <v>#N/A</v>
      </c>
      <c r="W2419" s="26" t="e">
        <f t="shared" si="376"/>
        <v>#N/A</v>
      </c>
      <c r="X2419" s="26" t="e">
        <f t="shared" si="377"/>
        <v>#N/A</v>
      </c>
      <c r="Y2419" s="26"/>
      <c r="Z2419" s="26" t="e">
        <f t="shared" si="378"/>
        <v>#N/A</v>
      </c>
      <c r="AA2419" s="30" t="e">
        <f t="shared" si="379"/>
        <v>#N/A</v>
      </c>
    </row>
    <row r="2420" spans="1:27">
      <c r="A2420" s="20" t="s">
        <v>7215</v>
      </c>
      <c r="B2420" s="20" t="s">
        <v>7216</v>
      </c>
      <c r="C2420" s="25">
        <v>0</v>
      </c>
      <c r="D2420" s="22">
        <v>85</v>
      </c>
      <c r="E2420" s="22">
        <v>49</v>
      </c>
      <c r="F2420" s="22">
        <v>40</v>
      </c>
      <c r="G2420" s="22">
        <v>16000</v>
      </c>
      <c r="H2420" s="22" t="s">
        <v>5088</v>
      </c>
      <c r="I2420" s="26" t="e">
        <f>+IF(H2420='COSTOS VARIOS'!$C$1,'COSTOS VARIOS'!$C$2*'Precios ML'!V2420,'COSTOS VARIOS'!$B$2*'Precios ML'!V2420)</f>
        <v>#N/A</v>
      </c>
      <c r="J2420" s="22">
        <v>0</v>
      </c>
      <c r="K2420" s="27">
        <f t="shared" si="370"/>
        <v>10.4125</v>
      </c>
      <c r="L2420" s="27">
        <f t="shared" si="371"/>
        <v>10.4125</v>
      </c>
      <c r="M2420" s="26">
        <f>(INDEX(pesos!A:B,MATCH(L2420,pesos!A:A,1),2))</f>
        <v>16200</v>
      </c>
      <c r="N2420" s="26">
        <f>+R2420*'COSTOS VARIOS'!$O$1</f>
        <v>0</v>
      </c>
      <c r="O2420" s="26">
        <f>+R2420*'COSTOS VARIOS'!$O$2</f>
        <v>0</v>
      </c>
      <c r="P2420" s="26">
        <f>+R2420*'COSTOS VARIOS'!$O$3</f>
        <v>0</v>
      </c>
      <c r="Q2420" s="26">
        <v>1</v>
      </c>
      <c r="R2420" s="26">
        <f t="shared" si="372"/>
        <v>0</v>
      </c>
      <c r="S2420" s="25" t="e">
        <f t="shared" si="373"/>
        <v>#N/A</v>
      </c>
      <c r="T2420" s="28" t="e">
        <f t="shared" si="374"/>
        <v>#N/A</v>
      </c>
      <c r="U2420" s="29" t="e">
        <f t="shared" si="375"/>
        <v>#N/A</v>
      </c>
      <c r="V2420" s="26" t="e">
        <f>+INDEX('LISTA DE PRECIOS EKM '!A:K,MATCH('Precios ML'!B2420,'LISTA DE PRECIOS EKM '!A:A,0),8)</f>
        <v>#N/A</v>
      </c>
      <c r="W2420" s="26" t="e">
        <f t="shared" si="376"/>
        <v>#N/A</v>
      </c>
      <c r="X2420" s="26" t="e">
        <f t="shared" si="377"/>
        <v>#N/A</v>
      </c>
      <c r="Y2420" s="26"/>
      <c r="Z2420" s="26" t="e">
        <f t="shared" si="378"/>
        <v>#N/A</v>
      </c>
      <c r="AA2420" s="30" t="e">
        <f t="shared" si="379"/>
        <v>#N/A</v>
      </c>
    </row>
    <row r="2421" spans="1:27">
      <c r="A2421" s="20" t="s">
        <v>7217</v>
      </c>
      <c r="B2421" s="20" t="s">
        <v>7218</v>
      </c>
      <c r="C2421" s="25">
        <v>0</v>
      </c>
      <c r="D2421" s="22">
        <v>85</v>
      </c>
      <c r="E2421" s="22">
        <v>49</v>
      </c>
      <c r="F2421" s="22">
        <v>40</v>
      </c>
      <c r="G2421" s="22">
        <v>16000</v>
      </c>
      <c r="H2421" s="22" t="s">
        <v>5088</v>
      </c>
      <c r="I2421" s="26" t="e">
        <f>+IF(H2421='COSTOS VARIOS'!$C$1,'COSTOS VARIOS'!$C$2*'Precios ML'!V2421,'COSTOS VARIOS'!$B$2*'Precios ML'!V2421)</f>
        <v>#N/A</v>
      </c>
      <c r="J2421" s="22">
        <v>0</v>
      </c>
      <c r="K2421" s="27">
        <f t="shared" si="370"/>
        <v>10.4125</v>
      </c>
      <c r="L2421" s="27">
        <f t="shared" si="371"/>
        <v>10.4125</v>
      </c>
      <c r="M2421" s="26">
        <f>(INDEX(pesos!A:B,MATCH(L2421,pesos!A:A,1),2))</f>
        <v>16200</v>
      </c>
      <c r="N2421" s="26">
        <f>+R2421*'COSTOS VARIOS'!$O$1</f>
        <v>0</v>
      </c>
      <c r="O2421" s="26">
        <f>+R2421*'COSTOS VARIOS'!$O$2</f>
        <v>0</v>
      </c>
      <c r="P2421" s="26">
        <f>+R2421*'COSTOS VARIOS'!$O$3</f>
        <v>0</v>
      </c>
      <c r="Q2421" s="26">
        <v>1</v>
      </c>
      <c r="R2421" s="26">
        <f t="shared" si="372"/>
        <v>0</v>
      </c>
      <c r="S2421" s="25" t="e">
        <f t="shared" si="373"/>
        <v>#N/A</v>
      </c>
      <c r="T2421" s="28" t="e">
        <f t="shared" si="374"/>
        <v>#N/A</v>
      </c>
      <c r="U2421" s="29" t="e">
        <f t="shared" si="375"/>
        <v>#N/A</v>
      </c>
      <c r="V2421" s="26" t="e">
        <f>+INDEX('LISTA DE PRECIOS EKM '!A:K,MATCH('Precios ML'!B2421,'LISTA DE PRECIOS EKM '!A:A,0),8)</f>
        <v>#N/A</v>
      </c>
      <c r="W2421" s="26" t="e">
        <f t="shared" si="376"/>
        <v>#N/A</v>
      </c>
      <c r="X2421" s="26" t="e">
        <f t="shared" si="377"/>
        <v>#N/A</v>
      </c>
      <c r="Y2421" s="26"/>
      <c r="Z2421" s="26" t="e">
        <f t="shared" si="378"/>
        <v>#N/A</v>
      </c>
      <c r="AA2421" s="30" t="e">
        <f t="shared" si="379"/>
        <v>#N/A</v>
      </c>
    </row>
    <row r="2422" spans="1:27">
      <c r="A2422" s="20" t="s">
        <v>7217</v>
      </c>
      <c r="B2422" s="20" t="s">
        <v>7218</v>
      </c>
      <c r="C2422" s="25">
        <v>0</v>
      </c>
      <c r="D2422" s="22">
        <v>85</v>
      </c>
      <c r="E2422" s="22">
        <v>49</v>
      </c>
      <c r="F2422" s="22">
        <v>40</v>
      </c>
      <c r="G2422" s="22">
        <v>16000</v>
      </c>
      <c r="H2422" s="22" t="s">
        <v>5088</v>
      </c>
      <c r="I2422" s="26" t="e">
        <f>+IF(H2422='COSTOS VARIOS'!$C$1,'COSTOS VARIOS'!$C$2*'Precios ML'!V2422,'COSTOS VARIOS'!$B$2*'Precios ML'!V2422)</f>
        <v>#N/A</v>
      </c>
      <c r="J2422" s="22">
        <v>0</v>
      </c>
      <c r="K2422" s="27">
        <f t="shared" si="370"/>
        <v>10.4125</v>
      </c>
      <c r="L2422" s="27">
        <f t="shared" si="371"/>
        <v>10.4125</v>
      </c>
      <c r="M2422" s="26">
        <f>(INDEX(pesos!A:B,MATCH(L2422,pesos!A:A,1),2))</f>
        <v>16200</v>
      </c>
      <c r="N2422" s="26">
        <f>+R2422*'COSTOS VARIOS'!$O$1</f>
        <v>0</v>
      </c>
      <c r="O2422" s="26">
        <f>+R2422*'COSTOS VARIOS'!$O$2</f>
        <v>0</v>
      </c>
      <c r="P2422" s="26">
        <f>+R2422*'COSTOS VARIOS'!$O$3</f>
        <v>0</v>
      </c>
      <c r="Q2422" s="26">
        <v>1</v>
      </c>
      <c r="R2422" s="26">
        <f t="shared" si="372"/>
        <v>0</v>
      </c>
      <c r="S2422" s="25" t="e">
        <f t="shared" si="373"/>
        <v>#N/A</v>
      </c>
      <c r="T2422" s="28" t="e">
        <f t="shared" si="374"/>
        <v>#N/A</v>
      </c>
      <c r="U2422" s="29" t="e">
        <f t="shared" si="375"/>
        <v>#N/A</v>
      </c>
      <c r="V2422" s="26" t="e">
        <f>+INDEX('LISTA DE PRECIOS EKM '!A:K,MATCH('Precios ML'!B2422,'LISTA DE PRECIOS EKM '!A:A,0),8)</f>
        <v>#N/A</v>
      </c>
      <c r="W2422" s="26" t="e">
        <f t="shared" si="376"/>
        <v>#N/A</v>
      </c>
      <c r="X2422" s="26" t="e">
        <f t="shared" si="377"/>
        <v>#N/A</v>
      </c>
      <c r="Y2422" s="26"/>
      <c r="Z2422" s="26" t="e">
        <f t="shared" si="378"/>
        <v>#N/A</v>
      </c>
      <c r="AA2422" s="30" t="e">
        <f t="shared" si="379"/>
        <v>#N/A</v>
      </c>
    </row>
    <row r="2423" spans="1:27">
      <c r="A2423" s="20" t="s">
        <v>7219</v>
      </c>
      <c r="B2423" s="20" t="s">
        <v>7220</v>
      </c>
      <c r="C2423" s="25">
        <v>0</v>
      </c>
      <c r="D2423" s="22">
        <v>85</v>
      </c>
      <c r="E2423" s="22">
        <v>49</v>
      </c>
      <c r="F2423" s="22">
        <v>40</v>
      </c>
      <c r="G2423" s="22">
        <v>16000</v>
      </c>
      <c r="H2423" s="22" t="s">
        <v>5088</v>
      </c>
      <c r="I2423" s="26" t="e">
        <f>+IF(H2423='COSTOS VARIOS'!$C$1,'COSTOS VARIOS'!$C$2*'Precios ML'!V2423,'COSTOS VARIOS'!$B$2*'Precios ML'!V2423)</f>
        <v>#N/A</v>
      </c>
      <c r="J2423" s="22">
        <v>0</v>
      </c>
      <c r="K2423" s="27">
        <f t="shared" si="370"/>
        <v>10.4125</v>
      </c>
      <c r="L2423" s="27">
        <f t="shared" si="371"/>
        <v>10.4125</v>
      </c>
      <c r="M2423" s="26">
        <f>(INDEX(pesos!A:B,MATCH(L2423,pesos!A:A,1),2))</f>
        <v>16200</v>
      </c>
      <c r="N2423" s="26">
        <f>+R2423*'COSTOS VARIOS'!$O$1</f>
        <v>0</v>
      </c>
      <c r="O2423" s="26">
        <f>+R2423*'COSTOS VARIOS'!$O$2</f>
        <v>0</v>
      </c>
      <c r="P2423" s="26">
        <f>+R2423*'COSTOS VARIOS'!$O$3</f>
        <v>0</v>
      </c>
      <c r="Q2423" s="26">
        <v>1</v>
      </c>
      <c r="R2423" s="26">
        <f t="shared" si="372"/>
        <v>0</v>
      </c>
      <c r="S2423" s="25" t="e">
        <f t="shared" si="373"/>
        <v>#N/A</v>
      </c>
      <c r="T2423" s="28" t="e">
        <f t="shared" si="374"/>
        <v>#N/A</v>
      </c>
      <c r="U2423" s="29" t="e">
        <f t="shared" si="375"/>
        <v>#N/A</v>
      </c>
      <c r="V2423" s="26" t="e">
        <f>+INDEX('LISTA DE PRECIOS EKM '!A:K,MATCH('Precios ML'!B2423,'LISTA DE PRECIOS EKM '!A:A,0),8)</f>
        <v>#N/A</v>
      </c>
      <c r="W2423" s="26" t="e">
        <f t="shared" si="376"/>
        <v>#N/A</v>
      </c>
      <c r="X2423" s="26" t="e">
        <f t="shared" si="377"/>
        <v>#N/A</v>
      </c>
      <c r="Y2423" s="26"/>
      <c r="Z2423" s="26" t="e">
        <f t="shared" si="378"/>
        <v>#N/A</v>
      </c>
      <c r="AA2423" s="30" t="e">
        <f t="shared" si="379"/>
        <v>#N/A</v>
      </c>
    </row>
    <row r="2424" spans="1:27">
      <c r="A2424" s="20" t="s">
        <v>7219</v>
      </c>
      <c r="B2424" s="20" t="s">
        <v>7220</v>
      </c>
      <c r="C2424" s="25">
        <v>0</v>
      </c>
      <c r="D2424" s="22">
        <v>85</v>
      </c>
      <c r="E2424" s="22">
        <v>49</v>
      </c>
      <c r="F2424" s="22">
        <v>40</v>
      </c>
      <c r="G2424" s="22">
        <v>16000</v>
      </c>
      <c r="H2424" s="22" t="s">
        <v>5088</v>
      </c>
      <c r="I2424" s="26" t="e">
        <f>+IF(H2424='COSTOS VARIOS'!$C$1,'COSTOS VARIOS'!$C$2*'Precios ML'!V2424,'COSTOS VARIOS'!$B$2*'Precios ML'!V2424)</f>
        <v>#N/A</v>
      </c>
      <c r="J2424" s="22">
        <v>0</v>
      </c>
      <c r="K2424" s="27">
        <f t="shared" si="370"/>
        <v>10.4125</v>
      </c>
      <c r="L2424" s="27">
        <f t="shared" si="371"/>
        <v>10.4125</v>
      </c>
      <c r="M2424" s="26">
        <f>(INDEX(pesos!A:B,MATCH(L2424,pesos!A:A,1),2))</f>
        <v>16200</v>
      </c>
      <c r="N2424" s="26">
        <f>+R2424*'COSTOS VARIOS'!$O$1</f>
        <v>0</v>
      </c>
      <c r="O2424" s="26">
        <f>+R2424*'COSTOS VARIOS'!$O$2</f>
        <v>0</v>
      </c>
      <c r="P2424" s="26">
        <f>+R2424*'COSTOS VARIOS'!$O$3</f>
        <v>0</v>
      </c>
      <c r="Q2424" s="26">
        <v>1</v>
      </c>
      <c r="R2424" s="26">
        <f t="shared" si="372"/>
        <v>0</v>
      </c>
      <c r="S2424" s="25" t="e">
        <f t="shared" si="373"/>
        <v>#N/A</v>
      </c>
      <c r="T2424" s="28" t="e">
        <f t="shared" si="374"/>
        <v>#N/A</v>
      </c>
      <c r="U2424" s="29" t="e">
        <f t="shared" si="375"/>
        <v>#N/A</v>
      </c>
      <c r="V2424" s="26" t="e">
        <f>+INDEX('LISTA DE PRECIOS EKM '!A:K,MATCH('Precios ML'!B2424,'LISTA DE PRECIOS EKM '!A:A,0),8)</f>
        <v>#N/A</v>
      </c>
      <c r="W2424" s="26" t="e">
        <f t="shared" si="376"/>
        <v>#N/A</v>
      </c>
      <c r="X2424" s="26" t="e">
        <f t="shared" si="377"/>
        <v>#N/A</v>
      </c>
      <c r="Y2424" s="26"/>
      <c r="Z2424" s="26" t="e">
        <f t="shared" si="378"/>
        <v>#N/A</v>
      </c>
      <c r="AA2424" s="30" t="e">
        <f t="shared" si="379"/>
        <v>#N/A</v>
      </c>
    </row>
    <row r="2425" spans="1:27">
      <c r="A2425" s="20" t="s">
        <v>7221</v>
      </c>
      <c r="B2425" s="20" t="s">
        <v>7222</v>
      </c>
      <c r="C2425" s="25">
        <v>0</v>
      </c>
      <c r="D2425" s="22">
        <v>85</v>
      </c>
      <c r="E2425" s="22">
        <v>49</v>
      </c>
      <c r="F2425" s="22">
        <v>40</v>
      </c>
      <c r="G2425" s="22">
        <v>16000</v>
      </c>
      <c r="H2425" s="22" t="s">
        <v>5088</v>
      </c>
      <c r="I2425" s="26" t="e">
        <f>+IF(H2425='COSTOS VARIOS'!$C$1,'COSTOS VARIOS'!$C$2*'Precios ML'!V2425,'COSTOS VARIOS'!$B$2*'Precios ML'!V2425)</f>
        <v>#N/A</v>
      </c>
      <c r="J2425" s="22">
        <v>0</v>
      </c>
      <c r="K2425" s="27">
        <f t="shared" si="370"/>
        <v>10.4125</v>
      </c>
      <c r="L2425" s="27">
        <f t="shared" si="371"/>
        <v>10.4125</v>
      </c>
      <c r="M2425" s="26">
        <f>(INDEX(pesos!A:B,MATCH(L2425,pesos!A:A,1),2))</f>
        <v>16200</v>
      </c>
      <c r="N2425" s="26">
        <f>+R2425*'COSTOS VARIOS'!$O$1</f>
        <v>0</v>
      </c>
      <c r="O2425" s="26">
        <f>+R2425*'COSTOS VARIOS'!$O$2</f>
        <v>0</v>
      </c>
      <c r="P2425" s="26">
        <f>+R2425*'COSTOS VARIOS'!$O$3</f>
        <v>0</v>
      </c>
      <c r="Q2425" s="26">
        <v>1</v>
      </c>
      <c r="R2425" s="26">
        <f t="shared" si="372"/>
        <v>0</v>
      </c>
      <c r="S2425" s="25" t="e">
        <f t="shared" si="373"/>
        <v>#N/A</v>
      </c>
      <c r="T2425" s="28" t="e">
        <f t="shared" si="374"/>
        <v>#N/A</v>
      </c>
      <c r="U2425" s="29" t="e">
        <f t="shared" si="375"/>
        <v>#N/A</v>
      </c>
      <c r="V2425" s="26" t="e">
        <f>+INDEX('LISTA DE PRECIOS EKM '!A:K,MATCH('Precios ML'!B2425,'LISTA DE PRECIOS EKM '!A:A,0),8)</f>
        <v>#N/A</v>
      </c>
      <c r="W2425" s="26" t="e">
        <f t="shared" si="376"/>
        <v>#N/A</v>
      </c>
      <c r="X2425" s="26" t="e">
        <f t="shared" si="377"/>
        <v>#N/A</v>
      </c>
      <c r="Y2425" s="26"/>
      <c r="Z2425" s="26" t="e">
        <f t="shared" si="378"/>
        <v>#N/A</v>
      </c>
      <c r="AA2425" s="30" t="e">
        <f t="shared" si="379"/>
        <v>#N/A</v>
      </c>
    </row>
    <row r="2426" spans="1:27">
      <c r="A2426" s="20" t="s">
        <v>7221</v>
      </c>
      <c r="B2426" s="20" t="s">
        <v>7222</v>
      </c>
      <c r="C2426" s="25">
        <v>0</v>
      </c>
      <c r="D2426" s="22">
        <v>85</v>
      </c>
      <c r="E2426" s="22">
        <v>49</v>
      </c>
      <c r="F2426" s="22">
        <v>40</v>
      </c>
      <c r="G2426" s="22">
        <v>16000</v>
      </c>
      <c r="H2426" s="22" t="s">
        <v>5088</v>
      </c>
      <c r="I2426" s="26" t="e">
        <f>+IF(H2426='COSTOS VARIOS'!$C$1,'COSTOS VARIOS'!$C$2*'Precios ML'!V2426,'COSTOS VARIOS'!$B$2*'Precios ML'!V2426)</f>
        <v>#N/A</v>
      </c>
      <c r="J2426" s="22">
        <v>0</v>
      </c>
      <c r="K2426" s="27">
        <f t="shared" si="370"/>
        <v>10.4125</v>
      </c>
      <c r="L2426" s="27">
        <f t="shared" si="371"/>
        <v>10.4125</v>
      </c>
      <c r="M2426" s="26">
        <f>(INDEX(pesos!A:B,MATCH(L2426,pesos!A:A,1),2))</f>
        <v>16200</v>
      </c>
      <c r="N2426" s="26">
        <f>+R2426*'COSTOS VARIOS'!$O$1</f>
        <v>0</v>
      </c>
      <c r="O2426" s="26">
        <f>+R2426*'COSTOS VARIOS'!$O$2</f>
        <v>0</v>
      </c>
      <c r="P2426" s="26">
        <f>+R2426*'COSTOS VARIOS'!$O$3</f>
        <v>0</v>
      </c>
      <c r="Q2426" s="26">
        <v>1</v>
      </c>
      <c r="R2426" s="26">
        <f t="shared" si="372"/>
        <v>0</v>
      </c>
      <c r="S2426" s="25" t="e">
        <f t="shared" si="373"/>
        <v>#N/A</v>
      </c>
      <c r="T2426" s="28" t="e">
        <f t="shared" si="374"/>
        <v>#N/A</v>
      </c>
      <c r="U2426" s="29" t="e">
        <f t="shared" si="375"/>
        <v>#N/A</v>
      </c>
      <c r="V2426" s="26" t="e">
        <f>+INDEX('LISTA DE PRECIOS EKM '!A:K,MATCH('Precios ML'!B2426,'LISTA DE PRECIOS EKM '!A:A,0),8)</f>
        <v>#N/A</v>
      </c>
      <c r="W2426" s="26" t="e">
        <f t="shared" si="376"/>
        <v>#N/A</v>
      </c>
      <c r="X2426" s="26" t="e">
        <f t="shared" si="377"/>
        <v>#N/A</v>
      </c>
      <c r="Y2426" s="26"/>
      <c r="Z2426" s="26" t="e">
        <f t="shared" si="378"/>
        <v>#N/A</v>
      </c>
      <c r="AA2426" s="30" t="e">
        <f t="shared" si="379"/>
        <v>#N/A</v>
      </c>
    </row>
    <row r="2427" spans="1:27">
      <c r="A2427" s="20" t="s">
        <v>7223</v>
      </c>
      <c r="B2427" s="20" t="s">
        <v>7224</v>
      </c>
      <c r="C2427" s="25">
        <v>0</v>
      </c>
      <c r="D2427" s="22">
        <v>85</v>
      </c>
      <c r="E2427" s="22">
        <v>49</v>
      </c>
      <c r="F2427" s="22">
        <v>40</v>
      </c>
      <c r="G2427" s="22">
        <v>16000</v>
      </c>
      <c r="H2427" s="22" t="s">
        <v>5088</v>
      </c>
      <c r="I2427" s="26" t="e">
        <f>+IF(H2427='COSTOS VARIOS'!$C$1,'COSTOS VARIOS'!$C$2*'Precios ML'!V2427,'COSTOS VARIOS'!$B$2*'Precios ML'!V2427)</f>
        <v>#N/A</v>
      </c>
      <c r="J2427" s="22">
        <v>0</v>
      </c>
      <c r="K2427" s="27">
        <f t="shared" si="370"/>
        <v>10.4125</v>
      </c>
      <c r="L2427" s="27">
        <f t="shared" si="371"/>
        <v>10.4125</v>
      </c>
      <c r="M2427" s="26">
        <f>(INDEX(pesos!A:B,MATCH(L2427,pesos!A:A,1),2))</f>
        <v>16200</v>
      </c>
      <c r="N2427" s="26">
        <f>+R2427*'COSTOS VARIOS'!$O$1</f>
        <v>0</v>
      </c>
      <c r="O2427" s="26">
        <f>+R2427*'COSTOS VARIOS'!$O$2</f>
        <v>0</v>
      </c>
      <c r="P2427" s="26">
        <f>+R2427*'COSTOS VARIOS'!$O$3</f>
        <v>0</v>
      </c>
      <c r="Q2427" s="26">
        <v>1</v>
      </c>
      <c r="R2427" s="26">
        <f t="shared" si="372"/>
        <v>0</v>
      </c>
      <c r="S2427" s="25" t="e">
        <f t="shared" si="373"/>
        <v>#N/A</v>
      </c>
      <c r="T2427" s="28" t="e">
        <f t="shared" si="374"/>
        <v>#N/A</v>
      </c>
      <c r="U2427" s="29" t="e">
        <f t="shared" si="375"/>
        <v>#N/A</v>
      </c>
      <c r="V2427" s="26" t="e">
        <f>+INDEX('LISTA DE PRECIOS EKM '!A:K,MATCH('Precios ML'!B2427,'LISTA DE PRECIOS EKM '!A:A,0),8)</f>
        <v>#N/A</v>
      </c>
      <c r="W2427" s="26" t="e">
        <f t="shared" si="376"/>
        <v>#N/A</v>
      </c>
      <c r="X2427" s="26" t="e">
        <f t="shared" si="377"/>
        <v>#N/A</v>
      </c>
      <c r="Y2427" s="26"/>
      <c r="Z2427" s="26" t="e">
        <f t="shared" si="378"/>
        <v>#N/A</v>
      </c>
      <c r="AA2427" s="30" t="e">
        <f t="shared" si="379"/>
        <v>#N/A</v>
      </c>
    </row>
    <row r="2428" spans="1:27">
      <c r="A2428" s="20" t="s">
        <v>7223</v>
      </c>
      <c r="B2428" s="20" t="s">
        <v>7224</v>
      </c>
      <c r="C2428" s="25">
        <v>0</v>
      </c>
      <c r="D2428" s="22">
        <v>85</v>
      </c>
      <c r="E2428" s="22">
        <v>49</v>
      </c>
      <c r="F2428" s="22">
        <v>40</v>
      </c>
      <c r="G2428" s="22">
        <v>16000</v>
      </c>
      <c r="H2428" s="22" t="s">
        <v>5088</v>
      </c>
      <c r="I2428" s="26" t="e">
        <f>+IF(H2428='COSTOS VARIOS'!$C$1,'COSTOS VARIOS'!$C$2*'Precios ML'!V2428,'COSTOS VARIOS'!$B$2*'Precios ML'!V2428)</f>
        <v>#N/A</v>
      </c>
      <c r="J2428" s="22">
        <v>0</v>
      </c>
      <c r="K2428" s="27">
        <f t="shared" si="370"/>
        <v>10.4125</v>
      </c>
      <c r="L2428" s="27">
        <f t="shared" si="371"/>
        <v>10.4125</v>
      </c>
      <c r="M2428" s="26">
        <f>(INDEX(pesos!A:B,MATCH(L2428,pesos!A:A,1),2))</f>
        <v>16200</v>
      </c>
      <c r="N2428" s="26">
        <f>+R2428*'COSTOS VARIOS'!$O$1</f>
        <v>0</v>
      </c>
      <c r="O2428" s="26">
        <f>+R2428*'COSTOS VARIOS'!$O$2</f>
        <v>0</v>
      </c>
      <c r="P2428" s="26">
        <f>+R2428*'COSTOS VARIOS'!$O$3</f>
        <v>0</v>
      </c>
      <c r="Q2428" s="26">
        <v>1</v>
      </c>
      <c r="R2428" s="26">
        <f t="shared" si="372"/>
        <v>0</v>
      </c>
      <c r="S2428" s="25" t="e">
        <f t="shared" si="373"/>
        <v>#N/A</v>
      </c>
      <c r="T2428" s="28" t="e">
        <f t="shared" si="374"/>
        <v>#N/A</v>
      </c>
      <c r="U2428" s="29" t="e">
        <f t="shared" si="375"/>
        <v>#N/A</v>
      </c>
      <c r="V2428" s="26" t="e">
        <f>+INDEX('LISTA DE PRECIOS EKM '!A:K,MATCH('Precios ML'!B2428,'LISTA DE PRECIOS EKM '!A:A,0),8)</f>
        <v>#N/A</v>
      </c>
      <c r="W2428" s="26" t="e">
        <f t="shared" si="376"/>
        <v>#N/A</v>
      </c>
      <c r="X2428" s="26" t="e">
        <f t="shared" si="377"/>
        <v>#N/A</v>
      </c>
      <c r="Y2428" s="26"/>
      <c r="Z2428" s="26" t="e">
        <f t="shared" si="378"/>
        <v>#N/A</v>
      </c>
      <c r="AA2428" s="30" t="e">
        <f t="shared" si="379"/>
        <v>#N/A</v>
      </c>
    </row>
    <row r="2429" spans="1:27">
      <c r="A2429" s="20" t="s">
        <v>7225</v>
      </c>
      <c r="B2429" s="20" t="s">
        <v>7226</v>
      </c>
      <c r="C2429" s="25">
        <v>0</v>
      </c>
      <c r="D2429" s="22">
        <v>85</v>
      </c>
      <c r="E2429" s="22">
        <v>49</v>
      </c>
      <c r="F2429" s="22">
        <v>40</v>
      </c>
      <c r="G2429" s="22">
        <v>16000</v>
      </c>
      <c r="H2429" s="22" t="s">
        <v>5088</v>
      </c>
      <c r="I2429" s="26" t="e">
        <f>+IF(H2429='COSTOS VARIOS'!$C$1,'COSTOS VARIOS'!$C$2*'Precios ML'!V2429,'COSTOS VARIOS'!$B$2*'Precios ML'!V2429)</f>
        <v>#N/A</v>
      </c>
      <c r="J2429" s="22">
        <v>0</v>
      </c>
      <c r="K2429" s="27">
        <f t="shared" si="370"/>
        <v>10.4125</v>
      </c>
      <c r="L2429" s="27">
        <f t="shared" si="371"/>
        <v>10.4125</v>
      </c>
      <c r="M2429" s="26">
        <f>(INDEX(pesos!A:B,MATCH(L2429,pesos!A:A,1),2))</f>
        <v>16200</v>
      </c>
      <c r="N2429" s="26">
        <f>+R2429*'COSTOS VARIOS'!$O$1</f>
        <v>0</v>
      </c>
      <c r="O2429" s="26">
        <f>+R2429*'COSTOS VARIOS'!$O$2</f>
        <v>0</v>
      </c>
      <c r="P2429" s="26">
        <f>+R2429*'COSTOS VARIOS'!$O$3</f>
        <v>0</v>
      </c>
      <c r="Q2429" s="26">
        <v>1</v>
      </c>
      <c r="R2429" s="26">
        <f t="shared" si="372"/>
        <v>0</v>
      </c>
      <c r="S2429" s="25" t="e">
        <f t="shared" si="373"/>
        <v>#N/A</v>
      </c>
      <c r="T2429" s="28" t="e">
        <f t="shared" si="374"/>
        <v>#N/A</v>
      </c>
      <c r="U2429" s="29" t="e">
        <f t="shared" si="375"/>
        <v>#N/A</v>
      </c>
      <c r="V2429" s="26" t="e">
        <f>+INDEX('LISTA DE PRECIOS EKM '!A:K,MATCH('Precios ML'!B2429,'LISTA DE PRECIOS EKM '!A:A,0),8)</f>
        <v>#N/A</v>
      </c>
      <c r="W2429" s="26" t="e">
        <f t="shared" si="376"/>
        <v>#N/A</v>
      </c>
      <c r="X2429" s="26" t="e">
        <f t="shared" si="377"/>
        <v>#N/A</v>
      </c>
      <c r="Y2429" s="26"/>
      <c r="Z2429" s="26" t="e">
        <f t="shared" si="378"/>
        <v>#N/A</v>
      </c>
      <c r="AA2429" s="30" t="e">
        <f t="shared" si="379"/>
        <v>#N/A</v>
      </c>
    </row>
    <row r="2430" spans="1:27">
      <c r="A2430" s="20" t="s">
        <v>7225</v>
      </c>
      <c r="B2430" s="20" t="s">
        <v>7226</v>
      </c>
      <c r="C2430" s="25">
        <v>0</v>
      </c>
      <c r="D2430" s="22">
        <v>85</v>
      </c>
      <c r="E2430" s="22">
        <v>49</v>
      </c>
      <c r="F2430" s="22">
        <v>40</v>
      </c>
      <c r="G2430" s="22">
        <v>16000</v>
      </c>
      <c r="H2430" s="22" t="s">
        <v>5088</v>
      </c>
      <c r="I2430" s="26" t="e">
        <f>+IF(H2430='COSTOS VARIOS'!$C$1,'COSTOS VARIOS'!$C$2*'Precios ML'!V2430,'COSTOS VARIOS'!$B$2*'Precios ML'!V2430)</f>
        <v>#N/A</v>
      </c>
      <c r="J2430" s="22">
        <v>0</v>
      </c>
      <c r="K2430" s="27">
        <f t="shared" si="370"/>
        <v>10.4125</v>
      </c>
      <c r="L2430" s="27">
        <f t="shared" si="371"/>
        <v>10.4125</v>
      </c>
      <c r="M2430" s="26">
        <f>(INDEX(pesos!A:B,MATCH(L2430,pesos!A:A,1),2))</f>
        <v>16200</v>
      </c>
      <c r="N2430" s="26">
        <f>+R2430*'COSTOS VARIOS'!$O$1</f>
        <v>0</v>
      </c>
      <c r="O2430" s="26">
        <f>+R2430*'COSTOS VARIOS'!$O$2</f>
        <v>0</v>
      </c>
      <c r="P2430" s="26">
        <f>+R2430*'COSTOS VARIOS'!$O$3</f>
        <v>0</v>
      </c>
      <c r="Q2430" s="26">
        <v>1</v>
      </c>
      <c r="R2430" s="26">
        <f t="shared" si="372"/>
        <v>0</v>
      </c>
      <c r="S2430" s="25" t="e">
        <f t="shared" si="373"/>
        <v>#N/A</v>
      </c>
      <c r="T2430" s="28" t="e">
        <f t="shared" si="374"/>
        <v>#N/A</v>
      </c>
      <c r="U2430" s="29" t="e">
        <f t="shared" si="375"/>
        <v>#N/A</v>
      </c>
      <c r="V2430" s="26" t="e">
        <f>+INDEX('LISTA DE PRECIOS EKM '!A:K,MATCH('Precios ML'!B2430,'LISTA DE PRECIOS EKM '!A:A,0),8)</f>
        <v>#N/A</v>
      </c>
      <c r="W2430" s="26" t="e">
        <f t="shared" si="376"/>
        <v>#N/A</v>
      </c>
      <c r="X2430" s="26" t="e">
        <f t="shared" si="377"/>
        <v>#N/A</v>
      </c>
      <c r="Y2430" s="26"/>
      <c r="Z2430" s="26" t="e">
        <f t="shared" si="378"/>
        <v>#N/A</v>
      </c>
      <c r="AA2430" s="30" t="e">
        <f t="shared" si="379"/>
        <v>#N/A</v>
      </c>
    </row>
    <row r="2431" spans="1:27">
      <c r="A2431" s="20" t="s">
        <v>7227</v>
      </c>
      <c r="B2431" s="20" t="s">
        <v>7228</v>
      </c>
      <c r="C2431" s="25">
        <v>0</v>
      </c>
      <c r="D2431" s="22">
        <v>85</v>
      </c>
      <c r="E2431" s="22">
        <v>49</v>
      </c>
      <c r="F2431" s="22">
        <v>40</v>
      </c>
      <c r="G2431" s="22">
        <v>16000</v>
      </c>
      <c r="H2431" s="22" t="s">
        <v>5088</v>
      </c>
      <c r="I2431" s="26" t="e">
        <f>+IF(H2431='COSTOS VARIOS'!$C$1,'COSTOS VARIOS'!$C$2*'Precios ML'!V2431,'COSTOS VARIOS'!$B$2*'Precios ML'!V2431)</f>
        <v>#N/A</v>
      </c>
      <c r="J2431" s="22">
        <v>0</v>
      </c>
      <c r="K2431" s="27">
        <f t="shared" si="370"/>
        <v>10.4125</v>
      </c>
      <c r="L2431" s="27">
        <f t="shared" si="371"/>
        <v>10.4125</v>
      </c>
      <c r="M2431" s="26">
        <f>(INDEX(pesos!A:B,MATCH(L2431,pesos!A:A,1),2))</f>
        <v>16200</v>
      </c>
      <c r="N2431" s="26">
        <f>+R2431*'COSTOS VARIOS'!$O$1</f>
        <v>0</v>
      </c>
      <c r="O2431" s="26">
        <f>+R2431*'COSTOS VARIOS'!$O$2</f>
        <v>0</v>
      </c>
      <c r="P2431" s="26">
        <f>+R2431*'COSTOS VARIOS'!$O$3</f>
        <v>0</v>
      </c>
      <c r="Q2431" s="26">
        <v>1</v>
      </c>
      <c r="R2431" s="26">
        <f t="shared" si="372"/>
        <v>0</v>
      </c>
      <c r="S2431" s="25" t="e">
        <f t="shared" si="373"/>
        <v>#N/A</v>
      </c>
      <c r="T2431" s="28" t="e">
        <f t="shared" si="374"/>
        <v>#N/A</v>
      </c>
      <c r="U2431" s="29" t="e">
        <f t="shared" si="375"/>
        <v>#N/A</v>
      </c>
      <c r="V2431" s="26" t="e">
        <f>+INDEX('LISTA DE PRECIOS EKM '!A:K,MATCH('Precios ML'!B2431,'LISTA DE PRECIOS EKM '!A:A,0),8)</f>
        <v>#N/A</v>
      </c>
      <c r="W2431" s="26" t="e">
        <f t="shared" si="376"/>
        <v>#N/A</v>
      </c>
      <c r="X2431" s="26" t="e">
        <f t="shared" si="377"/>
        <v>#N/A</v>
      </c>
      <c r="Y2431" s="26"/>
      <c r="Z2431" s="26" t="e">
        <f t="shared" si="378"/>
        <v>#N/A</v>
      </c>
      <c r="AA2431" s="30" t="e">
        <f t="shared" si="379"/>
        <v>#N/A</v>
      </c>
    </row>
    <row r="2432" spans="1:27">
      <c r="A2432" s="20" t="s">
        <v>7227</v>
      </c>
      <c r="B2432" s="20" t="s">
        <v>7228</v>
      </c>
      <c r="C2432" s="25">
        <v>0</v>
      </c>
      <c r="D2432" s="22">
        <v>85</v>
      </c>
      <c r="E2432" s="22">
        <v>49</v>
      </c>
      <c r="F2432" s="22">
        <v>40</v>
      </c>
      <c r="G2432" s="22">
        <v>16000</v>
      </c>
      <c r="H2432" s="22" t="s">
        <v>5088</v>
      </c>
      <c r="I2432" s="26" t="e">
        <f>+IF(H2432='COSTOS VARIOS'!$C$1,'COSTOS VARIOS'!$C$2*'Precios ML'!V2432,'COSTOS VARIOS'!$B$2*'Precios ML'!V2432)</f>
        <v>#N/A</v>
      </c>
      <c r="J2432" s="22">
        <v>0</v>
      </c>
      <c r="K2432" s="27">
        <f t="shared" si="370"/>
        <v>10.4125</v>
      </c>
      <c r="L2432" s="27">
        <f t="shared" si="371"/>
        <v>10.4125</v>
      </c>
      <c r="M2432" s="26">
        <f>(INDEX(pesos!A:B,MATCH(L2432,pesos!A:A,1),2))</f>
        <v>16200</v>
      </c>
      <c r="N2432" s="26">
        <f>+R2432*'COSTOS VARIOS'!$O$1</f>
        <v>0</v>
      </c>
      <c r="O2432" s="26">
        <f>+R2432*'COSTOS VARIOS'!$O$2</f>
        <v>0</v>
      </c>
      <c r="P2432" s="26">
        <f>+R2432*'COSTOS VARIOS'!$O$3</f>
        <v>0</v>
      </c>
      <c r="Q2432" s="26">
        <v>1</v>
      </c>
      <c r="R2432" s="26">
        <f t="shared" si="372"/>
        <v>0</v>
      </c>
      <c r="S2432" s="25" t="e">
        <f t="shared" si="373"/>
        <v>#N/A</v>
      </c>
      <c r="T2432" s="28" t="e">
        <f t="shared" si="374"/>
        <v>#N/A</v>
      </c>
      <c r="U2432" s="29" t="e">
        <f t="shared" si="375"/>
        <v>#N/A</v>
      </c>
      <c r="V2432" s="26" t="e">
        <f>+INDEX('LISTA DE PRECIOS EKM '!A:K,MATCH('Precios ML'!B2432,'LISTA DE PRECIOS EKM '!A:A,0),8)</f>
        <v>#N/A</v>
      </c>
      <c r="W2432" s="26" t="e">
        <f t="shared" si="376"/>
        <v>#N/A</v>
      </c>
      <c r="X2432" s="26" t="e">
        <f t="shared" si="377"/>
        <v>#N/A</v>
      </c>
      <c r="Y2432" s="26"/>
      <c r="Z2432" s="26" t="e">
        <f t="shared" si="378"/>
        <v>#N/A</v>
      </c>
      <c r="AA2432" s="30" t="e">
        <f t="shared" si="379"/>
        <v>#N/A</v>
      </c>
    </row>
    <row r="2433" spans="1:27">
      <c r="A2433" s="20" t="s">
        <v>7229</v>
      </c>
      <c r="B2433" s="20" t="s">
        <v>7230</v>
      </c>
      <c r="C2433" s="25">
        <v>0</v>
      </c>
      <c r="D2433" s="22">
        <v>85</v>
      </c>
      <c r="E2433" s="22">
        <v>49</v>
      </c>
      <c r="F2433" s="22">
        <v>40</v>
      </c>
      <c r="G2433" s="22">
        <v>16000</v>
      </c>
      <c r="H2433" s="22" t="s">
        <v>5088</v>
      </c>
      <c r="I2433" s="26" t="e">
        <f>+IF(H2433='COSTOS VARIOS'!$C$1,'COSTOS VARIOS'!$C$2*'Precios ML'!V2433,'COSTOS VARIOS'!$B$2*'Precios ML'!V2433)</f>
        <v>#N/A</v>
      </c>
      <c r="J2433" s="22">
        <v>0</v>
      </c>
      <c r="K2433" s="27">
        <f t="shared" si="370"/>
        <v>10.4125</v>
      </c>
      <c r="L2433" s="27">
        <f t="shared" si="371"/>
        <v>10.4125</v>
      </c>
      <c r="M2433" s="26">
        <f>(INDEX(pesos!A:B,MATCH(L2433,pesos!A:A,1),2))</f>
        <v>16200</v>
      </c>
      <c r="N2433" s="26">
        <f>+R2433*'COSTOS VARIOS'!$O$1</f>
        <v>0</v>
      </c>
      <c r="O2433" s="26">
        <f>+R2433*'COSTOS VARIOS'!$O$2</f>
        <v>0</v>
      </c>
      <c r="P2433" s="26">
        <f>+R2433*'COSTOS VARIOS'!$O$3</f>
        <v>0</v>
      </c>
      <c r="Q2433" s="26">
        <v>1</v>
      </c>
      <c r="R2433" s="26">
        <f t="shared" si="372"/>
        <v>0</v>
      </c>
      <c r="S2433" s="25" t="e">
        <f t="shared" si="373"/>
        <v>#N/A</v>
      </c>
      <c r="T2433" s="28" t="e">
        <f t="shared" si="374"/>
        <v>#N/A</v>
      </c>
      <c r="U2433" s="29" t="e">
        <f t="shared" si="375"/>
        <v>#N/A</v>
      </c>
      <c r="V2433" s="26" t="e">
        <f>+INDEX('LISTA DE PRECIOS EKM '!A:K,MATCH('Precios ML'!B2433,'LISTA DE PRECIOS EKM '!A:A,0),8)</f>
        <v>#N/A</v>
      </c>
      <c r="W2433" s="26" t="e">
        <f t="shared" si="376"/>
        <v>#N/A</v>
      </c>
      <c r="X2433" s="26" t="e">
        <f t="shared" si="377"/>
        <v>#N/A</v>
      </c>
      <c r="Y2433" s="26"/>
      <c r="Z2433" s="26" t="e">
        <f t="shared" si="378"/>
        <v>#N/A</v>
      </c>
      <c r="AA2433" s="30" t="e">
        <f t="shared" si="379"/>
        <v>#N/A</v>
      </c>
    </row>
    <row r="2434" spans="1:27">
      <c r="A2434" s="20" t="s">
        <v>7229</v>
      </c>
      <c r="B2434" s="20" t="s">
        <v>7230</v>
      </c>
      <c r="C2434" s="25">
        <v>0</v>
      </c>
      <c r="D2434" s="22">
        <v>85</v>
      </c>
      <c r="E2434" s="22">
        <v>49</v>
      </c>
      <c r="F2434" s="22">
        <v>40</v>
      </c>
      <c r="G2434" s="22">
        <v>16000</v>
      </c>
      <c r="H2434" s="22" t="s">
        <v>5088</v>
      </c>
      <c r="I2434" s="26" t="e">
        <f>+IF(H2434='COSTOS VARIOS'!$C$1,'COSTOS VARIOS'!$C$2*'Precios ML'!V2434,'COSTOS VARIOS'!$B$2*'Precios ML'!V2434)</f>
        <v>#N/A</v>
      </c>
      <c r="J2434" s="22">
        <v>0</v>
      </c>
      <c r="K2434" s="27">
        <f t="shared" si="370"/>
        <v>10.4125</v>
      </c>
      <c r="L2434" s="27">
        <f t="shared" si="371"/>
        <v>10.4125</v>
      </c>
      <c r="M2434" s="26">
        <f>(INDEX(pesos!A:B,MATCH(L2434,pesos!A:A,1),2))</f>
        <v>16200</v>
      </c>
      <c r="N2434" s="26">
        <f>+R2434*'COSTOS VARIOS'!$O$1</f>
        <v>0</v>
      </c>
      <c r="O2434" s="26">
        <f>+R2434*'COSTOS VARIOS'!$O$2</f>
        <v>0</v>
      </c>
      <c r="P2434" s="26">
        <f>+R2434*'COSTOS VARIOS'!$O$3</f>
        <v>0</v>
      </c>
      <c r="Q2434" s="26">
        <v>1</v>
      </c>
      <c r="R2434" s="26">
        <f t="shared" si="372"/>
        <v>0</v>
      </c>
      <c r="S2434" s="25" t="e">
        <f t="shared" si="373"/>
        <v>#N/A</v>
      </c>
      <c r="T2434" s="28" t="e">
        <f t="shared" si="374"/>
        <v>#N/A</v>
      </c>
      <c r="U2434" s="29" t="e">
        <f t="shared" si="375"/>
        <v>#N/A</v>
      </c>
      <c r="V2434" s="26" t="e">
        <f>+INDEX('LISTA DE PRECIOS EKM '!A:K,MATCH('Precios ML'!B2434,'LISTA DE PRECIOS EKM '!A:A,0),8)</f>
        <v>#N/A</v>
      </c>
      <c r="W2434" s="26" t="e">
        <f t="shared" si="376"/>
        <v>#N/A</v>
      </c>
      <c r="X2434" s="26" t="e">
        <f t="shared" si="377"/>
        <v>#N/A</v>
      </c>
      <c r="Y2434" s="26"/>
      <c r="Z2434" s="26" t="e">
        <f t="shared" si="378"/>
        <v>#N/A</v>
      </c>
      <c r="AA2434" s="30" t="e">
        <f t="shared" si="379"/>
        <v>#N/A</v>
      </c>
    </row>
    <row r="2435" spans="1:27">
      <c r="A2435" s="20" t="s">
        <v>7231</v>
      </c>
      <c r="B2435" s="20" t="s">
        <v>7232</v>
      </c>
      <c r="C2435" s="25">
        <v>1390000</v>
      </c>
      <c r="D2435" s="22">
        <v>85</v>
      </c>
      <c r="E2435" s="22">
        <v>49</v>
      </c>
      <c r="F2435" s="22">
        <v>40</v>
      </c>
      <c r="G2435" s="22">
        <v>16000</v>
      </c>
      <c r="H2435" s="22" t="s">
        <v>5088</v>
      </c>
      <c r="I2435" s="26">
        <f>+IF(H2435='COSTOS VARIOS'!$C$1,'COSTOS VARIOS'!$C$2*'Precios ML'!V2435,'COSTOS VARIOS'!$B$2*'Precios ML'!V2435)</f>
        <v>623980</v>
      </c>
      <c r="J2435" s="22">
        <v>0</v>
      </c>
      <c r="K2435" s="27">
        <f t="shared" si="370"/>
        <v>10.4125</v>
      </c>
      <c r="L2435" s="27">
        <f t="shared" si="371"/>
        <v>10.4125</v>
      </c>
      <c r="M2435" s="26">
        <f>(INDEX(pesos!A:B,MATCH(L2435,pesos!A:A,1),2))</f>
        <v>16200</v>
      </c>
      <c r="N2435" s="26">
        <f>+R2435*'COSTOS VARIOS'!$O$1</f>
        <v>264100</v>
      </c>
      <c r="O2435" s="26">
        <f>+R2435*'COSTOS VARIOS'!$O$2</f>
        <v>5699.0000000000009</v>
      </c>
      <c r="P2435" s="26">
        <f>+R2435*'COSTOS VARIOS'!$O$3</f>
        <v>20850</v>
      </c>
      <c r="Q2435" s="26">
        <v>1</v>
      </c>
      <c r="R2435" s="26">
        <f t="shared" si="372"/>
        <v>1390000</v>
      </c>
      <c r="S2435" s="25">
        <f t="shared" si="373"/>
        <v>2320829</v>
      </c>
      <c r="T2435" s="28">
        <f t="shared" si="374"/>
        <v>0.34430412581021685</v>
      </c>
      <c r="U2435" s="29">
        <f t="shared" si="375"/>
        <v>3119900</v>
      </c>
      <c r="V2435" s="26">
        <f>+INDEX('LISTA DE PRECIOS EKM '!A:K,MATCH('Precios ML'!B2435,'LISTA DE PRECIOS EKM '!A:A,0),8)</f>
        <v>3119900</v>
      </c>
      <c r="W2435" s="26">
        <f t="shared" si="376"/>
        <v>3119900</v>
      </c>
      <c r="X2435" s="26">
        <f t="shared" si="377"/>
        <v>0</v>
      </c>
      <c r="Y2435" s="26"/>
      <c r="Z2435" s="26">
        <f t="shared" si="378"/>
        <v>3119900</v>
      </c>
      <c r="AA2435" s="30">
        <f t="shared" si="379"/>
        <v>1.2445323741007193</v>
      </c>
    </row>
    <row r="2436" spans="1:27">
      <c r="A2436" s="20" t="s">
        <v>7231</v>
      </c>
      <c r="B2436" s="20" t="s">
        <v>7232</v>
      </c>
      <c r="C2436" s="25">
        <v>1390000</v>
      </c>
      <c r="D2436" s="22">
        <v>85</v>
      </c>
      <c r="E2436" s="22">
        <v>49</v>
      </c>
      <c r="F2436" s="22">
        <v>40</v>
      </c>
      <c r="G2436" s="22">
        <v>16000</v>
      </c>
      <c r="H2436" s="22" t="s">
        <v>5088</v>
      </c>
      <c r="I2436" s="26">
        <f>+IF(H2436='COSTOS VARIOS'!$C$1,'COSTOS VARIOS'!$C$2*'Precios ML'!V2436,'COSTOS VARIOS'!$B$2*'Precios ML'!V2436)</f>
        <v>623980</v>
      </c>
      <c r="J2436" s="22">
        <v>0</v>
      </c>
      <c r="K2436" s="27">
        <f t="shared" ref="K2436:K2499" si="380">+(D2436*E2436*F2436)/G2436</f>
        <v>10.4125</v>
      </c>
      <c r="L2436" s="27">
        <f t="shared" ref="L2436:L2499" si="381">+K2436*Q2436</f>
        <v>10.4125</v>
      </c>
      <c r="M2436" s="26">
        <f>(INDEX(pesos!A:B,MATCH(L2436,pesos!A:A,1),2))</f>
        <v>16200</v>
      </c>
      <c r="N2436" s="26">
        <f>+R2436*'COSTOS VARIOS'!$O$1</f>
        <v>264100</v>
      </c>
      <c r="O2436" s="26">
        <f>+R2436*'COSTOS VARIOS'!$O$2</f>
        <v>5699.0000000000009</v>
      </c>
      <c r="P2436" s="26">
        <f>+R2436*'COSTOS VARIOS'!$O$3</f>
        <v>20850</v>
      </c>
      <c r="Q2436" s="26">
        <v>1</v>
      </c>
      <c r="R2436" s="26">
        <f t="shared" ref="R2436:R2499" si="382">+C2436*Q2436</f>
        <v>1390000</v>
      </c>
      <c r="S2436" s="25">
        <f t="shared" ref="S2436:S2499" si="383">+R2436+P2436+O2436+N2436+M2436+I2436</f>
        <v>2320829</v>
      </c>
      <c r="T2436" s="28">
        <f t="shared" ref="T2436:T2499" si="384">+(V2436/S2436)-1</f>
        <v>0.34430412581021685</v>
      </c>
      <c r="U2436" s="29">
        <f t="shared" ref="U2436:U2499" si="385">+S2436*T2436+S2436</f>
        <v>3119900</v>
      </c>
      <c r="V2436" s="26">
        <f>+INDEX('LISTA DE PRECIOS EKM '!A:K,MATCH('Precios ML'!B2436,'LISTA DE PRECIOS EKM '!A:A,0),8)</f>
        <v>3119900</v>
      </c>
      <c r="W2436" s="26">
        <f t="shared" ref="W2436:W2499" si="386">+V2436*Q2436</f>
        <v>3119900</v>
      </c>
      <c r="X2436" s="26">
        <f t="shared" ref="X2436:X2499" si="387">+W2436-U2436</f>
        <v>0</v>
      </c>
      <c r="Y2436" s="26"/>
      <c r="Z2436" s="26">
        <f t="shared" ref="Z2436:Z2499" si="388">+W2436-Y2436</f>
        <v>3119900</v>
      </c>
      <c r="AA2436" s="30">
        <f t="shared" ref="AA2436:AA2499" si="389">+(Z2436/C2436)-1</f>
        <v>1.2445323741007193</v>
      </c>
    </row>
    <row r="2437" spans="1:27">
      <c r="A2437" s="20" t="s">
        <v>7233</v>
      </c>
      <c r="B2437" s="20" t="s">
        <v>7234</v>
      </c>
      <c r="C2437" s="25">
        <v>0</v>
      </c>
      <c r="D2437" s="22">
        <v>85</v>
      </c>
      <c r="E2437" s="22">
        <v>49</v>
      </c>
      <c r="F2437" s="22">
        <v>40</v>
      </c>
      <c r="G2437" s="22">
        <v>16000</v>
      </c>
      <c r="H2437" s="22" t="s">
        <v>5088</v>
      </c>
      <c r="I2437" s="26" t="e">
        <f>+IF(H2437='COSTOS VARIOS'!$C$1,'COSTOS VARIOS'!$C$2*'Precios ML'!V2437,'COSTOS VARIOS'!$B$2*'Precios ML'!V2437)</f>
        <v>#N/A</v>
      </c>
      <c r="J2437" s="22">
        <v>0</v>
      </c>
      <c r="K2437" s="27">
        <f t="shared" si="380"/>
        <v>10.4125</v>
      </c>
      <c r="L2437" s="27">
        <f t="shared" si="381"/>
        <v>10.4125</v>
      </c>
      <c r="M2437" s="26">
        <f>(INDEX(pesos!A:B,MATCH(L2437,pesos!A:A,1),2))</f>
        <v>16200</v>
      </c>
      <c r="N2437" s="26">
        <f>+R2437*'COSTOS VARIOS'!$O$1</f>
        <v>0</v>
      </c>
      <c r="O2437" s="26">
        <f>+R2437*'COSTOS VARIOS'!$O$2</f>
        <v>0</v>
      </c>
      <c r="P2437" s="26">
        <f>+R2437*'COSTOS VARIOS'!$O$3</f>
        <v>0</v>
      </c>
      <c r="Q2437" s="26">
        <v>1</v>
      </c>
      <c r="R2437" s="26">
        <f t="shared" si="382"/>
        <v>0</v>
      </c>
      <c r="S2437" s="25" t="e">
        <f t="shared" si="383"/>
        <v>#N/A</v>
      </c>
      <c r="T2437" s="28" t="e">
        <f t="shared" si="384"/>
        <v>#N/A</v>
      </c>
      <c r="U2437" s="29" t="e">
        <f t="shared" si="385"/>
        <v>#N/A</v>
      </c>
      <c r="V2437" s="26" t="e">
        <f>+INDEX('LISTA DE PRECIOS EKM '!A:K,MATCH('Precios ML'!B2437,'LISTA DE PRECIOS EKM '!A:A,0),8)</f>
        <v>#N/A</v>
      </c>
      <c r="W2437" s="26" t="e">
        <f t="shared" si="386"/>
        <v>#N/A</v>
      </c>
      <c r="X2437" s="26" t="e">
        <f t="shared" si="387"/>
        <v>#N/A</v>
      </c>
      <c r="Y2437" s="26"/>
      <c r="Z2437" s="26" t="e">
        <f t="shared" si="388"/>
        <v>#N/A</v>
      </c>
      <c r="AA2437" s="30" t="e">
        <f t="shared" si="389"/>
        <v>#N/A</v>
      </c>
    </row>
    <row r="2438" spans="1:27">
      <c r="A2438" s="20" t="s">
        <v>7233</v>
      </c>
      <c r="B2438" s="20" t="s">
        <v>7234</v>
      </c>
      <c r="C2438" s="25">
        <v>0</v>
      </c>
      <c r="D2438" s="22">
        <v>85</v>
      </c>
      <c r="E2438" s="22">
        <v>49</v>
      </c>
      <c r="F2438" s="22">
        <v>40</v>
      </c>
      <c r="G2438" s="22">
        <v>16000</v>
      </c>
      <c r="H2438" s="22" t="s">
        <v>5088</v>
      </c>
      <c r="I2438" s="26" t="e">
        <f>+IF(H2438='COSTOS VARIOS'!$C$1,'COSTOS VARIOS'!$C$2*'Precios ML'!V2438,'COSTOS VARIOS'!$B$2*'Precios ML'!V2438)</f>
        <v>#N/A</v>
      </c>
      <c r="J2438" s="22">
        <v>0</v>
      </c>
      <c r="K2438" s="27">
        <f t="shared" si="380"/>
        <v>10.4125</v>
      </c>
      <c r="L2438" s="27">
        <f t="shared" si="381"/>
        <v>10.4125</v>
      </c>
      <c r="M2438" s="26">
        <f>(INDEX(pesos!A:B,MATCH(L2438,pesos!A:A,1),2))</f>
        <v>16200</v>
      </c>
      <c r="N2438" s="26">
        <f>+R2438*'COSTOS VARIOS'!$O$1</f>
        <v>0</v>
      </c>
      <c r="O2438" s="26">
        <f>+R2438*'COSTOS VARIOS'!$O$2</f>
        <v>0</v>
      </c>
      <c r="P2438" s="26">
        <f>+R2438*'COSTOS VARIOS'!$O$3</f>
        <v>0</v>
      </c>
      <c r="Q2438" s="26">
        <v>1</v>
      </c>
      <c r="R2438" s="26">
        <f t="shared" si="382"/>
        <v>0</v>
      </c>
      <c r="S2438" s="25" t="e">
        <f t="shared" si="383"/>
        <v>#N/A</v>
      </c>
      <c r="T2438" s="28" t="e">
        <f t="shared" si="384"/>
        <v>#N/A</v>
      </c>
      <c r="U2438" s="29" t="e">
        <f t="shared" si="385"/>
        <v>#N/A</v>
      </c>
      <c r="V2438" s="26" t="e">
        <f>+INDEX('LISTA DE PRECIOS EKM '!A:K,MATCH('Precios ML'!B2438,'LISTA DE PRECIOS EKM '!A:A,0),8)</f>
        <v>#N/A</v>
      </c>
      <c r="W2438" s="26" t="e">
        <f t="shared" si="386"/>
        <v>#N/A</v>
      </c>
      <c r="X2438" s="26" t="e">
        <f t="shared" si="387"/>
        <v>#N/A</v>
      </c>
      <c r="Y2438" s="26"/>
      <c r="Z2438" s="26" t="e">
        <f t="shared" si="388"/>
        <v>#N/A</v>
      </c>
      <c r="AA2438" s="30" t="e">
        <f t="shared" si="389"/>
        <v>#N/A</v>
      </c>
    </row>
    <row r="2439" spans="1:27">
      <c r="A2439" s="20" t="s">
        <v>7235</v>
      </c>
      <c r="B2439" s="20" t="s">
        <v>7236</v>
      </c>
      <c r="C2439" s="25">
        <v>0</v>
      </c>
      <c r="D2439" s="22">
        <v>85</v>
      </c>
      <c r="E2439" s="22">
        <v>49</v>
      </c>
      <c r="F2439" s="22">
        <v>40</v>
      </c>
      <c r="G2439" s="22">
        <v>16000</v>
      </c>
      <c r="H2439" s="22" t="s">
        <v>5088</v>
      </c>
      <c r="I2439" s="26" t="e">
        <f>+IF(H2439='COSTOS VARIOS'!$C$1,'COSTOS VARIOS'!$C$2*'Precios ML'!V2439,'COSTOS VARIOS'!$B$2*'Precios ML'!V2439)</f>
        <v>#N/A</v>
      </c>
      <c r="J2439" s="22">
        <v>0</v>
      </c>
      <c r="K2439" s="27">
        <f t="shared" si="380"/>
        <v>10.4125</v>
      </c>
      <c r="L2439" s="27">
        <f t="shared" si="381"/>
        <v>10.4125</v>
      </c>
      <c r="M2439" s="26">
        <f>(INDEX(pesos!A:B,MATCH(L2439,pesos!A:A,1),2))</f>
        <v>16200</v>
      </c>
      <c r="N2439" s="26">
        <f>+R2439*'COSTOS VARIOS'!$O$1</f>
        <v>0</v>
      </c>
      <c r="O2439" s="26">
        <f>+R2439*'COSTOS VARIOS'!$O$2</f>
        <v>0</v>
      </c>
      <c r="P2439" s="26">
        <f>+R2439*'COSTOS VARIOS'!$O$3</f>
        <v>0</v>
      </c>
      <c r="Q2439" s="26">
        <v>1</v>
      </c>
      <c r="R2439" s="26">
        <f t="shared" si="382"/>
        <v>0</v>
      </c>
      <c r="S2439" s="25" t="e">
        <f t="shared" si="383"/>
        <v>#N/A</v>
      </c>
      <c r="T2439" s="28" t="e">
        <f t="shared" si="384"/>
        <v>#N/A</v>
      </c>
      <c r="U2439" s="29" t="e">
        <f t="shared" si="385"/>
        <v>#N/A</v>
      </c>
      <c r="V2439" s="26" t="e">
        <f>+INDEX('LISTA DE PRECIOS EKM '!A:K,MATCH('Precios ML'!B2439,'LISTA DE PRECIOS EKM '!A:A,0),8)</f>
        <v>#N/A</v>
      </c>
      <c r="W2439" s="26" t="e">
        <f t="shared" si="386"/>
        <v>#N/A</v>
      </c>
      <c r="X2439" s="26" t="e">
        <f t="shared" si="387"/>
        <v>#N/A</v>
      </c>
      <c r="Y2439" s="26"/>
      <c r="Z2439" s="26" t="e">
        <f t="shared" si="388"/>
        <v>#N/A</v>
      </c>
      <c r="AA2439" s="30" t="e">
        <f t="shared" si="389"/>
        <v>#N/A</v>
      </c>
    </row>
    <row r="2440" spans="1:27">
      <c r="A2440" s="20" t="s">
        <v>7235</v>
      </c>
      <c r="B2440" s="20" t="s">
        <v>7236</v>
      </c>
      <c r="C2440" s="25">
        <v>0</v>
      </c>
      <c r="D2440" s="22">
        <v>85</v>
      </c>
      <c r="E2440" s="22">
        <v>49</v>
      </c>
      <c r="F2440" s="22">
        <v>40</v>
      </c>
      <c r="G2440" s="22">
        <v>16000</v>
      </c>
      <c r="H2440" s="22" t="s">
        <v>5088</v>
      </c>
      <c r="I2440" s="26" t="e">
        <f>+IF(H2440='COSTOS VARIOS'!$C$1,'COSTOS VARIOS'!$C$2*'Precios ML'!V2440,'COSTOS VARIOS'!$B$2*'Precios ML'!V2440)</f>
        <v>#N/A</v>
      </c>
      <c r="J2440" s="22">
        <v>0</v>
      </c>
      <c r="K2440" s="27">
        <f t="shared" si="380"/>
        <v>10.4125</v>
      </c>
      <c r="L2440" s="27">
        <f t="shared" si="381"/>
        <v>10.4125</v>
      </c>
      <c r="M2440" s="26">
        <f>(INDEX(pesos!A:B,MATCH(L2440,pesos!A:A,1),2))</f>
        <v>16200</v>
      </c>
      <c r="N2440" s="26">
        <f>+R2440*'COSTOS VARIOS'!$O$1</f>
        <v>0</v>
      </c>
      <c r="O2440" s="26">
        <f>+R2440*'COSTOS VARIOS'!$O$2</f>
        <v>0</v>
      </c>
      <c r="P2440" s="26">
        <f>+R2440*'COSTOS VARIOS'!$O$3</f>
        <v>0</v>
      </c>
      <c r="Q2440" s="26">
        <v>1</v>
      </c>
      <c r="R2440" s="26">
        <f t="shared" si="382"/>
        <v>0</v>
      </c>
      <c r="S2440" s="25" t="e">
        <f t="shared" si="383"/>
        <v>#N/A</v>
      </c>
      <c r="T2440" s="28" t="e">
        <f t="shared" si="384"/>
        <v>#N/A</v>
      </c>
      <c r="U2440" s="29" t="e">
        <f t="shared" si="385"/>
        <v>#N/A</v>
      </c>
      <c r="V2440" s="26" t="e">
        <f>+INDEX('LISTA DE PRECIOS EKM '!A:K,MATCH('Precios ML'!B2440,'LISTA DE PRECIOS EKM '!A:A,0),8)</f>
        <v>#N/A</v>
      </c>
      <c r="W2440" s="26" t="e">
        <f t="shared" si="386"/>
        <v>#N/A</v>
      </c>
      <c r="X2440" s="26" t="e">
        <f t="shared" si="387"/>
        <v>#N/A</v>
      </c>
      <c r="Y2440" s="26"/>
      <c r="Z2440" s="26" t="e">
        <f t="shared" si="388"/>
        <v>#N/A</v>
      </c>
      <c r="AA2440" s="30" t="e">
        <f t="shared" si="389"/>
        <v>#N/A</v>
      </c>
    </row>
    <row r="2441" spans="1:27">
      <c r="A2441" s="20" t="s">
        <v>7237</v>
      </c>
      <c r="B2441" s="20" t="s">
        <v>7238</v>
      </c>
      <c r="C2441" s="25">
        <v>0</v>
      </c>
      <c r="D2441" s="22">
        <v>85</v>
      </c>
      <c r="E2441" s="22">
        <v>49</v>
      </c>
      <c r="F2441" s="22">
        <v>40</v>
      </c>
      <c r="G2441" s="22">
        <v>16000</v>
      </c>
      <c r="H2441" s="22" t="s">
        <v>5088</v>
      </c>
      <c r="I2441" s="26" t="e">
        <f>+IF(H2441='COSTOS VARIOS'!$C$1,'COSTOS VARIOS'!$C$2*'Precios ML'!V2441,'COSTOS VARIOS'!$B$2*'Precios ML'!V2441)</f>
        <v>#N/A</v>
      </c>
      <c r="J2441" s="22">
        <v>0</v>
      </c>
      <c r="K2441" s="27">
        <f t="shared" si="380"/>
        <v>10.4125</v>
      </c>
      <c r="L2441" s="27">
        <f t="shared" si="381"/>
        <v>10.4125</v>
      </c>
      <c r="M2441" s="26">
        <f>(INDEX(pesos!A:B,MATCH(L2441,pesos!A:A,1),2))</f>
        <v>16200</v>
      </c>
      <c r="N2441" s="26">
        <f>+R2441*'COSTOS VARIOS'!$O$1</f>
        <v>0</v>
      </c>
      <c r="O2441" s="26">
        <f>+R2441*'COSTOS VARIOS'!$O$2</f>
        <v>0</v>
      </c>
      <c r="P2441" s="26">
        <f>+R2441*'COSTOS VARIOS'!$O$3</f>
        <v>0</v>
      </c>
      <c r="Q2441" s="26">
        <v>1</v>
      </c>
      <c r="R2441" s="26">
        <f t="shared" si="382"/>
        <v>0</v>
      </c>
      <c r="S2441" s="25" t="e">
        <f t="shared" si="383"/>
        <v>#N/A</v>
      </c>
      <c r="T2441" s="28" t="e">
        <f t="shared" si="384"/>
        <v>#N/A</v>
      </c>
      <c r="U2441" s="29" t="e">
        <f t="shared" si="385"/>
        <v>#N/A</v>
      </c>
      <c r="V2441" s="26" t="e">
        <f>+INDEX('LISTA DE PRECIOS EKM '!A:K,MATCH('Precios ML'!B2441,'LISTA DE PRECIOS EKM '!A:A,0),8)</f>
        <v>#N/A</v>
      </c>
      <c r="W2441" s="26" t="e">
        <f t="shared" si="386"/>
        <v>#N/A</v>
      </c>
      <c r="X2441" s="26" t="e">
        <f t="shared" si="387"/>
        <v>#N/A</v>
      </c>
      <c r="Y2441" s="26"/>
      <c r="Z2441" s="26" t="e">
        <f t="shared" si="388"/>
        <v>#N/A</v>
      </c>
      <c r="AA2441" s="30" t="e">
        <f t="shared" si="389"/>
        <v>#N/A</v>
      </c>
    </row>
    <row r="2442" spans="1:27">
      <c r="A2442" s="20" t="s">
        <v>7237</v>
      </c>
      <c r="B2442" s="20" t="s">
        <v>7238</v>
      </c>
      <c r="C2442" s="25">
        <v>0</v>
      </c>
      <c r="D2442" s="22">
        <v>85</v>
      </c>
      <c r="E2442" s="22">
        <v>49</v>
      </c>
      <c r="F2442" s="22">
        <v>40</v>
      </c>
      <c r="G2442" s="22">
        <v>16000</v>
      </c>
      <c r="H2442" s="22" t="s">
        <v>5088</v>
      </c>
      <c r="I2442" s="26" t="e">
        <f>+IF(H2442='COSTOS VARIOS'!$C$1,'COSTOS VARIOS'!$C$2*'Precios ML'!V2442,'COSTOS VARIOS'!$B$2*'Precios ML'!V2442)</f>
        <v>#N/A</v>
      </c>
      <c r="J2442" s="22">
        <v>0</v>
      </c>
      <c r="K2442" s="27">
        <f t="shared" si="380"/>
        <v>10.4125</v>
      </c>
      <c r="L2442" s="27">
        <f t="shared" si="381"/>
        <v>10.4125</v>
      </c>
      <c r="M2442" s="26">
        <f>(INDEX(pesos!A:B,MATCH(L2442,pesos!A:A,1),2))</f>
        <v>16200</v>
      </c>
      <c r="N2442" s="26">
        <f>+R2442*'COSTOS VARIOS'!$O$1</f>
        <v>0</v>
      </c>
      <c r="O2442" s="26">
        <f>+R2442*'COSTOS VARIOS'!$O$2</f>
        <v>0</v>
      </c>
      <c r="P2442" s="26">
        <f>+R2442*'COSTOS VARIOS'!$O$3</f>
        <v>0</v>
      </c>
      <c r="Q2442" s="26">
        <v>1</v>
      </c>
      <c r="R2442" s="26">
        <f t="shared" si="382"/>
        <v>0</v>
      </c>
      <c r="S2442" s="25" t="e">
        <f t="shared" si="383"/>
        <v>#N/A</v>
      </c>
      <c r="T2442" s="28" t="e">
        <f t="shared" si="384"/>
        <v>#N/A</v>
      </c>
      <c r="U2442" s="29" t="e">
        <f t="shared" si="385"/>
        <v>#N/A</v>
      </c>
      <c r="V2442" s="26" t="e">
        <f>+INDEX('LISTA DE PRECIOS EKM '!A:K,MATCH('Precios ML'!B2442,'LISTA DE PRECIOS EKM '!A:A,0),8)</f>
        <v>#N/A</v>
      </c>
      <c r="W2442" s="26" t="e">
        <f t="shared" si="386"/>
        <v>#N/A</v>
      </c>
      <c r="X2442" s="26" t="e">
        <f t="shared" si="387"/>
        <v>#N/A</v>
      </c>
      <c r="Y2442" s="26"/>
      <c r="Z2442" s="26" t="e">
        <f t="shared" si="388"/>
        <v>#N/A</v>
      </c>
      <c r="AA2442" s="30" t="e">
        <f t="shared" si="389"/>
        <v>#N/A</v>
      </c>
    </row>
    <row r="2443" spans="1:27">
      <c r="A2443" s="20" t="s">
        <v>7239</v>
      </c>
      <c r="B2443" s="20" t="s">
        <v>7240</v>
      </c>
      <c r="C2443" s="25">
        <v>0</v>
      </c>
      <c r="D2443" s="22">
        <v>85</v>
      </c>
      <c r="E2443" s="22">
        <v>49</v>
      </c>
      <c r="F2443" s="22">
        <v>40</v>
      </c>
      <c r="G2443" s="22">
        <v>16000</v>
      </c>
      <c r="H2443" s="22" t="s">
        <v>5088</v>
      </c>
      <c r="I2443" s="26" t="e">
        <f>+IF(H2443='COSTOS VARIOS'!$C$1,'COSTOS VARIOS'!$C$2*'Precios ML'!V2443,'COSTOS VARIOS'!$B$2*'Precios ML'!V2443)</f>
        <v>#N/A</v>
      </c>
      <c r="J2443" s="22">
        <v>0</v>
      </c>
      <c r="K2443" s="27">
        <f t="shared" si="380"/>
        <v>10.4125</v>
      </c>
      <c r="L2443" s="27">
        <f t="shared" si="381"/>
        <v>10.4125</v>
      </c>
      <c r="M2443" s="26">
        <f>(INDEX(pesos!A:B,MATCH(L2443,pesos!A:A,1),2))</f>
        <v>16200</v>
      </c>
      <c r="N2443" s="26">
        <f>+R2443*'COSTOS VARIOS'!$O$1</f>
        <v>0</v>
      </c>
      <c r="O2443" s="26">
        <f>+R2443*'COSTOS VARIOS'!$O$2</f>
        <v>0</v>
      </c>
      <c r="P2443" s="26">
        <f>+R2443*'COSTOS VARIOS'!$O$3</f>
        <v>0</v>
      </c>
      <c r="Q2443" s="26">
        <v>1</v>
      </c>
      <c r="R2443" s="26">
        <f t="shared" si="382"/>
        <v>0</v>
      </c>
      <c r="S2443" s="25" t="e">
        <f t="shared" si="383"/>
        <v>#N/A</v>
      </c>
      <c r="T2443" s="28" t="e">
        <f t="shared" si="384"/>
        <v>#N/A</v>
      </c>
      <c r="U2443" s="29" t="e">
        <f t="shared" si="385"/>
        <v>#N/A</v>
      </c>
      <c r="V2443" s="26" t="e">
        <f>+INDEX('LISTA DE PRECIOS EKM '!A:K,MATCH('Precios ML'!B2443,'LISTA DE PRECIOS EKM '!A:A,0),8)</f>
        <v>#N/A</v>
      </c>
      <c r="W2443" s="26" t="e">
        <f t="shared" si="386"/>
        <v>#N/A</v>
      </c>
      <c r="X2443" s="26" t="e">
        <f t="shared" si="387"/>
        <v>#N/A</v>
      </c>
      <c r="Y2443" s="26"/>
      <c r="Z2443" s="26" t="e">
        <f t="shared" si="388"/>
        <v>#N/A</v>
      </c>
      <c r="AA2443" s="30" t="e">
        <f t="shared" si="389"/>
        <v>#N/A</v>
      </c>
    </row>
    <row r="2444" spans="1:27">
      <c r="A2444" s="20" t="s">
        <v>7239</v>
      </c>
      <c r="B2444" s="20" t="s">
        <v>7240</v>
      </c>
      <c r="C2444" s="25">
        <v>0</v>
      </c>
      <c r="D2444" s="22">
        <v>85</v>
      </c>
      <c r="E2444" s="22">
        <v>49</v>
      </c>
      <c r="F2444" s="22">
        <v>40</v>
      </c>
      <c r="G2444" s="22">
        <v>16000</v>
      </c>
      <c r="H2444" s="22" t="s">
        <v>5088</v>
      </c>
      <c r="I2444" s="26" t="e">
        <f>+IF(H2444='COSTOS VARIOS'!$C$1,'COSTOS VARIOS'!$C$2*'Precios ML'!V2444,'COSTOS VARIOS'!$B$2*'Precios ML'!V2444)</f>
        <v>#N/A</v>
      </c>
      <c r="J2444" s="22">
        <v>0</v>
      </c>
      <c r="K2444" s="27">
        <f t="shared" si="380"/>
        <v>10.4125</v>
      </c>
      <c r="L2444" s="27">
        <f t="shared" si="381"/>
        <v>10.4125</v>
      </c>
      <c r="M2444" s="26">
        <f>(INDEX(pesos!A:B,MATCH(L2444,pesos!A:A,1),2))</f>
        <v>16200</v>
      </c>
      <c r="N2444" s="26">
        <f>+R2444*'COSTOS VARIOS'!$O$1</f>
        <v>0</v>
      </c>
      <c r="O2444" s="26">
        <f>+R2444*'COSTOS VARIOS'!$O$2</f>
        <v>0</v>
      </c>
      <c r="P2444" s="26">
        <f>+R2444*'COSTOS VARIOS'!$O$3</f>
        <v>0</v>
      </c>
      <c r="Q2444" s="26">
        <v>1</v>
      </c>
      <c r="R2444" s="26">
        <f t="shared" si="382"/>
        <v>0</v>
      </c>
      <c r="S2444" s="25" t="e">
        <f t="shared" si="383"/>
        <v>#N/A</v>
      </c>
      <c r="T2444" s="28" t="e">
        <f t="shared" si="384"/>
        <v>#N/A</v>
      </c>
      <c r="U2444" s="29" t="e">
        <f t="shared" si="385"/>
        <v>#N/A</v>
      </c>
      <c r="V2444" s="26" t="e">
        <f>+INDEX('LISTA DE PRECIOS EKM '!A:K,MATCH('Precios ML'!B2444,'LISTA DE PRECIOS EKM '!A:A,0),8)</f>
        <v>#N/A</v>
      </c>
      <c r="W2444" s="26" t="e">
        <f t="shared" si="386"/>
        <v>#N/A</v>
      </c>
      <c r="X2444" s="26" t="e">
        <f t="shared" si="387"/>
        <v>#N/A</v>
      </c>
      <c r="Y2444" s="26"/>
      <c r="Z2444" s="26" t="e">
        <f t="shared" si="388"/>
        <v>#N/A</v>
      </c>
      <c r="AA2444" s="30" t="e">
        <f t="shared" si="389"/>
        <v>#N/A</v>
      </c>
    </row>
    <row r="2445" spans="1:27">
      <c r="A2445" s="20" t="s">
        <v>7241</v>
      </c>
      <c r="B2445" s="20" t="s">
        <v>7242</v>
      </c>
      <c r="C2445" s="25">
        <v>0</v>
      </c>
      <c r="D2445" s="22">
        <v>85</v>
      </c>
      <c r="E2445" s="22">
        <v>49</v>
      </c>
      <c r="F2445" s="22">
        <v>40</v>
      </c>
      <c r="G2445" s="22">
        <v>16000</v>
      </c>
      <c r="H2445" s="22" t="s">
        <v>5088</v>
      </c>
      <c r="I2445" s="26" t="e">
        <f>+IF(H2445='COSTOS VARIOS'!$C$1,'COSTOS VARIOS'!$C$2*'Precios ML'!V2445,'COSTOS VARIOS'!$B$2*'Precios ML'!V2445)</f>
        <v>#N/A</v>
      </c>
      <c r="J2445" s="22">
        <v>0</v>
      </c>
      <c r="K2445" s="27">
        <f t="shared" si="380"/>
        <v>10.4125</v>
      </c>
      <c r="L2445" s="27">
        <f t="shared" si="381"/>
        <v>10.4125</v>
      </c>
      <c r="M2445" s="26">
        <f>(INDEX(pesos!A:B,MATCH(L2445,pesos!A:A,1),2))</f>
        <v>16200</v>
      </c>
      <c r="N2445" s="26">
        <f>+R2445*'COSTOS VARIOS'!$O$1</f>
        <v>0</v>
      </c>
      <c r="O2445" s="26">
        <f>+R2445*'COSTOS VARIOS'!$O$2</f>
        <v>0</v>
      </c>
      <c r="P2445" s="26">
        <f>+R2445*'COSTOS VARIOS'!$O$3</f>
        <v>0</v>
      </c>
      <c r="Q2445" s="26">
        <v>1</v>
      </c>
      <c r="R2445" s="26">
        <f t="shared" si="382"/>
        <v>0</v>
      </c>
      <c r="S2445" s="25" t="e">
        <f t="shared" si="383"/>
        <v>#N/A</v>
      </c>
      <c r="T2445" s="28" t="e">
        <f t="shared" si="384"/>
        <v>#N/A</v>
      </c>
      <c r="U2445" s="29" t="e">
        <f t="shared" si="385"/>
        <v>#N/A</v>
      </c>
      <c r="V2445" s="26" t="e">
        <f>+INDEX('LISTA DE PRECIOS EKM '!A:K,MATCH('Precios ML'!B2445,'LISTA DE PRECIOS EKM '!A:A,0),8)</f>
        <v>#N/A</v>
      </c>
      <c r="W2445" s="26" t="e">
        <f t="shared" si="386"/>
        <v>#N/A</v>
      </c>
      <c r="X2445" s="26" t="e">
        <f t="shared" si="387"/>
        <v>#N/A</v>
      </c>
      <c r="Y2445" s="26"/>
      <c r="Z2445" s="26" t="e">
        <f t="shared" si="388"/>
        <v>#N/A</v>
      </c>
      <c r="AA2445" s="30" t="e">
        <f t="shared" si="389"/>
        <v>#N/A</v>
      </c>
    </row>
    <row r="2446" spans="1:27">
      <c r="A2446" s="20" t="s">
        <v>7241</v>
      </c>
      <c r="B2446" s="20" t="s">
        <v>7242</v>
      </c>
      <c r="C2446" s="25">
        <v>0</v>
      </c>
      <c r="D2446" s="22">
        <v>85</v>
      </c>
      <c r="E2446" s="22">
        <v>49</v>
      </c>
      <c r="F2446" s="22">
        <v>40</v>
      </c>
      <c r="G2446" s="22">
        <v>16000</v>
      </c>
      <c r="H2446" s="22" t="s">
        <v>5088</v>
      </c>
      <c r="I2446" s="26" t="e">
        <f>+IF(H2446='COSTOS VARIOS'!$C$1,'COSTOS VARIOS'!$C$2*'Precios ML'!V2446,'COSTOS VARIOS'!$B$2*'Precios ML'!V2446)</f>
        <v>#N/A</v>
      </c>
      <c r="J2446" s="22">
        <v>0</v>
      </c>
      <c r="K2446" s="27">
        <f t="shared" si="380"/>
        <v>10.4125</v>
      </c>
      <c r="L2446" s="27">
        <f t="shared" si="381"/>
        <v>10.4125</v>
      </c>
      <c r="M2446" s="26">
        <f>(INDEX(pesos!A:B,MATCH(L2446,pesos!A:A,1),2))</f>
        <v>16200</v>
      </c>
      <c r="N2446" s="26">
        <f>+R2446*'COSTOS VARIOS'!$O$1</f>
        <v>0</v>
      </c>
      <c r="O2446" s="26">
        <f>+R2446*'COSTOS VARIOS'!$O$2</f>
        <v>0</v>
      </c>
      <c r="P2446" s="26">
        <f>+R2446*'COSTOS VARIOS'!$O$3</f>
        <v>0</v>
      </c>
      <c r="Q2446" s="26">
        <v>1</v>
      </c>
      <c r="R2446" s="26">
        <f t="shared" si="382"/>
        <v>0</v>
      </c>
      <c r="S2446" s="25" t="e">
        <f t="shared" si="383"/>
        <v>#N/A</v>
      </c>
      <c r="T2446" s="28" t="e">
        <f t="shared" si="384"/>
        <v>#N/A</v>
      </c>
      <c r="U2446" s="29" t="e">
        <f t="shared" si="385"/>
        <v>#N/A</v>
      </c>
      <c r="V2446" s="26" t="e">
        <f>+INDEX('LISTA DE PRECIOS EKM '!A:K,MATCH('Precios ML'!B2446,'LISTA DE PRECIOS EKM '!A:A,0),8)</f>
        <v>#N/A</v>
      </c>
      <c r="W2446" s="26" t="e">
        <f t="shared" si="386"/>
        <v>#N/A</v>
      </c>
      <c r="X2446" s="26" t="e">
        <f t="shared" si="387"/>
        <v>#N/A</v>
      </c>
      <c r="Y2446" s="26"/>
      <c r="Z2446" s="26" t="e">
        <f t="shared" si="388"/>
        <v>#N/A</v>
      </c>
      <c r="AA2446" s="30" t="e">
        <f t="shared" si="389"/>
        <v>#N/A</v>
      </c>
    </row>
    <row r="2447" spans="1:27">
      <c r="A2447" s="20" t="s">
        <v>7243</v>
      </c>
      <c r="B2447" s="20" t="s">
        <v>7244</v>
      </c>
      <c r="C2447" s="25">
        <v>0</v>
      </c>
      <c r="D2447" s="22">
        <v>85</v>
      </c>
      <c r="E2447" s="22">
        <v>49</v>
      </c>
      <c r="F2447" s="22">
        <v>40</v>
      </c>
      <c r="G2447" s="22">
        <v>16000</v>
      </c>
      <c r="H2447" s="22" t="s">
        <v>5088</v>
      </c>
      <c r="I2447" s="26" t="e">
        <f>+IF(H2447='COSTOS VARIOS'!$C$1,'COSTOS VARIOS'!$C$2*'Precios ML'!V2447,'COSTOS VARIOS'!$B$2*'Precios ML'!V2447)</f>
        <v>#N/A</v>
      </c>
      <c r="J2447" s="22">
        <v>0</v>
      </c>
      <c r="K2447" s="27">
        <f t="shared" si="380"/>
        <v>10.4125</v>
      </c>
      <c r="L2447" s="27">
        <f t="shared" si="381"/>
        <v>10.4125</v>
      </c>
      <c r="M2447" s="26">
        <f>(INDEX(pesos!A:B,MATCH(L2447,pesos!A:A,1),2))</f>
        <v>16200</v>
      </c>
      <c r="N2447" s="26">
        <f>+R2447*'COSTOS VARIOS'!$O$1</f>
        <v>0</v>
      </c>
      <c r="O2447" s="26">
        <f>+R2447*'COSTOS VARIOS'!$O$2</f>
        <v>0</v>
      </c>
      <c r="P2447" s="26">
        <f>+R2447*'COSTOS VARIOS'!$O$3</f>
        <v>0</v>
      </c>
      <c r="Q2447" s="26">
        <v>1</v>
      </c>
      <c r="R2447" s="26">
        <f t="shared" si="382"/>
        <v>0</v>
      </c>
      <c r="S2447" s="25" t="e">
        <f t="shared" si="383"/>
        <v>#N/A</v>
      </c>
      <c r="T2447" s="28" t="e">
        <f t="shared" si="384"/>
        <v>#N/A</v>
      </c>
      <c r="U2447" s="29" t="e">
        <f t="shared" si="385"/>
        <v>#N/A</v>
      </c>
      <c r="V2447" s="26" t="e">
        <f>+INDEX('LISTA DE PRECIOS EKM '!A:K,MATCH('Precios ML'!B2447,'LISTA DE PRECIOS EKM '!A:A,0),8)</f>
        <v>#N/A</v>
      </c>
      <c r="W2447" s="26" t="e">
        <f t="shared" si="386"/>
        <v>#N/A</v>
      </c>
      <c r="X2447" s="26" t="e">
        <f t="shared" si="387"/>
        <v>#N/A</v>
      </c>
      <c r="Y2447" s="26"/>
      <c r="Z2447" s="26" t="e">
        <f t="shared" si="388"/>
        <v>#N/A</v>
      </c>
      <c r="AA2447" s="30" t="e">
        <f t="shared" si="389"/>
        <v>#N/A</v>
      </c>
    </row>
    <row r="2448" spans="1:27">
      <c r="A2448" s="20" t="s">
        <v>7243</v>
      </c>
      <c r="B2448" s="20" t="s">
        <v>7244</v>
      </c>
      <c r="C2448" s="25">
        <v>0</v>
      </c>
      <c r="D2448" s="22">
        <v>85</v>
      </c>
      <c r="E2448" s="22">
        <v>49</v>
      </c>
      <c r="F2448" s="22">
        <v>40</v>
      </c>
      <c r="G2448" s="22">
        <v>16000</v>
      </c>
      <c r="H2448" s="22" t="s">
        <v>5088</v>
      </c>
      <c r="I2448" s="26" t="e">
        <f>+IF(H2448='COSTOS VARIOS'!$C$1,'COSTOS VARIOS'!$C$2*'Precios ML'!V2448,'COSTOS VARIOS'!$B$2*'Precios ML'!V2448)</f>
        <v>#N/A</v>
      </c>
      <c r="J2448" s="22">
        <v>0</v>
      </c>
      <c r="K2448" s="27">
        <f t="shared" si="380"/>
        <v>10.4125</v>
      </c>
      <c r="L2448" s="27">
        <f t="shared" si="381"/>
        <v>10.4125</v>
      </c>
      <c r="M2448" s="26">
        <f>(INDEX(pesos!A:B,MATCH(L2448,pesos!A:A,1),2))</f>
        <v>16200</v>
      </c>
      <c r="N2448" s="26">
        <f>+R2448*'COSTOS VARIOS'!$O$1</f>
        <v>0</v>
      </c>
      <c r="O2448" s="26">
        <f>+R2448*'COSTOS VARIOS'!$O$2</f>
        <v>0</v>
      </c>
      <c r="P2448" s="26">
        <f>+R2448*'COSTOS VARIOS'!$O$3</f>
        <v>0</v>
      </c>
      <c r="Q2448" s="26">
        <v>1</v>
      </c>
      <c r="R2448" s="26">
        <f t="shared" si="382"/>
        <v>0</v>
      </c>
      <c r="S2448" s="25" t="e">
        <f t="shared" si="383"/>
        <v>#N/A</v>
      </c>
      <c r="T2448" s="28" t="e">
        <f t="shared" si="384"/>
        <v>#N/A</v>
      </c>
      <c r="U2448" s="29" t="e">
        <f t="shared" si="385"/>
        <v>#N/A</v>
      </c>
      <c r="V2448" s="26" t="e">
        <f>+INDEX('LISTA DE PRECIOS EKM '!A:K,MATCH('Precios ML'!B2448,'LISTA DE PRECIOS EKM '!A:A,0),8)</f>
        <v>#N/A</v>
      </c>
      <c r="W2448" s="26" t="e">
        <f t="shared" si="386"/>
        <v>#N/A</v>
      </c>
      <c r="X2448" s="26" t="e">
        <f t="shared" si="387"/>
        <v>#N/A</v>
      </c>
      <c r="Y2448" s="26"/>
      <c r="Z2448" s="26" t="e">
        <f t="shared" si="388"/>
        <v>#N/A</v>
      </c>
      <c r="AA2448" s="30" t="e">
        <f t="shared" si="389"/>
        <v>#N/A</v>
      </c>
    </row>
    <row r="2449" spans="1:27">
      <c r="A2449" s="20" t="s">
        <v>7245</v>
      </c>
      <c r="B2449" s="20" t="s">
        <v>7246</v>
      </c>
      <c r="C2449" s="25">
        <v>0</v>
      </c>
      <c r="D2449" s="22">
        <v>85</v>
      </c>
      <c r="E2449" s="22">
        <v>49</v>
      </c>
      <c r="F2449" s="22">
        <v>40</v>
      </c>
      <c r="G2449" s="22">
        <v>16000</v>
      </c>
      <c r="H2449" s="22" t="s">
        <v>5088</v>
      </c>
      <c r="I2449" s="26" t="e">
        <f>+IF(H2449='COSTOS VARIOS'!$C$1,'COSTOS VARIOS'!$C$2*'Precios ML'!V2449,'COSTOS VARIOS'!$B$2*'Precios ML'!V2449)</f>
        <v>#N/A</v>
      </c>
      <c r="J2449" s="22">
        <v>0</v>
      </c>
      <c r="K2449" s="27">
        <f t="shared" si="380"/>
        <v>10.4125</v>
      </c>
      <c r="L2449" s="27">
        <f t="shared" si="381"/>
        <v>10.4125</v>
      </c>
      <c r="M2449" s="26">
        <f>(INDEX(pesos!A:B,MATCH(L2449,pesos!A:A,1),2))</f>
        <v>16200</v>
      </c>
      <c r="N2449" s="26">
        <f>+R2449*'COSTOS VARIOS'!$O$1</f>
        <v>0</v>
      </c>
      <c r="O2449" s="26">
        <f>+R2449*'COSTOS VARIOS'!$O$2</f>
        <v>0</v>
      </c>
      <c r="P2449" s="26">
        <f>+R2449*'COSTOS VARIOS'!$O$3</f>
        <v>0</v>
      </c>
      <c r="Q2449" s="26">
        <v>1</v>
      </c>
      <c r="R2449" s="26">
        <f t="shared" si="382"/>
        <v>0</v>
      </c>
      <c r="S2449" s="25" t="e">
        <f t="shared" si="383"/>
        <v>#N/A</v>
      </c>
      <c r="T2449" s="28" t="e">
        <f t="shared" si="384"/>
        <v>#N/A</v>
      </c>
      <c r="U2449" s="29" t="e">
        <f t="shared" si="385"/>
        <v>#N/A</v>
      </c>
      <c r="V2449" s="26" t="e">
        <f>+INDEX('LISTA DE PRECIOS EKM '!A:K,MATCH('Precios ML'!B2449,'LISTA DE PRECIOS EKM '!A:A,0),8)</f>
        <v>#N/A</v>
      </c>
      <c r="W2449" s="26" t="e">
        <f t="shared" si="386"/>
        <v>#N/A</v>
      </c>
      <c r="X2449" s="26" t="e">
        <f t="shared" si="387"/>
        <v>#N/A</v>
      </c>
      <c r="Y2449" s="26"/>
      <c r="Z2449" s="26" t="e">
        <f t="shared" si="388"/>
        <v>#N/A</v>
      </c>
      <c r="AA2449" s="30" t="e">
        <f t="shared" si="389"/>
        <v>#N/A</v>
      </c>
    </row>
    <row r="2450" spans="1:27">
      <c r="A2450" s="20" t="s">
        <v>7245</v>
      </c>
      <c r="B2450" s="20" t="s">
        <v>7246</v>
      </c>
      <c r="C2450" s="25">
        <v>0</v>
      </c>
      <c r="D2450" s="22">
        <v>85</v>
      </c>
      <c r="E2450" s="22">
        <v>49</v>
      </c>
      <c r="F2450" s="22">
        <v>40</v>
      </c>
      <c r="G2450" s="22">
        <v>16000</v>
      </c>
      <c r="H2450" s="22" t="s">
        <v>5088</v>
      </c>
      <c r="I2450" s="26" t="e">
        <f>+IF(H2450='COSTOS VARIOS'!$C$1,'COSTOS VARIOS'!$C$2*'Precios ML'!V2450,'COSTOS VARIOS'!$B$2*'Precios ML'!V2450)</f>
        <v>#N/A</v>
      </c>
      <c r="J2450" s="22">
        <v>0</v>
      </c>
      <c r="K2450" s="27">
        <f t="shared" si="380"/>
        <v>10.4125</v>
      </c>
      <c r="L2450" s="27">
        <f t="shared" si="381"/>
        <v>10.4125</v>
      </c>
      <c r="M2450" s="26">
        <f>(INDEX(pesos!A:B,MATCH(L2450,pesos!A:A,1),2))</f>
        <v>16200</v>
      </c>
      <c r="N2450" s="26">
        <f>+R2450*'COSTOS VARIOS'!$O$1</f>
        <v>0</v>
      </c>
      <c r="O2450" s="26">
        <f>+R2450*'COSTOS VARIOS'!$O$2</f>
        <v>0</v>
      </c>
      <c r="P2450" s="26">
        <f>+R2450*'COSTOS VARIOS'!$O$3</f>
        <v>0</v>
      </c>
      <c r="Q2450" s="26">
        <v>1</v>
      </c>
      <c r="R2450" s="26">
        <f t="shared" si="382"/>
        <v>0</v>
      </c>
      <c r="S2450" s="25" t="e">
        <f t="shared" si="383"/>
        <v>#N/A</v>
      </c>
      <c r="T2450" s="28" t="e">
        <f t="shared" si="384"/>
        <v>#N/A</v>
      </c>
      <c r="U2450" s="29" t="e">
        <f t="shared" si="385"/>
        <v>#N/A</v>
      </c>
      <c r="V2450" s="26" t="e">
        <f>+INDEX('LISTA DE PRECIOS EKM '!A:K,MATCH('Precios ML'!B2450,'LISTA DE PRECIOS EKM '!A:A,0),8)</f>
        <v>#N/A</v>
      </c>
      <c r="W2450" s="26" t="e">
        <f t="shared" si="386"/>
        <v>#N/A</v>
      </c>
      <c r="X2450" s="26" t="e">
        <f t="shared" si="387"/>
        <v>#N/A</v>
      </c>
      <c r="Y2450" s="26"/>
      <c r="Z2450" s="26" t="e">
        <f t="shared" si="388"/>
        <v>#N/A</v>
      </c>
      <c r="AA2450" s="30" t="e">
        <f t="shared" si="389"/>
        <v>#N/A</v>
      </c>
    </row>
    <row r="2451" spans="1:27">
      <c r="A2451" s="20" t="s">
        <v>7247</v>
      </c>
      <c r="B2451" s="20" t="s">
        <v>7248</v>
      </c>
      <c r="C2451" s="25">
        <v>0</v>
      </c>
      <c r="D2451" s="22">
        <v>85</v>
      </c>
      <c r="E2451" s="22">
        <v>49</v>
      </c>
      <c r="F2451" s="22">
        <v>40</v>
      </c>
      <c r="G2451" s="22">
        <v>16000</v>
      </c>
      <c r="H2451" s="22" t="s">
        <v>5088</v>
      </c>
      <c r="I2451" s="26" t="e">
        <f>+IF(H2451='COSTOS VARIOS'!$C$1,'COSTOS VARIOS'!$C$2*'Precios ML'!V2451,'COSTOS VARIOS'!$B$2*'Precios ML'!V2451)</f>
        <v>#N/A</v>
      </c>
      <c r="J2451" s="22">
        <v>0</v>
      </c>
      <c r="K2451" s="27">
        <f t="shared" si="380"/>
        <v>10.4125</v>
      </c>
      <c r="L2451" s="27">
        <f t="shared" si="381"/>
        <v>10.4125</v>
      </c>
      <c r="M2451" s="26">
        <f>(INDEX(pesos!A:B,MATCH(L2451,pesos!A:A,1),2))</f>
        <v>16200</v>
      </c>
      <c r="N2451" s="26">
        <f>+R2451*'COSTOS VARIOS'!$O$1</f>
        <v>0</v>
      </c>
      <c r="O2451" s="26">
        <f>+R2451*'COSTOS VARIOS'!$O$2</f>
        <v>0</v>
      </c>
      <c r="P2451" s="26">
        <f>+R2451*'COSTOS VARIOS'!$O$3</f>
        <v>0</v>
      </c>
      <c r="Q2451" s="26">
        <v>1</v>
      </c>
      <c r="R2451" s="26">
        <f t="shared" si="382"/>
        <v>0</v>
      </c>
      <c r="S2451" s="25" t="e">
        <f t="shared" si="383"/>
        <v>#N/A</v>
      </c>
      <c r="T2451" s="28" t="e">
        <f t="shared" si="384"/>
        <v>#N/A</v>
      </c>
      <c r="U2451" s="29" t="e">
        <f t="shared" si="385"/>
        <v>#N/A</v>
      </c>
      <c r="V2451" s="26" t="e">
        <f>+INDEX('LISTA DE PRECIOS EKM '!A:K,MATCH('Precios ML'!B2451,'LISTA DE PRECIOS EKM '!A:A,0),8)</f>
        <v>#N/A</v>
      </c>
      <c r="W2451" s="26" t="e">
        <f t="shared" si="386"/>
        <v>#N/A</v>
      </c>
      <c r="X2451" s="26" t="e">
        <f t="shared" si="387"/>
        <v>#N/A</v>
      </c>
      <c r="Y2451" s="26"/>
      <c r="Z2451" s="26" t="e">
        <f t="shared" si="388"/>
        <v>#N/A</v>
      </c>
      <c r="AA2451" s="30" t="e">
        <f t="shared" si="389"/>
        <v>#N/A</v>
      </c>
    </row>
    <row r="2452" spans="1:27">
      <c r="A2452" s="20" t="s">
        <v>7247</v>
      </c>
      <c r="B2452" s="20" t="s">
        <v>7248</v>
      </c>
      <c r="C2452" s="25">
        <v>0</v>
      </c>
      <c r="D2452" s="22">
        <v>85</v>
      </c>
      <c r="E2452" s="22">
        <v>49</v>
      </c>
      <c r="F2452" s="22">
        <v>40</v>
      </c>
      <c r="G2452" s="22">
        <v>16000</v>
      </c>
      <c r="H2452" s="22" t="s">
        <v>5088</v>
      </c>
      <c r="I2452" s="26" t="e">
        <f>+IF(H2452='COSTOS VARIOS'!$C$1,'COSTOS VARIOS'!$C$2*'Precios ML'!V2452,'COSTOS VARIOS'!$B$2*'Precios ML'!V2452)</f>
        <v>#N/A</v>
      </c>
      <c r="J2452" s="22">
        <v>0</v>
      </c>
      <c r="K2452" s="27">
        <f t="shared" si="380"/>
        <v>10.4125</v>
      </c>
      <c r="L2452" s="27">
        <f t="shared" si="381"/>
        <v>10.4125</v>
      </c>
      <c r="M2452" s="26">
        <f>(INDEX(pesos!A:B,MATCH(L2452,pesos!A:A,1),2))</f>
        <v>16200</v>
      </c>
      <c r="N2452" s="26">
        <f>+R2452*'COSTOS VARIOS'!$O$1</f>
        <v>0</v>
      </c>
      <c r="O2452" s="26">
        <f>+R2452*'COSTOS VARIOS'!$O$2</f>
        <v>0</v>
      </c>
      <c r="P2452" s="26">
        <f>+R2452*'COSTOS VARIOS'!$O$3</f>
        <v>0</v>
      </c>
      <c r="Q2452" s="26">
        <v>1</v>
      </c>
      <c r="R2452" s="26">
        <f t="shared" si="382"/>
        <v>0</v>
      </c>
      <c r="S2452" s="25" t="e">
        <f t="shared" si="383"/>
        <v>#N/A</v>
      </c>
      <c r="T2452" s="28" t="e">
        <f t="shared" si="384"/>
        <v>#N/A</v>
      </c>
      <c r="U2452" s="29" t="e">
        <f t="shared" si="385"/>
        <v>#N/A</v>
      </c>
      <c r="V2452" s="26" t="e">
        <f>+INDEX('LISTA DE PRECIOS EKM '!A:K,MATCH('Precios ML'!B2452,'LISTA DE PRECIOS EKM '!A:A,0),8)</f>
        <v>#N/A</v>
      </c>
      <c r="W2452" s="26" t="e">
        <f t="shared" si="386"/>
        <v>#N/A</v>
      </c>
      <c r="X2452" s="26" t="e">
        <f t="shared" si="387"/>
        <v>#N/A</v>
      </c>
      <c r="Y2452" s="26"/>
      <c r="Z2452" s="26" t="e">
        <f t="shared" si="388"/>
        <v>#N/A</v>
      </c>
      <c r="AA2452" s="30" t="e">
        <f t="shared" si="389"/>
        <v>#N/A</v>
      </c>
    </row>
    <row r="2453" spans="1:27">
      <c r="A2453" s="20" t="s">
        <v>7249</v>
      </c>
      <c r="B2453" s="20" t="s">
        <v>7250</v>
      </c>
      <c r="C2453" s="25">
        <v>0</v>
      </c>
      <c r="D2453" s="22">
        <v>85</v>
      </c>
      <c r="E2453" s="22">
        <v>49</v>
      </c>
      <c r="F2453" s="22">
        <v>40</v>
      </c>
      <c r="G2453" s="22">
        <v>16000</v>
      </c>
      <c r="H2453" s="22" t="s">
        <v>5088</v>
      </c>
      <c r="I2453" s="26" t="e">
        <f>+IF(H2453='COSTOS VARIOS'!$C$1,'COSTOS VARIOS'!$C$2*'Precios ML'!V2453,'COSTOS VARIOS'!$B$2*'Precios ML'!V2453)</f>
        <v>#N/A</v>
      </c>
      <c r="J2453" s="22">
        <v>0</v>
      </c>
      <c r="K2453" s="27">
        <f t="shared" si="380"/>
        <v>10.4125</v>
      </c>
      <c r="L2453" s="27">
        <f t="shared" si="381"/>
        <v>10.4125</v>
      </c>
      <c r="M2453" s="26">
        <f>(INDEX(pesos!A:B,MATCH(L2453,pesos!A:A,1),2))</f>
        <v>16200</v>
      </c>
      <c r="N2453" s="26">
        <f>+R2453*'COSTOS VARIOS'!$O$1</f>
        <v>0</v>
      </c>
      <c r="O2453" s="26">
        <f>+R2453*'COSTOS VARIOS'!$O$2</f>
        <v>0</v>
      </c>
      <c r="P2453" s="26">
        <f>+R2453*'COSTOS VARIOS'!$O$3</f>
        <v>0</v>
      </c>
      <c r="Q2453" s="26">
        <v>1</v>
      </c>
      <c r="R2453" s="26">
        <f t="shared" si="382"/>
        <v>0</v>
      </c>
      <c r="S2453" s="25" t="e">
        <f t="shared" si="383"/>
        <v>#N/A</v>
      </c>
      <c r="T2453" s="28" t="e">
        <f t="shared" si="384"/>
        <v>#N/A</v>
      </c>
      <c r="U2453" s="29" t="e">
        <f t="shared" si="385"/>
        <v>#N/A</v>
      </c>
      <c r="V2453" s="26" t="e">
        <f>+INDEX('LISTA DE PRECIOS EKM '!A:K,MATCH('Precios ML'!B2453,'LISTA DE PRECIOS EKM '!A:A,0),8)</f>
        <v>#N/A</v>
      </c>
      <c r="W2453" s="26" t="e">
        <f t="shared" si="386"/>
        <v>#N/A</v>
      </c>
      <c r="X2453" s="26" t="e">
        <f t="shared" si="387"/>
        <v>#N/A</v>
      </c>
      <c r="Y2453" s="26"/>
      <c r="Z2453" s="26" t="e">
        <f t="shared" si="388"/>
        <v>#N/A</v>
      </c>
      <c r="AA2453" s="30" t="e">
        <f t="shared" si="389"/>
        <v>#N/A</v>
      </c>
    </row>
    <row r="2454" spans="1:27">
      <c r="A2454" s="20" t="s">
        <v>7249</v>
      </c>
      <c r="B2454" s="20" t="s">
        <v>7250</v>
      </c>
      <c r="C2454" s="25">
        <v>0</v>
      </c>
      <c r="D2454" s="22">
        <v>85</v>
      </c>
      <c r="E2454" s="22">
        <v>49</v>
      </c>
      <c r="F2454" s="22">
        <v>40</v>
      </c>
      <c r="G2454" s="22">
        <v>16000</v>
      </c>
      <c r="H2454" s="22" t="s">
        <v>5088</v>
      </c>
      <c r="I2454" s="26" t="e">
        <f>+IF(H2454='COSTOS VARIOS'!$C$1,'COSTOS VARIOS'!$C$2*'Precios ML'!V2454,'COSTOS VARIOS'!$B$2*'Precios ML'!V2454)</f>
        <v>#N/A</v>
      </c>
      <c r="J2454" s="22">
        <v>0</v>
      </c>
      <c r="K2454" s="27">
        <f t="shared" si="380"/>
        <v>10.4125</v>
      </c>
      <c r="L2454" s="27">
        <f t="shared" si="381"/>
        <v>10.4125</v>
      </c>
      <c r="M2454" s="26">
        <f>(INDEX(pesos!A:B,MATCH(L2454,pesos!A:A,1),2))</f>
        <v>16200</v>
      </c>
      <c r="N2454" s="26">
        <f>+R2454*'COSTOS VARIOS'!$O$1</f>
        <v>0</v>
      </c>
      <c r="O2454" s="26">
        <f>+R2454*'COSTOS VARIOS'!$O$2</f>
        <v>0</v>
      </c>
      <c r="P2454" s="26">
        <f>+R2454*'COSTOS VARIOS'!$O$3</f>
        <v>0</v>
      </c>
      <c r="Q2454" s="26">
        <v>1</v>
      </c>
      <c r="R2454" s="26">
        <f t="shared" si="382"/>
        <v>0</v>
      </c>
      <c r="S2454" s="25" t="e">
        <f t="shared" si="383"/>
        <v>#N/A</v>
      </c>
      <c r="T2454" s="28" t="e">
        <f t="shared" si="384"/>
        <v>#N/A</v>
      </c>
      <c r="U2454" s="29" t="e">
        <f t="shared" si="385"/>
        <v>#N/A</v>
      </c>
      <c r="V2454" s="26" t="e">
        <f>+INDEX('LISTA DE PRECIOS EKM '!A:K,MATCH('Precios ML'!B2454,'LISTA DE PRECIOS EKM '!A:A,0),8)</f>
        <v>#N/A</v>
      </c>
      <c r="W2454" s="26" t="e">
        <f t="shared" si="386"/>
        <v>#N/A</v>
      </c>
      <c r="X2454" s="26" t="e">
        <f t="shared" si="387"/>
        <v>#N/A</v>
      </c>
      <c r="Y2454" s="26"/>
      <c r="Z2454" s="26" t="e">
        <f t="shared" si="388"/>
        <v>#N/A</v>
      </c>
      <c r="AA2454" s="30" t="e">
        <f t="shared" si="389"/>
        <v>#N/A</v>
      </c>
    </row>
    <row r="2455" spans="1:27">
      <c r="A2455" s="20" t="s">
        <v>7251</v>
      </c>
      <c r="B2455" s="20" t="s">
        <v>7252</v>
      </c>
      <c r="C2455" s="25">
        <v>0</v>
      </c>
      <c r="D2455" s="22">
        <v>85</v>
      </c>
      <c r="E2455" s="22">
        <v>49</v>
      </c>
      <c r="F2455" s="22">
        <v>40</v>
      </c>
      <c r="G2455" s="22">
        <v>16000</v>
      </c>
      <c r="H2455" s="22" t="s">
        <v>5088</v>
      </c>
      <c r="I2455" s="26" t="e">
        <f>+IF(H2455='COSTOS VARIOS'!$C$1,'COSTOS VARIOS'!$C$2*'Precios ML'!V2455,'COSTOS VARIOS'!$B$2*'Precios ML'!V2455)</f>
        <v>#N/A</v>
      </c>
      <c r="J2455" s="22">
        <v>0</v>
      </c>
      <c r="K2455" s="27">
        <f t="shared" si="380"/>
        <v>10.4125</v>
      </c>
      <c r="L2455" s="27">
        <f t="shared" si="381"/>
        <v>10.4125</v>
      </c>
      <c r="M2455" s="26">
        <f>(INDEX(pesos!A:B,MATCH(L2455,pesos!A:A,1),2))</f>
        <v>16200</v>
      </c>
      <c r="N2455" s="26">
        <f>+R2455*'COSTOS VARIOS'!$O$1</f>
        <v>0</v>
      </c>
      <c r="O2455" s="26">
        <f>+R2455*'COSTOS VARIOS'!$O$2</f>
        <v>0</v>
      </c>
      <c r="P2455" s="26">
        <f>+R2455*'COSTOS VARIOS'!$O$3</f>
        <v>0</v>
      </c>
      <c r="Q2455" s="26">
        <v>1</v>
      </c>
      <c r="R2455" s="26">
        <f t="shared" si="382"/>
        <v>0</v>
      </c>
      <c r="S2455" s="25" t="e">
        <f t="shared" si="383"/>
        <v>#N/A</v>
      </c>
      <c r="T2455" s="28" t="e">
        <f t="shared" si="384"/>
        <v>#N/A</v>
      </c>
      <c r="U2455" s="29" t="e">
        <f t="shared" si="385"/>
        <v>#N/A</v>
      </c>
      <c r="V2455" s="26" t="e">
        <f>+INDEX('LISTA DE PRECIOS EKM '!A:K,MATCH('Precios ML'!B2455,'LISTA DE PRECIOS EKM '!A:A,0),8)</f>
        <v>#N/A</v>
      </c>
      <c r="W2455" s="26" t="e">
        <f t="shared" si="386"/>
        <v>#N/A</v>
      </c>
      <c r="X2455" s="26" t="e">
        <f t="shared" si="387"/>
        <v>#N/A</v>
      </c>
      <c r="Y2455" s="26"/>
      <c r="Z2455" s="26" t="e">
        <f t="shared" si="388"/>
        <v>#N/A</v>
      </c>
      <c r="AA2455" s="30" t="e">
        <f t="shared" si="389"/>
        <v>#N/A</v>
      </c>
    </row>
    <row r="2456" spans="1:27">
      <c r="A2456" s="20" t="s">
        <v>7251</v>
      </c>
      <c r="B2456" s="20" t="s">
        <v>7252</v>
      </c>
      <c r="C2456" s="25">
        <v>0</v>
      </c>
      <c r="D2456" s="22">
        <v>85</v>
      </c>
      <c r="E2456" s="22">
        <v>49</v>
      </c>
      <c r="F2456" s="22">
        <v>40</v>
      </c>
      <c r="G2456" s="22">
        <v>16000</v>
      </c>
      <c r="H2456" s="22" t="s">
        <v>5088</v>
      </c>
      <c r="I2456" s="26" t="e">
        <f>+IF(H2456='COSTOS VARIOS'!$C$1,'COSTOS VARIOS'!$C$2*'Precios ML'!V2456,'COSTOS VARIOS'!$B$2*'Precios ML'!V2456)</f>
        <v>#N/A</v>
      </c>
      <c r="J2456" s="22">
        <v>0</v>
      </c>
      <c r="K2456" s="27">
        <f t="shared" si="380"/>
        <v>10.4125</v>
      </c>
      <c r="L2456" s="27">
        <f t="shared" si="381"/>
        <v>10.4125</v>
      </c>
      <c r="M2456" s="26">
        <f>(INDEX(pesos!A:B,MATCH(L2456,pesos!A:A,1),2))</f>
        <v>16200</v>
      </c>
      <c r="N2456" s="26">
        <f>+R2456*'COSTOS VARIOS'!$O$1</f>
        <v>0</v>
      </c>
      <c r="O2456" s="26">
        <f>+R2456*'COSTOS VARIOS'!$O$2</f>
        <v>0</v>
      </c>
      <c r="P2456" s="26">
        <f>+R2456*'COSTOS VARIOS'!$O$3</f>
        <v>0</v>
      </c>
      <c r="Q2456" s="26">
        <v>1</v>
      </c>
      <c r="R2456" s="26">
        <f t="shared" si="382"/>
        <v>0</v>
      </c>
      <c r="S2456" s="25" t="e">
        <f t="shared" si="383"/>
        <v>#N/A</v>
      </c>
      <c r="T2456" s="28" t="e">
        <f t="shared" si="384"/>
        <v>#N/A</v>
      </c>
      <c r="U2456" s="29" t="e">
        <f t="shared" si="385"/>
        <v>#N/A</v>
      </c>
      <c r="V2456" s="26" t="e">
        <f>+INDEX('LISTA DE PRECIOS EKM '!A:K,MATCH('Precios ML'!B2456,'LISTA DE PRECIOS EKM '!A:A,0),8)</f>
        <v>#N/A</v>
      </c>
      <c r="W2456" s="26" t="e">
        <f t="shared" si="386"/>
        <v>#N/A</v>
      </c>
      <c r="X2456" s="26" t="e">
        <f t="shared" si="387"/>
        <v>#N/A</v>
      </c>
      <c r="Y2456" s="26"/>
      <c r="Z2456" s="26" t="e">
        <f t="shared" si="388"/>
        <v>#N/A</v>
      </c>
      <c r="AA2456" s="30" t="e">
        <f t="shared" si="389"/>
        <v>#N/A</v>
      </c>
    </row>
    <row r="2457" spans="1:27">
      <c r="A2457" s="20" t="s">
        <v>7253</v>
      </c>
      <c r="B2457" s="20" t="s">
        <v>7254</v>
      </c>
      <c r="C2457" s="25">
        <v>0</v>
      </c>
      <c r="D2457" s="22">
        <v>85</v>
      </c>
      <c r="E2457" s="22">
        <v>49</v>
      </c>
      <c r="F2457" s="22">
        <v>40</v>
      </c>
      <c r="G2457" s="22">
        <v>16000</v>
      </c>
      <c r="H2457" s="22" t="s">
        <v>5088</v>
      </c>
      <c r="I2457" s="26" t="e">
        <f>+IF(H2457='COSTOS VARIOS'!$C$1,'COSTOS VARIOS'!$C$2*'Precios ML'!V2457,'COSTOS VARIOS'!$B$2*'Precios ML'!V2457)</f>
        <v>#N/A</v>
      </c>
      <c r="J2457" s="22">
        <v>0</v>
      </c>
      <c r="K2457" s="27">
        <f t="shared" si="380"/>
        <v>10.4125</v>
      </c>
      <c r="L2457" s="27">
        <f t="shared" si="381"/>
        <v>10.4125</v>
      </c>
      <c r="M2457" s="26">
        <f>(INDEX(pesos!A:B,MATCH(L2457,pesos!A:A,1),2))</f>
        <v>16200</v>
      </c>
      <c r="N2457" s="26">
        <f>+R2457*'COSTOS VARIOS'!$O$1</f>
        <v>0</v>
      </c>
      <c r="O2457" s="26">
        <f>+R2457*'COSTOS VARIOS'!$O$2</f>
        <v>0</v>
      </c>
      <c r="P2457" s="26">
        <f>+R2457*'COSTOS VARIOS'!$O$3</f>
        <v>0</v>
      </c>
      <c r="Q2457" s="26">
        <v>1</v>
      </c>
      <c r="R2457" s="26">
        <f t="shared" si="382"/>
        <v>0</v>
      </c>
      <c r="S2457" s="25" t="e">
        <f t="shared" si="383"/>
        <v>#N/A</v>
      </c>
      <c r="T2457" s="28" t="e">
        <f t="shared" si="384"/>
        <v>#N/A</v>
      </c>
      <c r="U2457" s="29" t="e">
        <f t="shared" si="385"/>
        <v>#N/A</v>
      </c>
      <c r="V2457" s="26" t="e">
        <f>+INDEX('LISTA DE PRECIOS EKM '!A:K,MATCH('Precios ML'!B2457,'LISTA DE PRECIOS EKM '!A:A,0),8)</f>
        <v>#N/A</v>
      </c>
      <c r="W2457" s="26" t="e">
        <f t="shared" si="386"/>
        <v>#N/A</v>
      </c>
      <c r="X2457" s="26" t="e">
        <f t="shared" si="387"/>
        <v>#N/A</v>
      </c>
      <c r="Y2457" s="26"/>
      <c r="Z2457" s="26" t="e">
        <f t="shared" si="388"/>
        <v>#N/A</v>
      </c>
      <c r="AA2457" s="30" t="e">
        <f t="shared" si="389"/>
        <v>#N/A</v>
      </c>
    </row>
    <row r="2458" spans="1:27">
      <c r="A2458" s="20" t="s">
        <v>7253</v>
      </c>
      <c r="B2458" s="20" t="s">
        <v>7254</v>
      </c>
      <c r="C2458" s="25">
        <v>0</v>
      </c>
      <c r="D2458" s="22">
        <v>85</v>
      </c>
      <c r="E2458" s="22">
        <v>49</v>
      </c>
      <c r="F2458" s="22">
        <v>40</v>
      </c>
      <c r="G2458" s="22">
        <v>16000</v>
      </c>
      <c r="H2458" s="22" t="s">
        <v>5088</v>
      </c>
      <c r="I2458" s="26" t="e">
        <f>+IF(H2458='COSTOS VARIOS'!$C$1,'COSTOS VARIOS'!$C$2*'Precios ML'!V2458,'COSTOS VARIOS'!$B$2*'Precios ML'!V2458)</f>
        <v>#N/A</v>
      </c>
      <c r="J2458" s="22">
        <v>0</v>
      </c>
      <c r="K2458" s="27">
        <f t="shared" si="380"/>
        <v>10.4125</v>
      </c>
      <c r="L2458" s="27">
        <f t="shared" si="381"/>
        <v>10.4125</v>
      </c>
      <c r="M2458" s="26">
        <f>(INDEX(pesos!A:B,MATCH(L2458,pesos!A:A,1),2))</f>
        <v>16200</v>
      </c>
      <c r="N2458" s="26">
        <f>+R2458*'COSTOS VARIOS'!$O$1</f>
        <v>0</v>
      </c>
      <c r="O2458" s="26">
        <f>+R2458*'COSTOS VARIOS'!$O$2</f>
        <v>0</v>
      </c>
      <c r="P2458" s="26">
        <f>+R2458*'COSTOS VARIOS'!$O$3</f>
        <v>0</v>
      </c>
      <c r="Q2458" s="26">
        <v>1</v>
      </c>
      <c r="R2458" s="26">
        <f t="shared" si="382"/>
        <v>0</v>
      </c>
      <c r="S2458" s="25" t="e">
        <f t="shared" si="383"/>
        <v>#N/A</v>
      </c>
      <c r="T2458" s="28" t="e">
        <f t="shared" si="384"/>
        <v>#N/A</v>
      </c>
      <c r="U2458" s="29" t="e">
        <f t="shared" si="385"/>
        <v>#N/A</v>
      </c>
      <c r="V2458" s="26" t="e">
        <f>+INDEX('LISTA DE PRECIOS EKM '!A:K,MATCH('Precios ML'!B2458,'LISTA DE PRECIOS EKM '!A:A,0),8)</f>
        <v>#N/A</v>
      </c>
      <c r="W2458" s="26" t="e">
        <f t="shared" si="386"/>
        <v>#N/A</v>
      </c>
      <c r="X2458" s="26" t="e">
        <f t="shared" si="387"/>
        <v>#N/A</v>
      </c>
      <c r="Y2458" s="26"/>
      <c r="Z2458" s="26" t="e">
        <f t="shared" si="388"/>
        <v>#N/A</v>
      </c>
      <c r="AA2458" s="30" t="e">
        <f t="shared" si="389"/>
        <v>#N/A</v>
      </c>
    </row>
    <row r="2459" spans="1:27">
      <c r="A2459" s="20" t="s">
        <v>7255</v>
      </c>
      <c r="B2459" s="20" t="s">
        <v>7256</v>
      </c>
      <c r="C2459" s="25">
        <v>0</v>
      </c>
      <c r="D2459" s="22">
        <v>85</v>
      </c>
      <c r="E2459" s="22">
        <v>49</v>
      </c>
      <c r="F2459" s="22">
        <v>40</v>
      </c>
      <c r="G2459" s="22">
        <v>16000</v>
      </c>
      <c r="H2459" s="22" t="s">
        <v>5088</v>
      </c>
      <c r="I2459" s="26" t="e">
        <f>+IF(H2459='COSTOS VARIOS'!$C$1,'COSTOS VARIOS'!$C$2*'Precios ML'!V2459,'COSTOS VARIOS'!$B$2*'Precios ML'!V2459)</f>
        <v>#N/A</v>
      </c>
      <c r="J2459" s="22">
        <v>0</v>
      </c>
      <c r="K2459" s="27">
        <f t="shared" si="380"/>
        <v>10.4125</v>
      </c>
      <c r="L2459" s="27">
        <f t="shared" si="381"/>
        <v>10.4125</v>
      </c>
      <c r="M2459" s="26">
        <f>(INDEX(pesos!A:B,MATCH(L2459,pesos!A:A,1),2))</f>
        <v>16200</v>
      </c>
      <c r="N2459" s="26">
        <f>+R2459*'COSTOS VARIOS'!$O$1</f>
        <v>0</v>
      </c>
      <c r="O2459" s="26">
        <f>+R2459*'COSTOS VARIOS'!$O$2</f>
        <v>0</v>
      </c>
      <c r="P2459" s="26">
        <f>+R2459*'COSTOS VARIOS'!$O$3</f>
        <v>0</v>
      </c>
      <c r="Q2459" s="26">
        <v>1</v>
      </c>
      <c r="R2459" s="26">
        <f t="shared" si="382"/>
        <v>0</v>
      </c>
      <c r="S2459" s="25" t="e">
        <f t="shared" si="383"/>
        <v>#N/A</v>
      </c>
      <c r="T2459" s="28" t="e">
        <f t="shared" si="384"/>
        <v>#N/A</v>
      </c>
      <c r="U2459" s="29" t="e">
        <f t="shared" si="385"/>
        <v>#N/A</v>
      </c>
      <c r="V2459" s="26" t="e">
        <f>+INDEX('LISTA DE PRECIOS EKM '!A:K,MATCH('Precios ML'!B2459,'LISTA DE PRECIOS EKM '!A:A,0),8)</f>
        <v>#N/A</v>
      </c>
      <c r="W2459" s="26" t="e">
        <f t="shared" si="386"/>
        <v>#N/A</v>
      </c>
      <c r="X2459" s="26" t="e">
        <f t="shared" si="387"/>
        <v>#N/A</v>
      </c>
      <c r="Y2459" s="26"/>
      <c r="Z2459" s="26" t="e">
        <f t="shared" si="388"/>
        <v>#N/A</v>
      </c>
      <c r="AA2459" s="30" t="e">
        <f t="shared" si="389"/>
        <v>#N/A</v>
      </c>
    </row>
    <row r="2460" spans="1:27">
      <c r="A2460" s="20" t="s">
        <v>7255</v>
      </c>
      <c r="B2460" s="20" t="s">
        <v>7256</v>
      </c>
      <c r="C2460" s="25">
        <v>0</v>
      </c>
      <c r="D2460" s="22">
        <v>85</v>
      </c>
      <c r="E2460" s="22">
        <v>49</v>
      </c>
      <c r="F2460" s="22">
        <v>40</v>
      </c>
      <c r="G2460" s="22">
        <v>16000</v>
      </c>
      <c r="H2460" s="22" t="s">
        <v>5088</v>
      </c>
      <c r="I2460" s="26" t="e">
        <f>+IF(H2460='COSTOS VARIOS'!$C$1,'COSTOS VARIOS'!$C$2*'Precios ML'!V2460,'COSTOS VARIOS'!$B$2*'Precios ML'!V2460)</f>
        <v>#N/A</v>
      </c>
      <c r="J2460" s="22">
        <v>0</v>
      </c>
      <c r="K2460" s="27">
        <f t="shared" si="380"/>
        <v>10.4125</v>
      </c>
      <c r="L2460" s="27">
        <f t="shared" si="381"/>
        <v>10.4125</v>
      </c>
      <c r="M2460" s="26">
        <f>(INDEX(pesos!A:B,MATCH(L2460,pesos!A:A,1),2))</f>
        <v>16200</v>
      </c>
      <c r="N2460" s="26">
        <f>+R2460*'COSTOS VARIOS'!$O$1</f>
        <v>0</v>
      </c>
      <c r="O2460" s="26">
        <f>+R2460*'COSTOS VARIOS'!$O$2</f>
        <v>0</v>
      </c>
      <c r="P2460" s="26">
        <f>+R2460*'COSTOS VARIOS'!$O$3</f>
        <v>0</v>
      </c>
      <c r="Q2460" s="26">
        <v>1</v>
      </c>
      <c r="R2460" s="26">
        <f t="shared" si="382"/>
        <v>0</v>
      </c>
      <c r="S2460" s="25" t="e">
        <f t="shared" si="383"/>
        <v>#N/A</v>
      </c>
      <c r="T2460" s="28" t="e">
        <f t="shared" si="384"/>
        <v>#N/A</v>
      </c>
      <c r="U2460" s="29" t="e">
        <f t="shared" si="385"/>
        <v>#N/A</v>
      </c>
      <c r="V2460" s="26" t="e">
        <f>+INDEX('LISTA DE PRECIOS EKM '!A:K,MATCH('Precios ML'!B2460,'LISTA DE PRECIOS EKM '!A:A,0),8)</f>
        <v>#N/A</v>
      </c>
      <c r="W2460" s="26" t="e">
        <f t="shared" si="386"/>
        <v>#N/A</v>
      </c>
      <c r="X2460" s="26" t="e">
        <f t="shared" si="387"/>
        <v>#N/A</v>
      </c>
      <c r="Y2460" s="26"/>
      <c r="Z2460" s="26" t="e">
        <f t="shared" si="388"/>
        <v>#N/A</v>
      </c>
      <c r="AA2460" s="30" t="e">
        <f t="shared" si="389"/>
        <v>#N/A</v>
      </c>
    </row>
    <row r="2461" spans="1:27">
      <c r="A2461" s="20" t="s">
        <v>7257</v>
      </c>
      <c r="B2461" s="20" t="s">
        <v>7258</v>
      </c>
      <c r="C2461" s="25">
        <v>0</v>
      </c>
      <c r="D2461" s="22">
        <v>85</v>
      </c>
      <c r="E2461" s="22">
        <v>49</v>
      </c>
      <c r="F2461" s="22">
        <v>40</v>
      </c>
      <c r="G2461" s="22">
        <v>16000</v>
      </c>
      <c r="H2461" s="22" t="s">
        <v>5088</v>
      </c>
      <c r="I2461" s="26" t="e">
        <f>+IF(H2461='COSTOS VARIOS'!$C$1,'COSTOS VARIOS'!$C$2*'Precios ML'!V2461,'COSTOS VARIOS'!$B$2*'Precios ML'!V2461)</f>
        <v>#N/A</v>
      </c>
      <c r="J2461" s="22">
        <v>0</v>
      </c>
      <c r="K2461" s="27">
        <f t="shared" si="380"/>
        <v>10.4125</v>
      </c>
      <c r="L2461" s="27">
        <f t="shared" si="381"/>
        <v>10.4125</v>
      </c>
      <c r="M2461" s="26">
        <f>(INDEX(pesos!A:B,MATCH(L2461,pesos!A:A,1),2))</f>
        <v>16200</v>
      </c>
      <c r="N2461" s="26">
        <f>+R2461*'COSTOS VARIOS'!$O$1</f>
        <v>0</v>
      </c>
      <c r="O2461" s="26">
        <f>+R2461*'COSTOS VARIOS'!$O$2</f>
        <v>0</v>
      </c>
      <c r="P2461" s="26">
        <f>+R2461*'COSTOS VARIOS'!$O$3</f>
        <v>0</v>
      </c>
      <c r="Q2461" s="26">
        <v>1</v>
      </c>
      <c r="R2461" s="26">
        <f t="shared" si="382"/>
        <v>0</v>
      </c>
      <c r="S2461" s="25" t="e">
        <f t="shared" si="383"/>
        <v>#N/A</v>
      </c>
      <c r="T2461" s="28" t="e">
        <f t="shared" si="384"/>
        <v>#N/A</v>
      </c>
      <c r="U2461" s="29" t="e">
        <f t="shared" si="385"/>
        <v>#N/A</v>
      </c>
      <c r="V2461" s="26" t="e">
        <f>+INDEX('LISTA DE PRECIOS EKM '!A:K,MATCH('Precios ML'!B2461,'LISTA DE PRECIOS EKM '!A:A,0),8)</f>
        <v>#N/A</v>
      </c>
      <c r="W2461" s="26" t="e">
        <f t="shared" si="386"/>
        <v>#N/A</v>
      </c>
      <c r="X2461" s="26" t="e">
        <f t="shared" si="387"/>
        <v>#N/A</v>
      </c>
      <c r="Y2461" s="26"/>
      <c r="Z2461" s="26" t="e">
        <f t="shared" si="388"/>
        <v>#N/A</v>
      </c>
      <c r="AA2461" s="30" t="e">
        <f t="shared" si="389"/>
        <v>#N/A</v>
      </c>
    </row>
    <row r="2462" spans="1:27">
      <c r="A2462" s="20" t="s">
        <v>7257</v>
      </c>
      <c r="B2462" s="20" t="s">
        <v>7258</v>
      </c>
      <c r="C2462" s="25">
        <v>0</v>
      </c>
      <c r="D2462" s="22">
        <v>85</v>
      </c>
      <c r="E2462" s="22">
        <v>49</v>
      </c>
      <c r="F2462" s="22">
        <v>40</v>
      </c>
      <c r="G2462" s="22">
        <v>16000</v>
      </c>
      <c r="H2462" s="22" t="s">
        <v>5088</v>
      </c>
      <c r="I2462" s="26" t="e">
        <f>+IF(H2462='COSTOS VARIOS'!$C$1,'COSTOS VARIOS'!$C$2*'Precios ML'!V2462,'COSTOS VARIOS'!$B$2*'Precios ML'!V2462)</f>
        <v>#N/A</v>
      </c>
      <c r="J2462" s="22">
        <v>0</v>
      </c>
      <c r="K2462" s="27">
        <f t="shared" si="380"/>
        <v>10.4125</v>
      </c>
      <c r="L2462" s="27">
        <f t="shared" si="381"/>
        <v>10.4125</v>
      </c>
      <c r="M2462" s="26">
        <f>(INDEX(pesos!A:B,MATCH(L2462,pesos!A:A,1),2))</f>
        <v>16200</v>
      </c>
      <c r="N2462" s="26">
        <f>+R2462*'COSTOS VARIOS'!$O$1</f>
        <v>0</v>
      </c>
      <c r="O2462" s="26">
        <f>+R2462*'COSTOS VARIOS'!$O$2</f>
        <v>0</v>
      </c>
      <c r="P2462" s="26">
        <f>+R2462*'COSTOS VARIOS'!$O$3</f>
        <v>0</v>
      </c>
      <c r="Q2462" s="26">
        <v>1</v>
      </c>
      <c r="R2462" s="26">
        <f t="shared" si="382"/>
        <v>0</v>
      </c>
      <c r="S2462" s="25" t="e">
        <f t="shared" si="383"/>
        <v>#N/A</v>
      </c>
      <c r="T2462" s="28" t="e">
        <f t="shared" si="384"/>
        <v>#N/A</v>
      </c>
      <c r="U2462" s="29" t="e">
        <f t="shared" si="385"/>
        <v>#N/A</v>
      </c>
      <c r="V2462" s="26" t="e">
        <f>+INDEX('LISTA DE PRECIOS EKM '!A:K,MATCH('Precios ML'!B2462,'LISTA DE PRECIOS EKM '!A:A,0),8)</f>
        <v>#N/A</v>
      </c>
      <c r="W2462" s="26" t="e">
        <f t="shared" si="386"/>
        <v>#N/A</v>
      </c>
      <c r="X2462" s="26" t="e">
        <f t="shared" si="387"/>
        <v>#N/A</v>
      </c>
      <c r="Y2462" s="26"/>
      <c r="Z2462" s="26" t="e">
        <f t="shared" si="388"/>
        <v>#N/A</v>
      </c>
      <c r="AA2462" s="30" t="e">
        <f t="shared" si="389"/>
        <v>#N/A</v>
      </c>
    </row>
    <row r="2463" spans="1:27">
      <c r="A2463" s="20" t="s">
        <v>7259</v>
      </c>
      <c r="B2463" s="20" t="s">
        <v>7260</v>
      </c>
      <c r="C2463" s="25">
        <v>0</v>
      </c>
      <c r="D2463" s="22">
        <v>85</v>
      </c>
      <c r="E2463" s="22">
        <v>49</v>
      </c>
      <c r="F2463" s="22">
        <v>40</v>
      </c>
      <c r="G2463" s="22">
        <v>16000</v>
      </c>
      <c r="H2463" s="22" t="s">
        <v>5088</v>
      </c>
      <c r="I2463" s="26" t="e">
        <f>+IF(H2463='COSTOS VARIOS'!$C$1,'COSTOS VARIOS'!$C$2*'Precios ML'!V2463,'COSTOS VARIOS'!$B$2*'Precios ML'!V2463)</f>
        <v>#N/A</v>
      </c>
      <c r="J2463" s="22">
        <v>0</v>
      </c>
      <c r="K2463" s="27">
        <f t="shared" si="380"/>
        <v>10.4125</v>
      </c>
      <c r="L2463" s="27">
        <f t="shared" si="381"/>
        <v>10.4125</v>
      </c>
      <c r="M2463" s="26">
        <f>(INDEX(pesos!A:B,MATCH(L2463,pesos!A:A,1),2))</f>
        <v>16200</v>
      </c>
      <c r="N2463" s="26">
        <f>+R2463*'COSTOS VARIOS'!$O$1</f>
        <v>0</v>
      </c>
      <c r="O2463" s="26">
        <f>+R2463*'COSTOS VARIOS'!$O$2</f>
        <v>0</v>
      </c>
      <c r="P2463" s="26">
        <f>+R2463*'COSTOS VARIOS'!$O$3</f>
        <v>0</v>
      </c>
      <c r="Q2463" s="26">
        <v>1</v>
      </c>
      <c r="R2463" s="26">
        <f t="shared" si="382"/>
        <v>0</v>
      </c>
      <c r="S2463" s="25" t="e">
        <f t="shared" si="383"/>
        <v>#N/A</v>
      </c>
      <c r="T2463" s="28" t="e">
        <f t="shared" si="384"/>
        <v>#N/A</v>
      </c>
      <c r="U2463" s="29" t="e">
        <f t="shared" si="385"/>
        <v>#N/A</v>
      </c>
      <c r="V2463" s="26" t="e">
        <f>+INDEX('LISTA DE PRECIOS EKM '!A:K,MATCH('Precios ML'!B2463,'LISTA DE PRECIOS EKM '!A:A,0),8)</f>
        <v>#N/A</v>
      </c>
      <c r="W2463" s="26" t="e">
        <f t="shared" si="386"/>
        <v>#N/A</v>
      </c>
      <c r="X2463" s="26" t="e">
        <f t="shared" si="387"/>
        <v>#N/A</v>
      </c>
      <c r="Y2463" s="26"/>
      <c r="Z2463" s="26" t="e">
        <f t="shared" si="388"/>
        <v>#N/A</v>
      </c>
      <c r="AA2463" s="30" t="e">
        <f t="shared" si="389"/>
        <v>#N/A</v>
      </c>
    </row>
    <row r="2464" spans="1:27">
      <c r="A2464" s="20" t="s">
        <v>7259</v>
      </c>
      <c r="B2464" s="20" t="s">
        <v>7260</v>
      </c>
      <c r="C2464" s="25">
        <v>0</v>
      </c>
      <c r="D2464" s="22">
        <v>85</v>
      </c>
      <c r="E2464" s="22">
        <v>49</v>
      </c>
      <c r="F2464" s="22">
        <v>40</v>
      </c>
      <c r="G2464" s="22">
        <v>16000</v>
      </c>
      <c r="H2464" s="22" t="s">
        <v>5088</v>
      </c>
      <c r="I2464" s="26" t="e">
        <f>+IF(H2464='COSTOS VARIOS'!$C$1,'COSTOS VARIOS'!$C$2*'Precios ML'!V2464,'COSTOS VARIOS'!$B$2*'Precios ML'!V2464)</f>
        <v>#N/A</v>
      </c>
      <c r="J2464" s="22">
        <v>0</v>
      </c>
      <c r="K2464" s="27">
        <f t="shared" si="380"/>
        <v>10.4125</v>
      </c>
      <c r="L2464" s="27">
        <f t="shared" si="381"/>
        <v>10.4125</v>
      </c>
      <c r="M2464" s="26">
        <f>(INDEX(pesos!A:B,MATCH(L2464,pesos!A:A,1),2))</f>
        <v>16200</v>
      </c>
      <c r="N2464" s="26">
        <f>+R2464*'COSTOS VARIOS'!$O$1</f>
        <v>0</v>
      </c>
      <c r="O2464" s="26">
        <f>+R2464*'COSTOS VARIOS'!$O$2</f>
        <v>0</v>
      </c>
      <c r="P2464" s="26">
        <f>+R2464*'COSTOS VARIOS'!$O$3</f>
        <v>0</v>
      </c>
      <c r="Q2464" s="26">
        <v>1</v>
      </c>
      <c r="R2464" s="26">
        <f t="shared" si="382"/>
        <v>0</v>
      </c>
      <c r="S2464" s="25" t="e">
        <f t="shared" si="383"/>
        <v>#N/A</v>
      </c>
      <c r="T2464" s="28" t="e">
        <f t="shared" si="384"/>
        <v>#N/A</v>
      </c>
      <c r="U2464" s="29" t="e">
        <f t="shared" si="385"/>
        <v>#N/A</v>
      </c>
      <c r="V2464" s="26" t="e">
        <f>+INDEX('LISTA DE PRECIOS EKM '!A:K,MATCH('Precios ML'!B2464,'LISTA DE PRECIOS EKM '!A:A,0),8)</f>
        <v>#N/A</v>
      </c>
      <c r="W2464" s="26" t="e">
        <f t="shared" si="386"/>
        <v>#N/A</v>
      </c>
      <c r="X2464" s="26" t="e">
        <f t="shared" si="387"/>
        <v>#N/A</v>
      </c>
      <c r="Y2464" s="26"/>
      <c r="Z2464" s="26" t="e">
        <f t="shared" si="388"/>
        <v>#N/A</v>
      </c>
      <c r="AA2464" s="30" t="e">
        <f t="shared" si="389"/>
        <v>#N/A</v>
      </c>
    </row>
    <row r="2465" spans="1:27">
      <c r="A2465" s="20" t="s">
        <v>7261</v>
      </c>
      <c r="B2465" s="20" t="s">
        <v>7262</v>
      </c>
      <c r="C2465" s="25">
        <v>1290000</v>
      </c>
      <c r="D2465" s="22">
        <v>85</v>
      </c>
      <c r="E2465" s="22">
        <v>49</v>
      </c>
      <c r="F2465" s="22">
        <v>40</v>
      </c>
      <c r="G2465" s="22">
        <v>16000</v>
      </c>
      <c r="H2465" s="22" t="s">
        <v>5088</v>
      </c>
      <c r="I2465" s="26">
        <f>+IF(H2465='COSTOS VARIOS'!$C$1,'COSTOS VARIOS'!$C$2*'Precios ML'!V2465,'COSTOS VARIOS'!$B$2*'Precios ML'!V2465)</f>
        <v>581980</v>
      </c>
      <c r="J2465" s="22">
        <v>0</v>
      </c>
      <c r="K2465" s="27">
        <f t="shared" si="380"/>
        <v>10.4125</v>
      </c>
      <c r="L2465" s="27">
        <f t="shared" si="381"/>
        <v>10.4125</v>
      </c>
      <c r="M2465" s="26">
        <f>(INDEX(pesos!A:B,MATCH(L2465,pesos!A:A,1),2))</f>
        <v>16200</v>
      </c>
      <c r="N2465" s="26">
        <f>+R2465*'COSTOS VARIOS'!$O$1</f>
        <v>245100</v>
      </c>
      <c r="O2465" s="26">
        <f>+R2465*'COSTOS VARIOS'!$O$2</f>
        <v>5289</v>
      </c>
      <c r="P2465" s="26">
        <f>+R2465*'COSTOS VARIOS'!$O$3</f>
        <v>19350</v>
      </c>
      <c r="Q2465" s="26">
        <v>1</v>
      </c>
      <c r="R2465" s="26">
        <f t="shared" si="382"/>
        <v>1290000</v>
      </c>
      <c r="S2465" s="25">
        <f t="shared" si="383"/>
        <v>2157919</v>
      </c>
      <c r="T2465" s="28">
        <f t="shared" si="384"/>
        <v>0.34847508178017805</v>
      </c>
      <c r="U2465" s="29">
        <f t="shared" si="385"/>
        <v>2909900</v>
      </c>
      <c r="V2465" s="26">
        <f>+INDEX('LISTA DE PRECIOS EKM '!A:K,MATCH('Precios ML'!B2465,'LISTA DE PRECIOS EKM '!A:A,0),8)</f>
        <v>2909900</v>
      </c>
      <c r="W2465" s="26">
        <f t="shared" si="386"/>
        <v>2909900</v>
      </c>
      <c r="X2465" s="26">
        <f t="shared" si="387"/>
        <v>0</v>
      </c>
      <c r="Y2465" s="26"/>
      <c r="Z2465" s="26">
        <f t="shared" si="388"/>
        <v>2909900</v>
      </c>
      <c r="AA2465" s="30">
        <f t="shared" si="389"/>
        <v>1.2557364341085271</v>
      </c>
    </row>
    <row r="2466" spans="1:27">
      <c r="A2466" s="20" t="s">
        <v>7261</v>
      </c>
      <c r="B2466" s="20" t="s">
        <v>7262</v>
      </c>
      <c r="C2466" s="25">
        <v>1290000</v>
      </c>
      <c r="D2466" s="22">
        <v>85</v>
      </c>
      <c r="E2466" s="22">
        <v>49</v>
      </c>
      <c r="F2466" s="22">
        <v>40</v>
      </c>
      <c r="G2466" s="22">
        <v>16000</v>
      </c>
      <c r="H2466" s="22" t="s">
        <v>5088</v>
      </c>
      <c r="I2466" s="26">
        <f>+IF(H2466='COSTOS VARIOS'!$C$1,'COSTOS VARIOS'!$C$2*'Precios ML'!V2466,'COSTOS VARIOS'!$B$2*'Precios ML'!V2466)</f>
        <v>581980</v>
      </c>
      <c r="J2466" s="22">
        <v>0</v>
      </c>
      <c r="K2466" s="27">
        <f t="shared" si="380"/>
        <v>10.4125</v>
      </c>
      <c r="L2466" s="27">
        <f t="shared" si="381"/>
        <v>10.4125</v>
      </c>
      <c r="M2466" s="26">
        <f>(INDEX(pesos!A:B,MATCH(L2466,pesos!A:A,1),2))</f>
        <v>16200</v>
      </c>
      <c r="N2466" s="26">
        <f>+R2466*'COSTOS VARIOS'!$O$1</f>
        <v>245100</v>
      </c>
      <c r="O2466" s="26">
        <f>+R2466*'COSTOS VARIOS'!$O$2</f>
        <v>5289</v>
      </c>
      <c r="P2466" s="26">
        <f>+R2466*'COSTOS VARIOS'!$O$3</f>
        <v>19350</v>
      </c>
      <c r="Q2466" s="26">
        <v>1</v>
      </c>
      <c r="R2466" s="26">
        <f t="shared" si="382"/>
        <v>1290000</v>
      </c>
      <c r="S2466" s="25">
        <f t="shared" si="383"/>
        <v>2157919</v>
      </c>
      <c r="T2466" s="28">
        <f t="shared" si="384"/>
        <v>0.34847508178017805</v>
      </c>
      <c r="U2466" s="29">
        <f t="shared" si="385"/>
        <v>2909900</v>
      </c>
      <c r="V2466" s="26">
        <f>+INDEX('LISTA DE PRECIOS EKM '!A:K,MATCH('Precios ML'!B2466,'LISTA DE PRECIOS EKM '!A:A,0),8)</f>
        <v>2909900</v>
      </c>
      <c r="W2466" s="26">
        <f t="shared" si="386"/>
        <v>2909900</v>
      </c>
      <c r="X2466" s="26">
        <f t="shared" si="387"/>
        <v>0</v>
      </c>
      <c r="Y2466" s="26"/>
      <c r="Z2466" s="26">
        <f t="shared" si="388"/>
        <v>2909900</v>
      </c>
      <c r="AA2466" s="30">
        <f t="shared" si="389"/>
        <v>1.2557364341085271</v>
      </c>
    </row>
    <row r="2467" spans="1:27">
      <c r="A2467" s="20" t="s">
        <v>7263</v>
      </c>
      <c r="B2467" s="20" t="s">
        <v>7264</v>
      </c>
      <c r="C2467" s="25">
        <v>0</v>
      </c>
      <c r="D2467" s="22">
        <v>85</v>
      </c>
      <c r="E2467" s="22">
        <v>49</v>
      </c>
      <c r="F2467" s="22">
        <v>40</v>
      </c>
      <c r="G2467" s="22">
        <v>16000</v>
      </c>
      <c r="H2467" s="22" t="s">
        <v>5088</v>
      </c>
      <c r="I2467" s="26" t="e">
        <f>+IF(H2467='COSTOS VARIOS'!$C$1,'COSTOS VARIOS'!$C$2*'Precios ML'!V2467,'COSTOS VARIOS'!$B$2*'Precios ML'!V2467)</f>
        <v>#N/A</v>
      </c>
      <c r="J2467" s="22">
        <v>0</v>
      </c>
      <c r="K2467" s="27">
        <f t="shared" si="380"/>
        <v>10.4125</v>
      </c>
      <c r="L2467" s="27">
        <f t="shared" si="381"/>
        <v>10.4125</v>
      </c>
      <c r="M2467" s="26">
        <f>(INDEX(pesos!A:B,MATCH(L2467,pesos!A:A,1),2))</f>
        <v>16200</v>
      </c>
      <c r="N2467" s="26">
        <f>+R2467*'COSTOS VARIOS'!$O$1</f>
        <v>0</v>
      </c>
      <c r="O2467" s="26">
        <f>+R2467*'COSTOS VARIOS'!$O$2</f>
        <v>0</v>
      </c>
      <c r="P2467" s="26">
        <f>+R2467*'COSTOS VARIOS'!$O$3</f>
        <v>0</v>
      </c>
      <c r="Q2467" s="26">
        <v>1</v>
      </c>
      <c r="R2467" s="26">
        <f t="shared" si="382"/>
        <v>0</v>
      </c>
      <c r="S2467" s="25" t="e">
        <f t="shared" si="383"/>
        <v>#N/A</v>
      </c>
      <c r="T2467" s="28" t="e">
        <f t="shared" si="384"/>
        <v>#N/A</v>
      </c>
      <c r="U2467" s="29" t="e">
        <f t="shared" si="385"/>
        <v>#N/A</v>
      </c>
      <c r="V2467" s="26" t="e">
        <f>+INDEX('LISTA DE PRECIOS EKM '!A:K,MATCH('Precios ML'!B2467,'LISTA DE PRECIOS EKM '!A:A,0),8)</f>
        <v>#N/A</v>
      </c>
      <c r="W2467" s="26" t="e">
        <f t="shared" si="386"/>
        <v>#N/A</v>
      </c>
      <c r="X2467" s="26" t="e">
        <f t="shared" si="387"/>
        <v>#N/A</v>
      </c>
      <c r="Y2467" s="26"/>
      <c r="Z2467" s="26" t="e">
        <f t="shared" si="388"/>
        <v>#N/A</v>
      </c>
      <c r="AA2467" s="30" t="e">
        <f t="shared" si="389"/>
        <v>#N/A</v>
      </c>
    </row>
    <row r="2468" spans="1:27">
      <c r="A2468" s="20" t="s">
        <v>7263</v>
      </c>
      <c r="B2468" s="20" t="s">
        <v>7264</v>
      </c>
      <c r="C2468" s="25">
        <v>0</v>
      </c>
      <c r="D2468" s="22">
        <v>85</v>
      </c>
      <c r="E2468" s="22">
        <v>49</v>
      </c>
      <c r="F2468" s="22">
        <v>40</v>
      </c>
      <c r="G2468" s="22">
        <v>16000</v>
      </c>
      <c r="H2468" s="22" t="s">
        <v>5088</v>
      </c>
      <c r="I2468" s="26" t="e">
        <f>+IF(H2468='COSTOS VARIOS'!$C$1,'COSTOS VARIOS'!$C$2*'Precios ML'!V2468,'COSTOS VARIOS'!$B$2*'Precios ML'!V2468)</f>
        <v>#N/A</v>
      </c>
      <c r="J2468" s="22">
        <v>0</v>
      </c>
      <c r="K2468" s="27">
        <f t="shared" si="380"/>
        <v>10.4125</v>
      </c>
      <c r="L2468" s="27">
        <f t="shared" si="381"/>
        <v>10.4125</v>
      </c>
      <c r="M2468" s="26">
        <f>(INDEX(pesos!A:B,MATCH(L2468,pesos!A:A,1),2))</f>
        <v>16200</v>
      </c>
      <c r="N2468" s="26">
        <f>+R2468*'COSTOS VARIOS'!$O$1</f>
        <v>0</v>
      </c>
      <c r="O2468" s="26">
        <f>+R2468*'COSTOS VARIOS'!$O$2</f>
        <v>0</v>
      </c>
      <c r="P2468" s="26">
        <f>+R2468*'COSTOS VARIOS'!$O$3</f>
        <v>0</v>
      </c>
      <c r="Q2468" s="26">
        <v>1</v>
      </c>
      <c r="R2468" s="26">
        <f t="shared" si="382"/>
        <v>0</v>
      </c>
      <c r="S2468" s="25" t="e">
        <f t="shared" si="383"/>
        <v>#N/A</v>
      </c>
      <c r="T2468" s="28" t="e">
        <f t="shared" si="384"/>
        <v>#N/A</v>
      </c>
      <c r="U2468" s="29" t="e">
        <f t="shared" si="385"/>
        <v>#N/A</v>
      </c>
      <c r="V2468" s="26" t="e">
        <f>+INDEX('LISTA DE PRECIOS EKM '!A:K,MATCH('Precios ML'!B2468,'LISTA DE PRECIOS EKM '!A:A,0),8)</f>
        <v>#N/A</v>
      </c>
      <c r="W2468" s="26" t="e">
        <f t="shared" si="386"/>
        <v>#N/A</v>
      </c>
      <c r="X2468" s="26" t="e">
        <f t="shared" si="387"/>
        <v>#N/A</v>
      </c>
      <c r="Y2468" s="26"/>
      <c r="Z2468" s="26" t="e">
        <f t="shared" si="388"/>
        <v>#N/A</v>
      </c>
      <c r="AA2468" s="30" t="e">
        <f t="shared" si="389"/>
        <v>#N/A</v>
      </c>
    </row>
    <row r="2469" spans="1:27">
      <c r="A2469" s="20" t="s">
        <v>7265</v>
      </c>
      <c r="B2469" s="20" t="s">
        <v>7266</v>
      </c>
      <c r="C2469" s="25">
        <v>0</v>
      </c>
      <c r="D2469" s="22">
        <v>85</v>
      </c>
      <c r="E2469" s="22">
        <v>49</v>
      </c>
      <c r="F2469" s="22">
        <v>40</v>
      </c>
      <c r="G2469" s="22">
        <v>16000</v>
      </c>
      <c r="H2469" s="22" t="s">
        <v>5088</v>
      </c>
      <c r="I2469" s="26" t="e">
        <f>+IF(H2469='COSTOS VARIOS'!$C$1,'COSTOS VARIOS'!$C$2*'Precios ML'!V2469,'COSTOS VARIOS'!$B$2*'Precios ML'!V2469)</f>
        <v>#N/A</v>
      </c>
      <c r="J2469" s="22">
        <v>0</v>
      </c>
      <c r="K2469" s="27">
        <f t="shared" si="380"/>
        <v>10.4125</v>
      </c>
      <c r="L2469" s="27">
        <f t="shared" si="381"/>
        <v>10.4125</v>
      </c>
      <c r="M2469" s="26">
        <f>(INDEX(pesos!A:B,MATCH(L2469,pesos!A:A,1),2))</f>
        <v>16200</v>
      </c>
      <c r="N2469" s="26">
        <f>+R2469*'COSTOS VARIOS'!$O$1</f>
        <v>0</v>
      </c>
      <c r="O2469" s="26">
        <f>+R2469*'COSTOS VARIOS'!$O$2</f>
        <v>0</v>
      </c>
      <c r="P2469" s="26">
        <f>+R2469*'COSTOS VARIOS'!$O$3</f>
        <v>0</v>
      </c>
      <c r="Q2469" s="26">
        <v>1</v>
      </c>
      <c r="R2469" s="26">
        <f t="shared" si="382"/>
        <v>0</v>
      </c>
      <c r="S2469" s="25" t="e">
        <f t="shared" si="383"/>
        <v>#N/A</v>
      </c>
      <c r="T2469" s="28" t="e">
        <f t="shared" si="384"/>
        <v>#N/A</v>
      </c>
      <c r="U2469" s="29" t="e">
        <f t="shared" si="385"/>
        <v>#N/A</v>
      </c>
      <c r="V2469" s="26" t="e">
        <f>+INDEX('LISTA DE PRECIOS EKM '!A:K,MATCH('Precios ML'!B2469,'LISTA DE PRECIOS EKM '!A:A,0),8)</f>
        <v>#N/A</v>
      </c>
      <c r="W2469" s="26" t="e">
        <f t="shared" si="386"/>
        <v>#N/A</v>
      </c>
      <c r="X2469" s="26" t="e">
        <f t="shared" si="387"/>
        <v>#N/A</v>
      </c>
      <c r="Y2469" s="26"/>
      <c r="Z2469" s="26" t="e">
        <f t="shared" si="388"/>
        <v>#N/A</v>
      </c>
      <c r="AA2469" s="30" t="e">
        <f t="shared" si="389"/>
        <v>#N/A</v>
      </c>
    </row>
    <row r="2470" spans="1:27">
      <c r="A2470" s="20" t="s">
        <v>7265</v>
      </c>
      <c r="B2470" s="20" t="s">
        <v>7266</v>
      </c>
      <c r="C2470" s="25">
        <v>0</v>
      </c>
      <c r="D2470" s="22">
        <v>85</v>
      </c>
      <c r="E2470" s="22">
        <v>49</v>
      </c>
      <c r="F2470" s="22">
        <v>40</v>
      </c>
      <c r="G2470" s="22">
        <v>16000</v>
      </c>
      <c r="H2470" s="22" t="s">
        <v>5088</v>
      </c>
      <c r="I2470" s="26" t="e">
        <f>+IF(H2470='COSTOS VARIOS'!$C$1,'COSTOS VARIOS'!$C$2*'Precios ML'!V2470,'COSTOS VARIOS'!$B$2*'Precios ML'!V2470)</f>
        <v>#N/A</v>
      </c>
      <c r="J2470" s="22">
        <v>0</v>
      </c>
      <c r="K2470" s="27">
        <f t="shared" si="380"/>
        <v>10.4125</v>
      </c>
      <c r="L2470" s="27">
        <f t="shared" si="381"/>
        <v>10.4125</v>
      </c>
      <c r="M2470" s="26">
        <f>(INDEX(pesos!A:B,MATCH(L2470,pesos!A:A,1),2))</f>
        <v>16200</v>
      </c>
      <c r="N2470" s="26">
        <f>+R2470*'COSTOS VARIOS'!$O$1</f>
        <v>0</v>
      </c>
      <c r="O2470" s="26">
        <f>+R2470*'COSTOS VARIOS'!$O$2</f>
        <v>0</v>
      </c>
      <c r="P2470" s="26">
        <f>+R2470*'COSTOS VARIOS'!$O$3</f>
        <v>0</v>
      </c>
      <c r="Q2470" s="26">
        <v>1</v>
      </c>
      <c r="R2470" s="26">
        <f t="shared" si="382"/>
        <v>0</v>
      </c>
      <c r="S2470" s="25" t="e">
        <f t="shared" si="383"/>
        <v>#N/A</v>
      </c>
      <c r="T2470" s="28" t="e">
        <f t="shared" si="384"/>
        <v>#N/A</v>
      </c>
      <c r="U2470" s="29" t="e">
        <f t="shared" si="385"/>
        <v>#N/A</v>
      </c>
      <c r="V2470" s="26" t="e">
        <f>+INDEX('LISTA DE PRECIOS EKM '!A:K,MATCH('Precios ML'!B2470,'LISTA DE PRECIOS EKM '!A:A,0),8)</f>
        <v>#N/A</v>
      </c>
      <c r="W2470" s="26" t="e">
        <f t="shared" si="386"/>
        <v>#N/A</v>
      </c>
      <c r="X2470" s="26" t="e">
        <f t="shared" si="387"/>
        <v>#N/A</v>
      </c>
      <c r="Y2470" s="26"/>
      <c r="Z2470" s="26" t="e">
        <f t="shared" si="388"/>
        <v>#N/A</v>
      </c>
      <c r="AA2470" s="30" t="e">
        <f t="shared" si="389"/>
        <v>#N/A</v>
      </c>
    </row>
    <row r="2471" spans="1:27">
      <c r="A2471" s="20" t="s">
        <v>7267</v>
      </c>
      <c r="B2471" s="20" t="s">
        <v>7268</v>
      </c>
      <c r="C2471" s="25">
        <v>0</v>
      </c>
      <c r="D2471" s="22">
        <v>85</v>
      </c>
      <c r="E2471" s="22">
        <v>49</v>
      </c>
      <c r="F2471" s="22">
        <v>40</v>
      </c>
      <c r="G2471" s="22">
        <v>16000</v>
      </c>
      <c r="H2471" s="22" t="s">
        <v>5088</v>
      </c>
      <c r="I2471" s="26" t="e">
        <f>+IF(H2471='COSTOS VARIOS'!$C$1,'COSTOS VARIOS'!$C$2*'Precios ML'!V2471,'COSTOS VARIOS'!$B$2*'Precios ML'!V2471)</f>
        <v>#N/A</v>
      </c>
      <c r="J2471" s="22">
        <v>0</v>
      </c>
      <c r="K2471" s="27">
        <f t="shared" si="380"/>
        <v>10.4125</v>
      </c>
      <c r="L2471" s="27">
        <f t="shared" si="381"/>
        <v>10.4125</v>
      </c>
      <c r="M2471" s="26">
        <f>(INDEX(pesos!A:B,MATCH(L2471,pesos!A:A,1),2))</f>
        <v>16200</v>
      </c>
      <c r="N2471" s="26">
        <f>+R2471*'COSTOS VARIOS'!$O$1</f>
        <v>0</v>
      </c>
      <c r="O2471" s="26">
        <f>+R2471*'COSTOS VARIOS'!$O$2</f>
        <v>0</v>
      </c>
      <c r="P2471" s="26">
        <f>+R2471*'COSTOS VARIOS'!$O$3</f>
        <v>0</v>
      </c>
      <c r="Q2471" s="26">
        <v>1</v>
      </c>
      <c r="R2471" s="26">
        <f t="shared" si="382"/>
        <v>0</v>
      </c>
      <c r="S2471" s="25" t="e">
        <f t="shared" si="383"/>
        <v>#N/A</v>
      </c>
      <c r="T2471" s="28" t="e">
        <f t="shared" si="384"/>
        <v>#N/A</v>
      </c>
      <c r="U2471" s="29" t="e">
        <f t="shared" si="385"/>
        <v>#N/A</v>
      </c>
      <c r="V2471" s="26" t="e">
        <f>+INDEX('LISTA DE PRECIOS EKM '!A:K,MATCH('Precios ML'!B2471,'LISTA DE PRECIOS EKM '!A:A,0),8)</f>
        <v>#N/A</v>
      </c>
      <c r="W2471" s="26" t="e">
        <f t="shared" si="386"/>
        <v>#N/A</v>
      </c>
      <c r="X2471" s="26" t="e">
        <f t="shared" si="387"/>
        <v>#N/A</v>
      </c>
      <c r="Y2471" s="26"/>
      <c r="Z2471" s="26" t="e">
        <f t="shared" si="388"/>
        <v>#N/A</v>
      </c>
      <c r="AA2471" s="30" t="e">
        <f t="shared" si="389"/>
        <v>#N/A</v>
      </c>
    </row>
    <row r="2472" spans="1:27">
      <c r="A2472" s="20" t="s">
        <v>7267</v>
      </c>
      <c r="B2472" s="20" t="s">
        <v>7268</v>
      </c>
      <c r="C2472" s="25">
        <v>0</v>
      </c>
      <c r="D2472" s="22">
        <v>85</v>
      </c>
      <c r="E2472" s="22">
        <v>49</v>
      </c>
      <c r="F2472" s="22">
        <v>40</v>
      </c>
      <c r="G2472" s="22">
        <v>16000</v>
      </c>
      <c r="H2472" s="22" t="s">
        <v>5088</v>
      </c>
      <c r="I2472" s="26" t="e">
        <f>+IF(H2472='COSTOS VARIOS'!$C$1,'COSTOS VARIOS'!$C$2*'Precios ML'!V2472,'COSTOS VARIOS'!$B$2*'Precios ML'!V2472)</f>
        <v>#N/A</v>
      </c>
      <c r="J2472" s="22">
        <v>0</v>
      </c>
      <c r="K2472" s="27">
        <f t="shared" si="380"/>
        <v>10.4125</v>
      </c>
      <c r="L2472" s="27">
        <f t="shared" si="381"/>
        <v>10.4125</v>
      </c>
      <c r="M2472" s="26">
        <f>(INDEX(pesos!A:B,MATCH(L2472,pesos!A:A,1),2))</f>
        <v>16200</v>
      </c>
      <c r="N2472" s="26">
        <f>+R2472*'COSTOS VARIOS'!$O$1</f>
        <v>0</v>
      </c>
      <c r="O2472" s="26">
        <f>+R2472*'COSTOS VARIOS'!$O$2</f>
        <v>0</v>
      </c>
      <c r="P2472" s="26">
        <f>+R2472*'COSTOS VARIOS'!$O$3</f>
        <v>0</v>
      </c>
      <c r="Q2472" s="26">
        <v>1</v>
      </c>
      <c r="R2472" s="26">
        <f t="shared" si="382"/>
        <v>0</v>
      </c>
      <c r="S2472" s="25" t="e">
        <f t="shared" si="383"/>
        <v>#N/A</v>
      </c>
      <c r="T2472" s="28" t="e">
        <f t="shared" si="384"/>
        <v>#N/A</v>
      </c>
      <c r="U2472" s="29" t="e">
        <f t="shared" si="385"/>
        <v>#N/A</v>
      </c>
      <c r="V2472" s="26" t="e">
        <f>+INDEX('LISTA DE PRECIOS EKM '!A:K,MATCH('Precios ML'!B2472,'LISTA DE PRECIOS EKM '!A:A,0),8)</f>
        <v>#N/A</v>
      </c>
      <c r="W2472" s="26" t="e">
        <f t="shared" si="386"/>
        <v>#N/A</v>
      </c>
      <c r="X2472" s="26" t="e">
        <f t="shared" si="387"/>
        <v>#N/A</v>
      </c>
      <c r="Y2472" s="26"/>
      <c r="Z2472" s="26" t="e">
        <f t="shared" si="388"/>
        <v>#N/A</v>
      </c>
      <c r="AA2472" s="30" t="e">
        <f t="shared" si="389"/>
        <v>#N/A</v>
      </c>
    </row>
    <row r="2473" spans="1:27">
      <c r="A2473" s="20" t="s">
        <v>7269</v>
      </c>
      <c r="B2473" s="20" t="s">
        <v>7270</v>
      </c>
      <c r="C2473" s="25">
        <v>0</v>
      </c>
      <c r="D2473" s="22">
        <v>85</v>
      </c>
      <c r="E2473" s="22">
        <v>49</v>
      </c>
      <c r="F2473" s="22">
        <v>40</v>
      </c>
      <c r="G2473" s="22">
        <v>16000</v>
      </c>
      <c r="H2473" s="22" t="s">
        <v>5088</v>
      </c>
      <c r="I2473" s="26" t="e">
        <f>+IF(H2473='COSTOS VARIOS'!$C$1,'COSTOS VARIOS'!$C$2*'Precios ML'!V2473,'COSTOS VARIOS'!$B$2*'Precios ML'!V2473)</f>
        <v>#N/A</v>
      </c>
      <c r="J2473" s="22">
        <v>0</v>
      </c>
      <c r="K2473" s="27">
        <f t="shared" si="380"/>
        <v>10.4125</v>
      </c>
      <c r="L2473" s="27">
        <f t="shared" si="381"/>
        <v>10.4125</v>
      </c>
      <c r="M2473" s="26">
        <f>(INDEX(pesos!A:B,MATCH(L2473,pesos!A:A,1),2))</f>
        <v>16200</v>
      </c>
      <c r="N2473" s="26">
        <f>+R2473*'COSTOS VARIOS'!$O$1</f>
        <v>0</v>
      </c>
      <c r="O2473" s="26">
        <f>+R2473*'COSTOS VARIOS'!$O$2</f>
        <v>0</v>
      </c>
      <c r="P2473" s="26">
        <f>+R2473*'COSTOS VARIOS'!$O$3</f>
        <v>0</v>
      </c>
      <c r="Q2473" s="26">
        <v>1</v>
      </c>
      <c r="R2473" s="26">
        <f t="shared" si="382"/>
        <v>0</v>
      </c>
      <c r="S2473" s="25" t="e">
        <f t="shared" si="383"/>
        <v>#N/A</v>
      </c>
      <c r="T2473" s="28" t="e">
        <f t="shared" si="384"/>
        <v>#N/A</v>
      </c>
      <c r="U2473" s="29" t="e">
        <f t="shared" si="385"/>
        <v>#N/A</v>
      </c>
      <c r="V2473" s="26" t="e">
        <f>+INDEX('LISTA DE PRECIOS EKM '!A:K,MATCH('Precios ML'!B2473,'LISTA DE PRECIOS EKM '!A:A,0),8)</f>
        <v>#N/A</v>
      </c>
      <c r="W2473" s="26" t="e">
        <f t="shared" si="386"/>
        <v>#N/A</v>
      </c>
      <c r="X2473" s="26" t="e">
        <f t="shared" si="387"/>
        <v>#N/A</v>
      </c>
      <c r="Y2473" s="26"/>
      <c r="Z2473" s="26" t="e">
        <f t="shared" si="388"/>
        <v>#N/A</v>
      </c>
      <c r="AA2473" s="30" t="e">
        <f t="shared" si="389"/>
        <v>#N/A</v>
      </c>
    </row>
    <row r="2474" spans="1:27">
      <c r="A2474" s="20" t="s">
        <v>7269</v>
      </c>
      <c r="B2474" s="20" t="s">
        <v>7270</v>
      </c>
      <c r="C2474" s="25">
        <v>0</v>
      </c>
      <c r="D2474" s="22">
        <v>85</v>
      </c>
      <c r="E2474" s="22">
        <v>49</v>
      </c>
      <c r="F2474" s="22">
        <v>40</v>
      </c>
      <c r="G2474" s="22">
        <v>16000</v>
      </c>
      <c r="H2474" s="22" t="s">
        <v>5088</v>
      </c>
      <c r="I2474" s="26" t="e">
        <f>+IF(H2474='COSTOS VARIOS'!$C$1,'COSTOS VARIOS'!$C$2*'Precios ML'!V2474,'COSTOS VARIOS'!$B$2*'Precios ML'!V2474)</f>
        <v>#N/A</v>
      </c>
      <c r="J2474" s="22">
        <v>0</v>
      </c>
      <c r="K2474" s="27">
        <f t="shared" si="380"/>
        <v>10.4125</v>
      </c>
      <c r="L2474" s="27">
        <f t="shared" si="381"/>
        <v>10.4125</v>
      </c>
      <c r="M2474" s="26">
        <f>(INDEX(pesos!A:B,MATCH(L2474,pesos!A:A,1),2))</f>
        <v>16200</v>
      </c>
      <c r="N2474" s="26">
        <f>+R2474*'COSTOS VARIOS'!$O$1</f>
        <v>0</v>
      </c>
      <c r="O2474" s="26">
        <f>+R2474*'COSTOS VARIOS'!$O$2</f>
        <v>0</v>
      </c>
      <c r="P2474" s="26">
        <f>+R2474*'COSTOS VARIOS'!$O$3</f>
        <v>0</v>
      </c>
      <c r="Q2474" s="26">
        <v>1</v>
      </c>
      <c r="R2474" s="26">
        <f t="shared" si="382"/>
        <v>0</v>
      </c>
      <c r="S2474" s="25" t="e">
        <f t="shared" si="383"/>
        <v>#N/A</v>
      </c>
      <c r="T2474" s="28" t="e">
        <f t="shared" si="384"/>
        <v>#N/A</v>
      </c>
      <c r="U2474" s="29" t="e">
        <f t="shared" si="385"/>
        <v>#N/A</v>
      </c>
      <c r="V2474" s="26" t="e">
        <f>+INDEX('LISTA DE PRECIOS EKM '!A:K,MATCH('Precios ML'!B2474,'LISTA DE PRECIOS EKM '!A:A,0),8)</f>
        <v>#N/A</v>
      </c>
      <c r="W2474" s="26" t="e">
        <f t="shared" si="386"/>
        <v>#N/A</v>
      </c>
      <c r="X2474" s="26" t="e">
        <f t="shared" si="387"/>
        <v>#N/A</v>
      </c>
      <c r="Y2474" s="26"/>
      <c r="Z2474" s="26" t="e">
        <f t="shared" si="388"/>
        <v>#N/A</v>
      </c>
      <c r="AA2474" s="30" t="e">
        <f t="shared" si="389"/>
        <v>#N/A</v>
      </c>
    </row>
    <row r="2475" spans="1:27">
      <c r="A2475" s="20" t="s">
        <v>7271</v>
      </c>
      <c r="B2475" s="20" t="s">
        <v>7272</v>
      </c>
      <c r="C2475" s="25">
        <v>0</v>
      </c>
      <c r="D2475" s="22">
        <v>85</v>
      </c>
      <c r="E2475" s="22">
        <v>49</v>
      </c>
      <c r="F2475" s="22">
        <v>40</v>
      </c>
      <c r="G2475" s="22">
        <v>16000</v>
      </c>
      <c r="H2475" s="22" t="s">
        <v>5088</v>
      </c>
      <c r="I2475" s="26" t="e">
        <f>+IF(H2475='COSTOS VARIOS'!$C$1,'COSTOS VARIOS'!$C$2*'Precios ML'!V2475,'COSTOS VARIOS'!$B$2*'Precios ML'!V2475)</f>
        <v>#N/A</v>
      </c>
      <c r="J2475" s="22">
        <v>0</v>
      </c>
      <c r="K2475" s="27">
        <f t="shared" si="380"/>
        <v>10.4125</v>
      </c>
      <c r="L2475" s="27">
        <f t="shared" si="381"/>
        <v>10.4125</v>
      </c>
      <c r="M2475" s="26">
        <f>(INDEX(pesos!A:B,MATCH(L2475,pesos!A:A,1),2))</f>
        <v>16200</v>
      </c>
      <c r="N2475" s="26">
        <f>+R2475*'COSTOS VARIOS'!$O$1</f>
        <v>0</v>
      </c>
      <c r="O2475" s="26">
        <f>+R2475*'COSTOS VARIOS'!$O$2</f>
        <v>0</v>
      </c>
      <c r="P2475" s="26">
        <f>+R2475*'COSTOS VARIOS'!$O$3</f>
        <v>0</v>
      </c>
      <c r="Q2475" s="26">
        <v>1</v>
      </c>
      <c r="R2475" s="26">
        <f t="shared" si="382"/>
        <v>0</v>
      </c>
      <c r="S2475" s="25" t="e">
        <f t="shared" si="383"/>
        <v>#N/A</v>
      </c>
      <c r="T2475" s="28" t="e">
        <f t="shared" si="384"/>
        <v>#N/A</v>
      </c>
      <c r="U2475" s="29" t="e">
        <f t="shared" si="385"/>
        <v>#N/A</v>
      </c>
      <c r="V2475" s="26" t="e">
        <f>+INDEX('LISTA DE PRECIOS EKM '!A:K,MATCH('Precios ML'!B2475,'LISTA DE PRECIOS EKM '!A:A,0),8)</f>
        <v>#N/A</v>
      </c>
      <c r="W2475" s="26" t="e">
        <f t="shared" si="386"/>
        <v>#N/A</v>
      </c>
      <c r="X2475" s="26" t="e">
        <f t="shared" si="387"/>
        <v>#N/A</v>
      </c>
      <c r="Y2475" s="26"/>
      <c r="Z2475" s="26" t="e">
        <f t="shared" si="388"/>
        <v>#N/A</v>
      </c>
      <c r="AA2475" s="30" t="e">
        <f t="shared" si="389"/>
        <v>#N/A</v>
      </c>
    </row>
    <row r="2476" spans="1:27">
      <c r="A2476" s="20" t="s">
        <v>7271</v>
      </c>
      <c r="B2476" s="20" t="s">
        <v>7272</v>
      </c>
      <c r="C2476" s="25">
        <v>0</v>
      </c>
      <c r="D2476" s="22">
        <v>85</v>
      </c>
      <c r="E2476" s="22">
        <v>49</v>
      </c>
      <c r="F2476" s="22">
        <v>40</v>
      </c>
      <c r="G2476" s="22">
        <v>16000</v>
      </c>
      <c r="H2476" s="22" t="s">
        <v>5088</v>
      </c>
      <c r="I2476" s="26" t="e">
        <f>+IF(H2476='COSTOS VARIOS'!$C$1,'COSTOS VARIOS'!$C$2*'Precios ML'!V2476,'COSTOS VARIOS'!$B$2*'Precios ML'!V2476)</f>
        <v>#N/A</v>
      </c>
      <c r="J2476" s="22">
        <v>0</v>
      </c>
      <c r="K2476" s="27">
        <f t="shared" si="380"/>
        <v>10.4125</v>
      </c>
      <c r="L2476" s="27">
        <f t="shared" si="381"/>
        <v>10.4125</v>
      </c>
      <c r="M2476" s="26">
        <f>(INDEX(pesos!A:B,MATCH(L2476,pesos!A:A,1),2))</f>
        <v>16200</v>
      </c>
      <c r="N2476" s="26">
        <f>+R2476*'COSTOS VARIOS'!$O$1</f>
        <v>0</v>
      </c>
      <c r="O2476" s="26">
        <f>+R2476*'COSTOS VARIOS'!$O$2</f>
        <v>0</v>
      </c>
      <c r="P2476" s="26">
        <f>+R2476*'COSTOS VARIOS'!$O$3</f>
        <v>0</v>
      </c>
      <c r="Q2476" s="26">
        <v>1</v>
      </c>
      <c r="R2476" s="26">
        <f t="shared" si="382"/>
        <v>0</v>
      </c>
      <c r="S2476" s="25" t="e">
        <f t="shared" si="383"/>
        <v>#N/A</v>
      </c>
      <c r="T2476" s="28" t="e">
        <f t="shared" si="384"/>
        <v>#N/A</v>
      </c>
      <c r="U2476" s="29" t="e">
        <f t="shared" si="385"/>
        <v>#N/A</v>
      </c>
      <c r="V2476" s="26" t="e">
        <f>+INDEX('LISTA DE PRECIOS EKM '!A:K,MATCH('Precios ML'!B2476,'LISTA DE PRECIOS EKM '!A:A,0),8)</f>
        <v>#N/A</v>
      </c>
      <c r="W2476" s="26" t="e">
        <f t="shared" si="386"/>
        <v>#N/A</v>
      </c>
      <c r="X2476" s="26" t="e">
        <f t="shared" si="387"/>
        <v>#N/A</v>
      </c>
      <c r="Y2476" s="26"/>
      <c r="Z2476" s="26" t="e">
        <f t="shared" si="388"/>
        <v>#N/A</v>
      </c>
      <c r="AA2476" s="30" t="e">
        <f t="shared" si="389"/>
        <v>#N/A</v>
      </c>
    </row>
    <row r="2477" spans="1:27">
      <c r="A2477" s="20" t="s">
        <v>7273</v>
      </c>
      <c r="B2477" s="20" t="s">
        <v>7274</v>
      </c>
      <c r="C2477" s="25">
        <v>0</v>
      </c>
      <c r="D2477" s="22">
        <v>85</v>
      </c>
      <c r="E2477" s="22">
        <v>49</v>
      </c>
      <c r="F2477" s="22">
        <v>40</v>
      </c>
      <c r="G2477" s="22">
        <v>16000</v>
      </c>
      <c r="H2477" s="22" t="s">
        <v>5088</v>
      </c>
      <c r="I2477" s="26" t="e">
        <f>+IF(H2477='COSTOS VARIOS'!$C$1,'COSTOS VARIOS'!$C$2*'Precios ML'!V2477,'COSTOS VARIOS'!$B$2*'Precios ML'!V2477)</f>
        <v>#N/A</v>
      </c>
      <c r="J2477" s="22">
        <v>0</v>
      </c>
      <c r="K2477" s="27">
        <f t="shared" si="380"/>
        <v>10.4125</v>
      </c>
      <c r="L2477" s="27">
        <f t="shared" si="381"/>
        <v>10.4125</v>
      </c>
      <c r="M2477" s="26">
        <f>(INDEX(pesos!A:B,MATCH(L2477,pesos!A:A,1),2))</f>
        <v>16200</v>
      </c>
      <c r="N2477" s="26">
        <f>+R2477*'COSTOS VARIOS'!$O$1</f>
        <v>0</v>
      </c>
      <c r="O2477" s="26">
        <f>+R2477*'COSTOS VARIOS'!$O$2</f>
        <v>0</v>
      </c>
      <c r="P2477" s="26">
        <f>+R2477*'COSTOS VARIOS'!$O$3</f>
        <v>0</v>
      </c>
      <c r="Q2477" s="26">
        <v>1</v>
      </c>
      <c r="R2477" s="26">
        <f t="shared" si="382"/>
        <v>0</v>
      </c>
      <c r="S2477" s="25" t="e">
        <f t="shared" si="383"/>
        <v>#N/A</v>
      </c>
      <c r="T2477" s="28" t="e">
        <f t="shared" si="384"/>
        <v>#N/A</v>
      </c>
      <c r="U2477" s="29" t="e">
        <f t="shared" si="385"/>
        <v>#N/A</v>
      </c>
      <c r="V2477" s="26" t="e">
        <f>+INDEX('LISTA DE PRECIOS EKM '!A:K,MATCH('Precios ML'!B2477,'LISTA DE PRECIOS EKM '!A:A,0),8)</f>
        <v>#N/A</v>
      </c>
      <c r="W2477" s="26" t="e">
        <f t="shared" si="386"/>
        <v>#N/A</v>
      </c>
      <c r="X2477" s="26" t="e">
        <f t="shared" si="387"/>
        <v>#N/A</v>
      </c>
      <c r="Y2477" s="26"/>
      <c r="Z2477" s="26" t="e">
        <f t="shared" si="388"/>
        <v>#N/A</v>
      </c>
      <c r="AA2477" s="30" t="e">
        <f t="shared" si="389"/>
        <v>#N/A</v>
      </c>
    </row>
    <row r="2478" spans="1:27">
      <c r="A2478" s="20" t="s">
        <v>7273</v>
      </c>
      <c r="B2478" s="20" t="s">
        <v>7274</v>
      </c>
      <c r="C2478" s="25">
        <v>0</v>
      </c>
      <c r="D2478" s="22">
        <v>85</v>
      </c>
      <c r="E2478" s="22">
        <v>49</v>
      </c>
      <c r="F2478" s="22">
        <v>40</v>
      </c>
      <c r="G2478" s="22">
        <v>16000</v>
      </c>
      <c r="H2478" s="22" t="s">
        <v>5088</v>
      </c>
      <c r="I2478" s="26" t="e">
        <f>+IF(H2478='COSTOS VARIOS'!$C$1,'COSTOS VARIOS'!$C$2*'Precios ML'!V2478,'COSTOS VARIOS'!$B$2*'Precios ML'!V2478)</f>
        <v>#N/A</v>
      </c>
      <c r="J2478" s="22">
        <v>0</v>
      </c>
      <c r="K2478" s="27">
        <f t="shared" si="380"/>
        <v>10.4125</v>
      </c>
      <c r="L2478" s="27">
        <f t="shared" si="381"/>
        <v>10.4125</v>
      </c>
      <c r="M2478" s="26">
        <f>(INDEX(pesos!A:B,MATCH(L2478,pesos!A:A,1),2))</f>
        <v>16200</v>
      </c>
      <c r="N2478" s="26">
        <f>+R2478*'COSTOS VARIOS'!$O$1</f>
        <v>0</v>
      </c>
      <c r="O2478" s="26">
        <f>+R2478*'COSTOS VARIOS'!$O$2</f>
        <v>0</v>
      </c>
      <c r="P2478" s="26">
        <f>+R2478*'COSTOS VARIOS'!$O$3</f>
        <v>0</v>
      </c>
      <c r="Q2478" s="26">
        <v>1</v>
      </c>
      <c r="R2478" s="26">
        <f t="shared" si="382"/>
        <v>0</v>
      </c>
      <c r="S2478" s="25" t="e">
        <f t="shared" si="383"/>
        <v>#N/A</v>
      </c>
      <c r="T2478" s="28" t="e">
        <f t="shared" si="384"/>
        <v>#N/A</v>
      </c>
      <c r="U2478" s="29" t="e">
        <f t="shared" si="385"/>
        <v>#N/A</v>
      </c>
      <c r="V2478" s="26" t="e">
        <f>+INDEX('LISTA DE PRECIOS EKM '!A:K,MATCH('Precios ML'!B2478,'LISTA DE PRECIOS EKM '!A:A,0),8)</f>
        <v>#N/A</v>
      </c>
      <c r="W2478" s="26" t="e">
        <f t="shared" si="386"/>
        <v>#N/A</v>
      </c>
      <c r="X2478" s="26" t="e">
        <f t="shared" si="387"/>
        <v>#N/A</v>
      </c>
      <c r="Y2478" s="26"/>
      <c r="Z2478" s="26" t="e">
        <f t="shared" si="388"/>
        <v>#N/A</v>
      </c>
      <c r="AA2478" s="30" t="e">
        <f t="shared" si="389"/>
        <v>#N/A</v>
      </c>
    </row>
    <row r="2479" spans="1:27">
      <c r="A2479" s="20" t="s">
        <v>7275</v>
      </c>
      <c r="B2479" s="20" t="s">
        <v>7276</v>
      </c>
      <c r="C2479" s="25">
        <v>0</v>
      </c>
      <c r="D2479" s="22">
        <v>85</v>
      </c>
      <c r="E2479" s="22">
        <v>49</v>
      </c>
      <c r="F2479" s="22">
        <v>40</v>
      </c>
      <c r="G2479" s="22">
        <v>16000</v>
      </c>
      <c r="H2479" s="22" t="s">
        <v>5088</v>
      </c>
      <c r="I2479" s="26" t="e">
        <f>+IF(H2479='COSTOS VARIOS'!$C$1,'COSTOS VARIOS'!$C$2*'Precios ML'!V2479,'COSTOS VARIOS'!$B$2*'Precios ML'!V2479)</f>
        <v>#N/A</v>
      </c>
      <c r="J2479" s="22">
        <v>0</v>
      </c>
      <c r="K2479" s="27">
        <f t="shared" si="380"/>
        <v>10.4125</v>
      </c>
      <c r="L2479" s="27">
        <f t="shared" si="381"/>
        <v>10.4125</v>
      </c>
      <c r="M2479" s="26">
        <f>(INDEX(pesos!A:B,MATCH(L2479,pesos!A:A,1),2))</f>
        <v>16200</v>
      </c>
      <c r="N2479" s="26">
        <f>+R2479*'COSTOS VARIOS'!$O$1</f>
        <v>0</v>
      </c>
      <c r="O2479" s="26">
        <f>+R2479*'COSTOS VARIOS'!$O$2</f>
        <v>0</v>
      </c>
      <c r="P2479" s="26">
        <f>+R2479*'COSTOS VARIOS'!$O$3</f>
        <v>0</v>
      </c>
      <c r="Q2479" s="26">
        <v>1</v>
      </c>
      <c r="R2479" s="26">
        <f t="shared" si="382"/>
        <v>0</v>
      </c>
      <c r="S2479" s="25" t="e">
        <f t="shared" si="383"/>
        <v>#N/A</v>
      </c>
      <c r="T2479" s="28" t="e">
        <f t="shared" si="384"/>
        <v>#N/A</v>
      </c>
      <c r="U2479" s="29" t="e">
        <f t="shared" si="385"/>
        <v>#N/A</v>
      </c>
      <c r="V2479" s="26" t="e">
        <f>+INDEX('LISTA DE PRECIOS EKM '!A:K,MATCH('Precios ML'!B2479,'LISTA DE PRECIOS EKM '!A:A,0),8)</f>
        <v>#N/A</v>
      </c>
      <c r="W2479" s="26" t="e">
        <f t="shared" si="386"/>
        <v>#N/A</v>
      </c>
      <c r="X2479" s="26" t="e">
        <f t="shared" si="387"/>
        <v>#N/A</v>
      </c>
      <c r="Y2479" s="26"/>
      <c r="Z2479" s="26" t="e">
        <f t="shared" si="388"/>
        <v>#N/A</v>
      </c>
      <c r="AA2479" s="30" t="e">
        <f t="shared" si="389"/>
        <v>#N/A</v>
      </c>
    </row>
    <row r="2480" spans="1:27">
      <c r="A2480" s="20" t="s">
        <v>7275</v>
      </c>
      <c r="B2480" s="20" t="s">
        <v>7276</v>
      </c>
      <c r="C2480" s="25">
        <v>0</v>
      </c>
      <c r="D2480" s="22">
        <v>85</v>
      </c>
      <c r="E2480" s="22">
        <v>49</v>
      </c>
      <c r="F2480" s="22">
        <v>40</v>
      </c>
      <c r="G2480" s="22">
        <v>16000</v>
      </c>
      <c r="H2480" s="22" t="s">
        <v>5088</v>
      </c>
      <c r="I2480" s="26" t="e">
        <f>+IF(H2480='COSTOS VARIOS'!$C$1,'COSTOS VARIOS'!$C$2*'Precios ML'!V2480,'COSTOS VARIOS'!$B$2*'Precios ML'!V2480)</f>
        <v>#N/A</v>
      </c>
      <c r="J2480" s="22">
        <v>0</v>
      </c>
      <c r="K2480" s="27">
        <f t="shared" si="380"/>
        <v>10.4125</v>
      </c>
      <c r="L2480" s="27">
        <f t="shared" si="381"/>
        <v>10.4125</v>
      </c>
      <c r="M2480" s="26">
        <f>(INDEX(pesos!A:B,MATCH(L2480,pesos!A:A,1),2))</f>
        <v>16200</v>
      </c>
      <c r="N2480" s="26">
        <f>+R2480*'COSTOS VARIOS'!$O$1</f>
        <v>0</v>
      </c>
      <c r="O2480" s="26">
        <f>+R2480*'COSTOS VARIOS'!$O$2</f>
        <v>0</v>
      </c>
      <c r="P2480" s="26">
        <f>+R2480*'COSTOS VARIOS'!$O$3</f>
        <v>0</v>
      </c>
      <c r="Q2480" s="26">
        <v>1</v>
      </c>
      <c r="R2480" s="26">
        <f t="shared" si="382"/>
        <v>0</v>
      </c>
      <c r="S2480" s="25" t="e">
        <f t="shared" si="383"/>
        <v>#N/A</v>
      </c>
      <c r="T2480" s="28" t="e">
        <f t="shared" si="384"/>
        <v>#N/A</v>
      </c>
      <c r="U2480" s="29" t="e">
        <f t="shared" si="385"/>
        <v>#N/A</v>
      </c>
      <c r="V2480" s="26" t="e">
        <f>+INDEX('LISTA DE PRECIOS EKM '!A:K,MATCH('Precios ML'!B2480,'LISTA DE PRECIOS EKM '!A:A,0),8)</f>
        <v>#N/A</v>
      </c>
      <c r="W2480" s="26" t="e">
        <f t="shared" si="386"/>
        <v>#N/A</v>
      </c>
      <c r="X2480" s="26" t="e">
        <f t="shared" si="387"/>
        <v>#N/A</v>
      </c>
      <c r="Y2480" s="26"/>
      <c r="Z2480" s="26" t="e">
        <f t="shared" si="388"/>
        <v>#N/A</v>
      </c>
      <c r="AA2480" s="30" t="e">
        <f t="shared" si="389"/>
        <v>#N/A</v>
      </c>
    </row>
    <row r="2481" spans="1:27">
      <c r="A2481" s="20" t="s">
        <v>7275</v>
      </c>
      <c r="B2481" s="20" t="s">
        <v>7277</v>
      </c>
      <c r="C2481" s="25">
        <v>0</v>
      </c>
      <c r="D2481" s="22">
        <v>85</v>
      </c>
      <c r="E2481" s="22">
        <v>49</v>
      </c>
      <c r="F2481" s="22">
        <v>40</v>
      </c>
      <c r="G2481" s="22">
        <v>16000</v>
      </c>
      <c r="H2481" s="22" t="s">
        <v>5088</v>
      </c>
      <c r="I2481" s="26" t="e">
        <f>+IF(H2481='COSTOS VARIOS'!$C$1,'COSTOS VARIOS'!$C$2*'Precios ML'!V2481,'COSTOS VARIOS'!$B$2*'Precios ML'!V2481)</f>
        <v>#N/A</v>
      </c>
      <c r="J2481" s="22">
        <v>0</v>
      </c>
      <c r="K2481" s="27">
        <f t="shared" si="380"/>
        <v>10.4125</v>
      </c>
      <c r="L2481" s="27">
        <f t="shared" si="381"/>
        <v>10.4125</v>
      </c>
      <c r="M2481" s="26">
        <f>(INDEX(pesos!A:B,MATCH(L2481,pesos!A:A,1),2))</f>
        <v>16200</v>
      </c>
      <c r="N2481" s="26">
        <f>+R2481*'COSTOS VARIOS'!$O$1</f>
        <v>0</v>
      </c>
      <c r="O2481" s="26">
        <f>+R2481*'COSTOS VARIOS'!$O$2</f>
        <v>0</v>
      </c>
      <c r="P2481" s="26">
        <f>+R2481*'COSTOS VARIOS'!$O$3</f>
        <v>0</v>
      </c>
      <c r="Q2481" s="26">
        <v>1</v>
      </c>
      <c r="R2481" s="26">
        <f t="shared" si="382"/>
        <v>0</v>
      </c>
      <c r="S2481" s="25" t="e">
        <f t="shared" si="383"/>
        <v>#N/A</v>
      </c>
      <c r="T2481" s="28" t="e">
        <f t="shared" si="384"/>
        <v>#N/A</v>
      </c>
      <c r="U2481" s="29" t="e">
        <f t="shared" si="385"/>
        <v>#N/A</v>
      </c>
      <c r="V2481" s="26" t="e">
        <f>+INDEX('LISTA DE PRECIOS EKM '!A:K,MATCH('Precios ML'!B2481,'LISTA DE PRECIOS EKM '!A:A,0),8)</f>
        <v>#N/A</v>
      </c>
      <c r="W2481" s="26" t="e">
        <f t="shared" si="386"/>
        <v>#N/A</v>
      </c>
      <c r="X2481" s="26" t="e">
        <f t="shared" si="387"/>
        <v>#N/A</v>
      </c>
      <c r="Y2481" s="26"/>
      <c r="Z2481" s="26" t="e">
        <f t="shared" si="388"/>
        <v>#N/A</v>
      </c>
      <c r="AA2481" s="30" t="e">
        <f t="shared" si="389"/>
        <v>#N/A</v>
      </c>
    </row>
    <row r="2482" spans="1:27">
      <c r="A2482" s="20" t="s">
        <v>7275</v>
      </c>
      <c r="B2482" s="20" t="s">
        <v>7277</v>
      </c>
      <c r="C2482" s="25">
        <v>0</v>
      </c>
      <c r="D2482" s="22">
        <v>85</v>
      </c>
      <c r="E2482" s="22">
        <v>49</v>
      </c>
      <c r="F2482" s="22">
        <v>40</v>
      </c>
      <c r="G2482" s="22">
        <v>16000</v>
      </c>
      <c r="H2482" s="22" t="s">
        <v>5088</v>
      </c>
      <c r="I2482" s="26" t="e">
        <f>+IF(H2482='COSTOS VARIOS'!$C$1,'COSTOS VARIOS'!$C$2*'Precios ML'!V2482,'COSTOS VARIOS'!$B$2*'Precios ML'!V2482)</f>
        <v>#N/A</v>
      </c>
      <c r="J2482" s="22">
        <v>0</v>
      </c>
      <c r="K2482" s="27">
        <f t="shared" si="380"/>
        <v>10.4125</v>
      </c>
      <c r="L2482" s="27">
        <f t="shared" si="381"/>
        <v>10.4125</v>
      </c>
      <c r="M2482" s="26">
        <f>(INDEX(pesos!A:B,MATCH(L2482,pesos!A:A,1),2))</f>
        <v>16200</v>
      </c>
      <c r="N2482" s="26">
        <f>+R2482*'COSTOS VARIOS'!$O$1</f>
        <v>0</v>
      </c>
      <c r="O2482" s="26">
        <f>+R2482*'COSTOS VARIOS'!$O$2</f>
        <v>0</v>
      </c>
      <c r="P2482" s="26">
        <f>+R2482*'COSTOS VARIOS'!$O$3</f>
        <v>0</v>
      </c>
      <c r="Q2482" s="26">
        <v>1</v>
      </c>
      <c r="R2482" s="26">
        <f t="shared" si="382"/>
        <v>0</v>
      </c>
      <c r="S2482" s="25" t="e">
        <f t="shared" si="383"/>
        <v>#N/A</v>
      </c>
      <c r="T2482" s="28" t="e">
        <f t="shared" si="384"/>
        <v>#N/A</v>
      </c>
      <c r="U2482" s="29" t="e">
        <f t="shared" si="385"/>
        <v>#N/A</v>
      </c>
      <c r="V2482" s="26" t="e">
        <f>+INDEX('LISTA DE PRECIOS EKM '!A:K,MATCH('Precios ML'!B2482,'LISTA DE PRECIOS EKM '!A:A,0),8)</f>
        <v>#N/A</v>
      </c>
      <c r="W2482" s="26" t="e">
        <f t="shared" si="386"/>
        <v>#N/A</v>
      </c>
      <c r="X2482" s="26" t="e">
        <f t="shared" si="387"/>
        <v>#N/A</v>
      </c>
      <c r="Y2482" s="26"/>
      <c r="Z2482" s="26" t="e">
        <f t="shared" si="388"/>
        <v>#N/A</v>
      </c>
      <c r="AA2482" s="30" t="e">
        <f t="shared" si="389"/>
        <v>#N/A</v>
      </c>
    </row>
    <row r="2483" spans="1:27">
      <c r="A2483" s="20" t="s">
        <v>7275</v>
      </c>
      <c r="B2483" s="20" t="s">
        <v>7278</v>
      </c>
      <c r="C2483" s="25">
        <v>0</v>
      </c>
      <c r="D2483" s="22">
        <v>85</v>
      </c>
      <c r="E2483" s="22">
        <v>49</v>
      </c>
      <c r="F2483" s="22">
        <v>40</v>
      </c>
      <c r="G2483" s="22">
        <v>16000</v>
      </c>
      <c r="H2483" s="22" t="s">
        <v>5088</v>
      </c>
      <c r="I2483" s="26" t="e">
        <f>+IF(H2483='COSTOS VARIOS'!$C$1,'COSTOS VARIOS'!$C$2*'Precios ML'!V2483,'COSTOS VARIOS'!$B$2*'Precios ML'!V2483)</f>
        <v>#N/A</v>
      </c>
      <c r="J2483" s="22">
        <v>0</v>
      </c>
      <c r="K2483" s="27">
        <f t="shared" si="380"/>
        <v>10.4125</v>
      </c>
      <c r="L2483" s="27">
        <f t="shared" si="381"/>
        <v>10.4125</v>
      </c>
      <c r="M2483" s="26">
        <f>(INDEX(pesos!A:B,MATCH(L2483,pesos!A:A,1),2))</f>
        <v>16200</v>
      </c>
      <c r="N2483" s="26">
        <f>+R2483*'COSTOS VARIOS'!$O$1</f>
        <v>0</v>
      </c>
      <c r="O2483" s="26">
        <f>+R2483*'COSTOS VARIOS'!$O$2</f>
        <v>0</v>
      </c>
      <c r="P2483" s="26">
        <f>+R2483*'COSTOS VARIOS'!$O$3</f>
        <v>0</v>
      </c>
      <c r="Q2483" s="26">
        <v>1</v>
      </c>
      <c r="R2483" s="26">
        <f t="shared" si="382"/>
        <v>0</v>
      </c>
      <c r="S2483" s="25" t="e">
        <f t="shared" si="383"/>
        <v>#N/A</v>
      </c>
      <c r="T2483" s="28" t="e">
        <f t="shared" si="384"/>
        <v>#N/A</v>
      </c>
      <c r="U2483" s="29" t="e">
        <f t="shared" si="385"/>
        <v>#N/A</v>
      </c>
      <c r="V2483" s="26" t="e">
        <f>+INDEX('LISTA DE PRECIOS EKM '!A:K,MATCH('Precios ML'!B2483,'LISTA DE PRECIOS EKM '!A:A,0),8)</f>
        <v>#N/A</v>
      </c>
      <c r="W2483" s="26" t="e">
        <f t="shared" si="386"/>
        <v>#N/A</v>
      </c>
      <c r="X2483" s="26" t="e">
        <f t="shared" si="387"/>
        <v>#N/A</v>
      </c>
      <c r="Y2483" s="26"/>
      <c r="Z2483" s="26" t="e">
        <f t="shared" si="388"/>
        <v>#N/A</v>
      </c>
      <c r="AA2483" s="30" t="e">
        <f t="shared" si="389"/>
        <v>#N/A</v>
      </c>
    </row>
    <row r="2484" spans="1:27">
      <c r="A2484" s="20" t="s">
        <v>7275</v>
      </c>
      <c r="B2484" s="20" t="s">
        <v>7278</v>
      </c>
      <c r="C2484" s="25">
        <v>0</v>
      </c>
      <c r="D2484" s="22">
        <v>85</v>
      </c>
      <c r="E2484" s="22">
        <v>49</v>
      </c>
      <c r="F2484" s="22">
        <v>40</v>
      </c>
      <c r="G2484" s="22">
        <v>16000</v>
      </c>
      <c r="H2484" s="22" t="s">
        <v>5088</v>
      </c>
      <c r="I2484" s="26" t="e">
        <f>+IF(H2484='COSTOS VARIOS'!$C$1,'COSTOS VARIOS'!$C$2*'Precios ML'!V2484,'COSTOS VARIOS'!$B$2*'Precios ML'!V2484)</f>
        <v>#N/A</v>
      </c>
      <c r="J2484" s="22">
        <v>0</v>
      </c>
      <c r="K2484" s="27">
        <f t="shared" si="380"/>
        <v>10.4125</v>
      </c>
      <c r="L2484" s="27">
        <f t="shared" si="381"/>
        <v>10.4125</v>
      </c>
      <c r="M2484" s="26">
        <f>(INDEX(pesos!A:B,MATCH(L2484,pesos!A:A,1),2))</f>
        <v>16200</v>
      </c>
      <c r="N2484" s="26">
        <f>+R2484*'COSTOS VARIOS'!$O$1</f>
        <v>0</v>
      </c>
      <c r="O2484" s="26">
        <f>+R2484*'COSTOS VARIOS'!$O$2</f>
        <v>0</v>
      </c>
      <c r="P2484" s="26">
        <f>+R2484*'COSTOS VARIOS'!$O$3</f>
        <v>0</v>
      </c>
      <c r="Q2484" s="26">
        <v>1</v>
      </c>
      <c r="R2484" s="26">
        <f t="shared" si="382"/>
        <v>0</v>
      </c>
      <c r="S2484" s="25" t="e">
        <f t="shared" si="383"/>
        <v>#N/A</v>
      </c>
      <c r="T2484" s="28" t="e">
        <f t="shared" si="384"/>
        <v>#N/A</v>
      </c>
      <c r="U2484" s="29" t="e">
        <f t="shared" si="385"/>
        <v>#N/A</v>
      </c>
      <c r="V2484" s="26" t="e">
        <f>+INDEX('LISTA DE PRECIOS EKM '!A:K,MATCH('Precios ML'!B2484,'LISTA DE PRECIOS EKM '!A:A,0),8)</f>
        <v>#N/A</v>
      </c>
      <c r="W2484" s="26" t="e">
        <f t="shared" si="386"/>
        <v>#N/A</v>
      </c>
      <c r="X2484" s="26" t="e">
        <f t="shared" si="387"/>
        <v>#N/A</v>
      </c>
      <c r="Y2484" s="26"/>
      <c r="Z2484" s="26" t="e">
        <f t="shared" si="388"/>
        <v>#N/A</v>
      </c>
      <c r="AA2484" s="30" t="e">
        <f t="shared" si="389"/>
        <v>#N/A</v>
      </c>
    </row>
    <row r="2485" spans="1:27">
      <c r="A2485" s="20" t="s">
        <v>7275</v>
      </c>
      <c r="B2485" s="20" t="s">
        <v>7279</v>
      </c>
      <c r="C2485" s="25">
        <v>0</v>
      </c>
      <c r="D2485" s="22">
        <v>85</v>
      </c>
      <c r="E2485" s="22">
        <v>49</v>
      </c>
      <c r="F2485" s="22">
        <v>40</v>
      </c>
      <c r="G2485" s="22">
        <v>16000</v>
      </c>
      <c r="H2485" s="22" t="s">
        <v>5088</v>
      </c>
      <c r="I2485" s="26" t="e">
        <f>+IF(H2485='COSTOS VARIOS'!$C$1,'COSTOS VARIOS'!$C$2*'Precios ML'!V2485,'COSTOS VARIOS'!$B$2*'Precios ML'!V2485)</f>
        <v>#N/A</v>
      </c>
      <c r="J2485" s="22">
        <v>0</v>
      </c>
      <c r="K2485" s="27">
        <f t="shared" si="380"/>
        <v>10.4125</v>
      </c>
      <c r="L2485" s="27">
        <f t="shared" si="381"/>
        <v>10.4125</v>
      </c>
      <c r="M2485" s="26">
        <f>(INDEX(pesos!A:B,MATCH(L2485,pesos!A:A,1),2))</f>
        <v>16200</v>
      </c>
      <c r="N2485" s="26">
        <f>+R2485*'COSTOS VARIOS'!$O$1</f>
        <v>0</v>
      </c>
      <c r="O2485" s="26">
        <f>+R2485*'COSTOS VARIOS'!$O$2</f>
        <v>0</v>
      </c>
      <c r="P2485" s="26">
        <f>+R2485*'COSTOS VARIOS'!$O$3</f>
        <v>0</v>
      </c>
      <c r="Q2485" s="26">
        <v>1</v>
      </c>
      <c r="R2485" s="26">
        <f t="shared" si="382"/>
        <v>0</v>
      </c>
      <c r="S2485" s="25" t="e">
        <f t="shared" si="383"/>
        <v>#N/A</v>
      </c>
      <c r="T2485" s="28" t="e">
        <f t="shared" si="384"/>
        <v>#N/A</v>
      </c>
      <c r="U2485" s="29" t="e">
        <f t="shared" si="385"/>
        <v>#N/A</v>
      </c>
      <c r="V2485" s="26" t="e">
        <f>+INDEX('LISTA DE PRECIOS EKM '!A:K,MATCH('Precios ML'!B2485,'LISTA DE PRECIOS EKM '!A:A,0),8)</f>
        <v>#N/A</v>
      </c>
      <c r="W2485" s="26" t="e">
        <f t="shared" si="386"/>
        <v>#N/A</v>
      </c>
      <c r="X2485" s="26" t="e">
        <f t="shared" si="387"/>
        <v>#N/A</v>
      </c>
      <c r="Y2485" s="26"/>
      <c r="Z2485" s="26" t="e">
        <f t="shared" si="388"/>
        <v>#N/A</v>
      </c>
      <c r="AA2485" s="30" t="e">
        <f t="shared" si="389"/>
        <v>#N/A</v>
      </c>
    </row>
    <row r="2486" spans="1:27">
      <c r="A2486" s="20" t="s">
        <v>7275</v>
      </c>
      <c r="B2486" s="20" t="s">
        <v>7279</v>
      </c>
      <c r="C2486" s="25">
        <v>0</v>
      </c>
      <c r="D2486" s="22">
        <v>85</v>
      </c>
      <c r="E2486" s="22">
        <v>49</v>
      </c>
      <c r="F2486" s="22">
        <v>40</v>
      </c>
      <c r="G2486" s="22">
        <v>16000</v>
      </c>
      <c r="H2486" s="22" t="s">
        <v>5088</v>
      </c>
      <c r="I2486" s="26" t="e">
        <f>+IF(H2486='COSTOS VARIOS'!$C$1,'COSTOS VARIOS'!$C$2*'Precios ML'!V2486,'COSTOS VARIOS'!$B$2*'Precios ML'!V2486)</f>
        <v>#N/A</v>
      </c>
      <c r="J2486" s="22">
        <v>0</v>
      </c>
      <c r="K2486" s="27">
        <f t="shared" si="380"/>
        <v>10.4125</v>
      </c>
      <c r="L2486" s="27">
        <f t="shared" si="381"/>
        <v>10.4125</v>
      </c>
      <c r="M2486" s="26">
        <f>(INDEX(pesos!A:B,MATCH(L2486,pesos!A:A,1),2))</f>
        <v>16200</v>
      </c>
      <c r="N2486" s="26">
        <f>+R2486*'COSTOS VARIOS'!$O$1</f>
        <v>0</v>
      </c>
      <c r="O2486" s="26">
        <f>+R2486*'COSTOS VARIOS'!$O$2</f>
        <v>0</v>
      </c>
      <c r="P2486" s="26">
        <f>+R2486*'COSTOS VARIOS'!$O$3</f>
        <v>0</v>
      </c>
      <c r="Q2486" s="26">
        <v>1</v>
      </c>
      <c r="R2486" s="26">
        <f t="shared" si="382"/>
        <v>0</v>
      </c>
      <c r="S2486" s="25" t="e">
        <f t="shared" si="383"/>
        <v>#N/A</v>
      </c>
      <c r="T2486" s="28" t="e">
        <f t="shared" si="384"/>
        <v>#N/A</v>
      </c>
      <c r="U2486" s="29" t="e">
        <f t="shared" si="385"/>
        <v>#N/A</v>
      </c>
      <c r="V2486" s="26" t="e">
        <f>+INDEX('LISTA DE PRECIOS EKM '!A:K,MATCH('Precios ML'!B2486,'LISTA DE PRECIOS EKM '!A:A,0),8)</f>
        <v>#N/A</v>
      </c>
      <c r="W2486" s="26" t="e">
        <f t="shared" si="386"/>
        <v>#N/A</v>
      </c>
      <c r="X2486" s="26" t="e">
        <f t="shared" si="387"/>
        <v>#N/A</v>
      </c>
      <c r="Y2486" s="26"/>
      <c r="Z2486" s="26" t="e">
        <f t="shared" si="388"/>
        <v>#N/A</v>
      </c>
      <c r="AA2486" s="30" t="e">
        <f t="shared" si="389"/>
        <v>#N/A</v>
      </c>
    </row>
    <row r="2487" spans="1:27">
      <c r="A2487" s="20" t="s">
        <v>7280</v>
      </c>
      <c r="B2487" s="20" t="s">
        <v>7281</v>
      </c>
      <c r="C2487" s="25">
        <v>0</v>
      </c>
      <c r="D2487" s="22">
        <v>85</v>
      </c>
      <c r="E2487" s="22">
        <v>49</v>
      </c>
      <c r="F2487" s="22">
        <v>40</v>
      </c>
      <c r="G2487" s="22">
        <v>16000</v>
      </c>
      <c r="H2487" s="22" t="s">
        <v>5088</v>
      </c>
      <c r="I2487" s="26" t="e">
        <f>+IF(H2487='COSTOS VARIOS'!$C$1,'COSTOS VARIOS'!$C$2*'Precios ML'!V2487,'COSTOS VARIOS'!$B$2*'Precios ML'!V2487)</f>
        <v>#N/A</v>
      </c>
      <c r="J2487" s="22">
        <v>0</v>
      </c>
      <c r="K2487" s="27">
        <f t="shared" si="380"/>
        <v>10.4125</v>
      </c>
      <c r="L2487" s="27">
        <f t="shared" si="381"/>
        <v>10.4125</v>
      </c>
      <c r="M2487" s="26">
        <f>(INDEX(pesos!A:B,MATCH(L2487,pesos!A:A,1),2))</f>
        <v>16200</v>
      </c>
      <c r="N2487" s="26">
        <f>+R2487*'COSTOS VARIOS'!$O$1</f>
        <v>0</v>
      </c>
      <c r="O2487" s="26">
        <f>+R2487*'COSTOS VARIOS'!$O$2</f>
        <v>0</v>
      </c>
      <c r="P2487" s="26">
        <f>+R2487*'COSTOS VARIOS'!$O$3</f>
        <v>0</v>
      </c>
      <c r="Q2487" s="26">
        <v>1</v>
      </c>
      <c r="R2487" s="26">
        <f t="shared" si="382"/>
        <v>0</v>
      </c>
      <c r="S2487" s="25" t="e">
        <f t="shared" si="383"/>
        <v>#N/A</v>
      </c>
      <c r="T2487" s="28" t="e">
        <f t="shared" si="384"/>
        <v>#N/A</v>
      </c>
      <c r="U2487" s="29" t="e">
        <f t="shared" si="385"/>
        <v>#N/A</v>
      </c>
      <c r="V2487" s="26" t="e">
        <f>+INDEX('LISTA DE PRECIOS EKM '!A:K,MATCH('Precios ML'!B2487,'LISTA DE PRECIOS EKM '!A:A,0),8)</f>
        <v>#N/A</v>
      </c>
      <c r="W2487" s="26" t="e">
        <f t="shared" si="386"/>
        <v>#N/A</v>
      </c>
      <c r="X2487" s="26" t="e">
        <f t="shared" si="387"/>
        <v>#N/A</v>
      </c>
      <c r="Y2487" s="26"/>
      <c r="Z2487" s="26" t="e">
        <f t="shared" si="388"/>
        <v>#N/A</v>
      </c>
      <c r="AA2487" s="30" t="e">
        <f t="shared" si="389"/>
        <v>#N/A</v>
      </c>
    </row>
    <row r="2488" spans="1:27">
      <c r="A2488" s="20" t="s">
        <v>7280</v>
      </c>
      <c r="B2488" s="20" t="s">
        <v>7281</v>
      </c>
      <c r="C2488" s="25">
        <v>0</v>
      </c>
      <c r="D2488" s="22">
        <v>85</v>
      </c>
      <c r="E2488" s="22">
        <v>49</v>
      </c>
      <c r="F2488" s="22">
        <v>40</v>
      </c>
      <c r="G2488" s="22">
        <v>16000</v>
      </c>
      <c r="H2488" s="22" t="s">
        <v>5088</v>
      </c>
      <c r="I2488" s="26" t="e">
        <f>+IF(H2488='COSTOS VARIOS'!$C$1,'COSTOS VARIOS'!$C$2*'Precios ML'!V2488,'COSTOS VARIOS'!$B$2*'Precios ML'!V2488)</f>
        <v>#N/A</v>
      </c>
      <c r="J2488" s="22">
        <v>0</v>
      </c>
      <c r="K2488" s="27">
        <f t="shared" si="380"/>
        <v>10.4125</v>
      </c>
      <c r="L2488" s="27">
        <f t="shared" si="381"/>
        <v>10.4125</v>
      </c>
      <c r="M2488" s="26">
        <f>(INDEX(pesos!A:B,MATCH(L2488,pesos!A:A,1),2))</f>
        <v>16200</v>
      </c>
      <c r="N2488" s="26">
        <f>+R2488*'COSTOS VARIOS'!$O$1</f>
        <v>0</v>
      </c>
      <c r="O2488" s="26">
        <f>+R2488*'COSTOS VARIOS'!$O$2</f>
        <v>0</v>
      </c>
      <c r="P2488" s="26">
        <f>+R2488*'COSTOS VARIOS'!$O$3</f>
        <v>0</v>
      </c>
      <c r="Q2488" s="26">
        <v>1</v>
      </c>
      <c r="R2488" s="26">
        <f t="shared" si="382"/>
        <v>0</v>
      </c>
      <c r="S2488" s="25" t="e">
        <f t="shared" si="383"/>
        <v>#N/A</v>
      </c>
      <c r="T2488" s="28" t="e">
        <f t="shared" si="384"/>
        <v>#N/A</v>
      </c>
      <c r="U2488" s="29" t="e">
        <f t="shared" si="385"/>
        <v>#N/A</v>
      </c>
      <c r="V2488" s="26" t="e">
        <f>+INDEX('LISTA DE PRECIOS EKM '!A:K,MATCH('Precios ML'!B2488,'LISTA DE PRECIOS EKM '!A:A,0),8)</f>
        <v>#N/A</v>
      </c>
      <c r="W2488" s="26" t="e">
        <f t="shared" si="386"/>
        <v>#N/A</v>
      </c>
      <c r="X2488" s="26" t="e">
        <f t="shared" si="387"/>
        <v>#N/A</v>
      </c>
      <c r="Y2488" s="26"/>
      <c r="Z2488" s="26" t="e">
        <f t="shared" si="388"/>
        <v>#N/A</v>
      </c>
      <c r="AA2488" s="30" t="e">
        <f t="shared" si="389"/>
        <v>#N/A</v>
      </c>
    </row>
    <row r="2489" spans="1:27">
      <c r="A2489" s="20" t="s">
        <v>7280</v>
      </c>
      <c r="B2489" s="20" t="s">
        <v>7282</v>
      </c>
      <c r="C2489" s="25">
        <v>0</v>
      </c>
      <c r="D2489" s="22">
        <v>85</v>
      </c>
      <c r="E2489" s="22">
        <v>49</v>
      </c>
      <c r="F2489" s="22">
        <v>40</v>
      </c>
      <c r="G2489" s="22">
        <v>16000</v>
      </c>
      <c r="H2489" s="22" t="s">
        <v>5088</v>
      </c>
      <c r="I2489" s="26" t="e">
        <f>+IF(H2489='COSTOS VARIOS'!$C$1,'COSTOS VARIOS'!$C$2*'Precios ML'!V2489,'COSTOS VARIOS'!$B$2*'Precios ML'!V2489)</f>
        <v>#N/A</v>
      </c>
      <c r="J2489" s="22">
        <v>0</v>
      </c>
      <c r="K2489" s="27">
        <f t="shared" si="380"/>
        <v>10.4125</v>
      </c>
      <c r="L2489" s="27">
        <f t="shared" si="381"/>
        <v>10.4125</v>
      </c>
      <c r="M2489" s="26">
        <f>(INDEX(pesos!A:B,MATCH(L2489,pesos!A:A,1),2))</f>
        <v>16200</v>
      </c>
      <c r="N2489" s="26">
        <f>+R2489*'COSTOS VARIOS'!$O$1</f>
        <v>0</v>
      </c>
      <c r="O2489" s="26">
        <f>+R2489*'COSTOS VARIOS'!$O$2</f>
        <v>0</v>
      </c>
      <c r="P2489" s="26">
        <f>+R2489*'COSTOS VARIOS'!$O$3</f>
        <v>0</v>
      </c>
      <c r="Q2489" s="26">
        <v>1</v>
      </c>
      <c r="R2489" s="26">
        <f t="shared" si="382"/>
        <v>0</v>
      </c>
      <c r="S2489" s="25" t="e">
        <f t="shared" si="383"/>
        <v>#N/A</v>
      </c>
      <c r="T2489" s="28" t="e">
        <f t="shared" si="384"/>
        <v>#N/A</v>
      </c>
      <c r="U2489" s="29" t="e">
        <f t="shared" si="385"/>
        <v>#N/A</v>
      </c>
      <c r="V2489" s="26" t="e">
        <f>+INDEX('LISTA DE PRECIOS EKM '!A:K,MATCH('Precios ML'!B2489,'LISTA DE PRECIOS EKM '!A:A,0),8)</f>
        <v>#N/A</v>
      </c>
      <c r="W2489" s="26" t="e">
        <f t="shared" si="386"/>
        <v>#N/A</v>
      </c>
      <c r="X2489" s="26" t="e">
        <f t="shared" si="387"/>
        <v>#N/A</v>
      </c>
      <c r="Y2489" s="26"/>
      <c r="Z2489" s="26" t="e">
        <f t="shared" si="388"/>
        <v>#N/A</v>
      </c>
      <c r="AA2489" s="30" t="e">
        <f t="shared" si="389"/>
        <v>#N/A</v>
      </c>
    </row>
    <row r="2490" spans="1:27">
      <c r="A2490" s="20" t="s">
        <v>7280</v>
      </c>
      <c r="B2490" s="20" t="s">
        <v>7282</v>
      </c>
      <c r="C2490" s="25">
        <v>0</v>
      </c>
      <c r="D2490" s="22">
        <v>85</v>
      </c>
      <c r="E2490" s="22">
        <v>49</v>
      </c>
      <c r="F2490" s="22">
        <v>40</v>
      </c>
      <c r="G2490" s="22">
        <v>16000</v>
      </c>
      <c r="H2490" s="22" t="s">
        <v>5088</v>
      </c>
      <c r="I2490" s="26" t="e">
        <f>+IF(H2490='COSTOS VARIOS'!$C$1,'COSTOS VARIOS'!$C$2*'Precios ML'!V2490,'COSTOS VARIOS'!$B$2*'Precios ML'!V2490)</f>
        <v>#N/A</v>
      </c>
      <c r="J2490" s="22">
        <v>0</v>
      </c>
      <c r="K2490" s="27">
        <f t="shared" si="380"/>
        <v>10.4125</v>
      </c>
      <c r="L2490" s="27">
        <f t="shared" si="381"/>
        <v>10.4125</v>
      </c>
      <c r="M2490" s="26">
        <f>(INDEX(pesos!A:B,MATCH(L2490,pesos!A:A,1),2))</f>
        <v>16200</v>
      </c>
      <c r="N2490" s="26">
        <f>+R2490*'COSTOS VARIOS'!$O$1</f>
        <v>0</v>
      </c>
      <c r="O2490" s="26">
        <f>+R2490*'COSTOS VARIOS'!$O$2</f>
        <v>0</v>
      </c>
      <c r="P2490" s="26">
        <f>+R2490*'COSTOS VARIOS'!$O$3</f>
        <v>0</v>
      </c>
      <c r="Q2490" s="26">
        <v>1</v>
      </c>
      <c r="R2490" s="26">
        <f t="shared" si="382"/>
        <v>0</v>
      </c>
      <c r="S2490" s="25" t="e">
        <f t="shared" si="383"/>
        <v>#N/A</v>
      </c>
      <c r="T2490" s="28" t="e">
        <f t="shared" si="384"/>
        <v>#N/A</v>
      </c>
      <c r="U2490" s="29" t="e">
        <f t="shared" si="385"/>
        <v>#N/A</v>
      </c>
      <c r="V2490" s="26" t="e">
        <f>+INDEX('LISTA DE PRECIOS EKM '!A:K,MATCH('Precios ML'!B2490,'LISTA DE PRECIOS EKM '!A:A,0),8)</f>
        <v>#N/A</v>
      </c>
      <c r="W2490" s="26" t="e">
        <f t="shared" si="386"/>
        <v>#N/A</v>
      </c>
      <c r="X2490" s="26" t="e">
        <f t="shared" si="387"/>
        <v>#N/A</v>
      </c>
      <c r="Y2490" s="26"/>
      <c r="Z2490" s="26" t="e">
        <f t="shared" si="388"/>
        <v>#N/A</v>
      </c>
      <c r="AA2490" s="30" t="e">
        <f t="shared" si="389"/>
        <v>#N/A</v>
      </c>
    </row>
    <row r="2491" spans="1:27">
      <c r="A2491" s="20" t="s">
        <v>7280</v>
      </c>
      <c r="B2491" s="20" t="s">
        <v>7283</v>
      </c>
      <c r="C2491" s="25">
        <v>0</v>
      </c>
      <c r="D2491" s="22">
        <v>85</v>
      </c>
      <c r="E2491" s="22">
        <v>49</v>
      </c>
      <c r="F2491" s="22">
        <v>40</v>
      </c>
      <c r="G2491" s="22">
        <v>16000</v>
      </c>
      <c r="H2491" s="22" t="s">
        <v>5088</v>
      </c>
      <c r="I2491" s="26" t="e">
        <f>+IF(H2491='COSTOS VARIOS'!$C$1,'COSTOS VARIOS'!$C$2*'Precios ML'!V2491,'COSTOS VARIOS'!$B$2*'Precios ML'!V2491)</f>
        <v>#N/A</v>
      </c>
      <c r="J2491" s="22">
        <v>0</v>
      </c>
      <c r="K2491" s="27">
        <f t="shared" si="380"/>
        <v>10.4125</v>
      </c>
      <c r="L2491" s="27">
        <f t="shared" si="381"/>
        <v>10.4125</v>
      </c>
      <c r="M2491" s="26">
        <f>(INDEX(pesos!A:B,MATCH(L2491,pesos!A:A,1),2))</f>
        <v>16200</v>
      </c>
      <c r="N2491" s="26">
        <f>+R2491*'COSTOS VARIOS'!$O$1</f>
        <v>0</v>
      </c>
      <c r="O2491" s="26">
        <f>+R2491*'COSTOS VARIOS'!$O$2</f>
        <v>0</v>
      </c>
      <c r="P2491" s="26">
        <f>+R2491*'COSTOS VARIOS'!$O$3</f>
        <v>0</v>
      </c>
      <c r="Q2491" s="26">
        <v>1</v>
      </c>
      <c r="R2491" s="26">
        <f t="shared" si="382"/>
        <v>0</v>
      </c>
      <c r="S2491" s="25" t="e">
        <f t="shared" si="383"/>
        <v>#N/A</v>
      </c>
      <c r="T2491" s="28" t="e">
        <f t="shared" si="384"/>
        <v>#N/A</v>
      </c>
      <c r="U2491" s="29" t="e">
        <f t="shared" si="385"/>
        <v>#N/A</v>
      </c>
      <c r="V2491" s="26" t="e">
        <f>+INDEX('LISTA DE PRECIOS EKM '!A:K,MATCH('Precios ML'!B2491,'LISTA DE PRECIOS EKM '!A:A,0),8)</f>
        <v>#N/A</v>
      </c>
      <c r="W2491" s="26" t="e">
        <f t="shared" si="386"/>
        <v>#N/A</v>
      </c>
      <c r="X2491" s="26" t="e">
        <f t="shared" si="387"/>
        <v>#N/A</v>
      </c>
      <c r="Y2491" s="26"/>
      <c r="Z2491" s="26" t="e">
        <f t="shared" si="388"/>
        <v>#N/A</v>
      </c>
      <c r="AA2491" s="30" t="e">
        <f t="shared" si="389"/>
        <v>#N/A</v>
      </c>
    </row>
    <row r="2492" spans="1:27">
      <c r="A2492" s="20" t="s">
        <v>7280</v>
      </c>
      <c r="B2492" s="20" t="s">
        <v>7283</v>
      </c>
      <c r="C2492" s="25">
        <v>0</v>
      </c>
      <c r="D2492" s="22">
        <v>85</v>
      </c>
      <c r="E2492" s="22">
        <v>49</v>
      </c>
      <c r="F2492" s="22">
        <v>40</v>
      </c>
      <c r="G2492" s="22">
        <v>16000</v>
      </c>
      <c r="H2492" s="22" t="s">
        <v>5088</v>
      </c>
      <c r="I2492" s="26" t="e">
        <f>+IF(H2492='COSTOS VARIOS'!$C$1,'COSTOS VARIOS'!$C$2*'Precios ML'!V2492,'COSTOS VARIOS'!$B$2*'Precios ML'!V2492)</f>
        <v>#N/A</v>
      </c>
      <c r="J2492" s="22">
        <v>0</v>
      </c>
      <c r="K2492" s="27">
        <f t="shared" si="380"/>
        <v>10.4125</v>
      </c>
      <c r="L2492" s="27">
        <f t="shared" si="381"/>
        <v>10.4125</v>
      </c>
      <c r="M2492" s="26">
        <f>(INDEX(pesos!A:B,MATCH(L2492,pesos!A:A,1),2))</f>
        <v>16200</v>
      </c>
      <c r="N2492" s="26">
        <f>+R2492*'COSTOS VARIOS'!$O$1</f>
        <v>0</v>
      </c>
      <c r="O2492" s="26">
        <f>+R2492*'COSTOS VARIOS'!$O$2</f>
        <v>0</v>
      </c>
      <c r="P2492" s="26">
        <f>+R2492*'COSTOS VARIOS'!$O$3</f>
        <v>0</v>
      </c>
      <c r="Q2492" s="26">
        <v>1</v>
      </c>
      <c r="R2492" s="26">
        <f t="shared" si="382"/>
        <v>0</v>
      </c>
      <c r="S2492" s="25" t="e">
        <f t="shared" si="383"/>
        <v>#N/A</v>
      </c>
      <c r="T2492" s="28" t="e">
        <f t="shared" si="384"/>
        <v>#N/A</v>
      </c>
      <c r="U2492" s="29" t="e">
        <f t="shared" si="385"/>
        <v>#N/A</v>
      </c>
      <c r="V2492" s="26" t="e">
        <f>+INDEX('LISTA DE PRECIOS EKM '!A:K,MATCH('Precios ML'!B2492,'LISTA DE PRECIOS EKM '!A:A,0),8)</f>
        <v>#N/A</v>
      </c>
      <c r="W2492" s="26" t="e">
        <f t="shared" si="386"/>
        <v>#N/A</v>
      </c>
      <c r="X2492" s="26" t="e">
        <f t="shared" si="387"/>
        <v>#N/A</v>
      </c>
      <c r="Y2492" s="26"/>
      <c r="Z2492" s="26" t="e">
        <f t="shared" si="388"/>
        <v>#N/A</v>
      </c>
      <c r="AA2492" s="30" t="e">
        <f t="shared" si="389"/>
        <v>#N/A</v>
      </c>
    </row>
    <row r="2493" spans="1:27">
      <c r="A2493" s="20" t="s">
        <v>7280</v>
      </c>
      <c r="B2493" s="20" t="s">
        <v>7284</v>
      </c>
      <c r="C2493" s="25">
        <v>0</v>
      </c>
      <c r="D2493" s="22">
        <v>85</v>
      </c>
      <c r="E2493" s="22">
        <v>49</v>
      </c>
      <c r="F2493" s="22">
        <v>40</v>
      </c>
      <c r="G2493" s="22">
        <v>16000</v>
      </c>
      <c r="H2493" s="22" t="s">
        <v>5088</v>
      </c>
      <c r="I2493" s="26" t="e">
        <f>+IF(H2493='COSTOS VARIOS'!$C$1,'COSTOS VARIOS'!$C$2*'Precios ML'!V2493,'COSTOS VARIOS'!$B$2*'Precios ML'!V2493)</f>
        <v>#N/A</v>
      </c>
      <c r="J2493" s="22">
        <v>0</v>
      </c>
      <c r="K2493" s="27">
        <f t="shared" si="380"/>
        <v>10.4125</v>
      </c>
      <c r="L2493" s="27">
        <f t="shared" si="381"/>
        <v>10.4125</v>
      </c>
      <c r="M2493" s="26">
        <f>(INDEX(pesos!A:B,MATCH(L2493,pesos!A:A,1),2))</f>
        <v>16200</v>
      </c>
      <c r="N2493" s="26">
        <f>+R2493*'COSTOS VARIOS'!$O$1</f>
        <v>0</v>
      </c>
      <c r="O2493" s="26">
        <f>+R2493*'COSTOS VARIOS'!$O$2</f>
        <v>0</v>
      </c>
      <c r="P2493" s="26">
        <f>+R2493*'COSTOS VARIOS'!$O$3</f>
        <v>0</v>
      </c>
      <c r="Q2493" s="26">
        <v>1</v>
      </c>
      <c r="R2493" s="26">
        <f t="shared" si="382"/>
        <v>0</v>
      </c>
      <c r="S2493" s="25" t="e">
        <f t="shared" si="383"/>
        <v>#N/A</v>
      </c>
      <c r="T2493" s="28" t="e">
        <f t="shared" si="384"/>
        <v>#N/A</v>
      </c>
      <c r="U2493" s="29" t="e">
        <f t="shared" si="385"/>
        <v>#N/A</v>
      </c>
      <c r="V2493" s="26" t="e">
        <f>+INDEX('LISTA DE PRECIOS EKM '!A:K,MATCH('Precios ML'!B2493,'LISTA DE PRECIOS EKM '!A:A,0),8)</f>
        <v>#N/A</v>
      </c>
      <c r="W2493" s="26" t="e">
        <f t="shared" si="386"/>
        <v>#N/A</v>
      </c>
      <c r="X2493" s="26" t="e">
        <f t="shared" si="387"/>
        <v>#N/A</v>
      </c>
      <c r="Y2493" s="26"/>
      <c r="Z2493" s="26" t="e">
        <f t="shared" si="388"/>
        <v>#N/A</v>
      </c>
      <c r="AA2493" s="30" t="e">
        <f t="shared" si="389"/>
        <v>#N/A</v>
      </c>
    </row>
    <row r="2494" spans="1:27">
      <c r="A2494" s="20" t="s">
        <v>7280</v>
      </c>
      <c r="B2494" s="20" t="s">
        <v>7284</v>
      </c>
      <c r="C2494" s="25">
        <v>0</v>
      </c>
      <c r="D2494" s="22">
        <v>85</v>
      </c>
      <c r="E2494" s="22">
        <v>49</v>
      </c>
      <c r="F2494" s="22">
        <v>40</v>
      </c>
      <c r="G2494" s="22">
        <v>16000</v>
      </c>
      <c r="H2494" s="22" t="s">
        <v>5088</v>
      </c>
      <c r="I2494" s="26" t="e">
        <f>+IF(H2494='COSTOS VARIOS'!$C$1,'COSTOS VARIOS'!$C$2*'Precios ML'!V2494,'COSTOS VARIOS'!$B$2*'Precios ML'!V2494)</f>
        <v>#N/A</v>
      </c>
      <c r="J2494" s="22">
        <v>0</v>
      </c>
      <c r="K2494" s="27">
        <f t="shared" si="380"/>
        <v>10.4125</v>
      </c>
      <c r="L2494" s="27">
        <f t="shared" si="381"/>
        <v>10.4125</v>
      </c>
      <c r="M2494" s="26">
        <f>(INDEX(pesos!A:B,MATCH(L2494,pesos!A:A,1),2))</f>
        <v>16200</v>
      </c>
      <c r="N2494" s="26">
        <f>+R2494*'COSTOS VARIOS'!$O$1</f>
        <v>0</v>
      </c>
      <c r="O2494" s="26">
        <f>+R2494*'COSTOS VARIOS'!$O$2</f>
        <v>0</v>
      </c>
      <c r="P2494" s="26">
        <f>+R2494*'COSTOS VARIOS'!$O$3</f>
        <v>0</v>
      </c>
      <c r="Q2494" s="26">
        <v>1</v>
      </c>
      <c r="R2494" s="26">
        <f t="shared" si="382"/>
        <v>0</v>
      </c>
      <c r="S2494" s="25" t="e">
        <f t="shared" si="383"/>
        <v>#N/A</v>
      </c>
      <c r="T2494" s="28" t="e">
        <f t="shared" si="384"/>
        <v>#N/A</v>
      </c>
      <c r="U2494" s="29" t="e">
        <f t="shared" si="385"/>
        <v>#N/A</v>
      </c>
      <c r="V2494" s="26" t="e">
        <f>+INDEX('LISTA DE PRECIOS EKM '!A:K,MATCH('Precios ML'!B2494,'LISTA DE PRECIOS EKM '!A:A,0),8)</f>
        <v>#N/A</v>
      </c>
      <c r="W2494" s="26" t="e">
        <f t="shared" si="386"/>
        <v>#N/A</v>
      </c>
      <c r="X2494" s="26" t="e">
        <f t="shared" si="387"/>
        <v>#N/A</v>
      </c>
      <c r="Y2494" s="26"/>
      <c r="Z2494" s="26" t="e">
        <f t="shared" si="388"/>
        <v>#N/A</v>
      </c>
      <c r="AA2494" s="30" t="e">
        <f t="shared" si="389"/>
        <v>#N/A</v>
      </c>
    </row>
    <row r="2495" spans="1:27">
      <c r="A2495" s="20" t="s">
        <v>7280</v>
      </c>
      <c r="B2495" s="20" t="s">
        <v>7285</v>
      </c>
      <c r="C2495" s="25">
        <v>0</v>
      </c>
      <c r="D2495" s="22">
        <v>85</v>
      </c>
      <c r="E2495" s="22">
        <v>49</v>
      </c>
      <c r="F2495" s="22">
        <v>40</v>
      </c>
      <c r="G2495" s="22">
        <v>16000</v>
      </c>
      <c r="H2495" s="22" t="s">
        <v>5088</v>
      </c>
      <c r="I2495" s="26" t="e">
        <f>+IF(H2495='COSTOS VARIOS'!$C$1,'COSTOS VARIOS'!$C$2*'Precios ML'!V2495,'COSTOS VARIOS'!$B$2*'Precios ML'!V2495)</f>
        <v>#N/A</v>
      </c>
      <c r="J2495" s="22">
        <v>0</v>
      </c>
      <c r="K2495" s="27">
        <f t="shared" si="380"/>
        <v>10.4125</v>
      </c>
      <c r="L2495" s="27">
        <f t="shared" si="381"/>
        <v>10.4125</v>
      </c>
      <c r="M2495" s="26">
        <f>(INDEX(pesos!A:B,MATCH(L2495,pesos!A:A,1),2))</f>
        <v>16200</v>
      </c>
      <c r="N2495" s="26">
        <f>+R2495*'COSTOS VARIOS'!$O$1</f>
        <v>0</v>
      </c>
      <c r="O2495" s="26">
        <f>+R2495*'COSTOS VARIOS'!$O$2</f>
        <v>0</v>
      </c>
      <c r="P2495" s="26">
        <f>+R2495*'COSTOS VARIOS'!$O$3</f>
        <v>0</v>
      </c>
      <c r="Q2495" s="26">
        <v>1</v>
      </c>
      <c r="R2495" s="26">
        <f t="shared" si="382"/>
        <v>0</v>
      </c>
      <c r="S2495" s="25" t="e">
        <f t="shared" si="383"/>
        <v>#N/A</v>
      </c>
      <c r="T2495" s="28" t="e">
        <f t="shared" si="384"/>
        <v>#N/A</v>
      </c>
      <c r="U2495" s="29" t="e">
        <f t="shared" si="385"/>
        <v>#N/A</v>
      </c>
      <c r="V2495" s="26" t="e">
        <f>+INDEX('LISTA DE PRECIOS EKM '!A:K,MATCH('Precios ML'!B2495,'LISTA DE PRECIOS EKM '!A:A,0),8)</f>
        <v>#N/A</v>
      </c>
      <c r="W2495" s="26" t="e">
        <f t="shared" si="386"/>
        <v>#N/A</v>
      </c>
      <c r="X2495" s="26" t="e">
        <f t="shared" si="387"/>
        <v>#N/A</v>
      </c>
      <c r="Y2495" s="26"/>
      <c r="Z2495" s="26" t="e">
        <f t="shared" si="388"/>
        <v>#N/A</v>
      </c>
      <c r="AA2495" s="30" t="e">
        <f t="shared" si="389"/>
        <v>#N/A</v>
      </c>
    </row>
    <row r="2496" spans="1:27">
      <c r="A2496" s="20" t="s">
        <v>7280</v>
      </c>
      <c r="B2496" s="20" t="s">
        <v>7285</v>
      </c>
      <c r="C2496" s="25">
        <v>0</v>
      </c>
      <c r="D2496" s="22">
        <v>85</v>
      </c>
      <c r="E2496" s="22">
        <v>49</v>
      </c>
      <c r="F2496" s="22">
        <v>40</v>
      </c>
      <c r="G2496" s="22">
        <v>16000</v>
      </c>
      <c r="H2496" s="22" t="s">
        <v>5088</v>
      </c>
      <c r="I2496" s="26" t="e">
        <f>+IF(H2496='COSTOS VARIOS'!$C$1,'COSTOS VARIOS'!$C$2*'Precios ML'!V2496,'COSTOS VARIOS'!$B$2*'Precios ML'!V2496)</f>
        <v>#N/A</v>
      </c>
      <c r="J2496" s="22">
        <v>0</v>
      </c>
      <c r="K2496" s="27">
        <f t="shared" si="380"/>
        <v>10.4125</v>
      </c>
      <c r="L2496" s="27">
        <f t="shared" si="381"/>
        <v>10.4125</v>
      </c>
      <c r="M2496" s="26">
        <f>(INDEX(pesos!A:B,MATCH(L2496,pesos!A:A,1),2))</f>
        <v>16200</v>
      </c>
      <c r="N2496" s="26">
        <f>+R2496*'COSTOS VARIOS'!$O$1</f>
        <v>0</v>
      </c>
      <c r="O2496" s="26">
        <f>+R2496*'COSTOS VARIOS'!$O$2</f>
        <v>0</v>
      </c>
      <c r="P2496" s="26">
        <f>+R2496*'COSTOS VARIOS'!$O$3</f>
        <v>0</v>
      </c>
      <c r="Q2496" s="26">
        <v>1</v>
      </c>
      <c r="R2496" s="26">
        <f t="shared" si="382"/>
        <v>0</v>
      </c>
      <c r="S2496" s="25" t="e">
        <f t="shared" si="383"/>
        <v>#N/A</v>
      </c>
      <c r="T2496" s="28" t="e">
        <f t="shared" si="384"/>
        <v>#N/A</v>
      </c>
      <c r="U2496" s="29" t="e">
        <f t="shared" si="385"/>
        <v>#N/A</v>
      </c>
      <c r="V2496" s="26" t="e">
        <f>+INDEX('LISTA DE PRECIOS EKM '!A:K,MATCH('Precios ML'!B2496,'LISTA DE PRECIOS EKM '!A:A,0),8)</f>
        <v>#N/A</v>
      </c>
      <c r="W2496" s="26" t="e">
        <f t="shared" si="386"/>
        <v>#N/A</v>
      </c>
      <c r="X2496" s="26" t="e">
        <f t="shared" si="387"/>
        <v>#N/A</v>
      </c>
      <c r="Y2496" s="26"/>
      <c r="Z2496" s="26" t="e">
        <f t="shared" si="388"/>
        <v>#N/A</v>
      </c>
      <c r="AA2496" s="30" t="e">
        <f t="shared" si="389"/>
        <v>#N/A</v>
      </c>
    </row>
    <row r="2497" spans="1:27">
      <c r="A2497" s="20" t="s">
        <v>7280</v>
      </c>
      <c r="B2497" s="20" t="s">
        <v>7286</v>
      </c>
      <c r="C2497" s="25">
        <v>0</v>
      </c>
      <c r="D2497" s="22">
        <v>85</v>
      </c>
      <c r="E2497" s="22">
        <v>49</v>
      </c>
      <c r="F2497" s="22">
        <v>40</v>
      </c>
      <c r="G2497" s="22">
        <v>16000</v>
      </c>
      <c r="H2497" s="22" t="s">
        <v>5088</v>
      </c>
      <c r="I2497" s="26" t="e">
        <f>+IF(H2497='COSTOS VARIOS'!$C$1,'COSTOS VARIOS'!$C$2*'Precios ML'!V2497,'COSTOS VARIOS'!$B$2*'Precios ML'!V2497)</f>
        <v>#N/A</v>
      </c>
      <c r="J2497" s="22">
        <v>0</v>
      </c>
      <c r="K2497" s="27">
        <f t="shared" si="380"/>
        <v>10.4125</v>
      </c>
      <c r="L2497" s="27">
        <f t="shared" si="381"/>
        <v>10.4125</v>
      </c>
      <c r="M2497" s="26">
        <f>(INDEX(pesos!A:B,MATCH(L2497,pesos!A:A,1),2))</f>
        <v>16200</v>
      </c>
      <c r="N2497" s="26">
        <f>+R2497*'COSTOS VARIOS'!$O$1</f>
        <v>0</v>
      </c>
      <c r="O2497" s="26">
        <f>+R2497*'COSTOS VARIOS'!$O$2</f>
        <v>0</v>
      </c>
      <c r="P2497" s="26">
        <f>+R2497*'COSTOS VARIOS'!$O$3</f>
        <v>0</v>
      </c>
      <c r="Q2497" s="26">
        <v>1</v>
      </c>
      <c r="R2497" s="26">
        <f t="shared" si="382"/>
        <v>0</v>
      </c>
      <c r="S2497" s="25" t="e">
        <f t="shared" si="383"/>
        <v>#N/A</v>
      </c>
      <c r="T2497" s="28" t="e">
        <f t="shared" si="384"/>
        <v>#N/A</v>
      </c>
      <c r="U2497" s="29" t="e">
        <f t="shared" si="385"/>
        <v>#N/A</v>
      </c>
      <c r="V2497" s="26" t="e">
        <f>+INDEX('LISTA DE PRECIOS EKM '!A:K,MATCH('Precios ML'!B2497,'LISTA DE PRECIOS EKM '!A:A,0),8)</f>
        <v>#N/A</v>
      </c>
      <c r="W2497" s="26" t="e">
        <f t="shared" si="386"/>
        <v>#N/A</v>
      </c>
      <c r="X2497" s="26" t="e">
        <f t="shared" si="387"/>
        <v>#N/A</v>
      </c>
      <c r="Y2497" s="26"/>
      <c r="Z2497" s="26" t="e">
        <f t="shared" si="388"/>
        <v>#N/A</v>
      </c>
      <c r="AA2497" s="30" t="e">
        <f t="shared" si="389"/>
        <v>#N/A</v>
      </c>
    </row>
    <row r="2498" spans="1:27">
      <c r="A2498" s="20" t="s">
        <v>7280</v>
      </c>
      <c r="B2498" s="20" t="s">
        <v>7286</v>
      </c>
      <c r="C2498" s="25">
        <v>0</v>
      </c>
      <c r="D2498" s="22">
        <v>85</v>
      </c>
      <c r="E2498" s="22">
        <v>49</v>
      </c>
      <c r="F2498" s="22">
        <v>40</v>
      </c>
      <c r="G2498" s="22">
        <v>16000</v>
      </c>
      <c r="H2498" s="22" t="s">
        <v>5088</v>
      </c>
      <c r="I2498" s="26" t="e">
        <f>+IF(H2498='COSTOS VARIOS'!$C$1,'COSTOS VARIOS'!$C$2*'Precios ML'!V2498,'COSTOS VARIOS'!$B$2*'Precios ML'!V2498)</f>
        <v>#N/A</v>
      </c>
      <c r="J2498" s="22">
        <v>0</v>
      </c>
      <c r="K2498" s="27">
        <f t="shared" si="380"/>
        <v>10.4125</v>
      </c>
      <c r="L2498" s="27">
        <f t="shared" si="381"/>
        <v>10.4125</v>
      </c>
      <c r="M2498" s="26">
        <f>(INDEX(pesos!A:B,MATCH(L2498,pesos!A:A,1),2))</f>
        <v>16200</v>
      </c>
      <c r="N2498" s="26">
        <f>+R2498*'COSTOS VARIOS'!$O$1</f>
        <v>0</v>
      </c>
      <c r="O2498" s="26">
        <f>+R2498*'COSTOS VARIOS'!$O$2</f>
        <v>0</v>
      </c>
      <c r="P2498" s="26">
        <f>+R2498*'COSTOS VARIOS'!$O$3</f>
        <v>0</v>
      </c>
      <c r="Q2498" s="26">
        <v>1</v>
      </c>
      <c r="R2498" s="26">
        <f t="shared" si="382"/>
        <v>0</v>
      </c>
      <c r="S2498" s="25" t="e">
        <f t="shared" si="383"/>
        <v>#N/A</v>
      </c>
      <c r="T2498" s="28" t="e">
        <f t="shared" si="384"/>
        <v>#N/A</v>
      </c>
      <c r="U2498" s="29" t="e">
        <f t="shared" si="385"/>
        <v>#N/A</v>
      </c>
      <c r="V2498" s="26" t="e">
        <f>+INDEX('LISTA DE PRECIOS EKM '!A:K,MATCH('Precios ML'!B2498,'LISTA DE PRECIOS EKM '!A:A,0),8)</f>
        <v>#N/A</v>
      </c>
      <c r="W2498" s="26" t="e">
        <f t="shared" si="386"/>
        <v>#N/A</v>
      </c>
      <c r="X2498" s="26" t="e">
        <f t="shared" si="387"/>
        <v>#N/A</v>
      </c>
      <c r="Y2498" s="26"/>
      <c r="Z2498" s="26" t="e">
        <f t="shared" si="388"/>
        <v>#N/A</v>
      </c>
      <c r="AA2498" s="30" t="e">
        <f t="shared" si="389"/>
        <v>#N/A</v>
      </c>
    </row>
    <row r="2499" spans="1:27">
      <c r="A2499" s="20" t="s">
        <v>7280</v>
      </c>
      <c r="B2499" s="20" t="s">
        <v>7287</v>
      </c>
      <c r="C2499" s="25">
        <v>0</v>
      </c>
      <c r="D2499" s="22">
        <v>85</v>
      </c>
      <c r="E2499" s="22">
        <v>49</v>
      </c>
      <c r="F2499" s="22">
        <v>40</v>
      </c>
      <c r="G2499" s="22">
        <v>16000</v>
      </c>
      <c r="H2499" s="22" t="s">
        <v>5088</v>
      </c>
      <c r="I2499" s="26" t="e">
        <f>+IF(H2499='COSTOS VARIOS'!$C$1,'COSTOS VARIOS'!$C$2*'Precios ML'!V2499,'COSTOS VARIOS'!$B$2*'Precios ML'!V2499)</f>
        <v>#N/A</v>
      </c>
      <c r="J2499" s="22">
        <v>0</v>
      </c>
      <c r="K2499" s="27">
        <f t="shared" si="380"/>
        <v>10.4125</v>
      </c>
      <c r="L2499" s="27">
        <f t="shared" si="381"/>
        <v>10.4125</v>
      </c>
      <c r="M2499" s="26">
        <f>(INDEX(pesos!A:B,MATCH(L2499,pesos!A:A,1),2))</f>
        <v>16200</v>
      </c>
      <c r="N2499" s="26">
        <f>+R2499*'COSTOS VARIOS'!$O$1</f>
        <v>0</v>
      </c>
      <c r="O2499" s="26">
        <f>+R2499*'COSTOS VARIOS'!$O$2</f>
        <v>0</v>
      </c>
      <c r="P2499" s="26">
        <f>+R2499*'COSTOS VARIOS'!$O$3</f>
        <v>0</v>
      </c>
      <c r="Q2499" s="26">
        <v>1</v>
      </c>
      <c r="R2499" s="26">
        <f t="shared" si="382"/>
        <v>0</v>
      </c>
      <c r="S2499" s="25" t="e">
        <f t="shared" si="383"/>
        <v>#N/A</v>
      </c>
      <c r="T2499" s="28" t="e">
        <f t="shared" si="384"/>
        <v>#N/A</v>
      </c>
      <c r="U2499" s="29" t="e">
        <f t="shared" si="385"/>
        <v>#N/A</v>
      </c>
      <c r="V2499" s="26" t="e">
        <f>+INDEX('LISTA DE PRECIOS EKM '!A:K,MATCH('Precios ML'!B2499,'LISTA DE PRECIOS EKM '!A:A,0),8)</f>
        <v>#N/A</v>
      </c>
      <c r="W2499" s="26" t="e">
        <f t="shared" si="386"/>
        <v>#N/A</v>
      </c>
      <c r="X2499" s="26" t="e">
        <f t="shared" si="387"/>
        <v>#N/A</v>
      </c>
      <c r="Y2499" s="26"/>
      <c r="Z2499" s="26" t="e">
        <f t="shared" si="388"/>
        <v>#N/A</v>
      </c>
      <c r="AA2499" s="30" t="e">
        <f t="shared" si="389"/>
        <v>#N/A</v>
      </c>
    </row>
    <row r="2500" spans="1:27">
      <c r="A2500" s="20" t="s">
        <v>7280</v>
      </c>
      <c r="B2500" s="20" t="s">
        <v>7287</v>
      </c>
      <c r="C2500" s="25">
        <v>0</v>
      </c>
      <c r="D2500" s="22">
        <v>85</v>
      </c>
      <c r="E2500" s="22">
        <v>49</v>
      </c>
      <c r="F2500" s="22">
        <v>40</v>
      </c>
      <c r="G2500" s="22">
        <v>16000</v>
      </c>
      <c r="H2500" s="22" t="s">
        <v>5088</v>
      </c>
      <c r="I2500" s="26" t="e">
        <f>+IF(H2500='COSTOS VARIOS'!$C$1,'COSTOS VARIOS'!$C$2*'Precios ML'!V2500,'COSTOS VARIOS'!$B$2*'Precios ML'!V2500)</f>
        <v>#N/A</v>
      </c>
      <c r="J2500" s="22">
        <v>0</v>
      </c>
      <c r="K2500" s="27">
        <f t="shared" ref="K2500:K2563" si="390">+(D2500*E2500*F2500)/G2500</f>
        <v>10.4125</v>
      </c>
      <c r="L2500" s="27">
        <f t="shared" ref="L2500:L2563" si="391">+K2500*Q2500</f>
        <v>10.4125</v>
      </c>
      <c r="M2500" s="26">
        <f>(INDEX(pesos!A:B,MATCH(L2500,pesos!A:A,1),2))</f>
        <v>16200</v>
      </c>
      <c r="N2500" s="26">
        <f>+R2500*'COSTOS VARIOS'!$O$1</f>
        <v>0</v>
      </c>
      <c r="O2500" s="26">
        <f>+R2500*'COSTOS VARIOS'!$O$2</f>
        <v>0</v>
      </c>
      <c r="P2500" s="26">
        <f>+R2500*'COSTOS VARIOS'!$O$3</f>
        <v>0</v>
      </c>
      <c r="Q2500" s="26">
        <v>1</v>
      </c>
      <c r="R2500" s="26">
        <f t="shared" ref="R2500:R2563" si="392">+C2500*Q2500</f>
        <v>0</v>
      </c>
      <c r="S2500" s="25" t="e">
        <f t="shared" ref="S2500:S2563" si="393">+R2500+P2500+O2500+N2500+M2500+I2500</f>
        <v>#N/A</v>
      </c>
      <c r="T2500" s="28" t="e">
        <f t="shared" ref="T2500:T2563" si="394">+(V2500/S2500)-1</f>
        <v>#N/A</v>
      </c>
      <c r="U2500" s="29" t="e">
        <f t="shared" ref="U2500:U2563" si="395">+S2500*T2500+S2500</f>
        <v>#N/A</v>
      </c>
      <c r="V2500" s="26" t="e">
        <f>+INDEX('LISTA DE PRECIOS EKM '!A:K,MATCH('Precios ML'!B2500,'LISTA DE PRECIOS EKM '!A:A,0),8)</f>
        <v>#N/A</v>
      </c>
      <c r="W2500" s="26" t="e">
        <f t="shared" ref="W2500:W2563" si="396">+V2500*Q2500</f>
        <v>#N/A</v>
      </c>
      <c r="X2500" s="26" t="e">
        <f t="shared" ref="X2500:X2563" si="397">+W2500-U2500</f>
        <v>#N/A</v>
      </c>
      <c r="Y2500" s="26"/>
      <c r="Z2500" s="26" t="e">
        <f t="shared" ref="Z2500:Z2563" si="398">+W2500-Y2500</f>
        <v>#N/A</v>
      </c>
      <c r="AA2500" s="30" t="e">
        <f t="shared" ref="AA2500:AA2563" si="399">+(Z2500/C2500)-1</f>
        <v>#N/A</v>
      </c>
    </row>
    <row r="2501" spans="1:27">
      <c r="A2501" s="20" t="s">
        <v>7280</v>
      </c>
      <c r="B2501" s="20" t="s">
        <v>7288</v>
      </c>
      <c r="C2501" s="25">
        <v>0</v>
      </c>
      <c r="D2501" s="22">
        <v>85</v>
      </c>
      <c r="E2501" s="22">
        <v>49</v>
      </c>
      <c r="F2501" s="22">
        <v>40</v>
      </c>
      <c r="G2501" s="22">
        <v>16000</v>
      </c>
      <c r="H2501" s="22" t="s">
        <v>5088</v>
      </c>
      <c r="I2501" s="26" t="e">
        <f>+IF(H2501='COSTOS VARIOS'!$C$1,'COSTOS VARIOS'!$C$2*'Precios ML'!V2501,'COSTOS VARIOS'!$B$2*'Precios ML'!V2501)</f>
        <v>#N/A</v>
      </c>
      <c r="J2501" s="22">
        <v>0</v>
      </c>
      <c r="K2501" s="27">
        <f t="shared" si="390"/>
        <v>10.4125</v>
      </c>
      <c r="L2501" s="27">
        <f t="shared" si="391"/>
        <v>10.4125</v>
      </c>
      <c r="M2501" s="26">
        <f>(INDEX(pesos!A:B,MATCH(L2501,pesos!A:A,1),2))</f>
        <v>16200</v>
      </c>
      <c r="N2501" s="26">
        <f>+R2501*'COSTOS VARIOS'!$O$1</f>
        <v>0</v>
      </c>
      <c r="O2501" s="26">
        <f>+R2501*'COSTOS VARIOS'!$O$2</f>
        <v>0</v>
      </c>
      <c r="P2501" s="26">
        <f>+R2501*'COSTOS VARIOS'!$O$3</f>
        <v>0</v>
      </c>
      <c r="Q2501" s="26">
        <v>1</v>
      </c>
      <c r="R2501" s="26">
        <f t="shared" si="392"/>
        <v>0</v>
      </c>
      <c r="S2501" s="25" t="e">
        <f t="shared" si="393"/>
        <v>#N/A</v>
      </c>
      <c r="T2501" s="28" t="e">
        <f t="shared" si="394"/>
        <v>#N/A</v>
      </c>
      <c r="U2501" s="29" t="e">
        <f t="shared" si="395"/>
        <v>#N/A</v>
      </c>
      <c r="V2501" s="26" t="e">
        <f>+INDEX('LISTA DE PRECIOS EKM '!A:K,MATCH('Precios ML'!B2501,'LISTA DE PRECIOS EKM '!A:A,0),8)</f>
        <v>#N/A</v>
      </c>
      <c r="W2501" s="26" t="e">
        <f t="shared" si="396"/>
        <v>#N/A</v>
      </c>
      <c r="X2501" s="26" t="e">
        <f t="shared" si="397"/>
        <v>#N/A</v>
      </c>
      <c r="Y2501" s="26"/>
      <c r="Z2501" s="26" t="e">
        <f t="shared" si="398"/>
        <v>#N/A</v>
      </c>
      <c r="AA2501" s="30" t="e">
        <f t="shared" si="399"/>
        <v>#N/A</v>
      </c>
    </row>
    <row r="2502" spans="1:27">
      <c r="A2502" s="20" t="s">
        <v>7280</v>
      </c>
      <c r="B2502" s="20" t="s">
        <v>7288</v>
      </c>
      <c r="C2502" s="25">
        <v>0</v>
      </c>
      <c r="D2502" s="22">
        <v>85</v>
      </c>
      <c r="E2502" s="22">
        <v>49</v>
      </c>
      <c r="F2502" s="22">
        <v>40</v>
      </c>
      <c r="G2502" s="22">
        <v>16000</v>
      </c>
      <c r="H2502" s="22" t="s">
        <v>5088</v>
      </c>
      <c r="I2502" s="26" t="e">
        <f>+IF(H2502='COSTOS VARIOS'!$C$1,'COSTOS VARIOS'!$C$2*'Precios ML'!V2502,'COSTOS VARIOS'!$B$2*'Precios ML'!V2502)</f>
        <v>#N/A</v>
      </c>
      <c r="J2502" s="22">
        <v>0</v>
      </c>
      <c r="K2502" s="27">
        <f t="shared" si="390"/>
        <v>10.4125</v>
      </c>
      <c r="L2502" s="27">
        <f t="shared" si="391"/>
        <v>10.4125</v>
      </c>
      <c r="M2502" s="26">
        <f>(INDEX(pesos!A:B,MATCH(L2502,pesos!A:A,1),2))</f>
        <v>16200</v>
      </c>
      <c r="N2502" s="26">
        <f>+R2502*'COSTOS VARIOS'!$O$1</f>
        <v>0</v>
      </c>
      <c r="O2502" s="26">
        <f>+R2502*'COSTOS VARIOS'!$O$2</f>
        <v>0</v>
      </c>
      <c r="P2502" s="26">
        <f>+R2502*'COSTOS VARIOS'!$O$3</f>
        <v>0</v>
      </c>
      <c r="Q2502" s="26">
        <v>1</v>
      </c>
      <c r="R2502" s="26">
        <f t="shared" si="392"/>
        <v>0</v>
      </c>
      <c r="S2502" s="25" t="e">
        <f t="shared" si="393"/>
        <v>#N/A</v>
      </c>
      <c r="T2502" s="28" t="e">
        <f t="shared" si="394"/>
        <v>#N/A</v>
      </c>
      <c r="U2502" s="29" t="e">
        <f t="shared" si="395"/>
        <v>#N/A</v>
      </c>
      <c r="V2502" s="26" t="e">
        <f>+INDEX('LISTA DE PRECIOS EKM '!A:K,MATCH('Precios ML'!B2502,'LISTA DE PRECIOS EKM '!A:A,0),8)</f>
        <v>#N/A</v>
      </c>
      <c r="W2502" s="26" t="e">
        <f t="shared" si="396"/>
        <v>#N/A</v>
      </c>
      <c r="X2502" s="26" t="e">
        <f t="shared" si="397"/>
        <v>#N/A</v>
      </c>
      <c r="Y2502" s="26"/>
      <c r="Z2502" s="26" t="e">
        <f t="shared" si="398"/>
        <v>#N/A</v>
      </c>
      <c r="AA2502" s="30" t="e">
        <f t="shared" si="399"/>
        <v>#N/A</v>
      </c>
    </row>
    <row r="2503" spans="1:27">
      <c r="A2503" s="20" t="s">
        <v>7280</v>
      </c>
      <c r="B2503" s="20" t="s">
        <v>7289</v>
      </c>
      <c r="C2503" s="25">
        <v>0</v>
      </c>
      <c r="D2503" s="22">
        <v>85</v>
      </c>
      <c r="E2503" s="22">
        <v>49</v>
      </c>
      <c r="F2503" s="22">
        <v>40</v>
      </c>
      <c r="G2503" s="22">
        <v>16000</v>
      </c>
      <c r="H2503" s="22" t="s">
        <v>5088</v>
      </c>
      <c r="I2503" s="26" t="e">
        <f>+IF(H2503='COSTOS VARIOS'!$C$1,'COSTOS VARIOS'!$C$2*'Precios ML'!V2503,'COSTOS VARIOS'!$B$2*'Precios ML'!V2503)</f>
        <v>#N/A</v>
      </c>
      <c r="J2503" s="22">
        <v>0</v>
      </c>
      <c r="K2503" s="27">
        <f t="shared" si="390"/>
        <v>10.4125</v>
      </c>
      <c r="L2503" s="27">
        <f t="shared" si="391"/>
        <v>10.4125</v>
      </c>
      <c r="M2503" s="26">
        <f>(INDEX(pesos!A:B,MATCH(L2503,pesos!A:A,1),2))</f>
        <v>16200</v>
      </c>
      <c r="N2503" s="26">
        <f>+R2503*'COSTOS VARIOS'!$O$1</f>
        <v>0</v>
      </c>
      <c r="O2503" s="26">
        <f>+R2503*'COSTOS VARIOS'!$O$2</f>
        <v>0</v>
      </c>
      <c r="P2503" s="26">
        <f>+R2503*'COSTOS VARIOS'!$O$3</f>
        <v>0</v>
      </c>
      <c r="Q2503" s="26">
        <v>1</v>
      </c>
      <c r="R2503" s="26">
        <f t="shared" si="392"/>
        <v>0</v>
      </c>
      <c r="S2503" s="25" t="e">
        <f t="shared" si="393"/>
        <v>#N/A</v>
      </c>
      <c r="T2503" s="28" t="e">
        <f t="shared" si="394"/>
        <v>#N/A</v>
      </c>
      <c r="U2503" s="29" t="e">
        <f t="shared" si="395"/>
        <v>#N/A</v>
      </c>
      <c r="V2503" s="26" t="e">
        <f>+INDEX('LISTA DE PRECIOS EKM '!A:K,MATCH('Precios ML'!B2503,'LISTA DE PRECIOS EKM '!A:A,0),8)</f>
        <v>#N/A</v>
      </c>
      <c r="W2503" s="26" t="e">
        <f t="shared" si="396"/>
        <v>#N/A</v>
      </c>
      <c r="X2503" s="26" t="e">
        <f t="shared" si="397"/>
        <v>#N/A</v>
      </c>
      <c r="Y2503" s="26"/>
      <c r="Z2503" s="26" t="e">
        <f t="shared" si="398"/>
        <v>#N/A</v>
      </c>
      <c r="AA2503" s="30" t="e">
        <f t="shared" si="399"/>
        <v>#N/A</v>
      </c>
    </row>
    <row r="2504" spans="1:27">
      <c r="A2504" s="20" t="s">
        <v>7280</v>
      </c>
      <c r="B2504" s="20" t="s">
        <v>7289</v>
      </c>
      <c r="C2504" s="25">
        <v>0</v>
      </c>
      <c r="D2504" s="22">
        <v>85</v>
      </c>
      <c r="E2504" s="22">
        <v>49</v>
      </c>
      <c r="F2504" s="22">
        <v>40</v>
      </c>
      <c r="G2504" s="22">
        <v>16000</v>
      </c>
      <c r="H2504" s="22" t="s">
        <v>5088</v>
      </c>
      <c r="I2504" s="26" t="e">
        <f>+IF(H2504='COSTOS VARIOS'!$C$1,'COSTOS VARIOS'!$C$2*'Precios ML'!V2504,'COSTOS VARIOS'!$B$2*'Precios ML'!V2504)</f>
        <v>#N/A</v>
      </c>
      <c r="J2504" s="22">
        <v>0</v>
      </c>
      <c r="K2504" s="27">
        <f t="shared" si="390"/>
        <v>10.4125</v>
      </c>
      <c r="L2504" s="27">
        <f t="shared" si="391"/>
        <v>10.4125</v>
      </c>
      <c r="M2504" s="26">
        <f>(INDEX(pesos!A:B,MATCH(L2504,pesos!A:A,1),2))</f>
        <v>16200</v>
      </c>
      <c r="N2504" s="26">
        <f>+R2504*'COSTOS VARIOS'!$O$1</f>
        <v>0</v>
      </c>
      <c r="O2504" s="26">
        <f>+R2504*'COSTOS VARIOS'!$O$2</f>
        <v>0</v>
      </c>
      <c r="P2504" s="26">
        <f>+R2504*'COSTOS VARIOS'!$O$3</f>
        <v>0</v>
      </c>
      <c r="Q2504" s="26">
        <v>1</v>
      </c>
      <c r="R2504" s="26">
        <f t="shared" si="392"/>
        <v>0</v>
      </c>
      <c r="S2504" s="25" t="e">
        <f t="shared" si="393"/>
        <v>#N/A</v>
      </c>
      <c r="T2504" s="28" t="e">
        <f t="shared" si="394"/>
        <v>#N/A</v>
      </c>
      <c r="U2504" s="29" t="e">
        <f t="shared" si="395"/>
        <v>#N/A</v>
      </c>
      <c r="V2504" s="26" t="e">
        <f>+INDEX('LISTA DE PRECIOS EKM '!A:K,MATCH('Precios ML'!B2504,'LISTA DE PRECIOS EKM '!A:A,0),8)</f>
        <v>#N/A</v>
      </c>
      <c r="W2504" s="26" t="e">
        <f t="shared" si="396"/>
        <v>#N/A</v>
      </c>
      <c r="X2504" s="26" t="e">
        <f t="shared" si="397"/>
        <v>#N/A</v>
      </c>
      <c r="Y2504" s="26"/>
      <c r="Z2504" s="26" t="e">
        <f t="shared" si="398"/>
        <v>#N/A</v>
      </c>
      <c r="AA2504" s="30" t="e">
        <f t="shared" si="399"/>
        <v>#N/A</v>
      </c>
    </row>
    <row r="2505" spans="1:27">
      <c r="A2505" s="20" t="s">
        <v>7290</v>
      </c>
      <c r="B2505" s="20" t="s">
        <v>7291</v>
      </c>
      <c r="C2505" s="25">
        <v>0</v>
      </c>
      <c r="D2505" s="22">
        <v>85</v>
      </c>
      <c r="E2505" s="22">
        <v>49</v>
      </c>
      <c r="F2505" s="22">
        <v>40</v>
      </c>
      <c r="G2505" s="22">
        <v>16000</v>
      </c>
      <c r="H2505" s="22" t="s">
        <v>5088</v>
      </c>
      <c r="I2505" s="26" t="e">
        <f>+IF(H2505='COSTOS VARIOS'!$C$1,'COSTOS VARIOS'!$C$2*'Precios ML'!V2505,'COSTOS VARIOS'!$B$2*'Precios ML'!V2505)</f>
        <v>#N/A</v>
      </c>
      <c r="J2505" s="22">
        <v>0</v>
      </c>
      <c r="K2505" s="27">
        <f t="shared" si="390"/>
        <v>10.4125</v>
      </c>
      <c r="L2505" s="27">
        <f t="shared" si="391"/>
        <v>10.4125</v>
      </c>
      <c r="M2505" s="26">
        <f>(INDEX(pesos!A:B,MATCH(L2505,pesos!A:A,1),2))</f>
        <v>16200</v>
      </c>
      <c r="N2505" s="26">
        <f>+R2505*'COSTOS VARIOS'!$O$1</f>
        <v>0</v>
      </c>
      <c r="O2505" s="26">
        <f>+R2505*'COSTOS VARIOS'!$O$2</f>
        <v>0</v>
      </c>
      <c r="P2505" s="26">
        <f>+R2505*'COSTOS VARIOS'!$O$3</f>
        <v>0</v>
      </c>
      <c r="Q2505" s="26">
        <v>1</v>
      </c>
      <c r="R2505" s="26">
        <f t="shared" si="392"/>
        <v>0</v>
      </c>
      <c r="S2505" s="25" t="e">
        <f t="shared" si="393"/>
        <v>#N/A</v>
      </c>
      <c r="T2505" s="28" t="e">
        <f t="shared" si="394"/>
        <v>#N/A</v>
      </c>
      <c r="U2505" s="29" t="e">
        <f t="shared" si="395"/>
        <v>#N/A</v>
      </c>
      <c r="V2505" s="26" t="e">
        <f>+INDEX('LISTA DE PRECIOS EKM '!A:K,MATCH('Precios ML'!B2505,'LISTA DE PRECIOS EKM '!A:A,0),8)</f>
        <v>#N/A</v>
      </c>
      <c r="W2505" s="26" t="e">
        <f t="shared" si="396"/>
        <v>#N/A</v>
      </c>
      <c r="X2505" s="26" t="e">
        <f t="shared" si="397"/>
        <v>#N/A</v>
      </c>
      <c r="Y2505" s="26"/>
      <c r="Z2505" s="26" t="e">
        <f t="shared" si="398"/>
        <v>#N/A</v>
      </c>
      <c r="AA2505" s="30" t="e">
        <f t="shared" si="399"/>
        <v>#N/A</v>
      </c>
    </row>
    <row r="2506" spans="1:27">
      <c r="A2506" s="20" t="s">
        <v>7290</v>
      </c>
      <c r="B2506" s="20" t="s">
        <v>7291</v>
      </c>
      <c r="C2506" s="25">
        <v>0</v>
      </c>
      <c r="D2506" s="22">
        <v>85</v>
      </c>
      <c r="E2506" s="22">
        <v>49</v>
      </c>
      <c r="F2506" s="22">
        <v>40</v>
      </c>
      <c r="G2506" s="22">
        <v>16000</v>
      </c>
      <c r="H2506" s="22" t="s">
        <v>5088</v>
      </c>
      <c r="I2506" s="26" t="e">
        <f>+IF(H2506='COSTOS VARIOS'!$C$1,'COSTOS VARIOS'!$C$2*'Precios ML'!V2506,'COSTOS VARIOS'!$B$2*'Precios ML'!V2506)</f>
        <v>#N/A</v>
      </c>
      <c r="J2506" s="22">
        <v>0</v>
      </c>
      <c r="K2506" s="27">
        <f t="shared" si="390"/>
        <v>10.4125</v>
      </c>
      <c r="L2506" s="27">
        <f t="shared" si="391"/>
        <v>10.4125</v>
      </c>
      <c r="M2506" s="26">
        <f>(INDEX(pesos!A:B,MATCH(L2506,pesos!A:A,1),2))</f>
        <v>16200</v>
      </c>
      <c r="N2506" s="26">
        <f>+R2506*'COSTOS VARIOS'!$O$1</f>
        <v>0</v>
      </c>
      <c r="O2506" s="26">
        <f>+R2506*'COSTOS VARIOS'!$O$2</f>
        <v>0</v>
      </c>
      <c r="P2506" s="26">
        <f>+R2506*'COSTOS VARIOS'!$O$3</f>
        <v>0</v>
      </c>
      <c r="Q2506" s="26">
        <v>1</v>
      </c>
      <c r="R2506" s="26">
        <f t="shared" si="392"/>
        <v>0</v>
      </c>
      <c r="S2506" s="25" t="e">
        <f t="shared" si="393"/>
        <v>#N/A</v>
      </c>
      <c r="T2506" s="28" t="e">
        <f t="shared" si="394"/>
        <v>#N/A</v>
      </c>
      <c r="U2506" s="29" t="e">
        <f t="shared" si="395"/>
        <v>#N/A</v>
      </c>
      <c r="V2506" s="26" t="e">
        <f>+INDEX('LISTA DE PRECIOS EKM '!A:K,MATCH('Precios ML'!B2506,'LISTA DE PRECIOS EKM '!A:A,0),8)</f>
        <v>#N/A</v>
      </c>
      <c r="W2506" s="26" t="e">
        <f t="shared" si="396"/>
        <v>#N/A</v>
      </c>
      <c r="X2506" s="26" t="e">
        <f t="shared" si="397"/>
        <v>#N/A</v>
      </c>
      <c r="Y2506" s="26"/>
      <c r="Z2506" s="26" t="e">
        <f t="shared" si="398"/>
        <v>#N/A</v>
      </c>
      <c r="AA2506" s="30" t="e">
        <f t="shared" si="399"/>
        <v>#N/A</v>
      </c>
    </row>
    <row r="2507" spans="1:27">
      <c r="A2507" s="20" t="s">
        <v>7290</v>
      </c>
      <c r="B2507" s="20" t="s">
        <v>7292</v>
      </c>
      <c r="C2507" s="25">
        <v>0</v>
      </c>
      <c r="D2507" s="22">
        <v>85</v>
      </c>
      <c r="E2507" s="22">
        <v>49</v>
      </c>
      <c r="F2507" s="22">
        <v>40</v>
      </c>
      <c r="G2507" s="22">
        <v>16000</v>
      </c>
      <c r="H2507" s="22" t="s">
        <v>5088</v>
      </c>
      <c r="I2507" s="26" t="e">
        <f>+IF(H2507='COSTOS VARIOS'!$C$1,'COSTOS VARIOS'!$C$2*'Precios ML'!V2507,'COSTOS VARIOS'!$B$2*'Precios ML'!V2507)</f>
        <v>#N/A</v>
      </c>
      <c r="J2507" s="22">
        <v>0</v>
      </c>
      <c r="K2507" s="27">
        <f t="shared" si="390"/>
        <v>10.4125</v>
      </c>
      <c r="L2507" s="27">
        <f t="shared" si="391"/>
        <v>10.4125</v>
      </c>
      <c r="M2507" s="26">
        <f>(INDEX(pesos!A:B,MATCH(L2507,pesos!A:A,1),2))</f>
        <v>16200</v>
      </c>
      <c r="N2507" s="26">
        <f>+R2507*'COSTOS VARIOS'!$O$1</f>
        <v>0</v>
      </c>
      <c r="O2507" s="26">
        <f>+R2507*'COSTOS VARIOS'!$O$2</f>
        <v>0</v>
      </c>
      <c r="P2507" s="26">
        <f>+R2507*'COSTOS VARIOS'!$O$3</f>
        <v>0</v>
      </c>
      <c r="Q2507" s="26">
        <v>1</v>
      </c>
      <c r="R2507" s="26">
        <f t="shared" si="392"/>
        <v>0</v>
      </c>
      <c r="S2507" s="25" t="e">
        <f t="shared" si="393"/>
        <v>#N/A</v>
      </c>
      <c r="T2507" s="28" t="e">
        <f t="shared" si="394"/>
        <v>#N/A</v>
      </c>
      <c r="U2507" s="29" t="e">
        <f t="shared" si="395"/>
        <v>#N/A</v>
      </c>
      <c r="V2507" s="26" t="e">
        <f>+INDEX('LISTA DE PRECIOS EKM '!A:K,MATCH('Precios ML'!B2507,'LISTA DE PRECIOS EKM '!A:A,0),8)</f>
        <v>#N/A</v>
      </c>
      <c r="W2507" s="26" t="e">
        <f t="shared" si="396"/>
        <v>#N/A</v>
      </c>
      <c r="X2507" s="26" t="e">
        <f t="shared" si="397"/>
        <v>#N/A</v>
      </c>
      <c r="Y2507" s="26"/>
      <c r="Z2507" s="26" t="e">
        <f t="shared" si="398"/>
        <v>#N/A</v>
      </c>
      <c r="AA2507" s="30" t="e">
        <f t="shared" si="399"/>
        <v>#N/A</v>
      </c>
    </row>
    <row r="2508" spans="1:27">
      <c r="A2508" s="20" t="s">
        <v>7290</v>
      </c>
      <c r="B2508" s="20" t="s">
        <v>7292</v>
      </c>
      <c r="C2508" s="25">
        <v>0</v>
      </c>
      <c r="D2508" s="22">
        <v>85</v>
      </c>
      <c r="E2508" s="22">
        <v>49</v>
      </c>
      <c r="F2508" s="22">
        <v>40</v>
      </c>
      <c r="G2508" s="22">
        <v>16000</v>
      </c>
      <c r="H2508" s="22" t="s">
        <v>5088</v>
      </c>
      <c r="I2508" s="26" t="e">
        <f>+IF(H2508='COSTOS VARIOS'!$C$1,'COSTOS VARIOS'!$C$2*'Precios ML'!V2508,'COSTOS VARIOS'!$B$2*'Precios ML'!V2508)</f>
        <v>#N/A</v>
      </c>
      <c r="J2508" s="22">
        <v>0</v>
      </c>
      <c r="K2508" s="27">
        <f t="shared" si="390"/>
        <v>10.4125</v>
      </c>
      <c r="L2508" s="27">
        <f t="shared" si="391"/>
        <v>10.4125</v>
      </c>
      <c r="M2508" s="26">
        <f>(INDEX(pesos!A:B,MATCH(L2508,pesos!A:A,1),2))</f>
        <v>16200</v>
      </c>
      <c r="N2508" s="26">
        <f>+R2508*'COSTOS VARIOS'!$O$1</f>
        <v>0</v>
      </c>
      <c r="O2508" s="26">
        <f>+R2508*'COSTOS VARIOS'!$O$2</f>
        <v>0</v>
      </c>
      <c r="P2508" s="26">
        <f>+R2508*'COSTOS VARIOS'!$O$3</f>
        <v>0</v>
      </c>
      <c r="Q2508" s="26">
        <v>1</v>
      </c>
      <c r="R2508" s="26">
        <f t="shared" si="392"/>
        <v>0</v>
      </c>
      <c r="S2508" s="25" t="e">
        <f t="shared" si="393"/>
        <v>#N/A</v>
      </c>
      <c r="T2508" s="28" t="e">
        <f t="shared" si="394"/>
        <v>#N/A</v>
      </c>
      <c r="U2508" s="29" t="e">
        <f t="shared" si="395"/>
        <v>#N/A</v>
      </c>
      <c r="V2508" s="26" t="e">
        <f>+INDEX('LISTA DE PRECIOS EKM '!A:K,MATCH('Precios ML'!B2508,'LISTA DE PRECIOS EKM '!A:A,0),8)</f>
        <v>#N/A</v>
      </c>
      <c r="W2508" s="26" t="e">
        <f t="shared" si="396"/>
        <v>#N/A</v>
      </c>
      <c r="X2508" s="26" t="e">
        <f t="shared" si="397"/>
        <v>#N/A</v>
      </c>
      <c r="Y2508" s="26"/>
      <c r="Z2508" s="26" t="e">
        <f t="shared" si="398"/>
        <v>#N/A</v>
      </c>
      <c r="AA2508" s="30" t="e">
        <f t="shared" si="399"/>
        <v>#N/A</v>
      </c>
    </row>
    <row r="2509" spans="1:27">
      <c r="A2509" s="20" t="s">
        <v>7290</v>
      </c>
      <c r="B2509" s="20" t="s">
        <v>7293</v>
      </c>
      <c r="C2509" s="25">
        <v>0</v>
      </c>
      <c r="D2509" s="22">
        <v>85</v>
      </c>
      <c r="E2509" s="22">
        <v>49</v>
      </c>
      <c r="F2509" s="22">
        <v>40</v>
      </c>
      <c r="G2509" s="22">
        <v>16000</v>
      </c>
      <c r="H2509" s="22" t="s">
        <v>5088</v>
      </c>
      <c r="I2509" s="26" t="e">
        <f>+IF(H2509='COSTOS VARIOS'!$C$1,'COSTOS VARIOS'!$C$2*'Precios ML'!V2509,'COSTOS VARIOS'!$B$2*'Precios ML'!V2509)</f>
        <v>#N/A</v>
      </c>
      <c r="J2509" s="22">
        <v>0</v>
      </c>
      <c r="K2509" s="27">
        <f t="shared" si="390"/>
        <v>10.4125</v>
      </c>
      <c r="L2509" s="27">
        <f t="shared" si="391"/>
        <v>10.4125</v>
      </c>
      <c r="M2509" s="26">
        <f>(INDEX(pesos!A:B,MATCH(L2509,pesos!A:A,1),2))</f>
        <v>16200</v>
      </c>
      <c r="N2509" s="26">
        <f>+R2509*'COSTOS VARIOS'!$O$1</f>
        <v>0</v>
      </c>
      <c r="O2509" s="26">
        <f>+R2509*'COSTOS VARIOS'!$O$2</f>
        <v>0</v>
      </c>
      <c r="P2509" s="26">
        <f>+R2509*'COSTOS VARIOS'!$O$3</f>
        <v>0</v>
      </c>
      <c r="Q2509" s="26">
        <v>1</v>
      </c>
      <c r="R2509" s="26">
        <f t="shared" si="392"/>
        <v>0</v>
      </c>
      <c r="S2509" s="25" t="e">
        <f t="shared" si="393"/>
        <v>#N/A</v>
      </c>
      <c r="T2509" s="28" t="e">
        <f t="shared" si="394"/>
        <v>#N/A</v>
      </c>
      <c r="U2509" s="29" t="e">
        <f t="shared" si="395"/>
        <v>#N/A</v>
      </c>
      <c r="V2509" s="26" t="e">
        <f>+INDEX('LISTA DE PRECIOS EKM '!A:K,MATCH('Precios ML'!B2509,'LISTA DE PRECIOS EKM '!A:A,0),8)</f>
        <v>#N/A</v>
      </c>
      <c r="W2509" s="26" t="e">
        <f t="shared" si="396"/>
        <v>#N/A</v>
      </c>
      <c r="X2509" s="26" t="e">
        <f t="shared" si="397"/>
        <v>#N/A</v>
      </c>
      <c r="Y2509" s="26"/>
      <c r="Z2509" s="26" t="e">
        <f t="shared" si="398"/>
        <v>#N/A</v>
      </c>
      <c r="AA2509" s="30" t="e">
        <f t="shared" si="399"/>
        <v>#N/A</v>
      </c>
    </row>
    <row r="2510" spans="1:27">
      <c r="A2510" s="20" t="s">
        <v>7290</v>
      </c>
      <c r="B2510" s="20" t="s">
        <v>7293</v>
      </c>
      <c r="C2510" s="25">
        <v>0</v>
      </c>
      <c r="D2510" s="22">
        <v>85</v>
      </c>
      <c r="E2510" s="22">
        <v>49</v>
      </c>
      <c r="F2510" s="22">
        <v>40</v>
      </c>
      <c r="G2510" s="22">
        <v>16000</v>
      </c>
      <c r="H2510" s="22" t="s">
        <v>5088</v>
      </c>
      <c r="I2510" s="26" t="e">
        <f>+IF(H2510='COSTOS VARIOS'!$C$1,'COSTOS VARIOS'!$C$2*'Precios ML'!V2510,'COSTOS VARIOS'!$B$2*'Precios ML'!V2510)</f>
        <v>#N/A</v>
      </c>
      <c r="J2510" s="22">
        <v>0</v>
      </c>
      <c r="K2510" s="27">
        <f t="shared" si="390"/>
        <v>10.4125</v>
      </c>
      <c r="L2510" s="27">
        <f t="shared" si="391"/>
        <v>10.4125</v>
      </c>
      <c r="M2510" s="26">
        <f>(INDEX(pesos!A:B,MATCH(L2510,pesos!A:A,1),2))</f>
        <v>16200</v>
      </c>
      <c r="N2510" s="26">
        <f>+R2510*'COSTOS VARIOS'!$O$1</f>
        <v>0</v>
      </c>
      <c r="O2510" s="26">
        <f>+R2510*'COSTOS VARIOS'!$O$2</f>
        <v>0</v>
      </c>
      <c r="P2510" s="26">
        <f>+R2510*'COSTOS VARIOS'!$O$3</f>
        <v>0</v>
      </c>
      <c r="Q2510" s="26">
        <v>1</v>
      </c>
      <c r="R2510" s="26">
        <f t="shared" si="392"/>
        <v>0</v>
      </c>
      <c r="S2510" s="25" t="e">
        <f t="shared" si="393"/>
        <v>#N/A</v>
      </c>
      <c r="T2510" s="28" t="e">
        <f t="shared" si="394"/>
        <v>#N/A</v>
      </c>
      <c r="U2510" s="29" t="e">
        <f t="shared" si="395"/>
        <v>#N/A</v>
      </c>
      <c r="V2510" s="26" t="e">
        <f>+INDEX('LISTA DE PRECIOS EKM '!A:K,MATCH('Precios ML'!B2510,'LISTA DE PRECIOS EKM '!A:A,0),8)</f>
        <v>#N/A</v>
      </c>
      <c r="W2510" s="26" t="e">
        <f t="shared" si="396"/>
        <v>#N/A</v>
      </c>
      <c r="X2510" s="26" t="e">
        <f t="shared" si="397"/>
        <v>#N/A</v>
      </c>
      <c r="Y2510" s="26"/>
      <c r="Z2510" s="26" t="e">
        <f t="shared" si="398"/>
        <v>#N/A</v>
      </c>
      <c r="AA2510" s="30" t="e">
        <f t="shared" si="399"/>
        <v>#N/A</v>
      </c>
    </row>
    <row r="2511" spans="1:27">
      <c r="A2511" s="20" t="s">
        <v>7290</v>
      </c>
      <c r="B2511" s="20" t="s">
        <v>7294</v>
      </c>
      <c r="C2511" s="25">
        <v>0</v>
      </c>
      <c r="D2511" s="22">
        <v>85</v>
      </c>
      <c r="E2511" s="22">
        <v>49</v>
      </c>
      <c r="F2511" s="22">
        <v>40</v>
      </c>
      <c r="G2511" s="22">
        <v>16000</v>
      </c>
      <c r="H2511" s="22" t="s">
        <v>5088</v>
      </c>
      <c r="I2511" s="26" t="e">
        <f>+IF(H2511='COSTOS VARIOS'!$C$1,'COSTOS VARIOS'!$C$2*'Precios ML'!V2511,'COSTOS VARIOS'!$B$2*'Precios ML'!V2511)</f>
        <v>#N/A</v>
      </c>
      <c r="J2511" s="22">
        <v>0</v>
      </c>
      <c r="K2511" s="27">
        <f t="shared" si="390"/>
        <v>10.4125</v>
      </c>
      <c r="L2511" s="27">
        <f t="shared" si="391"/>
        <v>10.4125</v>
      </c>
      <c r="M2511" s="26">
        <f>(INDEX(pesos!A:B,MATCH(L2511,pesos!A:A,1),2))</f>
        <v>16200</v>
      </c>
      <c r="N2511" s="26">
        <f>+R2511*'COSTOS VARIOS'!$O$1</f>
        <v>0</v>
      </c>
      <c r="O2511" s="26">
        <f>+R2511*'COSTOS VARIOS'!$O$2</f>
        <v>0</v>
      </c>
      <c r="P2511" s="26">
        <f>+R2511*'COSTOS VARIOS'!$O$3</f>
        <v>0</v>
      </c>
      <c r="Q2511" s="26">
        <v>1</v>
      </c>
      <c r="R2511" s="26">
        <f t="shared" si="392"/>
        <v>0</v>
      </c>
      <c r="S2511" s="25" t="e">
        <f t="shared" si="393"/>
        <v>#N/A</v>
      </c>
      <c r="T2511" s="28" t="e">
        <f t="shared" si="394"/>
        <v>#N/A</v>
      </c>
      <c r="U2511" s="29" t="e">
        <f t="shared" si="395"/>
        <v>#N/A</v>
      </c>
      <c r="V2511" s="26" t="e">
        <f>+INDEX('LISTA DE PRECIOS EKM '!A:K,MATCH('Precios ML'!B2511,'LISTA DE PRECIOS EKM '!A:A,0),8)</f>
        <v>#N/A</v>
      </c>
      <c r="W2511" s="26" t="e">
        <f t="shared" si="396"/>
        <v>#N/A</v>
      </c>
      <c r="X2511" s="26" t="e">
        <f t="shared" si="397"/>
        <v>#N/A</v>
      </c>
      <c r="Y2511" s="26"/>
      <c r="Z2511" s="26" t="e">
        <f t="shared" si="398"/>
        <v>#N/A</v>
      </c>
      <c r="AA2511" s="30" t="e">
        <f t="shared" si="399"/>
        <v>#N/A</v>
      </c>
    </row>
    <row r="2512" spans="1:27">
      <c r="A2512" s="20" t="s">
        <v>7290</v>
      </c>
      <c r="B2512" s="20" t="s">
        <v>7294</v>
      </c>
      <c r="C2512" s="25">
        <v>0</v>
      </c>
      <c r="D2512" s="22">
        <v>85</v>
      </c>
      <c r="E2512" s="22">
        <v>49</v>
      </c>
      <c r="F2512" s="22">
        <v>40</v>
      </c>
      <c r="G2512" s="22">
        <v>16000</v>
      </c>
      <c r="H2512" s="22" t="s">
        <v>5088</v>
      </c>
      <c r="I2512" s="26" t="e">
        <f>+IF(H2512='COSTOS VARIOS'!$C$1,'COSTOS VARIOS'!$C$2*'Precios ML'!V2512,'COSTOS VARIOS'!$B$2*'Precios ML'!V2512)</f>
        <v>#N/A</v>
      </c>
      <c r="J2512" s="22">
        <v>0</v>
      </c>
      <c r="K2512" s="27">
        <f t="shared" si="390"/>
        <v>10.4125</v>
      </c>
      <c r="L2512" s="27">
        <f t="shared" si="391"/>
        <v>10.4125</v>
      </c>
      <c r="M2512" s="26">
        <f>(INDEX(pesos!A:B,MATCH(L2512,pesos!A:A,1),2))</f>
        <v>16200</v>
      </c>
      <c r="N2512" s="26">
        <f>+R2512*'COSTOS VARIOS'!$O$1</f>
        <v>0</v>
      </c>
      <c r="O2512" s="26">
        <f>+R2512*'COSTOS VARIOS'!$O$2</f>
        <v>0</v>
      </c>
      <c r="P2512" s="26">
        <f>+R2512*'COSTOS VARIOS'!$O$3</f>
        <v>0</v>
      </c>
      <c r="Q2512" s="26">
        <v>1</v>
      </c>
      <c r="R2512" s="26">
        <f t="shared" si="392"/>
        <v>0</v>
      </c>
      <c r="S2512" s="25" t="e">
        <f t="shared" si="393"/>
        <v>#N/A</v>
      </c>
      <c r="T2512" s="28" t="e">
        <f t="shared" si="394"/>
        <v>#N/A</v>
      </c>
      <c r="U2512" s="29" t="e">
        <f t="shared" si="395"/>
        <v>#N/A</v>
      </c>
      <c r="V2512" s="26" t="e">
        <f>+INDEX('LISTA DE PRECIOS EKM '!A:K,MATCH('Precios ML'!B2512,'LISTA DE PRECIOS EKM '!A:A,0),8)</f>
        <v>#N/A</v>
      </c>
      <c r="W2512" s="26" t="e">
        <f t="shared" si="396"/>
        <v>#N/A</v>
      </c>
      <c r="X2512" s="26" t="e">
        <f t="shared" si="397"/>
        <v>#N/A</v>
      </c>
      <c r="Y2512" s="26"/>
      <c r="Z2512" s="26" t="e">
        <f t="shared" si="398"/>
        <v>#N/A</v>
      </c>
      <c r="AA2512" s="30" t="e">
        <f t="shared" si="399"/>
        <v>#N/A</v>
      </c>
    </row>
    <row r="2513" spans="1:27">
      <c r="A2513" s="20" t="s">
        <v>7290</v>
      </c>
      <c r="B2513" s="20" t="s">
        <v>7295</v>
      </c>
      <c r="C2513" s="25">
        <v>0</v>
      </c>
      <c r="D2513" s="22">
        <v>85</v>
      </c>
      <c r="E2513" s="22">
        <v>49</v>
      </c>
      <c r="F2513" s="22">
        <v>40</v>
      </c>
      <c r="G2513" s="22">
        <v>16000</v>
      </c>
      <c r="H2513" s="22" t="s">
        <v>5088</v>
      </c>
      <c r="I2513" s="26" t="e">
        <f>+IF(H2513='COSTOS VARIOS'!$C$1,'COSTOS VARIOS'!$C$2*'Precios ML'!V2513,'COSTOS VARIOS'!$B$2*'Precios ML'!V2513)</f>
        <v>#N/A</v>
      </c>
      <c r="J2513" s="22">
        <v>0</v>
      </c>
      <c r="K2513" s="27">
        <f t="shared" si="390"/>
        <v>10.4125</v>
      </c>
      <c r="L2513" s="27">
        <f t="shared" si="391"/>
        <v>10.4125</v>
      </c>
      <c r="M2513" s="26">
        <f>(INDEX(pesos!A:B,MATCH(L2513,pesos!A:A,1),2))</f>
        <v>16200</v>
      </c>
      <c r="N2513" s="26">
        <f>+R2513*'COSTOS VARIOS'!$O$1</f>
        <v>0</v>
      </c>
      <c r="O2513" s="26">
        <f>+R2513*'COSTOS VARIOS'!$O$2</f>
        <v>0</v>
      </c>
      <c r="P2513" s="26">
        <f>+R2513*'COSTOS VARIOS'!$O$3</f>
        <v>0</v>
      </c>
      <c r="Q2513" s="26">
        <v>1</v>
      </c>
      <c r="R2513" s="26">
        <f t="shared" si="392"/>
        <v>0</v>
      </c>
      <c r="S2513" s="25" t="e">
        <f t="shared" si="393"/>
        <v>#N/A</v>
      </c>
      <c r="T2513" s="28" t="e">
        <f t="shared" si="394"/>
        <v>#N/A</v>
      </c>
      <c r="U2513" s="29" t="e">
        <f t="shared" si="395"/>
        <v>#N/A</v>
      </c>
      <c r="V2513" s="26" t="e">
        <f>+INDEX('LISTA DE PRECIOS EKM '!A:K,MATCH('Precios ML'!B2513,'LISTA DE PRECIOS EKM '!A:A,0),8)</f>
        <v>#N/A</v>
      </c>
      <c r="W2513" s="26" t="e">
        <f t="shared" si="396"/>
        <v>#N/A</v>
      </c>
      <c r="X2513" s="26" t="e">
        <f t="shared" si="397"/>
        <v>#N/A</v>
      </c>
      <c r="Y2513" s="26"/>
      <c r="Z2513" s="26" t="e">
        <f t="shared" si="398"/>
        <v>#N/A</v>
      </c>
      <c r="AA2513" s="30" t="e">
        <f t="shared" si="399"/>
        <v>#N/A</v>
      </c>
    </row>
    <row r="2514" spans="1:27">
      <c r="A2514" s="20" t="s">
        <v>7290</v>
      </c>
      <c r="B2514" s="20" t="s">
        <v>7295</v>
      </c>
      <c r="C2514" s="25">
        <v>0</v>
      </c>
      <c r="D2514" s="22">
        <v>85</v>
      </c>
      <c r="E2514" s="22">
        <v>49</v>
      </c>
      <c r="F2514" s="22">
        <v>40</v>
      </c>
      <c r="G2514" s="22">
        <v>16000</v>
      </c>
      <c r="H2514" s="22" t="s">
        <v>5088</v>
      </c>
      <c r="I2514" s="26" t="e">
        <f>+IF(H2514='COSTOS VARIOS'!$C$1,'COSTOS VARIOS'!$C$2*'Precios ML'!V2514,'COSTOS VARIOS'!$B$2*'Precios ML'!V2514)</f>
        <v>#N/A</v>
      </c>
      <c r="J2514" s="22">
        <v>0</v>
      </c>
      <c r="K2514" s="27">
        <f t="shared" si="390"/>
        <v>10.4125</v>
      </c>
      <c r="L2514" s="27">
        <f t="shared" si="391"/>
        <v>10.4125</v>
      </c>
      <c r="M2514" s="26">
        <f>(INDEX(pesos!A:B,MATCH(L2514,pesos!A:A,1),2))</f>
        <v>16200</v>
      </c>
      <c r="N2514" s="26">
        <f>+R2514*'COSTOS VARIOS'!$O$1</f>
        <v>0</v>
      </c>
      <c r="O2514" s="26">
        <f>+R2514*'COSTOS VARIOS'!$O$2</f>
        <v>0</v>
      </c>
      <c r="P2514" s="26">
        <f>+R2514*'COSTOS VARIOS'!$O$3</f>
        <v>0</v>
      </c>
      <c r="Q2514" s="26">
        <v>1</v>
      </c>
      <c r="R2514" s="26">
        <f t="shared" si="392"/>
        <v>0</v>
      </c>
      <c r="S2514" s="25" t="e">
        <f t="shared" si="393"/>
        <v>#N/A</v>
      </c>
      <c r="T2514" s="28" t="e">
        <f t="shared" si="394"/>
        <v>#N/A</v>
      </c>
      <c r="U2514" s="29" t="e">
        <f t="shared" si="395"/>
        <v>#N/A</v>
      </c>
      <c r="V2514" s="26" t="e">
        <f>+INDEX('LISTA DE PRECIOS EKM '!A:K,MATCH('Precios ML'!B2514,'LISTA DE PRECIOS EKM '!A:A,0),8)</f>
        <v>#N/A</v>
      </c>
      <c r="W2514" s="26" t="e">
        <f t="shared" si="396"/>
        <v>#N/A</v>
      </c>
      <c r="X2514" s="26" t="e">
        <f t="shared" si="397"/>
        <v>#N/A</v>
      </c>
      <c r="Y2514" s="26"/>
      <c r="Z2514" s="26" t="e">
        <f t="shared" si="398"/>
        <v>#N/A</v>
      </c>
      <c r="AA2514" s="30" t="e">
        <f t="shared" si="399"/>
        <v>#N/A</v>
      </c>
    </row>
    <row r="2515" spans="1:27">
      <c r="A2515" s="20" t="s">
        <v>7290</v>
      </c>
      <c r="B2515" s="20" t="s">
        <v>7296</v>
      </c>
      <c r="C2515" s="25">
        <v>0</v>
      </c>
      <c r="D2515" s="22">
        <v>85</v>
      </c>
      <c r="E2515" s="22">
        <v>49</v>
      </c>
      <c r="F2515" s="22">
        <v>40</v>
      </c>
      <c r="G2515" s="22">
        <v>16000</v>
      </c>
      <c r="H2515" s="22" t="s">
        <v>5088</v>
      </c>
      <c r="I2515" s="26" t="e">
        <f>+IF(H2515='COSTOS VARIOS'!$C$1,'COSTOS VARIOS'!$C$2*'Precios ML'!V2515,'COSTOS VARIOS'!$B$2*'Precios ML'!V2515)</f>
        <v>#N/A</v>
      </c>
      <c r="J2515" s="22">
        <v>0</v>
      </c>
      <c r="K2515" s="27">
        <f t="shared" si="390"/>
        <v>10.4125</v>
      </c>
      <c r="L2515" s="27">
        <f t="shared" si="391"/>
        <v>10.4125</v>
      </c>
      <c r="M2515" s="26">
        <f>(INDEX(pesos!A:B,MATCH(L2515,pesos!A:A,1),2))</f>
        <v>16200</v>
      </c>
      <c r="N2515" s="26">
        <f>+R2515*'COSTOS VARIOS'!$O$1</f>
        <v>0</v>
      </c>
      <c r="O2515" s="26">
        <f>+R2515*'COSTOS VARIOS'!$O$2</f>
        <v>0</v>
      </c>
      <c r="P2515" s="26">
        <f>+R2515*'COSTOS VARIOS'!$O$3</f>
        <v>0</v>
      </c>
      <c r="Q2515" s="26">
        <v>1</v>
      </c>
      <c r="R2515" s="26">
        <f t="shared" si="392"/>
        <v>0</v>
      </c>
      <c r="S2515" s="25" t="e">
        <f t="shared" si="393"/>
        <v>#N/A</v>
      </c>
      <c r="T2515" s="28" t="e">
        <f t="shared" si="394"/>
        <v>#N/A</v>
      </c>
      <c r="U2515" s="29" t="e">
        <f t="shared" si="395"/>
        <v>#N/A</v>
      </c>
      <c r="V2515" s="26" t="e">
        <f>+INDEX('LISTA DE PRECIOS EKM '!A:K,MATCH('Precios ML'!B2515,'LISTA DE PRECIOS EKM '!A:A,0),8)</f>
        <v>#N/A</v>
      </c>
      <c r="W2515" s="26" t="e">
        <f t="shared" si="396"/>
        <v>#N/A</v>
      </c>
      <c r="X2515" s="26" t="e">
        <f t="shared" si="397"/>
        <v>#N/A</v>
      </c>
      <c r="Y2515" s="26"/>
      <c r="Z2515" s="26" t="e">
        <f t="shared" si="398"/>
        <v>#N/A</v>
      </c>
      <c r="AA2515" s="30" t="e">
        <f t="shared" si="399"/>
        <v>#N/A</v>
      </c>
    </row>
    <row r="2516" spans="1:27">
      <c r="A2516" s="20" t="s">
        <v>7290</v>
      </c>
      <c r="B2516" s="20" t="s">
        <v>7296</v>
      </c>
      <c r="C2516" s="25">
        <v>0</v>
      </c>
      <c r="D2516" s="22">
        <v>85</v>
      </c>
      <c r="E2516" s="22">
        <v>49</v>
      </c>
      <c r="F2516" s="22">
        <v>40</v>
      </c>
      <c r="G2516" s="22">
        <v>16000</v>
      </c>
      <c r="H2516" s="22" t="s">
        <v>5088</v>
      </c>
      <c r="I2516" s="26" t="e">
        <f>+IF(H2516='COSTOS VARIOS'!$C$1,'COSTOS VARIOS'!$C$2*'Precios ML'!V2516,'COSTOS VARIOS'!$B$2*'Precios ML'!V2516)</f>
        <v>#N/A</v>
      </c>
      <c r="J2516" s="22">
        <v>0</v>
      </c>
      <c r="K2516" s="27">
        <f t="shared" si="390"/>
        <v>10.4125</v>
      </c>
      <c r="L2516" s="27">
        <f t="shared" si="391"/>
        <v>10.4125</v>
      </c>
      <c r="M2516" s="26">
        <f>(INDEX(pesos!A:B,MATCH(L2516,pesos!A:A,1),2))</f>
        <v>16200</v>
      </c>
      <c r="N2516" s="26">
        <f>+R2516*'COSTOS VARIOS'!$O$1</f>
        <v>0</v>
      </c>
      <c r="O2516" s="26">
        <f>+R2516*'COSTOS VARIOS'!$O$2</f>
        <v>0</v>
      </c>
      <c r="P2516" s="26">
        <f>+R2516*'COSTOS VARIOS'!$O$3</f>
        <v>0</v>
      </c>
      <c r="Q2516" s="26">
        <v>1</v>
      </c>
      <c r="R2516" s="26">
        <f t="shared" si="392"/>
        <v>0</v>
      </c>
      <c r="S2516" s="25" t="e">
        <f t="shared" si="393"/>
        <v>#N/A</v>
      </c>
      <c r="T2516" s="28" t="e">
        <f t="shared" si="394"/>
        <v>#N/A</v>
      </c>
      <c r="U2516" s="29" t="e">
        <f t="shared" si="395"/>
        <v>#N/A</v>
      </c>
      <c r="V2516" s="26" t="e">
        <f>+INDEX('LISTA DE PRECIOS EKM '!A:K,MATCH('Precios ML'!B2516,'LISTA DE PRECIOS EKM '!A:A,0),8)</f>
        <v>#N/A</v>
      </c>
      <c r="W2516" s="26" t="e">
        <f t="shared" si="396"/>
        <v>#N/A</v>
      </c>
      <c r="X2516" s="26" t="e">
        <f t="shared" si="397"/>
        <v>#N/A</v>
      </c>
      <c r="Y2516" s="26"/>
      <c r="Z2516" s="26" t="e">
        <f t="shared" si="398"/>
        <v>#N/A</v>
      </c>
      <c r="AA2516" s="30" t="e">
        <f t="shared" si="399"/>
        <v>#N/A</v>
      </c>
    </row>
    <row r="2517" spans="1:27">
      <c r="A2517" s="20" t="s">
        <v>7290</v>
      </c>
      <c r="B2517" s="20" t="s">
        <v>7297</v>
      </c>
      <c r="C2517" s="25">
        <v>0</v>
      </c>
      <c r="D2517" s="22">
        <v>85</v>
      </c>
      <c r="E2517" s="22">
        <v>49</v>
      </c>
      <c r="F2517" s="22">
        <v>40</v>
      </c>
      <c r="G2517" s="22">
        <v>16000</v>
      </c>
      <c r="H2517" s="22" t="s">
        <v>5088</v>
      </c>
      <c r="I2517" s="26" t="e">
        <f>+IF(H2517='COSTOS VARIOS'!$C$1,'COSTOS VARIOS'!$C$2*'Precios ML'!V2517,'COSTOS VARIOS'!$B$2*'Precios ML'!V2517)</f>
        <v>#N/A</v>
      </c>
      <c r="J2517" s="22">
        <v>0</v>
      </c>
      <c r="K2517" s="27">
        <f t="shared" si="390"/>
        <v>10.4125</v>
      </c>
      <c r="L2517" s="27">
        <f t="shared" si="391"/>
        <v>10.4125</v>
      </c>
      <c r="M2517" s="26">
        <f>(INDEX(pesos!A:B,MATCH(L2517,pesos!A:A,1),2))</f>
        <v>16200</v>
      </c>
      <c r="N2517" s="26">
        <f>+R2517*'COSTOS VARIOS'!$O$1</f>
        <v>0</v>
      </c>
      <c r="O2517" s="26">
        <f>+R2517*'COSTOS VARIOS'!$O$2</f>
        <v>0</v>
      </c>
      <c r="P2517" s="26">
        <f>+R2517*'COSTOS VARIOS'!$O$3</f>
        <v>0</v>
      </c>
      <c r="Q2517" s="26">
        <v>1</v>
      </c>
      <c r="R2517" s="26">
        <f t="shared" si="392"/>
        <v>0</v>
      </c>
      <c r="S2517" s="25" t="e">
        <f t="shared" si="393"/>
        <v>#N/A</v>
      </c>
      <c r="T2517" s="28" t="e">
        <f t="shared" si="394"/>
        <v>#N/A</v>
      </c>
      <c r="U2517" s="29" t="e">
        <f t="shared" si="395"/>
        <v>#N/A</v>
      </c>
      <c r="V2517" s="26" t="e">
        <f>+INDEX('LISTA DE PRECIOS EKM '!A:K,MATCH('Precios ML'!B2517,'LISTA DE PRECIOS EKM '!A:A,0),8)</f>
        <v>#N/A</v>
      </c>
      <c r="W2517" s="26" t="e">
        <f t="shared" si="396"/>
        <v>#N/A</v>
      </c>
      <c r="X2517" s="26" t="e">
        <f t="shared" si="397"/>
        <v>#N/A</v>
      </c>
      <c r="Y2517" s="26"/>
      <c r="Z2517" s="26" t="e">
        <f t="shared" si="398"/>
        <v>#N/A</v>
      </c>
      <c r="AA2517" s="30" t="e">
        <f t="shared" si="399"/>
        <v>#N/A</v>
      </c>
    </row>
    <row r="2518" spans="1:27">
      <c r="A2518" s="20" t="s">
        <v>7290</v>
      </c>
      <c r="B2518" s="20" t="s">
        <v>7297</v>
      </c>
      <c r="C2518" s="25">
        <v>0</v>
      </c>
      <c r="D2518" s="22">
        <v>85</v>
      </c>
      <c r="E2518" s="22">
        <v>49</v>
      </c>
      <c r="F2518" s="22">
        <v>40</v>
      </c>
      <c r="G2518" s="22">
        <v>16000</v>
      </c>
      <c r="H2518" s="22" t="s">
        <v>5088</v>
      </c>
      <c r="I2518" s="26" t="e">
        <f>+IF(H2518='COSTOS VARIOS'!$C$1,'COSTOS VARIOS'!$C$2*'Precios ML'!V2518,'COSTOS VARIOS'!$B$2*'Precios ML'!V2518)</f>
        <v>#N/A</v>
      </c>
      <c r="J2518" s="22">
        <v>0</v>
      </c>
      <c r="K2518" s="27">
        <f t="shared" si="390"/>
        <v>10.4125</v>
      </c>
      <c r="L2518" s="27">
        <f t="shared" si="391"/>
        <v>10.4125</v>
      </c>
      <c r="M2518" s="26">
        <f>(INDEX(pesos!A:B,MATCH(L2518,pesos!A:A,1),2))</f>
        <v>16200</v>
      </c>
      <c r="N2518" s="26">
        <f>+R2518*'COSTOS VARIOS'!$O$1</f>
        <v>0</v>
      </c>
      <c r="O2518" s="26">
        <f>+R2518*'COSTOS VARIOS'!$O$2</f>
        <v>0</v>
      </c>
      <c r="P2518" s="26">
        <f>+R2518*'COSTOS VARIOS'!$O$3</f>
        <v>0</v>
      </c>
      <c r="Q2518" s="26">
        <v>1</v>
      </c>
      <c r="R2518" s="26">
        <f t="shared" si="392"/>
        <v>0</v>
      </c>
      <c r="S2518" s="25" t="e">
        <f t="shared" si="393"/>
        <v>#N/A</v>
      </c>
      <c r="T2518" s="28" t="e">
        <f t="shared" si="394"/>
        <v>#N/A</v>
      </c>
      <c r="U2518" s="29" t="e">
        <f t="shared" si="395"/>
        <v>#N/A</v>
      </c>
      <c r="V2518" s="26" t="e">
        <f>+INDEX('LISTA DE PRECIOS EKM '!A:K,MATCH('Precios ML'!B2518,'LISTA DE PRECIOS EKM '!A:A,0),8)</f>
        <v>#N/A</v>
      </c>
      <c r="W2518" s="26" t="e">
        <f t="shared" si="396"/>
        <v>#N/A</v>
      </c>
      <c r="X2518" s="26" t="e">
        <f t="shared" si="397"/>
        <v>#N/A</v>
      </c>
      <c r="Y2518" s="26"/>
      <c r="Z2518" s="26" t="e">
        <f t="shared" si="398"/>
        <v>#N/A</v>
      </c>
      <c r="AA2518" s="30" t="e">
        <f t="shared" si="399"/>
        <v>#N/A</v>
      </c>
    </row>
    <row r="2519" spans="1:27">
      <c r="A2519" s="20" t="s">
        <v>7298</v>
      </c>
      <c r="B2519" s="20" t="s">
        <v>7299</v>
      </c>
      <c r="C2519" s="25">
        <v>0</v>
      </c>
      <c r="D2519" s="22">
        <v>85</v>
      </c>
      <c r="E2519" s="22">
        <v>49</v>
      </c>
      <c r="F2519" s="22">
        <v>40</v>
      </c>
      <c r="G2519" s="22">
        <v>16000</v>
      </c>
      <c r="H2519" s="22" t="s">
        <v>5088</v>
      </c>
      <c r="I2519" s="26" t="e">
        <f>+IF(H2519='COSTOS VARIOS'!$C$1,'COSTOS VARIOS'!$C$2*'Precios ML'!V2519,'COSTOS VARIOS'!$B$2*'Precios ML'!V2519)</f>
        <v>#N/A</v>
      </c>
      <c r="J2519" s="22">
        <v>0</v>
      </c>
      <c r="K2519" s="27">
        <f t="shared" si="390"/>
        <v>10.4125</v>
      </c>
      <c r="L2519" s="27">
        <f t="shared" si="391"/>
        <v>10.4125</v>
      </c>
      <c r="M2519" s="26">
        <f>(INDEX(pesos!A:B,MATCH(L2519,pesos!A:A,1),2))</f>
        <v>16200</v>
      </c>
      <c r="N2519" s="26">
        <f>+R2519*'COSTOS VARIOS'!$O$1</f>
        <v>0</v>
      </c>
      <c r="O2519" s="26">
        <f>+R2519*'COSTOS VARIOS'!$O$2</f>
        <v>0</v>
      </c>
      <c r="P2519" s="26">
        <f>+R2519*'COSTOS VARIOS'!$O$3</f>
        <v>0</v>
      </c>
      <c r="Q2519" s="26">
        <v>1</v>
      </c>
      <c r="R2519" s="26">
        <f t="shared" si="392"/>
        <v>0</v>
      </c>
      <c r="S2519" s="25" t="e">
        <f t="shared" si="393"/>
        <v>#N/A</v>
      </c>
      <c r="T2519" s="28" t="e">
        <f t="shared" si="394"/>
        <v>#N/A</v>
      </c>
      <c r="U2519" s="29" t="e">
        <f t="shared" si="395"/>
        <v>#N/A</v>
      </c>
      <c r="V2519" s="26" t="e">
        <f>+INDEX('LISTA DE PRECIOS EKM '!A:K,MATCH('Precios ML'!B2519,'LISTA DE PRECIOS EKM '!A:A,0),8)</f>
        <v>#N/A</v>
      </c>
      <c r="W2519" s="26" t="e">
        <f t="shared" si="396"/>
        <v>#N/A</v>
      </c>
      <c r="X2519" s="26" t="e">
        <f t="shared" si="397"/>
        <v>#N/A</v>
      </c>
      <c r="Y2519" s="26"/>
      <c r="Z2519" s="26" t="e">
        <f t="shared" si="398"/>
        <v>#N/A</v>
      </c>
      <c r="AA2519" s="30" t="e">
        <f t="shared" si="399"/>
        <v>#N/A</v>
      </c>
    </row>
    <row r="2520" spans="1:27">
      <c r="A2520" s="20" t="s">
        <v>5121</v>
      </c>
      <c r="B2520" s="20" t="s">
        <v>5122</v>
      </c>
      <c r="C2520" s="25">
        <v>250000</v>
      </c>
      <c r="D2520" s="22">
        <v>85</v>
      </c>
      <c r="E2520" s="22">
        <v>49</v>
      </c>
      <c r="F2520" s="22">
        <v>40</v>
      </c>
      <c r="G2520" s="22">
        <v>16000</v>
      </c>
      <c r="H2520" s="22" t="s">
        <v>5088</v>
      </c>
      <c r="I2520" s="26">
        <f>+IF(H2520='COSTOS VARIOS'!$C$1,'COSTOS VARIOS'!$C$2*'Precios ML'!V2520,'COSTOS VARIOS'!$B$2*'Precios ML'!V2520)</f>
        <v>119980</v>
      </c>
      <c r="J2520" s="22">
        <v>0</v>
      </c>
      <c r="K2520" s="27">
        <f t="shared" si="390"/>
        <v>10.4125</v>
      </c>
      <c r="L2520" s="27">
        <f t="shared" si="391"/>
        <v>10.4125</v>
      </c>
      <c r="M2520" s="26">
        <f>(INDEX(pesos!A:B,MATCH(L2520,pesos!A:A,1),2))</f>
        <v>16200</v>
      </c>
      <c r="N2520" s="26">
        <f>+R2520*'COSTOS VARIOS'!$O$1</f>
        <v>47500</v>
      </c>
      <c r="O2520" s="26">
        <f>+R2520*'COSTOS VARIOS'!$O$2</f>
        <v>1025</v>
      </c>
      <c r="P2520" s="26">
        <f>+R2520*'COSTOS VARIOS'!$O$3</f>
        <v>3750</v>
      </c>
      <c r="Q2520" s="26">
        <v>1</v>
      </c>
      <c r="R2520" s="26">
        <f t="shared" si="392"/>
        <v>250000</v>
      </c>
      <c r="S2520" s="25">
        <f t="shared" si="393"/>
        <v>438455</v>
      </c>
      <c r="T2520" s="28">
        <f t="shared" si="394"/>
        <v>0.36821338563820682</v>
      </c>
      <c r="U2520" s="29">
        <f t="shared" si="395"/>
        <v>599900</v>
      </c>
      <c r="V2520" s="26">
        <f>+INDEX('LISTA DE PRECIOS EKM '!A:K,MATCH('Precios ML'!B2520,'LISTA DE PRECIOS EKM '!A:A,0),8)</f>
        <v>599900</v>
      </c>
      <c r="W2520" s="26">
        <f t="shared" si="396"/>
        <v>599900</v>
      </c>
      <c r="X2520" s="26">
        <f t="shared" si="397"/>
        <v>0</v>
      </c>
      <c r="Y2520" s="26"/>
      <c r="Z2520" s="26">
        <f t="shared" si="398"/>
        <v>599900</v>
      </c>
      <c r="AA2520" s="30">
        <f t="shared" si="399"/>
        <v>1.3996</v>
      </c>
    </row>
    <row r="2521" spans="1:27">
      <c r="A2521" s="20" t="s">
        <v>5134</v>
      </c>
      <c r="B2521" s="20" t="s">
        <v>1678</v>
      </c>
      <c r="C2521" s="25">
        <v>52000</v>
      </c>
      <c r="D2521" s="22">
        <v>85</v>
      </c>
      <c r="E2521" s="22">
        <v>49</v>
      </c>
      <c r="F2521" s="22">
        <v>40</v>
      </c>
      <c r="G2521" s="22">
        <v>16000</v>
      </c>
      <c r="H2521" s="22" t="s">
        <v>5088</v>
      </c>
      <c r="I2521" s="26">
        <f>+IF(H2521='COSTOS VARIOS'!$C$1,'COSTOS VARIOS'!$C$2*'Precios ML'!V2521,'COSTOS VARIOS'!$B$2*'Precios ML'!V2521)</f>
        <v>29980</v>
      </c>
      <c r="J2521" s="22">
        <v>0</v>
      </c>
      <c r="K2521" s="27">
        <f t="shared" si="390"/>
        <v>10.4125</v>
      </c>
      <c r="L2521" s="27">
        <f t="shared" si="391"/>
        <v>10.4125</v>
      </c>
      <c r="M2521" s="26">
        <f>(INDEX(pesos!A:B,MATCH(L2521,pesos!A:A,1),2))</f>
        <v>16200</v>
      </c>
      <c r="N2521" s="26">
        <f>+R2521*'COSTOS VARIOS'!$O$1</f>
        <v>9880</v>
      </c>
      <c r="O2521" s="26">
        <f>+R2521*'COSTOS VARIOS'!$O$2</f>
        <v>213.20000000000002</v>
      </c>
      <c r="P2521" s="26">
        <f>+R2521*'COSTOS VARIOS'!$O$3</f>
        <v>780</v>
      </c>
      <c r="Q2521" s="26">
        <v>1</v>
      </c>
      <c r="R2521" s="26">
        <f t="shared" si="392"/>
        <v>52000</v>
      </c>
      <c r="S2521" s="25">
        <f t="shared" si="393"/>
        <v>109053.2</v>
      </c>
      <c r="T2521" s="28">
        <f t="shared" si="394"/>
        <v>0.37455847237861883</v>
      </c>
      <c r="U2521" s="29">
        <f t="shared" si="395"/>
        <v>149900</v>
      </c>
      <c r="V2521" s="26">
        <f>+INDEX('LISTA DE PRECIOS EKM '!A:K,MATCH('Precios ML'!B2521,'LISTA DE PRECIOS EKM '!A:A,0),8)</f>
        <v>149900</v>
      </c>
      <c r="W2521" s="26">
        <f t="shared" si="396"/>
        <v>149900</v>
      </c>
      <c r="X2521" s="26">
        <f t="shared" si="397"/>
        <v>0</v>
      </c>
      <c r="Y2521" s="26"/>
      <c r="Z2521" s="26">
        <f t="shared" si="398"/>
        <v>149900</v>
      </c>
      <c r="AA2521" s="30">
        <f t="shared" si="399"/>
        <v>1.8826923076923077</v>
      </c>
    </row>
    <row r="2522" spans="1:27">
      <c r="A2522" s="20" t="s">
        <v>5158</v>
      </c>
      <c r="B2522" s="20" t="s">
        <v>5159</v>
      </c>
      <c r="C2522" s="25">
        <v>1300000</v>
      </c>
      <c r="D2522" s="22">
        <v>85</v>
      </c>
      <c r="E2522" s="22">
        <v>49</v>
      </c>
      <c r="F2522" s="22">
        <v>40</v>
      </c>
      <c r="G2522" s="22">
        <v>16000</v>
      </c>
      <c r="H2522" s="22" t="s">
        <v>5088</v>
      </c>
      <c r="I2522" s="26">
        <f>+IF(H2522='COSTOS VARIOS'!$C$1,'COSTOS VARIOS'!$C$2*'Precios ML'!V2522,'COSTOS VARIOS'!$B$2*'Precios ML'!V2522)</f>
        <v>565980</v>
      </c>
      <c r="J2522" s="22">
        <v>0</v>
      </c>
      <c r="K2522" s="27">
        <f t="shared" si="390"/>
        <v>10.4125</v>
      </c>
      <c r="L2522" s="27">
        <f t="shared" si="391"/>
        <v>10.4125</v>
      </c>
      <c r="M2522" s="26">
        <f>(INDEX(pesos!A:B,MATCH(L2522,pesos!A:A,1),2))</f>
        <v>16200</v>
      </c>
      <c r="N2522" s="26">
        <f>+R2522*'COSTOS VARIOS'!$O$1</f>
        <v>247000</v>
      </c>
      <c r="O2522" s="26">
        <f>+R2522*'COSTOS VARIOS'!$O$2</f>
        <v>5330</v>
      </c>
      <c r="P2522" s="26">
        <f>+R2522*'COSTOS VARIOS'!$O$3</f>
        <v>19500</v>
      </c>
      <c r="Q2522" s="26">
        <v>1</v>
      </c>
      <c r="R2522" s="26">
        <f t="shared" si="392"/>
        <v>1300000</v>
      </c>
      <c r="S2522" s="25">
        <f t="shared" si="393"/>
        <v>2154010</v>
      </c>
      <c r="T2522" s="28">
        <f t="shared" si="394"/>
        <v>0.31378220156823788</v>
      </c>
      <c r="U2522" s="29">
        <f t="shared" si="395"/>
        <v>2829900</v>
      </c>
      <c r="V2522" s="26">
        <f>+INDEX('LISTA DE PRECIOS EKM '!A:K,MATCH('Precios ML'!B2522,'LISTA DE PRECIOS EKM '!A:A,0),8)</f>
        <v>2829900</v>
      </c>
      <c r="W2522" s="26">
        <f t="shared" si="396"/>
        <v>2829900</v>
      </c>
      <c r="X2522" s="26">
        <f t="shared" si="397"/>
        <v>0</v>
      </c>
      <c r="Y2522" s="26"/>
      <c r="Z2522" s="26">
        <f t="shared" si="398"/>
        <v>2829900</v>
      </c>
      <c r="AA2522" s="30">
        <f t="shared" si="399"/>
        <v>1.1768461538461539</v>
      </c>
    </row>
    <row r="2523" spans="1:27">
      <c r="A2523" s="20" t="s">
        <v>5246</v>
      </c>
      <c r="B2523" s="20" t="s">
        <v>5247</v>
      </c>
      <c r="C2523" s="25">
        <v>1100000</v>
      </c>
      <c r="D2523" s="22">
        <v>85</v>
      </c>
      <c r="E2523" s="22">
        <v>49</v>
      </c>
      <c r="F2523" s="22">
        <v>40</v>
      </c>
      <c r="G2523" s="22">
        <v>16000</v>
      </c>
      <c r="H2523" s="22" t="s">
        <v>5088</v>
      </c>
      <c r="I2523" s="26">
        <f>+IF(H2523='COSTOS VARIOS'!$C$1,'COSTOS VARIOS'!$C$2*'Precios ML'!V2523,'COSTOS VARIOS'!$B$2*'Precios ML'!V2523)</f>
        <v>463980</v>
      </c>
      <c r="J2523" s="22">
        <v>0</v>
      </c>
      <c r="K2523" s="27">
        <f t="shared" si="390"/>
        <v>10.4125</v>
      </c>
      <c r="L2523" s="27">
        <f t="shared" si="391"/>
        <v>10.4125</v>
      </c>
      <c r="M2523" s="26">
        <f>(INDEX(pesos!A:B,MATCH(L2523,pesos!A:A,1),2))</f>
        <v>16200</v>
      </c>
      <c r="N2523" s="26">
        <f>+R2523*'COSTOS VARIOS'!$O$1</f>
        <v>209000</v>
      </c>
      <c r="O2523" s="26">
        <f>+R2523*'COSTOS VARIOS'!$O$2</f>
        <v>4510</v>
      </c>
      <c r="P2523" s="26">
        <f>+R2523*'COSTOS VARIOS'!$O$3</f>
        <v>16500</v>
      </c>
      <c r="Q2523" s="26">
        <v>1</v>
      </c>
      <c r="R2523" s="26">
        <f t="shared" si="392"/>
        <v>1100000</v>
      </c>
      <c r="S2523" s="25">
        <f t="shared" si="393"/>
        <v>1810190</v>
      </c>
      <c r="T2523" s="28">
        <f t="shared" si="394"/>
        <v>0.28157817687646047</v>
      </c>
      <c r="U2523" s="29">
        <f t="shared" si="395"/>
        <v>2319900</v>
      </c>
      <c r="V2523" s="26">
        <f>+INDEX('LISTA DE PRECIOS EKM '!A:K,MATCH('Precios ML'!B2523,'LISTA DE PRECIOS EKM '!A:A,0),8)</f>
        <v>2319900</v>
      </c>
      <c r="W2523" s="26">
        <f t="shared" si="396"/>
        <v>2319900</v>
      </c>
      <c r="X2523" s="26">
        <f t="shared" si="397"/>
        <v>0</v>
      </c>
      <c r="Y2523" s="26"/>
      <c r="Z2523" s="26">
        <f t="shared" si="398"/>
        <v>2319900</v>
      </c>
      <c r="AA2523" s="30">
        <f t="shared" si="399"/>
        <v>1.109</v>
      </c>
    </row>
    <row r="2524" spans="1:27">
      <c r="A2524" s="20" t="s">
        <v>5279</v>
      </c>
      <c r="B2524" s="20" t="s">
        <v>5280</v>
      </c>
      <c r="C2524" s="25">
        <v>1198865</v>
      </c>
      <c r="D2524" s="22">
        <v>85</v>
      </c>
      <c r="E2524" s="22">
        <v>49</v>
      </c>
      <c r="F2524" s="22">
        <v>40</v>
      </c>
      <c r="G2524" s="22">
        <v>16000</v>
      </c>
      <c r="H2524" s="22" t="s">
        <v>5088</v>
      </c>
      <c r="I2524" s="26">
        <f>+IF(H2524='COSTOS VARIOS'!$C$1,'COSTOS VARIOS'!$C$2*'Precios ML'!V2524,'COSTOS VARIOS'!$B$2*'Precios ML'!V2524)</f>
        <v>519980</v>
      </c>
      <c r="J2524" s="22">
        <v>0</v>
      </c>
      <c r="K2524" s="27">
        <f t="shared" si="390"/>
        <v>10.4125</v>
      </c>
      <c r="L2524" s="27">
        <f t="shared" si="391"/>
        <v>10.4125</v>
      </c>
      <c r="M2524" s="26">
        <f>(INDEX(pesos!A:B,MATCH(L2524,pesos!A:A,1),2))</f>
        <v>16200</v>
      </c>
      <c r="N2524" s="26">
        <f>+R2524*'COSTOS VARIOS'!$O$1</f>
        <v>227784.35</v>
      </c>
      <c r="O2524" s="26">
        <f>+R2524*'COSTOS VARIOS'!$O$2</f>
        <v>4915.3465000000006</v>
      </c>
      <c r="P2524" s="26">
        <f>+R2524*'COSTOS VARIOS'!$O$3</f>
        <v>17982.974999999999</v>
      </c>
      <c r="Q2524" s="26">
        <v>1</v>
      </c>
      <c r="R2524" s="26">
        <f t="shared" si="392"/>
        <v>1198865</v>
      </c>
      <c r="S2524" s="25">
        <f t="shared" si="393"/>
        <v>1985727.6715000002</v>
      </c>
      <c r="T2524" s="28">
        <f t="shared" si="394"/>
        <v>0.30929333227051203</v>
      </c>
      <c r="U2524" s="29">
        <f t="shared" si="395"/>
        <v>2599900</v>
      </c>
      <c r="V2524" s="26">
        <f>+INDEX('LISTA DE PRECIOS EKM '!A:K,MATCH('Precios ML'!B2524,'LISTA DE PRECIOS EKM '!A:A,0),8)</f>
        <v>2599900</v>
      </c>
      <c r="W2524" s="26">
        <f t="shared" si="396"/>
        <v>2599900</v>
      </c>
      <c r="X2524" s="26">
        <f t="shared" si="397"/>
        <v>0</v>
      </c>
      <c r="Y2524" s="26"/>
      <c r="Z2524" s="26">
        <f t="shared" si="398"/>
        <v>2599900</v>
      </c>
      <c r="AA2524" s="30">
        <f t="shared" si="399"/>
        <v>1.168634500131374</v>
      </c>
    </row>
    <row r="2525" spans="1:27">
      <c r="A2525" s="20" t="s">
        <v>5359</v>
      </c>
      <c r="B2525" s="20" t="s">
        <v>5360</v>
      </c>
      <c r="C2525" s="25">
        <v>605000</v>
      </c>
      <c r="D2525" s="22">
        <v>85</v>
      </c>
      <c r="E2525" s="22">
        <v>49</v>
      </c>
      <c r="F2525" s="22">
        <v>40</v>
      </c>
      <c r="G2525" s="22">
        <v>16000</v>
      </c>
      <c r="H2525" s="22" t="s">
        <v>5088</v>
      </c>
      <c r="I2525" s="26">
        <f>+IF(H2525='COSTOS VARIOS'!$C$1,'COSTOS VARIOS'!$C$2*'Precios ML'!V2525,'COSTOS VARIOS'!$B$2*'Precios ML'!V2525)</f>
        <v>253980</v>
      </c>
      <c r="J2525" s="22">
        <v>0</v>
      </c>
      <c r="K2525" s="27">
        <f t="shared" si="390"/>
        <v>10.4125</v>
      </c>
      <c r="L2525" s="27">
        <f t="shared" si="391"/>
        <v>10.4125</v>
      </c>
      <c r="M2525" s="26">
        <f>(INDEX(pesos!A:B,MATCH(L2525,pesos!A:A,1),2))</f>
        <v>16200</v>
      </c>
      <c r="N2525" s="26">
        <f>+R2525*'COSTOS VARIOS'!$O$1</f>
        <v>114950</v>
      </c>
      <c r="O2525" s="26">
        <f>+R2525*'COSTOS VARIOS'!$O$2</f>
        <v>2480.5</v>
      </c>
      <c r="P2525" s="26">
        <f>+R2525*'COSTOS VARIOS'!$O$3</f>
        <v>9075</v>
      </c>
      <c r="Q2525" s="26">
        <v>1</v>
      </c>
      <c r="R2525" s="26">
        <f t="shared" si="392"/>
        <v>605000</v>
      </c>
      <c r="S2525" s="25">
        <f t="shared" si="393"/>
        <v>1001685.5</v>
      </c>
      <c r="T2525" s="28">
        <f t="shared" si="394"/>
        <v>0.26776318515142727</v>
      </c>
      <c r="U2525" s="29">
        <f t="shared" si="395"/>
        <v>1269900</v>
      </c>
      <c r="V2525" s="26">
        <f>+INDEX('LISTA DE PRECIOS EKM '!A:K,MATCH('Precios ML'!B2525,'LISTA DE PRECIOS EKM '!A:A,0),8)</f>
        <v>1269900</v>
      </c>
      <c r="W2525" s="26">
        <f t="shared" si="396"/>
        <v>1269900</v>
      </c>
      <c r="X2525" s="26">
        <f t="shared" si="397"/>
        <v>0</v>
      </c>
      <c r="Y2525" s="26"/>
      <c r="Z2525" s="26">
        <f t="shared" si="398"/>
        <v>1269900</v>
      </c>
      <c r="AA2525" s="30">
        <f t="shared" si="399"/>
        <v>1.0990082644628099</v>
      </c>
    </row>
    <row r="2526" spans="1:27">
      <c r="A2526" s="20" t="s">
        <v>5365</v>
      </c>
      <c r="B2526" s="20" t="s">
        <v>5366</v>
      </c>
      <c r="C2526" s="25">
        <v>605000</v>
      </c>
      <c r="D2526" s="22">
        <v>85</v>
      </c>
      <c r="E2526" s="22">
        <v>49</v>
      </c>
      <c r="F2526" s="22">
        <v>40</v>
      </c>
      <c r="G2526" s="22">
        <v>16000</v>
      </c>
      <c r="H2526" s="22" t="s">
        <v>5088</v>
      </c>
      <c r="I2526" s="26">
        <f>+IF(H2526='COSTOS VARIOS'!$C$1,'COSTOS VARIOS'!$C$2*'Precios ML'!V2526,'COSTOS VARIOS'!$B$2*'Precios ML'!V2526)</f>
        <v>253980</v>
      </c>
      <c r="J2526" s="22">
        <v>0</v>
      </c>
      <c r="K2526" s="27">
        <f t="shared" si="390"/>
        <v>10.4125</v>
      </c>
      <c r="L2526" s="27">
        <f t="shared" si="391"/>
        <v>10.4125</v>
      </c>
      <c r="M2526" s="26">
        <f>(INDEX(pesos!A:B,MATCH(L2526,pesos!A:A,1),2))</f>
        <v>16200</v>
      </c>
      <c r="N2526" s="26">
        <f>+R2526*'COSTOS VARIOS'!$O$1</f>
        <v>114950</v>
      </c>
      <c r="O2526" s="26">
        <f>+R2526*'COSTOS VARIOS'!$O$2</f>
        <v>2480.5</v>
      </c>
      <c r="P2526" s="26">
        <f>+R2526*'COSTOS VARIOS'!$O$3</f>
        <v>9075</v>
      </c>
      <c r="Q2526" s="26">
        <v>1</v>
      </c>
      <c r="R2526" s="26">
        <f t="shared" si="392"/>
        <v>605000</v>
      </c>
      <c r="S2526" s="25">
        <f t="shared" si="393"/>
        <v>1001685.5</v>
      </c>
      <c r="T2526" s="28">
        <f t="shared" si="394"/>
        <v>0.26776318515142727</v>
      </c>
      <c r="U2526" s="29">
        <f t="shared" si="395"/>
        <v>1269900</v>
      </c>
      <c r="V2526" s="26">
        <f>+INDEX('LISTA DE PRECIOS EKM '!A:K,MATCH('Precios ML'!B2526,'LISTA DE PRECIOS EKM '!A:A,0),8)</f>
        <v>1269900</v>
      </c>
      <c r="W2526" s="26">
        <f t="shared" si="396"/>
        <v>1269900</v>
      </c>
      <c r="X2526" s="26">
        <f t="shared" si="397"/>
        <v>0</v>
      </c>
      <c r="Y2526" s="26"/>
      <c r="Z2526" s="26">
        <f t="shared" si="398"/>
        <v>1269900</v>
      </c>
      <c r="AA2526" s="30">
        <f t="shared" si="399"/>
        <v>1.0990082644628099</v>
      </c>
    </row>
    <row r="2527" spans="1:27">
      <c r="A2527" s="20" t="s">
        <v>5379</v>
      </c>
      <c r="B2527" s="20" t="s">
        <v>2211</v>
      </c>
      <c r="C2527" s="25">
        <v>605000</v>
      </c>
      <c r="D2527" s="22">
        <v>85</v>
      </c>
      <c r="E2527" s="22">
        <v>49</v>
      </c>
      <c r="F2527" s="22">
        <v>40</v>
      </c>
      <c r="G2527" s="22">
        <v>16000</v>
      </c>
      <c r="H2527" s="22" t="s">
        <v>5088</v>
      </c>
      <c r="I2527" s="26">
        <f>+IF(H2527='COSTOS VARIOS'!$C$1,'COSTOS VARIOS'!$C$2*'Precios ML'!V2527,'COSTOS VARIOS'!$B$2*'Precios ML'!V2527)</f>
        <v>249980</v>
      </c>
      <c r="J2527" s="22">
        <v>0</v>
      </c>
      <c r="K2527" s="27">
        <f t="shared" si="390"/>
        <v>10.4125</v>
      </c>
      <c r="L2527" s="27">
        <f t="shared" si="391"/>
        <v>10.4125</v>
      </c>
      <c r="M2527" s="26">
        <f>(INDEX(pesos!A:B,MATCH(L2527,pesos!A:A,1),2))</f>
        <v>16200</v>
      </c>
      <c r="N2527" s="26">
        <f>+R2527*'COSTOS VARIOS'!$O$1</f>
        <v>114950</v>
      </c>
      <c r="O2527" s="26">
        <f>+R2527*'COSTOS VARIOS'!$O$2</f>
        <v>2480.5</v>
      </c>
      <c r="P2527" s="26">
        <f>+R2527*'COSTOS VARIOS'!$O$3</f>
        <v>9075</v>
      </c>
      <c r="Q2527" s="26">
        <v>1</v>
      </c>
      <c r="R2527" s="26">
        <f t="shared" si="392"/>
        <v>605000</v>
      </c>
      <c r="S2527" s="25">
        <f t="shared" si="393"/>
        <v>997685.5</v>
      </c>
      <c r="T2527" s="28">
        <f t="shared" si="394"/>
        <v>0.25279960468504359</v>
      </c>
      <c r="U2527" s="29">
        <f t="shared" si="395"/>
        <v>1249900</v>
      </c>
      <c r="V2527" s="26">
        <f>+INDEX('LISTA DE PRECIOS EKM '!A:K,MATCH('Precios ML'!B2527,'LISTA DE PRECIOS EKM '!A:A,0),8)</f>
        <v>1249900</v>
      </c>
      <c r="W2527" s="26">
        <f t="shared" si="396"/>
        <v>1249900</v>
      </c>
      <c r="X2527" s="26">
        <f t="shared" si="397"/>
        <v>0</v>
      </c>
      <c r="Y2527" s="26"/>
      <c r="Z2527" s="26">
        <f t="shared" si="398"/>
        <v>1249900</v>
      </c>
      <c r="AA2527" s="30">
        <f t="shared" si="399"/>
        <v>1.0659504132231405</v>
      </c>
    </row>
    <row r="2528" spans="1:27">
      <c r="A2528" s="20" t="s">
        <v>5385</v>
      </c>
      <c r="B2528" s="20" t="s">
        <v>2209</v>
      </c>
      <c r="C2528" s="25">
        <v>605000</v>
      </c>
      <c r="D2528" s="22">
        <v>85</v>
      </c>
      <c r="E2528" s="22">
        <v>49</v>
      </c>
      <c r="F2528" s="22">
        <v>40</v>
      </c>
      <c r="G2528" s="22">
        <v>16000</v>
      </c>
      <c r="H2528" s="22" t="s">
        <v>5088</v>
      </c>
      <c r="I2528" s="26">
        <f>+IF(H2528='COSTOS VARIOS'!$C$1,'COSTOS VARIOS'!$C$2*'Precios ML'!V2528,'COSTOS VARIOS'!$B$2*'Precios ML'!V2528)</f>
        <v>249980</v>
      </c>
      <c r="J2528" s="22">
        <v>0</v>
      </c>
      <c r="K2528" s="27">
        <f t="shared" si="390"/>
        <v>10.4125</v>
      </c>
      <c r="L2528" s="27">
        <f t="shared" si="391"/>
        <v>10.4125</v>
      </c>
      <c r="M2528" s="26">
        <f>(INDEX(pesos!A:B,MATCH(L2528,pesos!A:A,1),2))</f>
        <v>16200</v>
      </c>
      <c r="N2528" s="26">
        <f>+R2528*'COSTOS VARIOS'!$O$1</f>
        <v>114950</v>
      </c>
      <c r="O2528" s="26">
        <f>+R2528*'COSTOS VARIOS'!$O$2</f>
        <v>2480.5</v>
      </c>
      <c r="P2528" s="26">
        <f>+R2528*'COSTOS VARIOS'!$O$3</f>
        <v>9075</v>
      </c>
      <c r="Q2528" s="26">
        <v>1</v>
      </c>
      <c r="R2528" s="26">
        <f t="shared" si="392"/>
        <v>605000</v>
      </c>
      <c r="S2528" s="25">
        <f t="shared" si="393"/>
        <v>997685.5</v>
      </c>
      <c r="T2528" s="28">
        <f t="shared" si="394"/>
        <v>0.25279960468504359</v>
      </c>
      <c r="U2528" s="29">
        <f t="shared" si="395"/>
        <v>1249900</v>
      </c>
      <c r="V2528" s="26">
        <f>+INDEX('LISTA DE PRECIOS EKM '!A:K,MATCH('Precios ML'!B2528,'LISTA DE PRECIOS EKM '!A:A,0),8)</f>
        <v>1249900</v>
      </c>
      <c r="W2528" s="26">
        <f t="shared" si="396"/>
        <v>1249900</v>
      </c>
      <c r="X2528" s="26">
        <f t="shared" si="397"/>
        <v>0</v>
      </c>
      <c r="Y2528" s="26"/>
      <c r="Z2528" s="26">
        <f t="shared" si="398"/>
        <v>1249900</v>
      </c>
      <c r="AA2528" s="30">
        <f t="shared" si="399"/>
        <v>1.0659504132231405</v>
      </c>
    </row>
    <row r="2529" spans="1:27">
      <c r="A2529" s="20" t="s">
        <v>5438</v>
      </c>
      <c r="B2529" s="20" t="s">
        <v>5439</v>
      </c>
      <c r="C2529" s="25">
        <v>370000</v>
      </c>
      <c r="D2529" s="22">
        <v>85</v>
      </c>
      <c r="E2529" s="22">
        <v>49</v>
      </c>
      <c r="F2529" s="22">
        <v>40</v>
      </c>
      <c r="G2529" s="22">
        <v>16000</v>
      </c>
      <c r="H2529" s="22" t="s">
        <v>5088</v>
      </c>
      <c r="I2529" s="26">
        <f>+IF(H2529='COSTOS VARIOS'!$C$1,'COSTOS VARIOS'!$C$2*'Precios ML'!V2529,'COSTOS VARIOS'!$B$2*'Precios ML'!V2529)</f>
        <v>173980</v>
      </c>
      <c r="J2529" s="22">
        <v>0</v>
      </c>
      <c r="K2529" s="27">
        <f t="shared" si="390"/>
        <v>10.4125</v>
      </c>
      <c r="L2529" s="27">
        <f t="shared" si="391"/>
        <v>10.4125</v>
      </c>
      <c r="M2529" s="26">
        <f>(INDEX(pesos!A:B,MATCH(L2529,pesos!A:A,1),2))</f>
        <v>16200</v>
      </c>
      <c r="N2529" s="26">
        <f>+R2529*'COSTOS VARIOS'!$O$1</f>
        <v>70300</v>
      </c>
      <c r="O2529" s="26">
        <f>+R2529*'COSTOS VARIOS'!$O$2</f>
        <v>1517.0000000000002</v>
      </c>
      <c r="P2529" s="26">
        <f>+R2529*'COSTOS VARIOS'!$O$3</f>
        <v>5550</v>
      </c>
      <c r="Q2529" s="26">
        <v>1</v>
      </c>
      <c r="R2529" s="26">
        <f t="shared" si="392"/>
        <v>370000</v>
      </c>
      <c r="S2529" s="25">
        <f t="shared" si="393"/>
        <v>637547</v>
      </c>
      <c r="T2529" s="28">
        <f t="shared" si="394"/>
        <v>0.3644484249788642</v>
      </c>
      <c r="U2529" s="29">
        <f t="shared" si="395"/>
        <v>869900</v>
      </c>
      <c r="V2529" s="26">
        <f>+INDEX('LISTA DE PRECIOS EKM '!A:K,MATCH('Precios ML'!B2529,'LISTA DE PRECIOS EKM '!A:A,0),8)</f>
        <v>869900</v>
      </c>
      <c r="W2529" s="26">
        <f t="shared" si="396"/>
        <v>869900</v>
      </c>
      <c r="X2529" s="26">
        <f t="shared" si="397"/>
        <v>0</v>
      </c>
      <c r="Y2529" s="26"/>
      <c r="Z2529" s="26">
        <f t="shared" si="398"/>
        <v>869900</v>
      </c>
      <c r="AA2529" s="30">
        <f t="shared" si="399"/>
        <v>1.3510810810810812</v>
      </c>
    </row>
    <row r="2530" spans="1:27">
      <c r="A2530" s="20" t="s">
        <v>5442</v>
      </c>
      <c r="B2530" s="20" t="s">
        <v>5443</v>
      </c>
      <c r="C2530" s="25">
        <v>370000</v>
      </c>
      <c r="D2530" s="22">
        <v>85</v>
      </c>
      <c r="E2530" s="22">
        <v>49</v>
      </c>
      <c r="F2530" s="22">
        <v>40</v>
      </c>
      <c r="G2530" s="22">
        <v>16000</v>
      </c>
      <c r="H2530" s="22" t="s">
        <v>5088</v>
      </c>
      <c r="I2530" s="26">
        <f>+IF(H2530='COSTOS VARIOS'!$C$1,'COSTOS VARIOS'!$C$2*'Precios ML'!V2530,'COSTOS VARIOS'!$B$2*'Precios ML'!V2530)</f>
        <v>179980</v>
      </c>
      <c r="J2530" s="22">
        <v>0</v>
      </c>
      <c r="K2530" s="27">
        <f t="shared" si="390"/>
        <v>10.4125</v>
      </c>
      <c r="L2530" s="27">
        <f t="shared" si="391"/>
        <v>10.4125</v>
      </c>
      <c r="M2530" s="26">
        <f>(INDEX(pesos!A:B,MATCH(L2530,pesos!A:A,1),2))</f>
        <v>16200</v>
      </c>
      <c r="N2530" s="26">
        <f>+R2530*'COSTOS VARIOS'!$O$1</f>
        <v>70300</v>
      </c>
      <c r="O2530" s="26">
        <f>+R2530*'COSTOS VARIOS'!$O$2</f>
        <v>1517.0000000000002</v>
      </c>
      <c r="P2530" s="26">
        <f>+R2530*'COSTOS VARIOS'!$O$3</f>
        <v>5550</v>
      </c>
      <c r="Q2530" s="26">
        <v>1</v>
      </c>
      <c r="R2530" s="26">
        <f t="shared" si="392"/>
        <v>370000</v>
      </c>
      <c r="S2530" s="25">
        <f t="shared" si="393"/>
        <v>643547</v>
      </c>
      <c r="T2530" s="28">
        <f t="shared" si="394"/>
        <v>0.39834386610457351</v>
      </c>
      <c r="U2530" s="29">
        <f t="shared" si="395"/>
        <v>899900</v>
      </c>
      <c r="V2530" s="26">
        <f>+INDEX('LISTA DE PRECIOS EKM '!A:K,MATCH('Precios ML'!B2530,'LISTA DE PRECIOS EKM '!A:A,0),8)</f>
        <v>899900</v>
      </c>
      <c r="W2530" s="26">
        <f t="shared" si="396"/>
        <v>899900</v>
      </c>
      <c r="X2530" s="26">
        <f t="shared" si="397"/>
        <v>0</v>
      </c>
      <c r="Y2530" s="26"/>
      <c r="Z2530" s="26">
        <f t="shared" si="398"/>
        <v>899900</v>
      </c>
      <c r="AA2530" s="30">
        <f t="shared" si="399"/>
        <v>1.4321621621621623</v>
      </c>
    </row>
    <row r="2531" spans="1:27">
      <c r="A2531" s="20" t="s">
        <v>5502</v>
      </c>
      <c r="B2531" s="20" t="s">
        <v>5503</v>
      </c>
      <c r="C2531" s="25">
        <v>350000</v>
      </c>
      <c r="D2531" s="22">
        <v>85</v>
      </c>
      <c r="E2531" s="22">
        <v>49</v>
      </c>
      <c r="F2531" s="22">
        <v>40</v>
      </c>
      <c r="G2531" s="22">
        <v>16000</v>
      </c>
      <c r="H2531" s="22" t="s">
        <v>5088</v>
      </c>
      <c r="I2531" s="26">
        <f>+IF(H2531='COSTOS VARIOS'!$C$1,'COSTOS VARIOS'!$C$2*'Precios ML'!V2531,'COSTOS VARIOS'!$B$2*'Precios ML'!V2531)</f>
        <v>179980</v>
      </c>
      <c r="J2531" s="22">
        <v>0</v>
      </c>
      <c r="K2531" s="27">
        <f t="shared" si="390"/>
        <v>10.4125</v>
      </c>
      <c r="L2531" s="27">
        <f t="shared" si="391"/>
        <v>10.4125</v>
      </c>
      <c r="M2531" s="26">
        <f>(INDEX(pesos!A:B,MATCH(L2531,pesos!A:A,1),2))</f>
        <v>16200</v>
      </c>
      <c r="N2531" s="26">
        <f>+R2531*'COSTOS VARIOS'!$O$1</f>
        <v>66500</v>
      </c>
      <c r="O2531" s="26">
        <f>+R2531*'COSTOS VARIOS'!$O$2</f>
        <v>1435.0000000000002</v>
      </c>
      <c r="P2531" s="26">
        <f>+R2531*'COSTOS VARIOS'!$O$3</f>
        <v>5250</v>
      </c>
      <c r="Q2531" s="26">
        <v>1</v>
      </c>
      <c r="R2531" s="26">
        <f t="shared" si="392"/>
        <v>350000</v>
      </c>
      <c r="S2531" s="25">
        <f t="shared" si="393"/>
        <v>619365</v>
      </c>
      <c r="T2531" s="28">
        <f t="shared" si="394"/>
        <v>0.45293970437464171</v>
      </c>
      <c r="U2531" s="29">
        <f t="shared" si="395"/>
        <v>899900</v>
      </c>
      <c r="V2531" s="26">
        <f>+INDEX('LISTA DE PRECIOS EKM '!A:K,MATCH('Precios ML'!B2531,'LISTA DE PRECIOS EKM '!A:A,0),8)</f>
        <v>899900</v>
      </c>
      <c r="W2531" s="26">
        <f t="shared" si="396"/>
        <v>899900</v>
      </c>
      <c r="X2531" s="26">
        <f t="shared" si="397"/>
        <v>0</v>
      </c>
      <c r="Y2531" s="26"/>
      <c r="Z2531" s="26">
        <f t="shared" si="398"/>
        <v>899900</v>
      </c>
      <c r="AA2531" s="30">
        <f t="shared" si="399"/>
        <v>1.5711428571428572</v>
      </c>
    </row>
    <row r="2532" spans="1:27">
      <c r="A2532" s="20" t="s">
        <v>5550</v>
      </c>
      <c r="B2532" s="20" t="s">
        <v>5551</v>
      </c>
      <c r="C2532" s="25">
        <v>550000</v>
      </c>
      <c r="D2532" s="22">
        <v>85</v>
      </c>
      <c r="E2532" s="22">
        <v>49</v>
      </c>
      <c r="F2532" s="22">
        <v>40</v>
      </c>
      <c r="G2532" s="22">
        <v>16000</v>
      </c>
      <c r="H2532" s="22" t="s">
        <v>5088</v>
      </c>
      <c r="I2532" s="26">
        <f>+IF(H2532='COSTOS VARIOS'!$C$1,'COSTOS VARIOS'!$C$2*'Precios ML'!V2532,'COSTOS VARIOS'!$B$2*'Precios ML'!V2532)</f>
        <v>269980</v>
      </c>
      <c r="J2532" s="22">
        <v>0</v>
      </c>
      <c r="K2532" s="27">
        <f t="shared" si="390"/>
        <v>10.4125</v>
      </c>
      <c r="L2532" s="27">
        <f t="shared" si="391"/>
        <v>10.4125</v>
      </c>
      <c r="M2532" s="26">
        <f>(INDEX(pesos!A:B,MATCH(L2532,pesos!A:A,1),2))</f>
        <v>16200</v>
      </c>
      <c r="N2532" s="26">
        <f>+R2532*'COSTOS VARIOS'!$O$1</f>
        <v>104500</v>
      </c>
      <c r="O2532" s="26">
        <f>+R2532*'COSTOS VARIOS'!$O$2</f>
        <v>2255</v>
      </c>
      <c r="P2532" s="26">
        <f>+R2532*'COSTOS VARIOS'!$O$3</f>
        <v>8250</v>
      </c>
      <c r="Q2532" s="26">
        <v>1</v>
      </c>
      <c r="R2532" s="26">
        <f t="shared" si="392"/>
        <v>550000</v>
      </c>
      <c r="S2532" s="25">
        <f t="shared" si="393"/>
        <v>951185</v>
      </c>
      <c r="T2532" s="28">
        <f t="shared" si="394"/>
        <v>0.41917713168311099</v>
      </c>
      <c r="U2532" s="29">
        <f t="shared" si="395"/>
        <v>1349900</v>
      </c>
      <c r="V2532" s="26">
        <f>+INDEX('LISTA DE PRECIOS EKM '!A:K,MATCH('Precios ML'!B2532,'LISTA DE PRECIOS EKM '!A:A,0),8)</f>
        <v>1349900</v>
      </c>
      <c r="W2532" s="26">
        <f t="shared" si="396"/>
        <v>1349900</v>
      </c>
      <c r="X2532" s="26">
        <f t="shared" si="397"/>
        <v>0</v>
      </c>
      <c r="Y2532" s="26"/>
      <c r="Z2532" s="26">
        <f t="shared" si="398"/>
        <v>1349900</v>
      </c>
      <c r="AA2532" s="30">
        <f t="shared" si="399"/>
        <v>1.4543636363636363</v>
      </c>
    </row>
    <row r="2533" spans="1:27">
      <c r="A2533" s="20" t="s">
        <v>5569</v>
      </c>
      <c r="B2533" s="20" t="s">
        <v>5570</v>
      </c>
      <c r="C2533" s="25">
        <v>354157</v>
      </c>
      <c r="D2533" s="22">
        <v>85</v>
      </c>
      <c r="E2533" s="22">
        <v>49</v>
      </c>
      <c r="F2533" s="22">
        <v>40</v>
      </c>
      <c r="G2533" s="22">
        <v>16000</v>
      </c>
      <c r="H2533" s="22" t="s">
        <v>5088</v>
      </c>
      <c r="I2533" s="26">
        <f>+IF(H2533='COSTOS VARIOS'!$C$1,'COSTOS VARIOS'!$C$2*'Precios ML'!V2533,'COSTOS VARIOS'!$B$2*'Precios ML'!V2533)</f>
        <v>153980</v>
      </c>
      <c r="J2533" s="22">
        <v>0</v>
      </c>
      <c r="K2533" s="27">
        <f t="shared" si="390"/>
        <v>10.4125</v>
      </c>
      <c r="L2533" s="27">
        <f t="shared" si="391"/>
        <v>10.4125</v>
      </c>
      <c r="M2533" s="26">
        <f>(INDEX(pesos!A:B,MATCH(L2533,pesos!A:A,1),2))</f>
        <v>16200</v>
      </c>
      <c r="N2533" s="26">
        <f>+R2533*'COSTOS VARIOS'!$O$1</f>
        <v>67289.83</v>
      </c>
      <c r="O2533" s="26">
        <f>+R2533*'COSTOS VARIOS'!$O$2</f>
        <v>1452.0437000000002</v>
      </c>
      <c r="P2533" s="26">
        <f>+R2533*'COSTOS VARIOS'!$O$3</f>
        <v>5312.3549999999996</v>
      </c>
      <c r="Q2533" s="26">
        <v>1</v>
      </c>
      <c r="R2533" s="26">
        <f t="shared" si="392"/>
        <v>354157</v>
      </c>
      <c r="S2533" s="25">
        <f t="shared" si="393"/>
        <v>598391.22869999998</v>
      </c>
      <c r="T2533" s="28">
        <f t="shared" si="394"/>
        <v>0.28661645270536695</v>
      </c>
      <c r="U2533" s="29">
        <f t="shared" si="395"/>
        <v>769900</v>
      </c>
      <c r="V2533" s="26">
        <f>+INDEX('LISTA DE PRECIOS EKM '!A:K,MATCH('Precios ML'!B2533,'LISTA DE PRECIOS EKM '!A:A,0),8)</f>
        <v>769900</v>
      </c>
      <c r="W2533" s="26">
        <f t="shared" si="396"/>
        <v>769900</v>
      </c>
      <c r="X2533" s="26">
        <f t="shared" si="397"/>
        <v>0</v>
      </c>
      <c r="Y2533" s="26"/>
      <c r="Z2533" s="26">
        <f t="shared" si="398"/>
        <v>769900</v>
      </c>
      <c r="AA2533" s="30">
        <f t="shared" si="399"/>
        <v>1.173894628653394</v>
      </c>
    </row>
    <row r="2534" spans="1:27">
      <c r="A2534" s="20" t="s">
        <v>5633</v>
      </c>
      <c r="B2534" s="20" t="s">
        <v>5634</v>
      </c>
      <c r="C2534" s="25">
        <v>396000</v>
      </c>
      <c r="D2534" s="22">
        <v>85</v>
      </c>
      <c r="E2534" s="22">
        <v>49</v>
      </c>
      <c r="F2534" s="22">
        <v>40</v>
      </c>
      <c r="G2534" s="22">
        <v>16000</v>
      </c>
      <c r="H2534" s="22" t="s">
        <v>5088</v>
      </c>
      <c r="I2534" s="26">
        <f>+IF(H2534='COSTOS VARIOS'!$C$1,'COSTOS VARIOS'!$C$2*'Precios ML'!V2534,'COSTOS VARIOS'!$B$2*'Precios ML'!V2534)</f>
        <v>143980</v>
      </c>
      <c r="J2534" s="22">
        <v>0</v>
      </c>
      <c r="K2534" s="27">
        <f t="shared" si="390"/>
        <v>10.4125</v>
      </c>
      <c r="L2534" s="27">
        <f t="shared" si="391"/>
        <v>10.4125</v>
      </c>
      <c r="M2534" s="26">
        <f>(INDEX(pesos!A:B,MATCH(L2534,pesos!A:A,1),2))</f>
        <v>16200</v>
      </c>
      <c r="N2534" s="26">
        <f>+R2534*'COSTOS VARIOS'!$O$1</f>
        <v>75240</v>
      </c>
      <c r="O2534" s="26">
        <f>+R2534*'COSTOS VARIOS'!$O$2</f>
        <v>1623.6000000000001</v>
      </c>
      <c r="P2534" s="26">
        <f>+R2534*'COSTOS VARIOS'!$O$3</f>
        <v>5940</v>
      </c>
      <c r="Q2534" s="26">
        <v>1</v>
      </c>
      <c r="R2534" s="26">
        <f t="shared" si="392"/>
        <v>396000</v>
      </c>
      <c r="S2534" s="25">
        <f t="shared" si="393"/>
        <v>638983.6</v>
      </c>
      <c r="T2534" s="28">
        <f t="shared" si="394"/>
        <v>0.12663298400772738</v>
      </c>
      <c r="U2534" s="29">
        <f t="shared" si="395"/>
        <v>719900</v>
      </c>
      <c r="V2534" s="26">
        <f>+INDEX('LISTA DE PRECIOS EKM '!A:K,MATCH('Precios ML'!B2534,'LISTA DE PRECIOS EKM '!A:A,0),8)</f>
        <v>719900</v>
      </c>
      <c r="W2534" s="26">
        <f t="shared" si="396"/>
        <v>719900</v>
      </c>
      <c r="X2534" s="26">
        <f t="shared" si="397"/>
        <v>0</v>
      </c>
      <c r="Y2534" s="26"/>
      <c r="Z2534" s="26">
        <f t="shared" si="398"/>
        <v>719900</v>
      </c>
      <c r="AA2534" s="30">
        <f t="shared" si="399"/>
        <v>0.81792929292929295</v>
      </c>
    </row>
    <row r="2535" spans="1:27">
      <c r="A2535" s="20" t="s">
        <v>5819</v>
      </c>
      <c r="B2535" s="20" t="s">
        <v>5820</v>
      </c>
      <c r="C2535" s="25">
        <v>515000</v>
      </c>
      <c r="D2535" s="22">
        <v>85</v>
      </c>
      <c r="E2535" s="22">
        <v>49</v>
      </c>
      <c r="F2535" s="22">
        <v>40</v>
      </c>
      <c r="G2535" s="22">
        <v>16000</v>
      </c>
      <c r="H2535" s="22" t="s">
        <v>5088</v>
      </c>
      <c r="I2535" s="26">
        <f>+IF(H2535='COSTOS VARIOS'!$C$1,'COSTOS VARIOS'!$C$2*'Precios ML'!V2535,'COSTOS VARIOS'!$B$2*'Precios ML'!V2535)</f>
        <v>181980</v>
      </c>
      <c r="J2535" s="22">
        <v>0</v>
      </c>
      <c r="K2535" s="27">
        <f t="shared" si="390"/>
        <v>10.4125</v>
      </c>
      <c r="L2535" s="27">
        <f t="shared" si="391"/>
        <v>10.4125</v>
      </c>
      <c r="M2535" s="26">
        <f>(INDEX(pesos!A:B,MATCH(L2535,pesos!A:A,1),2))</f>
        <v>16200</v>
      </c>
      <c r="N2535" s="26">
        <f>+R2535*'COSTOS VARIOS'!$O$1</f>
        <v>97850</v>
      </c>
      <c r="O2535" s="26">
        <f>+R2535*'COSTOS VARIOS'!$O$2</f>
        <v>2111.5</v>
      </c>
      <c r="P2535" s="26">
        <f>+R2535*'COSTOS VARIOS'!$O$3</f>
        <v>7725</v>
      </c>
      <c r="Q2535" s="26">
        <v>1</v>
      </c>
      <c r="R2535" s="26">
        <f t="shared" si="392"/>
        <v>515000</v>
      </c>
      <c r="S2535" s="25">
        <f t="shared" si="393"/>
        <v>820866.5</v>
      </c>
      <c r="T2535" s="28">
        <f t="shared" si="394"/>
        <v>0.10846282556298736</v>
      </c>
      <c r="U2535" s="29">
        <f t="shared" si="395"/>
        <v>909900</v>
      </c>
      <c r="V2535" s="26">
        <f>+INDEX('LISTA DE PRECIOS EKM '!A:K,MATCH('Precios ML'!B2535,'LISTA DE PRECIOS EKM '!A:A,0),8)</f>
        <v>909900</v>
      </c>
      <c r="W2535" s="26">
        <f t="shared" si="396"/>
        <v>909900</v>
      </c>
      <c r="X2535" s="26">
        <f t="shared" si="397"/>
        <v>0</v>
      </c>
      <c r="Y2535" s="26"/>
      <c r="Z2535" s="26">
        <f t="shared" si="398"/>
        <v>909900</v>
      </c>
      <c r="AA2535" s="30">
        <f t="shared" si="399"/>
        <v>0.76679611650485446</v>
      </c>
    </row>
    <row r="2536" spans="1:27">
      <c r="A2536" s="20" t="s">
        <v>5831</v>
      </c>
      <c r="B2536" s="20" t="s">
        <v>5832</v>
      </c>
      <c r="C2536" s="25">
        <v>290000</v>
      </c>
      <c r="D2536" s="22">
        <v>85</v>
      </c>
      <c r="E2536" s="22">
        <v>49</v>
      </c>
      <c r="F2536" s="22">
        <v>40</v>
      </c>
      <c r="G2536" s="22">
        <v>16000</v>
      </c>
      <c r="H2536" s="22" t="s">
        <v>5088</v>
      </c>
      <c r="I2536" s="26">
        <f>+IF(H2536='COSTOS VARIOS'!$C$1,'COSTOS VARIOS'!$C$2*'Precios ML'!V2536,'COSTOS VARIOS'!$B$2*'Precios ML'!V2536)</f>
        <v>103980</v>
      </c>
      <c r="J2536" s="22">
        <v>0</v>
      </c>
      <c r="K2536" s="27">
        <f t="shared" si="390"/>
        <v>10.4125</v>
      </c>
      <c r="L2536" s="27">
        <f t="shared" si="391"/>
        <v>10.4125</v>
      </c>
      <c r="M2536" s="26">
        <f>(INDEX(pesos!A:B,MATCH(L2536,pesos!A:A,1),2))</f>
        <v>16200</v>
      </c>
      <c r="N2536" s="26">
        <f>+R2536*'COSTOS VARIOS'!$O$1</f>
        <v>55100</v>
      </c>
      <c r="O2536" s="26">
        <f>+R2536*'COSTOS VARIOS'!$O$2</f>
        <v>1189</v>
      </c>
      <c r="P2536" s="26">
        <f>+R2536*'COSTOS VARIOS'!$O$3</f>
        <v>4350</v>
      </c>
      <c r="Q2536" s="26">
        <v>1</v>
      </c>
      <c r="R2536" s="26">
        <f t="shared" si="392"/>
        <v>290000</v>
      </c>
      <c r="S2536" s="25">
        <f t="shared" si="393"/>
        <v>470819</v>
      </c>
      <c r="T2536" s="28">
        <f t="shared" si="394"/>
        <v>0.10424600536511908</v>
      </c>
      <c r="U2536" s="29">
        <f t="shared" si="395"/>
        <v>519900</v>
      </c>
      <c r="V2536" s="26">
        <f>+INDEX('LISTA DE PRECIOS EKM '!A:K,MATCH('Precios ML'!B2536,'LISTA DE PRECIOS EKM '!A:A,0),8)</f>
        <v>519900</v>
      </c>
      <c r="W2536" s="26">
        <f t="shared" si="396"/>
        <v>519900</v>
      </c>
      <c r="X2536" s="26">
        <f t="shared" si="397"/>
        <v>0</v>
      </c>
      <c r="Y2536" s="26"/>
      <c r="Z2536" s="26">
        <f t="shared" si="398"/>
        <v>519900</v>
      </c>
      <c r="AA2536" s="30">
        <f t="shared" si="399"/>
        <v>0.79275862068965508</v>
      </c>
    </row>
    <row r="2537" spans="1:27">
      <c r="A2537" s="20" t="s">
        <v>5853</v>
      </c>
      <c r="B2537" s="20" t="s">
        <v>5854</v>
      </c>
      <c r="C2537" s="25">
        <v>240000</v>
      </c>
      <c r="D2537" s="22">
        <v>85</v>
      </c>
      <c r="E2537" s="22">
        <v>49</v>
      </c>
      <c r="F2537" s="22">
        <v>40</v>
      </c>
      <c r="G2537" s="22">
        <v>16000</v>
      </c>
      <c r="H2537" s="22" t="s">
        <v>5088</v>
      </c>
      <c r="I2537" s="26">
        <f>+IF(H2537='COSTOS VARIOS'!$C$1,'COSTOS VARIOS'!$C$2*'Precios ML'!V2537,'COSTOS VARIOS'!$B$2*'Precios ML'!V2537)</f>
        <v>99980</v>
      </c>
      <c r="J2537" s="22">
        <v>0</v>
      </c>
      <c r="K2537" s="27">
        <f t="shared" si="390"/>
        <v>10.4125</v>
      </c>
      <c r="L2537" s="27">
        <f t="shared" si="391"/>
        <v>10.4125</v>
      </c>
      <c r="M2537" s="26">
        <f>(INDEX(pesos!A:B,MATCH(L2537,pesos!A:A,1),2))</f>
        <v>16200</v>
      </c>
      <c r="N2537" s="26">
        <f>+R2537*'COSTOS VARIOS'!$O$1</f>
        <v>45600</v>
      </c>
      <c r="O2537" s="26">
        <f>+R2537*'COSTOS VARIOS'!$O$2</f>
        <v>984.00000000000011</v>
      </c>
      <c r="P2537" s="26">
        <f>+R2537*'COSTOS VARIOS'!$O$3</f>
        <v>3600</v>
      </c>
      <c r="Q2537" s="26">
        <v>1</v>
      </c>
      <c r="R2537" s="26">
        <f t="shared" si="392"/>
        <v>240000</v>
      </c>
      <c r="S2537" s="25">
        <f t="shared" si="393"/>
        <v>406364</v>
      </c>
      <c r="T2537" s="28">
        <f t="shared" si="394"/>
        <v>0.23017787008691726</v>
      </c>
      <c r="U2537" s="29">
        <f t="shared" si="395"/>
        <v>499900.00000000006</v>
      </c>
      <c r="V2537" s="26">
        <f>+INDEX('LISTA DE PRECIOS EKM '!A:K,MATCH('Precios ML'!B2537,'LISTA DE PRECIOS EKM '!A:A,0),8)</f>
        <v>499900</v>
      </c>
      <c r="W2537" s="26">
        <f t="shared" si="396"/>
        <v>499900</v>
      </c>
      <c r="X2537" s="26">
        <f t="shared" si="397"/>
        <v>0</v>
      </c>
      <c r="Y2537" s="26"/>
      <c r="Z2537" s="26">
        <f t="shared" si="398"/>
        <v>499900</v>
      </c>
      <c r="AA2537" s="30">
        <f t="shared" si="399"/>
        <v>1.0829166666666667</v>
      </c>
    </row>
    <row r="2538" spans="1:27">
      <c r="A2538" s="20" t="s">
        <v>5855</v>
      </c>
      <c r="B2538" s="20" t="s">
        <v>1732</v>
      </c>
      <c r="C2538" s="25">
        <v>139000</v>
      </c>
      <c r="D2538" s="22">
        <v>85</v>
      </c>
      <c r="E2538" s="22">
        <v>49</v>
      </c>
      <c r="F2538" s="22">
        <v>40</v>
      </c>
      <c r="G2538" s="22">
        <v>16000</v>
      </c>
      <c r="H2538" s="22" t="s">
        <v>5088</v>
      </c>
      <c r="I2538" s="26">
        <f>+IF(H2538='COSTOS VARIOS'!$C$1,'COSTOS VARIOS'!$C$2*'Precios ML'!V2538,'COSTOS VARIOS'!$B$2*'Precios ML'!V2538)</f>
        <v>53980</v>
      </c>
      <c r="J2538" s="22">
        <v>0</v>
      </c>
      <c r="K2538" s="27">
        <f t="shared" si="390"/>
        <v>10.4125</v>
      </c>
      <c r="L2538" s="27">
        <f t="shared" si="391"/>
        <v>10.4125</v>
      </c>
      <c r="M2538" s="26">
        <f>(INDEX(pesos!A:B,MATCH(L2538,pesos!A:A,1),2))</f>
        <v>16200</v>
      </c>
      <c r="N2538" s="26">
        <f>+R2538*'COSTOS VARIOS'!$O$1</f>
        <v>26410</v>
      </c>
      <c r="O2538" s="26">
        <f>+R2538*'COSTOS VARIOS'!$O$2</f>
        <v>569.90000000000009</v>
      </c>
      <c r="P2538" s="26">
        <f>+R2538*'COSTOS VARIOS'!$O$3</f>
        <v>2085</v>
      </c>
      <c r="Q2538" s="26">
        <v>1</v>
      </c>
      <c r="R2538" s="26">
        <f t="shared" si="392"/>
        <v>139000</v>
      </c>
      <c r="S2538" s="25">
        <f t="shared" si="393"/>
        <v>238244.9</v>
      </c>
      <c r="T2538" s="28">
        <f t="shared" si="394"/>
        <v>0.13286790189422737</v>
      </c>
      <c r="U2538" s="29">
        <f t="shared" si="395"/>
        <v>269900</v>
      </c>
      <c r="V2538" s="26">
        <f>+INDEX('LISTA DE PRECIOS EKM '!A:K,MATCH('Precios ML'!B2538,'LISTA DE PRECIOS EKM '!A:A,0),8)</f>
        <v>269900</v>
      </c>
      <c r="W2538" s="26">
        <f t="shared" si="396"/>
        <v>269900</v>
      </c>
      <c r="X2538" s="26">
        <f t="shared" si="397"/>
        <v>0</v>
      </c>
      <c r="Y2538" s="26"/>
      <c r="Z2538" s="26">
        <f t="shared" si="398"/>
        <v>269900</v>
      </c>
      <c r="AA2538" s="30">
        <f t="shared" si="399"/>
        <v>0.94172661870503593</v>
      </c>
    </row>
    <row r="2539" spans="1:27">
      <c r="A2539" s="20" t="s">
        <v>5874</v>
      </c>
      <c r="B2539" s="20" t="s">
        <v>5875</v>
      </c>
      <c r="C2539" s="25">
        <v>401598.04</v>
      </c>
      <c r="D2539" s="22">
        <v>85</v>
      </c>
      <c r="E2539" s="22">
        <v>49</v>
      </c>
      <c r="F2539" s="22">
        <v>40</v>
      </c>
      <c r="G2539" s="22">
        <v>16000</v>
      </c>
      <c r="H2539" s="22" t="s">
        <v>5088</v>
      </c>
      <c r="I2539" s="26">
        <f>+IF(H2539='COSTOS VARIOS'!$C$1,'COSTOS VARIOS'!$C$2*'Precios ML'!V2539,'COSTOS VARIOS'!$B$2*'Precios ML'!V2539)</f>
        <v>173980</v>
      </c>
      <c r="J2539" s="22">
        <v>0</v>
      </c>
      <c r="K2539" s="27">
        <f t="shared" si="390"/>
        <v>10.4125</v>
      </c>
      <c r="L2539" s="27">
        <f t="shared" si="391"/>
        <v>10.4125</v>
      </c>
      <c r="M2539" s="26">
        <f>(INDEX(pesos!A:B,MATCH(L2539,pesos!A:A,1),2))</f>
        <v>16200</v>
      </c>
      <c r="N2539" s="26">
        <f>+R2539*'COSTOS VARIOS'!$O$1</f>
        <v>76303.627599999993</v>
      </c>
      <c r="O2539" s="26">
        <f>+R2539*'COSTOS VARIOS'!$O$2</f>
        <v>1646.551964</v>
      </c>
      <c r="P2539" s="26">
        <f>+R2539*'COSTOS VARIOS'!$O$3</f>
        <v>6023.9705999999996</v>
      </c>
      <c r="Q2539" s="26">
        <v>1</v>
      </c>
      <c r="R2539" s="26">
        <f t="shared" si="392"/>
        <v>401598.04</v>
      </c>
      <c r="S2539" s="25">
        <f t="shared" si="393"/>
        <v>675752.19016400003</v>
      </c>
      <c r="T2539" s="28">
        <f t="shared" si="394"/>
        <v>0.28730622358601865</v>
      </c>
      <c r="U2539" s="29">
        <f t="shared" si="395"/>
        <v>869900</v>
      </c>
      <c r="V2539" s="26">
        <f>+INDEX('LISTA DE PRECIOS EKM '!A:K,MATCH('Precios ML'!B2539,'LISTA DE PRECIOS EKM '!A:A,0),8)</f>
        <v>869900</v>
      </c>
      <c r="W2539" s="26">
        <f t="shared" si="396"/>
        <v>869900</v>
      </c>
      <c r="X2539" s="26">
        <f t="shared" si="397"/>
        <v>0</v>
      </c>
      <c r="Y2539" s="26"/>
      <c r="Z2539" s="26">
        <f t="shared" si="398"/>
        <v>869900</v>
      </c>
      <c r="AA2539" s="30">
        <f t="shared" si="399"/>
        <v>1.1660962289556993</v>
      </c>
    </row>
    <row r="2540" spans="1:27">
      <c r="A2540" s="20" t="s">
        <v>5878</v>
      </c>
      <c r="B2540" s="20" t="s">
        <v>5879</v>
      </c>
      <c r="C2540" s="25">
        <v>380822</v>
      </c>
      <c r="D2540" s="22">
        <v>85</v>
      </c>
      <c r="E2540" s="22">
        <v>49</v>
      </c>
      <c r="F2540" s="22">
        <v>40</v>
      </c>
      <c r="G2540" s="22">
        <v>16000</v>
      </c>
      <c r="H2540" s="22" t="s">
        <v>5088</v>
      </c>
      <c r="I2540" s="26">
        <f>+IF(H2540='COSTOS VARIOS'!$C$1,'COSTOS VARIOS'!$C$2*'Precios ML'!V2540,'COSTOS VARIOS'!$B$2*'Precios ML'!V2540)</f>
        <v>121980</v>
      </c>
      <c r="J2540" s="22">
        <v>0</v>
      </c>
      <c r="K2540" s="27">
        <f t="shared" si="390"/>
        <v>10.4125</v>
      </c>
      <c r="L2540" s="27">
        <f t="shared" si="391"/>
        <v>10.4125</v>
      </c>
      <c r="M2540" s="26">
        <f>(INDEX(pesos!A:B,MATCH(L2540,pesos!A:A,1),2))</f>
        <v>16200</v>
      </c>
      <c r="N2540" s="26">
        <f>+R2540*'COSTOS VARIOS'!$O$1</f>
        <v>72356.180000000008</v>
      </c>
      <c r="O2540" s="26">
        <f>+R2540*'COSTOS VARIOS'!$O$2</f>
        <v>1561.3702000000001</v>
      </c>
      <c r="P2540" s="26">
        <f>+R2540*'COSTOS VARIOS'!$O$3</f>
        <v>5712.33</v>
      </c>
      <c r="Q2540" s="26">
        <v>1</v>
      </c>
      <c r="R2540" s="26">
        <f t="shared" si="392"/>
        <v>380822</v>
      </c>
      <c r="S2540" s="25">
        <f t="shared" si="393"/>
        <v>598631.88020000001</v>
      </c>
      <c r="T2540" s="28">
        <f t="shared" si="394"/>
        <v>1.8823120138933058E-2</v>
      </c>
      <c r="U2540" s="29">
        <f t="shared" si="395"/>
        <v>609900</v>
      </c>
      <c r="V2540" s="26">
        <f>+INDEX('LISTA DE PRECIOS EKM '!A:K,MATCH('Precios ML'!B2540,'LISTA DE PRECIOS EKM '!A:A,0),8)</f>
        <v>609900</v>
      </c>
      <c r="W2540" s="26">
        <f t="shared" si="396"/>
        <v>609900</v>
      </c>
      <c r="X2540" s="26">
        <f t="shared" si="397"/>
        <v>0</v>
      </c>
      <c r="Y2540" s="26"/>
      <c r="Z2540" s="26">
        <f t="shared" si="398"/>
        <v>609900</v>
      </c>
      <c r="AA2540" s="30">
        <f t="shared" si="399"/>
        <v>0.60153562556785056</v>
      </c>
    </row>
    <row r="2541" spans="1:27">
      <c r="A2541" s="20" t="s">
        <v>5907</v>
      </c>
      <c r="B2541" s="20" t="s">
        <v>5908</v>
      </c>
      <c r="C2541" s="25">
        <v>565668</v>
      </c>
      <c r="D2541" s="22">
        <v>85</v>
      </c>
      <c r="E2541" s="22">
        <v>49</v>
      </c>
      <c r="F2541" s="22">
        <v>40</v>
      </c>
      <c r="G2541" s="22">
        <v>16000</v>
      </c>
      <c r="H2541" s="22" t="s">
        <v>5088</v>
      </c>
      <c r="I2541" s="26">
        <f>+IF(H2541='COSTOS VARIOS'!$C$1,'COSTOS VARIOS'!$C$2*'Precios ML'!V2541,'COSTOS VARIOS'!$B$2*'Precios ML'!V2541)</f>
        <v>237980</v>
      </c>
      <c r="J2541" s="22">
        <v>0</v>
      </c>
      <c r="K2541" s="27">
        <f t="shared" si="390"/>
        <v>10.4125</v>
      </c>
      <c r="L2541" s="27">
        <f t="shared" si="391"/>
        <v>10.4125</v>
      </c>
      <c r="M2541" s="26">
        <f>(INDEX(pesos!A:B,MATCH(L2541,pesos!A:A,1),2))</f>
        <v>16200</v>
      </c>
      <c r="N2541" s="26">
        <f>+R2541*'COSTOS VARIOS'!$O$1</f>
        <v>107476.92</v>
      </c>
      <c r="O2541" s="26">
        <f>+R2541*'COSTOS VARIOS'!$O$2</f>
        <v>2319.2388000000001</v>
      </c>
      <c r="P2541" s="26">
        <f>+R2541*'COSTOS VARIOS'!$O$3</f>
        <v>8485.02</v>
      </c>
      <c r="Q2541" s="26">
        <v>1</v>
      </c>
      <c r="R2541" s="26">
        <f t="shared" si="392"/>
        <v>565668</v>
      </c>
      <c r="S2541" s="25">
        <f t="shared" si="393"/>
        <v>938129.17880000011</v>
      </c>
      <c r="T2541" s="28">
        <f t="shared" si="394"/>
        <v>0.26837542940733417</v>
      </c>
      <c r="U2541" s="29">
        <f t="shared" si="395"/>
        <v>1189900</v>
      </c>
      <c r="V2541" s="26">
        <f>+INDEX('LISTA DE PRECIOS EKM '!A:K,MATCH('Precios ML'!B2541,'LISTA DE PRECIOS EKM '!A:A,0),8)</f>
        <v>1189900</v>
      </c>
      <c r="W2541" s="26">
        <f t="shared" si="396"/>
        <v>1189900</v>
      </c>
      <c r="X2541" s="26">
        <f t="shared" si="397"/>
        <v>0</v>
      </c>
      <c r="Y2541" s="26"/>
      <c r="Z2541" s="26">
        <f t="shared" si="398"/>
        <v>1189900</v>
      </c>
      <c r="AA2541" s="30">
        <f t="shared" si="399"/>
        <v>1.1035306929152791</v>
      </c>
    </row>
    <row r="2542" spans="1:27">
      <c r="A2542" s="20" t="s">
        <v>6008</v>
      </c>
      <c r="B2542" s="20" t="s">
        <v>2613</v>
      </c>
      <c r="C2542" s="25">
        <v>275000</v>
      </c>
      <c r="D2542" s="22">
        <v>85</v>
      </c>
      <c r="E2542" s="22">
        <v>49</v>
      </c>
      <c r="F2542" s="22">
        <v>40</v>
      </c>
      <c r="G2542" s="22">
        <v>16000</v>
      </c>
      <c r="H2542" s="22" t="s">
        <v>5088</v>
      </c>
      <c r="I2542" s="26">
        <f>+IF(H2542='COSTOS VARIOS'!$C$1,'COSTOS VARIOS'!$C$2*'Precios ML'!V2542,'COSTOS VARIOS'!$B$2*'Precios ML'!V2542)</f>
        <v>125980</v>
      </c>
      <c r="J2542" s="22">
        <v>0</v>
      </c>
      <c r="K2542" s="27">
        <f t="shared" si="390"/>
        <v>10.4125</v>
      </c>
      <c r="L2542" s="27">
        <f t="shared" si="391"/>
        <v>10.4125</v>
      </c>
      <c r="M2542" s="26">
        <f>(INDEX(pesos!A:B,MATCH(L2542,pesos!A:A,1),2))</f>
        <v>16200</v>
      </c>
      <c r="N2542" s="26">
        <f>+R2542*'COSTOS VARIOS'!$O$1</f>
        <v>52250</v>
      </c>
      <c r="O2542" s="26">
        <f>+R2542*'COSTOS VARIOS'!$O$2</f>
        <v>1127.5</v>
      </c>
      <c r="P2542" s="26">
        <f>+R2542*'COSTOS VARIOS'!$O$3</f>
        <v>4125</v>
      </c>
      <c r="Q2542" s="26">
        <v>1</v>
      </c>
      <c r="R2542" s="26">
        <f t="shared" si="392"/>
        <v>275000</v>
      </c>
      <c r="S2542" s="25">
        <f t="shared" si="393"/>
        <v>474682.5</v>
      </c>
      <c r="T2542" s="28">
        <f t="shared" si="394"/>
        <v>0.3269922527162894</v>
      </c>
      <c r="U2542" s="29">
        <f t="shared" si="395"/>
        <v>629900</v>
      </c>
      <c r="V2542" s="26">
        <f>+INDEX('LISTA DE PRECIOS EKM '!A:K,MATCH('Precios ML'!B2542,'LISTA DE PRECIOS EKM '!A:A,0),8)</f>
        <v>629900</v>
      </c>
      <c r="W2542" s="26">
        <f t="shared" si="396"/>
        <v>629900</v>
      </c>
      <c r="X2542" s="26">
        <f t="shared" si="397"/>
        <v>0</v>
      </c>
      <c r="Y2542" s="26"/>
      <c r="Z2542" s="26">
        <f t="shared" si="398"/>
        <v>629900</v>
      </c>
      <c r="AA2542" s="30">
        <f t="shared" si="399"/>
        <v>1.2905454545454544</v>
      </c>
    </row>
    <row r="2543" spans="1:27">
      <c r="A2543" s="20" t="s">
        <v>6240</v>
      </c>
      <c r="B2543" s="20" t="s">
        <v>2416</v>
      </c>
      <c r="C2543" s="25">
        <v>119800</v>
      </c>
      <c r="D2543" s="22">
        <v>85</v>
      </c>
      <c r="E2543" s="22">
        <v>49</v>
      </c>
      <c r="F2543" s="22">
        <v>40</v>
      </c>
      <c r="G2543" s="22">
        <v>16000</v>
      </c>
      <c r="H2543" s="22" t="s">
        <v>5088</v>
      </c>
      <c r="I2543" s="26">
        <f>+IF(H2543='COSTOS VARIOS'!$C$1,'COSTOS VARIOS'!$C$2*'Precios ML'!V2543,'COSTOS VARIOS'!$B$2*'Precios ML'!V2543)</f>
        <v>53980</v>
      </c>
      <c r="J2543" s="22">
        <v>0</v>
      </c>
      <c r="K2543" s="27">
        <f t="shared" si="390"/>
        <v>10.4125</v>
      </c>
      <c r="L2543" s="27">
        <f t="shared" si="391"/>
        <v>10.4125</v>
      </c>
      <c r="M2543" s="26">
        <f>(INDEX(pesos!A:B,MATCH(L2543,pesos!A:A,1),2))</f>
        <v>16200</v>
      </c>
      <c r="N2543" s="26">
        <f>+R2543*'COSTOS VARIOS'!$O$1</f>
        <v>22762</v>
      </c>
      <c r="O2543" s="26">
        <f>+R2543*'COSTOS VARIOS'!$O$2</f>
        <v>491.18000000000006</v>
      </c>
      <c r="P2543" s="26">
        <f>+R2543*'COSTOS VARIOS'!$O$3</f>
        <v>1797</v>
      </c>
      <c r="Q2543" s="26">
        <v>1</v>
      </c>
      <c r="R2543" s="26">
        <f t="shared" si="392"/>
        <v>119800</v>
      </c>
      <c r="S2543" s="25">
        <f t="shared" si="393"/>
        <v>215030.18</v>
      </c>
      <c r="T2543" s="28">
        <f t="shared" si="394"/>
        <v>0.25517264599787803</v>
      </c>
      <c r="U2543" s="29">
        <f t="shared" si="395"/>
        <v>269900</v>
      </c>
      <c r="V2543" s="26">
        <f>+INDEX('LISTA DE PRECIOS EKM '!A:K,MATCH('Precios ML'!B2543,'LISTA DE PRECIOS EKM '!A:A,0),8)</f>
        <v>269900</v>
      </c>
      <c r="W2543" s="26">
        <f t="shared" si="396"/>
        <v>269900</v>
      </c>
      <c r="X2543" s="26">
        <f t="shared" si="397"/>
        <v>0</v>
      </c>
      <c r="Y2543" s="26"/>
      <c r="Z2543" s="26">
        <f t="shared" si="398"/>
        <v>269900</v>
      </c>
      <c r="AA2543" s="30">
        <f t="shared" si="399"/>
        <v>1.2529215358931554</v>
      </c>
    </row>
    <row r="2544" spans="1:27">
      <c r="A2544" s="20" t="s">
        <v>6258</v>
      </c>
      <c r="B2544" s="20" t="s">
        <v>2350</v>
      </c>
      <c r="C2544" s="25">
        <v>706000</v>
      </c>
      <c r="D2544" s="22">
        <v>85</v>
      </c>
      <c r="E2544" s="22">
        <v>49</v>
      </c>
      <c r="F2544" s="22">
        <v>40</v>
      </c>
      <c r="G2544" s="22">
        <v>16000</v>
      </c>
      <c r="H2544" s="22" t="s">
        <v>5088</v>
      </c>
      <c r="I2544" s="26">
        <f>+IF(H2544='COSTOS VARIOS'!$C$1,'COSTOS VARIOS'!$C$2*'Precios ML'!V2544,'COSTOS VARIOS'!$B$2*'Precios ML'!V2544)</f>
        <v>269980</v>
      </c>
      <c r="J2544" s="22">
        <v>0</v>
      </c>
      <c r="K2544" s="27">
        <f t="shared" si="390"/>
        <v>10.4125</v>
      </c>
      <c r="L2544" s="27">
        <f t="shared" si="391"/>
        <v>10.4125</v>
      </c>
      <c r="M2544" s="26">
        <f>(INDEX(pesos!A:B,MATCH(L2544,pesos!A:A,1),2))</f>
        <v>16200</v>
      </c>
      <c r="N2544" s="26">
        <f>+R2544*'COSTOS VARIOS'!$O$1</f>
        <v>134140</v>
      </c>
      <c r="O2544" s="26">
        <f>+R2544*'COSTOS VARIOS'!$O$2</f>
        <v>2894.6000000000004</v>
      </c>
      <c r="P2544" s="26">
        <f>+R2544*'COSTOS VARIOS'!$O$3</f>
        <v>10590</v>
      </c>
      <c r="Q2544" s="26">
        <v>1</v>
      </c>
      <c r="R2544" s="26">
        <f t="shared" si="392"/>
        <v>706000</v>
      </c>
      <c r="S2544" s="25">
        <f t="shared" si="393"/>
        <v>1139804.6000000001</v>
      </c>
      <c r="T2544" s="28">
        <f t="shared" si="394"/>
        <v>0.18432580461598413</v>
      </c>
      <c r="U2544" s="29">
        <f t="shared" si="395"/>
        <v>1349900</v>
      </c>
      <c r="V2544" s="26">
        <f>+INDEX('LISTA DE PRECIOS EKM '!A:K,MATCH('Precios ML'!B2544,'LISTA DE PRECIOS EKM '!A:A,0),8)</f>
        <v>1349900</v>
      </c>
      <c r="W2544" s="26">
        <f t="shared" si="396"/>
        <v>1349900</v>
      </c>
      <c r="X2544" s="26">
        <f t="shared" si="397"/>
        <v>0</v>
      </c>
      <c r="Y2544" s="26"/>
      <c r="Z2544" s="26">
        <f t="shared" si="398"/>
        <v>1349900</v>
      </c>
      <c r="AA2544" s="30">
        <f t="shared" si="399"/>
        <v>0.91203966005665715</v>
      </c>
    </row>
    <row r="2545" spans="1:27">
      <c r="A2545" s="20" t="s">
        <v>6269</v>
      </c>
      <c r="B2545" s="20" t="s">
        <v>6270</v>
      </c>
      <c r="C2545" s="25">
        <v>338068</v>
      </c>
      <c r="D2545" s="22">
        <v>85</v>
      </c>
      <c r="E2545" s="22">
        <v>49</v>
      </c>
      <c r="F2545" s="22">
        <v>40</v>
      </c>
      <c r="G2545" s="22">
        <v>16000</v>
      </c>
      <c r="H2545" s="22" t="s">
        <v>5088</v>
      </c>
      <c r="I2545" s="26">
        <f>+IF(H2545='COSTOS VARIOS'!$C$1,'COSTOS VARIOS'!$C$2*'Precios ML'!V2545,'COSTOS VARIOS'!$B$2*'Precios ML'!V2545)</f>
        <v>115980</v>
      </c>
      <c r="J2545" s="22">
        <v>0</v>
      </c>
      <c r="K2545" s="27">
        <f t="shared" si="390"/>
        <v>10.4125</v>
      </c>
      <c r="L2545" s="27">
        <f t="shared" si="391"/>
        <v>10.4125</v>
      </c>
      <c r="M2545" s="26">
        <f>(INDEX(pesos!A:B,MATCH(L2545,pesos!A:A,1),2))</f>
        <v>16200</v>
      </c>
      <c r="N2545" s="26">
        <f>+R2545*'COSTOS VARIOS'!$O$1</f>
        <v>64232.92</v>
      </c>
      <c r="O2545" s="26">
        <f>+R2545*'COSTOS VARIOS'!$O$2</f>
        <v>1386.0788000000002</v>
      </c>
      <c r="P2545" s="26">
        <f>+R2545*'COSTOS VARIOS'!$O$3</f>
        <v>5071.0199999999995</v>
      </c>
      <c r="Q2545" s="26">
        <v>1</v>
      </c>
      <c r="R2545" s="26">
        <f t="shared" si="392"/>
        <v>338068</v>
      </c>
      <c r="S2545" s="25">
        <f t="shared" si="393"/>
        <v>540938.01879999996</v>
      </c>
      <c r="T2545" s="28">
        <f t="shared" si="394"/>
        <v>7.2026701481312294E-2</v>
      </c>
      <c r="U2545" s="29">
        <f t="shared" si="395"/>
        <v>579900</v>
      </c>
      <c r="V2545" s="26">
        <f>+INDEX('LISTA DE PRECIOS EKM '!A:K,MATCH('Precios ML'!B2545,'LISTA DE PRECIOS EKM '!A:A,0),8)</f>
        <v>579900</v>
      </c>
      <c r="W2545" s="26">
        <f t="shared" si="396"/>
        <v>579900</v>
      </c>
      <c r="X2545" s="26">
        <f t="shared" si="397"/>
        <v>0</v>
      </c>
      <c r="Y2545" s="26"/>
      <c r="Z2545" s="26">
        <f t="shared" si="398"/>
        <v>579900</v>
      </c>
      <c r="AA2545" s="30">
        <f t="shared" si="399"/>
        <v>0.71533537631482425</v>
      </c>
    </row>
    <row r="2546" spans="1:27">
      <c r="A2546" s="20" t="s">
        <v>7300</v>
      </c>
      <c r="B2546" s="20" t="s">
        <v>7301</v>
      </c>
      <c r="C2546" s="25">
        <v>244999</v>
      </c>
      <c r="D2546" s="22">
        <v>85</v>
      </c>
      <c r="E2546" s="22">
        <v>49</v>
      </c>
      <c r="F2546" s="22">
        <v>40</v>
      </c>
      <c r="G2546" s="22">
        <v>16000</v>
      </c>
      <c r="H2546" s="22" t="s">
        <v>5088</v>
      </c>
      <c r="I2546" s="26">
        <f>+IF(H2546='COSTOS VARIOS'!$C$1,'COSTOS VARIOS'!$C$2*'Precios ML'!V2546,'COSTOS VARIOS'!$B$2*'Precios ML'!V2546)</f>
        <v>113980</v>
      </c>
      <c r="J2546" s="22">
        <v>0</v>
      </c>
      <c r="K2546" s="27">
        <f t="shared" si="390"/>
        <v>10.4125</v>
      </c>
      <c r="L2546" s="27">
        <f t="shared" si="391"/>
        <v>10.4125</v>
      </c>
      <c r="M2546" s="26">
        <f>(INDEX(pesos!A:B,MATCH(L2546,pesos!A:A,1),2))</f>
        <v>16200</v>
      </c>
      <c r="N2546" s="26">
        <f>+R2546*'COSTOS VARIOS'!$O$1</f>
        <v>46549.81</v>
      </c>
      <c r="O2546" s="26">
        <f>+R2546*'COSTOS VARIOS'!$O$2</f>
        <v>1004.4959000000001</v>
      </c>
      <c r="P2546" s="26">
        <f>+R2546*'COSTOS VARIOS'!$O$3</f>
        <v>3674.9849999999997</v>
      </c>
      <c r="Q2546" s="26">
        <v>1</v>
      </c>
      <c r="R2546" s="26">
        <f t="shared" si="392"/>
        <v>244999</v>
      </c>
      <c r="S2546" s="25">
        <f t="shared" si="393"/>
        <v>426408.29090000002</v>
      </c>
      <c r="T2546" s="28">
        <f t="shared" si="394"/>
        <v>0.33651247445761134</v>
      </c>
      <c r="U2546" s="29">
        <f t="shared" si="395"/>
        <v>569900</v>
      </c>
      <c r="V2546" s="26">
        <f>+INDEX('LISTA DE PRECIOS EKM '!A:K,MATCH('Precios ML'!B2546,'LISTA DE PRECIOS EKM '!A:A,0),8)</f>
        <v>569900</v>
      </c>
      <c r="W2546" s="26">
        <f t="shared" si="396"/>
        <v>569900</v>
      </c>
      <c r="X2546" s="26">
        <f t="shared" si="397"/>
        <v>0</v>
      </c>
      <c r="Y2546" s="26"/>
      <c r="Z2546" s="26">
        <f t="shared" si="398"/>
        <v>569900</v>
      </c>
      <c r="AA2546" s="30">
        <f t="shared" si="399"/>
        <v>1.3261319433956875</v>
      </c>
    </row>
    <row r="2547" spans="1:27">
      <c r="A2547" s="20" t="s">
        <v>7300</v>
      </c>
      <c r="B2547" s="20" t="s">
        <v>7301</v>
      </c>
      <c r="C2547" s="25">
        <v>244999</v>
      </c>
      <c r="D2547" s="22">
        <v>85</v>
      </c>
      <c r="E2547" s="22">
        <v>49</v>
      </c>
      <c r="F2547" s="22">
        <v>40</v>
      </c>
      <c r="G2547" s="22">
        <v>16000</v>
      </c>
      <c r="H2547" s="22" t="s">
        <v>5088</v>
      </c>
      <c r="I2547" s="26">
        <f>+IF(H2547='COSTOS VARIOS'!$C$1,'COSTOS VARIOS'!$C$2*'Precios ML'!V2547,'COSTOS VARIOS'!$B$2*'Precios ML'!V2547)</f>
        <v>113980</v>
      </c>
      <c r="J2547" s="22">
        <v>0</v>
      </c>
      <c r="K2547" s="27">
        <f t="shared" si="390"/>
        <v>10.4125</v>
      </c>
      <c r="L2547" s="27">
        <f t="shared" si="391"/>
        <v>10.4125</v>
      </c>
      <c r="M2547" s="26">
        <f>(INDEX(pesos!A:B,MATCH(L2547,pesos!A:A,1),2))</f>
        <v>16200</v>
      </c>
      <c r="N2547" s="26">
        <f>+R2547*'COSTOS VARIOS'!$O$1</f>
        <v>46549.81</v>
      </c>
      <c r="O2547" s="26">
        <f>+R2547*'COSTOS VARIOS'!$O$2</f>
        <v>1004.4959000000001</v>
      </c>
      <c r="P2547" s="26">
        <f>+R2547*'COSTOS VARIOS'!$O$3</f>
        <v>3674.9849999999997</v>
      </c>
      <c r="Q2547" s="26">
        <v>1</v>
      </c>
      <c r="R2547" s="26">
        <f t="shared" si="392"/>
        <v>244999</v>
      </c>
      <c r="S2547" s="25">
        <f t="shared" si="393"/>
        <v>426408.29090000002</v>
      </c>
      <c r="T2547" s="28">
        <f t="shared" si="394"/>
        <v>0.33651247445761134</v>
      </c>
      <c r="U2547" s="29">
        <f t="shared" si="395"/>
        <v>569900</v>
      </c>
      <c r="V2547" s="26">
        <f>+INDEX('LISTA DE PRECIOS EKM '!A:K,MATCH('Precios ML'!B2547,'LISTA DE PRECIOS EKM '!A:A,0),8)</f>
        <v>569900</v>
      </c>
      <c r="W2547" s="26">
        <f t="shared" si="396"/>
        <v>569900</v>
      </c>
      <c r="X2547" s="26">
        <f t="shared" si="397"/>
        <v>0</v>
      </c>
      <c r="Y2547" s="26"/>
      <c r="Z2547" s="26">
        <f t="shared" si="398"/>
        <v>569900</v>
      </c>
      <c r="AA2547" s="30">
        <f t="shared" si="399"/>
        <v>1.3261319433956875</v>
      </c>
    </row>
    <row r="2548" spans="1:27">
      <c r="A2548" s="20" t="s">
        <v>6412</v>
      </c>
      <c r="B2548" s="20" t="s">
        <v>6413</v>
      </c>
      <c r="C2548" s="25">
        <v>143000</v>
      </c>
      <c r="D2548" s="22">
        <v>85</v>
      </c>
      <c r="E2548" s="22">
        <v>49</v>
      </c>
      <c r="F2548" s="22">
        <v>40</v>
      </c>
      <c r="G2548" s="22">
        <v>16000</v>
      </c>
      <c r="H2548" s="22" t="s">
        <v>5088</v>
      </c>
      <c r="I2548" s="26">
        <f>+IF(H2548='COSTOS VARIOS'!$C$1,'COSTOS VARIOS'!$C$2*'Precios ML'!V2548,'COSTOS VARIOS'!$B$2*'Precios ML'!V2548)</f>
        <v>63980</v>
      </c>
      <c r="J2548" s="22">
        <v>0</v>
      </c>
      <c r="K2548" s="27">
        <f t="shared" si="390"/>
        <v>10.4125</v>
      </c>
      <c r="L2548" s="27">
        <f t="shared" si="391"/>
        <v>10.4125</v>
      </c>
      <c r="M2548" s="26">
        <f>(INDEX(pesos!A:B,MATCH(L2548,pesos!A:A,1),2))</f>
        <v>16200</v>
      </c>
      <c r="N2548" s="26">
        <f>+R2548*'COSTOS VARIOS'!$O$1</f>
        <v>27170</v>
      </c>
      <c r="O2548" s="26">
        <f>+R2548*'COSTOS VARIOS'!$O$2</f>
        <v>586.30000000000007</v>
      </c>
      <c r="P2548" s="26">
        <f>+R2548*'COSTOS VARIOS'!$O$3</f>
        <v>2145</v>
      </c>
      <c r="Q2548" s="26">
        <v>1</v>
      </c>
      <c r="R2548" s="26">
        <f t="shared" si="392"/>
        <v>143000</v>
      </c>
      <c r="S2548" s="25">
        <f t="shared" si="393"/>
        <v>253081.3</v>
      </c>
      <c r="T2548" s="28">
        <f t="shared" si="394"/>
        <v>0.26402069216492885</v>
      </c>
      <c r="U2548" s="29">
        <f t="shared" si="395"/>
        <v>319900</v>
      </c>
      <c r="V2548" s="26">
        <f>+INDEX('LISTA DE PRECIOS EKM '!A:K,MATCH('Precios ML'!B2548,'LISTA DE PRECIOS EKM '!A:A,0),8)</f>
        <v>319900</v>
      </c>
      <c r="W2548" s="26">
        <f t="shared" si="396"/>
        <v>319900</v>
      </c>
      <c r="X2548" s="26">
        <f t="shared" si="397"/>
        <v>0</v>
      </c>
      <c r="Y2548" s="26"/>
      <c r="Z2548" s="26">
        <f t="shared" si="398"/>
        <v>319900</v>
      </c>
      <c r="AA2548" s="30">
        <f t="shared" si="399"/>
        <v>1.2370629370629369</v>
      </c>
    </row>
    <row r="2549" spans="1:27">
      <c r="A2549" s="20" t="s">
        <v>6418</v>
      </c>
      <c r="B2549" s="20" t="s">
        <v>6419</v>
      </c>
      <c r="C2549" s="25">
        <v>640000</v>
      </c>
      <c r="D2549" s="22">
        <v>85</v>
      </c>
      <c r="E2549" s="22">
        <v>49</v>
      </c>
      <c r="F2549" s="22">
        <v>40</v>
      </c>
      <c r="G2549" s="22">
        <v>16000</v>
      </c>
      <c r="H2549" s="22" t="s">
        <v>5088</v>
      </c>
      <c r="I2549" s="26">
        <f>+IF(H2549='COSTOS VARIOS'!$C$1,'COSTOS VARIOS'!$C$2*'Precios ML'!V2549,'COSTOS VARIOS'!$B$2*'Precios ML'!V2549)</f>
        <v>275980</v>
      </c>
      <c r="J2549" s="22">
        <v>0</v>
      </c>
      <c r="K2549" s="27">
        <f t="shared" si="390"/>
        <v>10.4125</v>
      </c>
      <c r="L2549" s="27">
        <f t="shared" si="391"/>
        <v>10.4125</v>
      </c>
      <c r="M2549" s="26">
        <f>(INDEX(pesos!A:B,MATCH(L2549,pesos!A:A,1),2))</f>
        <v>16200</v>
      </c>
      <c r="N2549" s="26">
        <f>+R2549*'COSTOS VARIOS'!$O$1</f>
        <v>121600</v>
      </c>
      <c r="O2549" s="26">
        <f>+R2549*'COSTOS VARIOS'!$O$2</f>
        <v>2624</v>
      </c>
      <c r="P2549" s="26">
        <f>+R2549*'COSTOS VARIOS'!$O$3</f>
        <v>9600</v>
      </c>
      <c r="Q2549" s="26">
        <v>1</v>
      </c>
      <c r="R2549" s="26">
        <f t="shared" si="392"/>
        <v>640000</v>
      </c>
      <c r="S2549" s="25">
        <f t="shared" si="393"/>
        <v>1066004</v>
      </c>
      <c r="T2549" s="28">
        <f t="shared" si="394"/>
        <v>0.29446043354433948</v>
      </c>
      <c r="U2549" s="29">
        <f t="shared" si="395"/>
        <v>1379900</v>
      </c>
      <c r="V2549" s="26">
        <f>+INDEX('LISTA DE PRECIOS EKM '!A:K,MATCH('Precios ML'!B2549,'LISTA DE PRECIOS EKM '!A:A,0),8)</f>
        <v>1379900</v>
      </c>
      <c r="W2549" s="26">
        <f t="shared" si="396"/>
        <v>1379900</v>
      </c>
      <c r="X2549" s="26">
        <f t="shared" si="397"/>
        <v>0</v>
      </c>
      <c r="Y2549" s="26"/>
      <c r="Z2549" s="26">
        <f t="shared" si="398"/>
        <v>1379900</v>
      </c>
      <c r="AA2549" s="30">
        <f t="shared" si="399"/>
        <v>1.1560937500000001</v>
      </c>
    </row>
    <row r="2550" spans="1:27">
      <c r="A2550" s="20" t="s">
        <v>6481</v>
      </c>
      <c r="B2550" s="20" t="s">
        <v>6482</v>
      </c>
      <c r="C2550" s="25">
        <v>471698.99999999994</v>
      </c>
      <c r="D2550" s="22">
        <v>85</v>
      </c>
      <c r="E2550" s="22">
        <v>49</v>
      </c>
      <c r="F2550" s="22">
        <v>40</v>
      </c>
      <c r="G2550" s="22">
        <v>16000</v>
      </c>
      <c r="H2550" s="22" t="s">
        <v>5088</v>
      </c>
      <c r="I2550" s="26">
        <f>+IF(H2550='COSTOS VARIOS'!$C$1,'COSTOS VARIOS'!$C$2*'Precios ML'!V2550,'COSTOS VARIOS'!$B$2*'Precios ML'!V2550)</f>
        <v>181980</v>
      </c>
      <c r="J2550" s="22">
        <v>0</v>
      </c>
      <c r="K2550" s="27">
        <f t="shared" si="390"/>
        <v>10.4125</v>
      </c>
      <c r="L2550" s="27">
        <f t="shared" si="391"/>
        <v>10.4125</v>
      </c>
      <c r="M2550" s="26">
        <f>(INDEX(pesos!A:B,MATCH(L2550,pesos!A:A,1),2))</f>
        <v>16200</v>
      </c>
      <c r="N2550" s="26">
        <f>+R2550*'COSTOS VARIOS'!$O$1</f>
        <v>89622.809999999983</v>
      </c>
      <c r="O2550" s="26">
        <f>+R2550*'COSTOS VARIOS'!$O$2</f>
        <v>1933.9658999999999</v>
      </c>
      <c r="P2550" s="26">
        <f>+R2550*'COSTOS VARIOS'!$O$3</f>
        <v>7075.4849999999988</v>
      </c>
      <c r="Q2550" s="26">
        <v>1</v>
      </c>
      <c r="R2550" s="26">
        <f t="shared" si="392"/>
        <v>471698.99999999994</v>
      </c>
      <c r="S2550" s="25">
        <f t="shared" si="393"/>
        <v>768511.26089999988</v>
      </c>
      <c r="T2550" s="28">
        <f t="shared" si="394"/>
        <v>0.18397744612671052</v>
      </c>
      <c r="U2550" s="29">
        <f t="shared" si="395"/>
        <v>909900</v>
      </c>
      <c r="V2550" s="26">
        <f>+INDEX('LISTA DE PRECIOS EKM '!A:K,MATCH('Precios ML'!B2550,'LISTA DE PRECIOS EKM '!A:A,0),8)</f>
        <v>909900</v>
      </c>
      <c r="W2550" s="26">
        <f t="shared" si="396"/>
        <v>909900</v>
      </c>
      <c r="X2550" s="26">
        <f t="shared" si="397"/>
        <v>0</v>
      </c>
      <c r="Y2550" s="26"/>
      <c r="Z2550" s="26">
        <f t="shared" si="398"/>
        <v>909900</v>
      </c>
      <c r="AA2550" s="30">
        <f t="shared" si="399"/>
        <v>0.92898437350937813</v>
      </c>
    </row>
    <row r="2551" spans="1:27">
      <c r="A2551" s="20" t="s">
        <v>6483</v>
      </c>
      <c r="B2551" s="20" t="s">
        <v>6484</v>
      </c>
      <c r="C2551" s="25">
        <v>471698.99999999994</v>
      </c>
      <c r="D2551" s="22">
        <v>85</v>
      </c>
      <c r="E2551" s="22">
        <v>49</v>
      </c>
      <c r="F2551" s="22">
        <v>40</v>
      </c>
      <c r="G2551" s="22">
        <v>16000</v>
      </c>
      <c r="H2551" s="22" t="s">
        <v>5088</v>
      </c>
      <c r="I2551" s="26">
        <f>+IF(H2551='COSTOS VARIOS'!$C$1,'COSTOS VARIOS'!$C$2*'Precios ML'!V2551,'COSTOS VARIOS'!$B$2*'Precios ML'!V2551)</f>
        <v>181980</v>
      </c>
      <c r="J2551" s="22">
        <v>0</v>
      </c>
      <c r="K2551" s="27">
        <f t="shared" si="390"/>
        <v>10.4125</v>
      </c>
      <c r="L2551" s="27">
        <f t="shared" si="391"/>
        <v>10.4125</v>
      </c>
      <c r="M2551" s="26">
        <f>(INDEX(pesos!A:B,MATCH(L2551,pesos!A:A,1),2))</f>
        <v>16200</v>
      </c>
      <c r="N2551" s="26">
        <f>+R2551*'COSTOS VARIOS'!$O$1</f>
        <v>89622.809999999983</v>
      </c>
      <c r="O2551" s="26">
        <f>+R2551*'COSTOS VARIOS'!$O$2</f>
        <v>1933.9658999999999</v>
      </c>
      <c r="P2551" s="26">
        <f>+R2551*'COSTOS VARIOS'!$O$3</f>
        <v>7075.4849999999988</v>
      </c>
      <c r="Q2551" s="26">
        <v>1</v>
      </c>
      <c r="R2551" s="26">
        <f t="shared" si="392"/>
        <v>471698.99999999994</v>
      </c>
      <c r="S2551" s="25">
        <f t="shared" si="393"/>
        <v>768511.26089999988</v>
      </c>
      <c r="T2551" s="28">
        <f t="shared" si="394"/>
        <v>0.18397744612671052</v>
      </c>
      <c r="U2551" s="29">
        <f t="shared" si="395"/>
        <v>909900</v>
      </c>
      <c r="V2551" s="26">
        <f>+INDEX('LISTA DE PRECIOS EKM '!A:K,MATCH('Precios ML'!B2551,'LISTA DE PRECIOS EKM '!A:A,0),8)</f>
        <v>909900</v>
      </c>
      <c r="W2551" s="26">
        <f t="shared" si="396"/>
        <v>909900</v>
      </c>
      <c r="X2551" s="26">
        <f t="shared" si="397"/>
        <v>0</v>
      </c>
      <c r="Y2551" s="26"/>
      <c r="Z2551" s="26">
        <f t="shared" si="398"/>
        <v>909900</v>
      </c>
      <c r="AA2551" s="30">
        <f t="shared" si="399"/>
        <v>0.92898437350937813</v>
      </c>
    </row>
    <row r="2552" spans="1:27">
      <c r="A2552" s="20" t="s">
        <v>6705</v>
      </c>
      <c r="B2552" s="20" t="s">
        <v>6706</v>
      </c>
      <c r="C2552" s="25">
        <v>900000</v>
      </c>
      <c r="D2552" s="22">
        <v>85</v>
      </c>
      <c r="E2552" s="22">
        <v>49</v>
      </c>
      <c r="F2552" s="22">
        <v>40</v>
      </c>
      <c r="G2552" s="22">
        <v>16000</v>
      </c>
      <c r="H2552" s="22" t="s">
        <v>5088</v>
      </c>
      <c r="I2552" s="26">
        <f>+IF(H2552='COSTOS VARIOS'!$C$1,'COSTOS VARIOS'!$C$2*'Precios ML'!V2552,'COSTOS VARIOS'!$B$2*'Precios ML'!V2552)</f>
        <v>393980</v>
      </c>
      <c r="J2552" s="22">
        <v>0</v>
      </c>
      <c r="K2552" s="27">
        <f t="shared" si="390"/>
        <v>10.4125</v>
      </c>
      <c r="L2552" s="27">
        <f t="shared" si="391"/>
        <v>10.4125</v>
      </c>
      <c r="M2552" s="26">
        <f>(INDEX(pesos!A:B,MATCH(L2552,pesos!A:A,1),2))</f>
        <v>16200</v>
      </c>
      <c r="N2552" s="26">
        <f>+R2552*'COSTOS VARIOS'!$O$1</f>
        <v>171000</v>
      </c>
      <c r="O2552" s="26">
        <f>+R2552*'COSTOS VARIOS'!$O$2</f>
        <v>3690.0000000000005</v>
      </c>
      <c r="P2552" s="26">
        <f>+R2552*'COSTOS VARIOS'!$O$3</f>
        <v>13500</v>
      </c>
      <c r="Q2552" s="26">
        <v>1</v>
      </c>
      <c r="R2552" s="26">
        <f t="shared" si="392"/>
        <v>900000</v>
      </c>
      <c r="S2552" s="25">
        <f t="shared" si="393"/>
        <v>1498370</v>
      </c>
      <c r="T2552" s="28">
        <f t="shared" si="394"/>
        <v>0.31469530222842157</v>
      </c>
      <c r="U2552" s="29">
        <f t="shared" si="395"/>
        <v>1969900</v>
      </c>
      <c r="V2552" s="26">
        <f>+INDEX('LISTA DE PRECIOS EKM '!A:K,MATCH('Precios ML'!B2552,'LISTA DE PRECIOS EKM '!A:A,0),8)</f>
        <v>1969900</v>
      </c>
      <c r="W2552" s="26">
        <f t="shared" si="396"/>
        <v>1969900</v>
      </c>
      <c r="X2552" s="26">
        <f t="shared" si="397"/>
        <v>0</v>
      </c>
      <c r="Y2552" s="26"/>
      <c r="Z2552" s="26">
        <f t="shared" si="398"/>
        <v>1969900</v>
      </c>
      <c r="AA2552" s="30">
        <f t="shared" si="399"/>
        <v>1.1887777777777777</v>
      </c>
    </row>
    <row r="2553" spans="1:27">
      <c r="A2553" s="20" t="s">
        <v>6725</v>
      </c>
      <c r="B2553" s="20" t="s">
        <v>6726</v>
      </c>
      <c r="C2553" s="25">
        <v>1100000</v>
      </c>
      <c r="D2553" s="22">
        <v>85</v>
      </c>
      <c r="E2553" s="22">
        <v>49</v>
      </c>
      <c r="F2553" s="22">
        <v>40</v>
      </c>
      <c r="G2553" s="22">
        <v>16000</v>
      </c>
      <c r="H2553" s="22" t="s">
        <v>5088</v>
      </c>
      <c r="I2553" s="26">
        <f>+IF(H2553='COSTOS VARIOS'!$C$1,'COSTOS VARIOS'!$C$2*'Precios ML'!V2553,'COSTOS VARIOS'!$B$2*'Precios ML'!V2553)</f>
        <v>561980</v>
      </c>
      <c r="J2553" s="22">
        <v>0</v>
      </c>
      <c r="K2553" s="27">
        <f t="shared" si="390"/>
        <v>10.4125</v>
      </c>
      <c r="L2553" s="27">
        <f t="shared" si="391"/>
        <v>10.4125</v>
      </c>
      <c r="M2553" s="26">
        <f>(INDEX(pesos!A:B,MATCH(L2553,pesos!A:A,1),2))</f>
        <v>16200</v>
      </c>
      <c r="N2553" s="26">
        <f>+R2553*'COSTOS VARIOS'!$O$1</f>
        <v>209000</v>
      </c>
      <c r="O2553" s="26">
        <f>+R2553*'COSTOS VARIOS'!$O$2</f>
        <v>4510</v>
      </c>
      <c r="P2553" s="26">
        <f>+R2553*'COSTOS VARIOS'!$O$3</f>
        <v>16500</v>
      </c>
      <c r="Q2553" s="26">
        <v>1</v>
      </c>
      <c r="R2553" s="26">
        <f t="shared" si="392"/>
        <v>1100000</v>
      </c>
      <c r="S2553" s="25">
        <f t="shared" si="393"/>
        <v>1908190</v>
      </c>
      <c r="T2553" s="28">
        <f t="shared" si="394"/>
        <v>0.47254728302737159</v>
      </c>
      <c r="U2553" s="29">
        <f t="shared" si="395"/>
        <v>2809900</v>
      </c>
      <c r="V2553" s="26">
        <f>+INDEX('LISTA DE PRECIOS EKM '!A:K,MATCH('Precios ML'!B2553,'LISTA DE PRECIOS EKM '!A:A,0),8)</f>
        <v>2809900</v>
      </c>
      <c r="W2553" s="26">
        <f t="shared" si="396"/>
        <v>2809900</v>
      </c>
      <c r="X2553" s="26">
        <f t="shared" si="397"/>
        <v>0</v>
      </c>
      <c r="Y2553" s="26"/>
      <c r="Z2553" s="26">
        <f t="shared" si="398"/>
        <v>2809900</v>
      </c>
      <c r="AA2553" s="30">
        <f t="shared" si="399"/>
        <v>1.5544545454545453</v>
      </c>
    </row>
    <row r="2554" spans="1:27">
      <c r="A2554" s="20" t="s">
        <v>6757</v>
      </c>
      <c r="B2554" s="20" t="s">
        <v>6758</v>
      </c>
      <c r="C2554" s="25">
        <v>950000</v>
      </c>
      <c r="D2554" s="22">
        <v>85</v>
      </c>
      <c r="E2554" s="22">
        <v>49</v>
      </c>
      <c r="F2554" s="22">
        <v>40</v>
      </c>
      <c r="G2554" s="22">
        <v>16000</v>
      </c>
      <c r="H2554" s="22" t="s">
        <v>5088</v>
      </c>
      <c r="I2554" s="26">
        <f>+IF(H2554='COSTOS VARIOS'!$C$1,'COSTOS VARIOS'!$C$2*'Precios ML'!V2554,'COSTOS VARIOS'!$B$2*'Precios ML'!V2554)</f>
        <v>393980</v>
      </c>
      <c r="J2554" s="22">
        <v>0</v>
      </c>
      <c r="K2554" s="27">
        <f t="shared" si="390"/>
        <v>10.4125</v>
      </c>
      <c r="L2554" s="27">
        <f t="shared" si="391"/>
        <v>10.4125</v>
      </c>
      <c r="M2554" s="26">
        <f>(INDEX(pesos!A:B,MATCH(L2554,pesos!A:A,1),2))</f>
        <v>16200</v>
      </c>
      <c r="N2554" s="26">
        <f>+R2554*'COSTOS VARIOS'!$O$1</f>
        <v>180500</v>
      </c>
      <c r="O2554" s="26">
        <f>+R2554*'COSTOS VARIOS'!$O$2</f>
        <v>3895.0000000000005</v>
      </c>
      <c r="P2554" s="26">
        <f>+R2554*'COSTOS VARIOS'!$O$3</f>
        <v>14250</v>
      </c>
      <c r="Q2554" s="26">
        <v>1</v>
      </c>
      <c r="R2554" s="26">
        <f t="shared" si="392"/>
        <v>950000</v>
      </c>
      <c r="S2554" s="25">
        <f t="shared" si="393"/>
        <v>1558825</v>
      </c>
      <c r="T2554" s="28">
        <f t="shared" si="394"/>
        <v>0.26370824178467767</v>
      </c>
      <c r="U2554" s="29">
        <f t="shared" si="395"/>
        <v>1969900.0000000002</v>
      </c>
      <c r="V2554" s="26">
        <f>+INDEX('LISTA DE PRECIOS EKM '!A:K,MATCH('Precios ML'!B2554,'LISTA DE PRECIOS EKM '!A:A,0),8)</f>
        <v>1969900</v>
      </c>
      <c r="W2554" s="26">
        <f t="shared" si="396"/>
        <v>1969900</v>
      </c>
      <c r="X2554" s="26">
        <f t="shared" si="397"/>
        <v>0</v>
      </c>
      <c r="Y2554" s="26"/>
      <c r="Z2554" s="26">
        <f t="shared" si="398"/>
        <v>1969900</v>
      </c>
      <c r="AA2554" s="30">
        <f t="shared" si="399"/>
        <v>1.073578947368421</v>
      </c>
    </row>
    <row r="2555" spans="1:27">
      <c r="A2555" s="20" t="s">
        <v>6789</v>
      </c>
      <c r="B2555" s="20" t="s">
        <v>6790</v>
      </c>
      <c r="C2555" s="25">
        <v>600000</v>
      </c>
      <c r="D2555" s="22">
        <v>85</v>
      </c>
      <c r="E2555" s="22">
        <v>49</v>
      </c>
      <c r="F2555" s="22">
        <v>40</v>
      </c>
      <c r="G2555" s="22">
        <v>16000</v>
      </c>
      <c r="H2555" s="22" t="s">
        <v>5088</v>
      </c>
      <c r="I2555" s="26">
        <f>+IF(H2555='COSTOS VARIOS'!$C$1,'COSTOS VARIOS'!$C$2*'Precios ML'!V2555,'COSTOS VARIOS'!$B$2*'Precios ML'!V2555)</f>
        <v>269980</v>
      </c>
      <c r="J2555" s="22">
        <v>0</v>
      </c>
      <c r="K2555" s="27">
        <f t="shared" si="390"/>
        <v>10.4125</v>
      </c>
      <c r="L2555" s="27">
        <f t="shared" si="391"/>
        <v>10.4125</v>
      </c>
      <c r="M2555" s="26">
        <f>(INDEX(pesos!A:B,MATCH(L2555,pesos!A:A,1),2))</f>
        <v>16200</v>
      </c>
      <c r="N2555" s="26">
        <f>+R2555*'COSTOS VARIOS'!$O$1</f>
        <v>114000</v>
      </c>
      <c r="O2555" s="26">
        <f>+R2555*'COSTOS VARIOS'!$O$2</f>
        <v>2460</v>
      </c>
      <c r="P2555" s="26">
        <f>+R2555*'COSTOS VARIOS'!$O$3</f>
        <v>9000</v>
      </c>
      <c r="Q2555" s="26">
        <v>1</v>
      </c>
      <c r="R2555" s="26">
        <f t="shared" si="392"/>
        <v>600000</v>
      </c>
      <c r="S2555" s="25">
        <f t="shared" si="393"/>
        <v>1011640</v>
      </c>
      <c r="T2555" s="28">
        <f t="shared" si="394"/>
        <v>0.33436795698074406</v>
      </c>
      <c r="U2555" s="29">
        <f t="shared" si="395"/>
        <v>1349900</v>
      </c>
      <c r="V2555" s="26">
        <f>+INDEX('LISTA DE PRECIOS EKM '!A:K,MATCH('Precios ML'!B2555,'LISTA DE PRECIOS EKM '!A:A,0),8)</f>
        <v>1349900</v>
      </c>
      <c r="W2555" s="26">
        <f t="shared" si="396"/>
        <v>1349900</v>
      </c>
      <c r="X2555" s="26">
        <f t="shared" si="397"/>
        <v>0</v>
      </c>
      <c r="Y2555" s="26"/>
      <c r="Z2555" s="26">
        <f t="shared" si="398"/>
        <v>1349900</v>
      </c>
      <c r="AA2555" s="30">
        <f t="shared" si="399"/>
        <v>1.2498333333333331</v>
      </c>
    </row>
    <row r="2556" spans="1:27">
      <c r="A2556" s="20" t="s">
        <v>6810</v>
      </c>
      <c r="B2556" s="20" t="s">
        <v>2207</v>
      </c>
      <c r="C2556" s="25">
        <v>605000</v>
      </c>
      <c r="D2556" s="22">
        <v>85</v>
      </c>
      <c r="E2556" s="22">
        <v>49</v>
      </c>
      <c r="F2556" s="22">
        <v>40</v>
      </c>
      <c r="G2556" s="22">
        <v>16000</v>
      </c>
      <c r="H2556" s="22" t="s">
        <v>5088</v>
      </c>
      <c r="I2556" s="26">
        <f>+IF(H2556='COSTOS VARIOS'!$C$1,'COSTOS VARIOS'!$C$2*'Precios ML'!V2556,'COSTOS VARIOS'!$B$2*'Precios ML'!V2556)</f>
        <v>249980</v>
      </c>
      <c r="J2556" s="22">
        <v>0</v>
      </c>
      <c r="K2556" s="27">
        <f t="shared" si="390"/>
        <v>10.4125</v>
      </c>
      <c r="L2556" s="27">
        <f t="shared" si="391"/>
        <v>10.4125</v>
      </c>
      <c r="M2556" s="26">
        <f>(INDEX(pesos!A:B,MATCH(L2556,pesos!A:A,1),2))</f>
        <v>16200</v>
      </c>
      <c r="N2556" s="26">
        <f>+R2556*'COSTOS VARIOS'!$O$1</f>
        <v>114950</v>
      </c>
      <c r="O2556" s="26">
        <f>+R2556*'COSTOS VARIOS'!$O$2</f>
        <v>2480.5</v>
      </c>
      <c r="P2556" s="26">
        <f>+R2556*'COSTOS VARIOS'!$O$3</f>
        <v>9075</v>
      </c>
      <c r="Q2556" s="26">
        <v>1</v>
      </c>
      <c r="R2556" s="26">
        <f t="shared" si="392"/>
        <v>605000</v>
      </c>
      <c r="S2556" s="25">
        <f t="shared" si="393"/>
        <v>997685.5</v>
      </c>
      <c r="T2556" s="28">
        <f t="shared" si="394"/>
        <v>0.25279960468504359</v>
      </c>
      <c r="U2556" s="29">
        <f t="shared" si="395"/>
        <v>1249900</v>
      </c>
      <c r="V2556" s="26">
        <f>+INDEX('LISTA DE PRECIOS EKM '!A:K,MATCH('Precios ML'!B2556,'LISTA DE PRECIOS EKM '!A:A,0),8)</f>
        <v>1249900</v>
      </c>
      <c r="W2556" s="26">
        <f t="shared" si="396"/>
        <v>1249900</v>
      </c>
      <c r="X2556" s="26">
        <f t="shared" si="397"/>
        <v>0</v>
      </c>
      <c r="Y2556" s="26"/>
      <c r="Z2556" s="26">
        <f t="shared" si="398"/>
        <v>1249900</v>
      </c>
      <c r="AA2556" s="30">
        <f t="shared" si="399"/>
        <v>1.0659504132231405</v>
      </c>
    </row>
    <row r="2557" spans="1:27">
      <c r="A2557" s="20" t="s">
        <v>6848</v>
      </c>
      <c r="B2557" s="20" t="s">
        <v>2182</v>
      </c>
      <c r="C2557" s="25">
        <v>1000000</v>
      </c>
      <c r="D2557" s="22">
        <v>85</v>
      </c>
      <c r="E2557" s="22">
        <v>49</v>
      </c>
      <c r="F2557" s="22">
        <v>40</v>
      </c>
      <c r="G2557" s="22">
        <v>16000</v>
      </c>
      <c r="H2557" s="22" t="s">
        <v>5088</v>
      </c>
      <c r="I2557" s="26">
        <f>+IF(H2557='COSTOS VARIOS'!$C$1,'COSTOS VARIOS'!$C$2*'Precios ML'!V2557,'COSTOS VARIOS'!$B$2*'Precios ML'!V2557)</f>
        <v>481980</v>
      </c>
      <c r="J2557" s="22">
        <v>0</v>
      </c>
      <c r="K2557" s="27">
        <f t="shared" si="390"/>
        <v>10.4125</v>
      </c>
      <c r="L2557" s="27">
        <f t="shared" si="391"/>
        <v>10.4125</v>
      </c>
      <c r="M2557" s="26">
        <f>(INDEX(pesos!A:B,MATCH(L2557,pesos!A:A,1),2))</f>
        <v>16200</v>
      </c>
      <c r="N2557" s="26">
        <f>+R2557*'COSTOS VARIOS'!$O$1</f>
        <v>190000</v>
      </c>
      <c r="O2557" s="26">
        <f>+R2557*'COSTOS VARIOS'!$O$2</f>
        <v>4100</v>
      </c>
      <c r="P2557" s="26">
        <f>+R2557*'COSTOS VARIOS'!$O$3</f>
        <v>15000</v>
      </c>
      <c r="Q2557" s="26">
        <v>1</v>
      </c>
      <c r="R2557" s="26">
        <f t="shared" si="392"/>
        <v>1000000</v>
      </c>
      <c r="S2557" s="25">
        <f t="shared" si="393"/>
        <v>1707280</v>
      </c>
      <c r="T2557" s="28">
        <f t="shared" si="394"/>
        <v>0.41154350780188365</v>
      </c>
      <c r="U2557" s="29">
        <f t="shared" si="395"/>
        <v>2409900</v>
      </c>
      <c r="V2557" s="26">
        <f>+INDEX('LISTA DE PRECIOS EKM '!A:K,MATCH('Precios ML'!B2557,'LISTA DE PRECIOS EKM '!A:A,0),8)</f>
        <v>2409900</v>
      </c>
      <c r="W2557" s="26">
        <f t="shared" si="396"/>
        <v>2409900</v>
      </c>
      <c r="X2557" s="26">
        <f t="shared" si="397"/>
        <v>0</v>
      </c>
      <c r="Y2557" s="26"/>
      <c r="Z2557" s="26">
        <f t="shared" si="398"/>
        <v>2409900</v>
      </c>
      <c r="AA2557" s="30">
        <f t="shared" si="399"/>
        <v>1.4098999999999999</v>
      </c>
    </row>
    <row r="2558" spans="1:27">
      <c r="A2558" s="20" t="s">
        <v>6867</v>
      </c>
      <c r="B2558" s="20" t="s">
        <v>1983</v>
      </c>
      <c r="C2558" s="25">
        <v>1040001</v>
      </c>
      <c r="D2558" s="22">
        <v>85</v>
      </c>
      <c r="E2558" s="22">
        <v>49</v>
      </c>
      <c r="F2558" s="22">
        <v>40</v>
      </c>
      <c r="G2558" s="22">
        <v>16000</v>
      </c>
      <c r="H2558" s="22" t="s">
        <v>5088</v>
      </c>
      <c r="I2558" s="26">
        <f>+IF(H2558='COSTOS VARIOS'!$C$1,'COSTOS VARIOS'!$C$2*'Precios ML'!V2558,'COSTOS VARIOS'!$B$2*'Precios ML'!V2558)</f>
        <v>393980</v>
      </c>
      <c r="J2558" s="22">
        <v>0</v>
      </c>
      <c r="K2558" s="27">
        <f t="shared" si="390"/>
        <v>10.4125</v>
      </c>
      <c r="L2558" s="27">
        <f t="shared" si="391"/>
        <v>10.4125</v>
      </c>
      <c r="M2558" s="26">
        <f>(INDEX(pesos!A:B,MATCH(L2558,pesos!A:A,1),2))</f>
        <v>16200</v>
      </c>
      <c r="N2558" s="26">
        <f>+R2558*'COSTOS VARIOS'!$O$1</f>
        <v>197600.19</v>
      </c>
      <c r="O2558" s="26">
        <f>+R2558*'COSTOS VARIOS'!$O$2</f>
        <v>4264.0041000000001</v>
      </c>
      <c r="P2558" s="26">
        <f>+R2558*'COSTOS VARIOS'!$O$3</f>
        <v>15600.014999999999</v>
      </c>
      <c r="Q2558" s="26">
        <v>1</v>
      </c>
      <c r="R2558" s="26">
        <f t="shared" si="392"/>
        <v>1040001</v>
      </c>
      <c r="S2558" s="25">
        <f t="shared" si="393"/>
        <v>1667645.2090999999</v>
      </c>
      <c r="T2558" s="28">
        <f t="shared" si="394"/>
        <v>0.18124646012872359</v>
      </c>
      <c r="U2558" s="29">
        <f t="shared" si="395"/>
        <v>1969900</v>
      </c>
      <c r="V2558" s="26">
        <f>+INDEX('LISTA DE PRECIOS EKM '!A:K,MATCH('Precios ML'!B2558,'LISTA DE PRECIOS EKM '!A:A,0),8)</f>
        <v>1969900</v>
      </c>
      <c r="W2558" s="26">
        <f t="shared" si="396"/>
        <v>1969900</v>
      </c>
      <c r="X2558" s="26">
        <f t="shared" si="397"/>
        <v>0</v>
      </c>
      <c r="Y2558" s="26"/>
      <c r="Z2558" s="26">
        <f t="shared" si="398"/>
        <v>1969900</v>
      </c>
      <c r="AA2558" s="30">
        <f t="shared" si="399"/>
        <v>0.89413279410308255</v>
      </c>
    </row>
    <row r="2559" spans="1:27">
      <c r="A2559" s="20" t="s">
        <v>6942</v>
      </c>
      <c r="B2559" s="20" t="s">
        <v>6943</v>
      </c>
      <c r="C2559" s="25">
        <v>1294167</v>
      </c>
      <c r="D2559" s="22">
        <v>85</v>
      </c>
      <c r="E2559" s="22">
        <v>49</v>
      </c>
      <c r="F2559" s="22">
        <v>40</v>
      </c>
      <c r="G2559" s="22">
        <v>16000</v>
      </c>
      <c r="H2559" s="22" t="s">
        <v>5088</v>
      </c>
      <c r="I2559" s="26">
        <f>+IF(H2559='COSTOS VARIOS'!$C$1,'COSTOS VARIOS'!$C$2*'Precios ML'!V2559,'COSTOS VARIOS'!$B$2*'Precios ML'!V2559)</f>
        <v>581980</v>
      </c>
      <c r="J2559" s="22">
        <v>0</v>
      </c>
      <c r="K2559" s="27">
        <f t="shared" si="390"/>
        <v>10.4125</v>
      </c>
      <c r="L2559" s="27">
        <f t="shared" si="391"/>
        <v>10.4125</v>
      </c>
      <c r="M2559" s="26">
        <f>(INDEX(pesos!A:B,MATCH(L2559,pesos!A:A,1),2))</f>
        <v>16200</v>
      </c>
      <c r="N2559" s="26">
        <f>+R2559*'COSTOS VARIOS'!$O$1</f>
        <v>245891.73</v>
      </c>
      <c r="O2559" s="26">
        <f>+R2559*'COSTOS VARIOS'!$O$2</f>
        <v>5306.0847000000003</v>
      </c>
      <c r="P2559" s="26">
        <f>+R2559*'COSTOS VARIOS'!$O$3</f>
        <v>19412.505000000001</v>
      </c>
      <c r="Q2559" s="26">
        <v>1</v>
      </c>
      <c r="R2559" s="26">
        <f t="shared" si="392"/>
        <v>1294167</v>
      </c>
      <c r="S2559" s="25">
        <f t="shared" si="393"/>
        <v>2162957.3196999999</v>
      </c>
      <c r="T2559" s="28">
        <f t="shared" si="394"/>
        <v>0.34533398948602478</v>
      </c>
      <c r="U2559" s="29">
        <f t="shared" si="395"/>
        <v>2909900</v>
      </c>
      <c r="V2559" s="26">
        <f>+INDEX('LISTA DE PRECIOS EKM '!A:K,MATCH('Precios ML'!B2559,'LISTA DE PRECIOS EKM '!A:A,0),8)</f>
        <v>2909900</v>
      </c>
      <c r="W2559" s="26">
        <f t="shared" si="396"/>
        <v>2909900</v>
      </c>
      <c r="X2559" s="26">
        <f t="shared" si="397"/>
        <v>0</v>
      </c>
      <c r="Y2559" s="26"/>
      <c r="Z2559" s="26">
        <f t="shared" si="398"/>
        <v>2909900</v>
      </c>
      <c r="AA2559" s="30">
        <f t="shared" si="399"/>
        <v>1.248473342312082</v>
      </c>
    </row>
    <row r="2560" spans="1:27">
      <c r="A2560" s="20" t="s">
        <v>6972</v>
      </c>
      <c r="B2560" s="20" t="s">
        <v>6973</v>
      </c>
      <c r="C2560" s="25">
        <v>1533000</v>
      </c>
      <c r="D2560" s="22">
        <v>85</v>
      </c>
      <c r="E2560" s="22">
        <v>49</v>
      </c>
      <c r="F2560" s="22">
        <v>40</v>
      </c>
      <c r="G2560" s="22">
        <v>16000</v>
      </c>
      <c r="H2560" s="22" t="s">
        <v>5088</v>
      </c>
      <c r="I2560" s="26">
        <f>+IF(H2560='COSTOS VARIOS'!$C$1,'COSTOS VARIOS'!$C$2*'Precios ML'!V2560,'COSTOS VARIOS'!$B$2*'Precios ML'!V2560)</f>
        <v>573980</v>
      </c>
      <c r="J2560" s="22">
        <v>0</v>
      </c>
      <c r="K2560" s="27">
        <f t="shared" si="390"/>
        <v>10.4125</v>
      </c>
      <c r="L2560" s="27">
        <f t="shared" si="391"/>
        <v>10.4125</v>
      </c>
      <c r="M2560" s="26">
        <f>(INDEX(pesos!A:B,MATCH(L2560,pesos!A:A,1),2))</f>
        <v>16200</v>
      </c>
      <c r="N2560" s="26">
        <f>+R2560*'COSTOS VARIOS'!$O$1</f>
        <v>291270</v>
      </c>
      <c r="O2560" s="26">
        <f>+R2560*'COSTOS VARIOS'!$O$2</f>
        <v>6285.3</v>
      </c>
      <c r="P2560" s="26">
        <f>+R2560*'COSTOS VARIOS'!$O$3</f>
        <v>22995</v>
      </c>
      <c r="Q2560" s="26">
        <v>1</v>
      </c>
      <c r="R2560" s="26">
        <f t="shared" si="392"/>
        <v>1533000</v>
      </c>
      <c r="S2560" s="25">
        <f t="shared" si="393"/>
        <v>2443730.2999999998</v>
      </c>
      <c r="T2560" s="28">
        <f t="shared" si="394"/>
        <v>0.17439309894385646</v>
      </c>
      <c r="U2560" s="29">
        <f t="shared" si="395"/>
        <v>2869900</v>
      </c>
      <c r="V2560" s="26">
        <f>+INDEX('LISTA DE PRECIOS EKM '!A:K,MATCH('Precios ML'!B2560,'LISTA DE PRECIOS EKM '!A:A,0),8)</f>
        <v>2869900</v>
      </c>
      <c r="W2560" s="26">
        <f t="shared" si="396"/>
        <v>2869900</v>
      </c>
      <c r="X2560" s="26">
        <f t="shared" si="397"/>
        <v>0</v>
      </c>
      <c r="Y2560" s="26"/>
      <c r="Z2560" s="26">
        <f t="shared" si="398"/>
        <v>2869900</v>
      </c>
      <c r="AA2560" s="30">
        <f t="shared" si="399"/>
        <v>0.87208088714938037</v>
      </c>
    </row>
    <row r="2561" spans="1:27">
      <c r="A2561" s="20" t="s">
        <v>7072</v>
      </c>
      <c r="B2561" s="20" t="s">
        <v>7073</v>
      </c>
      <c r="C2561" s="25">
        <v>0</v>
      </c>
      <c r="D2561" s="22">
        <v>85</v>
      </c>
      <c r="E2561" s="22">
        <v>49</v>
      </c>
      <c r="F2561" s="22">
        <v>40</v>
      </c>
      <c r="G2561" s="22">
        <v>16000</v>
      </c>
      <c r="H2561" s="22" t="s">
        <v>5088</v>
      </c>
      <c r="I2561" s="26" t="e">
        <f>+IF(H2561='COSTOS VARIOS'!$C$1,'COSTOS VARIOS'!$C$2*'Precios ML'!V2561,'COSTOS VARIOS'!$B$2*'Precios ML'!V2561)</f>
        <v>#N/A</v>
      </c>
      <c r="J2561" s="22">
        <v>0</v>
      </c>
      <c r="K2561" s="27">
        <f t="shared" si="390"/>
        <v>10.4125</v>
      </c>
      <c r="L2561" s="27">
        <f t="shared" si="391"/>
        <v>10.4125</v>
      </c>
      <c r="M2561" s="26">
        <f>(INDEX(pesos!A:B,MATCH(L2561,pesos!A:A,1),2))</f>
        <v>16200</v>
      </c>
      <c r="N2561" s="26">
        <f>+R2561*'COSTOS VARIOS'!$O$1</f>
        <v>0</v>
      </c>
      <c r="O2561" s="26">
        <f>+R2561*'COSTOS VARIOS'!$O$2</f>
        <v>0</v>
      </c>
      <c r="P2561" s="26">
        <f>+R2561*'COSTOS VARIOS'!$O$3</f>
        <v>0</v>
      </c>
      <c r="Q2561" s="26">
        <v>1</v>
      </c>
      <c r="R2561" s="26">
        <f t="shared" si="392"/>
        <v>0</v>
      </c>
      <c r="S2561" s="25" t="e">
        <f t="shared" si="393"/>
        <v>#N/A</v>
      </c>
      <c r="T2561" s="28" t="e">
        <f t="shared" si="394"/>
        <v>#N/A</v>
      </c>
      <c r="U2561" s="29" t="e">
        <f t="shared" si="395"/>
        <v>#N/A</v>
      </c>
      <c r="V2561" s="26" t="e">
        <f>+INDEX('LISTA DE PRECIOS EKM '!A:K,MATCH('Precios ML'!B2561,'LISTA DE PRECIOS EKM '!A:A,0),8)</f>
        <v>#N/A</v>
      </c>
      <c r="W2561" s="26" t="e">
        <f t="shared" si="396"/>
        <v>#N/A</v>
      </c>
      <c r="X2561" s="26" t="e">
        <f t="shared" si="397"/>
        <v>#N/A</v>
      </c>
      <c r="Y2561" s="26"/>
      <c r="Z2561" s="26" t="e">
        <f t="shared" si="398"/>
        <v>#N/A</v>
      </c>
      <c r="AA2561" s="30" t="e">
        <f t="shared" si="399"/>
        <v>#N/A</v>
      </c>
    </row>
    <row r="2562" spans="1:27">
      <c r="A2562" s="20" t="s">
        <v>7096</v>
      </c>
      <c r="B2562" s="20" t="s">
        <v>7097</v>
      </c>
      <c r="C2562" s="25">
        <v>0</v>
      </c>
      <c r="D2562" s="22">
        <v>85</v>
      </c>
      <c r="E2562" s="22">
        <v>49</v>
      </c>
      <c r="F2562" s="22">
        <v>40</v>
      </c>
      <c r="G2562" s="22">
        <v>16000</v>
      </c>
      <c r="H2562" s="22" t="s">
        <v>5088</v>
      </c>
      <c r="I2562" s="26" t="e">
        <f>+IF(H2562='COSTOS VARIOS'!$C$1,'COSTOS VARIOS'!$C$2*'Precios ML'!V2562,'COSTOS VARIOS'!$B$2*'Precios ML'!V2562)</f>
        <v>#N/A</v>
      </c>
      <c r="J2562" s="22">
        <v>0</v>
      </c>
      <c r="K2562" s="27">
        <f t="shared" si="390"/>
        <v>10.4125</v>
      </c>
      <c r="L2562" s="27">
        <f t="shared" si="391"/>
        <v>10.4125</v>
      </c>
      <c r="M2562" s="26">
        <f>(INDEX(pesos!A:B,MATCH(L2562,pesos!A:A,1),2))</f>
        <v>16200</v>
      </c>
      <c r="N2562" s="26">
        <f>+R2562*'COSTOS VARIOS'!$O$1</f>
        <v>0</v>
      </c>
      <c r="O2562" s="26">
        <f>+R2562*'COSTOS VARIOS'!$O$2</f>
        <v>0</v>
      </c>
      <c r="P2562" s="26">
        <f>+R2562*'COSTOS VARIOS'!$O$3</f>
        <v>0</v>
      </c>
      <c r="Q2562" s="26">
        <v>1</v>
      </c>
      <c r="R2562" s="26">
        <f t="shared" si="392"/>
        <v>0</v>
      </c>
      <c r="S2562" s="25" t="e">
        <f t="shared" si="393"/>
        <v>#N/A</v>
      </c>
      <c r="T2562" s="28" t="e">
        <f t="shared" si="394"/>
        <v>#N/A</v>
      </c>
      <c r="U2562" s="29" t="e">
        <f t="shared" si="395"/>
        <v>#N/A</v>
      </c>
      <c r="V2562" s="26" t="e">
        <f>+INDEX('LISTA DE PRECIOS EKM '!A:K,MATCH('Precios ML'!B2562,'LISTA DE PRECIOS EKM '!A:A,0),8)</f>
        <v>#N/A</v>
      </c>
      <c r="W2562" s="26" t="e">
        <f t="shared" si="396"/>
        <v>#N/A</v>
      </c>
      <c r="X2562" s="26" t="e">
        <f t="shared" si="397"/>
        <v>#N/A</v>
      </c>
      <c r="Y2562" s="26"/>
      <c r="Z2562" s="26" t="e">
        <f t="shared" si="398"/>
        <v>#N/A</v>
      </c>
      <c r="AA2562" s="30" t="e">
        <f t="shared" si="399"/>
        <v>#N/A</v>
      </c>
    </row>
    <row r="2563" spans="1:27">
      <c r="A2563" s="20" t="s">
        <v>7116</v>
      </c>
      <c r="B2563" s="20" t="s">
        <v>7117</v>
      </c>
      <c r="C2563" s="25">
        <v>0</v>
      </c>
      <c r="D2563" s="22">
        <v>85</v>
      </c>
      <c r="E2563" s="22">
        <v>49</v>
      </c>
      <c r="F2563" s="22">
        <v>40</v>
      </c>
      <c r="G2563" s="22">
        <v>16000</v>
      </c>
      <c r="H2563" s="22" t="s">
        <v>5088</v>
      </c>
      <c r="I2563" s="26" t="e">
        <f>+IF(H2563='COSTOS VARIOS'!$C$1,'COSTOS VARIOS'!$C$2*'Precios ML'!V2563,'COSTOS VARIOS'!$B$2*'Precios ML'!V2563)</f>
        <v>#N/A</v>
      </c>
      <c r="J2563" s="22">
        <v>0</v>
      </c>
      <c r="K2563" s="27">
        <f t="shared" si="390"/>
        <v>10.4125</v>
      </c>
      <c r="L2563" s="27">
        <f t="shared" si="391"/>
        <v>10.4125</v>
      </c>
      <c r="M2563" s="26">
        <f>(INDEX(pesos!A:B,MATCH(L2563,pesos!A:A,1),2))</f>
        <v>16200</v>
      </c>
      <c r="N2563" s="26">
        <f>+R2563*'COSTOS VARIOS'!$O$1</f>
        <v>0</v>
      </c>
      <c r="O2563" s="26">
        <f>+R2563*'COSTOS VARIOS'!$O$2</f>
        <v>0</v>
      </c>
      <c r="P2563" s="26">
        <f>+R2563*'COSTOS VARIOS'!$O$3</f>
        <v>0</v>
      </c>
      <c r="Q2563" s="26">
        <v>1</v>
      </c>
      <c r="R2563" s="26">
        <f t="shared" si="392"/>
        <v>0</v>
      </c>
      <c r="S2563" s="25" t="e">
        <f t="shared" si="393"/>
        <v>#N/A</v>
      </c>
      <c r="T2563" s="28" t="e">
        <f t="shared" si="394"/>
        <v>#N/A</v>
      </c>
      <c r="U2563" s="29" t="e">
        <f t="shared" si="395"/>
        <v>#N/A</v>
      </c>
      <c r="V2563" s="26" t="e">
        <f>+INDEX('LISTA DE PRECIOS EKM '!A:K,MATCH('Precios ML'!B2563,'LISTA DE PRECIOS EKM '!A:A,0),8)</f>
        <v>#N/A</v>
      </c>
      <c r="W2563" s="26" t="e">
        <f t="shared" si="396"/>
        <v>#N/A</v>
      </c>
      <c r="X2563" s="26" t="e">
        <f t="shared" si="397"/>
        <v>#N/A</v>
      </c>
      <c r="Y2563" s="26"/>
      <c r="Z2563" s="26" t="e">
        <f t="shared" si="398"/>
        <v>#N/A</v>
      </c>
      <c r="AA2563" s="30" t="e">
        <f t="shared" si="399"/>
        <v>#N/A</v>
      </c>
    </row>
    <row r="2564" spans="1:27">
      <c r="A2564" s="20" t="s">
        <v>5373</v>
      </c>
      <c r="B2564" s="20" t="s">
        <v>2213</v>
      </c>
      <c r="C2564" s="25">
        <v>740000</v>
      </c>
      <c r="D2564" s="22">
        <v>85</v>
      </c>
      <c r="E2564" s="22">
        <v>49</v>
      </c>
      <c r="F2564" s="22">
        <v>40</v>
      </c>
      <c r="G2564" s="22">
        <v>16000</v>
      </c>
      <c r="H2564" s="22" t="s">
        <v>5088</v>
      </c>
      <c r="I2564" s="26">
        <f>+IF(H2564='COSTOS VARIOS'!$C$1,'COSTOS VARIOS'!$C$2*'Precios ML'!V2564,'COSTOS VARIOS'!$B$2*'Precios ML'!V2564)</f>
        <v>289980</v>
      </c>
      <c r="J2564" s="22">
        <v>0</v>
      </c>
      <c r="K2564" s="27">
        <f t="shared" ref="K2564:K2627" si="400">+(D2564*E2564*F2564)/G2564</f>
        <v>10.4125</v>
      </c>
      <c r="L2564" s="27">
        <f t="shared" ref="L2564:L2627" si="401">+K2564*Q2564</f>
        <v>10.4125</v>
      </c>
      <c r="M2564" s="26">
        <f>(INDEX(pesos!A:B,MATCH(L2564,pesos!A:A,1),2))</f>
        <v>16200</v>
      </c>
      <c r="N2564" s="26">
        <f>+R2564*'COSTOS VARIOS'!$O$1</f>
        <v>140600</v>
      </c>
      <c r="O2564" s="26">
        <f>+R2564*'COSTOS VARIOS'!$O$2</f>
        <v>3034.0000000000005</v>
      </c>
      <c r="P2564" s="26">
        <f>+R2564*'COSTOS VARIOS'!$O$3</f>
        <v>11100</v>
      </c>
      <c r="Q2564" s="26">
        <v>1</v>
      </c>
      <c r="R2564" s="26">
        <f t="shared" ref="R2564:R2627" si="402">+C2564*Q2564</f>
        <v>740000</v>
      </c>
      <c r="S2564" s="25">
        <f t="shared" ref="S2564:S2627" si="403">+R2564+P2564+O2564+N2564+M2564+I2564</f>
        <v>1200914</v>
      </c>
      <c r="T2564" s="28">
        <f t="shared" ref="T2564:T2627" si="404">+(V2564/S2564)-1</f>
        <v>0.20733041666597285</v>
      </c>
      <c r="U2564" s="29">
        <f t="shared" ref="U2564:U2627" si="405">+S2564*T2564+S2564</f>
        <v>1449900</v>
      </c>
      <c r="V2564" s="26">
        <f>+INDEX('LISTA DE PRECIOS EKM '!A:K,MATCH('Precios ML'!B2564,'LISTA DE PRECIOS EKM '!A:A,0),8)</f>
        <v>1449900</v>
      </c>
      <c r="W2564" s="26">
        <f t="shared" ref="W2564:W2627" si="406">+V2564*Q2564</f>
        <v>1449900</v>
      </c>
      <c r="X2564" s="26">
        <f t="shared" ref="X2564:X2627" si="407">+W2564-U2564</f>
        <v>0</v>
      </c>
      <c r="Y2564" s="26"/>
      <c r="Z2564" s="26">
        <f t="shared" ref="Z2564:Z2627" si="408">+W2564-Y2564</f>
        <v>1449900</v>
      </c>
      <c r="AA2564" s="30">
        <f t="shared" ref="AA2564:AA2627" si="409">+(Z2564/C2564)-1</f>
        <v>0.95932432432432435</v>
      </c>
    </row>
    <row r="2565" spans="1:27">
      <c r="A2565" s="20" t="s">
        <v>5384</v>
      </c>
      <c r="B2565" s="20" t="s">
        <v>2206</v>
      </c>
      <c r="C2565" s="25">
        <v>605000</v>
      </c>
      <c r="D2565" s="22">
        <v>85</v>
      </c>
      <c r="E2565" s="22">
        <v>49</v>
      </c>
      <c r="F2565" s="22">
        <v>40</v>
      </c>
      <c r="G2565" s="22">
        <v>16000</v>
      </c>
      <c r="H2565" s="22" t="s">
        <v>5088</v>
      </c>
      <c r="I2565" s="26">
        <f>+IF(H2565='COSTOS VARIOS'!$C$1,'COSTOS VARIOS'!$C$2*'Precios ML'!V2565,'COSTOS VARIOS'!$B$2*'Precios ML'!V2565)</f>
        <v>249980</v>
      </c>
      <c r="J2565" s="22">
        <v>0</v>
      </c>
      <c r="K2565" s="27">
        <f t="shared" si="400"/>
        <v>10.4125</v>
      </c>
      <c r="L2565" s="27">
        <f t="shared" si="401"/>
        <v>10.4125</v>
      </c>
      <c r="M2565" s="26">
        <f>(INDEX(pesos!A:B,MATCH(L2565,pesos!A:A,1),2))</f>
        <v>16200</v>
      </c>
      <c r="N2565" s="26">
        <f>+R2565*'COSTOS VARIOS'!$O$1</f>
        <v>114950</v>
      </c>
      <c r="O2565" s="26">
        <f>+R2565*'COSTOS VARIOS'!$O$2</f>
        <v>2480.5</v>
      </c>
      <c r="P2565" s="26">
        <f>+R2565*'COSTOS VARIOS'!$O$3</f>
        <v>9075</v>
      </c>
      <c r="Q2565" s="26">
        <v>1</v>
      </c>
      <c r="R2565" s="26">
        <f t="shared" si="402"/>
        <v>605000</v>
      </c>
      <c r="S2565" s="25">
        <f t="shared" si="403"/>
        <v>997685.5</v>
      </c>
      <c r="T2565" s="28">
        <f t="shared" si="404"/>
        <v>0.25279960468504359</v>
      </c>
      <c r="U2565" s="29">
        <f t="shared" si="405"/>
        <v>1249900</v>
      </c>
      <c r="V2565" s="26">
        <f>+INDEX('LISTA DE PRECIOS EKM '!A:K,MATCH('Precios ML'!B2565,'LISTA DE PRECIOS EKM '!A:A,0),8)</f>
        <v>1249900</v>
      </c>
      <c r="W2565" s="26">
        <f t="shared" si="406"/>
        <v>1249900</v>
      </c>
      <c r="X2565" s="26">
        <f t="shared" si="407"/>
        <v>0</v>
      </c>
      <c r="Y2565" s="26"/>
      <c r="Z2565" s="26">
        <f t="shared" si="408"/>
        <v>1249900</v>
      </c>
      <c r="AA2565" s="30">
        <f t="shared" si="409"/>
        <v>1.0659504132231405</v>
      </c>
    </row>
    <row r="2566" spans="1:27">
      <c r="A2566" s="20" t="s">
        <v>5386</v>
      </c>
      <c r="B2566" s="20" t="s">
        <v>2208</v>
      </c>
      <c r="C2566" s="25">
        <v>605000</v>
      </c>
      <c r="D2566" s="22">
        <v>85</v>
      </c>
      <c r="E2566" s="22">
        <v>49</v>
      </c>
      <c r="F2566" s="22">
        <v>40</v>
      </c>
      <c r="G2566" s="22">
        <v>16000</v>
      </c>
      <c r="H2566" s="22" t="s">
        <v>5088</v>
      </c>
      <c r="I2566" s="26">
        <f>+IF(H2566='COSTOS VARIOS'!$C$1,'COSTOS VARIOS'!$C$2*'Precios ML'!V2566,'COSTOS VARIOS'!$B$2*'Precios ML'!V2566)</f>
        <v>249980</v>
      </c>
      <c r="J2566" s="22">
        <v>0</v>
      </c>
      <c r="K2566" s="27">
        <f t="shared" si="400"/>
        <v>10.4125</v>
      </c>
      <c r="L2566" s="27">
        <f t="shared" si="401"/>
        <v>10.4125</v>
      </c>
      <c r="M2566" s="26">
        <f>(INDEX(pesos!A:B,MATCH(L2566,pesos!A:A,1),2))</f>
        <v>16200</v>
      </c>
      <c r="N2566" s="26">
        <f>+R2566*'COSTOS VARIOS'!$O$1</f>
        <v>114950</v>
      </c>
      <c r="O2566" s="26">
        <f>+R2566*'COSTOS VARIOS'!$O$2</f>
        <v>2480.5</v>
      </c>
      <c r="P2566" s="26">
        <f>+R2566*'COSTOS VARIOS'!$O$3</f>
        <v>9075</v>
      </c>
      <c r="Q2566" s="26">
        <v>1</v>
      </c>
      <c r="R2566" s="26">
        <f t="shared" si="402"/>
        <v>605000</v>
      </c>
      <c r="S2566" s="25">
        <f t="shared" si="403"/>
        <v>997685.5</v>
      </c>
      <c r="T2566" s="28">
        <f t="shared" si="404"/>
        <v>0.25279960468504359</v>
      </c>
      <c r="U2566" s="29">
        <f t="shared" si="405"/>
        <v>1249900</v>
      </c>
      <c r="V2566" s="26">
        <f>+INDEX('LISTA DE PRECIOS EKM '!A:K,MATCH('Precios ML'!B2566,'LISTA DE PRECIOS EKM '!A:A,0),8)</f>
        <v>1249900</v>
      </c>
      <c r="W2566" s="26">
        <f t="shared" si="406"/>
        <v>1249900</v>
      </c>
      <c r="X2566" s="26">
        <f t="shared" si="407"/>
        <v>0</v>
      </c>
      <c r="Y2566" s="26"/>
      <c r="Z2566" s="26">
        <f t="shared" si="408"/>
        <v>1249900</v>
      </c>
      <c r="AA2566" s="30">
        <f t="shared" si="409"/>
        <v>1.0659504132231405</v>
      </c>
    </row>
    <row r="2567" spans="1:27">
      <c r="A2567" s="20" t="s">
        <v>5690</v>
      </c>
      <c r="B2567" s="20" t="s">
        <v>5691</v>
      </c>
      <c r="C2567" s="25">
        <v>140000</v>
      </c>
      <c r="D2567" s="22">
        <v>85</v>
      </c>
      <c r="E2567" s="22">
        <v>49</v>
      </c>
      <c r="F2567" s="22">
        <v>40</v>
      </c>
      <c r="G2567" s="22">
        <v>16000</v>
      </c>
      <c r="H2567" s="22" t="s">
        <v>5088</v>
      </c>
      <c r="I2567" s="26">
        <f>+IF(H2567='COSTOS VARIOS'!$C$1,'COSTOS VARIOS'!$C$2*'Precios ML'!V2567,'COSTOS VARIOS'!$B$2*'Precios ML'!V2567)</f>
        <v>57980</v>
      </c>
      <c r="J2567" s="22">
        <v>0</v>
      </c>
      <c r="K2567" s="27">
        <f t="shared" si="400"/>
        <v>10.4125</v>
      </c>
      <c r="L2567" s="27">
        <f t="shared" si="401"/>
        <v>10.4125</v>
      </c>
      <c r="M2567" s="26">
        <f>(INDEX(pesos!A:B,MATCH(L2567,pesos!A:A,1),2))</f>
        <v>16200</v>
      </c>
      <c r="N2567" s="26">
        <f>+R2567*'COSTOS VARIOS'!$O$1</f>
        <v>26600</v>
      </c>
      <c r="O2567" s="26">
        <f>+R2567*'COSTOS VARIOS'!$O$2</f>
        <v>574</v>
      </c>
      <c r="P2567" s="26">
        <f>+R2567*'COSTOS VARIOS'!$O$3</f>
        <v>2100</v>
      </c>
      <c r="Q2567" s="26">
        <v>1</v>
      </c>
      <c r="R2567" s="26">
        <f t="shared" si="402"/>
        <v>140000</v>
      </c>
      <c r="S2567" s="25">
        <f t="shared" si="403"/>
        <v>243454</v>
      </c>
      <c r="T2567" s="28">
        <f t="shared" si="404"/>
        <v>0.19077936694406339</v>
      </c>
      <c r="U2567" s="29">
        <f t="shared" si="405"/>
        <v>289900</v>
      </c>
      <c r="V2567" s="26">
        <f>+INDEX('LISTA DE PRECIOS EKM '!A:K,MATCH('Precios ML'!B2567,'LISTA DE PRECIOS EKM '!A:A,0),8)</f>
        <v>289900</v>
      </c>
      <c r="W2567" s="26">
        <f t="shared" si="406"/>
        <v>289900</v>
      </c>
      <c r="X2567" s="26">
        <f t="shared" si="407"/>
        <v>0</v>
      </c>
      <c r="Y2567" s="26"/>
      <c r="Z2567" s="26">
        <f t="shared" si="408"/>
        <v>289900</v>
      </c>
      <c r="AA2567" s="30">
        <f t="shared" si="409"/>
        <v>1.0707142857142857</v>
      </c>
    </row>
    <row r="2568" spans="1:27">
      <c r="A2568" s="20" t="s">
        <v>5889</v>
      </c>
      <c r="B2568" s="20" t="s">
        <v>2680</v>
      </c>
      <c r="C2568" s="25">
        <v>240000</v>
      </c>
      <c r="D2568" s="22">
        <v>85</v>
      </c>
      <c r="E2568" s="22">
        <v>49</v>
      </c>
      <c r="F2568" s="22">
        <v>40</v>
      </c>
      <c r="G2568" s="22">
        <v>16000</v>
      </c>
      <c r="H2568" s="22" t="s">
        <v>5088</v>
      </c>
      <c r="I2568" s="26">
        <f>+IF(H2568='COSTOS VARIOS'!$C$1,'COSTOS VARIOS'!$C$2*'Precios ML'!V2568,'COSTOS VARIOS'!$B$2*'Precios ML'!V2568)</f>
        <v>101980</v>
      </c>
      <c r="J2568" s="22">
        <v>0</v>
      </c>
      <c r="K2568" s="27">
        <f t="shared" si="400"/>
        <v>10.4125</v>
      </c>
      <c r="L2568" s="27">
        <f t="shared" si="401"/>
        <v>10.4125</v>
      </c>
      <c r="M2568" s="26">
        <f>(INDEX(pesos!A:B,MATCH(L2568,pesos!A:A,1),2))</f>
        <v>16200</v>
      </c>
      <c r="N2568" s="26">
        <f>+R2568*'COSTOS VARIOS'!$O$1</f>
        <v>45600</v>
      </c>
      <c r="O2568" s="26">
        <f>+R2568*'COSTOS VARIOS'!$O$2</f>
        <v>984.00000000000011</v>
      </c>
      <c r="P2568" s="26">
        <f>+R2568*'COSTOS VARIOS'!$O$3</f>
        <v>3600</v>
      </c>
      <c r="Q2568" s="26">
        <v>1</v>
      </c>
      <c r="R2568" s="26">
        <f t="shared" si="402"/>
        <v>240000</v>
      </c>
      <c r="S2568" s="25">
        <f t="shared" si="403"/>
        <v>408364</v>
      </c>
      <c r="T2568" s="28">
        <f t="shared" si="404"/>
        <v>0.24864091839633273</v>
      </c>
      <c r="U2568" s="29">
        <f t="shared" si="405"/>
        <v>509900</v>
      </c>
      <c r="V2568" s="26">
        <f>+INDEX('LISTA DE PRECIOS EKM '!A:K,MATCH('Precios ML'!B2568,'LISTA DE PRECIOS EKM '!A:A,0),8)</f>
        <v>509900</v>
      </c>
      <c r="W2568" s="26">
        <f t="shared" si="406"/>
        <v>509900</v>
      </c>
      <c r="X2568" s="26">
        <f t="shared" si="407"/>
        <v>0</v>
      </c>
      <c r="Y2568" s="26"/>
      <c r="Z2568" s="26">
        <f t="shared" si="408"/>
        <v>509900</v>
      </c>
      <c r="AA2568" s="30">
        <f t="shared" si="409"/>
        <v>1.1245833333333333</v>
      </c>
    </row>
    <row r="2569" spans="1:27">
      <c r="A2569" s="20" t="s">
        <v>6220</v>
      </c>
      <c r="B2569" s="20" t="s">
        <v>1733</v>
      </c>
      <c r="C2569" s="25">
        <v>139000</v>
      </c>
      <c r="D2569" s="22">
        <v>85</v>
      </c>
      <c r="E2569" s="22">
        <v>49</v>
      </c>
      <c r="F2569" s="22">
        <v>40</v>
      </c>
      <c r="G2569" s="22">
        <v>16000</v>
      </c>
      <c r="H2569" s="22" t="s">
        <v>5088</v>
      </c>
      <c r="I2569" s="26">
        <f>+IF(H2569='COSTOS VARIOS'!$C$1,'COSTOS VARIOS'!$C$2*'Precios ML'!V2569,'COSTOS VARIOS'!$B$2*'Precios ML'!V2569)</f>
        <v>61980</v>
      </c>
      <c r="J2569" s="22">
        <v>0</v>
      </c>
      <c r="K2569" s="27">
        <f t="shared" si="400"/>
        <v>10.4125</v>
      </c>
      <c r="L2569" s="27">
        <f t="shared" si="401"/>
        <v>10.4125</v>
      </c>
      <c r="M2569" s="26">
        <f>(INDEX(pesos!A:B,MATCH(L2569,pesos!A:A,1),2))</f>
        <v>16200</v>
      </c>
      <c r="N2569" s="26">
        <f>+R2569*'COSTOS VARIOS'!$O$1</f>
        <v>26410</v>
      </c>
      <c r="O2569" s="26">
        <f>+R2569*'COSTOS VARIOS'!$O$2</f>
        <v>569.90000000000009</v>
      </c>
      <c r="P2569" s="26">
        <f>+R2569*'COSTOS VARIOS'!$O$3</f>
        <v>2085</v>
      </c>
      <c r="Q2569" s="26">
        <v>1</v>
      </c>
      <c r="R2569" s="26">
        <f t="shared" si="402"/>
        <v>139000</v>
      </c>
      <c r="S2569" s="25">
        <f t="shared" si="403"/>
        <v>246244.9</v>
      </c>
      <c r="T2569" s="28">
        <f t="shared" si="404"/>
        <v>0.25850322179261376</v>
      </c>
      <c r="U2569" s="29">
        <f t="shared" si="405"/>
        <v>309900</v>
      </c>
      <c r="V2569" s="26">
        <f>+INDEX('LISTA DE PRECIOS EKM '!A:K,MATCH('Precios ML'!B2569,'LISTA DE PRECIOS EKM '!A:A,0),8)</f>
        <v>309900</v>
      </c>
      <c r="W2569" s="26">
        <f t="shared" si="406"/>
        <v>309900</v>
      </c>
      <c r="X2569" s="26">
        <f t="shared" si="407"/>
        <v>0</v>
      </c>
      <c r="Y2569" s="26"/>
      <c r="Z2569" s="26">
        <f t="shared" si="408"/>
        <v>309900</v>
      </c>
      <c r="AA2569" s="30">
        <f t="shared" si="409"/>
        <v>1.229496402877698</v>
      </c>
    </row>
    <row r="2570" spans="1:27">
      <c r="A2570" s="20" t="s">
        <v>6256</v>
      </c>
      <c r="B2570" s="20" t="s">
        <v>6257</v>
      </c>
      <c r="C2570" s="25">
        <v>360000</v>
      </c>
      <c r="D2570" s="22">
        <v>85</v>
      </c>
      <c r="E2570" s="22">
        <v>49</v>
      </c>
      <c r="F2570" s="22">
        <v>40</v>
      </c>
      <c r="G2570" s="22">
        <v>16000</v>
      </c>
      <c r="H2570" s="22" t="s">
        <v>5088</v>
      </c>
      <c r="I2570" s="26">
        <f>+IF(H2570='COSTOS VARIOS'!$C$1,'COSTOS VARIOS'!$C$2*'Precios ML'!V2570,'COSTOS VARIOS'!$B$2*'Precios ML'!V2570)</f>
        <v>141980</v>
      </c>
      <c r="J2570" s="22">
        <v>0</v>
      </c>
      <c r="K2570" s="27">
        <f t="shared" si="400"/>
        <v>10.4125</v>
      </c>
      <c r="L2570" s="27">
        <f t="shared" si="401"/>
        <v>10.4125</v>
      </c>
      <c r="M2570" s="26">
        <f>(INDEX(pesos!A:B,MATCH(L2570,pesos!A:A,1),2))</f>
        <v>16200</v>
      </c>
      <c r="N2570" s="26">
        <f>+R2570*'COSTOS VARIOS'!$O$1</f>
        <v>68400</v>
      </c>
      <c r="O2570" s="26">
        <f>+R2570*'COSTOS VARIOS'!$O$2</f>
        <v>1476.0000000000002</v>
      </c>
      <c r="P2570" s="26">
        <f>+R2570*'COSTOS VARIOS'!$O$3</f>
        <v>5400</v>
      </c>
      <c r="Q2570" s="26">
        <v>1</v>
      </c>
      <c r="R2570" s="26">
        <f t="shared" si="402"/>
        <v>360000</v>
      </c>
      <c r="S2570" s="25">
        <f t="shared" si="403"/>
        <v>593456</v>
      </c>
      <c r="T2570" s="28">
        <f t="shared" si="404"/>
        <v>0.1962133671241002</v>
      </c>
      <c r="U2570" s="29">
        <f t="shared" si="405"/>
        <v>709900</v>
      </c>
      <c r="V2570" s="26">
        <f>+INDEX('LISTA DE PRECIOS EKM '!A:K,MATCH('Precios ML'!B2570,'LISTA DE PRECIOS EKM '!A:A,0),8)</f>
        <v>709900</v>
      </c>
      <c r="W2570" s="26">
        <f t="shared" si="406"/>
        <v>709900</v>
      </c>
      <c r="X2570" s="26">
        <f t="shared" si="407"/>
        <v>0</v>
      </c>
      <c r="Y2570" s="26"/>
      <c r="Z2570" s="26">
        <f t="shared" si="408"/>
        <v>709900</v>
      </c>
      <c r="AA2570" s="30">
        <f t="shared" si="409"/>
        <v>0.9719444444444445</v>
      </c>
    </row>
    <row r="2571" spans="1:27">
      <c r="A2571" s="20" t="s">
        <v>6402</v>
      </c>
      <c r="B2571" s="20" t="s">
        <v>6403</v>
      </c>
      <c r="C2571" s="25">
        <v>97000</v>
      </c>
      <c r="D2571" s="22">
        <v>85</v>
      </c>
      <c r="E2571" s="22">
        <v>49</v>
      </c>
      <c r="F2571" s="22">
        <v>40</v>
      </c>
      <c r="G2571" s="22">
        <v>16000</v>
      </c>
      <c r="H2571" s="22" t="s">
        <v>5088</v>
      </c>
      <c r="I2571" s="26">
        <f>+IF(H2571='COSTOS VARIOS'!$C$1,'COSTOS VARIOS'!$C$2*'Precios ML'!V2571,'COSTOS VARIOS'!$B$2*'Precios ML'!V2571)</f>
        <v>41980</v>
      </c>
      <c r="J2571" s="22">
        <v>0</v>
      </c>
      <c r="K2571" s="27">
        <f t="shared" si="400"/>
        <v>10.4125</v>
      </c>
      <c r="L2571" s="27">
        <f t="shared" si="401"/>
        <v>10.4125</v>
      </c>
      <c r="M2571" s="26">
        <f>(INDEX(pesos!A:B,MATCH(L2571,pesos!A:A,1),2))</f>
        <v>16200</v>
      </c>
      <c r="N2571" s="26">
        <f>+R2571*'COSTOS VARIOS'!$O$1</f>
        <v>18430</v>
      </c>
      <c r="O2571" s="26">
        <f>+R2571*'COSTOS VARIOS'!$O$2</f>
        <v>397.70000000000005</v>
      </c>
      <c r="P2571" s="26">
        <f>+R2571*'COSTOS VARIOS'!$O$3</f>
        <v>1455</v>
      </c>
      <c r="Q2571" s="26">
        <v>1</v>
      </c>
      <c r="R2571" s="26">
        <f t="shared" si="402"/>
        <v>97000</v>
      </c>
      <c r="S2571" s="25">
        <f t="shared" si="403"/>
        <v>175462.7</v>
      </c>
      <c r="T2571" s="28">
        <f t="shared" si="404"/>
        <v>0.19626564506302469</v>
      </c>
      <c r="U2571" s="29">
        <f t="shared" si="405"/>
        <v>209900</v>
      </c>
      <c r="V2571" s="26">
        <f>+INDEX('LISTA DE PRECIOS EKM '!A:K,MATCH('Precios ML'!B2571,'LISTA DE PRECIOS EKM '!A:A,0),8)</f>
        <v>209900</v>
      </c>
      <c r="W2571" s="26">
        <f t="shared" si="406"/>
        <v>209900</v>
      </c>
      <c r="X2571" s="26">
        <f t="shared" si="407"/>
        <v>0</v>
      </c>
      <c r="Y2571" s="26"/>
      <c r="Z2571" s="26">
        <f t="shared" si="408"/>
        <v>209900</v>
      </c>
      <c r="AA2571" s="30">
        <f t="shared" si="409"/>
        <v>1.1639175257731957</v>
      </c>
    </row>
    <row r="2572" spans="1:27">
      <c r="A2572" s="20" t="s">
        <v>6800</v>
      </c>
      <c r="B2572" s="20" t="s">
        <v>6801</v>
      </c>
      <c r="C2572" s="25">
        <v>900000</v>
      </c>
      <c r="D2572" s="22">
        <v>85</v>
      </c>
      <c r="E2572" s="22">
        <v>49</v>
      </c>
      <c r="F2572" s="22">
        <v>40</v>
      </c>
      <c r="G2572" s="22">
        <v>16000</v>
      </c>
      <c r="H2572" s="22" t="s">
        <v>5088</v>
      </c>
      <c r="I2572" s="26">
        <f>+IF(H2572='COSTOS VARIOS'!$C$1,'COSTOS VARIOS'!$C$2*'Precios ML'!V2572,'COSTOS VARIOS'!$B$2*'Precios ML'!V2572)</f>
        <v>331980</v>
      </c>
      <c r="J2572" s="22">
        <v>0</v>
      </c>
      <c r="K2572" s="27">
        <f t="shared" si="400"/>
        <v>10.4125</v>
      </c>
      <c r="L2572" s="27">
        <f t="shared" si="401"/>
        <v>10.4125</v>
      </c>
      <c r="M2572" s="26">
        <f>(INDEX(pesos!A:B,MATCH(L2572,pesos!A:A,1),2))</f>
        <v>16200</v>
      </c>
      <c r="N2572" s="26">
        <f>+R2572*'COSTOS VARIOS'!$O$1</f>
        <v>171000</v>
      </c>
      <c r="O2572" s="26">
        <f>+R2572*'COSTOS VARIOS'!$O$2</f>
        <v>3690.0000000000005</v>
      </c>
      <c r="P2572" s="26">
        <f>+R2572*'COSTOS VARIOS'!$O$3</f>
        <v>13500</v>
      </c>
      <c r="Q2572" s="26">
        <v>1</v>
      </c>
      <c r="R2572" s="26">
        <f t="shared" si="402"/>
        <v>900000</v>
      </c>
      <c r="S2572" s="25">
        <f t="shared" si="403"/>
        <v>1436370</v>
      </c>
      <c r="T2572" s="28">
        <f t="shared" si="404"/>
        <v>0.15562146243655883</v>
      </c>
      <c r="U2572" s="29">
        <f t="shared" si="405"/>
        <v>1659900</v>
      </c>
      <c r="V2572" s="26">
        <f>+INDEX('LISTA DE PRECIOS EKM '!A:K,MATCH('Precios ML'!B2572,'LISTA DE PRECIOS EKM '!A:A,0),8)</f>
        <v>1659900</v>
      </c>
      <c r="W2572" s="26">
        <f t="shared" si="406"/>
        <v>1659900</v>
      </c>
      <c r="X2572" s="26">
        <f t="shared" si="407"/>
        <v>0</v>
      </c>
      <c r="Y2572" s="26"/>
      <c r="Z2572" s="26">
        <f t="shared" si="408"/>
        <v>1659900</v>
      </c>
      <c r="AA2572" s="30">
        <f t="shared" si="409"/>
        <v>0.84433333333333338</v>
      </c>
    </row>
    <row r="2573" spans="1:27">
      <c r="A2573" s="20" t="s">
        <v>7053</v>
      </c>
      <c r="B2573" s="20" t="s">
        <v>2052</v>
      </c>
      <c r="C2573" s="25">
        <v>0</v>
      </c>
      <c r="D2573" s="22">
        <v>85</v>
      </c>
      <c r="E2573" s="22">
        <v>49</v>
      </c>
      <c r="F2573" s="22">
        <v>40</v>
      </c>
      <c r="G2573" s="22">
        <v>16000</v>
      </c>
      <c r="H2573" s="22" t="s">
        <v>5088</v>
      </c>
      <c r="I2573" s="26" t="e">
        <f>+IF(H2573='COSTOS VARIOS'!$C$1,'COSTOS VARIOS'!$C$2*'Precios ML'!V2573,'COSTOS VARIOS'!$B$2*'Precios ML'!V2573)</f>
        <v>#N/A</v>
      </c>
      <c r="J2573" s="22">
        <v>0</v>
      </c>
      <c r="K2573" s="27">
        <f t="shared" si="400"/>
        <v>10.4125</v>
      </c>
      <c r="L2573" s="27">
        <f t="shared" si="401"/>
        <v>10.4125</v>
      </c>
      <c r="M2573" s="26">
        <f>(INDEX(pesos!A:B,MATCH(L2573,pesos!A:A,1),2))</f>
        <v>16200</v>
      </c>
      <c r="N2573" s="26">
        <f>+R2573*'COSTOS VARIOS'!$O$1</f>
        <v>0</v>
      </c>
      <c r="O2573" s="26">
        <f>+R2573*'COSTOS VARIOS'!$O$2</f>
        <v>0</v>
      </c>
      <c r="P2573" s="26">
        <f>+R2573*'COSTOS VARIOS'!$O$3</f>
        <v>0</v>
      </c>
      <c r="Q2573" s="26">
        <v>1</v>
      </c>
      <c r="R2573" s="26">
        <f t="shared" si="402"/>
        <v>0</v>
      </c>
      <c r="S2573" s="25" t="e">
        <f t="shared" si="403"/>
        <v>#N/A</v>
      </c>
      <c r="T2573" s="28" t="e">
        <f t="shared" si="404"/>
        <v>#N/A</v>
      </c>
      <c r="U2573" s="29" t="e">
        <f t="shared" si="405"/>
        <v>#N/A</v>
      </c>
      <c r="V2573" s="26" t="e">
        <f>+INDEX('LISTA DE PRECIOS EKM '!A:K,MATCH('Precios ML'!B2573,'LISTA DE PRECIOS EKM '!A:A,0),8)</f>
        <v>#N/A</v>
      </c>
      <c r="W2573" s="26" t="e">
        <f t="shared" si="406"/>
        <v>#N/A</v>
      </c>
      <c r="X2573" s="26" t="e">
        <f t="shared" si="407"/>
        <v>#N/A</v>
      </c>
      <c r="Y2573" s="26"/>
      <c r="Z2573" s="26" t="e">
        <f t="shared" si="408"/>
        <v>#N/A</v>
      </c>
      <c r="AA2573" s="30" t="e">
        <f t="shared" si="409"/>
        <v>#N/A</v>
      </c>
    </row>
    <row r="2574" spans="1:27">
      <c r="A2574" s="20" t="s">
        <v>7055</v>
      </c>
      <c r="B2574" s="20" t="s">
        <v>2051</v>
      </c>
      <c r="C2574" s="25">
        <v>0</v>
      </c>
      <c r="D2574" s="22">
        <v>85</v>
      </c>
      <c r="E2574" s="22">
        <v>49</v>
      </c>
      <c r="F2574" s="22">
        <v>40</v>
      </c>
      <c r="G2574" s="22">
        <v>16000</v>
      </c>
      <c r="H2574" s="22" t="s">
        <v>5088</v>
      </c>
      <c r="I2574" s="26" t="e">
        <f>+IF(H2574='COSTOS VARIOS'!$C$1,'COSTOS VARIOS'!$C$2*'Precios ML'!V2574,'COSTOS VARIOS'!$B$2*'Precios ML'!V2574)</f>
        <v>#N/A</v>
      </c>
      <c r="J2574" s="22">
        <v>0</v>
      </c>
      <c r="K2574" s="27">
        <f t="shared" si="400"/>
        <v>10.4125</v>
      </c>
      <c r="L2574" s="27">
        <f t="shared" si="401"/>
        <v>10.4125</v>
      </c>
      <c r="M2574" s="26">
        <f>(INDEX(pesos!A:B,MATCH(L2574,pesos!A:A,1),2))</f>
        <v>16200</v>
      </c>
      <c r="N2574" s="26">
        <f>+R2574*'COSTOS VARIOS'!$O$1</f>
        <v>0</v>
      </c>
      <c r="O2574" s="26">
        <f>+R2574*'COSTOS VARIOS'!$O$2</f>
        <v>0</v>
      </c>
      <c r="P2574" s="26">
        <f>+R2574*'COSTOS VARIOS'!$O$3</f>
        <v>0</v>
      </c>
      <c r="Q2574" s="26">
        <v>1</v>
      </c>
      <c r="R2574" s="26">
        <f t="shared" si="402"/>
        <v>0</v>
      </c>
      <c r="S2574" s="25" t="e">
        <f t="shared" si="403"/>
        <v>#N/A</v>
      </c>
      <c r="T2574" s="28" t="e">
        <f t="shared" si="404"/>
        <v>#N/A</v>
      </c>
      <c r="U2574" s="29" t="e">
        <f t="shared" si="405"/>
        <v>#N/A</v>
      </c>
      <c r="V2574" s="26" t="e">
        <f>+INDEX('LISTA DE PRECIOS EKM '!A:K,MATCH('Precios ML'!B2574,'LISTA DE PRECIOS EKM '!A:A,0),8)</f>
        <v>#N/A</v>
      </c>
      <c r="W2574" s="26" t="e">
        <f t="shared" si="406"/>
        <v>#N/A</v>
      </c>
      <c r="X2574" s="26" t="e">
        <f t="shared" si="407"/>
        <v>#N/A</v>
      </c>
      <c r="Y2574" s="26"/>
      <c r="Z2574" s="26" t="e">
        <f t="shared" si="408"/>
        <v>#N/A</v>
      </c>
      <c r="AA2574" s="30" t="e">
        <f t="shared" si="409"/>
        <v>#N/A</v>
      </c>
    </row>
    <row r="2575" spans="1:27">
      <c r="A2575" s="20" t="s">
        <v>7084</v>
      </c>
      <c r="B2575" s="20" t="s">
        <v>7085</v>
      </c>
      <c r="C2575" s="25">
        <v>0</v>
      </c>
      <c r="D2575" s="22">
        <v>85</v>
      </c>
      <c r="E2575" s="22">
        <v>49</v>
      </c>
      <c r="F2575" s="22">
        <v>40</v>
      </c>
      <c r="G2575" s="22">
        <v>16000</v>
      </c>
      <c r="H2575" s="22" t="s">
        <v>5088</v>
      </c>
      <c r="I2575" s="26" t="e">
        <f>+IF(H2575='COSTOS VARIOS'!$C$1,'COSTOS VARIOS'!$C$2*'Precios ML'!V2575,'COSTOS VARIOS'!$B$2*'Precios ML'!V2575)</f>
        <v>#N/A</v>
      </c>
      <c r="J2575" s="22">
        <v>0</v>
      </c>
      <c r="K2575" s="27">
        <f t="shared" si="400"/>
        <v>10.4125</v>
      </c>
      <c r="L2575" s="27">
        <f t="shared" si="401"/>
        <v>10.4125</v>
      </c>
      <c r="M2575" s="26">
        <f>(INDEX(pesos!A:B,MATCH(L2575,pesos!A:A,1),2))</f>
        <v>16200</v>
      </c>
      <c r="N2575" s="26">
        <f>+R2575*'COSTOS VARIOS'!$O$1</f>
        <v>0</v>
      </c>
      <c r="O2575" s="26">
        <f>+R2575*'COSTOS VARIOS'!$O$2</f>
        <v>0</v>
      </c>
      <c r="P2575" s="26">
        <f>+R2575*'COSTOS VARIOS'!$O$3</f>
        <v>0</v>
      </c>
      <c r="Q2575" s="26">
        <v>1</v>
      </c>
      <c r="R2575" s="26">
        <f t="shared" si="402"/>
        <v>0</v>
      </c>
      <c r="S2575" s="25" t="e">
        <f t="shared" si="403"/>
        <v>#N/A</v>
      </c>
      <c r="T2575" s="28" t="e">
        <f t="shared" si="404"/>
        <v>#N/A</v>
      </c>
      <c r="U2575" s="29" t="e">
        <f t="shared" si="405"/>
        <v>#N/A</v>
      </c>
      <c r="V2575" s="26" t="e">
        <f>+INDEX('LISTA DE PRECIOS EKM '!A:K,MATCH('Precios ML'!B2575,'LISTA DE PRECIOS EKM '!A:A,0),8)</f>
        <v>#N/A</v>
      </c>
      <c r="W2575" s="26" t="e">
        <f t="shared" si="406"/>
        <v>#N/A</v>
      </c>
      <c r="X2575" s="26" t="e">
        <f t="shared" si="407"/>
        <v>#N/A</v>
      </c>
      <c r="Y2575" s="26"/>
      <c r="Z2575" s="26" t="e">
        <f t="shared" si="408"/>
        <v>#N/A</v>
      </c>
      <c r="AA2575" s="30" t="e">
        <f t="shared" si="409"/>
        <v>#N/A</v>
      </c>
    </row>
    <row r="2576" spans="1:27">
      <c r="A2576" s="20" t="s">
        <v>5240</v>
      </c>
      <c r="B2576" s="20" t="s">
        <v>1829</v>
      </c>
      <c r="C2576" s="25">
        <v>1300000</v>
      </c>
      <c r="D2576" s="22">
        <v>85</v>
      </c>
      <c r="E2576" s="22">
        <v>49</v>
      </c>
      <c r="F2576" s="22">
        <v>40</v>
      </c>
      <c r="G2576" s="22">
        <v>16000</v>
      </c>
      <c r="H2576" s="22" t="s">
        <v>5088</v>
      </c>
      <c r="I2576" s="26">
        <f>+IF(H2576='COSTOS VARIOS'!$C$1,'COSTOS VARIOS'!$C$2*'Precios ML'!V2576,'COSTOS VARIOS'!$B$2*'Precios ML'!V2576)</f>
        <v>603980</v>
      </c>
      <c r="J2576" s="22">
        <v>0</v>
      </c>
      <c r="K2576" s="27">
        <f t="shared" si="400"/>
        <v>10.4125</v>
      </c>
      <c r="L2576" s="27">
        <f t="shared" si="401"/>
        <v>10.4125</v>
      </c>
      <c r="M2576" s="26">
        <f>(INDEX(pesos!A:B,MATCH(L2576,pesos!A:A,1),2))</f>
        <v>16200</v>
      </c>
      <c r="N2576" s="26">
        <f>+R2576*'COSTOS VARIOS'!$O$1</f>
        <v>247000</v>
      </c>
      <c r="O2576" s="26">
        <f>+R2576*'COSTOS VARIOS'!$O$2</f>
        <v>5330</v>
      </c>
      <c r="P2576" s="26">
        <f>+R2576*'COSTOS VARIOS'!$O$3</f>
        <v>19500</v>
      </c>
      <c r="Q2576" s="26">
        <v>1</v>
      </c>
      <c r="R2576" s="26">
        <f t="shared" si="402"/>
        <v>1300000</v>
      </c>
      <c r="S2576" s="25">
        <f t="shared" si="403"/>
        <v>2192010</v>
      </c>
      <c r="T2576" s="28">
        <f t="shared" si="404"/>
        <v>0.37768532077864614</v>
      </c>
      <c r="U2576" s="29">
        <f t="shared" si="405"/>
        <v>3019900</v>
      </c>
      <c r="V2576" s="26">
        <f>+INDEX('LISTA DE PRECIOS EKM '!A:K,MATCH('Precios ML'!B2576,'LISTA DE PRECIOS EKM '!A:A,0),8)</f>
        <v>3019900</v>
      </c>
      <c r="W2576" s="26">
        <f t="shared" si="406"/>
        <v>3019900</v>
      </c>
      <c r="X2576" s="26">
        <f t="shared" si="407"/>
        <v>0</v>
      </c>
      <c r="Y2576" s="26"/>
      <c r="Z2576" s="26">
        <f t="shared" si="408"/>
        <v>3019900</v>
      </c>
      <c r="AA2576" s="30">
        <f t="shared" si="409"/>
        <v>1.323</v>
      </c>
    </row>
    <row r="2577" spans="1:27">
      <c r="A2577" s="20" t="s">
        <v>5130</v>
      </c>
      <c r="B2577" s="20" t="s">
        <v>2582</v>
      </c>
      <c r="C2577" s="25">
        <v>177070</v>
      </c>
      <c r="D2577" s="22">
        <v>85</v>
      </c>
      <c r="E2577" s="22">
        <v>49</v>
      </c>
      <c r="F2577" s="22">
        <v>40</v>
      </c>
      <c r="G2577" s="22">
        <v>16000</v>
      </c>
      <c r="H2577" s="22" t="s">
        <v>5088</v>
      </c>
      <c r="I2577" s="26">
        <f>+IF(H2577='COSTOS VARIOS'!$C$1,'COSTOS VARIOS'!$C$2*'Precios ML'!V2577,'COSTOS VARIOS'!$B$2*'Precios ML'!V2577)</f>
        <v>79980</v>
      </c>
      <c r="J2577" s="22">
        <v>0</v>
      </c>
      <c r="K2577" s="27">
        <f t="shared" si="400"/>
        <v>10.4125</v>
      </c>
      <c r="L2577" s="27">
        <f t="shared" si="401"/>
        <v>10.4125</v>
      </c>
      <c r="M2577" s="26">
        <f>(INDEX(pesos!A:B,MATCH(L2577,pesos!A:A,1),2))</f>
        <v>16200</v>
      </c>
      <c r="N2577" s="26">
        <f>+R2577*'COSTOS VARIOS'!$O$1</f>
        <v>33643.300000000003</v>
      </c>
      <c r="O2577" s="26">
        <f>+R2577*'COSTOS VARIOS'!$O$2</f>
        <v>725.98700000000008</v>
      </c>
      <c r="P2577" s="26">
        <f>+R2577*'COSTOS VARIOS'!$O$3</f>
        <v>2656.0499999999997</v>
      </c>
      <c r="Q2577" s="26">
        <v>1</v>
      </c>
      <c r="R2577" s="26">
        <f t="shared" si="402"/>
        <v>177070</v>
      </c>
      <c r="S2577" s="25">
        <f t="shared" si="403"/>
        <v>310275.337</v>
      </c>
      <c r="T2577" s="28">
        <f t="shared" si="404"/>
        <v>0.28885525954645885</v>
      </c>
      <c r="U2577" s="29">
        <f t="shared" si="405"/>
        <v>399900</v>
      </c>
      <c r="V2577" s="26">
        <f>+INDEX('LISTA DE PRECIOS EKM '!A:K,MATCH('Precios ML'!B2577,'LISTA DE PRECIOS EKM '!A:A,0),8)</f>
        <v>399900</v>
      </c>
      <c r="W2577" s="26">
        <f t="shared" si="406"/>
        <v>399900</v>
      </c>
      <c r="X2577" s="26">
        <f t="shared" si="407"/>
        <v>0</v>
      </c>
      <c r="Y2577" s="26"/>
      <c r="Z2577" s="26">
        <f t="shared" si="408"/>
        <v>399900</v>
      </c>
      <c r="AA2577" s="30">
        <f t="shared" si="409"/>
        <v>1.2584288699384425</v>
      </c>
    </row>
    <row r="2578" spans="1:27">
      <c r="A2578" s="20" t="s">
        <v>5242</v>
      </c>
      <c r="B2578" s="20" t="s">
        <v>5243</v>
      </c>
      <c r="C2578" s="25">
        <v>1100000</v>
      </c>
      <c r="D2578" s="22">
        <v>85</v>
      </c>
      <c r="E2578" s="22">
        <v>49</v>
      </c>
      <c r="F2578" s="22">
        <v>40</v>
      </c>
      <c r="G2578" s="22">
        <v>16000</v>
      </c>
      <c r="H2578" s="22" t="s">
        <v>5088</v>
      </c>
      <c r="I2578" s="26">
        <f>+IF(H2578='COSTOS VARIOS'!$C$1,'COSTOS VARIOS'!$C$2*'Precios ML'!V2578,'COSTOS VARIOS'!$B$2*'Precios ML'!V2578)</f>
        <v>463980</v>
      </c>
      <c r="J2578" s="22">
        <v>0</v>
      </c>
      <c r="K2578" s="27">
        <f t="shared" si="400"/>
        <v>10.4125</v>
      </c>
      <c r="L2578" s="27">
        <f t="shared" si="401"/>
        <v>10.4125</v>
      </c>
      <c r="M2578" s="26">
        <f>(INDEX(pesos!A:B,MATCH(L2578,pesos!A:A,1),2))</f>
        <v>16200</v>
      </c>
      <c r="N2578" s="26">
        <f>+R2578*'COSTOS VARIOS'!$O$1</f>
        <v>209000</v>
      </c>
      <c r="O2578" s="26">
        <f>+R2578*'COSTOS VARIOS'!$O$2</f>
        <v>4510</v>
      </c>
      <c r="P2578" s="26">
        <f>+R2578*'COSTOS VARIOS'!$O$3</f>
        <v>16500</v>
      </c>
      <c r="Q2578" s="26">
        <v>1</v>
      </c>
      <c r="R2578" s="26">
        <f t="shared" si="402"/>
        <v>1100000</v>
      </c>
      <c r="S2578" s="25">
        <f t="shared" si="403"/>
        <v>1810190</v>
      </c>
      <c r="T2578" s="28">
        <f t="shared" si="404"/>
        <v>0.28157817687646047</v>
      </c>
      <c r="U2578" s="29">
        <f t="shared" si="405"/>
        <v>2319900</v>
      </c>
      <c r="V2578" s="26">
        <f>+INDEX('LISTA DE PRECIOS EKM '!A:K,MATCH('Precios ML'!B2578,'LISTA DE PRECIOS EKM '!A:A,0),8)</f>
        <v>2319900</v>
      </c>
      <c r="W2578" s="26">
        <f t="shared" si="406"/>
        <v>2319900</v>
      </c>
      <c r="X2578" s="26">
        <f t="shared" si="407"/>
        <v>0</v>
      </c>
      <c r="Y2578" s="26"/>
      <c r="Z2578" s="26">
        <f t="shared" si="408"/>
        <v>2319900</v>
      </c>
      <c r="AA2578" s="30">
        <f t="shared" si="409"/>
        <v>1.109</v>
      </c>
    </row>
    <row r="2579" spans="1:27">
      <c r="A2579" s="20" t="s">
        <v>5355</v>
      </c>
      <c r="B2579" s="20" t="s">
        <v>5356</v>
      </c>
      <c r="C2579" s="25">
        <v>785006</v>
      </c>
      <c r="D2579" s="22">
        <v>85</v>
      </c>
      <c r="E2579" s="22">
        <v>49</v>
      </c>
      <c r="F2579" s="22">
        <v>40</v>
      </c>
      <c r="G2579" s="22">
        <v>16000</v>
      </c>
      <c r="H2579" s="22" t="s">
        <v>5088</v>
      </c>
      <c r="I2579" s="26">
        <f>+IF(H2579='COSTOS VARIOS'!$C$1,'COSTOS VARIOS'!$C$2*'Precios ML'!V2579,'COSTOS VARIOS'!$B$2*'Precios ML'!V2579)</f>
        <v>393980</v>
      </c>
      <c r="J2579" s="22">
        <v>0</v>
      </c>
      <c r="K2579" s="27">
        <f t="shared" si="400"/>
        <v>10.4125</v>
      </c>
      <c r="L2579" s="27">
        <f t="shared" si="401"/>
        <v>10.4125</v>
      </c>
      <c r="M2579" s="26">
        <f>(INDEX(pesos!A:B,MATCH(L2579,pesos!A:A,1),2))</f>
        <v>16200</v>
      </c>
      <c r="N2579" s="26">
        <f>+R2579*'COSTOS VARIOS'!$O$1</f>
        <v>149151.14000000001</v>
      </c>
      <c r="O2579" s="26">
        <f>+R2579*'COSTOS VARIOS'!$O$2</f>
        <v>3218.5246000000002</v>
      </c>
      <c r="P2579" s="26">
        <f>+R2579*'COSTOS VARIOS'!$O$3</f>
        <v>11775.09</v>
      </c>
      <c r="Q2579" s="26">
        <v>1</v>
      </c>
      <c r="R2579" s="26">
        <f t="shared" si="402"/>
        <v>785006</v>
      </c>
      <c r="S2579" s="25">
        <f t="shared" si="403"/>
        <v>1359330.7546000001</v>
      </c>
      <c r="T2579" s="28">
        <f t="shared" si="404"/>
        <v>0.44916900712635432</v>
      </c>
      <c r="U2579" s="29">
        <f t="shared" si="405"/>
        <v>1969900</v>
      </c>
      <c r="V2579" s="26">
        <f>+INDEX('LISTA DE PRECIOS EKM '!A:K,MATCH('Precios ML'!B2579,'LISTA DE PRECIOS EKM '!A:A,0),8)</f>
        <v>1969900</v>
      </c>
      <c r="W2579" s="26">
        <f t="shared" si="406"/>
        <v>1969900</v>
      </c>
      <c r="X2579" s="26">
        <f t="shared" si="407"/>
        <v>0</v>
      </c>
      <c r="Y2579" s="26"/>
      <c r="Z2579" s="26">
        <f t="shared" si="408"/>
        <v>1969900</v>
      </c>
      <c r="AA2579" s="30">
        <f t="shared" si="409"/>
        <v>1.5094075714070976</v>
      </c>
    </row>
    <row r="2580" spans="1:27">
      <c r="A2580" s="20" t="s">
        <v>5277</v>
      </c>
      <c r="B2580" s="20" t="s">
        <v>5278</v>
      </c>
      <c r="C2580" s="25">
        <v>1198865</v>
      </c>
      <c r="D2580" s="22">
        <v>85</v>
      </c>
      <c r="E2580" s="22">
        <v>49</v>
      </c>
      <c r="F2580" s="22">
        <v>40</v>
      </c>
      <c r="G2580" s="22">
        <v>16000</v>
      </c>
      <c r="H2580" s="22" t="s">
        <v>5088</v>
      </c>
      <c r="I2580" s="26">
        <f>+IF(H2580='COSTOS VARIOS'!$C$1,'COSTOS VARIOS'!$C$2*'Precios ML'!V2580,'COSTOS VARIOS'!$B$2*'Precios ML'!V2580)</f>
        <v>519980</v>
      </c>
      <c r="J2580" s="22">
        <v>0</v>
      </c>
      <c r="K2580" s="27">
        <f t="shared" si="400"/>
        <v>10.4125</v>
      </c>
      <c r="L2580" s="27">
        <f t="shared" si="401"/>
        <v>10.4125</v>
      </c>
      <c r="M2580" s="26">
        <f>(INDEX(pesos!A:B,MATCH(L2580,pesos!A:A,1),2))</f>
        <v>16200</v>
      </c>
      <c r="N2580" s="26">
        <f>+R2580*'COSTOS VARIOS'!$O$1</f>
        <v>227784.35</v>
      </c>
      <c r="O2580" s="26">
        <f>+R2580*'COSTOS VARIOS'!$O$2</f>
        <v>4915.3465000000006</v>
      </c>
      <c r="P2580" s="26">
        <f>+R2580*'COSTOS VARIOS'!$O$3</f>
        <v>17982.974999999999</v>
      </c>
      <c r="Q2580" s="26">
        <v>1</v>
      </c>
      <c r="R2580" s="26">
        <f t="shared" si="402"/>
        <v>1198865</v>
      </c>
      <c r="S2580" s="25">
        <f t="shared" si="403"/>
        <v>1985727.6715000002</v>
      </c>
      <c r="T2580" s="28">
        <f t="shared" si="404"/>
        <v>0.30929333227051203</v>
      </c>
      <c r="U2580" s="29">
        <f t="shared" si="405"/>
        <v>2599900</v>
      </c>
      <c r="V2580" s="26">
        <f>+INDEX('LISTA DE PRECIOS EKM '!A:K,MATCH('Precios ML'!B2580,'LISTA DE PRECIOS EKM '!A:A,0),8)</f>
        <v>2599900</v>
      </c>
      <c r="W2580" s="26">
        <f t="shared" si="406"/>
        <v>2599900</v>
      </c>
      <c r="X2580" s="26">
        <f t="shared" si="407"/>
        <v>0</v>
      </c>
      <c r="Y2580" s="26"/>
      <c r="Z2580" s="26">
        <f t="shared" si="408"/>
        <v>2599900</v>
      </c>
      <c r="AA2580" s="30">
        <f t="shared" si="409"/>
        <v>1.168634500131374</v>
      </c>
    </row>
    <row r="2581" spans="1:27">
      <c r="A2581" s="20" t="s">
        <v>6804</v>
      </c>
      <c r="B2581" s="20" t="s">
        <v>6805</v>
      </c>
      <c r="C2581" s="25">
        <v>600000</v>
      </c>
      <c r="D2581" s="22">
        <v>85</v>
      </c>
      <c r="E2581" s="22">
        <v>49</v>
      </c>
      <c r="F2581" s="22">
        <v>40</v>
      </c>
      <c r="G2581" s="22">
        <v>16000</v>
      </c>
      <c r="H2581" s="22" t="s">
        <v>5088</v>
      </c>
      <c r="I2581" s="26">
        <f>+IF(H2581='COSTOS VARIOS'!$C$1,'COSTOS VARIOS'!$C$2*'Precios ML'!V2581,'COSTOS VARIOS'!$B$2*'Precios ML'!V2581)</f>
        <v>269980</v>
      </c>
      <c r="J2581" s="22">
        <v>0</v>
      </c>
      <c r="K2581" s="27">
        <f t="shared" si="400"/>
        <v>10.4125</v>
      </c>
      <c r="L2581" s="27">
        <f t="shared" si="401"/>
        <v>10.4125</v>
      </c>
      <c r="M2581" s="26">
        <f>(INDEX(pesos!A:B,MATCH(L2581,pesos!A:A,1),2))</f>
        <v>16200</v>
      </c>
      <c r="N2581" s="26">
        <f>+R2581*'COSTOS VARIOS'!$O$1</f>
        <v>114000</v>
      </c>
      <c r="O2581" s="26">
        <f>+R2581*'COSTOS VARIOS'!$O$2</f>
        <v>2460</v>
      </c>
      <c r="P2581" s="26">
        <f>+R2581*'COSTOS VARIOS'!$O$3</f>
        <v>9000</v>
      </c>
      <c r="Q2581" s="26">
        <v>1</v>
      </c>
      <c r="R2581" s="26">
        <f t="shared" si="402"/>
        <v>600000</v>
      </c>
      <c r="S2581" s="25">
        <f t="shared" si="403"/>
        <v>1011640</v>
      </c>
      <c r="T2581" s="28">
        <f t="shared" si="404"/>
        <v>0.33436795698074406</v>
      </c>
      <c r="U2581" s="29">
        <f t="shared" si="405"/>
        <v>1349900</v>
      </c>
      <c r="V2581" s="26">
        <f>+INDEX('LISTA DE PRECIOS EKM '!A:K,MATCH('Precios ML'!B2581,'LISTA DE PRECIOS EKM '!A:A,0),8)</f>
        <v>1349900</v>
      </c>
      <c r="W2581" s="26">
        <f t="shared" si="406"/>
        <v>1349900</v>
      </c>
      <c r="X2581" s="26">
        <f t="shared" si="407"/>
        <v>0</v>
      </c>
      <c r="Y2581" s="26"/>
      <c r="Z2581" s="26">
        <f t="shared" si="408"/>
        <v>1349900</v>
      </c>
      <c r="AA2581" s="30">
        <f t="shared" si="409"/>
        <v>1.2498333333333331</v>
      </c>
    </row>
    <row r="2582" spans="1:27">
      <c r="A2582" s="20" t="s">
        <v>5129</v>
      </c>
      <c r="B2582" s="20" t="s">
        <v>1741</v>
      </c>
      <c r="C2582" s="25">
        <v>210000</v>
      </c>
      <c r="D2582" s="22">
        <v>85</v>
      </c>
      <c r="E2582" s="22">
        <v>49</v>
      </c>
      <c r="F2582" s="22">
        <v>40</v>
      </c>
      <c r="G2582" s="22">
        <v>16000</v>
      </c>
      <c r="H2582" s="22" t="s">
        <v>5088</v>
      </c>
      <c r="I2582" s="26">
        <f>+IF(H2582='COSTOS VARIOS'!$C$1,'COSTOS VARIOS'!$C$2*'Precios ML'!V2582,'COSTOS VARIOS'!$B$2*'Precios ML'!V2582)</f>
        <v>79980</v>
      </c>
      <c r="J2582" s="22">
        <v>0</v>
      </c>
      <c r="K2582" s="27">
        <f t="shared" si="400"/>
        <v>10.4125</v>
      </c>
      <c r="L2582" s="27">
        <f t="shared" si="401"/>
        <v>10.4125</v>
      </c>
      <c r="M2582" s="26">
        <f>(INDEX(pesos!A:B,MATCH(L2582,pesos!A:A,1),2))</f>
        <v>16200</v>
      </c>
      <c r="N2582" s="26">
        <f>+R2582*'COSTOS VARIOS'!$O$1</f>
        <v>39900</v>
      </c>
      <c r="O2582" s="26">
        <f>+R2582*'COSTOS VARIOS'!$O$2</f>
        <v>861.00000000000011</v>
      </c>
      <c r="P2582" s="26">
        <f>+R2582*'COSTOS VARIOS'!$O$3</f>
        <v>3150</v>
      </c>
      <c r="Q2582" s="26">
        <v>1</v>
      </c>
      <c r="R2582" s="26">
        <f t="shared" si="402"/>
        <v>210000</v>
      </c>
      <c r="S2582" s="25">
        <f t="shared" si="403"/>
        <v>350091</v>
      </c>
      <c r="T2582" s="28">
        <f t="shared" si="404"/>
        <v>0.14227443721775201</v>
      </c>
      <c r="U2582" s="29">
        <f t="shared" si="405"/>
        <v>399900</v>
      </c>
      <c r="V2582" s="26">
        <f>+INDEX('LISTA DE PRECIOS EKM '!A:K,MATCH('Precios ML'!B2582,'LISTA DE PRECIOS EKM '!A:A,0),8)</f>
        <v>399900</v>
      </c>
      <c r="W2582" s="26">
        <f t="shared" si="406"/>
        <v>399900</v>
      </c>
      <c r="X2582" s="26">
        <f t="shared" si="407"/>
        <v>0</v>
      </c>
      <c r="Y2582" s="26"/>
      <c r="Z2582" s="26">
        <f t="shared" si="408"/>
        <v>399900</v>
      </c>
      <c r="AA2582" s="30">
        <f t="shared" si="409"/>
        <v>0.90428571428571436</v>
      </c>
    </row>
    <row r="2583" spans="1:27">
      <c r="A2583" s="20" t="s">
        <v>5591</v>
      </c>
      <c r="B2583" s="20" t="s">
        <v>5592</v>
      </c>
      <c r="C2583" s="25">
        <v>160000</v>
      </c>
      <c r="D2583" s="22">
        <v>85</v>
      </c>
      <c r="E2583" s="22">
        <v>49</v>
      </c>
      <c r="F2583" s="22">
        <v>40</v>
      </c>
      <c r="G2583" s="22">
        <v>16000</v>
      </c>
      <c r="H2583" s="22" t="s">
        <v>5088</v>
      </c>
      <c r="I2583" s="26">
        <f>+IF(H2583='COSTOS VARIOS'!$C$1,'COSTOS VARIOS'!$C$2*'Precios ML'!V2583,'COSTOS VARIOS'!$B$2*'Precios ML'!V2583)</f>
        <v>69980</v>
      </c>
      <c r="J2583" s="22">
        <v>0</v>
      </c>
      <c r="K2583" s="27">
        <f t="shared" si="400"/>
        <v>10.4125</v>
      </c>
      <c r="L2583" s="27">
        <f t="shared" si="401"/>
        <v>10.4125</v>
      </c>
      <c r="M2583" s="26">
        <f>(INDEX(pesos!A:B,MATCH(L2583,pesos!A:A,1),2))</f>
        <v>16200</v>
      </c>
      <c r="N2583" s="26">
        <f>+R2583*'COSTOS VARIOS'!$O$1</f>
        <v>30400</v>
      </c>
      <c r="O2583" s="26">
        <f>+R2583*'COSTOS VARIOS'!$O$2</f>
        <v>656</v>
      </c>
      <c r="P2583" s="26">
        <f>+R2583*'COSTOS VARIOS'!$O$3</f>
        <v>2400</v>
      </c>
      <c r="Q2583" s="26">
        <v>1</v>
      </c>
      <c r="R2583" s="26">
        <f t="shared" si="402"/>
        <v>160000</v>
      </c>
      <c r="S2583" s="25">
        <f t="shared" si="403"/>
        <v>279636</v>
      </c>
      <c r="T2583" s="28">
        <f t="shared" si="404"/>
        <v>0.25126950750261057</v>
      </c>
      <c r="U2583" s="29">
        <f t="shared" si="405"/>
        <v>349900</v>
      </c>
      <c r="V2583" s="26">
        <f>+INDEX('LISTA DE PRECIOS EKM '!A:K,MATCH('Precios ML'!B2583,'LISTA DE PRECIOS EKM '!A:A,0),8)</f>
        <v>349900</v>
      </c>
      <c r="W2583" s="26">
        <f t="shared" si="406"/>
        <v>349900</v>
      </c>
      <c r="X2583" s="26">
        <f t="shared" si="407"/>
        <v>0</v>
      </c>
      <c r="Y2583" s="26"/>
      <c r="Z2583" s="26">
        <f t="shared" si="408"/>
        <v>349900</v>
      </c>
      <c r="AA2583" s="30">
        <f t="shared" si="409"/>
        <v>1.1868750000000001</v>
      </c>
    </row>
    <row r="2584" spans="1:27">
      <c r="A2584" s="20" t="s">
        <v>7302</v>
      </c>
      <c r="B2584" s="20" t="s">
        <v>1711</v>
      </c>
      <c r="C2584" s="25">
        <v>139000</v>
      </c>
      <c r="D2584" s="22">
        <v>85</v>
      </c>
      <c r="E2584" s="22">
        <v>49</v>
      </c>
      <c r="F2584" s="22">
        <v>40</v>
      </c>
      <c r="G2584" s="22">
        <v>16000</v>
      </c>
      <c r="H2584" s="22" t="s">
        <v>5088</v>
      </c>
      <c r="I2584" s="26">
        <f>+IF(H2584='COSTOS VARIOS'!$C$1,'COSTOS VARIOS'!$C$2*'Precios ML'!V2584,'COSTOS VARIOS'!$B$2*'Precios ML'!V2584)</f>
        <v>55980</v>
      </c>
      <c r="J2584" s="22">
        <v>0</v>
      </c>
      <c r="K2584" s="27">
        <f t="shared" si="400"/>
        <v>10.4125</v>
      </c>
      <c r="L2584" s="27">
        <f t="shared" si="401"/>
        <v>10.4125</v>
      </c>
      <c r="M2584" s="26">
        <f>(INDEX(pesos!A:B,MATCH(L2584,pesos!A:A,1),2))</f>
        <v>16200</v>
      </c>
      <c r="N2584" s="26">
        <f>+R2584*'COSTOS VARIOS'!$O$1</f>
        <v>26410</v>
      </c>
      <c r="O2584" s="26">
        <f>+R2584*'COSTOS VARIOS'!$O$2</f>
        <v>569.90000000000009</v>
      </c>
      <c r="P2584" s="26">
        <f>+R2584*'COSTOS VARIOS'!$O$3</f>
        <v>2085</v>
      </c>
      <c r="Q2584" s="26">
        <v>1</v>
      </c>
      <c r="R2584" s="26">
        <f t="shared" si="402"/>
        <v>139000</v>
      </c>
      <c r="S2584" s="25">
        <f t="shared" si="403"/>
        <v>240244.9</v>
      </c>
      <c r="T2584" s="28">
        <f t="shared" si="404"/>
        <v>0.16506115218262707</v>
      </c>
      <c r="U2584" s="29">
        <f t="shared" si="405"/>
        <v>279900</v>
      </c>
      <c r="V2584" s="26">
        <f>+INDEX('LISTA DE PRECIOS EKM '!A:K,MATCH('Precios ML'!B2584,'LISTA DE PRECIOS EKM '!A:A,0),8)</f>
        <v>279900</v>
      </c>
      <c r="W2584" s="26">
        <f t="shared" si="406"/>
        <v>279900</v>
      </c>
      <c r="X2584" s="26">
        <f t="shared" si="407"/>
        <v>0</v>
      </c>
      <c r="Y2584" s="26"/>
      <c r="Z2584" s="26">
        <f t="shared" si="408"/>
        <v>279900</v>
      </c>
      <c r="AA2584" s="30">
        <f t="shared" si="409"/>
        <v>1.0136690647482016</v>
      </c>
    </row>
    <row r="2585" spans="1:27">
      <c r="A2585" s="20" t="s">
        <v>7303</v>
      </c>
      <c r="B2585" s="20" t="s">
        <v>2225</v>
      </c>
      <c r="C2585" s="25">
        <v>139000</v>
      </c>
      <c r="D2585" s="22">
        <v>85</v>
      </c>
      <c r="E2585" s="22">
        <v>49</v>
      </c>
      <c r="F2585" s="22">
        <v>40</v>
      </c>
      <c r="G2585" s="22">
        <v>16000</v>
      </c>
      <c r="H2585" s="22" t="s">
        <v>5088</v>
      </c>
      <c r="I2585" s="26">
        <f>+IF(H2585='COSTOS VARIOS'!$C$1,'COSTOS VARIOS'!$C$2*'Precios ML'!V2585,'COSTOS VARIOS'!$B$2*'Precios ML'!V2585)</f>
        <v>55980</v>
      </c>
      <c r="J2585" s="22">
        <v>0</v>
      </c>
      <c r="K2585" s="27">
        <f t="shared" si="400"/>
        <v>10.4125</v>
      </c>
      <c r="L2585" s="27">
        <f t="shared" si="401"/>
        <v>10.4125</v>
      </c>
      <c r="M2585" s="26">
        <f>(INDEX(pesos!A:B,MATCH(L2585,pesos!A:A,1),2))</f>
        <v>16200</v>
      </c>
      <c r="N2585" s="26">
        <f>+R2585*'COSTOS VARIOS'!$O$1</f>
        <v>26410</v>
      </c>
      <c r="O2585" s="26">
        <f>+R2585*'COSTOS VARIOS'!$O$2</f>
        <v>569.90000000000009</v>
      </c>
      <c r="P2585" s="26">
        <f>+R2585*'COSTOS VARIOS'!$O$3</f>
        <v>2085</v>
      </c>
      <c r="Q2585" s="26">
        <v>1</v>
      </c>
      <c r="R2585" s="26">
        <f t="shared" si="402"/>
        <v>139000</v>
      </c>
      <c r="S2585" s="25">
        <f t="shared" si="403"/>
        <v>240244.9</v>
      </c>
      <c r="T2585" s="28">
        <f t="shared" si="404"/>
        <v>0.16506115218262707</v>
      </c>
      <c r="U2585" s="29">
        <f t="shared" si="405"/>
        <v>279900</v>
      </c>
      <c r="V2585" s="26">
        <f>+INDEX('LISTA DE PRECIOS EKM '!A:K,MATCH('Precios ML'!B2585,'LISTA DE PRECIOS EKM '!A:A,0),8)</f>
        <v>279900</v>
      </c>
      <c r="W2585" s="26">
        <f t="shared" si="406"/>
        <v>279900</v>
      </c>
      <c r="X2585" s="26">
        <f t="shared" si="407"/>
        <v>0</v>
      </c>
      <c r="Y2585" s="26"/>
      <c r="Z2585" s="26">
        <f t="shared" si="408"/>
        <v>279900</v>
      </c>
      <c r="AA2585" s="30">
        <f t="shared" si="409"/>
        <v>1.0136690647482016</v>
      </c>
    </row>
    <row r="2586" spans="1:27">
      <c r="A2586" s="20" t="s">
        <v>7303</v>
      </c>
      <c r="B2586" s="20" t="s">
        <v>2225</v>
      </c>
      <c r="C2586" s="25">
        <v>139000</v>
      </c>
      <c r="D2586" s="22">
        <v>85</v>
      </c>
      <c r="E2586" s="22">
        <v>49</v>
      </c>
      <c r="F2586" s="22">
        <v>40</v>
      </c>
      <c r="G2586" s="22">
        <v>16000</v>
      </c>
      <c r="H2586" s="22" t="s">
        <v>5088</v>
      </c>
      <c r="I2586" s="26">
        <f>+IF(H2586='COSTOS VARIOS'!$C$1,'COSTOS VARIOS'!$C$2*'Precios ML'!V2586,'COSTOS VARIOS'!$B$2*'Precios ML'!V2586)</f>
        <v>55980</v>
      </c>
      <c r="J2586" s="22">
        <v>0</v>
      </c>
      <c r="K2586" s="27">
        <f t="shared" si="400"/>
        <v>10.4125</v>
      </c>
      <c r="L2586" s="27">
        <f t="shared" si="401"/>
        <v>10.4125</v>
      </c>
      <c r="M2586" s="26">
        <f>(INDEX(pesos!A:B,MATCH(L2586,pesos!A:A,1),2))</f>
        <v>16200</v>
      </c>
      <c r="N2586" s="26">
        <f>+R2586*'COSTOS VARIOS'!$O$1</f>
        <v>26410</v>
      </c>
      <c r="O2586" s="26">
        <f>+R2586*'COSTOS VARIOS'!$O$2</f>
        <v>569.90000000000009</v>
      </c>
      <c r="P2586" s="26">
        <f>+R2586*'COSTOS VARIOS'!$O$3</f>
        <v>2085</v>
      </c>
      <c r="Q2586" s="26">
        <v>1</v>
      </c>
      <c r="R2586" s="26">
        <f t="shared" si="402"/>
        <v>139000</v>
      </c>
      <c r="S2586" s="25">
        <f t="shared" si="403"/>
        <v>240244.9</v>
      </c>
      <c r="T2586" s="28">
        <f t="shared" si="404"/>
        <v>0.16506115218262707</v>
      </c>
      <c r="U2586" s="29">
        <f t="shared" si="405"/>
        <v>279900</v>
      </c>
      <c r="V2586" s="26">
        <f>+INDEX('LISTA DE PRECIOS EKM '!A:K,MATCH('Precios ML'!B2586,'LISTA DE PRECIOS EKM '!A:A,0),8)</f>
        <v>279900</v>
      </c>
      <c r="W2586" s="26">
        <f t="shared" si="406"/>
        <v>279900</v>
      </c>
      <c r="X2586" s="26">
        <f t="shared" si="407"/>
        <v>0</v>
      </c>
      <c r="Y2586" s="26"/>
      <c r="Z2586" s="26">
        <f t="shared" si="408"/>
        <v>279900</v>
      </c>
      <c r="AA2586" s="30">
        <f t="shared" si="409"/>
        <v>1.0136690647482016</v>
      </c>
    </row>
    <row r="2587" spans="1:27">
      <c r="A2587" s="20" t="s">
        <v>7304</v>
      </c>
      <c r="B2587" s="20" t="s">
        <v>2579</v>
      </c>
      <c r="C2587" s="25">
        <v>177070</v>
      </c>
      <c r="D2587" s="22">
        <v>85</v>
      </c>
      <c r="E2587" s="22">
        <v>49</v>
      </c>
      <c r="F2587" s="22">
        <v>40</v>
      </c>
      <c r="G2587" s="22">
        <v>16000</v>
      </c>
      <c r="H2587" s="22" t="s">
        <v>5088</v>
      </c>
      <c r="I2587" s="26">
        <f>+IF(H2587='COSTOS VARIOS'!$C$1,'COSTOS VARIOS'!$C$2*'Precios ML'!V2587,'COSTOS VARIOS'!$B$2*'Precios ML'!V2587)</f>
        <v>77980</v>
      </c>
      <c r="J2587" s="22">
        <v>0</v>
      </c>
      <c r="K2587" s="27">
        <f t="shared" si="400"/>
        <v>10.4125</v>
      </c>
      <c r="L2587" s="27">
        <f t="shared" si="401"/>
        <v>10.4125</v>
      </c>
      <c r="M2587" s="26">
        <f>(INDEX(pesos!A:B,MATCH(L2587,pesos!A:A,1),2))</f>
        <v>16200</v>
      </c>
      <c r="N2587" s="26">
        <f>+R2587*'COSTOS VARIOS'!$O$1</f>
        <v>33643.300000000003</v>
      </c>
      <c r="O2587" s="26">
        <f>+R2587*'COSTOS VARIOS'!$O$2</f>
        <v>725.98700000000008</v>
      </c>
      <c r="P2587" s="26">
        <f>+R2587*'COSTOS VARIOS'!$O$3</f>
        <v>2656.0499999999997</v>
      </c>
      <c r="Q2587" s="26">
        <v>1</v>
      </c>
      <c r="R2587" s="26">
        <f t="shared" si="402"/>
        <v>177070</v>
      </c>
      <c r="S2587" s="25">
        <f t="shared" si="403"/>
        <v>308275.337</v>
      </c>
      <c r="T2587" s="28">
        <f t="shared" si="404"/>
        <v>0.26477844057956545</v>
      </c>
      <c r="U2587" s="29">
        <f t="shared" si="405"/>
        <v>389900</v>
      </c>
      <c r="V2587" s="26">
        <f>+INDEX('LISTA DE PRECIOS EKM '!A:K,MATCH('Precios ML'!B2587,'LISTA DE PRECIOS EKM '!A:A,0),8)</f>
        <v>389900</v>
      </c>
      <c r="W2587" s="26">
        <f t="shared" si="406"/>
        <v>389900</v>
      </c>
      <c r="X2587" s="26">
        <f t="shared" si="407"/>
        <v>0</v>
      </c>
      <c r="Y2587" s="26"/>
      <c r="Z2587" s="26">
        <f t="shared" si="408"/>
        <v>389900</v>
      </c>
      <c r="AA2587" s="30">
        <f t="shared" si="409"/>
        <v>1.2019540294798667</v>
      </c>
    </row>
    <row r="2588" spans="1:27">
      <c r="A2588" s="20" t="s">
        <v>7304</v>
      </c>
      <c r="B2588" s="20" t="s">
        <v>2579</v>
      </c>
      <c r="C2588" s="25">
        <v>177070</v>
      </c>
      <c r="D2588" s="22">
        <v>85</v>
      </c>
      <c r="E2588" s="22">
        <v>49</v>
      </c>
      <c r="F2588" s="22">
        <v>40</v>
      </c>
      <c r="G2588" s="22">
        <v>16000</v>
      </c>
      <c r="H2588" s="22" t="s">
        <v>5088</v>
      </c>
      <c r="I2588" s="26">
        <f>+IF(H2588='COSTOS VARIOS'!$C$1,'COSTOS VARIOS'!$C$2*'Precios ML'!V2588,'COSTOS VARIOS'!$B$2*'Precios ML'!V2588)</f>
        <v>77980</v>
      </c>
      <c r="J2588" s="22">
        <v>0</v>
      </c>
      <c r="K2588" s="27">
        <f t="shared" si="400"/>
        <v>10.4125</v>
      </c>
      <c r="L2588" s="27">
        <f t="shared" si="401"/>
        <v>10.4125</v>
      </c>
      <c r="M2588" s="26">
        <f>(INDEX(pesos!A:B,MATCH(L2588,pesos!A:A,1),2))</f>
        <v>16200</v>
      </c>
      <c r="N2588" s="26">
        <f>+R2588*'COSTOS VARIOS'!$O$1</f>
        <v>33643.300000000003</v>
      </c>
      <c r="O2588" s="26">
        <f>+R2588*'COSTOS VARIOS'!$O$2</f>
        <v>725.98700000000008</v>
      </c>
      <c r="P2588" s="26">
        <f>+R2588*'COSTOS VARIOS'!$O$3</f>
        <v>2656.0499999999997</v>
      </c>
      <c r="Q2588" s="26">
        <v>1</v>
      </c>
      <c r="R2588" s="26">
        <f t="shared" si="402"/>
        <v>177070</v>
      </c>
      <c r="S2588" s="25">
        <f t="shared" si="403"/>
        <v>308275.337</v>
      </c>
      <c r="T2588" s="28">
        <f t="shared" si="404"/>
        <v>0.26477844057956545</v>
      </c>
      <c r="U2588" s="29">
        <f t="shared" si="405"/>
        <v>389900</v>
      </c>
      <c r="V2588" s="26">
        <f>+INDEX('LISTA DE PRECIOS EKM '!A:K,MATCH('Precios ML'!B2588,'LISTA DE PRECIOS EKM '!A:A,0),8)</f>
        <v>389900</v>
      </c>
      <c r="W2588" s="26">
        <f t="shared" si="406"/>
        <v>389900</v>
      </c>
      <c r="X2588" s="26">
        <f t="shared" si="407"/>
        <v>0</v>
      </c>
      <c r="Y2588" s="26"/>
      <c r="Z2588" s="26">
        <f t="shared" si="408"/>
        <v>389900</v>
      </c>
      <c r="AA2588" s="30">
        <f t="shared" si="409"/>
        <v>1.2019540294798667</v>
      </c>
    </row>
    <row r="2589" spans="1:27">
      <c r="A2589" s="20" t="s">
        <v>7305</v>
      </c>
      <c r="B2589" s="20" t="s">
        <v>1794</v>
      </c>
      <c r="C2589" s="25">
        <v>119000</v>
      </c>
      <c r="D2589" s="22">
        <v>85</v>
      </c>
      <c r="E2589" s="22">
        <v>49</v>
      </c>
      <c r="F2589" s="22">
        <v>40</v>
      </c>
      <c r="G2589" s="22">
        <v>16000</v>
      </c>
      <c r="H2589" s="22" t="s">
        <v>5088</v>
      </c>
      <c r="I2589" s="26">
        <f>+IF(H2589='COSTOS VARIOS'!$C$1,'COSTOS VARIOS'!$C$2*'Precios ML'!V2589,'COSTOS VARIOS'!$B$2*'Precios ML'!V2589)</f>
        <v>49980</v>
      </c>
      <c r="J2589" s="22">
        <v>0</v>
      </c>
      <c r="K2589" s="27">
        <f t="shared" si="400"/>
        <v>10.4125</v>
      </c>
      <c r="L2589" s="27">
        <f t="shared" si="401"/>
        <v>10.4125</v>
      </c>
      <c r="M2589" s="26">
        <f>(INDEX(pesos!A:B,MATCH(L2589,pesos!A:A,1),2))</f>
        <v>16200</v>
      </c>
      <c r="N2589" s="26">
        <f>+R2589*'COSTOS VARIOS'!$O$1</f>
        <v>22610</v>
      </c>
      <c r="O2589" s="26">
        <f>+R2589*'COSTOS VARIOS'!$O$2</f>
        <v>487.90000000000003</v>
      </c>
      <c r="P2589" s="26">
        <f>+R2589*'COSTOS VARIOS'!$O$3</f>
        <v>1785</v>
      </c>
      <c r="Q2589" s="26">
        <v>1</v>
      </c>
      <c r="R2589" s="26">
        <f t="shared" si="402"/>
        <v>119000</v>
      </c>
      <c r="S2589" s="25">
        <f t="shared" si="403"/>
        <v>210062.9</v>
      </c>
      <c r="T2589" s="28">
        <f t="shared" si="404"/>
        <v>0.1896436733949689</v>
      </c>
      <c r="U2589" s="29">
        <f t="shared" si="405"/>
        <v>249900</v>
      </c>
      <c r="V2589" s="26">
        <f>+INDEX('LISTA DE PRECIOS EKM '!A:K,MATCH('Precios ML'!B2589,'LISTA DE PRECIOS EKM '!A:A,0),8)</f>
        <v>249900</v>
      </c>
      <c r="W2589" s="26">
        <f t="shared" si="406"/>
        <v>249900</v>
      </c>
      <c r="X2589" s="26">
        <f t="shared" si="407"/>
        <v>0</v>
      </c>
      <c r="Y2589" s="26"/>
      <c r="Z2589" s="26">
        <f t="shared" si="408"/>
        <v>249900</v>
      </c>
      <c r="AA2589" s="30">
        <f t="shared" si="409"/>
        <v>1.1000000000000001</v>
      </c>
    </row>
    <row r="2590" spans="1:27">
      <c r="A2590" s="20" t="s">
        <v>7305</v>
      </c>
      <c r="B2590" s="20" t="s">
        <v>1794</v>
      </c>
      <c r="C2590" s="25">
        <v>119000</v>
      </c>
      <c r="D2590" s="22">
        <v>85</v>
      </c>
      <c r="E2590" s="22">
        <v>49</v>
      </c>
      <c r="F2590" s="22">
        <v>40</v>
      </c>
      <c r="G2590" s="22">
        <v>16000</v>
      </c>
      <c r="H2590" s="22" t="s">
        <v>5088</v>
      </c>
      <c r="I2590" s="26">
        <f>+IF(H2590='COSTOS VARIOS'!$C$1,'COSTOS VARIOS'!$C$2*'Precios ML'!V2590,'COSTOS VARIOS'!$B$2*'Precios ML'!V2590)</f>
        <v>49980</v>
      </c>
      <c r="J2590" s="22">
        <v>0</v>
      </c>
      <c r="K2590" s="27">
        <f t="shared" si="400"/>
        <v>10.4125</v>
      </c>
      <c r="L2590" s="27">
        <f t="shared" si="401"/>
        <v>10.4125</v>
      </c>
      <c r="M2590" s="26">
        <f>(INDEX(pesos!A:B,MATCH(L2590,pesos!A:A,1),2))</f>
        <v>16200</v>
      </c>
      <c r="N2590" s="26">
        <f>+R2590*'COSTOS VARIOS'!$O$1</f>
        <v>22610</v>
      </c>
      <c r="O2590" s="26">
        <f>+R2590*'COSTOS VARIOS'!$O$2</f>
        <v>487.90000000000003</v>
      </c>
      <c r="P2590" s="26">
        <f>+R2590*'COSTOS VARIOS'!$O$3</f>
        <v>1785</v>
      </c>
      <c r="Q2590" s="26">
        <v>1</v>
      </c>
      <c r="R2590" s="26">
        <f t="shared" si="402"/>
        <v>119000</v>
      </c>
      <c r="S2590" s="25">
        <f t="shared" si="403"/>
        <v>210062.9</v>
      </c>
      <c r="T2590" s="28">
        <f t="shared" si="404"/>
        <v>0.1896436733949689</v>
      </c>
      <c r="U2590" s="29">
        <f t="shared" si="405"/>
        <v>249900</v>
      </c>
      <c r="V2590" s="26">
        <f>+INDEX('LISTA DE PRECIOS EKM '!A:K,MATCH('Precios ML'!B2590,'LISTA DE PRECIOS EKM '!A:A,0),8)</f>
        <v>249900</v>
      </c>
      <c r="W2590" s="26">
        <f t="shared" si="406"/>
        <v>249900</v>
      </c>
      <c r="X2590" s="26">
        <f t="shared" si="407"/>
        <v>0</v>
      </c>
      <c r="Y2590" s="26"/>
      <c r="Z2590" s="26">
        <f t="shared" si="408"/>
        <v>249900</v>
      </c>
      <c r="AA2590" s="30">
        <f t="shared" si="409"/>
        <v>1.1000000000000001</v>
      </c>
    </row>
    <row r="2591" spans="1:27">
      <c r="A2591" s="20" t="s">
        <v>7306</v>
      </c>
      <c r="B2591" s="20" t="s">
        <v>2030</v>
      </c>
      <c r="C2591" s="25">
        <v>39000</v>
      </c>
      <c r="D2591" s="22">
        <v>85</v>
      </c>
      <c r="E2591" s="22">
        <v>49</v>
      </c>
      <c r="F2591" s="22">
        <v>40</v>
      </c>
      <c r="G2591" s="22">
        <v>16000</v>
      </c>
      <c r="H2591" s="22" t="s">
        <v>5088</v>
      </c>
      <c r="I2591" s="26">
        <f>+IF(H2591='COSTOS VARIOS'!$C$1,'COSTOS VARIOS'!$C$2*'Precios ML'!V2591,'COSTOS VARIOS'!$B$2*'Precios ML'!V2591)</f>
        <v>17980</v>
      </c>
      <c r="J2591" s="22">
        <v>0</v>
      </c>
      <c r="K2591" s="27">
        <f t="shared" si="400"/>
        <v>10.4125</v>
      </c>
      <c r="L2591" s="27">
        <f t="shared" si="401"/>
        <v>10.4125</v>
      </c>
      <c r="M2591" s="26">
        <f>(INDEX(pesos!A:B,MATCH(L2591,pesos!A:A,1),2))</f>
        <v>16200</v>
      </c>
      <c r="N2591" s="26">
        <f>+R2591*'COSTOS VARIOS'!$O$1</f>
        <v>7410</v>
      </c>
      <c r="O2591" s="26">
        <f>+R2591*'COSTOS VARIOS'!$O$2</f>
        <v>159.9</v>
      </c>
      <c r="P2591" s="26">
        <f>+R2591*'COSTOS VARIOS'!$O$3</f>
        <v>585</v>
      </c>
      <c r="Q2591" s="26">
        <v>1</v>
      </c>
      <c r="R2591" s="26">
        <f t="shared" si="402"/>
        <v>39000</v>
      </c>
      <c r="S2591" s="25">
        <f t="shared" si="403"/>
        <v>81334.899999999994</v>
      </c>
      <c r="T2591" s="28">
        <f t="shared" si="404"/>
        <v>0.10530657811099542</v>
      </c>
      <c r="U2591" s="29">
        <f t="shared" si="405"/>
        <v>89900</v>
      </c>
      <c r="V2591" s="26">
        <f>+INDEX('LISTA DE PRECIOS EKM '!A:K,MATCH('Precios ML'!B2591,'LISTA DE PRECIOS EKM '!A:A,0),8)</f>
        <v>89900</v>
      </c>
      <c r="W2591" s="26">
        <f t="shared" si="406"/>
        <v>89900</v>
      </c>
      <c r="X2591" s="26">
        <f t="shared" si="407"/>
        <v>0</v>
      </c>
      <c r="Y2591" s="26"/>
      <c r="Z2591" s="26">
        <f t="shared" si="408"/>
        <v>89900</v>
      </c>
      <c r="AA2591" s="30">
        <f t="shared" si="409"/>
        <v>1.3051282051282049</v>
      </c>
    </row>
    <row r="2592" spans="1:27">
      <c r="A2592" s="20" t="s">
        <v>7306</v>
      </c>
      <c r="B2592" s="20" t="s">
        <v>2030</v>
      </c>
      <c r="C2592" s="25">
        <v>39000</v>
      </c>
      <c r="D2592" s="22">
        <v>85</v>
      </c>
      <c r="E2592" s="22">
        <v>49</v>
      </c>
      <c r="F2592" s="22">
        <v>40</v>
      </c>
      <c r="G2592" s="22">
        <v>16000</v>
      </c>
      <c r="H2592" s="22" t="s">
        <v>5088</v>
      </c>
      <c r="I2592" s="26">
        <f>+IF(H2592='COSTOS VARIOS'!$C$1,'COSTOS VARIOS'!$C$2*'Precios ML'!V2592,'COSTOS VARIOS'!$B$2*'Precios ML'!V2592)</f>
        <v>17980</v>
      </c>
      <c r="J2592" s="22">
        <v>0</v>
      </c>
      <c r="K2592" s="27">
        <f t="shared" si="400"/>
        <v>10.4125</v>
      </c>
      <c r="L2592" s="27">
        <f t="shared" si="401"/>
        <v>10.4125</v>
      </c>
      <c r="M2592" s="26">
        <f>(INDEX(pesos!A:B,MATCH(L2592,pesos!A:A,1),2))</f>
        <v>16200</v>
      </c>
      <c r="N2592" s="26">
        <f>+R2592*'COSTOS VARIOS'!$O$1</f>
        <v>7410</v>
      </c>
      <c r="O2592" s="26">
        <f>+R2592*'COSTOS VARIOS'!$O$2</f>
        <v>159.9</v>
      </c>
      <c r="P2592" s="26">
        <f>+R2592*'COSTOS VARIOS'!$O$3</f>
        <v>585</v>
      </c>
      <c r="Q2592" s="26">
        <v>1</v>
      </c>
      <c r="R2592" s="26">
        <f t="shared" si="402"/>
        <v>39000</v>
      </c>
      <c r="S2592" s="25">
        <f t="shared" si="403"/>
        <v>81334.899999999994</v>
      </c>
      <c r="T2592" s="28">
        <f t="shared" si="404"/>
        <v>0.10530657811099542</v>
      </c>
      <c r="U2592" s="29">
        <f t="shared" si="405"/>
        <v>89900</v>
      </c>
      <c r="V2592" s="26">
        <f>+INDEX('LISTA DE PRECIOS EKM '!A:K,MATCH('Precios ML'!B2592,'LISTA DE PRECIOS EKM '!A:A,0),8)</f>
        <v>89900</v>
      </c>
      <c r="W2592" s="26">
        <f t="shared" si="406"/>
        <v>89900</v>
      </c>
      <c r="X2592" s="26">
        <f t="shared" si="407"/>
        <v>0</v>
      </c>
      <c r="Y2592" s="26"/>
      <c r="Z2592" s="26">
        <f t="shared" si="408"/>
        <v>89900</v>
      </c>
      <c r="AA2592" s="30">
        <f t="shared" si="409"/>
        <v>1.3051282051282049</v>
      </c>
    </row>
    <row r="2593" spans="1:27">
      <c r="A2593" s="20" t="s">
        <v>7307</v>
      </c>
      <c r="B2593" s="20" t="s">
        <v>7308</v>
      </c>
      <c r="C2593" s="25">
        <v>240000</v>
      </c>
      <c r="D2593" s="22">
        <v>85</v>
      </c>
      <c r="E2593" s="22">
        <v>49</v>
      </c>
      <c r="F2593" s="22">
        <v>40</v>
      </c>
      <c r="G2593" s="22">
        <v>16000</v>
      </c>
      <c r="H2593" s="22" t="s">
        <v>5088</v>
      </c>
      <c r="I2593" s="26">
        <f>+IF(H2593='COSTOS VARIOS'!$C$1,'COSTOS VARIOS'!$C$2*'Precios ML'!V2593,'COSTOS VARIOS'!$B$2*'Precios ML'!V2593)</f>
        <v>105980</v>
      </c>
      <c r="J2593" s="22">
        <v>0</v>
      </c>
      <c r="K2593" s="27">
        <f t="shared" si="400"/>
        <v>10.4125</v>
      </c>
      <c r="L2593" s="27">
        <f t="shared" si="401"/>
        <v>10.4125</v>
      </c>
      <c r="M2593" s="26">
        <f>(INDEX(pesos!A:B,MATCH(L2593,pesos!A:A,1),2))</f>
        <v>16200</v>
      </c>
      <c r="N2593" s="26">
        <f>+R2593*'COSTOS VARIOS'!$O$1</f>
        <v>45600</v>
      </c>
      <c r="O2593" s="26">
        <f>+R2593*'COSTOS VARIOS'!$O$2</f>
        <v>984.00000000000011</v>
      </c>
      <c r="P2593" s="26">
        <f>+R2593*'COSTOS VARIOS'!$O$3</f>
        <v>3600</v>
      </c>
      <c r="Q2593" s="26">
        <v>1</v>
      </c>
      <c r="R2593" s="26">
        <f t="shared" si="402"/>
        <v>240000</v>
      </c>
      <c r="S2593" s="25">
        <f t="shared" si="403"/>
        <v>412364</v>
      </c>
      <c r="T2593" s="28">
        <f t="shared" si="404"/>
        <v>0.28502973101434659</v>
      </c>
      <c r="U2593" s="29">
        <f t="shared" si="405"/>
        <v>529900</v>
      </c>
      <c r="V2593" s="26">
        <f>+INDEX('LISTA DE PRECIOS EKM '!A:K,MATCH('Precios ML'!B2593,'LISTA DE PRECIOS EKM '!A:A,0),8)</f>
        <v>529900</v>
      </c>
      <c r="W2593" s="26">
        <f t="shared" si="406"/>
        <v>529900</v>
      </c>
      <c r="X2593" s="26">
        <f t="shared" si="407"/>
        <v>0</v>
      </c>
      <c r="Y2593" s="26"/>
      <c r="Z2593" s="26">
        <f t="shared" si="408"/>
        <v>529900</v>
      </c>
      <c r="AA2593" s="30">
        <f t="shared" si="409"/>
        <v>1.2079166666666667</v>
      </c>
    </row>
    <row r="2594" spans="1:27">
      <c r="A2594" s="20" t="s">
        <v>7307</v>
      </c>
      <c r="B2594" s="20" t="s">
        <v>7308</v>
      </c>
      <c r="C2594" s="25">
        <v>240000</v>
      </c>
      <c r="D2594" s="22">
        <v>85</v>
      </c>
      <c r="E2594" s="22">
        <v>49</v>
      </c>
      <c r="F2594" s="22">
        <v>40</v>
      </c>
      <c r="G2594" s="22">
        <v>16000</v>
      </c>
      <c r="H2594" s="22" t="s">
        <v>5088</v>
      </c>
      <c r="I2594" s="26">
        <f>+IF(H2594='COSTOS VARIOS'!$C$1,'COSTOS VARIOS'!$C$2*'Precios ML'!V2594,'COSTOS VARIOS'!$B$2*'Precios ML'!V2594)</f>
        <v>105980</v>
      </c>
      <c r="J2594" s="22">
        <v>0</v>
      </c>
      <c r="K2594" s="27">
        <f t="shared" si="400"/>
        <v>10.4125</v>
      </c>
      <c r="L2594" s="27">
        <f t="shared" si="401"/>
        <v>10.4125</v>
      </c>
      <c r="M2594" s="26">
        <f>(INDEX(pesos!A:B,MATCH(L2594,pesos!A:A,1),2))</f>
        <v>16200</v>
      </c>
      <c r="N2594" s="26">
        <f>+R2594*'COSTOS VARIOS'!$O$1</f>
        <v>45600</v>
      </c>
      <c r="O2594" s="26">
        <f>+R2594*'COSTOS VARIOS'!$O$2</f>
        <v>984.00000000000011</v>
      </c>
      <c r="P2594" s="26">
        <f>+R2594*'COSTOS VARIOS'!$O$3</f>
        <v>3600</v>
      </c>
      <c r="Q2594" s="26">
        <v>1</v>
      </c>
      <c r="R2594" s="26">
        <f t="shared" si="402"/>
        <v>240000</v>
      </c>
      <c r="S2594" s="25">
        <f t="shared" si="403"/>
        <v>412364</v>
      </c>
      <c r="T2594" s="28">
        <f t="shared" si="404"/>
        <v>0.28502973101434659</v>
      </c>
      <c r="U2594" s="29">
        <f t="shared" si="405"/>
        <v>529900</v>
      </c>
      <c r="V2594" s="26">
        <f>+INDEX('LISTA DE PRECIOS EKM '!A:K,MATCH('Precios ML'!B2594,'LISTA DE PRECIOS EKM '!A:A,0),8)</f>
        <v>529900</v>
      </c>
      <c r="W2594" s="26">
        <f t="shared" si="406"/>
        <v>529900</v>
      </c>
      <c r="X2594" s="26">
        <f t="shared" si="407"/>
        <v>0</v>
      </c>
      <c r="Y2594" s="26"/>
      <c r="Z2594" s="26">
        <f t="shared" si="408"/>
        <v>529900</v>
      </c>
      <c r="AA2594" s="30">
        <f t="shared" si="409"/>
        <v>1.2079166666666667</v>
      </c>
    </row>
    <row r="2595" spans="1:27">
      <c r="A2595" s="20" t="s">
        <v>7309</v>
      </c>
      <c r="B2595" s="20" t="s">
        <v>7310</v>
      </c>
      <c r="C2595" s="25">
        <v>140000</v>
      </c>
      <c r="D2595" s="22">
        <v>85</v>
      </c>
      <c r="E2595" s="22">
        <v>49</v>
      </c>
      <c r="F2595" s="22">
        <v>40</v>
      </c>
      <c r="G2595" s="22">
        <v>16000</v>
      </c>
      <c r="H2595" s="22" t="s">
        <v>5088</v>
      </c>
      <c r="I2595" s="26">
        <f>+IF(H2595='COSTOS VARIOS'!$C$1,'COSTOS VARIOS'!$C$2*'Precios ML'!V2595,'COSTOS VARIOS'!$B$2*'Precios ML'!V2595)</f>
        <v>63980</v>
      </c>
      <c r="J2595" s="22">
        <v>0</v>
      </c>
      <c r="K2595" s="27">
        <f t="shared" si="400"/>
        <v>10.4125</v>
      </c>
      <c r="L2595" s="27">
        <f t="shared" si="401"/>
        <v>10.4125</v>
      </c>
      <c r="M2595" s="26">
        <f>(INDEX(pesos!A:B,MATCH(L2595,pesos!A:A,1),2))</f>
        <v>16200</v>
      </c>
      <c r="N2595" s="26">
        <f>+R2595*'COSTOS VARIOS'!$O$1</f>
        <v>26600</v>
      </c>
      <c r="O2595" s="26">
        <f>+R2595*'COSTOS VARIOS'!$O$2</f>
        <v>574</v>
      </c>
      <c r="P2595" s="26">
        <f>+R2595*'COSTOS VARIOS'!$O$3</f>
        <v>2100</v>
      </c>
      <c r="Q2595" s="26">
        <v>1</v>
      </c>
      <c r="R2595" s="26">
        <f t="shared" si="402"/>
        <v>140000</v>
      </c>
      <c r="S2595" s="25">
        <f t="shared" si="403"/>
        <v>249454</v>
      </c>
      <c r="T2595" s="28">
        <f t="shared" si="404"/>
        <v>0.28240076326697516</v>
      </c>
      <c r="U2595" s="29">
        <f t="shared" si="405"/>
        <v>319900</v>
      </c>
      <c r="V2595" s="26">
        <f>+INDEX('LISTA DE PRECIOS EKM '!A:K,MATCH('Precios ML'!B2595,'LISTA DE PRECIOS EKM '!A:A,0),8)</f>
        <v>319900</v>
      </c>
      <c r="W2595" s="26">
        <f t="shared" si="406"/>
        <v>319900</v>
      </c>
      <c r="X2595" s="26">
        <f t="shared" si="407"/>
        <v>0</v>
      </c>
      <c r="Y2595" s="26"/>
      <c r="Z2595" s="26">
        <f t="shared" si="408"/>
        <v>319900</v>
      </c>
      <c r="AA2595" s="30">
        <f t="shared" si="409"/>
        <v>1.2850000000000001</v>
      </c>
    </row>
    <row r="2596" spans="1:27">
      <c r="A2596" s="20" t="s">
        <v>7309</v>
      </c>
      <c r="B2596" s="20" t="s">
        <v>7310</v>
      </c>
      <c r="C2596" s="25">
        <v>140000</v>
      </c>
      <c r="D2596" s="22">
        <v>85</v>
      </c>
      <c r="E2596" s="22">
        <v>49</v>
      </c>
      <c r="F2596" s="22">
        <v>40</v>
      </c>
      <c r="G2596" s="22">
        <v>16000</v>
      </c>
      <c r="H2596" s="22" t="s">
        <v>5088</v>
      </c>
      <c r="I2596" s="26">
        <f>+IF(H2596='COSTOS VARIOS'!$C$1,'COSTOS VARIOS'!$C$2*'Precios ML'!V2596,'COSTOS VARIOS'!$B$2*'Precios ML'!V2596)</f>
        <v>63980</v>
      </c>
      <c r="J2596" s="22">
        <v>0</v>
      </c>
      <c r="K2596" s="27">
        <f t="shared" si="400"/>
        <v>10.4125</v>
      </c>
      <c r="L2596" s="27">
        <f t="shared" si="401"/>
        <v>10.4125</v>
      </c>
      <c r="M2596" s="26">
        <f>(INDEX(pesos!A:B,MATCH(L2596,pesos!A:A,1),2))</f>
        <v>16200</v>
      </c>
      <c r="N2596" s="26">
        <f>+R2596*'COSTOS VARIOS'!$O$1</f>
        <v>26600</v>
      </c>
      <c r="O2596" s="26">
        <f>+R2596*'COSTOS VARIOS'!$O$2</f>
        <v>574</v>
      </c>
      <c r="P2596" s="26">
        <f>+R2596*'COSTOS VARIOS'!$O$3</f>
        <v>2100</v>
      </c>
      <c r="Q2596" s="26">
        <v>1</v>
      </c>
      <c r="R2596" s="26">
        <f t="shared" si="402"/>
        <v>140000</v>
      </c>
      <c r="S2596" s="25">
        <f t="shared" si="403"/>
        <v>249454</v>
      </c>
      <c r="T2596" s="28">
        <f t="shared" si="404"/>
        <v>0.28240076326697516</v>
      </c>
      <c r="U2596" s="29">
        <f t="shared" si="405"/>
        <v>319900</v>
      </c>
      <c r="V2596" s="26">
        <f>+INDEX('LISTA DE PRECIOS EKM '!A:K,MATCH('Precios ML'!B2596,'LISTA DE PRECIOS EKM '!A:A,0),8)</f>
        <v>319900</v>
      </c>
      <c r="W2596" s="26">
        <f t="shared" si="406"/>
        <v>319900</v>
      </c>
      <c r="X2596" s="26">
        <f t="shared" si="407"/>
        <v>0</v>
      </c>
      <c r="Y2596" s="26"/>
      <c r="Z2596" s="26">
        <f t="shared" si="408"/>
        <v>319900</v>
      </c>
      <c r="AA2596" s="30">
        <f t="shared" si="409"/>
        <v>1.2850000000000001</v>
      </c>
    </row>
    <row r="2597" spans="1:27">
      <c r="A2597" s="20" t="s">
        <v>7311</v>
      </c>
      <c r="B2597" s="20" t="s">
        <v>7312</v>
      </c>
      <c r="C2597" s="25">
        <v>903885.99999999988</v>
      </c>
      <c r="D2597" s="22">
        <v>85</v>
      </c>
      <c r="E2597" s="22">
        <v>49</v>
      </c>
      <c r="F2597" s="22">
        <v>40</v>
      </c>
      <c r="G2597" s="22">
        <v>16000</v>
      </c>
      <c r="H2597" s="22" t="s">
        <v>5088</v>
      </c>
      <c r="I2597" s="26">
        <f>+IF(H2597='COSTOS VARIOS'!$C$1,'COSTOS VARIOS'!$C$2*'Precios ML'!V2597,'COSTOS VARIOS'!$B$2*'Precios ML'!V2597)</f>
        <v>393980</v>
      </c>
      <c r="J2597" s="22">
        <v>0</v>
      </c>
      <c r="K2597" s="27">
        <f t="shared" si="400"/>
        <v>10.4125</v>
      </c>
      <c r="L2597" s="27">
        <f t="shared" si="401"/>
        <v>10.4125</v>
      </c>
      <c r="M2597" s="26">
        <f>(INDEX(pesos!A:B,MATCH(L2597,pesos!A:A,1),2))</f>
        <v>16200</v>
      </c>
      <c r="N2597" s="26">
        <f>+R2597*'COSTOS VARIOS'!$O$1</f>
        <v>171738.33999999997</v>
      </c>
      <c r="O2597" s="26">
        <f>+R2597*'COSTOS VARIOS'!$O$2</f>
        <v>3705.9325999999996</v>
      </c>
      <c r="P2597" s="26">
        <f>+R2597*'COSTOS VARIOS'!$O$3</f>
        <v>13558.289999999997</v>
      </c>
      <c r="Q2597" s="26">
        <v>1</v>
      </c>
      <c r="R2597" s="26">
        <f t="shared" si="402"/>
        <v>903885.99999999988</v>
      </c>
      <c r="S2597" s="25">
        <f t="shared" si="403"/>
        <v>1503068.5625999998</v>
      </c>
      <c r="T2597" s="28">
        <f t="shared" si="404"/>
        <v>0.3105855907148225</v>
      </c>
      <c r="U2597" s="29">
        <f t="shared" si="405"/>
        <v>1969900</v>
      </c>
      <c r="V2597" s="26">
        <f>+INDEX('LISTA DE PRECIOS EKM '!A:K,MATCH('Precios ML'!B2597,'LISTA DE PRECIOS EKM '!A:A,0),8)</f>
        <v>1969900</v>
      </c>
      <c r="W2597" s="26">
        <f t="shared" si="406"/>
        <v>1969900</v>
      </c>
      <c r="X2597" s="26">
        <f t="shared" si="407"/>
        <v>0</v>
      </c>
      <c r="Y2597" s="26"/>
      <c r="Z2597" s="26">
        <f t="shared" si="408"/>
        <v>1969900</v>
      </c>
      <c r="AA2597" s="30">
        <f t="shared" si="409"/>
        <v>1.1793677521280341</v>
      </c>
    </row>
    <row r="2598" spans="1:27">
      <c r="A2598" s="20" t="s">
        <v>7313</v>
      </c>
      <c r="B2598" s="20" t="s">
        <v>2593</v>
      </c>
      <c r="C2598" s="25">
        <v>130167.99999999999</v>
      </c>
      <c r="D2598" s="22">
        <v>85</v>
      </c>
      <c r="E2598" s="22">
        <v>49</v>
      </c>
      <c r="F2598" s="22">
        <v>40</v>
      </c>
      <c r="G2598" s="22">
        <v>16000</v>
      </c>
      <c r="H2598" s="22" t="s">
        <v>5088</v>
      </c>
      <c r="I2598" s="26">
        <f>+IF(H2598='COSTOS VARIOS'!$C$1,'COSTOS VARIOS'!$C$2*'Precios ML'!V2598,'COSTOS VARIOS'!$B$2*'Precios ML'!V2598)</f>
        <v>53980</v>
      </c>
      <c r="J2598" s="22">
        <v>0</v>
      </c>
      <c r="K2598" s="27">
        <f t="shared" si="400"/>
        <v>10.4125</v>
      </c>
      <c r="L2598" s="27">
        <f t="shared" si="401"/>
        <v>10.4125</v>
      </c>
      <c r="M2598" s="26">
        <f>(INDEX(pesos!A:B,MATCH(L2598,pesos!A:A,1),2))</f>
        <v>16200</v>
      </c>
      <c r="N2598" s="26">
        <f>+R2598*'COSTOS VARIOS'!$O$1</f>
        <v>24731.919999999998</v>
      </c>
      <c r="O2598" s="26">
        <f>+R2598*'COSTOS VARIOS'!$O$2</f>
        <v>533.68880000000001</v>
      </c>
      <c r="P2598" s="26">
        <f>+R2598*'COSTOS VARIOS'!$O$3</f>
        <v>1952.5199999999998</v>
      </c>
      <c r="Q2598" s="26">
        <v>1</v>
      </c>
      <c r="R2598" s="26">
        <f t="shared" si="402"/>
        <v>130167.99999999999</v>
      </c>
      <c r="S2598" s="25">
        <f t="shared" si="403"/>
        <v>227566.12880000001</v>
      </c>
      <c r="T2598" s="28">
        <f t="shared" si="404"/>
        <v>0.18602887619187736</v>
      </c>
      <c r="U2598" s="29">
        <f t="shared" si="405"/>
        <v>269900</v>
      </c>
      <c r="V2598" s="26">
        <f>+INDEX('LISTA DE PRECIOS EKM '!A:K,MATCH('Precios ML'!B2598,'LISTA DE PRECIOS EKM '!A:A,0),8)</f>
        <v>269900</v>
      </c>
      <c r="W2598" s="26">
        <f t="shared" si="406"/>
        <v>269900</v>
      </c>
      <c r="X2598" s="26">
        <f t="shared" si="407"/>
        <v>0</v>
      </c>
      <c r="Y2598" s="26"/>
      <c r="Z2598" s="26">
        <f t="shared" si="408"/>
        <v>269900</v>
      </c>
      <c r="AA2598" s="30">
        <f t="shared" si="409"/>
        <v>1.0734742793927849</v>
      </c>
    </row>
    <row r="2599" spans="1:27">
      <c r="A2599" s="20" t="s">
        <v>7313</v>
      </c>
      <c r="B2599" s="20" t="s">
        <v>2593</v>
      </c>
      <c r="C2599" s="25">
        <v>130167.99999999999</v>
      </c>
      <c r="D2599" s="22">
        <v>85</v>
      </c>
      <c r="E2599" s="22">
        <v>49</v>
      </c>
      <c r="F2599" s="22">
        <v>40</v>
      </c>
      <c r="G2599" s="22">
        <v>16000</v>
      </c>
      <c r="H2599" s="22" t="s">
        <v>5088</v>
      </c>
      <c r="I2599" s="26">
        <f>+IF(H2599='COSTOS VARIOS'!$C$1,'COSTOS VARIOS'!$C$2*'Precios ML'!V2599,'COSTOS VARIOS'!$B$2*'Precios ML'!V2599)</f>
        <v>53980</v>
      </c>
      <c r="J2599" s="22">
        <v>0</v>
      </c>
      <c r="K2599" s="27">
        <f t="shared" si="400"/>
        <v>10.4125</v>
      </c>
      <c r="L2599" s="27">
        <f t="shared" si="401"/>
        <v>10.4125</v>
      </c>
      <c r="M2599" s="26">
        <f>(INDEX(pesos!A:B,MATCH(L2599,pesos!A:A,1),2))</f>
        <v>16200</v>
      </c>
      <c r="N2599" s="26">
        <f>+R2599*'COSTOS VARIOS'!$O$1</f>
        <v>24731.919999999998</v>
      </c>
      <c r="O2599" s="26">
        <f>+R2599*'COSTOS VARIOS'!$O$2</f>
        <v>533.68880000000001</v>
      </c>
      <c r="P2599" s="26">
        <f>+R2599*'COSTOS VARIOS'!$O$3</f>
        <v>1952.5199999999998</v>
      </c>
      <c r="Q2599" s="26">
        <v>1</v>
      </c>
      <c r="R2599" s="26">
        <f t="shared" si="402"/>
        <v>130167.99999999999</v>
      </c>
      <c r="S2599" s="25">
        <f t="shared" si="403"/>
        <v>227566.12880000001</v>
      </c>
      <c r="T2599" s="28">
        <f t="shared" si="404"/>
        <v>0.18602887619187736</v>
      </c>
      <c r="U2599" s="29">
        <f t="shared" si="405"/>
        <v>269900</v>
      </c>
      <c r="V2599" s="26">
        <f>+INDEX('LISTA DE PRECIOS EKM '!A:K,MATCH('Precios ML'!B2599,'LISTA DE PRECIOS EKM '!A:A,0),8)</f>
        <v>269900</v>
      </c>
      <c r="W2599" s="26">
        <f t="shared" si="406"/>
        <v>269900</v>
      </c>
      <c r="X2599" s="26">
        <f t="shared" si="407"/>
        <v>0</v>
      </c>
      <c r="Y2599" s="26"/>
      <c r="Z2599" s="26">
        <f t="shared" si="408"/>
        <v>269900</v>
      </c>
      <c r="AA2599" s="30">
        <f t="shared" si="409"/>
        <v>1.0734742793927849</v>
      </c>
    </row>
    <row r="2600" spans="1:27">
      <c r="A2600" s="20" t="s">
        <v>7314</v>
      </c>
      <c r="B2600" s="20" t="s">
        <v>1699</v>
      </c>
      <c r="C2600" s="25">
        <v>60000</v>
      </c>
      <c r="D2600" s="22">
        <v>85</v>
      </c>
      <c r="E2600" s="22">
        <v>49</v>
      </c>
      <c r="F2600" s="22">
        <v>40</v>
      </c>
      <c r="G2600" s="22">
        <v>16000</v>
      </c>
      <c r="H2600" s="22" t="s">
        <v>5088</v>
      </c>
      <c r="I2600" s="26">
        <f>+IF(H2600='COSTOS VARIOS'!$C$1,'COSTOS VARIOS'!$C$2*'Precios ML'!V2600,'COSTOS VARIOS'!$B$2*'Precios ML'!V2600)</f>
        <v>31980</v>
      </c>
      <c r="J2600" s="22">
        <v>0</v>
      </c>
      <c r="K2600" s="27">
        <f t="shared" si="400"/>
        <v>10.4125</v>
      </c>
      <c r="L2600" s="27">
        <f t="shared" si="401"/>
        <v>10.4125</v>
      </c>
      <c r="M2600" s="26">
        <f>(INDEX(pesos!A:B,MATCH(L2600,pesos!A:A,1),2))</f>
        <v>16200</v>
      </c>
      <c r="N2600" s="26">
        <f>+R2600*'COSTOS VARIOS'!$O$1</f>
        <v>11400</v>
      </c>
      <c r="O2600" s="26">
        <f>+R2600*'COSTOS VARIOS'!$O$2</f>
        <v>246.00000000000003</v>
      </c>
      <c r="P2600" s="26">
        <f>+R2600*'COSTOS VARIOS'!$O$3</f>
        <v>900</v>
      </c>
      <c r="Q2600" s="26">
        <v>1</v>
      </c>
      <c r="R2600" s="26">
        <f t="shared" si="402"/>
        <v>60000</v>
      </c>
      <c r="S2600" s="25">
        <f t="shared" si="403"/>
        <v>120726</v>
      </c>
      <c r="T2600" s="28">
        <f t="shared" si="404"/>
        <v>0.32448685453009296</v>
      </c>
      <c r="U2600" s="29">
        <f t="shared" si="405"/>
        <v>159900</v>
      </c>
      <c r="V2600" s="26">
        <f>+INDEX('LISTA DE PRECIOS EKM '!A:K,MATCH('Precios ML'!B2600,'LISTA DE PRECIOS EKM '!A:A,0),8)</f>
        <v>159900</v>
      </c>
      <c r="W2600" s="26">
        <f t="shared" si="406"/>
        <v>159900</v>
      </c>
      <c r="X2600" s="26">
        <f t="shared" si="407"/>
        <v>0</v>
      </c>
      <c r="Y2600" s="26"/>
      <c r="Z2600" s="26">
        <f t="shared" si="408"/>
        <v>159900</v>
      </c>
      <c r="AA2600" s="30">
        <f t="shared" si="409"/>
        <v>1.665</v>
      </c>
    </row>
    <row r="2601" spans="1:27">
      <c r="A2601" s="20" t="s">
        <v>7314</v>
      </c>
      <c r="B2601" s="20" t="s">
        <v>1699</v>
      </c>
      <c r="C2601" s="25">
        <v>60000</v>
      </c>
      <c r="D2601" s="22">
        <v>85</v>
      </c>
      <c r="E2601" s="22">
        <v>49</v>
      </c>
      <c r="F2601" s="22">
        <v>40</v>
      </c>
      <c r="G2601" s="22">
        <v>16000</v>
      </c>
      <c r="H2601" s="22" t="s">
        <v>5088</v>
      </c>
      <c r="I2601" s="26">
        <f>+IF(H2601='COSTOS VARIOS'!$C$1,'COSTOS VARIOS'!$C$2*'Precios ML'!V2601,'COSTOS VARIOS'!$B$2*'Precios ML'!V2601)</f>
        <v>31980</v>
      </c>
      <c r="J2601" s="22">
        <v>0</v>
      </c>
      <c r="K2601" s="27">
        <f t="shared" si="400"/>
        <v>10.4125</v>
      </c>
      <c r="L2601" s="27">
        <f t="shared" si="401"/>
        <v>10.4125</v>
      </c>
      <c r="M2601" s="26">
        <f>(INDEX(pesos!A:B,MATCH(L2601,pesos!A:A,1),2))</f>
        <v>16200</v>
      </c>
      <c r="N2601" s="26">
        <f>+R2601*'COSTOS VARIOS'!$O$1</f>
        <v>11400</v>
      </c>
      <c r="O2601" s="26">
        <f>+R2601*'COSTOS VARIOS'!$O$2</f>
        <v>246.00000000000003</v>
      </c>
      <c r="P2601" s="26">
        <f>+R2601*'COSTOS VARIOS'!$O$3</f>
        <v>900</v>
      </c>
      <c r="Q2601" s="26">
        <v>1</v>
      </c>
      <c r="R2601" s="26">
        <f t="shared" si="402"/>
        <v>60000</v>
      </c>
      <c r="S2601" s="25">
        <f t="shared" si="403"/>
        <v>120726</v>
      </c>
      <c r="T2601" s="28">
        <f t="shared" si="404"/>
        <v>0.32448685453009296</v>
      </c>
      <c r="U2601" s="29">
        <f t="shared" si="405"/>
        <v>159900</v>
      </c>
      <c r="V2601" s="26">
        <f>+INDEX('LISTA DE PRECIOS EKM '!A:K,MATCH('Precios ML'!B2601,'LISTA DE PRECIOS EKM '!A:A,0),8)</f>
        <v>159900</v>
      </c>
      <c r="W2601" s="26">
        <f t="shared" si="406"/>
        <v>159900</v>
      </c>
      <c r="X2601" s="26">
        <f t="shared" si="407"/>
        <v>0</v>
      </c>
      <c r="Y2601" s="26"/>
      <c r="Z2601" s="26">
        <f t="shared" si="408"/>
        <v>159900</v>
      </c>
      <c r="AA2601" s="30">
        <f t="shared" si="409"/>
        <v>1.665</v>
      </c>
    </row>
    <row r="2602" spans="1:27">
      <c r="A2602" s="20" t="s">
        <v>7315</v>
      </c>
      <c r="B2602" s="20" t="s">
        <v>2682</v>
      </c>
      <c r="C2602" s="25">
        <v>240000</v>
      </c>
      <c r="D2602" s="22">
        <v>85</v>
      </c>
      <c r="E2602" s="22">
        <v>49</v>
      </c>
      <c r="F2602" s="22">
        <v>40</v>
      </c>
      <c r="G2602" s="22">
        <v>16000</v>
      </c>
      <c r="H2602" s="22" t="s">
        <v>5088</v>
      </c>
      <c r="I2602" s="26">
        <f>+IF(H2602='COSTOS VARIOS'!$C$1,'COSTOS VARIOS'!$C$2*'Precios ML'!V2602,'COSTOS VARIOS'!$B$2*'Precios ML'!V2602)</f>
        <v>101980</v>
      </c>
      <c r="J2602" s="22">
        <v>0</v>
      </c>
      <c r="K2602" s="27">
        <f t="shared" si="400"/>
        <v>10.4125</v>
      </c>
      <c r="L2602" s="27">
        <f t="shared" si="401"/>
        <v>10.4125</v>
      </c>
      <c r="M2602" s="26">
        <f>(INDEX(pesos!A:B,MATCH(L2602,pesos!A:A,1),2))</f>
        <v>16200</v>
      </c>
      <c r="N2602" s="26">
        <f>+R2602*'COSTOS VARIOS'!$O$1</f>
        <v>45600</v>
      </c>
      <c r="O2602" s="26">
        <f>+R2602*'COSTOS VARIOS'!$O$2</f>
        <v>984.00000000000011</v>
      </c>
      <c r="P2602" s="26">
        <f>+R2602*'COSTOS VARIOS'!$O$3</f>
        <v>3600</v>
      </c>
      <c r="Q2602" s="26">
        <v>1</v>
      </c>
      <c r="R2602" s="26">
        <f t="shared" si="402"/>
        <v>240000</v>
      </c>
      <c r="S2602" s="25">
        <f t="shared" si="403"/>
        <v>408364</v>
      </c>
      <c r="T2602" s="28">
        <f t="shared" si="404"/>
        <v>0.24864091839633273</v>
      </c>
      <c r="U2602" s="29">
        <f t="shared" si="405"/>
        <v>509900</v>
      </c>
      <c r="V2602" s="26">
        <f>+INDEX('LISTA DE PRECIOS EKM '!A:K,MATCH('Precios ML'!B2602,'LISTA DE PRECIOS EKM '!A:A,0),8)</f>
        <v>509900</v>
      </c>
      <c r="W2602" s="26">
        <f t="shared" si="406"/>
        <v>509900</v>
      </c>
      <c r="X2602" s="26">
        <f t="shared" si="407"/>
        <v>0</v>
      </c>
      <c r="Y2602" s="26"/>
      <c r="Z2602" s="26">
        <f t="shared" si="408"/>
        <v>509900</v>
      </c>
      <c r="AA2602" s="30">
        <f t="shared" si="409"/>
        <v>1.1245833333333333</v>
      </c>
    </row>
    <row r="2603" spans="1:27">
      <c r="A2603" s="20" t="s">
        <v>7315</v>
      </c>
      <c r="B2603" s="20" t="s">
        <v>2682</v>
      </c>
      <c r="C2603" s="25">
        <v>240000</v>
      </c>
      <c r="D2603" s="22">
        <v>85</v>
      </c>
      <c r="E2603" s="22">
        <v>49</v>
      </c>
      <c r="F2603" s="22">
        <v>40</v>
      </c>
      <c r="G2603" s="22">
        <v>16000</v>
      </c>
      <c r="H2603" s="22" t="s">
        <v>5088</v>
      </c>
      <c r="I2603" s="26">
        <f>+IF(H2603='COSTOS VARIOS'!$C$1,'COSTOS VARIOS'!$C$2*'Precios ML'!V2603,'COSTOS VARIOS'!$B$2*'Precios ML'!V2603)</f>
        <v>101980</v>
      </c>
      <c r="J2603" s="22">
        <v>0</v>
      </c>
      <c r="K2603" s="27">
        <f t="shared" si="400"/>
        <v>10.4125</v>
      </c>
      <c r="L2603" s="27">
        <f t="shared" si="401"/>
        <v>10.4125</v>
      </c>
      <c r="M2603" s="26">
        <f>(INDEX(pesos!A:B,MATCH(L2603,pesos!A:A,1),2))</f>
        <v>16200</v>
      </c>
      <c r="N2603" s="26">
        <f>+R2603*'COSTOS VARIOS'!$O$1</f>
        <v>45600</v>
      </c>
      <c r="O2603" s="26">
        <f>+R2603*'COSTOS VARIOS'!$O$2</f>
        <v>984.00000000000011</v>
      </c>
      <c r="P2603" s="26">
        <f>+R2603*'COSTOS VARIOS'!$O$3</f>
        <v>3600</v>
      </c>
      <c r="Q2603" s="26">
        <v>1</v>
      </c>
      <c r="R2603" s="26">
        <f t="shared" si="402"/>
        <v>240000</v>
      </c>
      <c r="S2603" s="25">
        <f t="shared" si="403"/>
        <v>408364</v>
      </c>
      <c r="T2603" s="28">
        <f t="shared" si="404"/>
        <v>0.24864091839633273</v>
      </c>
      <c r="U2603" s="29">
        <f t="shared" si="405"/>
        <v>509900</v>
      </c>
      <c r="V2603" s="26">
        <f>+INDEX('LISTA DE PRECIOS EKM '!A:K,MATCH('Precios ML'!B2603,'LISTA DE PRECIOS EKM '!A:A,0),8)</f>
        <v>509900</v>
      </c>
      <c r="W2603" s="26">
        <f t="shared" si="406"/>
        <v>509900</v>
      </c>
      <c r="X2603" s="26">
        <f t="shared" si="407"/>
        <v>0</v>
      </c>
      <c r="Y2603" s="26"/>
      <c r="Z2603" s="26">
        <f t="shared" si="408"/>
        <v>509900</v>
      </c>
      <c r="AA2603" s="30">
        <f t="shared" si="409"/>
        <v>1.1245833333333333</v>
      </c>
    </row>
    <row r="2604" spans="1:27">
      <c r="A2604" s="20" t="s">
        <v>7316</v>
      </c>
      <c r="B2604" s="20" t="s">
        <v>1762</v>
      </c>
      <c r="C2604" s="25">
        <v>397000</v>
      </c>
      <c r="D2604" s="22">
        <v>85</v>
      </c>
      <c r="E2604" s="22">
        <v>49</v>
      </c>
      <c r="F2604" s="22">
        <v>40</v>
      </c>
      <c r="G2604" s="22">
        <v>16000</v>
      </c>
      <c r="H2604" s="22" t="s">
        <v>5088</v>
      </c>
      <c r="I2604" s="26">
        <f>+IF(H2604='COSTOS VARIOS'!$C$1,'COSTOS VARIOS'!$C$2*'Precios ML'!V2604,'COSTOS VARIOS'!$B$2*'Precios ML'!V2604)</f>
        <v>137980</v>
      </c>
      <c r="J2604" s="22">
        <v>0</v>
      </c>
      <c r="K2604" s="27">
        <f t="shared" si="400"/>
        <v>10.4125</v>
      </c>
      <c r="L2604" s="27">
        <f t="shared" si="401"/>
        <v>10.4125</v>
      </c>
      <c r="M2604" s="26">
        <f>(INDEX(pesos!A:B,MATCH(L2604,pesos!A:A,1),2))</f>
        <v>16200</v>
      </c>
      <c r="N2604" s="26">
        <f>+R2604*'COSTOS VARIOS'!$O$1</f>
        <v>75430</v>
      </c>
      <c r="O2604" s="26">
        <f>+R2604*'COSTOS VARIOS'!$O$2</f>
        <v>1627.7</v>
      </c>
      <c r="P2604" s="26">
        <f>+R2604*'COSTOS VARIOS'!$O$3</f>
        <v>5955</v>
      </c>
      <c r="Q2604" s="26">
        <v>1</v>
      </c>
      <c r="R2604" s="26">
        <f t="shared" si="402"/>
        <v>397000</v>
      </c>
      <c r="S2604" s="25">
        <f t="shared" si="403"/>
        <v>634192.69999999995</v>
      </c>
      <c r="T2604" s="28">
        <f t="shared" si="404"/>
        <v>8.7839705502759768E-2</v>
      </c>
      <c r="U2604" s="29">
        <f t="shared" si="405"/>
        <v>689900</v>
      </c>
      <c r="V2604" s="26">
        <f>+INDEX('LISTA DE PRECIOS EKM '!A:K,MATCH('Precios ML'!B2604,'LISTA DE PRECIOS EKM '!A:A,0),8)</f>
        <v>689900</v>
      </c>
      <c r="W2604" s="26">
        <f t="shared" si="406"/>
        <v>689900</v>
      </c>
      <c r="X2604" s="26">
        <f t="shared" si="407"/>
        <v>0</v>
      </c>
      <c r="Y2604" s="26"/>
      <c r="Z2604" s="26">
        <f t="shared" si="408"/>
        <v>689900</v>
      </c>
      <c r="AA2604" s="30">
        <f t="shared" si="409"/>
        <v>0.73778337531486149</v>
      </c>
    </row>
    <row r="2605" spans="1:27">
      <c r="A2605" s="20" t="s">
        <v>7316</v>
      </c>
      <c r="B2605" s="20" t="s">
        <v>1762</v>
      </c>
      <c r="C2605" s="25">
        <v>397000</v>
      </c>
      <c r="D2605" s="22">
        <v>85</v>
      </c>
      <c r="E2605" s="22">
        <v>49</v>
      </c>
      <c r="F2605" s="22">
        <v>40</v>
      </c>
      <c r="G2605" s="22">
        <v>16000</v>
      </c>
      <c r="H2605" s="22" t="s">
        <v>5088</v>
      </c>
      <c r="I2605" s="26">
        <f>+IF(H2605='COSTOS VARIOS'!$C$1,'COSTOS VARIOS'!$C$2*'Precios ML'!V2605,'COSTOS VARIOS'!$B$2*'Precios ML'!V2605)</f>
        <v>137980</v>
      </c>
      <c r="J2605" s="22">
        <v>0</v>
      </c>
      <c r="K2605" s="27">
        <f t="shared" si="400"/>
        <v>10.4125</v>
      </c>
      <c r="L2605" s="27">
        <f t="shared" si="401"/>
        <v>10.4125</v>
      </c>
      <c r="M2605" s="26">
        <f>(INDEX(pesos!A:B,MATCH(L2605,pesos!A:A,1),2))</f>
        <v>16200</v>
      </c>
      <c r="N2605" s="26">
        <f>+R2605*'COSTOS VARIOS'!$O$1</f>
        <v>75430</v>
      </c>
      <c r="O2605" s="26">
        <f>+R2605*'COSTOS VARIOS'!$O$2</f>
        <v>1627.7</v>
      </c>
      <c r="P2605" s="26">
        <f>+R2605*'COSTOS VARIOS'!$O$3</f>
        <v>5955</v>
      </c>
      <c r="Q2605" s="26">
        <v>1</v>
      </c>
      <c r="R2605" s="26">
        <f t="shared" si="402"/>
        <v>397000</v>
      </c>
      <c r="S2605" s="25">
        <f t="shared" si="403"/>
        <v>634192.69999999995</v>
      </c>
      <c r="T2605" s="28">
        <f t="shared" si="404"/>
        <v>8.7839705502759768E-2</v>
      </c>
      <c r="U2605" s="29">
        <f t="shared" si="405"/>
        <v>689900</v>
      </c>
      <c r="V2605" s="26">
        <f>+INDEX('LISTA DE PRECIOS EKM '!A:K,MATCH('Precios ML'!B2605,'LISTA DE PRECIOS EKM '!A:A,0),8)</f>
        <v>689900</v>
      </c>
      <c r="W2605" s="26">
        <f t="shared" si="406"/>
        <v>689900</v>
      </c>
      <c r="X2605" s="26">
        <f t="shared" si="407"/>
        <v>0</v>
      </c>
      <c r="Y2605" s="26"/>
      <c r="Z2605" s="26">
        <f t="shared" si="408"/>
        <v>689900</v>
      </c>
      <c r="AA2605" s="30">
        <f t="shared" si="409"/>
        <v>0.73778337531486149</v>
      </c>
    </row>
    <row r="2606" spans="1:27">
      <c r="A2606" s="20" t="s">
        <v>7317</v>
      </c>
      <c r="B2606" s="20" t="s">
        <v>1717</v>
      </c>
      <c r="C2606" s="25">
        <v>110000</v>
      </c>
      <c r="D2606" s="22">
        <v>85</v>
      </c>
      <c r="E2606" s="22">
        <v>49</v>
      </c>
      <c r="F2606" s="22">
        <v>50</v>
      </c>
      <c r="G2606" s="22">
        <v>16000</v>
      </c>
      <c r="H2606" s="22" t="s">
        <v>5088</v>
      </c>
      <c r="I2606" s="26">
        <f>+IF(H2606='COSTOS VARIOS'!$C$1,'COSTOS VARIOS'!$C$2*'Precios ML'!V2606,'COSTOS VARIOS'!$B$2*'Precios ML'!V2606)</f>
        <v>49980</v>
      </c>
      <c r="J2606" s="22">
        <v>0</v>
      </c>
      <c r="K2606" s="27">
        <f t="shared" si="400"/>
        <v>13.015625</v>
      </c>
      <c r="L2606" s="27">
        <f t="shared" si="401"/>
        <v>13.015625</v>
      </c>
      <c r="M2606" s="26">
        <f>(INDEX(pesos!A:B,MATCH(L2606,pesos!A:A,1),2))</f>
        <v>16200</v>
      </c>
      <c r="N2606" s="26">
        <f>+R2606*'COSTOS VARIOS'!$O$1</f>
        <v>20900</v>
      </c>
      <c r="O2606" s="26">
        <f>+R2606*'COSTOS VARIOS'!$O$2</f>
        <v>451.00000000000006</v>
      </c>
      <c r="P2606" s="26">
        <f>+R2606*'COSTOS VARIOS'!$O$3</f>
        <v>1650</v>
      </c>
      <c r="Q2606" s="26">
        <v>1</v>
      </c>
      <c r="R2606" s="26">
        <f t="shared" si="402"/>
        <v>110000</v>
      </c>
      <c r="S2606" s="25">
        <f t="shared" si="403"/>
        <v>199181</v>
      </c>
      <c r="T2606" s="28">
        <f t="shared" si="404"/>
        <v>0.25463774155165408</v>
      </c>
      <c r="U2606" s="29">
        <f t="shared" si="405"/>
        <v>249900</v>
      </c>
      <c r="V2606" s="26">
        <f>+INDEX('LISTA DE PRECIOS EKM '!A:K,MATCH('Precios ML'!B2606,'LISTA DE PRECIOS EKM '!A:A,0),8)</f>
        <v>249900</v>
      </c>
      <c r="W2606" s="26">
        <f t="shared" si="406"/>
        <v>249900</v>
      </c>
      <c r="X2606" s="26">
        <f t="shared" si="407"/>
        <v>0</v>
      </c>
      <c r="Y2606" s="26"/>
      <c r="Z2606" s="26">
        <f t="shared" si="408"/>
        <v>249900</v>
      </c>
      <c r="AA2606" s="30">
        <f t="shared" si="409"/>
        <v>1.271818181818182</v>
      </c>
    </row>
    <row r="2607" spans="1:27">
      <c r="A2607" s="20" t="s">
        <v>7317</v>
      </c>
      <c r="B2607" s="20" t="s">
        <v>1717</v>
      </c>
      <c r="C2607" s="25">
        <v>110000</v>
      </c>
      <c r="D2607" s="22">
        <v>85</v>
      </c>
      <c r="E2607" s="22">
        <v>49</v>
      </c>
      <c r="F2607" s="22">
        <v>40</v>
      </c>
      <c r="G2607" s="22">
        <v>16000</v>
      </c>
      <c r="H2607" s="22" t="s">
        <v>5088</v>
      </c>
      <c r="I2607" s="26">
        <f>+IF(H2607='COSTOS VARIOS'!$C$1,'COSTOS VARIOS'!$C$2*'Precios ML'!V2607,'COSTOS VARIOS'!$B$2*'Precios ML'!V2607)</f>
        <v>49980</v>
      </c>
      <c r="J2607" s="22">
        <v>0</v>
      </c>
      <c r="K2607" s="27">
        <f t="shared" si="400"/>
        <v>10.4125</v>
      </c>
      <c r="L2607" s="27">
        <f t="shared" si="401"/>
        <v>10.4125</v>
      </c>
      <c r="M2607" s="26">
        <f>(INDEX(pesos!A:B,MATCH(L2607,pesos!A:A,1),2))</f>
        <v>16200</v>
      </c>
      <c r="N2607" s="26">
        <f>+R2607*'COSTOS VARIOS'!$O$1</f>
        <v>20900</v>
      </c>
      <c r="O2607" s="26">
        <f>+R2607*'COSTOS VARIOS'!$O$2</f>
        <v>451.00000000000006</v>
      </c>
      <c r="P2607" s="26">
        <f>+R2607*'COSTOS VARIOS'!$O$3</f>
        <v>1650</v>
      </c>
      <c r="Q2607" s="26">
        <v>1</v>
      </c>
      <c r="R2607" s="26">
        <f t="shared" si="402"/>
        <v>110000</v>
      </c>
      <c r="S2607" s="25">
        <f t="shared" si="403"/>
        <v>199181</v>
      </c>
      <c r="T2607" s="28">
        <f t="shared" si="404"/>
        <v>0.25463774155165408</v>
      </c>
      <c r="U2607" s="29">
        <f t="shared" si="405"/>
        <v>249900</v>
      </c>
      <c r="V2607" s="26">
        <f>+INDEX('LISTA DE PRECIOS EKM '!A:K,MATCH('Precios ML'!B2607,'LISTA DE PRECIOS EKM '!A:A,0),8)</f>
        <v>249900</v>
      </c>
      <c r="W2607" s="26">
        <f t="shared" si="406"/>
        <v>249900</v>
      </c>
      <c r="X2607" s="26">
        <f t="shared" si="407"/>
        <v>0</v>
      </c>
      <c r="Y2607" s="26"/>
      <c r="Z2607" s="26">
        <f t="shared" si="408"/>
        <v>249900</v>
      </c>
      <c r="AA2607" s="30">
        <f t="shared" si="409"/>
        <v>1.271818181818182</v>
      </c>
    </row>
    <row r="2608" spans="1:27">
      <c r="A2608" s="20" t="s">
        <v>7318</v>
      </c>
      <c r="B2608" s="20" t="s">
        <v>2028</v>
      </c>
      <c r="C2608" s="25">
        <v>39000</v>
      </c>
      <c r="D2608" s="22">
        <v>85</v>
      </c>
      <c r="E2608" s="22">
        <v>49</v>
      </c>
      <c r="F2608" s="22">
        <v>40</v>
      </c>
      <c r="G2608" s="22">
        <v>16000</v>
      </c>
      <c r="H2608" s="22" t="s">
        <v>5088</v>
      </c>
      <c r="I2608" s="26">
        <f>+IF(H2608='COSTOS VARIOS'!$C$1,'COSTOS VARIOS'!$C$2*'Precios ML'!V2608,'COSTOS VARIOS'!$B$2*'Precios ML'!V2608)</f>
        <v>15980</v>
      </c>
      <c r="J2608" s="22">
        <v>0</v>
      </c>
      <c r="K2608" s="27">
        <f t="shared" si="400"/>
        <v>10.4125</v>
      </c>
      <c r="L2608" s="27">
        <f t="shared" si="401"/>
        <v>10.4125</v>
      </c>
      <c r="M2608" s="26">
        <f>(INDEX(pesos!A:B,MATCH(L2608,pesos!A:A,1),2))</f>
        <v>16200</v>
      </c>
      <c r="N2608" s="26">
        <f>+R2608*'COSTOS VARIOS'!$O$1</f>
        <v>7410</v>
      </c>
      <c r="O2608" s="26">
        <f>+R2608*'COSTOS VARIOS'!$O$2</f>
        <v>159.9</v>
      </c>
      <c r="P2608" s="26">
        <f>+R2608*'COSTOS VARIOS'!$O$3</f>
        <v>585</v>
      </c>
      <c r="Q2608" s="26">
        <v>1</v>
      </c>
      <c r="R2608" s="26">
        <f t="shared" si="402"/>
        <v>39000</v>
      </c>
      <c r="S2608" s="25">
        <f t="shared" si="403"/>
        <v>79334.899999999994</v>
      </c>
      <c r="T2608" s="28">
        <f t="shared" si="404"/>
        <v>7.1229685800322518E-3</v>
      </c>
      <c r="U2608" s="29">
        <f t="shared" si="405"/>
        <v>79900</v>
      </c>
      <c r="V2608" s="26">
        <f>+INDEX('LISTA DE PRECIOS EKM '!A:K,MATCH('Precios ML'!B2608,'LISTA DE PRECIOS EKM '!A:A,0),8)</f>
        <v>79900</v>
      </c>
      <c r="W2608" s="26">
        <f t="shared" si="406"/>
        <v>79900</v>
      </c>
      <c r="X2608" s="26">
        <f t="shared" si="407"/>
        <v>0</v>
      </c>
      <c r="Y2608" s="26"/>
      <c r="Z2608" s="26">
        <f t="shared" si="408"/>
        <v>79900</v>
      </c>
      <c r="AA2608" s="30">
        <f t="shared" si="409"/>
        <v>1.0487179487179485</v>
      </c>
    </row>
    <row r="2609" spans="1:27">
      <c r="A2609" s="20" t="s">
        <v>7318</v>
      </c>
      <c r="B2609" s="20" t="s">
        <v>2028</v>
      </c>
      <c r="C2609" s="25">
        <v>39000</v>
      </c>
      <c r="D2609" s="22">
        <v>85</v>
      </c>
      <c r="E2609" s="22">
        <v>49</v>
      </c>
      <c r="F2609" s="22">
        <v>40</v>
      </c>
      <c r="G2609" s="22">
        <v>16000</v>
      </c>
      <c r="H2609" s="22" t="s">
        <v>5088</v>
      </c>
      <c r="I2609" s="26">
        <f>+IF(H2609='COSTOS VARIOS'!$C$1,'COSTOS VARIOS'!$C$2*'Precios ML'!V2609,'COSTOS VARIOS'!$B$2*'Precios ML'!V2609)</f>
        <v>15980</v>
      </c>
      <c r="J2609" s="22">
        <v>0</v>
      </c>
      <c r="K2609" s="27">
        <f t="shared" si="400"/>
        <v>10.4125</v>
      </c>
      <c r="L2609" s="27">
        <f t="shared" si="401"/>
        <v>10.4125</v>
      </c>
      <c r="M2609" s="26">
        <f>(INDEX(pesos!A:B,MATCH(L2609,pesos!A:A,1),2))</f>
        <v>16200</v>
      </c>
      <c r="N2609" s="26">
        <f>+R2609*'COSTOS VARIOS'!$O$1</f>
        <v>7410</v>
      </c>
      <c r="O2609" s="26">
        <f>+R2609*'COSTOS VARIOS'!$O$2</f>
        <v>159.9</v>
      </c>
      <c r="P2609" s="26">
        <f>+R2609*'COSTOS VARIOS'!$O$3</f>
        <v>585</v>
      </c>
      <c r="Q2609" s="26">
        <v>1</v>
      </c>
      <c r="R2609" s="26">
        <f t="shared" si="402"/>
        <v>39000</v>
      </c>
      <c r="S2609" s="25">
        <f t="shared" si="403"/>
        <v>79334.899999999994</v>
      </c>
      <c r="T2609" s="28">
        <f t="shared" si="404"/>
        <v>7.1229685800322518E-3</v>
      </c>
      <c r="U2609" s="29">
        <f t="shared" si="405"/>
        <v>79900</v>
      </c>
      <c r="V2609" s="26">
        <f>+INDEX('LISTA DE PRECIOS EKM '!A:K,MATCH('Precios ML'!B2609,'LISTA DE PRECIOS EKM '!A:A,0),8)</f>
        <v>79900</v>
      </c>
      <c r="W2609" s="26">
        <f t="shared" si="406"/>
        <v>79900</v>
      </c>
      <c r="X2609" s="26">
        <f t="shared" si="407"/>
        <v>0</v>
      </c>
      <c r="Y2609" s="26"/>
      <c r="Z2609" s="26">
        <f t="shared" si="408"/>
        <v>79900</v>
      </c>
      <c r="AA2609" s="30">
        <f t="shared" si="409"/>
        <v>1.0487179487179485</v>
      </c>
    </row>
    <row r="2610" spans="1:27">
      <c r="A2610" s="20" t="s">
        <v>7319</v>
      </c>
      <c r="B2610" s="20" t="s">
        <v>1753</v>
      </c>
      <c r="C2610" s="25">
        <v>140000</v>
      </c>
      <c r="D2610" s="22">
        <v>85</v>
      </c>
      <c r="E2610" s="22">
        <v>49</v>
      </c>
      <c r="F2610" s="22">
        <v>40</v>
      </c>
      <c r="G2610" s="22">
        <v>16000</v>
      </c>
      <c r="H2610" s="22" t="s">
        <v>5088</v>
      </c>
      <c r="I2610" s="26">
        <f>+IF(H2610='COSTOS VARIOS'!$C$1,'COSTOS VARIOS'!$C$2*'Precios ML'!V2610,'COSTOS VARIOS'!$B$2*'Precios ML'!V2610)</f>
        <v>65980</v>
      </c>
      <c r="J2610" s="22">
        <v>0</v>
      </c>
      <c r="K2610" s="27">
        <f t="shared" si="400"/>
        <v>10.4125</v>
      </c>
      <c r="L2610" s="27">
        <f t="shared" si="401"/>
        <v>10.4125</v>
      </c>
      <c r="M2610" s="26">
        <f>(INDEX(pesos!A:B,MATCH(L2610,pesos!A:A,1),2))</f>
        <v>16200</v>
      </c>
      <c r="N2610" s="26">
        <f>+R2610*'COSTOS VARIOS'!$O$1</f>
        <v>26600</v>
      </c>
      <c r="O2610" s="26">
        <f>+R2610*'COSTOS VARIOS'!$O$2</f>
        <v>574</v>
      </c>
      <c r="P2610" s="26">
        <f>+R2610*'COSTOS VARIOS'!$O$3</f>
        <v>2100</v>
      </c>
      <c r="Q2610" s="26">
        <v>1</v>
      </c>
      <c r="R2610" s="26">
        <f t="shared" si="402"/>
        <v>140000</v>
      </c>
      <c r="S2610" s="25">
        <f t="shared" si="403"/>
        <v>251454</v>
      </c>
      <c r="T2610" s="28">
        <f t="shared" si="404"/>
        <v>0.31196958489425497</v>
      </c>
      <c r="U2610" s="29">
        <f t="shared" si="405"/>
        <v>329900</v>
      </c>
      <c r="V2610" s="26">
        <f>+INDEX('LISTA DE PRECIOS EKM '!A:K,MATCH('Precios ML'!B2610,'LISTA DE PRECIOS EKM '!A:A,0),8)</f>
        <v>329900</v>
      </c>
      <c r="W2610" s="26">
        <f t="shared" si="406"/>
        <v>329900</v>
      </c>
      <c r="X2610" s="26">
        <f t="shared" si="407"/>
        <v>0</v>
      </c>
      <c r="Y2610" s="26"/>
      <c r="Z2610" s="26">
        <f t="shared" si="408"/>
        <v>329900</v>
      </c>
      <c r="AA2610" s="30">
        <f t="shared" si="409"/>
        <v>1.3564285714285713</v>
      </c>
    </row>
    <row r="2611" spans="1:27">
      <c r="A2611" s="20" t="s">
        <v>7319</v>
      </c>
      <c r="B2611" s="20" t="s">
        <v>1753</v>
      </c>
      <c r="C2611" s="25">
        <v>140000</v>
      </c>
      <c r="D2611" s="22">
        <v>85</v>
      </c>
      <c r="E2611" s="22">
        <v>49</v>
      </c>
      <c r="F2611" s="22">
        <v>40</v>
      </c>
      <c r="G2611" s="22">
        <v>16000</v>
      </c>
      <c r="H2611" s="22" t="s">
        <v>5088</v>
      </c>
      <c r="I2611" s="26">
        <f>+IF(H2611='COSTOS VARIOS'!$C$1,'COSTOS VARIOS'!$C$2*'Precios ML'!V2611,'COSTOS VARIOS'!$B$2*'Precios ML'!V2611)</f>
        <v>65980</v>
      </c>
      <c r="J2611" s="22">
        <v>0</v>
      </c>
      <c r="K2611" s="27">
        <f t="shared" si="400"/>
        <v>10.4125</v>
      </c>
      <c r="L2611" s="27">
        <f t="shared" si="401"/>
        <v>10.4125</v>
      </c>
      <c r="M2611" s="26">
        <f>(INDEX(pesos!A:B,MATCH(L2611,pesos!A:A,1),2))</f>
        <v>16200</v>
      </c>
      <c r="N2611" s="26">
        <f>+R2611*'COSTOS VARIOS'!$O$1</f>
        <v>26600</v>
      </c>
      <c r="O2611" s="26">
        <f>+R2611*'COSTOS VARIOS'!$O$2</f>
        <v>574</v>
      </c>
      <c r="P2611" s="26">
        <f>+R2611*'COSTOS VARIOS'!$O$3</f>
        <v>2100</v>
      </c>
      <c r="Q2611" s="26">
        <v>1</v>
      </c>
      <c r="R2611" s="26">
        <f t="shared" si="402"/>
        <v>140000</v>
      </c>
      <c r="S2611" s="25">
        <f t="shared" si="403"/>
        <v>251454</v>
      </c>
      <c r="T2611" s="28">
        <f t="shared" si="404"/>
        <v>0.31196958489425497</v>
      </c>
      <c r="U2611" s="29">
        <f t="shared" si="405"/>
        <v>329900</v>
      </c>
      <c r="V2611" s="26">
        <f>+INDEX('LISTA DE PRECIOS EKM '!A:K,MATCH('Precios ML'!B2611,'LISTA DE PRECIOS EKM '!A:A,0),8)</f>
        <v>329900</v>
      </c>
      <c r="W2611" s="26">
        <f t="shared" si="406"/>
        <v>329900</v>
      </c>
      <c r="X2611" s="26">
        <f t="shared" si="407"/>
        <v>0</v>
      </c>
      <c r="Y2611" s="26"/>
      <c r="Z2611" s="26">
        <f t="shared" si="408"/>
        <v>329900</v>
      </c>
      <c r="AA2611" s="30">
        <f t="shared" si="409"/>
        <v>1.3564285714285713</v>
      </c>
    </row>
    <row r="2612" spans="1:27">
      <c r="A2612" s="20" t="s">
        <v>7320</v>
      </c>
      <c r="B2612" s="20" t="s">
        <v>1677</v>
      </c>
      <c r="C2612" s="25">
        <v>52000</v>
      </c>
      <c r="D2612" s="22">
        <v>85</v>
      </c>
      <c r="E2612" s="22">
        <v>49</v>
      </c>
      <c r="F2612" s="22">
        <v>40</v>
      </c>
      <c r="G2612" s="22">
        <v>16000</v>
      </c>
      <c r="H2612" s="22" t="s">
        <v>5088</v>
      </c>
      <c r="I2612" s="26">
        <f>+IF(H2612='COSTOS VARIOS'!$C$1,'COSTOS VARIOS'!$C$2*'Precios ML'!V2612,'COSTOS VARIOS'!$B$2*'Precios ML'!V2612)</f>
        <v>27980</v>
      </c>
      <c r="J2612" s="22">
        <v>0</v>
      </c>
      <c r="K2612" s="27">
        <f t="shared" si="400"/>
        <v>10.4125</v>
      </c>
      <c r="L2612" s="27">
        <f t="shared" si="401"/>
        <v>10.4125</v>
      </c>
      <c r="M2612" s="26">
        <f>(INDEX(pesos!A:B,MATCH(L2612,pesos!A:A,1),2))</f>
        <v>16200</v>
      </c>
      <c r="N2612" s="26">
        <f>+R2612*'COSTOS VARIOS'!$O$1</f>
        <v>9880</v>
      </c>
      <c r="O2612" s="26">
        <f>+R2612*'COSTOS VARIOS'!$O$2</f>
        <v>213.20000000000002</v>
      </c>
      <c r="P2612" s="26">
        <f>+R2612*'COSTOS VARIOS'!$O$3</f>
        <v>780</v>
      </c>
      <c r="Q2612" s="26">
        <v>1</v>
      </c>
      <c r="R2612" s="26">
        <f t="shared" si="402"/>
        <v>52000</v>
      </c>
      <c r="S2612" s="25">
        <f t="shared" si="403"/>
        <v>107053.2</v>
      </c>
      <c r="T2612" s="28">
        <f t="shared" si="404"/>
        <v>0.30682688607159814</v>
      </c>
      <c r="U2612" s="29">
        <f t="shared" si="405"/>
        <v>139900</v>
      </c>
      <c r="V2612" s="26">
        <f>+INDEX('LISTA DE PRECIOS EKM '!A:K,MATCH('Precios ML'!B2612,'LISTA DE PRECIOS EKM '!A:A,0),8)</f>
        <v>139900</v>
      </c>
      <c r="W2612" s="26">
        <f t="shared" si="406"/>
        <v>139900</v>
      </c>
      <c r="X2612" s="26">
        <f t="shared" si="407"/>
        <v>0</v>
      </c>
      <c r="Y2612" s="26"/>
      <c r="Z2612" s="26">
        <f t="shared" si="408"/>
        <v>139900</v>
      </c>
      <c r="AA2612" s="30">
        <f t="shared" si="409"/>
        <v>1.6903846153846156</v>
      </c>
    </row>
    <row r="2613" spans="1:27">
      <c r="A2613" s="20" t="s">
        <v>7320</v>
      </c>
      <c r="B2613" s="20" t="s">
        <v>1677</v>
      </c>
      <c r="C2613" s="25">
        <v>52000</v>
      </c>
      <c r="D2613" s="22">
        <v>85</v>
      </c>
      <c r="E2613" s="22">
        <v>49</v>
      </c>
      <c r="F2613" s="22">
        <v>40</v>
      </c>
      <c r="G2613" s="22">
        <v>16000</v>
      </c>
      <c r="H2613" s="22" t="s">
        <v>5088</v>
      </c>
      <c r="I2613" s="26">
        <f>+IF(H2613='COSTOS VARIOS'!$C$1,'COSTOS VARIOS'!$C$2*'Precios ML'!V2613,'COSTOS VARIOS'!$B$2*'Precios ML'!V2613)</f>
        <v>27980</v>
      </c>
      <c r="J2613" s="22">
        <v>0</v>
      </c>
      <c r="K2613" s="27">
        <f t="shared" si="400"/>
        <v>10.4125</v>
      </c>
      <c r="L2613" s="27">
        <f t="shared" si="401"/>
        <v>10.4125</v>
      </c>
      <c r="M2613" s="26">
        <f>(INDEX(pesos!A:B,MATCH(L2613,pesos!A:A,1),2))</f>
        <v>16200</v>
      </c>
      <c r="N2613" s="26">
        <f>+R2613*'COSTOS VARIOS'!$O$1</f>
        <v>9880</v>
      </c>
      <c r="O2613" s="26">
        <f>+R2613*'COSTOS VARIOS'!$O$2</f>
        <v>213.20000000000002</v>
      </c>
      <c r="P2613" s="26">
        <f>+R2613*'COSTOS VARIOS'!$O$3</f>
        <v>780</v>
      </c>
      <c r="Q2613" s="26">
        <v>1</v>
      </c>
      <c r="R2613" s="26">
        <f t="shared" si="402"/>
        <v>52000</v>
      </c>
      <c r="S2613" s="25">
        <f t="shared" si="403"/>
        <v>107053.2</v>
      </c>
      <c r="T2613" s="28">
        <f t="shared" si="404"/>
        <v>0.30682688607159814</v>
      </c>
      <c r="U2613" s="29">
        <f t="shared" si="405"/>
        <v>139900</v>
      </c>
      <c r="V2613" s="26">
        <f>+INDEX('LISTA DE PRECIOS EKM '!A:K,MATCH('Precios ML'!B2613,'LISTA DE PRECIOS EKM '!A:A,0),8)</f>
        <v>139900</v>
      </c>
      <c r="W2613" s="26">
        <f t="shared" si="406"/>
        <v>139900</v>
      </c>
      <c r="X2613" s="26">
        <f t="shared" si="407"/>
        <v>0</v>
      </c>
      <c r="Y2613" s="26"/>
      <c r="Z2613" s="26">
        <f t="shared" si="408"/>
        <v>139900</v>
      </c>
      <c r="AA2613" s="30">
        <f t="shared" si="409"/>
        <v>1.6903846153846156</v>
      </c>
    </row>
    <row r="2614" spans="1:27">
      <c r="A2614" s="20" t="s">
        <v>7321</v>
      </c>
      <c r="B2614" s="20" t="s">
        <v>7322</v>
      </c>
      <c r="C2614" s="25">
        <v>127000</v>
      </c>
      <c r="D2614" s="22">
        <v>85</v>
      </c>
      <c r="E2614" s="22">
        <v>49</v>
      </c>
      <c r="F2614" s="22">
        <v>40</v>
      </c>
      <c r="G2614" s="22">
        <v>16000</v>
      </c>
      <c r="H2614" s="22" t="s">
        <v>5088</v>
      </c>
      <c r="I2614" s="26">
        <f>+IF(H2614='COSTOS VARIOS'!$C$1,'COSTOS VARIOS'!$C$2*'Precios ML'!V2614,'COSTOS VARIOS'!$B$2*'Precios ML'!V2614)</f>
        <v>77980</v>
      </c>
      <c r="J2614" s="22">
        <v>0</v>
      </c>
      <c r="K2614" s="27">
        <f t="shared" si="400"/>
        <v>10.4125</v>
      </c>
      <c r="L2614" s="27">
        <f t="shared" si="401"/>
        <v>10.4125</v>
      </c>
      <c r="M2614" s="26">
        <f>(INDEX(pesos!A:B,MATCH(L2614,pesos!A:A,1),2))</f>
        <v>16200</v>
      </c>
      <c r="N2614" s="26">
        <f>+R2614*'COSTOS VARIOS'!$O$1</f>
        <v>24130</v>
      </c>
      <c r="O2614" s="26">
        <f>+R2614*'COSTOS VARIOS'!$O$2</f>
        <v>520.70000000000005</v>
      </c>
      <c r="P2614" s="26">
        <f>+R2614*'COSTOS VARIOS'!$O$3</f>
        <v>1905</v>
      </c>
      <c r="Q2614" s="26">
        <v>1</v>
      </c>
      <c r="R2614" s="26">
        <f t="shared" si="402"/>
        <v>127000</v>
      </c>
      <c r="S2614" s="25">
        <f t="shared" si="403"/>
        <v>247735.7</v>
      </c>
      <c r="T2614" s="28">
        <f t="shared" si="404"/>
        <v>0.57385471694228962</v>
      </c>
      <c r="U2614" s="29">
        <f t="shared" si="405"/>
        <v>389900</v>
      </c>
      <c r="V2614" s="26">
        <f>+INDEX('LISTA DE PRECIOS EKM '!A:K,MATCH('Precios ML'!B2614,'LISTA DE PRECIOS EKM '!A:A,0),8)</f>
        <v>389900</v>
      </c>
      <c r="W2614" s="26">
        <f t="shared" si="406"/>
        <v>389900</v>
      </c>
      <c r="X2614" s="26">
        <f t="shared" si="407"/>
        <v>0</v>
      </c>
      <c r="Y2614" s="26"/>
      <c r="Z2614" s="26">
        <f t="shared" si="408"/>
        <v>389900</v>
      </c>
      <c r="AA2614" s="30">
        <f t="shared" si="409"/>
        <v>2.0700787401574803</v>
      </c>
    </row>
    <row r="2615" spans="1:27">
      <c r="A2615" s="20" t="s">
        <v>7321</v>
      </c>
      <c r="B2615" s="20" t="s">
        <v>7322</v>
      </c>
      <c r="C2615" s="25">
        <v>127000</v>
      </c>
      <c r="D2615" s="22">
        <v>85</v>
      </c>
      <c r="E2615" s="22">
        <v>49</v>
      </c>
      <c r="F2615" s="22">
        <v>40</v>
      </c>
      <c r="G2615" s="22">
        <v>16000</v>
      </c>
      <c r="H2615" s="22" t="s">
        <v>5088</v>
      </c>
      <c r="I2615" s="26">
        <f>+IF(H2615='COSTOS VARIOS'!$C$1,'COSTOS VARIOS'!$C$2*'Precios ML'!V2615,'COSTOS VARIOS'!$B$2*'Precios ML'!V2615)</f>
        <v>77980</v>
      </c>
      <c r="J2615" s="22">
        <v>0</v>
      </c>
      <c r="K2615" s="27">
        <f t="shared" si="400"/>
        <v>10.4125</v>
      </c>
      <c r="L2615" s="27">
        <f t="shared" si="401"/>
        <v>10.4125</v>
      </c>
      <c r="M2615" s="26">
        <f>(INDEX(pesos!A:B,MATCH(L2615,pesos!A:A,1),2))</f>
        <v>16200</v>
      </c>
      <c r="N2615" s="26">
        <f>+R2615*'COSTOS VARIOS'!$O$1</f>
        <v>24130</v>
      </c>
      <c r="O2615" s="26">
        <f>+R2615*'COSTOS VARIOS'!$O$2</f>
        <v>520.70000000000005</v>
      </c>
      <c r="P2615" s="26">
        <f>+R2615*'COSTOS VARIOS'!$O$3</f>
        <v>1905</v>
      </c>
      <c r="Q2615" s="26">
        <v>1</v>
      </c>
      <c r="R2615" s="26">
        <f t="shared" si="402"/>
        <v>127000</v>
      </c>
      <c r="S2615" s="25">
        <f t="shared" si="403"/>
        <v>247735.7</v>
      </c>
      <c r="T2615" s="28">
        <f t="shared" si="404"/>
        <v>0.57385471694228962</v>
      </c>
      <c r="U2615" s="29">
        <f t="shared" si="405"/>
        <v>389900</v>
      </c>
      <c r="V2615" s="26">
        <f>+INDEX('LISTA DE PRECIOS EKM '!A:K,MATCH('Precios ML'!B2615,'LISTA DE PRECIOS EKM '!A:A,0),8)</f>
        <v>389900</v>
      </c>
      <c r="W2615" s="26">
        <f t="shared" si="406"/>
        <v>389900</v>
      </c>
      <c r="X2615" s="26">
        <f t="shared" si="407"/>
        <v>0</v>
      </c>
      <c r="Y2615" s="26"/>
      <c r="Z2615" s="26">
        <f t="shared" si="408"/>
        <v>389900</v>
      </c>
      <c r="AA2615" s="30">
        <f t="shared" si="409"/>
        <v>2.0700787401574803</v>
      </c>
    </row>
    <row r="2616" spans="1:27">
      <c r="A2616" s="20" t="s">
        <v>7302</v>
      </c>
      <c r="B2616" s="20" t="s">
        <v>1711</v>
      </c>
      <c r="C2616" s="25">
        <v>139000</v>
      </c>
      <c r="D2616" s="22">
        <v>85</v>
      </c>
      <c r="E2616" s="22">
        <v>49</v>
      </c>
      <c r="F2616" s="22">
        <v>40</v>
      </c>
      <c r="G2616" s="22">
        <v>16000</v>
      </c>
      <c r="H2616" s="22" t="s">
        <v>5088</v>
      </c>
      <c r="I2616" s="26">
        <f>+IF(H2616='COSTOS VARIOS'!$C$1,'COSTOS VARIOS'!$C$2*'Precios ML'!V2616,'COSTOS VARIOS'!$B$2*'Precios ML'!V2616)</f>
        <v>55980</v>
      </c>
      <c r="J2616" s="22">
        <v>0</v>
      </c>
      <c r="K2616" s="27">
        <f t="shared" si="400"/>
        <v>10.4125</v>
      </c>
      <c r="L2616" s="27">
        <f t="shared" si="401"/>
        <v>10.4125</v>
      </c>
      <c r="M2616" s="26">
        <f>(INDEX(pesos!A:B,MATCH(L2616,pesos!A:A,1),2))</f>
        <v>16200</v>
      </c>
      <c r="N2616" s="26">
        <f>+R2616*'COSTOS VARIOS'!$O$1</f>
        <v>26410</v>
      </c>
      <c r="O2616" s="26">
        <f>+R2616*'COSTOS VARIOS'!$O$2</f>
        <v>569.90000000000009</v>
      </c>
      <c r="P2616" s="26">
        <f>+R2616*'COSTOS VARIOS'!$O$3</f>
        <v>2085</v>
      </c>
      <c r="Q2616" s="26">
        <v>1</v>
      </c>
      <c r="R2616" s="26">
        <f t="shared" si="402"/>
        <v>139000</v>
      </c>
      <c r="S2616" s="25">
        <f t="shared" si="403"/>
        <v>240244.9</v>
      </c>
      <c r="T2616" s="28">
        <f t="shared" si="404"/>
        <v>0.16506115218262707</v>
      </c>
      <c r="U2616" s="29">
        <f t="shared" si="405"/>
        <v>279900</v>
      </c>
      <c r="V2616" s="26">
        <f>+INDEX('LISTA DE PRECIOS EKM '!A:K,MATCH('Precios ML'!B2616,'LISTA DE PRECIOS EKM '!A:A,0),8)</f>
        <v>279900</v>
      </c>
      <c r="W2616" s="26">
        <f t="shared" si="406"/>
        <v>279900</v>
      </c>
      <c r="X2616" s="26">
        <f t="shared" si="407"/>
        <v>0</v>
      </c>
      <c r="Y2616" s="26"/>
      <c r="Z2616" s="26">
        <f t="shared" si="408"/>
        <v>279900</v>
      </c>
      <c r="AA2616" s="30">
        <f t="shared" si="409"/>
        <v>1.0136690647482016</v>
      </c>
    </row>
    <row r="2617" spans="1:27">
      <c r="A2617" s="20" t="s">
        <v>7323</v>
      </c>
      <c r="B2617" s="20" t="s">
        <v>7324</v>
      </c>
      <c r="C2617" s="25">
        <v>297237.59999999998</v>
      </c>
      <c r="D2617" s="22">
        <v>85</v>
      </c>
      <c r="E2617" s="22">
        <v>49</v>
      </c>
      <c r="F2617" s="22">
        <v>40</v>
      </c>
      <c r="G2617" s="22">
        <v>16000</v>
      </c>
      <c r="H2617" s="22" t="s">
        <v>5088</v>
      </c>
      <c r="I2617" s="26">
        <f>+IF(H2617='COSTOS VARIOS'!$C$1,'COSTOS VARIOS'!$C$2*'Precios ML'!V2617,'COSTOS VARIOS'!$B$2*'Precios ML'!V2617)</f>
        <v>133980</v>
      </c>
      <c r="J2617" s="22">
        <v>0</v>
      </c>
      <c r="K2617" s="27">
        <f t="shared" si="400"/>
        <v>10.4125</v>
      </c>
      <c r="L2617" s="27">
        <f t="shared" si="401"/>
        <v>10.4125</v>
      </c>
      <c r="M2617" s="26">
        <f>(INDEX(pesos!A:B,MATCH(L2617,pesos!A:A,1),2))</f>
        <v>16200</v>
      </c>
      <c r="N2617" s="26">
        <f>+R2617*'COSTOS VARIOS'!$O$1</f>
        <v>56475.143999999993</v>
      </c>
      <c r="O2617" s="26">
        <f>+R2617*'COSTOS VARIOS'!$O$2</f>
        <v>1218.67416</v>
      </c>
      <c r="P2617" s="26">
        <f>+R2617*'COSTOS VARIOS'!$O$3</f>
        <v>4458.5639999999994</v>
      </c>
      <c r="Q2617" s="26">
        <v>1</v>
      </c>
      <c r="R2617" s="26">
        <f t="shared" si="402"/>
        <v>297237.59999999998</v>
      </c>
      <c r="S2617" s="25">
        <f t="shared" si="403"/>
        <v>509569.98215999996</v>
      </c>
      <c r="T2617" s="28">
        <f t="shared" si="404"/>
        <v>0.31463787792283648</v>
      </c>
      <c r="U2617" s="29">
        <f t="shared" si="405"/>
        <v>669900</v>
      </c>
      <c r="V2617" s="26">
        <f>+INDEX('LISTA DE PRECIOS EKM '!A:K,MATCH('Precios ML'!B2617,'LISTA DE PRECIOS EKM '!A:A,0),8)</f>
        <v>669900</v>
      </c>
      <c r="W2617" s="26">
        <f t="shared" si="406"/>
        <v>669900</v>
      </c>
      <c r="X2617" s="26">
        <f t="shared" si="407"/>
        <v>0</v>
      </c>
      <c r="Y2617" s="26"/>
      <c r="Z2617" s="26">
        <f t="shared" si="408"/>
        <v>669900</v>
      </c>
      <c r="AA2617" s="30">
        <f t="shared" si="409"/>
        <v>1.2537525535127454</v>
      </c>
    </row>
    <row r="2618" spans="1:27">
      <c r="A2618" s="20" t="s">
        <v>7325</v>
      </c>
      <c r="B2618" s="20" t="s">
        <v>1755</v>
      </c>
      <c r="C2618" s="25">
        <v>140000</v>
      </c>
      <c r="D2618" s="22">
        <v>85</v>
      </c>
      <c r="E2618" s="22">
        <v>49</v>
      </c>
      <c r="F2618" s="22">
        <v>40</v>
      </c>
      <c r="G2618" s="22">
        <v>16000</v>
      </c>
      <c r="H2618" s="22" t="s">
        <v>5088</v>
      </c>
      <c r="I2618" s="26">
        <f>+IF(H2618='COSTOS VARIOS'!$C$1,'COSTOS VARIOS'!$C$2*'Precios ML'!V2618,'COSTOS VARIOS'!$B$2*'Precios ML'!V2618)</f>
        <v>65980</v>
      </c>
      <c r="J2618" s="22">
        <v>0</v>
      </c>
      <c r="K2618" s="27">
        <f t="shared" si="400"/>
        <v>10.4125</v>
      </c>
      <c r="L2618" s="27">
        <f t="shared" si="401"/>
        <v>10.4125</v>
      </c>
      <c r="M2618" s="26">
        <f>(INDEX(pesos!A:B,MATCH(L2618,pesos!A:A,1),2))</f>
        <v>16200</v>
      </c>
      <c r="N2618" s="26">
        <f>+R2618*'COSTOS VARIOS'!$O$1</f>
        <v>26600</v>
      </c>
      <c r="O2618" s="26">
        <f>+R2618*'COSTOS VARIOS'!$O$2</f>
        <v>574</v>
      </c>
      <c r="P2618" s="26">
        <f>+R2618*'COSTOS VARIOS'!$O$3</f>
        <v>2100</v>
      </c>
      <c r="Q2618" s="26">
        <v>1</v>
      </c>
      <c r="R2618" s="26">
        <f t="shared" si="402"/>
        <v>140000</v>
      </c>
      <c r="S2618" s="25">
        <f t="shared" si="403"/>
        <v>251454</v>
      </c>
      <c r="T2618" s="28">
        <f t="shared" si="404"/>
        <v>0.31196958489425497</v>
      </c>
      <c r="U2618" s="29">
        <f t="shared" si="405"/>
        <v>329900</v>
      </c>
      <c r="V2618" s="26">
        <f>+INDEX('LISTA DE PRECIOS EKM '!A:K,MATCH('Precios ML'!B2618,'LISTA DE PRECIOS EKM '!A:A,0),8)</f>
        <v>329900</v>
      </c>
      <c r="W2618" s="26">
        <f t="shared" si="406"/>
        <v>329900</v>
      </c>
      <c r="X2618" s="26">
        <f t="shared" si="407"/>
        <v>0</v>
      </c>
      <c r="Y2618" s="26"/>
      <c r="Z2618" s="26">
        <f t="shared" si="408"/>
        <v>329900</v>
      </c>
      <c r="AA2618" s="30">
        <f t="shared" si="409"/>
        <v>1.3564285714285713</v>
      </c>
    </row>
    <row r="2619" spans="1:27">
      <c r="A2619" s="20" t="s">
        <v>7323</v>
      </c>
      <c r="B2619" s="20" t="s">
        <v>7324</v>
      </c>
      <c r="C2619" s="25">
        <v>297237.59999999998</v>
      </c>
      <c r="D2619" s="22">
        <v>85</v>
      </c>
      <c r="E2619" s="22">
        <v>49</v>
      </c>
      <c r="F2619" s="22">
        <v>40</v>
      </c>
      <c r="G2619" s="22">
        <v>16000</v>
      </c>
      <c r="H2619" s="22" t="s">
        <v>5088</v>
      </c>
      <c r="I2619" s="26">
        <f>+IF(H2619='COSTOS VARIOS'!$C$1,'COSTOS VARIOS'!$C$2*'Precios ML'!V2619,'COSTOS VARIOS'!$B$2*'Precios ML'!V2619)</f>
        <v>133980</v>
      </c>
      <c r="J2619" s="22">
        <v>0</v>
      </c>
      <c r="K2619" s="27">
        <f t="shared" si="400"/>
        <v>10.4125</v>
      </c>
      <c r="L2619" s="27">
        <f t="shared" si="401"/>
        <v>10.4125</v>
      </c>
      <c r="M2619" s="26">
        <f>(INDEX(pesos!A:B,MATCH(L2619,pesos!A:A,1),2))</f>
        <v>16200</v>
      </c>
      <c r="N2619" s="26">
        <f>+R2619*'COSTOS VARIOS'!$O$1</f>
        <v>56475.143999999993</v>
      </c>
      <c r="O2619" s="26">
        <f>+R2619*'COSTOS VARIOS'!$O$2</f>
        <v>1218.67416</v>
      </c>
      <c r="P2619" s="26">
        <f>+R2619*'COSTOS VARIOS'!$O$3</f>
        <v>4458.5639999999994</v>
      </c>
      <c r="Q2619" s="26">
        <v>1</v>
      </c>
      <c r="R2619" s="26">
        <f t="shared" si="402"/>
        <v>297237.59999999998</v>
      </c>
      <c r="S2619" s="25">
        <f t="shared" si="403"/>
        <v>509569.98215999996</v>
      </c>
      <c r="T2619" s="28">
        <f t="shared" si="404"/>
        <v>0.31463787792283648</v>
      </c>
      <c r="U2619" s="29">
        <f t="shared" si="405"/>
        <v>669900</v>
      </c>
      <c r="V2619" s="26">
        <f>+INDEX('LISTA DE PRECIOS EKM '!A:K,MATCH('Precios ML'!B2619,'LISTA DE PRECIOS EKM '!A:A,0),8)</f>
        <v>669900</v>
      </c>
      <c r="W2619" s="26">
        <f t="shared" si="406"/>
        <v>669900</v>
      </c>
      <c r="X2619" s="26">
        <f t="shared" si="407"/>
        <v>0</v>
      </c>
      <c r="Y2619" s="26"/>
      <c r="Z2619" s="26">
        <f t="shared" si="408"/>
        <v>669900</v>
      </c>
      <c r="AA2619" s="30">
        <f t="shared" si="409"/>
        <v>1.2537525535127454</v>
      </c>
    </row>
    <row r="2620" spans="1:27">
      <c r="A2620" s="20" t="s">
        <v>7326</v>
      </c>
      <c r="B2620" s="20" t="s">
        <v>1746</v>
      </c>
      <c r="C2620" s="25">
        <v>90000</v>
      </c>
      <c r="D2620" s="22">
        <v>85</v>
      </c>
      <c r="E2620" s="22">
        <v>49</v>
      </c>
      <c r="F2620" s="22">
        <v>40</v>
      </c>
      <c r="G2620" s="22">
        <v>16000</v>
      </c>
      <c r="H2620" s="22" t="s">
        <v>5088</v>
      </c>
      <c r="I2620" s="26">
        <f>+IF(H2620='COSTOS VARIOS'!$C$1,'COSTOS VARIOS'!$C$2*'Precios ML'!V2620,'COSTOS VARIOS'!$B$2*'Precios ML'!V2620)</f>
        <v>35980</v>
      </c>
      <c r="J2620" s="22">
        <v>0</v>
      </c>
      <c r="K2620" s="27">
        <f t="shared" si="400"/>
        <v>10.4125</v>
      </c>
      <c r="L2620" s="27">
        <f t="shared" si="401"/>
        <v>10.4125</v>
      </c>
      <c r="M2620" s="26">
        <f>(INDEX(pesos!A:B,MATCH(L2620,pesos!A:A,1),2))</f>
        <v>16200</v>
      </c>
      <c r="N2620" s="26">
        <f>+R2620*'COSTOS VARIOS'!$O$1</f>
        <v>17100</v>
      </c>
      <c r="O2620" s="26">
        <f>+R2620*'COSTOS VARIOS'!$O$2</f>
        <v>369.00000000000006</v>
      </c>
      <c r="P2620" s="26">
        <f>+R2620*'COSTOS VARIOS'!$O$3</f>
        <v>1350</v>
      </c>
      <c r="Q2620" s="26">
        <v>1</v>
      </c>
      <c r="R2620" s="26">
        <f t="shared" si="402"/>
        <v>90000</v>
      </c>
      <c r="S2620" s="25">
        <f t="shared" si="403"/>
        <v>160999</v>
      </c>
      <c r="T2620" s="28">
        <f t="shared" si="404"/>
        <v>0.11739824470959448</v>
      </c>
      <c r="U2620" s="29">
        <f t="shared" si="405"/>
        <v>179900</v>
      </c>
      <c r="V2620" s="26">
        <f>+INDEX('LISTA DE PRECIOS EKM '!A:K,MATCH('Precios ML'!B2620,'LISTA DE PRECIOS EKM '!A:A,0),8)</f>
        <v>179900</v>
      </c>
      <c r="W2620" s="26">
        <f t="shared" si="406"/>
        <v>179900</v>
      </c>
      <c r="X2620" s="26">
        <f t="shared" si="407"/>
        <v>0</v>
      </c>
      <c r="Y2620" s="26"/>
      <c r="Z2620" s="26">
        <f t="shared" si="408"/>
        <v>179900</v>
      </c>
      <c r="AA2620" s="30">
        <f t="shared" si="409"/>
        <v>0.99888888888888894</v>
      </c>
    </row>
    <row r="2621" spans="1:27">
      <c r="A2621" s="20" t="s">
        <v>7326</v>
      </c>
      <c r="B2621" s="20" t="s">
        <v>1746</v>
      </c>
      <c r="C2621" s="25">
        <v>90000</v>
      </c>
      <c r="D2621" s="22">
        <v>85</v>
      </c>
      <c r="E2621" s="22">
        <v>49</v>
      </c>
      <c r="F2621" s="22">
        <v>40</v>
      </c>
      <c r="G2621" s="22">
        <v>16000</v>
      </c>
      <c r="H2621" s="22" t="s">
        <v>5088</v>
      </c>
      <c r="I2621" s="26">
        <f>+IF(H2621='COSTOS VARIOS'!$C$1,'COSTOS VARIOS'!$C$2*'Precios ML'!V2621,'COSTOS VARIOS'!$B$2*'Precios ML'!V2621)</f>
        <v>35980</v>
      </c>
      <c r="J2621" s="22">
        <v>0</v>
      </c>
      <c r="K2621" s="27">
        <f t="shared" si="400"/>
        <v>10.4125</v>
      </c>
      <c r="L2621" s="27">
        <f t="shared" si="401"/>
        <v>10.4125</v>
      </c>
      <c r="M2621" s="26">
        <f>(INDEX(pesos!A:B,MATCH(L2621,pesos!A:A,1),2))</f>
        <v>16200</v>
      </c>
      <c r="N2621" s="26">
        <f>+R2621*'COSTOS VARIOS'!$O$1</f>
        <v>17100</v>
      </c>
      <c r="O2621" s="26">
        <f>+R2621*'COSTOS VARIOS'!$O$2</f>
        <v>369.00000000000006</v>
      </c>
      <c r="P2621" s="26">
        <f>+R2621*'COSTOS VARIOS'!$O$3</f>
        <v>1350</v>
      </c>
      <c r="Q2621" s="26">
        <v>1</v>
      </c>
      <c r="R2621" s="26">
        <f t="shared" si="402"/>
        <v>90000</v>
      </c>
      <c r="S2621" s="25">
        <f t="shared" si="403"/>
        <v>160999</v>
      </c>
      <c r="T2621" s="28">
        <f t="shared" si="404"/>
        <v>0.11739824470959448</v>
      </c>
      <c r="U2621" s="29">
        <f t="shared" si="405"/>
        <v>179900</v>
      </c>
      <c r="V2621" s="26">
        <f>+INDEX('LISTA DE PRECIOS EKM '!A:K,MATCH('Precios ML'!B2621,'LISTA DE PRECIOS EKM '!A:A,0),8)</f>
        <v>179900</v>
      </c>
      <c r="W2621" s="26">
        <f t="shared" si="406"/>
        <v>179900</v>
      </c>
      <c r="X2621" s="26">
        <f t="shared" si="407"/>
        <v>0</v>
      </c>
      <c r="Y2621" s="26"/>
      <c r="Z2621" s="26">
        <f t="shared" si="408"/>
        <v>179900</v>
      </c>
      <c r="AA2621" s="30">
        <f t="shared" si="409"/>
        <v>0.99888888888888894</v>
      </c>
    </row>
    <row r="2622" spans="1:27">
      <c r="A2622" s="20" t="s">
        <v>7327</v>
      </c>
      <c r="B2622" s="20" t="s">
        <v>1723</v>
      </c>
      <c r="C2622" s="25">
        <v>165000</v>
      </c>
      <c r="D2622" s="22">
        <v>85</v>
      </c>
      <c r="E2622" s="22">
        <v>49</v>
      </c>
      <c r="F2622" s="22">
        <v>40</v>
      </c>
      <c r="G2622" s="22">
        <v>16000</v>
      </c>
      <c r="H2622" s="22" t="s">
        <v>5088</v>
      </c>
      <c r="I2622" s="26">
        <f>+IF(H2622='COSTOS VARIOS'!$C$1,'COSTOS VARIOS'!$C$2*'Precios ML'!V2622,'COSTOS VARIOS'!$B$2*'Precios ML'!V2622)</f>
        <v>69980</v>
      </c>
      <c r="J2622" s="22">
        <v>0</v>
      </c>
      <c r="K2622" s="27">
        <f t="shared" si="400"/>
        <v>10.4125</v>
      </c>
      <c r="L2622" s="27">
        <f t="shared" si="401"/>
        <v>10.4125</v>
      </c>
      <c r="M2622" s="26">
        <f>(INDEX(pesos!A:B,MATCH(L2622,pesos!A:A,1),2))</f>
        <v>16200</v>
      </c>
      <c r="N2622" s="26">
        <f>+R2622*'COSTOS VARIOS'!$O$1</f>
        <v>31350</v>
      </c>
      <c r="O2622" s="26">
        <f>+R2622*'COSTOS VARIOS'!$O$2</f>
        <v>676.50000000000011</v>
      </c>
      <c r="P2622" s="26">
        <f>+R2622*'COSTOS VARIOS'!$O$3</f>
        <v>2475</v>
      </c>
      <c r="Q2622" s="26">
        <v>1</v>
      </c>
      <c r="R2622" s="26">
        <f t="shared" si="402"/>
        <v>165000</v>
      </c>
      <c r="S2622" s="25">
        <f t="shared" si="403"/>
        <v>285681.5</v>
      </c>
      <c r="T2622" s="28">
        <f t="shared" si="404"/>
        <v>0.22479054471500604</v>
      </c>
      <c r="U2622" s="29">
        <f t="shared" si="405"/>
        <v>349900</v>
      </c>
      <c r="V2622" s="26">
        <f>+INDEX('LISTA DE PRECIOS EKM '!A:K,MATCH('Precios ML'!B2622,'LISTA DE PRECIOS EKM '!A:A,0),8)</f>
        <v>349900</v>
      </c>
      <c r="W2622" s="26">
        <f t="shared" si="406"/>
        <v>349900</v>
      </c>
      <c r="X2622" s="26">
        <f t="shared" si="407"/>
        <v>0</v>
      </c>
      <c r="Y2622" s="26"/>
      <c r="Z2622" s="26">
        <f t="shared" si="408"/>
        <v>349900</v>
      </c>
      <c r="AA2622" s="30">
        <f t="shared" si="409"/>
        <v>1.1206060606060606</v>
      </c>
    </row>
    <row r="2623" spans="1:27">
      <c r="A2623" s="20" t="s">
        <v>7327</v>
      </c>
      <c r="B2623" s="20" t="s">
        <v>1723</v>
      </c>
      <c r="C2623" s="25">
        <v>165000</v>
      </c>
      <c r="D2623" s="22">
        <v>85</v>
      </c>
      <c r="E2623" s="22">
        <v>49</v>
      </c>
      <c r="F2623" s="22">
        <v>40</v>
      </c>
      <c r="G2623" s="22">
        <v>16000</v>
      </c>
      <c r="H2623" s="22" t="s">
        <v>5088</v>
      </c>
      <c r="I2623" s="26">
        <f>+IF(H2623='COSTOS VARIOS'!$C$1,'COSTOS VARIOS'!$C$2*'Precios ML'!V2623,'COSTOS VARIOS'!$B$2*'Precios ML'!V2623)</f>
        <v>69980</v>
      </c>
      <c r="J2623" s="22">
        <v>0</v>
      </c>
      <c r="K2623" s="27">
        <f t="shared" si="400"/>
        <v>10.4125</v>
      </c>
      <c r="L2623" s="27">
        <f t="shared" si="401"/>
        <v>10.4125</v>
      </c>
      <c r="M2623" s="26">
        <f>(INDEX(pesos!A:B,MATCH(L2623,pesos!A:A,1),2))</f>
        <v>16200</v>
      </c>
      <c r="N2623" s="26">
        <f>+R2623*'COSTOS VARIOS'!$O$1</f>
        <v>31350</v>
      </c>
      <c r="O2623" s="26">
        <f>+R2623*'COSTOS VARIOS'!$O$2</f>
        <v>676.50000000000011</v>
      </c>
      <c r="P2623" s="26">
        <f>+R2623*'COSTOS VARIOS'!$O$3</f>
        <v>2475</v>
      </c>
      <c r="Q2623" s="26">
        <v>1</v>
      </c>
      <c r="R2623" s="26">
        <f t="shared" si="402"/>
        <v>165000</v>
      </c>
      <c r="S2623" s="25">
        <f t="shared" si="403"/>
        <v>285681.5</v>
      </c>
      <c r="T2623" s="28">
        <f t="shared" si="404"/>
        <v>0.22479054471500604</v>
      </c>
      <c r="U2623" s="29">
        <f t="shared" si="405"/>
        <v>349900</v>
      </c>
      <c r="V2623" s="26">
        <f>+INDEX('LISTA DE PRECIOS EKM '!A:K,MATCH('Precios ML'!B2623,'LISTA DE PRECIOS EKM '!A:A,0),8)</f>
        <v>349900</v>
      </c>
      <c r="W2623" s="26">
        <f t="shared" si="406"/>
        <v>349900</v>
      </c>
      <c r="X2623" s="26">
        <f t="shared" si="407"/>
        <v>0</v>
      </c>
      <c r="Y2623" s="26"/>
      <c r="Z2623" s="26">
        <f t="shared" si="408"/>
        <v>349900</v>
      </c>
      <c r="AA2623" s="30">
        <f t="shared" si="409"/>
        <v>1.1206060606060606</v>
      </c>
    </row>
    <row r="2624" spans="1:27">
      <c r="A2624" s="20" t="s">
        <v>7328</v>
      </c>
      <c r="B2624" s="20" t="s">
        <v>1724</v>
      </c>
      <c r="C2624" s="25">
        <v>148618.79999999999</v>
      </c>
      <c r="D2624" s="22">
        <v>85</v>
      </c>
      <c r="E2624" s="22">
        <v>49</v>
      </c>
      <c r="F2624" s="22">
        <v>40</v>
      </c>
      <c r="G2624" s="22">
        <v>16000</v>
      </c>
      <c r="H2624" s="22" t="s">
        <v>5088</v>
      </c>
      <c r="I2624" s="26">
        <f>+IF(H2624='COSTOS VARIOS'!$C$1,'COSTOS VARIOS'!$C$2*'Precios ML'!V2624,'COSTOS VARIOS'!$B$2*'Precios ML'!V2624)</f>
        <v>69980</v>
      </c>
      <c r="J2624" s="22">
        <v>0</v>
      </c>
      <c r="K2624" s="27">
        <f t="shared" si="400"/>
        <v>10.4125</v>
      </c>
      <c r="L2624" s="27">
        <f t="shared" si="401"/>
        <v>10.4125</v>
      </c>
      <c r="M2624" s="26">
        <f>(INDEX(pesos!A:B,MATCH(L2624,pesos!A:A,1),2))</f>
        <v>16200</v>
      </c>
      <c r="N2624" s="26">
        <f>+R2624*'COSTOS VARIOS'!$O$1</f>
        <v>28237.571999999996</v>
      </c>
      <c r="O2624" s="26">
        <f>+R2624*'COSTOS VARIOS'!$O$2</f>
        <v>609.33708000000001</v>
      </c>
      <c r="P2624" s="26">
        <f>+R2624*'COSTOS VARIOS'!$O$3</f>
        <v>2229.2819999999997</v>
      </c>
      <c r="Q2624" s="26">
        <v>1</v>
      </c>
      <c r="R2624" s="26">
        <f t="shared" si="402"/>
        <v>148618.79999999999</v>
      </c>
      <c r="S2624" s="25">
        <f t="shared" si="403"/>
        <v>265874.99107999995</v>
      </c>
      <c r="T2624" s="28">
        <f t="shared" si="404"/>
        <v>0.31603201406302062</v>
      </c>
      <c r="U2624" s="29">
        <f t="shared" si="405"/>
        <v>349900</v>
      </c>
      <c r="V2624" s="26">
        <f>+INDEX('LISTA DE PRECIOS EKM '!A:K,MATCH('Precios ML'!B2624,'LISTA DE PRECIOS EKM '!A:A,0),8)</f>
        <v>349900</v>
      </c>
      <c r="W2624" s="26">
        <f t="shared" si="406"/>
        <v>349900</v>
      </c>
      <c r="X2624" s="26">
        <f t="shared" si="407"/>
        <v>0</v>
      </c>
      <c r="Y2624" s="26"/>
      <c r="Z2624" s="26">
        <f t="shared" si="408"/>
        <v>349900</v>
      </c>
      <c r="AA2624" s="30">
        <f t="shared" si="409"/>
        <v>1.3543454798450805</v>
      </c>
    </row>
    <row r="2625" spans="1:27">
      <c r="A2625" s="20" t="s">
        <v>7328</v>
      </c>
      <c r="B2625" s="20" t="s">
        <v>1724</v>
      </c>
      <c r="C2625" s="25">
        <v>148618.79999999999</v>
      </c>
      <c r="D2625" s="22">
        <v>85</v>
      </c>
      <c r="E2625" s="22">
        <v>49</v>
      </c>
      <c r="F2625" s="22">
        <v>40</v>
      </c>
      <c r="G2625" s="22">
        <v>16000</v>
      </c>
      <c r="H2625" s="22" t="s">
        <v>5088</v>
      </c>
      <c r="I2625" s="26">
        <f>+IF(H2625='COSTOS VARIOS'!$C$1,'COSTOS VARIOS'!$C$2*'Precios ML'!V2625,'COSTOS VARIOS'!$B$2*'Precios ML'!V2625)</f>
        <v>69980</v>
      </c>
      <c r="J2625" s="22">
        <v>0</v>
      </c>
      <c r="K2625" s="27">
        <f t="shared" si="400"/>
        <v>10.4125</v>
      </c>
      <c r="L2625" s="27">
        <f t="shared" si="401"/>
        <v>10.4125</v>
      </c>
      <c r="M2625" s="26">
        <f>(INDEX(pesos!A:B,MATCH(L2625,pesos!A:A,1),2))</f>
        <v>16200</v>
      </c>
      <c r="N2625" s="26">
        <f>+R2625*'COSTOS VARIOS'!$O$1</f>
        <v>28237.571999999996</v>
      </c>
      <c r="O2625" s="26">
        <f>+R2625*'COSTOS VARIOS'!$O$2</f>
        <v>609.33708000000001</v>
      </c>
      <c r="P2625" s="26">
        <f>+R2625*'COSTOS VARIOS'!$O$3</f>
        <v>2229.2819999999997</v>
      </c>
      <c r="Q2625" s="26">
        <v>1</v>
      </c>
      <c r="R2625" s="26">
        <f t="shared" si="402"/>
        <v>148618.79999999999</v>
      </c>
      <c r="S2625" s="25">
        <f t="shared" si="403"/>
        <v>265874.99107999995</v>
      </c>
      <c r="T2625" s="28">
        <f t="shared" si="404"/>
        <v>0.31603201406302062</v>
      </c>
      <c r="U2625" s="29">
        <f t="shared" si="405"/>
        <v>349900</v>
      </c>
      <c r="V2625" s="26">
        <f>+INDEX('LISTA DE PRECIOS EKM '!A:K,MATCH('Precios ML'!B2625,'LISTA DE PRECIOS EKM '!A:A,0),8)</f>
        <v>349900</v>
      </c>
      <c r="W2625" s="26">
        <f t="shared" si="406"/>
        <v>349900</v>
      </c>
      <c r="X2625" s="26">
        <f t="shared" si="407"/>
        <v>0</v>
      </c>
      <c r="Y2625" s="26"/>
      <c r="Z2625" s="26">
        <f t="shared" si="408"/>
        <v>349900</v>
      </c>
      <c r="AA2625" s="30">
        <f t="shared" si="409"/>
        <v>1.3543454798450805</v>
      </c>
    </row>
    <row r="2626" spans="1:27">
      <c r="A2626" s="20" t="s">
        <v>7329</v>
      </c>
      <c r="B2626" s="20" t="s">
        <v>1720</v>
      </c>
      <c r="C2626" s="25">
        <v>148618.79999999999</v>
      </c>
      <c r="D2626" s="22">
        <v>85</v>
      </c>
      <c r="E2626" s="22">
        <v>49</v>
      </c>
      <c r="F2626" s="22">
        <v>40</v>
      </c>
      <c r="G2626" s="22">
        <v>16000</v>
      </c>
      <c r="H2626" s="22" t="s">
        <v>5088</v>
      </c>
      <c r="I2626" s="26">
        <f>+IF(H2626='COSTOS VARIOS'!$C$1,'COSTOS VARIOS'!$C$2*'Precios ML'!V2626,'COSTOS VARIOS'!$B$2*'Precios ML'!V2626)</f>
        <v>65980</v>
      </c>
      <c r="J2626" s="22">
        <v>0</v>
      </c>
      <c r="K2626" s="27">
        <f t="shared" si="400"/>
        <v>10.4125</v>
      </c>
      <c r="L2626" s="27">
        <f t="shared" si="401"/>
        <v>10.4125</v>
      </c>
      <c r="M2626" s="26">
        <f>(INDEX(pesos!A:B,MATCH(L2626,pesos!A:A,1),2))</f>
        <v>16200</v>
      </c>
      <c r="N2626" s="26">
        <f>+R2626*'COSTOS VARIOS'!$O$1</f>
        <v>28237.571999999996</v>
      </c>
      <c r="O2626" s="26">
        <f>+R2626*'COSTOS VARIOS'!$O$2</f>
        <v>609.33708000000001</v>
      </c>
      <c r="P2626" s="26">
        <f>+R2626*'COSTOS VARIOS'!$O$3</f>
        <v>2229.2819999999997</v>
      </c>
      <c r="Q2626" s="26">
        <v>1</v>
      </c>
      <c r="R2626" s="26">
        <f t="shared" si="402"/>
        <v>148618.79999999999</v>
      </c>
      <c r="S2626" s="25">
        <f t="shared" si="403"/>
        <v>261874.99107999998</v>
      </c>
      <c r="T2626" s="28">
        <f t="shared" si="404"/>
        <v>0.25976137942557154</v>
      </c>
      <c r="U2626" s="29">
        <f t="shared" si="405"/>
        <v>329900</v>
      </c>
      <c r="V2626" s="26">
        <f>+INDEX('LISTA DE PRECIOS EKM '!A:K,MATCH('Precios ML'!B2626,'LISTA DE PRECIOS EKM '!A:A,0),8)</f>
        <v>329900</v>
      </c>
      <c r="W2626" s="26">
        <f t="shared" si="406"/>
        <v>329900</v>
      </c>
      <c r="X2626" s="26">
        <f t="shared" si="407"/>
        <v>0</v>
      </c>
      <c r="Y2626" s="26"/>
      <c r="Z2626" s="26">
        <f t="shared" si="408"/>
        <v>329900</v>
      </c>
      <c r="AA2626" s="30">
        <f t="shared" si="409"/>
        <v>1.2197730031463045</v>
      </c>
    </row>
    <row r="2627" spans="1:27">
      <c r="A2627" s="20" t="s">
        <v>7329</v>
      </c>
      <c r="B2627" s="20" t="s">
        <v>1720</v>
      </c>
      <c r="C2627" s="25">
        <v>148618.79999999999</v>
      </c>
      <c r="D2627" s="22">
        <v>85</v>
      </c>
      <c r="E2627" s="22">
        <v>49</v>
      </c>
      <c r="F2627" s="22">
        <v>40</v>
      </c>
      <c r="G2627" s="22">
        <v>16000</v>
      </c>
      <c r="H2627" s="22" t="s">
        <v>5088</v>
      </c>
      <c r="I2627" s="26">
        <f>+IF(H2627='COSTOS VARIOS'!$C$1,'COSTOS VARIOS'!$C$2*'Precios ML'!V2627,'COSTOS VARIOS'!$B$2*'Precios ML'!V2627)</f>
        <v>65980</v>
      </c>
      <c r="J2627" s="22">
        <v>0</v>
      </c>
      <c r="K2627" s="27">
        <f t="shared" si="400"/>
        <v>10.4125</v>
      </c>
      <c r="L2627" s="27">
        <f t="shared" si="401"/>
        <v>10.4125</v>
      </c>
      <c r="M2627" s="26">
        <f>(INDEX(pesos!A:B,MATCH(L2627,pesos!A:A,1),2))</f>
        <v>16200</v>
      </c>
      <c r="N2627" s="26">
        <f>+R2627*'COSTOS VARIOS'!$O$1</f>
        <v>28237.571999999996</v>
      </c>
      <c r="O2627" s="26">
        <f>+R2627*'COSTOS VARIOS'!$O$2</f>
        <v>609.33708000000001</v>
      </c>
      <c r="P2627" s="26">
        <f>+R2627*'COSTOS VARIOS'!$O$3</f>
        <v>2229.2819999999997</v>
      </c>
      <c r="Q2627" s="26">
        <v>1</v>
      </c>
      <c r="R2627" s="26">
        <f t="shared" si="402"/>
        <v>148618.79999999999</v>
      </c>
      <c r="S2627" s="25">
        <f t="shared" si="403"/>
        <v>261874.99107999998</v>
      </c>
      <c r="T2627" s="28">
        <f t="shared" si="404"/>
        <v>0.25976137942557154</v>
      </c>
      <c r="U2627" s="29">
        <f t="shared" si="405"/>
        <v>329900</v>
      </c>
      <c r="V2627" s="26">
        <f>+INDEX('LISTA DE PRECIOS EKM '!A:K,MATCH('Precios ML'!B2627,'LISTA DE PRECIOS EKM '!A:A,0),8)</f>
        <v>329900</v>
      </c>
      <c r="W2627" s="26">
        <f t="shared" si="406"/>
        <v>329900</v>
      </c>
      <c r="X2627" s="26">
        <f t="shared" si="407"/>
        <v>0</v>
      </c>
      <c r="Y2627" s="26"/>
      <c r="Z2627" s="26">
        <f t="shared" si="408"/>
        <v>329900</v>
      </c>
      <c r="AA2627" s="30">
        <f t="shared" si="409"/>
        <v>1.2197730031463045</v>
      </c>
    </row>
    <row r="2628" spans="1:27">
      <c r="A2628" s="20" t="s">
        <v>7330</v>
      </c>
      <c r="B2628" s="20" t="s">
        <v>2595</v>
      </c>
      <c r="C2628" s="25">
        <v>130167.99999999999</v>
      </c>
      <c r="D2628" s="22">
        <v>85</v>
      </c>
      <c r="E2628" s="22">
        <v>49</v>
      </c>
      <c r="F2628" s="22">
        <v>40</v>
      </c>
      <c r="G2628" s="22">
        <v>16000</v>
      </c>
      <c r="H2628" s="22" t="s">
        <v>5088</v>
      </c>
      <c r="I2628" s="26">
        <f>+IF(H2628='COSTOS VARIOS'!$C$1,'COSTOS VARIOS'!$C$2*'Precios ML'!V2628,'COSTOS VARIOS'!$B$2*'Precios ML'!V2628)</f>
        <v>53980</v>
      </c>
      <c r="J2628" s="22">
        <v>0</v>
      </c>
      <c r="K2628" s="27">
        <f t="shared" ref="K2628:K2691" si="410">+(D2628*E2628*F2628)/G2628</f>
        <v>10.4125</v>
      </c>
      <c r="L2628" s="27">
        <f t="shared" ref="L2628:L2691" si="411">+K2628*Q2628</f>
        <v>10.4125</v>
      </c>
      <c r="M2628" s="26">
        <f>(INDEX(pesos!A:B,MATCH(L2628,pesos!A:A,1),2))</f>
        <v>16200</v>
      </c>
      <c r="N2628" s="26">
        <f>+R2628*'COSTOS VARIOS'!$O$1</f>
        <v>24731.919999999998</v>
      </c>
      <c r="O2628" s="26">
        <f>+R2628*'COSTOS VARIOS'!$O$2</f>
        <v>533.68880000000001</v>
      </c>
      <c r="P2628" s="26">
        <f>+R2628*'COSTOS VARIOS'!$O$3</f>
        <v>1952.5199999999998</v>
      </c>
      <c r="Q2628" s="26">
        <v>1</v>
      </c>
      <c r="R2628" s="26">
        <f t="shared" ref="R2628:R2691" si="412">+C2628*Q2628</f>
        <v>130167.99999999999</v>
      </c>
      <c r="S2628" s="25">
        <f t="shared" ref="S2628:S2691" si="413">+R2628+P2628+O2628+N2628+M2628+I2628</f>
        <v>227566.12880000001</v>
      </c>
      <c r="T2628" s="28">
        <f t="shared" ref="T2628:T2691" si="414">+(V2628/S2628)-1</f>
        <v>0.18602887619187736</v>
      </c>
      <c r="U2628" s="29">
        <f t="shared" ref="U2628:U2691" si="415">+S2628*T2628+S2628</f>
        <v>269900</v>
      </c>
      <c r="V2628" s="26">
        <f>+INDEX('LISTA DE PRECIOS EKM '!A:K,MATCH('Precios ML'!B2628,'LISTA DE PRECIOS EKM '!A:A,0),8)</f>
        <v>269900</v>
      </c>
      <c r="W2628" s="26">
        <f t="shared" ref="W2628:W2691" si="416">+V2628*Q2628</f>
        <v>269900</v>
      </c>
      <c r="X2628" s="26">
        <f t="shared" ref="X2628:X2691" si="417">+W2628-U2628</f>
        <v>0</v>
      </c>
      <c r="Y2628" s="26"/>
      <c r="Z2628" s="26">
        <f t="shared" ref="Z2628:Z2691" si="418">+W2628-Y2628</f>
        <v>269900</v>
      </c>
      <c r="AA2628" s="30">
        <f t="shared" ref="AA2628:AA2691" si="419">+(Z2628/C2628)-1</f>
        <v>1.0734742793927849</v>
      </c>
    </row>
    <row r="2629" spans="1:27">
      <c r="A2629" s="20" t="s">
        <v>7331</v>
      </c>
      <c r="B2629" s="20" t="s">
        <v>7332</v>
      </c>
      <c r="C2629" s="25">
        <v>139000</v>
      </c>
      <c r="D2629" s="22">
        <v>85</v>
      </c>
      <c r="E2629" s="22">
        <v>49</v>
      </c>
      <c r="F2629" s="22">
        <v>40</v>
      </c>
      <c r="G2629" s="22">
        <v>16000</v>
      </c>
      <c r="H2629" s="22" t="s">
        <v>5088</v>
      </c>
      <c r="I2629" s="26">
        <f>+IF(H2629='COSTOS VARIOS'!$C$1,'COSTOS VARIOS'!$C$2*'Precios ML'!V2629,'COSTOS VARIOS'!$B$2*'Precios ML'!V2629)</f>
        <v>53980</v>
      </c>
      <c r="J2629" s="22">
        <v>0</v>
      </c>
      <c r="K2629" s="27">
        <f t="shared" si="410"/>
        <v>10.4125</v>
      </c>
      <c r="L2629" s="27">
        <f t="shared" si="411"/>
        <v>10.4125</v>
      </c>
      <c r="M2629" s="26">
        <f>(INDEX(pesos!A:B,MATCH(L2629,pesos!A:A,1),2))</f>
        <v>16200</v>
      </c>
      <c r="N2629" s="26">
        <f>+R2629*'COSTOS VARIOS'!$O$1</f>
        <v>26410</v>
      </c>
      <c r="O2629" s="26">
        <f>+R2629*'COSTOS VARIOS'!$O$2</f>
        <v>569.90000000000009</v>
      </c>
      <c r="P2629" s="26">
        <f>+R2629*'COSTOS VARIOS'!$O$3</f>
        <v>2085</v>
      </c>
      <c r="Q2629" s="26">
        <v>1</v>
      </c>
      <c r="R2629" s="26">
        <f t="shared" si="412"/>
        <v>139000</v>
      </c>
      <c r="S2629" s="25">
        <f t="shared" si="413"/>
        <v>238244.9</v>
      </c>
      <c r="T2629" s="28">
        <f t="shared" si="414"/>
        <v>0.13286790189422737</v>
      </c>
      <c r="U2629" s="29">
        <f t="shared" si="415"/>
        <v>269900</v>
      </c>
      <c r="V2629" s="26">
        <f>+INDEX('LISTA DE PRECIOS EKM '!A:K,MATCH('Precios ML'!B2629,'LISTA DE PRECIOS EKM '!A:A,0),8)</f>
        <v>269900</v>
      </c>
      <c r="W2629" s="26">
        <f t="shared" si="416"/>
        <v>269900</v>
      </c>
      <c r="X2629" s="26">
        <f t="shared" si="417"/>
        <v>0</v>
      </c>
      <c r="Y2629" s="26"/>
      <c r="Z2629" s="26">
        <f t="shared" si="418"/>
        <v>269900</v>
      </c>
      <c r="AA2629" s="30">
        <f t="shared" si="419"/>
        <v>0.94172661870503593</v>
      </c>
    </row>
    <row r="2630" spans="1:27">
      <c r="A2630" s="20" t="s">
        <v>7333</v>
      </c>
      <c r="B2630" s="20" t="s">
        <v>1701</v>
      </c>
      <c r="C2630" s="25">
        <v>60000</v>
      </c>
      <c r="D2630" s="22">
        <v>85</v>
      </c>
      <c r="E2630" s="22">
        <v>49</v>
      </c>
      <c r="F2630" s="22">
        <v>40</v>
      </c>
      <c r="G2630" s="22">
        <v>16000</v>
      </c>
      <c r="H2630" s="22" t="s">
        <v>5088</v>
      </c>
      <c r="I2630" s="26">
        <f>+IF(H2630='COSTOS VARIOS'!$C$1,'COSTOS VARIOS'!$C$2*'Precios ML'!V2630,'COSTOS VARIOS'!$B$2*'Precios ML'!V2630)</f>
        <v>29980</v>
      </c>
      <c r="J2630" s="22">
        <v>0</v>
      </c>
      <c r="K2630" s="27">
        <f t="shared" si="410"/>
        <v>10.4125</v>
      </c>
      <c r="L2630" s="27">
        <f t="shared" si="411"/>
        <v>10.4125</v>
      </c>
      <c r="M2630" s="26">
        <f>(INDEX(pesos!A:B,MATCH(L2630,pesos!A:A,1),2))</f>
        <v>16200</v>
      </c>
      <c r="N2630" s="26">
        <f>+R2630*'COSTOS VARIOS'!$O$1</f>
        <v>11400</v>
      </c>
      <c r="O2630" s="26">
        <f>+R2630*'COSTOS VARIOS'!$O$2</f>
        <v>246.00000000000003</v>
      </c>
      <c r="P2630" s="26">
        <f>+R2630*'COSTOS VARIOS'!$O$3</f>
        <v>900</v>
      </c>
      <c r="Q2630" s="26">
        <v>1</v>
      </c>
      <c r="R2630" s="26">
        <f t="shared" si="412"/>
        <v>60000</v>
      </c>
      <c r="S2630" s="25">
        <f t="shared" si="413"/>
        <v>118726</v>
      </c>
      <c r="T2630" s="28">
        <f t="shared" si="414"/>
        <v>0.26257096171015615</v>
      </c>
      <c r="U2630" s="29">
        <f t="shared" si="415"/>
        <v>149900</v>
      </c>
      <c r="V2630" s="26">
        <f>+INDEX('LISTA DE PRECIOS EKM '!A:K,MATCH('Precios ML'!B2630,'LISTA DE PRECIOS EKM '!A:A,0),8)</f>
        <v>149900</v>
      </c>
      <c r="W2630" s="26">
        <f t="shared" si="416"/>
        <v>149900</v>
      </c>
      <c r="X2630" s="26">
        <f t="shared" si="417"/>
        <v>0</v>
      </c>
      <c r="Y2630" s="26"/>
      <c r="Z2630" s="26">
        <f t="shared" si="418"/>
        <v>149900</v>
      </c>
      <c r="AA2630" s="30">
        <f t="shared" si="419"/>
        <v>1.4983333333333335</v>
      </c>
    </row>
    <row r="2631" spans="1:27">
      <c r="A2631" s="20" t="s">
        <v>7333</v>
      </c>
      <c r="B2631" s="20" t="s">
        <v>1701</v>
      </c>
      <c r="C2631" s="25">
        <v>60000</v>
      </c>
      <c r="D2631" s="22">
        <v>85</v>
      </c>
      <c r="E2631" s="22">
        <v>49</v>
      </c>
      <c r="F2631" s="22">
        <v>40</v>
      </c>
      <c r="G2631" s="22">
        <v>16000</v>
      </c>
      <c r="H2631" s="22" t="s">
        <v>5088</v>
      </c>
      <c r="I2631" s="26">
        <f>+IF(H2631='COSTOS VARIOS'!$C$1,'COSTOS VARIOS'!$C$2*'Precios ML'!V2631,'COSTOS VARIOS'!$B$2*'Precios ML'!V2631)</f>
        <v>29980</v>
      </c>
      <c r="J2631" s="22">
        <v>0</v>
      </c>
      <c r="K2631" s="27">
        <f t="shared" si="410"/>
        <v>10.4125</v>
      </c>
      <c r="L2631" s="27">
        <f t="shared" si="411"/>
        <v>10.4125</v>
      </c>
      <c r="M2631" s="26">
        <f>(INDEX(pesos!A:B,MATCH(L2631,pesos!A:A,1),2))</f>
        <v>16200</v>
      </c>
      <c r="N2631" s="26">
        <f>+R2631*'COSTOS VARIOS'!$O$1</f>
        <v>11400</v>
      </c>
      <c r="O2631" s="26">
        <f>+R2631*'COSTOS VARIOS'!$O$2</f>
        <v>246.00000000000003</v>
      </c>
      <c r="P2631" s="26">
        <f>+R2631*'COSTOS VARIOS'!$O$3</f>
        <v>900</v>
      </c>
      <c r="Q2631" s="26">
        <v>1</v>
      </c>
      <c r="R2631" s="26">
        <f t="shared" si="412"/>
        <v>60000</v>
      </c>
      <c r="S2631" s="25">
        <f t="shared" si="413"/>
        <v>118726</v>
      </c>
      <c r="T2631" s="28">
        <f t="shared" si="414"/>
        <v>0.26257096171015615</v>
      </c>
      <c r="U2631" s="29">
        <f t="shared" si="415"/>
        <v>149900</v>
      </c>
      <c r="V2631" s="26">
        <f>+INDEX('LISTA DE PRECIOS EKM '!A:K,MATCH('Precios ML'!B2631,'LISTA DE PRECIOS EKM '!A:A,0),8)</f>
        <v>149900</v>
      </c>
      <c r="W2631" s="26">
        <f t="shared" si="416"/>
        <v>149900</v>
      </c>
      <c r="X2631" s="26">
        <f t="shared" si="417"/>
        <v>0</v>
      </c>
      <c r="Y2631" s="26"/>
      <c r="Z2631" s="26">
        <f t="shared" si="418"/>
        <v>149900</v>
      </c>
      <c r="AA2631" s="30">
        <f t="shared" si="419"/>
        <v>1.4983333333333335</v>
      </c>
    </row>
    <row r="2632" spans="1:27">
      <c r="A2632" s="20" t="s">
        <v>7334</v>
      </c>
      <c r="B2632" s="20" t="s">
        <v>7335</v>
      </c>
      <c r="C2632" s="25">
        <v>140000</v>
      </c>
      <c r="D2632" s="22">
        <v>85</v>
      </c>
      <c r="E2632" s="22">
        <v>49</v>
      </c>
      <c r="F2632" s="22">
        <v>40</v>
      </c>
      <c r="G2632" s="22">
        <v>16000</v>
      </c>
      <c r="H2632" s="22" t="s">
        <v>5088</v>
      </c>
      <c r="I2632" s="26">
        <f>+IF(H2632='COSTOS VARIOS'!$C$1,'COSTOS VARIOS'!$C$2*'Precios ML'!V2632,'COSTOS VARIOS'!$B$2*'Precios ML'!V2632)</f>
        <v>65980</v>
      </c>
      <c r="J2632" s="22">
        <v>0</v>
      </c>
      <c r="K2632" s="27">
        <f t="shared" si="410"/>
        <v>10.4125</v>
      </c>
      <c r="L2632" s="27">
        <f t="shared" si="411"/>
        <v>10.4125</v>
      </c>
      <c r="M2632" s="26">
        <f>(INDEX(pesos!A:B,MATCH(L2632,pesos!A:A,1),2))</f>
        <v>16200</v>
      </c>
      <c r="N2632" s="26">
        <f>+R2632*'COSTOS VARIOS'!$O$1</f>
        <v>26600</v>
      </c>
      <c r="O2632" s="26">
        <f>+R2632*'COSTOS VARIOS'!$O$2</f>
        <v>574</v>
      </c>
      <c r="P2632" s="26">
        <f>+R2632*'COSTOS VARIOS'!$O$3</f>
        <v>2100</v>
      </c>
      <c r="Q2632" s="26">
        <v>1</v>
      </c>
      <c r="R2632" s="26">
        <f t="shared" si="412"/>
        <v>140000</v>
      </c>
      <c r="S2632" s="25">
        <f t="shared" si="413"/>
        <v>251454</v>
      </c>
      <c r="T2632" s="28">
        <f t="shared" si="414"/>
        <v>0.31196958489425497</v>
      </c>
      <c r="U2632" s="29">
        <f t="shared" si="415"/>
        <v>329900</v>
      </c>
      <c r="V2632" s="26">
        <f>+INDEX('LISTA DE PRECIOS EKM '!A:K,MATCH('Precios ML'!B2632,'LISTA DE PRECIOS EKM '!A:A,0),8)</f>
        <v>329900</v>
      </c>
      <c r="W2632" s="26">
        <f t="shared" si="416"/>
        <v>329900</v>
      </c>
      <c r="X2632" s="26">
        <f t="shared" si="417"/>
        <v>0</v>
      </c>
      <c r="Y2632" s="26"/>
      <c r="Z2632" s="26">
        <f t="shared" si="418"/>
        <v>329900</v>
      </c>
      <c r="AA2632" s="30">
        <f t="shared" si="419"/>
        <v>1.3564285714285713</v>
      </c>
    </row>
    <row r="2633" spans="1:27">
      <c r="A2633" s="20" t="s">
        <v>7336</v>
      </c>
      <c r="B2633" s="20" t="s">
        <v>7337</v>
      </c>
      <c r="C2633" s="25">
        <v>297237.59999999998</v>
      </c>
      <c r="D2633" s="22">
        <v>85</v>
      </c>
      <c r="E2633" s="22">
        <v>49</v>
      </c>
      <c r="F2633" s="22">
        <v>40</v>
      </c>
      <c r="G2633" s="22">
        <v>16000</v>
      </c>
      <c r="H2633" s="22" t="s">
        <v>5088</v>
      </c>
      <c r="I2633" s="26">
        <f>+IF(H2633='COSTOS VARIOS'!$C$1,'COSTOS VARIOS'!$C$2*'Precios ML'!V2633,'COSTOS VARIOS'!$B$2*'Precios ML'!V2633)</f>
        <v>133980</v>
      </c>
      <c r="J2633" s="22">
        <v>0</v>
      </c>
      <c r="K2633" s="27">
        <f t="shared" si="410"/>
        <v>10.4125</v>
      </c>
      <c r="L2633" s="27">
        <f t="shared" si="411"/>
        <v>10.4125</v>
      </c>
      <c r="M2633" s="26">
        <f>(INDEX(pesos!A:B,MATCH(L2633,pesos!A:A,1),2))</f>
        <v>16200</v>
      </c>
      <c r="N2633" s="26">
        <f>+R2633*'COSTOS VARIOS'!$O$1</f>
        <v>56475.143999999993</v>
      </c>
      <c r="O2633" s="26">
        <f>+R2633*'COSTOS VARIOS'!$O$2</f>
        <v>1218.67416</v>
      </c>
      <c r="P2633" s="26">
        <f>+R2633*'COSTOS VARIOS'!$O$3</f>
        <v>4458.5639999999994</v>
      </c>
      <c r="Q2633" s="26">
        <v>1</v>
      </c>
      <c r="R2633" s="26">
        <f t="shared" si="412"/>
        <v>297237.59999999998</v>
      </c>
      <c r="S2633" s="25">
        <f t="shared" si="413"/>
        <v>509569.98215999996</v>
      </c>
      <c r="T2633" s="28">
        <f t="shared" si="414"/>
        <v>0.31463787792283648</v>
      </c>
      <c r="U2633" s="29">
        <f t="shared" si="415"/>
        <v>669900</v>
      </c>
      <c r="V2633" s="26">
        <f>+INDEX('LISTA DE PRECIOS EKM '!A:K,MATCH('Precios ML'!B2633,'LISTA DE PRECIOS EKM '!A:A,0),8)</f>
        <v>669900</v>
      </c>
      <c r="W2633" s="26">
        <f t="shared" si="416"/>
        <v>669900</v>
      </c>
      <c r="X2633" s="26">
        <f t="shared" si="417"/>
        <v>0</v>
      </c>
      <c r="Y2633" s="26"/>
      <c r="Z2633" s="26">
        <f t="shared" si="418"/>
        <v>669900</v>
      </c>
      <c r="AA2633" s="30">
        <f t="shared" si="419"/>
        <v>1.2537525535127454</v>
      </c>
    </row>
    <row r="2634" spans="1:27">
      <c r="A2634" s="20" t="s">
        <v>7338</v>
      </c>
      <c r="B2634" s="20" t="s">
        <v>7339</v>
      </c>
      <c r="C2634" s="25">
        <v>192164.4</v>
      </c>
      <c r="D2634" s="22">
        <v>85</v>
      </c>
      <c r="E2634" s="22">
        <v>49</v>
      </c>
      <c r="F2634" s="22">
        <v>40</v>
      </c>
      <c r="G2634" s="22">
        <v>16000</v>
      </c>
      <c r="H2634" s="22" t="s">
        <v>5088</v>
      </c>
      <c r="I2634" s="26">
        <f>+IF(H2634='COSTOS VARIOS'!$C$1,'COSTOS VARIOS'!$C$2*'Precios ML'!V2634,'COSTOS VARIOS'!$B$2*'Precios ML'!V2634)</f>
        <v>87980</v>
      </c>
      <c r="J2634" s="22">
        <v>0</v>
      </c>
      <c r="K2634" s="27">
        <f t="shared" si="410"/>
        <v>10.4125</v>
      </c>
      <c r="L2634" s="27">
        <f t="shared" si="411"/>
        <v>10.4125</v>
      </c>
      <c r="M2634" s="26">
        <f>(INDEX(pesos!A:B,MATCH(L2634,pesos!A:A,1),2))</f>
        <v>16200</v>
      </c>
      <c r="N2634" s="26">
        <f>+R2634*'COSTOS VARIOS'!$O$1</f>
        <v>36511.235999999997</v>
      </c>
      <c r="O2634" s="26">
        <f>+R2634*'COSTOS VARIOS'!$O$2</f>
        <v>787.87404000000004</v>
      </c>
      <c r="P2634" s="26">
        <f>+R2634*'COSTOS VARIOS'!$O$3</f>
        <v>2882.4659999999999</v>
      </c>
      <c r="Q2634" s="26">
        <v>1</v>
      </c>
      <c r="R2634" s="26">
        <f t="shared" si="412"/>
        <v>192164.4</v>
      </c>
      <c r="S2634" s="25">
        <f t="shared" si="413"/>
        <v>336525.97603999998</v>
      </c>
      <c r="T2634" s="28">
        <f t="shared" si="414"/>
        <v>0.30717992464187316</v>
      </c>
      <c r="U2634" s="29">
        <f t="shared" si="415"/>
        <v>439900</v>
      </c>
      <c r="V2634" s="26">
        <f>+INDEX('LISTA DE PRECIOS EKM '!A:K,MATCH('Precios ML'!B2634,'LISTA DE PRECIOS EKM '!A:A,0),8)</f>
        <v>439900</v>
      </c>
      <c r="W2634" s="26">
        <f t="shared" si="416"/>
        <v>439900</v>
      </c>
      <c r="X2634" s="26">
        <f t="shared" si="417"/>
        <v>0</v>
      </c>
      <c r="Y2634" s="26"/>
      <c r="Z2634" s="26">
        <f t="shared" si="418"/>
        <v>439900</v>
      </c>
      <c r="AA2634" s="30">
        <f t="shared" si="419"/>
        <v>1.2891857180622428</v>
      </c>
    </row>
    <row r="2635" spans="1:27">
      <c r="A2635" s="20" t="s">
        <v>7340</v>
      </c>
      <c r="B2635" s="20" t="s">
        <v>2072</v>
      </c>
      <c r="C2635" s="25">
        <v>218458.5</v>
      </c>
      <c r="D2635" s="22">
        <v>85</v>
      </c>
      <c r="E2635" s="22">
        <v>49</v>
      </c>
      <c r="F2635" s="22">
        <v>40</v>
      </c>
      <c r="G2635" s="22">
        <v>16000</v>
      </c>
      <c r="H2635" s="22" t="s">
        <v>5088</v>
      </c>
      <c r="I2635" s="26">
        <f>+IF(H2635='COSTOS VARIOS'!$C$1,'COSTOS VARIOS'!$C$2*'Precios ML'!V2635,'COSTOS VARIOS'!$B$2*'Precios ML'!V2635)</f>
        <v>101980</v>
      </c>
      <c r="J2635" s="22">
        <v>0</v>
      </c>
      <c r="K2635" s="27">
        <f t="shared" si="410"/>
        <v>10.4125</v>
      </c>
      <c r="L2635" s="27">
        <f t="shared" si="411"/>
        <v>10.4125</v>
      </c>
      <c r="M2635" s="26">
        <f>(INDEX(pesos!A:B,MATCH(L2635,pesos!A:A,1),2))</f>
        <v>16200</v>
      </c>
      <c r="N2635" s="26">
        <f>+R2635*'COSTOS VARIOS'!$O$1</f>
        <v>41507.114999999998</v>
      </c>
      <c r="O2635" s="26">
        <f>+R2635*'COSTOS VARIOS'!$O$2</f>
        <v>895.6798500000001</v>
      </c>
      <c r="P2635" s="26">
        <f>+R2635*'COSTOS VARIOS'!$O$3</f>
        <v>3276.8775000000001</v>
      </c>
      <c r="Q2635" s="26">
        <v>1</v>
      </c>
      <c r="R2635" s="26">
        <f t="shared" si="412"/>
        <v>218458.5</v>
      </c>
      <c r="S2635" s="25">
        <f t="shared" si="413"/>
        <v>382318.17235000001</v>
      </c>
      <c r="T2635" s="28">
        <f t="shared" si="414"/>
        <v>0.33370589440149057</v>
      </c>
      <c r="U2635" s="29">
        <f t="shared" si="415"/>
        <v>509900</v>
      </c>
      <c r="V2635" s="26">
        <f>+INDEX('LISTA DE PRECIOS EKM '!A:K,MATCH('Precios ML'!B2635,'LISTA DE PRECIOS EKM '!A:A,0),8)</f>
        <v>509900</v>
      </c>
      <c r="W2635" s="26">
        <f t="shared" si="416"/>
        <v>509900</v>
      </c>
      <c r="X2635" s="26">
        <f t="shared" si="417"/>
        <v>0</v>
      </c>
      <c r="Y2635" s="26"/>
      <c r="Z2635" s="26">
        <f t="shared" si="418"/>
        <v>509900</v>
      </c>
      <c r="AA2635" s="30">
        <f t="shared" si="419"/>
        <v>1.3340817592357359</v>
      </c>
    </row>
    <row r="2636" spans="1:27">
      <c r="A2636" s="20" t="s">
        <v>7340</v>
      </c>
      <c r="B2636" s="20" t="s">
        <v>2072</v>
      </c>
      <c r="C2636" s="25">
        <v>218458.5</v>
      </c>
      <c r="D2636" s="22">
        <v>85</v>
      </c>
      <c r="E2636" s="22">
        <v>49</v>
      </c>
      <c r="F2636" s="22">
        <v>40</v>
      </c>
      <c r="G2636" s="22">
        <v>16000</v>
      </c>
      <c r="H2636" s="22" t="s">
        <v>5088</v>
      </c>
      <c r="I2636" s="26">
        <f>+IF(H2636='COSTOS VARIOS'!$C$1,'COSTOS VARIOS'!$C$2*'Precios ML'!V2636,'COSTOS VARIOS'!$B$2*'Precios ML'!V2636)</f>
        <v>101980</v>
      </c>
      <c r="J2636" s="22">
        <v>0</v>
      </c>
      <c r="K2636" s="27">
        <f t="shared" si="410"/>
        <v>10.4125</v>
      </c>
      <c r="L2636" s="27">
        <f t="shared" si="411"/>
        <v>10.4125</v>
      </c>
      <c r="M2636" s="26">
        <f>(INDEX(pesos!A:B,MATCH(L2636,pesos!A:A,1),2))</f>
        <v>16200</v>
      </c>
      <c r="N2636" s="26">
        <f>+R2636*'COSTOS VARIOS'!$O$1</f>
        <v>41507.114999999998</v>
      </c>
      <c r="O2636" s="26">
        <f>+R2636*'COSTOS VARIOS'!$O$2</f>
        <v>895.6798500000001</v>
      </c>
      <c r="P2636" s="26">
        <f>+R2636*'COSTOS VARIOS'!$O$3</f>
        <v>3276.8775000000001</v>
      </c>
      <c r="Q2636" s="26">
        <v>1</v>
      </c>
      <c r="R2636" s="26">
        <f t="shared" si="412"/>
        <v>218458.5</v>
      </c>
      <c r="S2636" s="25">
        <f t="shared" si="413"/>
        <v>382318.17235000001</v>
      </c>
      <c r="T2636" s="28">
        <f t="shared" si="414"/>
        <v>0.33370589440149057</v>
      </c>
      <c r="U2636" s="29">
        <f t="shared" si="415"/>
        <v>509900</v>
      </c>
      <c r="V2636" s="26">
        <f>+INDEX('LISTA DE PRECIOS EKM '!A:K,MATCH('Precios ML'!B2636,'LISTA DE PRECIOS EKM '!A:A,0),8)</f>
        <v>509900</v>
      </c>
      <c r="W2636" s="26">
        <f t="shared" si="416"/>
        <v>509900</v>
      </c>
      <c r="X2636" s="26">
        <f t="shared" si="417"/>
        <v>0</v>
      </c>
      <c r="Y2636" s="26"/>
      <c r="Z2636" s="26">
        <f t="shared" si="418"/>
        <v>509900</v>
      </c>
      <c r="AA2636" s="30">
        <f t="shared" si="419"/>
        <v>1.3340817592357359</v>
      </c>
    </row>
    <row r="2637" spans="1:27">
      <c r="A2637" s="20" t="s">
        <v>7341</v>
      </c>
      <c r="B2637" s="20" t="s">
        <v>7342</v>
      </c>
      <c r="C2637" s="25">
        <v>93000</v>
      </c>
      <c r="D2637" s="22">
        <v>85</v>
      </c>
      <c r="E2637" s="22">
        <v>49</v>
      </c>
      <c r="F2637" s="22">
        <v>40</v>
      </c>
      <c r="G2637" s="22">
        <v>16000</v>
      </c>
      <c r="H2637" s="22" t="s">
        <v>5088</v>
      </c>
      <c r="I2637" s="26">
        <f>+IF(H2637='COSTOS VARIOS'!$C$1,'COSTOS VARIOS'!$C$2*'Precios ML'!V2637,'COSTOS VARIOS'!$B$2*'Precios ML'!V2637)</f>
        <v>39980</v>
      </c>
      <c r="J2637" s="22">
        <v>0</v>
      </c>
      <c r="K2637" s="27">
        <f t="shared" si="410"/>
        <v>10.4125</v>
      </c>
      <c r="L2637" s="27">
        <f t="shared" si="411"/>
        <v>10.4125</v>
      </c>
      <c r="M2637" s="26">
        <f>(INDEX(pesos!A:B,MATCH(L2637,pesos!A:A,1),2))</f>
        <v>16200</v>
      </c>
      <c r="N2637" s="26">
        <f>+R2637*'COSTOS VARIOS'!$O$1</f>
        <v>17670</v>
      </c>
      <c r="O2637" s="26">
        <f>+R2637*'COSTOS VARIOS'!$O$2</f>
        <v>381.3</v>
      </c>
      <c r="P2637" s="26">
        <f>+R2637*'COSTOS VARIOS'!$O$3</f>
        <v>1395</v>
      </c>
      <c r="Q2637" s="26">
        <v>1</v>
      </c>
      <c r="R2637" s="26">
        <f t="shared" si="412"/>
        <v>93000</v>
      </c>
      <c r="S2637" s="25">
        <f t="shared" si="413"/>
        <v>168626.3</v>
      </c>
      <c r="T2637" s="28">
        <f t="shared" si="414"/>
        <v>0.18546157983659728</v>
      </c>
      <c r="U2637" s="29">
        <f t="shared" si="415"/>
        <v>199900</v>
      </c>
      <c r="V2637" s="26">
        <f>+INDEX('LISTA DE PRECIOS EKM '!A:K,MATCH('Precios ML'!B2637,'LISTA DE PRECIOS EKM '!A:A,0),8)</f>
        <v>199900</v>
      </c>
      <c r="W2637" s="26">
        <f t="shared" si="416"/>
        <v>199900</v>
      </c>
      <c r="X2637" s="26">
        <f t="shared" si="417"/>
        <v>0</v>
      </c>
      <c r="Y2637" s="26"/>
      <c r="Z2637" s="26">
        <f t="shared" si="418"/>
        <v>199900</v>
      </c>
      <c r="AA2637" s="30">
        <f t="shared" si="419"/>
        <v>1.1494623655913978</v>
      </c>
    </row>
    <row r="2638" spans="1:27">
      <c r="A2638" s="20" t="s">
        <v>7341</v>
      </c>
      <c r="B2638" s="20" t="s">
        <v>7342</v>
      </c>
      <c r="C2638" s="25">
        <v>93000</v>
      </c>
      <c r="D2638" s="22">
        <v>85</v>
      </c>
      <c r="E2638" s="22">
        <v>49</v>
      </c>
      <c r="F2638" s="22">
        <v>40</v>
      </c>
      <c r="G2638" s="22">
        <v>16000</v>
      </c>
      <c r="H2638" s="22" t="s">
        <v>5088</v>
      </c>
      <c r="I2638" s="26">
        <f>+IF(H2638='COSTOS VARIOS'!$C$1,'COSTOS VARIOS'!$C$2*'Precios ML'!V2638,'COSTOS VARIOS'!$B$2*'Precios ML'!V2638)</f>
        <v>39980</v>
      </c>
      <c r="J2638" s="22">
        <v>0</v>
      </c>
      <c r="K2638" s="27">
        <f t="shared" si="410"/>
        <v>10.4125</v>
      </c>
      <c r="L2638" s="27">
        <f t="shared" si="411"/>
        <v>10.4125</v>
      </c>
      <c r="M2638" s="26">
        <f>(INDEX(pesos!A:B,MATCH(L2638,pesos!A:A,1),2))</f>
        <v>16200</v>
      </c>
      <c r="N2638" s="26">
        <f>+R2638*'COSTOS VARIOS'!$O$1</f>
        <v>17670</v>
      </c>
      <c r="O2638" s="26">
        <f>+R2638*'COSTOS VARIOS'!$O$2</f>
        <v>381.3</v>
      </c>
      <c r="P2638" s="26">
        <f>+R2638*'COSTOS VARIOS'!$O$3</f>
        <v>1395</v>
      </c>
      <c r="Q2638" s="26">
        <v>1</v>
      </c>
      <c r="R2638" s="26">
        <f t="shared" si="412"/>
        <v>93000</v>
      </c>
      <c r="S2638" s="25">
        <f t="shared" si="413"/>
        <v>168626.3</v>
      </c>
      <c r="T2638" s="28">
        <f t="shared" si="414"/>
        <v>0.18546157983659728</v>
      </c>
      <c r="U2638" s="29">
        <f t="shared" si="415"/>
        <v>199900</v>
      </c>
      <c r="V2638" s="26">
        <f>+INDEX('LISTA DE PRECIOS EKM '!A:K,MATCH('Precios ML'!B2638,'LISTA DE PRECIOS EKM '!A:A,0),8)</f>
        <v>199900</v>
      </c>
      <c r="W2638" s="26">
        <f t="shared" si="416"/>
        <v>199900</v>
      </c>
      <c r="X2638" s="26">
        <f t="shared" si="417"/>
        <v>0</v>
      </c>
      <c r="Y2638" s="26"/>
      <c r="Z2638" s="26">
        <f t="shared" si="418"/>
        <v>199900</v>
      </c>
      <c r="AA2638" s="30">
        <f t="shared" si="419"/>
        <v>1.1494623655913978</v>
      </c>
    </row>
    <row r="2639" spans="1:27">
      <c r="A2639" s="20" t="s">
        <v>7343</v>
      </c>
      <c r="B2639" s="20" t="s">
        <v>7344</v>
      </c>
      <c r="C2639" s="25">
        <v>97000</v>
      </c>
      <c r="D2639" s="22">
        <v>85</v>
      </c>
      <c r="E2639" s="22">
        <v>49</v>
      </c>
      <c r="F2639" s="22">
        <v>40</v>
      </c>
      <c r="G2639" s="22">
        <v>16000</v>
      </c>
      <c r="H2639" s="22" t="s">
        <v>5088</v>
      </c>
      <c r="I2639" s="26">
        <f>+IF(H2639='COSTOS VARIOS'!$C$1,'COSTOS VARIOS'!$C$2*'Precios ML'!V2639,'COSTOS VARIOS'!$B$2*'Precios ML'!V2639)</f>
        <v>41980</v>
      </c>
      <c r="J2639" s="22">
        <v>0</v>
      </c>
      <c r="K2639" s="27">
        <f t="shared" si="410"/>
        <v>10.4125</v>
      </c>
      <c r="L2639" s="27">
        <f t="shared" si="411"/>
        <v>10.4125</v>
      </c>
      <c r="M2639" s="26">
        <f>(INDEX(pesos!A:B,MATCH(L2639,pesos!A:A,1),2))</f>
        <v>16200</v>
      </c>
      <c r="N2639" s="26">
        <f>+R2639*'COSTOS VARIOS'!$O$1</f>
        <v>18430</v>
      </c>
      <c r="O2639" s="26">
        <f>+R2639*'COSTOS VARIOS'!$O$2</f>
        <v>397.70000000000005</v>
      </c>
      <c r="P2639" s="26">
        <f>+R2639*'COSTOS VARIOS'!$O$3</f>
        <v>1455</v>
      </c>
      <c r="Q2639" s="26">
        <v>1</v>
      </c>
      <c r="R2639" s="26">
        <f t="shared" si="412"/>
        <v>97000</v>
      </c>
      <c r="S2639" s="25">
        <f t="shared" si="413"/>
        <v>175462.7</v>
      </c>
      <c r="T2639" s="28">
        <f t="shared" si="414"/>
        <v>0.19626564506302469</v>
      </c>
      <c r="U2639" s="29">
        <f t="shared" si="415"/>
        <v>209900</v>
      </c>
      <c r="V2639" s="26">
        <f>+INDEX('LISTA DE PRECIOS EKM '!A:K,MATCH('Precios ML'!B2639,'LISTA DE PRECIOS EKM '!A:A,0),8)</f>
        <v>209900</v>
      </c>
      <c r="W2639" s="26">
        <f t="shared" si="416"/>
        <v>209900</v>
      </c>
      <c r="X2639" s="26">
        <f t="shared" si="417"/>
        <v>0</v>
      </c>
      <c r="Y2639" s="26"/>
      <c r="Z2639" s="26">
        <f t="shared" si="418"/>
        <v>209900</v>
      </c>
      <c r="AA2639" s="30">
        <f t="shared" si="419"/>
        <v>1.1639175257731957</v>
      </c>
    </row>
    <row r="2640" spans="1:27">
      <c r="A2640" s="20" t="s">
        <v>7343</v>
      </c>
      <c r="B2640" s="20" t="s">
        <v>7344</v>
      </c>
      <c r="C2640" s="25">
        <v>97000</v>
      </c>
      <c r="D2640" s="22">
        <v>85</v>
      </c>
      <c r="E2640" s="22">
        <v>49</v>
      </c>
      <c r="F2640" s="22">
        <v>40</v>
      </c>
      <c r="G2640" s="22">
        <v>16000</v>
      </c>
      <c r="H2640" s="22" t="s">
        <v>5088</v>
      </c>
      <c r="I2640" s="26">
        <f>+IF(H2640='COSTOS VARIOS'!$C$1,'COSTOS VARIOS'!$C$2*'Precios ML'!V2640,'COSTOS VARIOS'!$B$2*'Precios ML'!V2640)</f>
        <v>41980</v>
      </c>
      <c r="J2640" s="22">
        <v>0</v>
      </c>
      <c r="K2640" s="27">
        <f t="shared" si="410"/>
        <v>10.4125</v>
      </c>
      <c r="L2640" s="27">
        <f t="shared" si="411"/>
        <v>10.4125</v>
      </c>
      <c r="M2640" s="26">
        <f>(INDEX(pesos!A:B,MATCH(L2640,pesos!A:A,1),2))</f>
        <v>16200</v>
      </c>
      <c r="N2640" s="26">
        <f>+R2640*'COSTOS VARIOS'!$O$1</f>
        <v>18430</v>
      </c>
      <c r="O2640" s="26">
        <f>+R2640*'COSTOS VARIOS'!$O$2</f>
        <v>397.70000000000005</v>
      </c>
      <c r="P2640" s="26">
        <f>+R2640*'COSTOS VARIOS'!$O$3</f>
        <v>1455</v>
      </c>
      <c r="Q2640" s="26">
        <v>1</v>
      </c>
      <c r="R2640" s="26">
        <f t="shared" si="412"/>
        <v>97000</v>
      </c>
      <c r="S2640" s="25">
        <f t="shared" si="413"/>
        <v>175462.7</v>
      </c>
      <c r="T2640" s="28">
        <f t="shared" si="414"/>
        <v>0.19626564506302469</v>
      </c>
      <c r="U2640" s="29">
        <f t="shared" si="415"/>
        <v>209900</v>
      </c>
      <c r="V2640" s="26">
        <f>+INDEX('LISTA DE PRECIOS EKM '!A:K,MATCH('Precios ML'!B2640,'LISTA DE PRECIOS EKM '!A:A,0),8)</f>
        <v>209900</v>
      </c>
      <c r="W2640" s="26">
        <f t="shared" si="416"/>
        <v>209900</v>
      </c>
      <c r="X2640" s="26">
        <f t="shared" si="417"/>
        <v>0</v>
      </c>
      <c r="Y2640" s="26"/>
      <c r="Z2640" s="26">
        <f t="shared" si="418"/>
        <v>209900</v>
      </c>
      <c r="AA2640" s="30">
        <f t="shared" si="419"/>
        <v>1.1639175257731957</v>
      </c>
    </row>
    <row r="2641" spans="1:27">
      <c r="A2641" s="20" t="s">
        <v>7345</v>
      </c>
      <c r="B2641" s="20" t="s">
        <v>7346</v>
      </c>
      <c r="C2641" s="25">
        <v>129900</v>
      </c>
      <c r="D2641" s="22">
        <v>85</v>
      </c>
      <c r="E2641" s="22">
        <v>49</v>
      </c>
      <c r="F2641" s="22">
        <v>40</v>
      </c>
      <c r="G2641" s="22">
        <v>16000</v>
      </c>
      <c r="H2641" s="22" t="s">
        <v>5088</v>
      </c>
      <c r="I2641" s="26">
        <f>+IF(H2641='COSTOS VARIOS'!$C$1,'COSTOS VARIOS'!$C$2*'Precios ML'!V2641,'COSTOS VARIOS'!$B$2*'Precios ML'!V2641)</f>
        <v>57980</v>
      </c>
      <c r="J2641" s="22">
        <v>0</v>
      </c>
      <c r="K2641" s="27">
        <f t="shared" si="410"/>
        <v>10.4125</v>
      </c>
      <c r="L2641" s="27">
        <f t="shared" si="411"/>
        <v>10.4125</v>
      </c>
      <c r="M2641" s="26">
        <f>(INDEX(pesos!A:B,MATCH(L2641,pesos!A:A,1),2))</f>
        <v>16200</v>
      </c>
      <c r="N2641" s="26">
        <f>+R2641*'COSTOS VARIOS'!$O$1</f>
        <v>24681</v>
      </c>
      <c r="O2641" s="26">
        <f>+R2641*'COSTOS VARIOS'!$O$2</f>
        <v>532.59</v>
      </c>
      <c r="P2641" s="26">
        <f>+R2641*'COSTOS VARIOS'!$O$3</f>
        <v>1948.5</v>
      </c>
      <c r="Q2641" s="26">
        <v>1</v>
      </c>
      <c r="R2641" s="26">
        <f t="shared" si="412"/>
        <v>129900</v>
      </c>
      <c r="S2641" s="25">
        <f t="shared" si="413"/>
        <v>231242.09</v>
      </c>
      <c r="T2641" s="28">
        <f t="shared" si="414"/>
        <v>0.25366450372421379</v>
      </c>
      <c r="U2641" s="29">
        <f t="shared" si="415"/>
        <v>289900</v>
      </c>
      <c r="V2641" s="26">
        <f>+INDEX('LISTA DE PRECIOS EKM '!A:K,MATCH('Precios ML'!B2641,'LISTA DE PRECIOS EKM '!A:A,0),8)</f>
        <v>289900</v>
      </c>
      <c r="W2641" s="26">
        <f t="shared" si="416"/>
        <v>289900</v>
      </c>
      <c r="X2641" s="26">
        <f t="shared" si="417"/>
        <v>0</v>
      </c>
      <c r="Y2641" s="26"/>
      <c r="Z2641" s="26">
        <f t="shared" si="418"/>
        <v>289900</v>
      </c>
      <c r="AA2641" s="30">
        <f t="shared" si="419"/>
        <v>1.2317167051578135</v>
      </c>
    </row>
    <row r="2642" spans="1:27">
      <c r="A2642" s="20" t="s">
        <v>7347</v>
      </c>
      <c r="B2642" s="20" t="s">
        <v>7348</v>
      </c>
      <c r="C2642" s="25">
        <v>160000</v>
      </c>
      <c r="D2642" s="22">
        <v>85</v>
      </c>
      <c r="E2642" s="22">
        <v>49</v>
      </c>
      <c r="F2642" s="22">
        <v>40</v>
      </c>
      <c r="G2642" s="22">
        <v>16000</v>
      </c>
      <c r="H2642" s="22" t="s">
        <v>5088</v>
      </c>
      <c r="I2642" s="26">
        <f>+IF(H2642='COSTOS VARIOS'!$C$1,'COSTOS VARIOS'!$C$2*'Precios ML'!V2642,'COSTOS VARIOS'!$B$2*'Precios ML'!V2642)</f>
        <v>69980</v>
      </c>
      <c r="J2642" s="22">
        <v>0</v>
      </c>
      <c r="K2642" s="27">
        <f t="shared" si="410"/>
        <v>10.4125</v>
      </c>
      <c r="L2642" s="27">
        <f t="shared" si="411"/>
        <v>10.4125</v>
      </c>
      <c r="M2642" s="26">
        <f>(INDEX(pesos!A:B,MATCH(L2642,pesos!A:A,1),2))</f>
        <v>16200</v>
      </c>
      <c r="N2642" s="26">
        <f>+R2642*'COSTOS VARIOS'!$O$1</f>
        <v>30400</v>
      </c>
      <c r="O2642" s="26">
        <f>+R2642*'COSTOS VARIOS'!$O$2</f>
        <v>656</v>
      </c>
      <c r="P2642" s="26">
        <f>+R2642*'COSTOS VARIOS'!$O$3</f>
        <v>2400</v>
      </c>
      <c r="Q2642" s="26">
        <v>1</v>
      </c>
      <c r="R2642" s="26">
        <f t="shared" si="412"/>
        <v>160000</v>
      </c>
      <c r="S2642" s="25">
        <f t="shared" si="413"/>
        <v>279636</v>
      </c>
      <c r="T2642" s="28">
        <f t="shared" si="414"/>
        <v>0.25126950750261057</v>
      </c>
      <c r="U2642" s="29">
        <f t="shared" si="415"/>
        <v>349900</v>
      </c>
      <c r="V2642" s="26">
        <f>+INDEX('LISTA DE PRECIOS EKM '!A:K,MATCH('Precios ML'!B2642,'LISTA DE PRECIOS EKM '!A:A,0),8)</f>
        <v>349900</v>
      </c>
      <c r="W2642" s="26">
        <f t="shared" si="416"/>
        <v>349900</v>
      </c>
      <c r="X2642" s="26">
        <f t="shared" si="417"/>
        <v>0</v>
      </c>
      <c r="Y2642" s="26"/>
      <c r="Z2642" s="26">
        <f t="shared" si="418"/>
        <v>349900</v>
      </c>
      <c r="AA2642" s="30">
        <f t="shared" si="419"/>
        <v>1.1868750000000001</v>
      </c>
    </row>
    <row r="2643" spans="1:27">
      <c r="A2643" s="20" t="s">
        <v>7347</v>
      </c>
      <c r="B2643" s="20" t="s">
        <v>7348</v>
      </c>
      <c r="C2643" s="25">
        <v>160000</v>
      </c>
      <c r="D2643" s="22">
        <v>85</v>
      </c>
      <c r="E2643" s="22">
        <v>49</v>
      </c>
      <c r="F2643" s="22">
        <v>40</v>
      </c>
      <c r="G2643" s="22">
        <v>16000</v>
      </c>
      <c r="H2643" s="22" t="s">
        <v>5088</v>
      </c>
      <c r="I2643" s="26">
        <f>+IF(H2643='COSTOS VARIOS'!$C$1,'COSTOS VARIOS'!$C$2*'Precios ML'!V2643,'COSTOS VARIOS'!$B$2*'Precios ML'!V2643)</f>
        <v>69980</v>
      </c>
      <c r="J2643" s="22">
        <v>0</v>
      </c>
      <c r="K2643" s="27">
        <f t="shared" si="410"/>
        <v>10.4125</v>
      </c>
      <c r="L2643" s="27">
        <f t="shared" si="411"/>
        <v>10.4125</v>
      </c>
      <c r="M2643" s="26">
        <f>(INDEX(pesos!A:B,MATCH(L2643,pesos!A:A,1),2))</f>
        <v>16200</v>
      </c>
      <c r="N2643" s="26">
        <f>+R2643*'COSTOS VARIOS'!$O$1</f>
        <v>30400</v>
      </c>
      <c r="O2643" s="26">
        <f>+R2643*'COSTOS VARIOS'!$O$2</f>
        <v>656</v>
      </c>
      <c r="P2643" s="26">
        <f>+R2643*'COSTOS VARIOS'!$O$3</f>
        <v>2400</v>
      </c>
      <c r="Q2643" s="26">
        <v>1</v>
      </c>
      <c r="R2643" s="26">
        <f t="shared" si="412"/>
        <v>160000</v>
      </c>
      <c r="S2643" s="25">
        <f t="shared" si="413"/>
        <v>279636</v>
      </c>
      <c r="T2643" s="28">
        <f t="shared" si="414"/>
        <v>0.25126950750261057</v>
      </c>
      <c r="U2643" s="29">
        <f t="shared" si="415"/>
        <v>349900</v>
      </c>
      <c r="V2643" s="26">
        <f>+INDEX('LISTA DE PRECIOS EKM '!A:K,MATCH('Precios ML'!B2643,'LISTA DE PRECIOS EKM '!A:A,0),8)</f>
        <v>349900</v>
      </c>
      <c r="W2643" s="26">
        <f t="shared" si="416"/>
        <v>349900</v>
      </c>
      <c r="X2643" s="26">
        <f t="shared" si="417"/>
        <v>0</v>
      </c>
      <c r="Y2643" s="26"/>
      <c r="Z2643" s="26">
        <f t="shared" si="418"/>
        <v>349900</v>
      </c>
      <c r="AA2643" s="30">
        <f t="shared" si="419"/>
        <v>1.1868750000000001</v>
      </c>
    </row>
    <row r="2644" spans="1:27">
      <c r="A2644" s="20" t="s">
        <v>7349</v>
      </c>
      <c r="B2644" s="20" t="s">
        <v>7350</v>
      </c>
      <c r="C2644" s="25">
        <v>230000</v>
      </c>
      <c r="D2644" s="22">
        <v>85</v>
      </c>
      <c r="E2644" s="22">
        <v>49</v>
      </c>
      <c r="F2644" s="22">
        <v>40</v>
      </c>
      <c r="G2644" s="22">
        <v>16000</v>
      </c>
      <c r="H2644" s="22" t="s">
        <v>5088</v>
      </c>
      <c r="I2644" s="26">
        <f>+IF(H2644='COSTOS VARIOS'!$C$1,'COSTOS VARIOS'!$C$2*'Precios ML'!V2644,'COSTOS VARIOS'!$B$2*'Precios ML'!V2644)</f>
        <v>107980</v>
      </c>
      <c r="J2644" s="22">
        <v>0</v>
      </c>
      <c r="K2644" s="27">
        <f t="shared" si="410"/>
        <v>10.4125</v>
      </c>
      <c r="L2644" s="27">
        <f t="shared" si="411"/>
        <v>10.4125</v>
      </c>
      <c r="M2644" s="26">
        <f>(INDEX(pesos!A:B,MATCH(L2644,pesos!A:A,1),2))</f>
        <v>16200</v>
      </c>
      <c r="N2644" s="26">
        <f>+R2644*'COSTOS VARIOS'!$O$1</f>
        <v>43700</v>
      </c>
      <c r="O2644" s="26">
        <f>+R2644*'COSTOS VARIOS'!$O$2</f>
        <v>943.00000000000011</v>
      </c>
      <c r="P2644" s="26">
        <f>+R2644*'COSTOS VARIOS'!$O$3</f>
        <v>3450</v>
      </c>
      <c r="Q2644" s="26">
        <v>1</v>
      </c>
      <c r="R2644" s="26">
        <f t="shared" si="412"/>
        <v>230000</v>
      </c>
      <c r="S2644" s="25">
        <f t="shared" si="413"/>
        <v>402273</v>
      </c>
      <c r="T2644" s="28">
        <f t="shared" si="414"/>
        <v>0.34212338387115215</v>
      </c>
      <c r="U2644" s="29">
        <f t="shared" si="415"/>
        <v>539900</v>
      </c>
      <c r="V2644" s="26">
        <f>+INDEX('LISTA DE PRECIOS EKM '!A:K,MATCH('Precios ML'!B2644,'LISTA DE PRECIOS EKM '!A:A,0),8)</f>
        <v>539900</v>
      </c>
      <c r="W2644" s="26">
        <f t="shared" si="416"/>
        <v>539900</v>
      </c>
      <c r="X2644" s="26">
        <f t="shared" si="417"/>
        <v>0</v>
      </c>
      <c r="Y2644" s="26"/>
      <c r="Z2644" s="26">
        <f t="shared" si="418"/>
        <v>539900</v>
      </c>
      <c r="AA2644" s="30">
        <f t="shared" si="419"/>
        <v>1.3473913043478261</v>
      </c>
    </row>
    <row r="2645" spans="1:27">
      <c r="A2645" s="20" t="s">
        <v>7351</v>
      </c>
      <c r="B2645" s="20" t="s">
        <v>7352</v>
      </c>
      <c r="C2645" s="25">
        <v>82900</v>
      </c>
      <c r="D2645" s="22">
        <v>85</v>
      </c>
      <c r="E2645" s="22">
        <v>49</v>
      </c>
      <c r="F2645" s="22">
        <v>40</v>
      </c>
      <c r="G2645" s="22">
        <v>16000</v>
      </c>
      <c r="H2645" s="22" t="s">
        <v>5088</v>
      </c>
      <c r="I2645" s="26">
        <f>+IF(H2645='COSTOS VARIOS'!$C$1,'COSTOS VARIOS'!$C$2*'Precios ML'!V2645,'COSTOS VARIOS'!$B$2*'Precios ML'!V2645)</f>
        <v>43980</v>
      </c>
      <c r="J2645" s="22">
        <v>0</v>
      </c>
      <c r="K2645" s="27">
        <f t="shared" si="410"/>
        <v>10.4125</v>
      </c>
      <c r="L2645" s="27">
        <f t="shared" si="411"/>
        <v>10.4125</v>
      </c>
      <c r="M2645" s="26">
        <f>(INDEX(pesos!A:B,MATCH(L2645,pesos!A:A,1),2))</f>
        <v>16200</v>
      </c>
      <c r="N2645" s="26">
        <f>+R2645*'COSTOS VARIOS'!$O$1</f>
        <v>15751</v>
      </c>
      <c r="O2645" s="26">
        <f>+R2645*'COSTOS VARIOS'!$O$2</f>
        <v>339.89000000000004</v>
      </c>
      <c r="P2645" s="26">
        <f>+R2645*'COSTOS VARIOS'!$O$3</f>
        <v>1243.5</v>
      </c>
      <c r="Q2645" s="26">
        <v>1</v>
      </c>
      <c r="R2645" s="26">
        <f t="shared" si="412"/>
        <v>82900</v>
      </c>
      <c r="S2645" s="25">
        <f t="shared" si="413"/>
        <v>160414.39000000001</v>
      </c>
      <c r="T2645" s="28">
        <f t="shared" si="414"/>
        <v>0.37082464983347174</v>
      </c>
      <c r="U2645" s="29">
        <f t="shared" si="415"/>
        <v>219900</v>
      </c>
      <c r="V2645" s="26">
        <f>+INDEX('LISTA DE PRECIOS EKM '!A:K,MATCH('Precios ML'!B2645,'LISTA DE PRECIOS EKM '!A:A,0),8)</f>
        <v>219900</v>
      </c>
      <c r="W2645" s="26">
        <f t="shared" si="416"/>
        <v>219900</v>
      </c>
      <c r="X2645" s="26">
        <f t="shared" si="417"/>
        <v>0</v>
      </c>
      <c r="Y2645" s="26"/>
      <c r="Z2645" s="26">
        <f t="shared" si="418"/>
        <v>219900</v>
      </c>
      <c r="AA2645" s="30">
        <f t="shared" si="419"/>
        <v>1.6525934861278651</v>
      </c>
    </row>
    <row r="2646" spans="1:27">
      <c r="A2646" s="20" t="s">
        <v>7330</v>
      </c>
      <c r="B2646" s="20" t="s">
        <v>2595</v>
      </c>
      <c r="C2646" s="25">
        <v>130167.99999999999</v>
      </c>
      <c r="D2646" s="22">
        <v>85</v>
      </c>
      <c r="E2646" s="22">
        <v>49</v>
      </c>
      <c r="F2646" s="22">
        <v>40</v>
      </c>
      <c r="G2646" s="22">
        <v>16000</v>
      </c>
      <c r="H2646" s="22" t="s">
        <v>5088</v>
      </c>
      <c r="I2646" s="26">
        <f>+IF(H2646='COSTOS VARIOS'!$C$1,'COSTOS VARIOS'!$C$2*'Precios ML'!V2646,'COSTOS VARIOS'!$B$2*'Precios ML'!V2646)</f>
        <v>53980</v>
      </c>
      <c r="J2646" s="22">
        <v>0</v>
      </c>
      <c r="K2646" s="27">
        <f t="shared" si="410"/>
        <v>10.4125</v>
      </c>
      <c r="L2646" s="27">
        <f t="shared" si="411"/>
        <v>10.4125</v>
      </c>
      <c r="M2646" s="26">
        <f>(INDEX(pesos!A:B,MATCH(L2646,pesos!A:A,1),2))</f>
        <v>16200</v>
      </c>
      <c r="N2646" s="26">
        <f>+R2646*'COSTOS VARIOS'!$O$1</f>
        <v>24731.919999999998</v>
      </c>
      <c r="O2646" s="26">
        <f>+R2646*'COSTOS VARIOS'!$O$2</f>
        <v>533.68880000000001</v>
      </c>
      <c r="P2646" s="26">
        <f>+R2646*'COSTOS VARIOS'!$O$3</f>
        <v>1952.5199999999998</v>
      </c>
      <c r="Q2646" s="26">
        <v>1</v>
      </c>
      <c r="R2646" s="26">
        <f t="shared" si="412"/>
        <v>130167.99999999999</v>
      </c>
      <c r="S2646" s="25">
        <f t="shared" si="413"/>
        <v>227566.12880000001</v>
      </c>
      <c r="T2646" s="28">
        <f t="shared" si="414"/>
        <v>0.18602887619187736</v>
      </c>
      <c r="U2646" s="29">
        <f t="shared" si="415"/>
        <v>269900</v>
      </c>
      <c r="V2646" s="26">
        <f>+INDEX('LISTA DE PRECIOS EKM '!A:K,MATCH('Precios ML'!B2646,'LISTA DE PRECIOS EKM '!A:A,0),8)</f>
        <v>269900</v>
      </c>
      <c r="W2646" s="26">
        <f t="shared" si="416"/>
        <v>269900</v>
      </c>
      <c r="X2646" s="26">
        <f t="shared" si="417"/>
        <v>0</v>
      </c>
      <c r="Y2646" s="26"/>
      <c r="Z2646" s="26">
        <f t="shared" si="418"/>
        <v>269900</v>
      </c>
      <c r="AA2646" s="30">
        <f t="shared" si="419"/>
        <v>1.0734742793927849</v>
      </c>
    </row>
    <row r="2647" spans="1:27">
      <c r="A2647" s="20" t="s">
        <v>7334</v>
      </c>
      <c r="B2647" s="20" t="s">
        <v>7335</v>
      </c>
      <c r="C2647" s="25">
        <v>140000</v>
      </c>
      <c r="D2647" s="22">
        <v>85</v>
      </c>
      <c r="E2647" s="22">
        <v>49</v>
      </c>
      <c r="F2647" s="22">
        <v>40</v>
      </c>
      <c r="G2647" s="22">
        <v>16000</v>
      </c>
      <c r="H2647" s="22" t="s">
        <v>5088</v>
      </c>
      <c r="I2647" s="26">
        <f>+IF(H2647='COSTOS VARIOS'!$C$1,'COSTOS VARIOS'!$C$2*'Precios ML'!V2647,'COSTOS VARIOS'!$B$2*'Precios ML'!V2647)</f>
        <v>65980</v>
      </c>
      <c r="J2647" s="22">
        <v>0</v>
      </c>
      <c r="K2647" s="27">
        <f t="shared" si="410"/>
        <v>10.4125</v>
      </c>
      <c r="L2647" s="27">
        <f t="shared" si="411"/>
        <v>10.4125</v>
      </c>
      <c r="M2647" s="26">
        <f>(INDEX(pesos!A:B,MATCH(L2647,pesos!A:A,1),2))</f>
        <v>16200</v>
      </c>
      <c r="N2647" s="26">
        <f>+R2647*'COSTOS VARIOS'!$O$1</f>
        <v>26600</v>
      </c>
      <c r="O2647" s="26">
        <f>+R2647*'COSTOS VARIOS'!$O$2</f>
        <v>574</v>
      </c>
      <c r="P2647" s="26">
        <f>+R2647*'COSTOS VARIOS'!$O$3</f>
        <v>2100</v>
      </c>
      <c r="Q2647" s="26">
        <v>1</v>
      </c>
      <c r="R2647" s="26">
        <f t="shared" si="412"/>
        <v>140000</v>
      </c>
      <c r="S2647" s="25">
        <f t="shared" si="413"/>
        <v>251454</v>
      </c>
      <c r="T2647" s="28">
        <f t="shared" si="414"/>
        <v>0.31196958489425497</v>
      </c>
      <c r="U2647" s="29">
        <f t="shared" si="415"/>
        <v>329900</v>
      </c>
      <c r="V2647" s="26">
        <f>+INDEX('LISTA DE PRECIOS EKM '!A:K,MATCH('Precios ML'!B2647,'LISTA DE PRECIOS EKM '!A:A,0),8)</f>
        <v>329900</v>
      </c>
      <c r="W2647" s="26">
        <f t="shared" si="416"/>
        <v>329900</v>
      </c>
      <c r="X2647" s="26">
        <f t="shared" si="417"/>
        <v>0</v>
      </c>
      <c r="Y2647" s="26"/>
      <c r="Z2647" s="26">
        <f t="shared" si="418"/>
        <v>329900</v>
      </c>
      <c r="AA2647" s="30">
        <f t="shared" si="419"/>
        <v>1.3564285714285713</v>
      </c>
    </row>
    <row r="2648" spans="1:27">
      <c r="A2648" s="20" t="s">
        <v>7338</v>
      </c>
      <c r="B2648" s="20" t="s">
        <v>7339</v>
      </c>
      <c r="C2648" s="25">
        <v>192164.4</v>
      </c>
      <c r="D2648" s="22">
        <v>85</v>
      </c>
      <c r="E2648" s="22">
        <v>49</v>
      </c>
      <c r="F2648" s="22">
        <v>40</v>
      </c>
      <c r="G2648" s="22">
        <v>16000</v>
      </c>
      <c r="H2648" s="22" t="s">
        <v>5088</v>
      </c>
      <c r="I2648" s="26">
        <f>+IF(H2648='COSTOS VARIOS'!$C$1,'COSTOS VARIOS'!$C$2*'Precios ML'!V2648,'COSTOS VARIOS'!$B$2*'Precios ML'!V2648)</f>
        <v>87980</v>
      </c>
      <c r="J2648" s="22">
        <v>0</v>
      </c>
      <c r="K2648" s="27">
        <f t="shared" si="410"/>
        <v>10.4125</v>
      </c>
      <c r="L2648" s="27">
        <f t="shared" si="411"/>
        <v>10.4125</v>
      </c>
      <c r="M2648" s="26">
        <f>(INDEX(pesos!A:B,MATCH(L2648,pesos!A:A,1),2))</f>
        <v>16200</v>
      </c>
      <c r="N2648" s="26">
        <f>+R2648*'COSTOS VARIOS'!$O$1</f>
        <v>36511.235999999997</v>
      </c>
      <c r="O2648" s="26">
        <f>+R2648*'COSTOS VARIOS'!$O$2</f>
        <v>787.87404000000004</v>
      </c>
      <c r="P2648" s="26">
        <f>+R2648*'COSTOS VARIOS'!$O$3</f>
        <v>2882.4659999999999</v>
      </c>
      <c r="Q2648" s="26">
        <v>1</v>
      </c>
      <c r="R2648" s="26">
        <f t="shared" si="412"/>
        <v>192164.4</v>
      </c>
      <c r="S2648" s="25">
        <f t="shared" si="413"/>
        <v>336525.97603999998</v>
      </c>
      <c r="T2648" s="28">
        <f t="shared" si="414"/>
        <v>0.30717992464187316</v>
      </c>
      <c r="U2648" s="29">
        <f t="shared" si="415"/>
        <v>439900</v>
      </c>
      <c r="V2648" s="26">
        <f>+INDEX('LISTA DE PRECIOS EKM '!A:K,MATCH('Precios ML'!B2648,'LISTA DE PRECIOS EKM '!A:A,0),8)</f>
        <v>439900</v>
      </c>
      <c r="W2648" s="26">
        <f t="shared" si="416"/>
        <v>439900</v>
      </c>
      <c r="X2648" s="26">
        <f t="shared" si="417"/>
        <v>0</v>
      </c>
      <c r="Y2648" s="26"/>
      <c r="Z2648" s="26">
        <f t="shared" si="418"/>
        <v>439900</v>
      </c>
      <c r="AA2648" s="30">
        <f t="shared" si="419"/>
        <v>1.2891857180622428</v>
      </c>
    </row>
    <row r="2649" spans="1:27">
      <c r="A2649" s="20" t="s">
        <v>7331</v>
      </c>
      <c r="B2649" s="20" t="s">
        <v>7332</v>
      </c>
      <c r="C2649" s="25">
        <v>139000</v>
      </c>
      <c r="D2649" s="22">
        <v>85</v>
      </c>
      <c r="E2649" s="22">
        <v>49</v>
      </c>
      <c r="F2649" s="22">
        <v>40</v>
      </c>
      <c r="G2649" s="22">
        <v>16000</v>
      </c>
      <c r="H2649" s="22" t="s">
        <v>5088</v>
      </c>
      <c r="I2649" s="26">
        <f>+IF(H2649='COSTOS VARIOS'!$C$1,'COSTOS VARIOS'!$C$2*'Precios ML'!V2649,'COSTOS VARIOS'!$B$2*'Precios ML'!V2649)</f>
        <v>53980</v>
      </c>
      <c r="J2649" s="22">
        <v>0</v>
      </c>
      <c r="K2649" s="27">
        <f t="shared" si="410"/>
        <v>10.4125</v>
      </c>
      <c r="L2649" s="27">
        <f t="shared" si="411"/>
        <v>10.4125</v>
      </c>
      <c r="M2649" s="26">
        <f>(INDEX(pesos!A:B,MATCH(L2649,pesos!A:A,1),2))</f>
        <v>16200</v>
      </c>
      <c r="N2649" s="26">
        <f>+R2649*'COSTOS VARIOS'!$O$1</f>
        <v>26410</v>
      </c>
      <c r="O2649" s="26">
        <f>+R2649*'COSTOS VARIOS'!$O$2</f>
        <v>569.90000000000009</v>
      </c>
      <c r="P2649" s="26">
        <f>+R2649*'COSTOS VARIOS'!$O$3</f>
        <v>2085</v>
      </c>
      <c r="Q2649" s="26">
        <v>1</v>
      </c>
      <c r="R2649" s="26">
        <f t="shared" si="412"/>
        <v>139000</v>
      </c>
      <c r="S2649" s="25">
        <f t="shared" si="413"/>
        <v>238244.9</v>
      </c>
      <c r="T2649" s="28">
        <f t="shared" si="414"/>
        <v>0.13286790189422737</v>
      </c>
      <c r="U2649" s="29">
        <f t="shared" si="415"/>
        <v>269900</v>
      </c>
      <c r="V2649" s="26">
        <f>+INDEX('LISTA DE PRECIOS EKM '!A:K,MATCH('Precios ML'!B2649,'LISTA DE PRECIOS EKM '!A:A,0),8)</f>
        <v>269900</v>
      </c>
      <c r="W2649" s="26">
        <f t="shared" si="416"/>
        <v>269900</v>
      </c>
      <c r="X2649" s="26">
        <f t="shared" si="417"/>
        <v>0</v>
      </c>
      <c r="Y2649" s="26"/>
      <c r="Z2649" s="26">
        <f t="shared" si="418"/>
        <v>269900</v>
      </c>
      <c r="AA2649" s="30">
        <f t="shared" si="419"/>
        <v>0.94172661870503593</v>
      </c>
    </row>
    <row r="2650" spans="1:27">
      <c r="A2650" s="20" t="s">
        <v>7336</v>
      </c>
      <c r="B2650" s="20" t="s">
        <v>7337</v>
      </c>
      <c r="C2650" s="25">
        <v>297237.59999999998</v>
      </c>
      <c r="D2650" s="22">
        <v>85</v>
      </c>
      <c r="E2650" s="22">
        <v>49</v>
      </c>
      <c r="F2650" s="22">
        <v>40</v>
      </c>
      <c r="G2650" s="22">
        <v>16000</v>
      </c>
      <c r="H2650" s="22" t="s">
        <v>5088</v>
      </c>
      <c r="I2650" s="26">
        <f>+IF(H2650='COSTOS VARIOS'!$C$1,'COSTOS VARIOS'!$C$2*'Precios ML'!V2650,'COSTOS VARIOS'!$B$2*'Precios ML'!V2650)</f>
        <v>133980</v>
      </c>
      <c r="J2650" s="22">
        <v>0</v>
      </c>
      <c r="K2650" s="27">
        <f t="shared" si="410"/>
        <v>10.4125</v>
      </c>
      <c r="L2650" s="27">
        <f t="shared" si="411"/>
        <v>10.4125</v>
      </c>
      <c r="M2650" s="26">
        <f>(INDEX(pesos!A:B,MATCH(L2650,pesos!A:A,1),2))</f>
        <v>16200</v>
      </c>
      <c r="N2650" s="26">
        <f>+R2650*'COSTOS VARIOS'!$O$1</f>
        <v>56475.143999999993</v>
      </c>
      <c r="O2650" s="26">
        <f>+R2650*'COSTOS VARIOS'!$O$2</f>
        <v>1218.67416</v>
      </c>
      <c r="P2650" s="26">
        <f>+R2650*'COSTOS VARIOS'!$O$3</f>
        <v>4458.5639999999994</v>
      </c>
      <c r="Q2650" s="26">
        <v>1</v>
      </c>
      <c r="R2650" s="26">
        <f t="shared" si="412"/>
        <v>297237.59999999998</v>
      </c>
      <c r="S2650" s="25">
        <f t="shared" si="413"/>
        <v>509569.98215999996</v>
      </c>
      <c r="T2650" s="28">
        <f t="shared" si="414"/>
        <v>0.31463787792283648</v>
      </c>
      <c r="U2650" s="29">
        <f t="shared" si="415"/>
        <v>669900</v>
      </c>
      <c r="V2650" s="26">
        <f>+INDEX('LISTA DE PRECIOS EKM '!A:K,MATCH('Precios ML'!B2650,'LISTA DE PRECIOS EKM '!A:A,0),8)</f>
        <v>669900</v>
      </c>
      <c r="W2650" s="26">
        <f t="shared" si="416"/>
        <v>669900</v>
      </c>
      <c r="X2650" s="26">
        <f t="shared" si="417"/>
        <v>0</v>
      </c>
      <c r="Y2650" s="26"/>
      <c r="Z2650" s="26">
        <f t="shared" si="418"/>
        <v>669900</v>
      </c>
      <c r="AA2650" s="30">
        <f t="shared" si="419"/>
        <v>1.2537525535127454</v>
      </c>
    </row>
    <row r="2651" spans="1:27">
      <c r="A2651" s="20" t="s">
        <v>7345</v>
      </c>
      <c r="B2651" s="20" t="s">
        <v>7346</v>
      </c>
      <c r="C2651" s="25">
        <v>129900</v>
      </c>
      <c r="D2651" s="22">
        <v>85</v>
      </c>
      <c r="E2651" s="22">
        <v>49</v>
      </c>
      <c r="F2651" s="22">
        <v>40</v>
      </c>
      <c r="G2651" s="22">
        <v>16000</v>
      </c>
      <c r="H2651" s="22" t="s">
        <v>5088</v>
      </c>
      <c r="I2651" s="26">
        <f>+IF(H2651='COSTOS VARIOS'!$C$1,'COSTOS VARIOS'!$C$2*'Precios ML'!V2651,'COSTOS VARIOS'!$B$2*'Precios ML'!V2651)</f>
        <v>57980</v>
      </c>
      <c r="J2651" s="22">
        <v>0</v>
      </c>
      <c r="K2651" s="27">
        <f t="shared" si="410"/>
        <v>10.4125</v>
      </c>
      <c r="L2651" s="27">
        <f t="shared" si="411"/>
        <v>10.4125</v>
      </c>
      <c r="M2651" s="26">
        <f>(INDEX(pesos!A:B,MATCH(L2651,pesos!A:A,1),2))</f>
        <v>16200</v>
      </c>
      <c r="N2651" s="26">
        <f>+R2651*'COSTOS VARIOS'!$O$1</f>
        <v>24681</v>
      </c>
      <c r="O2651" s="26">
        <f>+R2651*'COSTOS VARIOS'!$O$2</f>
        <v>532.59</v>
      </c>
      <c r="P2651" s="26">
        <f>+R2651*'COSTOS VARIOS'!$O$3</f>
        <v>1948.5</v>
      </c>
      <c r="Q2651" s="26">
        <v>1</v>
      </c>
      <c r="R2651" s="26">
        <f t="shared" si="412"/>
        <v>129900</v>
      </c>
      <c r="S2651" s="25">
        <f t="shared" si="413"/>
        <v>231242.09</v>
      </c>
      <c r="T2651" s="28">
        <f t="shared" si="414"/>
        <v>0.25366450372421379</v>
      </c>
      <c r="U2651" s="29">
        <f t="shared" si="415"/>
        <v>289900</v>
      </c>
      <c r="V2651" s="26">
        <f>+INDEX('LISTA DE PRECIOS EKM '!A:K,MATCH('Precios ML'!B2651,'LISTA DE PRECIOS EKM '!A:A,0),8)</f>
        <v>289900</v>
      </c>
      <c r="W2651" s="26">
        <f t="shared" si="416"/>
        <v>289900</v>
      </c>
      <c r="X2651" s="26">
        <f t="shared" si="417"/>
        <v>0</v>
      </c>
      <c r="Y2651" s="26"/>
      <c r="Z2651" s="26">
        <f t="shared" si="418"/>
        <v>289900</v>
      </c>
      <c r="AA2651" s="30">
        <f t="shared" si="419"/>
        <v>1.2317167051578135</v>
      </c>
    </row>
    <row r="2652" spans="1:27">
      <c r="A2652" s="20" t="s">
        <v>7353</v>
      </c>
      <c r="B2652" s="20" t="s">
        <v>7354</v>
      </c>
      <c r="C2652" s="25">
        <v>208665.07199999999</v>
      </c>
      <c r="D2652" s="22">
        <v>85</v>
      </c>
      <c r="E2652" s="22">
        <v>49</v>
      </c>
      <c r="F2652" s="22">
        <v>40</v>
      </c>
      <c r="G2652" s="22">
        <v>16000</v>
      </c>
      <c r="H2652" s="22" t="s">
        <v>5088</v>
      </c>
      <c r="I2652" s="26">
        <f>+IF(H2652='COSTOS VARIOS'!$C$1,'COSTOS VARIOS'!$C$2*'Precios ML'!V2652,'COSTOS VARIOS'!$B$2*'Precios ML'!V2652)</f>
        <v>85980</v>
      </c>
      <c r="J2652" s="22">
        <v>0</v>
      </c>
      <c r="K2652" s="27">
        <f t="shared" si="410"/>
        <v>10.4125</v>
      </c>
      <c r="L2652" s="27">
        <f t="shared" si="411"/>
        <v>10.4125</v>
      </c>
      <c r="M2652" s="26">
        <f>(INDEX(pesos!A:B,MATCH(L2652,pesos!A:A,1),2))</f>
        <v>16200</v>
      </c>
      <c r="N2652" s="26">
        <f>+R2652*'COSTOS VARIOS'!$O$1</f>
        <v>39646.363679999995</v>
      </c>
      <c r="O2652" s="26">
        <f>+R2652*'COSTOS VARIOS'!$O$2</f>
        <v>855.52679520000004</v>
      </c>
      <c r="P2652" s="26">
        <f>+R2652*'COSTOS VARIOS'!$O$3</f>
        <v>3129.9760799999995</v>
      </c>
      <c r="Q2652" s="26">
        <v>1</v>
      </c>
      <c r="R2652" s="26">
        <f t="shared" si="412"/>
        <v>208665.07199999999</v>
      </c>
      <c r="S2652" s="25">
        <f t="shared" si="413"/>
        <v>354476.9385552</v>
      </c>
      <c r="T2652" s="28">
        <f t="shared" si="414"/>
        <v>0.21277283016552273</v>
      </c>
      <c r="U2652" s="29">
        <f t="shared" si="415"/>
        <v>429900</v>
      </c>
      <c r="V2652" s="26">
        <f>+INDEX('LISTA DE PRECIOS EKM '!A:K,MATCH('Precios ML'!B2652,'LISTA DE PRECIOS EKM '!A:A,0),8)</f>
        <v>429900</v>
      </c>
      <c r="W2652" s="26">
        <f t="shared" si="416"/>
        <v>429900</v>
      </c>
      <c r="X2652" s="26">
        <f t="shared" si="417"/>
        <v>0</v>
      </c>
      <c r="Y2652" s="26"/>
      <c r="Z2652" s="26">
        <f t="shared" si="418"/>
        <v>429900</v>
      </c>
      <c r="AA2652" s="30">
        <f t="shared" si="419"/>
        <v>1.0602393868773592</v>
      </c>
    </row>
    <row r="2653" spans="1:27">
      <c r="A2653" s="20" t="s">
        <v>7349</v>
      </c>
      <c r="B2653" s="20" t="s">
        <v>7350</v>
      </c>
      <c r="C2653" s="25">
        <v>230000</v>
      </c>
      <c r="D2653" s="22">
        <v>85</v>
      </c>
      <c r="E2653" s="22">
        <v>49</v>
      </c>
      <c r="F2653" s="22">
        <v>40</v>
      </c>
      <c r="G2653" s="22">
        <v>16000</v>
      </c>
      <c r="H2653" s="22" t="s">
        <v>5088</v>
      </c>
      <c r="I2653" s="26">
        <f>+IF(H2653='COSTOS VARIOS'!$C$1,'COSTOS VARIOS'!$C$2*'Precios ML'!V2653,'COSTOS VARIOS'!$B$2*'Precios ML'!V2653)</f>
        <v>107980</v>
      </c>
      <c r="J2653" s="22">
        <v>0</v>
      </c>
      <c r="K2653" s="27">
        <f t="shared" si="410"/>
        <v>10.4125</v>
      </c>
      <c r="L2653" s="27">
        <f t="shared" si="411"/>
        <v>10.4125</v>
      </c>
      <c r="M2653" s="26">
        <f>(INDEX(pesos!A:B,MATCH(L2653,pesos!A:A,1),2))</f>
        <v>16200</v>
      </c>
      <c r="N2653" s="26">
        <f>+R2653*'COSTOS VARIOS'!$O$1</f>
        <v>43700</v>
      </c>
      <c r="O2653" s="26">
        <f>+R2653*'COSTOS VARIOS'!$O$2</f>
        <v>943.00000000000011</v>
      </c>
      <c r="P2653" s="26">
        <f>+R2653*'COSTOS VARIOS'!$O$3</f>
        <v>3450</v>
      </c>
      <c r="Q2653" s="26">
        <v>1</v>
      </c>
      <c r="R2653" s="26">
        <f t="shared" si="412"/>
        <v>230000</v>
      </c>
      <c r="S2653" s="25">
        <f t="shared" si="413"/>
        <v>402273</v>
      </c>
      <c r="T2653" s="28">
        <f t="shared" si="414"/>
        <v>0.34212338387115215</v>
      </c>
      <c r="U2653" s="29">
        <f t="shared" si="415"/>
        <v>539900</v>
      </c>
      <c r="V2653" s="26">
        <f>+INDEX('LISTA DE PRECIOS EKM '!A:K,MATCH('Precios ML'!B2653,'LISTA DE PRECIOS EKM '!A:A,0),8)</f>
        <v>539900</v>
      </c>
      <c r="W2653" s="26">
        <f t="shared" si="416"/>
        <v>539900</v>
      </c>
      <c r="X2653" s="26">
        <f t="shared" si="417"/>
        <v>0</v>
      </c>
      <c r="Y2653" s="26"/>
      <c r="Z2653" s="26">
        <f t="shared" si="418"/>
        <v>539900</v>
      </c>
      <c r="AA2653" s="30">
        <f t="shared" si="419"/>
        <v>1.3473913043478261</v>
      </c>
    </row>
    <row r="2654" spans="1:27">
      <c r="A2654" s="20" t="s">
        <v>7355</v>
      </c>
      <c r="B2654" s="20" t="s">
        <v>1710</v>
      </c>
      <c r="C2654" s="25">
        <v>139000</v>
      </c>
      <c r="D2654" s="22">
        <v>85</v>
      </c>
      <c r="E2654" s="22">
        <v>49</v>
      </c>
      <c r="F2654" s="22">
        <v>40</v>
      </c>
      <c r="G2654" s="22">
        <v>16000</v>
      </c>
      <c r="H2654" s="22" t="s">
        <v>5088</v>
      </c>
      <c r="I2654" s="26">
        <f>+IF(H2654='COSTOS VARIOS'!$C$1,'COSTOS VARIOS'!$C$2*'Precios ML'!V2654,'COSTOS VARIOS'!$B$2*'Precios ML'!V2654)</f>
        <v>53980</v>
      </c>
      <c r="J2654" s="22">
        <v>0</v>
      </c>
      <c r="K2654" s="27">
        <f t="shared" si="410"/>
        <v>10.4125</v>
      </c>
      <c r="L2654" s="27">
        <f t="shared" si="411"/>
        <v>10.4125</v>
      </c>
      <c r="M2654" s="26">
        <f>(INDEX(pesos!A:B,MATCH(L2654,pesos!A:A,1),2))</f>
        <v>16200</v>
      </c>
      <c r="N2654" s="26">
        <f>+R2654*'COSTOS VARIOS'!$O$1</f>
        <v>26410</v>
      </c>
      <c r="O2654" s="26">
        <f>+R2654*'COSTOS VARIOS'!$O$2</f>
        <v>569.90000000000009</v>
      </c>
      <c r="P2654" s="26">
        <f>+R2654*'COSTOS VARIOS'!$O$3</f>
        <v>2085</v>
      </c>
      <c r="Q2654" s="26">
        <v>1</v>
      </c>
      <c r="R2654" s="26">
        <f t="shared" si="412"/>
        <v>139000</v>
      </c>
      <c r="S2654" s="25">
        <f t="shared" si="413"/>
        <v>238244.9</v>
      </c>
      <c r="T2654" s="28">
        <f t="shared" si="414"/>
        <v>0.13286790189422737</v>
      </c>
      <c r="U2654" s="29">
        <f t="shared" si="415"/>
        <v>269900</v>
      </c>
      <c r="V2654" s="26">
        <f>+INDEX('LISTA DE PRECIOS EKM '!A:K,MATCH('Precios ML'!B2654,'LISTA DE PRECIOS EKM '!A:A,0),8)</f>
        <v>269900</v>
      </c>
      <c r="W2654" s="26">
        <f t="shared" si="416"/>
        <v>269900</v>
      </c>
      <c r="X2654" s="26">
        <f t="shared" si="417"/>
        <v>0</v>
      </c>
      <c r="Y2654" s="26"/>
      <c r="Z2654" s="26">
        <f t="shared" si="418"/>
        <v>269900</v>
      </c>
      <c r="AA2654" s="30">
        <f t="shared" si="419"/>
        <v>0.94172661870503593</v>
      </c>
    </row>
    <row r="2655" spans="1:27">
      <c r="A2655" s="20" t="s">
        <v>7356</v>
      </c>
      <c r="B2655" s="20" t="s">
        <v>7357</v>
      </c>
      <c r="C2655" s="25">
        <v>119000</v>
      </c>
      <c r="D2655" s="22">
        <v>85</v>
      </c>
      <c r="E2655" s="22">
        <v>49</v>
      </c>
      <c r="F2655" s="22">
        <v>40</v>
      </c>
      <c r="G2655" s="22">
        <v>16000</v>
      </c>
      <c r="H2655" s="22" t="s">
        <v>5088</v>
      </c>
      <c r="I2655" s="26">
        <f>+IF(H2655='COSTOS VARIOS'!$C$1,'COSTOS VARIOS'!$C$2*'Precios ML'!V2655,'COSTOS VARIOS'!$B$2*'Precios ML'!V2655)</f>
        <v>49980</v>
      </c>
      <c r="J2655" s="22">
        <v>0</v>
      </c>
      <c r="K2655" s="27">
        <f t="shared" si="410"/>
        <v>10.4125</v>
      </c>
      <c r="L2655" s="27">
        <f t="shared" si="411"/>
        <v>10.4125</v>
      </c>
      <c r="M2655" s="26">
        <f>(INDEX(pesos!A:B,MATCH(L2655,pesos!A:A,1),2))</f>
        <v>16200</v>
      </c>
      <c r="N2655" s="26">
        <f>+R2655*'COSTOS VARIOS'!$O$1</f>
        <v>22610</v>
      </c>
      <c r="O2655" s="26">
        <f>+R2655*'COSTOS VARIOS'!$O$2</f>
        <v>487.90000000000003</v>
      </c>
      <c r="P2655" s="26">
        <f>+R2655*'COSTOS VARIOS'!$O$3</f>
        <v>1785</v>
      </c>
      <c r="Q2655" s="26">
        <v>1</v>
      </c>
      <c r="R2655" s="26">
        <f t="shared" si="412"/>
        <v>119000</v>
      </c>
      <c r="S2655" s="25">
        <f t="shared" si="413"/>
        <v>210062.9</v>
      </c>
      <c r="T2655" s="28">
        <f t="shared" si="414"/>
        <v>0.1896436733949689</v>
      </c>
      <c r="U2655" s="29">
        <f t="shared" si="415"/>
        <v>249900</v>
      </c>
      <c r="V2655" s="26">
        <f>+INDEX('LISTA DE PRECIOS EKM '!A:K,MATCH('Precios ML'!B2655,'LISTA DE PRECIOS EKM '!A:A,0),8)</f>
        <v>249900</v>
      </c>
      <c r="W2655" s="26">
        <f t="shared" si="416"/>
        <v>249900</v>
      </c>
      <c r="X2655" s="26">
        <f t="shared" si="417"/>
        <v>0</v>
      </c>
      <c r="Y2655" s="26"/>
      <c r="Z2655" s="26">
        <f t="shared" si="418"/>
        <v>249900</v>
      </c>
      <c r="AA2655" s="30">
        <f t="shared" si="419"/>
        <v>1.1000000000000001</v>
      </c>
    </row>
    <row r="2656" spans="1:27">
      <c r="A2656" s="20" t="s">
        <v>7356</v>
      </c>
      <c r="B2656" s="20" t="s">
        <v>7357</v>
      </c>
      <c r="C2656" s="25">
        <v>119000</v>
      </c>
      <c r="D2656" s="22">
        <v>85</v>
      </c>
      <c r="E2656" s="22">
        <v>49</v>
      </c>
      <c r="F2656" s="22">
        <v>40</v>
      </c>
      <c r="G2656" s="22">
        <v>16000</v>
      </c>
      <c r="H2656" s="22" t="s">
        <v>5088</v>
      </c>
      <c r="I2656" s="26">
        <f>+IF(H2656='COSTOS VARIOS'!$C$1,'COSTOS VARIOS'!$C$2*'Precios ML'!V2656,'COSTOS VARIOS'!$B$2*'Precios ML'!V2656)</f>
        <v>49980</v>
      </c>
      <c r="J2656" s="22">
        <v>0</v>
      </c>
      <c r="K2656" s="27">
        <f t="shared" si="410"/>
        <v>10.4125</v>
      </c>
      <c r="L2656" s="27">
        <f t="shared" si="411"/>
        <v>10.4125</v>
      </c>
      <c r="M2656" s="26">
        <f>(INDEX(pesos!A:B,MATCH(L2656,pesos!A:A,1),2))</f>
        <v>16200</v>
      </c>
      <c r="N2656" s="26">
        <f>+R2656*'COSTOS VARIOS'!$O$1</f>
        <v>22610</v>
      </c>
      <c r="O2656" s="26">
        <f>+R2656*'COSTOS VARIOS'!$O$2</f>
        <v>487.90000000000003</v>
      </c>
      <c r="P2656" s="26">
        <f>+R2656*'COSTOS VARIOS'!$O$3</f>
        <v>1785</v>
      </c>
      <c r="Q2656" s="26">
        <v>1</v>
      </c>
      <c r="R2656" s="26">
        <f t="shared" si="412"/>
        <v>119000</v>
      </c>
      <c r="S2656" s="25">
        <f t="shared" si="413"/>
        <v>210062.9</v>
      </c>
      <c r="T2656" s="28">
        <f t="shared" si="414"/>
        <v>0.1896436733949689</v>
      </c>
      <c r="U2656" s="29">
        <f t="shared" si="415"/>
        <v>249900</v>
      </c>
      <c r="V2656" s="26">
        <f>+INDEX('LISTA DE PRECIOS EKM '!A:K,MATCH('Precios ML'!B2656,'LISTA DE PRECIOS EKM '!A:A,0),8)</f>
        <v>249900</v>
      </c>
      <c r="W2656" s="26">
        <f t="shared" si="416"/>
        <v>249900</v>
      </c>
      <c r="X2656" s="26">
        <f t="shared" si="417"/>
        <v>0</v>
      </c>
      <c r="Y2656" s="26"/>
      <c r="Z2656" s="26">
        <f t="shared" si="418"/>
        <v>249900</v>
      </c>
      <c r="AA2656" s="30">
        <f t="shared" si="419"/>
        <v>1.1000000000000001</v>
      </c>
    </row>
    <row r="2657" spans="1:27">
      <c r="A2657" s="20" t="s">
        <v>7358</v>
      </c>
      <c r="B2657" s="20" t="s">
        <v>1697</v>
      </c>
      <c r="C2657" s="25">
        <v>60000</v>
      </c>
      <c r="D2657" s="22">
        <v>85</v>
      </c>
      <c r="E2657" s="22">
        <v>49</v>
      </c>
      <c r="F2657" s="22">
        <v>40</v>
      </c>
      <c r="G2657" s="22">
        <v>16000</v>
      </c>
      <c r="H2657" s="22" t="s">
        <v>5088</v>
      </c>
      <c r="I2657" s="26">
        <f>+IF(H2657='COSTOS VARIOS'!$C$1,'COSTOS VARIOS'!$C$2*'Precios ML'!V2657,'COSTOS VARIOS'!$B$2*'Precios ML'!V2657)</f>
        <v>25980</v>
      </c>
      <c r="J2657" s="22">
        <v>0</v>
      </c>
      <c r="K2657" s="27">
        <f t="shared" si="410"/>
        <v>10.4125</v>
      </c>
      <c r="L2657" s="27">
        <f t="shared" si="411"/>
        <v>10.4125</v>
      </c>
      <c r="M2657" s="26">
        <f>(INDEX(pesos!A:B,MATCH(L2657,pesos!A:A,1),2))</f>
        <v>16200</v>
      </c>
      <c r="N2657" s="26">
        <f>+R2657*'COSTOS VARIOS'!$O$1</f>
        <v>11400</v>
      </c>
      <c r="O2657" s="26">
        <f>+R2657*'COSTOS VARIOS'!$O$2</f>
        <v>246.00000000000003</v>
      </c>
      <c r="P2657" s="26">
        <f>+R2657*'COSTOS VARIOS'!$O$3</f>
        <v>900</v>
      </c>
      <c r="Q2657" s="26">
        <v>1</v>
      </c>
      <c r="R2657" s="26">
        <f t="shared" si="412"/>
        <v>60000</v>
      </c>
      <c r="S2657" s="25">
        <f t="shared" si="413"/>
        <v>114726</v>
      </c>
      <c r="T2657" s="28">
        <f t="shared" si="414"/>
        <v>0.13226295695831802</v>
      </c>
      <c r="U2657" s="29">
        <f t="shared" si="415"/>
        <v>129900</v>
      </c>
      <c r="V2657" s="26">
        <f>+INDEX('LISTA DE PRECIOS EKM '!A:K,MATCH('Precios ML'!B2657,'LISTA DE PRECIOS EKM '!A:A,0),8)</f>
        <v>129900</v>
      </c>
      <c r="W2657" s="26">
        <f t="shared" si="416"/>
        <v>129900</v>
      </c>
      <c r="X2657" s="26">
        <f t="shared" si="417"/>
        <v>0</v>
      </c>
      <c r="Y2657" s="26"/>
      <c r="Z2657" s="26">
        <f t="shared" si="418"/>
        <v>129900</v>
      </c>
      <c r="AA2657" s="30">
        <f t="shared" si="419"/>
        <v>1.165</v>
      </c>
    </row>
    <row r="2658" spans="1:27">
      <c r="A2658" s="20" t="s">
        <v>7359</v>
      </c>
      <c r="B2658" s="20" t="s">
        <v>2072</v>
      </c>
      <c r="C2658" s="25">
        <v>218458.5</v>
      </c>
      <c r="D2658" s="22">
        <v>85</v>
      </c>
      <c r="E2658" s="22">
        <v>49</v>
      </c>
      <c r="F2658" s="22">
        <v>40</v>
      </c>
      <c r="G2658" s="22">
        <v>16000</v>
      </c>
      <c r="H2658" s="22" t="s">
        <v>5088</v>
      </c>
      <c r="I2658" s="26">
        <f>+IF(H2658='COSTOS VARIOS'!$C$1,'COSTOS VARIOS'!$C$2*'Precios ML'!V2658,'COSTOS VARIOS'!$B$2*'Precios ML'!V2658)</f>
        <v>101980</v>
      </c>
      <c r="J2658" s="22">
        <v>0</v>
      </c>
      <c r="K2658" s="27">
        <f t="shared" si="410"/>
        <v>10.4125</v>
      </c>
      <c r="L2658" s="27">
        <f t="shared" si="411"/>
        <v>10.4125</v>
      </c>
      <c r="M2658" s="26">
        <f>(INDEX(pesos!A:B,MATCH(L2658,pesos!A:A,1),2))</f>
        <v>16200</v>
      </c>
      <c r="N2658" s="26">
        <f>+R2658*'COSTOS VARIOS'!$O$1</f>
        <v>41507.114999999998</v>
      </c>
      <c r="O2658" s="26">
        <f>+R2658*'COSTOS VARIOS'!$O$2</f>
        <v>895.6798500000001</v>
      </c>
      <c r="P2658" s="26">
        <f>+R2658*'COSTOS VARIOS'!$O$3</f>
        <v>3276.8775000000001</v>
      </c>
      <c r="Q2658" s="26">
        <v>1</v>
      </c>
      <c r="R2658" s="26">
        <f t="shared" si="412"/>
        <v>218458.5</v>
      </c>
      <c r="S2658" s="25">
        <f t="shared" si="413"/>
        <v>382318.17235000001</v>
      </c>
      <c r="T2658" s="28">
        <f t="shared" si="414"/>
        <v>0.33370589440149057</v>
      </c>
      <c r="U2658" s="29">
        <f t="shared" si="415"/>
        <v>509900</v>
      </c>
      <c r="V2658" s="26">
        <f>+INDEX('LISTA DE PRECIOS EKM '!A:K,MATCH('Precios ML'!B2658,'LISTA DE PRECIOS EKM '!A:A,0),8)</f>
        <v>509900</v>
      </c>
      <c r="W2658" s="26">
        <f t="shared" si="416"/>
        <v>509900</v>
      </c>
      <c r="X2658" s="26">
        <f t="shared" si="417"/>
        <v>0</v>
      </c>
      <c r="Y2658" s="26"/>
      <c r="Z2658" s="26">
        <f t="shared" si="418"/>
        <v>509900</v>
      </c>
      <c r="AA2658" s="30">
        <f t="shared" si="419"/>
        <v>1.3340817592357359</v>
      </c>
    </row>
    <row r="2659" spans="1:27">
      <c r="A2659" s="20" t="s">
        <v>7359</v>
      </c>
      <c r="B2659" s="20" t="s">
        <v>2072</v>
      </c>
      <c r="C2659" s="25">
        <v>218458.5</v>
      </c>
      <c r="D2659" s="22">
        <v>85</v>
      </c>
      <c r="E2659" s="22">
        <v>49</v>
      </c>
      <c r="F2659" s="22">
        <v>40</v>
      </c>
      <c r="G2659" s="22">
        <v>16000</v>
      </c>
      <c r="H2659" s="22" t="s">
        <v>5088</v>
      </c>
      <c r="I2659" s="26">
        <f>+IF(H2659='COSTOS VARIOS'!$C$1,'COSTOS VARIOS'!$C$2*'Precios ML'!V2659,'COSTOS VARIOS'!$B$2*'Precios ML'!V2659)</f>
        <v>101980</v>
      </c>
      <c r="J2659" s="22">
        <v>0</v>
      </c>
      <c r="K2659" s="27">
        <f t="shared" si="410"/>
        <v>10.4125</v>
      </c>
      <c r="L2659" s="27">
        <f t="shared" si="411"/>
        <v>10.4125</v>
      </c>
      <c r="M2659" s="26">
        <f>(INDEX(pesos!A:B,MATCH(L2659,pesos!A:A,1),2))</f>
        <v>16200</v>
      </c>
      <c r="N2659" s="26">
        <f>+R2659*'COSTOS VARIOS'!$O$1</f>
        <v>41507.114999999998</v>
      </c>
      <c r="O2659" s="26">
        <f>+R2659*'COSTOS VARIOS'!$O$2</f>
        <v>895.6798500000001</v>
      </c>
      <c r="P2659" s="26">
        <f>+R2659*'COSTOS VARIOS'!$O$3</f>
        <v>3276.8775000000001</v>
      </c>
      <c r="Q2659" s="26">
        <v>1</v>
      </c>
      <c r="R2659" s="26">
        <f t="shared" si="412"/>
        <v>218458.5</v>
      </c>
      <c r="S2659" s="25">
        <f t="shared" si="413"/>
        <v>382318.17235000001</v>
      </c>
      <c r="T2659" s="28">
        <f t="shared" si="414"/>
        <v>0.33370589440149057</v>
      </c>
      <c r="U2659" s="29">
        <f t="shared" si="415"/>
        <v>509900</v>
      </c>
      <c r="V2659" s="26">
        <f>+INDEX('LISTA DE PRECIOS EKM '!A:K,MATCH('Precios ML'!B2659,'LISTA DE PRECIOS EKM '!A:A,0),8)</f>
        <v>509900</v>
      </c>
      <c r="W2659" s="26">
        <f t="shared" si="416"/>
        <v>509900</v>
      </c>
      <c r="X2659" s="26">
        <f t="shared" si="417"/>
        <v>0</v>
      </c>
      <c r="Y2659" s="26"/>
      <c r="Z2659" s="26">
        <f t="shared" si="418"/>
        <v>509900</v>
      </c>
      <c r="AA2659" s="30">
        <f t="shared" si="419"/>
        <v>1.3340817592357359</v>
      </c>
    </row>
    <row r="2660" spans="1:27">
      <c r="A2660" s="20" t="s">
        <v>7360</v>
      </c>
      <c r="B2660" s="20" t="s">
        <v>2031</v>
      </c>
      <c r="C2660" s="25">
        <v>39000</v>
      </c>
      <c r="D2660" s="22">
        <v>85</v>
      </c>
      <c r="E2660" s="22">
        <v>49</v>
      </c>
      <c r="F2660" s="22">
        <v>40</v>
      </c>
      <c r="G2660" s="22">
        <v>16000</v>
      </c>
      <c r="H2660" s="22" t="s">
        <v>5088</v>
      </c>
      <c r="I2660" s="26">
        <f>+IF(H2660='COSTOS VARIOS'!$C$1,'COSTOS VARIOS'!$C$2*'Precios ML'!V2660,'COSTOS VARIOS'!$B$2*'Precios ML'!V2660)</f>
        <v>17980</v>
      </c>
      <c r="J2660" s="22">
        <v>0</v>
      </c>
      <c r="K2660" s="27">
        <f t="shared" si="410"/>
        <v>10.4125</v>
      </c>
      <c r="L2660" s="27">
        <f t="shared" si="411"/>
        <v>10.4125</v>
      </c>
      <c r="M2660" s="26">
        <f>(INDEX(pesos!A:B,MATCH(L2660,pesos!A:A,1),2))</f>
        <v>16200</v>
      </c>
      <c r="N2660" s="26">
        <f>+R2660*'COSTOS VARIOS'!$O$1</f>
        <v>7410</v>
      </c>
      <c r="O2660" s="26">
        <f>+R2660*'COSTOS VARIOS'!$O$2</f>
        <v>159.9</v>
      </c>
      <c r="P2660" s="26">
        <f>+R2660*'COSTOS VARIOS'!$O$3</f>
        <v>585</v>
      </c>
      <c r="Q2660" s="26">
        <v>1</v>
      </c>
      <c r="R2660" s="26">
        <f t="shared" si="412"/>
        <v>39000</v>
      </c>
      <c r="S2660" s="25">
        <f t="shared" si="413"/>
        <v>81334.899999999994</v>
      </c>
      <c r="T2660" s="28">
        <f t="shared" si="414"/>
        <v>0.10530657811099542</v>
      </c>
      <c r="U2660" s="29">
        <f t="shared" si="415"/>
        <v>89900</v>
      </c>
      <c r="V2660" s="26">
        <f>+INDEX('LISTA DE PRECIOS EKM '!A:K,MATCH('Precios ML'!B2660,'LISTA DE PRECIOS EKM '!A:A,0),8)</f>
        <v>89900</v>
      </c>
      <c r="W2660" s="26">
        <f t="shared" si="416"/>
        <v>89900</v>
      </c>
      <c r="X2660" s="26">
        <f t="shared" si="417"/>
        <v>0</v>
      </c>
      <c r="Y2660" s="26"/>
      <c r="Z2660" s="26">
        <f t="shared" si="418"/>
        <v>89900</v>
      </c>
      <c r="AA2660" s="30">
        <f t="shared" si="419"/>
        <v>1.3051282051282049</v>
      </c>
    </row>
    <row r="2661" spans="1:27">
      <c r="A2661" s="20" t="s">
        <v>7361</v>
      </c>
      <c r="B2661" s="20" t="s">
        <v>1721</v>
      </c>
      <c r="C2661" s="25">
        <v>148618.79999999999</v>
      </c>
      <c r="D2661" s="22">
        <v>85</v>
      </c>
      <c r="E2661" s="22">
        <v>49</v>
      </c>
      <c r="F2661" s="22">
        <v>40</v>
      </c>
      <c r="G2661" s="22">
        <v>16000</v>
      </c>
      <c r="H2661" s="22" t="s">
        <v>5088</v>
      </c>
      <c r="I2661" s="26">
        <f>+IF(H2661='COSTOS VARIOS'!$C$1,'COSTOS VARIOS'!$C$2*'Precios ML'!V2661,'COSTOS VARIOS'!$B$2*'Precios ML'!V2661)</f>
        <v>69980</v>
      </c>
      <c r="J2661" s="22">
        <v>0</v>
      </c>
      <c r="K2661" s="27">
        <f t="shared" si="410"/>
        <v>10.4125</v>
      </c>
      <c r="L2661" s="27">
        <f t="shared" si="411"/>
        <v>10.4125</v>
      </c>
      <c r="M2661" s="26">
        <f>(INDEX(pesos!A:B,MATCH(L2661,pesos!A:A,1),2))</f>
        <v>16200</v>
      </c>
      <c r="N2661" s="26">
        <f>+R2661*'COSTOS VARIOS'!$O$1</f>
        <v>28237.571999999996</v>
      </c>
      <c r="O2661" s="26">
        <f>+R2661*'COSTOS VARIOS'!$O$2</f>
        <v>609.33708000000001</v>
      </c>
      <c r="P2661" s="26">
        <f>+R2661*'COSTOS VARIOS'!$O$3</f>
        <v>2229.2819999999997</v>
      </c>
      <c r="Q2661" s="26">
        <v>1</v>
      </c>
      <c r="R2661" s="26">
        <f t="shared" si="412"/>
        <v>148618.79999999999</v>
      </c>
      <c r="S2661" s="25">
        <f t="shared" si="413"/>
        <v>265874.99107999995</v>
      </c>
      <c r="T2661" s="28">
        <f t="shared" si="414"/>
        <v>0.31603201406302062</v>
      </c>
      <c r="U2661" s="29">
        <f t="shared" si="415"/>
        <v>349900</v>
      </c>
      <c r="V2661" s="26">
        <f>+INDEX('LISTA DE PRECIOS EKM '!A:K,MATCH('Precios ML'!B2661,'LISTA DE PRECIOS EKM '!A:A,0),8)</f>
        <v>349900</v>
      </c>
      <c r="W2661" s="26">
        <f t="shared" si="416"/>
        <v>349900</v>
      </c>
      <c r="X2661" s="26">
        <f t="shared" si="417"/>
        <v>0</v>
      </c>
      <c r="Y2661" s="26"/>
      <c r="Z2661" s="26">
        <f t="shared" si="418"/>
        <v>349900</v>
      </c>
      <c r="AA2661" s="30">
        <f t="shared" si="419"/>
        <v>1.3543454798450805</v>
      </c>
    </row>
    <row r="2662" spans="1:27">
      <c r="A2662" s="20" t="s">
        <v>7362</v>
      </c>
      <c r="B2662" s="20" t="s">
        <v>7363</v>
      </c>
      <c r="C2662" s="25">
        <v>297237.59999999998</v>
      </c>
      <c r="D2662" s="22">
        <v>85</v>
      </c>
      <c r="E2662" s="22">
        <v>49</v>
      </c>
      <c r="F2662" s="22">
        <v>40</v>
      </c>
      <c r="G2662" s="22">
        <v>16000</v>
      </c>
      <c r="H2662" s="22" t="s">
        <v>5088</v>
      </c>
      <c r="I2662" s="26">
        <f>+IF(H2662='COSTOS VARIOS'!$C$1,'COSTOS VARIOS'!$C$2*'Precios ML'!V2662,'COSTOS VARIOS'!$B$2*'Precios ML'!V2662)</f>
        <v>133980</v>
      </c>
      <c r="J2662" s="22">
        <v>0</v>
      </c>
      <c r="K2662" s="27">
        <f t="shared" si="410"/>
        <v>10.4125</v>
      </c>
      <c r="L2662" s="27">
        <f t="shared" si="411"/>
        <v>10.4125</v>
      </c>
      <c r="M2662" s="26">
        <f>(INDEX(pesos!A:B,MATCH(L2662,pesos!A:A,1),2))</f>
        <v>16200</v>
      </c>
      <c r="N2662" s="26">
        <f>+R2662*'COSTOS VARIOS'!$O$1</f>
        <v>56475.143999999993</v>
      </c>
      <c r="O2662" s="26">
        <f>+R2662*'COSTOS VARIOS'!$O$2</f>
        <v>1218.67416</v>
      </c>
      <c r="P2662" s="26">
        <f>+R2662*'COSTOS VARIOS'!$O$3</f>
        <v>4458.5639999999994</v>
      </c>
      <c r="Q2662" s="26">
        <v>1</v>
      </c>
      <c r="R2662" s="26">
        <f t="shared" si="412"/>
        <v>297237.59999999998</v>
      </c>
      <c r="S2662" s="25">
        <f t="shared" si="413"/>
        <v>509569.98215999996</v>
      </c>
      <c r="T2662" s="28">
        <f t="shared" si="414"/>
        <v>0.31463787792283648</v>
      </c>
      <c r="U2662" s="29">
        <f t="shared" si="415"/>
        <v>669900</v>
      </c>
      <c r="V2662" s="26">
        <f>+INDEX('LISTA DE PRECIOS EKM '!A:K,MATCH('Precios ML'!B2662,'LISTA DE PRECIOS EKM '!A:A,0),8)</f>
        <v>669900</v>
      </c>
      <c r="W2662" s="26">
        <f t="shared" si="416"/>
        <v>669900</v>
      </c>
      <c r="X2662" s="26">
        <f t="shared" si="417"/>
        <v>0</v>
      </c>
      <c r="Y2662" s="26"/>
      <c r="Z2662" s="26">
        <f t="shared" si="418"/>
        <v>669900</v>
      </c>
      <c r="AA2662" s="30">
        <f t="shared" si="419"/>
        <v>1.2537525535127454</v>
      </c>
    </row>
    <row r="2663" spans="1:27">
      <c r="A2663" s="20" t="s">
        <v>7364</v>
      </c>
      <c r="B2663" s="20" t="s">
        <v>7365</v>
      </c>
      <c r="C2663" s="25">
        <v>178988.38</v>
      </c>
      <c r="D2663" s="22">
        <v>85</v>
      </c>
      <c r="E2663" s="22">
        <v>49</v>
      </c>
      <c r="F2663" s="22">
        <v>40</v>
      </c>
      <c r="G2663" s="22">
        <v>16000</v>
      </c>
      <c r="H2663" s="22" t="s">
        <v>5088</v>
      </c>
      <c r="I2663" s="26">
        <f>+IF(H2663='COSTOS VARIOS'!$C$1,'COSTOS VARIOS'!$C$2*'Precios ML'!V2663,'COSTOS VARIOS'!$B$2*'Precios ML'!V2663)</f>
        <v>77980</v>
      </c>
      <c r="J2663" s="22">
        <v>0</v>
      </c>
      <c r="K2663" s="27">
        <f t="shared" si="410"/>
        <v>10.4125</v>
      </c>
      <c r="L2663" s="27">
        <f t="shared" si="411"/>
        <v>10.4125</v>
      </c>
      <c r="M2663" s="26">
        <f>(INDEX(pesos!A:B,MATCH(L2663,pesos!A:A,1),2))</f>
        <v>16200</v>
      </c>
      <c r="N2663" s="26">
        <f>+R2663*'COSTOS VARIOS'!$O$1</f>
        <v>34007.792200000004</v>
      </c>
      <c r="O2663" s="26">
        <f>+R2663*'COSTOS VARIOS'!$O$2</f>
        <v>733.85235800000009</v>
      </c>
      <c r="P2663" s="26">
        <f>+R2663*'COSTOS VARIOS'!$O$3</f>
        <v>2684.8256999999999</v>
      </c>
      <c r="Q2663" s="26">
        <v>1</v>
      </c>
      <c r="R2663" s="26">
        <f t="shared" si="412"/>
        <v>178988.38</v>
      </c>
      <c r="S2663" s="25">
        <f t="shared" si="413"/>
        <v>310594.85025799996</v>
      </c>
      <c r="T2663" s="28">
        <f t="shared" si="414"/>
        <v>0.25533311217531174</v>
      </c>
      <c r="U2663" s="29">
        <f t="shared" si="415"/>
        <v>389900</v>
      </c>
      <c r="V2663" s="26">
        <f>+INDEX('LISTA DE PRECIOS EKM '!A:K,MATCH('Precios ML'!B2663,'LISTA DE PRECIOS EKM '!A:A,0),8)</f>
        <v>389900</v>
      </c>
      <c r="W2663" s="26">
        <f t="shared" si="416"/>
        <v>389900</v>
      </c>
      <c r="X2663" s="26">
        <f t="shared" si="417"/>
        <v>0</v>
      </c>
      <c r="Y2663" s="26"/>
      <c r="Z2663" s="26">
        <f t="shared" si="418"/>
        <v>389900</v>
      </c>
      <c r="AA2663" s="30">
        <f t="shared" si="419"/>
        <v>1.1783537009497489</v>
      </c>
    </row>
    <row r="2664" spans="1:27">
      <c r="A2664" s="20" t="s">
        <v>7358</v>
      </c>
      <c r="B2664" s="20" t="s">
        <v>1697</v>
      </c>
      <c r="C2664" s="25">
        <v>60000</v>
      </c>
      <c r="D2664" s="22">
        <v>85</v>
      </c>
      <c r="E2664" s="22">
        <v>49</v>
      </c>
      <c r="F2664" s="22">
        <v>40</v>
      </c>
      <c r="G2664" s="22">
        <v>16000</v>
      </c>
      <c r="H2664" s="22" t="s">
        <v>5088</v>
      </c>
      <c r="I2664" s="26">
        <f>+IF(H2664='COSTOS VARIOS'!$C$1,'COSTOS VARIOS'!$C$2*'Precios ML'!V2664,'COSTOS VARIOS'!$B$2*'Precios ML'!V2664)</f>
        <v>25980</v>
      </c>
      <c r="J2664" s="22">
        <v>0</v>
      </c>
      <c r="K2664" s="27">
        <f t="shared" si="410"/>
        <v>10.4125</v>
      </c>
      <c r="L2664" s="27">
        <f t="shared" si="411"/>
        <v>10.4125</v>
      </c>
      <c r="M2664" s="26">
        <f>(INDEX(pesos!A:B,MATCH(L2664,pesos!A:A,1),2))</f>
        <v>16200</v>
      </c>
      <c r="N2664" s="26">
        <f>+R2664*'COSTOS VARIOS'!$O$1</f>
        <v>11400</v>
      </c>
      <c r="O2664" s="26">
        <f>+R2664*'COSTOS VARIOS'!$O$2</f>
        <v>246.00000000000003</v>
      </c>
      <c r="P2664" s="26">
        <f>+R2664*'COSTOS VARIOS'!$O$3</f>
        <v>900</v>
      </c>
      <c r="Q2664" s="26">
        <v>1</v>
      </c>
      <c r="R2664" s="26">
        <f t="shared" si="412"/>
        <v>60000</v>
      </c>
      <c r="S2664" s="25">
        <f t="shared" si="413"/>
        <v>114726</v>
      </c>
      <c r="T2664" s="28">
        <f t="shared" si="414"/>
        <v>0.13226295695831802</v>
      </c>
      <c r="U2664" s="29">
        <f t="shared" si="415"/>
        <v>129900</v>
      </c>
      <c r="V2664" s="26">
        <f>+INDEX('LISTA DE PRECIOS EKM '!A:K,MATCH('Precios ML'!B2664,'LISTA DE PRECIOS EKM '!A:A,0),8)</f>
        <v>129900</v>
      </c>
      <c r="W2664" s="26">
        <f t="shared" si="416"/>
        <v>129900</v>
      </c>
      <c r="X2664" s="26">
        <f t="shared" si="417"/>
        <v>0</v>
      </c>
      <c r="Y2664" s="26"/>
      <c r="Z2664" s="26">
        <f t="shared" si="418"/>
        <v>129900</v>
      </c>
      <c r="AA2664" s="30">
        <f t="shared" si="419"/>
        <v>1.165</v>
      </c>
    </row>
    <row r="2665" spans="1:27">
      <c r="A2665" s="20" t="s">
        <v>7360</v>
      </c>
      <c r="B2665" s="20" t="s">
        <v>2031</v>
      </c>
      <c r="C2665" s="25">
        <v>39000</v>
      </c>
      <c r="D2665" s="22">
        <v>85</v>
      </c>
      <c r="E2665" s="22">
        <v>49</v>
      </c>
      <c r="F2665" s="22">
        <v>40</v>
      </c>
      <c r="G2665" s="22">
        <v>16000</v>
      </c>
      <c r="H2665" s="22" t="s">
        <v>5088</v>
      </c>
      <c r="I2665" s="26">
        <f>+IF(H2665='COSTOS VARIOS'!$C$1,'COSTOS VARIOS'!$C$2*'Precios ML'!V2665,'COSTOS VARIOS'!$B$2*'Precios ML'!V2665)</f>
        <v>17980</v>
      </c>
      <c r="J2665" s="22">
        <v>0</v>
      </c>
      <c r="K2665" s="27">
        <f t="shared" si="410"/>
        <v>10.4125</v>
      </c>
      <c r="L2665" s="27">
        <f t="shared" si="411"/>
        <v>10.4125</v>
      </c>
      <c r="M2665" s="26">
        <f>(INDEX(pesos!A:B,MATCH(L2665,pesos!A:A,1),2))</f>
        <v>16200</v>
      </c>
      <c r="N2665" s="26">
        <f>+R2665*'COSTOS VARIOS'!$O$1</f>
        <v>7410</v>
      </c>
      <c r="O2665" s="26">
        <f>+R2665*'COSTOS VARIOS'!$O$2</f>
        <v>159.9</v>
      </c>
      <c r="P2665" s="26">
        <f>+R2665*'COSTOS VARIOS'!$O$3</f>
        <v>585</v>
      </c>
      <c r="Q2665" s="26">
        <v>1</v>
      </c>
      <c r="R2665" s="26">
        <f t="shared" si="412"/>
        <v>39000</v>
      </c>
      <c r="S2665" s="25">
        <f t="shared" si="413"/>
        <v>81334.899999999994</v>
      </c>
      <c r="T2665" s="28">
        <f t="shared" si="414"/>
        <v>0.10530657811099542</v>
      </c>
      <c r="U2665" s="29">
        <f t="shared" si="415"/>
        <v>89900</v>
      </c>
      <c r="V2665" s="26">
        <f>+INDEX('LISTA DE PRECIOS EKM '!A:K,MATCH('Precios ML'!B2665,'LISTA DE PRECIOS EKM '!A:A,0),8)</f>
        <v>89900</v>
      </c>
      <c r="W2665" s="26">
        <f t="shared" si="416"/>
        <v>89900</v>
      </c>
      <c r="X2665" s="26">
        <f t="shared" si="417"/>
        <v>0</v>
      </c>
      <c r="Y2665" s="26"/>
      <c r="Z2665" s="26">
        <f t="shared" si="418"/>
        <v>89900</v>
      </c>
      <c r="AA2665" s="30">
        <f t="shared" si="419"/>
        <v>1.3051282051282049</v>
      </c>
    </row>
    <row r="2666" spans="1:27">
      <c r="A2666" s="20" t="s">
        <v>7362</v>
      </c>
      <c r="B2666" s="20" t="s">
        <v>7363</v>
      </c>
      <c r="C2666" s="25">
        <v>297237.59999999998</v>
      </c>
      <c r="D2666" s="22">
        <v>85</v>
      </c>
      <c r="E2666" s="22">
        <v>49</v>
      </c>
      <c r="F2666" s="22">
        <v>40</v>
      </c>
      <c r="G2666" s="22">
        <v>16000</v>
      </c>
      <c r="H2666" s="22" t="s">
        <v>5088</v>
      </c>
      <c r="I2666" s="26">
        <f>+IF(H2666='COSTOS VARIOS'!$C$1,'COSTOS VARIOS'!$C$2*'Precios ML'!V2666,'COSTOS VARIOS'!$B$2*'Precios ML'!V2666)</f>
        <v>133980</v>
      </c>
      <c r="J2666" s="22">
        <v>0</v>
      </c>
      <c r="K2666" s="27">
        <f t="shared" si="410"/>
        <v>10.4125</v>
      </c>
      <c r="L2666" s="27">
        <f t="shared" si="411"/>
        <v>10.4125</v>
      </c>
      <c r="M2666" s="26">
        <f>(INDEX(pesos!A:B,MATCH(L2666,pesos!A:A,1),2))</f>
        <v>16200</v>
      </c>
      <c r="N2666" s="26">
        <f>+R2666*'COSTOS VARIOS'!$O$1</f>
        <v>56475.143999999993</v>
      </c>
      <c r="O2666" s="26">
        <f>+R2666*'COSTOS VARIOS'!$O$2</f>
        <v>1218.67416</v>
      </c>
      <c r="P2666" s="26">
        <f>+R2666*'COSTOS VARIOS'!$O$3</f>
        <v>4458.5639999999994</v>
      </c>
      <c r="Q2666" s="26">
        <v>1</v>
      </c>
      <c r="R2666" s="26">
        <f t="shared" si="412"/>
        <v>297237.59999999998</v>
      </c>
      <c r="S2666" s="25">
        <f t="shared" si="413"/>
        <v>509569.98215999996</v>
      </c>
      <c r="T2666" s="28">
        <f t="shared" si="414"/>
        <v>0.31463787792283648</v>
      </c>
      <c r="U2666" s="29">
        <f t="shared" si="415"/>
        <v>669900</v>
      </c>
      <c r="V2666" s="26">
        <f>+INDEX('LISTA DE PRECIOS EKM '!A:K,MATCH('Precios ML'!B2666,'LISTA DE PRECIOS EKM '!A:A,0),8)</f>
        <v>669900</v>
      </c>
      <c r="W2666" s="26">
        <f t="shared" si="416"/>
        <v>669900</v>
      </c>
      <c r="X2666" s="26">
        <f t="shared" si="417"/>
        <v>0</v>
      </c>
      <c r="Y2666" s="26"/>
      <c r="Z2666" s="26">
        <f t="shared" si="418"/>
        <v>669900</v>
      </c>
      <c r="AA2666" s="30">
        <f t="shared" si="419"/>
        <v>1.2537525535127454</v>
      </c>
    </row>
    <row r="2667" spans="1:27">
      <c r="A2667" s="20" t="s">
        <v>7361</v>
      </c>
      <c r="B2667" s="20" t="s">
        <v>1721</v>
      </c>
      <c r="C2667" s="25">
        <v>148618.79999999999</v>
      </c>
      <c r="D2667" s="22">
        <v>85</v>
      </c>
      <c r="E2667" s="22">
        <v>49</v>
      </c>
      <c r="F2667" s="22">
        <v>40</v>
      </c>
      <c r="G2667" s="22">
        <v>16000</v>
      </c>
      <c r="H2667" s="22" t="s">
        <v>5088</v>
      </c>
      <c r="I2667" s="26">
        <f>+IF(H2667='COSTOS VARIOS'!$C$1,'COSTOS VARIOS'!$C$2*'Precios ML'!V2667,'COSTOS VARIOS'!$B$2*'Precios ML'!V2667)</f>
        <v>69980</v>
      </c>
      <c r="J2667" s="22">
        <v>0</v>
      </c>
      <c r="K2667" s="27">
        <f t="shared" si="410"/>
        <v>10.4125</v>
      </c>
      <c r="L2667" s="27">
        <f t="shared" si="411"/>
        <v>10.4125</v>
      </c>
      <c r="M2667" s="26">
        <f>(INDEX(pesos!A:B,MATCH(L2667,pesos!A:A,1),2))</f>
        <v>16200</v>
      </c>
      <c r="N2667" s="26">
        <f>+R2667*'COSTOS VARIOS'!$O$1</f>
        <v>28237.571999999996</v>
      </c>
      <c r="O2667" s="26">
        <f>+R2667*'COSTOS VARIOS'!$O$2</f>
        <v>609.33708000000001</v>
      </c>
      <c r="P2667" s="26">
        <f>+R2667*'COSTOS VARIOS'!$O$3</f>
        <v>2229.2819999999997</v>
      </c>
      <c r="Q2667" s="26">
        <v>1</v>
      </c>
      <c r="R2667" s="26">
        <f t="shared" si="412"/>
        <v>148618.79999999999</v>
      </c>
      <c r="S2667" s="25">
        <f t="shared" si="413"/>
        <v>265874.99107999995</v>
      </c>
      <c r="T2667" s="28">
        <f t="shared" si="414"/>
        <v>0.31603201406302062</v>
      </c>
      <c r="U2667" s="29">
        <f t="shared" si="415"/>
        <v>349900</v>
      </c>
      <c r="V2667" s="26">
        <f>+INDEX('LISTA DE PRECIOS EKM '!A:K,MATCH('Precios ML'!B2667,'LISTA DE PRECIOS EKM '!A:A,0),8)</f>
        <v>349900</v>
      </c>
      <c r="W2667" s="26">
        <f t="shared" si="416"/>
        <v>349900</v>
      </c>
      <c r="X2667" s="26">
        <f t="shared" si="417"/>
        <v>0</v>
      </c>
      <c r="Y2667" s="26"/>
      <c r="Z2667" s="26">
        <f t="shared" si="418"/>
        <v>349900</v>
      </c>
      <c r="AA2667" s="30">
        <f t="shared" si="419"/>
        <v>1.3543454798450805</v>
      </c>
    </row>
    <row r="2668" spans="1:27">
      <c r="A2668" s="20" t="s">
        <v>7366</v>
      </c>
      <c r="B2668" s="20" t="s">
        <v>7367</v>
      </c>
      <c r="C2668" s="25">
        <v>94900</v>
      </c>
      <c r="D2668" s="22">
        <v>85</v>
      </c>
      <c r="E2668" s="22">
        <v>49</v>
      </c>
      <c r="F2668" s="22">
        <v>40</v>
      </c>
      <c r="G2668" s="22">
        <v>16000</v>
      </c>
      <c r="H2668" s="22" t="s">
        <v>5088</v>
      </c>
      <c r="I2668" s="26">
        <f>+IF(H2668='COSTOS VARIOS'!$C$1,'COSTOS VARIOS'!$C$2*'Precios ML'!V2668,'COSTOS VARIOS'!$B$2*'Precios ML'!V2668)</f>
        <v>43980</v>
      </c>
      <c r="J2668" s="22">
        <v>0</v>
      </c>
      <c r="K2668" s="27">
        <f t="shared" si="410"/>
        <v>10.4125</v>
      </c>
      <c r="L2668" s="27">
        <f t="shared" si="411"/>
        <v>10.4125</v>
      </c>
      <c r="M2668" s="26">
        <f>(INDEX(pesos!A:B,MATCH(L2668,pesos!A:A,1),2))</f>
        <v>16200</v>
      </c>
      <c r="N2668" s="26">
        <f>+R2668*'COSTOS VARIOS'!$O$1</f>
        <v>18031</v>
      </c>
      <c r="O2668" s="26">
        <f>+R2668*'COSTOS VARIOS'!$O$2</f>
        <v>389.09000000000003</v>
      </c>
      <c r="P2668" s="26">
        <f>+R2668*'COSTOS VARIOS'!$O$3</f>
        <v>1423.5</v>
      </c>
      <c r="Q2668" s="26">
        <v>1</v>
      </c>
      <c r="R2668" s="26">
        <f t="shared" si="412"/>
        <v>94900</v>
      </c>
      <c r="S2668" s="25">
        <f t="shared" si="413"/>
        <v>174923.59</v>
      </c>
      <c r="T2668" s="28">
        <f t="shared" si="414"/>
        <v>0.25712032322227096</v>
      </c>
      <c r="U2668" s="29">
        <f t="shared" si="415"/>
        <v>219900</v>
      </c>
      <c r="V2668" s="26">
        <f>+INDEX('LISTA DE PRECIOS EKM '!A:K,MATCH('Precios ML'!B2668,'LISTA DE PRECIOS EKM '!A:A,0),8)</f>
        <v>219900</v>
      </c>
      <c r="W2668" s="26">
        <f t="shared" si="416"/>
        <v>219900</v>
      </c>
      <c r="X2668" s="26">
        <f t="shared" si="417"/>
        <v>0</v>
      </c>
      <c r="Y2668" s="26"/>
      <c r="Z2668" s="26">
        <f t="shared" si="418"/>
        <v>219900</v>
      </c>
      <c r="AA2668" s="30">
        <f t="shared" si="419"/>
        <v>1.3171759747102212</v>
      </c>
    </row>
    <row r="2669" spans="1:27">
      <c r="A2669" s="20" t="s">
        <v>7353</v>
      </c>
      <c r="B2669" s="20" t="s">
        <v>7354</v>
      </c>
      <c r="C2669" s="25">
        <v>208665.07199999999</v>
      </c>
      <c r="D2669" s="22">
        <v>85</v>
      </c>
      <c r="E2669" s="22">
        <v>49</v>
      </c>
      <c r="F2669" s="22">
        <v>40</v>
      </c>
      <c r="G2669" s="22">
        <v>16000</v>
      </c>
      <c r="H2669" s="22" t="s">
        <v>5088</v>
      </c>
      <c r="I2669" s="26">
        <f>+IF(H2669='COSTOS VARIOS'!$C$1,'COSTOS VARIOS'!$C$2*'Precios ML'!V2669,'COSTOS VARIOS'!$B$2*'Precios ML'!V2669)</f>
        <v>85980</v>
      </c>
      <c r="J2669" s="22">
        <v>0</v>
      </c>
      <c r="K2669" s="27">
        <f t="shared" si="410"/>
        <v>10.4125</v>
      </c>
      <c r="L2669" s="27">
        <f t="shared" si="411"/>
        <v>10.4125</v>
      </c>
      <c r="M2669" s="26">
        <f>(INDEX(pesos!A:B,MATCH(L2669,pesos!A:A,1),2))</f>
        <v>16200</v>
      </c>
      <c r="N2669" s="26">
        <f>+R2669*'COSTOS VARIOS'!$O$1</f>
        <v>39646.363679999995</v>
      </c>
      <c r="O2669" s="26">
        <f>+R2669*'COSTOS VARIOS'!$O$2</f>
        <v>855.52679520000004</v>
      </c>
      <c r="P2669" s="26">
        <f>+R2669*'COSTOS VARIOS'!$O$3</f>
        <v>3129.9760799999995</v>
      </c>
      <c r="Q2669" s="26">
        <v>1</v>
      </c>
      <c r="R2669" s="26">
        <f t="shared" si="412"/>
        <v>208665.07199999999</v>
      </c>
      <c r="S2669" s="25">
        <f t="shared" si="413"/>
        <v>354476.9385552</v>
      </c>
      <c r="T2669" s="28">
        <f t="shared" si="414"/>
        <v>0.21277283016552273</v>
      </c>
      <c r="U2669" s="29">
        <f t="shared" si="415"/>
        <v>429900</v>
      </c>
      <c r="V2669" s="26">
        <f>+INDEX('LISTA DE PRECIOS EKM '!A:K,MATCH('Precios ML'!B2669,'LISTA DE PRECIOS EKM '!A:A,0),8)</f>
        <v>429900</v>
      </c>
      <c r="W2669" s="26">
        <f t="shared" si="416"/>
        <v>429900</v>
      </c>
      <c r="X2669" s="26">
        <f t="shared" si="417"/>
        <v>0</v>
      </c>
      <c r="Y2669" s="26"/>
      <c r="Z2669" s="26">
        <f t="shared" si="418"/>
        <v>429900</v>
      </c>
      <c r="AA2669" s="30">
        <f t="shared" si="419"/>
        <v>1.0602393868773592</v>
      </c>
    </row>
    <row r="2670" spans="1:27">
      <c r="A2670" s="20" t="s">
        <v>7368</v>
      </c>
      <c r="B2670" s="20" t="s">
        <v>1670</v>
      </c>
      <c r="C2670" s="25">
        <v>94900</v>
      </c>
      <c r="D2670" s="22">
        <v>85</v>
      </c>
      <c r="E2670" s="22">
        <v>49</v>
      </c>
      <c r="F2670" s="22">
        <v>40</v>
      </c>
      <c r="G2670" s="22">
        <v>16000</v>
      </c>
      <c r="H2670" s="22" t="s">
        <v>5088</v>
      </c>
      <c r="I2670" s="26">
        <f>+IF(H2670='COSTOS VARIOS'!$C$1,'COSTOS VARIOS'!$C$2*'Precios ML'!V2670,'COSTOS VARIOS'!$B$2*'Precios ML'!V2670)</f>
        <v>45980</v>
      </c>
      <c r="J2670" s="22">
        <v>0</v>
      </c>
      <c r="K2670" s="27">
        <f t="shared" si="410"/>
        <v>10.4125</v>
      </c>
      <c r="L2670" s="27">
        <f t="shared" si="411"/>
        <v>10.4125</v>
      </c>
      <c r="M2670" s="26">
        <f>(INDEX(pesos!A:B,MATCH(L2670,pesos!A:A,1),2))</f>
        <v>16200</v>
      </c>
      <c r="N2670" s="26">
        <f>+R2670*'COSTOS VARIOS'!$O$1</f>
        <v>18031</v>
      </c>
      <c r="O2670" s="26">
        <f>+R2670*'COSTOS VARIOS'!$O$2</f>
        <v>389.09000000000003</v>
      </c>
      <c r="P2670" s="26">
        <f>+R2670*'COSTOS VARIOS'!$O$3</f>
        <v>1423.5</v>
      </c>
      <c r="Q2670" s="26">
        <v>1</v>
      </c>
      <c r="R2670" s="26">
        <f t="shared" si="412"/>
        <v>94900</v>
      </c>
      <c r="S2670" s="25">
        <f t="shared" si="413"/>
        <v>176923.59</v>
      </c>
      <c r="T2670" s="28">
        <f t="shared" si="414"/>
        <v>0.2994310142587544</v>
      </c>
      <c r="U2670" s="29">
        <f t="shared" si="415"/>
        <v>229900</v>
      </c>
      <c r="V2670" s="26">
        <f>+INDEX('LISTA DE PRECIOS EKM '!A:K,MATCH('Precios ML'!B2670,'LISTA DE PRECIOS EKM '!A:A,0),8)</f>
        <v>229900</v>
      </c>
      <c r="W2670" s="26">
        <f t="shared" si="416"/>
        <v>229900</v>
      </c>
      <c r="X2670" s="26">
        <f t="shared" si="417"/>
        <v>0</v>
      </c>
      <c r="Y2670" s="26"/>
      <c r="Z2670" s="26">
        <f t="shared" si="418"/>
        <v>229900</v>
      </c>
      <c r="AA2670" s="30">
        <f t="shared" si="419"/>
        <v>1.4225500526870389</v>
      </c>
    </row>
    <row r="2671" spans="1:27">
      <c r="A2671" s="20" t="s">
        <v>7369</v>
      </c>
      <c r="B2671" s="20" t="s">
        <v>2231</v>
      </c>
      <c r="C2671" s="25">
        <v>140000</v>
      </c>
      <c r="D2671" s="22">
        <v>85</v>
      </c>
      <c r="E2671" s="22">
        <v>49</v>
      </c>
      <c r="F2671" s="22">
        <v>40</v>
      </c>
      <c r="G2671" s="22">
        <v>16000</v>
      </c>
      <c r="H2671" s="22" t="s">
        <v>5088</v>
      </c>
      <c r="I2671" s="26">
        <f>+IF(H2671='COSTOS VARIOS'!$C$1,'COSTOS VARIOS'!$C$2*'Precios ML'!V2671,'COSTOS VARIOS'!$B$2*'Precios ML'!V2671)</f>
        <v>61980</v>
      </c>
      <c r="J2671" s="22">
        <v>0</v>
      </c>
      <c r="K2671" s="27">
        <f t="shared" si="410"/>
        <v>10.4125</v>
      </c>
      <c r="L2671" s="27">
        <f t="shared" si="411"/>
        <v>10.4125</v>
      </c>
      <c r="M2671" s="26">
        <f>(INDEX(pesos!A:B,MATCH(L2671,pesos!A:A,1),2))</f>
        <v>16200</v>
      </c>
      <c r="N2671" s="26">
        <f>+R2671*'COSTOS VARIOS'!$O$1</f>
        <v>26600</v>
      </c>
      <c r="O2671" s="26">
        <f>+R2671*'COSTOS VARIOS'!$O$2</f>
        <v>574</v>
      </c>
      <c r="P2671" s="26">
        <f>+R2671*'COSTOS VARIOS'!$O$3</f>
        <v>2100</v>
      </c>
      <c r="Q2671" s="26">
        <v>1</v>
      </c>
      <c r="R2671" s="26">
        <f t="shared" si="412"/>
        <v>140000</v>
      </c>
      <c r="S2671" s="25">
        <f t="shared" si="413"/>
        <v>247454</v>
      </c>
      <c r="T2671" s="28">
        <f t="shared" si="414"/>
        <v>0.25235397285960226</v>
      </c>
      <c r="U2671" s="29">
        <f t="shared" si="415"/>
        <v>309900</v>
      </c>
      <c r="V2671" s="26">
        <f>+INDEX('LISTA DE PRECIOS EKM '!A:K,MATCH('Precios ML'!B2671,'LISTA DE PRECIOS EKM '!A:A,0),8)</f>
        <v>309900</v>
      </c>
      <c r="W2671" s="26">
        <f t="shared" si="416"/>
        <v>309900</v>
      </c>
      <c r="X2671" s="26">
        <f t="shared" si="417"/>
        <v>0</v>
      </c>
      <c r="Y2671" s="26"/>
      <c r="Z2671" s="26">
        <f t="shared" si="418"/>
        <v>309900</v>
      </c>
      <c r="AA2671" s="30">
        <f t="shared" si="419"/>
        <v>1.2135714285714285</v>
      </c>
    </row>
    <row r="2672" spans="1:27">
      <c r="A2672" s="20" t="s">
        <v>7369</v>
      </c>
      <c r="B2672" s="20" t="s">
        <v>2231</v>
      </c>
      <c r="C2672" s="25">
        <v>140000</v>
      </c>
      <c r="D2672" s="22">
        <v>85</v>
      </c>
      <c r="E2672" s="22">
        <v>49</v>
      </c>
      <c r="F2672" s="22">
        <v>40</v>
      </c>
      <c r="G2672" s="22">
        <v>16000</v>
      </c>
      <c r="H2672" s="22" t="s">
        <v>5088</v>
      </c>
      <c r="I2672" s="26">
        <f>+IF(H2672='COSTOS VARIOS'!$C$1,'COSTOS VARIOS'!$C$2*'Precios ML'!V2672,'COSTOS VARIOS'!$B$2*'Precios ML'!V2672)</f>
        <v>61980</v>
      </c>
      <c r="J2672" s="22">
        <v>0</v>
      </c>
      <c r="K2672" s="27">
        <f t="shared" si="410"/>
        <v>10.4125</v>
      </c>
      <c r="L2672" s="27">
        <f t="shared" si="411"/>
        <v>10.4125</v>
      </c>
      <c r="M2672" s="26">
        <f>(INDEX(pesos!A:B,MATCH(L2672,pesos!A:A,1),2))</f>
        <v>16200</v>
      </c>
      <c r="N2672" s="26">
        <f>+R2672*'COSTOS VARIOS'!$O$1</f>
        <v>26600</v>
      </c>
      <c r="O2672" s="26">
        <f>+R2672*'COSTOS VARIOS'!$O$2</f>
        <v>574</v>
      </c>
      <c r="P2672" s="26">
        <f>+R2672*'COSTOS VARIOS'!$O$3</f>
        <v>2100</v>
      </c>
      <c r="Q2672" s="26">
        <v>1</v>
      </c>
      <c r="R2672" s="26">
        <f t="shared" si="412"/>
        <v>140000</v>
      </c>
      <c r="S2672" s="25">
        <f t="shared" si="413"/>
        <v>247454</v>
      </c>
      <c r="T2672" s="28">
        <f t="shared" si="414"/>
        <v>0.25235397285960226</v>
      </c>
      <c r="U2672" s="29">
        <f t="shared" si="415"/>
        <v>309900</v>
      </c>
      <c r="V2672" s="26">
        <f>+INDEX('LISTA DE PRECIOS EKM '!A:K,MATCH('Precios ML'!B2672,'LISTA DE PRECIOS EKM '!A:A,0),8)</f>
        <v>309900</v>
      </c>
      <c r="W2672" s="26">
        <f t="shared" si="416"/>
        <v>309900</v>
      </c>
      <c r="X2672" s="26">
        <f t="shared" si="417"/>
        <v>0</v>
      </c>
      <c r="Y2672" s="26"/>
      <c r="Z2672" s="26">
        <f t="shared" si="418"/>
        <v>309900</v>
      </c>
      <c r="AA2672" s="30">
        <f t="shared" si="419"/>
        <v>1.2135714285714285</v>
      </c>
    </row>
    <row r="2673" spans="1:27">
      <c r="A2673" s="20" t="s">
        <v>7370</v>
      </c>
      <c r="B2673" s="20" t="s">
        <v>2227</v>
      </c>
      <c r="C2673" s="25">
        <v>170000</v>
      </c>
      <c r="D2673" s="22">
        <v>85</v>
      </c>
      <c r="E2673" s="22">
        <v>49</v>
      </c>
      <c r="F2673" s="22">
        <v>40</v>
      </c>
      <c r="G2673" s="22">
        <v>16000</v>
      </c>
      <c r="H2673" s="22" t="s">
        <v>5088</v>
      </c>
      <c r="I2673" s="26">
        <f>+IF(H2673='COSTOS VARIOS'!$C$1,'COSTOS VARIOS'!$C$2*'Precios ML'!V2673,'COSTOS VARIOS'!$B$2*'Precios ML'!V2673)</f>
        <v>61980</v>
      </c>
      <c r="J2673" s="22">
        <v>0</v>
      </c>
      <c r="K2673" s="27">
        <f t="shared" si="410"/>
        <v>10.4125</v>
      </c>
      <c r="L2673" s="27">
        <f t="shared" si="411"/>
        <v>10.4125</v>
      </c>
      <c r="M2673" s="26">
        <f>(INDEX(pesos!A:B,MATCH(L2673,pesos!A:A,1),2))</f>
        <v>16200</v>
      </c>
      <c r="N2673" s="26">
        <f>+R2673*'COSTOS VARIOS'!$O$1</f>
        <v>32300</v>
      </c>
      <c r="O2673" s="26">
        <f>+R2673*'COSTOS VARIOS'!$O$2</f>
        <v>697.00000000000011</v>
      </c>
      <c r="P2673" s="26">
        <f>+R2673*'COSTOS VARIOS'!$O$3</f>
        <v>2550</v>
      </c>
      <c r="Q2673" s="26">
        <v>1</v>
      </c>
      <c r="R2673" s="26">
        <f t="shared" si="412"/>
        <v>170000</v>
      </c>
      <c r="S2673" s="25">
        <f t="shared" si="413"/>
        <v>283727</v>
      </c>
      <c r="T2673" s="28">
        <f t="shared" si="414"/>
        <v>9.2247124877082642E-2</v>
      </c>
      <c r="U2673" s="29">
        <f t="shared" si="415"/>
        <v>309900</v>
      </c>
      <c r="V2673" s="26">
        <f>+INDEX('LISTA DE PRECIOS EKM '!A:K,MATCH('Precios ML'!B2673,'LISTA DE PRECIOS EKM '!A:A,0),8)</f>
        <v>309900</v>
      </c>
      <c r="W2673" s="26">
        <f t="shared" si="416"/>
        <v>309900</v>
      </c>
      <c r="X2673" s="26">
        <f t="shared" si="417"/>
        <v>0</v>
      </c>
      <c r="Y2673" s="26"/>
      <c r="Z2673" s="26">
        <f t="shared" si="418"/>
        <v>309900</v>
      </c>
      <c r="AA2673" s="30">
        <f t="shared" si="419"/>
        <v>0.82294117647058829</v>
      </c>
    </row>
    <row r="2674" spans="1:27">
      <c r="A2674" s="20" t="s">
        <v>7370</v>
      </c>
      <c r="B2674" s="20" t="s">
        <v>2227</v>
      </c>
      <c r="C2674" s="25">
        <v>170000</v>
      </c>
      <c r="D2674" s="22">
        <v>85</v>
      </c>
      <c r="E2674" s="22">
        <v>49</v>
      </c>
      <c r="F2674" s="22">
        <v>40</v>
      </c>
      <c r="G2674" s="22">
        <v>16000</v>
      </c>
      <c r="H2674" s="22" t="s">
        <v>5088</v>
      </c>
      <c r="I2674" s="26">
        <f>+IF(H2674='COSTOS VARIOS'!$C$1,'COSTOS VARIOS'!$C$2*'Precios ML'!V2674,'COSTOS VARIOS'!$B$2*'Precios ML'!V2674)</f>
        <v>61980</v>
      </c>
      <c r="J2674" s="22">
        <v>0</v>
      </c>
      <c r="K2674" s="27">
        <f t="shared" si="410"/>
        <v>10.4125</v>
      </c>
      <c r="L2674" s="27">
        <f t="shared" si="411"/>
        <v>10.4125</v>
      </c>
      <c r="M2674" s="26">
        <f>(INDEX(pesos!A:B,MATCH(L2674,pesos!A:A,1),2))</f>
        <v>16200</v>
      </c>
      <c r="N2674" s="26">
        <f>+R2674*'COSTOS VARIOS'!$O$1</f>
        <v>32300</v>
      </c>
      <c r="O2674" s="26">
        <f>+R2674*'COSTOS VARIOS'!$O$2</f>
        <v>697.00000000000011</v>
      </c>
      <c r="P2674" s="26">
        <f>+R2674*'COSTOS VARIOS'!$O$3</f>
        <v>2550</v>
      </c>
      <c r="Q2674" s="26">
        <v>1</v>
      </c>
      <c r="R2674" s="26">
        <f t="shared" si="412"/>
        <v>170000</v>
      </c>
      <c r="S2674" s="25">
        <f t="shared" si="413"/>
        <v>283727</v>
      </c>
      <c r="T2674" s="28">
        <f t="shared" si="414"/>
        <v>9.2247124877082642E-2</v>
      </c>
      <c r="U2674" s="29">
        <f t="shared" si="415"/>
        <v>309900</v>
      </c>
      <c r="V2674" s="26">
        <f>+INDEX('LISTA DE PRECIOS EKM '!A:K,MATCH('Precios ML'!B2674,'LISTA DE PRECIOS EKM '!A:A,0),8)</f>
        <v>309900</v>
      </c>
      <c r="W2674" s="26">
        <f t="shared" si="416"/>
        <v>309900</v>
      </c>
      <c r="X2674" s="26">
        <f t="shared" si="417"/>
        <v>0</v>
      </c>
      <c r="Y2674" s="26"/>
      <c r="Z2674" s="26">
        <f t="shared" si="418"/>
        <v>309900</v>
      </c>
      <c r="AA2674" s="30">
        <f t="shared" si="419"/>
        <v>0.82294117647058829</v>
      </c>
    </row>
    <row r="2675" spans="1:27">
      <c r="A2675" s="20" t="s">
        <v>7371</v>
      </c>
      <c r="B2675" s="20" t="s">
        <v>7372</v>
      </c>
      <c r="C2675" s="25">
        <v>163354.5</v>
      </c>
      <c r="D2675" s="22">
        <v>85</v>
      </c>
      <c r="E2675" s="22">
        <v>49</v>
      </c>
      <c r="F2675" s="22">
        <v>40</v>
      </c>
      <c r="G2675" s="22">
        <v>16000</v>
      </c>
      <c r="H2675" s="22" t="s">
        <v>5088</v>
      </c>
      <c r="I2675" s="26">
        <f>+IF(H2675='COSTOS VARIOS'!$C$1,'COSTOS VARIOS'!$C$2*'Precios ML'!V2675,'COSTOS VARIOS'!$B$2*'Precios ML'!V2675)</f>
        <v>67980</v>
      </c>
      <c r="J2675" s="22">
        <v>0</v>
      </c>
      <c r="K2675" s="27">
        <f t="shared" si="410"/>
        <v>10.4125</v>
      </c>
      <c r="L2675" s="27">
        <f t="shared" si="411"/>
        <v>10.4125</v>
      </c>
      <c r="M2675" s="26">
        <f>(INDEX(pesos!A:B,MATCH(L2675,pesos!A:A,1),2))</f>
        <v>16200</v>
      </c>
      <c r="N2675" s="26">
        <f>+R2675*'COSTOS VARIOS'!$O$1</f>
        <v>31037.355</v>
      </c>
      <c r="O2675" s="26">
        <f>+R2675*'COSTOS VARIOS'!$O$2</f>
        <v>669.75345000000004</v>
      </c>
      <c r="P2675" s="26">
        <f>+R2675*'COSTOS VARIOS'!$O$3</f>
        <v>2450.3175000000001</v>
      </c>
      <c r="Q2675" s="26">
        <v>1</v>
      </c>
      <c r="R2675" s="26">
        <f t="shared" si="412"/>
        <v>163354.5</v>
      </c>
      <c r="S2675" s="25">
        <f t="shared" si="413"/>
        <v>281691.92595</v>
      </c>
      <c r="T2675" s="28">
        <f t="shared" si="414"/>
        <v>0.20663735339127842</v>
      </c>
      <c r="U2675" s="29">
        <f t="shared" si="415"/>
        <v>339900</v>
      </c>
      <c r="V2675" s="26">
        <f>+INDEX('LISTA DE PRECIOS EKM '!A:K,MATCH('Precios ML'!B2675,'LISTA DE PRECIOS EKM '!A:A,0),8)</f>
        <v>339900</v>
      </c>
      <c r="W2675" s="26">
        <f t="shared" si="416"/>
        <v>339900</v>
      </c>
      <c r="X2675" s="26">
        <f t="shared" si="417"/>
        <v>0</v>
      </c>
      <c r="Y2675" s="26"/>
      <c r="Z2675" s="26">
        <f t="shared" si="418"/>
        <v>339900</v>
      </c>
      <c r="AA2675" s="30">
        <f t="shared" si="419"/>
        <v>1.0807507598505093</v>
      </c>
    </row>
    <row r="2676" spans="1:27">
      <c r="A2676" s="20" t="s">
        <v>7371</v>
      </c>
      <c r="B2676" s="20" t="s">
        <v>7372</v>
      </c>
      <c r="C2676" s="25">
        <v>163354.5</v>
      </c>
      <c r="D2676" s="22">
        <v>85</v>
      </c>
      <c r="E2676" s="22">
        <v>49</v>
      </c>
      <c r="F2676" s="22">
        <v>40</v>
      </c>
      <c r="G2676" s="22">
        <v>16000</v>
      </c>
      <c r="H2676" s="22" t="s">
        <v>5088</v>
      </c>
      <c r="I2676" s="26">
        <f>+IF(H2676='COSTOS VARIOS'!$C$1,'COSTOS VARIOS'!$C$2*'Precios ML'!V2676,'COSTOS VARIOS'!$B$2*'Precios ML'!V2676)</f>
        <v>67980</v>
      </c>
      <c r="J2676" s="22">
        <v>0</v>
      </c>
      <c r="K2676" s="27">
        <f t="shared" si="410"/>
        <v>10.4125</v>
      </c>
      <c r="L2676" s="27">
        <f t="shared" si="411"/>
        <v>10.4125</v>
      </c>
      <c r="M2676" s="26">
        <f>(INDEX(pesos!A:B,MATCH(L2676,pesos!A:A,1),2))</f>
        <v>16200</v>
      </c>
      <c r="N2676" s="26">
        <f>+R2676*'COSTOS VARIOS'!$O$1</f>
        <v>31037.355</v>
      </c>
      <c r="O2676" s="26">
        <f>+R2676*'COSTOS VARIOS'!$O$2</f>
        <v>669.75345000000004</v>
      </c>
      <c r="P2676" s="26">
        <f>+R2676*'COSTOS VARIOS'!$O$3</f>
        <v>2450.3175000000001</v>
      </c>
      <c r="Q2676" s="26">
        <v>1</v>
      </c>
      <c r="R2676" s="26">
        <f t="shared" si="412"/>
        <v>163354.5</v>
      </c>
      <c r="S2676" s="25">
        <f t="shared" si="413"/>
        <v>281691.92595</v>
      </c>
      <c r="T2676" s="28">
        <f t="shared" si="414"/>
        <v>0.20663735339127842</v>
      </c>
      <c r="U2676" s="29">
        <f t="shared" si="415"/>
        <v>339900</v>
      </c>
      <c r="V2676" s="26">
        <f>+INDEX('LISTA DE PRECIOS EKM '!A:K,MATCH('Precios ML'!B2676,'LISTA DE PRECIOS EKM '!A:A,0),8)</f>
        <v>339900</v>
      </c>
      <c r="W2676" s="26">
        <f t="shared" si="416"/>
        <v>339900</v>
      </c>
      <c r="X2676" s="26">
        <f t="shared" si="417"/>
        <v>0</v>
      </c>
      <c r="Y2676" s="26"/>
      <c r="Z2676" s="26">
        <f t="shared" si="418"/>
        <v>339900</v>
      </c>
      <c r="AA2676" s="30">
        <f t="shared" si="419"/>
        <v>1.0807507598505093</v>
      </c>
    </row>
    <row r="2677" spans="1:27">
      <c r="A2677" s="20" t="s">
        <v>7373</v>
      </c>
      <c r="B2677" s="20" t="s">
        <v>2029</v>
      </c>
      <c r="C2677" s="25">
        <v>39000</v>
      </c>
      <c r="D2677" s="22">
        <v>85</v>
      </c>
      <c r="E2677" s="22">
        <v>49</v>
      </c>
      <c r="F2677" s="22">
        <v>40</v>
      </c>
      <c r="G2677" s="22">
        <v>16000</v>
      </c>
      <c r="H2677" s="22" t="s">
        <v>5088</v>
      </c>
      <c r="I2677" s="26">
        <f>+IF(H2677='COSTOS VARIOS'!$C$1,'COSTOS VARIOS'!$C$2*'Precios ML'!V2677,'COSTOS VARIOS'!$B$2*'Precios ML'!V2677)</f>
        <v>17980</v>
      </c>
      <c r="J2677" s="22">
        <v>0</v>
      </c>
      <c r="K2677" s="27">
        <f t="shared" si="410"/>
        <v>10.4125</v>
      </c>
      <c r="L2677" s="27">
        <f t="shared" si="411"/>
        <v>10.4125</v>
      </c>
      <c r="M2677" s="26">
        <f>(INDEX(pesos!A:B,MATCH(L2677,pesos!A:A,1),2))</f>
        <v>16200</v>
      </c>
      <c r="N2677" s="26">
        <f>+R2677*'COSTOS VARIOS'!$O$1</f>
        <v>7410</v>
      </c>
      <c r="O2677" s="26">
        <f>+R2677*'COSTOS VARIOS'!$O$2</f>
        <v>159.9</v>
      </c>
      <c r="P2677" s="26">
        <f>+R2677*'COSTOS VARIOS'!$O$3</f>
        <v>585</v>
      </c>
      <c r="Q2677" s="26">
        <v>1</v>
      </c>
      <c r="R2677" s="26">
        <f t="shared" si="412"/>
        <v>39000</v>
      </c>
      <c r="S2677" s="25">
        <f t="shared" si="413"/>
        <v>81334.899999999994</v>
      </c>
      <c r="T2677" s="28">
        <f t="shared" si="414"/>
        <v>0.10530657811099542</v>
      </c>
      <c r="U2677" s="29">
        <f t="shared" si="415"/>
        <v>89900</v>
      </c>
      <c r="V2677" s="26">
        <f>+INDEX('LISTA DE PRECIOS EKM '!A:K,MATCH('Precios ML'!B2677,'LISTA DE PRECIOS EKM '!A:A,0),8)</f>
        <v>89900</v>
      </c>
      <c r="W2677" s="26">
        <f t="shared" si="416"/>
        <v>89900</v>
      </c>
      <c r="X2677" s="26">
        <f t="shared" si="417"/>
        <v>0</v>
      </c>
      <c r="Y2677" s="26"/>
      <c r="Z2677" s="26">
        <f t="shared" si="418"/>
        <v>89900</v>
      </c>
      <c r="AA2677" s="30">
        <f t="shared" si="419"/>
        <v>1.3051282051282049</v>
      </c>
    </row>
    <row r="2678" spans="1:27">
      <c r="A2678" s="20" t="s">
        <v>7374</v>
      </c>
      <c r="B2678" s="20" t="s">
        <v>1759</v>
      </c>
      <c r="C2678" s="25">
        <v>243000</v>
      </c>
      <c r="D2678" s="22">
        <v>85</v>
      </c>
      <c r="E2678" s="22">
        <v>49</v>
      </c>
      <c r="F2678" s="22">
        <v>40</v>
      </c>
      <c r="G2678" s="22">
        <v>16000</v>
      </c>
      <c r="H2678" s="22" t="s">
        <v>5088</v>
      </c>
      <c r="I2678" s="26">
        <f>+IF(H2678='COSTOS VARIOS'!$C$1,'COSTOS VARIOS'!$C$2*'Precios ML'!V2678,'COSTOS VARIOS'!$B$2*'Precios ML'!V2678)</f>
        <v>103980</v>
      </c>
      <c r="J2678" s="22">
        <v>0</v>
      </c>
      <c r="K2678" s="27">
        <f t="shared" si="410"/>
        <v>10.4125</v>
      </c>
      <c r="L2678" s="27">
        <f t="shared" si="411"/>
        <v>10.4125</v>
      </c>
      <c r="M2678" s="26">
        <f>(INDEX(pesos!A:B,MATCH(L2678,pesos!A:A,1),2))</f>
        <v>16200</v>
      </c>
      <c r="N2678" s="26">
        <f>+R2678*'COSTOS VARIOS'!$O$1</f>
        <v>46170</v>
      </c>
      <c r="O2678" s="26">
        <f>+R2678*'COSTOS VARIOS'!$O$2</f>
        <v>996.30000000000007</v>
      </c>
      <c r="P2678" s="26">
        <f>+R2678*'COSTOS VARIOS'!$O$3</f>
        <v>3645</v>
      </c>
      <c r="Q2678" s="26">
        <v>1</v>
      </c>
      <c r="R2678" s="26">
        <f t="shared" si="412"/>
        <v>243000</v>
      </c>
      <c r="S2678" s="25">
        <f t="shared" si="413"/>
        <v>413991.3</v>
      </c>
      <c r="T2678" s="28">
        <f t="shared" si="414"/>
        <v>0.25582349194294673</v>
      </c>
      <c r="U2678" s="29">
        <f t="shared" si="415"/>
        <v>519900</v>
      </c>
      <c r="V2678" s="26">
        <f>+INDEX('LISTA DE PRECIOS EKM '!A:K,MATCH('Precios ML'!B2678,'LISTA DE PRECIOS EKM '!A:A,0),8)</f>
        <v>519900</v>
      </c>
      <c r="W2678" s="26">
        <f t="shared" si="416"/>
        <v>519900</v>
      </c>
      <c r="X2678" s="26">
        <f t="shared" si="417"/>
        <v>0</v>
      </c>
      <c r="Y2678" s="26"/>
      <c r="Z2678" s="26">
        <f t="shared" si="418"/>
        <v>519900</v>
      </c>
      <c r="AA2678" s="30">
        <f t="shared" si="419"/>
        <v>1.1395061728395062</v>
      </c>
    </row>
    <row r="2679" spans="1:27">
      <c r="A2679" s="20" t="s">
        <v>7374</v>
      </c>
      <c r="B2679" s="20" t="s">
        <v>1759</v>
      </c>
      <c r="C2679" s="25">
        <v>243000</v>
      </c>
      <c r="D2679" s="22">
        <v>85</v>
      </c>
      <c r="E2679" s="22">
        <v>49</v>
      </c>
      <c r="F2679" s="22">
        <v>40</v>
      </c>
      <c r="G2679" s="22">
        <v>16000</v>
      </c>
      <c r="H2679" s="22" t="s">
        <v>5088</v>
      </c>
      <c r="I2679" s="26">
        <f>+IF(H2679='COSTOS VARIOS'!$C$1,'COSTOS VARIOS'!$C$2*'Precios ML'!V2679,'COSTOS VARIOS'!$B$2*'Precios ML'!V2679)</f>
        <v>103980</v>
      </c>
      <c r="J2679" s="22">
        <v>0</v>
      </c>
      <c r="K2679" s="27">
        <f t="shared" si="410"/>
        <v>10.4125</v>
      </c>
      <c r="L2679" s="27">
        <f t="shared" si="411"/>
        <v>10.4125</v>
      </c>
      <c r="M2679" s="26">
        <f>(INDEX(pesos!A:B,MATCH(L2679,pesos!A:A,1),2))</f>
        <v>16200</v>
      </c>
      <c r="N2679" s="26">
        <f>+R2679*'COSTOS VARIOS'!$O$1</f>
        <v>46170</v>
      </c>
      <c r="O2679" s="26">
        <f>+R2679*'COSTOS VARIOS'!$O$2</f>
        <v>996.30000000000007</v>
      </c>
      <c r="P2679" s="26">
        <f>+R2679*'COSTOS VARIOS'!$O$3</f>
        <v>3645</v>
      </c>
      <c r="Q2679" s="26">
        <v>1</v>
      </c>
      <c r="R2679" s="26">
        <f t="shared" si="412"/>
        <v>243000</v>
      </c>
      <c r="S2679" s="25">
        <f t="shared" si="413"/>
        <v>413991.3</v>
      </c>
      <c r="T2679" s="28">
        <f t="shared" si="414"/>
        <v>0.25582349194294673</v>
      </c>
      <c r="U2679" s="29">
        <f t="shared" si="415"/>
        <v>519900</v>
      </c>
      <c r="V2679" s="26">
        <f>+INDEX('LISTA DE PRECIOS EKM '!A:K,MATCH('Precios ML'!B2679,'LISTA DE PRECIOS EKM '!A:A,0),8)</f>
        <v>519900</v>
      </c>
      <c r="W2679" s="26">
        <f t="shared" si="416"/>
        <v>519900</v>
      </c>
      <c r="X2679" s="26">
        <f t="shared" si="417"/>
        <v>0</v>
      </c>
      <c r="Y2679" s="26"/>
      <c r="Z2679" s="26">
        <f t="shared" si="418"/>
        <v>519900</v>
      </c>
      <c r="AA2679" s="30">
        <f t="shared" si="419"/>
        <v>1.1395061728395062</v>
      </c>
    </row>
    <row r="2680" spans="1:27">
      <c r="A2680" s="20" t="s">
        <v>7375</v>
      </c>
      <c r="B2680" s="20" t="s">
        <v>2404</v>
      </c>
      <c r="C2680" s="25">
        <v>290000</v>
      </c>
      <c r="D2680" s="22">
        <v>85</v>
      </c>
      <c r="E2680" s="22">
        <v>49</v>
      </c>
      <c r="F2680" s="22">
        <v>40</v>
      </c>
      <c r="G2680" s="22">
        <v>16000</v>
      </c>
      <c r="H2680" s="22" t="s">
        <v>5088</v>
      </c>
      <c r="I2680" s="26">
        <f>+IF(H2680='COSTOS VARIOS'!$C$1,'COSTOS VARIOS'!$C$2*'Precios ML'!V2680,'COSTOS VARIOS'!$B$2*'Precios ML'!V2680)</f>
        <v>109980</v>
      </c>
      <c r="J2680" s="22">
        <v>0</v>
      </c>
      <c r="K2680" s="27">
        <f t="shared" si="410"/>
        <v>10.4125</v>
      </c>
      <c r="L2680" s="27">
        <f t="shared" si="411"/>
        <v>10.4125</v>
      </c>
      <c r="M2680" s="26">
        <f>(INDEX(pesos!A:B,MATCH(L2680,pesos!A:A,1),2))</f>
        <v>16200</v>
      </c>
      <c r="N2680" s="26">
        <f>+R2680*'COSTOS VARIOS'!$O$1</f>
        <v>55100</v>
      </c>
      <c r="O2680" s="26">
        <f>+R2680*'COSTOS VARIOS'!$O$2</f>
        <v>1189</v>
      </c>
      <c r="P2680" s="26">
        <f>+R2680*'COSTOS VARIOS'!$O$3</f>
        <v>4350</v>
      </c>
      <c r="Q2680" s="26">
        <v>1</v>
      </c>
      <c r="R2680" s="26">
        <f t="shared" si="412"/>
        <v>290000</v>
      </c>
      <c r="S2680" s="25">
        <f t="shared" si="413"/>
        <v>476819</v>
      </c>
      <c r="T2680" s="28">
        <f t="shared" si="414"/>
        <v>0.15326780182836663</v>
      </c>
      <c r="U2680" s="29">
        <f t="shared" si="415"/>
        <v>549900</v>
      </c>
      <c r="V2680" s="26">
        <f>+INDEX('LISTA DE PRECIOS EKM '!A:K,MATCH('Precios ML'!B2680,'LISTA DE PRECIOS EKM '!A:A,0),8)</f>
        <v>549900</v>
      </c>
      <c r="W2680" s="26">
        <f t="shared" si="416"/>
        <v>549900</v>
      </c>
      <c r="X2680" s="26">
        <f t="shared" si="417"/>
        <v>0</v>
      </c>
      <c r="Y2680" s="26"/>
      <c r="Z2680" s="26">
        <f t="shared" si="418"/>
        <v>549900</v>
      </c>
      <c r="AA2680" s="30">
        <f t="shared" si="419"/>
        <v>0.89620689655172403</v>
      </c>
    </row>
    <row r="2681" spans="1:27">
      <c r="A2681" s="20" t="s">
        <v>7375</v>
      </c>
      <c r="B2681" s="20" t="s">
        <v>2404</v>
      </c>
      <c r="C2681" s="25">
        <v>290000</v>
      </c>
      <c r="D2681" s="22">
        <v>85</v>
      </c>
      <c r="E2681" s="22">
        <v>49</v>
      </c>
      <c r="F2681" s="22">
        <v>40</v>
      </c>
      <c r="G2681" s="22">
        <v>16000</v>
      </c>
      <c r="H2681" s="22" t="s">
        <v>5088</v>
      </c>
      <c r="I2681" s="26">
        <f>+IF(H2681='COSTOS VARIOS'!$C$1,'COSTOS VARIOS'!$C$2*'Precios ML'!V2681,'COSTOS VARIOS'!$B$2*'Precios ML'!V2681)</f>
        <v>109980</v>
      </c>
      <c r="J2681" s="22">
        <v>0</v>
      </c>
      <c r="K2681" s="27">
        <f t="shared" si="410"/>
        <v>10.4125</v>
      </c>
      <c r="L2681" s="27">
        <f t="shared" si="411"/>
        <v>10.4125</v>
      </c>
      <c r="M2681" s="26">
        <f>(INDEX(pesos!A:B,MATCH(L2681,pesos!A:A,1),2))</f>
        <v>16200</v>
      </c>
      <c r="N2681" s="26">
        <f>+R2681*'COSTOS VARIOS'!$O$1</f>
        <v>55100</v>
      </c>
      <c r="O2681" s="26">
        <f>+R2681*'COSTOS VARIOS'!$O$2</f>
        <v>1189</v>
      </c>
      <c r="P2681" s="26">
        <f>+R2681*'COSTOS VARIOS'!$O$3</f>
        <v>4350</v>
      </c>
      <c r="Q2681" s="26">
        <v>1</v>
      </c>
      <c r="R2681" s="26">
        <f t="shared" si="412"/>
        <v>290000</v>
      </c>
      <c r="S2681" s="25">
        <f t="shared" si="413"/>
        <v>476819</v>
      </c>
      <c r="T2681" s="28">
        <f t="shared" si="414"/>
        <v>0.15326780182836663</v>
      </c>
      <c r="U2681" s="29">
        <f t="shared" si="415"/>
        <v>549900</v>
      </c>
      <c r="V2681" s="26">
        <f>+INDEX('LISTA DE PRECIOS EKM '!A:K,MATCH('Precios ML'!B2681,'LISTA DE PRECIOS EKM '!A:A,0),8)</f>
        <v>549900</v>
      </c>
      <c r="W2681" s="26">
        <f t="shared" si="416"/>
        <v>549900</v>
      </c>
      <c r="X2681" s="26">
        <f t="shared" si="417"/>
        <v>0</v>
      </c>
      <c r="Y2681" s="26"/>
      <c r="Z2681" s="26">
        <f t="shared" si="418"/>
        <v>549900</v>
      </c>
      <c r="AA2681" s="30">
        <f t="shared" si="419"/>
        <v>0.89620689655172403</v>
      </c>
    </row>
    <row r="2682" spans="1:27">
      <c r="A2682" s="20" t="s">
        <v>7376</v>
      </c>
      <c r="B2682" s="20" t="s">
        <v>7377</v>
      </c>
      <c r="C2682" s="25">
        <v>279900</v>
      </c>
      <c r="D2682" s="22">
        <v>85</v>
      </c>
      <c r="E2682" s="22">
        <v>49</v>
      </c>
      <c r="F2682" s="22">
        <v>40</v>
      </c>
      <c r="G2682" s="22">
        <v>16000</v>
      </c>
      <c r="H2682" s="22" t="s">
        <v>5088</v>
      </c>
      <c r="I2682" s="26">
        <f>+IF(H2682='COSTOS VARIOS'!$C$1,'COSTOS VARIOS'!$C$2*'Precios ML'!V2682,'COSTOS VARIOS'!$B$2*'Precios ML'!V2682)</f>
        <v>103980</v>
      </c>
      <c r="J2682" s="22">
        <v>0</v>
      </c>
      <c r="K2682" s="27">
        <f t="shared" si="410"/>
        <v>10.4125</v>
      </c>
      <c r="L2682" s="27">
        <f t="shared" si="411"/>
        <v>10.4125</v>
      </c>
      <c r="M2682" s="26">
        <f>(INDEX(pesos!A:B,MATCH(L2682,pesos!A:A,1),2))</f>
        <v>16200</v>
      </c>
      <c r="N2682" s="26">
        <f>+R2682*'COSTOS VARIOS'!$O$1</f>
        <v>53181</v>
      </c>
      <c r="O2682" s="26">
        <f>+R2682*'COSTOS VARIOS'!$O$2</f>
        <v>1147.5900000000001</v>
      </c>
      <c r="P2682" s="26">
        <f>+R2682*'COSTOS VARIOS'!$O$3</f>
        <v>4198.5</v>
      </c>
      <c r="Q2682" s="26">
        <v>1</v>
      </c>
      <c r="R2682" s="26">
        <f t="shared" si="412"/>
        <v>279900</v>
      </c>
      <c r="S2682" s="25">
        <f t="shared" si="413"/>
        <v>458607.09</v>
      </c>
      <c r="T2682" s="28">
        <f t="shared" si="414"/>
        <v>0.13365015791622414</v>
      </c>
      <c r="U2682" s="29">
        <f t="shared" si="415"/>
        <v>519900.00000000006</v>
      </c>
      <c r="V2682" s="26">
        <f>+INDEX('LISTA DE PRECIOS EKM '!A:K,MATCH('Precios ML'!B2682,'LISTA DE PRECIOS EKM '!A:A,0),8)</f>
        <v>519900</v>
      </c>
      <c r="W2682" s="26">
        <f t="shared" si="416"/>
        <v>519900</v>
      </c>
      <c r="X2682" s="26">
        <f t="shared" si="417"/>
        <v>0</v>
      </c>
      <c r="Y2682" s="26"/>
      <c r="Z2682" s="26">
        <f t="shared" si="418"/>
        <v>519900</v>
      </c>
      <c r="AA2682" s="30">
        <f t="shared" si="419"/>
        <v>0.857449088960343</v>
      </c>
    </row>
    <row r="2683" spans="1:27">
      <c r="A2683" s="20" t="s">
        <v>7366</v>
      </c>
      <c r="B2683" s="20" t="s">
        <v>7367</v>
      </c>
      <c r="C2683" s="25">
        <v>94900</v>
      </c>
      <c r="D2683" s="22">
        <v>85</v>
      </c>
      <c r="E2683" s="22">
        <v>49</v>
      </c>
      <c r="F2683" s="22">
        <v>40</v>
      </c>
      <c r="G2683" s="22">
        <v>16000</v>
      </c>
      <c r="H2683" s="22" t="s">
        <v>5088</v>
      </c>
      <c r="I2683" s="26">
        <f>+IF(H2683='COSTOS VARIOS'!$C$1,'COSTOS VARIOS'!$C$2*'Precios ML'!V2683,'COSTOS VARIOS'!$B$2*'Precios ML'!V2683)</f>
        <v>43980</v>
      </c>
      <c r="J2683" s="22">
        <v>0</v>
      </c>
      <c r="K2683" s="27">
        <f t="shared" si="410"/>
        <v>10.4125</v>
      </c>
      <c r="L2683" s="27">
        <f t="shared" si="411"/>
        <v>10.4125</v>
      </c>
      <c r="M2683" s="26">
        <f>(INDEX(pesos!A:B,MATCH(L2683,pesos!A:A,1),2))</f>
        <v>16200</v>
      </c>
      <c r="N2683" s="26">
        <f>+R2683*'COSTOS VARIOS'!$O$1</f>
        <v>18031</v>
      </c>
      <c r="O2683" s="26">
        <f>+R2683*'COSTOS VARIOS'!$O$2</f>
        <v>389.09000000000003</v>
      </c>
      <c r="P2683" s="26">
        <f>+R2683*'COSTOS VARIOS'!$O$3</f>
        <v>1423.5</v>
      </c>
      <c r="Q2683" s="26">
        <v>1</v>
      </c>
      <c r="R2683" s="26">
        <f t="shared" si="412"/>
        <v>94900</v>
      </c>
      <c r="S2683" s="25">
        <f t="shared" si="413"/>
        <v>174923.59</v>
      </c>
      <c r="T2683" s="28">
        <f t="shared" si="414"/>
        <v>0.25712032322227096</v>
      </c>
      <c r="U2683" s="29">
        <f t="shared" si="415"/>
        <v>219900</v>
      </c>
      <c r="V2683" s="26">
        <f>+INDEX('LISTA DE PRECIOS EKM '!A:K,MATCH('Precios ML'!B2683,'LISTA DE PRECIOS EKM '!A:A,0),8)</f>
        <v>219900</v>
      </c>
      <c r="W2683" s="26">
        <f t="shared" si="416"/>
        <v>219900</v>
      </c>
      <c r="X2683" s="26">
        <f t="shared" si="417"/>
        <v>0</v>
      </c>
      <c r="Y2683" s="26"/>
      <c r="Z2683" s="26">
        <f t="shared" si="418"/>
        <v>219900</v>
      </c>
      <c r="AA2683" s="30">
        <f t="shared" si="419"/>
        <v>1.3171759747102212</v>
      </c>
    </row>
    <row r="2684" spans="1:27">
      <c r="A2684" s="20" t="s">
        <v>7378</v>
      </c>
      <c r="B2684" s="20" t="s">
        <v>2273</v>
      </c>
      <c r="C2684" s="25">
        <v>279900</v>
      </c>
      <c r="D2684" s="22">
        <v>85</v>
      </c>
      <c r="E2684" s="22">
        <v>49</v>
      </c>
      <c r="F2684" s="22">
        <v>40</v>
      </c>
      <c r="G2684" s="22">
        <v>16000</v>
      </c>
      <c r="H2684" s="22" t="s">
        <v>5088</v>
      </c>
      <c r="I2684" s="26">
        <f>+IF(H2684='COSTOS VARIOS'!$C$1,'COSTOS VARIOS'!$C$2*'Precios ML'!V2684,'COSTOS VARIOS'!$B$2*'Precios ML'!V2684)</f>
        <v>121980</v>
      </c>
      <c r="J2684" s="22">
        <v>0</v>
      </c>
      <c r="K2684" s="27">
        <f t="shared" si="410"/>
        <v>10.4125</v>
      </c>
      <c r="L2684" s="27">
        <f t="shared" si="411"/>
        <v>10.4125</v>
      </c>
      <c r="M2684" s="26">
        <f>(INDEX(pesos!A:B,MATCH(L2684,pesos!A:A,1),2))</f>
        <v>16200</v>
      </c>
      <c r="N2684" s="26">
        <f>+R2684*'COSTOS VARIOS'!$O$1</f>
        <v>53181</v>
      </c>
      <c r="O2684" s="26">
        <f>+R2684*'COSTOS VARIOS'!$O$2</f>
        <v>1147.5900000000001</v>
      </c>
      <c r="P2684" s="26">
        <f>+R2684*'COSTOS VARIOS'!$O$3</f>
        <v>4198.5</v>
      </c>
      <c r="Q2684" s="26">
        <v>1</v>
      </c>
      <c r="R2684" s="26">
        <f t="shared" si="412"/>
        <v>279900</v>
      </c>
      <c r="S2684" s="25">
        <f t="shared" si="413"/>
        <v>476607.09</v>
      </c>
      <c r="T2684" s="28">
        <f t="shared" si="414"/>
        <v>0.27967043041680295</v>
      </c>
      <c r="U2684" s="29">
        <f t="shared" si="415"/>
        <v>609900</v>
      </c>
      <c r="V2684" s="26">
        <f>+INDEX('LISTA DE PRECIOS EKM '!A:K,MATCH('Precios ML'!B2684,'LISTA DE PRECIOS EKM '!A:A,0),8)</f>
        <v>609900</v>
      </c>
      <c r="W2684" s="26">
        <f t="shared" si="416"/>
        <v>609900</v>
      </c>
      <c r="X2684" s="26">
        <f t="shared" si="417"/>
        <v>0</v>
      </c>
      <c r="Y2684" s="26"/>
      <c r="Z2684" s="26">
        <f t="shared" si="418"/>
        <v>609900</v>
      </c>
      <c r="AA2684" s="30">
        <f t="shared" si="419"/>
        <v>1.1789924973204715</v>
      </c>
    </row>
    <row r="2685" spans="1:27">
      <c r="A2685" s="20" t="s">
        <v>7379</v>
      </c>
      <c r="B2685" s="20" t="s">
        <v>7380</v>
      </c>
      <c r="C2685" s="25">
        <v>270000</v>
      </c>
      <c r="D2685" s="22">
        <v>85</v>
      </c>
      <c r="E2685" s="22">
        <v>49</v>
      </c>
      <c r="F2685" s="22">
        <v>40</v>
      </c>
      <c r="G2685" s="22">
        <v>16000</v>
      </c>
      <c r="H2685" s="22" t="s">
        <v>5088</v>
      </c>
      <c r="I2685" s="26">
        <f>+IF(H2685='COSTOS VARIOS'!$C$1,'COSTOS VARIOS'!$C$2*'Precios ML'!V2685,'COSTOS VARIOS'!$B$2*'Precios ML'!V2685)</f>
        <v>123980</v>
      </c>
      <c r="J2685" s="22">
        <v>0</v>
      </c>
      <c r="K2685" s="27">
        <f t="shared" si="410"/>
        <v>10.4125</v>
      </c>
      <c r="L2685" s="27">
        <f t="shared" si="411"/>
        <v>10.4125</v>
      </c>
      <c r="M2685" s="26">
        <f>(INDEX(pesos!A:B,MATCH(L2685,pesos!A:A,1),2))</f>
        <v>16200</v>
      </c>
      <c r="N2685" s="26">
        <f>+R2685*'COSTOS VARIOS'!$O$1</f>
        <v>51300</v>
      </c>
      <c r="O2685" s="26">
        <f>+R2685*'COSTOS VARIOS'!$O$2</f>
        <v>1107</v>
      </c>
      <c r="P2685" s="26">
        <f>+R2685*'COSTOS VARIOS'!$O$3</f>
        <v>4050</v>
      </c>
      <c r="Q2685" s="26">
        <v>1</v>
      </c>
      <c r="R2685" s="26">
        <f t="shared" si="412"/>
        <v>270000</v>
      </c>
      <c r="S2685" s="25">
        <f t="shared" si="413"/>
        <v>466637</v>
      </c>
      <c r="T2685" s="28">
        <f t="shared" si="414"/>
        <v>0.32844159378703353</v>
      </c>
      <c r="U2685" s="29">
        <f t="shared" si="415"/>
        <v>619900</v>
      </c>
      <c r="V2685" s="26">
        <f>+INDEX('LISTA DE PRECIOS EKM '!A:K,MATCH('Precios ML'!B2685,'LISTA DE PRECIOS EKM '!A:A,0),8)</f>
        <v>619900</v>
      </c>
      <c r="W2685" s="26">
        <f t="shared" si="416"/>
        <v>619900</v>
      </c>
      <c r="X2685" s="26">
        <f t="shared" si="417"/>
        <v>0</v>
      </c>
      <c r="Y2685" s="26"/>
      <c r="Z2685" s="26">
        <f t="shared" si="418"/>
        <v>619900</v>
      </c>
      <c r="AA2685" s="30">
        <f t="shared" si="419"/>
        <v>1.2959259259259261</v>
      </c>
    </row>
    <row r="2686" spans="1:27">
      <c r="A2686" s="20" t="s">
        <v>7381</v>
      </c>
      <c r="B2686" s="20" t="s">
        <v>1726</v>
      </c>
      <c r="C2686" s="25">
        <v>129084.20000000001</v>
      </c>
      <c r="D2686" s="22">
        <v>85</v>
      </c>
      <c r="E2686" s="22">
        <v>49</v>
      </c>
      <c r="F2686" s="22">
        <v>40</v>
      </c>
      <c r="G2686" s="22">
        <v>16000</v>
      </c>
      <c r="H2686" s="22" t="s">
        <v>5088</v>
      </c>
      <c r="I2686" s="26">
        <f>+IF(H2686='COSTOS VARIOS'!$C$1,'COSTOS VARIOS'!$C$2*'Precios ML'!V2686,'COSTOS VARIOS'!$B$2*'Precios ML'!V2686)</f>
        <v>57980</v>
      </c>
      <c r="J2686" s="22">
        <v>0</v>
      </c>
      <c r="K2686" s="27">
        <f t="shared" si="410"/>
        <v>10.4125</v>
      </c>
      <c r="L2686" s="27">
        <f t="shared" si="411"/>
        <v>10.4125</v>
      </c>
      <c r="M2686" s="26">
        <f>(INDEX(pesos!A:B,MATCH(L2686,pesos!A:A,1),2))</f>
        <v>16200</v>
      </c>
      <c r="N2686" s="26">
        <f>+R2686*'COSTOS VARIOS'!$O$1</f>
        <v>24525.998000000003</v>
      </c>
      <c r="O2686" s="26">
        <f>+R2686*'COSTOS VARIOS'!$O$2</f>
        <v>529.24522000000013</v>
      </c>
      <c r="P2686" s="26">
        <f>+R2686*'COSTOS VARIOS'!$O$3</f>
        <v>1936.2630000000001</v>
      </c>
      <c r="Q2686" s="26">
        <v>1</v>
      </c>
      <c r="R2686" s="26">
        <f t="shared" si="412"/>
        <v>129084.20000000001</v>
      </c>
      <c r="S2686" s="25">
        <f t="shared" si="413"/>
        <v>230255.70622000002</v>
      </c>
      <c r="T2686" s="28">
        <f t="shared" si="414"/>
        <v>0.25903503005051376</v>
      </c>
      <c r="U2686" s="29">
        <f t="shared" si="415"/>
        <v>289900</v>
      </c>
      <c r="V2686" s="26">
        <f>+INDEX('LISTA DE PRECIOS EKM '!A:K,MATCH('Precios ML'!B2686,'LISTA DE PRECIOS EKM '!A:A,0),8)</f>
        <v>289900</v>
      </c>
      <c r="W2686" s="26">
        <f t="shared" si="416"/>
        <v>289900</v>
      </c>
      <c r="X2686" s="26">
        <f t="shared" si="417"/>
        <v>0</v>
      </c>
      <c r="Y2686" s="26"/>
      <c r="Z2686" s="26">
        <f t="shared" si="418"/>
        <v>289900</v>
      </c>
      <c r="AA2686" s="30">
        <f t="shared" si="419"/>
        <v>1.245820944778679</v>
      </c>
    </row>
    <row r="2687" spans="1:27">
      <c r="A2687" s="20" t="s">
        <v>7382</v>
      </c>
      <c r="B2687" s="20" t="s">
        <v>7383</v>
      </c>
      <c r="C2687" s="25">
        <v>133196.79999999999</v>
      </c>
      <c r="D2687" s="22">
        <v>85</v>
      </c>
      <c r="E2687" s="22">
        <v>49</v>
      </c>
      <c r="F2687" s="22">
        <v>40</v>
      </c>
      <c r="G2687" s="22">
        <v>16000</v>
      </c>
      <c r="H2687" s="22" t="s">
        <v>5088</v>
      </c>
      <c r="I2687" s="26">
        <f>+IF(H2687='COSTOS VARIOS'!$C$1,'COSTOS VARIOS'!$C$2*'Precios ML'!V2687,'COSTOS VARIOS'!$B$2*'Precios ML'!V2687)</f>
        <v>59980</v>
      </c>
      <c r="J2687" s="22">
        <v>0</v>
      </c>
      <c r="K2687" s="27">
        <f t="shared" si="410"/>
        <v>10.4125</v>
      </c>
      <c r="L2687" s="27">
        <f t="shared" si="411"/>
        <v>10.4125</v>
      </c>
      <c r="M2687" s="26">
        <f>(INDEX(pesos!A:B,MATCH(L2687,pesos!A:A,1),2))</f>
        <v>16200</v>
      </c>
      <c r="N2687" s="26">
        <f>+R2687*'COSTOS VARIOS'!$O$1</f>
        <v>25307.392</v>
      </c>
      <c r="O2687" s="26">
        <f>+R2687*'COSTOS VARIOS'!$O$2</f>
        <v>546.10688000000005</v>
      </c>
      <c r="P2687" s="26">
        <f>+R2687*'COSTOS VARIOS'!$O$3</f>
        <v>1997.9519999999998</v>
      </c>
      <c r="Q2687" s="26">
        <v>1</v>
      </c>
      <c r="R2687" s="26">
        <f t="shared" si="412"/>
        <v>133196.79999999999</v>
      </c>
      <c r="S2687" s="25">
        <f t="shared" si="413"/>
        <v>237228.25087999998</v>
      </c>
      <c r="T2687" s="28">
        <f t="shared" si="414"/>
        <v>0.26418332929370214</v>
      </c>
      <c r="U2687" s="29">
        <f t="shared" si="415"/>
        <v>299900</v>
      </c>
      <c r="V2687" s="26">
        <f>+INDEX('LISTA DE PRECIOS EKM '!A:K,MATCH('Precios ML'!B2687,'LISTA DE PRECIOS EKM '!A:A,0),8)</f>
        <v>299900</v>
      </c>
      <c r="W2687" s="26">
        <f t="shared" si="416"/>
        <v>299900</v>
      </c>
      <c r="X2687" s="26">
        <f t="shared" si="417"/>
        <v>0</v>
      </c>
      <c r="Y2687" s="26"/>
      <c r="Z2687" s="26">
        <f t="shared" si="418"/>
        <v>299900</v>
      </c>
      <c r="AA2687" s="30">
        <f t="shared" si="419"/>
        <v>1.2515555929271578</v>
      </c>
    </row>
    <row r="2688" spans="1:27">
      <c r="A2688" s="20" t="s">
        <v>7384</v>
      </c>
      <c r="B2688" s="20" t="s">
        <v>7385</v>
      </c>
      <c r="C2688" s="25">
        <v>140000</v>
      </c>
      <c r="D2688" s="22">
        <v>85</v>
      </c>
      <c r="E2688" s="22">
        <v>49</v>
      </c>
      <c r="F2688" s="22">
        <v>40</v>
      </c>
      <c r="G2688" s="22">
        <v>16000</v>
      </c>
      <c r="H2688" s="22" t="s">
        <v>5088</v>
      </c>
      <c r="I2688" s="26">
        <f>+IF(H2688='COSTOS VARIOS'!$C$1,'COSTOS VARIOS'!$C$2*'Precios ML'!V2688,'COSTOS VARIOS'!$B$2*'Precios ML'!V2688)</f>
        <v>59980</v>
      </c>
      <c r="J2688" s="22">
        <v>0</v>
      </c>
      <c r="K2688" s="27">
        <f t="shared" si="410"/>
        <v>10.4125</v>
      </c>
      <c r="L2688" s="27">
        <f t="shared" si="411"/>
        <v>10.4125</v>
      </c>
      <c r="M2688" s="26">
        <f>(INDEX(pesos!A:B,MATCH(L2688,pesos!A:A,1),2))</f>
        <v>16200</v>
      </c>
      <c r="N2688" s="26">
        <f>+R2688*'COSTOS VARIOS'!$O$1</f>
        <v>26600</v>
      </c>
      <c r="O2688" s="26">
        <f>+R2688*'COSTOS VARIOS'!$O$2</f>
        <v>574</v>
      </c>
      <c r="P2688" s="26">
        <f>+R2688*'COSTOS VARIOS'!$O$3</f>
        <v>2100</v>
      </c>
      <c r="Q2688" s="26">
        <v>1</v>
      </c>
      <c r="R2688" s="26">
        <f t="shared" si="412"/>
        <v>140000</v>
      </c>
      <c r="S2688" s="25">
        <f t="shared" si="413"/>
        <v>245454</v>
      </c>
      <c r="T2688" s="28">
        <f t="shared" si="414"/>
        <v>0.22181752996488147</v>
      </c>
      <c r="U2688" s="29">
        <f t="shared" si="415"/>
        <v>299900</v>
      </c>
      <c r="V2688" s="26">
        <f>+INDEX('LISTA DE PRECIOS EKM '!A:K,MATCH('Precios ML'!B2688,'LISTA DE PRECIOS EKM '!A:A,0),8)</f>
        <v>299900</v>
      </c>
      <c r="W2688" s="26">
        <f t="shared" si="416"/>
        <v>299900</v>
      </c>
      <c r="X2688" s="26">
        <f t="shared" si="417"/>
        <v>0</v>
      </c>
      <c r="Y2688" s="26"/>
      <c r="Z2688" s="26">
        <f t="shared" si="418"/>
        <v>299900</v>
      </c>
      <c r="AA2688" s="30">
        <f t="shared" si="419"/>
        <v>1.1421428571428573</v>
      </c>
    </row>
    <row r="2689" spans="1:27">
      <c r="A2689" s="20" t="s">
        <v>7384</v>
      </c>
      <c r="B2689" s="20" t="s">
        <v>7385</v>
      </c>
      <c r="C2689" s="25">
        <v>140000</v>
      </c>
      <c r="D2689" s="22">
        <v>85</v>
      </c>
      <c r="E2689" s="22">
        <v>49</v>
      </c>
      <c r="F2689" s="22">
        <v>40</v>
      </c>
      <c r="G2689" s="22">
        <v>16000</v>
      </c>
      <c r="H2689" s="22" t="s">
        <v>5088</v>
      </c>
      <c r="I2689" s="26">
        <f>+IF(H2689='COSTOS VARIOS'!$C$1,'COSTOS VARIOS'!$C$2*'Precios ML'!V2689,'COSTOS VARIOS'!$B$2*'Precios ML'!V2689)</f>
        <v>59980</v>
      </c>
      <c r="J2689" s="22">
        <v>0</v>
      </c>
      <c r="K2689" s="27">
        <f t="shared" si="410"/>
        <v>10.4125</v>
      </c>
      <c r="L2689" s="27">
        <f t="shared" si="411"/>
        <v>10.4125</v>
      </c>
      <c r="M2689" s="26">
        <f>(INDEX(pesos!A:B,MATCH(L2689,pesos!A:A,1),2))</f>
        <v>16200</v>
      </c>
      <c r="N2689" s="26">
        <f>+R2689*'COSTOS VARIOS'!$O$1</f>
        <v>26600</v>
      </c>
      <c r="O2689" s="26">
        <f>+R2689*'COSTOS VARIOS'!$O$2</f>
        <v>574</v>
      </c>
      <c r="P2689" s="26">
        <f>+R2689*'COSTOS VARIOS'!$O$3</f>
        <v>2100</v>
      </c>
      <c r="Q2689" s="26">
        <v>1</v>
      </c>
      <c r="R2689" s="26">
        <f t="shared" si="412"/>
        <v>140000</v>
      </c>
      <c r="S2689" s="25">
        <f t="shared" si="413"/>
        <v>245454</v>
      </c>
      <c r="T2689" s="28">
        <f t="shared" si="414"/>
        <v>0.22181752996488147</v>
      </c>
      <c r="U2689" s="29">
        <f t="shared" si="415"/>
        <v>299900</v>
      </c>
      <c r="V2689" s="26">
        <f>+INDEX('LISTA DE PRECIOS EKM '!A:K,MATCH('Precios ML'!B2689,'LISTA DE PRECIOS EKM '!A:A,0),8)</f>
        <v>299900</v>
      </c>
      <c r="W2689" s="26">
        <f t="shared" si="416"/>
        <v>299900</v>
      </c>
      <c r="X2689" s="26">
        <f t="shared" si="417"/>
        <v>0</v>
      </c>
      <c r="Y2689" s="26"/>
      <c r="Z2689" s="26">
        <f t="shared" si="418"/>
        <v>299900</v>
      </c>
      <c r="AA2689" s="30">
        <f t="shared" si="419"/>
        <v>1.1421428571428573</v>
      </c>
    </row>
    <row r="2690" spans="1:27">
      <c r="A2690" s="20" t="s">
        <v>7351</v>
      </c>
      <c r="B2690" s="20" t="s">
        <v>7352</v>
      </c>
      <c r="C2690" s="25">
        <v>82900</v>
      </c>
      <c r="D2690" s="22">
        <v>85</v>
      </c>
      <c r="E2690" s="22">
        <v>49</v>
      </c>
      <c r="F2690" s="22">
        <v>40</v>
      </c>
      <c r="G2690" s="22">
        <v>16000</v>
      </c>
      <c r="H2690" s="22" t="s">
        <v>5088</v>
      </c>
      <c r="I2690" s="26">
        <f>+IF(H2690='COSTOS VARIOS'!$C$1,'COSTOS VARIOS'!$C$2*'Precios ML'!V2690,'COSTOS VARIOS'!$B$2*'Precios ML'!V2690)</f>
        <v>43980</v>
      </c>
      <c r="J2690" s="22">
        <v>0</v>
      </c>
      <c r="K2690" s="27">
        <f t="shared" si="410"/>
        <v>10.4125</v>
      </c>
      <c r="L2690" s="27">
        <f t="shared" si="411"/>
        <v>10.4125</v>
      </c>
      <c r="M2690" s="26">
        <f>(INDEX(pesos!A:B,MATCH(L2690,pesos!A:A,1),2))</f>
        <v>16200</v>
      </c>
      <c r="N2690" s="26">
        <f>+R2690*'COSTOS VARIOS'!$O$1</f>
        <v>15751</v>
      </c>
      <c r="O2690" s="26">
        <f>+R2690*'COSTOS VARIOS'!$O$2</f>
        <v>339.89000000000004</v>
      </c>
      <c r="P2690" s="26">
        <f>+R2690*'COSTOS VARIOS'!$O$3</f>
        <v>1243.5</v>
      </c>
      <c r="Q2690" s="26">
        <v>1</v>
      </c>
      <c r="R2690" s="26">
        <f t="shared" si="412"/>
        <v>82900</v>
      </c>
      <c r="S2690" s="25">
        <f t="shared" si="413"/>
        <v>160414.39000000001</v>
      </c>
      <c r="T2690" s="28">
        <f t="shared" si="414"/>
        <v>0.37082464983347174</v>
      </c>
      <c r="U2690" s="29">
        <f t="shared" si="415"/>
        <v>219900</v>
      </c>
      <c r="V2690" s="26">
        <f>+INDEX('LISTA DE PRECIOS EKM '!A:K,MATCH('Precios ML'!B2690,'LISTA DE PRECIOS EKM '!A:A,0),8)</f>
        <v>219900</v>
      </c>
      <c r="W2690" s="26">
        <f t="shared" si="416"/>
        <v>219900</v>
      </c>
      <c r="X2690" s="26">
        <f t="shared" si="417"/>
        <v>0</v>
      </c>
      <c r="Y2690" s="26"/>
      <c r="Z2690" s="26">
        <f t="shared" si="418"/>
        <v>219900</v>
      </c>
      <c r="AA2690" s="30">
        <f t="shared" si="419"/>
        <v>1.6525934861278651</v>
      </c>
    </row>
    <row r="2691" spans="1:27">
      <c r="A2691" s="20" t="s">
        <v>7373</v>
      </c>
      <c r="B2691" s="20" t="s">
        <v>2029</v>
      </c>
      <c r="C2691" s="25">
        <v>39000</v>
      </c>
      <c r="D2691" s="22">
        <v>85</v>
      </c>
      <c r="E2691" s="22">
        <v>49</v>
      </c>
      <c r="F2691" s="22">
        <v>40</v>
      </c>
      <c r="G2691" s="22">
        <v>16000</v>
      </c>
      <c r="H2691" s="22" t="s">
        <v>5088</v>
      </c>
      <c r="I2691" s="26">
        <f>+IF(H2691='COSTOS VARIOS'!$C$1,'COSTOS VARIOS'!$C$2*'Precios ML'!V2691,'COSTOS VARIOS'!$B$2*'Precios ML'!V2691)</f>
        <v>17980</v>
      </c>
      <c r="J2691" s="22">
        <v>0</v>
      </c>
      <c r="K2691" s="27">
        <f t="shared" si="410"/>
        <v>10.4125</v>
      </c>
      <c r="L2691" s="27">
        <f t="shared" si="411"/>
        <v>10.4125</v>
      </c>
      <c r="M2691" s="26">
        <f>(INDEX(pesos!A:B,MATCH(L2691,pesos!A:A,1),2))</f>
        <v>16200</v>
      </c>
      <c r="N2691" s="26">
        <f>+R2691*'COSTOS VARIOS'!$O$1</f>
        <v>7410</v>
      </c>
      <c r="O2691" s="26">
        <f>+R2691*'COSTOS VARIOS'!$O$2</f>
        <v>159.9</v>
      </c>
      <c r="P2691" s="26">
        <f>+R2691*'COSTOS VARIOS'!$O$3</f>
        <v>585</v>
      </c>
      <c r="Q2691" s="26">
        <v>1</v>
      </c>
      <c r="R2691" s="26">
        <f t="shared" si="412"/>
        <v>39000</v>
      </c>
      <c r="S2691" s="25">
        <f t="shared" si="413"/>
        <v>81334.899999999994</v>
      </c>
      <c r="T2691" s="28">
        <f t="shared" si="414"/>
        <v>0.10530657811099542</v>
      </c>
      <c r="U2691" s="29">
        <f t="shared" si="415"/>
        <v>89900</v>
      </c>
      <c r="V2691" s="26">
        <f>+INDEX('LISTA DE PRECIOS EKM '!A:K,MATCH('Precios ML'!B2691,'LISTA DE PRECIOS EKM '!A:A,0),8)</f>
        <v>89900</v>
      </c>
      <c r="W2691" s="26">
        <f t="shared" si="416"/>
        <v>89900</v>
      </c>
      <c r="X2691" s="26">
        <f t="shared" si="417"/>
        <v>0</v>
      </c>
      <c r="Y2691" s="26"/>
      <c r="Z2691" s="26">
        <f t="shared" si="418"/>
        <v>89900</v>
      </c>
      <c r="AA2691" s="30">
        <f t="shared" si="419"/>
        <v>1.3051282051282049</v>
      </c>
    </row>
    <row r="2692" spans="1:27">
      <c r="A2692" s="20" t="s">
        <v>7386</v>
      </c>
      <c r="B2692" s="20" t="s">
        <v>7387</v>
      </c>
      <c r="C2692" s="25">
        <v>69000</v>
      </c>
      <c r="D2692" s="22">
        <v>85</v>
      </c>
      <c r="E2692" s="22">
        <v>49</v>
      </c>
      <c r="F2692" s="22">
        <v>40</v>
      </c>
      <c r="G2692" s="22">
        <v>16000</v>
      </c>
      <c r="H2692" s="22" t="s">
        <v>5088</v>
      </c>
      <c r="I2692" s="26">
        <f>+IF(H2692='COSTOS VARIOS'!$C$1,'COSTOS VARIOS'!$C$2*'Precios ML'!V2692,'COSTOS VARIOS'!$B$2*'Precios ML'!V2692)</f>
        <v>37980</v>
      </c>
      <c r="J2692" s="22">
        <v>0</v>
      </c>
      <c r="K2692" s="27">
        <f t="shared" ref="K2692:K2755" si="420">+(D2692*E2692*F2692)/G2692</f>
        <v>10.4125</v>
      </c>
      <c r="L2692" s="27">
        <f t="shared" ref="L2692:L2755" si="421">+K2692*Q2692</f>
        <v>10.4125</v>
      </c>
      <c r="M2692" s="26">
        <f>(INDEX(pesos!A:B,MATCH(L2692,pesos!A:A,1),2))</f>
        <v>16200</v>
      </c>
      <c r="N2692" s="26">
        <f>+R2692*'COSTOS VARIOS'!$O$1</f>
        <v>13110</v>
      </c>
      <c r="O2692" s="26">
        <f>+R2692*'COSTOS VARIOS'!$O$2</f>
        <v>282.90000000000003</v>
      </c>
      <c r="P2692" s="26">
        <f>+R2692*'COSTOS VARIOS'!$O$3</f>
        <v>1035</v>
      </c>
      <c r="Q2692" s="26">
        <v>1</v>
      </c>
      <c r="R2692" s="26">
        <f t="shared" ref="R2692:R2755" si="422">+C2692*Q2692</f>
        <v>69000</v>
      </c>
      <c r="S2692" s="25">
        <f t="shared" ref="S2692:S2755" si="423">+R2692+P2692+O2692+N2692+M2692+I2692</f>
        <v>137607.9</v>
      </c>
      <c r="T2692" s="28">
        <f t="shared" ref="T2692:T2755" si="424">+(V2692/S2692)-1</f>
        <v>0.38000797919305507</v>
      </c>
      <c r="U2692" s="29">
        <f t="shared" ref="U2692:U2755" si="425">+S2692*T2692+S2692</f>
        <v>189900</v>
      </c>
      <c r="V2692" s="26">
        <f>+INDEX('LISTA DE PRECIOS EKM '!A:K,MATCH('Precios ML'!B2692,'LISTA DE PRECIOS EKM '!A:A,0),8)</f>
        <v>189900</v>
      </c>
      <c r="W2692" s="26">
        <f t="shared" ref="W2692:W2755" si="426">+V2692*Q2692</f>
        <v>189900</v>
      </c>
      <c r="X2692" s="26">
        <f t="shared" ref="X2692:X2755" si="427">+W2692-U2692</f>
        <v>0</v>
      </c>
      <c r="Y2692" s="26"/>
      <c r="Z2692" s="26">
        <f t="shared" ref="Z2692:Z2755" si="428">+W2692-Y2692</f>
        <v>189900</v>
      </c>
      <c r="AA2692" s="30">
        <f t="shared" ref="AA2692:AA2755" si="429">+(Z2692/C2692)-1</f>
        <v>1.7521739130434781</v>
      </c>
    </row>
    <row r="2693" spans="1:27">
      <c r="A2693" s="20" t="s">
        <v>7386</v>
      </c>
      <c r="B2693" s="20" t="s">
        <v>7387</v>
      </c>
      <c r="C2693" s="25">
        <v>69000</v>
      </c>
      <c r="D2693" s="22">
        <v>85</v>
      </c>
      <c r="E2693" s="22">
        <v>49</v>
      </c>
      <c r="F2693" s="22">
        <v>40</v>
      </c>
      <c r="G2693" s="22">
        <v>16000</v>
      </c>
      <c r="H2693" s="22" t="s">
        <v>5088</v>
      </c>
      <c r="I2693" s="26">
        <f>+IF(H2693='COSTOS VARIOS'!$C$1,'COSTOS VARIOS'!$C$2*'Precios ML'!V2693,'COSTOS VARIOS'!$B$2*'Precios ML'!V2693)</f>
        <v>37980</v>
      </c>
      <c r="J2693" s="22">
        <v>0</v>
      </c>
      <c r="K2693" s="27">
        <f t="shared" si="420"/>
        <v>10.4125</v>
      </c>
      <c r="L2693" s="27">
        <f t="shared" si="421"/>
        <v>10.4125</v>
      </c>
      <c r="M2693" s="26">
        <f>(INDEX(pesos!A:B,MATCH(L2693,pesos!A:A,1),2))</f>
        <v>16200</v>
      </c>
      <c r="N2693" s="26">
        <f>+R2693*'COSTOS VARIOS'!$O$1</f>
        <v>13110</v>
      </c>
      <c r="O2693" s="26">
        <f>+R2693*'COSTOS VARIOS'!$O$2</f>
        <v>282.90000000000003</v>
      </c>
      <c r="P2693" s="26">
        <f>+R2693*'COSTOS VARIOS'!$O$3</f>
        <v>1035</v>
      </c>
      <c r="Q2693" s="26">
        <v>1</v>
      </c>
      <c r="R2693" s="26">
        <f t="shared" si="422"/>
        <v>69000</v>
      </c>
      <c r="S2693" s="25">
        <f t="shared" si="423"/>
        <v>137607.9</v>
      </c>
      <c r="T2693" s="28">
        <f t="shared" si="424"/>
        <v>0.38000797919305507</v>
      </c>
      <c r="U2693" s="29">
        <f t="shared" si="425"/>
        <v>189900</v>
      </c>
      <c r="V2693" s="26">
        <f>+INDEX('LISTA DE PRECIOS EKM '!A:K,MATCH('Precios ML'!B2693,'LISTA DE PRECIOS EKM '!A:A,0),8)</f>
        <v>189900</v>
      </c>
      <c r="W2693" s="26">
        <f t="shared" si="426"/>
        <v>189900</v>
      </c>
      <c r="X2693" s="26">
        <f t="shared" si="427"/>
        <v>0</v>
      </c>
      <c r="Y2693" s="26"/>
      <c r="Z2693" s="26">
        <f t="shared" si="428"/>
        <v>189900</v>
      </c>
      <c r="AA2693" s="30">
        <f t="shared" si="429"/>
        <v>1.7521739130434781</v>
      </c>
    </row>
    <row r="2694" spans="1:27">
      <c r="A2694" s="20" t="s">
        <v>7381</v>
      </c>
      <c r="B2694" s="20" t="s">
        <v>1726</v>
      </c>
      <c r="C2694" s="25">
        <v>129084.20000000001</v>
      </c>
      <c r="D2694" s="22">
        <v>85</v>
      </c>
      <c r="E2694" s="22">
        <v>49</v>
      </c>
      <c r="F2694" s="22">
        <v>40</v>
      </c>
      <c r="G2694" s="22">
        <v>16000</v>
      </c>
      <c r="H2694" s="22" t="s">
        <v>5088</v>
      </c>
      <c r="I2694" s="26">
        <f>+IF(H2694='COSTOS VARIOS'!$C$1,'COSTOS VARIOS'!$C$2*'Precios ML'!V2694,'COSTOS VARIOS'!$B$2*'Precios ML'!V2694)</f>
        <v>57980</v>
      </c>
      <c r="J2694" s="22">
        <v>0</v>
      </c>
      <c r="K2694" s="27">
        <f t="shared" si="420"/>
        <v>10.4125</v>
      </c>
      <c r="L2694" s="27">
        <f t="shared" si="421"/>
        <v>10.4125</v>
      </c>
      <c r="M2694" s="26">
        <f>(INDEX(pesos!A:B,MATCH(L2694,pesos!A:A,1),2))</f>
        <v>16200</v>
      </c>
      <c r="N2694" s="26">
        <f>+R2694*'COSTOS VARIOS'!$O$1</f>
        <v>24525.998000000003</v>
      </c>
      <c r="O2694" s="26">
        <f>+R2694*'COSTOS VARIOS'!$O$2</f>
        <v>529.24522000000013</v>
      </c>
      <c r="P2694" s="26">
        <f>+R2694*'COSTOS VARIOS'!$O$3</f>
        <v>1936.2630000000001</v>
      </c>
      <c r="Q2694" s="26">
        <v>1</v>
      </c>
      <c r="R2694" s="26">
        <f t="shared" si="422"/>
        <v>129084.20000000001</v>
      </c>
      <c r="S2694" s="25">
        <f t="shared" si="423"/>
        <v>230255.70622000002</v>
      </c>
      <c r="T2694" s="28">
        <f t="shared" si="424"/>
        <v>0.25903503005051376</v>
      </c>
      <c r="U2694" s="29">
        <f t="shared" si="425"/>
        <v>289900</v>
      </c>
      <c r="V2694" s="26">
        <f>+INDEX('LISTA DE PRECIOS EKM '!A:K,MATCH('Precios ML'!B2694,'LISTA DE PRECIOS EKM '!A:A,0),8)</f>
        <v>289900</v>
      </c>
      <c r="W2694" s="26">
        <f t="shared" si="426"/>
        <v>289900</v>
      </c>
      <c r="X2694" s="26">
        <f t="shared" si="427"/>
        <v>0</v>
      </c>
      <c r="Y2694" s="26"/>
      <c r="Z2694" s="26">
        <f t="shared" si="428"/>
        <v>289900</v>
      </c>
      <c r="AA2694" s="30">
        <f t="shared" si="429"/>
        <v>1.245820944778679</v>
      </c>
    </row>
    <row r="2695" spans="1:27">
      <c r="A2695" s="20" t="s">
        <v>7355</v>
      </c>
      <c r="B2695" s="20" t="s">
        <v>1710</v>
      </c>
      <c r="C2695" s="25">
        <v>139000</v>
      </c>
      <c r="D2695" s="22">
        <v>85</v>
      </c>
      <c r="E2695" s="22">
        <v>49</v>
      </c>
      <c r="F2695" s="22">
        <v>40</v>
      </c>
      <c r="G2695" s="22">
        <v>16000</v>
      </c>
      <c r="H2695" s="22" t="s">
        <v>5088</v>
      </c>
      <c r="I2695" s="26">
        <f>+IF(H2695='COSTOS VARIOS'!$C$1,'COSTOS VARIOS'!$C$2*'Precios ML'!V2695,'COSTOS VARIOS'!$B$2*'Precios ML'!V2695)</f>
        <v>53980</v>
      </c>
      <c r="J2695" s="22">
        <v>0</v>
      </c>
      <c r="K2695" s="27">
        <f t="shared" si="420"/>
        <v>10.4125</v>
      </c>
      <c r="L2695" s="27">
        <f t="shared" si="421"/>
        <v>10.4125</v>
      </c>
      <c r="M2695" s="26">
        <f>(INDEX(pesos!A:B,MATCH(L2695,pesos!A:A,1),2))</f>
        <v>16200</v>
      </c>
      <c r="N2695" s="26">
        <f>+R2695*'COSTOS VARIOS'!$O$1</f>
        <v>26410</v>
      </c>
      <c r="O2695" s="26">
        <f>+R2695*'COSTOS VARIOS'!$O$2</f>
        <v>569.90000000000009</v>
      </c>
      <c r="P2695" s="26">
        <f>+R2695*'COSTOS VARIOS'!$O$3</f>
        <v>2085</v>
      </c>
      <c r="Q2695" s="26">
        <v>1</v>
      </c>
      <c r="R2695" s="26">
        <f t="shared" si="422"/>
        <v>139000</v>
      </c>
      <c r="S2695" s="25">
        <f t="shared" si="423"/>
        <v>238244.9</v>
      </c>
      <c r="T2695" s="28">
        <f t="shared" si="424"/>
        <v>0.13286790189422737</v>
      </c>
      <c r="U2695" s="29">
        <f t="shared" si="425"/>
        <v>269900</v>
      </c>
      <c r="V2695" s="26">
        <f>+INDEX('LISTA DE PRECIOS EKM '!A:K,MATCH('Precios ML'!B2695,'LISTA DE PRECIOS EKM '!A:A,0),8)</f>
        <v>269900</v>
      </c>
      <c r="W2695" s="26">
        <f t="shared" si="426"/>
        <v>269900</v>
      </c>
      <c r="X2695" s="26">
        <f t="shared" si="427"/>
        <v>0</v>
      </c>
      <c r="Y2695" s="26"/>
      <c r="Z2695" s="26">
        <f t="shared" si="428"/>
        <v>269900</v>
      </c>
      <c r="AA2695" s="30">
        <f t="shared" si="429"/>
        <v>0.94172661870503593</v>
      </c>
    </row>
    <row r="2696" spans="1:27">
      <c r="A2696" s="20" t="s">
        <v>7368</v>
      </c>
      <c r="B2696" s="20" t="s">
        <v>1670</v>
      </c>
      <c r="C2696" s="25">
        <v>94900</v>
      </c>
      <c r="D2696" s="22">
        <v>85</v>
      </c>
      <c r="E2696" s="22">
        <v>49</v>
      </c>
      <c r="F2696" s="22">
        <v>40</v>
      </c>
      <c r="G2696" s="22">
        <v>16000</v>
      </c>
      <c r="H2696" s="22" t="s">
        <v>5088</v>
      </c>
      <c r="I2696" s="26">
        <f>+IF(H2696='COSTOS VARIOS'!$C$1,'COSTOS VARIOS'!$C$2*'Precios ML'!V2696,'COSTOS VARIOS'!$B$2*'Precios ML'!V2696)</f>
        <v>45980</v>
      </c>
      <c r="J2696" s="22">
        <v>0</v>
      </c>
      <c r="K2696" s="27">
        <f t="shared" si="420"/>
        <v>10.4125</v>
      </c>
      <c r="L2696" s="27">
        <f t="shared" si="421"/>
        <v>10.4125</v>
      </c>
      <c r="M2696" s="26">
        <f>(INDEX(pesos!A:B,MATCH(L2696,pesos!A:A,1),2))</f>
        <v>16200</v>
      </c>
      <c r="N2696" s="26">
        <f>+R2696*'COSTOS VARIOS'!$O$1</f>
        <v>18031</v>
      </c>
      <c r="O2696" s="26">
        <f>+R2696*'COSTOS VARIOS'!$O$2</f>
        <v>389.09000000000003</v>
      </c>
      <c r="P2696" s="26">
        <f>+R2696*'COSTOS VARIOS'!$O$3</f>
        <v>1423.5</v>
      </c>
      <c r="Q2696" s="26">
        <v>1</v>
      </c>
      <c r="R2696" s="26">
        <f t="shared" si="422"/>
        <v>94900</v>
      </c>
      <c r="S2696" s="25">
        <f t="shared" si="423"/>
        <v>176923.59</v>
      </c>
      <c r="T2696" s="28">
        <f t="shared" si="424"/>
        <v>0.2994310142587544</v>
      </c>
      <c r="U2696" s="29">
        <f t="shared" si="425"/>
        <v>229900</v>
      </c>
      <c r="V2696" s="26">
        <f>+INDEX('LISTA DE PRECIOS EKM '!A:K,MATCH('Precios ML'!B2696,'LISTA DE PRECIOS EKM '!A:A,0),8)</f>
        <v>229900</v>
      </c>
      <c r="W2696" s="26">
        <f t="shared" si="426"/>
        <v>229900</v>
      </c>
      <c r="X2696" s="26">
        <f t="shared" si="427"/>
        <v>0</v>
      </c>
      <c r="Y2696" s="26"/>
      <c r="Z2696" s="26">
        <f t="shared" si="428"/>
        <v>229900</v>
      </c>
      <c r="AA2696" s="30">
        <f t="shared" si="429"/>
        <v>1.4225500526870389</v>
      </c>
    </row>
    <row r="2697" spans="1:27">
      <c r="A2697" s="20" t="s">
        <v>7388</v>
      </c>
      <c r="B2697" s="20" t="s">
        <v>2521</v>
      </c>
      <c r="C2697" s="25">
        <v>39000</v>
      </c>
      <c r="D2697" s="22">
        <v>85</v>
      </c>
      <c r="E2697" s="22">
        <v>49</v>
      </c>
      <c r="F2697" s="22">
        <v>40</v>
      </c>
      <c r="G2697" s="22">
        <v>16000</v>
      </c>
      <c r="H2697" s="22" t="s">
        <v>5088</v>
      </c>
      <c r="I2697" s="26">
        <f>+IF(H2697='COSTOS VARIOS'!$C$1,'COSTOS VARIOS'!$C$2*'Precios ML'!V2697,'COSTOS VARIOS'!$B$2*'Precios ML'!V2697)</f>
        <v>17980</v>
      </c>
      <c r="J2697" s="22">
        <v>0</v>
      </c>
      <c r="K2697" s="27">
        <f t="shared" si="420"/>
        <v>10.4125</v>
      </c>
      <c r="L2697" s="27">
        <f t="shared" si="421"/>
        <v>10.4125</v>
      </c>
      <c r="M2697" s="26">
        <f>(INDEX(pesos!A:B,MATCH(L2697,pesos!A:A,1),2))</f>
        <v>16200</v>
      </c>
      <c r="N2697" s="26">
        <f>+R2697*'COSTOS VARIOS'!$O$1</f>
        <v>7410</v>
      </c>
      <c r="O2697" s="26">
        <f>+R2697*'COSTOS VARIOS'!$O$2</f>
        <v>159.9</v>
      </c>
      <c r="P2697" s="26">
        <f>+R2697*'COSTOS VARIOS'!$O$3</f>
        <v>585</v>
      </c>
      <c r="Q2697" s="26">
        <v>1</v>
      </c>
      <c r="R2697" s="26">
        <f t="shared" si="422"/>
        <v>39000</v>
      </c>
      <c r="S2697" s="25">
        <f t="shared" si="423"/>
        <v>81334.899999999994</v>
      </c>
      <c r="T2697" s="28">
        <f t="shared" si="424"/>
        <v>0.10530657811099542</v>
      </c>
      <c r="U2697" s="29">
        <f t="shared" si="425"/>
        <v>89900</v>
      </c>
      <c r="V2697" s="26">
        <f>+INDEX('LISTA DE PRECIOS EKM '!A:K,MATCH('Precios ML'!B2697,'LISTA DE PRECIOS EKM '!A:A,0),8)</f>
        <v>89900</v>
      </c>
      <c r="W2697" s="26">
        <f t="shared" si="426"/>
        <v>89900</v>
      </c>
      <c r="X2697" s="26">
        <f t="shared" si="427"/>
        <v>0</v>
      </c>
      <c r="Y2697" s="26"/>
      <c r="Z2697" s="26">
        <f t="shared" si="428"/>
        <v>89900</v>
      </c>
      <c r="AA2697" s="30">
        <f t="shared" si="429"/>
        <v>1.3051282051282049</v>
      </c>
    </row>
    <row r="2698" spans="1:27">
      <c r="A2698" s="20" t="s">
        <v>7376</v>
      </c>
      <c r="B2698" s="20" t="s">
        <v>7377</v>
      </c>
      <c r="C2698" s="25">
        <v>279900</v>
      </c>
      <c r="D2698" s="22">
        <v>85</v>
      </c>
      <c r="E2698" s="22">
        <v>49</v>
      </c>
      <c r="F2698" s="22">
        <v>40</v>
      </c>
      <c r="G2698" s="22">
        <v>16000</v>
      </c>
      <c r="H2698" s="22" t="s">
        <v>5088</v>
      </c>
      <c r="I2698" s="26">
        <f>+IF(H2698='COSTOS VARIOS'!$C$1,'COSTOS VARIOS'!$C$2*'Precios ML'!V2698,'COSTOS VARIOS'!$B$2*'Precios ML'!V2698)</f>
        <v>103980</v>
      </c>
      <c r="J2698" s="22">
        <v>0</v>
      </c>
      <c r="K2698" s="27">
        <f t="shared" si="420"/>
        <v>10.4125</v>
      </c>
      <c r="L2698" s="27">
        <f t="shared" si="421"/>
        <v>10.4125</v>
      </c>
      <c r="M2698" s="26">
        <f>(INDEX(pesos!A:B,MATCH(L2698,pesos!A:A,1),2))</f>
        <v>16200</v>
      </c>
      <c r="N2698" s="26">
        <f>+R2698*'COSTOS VARIOS'!$O$1</f>
        <v>53181</v>
      </c>
      <c r="O2698" s="26">
        <f>+R2698*'COSTOS VARIOS'!$O$2</f>
        <v>1147.5900000000001</v>
      </c>
      <c r="P2698" s="26">
        <f>+R2698*'COSTOS VARIOS'!$O$3</f>
        <v>4198.5</v>
      </c>
      <c r="Q2698" s="26">
        <v>1</v>
      </c>
      <c r="R2698" s="26">
        <f t="shared" si="422"/>
        <v>279900</v>
      </c>
      <c r="S2698" s="25">
        <f t="shared" si="423"/>
        <v>458607.09</v>
      </c>
      <c r="T2698" s="28">
        <f t="shared" si="424"/>
        <v>0.13365015791622414</v>
      </c>
      <c r="U2698" s="29">
        <f t="shared" si="425"/>
        <v>519900.00000000006</v>
      </c>
      <c r="V2698" s="26">
        <f>+INDEX('LISTA DE PRECIOS EKM '!A:K,MATCH('Precios ML'!B2698,'LISTA DE PRECIOS EKM '!A:A,0),8)</f>
        <v>519900</v>
      </c>
      <c r="W2698" s="26">
        <f t="shared" si="426"/>
        <v>519900</v>
      </c>
      <c r="X2698" s="26">
        <f t="shared" si="427"/>
        <v>0</v>
      </c>
      <c r="Y2698" s="26"/>
      <c r="Z2698" s="26">
        <f t="shared" si="428"/>
        <v>519900</v>
      </c>
      <c r="AA2698" s="30">
        <f t="shared" si="429"/>
        <v>0.857449088960343</v>
      </c>
    </row>
    <row r="2699" spans="1:27">
      <c r="A2699" s="20" t="s">
        <v>7382</v>
      </c>
      <c r="B2699" s="20" t="s">
        <v>7383</v>
      </c>
      <c r="C2699" s="25">
        <v>133196.79999999999</v>
      </c>
      <c r="D2699" s="22">
        <v>85</v>
      </c>
      <c r="E2699" s="22">
        <v>49</v>
      </c>
      <c r="F2699" s="22">
        <v>40</v>
      </c>
      <c r="G2699" s="22">
        <v>16000</v>
      </c>
      <c r="H2699" s="22" t="s">
        <v>5088</v>
      </c>
      <c r="I2699" s="26">
        <f>+IF(H2699='COSTOS VARIOS'!$C$1,'COSTOS VARIOS'!$C$2*'Precios ML'!V2699,'COSTOS VARIOS'!$B$2*'Precios ML'!V2699)</f>
        <v>59980</v>
      </c>
      <c r="J2699" s="22">
        <v>0</v>
      </c>
      <c r="K2699" s="27">
        <f t="shared" si="420"/>
        <v>10.4125</v>
      </c>
      <c r="L2699" s="27">
        <f t="shared" si="421"/>
        <v>10.4125</v>
      </c>
      <c r="M2699" s="26">
        <f>(INDEX(pesos!A:B,MATCH(L2699,pesos!A:A,1),2))</f>
        <v>16200</v>
      </c>
      <c r="N2699" s="26">
        <f>+R2699*'COSTOS VARIOS'!$O$1</f>
        <v>25307.392</v>
      </c>
      <c r="O2699" s="26">
        <f>+R2699*'COSTOS VARIOS'!$O$2</f>
        <v>546.10688000000005</v>
      </c>
      <c r="P2699" s="26">
        <f>+R2699*'COSTOS VARIOS'!$O$3</f>
        <v>1997.9519999999998</v>
      </c>
      <c r="Q2699" s="26">
        <v>1</v>
      </c>
      <c r="R2699" s="26">
        <f t="shared" si="422"/>
        <v>133196.79999999999</v>
      </c>
      <c r="S2699" s="25">
        <f t="shared" si="423"/>
        <v>237228.25087999998</v>
      </c>
      <c r="T2699" s="28">
        <f t="shared" si="424"/>
        <v>0.26418332929370214</v>
      </c>
      <c r="U2699" s="29">
        <f t="shared" si="425"/>
        <v>299900</v>
      </c>
      <c r="V2699" s="26">
        <f>+INDEX('LISTA DE PRECIOS EKM '!A:K,MATCH('Precios ML'!B2699,'LISTA DE PRECIOS EKM '!A:A,0),8)</f>
        <v>299900</v>
      </c>
      <c r="W2699" s="26">
        <f t="shared" si="426"/>
        <v>299900</v>
      </c>
      <c r="X2699" s="26">
        <f t="shared" si="427"/>
        <v>0</v>
      </c>
      <c r="Y2699" s="26"/>
      <c r="Z2699" s="26">
        <f t="shared" si="428"/>
        <v>299900</v>
      </c>
      <c r="AA2699" s="30">
        <f t="shared" si="429"/>
        <v>1.2515555929271578</v>
      </c>
    </row>
    <row r="2700" spans="1:27">
      <c r="A2700" s="20" t="s">
        <v>7389</v>
      </c>
      <c r="B2700" s="20" t="s">
        <v>7390</v>
      </c>
      <c r="C2700" s="25">
        <v>88000</v>
      </c>
      <c r="D2700" s="22">
        <v>85</v>
      </c>
      <c r="E2700" s="22">
        <v>49</v>
      </c>
      <c r="F2700" s="22">
        <v>40</v>
      </c>
      <c r="G2700" s="22">
        <v>16000</v>
      </c>
      <c r="H2700" s="22" t="s">
        <v>5088</v>
      </c>
      <c r="I2700" s="26">
        <f>+IF(H2700='COSTOS VARIOS'!$C$1,'COSTOS VARIOS'!$C$2*'Precios ML'!V2700,'COSTOS VARIOS'!$B$2*'Precios ML'!V2700)</f>
        <v>39980</v>
      </c>
      <c r="J2700" s="22">
        <v>0</v>
      </c>
      <c r="K2700" s="27">
        <f t="shared" si="420"/>
        <v>10.4125</v>
      </c>
      <c r="L2700" s="27">
        <f t="shared" si="421"/>
        <v>10.4125</v>
      </c>
      <c r="M2700" s="26">
        <f>(INDEX(pesos!A:B,MATCH(L2700,pesos!A:A,1),2))</f>
        <v>16200</v>
      </c>
      <c r="N2700" s="26">
        <f>+R2700*'COSTOS VARIOS'!$O$1</f>
        <v>16720</v>
      </c>
      <c r="O2700" s="26">
        <f>+R2700*'COSTOS VARIOS'!$O$2</f>
        <v>360.8</v>
      </c>
      <c r="P2700" s="26">
        <f>+R2700*'COSTOS VARIOS'!$O$3</f>
        <v>1320</v>
      </c>
      <c r="Q2700" s="26">
        <v>1</v>
      </c>
      <c r="R2700" s="26">
        <f t="shared" si="422"/>
        <v>88000</v>
      </c>
      <c r="S2700" s="25">
        <f t="shared" si="423"/>
        <v>162580.79999999999</v>
      </c>
      <c r="T2700" s="28">
        <f t="shared" si="424"/>
        <v>0.22954247980081299</v>
      </c>
      <c r="U2700" s="29">
        <f t="shared" si="425"/>
        <v>199900</v>
      </c>
      <c r="V2700" s="26">
        <f>+INDEX('LISTA DE PRECIOS EKM '!A:K,MATCH('Precios ML'!B2700,'LISTA DE PRECIOS EKM '!A:A,0),8)</f>
        <v>199900</v>
      </c>
      <c r="W2700" s="26">
        <f t="shared" si="426"/>
        <v>199900</v>
      </c>
      <c r="X2700" s="26">
        <f t="shared" si="427"/>
        <v>0</v>
      </c>
      <c r="Y2700" s="26"/>
      <c r="Z2700" s="26">
        <f t="shared" si="428"/>
        <v>199900</v>
      </c>
      <c r="AA2700" s="30">
        <f t="shared" si="429"/>
        <v>1.271590909090909</v>
      </c>
    </row>
    <row r="2701" spans="1:27">
      <c r="A2701" s="20" t="s">
        <v>7388</v>
      </c>
      <c r="B2701" s="20" t="s">
        <v>2521</v>
      </c>
      <c r="C2701" s="25">
        <v>39000</v>
      </c>
      <c r="D2701" s="22">
        <v>85</v>
      </c>
      <c r="E2701" s="22">
        <v>49</v>
      </c>
      <c r="F2701" s="22">
        <v>40</v>
      </c>
      <c r="G2701" s="22">
        <v>16000</v>
      </c>
      <c r="H2701" s="22" t="s">
        <v>5088</v>
      </c>
      <c r="I2701" s="26">
        <f>+IF(H2701='COSTOS VARIOS'!$C$1,'COSTOS VARIOS'!$C$2*'Precios ML'!V2701,'COSTOS VARIOS'!$B$2*'Precios ML'!V2701)</f>
        <v>17980</v>
      </c>
      <c r="J2701" s="22">
        <v>0</v>
      </c>
      <c r="K2701" s="27">
        <f t="shared" si="420"/>
        <v>10.4125</v>
      </c>
      <c r="L2701" s="27">
        <f t="shared" si="421"/>
        <v>10.4125</v>
      </c>
      <c r="M2701" s="26">
        <f>(INDEX(pesos!A:B,MATCH(L2701,pesos!A:A,1),2))</f>
        <v>16200</v>
      </c>
      <c r="N2701" s="26">
        <f>+R2701*'COSTOS VARIOS'!$O$1</f>
        <v>7410</v>
      </c>
      <c r="O2701" s="26">
        <f>+R2701*'COSTOS VARIOS'!$O$2</f>
        <v>159.9</v>
      </c>
      <c r="P2701" s="26">
        <f>+R2701*'COSTOS VARIOS'!$O$3</f>
        <v>585</v>
      </c>
      <c r="Q2701" s="26">
        <v>1</v>
      </c>
      <c r="R2701" s="26">
        <f t="shared" si="422"/>
        <v>39000</v>
      </c>
      <c r="S2701" s="25">
        <f t="shared" si="423"/>
        <v>81334.899999999994</v>
      </c>
      <c r="T2701" s="28">
        <f t="shared" si="424"/>
        <v>0.10530657811099542</v>
      </c>
      <c r="U2701" s="29">
        <f t="shared" si="425"/>
        <v>89900</v>
      </c>
      <c r="V2701" s="26">
        <f>+INDEX('LISTA DE PRECIOS EKM '!A:K,MATCH('Precios ML'!B2701,'LISTA DE PRECIOS EKM '!A:A,0),8)</f>
        <v>89900</v>
      </c>
      <c r="W2701" s="26">
        <f t="shared" si="426"/>
        <v>89900</v>
      </c>
      <c r="X2701" s="26">
        <f t="shared" si="427"/>
        <v>0</v>
      </c>
      <c r="Y2701" s="26"/>
      <c r="Z2701" s="26">
        <f t="shared" si="428"/>
        <v>89900</v>
      </c>
      <c r="AA2701" s="30">
        <f t="shared" si="429"/>
        <v>1.3051282051282049</v>
      </c>
    </row>
    <row r="2702" spans="1:27">
      <c r="A2702" s="20" t="s">
        <v>7391</v>
      </c>
      <c r="B2702" s="20" t="s">
        <v>7392</v>
      </c>
      <c r="C2702" s="25">
        <v>130167.99999999999</v>
      </c>
      <c r="D2702" s="22">
        <v>85</v>
      </c>
      <c r="E2702" s="22">
        <v>49</v>
      </c>
      <c r="F2702" s="22">
        <v>40</v>
      </c>
      <c r="G2702" s="22">
        <v>16000</v>
      </c>
      <c r="H2702" s="22" t="s">
        <v>5088</v>
      </c>
      <c r="I2702" s="26">
        <f>+IF(H2702='COSTOS VARIOS'!$C$1,'COSTOS VARIOS'!$C$2*'Precios ML'!V2702,'COSTOS VARIOS'!$B$2*'Precios ML'!V2702)</f>
        <v>53980</v>
      </c>
      <c r="J2702" s="22">
        <v>0</v>
      </c>
      <c r="K2702" s="27">
        <f t="shared" si="420"/>
        <v>10.4125</v>
      </c>
      <c r="L2702" s="27">
        <f t="shared" si="421"/>
        <v>10.4125</v>
      </c>
      <c r="M2702" s="26">
        <f>(INDEX(pesos!A:B,MATCH(L2702,pesos!A:A,1),2))</f>
        <v>16200</v>
      </c>
      <c r="N2702" s="26">
        <f>+R2702*'COSTOS VARIOS'!$O$1</f>
        <v>24731.919999999998</v>
      </c>
      <c r="O2702" s="26">
        <f>+R2702*'COSTOS VARIOS'!$O$2</f>
        <v>533.68880000000001</v>
      </c>
      <c r="P2702" s="26">
        <f>+R2702*'COSTOS VARIOS'!$O$3</f>
        <v>1952.5199999999998</v>
      </c>
      <c r="Q2702" s="26">
        <v>1</v>
      </c>
      <c r="R2702" s="26">
        <f t="shared" si="422"/>
        <v>130167.99999999999</v>
      </c>
      <c r="S2702" s="25">
        <f t="shared" si="423"/>
        <v>227566.12880000001</v>
      </c>
      <c r="T2702" s="28">
        <f t="shared" si="424"/>
        <v>0.18602887619187736</v>
      </c>
      <c r="U2702" s="29">
        <f t="shared" si="425"/>
        <v>269900</v>
      </c>
      <c r="V2702" s="26">
        <f>+INDEX('LISTA DE PRECIOS EKM '!A:K,MATCH('Precios ML'!B2702,'LISTA DE PRECIOS EKM '!A:A,0),8)</f>
        <v>269900</v>
      </c>
      <c r="W2702" s="26">
        <f t="shared" si="426"/>
        <v>269900</v>
      </c>
      <c r="X2702" s="26">
        <f t="shared" si="427"/>
        <v>0</v>
      </c>
      <c r="Y2702" s="26"/>
      <c r="Z2702" s="26">
        <f t="shared" si="428"/>
        <v>269900</v>
      </c>
      <c r="AA2702" s="30">
        <f t="shared" si="429"/>
        <v>1.0734742793927849</v>
      </c>
    </row>
    <row r="2703" spans="1:27">
      <c r="A2703" s="20" t="s">
        <v>7393</v>
      </c>
      <c r="B2703" s="20" t="s">
        <v>1752</v>
      </c>
      <c r="C2703" s="25">
        <v>139900</v>
      </c>
      <c r="D2703" s="22">
        <v>85</v>
      </c>
      <c r="E2703" s="22">
        <v>49</v>
      </c>
      <c r="F2703" s="22">
        <v>40</v>
      </c>
      <c r="G2703" s="22">
        <v>16000</v>
      </c>
      <c r="H2703" s="22" t="s">
        <v>5088</v>
      </c>
      <c r="I2703" s="26">
        <f>+IF(H2703='COSTOS VARIOS'!$C$1,'COSTOS VARIOS'!$C$2*'Precios ML'!V2703,'COSTOS VARIOS'!$B$2*'Precios ML'!V2703)</f>
        <v>61980</v>
      </c>
      <c r="J2703" s="22">
        <v>0</v>
      </c>
      <c r="K2703" s="27">
        <f t="shared" si="420"/>
        <v>10.4125</v>
      </c>
      <c r="L2703" s="27">
        <f t="shared" si="421"/>
        <v>10.4125</v>
      </c>
      <c r="M2703" s="26">
        <f>(INDEX(pesos!A:B,MATCH(L2703,pesos!A:A,1),2))</f>
        <v>16200</v>
      </c>
      <c r="N2703" s="26">
        <f>+R2703*'COSTOS VARIOS'!$O$1</f>
        <v>26581</v>
      </c>
      <c r="O2703" s="26">
        <f>+R2703*'COSTOS VARIOS'!$O$2</f>
        <v>573.59</v>
      </c>
      <c r="P2703" s="26">
        <f>+R2703*'COSTOS VARIOS'!$O$3</f>
        <v>2098.5</v>
      </c>
      <c r="Q2703" s="26">
        <v>1</v>
      </c>
      <c r="R2703" s="26">
        <f t="shared" si="422"/>
        <v>139900</v>
      </c>
      <c r="S2703" s="25">
        <f t="shared" si="423"/>
        <v>247333.09</v>
      </c>
      <c r="T2703" s="28">
        <f t="shared" si="424"/>
        <v>0.25296619227132133</v>
      </c>
      <c r="U2703" s="29">
        <f t="shared" si="425"/>
        <v>309900</v>
      </c>
      <c r="V2703" s="26">
        <f>+INDEX('LISTA DE PRECIOS EKM '!A:K,MATCH('Precios ML'!B2703,'LISTA DE PRECIOS EKM '!A:A,0),8)</f>
        <v>309900</v>
      </c>
      <c r="W2703" s="26">
        <f t="shared" si="426"/>
        <v>309900</v>
      </c>
      <c r="X2703" s="26">
        <f t="shared" si="427"/>
        <v>0</v>
      </c>
      <c r="Y2703" s="26"/>
      <c r="Z2703" s="26">
        <f t="shared" si="428"/>
        <v>309900</v>
      </c>
      <c r="AA2703" s="30">
        <f t="shared" si="429"/>
        <v>1.2151536812008579</v>
      </c>
    </row>
    <row r="2704" spans="1:27">
      <c r="A2704" s="20" t="s">
        <v>7394</v>
      </c>
      <c r="B2704" s="20" t="s">
        <v>1754</v>
      </c>
      <c r="C2704" s="25">
        <v>140000.26</v>
      </c>
      <c r="D2704" s="22">
        <v>85</v>
      </c>
      <c r="E2704" s="22">
        <v>49</v>
      </c>
      <c r="F2704" s="22">
        <v>40</v>
      </c>
      <c r="G2704" s="22">
        <v>16000</v>
      </c>
      <c r="H2704" s="22" t="s">
        <v>5088</v>
      </c>
      <c r="I2704" s="26">
        <f>+IF(H2704='COSTOS VARIOS'!$C$1,'COSTOS VARIOS'!$C$2*'Precios ML'!V2704,'COSTOS VARIOS'!$B$2*'Precios ML'!V2704)</f>
        <v>61980</v>
      </c>
      <c r="J2704" s="22">
        <v>0</v>
      </c>
      <c r="K2704" s="27">
        <f t="shared" si="420"/>
        <v>10.4125</v>
      </c>
      <c r="L2704" s="27">
        <f t="shared" si="421"/>
        <v>10.4125</v>
      </c>
      <c r="M2704" s="26">
        <f>(INDEX(pesos!A:B,MATCH(L2704,pesos!A:A,1),2))</f>
        <v>16200</v>
      </c>
      <c r="N2704" s="26">
        <f>+R2704*'COSTOS VARIOS'!$O$1</f>
        <v>26600.049400000004</v>
      </c>
      <c r="O2704" s="26">
        <f>+R2704*'COSTOS VARIOS'!$O$2</f>
        <v>574.00106600000004</v>
      </c>
      <c r="P2704" s="26">
        <f>+R2704*'COSTOS VARIOS'!$O$3</f>
        <v>2100.0039000000002</v>
      </c>
      <c r="Q2704" s="26">
        <v>1</v>
      </c>
      <c r="R2704" s="26">
        <f t="shared" si="422"/>
        <v>140000.26</v>
      </c>
      <c r="S2704" s="25">
        <f t="shared" si="423"/>
        <v>247454.31436600001</v>
      </c>
      <c r="T2704" s="28">
        <f t="shared" si="424"/>
        <v>0.25235238186891751</v>
      </c>
      <c r="U2704" s="29">
        <f t="shared" si="425"/>
        <v>309900</v>
      </c>
      <c r="V2704" s="26">
        <f>+INDEX('LISTA DE PRECIOS EKM '!A:K,MATCH('Precios ML'!B2704,'LISTA DE PRECIOS EKM '!A:A,0),8)</f>
        <v>309900</v>
      </c>
      <c r="W2704" s="26">
        <f t="shared" si="426"/>
        <v>309900</v>
      </c>
      <c r="X2704" s="26">
        <f t="shared" si="427"/>
        <v>0</v>
      </c>
      <c r="Y2704" s="26"/>
      <c r="Z2704" s="26">
        <f t="shared" si="428"/>
        <v>309900</v>
      </c>
      <c r="AA2704" s="30">
        <f t="shared" si="429"/>
        <v>1.2135673176606958</v>
      </c>
    </row>
    <row r="2705" spans="1:27">
      <c r="A2705" s="20" t="s">
        <v>7379</v>
      </c>
      <c r="B2705" s="20" t="s">
        <v>7380</v>
      </c>
      <c r="C2705" s="25">
        <v>270000</v>
      </c>
      <c r="D2705" s="22">
        <v>85</v>
      </c>
      <c r="E2705" s="22">
        <v>49</v>
      </c>
      <c r="F2705" s="22">
        <v>40</v>
      </c>
      <c r="G2705" s="22">
        <v>16000</v>
      </c>
      <c r="H2705" s="22" t="s">
        <v>5088</v>
      </c>
      <c r="I2705" s="26">
        <f>+IF(H2705='COSTOS VARIOS'!$C$1,'COSTOS VARIOS'!$C$2*'Precios ML'!V2705,'COSTOS VARIOS'!$B$2*'Precios ML'!V2705)</f>
        <v>123980</v>
      </c>
      <c r="J2705" s="22">
        <v>0</v>
      </c>
      <c r="K2705" s="27">
        <f t="shared" si="420"/>
        <v>10.4125</v>
      </c>
      <c r="L2705" s="27">
        <f t="shared" si="421"/>
        <v>10.4125</v>
      </c>
      <c r="M2705" s="26">
        <f>(INDEX(pesos!A:B,MATCH(L2705,pesos!A:A,1),2))</f>
        <v>16200</v>
      </c>
      <c r="N2705" s="26">
        <f>+R2705*'COSTOS VARIOS'!$O$1</f>
        <v>51300</v>
      </c>
      <c r="O2705" s="26">
        <f>+R2705*'COSTOS VARIOS'!$O$2</f>
        <v>1107</v>
      </c>
      <c r="P2705" s="26">
        <f>+R2705*'COSTOS VARIOS'!$O$3</f>
        <v>4050</v>
      </c>
      <c r="Q2705" s="26">
        <v>1</v>
      </c>
      <c r="R2705" s="26">
        <f t="shared" si="422"/>
        <v>270000</v>
      </c>
      <c r="S2705" s="25">
        <f t="shared" si="423"/>
        <v>466637</v>
      </c>
      <c r="T2705" s="28">
        <f t="shared" si="424"/>
        <v>0.32844159378703353</v>
      </c>
      <c r="U2705" s="29">
        <f t="shared" si="425"/>
        <v>619900</v>
      </c>
      <c r="V2705" s="26">
        <f>+INDEX('LISTA DE PRECIOS EKM '!A:K,MATCH('Precios ML'!B2705,'LISTA DE PRECIOS EKM '!A:A,0),8)</f>
        <v>619900</v>
      </c>
      <c r="W2705" s="26">
        <f t="shared" si="426"/>
        <v>619900</v>
      </c>
      <c r="X2705" s="26">
        <f t="shared" si="427"/>
        <v>0</v>
      </c>
      <c r="Y2705" s="26"/>
      <c r="Z2705" s="26">
        <f t="shared" si="428"/>
        <v>619900</v>
      </c>
      <c r="AA2705" s="30">
        <f t="shared" si="429"/>
        <v>1.2959259259259261</v>
      </c>
    </row>
    <row r="2706" spans="1:27">
      <c r="A2706" s="20" t="s">
        <v>7395</v>
      </c>
      <c r="B2706" s="20" t="s">
        <v>1706</v>
      </c>
      <c r="C2706" s="25">
        <v>139000</v>
      </c>
      <c r="D2706" s="22">
        <v>85</v>
      </c>
      <c r="E2706" s="22">
        <v>49</v>
      </c>
      <c r="F2706" s="22">
        <v>40</v>
      </c>
      <c r="G2706" s="22">
        <v>16000</v>
      </c>
      <c r="H2706" s="22" t="s">
        <v>5088</v>
      </c>
      <c r="I2706" s="26">
        <f>+IF(H2706='COSTOS VARIOS'!$C$1,'COSTOS VARIOS'!$C$2*'Precios ML'!V2706,'COSTOS VARIOS'!$B$2*'Precios ML'!V2706)</f>
        <v>53980</v>
      </c>
      <c r="J2706" s="22">
        <v>0</v>
      </c>
      <c r="K2706" s="27">
        <f t="shared" si="420"/>
        <v>10.4125</v>
      </c>
      <c r="L2706" s="27">
        <f t="shared" si="421"/>
        <v>10.4125</v>
      </c>
      <c r="M2706" s="26">
        <f>(INDEX(pesos!A:B,MATCH(L2706,pesos!A:A,1),2))</f>
        <v>16200</v>
      </c>
      <c r="N2706" s="26">
        <f>+R2706*'COSTOS VARIOS'!$O$1</f>
        <v>26410</v>
      </c>
      <c r="O2706" s="26">
        <f>+R2706*'COSTOS VARIOS'!$O$2</f>
        <v>569.90000000000009</v>
      </c>
      <c r="P2706" s="26">
        <f>+R2706*'COSTOS VARIOS'!$O$3</f>
        <v>2085</v>
      </c>
      <c r="Q2706" s="26">
        <v>1</v>
      </c>
      <c r="R2706" s="26">
        <f t="shared" si="422"/>
        <v>139000</v>
      </c>
      <c r="S2706" s="25">
        <f t="shared" si="423"/>
        <v>238244.9</v>
      </c>
      <c r="T2706" s="28">
        <f t="shared" si="424"/>
        <v>0.13286790189422737</v>
      </c>
      <c r="U2706" s="29">
        <f t="shared" si="425"/>
        <v>269900</v>
      </c>
      <c r="V2706" s="26">
        <f>+INDEX('LISTA DE PRECIOS EKM '!A:K,MATCH('Precios ML'!B2706,'LISTA DE PRECIOS EKM '!A:A,0),8)</f>
        <v>269900</v>
      </c>
      <c r="W2706" s="26">
        <f t="shared" si="426"/>
        <v>269900</v>
      </c>
      <c r="X2706" s="26">
        <f t="shared" si="427"/>
        <v>0</v>
      </c>
      <c r="Y2706" s="26"/>
      <c r="Z2706" s="26">
        <f t="shared" si="428"/>
        <v>269900</v>
      </c>
      <c r="AA2706" s="30">
        <f t="shared" si="429"/>
        <v>0.94172661870503593</v>
      </c>
    </row>
    <row r="2707" spans="1:27">
      <c r="A2707" s="20" t="s">
        <v>7396</v>
      </c>
      <c r="B2707" s="20" t="s">
        <v>1689</v>
      </c>
      <c r="C2707" s="25">
        <v>140000</v>
      </c>
      <c r="D2707" s="22">
        <v>85</v>
      </c>
      <c r="E2707" s="22">
        <v>49</v>
      </c>
      <c r="F2707" s="22">
        <v>40</v>
      </c>
      <c r="G2707" s="22">
        <v>16000</v>
      </c>
      <c r="H2707" s="22" t="s">
        <v>5088</v>
      </c>
      <c r="I2707" s="26">
        <f>+IF(H2707='COSTOS VARIOS'!$C$1,'COSTOS VARIOS'!$C$2*'Precios ML'!V2707,'COSTOS VARIOS'!$B$2*'Precios ML'!V2707)</f>
        <v>55980</v>
      </c>
      <c r="J2707" s="22">
        <v>0</v>
      </c>
      <c r="K2707" s="27">
        <f t="shared" si="420"/>
        <v>10.4125</v>
      </c>
      <c r="L2707" s="27">
        <f t="shared" si="421"/>
        <v>10.4125</v>
      </c>
      <c r="M2707" s="26">
        <f>(INDEX(pesos!A:B,MATCH(L2707,pesos!A:A,1),2))</f>
        <v>16200</v>
      </c>
      <c r="N2707" s="26">
        <f>+R2707*'COSTOS VARIOS'!$O$1</f>
        <v>26600</v>
      </c>
      <c r="O2707" s="26">
        <f>+R2707*'COSTOS VARIOS'!$O$2</f>
        <v>574</v>
      </c>
      <c r="P2707" s="26">
        <f>+R2707*'COSTOS VARIOS'!$O$3</f>
        <v>2100</v>
      </c>
      <c r="Q2707" s="26">
        <v>1</v>
      </c>
      <c r="R2707" s="26">
        <f t="shared" si="422"/>
        <v>140000</v>
      </c>
      <c r="S2707" s="25">
        <f t="shared" si="423"/>
        <v>241454</v>
      </c>
      <c r="T2707" s="28">
        <f t="shared" si="424"/>
        <v>0.15922701632609115</v>
      </c>
      <c r="U2707" s="29">
        <f t="shared" si="425"/>
        <v>279900</v>
      </c>
      <c r="V2707" s="26">
        <f>+INDEX('LISTA DE PRECIOS EKM '!A:K,MATCH('Precios ML'!B2707,'LISTA DE PRECIOS EKM '!A:A,0),8)</f>
        <v>279900</v>
      </c>
      <c r="W2707" s="26">
        <f t="shared" si="426"/>
        <v>279900</v>
      </c>
      <c r="X2707" s="26">
        <f t="shared" si="427"/>
        <v>0</v>
      </c>
      <c r="Y2707" s="26"/>
      <c r="Z2707" s="26">
        <f t="shared" si="428"/>
        <v>279900</v>
      </c>
      <c r="AA2707" s="30">
        <f t="shared" si="429"/>
        <v>0.99928571428571433</v>
      </c>
    </row>
    <row r="2708" spans="1:27">
      <c r="A2708" s="20" t="s">
        <v>7397</v>
      </c>
      <c r="B2708" s="20" t="s">
        <v>1672</v>
      </c>
      <c r="C2708" s="25">
        <v>94900</v>
      </c>
      <c r="D2708" s="22">
        <v>85</v>
      </c>
      <c r="E2708" s="22">
        <v>49</v>
      </c>
      <c r="F2708" s="22">
        <v>40</v>
      </c>
      <c r="G2708" s="22">
        <v>16000</v>
      </c>
      <c r="H2708" s="22" t="s">
        <v>5088</v>
      </c>
      <c r="I2708" s="26">
        <f>+IF(H2708='COSTOS VARIOS'!$C$1,'COSTOS VARIOS'!$C$2*'Precios ML'!V2708,'COSTOS VARIOS'!$B$2*'Precios ML'!V2708)</f>
        <v>45980</v>
      </c>
      <c r="J2708" s="22">
        <v>0</v>
      </c>
      <c r="K2708" s="27">
        <f t="shared" si="420"/>
        <v>10.4125</v>
      </c>
      <c r="L2708" s="27">
        <f t="shared" si="421"/>
        <v>10.4125</v>
      </c>
      <c r="M2708" s="26">
        <f>(INDEX(pesos!A:B,MATCH(L2708,pesos!A:A,1),2))</f>
        <v>16200</v>
      </c>
      <c r="N2708" s="26">
        <f>+R2708*'COSTOS VARIOS'!$O$1</f>
        <v>18031</v>
      </c>
      <c r="O2708" s="26">
        <f>+R2708*'COSTOS VARIOS'!$O$2</f>
        <v>389.09000000000003</v>
      </c>
      <c r="P2708" s="26">
        <f>+R2708*'COSTOS VARIOS'!$O$3</f>
        <v>1423.5</v>
      </c>
      <c r="Q2708" s="26">
        <v>1</v>
      </c>
      <c r="R2708" s="26">
        <f t="shared" si="422"/>
        <v>94900</v>
      </c>
      <c r="S2708" s="25">
        <f t="shared" si="423"/>
        <v>176923.59</v>
      </c>
      <c r="T2708" s="28">
        <f t="shared" si="424"/>
        <v>0.2994310142587544</v>
      </c>
      <c r="U2708" s="29">
        <f t="shared" si="425"/>
        <v>229900</v>
      </c>
      <c r="V2708" s="26">
        <f>+INDEX('LISTA DE PRECIOS EKM '!A:K,MATCH('Precios ML'!B2708,'LISTA DE PRECIOS EKM '!A:A,0),8)</f>
        <v>229900</v>
      </c>
      <c r="W2708" s="26">
        <f t="shared" si="426"/>
        <v>229900</v>
      </c>
      <c r="X2708" s="26">
        <f t="shared" si="427"/>
        <v>0</v>
      </c>
      <c r="Y2708" s="26"/>
      <c r="Z2708" s="26">
        <f t="shared" si="428"/>
        <v>229900</v>
      </c>
      <c r="AA2708" s="30">
        <f t="shared" si="429"/>
        <v>1.4225500526870389</v>
      </c>
    </row>
    <row r="2709" spans="1:27">
      <c r="A2709" s="20" t="s">
        <v>7397</v>
      </c>
      <c r="B2709" s="20" t="s">
        <v>1672</v>
      </c>
      <c r="C2709" s="25">
        <v>94900</v>
      </c>
      <c r="D2709" s="22">
        <v>85</v>
      </c>
      <c r="E2709" s="22">
        <v>49</v>
      </c>
      <c r="F2709" s="22">
        <v>40</v>
      </c>
      <c r="G2709" s="22">
        <v>16000</v>
      </c>
      <c r="H2709" s="22" t="s">
        <v>5088</v>
      </c>
      <c r="I2709" s="26">
        <f>+IF(H2709='COSTOS VARIOS'!$C$1,'COSTOS VARIOS'!$C$2*'Precios ML'!V2709,'COSTOS VARIOS'!$B$2*'Precios ML'!V2709)</f>
        <v>45980</v>
      </c>
      <c r="J2709" s="22">
        <v>0</v>
      </c>
      <c r="K2709" s="27">
        <f t="shared" si="420"/>
        <v>10.4125</v>
      </c>
      <c r="L2709" s="27">
        <f t="shared" si="421"/>
        <v>10.4125</v>
      </c>
      <c r="M2709" s="26">
        <f>(INDEX(pesos!A:B,MATCH(L2709,pesos!A:A,1),2))</f>
        <v>16200</v>
      </c>
      <c r="N2709" s="26">
        <f>+R2709*'COSTOS VARIOS'!$O$1</f>
        <v>18031</v>
      </c>
      <c r="O2709" s="26">
        <f>+R2709*'COSTOS VARIOS'!$O$2</f>
        <v>389.09000000000003</v>
      </c>
      <c r="P2709" s="26">
        <f>+R2709*'COSTOS VARIOS'!$O$3</f>
        <v>1423.5</v>
      </c>
      <c r="Q2709" s="26">
        <v>1</v>
      </c>
      <c r="R2709" s="26">
        <f t="shared" si="422"/>
        <v>94900</v>
      </c>
      <c r="S2709" s="25">
        <f t="shared" si="423"/>
        <v>176923.59</v>
      </c>
      <c r="T2709" s="28">
        <f t="shared" si="424"/>
        <v>0.2994310142587544</v>
      </c>
      <c r="U2709" s="29">
        <f t="shared" si="425"/>
        <v>229900</v>
      </c>
      <c r="V2709" s="26">
        <f>+INDEX('LISTA DE PRECIOS EKM '!A:K,MATCH('Precios ML'!B2709,'LISTA DE PRECIOS EKM '!A:A,0),8)</f>
        <v>229900</v>
      </c>
      <c r="W2709" s="26">
        <f t="shared" si="426"/>
        <v>229900</v>
      </c>
      <c r="X2709" s="26">
        <f t="shared" si="427"/>
        <v>0</v>
      </c>
      <c r="Y2709" s="26"/>
      <c r="Z2709" s="26">
        <f t="shared" si="428"/>
        <v>229900</v>
      </c>
      <c r="AA2709" s="30">
        <f t="shared" si="429"/>
        <v>1.4225500526870389</v>
      </c>
    </row>
    <row r="2710" spans="1:27">
      <c r="A2710" s="20" t="s">
        <v>7398</v>
      </c>
      <c r="B2710" s="20" t="s">
        <v>1799</v>
      </c>
      <c r="C2710" s="25">
        <v>139000</v>
      </c>
      <c r="D2710" s="22">
        <v>85</v>
      </c>
      <c r="E2710" s="22">
        <v>49</v>
      </c>
      <c r="F2710" s="22">
        <v>40</v>
      </c>
      <c r="G2710" s="22">
        <v>16000</v>
      </c>
      <c r="H2710" s="22" t="s">
        <v>5088</v>
      </c>
      <c r="I2710" s="26">
        <f>+IF(H2710='COSTOS VARIOS'!$C$1,'COSTOS VARIOS'!$C$2*'Precios ML'!V2710,'COSTOS VARIOS'!$B$2*'Precios ML'!V2710)</f>
        <v>55980</v>
      </c>
      <c r="J2710" s="22">
        <v>0</v>
      </c>
      <c r="K2710" s="27">
        <f t="shared" si="420"/>
        <v>10.4125</v>
      </c>
      <c r="L2710" s="27">
        <f t="shared" si="421"/>
        <v>10.4125</v>
      </c>
      <c r="M2710" s="26">
        <f>(INDEX(pesos!A:B,MATCH(L2710,pesos!A:A,1),2))</f>
        <v>16200</v>
      </c>
      <c r="N2710" s="26">
        <f>+R2710*'COSTOS VARIOS'!$O$1</f>
        <v>26410</v>
      </c>
      <c r="O2710" s="26">
        <f>+R2710*'COSTOS VARIOS'!$O$2</f>
        <v>569.90000000000009</v>
      </c>
      <c r="P2710" s="26">
        <f>+R2710*'COSTOS VARIOS'!$O$3</f>
        <v>2085</v>
      </c>
      <c r="Q2710" s="26">
        <v>1</v>
      </c>
      <c r="R2710" s="26">
        <f t="shared" si="422"/>
        <v>139000</v>
      </c>
      <c r="S2710" s="25">
        <f t="shared" si="423"/>
        <v>240244.9</v>
      </c>
      <c r="T2710" s="28">
        <f t="shared" si="424"/>
        <v>0.16506115218262707</v>
      </c>
      <c r="U2710" s="29">
        <f t="shared" si="425"/>
        <v>279900</v>
      </c>
      <c r="V2710" s="26">
        <f>+INDEX('LISTA DE PRECIOS EKM '!A:K,MATCH('Precios ML'!B2710,'LISTA DE PRECIOS EKM '!A:A,0),8)</f>
        <v>279900</v>
      </c>
      <c r="W2710" s="26">
        <f t="shared" si="426"/>
        <v>279900</v>
      </c>
      <c r="X2710" s="26">
        <f t="shared" si="427"/>
        <v>0</v>
      </c>
      <c r="Y2710" s="26"/>
      <c r="Z2710" s="26">
        <f t="shared" si="428"/>
        <v>279900</v>
      </c>
      <c r="AA2710" s="30">
        <f t="shared" si="429"/>
        <v>1.0136690647482016</v>
      </c>
    </row>
    <row r="2711" spans="1:27">
      <c r="A2711" s="20" t="s">
        <v>7398</v>
      </c>
      <c r="B2711" s="20" t="s">
        <v>1799</v>
      </c>
      <c r="C2711" s="25">
        <v>139000</v>
      </c>
      <c r="D2711" s="22">
        <v>85</v>
      </c>
      <c r="E2711" s="22">
        <v>49</v>
      </c>
      <c r="F2711" s="22">
        <v>40</v>
      </c>
      <c r="G2711" s="22">
        <v>16000</v>
      </c>
      <c r="H2711" s="22" t="s">
        <v>5088</v>
      </c>
      <c r="I2711" s="26">
        <f>+IF(H2711='COSTOS VARIOS'!$C$1,'COSTOS VARIOS'!$C$2*'Precios ML'!V2711,'COSTOS VARIOS'!$B$2*'Precios ML'!V2711)</f>
        <v>55980</v>
      </c>
      <c r="J2711" s="22">
        <v>0</v>
      </c>
      <c r="K2711" s="27">
        <f t="shared" si="420"/>
        <v>10.4125</v>
      </c>
      <c r="L2711" s="27">
        <f t="shared" si="421"/>
        <v>10.4125</v>
      </c>
      <c r="M2711" s="26">
        <f>(INDEX(pesos!A:B,MATCH(L2711,pesos!A:A,1),2))</f>
        <v>16200</v>
      </c>
      <c r="N2711" s="26">
        <f>+R2711*'COSTOS VARIOS'!$O$1</f>
        <v>26410</v>
      </c>
      <c r="O2711" s="26">
        <f>+R2711*'COSTOS VARIOS'!$O$2</f>
        <v>569.90000000000009</v>
      </c>
      <c r="P2711" s="26">
        <f>+R2711*'COSTOS VARIOS'!$O$3</f>
        <v>2085</v>
      </c>
      <c r="Q2711" s="26">
        <v>1</v>
      </c>
      <c r="R2711" s="26">
        <f t="shared" si="422"/>
        <v>139000</v>
      </c>
      <c r="S2711" s="25">
        <f t="shared" si="423"/>
        <v>240244.9</v>
      </c>
      <c r="T2711" s="28">
        <f t="shared" si="424"/>
        <v>0.16506115218262707</v>
      </c>
      <c r="U2711" s="29">
        <f t="shared" si="425"/>
        <v>279900</v>
      </c>
      <c r="V2711" s="26">
        <f>+INDEX('LISTA DE PRECIOS EKM '!A:K,MATCH('Precios ML'!B2711,'LISTA DE PRECIOS EKM '!A:A,0),8)</f>
        <v>279900</v>
      </c>
      <c r="W2711" s="26">
        <f t="shared" si="426"/>
        <v>279900</v>
      </c>
      <c r="X2711" s="26">
        <f t="shared" si="427"/>
        <v>0</v>
      </c>
      <c r="Y2711" s="26"/>
      <c r="Z2711" s="26">
        <f t="shared" si="428"/>
        <v>279900</v>
      </c>
      <c r="AA2711" s="30">
        <f t="shared" si="429"/>
        <v>1.0136690647482016</v>
      </c>
    </row>
    <row r="2712" spans="1:27">
      <c r="A2712" s="20" t="s">
        <v>7391</v>
      </c>
      <c r="B2712" s="20" t="s">
        <v>7392</v>
      </c>
      <c r="C2712" s="25">
        <v>130167.99999999999</v>
      </c>
      <c r="D2712" s="22">
        <v>85</v>
      </c>
      <c r="E2712" s="22">
        <v>49</v>
      </c>
      <c r="F2712" s="22">
        <v>40</v>
      </c>
      <c r="G2712" s="22">
        <v>16000</v>
      </c>
      <c r="H2712" s="22" t="s">
        <v>5088</v>
      </c>
      <c r="I2712" s="26">
        <f>+IF(H2712='COSTOS VARIOS'!$C$1,'COSTOS VARIOS'!$C$2*'Precios ML'!V2712,'COSTOS VARIOS'!$B$2*'Precios ML'!V2712)</f>
        <v>53980</v>
      </c>
      <c r="J2712" s="22">
        <v>0</v>
      </c>
      <c r="K2712" s="27">
        <f t="shared" si="420"/>
        <v>10.4125</v>
      </c>
      <c r="L2712" s="27">
        <f t="shared" si="421"/>
        <v>10.4125</v>
      </c>
      <c r="M2712" s="26">
        <f>(INDEX(pesos!A:B,MATCH(L2712,pesos!A:A,1),2))</f>
        <v>16200</v>
      </c>
      <c r="N2712" s="26">
        <f>+R2712*'COSTOS VARIOS'!$O$1</f>
        <v>24731.919999999998</v>
      </c>
      <c r="O2712" s="26">
        <f>+R2712*'COSTOS VARIOS'!$O$2</f>
        <v>533.68880000000001</v>
      </c>
      <c r="P2712" s="26">
        <f>+R2712*'COSTOS VARIOS'!$O$3</f>
        <v>1952.5199999999998</v>
      </c>
      <c r="Q2712" s="26">
        <v>1</v>
      </c>
      <c r="R2712" s="26">
        <f t="shared" si="422"/>
        <v>130167.99999999999</v>
      </c>
      <c r="S2712" s="25">
        <f t="shared" si="423"/>
        <v>227566.12880000001</v>
      </c>
      <c r="T2712" s="28">
        <f t="shared" si="424"/>
        <v>0.18602887619187736</v>
      </c>
      <c r="U2712" s="29">
        <f t="shared" si="425"/>
        <v>269900</v>
      </c>
      <c r="V2712" s="26">
        <f>+INDEX('LISTA DE PRECIOS EKM '!A:K,MATCH('Precios ML'!B2712,'LISTA DE PRECIOS EKM '!A:A,0),8)</f>
        <v>269900</v>
      </c>
      <c r="W2712" s="26">
        <f t="shared" si="426"/>
        <v>269900</v>
      </c>
      <c r="X2712" s="26">
        <f t="shared" si="427"/>
        <v>0</v>
      </c>
      <c r="Y2712" s="26"/>
      <c r="Z2712" s="26">
        <f t="shared" si="428"/>
        <v>269900</v>
      </c>
      <c r="AA2712" s="30">
        <f t="shared" si="429"/>
        <v>1.0734742793927849</v>
      </c>
    </row>
    <row r="2713" spans="1:27">
      <c r="A2713" s="20" t="s">
        <v>7399</v>
      </c>
      <c r="B2713" s="20" t="s">
        <v>7400</v>
      </c>
      <c r="C2713" s="25">
        <v>126399.6</v>
      </c>
      <c r="D2713" s="22">
        <v>85</v>
      </c>
      <c r="E2713" s="22">
        <v>49</v>
      </c>
      <c r="F2713" s="22">
        <v>40</v>
      </c>
      <c r="G2713" s="22">
        <v>16000</v>
      </c>
      <c r="H2713" s="22" t="s">
        <v>5088</v>
      </c>
      <c r="I2713" s="26">
        <f>+IF(H2713='COSTOS VARIOS'!$C$1,'COSTOS VARIOS'!$C$2*'Precios ML'!V2713,'COSTOS VARIOS'!$B$2*'Precios ML'!V2713)</f>
        <v>55980</v>
      </c>
      <c r="J2713" s="22">
        <v>0</v>
      </c>
      <c r="K2713" s="27">
        <f t="shared" si="420"/>
        <v>10.4125</v>
      </c>
      <c r="L2713" s="27">
        <f t="shared" si="421"/>
        <v>10.4125</v>
      </c>
      <c r="M2713" s="26">
        <f>(INDEX(pesos!A:B,MATCH(L2713,pesos!A:A,1),2))</f>
        <v>16200</v>
      </c>
      <c r="N2713" s="26">
        <f>+R2713*'COSTOS VARIOS'!$O$1</f>
        <v>24015.924000000003</v>
      </c>
      <c r="O2713" s="26">
        <f>+R2713*'COSTOS VARIOS'!$O$2</f>
        <v>518.23836000000006</v>
      </c>
      <c r="P2713" s="26">
        <f>+R2713*'COSTOS VARIOS'!$O$3</f>
        <v>1895.9939999999999</v>
      </c>
      <c r="Q2713" s="26">
        <v>1</v>
      </c>
      <c r="R2713" s="26">
        <f t="shared" si="422"/>
        <v>126399.6</v>
      </c>
      <c r="S2713" s="25">
        <f t="shared" si="423"/>
        <v>225009.75636000003</v>
      </c>
      <c r="T2713" s="28">
        <f t="shared" si="424"/>
        <v>0.24394606050850243</v>
      </c>
      <c r="U2713" s="29">
        <f t="shared" si="425"/>
        <v>279900</v>
      </c>
      <c r="V2713" s="26">
        <f>+INDEX('LISTA DE PRECIOS EKM '!A:K,MATCH('Precios ML'!B2713,'LISTA DE PRECIOS EKM '!A:A,0),8)</f>
        <v>279900</v>
      </c>
      <c r="W2713" s="26">
        <f t="shared" si="426"/>
        <v>279900</v>
      </c>
      <c r="X2713" s="26">
        <f t="shared" si="427"/>
        <v>0</v>
      </c>
      <c r="Y2713" s="26"/>
      <c r="Z2713" s="26">
        <f t="shared" si="428"/>
        <v>279900</v>
      </c>
      <c r="AA2713" s="30">
        <f t="shared" si="429"/>
        <v>1.2144057417903222</v>
      </c>
    </row>
    <row r="2714" spans="1:27">
      <c r="A2714" s="20" t="s">
        <v>7401</v>
      </c>
      <c r="B2714" s="20" t="s">
        <v>1680</v>
      </c>
      <c r="C2714" s="25">
        <v>357844</v>
      </c>
      <c r="D2714" s="22">
        <v>85</v>
      </c>
      <c r="E2714" s="22">
        <v>49</v>
      </c>
      <c r="F2714" s="22">
        <v>40</v>
      </c>
      <c r="G2714" s="22">
        <v>16000</v>
      </c>
      <c r="H2714" s="22" t="s">
        <v>5088</v>
      </c>
      <c r="I2714" s="26">
        <f>+IF(H2714='COSTOS VARIOS'!$C$1,'COSTOS VARIOS'!$C$2*'Precios ML'!V2714,'COSTOS VARIOS'!$B$2*'Precios ML'!V2714)</f>
        <v>157980</v>
      </c>
      <c r="J2714" s="22">
        <v>0</v>
      </c>
      <c r="K2714" s="27">
        <f t="shared" si="420"/>
        <v>10.4125</v>
      </c>
      <c r="L2714" s="27">
        <f t="shared" si="421"/>
        <v>10.4125</v>
      </c>
      <c r="M2714" s="26">
        <f>(INDEX(pesos!A:B,MATCH(L2714,pesos!A:A,1),2))</f>
        <v>16200</v>
      </c>
      <c r="N2714" s="26">
        <f>+R2714*'COSTOS VARIOS'!$O$1</f>
        <v>67990.36</v>
      </c>
      <c r="O2714" s="26">
        <f>+R2714*'COSTOS VARIOS'!$O$2</f>
        <v>1467.1604000000002</v>
      </c>
      <c r="P2714" s="26">
        <f>+R2714*'COSTOS VARIOS'!$O$3</f>
        <v>5367.66</v>
      </c>
      <c r="Q2714" s="26">
        <v>1</v>
      </c>
      <c r="R2714" s="26">
        <f t="shared" si="422"/>
        <v>357844</v>
      </c>
      <c r="S2714" s="25">
        <f t="shared" si="423"/>
        <v>606849.18039999995</v>
      </c>
      <c r="T2714" s="28">
        <f t="shared" si="424"/>
        <v>0.30164137237417621</v>
      </c>
      <c r="U2714" s="29">
        <f t="shared" si="425"/>
        <v>789900</v>
      </c>
      <c r="V2714" s="26">
        <f>+INDEX('LISTA DE PRECIOS EKM '!A:K,MATCH('Precios ML'!B2714,'LISTA DE PRECIOS EKM '!A:A,0),8)</f>
        <v>789900</v>
      </c>
      <c r="W2714" s="26">
        <f t="shared" si="426"/>
        <v>789900</v>
      </c>
      <c r="X2714" s="26">
        <f t="shared" si="427"/>
        <v>0</v>
      </c>
      <c r="Y2714" s="26"/>
      <c r="Z2714" s="26">
        <f t="shared" si="428"/>
        <v>789900</v>
      </c>
      <c r="AA2714" s="30">
        <f t="shared" si="429"/>
        <v>1.2073864589038799</v>
      </c>
    </row>
    <row r="2715" spans="1:27">
      <c r="A2715" s="20" t="s">
        <v>7401</v>
      </c>
      <c r="B2715" s="20" t="s">
        <v>1680</v>
      </c>
      <c r="C2715" s="25">
        <v>357844</v>
      </c>
      <c r="D2715" s="22">
        <v>85</v>
      </c>
      <c r="E2715" s="22">
        <v>49</v>
      </c>
      <c r="F2715" s="22">
        <v>40</v>
      </c>
      <c r="G2715" s="22">
        <v>16000</v>
      </c>
      <c r="H2715" s="22" t="s">
        <v>5088</v>
      </c>
      <c r="I2715" s="26">
        <f>+IF(H2715='COSTOS VARIOS'!$C$1,'COSTOS VARIOS'!$C$2*'Precios ML'!V2715,'COSTOS VARIOS'!$B$2*'Precios ML'!V2715)</f>
        <v>157980</v>
      </c>
      <c r="J2715" s="22">
        <v>0</v>
      </c>
      <c r="K2715" s="27">
        <f t="shared" si="420"/>
        <v>10.4125</v>
      </c>
      <c r="L2715" s="27">
        <f t="shared" si="421"/>
        <v>10.4125</v>
      </c>
      <c r="M2715" s="26">
        <f>(INDEX(pesos!A:B,MATCH(L2715,pesos!A:A,1),2))</f>
        <v>16200</v>
      </c>
      <c r="N2715" s="26">
        <f>+R2715*'COSTOS VARIOS'!$O$1</f>
        <v>67990.36</v>
      </c>
      <c r="O2715" s="26">
        <f>+R2715*'COSTOS VARIOS'!$O$2</f>
        <v>1467.1604000000002</v>
      </c>
      <c r="P2715" s="26">
        <f>+R2715*'COSTOS VARIOS'!$O$3</f>
        <v>5367.66</v>
      </c>
      <c r="Q2715" s="26">
        <v>1</v>
      </c>
      <c r="R2715" s="26">
        <f t="shared" si="422"/>
        <v>357844</v>
      </c>
      <c r="S2715" s="25">
        <f t="shared" si="423"/>
        <v>606849.18039999995</v>
      </c>
      <c r="T2715" s="28">
        <f t="shared" si="424"/>
        <v>0.30164137237417621</v>
      </c>
      <c r="U2715" s="29">
        <f t="shared" si="425"/>
        <v>789900</v>
      </c>
      <c r="V2715" s="26">
        <f>+INDEX('LISTA DE PRECIOS EKM '!A:K,MATCH('Precios ML'!B2715,'LISTA DE PRECIOS EKM '!A:A,0),8)</f>
        <v>789900</v>
      </c>
      <c r="W2715" s="26">
        <f t="shared" si="426"/>
        <v>789900</v>
      </c>
      <c r="X2715" s="26">
        <f t="shared" si="427"/>
        <v>0</v>
      </c>
      <c r="Y2715" s="26"/>
      <c r="Z2715" s="26">
        <f t="shared" si="428"/>
        <v>789900</v>
      </c>
      <c r="AA2715" s="30">
        <f t="shared" si="429"/>
        <v>1.2073864589038799</v>
      </c>
    </row>
    <row r="2716" spans="1:27">
      <c r="A2716" s="20" t="s">
        <v>7396</v>
      </c>
      <c r="B2716" s="20" t="s">
        <v>1689</v>
      </c>
      <c r="C2716" s="25">
        <v>140000</v>
      </c>
      <c r="D2716" s="22">
        <v>85</v>
      </c>
      <c r="E2716" s="22">
        <v>49</v>
      </c>
      <c r="F2716" s="22">
        <v>40</v>
      </c>
      <c r="G2716" s="22">
        <v>16000</v>
      </c>
      <c r="H2716" s="22" t="s">
        <v>5088</v>
      </c>
      <c r="I2716" s="26">
        <f>+IF(H2716='COSTOS VARIOS'!$C$1,'COSTOS VARIOS'!$C$2*'Precios ML'!V2716,'COSTOS VARIOS'!$B$2*'Precios ML'!V2716)</f>
        <v>55980</v>
      </c>
      <c r="J2716" s="22">
        <v>0</v>
      </c>
      <c r="K2716" s="27">
        <f t="shared" si="420"/>
        <v>10.4125</v>
      </c>
      <c r="L2716" s="27">
        <f t="shared" si="421"/>
        <v>10.4125</v>
      </c>
      <c r="M2716" s="26">
        <f>(INDEX(pesos!A:B,MATCH(L2716,pesos!A:A,1),2))</f>
        <v>16200</v>
      </c>
      <c r="N2716" s="26">
        <f>+R2716*'COSTOS VARIOS'!$O$1</f>
        <v>26600</v>
      </c>
      <c r="O2716" s="26">
        <f>+R2716*'COSTOS VARIOS'!$O$2</f>
        <v>574</v>
      </c>
      <c r="P2716" s="26">
        <f>+R2716*'COSTOS VARIOS'!$O$3</f>
        <v>2100</v>
      </c>
      <c r="Q2716" s="26">
        <v>1</v>
      </c>
      <c r="R2716" s="26">
        <f t="shared" si="422"/>
        <v>140000</v>
      </c>
      <c r="S2716" s="25">
        <f t="shared" si="423"/>
        <v>241454</v>
      </c>
      <c r="T2716" s="28">
        <f t="shared" si="424"/>
        <v>0.15922701632609115</v>
      </c>
      <c r="U2716" s="29">
        <f t="shared" si="425"/>
        <v>279900</v>
      </c>
      <c r="V2716" s="26">
        <f>+INDEX('LISTA DE PRECIOS EKM '!A:K,MATCH('Precios ML'!B2716,'LISTA DE PRECIOS EKM '!A:A,0),8)</f>
        <v>279900</v>
      </c>
      <c r="W2716" s="26">
        <f t="shared" si="426"/>
        <v>279900</v>
      </c>
      <c r="X2716" s="26">
        <f t="shared" si="427"/>
        <v>0</v>
      </c>
      <c r="Y2716" s="26"/>
      <c r="Z2716" s="26">
        <f t="shared" si="428"/>
        <v>279900</v>
      </c>
      <c r="AA2716" s="30">
        <f t="shared" si="429"/>
        <v>0.99928571428571433</v>
      </c>
    </row>
    <row r="2717" spans="1:27">
      <c r="A2717" s="20" t="s">
        <v>7402</v>
      </c>
      <c r="B2717" s="20" t="s">
        <v>1691</v>
      </c>
      <c r="C2717" s="25">
        <v>140000</v>
      </c>
      <c r="D2717" s="22">
        <v>85</v>
      </c>
      <c r="E2717" s="22">
        <v>49</v>
      </c>
      <c r="F2717" s="22">
        <v>40</v>
      </c>
      <c r="G2717" s="22">
        <v>16000</v>
      </c>
      <c r="H2717" s="22" t="s">
        <v>5088</v>
      </c>
      <c r="I2717" s="26">
        <f>+IF(H2717='COSTOS VARIOS'!$C$1,'COSTOS VARIOS'!$C$2*'Precios ML'!V2717,'COSTOS VARIOS'!$B$2*'Precios ML'!V2717)</f>
        <v>55980</v>
      </c>
      <c r="J2717" s="22">
        <v>0</v>
      </c>
      <c r="K2717" s="27">
        <f t="shared" si="420"/>
        <v>10.4125</v>
      </c>
      <c r="L2717" s="27">
        <f t="shared" si="421"/>
        <v>10.4125</v>
      </c>
      <c r="M2717" s="26">
        <f>(INDEX(pesos!A:B,MATCH(L2717,pesos!A:A,1),2))</f>
        <v>16200</v>
      </c>
      <c r="N2717" s="26">
        <f>+R2717*'COSTOS VARIOS'!$O$1</f>
        <v>26600</v>
      </c>
      <c r="O2717" s="26">
        <f>+R2717*'COSTOS VARIOS'!$O$2</f>
        <v>574</v>
      </c>
      <c r="P2717" s="26">
        <f>+R2717*'COSTOS VARIOS'!$O$3</f>
        <v>2100</v>
      </c>
      <c r="Q2717" s="26">
        <v>1</v>
      </c>
      <c r="R2717" s="26">
        <f t="shared" si="422"/>
        <v>140000</v>
      </c>
      <c r="S2717" s="25">
        <f t="shared" si="423"/>
        <v>241454</v>
      </c>
      <c r="T2717" s="28">
        <f t="shared" si="424"/>
        <v>0.15922701632609115</v>
      </c>
      <c r="U2717" s="29">
        <f t="shared" si="425"/>
        <v>279900</v>
      </c>
      <c r="V2717" s="26">
        <f>+INDEX('LISTA DE PRECIOS EKM '!A:K,MATCH('Precios ML'!B2717,'LISTA DE PRECIOS EKM '!A:A,0),8)</f>
        <v>279900</v>
      </c>
      <c r="W2717" s="26">
        <f t="shared" si="426"/>
        <v>279900</v>
      </c>
      <c r="X2717" s="26">
        <f t="shared" si="427"/>
        <v>0</v>
      </c>
      <c r="Y2717" s="26"/>
      <c r="Z2717" s="26">
        <f t="shared" si="428"/>
        <v>279900</v>
      </c>
      <c r="AA2717" s="30">
        <f t="shared" si="429"/>
        <v>0.99928571428571433</v>
      </c>
    </row>
    <row r="2718" spans="1:27">
      <c r="A2718" s="20" t="s">
        <v>7403</v>
      </c>
      <c r="B2718" s="20" t="s">
        <v>7404</v>
      </c>
      <c r="C2718" s="25">
        <v>139000</v>
      </c>
      <c r="D2718" s="22">
        <v>85</v>
      </c>
      <c r="E2718" s="22">
        <v>49</v>
      </c>
      <c r="F2718" s="22">
        <v>40</v>
      </c>
      <c r="G2718" s="22">
        <v>16000</v>
      </c>
      <c r="H2718" s="22" t="s">
        <v>5088</v>
      </c>
      <c r="I2718" s="26">
        <f>+IF(H2718='COSTOS VARIOS'!$C$1,'COSTOS VARIOS'!$C$2*'Precios ML'!V2718,'COSTOS VARIOS'!$B$2*'Precios ML'!V2718)</f>
        <v>59980</v>
      </c>
      <c r="J2718" s="22">
        <v>0</v>
      </c>
      <c r="K2718" s="27">
        <f t="shared" si="420"/>
        <v>10.4125</v>
      </c>
      <c r="L2718" s="27">
        <f t="shared" si="421"/>
        <v>10.4125</v>
      </c>
      <c r="M2718" s="26">
        <f>(INDEX(pesos!A:B,MATCH(L2718,pesos!A:A,1),2))</f>
        <v>16200</v>
      </c>
      <c r="N2718" s="26">
        <f>+R2718*'COSTOS VARIOS'!$O$1</f>
        <v>26410</v>
      </c>
      <c r="O2718" s="26">
        <f>+R2718*'COSTOS VARIOS'!$O$2</f>
        <v>569.90000000000009</v>
      </c>
      <c r="P2718" s="26">
        <f>+R2718*'COSTOS VARIOS'!$O$3</f>
        <v>2085</v>
      </c>
      <c r="Q2718" s="26">
        <v>1</v>
      </c>
      <c r="R2718" s="26">
        <f t="shared" si="422"/>
        <v>139000</v>
      </c>
      <c r="S2718" s="25">
        <f t="shared" si="423"/>
        <v>244244.9</v>
      </c>
      <c r="T2718" s="28">
        <f t="shared" si="424"/>
        <v>0.22786596567625361</v>
      </c>
      <c r="U2718" s="29">
        <f t="shared" si="425"/>
        <v>299900</v>
      </c>
      <c r="V2718" s="26">
        <f>+INDEX('LISTA DE PRECIOS EKM '!A:K,MATCH('Precios ML'!B2718,'LISTA DE PRECIOS EKM '!A:A,0),8)</f>
        <v>299900</v>
      </c>
      <c r="W2718" s="26">
        <f t="shared" si="426"/>
        <v>299900</v>
      </c>
      <c r="X2718" s="26">
        <f t="shared" si="427"/>
        <v>0</v>
      </c>
      <c r="Y2718" s="26"/>
      <c r="Z2718" s="26">
        <f t="shared" si="428"/>
        <v>299900</v>
      </c>
      <c r="AA2718" s="30">
        <f t="shared" si="429"/>
        <v>1.1575539568345325</v>
      </c>
    </row>
    <row r="2719" spans="1:27">
      <c r="A2719" s="20" t="s">
        <v>7403</v>
      </c>
      <c r="B2719" s="20" t="s">
        <v>7404</v>
      </c>
      <c r="C2719" s="25">
        <v>139000</v>
      </c>
      <c r="D2719" s="22">
        <v>85</v>
      </c>
      <c r="E2719" s="22">
        <v>49</v>
      </c>
      <c r="F2719" s="22">
        <v>40</v>
      </c>
      <c r="G2719" s="22">
        <v>16000</v>
      </c>
      <c r="H2719" s="22" t="s">
        <v>5088</v>
      </c>
      <c r="I2719" s="26">
        <f>+IF(H2719='COSTOS VARIOS'!$C$1,'COSTOS VARIOS'!$C$2*'Precios ML'!V2719,'COSTOS VARIOS'!$B$2*'Precios ML'!V2719)</f>
        <v>59980</v>
      </c>
      <c r="J2719" s="22">
        <v>0</v>
      </c>
      <c r="K2719" s="27">
        <f t="shared" si="420"/>
        <v>10.4125</v>
      </c>
      <c r="L2719" s="27">
        <f t="shared" si="421"/>
        <v>10.4125</v>
      </c>
      <c r="M2719" s="26">
        <f>(INDEX(pesos!A:B,MATCH(L2719,pesos!A:A,1),2))</f>
        <v>16200</v>
      </c>
      <c r="N2719" s="26">
        <f>+R2719*'COSTOS VARIOS'!$O$1</f>
        <v>26410</v>
      </c>
      <c r="O2719" s="26">
        <f>+R2719*'COSTOS VARIOS'!$O$2</f>
        <v>569.90000000000009</v>
      </c>
      <c r="P2719" s="26">
        <f>+R2719*'COSTOS VARIOS'!$O$3</f>
        <v>2085</v>
      </c>
      <c r="Q2719" s="26">
        <v>1</v>
      </c>
      <c r="R2719" s="26">
        <f t="shared" si="422"/>
        <v>139000</v>
      </c>
      <c r="S2719" s="25">
        <f t="shared" si="423"/>
        <v>244244.9</v>
      </c>
      <c r="T2719" s="28">
        <f t="shared" si="424"/>
        <v>0.22786596567625361</v>
      </c>
      <c r="U2719" s="29">
        <f t="shared" si="425"/>
        <v>299900</v>
      </c>
      <c r="V2719" s="26">
        <f>+INDEX('LISTA DE PRECIOS EKM '!A:K,MATCH('Precios ML'!B2719,'LISTA DE PRECIOS EKM '!A:A,0),8)</f>
        <v>299900</v>
      </c>
      <c r="W2719" s="26">
        <f t="shared" si="426"/>
        <v>299900</v>
      </c>
      <c r="X2719" s="26">
        <f t="shared" si="427"/>
        <v>0</v>
      </c>
      <c r="Y2719" s="26"/>
      <c r="Z2719" s="26">
        <f t="shared" si="428"/>
        <v>299900</v>
      </c>
      <c r="AA2719" s="30">
        <f t="shared" si="429"/>
        <v>1.1575539568345325</v>
      </c>
    </row>
    <row r="2720" spans="1:27">
      <c r="A2720" s="20" t="s">
        <v>7405</v>
      </c>
      <c r="B2720" s="20" t="s">
        <v>7406</v>
      </c>
      <c r="C2720" s="25">
        <v>130167.99999999999</v>
      </c>
      <c r="D2720" s="22">
        <v>85</v>
      </c>
      <c r="E2720" s="22">
        <v>49</v>
      </c>
      <c r="F2720" s="22">
        <v>40</v>
      </c>
      <c r="G2720" s="22">
        <v>16000</v>
      </c>
      <c r="H2720" s="22" t="s">
        <v>5088</v>
      </c>
      <c r="I2720" s="26">
        <f>+IF(H2720='COSTOS VARIOS'!$C$1,'COSTOS VARIOS'!$C$2*'Precios ML'!V2720,'COSTOS VARIOS'!$B$2*'Precios ML'!V2720)</f>
        <v>57980</v>
      </c>
      <c r="J2720" s="22">
        <v>0</v>
      </c>
      <c r="K2720" s="27">
        <f t="shared" si="420"/>
        <v>10.4125</v>
      </c>
      <c r="L2720" s="27">
        <f t="shared" si="421"/>
        <v>10.4125</v>
      </c>
      <c r="M2720" s="26">
        <f>(INDEX(pesos!A:B,MATCH(L2720,pesos!A:A,1),2))</f>
        <v>16200</v>
      </c>
      <c r="N2720" s="26">
        <f>+R2720*'COSTOS VARIOS'!$O$1</f>
        <v>24731.919999999998</v>
      </c>
      <c r="O2720" s="26">
        <f>+R2720*'COSTOS VARIOS'!$O$2</f>
        <v>533.68880000000001</v>
      </c>
      <c r="P2720" s="26">
        <f>+R2720*'COSTOS VARIOS'!$O$3</f>
        <v>1952.5199999999998</v>
      </c>
      <c r="Q2720" s="26">
        <v>1</v>
      </c>
      <c r="R2720" s="26">
        <f t="shared" si="422"/>
        <v>130167.99999999999</v>
      </c>
      <c r="S2720" s="25">
        <f t="shared" si="423"/>
        <v>231566.12880000001</v>
      </c>
      <c r="T2720" s="28">
        <f t="shared" si="424"/>
        <v>0.25191020596272962</v>
      </c>
      <c r="U2720" s="29">
        <f t="shared" si="425"/>
        <v>289900</v>
      </c>
      <c r="V2720" s="26">
        <f>+INDEX('LISTA DE PRECIOS EKM '!A:K,MATCH('Precios ML'!B2720,'LISTA DE PRECIOS EKM '!A:A,0),8)</f>
        <v>289900</v>
      </c>
      <c r="W2720" s="26">
        <f t="shared" si="426"/>
        <v>289900</v>
      </c>
      <c r="X2720" s="26">
        <f t="shared" si="427"/>
        <v>0</v>
      </c>
      <c r="Y2720" s="26"/>
      <c r="Z2720" s="26">
        <f t="shared" si="428"/>
        <v>289900</v>
      </c>
      <c r="AA2720" s="30">
        <f t="shared" si="429"/>
        <v>1.2271218732714648</v>
      </c>
    </row>
    <row r="2721" spans="1:27">
      <c r="A2721" s="20" t="s">
        <v>7407</v>
      </c>
      <c r="B2721" s="20" t="s">
        <v>2354</v>
      </c>
      <c r="C2721" s="25">
        <v>210000</v>
      </c>
      <c r="D2721" s="22">
        <v>85</v>
      </c>
      <c r="E2721" s="22">
        <v>49</v>
      </c>
      <c r="F2721" s="22">
        <v>40</v>
      </c>
      <c r="G2721" s="22">
        <v>16000</v>
      </c>
      <c r="H2721" s="22" t="s">
        <v>5088</v>
      </c>
      <c r="I2721" s="26">
        <f>+IF(H2721='COSTOS VARIOS'!$C$1,'COSTOS VARIOS'!$C$2*'Precios ML'!V2721,'COSTOS VARIOS'!$B$2*'Precios ML'!V2721)</f>
        <v>87980</v>
      </c>
      <c r="J2721" s="22">
        <v>0</v>
      </c>
      <c r="K2721" s="27">
        <f t="shared" si="420"/>
        <v>10.4125</v>
      </c>
      <c r="L2721" s="27">
        <f t="shared" si="421"/>
        <v>10.4125</v>
      </c>
      <c r="M2721" s="26">
        <f>(INDEX(pesos!A:B,MATCH(L2721,pesos!A:A,1),2))</f>
        <v>16200</v>
      </c>
      <c r="N2721" s="26">
        <f>+R2721*'COSTOS VARIOS'!$O$1</f>
        <v>39900</v>
      </c>
      <c r="O2721" s="26">
        <f>+R2721*'COSTOS VARIOS'!$O$2</f>
        <v>861.00000000000011</v>
      </c>
      <c r="P2721" s="26">
        <f>+R2721*'COSTOS VARIOS'!$O$3</f>
        <v>3150</v>
      </c>
      <c r="Q2721" s="26">
        <v>1</v>
      </c>
      <c r="R2721" s="26">
        <f t="shared" si="422"/>
        <v>210000</v>
      </c>
      <c r="S2721" s="25">
        <f t="shared" si="423"/>
        <v>358091</v>
      </c>
      <c r="T2721" s="28">
        <f t="shared" si="424"/>
        <v>0.22845868787542822</v>
      </c>
      <c r="U2721" s="29">
        <f t="shared" si="425"/>
        <v>439900</v>
      </c>
      <c r="V2721" s="26">
        <f>+INDEX('LISTA DE PRECIOS EKM '!A:K,MATCH('Precios ML'!B2721,'LISTA DE PRECIOS EKM '!A:A,0),8)</f>
        <v>439900</v>
      </c>
      <c r="W2721" s="26">
        <f t="shared" si="426"/>
        <v>439900</v>
      </c>
      <c r="X2721" s="26">
        <f t="shared" si="427"/>
        <v>0</v>
      </c>
      <c r="Y2721" s="26"/>
      <c r="Z2721" s="26">
        <f t="shared" si="428"/>
        <v>439900</v>
      </c>
      <c r="AA2721" s="30">
        <f t="shared" si="429"/>
        <v>1.0947619047619046</v>
      </c>
    </row>
    <row r="2722" spans="1:27">
      <c r="A2722" s="20" t="s">
        <v>7407</v>
      </c>
      <c r="B2722" s="20" t="s">
        <v>2354</v>
      </c>
      <c r="C2722" s="25">
        <v>210000</v>
      </c>
      <c r="D2722" s="22">
        <v>85</v>
      </c>
      <c r="E2722" s="22">
        <v>49</v>
      </c>
      <c r="F2722" s="22">
        <v>40</v>
      </c>
      <c r="G2722" s="22">
        <v>16000</v>
      </c>
      <c r="H2722" s="22" t="s">
        <v>5088</v>
      </c>
      <c r="I2722" s="26">
        <f>+IF(H2722='COSTOS VARIOS'!$C$1,'COSTOS VARIOS'!$C$2*'Precios ML'!V2722,'COSTOS VARIOS'!$B$2*'Precios ML'!V2722)</f>
        <v>87980</v>
      </c>
      <c r="J2722" s="22">
        <v>0</v>
      </c>
      <c r="K2722" s="27">
        <f t="shared" si="420"/>
        <v>10.4125</v>
      </c>
      <c r="L2722" s="27">
        <f t="shared" si="421"/>
        <v>10.4125</v>
      </c>
      <c r="M2722" s="26">
        <f>(INDEX(pesos!A:B,MATCH(L2722,pesos!A:A,1),2))</f>
        <v>16200</v>
      </c>
      <c r="N2722" s="26">
        <f>+R2722*'COSTOS VARIOS'!$O$1</f>
        <v>39900</v>
      </c>
      <c r="O2722" s="26">
        <f>+R2722*'COSTOS VARIOS'!$O$2</f>
        <v>861.00000000000011</v>
      </c>
      <c r="P2722" s="26">
        <f>+R2722*'COSTOS VARIOS'!$O$3</f>
        <v>3150</v>
      </c>
      <c r="Q2722" s="26">
        <v>1</v>
      </c>
      <c r="R2722" s="26">
        <f t="shared" si="422"/>
        <v>210000</v>
      </c>
      <c r="S2722" s="25">
        <f t="shared" si="423"/>
        <v>358091</v>
      </c>
      <c r="T2722" s="28">
        <f t="shared" si="424"/>
        <v>0.22845868787542822</v>
      </c>
      <c r="U2722" s="29">
        <f t="shared" si="425"/>
        <v>439900</v>
      </c>
      <c r="V2722" s="26">
        <f>+INDEX('LISTA DE PRECIOS EKM '!A:K,MATCH('Precios ML'!B2722,'LISTA DE PRECIOS EKM '!A:A,0),8)</f>
        <v>439900</v>
      </c>
      <c r="W2722" s="26">
        <f t="shared" si="426"/>
        <v>439900</v>
      </c>
      <c r="X2722" s="26">
        <f t="shared" si="427"/>
        <v>0</v>
      </c>
      <c r="Y2722" s="26"/>
      <c r="Z2722" s="26">
        <f t="shared" si="428"/>
        <v>439900</v>
      </c>
      <c r="AA2722" s="30">
        <f t="shared" si="429"/>
        <v>1.0947619047619046</v>
      </c>
    </row>
    <row r="2723" spans="1:27">
      <c r="A2723" s="20" t="s">
        <v>7378</v>
      </c>
      <c r="B2723" s="20" t="s">
        <v>2273</v>
      </c>
      <c r="C2723" s="25">
        <v>279900</v>
      </c>
      <c r="D2723" s="22">
        <v>85</v>
      </c>
      <c r="E2723" s="22">
        <v>49</v>
      </c>
      <c r="F2723" s="22">
        <v>40</v>
      </c>
      <c r="G2723" s="22">
        <v>16000</v>
      </c>
      <c r="H2723" s="22" t="s">
        <v>5088</v>
      </c>
      <c r="I2723" s="26">
        <f>+IF(H2723='COSTOS VARIOS'!$C$1,'COSTOS VARIOS'!$C$2*'Precios ML'!V2723,'COSTOS VARIOS'!$B$2*'Precios ML'!V2723)</f>
        <v>121980</v>
      </c>
      <c r="J2723" s="22">
        <v>0</v>
      </c>
      <c r="K2723" s="27">
        <f t="shared" si="420"/>
        <v>10.4125</v>
      </c>
      <c r="L2723" s="27">
        <f t="shared" si="421"/>
        <v>10.4125</v>
      </c>
      <c r="M2723" s="26">
        <f>(INDEX(pesos!A:B,MATCH(L2723,pesos!A:A,1),2))</f>
        <v>16200</v>
      </c>
      <c r="N2723" s="26">
        <f>+R2723*'COSTOS VARIOS'!$O$1</f>
        <v>53181</v>
      </c>
      <c r="O2723" s="26">
        <f>+R2723*'COSTOS VARIOS'!$O$2</f>
        <v>1147.5900000000001</v>
      </c>
      <c r="P2723" s="26">
        <f>+R2723*'COSTOS VARIOS'!$O$3</f>
        <v>4198.5</v>
      </c>
      <c r="Q2723" s="26">
        <v>1</v>
      </c>
      <c r="R2723" s="26">
        <f t="shared" si="422"/>
        <v>279900</v>
      </c>
      <c r="S2723" s="25">
        <f t="shared" si="423"/>
        <v>476607.09</v>
      </c>
      <c r="T2723" s="28">
        <f t="shared" si="424"/>
        <v>0.27967043041680295</v>
      </c>
      <c r="U2723" s="29">
        <f t="shared" si="425"/>
        <v>609900</v>
      </c>
      <c r="V2723" s="26">
        <f>+INDEX('LISTA DE PRECIOS EKM '!A:K,MATCH('Precios ML'!B2723,'LISTA DE PRECIOS EKM '!A:A,0),8)</f>
        <v>609900</v>
      </c>
      <c r="W2723" s="26">
        <f t="shared" si="426"/>
        <v>609900</v>
      </c>
      <c r="X2723" s="26">
        <f t="shared" si="427"/>
        <v>0</v>
      </c>
      <c r="Y2723" s="26"/>
      <c r="Z2723" s="26">
        <f t="shared" si="428"/>
        <v>609900</v>
      </c>
      <c r="AA2723" s="30">
        <f t="shared" si="429"/>
        <v>1.1789924973204715</v>
      </c>
    </row>
    <row r="2724" spans="1:27">
      <c r="A2724" s="20" t="s">
        <v>7393</v>
      </c>
      <c r="B2724" s="20" t="s">
        <v>1752</v>
      </c>
      <c r="C2724" s="25">
        <v>139900</v>
      </c>
      <c r="D2724" s="22">
        <v>85</v>
      </c>
      <c r="E2724" s="22">
        <v>49</v>
      </c>
      <c r="F2724" s="22">
        <v>40</v>
      </c>
      <c r="G2724" s="22">
        <v>16000</v>
      </c>
      <c r="H2724" s="22" t="s">
        <v>5088</v>
      </c>
      <c r="I2724" s="26">
        <f>+IF(H2724='COSTOS VARIOS'!$C$1,'COSTOS VARIOS'!$C$2*'Precios ML'!V2724,'COSTOS VARIOS'!$B$2*'Precios ML'!V2724)</f>
        <v>61980</v>
      </c>
      <c r="J2724" s="22">
        <v>0</v>
      </c>
      <c r="K2724" s="27">
        <f t="shared" si="420"/>
        <v>10.4125</v>
      </c>
      <c r="L2724" s="27">
        <f t="shared" si="421"/>
        <v>10.4125</v>
      </c>
      <c r="M2724" s="26">
        <f>(INDEX(pesos!A:B,MATCH(L2724,pesos!A:A,1),2))</f>
        <v>16200</v>
      </c>
      <c r="N2724" s="26">
        <f>+R2724*'COSTOS VARIOS'!$O$1</f>
        <v>26581</v>
      </c>
      <c r="O2724" s="26">
        <f>+R2724*'COSTOS VARIOS'!$O$2</f>
        <v>573.59</v>
      </c>
      <c r="P2724" s="26">
        <f>+R2724*'COSTOS VARIOS'!$O$3</f>
        <v>2098.5</v>
      </c>
      <c r="Q2724" s="26">
        <v>1</v>
      </c>
      <c r="R2724" s="26">
        <f t="shared" si="422"/>
        <v>139900</v>
      </c>
      <c r="S2724" s="25">
        <f t="shared" si="423"/>
        <v>247333.09</v>
      </c>
      <c r="T2724" s="28">
        <f t="shared" si="424"/>
        <v>0.25296619227132133</v>
      </c>
      <c r="U2724" s="29">
        <f t="shared" si="425"/>
        <v>309900</v>
      </c>
      <c r="V2724" s="26">
        <f>+INDEX('LISTA DE PRECIOS EKM '!A:K,MATCH('Precios ML'!B2724,'LISTA DE PRECIOS EKM '!A:A,0),8)</f>
        <v>309900</v>
      </c>
      <c r="W2724" s="26">
        <f t="shared" si="426"/>
        <v>309900</v>
      </c>
      <c r="X2724" s="26">
        <f t="shared" si="427"/>
        <v>0</v>
      </c>
      <c r="Y2724" s="26"/>
      <c r="Z2724" s="26">
        <f t="shared" si="428"/>
        <v>309900</v>
      </c>
      <c r="AA2724" s="30">
        <f t="shared" si="429"/>
        <v>1.2151536812008579</v>
      </c>
    </row>
    <row r="2725" spans="1:27">
      <c r="A2725" s="20" t="s">
        <v>7408</v>
      </c>
      <c r="B2725" s="20" t="s">
        <v>2591</v>
      </c>
      <c r="C2725" s="25">
        <v>177070</v>
      </c>
      <c r="D2725" s="22">
        <v>85</v>
      </c>
      <c r="E2725" s="22">
        <v>49</v>
      </c>
      <c r="F2725" s="22">
        <v>40</v>
      </c>
      <c r="G2725" s="22">
        <v>16000</v>
      </c>
      <c r="H2725" s="22" t="s">
        <v>5088</v>
      </c>
      <c r="I2725" s="26">
        <f>+IF(H2725='COSTOS VARIOS'!$C$1,'COSTOS VARIOS'!$C$2*'Precios ML'!V2725,'COSTOS VARIOS'!$B$2*'Precios ML'!V2725)</f>
        <v>77980</v>
      </c>
      <c r="J2725" s="22">
        <v>0</v>
      </c>
      <c r="K2725" s="27">
        <f t="shared" si="420"/>
        <v>10.4125</v>
      </c>
      <c r="L2725" s="27">
        <f t="shared" si="421"/>
        <v>10.4125</v>
      </c>
      <c r="M2725" s="26">
        <f>(INDEX(pesos!A:B,MATCH(L2725,pesos!A:A,1),2))</f>
        <v>16200</v>
      </c>
      <c r="N2725" s="26">
        <f>+R2725*'COSTOS VARIOS'!$O$1</f>
        <v>33643.300000000003</v>
      </c>
      <c r="O2725" s="26">
        <f>+R2725*'COSTOS VARIOS'!$O$2</f>
        <v>725.98700000000008</v>
      </c>
      <c r="P2725" s="26">
        <f>+R2725*'COSTOS VARIOS'!$O$3</f>
        <v>2656.0499999999997</v>
      </c>
      <c r="Q2725" s="26">
        <v>1</v>
      </c>
      <c r="R2725" s="26">
        <f t="shared" si="422"/>
        <v>177070</v>
      </c>
      <c r="S2725" s="25">
        <f t="shared" si="423"/>
        <v>308275.337</v>
      </c>
      <c r="T2725" s="28">
        <f t="shared" si="424"/>
        <v>0.26477844057956545</v>
      </c>
      <c r="U2725" s="29">
        <f t="shared" si="425"/>
        <v>389900</v>
      </c>
      <c r="V2725" s="26">
        <f>+INDEX('LISTA DE PRECIOS EKM '!A:K,MATCH('Precios ML'!B2725,'LISTA DE PRECIOS EKM '!A:A,0),8)</f>
        <v>389900</v>
      </c>
      <c r="W2725" s="26">
        <f t="shared" si="426"/>
        <v>389900</v>
      </c>
      <c r="X2725" s="26">
        <f t="shared" si="427"/>
        <v>0</v>
      </c>
      <c r="Y2725" s="26"/>
      <c r="Z2725" s="26">
        <f t="shared" si="428"/>
        <v>389900</v>
      </c>
      <c r="AA2725" s="30">
        <f t="shared" si="429"/>
        <v>1.2019540294798667</v>
      </c>
    </row>
    <row r="2726" spans="1:27">
      <c r="A2726" s="20" t="s">
        <v>7409</v>
      </c>
      <c r="B2726" s="20" t="s">
        <v>1739</v>
      </c>
      <c r="C2726" s="25">
        <v>198926</v>
      </c>
      <c r="D2726" s="22">
        <v>85</v>
      </c>
      <c r="E2726" s="22">
        <v>49</v>
      </c>
      <c r="F2726" s="22">
        <v>40</v>
      </c>
      <c r="G2726" s="22">
        <v>16000</v>
      </c>
      <c r="H2726" s="22" t="s">
        <v>5088</v>
      </c>
      <c r="I2726" s="26">
        <f>+IF(H2726='COSTOS VARIOS'!$C$1,'COSTOS VARIOS'!$C$2*'Precios ML'!V2726,'COSTOS VARIOS'!$B$2*'Precios ML'!V2726)</f>
        <v>91980</v>
      </c>
      <c r="J2726" s="22">
        <v>0</v>
      </c>
      <c r="K2726" s="27">
        <f t="shared" si="420"/>
        <v>10.4125</v>
      </c>
      <c r="L2726" s="27">
        <f t="shared" si="421"/>
        <v>10.4125</v>
      </c>
      <c r="M2726" s="26">
        <f>(INDEX(pesos!A:B,MATCH(L2726,pesos!A:A,1),2))</f>
        <v>16200</v>
      </c>
      <c r="N2726" s="26">
        <f>+R2726*'COSTOS VARIOS'!$O$1</f>
        <v>37795.94</v>
      </c>
      <c r="O2726" s="26">
        <f>+R2726*'COSTOS VARIOS'!$O$2</f>
        <v>815.59660000000008</v>
      </c>
      <c r="P2726" s="26">
        <f>+R2726*'COSTOS VARIOS'!$O$3</f>
        <v>2983.89</v>
      </c>
      <c r="Q2726" s="26">
        <v>1</v>
      </c>
      <c r="R2726" s="26">
        <f t="shared" si="422"/>
        <v>198926</v>
      </c>
      <c r="S2726" s="25">
        <f t="shared" si="423"/>
        <v>348701.42660000001</v>
      </c>
      <c r="T2726" s="28">
        <f t="shared" si="424"/>
        <v>0.31889337099718085</v>
      </c>
      <c r="U2726" s="29">
        <f t="shared" si="425"/>
        <v>459900</v>
      </c>
      <c r="V2726" s="26">
        <f>+INDEX('LISTA DE PRECIOS EKM '!A:K,MATCH('Precios ML'!B2726,'LISTA DE PRECIOS EKM '!A:A,0),8)</f>
        <v>459900</v>
      </c>
      <c r="W2726" s="26">
        <f t="shared" si="426"/>
        <v>459900</v>
      </c>
      <c r="X2726" s="26">
        <f t="shared" si="427"/>
        <v>0</v>
      </c>
      <c r="Y2726" s="26"/>
      <c r="Z2726" s="26">
        <f t="shared" si="428"/>
        <v>459900</v>
      </c>
      <c r="AA2726" s="30">
        <f t="shared" si="429"/>
        <v>1.3119149834611865</v>
      </c>
    </row>
    <row r="2727" spans="1:27">
      <c r="A2727" s="20" t="s">
        <v>7410</v>
      </c>
      <c r="B2727" s="20" t="s">
        <v>2066</v>
      </c>
      <c r="C2727" s="25">
        <v>492881.00000000006</v>
      </c>
      <c r="D2727" s="22">
        <v>85</v>
      </c>
      <c r="E2727" s="22">
        <v>49</v>
      </c>
      <c r="F2727" s="22">
        <v>40</v>
      </c>
      <c r="G2727" s="22">
        <v>16000</v>
      </c>
      <c r="H2727" s="22" t="s">
        <v>5088</v>
      </c>
      <c r="I2727" s="26">
        <f>+IF(H2727='COSTOS VARIOS'!$C$1,'COSTOS VARIOS'!$C$2*'Precios ML'!V2727,'COSTOS VARIOS'!$B$2*'Precios ML'!V2727)</f>
        <v>181980</v>
      </c>
      <c r="J2727" s="22">
        <v>0</v>
      </c>
      <c r="K2727" s="27">
        <f t="shared" si="420"/>
        <v>10.4125</v>
      </c>
      <c r="L2727" s="27">
        <f t="shared" si="421"/>
        <v>10.4125</v>
      </c>
      <c r="M2727" s="26">
        <f>(INDEX(pesos!A:B,MATCH(L2727,pesos!A:A,1),2))</f>
        <v>16200</v>
      </c>
      <c r="N2727" s="26">
        <f>+R2727*'COSTOS VARIOS'!$O$1</f>
        <v>93647.390000000014</v>
      </c>
      <c r="O2727" s="26">
        <f>+R2727*'COSTOS VARIOS'!$O$2</f>
        <v>2020.8121000000003</v>
      </c>
      <c r="P2727" s="26">
        <f>+R2727*'COSTOS VARIOS'!$O$3</f>
        <v>7393.2150000000001</v>
      </c>
      <c r="Q2727" s="26">
        <v>1</v>
      </c>
      <c r="R2727" s="26">
        <f t="shared" si="422"/>
        <v>492881.00000000006</v>
      </c>
      <c r="S2727" s="25">
        <f t="shared" si="423"/>
        <v>794122.41710000008</v>
      </c>
      <c r="T2727" s="28">
        <f t="shared" si="424"/>
        <v>0.1457931175432623</v>
      </c>
      <c r="U2727" s="29">
        <f t="shared" si="425"/>
        <v>909900</v>
      </c>
      <c r="V2727" s="26">
        <f>+INDEX('LISTA DE PRECIOS EKM '!A:K,MATCH('Precios ML'!B2727,'LISTA DE PRECIOS EKM '!A:A,0),8)</f>
        <v>909900</v>
      </c>
      <c r="W2727" s="26">
        <f t="shared" si="426"/>
        <v>909900</v>
      </c>
      <c r="X2727" s="26">
        <f t="shared" si="427"/>
        <v>0</v>
      </c>
      <c r="Y2727" s="26"/>
      <c r="Z2727" s="26">
        <f t="shared" si="428"/>
        <v>909900</v>
      </c>
      <c r="AA2727" s="30">
        <f t="shared" si="429"/>
        <v>0.84608455184922904</v>
      </c>
    </row>
    <row r="2728" spans="1:27">
      <c r="A2728" s="20" t="s">
        <v>7410</v>
      </c>
      <c r="B2728" s="20" t="s">
        <v>2066</v>
      </c>
      <c r="C2728" s="25">
        <v>492881.00000000006</v>
      </c>
      <c r="D2728" s="22">
        <v>85</v>
      </c>
      <c r="E2728" s="22">
        <v>49</v>
      </c>
      <c r="F2728" s="22">
        <v>40</v>
      </c>
      <c r="G2728" s="22">
        <v>16000</v>
      </c>
      <c r="H2728" s="22" t="s">
        <v>5088</v>
      </c>
      <c r="I2728" s="26">
        <f>+IF(H2728='COSTOS VARIOS'!$C$1,'COSTOS VARIOS'!$C$2*'Precios ML'!V2728,'COSTOS VARIOS'!$B$2*'Precios ML'!V2728)</f>
        <v>181980</v>
      </c>
      <c r="J2728" s="22">
        <v>0</v>
      </c>
      <c r="K2728" s="27">
        <f t="shared" si="420"/>
        <v>10.4125</v>
      </c>
      <c r="L2728" s="27">
        <f t="shared" si="421"/>
        <v>10.4125</v>
      </c>
      <c r="M2728" s="26">
        <f>(INDEX(pesos!A:B,MATCH(L2728,pesos!A:A,1),2))</f>
        <v>16200</v>
      </c>
      <c r="N2728" s="26">
        <f>+R2728*'COSTOS VARIOS'!$O$1</f>
        <v>93647.390000000014</v>
      </c>
      <c r="O2728" s="26">
        <f>+R2728*'COSTOS VARIOS'!$O$2</f>
        <v>2020.8121000000003</v>
      </c>
      <c r="P2728" s="26">
        <f>+R2728*'COSTOS VARIOS'!$O$3</f>
        <v>7393.2150000000001</v>
      </c>
      <c r="Q2728" s="26">
        <v>1</v>
      </c>
      <c r="R2728" s="26">
        <f t="shared" si="422"/>
        <v>492881.00000000006</v>
      </c>
      <c r="S2728" s="25">
        <f t="shared" si="423"/>
        <v>794122.41710000008</v>
      </c>
      <c r="T2728" s="28">
        <f t="shared" si="424"/>
        <v>0.1457931175432623</v>
      </c>
      <c r="U2728" s="29">
        <f t="shared" si="425"/>
        <v>909900</v>
      </c>
      <c r="V2728" s="26">
        <f>+INDEX('LISTA DE PRECIOS EKM '!A:K,MATCH('Precios ML'!B2728,'LISTA DE PRECIOS EKM '!A:A,0),8)</f>
        <v>909900</v>
      </c>
      <c r="W2728" s="26">
        <f t="shared" si="426"/>
        <v>909900</v>
      </c>
      <c r="X2728" s="26">
        <f t="shared" si="427"/>
        <v>0</v>
      </c>
      <c r="Y2728" s="26"/>
      <c r="Z2728" s="26">
        <f t="shared" si="428"/>
        <v>909900</v>
      </c>
      <c r="AA2728" s="30">
        <f t="shared" si="429"/>
        <v>0.84608455184922904</v>
      </c>
    </row>
    <row r="2729" spans="1:27">
      <c r="A2729" s="20" t="s">
        <v>7411</v>
      </c>
      <c r="B2729" s="20" t="s">
        <v>7412</v>
      </c>
      <c r="C2729" s="25">
        <v>298289.25</v>
      </c>
      <c r="D2729" s="22">
        <v>85</v>
      </c>
      <c r="E2729" s="22">
        <v>49</v>
      </c>
      <c r="F2729" s="22">
        <v>40</v>
      </c>
      <c r="G2729" s="22">
        <v>16000</v>
      </c>
      <c r="H2729" s="22" t="s">
        <v>5088</v>
      </c>
      <c r="I2729" s="26">
        <f>+IF(H2729='COSTOS VARIOS'!$C$1,'COSTOS VARIOS'!$C$2*'Precios ML'!V2729,'COSTOS VARIOS'!$B$2*'Precios ML'!V2729)</f>
        <v>111980</v>
      </c>
      <c r="J2729" s="22">
        <v>0</v>
      </c>
      <c r="K2729" s="27">
        <f t="shared" si="420"/>
        <v>10.4125</v>
      </c>
      <c r="L2729" s="27">
        <f t="shared" si="421"/>
        <v>10.4125</v>
      </c>
      <c r="M2729" s="26">
        <f>(INDEX(pesos!A:B,MATCH(L2729,pesos!A:A,1),2))</f>
        <v>16200</v>
      </c>
      <c r="N2729" s="26">
        <f>+R2729*'COSTOS VARIOS'!$O$1</f>
        <v>56674.957500000004</v>
      </c>
      <c r="O2729" s="26">
        <f>+R2729*'COSTOS VARIOS'!$O$2</f>
        <v>1222.9859250000002</v>
      </c>
      <c r="P2729" s="26">
        <f>+R2729*'COSTOS VARIOS'!$O$3</f>
        <v>4474.3387499999999</v>
      </c>
      <c r="Q2729" s="26">
        <v>1</v>
      </c>
      <c r="R2729" s="26">
        <f t="shared" si="422"/>
        <v>298289.25</v>
      </c>
      <c r="S2729" s="25">
        <f t="shared" si="423"/>
        <v>488841.532175</v>
      </c>
      <c r="T2729" s="28">
        <f t="shared" si="424"/>
        <v>0.14536094653995524</v>
      </c>
      <c r="U2729" s="29">
        <f t="shared" si="425"/>
        <v>559900</v>
      </c>
      <c r="V2729" s="26">
        <f>+INDEX('LISTA DE PRECIOS EKM '!A:K,MATCH('Precios ML'!B2729,'LISTA DE PRECIOS EKM '!A:A,0),8)</f>
        <v>559900</v>
      </c>
      <c r="W2729" s="26">
        <f t="shared" si="426"/>
        <v>559900</v>
      </c>
      <c r="X2729" s="26">
        <f t="shared" si="427"/>
        <v>0</v>
      </c>
      <c r="Y2729" s="26"/>
      <c r="Z2729" s="26">
        <f t="shared" si="428"/>
        <v>559900</v>
      </c>
      <c r="AA2729" s="30">
        <f t="shared" si="429"/>
        <v>0.87703713761055746</v>
      </c>
    </row>
    <row r="2730" spans="1:27">
      <c r="A2730" s="20" t="s">
        <v>7408</v>
      </c>
      <c r="B2730" s="20" t="s">
        <v>2591</v>
      </c>
      <c r="C2730" s="25">
        <v>177070</v>
      </c>
      <c r="D2730" s="22">
        <v>85</v>
      </c>
      <c r="E2730" s="22">
        <v>49</v>
      </c>
      <c r="F2730" s="22">
        <v>40</v>
      </c>
      <c r="G2730" s="22">
        <v>16000</v>
      </c>
      <c r="H2730" s="22" t="s">
        <v>5088</v>
      </c>
      <c r="I2730" s="26">
        <f>+IF(H2730='COSTOS VARIOS'!$C$1,'COSTOS VARIOS'!$C$2*'Precios ML'!V2730,'COSTOS VARIOS'!$B$2*'Precios ML'!V2730)</f>
        <v>77980</v>
      </c>
      <c r="J2730" s="22">
        <v>0</v>
      </c>
      <c r="K2730" s="27">
        <f t="shared" si="420"/>
        <v>10.4125</v>
      </c>
      <c r="L2730" s="27">
        <f t="shared" si="421"/>
        <v>10.4125</v>
      </c>
      <c r="M2730" s="26">
        <f>(INDEX(pesos!A:B,MATCH(L2730,pesos!A:A,1),2))</f>
        <v>16200</v>
      </c>
      <c r="N2730" s="26">
        <f>+R2730*'COSTOS VARIOS'!$O$1</f>
        <v>33643.300000000003</v>
      </c>
      <c r="O2730" s="26">
        <f>+R2730*'COSTOS VARIOS'!$O$2</f>
        <v>725.98700000000008</v>
      </c>
      <c r="P2730" s="26">
        <f>+R2730*'COSTOS VARIOS'!$O$3</f>
        <v>2656.0499999999997</v>
      </c>
      <c r="Q2730" s="26">
        <v>1</v>
      </c>
      <c r="R2730" s="26">
        <f t="shared" si="422"/>
        <v>177070</v>
      </c>
      <c r="S2730" s="25">
        <f t="shared" si="423"/>
        <v>308275.337</v>
      </c>
      <c r="T2730" s="28">
        <f t="shared" si="424"/>
        <v>0.26477844057956545</v>
      </c>
      <c r="U2730" s="29">
        <f t="shared" si="425"/>
        <v>389900</v>
      </c>
      <c r="V2730" s="26">
        <f>+INDEX('LISTA DE PRECIOS EKM '!A:K,MATCH('Precios ML'!B2730,'LISTA DE PRECIOS EKM '!A:A,0),8)</f>
        <v>389900</v>
      </c>
      <c r="W2730" s="26">
        <f t="shared" si="426"/>
        <v>389900</v>
      </c>
      <c r="X2730" s="26">
        <f t="shared" si="427"/>
        <v>0</v>
      </c>
      <c r="Y2730" s="26"/>
      <c r="Z2730" s="26">
        <f t="shared" si="428"/>
        <v>389900</v>
      </c>
      <c r="AA2730" s="30">
        <f t="shared" si="429"/>
        <v>1.2019540294798667</v>
      </c>
    </row>
    <row r="2731" spans="1:27">
      <c r="A2731" s="20" t="s">
        <v>7413</v>
      </c>
      <c r="B2731" s="20" t="s">
        <v>7414</v>
      </c>
      <c r="C2731" s="25">
        <v>256205.01</v>
      </c>
      <c r="D2731" s="22">
        <v>85</v>
      </c>
      <c r="E2731" s="22">
        <v>49</v>
      </c>
      <c r="F2731" s="22">
        <v>40</v>
      </c>
      <c r="G2731" s="22">
        <v>16000</v>
      </c>
      <c r="H2731" s="22" t="s">
        <v>5088</v>
      </c>
      <c r="I2731" s="26">
        <f>+IF(H2731='COSTOS VARIOS'!$C$1,'COSTOS VARIOS'!$C$2*'Precios ML'!V2731,'COSTOS VARIOS'!$B$2*'Precios ML'!V2731)</f>
        <v>109980</v>
      </c>
      <c r="J2731" s="22">
        <v>0</v>
      </c>
      <c r="K2731" s="27">
        <f t="shared" si="420"/>
        <v>10.4125</v>
      </c>
      <c r="L2731" s="27">
        <f t="shared" si="421"/>
        <v>10.4125</v>
      </c>
      <c r="M2731" s="26">
        <f>(INDEX(pesos!A:B,MATCH(L2731,pesos!A:A,1),2))</f>
        <v>16200</v>
      </c>
      <c r="N2731" s="26">
        <f>+R2731*'COSTOS VARIOS'!$O$1</f>
        <v>48678.9519</v>
      </c>
      <c r="O2731" s="26">
        <f>+R2731*'COSTOS VARIOS'!$O$2</f>
        <v>1050.4405410000002</v>
      </c>
      <c r="P2731" s="26">
        <f>+R2731*'COSTOS VARIOS'!$O$3</f>
        <v>3843.0751500000001</v>
      </c>
      <c r="Q2731" s="26">
        <v>1</v>
      </c>
      <c r="R2731" s="26">
        <f t="shared" si="422"/>
        <v>256205.01</v>
      </c>
      <c r="S2731" s="25">
        <f t="shared" si="423"/>
        <v>435957.47759099997</v>
      </c>
      <c r="T2731" s="28">
        <f t="shared" si="424"/>
        <v>0.26136155076091372</v>
      </c>
      <c r="U2731" s="29">
        <f t="shared" si="425"/>
        <v>549900</v>
      </c>
      <c r="V2731" s="26">
        <f>+INDEX('LISTA DE PRECIOS EKM '!A:K,MATCH('Precios ML'!B2731,'LISTA DE PRECIOS EKM '!A:A,0),8)</f>
        <v>549900</v>
      </c>
      <c r="W2731" s="26">
        <f t="shared" si="426"/>
        <v>549900</v>
      </c>
      <c r="X2731" s="26">
        <f t="shared" si="427"/>
        <v>0</v>
      </c>
      <c r="Y2731" s="26"/>
      <c r="Z2731" s="26">
        <f t="shared" si="428"/>
        <v>549900</v>
      </c>
      <c r="AA2731" s="30">
        <f t="shared" si="429"/>
        <v>1.1463280518987506</v>
      </c>
    </row>
    <row r="2732" spans="1:27">
      <c r="A2732" s="20" t="s">
        <v>7415</v>
      </c>
      <c r="B2732" s="20" t="s">
        <v>2221</v>
      </c>
      <c r="C2732" s="25">
        <v>139000</v>
      </c>
      <c r="D2732" s="22">
        <v>85</v>
      </c>
      <c r="E2732" s="22">
        <v>49</v>
      </c>
      <c r="F2732" s="22">
        <v>40</v>
      </c>
      <c r="G2732" s="22">
        <v>16000</v>
      </c>
      <c r="H2732" s="22" t="s">
        <v>5088</v>
      </c>
      <c r="I2732" s="26">
        <f>+IF(H2732='COSTOS VARIOS'!$C$1,'COSTOS VARIOS'!$C$2*'Precios ML'!V2732,'COSTOS VARIOS'!$B$2*'Precios ML'!V2732)</f>
        <v>55980</v>
      </c>
      <c r="J2732" s="22">
        <v>0</v>
      </c>
      <c r="K2732" s="27">
        <f t="shared" si="420"/>
        <v>10.4125</v>
      </c>
      <c r="L2732" s="27">
        <f t="shared" si="421"/>
        <v>10.4125</v>
      </c>
      <c r="M2732" s="26">
        <f>(INDEX(pesos!A:B,MATCH(L2732,pesos!A:A,1),2))</f>
        <v>16200</v>
      </c>
      <c r="N2732" s="26">
        <f>+R2732*'COSTOS VARIOS'!$O$1</f>
        <v>26410</v>
      </c>
      <c r="O2732" s="26">
        <f>+R2732*'COSTOS VARIOS'!$O$2</f>
        <v>569.90000000000009</v>
      </c>
      <c r="P2732" s="26">
        <f>+R2732*'COSTOS VARIOS'!$O$3</f>
        <v>2085</v>
      </c>
      <c r="Q2732" s="26">
        <v>1</v>
      </c>
      <c r="R2732" s="26">
        <f t="shared" si="422"/>
        <v>139000</v>
      </c>
      <c r="S2732" s="25">
        <f t="shared" si="423"/>
        <v>240244.9</v>
      </c>
      <c r="T2732" s="28">
        <f t="shared" si="424"/>
        <v>0.16506115218262707</v>
      </c>
      <c r="U2732" s="29">
        <f t="shared" si="425"/>
        <v>279900</v>
      </c>
      <c r="V2732" s="26">
        <f>+INDEX('LISTA DE PRECIOS EKM '!A:K,MATCH('Precios ML'!B2732,'LISTA DE PRECIOS EKM '!A:A,0),8)</f>
        <v>279900</v>
      </c>
      <c r="W2732" s="26">
        <f t="shared" si="426"/>
        <v>279900</v>
      </c>
      <c r="X2732" s="26">
        <f t="shared" si="427"/>
        <v>0</v>
      </c>
      <c r="Y2732" s="26"/>
      <c r="Z2732" s="26">
        <f t="shared" si="428"/>
        <v>279900</v>
      </c>
      <c r="AA2732" s="30">
        <f t="shared" si="429"/>
        <v>1.0136690647482016</v>
      </c>
    </row>
    <row r="2733" spans="1:27">
      <c r="A2733" s="20" t="s">
        <v>7415</v>
      </c>
      <c r="B2733" s="20" t="s">
        <v>2221</v>
      </c>
      <c r="C2733" s="25">
        <v>139000</v>
      </c>
      <c r="D2733" s="22">
        <v>85</v>
      </c>
      <c r="E2733" s="22">
        <v>49</v>
      </c>
      <c r="F2733" s="22">
        <v>40</v>
      </c>
      <c r="G2733" s="22">
        <v>16000</v>
      </c>
      <c r="H2733" s="22" t="s">
        <v>5088</v>
      </c>
      <c r="I2733" s="26">
        <f>+IF(H2733='COSTOS VARIOS'!$C$1,'COSTOS VARIOS'!$C$2*'Precios ML'!V2733,'COSTOS VARIOS'!$B$2*'Precios ML'!V2733)</f>
        <v>55980</v>
      </c>
      <c r="J2733" s="22">
        <v>0</v>
      </c>
      <c r="K2733" s="27">
        <f t="shared" si="420"/>
        <v>10.4125</v>
      </c>
      <c r="L2733" s="27">
        <f t="shared" si="421"/>
        <v>10.4125</v>
      </c>
      <c r="M2733" s="26">
        <f>(INDEX(pesos!A:B,MATCH(L2733,pesos!A:A,1),2))</f>
        <v>16200</v>
      </c>
      <c r="N2733" s="26">
        <f>+R2733*'COSTOS VARIOS'!$O$1</f>
        <v>26410</v>
      </c>
      <c r="O2733" s="26">
        <f>+R2733*'COSTOS VARIOS'!$O$2</f>
        <v>569.90000000000009</v>
      </c>
      <c r="P2733" s="26">
        <f>+R2733*'COSTOS VARIOS'!$O$3</f>
        <v>2085</v>
      </c>
      <c r="Q2733" s="26">
        <v>1</v>
      </c>
      <c r="R2733" s="26">
        <f t="shared" si="422"/>
        <v>139000</v>
      </c>
      <c r="S2733" s="25">
        <f t="shared" si="423"/>
        <v>240244.9</v>
      </c>
      <c r="T2733" s="28">
        <f t="shared" si="424"/>
        <v>0.16506115218262707</v>
      </c>
      <c r="U2733" s="29">
        <f t="shared" si="425"/>
        <v>279900</v>
      </c>
      <c r="V2733" s="26">
        <f>+INDEX('LISTA DE PRECIOS EKM '!A:K,MATCH('Precios ML'!B2733,'LISTA DE PRECIOS EKM '!A:A,0),8)</f>
        <v>279900</v>
      </c>
      <c r="W2733" s="26">
        <f t="shared" si="426"/>
        <v>279900</v>
      </c>
      <c r="X2733" s="26">
        <f t="shared" si="427"/>
        <v>0</v>
      </c>
      <c r="Y2733" s="26"/>
      <c r="Z2733" s="26">
        <f t="shared" si="428"/>
        <v>279900</v>
      </c>
      <c r="AA2733" s="30">
        <f t="shared" si="429"/>
        <v>1.0136690647482016</v>
      </c>
    </row>
    <row r="2734" spans="1:27">
      <c r="A2734" s="20" t="s">
        <v>7416</v>
      </c>
      <c r="B2734" s="20" t="s">
        <v>7417</v>
      </c>
      <c r="C2734" s="25">
        <v>325281</v>
      </c>
      <c r="D2734" s="22">
        <v>85</v>
      </c>
      <c r="E2734" s="22">
        <v>49</v>
      </c>
      <c r="F2734" s="22">
        <v>40</v>
      </c>
      <c r="G2734" s="22">
        <v>16000</v>
      </c>
      <c r="H2734" s="22" t="s">
        <v>5088</v>
      </c>
      <c r="I2734" s="26">
        <f>+IF(H2734='COSTOS VARIOS'!$C$1,'COSTOS VARIOS'!$C$2*'Precios ML'!V2734,'COSTOS VARIOS'!$B$2*'Precios ML'!V2734)</f>
        <v>149980</v>
      </c>
      <c r="J2734" s="22">
        <v>0</v>
      </c>
      <c r="K2734" s="27">
        <f t="shared" si="420"/>
        <v>10.4125</v>
      </c>
      <c r="L2734" s="27">
        <f t="shared" si="421"/>
        <v>10.4125</v>
      </c>
      <c r="M2734" s="26">
        <f>(INDEX(pesos!A:B,MATCH(L2734,pesos!A:A,1),2))</f>
        <v>16200</v>
      </c>
      <c r="N2734" s="26">
        <f>+R2734*'COSTOS VARIOS'!$O$1</f>
        <v>61803.39</v>
      </c>
      <c r="O2734" s="26">
        <f>+R2734*'COSTOS VARIOS'!$O$2</f>
        <v>1333.6521</v>
      </c>
      <c r="P2734" s="26">
        <f>+R2734*'COSTOS VARIOS'!$O$3</f>
        <v>4879.2150000000001</v>
      </c>
      <c r="Q2734" s="26">
        <v>1</v>
      </c>
      <c r="R2734" s="26">
        <f t="shared" si="422"/>
        <v>325281</v>
      </c>
      <c r="S2734" s="25">
        <f t="shared" si="423"/>
        <v>559477.25710000005</v>
      </c>
      <c r="T2734" s="28">
        <f t="shared" si="424"/>
        <v>0.34035832642606256</v>
      </c>
      <c r="U2734" s="29">
        <f t="shared" si="425"/>
        <v>749900</v>
      </c>
      <c r="V2734" s="26">
        <f>+INDEX('LISTA DE PRECIOS EKM '!A:K,MATCH('Precios ML'!B2734,'LISTA DE PRECIOS EKM '!A:A,0),8)</f>
        <v>749900</v>
      </c>
      <c r="W2734" s="26">
        <f t="shared" si="426"/>
        <v>749900</v>
      </c>
      <c r="X2734" s="26">
        <f t="shared" si="427"/>
        <v>0</v>
      </c>
      <c r="Y2734" s="26"/>
      <c r="Z2734" s="26">
        <f t="shared" si="428"/>
        <v>749900</v>
      </c>
      <c r="AA2734" s="30">
        <f t="shared" si="429"/>
        <v>1.3053913385657325</v>
      </c>
    </row>
    <row r="2735" spans="1:27">
      <c r="A2735" s="20" t="s">
        <v>7416</v>
      </c>
      <c r="B2735" s="20" t="s">
        <v>7417</v>
      </c>
      <c r="C2735" s="25">
        <v>325281</v>
      </c>
      <c r="D2735" s="22">
        <v>85</v>
      </c>
      <c r="E2735" s="22">
        <v>49</v>
      </c>
      <c r="F2735" s="22">
        <v>40</v>
      </c>
      <c r="G2735" s="22">
        <v>16000</v>
      </c>
      <c r="H2735" s="22" t="s">
        <v>5088</v>
      </c>
      <c r="I2735" s="26">
        <f>+IF(H2735='COSTOS VARIOS'!$C$1,'COSTOS VARIOS'!$C$2*'Precios ML'!V2735,'COSTOS VARIOS'!$B$2*'Precios ML'!V2735)</f>
        <v>149980</v>
      </c>
      <c r="J2735" s="22">
        <v>0</v>
      </c>
      <c r="K2735" s="27">
        <f t="shared" si="420"/>
        <v>10.4125</v>
      </c>
      <c r="L2735" s="27">
        <f t="shared" si="421"/>
        <v>10.4125</v>
      </c>
      <c r="M2735" s="26">
        <f>(INDEX(pesos!A:B,MATCH(L2735,pesos!A:A,1),2))</f>
        <v>16200</v>
      </c>
      <c r="N2735" s="26">
        <f>+R2735*'COSTOS VARIOS'!$O$1</f>
        <v>61803.39</v>
      </c>
      <c r="O2735" s="26">
        <f>+R2735*'COSTOS VARIOS'!$O$2</f>
        <v>1333.6521</v>
      </c>
      <c r="P2735" s="26">
        <f>+R2735*'COSTOS VARIOS'!$O$3</f>
        <v>4879.2150000000001</v>
      </c>
      <c r="Q2735" s="26">
        <v>1</v>
      </c>
      <c r="R2735" s="26">
        <f t="shared" si="422"/>
        <v>325281</v>
      </c>
      <c r="S2735" s="25">
        <f t="shared" si="423"/>
        <v>559477.25710000005</v>
      </c>
      <c r="T2735" s="28">
        <f t="shared" si="424"/>
        <v>0.34035832642606256</v>
      </c>
      <c r="U2735" s="29">
        <f t="shared" si="425"/>
        <v>749900</v>
      </c>
      <c r="V2735" s="26">
        <f>+INDEX('LISTA DE PRECIOS EKM '!A:K,MATCH('Precios ML'!B2735,'LISTA DE PRECIOS EKM '!A:A,0),8)</f>
        <v>749900</v>
      </c>
      <c r="W2735" s="26">
        <f t="shared" si="426"/>
        <v>749900</v>
      </c>
      <c r="X2735" s="26">
        <f t="shared" si="427"/>
        <v>0</v>
      </c>
      <c r="Y2735" s="26"/>
      <c r="Z2735" s="26">
        <f t="shared" si="428"/>
        <v>749900</v>
      </c>
      <c r="AA2735" s="30">
        <f t="shared" si="429"/>
        <v>1.3053913385657325</v>
      </c>
    </row>
    <row r="2736" spans="1:27">
      <c r="A2736" s="20" t="s">
        <v>7418</v>
      </c>
      <c r="B2736" s="20" t="s">
        <v>7419</v>
      </c>
      <c r="C2736" s="25">
        <v>325281</v>
      </c>
      <c r="D2736" s="22">
        <v>85</v>
      </c>
      <c r="E2736" s="22">
        <v>49</v>
      </c>
      <c r="F2736" s="22">
        <v>40</v>
      </c>
      <c r="G2736" s="22">
        <v>16000</v>
      </c>
      <c r="H2736" s="22" t="s">
        <v>5088</v>
      </c>
      <c r="I2736" s="26">
        <f>+IF(H2736='COSTOS VARIOS'!$C$1,'COSTOS VARIOS'!$C$2*'Precios ML'!V2736,'COSTOS VARIOS'!$B$2*'Precios ML'!V2736)</f>
        <v>163980</v>
      </c>
      <c r="J2736" s="22">
        <v>0</v>
      </c>
      <c r="K2736" s="27">
        <f t="shared" si="420"/>
        <v>10.4125</v>
      </c>
      <c r="L2736" s="27">
        <f t="shared" si="421"/>
        <v>10.4125</v>
      </c>
      <c r="M2736" s="26">
        <f>(INDEX(pesos!A:B,MATCH(L2736,pesos!A:A,1),2))</f>
        <v>16200</v>
      </c>
      <c r="N2736" s="26">
        <f>+R2736*'COSTOS VARIOS'!$O$1</f>
        <v>61803.39</v>
      </c>
      <c r="O2736" s="26">
        <f>+R2736*'COSTOS VARIOS'!$O$2</f>
        <v>1333.6521</v>
      </c>
      <c r="P2736" s="26">
        <f>+R2736*'COSTOS VARIOS'!$O$3</f>
        <v>4879.2150000000001</v>
      </c>
      <c r="Q2736" s="26">
        <v>1</v>
      </c>
      <c r="R2736" s="26">
        <f t="shared" si="422"/>
        <v>325281</v>
      </c>
      <c r="S2736" s="25">
        <f t="shared" si="423"/>
        <v>573477.25710000005</v>
      </c>
      <c r="T2736" s="28">
        <f t="shared" si="424"/>
        <v>0.42969924238343427</v>
      </c>
      <c r="U2736" s="29">
        <f t="shared" si="425"/>
        <v>819900</v>
      </c>
      <c r="V2736" s="26">
        <f>+INDEX('LISTA DE PRECIOS EKM '!A:K,MATCH('Precios ML'!B2736,'LISTA DE PRECIOS EKM '!A:A,0),8)</f>
        <v>819900</v>
      </c>
      <c r="W2736" s="26">
        <f t="shared" si="426"/>
        <v>819900</v>
      </c>
      <c r="X2736" s="26">
        <f t="shared" si="427"/>
        <v>0</v>
      </c>
      <c r="Y2736" s="26"/>
      <c r="Z2736" s="26">
        <f t="shared" si="428"/>
        <v>819900</v>
      </c>
      <c r="AA2736" s="30">
        <f t="shared" si="429"/>
        <v>1.5205898899720549</v>
      </c>
    </row>
    <row r="2737" spans="1:27">
      <c r="A2737" s="20" t="s">
        <v>7418</v>
      </c>
      <c r="B2737" s="20" t="s">
        <v>7419</v>
      </c>
      <c r="C2737" s="25">
        <v>325281</v>
      </c>
      <c r="D2737" s="22">
        <v>85</v>
      </c>
      <c r="E2737" s="22">
        <v>49</v>
      </c>
      <c r="F2737" s="22">
        <v>40</v>
      </c>
      <c r="G2737" s="22">
        <v>16000</v>
      </c>
      <c r="H2737" s="22" t="s">
        <v>5088</v>
      </c>
      <c r="I2737" s="26">
        <f>+IF(H2737='COSTOS VARIOS'!$C$1,'COSTOS VARIOS'!$C$2*'Precios ML'!V2737,'COSTOS VARIOS'!$B$2*'Precios ML'!V2737)</f>
        <v>163980</v>
      </c>
      <c r="J2737" s="22">
        <v>0</v>
      </c>
      <c r="K2737" s="27">
        <f t="shared" si="420"/>
        <v>10.4125</v>
      </c>
      <c r="L2737" s="27">
        <f t="shared" si="421"/>
        <v>10.4125</v>
      </c>
      <c r="M2737" s="26">
        <f>(INDEX(pesos!A:B,MATCH(L2737,pesos!A:A,1),2))</f>
        <v>16200</v>
      </c>
      <c r="N2737" s="26">
        <f>+R2737*'COSTOS VARIOS'!$O$1</f>
        <v>61803.39</v>
      </c>
      <c r="O2737" s="26">
        <f>+R2737*'COSTOS VARIOS'!$O$2</f>
        <v>1333.6521</v>
      </c>
      <c r="P2737" s="26">
        <f>+R2737*'COSTOS VARIOS'!$O$3</f>
        <v>4879.2150000000001</v>
      </c>
      <c r="Q2737" s="26">
        <v>1</v>
      </c>
      <c r="R2737" s="26">
        <f t="shared" si="422"/>
        <v>325281</v>
      </c>
      <c r="S2737" s="25">
        <f t="shared" si="423"/>
        <v>573477.25710000005</v>
      </c>
      <c r="T2737" s="28">
        <f t="shared" si="424"/>
        <v>0.42969924238343427</v>
      </c>
      <c r="U2737" s="29">
        <f t="shared" si="425"/>
        <v>819900</v>
      </c>
      <c r="V2737" s="26">
        <f>+INDEX('LISTA DE PRECIOS EKM '!A:K,MATCH('Precios ML'!B2737,'LISTA DE PRECIOS EKM '!A:A,0),8)</f>
        <v>819900</v>
      </c>
      <c r="W2737" s="26">
        <f t="shared" si="426"/>
        <v>819900</v>
      </c>
      <c r="X2737" s="26">
        <f t="shared" si="427"/>
        <v>0</v>
      </c>
      <c r="Y2737" s="26"/>
      <c r="Z2737" s="26">
        <f t="shared" si="428"/>
        <v>819900</v>
      </c>
      <c r="AA2737" s="30">
        <f t="shared" si="429"/>
        <v>1.5205898899720549</v>
      </c>
    </row>
    <row r="2738" spans="1:27">
      <c r="A2738" s="20" t="s">
        <v>7420</v>
      </c>
      <c r="B2738" s="20" t="s">
        <v>7421</v>
      </c>
      <c r="C2738" s="25">
        <v>325281</v>
      </c>
      <c r="D2738" s="22">
        <v>85</v>
      </c>
      <c r="E2738" s="22">
        <v>49</v>
      </c>
      <c r="F2738" s="22">
        <v>40</v>
      </c>
      <c r="G2738" s="22">
        <v>16000</v>
      </c>
      <c r="H2738" s="22" t="s">
        <v>5088</v>
      </c>
      <c r="I2738" s="26">
        <f>+IF(H2738='COSTOS VARIOS'!$C$1,'COSTOS VARIOS'!$C$2*'Precios ML'!V2738,'COSTOS VARIOS'!$B$2*'Precios ML'!V2738)</f>
        <v>163980</v>
      </c>
      <c r="J2738" s="22">
        <v>0</v>
      </c>
      <c r="K2738" s="27">
        <f t="shared" si="420"/>
        <v>10.4125</v>
      </c>
      <c r="L2738" s="27">
        <f t="shared" si="421"/>
        <v>10.4125</v>
      </c>
      <c r="M2738" s="26">
        <f>(INDEX(pesos!A:B,MATCH(L2738,pesos!A:A,1),2))</f>
        <v>16200</v>
      </c>
      <c r="N2738" s="26">
        <f>+R2738*'COSTOS VARIOS'!$O$1</f>
        <v>61803.39</v>
      </c>
      <c r="O2738" s="26">
        <f>+R2738*'COSTOS VARIOS'!$O$2</f>
        <v>1333.6521</v>
      </c>
      <c r="P2738" s="26">
        <f>+R2738*'COSTOS VARIOS'!$O$3</f>
        <v>4879.2150000000001</v>
      </c>
      <c r="Q2738" s="26">
        <v>1</v>
      </c>
      <c r="R2738" s="26">
        <f t="shared" si="422"/>
        <v>325281</v>
      </c>
      <c r="S2738" s="25">
        <f t="shared" si="423"/>
        <v>573477.25710000005</v>
      </c>
      <c r="T2738" s="28">
        <f t="shared" si="424"/>
        <v>0.42969924238343427</v>
      </c>
      <c r="U2738" s="29">
        <f t="shared" si="425"/>
        <v>819900</v>
      </c>
      <c r="V2738" s="26">
        <f>+INDEX('LISTA DE PRECIOS EKM '!A:K,MATCH('Precios ML'!B2738,'LISTA DE PRECIOS EKM '!A:A,0),8)</f>
        <v>819900</v>
      </c>
      <c r="W2738" s="26">
        <f t="shared" si="426"/>
        <v>819900</v>
      </c>
      <c r="X2738" s="26">
        <f t="shared" si="427"/>
        <v>0</v>
      </c>
      <c r="Y2738" s="26"/>
      <c r="Z2738" s="26">
        <f t="shared" si="428"/>
        <v>819900</v>
      </c>
      <c r="AA2738" s="30">
        <f t="shared" si="429"/>
        <v>1.5205898899720549</v>
      </c>
    </row>
    <row r="2739" spans="1:27">
      <c r="A2739" s="20" t="s">
        <v>7422</v>
      </c>
      <c r="B2739" s="20" t="s">
        <v>7423</v>
      </c>
      <c r="C2739" s="25">
        <v>166481</v>
      </c>
      <c r="D2739" s="22">
        <v>85</v>
      </c>
      <c r="E2739" s="22">
        <v>49</v>
      </c>
      <c r="F2739" s="22">
        <v>40</v>
      </c>
      <c r="G2739" s="22">
        <v>16000</v>
      </c>
      <c r="H2739" s="22" t="s">
        <v>5088</v>
      </c>
      <c r="I2739" s="26">
        <f>+IF(H2739='COSTOS VARIOS'!$C$1,'COSTOS VARIOS'!$C$2*'Precios ML'!V2739,'COSTOS VARIOS'!$B$2*'Precios ML'!V2739)</f>
        <v>61980</v>
      </c>
      <c r="J2739" s="22">
        <v>0</v>
      </c>
      <c r="K2739" s="27">
        <f t="shared" si="420"/>
        <v>10.4125</v>
      </c>
      <c r="L2739" s="27">
        <f t="shared" si="421"/>
        <v>10.4125</v>
      </c>
      <c r="M2739" s="26">
        <f>(INDEX(pesos!A:B,MATCH(L2739,pesos!A:A,1),2))</f>
        <v>16200</v>
      </c>
      <c r="N2739" s="26">
        <f>+R2739*'COSTOS VARIOS'!$O$1</f>
        <v>31631.39</v>
      </c>
      <c r="O2739" s="26">
        <f>+R2739*'COSTOS VARIOS'!$O$2</f>
        <v>682.57210000000009</v>
      </c>
      <c r="P2739" s="26">
        <f>+R2739*'COSTOS VARIOS'!$O$3</f>
        <v>2497.2149999999997</v>
      </c>
      <c r="Q2739" s="26">
        <v>1</v>
      </c>
      <c r="R2739" s="26">
        <f t="shared" si="422"/>
        <v>166481</v>
      </c>
      <c r="S2739" s="25">
        <f t="shared" si="423"/>
        <v>279472.17709999997</v>
      </c>
      <c r="T2739" s="28">
        <f t="shared" si="424"/>
        <v>0.10887603630436682</v>
      </c>
      <c r="U2739" s="29">
        <f t="shared" si="425"/>
        <v>309900</v>
      </c>
      <c r="V2739" s="26">
        <f>+INDEX('LISTA DE PRECIOS EKM '!A:K,MATCH('Precios ML'!B2739,'LISTA DE PRECIOS EKM '!A:A,0),8)</f>
        <v>309900</v>
      </c>
      <c r="W2739" s="26">
        <f t="shared" si="426"/>
        <v>309900</v>
      </c>
      <c r="X2739" s="26">
        <f t="shared" si="427"/>
        <v>0</v>
      </c>
      <c r="Y2739" s="26"/>
      <c r="Z2739" s="26">
        <f t="shared" si="428"/>
        <v>309900</v>
      </c>
      <c r="AA2739" s="30">
        <f t="shared" si="429"/>
        <v>0.86147368168139304</v>
      </c>
    </row>
    <row r="2740" spans="1:27">
      <c r="A2740" s="20" t="s">
        <v>7422</v>
      </c>
      <c r="B2740" s="20" t="s">
        <v>7423</v>
      </c>
      <c r="C2740" s="25">
        <v>166481</v>
      </c>
      <c r="D2740" s="22">
        <v>85</v>
      </c>
      <c r="E2740" s="22">
        <v>49</v>
      </c>
      <c r="F2740" s="22">
        <v>40</v>
      </c>
      <c r="G2740" s="22">
        <v>16000</v>
      </c>
      <c r="H2740" s="22" t="s">
        <v>5088</v>
      </c>
      <c r="I2740" s="26">
        <f>+IF(H2740='COSTOS VARIOS'!$C$1,'COSTOS VARIOS'!$C$2*'Precios ML'!V2740,'COSTOS VARIOS'!$B$2*'Precios ML'!V2740)</f>
        <v>61980</v>
      </c>
      <c r="J2740" s="22">
        <v>0</v>
      </c>
      <c r="K2740" s="27">
        <f t="shared" si="420"/>
        <v>10.4125</v>
      </c>
      <c r="L2740" s="27">
        <f t="shared" si="421"/>
        <v>10.4125</v>
      </c>
      <c r="M2740" s="26">
        <f>(INDEX(pesos!A:B,MATCH(L2740,pesos!A:A,1),2))</f>
        <v>16200</v>
      </c>
      <c r="N2740" s="26">
        <f>+R2740*'COSTOS VARIOS'!$O$1</f>
        <v>31631.39</v>
      </c>
      <c r="O2740" s="26">
        <f>+R2740*'COSTOS VARIOS'!$O$2</f>
        <v>682.57210000000009</v>
      </c>
      <c r="P2740" s="26">
        <f>+R2740*'COSTOS VARIOS'!$O$3</f>
        <v>2497.2149999999997</v>
      </c>
      <c r="Q2740" s="26">
        <v>1</v>
      </c>
      <c r="R2740" s="26">
        <f t="shared" si="422"/>
        <v>166481</v>
      </c>
      <c r="S2740" s="25">
        <f t="shared" si="423"/>
        <v>279472.17709999997</v>
      </c>
      <c r="T2740" s="28">
        <f t="shared" si="424"/>
        <v>0.10887603630436682</v>
      </c>
      <c r="U2740" s="29">
        <f t="shared" si="425"/>
        <v>309900</v>
      </c>
      <c r="V2740" s="26">
        <f>+INDEX('LISTA DE PRECIOS EKM '!A:K,MATCH('Precios ML'!B2740,'LISTA DE PRECIOS EKM '!A:A,0),8)</f>
        <v>309900</v>
      </c>
      <c r="W2740" s="26">
        <f t="shared" si="426"/>
        <v>309900</v>
      </c>
      <c r="X2740" s="26">
        <f t="shared" si="427"/>
        <v>0</v>
      </c>
      <c r="Y2740" s="26"/>
      <c r="Z2740" s="26">
        <f t="shared" si="428"/>
        <v>309900</v>
      </c>
      <c r="AA2740" s="30">
        <f t="shared" si="429"/>
        <v>0.86147368168139304</v>
      </c>
    </row>
    <row r="2741" spans="1:27">
      <c r="A2741" s="20" t="s">
        <v>7424</v>
      </c>
      <c r="B2741" s="20" t="s">
        <v>7425</v>
      </c>
      <c r="C2741" s="25">
        <v>110000</v>
      </c>
      <c r="D2741" s="22">
        <v>85</v>
      </c>
      <c r="E2741" s="22">
        <v>49</v>
      </c>
      <c r="F2741" s="22">
        <v>40</v>
      </c>
      <c r="G2741" s="22">
        <v>16000</v>
      </c>
      <c r="H2741" s="22" t="s">
        <v>5088</v>
      </c>
      <c r="I2741" s="26">
        <f>+IF(H2741='COSTOS VARIOS'!$C$1,'COSTOS VARIOS'!$C$2*'Precios ML'!V2741,'COSTOS VARIOS'!$B$2*'Precios ML'!V2741)</f>
        <v>49980</v>
      </c>
      <c r="J2741" s="22">
        <v>0</v>
      </c>
      <c r="K2741" s="27">
        <f t="shared" si="420"/>
        <v>10.4125</v>
      </c>
      <c r="L2741" s="27">
        <f t="shared" si="421"/>
        <v>10.4125</v>
      </c>
      <c r="M2741" s="26">
        <f>(INDEX(pesos!A:B,MATCH(L2741,pesos!A:A,1),2))</f>
        <v>16200</v>
      </c>
      <c r="N2741" s="26">
        <f>+R2741*'COSTOS VARIOS'!$O$1</f>
        <v>20900</v>
      </c>
      <c r="O2741" s="26">
        <f>+R2741*'COSTOS VARIOS'!$O$2</f>
        <v>451.00000000000006</v>
      </c>
      <c r="P2741" s="26">
        <f>+R2741*'COSTOS VARIOS'!$O$3</f>
        <v>1650</v>
      </c>
      <c r="Q2741" s="26">
        <v>1</v>
      </c>
      <c r="R2741" s="26">
        <f t="shared" si="422"/>
        <v>110000</v>
      </c>
      <c r="S2741" s="25">
        <f t="shared" si="423"/>
        <v>199181</v>
      </c>
      <c r="T2741" s="28">
        <f t="shared" si="424"/>
        <v>0.25463774155165408</v>
      </c>
      <c r="U2741" s="29">
        <f t="shared" si="425"/>
        <v>249900</v>
      </c>
      <c r="V2741" s="26">
        <f>+INDEX('LISTA DE PRECIOS EKM '!A:K,MATCH('Precios ML'!B2741,'LISTA DE PRECIOS EKM '!A:A,0),8)</f>
        <v>249900</v>
      </c>
      <c r="W2741" s="26">
        <f t="shared" si="426"/>
        <v>249900</v>
      </c>
      <c r="X2741" s="26">
        <f t="shared" si="427"/>
        <v>0</v>
      </c>
      <c r="Y2741" s="26"/>
      <c r="Z2741" s="26">
        <f t="shared" si="428"/>
        <v>249900</v>
      </c>
      <c r="AA2741" s="30">
        <f t="shared" si="429"/>
        <v>1.271818181818182</v>
      </c>
    </row>
    <row r="2742" spans="1:27">
      <c r="A2742" s="20" t="s">
        <v>7424</v>
      </c>
      <c r="B2742" s="20" t="s">
        <v>7425</v>
      </c>
      <c r="C2742" s="25">
        <v>110000</v>
      </c>
      <c r="D2742" s="22">
        <v>85</v>
      </c>
      <c r="E2742" s="22">
        <v>49</v>
      </c>
      <c r="F2742" s="22">
        <v>40</v>
      </c>
      <c r="G2742" s="22">
        <v>16000</v>
      </c>
      <c r="H2742" s="22" t="s">
        <v>5088</v>
      </c>
      <c r="I2742" s="26">
        <f>+IF(H2742='COSTOS VARIOS'!$C$1,'COSTOS VARIOS'!$C$2*'Precios ML'!V2742,'COSTOS VARIOS'!$B$2*'Precios ML'!V2742)</f>
        <v>49980</v>
      </c>
      <c r="J2742" s="22">
        <v>0</v>
      </c>
      <c r="K2742" s="27">
        <f t="shared" si="420"/>
        <v>10.4125</v>
      </c>
      <c r="L2742" s="27">
        <f t="shared" si="421"/>
        <v>10.4125</v>
      </c>
      <c r="M2742" s="26">
        <f>(INDEX(pesos!A:B,MATCH(L2742,pesos!A:A,1),2))</f>
        <v>16200</v>
      </c>
      <c r="N2742" s="26">
        <f>+R2742*'COSTOS VARIOS'!$O$1</f>
        <v>20900</v>
      </c>
      <c r="O2742" s="26">
        <f>+R2742*'COSTOS VARIOS'!$O$2</f>
        <v>451.00000000000006</v>
      </c>
      <c r="P2742" s="26">
        <f>+R2742*'COSTOS VARIOS'!$O$3</f>
        <v>1650</v>
      </c>
      <c r="Q2742" s="26">
        <v>1</v>
      </c>
      <c r="R2742" s="26">
        <f t="shared" si="422"/>
        <v>110000</v>
      </c>
      <c r="S2742" s="25">
        <f t="shared" si="423"/>
        <v>199181</v>
      </c>
      <c r="T2742" s="28">
        <f t="shared" si="424"/>
        <v>0.25463774155165408</v>
      </c>
      <c r="U2742" s="29">
        <f t="shared" si="425"/>
        <v>249900</v>
      </c>
      <c r="V2742" s="26">
        <f>+INDEX('LISTA DE PRECIOS EKM '!A:K,MATCH('Precios ML'!B2742,'LISTA DE PRECIOS EKM '!A:A,0),8)</f>
        <v>249900</v>
      </c>
      <c r="W2742" s="26">
        <f t="shared" si="426"/>
        <v>249900</v>
      </c>
      <c r="X2742" s="26">
        <f t="shared" si="427"/>
        <v>0</v>
      </c>
      <c r="Y2742" s="26"/>
      <c r="Z2742" s="26">
        <f t="shared" si="428"/>
        <v>249900</v>
      </c>
      <c r="AA2742" s="30">
        <f t="shared" si="429"/>
        <v>1.271818181818182</v>
      </c>
    </row>
    <row r="2743" spans="1:27">
      <c r="A2743" s="20" t="s">
        <v>7426</v>
      </c>
      <c r="B2743" s="20" t="s">
        <v>7427</v>
      </c>
      <c r="C2743" s="25">
        <v>110000</v>
      </c>
      <c r="D2743" s="22">
        <v>85</v>
      </c>
      <c r="E2743" s="22">
        <v>49</v>
      </c>
      <c r="F2743" s="22">
        <v>40</v>
      </c>
      <c r="G2743" s="22">
        <v>16000</v>
      </c>
      <c r="H2743" s="22" t="s">
        <v>5088</v>
      </c>
      <c r="I2743" s="26">
        <f>+IF(H2743='COSTOS VARIOS'!$C$1,'COSTOS VARIOS'!$C$2*'Precios ML'!V2743,'COSTOS VARIOS'!$B$2*'Precios ML'!V2743)</f>
        <v>49980</v>
      </c>
      <c r="J2743" s="22">
        <v>0</v>
      </c>
      <c r="K2743" s="27">
        <f t="shared" si="420"/>
        <v>10.4125</v>
      </c>
      <c r="L2743" s="27">
        <f t="shared" si="421"/>
        <v>10.4125</v>
      </c>
      <c r="M2743" s="26">
        <f>(INDEX(pesos!A:B,MATCH(L2743,pesos!A:A,1),2))</f>
        <v>16200</v>
      </c>
      <c r="N2743" s="26">
        <f>+R2743*'COSTOS VARIOS'!$O$1</f>
        <v>20900</v>
      </c>
      <c r="O2743" s="26">
        <f>+R2743*'COSTOS VARIOS'!$O$2</f>
        <v>451.00000000000006</v>
      </c>
      <c r="P2743" s="26">
        <f>+R2743*'COSTOS VARIOS'!$O$3</f>
        <v>1650</v>
      </c>
      <c r="Q2743" s="26">
        <v>1</v>
      </c>
      <c r="R2743" s="26">
        <f t="shared" si="422"/>
        <v>110000</v>
      </c>
      <c r="S2743" s="25">
        <f t="shared" si="423"/>
        <v>199181</v>
      </c>
      <c r="T2743" s="28">
        <f t="shared" si="424"/>
        <v>0.25463774155165408</v>
      </c>
      <c r="U2743" s="29">
        <f t="shared" si="425"/>
        <v>249900</v>
      </c>
      <c r="V2743" s="26">
        <f>+INDEX('LISTA DE PRECIOS EKM '!A:K,MATCH('Precios ML'!B2743,'LISTA DE PRECIOS EKM '!A:A,0),8)</f>
        <v>249900</v>
      </c>
      <c r="W2743" s="26">
        <f t="shared" si="426"/>
        <v>249900</v>
      </c>
      <c r="X2743" s="26">
        <f t="shared" si="427"/>
        <v>0</v>
      </c>
      <c r="Y2743" s="26"/>
      <c r="Z2743" s="26">
        <f t="shared" si="428"/>
        <v>249900</v>
      </c>
      <c r="AA2743" s="30">
        <f t="shared" si="429"/>
        <v>1.271818181818182</v>
      </c>
    </row>
    <row r="2744" spans="1:27">
      <c r="A2744" s="20" t="s">
        <v>7426</v>
      </c>
      <c r="B2744" s="20" t="s">
        <v>7427</v>
      </c>
      <c r="C2744" s="25">
        <v>110000</v>
      </c>
      <c r="D2744" s="22">
        <v>85</v>
      </c>
      <c r="E2744" s="22">
        <v>49</v>
      </c>
      <c r="F2744" s="22">
        <v>40</v>
      </c>
      <c r="G2744" s="22">
        <v>16000</v>
      </c>
      <c r="H2744" s="22" t="s">
        <v>5088</v>
      </c>
      <c r="I2744" s="26">
        <f>+IF(H2744='COSTOS VARIOS'!$C$1,'COSTOS VARIOS'!$C$2*'Precios ML'!V2744,'COSTOS VARIOS'!$B$2*'Precios ML'!V2744)</f>
        <v>49980</v>
      </c>
      <c r="J2744" s="22">
        <v>0</v>
      </c>
      <c r="K2744" s="27">
        <f t="shared" si="420"/>
        <v>10.4125</v>
      </c>
      <c r="L2744" s="27">
        <f t="shared" si="421"/>
        <v>10.4125</v>
      </c>
      <c r="M2744" s="26">
        <f>(INDEX(pesos!A:B,MATCH(L2744,pesos!A:A,1),2))</f>
        <v>16200</v>
      </c>
      <c r="N2744" s="26">
        <f>+R2744*'COSTOS VARIOS'!$O$1</f>
        <v>20900</v>
      </c>
      <c r="O2744" s="26">
        <f>+R2744*'COSTOS VARIOS'!$O$2</f>
        <v>451.00000000000006</v>
      </c>
      <c r="P2744" s="26">
        <f>+R2744*'COSTOS VARIOS'!$O$3</f>
        <v>1650</v>
      </c>
      <c r="Q2744" s="26">
        <v>1</v>
      </c>
      <c r="R2744" s="26">
        <f t="shared" si="422"/>
        <v>110000</v>
      </c>
      <c r="S2744" s="25">
        <f t="shared" si="423"/>
        <v>199181</v>
      </c>
      <c r="T2744" s="28">
        <f t="shared" si="424"/>
        <v>0.25463774155165408</v>
      </c>
      <c r="U2744" s="29">
        <f t="shared" si="425"/>
        <v>249900</v>
      </c>
      <c r="V2744" s="26">
        <f>+INDEX('LISTA DE PRECIOS EKM '!A:K,MATCH('Precios ML'!B2744,'LISTA DE PRECIOS EKM '!A:A,0),8)</f>
        <v>249900</v>
      </c>
      <c r="W2744" s="26">
        <f t="shared" si="426"/>
        <v>249900</v>
      </c>
      <c r="X2744" s="26">
        <f t="shared" si="427"/>
        <v>0</v>
      </c>
      <c r="Y2744" s="26"/>
      <c r="Z2744" s="26">
        <f t="shared" si="428"/>
        <v>249900</v>
      </c>
      <c r="AA2744" s="30">
        <f t="shared" si="429"/>
        <v>1.271818181818182</v>
      </c>
    </row>
    <row r="2745" spans="1:27">
      <c r="A2745" s="20" t="s">
        <v>7405</v>
      </c>
      <c r="B2745" s="20" t="s">
        <v>7406</v>
      </c>
      <c r="C2745" s="25">
        <v>130167.99999999999</v>
      </c>
      <c r="D2745" s="22">
        <v>85</v>
      </c>
      <c r="E2745" s="22">
        <v>49</v>
      </c>
      <c r="F2745" s="22">
        <v>40</v>
      </c>
      <c r="G2745" s="22">
        <v>16000</v>
      </c>
      <c r="H2745" s="22" t="s">
        <v>5088</v>
      </c>
      <c r="I2745" s="26">
        <f>+IF(H2745='COSTOS VARIOS'!$C$1,'COSTOS VARIOS'!$C$2*'Precios ML'!V2745,'COSTOS VARIOS'!$B$2*'Precios ML'!V2745)</f>
        <v>57980</v>
      </c>
      <c r="J2745" s="22">
        <v>0</v>
      </c>
      <c r="K2745" s="27">
        <f t="shared" si="420"/>
        <v>10.4125</v>
      </c>
      <c r="L2745" s="27">
        <f t="shared" si="421"/>
        <v>10.4125</v>
      </c>
      <c r="M2745" s="26">
        <f>(INDEX(pesos!A:B,MATCH(L2745,pesos!A:A,1),2))</f>
        <v>16200</v>
      </c>
      <c r="N2745" s="26">
        <f>+R2745*'COSTOS VARIOS'!$O$1</f>
        <v>24731.919999999998</v>
      </c>
      <c r="O2745" s="26">
        <f>+R2745*'COSTOS VARIOS'!$O$2</f>
        <v>533.68880000000001</v>
      </c>
      <c r="P2745" s="26">
        <f>+R2745*'COSTOS VARIOS'!$O$3</f>
        <v>1952.5199999999998</v>
      </c>
      <c r="Q2745" s="26">
        <v>1</v>
      </c>
      <c r="R2745" s="26">
        <f t="shared" si="422"/>
        <v>130167.99999999999</v>
      </c>
      <c r="S2745" s="25">
        <f t="shared" si="423"/>
        <v>231566.12880000001</v>
      </c>
      <c r="T2745" s="28">
        <f t="shared" si="424"/>
        <v>0.25191020596272962</v>
      </c>
      <c r="U2745" s="29">
        <f t="shared" si="425"/>
        <v>289900</v>
      </c>
      <c r="V2745" s="26">
        <f>+INDEX('LISTA DE PRECIOS EKM '!A:K,MATCH('Precios ML'!B2745,'LISTA DE PRECIOS EKM '!A:A,0),8)</f>
        <v>289900</v>
      </c>
      <c r="W2745" s="26">
        <f t="shared" si="426"/>
        <v>289900</v>
      </c>
      <c r="X2745" s="26">
        <f t="shared" si="427"/>
        <v>0</v>
      </c>
      <c r="Y2745" s="26"/>
      <c r="Z2745" s="26">
        <f t="shared" si="428"/>
        <v>289900</v>
      </c>
      <c r="AA2745" s="30">
        <f t="shared" si="429"/>
        <v>1.2271218732714648</v>
      </c>
    </row>
    <row r="2746" spans="1:27">
      <c r="A2746" s="20" t="s">
        <v>7428</v>
      </c>
      <c r="B2746" s="20" t="s">
        <v>2259</v>
      </c>
      <c r="C2746" s="25">
        <v>380000</v>
      </c>
      <c r="D2746" s="22">
        <v>85</v>
      </c>
      <c r="E2746" s="22">
        <v>49</v>
      </c>
      <c r="F2746" s="22">
        <v>40</v>
      </c>
      <c r="G2746" s="22">
        <v>16000</v>
      </c>
      <c r="H2746" s="22" t="s">
        <v>5088</v>
      </c>
      <c r="I2746" s="26">
        <f>+IF(H2746='COSTOS VARIOS'!$C$1,'COSTOS VARIOS'!$C$2*'Precios ML'!V2746,'COSTOS VARIOS'!$B$2*'Precios ML'!V2746)</f>
        <v>163980</v>
      </c>
      <c r="J2746" s="22">
        <v>0</v>
      </c>
      <c r="K2746" s="27">
        <f t="shared" si="420"/>
        <v>10.4125</v>
      </c>
      <c r="L2746" s="27">
        <f t="shared" si="421"/>
        <v>10.4125</v>
      </c>
      <c r="M2746" s="26">
        <f>(INDEX(pesos!A:B,MATCH(L2746,pesos!A:A,1),2))</f>
        <v>16200</v>
      </c>
      <c r="N2746" s="26">
        <f>+R2746*'COSTOS VARIOS'!$O$1</f>
        <v>72200</v>
      </c>
      <c r="O2746" s="26">
        <f>+R2746*'COSTOS VARIOS'!$O$2</f>
        <v>1558.0000000000002</v>
      </c>
      <c r="P2746" s="26">
        <f>+R2746*'COSTOS VARIOS'!$O$3</f>
        <v>5700</v>
      </c>
      <c r="Q2746" s="26">
        <v>1</v>
      </c>
      <c r="R2746" s="26">
        <f t="shared" si="422"/>
        <v>380000</v>
      </c>
      <c r="S2746" s="25">
        <f t="shared" si="423"/>
        <v>639638</v>
      </c>
      <c r="T2746" s="28">
        <f t="shared" si="424"/>
        <v>0.28181877874672856</v>
      </c>
      <c r="U2746" s="29">
        <f t="shared" si="425"/>
        <v>819900</v>
      </c>
      <c r="V2746" s="26">
        <f>+INDEX('LISTA DE PRECIOS EKM '!A:K,MATCH('Precios ML'!B2746,'LISTA DE PRECIOS EKM '!A:A,0),8)</f>
        <v>819900</v>
      </c>
      <c r="W2746" s="26">
        <f t="shared" si="426"/>
        <v>819900</v>
      </c>
      <c r="X2746" s="26">
        <f t="shared" si="427"/>
        <v>0</v>
      </c>
      <c r="Y2746" s="26"/>
      <c r="Z2746" s="26">
        <f t="shared" si="428"/>
        <v>819900</v>
      </c>
      <c r="AA2746" s="30">
        <f t="shared" si="429"/>
        <v>1.1576315789473686</v>
      </c>
    </row>
    <row r="2747" spans="1:27">
      <c r="A2747" s="20" t="s">
        <v>7428</v>
      </c>
      <c r="B2747" s="20" t="s">
        <v>2259</v>
      </c>
      <c r="C2747" s="25">
        <v>380000</v>
      </c>
      <c r="D2747" s="22">
        <v>85</v>
      </c>
      <c r="E2747" s="22">
        <v>49</v>
      </c>
      <c r="F2747" s="22">
        <v>40</v>
      </c>
      <c r="G2747" s="22">
        <v>16000</v>
      </c>
      <c r="H2747" s="22" t="s">
        <v>5088</v>
      </c>
      <c r="I2747" s="26">
        <f>+IF(H2747='COSTOS VARIOS'!$C$1,'COSTOS VARIOS'!$C$2*'Precios ML'!V2747,'COSTOS VARIOS'!$B$2*'Precios ML'!V2747)</f>
        <v>163980</v>
      </c>
      <c r="J2747" s="22">
        <v>0</v>
      </c>
      <c r="K2747" s="27">
        <f t="shared" si="420"/>
        <v>10.4125</v>
      </c>
      <c r="L2747" s="27">
        <f t="shared" si="421"/>
        <v>10.4125</v>
      </c>
      <c r="M2747" s="26">
        <f>(INDEX(pesos!A:B,MATCH(L2747,pesos!A:A,1),2))</f>
        <v>16200</v>
      </c>
      <c r="N2747" s="26">
        <f>+R2747*'COSTOS VARIOS'!$O$1</f>
        <v>72200</v>
      </c>
      <c r="O2747" s="26">
        <f>+R2747*'COSTOS VARIOS'!$O$2</f>
        <v>1558.0000000000002</v>
      </c>
      <c r="P2747" s="26">
        <f>+R2747*'COSTOS VARIOS'!$O$3</f>
        <v>5700</v>
      </c>
      <c r="Q2747" s="26">
        <v>1</v>
      </c>
      <c r="R2747" s="26">
        <f t="shared" si="422"/>
        <v>380000</v>
      </c>
      <c r="S2747" s="25">
        <f t="shared" si="423"/>
        <v>639638</v>
      </c>
      <c r="T2747" s="28">
        <f t="shared" si="424"/>
        <v>0.28181877874672856</v>
      </c>
      <c r="U2747" s="29">
        <f t="shared" si="425"/>
        <v>819900</v>
      </c>
      <c r="V2747" s="26">
        <f>+INDEX('LISTA DE PRECIOS EKM '!A:K,MATCH('Precios ML'!B2747,'LISTA DE PRECIOS EKM '!A:A,0),8)</f>
        <v>819900</v>
      </c>
      <c r="W2747" s="26">
        <f t="shared" si="426"/>
        <v>819900</v>
      </c>
      <c r="X2747" s="26">
        <f t="shared" si="427"/>
        <v>0</v>
      </c>
      <c r="Y2747" s="26"/>
      <c r="Z2747" s="26">
        <f t="shared" si="428"/>
        <v>819900</v>
      </c>
      <c r="AA2747" s="30">
        <f t="shared" si="429"/>
        <v>1.1576315789473686</v>
      </c>
    </row>
    <row r="2748" spans="1:27">
      <c r="A2748" s="20" t="s">
        <v>7429</v>
      </c>
      <c r="B2748" s="20" t="s">
        <v>7430</v>
      </c>
      <c r="C2748" s="25">
        <v>450000</v>
      </c>
      <c r="D2748" s="22">
        <v>85</v>
      </c>
      <c r="E2748" s="22">
        <v>49</v>
      </c>
      <c r="F2748" s="22">
        <v>40</v>
      </c>
      <c r="G2748" s="22">
        <v>16000</v>
      </c>
      <c r="H2748" s="22" t="s">
        <v>5088</v>
      </c>
      <c r="I2748" s="26">
        <f>+IF(H2748='COSTOS VARIOS'!$C$1,'COSTOS VARIOS'!$C$2*'Precios ML'!V2748,'COSTOS VARIOS'!$B$2*'Precios ML'!V2748)</f>
        <v>141980</v>
      </c>
      <c r="J2748" s="22">
        <v>0</v>
      </c>
      <c r="K2748" s="27">
        <f t="shared" si="420"/>
        <v>10.4125</v>
      </c>
      <c r="L2748" s="27">
        <f t="shared" si="421"/>
        <v>10.4125</v>
      </c>
      <c r="M2748" s="26">
        <f>(INDEX(pesos!A:B,MATCH(L2748,pesos!A:A,1),2))</f>
        <v>16200</v>
      </c>
      <c r="N2748" s="26">
        <f>+R2748*'COSTOS VARIOS'!$O$1</f>
        <v>85500</v>
      </c>
      <c r="O2748" s="26">
        <f>+R2748*'COSTOS VARIOS'!$O$2</f>
        <v>1845.0000000000002</v>
      </c>
      <c r="P2748" s="26">
        <f>+R2748*'COSTOS VARIOS'!$O$3</f>
        <v>6750</v>
      </c>
      <c r="Q2748" s="26">
        <v>1</v>
      </c>
      <c r="R2748" s="26">
        <f t="shared" si="422"/>
        <v>450000</v>
      </c>
      <c r="S2748" s="25">
        <f t="shared" si="423"/>
        <v>702275</v>
      </c>
      <c r="T2748" s="28">
        <f t="shared" si="424"/>
        <v>1.0857570040226472E-2</v>
      </c>
      <c r="U2748" s="29">
        <f t="shared" si="425"/>
        <v>709900</v>
      </c>
      <c r="V2748" s="26">
        <f>+INDEX('LISTA DE PRECIOS EKM '!A:K,MATCH('Precios ML'!B2748,'LISTA DE PRECIOS EKM '!A:A,0),8)</f>
        <v>709900</v>
      </c>
      <c r="W2748" s="26">
        <f t="shared" si="426"/>
        <v>709900</v>
      </c>
      <c r="X2748" s="26">
        <f t="shared" si="427"/>
        <v>0</v>
      </c>
      <c r="Y2748" s="26"/>
      <c r="Z2748" s="26">
        <f t="shared" si="428"/>
        <v>709900</v>
      </c>
      <c r="AA2748" s="30">
        <f t="shared" si="429"/>
        <v>0.5775555555555556</v>
      </c>
    </row>
    <row r="2749" spans="1:27">
      <c r="A2749" s="20" t="s">
        <v>7429</v>
      </c>
      <c r="B2749" s="20" t="s">
        <v>7430</v>
      </c>
      <c r="C2749" s="25">
        <v>450000</v>
      </c>
      <c r="D2749" s="22">
        <v>85</v>
      </c>
      <c r="E2749" s="22">
        <v>49</v>
      </c>
      <c r="F2749" s="22">
        <v>40</v>
      </c>
      <c r="G2749" s="22">
        <v>16000</v>
      </c>
      <c r="H2749" s="22" t="s">
        <v>5088</v>
      </c>
      <c r="I2749" s="26">
        <f>+IF(H2749='COSTOS VARIOS'!$C$1,'COSTOS VARIOS'!$C$2*'Precios ML'!V2749,'COSTOS VARIOS'!$B$2*'Precios ML'!V2749)</f>
        <v>141980</v>
      </c>
      <c r="J2749" s="22">
        <v>0</v>
      </c>
      <c r="K2749" s="27">
        <f t="shared" si="420"/>
        <v>10.4125</v>
      </c>
      <c r="L2749" s="27">
        <f t="shared" si="421"/>
        <v>10.4125</v>
      </c>
      <c r="M2749" s="26">
        <f>(INDEX(pesos!A:B,MATCH(L2749,pesos!A:A,1),2))</f>
        <v>16200</v>
      </c>
      <c r="N2749" s="26">
        <f>+R2749*'COSTOS VARIOS'!$O$1</f>
        <v>85500</v>
      </c>
      <c r="O2749" s="26">
        <f>+R2749*'COSTOS VARIOS'!$O$2</f>
        <v>1845.0000000000002</v>
      </c>
      <c r="P2749" s="26">
        <f>+R2749*'COSTOS VARIOS'!$O$3</f>
        <v>6750</v>
      </c>
      <c r="Q2749" s="26">
        <v>1</v>
      </c>
      <c r="R2749" s="26">
        <f t="shared" si="422"/>
        <v>450000</v>
      </c>
      <c r="S2749" s="25">
        <f t="shared" si="423"/>
        <v>702275</v>
      </c>
      <c r="T2749" s="28">
        <f t="shared" si="424"/>
        <v>1.0857570040226472E-2</v>
      </c>
      <c r="U2749" s="29">
        <f t="shared" si="425"/>
        <v>709900</v>
      </c>
      <c r="V2749" s="26">
        <f>+INDEX('LISTA DE PRECIOS EKM '!A:K,MATCH('Precios ML'!B2749,'LISTA DE PRECIOS EKM '!A:A,0),8)</f>
        <v>709900</v>
      </c>
      <c r="W2749" s="26">
        <f t="shared" si="426"/>
        <v>709900</v>
      </c>
      <c r="X2749" s="26">
        <f t="shared" si="427"/>
        <v>0</v>
      </c>
      <c r="Y2749" s="26"/>
      <c r="Z2749" s="26">
        <f t="shared" si="428"/>
        <v>709900</v>
      </c>
      <c r="AA2749" s="30">
        <f t="shared" si="429"/>
        <v>0.5775555555555556</v>
      </c>
    </row>
    <row r="2750" spans="1:27">
      <c r="A2750" s="20" t="s">
        <v>7431</v>
      </c>
      <c r="B2750" s="20" t="s">
        <v>7432</v>
      </c>
      <c r="C2750" s="25">
        <v>322228.2</v>
      </c>
      <c r="D2750" s="22">
        <v>85</v>
      </c>
      <c r="E2750" s="22">
        <v>49</v>
      </c>
      <c r="F2750" s="22">
        <v>40</v>
      </c>
      <c r="G2750" s="22">
        <v>16000</v>
      </c>
      <c r="H2750" s="22" t="s">
        <v>5088</v>
      </c>
      <c r="I2750" s="26">
        <f>+IF(H2750='COSTOS VARIOS'!$C$1,'COSTOS VARIOS'!$C$2*'Precios ML'!V2750,'COSTOS VARIOS'!$B$2*'Precios ML'!V2750)</f>
        <v>117980</v>
      </c>
      <c r="J2750" s="22">
        <v>0</v>
      </c>
      <c r="K2750" s="27">
        <f t="shared" si="420"/>
        <v>10.4125</v>
      </c>
      <c r="L2750" s="27">
        <f t="shared" si="421"/>
        <v>10.4125</v>
      </c>
      <c r="M2750" s="26">
        <f>(INDEX(pesos!A:B,MATCH(L2750,pesos!A:A,1),2))</f>
        <v>16200</v>
      </c>
      <c r="N2750" s="26">
        <f>+R2750*'COSTOS VARIOS'!$O$1</f>
        <v>61223.358</v>
      </c>
      <c r="O2750" s="26">
        <f>+R2750*'COSTOS VARIOS'!$O$2</f>
        <v>1321.1356200000002</v>
      </c>
      <c r="P2750" s="26">
        <f>+R2750*'COSTOS VARIOS'!$O$3</f>
        <v>4833.4229999999998</v>
      </c>
      <c r="Q2750" s="26">
        <v>1</v>
      </c>
      <c r="R2750" s="26">
        <f t="shared" si="422"/>
        <v>322228.2</v>
      </c>
      <c r="S2750" s="25">
        <f t="shared" si="423"/>
        <v>523786.11662000004</v>
      </c>
      <c r="T2750" s="28">
        <f t="shared" si="424"/>
        <v>0.12622305418599833</v>
      </c>
      <c r="U2750" s="29">
        <f t="shared" si="425"/>
        <v>589900</v>
      </c>
      <c r="V2750" s="26">
        <f>+INDEX('LISTA DE PRECIOS EKM '!A:K,MATCH('Precios ML'!B2750,'LISTA DE PRECIOS EKM '!A:A,0),8)</f>
        <v>589900</v>
      </c>
      <c r="W2750" s="26">
        <f t="shared" si="426"/>
        <v>589900</v>
      </c>
      <c r="X2750" s="26">
        <f t="shared" si="427"/>
        <v>0</v>
      </c>
      <c r="Y2750" s="26"/>
      <c r="Z2750" s="26">
        <f t="shared" si="428"/>
        <v>589900</v>
      </c>
      <c r="AA2750" s="30">
        <f t="shared" si="429"/>
        <v>0.83069017547191715</v>
      </c>
    </row>
    <row r="2751" spans="1:27">
      <c r="A2751" s="20" t="s">
        <v>7411</v>
      </c>
      <c r="B2751" s="20" t="s">
        <v>7412</v>
      </c>
      <c r="C2751" s="25">
        <v>298289.25</v>
      </c>
      <c r="D2751" s="22">
        <v>85</v>
      </c>
      <c r="E2751" s="22">
        <v>49</v>
      </c>
      <c r="F2751" s="22">
        <v>40</v>
      </c>
      <c r="G2751" s="22">
        <v>16000</v>
      </c>
      <c r="H2751" s="22" t="s">
        <v>5088</v>
      </c>
      <c r="I2751" s="26">
        <f>+IF(H2751='COSTOS VARIOS'!$C$1,'COSTOS VARIOS'!$C$2*'Precios ML'!V2751,'COSTOS VARIOS'!$B$2*'Precios ML'!V2751)</f>
        <v>111980</v>
      </c>
      <c r="J2751" s="22">
        <v>0</v>
      </c>
      <c r="K2751" s="27">
        <f t="shared" si="420"/>
        <v>10.4125</v>
      </c>
      <c r="L2751" s="27">
        <f t="shared" si="421"/>
        <v>10.4125</v>
      </c>
      <c r="M2751" s="26">
        <f>(INDEX(pesos!A:B,MATCH(L2751,pesos!A:A,1),2))</f>
        <v>16200</v>
      </c>
      <c r="N2751" s="26">
        <f>+R2751*'COSTOS VARIOS'!$O$1</f>
        <v>56674.957500000004</v>
      </c>
      <c r="O2751" s="26">
        <f>+R2751*'COSTOS VARIOS'!$O$2</f>
        <v>1222.9859250000002</v>
      </c>
      <c r="P2751" s="26">
        <f>+R2751*'COSTOS VARIOS'!$O$3</f>
        <v>4474.3387499999999</v>
      </c>
      <c r="Q2751" s="26">
        <v>1</v>
      </c>
      <c r="R2751" s="26">
        <f t="shared" si="422"/>
        <v>298289.25</v>
      </c>
      <c r="S2751" s="25">
        <f t="shared" si="423"/>
        <v>488841.532175</v>
      </c>
      <c r="T2751" s="28">
        <f t="shared" si="424"/>
        <v>0.14536094653995524</v>
      </c>
      <c r="U2751" s="29">
        <f t="shared" si="425"/>
        <v>559900</v>
      </c>
      <c r="V2751" s="26">
        <f>+INDEX('LISTA DE PRECIOS EKM '!A:K,MATCH('Precios ML'!B2751,'LISTA DE PRECIOS EKM '!A:A,0),8)</f>
        <v>559900</v>
      </c>
      <c r="W2751" s="26">
        <f t="shared" si="426"/>
        <v>559900</v>
      </c>
      <c r="X2751" s="26">
        <f t="shared" si="427"/>
        <v>0</v>
      </c>
      <c r="Y2751" s="26"/>
      <c r="Z2751" s="26">
        <f t="shared" si="428"/>
        <v>559900</v>
      </c>
      <c r="AA2751" s="30">
        <f t="shared" si="429"/>
        <v>0.87703713761055746</v>
      </c>
    </row>
    <row r="2752" spans="1:27">
      <c r="A2752" s="20" t="s">
        <v>7433</v>
      </c>
      <c r="B2752" s="20" t="s">
        <v>7434</v>
      </c>
      <c r="C2752" s="25">
        <v>149481.75</v>
      </c>
      <c r="D2752" s="22">
        <v>85</v>
      </c>
      <c r="E2752" s="22">
        <v>49</v>
      </c>
      <c r="F2752" s="22">
        <v>40</v>
      </c>
      <c r="G2752" s="22">
        <v>16000</v>
      </c>
      <c r="H2752" s="22" t="s">
        <v>5088</v>
      </c>
      <c r="I2752" s="26">
        <f>+IF(H2752='COSTOS VARIOS'!$C$1,'COSTOS VARIOS'!$C$2*'Precios ML'!V2752,'COSTOS VARIOS'!$B$2*'Precios ML'!V2752)</f>
        <v>63980</v>
      </c>
      <c r="J2752" s="22">
        <v>0</v>
      </c>
      <c r="K2752" s="27">
        <f t="shared" si="420"/>
        <v>10.4125</v>
      </c>
      <c r="L2752" s="27">
        <f t="shared" si="421"/>
        <v>10.4125</v>
      </c>
      <c r="M2752" s="26">
        <f>(INDEX(pesos!A:B,MATCH(L2752,pesos!A:A,1),2))</f>
        <v>16200</v>
      </c>
      <c r="N2752" s="26">
        <f>+R2752*'COSTOS VARIOS'!$O$1</f>
        <v>28401.532500000001</v>
      </c>
      <c r="O2752" s="26">
        <f>+R2752*'COSTOS VARIOS'!$O$2</f>
        <v>612.87517500000001</v>
      </c>
      <c r="P2752" s="26">
        <f>+R2752*'COSTOS VARIOS'!$O$3</f>
        <v>2242.2262499999997</v>
      </c>
      <c r="Q2752" s="26">
        <v>1</v>
      </c>
      <c r="R2752" s="26">
        <f t="shared" si="422"/>
        <v>149481.75</v>
      </c>
      <c r="S2752" s="25">
        <f t="shared" si="423"/>
        <v>260918.383925</v>
      </c>
      <c r="T2752" s="28">
        <f t="shared" si="424"/>
        <v>0.22605389159528921</v>
      </c>
      <c r="U2752" s="29">
        <f t="shared" si="425"/>
        <v>319900</v>
      </c>
      <c r="V2752" s="26">
        <f>+INDEX('LISTA DE PRECIOS EKM '!A:K,MATCH('Precios ML'!B2752,'LISTA DE PRECIOS EKM '!A:A,0),8)</f>
        <v>319900</v>
      </c>
      <c r="W2752" s="26">
        <f t="shared" si="426"/>
        <v>319900</v>
      </c>
      <c r="X2752" s="26">
        <f t="shared" si="427"/>
        <v>0</v>
      </c>
      <c r="Y2752" s="26"/>
      <c r="Z2752" s="26">
        <f t="shared" si="428"/>
        <v>319900</v>
      </c>
      <c r="AA2752" s="30">
        <f t="shared" si="429"/>
        <v>1.1400605759565967</v>
      </c>
    </row>
    <row r="2753" spans="1:27">
      <c r="A2753" s="20" t="s">
        <v>7433</v>
      </c>
      <c r="B2753" s="20" t="s">
        <v>7434</v>
      </c>
      <c r="C2753" s="25">
        <v>149481.75</v>
      </c>
      <c r="D2753" s="22">
        <v>85</v>
      </c>
      <c r="E2753" s="22">
        <v>49</v>
      </c>
      <c r="F2753" s="22">
        <v>40</v>
      </c>
      <c r="G2753" s="22">
        <v>16000</v>
      </c>
      <c r="H2753" s="22" t="s">
        <v>5088</v>
      </c>
      <c r="I2753" s="26">
        <f>+IF(H2753='COSTOS VARIOS'!$C$1,'COSTOS VARIOS'!$C$2*'Precios ML'!V2753,'COSTOS VARIOS'!$B$2*'Precios ML'!V2753)</f>
        <v>63980</v>
      </c>
      <c r="J2753" s="22">
        <v>0</v>
      </c>
      <c r="K2753" s="27">
        <f t="shared" si="420"/>
        <v>10.4125</v>
      </c>
      <c r="L2753" s="27">
        <f t="shared" si="421"/>
        <v>10.4125</v>
      </c>
      <c r="M2753" s="26">
        <f>(INDEX(pesos!A:B,MATCH(L2753,pesos!A:A,1),2))</f>
        <v>16200</v>
      </c>
      <c r="N2753" s="26">
        <f>+R2753*'COSTOS VARIOS'!$O$1</f>
        <v>28401.532500000001</v>
      </c>
      <c r="O2753" s="26">
        <f>+R2753*'COSTOS VARIOS'!$O$2</f>
        <v>612.87517500000001</v>
      </c>
      <c r="P2753" s="26">
        <f>+R2753*'COSTOS VARIOS'!$O$3</f>
        <v>2242.2262499999997</v>
      </c>
      <c r="Q2753" s="26">
        <v>1</v>
      </c>
      <c r="R2753" s="26">
        <f t="shared" si="422"/>
        <v>149481.75</v>
      </c>
      <c r="S2753" s="25">
        <f t="shared" si="423"/>
        <v>260918.383925</v>
      </c>
      <c r="T2753" s="28">
        <f t="shared" si="424"/>
        <v>0.22605389159528921</v>
      </c>
      <c r="U2753" s="29">
        <f t="shared" si="425"/>
        <v>319900</v>
      </c>
      <c r="V2753" s="26">
        <f>+INDEX('LISTA DE PRECIOS EKM '!A:K,MATCH('Precios ML'!B2753,'LISTA DE PRECIOS EKM '!A:A,0),8)</f>
        <v>319900</v>
      </c>
      <c r="W2753" s="26">
        <f t="shared" si="426"/>
        <v>319900</v>
      </c>
      <c r="X2753" s="26">
        <f t="shared" si="427"/>
        <v>0</v>
      </c>
      <c r="Y2753" s="26"/>
      <c r="Z2753" s="26">
        <f t="shared" si="428"/>
        <v>319900</v>
      </c>
      <c r="AA2753" s="30">
        <f t="shared" si="429"/>
        <v>1.1400605759565967</v>
      </c>
    </row>
    <row r="2754" spans="1:27">
      <c r="A2754" s="20" t="s">
        <v>7435</v>
      </c>
      <c r="B2754" s="20" t="s">
        <v>1727</v>
      </c>
      <c r="C2754" s="25">
        <v>129084.20000000001</v>
      </c>
      <c r="D2754" s="22">
        <v>85</v>
      </c>
      <c r="E2754" s="22">
        <v>49</v>
      </c>
      <c r="F2754" s="22">
        <v>40</v>
      </c>
      <c r="G2754" s="22">
        <v>16000</v>
      </c>
      <c r="H2754" s="22" t="s">
        <v>5088</v>
      </c>
      <c r="I2754" s="26">
        <f>+IF(H2754='COSTOS VARIOS'!$C$1,'COSTOS VARIOS'!$C$2*'Precios ML'!V2754,'COSTOS VARIOS'!$B$2*'Precios ML'!V2754)</f>
        <v>67980</v>
      </c>
      <c r="J2754" s="22">
        <v>0</v>
      </c>
      <c r="K2754" s="27">
        <f t="shared" si="420"/>
        <v>10.4125</v>
      </c>
      <c r="L2754" s="27">
        <f t="shared" si="421"/>
        <v>10.4125</v>
      </c>
      <c r="M2754" s="26">
        <f>(INDEX(pesos!A:B,MATCH(L2754,pesos!A:A,1),2))</f>
        <v>16200</v>
      </c>
      <c r="N2754" s="26">
        <f>+R2754*'COSTOS VARIOS'!$O$1</f>
        <v>24525.998000000003</v>
      </c>
      <c r="O2754" s="26">
        <f>+R2754*'COSTOS VARIOS'!$O$2</f>
        <v>529.24522000000013</v>
      </c>
      <c r="P2754" s="26">
        <f>+R2754*'COSTOS VARIOS'!$O$3</f>
        <v>1936.2630000000001</v>
      </c>
      <c r="Q2754" s="26">
        <v>1</v>
      </c>
      <c r="R2754" s="26">
        <f t="shared" si="422"/>
        <v>129084.20000000001</v>
      </c>
      <c r="S2754" s="25">
        <f t="shared" si="423"/>
        <v>240255.70622000002</v>
      </c>
      <c r="T2754" s="28">
        <f t="shared" si="424"/>
        <v>0.41474267291182088</v>
      </c>
      <c r="U2754" s="29">
        <f t="shared" si="425"/>
        <v>339900</v>
      </c>
      <c r="V2754" s="26">
        <f>+INDEX('LISTA DE PRECIOS EKM '!A:K,MATCH('Precios ML'!B2754,'LISTA DE PRECIOS EKM '!A:A,0),8)</f>
        <v>339900</v>
      </c>
      <c r="W2754" s="26">
        <f t="shared" si="426"/>
        <v>339900</v>
      </c>
      <c r="X2754" s="26">
        <f t="shared" si="427"/>
        <v>0</v>
      </c>
      <c r="Y2754" s="26"/>
      <c r="Z2754" s="26">
        <f t="shared" si="428"/>
        <v>339900</v>
      </c>
      <c r="AA2754" s="30">
        <f t="shared" si="429"/>
        <v>1.6331650194214316</v>
      </c>
    </row>
    <row r="2755" spans="1:27">
      <c r="A2755" s="20" t="s">
        <v>7435</v>
      </c>
      <c r="B2755" s="20" t="s">
        <v>1727</v>
      </c>
      <c r="C2755" s="25">
        <v>129084.20000000001</v>
      </c>
      <c r="D2755" s="22">
        <v>85</v>
      </c>
      <c r="E2755" s="22">
        <v>49</v>
      </c>
      <c r="F2755" s="22">
        <v>40</v>
      </c>
      <c r="G2755" s="22">
        <v>16000</v>
      </c>
      <c r="H2755" s="22" t="s">
        <v>5088</v>
      </c>
      <c r="I2755" s="26">
        <f>+IF(H2755='COSTOS VARIOS'!$C$1,'COSTOS VARIOS'!$C$2*'Precios ML'!V2755,'COSTOS VARIOS'!$B$2*'Precios ML'!V2755)</f>
        <v>67980</v>
      </c>
      <c r="J2755" s="22">
        <v>0</v>
      </c>
      <c r="K2755" s="27">
        <f t="shared" si="420"/>
        <v>10.4125</v>
      </c>
      <c r="L2755" s="27">
        <f t="shared" si="421"/>
        <v>10.4125</v>
      </c>
      <c r="M2755" s="26">
        <f>(INDEX(pesos!A:B,MATCH(L2755,pesos!A:A,1),2))</f>
        <v>16200</v>
      </c>
      <c r="N2755" s="26">
        <f>+R2755*'COSTOS VARIOS'!$O$1</f>
        <v>24525.998000000003</v>
      </c>
      <c r="O2755" s="26">
        <f>+R2755*'COSTOS VARIOS'!$O$2</f>
        <v>529.24522000000013</v>
      </c>
      <c r="P2755" s="26">
        <f>+R2755*'COSTOS VARIOS'!$O$3</f>
        <v>1936.2630000000001</v>
      </c>
      <c r="Q2755" s="26">
        <v>1</v>
      </c>
      <c r="R2755" s="26">
        <f t="shared" si="422"/>
        <v>129084.20000000001</v>
      </c>
      <c r="S2755" s="25">
        <f t="shared" si="423"/>
        <v>240255.70622000002</v>
      </c>
      <c r="T2755" s="28">
        <f t="shared" si="424"/>
        <v>0.41474267291182088</v>
      </c>
      <c r="U2755" s="29">
        <f t="shared" si="425"/>
        <v>339900</v>
      </c>
      <c r="V2755" s="26">
        <f>+INDEX('LISTA DE PRECIOS EKM '!A:K,MATCH('Precios ML'!B2755,'LISTA DE PRECIOS EKM '!A:A,0),8)</f>
        <v>339900</v>
      </c>
      <c r="W2755" s="26">
        <f t="shared" si="426"/>
        <v>339900</v>
      </c>
      <c r="X2755" s="26">
        <f t="shared" si="427"/>
        <v>0</v>
      </c>
      <c r="Y2755" s="26"/>
      <c r="Z2755" s="26">
        <f t="shared" si="428"/>
        <v>339900</v>
      </c>
      <c r="AA2755" s="30">
        <f t="shared" si="429"/>
        <v>1.6331650194214316</v>
      </c>
    </row>
    <row r="2756" spans="1:27">
      <c r="A2756" s="20" t="s">
        <v>7436</v>
      </c>
      <c r="B2756" s="20" t="s">
        <v>7437</v>
      </c>
      <c r="C2756" s="25">
        <v>125000</v>
      </c>
      <c r="D2756" s="22">
        <v>85</v>
      </c>
      <c r="E2756" s="22">
        <v>49</v>
      </c>
      <c r="F2756" s="22">
        <v>40</v>
      </c>
      <c r="G2756" s="22">
        <v>16000</v>
      </c>
      <c r="H2756" s="22" t="s">
        <v>5088</v>
      </c>
      <c r="I2756" s="26">
        <f>+IF(H2756='COSTOS VARIOS'!$C$1,'COSTOS VARIOS'!$C$2*'Precios ML'!V2756,'COSTOS VARIOS'!$B$2*'Precios ML'!V2756)</f>
        <v>55980</v>
      </c>
      <c r="J2756" s="22">
        <v>0</v>
      </c>
      <c r="K2756" s="27">
        <f t="shared" ref="K2756:K2819" si="430">+(D2756*E2756*F2756)/G2756</f>
        <v>10.4125</v>
      </c>
      <c r="L2756" s="27">
        <f t="shared" ref="L2756:L2819" si="431">+K2756*Q2756</f>
        <v>10.4125</v>
      </c>
      <c r="M2756" s="26">
        <f>(INDEX(pesos!A:B,MATCH(L2756,pesos!A:A,1),2))</f>
        <v>16200</v>
      </c>
      <c r="N2756" s="26">
        <f>+R2756*'COSTOS VARIOS'!$O$1</f>
        <v>23750</v>
      </c>
      <c r="O2756" s="26">
        <f>+R2756*'COSTOS VARIOS'!$O$2</f>
        <v>512.5</v>
      </c>
      <c r="P2756" s="26">
        <f>+R2756*'COSTOS VARIOS'!$O$3</f>
        <v>1875</v>
      </c>
      <c r="Q2756" s="26">
        <v>1</v>
      </c>
      <c r="R2756" s="26">
        <f t="shared" ref="R2756:R2819" si="432">+C2756*Q2756</f>
        <v>125000</v>
      </c>
      <c r="S2756" s="25">
        <f t="shared" ref="S2756:S2819" si="433">+R2756+P2756+O2756+N2756+M2756+I2756</f>
        <v>223317.5</v>
      </c>
      <c r="T2756" s="28">
        <f t="shared" ref="T2756:T2819" si="434">+(V2756/S2756)-1</f>
        <v>0.2533724405834743</v>
      </c>
      <c r="U2756" s="29">
        <f t="shared" ref="U2756:U2819" si="435">+S2756*T2756+S2756</f>
        <v>279900</v>
      </c>
      <c r="V2756" s="26">
        <f>+INDEX('LISTA DE PRECIOS EKM '!A:K,MATCH('Precios ML'!B2756,'LISTA DE PRECIOS EKM '!A:A,0),8)</f>
        <v>279900</v>
      </c>
      <c r="W2756" s="26">
        <f t="shared" ref="W2756:W2819" si="436">+V2756*Q2756</f>
        <v>279900</v>
      </c>
      <c r="X2756" s="26">
        <f t="shared" ref="X2756:X2819" si="437">+W2756-U2756</f>
        <v>0</v>
      </c>
      <c r="Y2756" s="26"/>
      <c r="Z2756" s="26">
        <f t="shared" ref="Z2756:Z2819" si="438">+W2756-Y2756</f>
        <v>279900</v>
      </c>
      <c r="AA2756" s="30">
        <f t="shared" ref="AA2756:AA2819" si="439">+(Z2756/C2756)-1</f>
        <v>1.2391999999999999</v>
      </c>
    </row>
    <row r="2757" spans="1:27">
      <c r="A2757" s="20" t="s">
        <v>7436</v>
      </c>
      <c r="B2757" s="20" t="s">
        <v>7437</v>
      </c>
      <c r="C2757" s="25">
        <v>125000</v>
      </c>
      <c r="D2757" s="22">
        <v>85</v>
      </c>
      <c r="E2757" s="22">
        <v>49</v>
      </c>
      <c r="F2757" s="22">
        <v>40</v>
      </c>
      <c r="G2757" s="22">
        <v>16000</v>
      </c>
      <c r="H2757" s="22" t="s">
        <v>5088</v>
      </c>
      <c r="I2757" s="26">
        <f>+IF(H2757='COSTOS VARIOS'!$C$1,'COSTOS VARIOS'!$C$2*'Precios ML'!V2757,'COSTOS VARIOS'!$B$2*'Precios ML'!V2757)</f>
        <v>55980</v>
      </c>
      <c r="J2757" s="22">
        <v>0</v>
      </c>
      <c r="K2757" s="27">
        <f t="shared" si="430"/>
        <v>10.4125</v>
      </c>
      <c r="L2757" s="27">
        <f t="shared" si="431"/>
        <v>10.4125</v>
      </c>
      <c r="M2757" s="26">
        <f>(INDEX(pesos!A:B,MATCH(L2757,pesos!A:A,1),2))</f>
        <v>16200</v>
      </c>
      <c r="N2757" s="26">
        <f>+R2757*'COSTOS VARIOS'!$O$1</f>
        <v>23750</v>
      </c>
      <c r="O2757" s="26">
        <f>+R2757*'COSTOS VARIOS'!$O$2</f>
        <v>512.5</v>
      </c>
      <c r="P2757" s="26">
        <f>+R2757*'COSTOS VARIOS'!$O$3</f>
        <v>1875</v>
      </c>
      <c r="Q2757" s="26">
        <v>1</v>
      </c>
      <c r="R2757" s="26">
        <f t="shared" si="432"/>
        <v>125000</v>
      </c>
      <c r="S2757" s="25">
        <f t="shared" si="433"/>
        <v>223317.5</v>
      </c>
      <c r="T2757" s="28">
        <f t="shared" si="434"/>
        <v>0.2533724405834743</v>
      </c>
      <c r="U2757" s="29">
        <f t="shared" si="435"/>
        <v>279900</v>
      </c>
      <c r="V2757" s="26">
        <f>+INDEX('LISTA DE PRECIOS EKM '!A:K,MATCH('Precios ML'!B2757,'LISTA DE PRECIOS EKM '!A:A,0),8)</f>
        <v>279900</v>
      </c>
      <c r="W2757" s="26">
        <f t="shared" si="436"/>
        <v>279900</v>
      </c>
      <c r="X2757" s="26">
        <f t="shared" si="437"/>
        <v>0</v>
      </c>
      <c r="Y2757" s="26"/>
      <c r="Z2757" s="26">
        <f t="shared" si="438"/>
        <v>279900</v>
      </c>
      <c r="AA2757" s="30">
        <f t="shared" si="439"/>
        <v>1.2391999999999999</v>
      </c>
    </row>
    <row r="2758" spans="1:27">
      <c r="A2758" s="20" t="s">
        <v>7438</v>
      </c>
      <c r="B2758" s="20" t="s">
        <v>7439</v>
      </c>
      <c r="C2758" s="25">
        <v>139900</v>
      </c>
      <c r="D2758" s="22">
        <v>85</v>
      </c>
      <c r="E2758" s="22">
        <v>49</v>
      </c>
      <c r="F2758" s="22">
        <v>40</v>
      </c>
      <c r="G2758" s="22">
        <v>16000</v>
      </c>
      <c r="H2758" s="22" t="s">
        <v>5088</v>
      </c>
      <c r="I2758" s="26">
        <f>+IF(H2758='COSTOS VARIOS'!$C$1,'COSTOS VARIOS'!$C$2*'Precios ML'!V2758,'COSTOS VARIOS'!$B$2*'Precios ML'!V2758)</f>
        <v>61980</v>
      </c>
      <c r="J2758" s="22">
        <v>0</v>
      </c>
      <c r="K2758" s="27">
        <f t="shared" si="430"/>
        <v>10.4125</v>
      </c>
      <c r="L2758" s="27">
        <f t="shared" si="431"/>
        <v>10.4125</v>
      </c>
      <c r="M2758" s="26">
        <f>(INDEX(pesos!A:B,MATCH(L2758,pesos!A:A,1),2))</f>
        <v>16200</v>
      </c>
      <c r="N2758" s="26">
        <f>+R2758*'COSTOS VARIOS'!$O$1</f>
        <v>26581</v>
      </c>
      <c r="O2758" s="26">
        <f>+R2758*'COSTOS VARIOS'!$O$2</f>
        <v>573.59</v>
      </c>
      <c r="P2758" s="26">
        <f>+R2758*'COSTOS VARIOS'!$O$3</f>
        <v>2098.5</v>
      </c>
      <c r="Q2758" s="26">
        <v>1</v>
      </c>
      <c r="R2758" s="26">
        <f t="shared" si="432"/>
        <v>139900</v>
      </c>
      <c r="S2758" s="25">
        <f t="shared" si="433"/>
        <v>247333.09</v>
      </c>
      <c r="T2758" s="28">
        <f t="shared" si="434"/>
        <v>0.25296619227132133</v>
      </c>
      <c r="U2758" s="29">
        <f t="shared" si="435"/>
        <v>309900</v>
      </c>
      <c r="V2758" s="26">
        <f>+INDEX('LISTA DE PRECIOS EKM '!A:K,MATCH('Precios ML'!B2758,'LISTA DE PRECIOS EKM '!A:A,0),8)</f>
        <v>309900</v>
      </c>
      <c r="W2758" s="26">
        <f t="shared" si="436"/>
        <v>309900</v>
      </c>
      <c r="X2758" s="26">
        <f t="shared" si="437"/>
        <v>0</v>
      </c>
      <c r="Y2758" s="26"/>
      <c r="Z2758" s="26">
        <f t="shared" si="438"/>
        <v>309900</v>
      </c>
      <c r="AA2758" s="30">
        <f t="shared" si="439"/>
        <v>1.2151536812008579</v>
      </c>
    </row>
    <row r="2759" spans="1:27">
      <c r="A2759" s="20" t="s">
        <v>7438</v>
      </c>
      <c r="B2759" s="20" t="s">
        <v>7439</v>
      </c>
      <c r="C2759" s="25">
        <v>139900</v>
      </c>
      <c r="D2759" s="22">
        <v>85</v>
      </c>
      <c r="E2759" s="22">
        <v>49</v>
      </c>
      <c r="F2759" s="22">
        <v>40</v>
      </c>
      <c r="G2759" s="22">
        <v>16000</v>
      </c>
      <c r="H2759" s="22" t="s">
        <v>5088</v>
      </c>
      <c r="I2759" s="26">
        <f>+IF(H2759='COSTOS VARIOS'!$C$1,'COSTOS VARIOS'!$C$2*'Precios ML'!V2759,'COSTOS VARIOS'!$B$2*'Precios ML'!V2759)</f>
        <v>61980</v>
      </c>
      <c r="J2759" s="22">
        <v>0</v>
      </c>
      <c r="K2759" s="27">
        <f t="shared" si="430"/>
        <v>10.4125</v>
      </c>
      <c r="L2759" s="27">
        <f t="shared" si="431"/>
        <v>10.4125</v>
      </c>
      <c r="M2759" s="26">
        <f>(INDEX(pesos!A:B,MATCH(L2759,pesos!A:A,1),2))</f>
        <v>16200</v>
      </c>
      <c r="N2759" s="26">
        <f>+R2759*'COSTOS VARIOS'!$O$1</f>
        <v>26581</v>
      </c>
      <c r="O2759" s="26">
        <f>+R2759*'COSTOS VARIOS'!$O$2</f>
        <v>573.59</v>
      </c>
      <c r="P2759" s="26">
        <f>+R2759*'COSTOS VARIOS'!$O$3</f>
        <v>2098.5</v>
      </c>
      <c r="Q2759" s="26">
        <v>1</v>
      </c>
      <c r="R2759" s="26">
        <f t="shared" si="432"/>
        <v>139900</v>
      </c>
      <c r="S2759" s="25">
        <f t="shared" si="433"/>
        <v>247333.09</v>
      </c>
      <c r="T2759" s="28">
        <f t="shared" si="434"/>
        <v>0.25296619227132133</v>
      </c>
      <c r="U2759" s="29">
        <f t="shared" si="435"/>
        <v>309900</v>
      </c>
      <c r="V2759" s="26">
        <f>+INDEX('LISTA DE PRECIOS EKM '!A:K,MATCH('Precios ML'!B2759,'LISTA DE PRECIOS EKM '!A:A,0),8)</f>
        <v>309900</v>
      </c>
      <c r="W2759" s="26">
        <f t="shared" si="436"/>
        <v>309900</v>
      </c>
      <c r="X2759" s="26">
        <f t="shared" si="437"/>
        <v>0</v>
      </c>
      <c r="Y2759" s="26"/>
      <c r="Z2759" s="26">
        <f t="shared" si="438"/>
        <v>309900</v>
      </c>
      <c r="AA2759" s="30">
        <f t="shared" si="439"/>
        <v>1.2151536812008579</v>
      </c>
    </row>
    <row r="2760" spans="1:27">
      <c r="A2760" s="20" t="s">
        <v>7440</v>
      </c>
      <c r="B2760" s="20" t="s">
        <v>1679</v>
      </c>
      <c r="C2760" s="25">
        <v>357844</v>
      </c>
      <c r="D2760" s="22">
        <v>85</v>
      </c>
      <c r="E2760" s="22">
        <v>49</v>
      </c>
      <c r="F2760" s="22">
        <v>40</v>
      </c>
      <c r="G2760" s="22">
        <v>16000</v>
      </c>
      <c r="H2760" s="22" t="s">
        <v>5088</v>
      </c>
      <c r="I2760" s="26">
        <f>+IF(H2760='COSTOS VARIOS'!$C$1,'COSTOS VARIOS'!$C$2*'Precios ML'!V2760,'COSTOS VARIOS'!$B$2*'Precios ML'!V2760)</f>
        <v>157980</v>
      </c>
      <c r="J2760" s="22">
        <v>0</v>
      </c>
      <c r="K2760" s="27">
        <f t="shared" si="430"/>
        <v>10.4125</v>
      </c>
      <c r="L2760" s="27">
        <f t="shared" si="431"/>
        <v>10.4125</v>
      </c>
      <c r="M2760" s="26">
        <f>(INDEX(pesos!A:B,MATCH(L2760,pesos!A:A,1),2))</f>
        <v>16200</v>
      </c>
      <c r="N2760" s="26">
        <f>+R2760*'COSTOS VARIOS'!$O$1</f>
        <v>67990.36</v>
      </c>
      <c r="O2760" s="26">
        <f>+R2760*'COSTOS VARIOS'!$O$2</f>
        <v>1467.1604000000002</v>
      </c>
      <c r="P2760" s="26">
        <f>+R2760*'COSTOS VARIOS'!$O$3</f>
        <v>5367.66</v>
      </c>
      <c r="Q2760" s="26">
        <v>1</v>
      </c>
      <c r="R2760" s="26">
        <f t="shared" si="432"/>
        <v>357844</v>
      </c>
      <c r="S2760" s="25">
        <f t="shared" si="433"/>
        <v>606849.18039999995</v>
      </c>
      <c r="T2760" s="28">
        <f t="shared" si="434"/>
        <v>0.30164137237417621</v>
      </c>
      <c r="U2760" s="29">
        <f t="shared" si="435"/>
        <v>789900</v>
      </c>
      <c r="V2760" s="26">
        <f>+INDEX('LISTA DE PRECIOS EKM '!A:K,MATCH('Precios ML'!B2760,'LISTA DE PRECIOS EKM '!A:A,0),8)</f>
        <v>789900</v>
      </c>
      <c r="W2760" s="26">
        <f t="shared" si="436"/>
        <v>789900</v>
      </c>
      <c r="X2760" s="26">
        <f t="shared" si="437"/>
        <v>0</v>
      </c>
      <c r="Y2760" s="26"/>
      <c r="Z2760" s="26">
        <f t="shared" si="438"/>
        <v>789900</v>
      </c>
      <c r="AA2760" s="30">
        <f t="shared" si="439"/>
        <v>1.2073864589038799</v>
      </c>
    </row>
    <row r="2761" spans="1:27">
      <c r="A2761" s="20" t="s">
        <v>7413</v>
      </c>
      <c r="B2761" s="20" t="s">
        <v>7414</v>
      </c>
      <c r="C2761" s="25">
        <v>256205.01</v>
      </c>
      <c r="D2761" s="22">
        <v>85</v>
      </c>
      <c r="E2761" s="22">
        <v>49</v>
      </c>
      <c r="F2761" s="22">
        <v>40</v>
      </c>
      <c r="G2761" s="22">
        <v>16000</v>
      </c>
      <c r="H2761" s="22" t="s">
        <v>5088</v>
      </c>
      <c r="I2761" s="26">
        <f>+IF(H2761='COSTOS VARIOS'!$C$1,'COSTOS VARIOS'!$C$2*'Precios ML'!V2761,'COSTOS VARIOS'!$B$2*'Precios ML'!V2761)</f>
        <v>109980</v>
      </c>
      <c r="J2761" s="22">
        <v>0</v>
      </c>
      <c r="K2761" s="27">
        <f t="shared" si="430"/>
        <v>10.4125</v>
      </c>
      <c r="L2761" s="27">
        <f t="shared" si="431"/>
        <v>10.4125</v>
      </c>
      <c r="M2761" s="26">
        <f>(INDEX(pesos!A:B,MATCH(L2761,pesos!A:A,1),2))</f>
        <v>16200</v>
      </c>
      <c r="N2761" s="26">
        <f>+R2761*'COSTOS VARIOS'!$O$1</f>
        <v>48678.9519</v>
      </c>
      <c r="O2761" s="26">
        <f>+R2761*'COSTOS VARIOS'!$O$2</f>
        <v>1050.4405410000002</v>
      </c>
      <c r="P2761" s="26">
        <f>+R2761*'COSTOS VARIOS'!$O$3</f>
        <v>3843.0751500000001</v>
      </c>
      <c r="Q2761" s="26">
        <v>1</v>
      </c>
      <c r="R2761" s="26">
        <f t="shared" si="432"/>
        <v>256205.01</v>
      </c>
      <c r="S2761" s="25">
        <f t="shared" si="433"/>
        <v>435957.47759099997</v>
      </c>
      <c r="T2761" s="28">
        <f t="shared" si="434"/>
        <v>0.26136155076091372</v>
      </c>
      <c r="U2761" s="29">
        <f t="shared" si="435"/>
        <v>549900</v>
      </c>
      <c r="V2761" s="26">
        <f>+INDEX('LISTA DE PRECIOS EKM '!A:K,MATCH('Precios ML'!B2761,'LISTA DE PRECIOS EKM '!A:A,0),8)</f>
        <v>549900</v>
      </c>
      <c r="W2761" s="26">
        <f t="shared" si="436"/>
        <v>549900</v>
      </c>
      <c r="X2761" s="26">
        <f t="shared" si="437"/>
        <v>0</v>
      </c>
      <c r="Y2761" s="26"/>
      <c r="Z2761" s="26">
        <f t="shared" si="438"/>
        <v>549900</v>
      </c>
      <c r="AA2761" s="30">
        <f t="shared" si="439"/>
        <v>1.1463280518987506</v>
      </c>
    </row>
    <row r="2762" spans="1:27">
      <c r="A2762" s="20" t="s">
        <v>7441</v>
      </c>
      <c r="B2762" s="20" t="s">
        <v>7442</v>
      </c>
      <c r="C2762" s="25">
        <v>57983.249999999993</v>
      </c>
      <c r="D2762" s="22">
        <v>85</v>
      </c>
      <c r="E2762" s="22">
        <v>49</v>
      </c>
      <c r="F2762" s="22">
        <v>40</v>
      </c>
      <c r="G2762" s="22">
        <v>16000</v>
      </c>
      <c r="H2762" s="22" t="s">
        <v>5088</v>
      </c>
      <c r="I2762" s="26">
        <f>+IF(H2762='COSTOS VARIOS'!$C$1,'COSTOS VARIOS'!$C$2*'Precios ML'!V2762,'COSTOS VARIOS'!$B$2*'Precios ML'!V2762)</f>
        <v>25980</v>
      </c>
      <c r="J2762" s="22">
        <v>0</v>
      </c>
      <c r="K2762" s="27">
        <f t="shared" si="430"/>
        <v>10.4125</v>
      </c>
      <c r="L2762" s="27">
        <f t="shared" si="431"/>
        <v>10.4125</v>
      </c>
      <c r="M2762" s="26">
        <f>(INDEX(pesos!A:B,MATCH(L2762,pesos!A:A,1),2))</f>
        <v>16200</v>
      </c>
      <c r="N2762" s="26">
        <f>+R2762*'COSTOS VARIOS'!$O$1</f>
        <v>11016.817499999999</v>
      </c>
      <c r="O2762" s="26">
        <f>+R2762*'COSTOS VARIOS'!$O$2</f>
        <v>237.731325</v>
      </c>
      <c r="P2762" s="26">
        <f>+R2762*'COSTOS VARIOS'!$O$3</f>
        <v>869.74874999999986</v>
      </c>
      <c r="Q2762" s="26">
        <v>1</v>
      </c>
      <c r="R2762" s="26">
        <f t="shared" si="432"/>
        <v>57983.249999999993</v>
      </c>
      <c r="S2762" s="25">
        <f t="shared" si="433"/>
        <v>112287.54757499999</v>
      </c>
      <c r="T2762" s="28">
        <f t="shared" si="434"/>
        <v>0.15685134109137233</v>
      </c>
      <c r="U2762" s="29">
        <f t="shared" si="435"/>
        <v>129900.00000000001</v>
      </c>
      <c r="V2762" s="26">
        <f>+INDEX('LISTA DE PRECIOS EKM '!A:K,MATCH('Precios ML'!B2762,'LISTA DE PRECIOS EKM '!A:A,0),8)</f>
        <v>129900</v>
      </c>
      <c r="W2762" s="26">
        <f t="shared" si="436"/>
        <v>129900</v>
      </c>
      <c r="X2762" s="26">
        <f t="shared" si="437"/>
        <v>0</v>
      </c>
      <c r="Y2762" s="26"/>
      <c r="Z2762" s="26">
        <f t="shared" si="438"/>
        <v>129900</v>
      </c>
      <c r="AA2762" s="30">
        <f t="shared" si="439"/>
        <v>1.2403021562261518</v>
      </c>
    </row>
    <row r="2763" spans="1:27">
      <c r="A2763" s="20" t="s">
        <v>7443</v>
      </c>
      <c r="B2763" s="20" t="s">
        <v>7444</v>
      </c>
      <c r="C2763" s="25">
        <v>467348.99999999994</v>
      </c>
      <c r="D2763" s="22">
        <v>85</v>
      </c>
      <c r="E2763" s="22">
        <v>49</v>
      </c>
      <c r="F2763" s="22">
        <v>40</v>
      </c>
      <c r="G2763" s="22">
        <v>16000</v>
      </c>
      <c r="H2763" s="22" t="s">
        <v>5088</v>
      </c>
      <c r="I2763" s="26">
        <f>+IF(H2763='COSTOS VARIOS'!$C$1,'COSTOS VARIOS'!$C$2*'Precios ML'!V2763,'COSTOS VARIOS'!$B$2*'Precios ML'!V2763)</f>
        <v>201980</v>
      </c>
      <c r="J2763" s="22">
        <v>0</v>
      </c>
      <c r="K2763" s="27">
        <f t="shared" si="430"/>
        <v>10.4125</v>
      </c>
      <c r="L2763" s="27">
        <f t="shared" si="431"/>
        <v>10.4125</v>
      </c>
      <c r="M2763" s="26">
        <f>(INDEX(pesos!A:B,MATCH(L2763,pesos!A:A,1),2))</f>
        <v>16200</v>
      </c>
      <c r="N2763" s="26">
        <f>+R2763*'COSTOS VARIOS'!$O$1</f>
        <v>88796.309999999983</v>
      </c>
      <c r="O2763" s="26">
        <f>+R2763*'COSTOS VARIOS'!$O$2</f>
        <v>1916.1308999999999</v>
      </c>
      <c r="P2763" s="26">
        <f>+R2763*'COSTOS VARIOS'!$O$3</f>
        <v>7010.2349999999988</v>
      </c>
      <c r="Q2763" s="26">
        <v>1</v>
      </c>
      <c r="R2763" s="26">
        <f t="shared" si="432"/>
        <v>467348.99999999994</v>
      </c>
      <c r="S2763" s="25">
        <f t="shared" si="433"/>
        <v>783251.67589999991</v>
      </c>
      <c r="T2763" s="28">
        <f t="shared" si="434"/>
        <v>0.28936845087445051</v>
      </c>
      <c r="U2763" s="29">
        <f t="shared" si="435"/>
        <v>1009900.0000000001</v>
      </c>
      <c r="V2763" s="26">
        <f>+INDEX('LISTA DE PRECIOS EKM '!A:K,MATCH('Precios ML'!B2763,'LISTA DE PRECIOS EKM '!A:A,0),8)</f>
        <v>1009900</v>
      </c>
      <c r="W2763" s="26">
        <f t="shared" si="436"/>
        <v>1009900</v>
      </c>
      <c r="X2763" s="26">
        <f t="shared" si="437"/>
        <v>0</v>
      </c>
      <c r="Y2763" s="26"/>
      <c r="Z2763" s="26">
        <f t="shared" si="438"/>
        <v>1009900</v>
      </c>
      <c r="AA2763" s="30">
        <f t="shared" si="439"/>
        <v>1.1609118667205882</v>
      </c>
    </row>
    <row r="2764" spans="1:27">
      <c r="A2764" s="20" t="s">
        <v>7431</v>
      </c>
      <c r="B2764" s="20" t="s">
        <v>7432</v>
      </c>
      <c r="C2764" s="25">
        <v>322228.2</v>
      </c>
      <c r="D2764" s="22">
        <v>85</v>
      </c>
      <c r="E2764" s="22">
        <v>49</v>
      </c>
      <c r="F2764" s="22">
        <v>40</v>
      </c>
      <c r="G2764" s="22">
        <v>16000</v>
      </c>
      <c r="H2764" s="22" t="s">
        <v>5088</v>
      </c>
      <c r="I2764" s="26">
        <f>+IF(H2764='COSTOS VARIOS'!$C$1,'COSTOS VARIOS'!$C$2*'Precios ML'!V2764,'COSTOS VARIOS'!$B$2*'Precios ML'!V2764)</f>
        <v>117980</v>
      </c>
      <c r="J2764" s="22">
        <v>0</v>
      </c>
      <c r="K2764" s="27">
        <f t="shared" si="430"/>
        <v>10.4125</v>
      </c>
      <c r="L2764" s="27">
        <f t="shared" si="431"/>
        <v>10.4125</v>
      </c>
      <c r="M2764" s="26">
        <f>(INDEX(pesos!A:B,MATCH(L2764,pesos!A:A,1),2))</f>
        <v>16200</v>
      </c>
      <c r="N2764" s="26">
        <f>+R2764*'COSTOS VARIOS'!$O$1</f>
        <v>61223.358</v>
      </c>
      <c r="O2764" s="26">
        <f>+R2764*'COSTOS VARIOS'!$O$2</f>
        <v>1321.1356200000002</v>
      </c>
      <c r="P2764" s="26">
        <f>+R2764*'COSTOS VARIOS'!$O$3</f>
        <v>4833.4229999999998</v>
      </c>
      <c r="Q2764" s="26">
        <v>1</v>
      </c>
      <c r="R2764" s="26">
        <f t="shared" si="432"/>
        <v>322228.2</v>
      </c>
      <c r="S2764" s="25">
        <f t="shared" si="433"/>
        <v>523786.11662000004</v>
      </c>
      <c r="T2764" s="28">
        <f t="shared" si="434"/>
        <v>0.12622305418599833</v>
      </c>
      <c r="U2764" s="29">
        <f t="shared" si="435"/>
        <v>589900</v>
      </c>
      <c r="V2764" s="26">
        <f>+INDEX('LISTA DE PRECIOS EKM '!A:K,MATCH('Precios ML'!B2764,'LISTA DE PRECIOS EKM '!A:A,0),8)</f>
        <v>589900</v>
      </c>
      <c r="W2764" s="26">
        <f t="shared" si="436"/>
        <v>589900</v>
      </c>
      <c r="X2764" s="26">
        <f t="shared" si="437"/>
        <v>0</v>
      </c>
      <c r="Y2764" s="26"/>
      <c r="Z2764" s="26">
        <f t="shared" si="438"/>
        <v>589900</v>
      </c>
      <c r="AA2764" s="30">
        <f t="shared" si="439"/>
        <v>0.83069017547191715</v>
      </c>
    </row>
    <row r="2765" spans="1:27">
      <c r="A2765" s="20" t="s">
        <v>7394</v>
      </c>
      <c r="B2765" s="20" t="s">
        <v>1754</v>
      </c>
      <c r="C2765" s="25">
        <v>140000.26</v>
      </c>
      <c r="D2765" s="22">
        <v>85</v>
      </c>
      <c r="E2765" s="22">
        <v>49</v>
      </c>
      <c r="F2765" s="22">
        <v>40</v>
      </c>
      <c r="G2765" s="22">
        <v>16000</v>
      </c>
      <c r="H2765" s="22" t="s">
        <v>5088</v>
      </c>
      <c r="I2765" s="26">
        <f>+IF(H2765='COSTOS VARIOS'!$C$1,'COSTOS VARIOS'!$C$2*'Precios ML'!V2765,'COSTOS VARIOS'!$B$2*'Precios ML'!V2765)</f>
        <v>61980</v>
      </c>
      <c r="J2765" s="22">
        <v>0</v>
      </c>
      <c r="K2765" s="27">
        <f t="shared" si="430"/>
        <v>10.4125</v>
      </c>
      <c r="L2765" s="27">
        <f t="shared" si="431"/>
        <v>10.4125</v>
      </c>
      <c r="M2765" s="26">
        <f>(INDEX(pesos!A:B,MATCH(L2765,pesos!A:A,1),2))</f>
        <v>16200</v>
      </c>
      <c r="N2765" s="26">
        <f>+R2765*'COSTOS VARIOS'!$O$1</f>
        <v>26600.049400000004</v>
      </c>
      <c r="O2765" s="26">
        <f>+R2765*'COSTOS VARIOS'!$O$2</f>
        <v>574.00106600000004</v>
      </c>
      <c r="P2765" s="26">
        <f>+R2765*'COSTOS VARIOS'!$O$3</f>
        <v>2100.0039000000002</v>
      </c>
      <c r="Q2765" s="26">
        <v>1</v>
      </c>
      <c r="R2765" s="26">
        <f t="shared" si="432"/>
        <v>140000.26</v>
      </c>
      <c r="S2765" s="25">
        <f t="shared" si="433"/>
        <v>247454.31436600001</v>
      </c>
      <c r="T2765" s="28">
        <f t="shared" si="434"/>
        <v>0.25235238186891751</v>
      </c>
      <c r="U2765" s="29">
        <f t="shared" si="435"/>
        <v>309900</v>
      </c>
      <c r="V2765" s="26">
        <f>+INDEX('LISTA DE PRECIOS EKM '!A:K,MATCH('Precios ML'!B2765,'LISTA DE PRECIOS EKM '!A:A,0),8)</f>
        <v>309900</v>
      </c>
      <c r="W2765" s="26">
        <f t="shared" si="436"/>
        <v>309900</v>
      </c>
      <c r="X2765" s="26">
        <f t="shared" si="437"/>
        <v>0</v>
      </c>
      <c r="Y2765" s="26"/>
      <c r="Z2765" s="26">
        <f t="shared" si="438"/>
        <v>309900</v>
      </c>
      <c r="AA2765" s="30">
        <f t="shared" si="439"/>
        <v>1.2135673176606958</v>
      </c>
    </row>
    <row r="2766" spans="1:27">
      <c r="A2766" s="20" t="s">
        <v>7445</v>
      </c>
      <c r="B2766" s="20" t="s">
        <v>7446</v>
      </c>
      <c r="C2766" s="25">
        <v>120167.99999999999</v>
      </c>
      <c r="D2766" s="22">
        <v>85</v>
      </c>
      <c r="E2766" s="22">
        <v>49</v>
      </c>
      <c r="F2766" s="22">
        <v>40</v>
      </c>
      <c r="G2766" s="22">
        <v>16000</v>
      </c>
      <c r="H2766" s="22" t="s">
        <v>5088</v>
      </c>
      <c r="I2766" s="26">
        <f>+IF(H2766='COSTOS VARIOS'!$C$1,'COSTOS VARIOS'!$C$2*'Precios ML'!V2766,'COSTOS VARIOS'!$B$2*'Precios ML'!V2766)</f>
        <v>59980</v>
      </c>
      <c r="J2766" s="22">
        <v>0</v>
      </c>
      <c r="K2766" s="27">
        <f t="shared" si="430"/>
        <v>10.4125</v>
      </c>
      <c r="L2766" s="27">
        <f t="shared" si="431"/>
        <v>10.4125</v>
      </c>
      <c r="M2766" s="26">
        <f>(INDEX(pesos!A:B,MATCH(L2766,pesos!A:A,1),2))</f>
        <v>16200</v>
      </c>
      <c r="N2766" s="26">
        <f>+R2766*'COSTOS VARIOS'!$O$1</f>
        <v>22831.919999999998</v>
      </c>
      <c r="O2766" s="26">
        <f>+R2766*'COSTOS VARIOS'!$O$2</f>
        <v>492.68879999999996</v>
      </c>
      <c r="P2766" s="26">
        <f>+R2766*'COSTOS VARIOS'!$O$3</f>
        <v>1802.5199999999998</v>
      </c>
      <c r="Q2766" s="26">
        <v>1</v>
      </c>
      <c r="R2766" s="26">
        <f t="shared" si="432"/>
        <v>120167.99999999999</v>
      </c>
      <c r="S2766" s="25">
        <f t="shared" si="433"/>
        <v>221475.12880000001</v>
      </c>
      <c r="T2766" s="28">
        <f t="shared" si="434"/>
        <v>0.3541023844299036</v>
      </c>
      <c r="U2766" s="29">
        <f t="shared" si="435"/>
        <v>299900</v>
      </c>
      <c r="V2766" s="26">
        <f>+INDEX('LISTA DE PRECIOS EKM '!A:K,MATCH('Precios ML'!B2766,'LISTA DE PRECIOS EKM '!A:A,0),8)</f>
        <v>299900</v>
      </c>
      <c r="W2766" s="26">
        <f t="shared" si="436"/>
        <v>299900</v>
      </c>
      <c r="X2766" s="26">
        <f t="shared" si="437"/>
        <v>0</v>
      </c>
      <c r="Y2766" s="26"/>
      <c r="Z2766" s="26">
        <f t="shared" si="438"/>
        <v>299900</v>
      </c>
      <c r="AA2766" s="30">
        <f t="shared" si="439"/>
        <v>1.4956727248518744</v>
      </c>
    </row>
    <row r="2767" spans="1:27">
      <c r="A2767" s="20" t="s">
        <v>7445</v>
      </c>
      <c r="B2767" s="20" t="s">
        <v>7446</v>
      </c>
      <c r="C2767" s="25">
        <v>120167.99999999999</v>
      </c>
      <c r="D2767" s="22">
        <v>85</v>
      </c>
      <c r="E2767" s="22">
        <v>49</v>
      </c>
      <c r="F2767" s="22">
        <v>40</v>
      </c>
      <c r="G2767" s="22">
        <v>16000</v>
      </c>
      <c r="H2767" s="22" t="s">
        <v>5088</v>
      </c>
      <c r="I2767" s="26">
        <f>+IF(H2767='COSTOS VARIOS'!$C$1,'COSTOS VARIOS'!$C$2*'Precios ML'!V2767,'COSTOS VARIOS'!$B$2*'Precios ML'!V2767)</f>
        <v>59980</v>
      </c>
      <c r="J2767" s="22">
        <v>0</v>
      </c>
      <c r="K2767" s="27">
        <f t="shared" si="430"/>
        <v>10.4125</v>
      </c>
      <c r="L2767" s="27">
        <f t="shared" si="431"/>
        <v>10.4125</v>
      </c>
      <c r="M2767" s="26">
        <f>(INDEX(pesos!A:B,MATCH(L2767,pesos!A:A,1),2))</f>
        <v>16200</v>
      </c>
      <c r="N2767" s="26">
        <f>+R2767*'COSTOS VARIOS'!$O$1</f>
        <v>22831.919999999998</v>
      </c>
      <c r="O2767" s="26">
        <f>+R2767*'COSTOS VARIOS'!$O$2</f>
        <v>492.68879999999996</v>
      </c>
      <c r="P2767" s="26">
        <f>+R2767*'COSTOS VARIOS'!$O$3</f>
        <v>1802.5199999999998</v>
      </c>
      <c r="Q2767" s="26">
        <v>1</v>
      </c>
      <c r="R2767" s="26">
        <f t="shared" si="432"/>
        <v>120167.99999999999</v>
      </c>
      <c r="S2767" s="25">
        <f t="shared" si="433"/>
        <v>221475.12880000001</v>
      </c>
      <c r="T2767" s="28">
        <f t="shared" si="434"/>
        <v>0.3541023844299036</v>
      </c>
      <c r="U2767" s="29">
        <f t="shared" si="435"/>
        <v>299900</v>
      </c>
      <c r="V2767" s="26">
        <f>+INDEX('LISTA DE PRECIOS EKM '!A:K,MATCH('Precios ML'!B2767,'LISTA DE PRECIOS EKM '!A:A,0),8)</f>
        <v>299900</v>
      </c>
      <c r="W2767" s="26">
        <f t="shared" si="436"/>
        <v>299900</v>
      </c>
      <c r="X2767" s="26">
        <f t="shared" si="437"/>
        <v>0</v>
      </c>
      <c r="Y2767" s="26"/>
      <c r="Z2767" s="26">
        <f t="shared" si="438"/>
        <v>299900</v>
      </c>
      <c r="AA2767" s="30">
        <f t="shared" si="439"/>
        <v>1.4956727248518744</v>
      </c>
    </row>
    <row r="2768" spans="1:27">
      <c r="A2768" s="20" t="s">
        <v>7409</v>
      </c>
      <c r="B2768" s="20" t="s">
        <v>1739</v>
      </c>
      <c r="C2768" s="25">
        <v>198926</v>
      </c>
      <c r="D2768" s="22">
        <v>85</v>
      </c>
      <c r="E2768" s="22">
        <v>49</v>
      </c>
      <c r="F2768" s="22">
        <v>40</v>
      </c>
      <c r="G2768" s="22">
        <v>16000</v>
      </c>
      <c r="H2768" s="22" t="s">
        <v>5088</v>
      </c>
      <c r="I2768" s="26">
        <f>+IF(H2768='COSTOS VARIOS'!$C$1,'COSTOS VARIOS'!$C$2*'Precios ML'!V2768,'COSTOS VARIOS'!$B$2*'Precios ML'!V2768)</f>
        <v>91980</v>
      </c>
      <c r="J2768" s="22">
        <v>0</v>
      </c>
      <c r="K2768" s="27">
        <f t="shared" si="430"/>
        <v>10.4125</v>
      </c>
      <c r="L2768" s="27">
        <f t="shared" si="431"/>
        <v>10.4125</v>
      </c>
      <c r="M2768" s="26">
        <f>(INDEX(pesos!A:B,MATCH(L2768,pesos!A:A,1),2))</f>
        <v>16200</v>
      </c>
      <c r="N2768" s="26">
        <f>+R2768*'COSTOS VARIOS'!$O$1</f>
        <v>37795.94</v>
      </c>
      <c r="O2768" s="26">
        <f>+R2768*'COSTOS VARIOS'!$O$2</f>
        <v>815.59660000000008</v>
      </c>
      <c r="P2768" s="26">
        <f>+R2768*'COSTOS VARIOS'!$O$3</f>
        <v>2983.89</v>
      </c>
      <c r="Q2768" s="26">
        <v>1</v>
      </c>
      <c r="R2768" s="26">
        <f t="shared" si="432"/>
        <v>198926</v>
      </c>
      <c r="S2768" s="25">
        <f t="shared" si="433"/>
        <v>348701.42660000001</v>
      </c>
      <c r="T2768" s="28">
        <f t="shared" si="434"/>
        <v>0.31889337099718085</v>
      </c>
      <c r="U2768" s="29">
        <f t="shared" si="435"/>
        <v>459900</v>
      </c>
      <c r="V2768" s="26">
        <f>+INDEX('LISTA DE PRECIOS EKM '!A:K,MATCH('Precios ML'!B2768,'LISTA DE PRECIOS EKM '!A:A,0),8)</f>
        <v>459900</v>
      </c>
      <c r="W2768" s="26">
        <f t="shared" si="436"/>
        <v>459900</v>
      </c>
      <c r="X2768" s="26">
        <f t="shared" si="437"/>
        <v>0</v>
      </c>
      <c r="Y2768" s="26"/>
      <c r="Z2768" s="26">
        <f t="shared" si="438"/>
        <v>459900</v>
      </c>
      <c r="AA2768" s="30">
        <f t="shared" si="439"/>
        <v>1.3119149834611865</v>
      </c>
    </row>
    <row r="2769" spans="1:27">
      <c r="A2769" s="20" t="s">
        <v>7447</v>
      </c>
      <c r="B2769" s="20" t="s">
        <v>7448</v>
      </c>
      <c r="C2769" s="25">
        <v>166481</v>
      </c>
      <c r="D2769" s="22">
        <v>85</v>
      </c>
      <c r="E2769" s="22">
        <v>49</v>
      </c>
      <c r="F2769" s="22">
        <v>40</v>
      </c>
      <c r="G2769" s="22">
        <v>16000</v>
      </c>
      <c r="H2769" s="22" t="s">
        <v>5088</v>
      </c>
      <c r="I2769" s="26">
        <f>+IF(H2769='COSTOS VARIOS'!$C$1,'COSTOS VARIOS'!$C$2*'Precios ML'!V2769,'COSTOS VARIOS'!$B$2*'Precios ML'!V2769)</f>
        <v>65980</v>
      </c>
      <c r="J2769" s="22">
        <v>0</v>
      </c>
      <c r="K2769" s="27">
        <f t="shared" si="430"/>
        <v>10.4125</v>
      </c>
      <c r="L2769" s="27">
        <f t="shared" si="431"/>
        <v>10.4125</v>
      </c>
      <c r="M2769" s="26">
        <f>(INDEX(pesos!A:B,MATCH(L2769,pesos!A:A,1),2))</f>
        <v>16200</v>
      </c>
      <c r="N2769" s="26">
        <f>+R2769*'COSTOS VARIOS'!$O$1</f>
        <v>31631.39</v>
      </c>
      <c r="O2769" s="26">
        <f>+R2769*'COSTOS VARIOS'!$O$2</f>
        <v>682.57210000000009</v>
      </c>
      <c r="P2769" s="26">
        <f>+R2769*'COSTOS VARIOS'!$O$3</f>
        <v>2497.2149999999997</v>
      </c>
      <c r="Q2769" s="26">
        <v>1</v>
      </c>
      <c r="R2769" s="26">
        <f t="shared" si="432"/>
        <v>166481</v>
      </c>
      <c r="S2769" s="25">
        <f t="shared" si="433"/>
        <v>283472.17709999997</v>
      </c>
      <c r="T2769" s="28">
        <f t="shared" si="434"/>
        <v>0.16378264482592164</v>
      </c>
      <c r="U2769" s="29">
        <f t="shared" si="435"/>
        <v>329900</v>
      </c>
      <c r="V2769" s="26">
        <f>+INDEX('LISTA DE PRECIOS EKM '!A:K,MATCH('Precios ML'!B2769,'LISTA DE PRECIOS EKM '!A:A,0),8)</f>
        <v>329900</v>
      </c>
      <c r="W2769" s="26">
        <f t="shared" si="436"/>
        <v>329900</v>
      </c>
      <c r="X2769" s="26">
        <f t="shared" si="437"/>
        <v>0</v>
      </c>
      <c r="Y2769" s="26"/>
      <c r="Z2769" s="26">
        <f t="shared" si="438"/>
        <v>329900</v>
      </c>
      <c r="AA2769" s="30">
        <f t="shared" si="439"/>
        <v>0.98160751076699437</v>
      </c>
    </row>
    <row r="2770" spans="1:27">
      <c r="A2770" s="20" t="s">
        <v>7447</v>
      </c>
      <c r="B2770" s="20" t="s">
        <v>7448</v>
      </c>
      <c r="C2770" s="25">
        <v>166481</v>
      </c>
      <c r="D2770" s="22">
        <v>85</v>
      </c>
      <c r="E2770" s="22">
        <v>49</v>
      </c>
      <c r="F2770" s="22">
        <v>40</v>
      </c>
      <c r="G2770" s="22">
        <v>16000</v>
      </c>
      <c r="H2770" s="22" t="s">
        <v>5088</v>
      </c>
      <c r="I2770" s="26">
        <f>+IF(H2770='COSTOS VARIOS'!$C$1,'COSTOS VARIOS'!$C$2*'Precios ML'!V2770,'COSTOS VARIOS'!$B$2*'Precios ML'!V2770)</f>
        <v>65980</v>
      </c>
      <c r="J2770" s="22">
        <v>0</v>
      </c>
      <c r="K2770" s="27">
        <f t="shared" si="430"/>
        <v>10.4125</v>
      </c>
      <c r="L2770" s="27">
        <f t="shared" si="431"/>
        <v>10.4125</v>
      </c>
      <c r="M2770" s="26">
        <f>(INDEX(pesos!A:B,MATCH(L2770,pesos!A:A,1),2))</f>
        <v>16200</v>
      </c>
      <c r="N2770" s="26">
        <f>+R2770*'COSTOS VARIOS'!$O$1</f>
        <v>31631.39</v>
      </c>
      <c r="O2770" s="26">
        <f>+R2770*'COSTOS VARIOS'!$O$2</f>
        <v>682.57210000000009</v>
      </c>
      <c r="P2770" s="26">
        <f>+R2770*'COSTOS VARIOS'!$O$3</f>
        <v>2497.2149999999997</v>
      </c>
      <c r="Q2770" s="26">
        <v>1</v>
      </c>
      <c r="R2770" s="26">
        <f t="shared" si="432"/>
        <v>166481</v>
      </c>
      <c r="S2770" s="25">
        <f t="shared" si="433"/>
        <v>283472.17709999997</v>
      </c>
      <c r="T2770" s="28">
        <f t="shared" si="434"/>
        <v>0.16378264482592164</v>
      </c>
      <c r="U2770" s="29">
        <f t="shared" si="435"/>
        <v>329900</v>
      </c>
      <c r="V2770" s="26">
        <f>+INDEX('LISTA DE PRECIOS EKM '!A:K,MATCH('Precios ML'!B2770,'LISTA DE PRECIOS EKM '!A:A,0),8)</f>
        <v>329900</v>
      </c>
      <c r="W2770" s="26">
        <f t="shared" si="436"/>
        <v>329900</v>
      </c>
      <c r="X2770" s="26">
        <f t="shared" si="437"/>
        <v>0</v>
      </c>
      <c r="Y2770" s="26"/>
      <c r="Z2770" s="26">
        <f t="shared" si="438"/>
        <v>329900</v>
      </c>
      <c r="AA2770" s="30">
        <f t="shared" si="439"/>
        <v>0.98160751076699437</v>
      </c>
    </row>
    <row r="2771" spans="1:27">
      <c r="A2771" s="20" t="s">
        <v>7441</v>
      </c>
      <c r="B2771" s="20" t="s">
        <v>7442</v>
      </c>
      <c r="C2771" s="25">
        <v>57983.249999999993</v>
      </c>
      <c r="D2771" s="22">
        <v>85</v>
      </c>
      <c r="E2771" s="22">
        <v>49</v>
      </c>
      <c r="F2771" s="22">
        <v>40</v>
      </c>
      <c r="G2771" s="22">
        <v>16000</v>
      </c>
      <c r="H2771" s="22" t="s">
        <v>5088</v>
      </c>
      <c r="I2771" s="26">
        <f>+IF(H2771='COSTOS VARIOS'!$C$1,'COSTOS VARIOS'!$C$2*'Precios ML'!V2771,'COSTOS VARIOS'!$B$2*'Precios ML'!V2771)</f>
        <v>25980</v>
      </c>
      <c r="J2771" s="22">
        <v>0</v>
      </c>
      <c r="K2771" s="27">
        <f t="shared" si="430"/>
        <v>10.4125</v>
      </c>
      <c r="L2771" s="27">
        <f t="shared" si="431"/>
        <v>10.4125</v>
      </c>
      <c r="M2771" s="26">
        <f>(INDEX(pesos!A:B,MATCH(L2771,pesos!A:A,1),2))</f>
        <v>16200</v>
      </c>
      <c r="N2771" s="26">
        <f>+R2771*'COSTOS VARIOS'!$O$1</f>
        <v>11016.817499999999</v>
      </c>
      <c r="O2771" s="26">
        <f>+R2771*'COSTOS VARIOS'!$O$2</f>
        <v>237.731325</v>
      </c>
      <c r="P2771" s="26">
        <f>+R2771*'COSTOS VARIOS'!$O$3</f>
        <v>869.74874999999986</v>
      </c>
      <c r="Q2771" s="26">
        <v>1</v>
      </c>
      <c r="R2771" s="26">
        <f t="shared" si="432"/>
        <v>57983.249999999993</v>
      </c>
      <c r="S2771" s="25">
        <f t="shared" si="433"/>
        <v>112287.54757499999</v>
      </c>
      <c r="T2771" s="28">
        <f t="shared" si="434"/>
        <v>0.15685134109137233</v>
      </c>
      <c r="U2771" s="29">
        <f t="shared" si="435"/>
        <v>129900.00000000001</v>
      </c>
      <c r="V2771" s="26">
        <f>+INDEX('LISTA DE PRECIOS EKM '!A:K,MATCH('Precios ML'!B2771,'LISTA DE PRECIOS EKM '!A:A,0),8)</f>
        <v>129900</v>
      </c>
      <c r="W2771" s="26">
        <f t="shared" si="436"/>
        <v>129900</v>
      </c>
      <c r="X2771" s="26">
        <f t="shared" si="437"/>
        <v>0</v>
      </c>
      <c r="Y2771" s="26"/>
      <c r="Z2771" s="26">
        <f t="shared" si="438"/>
        <v>129900</v>
      </c>
      <c r="AA2771" s="30">
        <f t="shared" si="439"/>
        <v>1.2403021562261518</v>
      </c>
    </row>
    <row r="2772" spans="1:27">
      <c r="A2772" s="20" t="s">
        <v>7449</v>
      </c>
      <c r="B2772" s="20" t="s">
        <v>1805</v>
      </c>
      <c r="C2772" s="25">
        <v>420000</v>
      </c>
      <c r="D2772" s="22">
        <v>85</v>
      </c>
      <c r="E2772" s="22">
        <v>49</v>
      </c>
      <c r="F2772" s="22">
        <v>40</v>
      </c>
      <c r="G2772" s="22">
        <v>16000</v>
      </c>
      <c r="H2772" s="22" t="s">
        <v>5088</v>
      </c>
      <c r="I2772" s="26">
        <f>+IF(H2772='COSTOS VARIOS'!$C$1,'COSTOS VARIOS'!$C$2*'Precios ML'!V2772,'COSTOS VARIOS'!$B$2*'Precios ML'!V2772)</f>
        <v>193980</v>
      </c>
      <c r="J2772" s="22">
        <v>0</v>
      </c>
      <c r="K2772" s="27">
        <f t="shared" si="430"/>
        <v>10.4125</v>
      </c>
      <c r="L2772" s="27">
        <f t="shared" si="431"/>
        <v>10.4125</v>
      </c>
      <c r="M2772" s="26">
        <f>(INDEX(pesos!A:B,MATCH(L2772,pesos!A:A,1),2))</f>
        <v>16200</v>
      </c>
      <c r="N2772" s="26">
        <f>+R2772*'COSTOS VARIOS'!$O$1</f>
        <v>79800</v>
      </c>
      <c r="O2772" s="26">
        <f>+R2772*'COSTOS VARIOS'!$O$2</f>
        <v>1722.0000000000002</v>
      </c>
      <c r="P2772" s="26">
        <f>+R2772*'COSTOS VARIOS'!$O$3</f>
        <v>6300</v>
      </c>
      <c r="Q2772" s="26">
        <v>1</v>
      </c>
      <c r="R2772" s="26">
        <f t="shared" si="432"/>
        <v>420000</v>
      </c>
      <c r="S2772" s="25">
        <f t="shared" si="433"/>
        <v>718002</v>
      </c>
      <c r="T2772" s="28">
        <f t="shared" si="434"/>
        <v>0.35083189183317032</v>
      </c>
      <c r="U2772" s="29">
        <f t="shared" si="435"/>
        <v>969900</v>
      </c>
      <c r="V2772" s="26">
        <f>+INDEX('LISTA DE PRECIOS EKM '!A:K,MATCH('Precios ML'!B2772,'LISTA DE PRECIOS EKM '!A:A,0),8)</f>
        <v>969900</v>
      </c>
      <c r="W2772" s="26">
        <f t="shared" si="436"/>
        <v>969900</v>
      </c>
      <c r="X2772" s="26">
        <f t="shared" si="437"/>
        <v>0</v>
      </c>
      <c r="Y2772" s="26"/>
      <c r="Z2772" s="26">
        <f t="shared" si="438"/>
        <v>969900</v>
      </c>
      <c r="AA2772" s="30">
        <f t="shared" si="439"/>
        <v>1.3092857142857142</v>
      </c>
    </row>
    <row r="2773" spans="1:27">
      <c r="A2773" s="20" t="s">
        <v>7449</v>
      </c>
      <c r="B2773" s="20" t="s">
        <v>1805</v>
      </c>
      <c r="C2773" s="25">
        <v>420000</v>
      </c>
      <c r="D2773" s="22">
        <v>85</v>
      </c>
      <c r="E2773" s="22">
        <v>49</v>
      </c>
      <c r="F2773" s="22">
        <v>40</v>
      </c>
      <c r="G2773" s="22">
        <v>16000</v>
      </c>
      <c r="H2773" s="22" t="s">
        <v>5088</v>
      </c>
      <c r="I2773" s="26">
        <f>+IF(H2773='COSTOS VARIOS'!$C$1,'COSTOS VARIOS'!$C$2*'Precios ML'!V2773,'COSTOS VARIOS'!$B$2*'Precios ML'!V2773)</f>
        <v>193980</v>
      </c>
      <c r="J2773" s="22">
        <v>0</v>
      </c>
      <c r="K2773" s="27">
        <f t="shared" si="430"/>
        <v>10.4125</v>
      </c>
      <c r="L2773" s="27">
        <f t="shared" si="431"/>
        <v>10.4125</v>
      </c>
      <c r="M2773" s="26">
        <f>(INDEX(pesos!A:B,MATCH(L2773,pesos!A:A,1),2))</f>
        <v>16200</v>
      </c>
      <c r="N2773" s="26">
        <f>+R2773*'COSTOS VARIOS'!$O$1</f>
        <v>79800</v>
      </c>
      <c r="O2773" s="26">
        <f>+R2773*'COSTOS VARIOS'!$O$2</f>
        <v>1722.0000000000002</v>
      </c>
      <c r="P2773" s="26">
        <f>+R2773*'COSTOS VARIOS'!$O$3</f>
        <v>6300</v>
      </c>
      <c r="Q2773" s="26">
        <v>1</v>
      </c>
      <c r="R2773" s="26">
        <f t="shared" si="432"/>
        <v>420000</v>
      </c>
      <c r="S2773" s="25">
        <f t="shared" si="433"/>
        <v>718002</v>
      </c>
      <c r="T2773" s="28">
        <f t="shared" si="434"/>
        <v>0.35083189183317032</v>
      </c>
      <c r="U2773" s="29">
        <f t="shared" si="435"/>
        <v>969900</v>
      </c>
      <c r="V2773" s="26">
        <f>+INDEX('LISTA DE PRECIOS EKM '!A:K,MATCH('Precios ML'!B2773,'LISTA DE PRECIOS EKM '!A:A,0),8)</f>
        <v>969900</v>
      </c>
      <c r="W2773" s="26">
        <f t="shared" si="436"/>
        <v>969900</v>
      </c>
      <c r="X2773" s="26">
        <f t="shared" si="437"/>
        <v>0</v>
      </c>
      <c r="Y2773" s="26"/>
      <c r="Z2773" s="26">
        <f t="shared" si="438"/>
        <v>969900</v>
      </c>
      <c r="AA2773" s="30">
        <f t="shared" si="439"/>
        <v>1.3092857142857142</v>
      </c>
    </row>
    <row r="2774" spans="1:27">
      <c r="A2774" s="20" t="s">
        <v>7450</v>
      </c>
      <c r="B2774" s="20" t="s">
        <v>7451</v>
      </c>
      <c r="C2774" s="25">
        <v>178988</v>
      </c>
      <c r="D2774" s="22">
        <v>85</v>
      </c>
      <c r="E2774" s="22">
        <v>49</v>
      </c>
      <c r="F2774" s="22">
        <v>40</v>
      </c>
      <c r="G2774" s="22">
        <v>16000</v>
      </c>
      <c r="H2774" s="22" t="s">
        <v>5088</v>
      </c>
      <c r="I2774" s="26">
        <f>+IF(H2774='COSTOS VARIOS'!$C$1,'COSTOS VARIOS'!$C$2*'Precios ML'!V2774,'COSTOS VARIOS'!$B$2*'Precios ML'!V2774)</f>
        <v>75980</v>
      </c>
      <c r="J2774" s="22">
        <v>0</v>
      </c>
      <c r="K2774" s="27">
        <f t="shared" si="430"/>
        <v>10.4125</v>
      </c>
      <c r="L2774" s="27">
        <f t="shared" si="431"/>
        <v>10.4125</v>
      </c>
      <c r="M2774" s="26">
        <f>(INDEX(pesos!A:B,MATCH(L2774,pesos!A:A,1),2))</f>
        <v>16200</v>
      </c>
      <c r="N2774" s="26">
        <f>+R2774*'COSTOS VARIOS'!$O$1</f>
        <v>34007.72</v>
      </c>
      <c r="O2774" s="26">
        <f>+R2774*'COSTOS VARIOS'!$O$2</f>
        <v>733.85080000000005</v>
      </c>
      <c r="P2774" s="26">
        <f>+R2774*'COSTOS VARIOS'!$O$3</f>
        <v>2684.8199999999997</v>
      </c>
      <c r="Q2774" s="26">
        <v>1</v>
      </c>
      <c r="R2774" s="26">
        <f t="shared" si="432"/>
        <v>178988</v>
      </c>
      <c r="S2774" s="25">
        <f t="shared" si="433"/>
        <v>308594.39079999999</v>
      </c>
      <c r="T2774" s="28">
        <f t="shared" si="434"/>
        <v>0.2310657981019919</v>
      </c>
      <c r="U2774" s="29">
        <f t="shared" si="435"/>
        <v>379900</v>
      </c>
      <c r="V2774" s="26">
        <f>+INDEX('LISTA DE PRECIOS EKM '!A:K,MATCH('Precios ML'!B2774,'LISTA DE PRECIOS EKM '!A:A,0),8)</f>
        <v>379900</v>
      </c>
      <c r="W2774" s="26">
        <f t="shared" si="436"/>
        <v>379900</v>
      </c>
      <c r="X2774" s="26">
        <f t="shared" si="437"/>
        <v>0</v>
      </c>
      <c r="Y2774" s="26"/>
      <c r="Z2774" s="26">
        <f t="shared" si="438"/>
        <v>379900</v>
      </c>
      <c r="AA2774" s="30">
        <f t="shared" si="439"/>
        <v>1.1224886584575504</v>
      </c>
    </row>
    <row r="2775" spans="1:27">
      <c r="A2775" s="20" t="s">
        <v>7452</v>
      </c>
      <c r="B2775" s="20" t="s">
        <v>1669</v>
      </c>
      <c r="C2775" s="25">
        <v>94900</v>
      </c>
      <c r="D2775" s="22">
        <v>85</v>
      </c>
      <c r="E2775" s="22">
        <v>49</v>
      </c>
      <c r="F2775" s="22">
        <v>40</v>
      </c>
      <c r="G2775" s="22">
        <v>16000</v>
      </c>
      <c r="H2775" s="22" t="s">
        <v>5088</v>
      </c>
      <c r="I2775" s="26">
        <f>+IF(H2775='COSTOS VARIOS'!$C$1,'COSTOS VARIOS'!$C$2*'Precios ML'!V2775,'COSTOS VARIOS'!$B$2*'Precios ML'!V2775)</f>
        <v>45980</v>
      </c>
      <c r="J2775" s="22">
        <v>0</v>
      </c>
      <c r="K2775" s="27">
        <f t="shared" si="430"/>
        <v>10.4125</v>
      </c>
      <c r="L2775" s="27">
        <f t="shared" si="431"/>
        <v>10.4125</v>
      </c>
      <c r="M2775" s="26">
        <f>(INDEX(pesos!A:B,MATCH(L2775,pesos!A:A,1),2))</f>
        <v>16200</v>
      </c>
      <c r="N2775" s="26">
        <f>+R2775*'COSTOS VARIOS'!$O$1</f>
        <v>18031</v>
      </c>
      <c r="O2775" s="26">
        <f>+R2775*'COSTOS VARIOS'!$O$2</f>
        <v>389.09000000000003</v>
      </c>
      <c r="P2775" s="26">
        <f>+R2775*'COSTOS VARIOS'!$O$3</f>
        <v>1423.5</v>
      </c>
      <c r="Q2775" s="26">
        <v>1</v>
      </c>
      <c r="R2775" s="26">
        <f t="shared" si="432"/>
        <v>94900</v>
      </c>
      <c r="S2775" s="25">
        <f t="shared" si="433"/>
        <v>176923.59</v>
      </c>
      <c r="T2775" s="28">
        <f t="shared" si="434"/>
        <v>0.2994310142587544</v>
      </c>
      <c r="U2775" s="29">
        <f t="shared" si="435"/>
        <v>229900</v>
      </c>
      <c r="V2775" s="26">
        <f>+INDEX('LISTA DE PRECIOS EKM '!A:K,MATCH('Precios ML'!B2775,'LISTA DE PRECIOS EKM '!A:A,0),8)</f>
        <v>229900</v>
      </c>
      <c r="W2775" s="26">
        <f t="shared" si="436"/>
        <v>229900</v>
      </c>
      <c r="X2775" s="26">
        <f t="shared" si="437"/>
        <v>0</v>
      </c>
      <c r="Y2775" s="26"/>
      <c r="Z2775" s="26">
        <f t="shared" si="438"/>
        <v>229900</v>
      </c>
      <c r="AA2775" s="30">
        <f t="shared" si="439"/>
        <v>1.4225500526870389</v>
      </c>
    </row>
    <row r="2776" spans="1:27">
      <c r="A2776" s="20" t="s">
        <v>7453</v>
      </c>
      <c r="B2776" s="20" t="s">
        <v>7454</v>
      </c>
      <c r="C2776" s="25">
        <v>197000</v>
      </c>
      <c r="D2776" s="22">
        <v>85</v>
      </c>
      <c r="E2776" s="22">
        <v>49</v>
      </c>
      <c r="F2776" s="22">
        <v>40</v>
      </c>
      <c r="G2776" s="22">
        <v>16000</v>
      </c>
      <c r="H2776" s="22" t="s">
        <v>5088</v>
      </c>
      <c r="I2776" s="26">
        <f>+IF(H2776='COSTOS VARIOS'!$C$1,'COSTOS VARIOS'!$C$2*'Precios ML'!V2776,'COSTOS VARIOS'!$B$2*'Precios ML'!V2776)</f>
        <v>91980</v>
      </c>
      <c r="J2776" s="22">
        <v>0</v>
      </c>
      <c r="K2776" s="27">
        <f t="shared" si="430"/>
        <v>10.4125</v>
      </c>
      <c r="L2776" s="27">
        <f t="shared" si="431"/>
        <v>10.4125</v>
      </c>
      <c r="M2776" s="26">
        <f>(INDEX(pesos!A:B,MATCH(L2776,pesos!A:A,1),2))</f>
        <v>16200</v>
      </c>
      <c r="N2776" s="26">
        <f>+R2776*'COSTOS VARIOS'!$O$1</f>
        <v>37430</v>
      </c>
      <c r="O2776" s="26">
        <f>+R2776*'COSTOS VARIOS'!$O$2</f>
        <v>807.7</v>
      </c>
      <c r="P2776" s="26">
        <f>+R2776*'COSTOS VARIOS'!$O$3</f>
        <v>2955</v>
      </c>
      <c r="Q2776" s="26">
        <v>1</v>
      </c>
      <c r="R2776" s="26">
        <f t="shared" si="432"/>
        <v>197000</v>
      </c>
      <c r="S2776" s="25">
        <f t="shared" si="433"/>
        <v>346372.7</v>
      </c>
      <c r="T2776" s="28">
        <f t="shared" si="434"/>
        <v>0.32776053078086109</v>
      </c>
      <c r="U2776" s="29">
        <f t="shared" si="435"/>
        <v>459900</v>
      </c>
      <c r="V2776" s="26">
        <f>+INDEX('LISTA DE PRECIOS EKM '!A:K,MATCH('Precios ML'!B2776,'LISTA DE PRECIOS EKM '!A:A,0),8)</f>
        <v>459900</v>
      </c>
      <c r="W2776" s="26">
        <f t="shared" si="436"/>
        <v>459900</v>
      </c>
      <c r="X2776" s="26">
        <f t="shared" si="437"/>
        <v>0</v>
      </c>
      <c r="Y2776" s="26"/>
      <c r="Z2776" s="26">
        <f t="shared" si="438"/>
        <v>459900</v>
      </c>
      <c r="AA2776" s="30">
        <f t="shared" si="439"/>
        <v>1.3345177664974619</v>
      </c>
    </row>
    <row r="2777" spans="1:27">
      <c r="A2777" s="20" t="s">
        <v>7453</v>
      </c>
      <c r="B2777" s="20" t="s">
        <v>7454</v>
      </c>
      <c r="C2777" s="25">
        <v>197000</v>
      </c>
      <c r="D2777" s="22">
        <v>85</v>
      </c>
      <c r="E2777" s="22">
        <v>49</v>
      </c>
      <c r="F2777" s="22">
        <v>40</v>
      </c>
      <c r="G2777" s="22">
        <v>16000</v>
      </c>
      <c r="H2777" s="22" t="s">
        <v>5088</v>
      </c>
      <c r="I2777" s="26">
        <f>+IF(H2777='COSTOS VARIOS'!$C$1,'COSTOS VARIOS'!$C$2*'Precios ML'!V2777,'COSTOS VARIOS'!$B$2*'Precios ML'!V2777)</f>
        <v>91980</v>
      </c>
      <c r="J2777" s="22">
        <v>0</v>
      </c>
      <c r="K2777" s="27">
        <f t="shared" si="430"/>
        <v>10.4125</v>
      </c>
      <c r="L2777" s="27">
        <f t="shared" si="431"/>
        <v>10.4125</v>
      </c>
      <c r="M2777" s="26">
        <f>(INDEX(pesos!A:B,MATCH(L2777,pesos!A:A,1),2))</f>
        <v>16200</v>
      </c>
      <c r="N2777" s="26">
        <f>+R2777*'COSTOS VARIOS'!$O$1</f>
        <v>37430</v>
      </c>
      <c r="O2777" s="26">
        <f>+R2777*'COSTOS VARIOS'!$O$2</f>
        <v>807.7</v>
      </c>
      <c r="P2777" s="26">
        <f>+R2777*'COSTOS VARIOS'!$O$3</f>
        <v>2955</v>
      </c>
      <c r="Q2777" s="26">
        <v>1</v>
      </c>
      <c r="R2777" s="26">
        <f t="shared" si="432"/>
        <v>197000</v>
      </c>
      <c r="S2777" s="25">
        <f t="shared" si="433"/>
        <v>346372.7</v>
      </c>
      <c r="T2777" s="28">
        <f t="shared" si="434"/>
        <v>0.32776053078086109</v>
      </c>
      <c r="U2777" s="29">
        <f t="shared" si="435"/>
        <v>459900</v>
      </c>
      <c r="V2777" s="26">
        <f>+INDEX('LISTA DE PRECIOS EKM '!A:K,MATCH('Precios ML'!B2777,'LISTA DE PRECIOS EKM '!A:A,0),8)</f>
        <v>459900</v>
      </c>
      <c r="W2777" s="26">
        <f t="shared" si="436"/>
        <v>459900</v>
      </c>
      <c r="X2777" s="26">
        <f t="shared" si="437"/>
        <v>0</v>
      </c>
      <c r="Y2777" s="26"/>
      <c r="Z2777" s="26">
        <f t="shared" si="438"/>
        <v>459900</v>
      </c>
      <c r="AA2777" s="30">
        <f t="shared" si="439"/>
        <v>1.3345177664974619</v>
      </c>
    </row>
    <row r="2778" spans="1:27">
      <c r="A2778" s="20" t="s">
        <v>7455</v>
      </c>
      <c r="B2778" s="20" t="s">
        <v>2512</v>
      </c>
      <c r="C2778" s="25">
        <v>275962.15000000002</v>
      </c>
      <c r="D2778" s="22">
        <v>85</v>
      </c>
      <c r="E2778" s="22">
        <v>49</v>
      </c>
      <c r="F2778" s="22">
        <v>40</v>
      </c>
      <c r="G2778" s="22">
        <v>16000</v>
      </c>
      <c r="H2778" s="22" t="s">
        <v>5088</v>
      </c>
      <c r="I2778" s="26">
        <f>+IF(H2778='COSTOS VARIOS'!$C$1,'COSTOS VARIOS'!$C$2*'Precios ML'!V2778,'COSTOS VARIOS'!$B$2*'Precios ML'!V2778)</f>
        <v>119980</v>
      </c>
      <c r="J2778" s="22">
        <v>0</v>
      </c>
      <c r="K2778" s="27">
        <f t="shared" si="430"/>
        <v>10.4125</v>
      </c>
      <c r="L2778" s="27">
        <f t="shared" si="431"/>
        <v>10.4125</v>
      </c>
      <c r="M2778" s="26">
        <f>(INDEX(pesos!A:B,MATCH(L2778,pesos!A:A,1),2))</f>
        <v>16200</v>
      </c>
      <c r="N2778" s="26">
        <f>+R2778*'COSTOS VARIOS'!$O$1</f>
        <v>52432.808500000006</v>
      </c>
      <c r="O2778" s="26">
        <f>+R2778*'COSTOS VARIOS'!$O$2</f>
        <v>1131.4448150000003</v>
      </c>
      <c r="P2778" s="26">
        <f>+R2778*'COSTOS VARIOS'!$O$3</f>
        <v>4139.4322499999998</v>
      </c>
      <c r="Q2778" s="26">
        <v>1</v>
      </c>
      <c r="R2778" s="26">
        <f t="shared" si="432"/>
        <v>275962.15000000002</v>
      </c>
      <c r="S2778" s="25">
        <f t="shared" si="433"/>
        <v>469845.83556500002</v>
      </c>
      <c r="T2778" s="28">
        <f t="shared" si="434"/>
        <v>0.27680178175593917</v>
      </c>
      <c r="U2778" s="29">
        <f t="shared" si="435"/>
        <v>599900</v>
      </c>
      <c r="V2778" s="26">
        <f>+INDEX('LISTA DE PRECIOS EKM '!A:K,MATCH('Precios ML'!B2778,'LISTA DE PRECIOS EKM '!A:A,0),8)</f>
        <v>599900</v>
      </c>
      <c r="W2778" s="26">
        <f t="shared" si="436"/>
        <v>599900</v>
      </c>
      <c r="X2778" s="26">
        <f t="shared" si="437"/>
        <v>0</v>
      </c>
      <c r="Y2778" s="26"/>
      <c r="Z2778" s="26">
        <f t="shared" si="438"/>
        <v>599900</v>
      </c>
      <c r="AA2778" s="30">
        <f t="shared" si="439"/>
        <v>1.1738488412269579</v>
      </c>
    </row>
    <row r="2779" spans="1:27">
      <c r="A2779" s="20" t="s">
        <v>7456</v>
      </c>
      <c r="B2779" s="20" t="s">
        <v>2232</v>
      </c>
      <c r="C2779" s="25">
        <v>246013</v>
      </c>
      <c r="D2779" s="22">
        <v>85</v>
      </c>
      <c r="E2779" s="22">
        <v>49</v>
      </c>
      <c r="F2779" s="22">
        <v>40</v>
      </c>
      <c r="G2779" s="22">
        <v>16000</v>
      </c>
      <c r="H2779" s="22" t="s">
        <v>5088</v>
      </c>
      <c r="I2779" s="26">
        <f>+IF(H2779='COSTOS VARIOS'!$C$1,'COSTOS VARIOS'!$C$2*'Precios ML'!V2779,'COSTOS VARIOS'!$B$2*'Precios ML'!V2779)</f>
        <v>107980</v>
      </c>
      <c r="J2779" s="22">
        <v>0</v>
      </c>
      <c r="K2779" s="27">
        <f t="shared" si="430"/>
        <v>10.4125</v>
      </c>
      <c r="L2779" s="27">
        <f t="shared" si="431"/>
        <v>10.4125</v>
      </c>
      <c r="M2779" s="26">
        <f>(INDEX(pesos!A:B,MATCH(L2779,pesos!A:A,1),2))</f>
        <v>16200</v>
      </c>
      <c r="N2779" s="26">
        <f>+R2779*'COSTOS VARIOS'!$O$1</f>
        <v>46742.47</v>
      </c>
      <c r="O2779" s="26">
        <f>+R2779*'COSTOS VARIOS'!$O$2</f>
        <v>1008.6533000000001</v>
      </c>
      <c r="P2779" s="26">
        <f>+R2779*'COSTOS VARIOS'!$O$3</f>
        <v>3690.1949999999997</v>
      </c>
      <c r="Q2779" s="26">
        <v>1</v>
      </c>
      <c r="R2779" s="26">
        <f t="shared" si="432"/>
        <v>246013</v>
      </c>
      <c r="S2779" s="25">
        <f t="shared" si="433"/>
        <v>421634.31830000004</v>
      </c>
      <c r="T2779" s="28">
        <f t="shared" si="434"/>
        <v>0.28049349060778273</v>
      </c>
      <c r="U2779" s="29">
        <f t="shared" si="435"/>
        <v>539900</v>
      </c>
      <c r="V2779" s="26">
        <f>+INDEX('LISTA DE PRECIOS EKM '!A:K,MATCH('Precios ML'!B2779,'LISTA DE PRECIOS EKM '!A:A,0),8)</f>
        <v>539900</v>
      </c>
      <c r="W2779" s="26">
        <f t="shared" si="436"/>
        <v>539900</v>
      </c>
      <c r="X2779" s="26">
        <f t="shared" si="437"/>
        <v>0</v>
      </c>
      <c r="Y2779" s="26"/>
      <c r="Z2779" s="26">
        <f t="shared" si="438"/>
        <v>539900</v>
      </c>
      <c r="AA2779" s="30">
        <f t="shared" si="439"/>
        <v>1.1945994723856055</v>
      </c>
    </row>
    <row r="2780" spans="1:27">
      <c r="A2780" s="20" t="s">
        <v>7456</v>
      </c>
      <c r="B2780" s="20" t="s">
        <v>2232</v>
      </c>
      <c r="C2780" s="25">
        <v>246013</v>
      </c>
      <c r="D2780" s="22">
        <v>85</v>
      </c>
      <c r="E2780" s="22">
        <v>49</v>
      </c>
      <c r="F2780" s="22">
        <v>40</v>
      </c>
      <c r="G2780" s="22">
        <v>16000</v>
      </c>
      <c r="H2780" s="22" t="s">
        <v>5088</v>
      </c>
      <c r="I2780" s="26">
        <f>+IF(H2780='COSTOS VARIOS'!$C$1,'COSTOS VARIOS'!$C$2*'Precios ML'!V2780,'COSTOS VARIOS'!$B$2*'Precios ML'!V2780)</f>
        <v>107980</v>
      </c>
      <c r="J2780" s="22">
        <v>0</v>
      </c>
      <c r="K2780" s="27">
        <f t="shared" si="430"/>
        <v>10.4125</v>
      </c>
      <c r="L2780" s="27">
        <f t="shared" si="431"/>
        <v>10.4125</v>
      </c>
      <c r="M2780" s="26">
        <f>(INDEX(pesos!A:B,MATCH(L2780,pesos!A:A,1),2))</f>
        <v>16200</v>
      </c>
      <c r="N2780" s="26">
        <f>+R2780*'COSTOS VARIOS'!$O$1</f>
        <v>46742.47</v>
      </c>
      <c r="O2780" s="26">
        <f>+R2780*'COSTOS VARIOS'!$O$2</f>
        <v>1008.6533000000001</v>
      </c>
      <c r="P2780" s="26">
        <f>+R2780*'COSTOS VARIOS'!$O$3</f>
        <v>3690.1949999999997</v>
      </c>
      <c r="Q2780" s="26">
        <v>1</v>
      </c>
      <c r="R2780" s="26">
        <f t="shared" si="432"/>
        <v>246013</v>
      </c>
      <c r="S2780" s="25">
        <f t="shared" si="433"/>
        <v>421634.31830000004</v>
      </c>
      <c r="T2780" s="28">
        <f t="shared" si="434"/>
        <v>0.28049349060778273</v>
      </c>
      <c r="U2780" s="29">
        <f t="shared" si="435"/>
        <v>539900</v>
      </c>
      <c r="V2780" s="26">
        <f>+INDEX('LISTA DE PRECIOS EKM '!A:K,MATCH('Precios ML'!B2780,'LISTA DE PRECIOS EKM '!A:A,0),8)</f>
        <v>539900</v>
      </c>
      <c r="W2780" s="26">
        <f t="shared" si="436"/>
        <v>539900</v>
      </c>
      <c r="X2780" s="26">
        <f t="shared" si="437"/>
        <v>0</v>
      </c>
      <c r="Y2780" s="26"/>
      <c r="Z2780" s="26">
        <f t="shared" si="438"/>
        <v>539900</v>
      </c>
      <c r="AA2780" s="30">
        <f t="shared" si="439"/>
        <v>1.1945994723856055</v>
      </c>
    </row>
    <row r="2781" spans="1:27">
      <c r="A2781" s="20" t="s">
        <v>7457</v>
      </c>
      <c r="B2781" s="20" t="s">
        <v>1681</v>
      </c>
      <c r="C2781" s="25">
        <v>357844</v>
      </c>
      <c r="D2781" s="22">
        <v>85</v>
      </c>
      <c r="E2781" s="22">
        <v>49</v>
      </c>
      <c r="F2781" s="22">
        <v>40</v>
      </c>
      <c r="G2781" s="22">
        <v>16000</v>
      </c>
      <c r="H2781" s="22" t="s">
        <v>5088</v>
      </c>
      <c r="I2781" s="26">
        <f>+IF(H2781='COSTOS VARIOS'!$C$1,'COSTOS VARIOS'!$C$2*'Precios ML'!V2781,'COSTOS VARIOS'!$B$2*'Precios ML'!V2781)</f>
        <v>167980</v>
      </c>
      <c r="J2781" s="22">
        <v>0</v>
      </c>
      <c r="K2781" s="27">
        <f t="shared" si="430"/>
        <v>10.4125</v>
      </c>
      <c r="L2781" s="27">
        <f t="shared" si="431"/>
        <v>10.4125</v>
      </c>
      <c r="M2781" s="26">
        <f>(INDEX(pesos!A:B,MATCH(L2781,pesos!A:A,1),2))</f>
        <v>16200</v>
      </c>
      <c r="N2781" s="26">
        <f>+R2781*'COSTOS VARIOS'!$O$1</f>
        <v>67990.36</v>
      </c>
      <c r="O2781" s="26">
        <f>+R2781*'COSTOS VARIOS'!$O$2</f>
        <v>1467.1604000000002</v>
      </c>
      <c r="P2781" s="26">
        <f>+R2781*'COSTOS VARIOS'!$O$3</f>
        <v>5367.66</v>
      </c>
      <c r="Q2781" s="26">
        <v>1</v>
      </c>
      <c r="R2781" s="26">
        <f t="shared" si="432"/>
        <v>357844</v>
      </c>
      <c r="S2781" s="25">
        <f t="shared" si="433"/>
        <v>616849.18039999995</v>
      </c>
      <c r="T2781" s="28">
        <f t="shared" si="434"/>
        <v>0.36159701056157889</v>
      </c>
      <c r="U2781" s="29">
        <f t="shared" si="435"/>
        <v>839900</v>
      </c>
      <c r="V2781" s="26">
        <f>+INDEX('LISTA DE PRECIOS EKM '!A:K,MATCH('Precios ML'!B2781,'LISTA DE PRECIOS EKM '!A:A,0),8)</f>
        <v>839900</v>
      </c>
      <c r="W2781" s="26">
        <f t="shared" si="436"/>
        <v>839900</v>
      </c>
      <c r="X2781" s="26">
        <f t="shared" si="437"/>
        <v>0</v>
      </c>
      <c r="Y2781" s="26"/>
      <c r="Z2781" s="26">
        <f t="shared" si="438"/>
        <v>839900</v>
      </c>
      <c r="AA2781" s="30">
        <f t="shared" si="439"/>
        <v>1.3471121494282423</v>
      </c>
    </row>
    <row r="2782" spans="1:27">
      <c r="A2782" s="20" t="s">
        <v>7458</v>
      </c>
      <c r="B2782" s="20" t="s">
        <v>7459</v>
      </c>
      <c r="C2782" s="25">
        <v>298733.40000000002</v>
      </c>
      <c r="D2782" s="22">
        <v>85</v>
      </c>
      <c r="E2782" s="22">
        <v>49</v>
      </c>
      <c r="F2782" s="22">
        <v>40</v>
      </c>
      <c r="G2782" s="22">
        <v>16000</v>
      </c>
      <c r="H2782" s="22" t="s">
        <v>5088</v>
      </c>
      <c r="I2782" s="26">
        <f>+IF(H2782='COSTOS VARIOS'!$C$1,'COSTOS VARIOS'!$C$2*'Precios ML'!V2782,'COSTOS VARIOS'!$B$2*'Precios ML'!V2782)</f>
        <v>127980</v>
      </c>
      <c r="J2782" s="22">
        <v>0</v>
      </c>
      <c r="K2782" s="27">
        <f t="shared" si="430"/>
        <v>10.4125</v>
      </c>
      <c r="L2782" s="27">
        <f t="shared" si="431"/>
        <v>10.4125</v>
      </c>
      <c r="M2782" s="26">
        <f>(INDEX(pesos!A:B,MATCH(L2782,pesos!A:A,1),2))</f>
        <v>16200</v>
      </c>
      <c r="N2782" s="26">
        <f>+R2782*'COSTOS VARIOS'!$O$1</f>
        <v>56759.346000000005</v>
      </c>
      <c r="O2782" s="26">
        <f>+R2782*'COSTOS VARIOS'!$O$2</f>
        <v>1224.8069400000002</v>
      </c>
      <c r="P2782" s="26">
        <f>+R2782*'COSTOS VARIOS'!$O$3</f>
        <v>4481.0010000000002</v>
      </c>
      <c r="Q2782" s="26">
        <v>1</v>
      </c>
      <c r="R2782" s="26">
        <f t="shared" si="432"/>
        <v>298733.40000000002</v>
      </c>
      <c r="S2782" s="25">
        <f t="shared" si="433"/>
        <v>505378.55394000001</v>
      </c>
      <c r="T2782" s="28">
        <f t="shared" si="434"/>
        <v>0.26617956977250512</v>
      </c>
      <c r="U2782" s="29">
        <f t="shared" si="435"/>
        <v>639900</v>
      </c>
      <c r="V2782" s="26">
        <f>+INDEX('LISTA DE PRECIOS EKM '!A:K,MATCH('Precios ML'!B2782,'LISTA DE PRECIOS EKM '!A:A,0),8)</f>
        <v>639900</v>
      </c>
      <c r="W2782" s="26">
        <f t="shared" si="436"/>
        <v>639900</v>
      </c>
      <c r="X2782" s="26">
        <f t="shared" si="437"/>
        <v>0</v>
      </c>
      <c r="Y2782" s="26"/>
      <c r="Z2782" s="26">
        <f t="shared" si="438"/>
        <v>639900</v>
      </c>
      <c r="AA2782" s="30">
        <f t="shared" si="439"/>
        <v>1.1420437085374449</v>
      </c>
    </row>
    <row r="2783" spans="1:27">
      <c r="A2783" s="20" t="s">
        <v>7458</v>
      </c>
      <c r="B2783" s="20" t="s">
        <v>7459</v>
      </c>
      <c r="C2783" s="25">
        <v>298733.40000000002</v>
      </c>
      <c r="D2783" s="22">
        <v>85</v>
      </c>
      <c r="E2783" s="22">
        <v>49</v>
      </c>
      <c r="F2783" s="22">
        <v>40</v>
      </c>
      <c r="G2783" s="22">
        <v>16000</v>
      </c>
      <c r="H2783" s="22" t="s">
        <v>5088</v>
      </c>
      <c r="I2783" s="26">
        <f>+IF(H2783='COSTOS VARIOS'!$C$1,'COSTOS VARIOS'!$C$2*'Precios ML'!V2783,'COSTOS VARIOS'!$B$2*'Precios ML'!V2783)</f>
        <v>127980</v>
      </c>
      <c r="J2783" s="22">
        <v>0</v>
      </c>
      <c r="K2783" s="27">
        <f t="shared" si="430"/>
        <v>10.4125</v>
      </c>
      <c r="L2783" s="27">
        <f t="shared" si="431"/>
        <v>10.4125</v>
      </c>
      <c r="M2783" s="26">
        <f>(INDEX(pesos!A:B,MATCH(L2783,pesos!A:A,1),2))</f>
        <v>16200</v>
      </c>
      <c r="N2783" s="26">
        <f>+R2783*'COSTOS VARIOS'!$O$1</f>
        <v>56759.346000000005</v>
      </c>
      <c r="O2783" s="26">
        <f>+R2783*'COSTOS VARIOS'!$O$2</f>
        <v>1224.8069400000002</v>
      </c>
      <c r="P2783" s="26">
        <f>+R2783*'COSTOS VARIOS'!$O$3</f>
        <v>4481.0010000000002</v>
      </c>
      <c r="Q2783" s="26">
        <v>1</v>
      </c>
      <c r="R2783" s="26">
        <f t="shared" si="432"/>
        <v>298733.40000000002</v>
      </c>
      <c r="S2783" s="25">
        <f t="shared" si="433"/>
        <v>505378.55394000001</v>
      </c>
      <c r="T2783" s="28">
        <f t="shared" si="434"/>
        <v>0.26617956977250512</v>
      </c>
      <c r="U2783" s="29">
        <f t="shared" si="435"/>
        <v>639900</v>
      </c>
      <c r="V2783" s="26">
        <f>+INDEX('LISTA DE PRECIOS EKM '!A:K,MATCH('Precios ML'!B2783,'LISTA DE PRECIOS EKM '!A:A,0),8)</f>
        <v>639900</v>
      </c>
      <c r="W2783" s="26">
        <f t="shared" si="436"/>
        <v>639900</v>
      </c>
      <c r="X2783" s="26">
        <f t="shared" si="437"/>
        <v>0</v>
      </c>
      <c r="Y2783" s="26"/>
      <c r="Z2783" s="26">
        <f t="shared" si="438"/>
        <v>639900</v>
      </c>
      <c r="AA2783" s="30">
        <f t="shared" si="439"/>
        <v>1.1420437085374449</v>
      </c>
    </row>
    <row r="2784" spans="1:27">
      <c r="A2784" s="20" t="s">
        <v>7325</v>
      </c>
      <c r="B2784" s="20" t="s">
        <v>1755</v>
      </c>
      <c r="C2784" s="25">
        <v>140000</v>
      </c>
      <c r="D2784" s="22">
        <v>85</v>
      </c>
      <c r="E2784" s="22">
        <v>49</v>
      </c>
      <c r="F2784" s="22">
        <v>40</v>
      </c>
      <c r="G2784" s="22">
        <v>16000</v>
      </c>
      <c r="H2784" s="22" t="s">
        <v>5088</v>
      </c>
      <c r="I2784" s="26">
        <f>+IF(H2784='COSTOS VARIOS'!$C$1,'COSTOS VARIOS'!$C$2*'Precios ML'!V2784,'COSTOS VARIOS'!$B$2*'Precios ML'!V2784)</f>
        <v>65980</v>
      </c>
      <c r="J2784" s="22">
        <v>0</v>
      </c>
      <c r="K2784" s="27">
        <f t="shared" si="430"/>
        <v>10.4125</v>
      </c>
      <c r="L2784" s="27">
        <f t="shared" si="431"/>
        <v>10.4125</v>
      </c>
      <c r="M2784" s="26">
        <f>(INDEX(pesos!A:B,MATCH(L2784,pesos!A:A,1),2))</f>
        <v>16200</v>
      </c>
      <c r="N2784" s="26">
        <f>+R2784*'COSTOS VARIOS'!$O$1</f>
        <v>26600</v>
      </c>
      <c r="O2784" s="26">
        <f>+R2784*'COSTOS VARIOS'!$O$2</f>
        <v>574</v>
      </c>
      <c r="P2784" s="26">
        <f>+R2784*'COSTOS VARIOS'!$O$3</f>
        <v>2100</v>
      </c>
      <c r="Q2784" s="26">
        <v>1</v>
      </c>
      <c r="R2784" s="26">
        <f t="shared" si="432"/>
        <v>140000</v>
      </c>
      <c r="S2784" s="25">
        <f t="shared" si="433"/>
        <v>251454</v>
      </c>
      <c r="T2784" s="28">
        <f t="shared" si="434"/>
        <v>0.31196958489425497</v>
      </c>
      <c r="U2784" s="29">
        <f t="shared" si="435"/>
        <v>329900</v>
      </c>
      <c r="V2784" s="26">
        <f>+INDEX('LISTA DE PRECIOS EKM '!A:K,MATCH('Precios ML'!B2784,'LISTA DE PRECIOS EKM '!A:A,0),8)</f>
        <v>329900</v>
      </c>
      <c r="W2784" s="26">
        <f t="shared" si="436"/>
        <v>329900</v>
      </c>
      <c r="X2784" s="26">
        <f t="shared" si="437"/>
        <v>0</v>
      </c>
      <c r="Y2784" s="26"/>
      <c r="Z2784" s="26">
        <f t="shared" si="438"/>
        <v>329900</v>
      </c>
      <c r="AA2784" s="30">
        <f t="shared" si="439"/>
        <v>1.3564285714285713</v>
      </c>
    </row>
    <row r="2785" spans="1:27">
      <c r="A2785" s="20" t="s">
        <v>7460</v>
      </c>
      <c r="B2785" s="20" t="s">
        <v>1785</v>
      </c>
      <c r="C2785" s="25">
        <v>205750.8</v>
      </c>
      <c r="D2785" s="22">
        <v>85</v>
      </c>
      <c r="E2785" s="22">
        <v>49</v>
      </c>
      <c r="F2785" s="22">
        <v>40</v>
      </c>
      <c r="G2785" s="22">
        <v>16000</v>
      </c>
      <c r="H2785" s="22" t="s">
        <v>5088</v>
      </c>
      <c r="I2785" s="26">
        <f>+IF(H2785='COSTOS VARIOS'!$C$1,'COSTOS VARIOS'!$C$2*'Precios ML'!V2785,'COSTOS VARIOS'!$B$2*'Precios ML'!V2785)</f>
        <v>87980</v>
      </c>
      <c r="J2785" s="22">
        <v>0</v>
      </c>
      <c r="K2785" s="27">
        <f t="shared" si="430"/>
        <v>10.4125</v>
      </c>
      <c r="L2785" s="27">
        <f t="shared" si="431"/>
        <v>10.4125</v>
      </c>
      <c r="M2785" s="26">
        <f>(INDEX(pesos!A:B,MATCH(L2785,pesos!A:A,1),2))</f>
        <v>16200</v>
      </c>
      <c r="N2785" s="26">
        <f>+R2785*'COSTOS VARIOS'!$O$1</f>
        <v>39092.652000000002</v>
      </c>
      <c r="O2785" s="26">
        <f>+R2785*'COSTOS VARIOS'!$O$2</f>
        <v>843.57828000000006</v>
      </c>
      <c r="P2785" s="26">
        <f>+R2785*'COSTOS VARIOS'!$O$3</f>
        <v>3086.2619999999997</v>
      </c>
      <c r="Q2785" s="26">
        <v>1</v>
      </c>
      <c r="R2785" s="26">
        <f t="shared" si="432"/>
        <v>205750.8</v>
      </c>
      <c r="S2785" s="25">
        <f t="shared" si="433"/>
        <v>352953.29227999994</v>
      </c>
      <c r="T2785" s="28">
        <f t="shared" si="434"/>
        <v>0.24634054879710465</v>
      </c>
      <c r="U2785" s="29">
        <f t="shared" si="435"/>
        <v>439900</v>
      </c>
      <c r="V2785" s="26">
        <f>+INDEX('LISTA DE PRECIOS EKM '!A:K,MATCH('Precios ML'!B2785,'LISTA DE PRECIOS EKM '!A:A,0),8)</f>
        <v>439900</v>
      </c>
      <c r="W2785" s="26">
        <f t="shared" si="436"/>
        <v>439900</v>
      </c>
      <c r="X2785" s="26">
        <f t="shared" si="437"/>
        <v>0</v>
      </c>
      <c r="Y2785" s="26"/>
      <c r="Z2785" s="26">
        <f t="shared" si="438"/>
        <v>439900</v>
      </c>
      <c r="AA2785" s="30">
        <f t="shared" si="439"/>
        <v>1.1380232786458184</v>
      </c>
    </row>
    <row r="2786" spans="1:27">
      <c r="A2786" s="20" t="s">
        <v>7440</v>
      </c>
      <c r="B2786" s="20" t="s">
        <v>1679</v>
      </c>
      <c r="C2786" s="25">
        <v>357844</v>
      </c>
      <c r="D2786" s="22">
        <v>85</v>
      </c>
      <c r="E2786" s="22">
        <v>49</v>
      </c>
      <c r="F2786" s="22">
        <v>40</v>
      </c>
      <c r="G2786" s="22">
        <v>16000</v>
      </c>
      <c r="H2786" s="22" t="s">
        <v>5088</v>
      </c>
      <c r="I2786" s="26">
        <f>+IF(H2786='COSTOS VARIOS'!$C$1,'COSTOS VARIOS'!$C$2*'Precios ML'!V2786,'COSTOS VARIOS'!$B$2*'Precios ML'!V2786)</f>
        <v>157980</v>
      </c>
      <c r="J2786" s="22">
        <v>0</v>
      </c>
      <c r="K2786" s="27">
        <f t="shared" si="430"/>
        <v>10.4125</v>
      </c>
      <c r="L2786" s="27">
        <f t="shared" si="431"/>
        <v>10.4125</v>
      </c>
      <c r="M2786" s="26">
        <f>(INDEX(pesos!A:B,MATCH(L2786,pesos!A:A,1),2))</f>
        <v>16200</v>
      </c>
      <c r="N2786" s="26">
        <f>+R2786*'COSTOS VARIOS'!$O$1</f>
        <v>67990.36</v>
      </c>
      <c r="O2786" s="26">
        <f>+R2786*'COSTOS VARIOS'!$O$2</f>
        <v>1467.1604000000002</v>
      </c>
      <c r="P2786" s="26">
        <f>+R2786*'COSTOS VARIOS'!$O$3</f>
        <v>5367.66</v>
      </c>
      <c r="Q2786" s="26">
        <v>1</v>
      </c>
      <c r="R2786" s="26">
        <f t="shared" si="432"/>
        <v>357844</v>
      </c>
      <c r="S2786" s="25">
        <f t="shared" si="433"/>
        <v>606849.18039999995</v>
      </c>
      <c r="T2786" s="28">
        <f t="shared" si="434"/>
        <v>0.30164137237417621</v>
      </c>
      <c r="U2786" s="29">
        <f t="shared" si="435"/>
        <v>789900</v>
      </c>
      <c r="V2786" s="26">
        <f>+INDEX('LISTA DE PRECIOS EKM '!A:K,MATCH('Precios ML'!B2786,'LISTA DE PRECIOS EKM '!A:A,0),8)</f>
        <v>789900</v>
      </c>
      <c r="W2786" s="26">
        <f t="shared" si="436"/>
        <v>789900</v>
      </c>
      <c r="X2786" s="26">
        <f t="shared" si="437"/>
        <v>0</v>
      </c>
      <c r="Y2786" s="26"/>
      <c r="Z2786" s="26">
        <f t="shared" si="438"/>
        <v>789900</v>
      </c>
      <c r="AA2786" s="30">
        <f t="shared" si="439"/>
        <v>1.2073864589038799</v>
      </c>
    </row>
    <row r="2787" spans="1:27">
      <c r="A2787" s="20" t="s">
        <v>7461</v>
      </c>
      <c r="B2787" s="20" t="s">
        <v>2062</v>
      </c>
      <c r="C2787" s="25">
        <v>236192</v>
      </c>
      <c r="D2787" s="22">
        <v>85</v>
      </c>
      <c r="E2787" s="22">
        <v>49</v>
      </c>
      <c r="F2787" s="22">
        <v>40</v>
      </c>
      <c r="G2787" s="22">
        <v>16000</v>
      </c>
      <c r="H2787" s="22" t="s">
        <v>5088</v>
      </c>
      <c r="I2787" s="26">
        <f>+IF(H2787='COSTOS VARIOS'!$C$1,'COSTOS VARIOS'!$C$2*'Precios ML'!V2787,'COSTOS VARIOS'!$B$2*'Precios ML'!V2787)</f>
        <v>103980</v>
      </c>
      <c r="J2787" s="22">
        <v>0</v>
      </c>
      <c r="K2787" s="27">
        <f t="shared" si="430"/>
        <v>10.4125</v>
      </c>
      <c r="L2787" s="27">
        <f t="shared" si="431"/>
        <v>10.4125</v>
      </c>
      <c r="M2787" s="26">
        <f>(INDEX(pesos!A:B,MATCH(L2787,pesos!A:A,1),2))</f>
        <v>16200</v>
      </c>
      <c r="N2787" s="26">
        <f>+R2787*'COSTOS VARIOS'!$O$1</f>
        <v>44876.480000000003</v>
      </c>
      <c r="O2787" s="26">
        <f>+R2787*'COSTOS VARIOS'!$O$2</f>
        <v>968.38720000000012</v>
      </c>
      <c r="P2787" s="26">
        <f>+R2787*'COSTOS VARIOS'!$O$3</f>
        <v>3542.8799999999997</v>
      </c>
      <c r="Q2787" s="26">
        <v>1</v>
      </c>
      <c r="R2787" s="26">
        <f t="shared" si="432"/>
        <v>236192</v>
      </c>
      <c r="S2787" s="25">
        <f t="shared" si="433"/>
        <v>405759.74719999998</v>
      </c>
      <c r="T2787" s="28">
        <f t="shared" si="434"/>
        <v>0.28130008850715305</v>
      </c>
      <c r="U2787" s="29">
        <f t="shared" si="435"/>
        <v>519900</v>
      </c>
      <c r="V2787" s="26">
        <f>+INDEX('LISTA DE PRECIOS EKM '!A:K,MATCH('Precios ML'!B2787,'LISTA DE PRECIOS EKM '!A:A,0),8)</f>
        <v>519900</v>
      </c>
      <c r="W2787" s="26">
        <f t="shared" si="436"/>
        <v>519900</v>
      </c>
      <c r="X2787" s="26">
        <f t="shared" si="437"/>
        <v>0</v>
      </c>
      <c r="Y2787" s="26"/>
      <c r="Z2787" s="26">
        <f t="shared" si="438"/>
        <v>519900</v>
      </c>
      <c r="AA2787" s="30">
        <f t="shared" si="439"/>
        <v>1.2011753149979678</v>
      </c>
    </row>
    <row r="2788" spans="1:27">
      <c r="A2788" s="20" t="s">
        <v>7461</v>
      </c>
      <c r="B2788" s="20" t="s">
        <v>2062</v>
      </c>
      <c r="C2788" s="25">
        <v>236192</v>
      </c>
      <c r="D2788" s="22">
        <v>85</v>
      </c>
      <c r="E2788" s="22">
        <v>49</v>
      </c>
      <c r="F2788" s="22">
        <v>40</v>
      </c>
      <c r="G2788" s="22">
        <v>16000</v>
      </c>
      <c r="H2788" s="22" t="s">
        <v>5088</v>
      </c>
      <c r="I2788" s="26">
        <f>+IF(H2788='COSTOS VARIOS'!$C$1,'COSTOS VARIOS'!$C$2*'Precios ML'!V2788,'COSTOS VARIOS'!$B$2*'Precios ML'!V2788)</f>
        <v>103980</v>
      </c>
      <c r="J2788" s="22">
        <v>0</v>
      </c>
      <c r="K2788" s="27">
        <f t="shared" si="430"/>
        <v>10.4125</v>
      </c>
      <c r="L2788" s="27">
        <f t="shared" si="431"/>
        <v>10.4125</v>
      </c>
      <c r="M2788" s="26">
        <f>(INDEX(pesos!A:B,MATCH(L2788,pesos!A:A,1),2))</f>
        <v>16200</v>
      </c>
      <c r="N2788" s="26">
        <f>+R2788*'COSTOS VARIOS'!$O$1</f>
        <v>44876.480000000003</v>
      </c>
      <c r="O2788" s="26">
        <f>+R2788*'COSTOS VARIOS'!$O$2</f>
        <v>968.38720000000012</v>
      </c>
      <c r="P2788" s="26">
        <f>+R2788*'COSTOS VARIOS'!$O$3</f>
        <v>3542.8799999999997</v>
      </c>
      <c r="Q2788" s="26">
        <v>1</v>
      </c>
      <c r="R2788" s="26">
        <f t="shared" si="432"/>
        <v>236192</v>
      </c>
      <c r="S2788" s="25">
        <f t="shared" si="433"/>
        <v>405759.74719999998</v>
      </c>
      <c r="T2788" s="28">
        <f t="shared" si="434"/>
        <v>0.28130008850715305</v>
      </c>
      <c r="U2788" s="29">
        <f t="shared" si="435"/>
        <v>519900</v>
      </c>
      <c r="V2788" s="26">
        <f>+INDEX('LISTA DE PRECIOS EKM '!A:K,MATCH('Precios ML'!B2788,'LISTA DE PRECIOS EKM '!A:A,0),8)</f>
        <v>519900</v>
      </c>
      <c r="W2788" s="26">
        <f t="shared" si="436"/>
        <v>519900</v>
      </c>
      <c r="X2788" s="26">
        <f t="shared" si="437"/>
        <v>0</v>
      </c>
      <c r="Y2788" s="26"/>
      <c r="Z2788" s="26">
        <f t="shared" si="438"/>
        <v>519900</v>
      </c>
      <c r="AA2788" s="30">
        <f t="shared" si="439"/>
        <v>1.2011753149979678</v>
      </c>
    </row>
    <row r="2789" spans="1:27">
      <c r="A2789" s="20" t="s">
        <v>7443</v>
      </c>
      <c r="B2789" s="20" t="s">
        <v>7444</v>
      </c>
      <c r="C2789" s="25">
        <v>467348.99999999994</v>
      </c>
      <c r="D2789" s="22">
        <v>85</v>
      </c>
      <c r="E2789" s="22">
        <v>49</v>
      </c>
      <c r="F2789" s="22">
        <v>40</v>
      </c>
      <c r="G2789" s="22">
        <v>16000</v>
      </c>
      <c r="H2789" s="22" t="s">
        <v>5088</v>
      </c>
      <c r="I2789" s="26">
        <f>+IF(H2789='COSTOS VARIOS'!$C$1,'COSTOS VARIOS'!$C$2*'Precios ML'!V2789,'COSTOS VARIOS'!$B$2*'Precios ML'!V2789)</f>
        <v>201980</v>
      </c>
      <c r="J2789" s="22">
        <v>0</v>
      </c>
      <c r="K2789" s="27">
        <f t="shared" si="430"/>
        <v>10.4125</v>
      </c>
      <c r="L2789" s="27">
        <f t="shared" si="431"/>
        <v>10.4125</v>
      </c>
      <c r="M2789" s="26">
        <f>(INDEX(pesos!A:B,MATCH(L2789,pesos!A:A,1),2))</f>
        <v>16200</v>
      </c>
      <c r="N2789" s="26">
        <f>+R2789*'COSTOS VARIOS'!$O$1</f>
        <v>88796.309999999983</v>
      </c>
      <c r="O2789" s="26">
        <f>+R2789*'COSTOS VARIOS'!$O$2</f>
        <v>1916.1308999999999</v>
      </c>
      <c r="P2789" s="26">
        <f>+R2789*'COSTOS VARIOS'!$O$3</f>
        <v>7010.2349999999988</v>
      </c>
      <c r="Q2789" s="26">
        <v>1</v>
      </c>
      <c r="R2789" s="26">
        <f t="shared" si="432"/>
        <v>467348.99999999994</v>
      </c>
      <c r="S2789" s="25">
        <f t="shared" si="433"/>
        <v>783251.67589999991</v>
      </c>
      <c r="T2789" s="28">
        <f t="shared" si="434"/>
        <v>0.28936845087445051</v>
      </c>
      <c r="U2789" s="29">
        <f t="shared" si="435"/>
        <v>1009900.0000000001</v>
      </c>
      <c r="V2789" s="26">
        <f>+INDEX('LISTA DE PRECIOS EKM '!A:K,MATCH('Precios ML'!B2789,'LISTA DE PRECIOS EKM '!A:A,0),8)</f>
        <v>1009900</v>
      </c>
      <c r="W2789" s="26">
        <f t="shared" si="436"/>
        <v>1009900</v>
      </c>
      <c r="X2789" s="26">
        <f t="shared" si="437"/>
        <v>0</v>
      </c>
      <c r="Y2789" s="26"/>
      <c r="Z2789" s="26">
        <f t="shared" si="438"/>
        <v>1009900</v>
      </c>
      <c r="AA2789" s="30">
        <f t="shared" si="439"/>
        <v>1.1609118667205882</v>
      </c>
    </row>
    <row r="2790" spans="1:27">
      <c r="A2790" s="20" t="s">
        <v>7462</v>
      </c>
      <c r="B2790" s="20" t="s">
        <v>7463</v>
      </c>
      <c r="C2790" s="25">
        <v>60000</v>
      </c>
      <c r="D2790" s="22">
        <v>85</v>
      </c>
      <c r="E2790" s="22">
        <v>49</v>
      </c>
      <c r="F2790" s="22">
        <v>40</v>
      </c>
      <c r="G2790" s="22">
        <v>16000</v>
      </c>
      <c r="H2790" s="22" t="s">
        <v>5088</v>
      </c>
      <c r="I2790" s="26">
        <f>+IF(H2790='COSTOS VARIOS'!$C$1,'COSTOS VARIOS'!$C$2*'Precios ML'!V2790,'COSTOS VARIOS'!$B$2*'Precios ML'!V2790)</f>
        <v>31980</v>
      </c>
      <c r="J2790" s="22">
        <v>0</v>
      </c>
      <c r="K2790" s="27">
        <f t="shared" si="430"/>
        <v>10.4125</v>
      </c>
      <c r="L2790" s="27">
        <f t="shared" si="431"/>
        <v>10.4125</v>
      </c>
      <c r="M2790" s="26">
        <f>(INDEX(pesos!A:B,MATCH(L2790,pesos!A:A,1),2))</f>
        <v>16200</v>
      </c>
      <c r="N2790" s="26">
        <f>+R2790*'COSTOS VARIOS'!$O$1</f>
        <v>11400</v>
      </c>
      <c r="O2790" s="26">
        <f>+R2790*'COSTOS VARIOS'!$O$2</f>
        <v>246.00000000000003</v>
      </c>
      <c r="P2790" s="26">
        <f>+R2790*'COSTOS VARIOS'!$O$3</f>
        <v>900</v>
      </c>
      <c r="Q2790" s="26">
        <v>1</v>
      </c>
      <c r="R2790" s="26">
        <f t="shared" si="432"/>
        <v>60000</v>
      </c>
      <c r="S2790" s="25">
        <f t="shared" si="433"/>
        <v>120726</v>
      </c>
      <c r="T2790" s="28">
        <f t="shared" si="434"/>
        <v>0.32448685453009296</v>
      </c>
      <c r="U2790" s="29">
        <f t="shared" si="435"/>
        <v>159900</v>
      </c>
      <c r="V2790" s="26">
        <f>+INDEX('LISTA DE PRECIOS EKM '!A:K,MATCH('Precios ML'!B2790,'LISTA DE PRECIOS EKM '!A:A,0),8)</f>
        <v>159900</v>
      </c>
      <c r="W2790" s="26">
        <f t="shared" si="436"/>
        <v>159900</v>
      </c>
      <c r="X2790" s="26">
        <f t="shared" si="437"/>
        <v>0</v>
      </c>
      <c r="Y2790" s="26"/>
      <c r="Z2790" s="26">
        <f t="shared" si="438"/>
        <v>159900</v>
      </c>
      <c r="AA2790" s="30">
        <f t="shared" si="439"/>
        <v>1.665</v>
      </c>
    </row>
    <row r="2791" spans="1:27">
      <c r="A2791" s="20" t="s">
        <v>7462</v>
      </c>
      <c r="B2791" s="20" t="s">
        <v>7463</v>
      </c>
      <c r="C2791" s="25">
        <v>60000</v>
      </c>
      <c r="D2791" s="22">
        <v>85</v>
      </c>
      <c r="E2791" s="22">
        <v>49</v>
      </c>
      <c r="F2791" s="22">
        <v>40</v>
      </c>
      <c r="G2791" s="22">
        <v>16000</v>
      </c>
      <c r="H2791" s="22" t="s">
        <v>5088</v>
      </c>
      <c r="I2791" s="26">
        <f>+IF(H2791='COSTOS VARIOS'!$C$1,'COSTOS VARIOS'!$C$2*'Precios ML'!V2791,'COSTOS VARIOS'!$B$2*'Precios ML'!V2791)</f>
        <v>31980</v>
      </c>
      <c r="J2791" s="22">
        <v>0</v>
      </c>
      <c r="K2791" s="27">
        <f t="shared" si="430"/>
        <v>10.4125</v>
      </c>
      <c r="L2791" s="27">
        <f t="shared" si="431"/>
        <v>10.4125</v>
      </c>
      <c r="M2791" s="26">
        <f>(INDEX(pesos!A:B,MATCH(L2791,pesos!A:A,1),2))</f>
        <v>16200</v>
      </c>
      <c r="N2791" s="26">
        <f>+R2791*'COSTOS VARIOS'!$O$1</f>
        <v>11400</v>
      </c>
      <c r="O2791" s="26">
        <f>+R2791*'COSTOS VARIOS'!$O$2</f>
        <v>246.00000000000003</v>
      </c>
      <c r="P2791" s="26">
        <f>+R2791*'COSTOS VARIOS'!$O$3</f>
        <v>900</v>
      </c>
      <c r="Q2791" s="26">
        <v>1</v>
      </c>
      <c r="R2791" s="26">
        <f t="shared" si="432"/>
        <v>60000</v>
      </c>
      <c r="S2791" s="25">
        <f t="shared" si="433"/>
        <v>120726</v>
      </c>
      <c r="T2791" s="28">
        <f t="shared" si="434"/>
        <v>0.32448685453009296</v>
      </c>
      <c r="U2791" s="29">
        <f t="shared" si="435"/>
        <v>159900</v>
      </c>
      <c r="V2791" s="26">
        <f>+INDEX('LISTA DE PRECIOS EKM '!A:K,MATCH('Precios ML'!B2791,'LISTA DE PRECIOS EKM '!A:A,0),8)</f>
        <v>159900</v>
      </c>
      <c r="W2791" s="26">
        <f t="shared" si="436"/>
        <v>159900</v>
      </c>
      <c r="X2791" s="26">
        <f t="shared" si="437"/>
        <v>0</v>
      </c>
      <c r="Y2791" s="26"/>
      <c r="Z2791" s="26">
        <f t="shared" si="438"/>
        <v>159900</v>
      </c>
      <c r="AA2791" s="30">
        <f t="shared" si="439"/>
        <v>1.665</v>
      </c>
    </row>
    <row r="2792" spans="1:27">
      <c r="A2792" s="20" t="s">
        <v>7460</v>
      </c>
      <c r="B2792" s="20" t="s">
        <v>1785</v>
      </c>
      <c r="C2792" s="25">
        <v>205750.8</v>
      </c>
      <c r="D2792" s="22">
        <v>85</v>
      </c>
      <c r="E2792" s="22">
        <v>49</v>
      </c>
      <c r="F2792" s="22">
        <v>40</v>
      </c>
      <c r="G2792" s="22">
        <v>16000</v>
      </c>
      <c r="H2792" s="22" t="s">
        <v>5088</v>
      </c>
      <c r="I2792" s="26">
        <f>+IF(H2792='COSTOS VARIOS'!$C$1,'COSTOS VARIOS'!$C$2*'Precios ML'!V2792,'COSTOS VARIOS'!$B$2*'Precios ML'!V2792)</f>
        <v>87980</v>
      </c>
      <c r="J2792" s="22">
        <v>0</v>
      </c>
      <c r="K2792" s="27">
        <f t="shared" si="430"/>
        <v>10.4125</v>
      </c>
      <c r="L2792" s="27">
        <f t="shared" si="431"/>
        <v>10.4125</v>
      </c>
      <c r="M2792" s="26">
        <f>(INDEX(pesos!A:B,MATCH(L2792,pesos!A:A,1),2))</f>
        <v>16200</v>
      </c>
      <c r="N2792" s="26">
        <f>+R2792*'COSTOS VARIOS'!$O$1</f>
        <v>39092.652000000002</v>
      </c>
      <c r="O2792" s="26">
        <f>+R2792*'COSTOS VARIOS'!$O$2</f>
        <v>843.57828000000006</v>
      </c>
      <c r="P2792" s="26">
        <f>+R2792*'COSTOS VARIOS'!$O$3</f>
        <v>3086.2619999999997</v>
      </c>
      <c r="Q2792" s="26">
        <v>1</v>
      </c>
      <c r="R2792" s="26">
        <f t="shared" si="432"/>
        <v>205750.8</v>
      </c>
      <c r="S2792" s="25">
        <f t="shared" si="433"/>
        <v>352953.29227999994</v>
      </c>
      <c r="T2792" s="28">
        <f t="shared" si="434"/>
        <v>0.24634054879710465</v>
      </c>
      <c r="U2792" s="29">
        <f t="shared" si="435"/>
        <v>439900</v>
      </c>
      <c r="V2792" s="26">
        <f>+INDEX('LISTA DE PRECIOS EKM '!A:K,MATCH('Precios ML'!B2792,'LISTA DE PRECIOS EKM '!A:A,0),8)</f>
        <v>439900</v>
      </c>
      <c r="W2792" s="26">
        <f t="shared" si="436"/>
        <v>439900</v>
      </c>
      <c r="X2792" s="26">
        <f t="shared" si="437"/>
        <v>0</v>
      </c>
      <c r="Y2792" s="26"/>
      <c r="Z2792" s="26">
        <f t="shared" si="438"/>
        <v>439900</v>
      </c>
      <c r="AA2792" s="30">
        <f t="shared" si="439"/>
        <v>1.1380232786458184</v>
      </c>
    </row>
    <row r="2793" spans="1:27">
      <c r="A2793" s="20" t="s">
        <v>7464</v>
      </c>
      <c r="B2793" s="20" t="s">
        <v>1736</v>
      </c>
      <c r="C2793" s="25">
        <v>165709.88</v>
      </c>
      <c r="D2793" s="22">
        <v>85</v>
      </c>
      <c r="E2793" s="22">
        <v>49</v>
      </c>
      <c r="F2793" s="22">
        <v>40</v>
      </c>
      <c r="G2793" s="22">
        <v>16000</v>
      </c>
      <c r="H2793" s="22" t="s">
        <v>5088</v>
      </c>
      <c r="I2793" s="26">
        <f>+IF(H2793='COSTOS VARIOS'!$C$1,'COSTOS VARIOS'!$C$2*'Precios ML'!V2793,'COSTOS VARIOS'!$B$2*'Precios ML'!V2793)</f>
        <v>61980</v>
      </c>
      <c r="J2793" s="22">
        <v>0</v>
      </c>
      <c r="K2793" s="27">
        <f t="shared" si="430"/>
        <v>10.4125</v>
      </c>
      <c r="L2793" s="27">
        <f t="shared" si="431"/>
        <v>10.4125</v>
      </c>
      <c r="M2793" s="26">
        <f>(INDEX(pesos!A:B,MATCH(L2793,pesos!A:A,1),2))</f>
        <v>16200</v>
      </c>
      <c r="N2793" s="26">
        <f>+R2793*'COSTOS VARIOS'!$O$1</f>
        <v>31484.877200000003</v>
      </c>
      <c r="O2793" s="26">
        <f>+R2793*'COSTOS VARIOS'!$O$2</f>
        <v>679.41050800000005</v>
      </c>
      <c r="P2793" s="26">
        <f>+R2793*'COSTOS VARIOS'!$O$3</f>
        <v>2485.6482000000001</v>
      </c>
      <c r="Q2793" s="26">
        <v>1</v>
      </c>
      <c r="R2793" s="26">
        <f t="shared" si="432"/>
        <v>165709.88</v>
      </c>
      <c r="S2793" s="25">
        <f t="shared" si="433"/>
        <v>278539.81590799999</v>
      </c>
      <c r="T2793" s="28">
        <f t="shared" si="434"/>
        <v>0.11258779643323269</v>
      </c>
      <c r="U2793" s="29">
        <f t="shared" si="435"/>
        <v>309900</v>
      </c>
      <c r="V2793" s="26">
        <f>+INDEX('LISTA DE PRECIOS EKM '!A:K,MATCH('Precios ML'!B2793,'LISTA DE PRECIOS EKM '!A:A,0),8)</f>
        <v>309900</v>
      </c>
      <c r="W2793" s="26">
        <f t="shared" si="436"/>
        <v>309900</v>
      </c>
      <c r="X2793" s="26">
        <f t="shared" si="437"/>
        <v>0</v>
      </c>
      <c r="Y2793" s="26"/>
      <c r="Z2793" s="26">
        <f t="shared" si="438"/>
        <v>309900</v>
      </c>
      <c r="AA2793" s="30">
        <f t="shared" si="439"/>
        <v>0.87013592671722395</v>
      </c>
    </row>
    <row r="2794" spans="1:27">
      <c r="A2794" s="20" t="s">
        <v>7465</v>
      </c>
      <c r="B2794" s="20" t="s">
        <v>7466</v>
      </c>
      <c r="C2794" s="25">
        <v>353338</v>
      </c>
      <c r="D2794" s="22">
        <v>85</v>
      </c>
      <c r="E2794" s="22">
        <v>49</v>
      </c>
      <c r="F2794" s="22">
        <v>40</v>
      </c>
      <c r="G2794" s="22">
        <v>16000</v>
      </c>
      <c r="H2794" s="22" t="s">
        <v>5088</v>
      </c>
      <c r="I2794" s="26">
        <f>+IF(H2794='COSTOS VARIOS'!$C$1,'COSTOS VARIOS'!$C$2*'Precios ML'!V2794,'COSTOS VARIOS'!$B$2*'Precios ML'!V2794)</f>
        <v>153980</v>
      </c>
      <c r="J2794" s="22">
        <v>0</v>
      </c>
      <c r="K2794" s="27">
        <f t="shared" si="430"/>
        <v>10.4125</v>
      </c>
      <c r="L2794" s="27">
        <f t="shared" si="431"/>
        <v>10.4125</v>
      </c>
      <c r="M2794" s="26">
        <f>(INDEX(pesos!A:B,MATCH(L2794,pesos!A:A,1),2))</f>
        <v>16200</v>
      </c>
      <c r="N2794" s="26">
        <f>+R2794*'COSTOS VARIOS'!$O$1</f>
        <v>67134.22</v>
      </c>
      <c r="O2794" s="26">
        <f>+R2794*'COSTOS VARIOS'!$O$2</f>
        <v>1448.6858000000002</v>
      </c>
      <c r="P2794" s="26">
        <f>+R2794*'COSTOS VARIOS'!$O$3</f>
        <v>5300.07</v>
      </c>
      <c r="Q2794" s="26">
        <v>1</v>
      </c>
      <c r="R2794" s="26">
        <f t="shared" si="432"/>
        <v>353338</v>
      </c>
      <c r="S2794" s="25">
        <f t="shared" si="433"/>
        <v>597400.97580000001</v>
      </c>
      <c r="T2794" s="28">
        <f t="shared" si="434"/>
        <v>0.28874915038262317</v>
      </c>
      <c r="U2794" s="29">
        <f t="shared" si="435"/>
        <v>769900</v>
      </c>
      <c r="V2794" s="26">
        <f>+INDEX('LISTA DE PRECIOS EKM '!A:K,MATCH('Precios ML'!B2794,'LISTA DE PRECIOS EKM '!A:A,0),8)</f>
        <v>769900</v>
      </c>
      <c r="W2794" s="26">
        <f t="shared" si="436"/>
        <v>769900</v>
      </c>
      <c r="X2794" s="26">
        <f t="shared" si="437"/>
        <v>0</v>
      </c>
      <c r="Y2794" s="26"/>
      <c r="Z2794" s="26">
        <f t="shared" si="438"/>
        <v>769900</v>
      </c>
      <c r="AA2794" s="30">
        <f t="shared" si="439"/>
        <v>1.17893348578415</v>
      </c>
    </row>
    <row r="2795" spans="1:27">
      <c r="A2795" s="20" t="s">
        <v>7465</v>
      </c>
      <c r="B2795" s="20" t="s">
        <v>7466</v>
      </c>
      <c r="C2795" s="25">
        <v>353338</v>
      </c>
      <c r="D2795" s="22">
        <v>85</v>
      </c>
      <c r="E2795" s="22">
        <v>49</v>
      </c>
      <c r="F2795" s="22">
        <v>40</v>
      </c>
      <c r="G2795" s="22">
        <v>16000</v>
      </c>
      <c r="H2795" s="22" t="s">
        <v>5088</v>
      </c>
      <c r="I2795" s="26">
        <f>+IF(H2795='COSTOS VARIOS'!$C$1,'COSTOS VARIOS'!$C$2*'Precios ML'!V2795,'COSTOS VARIOS'!$B$2*'Precios ML'!V2795)</f>
        <v>153980</v>
      </c>
      <c r="J2795" s="22">
        <v>0</v>
      </c>
      <c r="K2795" s="27">
        <f t="shared" si="430"/>
        <v>10.4125</v>
      </c>
      <c r="L2795" s="27">
        <f t="shared" si="431"/>
        <v>10.4125</v>
      </c>
      <c r="M2795" s="26">
        <f>(INDEX(pesos!A:B,MATCH(L2795,pesos!A:A,1),2))</f>
        <v>16200</v>
      </c>
      <c r="N2795" s="26">
        <f>+R2795*'COSTOS VARIOS'!$O$1</f>
        <v>67134.22</v>
      </c>
      <c r="O2795" s="26">
        <f>+R2795*'COSTOS VARIOS'!$O$2</f>
        <v>1448.6858000000002</v>
      </c>
      <c r="P2795" s="26">
        <f>+R2795*'COSTOS VARIOS'!$O$3</f>
        <v>5300.07</v>
      </c>
      <c r="Q2795" s="26">
        <v>1</v>
      </c>
      <c r="R2795" s="26">
        <f t="shared" si="432"/>
        <v>353338</v>
      </c>
      <c r="S2795" s="25">
        <f t="shared" si="433"/>
        <v>597400.97580000001</v>
      </c>
      <c r="T2795" s="28">
        <f t="shared" si="434"/>
        <v>0.28874915038262317</v>
      </c>
      <c r="U2795" s="29">
        <f t="shared" si="435"/>
        <v>769900</v>
      </c>
      <c r="V2795" s="26">
        <f>+INDEX('LISTA DE PRECIOS EKM '!A:K,MATCH('Precios ML'!B2795,'LISTA DE PRECIOS EKM '!A:A,0),8)</f>
        <v>769900</v>
      </c>
      <c r="W2795" s="26">
        <f t="shared" si="436"/>
        <v>769900</v>
      </c>
      <c r="X2795" s="26">
        <f t="shared" si="437"/>
        <v>0</v>
      </c>
      <c r="Y2795" s="26"/>
      <c r="Z2795" s="26">
        <f t="shared" si="438"/>
        <v>769900</v>
      </c>
      <c r="AA2795" s="30">
        <f t="shared" si="439"/>
        <v>1.17893348578415</v>
      </c>
    </row>
    <row r="2796" spans="1:27">
      <c r="A2796" s="20" t="s">
        <v>7467</v>
      </c>
      <c r="B2796" s="20" t="s">
        <v>7468</v>
      </c>
      <c r="C2796" s="25">
        <v>339900</v>
      </c>
      <c r="D2796" s="22">
        <v>85</v>
      </c>
      <c r="E2796" s="22">
        <v>49</v>
      </c>
      <c r="F2796" s="22">
        <v>40</v>
      </c>
      <c r="G2796" s="22">
        <v>16000</v>
      </c>
      <c r="H2796" s="22" t="s">
        <v>5088</v>
      </c>
      <c r="I2796" s="26">
        <f>+IF(H2796='COSTOS VARIOS'!$C$1,'COSTOS VARIOS'!$C$2*'Precios ML'!V2796,'COSTOS VARIOS'!$B$2*'Precios ML'!V2796)</f>
        <v>149980</v>
      </c>
      <c r="J2796" s="22">
        <v>0</v>
      </c>
      <c r="K2796" s="27">
        <f t="shared" si="430"/>
        <v>10.4125</v>
      </c>
      <c r="L2796" s="27">
        <f t="shared" si="431"/>
        <v>10.4125</v>
      </c>
      <c r="M2796" s="26">
        <f>(INDEX(pesos!A:B,MATCH(L2796,pesos!A:A,1),2))</f>
        <v>16200</v>
      </c>
      <c r="N2796" s="26">
        <f>+R2796*'COSTOS VARIOS'!$O$1</f>
        <v>64581</v>
      </c>
      <c r="O2796" s="26">
        <f>+R2796*'COSTOS VARIOS'!$O$2</f>
        <v>1393.5900000000001</v>
      </c>
      <c r="P2796" s="26">
        <f>+R2796*'COSTOS VARIOS'!$O$3</f>
        <v>5098.5</v>
      </c>
      <c r="Q2796" s="26">
        <v>1</v>
      </c>
      <c r="R2796" s="26">
        <f t="shared" si="432"/>
        <v>339900</v>
      </c>
      <c r="S2796" s="25">
        <f t="shared" si="433"/>
        <v>577153.09000000008</v>
      </c>
      <c r="T2796" s="28">
        <f t="shared" si="434"/>
        <v>0.29930864616873132</v>
      </c>
      <c r="U2796" s="29">
        <f t="shared" si="435"/>
        <v>749900</v>
      </c>
      <c r="V2796" s="26">
        <f>+INDEX('LISTA DE PRECIOS EKM '!A:K,MATCH('Precios ML'!B2796,'LISTA DE PRECIOS EKM '!A:A,0),8)</f>
        <v>749900</v>
      </c>
      <c r="W2796" s="26">
        <f t="shared" si="436"/>
        <v>749900</v>
      </c>
      <c r="X2796" s="26">
        <f t="shared" si="437"/>
        <v>0</v>
      </c>
      <c r="Y2796" s="26"/>
      <c r="Z2796" s="26">
        <f t="shared" si="438"/>
        <v>749900</v>
      </c>
      <c r="AA2796" s="30">
        <f t="shared" si="439"/>
        <v>1.2062371285672255</v>
      </c>
    </row>
    <row r="2797" spans="1:27">
      <c r="A2797" s="20" t="s">
        <v>7467</v>
      </c>
      <c r="B2797" s="20" t="s">
        <v>7468</v>
      </c>
      <c r="C2797" s="25">
        <v>339900</v>
      </c>
      <c r="D2797" s="22">
        <v>85</v>
      </c>
      <c r="E2797" s="22">
        <v>49</v>
      </c>
      <c r="F2797" s="22">
        <v>40</v>
      </c>
      <c r="G2797" s="22">
        <v>16000</v>
      </c>
      <c r="H2797" s="22" t="s">
        <v>5088</v>
      </c>
      <c r="I2797" s="26">
        <f>+IF(H2797='COSTOS VARIOS'!$C$1,'COSTOS VARIOS'!$C$2*'Precios ML'!V2797,'COSTOS VARIOS'!$B$2*'Precios ML'!V2797)</f>
        <v>149980</v>
      </c>
      <c r="J2797" s="22">
        <v>0</v>
      </c>
      <c r="K2797" s="27">
        <f t="shared" si="430"/>
        <v>10.4125</v>
      </c>
      <c r="L2797" s="27">
        <f t="shared" si="431"/>
        <v>10.4125</v>
      </c>
      <c r="M2797" s="26">
        <f>(INDEX(pesos!A:B,MATCH(L2797,pesos!A:A,1),2))</f>
        <v>16200</v>
      </c>
      <c r="N2797" s="26">
        <f>+R2797*'COSTOS VARIOS'!$O$1</f>
        <v>64581</v>
      </c>
      <c r="O2797" s="26">
        <f>+R2797*'COSTOS VARIOS'!$O$2</f>
        <v>1393.5900000000001</v>
      </c>
      <c r="P2797" s="26">
        <f>+R2797*'COSTOS VARIOS'!$O$3</f>
        <v>5098.5</v>
      </c>
      <c r="Q2797" s="26">
        <v>1</v>
      </c>
      <c r="R2797" s="26">
        <f t="shared" si="432"/>
        <v>339900</v>
      </c>
      <c r="S2797" s="25">
        <f t="shared" si="433"/>
        <v>577153.09000000008</v>
      </c>
      <c r="T2797" s="28">
        <f t="shared" si="434"/>
        <v>0.29930864616873132</v>
      </c>
      <c r="U2797" s="29">
        <f t="shared" si="435"/>
        <v>749900</v>
      </c>
      <c r="V2797" s="26">
        <f>+INDEX('LISTA DE PRECIOS EKM '!A:K,MATCH('Precios ML'!B2797,'LISTA DE PRECIOS EKM '!A:A,0),8)</f>
        <v>749900</v>
      </c>
      <c r="W2797" s="26">
        <f t="shared" si="436"/>
        <v>749900</v>
      </c>
      <c r="X2797" s="26">
        <f t="shared" si="437"/>
        <v>0</v>
      </c>
      <c r="Y2797" s="26"/>
      <c r="Z2797" s="26">
        <f t="shared" si="438"/>
        <v>749900</v>
      </c>
      <c r="AA2797" s="30">
        <f t="shared" si="439"/>
        <v>1.2062371285672255</v>
      </c>
    </row>
    <row r="2798" spans="1:27">
      <c r="A2798" s="20" t="s">
        <v>7452</v>
      </c>
      <c r="B2798" s="20" t="s">
        <v>1669</v>
      </c>
      <c r="C2798" s="25">
        <v>94900</v>
      </c>
      <c r="D2798" s="22">
        <v>85</v>
      </c>
      <c r="E2798" s="22">
        <v>49</v>
      </c>
      <c r="F2798" s="22">
        <v>40</v>
      </c>
      <c r="G2798" s="22">
        <v>16000</v>
      </c>
      <c r="H2798" s="22" t="s">
        <v>5088</v>
      </c>
      <c r="I2798" s="26">
        <f>+IF(H2798='COSTOS VARIOS'!$C$1,'COSTOS VARIOS'!$C$2*'Precios ML'!V2798,'COSTOS VARIOS'!$B$2*'Precios ML'!V2798)</f>
        <v>45980</v>
      </c>
      <c r="J2798" s="22">
        <v>0</v>
      </c>
      <c r="K2798" s="27">
        <f t="shared" si="430"/>
        <v>10.4125</v>
      </c>
      <c r="L2798" s="27">
        <f t="shared" si="431"/>
        <v>10.4125</v>
      </c>
      <c r="M2798" s="26">
        <f>(INDEX(pesos!A:B,MATCH(L2798,pesos!A:A,1),2))</f>
        <v>16200</v>
      </c>
      <c r="N2798" s="26">
        <f>+R2798*'COSTOS VARIOS'!$O$1</f>
        <v>18031</v>
      </c>
      <c r="O2798" s="26">
        <f>+R2798*'COSTOS VARIOS'!$O$2</f>
        <v>389.09000000000003</v>
      </c>
      <c r="P2798" s="26">
        <f>+R2798*'COSTOS VARIOS'!$O$3</f>
        <v>1423.5</v>
      </c>
      <c r="Q2798" s="26">
        <v>1</v>
      </c>
      <c r="R2798" s="26">
        <f t="shared" si="432"/>
        <v>94900</v>
      </c>
      <c r="S2798" s="25">
        <f t="shared" si="433"/>
        <v>176923.59</v>
      </c>
      <c r="T2798" s="28">
        <f t="shared" si="434"/>
        <v>0.2994310142587544</v>
      </c>
      <c r="U2798" s="29">
        <f t="shared" si="435"/>
        <v>229900</v>
      </c>
      <c r="V2798" s="26">
        <f>+INDEX('LISTA DE PRECIOS EKM '!A:K,MATCH('Precios ML'!B2798,'LISTA DE PRECIOS EKM '!A:A,0),8)</f>
        <v>229900</v>
      </c>
      <c r="W2798" s="26">
        <f t="shared" si="436"/>
        <v>229900</v>
      </c>
      <c r="X2798" s="26">
        <f t="shared" si="437"/>
        <v>0</v>
      </c>
      <c r="Y2798" s="26"/>
      <c r="Z2798" s="26">
        <f t="shared" si="438"/>
        <v>229900</v>
      </c>
      <c r="AA2798" s="30">
        <f t="shared" si="439"/>
        <v>1.4225500526870389</v>
      </c>
    </row>
    <row r="2799" spans="1:27">
      <c r="A2799" s="20" t="s">
        <v>7420</v>
      </c>
      <c r="B2799" s="20" t="s">
        <v>7421</v>
      </c>
      <c r="C2799" s="25">
        <v>325281</v>
      </c>
      <c r="D2799" s="22">
        <v>85</v>
      </c>
      <c r="E2799" s="22">
        <v>49</v>
      </c>
      <c r="F2799" s="22">
        <v>40</v>
      </c>
      <c r="G2799" s="22">
        <v>16000</v>
      </c>
      <c r="H2799" s="22" t="s">
        <v>5088</v>
      </c>
      <c r="I2799" s="26">
        <f>+IF(H2799='COSTOS VARIOS'!$C$1,'COSTOS VARIOS'!$C$2*'Precios ML'!V2799,'COSTOS VARIOS'!$B$2*'Precios ML'!V2799)</f>
        <v>163980</v>
      </c>
      <c r="J2799" s="22">
        <v>0</v>
      </c>
      <c r="K2799" s="27">
        <f t="shared" si="430"/>
        <v>10.4125</v>
      </c>
      <c r="L2799" s="27">
        <f t="shared" si="431"/>
        <v>10.4125</v>
      </c>
      <c r="M2799" s="26">
        <f>(INDEX(pesos!A:B,MATCH(L2799,pesos!A:A,1),2))</f>
        <v>16200</v>
      </c>
      <c r="N2799" s="26">
        <f>+R2799*'COSTOS VARIOS'!$O$1</f>
        <v>61803.39</v>
      </c>
      <c r="O2799" s="26">
        <f>+R2799*'COSTOS VARIOS'!$O$2</f>
        <v>1333.6521</v>
      </c>
      <c r="P2799" s="26">
        <f>+R2799*'COSTOS VARIOS'!$O$3</f>
        <v>4879.2150000000001</v>
      </c>
      <c r="Q2799" s="26">
        <v>1</v>
      </c>
      <c r="R2799" s="26">
        <f t="shared" si="432"/>
        <v>325281</v>
      </c>
      <c r="S2799" s="25">
        <f t="shared" si="433"/>
        <v>573477.25710000005</v>
      </c>
      <c r="T2799" s="28">
        <f t="shared" si="434"/>
        <v>0.42969924238343427</v>
      </c>
      <c r="U2799" s="29">
        <f t="shared" si="435"/>
        <v>819900</v>
      </c>
      <c r="V2799" s="26">
        <f>+INDEX('LISTA DE PRECIOS EKM '!A:K,MATCH('Precios ML'!B2799,'LISTA DE PRECIOS EKM '!A:A,0),8)</f>
        <v>819900</v>
      </c>
      <c r="W2799" s="26">
        <f t="shared" si="436"/>
        <v>819900</v>
      </c>
      <c r="X2799" s="26">
        <f t="shared" si="437"/>
        <v>0</v>
      </c>
      <c r="Y2799" s="26"/>
      <c r="Z2799" s="26">
        <f t="shared" si="438"/>
        <v>819900</v>
      </c>
      <c r="AA2799" s="30">
        <f t="shared" si="439"/>
        <v>1.5205898899720549</v>
      </c>
    </row>
    <row r="2800" spans="1:27">
      <c r="A2800" s="20" t="s">
        <v>7469</v>
      </c>
      <c r="B2800" s="20" t="s">
        <v>2228</v>
      </c>
      <c r="C2800" s="25">
        <v>139000</v>
      </c>
      <c r="D2800" s="22">
        <v>85</v>
      </c>
      <c r="E2800" s="22">
        <v>49</v>
      </c>
      <c r="F2800" s="22">
        <v>40</v>
      </c>
      <c r="G2800" s="22">
        <v>16000</v>
      </c>
      <c r="H2800" s="22" t="s">
        <v>5088</v>
      </c>
      <c r="I2800" s="26">
        <f>+IF(H2800='COSTOS VARIOS'!$C$1,'COSTOS VARIOS'!$C$2*'Precios ML'!V2800,'COSTOS VARIOS'!$B$2*'Precios ML'!V2800)</f>
        <v>57980</v>
      </c>
      <c r="J2800" s="22">
        <v>0</v>
      </c>
      <c r="K2800" s="27">
        <f t="shared" si="430"/>
        <v>10.4125</v>
      </c>
      <c r="L2800" s="27">
        <f t="shared" si="431"/>
        <v>10.4125</v>
      </c>
      <c r="M2800" s="26">
        <f>(INDEX(pesos!A:B,MATCH(L2800,pesos!A:A,1),2))</f>
        <v>16200</v>
      </c>
      <c r="N2800" s="26">
        <f>+R2800*'COSTOS VARIOS'!$O$1</f>
        <v>26410</v>
      </c>
      <c r="O2800" s="26">
        <f>+R2800*'COSTOS VARIOS'!$O$2</f>
        <v>569.90000000000009</v>
      </c>
      <c r="P2800" s="26">
        <f>+R2800*'COSTOS VARIOS'!$O$3</f>
        <v>2085</v>
      </c>
      <c r="Q2800" s="26">
        <v>1</v>
      </c>
      <c r="R2800" s="26">
        <f t="shared" si="432"/>
        <v>139000</v>
      </c>
      <c r="S2800" s="25">
        <f t="shared" si="433"/>
        <v>242244.9</v>
      </c>
      <c r="T2800" s="28">
        <f t="shared" si="434"/>
        <v>0.19672282058363244</v>
      </c>
      <c r="U2800" s="29">
        <f t="shared" si="435"/>
        <v>289900</v>
      </c>
      <c r="V2800" s="26">
        <f>+INDEX('LISTA DE PRECIOS EKM '!A:K,MATCH('Precios ML'!B2800,'LISTA DE PRECIOS EKM '!A:A,0),8)</f>
        <v>289900</v>
      </c>
      <c r="W2800" s="26">
        <f t="shared" si="436"/>
        <v>289900</v>
      </c>
      <c r="X2800" s="26">
        <f t="shared" si="437"/>
        <v>0</v>
      </c>
      <c r="Y2800" s="26"/>
      <c r="Z2800" s="26">
        <f t="shared" si="438"/>
        <v>289900</v>
      </c>
      <c r="AA2800" s="30">
        <f t="shared" si="439"/>
        <v>1.0856115107913671</v>
      </c>
    </row>
    <row r="2801" spans="1:27">
      <c r="A2801" s="20" t="s">
        <v>7455</v>
      </c>
      <c r="B2801" s="20" t="s">
        <v>2512</v>
      </c>
      <c r="C2801" s="25">
        <v>275962.15000000002</v>
      </c>
      <c r="D2801" s="22">
        <v>85</v>
      </c>
      <c r="E2801" s="22">
        <v>49</v>
      </c>
      <c r="F2801" s="22">
        <v>40</v>
      </c>
      <c r="G2801" s="22">
        <v>16000</v>
      </c>
      <c r="H2801" s="22" t="s">
        <v>5088</v>
      </c>
      <c r="I2801" s="26">
        <f>+IF(H2801='COSTOS VARIOS'!$C$1,'COSTOS VARIOS'!$C$2*'Precios ML'!V2801,'COSTOS VARIOS'!$B$2*'Precios ML'!V2801)</f>
        <v>119980</v>
      </c>
      <c r="J2801" s="22">
        <v>0</v>
      </c>
      <c r="K2801" s="27">
        <f t="shared" si="430"/>
        <v>10.4125</v>
      </c>
      <c r="L2801" s="27">
        <f t="shared" si="431"/>
        <v>10.4125</v>
      </c>
      <c r="M2801" s="26">
        <f>(INDEX(pesos!A:B,MATCH(L2801,pesos!A:A,1),2))</f>
        <v>16200</v>
      </c>
      <c r="N2801" s="26">
        <f>+R2801*'COSTOS VARIOS'!$O$1</f>
        <v>52432.808500000006</v>
      </c>
      <c r="O2801" s="26">
        <f>+R2801*'COSTOS VARIOS'!$O$2</f>
        <v>1131.4448150000003</v>
      </c>
      <c r="P2801" s="26">
        <f>+R2801*'COSTOS VARIOS'!$O$3</f>
        <v>4139.4322499999998</v>
      </c>
      <c r="Q2801" s="26">
        <v>1</v>
      </c>
      <c r="R2801" s="26">
        <f t="shared" si="432"/>
        <v>275962.15000000002</v>
      </c>
      <c r="S2801" s="25">
        <f t="shared" si="433"/>
        <v>469845.83556500002</v>
      </c>
      <c r="T2801" s="28">
        <f t="shared" si="434"/>
        <v>0.27680178175593917</v>
      </c>
      <c r="U2801" s="29">
        <f t="shared" si="435"/>
        <v>599900</v>
      </c>
      <c r="V2801" s="26">
        <f>+INDEX('LISTA DE PRECIOS EKM '!A:K,MATCH('Precios ML'!B2801,'LISTA DE PRECIOS EKM '!A:A,0),8)</f>
        <v>599900</v>
      </c>
      <c r="W2801" s="26">
        <f t="shared" si="436"/>
        <v>599900</v>
      </c>
      <c r="X2801" s="26">
        <f t="shared" si="437"/>
        <v>0</v>
      </c>
      <c r="Y2801" s="26"/>
      <c r="Z2801" s="26">
        <f t="shared" si="438"/>
        <v>599900</v>
      </c>
      <c r="AA2801" s="30">
        <f t="shared" si="439"/>
        <v>1.1738488412269579</v>
      </c>
    </row>
    <row r="2802" spans="1:27">
      <c r="A2802" s="20" t="s">
        <v>7457</v>
      </c>
      <c r="B2802" s="20" t="s">
        <v>1681</v>
      </c>
      <c r="C2802" s="25">
        <v>357844</v>
      </c>
      <c r="D2802" s="22">
        <v>85</v>
      </c>
      <c r="E2802" s="22">
        <v>49</v>
      </c>
      <c r="F2802" s="22">
        <v>40</v>
      </c>
      <c r="G2802" s="22">
        <v>16000</v>
      </c>
      <c r="H2802" s="22" t="s">
        <v>5088</v>
      </c>
      <c r="I2802" s="26">
        <f>+IF(H2802='COSTOS VARIOS'!$C$1,'COSTOS VARIOS'!$C$2*'Precios ML'!V2802,'COSTOS VARIOS'!$B$2*'Precios ML'!V2802)</f>
        <v>167980</v>
      </c>
      <c r="J2802" s="22">
        <v>0</v>
      </c>
      <c r="K2802" s="27">
        <f t="shared" si="430"/>
        <v>10.4125</v>
      </c>
      <c r="L2802" s="27">
        <f t="shared" si="431"/>
        <v>10.4125</v>
      </c>
      <c r="M2802" s="26">
        <f>(INDEX(pesos!A:B,MATCH(L2802,pesos!A:A,1),2))</f>
        <v>16200</v>
      </c>
      <c r="N2802" s="26">
        <f>+R2802*'COSTOS VARIOS'!$O$1</f>
        <v>67990.36</v>
      </c>
      <c r="O2802" s="26">
        <f>+R2802*'COSTOS VARIOS'!$O$2</f>
        <v>1467.1604000000002</v>
      </c>
      <c r="P2802" s="26">
        <f>+R2802*'COSTOS VARIOS'!$O$3</f>
        <v>5367.66</v>
      </c>
      <c r="Q2802" s="26">
        <v>1</v>
      </c>
      <c r="R2802" s="26">
        <f t="shared" si="432"/>
        <v>357844</v>
      </c>
      <c r="S2802" s="25">
        <f t="shared" si="433"/>
        <v>616849.18039999995</v>
      </c>
      <c r="T2802" s="28">
        <f t="shared" si="434"/>
        <v>0.36159701056157889</v>
      </c>
      <c r="U2802" s="29">
        <f t="shared" si="435"/>
        <v>839900</v>
      </c>
      <c r="V2802" s="26">
        <f>+INDEX('LISTA DE PRECIOS EKM '!A:K,MATCH('Precios ML'!B2802,'LISTA DE PRECIOS EKM '!A:A,0),8)</f>
        <v>839900</v>
      </c>
      <c r="W2802" s="26">
        <f t="shared" si="436"/>
        <v>839900</v>
      </c>
      <c r="X2802" s="26">
        <f t="shared" si="437"/>
        <v>0</v>
      </c>
      <c r="Y2802" s="26"/>
      <c r="Z2802" s="26">
        <f t="shared" si="438"/>
        <v>839900</v>
      </c>
      <c r="AA2802" s="30">
        <f t="shared" si="439"/>
        <v>1.3471121494282423</v>
      </c>
    </row>
    <row r="2803" spans="1:27">
      <c r="A2803" s="20" t="s">
        <v>7470</v>
      </c>
      <c r="B2803" s="20" t="s">
        <v>7471</v>
      </c>
      <c r="C2803" s="25">
        <v>287000</v>
      </c>
      <c r="D2803" s="22">
        <v>85</v>
      </c>
      <c r="E2803" s="22">
        <v>49</v>
      </c>
      <c r="F2803" s="22">
        <v>40</v>
      </c>
      <c r="G2803" s="22">
        <v>16000</v>
      </c>
      <c r="H2803" s="22" t="s">
        <v>5088</v>
      </c>
      <c r="I2803" s="26">
        <f>+IF(H2803='COSTOS VARIOS'!$C$1,'COSTOS VARIOS'!$C$2*'Precios ML'!V2803,'COSTOS VARIOS'!$B$2*'Precios ML'!V2803)</f>
        <v>117980</v>
      </c>
      <c r="J2803" s="22">
        <v>0</v>
      </c>
      <c r="K2803" s="27">
        <f t="shared" si="430"/>
        <v>10.4125</v>
      </c>
      <c r="L2803" s="27">
        <f t="shared" si="431"/>
        <v>10.4125</v>
      </c>
      <c r="M2803" s="26">
        <f>(INDEX(pesos!A:B,MATCH(L2803,pesos!A:A,1),2))</f>
        <v>16200</v>
      </c>
      <c r="N2803" s="26">
        <f>+R2803*'COSTOS VARIOS'!$O$1</f>
        <v>54530</v>
      </c>
      <c r="O2803" s="26">
        <f>+R2803*'COSTOS VARIOS'!$O$2</f>
        <v>1176.7</v>
      </c>
      <c r="P2803" s="26">
        <f>+R2803*'COSTOS VARIOS'!$O$3</f>
        <v>4305</v>
      </c>
      <c r="Q2803" s="26">
        <v>1</v>
      </c>
      <c r="R2803" s="26">
        <f t="shared" si="432"/>
        <v>287000</v>
      </c>
      <c r="S2803" s="25">
        <f t="shared" si="433"/>
        <v>481191.7</v>
      </c>
      <c r="T2803" s="28">
        <f t="shared" si="434"/>
        <v>0.22591474458100591</v>
      </c>
      <c r="U2803" s="29">
        <f t="shared" si="435"/>
        <v>589900</v>
      </c>
      <c r="V2803" s="26">
        <f>+INDEX('LISTA DE PRECIOS EKM '!A:K,MATCH('Precios ML'!B2803,'LISTA DE PRECIOS EKM '!A:A,0),8)</f>
        <v>589900</v>
      </c>
      <c r="W2803" s="26">
        <f t="shared" si="436"/>
        <v>589900</v>
      </c>
      <c r="X2803" s="26">
        <f t="shared" si="437"/>
        <v>0</v>
      </c>
      <c r="Y2803" s="26"/>
      <c r="Z2803" s="26">
        <f t="shared" si="438"/>
        <v>589900</v>
      </c>
      <c r="AA2803" s="30">
        <f t="shared" si="439"/>
        <v>1.0554006968641114</v>
      </c>
    </row>
    <row r="2804" spans="1:27">
      <c r="A2804" s="20" t="s">
        <v>7470</v>
      </c>
      <c r="B2804" s="20" t="s">
        <v>7471</v>
      </c>
      <c r="C2804" s="25">
        <v>287000</v>
      </c>
      <c r="D2804" s="22">
        <v>85</v>
      </c>
      <c r="E2804" s="22">
        <v>49</v>
      </c>
      <c r="F2804" s="22">
        <v>40</v>
      </c>
      <c r="G2804" s="22">
        <v>16000</v>
      </c>
      <c r="H2804" s="22" t="s">
        <v>5088</v>
      </c>
      <c r="I2804" s="26">
        <f>+IF(H2804='COSTOS VARIOS'!$C$1,'COSTOS VARIOS'!$C$2*'Precios ML'!V2804,'COSTOS VARIOS'!$B$2*'Precios ML'!V2804)</f>
        <v>117980</v>
      </c>
      <c r="J2804" s="22">
        <v>0</v>
      </c>
      <c r="K2804" s="27">
        <f t="shared" si="430"/>
        <v>10.4125</v>
      </c>
      <c r="L2804" s="27">
        <f t="shared" si="431"/>
        <v>10.4125</v>
      </c>
      <c r="M2804" s="26">
        <f>(INDEX(pesos!A:B,MATCH(L2804,pesos!A:A,1),2))</f>
        <v>16200</v>
      </c>
      <c r="N2804" s="26">
        <f>+R2804*'COSTOS VARIOS'!$O$1</f>
        <v>54530</v>
      </c>
      <c r="O2804" s="26">
        <f>+R2804*'COSTOS VARIOS'!$O$2</f>
        <v>1176.7</v>
      </c>
      <c r="P2804" s="26">
        <f>+R2804*'COSTOS VARIOS'!$O$3</f>
        <v>4305</v>
      </c>
      <c r="Q2804" s="26">
        <v>1</v>
      </c>
      <c r="R2804" s="26">
        <f t="shared" si="432"/>
        <v>287000</v>
      </c>
      <c r="S2804" s="25">
        <f t="shared" si="433"/>
        <v>481191.7</v>
      </c>
      <c r="T2804" s="28">
        <f t="shared" si="434"/>
        <v>0.22591474458100591</v>
      </c>
      <c r="U2804" s="29">
        <f t="shared" si="435"/>
        <v>589900</v>
      </c>
      <c r="V2804" s="26">
        <f>+INDEX('LISTA DE PRECIOS EKM '!A:K,MATCH('Precios ML'!B2804,'LISTA DE PRECIOS EKM '!A:A,0),8)</f>
        <v>589900</v>
      </c>
      <c r="W2804" s="26">
        <f t="shared" si="436"/>
        <v>589900</v>
      </c>
      <c r="X2804" s="26">
        <f t="shared" si="437"/>
        <v>0</v>
      </c>
      <c r="Y2804" s="26"/>
      <c r="Z2804" s="26">
        <f t="shared" si="438"/>
        <v>589900</v>
      </c>
      <c r="AA2804" s="30">
        <f t="shared" si="439"/>
        <v>1.0554006968641114</v>
      </c>
    </row>
    <row r="2805" spans="1:27">
      <c r="A2805" s="20" t="s">
        <v>7472</v>
      </c>
      <c r="B2805" s="20" t="s">
        <v>7473</v>
      </c>
      <c r="C2805" s="25">
        <v>332396</v>
      </c>
      <c r="D2805" s="22">
        <v>85</v>
      </c>
      <c r="E2805" s="22">
        <v>49</v>
      </c>
      <c r="F2805" s="22">
        <v>40</v>
      </c>
      <c r="G2805" s="22">
        <v>16000</v>
      </c>
      <c r="H2805" s="22" t="s">
        <v>5088</v>
      </c>
      <c r="I2805" s="26">
        <f>+IF(H2805='COSTOS VARIOS'!$C$1,'COSTOS VARIOS'!$C$2*'Precios ML'!V2805,'COSTOS VARIOS'!$B$2*'Precios ML'!V2805)</f>
        <v>143980</v>
      </c>
      <c r="J2805" s="22">
        <v>0</v>
      </c>
      <c r="K2805" s="27">
        <f t="shared" si="430"/>
        <v>10.4125</v>
      </c>
      <c r="L2805" s="27">
        <f t="shared" si="431"/>
        <v>10.4125</v>
      </c>
      <c r="M2805" s="26">
        <f>(INDEX(pesos!A:B,MATCH(L2805,pesos!A:A,1),2))</f>
        <v>16200</v>
      </c>
      <c r="N2805" s="26">
        <f>+R2805*'COSTOS VARIOS'!$O$1</f>
        <v>63155.24</v>
      </c>
      <c r="O2805" s="26">
        <f>+R2805*'COSTOS VARIOS'!$O$2</f>
        <v>1362.8236000000002</v>
      </c>
      <c r="P2805" s="26">
        <f>+R2805*'COSTOS VARIOS'!$O$3</f>
        <v>4985.9399999999996</v>
      </c>
      <c r="Q2805" s="26">
        <v>1</v>
      </c>
      <c r="R2805" s="26">
        <f t="shared" si="432"/>
        <v>332396</v>
      </c>
      <c r="S2805" s="25">
        <f t="shared" si="433"/>
        <v>562080.00359999994</v>
      </c>
      <c r="T2805" s="28">
        <f t="shared" si="434"/>
        <v>0.28077852865997266</v>
      </c>
      <c r="U2805" s="29">
        <f t="shared" si="435"/>
        <v>719900</v>
      </c>
      <c r="V2805" s="26">
        <f>+INDEX('LISTA DE PRECIOS EKM '!A:K,MATCH('Precios ML'!B2805,'LISTA DE PRECIOS EKM '!A:A,0),8)</f>
        <v>719900</v>
      </c>
      <c r="W2805" s="26">
        <f t="shared" si="436"/>
        <v>719900</v>
      </c>
      <c r="X2805" s="26">
        <f t="shared" si="437"/>
        <v>0</v>
      </c>
      <c r="Y2805" s="26"/>
      <c r="Z2805" s="26">
        <f t="shared" si="438"/>
        <v>719900</v>
      </c>
      <c r="AA2805" s="30">
        <f t="shared" si="439"/>
        <v>1.1657902020481594</v>
      </c>
    </row>
    <row r="2806" spans="1:27">
      <c r="A2806" s="20" t="s">
        <v>7472</v>
      </c>
      <c r="B2806" s="20" t="s">
        <v>7473</v>
      </c>
      <c r="C2806" s="25">
        <v>332396</v>
      </c>
      <c r="D2806" s="22">
        <v>85</v>
      </c>
      <c r="E2806" s="22">
        <v>49</v>
      </c>
      <c r="F2806" s="22">
        <v>40</v>
      </c>
      <c r="G2806" s="22">
        <v>16000</v>
      </c>
      <c r="H2806" s="22" t="s">
        <v>5088</v>
      </c>
      <c r="I2806" s="26">
        <f>+IF(H2806='COSTOS VARIOS'!$C$1,'COSTOS VARIOS'!$C$2*'Precios ML'!V2806,'COSTOS VARIOS'!$B$2*'Precios ML'!V2806)</f>
        <v>143980</v>
      </c>
      <c r="J2806" s="22">
        <v>0</v>
      </c>
      <c r="K2806" s="27">
        <f t="shared" si="430"/>
        <v>10.4125</v>
      </c>
      <c r="L2806" s="27">
        <f t="shared" si="431"/>
        <v>10.4125</v>
      </c>
      <c r="M2806" s="26">
        <f>(INDEX(pesos!A:B,MATCH(L2806,pesos!A:A,1),2))</f>
        <v>16200</v>
      </c>
      <c r="N2806" s="26">
        <f>+R2806*'COSTOS VARIOS'!$O$1</f>
        <v>63155.24</v>
      </c>
      <c r="O2806" s="26">
        <f>+R2806*'COSTOS VARIOS'!$O$2</f>
        <v>1362.8236000000002</v>
      </c>
      <c r="P2806" s="26">
        <f>+R2806*'COSTOS VARIOS'!$O$3</f>
        <v>4985.9399999999996</v>
      </c>
      <c r="Q2806" s="26">
        <v>1</v>
      </c>
      <c r="R2806" s="26">
        <f t="shared" si="432"/>
        <v>332396</v>
      </c>
      <c r="S2806" s="25">
        <f t="shared" si="433"/>
        <v>562080.00359999994</v>
      </c>
      <c r="T2806" s="28">
        <f t="shared" si="434"/>
        <v>0.28077852865997266</v>
      </c>
      <c r="U2806" s="29">
        <f t="shared" si="435"/>
        <v>719900</v>
      </c>
      <c r="V2806" s="26">
        <f>+INDEX('LISTA DE PRECIOS EKM '!A:K,MATCH('Precios ML'!B2806,'LISTA DE PRECIOS EKM '!A:A,0),8)</f>
        <v>719900</v>
      </c>
      <c r="W2806" s="26">
        <f t="shared" si="436"/>
        <v>719900</v>
      </c>
      <c r="X2806" s="26">
        <f t="shared" si="437"/>
        <v>0</v>
      </c>
      <c r="Y2806" s="26"/>
      <c r="Z2806" s="26">
        <f t="shared" si="438"/>
        <v>719900</v>
      </c>
      <c r="AA2806" s="30">
        <f t="shared" si="439"/>
        <v>1.1657902020481594</v>
      </c>
    </row>
    <row r="2807" spans="1:27">
      <c r="A2807" s="20" t="s">
        <v>7450</v>
      </c>
      <c r="B2807" s="20" t="s">
        <v>7451</v>
      </c>
      <c r="C2807" s="25">
        <v>178988</v>
      </c>
      <c r="D2807" s="22">
        <v>85</v>
      </c>
      <c r="E2807" s="22">
        <v>49</v>
      </c>
      <c r="F2807" s="22">
        <v>40</v>
      </c>
      <c r="G2807" s="22">
        <v>16000</v>
      </c>
      <c r="H2807" s="22" t="s">
        <v>5088</v>
      </c>
      <c r="I2807" s="26">
        <f>+IF(H2807='COSTOS VARIOS'!$C$1,'COSTOS VARIOS'!$C$2*'Precios ML'!V2807,'COSTOS VARIOS'!$B$2*'Precios ML'!V2807)</f>
        <v>75980</v>
      </c>
      <c r="J2807" s="22">
        <v>0</v>
      </c>
      <c r="K2807" s="27">
        <f t="shared" si="430"/>
        <v>10.4125</v>
      </c>
      <c r="L2807" s="27">
        <f t="shared" si="431"/>
        <v>10.4125</v>
      </c>
      <c r="M2807" s="26">
        <f>(INDEX(pesos!A:B,MATCH(L2807,pesos!A:A,1),2))</f>
        <v>16200</v>
      </c>
      <c r="N2807" s="26">
        <f>+R2807*'COSTOS VARIOS'!$O$1</f>
        <v>34007.72</v>
      </c>
      <c r="O2807" s="26">
        <f>+R2807*'COSTOS VARIOS'!$O$2</f>
        <v>733.85080000000005</v>
      </c>
      <c r="P2807" s="26">
        <f>+R2807*'COSTOS VARIOS'!$O$3</f>
        <v>2684.8199999999997</v>
      </c>
      <c r="Q2807" s="26">
        <v>1</v>
      </c>
      <c r="R2807" s="26">
        <f t="shared" si="432"/>
        <v>178988</v>
      </c>
      <c r="S2807" s="25">
        <f t="shared" si="433"/>
        <v>308594.39079999999</v>
      </c>
      <c r="T2807" s="28">
        <f t="shared" si="434"/>
        <v>0.2310657981019919</v>
      </c>
      <c r="U2807" s="29">
        <f t="shared" si="435"/>
        <v>379900</v>
      </c>
      <c r="V2807" s="26">
        <f>+INDEX('LISTA DE PRECIOS EKM '!A:K,MATCH('Precios ML'!B2807,'LISTA DE PRECIOS EKM '!A:A,0),8)</f>
        <v>379900</v>
      </c>
      <c r="W2807" s="26">
        <f t="shared" si="436"/>
        <v>379900</v>
      </c>
      <c r="X2807" s="26">
        <f t="shared" si="437"/>
        <v>0</v>
      </c>
      <c r="Y2807" s="26"/>
      <c r="Z2807" s="26">
        <f t="shared" si="438"/>
        <v>379900</v>
      </c>
      <c r="AA2807" s="30">
        <f t="shared" si="439"/>
        <v>1.1224886584575504</v>
      </c>
    </row>
    <row r="2808" spans="1:27">
      <c r="A2808" s="20" t="s">
        <v>7474</v>
      </c>
      <c r="B2808" s="20" t="s">
        <v>7475</v>
      </c>
      <c r="C2808" s="25">
        <v>143000</v>
      </c>
      <c r="D2808" s="22">
        <v>85</v>
      </c>
      <c r="E2808" s="22">
        <v>49</v>
      </c>
      <c r="F2808" s="22">
        <v>40</v>
      </c>
      <c r="G2808" s="22">
        <v>16000</v>
      </c>
      <c r="H2808" s="22" t="s">
        <v>5088</v>
      </c>
      <c r="I2808" s="26">
        <f>+IF(H2808='COSTOS VARIOS'!$C$1,'COSTOS VARIOS'!$C$2*'Precios ML'!V2808,'COSTOS VARIOS'!$B$2*'Precios ML'!V2808)</f>
        <v>63980</v>
      </c>
      <c r="J2808" s="22">
        <v>0</v>
      </c>
      <c r="K2808" s="27">
        <f t="shared" si="430"/>
        <v>10.4125</v>
      </c>
      <c r="L2808" s="27">
        <f t="shared" si="431"/>
        <v>10.4125</v>
      </c>
      <c r="M2808" s="26">
        <f>(INDEX(pesos!A:B,MATCH(L2808,pesos!A:A,1),2))</f>
        <v>16200</v>
      </c>
      <c r="N2808" s="26">
        <f>+R2808*'COSTOS VARIOS'!$O$1</f>
        <v>27170</v>
      </c>
      <c r="O2808" s="26">
        <f>+R2808*'COSTOS VARIOS'!$O$2</f>
        <v>586.30000000000007</v>
      </c>
      <c r="P2808" s="26">
        <f>+R2808*'COSTOS VARIOS'!$O$3</f>
        <v>2145</v>
      </c>
      <c r="Q2808" s="26">
        <v>1</v>
      </c>
      <c r="R2808" s="26">
        <f t="shared" si="432"/>
        <v>143000</v>
      </c>
      <c r="S2808" s="25">
        <f t="shared" si="433"/>
        <v>253081.3</v>
      </c>
      <c r="T2808" s="28">
        <f t="shared" si="434"/>
        <v>0.26402069216492885</v>
      </c>
      <c r="U2808" s="29">
        <f t="shared" si="435"/>
        <v>319900</v>
      </c>
      <c r="V2808" s="26">
        <f>+INDEX('LISTA DE PRECIOS EKM '!A:K,MATCH('Precios ML'!B2808,'LISTA DE PRECIOS EKM '!A:A,0),8)</f>
        <v>319900</v>
      </c>
      <c r="W2808" s="26">
        <f t="shared" si="436"/>
        <v>319900</v>
      </c>
      <c r="X2808" s="26">
        <f t="shared" si="437"/>
        <v>0</v>
      </c>
      <c r="Y2808" s="26"/>
      <c r="Z2808" s="26">
        <f t="shared" si="438"/>
        <v>319900</v>
      </c>
      <c r="AA2808" s="30">
        <f t="shared" si="439"/>
        <v>1.2370629370629369</v>
      </c>
    </row>
    <row r="2809" spans="1:27">
      <c r="A2809" s="20" t="s">
        <v>7476</v>
      </c>
      <c r="B2809" s="20" t="s">
        <v>1792</v>
      </c>
      <c r="C2809" s="25">
        <v>490000</v>
      </c>
      <c r="D2809" s="22">
        <v>85</v>
      </c>
      <c r="E2809" s="22">
        <v>49</v>
      </c>
      <c r="F2809" s="22">
        <v>40</v>
      </c>
      <c r="G2809" s="22">
        <v>16000</v>
      </c>
      <c r="H2809" s="22" t="s">
        <v>5088</v>
      </c>
      <c r="I2809" s="26">
        <f>+IF(H2809='COSTOS VARIOS'!$C$1,'COSTOS VARIOS'!$C$2*'Precios ML'!V2809,'COSTOS VARIOS'!$B$2*'Precios ML'!V2809)</f>
        <v>177980</v>
      </c>
      <c r="J2809" s="22">
        <v>0</v>
      </c>
      <c r="K2809" s="27">
        <f t="shared" si="430"/>
        <v>10.4125</v>
      </c>
      <c r="L2809" s="27">
        <f t="shared" si="431"/>
        <v>10.4125</v>
      </c>
      <c r="M2809" s="26">
        <f>(INDEX(pesos!A:B,MATCH(L2809,pesos!A:A,1),2))</f>
        <v>16200</v>
      </c>
      <c r="N2809" s="26">
        <f>+R2809*'COSTOS VARIOS'!$O$1</f>
        <v>93100</v>
      </c>
      <c r="O2809" s="26">
        <f>+R2809*'COSTOS VARIOS'!$O$2</f>
        <v>2009.0000000000002</v>
      </c>
      <c r="P2809" s="26">
        <f>+R2809*'COSTOS VARIOS'!$O$3</f>
        <v>7350</v>
      </c>
      <c r="Q2809" s="26">
        <v>1</v>
      </c>
      <c r="R2809" s="26">
        <f t="shared" si="432"/>
        <v>490000</v>
      </c>
      <c r="S2809" s="25">
        <f t="shared" si="433"/>
        <v>786639</v>
      </c>
      <c r="T2809" s="28">
        <f t="shared" si="434"/>
        <v>0.13126859970075211</v>
      </c>
      <c r="U2809" s="29">
        <f t="shared" si="435"/>
        <v>889900</v>
      </c>
      <c r="V2809" s="26">
        <f>+INDEX('LISTA DE PRECIOS EKM '!A:K,MATCH('Precios ML'!B2809,'LISTA DE PRECIOS EKM '!A:A,0),8)</f>
        <v>889900</v>
      </c>
      <c r="W2809" s="26">
        <f t="shared" si="436"/>
        <v>889900</v>
      </c>
      <c r="X2809" s="26">
        <f t="shared" si="437"/>
        <v>0</v>
      </c>
      <c r="Y2809" s="26"/>
      <c r="Z2809" s="26">
        <f t="shared" si="438"/>
        <v>889900</v>
      </c>
      <c r="AA2809" s="30">
        <f t="shared" si="439"/>
        <v>0.81612244897959174</v>
      </c>
    </row>
    <row r="2810" spans="1:27">
      <c r="A2810" s="20" t="s">
        <v>7477</v>
      </c>
      <c r="B2810" s="20" t="s">
        <v>1742</v>
      </c>
      <c r="C2810" s="25">
        <v>339000</v>
      </c>
      <c r="D2810" s="22">
        <v>85</v>
      </c>
      <c r="E2810" s="22">
        <v>49</v>
      </c>
      <c r="F2810" s="22">
        <v>40</v>
      </c>
      <c r="G2810" s="22">
        <v>16000</v>
      </c>
      <c r="H2810" s="22" t="s">
        <v>5088</v>
      </c>
      <c r="I2810" s="26">
        <f>+IF(H2810='COSTOS VARIOS'!$C$1,'COSTOS VARIOS'!$C$2*'Precios ML'!V2810,'COSTOS VARIOS'!$B$2*'Precios ML'!V2810)</f>
        <v>137980</v>
      </c>
      <c r="J2810" s="22">
        <v>0</v>
      </c>
      <c r="K2810" s="27">
        <f t="shared" si="430"/>
        <v>10.4125</v>
      </c>
      <c r="L2810" s="27">
        <f t="shared" si="431"/>
        <v>10.4125</v>
      </c>
      <c r="M2810" s="26">
        <f>(INDEX(pesos!A:B,MATCH(L2810,pesos!A:A,1),2))</f>
        <v>16200</v>
      </c>
      <c r="N2810" s="26">
        <f>+R2810*'COSTOS VARIOS'!$O$1</f>
        <v>64410</v>
      </c>
      <c r="O2810" s="26">
        <f>+R2810*'COSTOS VARIOS'!$O$2</f>
        <v>1389.9</v>
      </c>
      <c r="P2810" s="26">
        <f>+R2810*'COSTOS VARIOS'!$O$3</f>
        <v>5085</v>
      </c>
      <c r="Q2810" s="26">
        <v>1</v>
      </c>
      <c r="R2810" s="26">
        <f t="shared" si="432"/>
        <v>339000</v>
      </c>
      <c r="S2810" s="25">
        <f t="shared" si="433"/>
        <v>564064.9</v>
      </c>
      <c r="T2810" s="28">
        <f t="shared" si="434"/>
        <v>0.22308620869690698</v>
      </c>
      <c r="U2810" s="29">
        <f t="shared" si="435"/>
        <v>689900</v>
      </c>
      <c r="V2810" s="26">
        <f>+INDEX('LISTA DE PRECIOS EKM '!A:K,MATCH('Precios ML'!B2810,'LISTA DE PRECIOS EKM '!A:A,0),8)</f>
        <v>689900</v>
      </c>
      <c r="W2810" s="26">
        <f t="shared" si="436"/>
        <v>689900</v>
      </c>
      <c r="X2810" s="26">
        <f t="shared" si="437"/>
        <v>0</v>
      </c>
      <c r="Y2810" s="26"/>
      <c r="Z2810" s="26">
        <f t="shared" si="438"/>
        <v>689900</v>
      </c>
      <c r="AA2810" s="30">
        <f t="shared" si="439"/>
        <v>1.035103244837758</v>
      </c>
    </row>
    <row r="2811" spans="1:27">
      <c r="A2811" s="20" t="s">
        <v>7477</v>
      </c>
      <c r="B2811" s="20" t="s">
        <v>1742</v>
      </c>
      <c r="C2811" s="25">
        <v>339000</v>
      </c>
      <c r="D2811" s="22">
        <v>85</v>
      </c>
      <c r="E2811" s="22">
        <v>49</v>
      </c>
      <c r="F2811" s="22">
        <v>40</v>
      </c>
      <c r="G2811" s="22">
        <v>16000</v>
      </c>
      <c r="H2811" s="22" t="s">
        <v>5088</v>
      </c>
      <c r="I2811" s="26">
        <f>+IF(H2811='COSTOS VARIOS'!$C$1,'COSTOS VARIOS'!$C$2*'Precios ML'!V2811,'COSTOS VARIOS'!$B$2*'Precios ML'!V2811)</f>
        <v>137980</v>
      </c>
      <c r="J2811" s="22">
        <v>0</v>
      </c>
      <c r="K2811" s="27">
        <f t="shared" si="430"/>
        <v>10.4125</v>
      </c>
      <c r="L2811" s="27">
        <f t="shared" si="431"/>
        <v>10.4125</v>
      </c>
      <c r="M2811" s="26">
        <f>(INDEX(pesos!A:B,MATCH(L2811,pesos!A:A,1),2))</f>
        <v>16200</v>
      </c>
      <c r="N2811" s="26">
        <f>+R2811*'COSTOS VARIOS'!$O$1</f>
        <v>64410</v>
      </c>
      <c r="O2811" s="26">
        <f>+R2811*'COSTOS VARIOS'!$O$2</f>
        <v>1389.9</v>
      </c>
      <c r="P2811" s="26">
        <f>+R2811*'COSTOS VARIOS'!$O$3</f>
        <v>5085</v>
      </c>
      <c r="Q2811" s="26">
        <v>1</v>
      </c>
      <c r="R2811" s="26">
        <f t="shared" si="432"/>
        <v>339000</v>
      </c>
      <c r="S2811" s="25">
        <f t="shared" si="433"/>
        <v>564064.9</v>
      </c>
      <c r="T2811" s="28">
        <f t="shared" si="434"/>
        <v>0.22308620869690698</v>
      </c>
      <c r="U2811" s="29">
        <f t="shared" si="435"/>
        <v>689900</v>
      </c>
      <c r="V2811" s="26">
        <f>+INDEX('LISTA DE PRECIOS EKM '!A:K,MATCH('Precios ML'!B2811,'LISTA DE PRECIOS EKM '!A:A,0),8)</f>
        <v>689900</v>
      </c>
      <c r="W2811" s="26">
        <f t="shared" si="436"/>
        <v>689900</v>
      </c>
      <c r="X2811" s="26">
        <f t="shared" si="437"/>
        <v>0</v>
      </c>
      <c r="Y2811" s="26"/>
      <c r="Z2811" s="26">
        <f t="shared" si="438"/>
        <v>689900</v>
      </c>
      <c r="AA2811" s="30">
        <f t="shared" si="439"/>
        <v>1.035103244837758</v>
      </c>
    </row>
    <row r="2812" spans="1:27">
      <c r="A2812" s="20" t="s">
        <v>7402</v>
      </c>
      <c r="B2812" s="20" t="s">
        <v>1691</v>
      </c>
      <c r="C2812" s="25">
        <v>140000</v>
      </c>
      <c r="D2812" s="22">
        <v>85</v>
      </c>
      <c r="E2812" s="22">
        <v>49</v>
      </c>
      <c r="F2812" s="22">
        <v>40</v>
      </c>
      <c r="G2812" s="22">
        <v>16000</v>
      </c>
      <c r="H2812" s="22" t="s">
        <v>5088</v>
      </c>
      <c r="I2812" s="26">
        <f>+IF(H2812='COSTOS VARIOS'!$C$1,'COSTOS VARIOS'!$C$2*'Precios ML'!V2812,'COSTOS VARIOS'!$B$2*'Precios ML'!V2812)</f>
        <v>55980</v>
      </c>
      <c r="J2812" s="22">
        <v>0</v>
      </c>
      <c r="K2812" s="27">
        <f t="shared" si="430"/>
        <v>10.4125</v>
      </c>
      <c r="L2812" s="27">
        <f t="shared" si="431"/>
        <v>10.4125</v>
      </c>
      <c r="M2812" s="26">
        <f>(INDEX(pesos!A:B,MATCH(L2812,pesos!A:A,1),2))</f>
        <v>16200</v>
      </c>
      <c r="N2812" s="26">
        <f>+R2812*'COSTOS VARIOS'!$O$1</f>
        <v>26600</v>
      </c>
      <c r="O2812" s="26">
        <f>+R2812*'COSTOS VARIOS'!$O$2</f>
        <v>574</v>
      </c>
      <c r="P2812" s="26">
        <f>+R2812*'COSTOS VARIOS'!$O$3</f>
        <v>2100</v>
      </c>
      <c r="Q2812" s="26">
        <v>1</v>
      </c>
      <c r="R2812" s="26">
        <f t="shared" si="432"/>
        <v>140000</v>
      </c>
      <c r="S2812" s="25">
        <f t="shared" si="433"/>
        <v>241454</v>
      </c>
      <c r="T2812" s="28">
        <f t="shared" si="434"/>
        <v>0.15922701632609115</v>
      </c>
      <c r="U2812" s="29">
        <f t="shared" si="435"/>
        <v>279900</v>
      </c>
      <c r="V2812" s="26">
        <f>+INDEX('LISTA DE PRECIOS EKM '!A:K,MATCH('Precios ML'!B2812,'LISTA DE PRECIOS EKM '!A:A,0),8)</f>
        <v>279900</v>
      </c>
      <c r="W2812" s="26">
        <f t="shared" si="436"/>
        <v>279900</v>
      </c>
      <c r="X2812" s="26">
        <f t="shared" si="437"/>
        <v>0</v>
      </c>
      <c r="Y2812" s="26"/>
      <c r="Z2812" s="26">
        <f t="shared" si="438"/>
        <v>279900</v>
      </c>
      <c r="AA2812" s="30">
        <f t="shared" si="439"/>
        <v>0.99928571428571433</v>
      </c>
    </row>
    <row r="2813" spans="1:27">
      <c r="A2813" s="20" t="s">
        <v>7478</v>
      </c>
      <c r="B2813" s="20" t="s">
        <v>7479</v>
      </c>
      <c r="C2813" s="25">
        <v>197000</v>
      </c>
      <c r="D2813" s="22">
        <v>85</v>
      </c>
      <c r="E2813" s="22">
        <v>49</v>
      </c>
      <c r="F2813" s="22">
        <v>40</v>
      </c>
      <c r="G2813" s="22">
        <v>16000</v>
      </c>
      <c r="H2813" s="22" t="s">
        <v>5088</v>
      </c>
      <c r="I2813" s="26">
        <f>+IF(H2813='COSTOS VARIOS'!$C$1,'COSTOS VARIOS'!$C$2*'Precios ML'!V2813,'COSTOS VARIOS'!$B$2*'Precios ML'!V2813)</f>
        <v>91980</v>
      </c>
      <c r="J2813" s="22">
        <v>0</v>
      </c>
      <c r="K2813" s="27">
        <f t="shared" si="430"/>
        <v>10.4125</v>
      </c>
      <c r="L2813" s="27">
        <f t="shared" si="431"/>
        <v>10.4125</v>
      </c>
      <c r="M2813" s="26">
        <f>(INDEX(pesos!A:B,MATCH(L2813,pesos!A:A,1),2))</f>
        <v>16200</v>
      </c>
      <c r="N2813" s="26">
        <f>+R2813*'COSTOS VARIOS'!$O$1</f>
        <v>37430</v>
      </c>
      <c r="O2813" s="26">
        <f>+R2813*'COSTOS VARIOS'!$O$2</f>
        <v>807.7</v>
      </c>
      <c r="P2813" s="26">
        <f>+R2813*'COSTOS VARIOS'!$O$3</f>
        <v>2955</v>
      </c>
      <c r="Q2813" s="26">
        <v>1</v>
      </c>
      <c r="R2813" s="26">
        <f t="shared" si="432"/>
        <v>197000</v>
      </c>
      <c r="S2813" s="25">
        <f t="shared" si="433"/>
        <v>346372.7</v>
      </c>
      <c r="T2813" s="28">
        <f t="shared" si="434"/>
        <v>0.32776053078086109</v>
      </c>
      <c r="U2813" s="29">
        <f t="shared" si="435"/>
        <v>459900</v>
      </c>
      <c r="V2813" s="26">
        <f>+INDEX('LISTA DE PRECIOS EKM '!A:K,MATCH('Precios ML'!B2813,'LISTA DE PRECIOS EKM '!A:A,0),8)</f>
        <v>459900</v>
      </c>
      <c r="W2813" s="26">
        <f t="shared" si="436"/>
        <v>459900</v>
      </c>
      <c r="X2813" s="26">
        <f t="shared" si="437"/>
        <v>0</v>
      </c>
      <c r="Y2813" s="26"/>
      <c r="Z2813" s="26">
        <f t="shared" si="438"/>
        <v>459900</v>
      </c>
      <c r="AA2813" s="30">
        <f t="shared" si="439"/>
        <v>1.3345177664974619</v>
      </c>
    </row>
    <row r="2814" spans="1:27">
      <c r="A2814" s="20" t="s">
        <v>7478</v>
      </c>
      <c r="B2814" s="20" t="s">
        <v>7479</v>
      </c>
      <c r="C2814" s="25">
        <v>197000</v>
      </c>
      <c r="D2814" s="22">
        <v>85</v>
      </c>
      <c r="E2814" s="22">
        <v>49</v>
      </c>
      <c r="F2814" s="22">
        <v>40</v>
      </c>
      <c r="G2814" s="22">
        <v>16000</v>
      </c>
      <c r="H2814" s="22" t="s">
        <v>5088</v>
      </c>
      <c r="I2814" s="26">
        <f>+IF(H2814='COSTOS VARIOS'!$C$1,'COSTOS VARIOS'!$C$2*'Precios ML'!V2814,'COSTOS VARIOS'!$B$2*'Precios ML'!V2814)</f>
        <v>91980</v>
      </c>
      <c r="J2814" s="22">
        <v>0</v>
      </c>
      <c r="K2814" s="27">
        <f t="shared" si="430"/>
        <v>10.4125</v>
      </c>
      <c r="L2814" s="27">
        <f t="shared" si="431"/>
        <v>10.4125</v>
      </c>
      <c r="M2814" s="26">
        <f>(INDEX(pesos!A:B,MATCH(L2814,pesos!A:A,1),2))</f>
        <v>16200</v>
      </c>
      <c r="N2814" s="26">
        <f>+R2814*'COSTOS VARIOS'!$O$1</f>
        <v>37430</v>
      </c>
      <c r="O2814" s="26">
        <f>+R2814*'COSTOS VARIOS'!$O$2</f>
        <v>807.7</v>
      </c>
      <c r="P2814" s="26">
        <f>+R2814*'COSTOS VARIOS'!$O$3</f>
        <v>2955</v>
      </c>
      <c r="Q2814" s="26">
        <v>1</v>
      </c>
      <c r="R2814" s="26">
        <f t="shared" si="432"/>
        <v>197000</v>
      </c>
      <c r="S2814" s="25">
        <f t="shared" si="433"/>
        <v>346372.7</v>
      </c>
      <c r="T2814" s="28">
        <f t="shared" si="434"/>
        <v>0.32776053078086109</v>
      </c>
      <c r="U2814" s="29">
        <f t="shared" si="435"/>
        <v>459900</v>
      </c>
      <c r="V2814" s="26">
        <f>+INDEX('LISTA DE PRECIOS EKM '!A:K,MATCH('Precios ML'!B2814,'LISTA DE PRECIOS EKM '!A:A,0),8)</f>
        <v>459900</v>
      </c>
      <c r="W2814" s="26">
        <f t="shared" si="436"/>
        <v>459900</v>
      </c>
      <c r="X2814" s="26">
        <f t="shared" si="437"/>
        <v>0</v>
      </c>
      <c r="Y2814" s="26"/>
      <c r="Z2814" s="26">
        <f t="shared" si="438"/>
        <v>459900</v>
      </c>
      <c r="AA2814" s="30">
        <f t="shared" si="439"/>
        <v>1.3345177664974619</v>
      </c>
    </row>
    <row r="2815" spans="1:27">
      <c r="A2815" s="20" t="s">
        <v>7480</v>
      </c>
      <c r="B2815" s="20" t="s">
        <v>7481</v>
      </c>
      <c r="C2815" s="25">
        <v>570000</v>
      </c>
      <c r="D2815" s="22">
        <v>85</v>
      </c>
      <c r="E2815" s="22">
        <v>49</v>
      </c>
      <c r="F2815" s="22">
        <v>40</v>
      </c>
      <c r="G2815" s="22">
        <v>16000</v>
      </c>
      <c r="H2815" s="22" t="s">
        <v>5088</v>
      </c>
      <c r="I2815" s="26">
        <f>+IF(H2815='COSTOS VARIOS'!$C$1,'COSTOS VARIOS'!$C$2*'Precios ML'!V2815,'COSTOS VARIOS'!$B$2*'Precios ML'!V2815)</f>
        <v>243980</v>
      </c>
      <c r="J2815" s="22">
        <v>0</v>
      </c>
      <c r="K2815" s="27">
        <f t="shared" si="430"/>
        <v>10.4125</v>
      </c>
      <c r="L2815" s="27">
        <f t="shared" si="431"/>
        <v>10.4125</v>
      </c>
      <c r="M2815" s="26">
        <f>(INDEX(pesos!A:B,MATCH(L2815,pesos!A:A,1),2))</f>
        <v>16200</v>
      </c>
      <c r="N2815" s="26">
        <f>+R2815*'COSTOS VARIOS'!$O$1</f>
        <v>108300</v>
      </c>
      <c r="O2815" s="26">
        <f>+R2815*'COSTOS VARIOS'!$O$2</f>
        <v>2337</v>
      </c>
      <c r="P2815" s="26">
        <f>+R2815*'COSTOS VARIOS'!$O$3</f>
        <v>8550</v>
      </c>
      <c r="Q2815" s="26">
        <v>1</v>
      </c>
      <c r="R2815" s="26">
        <f t="shared" si="432"/>
        <v>570000</v>
      </c>
      <c r="S2815" s="25">
        <f t="shared" si="433"/>
        <v>949367</v>
      </c>
      <c r="T2815" s="28">
        <f t="shared" si="434"/>
        <v>0.28496145326306888</v>
      </c>
      <c r="U2815" s="29">
        <f t="shared" si="435"/>
        <v>1219900</v>
      </c>
      <c r="V2815" s="26">
        <f>+INDEX('LISTA DE PRECIOS EKM '!A:K,MATCH('Precios ML'!B2815,'LISTA DE PRECIOS EKM '!A:A,0),8)</f>
        <v>1219900</v>
      </c>
      <c r="W2815" s="26">
        <f t="shared" si="436"/>
        <v>1219900</v>
      </c>
      <c r="X2815" s="26">
        <f t="shared" si="437"/>
        <v>0</v>
      </c>
      <c r="Y2815" s="26"/>
      <c r="Z2815" s="26">
        <f t="shared" si="438"/>
        <v>1219900</v>
      </c>
      <c r="AA2815" s="30">
        <f t="shared" si="439"/>
        <v>1.1401754385964913</v>
      </c>
    </row>
    <row r="2816" spans="1:27">
      <c r="A2816" s="20" t="s">
        <v>7480</v>
      </c>
      <c r="B2816" s="20" t="s">
        <v>7481</v>
      </c>
      <c r="C2816" s="25">
        <v>570000</v>
      </c>
      <c r="D2816" s="22">
        <v>85</v>
      </c>
      <c r="E2816" s="22">
        <v>49</v>
      </c>
      <c r="F2816" s="22">
        <v>40</v>
      </c>
      <c r="G2816" s="22">
        <v>16000</v>
      </c>
      <c r="H2816" s="22" t="s">
        <v>5088</v>
      </c>
      <c r="I2816" s="26">
        <f>+IF(H2816='COSTOS VARIOS'!$C$1,'COSTOS VARIOS'!$C$2*'Precios ML'!V2816,'COSTOS VARIOS'!$B$2*'Precios ML'!V2816)</f>
        <v>243980</v>
      </c>
      <c r="J2816" s="22">
        <v>0</v>
      </c>
      <c r="K2816" s="27">
        <f t="shared" si="430"/>
        <v>10.4125</v>
      </c>
      <c r="L2816" s="27">
        <f t="shared" si="431"/>
        <v>10.4125</v>
      </c>
      <c r="M2816" s="26">
        <f>(INDEX(pesos!A:B,MATCH(L2816,pesos!A:A,1),2))</f>
        <v>16200</v>
      </c>
      <c r="N2816" s="26">
        <f>+R2816*'COSTOS VARIOS'!$O$1</f>
        <v>108300</v>
      </c>
      <c r="O2816" s="26">
        <f>+R2816*'COSTOS VARIOS'!$O$2</f>
        <v>2337</v>
      </c>
      <c r="P2816" s="26">
        <f>+R2816*'COSTOS VARIOS'!$O$3</f>
        <v>8550</v>
      </c>
      <c r="Q2816" s="26">
        <v>1</v>
      </c>
      <c r="R2816" s="26">
        <f t="shared" si="432"/>
        <v>570000</v>
      </c>
      <c r="S2816" s="25">
        <f t="shared" si="433"/>
        <v>949367</v>
      </c>
      <c r="T2816" s="28">
        <f t="shared" si="434"/>
        <v>0.28496145326306888</v>
      </c>
      <c r="U2816" s="29">
        <f t="shared" si="435"/>
        <v>1219900</v>
      </c>
      <c r="V2816" s="26">
        <f>+INDEX('LISTA DE PRECIOS EKM '!A:K,MATCH('Precios ML'!B2816,'LISTA DE PRECIOS EKM '!A:A,0),8)</f>
        <v>1219900</v>
      </c>
      <c r="W2816" s="26">
        <f t="shared" si="436"/>
        <v>1219900</v>
      </c>
      <c r="X2816" s="26">
        <f t="shared" si="437"/>
        <v>0</v>
      </c>
      <c r="Y2816" s="26"/>
      <c r="Z2816" s="26">
        <f t="shared" si="438"/>
        <v>1219900</v>
      </c>
      <c r="AA2816" s="30">
        <f t="shared" si="439"/>
        <v>1.1401754385964913</v>
      </c>
    </row>
    <row r="2817" spans="1:27">
      <c r="A2817" s="20" t="s">
        <v>7482</v>
      </c>
      <c r="B2817" s="20" t="s">
        <v>7483</v>
      </c>
      <c r="C2817" s="25">
        <v>490000</v>
      </c>
      <c r="D2817" s="22">
        <v>85</v>
      </c>
      <c r="E2817" s="22">
        <v>49</v>
      </c>
      <c r="F2817" s="22">
        <v>40</v>
      </c>
      <c r="G2817" s="22">
        <v>16000</v>
      </c>
      <c r="H2817" s="22" t="s">
        <v>5088</v>
      </c>
      <c r="I2817" s="26">
        <f>+IF(H2817='COSTOS VARIOS'!$C$1,'COSTOS VARIOS'!$C$2*'Precios ML'!V2817,'COSTOS VARIOS'!$B$2*'Precios ML'!V2817)</f>
        <v>203980</v>
      </c>
      <c r="J2817" s="22">
        <v>0</v>
      </c>
      <c r="K2817" s="27">
        <f t="shared" si="430"/>
        <v>10.4125</v>
      </c>
      <c r="L2817" s="27">
        <f t="shared" si="431"/>
        <v>10.4125</v>
      </c>
      <c r="M2817" s="26">
        <f>(INDEX(pesos!A:B,MATCH(L2817,pesos!A:A,1),2))</f>
        <v>16200</v>
      </c>
      <c r="N2817" s="26">
        <f>+R2817*'COSTOS VARIOS'!$O$1</f>
        <v>93100</v>
      </c>
      <c r="O2817" s="26">
        <f>+R2817*'COSTOS VARIOS'!$O$2</f>
        <v>2009.0000000000002</v>
      </c>
      <c r="P2817" s="26">
        <f>+R2817*'COSTOS VARIOS'!$O$3</f>
        <v>7350</v>
      </c>
      <c r="Q2817" s="26">
        <v>1</v>
      </c>
      <c r="R2817" s="26">
        <f t="shared" si="432"/>
        <v>490000</v>
      </c>
      <c r="S2817" s="25">
        <f t="shared" si="433"/>
        <v>812639</v>
      </c>
      <c r="T2817" s="28">
        <f t="shared" si="434"/>
        <v>0.25504682891173069</v>
      </c>
      <c r="U2817" s="29">
        <f t="shared" si="435"/>
        <v>1019899.9999999999</v>
      </c>
      <c r="V2817" s="26">
        <f>+INDEX('LISTA DE PRECIOS EKM '!A:K,MATCH('Precios ML'!B2817,'LISTA DE PRECIOS EKM '!A:A,0),8)</f>
        <v>1019900</v>
      </c>
      <c r="W2817" s="26">
        <f t="shared" si="436"/>
        <v>1019900</v>
      </c>
      <c r="X2817" s="26">
        <f t="shared" si="437"/>
        <v>0</v>
      </c>
      <c r="Y2817" s="26"/>
      <c r="Z2817" s="26">
        <f t="shared" si="438"/>
        <v>1019900</v>
      </c>
      <c r="AA2817" s="30">
        <f t="shared" si="439"/>
        <v>1.0814285714285714</v>
      </c>
    </row>
    <row r="2818" spans="1:27">
      <c r="A2818" s="20" t="s">
        <v>7482</v>
      </c>
      <c r="B2818" s="20" t="s">
        <v>7483</v>
      </c>
      <c r="C2818" s="25">
        <v>490000</v>
      </c>
      <c r="D2818" s="22">
        <v>85</v>
      </c>
      <c r="E2818" s="22">
        <v>49</v>
      </c>
      <c r="F2818" s="22">
        <v>40</v>
      </c>
      <c r="G2818" s="22">
        <v>16000</v>
      </c>
      <c r="H2818" s="22" t="s">
        <v>5088</v>
      </c>
      <c r="I2818" s="26">
        <f>+IF(H2818='COSTOS VARIOS'!$C$1,'COSTOS VARIOS'!$C$2*'Precios ML'!V2818,'COSTOS VARIOS'!$B$2*'Precios ML'!V2818)</f>
        <v>203980</v>
      </c>
      <c r="J2818" s="22">
        <v>0</v>
      </c>
      <c r="K2818" s="27">
        <f t="shared" si="430"/>
        <v>10.4125</v>
      </c>
      <c r="L2818" s="27">
        <f t="shared" si="431"/>
        <v>10.4125</v>
      </c>
      <c r="M2818" s="26">
        <f>(INDEX(pesos!A:B,MATCH(L2818,pesos!A:A,1),2))</f>
        <v>16200</v>
      </c>
      <c r="N2818" s="26">
        <f>+R2818*'COSTOS VARIOS'!$O$1</f>
        <v>93100</v>
      </c>
      <c r="O2818" s="26">
        <f>+R2818*'COSTOS VARIOS'!$O$2</f>
        <v>2009.0000000000002</v>
      </c>
      <c r="P2818" s="26">
        <f>+R2818*'COSTOS VARIOS'!$O$3</f>
        <v>7350</v>
      </c>
      <c r="Q2818" s="26">
        <v>1</v>
      </c>
      <c r="R2818" s="26">
        <f t="shared" si="432"/>
        <v>490000</v>
      </c>
      <c r="S2818" s="25">
        <f t="shared" si="433"/>
        <v>812639</v>
      </c>
      <c r="T2818" s="28">
        <f t="shared" si="434"/>
        <v>0.25504682891173069</v>
      </c>
      <c r="U2818" s="29">
        <f t="shared" si="435"/>
        <v>1019899.9999999999</v>
      </c>
      <c r="V2818" s="26">
        <f>+INDEX('LISTA DE PRECIOS EKM '!A:K,MATCH('Precios ML'!B2818,'LISTA DE PRECIOS EKM '!A:A,0),8)</f>
        <v>1019900</v>
      </c>
      <c r="W2818" s="26">
        <f t="shared" si="436"/>
        <v>1019900</v>
      </c>
      <c r="X2818" s="26">
        <f t="shared" si="437"/>
        <v>0</v>
      </c>
      <c r="Y2818" s="26"/>
      <c r="Z2818" s="26">
        <f t="shared" si="438"/>
        <v>1019900</v>
      </c>
      <c r="AA2818" s="30">
        <f t="shared" si="439"/>
        <v>1.0814285714285714</v>
      </c>
    </row>
    <row r="2819" spans="1:27">
      <c r="A2819" s="20" t="s">
        <v>7389</v>
      </c>
      <c r="B2819" s="20" t="s">
        <v>7390</v>
      </c>
      <c r="C2819" s="25">
        <v>88000</v>
      </c>
      <c r="D2819" s="22">
        <v>85</v>
      </c>
      <c r="E2819" s="22">
        <v>49</v>
      </c>
      <c r="F2819" s="22">
        <v>40</v>
      </c>
      <c r="G2819" s="22">
        <v>16000</v>
      </c>
      <c r="H2819" s="22" t="s">
        <v>5088</v>
      </c>
      <c r="I2819" s="26">
        <f>+IF(H2819='COSTOS VARIOS'!$C$1,'COSTOS VARIOS'!$C$2*'Precios ML'!V2819,'COSTOS VARIOS'!$B$2*'Precios ML'!V2819)</f>
        <v>39980</v>
      </c>
      <c r="J2819" s="22">
        <v>0</v>
      </c>
      <c r="K2819" s="27">
        <f t="shared" si="430"/>
        <v>10.4125</v>
      </c>
      <c r="L2819" s="27">
        <f t="shared" si="431"/>
        <v>10.4125</v>
      </c>
      <c r="M2819" s="26">
        <f>(INDEX(pesos!A:B,MATCH(L2819,pesos!A:A,1),2))</f>
        <v>16200</v>
      </c>
      <c r="N2819" s="26">
        <f>+R2819*'COSTOS VARIOS'!$O$1</f>
        <v>16720</v>
      </c>
      <c r="O2819" s="26">
        <f>+R2819*'COSTOS VARIOS'!$O$2</f>
        <v>360.8</v>
      </c>
      <c r="P2819" s="26">
        <f>+R2819*'COSTOS VARIOS'!$O$3</f>
        <v>1320</v>
      </c>
      <c r="Q2819" s="26">
        <v>1</v>
      </c>
      <c r="R2819" s="26">
        <f t="shared" si="432"/>
        <v>88000</v>
      </c>
      <c r="S2819" s="25">
        <f t="shared" si="433"/>
        <v>162580.79999999999</v>
      </c>
      <c r="T2819" s="28">
        <f t="shared" si="434"/>
        <v>0.22954247980081299</v>
      </c>
      <c r="U2819" s="29">
        <f t="shared" si="435"/>
        <v>199900</v>
      </c>
      <c r="V2819" s="26">
        <f>+INDEX('LISTA DE PRECIOS EKM '!A:K,MATCH('Precios ML'!B2819,'LISTA DE PRECIOS EKM '!A:A,0),8)</f>
        <v>199900</v>
      </c>
      <c r="W2819" s="26">
        <f t="shared" si="436"/>
        <v>199900</v>
      </c>
      <c r="X2819" s="26">
        <f t="shared" si="437"/>
        <v>0</v>
      </c>
      <c r="Y2819" s="26"/>
      <c r="Z2819" s="26">
        <f t="shared" si="438"/>
        <v>199900</v>
      </c>
      <c r="AA2819" s="30">
        <f t="shared" si="439"/>
        <v>1.271590909090909</v>
      </c>
    </row>
    <row r="2820" spans="1:27">
      <c r="A2820" s="20" t="s">
        <v>7484</v>
      </c>
      <c r="B2820" s="20" t="s">
        <v>7485</v>
      </c>
      <c r="C2820" s="25">
        <v>370000</v>
      </c>
      <c r="D2820" s="22">
        <v>85</v>
      </c>
      <c r="E2820" s="22">
        <v>49</v>
      </c>
      <c r="F2820" s="22">
        <v>40</v>
      </c>
      <c r="G2820" s="22">
        <v>16000</v>
      </c>
      <c r="H2820" s="22" t="s">
        <v>5088</v>
      </c>
      <c r="I2820" s="26">
        <f>+IF(H2820='COSTOS VARIOS'!$C$1,'COSTOS VARIOS'!$C$2*'Precios ML'!V2820,'COSTOS VARIOS'!$B$2*'Precios ML'!V2820)</f>
        <v>165980</v>
      </c>
      <c r="J2820" s="22">
        <v>0</v>
      </c>
      <c r="K2820" s="27">
        <f t="shared" ref="K2820:K2883" si="440">+(D2820*E2820*F2820)/G2820</f>
        <v>10.4125</v>
      </c>
      <c r="L2820" s="27">
        <f t="shared" ref="L2820:L2883" si="441">+K2820*Q2820</f>
        <v>10.4125</v>
      </c>
      <c r="M2820" s="26">
        <f>(INDEX(pesos!A:B,MATCH(L2820,pesos!A:A,1),2))</f>
        <v>16200</v>
      </c>
      <c r="N2820" s="26">
        <f>+R2820*'COSTOS VARIOS'!$O$1</f>
        <v>70300</v>
      </c>
      <c r="O2820" s="26">
        <f>+R2820*'COSTOS VARIOS'!$O$2</f>
        <v>1517.0000000000002</v>
      </c>
      <c r="P2820" s="26">
        <f>+R2820*'COSTOS VARIOS'!$O$3</f>
        <v>5550</v>
      </c>
      <c r="Q2820" s="26">
        <v>1</v>
      </c>
      <c r="R2820" s="26">
        <f t="shared" ref="R2820:R2883" si="442">+C2820*Q2820</f>
        <v>370000</v>
      </c>
      <c r="S2820" s="25">
        <f t="shared" ref="S2820:S2883" si="443">+R2820+P2820+O2820+N2820+M2820+I2820</f>
        <v>629547</v>
      </c>
      <c r="T2820" s="28">
        <f t="shared" ref="T2820:T2883" si="444">+(V2820/S2820)-1</f>
        <v>0.31824947144534077</v>
      </c>
      <c r="U2820" s="29">
        <f t="shared" ref="U2820:U2883" si="445">+S2820*T2820+S2820</f>
        <v>829900</v>
      </c>
      <c r="V2820" s="26">
        <f>+INDEX('LISTA DE PRECIOS EKM '!A:K,MATCH('Precios ML'!B2820,'LISTA DE PRECIOS EKM '!A:A,0),8)</f>
        <v>829900</v>
      </c>
      <c r="W2820" s="26">
        <f t="shared" ref="W2820:W2883" si="446">+V2820*Q2820</f>
        <v>829900</v>
      </c>
      <c r="X2820" s="26">
        <f t="shared" ref="X2820:X2883" si="447">+W2820-U2820</f>
        <v>0</v>
      </c>
      <c r="Y2820" s="26"/>
      <c r="Z2820" s="26">
        <f t="shared" ref="Z2820:Z2883" si="448">+W2820-Y2820</f>
        <v>829900</v>
      </c>
      <c r="AA2820" s="30">
        <f t="shared" ref="AA2820:AA2883" si="449">+(Z2820/C2820)-1</f>
        <v>1.2429729729729728</v>
      </c>
    </row>
    <row r="2821" spans="1:27">
      <c r="A2821" s="20" t="s">
        <v>7484</v>
      </c>
      <c r="B2821" s="20" t="s">
        <v>7485</v>
      </c>
      <c r="C2821" s="25">
        <v>370000</v>
      </c>
      <c r="D2821" s="22">
        <v>85</v>
      </c>
      <c r="E2821" s="22">
        <v>49</v>
      </c>
      <c r="F2821" s="22">
        <v>40</v>
      </c>
      <c r="G2821" s="22">
        <v>16000</v>
      </c>
      <c r="H2821" s="22" t="s">
        <v>5088</v>
      </c>
      <c r="I2821" s="26">
        <f>+IF(H2821='COSTOS VARIOS'!$C$1,'COSTOS VARIOS'!$C$2*'Precios ML'!V2821,'COSTOS VARIOS'!$B$2*'Precios ML'!V2821)</f>
        <v>165980</v>
      </c>
      <c r="J2821" s="22">
        <v>0</v>
      </c>
      <c r="K2821" s="27">
        <f t="shared" si="440"/>
        <v>10.4125</v>
      </c>
      <c r="L2821" s="27">
        <f t="shared" si="441"/>
        <v>10.4125</v>
      </c>
      <c r="M2821" s="26">
        <f>(INDEX(pesos!A:B,MATCH(L2821,pesos!A:A,1),2))</f>
        <v>16200</v>
      </c>
      <c r="N2821" s="26">
        <f>+R2821*'COSTOS VARIOS'!$O$1</f>
        <v>70300</v>
      </c>
      <c r="O2821" s="26">
        <f>+R2821*'COSTOS VARIOS'!$O$2</f>
        <v>1517.0000000000002</v>
      </c>
      <c r="P2821" s="26">
        <f>+R2821*'COSTOS VARIOS'!$O$3</f>
        <v>5550</v>
      </c>
      <c r="Q2821" s="26">
        <v>1</v>
      </c>
      <c r="R2821" s="26">
        <f t="shared" si="442"/>
        <v>370000</v>
      </c>
      <c r="S2821" s="25">
        <f t="shared" si="443"/>
        <v>629547</v>
      </c>
      <c r="T2821" s="28">
        <f t="shared" si="444"/>
        <v>0.31824947144534077</v>
      </c>
      <c r="U2821" s="29">
        <f t="shared" si="445"/>
        <v>829900</v>
      </c>
      <c r="V2821" s="26">
        <f>+INDEX('LISTA DE PRECIOS EKM '!A:K,MATCH('Precios ML'!B2821,'LISTA DE PRECIOS EKM '!A:A,0),8)</f>
        <v>829900</v>
      </c>
      <c r="W2821" s="26">
        <f t="shared" si="446"/>
        <v>829900</v>
      </c>
      <c r="X2821" s="26">
        <f t="shared" si="447"/>
        <v>0</v>
      </c>
      <c r="Y2821" s="26"/>
      <c r="Z2821" s="26">
        <f t="shared" si="448"/>
        <v>829900</v>
      </c>
      <c r="AA2821" s="30">
        <f t="shared" si="449"/>
        <v>1.2429729729729728</v>
      </c>
    </row>
    <row r="2822" spans="1:27">
      <c r="A2822" s="20" t="s">
        <v>7476</v>
      </c>
      <c r="B2822" s="20" t="s">
        <v>1792</v>
      </c>
      <c r="C2822" s="25">
        <v>490000</v>
      </c>
      <c r="D2822" s="22">
        <v>85</v>
      </c>
      <c r="E2822" s="22">
        <v>49</v>
      </c>
      <c r="F2822" s="22">
        <v>40</v>
      </c>
      <c r="G2822" s="22">
        <v>16000</v>
      </c>
      <c r="H2822" s="22" t="s">
        <v>5088</v>
      </c>
      <c r="I2822" s="26">
        <f>+IF(H2822='COSTOS VARIOS'!$C$1,'COSTOS VARIOS'!$C$2*'Precios ML'!V2822,'COSTOS VARIOS'!$B$2*'Precios ML'!V2822)</f>
        <v>177980</v>
      </c>
      <c r="J2822" s="22">
        <v>0</v>
      </c>
      <c r="K2822" s="27">
        <f t="shared" si="440"/>
        <v>10.4125</v>
      </c>
      <c r="L2822" s="27">
        <f t="shared" si="441"/>
        <v>10.4125</v>
      </c>
      <c r="M2822" s="26">
        <f>(INDEX(pesos!A:B,MATCH(L2822,pesos!A:A,1),2))</f>
        <v>16200</v>
      </c>
      <c r="N2822" s="26">
        <f>+R2822*'COSTOS VARIOS'!$O$1</f>
        <v>93100</v>
      </c>
      <c r="O2822" s="26">
        <f>+R2822*'COSTOS VARIOS'!$O$2</f>
        <v>2009.0000000000002</v>
      </c>
      <c r="P2822" s="26">
        <f>+R2822*'COSTOS VARIOS'!$O$3</f>
        <v>7350</v>
      </c>
      <c r="Q2822" s="26">
        <v>1</v>
      </c>
      <c r="R2822" s="26">
        <f t="shared" si="442"/>
        <v>490000</v>
      </c>
      <c r="S2822" s="25">
        <f t="shared" si="443"/>
        <v>786639</v>
      </c>
      <c r="T2822" s="28">
        <f t="shared" si="444"/>
        <v>0.13126859970075211</v>
      </c>
      <c r="U2822" s="29">
        <f t="shared" si="445"/>
        <v>889900</v>
      </c>
      <c r="V2822" s="26">
        <f>+INDEX('LISTA DE PRECIOS EKM '!A:K,MATCH('Precios ML'!B2822,'LISTA DE PRECIOS EKM '!A:A,0),8)</f>
        <v>889900</v>
      </c>
      <c r="W2822" s="26">
        <f t="shared" si="446"/>
        <v>889900</v>
      </c>
      <c r="X2822" s="26">
        <f t="shared" si="447"/>
        <v>0</v>
      </c>
      <c r="Y2822" s="26"/>
      <c r="Z2822" s="26">
        <f t="shared" si="448"/>
        <v>889900</v>
      </c>
      <c r="AA2822" s="30">
        <f t="shared" si="449"/>
        <v>0.81612244897959174</v>
      </c>
    </row>
    <row r="2823" spans="1:27">
      <c r="A2823" s="20" t="s">
        <v>7486</v>
      </c>
      <c r="B2823" s="20" t="s">
        <v>7487</v>
      </c>
      <c r="C2823" s="25">
        <v>290000</v>
      </c>
      <c r="D2823" s="22">
        <v>85</v>
      </c>
      <c r="E2823" s="22">
        <v>49</v>
      </c>
      <c r="F2823" s="22">
        <v>40</v>
      </c>
      <c r="G2823" s="22">
        <v>16000</v>
      </c>
      <c r="H2823" s="22" t="s">
        <v>5088</v>
      </c>
      <c r="I2823" s="26">
        <f>+IF(H2823='COSTOS VARIOS'!$C$1,'COSTOS VARIOS'!$C$2*'Precios ML'!V2823,'COSTOS VARIOS'!$B$2*'Precios ML'!V2823)</f>
        <v>137980</v>
      </c>
      <c r="J2823" s="22">
        <v>0</v>
      </c>
      <c r="K2823" s="27">
        <f t="shared" si="440"/>
        <v>10.4125</v>
      </c>
      <c r="L2823" s="27">
        <f t="shared" si="441"/>
        <v>10.4125</v>
      </c>
      <c r="M2823" s="26">
        <f>(INDEX(pesos!A:B,MATCH(L2823,pesos!A:A,1),2))</f>
        <v>16200</v>
      </c>
      <c r="N2823" s="26">
        <f>+R2823*'COSTOS VARIOS'!$O$1</f>
        <v>55100</v>
      </c>
      <c r="O2823" s="26">
        <f>+R2823*'COSTOS VARIOS'!$O$2</f>
        <v>1189</v>
      </c>
      <c r="P2823" s="26">
        <f>+R2823*'COSTOS VARIOS'!$O$3</f>
        <v>4350</v>
      </c>
      <c r="Q2823" s="26">
        <v>1</v>
      </c>
      <c r="R2823" s="26">
        <f t="shared" si="442"/>
        <v>290000</v>
      </c>
      <c r="S2823" s="25">
        <f t="shared" si="443"/>
        <v>504819</v>
      </c>
      <c r="T2823" s="28">
        <f t="shared" si="444"/>
        <v>0.36662843514210053</v>
      </c>
      <c r="U2823" s="29">
        <f t="shared" si="445"/>
        <v>689900</v>
      </c>
      <c r="V2823" s="26">
        <f>+INDEX('LISTA DE PRECIOS EKM '!A:K,MATCH('Precios ML'!B2823,'LISTA DE PRECIOS EKM '!A:A,0),8)</f>
        <v>689900</v>
      </c>
      <c r="W2823" s="26">
        <f t="shared" si="446"/>
        <v>689900</v>
      </c>
      <c r="X2823" s="26">
        <f t="shared" si="447"/>
        <v>0</v>
      </c>
      <c r="Y2823" s="26"/>
      <c r="Z2823" s="26">
        <f t="shared" si="448"/>
        <v>689900</v>
      </c>
      <c r="AA2823" s="30">
        <f t="shared" si="449"/>
        <v>1.3789655172413795</v>
      </c>
    </row>
    <row r="2824" spans="1:27">
      <c r="A2824" s="20" t="s">
        <v>7486</v>
      </c>
      <c r="B2824" s="20" t="s">
        <v>7487</v>
      </c>
      <c r="C2824" s="25">
        <v>290000</v>
      </c>
      <c r="D2824" s="22">
        <v>85</v>
      </c>
      <c r="E2824" s="22">
        <v>49</v>
      </c>
      <c r="F2824" s="22">
        <v>40</v>
      </c>
      <c r="G2824" s="22">
        <v>16000</v>
      </c>
      <c r="H2824" s="22" t="s">
        <v>5088</v>
      </c>
      <c r="I2824" s="26">
        <f>+IF(H2824='COSTOS VARIOS'!$C$1,'COSTOS VARIOS'!$C$2*'Precios ML'!V2824,'COSTOS VARIOS'!$B$2*'Precios ML'!V2824)</f>
        <v>137980</v>
      </c>
      <c r="J2824" s="22">
        <v>0</v>
      </c>
      <c r="K2824" s="27">
        <f t="shared" si="440"/>
        <v>10.4125</v>
      </c>
      <c r="L2824" s="27">
        <f t="shared" si="441"/>
        <v>10.4125</v>
      </c>
      <c r="M2824" s="26">
        <f>(INDEX(pesos!A:B,MATCH(L2824,pesos!A:A,1),2))</f>
        <v>16200</v>
      </c>
      <c r="N2824" s="26">
        <f>+R2824*'COSTOS VARIOS'!$O$1</f>
        <v>55100</v>
      </c>
      <c r="O2824" s="26">
        <f>+R2824*'COSTOS VARIOS'!$O$2</f>
        <v>1189</v>
      </c>
      <c r="P2824" s="26">
        <f>+R2824*'COSTOS VARIOS'!$O$3</f>
        <v>4350</v>
      </c>
      <c r="Q2824" s="26">
        <v>1</v>
      </c>
      <c r="R2824" s="26">
        <f t="shared" si="442"/>
        <v>290000</v>
      </c>
      <c r="S2824" s="25">
        <f t="shared" si="443"/>
        <v>504819</v>
      </c>
      <c r="T2824" s="28">
        <f t="shared" si="444"/>
        <v>0.36662843514210053</v>
      </c>
      <c r="U2824" s="29">
        <f t="shared" si="445"/>
        <v>689900</v>
      </c>
      <c r="V2824" s="26">
        <f>+INDEX('LISTA DE PRECIOS EKM '!A:K,MATCH('Precios ML'!B2824,'LISTA DE PRECIOS EKM '!A:A,0),8)</f>
        <v>689900</v>
      </c>
      <c r="W2824" s="26">
        <f t="shared" si="446"/>
        <v>689900</v>
      </c>
      <c r="X2824" s="26">
        <f t="shared" si="447"/>
        <v>0</v>
      </c>
      <c r="Y2824" s="26"/>
      <c r="Z2824" s="26">
        <f t="shared" si="448"/>
        <v>689900</v>
      </c>
      <c r="AA2824" s="30">
        <f t="shared" si="449"/>
        <v>1.3789655172413795</v>
      </c>
    </row>
    <row r="2825" spans="1:27">
      <c r="A2825" s="20" t="s">
        <v>7488</v>
      </c>
      <c r="B2825" s="20" t="s">
        <v>2378</v>
      </c>
      <c r="C2825" s="25">
        <v>120167.99999999999</v>
      </c>
      <c r="D2825" s="22">
        <v>85</v>
      </c>
      <c r="E2825" s="22">
        <v>49</v>
      </c>
      <c r="F2825" s="22">
        <v>40</v>
      </c>
      <c r="G2825" s="22">
        <v>16000</v>
      </c>
      <c r="H2825" s="22" t="s">
        <v>5088</v>
      </c>
      <c r="I2825" s="26">
        <f>+IF(H2825='COSTOS VARIOS'!$C$1,'COSTOS VARIOS'!$C$2*'Precios ML'!V2825,'COSTOS VARIOS'!$B$2*'Precios ML'!V2825)</f>
        <v>59980</v>
      </c>
      <c r="J2825" s="22">
        <v>0</v>
      </c>
      <c r="K2825" s="27">
        <f t="shared" si="440"/>
        <v>10.4125</v>
      </c>
      <c r="L2825" s="27">
        <f t="shared" si="441"/>
        <v>10.4125</v>
      </c>
      <c r="M2825" s="26">
        <f>(INDEX(pesos!A:B,MATCH(L2825,pesos!A:A,1),2))</f>
        <v>16200</v>
      </c>
      <c r="N2825" s="26">
        <f>+R2825*'COSTOS VARIOS'!$O$1</f>
        <v>22831.919999999998</v>
      </c>
      <c r="O2825" s="26">
        <f>+R2825*'COSTOS VARIOS'!$O$2</f>
        <v>492.68879999999996</v>
      </c>
      <c r="P2825" s="26">
        <f>+R2825*'COSTOS VARIOS'!$O$3</f>
        <v>1802.5199999999998</v>
      </c>
      <c r="Q2825" s="26">
        <v>1</v>
      </c>
      <c r="R2825" s="26">
        <f t="shared" si="442"/>
        <v>120167.99999999999</v>
      </c>
      <c r="S2825" s="25">
        <f t="shared" si="443"/>
        <v>221475.12880000001</v>
      </c>
      <c r="T2825" s="28">
        <f t="shared" si="444"/>
        <v>0.3541023844299036</v>
      </c>
      <c r="U2825" s="29">
        <f t="shared" si="445"/>
        <v>299900</v>
      </c>
      <c r="V2825" s="26">
        <f>+INDEX('LISTA DE PRECIOS EKM '!A:K,MATCH('Precios ML'!B2825,'LISTA DE PRECIOS EKM '!A:A,0),8)</f>
        <v>299900</v>
      </c>
      <c r="W2825" s="26">
        <f t="shared" si="446"/>
        <v>299900</v>
      </c>
      <c r="X2825" s="26">
        <f t="shared" si="447"/>
        <v>0</v>
      </c>
      <c r="Y2825" s="26"/>
      <c r="Z2825" s="26">
        <f t="shared" si="448"/>
        <v>299900</v>
      </c>
      <c r="AA2825" s="30">
        <f t="shared" si="449"/>
        <v>1.4956727248518744</v>
      </c>
    </row>
    <row r="2826" spans="1:27">
      <c r="A2826" s="20" t="s">
        <v>7489</v>
      </c>
      <c r="B2826" s="20" t="s">
        <v>7490</v>
      </c>
      <c r="C2826" s="25">
        <v>139900</v>
      </c>
      <c r="D2826" s="22">
        <v>85</v>
      </c>
      <c r="E2826" s="22">
        <v>49</v>
      </c>
      <c r="F2826" s="22">
        <v>40</v>
      </c>
      <c r="G2826" s="22">
        <v>16000</v>
      </c>
      <c r="H2826" s="22" t="s">
        <v>5088</v>
      </c>
      <c r="I2826" s="26">
        <f>+IF(H2826='COSTOS VARIOS'!$C$1,'COSTOS VARIOS'!$C$2*'Precios ML'!V2826,'COSTOS VARIOS'!$B$2*'Precios ML'!V2826)</f>
        <v>69980</v>
      </c>
      <c r="J2826" s="22">
        <v>0</v>
      </c>
      <c r="K2826" s="27">
        <f t="shared" si="440"/>
        <v>10.4125</v>
      </c>
      <c r="L2826" s="27">
        <f t="shared" si="441"/>
        <v>10.4125</v>
      </c>
      <c r="M2826" s="26">
        <f>(INDEX(pesos!A:B,MATCH(L2826,pesos!A:A,1),2))</f>
        <v>16200</v>
      </c>
      <c r="N2826" s="26">
        <f>+R2826*'COSTOS VARIOS'!$O$1</f>
        <v>26581</v>
      </c>
      <c r="O2826" s="26">
        <f>+R2826*'COSTOS VARIOS'!$O$2</f>
        <v>573.59</v>
      </c>
      <c r="P2826" s="26">
        <f>+R2826*'COSTOS VARIOS'!$O$3</f>
        <v>2098.5</v>
      </c>
      <c r="Q2826" s="26">
        <v>1</v>
      </c>
      <c r="R2826" s="26">
        <f t="shared" si="442"/>
        <v>139900</v>
      </c>
      <c r="S2826" s="25">
        <f t="shared" si="443"/>
        <v>255333.09</v>
      </c>
      <c r="T2826" s="28">
        <f t="shared" si="444"/>
        <v>0.37036684121121954</v>
      </c>
      <c r="U2826" s="29">
        <f t="shared" si="445"/>
        <v>349900</v>
      </c>
      <c r="V2826" s="26">
        <f>+INDEX('LISTA DE PRECIOS EKM '!A:K,MATCH('Precios ML'!B2826,'LISTA DE PRECIOS EKM '!A:A,0),8)</f>
        <v>349900</v>
      </c>
      <c r="W2826" s="26">
        <f t="shared" si="446"/>
        <v>349900</v>
      </c>
      <c r="X2826" s="26">
        <f t="shared" si="447"/>
        <v>0</v>
      </c>
      <c r="Y2826" s="26"/>
      <c r="Z2826" s="26">
        <f t="shared" si="448"/>
        <v>349900</v>
      </c>
      <c r="AA2826" s="30">
        <f t="shared" si="449"/>
        <v>1.5010721944245891</v>
      </c>
    </row>
    <row r="2827" spans="1:27">
      <c r="A2827" s="20" t="s">
        <v>7491</v>
      </c>
      <c r="B2827" s="20" t="s">
        <v>7492</v>
      </c>
      <c r="C2827" s="25">
        <v>377485</v>
      </c>
      <c r="D2827" s="22">
        <v>85</v>
      </c>
      <c r="E2827" s="22">
        <v>49</v>
      </c>
      <c r="F2827" s="22">
        <v>40</v>
      </c>
      <c r="G2827" s="22">
        <v>16000</v>
      </c>
      <c r="H2827" s="22" t="s">
        <v>5088</v>
      </c>
      <c r="I2827" s="26">
        <f>+IF(H2827='COSTOS VARIOS'!$C$1,'COSTOS VARIOS'!$C$2*'Precios ML'!V2827,'COSTOS VARIOS'!$B$2*'Precios ML'!V2827)</f>
        <v>133980</v>
      </c>
      <c r="J2827" s="22">
        <v>0</v>
      </c>
      <c r="K2827" s="27">
        <f t="shared" si="440"/>
        <v>10.4125</v>
      </c>
      <c r="L2827" s="27">
        <f t="shared" si="441"/>
        <v>10.4125</v>
      </c>
      <c r="M2827" s="26">
        <f>(INDEX(pesos!A:B,MATCH(L2827,pesos!A:A,1),2))</f>
        <v>16200</v>
      </c>
      <c r="N2827" s="26">
        <f>+R2827*'COSTOS VARIOS'!$O$1</f>
        <v>71722.149999999994</v>
      </c>
      <c r="O2827" s="26">
        <f>+R2827*'COSTOS VARIOS'!$O$2</f>
        <v>1547.6885000000002</v>
      </c>
      <c r="P2827" s="26">
        <f>+R2827*'COSTOS VARIOS'!$O$3</f>
        <v>5662.2749999999996</v>
      </c>
      <c r="Q2827" s="26">
        <v>1</v>
      </c>
      <c r="R2827" s="26">
        <f t="shared" si="442"/>
        <v>377485</v>
      </c>
      <c r="S2827" s="25">
        <f t="shared" si="443"/>
        <v>606597.11349999998</v>
      </c>
      <c r="T2827" s="28">
        <f t="shared" si="444"/>
        <v>0.10435738168081476</v>
      </c>
      <c r="U2827" s="29">
        <f t="shared" si="445"/>
        <v>669900</v>
      </c>
      <c r="V2827" s="26">
        <f>+INDEX('LISTA DE PRECIOS EKM '!A:K,MATCH('Precios ML'!B2827,'LISTA DE PRECIOS EKM '!A:A,0),8)</f>
        <v>669900</v>
      </c>
      <c r="W2827" s="26">
        <f t="shared" si="446"/>
        <v>669900</v>
      </c>
      <c r="X2827" s="26">
        <f t="shared" si="447"/>
        <v>0</v>
      </c>
      <c r="Y2827" s="26"/>
      <c r="Z2827" s="26">
        <f t="shared" si="448"/>
        <v>669900</v>
      </c>
      <c r="AA2827" s="30">
        <f t="shared" si="449"/>
        <v>0.77464005192259289</v>
      </c>
    </row>
    <row r="2828" spans="1:27">
      <c r="A2828" s="20" t="s">
        <v>7491</v>
      </c>
      <c r="B2828" s="20" t="s">
        <v>7492</v>
      </c>
      <c r="C2828" s="25">
        <v>377485</v>
      </c>
      <c r="D2828" s="22">
        <v>85</v>
      </c>
      <c r="E2828" s="22">
        <v>49</v>
      </c>
      <c r="F2828" s="22">
        <v>40</v>
      </c>
      <c r="G2828" s="22">
        <v>16000</v>
      </c>
      <c r="H2828" s="22" t="s">
        <v>5088</v>
      </c>
      <c r="I2828" s="26">
        <f>+IF(H2828='COSTOS VARIOS'!$C$1,'COSTOS VARIOS'!$C$2*'Precios ML'!V2828,'COSTOS VARIOS'!$B$2*'Precios ML'!V2828)</f>
        <v>133980</v>
      </c>
      <c r="J2828" s="22">
        <v>0</v>
      </c>
      <c r="K2828" s="27">
        <f t="shared" si="440"/>
        <v>10.4125</v>
      </c>
      <c r="L2828" s="27">
        <f t="shared" si="441"/>
        <v>10.4125</v>
      </c>
      <c r="M2828" s="26">
        <f>(INDEX(pesos!A:B,MATCH(L2828,pesos!A:A,1),2))</f>
        <v>16200</v>
      </c>
      <c r="N2828" s="26">
        <f>+R2828*'COSTOS VARIOS'!$O$1</f>
        <v>71722.149999999994</v>
      </c>
      <c r="O2828" s="26">
        <f>+R2828*'COSTOS VARIOS'!$O$2</f>
        <v>1547.6885000000002</v>
      </c>
      <c r="P2828" s="26">
        <f>+R2828*'COSTOS VARIOS'!$O$3</f>
        <v>5662.2749999999996</v>
      </c>
      <c r="Q2828" s="26">
        <v>1</v>
      </c>
      <c r="R2828" s="26">
        <f t="shared" si="442"/>
        <v>377485</v>
      </c>
      <c r="S2828" s="25">
        <f t="shared" si="443"/>
        <v>606597.11349999998</v>
      </c>
      <c r="T2828" s="28">
        <f t="shared" si="444"/>
        <v>0.10435738168081476</v>
      </c>
      <c r="U2828" s="29">
        <f t="shared" si="445"/>
        <v>669900</v>
      </c>
      <c r="V2828" s="26">
        <f>+INDEX('LISTA DE PRECIOS EKM '!A:K,MATCH('Precios ML'!B2828,'LISTA DE PRECIOS EKM '!A:A,0),8)</f>
        <v>669900</v>
      </c>
      <c r="W2828" s="26">
        <f t="shared" si="446"/>
        <v>669900</v>
      </c>
      <c r="X2828" s="26">
        <f t="shared" si="447"/>
        <v>0</v>
      </c>
      <c r="Y2828" s="26"/>
      <c r="Z2828" s="26">
        <f t="shared" si="448"/>
        <v>669900</v>
      </c>
      <c r="AA2828" s="30">
        <f t="shared" si="449"/>
        <v>0.77464005192259289</v>
      </c>
    </row>
    <row r="2829" spans="1:27">
      <c r="A2829" s="20" t="s">
        <v>7464</v>
      </c>
      <c r="B2829" s="20" t="s">
        <v>1736</v>
      </c>
      <c r="C2829" s="25">
        <v>165709.88</v>
      </c>
      <c r="D2829" s="22">
        <v>85</v>
      </c>
      <c r="E2829" s="22">
        <v>49</v>
      </c>
      <c r="F2829" s="22">
        <v>40</v>
      </c>
      <c r="G2829" s="22">
        <v>16000</v>
      </c>
      <c r="H2829" s="22" t="s">
        <v>5088</v>
      </c>
      <c r="I2829" s="26">
        <f>+IF(H2829='COSTOS VARIOS'!$C$1,'COSTOS VARIOS'!$C$2*'Precios ML'!V2829,'COSTOS VARIOS'!$B$2*'Precios ML'!V2829)</f>
        <v>61980</v>
      </c>
      <c r="J2829" s="22">
        <v>0</v>
      </c>
      <c r="K2829" s="27">
        <f t="shared" si="440"/>
        <v>10.4125</v>
      </c>
      <c r="L2829" s="27">
        <f t="shared" si="441"/>
        <v>10.4125</v>
      </c>
      <c r="M2829" s="26">
        <f>(INDEX(pesos!A:B,MATCH(L2829,pesos!A:A,1),2))</f>
        <v>16200</v>
      </c>
      <c r="N2829" s="26">
        <f>+R2829*'COSTOS VARIOS'!$O$1</f>
        <v>31484.877200000003</v>
      </c>
      <c r="O2829" s="26">
        <f>+R2829*'COSTOS VARIOS'!$O$2</f>
        <v>679.41050800000005</v>
      </c>
      <c r="P2829" s="26">
        <f>+R2829*'COSTOS VARIOS'!$O$3</f>
        <v>2485.6482000000001</v>
      </c>
      <c r="Q2829" s="26">
        <v>1</v>
      </c>
      <c r="R2829" s="26">
        <f t="shared" si="442"/>
        <v>165709.88</v>
      </c>
      <c r="S2829" s="25">
        <f t="shared" si="443"/>
        <v>278539.81590799999</v>
      </c>
      <c r="T2829" s="28">
        <f t="shared" si="444"/>
        <v>0.11258779643323269</v>
      </c>
      <c r="U2829" s="29">
        <f t="shared" si="445"/>
        <v>309900</v>
      </c>
      <c r="V2829" s="26">
        <f>+INDEX('LISTA DE PRECIOS EKM '!A:K,MATCH('Precios ML'!B2829,'LISTA DE PRECIOS EKM '!A:A,0),8)</f>
        <v>309900</v>
      </c>
      <c r="W2829" s="26">
        <f t="shared" si="446"/>
        <v>309900</v>
      </c>
      <c r="X2829" s="26">
        <f t="shared" si="447"/>
        <v>0</v>
      </c>
      <c r="Y2829" s="26"/>
      <c r="Z2829" s="26">
        <f t="shared" si="448"/>
        <v>309900</v>
      </c>
      <c r="AA2829" s="30">
        <f t="shared" si="449"/>
        <v>0.87013592671722395</v>
      </c>
    </row>
    <row r="2830" spans="1:27">
      <c r="A2830" s="20" t="s">
        <v>7399</v>
      </c>
      <c r="B2830" s="20" t="s">
        <v>7400</v>
      </c>
      <c r="C2830" s="25">
        <v>126399.6</v>
      </c>
      <c r="D2830" s="22">
        <v>85</v>
      </c>
      <c r="E2830" s="22">
        <v>49</v>
      </c>
      <c r="F2830" s="22">
        <v>40</v>
      </c>
      <c r="G2830" s="22">
        <v>16000</v>
      </c>
      <c r="H2830" s="22" t="s">
        <v>5088</v>
      </c>
      <c r="I2830" s="26">
        <f>+IF(H2830='COSTOS VARIOS'!$C$1,'COSTOS VARIOS'!$C$2*'Precios ML'!V2830,'COSTOS VARIOS'!$B$2*'Precios ML'!V2830)</f>
        <v>55980</v>
      </c>
      <c r="J2830" s="22">
        <v>0</v>
      </c>
      <c r="K2830" s="27">
        <f t="shared" si="440"/>
        <v>10.4125</v>
      </c>
      <c r="L2830" s="27">
        <f t="shared" si="441"/>
        <v>10.4125</v>
      </c>
      <c r="M2830" s="26">
        <f>(INDEX(pesos!A:B,MATCH(L2830,pesos!A:A,1),2))</f>
        <v>16200</v>
      </c>
      <c r="N2830" s="26">
        <f>+R2830*'COSTOS VARIOS'!$O$1</f>
        <v>24015.924000000003</v>
      </c>
      <c r="O2830" s="26">
        <f>+R2830*'COSTOS VARIOS'!$O$2</f>
        <v>518.23836000000006</v>
      </c>
      <c r="P2830" s="26">
        <f>+R2830*'COSTOS VARIOS'!$O$3</f>
        <v>1895.9939999999999</v>
      </c>
      <c r="Q2830" s="26">
        <v>1</v>
      </c>
      <c r="R2830" s="26">
        <f t="shared" si="442"/>
        <v>126399.6</v>
      </c>
      <c r="S2830" s="25">
        <f t="shared" si="443"/>
        <v>225009.75636000003</v>
      </c>
      <c r="T2830" s="28">
        <f t="shared" si="444"/>
        <v>0.24394606050850243</v>
      </c>
      <c r="U2830" s="29">
        <f t="shared" si="445"/>
        <v>279900</v>
      </c>
      <c r="V2830" s="26">
        <f>+INDEX('LISTA DE PRECIOS EKM '!A:K,MATCH('Precios ML'!B2830,'LISTA DE PRECIOS EKM '!A:A,0),8)</f>
        <v>279900</v>
      </c>
      <c r="W2830" s="26">
        <f t="shared" si="446"/>
        <v>279900</v>
      </c>
      <c r="X2830" s="26">
        <f t="shared" si="447"/>
        <v>0</v>
      </c>
      <c r="Y2830" s="26"/>
      <c r="Z2830" s="26">
        <f t="shared" si="448"/>
        <v>279900</v>
      </c>
      <c r="AA2830" s="30">
        <f t="shared" si="449"/>
        <v>1.2144057417903222</v>
      </c>
    </row>
    <row r="2831" spans="1:27">
      <c r="A2831" s="20" t="s">
        <v>7493</v>
      </c>
      <c r="B2831" s="20" t="s">
        <v>2256</v>
      </c>
      <c r="C2831" s="25">
        <v>225662.4</v>
      </c>
      <c r="D2831" s="22">
        <v>85</v>
      </c>
      <c r="E2831" s="22">
        <v>49</v>
      </c>
      <c r="F2831" s="22">
        <v>40</v>
      </c>
      <c r="G2831" s="22">
        <v>16000</v>
      </c>
      <c r="H2831" s="22" t="s">
        <v>5088</v>
      </c>
      <c r="I2831" s="26">
        <f>+IF(H2831='COSTOS VARIOS'!$C$1,'COSTOS VARIOS'!$C$2*'Precios ML'!V2831,'COSTOS VARIOS'!$B$2*'Precios ML'!V2831)</f>
        <v>99980</v>
      </c>
      <c r="J2831" s="22">
        <v>0</v>
      </c>
      <c r="K2831" s="27">
        <f t="shared" si="440"/>
        <v>10.4125</v>
      </c>
      <c r="L2831" s="27">
        <f t="shared" si="441"/>
        <v>10.4125</v>
      </c>
      <c r="M2831" s="26">
        <f>(INDEX(pesos!A:B,MATCH(L2831,pesos!A:A,1),2))</f>
        <v>16200</v>
      </c>
      <c r="N2831" s="26">
        <f>+R2831*'COSTOS VARIOS'!$O$1</f>
        <v>42875.856</v>
      </c>
      <c r="O2831" s="26">
        <f>+R2831*'COSTOS VARIOS'!$O$2</f>
        <v>925.21584000000007</v>
      </c>
      <c r="P2831" s="26">
        <f>+R2831*'COSTOS VARIOS'!$O$3</f>
        <v>3384.9359999999997</v>
      </c>
      <c r="Q2831" s="26">
        <v>1</v>
      </c>
      <c r="R2831" s="26">
        <f t="shared" si="442"/>
        <v>225662.4</v>
      </c>
      <c r="S2831" s="25">
        <f t="shared" si="443"/>
        <v>389028.40784</v>
      </c>
      <c r="T2831" s="28">
        <f t="shared" si="444"/>
        <v>0.28499613376717559</v>
      </c>
      <c r="U2831" s="29">
        <f t="shared" si="445"/>
        <v>499900</v>
      </c>
      <c r="V2831" s="26">
        <f>+INDEX('LISTA DE PRECIOS EKM '!A:K,MATCH('Precios ML'!B2831,'LISTA DE PRECIOS EKM '!A:A,0),8)</f>
        <v>499900</v>
      </c>
      <c r="W2831" s="26">
        <f t="shared" si="446"/>
        <v>499900</v>
      </c>
      <c r="X2831" s="26">
        <f t="shared" si="447"/>
        <v>0</v>
      </c>
      <c r="Y2831" s="26"/>
      <c r="Z2831" s="26">
        <f t="shared" si="448"/>
        <v>499900</v>
      </c>
      <c r="AA2831" s="30">
        <f t="shared" si="449"/>
        <v>1.2152560639255809</v>
      </c>
    </row>
    <row r="2832" spans="1:27">
      <c r="A2832" s="20" t="s">
        <v>7493</v>
      </c>
      <c r="B2832" s="20" t="s">
        <v>2256</v>
      </c>
      <c r="C2832" s="25">
        <v>225662.4</v>
      </c>
      <c r="D2832" s="22">
        <v>85</v>
      </c>
      <c r="E2832" s="22">
        <v>49</v>
      </c>
      <c r="F2832" s="22">
        <v>40</v>
      </c>
      <c r="G2832" s="22">
        <v>16000</v>
      </c>
      <c r="H2832" s="22" t="s">
        <v>5088</v>
      </c>
      <c r="I2832" s="26">
        <f>+IF(H2832='COSTOS VARIOS'!$C$1,'COSTOS VARIOS'!$C$2*'Precios ML'!V2832,'COSTOS VARIOS'!$B$2*'Precios ML'!V2832)</f>
        <v>99980</v>
      </c>
      <c r="J2832" s="22">
        <v>0</v>
      </c>
      <c r="K2832" s="27">
        <f t="shared" si="440"/>
        <v>10.4125</v>
      </c>
      <c r="L2832" s="27">
        <f t="shared" si="441"/>
        <v>10.4125</v>
      </c>
      <c r="M2832" s="26">
        <f>(INDEX(pesos!A:B,MATCH(L2832,pesos!A:A,1),2))</f>
        <v>16200</v>
      </c>
      <c r="N2832" s="26">
        <f>+R2832*'COSTOS VARIOS'!$O$1</f>
        <v>42875.856</v>
      </c>
      <c r="O2832" s="26">
        <f>+R2832*'COSTOS VARIOS'!$O$2</f>
        <v>925.21584000000007</v>
      </c>
      <c r="P2832" s="26">
        <f>+R2832*'COSTOS VARIOS'!$O$3</f>
        <v>3384.9359999999997</v>
      </c>
      <c r="Q2832" s="26">
        <v>1</v>
      </c>
      <c r="R2832" s="26">
        <f t="shared" si="442"/>
        <v>225662.4</v>
      </c>
      <c r="S2832" s="25">
        <f t="shared" si="443"/>
        <v>389028.40784</v>
      </c>
      <c r="T2832" s="28">
        <f t="shared" si="444"/>
        <v>0.28499613376717559</v>
      </c>
      <c r="U2832" s="29">
        <f t="shared" si="445"/>
        <v>499900</v>
      </c>
      <c r="V2832" s="26">
        <f>+INDEX('LISTA DE PRECIOS EKM '!A:K,MATCH('Precios ML'!B2832,'LISTA DE PRECIOS EKM '!A:A,0),8)</f>
        <v>499900</v>
      </c>
      <c r="W2832" s="26">
        <f t="shared" si="446"/>
        <v>499900</v>
      </c>
      <c r="X2832" s="26">
        <f t="shared" si="447"/>
        <v>0</v>
      </c>
      <c r="Y2832" s="26"/>
      <c r="Z2832" s="26">
        <f t="shared" si="448"/>
        <v>499900</v>
      </c>
      <c r="AA2832" s="30">
        <f t="shared" si="449"/>
        <v>1.2152560639255809</v>
      </c>
    </row>
    <row r="2833" spans="1:27">
      <c r="A2833" s="20" t="s">
        <v>7494</v>
      </c>
      <c r="B2833" s="20" t="s">
        <v>2420</v>
      </c>
      <c r="C2833" s="25">
        <v>170891.62</v>
      </c>
      <c r="D2833" s="22">
        <v>85</v>
      </c>
      <c r="E2833" s="22">
        <v>49</v>
      </c>
      <c r="F2833" s="22">
        <v>40</v>
      </c>
      <c r="G2833" s="22">
        <v>16000</v>
      </c>
      <c r="H2833" s="22" t="s">
        <v>5088</v>
      </c>
      <c r="I2833" s="26">
        <f>+IF(H2833='COSTOS VARIOS'!$C$1,'COSTOS VARIOS'!$C$2*'Precios ML'!V2833,'COSTOS VARIOS'!$B$2*'Precios ML'!V2833)</f>
        <v>71980</v>
      </c>
      <c r="J2833" s="22">
        <v>0</v>
      </c>
      <c r="K2833" s="27">
        <f t="shared" si="440"/>
        <v>10.4125</v>
      </c>
      <c r="L2833" s="27">
        <f t="shared" si="441"/>
        <v>10.4125</v>
      </c>
      <c r="M2833" s="26">
        <f>(INDEX(pesos!A:B,MATCH(L2833,pesos!A:A,1),2))</f>
        <v>16200</v>
      </c>
      <c r="N2833" s="26">
        <f>+R2833*'COSTOS VARIOS'!$O$1</f>
        <v>32469.407800000001</v>
      </c>
      <c r="O2833" s="26">
        <f>+R2833*'COSTOS VARIOS'!$O$2</f>
        <v>700.65564200000006</v>
      </c>
      <c r="P2833" s="26">
        <f>+R2833*'COSTOS VARIOS'!$O$3</f>
        <v>2563.3742999999999</v>
      </c>
      <c r="Q2833" s="26">
        <v>1</v>
      </c>
      <c r="R2833" s="26">
        <f t="shared" si="442"/>
        <v>170891.62</v>
      </c>
      <c r="S2833" s="25">
        <f t="shared" si="443"/>
        <v>294805.05774199998</v>
      </c>
      <c r="T2833" s="28">
        <f t="shared" si="444"/>
        <v>0.22080673498813641</v>
      </c>
      <c r="U2833" s="29">
        <f t="shared" si="445"/>
        <v>359900</v>
      </c>
      <c r="V2833" s="26">
        <f>+INDEX('LISTA DE PRECIOS EKM '!A:K,MATCH('Precios ML'!B2833,'LISTA DE PRECIOS EKM '!A:A,0),8)</f>
        <v>359900</v>
      </c>
      <c r="W2833" s="26">
        <f t="shared" si="446"/>
        <v>359900</v>
      </c>
      <c r="X2833" s="26">
        <f t="shared" si="447"/>
        <v>0</v>
      </c>
      <c r="Y2833" s="26"/>
      <c r="Z2833" s="26">
        <f t="shared" si="448"/>
        <v>359900</v>
      </c>
      <c r="AA2833" s="30">
        <f t="shared" si="449"/>
        <v>1.1060131561746562</v>
      </c>
    </row>
    <row r="2834" spans="1:27">
      <c r="A2834" s="20" t="s">
        <v>7474</v>
      </c>
      <c r="B2834" s="20" t="s">
        <v>7475</v>
      </c>
      <c r="C2834" s="25">
        <v>143000</v>
      </c>
      <c r="D2834" s="22">
        <v>85</v>
      </c>
      <c r="E2834" s="22">
        <v>49</v>
      </c>
      <c r="F2834" s="22">
        <v>40</v>
      </c>
      <c r="G2834" s="22">
        <v>16000</v>
      </c>
      <c r="H2834" s="22" t="s">
        <v>5088</v>
      </c>
      <c r="I2834" s="26">
        <f>+IF(H2834='COSTOS VARIOS'!$C$1,'COSTOS VARIOS'!$C$2*'Precios ML'!V2834,'COSTOS VARIOS'!$B$2*'Precios ML'!V2834)</f>
        <v>63980</v>
      </c>
      <c r="J2834" s="22">
        <v>0</v>
      </c>
      <c r="K2834" s="27">
        <f t="shared" si="440"/>
        <v>10.4125</v>
      </c>
      <c r="L2834" s="27">
        <f t="shared" si="441"/>
        <v>10.4125</v>
      </c>
      <c r="M2834" s="26">
        <f>(INDEX(pesos!A:B,MATCH(L2834,pesos!A:A,1),2))</f>
        <v>16200</v>
      </c>
      <c r="N2834" s="26">
        <f>+R2834*'COSTOS VARIOS'!$O$1</f>
        <v>27170</v>
      </c>
      <c r="O2834" s="26">
        <f>+R2834*'COSTOS VARIOS'!$O$2</f>
        <v>586.30000000000007</v>
      </c>
      <c r="P2834" s="26">
        <f>+R2834*'COSTOS VARIOS'!$O$3</f>
        <v>2145</v>
      </c>
      <c r="Q2834" s="26">
        <v>1</v>
      </c>
      <c r="R2834" s="26">
        <f t="shared" si="442"/>
        <v>143000</v>
      </c>
      <c r="S2834" s="25">
        <f t="shared" si="443"/>
        <v>253081.3</v>
      </c>
      <c r="T2834" s="28">
        <f t="shared" si="444"/>
        <v>0.26402069216492885</v>
      </c>
      <c r="U2834" s="29">
        <f t="shared" si="445"/>
        <v>319900</v>
      </c>
      <c r="V2834" s="26">
        <f>+INDEX('LISTA DE PRECIOS EKM '!A:K,MATCH('Precios ML'!B2834,'LISTA DE PRECIOS EKM '!A:A,0),8)</f>
        <v>319900</v>
      </c>
      <c r="W2834" s="26">
        <f t="shared" si="446"/>
        <v>319900</v>
      </c>
      <c r="X2834" s="26">
        <f t="shared" si="447"/>
        <v>0</v>
      </c>
      <c r="Y2834" s="26"/>
      <c r="Z2834" s="26">
        <f t="shared" si="448"/>
        <v>319900</v>
      </c>
      <c r="AA2834" s="30">
        <f t="shared" si="449"/>
        <v>1.2370629370629369</v>
      </c>
    </row>
    <row r="2835" spans="1:27">
      <c r="A2835" s="20" t="s">
        <v>7495</v>
      </c>
      <c r="B2835" s="20" t="s">
        <v>2585</v>
      </c>
      <c r="C2835" s="25">
        <v>196000</v>
      </c>
      <c r="D2835" s="22">
        <v>85</v>
      </c>
      <c r="E2835" s="22">
        <v>49</v>
      </c>
      <c r="F2835" s="22">
        <v>40</v>
      </c>
      <c r="G2835" s="22">
        <v>16000</v>
      </c>
      <c r="H2835" s="22" t="s">
        <v>5088</v>
      </c>
      <c r="I2835" s="26">
        <f>+IF(H2835='COSTOS VARIOS'!$C$1,'COSTOS VARIOS'!$C$2*'Precios ML'!V2835,'COSTOS VARIOS'!$B$2*'Precios ML'!V2835)</f>
        <v>75980</v>
      </c>
      <c r="J2835" s="22">
        <v>0</v>
      </c>
      <c r="K2835" s="27">
        <f t="shared" si="440"/>
        <v>10.4125</v>
      </c>
      <c r="L2835" s="27">
        <f t="shared" si="441"/>
        <v>10.4125</v>
      </c>
      <c r="M2835" s="26">
        <f>(INDEX(pesos!A:B,MATCH(L2835,pesos!A:A,1),2))</f>
        <v>16200</v>
      </c>
      <c r="N2835" s="26">
        <f>+R2835*'COSTOS VARIOS'!$O$1</f>
        <v>37240</v>
      </c>
      <c r="O2835" s="26">
        <f>+R2835*'COSTOS VARIOS'!$O$2</f>
        <v>803.6</v>
      </c>
      <c r="P2835" s="26">
        <f>+R2835*'COSTOS VARIOS'!$O$3</f>
        <v>2940</v>
      </c>
      <c r="Q2835" s="26">
        <v>1</v>
      </c>
      <c r="R2835" s="26">
        <f t="shared" si="442"/>
        <v>196000</v>
      </c>
      <c r="S2835" s="25">
        <f t="shared" si="443"/>
        <v>329163.59999999998</v>
      </c>
      <c r="T2835" s="28">
        <f t="shared" si="444"/>
        <v>0.15413733474782765</v>
      </c>
      <c r="U2835" s="29">
        <f t="shared" si="445"/>
        <v>379900</v>
      </c>
      <c r="V2835" s="26">
        <f>+INDEX('LISTA DE PRECIOS EKM '!A:K,MATCH('Precios ML'!B2835,'LISTA DE PRECIOS EKM '!A:A,0),8)</f>
        <v>379900</v>
      </c>
      <c r="W2835" s="26">
        <f t="shared" si="446"/>
        <v>379900</v>
      </c>
      <c r="X2835" s="26">
        <f t="shared" si="447"/>
        <v>0</v>
      </c>
      <c r="Y2835" s="26"/>
      <c r="Z2835" s="26">
        <f t="shared" si="448"/>
        <v>379900</v>
      </c>
      <c r="AA2835" s="30">
        <f t="shared" si="449"/>
        <v>0.93826530612244907</v>
      </c>
    </row>
    <row r="2836" spans="1:27">
      <c r="A2836" s="20" t="s">
        <v>7495</v>
      </c>
      <c r="B2836" s="20" t="s">
        <v>2585</v>
      </c>
      <c r="C2836" s="25">
        <v>196000</v>
      </c>
      <c r="D2836" s="22">
        <v>85</v>
      </c>
      <c r="E2836" s="22">
        <v>49</v>
      </c>
      <c r="F2836" s="22">
        <v>40</v>
      </c>
      <c r="G2836" s="22">
        <v>16000</v>
      </c>
      <c r="H2836" s="22" t="s">
        <v>5088</v>
      </c>
      <c r="I2836" s="26">
        <f>+IF(H2836='COSTOS VARIOS'!$C$1,'COSTOS VARIOS'!$C$2*'Precios ML'!V2836,'COSTOS VARIOS'!$B$2*'Precios ML'!V2836)</f>
        <v>75980</v>
      </c>
      <c r="J2836" s="22">
        <v>0</v>
      </c>
      <c r="K2836" s="27">
        <f t="shared" si="440"/>
        <v>10.4125</v>
      </c>
      <c r="L2836" s="27">
        <f t="shared" si="441"/>
        <v>10.4125</v>
      </c>
      <c r="M2836" s="26">
        <f>(INDEX(pesos!A:B,MATCH(L2836,pesos!A:A,1),2))</f>
        <v>16200</v>
      </c>
      <c r="N2836" s="26">
        <f>+R2836*'COSTOS VARIOS'!$O$1</f>
        <v>37240</v>
      </c>
      <c r="O2836" s="26">
        <f>+R2836*'COSTOS VARIOS'!$O$2</f>
        <v>803.6</v>
      </c>
      <c r="P2836" s="26">
        <f>+R2836*'COSTOS VARIOS'!$O$3</f>
        <v>2940</v>
      </c>
      <c r="Q2836" s="26">
        <v>1</v>
      </c>
      <c r="R2836" s="26">
        <f t="shared" si="442"/>
        <v>196000</v>
      </c>
      <c r="S2836" s="25">
        <f t="shared" si="443"/>
        <v>329163.59999999998</v>
      </c>
      <c r="T2836" s="28">
        <f t="shared" si="444"/>
        <v>0.15413733474782765</v>
      </c>
      <c r="U2836" s="29">
        <f t="shared" si="445"/>
        <v>379900</v>
      </c>
      <c r="V2836" s="26">
        <f>+INDEX('LISTA DE PRECIOS EKM '!A:K,MATCH('Precios ML'!B2836,'LISTA DE PRECIOS EKM '!A:A,0),8)</f>
        <v>379900</v>
      </c>
      <c r="W2836" s="26">
        <f t="shared" si="446"/>
        <v>379900</v>
      </c>
      <c r="X2836" s="26">
        <f t="shared" si="447"/>
        <v>0</v>
      </c>
      <c r="Y2836" s="26"/>
      <c r="Z2836" s="26">
        <f t="shared" si="448"/>
        <v>379900</v>
      </c>
      <c r="AA2836" s="30">
        <f t="shared" si="449"/>
        <v>0.93826530612244907</v>
      </c>
    </row>
    <row r="2837" spans="1:27">
      <c r="A2837" s="20" t="s">
        <v>7496</v>
      </c>
      <c r="B2837" s="20" t="s">
        <v>2662</v>
      </c>
      <c r="C2837" s="25">
        <v>151866</v>
      </c>
      <c r="D2837" s="22">
        <v>85</v>
      </c>
      <c r="E2837" s="22">
        <v>49</v>
      </c>
      <c r="F2837" s="22">
        <v>40</v>
      </c>
      <c r="G2837" s="22">
        <v>16000</v>
      </c>
      <c r="H2837" s="22" t="s">
        <v>5088</v>
      </c>
      <c r="I2837" s="26">
        <f>+IF(H2837='COSTOS VARIOS'!$C$1,'COSTOS VARIOS'!$C$2*'Precios ML'!V2837,'COSTOS VARIOS'!$B$2*'Precios ML'!V2837)</f>
        <v>69980</v>
      </c>
      <c r="J2837" s="22">
        <v>0</v>
      </c>
      <c r="K2837" s="27">
        <f t="shared" si="440"/>
        <v>10.4125</v>
      </c>
      <c r="L2837" s="27">
        <f t="shared" si="441"/>
        <v>10.4125</v>
      </c>
      <c r="M2837" s="26">
        <f>(INDEX(pesos!A:B,MATCH(L2837,pesos!A:A,1),2))</f>
        <v>16200</v>
      </c>
      <c r="N2837" s="26">
        <f>+R2837*'COSTOS VARIOS'!$O$1</f>
        <v>28854.54</v>
      </c>
      <c r="O2837" s="26">
        <f>+R2837*'COSTOS VARIOS'!$O$2</f>
        <v>622.65060000000005</v>
      </c>
      <c r="P2837" s="26">
        <f>+R2837*'COSTOS VARIOS'!$O$3</f>
        <v>2277.9899999999998</v>
      </c>
      <c r="Q2837" s="26">
        <v>1</v>
      </c>
      <c r="R2837" s="26">
        <f t="shared" si="442"/>
        <v>151866</v>
      </c>
      <c r="S2837" s="25">
        <f t="shared" si="443"/>
        <v>269801.18059999996</v>
      </c>
      <c r="T2837" s="28">
        <f t="shared" si="444"/>
        <v>0.29688090771831122</v>
      </c>
      <c r="U2837" s="29">
        <f t="shared" si="445"/>
        <v>349900</v>
      </c>
      <c r="V2837" s="26">
        <f>+INDEX('LISTA DE PRECIOS EKM '!A:K,MATCH('Precios ML'!B2837,'LISTA DE PRECIOS EKM '!A:A,0),8)</f>
        <v>349900</v>
      </c>
      <c r="W2837" s="26">
        <f t="shared" si="446"/>
        <v>349900</v>
      </c>
      <c r="X2837" s="26">
        <f t="shared" si="447"/>
        <v>0</v>
      </c>
      <c r="Y2837" s="26"/>
      <c r="Z2837" s="26">
        <f t="shared" si="448"/>
        <v>349900</v>
      </c>
      <c r="AA2837" s="30">
        <f t="shared" si="449"/>
        <v>1.3040048463777278</v>
      </c>
    </row>
    <row r="2838" spans="1:27">
      <c r="A2838" s="20" t="s">
        <v>7496</v>
      </c>
      <c r="B2838" s="20" t="s">
        <v>2662</v>
      </c>
      <c r="C2838" s="25">
        <v>151866</v>
      </c>
      <c r="D2838" s="22">
        <v>85</v>
      </c>
      <c r="E2838" s="22">
        <v>49</v>
      </c>
      <c r="F2838" s="22">
        <v>40</v>
      </c>
      <c r="G2838" s="22">
        <v>16000</v>
      </c>
      <c r="H2838" s="22" t="s">
        <v>5088</v>
      </c>
      <c r="I2838" s="26">
        <f>+IF(H2838='COSTOS VARIOS'!$C$1,'COSTOS VARIOS'!$C$2*'Precios ML'!V2838,'COSTOS VARIOS'!$B$2*'Precios ML'!V2838)</f>
        <v>69980</v>
      </c>
      <c r="J2838" s="22">
        <v>0</v>
      </c>
      <c r="K2838" s="27">
        <f t="shared" si="440"/>
        <v>10.4125</v>
      </c>
      <c r="L2838" s="27">
        <f t="shared" si="441"/>
        <v>10.4125</v>
      </c>
      <c r="M2838" s="26">
        <f>(INDEX(pesos!A:B,MATCH(L2838,pesos!A:A,1),2))</f>
        <v>16200</v>
      </c>
      <c r="N2838" s="26">
        <f>+R2838*'COSTOS VARIOS'!$O$1</f>
        <v>28854.54</v>
      </c>
      <c r="O2838" s="26">
        <f>+R2838*'COSTOS VARIOS'!$O$2</f>
        <v>622.65060000000005</v>
      </c>
      <c r="P2838" s="26">
        <f>+R2838*'COSTOS VARIOS'!$O$3</f>
        <v>2277.9899999999998</v>
      </c>
      <c r="Q2838" s="26">
        <v>1</v>
      </c>
      <c r="R2838" s="26">
        <f t="shared" si="442"/>
        <v>151866</v>
      </c>
      <c r="S2838" s="25">
        <f t="shared" si="443"/>
        <v>269801.18059999996</v>
      </c>
      <c r="T2838" s="28">
        <f t="shared" si="444"/>
        <v>0.29688090771831122</v>
      </c>
      <c r="U2838" s="29">
        <f t="shared" si="445"/>
        <v>349900</v>
      </c>
      <c r="V2838" s="26">
        <f>+INDEX('LISTA DE PRECIOS EKM '!A:K,MATCH('Precios ML'!B2838,'LISTA DE PRECIOS EKM '!A:A,0),8)</f>
        <v>349900</v>
      </c>
      <c r="W2838" s="26">
        <f t="shared" si="446"/>
        <v>349900</v>
      </c>
      <c r="X2838" s="26">
        <f t="shared" si="447"/>
        <v>0</v>
      </c>
      <c r="Y2838" s="26"/>
      <c r="Z2838" s="26">
        <f t="shared" si="448"/>
        <v>349900</v>
      </c>
      <c r="AA2838" s="30">
        <f t="shared" si="449"/>
        <v>1.3040048463777278</v>
      </c>
    </row>
    <row r="2839" spans="1:27">
      <c r="A2839" s="20" t="s">
        <v>7469</v>
      </c>
      <c r="B2839" s="20" t="s">
        <v>2228</v>
      </c>
      <c r="C2839" s="25">
        <v>139000</v>
      </c>
      <c r="D2839" s="22">
        <v>85</v>
      </c>
      <c r="E2839" s="22">
        <v>49</v>
      </c>
      <c r="F2839" s="22">
        <v>40</v>
      </c>
      <c r="G2839" s="22">
        <v>16000</v>
      </c>
      <c r="H2839" s="22" t="s">
        <v>5088</v>
      </c>
      <c r="I2839" s="26">
        <f>+IF(H2839='COSTOS VARIOS'!$C$1,'COSTOS VARIOS'!$C$2*'Precios ML'!V2839,'COSTOS VARIOS'!$B$2*'Precios ML'!V2839)</f>
        <v>57980</v>
      </c>
      <c r="J2839" s="22">
        <v>0</v>
      </c>
      <c r="K2839" s="27">
        <f t="shared" si="440"/>
        <v>10.4125</v>
      </c>
      <c r="L2839" s="27">
        <f t="shared" si="441"/>
        <v>10.4125</v>
      </c>
      <c r="M2839" s="26">
        <f>(INDEX(pesos!A:B,MATCH(L2839,pesos!A:A,1),2))</f>
        <v>16200</v>
      </c>
      <c r="N2839" s="26">
        <f>+R2839*'COSTOS VARIOS'!$O$1</f>
        <v>26410</v>
      </c>
      <c r="O2839" s="26">
        <f>+R2839*'COSTOS VARIOS'!$O$2</f>
        <v>569.90000000000009</v>
      </c>
      <c r="P2839" s="26">
        <f>+R2839*'COSTOS VARIOS'!$O$3</f>
        <v>2085</v>
      </c>
      <c r="Q2839" s="26">
        <v>1</v>
      </c>
      <c r="R2839" s="26">
        <f t="shared" si="442"/>
        <v>139000</v>
      </c>
      <c r="S2839" s="25">
        <f t="shared" si="443"/>
        <v>242244.9</v>
      </c>
      <c r="T2839" s="28">
        <f t="shared" si="444"/>
        <v>0.19672282058363244</v>
      </c>
      <c r="U2839" s="29">
        <f t="shared" si="445"/>
        <v>289900</v>
      </c>
      <c r="V2839" s="26">
        <f>+INDEX('LISTA DE PRECIOS EKM '!A:K,MATCH('Precios ML'!B2839,'LISTA DE PRECIOS EKM '!A:A,0),8)</f>
        <v>289900</v>
      </c>
      <c r="W2839" s="26">
        <f t="shared" si="446"/>
        <v>289900</v>
      </c>
      <c r="X2839" s="26">
        <f t="shared" si="447"/>
        <v>0</v>
      </c>
      <c r="Y2839" s="26"/>
      <c r="Z2839" s="26">
        <f t="shared" si="448"/>
        <v>289900</v>
      </c>
      <c r="AA2839" s="30">
        <f t="shared" si="449"/>
        <v>1.0856115107913671</v>
      </c>
    </row>
    <row r="2840" spans="1:27">
      <c r="A2840" s="20" t="s">
        <v>7497</v>
      </c>
      <c r="B2840" s="20" t="s">
        <v>1743</v>
      </c>
      <c r="C2840" s="25">
        <v>90000</v>
      </c>
      <c r="D2840" s="22">
        <v>85</v>
      </c>
      <c r="E2840" s="22">
        <v>49</v>
      </c>
      <c r="F2840" s="22">
        <v>40</v>
      </c>
      <c r="G2840" s="22">
        <v>16000</v>
      </c>
      <c r="H2840" s="22" t="s">
        <v>5088</v>
      </c>
      <c r="I2840" s="26">
        <f>+IF(H2840='COSTOS VARIOS'!$C$1,'COSTOS VARIOS'!$C$2*'Precios ML'!V2840,'COSTOS VARIOS'!$B$2*'Precios ML'!V2840)</f>
        <v>35980</v>
      </c>
      <c r="J2840" s="22">
        <v>0</v>
      </c>
      <c r="K2840" s="27">
        <f t="shared" si="440"/>
        <v>10.4125</v>
      </c>
      <c r="L2840" s="27">
        <f t="shared" si="441"/>
        <v>10.4125</v>
      </c>
      <c r="M2840" s="26">
        <f>(INDEX(pesos!A:B,MATCH(L2840,pesos!A:A,1),2))</f>
        <v>16200</v>
      </c>
      <c r="N2840" s="26">
        <f>+R2840*'COSTOS VARIOS'!$O$1</f>
        <v>17100</v>
      </c>
      <c r="O2840" s="26">
        <f>+R2840*'COSTOS VARIOS'!$O$2</f>
        <v>369.00000000000006</v>
      </c>
      <c r="P2840" s="26">
        <f>+R2840*'COSTOS VARIOS'!$O$3</f>
        <v>1350</v>
      </c>
      <c r="Q2840" s="26">
        <v>1</v>
      </c>
      <c r="R2840" s="26">
        <f t="shared" si="442"/>
        <v>90000</v>
      </c>
      <c r="S2840" s="25">
        <f t="shared" si="443"/>
        <v>160999</v>
      </c>
      <c r="T2840" s="28">
        <f t="shared" si="444"/>
        <v>0.11739824470959448</v>
      </c>
      <c r="U2840" s="29">
        <f t="shared" si="445"/>
        <v>179900</v>
      </c>
      <c r="V2840" s="26">
        <f>+INDEX('LISTA DE PRECIOS EKM '!A:K,MATCH('Precios ML'!B2840,'LISTA DE PRECIOS EKM '!A:A,0),8)</f>
        <v>179900</v>
      </c>
      <c r="W2840" s="26">
        <f t="shared" si="446"/>
        <v>179900</v>
      </c>
      <c r="X2840" s="26">
        <f t="shared" si="447"/>
        <v>0</v>
      </c>
      <c r="Y2840" s="26"/>
      <c r="Z2840" s="26">
        <f t="shared" si="448"/>
        <v>179900</v>
      </c>
      <c r="AA2840" s="30">
        <f t="shared" si="449"/>
        <v>0.99888888888888894</v>
      </c>
    </row>
    <row r="2841" spans="1:27">
      <c r="A2841" s="20" t="s">
        <v>7497</v>
      </c>
      <c r="B2841" s="20" t="s">
        <v>1743</v>
      </c>
      <c r="C2841" s="25">
        <v>90000</v>
      </c>
      <c r="D2841" s="22">
        <v>85</v>
      </c>
      <c r="E2841" s="22">
        <v>49</v>
      </c>
      <c r="F2841" s="22">
        <v>40</v>
      </c>
      <c r="G2841" s="22">
        <v>16000</v>
      </c>
      <c r="H2841" s="22" t="s">
        <v>5088</v>
      </c>
      <c r="I2841" s="26">
        <f>+IF(H2841='COSTOS VARIOS'!$C$1,'COSTOS VARIOS'!$C$2*'Precios ML'!V2841,'COSTOS VARIOS'!$B$2*'Precios ML'!V2841)</f>
        <v>35980</v>
      </c>
      <c r="J2841" s="22">
        <v>0</v>
      </c>
      <c r="K2841" s="27">
        <f t="shared" si="440"/>
        <v>10.4125</v>
      </c>
      <c r="L2841" s="27">
        <f t="shared" si="441"/>
        <v>10.4125</v>
      </c>
      <c r="M2841" s="26">
        <f>(INDEX(pesos!A:B,MATCH(L2841,pesos!A:A,1),2))</f>
        <v>16200</v>
      </c>
      <c r="N2841" s="26">
        <f>+R2841*'COSTOS VARIOS'!$O$1</f>
        <v>17100</v>
      </c>
      <c r="O2841" s="26">
        <f>+R2841*'COSTOS VARIOS'!$O$2</f>
        <v>369.00000000000006</v>
      </c>
      <c r="P2841" s="26">
        <f>+R2841*'COSTOS VARIOS'!$O$3</f>
        <v>1350</v>
      </c>
      <c r="Q2841" s="26">
        <v>1</v>
      </c>
      <c r="R2841" s="26">
        <f t="shared" si="442"/>
        <v>90000</v>
      </c>
      <c r="S2841" s="25">
        <f t="shared" si="443"/>
        <v>160999</v>
      </c>
      <c r="T2841" s="28">
        <f t="shared" si="444"/>
        <v>0.11739824470959448</v>
      </c>
      <c r="U2841" s="29">
        <f t="shared" si="445"/>
        <v>179900</v>
      </c>
      <c r="V2841" s="26">
        <f>+INDEX('LISTA DE PRECIOS EKM '!A:K,MATCH('Precios ML'!B2841,'LISTA DE PRECIOS EKM '!A:A,0),8)</f>
        <v>179900</v>
      </c>
      <c r="W2841" s="26">
        <f t="shared" si="446"/>
        <v>179900</v>
      </c>
      <c r="X2841" s="26">
        <f t="shared" si="447"/>
        <v>0</v>
      </c>
      <c r="Y2841" s="26"/>
      <c r="Z2841" s="26">
        <f t="shared" si="448"/>
        <v>179900</v>
      </c>
      <c r="AA2841" s="30">
        <f t="shared" si="449"/>
        <v>0.99888888888888894</v>
      </c>
    </row>
    <row r="2842" spans="1:27">
      <c r="A2842" s="20" t="s">
        <v>7498</v>
      </c>
      <c r="B2842" s="20" t="s">
        <v>7499</v>
      </c>
      <c r="C2842" s="25">
        <v>110000</v>
      </c>
      <c r="D2842" s="22">
        <v>85</v>
      </c>
      <c r="E2842" s="22">
        <v>49</v>
      </c>
      <c r="F2842" s="22">
        <v>40</v>
      </c>
      <c r="G2842" s="22">
        <v>16000</v>
      </c>
      <c r="H2842" s="22" t="s">
        <v>5088</v>
      </c>
      <c r="I2842" s="26">
        <f>+IF(H2842='COSTOS VARIOS'!$C$1,'COSTOS VARIOS'!$C$2*'Precios ML'!V2842,'COSTOS VARIOS'!$B$2*'Precios ML'!V2842)</f>
        <v>49980</v>
      </c>
      <c r="J2842" s="22">
        <v>0</v>
      </c>
      <c r="K2842" s="27">
        <f t="shared" si="440"/>
        <v>10.4125</v>
      </c>
      <c r="L2842" s="27">
        <f t="shared" si="441"/>
        <v>10.4125</v>
      </c>
      <c r="M2842" s="26">
        <f>(INDEX(pesos!A:B,MATCH(L2842,pesos!A:A,1),2))</f>
        <v>16200</v>
      </c>
      <c r="N2842" s="26">
        <f>+R2842*'COSTOS VARIOS'!$O$1</f>
        <v>20900</v>
      </c>
      <c r="O2842" s="26">
        <f>+R2842*'COSTOS VARIOS'!$O$2</f>
        <v>451.00000000000006</v>
      </c>
      <c r="P2842" s="26">
        <f>+R2842*'COSTOS VARIOS'!$O$3</f>
        <v>1650</v>
      </c>
      <c r="Q2842" s="26">
        <v>1</v>
      </c>
      <c r="R2842" s="26">
        <f t="shared" si="442"/>
        <v>110000</v>
      </c>
      <c r="S2842" s="25">
        <f t="shared" si="443"/>
        <v>199181</v>
      </c>
      <c r="T2842" s="28">
        <f t="shared" si="444"/>
        <v>0.25463774155165408</v>
      </c>
      <c r="U2842" s="29">
        <f t="shared" si="445"/>
        <v>249900</v>
      </c>
      <c r="V2842" s="26">
        <f>+INDEX('LISTA DE PRECIOS EKM '!A:K,MATCH('Precios ML'!B2842,'LISTA DE PRECIOS EKM '!A:A,0),8)</f>
        <v>249900</v>
      </c>
      <c r="W2842" s="26">
        <f t="shared" si="446"/>
        <v>249900</v>
      </c>
      <c r="X2842" s="26">
        <f t="shared" si="447"/>
        <v>0</v>
      </c>
      <c r="Y2842" s="26"/>
      <c r="Z2842" s="26">
        <f t="shared" si="448"/>
        <v>249900</v>
      </c>
      <c r="AA2842" s="30">
        <f t="shared" si="449"/>
        <v>1.271818181818182</v>
      </c>
    </row>
    <row r="2843" spans="1:27">
      <c r="A2843" s="20" t="s">
        <v>7498</v>
      </c>
      <c r="B2843" s="20" t="s">
        <v>7499</v>
      </c>
      <c r="C2843" s="25">
        <v>110000</v>
      </c>
      <c r="D2843" s="22">
        <v>85</v>
      </c>
      <c r="E2843" s="22">
        <v>49</v>
      </c>
      <c r="F2843" s="22">
        <v>40</v>
      </c>
      <c r="G2843" s="22">
        <v>16000</v>
      </c>
      <c r="H2843" s="22" t="s">
        <v>5088</v>
      </c>
      <c r="I2843" s="26">
        <f>+IF(H2843='COSTOS VARIOS'!$C$1,'COSTOS VARIOS'!$C$2*'Precios ML'!V2843,'COSTOS VARIOS'!$B$2*'Precios ML'!V2843)</f>
        <v>49980</v>
      </c>
      <c r="J2843" s="22">
        <v>0</v>
      </c>
      <c r="K2843" s="27">
        <f t="shared" si="440"/>
        <v>10.4125</v>
      </c>
      <c r="L2843" s="27">
        <f t="shared" si="441"/>
        <v>10.4125</v>
      </c>
      <c r="M2843" s="26">
        <f>(INDEX(pesos!A:B,MATCH(L2843,pesos!A:A,1),2))</f>
        <v>16200</v>
      </c>
      <c r="N2843" s="26">
        <f>+R2843*'COSTOS VARIOS'!$O$1</f>
        <v>20900</v>
      </c>
      <c r="O2843" s="26">
        <f>+R2843*'COSTOS VARIOS'!$O$2</f>
        <v>451.00000000000006</v>
      </c>
      <c r="P2843" s="26">
        <f>+R2843*'COSTOS VARIOS'!$O$3</f>
        <v>1650</v>
      </c>
      <c r="Q2843" s="26">
        <v>1</v>
      </c>
      <c r="R2843" s="26">
        <f t="shared" si="442"/>
        <v>110000</v>
      </c>
      <c r="S2843" s="25">
        <f t="shared" si="443"/>
        <v>199181</v>
      </c>
      <c r="T2843" s="28">
        <f t="shared" si="444"/>
        <v>0.25463774155165408</v>
      </c>
      <c r="U2843" s="29">
        <f t="shared" si="445"/>
        <v>249900</v>
      </c>
      <c r="V2843" s="26">
        <f>+INDEX('LISTA DE PRECIOS EKM '!A:K,MATCH('Precios ML'!B2843,'LISTA DE PRECIOS EKM '!A:A,0),8)</f>
        <v>249900</v>
      </c>
      <c r="W2843" s="26">
        <f t="shared" si="446"/>
        <v>249900</v>
      </c>
      <c r="X2843" s="26">
        <f t="shared" si="447"/>
        <v>0</v>
      </c>
      <c r="Y2843" s="26"/>
      <c r="Z2843" s="26">
        <f t="shared" si="448"/>
        <v>249900</v>
      </c>
      <c r="AA2843" s="30">
        <f t="shared" si="449"/>
        <v>1.271818181818182</v>
      </c>
    </row>
    <row r="2844" spans="1:27">
      <c r="A2844" s="20" t="s">
        <v>7500</v>
      </c>
      <c r="B2844" s="20" t="s">
        <v>7501</v>
      </c>
      <c r="C2844" s="25">
        <v>520000</v>
      </c>
      <c r="D2844" s="22">
        <v>85</v>
      </c>
      <c r="E2844" s="22">
        <v>49</v>
      </c>
      <c r="F2844" s="22">
        <v>40</v>
      </c>
      <c r="G2844" s="22">
        <v>16000</v>
      </c>
      <c r="H2844" s="22" t="s">
        <v>5088</v>
      </c>
      <c r="I2844" s="26">
        <f>+IF(H2844='COSTOS VARIOS'!$C$1,'COSTOS VARIOS'!$C$2*'Precios ML'!V2844,'COSTOS VARIOS'!$B$2*'Precios ML'!V2844)</f>
        <v>199980</v>
      </c>
      <c r="J2844" s="22">
        <v>0</v>
      </c>
      <c r="K2844" s="27">
        <f t="shared" si="440"/>
        <v>10.4125</v>
      </c>
      <c r="L2844" s="27">
        <f t="shared" si="441"/>
        <v>10.4125</v>
      </c>
      <c r="M2844" s="26">
        <f>(INDEX(pesos!A:B,MATCH(L2844,pesos!A:A,1),2))</f>
        <v>16200</v>
      </c>
      <c r="N2844" s="26">
        <f>+R2844*'COSTOS VARIOS'!$O$1</f>
        <v>98800</v>
      </c>
      <c r="O2844" s="26">
        <f>+R2844*'COSTOS VARIOS'!$O$2</f>
        <v>2132</v>
      </c>
      <c r="P2844" s="26">
        <f>+R2844*'COSTOS VARIOS'!$O$3</f>
        <v>7800</v>
      </c>
      <c r="Q2844" s="26">
        <v>1</v>
      </c>
      <c r="R2844" s="26">
        <f t="shared" si="442"/>
        <v>520000</v>
      </c>
      <c r="S2844" s="25">
        <f t="shared" si="443"/>
        <v>844912</v>
      </c>
      <c r="T2844" s="28">
        <f t="shared" si="444"/>
        <v>0.18343685496241036</v>
      </c>
      <c r="U2844" s="29">
        <f t="shared" si="445"/>
        <v>999900</v>
      </c>
      <c r="V2844" s="26">
        <f>+INDEX('LISTA DE PRECIOS EKM '!A:K,MATCH('Precios ML'!B2844,'LISTA DE PRECIOS EKM '!A:A,0),8)</f>
        <v>999900</v>
      </c>
      <c r="W2844" s="26">
        <f t="shared" si="446"/>
        <v>999900</v>
      </c>
      <c r="X2844" s="26">
        <f t="shared" si="447"/>
        <v>0</v>
      </c>
      <c r="Y2844" s="26"/>
      <c r="Z2844" s="26">
        <f t="shared" si="448"/>
        <v>999900</v>
      </c>
      <c r="AA2844" s="30">
        <f t="shared" si="449"/>
        <v>0.9228846153846153</v>
      </c>
    </row>
    <row r="2845" spans="1:27">
      <c r="A2845" s="20" t="s">
        <v>7500</v>
      </c>
      <c r="B2845" s="20" t="s">
        <v>7501</v>
      </c>
      <c r="C2845" s="25">
        <v>520000</v>
      </c>
      <c r="D2845" s="22">
        <v>85</v>
      </c>
      <c r="E2845" s="22">
        <v>49</v>
      </c>
      <c r="F2845" s="22">
        <v>40</v>
      </c>
      <c r="G2845" s="22">
        <v>16000</v>
      </c>
      <c r="H2845" s="22" t="s">
        <v>5088</v>
      </c>
      <c r="I2845" s="26">
        <f>+IF(H2845='COSTOS VARIOS'!$C$1,'COSTOS VARIOS'!$C$2*'Precios ML'!V2845,'COSTOS VARIOS'!$B$2*'Precios ML'!V2845)</f>
        <v>199980</v>
      </c>
      <c r="J2845" s="22">
        <v>0</v>
      </c>
      <c r="K2845" s="27">
        <f t="shared" si="440"/>
        <v>10.4125</v>
      </c>
      <c r="L2845" s="27">
        <f t="shared" si="441"/>
        <v>10.4125</v>
      </c>
      <c r="M2845" s="26">
        <f>(INDEX(pesos!A:B,MATCH(L2845,pesos!A:A,1),2))</f>
        <v>16200</v>
      </c>
      <c r="N2845" s="26">
        <f>+R2845*'COSTOS VARIOS'!$O$1</f>
        <v>98800</v>
      </c>
      <c r="O2845" s="26">
        <f>+R2845*'COSTOS VARIOS'!$O$2</f>
        <v>2132</v>
      </c>
      <c r="P2845" s="26">
        <f>+R2845*'COSTOS VARIOS'!$O$3</f>
        <v>7800</v>
      </c>
      <c r="Q2845" s="26">
        <v>1</v>
      </c>
      <c r="R2845" s="26">
        <f t="shared" si="442"/>
        <v>520000</v>
      </c>
      <c r="S2845" s="25">
        <f t="shared" si="443"/>
        <v>844912</v>
      </c>
      <c r="T2845" s="28">
        <f t="shared" si="444"/>
        <v>0.18343685496241036</v>
      </c>
      <c r="U2845" s="29">
        <f t="shared" si="445"/>
        <v>999900</v>
      </c>
      <c r="V2845" s="26">
        <f>+INDEX('LISTA DE PRECIOS EKM '!A:K,MATCH('Precios ML'!B2845,'LISTA DE PRECIOS EKM '!A:A,0),8)</f>
        <v>999900</v>
      </c>
      <c r="W2845" s="26">
        <f t="shared" si="446"/>
        <v>999900</v>
      </c>
      <c r="X2845" s="26">
        <f t="shared" si="447"/>
        <v>0</v>
      </c>
      <c r="Y2845" s="26"/>
      <c r="Z2845" s="26">
        <f t="shared" si="448"/>
        <v>999900</v>
      </c>
      <c r="AA2845" s="30">
        <f t="shared" si="449"/>
        <v>0.9228846153846153</v>
      </c>
    </row>
    <row r="2846" spans="1:27">
      <c r="A2846" s="20" t="s">
        <v>7502</v>
      </c>
      <c r="B2846" s="20" t="s">
        <v>7503</v>
      </c>
      <c r="C2846" s="25">
        <v>161318.6</v>
      </c>
      <c r="D2846" s="22">
        <v>85</v>
      </c>
      <c r="E2846" s="22">
        <v>49</v>
      </c>
      <c r="F2846" s="22">
        <v>40</v>
      </c>
      <c r="G2846" s="22">
        <v>16000</v>
      </c>
      <c r="H2846" s="22" t="s">
        <v>5088</v>
      </c>
      <c r="I2846" s="26">
        <f>+IF(H2846='COSTOS VARIOS'!$C$1,'COSTOS VARIOS'!$C$2*'Precios ML'!V2846,'COSTOS VARIOS'!$B$2*'Precios ML'!V2846)</f>
        <v>71980</v>
      </c>
      <c r="J2846" s="22">
        <v>0</v>
      </c>
      <c r="K2846" s="27">
        <f t="shared" si="440"/>
        <v>10.4125</v>
      </c>
      <c r="L2846" s="27">
        <f t="shared" si="441"/>
        <v>10.4125</v>
      </c>
      <c r="M2846" s="26">
        <f>(INDEX(pesos!A:B,MATCH(L2846,pesos!A:A,1),2))</f>
        <v>16200</v>
      </c>
      <c r="N2846" s="26">
        <f>+R2846*'COSTOS VARIOS'!$O$1</f>
        <v>30650.534</v>
      </c>
      <c r="O2846" s="26">
        <f>+R2846*'COSTOS VARIOS'!$O$2</f>
        <v>661.40626000000009</v>
      </c>
      <c r="P2846" s="26">
        <f>+R2846*'COSTOS VARIOS'!$O$3</f>
        <v>2419.779</v>
      </c>
      <c r="Q2846" s="26">
        <v>1</v>
      </c>
      <c r="R2846" s="26">
        <f t="shared" si="442"/>
        <v>161318.6</v>
      </c>
      <c r="S2846" s="25">
        <f t="shared" si="443"/>
        <v>283230.31926000002</v>
      </c>
      <c r="T2846" s="28">
        <f t="shared" si="444"/>
        <v>0.27069729307341106</v>
      </c>
      <c r="U2846" s="29">
        <f t="shared" si="445"/>
        <v>359900</v>
      </c>
      <c r="V2846" s="26">
        <f>+INDEX('LISTA DE PRECIOS EKM '!A:K,MATCH('Precios ML'!B2846,'LISTA DE PRECIOS EKM '!A:A,0),8)</f>
        <v>359900</v>
      </c>
      <c r="W2846" s="26">
        <f t="shared" si="446"/>
        <v>359900</v>
      </c>
      <c r="X2846" s="26">
        <f t="shared" si="447"/>
        <v>0</v>
      </c>
      <c r="Y2846" s="26"/>
      <c r="Z2846" s="26">
        <f t="shared" si="448"/>
        <v>359900</v>
      </c>
      <c r="AA2846" s="30">
        <f t="shared" si="449"/>
        <v>1.230988863032533</v>
      </c>
    </row>
    <row r="2847" spans="1:27">
      <c r="A2847" s="20" t="s">
        <v>7504</v>
      </c>
      <c r="B2847" s="20" t="s">
        <v>7505</v>
      </c>
      <c r="C2847" s="25">
        <v>160000</v>
      </c>
      <c r="D2847" s="22">
        <v>85</v>
      </c>
      <c r="E2847" s="22">
        <v>49</v>
      </c>
      <c r="F2847" s="22">
        <v>40</v>
      </c>
      <c r="G2847" s="22">
        <v>16000</v>
      </c>
      <c r="H2847" s="22" t="s">
        <v>5088</v>
      </c>
      <c r="I2847" s="26">
        <f>+IF(H2847='COSTOS VARIOS'!$C$1,'COSTOS VARIOS'!$C$2*'Precios ML'!V2847,'COSTOS VARIOS'!$B$2*'Precios ML'!V2847)</f>
        <v>69980</v>
      </c>
      <c r="J2847" s="22">
        <v>0</v>
      </c>
      <c r="K2847" s="27">
        <f t="shared" si="440"/>
        <v>10.4125</v>
      </c>
      <c r="L2847" s="27">
        <f t="shared" si="441"/>
        <v>10.4125</v>
      </c>
      <c r="M2847" s="26">
        <f>(INDEX(pesos!A:B,MATCH(L2847,pesos!A:A,1),2))</f>
        <v>16200</v>
      </c>
      <c r="N2847" s="26">
        <f>+R2847*'COSTOS VARIOS'!$O$1</f>
        <v>30400</v>
      </c>
      <c r="O2847" s="26">
        <f>+R2847*'COSTOS VARIOS'!$O$2</f>
        <v>656</v>
      </c>
      <c r="P2847" s="26">
        <f>+R2847*'COSTOS VARIOS'!$O$3</f>
        <v>2400</v>
      </c>
      <c r="Q2847" s="26">
        <v>1</v>
      </c>
      <c r="R2847" s="26">
        <f t="shared" si="442"/>
        <v>160000</v>
      </c>
      <c r="S2847" s="25">
        <f t="shared" si="443"/>
        <v>279636</v>
      </c>
      <c r="T2847" s="28">
        <f t="shared" si="444"/>
        <v>0.25126950750261057</v>
      </c>
      <c r="U2847" s="29">
        <f t="shared" si="445"/>
        <v>349900</v>
      </c>
      <c r="V2847" s="26">
        <f>+INDEX('LISTA DE PRECIOS EKM '!A:K,MATCH('Precios ML'!B2847,'LISTA DE PRECIOS EKM '!A:A,0),8)</f>
        <v>349900</v>
      </c>
      <c r="W2847" s="26">
        <f t="shared" si="446"/>
        <v>349900</v>
      </c>
      <c r="X2847" s="26">
        <f t="shared" si="447"/>
        <v>0</v>
      </c>
      <c r="Y2847" s="26"/>
      <c r="Z2847" s="26">
        <f t="shared" si="448"/>
        <v>349900</v>
      </c>
      <c r="AA2847" s="30">
        <f t="shared" si="449"/>
        <v>1.1868750000000001</v>
      </c>
    </row>
    <row r="2848" spans="1:27">
      <c r="A2848" s="20" t="s">
        <v>7504</v>
      </c>
      <c r="B2848" s="20" t="s">
        <v>7505</v>
      </c>
      <c r="C2848" s="25">
        <v>160000</v>
      </c>
      <c r="D2848" s="22">
        <v>85</v>
      </c>
      <c r="E2848" s="22">
        <v>49</v>
      </c>
      <c r="F2848" s="22">
        <v>40</v>
      </c>
      <c r="G2848" s="22">
        <v>16000</v>
      </c>
      <c r="H2848" s="22" t="s">
        <v>5088</v>
      </c>
      <c r="I2848" s="26">
        <f>+IF(H2848='COSTOS VARIOS'!$C$1,'COSTOS VARIOS'!$C$2*'Precios ML'!V2848,'COSTOS VARIOS'!$B$2*'Precios ML'!V2848)</f>
        <v>69980</v>
      </c>
      <c r="J2848" s="22">
        <v>0</v>
      </c>
      <c r="K2848" s="27">
        <f t="shared" si="440"/>
        <v>10.4125</v>
      </c>
      <c r="L2848" s="27">
        <f t="shared" si="441"/>
        <v>10.4125</v>
      </c>
      <c r="M2848" s="26">
        <f>(INDEX(pesos!A:B,MATCH(L2848,pesos!A:A,1),2))</f>
        <v>16200</v>
      </c>
      <c r="N2848" s="26">
        <f>+R2848*'COSTOS VARIOS'!$O$1</f>
        <v>30400</v>
      </c>
      <c r="O2848" s="26">
        <f>+R2848*'COSTOS VARIOS'!$O$2</f>
        <v>656</v>
      </c>
      <c r="P2848" s="26">
        <f>+R2848*'COSTOS VARIOS'!$O$3</f>
        <v>2400</v>
      </c>
      <c r="Q2848" s="26">
        <v>1</v>
      </c>
      <c r="R2848" s="26">
        <f t="shared" si="442"/>
        <v>160000</v>
      </c>
      <c r="S2848" s="25">
        <f t="shared" si="443"/>
        <v>279636</v>
      </c>
      <c r="T2848" s="28">
        <f t="shared" si="444"/>
        <v>0.25126950750261057</v>
      </c>
      <c r="U2848" s="29">
        <f t="shared" si="445"/>
        <v>349900</v>
      </c>
      <c r="V2848" s="26">
        <f>+INDEX('LISTA DE PRECIOS EKM '!A:K,MATCH('Precios ML'!B2848,'LISTA DE PRECIOS EKM '!A:A,0),8)</f>
        <v>349900</v>
      </c>
      <c r="W2848" s="26">
        <f t="shared" si="446"/>
        <v>349900</v>
      </c>
      <c r="X2848" s="26">
        <f t="shared" si="447"/>
        <v>0</v>
      </c>
      <c r="Y2848" s="26"/>
      <c r="Z2848" s="26">
        <f t="shared" si="448"/>
        <v>349900</v>
      </c>
      <c r="AA2848" s="30">
        <f t="shared" si="449"/>
        <v>1.1868750000000001</v>
      </c>
    </row>
    <row r="2849" spans="1:27">
      <c r="A2849" s="20" t="s">
        <v>7506</v>
      </c>
      <c r="B2849" s="20" t="s">
        <v>7507</v>
      </c>
      <c r="C2849" s="25">
        <v>357432.33</v>
      </c>
      <c r="D2849" s="22">
        <v>85</v>
      </c>
      <c r="E2849" s="22">
        <v>49</v>
      </c>
      <c r="F2849" s="22">
        <v>40</v>
      </c>
      <c r="G2849" s="22">
        <v>16000</v>
      </c>
      <c r="H2849" s="22" t="s">
        <v>5088</v>
      </c>
      <c r="I2849" s="26">
        <f>+IF(H2849='COSTOS VARIOS'!$C$1,'COSTOS VARIOS'!$C$2*'Precios ML'!V2849,'COSTOS VARIOS'!$B$2*'Precios ML'!V2849)</f>
        <v>139980</v>
      </c>
      <c r="J2849" s="22">
        <v>0</v>
      </c>
      <c r="K2849" s="27">
        <f t="shared" si="440"/>
        <v>10.4125</v>
      </c>
      <c r="L2849" s="27">
        <f t="shared" si="441"/>
        <v>10.4125</v>
      </c>
      <c r="M2849" s="26">
        <f>(INDEX(pesos!A:B,MATCH(L2849,pesos!A:A,1),2))</f>
        <v>16200</v>
      </c>
      <c r="N2849" s="26">
        <f>+R2849*'COSTOS VARIOS'!$O$1</f>
        <v>67912.142699999997</v>
      </c>
      <c r="O2849" s="26">
        <f>+R2849*'COSTOS VARIOS'!$O$2</f>
        <v>1465.4725530000003</v>
      </c>
      <c r="P2849" s="26">
        <f>+R2849*'COSTOS VARIOS'!$O$3</f>
        <v>5361.48495</v>
      </c>
      <c r="Q2849" s="26">
        <v>1</v>
      </c>
      <c r="R2849" s="26">
        <f t="shared" si="442"/>
        <v>357432.33</v>
      </c>
      <c r="S2849" s="25">
        <f t="shared" si="443"/>
        <v>588351.43020300008</v>
      </c>
      <c r="T2849" s="28">
        <f t="shared" si="444"/>
        <v>0.18959513663205008</v>
      </c>
      <c r="U2849" s="29">
        <f t="shared" si="445"/>
        <v>699900</v>
      </c>
      <c r="V2849" s="26">
        <f>+INDEX('LISTA DE PRECIOS EKM '!A:K,MATCH('Precios ML'!B2849,'LISTA DE PRECIOS EKM '!A:A,0),8)</f>
        <v>699900</v>
      </c>
      <c r="W2849" s="26">
        <f t="shared" si="446"/>
        <v>699900</v>
      </c>
      <c r="X2849" s="26">
        <f t="shared" si="447"/>
        <v>0</v>
      </c>
      <c r="Y2849" s="26"/>
      <c r="Z2849" s="26">
        <f t="shared" si="448"/>
        <v>699900</v>
      </c>
      <c r="AA2849" s="30">
        <f t="shared" si="449"/>
        <v>0.95813288630046411</v>
      </c>
    </row>
    <row r="2850" spans="1:27">
      <c r="A2850" s="20" t="s">
        <v>7506</v>
      </c>
      <c r="B2850" s="20" t="s">
        <v>7507</v>
      </c>
      <c r="C2850" s="25">
        <v>357432.33</v>
      </c>
      <c r="D2850" s="22">
        <v>85</v>
      </c>
      <c r="E2850" s="22">
        <v>49</v>
      </c>
      <c r="F2850" s="22">
        <v>40</v>
      </c>
      <c r="G2850" s="22">
        <v>16000</v>
      </c>
      <c r="H2850" s="22" t="s">
        <v>5088</v>
      </c>
      <c r="I2850" s="26">
        <f>+IF(H2850='COSTOS VARIOS'!$C$1,'COSTOS VARIOS'!$C$2*'Precios ML'!V2850,'COSTOS VARIOS'!$B$2*'Precios ML'!V2850)</f>
        <v>139980</v>
      </c>
      <c r="J2850" s="22">
        <v>0</v>
      </c>
      <c r="K2850" s="27">
        <f t="shared" si="440"/>
        <v>10.4125</v>
      </c>
      <c r="L2850" s="27">
        <f t="shared" si="441"/>
        <v>10.4125</v>
      </c>
      <c r="M2850" s="26">
        <f>(INDEX(pesos!A:B,MATCH(L2850,pesos!A:A,1),2))</f>
        <v>16200</v>
      </c>
      <c r="N2850" s="26">
        <f>+R2850*'COSTOS VARIOS'!$O$1</f>
        <v>67912.142699999997</v>
      </c>
      <c r="O2850" s="26">
        <f>+R2850*'COSTOS VARIOS'!$O$2</f>
        <v>1465.4725530000003</v>
      </c>
      <c r="P2850" s="26">
        <f>+R2850*'COSTOS VARIOS'!$O$3</f>
        <v>5361.48495</v>
      </c>
      <c r="Q2850" s="26">
        <v>1</v>
      </c>
      <c r="R2850" s="26">
        <f t="shared" si="442"/>
        <v>357432.33</v>
      </c>
      <c r="S2850" s="25">
        <f t="shared" si="443"/>
        <v>588351.43020300008</v>
      </c>
      <c r="T2850" s="28">
        <f t="shared" si="444"/>
        <v>0.18959513663205008</v>
      </c>
      <c r="U2850" s="29">
        <f t="shared" si="445"/>
        <v>699900</v>
      </c>
      <c r="V2850" s="26">
        <f>+INDEX('LISTA DE PRECIOS EKM '!A:K,MATCH('Precios ML'!B2850,'LISTA DE PRECIOS EKM '!A:A,0),8)</f>
        <v>699900</v>
      </c>
      <c r="W2850" s="26">
        <f t="shared" si="446"/>
        <v>699900</v>
      </c>
      <c r="X2850" s="26">
        <f t="shared" si="447"/>
        <v>0</v>
      </c>
      <c r="Y2850" s="26"/>
      <c r="Z2850" s="26">
        <f t="shared" si="448"/>
        <v>699900</v>
      </c>
      <c r="AA2850" s="30">
        <f t="shared" si="449"/>
        <v>0.95813288630046411</v>
      </c>
    </row>
    <row r="2851" spans="1:27">
      <c r="A2851" s="20" t="s">
        <v>7508</v>
      </c>
      <c r="B2851" s="20" t="s">
        <v>7509</v>
      </c>
      <c r="C2851" s="25">
        <v>183000</v>
      </c>
      <c r="D2851" s="22">
        <v>85</v>
      </c>
      <c r="E2851" s="22">
        <v>49</v>
      </c>
      <c r="F2851" s="22">
        <v>40</v>
      </c>
      <c r="G2851" s="22">
        <v>16000</v>
      </c>
      <c r="H2851" s="22" t="s">
        <v>5088</v>
      </c>
      <c r="I2851" s="26">
        <f>+IF(H2851='COSTOS VARIOS'!$C$1,'COSTOS VARIOS'!$C$2*'Precios ML'!V2851,'COSTOS VARIOS'!$B$2*'Precios ML'!V2851)</f>
        <v>79980</v>
      </c>
      <c r="J2851" s="22">
        <v>0</v>
      </c>
      <c r="K2851" s="27">
        <f t="shared" si="440"/>
        <v>10.4125</v>
      </c>
      <c r="L2851" s="27">
        <f t="shared" si="441"/>
        <v>10.4125</v>
      </c>
      <c r="M2851" s="26">
        <f>(INDEX(pesos!A:B,MATCH(L2851,pesos!A:A,1),2))</f>
        <v>16200</v>
      </c>
      <c r="N2851" s="26">
        <f>+R2851*'COSTOS VARIOS'!$O$1</f>
        <v>34770</v>
      </c>
      <c r="O2851" s="26">
        <f>+R2851*'COSTOS VARIOS'!$O$2</f>
        <v>750.30000000000007</v>
      </c>
      <c r="P2851" s="26">
        <f>+R2851*'COSTOS VARIOS'!$O$3</f>
        <v>2745</v>
      </c>
      <c r="Q2851" s="26">
        <v>1</v>
      </c>
      <c r="R2851" s="26">
        <f t="shared" si="442"/>
        <v>183000</v>
      </c>
      <c r="S2851" s="25">
        <f t="shared" si="443"/>
        <v>317445.3</v>
      </c>
      <c r="T2851" s="28">
        <f t="shared" si="444"/>
        <v>0.25974459221793489</v>
      </c>
      <c r="U2851" s="29">
        <f t="shared" si="445"/>
        <v>399900</v>
      </c>
      <c r="V2851" s="26">
        <f>+INDEX('LISTA DE PRECIOS EKM '!A:K,MATCH('Precios ML'!B2851,'LISTA DE PRECIOS EKM '!A:A,0),8)</f>
        <v>399900</v>
      </c>
      <c r="W2851" s="26">
        <f t="shared" si="446"/>
        <v>399900</v>
      </c>
      <c r="X2851" s="26">
        <f t="shared" si="447"/>
        <v>0</v>
      </c>
      <c r="Y2851" s="26"/>
      <c r="Z2851" s="26">
        <f t="shared" si="448"/>
        <v>399900</v>
      </c>
      <c r="AA2851" s="30">
        <f t="shared" si="449"/>
        <v>1.1852459016393442</v>
      </c>
    </row>
    <row r="2852" spans="1:27">
      <c r="A2852" s="20" t="s">
        <v>7508</v>
      </c>
      <c r="B2852" s="20" t="s">
        <v>7509</v>
      </c>
      <c r="C2852" s="25">
        <v>183000</v>
      </c>
      <c r="D2852" s="22">
        <v>85</v>
      </c>
      <c r="E2852" s="22">
        <v>49</v>
      </c>
      <c r="F2852" s="22">
        <v>40</v>
      </c>
      <c r="G2852" s="22">
        <v>16000</v>
      </c>
      <c r="H2852" s="22" t="s">
        <v>5088</v>
      </c>
      <c r="I2852" s="26">
        <f>+IF(H2852='COSTOS VARIOS'!$C$1,'COSTOS VARIOS'!$C$2*'Precios ML'!V2852,'COSTOS VARIOS'!$B$2*'Precios ML'!V2852)</f>
        <v>79980</v>
      </c>
      <c r="J2852" s="22">
        <v>0</v>
      </c>
      <c r="K2852" s="27">
        <f t="shared" si="440"/>
        <v>10.4125</v>
      </c>
      <c r="L2852" s="27">
        <f t="shared" si="441"/>
        <v>10.4125</v>
      </c>
      <c r="M2852" s="26">
        <f>(INDEX(pesos!A:B,MATCH(L2852,pesos!A:A,1),2))</f>
        <v>16200</v>
      </c>
      <c r="N2852" s="26">
        <f>+R2852*'COSTOS VARIOS'!$O$1</f>
        <v>34770</v>
      </c>
      <c r="O2852" s="26">
        <f>+R2852*'COSTOS VARIOS'!$O$2</f>
        <v>750.30000000000007</v>
      </c>
      <c r="P2852" s="26">
        <f>+R2852*'COSTOS VARIOS'!$O$3</f>
        <v>2745</v>
      </c>
      <c r="Q2852" s="26">
        <v>1</v>
      </c>
      <c r="R2852" s="26">
        <f t="shared" si="442"/>
        <v>183000</v>
      </c>
      <c r="S2852" s="25">
        <f t="shared" si="443"/>
        <v>317445.3</v>
      </c>
      <c r="T2852" s="28">
        <f t="shared" si="444"/>
        <v>0.25974459221793489</v>
      </c>
      <c r="U2852" s="29">
        <f t="shared" si="445"/>
        <v>399900</v>
      </c>
      <c r="V2852" s="26">
        <f>+INDEX('LISTA DE PRECIOS EKM '!A:K,MATCH('Precios ML'!B2852,'LISTA DE PRECIOS EKM '!A:A,0),8)</f>
        <v>399900</v>
      </c>
      <c r="W2852" s="26">
        <f t="shared" si="446"/>
        <v>399900</v>
      </c>
      <c r="X2852" s="26">
        <f t="shared" si="447"/>
        <v>0</v>
      </c>
      <c r="Y2852" s="26"/>
      <c r="Z2852" s="26">
        <f t="shared" si="448"/>
        <v>399900</v>
      </c>
      <c r="AA2852" s="30">
        <f t="shared" si="449"/>
        <v>1.1852459016393442</v>
      </c>
    </row>
    <row r="2853" spans="1:27">
      <c r="A2853" s="20" t="s">
        <v>7510</v>
      </c>
      <c r="B2853" s="20" t="s">
        <v>7511</v>
      </c>
      <c r="C2853" s="25">
        <v>384548</v>
      </c>
      <c r="D2853" s="22">
        <v>85</v>
      </c>
      <c r="E2853" s="22">
        <v>49</v>
      </c>
      <c r="F2853" s="22">
        <v>40</v>
      </c>
      <c r="G2853" s="22">
        <v>16000</v>
      </c>
      <c r="H2853" s="22" t="s">
        <v>5088</v>
      </c>
      <c r="I2853" s="26">
        <f>+IF(H2853='COSTOS VARIOS'!$C$1,'COSTOS VARIOS'!$C$2*'Precios ML'!V2853,'COSTOS VARIOS'!$B$2*'Precios ML'!V2853)</f>
        <v>165980</v>
      </c>
      <c r="J2853" s="22">
        <v>0</v>
      </c>
      <c r="K2853" s="27">
        <f t="shared" si="440"/>
        <v>10.4125</v>
      </c>
      <c r="L2853" s="27">
        <f t="shared" si="441"/>
        <v>10.4125</v>
      </c>
      <c r="M2853" s="26">
        <f>(INDEX(pesos!A:B,MATCH(L2853,pesos!A:A,1),2))</f>
        <v>16200</v>
      </c>
      <c r="N2853" s="26">
        <f>+R2853*'COSTOS VARIOS'!$O$1</f>
        <v>73064.12</v>
      </c>
      <c r="O2853" s="26">
        <f>+R2853*'COSTOS VARIOS'!$O$2</f>
        <v>1576.6468000000002</v>
      </c>
      <c r="P2853" s="26">
        <f>+R2853*'COSTOS VARIOS'!$O$3</f>
        <v>5768.2199999999993</v>
      </c>
      <c r="Q2853" s="26">
        <v>1</v>
      </c>
      <c r="R2853" s="26">
        <f t="shared" si="442"/>
        <v>384548</v>
      </c>
      <c r="S2853" s="25">
        <f t="shared" si="443"/>
        <v>647136.98679999996</v>
      </c>
      <c r="T2853" s="28">
        <f t="shared" si="444"/>
        <v>0.28241781404542654</v>
      </c>
      <c r="U2853" s="29">
        <f t="shared" si="445"/>
        <v>829900</v>
      </c>
      <c r="V2853" s="26">
        <f>+INDEX('LISTA DE PRECIOS EKM '!A:K,MATCH('Precios ML'!B2853,'LISTA DE PRECIOS EKM '!A:A,0),8)</f>
        <v>829900</v>
      </c>
      <c r="W2853" s="26">
        <f t="shared" si="446"/>
        <v>829900</v>
      </c>
      <c r="X2853" s="26">
        <f t="shared" si="447"/>
        <v>0</v>
      </c>
      <c r="Y2853" s="26"/>
      <c r="Z2853" s="26">
        <f t="shared" si="448"/>
        <v>829900</v>
      </c>
      <c r="AA2853" s="30">
        <f t="shared" si="449"/>
        <v>1.1581181022915215</v>
      </c>
    </row>
    <row r="2854" spans="1:27">
      <c r="A2854" s="20" t="s">
        <v>7510</v>
      </c>
      <c r="B2854" s="20" t="s">
        <v>7511</v>
      </c>
      <c r="C2854" s="25">
        <v>384548</v>
      </c>
      <c r="D2854" s="22">
        <v>85</v>
      </c>
      <c r="E2854" s="22">
        <v>49</v>
      </c>
      <c r="F2854" s="22">
        <v>40</v>
      </c>
      <c r="G2854" s="22">
        <v>16000</v>
      </c>
      <c r="H2854" s="22" t="s">
        <v>5088</v>
      </c>
      <c r="I2854" s="26">
        <f>+IF(H2854='COSTOS VARIOS'!$C$1,'COSTOS VARIOS'!$C$2*'Precios ML'!V2854,'COSTOS VARIOS'!$B$2*'Precios ML'!V2854)</f>
        <v>165980</v>
      </c>
      <c r="J2854" s="22">
        <v>0</v>
      </c>
      <c r="K2854" s="27">
        <f t="shared" si="440"/>
        <v>10.4125</v>
      </c>
      <c r="L2854" s="27">
        <f t="shared" si="441"/>
        <v>10.4125</v>
      </c>
      <c r="M2854" s="26">
        <f>(INDEX(pesos!A:B,MATCH(L2854,pesos!A:A,1),2))</f>
        <v>16200</v>
      </c>
      <c r="N2854" s="26">
        <f>+R2854*'COSTOS VARIOS'!$O$1</f>
        <v>73064.12</v>
      </c>
      <c r="O2854" s="26">
        <f>+R2854*'COSTOS VARIOS'!$O$2</f>
        <v>1576.6468000000002</v>
      </c>
      <c r="P2854" s="26">
        <f>+R2854*'COSTOS VARIOS'!$O$3</f>
        <v>5768.2199999999993</v>
      </c>
      <c r="Q2854" s="26">
        <v>1</v>
      </c>
      <c r="R2854" s="26">
        <f t="shared" si="442"/>
        <v>384548</v>
      </c>
      <c r="S2854" s="25">
        <f t="shared" si="443"/>
        <v>647136.98679999996</v>
      </c>
      <c r="T2854" s="28">
        <f t="shared" si="444"/>
        <v>0.28241781404542654</v>
      </c>
      <c r="U2854" s="29">
        <f t="shared" si="445"/>
        <v>829900</v>
      </c>
      <c r="V2854" s="26">
        <f>+INDEX('LISTA DE PRECIOS EKM '!A:K,MATCH('Precios ML'!B2854,'LISTA DE PRECIOS EKM '!A:A,0),8)</f>
        <v>829900</v>
      </c>
      <c r="W2854" s="26">
        <f t="shared" si="446"/>
        <v>829900</v>
      </c>
      <c r="X2854" s="26">
        <f t="shared" si="447"/>
        <v>0</v>
      </c>
      <c r="Y2854" s="26"/>
      <c r="Z2854" s="26">
        <f t="shared" si="448"/>
        <v>829900</v>
      </c>
      <c r="AA2854" s="30">
        <f t="shared" si="449"/>
        <v>1.1581181022915215</v>
      </c>
    </row>
    <row r="2855" spans="1:27">
      <c r="A2855" s="20" t="s">
        <v>7512</v>
      </c>
      <c r="B2855" s="20" t="s">
        <v>7513</v>
      </c>
      <c r="C2855" s="25">
        <v>902725</v>
      </c>
      <c r="D2855" s="22">
        <v>85</v>
      </c>
      <c r="E2855" s="22">
        <v>49</v>
      </c>
      <c r="F2855" s="22">
        <v>40</v>
      </c>
      <c r="G2855" s="22">
        <v>16000</v>
      </c>
      <c r="H2855" s="22" t="s">
        <v>5088</v>
      </c>
      <c r="I2855" s="26">
        <f>+IF(H2855='COSTOS VARIOS'!$C$1,'COSTOS VARIOS'!$C$2*'Precios ML'!V2855,'COSTOS VARIOS'!$B$2*'Precios ML'!V2855)</f>
        <v>387980</v>
      </c>
      <c r="J2855" s="22">
        <v>0</v>
      </c>
      <c r="K2855" s="27">
        <f t="shared" si="440"/>
        <v>10.4125</v>
      </c>
      <c r="L2855" s="27">
        <f t="shared" si="441"/>
        <v>10.4125</v>
      </c>
      <c r="M2855" s="26">
        <f>(INDEX(pesos!A:B,MATCH(L2855,pesos!A:A,1),2))</f>
        <v>16200</v>
      </c>
      <c r="N2855" s="26">
        <f>+R2855*'COSTOS VARIOS'!$O$1</f>
        <v>171517.75</v>
      </c>
      <c r="O2855" s="26">
        <f>+R2855*'COSTOS VARIOS'!$O$2</f>
        <v>3701.1725000000001</v>
      </c>
      <c r="P2855" s="26">
        <f>+R2855*'COSTOS VARIOS'!$O$3</f>
        <v>13540.875</v>
      </c>
      <c r="Q2855" s="26">
        <v>1</v>
      </c>
      <c r="R2855" s="26">
        <f t="shared" si="442"/>
        <v>902725</v>
      </c>
      <c r="S2855" s="25">
        <f t="shared" si="443"/>
        <v>1495664.7974999999</v>
      </c>
      <c r="T2855" s="28">
        <f t="shared" si="444"/>
        <v>0.29701521573720147</v>
      </c>
      <c r="U2855" s="29">
        <f t="shared" si="445"/>
        <v>1939900</v>
      </c>
      <c r="V2855" s="26">
        <f>+INDEX('LISTA DE PRECIOS EKM '!A:K,MATCH('Precios ML'!B2855,'LISTA DE PRECIOS EKM '!A:A,0),8)</f>
        <v>1939900</v>
      </c>
      <c r="W2855" s="26">
        <f t="shared" si="446"/>
        <v>1939900</v>
      </c>
      <c r="X2855" s="26">
        <f t="shared" si="447"/>
        <v>0</v>
      </c>
      <c r="Y2855" s="26"/>
      <c r="Z2855" s="26">
        <f t="shared" si="448"/>
        <v>1939900</v>
      </c>
      <c r="AA2855" s="30">
        <f t="shared" si="449"/>
        <v>1.1489379379102163</v>
      </c>
    </row>
    <row r="2856" spans="1:27">
      <c r="A2856" s="20" t="s">
        <v>7512</v>
      </c>
      <c r="B2856" s="20" t="s">
        <v>7513</v>
      </c>
      <c r="C2856" s="25">
        <v>902725</v>
      </c>
      <c r="D2856" s="22">
        <v>85</v>
      </c>
      <c r="E2856" s="22">
        <v>49</v>
      </c>
      <c r="F2856" s="22">
        <v>40</v>
      </c>
      <c r="G2856" s="22">
        <v>16000</v>
      </c>
      <c r="H2856" s="22" t="s">
        <v>5088</v>
      </c>
      <c r="I2856" s="26">
        <f>+IF(H2856='COSTOS VARIOS'!$C$1,'COSTOS VARIOS'!$C$2*'Precios ML'!V2856,'COSTOS VARIOS'!$B$2*'Precios ML'!V2856)</f>
        <v>387980</v>
      </c>
      <c r="J2856" s="22">
        <v>0</v>
      </c>
      <c r="K2856" s="27">
        <f t="shared" si="440"/>
        <v>10.4125</v>
      </c>
      <c r="L2856" s="27">
        <f t="shared" si="441"/>
        <v>10.4125</v>
      </c>
      <c r="M2856" s="26">
        <f>(INDEX(pesos!A:B,MATCH(L2856,pesos!A:A,1),2))</f>
        <v>16200</v>
      </c>
      <c r="N2856" s="26">
        <f>+R2856*'COSTOS VARIOS'!$O$1</f>
        <v>171517.75</v>
      </c>
      <c r="O2856" s="26">
        <f>+R2856*'COSTOS VARIOS'!$O$2</f>
        <v>3701.1725000000001</v>
      </c>
      <c r="P2856" s="26">
        <f>+R2856*'COSTOS VARIOS'!$O$3</f>
        <v>13540.875</v>
      </c>
      <c r="Q2856" s="26">
        <v>1</v>
      </c>
      <c r="R2856" s="26">
        <f t="shared" si="442"/>
        <v>902725</v>
      </c>
      <c r="S2856" s="25">
        <f t="shared" si="443"/>
        <v>1495664.7974999999</v>
      </c>
      <c r="T2856" s="28">
        <f t="shared" si="444"/>
        <v>0.29701521573720147</v>
      </c>
      <c r="U2856" s="29">
        <f t="shared" si="445"/>
        <v>1939900</v>
      </c>
      <c r="V2856" s="26">
        <f>+INDEX('LISTA DE PRECIOS EKM '!A:K,MATCH('Precios ML'!B2856,'LISTA DE PRECIOS EKM '!A:A,0),8)</f>
        <v>1939900</v>
      </c>
      <c r="W2856" s="26">
        <f t="shared" si="446"/>
        <v>1939900</v>
      </c>
      <c r="X2856" s="26">
        <f t="shared" si="447"/>
        <v>0</v>
      </c>
      <c r="Y2856" s="26"/>
      <c r="Z2856" s="26">
        <f t="shared" si="448"/>
        <v>1939900</v>
      </c>
      <c r="AA2856" s="30">
        <f t="shared" si="449"/>
        <v>1.1489379379102163</v>
      </c>
    </row>
    <row r="2857" spans="1:27">
      <c r="A2857" s="20" t="s">
        <v>7514</v>
      </c>
      <c r="B2857" s="20" t="s">
        <v>2071</v>
      </c>
      <c r="C2857" s="25">
        <v>489915.96638655465</v>
      </c>
      <c r="D2857" s="22">
        <v>85</v>
      </c>
      <c r="E2857" s="22">
        <v>49</v>
      </c>
      <c r="F2857" s="22">
        <v>40</v>
      </c>
      <c r="G2857" s="22">
        <v>16000</v>
      </c>
      <c r="H2857" s="22" t="s">
        <v>5088</v>
      </c>
      <c r="I2857" s="26">
        <f>+IF(H2857='COSTOS VARIOS'!$C$1,'COSTOS VARIOS'!$C$2*'Precios ML'!V2857,'COSTOS VARIOS'!$B$2*'Precios ML'!V2857)</f>
        <v>205980</v>
      </c>
      <c r="J2857" s="22">
        <v>0</v>
      </c>
      <c r="K2857" s="27">
        <f t="shared" si="440"/>
        <v>10.4125</v>
      </c>
      <c r="L2857" s="27">
        <f t="shared" si="441"/>
        <v>10.4125</v>
      </c>
      <c r="M2857" s="26">
        <f>(INDEX(pesos!A:B,MATCH(L2857,pesos!A:A,1),2))</f>
        <v>16200</v>
      </c>
      <c r="N2857" s="26">
        <f>+R2857*'COSTOS VARIOS'!$O$1</f>
        <v>93084.033613445383</v>
      </c>
      <c r="O2857" s="26">
        <f>+R2857*'COSTOS VARIOS'!$O$2</f>
        <v>2008.6554621848743</v>
      </c>
      <c r="P2857" s="26">
        <f>+R2857*'COSTOS VARIOS'!$O$3</f>
        <v>7348.7394957983197</v>
      </c>
      <c r="Q2857" s="26">
        <v>1</v>
      </c>
      <c r="R2857" s="26">
        <f t="shared" si="442"/>
        <v>489915.96638655465</v>
      </c>
      <c r="S2857" s="25">
        <f t="shared" si="443"/>
        <v>814537.39495798317</v>
      </c>
      <c r="T2857" s="28">
        <f t="shared" si="444"/>
        <v>0.26439867141167417</v>
      </c>
      <c r="U2857" s="29">
        <f t="shared" si="445"/>
        <v>1029900</v>
      </c>
      <c r="V2857" s="26">
        <f>+INDEX('LISTA DE PRECIOS EKM '!A:K,MATCH('Precios ML'!B2857,'LISTA DE PRECIOS EKM '!A:A,0),8)</f>
        <v>1029900</v>
      </c>
      <c r="W2857" s="26">
        <f t="shared" si="446"/>
        <v>1029900</v>
      </c>
      <c r="X2857" s="26">
        <f t="shared" si="447"/>
        <v>0</v>
      </c>
      <c r="Y2857" s="26"/>
      <c r="Z2857" s="26">
        <f t="shared" si="448"/>
        <v>1029900</v>
      </c>
      <c r="AA2857" s="30">
        <f t="shared" si="449"/>
        <v>1.1021972555746138</v>
      </c>
    </row>
    <row r="2858" spans="1:27">
      <c r="A2858" s="20" t="s">
        <v>7514</v>
      </c>
      <c r="B2858" s="20" t="s">
        <v>2071</v>
      </c>
      <c r="C2858" s="25">
        <v>489915.96638655465</v>
      </c>
      <c r="D2858" s="22">
        <v>85</v>
      </c>
      <c r="E2858" s="22">
        <v>49</v>
      </c>
      <c r="F2858" s="22">
        <v>40</v>
      </c>
      <c r="G2858" s="22">
        <v>16000</v>
      </c>
      <c r="H2858" s="22" t="s">
        <v>5088</v>
      </c>
      <c r="I2858" s="26">
        <f>+IF(H2858='COSTOS VARIOS'!$C$1,'COSTOS VARIOS'!$C$2*'Precios ML'!V2858,'COSTOS VARIOS'!$B$2*'Precios ML'!V2858)</f>
        <v>205980</v>
      </c>
      <c r="J2858" s="22">
        <v>0</v>
      </c>
      <c r="K2858" s="27">
        <f t="shared" si="440"/>
        <v>10.4125</v>
      </c>
      <c r="L2858" s="27">
        <f t="shared" si="441"/>
        <v>10.4125</v>
      </c>
      <c r="M2858" s="26">
        <f>(INDEX(pesos!A:B,MATCH(L2858,pesos!A:A,1),2))</f>
        <v>16200</v>
      </c>
      <c r="N2858" s="26">
        <f>+R2858*'COSTOS VARIOS'!$O$1</f>
        <v>93084.033613445383</v>
      </c>
      <c r="O2858" s="26">
        <f>+R2858*'COSTOS VARIOS'!$O$2</f>
        <v>2008.6554621848743</v>
      </c>
      <c r="P2858" s="26">
        <f>+R2858*'COSTOS VARIOS'!$O$3</f>
        <v>7348.7394957983197</v>
      </c>
      <c r="Q2858" s="26">
        <v>1</v>
      </c>
      <c r="R2858" s="26">
        <f t="shared" si="442"/>
        <v>489915.96638655465</v>
      </c>
      <c r="S2858" s="25">
        <f t="shared" si="443"/>
        <v>814537.39495798317</v>
      </c>
      <c r="T2858" s="28">
        <f t="shared" si="444"/>
        <v>0.26439867141167417</v>
      </c>
      <c r="U2858" s="29">
        <f t="shared" si="445"/>
        <v>1029900</v>
      </c>
      <c r="V2858" s="26">
        <f>+INDEX('LISTA DE PRECIOS EKM '!A:K,MATCH('Precios ML'!B2858,'LISTA DE PRECIOS EKM '!A:A,0),8)</f>
        <v>1029900</v>
      </c>
      <c r="W2858" s="26">
        <f t="shared" si="446"/>
        <v>1029900</v>
      </c>
      <c r="X2858" s="26">
        <f t="shared" si="447"/>
        <v>0</v>
      </c>
      <c r="Y2858" s="26"/>
      <c r="Z2858" s="26">
        <f t="shared" si="448"/>
        <v>1029900</v>
      </c>
      <c r="AA2858" s="30">
        <f t="shared" si="449"/>
        <v>1.1021972555746138</v>
      </c>
    </row>
    <row r="2859" spans="1:27">
      <c r="A2859" s="20" t="s">
        <v>7515</v>
      </c>
      <c r="B2859" s="20" t="s">
        <v>7516</v>
      </c>
      <c r="C2859" s="25">
        <v>558318</v>
      </c>
      <c r="D2859" s="22">
        <v>85</v>
      </c>
      <c r="E2859" s="22">
        <v>49</v>
      </c>
      <c r="F2859" s="22">
        <v>40</v>
      </c>
      <c r="G2859" s="22">
        <v>16000</v>
      </c>
      <c r="H2859" s="22" t="s">
        <v>5088</v>
      </c>
      <c r="I2859" s="26">
        <f>+IF(H2859='COSTOS VARIOS'!$C$1,'COSTOS VARIOS'!$C$2*'Precios ML'!V2859,'COSTOS VARIOS'!$B$2*'Precios ML'!V2859)</f>
        <v>239980</v>
      </c>
      <c r="J2859" s="22">
        <v>0</v>
      </c>
      <c r="K2859" s="27">
        <f t="shared" si="440"/>
        <v>10.4125</v>
      </c>
      <c r="L2859" s="27">
        <f t="shared" si="441"/>
        <v>10.4125</v>
      </c>
      <c r="M2859" s="26">
        <f>(INDEX(pesos!A:B,MATCH(L2859,pesos!A:A,1),2))</f>
        <v>16200</v>
      </c>
      <c r="N2859" s="26">
        <f>+R2859*'COSTOS VARIOS'!$O$1</f>
        <v>106080.42</v>
      </c>
      <c r="O2859" s="26">
        <f>+R2859*'COSTOS VARIOS'!$O$2</f>
        <v>2289.1038000000003</v>
      </c>
      <c r="P2859" s="26">
        <f>+R2859*'COSTOS VARIOS'!$O$3</f>
        <v>8374.77</v>
      </c>
      <c r="Q2859" s="26">
        <v>1</v>
      </c>
      <c r="R2859" s="26">
        <f t="shared" si="442"/>
        <v>558318</v>
      </c>
      <c r="S2859" s="25">
        <f t="shared" si="443"/>
        <v>931242.2938000001</v>
      </c>
      <c r="T2859" s="28">
        <f t="shared" si="444"/>
        <v>0.28849388391040875</v>
      </c>
      <c r="U2859" s="29">
        <f t="shared" si="445"/>
        <v>1199900</v>
      </c>
      <c r="V2859" s="26">
        <f>+INDEX('LISTA DE PRECIOS EKM '!A:K,MATCH('Precios ML'!B2859,'LISTA DE PRECIOS EKM '!A:A,0),8)</f>
        <v>1199900</v>
      </c>
      <c r="W2859" s="26">
        <f t="shared" si="446"/>
        <v>1199900</v>
      </c>
      <c r="X2859" s="26">
        <f t="shared" si="447"/>
        <v>0</v>
      </c>
      <c r="Y2859" s="26"/>
      <c r="Z2859" s="26">
        <f t="shared" si="448"/>
        <v>1199900</v>
      </c>
      <c r="AA2859" s="30">
        <f t="shared" si="449"/>
        <v>1.1491336478494336</v>
      </c>
    </row>
    <row r="2860" spans="1:27">
      <c r="A2860" s="20" t="s">
        <v>7515</v>
      </c>
      <c r="B2860" s="20" t="s">
        <v>7516</v>
      </c>
      <c r="C2860" s="25">
        <v>558318</v>
      </c>
      <c r="D2860" s="22">
        <v>85</v>
      </c>
      <c r="E2860" s="22">
        <v>49</v>
      </c>
      <c r="F2860" s="22">
        <v>40</v>
      </c>
      <c r="G2860" s="22">
        <v>16000</v>
      </c>
      <c r="H2860" s="22" t="s">
        <v>5088</v>
      </c>
      <c r="I2860" s="26">
        <f>+IF(H2860='COSTOS VARIOS'!$C$1,'COSTOS VARIOS'!$C$2*'Precios ML'!V2860,'COSTOS VARIOS'!$B$2*'Precios ML'!V2860)</f>
        <v>239980</v>
      </c>
      <c r="J2860" s="22">
        <v>0</v>
      </c>
      <c r="K2860" s="27">
        <f t="shared" si="440"/>
        <v>10.4125</v>
      </c>
      <c r="L2860" s="27">
        <f t="shared" si="441"/>
        <v>10.4125</v>
      </c>
      <c r="M2860" s="26">
        <f>(INDEX(pesos!A:B,MATCH(L2860,pesos!A:A,1),2))</f>
        <v>16200</v>
      </c>
      <c r="N2860" s="26">
        <f>+R2860*'COSTOS VARIOS'!$O$1</f>
        <v>106080.42</v>
      </c>
      <c r="O2860" s="26">
        <f>+R2860*'COSTOS VARIOS'!$O$2</f>
        <v>2289.1038000000003</v>
      </c>
      <c r="P2860" s="26">
        <f>+R2860*'COSTOS VARIOS'!$O$3</f>
        <v>8374.77</v>
      </c>
      <c r="Q2860" s="26">
        <v>1</v>
      </c>
      <c r="R2860" s="26">
        <f t="shared" si="442"/>
        <v>558318</v>
      </c>
      <c r="S2860" s="25">
        <f t="shared" si="443"/>
        <v>931242.2938000001</v>
      </c>
      <c r="T2860" s="28">
        <f t="shared" si="444"/>
        <v>0.28849388391040875</v>
      </c>
      <c r="U2860" s="29">
        <f t="shared" si="445"/>
        <v>1199900</v>
      </c>
      <c r="V2860" s="26">
        <f>+INDEX('LISTA DE PRECIOS EKM '!A:K,MATCH('Precios ML'!B2860,'LISTA DE PRECIOS EKM '!A:A,0),8)</f>
        <v>1199900</v>
      </c>
      <c r="W2860" s="26">
        <f t="shared" si="446"/>
        <v>1199900</v>
      </c>
      <c r="X2860" s="26">
        <f t="shared" si="447"/>
        <v>0</v>
      </c>
      <c r="Y2860" s="26"/>
      <c r="Z2860" s="26">
        <f t="shared" si="448"/>
        <v>1199900</v>
      </c>
      <c r="AA2860" s="30">
        <f t="shared" si="449"/>
        <v>1.1491336478494336</v>
      </c>
    </row>
    <row r="2861" spans="1:27">
      <c r="A2861" s="20" t="s">
        <v>7517</v>
      </c>
      <c r="B2861" s="20" t="s">
        <v>2598</v>
      </c>
      <c r="C2861" s="25">
        <v>280000</v>
      </c>
      <c r="D2861" s="22">
        <v>85</v>
      </c>
      <c r="E2861" s="22">
        <v>49</v>
      </c>
      <c r="F2861" s="22">
        <v>40</v>
      </c>
      <c r="G2861" s="22">
        <v>16000</v>
      </c>
      <c r="H2861" s="22" t="s">
        <v>5088</v>
      </c>
      <c r="I2861" s="26">
        <f>+IF(H2861='COSTOS VARIOS'!$C$1,'COSTOS VARIOS'!$C$2*'Precios ML'!V2861,'COSTOS VARIOS'!$B$2*'Precios ML'!V2861)</f>
        <v>121980</v>
      </c>
      <c r="J2861" s="22">
        <v>0</v>
      </c>
      <c r="K2861" s="27">
        <f t="shared" si="440"/>
        <v>10.4125</v>
      </c>
      <c r="L2861" s="27">
        <f t="shared" si="441"/>
        <v>10.4125</v>
      </c>
      <c r="M2861" s="26">
        <f>(INDEX(pesos!A:B,MATCH(L2861,pesos!A:A,1),2))</f>
        <v>16200</v>
      </c>
      <c r="N2861" s="26">
        <f>+R2861*'COSTOS VARIOS'!$O$1</f>
        <v>53200</v>
      </c>
      <c r="O2861" s="26">
        <f>+R2861*'COSTOS VARIOS'!$O$2</f>
        <v>1148</v>
      </c>
      <c r="P2861" s="26">
        <f>+R2861*'COSTOS VARIOS'!$O$3</f>
        <v>4200</v>
      </c>
      <c r="Q2861" s="26">
        <v>1</v>
      </c>
      <c r="R2861" s="26">
        <f t="shared" si="442"/>
        <v>280000</v>
      </c>
      <c r="S2861" s="25">
        <f t="shared" si="443"/>
        <v>476728</v>
      </c>
      <c r="T2861" s="28">
        <f t="shared" si="444"/>
        <v>0.2793458743770032</v>
      </c>
      <c r="U2861" s="29">
        <f t="shared" si="445"/>
        <v>609900</v>
      </c>
      <c r="V2861" s="26">
        <f>+INDEX('LISTA DE PRECIOS EKM '!A:K,MATCH('Precios ML'!B2861,'LISTA DE PRECIOS EKM '!A:A,0),8)</f>
        <v>609900</v>
      </c>
      <c r="W2861" s="26">
        <f t="shared" si="446"/>
        <v>609900</v>
      </c>
      <c r="X2861" s="26">
        <f t="shared" si="447"/>
        <v>0</v>
      </c>
      <c r="Y2861" s="26"/>
      <c r="Z2861" s="26">
        <f t="shared" si="448"/>
        <v>609900</v>
      </c>
      <c r="AA2861" s="30">
        <f t="shared" si="449"/>
        <v>1.1782142857142857</v>
      </c>
    </row>
    <row r="2862" spans="1:27">
      <c r="A2862" s="20" t="s">
        <v>7517</v>
      </c>
      <c r="B2862" s="20" t="s">
        <v>2598</v>
      </c>
      <c r="C2862" s="25">
        <v>280000</v>
      </c>
      <c r="D2862" s="22">
        <v>85</v>
      </c>
      <c r="E2862" s="22">
        <v>49</v>
      </c>
      <c r="F2862" s="22">
        <v>40</v>
      </c>
      <c r="G2862" s="22">
        <v>16000</v>
      </c>
      <c r="H2862" s="22" t="s">
        <v>5088</v>
      </c>
      <c r="I2862" s="26">
        <f>+IF(H2862='COSTOS VARIOS'!$C$1,'COSTOS VARIOS'!$C$2*'Precios ML'!V2862,'COSTOS VARIOS'!$B$2*'Precios ML'!V2862)</f>
        <v>121980</v>
      </c>
      <c r="J2862" s="22">
        <v>0</v>
      </c>
      <c r="K2862" s="27">
        <f t="shared" si="440"/>
        <v>10.4125</v>
      </c>
      <c r="L2862" s="27">
        <f t="shared" si="441"/>
        <v>10.4125</v>
      </c>
      <c r="M2862" s="26">
        <f>(INDEX(pesos!A:B,MATCH(L2862,pesos!A:A,1),2))</f>
        <v>16200</v>
      </c>
      <c r="N2862" s="26">
        <f>+R2862*'COSTOS VARIOS'!$O$1</f>
        <v>53200</v>
      </c>
      <c r="O2862" s="26">
        <f>+R2862*'COSTOS VARIOS'!$O$2</f>
        <v>1148</v>
      </c>
      <c r="P2862" s="26">
        <f>+R2862*'COSTOS VARIOS'!$O$3</f>
        <v>4200</v>
      </c>
      <c r="Q2862" s="26">
        <v>1</v>
      </c>
      <c r="R2862" s="26">
        <f t="shared" si="442"/>
        <v>280000</v>
      </c>
      <c r="S2862" s="25">
        <f t="shared" si="443"/>
        <v>476728</v>
      </c>
      <c r="T2862" s="28">
        <f t="shared" si="444"/>
        <v>0.2793458743770032</v>
      </c>
      <c r="U2862" s="29">
        <f t="shared" si="445"/>
        <v>609900</v>
      </c>
      <c r="V2862" s="26">
        <f>+INDEX('LISTA DE PRECIOS EKM '!A:K,MATCH('Precios ML'!B2862,'LISTA DE PRECIOS EKM '!A:A,0),8)</f>
        <v>609900</v>
      </c>
      <c r="W2862" s="26">
        <f t="shared" si="446"/>
        <v>609900</v>
      </c>
      <c r="X2862" s="26">
        <f t="shared" si="447"/>
        <v>0</v>
      </c>
      <c r="Y2862" s="26"/>
      <c r="Z2862" s="26">
        <f t="shared" si="448"/>
        <v>609900</v>
      </c>
      <c r="AA2862" s="30">
        <f t="shared" si="449"/>
        <v>1.1782142857142857</v>
      </c>
    </row>
    <row r="2863" spans="1:27">
      <c r="A2863" s="20" t="s">
        <v>7518</v>
      </c>
      <c r="B2863" s="20" t="s">
        <v>7519</v>
      </c>
      <c r="C2863" s="25">
        <v>353860</v>
      </c>
      <c r="D2863" s="22">
        <v>85</v>
      </c>
      <c r="E2863" s="22">
        <v>49</v>
      </c>
      <c r="F2863" s="22">
        <v>40</v>
      </c>
      <c r="G2863" s="22">
        <v>16000</v>
      </c>
      <c r="H2863" s="22" t="s">
        <v>5088</v>
      </c>
      <c r="I2863" s="26">
        <f>+IF(H2863='COSTOS VARIOS'!$C$1,'COSTOS VARIOS'!$C$2*'Precios ML'!V2863,'COSTOS VARIOS'!$B$2*'Precios ML'!V2863)</f>
        <v>153980</v>
      </c>
      <c r="J2863" s="22">
        <v>0</v>
      </c>
      <c r="K2863" s="27">
        <f t="shared" si="440"/>
        <v>10.4125</v>
      </c>
      <c r="L2863" s="27">
        <f t="shared" si="441"/>
        <v>10.4125</v>
      </c>
      <c r="M2863" s="26">
        <f>(INDEX(pesos!A:B,MATCH(L2863,pesos!A:A,1),2))</f>
        <v>16200</v>
      </c>
      <c r="N2863" s="26">
        <f>+R2863*'COSTOS VARIOS'!$O$1</f>
        <v>67233.399999999994</v>
      </c>
      <c r="O2863" s="26">
        <f>+R2863*'COSTOS VARIOS'!$O$2</f>
        <v>1450.826</v>
      </c>
      <c r="P2863" s="26">
        <f>+R2863*'COSTOS VARIOS'!$O$3</f>
        <v>5307.9</v>
      </c>
      <c r="Q2863" s="26">
        <v>1</v>
      </c>
      <c r="R2863" s="26">
        <f t="shared" si="442"/>
        <v>353860</v>
      </c>
      <c r="S2863" s="25">
        <f t="shared" si="443"/>
        <v>598032.12600000005</v>
      </c>
      <c r="T2863" s="28">
        <f t="shared" si="444"/>
        <v>0.2873890323410484</v>
      </c>
      <c r="U2863" s="29">
        <f t="shared" si="445"/>
        <v>769900</v>
      </c>
      <c r="V2863" s="26">
        <f>+INDEX('LISTA DE PRECIOS EKM '!A:K,MATCH('Precios ML'!B2863,'LISTA DE PRECIOS EKM '!A:A,0),8)</f>
        <v>769900</v>
      </c>
      <c r="W2863" s="26">
        <f t="shared" si="446"/>
        <v>769900</v>
      </c>
      <c r="X2863" s="26">
        <f t="shared" si="447"/>
        <v>0</v>
      </c>
      <c r="Y2863" s="26"/>
      <c r="Z2863" s="26">
        <f t="shared" si="448"/>
        <v>769900</v>
      </c>
      <c r="AA2863" s="30">
        <f t="shared" si="449"/>
        <v>1.175719210987396</v>
      </c>
    </row>
    <row r="2864" spans="1:27">
      <c r="A2864" s="20" t="s">
        <v>7520</v>
      </c>
      <c r="B2864" s="20" t="s">
        <v>7521</v>
      </c>
      <c r="C2864" s="25">
        <v>454141.5</v>
      </c>
      <c r="D2864" s="22">
        <v>85</v>
      </c>
      <c r="E2864" s="22">
        <v>49</v>
      </c>
      <c r="F2864" s="22">
        <v>40</v>
      </c>
      <c r="G2864" s="22">
        <v>16000</v>
      </c>
      <c r="H2864" s="22" t="s">
        <v>5088</v>
      </c>
      <c r="I2864" s="26">
        <f>+IF(H2864='COSTOS VARIOS'!$C$1,'COSTOS VARIOS'!$C$2*'Precios ML'!V2864,'COSTOS VARIOS'!$B$2*'Precios ML'!V2864)</f>
        <v>195980</v>
      </c>
      <c r="J2864" s="22">
        <v>0</v>
      </c>
      <c r="K2864" s="27">
        <f t="shared" si="440"/>
        <v>10.4125</v>
      </c>
      <c r="L2864" s="27">
        <f t="shared" si="441"/>
        <v>10.4125</v>
      </c>
      <c r="M2864" s="26">
        <f>(INDEX(pesos!A:B,MATCH(L2864,pesos!A:A,1),2))</f>
        <v>16200</v>
      </c>
      <c r="N2864" s="26">
        <f>+R2864*'COSTOS VARIOS'!$O$1</f>
        <v>86286.884999999995</v>
      </c>
      <c r="O2864" s="26">
        <f>+R2864*'COSTOS VARIOS'!$O$2</f>
        <v>1861.9801500000001</v>
      </c>
      <c r="P2864" s="26">
        <f>+R2864*'COSTOS VARIOS'!$O$3</f>
        <v>6812.1224999999995</v>
      </c>
      <c r="Q2864" s="26">
        <v>1</v>
      </c>
      <c r="R2864" s="26">
        <f t="shared" si="442"/>
        <v>454141.5</v>
      </c>
      <c r="S2864" s="25">
        <f t="shared" si="443"/>
        <v>761282.48765000002</v>
      </c>
      <c r="T2864" s="28">
        <f t="shared" si="444"/>
        <v>0.28717002675951409</v>
      </c>
      <c r="U2864" s="29">
        <f t="shared" si="445"/>
        <v>979900</v>
      </c>
      <c r="V2864" s="26">
        <f>+INDEX('LISTA DE PRECIOS EKM '!A:K,MATCH('Precios ML'!B2864,'LISTA DE PRECIOS EKM '!A:A,0),8)</f>
        <v>979900</v>
      </c>
      <c r="W2864" s="26">
        <f t="shared" si="446"/>
        <v>979900</v>
      </c>
      <c r="X2864" s="26">
        <f t="shared" si="447"/>
        <v>0</v>
      </c>
      <c r="Y2864" s="26"/>
      <c r="Z2864" s="26">
        <f t="shared" si="448"/>
        <v>979900</v>
      </c>
      <c r="AA2864" s="30">
        <f t="shared" si="449"/>
        <v>1.1576975458089604</v>
      </c>
    </row>
    <row r="2865" spans="1:27">
      <c r="A2865" s="20" t="s">
        <v>7520</v>
      </c>
      <c r="B2865" s="20" t="s">
        <v>7521</v>
      </c>
      <c r="C2865" s="25">
        <v>454141.5</v>
      </c>
      <c r="D2865" s="22">
        <v>85</v>
      </c>
      <c r="E2865" s="22">
        <v>49</v>
      </c>
      <c r="F2865" s="22">
        <v>40</v>
      </c>
      <c r="G2865" s="22">
        <v>16000</v>
      </c>
      <c r="H2865" s="22" t="s">
        <v>5088</v>
      </c>
      <c r="I2865" s="26">
        <f>+IF(H2865='COSTOS VARIOS'!$C$1,'COSTOS VARIOS'!$C$2*'Precios ML'!V2865,'COSTOS VARIOS'!$B$2*'Precios ML'!V2865)</f>
        <v>195980</v>
      </c>
      <c r="J2865" s="22">
        <v>0</v>
      </c>
      <c r="K2865" s="27">
        <f t="shared" si="440"/>
        <v>10.4125</v>
      </c>
      <c r="L2865" s="27">
        <f t="shared" si="441"/>
        <v>10.4125</v>
      </c>
      <c r="M2865" s="26">
        <f>(INDEX(pesos!A:B,MATCH(L2865,pesos!A:A,1),2))</f>
        <v>16200</v>
      </c>
      <c r="N2865" s="26">
        <f>+R2865*'COSTOS VARIOS'!$O$1</f>
        <v>86286.884999999995</v>
      </c>
      <c r="O2865" s="26">
        <f>+R2865*'COSTOS VARIOS'!$O$2</f>
        <v>1861.9801500000001</v>
      </c>
      <c r="P2865" s="26">
        <f>+R2865*'COSTOS VARIOS'!$O$3</f>
        <v>6812.1224999999995</v>
      </c>
      <c r="Q2865" s="26">
        <v>1</v>
      </c>
      <c r="R2865" s="26">
        <f t="shared" si="442"/>
        <v>454141.5</v>
      </c>
      <c r="S2865" s="25">
        <f t="shared" si="443"/>
        <v>761282.48765000002</v>
      </c>
      <c r="T2865" s="28">
        <f t="shared" si="444"/>
        <v>0.28717002675951409</v>
      </c>
      <c r="U2865" s="29">
        <f t="shared" si="445"/>
        <v>979900</v>
      </c>
      <c r="V2865" s="26">
        <f>+INDEX('LISTA DE PRECIOS EKM '!A:K,MATCH('Precios ML'!B2865,'LISTA DE PRECIOS EKM '!A:A,0),8)</f>
        <v>979900</v>
      </c>
      <c r="W2865" s="26">
        <f t="shared" si="446"/>
        <v>979900</v>
      </c>
      <c r="X2865" s="26">
        <f t="shared" si="447"/>
        <v>0</v>
      </c>
      <c r="Y2865" s="26"/>
      <c r="Z2865" s="26">
        <f t="shared" si="448"/>
        <v>979900</v>
      </c>
      <c r="AA2865" s="30">
        <f t="shared" si="449"/>
        <v>1.1576975458089604</v>
      </c>
    </row>
    <row r="2866" spans="1:27">
      <c r="A2866" s="20" t="s">
        <v>7522</v>
      </c>
      <c r="B2866" s="20" t="s">
        <v>7523</v>
      </c>
      <c r="C2866" s="25">
        <v>436797</v>
      </c>
      <c r="D2866" s="22">
        <v>85</v>
      </c>
      <c r="E2866" s="22">
        <v>49</v>
      </c>
      <c r="F2866" s="22">
        <v>40</v>
      </c>
      <c r="G2866" s="22">
        <v>16000</v>
      </c>
      <c r="H2866" s="22" t="s">
        <v>5088</v>
      </c>
      <c r="I2866" s="26">
        <f>+IF(H2866='COSTOS VARIOS'!$C$1,'COSTOS VARIOS'!$C$2*'Precios ML'!V2866,'COSTOS VARIOS'!$B$2*'Precios ML'!V2866)</f>
        <v>187980</v>
      </c>
      <c r="J2866" s="22">
        <v>0</v>
      </c>
      <c r="K2866" s="27">
        <f t="shared" si="440"/>
        <v>10.4125</v>
      </c>
      <c r="L2866" s="27">
        <f t="shared" si="441"/>
        <v>10.4125</v>
      </c>
      <c r="M2866" s="26">
        <f>(INDEX(pesos!A:B,MATCH(L2866,pesos!A:A,1),2))</f>
        <v>16200</v>
      </c>
      <c r="N2866" s="26">
        <f>+R2866*'COSTOS VARIOS'!$O$1</f>
        <v>82991.430000000008</v>
      </c>
      <c r="O2866" s="26">
        <f>+R2866*'COSTOS VARIOS'!$O$2</f>
        <v>1790.8677000000002</v>
      </c>
      <c r="P2866" s="26">
        <f>+R2866*'COSTOS VARIOS'!$O$3</f>
        <v>6551.9549999999999</v>
      </c>
      <c r="Q2866" s="26">
        <v>1</v>
      </c>
      <c r="R2866" s="26">
        <f t="shared" si="442"/>
        <v>436797</v>
      </c>
      <c r="S2866" s="25">
        <f t="shared" si="443"/>
        <v>732311.25270000007</v>
      </c>
      <c r="T2866" s="28">
        <f t="shared" si="444"/>
        <v>0.28347065067569166</v>
      </c>
      <c r="U2866" s="29">
        <f t="shared" si="445"/>
        <v>939900</v>
      </c>
      <c r="V2866" s="26">
        <f>+INDEX('LISTA DE PRECIOS EKM '!A:K,MATCH('Precios ML'!B2866,'LISTA DE PRECIOS EKM '!A:A,0),8)</f>
        <v>939900</v>
      </c>
      <c r="W2866" s="26">
        <f t="shared" si="446"/>
        <v>939900</v>
      </c>
      <c r="X2866" s="26">
        <f t="shared" si="447"/>
        <v>0</v>
      </c>
      <c r="Y2866" s="26"/>
      <c r="Z2866" s="26">
        <f t="shared" si="448"/>
        <v>939900</v>
      </c>
      <c r="AA2866" s="30">
        <f t="shared" si="449"/>
        <v>1.151800493135255</v>
      </c>
    </row>
    <row r="2867" spans="1:27">
      <c r="A2867" s="20" t="s">
        <v>7522</v>
      </c>
      <c r="B2867" s="20" t="s">
        <v>7523</v>
      </c>
      <c r="C2867" s="25">
        <v>436797</v>
      </c>
      <c r="D2867" s="22">
        <v>85</v>
      </c>
      <c r="E2867" s="22">
        <v>49</v>
      </c>
      <c r="F2867" s="22">
        <v>40</v>
      </c>
      <c r="G2867" s="22">
        <v>16000</v>
      </c>
      <c r="H2867" s="22" t="s">
        <v>5088</v>
      </c>
      <c r="I2867" s="26">
        <f>+IF(H2867='COSTOS VARIOS'!$C$1,'COSTOS VARIOS'!$C$2*'Precios ML'!V2867,'COSTOS VARIOS'!$B$2*'Precios ML'!V2867)</f>
        <v>187980</v>
      </c>
      <c r="J2867" s="22">
        <v>0</v>
      </c>
      <c r="K2867" s="27">
        <f t="shared" si="440"/>
        <v>10.4125</v>
      </c>
      <c r="L2867" s="27">
        <f t="shared" si="441"/>
        <v>10.4125</v>
      </c>
      <c r="M2867" s="26">
        <f>(INDEX(pesos!A:B,MATCH(L2867,pesos!A:A,1),2))</f>
        <v>16200</v>
      </c>
      <c r="N2867" s="26">
        <f>+R2867*'COSTOS VARIOS'!$O$1</f>
        <v>82991.430000000008</v>
      </c>
      <c r="O2867" s="26">
        <f>+R2867*'COSTOS VARIOS'!$O$2</f>
        <v>1790.8677000000002</v>
      </c>
      <c r="P2867" s="26">
        <f>+R2867*'COSTOS VARIOS'!$O$3</f>
        <v>6551.9549999999999</v>
      </c>
      <c r="Q2867" s="26">
        <v>1</v>
      </c>
      <c r="R2867" s="26">
        <f t="shared" si="442"/>
        <v>436797</v>
      </c>
      <c r="S2867" s="25">
        <f t="shared" si="443"/>
        <v>732311.25270000007</v>
      </c>
      <c r="T2867" s="28">
        <f t="shared" si="444"/>
        <v>0.28347065067569166</v>
      </c>
      <c r="U2867" s="29">
        <f t="shared" si="445"/>
        <v>939900</v>
      </c>
      <c r="V2867" s="26">
        <f>+INDEX('LISTA DE PRECIOS EKM '!A:K,MATCH('Precios ML'!B2867,'LISTA DE PRECIOS EKM '!A:A,0),8)</f>
        <v>939900</v>
      </c>
      <c r="W2867" s="26">
        <f t="shared" si="446"/>
        <v>939900</v>
      </c>
      <c r="X2867" s="26">
        <f t="shared" si="447"/>
        <v>0</v>
      </c>
      <c r="Y2867" s="26"/>
      <c r="Z2867" s="26">
        <f t="shared" si="448"/>
        <v>939900</v>
      </c>
      <c r="AA2867" s="30">
        <f t="shared" si="449"/>
        <v>1.151800493135255</v>
      </c>
    </row>
    <row r="2868" spans="1:27">
      <c r="A2868" s="20" t="s">
        <v>7524</v>
      </c>
      <c r="B2868" s="20" t="s">
        <v>7525</v>
      </c>
      <c r="C2868" s="25">
        <v>417000</v>
      </c>
      <c r="D2868" s="22">
        <v>85</v>
      </c>
      <c r="E2868" s="22">
        <v>49</v>
      </c>
      <c r="F2868" s="22">
        <v>40</v>
      </c>
      <c r="G2868" s="22">
        <v>16000</v>
      </c>
      <c r="H2868" s="22" t="s">
        <v>5088</v>
      </c>
      <c r="I2868" s="26">
        <f>+IF(H2868='COSTOS VARIOS'!$C$1,'COSTOS VARIOS'!$C$2*'Precios ML'!V2868,'COSTOS VARIOS'!$B$2*'Precios ML'!V2868)</f>
        <v>149980</v>
      </c>
      <c r="J2868" s="22">
        <v>0</v>
      </c>
      <c r="K2868" s="27">
        <f t="shared" si="440"/>
        <v>10.4125</v>
      </c>
      <c r="L2868" s="27">
        <f t="shared" si="441"/>
        <v>10.4125</v>
      </c>
      <c r="M2868" s="26">
        <f>(INDEX(pesos!A:B,MATCH(L2868,pesos!A:A,1),2))</f>
        <v>16200</v>
      </c>
      <c r="N2868" s="26">
        <f>+R2868*'COSTOS VARIOS'!$O$1</f>
        <v>79230</v>
      </c>
      <c r="O2868" s="26">
        <f>+R2868*'COSTOS VARIOS'!$O$2</f>
        <v>1709.7</v>
      </c>
      <c r="P2868" s="26">
        <f>+R2868*'COSTOS VARIOS'!$O$3</f>
        <v>6255</v>
      </c>
      <c r="Q2868" s="26">
        <v>1</v>
      </c>
      <c r="R2868" s="26">
        <f t="shared" si="442"/>
        <v>417000</v>
      </c>
      <c r="S2868" s="25">
        <f t="shared" si="443"/>
        <v>670374.69999999995</v>
      </c>
      <c r="T2868" s="28">
        <f t="shared" si="444"/>
        <v>0.11862813438514319</v>
      </c>
      <c r="U2868" s="29">
        <f t="shared" si="445"/>
        <v>749900</v>
      </c>
      <c r="V2868" s="26">
        <f>+INDEX('LISTA DE PRECIOS EKM '!A:K,MATCH('Precios ML'!B2868,'LISTA DE PRECIOS EKM '!A:A,0),8)</f>
        <v>749900</v>
      </c>
      <c r="W2868" s="26">
        <f t="shared" si="446"/>
        <v>749900</v>
      </c>
      <c r="X2868" s="26">
        <f t="shared" si="447"/>
        <v>0</v>
      </c>
      <c r="Y2868" s="26"/>
      <c r="Z2868" s="26">
        <f t="shared" si="448"/>
        <v>749900</v>
      </c>
      <c r="AA2868" s="30">
        <f t="shared" si="449"/>
        <v>0.79832134292565948</v>
      </c>
    </row>
    <row r="2869" spans="1:27">
      <c r="A2869" s="20" t="s">
        <v>7524</v>
      </c>
      <c r="B2869" s="20" t="s">
        <v>7525</v>
      </c>
      <c r="C2869" s="25">
        <v>417000</v>
      </c>
      <c r="D2869" s="22">
        <v>85</v>
      </c>
      <c r="E2869" s="22">
        <v>49</v>
      </c>
      <c r="F2869" s="22">
        <v>40</v>
      </c>
      <c r="G2869" s="22">
        <v>16000</v>
      </c>
      <c r="H2869" s="22" t="s">
        <v>5088</v>
      </c>
      <c r="I2869" s="26">
        <f>+IF(H2869='COSTOS VARIOS'!$C$1,'COSTOS VARIOS'!$C$2*'Precios ML'!V2869,'COSTOS VARIOS'!$B$2*'Precios ML'!V2869)</f>
        <v>149980</v>
      </c>
      <c r="J2869" s="22">
        <v>0</v>
      </c>
      <c r="K2869" s="27">
        <f t="shared" si="440"/>
        <v>10.4125</v>
      </c>
      <c r="L2869" s="27">
        <f t="shared" si="441"/>
        <v>10.4125</v>
      </c>
      <c r="M2869" s="26">
        <f>(INDEX(pesos!A:B,MATCH(L2869,pesos!A:A,1),2))</f>
        <v>16200</v>
      </c>
      <c r="N2869" s="26">
        <f>+R2869*'COSTOS VARIOS'!$O$1</f>
        <v>79230</v>
      </c>
      <c r="O2869" s="26">
        <f>+R2869*'COSTOS VARIOS'!$O$2</f>
        <v>1709.7</v>
      </c>
      <c r="P2869" s="26">
        <f>+R2869*'COSTOS VARIOS'!$O$3</f>
        <v>6255</v>
      </c>
      <c r="Q2869" s="26">
        <v>1</v>
      </c>
      <c r="R2869" s="26">
        <f t="shared" si="442"/>
        <v>417000</v>
      </c>
      <c r="S2869" s="25">
        <f t="shared" si="443"/>
        <v>670374.69999999995</v>
      </c>
      <c r="T2869" s="28">
        <f t="shared" si="444"/>
        <v>0.11862813438514319</v>
      </c>
      <c r="U2869" s="29">
        <f t="shared" si="445"/>
        <v>749900</v>
      </c>
      <c r="V2869" s="26">
        <f>+INDEX('LISTA DE PRECIOS EKM '!A:K,MATCH('Precios ML'!B2869,'LISTA DE PRECIOS EKM '!A:A,0),8)</f>
        <v>749900</v>
      </c>
      <c r="W2869" s="26">
        <f t="shared" si="446"/>
        <v>749900</v>
      </c>
      <c r="X2869" s="26">
        <f t="shared" si="447"/>
        <v>0</v>
      </c>
      <c r="Y2869" s="26"/>
      <c r="Z2869" s="26">
        <f t="shared" si="448"/>
        <v>749900</v>
      </c>
      <c r="AA2869" s="30">
        <f t="shared" si="449"/>
        <v>0.79832134292565948</v>
      </c>
    </row>
    <row r="2870" spans="1:27">
      <c r="A2870" s="20" t="s">
        <v>7526</v>
      </c>
      <c r="B2870" s="20" t="s">
        <v>1795</v>
      </c>
      <c r="C2870" s="25">
        <v>119000</v>
      </c>
      <c r="D2870" s="22">
        <v>85</v>
      </c>
      <c r="E2870" s="22">
        <v>49</v>
      </c>
      <c r="F2870" s="22">
        <v>40</v>
      </c>
      <c r="G2870" s="22">
        <v>16000</v>
      </c>
      <c r="H2870" s="22" t="s">
        <v>5088</v>
      </c>
      <c r="I2870" s="26">
        <f>+IF(H2870='COSTOS VARIOS'!$C$1,'COSTOS VARIOS'!$C$2*'Precios ML'!V2870,'COSTOS VARIOS'!$B$2*'Precios ML'!V2870)</f>
        <v>45980</v>
      </c>
      <c r="J2870" s="22">
        <v>0</v>
      </c>
      <c r="K2870" s="27">
        <f t="shared" si="440"/>
        <v>10.4125</v>
      </c>
      <c r="L2870" s="27">
        <f t="shared" si="441"/>
        <v>10.4125</v>
      </c>
      <c r="M2870" s="26">
        <f>(INDEX(pesos!A:B,MATCH(L2870,pesos!A:A,1),2))</f>
        <v>16200</v>
      </c>
      <c r="N2870" s="26">
        <f>+R2870*'COSTOS VARIOS'!$O$1</f>
        <v>22610</v>
      </c>
      <c r="O2870" s="26">
        <f>+R2870*'COSTOS VARIOS'!$O$2</f>
        <v>487.90000000000003</v>
      </c>
      <c r="P2870" s="26">
        <f>+R2870*'COSTOS VARIOS'!$O$3</f>
        <v>1785</v>
      </c>
      <c r="Q2870" s="26">
        <v>1</v>
      </c>
      <c r="R2870" s="26">
        <f t="shared" si="442"/>
        <v>119000</v>
      </c>
      <c r="S2870" s="25">
        <f t="shared" si="443"/>
        <v>206062.9</v>
      </c>
      <c r="T2870" s="28">
        <f t="shared" si="444"/>
        <v>0.11567875634090363</v>
      </c>
      <c r="U2870" s="29">
        <f t="shared" si="445"/>
        <v>229900</v>
      </c>
      <c r="V2870" s="26">
        <f>+INDEX('LISTA DE PRECIOS EKM '!A:K,MATCH('Precios ML'!B2870,'LISTA DE PRECIOS EKM '!A:A,0),8)</f>
        <v>229900</v>
      </c>
      <c r="W2870" s="26">
        <f t="shared" si="446"/>
        <v>229900</v>
      </c>
      <c r="X2870" s="26">
        <f t="shared" si="447"/>
        <v>0</v>
      </c>
      <c r="Y2870" s="26"/>
      <c r="Z2870" s="26">
        <f t="shared" si="448"/>
        <v>229900</v>
      </c>
      <c r="AA2870" s="30">
        <f t="shared" si="449"/>
        <v>0.93193277310924372</v>
      </c>
    </row>
    <row r="2871" spans="1:27">
      <c r="A2871" s="20" t="s">
        <v>7526</v>
      </c>
      <c r="B2871" s="20" t="s">
        <v>1795</v>
      </c>
      <c r="C2871" s="25">
        <v>119000</v>
      </c>
      <c r="D2871" s="22">
        <v>85</v>
      </c>
      <c r="E2871" s="22">
        <v>49</v>
      </c>
      <c r="F2871" s="22">
        <v>40</v>
      </c>
      <c r="G2871" s="22">
        <v>16000</v>
      </c>
      <c r="H2871" s="22" t="s">
        <v>5088</v>
      </c>
      <c r="I2871" s="26">
        <f>+IF(H2871='COSTOS VARIOS'!$C$1,'COSTOS VARIOS'!$C$2*'Precios ML'!V2871,'COSTOS VARIOS'!$B$2*'Precios ML'!V2871)</f>
        <v>45980</v>
      </c>
      <c r="J2871" s="22">
        <v>0</v>
      </c>
      <c r="K2871" s="27">
        <f t="shared" si="440"/>
        <v>10.4125</v>
      </c>
      <c r="L2871" s="27">
        <f t="shared" si="441"/>
        <v>10.4125</v>
      </c>
      <c r="M2871" s="26">
        <f>(INDEX(pesos!A:B,MATCH(L2871,pesos!A:A,1),2))</f>
        <v>16200</v>
      </c>
      <c r="N2871" s="26">
        <f>+R2871*'COSTOS VARIOS'!$O$1</f>
        <v>22610</v>
      </c>
      <c r="O2871" s="26">
        <f>+R2871*'COSTOS VARIOS'!$O$2</f>
        <v>487.90000000000003</v>
      </c>
      <c r="P2871" s="26">
        <f>+R2871*'COSTOS VARIOS'!$O$3</f>
        <v>1785</v>
      </c>
      <c r="Q2871" s="26">
        <v>1</v>
      </c>
      <c r="R2871" s="26">
        <f t="shared" si="442"/>
        <v>119000</v>
      </c>
      <c r="S2871" s="25">
        <f t="shared" si="443"/>
        <v>206062.9</v>
      </c>
      <c r="T2871" s="28">
        <f t="shared" si="444"/>
        <v>0.11567875634090363</v>
      </c>
      <c r="U2871" s="29">
        <f t="shared" si="445"/>
        <v>229900</v>
      </c>
      <c r="V2871" s="26">
        <f>+INDEX('LISTA DE PRECIOS EKM '!A:K,MATCH('Precios ML'!B2871,'LISTA DE PRECIOS EKM '!A:A,0),8)</f>
        <v>229900</v>
      </c>
      <c r="W2871" s="26">
        <f t="shared" si="446"/>
        <v>229900</v>
      </c>
      <c r="X2871" s="26">
        <f t="shared" si="447"/>
        <v>0</v>
      </c>
      <c r="Y2871" s="26"/>
      <c r="Z2871" s="26">
        <f t="shared" si="448"/>
        <v>229900</v>
      </c>
      <c r="AA2871" s="30">
        <f t="shared" si="449"/>
        <v>0.93193277310924372</v>
      </c>
    </row>
    <row r="2872" spans="1:27">
      <c r="A2872" s="20" t="s">
        <v>7527</v>
      </c>
      <c r="B2872" s="20" t="s">
        <v>7528</v>
      </c>
      <c r="C2872" s="25">
        <v>170000</v>
      </c>
      <c r="D2872" s="22">
        <v>85</v>
      </c>
      <c r="E2872" s="22">
        <v>49</v>
      </c>
      <c r="F2872" s="22">
        <v>40</v>
      </c>
      <c r="G2872" s="22">
        <v>16000</v>
      </c>
      <c r="H2872" s="22" t="s">
        <v>5088</v>
      </c>
      <c r="I2872" s="26">
        <f>+IF(H2872='COSTOS VARIOS'!$C$1,'COSTOS VARIOS'!$C$2*'Precios ML'!V2872,'COSTOS VARIOS'!$B$2*'Precios ML'!V2872)</f>
        <v>73980</v>
      </c>
      <c r="J2872" s="22">
        <v>0</v>
      </c>
      <c r="K2872" s="27">
        <f t="shared" si="440"/>
        <v>10.4125</v>
      </c>
      <c r="L2872" s="27">
        <f t="shared" si="441"/>
        <v>10.4125</v>
      </c>
      <c r="M2872" s="26">
        <f>(INDEX(pesos!A:B,MATCH(L2872,pesos!A:A,1),2))</f>
        <v>16200</v>
      </c>
      <c r="N2872" s="26">
        <f>+R2872*'COSTOS VARIOS'!$O$1</f>
        <v>32300</v>
      </c>
      <c r="O2872" s="26">
        <f>+R2872*'COSTOS VARIOS'!$O$2</f>
        <v>697.00000000000011</v>
      </c>
      <c r="P2872" s="26">
        <f>+R2872*'COSTOS VARIOS'!$O$3</f>
        <v>2550</v>
      </c>
      <c r="Q2872" s="26">
        <v>1</v>
      </c>
      <c r="R2872" s="26">
        <f t="shared" si="442"/>
        <v>170000</v>
      </c>
      <c r="S2872" s="25">
        <f t="shared" si="443"/>
        <v>295727</v>
      </c>
      <c r="T2872" s="28">
        <f t="shared" si="444"/>
        <v>0.25081578618117395</v>
      </c>
      <c r="U2872" s="29">
        <f t="shared" si="445"/>
        <v>369900</v>
      </c>
      <c r="V2872" s="26">
        <f>+INDEX('LISTA DE PRECIOS EKM '!A:K,MATCH('Precios ML'!B2872,'LISTA DE PRECIOS EKM '!A:A,0),8)</f>
        <v>369900</v>
      </c>
      <c r="W2872" s="26">
        <f t="shared" si="446"/>
        <v>369900</v>
      </c>
      <c r="X2872" s="26">
        <f t="shared" si="447"/>
        <v>0</v>
      </c>
      <c r="Y2872" s="26"/>
      <c r="Z2872" s="26">
        <f t="shared" si="448"/>
        <v>369900</v>
      </c>
      <c r="AA2872" s="30">
        <f t="shared" si="449"/>
        <v>1.1758823529411764</v>
      </c>
    </row>
    <row r="2873" spans="1:27">
      <c r="A2873" s="20" t="s">
        <v>7527</v>
      </c>
      <c r="B2873" s="20" t="s">
        <v>7528</v>
      </c>
      <c r="C2873" s="25">
        <v>170000</v>
      </c>
      <c r="D2873" s="22">
        <v>85</v>
      </c>
      <c r="E2873" s="22">
        <v>49</v>
      </c>
      <c r="F2873" s="22">
        <v>40</v>
      </c>
      <c r="G2873" s="22">
        <v>16000</v>
      </c>
      <c r="H2873" s="22" t="s">
        <v>5088</v>
      </c>
      <c r="I2873" s="26">
        <f>+IF(H2873='COSTOS VARIOS'!$C$1,'COSTOS VARIOS'!$C$2*'Precios ML'!V2873,'COSTOS VARIOS'!$B$2*'Precios ML'!V2873)</f>
        <v>73980</v>
      </c>
      <c r="J2873" s="22">
        <v>0</v>
      </c>
      <c r="K2873" s="27">
        <f t="shared" si="440"/>
        <v>10.4125</v>
      </c>
      <c r="L2873" s="27">
        <f t="shared" si="441"/>
        <v>10.4125</v>
      </c>
      <c r="M2873" s="26">
        <f>(INDEX(pesos!A:B,MATCH(L2873,pesos!A:A,1),2))</f>
        <v>16200</v>
      </c>
      <c r="N2873" s="26">
        <f>+R2873*'COSTOS VARIOS'!$O$1</f>
        <v>32300</v>
      </c>
      <c r="O2873" s="26">
        <f>+R2873*'COSTOS VARIOS'!$O$2</f>
        <v>697.00000000000011</v>
      </c>
      <c r="P2873" s="26">
        <f>+R2873*'COSTOS VARIOS'!$O$3</f>
        <v>2550</v>
      </c>
      <c r="Q2873" s="26">
        <v>1</v>
      </c>
      <c r="R2873" s="26">
        <f t="shared" si="442"/>
        <v>170000</v>
      </c>
      <c r="S2873" s="25">
        <f t="shared" si="443"/>
        <v>295727</v>
      </c>
      <c r="T2873" s="28">
        <f t="shared" si="444"/>
        <v>0.25081578618117395</v>
      </c>
      <c r="U2873" s="29">
        <f t="shared" si="445"/>
        <v>369900</v>
      </c>
      <c r="V2873" s="26">
        <f>+INDEX('LISTA DE PRECIOS EKM '!A:K,MATCH('Precios ML'!B2873,'LISTA DE PRECIOS EKM '!A:A,0),8)</f>
        <v>369900</v>
      </c>
      <c r="W2873" s="26">
        <f t="shared" si="446"/>
        <v>369900</v>
      </c>
      <c r="X2873" s="26">
        <f t="shared" si="447"/>
        <v>0</v>
      </c>
      <c r="Y2873" s="26"/>
      <c r="Z2873" s="26">
        <f t="shared" si="448"/>
        <v>369900</v>
      </c>
      <c r="AA2873" s="30">
        <f t="shared" si="449"/>
        <v>1.1758823529411764</v>
      </c>
    </row>
    <row r="2874" spans="1:27">
      <c r="A2874" s="20" t="s">
        <v>7529</v>
      </c>
      <c r="B2874" s="20" t="s">
        <v>7530</v>
      </c>
      <c r="C2874" s="25">
        <v>173949</v>
      </c>
      <c r="D2874" s="22">
        <v>85</v>
      </c>
      <c r="E2874" s="22">
        <v>49</v>
      </c>
      <c r="F2874" s="22">
        <v>40</v>
      </c>
      <c r="G2874" s="22">
        <v>16000</v>
      </c>
      <c r="H2874" s="22" t="s">
        <v>5088</v>
      </c>
      <c r="I2874" s="26">
        <f>+IF(H2874='COSTOS VARIOS'!$C$1,'COSTOS VARIOS'!$C$2*'Precios ML'!V2874,'COSTOS VARIOS'!$B$2*'Precios ML'!V2874)</f>
        <v>75980</v>
      </c>
      <c r="J2874" s="22">
        <v>0</v>
      </c>
      <c r="K2874" s="27">
        <f t="shared" si="440"/>
        <v>10.4125</v>
      </c>
      <c r="L2874" s="27">
        <f t="shared" si="441"/>
        <v>10.4125</v>
      </c>
      <c r="M2874" s="26">
        <f>(INDEX(pesos!A:B,MATCH(L2874,pesos!A:A,1),2))</f>
        <v>16200</v>
      </c>
      <c r="N2874" s="26">
        <f>+R2874*'COSTOS VARIOS'!$O$1</f>
        <v>33050.31</v>
      </c>
      <c r="O2874" s="26">
        <f>+R2874*'COSTOS VARIOS'!$O$2</f>
        <v>713.19090000000006</v>
      </c>
      <c r="P2874" s="26">
        <f>+R2874*'COSTOS VARIOS'!$O$3</f>
        <v>2609.2350000000001</v>
      </c>
      <c r="Q2874" s="26">
        <v>1</v>
      </c>
      <c r="R2874" s="26">
        <f t="shared" si="442"/>
        <v>173949</v>
      </c>
      <c r="S2874" s="25">
        <f t="shared" si="443"/>
        <v>302501.73589999997</v>
      </c>
      <c r="T2874" s="28">
        <f t="shared" si="444"/>
        <v>0.25586056182363892</v>
      </c>
      <c r="U2874" s="29">
        <f t="shared" si="445"/>
        <v>379900</v>
      </c>
      <c r="V2874" s="26">
        <f>+INDEX('LISTA DE PRECIOS EKM '!A:K,MATCH('Precios ML'!B2874,'LISTA DE PRECIOS EKM '!A:A,0),8)</f>
        <v>379900</v>
      </c>
      <c r="W2874" s="26">
        <f t="shared" si="446"/>
        <v>379900</v>
      </c>
      <c r="X2874" s="26">
        <f t="shared" si="447"/>
        <v>0</v>
      </c>
      <c r="Y2874" s="26"/>
      <c r="Z2874" s="26">
        <f t="shared" si="448"/>
        <v>379900</v>
      </c>
      <c r="AA2874" s="30">
        <f t="shared" si="449"/>
        <v>1.1839734634864243</v>
      </c>
    </row>
    <row r="2875" spans="1:27">
      <c r="A2875" s="20" t="s">
        <v>7529</v>
      </c>
      <c r="B2875" s="20" t="s">
        <v>7530</v>
      </c>
      <c r="C2875" s="25">
        <v>173949</v>
      </c>
      <c r="D2875" s="22">
        <v>85</v>
      </c>
      <c r="E2875" s="22">
        <v>49</v>
      </c>
      <c r="F2875" s="22">
        <v>40</v>
      </c>
      <c r="G2875" s="22">
        <v>16000</v>
      </c>
      <c r="H2875" s="22" t="s">
        <v>5088</v>
      </c>
      <c r="I2875" s="26">
        <f>+IF(H2875='COSTOS VARIOS'!$C$1,'COSTOS VARIOS'!$C$2*'Precios ML'!V2875,'COSTOS VARIOS'!$B$2*'Precios ML'!V2875)</f>
        <v>75980</v>
      </c>
      <c r="J2875" s="22">
        <v>0</v>
      </c>
      <c r="K2875" s="27">
        <f t="shared" si="440"/>
        <v>10.4125</v>
      </c>
      <c r="L2875" s="27">
        <f t="shared" si="441"/>
        <v>10.4125</v>
      </c>
      <c r="M2875" s="26">
        <f>(INDEX(pesos!A:B,MATCH(L2875,pesos!A:A,1),2))</f>
        <v>16200</v>
      </c>
      <c r="N2875" s="26">
        <f>+R2875*'COSTOS VARIOS'!$O$1</f>
        <v>33050.31</v>
      </c>
      <c r="O2875" s="26">
        <f>+R2875*'COSTOS VARIOS'!$O$2</f>
        <v>713.19090000000006</v>
      </c>
      <c r="P2875" s="26">
        <f>+R2875*'COSTOS VARIOS'!$O$3</f>
        <v>2609.2350000000001</v>
      </c>
      <c r="Q2875" s="26">
        <v>1</v>
      </c>
      <c r="R2875" s="26">
        <f t="shared" si="442"/>
        <v>173949</v>
      </c>
      <c r="S2875" s="25">
        <f t="shared" si="443"/>
        <v>302501.73589999997</v>
      </c>
      <c r="T2875" s="28">
        <f t="shared" si="444"/>
        <v>0.25586056182363892</v>
      </c>
      <c r="U2875" s="29">
        <f t="shared" si="445"/>
        <v>379900</v>
      </c>
      <c r="V2875" s="26">
        <f>+INDEX('LISTA DE PRECIOS EKM '!A:K,MATCH('Precios ML'!B2875,'LISTA DE PRECIOS EKM '!A:A,0),8)</f>
        <v>379900</v>
      </c>
      <c r="W2875" s="26">
        <f t="shared" si="446"/>
        <v>379900</v>
      </c>
      <c r="X2875" s="26">
        <f t="shared" si="447"/>
        <v>0</v>
      </c>
      <c r="Y2875" s="26"/>
      <c r="Z2875" s="26">
        <f t="shared" si="448"/>
        <v>379900</v>
      </c>
      <c r="AA2875" s="30">
        <f t="shared" si="449"/>
        <v>1.1839734634864243</v>
      </c>
    </row>
    <row r="2876" spans="1:27">
      <c r="A2876" s="20" t="s">
        <v>7364</v>
      </c>
      <c r="B2876" s="20" t="s">
        <v>7365</v>
      </c>
      <c r="C2876" s="25">
        <v>178988.38</v>
      </c>
      <c r="D2876" s="22">
        <v>85</v>
      </c>
      <c r="E2876" s="22">
        <v>49</v>
      </c>
      <c r="F2876" s="22">
        <v>40</v>
      </c>
      <c r="G2876" s="22">
        <v>16000</v>
      </c>
      <c r="H2876" s="22" t="s">
        <v>5088</v>
      </c>
      <c r="I2876" s="26">
        <f>+IF(H2876='COSTOS VARIOS'!$C$1,'COSTOS VARIOS'!$C$2*'Precios ML'!V2876,'COSTOS VARIOS'!$B$2*'Precios ML'!V2876)</f>
        <v>77980</v>
      </c>
      <c r="J2876" s="22">
        <v>0</v>
      </c>
      <c r="K2876" s="27">
        <f t="shared" si="440"/>
        <v>10.4125</v>
      </c>
      <c r="L2876" s="27">
        <f t="shared" si="441"/>
        <v>10.4125</v>
      </c>
      <c r="M2876" s="26">
        <f>(INDEX(pesos!A:B,MATCH(L2876,pesos!A:A,1),2))</f>
        <v>16200</v>
      </c>
      <c r="N2876" s="26">
        <f>+R2876*'COSTOS VARIOS'!$O$1</f>
        <v>34007.792200000004</v>
      </c>
      <c r="O2876" s="26">
        <f>+R2876*'COSTOS VARIOS'!$O$2</f>
        <v>733.85235800000009</v>
      </c>
      <c r="P2876" s="26">
        <f>+R2876*'COSTOS VARIOS'!$O$3</f>
        <v>2684.8256999999999</v>
      </c>
      <c r="Q2876" s="26">
        <v>1</v>
      </c>
      <c r="R2876" s="26">
        <f t="shared" si="442"/>
        <v>178988.38</v>
      </c>
      <c r="S2876" s="25">
        <f t="shared" si="443"/>
        <v>310594.85025799996</v>
      </c>
      <c r="T2876" s="28">
        <f t="shared" si="444"/>
        <v>0.25533311217531174</v>
      </c>
      <c r="U2876" s="29">
        <f t="shared" si="445"/>
        <v>389900</v>
      </c>
      <c r="V2876" s="26">
        <f>+INDEX('LISTA DE PRECIOS EKM '!A:K,MATCH('Precios ML'!B2876,'LISTA DE PRECIOS EKM '!A:A,0),8)</f>
        <v>389900</v>
      </c>
      <c r="W2876" s="26">
        <f t="shared" si="446"/>
        <v>389900</v>
      </c>
      <c r="X2876" s="26">
        <f t="shared" si="447"/>
        <v>0</v>
      </c>
      <c r="Y2876" s="26"/>
      <c r="Z2876" s="26">
        <f t="shared" si="448"/>
        <v>389900</v>
      </c>
      <c r="AA2876" s="30">
        <f t="shared" si="449"/>
        <v>1.1783537009497489</v>
      </c>
    </row>
    <row r="2877" spans="1:27">
      <c r="A2877" s="20" t="s">
        <v>7531</v>
      </c>
      <c r="B2877" s="20" t="s">
        <v>7532</v>
      </c>
      <c r="C2877" s="25">
        <v>192151.5</v>
      </c>
      <c r="D2877" s="22">
        <v>85</v>
      </c>
      <c r="E2877" s="22">
        <v>49</v>
      </c>
      <c r="F2877" s="22">
        <v>40</v>
      </c>
      <c r="G2877" s="22">
        <v>16000</v>
      </c>
      <c r="H2877" s="22" t="s">
        <v>5088</v>
      </c>
      <c r="I2877" s="26">
        <f>+IF(H2877='COSTOS VARIOS'!$C$1,'COSTOS VARIOS'!$C$2*'Precios ML'!V2877,'COSTOS VARIOS'!$B$2*'Precios ML'!V2877)</f>
        <v>85980</v>
      </c>
      <c r="J2877" s="22">
        <v>0</v>
      </c>
      <c r="K2877" s="27">
        <f t="shared" si="440"/>
        <v>10.4125</v>
      </c>
      <c r="L2877" s="27">
        <f t="shared" si="441"/>
        <v>10.4125</v>
      </c>
      <c r="M2877" s="26">
        <f>(INDEX(pesos!A:B,MATCH(L2877,pesos!A:A,1),2))</f>
        <v>16200</v>
      </c>
      <c r="N2877" s="26">
        <f>+R2877*'COSTOS VARIOS'!$O$1</f>
        <v>36508.785000000003</v>
      </c>
      <c r="O2877" s="26">
        <f>+R2877*'COSTOS VARIOS'!$O$2</f>
        <v>787.8211500000001</v>
      </c>
      <c r="P2877" s="26">
        <f>+R2877*'COSTOS VARIOS'!$O$3</f>
        <v>2882.2725</v>
      </c>
      <c r="Q2877" s="26">
        <v>1</v>
      </c>
      <c r="R2877" s="26">
        <f t="shared" si="442"/>
        <v>192151.5</v>
      </c>
      <c r="S2877" s="25">
        <f t="shared" si="443"/>
        <v>334510.37864999997</v>
      </c>
      <c r="T2877" s="28">
        <f t="shared" si="444"/>
        <v>0.28516191854784489</v>
      </c>
      <c r="U2877" s="29">
        <f t="shared" si="445"/>
        <v>429900</v>
      </c>
      <c r="V2877" s="26">
        <f>+INDEX('LISTA DE PRECIOS EKM '!A:K,MATCH('Precios ML'!B2877,'LISTA DE PRECIOS EKM '!A:A,0),8)</f>
        <v>429900</v>
      </c>
      <c r="W2877" s="26">
        <f t="shared" si="446"/>
        <v>429900</v>
      </c>
      <c r="X2877" s="26">
        <f t="shared" si="447"/>
        <v>0</v>
      </c>
      <c r="Y2877" s="26"/>
      <c r="Z2877" s="26">
        <f t="shared" si="448"/>
        <v>429900</v>
      </c>
      <c r="AA2877" s="30">
        <f t="shared" si="449"/>
        <v>1.2372971327312041</v>
      </c>
    </row>
    <row r="2878" spans="1:27">
      <c r="A2878" s="20" t="s">
        <v>7531</v>
      </c>
      <c r="B2878" s="20" t="s">
        <v>7532</v>
      </c>
      <c r="C2878" s="25">
        <v>192151.5</v>
      </c>
      <c r="D2878" s="22">
        <v>85</v>
      </c>
      <c r="E2878" s="22">
        <v>49</v>
      </c>
      <c r="F2878" s="22">
        <v>40</v>
      </c>
      <c r="G2878" s="22">
        <v>16000</v>
      </c>
      <c r="H2878" s="22" t="s">
        <v>5088</v>
      </c>
      <c r="I2878" s="26">
        <f>+IF(H2878='COSTOS VARIOS'!$C$1,'COSTOS VARIOS'!$C$2*'Precios ML'!V2878,'COSTOS VARIOS'!$B$2*'Precios ML'!V2878)</f>
        <v>85980</v>
      </c>
      <c r="J2878" s="22">
        <v>0</v>
      </c>
      <c r="K2878" s="27">
        <f t="shared" si="440"/>
        <v>10.4125</v>
      </c>
      <c r="L2878" s="27">
        <f t="shared" si="441"/>
        <v>10.4125</v>
      </c>
      <c r="M2878" s="26">
        <f>(INDEX(pesos!A:B,MATCH(L2878,pesos!A:A,1),2))</f>
        <v>16200</v>
      </c>
      <c r="N2878" s="26">
        <f>+R2878*'COSTOS VARIOS'!$O$1</f>
        <v>36508.785000000003</v>
      </c>
      <c r="O2878" s="26">
        <f>+R2878*'COSTOS VARIOS'!$O$2</f>
        <v>787.8211500000001</v>
      </c>
      <c r="P2878" s="26">
        <f>+R2878*'COSTOS VARIOS'!$O$3</f>
        <v>2882.2725</v>
      </c>
      <c r="Q2878" s="26">
        <v>1</v>
      </c>
      <c r="R2878" s="26">
        <f t="shared" si="442"/>
        <v>192151.5</v>
      </c>
      <c r="S2878" s="25">
        <f t="shared" si="443"/>
        <v>334510.37864999997</v>
      </c>
      <c r="T2878" s="28">
        <f t="shared" si="444"/>
        <v>0.28516191854784489</v>
      </c>
      <c r="U2878" s="29">
        <f t="shared" si="445"/>
        <v>429900</v>
      </c>
      <c r="V2878" s="26">
        <f>+INDEX('LISTA DE PRECIOS EKM '!A:K,MATCH('Precios ML'!B2878,'LISTA DE PRECIOS EKM '!A:A,0),8)</f>
        <v>429900</v>
      </c>
      <c r="W2878" s="26">
        <f t="shared" si="446"/>
        <v>429900</v>
      </c>
      <c r="X2878" s="26">
        <f t="shared" si="447"/>
        <v>0</v>
      </c>
      <c r="Y2878" s="26"/>
      <c r="Z2878" s="26">
        <f t="shared" si="448"/>
        <v>429900</v>
      </c>
      <c r="AA2878" s="30">
        <f t="shared" si="449"/>
        <v>1.2372971327312041</v>
      </c>
    </row>
    <row r="2879" spans="1:27">
      <c r="A2879" s="20" t="s">
        <v>7533</v>
      </c>
      <c r="B2879" s="20" t="s">
        <v>7534</v>
      </c>
      <c r="C2879" s="25">
        <v>93000</v>
      </c>
      <c r="D2879" s="22">
        <v>85</v>
      </c>
      <c r="E2879" s="22">
        <v>49</v>
      </c>
      <c r="F2879" s="22">
        <v>40</v>
      </c>
      <c r="G2879" s="22">
        <v>16000</v>
      </c>
      <c r="H2879" s="22" t="s">
        <v>5088</v>
      </c>
      <c r="I2879" s="26">
        <f>+IF(H2879='COSTOS VARIOS'!$C$1,'COSTOS VARIOS'!$C$2*'Precios ML'!V2879,'COSTOS VARIOS'!$B$2*'Precios ML'!V2879)</f>
        <v>35980</v>
      </c>
      <c r="J2879" s="22">
        <v>0</v>
      </c>
      <c r="K2879" s="27">
        <f t="shared" si="440"/>
        <v>10.4125</v>
      </c>
      <c r="L2879" s="27">
        <f t="shared" si="441"/>
        <v>10.4125</v>
      </c>
      <c r="M2879" s="26">
        <f>(INDEX(pesos!A:B,MATCH(L2879,pesos!A:A,1),2))</f>
        <v>16200</v>
      </c>
      <c r="N2879" s="26">
        <f>+R2879*'COSTOS VARIOS'!$O$1</f>
        <v>17670</v>
      </c>
      <c r="O2879" s="26">
        <f>+R2879*'COSTOS VARIOS'!$O$2</f>
        <v>381.3</v>
      </c>
      <c r="P2879" s="26">
        <f>+R2879*'COSTOS VARIOS'!$O$3</f>
        <v>1395</v>
      </c>
      <c r="Q2879" s="26">
        <v>1</v>
      </c>
      <c r="R2879" s="26">
        <f t="shared" si="442"/>
        <v>93000</v>
      </c>
      <c r="S2879" s="25">
        <f t="shared" si="443"/>
        <v>164626.29999999999</v>
      </c>
      <c r="T2879" s="28">
        <f t="shared" si="444"/>
        <v>9.2778006916270472E-2</v>
      </c>
      <c r="U2879" s="29">
        <f t="shared" si="445"/>
        <v>179900</v>
      </c>
      <c r="V2879" s="26">
        <f>+INDEX('LISTA DE PRECIOS EKM '!A:K,MATCH('Precios ML'!B2879,'LISTA DE PRECIOS EKM '!A:A,0),8)</f>
        <v>179900</v>
      </c>
      <c r="W2879" s="26">
        <f t="shared" si="446"/>
        <v>179900</v>
      </c>
      <c r="X2879" s="26">
        <f t="shared" si="447"/>
        <v>0</v>
      </c>
      <c r="Y2879" s="26"/>
      <c r="Z2879" s="26">
        <f t="shared" si="448"/>
        <v>179900</v>
      </c>
      <c r="AA2879" s="30">
        <f t="shared" si="449"/>
        <v>0.93440860215053756</v>
      </c>
    </row>
    <row r="2880" spans="1:27">
      <c r="A2880" s="20" t="s">
        <v>7535</v>
      </c>
      <c r="B2880" s="20" t="s">
        <v>7536</v>
      </c>
      <c r="C2880" s="25">
        <v>352000</v>
      </c>
      <c r="D2880" s="22">
        <v>85</v>
      </c>
      <c r="E2880" s="22">
        <v>49</v>
      </c>
      <c r="F2880" s="22">
        <v>40</v>
      </c>
      <c r="G2880" s="22">
        <v>16000</v>
      </c>
      <c r="H2880" s="22" t="s">
        <v>5088</v>
      </c>
      <c r="I2880" s="26">
        <f>+IF(H2880='COSTOS VARIOS'!$C$1,'COSTOS VARIOS'!$C$2*'Precios ML'!V2880,'COSTOS VARIOS'!$B$2*'Precios ML'!V2880)</f>
        <v>153980</v>
      </c>
      <c r="J2880" s="22">
        <v>0</v>
      </c>
      <c r="K2880" s="27">
        <f t="shared" si="440"/>
        <v>10.4125</v>
      </c>
      <c r="L2880" s="27">
        <f t="shared" si="441"/>
        <v>10.4125</v>
      </c>
      <c r="M2880" s="26">
        <f>(INDEX(pesos!A:B,MATCH(L2880,pesos!A:A,1),2))</f>
        <v>16200</v>
      </c>
      <c r="N2880" s="26">
        <f>+R2880*'COSTOS VARIOS'!$O$1</f>
        <v>66880</v>
      </c>
      <c r="O2880" s="26">
        <f>+R2880*'COSTOS VARIOS'!$O$2</f>
        <v>1443.2</v>
      </c>
      <c r="P2880" s="26">
        <f>+R2880*'COSTOS VARIOS'!$O$3</f>
        <v>5280</v>
      </c>
      <c r="Q2880" s="26">
        <v>1</v>
      </c>
      <c r="R2880" s="26">
        <f t="shared" si="442"/>
        <v>352000</v>
      </c>
      <c r="S2880" s="25">
        <f t="shared" si="443"/>
        <v>595783.19999999995</v>
      </c>
      <c r="T2880" s="28">
        <f t="shared" si="444"/>
        <v>0.2922485897554683</v>
      </c>
      <c r="U2880" s="29">
        <f t="shared" si="445"/>
        <v>769900</v>
      </c>
      <c r="V2880" s="26">
        <f>+INDEX('LISTA DE PRECIOS EKM '!A:K,MATCH('Precios ML'!B2880,'LISTA DE PRECIOS EKM '!A:A,0),8)</f>
        <v>769900</v>
      </c>
      <c r="W2880" s="26">
        <f t="shared" si="446"/>
        <v>769900</v>
      </c>
      <c r="X2880" s="26">
        <f t="shared" si="447"/>
        <v>0</v>
      </c>
      <c r="Y2880" s="26"/>
      <c r="Z2880" s="26">
        <f t="shared" si="448"/>
        <v>769900</v>
      </c>
      <c r="AA2880" s="30">
        <f t="shared" si="449"/>
        <v>1.1872159090909089</v>
      </c>
    </row>
    <row r="2881" spans="1:27">
      <c r="A2881" s="20" t="s">
        <v>7395</v>
      </c>
      <c r="B2881" s="20" t="s">
        <v>1706</v>
      </c>
      <c r="C2881" s="25">
        <v>139000</v>
      </c>
      <c r="D2881" s="22">
        <v>85</v>
      </c>
      <c r="E2881" s="22">
        <v>49</v>
      </c>
      <c r="F2881" s="22">
        <v>40</v>
      </c>
      <c r="G2881" s="22">
        <v>16000</v>
      </c>
      <c r="H2881" s="22" t="s">
        <v>5088</v>
      </c>
      <c r="I2881" s="26">
        <f>+IF(H2881='COSTOS VARIOS'!$C$1,'COSTOS VARIOS'!$C$2*'Precios ML'!V2881,'COSTOS VARIOS'!$B$2*'Precios ML'!V2881)</f>
        <v>53980</v>
      </c>
      <c r="J2881" s="22">
        <v>0</v>
      </c>
      <c r="K2881" s="27">
        <f t="shared" si="440"/>
        <v>10.4125</v>
      </c>
      <c r="L2881" s="27">
        <f t="shared" si="441"/>
        <v>10.4125</v>
      </c>
      <c r="M2881" s="26">
        <f>(INDEX(pesos!A:B,MATCH(L2881,pesos!A:A,1),2))</f>
        <v>16200</v>
      </c>
      <c r="N2881" s="26">
        <f>+R2881*'COSTOS VARIOS'!$O$1</f>
        <v>26410</v>
      </c>
      <c r="O2881" s="26">
        <f>+R2881*'COSTOS VARIOS'!$O$2</f>
        <v>569.90000000000009</v>
      </c>
      <c r="P2881" s="26">
        <f>+R2881*'COSTOS VARIOS'!$O$3</f>
        <v>2085</v>
      </c>
      <c r="Q2881" s="26">
        <v>1</v>
      </c>
      <c r="R2881" s="26">
        <f t="shared" si="442"/>
        <v>139000</v>
      </c>
      <c r="S2881" s="25">
        <f t="shared" si="443"/>
        <v>238244.9</v>
      </c>
      <c r="T2881" s="28">
        <f t="shared" si="444"/>
        <v>0.13286790189422737</v>
      </c>
      <c r="U2881" s="29">
        <f t="shared" si="445"/>
        <v>269900</v>
      </c>
      <c r="V2881" s="26">
        <f>+INDEX('LISTA DE PRECIOS EKM '!A:K,MATCH('Precios ML'!B2881,'LISTA DE PRECIOS EKM '!A:A,0),8)</f>
        <v>269900</v>
      </c>
      <c r="W2881" s="26">
        <f t="shared" si="446"/>
        <v>269900</v>
      </c>
      <c r="X2881" s="26">
        <f t="shared" si="447"/>
        <v>0</v>
      </c>
      <c r="Y2881" s="26"/>
      <c r="Z2881" s="26">
        <f t="shared" si="448"/>
        <v>269900</v>
      </c>
      <c r="AA2881" s="30">
        <f t="shared" si="449"/>
        <v>0.94172661870503593</v>
      </c>
    </row>
    <row r="2882" spans="1:27">
      <c r="A2882" s="20" t="s">
        <v>7537</v>
      </c>
      <c r="B2882" s="20" t="s">
        <v>7538</v>
      </c>
      <c r="C2882" s="25">
        <v>450000</v>
      </c>
      <c r="D2882" s="22">
        <v>85</v>
      </c>
      <c r="E2882" s="22">
        <v>49</v>
      </c>
      <c r="F2882" s="22">
        <v>40</v>
      </c>
      <c r="G2882" s="22">
        <v>16000</v>
      </c>
      <c r="H2882" s="22" t="s">
        <v>5088</v>
      </c>
      <c r="I2882" s="26">
        <f>+IF(H2882='COSTOS VARIOS'!$C$1,'COSTOS VARIOS'!$C$2*'Precios ML'!V2882,'COSTOS VARIOS'!$B$2*'Precios ML'!V2882)</f>
        <v>189980</v>
      </c>
      <c r="J2882" s="22">
        <v>0</v>
      </c>
      <c r="K2882" s="27">
        <f t="shared" si="440"/>
        <v>10.4125</v>
      </c>
      <c r="L2882" s="27">
        <f t="shared" si="441"/>
        <v>10.4125</v>
      </c>
      <c r="M2882" s="26">
        <f>(INDEX(pesos!A:B,MATCH(L2882,pesos!A:A,1),2))</f>
        <v>16200</v>
      </c>
      <c r="N2882" s="26">
        <f>+R2882*'COSTOS VARIOS'!$O$1</f>
        <v>85500</v>
      </c>
      <c r="O2882" s="26">
        <f>+R2882*'COSTOS VARIOS'!$O$2</f>
        <v>1845.0000000000002</v>
      </c>
      <c r="P2882" s="26">
        <f>+R2882*'COSTOS VARIOS'!$O$3</f>
        <v>6750</v>
      </c>
      <c r="Q2882" s="26">
        <v>1</v>
      </c>
      <c r="R2882" s="26">
        <f t="shared" si="442"/>
        <v>450000</v>
      </c>
      <c r="S2882" s="25">
        <f t="shared" si="443"/>
        <v>750275</v>
      </c>
      <c r="T2882" s="28">
        <f t="shared" si="444"/>
        <v>0.26606910799373562</v>
      </c>
      <c r="U2882" s="29">
        <f t="shared" si="445"/>
        <v>949900</v>
      </c>
      <c r="V2882" s="26">
        <f>+INDEX('LISTA DE PRECIOS EKM '!A:K,MATCH('Precios ML'!B2882,'LISTA DE PRECIOS EKM '!A:A,0),8)</f>
        <v>949900</v>
      </c>
      <c r="W2882" s="26">
        <f t="shared" si="446"/>
        <v>949900</v>
      </c>
      <c r="X2882" s="26">
        <f t="shared" si="447"/>
        <v>0</v>
      </c>
      <c r="Y2882" s="26"/>
      <c r="Z2882" s="26">
        <f t="shared" si="448"/>
        <v>949900</v>
      </c>
      <c r="AA2882" s="30">
        <f t="shared" si="449"/>
        <v>1.1108888888888888</v>
      </c>
    </row>
    <row r="2883" spans="1:27">
      <c r="A2883" s="20" t="s">
        <v>7537</v>
      </c>
      <c r="B2883" s="20" t="s">
        <v>7538</v>
      </c>
      <c r="C2883" s="25">
        <v>450000</v>
      </c>
      <c r="D2883" s="22">
        <v>85</v>
      </c>
      <c r="E2883" s="22">
        <v>49</v>
      </c>
      <c r="F2883" s="22">
        <v>40</v>
      </c>
      <c r="G2883" s="22">
        <v>16000</v>
      </c>
      <c r="H2883" s="22" t="s">
        <v>5088</v>
      </c>
      <c r="I2883" s="26">
        <f>+IF(H2883='COSTOS VARIOS'!$C$1,'COSTOS VARIOS'!$C$2*'Precios ML'!V2883,'COSTOS VARIOS'!$B$2*'Precios ML'!V2883)</f>
        <v>189980</v>
      </c>
      <c r="J2883" s="22">
        <v>0</v>
      </c>
      <c r="K2883" s="27">
        <f t="shared" si="440"/>
        <v>10.4125</v>
      </c>
      <c r="L2883" s="27">
        <f t="shared" si="441"/>
        <v>10.4125</v>
      </c>
      <c r="M2883" s="26">
        <f>(INDEX(pesos!A:B,MATCH(L2883,pesos!A:A,1),2))</f>
        <v>16200</v>
      </c>
      <c r="N2883" s="26">
        <f>+R2883*'COSTOS VARIOS'!$O$1</f>
        <v>85500</v>
      </c>
      <c r="O2883" s="26">
        <f>+R2883*'COSTOS VARIOS'!$O$2</f>
        <v>1845.0000000000002</v>
      </c>
      <c r="P2883" s="26">
        <f>+R2883*'COSTOS VARIOS'!$O$3</f>
        <v>6750</v>
      </c>
      <c r="Q2883" s="26">
        <v>1</v>
      </c>
      <c r="R2883" s="26">
        <f t="shared" si="442"/>
        <v>450000</v>
      </c>
      <c r="S2883" s="25">
        <f t="shared" si="443"/>
        <v>750275</v>
      </c>
      <c r="T2883" s="28">
        <f t="shared" si="444"/>
        <v>0.26606910799373562</v>
      </c>
      <c r="U2883" s="29">
        <f t="shared" si="445"/>
        <v>949900</v>
      </c>
      <c r="V2883" s="26">
        <f>+INDEX('LISTA DE PRECIOS EKM '!A:K,MATCH('Precios ML'!B2883,'LISTA DE PRECIOS EKM '!A:A,0),8)</f>
        <v>949900</v>
      </c>
      <c r="W2883" s="26">
        <f t="shared" si="446"/>
        <v>949900</v>
      </c>
      <c r="X2883" s="26">
        <f t="shared" si="447"/>
        <v>0</v>
      </c>
      <c r="Y2883" s="26"/>
      <c r="Z2883" s="26">
        <f t="shared" si="448"/>
        <v>949900</v>
      </c>
      <c r="AA2883" s="30">
        <f t="shared" si="449"/>
        <v>1.1108888888888888</v>
      </c>
    </row>
    <row r="2884" spans="1:27">
      <c r="A2884" s="20" t="s">
        <v>7539</v>
      </c>
      <c r="B2884" s="20" t="s">
        <v>7540</v>
      </c>
      <c r="C2884" s="25">
        <v>235956.6</v>
      </c>
      <c r="D2884" s="22">
        <v>85</v>
      </c>
      <c r="E2884" s="22">
        <v>49</v>
      </c>
      <c r="F2884" s="22">
        <v>40</v>
      </c>
      <c r="G2884" s="22">
        <v>16000</v>
      </c>
      <c r="H2884" s="22" t="s">
        <v>5088</v>
      </c>
      <c r="I2884" s="26">
        <f>+IF(H2884='COSTOS VARIOS'!$C$1,'COSTOS VARIOS'!$C$2*'Precios ML'!V2884,'COSTOS VARIOS'!$B$2*'Precios ML'!V2884)</f>
        <v>101980</v>
      </c>
      <c r="J2884" s="22">
        <v>0</v>
      </c>
      <c r="K2884" s="27">
        <f t="shared" ref="K2884:K2947" si="450">+(D2884*E2884*F2884)/G2884</f>
        <v>10.4125</v>
      </c>
      <c r="L2884" s="27">
        <f t="shared" ref="L2884:L2947" si="451">+K2884*Q2884</f>
        <v>10.4125</v>
      </c>
      <c r="M2884" s="26">
        <f>(INDEX(pesos!A:B,MATCH(L2884,pesos!A:A,1),2))</f>
        <v>16200</v>
      </c>
      <c r="N2884" s="26">
        <f>+R2884*'COSTOS VARIOS'!$O$1</f>
        <v>44831.754000000001</v>
      </c>
      <c r="O2884" s="26">
        <f>+R2884*'COSTOS VARIOS'!$O$2</f>
        <v>967.4220600000001</v>
      </c>
      <c r="P2884" s="26">
        <f>+R2884*'COSTOS VARIOS'!$O$3</f>
        <v>3539.3490000000002</v>
      </c>
      <c r="Q2884" s="26">
        <v>1</v>
      </c>
      <c r="R2884" s="26">
        <f t="shared" ref="R2884:R2947" si="452">+C2884*Q2884</f>
        <v>235956.6</v>
      </c>
      <c r="S2884" s="25">
        <f t="shared" ref="S2884:S2947" si="453">+R2884+P2884+O2884+N2884+M2884+I2884</f>
        <v>403475.12505999999</v>
      </c>
      <c r="T2884" s="28">
        <f t="shared" ref="T2884:T2947" si="454">+(V2884/S2884)-1</f>
        <v>0.26377059781361689</v>
      </c>
      <c r="U2884" s="29">
        <f t="shared" ref="U2884:U2947" si="455">+S2884*T2884+S2884</f>
        <v>509900</v>
      </c>
      <c r="V2884" s="26">
        <f>+INDEX('LISTA DE PRECIOS EKM '!A:K,MATCH('Precios ML'!B2884,'LISTA DE PRECIOS EKM '!A:A,0),8)</f>
        <v>509900</v>
      </c>
      <c r="W2884" s="26">
        <f t="shared" ref="W2884:W2947" si="456">+V2884*Q2884</f>
        <v>509900</v>
      </c>
      <c r="X2884" s="26">
        <f t="shared" ref="X2884:X2947" si="457">+W2884-U2884</f>
        <v>0</v>
      </c>
      <c r="Y2884" s="26"/>
      <c r="Z2884" s="26">
        <f t="shared" ref="Z2884:Z2947" si="458">+W2884-Y2884</f>
        <v>509900</v>
      </c>
      <c r="AA2884" s="30">
        <f t="shared" ref="AA2884:AA2947" si="459">+(Z2884/C2884)-1</f>
        <v>1.1609906228518296</v>
      </c>
    </row>
    <row r="2885" spans="1:27">
      <c r="A2885" s="20" t="s">
        <v>7539</v>
      </c>
      <c r="B2885" s="20" t="s">
        <v>7540</v>
      </c>
      <c r="C2885" s="25">
        <v>235956.6</v>
      </c>
      <c r="D2885" s="22">
        <v>85</v>
      </c>
      <c r="E2885" s="22">
        <v>49</v>
      </c>
      <c r="F2885" s="22">
        <v>40</v>
      </c>
      <c r="G2885" s="22">
        <v>16000</v>
      </c>
      <c r="H2885" s="22" t="s">
        <v>5088</v>
      </c>
      <c r="I2885" s="26">
        <f>+IF(H2885='COSTOS VARIOS'!$C$1,'COSTOS VARIOS'!$C$2*'Precios ML'!V2885,'COSTOS VARIOS'!$B$2*'Precios ML'!V2885)</f>
        <v>101980</v>
      </c>
      <c r="J2885" s="22">
        <v>0</v>
      </c>
      <c r="K2885" s="27">
        <f t="shared" si="450"/>
        <v>10.4125</v>
      </c>
      <c r="L2885" s="27">
        <f t="shared" si="451"/>
        <v>10.4125</v>
      </c>
      <c r="M2885" s="26">
        <f>(INDEX(pesos!A:B,MATCH(L2885,pesos!A:A,1),2))</f>
        <v>16200</v>
      </c>
      <c r="N2885" s="26">
        <f>+R2885*'COSTOS VARIOS'!$O$1</f>
        <v>44831.754000000001</v>
      </c>
      <c r="O2885" s="26">
        <f>+R2885*'COSTOS VARIOS'!$O$2</f>
        <v>967.4220600000001</v>
      </c>
      <c r="P2885" s="26">
        <f>+R2885*'COSTOS VARIOS'!$O$3</f>
        <v>3539.3490000000002</v>
      </c>
      <c r="Q2885" s="26">
        <v>1</v>
      </c>
      <c r="R2885" s="26">
        <f t="shared" si="452"/>
        <v>235956.6</v>
      </c>
      <c r="S2885" s="25">
        <f t="shared" si="453"/>
        <v>403475.12505999999</v>
      </c>
      <c r="T2885" s="28">
        <f t="shared" si="454"/>
        <v>0.26377059781361689</v>
      </c>
      <c r="U2885" s="29">
        <f t="shared" si="455"/>
        <v>509900</v>
      </c>
      <c r="V2885" s="26">
        <f>+INDEX('LISTA DE PRECIOS EKM '!A:K,MATCH('Precios ML'!B2885,'LISTA DE PRECIOS EKM '!A:A,0),8)</f>
        <v>509900</v>
      </c>
      <c r="W2885" s="26">
        <f t="shared" si="456"/>
        <v>509900</v>
      </c>
      <c r="X2885" s="26">
        <f t="shared" si="457"/>
        <v>0</v>
      </c>
      <c r="Y2885" s="26"/>
      <c r="Z2885" s="26">
        <f t="shared" si="458"/>
        <v>509900</v>
      </c>
      <c r="AA2885" s="30">
        <f t="shared" si="459"/>
        <v>1.1609906228518296</v>
      </c>
    </row>
    <row r="2886" spans="1:27">
      <c r="A2886" s="20" t="s">
        <v>7541</v>
      </c>
      <c r="B2886" s="20" t="s">
        <v>1715</v>
      </c>
      <c r="C2886" s="25">
        <v>110000</v>
      </c>
      <c r="D2886" s="22">
        <v>85</v>
      </c>
      <c r="E2886" s="22">
        <v>49</v>
      </c>
      <c r="F2886" s="22">
        <v>40</v>
      </c>
      <c r="G2886" s="22">
        <v>16000</v>
      </c>
      <c r="H2886" s="22" t="s">
        <v>5088</v>
      </c>
      <c r="I2886" s="26">
        <f>+IF(H2886='COSTOS VARIOS'!$C$1,'COSTOS VARIOS'!$C$2*'Precios ML'!V2886,'COSTOS VARIOS'!$B$2*'Precios ML'!V2886)</f>
        <v>51980</v>
      </c>
      <c r="J2886" s="22">
        <v>0</v>
      </c>
      <c r="K2886" s="27">
        <f t="shared" si="450"/>
        <v>10.4125</v>
      </c>
      <c r="L2886" s="27">
        <f t="shared" si="451"/>
        <v>10.4125</v>
      </c>
      <c r="M2886" s="26">
        <f>(INDEX(pesos!A:B,MATCH(L2886,pesos!A:A,1),2))</f>
        <v>16200</v>
      </c>
      <c r="N2886" s="26">
        <f>+R2886*'COSTOS VARIOS'!$O$1</f>
        <v>20900</v>
      </c>
      <c r="O2886" s="26">
        <f>+R2886*'COSTOS VARIOS'!$O$2</f>
        <v>451.00000000000006</v>
      </c>
      <c r="P2886" s="26">
        <f>+R2886*'COSTOS VARIOS'!$O$3</f>
        <v>1650</v>
      </c>
      <c r="Q2886" s="26">
        <v>1</v>
      </c>
      <c r="R2886" s="26">
        <f t="shared" si="452"/>
        <v>110000</v>
      </c>
      <c r="S2886" s="25">
        <f t="shared" si="453"/>
        <v>201181</v>
      </c>
      <c r="T2886" s="28">
        <f t="shared" si="454"/>
        <v>0.29187149879958851</v>
      </c>
      <c r="U2886" s="29">
        <f t="shared" si="455"/>
        <v>259900</v>
      </c>
      <c r="V2886" s="26">
        <f>+INDEX('LISTA DE PRECIOS EKM '!A:K,MATCH('Precios ML'!B2886,'LISTA DE PRECIOS EKM '!A:A,0),8)</f>
        <v>259900</v>
      </c>
      <c r="W2886" s="26">
        <f t="shared" si="456"/>
        <v>259900</v>
      </c>
      <c r="X2886" s="26">
        <f t="shared" si="457"/>
        <v>0</v>
      </c>
      <c r="Y2886" s="26"/>
      <c r="Z2886" s="26">
        <f t="shared" si="458"/>
        <v>259900</v>
      </c>
      <c r="AA2886" s="30">
        <f t="shared" si="459"/>
        <v>1.3627272727272728</v>
      </c>
    </row>
    <row r="2887" spans="1:27">
      <c r="A2887" s="20" t="s">
        <v>7541</v>
      </c>
      <c r="B2887" s="20" t="s">
        <v>1715</v>
      </c>
      <c r="C2887" s="25">
        <v>110000</v>
      </c>
      <c r="D2887" s="22">
        <v>85</v>
      </c>
      <c r="E2887" s="22">
        <v>49</v>
      </c>
      <c r="F2887" s="22">
        <v>40</v>
      </c>
      <c r="G2887" s="22">
        <v>16000</v>
      </c>
      <c r="H2887" s="22" t="s">
        <v>5088</v>
      </c>
      <c r="I2887" s="26">
        <f>+IF(H2887='COSTOS VARIOS'!$C$1,'COSTOS VARIOS'!$C$2*'Precios ML'!V2887,'COSTOS VARIOS'!$B$2*'Precios ML'!V2887)</f>
        <v>51980</v>
      </c>
      <c r="J2887" s="22">
        <v>0</v>
      </c>
      <c r="K2887" s="27">
        <f t="shared" si="450"/>
        <v>10.4125</v>
      </c>
      <c r="L2887" s="27">
        <f t="shared" si="451"/>
        <v>10.4125</v>
      </c>
      <c r="M2887" s="26">
        <f>(INDEX(pesos!A:B,MATCH(L2887,pesos!A:A,1),2))</f>
        <v>16200</v>
      </c>
      <c r="N2887" s="26">
        <f>+R2887*'COSTOS VARIOS'!$O$1</f>
        <v>20900</v>
      </c>
      <c r="O2887" s="26">
        <f>+R2887*'COSTOS VARIOS'!$O$2</f>
        <v>451.00000000000006</v>
      </c>
      <c r="P2887" s="26">
        <f>+R2887*'COSTOS VARIOS'!$O$3</f>
        <v>1650</v>
      </c>
      <c r="Q2887" s="26">
        <v>1</v>
      </c>
      <c r="R2887" s="26">
        <f t="shared" si="452"/>
        <v>110000</v>
      </c>
      <c r="S2887" s="25">
        <f t="shared" si="453"/>
        <v>201181</v>
      </c>
      <c r="T2887" s="28">
        <f t="shared" si="454"/>
        <v>0.29187149879958851</v>
      </c>
      <c r="U2887" s="29">
        <f t="shared" si="455"/>
        <v>259900</v>
      </c>
      <c r="V2887" s="26">
        <f>+INDEX('LISTA DE PRECIOS EKM '!A:K,MATCH('Precios ML'!B2887,'LISTA DE PRECIOS EKM '!A:A,0),8)</f>
        <v>259900</v>
      </c>
      <c r="W2887" s="26">
        <f t="shared" si="456"/>
        <v>259900</v>
      </c>
      <c r="X2887" s="26">
        <f t="shared" si="457"/>
        <v>0</v>
      </c>
      <c r="Y2887" s="26"/>
      <c r="Z2887" s="26">
        <f t="shared" si="458"/>
        <v>259900</v>
      </c>
      <c r="AA2887" s="30">
        <f t="shared" si="459"/>
        <v>1.3627272727272728</v>
      </c>
    </row>
    <row r="2888" spans="1:27">
      <c r="A2888" s="20" t="s">
        <v>7542</v>
      </c>
      <c r="B2888" s="20" t="s">
        <v>7543</v>
      </c>
      <c r="C2888" s="25">
        <v>838405.5</v>
      </c>
      <c r="D2888" s="22">
        <v>85</v>
      </c>
      <c r="E2888" s="22">
        <v>49</v>
      </c>
      <c r="F2888" s="22">
        <v>40</v>
      </c>
      <c r="G2888" s="22">
        <v>16000</v>
      </c>
      <c r="H2888" s="22" t="s">
        <v>5088</v>
      </c>
      <c r="I2888" s="26">
        <f>+IF(H2888='COSTOS VARIOS'!$C$1,'COSTOS VARIOS'!$C$2*'Precios ML'!V2888,'COSTOS VARIOS'!$B$2*'Precios ML'!V2888)</f>
        <v>369980</v>
      </c>
      <c r="J2888" s="22">
        <v>0</v>
      </c>
      <c r="K2888" s="27">
        <f t="shared" si="450"/>
        <v>10.4125</v>
      </c>
      <c r="L2888" s="27">
        <f t="shared" si="451"/>
        <v>10.4125</v>
      </c>
      <c r="M2888" s="26">
        <f>(INDEX(pesos!A:B,MATCH(L2888,pesos!A:A,1),2))</f>
        <v>16200</v>
      </c>
      <c r="N2888" s="26">
        <f>+R2888*'COSTOS VARIOS'!$O$1</f>
        <v>159297.04500000001</v>
      </c>
      <c r="O2888" s="26">
        <f>+R2888*'COSTOS VARIOS'!$O$2</f>
        <v>3437.4625500000002</v>
      </c>
      <c r="P2888" s="26">
        <f>+R2888*'COSTOS VARIOS'!$O$3</f>
        <v>12576.0825</v>
      </c>
      <c r="Q2888" s="26">
        <v>1</v>
      </c>
      <c r="R2888" s="26">
        <f t="shared" si="452"/>
        <v>838405.5</v>
      </c>
      <c r="S2888" s="25">
        <f t="shared" si="453"/>
        <v>1399896.0900500002</v>
      </c>
      <c r="T2888" s="28">
        <f t="shared" si="454"/>
        <v>0.32145522310439989</v>
      </c>
      <c r="U2888" s="29">
        <f t="shared" si="455"/>
        <v>1849900</v>
      </c>
      <c r="V2888" s="26">
        <f>+INDEX('LISTA DE PRECIOS EKM '!A:K,MATCH('Precios ML'!B2888,'LISTA DE PRECIOS EKM '!A:A,0),8)</f>
        <v>1849900</v>
      </c>
      <c r="W2888" s="26">
        <f t="shared" si="456"/>
        <v>1849900</v>
      </c>
      <c r="X2888" s="26">
        <f t="shared" si="457"/>
        <v>0</v>
      </c>
      <c r="Y2888" s="26"/>
      <c r="Z2888" s="26">
        <f t="shared" si="458"/>
        <v>1849900</v>
      </c>
      <c r="AA2888" s="30">
        <f t="shared" si="459"/>
        <v>1.2064502200903977</v>
      </c>
    </row>
    <row r="2889" spans="1:27">
      <c r="A2889" s="20" t="s">
        <v>7542</v>
      </c>
      <c r="B2889" s="20" t="s">
        <v>7543</v>
      </c>
      <c r="C2889" s="25">
        <v>838405.5</v>
      </c>
      <c r="D2889" s="22">
        <v>85</v>
      </c>
      <c r="E2889" s="22">
        <v>49</v>
      </c>
      <c r="F2889" s="22">
        <v>40</v>
      </c>
      <c r="G2889" s="22">
        <v>16000</v>
      </c>
      <c r="H2889" s="22" t="s">
        <v>5088</v>
      </c>
      <c r="I2889" s="26">
        <f>+IF(H2889='COSTOS VARIOS'!$C$1,'COSTOS VARIOS'!$C$2*'Precios ML'!V2889,'COSTOS VARIOS'!$B$2*'Precios ML'!V2889)</f>
        <v>369980</v>
      </c>
      <c r="J2889" s="22">
        <v>0</v>
      </c>
      <c r="K2889" s="27">
        <f t="shared" si="450"/>
        <v>10.4125</v>
      </c>
      <c r="L2889" s="27">
        <f t="shared" si="451"/>
        <v>10.4125</v>
      </c>
      <c r="M2889" s="26">
        <f>(INDEX(pesos!A:B,MATCH(L2889,pesos!A:A,1),2))</f>
        <v>16200</v>
      </c>
      <c r="N2889" s="26">
        <f>+R2889*'COSTOS VARIOS'!$O$1</f>
        <v>159297.04500000001</v>
      </c>
      <c r="O2889" s="26">
        <f>+R2889*'COSTOS VARIOS'!$O$2</f>
        <v>3437.4625500000002</v>
      </c>
      <c r="P2889" s="26">
        <f>+R2889*'COSTOS VARIOS'!$O$3</f>
        <v>12576.0825</v>
      </c>
      <c r="Q2889" s="26">
        <v>1</v>
      </c>
      <c r="R2889" s="26">
        <f t="shared" si="452"/>
        <v>838405.5</v>
      </c>
      <c r="S2889" s="25">
        <f t="shared" si="453"/>
        <v>1399896.0900500002</v>
      </c>
      <c r="T2889" s="28">
        <f t="shared" si="454"/>
        <v>0.32145522310439989</v>
      </c>
      <c r="U2889" s="29">
        <f t="shared" si="455"/>
        <v>1849900</v>
      </c>
      <c r="V2889" s="26">
        <f>+INDEX('LISTA DE PRECIOS EKM '!A:K,MATCH('Precios ML'!B2889,'LISTA DE PRECIOS EKM '!A:A,0),8)</f>
        <v>1849900</v>
      </c>
      <c r="W2889" s="26">
        <f t="shared" si="456"/>
        <v>1849900</v>
      </c>
      <c r="X2889" s="26">
        <f t="shared" si="457"/>
        <v>0</v>
      </c>
      <c r="Y2889" s="26"/>
      <c r="Z2889" s="26">
        <f t="shared" si="458"/>
        <v>1849900</v>
      </c>
      <c r="AA2889" s="30">
        <f t="shared" si="459"/>
        <v>1.2064502200903977</v>
      </c>
    </row>
    <row r="2890" spans="1:27">
      <c r="A2890" s="20" t="s">
        <v>7544</v>
      </c>
      <c r="B2890" s="20" t="s">
        <v>7545</v>
      </c>
      <c r="C2890" s="25">
        <v>202800.76</v>
      </c>
      <c r="D2890" s="22">
        <v>85</v>
      </c>
      <c r="E2890" s="22">
        <v>49</v>
      </c>
      <c r="F2890" s="22">
        <v>40</v>
      </c>
      <c r="G2890" s="22">
        <v>16000</v>
      </c>
      <c r="H2890" s="22" t="s">
        <v>5088</v>
      </c>
      <c r="I2890" s="26">
        <f>+IF(H2890='COSTOS VARIOS'!$C$1,'COSTOS VARIOS'!$C$2*'Precios ML'!V2890,'COSTOS VARIOS'!$B$2*'Precios ML'!V2890)</f>
        <v>87980</v>
      </c>
      <c r="J2890" s="22">
        <v>0</v>
      </c>
      <c r="K2890" s="27">
        <f t="shared" si="450"/>
        <v>10.4125</v>
      </c>
      <c r="L2890" s="27">
        <f t="shared" si="451"/>
        <v>10.4125</v>
      </c>
      <c r="M2890" s="26">
        <f>(INDEX(pesos!A:B,MATCH(L2890,pesos!A:A,1),2))</f>
        <v>16200</v>
      </c>
      <c r="N2890" s="26">
        <f>+R2890*'COSTOS VARIOS'!$O$1</f>
        <v>38532.144400000005</v>
      </c>
      <c r="O2890" s="26">
        <f>+R2890*'COSTOS VARIOS'!$O$2</f>
        <v>831.48311600000011</v>
      </c>
      <c r="P2890" s="26">
        <f>+R2890*'COSTOS VARIOS'!$O$3</f>
        <v>3042.0113999999999</v>
      </c>
      <c r="Q2890" s="26">
        <v>1</v>
      </c>
      <c r="R2890" s="26">
        <f t="shared" si="452"/>
        <v>202800.76</v>
      </c>
      <c r="S2890" s="25">
        <f t="shared" si="453"/>
        <v>349386.39891599998</v>
      </c>
      <c r="T2890" s="28">
        <f t="shared" si="454"/>
        <v>0.25906446663300553</v>
      </c>
      <c r="U2890" s="29">
        <f t="shared" si="455"/>
        <v>439900</v>
      </c>
      <c r="V2890" s="26">
        <f>+INDEX('LISTA DE PRECIOS EKM '!A:K,MATCH('Precios ML'!B2890,'LISTA DE PRECIOS EKM '!A:A,0),8)</f>
        <v>439900</v>
      </c>
      <c r="W2890" s="26">
        <f t="shared" si="456"/>
        <v>439900</v>
      </c>
      <c r="X2890" s="26">
        <f t="shared" si="457"/>
        <v>0</v>
      </c>
      <c r="Y2890" s="26"/>
      <c r="Z2890" s="26">
        <f t="shared" si="458"/>
        <v>439900</v>
      </c>
      <c r="AA2890" s="30">
        <f t="shared" si="459"/>
        <v>1.1691240210342406</v>
      </c>
    </row>
    <row r="2891" spans="1:27">
      <c r="A2891" s="20" t="s">
        <v>7544</v>
      </c>
      <c r="B2891" s="20" t="s">
        <v>7545</v>
      </c>
      <c r="C2891" s="25">
        <v>202800.76</v>
      </c>
      <c r="D2891" s="22">
        <v>85</v>
      </c>
      <c r="E2891" s="22">
        <v>49</v>
      </c>
      <c r="F2891" s="22">
        <v>40</v>
      </c>
      <c r="G2891" s="22">
        <v>16000</v>
      </c>
      <c r="H2891" s="22" t="s">
        <v>5088</v>
      </c>
      <c r="I2891" s="26">
        <f>+IF(H2891='COSTOS VARIOS'!$C$1,'COSTOS VARIOS'!$C$2*'Precios ML'!V2891,'COSTOS VARIOS'!$B$2*'Precios ML'!V2891)</f>
        <v>87980</v>
      </c>
      <c r="J2891" s="22">
        <v>0</v>
      </c>
      <c r="K2891" s="27">
        <f t="shared" si="450"/>
        <v>10.4125</v>
      </c>
      <c r="L2891" s="27">
        <f t="shared" si="451"/>
        <v>10.4125</v>
      </c>
      <c r="M2891" s="26">
        <f>(INDEX(pesos!A:B,MATCH(L2891,pesos!A:A,1),2))</f>
        <v>16200</v>
      </c>
      <c r="N2891" s="26">
        <f>+R2891*'COSTOS VARIOS'!$O$1</f>
        <v>38532.144400000005</v>
      </c>
      <c r="O2891" s="26">
        <f>+R2891*'COSTOS VARIOS'!$O$2</f>
        <v>831.48311600000011</v>
      </c>
      <c r="P2891" s="26">
        <f>+R2891*'COSTOS VARIOS'!$O$3</f>
        <v>3042.0113999999999</v>
      </c>
      <c r="Q2891" s="26">
        <v>1</v>
      </c>
      <c r="R2891" s="26">
        <f t="shared" si="452"/>
        <v>202800.76</v>
      </c>
      <c r="S2891" s="25">
        <f t="shared" si="453"/>
        <v>349386.39891599998</v>
      </c>
      <c r="T2891" s="28">
        <f t="shared" si="454"/>
        <v>0.25906446663300553</v>
      </c>
      <c r="U2891" s="29">
        <f t="shared" si="455"/>
        <v>439900</v>
      </c>
      <c r="V2891" s="26">
        <f>+INDEX('LISTA DE PRECIOS EKM '!A:K,MATCH('Precios ML'!B2891,'LISTA DE PRECIOS EKM '!A:A,0),8)</f>
        <v>439900</v>
      </c>
      <c r="W2891" s="26">
        <f t="shared" si="456"/>
        <v>439900</v>
      </c>
      <c r="X2891" s="26">
        <f t="shared" si="457"/>
        <v>0</v>
      </c>
      <c r="Y2891" s="26"/>
      <c r="Z2891" s="26">
        <f t="shared" si="458"/>
        <v>439900</v>
      </c>
      <c r="AA2891" s="30">
        <f t="shared" si="459"/>
        <v>1.1691240210342406</v>
      </c>
    </row>
    <row r="2892" spans="1:27">
      <c r="A2892" s="20" t="s">
        <v>7546</v>
      </c>
      <c r="B2892" s="20" t="s">
        <v>7547</v>
      </c>
      <c r="C2892" s="25">
        <v>268907.56302521011</v>
      </c>
      <c r="D2892" s="22">
        <v>85</v>
      </c>
      <c r="E2892" s="22">
        <v>49</v>
      </c>
      <c r="F2892" s="22">
        <v>40</v>
      </c>
      <c r="G2892" s="22">
        <v>16000</v>
      </c>
      <c r="H2892" s="22" t="s">
        <v>5088</v>
      </c>
      <c r="I2892" s="26">
        <f>+IF(H2892='COSTOS VARIOS'!$C$1,'COSTOS VARIOS'!$C$2*'Precios ML'!V2892,'COSTOS VARIOS'!$B$2*'Precios ML'!V2892)</f>
        <v>99980</v>
      </c>
      <c r="J2892" s="22">
        <v>0</v>
      </c>
      <c r="K2892" s="27">
        <f t="shared" si="450"/>
        <v>10.4125</v>
      </c>
      <c r="L2892" s="27">
        <f t="shared" si="451"/>
        <v>10.4125</v>
      </c>
      <c r="M2892" s="26">
        <f>(INDEX(pesos!A:B,MATCH(L2892,pesos!A:A,1),2))</f>
        <v>16200</v>
      </c>
      <c r="N2892" s="26">
        <f>+R2892*'COSTOS VARIOS'!$O$1</f>
        <v>51092.436974789918</v>
      </c>
      <c r="O2892" s="26">
        <f>+R2892*'COSTOS VARIOS'!$O$2</f>
        <v>1102.5210084033615</v>
      </c>
      <c r="P2892" s="26">
        <f>+R2892*'COSTOS VARIOS'!$O$3</f>
        <v>4033.6134453781515</v>
      </c>
      <c r="Q2892" s="26">
        <v>1</v>
      </c>
      <c r="R2892" s="26">
        <f t="shared" si="452"/>
        <v>268907.56302521011</v>
      </c>
      <c r="S2892" s="25">
        <f t="shared" si="453"/>
        <v>441316.13445378153</v>
      </c>
      <c r="T2892" s="28">
        <f t="shared" si="454"/>
        <v>0.13274807099162134</v>
      </c>
      <c r="U2892" s="29">
        <f t="shared" si="455"/>
        <v>499900</v>
      </c>
      <c r="V2892" s="26">
        <f>+INDEX('LISTA DE PRECIOS EKM '!A:K,MATCH('Precios ML'!B2892,'LISTA DE PRECIOS EKM '!A:A,0),8)</f>
        <v>499900</v>
      </c>
      <c r="W2892" s="26">
        <f t="shared" si="456"/>
        <v>499900</v>
      </c>
      <c r="X2892" s="26">
        <f t="shared" si="457"/>
        <v>0</v>
      </c>
      <c r="Y2892" s="26"/>
      <c r="Z2892" s="26">
        <f t="shared" si="458"/>
        <v>499900</v>
      </c>
      <c r="AA2892" s="30">
        <f t="shared" si="459"/>
        <v>0.85900312499999987</v>
      </c>
    </row>
    <row r="2893" spans="1:27">
      <c r="A2893" s="20" t="s">
        <v>7546</v>
      </c>
      <c r="B2893" s="20" t="s">
        <v>7547</v>
      </c>
      <c r="C2893" s="25">
        <v>268907.56302521011</v>
      </c>
      <c r="D2893" s="22">
        <v>85</v>
      </c>
      <c r="E2893" s="22">
        <v>49</v>
      </c>
      <c r="F2893" s="22">
        <v>40</v>
      </c>
      <c r="G2893" s="22">
        <v>16000</v>
      </c>
      <c r="H2893" s="22" t="s">
        <v>5088</v>
      </c>
      <c r="I2893" s="26">
        <f>+IF(H2893='COSTOS VARIOS'!$C$1,'COSTOS VARIOS'!$C$2*'Precios ML'!V2893,'COSTOS VARIOS'!$B$2*'Precios ML'!V2893)</f>
        <v>99980</v>
      </c>
      <c r="J2893" s="22">
        <v>0</v>
      </c>
      <c r="K2893" s="27">
        <f t="shared" si="450"/>
        <v>10.4125</v>
      </c>
      <c r="L2893" s="27">
        <f t="shared" si="451"/>
        <v>10.4125</v>
      </c>
      <c r="M2893" s="26">
        <f>(INDEX(pesos!A:B,MATCH(L2893,pesos!A:A,1),2))</f>
        <v>16200</v>
      </c>
      <c r="N2893" s="26">
        <f>+R2893*'COSTOS VARIOS'!$O$1</f>
        <v>51092.436974789918</v>
      </c>
      <c r="O2893" s="26">
        <f>+R2893*'COSTOS VARIOS'!$O$2</f>
        <v>1102.5210084033615</v>
      </c>
      <c r="P2893" s="26">
        <f>+R2893*'COSTOS VARIOS'!$O$3</f>
        <v>4033.6134453781515</v>
      </c>
      <c r="Q2893" s="26">
        <v>1</v>
      </c>
      <c r="R2893" s="26">
        <f t="shared" si="452"/>
        <v>268907.56302521011</v>
      </c>
      <c r="S2893" s="25">
        <f t="shared" si="453"/>
        <v>441316.13445378153</v>
      </c>
      <c r="T2893" s="28">
        <f t="shared" si="454"/>
        <v>0.13274807099162134</v>
      </c>
      <c r="U2893" s="29">
        <f t="shared" si="455"/>
        <v>499900</v>
      </c>
      <c r="V2893" s="26">
        <f>+INDEX('LISTA DE PRECIOS EKM '!A:K,MATCH('Precios ML'!B2893,'LISTA DE PRECIOS EKM '!A:A,0),8)</f>
        <v>499900</v>
      </c>
      <c r="W2893" s="26">
        <f t="shared" si="456"/>
        <v>499900</v>
      </c>
      <c r="X2893" s="26">
        <f t="shared" si="457"/>
        <v>0</v>
      </c>
      <c r="Y2893" s="26"/>
      <c r="Z2893" s="26">
        <f t="shared" si="458"/>
        <v>499900</v>
      </c>
      <c r="AA2893" s="30">
        <f t="shared" si="459"/>
        <v>0.85900312499999987</v>
      </c>
    </row>
    <row r="2894" spans="1:27">
      <c r="A2894" s="20" t="s">
        <v>7489</v>
      </c>
      <c r="B2894" s="20" t="s">
        <v>7490</v>
      </c>
      <c r="C2894" s="25">
        <v>139900</v>
      </c>
      <c r="D2894" s="22">
        <v>85</v>
      </c>
      <c r="E2894" s="22">
        <v>49</v>
      </c>
      <c r="F2894" s="22">
        <v>40</v>
      </c>
      <c r="G2894" s="22">
        <v>16000</v>
      </c>
      <c r="H2894" s="22" t="s">
        <v>5088</v>
      </c>
      <c r="I2894" s="26">
        <f>+IF(H2894='COSTOS VARIOS'!$C$1,'COSTOS VARIOS'!$C$2*'Precios ML'!V2894,'COSTOS VARIOS'!$B$2*'Precios ML'!V2894)</f>
        <v>69980</v>
      </c>
      <c r="J2894" s="22">
        <v>0</v>
      </c>
      <c r="K2894" s="27">
        <f t="shared" si="450"/>
        <v>10.4125</v>
      </c>
      <c r="L2894" s="27">
        <f t="shared" si="451"/>
        <v>10.4125</v>
      </c>
      <c r="M2894" s="26">
        <f>(INDEX(pesos!A:B,MATCH(L2894,pesos!A:A,1),2))</f>
        <v>16200</v>
      </c>
      <c r="N2894" s="26">
        <f>+R2894*'COSTOS VARIOS'!$O$1</f>
        <v>26581</v>
      </c>
      <c r="O2894" s="26">
        <f>+R2894*'COSTOS VARIOS'!$O$2</f>
        <v>573.59</v>
      </c>
      <c r="P2894" s="26">
        <f>+R2894*'COSTOS VARIOS'!$O$3</f>
        <v>2098.5</v>
      </c>
      <c r="Q2894" s="26">
        <v>1</v>
      </c>
      <c r="R2894" s="26">
        <f t="shared" si="452"/>
        <v>139900</v>
      </c>
      <c r="S2894" s="25">
        <f t="shared" si="453"/>
        <v>255333.09</v>
      </c>
      <c r="T2894" s="28">
        <f t="shared" si="454"/>
        <v>0.37036684121121954</v>
      </c>
      <c r="U2894" s="29">
        <f t="shared" si="455"/>
        <v>349900</v>
      </c>
      <c r="V2894" s="26">
        <f>+INDEX('LISTA DE PRECIOS EKM '!A:K,MATCH('Precios ML'!B2894,'LISTA DE PRECIOS EKM '!A:A,0),8)</f>
        <v>349900</v>
      </c>
      <c r="W2894" s="26">
        <f t="shared" si="456"/>
        <v>349900</v>
      </c>
      <c r="X2894" s="26">
        <f t="shared" si="457"/>
        <v>0</v>
      </c>
      <c r="Y2894" s="26"/>
      <c r="Z2894" s="26">
        <f t="shared" si="458"/>
        <v>349900</v>
      </c>
      <c r="AA2894" s="30">
        <f t="shared" si="459"/>
        <v>1.5010721944245891</v>
      </c>
    </row>
    <row r="2895" spans="1:27">
      <c r="A2895" s="20" t="s">
        <v>7548</v>
      </c>
      <c r="B2895" s="20" t="s">
        <v>7549</v>
      </c>
      <c r="C2895" s="25">
        <v>510000</v>
      </c>
      <c r="D2895" s="22">
        <v>85</v>
      </c>
      <c r="E2895" s="22">
        <v>49</v>
      </c>
      <c r="F2895" s="22">
        <v>40</v>
      </c>
      <c r="G2895" s="22">
        <v>16000</v>
      </c>
      <c r="H2895" s="22" t="s">
        <v>5088</v>
      </c>
      <c r="I2895" s="26">
        <f>+IF(H2895='COSTOS VARIOS'!$C$1,'COSTOS VARIOS'!$C$2*'Precios ML'!V2895,'COSTOS VARIOS'!$B$2*'Precios ML'!V2895)</f>
        <v>229980</v>
      </c>
      <c r="J2895" s="22">
        <v>0</v>
      </c>
      <c r="K2895" s="27">
        <f t="shared" si="450"/>
        <v>10.4125</v>
      </c>
      <c r="L2895" s="27">
        <f t="shared" si="451"/>
        <v>10.4125</v>
      </c>
      <c r="M2895" s="26">
        <f>(INDEX(pesos!A:B,MATCH(L2895,pesos!A:A,1),2))</f>
        <v>16200</v>
      </c>
      <c r="N2895" s="26">
        <f>+R2895*'COSTOS VARIOS'!$O$1</f>
        <v>96900</v>
      </c>
      <c r="O2895" s="26">
        <f>+R2895*'COSTOS VARIOS'!$O$2</f>
        <v>2091</v>
      </c>
      <c r="P2895" s="26">
        <f>+R2895*'COSTOS VARIOS'!$O$3</f>
        <v>7650</v>
      </c>
      <c r="Q2895" s="26">
        <v>1</v>
      </c>
      <c r="R2895" s="26">
        <f t="shared" si="452"/>
        <v>510000</v>
      </c>
      <c r="S2895" s="25">
        <f t="shared" si="453"/>
        <v>862821</v>
      </c>
      <c r="T2895" s="28">
        <f t="shared" si="454"/>
        <v>0.33272138717068778</v>
      </c>
      <c r="U2895" s="29">
        <f t="shared" si="455"/>
        <v>1149900</v>
      </c>
      <c r="V2895" s="26">
        <f>+INDEX('LISTA DE PRECIOS EKM '!A:K,MATCH('Precios ML'!B2895,'LISTA DE PRECIOS EKM '!A:A,0),8)</f>
        <v>1149900</v>
      </c>
      <c r="W2895" s="26">
        <f t="shared" si="456"/>
        <v>1149900</v>
      </c>
      <c r="X2895" s="26">
        <f t="shared" si="457"/>
        <v>0</v>
      </c>
      <c r="Y2895" s="26"/>
      <c r="Z2895" s="26">
        <f t="shared" si="458"/>
        <v>1149900</v>
      </c>
      <c r="AA2895" s="30">
        <f t="shared" si="459"/>
        <v>1.2547058823529413</v>
      </c>
    </row>
    <row r="2896" spans="1:27">
      <c r="A2896" s="20" t="s">
        <v>7548</v>
      </c>
      <c r="B2896" s="20" t="s">
        <v>7549</v>
      </c>
      <c r="C2896" s="25">
        <v>510000</v>
      </c>
      <c r="D2896" s="22">
        <v>85</v>
      </c>
      <c r="E2896" s="22">
        <v>49</v>
      </c>
      <c r="F2896" s="22">
        <v>40</v>
      </c>
      <c r="G2896" s="22">
        <v>16000</v>
      </c>
      <c r="H2896" s="22" t="s">
        <v>5088</v>
      </c>
      <c r="I2896" s="26">
        <f>+IF(H2896='COSTOS VARIOS'!$C$1,'COSTOS VARIOS'!$C$2*'Precios ML'!V2896,'COSTOS VARIOS'!$B$2*'Precios ML'!V2896)</f>
        <v>229980</v>
      </c>
      <c r="J2896" s="22">
        <v>0</v>
      </c>
      <c r="K2896" s="27">
        <f t="shared" si="450"/>
        <v>10.4125</v>
      </c>
      <c r="L2896" s="27">
        <f t="shared" si="451"/>
        <v>10.4125</v>
      </c>
      <c r="M2896" s="26">
        <f>(INDEX(pesos!A:B,MATCH(L2896,pesos!A:A,1),2))</f>
        <v>16200</v>
      </c>
      <c r="N2896" s="26">
        <f>+R2896*'COSTOS VARIOS'!$O$1</f>
        <v>96900</v>
      </c>
      <c r="O2896" s="26">
        <f>+R2896*'COSTOS VARIOS'!$O$2</f>
        <v>2091</v>
      </c>
      <c r="P2896" s="26">
        <f>+R2896*'COSTOS VARIOS'!$O$3</f>
        <v>7650</v>
      </c>
      <c r="Q2896" s="26">
        <v>1</v>
      </c>
      <c r="R2896" s="26">
        <f t="shared" si="452"/>
        <v>510000</v>
      </c>
      <c r="S2896" s="25">
        <f t="shared" si="453"/>
        <v>862821</v>
      </c>
      <c r="T2896" s="28">
        <f t="shared" si="454"/>
        <v>0.33272138717068778</v>
      </c>
      <c r="U2896" s="29">
        <f t="shared" si="455"/>
        <v>1149900</v>
      </c>
      <c r="V2896" s="26">
        <f>+INDEX('LISTA DE PRECIOS EKM '!A:K,MATCH('Precios ML'!B2896,'LISTA DE PRECIOS EKM '!A:A,0),8)</f>
        <v>1149900</v>
      </c>
      <c r="W2896" s="26">
        <f t="shared" si="456"/>
        <v>1149900</v>
      </c>
      <c r="X2896" s="26">
        <f t="shared" si="457"/>
        <v>0</v>
      </c>
      <c r="Y2896" s="26"/>
      <c r="Z2896" s="26">
        <f t="shared" si="458"/>
        <v>1149900</v>
      </c>
      <c r="AA2896" s="30">
        <f t="shared" si="459"/>
        <v>1.2547058823529413</v>
      </c>
    </row>
    <row r="2897" spans="1:27">
      <c r="A2897" s="20" t="s">
        <v>7502</v>
      </c>
      <c r="B2897" s="20" t="s">
        <v>7503</v>
      </c>
      <c r="C2897" s="25">
        <v>161318.6</v>
      </c>
      <c r="D2897" s="22">
        <v>85</v>
      </c>
      <c r="E2897" s="22">
        <v>49</v>
      </c>
      <c r="F2897" s="22">
        <v>40</v>
      </c>
      <c r="G2897" s="22">
        <v>16000</v>
      </c>
      <c r="H2897" s="22" t="s">
        <v>5088</v>
      </c>
      <c r="I2897" s="26">
        <f>+IF(H2897='COSTOS VARIOS'!$C$1,'COSTOS VARIOS'!$C$2*'Precios ML'!V2897,'COSTOS VARIOS'!$B$2*'Precios ML'!V2897)</f>
        <v>71980</v>
      </c>
      <c r="J2897" s="22">
        <v>0</v>
      </c>
      <c r="K2897" s="27">
        <f t="shared" si="450"/>
        <v>10.4125</v>
      </c>
      <c r="L2897" s="27">
        <f t="shared" si="451"/>
        <v>10.4125</v>
      </c>
      <c r="M2897" s="26">
        <f>(INDEX(pesos!A:B,MATCH(L2897,pesos!A:A,1),2))</f>
        <v>16200</v>
      </c>
      <c r="N2897" s="26">
        <f>+R2897*'COSTOS VARIOS'!$O$1</f>
        <v>30650.534</v>
      </c>
      <c r="O2897" s="26">
        <f>+R2897*'COSTOS VARIOS'!$O$2</f>
        <v>661.40626000000009</v>
      </c>
      <c r="P2897" s="26">
        <f>+R2897*'COSTOS VARIOS'!$O$3</f>
        <v>2419.779</v>
      </c>
      <c r="Q2897" s="26">
        <v>1</v>
      </c>
      <c r="R2897" s="26">
        <f t="shared" si="452"/>
        <v>161318.6</v>
      </c>
      <c r="S2897" s="25">
        <f t="shared" si="453"/>
        <v>283230.31926000002</v>
      </c>
      <c r="T2897" s="28">
        <f t="shared" si="454"/>
        <v>0.27069729307341106</v>
      </c>
      <c r="U2897" s="29">
        <f t="shared" si="455"/>
        <v>359900</v>
      </c>
      <c r="V2897" s="26">
        <f>+INDEX('LISTA DE PRECIOS EKM '!A:K,MATCH('Precios ML'!B2897,'LISTA DE PRECIOS EKM '!A:A,0),8)</f>
        <v>359900</v>
      </c>
      <c r="W2897" s="26">
        <f t="shared" si="456"/>
        <v>359900</v>
      </c>
      <c r="X2897" s="26">
        <f t="shared" si="457"/>
        <v>0</v>
      </c>
      <c r="Y2897" s="26"/>
      <c r="Z2897" s="26">
        <f t="shared" si="458"/>
        <v>359900</v>
      </c>
      <c r="AA2897" s="30">
        <f t="shared" si="459"/>
        <v>1.230988863032533</v>
      </c>
    </row>
    <row r="2898" spans="1:27">
      <c r="A2898" s="20" t="s">
        <v>7550</v>
      </c>
      <c r="B2898" s="20" t="s">
        <v>7551</v>
      </c>
      <c r="C2898" s="25">
        <v>0</v>
      </c>
      <c r="D2898" s="22">
        <v>85</v>
      </c>
      <c r="E2898" s="22">
        <v>49</v>
      </c>
      <c r="F2898" s="22">
        <v>40</v>
      </c>
      <c r="G2898" s="22">
        <v>16000</v>
      </c>
      <c r="H2898" s="22" t="s">
        <v>5088</v>
      </c>
      <c r="I2898" s="26" t="e">
        <f>+IF(H2898='COSTOS VARIOS'!$C$1,'COSTOS VARIOS'!$C$2*'Precios ML'!V2898,'COSTOS VARIOS'!$B$2*'Precios ML'!V2898)</f>
        <v>#N/A</v>
      </c>
      <c r="J2898" s="22">
        <v>0</v>
      </c>
      <c r="K2898" s="27">
        <f t="shared" si="450"/>
        <v>10.4125</v>
      </c>
      <c r="L2898" s="27">
        <f t="shared" si="451"/>
        <v>10.4125</v>
      </c>
      <c r="M2898" s="26">
        <f>(INDEX(pesos!A:B,MATCH(L2898,pesos!A:A,1),2))</f>
        <v>16200</v>
      </c>
      <c r="N2898" s="26">
        <f>+R2898*'COSTOS VARIOS'!$O$1</f>
        <v>0</v>
      </c>
      <c r="O2898" s="26">
        <f>+R2898*'COSTOS VARIOS'!$O$2</f>
        <v>0</v>
      </c>
      <c r="P2898" s="26">
        <f>+R2898*'COSTOS VARIOS'!$O$3</f>
        <v>0</v>
      </c>
      <c r="Q2898" s="26">
        <v>1</v>
      </c>
      <c r="R2898" s="26">
        <f t="shared" si="452"/>
        <v>0</v>
      </c>
      <c r="S2898" s="25" t="e">
        <f t="shared" si="453"/>
        <v>#N/A</v>
      </c>
      <c r="T2898" s="28" t="e">
        <f t="shared" si="454"/>
        <v>#N/A</v>
      </c>
      <c r="U2898" s="29" t="e">
        <f t="shared" si="455"/>
        <v>#N/A</v>
      </c>
      <c r="V2898" s="26" t="e">
        <f>+INDEX('LISTA DE PRECIOS EKM '!A:K,MATCH('Precios ML'!B2898,'LISTA DE PRECIOS EKM '!A:A,0),8)</f>
        <v>#N/A</v>
      </c>
      <c r="W2898" s="26" t="e">
        <f t="shared" si="456"/>
        <v>#N/A</v>
      </c>
      <c r="X2898" s="26" t="e">
        <f t="shared" si="457"/>
        <v>#N/A</v>
      </c>
      <c r="Y2898" s="26"/>
      <c r="Z2898" s="26" t="e">
        <f t="shared" si="458"/>
        <v>#N/A</v>
      </c>
      <c r="AA2898" s="30" t="e">
        <f t="shared" si="459"/>
        <v>#N/A</v>
      </c>
    </row>
    <row r="2899" spans="1:27">
      <c r="A2899" s="20" t="s">
        <v>7550</v>
      </c>
      <c r="B2899" s="20" t="s">
        <v>7551</v>
      </c>
      <c r="C2899" s="25">
        <v>0</v>
      </c>
      <c r="D2899" s="22">
        <v>85</v>
      </c>
      <c r="E2899" s="22">
        <v>49</v>
      </c>
      <c r="F2899" s="22">
        <v>40</v>
      </c>
      <c r="G2899" s="22">
        <v>16000</v>
      </c>
      <c r="H2899" s="22" t="s">
        <v>5088</v>
      </c>
      <c r="I2899" s="26" t="e">
        <f>+IF(H2899='COSTOS VARIOS'!$C$1,'COSTOS VARIOS'!$C$2*'Precios ML'!V2899,'COSTOS VARIOS'!$B$2*'Precios ML'!V2899)</f>
        <v>#N/A</v>
      </c>
      <c r="J2899" s="22">
        <v>0</v>
      </c>
      <c r="K2899" s="27">
        <f t="shared" si="450"/>
        <v>10.4125</v>
      </c>
      <c r="L2899" s="27">
        <f t="shared" si="451"/>
        <v>10.4125</v>
      </c>
      <c r="M2899" s="26">
        <f>(INDEX(pesos!A:B,MATCH(L2899,pesos!A:A,1),2))</f>
        <v>16200</v>
      </c>
      <c r="N2899" s="26">
        <f>+R2899*'COSTOS VARIOS'!$O$1</f>
        <v>0</v>
      </c>
      <c r="O2899" s="26">
        <f>+R2899*'COSTOS VARIOS'!$O$2</f>
        <v>0</v>
      </c>
      <c r="P2899" s="26">
        <f>+R2899*'COSTOS VARIOS'!$O$3</f>
        <v>0</v>
      </c>
      <c r="Q2899" s="26">
        <v>1</v>
      </c>
      <c r="R2899" s="26">
        <f t="shared" si="452"/>
        <v>0</v>
      </c>
      <c r="S2899" s="25" t="e">
        <f t="shared" si="453"/>
        <v>#N/A</v>
      </c>
      <c r="T2899" s="28" t="e">
        <f t="shared" si="454"/>
        <v>#N/A</v>
      </c>
      <c r="U2899" s="29" t="e">
        <f t="shared" si="455"/>
        <v>#N/A</v>
      </c>
      <c r="V2899" s="26" t="e">
        <f>+INDEX('LISTA DE PRECIOS EKM '!A:K,MATCH('Precios ML'!B2899,'LISTA DE PRECIOS EKM '!A:A,0),8)</f>
        <v>#N/A</v>
      </c>
      <c r="W2899" s="26" t="e">
        <f t="shared" si="456"/>
        <v>#N/A</v>
      </c>
      <c r="X2899" s="26" t="e">
        <f t="shared" si="457"/>
        <v>#N/A</v>
      </c>
      <c r="Y2899" s="26"/>
      <c r="Z2899" s="26" t="e">
        <f t="shared" si="458"/>
        <v>#N/A</v>
      </c>
      <c r="AA2899" s="30" t="e">
        <f t="shared" si="459"/>
        <v>#N/A</v>
      </c>
    </row>
    <row r="2900" spans="1:27">
      <c r="A2900" s="20" t="s">
        <v>7552</v>
      </c>
      <c r="B2900" s="20" t="s">
        <v>7553</v>
      </c>
      <c r="C2900" s="25">
        <v>200235.5</v>
      </c>
      <c r="D2900" s="22">
        <v>85</v>
      </c>
      <c r="E2900" s="22">
        <v>49</v>
      </c>
      <c r="F2900" s="22">
        <v>40</v>
      </c>
      <c r="G2900" s="22">
        <v>16000</v>
      </c>
      <c r="H2900" s="22" t="s">
        <v>5088</v>
      </c>
      <c r="I2900" s="26">
        <f>+IF(H2900='COSTOS VARIOS'!$C$1,'COSTOS VARIOS'!$C$2*'Precios ML'!V2900,'COSTOS VARIOS'!$B$2*'Precios ML'!V2900)</f>
        <v>83980</v>
      </c>
      <c r="J2900" s="22">
        <v>0</v>
      </c>
      <c r="K2900" s="27">
        <f t="shared" si="450"/>
        <v>10.4125</v>
      </c>
      <c r="L2900" s="27">
        <f t="shared" si="451"/>
        <v>10.4125</v>
      </c>
      <c r="M2900" s="26">
        <f>(INDEX(pesos!A:B,MATCH(L2900,pesos!A:A,1),2))</f>
        <v>16200</v>
      </c>
      <c r="N2900" s="26">
        <f>+R2900*'COSTOS VARIOS'!$O$1</f>
        <v>38044.745000000003</v>
      </c>
      <c r="O2900" s="26">
        <f>+R2900*'COSTOS VARIOS'!$O$2</f>
        <v>820.96555000000012</v>
      </c>
      <c r="P2900" s="26">
        <f>+R2900*'COSTOS VARIOS'!$O$3</f>
        <v>3003.5324999999998</v>
      </c>
      <c r="Q2900" s="26">
        <v>1</v>
      </c>
      <c r="R2900" s="26">
        <f t="shared" si="452"/>
        <v>200235.5</v>
      </c>
      <c r="S2900" s="25">
        <f t="shared" si="453"/>
        <v>342284.74304999999</v>
      </c>
      <c r="T2900" s="28">
        <f t="shared" si="454"/>
        <v>0.22675640245718509</v>
      </c>
      <c r="U2900" s="29">
        <f t="shared" si="455"/>
        <v>419900</v>
      </c>
      <c r="V2900" s="26">
        <f>+INDEX('LISTA DE PRECIOS EKM '!A:K,MATCH('Precios ML'!B2900,'LISTA DE PRECIOS EKM '!A:A,0),8)</f>
        <v>419900</v>
      </c>
      <c r="W2900" s="26">
        <f t="shared" si="456"/>
        <v>419900</v>
      </c>
      <c r="X2900" s="26">
        <f t="shared" si="457"/>
        <v>0</v>
      </c>
      <c r="Y2900" s="26"/>
      <c r="Z2900" s="26">
        <f t="shared" si="458"/>
        <v>419900</v>
      </c>
      <c r="AA2900" s="30">
        <f t="shared" si="459"/>
        <v>1.0970307462962361</v>
      </c>
    </row>
    <row r="2901" spans="1:27">
      <c r="A2901" s="20" t="s">
        <v>7552</v>
      </c>
      <c r="B2901" s="20" t="s">
        <v>7553</v>
      </c>
      <c r="C2901" s="25">
        <v>200235.5</v>
      </c>
      <c r="D2901" s="22">
        <v>85</v>
      </c>
      <c r="E2901" s="22">
        <v>49</v>
      </c>
      <c r="F2901" s="22">
        <v>40</v>
      </c>
      <c r="G2901" s="22">
        <v>16000</v>
      </c>
      <c r="H2901" s="22" t="s">
        <v>5088</v>
      </c>
      <c r="I2901" s="26">
        <f>+IF(H2901='COSTOS VARIOS'!$C$1,'COSTOS VARIOS'!$C$2*'Precios ML'!V2901,'COSTOS VARIOS'!$B$2*'Precios ML'!V2901)</f>
        <v>83980</v>
      </c>
      <c r="J2901" s="22">
        <v>0</v>
      </c>
      <c r="K2901" s="27">
        <f t="shared" si="450"/>
        <v>10.4125</v>
      </c>
      <c r="L2901" s="27">
        <f t="shared" si="451"/>
        <v>10.4125</v>
      </c>
      <c r="M2901" s="26">
        <f>(INDEX(pesos!A:B,MATCH(L2901,pesos!A:A,1),2))</f>
        <v>16200</v>
      </c>
      <c r="N2901" s="26">
        <f>+R2901*'COSTOS VARIOS'!$O$1</f>
        <v>38044.745000000003</v>
      </c>
      <c r="O2901" s="26">
        <f>+R2901*'COSTOS VARIOS'!$O$2</f>
        <v>820.96555000000012</v>
      </c>
      <c r="P2901" s="26">
        <f>+R2901*'COSTOS VARIOS'!$O$3</f>
        <v>3003.5324999999998</v>
      </c>
      <c r="Q2901" s="26">
        <v>1</v>
      </c>
      <c r="R2901" s="26">
        <f t="shared" si="452"/>
        <v>200235.5</v>
      </c>
      <c r="S2901" s="25">
        <f t="shared" si="453"/>
        <v>342284.74304999999</v>
      </c>
      <c r="T2901" s="28">
        <f t="shared" si="454"/>
        <v>0.22675640245718509</v>
      </c>
      <c r="U2901" s="29">
        <f t="shared" si="455"/>
        <v>419900</v>
      </c>
      <c r="V2901" s="26">
        <f>+INDEX('LISTA DE PRECIOS EKM '!A:K,MATCH('Precios ML'!B2901,'LISTA DE PRECIOS EKM '!A:A,0),8)</f>
        <v>419900</v>
      </c>
      <c r="W2901" s="26">
        <f t="shared" si="456"/>
        <v>419900</v>
      </c>
      <c r="X2901" s="26">
        <f t="shared" si="457"/>
        <v>0</v>
      </c>
      <c r="Y2901" s="26"/>
      <c r="Z2901" s="26">
        <f t="shared" si="458"/>
        <v>419900</v>
      </c>
      <c r="AA2901" s="30">
        <f t="shared" si="459"/>
        <v>1.0970307462962361</v>
      </c>
    </row>
    <row r="2902" spans="1:27">
      <c r="A2902" s="20" t="s">
        <v>7554</v>
      </c>
      <c r="B2902" s="20" t="s">
        <v>7555</v>
      </c>
      <c r="C2902" s="25">
        <v>362948</v>
      </c>
      <c r="D2902" s="22">
        <v>85</v>
      </c>
      <c r="E2902" s="22">
        <v>49</v>
      </c>
      <c r="F2902" s="22">
        <v>40</v>
      </c>
      <c r="G2902" s="22">
        <v>16000</v>
      </c>
      <c r="H2902" s="22" t="s">
        <v>5088</v>
      </c>
      <c r="I2902" s="26">
        <f>+IF(H2902='COSTOS VARIOS'!$C$1,'COSTOS VARIOS'!$C$2*'Precios ML'!V2902,'COSTOS VARIOS'!$B$2*'Precios ML'!V2902)</f>
        <v>157980</v>
      </c>
      <c r="J2902" s="22">
        <v>0</v>
      </c>
      <c r="K2902" s="27">
        <f t="shared" si="450"/>
        <v>10.4125</v>
      </c>
      <c r="L2902" s="27">
        <f t="shared" si="451"/>
        <v>10.4125</v>
      </c>
      <c r="M2902" s="26">
        <f>(INDEX(pesos!A:B,MATCH(L2902,pesos!A:A,1),2))</f>
        <v>16200</v>
      </c>
      <c r="N2902" s="26">
        <f>+R2902*'COSTOS VARIOS'!$O$1</f>
        <v>68960.12</v>
      </c>
      <c r="O2902" s="26">
        <f>+R2902*'COSTOS VARIOS'!$O$2</f>
        <v>1488.0868</v>
      </c>
      <c r="P2902" s="26">
        <f>+R2902*'COSTOS VARIOS'!$O$3</f>
        <v>5444.2199999999993</v>
      </c>
      <c r="Q2902" s="26">
        <v>1</v>
      </c>
      <c r="R2902" s="26">
        <f t="shared" si="452"/>
        <v>362948</v>
      </c>
      <c r="S2902" s="25">
        <f t="shared" si="453"/>
        <v>613020.42680000002</v>
      </c>
      <c r="T2902" s="28">
        <f t="shared" si="454"/>
        <v>0.28853781288059355</v>
      </c>
      <c r="U2902" s="29">
        <f t="shared" si="455"/>
        <v>789900</v>
      </c>
      <c r="V2902" s="26">
        <f>+INDEX('LISTA DE PRECIOS EKM '!A:K,MATCH('Precios ML'!B2902,'LISTA DE PRECIOS EKM '!A:A,0),8)</f>
        <v>789900</v>
      </c>
      <c r="W2902" s="26">
        <f t="shared" si="456"/>
        <v>789900</v>
      </c>
      <c r="X2902" s="26">
        <f t="shared" si="457"/>
        <v>0</v>
      </c>
      <c r="Y2902" s="26"/>
      <c r="Z2902" s="26">
        <f t="shared" si="458"/>
        <v>789900</v>
      </c>
      <c r="AA2902" s="30">
        <f t="shared" si="459"/>
        <v>1.1763448207456717</v>
      </c>
    </row>
    <row r="2903" spans="1:27">
      <c r="A2903" s="20" t="s">
        <v>7554</v>
      </c>
      <c r="B2903" s="20" t="s">
        <v>7555</v>
      </c>
      <c r="C2903" s="25">
        <v>362948</v>
      </c>
      <c r="D2903" s="22">
        <v>85</v>
      </c>
      <c r="E2903" s="22">
        <v>49</v>
      </c>
      <c r="F2903" s="22">
        <v>40</v>
      </c>
      <c r="G2903" s="22">
        <v>16000</v>
      </c>
      <c r="H2903" s="22" t="s">
        <v>5088</v>
      </c>
      <c r="I2903" s="26">
        <f>+IF(H2903='COSTOS VARIOS'!$C$1,'COSTOS VARIOS'!$C$2*'Precios ML'!V2903,'COSTOS VARIOS'!$B$2*'Precios ML'!V2903)</f>
        <v>157980</v>
      </c>
      <c r="J2903" s="22">
        <v>0</v>
      </c>
      <c r="K2903" s="27">
        <f t="shared" si="450"/>
        <v>10.4125</v>
      </c>
      <c r="L2903" s="27">
        <f t="shared" si="451"/>
        <v>10.4125</v>
      </c>
      <c r="M2903" s="26">
        <f>(INDEX(pesos!A:B,MATCH(L2903,pesos!A:A,1),2))</f>
        <v>16200</v>
      </c>
      <c r="N2903" s="26">
        <f>+R2903*'COSTOS VARIOS'!$O$1</f>
        <v>68960.12</v>
      </c>
      <c r="O2903" s="26">
        <f>+R2903*'COSTOS VARIOS'!$O$2</f>
        <v>1488.0868</v>
      </c>
      <c r="P2903" s="26">
        <f>+R2903*'COSTOS VARIOS'!$O$3</f>
        <v>5444.2199999999993</v>
      </c>
      <c r="Q2903" s="26">
        <v>1</v>
      </c>
      <c r="R2903" s="26">
        <f t="shared" si="452"/>
        <v>362948</v>
      </c>
      <c r="S2903" s="25">
        <f t="shared" si="453"/>
        <v>613020.42680000002</v>
      </c>
      <c r="T2903" s="28">
        <f t="shared" si="454"/>
        <v>0.28853781288059355</v>
      </c>
      <c r="U2903" s="29">
        <f t="shared" si="455"/>
        <v>789900</v>
      </c>
      <c r="V2903" s="26">
        <f>+INDEX('LISTA DE PRECIOS EKM '!A:K,MATCH('Precios ML'!B2903,'LISTA DE PRECIOS EKM '!A:A,0),8)</f>
        <v>789900</v>
      </c>
      <c r="W2903" s="26">
        <f t="shared" si="456"/>
        <v>789900</v>
      </c>
      <c r="X2903" s="26">
        <f t="shared" si="457"/>
        <v>0</v>
      </c>
      <c r="Y2903" s="26"/>
      <c r="Z2903" s="26">
        <f t="shared" si="458"/>
        <v>789900</v>
      </c>
      <c r="AA2903" s="30">
        <f t="shared" si="459"/>
        <v>1.1763448207456717</v>
      </c>
    </row>
    <row r="2904" spans="1:27">
      <c r="A2904" s="20" t="s">
        <v>7556</v>
      </c>
      <c r="B2904" s="20" t="s">
        <v>7557</v>
      </c>
      <c r="C2904" s="25">
        <v>290000</v>
      </c>
      <c r="D2904" s="22">
        <v>85</v>
      </c>
      <c r="E2904" s="22">
        <v>49</v>
      </c>
      <c r="F2904" s="22">
        <v>40</v>
      </c>
      <c r="G2904" s="22">
        <v>16000</v>
      </c>
      <c r="H2904" s="22" t="s">
        <v>5088</v>
      </c>
      <c r="I2904" s="26">
        <f>+IF(H2904='COSTOS VARIOS'!$C$1,'COSTOS VARIOS'!$C$2*'Precios ML'!V2904,'COSTOS VARIOS'!$B$2*'Precios ML'!V2904)</f>
        <v>125980</v>
      </c>
      <c r="J2904" s="22">
        <v>0</v>
      </c>
      <c r="K2904" s="27">
        <f t="shared" si="450"/>
        <v>10.4125</v>
      </c>
      <c r="L2904" s="27">
        <f t="shared" si="451"/>
        <v>10.4125</v>
      </c>
      <c r="M2904" s="26">
        <f>(INDEX(pesos!A:B,MATCH(L2904,pesos!A:A,1),2))</f>
        <v>16200</v>
      </c>
      <c r="N2904" s="26">
        <f>+R2904*'COSTOS VARIOS'!$O$1</f>
        <v>55100</v>
      </c>
      <c r="O2904" s="26">
        <f>+R2904*'COSTOS VARIOS'!$O$2</f>
        <v>1189</v>
      </c>
      <c r="P2904" s="26">
        <f>+R2904*'COSTOS VARIOS'!$O$3</f>
        <v>4350</v>
      </c>
      <c r="Q2904" s="26">
        <v>1</v>
      </c>
      <c r="R2904" s="26">
        <f t="shared" si="452"/>
        <v>290000</v>
      </c>
      <c r="S2904" s="25">
        <f t="shared" si="453"/>
        <v>492819</v>
      </c>
      <c r="T2904" s="28">
        <f t="shared" si="454"/>
        <v>0.27815688924331239</v>
      </c>
      <c r="U2904" s="29">
        <f t="shared" si="455"/>
        <v>629900</v>
      </c>
      <c r="V2904" s="26">
        <f>+INDEX('LISTA DE PRECIOS EKM '!A:K,MATCH('Precios ML'!B2904,'LISTA DE PRECIOS EKM '!A:A,0),8)</f>
        <v>629900</v>
      </c>
      <c r="W2904" s="26">
        <f t="shared" si="456"/>
        <v>629900</v>
      </c>
      <c r="X2904" s="26">
        <f t="shared" si="457"/>
        <v>0</v>
      </c>
      <c r="Y2904" s="26"/>
      <c r="Z2904" s="26">
        <f t="shared" si="458"/>
        <v>629900</v>
      </c>
      <c r="AA2904" s="30">
        <f t="shared" si="459"/>
        <v>1.1720689655172416</v>
      </c>
    </row>
    <row r="2905" spans="1:27">
      <c r="A2905" s="20" t="s">
        <v>7556</v>
      </c>
      <c r="B2905" s="20" t="s">
        <v>7557</v>
      </c>
      <c r="C2905" s="25">
        <v>290000</v>
      </c>
      <c r="D2905" s="22">
        <v>85</v>
      </c>
      <c r="E2905" s="22">
        <v>49</v>
      </c>
      <c r="F2905" s="22">
        <v>40</v>
      </c>
      <c r="G2905" s="22">
        <v>16000</v>
      </c>
      <c r="H2905" s="22" t="s">
        <v>5088</v>
      </c>
      <c r="I2905" s="26">
        <f>+IF(H2905='COSTOS VARIOS'!$C$1,'COSTOS VARIOS'!$C$2*'Precios ML'!V2905,'COSTOS VARIOS'!$B$2*'Precios ML'!V2905)</f>
        <v>125980</v>
      </c>
      <c r="J2905" s="22">
        <v>0</v>
      </c>
      <c r="K2905" s="27">
        <f t="shared" si="450"/>
        <v>10.4125</v>
      </c>
      <c r="L2905" s="27">
        <f t="shared" si="451"/>
        <v>10.4125</v>
      </c>
      <c r="M2905" s="26">
        <f>(INDEX(pesos!A:B,MATCH(L2905,pesos!A:A,1),2))</f>
        <v>16200</v>
      </c>
      <c r="N2905" s="26">
        <f>+R2905*'COSTOS VARIOS'!$O$1</f>
        <v>55100</v>
      </c>
      <c r="O2905" s="26">
        <f>+R2905*'COSTOS VARIOS'!$O$2</f>
        <v>1189</v>
      </c>
      <c r="P2905" s="26">
        <f>+R2905*'COSTOS VARIOS'!$O$3</f>
        <v>4350</v>
      </c>
      <c r="Q2905" s="26">
        <v>1</v>
      </c>
      <c r="R2905" s="26">
        <f t="shared" si="452"/>
        <v>290000</v>
      </c>
      <c r="S2905" s="25">
        <f t="shared" si="453"/>
        <v>492819</v>
      </c>
      <c r="T2905" s="28">
        <f t="shared" si="454"/>
        <v>0.27815688924331239</v>
      </c>
      <c r="U2905" s="29">
        <f t="shared" si="455"/>
        <v>629900</v>
      </c>
      <c r="V2905" s="26">
        <f>+INDEX('LISTA DE PRECIOS EKM '!A:K,MATCH('Precios ML'!B2905,'LISTA DE PRECIOS EKM '!A:A,0),8)</f>
        <v>629900</v>
      </c>
      <c r="W2905" s="26">
        <f t="shared" si="456"/>
        <v>629900</v>
      </c>
      <c r="X2905" s="26">
        <f t="shared" si="457"/>
        <v>0</v>
      </c>
      <c r="Y2905" s="26"/>
      <c r="Z2905" s="26">
        <f t="shared" si="458"/>
        <v>629900</v>
      </c>
      <c r="AA2905" s="30">
        <f t="shared" si="459"/>
        <v>1.1720689655172416</v>
      </c>
    </row>
    <row r="2906" spans="1:27">
      <c r="A2906" s="20" t="s">
        <v>7558</v>
      </c>
      <c r="B2906" s="20" t="s">
        <v>2070</v>
      </c>
      <c r="C2906" s="25">
        <v>633885</v>
      </c>
      <c r="D2906" s="22">
        <v>85</v>
      </c>
      <c r="E2906" s="22">
        <v>49</v>
      </c>
      <c r="F2906" s="22">
        <v>40</v>
      </c>
      <c r="G2906" s="22">
        <v>16000</v>
      </c>
      <c r="H2906" s="22" t="s">
        <v>5088</v>
      </c>
      <c r="I2906" s="26">
        <f>+IF(H2906='COSTOS VARIOS'!$C$1,'COSTOS VARIOS'!$C$2*'Precios ML'!V2906,'COSTOS VARIOS'!$B$2*'Precios ML'!V2906)</f>
        <v>271980</v>
      </c>
      <c r="J2906" s="22">
        <v>0</v>
      </c>
      <c r="K2906" s="27">
        <f t="shared" si="450"/>
        <v>10.4125</v>
      </c>
      <c r="L2906" s="27">
        <f t="shared" si="451"/>
        <v>10.4125</v>
      </c>
      <c r="M2906" s="26">
        <f>(INDEX(pesos!A:B,MATCH(L2906,pesos!A:A,1),2))</f>
        <v>16200</v>
      </c>
      <c r="N2906" s="26">
        <f>+R2906*'COSTOS VARIOS'!$O$1</f>
        <v>120438.15</v>
      </c>
      <c r="O2906" s="26">
        <f>+R2906*'COSTOS VARIOS'!$O$2</f>
        <v>2598.9285000000004</v>
      </c>
      <c r="P2906" s="26">
        <f>+R2906*'COSTOS VARIOS'!$O$3</f>
        <v>9508.2749999999996</v>
      </c>
      <c r="Q2906" s="26">
        <v>1</v>
      </c>
      <c r="R2906" s="26">
        <f t="shared" si="452"/>
        <v>633885</v>
      </c>
      <c r="S2906" s="25">
        <f t="shared" si="453"/>
        <v>1054610.3535000002</v>
      </c>
      <c r="T2906" s="28">
        <f t="shared" si="454"/>
        <v>0.28948098744414597</v>
      </c>
      <c r="U2906" s="29">
        <f t="shared" si="455"/>
        <v>1359900</v>
      </c>
      <c r="V2906" s="26">
        <f>+INDEX('LISTA DE PRECIOS EKM '!A:K,MATCH('Precios ML'!B2906,'LISTA DE PRECIOS EKM '!A:A,0),8)</f>
        <v>1359900</v>
      </c>
      <c r="W2906" s="26">
        <f t="shared" si="456"/>
        <v>1359900</v>
      </c>
      <c r="X2906" s="26">
        <f t="shared" si="457"/>
        <v>0</v>
      </c>
      <c r="Y2906" s="26"/>
      <c r="Z2906" s="26">
        <f t="shared" si="458"/>
        <v>1359900</v>
      </c>
      <c r="AA2906" s="30">
        <f t="shared" si="459"/>
        <v>1.1453418206772521</v>
      </c>
    </row>
    <row r="2907" spans="1:27">
      <c r="A2907" s="20" t="s">
        <v>7558</v>
      </c>
      <c r="B2907" s="20" t="s">
        <v>2070</v>
      </c>
      <c r="C2907" s="25">
        <v>633885</v>
      </c>
      <c r="D2907" s="22">
        <v>85</v>
      </c>
      <c r="E2907" s="22">
        <v>49</v>
      </c>
      <c r="F2907" s="22">
        <v>40</v>
      </c>
      <c r="G2907" s="22">
        <v>16000</v>
      </c>
      <c r="H2907" s="22" t="s">
        <v>5088</v>
      </c>
      <c r="I2907" s="26">
        <f>+IF(H2907='COSTOS VARIOS'!$C$1,'COSTOS VARIOS'!$C$2*'Precios ML'!V2907,'COSTOS VARIOS'!$B$2*'Precios ML'!V2907)</f>
        <v>271980</v>
      </c>
      <c r="J2907" s="22">
        <v>0</v>
      </c>
      <c r="K2907" s="27">
        <f t="shared" si="450"/>
        <v>10.4125</v>
      </c>
      <c r="L2907" s="27">
        <f t="shared" si="451"/>
        <v>10.4125</v>
      </c>
      <c r="M2907" s="26">
        <f>(INDEX(pesos!A:B,MATCH(L2907,pesos!A:A,1),2))</f>
        <v>16200</v>
      </c>
      <c r="N2907" s="26">
        <f>+R2907*'COSTOS VARIOS'!$O$1</f>
        <v>120438.15</v>
      </c>
      <c r="O2907" s="26">
        <f>+R2907*'COSTOS VARIOS'!$O$2</f>
        <v>2598.9285000000004</v>
      </c>
      <c r="P2907" s="26">
        <f>+R2907*'COSTOS VARIOS'!$O$3</f>
        <v>9508.2749999999996</v>
      </c>
      <c r="Q2907" s="26">
        <v>1</v>
      </c>
      <c r="R2907" s="26">
        <f t="shared" si="452"/>
        <v>633885</v>
      </c>
      <c r="S2907" s="25">
        <f t="shared" si="453"/>
        <v>1054610.3535000002</v>
      </c>
      <c r="T2907" s="28">
        <f t="shared" si="454"/>
        <v>0.28948098744414597</v>
      </c>
      <c r="U2907" s="29">
        <f t="shared" si="455"/>
        <v>1359900</v>
      </c>
      <c r="V2907" s="26">
        <f>+INDEX('LISTA DE PRECIOS EKM '!A:K,MATCH('Precios ML'!B2907,'LISTA DE PRECIOS EKM '!A:A,0),8)</f>
        <v>1359900</v>
      </c>
      <c r="W2907" s="26">
        <f t="shared" si="456"/>
        <v>1359900</v>
      </c>
      <c r="X2907" s="26">
        <f t="shared" si="457"/>
        <v>0</v>
      </c>
      <c r="Y2907" s="26"/>
      <c r="Z2907" s="26">
        <f t="shared" si="458"/>
        <v>1359900</v>
      </c>
      <c r="AA2907" s="30">
        <f t="shared" si="459"/>
        <v>1.1453418206772521</v>
      </c>
    </row>
    <row r="2908" spans="1:27">
      <c r="A2908" s="20" t="s">
        <v>7559</v>
      </c>
      <c r="B2908" s="20" t="s">
        <v>7560</v>
      </c>
      <c r="C2908" s="25">
        <v>534045</v>
      </c>
      <c r="D2908" s="22">
        <v>85</v>
      </c>
      <c r="E2908" s="22">
        <v>49</v>
      </c>
      <c r="F2908" s="22">
        <v>40</v>
      </c>
      <c r="G2908" s="22">
        <v>16000</v>
      </c>
      <c r="H2908" s="22" t="s">
        <v>5088</v>
      </c>
      <c r="I2908" s="26">
        <f>+IF(H2908='COSTOS VARIOS'!$C$1,'COSTOS VARIOS'!$C$2*'Precios ML'!V2908,'COSTOS VARIOS'!$B$2*'Precios ML'!V2908)</f>
        <v>229980</v>
      </c>
      <c r="J2908" s="22">
        <v>0</v>
      </c>
      <c r="K2908" s="27">
        <f t="shared" si="450"/>
        <v>10.4125</v>
      </c>
      <c r="L2908" s="27">
        <f t="shared" si="451"/>
        <v>10.4125</v>
      </c>
      <c r="M2908" s="26">
        <f>(INDEX(pesos!A:B,MATCH(L2908,pesos!A:A,1),2))</f>
        <v>16200</v>
      </c>
      <c r="N2908" s="26">
        <f>+R2908*'COSTOS VARIOS'!$O$1</f>
        <v>101468.55</v>
      </c>
      <c r="O2908" s="26">
        <f>+R2908*'COSTOS VARIOS'!$O$2</f>
        <v>2189.5845000000004</v>
      </c>
      <c r="P2908" s="26">
        <f>+R2908*'COSTOS VARIOS'!$O$3</f>
        <v>8010.6749999999993</v>
      </c>
      <c r="Q2908" s="26">
        <v>1</v>
      </c>
      <c r="R2908" s="26">
        <f t="shared" si="452"/>
        <v>534045</v>
      </c>
      <c r="S2908" s="25">
        <f t="shared" si="453"/>
        <v>891893.80950000009</v>
      </c>
      <c r="T2908" s="28">
        <f t="shared" si="454"/>
        <v>0.28927904617326528</v>
      </c>
      <c r="U2908" s="29">
        <f t="shared" si="455"/>
        <v>1149900</v>
      </c>
      <c r="V2908" s="26">
        <f>+INDEX('LISTA DE PRECIOS EKM '!A:K,MATCH('Precios ML'!B2908,'LISTA DE PRECIOS EKM '!A:A,0),8)</f>
        <v>1149900</v>
      </c>
      <c r="W2908" s="26">
        <f t="shared" si="456"/>
        <v>1149900</v>
      </c>
      <c r="X2908" s="26">
        <f t="shared" si="457"/>
        <v>0</v>
      </c>
      <c r="Y2908" s="26"/>
      <c r="Z2908" s="26">
        <f t="shared" si="458"/>
        <v>1149900</v>
      </c>
      <c r="AA2908" s="30">
        <f t="shared" si="459"/>
        <v>1.1531893379771367</v>
      </c>
    </row>
    <row r="2909" spans="1:27">
      <c r="A2909" s="20" t="s">
        <v>7559</v>
      </c>
      <c r="B2909" s="20" t="s">
        <v>7560</v>
      </c>
      <c r="C2909" s="25">
        <v>534045</v>
      </c>
      <c r="D2909" s="22">
        <v>85</v>
      </c>
      <c r="E2909" s="22">
        <v>49</v>
      </c>
      <c r="F2909" s="22">
        <v>40</v>
      </c>
      <c r="G2909" s="22">
        <v>16000</v>
      </c>
      <c r="H2909" s="22" t="s">
        <v>5088</v>
      </c>
      <c r="I2909" s="26">
        <f>+IF(H2909='COSTOS VARIOS'!$C$1,'COSTOS VARIOS'!$C$2*'Precios ML'!V2909,'COSTOS VARIOS'!$B$2*'Precios ML'!V2909)</f>
        <v>229980</v>
      </c>
      <c r="J2909" s="22">
        <v>0</v>
      </c>
      <c r="K2909" s="27">
        <f t="shared" si="450"/>
        <v>10.4125</v>
      </c>
      <c r="L2909" s="27">
        <f t="shared" si="451"/>
        <v>10.4125</v>
      </c>
      <c r="M2909" s="26">
        <f>(INDEX(pesos!A:B,MATCH(L2909,pesos!A:A,1),2))</f>
        <v>16200</v>
      </c>
      <c r="N2909" s="26">
        <f>+R2909*'COSTOS VARIOS'!$O$1</f>
        <v>101468.55</v>
      </c>
      <c r="O2909" s="26">
        <f>+R2909*'COSTOS VARIOS'!$O$2</f>
        <v>2189.5845000000004</v>
      </c>
      <c r="P2909" s="26">
        <f>+R2909*'COSTOS VARIOS'!$O$3</f>
        <v>8010.6749999999993</v>
      </c>
      <c r="Q2909" s="26">
        <v>1</v>
      </c>
      <c r="R2909" s="26">
        <f t="shared" si="452"/>
        <v>534045</v>
      </c>
      <c r="S2909" s="25">
        <f t="shared" si="453"/>
        <v>891893.80950000009</v>
      </c>
      <c r="T2909" s="28">
        <f t="shared" si="454"/>
        <v>0.28927904617326528</v>
      </c>
      <c r="U2909" s="29">
        <f t="shared" si="455"/>
        <v>1149900</v>
      </c>
      <c r="V2909" s="26">
        <f>+INDEX('LISTA DE PRECIOS EKM '!A:K,MATCH('Precios ML'!B2909,'LISTA DE PRECIOS EKM '!A:A,0),8)</f>
        <v>1149900</v>
      </c>
      <c r="W2909" s="26">
        <f t="shared" si="456"/>
        <v>1149900</v>
      </c>
      <c r="X2909" s="26">
        <f t="shared" si="457"/>
        <v>0</v>
      </c>
      <c r="Y2909" s="26"/>
      <c r="Z2909" s="26">
        <f t="shared" si="458"/>
        <v>1149900</v>
      </c>
      <c r="AA2909" s="30">
        <f t="shared" si="459"/>
        <v>1.1531893379771367</v>
      </c>
    </row>
    <row r="2910" spans="1:27">
      <c r="A2910" s="20" t="s">
        <v>7561</v>
      </c>
      <c r="B2910" s="20" t="s">
        <v>2224</v>
      </c>
      <c r="C2910" s="25">
        <v>615792.32999999996</v>
      </c>
      <c r="D2910" s="22">
        <v>85</v>
      </c>
      <c r="E2910" s="22">
        <v>49</v>
      </c>
      <c r="F2910" s="22">
        <v>40</v>
      </c>
      <c r="G2910" s="22">
        <v>16000</v>
      </c>
      <c r="H2910" s="22" t="s">
        <v>5088</v>
      </c>
      <c r="I2910" s="26">
        <f>+IF(H2910='COSTOS VARIOS'!$C$1,'COSTOS VARIOS'!$C$2*'Precios ML'!V2910,'COSTOS VARIOS'!$B$2*'Precios ML'!V2910)</f>
        <v>265980</v>
      </c>
      <c r="J2910" s="22">
        <v>0</v>
      </c>
      <c r="K2910" s="27">
        <f t="shared" si="450"/>
        <v>10.4125</v>
      </c>
      <c r="L2910" s="27">
        <f t="shared" si="451"/>
        <v>10.4125</v>
      </c>
      <c r="M2910" s="26">
        <f>(INDEX(pesos!A:B,MATCH(L2910,pesos!A:A,1),2))</f>
        <v>16200</v>
      </c>
      <c r="N2910" s="26">
        <f>+R2910*'COSTOS VARIOS'!$O$1</f>
        <v>117000.54269999999</v>
      </c>
      <c r="O2910" s="26">
        <f>+R2910*'COSTOS VARIOS'!$O$2</f>
        <v>2524.7485529999999</v>
      </c>
      <c r="P2910" s="26">
        <f>+R2910*'COSTOS VARIOS'!$O$3</f>
        <v>9236.8849499999997</v>
      </c>
      <c r="Q2910" s="26">
        <v>1</v>
      </c>
      <c r="R2910" s="26">
        <f t="shared" si="452"/>
        <v>615792.32999999996</v>
      </c>
      <c r="S2910" s="25">
        <f t="shared" si="453"/>
        <v>1026734.506203</v>
      </c>
      <c r="T2910" s="28">
        <f t="shared" si="454"/>
        <v>0.29527155458926391</v>
      </c>
      <c r="U2910" s="29">
        <f t="shared" si="455"/>
        <v>1329900</v>
      </c>
      <c r="V2910" s="26">
        <f>+INDEX('LISTA DE PRECIOS EKM '!A:K,MATCH('Precios ML'!B2910,'LISTA DE PRECIOS EKM '!A:A,0),8)</f>
        <v>1329900</v>
      </c>
      <c r="W2910" s="26">
        <f t="shared" si="456"/>
        <v>1329900</v>
      </c>
      <c r="X2910" s="26">
        <f t="shared" si="457"/>
        <v>0</v>
      </c>
      <c r="Y2910" s="26"/>
      <c r="Z2910" s="26">
        <f t="shared" si="458"/>
        <v>1329900</v>
      </c>
      <c r="AA2910" s="30">
        <f t="shared" si="459"/>
        <v>1.1596566491823634</v>
      </c>
    </row>
    <row r="2911" spans="1:27">
      <c r="A2911" s="20" t="s">
        <v>7561</v>
      </c>
      <c r="B2911" s="20" t="s">
        <v>2224</v>
      </c>
      <c r="C2911" s="25">
        <v>615792.32999999996</v>
      </c>
      <c r="D2911" s="22">
        <v>85</v>
      </c>
      <c r="E2911" s="22">
        <v>49</v>
      </c>
      <c r="F2911" s="22">
        <v>40</v>
      </c>
      <c r="G2911" s="22">
        <v>16000</v>
      </c>
      <c r="H2911" s="22" t="s">
        <v>5088</v>
      </c>
      <c r="I2911" s="26">
        <f>+IF(H2911='COSTOS VARIOS'!$C$1,'COSTOS VARIOS'!$C$2*'Precios ML'!V2911,'COSTOS VARIOS'!$B$2*'Precios ML'!V2911)</f>
        <v>265980</v>
      </c>
      <c r="J2911" s="22">
        <v>0</v>
      </c>
      <c r="K2911" s="27">
        <f t="shared" si="450"/>
        <v>10.4125</v>
      </c>
      <c r="L2911" s="27">
        <f t="shared" si="451"/>
        <v>10.4125</v>
      </c>
      <c r="M2911" s="26">
        <f>(INDEX(pesos!A:B,MATCH(L2911,pesos!A:A,1),2))</f>
        <v>16200</v>
      </c>
      <c r="N2911" s="26">
        <f>+R2911*'COSTOS VARIOS'!$O$1</f>
        <v>117000.54269999999</v>
      </c>
      <c r="O2911" s="26">
        <f>+R2911*'COSTOS VARIOS'!$O$2</f>
        <v>2524.7485529999999</v>
      </c>
      <c r="P2911" s="26">
        <f>+R2911*'COSTOS VARIOS'!$O$3</f>
        <v>9236.8849499999997</v>
      </c>
      <c r="Q2911" s="26">
        <v>1</v>
      </c>
      <c r="R2911" s="26">
        <f t="shared" si="452"/>
        <v>615792.32999999996</v>
      </c>
      <c r="S2911" s="25">
        <f t="shared" si="453"/>
        <v>1026734.506203</v>
      </c>
      <c r="T2911" s="28">
        <f t="shared" si="454"/>
        <v>0.29527155458926391</v>
      </c>
      <c r="U2911" s="29">
        <f t="shared" si="455"/>
        <v>1329900</v>
      </c>
      <c r="V2911" s="26">
        <f>+INDEX('LISTA DE PRECIOS EKM '!A:K,MATCH('Precios ML'!B2911,'LISTA DE PRECIOS EKM '!A:A,0),8)</f>
        <v>1329900</v>
      </c>
      <c r="W2911" s="26">
        <f t="shared" si="456"/>
        <v>1329900</v>
      </c>
      <c r="X2911" s="26">
        <f t="shared" si="457"/>
        <v>0</v>
      </c>
      <c r="Y2911" s="26"/>
      <c r="Z2911" s="26">
        <f t="shared" si="458"/>
        <v>1329900</v>
      </c>
      <c r="AA2911" s="30">
        <f t="shared" si="459"/>
        <v>1.1596566491823634</v>
      </c>
    </row>
    <row r="2912" spans="1:27">
      <c r="A2912" s="20" t="s">
        <v>7562</v>
      </c>
      <c r="B2912" s="20" t="s">
        <v>7563</v>
      </c>
      <c r="C2912" s="25">
        <v>377485</v>
      </c>
      <c r="D2912" s="22">
        <v>85</v>
      </c>
      <c r="E2912" s="22">
        <v>49</v>
      </c>
      <c r="F2912" s="22">
        <v>40</v>
      </c>
      <c r="G2912" s="22">
        <v>16000</v>
      </c>
      <c r="H2912" s="22" t="s">
        <v>5088</v>
      </c>
      <c r="I2912" s="26">
        <f>+IF(H2912='COSTOS VARIOS'!$C$1,'COSTOS VARIOS'!$C$2*'Precios ML'!V2912,'COSTOS VARIOS'!$B$2*'Precios ML'!V2912)</f>
        <v>133980</v>
      </c>
      <c r="J2912" s="22">
        <v>0</v>
      </c>
      <c r="K2912" s="27">
        <f t="shared" si="450"/>
        <v>10.4125</v>
      </c>
      <c r="L2912" s="27">
        <f t="shared" si="451"/>
        <v>10.4125</v>
      </c>
      <c r="M2912" s="26">
        <f>(INDEX(pesos!A:B,MATCH(L2912,pesos!A:A,1),2))</f>
        <v>16200</v>
      </c>
      <c r="N2912" s="26">
        <f>+R2912*'COSTOS VARIOS'!$O$1</f>
        <v>71722.149999999994</v>
      </c>
      <c r="O2912" s="26">
        <f>+R2912*'COSTOS VARIOS'!$O$2</f>
        <v>1547.6885000000002</v>
      </c>
      <c r="P2912" s="26">
        <f>+R2912*'COSTOS VARIOS'!$O$3</f>
        <v>5662.2749999999996</v>
      </c>
      <c r="Q2912" s="26">
        <v>1</v>
      </c>
      <c r="R2912" s="26">
        <f t="shared" si="452"/>
        <v>377485</v>
      </c>
      <c r="S2912" s="25">
        <f t="shared" si="453"/>
        <v>606597.11349999998</v>
      </c>
      <c r="T2912" s="28">
        <f t="shared" si="454"/>
        <v>0.10435738168081476</v>
      </c>
      <c r="U2912" s="29">
        <f t="shared" si="455"/>
        <v>669900</v>
      </c>
      <c r="V2912" s="26">
        <f>+INDEX('LISTA DE PRECIOS EKM '!A:K,MATCH('Precios ML'!B2912,'LISTA DE PRECIOS EKM '!A:A,0),8)</f>
        <v>669900</v>
      </c>
      <c r="W2912" s="26">
        <f t="shared" si="456"/>
        <v>669900</v>
      </c>
      <c r="X2912" s="26">
        <f t="shared" si="457"/>
        <v>0</v>
      </c>
      <c r="Y2912" s="26"/>
      <c r="Z2912" s="26">
        <f t="shared" si="458"/>
        <v>669900</v>
      </c>
      <c r="AA2912" s="30">
        <f t="shared" si="459"/>
        <v>0.77464005192259289</v>
      </c>
    </row>
    <row r="2913" spans="1:27">
      <c r="A2913" s="20" t="s">
        <v>7562</v>
      </c>
      <c r="B2913" s="20" t="s">
        <v>7563</v>
      </c>
      <c r="C2913" s="25">
        <v>377485</v>
      </c>
      <c r="D2913" s="22">
        <v>85</v>
      </c>
      <c r="E2913" s="22">
        <v>49</v>
      </c>
      <c r="F2913" s="22">
        <v>40</v>
      </c>
      <c r="G2913" s="22">
        <v>16000</v>
      </c>
      <c r="H2913" s="22" t="s">
        <v>5088</v>
      </c>
      <c r="I2913" s="26">
        <f>+IF(H2913='COSTOS VARIOS'!$C$1,'COSTOS VARIOS'!$C$2*'Precios ML'!V2913,'COSTOS VARIOS'!$B$2*'Precios ML'!V2913)</f>
        <v>133980</v>
      </c>
      <c r="J2913" s="22">
        <v>0</v>
      </c>
      <c r="K2913" s="27">
        <f t="shared" si="450"/>
        <v>10.4125</v>
      </c>
      <c r="L2913" s="27">
        <f t="shared" si="451"/>
        <v>10.4125</v>
      </c>
      <c r="M2913" s="26">
        <f>(INDEX(pesos!A:B,MATCH(L2913,pesos!A:A,1),2))</f>
        <v>16200</v>
      </c>
      <c r="N2913" s="26">
        <f>+R2913*'COSTOS VARIOS'!$O$1</f>
        <v>71722.149999999994</v>
      </c>
      <c r="O2913" s="26">
        <f>+R2913*'COSTOS VARIOS'!$O$2</f>
        <v>1547.6885000000002</v>
      </c>
      <c r="P2913" s="26">
        <f>+R2913*'COSTOS VARIOS'!$O$3</f>
        <v>5662.2749999999996</v>
      </c>
      <c r="Q2913" s="26">
        <v>1</v>
      </c>
      <c r="R2913" s="26">
        <f t="shared" si="452"/>
        <v>377485</v>
      </c>
      <c r="S2913" s="25">
        <f t="shared" si="453"/>
        <v>606597.11349999998</v>
      </c>
      <c r="T2913" s="28">
        <f t="shared" si="454"/>
        <v>0.10435738168081476</v>
      </c>
      <c r="U2913" s="29">
        <f t="shared" si="455"/>
        <v>669900</v>
      </c>
      <c r="V2913" s="26">
        <f>+INDEX('LISTA DE PRECIOS EKM '!A:K,MATCH('Precios ML'!B2913,'LISTA DE PRECIOS EKM '!A:A,0),8)</f>
        <v>669900</v>
      </c>
      <c r="W2913" s="26">
        <f t="shared" si="456"/>
        <v>669900</v>
      </c>
      <c r="X2913" s="26">
        <f t="shared" si="457"/>
        <v>0</v>
      </c>
      <c r="Y2913" s="26"/>
      <c r="Z2913" s="26">
        <f t="shared" si="458"/>
        <v>669900</v>
      </c>
      <c r="AA2913" s="30">
        <f t="shared" si="459"/>
        <v>0.77464005192259289</v>
      </c>
    </row>
    <row r="2914" spans="1:27">
      <c r="A2914" s="20" t="s">
        <v>7564</v>
      </c>
      <c r="B2914" s="20" t="s">
        <v>7565</v>
      </c>
      <c r="C2914" s="25">
        <v>377485</v>
      </c>
      <c r="D2914" s="22">
        <v>85</v>
      </c>
      <c r="E2914" s="22">
        <v>49</v>
      </c>
      <c r="F2914" s="22">
        <v>40</v>
      </c>
      <c r="G2914" s="22">
        <v>16000</v>
      </c>
      <c r="H2914" s="22" t="s">
        <v>5088</v>
      </c>
      <c r="I2914" s="26">
        <f>+IF(H2914='COSTOS VARIOS'!$C$1,'COSTOS VARIOS'!$C$2*'Precios ML'!V2914,'COSTOS VARIOS'!$B$2*'Precios ML'!V2914)</f>
        <v>127980</v>
      </c>
      <c r="J2914" s="22">
        <v>0</v>
      </c>
      <c r="K2914" s="27">
        <f t="shared" si="450"/>
        <v>10.4125</v>
      </c>
      <c r="L2914" s="27">
        <f t="shared" si="451"/>
        <v>10.4125</v>
      </c>
      <c r="M2914" s="26">
        <f>(INDEX(pesos!A:B,MATCH(L2914,pesos!A:A,1),2))</f>
        <v>16200</v>
      </c>
      <c r="N2914" s="26">
        <f>+R2914*'COSTOS VARIOS'!$O$1</f>
        <v>71722.149999999994</v>
      </c>
      <c r="O2914" s="26">
        <f>+R2914*'COSTOS VARIOS'!$O$2</f>
        <v>1547.6885000000002</v>
      </c>
      <c r="P2914" s="26">
        <f>+R2914*'COSTOS VARIOS'!$O$3</f>
        <v>5662.2749999999996</v>
      </c>
      <c r="Q2914" s="26">
        <v>1</v>
      </c>
      <c r="R2914" s="26">
        <f t="shared" si="452"/>
        <v>377485</v>
      </c>
      <c r="S2914" s="25">
        <f t="shared" si="453"/>
        <v>600597.11349999998</v>
      </c>
      <c r="T2914" s="28">
        <f t="shared" si="454"/>
        <v>6.5439685966789174E-2</v>
      </c>
      <c r="U2914" s="29">
        <f t="shared" si="455"/>
        <v>639900</v>
      </c>
      <c r="V2914" s="26">
        <f>+INDEX('LISTA DE PRECIOS EKM '!A:K,MATCH('Precios ML'!B2914,'LISTA DE PRECIOS EKM '!A:A,0),8)</f>
        <v>639900</v>
      </c>
      <c r="W2914" s="26">
        <f t="shared" si="456"/>
        <v>639900</v>
      </c>
      <c r="X2914" s="26">
        <f t="shared" si="457"/>
        <v>0</v>
      </c>
      <c r="Y2914" s="26"/>
      <c r="Z2914" s="26">
        <f t="shared" si="458"/>
        <v>639900</v>
      </c>
      <c r="AA2914" s="30">
        <f t="shared" si="459"/>
        <v>0.69516669536537878</v>
      </c>
    </row>
    <row r="2915" spans="1:27">
      <c r="A2915" s="20" t="s">
        <v>7564</v>
      </c>
      <c r="B2915" s="20" t="s">
        <v>7565</v>
      </c>
      <c r="C2915" s="25">
        <v>377485</v>
      </c>
      <c r="D2915" s="22">
        <v>85</v>
      </c>
      <c r="E2915" s="22">
        <v>49</v>
      </c>
      <c r="F2915" s="22">
        <v>40</v>
      </c>
      <c r="G2915" s="22">
        <v>16000</v>
      </c>
      <c r="H2915" s="22" t="s">
        <v>5088</v>
      </c>
      <c r="I2915" s="26">
        <f>+IF(H2915='COSTOS VARIOS'!$C$1,'COSTOS VARIOS'!$C$2*'Precios ML'!V2915,'COSTOS VARIOS'!$B$2*'Precios ML'!V2915)</f>
        <v>127980</v>
      </c>
      <c r="J2915" s="22">
        <v>0</v>
      </c>
      <c r="K2915" s="27">
        <f t="shared" si="450"/>
        <v>10.4125</v>
      </c>
      <c r="L2915" s="27">
        <f t="shared" si="451"/>
        <v>10.4125</v>
      </c>
      <c r="M2915" s="26">
        <f>(INDEX(pesos!A:B,MATCH(L2915,pesos!A:A,1),2))</f>
        <v>16200</v>
      </c>
      <c r="N2915" s="26">
        <f>+R2915*'COSTOS VARIOS'!$O$1</f>
        <v>71722.149999999994</v>
      </c>
      <c r="O2915" s="26">
        <f>+R2915*'COSTOS VARIOS'!$O$2</f>
        <v>1547.6885000000002</v>
      </c>
      <c r="P2915" s="26">
        <f>+R2915*'COSTOS VARIOS'!$O$3</f>
        <v>5662.2749999999996</v>
      </c>
      <c r="Q2915" s="26">
        <v>1</v>
      </c>
      <c r="R2915" s="26">
        <f t="shared" si="452"/>
        <v>377485</v>
      </c>
      <c r="S2915" s="25">
        <f t="shared" si="453"/>
        <v>600597.11349999998</v>
      </c>
      <c r="T2915" s="28">
        <f t="shared" si="454"/>
        <v>6.5439685966789174E-2</v>
      </c>
      <c r="U2915" s="29">
        <f t="shared" si="455"/>
        <v>639900</v>
      </c>
      <c r="V2915" s="26">
        <f>+INDEX('LISTA DE PRECIOS EKM '!A:K,MATCH('Precios ML'!B2915,'LISTA DE PRECIOS EKM '!A:A,0),8)</f>
        <v>639900</v>
      </c>
      <c r="W2915" s="26">
        <f t="shared" si="456"/>
        <v>639900</v>
      </c>
      <c r="X2915" s="26">
        <f t="shared" si="457"/>
        <v>0</v>
      </c>
      <c r="Y2915" s="26"/>
      <c r="Z2915" s="26">
        <f t="shared" si="458"/>
        <v>639900</v>
      </c>
      <c r="AA2915" s="30">
        <f t="shared" si="459"/>
        <v>0.69516669536537878</v>
      </c>
    </row>
    <row r="2916" spans="1:27">
      <c r="A2916" s="20" t="s">
        <v>7566</v>
      </c>
      <c r="B2916" s="20" t="s">
        <v>2537</v>
      </c>
      <c r="C2916" s="25">
        <v>489915.96638655465</v>
      </c>
      <c r="D2916" s="22">
        <v>85</v>
      </c>
      <c r="E2916" s="22">
        <v>49</v>
      </c>
      <c r="F2916" s="22">
        <v>40</v>
      </c>
      <c r="G2916" s="22">
        <v>16000</v>
      </c>
      <c r="H2916" s="22" t="s">
        <v>5088</v>
      </c>
      <c r="I2916" s="26">
        <f>+IF(H2916='COSTOS VARIOS'!$C$1,'COSTOS VARIOS'!$C$2*'Precios ML'!V2916,'COSTOS VARIOS'!$B$2*'Precios ML'!V2916)</f>
        <v>185980</v>
      </c>
      <c r="J2916" s="22">
        <v>0</v>
      </c>
      <c r="K2916" s="27">
        <f t="shared" si="450"/>
        <v>10.4125</v>
      </c>
      <c r="L2916" s="27">
        <f t="shared" si="451"/>
        <v>10.4125</v>
      </c>
      <c r="M2916" s="26">
        <f>(INDEX(pesos!A:B,MATCH(L2916,pesos!A:A,1),2))</f>
        <v>16200</v>
      </c>
      <c r="N2916" s="26">
        <f>+R2916*'COSTOS VARIOS'!$O$1</f>
        <v>93084.033613445383</v>
      </c>
      <c r="O2916" s="26">
        <f>+R2916*'COSTOS VARIOS'!$O$2</f>
        <v>2008.6554621848743</v>
      </c>
      <c r="P2916" s="26">
        <f>+R2916*'COSTOS VARIOS'!$O$3</f>
        <v>7348.7394957983197</v>
      </c>
      <c r="Q2916" s="26">
        <v>1</v>
      </c>
      <c r="R2916" s="26">
        <f t="shared" si="452"/>
        <v>489915.96638655465</v>
      </c>
      <c r="S2916" s="25">
        <f t="shared" si="453"/>
        <v>794537.39495798317</v>
      </c>
      <c r="T2916" s="28">
        <f t="shared" si="454"/>
        <v>0.17036656285910246</v>
      </c>
      <c r="U2916" s="29">
        <f t="shared" si="455"/>
        <v>929899.99999999988</v>
      </c>
      <c r="V2916" s="26">
        <f>+INDEX('LISTA DE PRECIOS EKM '!A:K,MATCH('Precios ML'!B2916,'LISTA DE PRECIOS EKM '!A:A,0),8)</f>
        <v>929900</v>
      </c>
      <c r="W2916" s="26">
        <f t="shared" si="456"/>
        <v>929900</v>
      </c>
      <c r="X2916" s="26">
        <f t="shared" si="457"/>
        <v>0</v>
      </c>
      <c r="Y2916" s="26"/>
      <c r="Z2916" s="26">
        <f t="shared" si="458"/>
        <v>929900</v>
      </c>
      <c r="AA2916" s="30">
        <f t="shared" si="459"/>
        <v>0.89808061749571166</v>
      </c>
    </row>
    <row r="2917" spans="1:27">
      <c r="A2917" s="20" t="s">
        <v>7566</v>
      </c>
      <c r="B2917" s="20" t="s">
        <v>2537</v>
      </c>
      <c r="C2917" s="25">
        <v>489915.96638655465</v>
      </c>
      <c r="D2917" s="22">
        <v>85</v>
      </c>
      <c r="E2917" s="22">
        <v>49</v>
      </c>
      <c r="F2917" s="22">
        <v>40</v>
      </c>
      <c r="G2917" s="22">
        <v>16000</v>
      </c>
      <c r="H2917" s="22" t="s">
        <v>5088</v>
      </c>
      <c r="I2917" s="26">
        <f>+IF(H2917='COSTOS VARIOS'!$C$1,'COSTOS VARIOS'!$C$2*'Precios ML'!V2917,'COSTOS VARIOS'!$B$2*'Precios ML'!V2917)</f>
        <v>185980</v>
      </c>
      <c r="J2917" s="22">
        <v>0</v>
      </c>
      <c r="K2917" s="27">
        <f t="shared" si="450"/>
        <v>10.4125</v>
      </c>
      <c r="L2917" s="27">
        <f t="shared" si="451"/>
        <v>10.4125</v>
      </c>
      <c r="M2917" s="26">
        <f>(INDEX(pesos!A:B,MATCH(L2917,pesos!A:A,1),2))</f>
        <v>16200</v>
      </c>
      <c r="N2917" s="26">
        <f>+R2917*'COSTOS VARIOS'!$O$1</f>
        <v>93084.033613445383</v>
      </c>
      <c r="O2917" s="26">
        <f>+R2917*'COSTOS VARIOS'!$O$2</f>
        <v>2008.6554621848743</v>
      </c>
      <c r="P2917" s="26">
        <f>+R2917*'COSTOS VARIOS'!$O$3</f>
        <v>7348.7394957983197</v>
      </c>
      <c r="Q2917" s="26">
        <v>1</v>
      </c>
      <c r="R2917" s="26">
        <f t="shared" si="452"/>
        <v>489915.96638655465</v>
      </c>
      <c r="S2917" s="25">
        <f t="shared" si="453"/>
        <v>794537.39495798317</v>
      </c>
      <c r="T2917" s="28">
        <f t="shared" si="454"/>
        <v>0.17036656285910246</v>
      </c>
      <c r="U2917" s="29">
        <f t="shared" si="455"/>
        <v>929899.99999999988</v>
      </c>
      <c r="V2917" s="26">
        <f>+INDEX('LISTA DE PRECIOS EKM '!A:K,MATCH('Precios ML'!B2917,'LISTA DE PRECIOS EKM '!A:A,0),8)</f>
        <v>929900</v>
      </c>
      <c r="W2917" s="26">
        <f t="shared" si="456"/>
        <v>929900</v>
      </c>
      <c r="X2917" s="26">
        <f t="shared" si="457"/>
        <v>0</v>
      </c>
      <c r="Y2917" s="26"/>
      <c r="Z2917" s="26">
        <f t="shared" si="458"/>
        <v>929900</v>
      </c>
      <c r="AA2917" s="30">
        <f t="shared" si="459"/>
        <v>0.89808061749571166</v>
      </c>
    </row>
    <row r="2918" spans="1:27">
      <c r="A2918" s="20" t="s">
        <v>7567</v>
      </c>
      <c r="B2918" s="20" t="s">
        <v>7568</v>
      </c>
      <c r="C2918" s="25">
        <v>489915.96638655465</v>
      </c>
      <c r="D2918" s="22">
        <v>85</v>
      </c>
      <c r="E2918" s="22">
        <v>49</v>
      </c>
      <c r="F2918" s="22">
        <v>40</v>
      </c>
      <c r="G2918" s="22">
        <v>16000</v>
      </c>
      <c r="H2918" s="22" t="s">
        <v>5088</v>
      </c>
      <c r="I2918" s="26">
        <f>+IF(H2918='COSTOS VARIOS'!$C$1,'COSTOS VARIOS'!$C$2*'Precios ML'!V2918,'COSTOS VARIOS'!$B$2*'Precios ML'!V2918)</f>
        <v>181980</v>
      </c>
      <c r="J2918" s="22">
        <v>0</v>
      </c>
      <c r="K2918" s="27">
        <f t="shared" si="450"/>
        <v>10.4125</v>
      </c>
      <c r="L2918" s="27">
        <f t="shared" si="451"/>
        <v>10.4125</v>
      </c>
      <c r="M2918" s="26">
        <f>(INDEX(pesos!A:B,MATCH(L2918,pesos!A:A,1),2))</f>
        <v>16200</v>
      </c>
      <c r="N2918" s="26">
        <f>+R2918*'COSTOS VARIOS'!$O$1</f>
        <v>93084.033613445383</v>
      </c>
      <c r="O2918" s="26">
        <f>+R2918*'COSTOS VARIOS'!$O$2</f>
        <v>2008.6554621848743</v>
      </c>
      <c r="P2918" s="26">
        <f>+R2918*'COSTOS VARIOS'!$O$3</f>
        <v>7348.7394957983197</v>
      </c>
      <c r="Q2918" s="26">
        <v>1</v>
      </c>
      <c r="R2918" s="26">
        <f t="shared" si="452"/>
        <v>489915.96638655465</v>
      </c>
      <c r="S2918" s="25">
        <f t="shared" si="453"/>
        <v>790537.39495798317</v>
      </c>
      <c r="T2918" s="28">
        <f t="shared" si="454"/>
        <v>0.15098919520228504</v>
      </c>
      <c r="U2918" s="29">
        <f t="shared" si="455"/>
        <v>909900</v>
      </c>
      <c r="V2918" s="26">
        <f>+INDEX('LISTA DE PRECIOS EKM '!A:K,MATCH('Precios ML'!B2918,'LISTA DE PRECIOS EKM '!A:A,0),8)</f>
        <v>909900</v>
      </c>
      <c r="W2918" s="26">
        <f t="shared" si="456"/>
        <v>909900</v>
      </c>
      <c r="X2918" s="26">
        <f t="shared" si="457"/>
        <v>0</v>
      </c>
      <c r="Y2918" s="26"/>
      <c r="Z2918" s="26">
        <f t="shared" si="458"/>
        <v>909900</v>
      </c>
      <c r="AA2918" s="30">
        <f t="shared" si="459"/>
        <v>0.85725728987993133</v>
      </c>
    </row>
    <row r="2919" spans="1:27">
      <c r="A2919" s="20" t="s">
        <v>7567</v>
      </c>
      <c r="B2919" s="20" t="s">
        <v>7568</v>
      </c>
      <c r="C2919" s="25">
        <v>489915.96638655465</v>
      </c>
      <c r="D2919" s="22">
        <v>85</v>
      </c>
      <c r="E2919" s="22">
        <v>49</v>
      </c>
      <c r="F2919" s="22">
        <v>40</v>
      </c>
      <c r="G2919" s="22">
        <v>16000</v>
      </c>
      <c r="H2919" s="22" t="s">
        <v>5088</v>
      </c>
      <c r="I2919" s="26">
        <f>+IF(H2919='COSTOS VARIOS'!$C$1,'COSTOS VARIOS'!$C$2*'Precios ML'!V2919,'COSTOS VARIOS'!$B$2*'Precios ML'!V2919)</f>
        <v>181980</v>
      </c>
      <c r="J2919" s="22">
        <v>0</v>
      </c>
      <c r="K2919" s="27">
        <f t="shared" si="450"/>
        <v>10.4125</v>
      </c>
      <c r="L2919" s="27">
        <f t="shared" si="451"/>
        <v>10.4125</v>
      </c>
      <c r="M2919" s="26">
        <f>(INDEX(pesos!A:B,MATCH(L2919,pesos!A:A,1),2))</f>
        <v>16200</v>
      </c>
      <c r="N2919" s="26">
        <f>+R2919*'COSTOS VARIOS'!$O$1</f>
        <v>93084.033613445383</v>
      </c>
      <c r="O2919" s="26">
        <f>+R2919*'COSTOS VARIOS'!$O$2</f>
        <v>2008.6554621848743</v>
      </c>
      <c r="P2919" s="26">
        <f>+R2919*'COSTOS VARIOS'!$O$3</f>
        <v>7348.7394957983197</v>
      </c>
      <c r="Q2919" s="26">
        <v>1</v>
      </c>
      <c r="R2919" s="26">
        <f t="shared" si="452"/>
        <v>489915.96638655465</v>
      </c>
      <c r="S2919" s="25">
        <f t="shared" si="453"/>
        <v>790537.39495798317</v>
      </c>
      <c r="T2919" s="28">
        <f t="shared" si="454"/>
        <v>0.15098919520228504</v>
      </c>
      <c r="U2919" s="29">
        <f t="shared" si="455"/>
        <v>909900</v>
      </c>
      <c r="V2919" s="26">
        <f>+INDEX('LISTA DE PRECIOS EKM '!A:K,MATCH('Precios ML'!B2919,'LISTA DE PRECIOS EKM '!A:A,0),8)</f>
        <v>909900</v>
      </c>
      <c r="W2919" s="26">
        <f t="shared" si="456"/>
        <v>909900</v>
      </c>
      <c r="X2919" s="26">
        <f t="shared" si="457"/>
        <v>0</v>
      </c>
      <c r="Y2919" s="26"/>
      <c r="Z2919" s="26">
        <f t="shared" si="458"/>
        <v>909900</v>
      </c>
      <c r="AA2919" s="30">
        <f t="shared" si="459"/>
        <v>0.85725728987993133</v>
      </c>
    </row>
    <row r="2920" spans="1:27">
      <c r="A2920" s="20" t="s">
        <v>7569</v>
      </c>
      <c r="B2920" s="20" t="s">
        <v>7570</v>
      </c>
      <c r="C2920" s="25">
        <v>39000</v>
      </c>
      <c r="D2920" s="22">
        <v>85</v>
      </c>
      <c r="E2920" s="22">
        <v>49</v>
      </c>
      <c r="F2920" s="22">
        <v>40</v>
      </c>
      <c r="G2920" s="22">
        <v>16000</v>
      </c>
      <c r="H2920" s="22" t="s">
        <v>5088</v>
      </c>
      <c r="I2920" s="26">
        <f>+IF(H2920='COSTOS VARIOS'!$C$1,'COSTOS VARIOS'!$C$2*'Precios ML'!V2920,'COSTOS VARIOS'!$B$2*'Precios ML'!V2920)</f>
        <v>15980</v>
      </c>
      <c r="J2920" s="22">
        <v>0</v>
      </c>
      <c r="K2920" s="27">
        <f t="shared" si="450"/>
        <v>10.4125</v>
      </c>
      <c r="L2920" s="27">
        <f t="shared" si="451"/>
        <v>10.4125</v>
      </c>
      <c r="M2920" s="26">
        <f>(INDEX(pesos!A:B,MATCH(L2920,pesos!A:A,1),2))</f>
        <v>16200</v>
      </c>
      <c r="N2920" s="26">
        <f>+R2920*'COSTOS VARIOS'!$O$1</f>
        <v>7410</v>
      </c>
      <c r="O2920" s="26">
        <f>+R2920*'COSTOS VARIOS'!$O$2</f>
        <v>159.9</v>
      </c>
      <c r="P2920" s="26">
        <f>+R2920*'COSTOS VARIOS'!$O$3</f>
        <v>585</v>
      </c>
      <c r="Q2920" s="26">
        <v>1</v>
      </c>
      <c r="R2920" s="26">
        <f t="shared" si="452"/>
        <v>39000</v>
      </c>
      <c r="S2920" s="25">
        <f t="shared" si="453"/>
        <v>79334.899999999994</v>
      </c>
      <c r="T2920" s="28">
        <f t="shared" si="454"/>
        <v>7.1229685800322518E-3</v>
      </c>
      <c r="U2920" s="29">
        <f t="shared" si="455"/>
        <v>79900</v>
      </c>
      <c r="V2920" s="26">
        <f>+INDEX('LISTA DE PRECIOS EKM '!A:K,MATCH('Precios ML'!B2920,'LISTA DE PRECIOS EKM '!A:A,0),8)</f>
        <v>79900</v>
      </c>
      <c r="W2920" s="26">
        <f t="shared" si="456"/>
        <v>79900</v>
      </c>
      <c r="X2920" s="26">
        <f t="shared" si="457"/>
        <v>0</v>
      </c>
      <c r="Y2920" s="26"/>
      <c r="Z2920" s="26">
        <f t="shared" si="458"/>
        <v>79900</v>
      </c>
      <c r="AA2920" s="30">
        <f t="shared" si="459"/>
        <v>1.0487179487179485</v>
      </c>
    </row>
    <row r="2921" spans="1:27">
      <c r="A2921" s="20" t="s">
        <v>7518</v>
      </c>
      <c r="B2921" s="20" t="s">
        <v>7519</v>
      </c>
      <c r="C2921" s="25">
        <v>353860</v>
      </c>
      <c r="D2921" s="22">
        <v>85</v>
      </c>
      <c r="E2921" s="22">
        <v>49</v>
      </c>
      <c r="F2921" s="22">
        <v>40</v>
      </c>
      <c r="G2921" s="22">
        <v>16000</v>
      </c>
      <c r="H2921" s="22" t="s">
        <v>5088</v>
      </c>
      <c r="I2921" s="26">
        <f>+IF(H2921='COSTOS VARIOS'!$C$1,'COSTOS VARIOS'!$C$2*'Precios ML'!V2921,'COSTOS VARIOS'!$B$2*'Precios ML'!V2921)</f>
        <v>153980</v>
      </c>
      <c r="J2921" s="22">
        <v>0</v>
      </c>
      <c r="K2921" s="27">
        <f t="shared" si="450"/>
        <v>10.4125</v>
      </c>
      <c r="L2921" s="27">
        <f t="shared" si="451"/>
        <v>10.4125</v>
      </c>
      <c r="M2921" s="26">
        <f>(INDEX(pesos!A:B,MATCH(L2921,pesos!A:A,1),2))</f>
        <v>16200</v>
      </c>
      <c r="N2921" s="26">
        <f>+R2921*'COSTOS VARIOS'!$O$1</f>
        <v>67233.399999999994</v>
      </c>
      <c r="O2921" s="26">
        <f>+R2921*'COSTOS VARIOS'!$O$2</f>
        <v>1450.826</v>
      </c>
      <c r="P2921" s="26">
        <f>+R2921*'COSTOS VARIOS'!$O$3</f>
        <v>5307.9</v>
      </c>
      <c r="Q2921" s="26">
        <v>1</v>
      </c>
      <c r="R2921" s="26">
        <f t="shared" si="452"/>
        <v>353860</v>
      </c>
      <c r="S2921" s="25">
        <f t="shared" si="453"/>
        <v>598032.12600000005</v>
      </c>
      <c r="T2921" s="28">
        <f t="shared" si="454"/>
        <v>0.2873890323410484</v>
      </c>
      <c r="U2921" s="29">
        <f t="shared" si="455"/>
        <v>769900</v>
      </c>
      <c r="V2921" s="26">
        <f>+INDEX('LISTA DE PRECIOS EKM '!A:K,MATCH('Precios ML'!B2921,'LISTA DE PRECIOS EKM '!A:A,0),8)</f>
        <v>769900</v>
      </c>
      <c r="W2921" s="26">
        <f t="shared" si="456"/>
        <v>769900</v>
      </c>
      <c r="X2921" s="26">
        <f t="shared" si="457"/>
        <v>0</v>
      </c>
      <c r="Y2921" s="26"/>
      <c r="Z2921" s="26">
        <f t="shared" si="458"/>
        <v>769900</v>
      </c>
      <c r="AA2921" s="30">
        <f t="shared" si="459"/>
        <v>1.175719210987396</v>
      </c>
    </row>
    <row r="2922" spans="1:27">
      <c r="A2922" s="20" t="s">
        <v>7571</v>
      </c>
      <c r="B2922" s="20" t="s">
        <v>7572</v>
      </c>
      <c r="C2922" s="25">
        <v>410000</v>
      </c>
      <c r="D2922" s="22">
        <v>85</v>
      </c>
      <c r="E2922" s="22">
        <v>49</v>
      </c>
      <c r="F2922" s="22">
        <v>40</v>
      </c>
      <c r="G2922" s="22">
        <v>16000</v>
      </c>
      <c r="H2922" s="22" t="s">
        <v>5088</v>
      </c>
      <c r="I2922" s="26">
        <f>+IF(H2922='COSTOS VARIOS'!$C$1,'COSTOS VARIOS'!$C$2*'Precios ML'!V2922,'COSTOS VARIOS'!$B$2*'Precios ML'!V2922)</f>
        <v>177980</v>
      </c>
      <c r="J2922" s="22">
        <v>0</v>
      </c>
      <c r="K2922" s="27">
        <f t="shared" si="450"/>
        <v>10.4125</v>
      </c>
      <c r="L2922" s="27">
        <f t="shared" si="451"/>
        <v>10.4125</v>
      </c>
      <c r="M2922" s="26">
        <f>(INDEX(pesos!A:B,MATCH(L2922,pesos!A:A,1),2))</f>
        <v>16200</v>
      </c>
      <c r="N2922" s="26">
        <f>+R2922*'COSTOS VARIOS'!$O$1</f>
        <v>77900</v>
      </c>
      <c r="O2922" s="26">
        <f>+R2922*'COSTOS VARIOS'!$O$2</f>
        <v>1681.0000000000002</v>
      </c>
      <c r="P2922" s="26">
        <f>+R2922*'COSTOS VARIOS'!$O$3</f>
        <v>6150</v>
      </c>
      <c r="Q2922" s="26">
        <v>1</v>
      </c>
      <c r="R2922" s="26">
        <f t="shared" si="452"/>
        <v>410000</v>
      </c>
      <c r="S2922" s="25">
        <f t="shared" si="453"/>
        <v>689911</v>
      </c>
      <c r="T2922" s="28">
        <f t="shared" si="454"/>
        <v>0.28987652030479283</v>
      </c>
      <c r="U2922" s="29">
        <f t="shared" si="455"/>
        <v>889899.99999999988</v>
      </c>
      <c r="V2922" s="26">
        <f>+INDEX('LISTA DE PRECIOS EKM '!A:K,MATCH('Precios ML'!B2922,'LISTA DE PRECIOS EKM '!A:A,0),8)</f>
        <v>889900</v>
      </c>
      <c r="W2922" s="26">
        <f t="shared" si="456"/>
        <v>889900</v>
      </c>
      <c r="X2922" s="26">
        <f t="shared" si="457"/>
        <v>0</v>
      </c>
      <c r="Y2922" s="26"/>
      <c r="Z2922" s="26">
        <f t="shared" si="458"/>
        <v>889900</v>
      </c>
      <c r="AA2922" s="30">
        <f t="shared" si="459"/>
        <v>1.1704878048780487</v>
      </c>
    </row>
    <row r="2923" spans="1:27">
      <c r="A2923" s="20" t="s">
        <v>7571</v>
      </c>
      <c r="B2923" s="20" t="s">
        <v>7572</v>
      </c>
      <c r="C2923" s="25">
        <v>410000</v>
      </c>
      <c r="D2923" s="22">
        <v>85</v>
      </c>
      <c r="E2923" s="22">
        <v>49</v>
      </c>
      <c r="F2923" s="22">
        <v>40</v>
      </c>
      <c r="G2923" s="22">
        <v>16000</v>
      </c>
      <c r="H2923" s="22" t="s">
        <v>5088</v>
      </c>
      <c r="I2923" s="26">
        <f>+IF(H2923='COSTOS VARIOS'!$C$1,'COSTOS VARIOS'!$C$2*'Precios ML'!V2923,'COSTOS VARIOS'!$B$2*'Precios ML'!V2923)</f>
        <v>177980</v>
      </c>
      <c r="J2923" s="22">
        <v>0</v>
      </c>
      <c r="K2923" s="27">
        <f t="shared" si="450"/>
        <v>10.4125</v>
      </c>
      <c r="L2923" s="27">
        <f t="shared" si="451"/>
        <v>10.4125</v>
      </c>
      <c r="M2923" s="26">
        <f>(INDEX(pesos!A:B,MATCH(L2923,pesos!A:A,1),2))</f>
        <v>16200</v>
      </c>
      <c r="N2923" s="26">
        <f>+R2923*'COSTOS VARIOS'!$O$1</f>
        <v>77900</v>
      </c>
      <c r="O2923" s="26">
        <f>+R2923*'COSTOS VARIOS'!$O$2</f>
        <v>1681.0000000000002</v>
      </c>
      <c r="P2923" s="26">
        <f>+R2923*'COSTOS VARIOS'!$O$3</f>
        <v>6150</v>
      </c>
      <c r="Q2923" s="26">
        <v>1</v>
      </c>
      <c r="R2923" s="26">
        <f t="shared" si="452"/>
        <v>410000</v>
      </c>
      <c r="S2923" s="25">
        <f t="shared" si="453"/>
        <v>689911</v>
      </c>
      <c r="T2923" s="28">
        <f t="shared" si="454"/>
        <v>0.28987652030479283</v>
      </c>
      <c r="U2923" s="29">
        <f t="shared" si="455"/>
        <v>889899.99999999988</v>
      </c>
      <c r="V2923" s="26">
        <f>+INDEX('LISTA DE PRECIOS EKM '!A:K,MATCH('Precios ML'!B2923,'LISTA DE PRECIOS EKM '!A:A,0),8)</f>
        <v>889900</v>
      </c>
      <c r="W2923" s="26">
        <f t="shared" si="456"/>
        <v>889900</v>
      </c>
      <c r="X2923" s="26">
        <f t="shared" si="457"/>
        <v>0</v>
      </c>
      <c r="Y2923" s="26"/>
      <c r="Z2923" s="26">
        <f t="shared" si="458"/>
        <v>889900</v>
      </c>
      <c r="AA2923" s="30">
        <f t="shared" si="459"/>
        <v>1.1704878048780487</v>
      </c>
    </row>
    <row r="2924" spans="1:27">
      <c r="A2924" s="20" t="s">
        <v>7573</v>
      </c>
      <c r="B2924" s="20" t="s">
        <v>1722</v>
      </c>
      <c r="C2924" s="25">
        <v>148618.79999999999</v>
      </c>
      <c r="D2924" s="22">
        <v>85</v>
      </c>
      <c r="E2924" s="22">
        <v>49</v>
      </c>
      <c r="F2924" s="22">
        <v>40</v>
      </c>
      <c r="G2924" s="22">
        <v>16000</v>
      </c>
      <c r="H2924" s="22" t="s">
        <v>5088</v>
      </c>
      <c r="I2924" s="26">
        <f>+IF(H2924='COSTOS VARIOS'!$C$1,'COSTOS VARIOS'!$C$2*'Precios ML'!V2924,'COSTOS VARIOS'!$B$2*'Precios ML'!V2924)</f>
        <v>65980</v>
      </c>
      <c r="J2924" s="22">
        <v>0</v>
      </c>
      <c r="K2924" s="27">
        <f t="shared" si="450"/>
        <v>10.4125</v>
      </c>
      <c r="L2924" s="27">
        <f t="shared" si="451"/>
        <v>10.4125</v>
      </c>
      <c r="M2924" s="26">
        <f>(INDEX(pesos!A:B,MATCH(L2924,pesos!A:A,1),2))</f>
        <v>16200</v>
      </c>
      <c r="N2924" s="26">
        <f>+R2924*'COSTOS VARIOS'!$O$1</f>
        <v>28237.571999999996</v>
      </c>
      <c r="O2924" s="26">
        <f>+R2924*'COSTOS VARIOS'!$O$2</f>
        <v>609.33708000000001</v>
      </c>
      <c r="P2924" s="26">
        <f>+R2924*'COSTOS VARIOS'!$O$3</f>
        <v>2229.2819999999997</v>
      </c>
      <c r="Q2924" s="26">
        <v>1</v>
      </c>
      <c r="R2924" s="26">
        <f t="shared" si="452"/>
        <v>148618.79999999999</v>
      </c>
      <c r="S2924" s="25">
        <f t="shared" si="453"/>
        <v>261874.99107999998</v>
      </c>
      <c r="T2924" s="28">
        <f t="shared" si="454"/>
        <v>0.25976137942557154</v>
      </c>
      <c r="U2924" s="29">
        <f t="shared" si="455"/>
        <v>329900</v>
      </c>
      <c r="V2924" s="26">
        <f>+INDEX('LISTA DE PRECIOS EKM '!A:K,MATCH('Precios ML'!B2924,'LISTA DE PRECIOS EKM '!A:A,0),8)</f>
        <v>329900</v>
      </c>
      <c r="W2924" s="26">
        <f t="shared" si="456"/>
        <v>329900</v>
      </c>
      <c r="X2924" s="26">
        <f t="shared" si="457"/>
        <v>0</v>
      </c>
      <c r="Y2924" s="26"/>
      <c r="Z2924" s="26">
        <f t="shared" si="458"/>
        <v>329900</v>
      </c>
      <c r="AA2924" s="30">
        <f t="shared" si="459"/>
        <v>1.2197730031463045</v>
      </c>
    </row>
    <row r="2925" spans="1:27">
      <c r="A2925" s="20" t="s">
        <v>7573</v>
      </c>
      <c r="B2925" s="20" t="s">
        <v>1722</v>
      </c>
      <c r="C2925" s="25">
        <v>148618.79999999999</v>
      </c>
      <c r="D2925" s="22">
        <v>85</v>
      </c>
      <c r="E2925" s="22">
        <v>49</v>
      </c>
      <c r="F2925" s="22">
        <v>40</v>
      </c>
      <c r="G2925" s="22">
        <v>16000</v>
      </c>
      <c r="H2925" s="22" t="s">
        <v>5088</v>
      </c>
      <c r="I2925" s="26">
        <f>+IF(H2925='COSTOS VARIOS'!$C$1,'COSTOS VARIOS'!$C$2*'Precios ML'!V2925,'COSTOS VARIOS'!$B$2*'Precios ML'!V2925)</f>
        <v>65980</v>
      </c>
      <c r="J2925" s="22">
        <v>0</v>
      </c>
      <c r="K2925" s="27">
        <f t="shared" si="450"/>
        <v>10.4125</v>
      </c>
      <c r="L2925" s="27">
        <f t="shared" si="451"/>
        <v>10.4125</v>
      </c>
      <c r="M2925" s="26">
        <f>(INDEX(pesos!A:B,MATCH(L2925,pesos!A:A,1),2))</f>
        <v>16200</v>
      </c>
      <c r="N2925" s="26">
        <f>+R2925*'COSTOS VARIOS'!$O$1</f>
        <v>28237.571999999996</v>
      </c>
      <c r="O2925" s="26">
        <f>+R2925*'COSTOS VARIOS'!$O$2</f>
        <v>609.33708000000001</v>
      </c>
      <c r="P2925" s="26">
        <f>+R2925*'COSTOS VARIOS'!$O$3</f>
        <v>2229.2819999999997</v>
      </c>
      <c r="Q2925" s="26">
        <v>1</v>
      </c>
      <c r="R2925" s="26">
        <f t="shared" si="452"/>
        <v>148618.79999999999</v>
      </c>
      <c r="S2925" s="25">
        <f t="shared" si="453"/>
        <v>261874.99107999998</v>
      </c>
      <c r="T2925" s="28">
        <f t="shared" si="454"/>
        <v>0.25976137942557154</v>
      </c>
      <c r="U2925" s="29">
        <f t="shared" si="455"/>
        <v>329900</v>
      </c>
      <c r="V2925" s="26">
        <f>+INDEX('LISTA DE PRECIOS EKM '!A:K,MATCH('Precios ML'!B2925,'LISTA DE PRECIOS EKM '!A:A,0),8)</f>
        <v>329900</v>
      </c>
      <c r="W2925" s="26">
        <f t="shared" si="456"/>
        <v>329900</v>
      </c>
      <c r="X2925" s="26">
        <f t="shared" si="457"/>
        <v>0</v>
      </c>
      <c r="Y2925" s="26"/>
      <c r="Z2925" s="26">
        <f t="shared" si="458"/>
        <v>329900</v>
      </c>
      <c r="AA2925" s="30">
        <f t="shared" si="459"/>
        <v>1.2197730031463045</v>
      </c>
    </row>
    <row r="2926" spans="1:27">
      <c r="A2926" s="20" t="s">
        <v>7494</v>
      </c>
      <c r="B2926" s="20" t="s">
        <v>2420</v>
      </c>
      <c r="C2926" s="25">
        <v>170891.62</v>
      </c>
      <c r="D2926" s="22">
        <v>85</v>
      </c>
      <c r="E2926" s="22">
        <v>49</v>
      </c>
      <c r="F2926" s="22">
        <v>40</v>
      </c>
      <c r="G2926" s="22">
        <v>16000</v>
      </c>
      <c r="H2926" s="22" t="s">
        <v>5088</v>
      </c>
      <c r="I2926" s="26">
        <f>+IF(H2926='COSTOS VARIOS'!$C$1,'COSTOS VARIOS'!$C$2*'Precios ML'!V2926,'COSTOS VARIOS'!$B$2*'Precios ML'!V2926)</f>
        <v>71980</v>
      </c>
      <c r="J2926" s="22">
        <v>0</v>
      </c>
      <c r="K2926" s="27">
        <f t="shared" si="450"/>
        <v>10.4125</v>
      </c>
      <c r="L2926" s="27">
        <f t="shared" si="451"/>
        <v>10.4125</v>
      </c>
      <c r="M2926" s="26">
        <f>(INDEX(pesos!A:B,MATCH(L2926,pesos!A:A,1),2))</f>
        <v>16200</v>
      </c>
      <c r="N2926" s="26">
        <f>+R2926*'COSTOS VARIOS'!$O$1</f>
        <v>32469.407800000001</v>
      </c>
      <c r="O2926" s="26">
        <f>+R2926*'COSTOS VARIOS'!$O$2</f>
        <v>700.65564200000006</v>
      </c>
      <c r="P2926" s="26">
        <f>+R2926*'COSTOS VARIOS'!$O$3</f>
        <v>2563.3742999999999</v>
      </c>
      <c r="Q2926" s="26">
        <v>1</v>
      </c>
      <c r="R2926" s="26">
        <f t="shared" si="452"/>
        <v>170891.62</v>
      </c>
      <c r="S2926" s="25">
        <f t="shared" si="453"/>
        <v>294805.05774199998</v>
      </c>
      <c r="T2926" s="28">
        <f t="shared" si="454"/>
        <v>0.22080673498813641</v>
      </c>
      <c r="U2926" s="29">
        <f t="shared" si="455"/>
        <v>359900</v>
      </c>
      <c r="V2926" s="26">
        <f>+INDEX('LISTA DE PRECIOS EKM '!A:K,MATCH('Precios ML'!B2926,'LISTA DE PRECIOS EKM '!A:A,0),8)</f>
        <v>359900</v>
      </c>
      <c r="W2926" s="26">
        <f t="shared" si="456"/>
        <v>359900</v>
      </c>
      <c r="X2926" s="26">
        <f t="shared" si="457"/>
        <v>0</v>
      </c>
      <c r="Y2926" s="26"/>
      <c r="Z2926" s="26">
        <f t="shared" si="458"/>
        <v>359900</v>
      </c>
      <c r="AA2926" s="30">
        <f t="shared" si="459"/>
        <v>1.1060131561746562</v>
      </c>
    </row>
    <row r="2927" spans="1:27">
      <c r="A2927" s="20" t="s">
        <v>7533</v>
      </c>
      <c r="B2927" s="20" t="s">
        <v>7534</v>
      </c>
      <c r="C2927" s="25">
        <v>93000</v>
      </c>
      <c r="D2927" s="22">
        <v>85</v>
      </c>
      <c r="E2927" s="22">
        <v>49</v>
      </c>
      <c r="F2927" s="22">
        <v>40</v>
      </c>
      <c r="G2927" s="22">
        <v>16000</v>
      </c>
      <c r="H2927" s="22" t="s">
        <v>5088</v>
      </c>
      <c r="I2927" s="26">
        <f>+IF(H2927='COSTOS VARIOS'!$C$1,'COSTOS VARIOS'!$C$2*'Precios ML'!V2927,'COSTOS VARIOS'!$B$2*'Precios ML'!V2927)</f>
        <v>35980</v>
      </c>
      <c r="J2927" s="22">
        <v>0</v>
      </c>
      <c r="K2927" s="27">
        <f t="shared" si="450"/>
        <v>10.4125</v>
      </c>
      <c r="L2927" s="27">
        <f t="shared" si="451"/>
        <v>10.4125</v>
      </c>
      <c r="M2927" s="26">
        <f>(INDEX(pesos!A:B,MATCH(L2927,pesos!A:A,1),2))</f>
        <v>16200</v>
      </c>
      <c r="N2927" s="26">
        <f>+R2927*'COSTOS VARIOS'!$O$1</f>
        <v>17670</v>
      </c>
      <c r="O2927" s="26">
        <f>+R2927*'COSTOS VARIOS'!$O$2</f>
        <v>381.3</v>
      </c>
      <c r="P2927" s="26">
        <f>+R2927*'COSTOS VARIOS'!$O$3</f>
        <v>1395</v>
      </c>
      <c r="Q2927" s="26">
        <v>1</v>
      </c>
      <c r="R2927" s="26">
        <f t="shared" si="452"/>
        <v>93000</v>
      </c>
      <c r="S2927" s="25">
        <f t="shared" si="453"/>
        <v>164626.29999999999</v>
      </c>
      <c r="T2927" s="28">
        <f t="shared" si="454"/>
        <v>9.2778006916270472E-2</v>
      </c>
      <c r="U2927" s="29">
        <f t="shared" si="455"/>
        <v>179900</v>
      </c>
      <c r="V2927" s="26">
        <f>+INDEX('LISTA DE PRECIOS EKM '!A:K,MATCH('Precios ML'!B2927,'LISTA DE PRECIOS EKM '!A:A,0),8)</f>
        <v>179900</v>
      </c>
      <c r="W2927" s="26">
        <f t="shared" si="456"/>
        <v>179900</v>
      </c>
      <c r="X2927" s="26">
        <f t="shared" si="457"/>
        <v>0</v>
      </c>
      <c r="Y2927" s="26"/>
      <c r="Z2927" s="26">
        <f t="shared" si="458"/>
        <v>179900</v>
      </c>
      <c r="AA2927" s="30">
        <f t="shared" si="459"/>
        <v>0.93440860215053756</v>
      </c>
    </row>
    <row r="2928" spans="1:27">
      <c r="A2928" s="20" t="s">
        <v>7574</v>
      </c>
      <c r="B2928" s="20" t="s">
        <v>7575</v>
      </c>
      <c r="C2928" s="25">
        <v>290000</v>
      </c>
      <c r="D2928" s="22">
        <v>85</v>
      </c>
      <c r="E2928" s="22">
        <v>49</v>
      </c>
      <c r="F2928" s="22">
        <v>40</v>
      </c>
      <c r="G2928" s="22">
        <v>16000</v>
      </c>
      <c r="H2928" s="22" t="s">
        <v>5088</v>
      </c>
      <c r="I2928" s="26">
        <f>+IF(H2928='COSTOS VARIOS'!$C$1,'COSTOS VARIOS'!$C$2*'Precios ML'!V2928,'COSTOS VARIOS'!$B$2*'Precios ML'!V2928)</f>
        <v>125980</v>
      </c>
      <c r="J2928" s="22">
        <v>0</v>
      </c>
      <c r="K2928" s="27">
        <f t="shared" si="450"/>
        <v>10.4125</v>
      </c>
      <c r="L2928" s="27">
        <f t="shared" si="451"/>
        <v>10.4125</v>
      </c>
      <c r="M2928" s="26">
        <f>(INDEX(pesos!A:B,MATCH(L2928,pesos!A:A,1),2))</f>
        <v>16200</v>
      </c>
      <c r="N2928" s="26">
        <f>+R2928*'COSTOS VARIOS'!$O$1</f>
        <v>55100</v>
      </c>
      <c r="O2928" s="26">
        <f>+R2928*'COSTOS VARIOS'!$O$2</f>
        <v>1189</v>
      </c>
      <c r="P2928" s="26">
        <f>+R2928*'COSTOS VARIOS'!$O$3</f>
        <v>4350</v>
      </c>
      <c r="Q2928" s="26">
        <v>1</v>
      </c>
      <c r="R2928" s="26">
        <f t="shared" si="452"/>
        <v>290000</v>
      </c>
      <c r="S2928" s="25">
        <f t="shared" si="453"/>
        <v>492819</v>
      </c>
      <c r="T2928" s="28">
        <f t="shared" si="454"/>
        <v>0.27815688924331239</v>
      </c>
      <c r="U2928" s="29">
        <f t="shared" si="455"/>
        <v>629900</v>
      </c>
      <c r="V2928" s="26">
        <f>+INDEX('LISTA DE PRECIOS EKM '!A:K,MATCH('Precios ML'!B2928,'LISTA DE PRECIOS EKM '!A:A,0),8)</f>
        <v>629900</v>
      </c>
      <c r="W2928" s="26">
        <f t="shared" si="456"/>
        <v>629900</v>
      </c>
      <c r="X2928" s="26">
        <f t="shared" si="457"/>
        <v>0</v>
      </c>
      <c r="Y2928" s="26"/>
      <c r="Z2928" s="26">
        <f t="shared" si="458"/>
        <v>629900</v>
      </c>
      <c r="AA2928" s="30">
        <f t="shared" si="459"/>
        <v>1.1720689655172416</v>
      </c>
    </row>
    <row r="2929" spans="1:27">
      <c r="A2929" s="20" t="s">
        <v>7574</v>
      </c>
      <c r="B2929" s="20" t="s">
        <v>7575</v>
      </c>
      <c r="C2929" s="25">
        <v>290000</v>
      </c>
      <c r="D2929" s="22">
        <v>85</v>
      </c>
      <c r="E2929" s="22">
        <v>49</v>
      </c>
      <c r="F2929" s="22">
        <v>40</v>
      </c>
      <c r="G2929" s="22">
        <v>16000</v>
      </c>
      <c r="H2929" s="22" t="s">
        <v>5088</v>
      </c>
      <c r="I2929" s="26">
        <f>+IF(H2929='COSTOS VARIOS'!$C$1,'COSTOS VARIOS'!$C$2*'Precios ML'!V2929,'COSTOS VARIOS'!$B$2*'Precios ML'!V2929)</f>
        <v>125980</v>
      </c>
      <c r="J2929" s="22">
        <v>0</v>
      </c>
      <c r="K2929" s="27">
        <f t="shared" si="450"/>
        <v>10.4125</v>
      </c>
      <c r="L2929" s="27">
        <f t="shared" si="451"/>
        <v>10.4125</v>
      </c>
      <c r="M2929" s="26">
        <f>(INDEX(pesos!A:B,MATCH(L2929,pesos!A:A,1),2))</f>
        <v>16200</v>
      </c>
      <c r="N2929" s="26">
        <f>+R2929*'COSTOS VARIOS'!$O$1</f>
        <v>55100</v>
      </c>
      <c r="O2929" s="26">
        <f>+R2929*'COSTOS VARIOS'!$O$2</f>
        <v>1189</v>
      </c>
      <c r="P2929" s="26">
        <f>+R2929*'COSTOS VARIOS'!$O$3</f>
        <v>4350</v>
      </c>
      <c r="Q2929" s="26">
        <v>1</v>
      </c>
      <c r="R2929" s="26">
        <f t="shared" si="452"/>
        <v>290000</v>
      </c>
      <c r="S2929" s="25">
        <f t="shared" si="453"/>
        <v>492819</v>
      </c>
      <c r="T2929" s="28">
        <f t="shared" si="454"/>
        <v>0.27815688924331239</v>
      </c>
      <c r="U2929" s="29">
        <f t="shared" si="455"/>
        <v>629900</v>
      </c>
      <c r="V2929" s="26">
        <f>+INDEX('LISTA DE PRECIOS EKM '!A:K,MATCH('Precios ML'!B2929,'LISTA DE PRECIOS EKM '!A:A,0),8)</f>
        <v>629900</v>
      </c>
      <c r="W2929" s="26">
        <f t="shared" si="456"/>
        <v>629900</v>
      </c>
      <c r="X2929" s="26">
        <f t="shared" si="457"/>
        <v>0</v>
      </c>
      <c r="Y2929" s="26"/>
      <c r="Z2929" s="26">
        <f t="shared" si="458"/>
        <v>629900</v>
      </c>
      <c r="AA2929" s="30">
        <f t="shared" si="459"/>
        <v>1.1720689655172416</v>
      </c>
    </row>
    <row r="2930" spans="1:27">
      <c r="A2930" s="20" t="s">
        <v>7576</v>
      </c>
      <c r="B2930" s="20" t="s">
        <v>7577</v>
      </c>
      <c r="C2930" s="25">
        <v>490000</v>
      </c>
      <c r="D2930" s="22">
        <v>85</v>
      </c>
      <c r="E2930" s="22">
        <v>49</v>
      </c>
      <c r="F2930" s="22">
        <v>40</v>
      </c>
      <c r="G2930" s="22">
        <v>16000</v>
      </c>
      <c r="H2930" s="22" t="s">
        <v>5088</v>
      </c>
      <c r="I2930" s="26">
        <f>+IF(H2930='COSTOS VARIOS'!$C$1,'COSTOS VARIOS'!$C$2*'Precios ML'!V2930,'COSTOS VARIOS'!$B$2*'Precios ML'!V2930)</f>
        <v>183980</v>
      </c>
      <c r="J2930" s="22">
        <v>0</v>
      </c>
      <c r="K2930" s="27">
        <f t="shared" si="450"/>
        <v>10.4125</v>
      </c>
      <c r="L2930" s="27">
        <f t="shared" si="451"/>
        <v>10.4125</v>
      </c>
      <c r="M2930" s="26">
        <f>(INDEX(pesos!A:B,MATCH(L2930,pesos!A:A,1),2))</f>
        <v>16200</v>
      </c>
      <c r="N2930" s="26">
        <f>+R2930*'COSTOS VARIOS'!$O$1</f>
        <v>93100</v>
      </c>
      <c r="O2930" s="26">
        <f>+R2930*'COSTOS VARIOS'!$O$2</f>
        <v>2009.0000000000002</v>
      </c>
      <c r="P2930" s="26">
        <f>+R2930*'COSTOS VARIOS'!$O$3</f>
        <v>7350</v>
      </c>
      <c r="Q2930" s="26">
        <v>1</v>
      </c>
      <c r="R2930" s="26">
        <f t="shared" si="452"/>
        <v>490000</v>
      </c>
      <c r="S2930" s="25">
        <f t="shared" si="453"/>
        <v>792639</v>
      </c>
      <c r="T2930" s="28">
        <f t="shared" si="454"/>
        <v>0.160553543290199</v>
      </c>
      <c r="U2930" s="29">
        <f t="shared" si="455"/>
        <v>919900</v>
      </c>
      <c r="V2930" s="26">
        <f>+INDEX('LISTA DE PRECIOS EKM '!A:K,MATCH('Precios ML'!B2930,'LISTA DE PRECIOS EKM '!A:A,0),8)</f>
        <v>919900</v>
      </c>
      <c r="W2930" s="26">
        <f t="shared" si="456"/>
        <v>919900</v>
      </c>
      <c r="X2930" s="26">
        <f t="shared" si="457"/>
        <v>0</v>
      </c>
      <c r="Y2930" s="26"/>
      <c r="Z2930" s="26">
        <f t="shared" si="458"/>
        <v>919900</v>
      </c>
      <c r="AA2930" s="30">
        <f t="shared" si="459"/>
        <v>0.87734693877551018</v>
      </c>
    </row>
    <row r="2931" spans="1:27">
      <c r="A2931" s="20" t="s">
        <v>7576</v>
      </c>
      <c r="B2931" s="20" t="s">
        <v>7577</v>
      </c>
      <c r="C2931" s="25">
        <v>490000</v>
      </c>
      <c r="D2931" s="22">
        <v>85</v>
      </c>
      <c r="E2931" s="22">
        <v>49</v>
      </c>
      <c r="F2931" s="22">
        <v>40</v>
      </c>
      <c r="G2931" s="22">
        <v>16000</v>
      </c>
      <c r="H2931" s="22" t="s">
        <v>5088</v>
      </c>
      <c r="I2931" s="26">
        <f>+IF(H2931='COSTOS VARIOS'!$C$1,'COSTOS VARIOS'!$C$2*'Precios ML'!V2931,'COSTOS VARIOS'!$B$2*'Precios ML'!V2931)</f>
        <v>183980</v>
      </c>
      <c r="J2931" s="22">
        <v>0</v>
      </c>
      <c r="K2931" s="27">
        <f t="shared" si="450"/>
        <v>10.4125</v>
      </c>
      <c r="L2931" s="27">
        <f t="shared" si="451"/>
        <v>10.4125</v>
      </c>
      <c r="M2931" s="26">
        <f>(INDEX(pesos!A:B,MATCH(L2931,pesos!A:A,1),2))</f>
        <v>16200</v>
      </c>
      <c r="N2931" s="26">
        <f>+R2931*'COSTOS VARIOS'!$O$1</f>
        <v>93100</v>
      </c>
      <c r="O2931" s="26">
        <f>+R2931*'COSTOS VARIOS'!$O$2</f>
        <v>2009.0000000000002</v>
      </c>
      <c r="P2931" s="26">
        <f>+R2931*'COSTOS VARIOS'!$O$3</f>
        <v>7350</v>
      </c>
      <c r="Q2931" s="26">
        <v>1</v>
      </c>
      <c r="R2931" s="26">
        <f t="shared" si="452"/>
        <v>490000</v>
      </c>
      <c r="S2931" s="25">
        <f t="shared" si="453"/>
        <v>792639</v>
      </c>
      <c r="T2931" s="28">
        <f t="shared" si="454"/>
        <v>0.160553543290199</v>
      </c>
      <c r="U2931" s="29">
        <f t="shared" si="455"/>
        <v>919900</v>
      </c>
      <c r="V2931" s="26">
        <f>+INDEX('LISTA DE PRECIOS EKM '!A:K,MATCH('Precios ML'!B2931,'LISTA DE PRECIOS EKM '!A:A,0),8)</f>
        <v>919900</v>
      </c>
      <c r="W2931" s="26">
        <f t="shared" si="456"/>
        <v>919900</v>
      </c>
      <c r="X2931" s="26">
        <f t="shared" si="457"/>
        <v>0</v>
      </c>
      <c r="Y2931" s="26"/>
      <c r="Z2931" s="26">
        <f t="shared" si="458"/>
        <v>919900</v>
      </c>
      <c r="AA2931" s="30">
        <f t="shared" si="459"/>
        <v>0.87734693877551018</v>
      </c>
    </row>
    <row r="2932" spans="1:27">
      <c r="A2932" s="20" t="s">
        <v>7578</v>
      </c>
      <c r="B2932" s="20" t="s">
        <v>7579</v>
      </c>
      <c r="C2932" s="25">
        <v>129710</v>
      </c>
      <c r="D2932" s="22">
        <v>85</v>
      </c>
      <c r="E2932" s="22">
        <v>49</v>
      </c>
      <c r="F2932" s="22">
        <v>40</v>
      </c>
      <c r="G2932" s="22">
        <v>16000</v>
      </c>
      <c r="H2932" s="22" t="s">
        <v>5088</v>
      </c>
      <c r="I2932" s="26">
        <f>+IF(H2932='COSTOS VARIOS'!$C$1,'COSTOS VARIOS'!$C$2*'Precios ML'!V2932,'COSTOS VARIOS'!$B$2*'Precios ML'!V2932)</f>
        <v>55980</v>
      </c>
      <c r="J2932" s="22">
        <v>0</v>
      </c>
      <c r="K2932" s="27">
        <f t="shared" si="450"/>
        <v>10.4125</v>
      </c>
      <c r="L2932" s="27">
        <f t="shared" si="451"/>
        <v>10.4125</v>
      </c>
      <c r="M2932" s="26">
        <f>(INDEX(pesos!A:B,MATCH(L2932,pesos!A:A,1),2))</f>
        <v>16200</v>
      </c>
      <c r="N2932" s="26">
        <f>+R2932*'COSTOS VARIOS'!$O$1</f>
        <v>24644.9</v>
      </c>
      <c r="O2932" s="26">
        <f>+R2932*'COSTOS VARIOS'!$O$2</f>
        <v>531.81100000000004</v>
      </c>
      <c r="P2932" s="26">
        <f>+R2932*'COSTOS VARIOS'!$O$3</f>
        <v>1945.6499999999999</v>
      </c>
      <c r="Q2932" s="26">
        <v>1</v>
      </c>
      <c r="R2932" s="26">
        <f t="shared" si="452"/>
        <v>129710</v>
      </c>
      <c r="S2932" s="25">
        <f t="shared" si="453"/>
        <v>229012.36099999998</v>
      </c>
      <c r="T2932" s="28">
        <f t="shared" si="454"/>
        <v>0.2222047699861931</v>
      </c>
      <c r="U2932" s="29">
        <f t="shared" si="455"/>
        <v>279900</v>
      </c>
      <c r="V2932" s="26">
        <f>+INDEX('LISTA DE PRECIOS EKM '!A:K,MATCH('Precios ML'!B2932,'LISTA DE PRECIOS EKM '!A:A,0),8)</f>
        <v>279900</v>
      </c>
      <c r="W2932" s="26">
        <f t="shared" si="456"/>
        <v>279900</v>
      </c>
      <c r="X2932" s="26">
        <f t="shared" si="457"/>
        <v>0</v>
      </c>
      <c r="Y2932" s="26"/>
      <c r="Z2932" s="26">
        <f t="shared" si="458"/>
        <v>279900</v>
      </c>
      <c r="AA2932" s="30">
        <f t="shared" si="459"/>
        <v>1.1578906792074628</v>
      </c>
    </row>
    <row r="2933" spans="1:27">
      <c r="A2933" s="20" t="s">
        <v>7578</v>
      </c>
      <c r="B2933" s="20" t="s">
        <v>7579</v>
      </c>
      <c r="C2933" s="25">
        <v>129710</v>
      </c>
      <c r="D2933" s="22">
        <v>85</v>
      </c>
      <c r="E2933" s="22">
        <v>49</v>
      </c>
      <c r="F2933" s="22">
        <v>40</v>
      </c>
      <c r="G2933" s="22">
        <v>16000</v>
      </c>
      <c r="H2933" s="22" t="s">
        <v>5088</v>
      </c>
      <c r="I2933" s="26">
        <f>+IF(H2933='COSTOS VARIOS'!$C$1,'COSTOS VARIOS'!$C$2*'Precios ML'!V2933,'COSTOS VARIOS'!$B$2*'Precios ML'!V2933)</f>
        <v>55980</v>
      </c>
      <c r="J2933" s="22">
        <v>0</v>
      </c>
      <c r="K2933" s="27">
        <f t="shared" si="450"/>
        <v>10.4125</v>
      </c>
      <c r="L2933" s="27">
        <f t="shared" si="451"/>
        <v>10.4125</v>
      </c>
      <c r="M2933" s="26">
        <f>(INDEX(pesos!A:B,MATCH(L2933,pesos!A:A,1),2))</f>
        <v>16200</v>
      </c>
      <c r="N2933" s="26">
        <f>+R2933*'COSTOS VARIOS'!$O$1</f>
        <v>24644.9</v>
      </c>
      <c r="O2933" s="26">
        <f>+R2933*'COSTOS VARIOS'!$O$2</f>
        <v>531.81100000000004</v>
      </c>
      <c r="P2933" s="26">
        <f>+R2933*'COSTOS VARIOS'!$O$3</f>
        <v>1945.6499999999999</v>
      </c>
      <c r="Q2933" s="26">
        <v>1</v>
      </c>
      <c r="R2933" s="26">
        <f t="shared" si="452"/>
        <v>129710</v>
      </c>
      <c r="S2933" s="25">
        <f t="shared" si="453"/>
        <v>229012.36099999998</v>
      </c>
      <c r="T2933" s="28">
        <f t="shared" si="454"/>
        <v>0.2222047699861931</v>
      </c>
      <c r="U2933" s="29">
        <f t="shared" si="455"/>
        <v>279900</v>
      </c>
      <c r="V2933" s="26">
        <f>+INDEX('LISTA DE PRECIOS EKM '!A:K,MATCH('Precios ML'!B2933,'LISTA DE PRECIOS EKM '!A:A,0),8)</f>
        <v>279900</v>
      </c>
      <c r="W2933" s="26">
        <f t="shared" si="456"/>
        <v>279900</v>
      </c>
      <c r="X2933" s="26">
        <f t="shared" si="457"/>
        <v>0</v>
      </c>
      <c r="Y2933" s="26"/>
      <c r="Z2933" s="26">
        <f t="shared" si="458"/>
        <v>279900</v>
      </c>
      <c r="AA2933" s="30">
        <f t="shared" si="459"/>
        <v>1.1578906792074628</v>
      </c>
    </row>
    <row r="2934" spans="1:27">
      <c r="A2934" s="20" t="s">
        <v>7580</v>
      </c>
      <c r="B2934" s="20" t="s">
        <v>7581</v>
      </c>
      <c r="C2934" s="25">
        <v>139940.3361344538</v>
      </c>
      <c r="D2934" s="22">
        <v>85</v>
      </c>
      <c r="E2934" s="22">
        <v>49</v>
      </c>
      <c r="F2934" s="22">
        <v>40</v>
      </c>
      <c r="G2934" s="22">
        <v>16000</v>
      </c>
      <c r="H2934" s="22" t="s">
        <v>5088</v>
      </c>
      <c r="I2934" s="26">
        <f>+IF(H2934='COSTOS VARIOS'!$C$1,'COSTOS VARIOS'!$C$2*'Precios ML'!V2934,'COSTOS VARIOS'!$B$2*'Precios ML'!V2934)</f>
        <v>85980</v>
      </c>
      <c r="J2934" s="22">
        <v>0</v>
      </c>
      <c r="K2934" s="27">
        <f t="shared" si="450"/>
        <v>10.4125</v>
      </c>
      <c r="L2934" s="27">
        <f t="shared" si="451"/>
        <v>10.4125</v>
      </c>
      <c r="M2934" s="26">
        <f>(INDEX(pesos!A:B,MATCH(L2934,pesos!A:A,1),2))</f>
        <v>16200</v>
      </c>
      <c r="N2934" s="26">
        <f>+R2934*'COSTOS VARIOS'!$O$1</f>
        <v>26588.663865546223</v>
      </c>
      <c r="O2934" s="26">
        <f>+R2934*'COSTOS VARIOS'!$O$2</f>
        <v>573.75537815126063</v>
      </c>
      <c r="P2934" s="26">
        <f>+R2934*'COSTOS VARIOS'!$O$3</f>
        <v>2099.1050420168067</v>
      </c>
      <c r="Q2934" s="26">
        <v>1</v>
      </c>
      <c r="R2934" s="26">
        <f t="shared" si="452"/>
        <v>139940.3361344538</v>
      </c>
      <c r="S2934" s="25">
        <f t="shared" si="453"/>
        <v>271381.86042016809</v>
      </c>
      <c r="T2934" s="28">
        <f t="shared" si="454"/>
        <v>0.58411472061694014</v>
      </c>
      <c r="U2934" s="29">
        <f t="shared" si="455"/>
        <v>429900</v>
      </c>
      <c r="V2934" s="26">
        <f>+INDEX('LISTA DE PRECIOS EKM '!A:K,MATCH('Precios ML'!B2934,'LISTA DE PRECIOS EKM '!A:A,0),8)</f>
        <v>429900</v>
      </c>
      <c r="W2934" s="26">
        <f t="shared" si="456"/>
        <v>429900</v>
      </c>
      <c r="X2934" s="26">
        <f t="shared" si="457"/>
        <v>0</v>
      </c>
      <c r="Y2934" s="26"/>
      <c r="Z2934" s="26">
        <f t="shared" si="458"/>
        <v>429900</v>
      </c>
      <c r="AA2934" s="30">
        <f t="shared" si="459"/>
        <v>2.0720234914038991</v>
      </c>
    </row>
    <row r="2935" spans="1:27">
      <c r="A2935" s="20" t="s">
        <v>7580</v>
      </c>
      <c r="B2935" s="20" t="s">
        <v>7581</v>
      </c>
      <c r="C2935" s="25">
        <v>139940.3361344538</v>
      </c>
      <c r="D2935" s="22">
        <v>85</v>
      </c>
      <c r="E2935" s="22">
        <v>49</v>
      </c>
      <c r="F2935" s="22">
        <v>40</v>
      </c>
      <c r="G2935" s="22">
        <v>16000</v>
      </c>
      <c r="H2935" s="22" t="s">
        <v>5088</v>
      </c>
      <c r="I2935" s="26">
        <f>+IF(H2935='COSTOS VARIOS'!$C$1,'COSTOS VARIOS'!$C$2*'Precios ML'!V2935,'COSTOS VARIOS'!$B$2*'Precios ML'!V2935)</f>
        <v>85980</v>
      </c>
      <c r="J2935" s="22">
        <v>0</v>
      </c>
      <c r="K2935" s="27">
        <f t="shared" si="450"/>
        <v>10.4125</v>
      </c>
      <c r="L2935" s="27">
        <f t="shared" si="451"/>
        <v>10.4125</v>
      </c>
      <c r="M2935" s="26">
        <f>(INDEX(pesos!A:B,MATCH(L2935,pesos!A:A,1),2))</f>
        <v>16200</v>
      </c>
      <c r="N2935" s="26">
        <f>+R2935*'COSTOS VARIOS'!$O$1</f>
        <v>26588.663865546223</v>
      </c>
      <c r="O2935" s="26">
        <f>+R2935*'COSTOS VARIOS'!$O$2</f>
        <v>573.75537815126063</v>
      </c>
      <c r="P2935" s="26">
        <f>+R2935*'COSTOS VARIOS'!$O$3</f>
        <v>2099.1050420168067</v>
      </c>
      <c r="Q2935" s="26">
        <v>1</v>
      </c>
      <c r="R2935" s="26">
        <f t="shared" si="452"/>
        <v>139940.3361344538</v>
      </c>
      <c r="S2935" s="25">
        <f t="shared" si="453"/>
        <v>271381.86042016809</v>
      </c>
      <c r="T2935" s="28">
        <f t="shared" si="454"/>
        <v>0.58411472061694014</v>
      </c>
      <c r="U2935" s="29">
        <f t="shared" si="455"/>
        <v>429900</v>
      </c>
      <c r="V2935" s="26">
        <f>+INDEX('LISTA DE PRECIOS EKM '!A:K,MATCH('Precios ML'!B2935,'LISTA DE PRECIOS EKM '!A:A,0),8)</f>
        <v>429900</v>
      </c>
      <c r="W2935" s="26">
        <f t="shared" si="456"/>
        <v>429900</v>
      </c>
      <c r="X2935" s="26">
        <f t="shared" si="457"/>
        <v>0</v>
      </c>
      <c r="Y2935" s="26"/>
      <c r="Z2935" s="26">
        <f t="shared" si="458"/>
        <v>429900</v>
      </c>
      <c r="AA2935" s="30">
        <f t="shared" si="459"/>
        <v>2.0720234914038991</v>
      </c>
    </row>
    <row r="2936" spans="1:27">
      <c r="A2936" s="20" t="s">
        <v>7582</v>
      </c>
      <c r="B2936" s="20" t="s">
        <v>7583</v>
      </c>
      <c r="C2936" s="25">
        <v>110000</v>
      </c>
      <c r="D2936" s="22">
        <v>85</v>
      </c>
      <c r="E2936" s="22">
        <v>49</v>
      </c>
      <c r="F2936" s="22">
        <v>40</v>
      </c>
      <c r="G2936" s="22">
        <v>16000</v>
      </c>
      <c r="H2936" s="22" t="s">
        <v>5088</v>
      </c>
      <c r="I2936" s="26">
        <f>+IF(H2936='COSTOS VARIOS'!$C$1,'COSTOS VARIOS'!$C$2*'Precios ML'!V2936,'COSTOS VARIOS'!$B$2*'Precios ML'!V2936)</f>
        <v>43980</v>
      </c>
      <c r="J2936" s="22">
        <v>0</v>
      </c>
      <c r="K2936" s="27">
        <f t="shared" si="450"/>
        <v>10.4125</v>
      </c>
      <c r="L2936" s="27">
        <f t="shared" si="451"/>
        <v>10.4125</v>
      </c>
      <c r="M2936" s="26">
        <f>(INDEX(pesos!A:B,MATCH(L2936,pesos!A:A,1),2))</f>
        <v>16200</v>
      </c>
      <c r="N2936" s="26">
        <f>+R2936*'COSTOS VARIOS'!$O$1</f>
        <v>20900</v>
      </c>
      <c r="O2936" s="26">
        <f>+R2936*'COSTOS VARIOS'!$O$2</f>
        <v>451.00000000000006</v>
      </c>
      <c r="P2936" s="26">
        <f>+R2936*'COSTOS VARIOS'!$O$3</f>
        <v>1650</v>
      </c>
      <c r="Q2936" s="26">
        <v>1</v>
      </c>
      <c r="R2936" s="26">
        <f t="shared" si="452"/>
        <v>110000</v>
      </c>
      <c r="S2936" s="25">
        <f t="shared" si="453"/>
        <v>193181</v>
      </c>
      <c r="T2936" s="28">
        <f t="shared" si="454"/>
        <v>0.13831070343356755</v>
      </c>
      <c r="U2936" s="29">
        <f t="shared" si="455"/>
        <v>219900</v>
      </c>
      <c r="V2936" s="26">
        <f>+INDEX('LISTA DE PRECIOS EKM '!A:K,MATCH('Precios ML'!B2936,'LISTA DE PRECIOS EKM '!A:A,0),8)</f>
        <v>219900</v>
      </c>
      <c r="W2936" s="26">
        <f t="shared" si="456"/>
        <v>219900</v>
      </c>
      <c r="X2936" s="26">
        <f t="shared" si="457"/>
        <v>0</v>
      </c>
      <c r="Y2936" s="26"/>
      <c r="Z2936" s="26">
        <f t="shared" si="458"/>
        <v>219900</v>
      </c>
      <c r="AA2936" s="30">
        <f t="shared" si="459"/>
        <v>0.99909090909090903</v>
      </c>
    </row>
    <row r="2937" spans="1:27">
      <c r="A2937" s="20" t="s">
        <v>7582</v>
      </c>
      <c r="B2937" s="20" t="s">
        <v>7583</v>
      </c>
      <c r="C2937" s="25">
        <v>110000</v>
      </c>
      <c r="D2937" s="22">
        <v>85</v>
      </c>
      <c r="E2937" s="22">
        <v>49</v>
      </c>
      <c r="F2937" s="22">
        <v>40</v>
      </c>
      <c r="G2937" s="22">
        <v>16000</v>
      </c>
      <c r="H2937" s="22" t="s">
        <v>5088</v>
      </c>
      <c r="I2937" s="26">
        <f>+IF(H2937='COSTOS VARIOS'!$C$1,'COSTOS VARIOS'!$C$2*'Precios ML'!V2937,'COSTOS VARIOS'!$B$2*'Precios ML'!V2937)</f>
        <v>43980</v>
      </c>
      <c r="J2937" s="22">
        <v>0</v>
      </c>
      <c r="K2937" s="27">
        <f t="shared" si="450"/>
        <v>10.4125</v>
      </c>
      <c r="L2937" s="27">
        <f t="shared" si="451"/>
        <v>10.4125</v>
      </c>
      <c r="M2937" s="26">
        <f>(INDEX(pesos!A:B,MATCH(L2937,pesos!A:A,1),2))</f>
        <v>16200</v>
      </c>
      <c r="N2937" s="26">
        <f>+R2937*'COSTOS VARIOS'!$O$1</f>
        <v>20900</v>
      </c>
      <c r="O2937" s="26">
        <f>+R2937*'COSTOS VARIOS'!$O$2</f>
        <v>451.00000000000006</v>
      </c>
      <c r="P2937" s="26">
        <f>+R2937*'COSTOS VARIOS'!$O$3</f>
        <v>1650</v>
      </c>
      <c r="Q2937" s="26">
        <v>1</v>
      </c>
      <c r="R2937" s="26">
        <f t="shared" si="452"/>
        <v>110000</v>
      </c>
      <c r="S2937" s="25">
        <f t="shared" si="453"/>
        <v>193181</v>
      </c>
      <c r="T2937" s="28">
        <f t="shared" si="454"/>
        <v>0.13831070343356755</v>
      </c>
      <c r="U2937" s="29">
        <f t="shared" si="455"/>
        <v>219900</v>
      </c>
      <c r="V2937" s="26">
        <f>+INDEX('LISTA DE PRECIOS EKM '!A:K,MATCH('Precios ML'!B2937,'LISTA DE PRECIOS EKM '!A:A,0),8)</f>
        <v>219900</v>
      </c>
      <c r="W2937" s="26">
        <f t="shared" si="456"/>
        <v>219900</v>
      </c>
      <c r="X2937" s="26">
        <f t="shared" si="457"/>
        <v>0</v>
      </c>
      <c r="Y2937" s="26"/>
      <c r="Z2937" s="26">
        <f t="shared" si="458"/>
        <v>219900</v>
      </c>
      <c r="AA2937" s="30">
        <f t="shared" si="459"/>
        <v>0.99909090909090903</v>
      </c>
    </row>
    <row r="2938" spans="1:27">
      <c r="A2938" s="20" t="s">
        <v>7584</v>
      </c>
      <c r="B2938" s="20" t="s">
        <v>7585</v>
      </c>
      <c r="C2938" s="25">
        <v>290000</v>
      </c>
      <c r="D2938" s="22">
        <v>85</v>
      </c>
      <c r="E2938" s="22">
        <v>49</v>
      </c>
      <c r="F2938" s="22">
        <v>40</v>
      </c>
      <c r="G2938" s="22">
        <v>16000</v>
      </c>
      <c r="H2938" s="22" t="s">
        <v>5088</v>
      </c>
      <c r="I2938" s="26">
        <f>+IF(H2938='COSTOS VARIOS'!$C$1,'COSTOS VARIOS'!$C$2*'Precios ML'!V2938,'COSTOS VARIOS'!$B$2*'Precios ML'!V2938)</f>
        <v>103980</v>
      </c>
      <c r="J2938" s="22">
        <v>0</v>
      </c>
      <c r="K2938" s="27">
        <f t="shared" si="450"/>
        <v>10.4125</v>
      </c>
      <c r="L2938" s="27">
        <f t="shared" si="451"/>
        <v>10.4125</v>
      </c>
      <c r="M2938" s="26">
        <f>(INDEX(pesos!A:B,MATCH(L2938,pesos!A:A,1),2))</f>
        <v>16200</v>
      </c>
      <c r="N2938" s="26">
        <f>+R2938*'COSTOS VARIOS'!$O$1</f>
        <v>55100</v>
      </c>
      <c r="O2938" s="26">
        <f>+R2938*'COSTOS VARIOS'!$O$2</f>
        <v>1189</v>
      </c>
      <c r="P2938" s="26">
        <f>+R2938*'COSTOS VARIOS'!$O$3</f>
        <v>4350</v>
      </c>
      <c r="Q2938" s="26">
        <v>1</v>
      </c>
      <c r="R2938" s="26">
        <f t="shared" si="452"/>
        <v>290000</v>
      </c>
      <c r="S2938" s="25">
        <f t="shared" si="453"/>
        <v>470819</v>
      </c>
      <c r="T2938" s="28">
        <f t="shared" si="454"/>
        <v>0.10424600536511908</v>
      </c>
      <c r="U2938" s="29">
        <f t="shared" si="455"/>
        <v>519900</v>
      </c>
      <c r="V2938" s="26">
        <f>+INDEX('LISTA DE PRECIOS EKM '!A:K,MATCH('Precios ML'!B2938,'LISTA DE PRECIOS EKM '!A:A,0),8)</f>
        <v>519900</v>
      </c>
      <c r="W2938" s="26">
        <f t="shared" si="456"/>
        <v>519900</v>
      </c>
      <c r="X2938" s="26">
        <f t="shared" si="457"/>
        <v>0</v>
      </c>
      <c r="Y2938" s="26"/>
      <c r="Z2938" s="26">
        <f t="shared" si="458"/>
        <v>519900</v>
      </c>
      <c r="AA2938" s="30">
        <f t="shared" si="459"/>
        <v>0.79275862068965508</v>
      </c>
    </row>
    <row r="2939" spans="1:27">
      <c r="A2939" s="20" t="s">
        <v>7584</v>
      </c>
      <c r="B2939" s="20" t="s">
        <v>7585</v>
      </c>
      <c r="C2939" s="25">
        <v>290000</v>
      </c>
      <c r="D2939" s="22">
        <v>85</v>
      </c>
      <c r="E2939" s="22">
        <v>49</v>
      </c>
      <c r="F2939" s="22">
        <v>40</v>
      </c>
      <c r="G2939" s="22">
        <v>16000</v>
      </c>
      <c r="H2939" s="22" t="s">
        <v>5088</v>
      </c>
      <c r="I2939" s="26">
        <f>+IF(H2939='COSTOS VARIOS'!$C$1,'COSTOS VARIOS'!$C$2*'Precios ML'!V2939,'COSTOS VARIOS'!$B$2*'Precios ML'!V2939)</f>
        <v>103980</v>
      </c>
      <c r="J2939" s="22">
        <v>0</v>
      </c>
      <c r="K2939" s="27">
        <f t="shared" si="450"/>
        <v>10.4125</v>
      </c>
      <c r="L2939" s="27">
        <f t="shared" si="451"/>
        <v>10.4125</v>
      </c>
      <c r="M2939" s="26">
        <f>(INDEX(pesos!A:B,MATCH(L2939,pesos!A:A,1),2))</f>
        <v>16200</v>
      </c>
      <c r="N2939" s="26">
        <f>+R2939*'COSTOS VARIOS'!$O$1</f>
        <v>55100</v>
      </c>
      <c r="O2939" s="26">
        <f>+R2939*'COSTOS VARIOS'!$O$2</f>
        <v>1189</v>
      </c>
      <c r="P2939" s="26">
        <f>+R2939*'COSTOS VARIOS'!$O$3</f>
        <v>4350</v>
      </c>
      <c r="Q2939" s="26">
        <v>1</v>
      </c>
      <c r="R2939" s="26">
        <f t="shared" si="452"/>
        <v>290000</v>
      </c>
      <c r="S2939" s="25">
        <f t="shared" si="453"/>
        <v>470819</v>
      </c>
      <c r="T2939" s="28">
        <f t="shared" si="454"/>
        <v>0.10424600536511908</v>
      </c>
      <c r="U2939" s="29">
        <f t="shared" si="455"/>
        <v>519900</v>
      </c>
      <c r="V2939" s="26">
        <f>+INDEX('LISTA DE PRECIOS EKM '!A:K,MATCH('Precios ML'!B2939,'LISTA DE PRECIOS EKM '!A:A,0),8)</f>
        <v>519900</v>
      </c>
      <c r="W2939" s="26">
        <f t="shared" si="456"/>
        <v>519900</v>
      </c>
      <c r="X2939" s="26">
        <f t="shared" si="457"/>
        <v>0</v>
      </c>
      <c r="Y2939" s="26"/>
      <c r="Z2939" s="26">
        <f t="shared" si="458"/>
        <v>519900</v>
      </c>
      <c r="AA2939" s="30">
        <f t="shared" si="459"/>
        <v>0.79275862068965508</v>
      </c>
    </row>
    <row r="2940" spans="1:27">
      <c r="A2940" s="20" t="s">
        <v>7586</v>
      </c>
      <c r="B2940" s="20" t="s">
        <v>7587</v>
      </c>
      <c r="C2940" s="25">
        <v>110000</v>
      </c>
      <c r="D2940" s="22">
        <v>85</v>
      </c>
      <c r="E2940" s="22">
        <v>49</v>
      </c>
      <c r="F2940" s="22">
        <v>40</v>
      </c>
      <c r="G2940" s="22">
        <v>16000</v>
      </c>
      <c r="H2940" s="22" t="s">
        <v>5088</v>
      </c>
      <c r="I2940" s="26">
        <f>+IF(H2940='COSTOS VARIOS'!$C$1,'COSTOS VARIOS'!$C$2*'Precios ML'!V2940,'COSTOS VARIOS'!$B$2*'Precios ML'!V2940)</f>
        <v>49980</v>
      </c>
      <c r="J2940" s="22">
        <v>0</v>
      </c>
      <c r="K2940" s="27">
        <f t="shared" si="450"/>
        <v>10.4125</v>
      </c>
      <c r="L2940" s="27">
        <f t="shared" si="451"/>
        <v>10.4125</v>
      </c>
      <c r="M2940" s="26">
        <f>(INDEX(pesos!A:B,MATCH(L2940,pesos!A:A,1),2))</f>
        <v>16200</v>
      </c>
      <c r="N2940" s="26">
        <f>+R2940*'COSTOS VARIOS'!$O$1</f>
        <v>20900</v>
      </c>
      <c r="O2940" s="26">
        <f>+R2940*'COSTOS VARIOS'!$O$2</f>
        <v>451.00000000000006</v>
      </c>
      <c r="P2940" s="26">
        <f>+R2940*'COSTOS VARIOS'!$O$3</f>
        <v>1650</v>
      </c>
      <c r="Q2940" s="26">
        <v>1</v>
      </c>
      <c r="R2940" s="26">
        <f t="shared" si="452"/>
        <v>110000</v>
      </c>
      <c r="S2940" s="25">
        <f t="shared" si="453"/>
        <v>199181</v>
      </c>
      <c r="T2940" s="28">
        <f t="shared" si="454"/>
        <v>0.25463774155165408</v>
      </c>
      <c r="U2940" s="29">
        <f t="shared" si="455"/>
        <v>249900</v>
      </c>
      <c r="V2940" s="26">
        <f>+INDEX('LISTA DE PRECIOS EKM '!A:K,MATCH('Precios ML'!B2940,'LISTA DE PRECIOS EKM '!A:A,0),8)</f>
        <v>249900</v>
      </c>
      <c r="W2940" s="26">
        <f t="shared" si="456"/>
        <v>249900</v>
      </c>
      <c r="X2940" s="26">
        <f t="shared" si="457"/>
        <v>0</v>
      </c>
      <c r="Y2940" s="26"/>
      <c r="Z2940" s="26">
        <f t="shared" si="458"/>
        <v>249900</v>
      </c>
      <c r="AA2940" s="30">
        <f t="shared" si="459"/>
        <v>1.271818181818182</v>
      </c>
    </row>
    <row r="2941" spans="1:27">
      <c r="A2941" s="20" t="s">
        <v>7586</v>
      </c>
      <c r="B2941" s="20" t="s">
        <v>7587</v>
      </c>
      <c r="C2941" s="25">
        <v>110000</v>
      </c>
      <c r="D2941" s="22">
        <v>85</v>
      </c>
      <c r="E2941" s="22">
        <v>49</v>
      </c>
      <c r="F2941" s="22">
        <v>40</v>
      </c>
      <c r="G2941" s="22">
        <v>16000</v>
      </c>
      <c r="H2941" s="22" t="s">
        <v>5088</v>
      </c>
      <c r="I2941" s="26">
        <f>+IF(H2941='COSTOS VARIOS'!$C$1,'COSTOS VARIOS'!$C$2*'Precios ML'!V2941,'COSTOS VARIOS'!$B$2*'Precios ML'!V2941)</f>
        <v>49980</v>
      </c>
      <c r="J2941" s="22">
        <v>0</v>
      </c>
      <c r="K2941" s="27">
        <f t="shared" si="450"/>
        <v>10.4125</v>
      </c>
      <c r="L2941" s="27">
        <f t="shared" si="451"/>
        <v>10.4125</v>
      </c>
      <c r="M2941" s="26">
        <f>(INDEX(pesos!A:B,MATCH(L2941,pesos!A:A,1),2))</f>
        <v>16200</v>
      </c>
      <c r="N2941" s="26">
        <f>+R2941*'COSTOS VARIOS'!$O$1</f>
        <v>20900</v>
      </c>
      <c r="O2941" s="26">
        <f>+R2941*'COSTOS VARIOS'!$O$2</f>
        <v>451.00000000000006</v>
      </c>
      <c r="P2941" s="26">
        <f>+R2941*'COSTOS VARIOS'!$O$3</f>
        <v>1650</v>
      </c>
      <c r="Q2941" s="26">
        <v>1</v>
      </c>
      <c r="R2941" s="26">
        <f t="shared" si="452"/>
        <v>110000</v>
      </c>
      <c r="S2941" s="25">
        <f t="shared" si="453"/>
        <v>199181</v>
      </c>
      <c r="T2941" s="28">
        <f t="shared" si="454"/>
        <v>0.25463774155165408</v>
      </c>
      <c r="U2941" s="29">
        <f t="shared" si="455"/>
        <v>249900</v>
      </c>
      <c r="V2941" s="26">
        <f>+INDEX('LISTA DE PRECIOS EKM '!A:K,MATCH('Precios ML'!B2941,'LISTA DE PRECIOS EKM '!A:A,0),8)</f>
        <v>249900</v>
      </c>
      <c r="W2941" s="26">
        <f t="shared" si="456"/>
        <v>249900</v>
      </c>
      <c r="X2941" s="26">
        <f t="shared" si="457"/>
        <v>0</v>
      </c>
      <c r="Y2941" s="26"/>
      <c r="Z2941" s="26">
        <f t="shared" si="458"/>
        <v>249900</v>
      </c>
      <c r="AA2941" s="30">
        <f t="shared" si="459"/>
        <v>1.271818181818182</v>
      </c>
    </row>
    <row r="2942" spans="1:27">
      <c r="A2942" s="20" t="s">
        <v>7588</v>
      </c>
      <c r="B2942" s="20" t="s">
        <v>7589</v>
      </c>
      <c r="C2942" s="25">
        <v>210000</v>
      </c>
      <c r="D2942" s="22">
        <v>85</v>
      </c>
      <c r="E2942" s="22">
        <v>49</v>
      </c>
      <c r="F2942" s="22">
        <v>40</v>
      </c>
      <c r="G2942" s="22">
        <v>16000</v>
      </c>
      <c r="H2942" s="22" t="s">
        <v>5088</v>
      </c>
      <c r="I2942" s="26">
        <f>+IF(H2942='COSTOS VARIOS'!$C$1,'COSTOS VARIOS'!$C$2*'Precios ML'!V2942,'COSTOS VARIOS'!$B$2*'Precios ML'!V2942)</f>
        <v>91980</v>
      </c>
      <c r="J2942" s="22">
        <v>0</v>
      </c>
      <c r="K2942" s="27">
        <f t="shared" si="450"/>
        <v>10.4125</v>
      </c>
      <c r="L2942" s="27">
        <f t="shared" si="451"/>
        <v>10.4125</v>
      </c>
      <c r="M2942" s="26">
        <f>(INDEX(pesos!A:B,MATCH(L2942,pesos!A:A,1),2))</f>
        <v>16200</v>
      </c>
      <c r="N2942" s="26">
        <f>+R2942*'COSTOS VARIOS'!$O$1</f>
        <v>39900</v>
      </c>
      <c r="O2942" s="26">
        <f>+R2942*'COSTOS VARIOS'!$O$2</f>
        <v>861.00000000000011</v>
      </c>
      <c r="P2942" s="26">
        <f>+R2942*'COSTOS VARIOS'!$O$3</f>
        <v>3150</v>
      </c>
      <c r="Q2942" s="26">
        <v>1</v>
      </c>
      <c r="R2942" s="26">
        <f t="shared" si="452"/>
        <v>210000</v>
      </c>
      <c r="S2942" s="25">
        <f t="shared" si="453"/>
        <v>362091</v>
      </c>
      <c r="T2942" s="28">
        <f t="shared" si="454"/>
        <v>0.27012270396115889</v>
      </c>
      <c r="U2942" s="29">
        <f t="shared" si="455"/>
        <v>459900</v>
      </c>
      <c r="V2942" s="26">
        <f>+INDEX('LISTA DE PRECIOS EKM '!A:K,MATCH('Precios ML'!B2942,'LISTA DE PRECIOS EKM '!A:A,0),8)</f>
        <v>459900</v>
      </c>
      <c r="W2942" s="26">
        <f t="shared" si="456"/>
        <v>459900</v>
      </c>
      <c r="X2942" s="26">
        <f t="shared" si="457"/>
        <v>0</v>
      </c>
      <c r="Y2942" s="26"/>
      <c r="Z2942" s="26">
        <f t="shared" si="458"/>
        <v>459900</v>
      </c>
      <c r="AA2942" s="30">
        <f t="shared" si="459"/>
        <v>1.19</v>
      </c>
    </row>
    <row r="2943" spans="1:27">
      <c r="A2943" s="20" t="s">
        <v>7588</v>
      </c>
      <c r="B2943" s="20" t="s">
        <v>7589</v>
      </c>
      <c r="C2943" s="25">
        <v>210000</v>
      </c>
      <c r="D2943" s="22">
        <v>85</v>
      </c>
      <c r="E2943" s="22">
        <v>49</v>
      </c>
      <c r="F2943" s="22">
        <v>40</v>
      </c>
      <c r="G2943" s="22">
        <v>16000</v>
      </c>
      <c r="H2943" s="22" t="s">
        <v>5088</v>
      </c>
      <c r="I2943" s="26">
        <f>+IF(H2943='COSTOS VARIOS'!$C$1,'COSTOS VARIOS'!$C$2*'Precios ML'!V2943,'COSTOS VARIOS'!$B$2*'Precios ML'!V2943)</f>
        <v>91980</v>
      </c>
      <c r="J2943" s="22">
        <v>0</v>
      </c>
      <c r="K2943" s="27">
        <f t="shared" si="450"/>
        <v>10.4125</v>
      </c>
      <c r="L2943" s="27">
        <f t="shared" si="451"/>
        <v>10.4125</v>
      </c>
      <c r="M2943" s="26">
        <f>(INDEX(pesos!A:B,MATCH(L2943,pesos!A:A,1),2))</f>
        <v>16200</v>
      </c>
      <c r="N2943" s="26">
        <f>+R2943*'COSTOS VARIOS'!$O$1</f>
        <v>39900</v>
      </c>
      <c r="O2943" s="26">
        <f>+R2943*'COSTOS VARIOS'!$O$2</f>
        <v>861.00000000000011</v>
      </c>
      <c r="P2943" s="26">
        <f>+R2943*'COSTOS VARIOS'!$O$3</f>
        <v>3150</v>
      </c>
      <c r="Q2943" s="26">
        <v>1</v>
      </c>
      <c r="R2943" s="26">
        <f t="shared" si="452"/>
        <v>210000</v>
      </c>
      <c r="S2943" s="25">
        <f t="shared" si="453"/>
        <v>362091</v>
      </c>
      <c r="T2943" s="28">
        <f t="shared" si="454"/>
        <v>0.27012270396115889</v>
      </c>
      <c r="U2943" s="29">
        <f t="shared" si="455"/>
        <v>459900</v>
      </c>
      <c r="V2943" s="26">
        <f>+INDEX('LISTA DE PRECIOS EKM '!A:K,MATCH('Precios ML'!B2943,'LISTA DE PRECIOS EKM '!A:A,0),8)</f>
        <v>459900</v>
      </c>
      <c r="W2943" s="26">
        <f t="shared" si="456"/>
        <v>459900</v>
      </c>
      <c r="X2943" s="26">
        <f t="shared" si="457"/>
        <v>0</v>
      </c>
      <c r="Y2943" s="26"/>
      <c r="Z2943" s="26">
        <f t="shared" si="458"/>
        <v>459900</v>
      </c>
      <c r="AA2943" s="30">
        <f t="shared" si="459"/>
        <v>1.19</v>
      </c>
    </row>
    <row r="2944" spans="1:27">
      <c r="A2944" s="20" t="s">
        <v>7590</v>
      </c>
      <c r="B2944" s="20" t="s">
        <v>7591</v>
      </c>
      <c r="C2944" s="25">
        <v>110000</v>
      </c>
      <c r="D2944" s="22">
        <v>85</v>
      </c>
      <c r="E2944" s="22">
        <v>49</v>
      </c>
      <c r="F2944" s="22">
        <v>40</v>
      </c>
      <c r="G2944" s="22">
        <v>16000</v>
      </c>
      <c r="H2944" s="22" t="s">
        <v>5088</v>
      </c>
      <c r="I2944" s="26">
        <f>+IF(H2944='COSTOS VARIOS'!$C$1,'COSTOS VARIOS'!$C$2*'Precios ML'!V2944,'COSTOS VARIOS'!$B$2*'Precios ML'!V2944)</f>
        <v>49980</v>
      </c>
      <c r="J2944" s="22">
        <v>0</v>
      </c>
      <c r="K2944" s="27">
        <f t="shared" si="450"/>
        <v>10.4125</v>
      </c>
      <c r="L2944" s="27">
        <f t="shared" si="451"/>
        <v>10.4125</v>
      </c>
      <c r="M2944" s="26">
        <f>(INDEX(pesos!A:B,MATCH(L2944,pesos!A:A,1),2))</f>
        <v>16200</v>
      </c>
      <c r="N2944" s="26">
        <f>+R2944*'COSTOS VARIOS'!$O$1</f>
        <v>20900</v>
      </c>
      <c r="O2944" s="26">
        <f>+R2944*'COSTOS VARIOS'!$O$2</f>
        <v>451.00000000000006</v>
      </c>
      <c r="P2944" s="26">
        <f>+R2944*'COSTOS VARIOS'!$O$3</f>
        <v>1650</v>
      </c>
      <c r="Q2944" s="26">
        <v>1</v>
      </c>
      <c r="R2944" s="26">
        <f t="shared" si="452"/>
        <v>110000</v>
      </c>
      <c r="S2944" s="25">
        <f t="shared" si="453"/>
        <v>199181</v>
      </c>
      <c r="T2944" s="28">
        <f t="shared" si="454"/>
        <v>0.25463774155165408</v>
      </c>
      <c r="U2944" s="29">
        <f t="shared" si="455"/>
        <v>249900</v>
      </c>
      <c r="V2944" s="26">
        <f>+INDEX('LISTA DE PRECIOS EKM '!A:K,MATCH('Precios ML'!B2944,'LISTA DE PRECIOS EKM '!A:A,0),8)</f>
        <v>249900</v>
      </c>
      <c r="W2944" s="26">
        <f t="shared" si="456"/>
        <v>249900</v>
      </c>
      <c r="X2944" s="26">
        <f t="shared" si="457"/>
        <v>0</v>
      </c>
      <c r="Y2944" s="26"/>
      <c r="Z2944" s="26">
        <f t="shared" si="458"/>
        <v>249900</v>
      </c>
      <c r="AA2944" s="30">
        <f t="shared" si="459"/>
        <v>1.271818181818182</v>
      </c>
    </row>
    <row r="2945" spans="1:27">
      <c r="A2945" s="20" t="s">
        <v>7590</v>
      </c>
      <c r="B2945" s="20" t="s">
        <v>7591</v>
      </c>
      <c r="C2945" s="25">
        <v>110000</v>
      </c>
      <c r="D2945" s="22">
        <v>85</v>
      </c>
      <c r="E2945" s="22">
        <v>49</v>
      </c>
      <c r="F2945" s="22">
        <v>40</v>
      </c>
      <c r="G2945" s="22">
        <v>16000</v>
      </c>
      <c r="H2945" s="22" t="s">
        <v>5088</v>
      </c>
      <c r="I2945" s="26">
        <f>+IF(H2945='COSTOS VARIOS'!$C$1,'COSTOS VARIOS'!$C$2*'Precios ML'!V2945,'COSTOS VARIOS'!$B$2*'Precios ML'!V2945)</f>
        <v>49980</v>
      </c>
      <c r="J2945" s="22">
        <v>0</v>
      </c>
      <c r="K2945" s="27">
        <f t="shared" si="450"/>
        <v>10.4125</v>
      </c>
      <c r="L2945" s="27">
        <f t="shared" si="451"/>
        <v>10.4125</v>
      </c>
      <c r="M2945" s="26">
        <f>(INDEX(pesos!A:B,MATCH(L2945,pesos!A:A,1),2))</f>
        <v>16200</v>
      </c>
      <c r="N2945" s="26">
        <f>+R2945*'COSTOS VARIOS'!$O$1</f>
        <v>20900</v>
      </c>
      <c r="O2945" s="26">
        <f>+R2945*'COSTOS VARIOS'!$O$2</f>
        <v>451.00000000000006</v>
      </c>
      <c r="P2945" s="26">
        <f>+R2945*'COSTOS VARIOS'!$O$3</f>
        <v>1650</v>
      </c>
      <c r="Q2945" s="26">
        <v>1</v>
      </c>
      <c r="R2945" s="26">
        <f t="shared" si="452"/>
        <v>110000</v>
      </c>
      <c r="S2945" s="25">
        <f t="shared" si="453"/>
        <v>199181</v>
      </c>
      <c r="T2945" s="28">
        <f t="shared" si="454"/>
        <v>0.25463774155165408</v>
      </c>
      <c r="U2945" s="29">
        <f t="shared" si="455"/>
        <v>249900</v>
      </c>
      <c r="V2945" s="26">
        <f>+INDEX('LISTA DE PRECIOS EKM '!A:K,MATCH('Precios ML'!B2945,'LISTA DE PRECIOS EKM '!A:A,0),8)</f>
        <v>249900</v>
      </c>
      <c r="W2945" s="26">
        <f t="shared" si="456"/>
        <v>249900</v>
      </c>
      <c r="X2945" s="26">
        <f t="shared" si="457"/>
        <v>0</v>
      </c>
      <c r="Y2945" s="26"/>
      <c r="Z2945" s="26">
        <f t="shared" si="458"/>
        <v>249900</v>
      </c>
      <c r="AA2945" s="30">
        <f t="shared" si="459"/>
        <v>1.271818181818182</v>
      </c>
    </row>
    <row r="2946" spans="1:27">
      <c r="A2946" s="20" t="s">
        <v>7592</v>
      </c>
      <c r="B2946" s="20" t="s">
        <v>2440</v>
      </c>
      <c r="C2946" s="25">
        <v>170000</v>
      </c>
      <c r="D2946" s="22">
        <v>85</v>
      </c>
      <c r="E2946" s="22">
        <v>49</v>
      </c>
      <c r="F2946" s="22">
        <v>40</v>
      </c>
      <c r="G2946" s="22">
        <v>16000</v>
      </c>
      <c r="H2946" s="22" t="s">
        <v>5088</v>
      </c>
      <c r="I2946" s="26">
        <f>+IF(H2946='COSTOS VARIOS'!$C$1,'COSTOS VARIOS'!$C$2*'Precios ML'!V2946,'COSTOS VARIOS'!$B$2*'Precios ML'!V2946)</f>
        <v>77980</v>
      </c>
      <c r="J2946" s="22">
        <v>0</v>
      </c>
      <c r="K2946" s="27">
        <f t="shared" si="450"/>
        <v>10.4125</v>
      </c>
      <c r="L2946" s="27">
        <f t="shared" si="451"/>
        <v>10.4125</v>
      </c>
      <c r="M2946" s="26">
        <f>(INDEX(pesos!A:B,MATCH(L2946,pesos!A:A,1),2))</f>
        <v>16200</v>
      </c>
      <c r="N2946" s="26">
        <f>+R2946*'COSTOS VARIOS'!$O$1</f>
        <v>32300</v>
      </c>
      <c r="O2946" s="26">
        <f>+R2946*'COSTOS VARIOS'!$O$2</f>
        <v>697.00000000000011</v>
      </c>
      <c r="P2946" s="26">
        <f>+R2946*'COSTOS VARIOS'!$O$3</f>
        <v>2550</v>
      </c>
      <c r="Q2946" s="26">
        <v>1</v>
      </c>
      <c r="R2946" s="26">
        <f t="shared" si="452"/>
        <v>170000</v>
      </c>
      <c r="S2946" s="25">
        <f t="shared" si="453"/>
        <v>299727</v>
      </c>
      <c r="T2946" s="28">
        <f t="shared" si="454"/>
        <v>0.30085044056758314</v>
      </c>
      <c r="U2946" s="29">
        <f t="shared" si="455"/>
        <v>389900</v>
      </c>
      <c r="V2946" s="26">
        <f>+INDEX('LISTA DE PRECIOS EKM '!A:K,MATCH('Precios ML'!B2946,'LISTA DE PRECIOS EKM '!A:A,0),8)</f>
        <v>389900</v>
      </c>
      <c r="W2946" s="26">
        <f t="shared" si="456"/>
        <v>389900</v>
      </c>
      <c r="X2946" s="26">
        <f t="shared" si="457"/>
        <v>0</v>
      </c>
      <c r="Y2946" s="26"/>
      <c r="Z2946" s="26">
        <f t="shared" si="458"/>
        <v>389900</v>
      </c>
      <c r="AA2946" s="30">
        <f t="shared" si="459"/>
        <v>1.2935294117647058</v>
      </c>
    </row>
    <row r="2947" spans="1:27">
      <c r="A2947" s="20" t="s">
        <v>7592</v>
      </c>
      <c r="B2947" s="20" t="s">
        <v>2440</v>
      </c>
      <c r="C2947" s="25">
        <v>170000</v>
      </c>
      <c r="D2947" s="22">
        <v>85</v>
      </c>
      <c r="E2947" s="22">
        <v>49</v>
      </c>
      <c r="F2947" s="22">
        <v>40</v>
      </c>
      <c r="G2947" s="22">
        <v>16000</v>
      </c>
      <c r="H2947" s="22" t="s">
        <v>5088</v>
      </c>
      <c r="I2947" s="26">
        <f>+IF(H2947='COSTOS VARIOS'!$C$1,'COSTOS VARIOS'!$C$2*'Precios ML'!V2947,'COSTOS VARIOS'!$B$2*'Precios ML'!V2947)</f>
        <v>77980</v>
      </c>
      <c r="J2947" s="22">
        <v>0</v>
      </c>
      <c r="K2947" s="27">
        <f t="shared" si="450"/>
        <v>10.4125</v>
      </c>
      <c r="L2947" s="27">
        <f t="shared" si="451"/>
        <v>10.4125</v>
      </c>
      <c r="M2947" s="26">
        <f>(INDEX(pesos!A:B,MATCH(L2947,pesos!A:A,1),2))</f>
        <v>16200</v>
      </c>
      <c r="N2947" s="26">
        <f>+R2947*'COSTOS VARIOS'!$O$1</f>
        <v>32300</v>
      </c>
      <c r="O2947" s="26">
        <f>+R2947*'COSTOS VARIOS'!$O$2</f>
        <v>697.00000000000011</v>
      </c>
      <c r="P2947" s="26">
        <f>+R2947*'COSTOS VARIOS'!$O$3</f>
        <v>2550</v>
      </c>
      <c r="Q2947" s="26">
        <v>1</v>
      </c>
      <c r="R2947" s="26">
        <f t="shared" si="452"/>
        <v>170000</v>
      </c>
      <c r="S2947" s="25">
        <f t="shared" si="453"/>
        <v>299727</v>
      </c>
      <c r="T2947" s="28">
        <f t="shared" si="454"/>
        <v>0.30085044056758314</v>
      </c>
      <c r="U2947" s="29">
        <f t="shared" si="455"/>
        <v>389900</v>
      </c>
      <c r="V2947" s="26">
        <f>+INDEX('LISTA DE PRECIOS EKM '!A:K,MATCH('Precios ML'!B2947,'LISTA DE PRECIOS EKM '!A:A,0),8)</f>
        <v>389900</v>
      </c>
      <c r="W2947" s="26">
        <f t="shared" si="456"/>
        <v>389900</v>
      </c>
      <c r="X2947" s="26">
        <f t="shared" si="457"/>
        <v>0</v>
      </c>
      <c r="Y2947" s="26"/>
      <c r="Z2947" s="26">
        <f t="shared" si="458"/>
        <v>389900</v>
      </c>
      <c r="AA2947" s="30">
        <f t="shared" si="459"/>
        <v>1.2935294117647058</v>
      </c>
    </row>
    <row r="2948" spans="1:27">
      <c r="A2948" s="20" t="s">
        <v>7593</v>
      </c>
      <c r="B2948" s="20" t="s">
        <v>1685</v>
      </c>
      <c r="C2948" s="25">
        <v>174789</v>
      </c>
      <c r="D2948" s="22">
        <v>85</v>
      </c>
      <c r="E2948" s="22">
        <v>49</v>
      </c>
      <c r="F2948" s="22">
        <v>40</v>
      </c>
      <c r="G2948" s="22">
        <v>16000</v>
      </c>
      <c r="H2948" s="22" t="s">
        <v>5088</v>
      </c>
      <c r="I2948" s="26">
        <f>+IF(H2948='COSTOS VARIOS'!$C$1,'COSTOS VARIOS'!$C$2*'Precios ML'!V2948,'COSTOS VARIOS'!$B$2*'Precios ML'!V2948)</f>
        <v>79980</v>
      </c>
      <c r="J2948" s="22">
        <v>0</v>
      </c>
      <c r="K2948" s="27">
        <f t="shared" ref="K2948:K3011" si="460">+(D2948*E2948*F2948)/G2948</f>
        <v>10.4125</v>
      </c>
      <c r="L2948" s="27">
        <f t="shared" ref="L2948:L3011" si="461">+K2948*Q2948</f>
        <v>10.4125</v>
      </c>
      <c r="M2948" s="26">
        <f>(INDEX(pesos!A:B,MATCH(L2948,pesos!A:A,1),2))</f>
        <v>16200</v>
      </c>
      <c r="N2948" s="26">
        <f>+R2948*'COSTOS VARIOS'!$O$1</f>
        <v>33209.910000000003</v>
      </c>
      <c r="O2948" s="26">
        <f>+R2948*'COSTOS VARIOS'!$O$2</f>
        <v>716.63490000000002</v>
      </c>
      <c r="P2948" s="26">
        <f>+R2948*'COSTOS VARIOS'!$O$3</f>
        <v>2621.835</v>
      </c>
      <c r="Q2948" s="26">
        <v>1</v>
      </c>
      <c r="R2948" s="26">
        <f t="shared" ref="R2948:R3011" si="462">+C2948*Q2948</f>
        <v>174789</v>
      </c>
      <c r="S2948" s="25">
        <f t="shared" ref="S2948:S3011" si="463">+R2948+P2948+O2948+N2948+M2948+I2948</f>
        <v>307517.3799</v>
      </c>
      <c r="T2948" s="28">
        <f t="shared" ref="T2948:T3011" si="464">+(V2948/S2948)-1</f>
        <v>0.30041430546150405</v>
      </c>
      <c r="U2948" s="29">
        <f t="shared" ref="U2948:U3011" si="465">+S2948*T2948+S2948</f>
        <v>399900</v>
      </c>
      <c r="V2948" s="26">
        <f>+INDEX('LISTA DE PRECIOS EKM '!A:K,MATCH('Precios ML'!B2948,'LISTA DE PRECIOS EKM '!A:A,0),8)</f>
        <v>399900</v>
      </c>
      <c r="W2948" s="26">
        <f t="shared" ref="W2948:W3011" si="466">+V2948*Q2948</f>
        <v>399900</v>
      </c>
      <c r="X2948" s="26">
        <f t="shared" ref="X2948:X3011" si="467">+W2948-U2948</f>
        <v>0</v>
      </c>
      <c r="Y2948" s="26"/>
      <c r="Z2948" s="26">
        <f t="shared" ref="Z2948:Z3011" si="468">+W2948-Y2948</f>
        <v>399900</v>
      </c>
      <c r="AA2948" s="30">
        <f t="shared" ref="AA2948:AA3011" si="469">+(Z2948/C2948)-1</f>
        <v>1.287901412560287</v>
      </c>
    </row>
    <row r="2949" spans="1:27">
      <c r="A2949" s="20" t="s">
        <v>7593</v>
      </c>
      <c r="B2949" s="20" t="s">
        <v>1685</v>
      </c>
      <c r="C2949" s="25">
        <v>174789</v>
      </c>
      <c r="D2949" s="22">
        <v>85</v>
      </c>
      <c r="E2949" s="22">
        <v>49</v>
      </c>
      <c r="F2949" s="22">
        <v>40</v>
      </c>
      <c r="G2949" s="22">
        <v>16000</v>
      </c>
      <c r="H2949" s="22" t="s">
        <v>5088</v>
      </c>
      <c r="I2949" s="26">
        <f>+IF(H2949='COSTOS VARIOS'!$C$1,'COSTOS VARIOS'!$C$2*'Precios ML'!V2949,'COSTOS VARIOS'!$B$2*'Precios ML'!V2949)</f>
        <v>79980</v>
      </c>
      <c r="J2949" s="22">
        <v>0</v>
      </c>
      <c r="K2949" s="27">
        <f t="shared" si="460"/>
        <v>10.4125</v>
      </c>
      <c r="L2949" s="27">
        <f t="shared" si="461"/>
        <v>10.4125</v>
      </c>
      <c r="M2949" s="26">
        <f>(INDEX(pesos!A:B,MATCH(L2949,pesos!A:A,1),2))</f>
        <v>16200</v>
      </c>
      <c r="N2949" s="26">
        <f>+R2949*'COSTOS VARIOS'!$O$1</f>
        <v>33209.910000000003</v>
      </c>
      <c r="O2949" s="26">
        <f>+R2949*'COSTOS VARIOS'!$O$2</f>
        <v>716.63490000000002</v>
      </c>
      <c r="P2949" s="26">
        <f>+R2949*'COSTOS VARIOS'!$O$3</f>
        <v>2621.835</v>
      </c>
      <c r="Q2949" s="26">
        <v>1</v>
      </c>
      <c r="R2949" s="26">
        <f t="shared" si="462"/>
        <v>174789</v>
      </c>
      <c r="S2949" s="25">
        <f t="shared" si="463"/>
        <v>307517.3799</v>
      </c>
      <c r="T2949" s="28">
        <f t="shared" si="464"/>
        <v>0.30041430546150405</v>
      </c>
      <c r="U2949" s="29">
        <f t="shared" si="465"/>
        <v>399900</v>
      </c>
      <c r="V2949" s="26">
        <f>+INDEX('LISTA DE PRECIOS EKM '!A:K,MATCH('Precios ML'!B2949,'LISTA DE PRECIOS EKM '!A:A,0),8)</f>
        <v>399900</v>
      </c>
      <c r="W2949" s="26">
        <f t="shared" si="466"/>
        <v>399900</v>
      </c>
      <c r="X2949" s="26">
        <f t="shared" si="467"/>
        <v>0</v>
      </c>
      <c r="Y2949" s="26"/>
      <c r="Z2949" s="26">
        <f t="shared" si="468"/>
        <v>399900</v>
      </c>
      <c r="AA2949" s="30">
        <f t="shared" si="469"/>
        <v>1.287901412560287</v>
      </c>
    </row>
    <row r="2950" spans="1:27">
      <c r="A2950" s="20" t="s">
        <v>7594</v>
      </c>
      <c r="B2950" s="20" t="s">
        <v>1684</v>
      </c>
      <c r="C2950" s="25">
        <v>174789</v>
      </c>
      <c r="D2950" s="22">
        <v>85</v>
      </c>
      <c r="E2950" s="22">
        <v>49</v>
      </c>
      <c r="F2950" s="22">
        <v>40</v>
      </c>
      <c r="G2950" s="22">
        <v>16000</v>
      </c>
      <c r="H2950" s="22" t="s">
        <v>5088</v>
      </c>
      <c r="I2950" s="26">
        <f>+IF(H2950='COSTOS VARIOS'!$C$1,'COSTOS VARIOS'!$C$2*'Precios ML'!V2950,'COSTOS VARIOS'!$B$2*'Precios ML'!V2950)</f>
        <v>79980</v>
      </c>
      <c r="J2950" s="22">
        <v>0</v>
      </c>
      <c r="K2950" s="27">
        <f t="shared" si="460"/>
        <v>10.4125</v>
      </c>
      <c r="L2950" s="27">
        <f t="shared" si="461"/>
        <v>10.4125</v>
      </c>
      <c r="M2950" s="26">
        <f>(INDEX(pesos!A:B,MATCH(L2950,pesos!A:A,1),2))</f>
        <v>16200</v>
      </c>
      <c r="N2950" s="26">
        <f>+R2950*'COSTOS VARIOS'!$O$1</f>
        <v>33209.910000000003</v>
      </c>
      <c r="O2950" s="26">
        <f>+R2950*'COSTOS VARIOS'!$O$2</f>
        <v>716.63490000000002</v>
      </c>
      <c r="P2950" s="26">
        <f>+R2950*'COSTOS VARIOS'!$O$3</f>
        <v>2621.835</v>
      </c>
      <c r="Q2950" s="26">
        <v>1</v>
      </c>
      <c r="R2950" s="26">
        <f t="shared" si="462"/>
        <v>174789</v>
      </c>
      <c r="S2950" s="25">
        <f t="shared" si="463"/>
        <v>307517.3799</v>
      </c>
      <c r="T2950" s="28">
        <f t="shared" si="464"/>
        <v>0.30041430546150405</v>
      </c>
      <c r="U2950" s="29">
        <f t="shared" si="465"/>
        <v>399900</v>
      </c>
      <c r="V2950" s="26">
        <f>+INDEX('LISTA DE PRECIOS EKM '!A:K,MATCH('Precios ML'!B2950,'LISTA DE PRECIOS EKM '!A:A,0),8)</f>
        <v>399900</v>
      </c>
      <c r="W2950" s="26">
        <f t="shared" si="466"/>
        <v>399900</v>
      </c>
      <c r="X2950" s="26">
        <f t="shared" si="467"/>
        <v>0</v>
      </c>
      <c r="Y2950" s="26"/>
      <c r="Z2950" s="26">
        <f t="shared" si="468"/>
        <v>399900</v>
      </c>
      <c r="AA2950" s="30">
        <f t="shared" si="469"/>
        <v>1.287901412560287</v>
      </c>
    </row>
    <row r="2951" spans="1:27">
      <c r="A2951" s="20" t="s">
        <v>7594</v>
      </c>
      <c r="B2951" s="20" t="s">
        <v>1684</v>
      </c>
      <c r="C2951" s="25">
        <v>174789</v>
      </c>
      <c r="D2951" s="22">
        <v>85</v>
      </c>
      <c r="E2951" s="22">
        <v>49</v>
      </c>
      <c r="F2951" s="22">
        <v>40</v>
      </c>
      <c r="G2951" s="22">
        <v>16000</v>
      </c>
      <c r="H2951" s="22" t="s">
        <v>5088</v>
      </c>
      <c r="I2951" s="26">
        <f>+IF(H2951='COSTOS VARIOS'!$C$1,'COSTOS VARIOS'!$C$2*'Precios ML'!V2951,'COSTOS VARIOS'!$B$2*'Precios ML'!V2951)</f>
        <v>79980</v>
      </c>
      <c r="J2951" s="22">
        <v>0</v>
      </c>
      <c r="K2951" s="27">
        <f t="shared" si="460"/>
        <v>10.4125</v>
      </c>
      <c r="L2951" s="27">
        <f t="shared" si="461"/>
        <v>10.4125</v>
      </c>
      <c r="M2951" s="26">
        <f>(INDEX(pesos!A:B,MATCH(L2951,pesos!A:A,1),2))</f>
        <v>16200</v>
      </c>
      <c r="N2951" s="26">
        <f>+R2951*'COSTOS VARIOS'!$O$1</f>
        <v>33209.910000000003</v>
      </c>
      <c r="O2951" s="26">
        <f>+R2951*'COSTOS VARIOS'!$O$2</f>
        <v>716.63490000000002</v>
      </c>
      <c r="P2951" s="26">
        <f>+R2951*'COSTOS VARIOS'!$O$3</f>
        <v>2621.835</v>
      </c>
      <c r="Q2951" s="26">
        <v>1</v>
      </c>
      <c r="R2951" s="26">
        <f t="shared" si="462"/>
        <v>174789</v>
      </c>
      <c r="S2951" s="25">
        <f t="shared" si="463"/>
        <v>307517.3799</v>
      </c>
      <c r="T2951" s="28">
        <f t="shared" si="464"/>
        <v>0.30041430546150405</v>
      </c>
      <c r="U2951" s="29">
        <f t="shared" si="465"/>
        <v>399900</v>
      </c>
      <c r="V2951" s="26">
        <f>+INDEX('LISTA DE PRECIOS EKM '!A:K,MATCH('Precios ML'!B2951,'LISTA DE PRECIOS EKM '!A:A,0),8)</f>
        <v>399900</v>
      </c>
      <c r="W2951" s="26">
        <f t="shared" si="466"/>
        <v>399900</v>
      </c>
      <c r="X2951" s="26">
        <f t="shared" si="467"/>
        <v>0</v>
      </c>
      <c r="Y2951" s="26"/>
      <c r="Z2951" s="26">
        <f t="shared" si="468"/>
        <v>399900</v>
      </c>
      <c r="AA2951" s="30">
        <f t="shared" si="469"/>
        <v>1.287901412560287</v>
      </c>
    </row>
    <row r="2952" spans="1:27">
      <c r="A2952" s="20" t="s">
        <v>7488</v>
      </c>
      <c r="B2952" s="20" t="s">
        <v>2378</v>
      </c>
      <c r="C2952" s="25">
        <v>120167.99999999999</v>
      </c>
      <c r="D2952" s="22">
        <v>85</v>
      </c>
      <c r="E2952" s="22">
        <v>49</v>
      </c>
      <c r="F2952" s="22">
        <v>40</v>
      </c>
      <c r="G2952" s="22">
        <v>16000</v>
      </c>
      <c r="H2952" s="22" t="s">
        <v>5088</v>
      </c>
      <c r="I2952" s="26">
        <f>+IF(H2952='COSTOS VARIOS'!$C$1,'COSTOS VARIOS'!$C$2*'Precios ML'!V2952,'COSTOS VARIOS'!$B$2*'Precios ML'!V2952)</f>
        <v>59980</v>
      </c>
      <c r="J2952" s="22">
        <v>0</v>
      </c>
      <c r="K2952" s="27">
        <f t="shared" si="460"/>
        <v>10.4125</v>
      </c>
      <c r="L2952" s="27">
        <f t="shared" si="461"/>
        <v>10.4125</v>
      </c>
      <c r="M2952" s="26">
        <f>(INDEX(pesos!A:B,MATCH(L2952,pesos!A:A,1),2))</f>
        <v>16200</v>
      </c>
      <c r="N2952" s="26">
        <f>+R2952*'COSTOS VARIOS'!$O$1</f>
        <v>22831.919999999998</v>
      </c>
      <c r="O2952" s="26">
        <f>+R2952*'COSTOS VARIOS'!$O$2</f>
        <v>492.68879999999996</v>
      </c>
      <c r="P2952" s="26">
        <f>+R2952*'COSTOS VARIOS'!$O$3</f>
        <v>1802.5199999999998</v>
      </c>
      <c r="Q2952" s="26">
        <v>1</v>
      </c>
      <c r="R2952" s="26">
        <f t="shared" si="462"/>
        <v>120167.99999999999</v>
      </c>
      <c r="S2952" s="25">
        <f t="shared" si="463"/>
        <v>221475.12880000001</v>
      </c>
      <c r="T2952" s="28">
        <f t="shared" si="464"/>
        <v>0.3541023844299036</v>
      </c>
      <c r="U2952" s="29">
        <f t="shared" si="465"/>
        <v>299900</v>
      </c>
      <c r="V2952" s="26">
        <f>+INDEX('LISTA DE PRECIOS EKM '!A:K,MATCH('Precios ML'!B2952,'LISTA DE PRECIOS EKM '!A:A,0),8)</f>
        <v>299900</v>
      </c>
      <c r="W2952" s="26">
        <f t="shared" si="466"/>
        <v>299900</v>
      </c>
      <c r="X2952" s="26">
        <f t="shared" si="467"/>
        <v>0</v>
      </c>
      <c r="Y2952" s="26"/>
      <c r="Z2952" s="26">
        <f t="shared" si="468"/>
        <v>299900</v>
      </c>
      <c r="AA2952" s="30">
        <f t="shared" si="469"/>
        <v>1.4956727248518744</v>
      </c>
    </row>
    <row r="2953" spans="1:27">
      <c r="A2953" s="20" t="s">
        <v>7595</v>
      </c>
      <c r="B2953" s="20" t="s">
        <v>1674</v>
      </c>
      <c r="C2953" s="25">
        <v>94900</v>
      </c>
      <c r="D2953" s="22">
        <v>85</v>
      </c>
      <c r="E2953" s="22">
        <v>49</v>
      </c>
      <c r="F2953" s="22">
        <v>40</v>
      </c>
      <c r="G2953" s="22">
        <v>16000</v>
      </c>
      <c r="H2953" s="22" t="s">
        <v>5088</v>
      </c>
      <c r="I2953" s="26">
        <f>+IF(H2953='COSTOS VARIOS'!$C$1,'COSTOS VARIOS'!$C$2*'Precios ML'!V2953,'COSTOS VARIOS'!$B$2*'Precios ML'!V2953)</f>
        <v>45980</v>
      </c>
      <c r="J2953" s="22">
        <v>0</v>
      </c>
      <c r="K2953" s="27">
        <f t="shared" si="460"/>
        <v>10.4125</v>
      </c>
      <c r="L2953" s="27">
        <f t="shared" si="461"/>
        <v>10.4125</v>
      </c>
      <c r="M2953" s="26">
        <f>(INDEX(pesos!A:B,MATCH(L2953,pesos!A:A,1),2))</f>
        <v>16200</v>
      </c>
      <c r="N2953" s="26">
        <f>+R2953*'COSTOS VARIOS'!$O$1</f>
        <v>18031</v>
      </c>
      <c r="O2953" s="26">
        <f>+R2953*'COSTOS VARIOS'!$O$2</f>
        <v>389.09000000000003</v>
      </c>
      <c r="P2953" s="26">
        <f>+R2953*'COSTOS VARIOS'!$O$3</f>
        <v>1423.5</v>
      </c>
      <c r="Q2953" s="26">
        <v>1</v>
      </c>
      <c r="R2953" s="26">
        <f t="shared" si="462"/>
        <v>94900</v>
      </c>
      <c r="S2953" s="25">
        <f t="shared" si="463"/>
        <v>176923.59</v>
      </c>
      <c r="T2953" s="28">
        <f t="shared" si="464"/>
        <v>0.2994310142587544</v>
      </c>
      <c r="U2953" s="29">
        <f t="shared" si="465"/>
        <v>229900</v>
      </c>
      <c r="V2953" s="26">
        <f>+INDEX('LISTA DE PRECIOS EKM '!A:K,MATCH('Precios ML'!B2953,'LISTA DE PRECIOS EKM '!A:A,0),8)</f>
        <v>229900</v>
      </c>
      <c r="W2953" s="26">
        <f t="shared" si="466"/>
        <v>229900</v>
      </c>
      <c r="X2953" s="26">
        <f t="shared" si="467"/>
        <v>0</v>
      </c>
      <c r="Y2953" s="26"/>
      <c r="Z2953" s="26">
        <f t="shared" si="468"/>
        <v>229900</v>
      </c>
      <c r="AA2953" s="30">
        <f t="shared" si="469"/>
        <v>1.4225500526870389</v>
      </c>
    </row>
    <row r="2954" spans="1:27">
      <c r="A2954" s="20" t="s">
        <v>7595</v>
      </c>
      <c r="B2954" s="20" t="s">
        <v>1674</v>
      </c>
      <c r="C2954" s="25">
        <v>94900</v>
      </c>
      <c r="D2954" s="22">
        <v>85</v>
      </c>
      <c r="E2954" s="22">
        <v>49</v>
      </c>
      <c r="F2954" s="22">
        <v>40</v>
      </c>
      <c r="G2954" s="22">
        <v>16000</v>
      </c>
      <c r="H2954" s="22" t="s">
        <v>5088</v>
      </c>
      <c r="I2954" s="26">
        <f>+IF(H2954='COSTOS VARIOS'!$C$1,'COSTOS VARIOS'!$C$2*'Precios ML'!V2954,'COSTOS VARIOS'!$B$2*'Precios ML'!V2954)</f>
        <v>45980</v>
      </c>
      <c r="J2954" s="22">
        <v>0</v>
      </c>
      <c r="K2954" s="27">
        <f t="shared" si="460"/>
        <v>10.4125</v>
      </c>
      <c r="L2954" s="27">
        <f t="shared" si="461"/>
        <v>10.4125</v>
      </c>
      <c r="M2954" s="26">
        <f>(INDEX(pesos!A:B,MATCH(L2954,pesos!A:A,1),2))</f>
        <v>16200</v>
      </c>
      <c r="N2954" s="26">
        <f>+R2954*'COSTOS VARIOS'!$O$1</f>
        <v>18031</v>
      </c>
      <c r="O2954" s="26">
        <f>+R2954*'COSTOS VARIOS'!$O$2</f>
        <v>389.09000000000003</v>
      </c>
      <c r="P2954" s="26">
        <f>+R2954*'COSTOS VARIOS'!$O$3</f>
        <v>1423.5</v>
      </c>
      <c r="Q2954" s="26">
        <v>1</v>
      </c>
      <c r="R2954" s="26">
        <f t="shared" si="462"/>
        <v>94900</v>
      </c>
      <c r="S2954" s="25">
        <f t="shared" si="463"/>
        <v>176923.59</v>
      </c>
      <c r="T2954" s="28">
        <f t="shared" si="464"/>
        <v>0.2994310142587544</v>
      </c>
      <c r="U2954" s="29">
        <f t="shared" si="465"/>
        <v>229900</v>
      </c>
      <c r="V2954" s="26">
        <f>+INDEX('LISTA DE PRECIOS EKM '!A:K,MATCH('Precios ML'!B2954,'LISTA DE PRECIOS EKM '!A:A,0),8)</f>
        <v>229900</v>
      </c>
      <c r="W2954" s="26">
        <f t="shared" si="466"/>
        <v>229900</v>
      </c>
      <c r="X2954" s="26">
        <f t="shared" si="467"/>
        <v>0</v>
      </c>
      <c r="Y2954" s="26"/>
      <c r="Z2954" s="26">
        <f t="shared" si="468"/>
        <v>229900</v>
      </c>
      <c r="AA2954" s="30">
        <f t="shared" si="469"/>
        <v>1.4225500526870389</v>
      </c>
    </row>
    <row r="2955" spans="1:27">
      <c r="A2955" s="20" t="s">
        <v>7596</v>
      </c>
      <c r="B2955" s="20" t="s">
        <v>7597</v>
      </c>
      <c r="C2955" s="25">
        <v>0</v>
      </c>
      <c r="D2955" s="22">
        <v>85</v>
      </c>
      <c r="E2955" s="22">
        <v>49</v>
      </c>
      <c r="F2955" s="22">
        <v>40</v>
      </c>
      <c r="G2955" s="22">
        <v>16000</v>
      </c>
      <c r="H2955" s="22" t="s">
        <v>5088</v>
      </c>
      <c r="I2955" s="26" t="e">
        <f>+IF(H2955='COSTOS VARIOS'!$C$1,'COSTOS VARIOS'!$C$2*'Precios ML'!V2955,'COSTOS VARIOS'!$B$2*'Precios ML'!V2955)</f>
        <v>#N/A</v>
      </c>
      <c r="J2955" s="22">
        <v>0</v>
      </c>
      <c r="K2955" s="27">
        <f t="shared" si="460"/>
        <v>10.4125</v>
      </c>
      <c r="L2955" s="27">
        <f t="shared" si="461"/>
        <v>10.4125</v>
      </c>
      <c r="M2955" s="26">
        <f>(INDEX(pesos!A:B,MATCH(L2955,pesos!A:A,1),2))</f>
        <v>16200</v>
      </c>
      <c r="N2955" s="26">
        <f>+R2955*'COSTOS VARIOS'!$O$1</f>
        <v>0</v>
      </c>
      <c r="O2955" s="26">
        <f>+R2955*'COSTOS VARIOS'!$O$2</f>
        <v>0</v>
      </c>
      <c r="P2955" s="26">
        <f>+R2955*'COSTOS VARIOS'!$O$3</f>
        <v>0</v>
      </c>
      <c r="Q2955" s="26">
        <v>1</v>
      </c>
      <c r="R2955" s="26">
        <f t="shared" si="462"/>
        <v>0</v>
      </c>
      <c r="S2955" s="25" t="e">
        <f t="shared" si="463"/>
        <v>#N/A</v>
      </c>
      <c r="T2955" s="28" t="e">
        <f t="shared" si="464"/>
        <v>#N/A</v>
      </c>
      <c r="U2955" s="29" t="e">
        <f t="shared" si="465"/>
        <v>#N/A</v>
      </c>
      <c r="V2955" s="26" t="e">
        <f>+INDEX('LISTA DE PRECIOS EKM '!A:K,MATCH('Precios ML'!B2955,'LISTA DE PRECIOS EKM '!A:A,0),8)</f>
        <v>#N/A</v>
      </c>
      <c r="W2955" s="26" t="e">
        <f t="shared" si="466"/>
        <v>#N/A</v>
      </c>
      <c r="X2955" s="26" t="e">
        <f t="shared" si="467"/>
        <v>#N/A</v>
      </c>
      <c r="Y2955" s="26"/>
      <c r="Z2955" s="26" t="e">
        <f t="shared" si="468"/>
        <v>#N/A</v>
      </c>
      <c r="AA2955" s="30" t="e">
        <f t="shared" si="469"/>
        <v>#N/A</v>
      </c>
    </row>
    <row r="2956" spans="1:27">
      <c r="A2956" s="20" t="s">
        <v>7596</v>
      </c>
      <c r="B2956" s="20" t="s">
        <v>7597</v>
      </c>
      <c r="C2956" s="25">
        <v>0</v>
      </c>
      <c r="D2956" s="22">
        <v>85</v>
      </c>
      <c r="E2956" s="22">
        <v>49</v>
      </c>
      <c r="F2956" s="22">
        <v>40</v>
      </c>
      <c r="G2956" s="22">
        <v>16000</v>
      </c>
      <c r="H2956" s="22" t="s">
        <v>5088</v>
      </c>
      <c r="I2956" s="26" t="e">
        <f>+IF(H2956='COSTOS VARIOS'!$C$1,'COSTOS VARIOS'!$C$2*'Precios ML'!V2956,'COSTOS VARIOS'!$B$2*'Precios ML'!V2956)</f>
        <v>#N/A</v>
      </c>
      <c r="J2956" s="22">
        <v>0</v>
      </c>
      <c r="K2956" s="27">
        <f t="shared" si="460"/>
        <v>10.4125</v>
      </c>
      <c r="L2956" s="27">
        <f t="shared" si="461"/>
        <v>10.4125</v>
      </c>
      <c r="M2956" s="26">
        <f>(INDEX(pesos!A:B,MATCH(L2956,pesos!A:A,1),2))</f>
        <v>16200</v>
      </c>
      <c r="N2956" s="26">
        <f>+R2956*'COSTOS VARIOS'!$O$1</f>
        <v>0</v>
      </c>
      <c r="O2956" s="26">
        <f>+R2956*'COSTOS VARIOS'!$O$2</f>
        <v>0</v>
      </c>
      <c r="P2956" s="26">
        <f>+R2956*'COSTOS VARIOS'!$O$3</f>
        <v>0</v>
      </c>
      <c r="Q2956" s="26">
        <v>1</v>
      </c>
      <c r="R2956" s="26">
        <f t="shared" si="462"/>
        <v>0</v>
      </c>
      <c r="S2956" s="25" t="e">
        <f t="shared" si="463"/>
        <v>#N/A</v>
      </c>
      <c r="T2956" s="28" t="e">
        <f t="shared" si="464"/>
        <v>#N/A</v>
      </c>
      <c r="U2956" s="29" t="e">
        <f t="shared" si="465"/>
        <v>#N/A</v>
      </c>
      <c r="V2956" s="26" t="e">
        <f>+INDEX('LISTA DE PRECIOS EKM '!A:K,MATCH('Precios ML'!B2956,'LISTA DE PRECIOS EKM '!A:A,0),8)</f>
        <v>#N/A</v>
      </c>
      <c r="W2956" s="26" t="e">
        <f t="shared" si="466"/>
        <v>#N/A</v>
      </c>
      <c r="X2956" s="26" t="e">
        <f t="shared" si="467"/>
        <v>#N/A</v>
      </c>
      <c r="Y2956" s="26"/>
      <c r="Z2956" s="26" t="e">
        <f t="shared" si="468"/>
        <v>#N/A</v>
      </c>
      <c r="AA2956" s="30" t="e">
        <f t="shared" si="469"/>
        <v>#N/A</v>
      </c>
    </row>
    <row r="2957" spans="1:27">
      <c r="A2957" s="20" t="s">
        <v>7598</v>
      </c>
      <c r="B2957" s="20" t="s">
        <v>2229</v>
      </c>
      <c r="C2957" s="25">
        <v>139000</v>
      </c>
      <c r="D2957" s="22">
        <v>85</v>
      </c>
      <c r="E2957" s="22">
        <v>49</v>
      </c>
      <c r="F2957" s="22">
        <v>40</v>
      </c>
      <c r="G2957" s="22">
        <v>16000</v>
      </c>
      <c r="H2957" s="22" t="s">
        <v>5088</v>
      </c>
      <c r="I2957" s="26">
        <f>+IF(H2957='COSTOS VARIOS'!$C$1,'COSTOS VARIOS'!$C$2*'Precios ML'!V2957,'COSTOS VARIOS'!$B$2*'Precios ML'!V2957)</f>
        <v>55980</v>
      </c>
      <c r="J2957" s="22">
        <v>0</v>
      </c>
      <c r="K2957" s="27">
        <f t="shared" si="460"/>
        <v>10.4125</v>
      </c>
      <c r="L2957" s="27">
        <f t="shared" si="461"/>
        <v>10.4125</v>
      </c>
      <c r="M2957" s="26">
        <f>(INDEX(pesos!A:B,MATCH(L2957,pesos!A:A,1),2))</f>
        <v>16200</v>
      </c>
      <c r="N2957" s="26">
        <f>+R2957*'COSTOS VARIOS'!$O$1</f>
        <v>26410</v>
      </c>
      <c r="O2957" s="26">
        <f>+R2957*'COSTOS VARIOS'!$O$2</f>
        <v>569.90000000000009</v>
      </c>
      <c r="P2957" s="26">
        <f>+R2957*'COSTOS VARIOS'!$O$3</f>
        <v>2085</v>
      </c>
      <c r="Q2957" s="26">
        <v>1</v>
      </c>
      <c r="R2957" s="26">
        <f t="shared" si="462"/>
        <v>139000</v>
      </c>
      <c r="S2957" s="25">
        <f t="shared" si="463"/>
        <v>240244.9</v>
      </c>
      <c r="T2957" s="28">
        <f t="shared" si="464"/>
        <v>0.16506115218262707</v>
      </c>
      <c r="U2957" s="29">
        <f t="shared" si="465"/>
        <v>279900</v>
      </c>
      <c r="V2957" s="26">
        <f>+INDEX('LISTA DE PRECIOS EKM '!A:K,MATCH('Precios ML'!B2957,'LISTA DE PRECIOS EKM '!A:A,0),8)</f>
        <v>279900</v>
      </c>
      <c r="W2957" s="26">
        <f t="shared" si="466"/>
        <v>279900</v>
      </c>
      <c r="X2957" s="26">
        <f t="shared" si="467"/>
        <v>0</v>
      </c>
      <c r="Y2957" s="26"/>
      <c r="Z2957" s="26">
        <f t="shared" si="468"/>
        <v>279900</v>
      </c>
      <c r="AA2957" s="30">
        <f t="shared" si="469"/>
        <v>1.0136690647482016</v>
      </c>
    </row>
    <row r="2958" spans="1:27">
      <c r="A2958" s="20" t="s">
        <v>7598</v>
      </c>
      <c r="B2958" s="20" t="s">
        <v>2229</v>
      </c>
      <c r="C2958" s="25">
        <v>139000</v>
      </c>
      <c r="D2958" s="22">
        <v>85</v>
      </c>
      <c r="E2958" s="22">
        <v>49</v>
      </c>
      <c r="F2958" s="22">
        <v>40</v>
      </c>
      <c r="G2958" s="22">
        <v>16000</v>
      </c>
      <c r="H2958" s="22" t="s">
        <v>5088</v>
      </c>
      <c r="I2958" s="26">
        <f>+IF(H2958='COSTOS VARIOS'!$C$1,'COSTOS VARIOS'!$C$2*'Precios ML'!V2958,'COSTOS VARIOS'!$B$2*'Precios ML'!V2958)</f>
        <v>55980</v>
      </c>
      <c r="J2958" s="22">
        <v>0</v>
      </c>
      <c r="K2958" s="27">
        <f t="shared" si="460"/>
        <v>10.4125</v>
      </c>
      <c r="L2958" s="27">
        <f t="shared" si="461"/>
        <v>10.4125</v>
      </c>
      <c r="M2958" s="26">
        <f>(INDEX(pesos!A:B,MATCH(L2958,pesos!A:A,1),2))</f>
        <v>16200</v>
      </c>
      <c r="N2958" s="26">
        <f>+R2958*'COSTOS VARIOS'!$O$1</f>
        <v>26410</v>
      </c>
      <c r="O2958" s="26">
        <f>+R2958*'COSTOS VARIOS'!$O$2</f>
        <v>569.90000000000009</v>
      </c>
      <c r="P2958" s="26">
        <f>+R2958*'COSTOS VARIOS'!$O$3</f>
        <v>2085</v>
      </c>
      <c r="Q2958" s="26">
        <v>1</v>
      </c>
      <c r="R2958" s="26">
        <f t="shared" si="462"/>
        <v>139000</v>
      </c>
      <c r="S2958" s="25">
        <f t="shared" si="463"/>
        <v>240244.9</v>
      </c>
      <c r="T2958" s="28">
        <f t="shared" si="464"/>
        <v>0.16506115218262707</v>
      </c>
      <c r="U2958" s="29">
        <f t="shared" si="465"/>
        <v>279900</v>
      </c>
      <c r="V2958" s="26">
        <f>+INDEX('LISTA DE PRECIOS EKM '!A:K,MATCH('Precios ML'!B2958,'LISTA DE PRECIOS EKM '!A:A,0),8)</f>
        <v>279900</v>
      </c>
      <c r="W2958" s="26">
        <f t="shared" si="466"/>
        <v>279900</v>
      </c>
      <c r="X2958" s="26">
        <f t="shared" si="467"/>
        <v>0</v>
      </c>
      <c r="Y2958" s="26"/>
      <c r="Z2958" s="26">
        <f t="shared" si="468"/>
        <v>279900</v>
      </c>
      <c r="AA2958" s="30">
        <f t="shared" si="469"/>
        <v>1.0136690647482016</v>
      </c>
    </row>
    <row r="2959" spans="1:27">
      <c r="A2959" s="20" t="s">
        <v>7599</v>
      </c>
      <c r="B2959" s="20" t="s">
        <v>7600</v>
      </c>
      <c r="C2959" s="25">
        <v>160000</v>
      </c>
      <c r="D2959" s="22">
        <v>85</v>
      </c>
      <c r="E2959" s="22">
        <v>49</v>
      </c>
      <c r="F2959" s="22">
        <v>40</v>
      </c>
      <c r="G2959" s="22">
        <v>16000</v>
      </c>
      <c r="H2959" s="22" t="s">
        <v>5088</v>
      </c>
      <c r="I2959" s="26">
        <f>+IF(H2959='COSTOS VARIOS'!$C$1,'COSTOS VARIOS'!$C$2*'Precios ML'!V2959,'COSTOS VARIOS'!$B$2*'Precios ML'!V2959)</f>
        <v>75980</v>
      </c>
      <c r="J2959" s="22">
        <v>0</v>
      </c>
      <c r="K2959" s="27">
        <f t="shared" si="460"/>
        <v>10.4125</v>
      </c>
      <c r="L2959" s="27">
        <f t="shared" si="461"/>
        <v>10.4125</v>
      </c>
      <c r="M2959" s="26">
        <f>(INDEX(pesos!A:B,MATCH(L2959,pesos!A:A,1),2))</f>
        <v>16200</v>
      </c>
      <c r="N2959" s="26">
        <f>+R2959*'COSTOS VARIOS'!$O$1</f>
        <v>30400</v>
      </c>
      <c r="O2959" s="26">
        <f>+R2959*'COSTOS VARIOS'!$O$2</f>
        <v>656</v>
      </c>
      <c r="P2959" s="26">
        <f>+R2959*'COSTOS VARIOS'!$O$3</f>
        <v>2400</v>
      </c>
      <c r="Q2959" s="26">
        <v>1</v>
      </c>
      <c r="R2959" s="26">
        <f t="shared" si="462"/>
        <v>160000</v>
      </c>
      <c r="S2959" s="25">
        <f t="shared" si="463"/>
        <v>285636</v>
      </c>
      <c r="T2959" s="28">
        <f t="shared" si="464"/>
        <v>0.33001442395216296</v>
      </c>
      <c r="U2959" s="29">
        <f t="shared" si="465"/>
        <v>379900</v>
      </c>
      <c r="V2959" s="26">
        <f>+INDEX('LISTA DE PRECIOS EKM '!A:K,MATCH('Precios ML'!B2959,'LISTA DE PRECIOS EKM '!A:A,0),8)</f>
        <v>379900</v>
      </c>
      <c r="W2959" s="26">
        <f t="shared" si="466"/>
        <v>379900</v>
      </c>
      <c r="X2959" s="26">
        <f t="shared" si="467"/>
        <v>0</v>
      </c>
      <c r="Y2959" s="26"/>
      <c r="Z2959" s="26">
        <f t="shared" si="468"/>
        <v>379900</v>
      </c>
      <c r="AA2959" s="30">
        <f t="shared" si="469"/>
        <v>1.3743750000000001</v>
      </c>
    </row>
    <row r="2960" spans="1:27">
      <c r="A2960" s="20" t="s">
        <v>7599</v>
      </c>
      <c r="B2960" s="20" t="s">
        <v>7600</v>
      </c>
      <c r="C2960" s="25">
        <v>160000</v>
      </c>
      <c r="D2960" s="22">
        <v>85</v>
      </c>
      <c r="E2960" s="22">
        <v>49</v>
      </c>
      <c r="F2960" s="22">
        <v>40</v>
      </c>
      <c r="G2960" s="22">
        <v>16000</v>
      </c>
      <c r="H2960" s="22" t="s">
        <v>5088</v>
      </c>
      <c r="I2960" s="26">
        <f>+IF(H2960='COSTOS VARIOS'!$C$1,'COSTOS VARIOS'!$C$2*'Precios ML'!V2960,'COSTOS VARIOS'!$B$2*'Precios ML'!V2960)</f>
        <v>75980</v>
      </c>
      <c r="J2960" s="22">
        <v>0</v>
      </c>
      <c r="K2960" s="27">
        <f t="shared" si="460"/>
        <v>10.4125</v>
      </c>
      <c r="L2960" s="27">
        <f t="shared" si="461"/>
        <v>10.4125</v>
      </c>
      <c r="M2960" s="26">
        <f>(INDEX(pesos!A:B,MATCH(L2960,pesos!A:A,1),2))</f>
        <v>16200</v>
      </c>
      <c r="N2960" s="26">
        <f>+R2960*'COSTOS VARIOS'!$O$1</f>
        <v>30400</v>
      </c>
      <c r="O2960" s="26">
        <f>+R2960*'COSTOS VARIOS'!$O$2</f>
        <v>656</v>
      </c>
      <c r="P2960" s="26">
        <f>+R2960*'COSTOS VARIOS'!$O$3</f>
        <v>2400</v>
      </c>
      <c r="Q2960" s="26">
        <v>1</v>
      </c>
      <c r="R2960" s="26">
        <f t="shared" si="462"/>
        <v>160000</v>
      </c>
      <c r="S2960" s="25">
        <f t="shared" si="463"/>
        <v>285636</v>
      </c>
      <c r="T2960" s="28">
        <f t="shared" si="464"/>
        <v>0.33001442395216296</v>
      </c>
      <c r="U2960" s="29">
        <f t="shared" si="465"/>
        <v>379900</v>
      </c>
      <c r="V2960" s="26">
        <f>+INDEX('LISTA DE PRECIOS EKM '!A:K,MATCH('Precios ML'!B2960,'LISTA DE PRECIOS EKM '!A:A,0),8)</f>
        <v>379900</v>
      </c>
      <c r="W2960" s="26">
        <f t="shared" si="466"/>
        <v>379900</v>
      </c>
      <c r="X2960" s="26">
        <f t="shared" si="467"/>
        <v>0</v>
      </c>
      <c r="Y2960" s="26"/>
      <c r="Z2960" s="26">
        <f t="shared" si="468"/>
        <v>379900</v>
      </c>
      <c r="AA2960" s="30">
        <f t="shared" si="469"/>
        <v>1.3743750000000001</v>
      </c>
    </row>
    <row r="2961" spans="1:27">
      <c r="A2961" s="20" t="s">
        <v>7601</v>
      </c>
      <c r="B2961" s="20" t="s">
        <v>7602</v>
      </c>
      <c r="C2961" s="25">
        <v>199900</v>
      </c>
      <c r="D2961" s="22">
        <v>85</v>
      </c>
      <c r="E2961" s="22">
        <v>49</v>
      </c>
      <c r="F2961" s="22">
        <v>40</v>
      </c>
      <c r="G2961" s="22">
        <v>16000</v>
      </c>
      <c r="H2961" s="22" t="s">
        <v>5088</v>
      </c>
      <c r="I2961" s="26">
        <f>+IF(H2961='COSTOS VARIOS'!$C$1,'COSTOS VARIOS'!$C$2*'Precios ML'!V2961,'COSTOS VARIOS'!$B$2*'Precios ML'!V2961)</f>
        <v>85980</v>
      </c>
      <c r="J2961" s="22">
        <v>0</v>
      </c>
      <c r="K2961" s="27">
        <f t="shared" si="460"/>
        <v>10.4125</v>
      </c>
      <c r="L2961" s="27">
        <f t="shared" si="461"/>
        <v>10.4125</v>
      </c>
      <c r="M2961" s="26">
        <f>(INDEX(pesos!A:B,MATCH(L2961,pesos!A:A,1),2))</f>
        <v>16200</v>
      </c>
      <c r="N2961" s="26">
        <f>+R2961*'COSTOS VARIOS'!$O$1</f>
        <v>37981</v>
      </c>
      <c r="O2961" s="26">
        <f>+R2961*'COSTOS VARIOS'!$O$2</f>
        <v>819.59</v>
      </c>
      <c r="P2961" s="26">
        <f>+R2961*'COSTOS VARIOS'!$O$3</f>
        <v>2998.5</v>
      </c>
      <c r="Q2961" s="26">
        <v>1</v>
      </c>
      <c r="R2961" s="26">
        <f t="shared" si="462"/>
        <v>199900</v>
      </c>
      <c r="S2961" s="25">
        <f t="shared" si="463"/>
        <v>343879.08999999997</v>
      </c>
      <c r="T2961" s="28">
        <f t="shared" si="464"/>
        <v>0.25014870779145082</v>
      </c>
      <c r="U2961" s="29">
        <f t="shared" si="465"/>
        <v>429900</v>
      </c>
      <c r="V2961" s="26">
        <f>+INDEX('LISTA DE PRECIOS EKM '!A:K,MATCH('Precios ML'!B2961,'LISTA DE PRECIOS EKM '!A:A,0),8)</f>
        <v>429900</v>
      </c>
      <c r="W2961" s="26">
        <f t="shared" si="466"/>
        <v>429900</v>
      </c>
      <c r="X2961" s="26">
        <f t="shared" si="467"/>
        <v>0</v>
      </c>
      <c r="Y2961" s="26"/>
      <c r="Z2961" s="26">
        <f t="shared" si="468"/>
        <v>429900</v>
      </c>
      <c r="AA2961" s="30">
        <f t="shared" si="469"/>
        <v>1.150575287643822</v>
      </c>
    </row>
    <row r="2962" spans="1:27">
      <c r="A2962" s="20" t="s">
        <v>7601</v>
      </c>
      <c r="B2962" s="20" t="s">
        <v>7602</v>
      </c>
      <c r="C2962" s="25">
        <v>199900</v>
      </c>
      <c r="D2962" s="22">
        <v>85</v>
      </c>
      <c r="E2962" s="22">
        <v>49</v>
      </c>
      <c r="F2962" s="22">
        <v>40</v>
      </c>
      <c r="G2962" s="22">
        <v>16000</v>
      </c>
      <c r="H2962" s="22" t="s">
        <v>5088</v>
      </c>
      <c r="I2962" s="26">
        <f>+IF(H2962='COSTOS VARIOS'!$C$1,'COSTOS VARIOS'!$C$2*'Precios ML'!V2962,'COSTOS VARIOS'!$B$2*'Precios ML'!V2962)</f>
        <v>85980</v>
      </c>
      <c r="J2962" s="22">
        <v>0</v>
      </c>
      <c r="K2962" s="27">
        <f t="shared" si="460"/>
        <v>10.4125</v>
      </c>
      <c r="L2962" s="27">
        <f t="shared" si="461"/>
        <v>10.4125</v>
      </c>
      <c r="M2962" s="26">
        <f>(INDEX(pesos!A:B,MATCH(L2962,pesos!A:A,1),2))</f>
        <v>16200</v>
      </c>
      <c r="N2962" s="26">
        <f>+R2962*'COSTOS VARIOS'!$O$1</f>
        <v>37981</v>
      </c>
      <c r="O2962" s="26">
        <f>+R2962*'COSTOS VARIOS'!$O$2</f>
        <v>819.59</v>
      </c>
      <c r="P2962" s="26">
        <f>+R2962*'COSTOS VARIOS'!$O$3</f>
        <v>2998.5</v>
      </c>
      <c r="Q2962" s="26">
        <v>1</v>
      </c>
      <c r="R2962" s="26">
        <f t="shared" si="462"/>
        <v>199900</v>
      </c>
      <c r="S2962" s="25">
        <f t="shared" si="463"/>
        <v>343879.08999999997</v>
      </c>
      <c r="T2962" s="28">
        <f t="shared" si="464"/>
        <v>0.25014870779145082</v>
      </c>
      <c r="U2962" s="29">
        <f t="shared" si="465"/>
        <v>429900</v>
      </c>
      <c r="V2962" s="26">
        <f>+INDEX('LISTA DE PRECIOS EKM '!A:K,MATCH('Precios ML'!B2962,'LISTA DE PRECIOS EKM '!A:A,0),8)</f>
        <v>429900</v>
      </c>
      <c r="W2962" s="26">
        <f t="shared" si="466"/>
        <v>429900</v>
      </c>
      <c r="X2962" s="26">
        <f t="shared" si="467"/>
        <v>0</v>
      </c>
      <c r="Y2962" s="26"/>
      <c r="Z2962" s="26">
        <f t="shared" si="468"/>
        <v>429900</v>
      </c>
      <c r="AA2962" s="30">
        <f t="shared" si="469"/>
        <v>1.150575287643822</v>
      </c>
    </row>
    <row r="2963" spans="1:27">
      <c r="A2963" s="20" t="s">
        <v>7603</v>
      </c>
      <c r="B2963" s="20" t="s">
        <v>7604</v>
      </c>
      <c r="C2963" s="25">
        <v>52000</v>
      </c>
      <c r="D2963" s="22">
        <v>85</v>
      </c>
      <c r="E2963" s="22">
        <v>49</v>
      </c>
      <c r="F2963" s="22">
        <v>40</v>
      </c>
      <c r="G2963" s="22">
        <v>16000</v>
      </c>
      <c r="H2963" s="22" t="s">
        <v>5088</v>
      </c>
      <c r="I2963" s="26">
        <f>+IF(H2963='COSTOS VARIOS'!$C$1,'COSTOS VARIOS'!$C$2*'Precios ML'!V2963,'COSTOS VARIOS'!$B$2*'Precios ML'!V2963)</f>
        <v>23980</v>
      </c>
      <c r="J2963" s="22">
        <v>0</v>
      </c>
      <c r="K2963" s="27">
        <f t="shared" si="460"/>
        <v>10.4125</v>
      </c>
      <c r="L2963" s="27">
        <f t="shared" si="461"/>
        <v>10.4125</v>
      </c>
      <c r="M2963" s="26">
        <f>(INDEX(pesos!A:B,MATCH(L2963,pesos!A:A,1),2))</f>
        <v>16200</v>
      </c>
      <c r="N2963" s="26">
        <f>+R2963*'COSTOS VARIOS'!$O$1</f>
        <v>9880</v>
      </c>
      <c r="O2963" s="26">
        <f>+R2963*'COSTOS VARIOS'!$O$2</f>
        <v>213.20000000000002</v>
      </c>
      <c r="P2963" s="26">
        <f>+R2963*'COSTOS VARIOS'!$O$3</f>
        <v>780</v>
      </c>
      <c r="Q2963" s="26">
        <v>1</v>
      </c>
      <c r="R2963" s="26">
        <f t="shared" si="462"/>
        <v>52000</v>
      </c>
      <c r="S2963" s="25">
        <f t="shared" si="463"/>
        <v>103053.2</v>
      </c>
      <c r="T2963" s="28">
        <f t="shared" si="464"/>
        <v>0.16347672852468431</v>
      </c>
      <c r="U2963" s="29">
        <f t="shared" si="465"/>
        <v>119900</v>
      </c>
      <c r="V2963" s="26">
        <f>+INDEX('LISTA DE PRECIOS EKM '!A:K,MATCH('Precios ML'!B2963,'LISTA DE PRECIOS EKM '!A:A,0),8)</f>
        <v>119900</v>
      </c>
      <c r="W2963" s="26">
        <f t="shared" si="466"/>
        <v>119900</v>
      </c>
      <c r="X2963" s="26">
        <f t="shared" si="467"/>
        <v>0</v>
      </c>
      <c r="Y2963" s="26"/>
      <c r="Z2963" s="26">
        <f t="shared" si="468"/>
        <v>119900</v>
      </c>
      <c r="AA2963" s="30">
        <f t="shared" si="469"/>
        <v>1.3057692307692306</v>
      </c>
    </row>
    <row r="2964" spans="1:27">
      <c r="A2964" s="20" t="s">
        <v>7603</v>
      </c>
      <c r="B2964" s="20" t="s">
        <v>7604</v>
      </c>
      <c r="C2964" s="25">
        <v>52000</v>
      </c>
      <c r="D2964" s="22">
        <v>85</v>
      </c>
      <c r="E2964" s="22">
        <v>49</v>
      </c>
      <c r="F2964" s="22">
        <v>40</v>
      </c>
      <c r="G2964" s="22">
        <v>16000</v>
      </c>
      <c r="H2964" s="22" t="s">
        <v>5088</v>
      </c>
      <c r="I2964" s="26">
        <f>+IF(H2964='COSTOS VARIOS'!$C$1,'COSTOS VARIOS'!$C$2*'Precios ML'!V2964,'COSTOS VARIOS'!$B$2*'Precios ML'!V2964)</f>
        <v>23980</v>
      </c>
      <c r="J2964" s="22">
        <v>0</v>
      </c>
      <c r="K2964" s="27">
        <f t="shared" si="460"/>
        <v>10.4125</v>
      </c>
      <c r="L2964" s="27">
        <f t="shared" si="461"/>
        <v>10.4125</v>
      </c>
      <c r="M2964" s="26">
        <f>(INDEX(pesos!A:B,MATCH(L2964,pesos!A:A,1),2))</f>
        <v>16200</v>
      </c>
      <c r="N2964" s="26">
        <f>+R2964*'COSTOS VARIOS'!$O$1</f>
        <v>9880</v>
      </c>
      <c r="O2964" s="26">
        <f>+R2964*'COSTOS VARIOS'!$O$2</f>
        <v>213.20000000000002</v>
      </c>
      <c r="P2964" s="26">
        <f>+R2964*'COSTOS VARIOS'!$O$3</f>
        <v>780</v>
      </c>
      <c r="Q2964" s="26">
        <v>1</v>
      </c>
      <c r="R2964" s="26">
        <f t="shared" si="462"/>
        <v>52000</v>
      </c>
      <c r="S2964" s="25">
        <f t="shared" si="463"/>
        <v>103053.2</v>
      </c>
      <c r="T2964" s="28">
        <f t="shared" si="464"/>
        <v>0.16347672852468431</v>
      </c>
      <c r="U2964" s="29">
        <f t="shared" si="465"/>
        <v>119900</v>
      </c>
      <c r="V2964" s="26">
        <f>+INDEX('LISTA DE PRECIOS EKM '!A:K,MATCH('Precios ML'!B2964,'LISTA DE PRECIOS EKM '!A:A,0),8)</f>
        <v>119900</v>
      </c>
      <c r="W2964" s="26">
        <f t="shared" si="466"/>
        <v>119900</v>
      </c>
      <c r="X2964" s="26">
        <f t="shared" si="467"/>
        <v>0</v>
      </c>
      <c r="Y2964" s="26"/>
      <c r="Z2964" s="26">
        <f t="shared" si="468"/>
        <v>119900</v>
      </c>
      <c r="AA2964" s="30">
        <f t="shared" si="469"/>
        <v>1.3057692307692306</v>
      </c>
    </row>
    <row r="2965" spans="1:27">
      <c r="A2965" s="20" t="s">
        <v>7605</v>
      </c>
      <c r="B2965" s="20" t="s">
        <v>7606</v>
      </c>
      <c r="C2965" s="25">
        <v>450000</v>
      </c>
      <c r="D2965" s="22">
        <v>85</v>
      </c>
      <c r="E2965" s="22">
        <v>49</v>
      </c>
      <c r="F2965" s="22">
        <v>40</v>
      </c>
      <c r="G2965" s="22">
        <v>16000</v>
      </c>
      <c r="H2965" s="22" t="s">
        <v>5088</v>
      </c>
      <c r="I2965" s="26">
        <f>+IF(H2965='COSTOS VARIOS'!$C$1,'COSTOS VARIOS'!$C$2*'Precios ML'!V2965,'COSTOS VARIOS'!$B$2*'Precios ML'!V2965)</f>
        <v>189980</v>
      </c>
      <c r="J2965" s="22">
        <v>0</v>
      </c>
      <c r="K2965" s="27">
        <f t="shared" si="460"/>
        <v>10.4125</v>
      </c>
      <c r="L2965" s="27">
        <f t="shared" si="461"/>
        <v>10.4125</v>
      </c>
      <c r="M2965" s="26">
        <f>(INDEX(pesos!A:B,MATCH(L2965,pesos!A:A,1),2))</f>
        <v>16200</v>
      </c>
      <c r="N2965" s="26">
        <f>+R2965*'COSTOS VARIOS'!$O$1</f>
        <v>85500</v>
      </c>
      <c r="O2965" s="26">
        <f>+R2965*'COSTOS VARIOS'!$O$2</f>
        <v>1845.0000000000002</v>
      </c>
      <c r="P2965" s="26">
        <f>+R2965*'COSTOS VARIOS'!$O$3</f>
        <v>6750</v>
      </c>
      <c r="Q2965" s="26">
        <v>1</v>
      </c>
      <c r="R2965" s="26">
        <f t="shared" si="462"/>
        <v>450000</v>
      </c>
      <c r="S2965" s="25">
        <f t="shared" si="463"/>
        <v>750275</v>
      </c>
      <c r="T2965" s="28">
        <f t="shared" si="464"/>
        <v>0.26606910799373562</v>
      </c>
      <c r="U2965" s="29">
        <f t="shared" si="465"/>
        <v>949900</v>
      </c>
      <c r="V2965" s="26">
        <f>+INDEX('LISTA DE PRECIOS EKM '!A:K,MATCH('Precios ML'!B2965,'LISTA DE PRECIOS EKM '!A:A,0),8)</f>
        <v>949900</v>
      </c>
      <c r="W2965" s="26">
        <f t="shared" si="466"/>
        <v>949900</v>
      </c>
      <c r="X2965" s="26">
        <f t="shared" si="467"/>
        <v>0</v>
      </c>
      <c r="Y2965" s="26"/>
      <c r="Z2965" s="26">
        <f t="shared" si="468"/>
        <v>949900</v>
      </c>
      <c r="AA2965" s="30">
        <f t="shared" si="469"/>
        <v>1.1108888888888888</v>
      </c>
    </row>
    <row r="2966" spans="1:27">
      <c r="A2966" s="20" t="s">
        <v>7605</v>
      </c>
      <c r="B2966" s="20" t="s">
        <v>7606</v>
      </c>
      <c r="C2966" s="25">
        <v>450000</v>
      </c>
      <c r="D2966" s="22">
        <v>85</v>
      </c>
      <c r="E2966" s="22">
        <v>49</v>
      </c>
      <c r="F2966" s="22">
        <v>40</v>
      </c>
      <c r="G2966" s="22">
        <v>16000</v>
      </c>
      <c r="H2966" s="22" t="s">
        <v>5088</v>
      </c>
      <c r="I2966" s="26">
        <f>+IF(H2966='COSTOS VARIOS'!$C$1,'COSTOS VARIOS'!$C$2*'Precios ML'!V2966,'COSTOS VARIOS'!$B$2*'Precios ML'!V2966)</f>
        <v>189980</v>
      </c>
      <c r="J2966" s="22">
        <v>0</v>
      </c>
      <c r="K2966" s="27">
        <f t="shared" si="460"/>
        <v>10.4125</v>
      </c>
      <c r="L2966" s="27">
        <f t="shared" si="461"/>
        <v>10.4125</v>
      </c>
      <c r="M2966" s="26">
        <f>(INDEX(pesos!A:B,MATCH(L2966,pesos!A:A,1),2))</f>
        <v>16200</v>
      </c>
      <c r="N2966" s="26">
        <f>+R2966*'COSTOS VARIOS'!$O$1</f>
        <v>85500</v>
      </c>
      <c r="O2966" s="26">
        <f>+R2966*'COSTOS VARIOS'!$O$2</f>
        <v>1845.0000000000002</v>
      </c>
      <c r="P2966" s="26">
        <f>+R2966*'COSTOS VARIOS'!$O$3</f>
        <v>6750</v>
      </c>
      <c r="Q2966" s="26">
        <v>1</v>
      </c>
      <c r="R2966" s="26">
        <f t="shared" si="462"/>
        <v>450000</v>
      </c>
      <c r="S2966" s="25">
        <f t="shared" si="463"/>
        <v>750275</v>
      </c>
      <c r="T2966" s="28">
        <f t="shared" si="464"/>
        <v>0.26606910799373562</v>
      </c>
      <c r="U2966" s="29">
        <f t="shared" si="465"/>
        <v>949900</v>
      </c>
      <c r="V2966" s="26">
        <f>+INDEX('LISTA DE PRECIOS EKM '!A:K,MATCH('Precios ML'!B2966,'LISTA DE PRECIOS EKM '!A:A,0),8)</f>
        <v>949900</v>
      </c>
      <c r="W2966" s="26">
        <f t="shared" si="466"/>
        <v>949900</v>
      </c>
      <c r="X2966" s="26">
        <f t="shared" si="467"/>
        <v>0</v>
      </c>
      <c r="Y2966" s="26"/>
      <c r="Z2966" s="26">
        <f t="shared" si="468"/>
        <v>949900</v>
      </c>
      <c r="AA2966" s="30">
        <f t="shared" si="469"/>
        <v>1.1108888888888888</v>
      </c>
    </row>
    <row r="2967" spans="1:27">
      <c r="A2967" s="20" t="s">
        <v>7607</v>
      </c>
      <c r="B2967" s="20" t="s">
        <v>7608</v>
      </c>
      <c r="C2967" s="25">
        <v>450000</v>
      </c>
      <c r="D2967" s="22">
        <v>85</v>
      </c>
      <c r="E2967" s="22">
        <v>49</v>
      </c>
      <c r="F2967" s="22">
        <v>40</v>
      </c>
      <c r="G2967" s="22">
        <v>16000</v>
      </c>
      <c r="H2967" s="22" t="s">
        <v>5088</v>
      </c>
      <c r="I2967" s="26">
        <f>+IF(H2967='COSTOS VARIOS'!$C$1,'COSTOS VARIOS'!$C$2*'Precios ML'!V2967,'COSTOS VARIOS'!$B$2*'Precios ML'!V2967)</f>
        <v>189980</v>
      </c>
      <c r="J2967" s="22">
        <v>0</v>
      </c>
      <c r="K2967" s="27">
        <f t="shared" si="460"/>
        <v>10.4125</v>
      </c>
      <c r="L2967" s="27">
        <f t="shared" si="461"/>
        <v>10.4125</v>
      </c>
      <c r="M2967" s="26">
        <f>(INDEX(pesos!A:B,MATCH(L2967,pesos!A:A,1),2))</f>
        <v>16200</v>
      </c>
      <c r="N2967" s="26">
        <f>+R2967*'COSTOS VARIOS'!$O$1</f>
        <v>85500</v>
      </c>
      <c r="O2967" s="26">
        <f>+R2967*'COSTOS VARIOS'!$O$2</f>
        <v>1845.0000000000002</v>
      </c>
      <c r="P2967" s="26">
        <f>+R2967*'COSTOS VARIOS'!$O$3</f>
        <v>6750</v>
      </c>
      <c r="Q2967" s="26">
        <v>1</v>
      </c>
      <c r="R2967" s="26">
        <f t="shared" si="462"/>
        <v>450000</v>
      </c>
      <c r="S2967" s="25">
        <f t="shared" si="463"/>
        <v>750275</v>
      </c>
      <c r="T2967" s="28">
        <f t="shared" si="464"/>
        <v>0.26606910799373562</v>
      </c>
      <c r="U2967" s="29">
        <f t="shared" si="465"/>
        <v>949900</v>
      </c>
      <c r="V2967" s="26">
        <f>+INDEX('LISTA DE PRECIOS EKM '!A:K,MATCH('Precios ML'!B2967,'LISTA DE PRECIOS EKM '!A:A,0),8)</f>
        <v>949900</v>
      </c>
      <c r="W2967" s="26">
        <f t="shared" si="466"/>
        <v>949900</v>
      </c>
      <c r="X2967" s="26">
        <f t="shared" si="467"/>
        <v>0</v>
      </c>
      <c r="Y2967" s="26"/>
      <c r="Z2967" s="26">
        <f t="shared" si="468"/>
        <v>949900</v>
      </c>
      <c r="AA2967" s="30">
        <f t="shared" si="469"/>
        <v>1.1108888888888888</v>
      </c>
    </row>
    <row r="2968" spans="1:27">
      <c r="A2968" s="20" t="s">
        <v>7607</v>
      </c>
      <c r="B2968" s="20" t="s">
        <v>7608</v>
      </c>
      <c r="C2968" s="25">
        <v>450000</v>
      </c>
      <c r="D2968" s="22">
        <v>85</v>
      </c>
      <c r="E2968" s="22">
        <v>49</v>
      </c>
      <c r="F2968" s="22">
        <v>40</v>
      </c>
      <c r="G2968" s="22">
        <v>16000</v>
      </c>
      <c r="H2968" s="22" t="s">
        <v>5088</v>
      </c>
      <c r="I2968" s="26">
        <f>+IF(H2968='COSTOS VARIOS'!$C$1,'COSTOS VARIOS'!$C$2*'Precios ML'!V2968,'COSTOS VARIOS'!$B$2*'Precios ML'!V2968)</f>
        <v>189980</v>
      </c>
      <c r="J2968" s="22">
        <v>0</v>
      </c>
      <c r="K2968" s="27">
        <f t="shared" si="460"/>
        <v>10.4125</v>
      </c>
      <c r="L2968" s="27">
        <f t="shared" si="461"/>
        <v>10.4125</v>
      </c>
      <c r="M2968" s="26">
        <f>(INDEX(pesos!A:B,MATCH(L2968,pesos!A:A,1),2))</f>
        <v>16200</v>
      </c>
      <c r="N2968" s="26">
        <f>+R2968*'COSTOS VARIOS'!$O$1</f>
        <v>85500</v>
      </c>
      <c r="O2968" s="26">
        <f>+R2968*'COSTOS VARIOS'!$O$2</f>
        <v>1845.0000000000002</v>
      </c>
      <c r="P2968" s="26">
        <f>+R2968*'COSTOS VARIOS'!$O$3</f>
        <v>6750</v>
      </c>
      <c r="Q2968" s="26">
        <v>1</v>
      </c>
      <c r="R2968" s="26">
        <f t="shared" si="462"/>
        <v>450000</v>
      </c>
      <c r="S2968" s="25">
        <f t="shared" si="463"/>
        <v>750275</v>
      </c>
      <c r="T2968" s="28">
        <f t="shared" si="464"/>
        <v>0.26606910799373562</v>
      </c>
      <c r="U2968" s="29">
        <f t="shared" si="465"/>
        <v>949900</v>
      </c>
      <c r="V2968" s="26">
        <f>+INDEX('LISTA DE PRECIOS EKM '!A:K,MATCH('Precios ML'!B2968,'LISTA DE PRECIOS EKM '!A:A,0),8)</f>
        <v>949900</v>
      </c>
      <c r="W2968" s="26">
        <f t="shared" si="466"/>
        <v>949900</v>
      </c>
      <c r="X2968" s="26">
        <f t="shared" si="467"/>
        <v>0</v>
      </c>
      <c r="Y2968" s="26"/>
      <c r="Z2968" s="26">
        <f t="shared" si="468"/>
        <v>949900</v>
      </c>
      <c r="AA2968" s="30">
        <f t="shared" si="469"/>
        <v>1.1108888888888888</v>
      </c>
    </row>
    <row r="2969" spans="1:27">
      <c r="A2969" s="20" t="s">
        <v>7609</v>
      </c>
      <c r="B2969" s="20" t="s">
        <v>7610</v>
      </c>
      <c r="C2969" s="25">
        <v>423000</v>
      </c>
      <c r="D2969" s="22">
        <v>85</v>
      </c>
      <c r="E2969" s="22">
        <v>49</v>
      </c>
      <c r="F2969" s="22">
        <v>40</v>
      </c>
      <c r="G2969" s="22">
        <v>16000</v>
      </c>
      <c r="H2969" s="22" t="s">
        <v>5088</v>
      </c>
      <c r="I2969" s="26">
        <f>+IF(H2969='COSTOS VARIOS'!$C$1,'COSTOS VARIOS'!$C$2*'Precios ML'!V2969,'COSTOS VARIOS'!$B$2*'Precios ML'!V2969)</f>
        <v>189980</v>
      </c>
      <c r="J2969" s="22">
        <v>0</v>
      </c>
      <c r="K2969" s="27">
        <f t="shared" si="460"/>
        <v>10.4125</v>
      </c>
      <c r="L2969" s="27">
        <f t="shared" si="461"/>
        <v>10.4125</v>
      </c>
      <c r="M2969" s="26">
        <f>(INDEX(pesos!A:B,MATCH(L2969,pesos!A:A,1),2))</f>
        <v>16200</v>
      </c>
      <c r="N2969" s="26">
        <f>+R2969*'COSTOS VARIOS'!$O$1</f>
        <v>80370</v>
      </c>
      <c r="O2969" s="26">
        <f>+R2969*'COSTOS VARIOS'!$O$2</f>
        <v>1734.3000000000002</v>
      </c>
      <c r="P2969" s="26">
        <f>+R2969*'COSTOS VARIOS'!$O$3</f>
        <v>6345</v>
      </c>
      <c r="Q2969" s="26">
        <v>1</v>
      </c>
      <c r="R2969" s="26">
        <f t="shared" si="462"/>
        <v>423000</v>
      </c>
      <c r="S2969" s="25">
        <f t="shared" si="463"/>
        <v>717629.3</v>
      </c>
      <c r="T2969" s="28">
        <f t="shared" si="464"/>
        <v>0.32366390279772572</v>
      </c>
      <c r="U2969" s="29">
        <f t="shared" si="465"/>
        <v>949900</v>
      </c>
      <c r="V2969" s="26">
        <f>+INDEX('LISTA DE PRECIOS EKM '!A:K,MATCH('Precios ML'!B2969,'LISTA DE PRECIOS EKM '!A:A,0),8)</f>
        <v>949900</v>
      </c>
      <c r="W2969" s="26">
        <f t="shared" si="466"/>
        <v>949900</v>
      </c>
      <c r="X2969" s="26">
        <f t="shared" si="467"/>
        <v>0</v>
      </c>
      <c r="Y2969" s="26"/>
      <c r="Z2969" s="26">
        <f t="shared" si="468"/>
        <v>949900</v>
      </c>
      <c r="AA2969" s="30">
        <f t="shared" si="469"/>
        <v>1.245626477541371</v>
      </c>
    </row>
    <row r="2970" spans="1:27">
      <c r="A2970" s="20" t="s">
        <v>7609</v>
      </c>
      <c r="B2970" s="20" t="s">
        <v>7610</v>
      </c>
      <c r="C2970" s="25">
        <v>423000</v>
      </c>
      <c r="D2970" s="22">
        <v>85</v>
      </c>
      <c r="E2970" s="22">
        <v>49</v>
      </c>
      <c r="F2970" s="22">
        <v>40</v>
      </c>
      <c r="G2970" s="22">
        <v>16000</v>
      </c>
      <c r="H2970" s="22" t="s">
        <v>5088</v>
      </c>
      <c r="I2970" s="26">
        <f>+IF(H2970='COSTOS VARIOS'!$C$1,'COSTOS VARIOS'!$C$2*'Precios ML'!V2970,'COSTOS VARIOS'!$B$2*'Precios ML'!V2970)</f>
        <v>189980</v>
      </c>
      <c r="J2970" s="22">
        <v>0</v>
      </c>
      <c r="K2970" s="27">
        <f t="shared" si="460"/>
        <v>10.4125</v>
      </c>
      <c r="L2970" s="27">
        <f t="shared" si="461"/>
        <v>10.4125</v>
      </c>
      <c r="M2970" s="26">
        <f>(INDEX(pesos!A:B,MATCH(L2970,pesos!A:A,1),2))</f>
        <v>16200</v>
      </c>
      <c r="N2970" s="26">
        <f>+R2970*'COSTOS VARIOS'!$O$1</f>
        <v>80370</v>
      </c>
      <c r="O2970" s="26">
        <f>+R2970*'COSTOS VARIOS'!$O$2</f>
        <v>1734.3000000000002</v>
      </c>
      <c r="P2970" s="26">
        <f>+R2970*'COSTOS VARIOS'!$O$3</f>
        <v>6345</v>
      </c>
      <c r="Q2970" s="26">
        <v>1</v>
      </c>
      <c r="R2970" s="26">
        <f t="shared" si="462"/>
        <v>423000</v>
      </c>
      <c r="S2970" s="25">
        <f t="shared" si="463"/>
        <v>717629.3</v>
      </c>
      <c r="T2970" s="28">
        <f t="shared" si="464"/>
        <v>0.32366390279772572</v>
      </c>
      <c r="U2970" s="29">
        <f t="shared" si="465"/>
        <v>949900</v>
      </c>
      <c r="V2970" s="26">
        <f>+INDEX('LISTA DE PRECIOS EKM '!A:K,MATCH('Precios ML'!B2970,'LISTA DE PRECIOS EKM '!A:A,0),8)</f>
        <v>949900</v>
      </c>
      <c r="W2970" s="26">
        <f t="shared" si="466"/>
        <v>949900</v>
      </c>
      <c r="X2970" s="26">
        <f t="shared" si="467"/>
        <v>0</v>
      </c>
      <c r="Y2970" s="26"/>
      <c r="Z2970" s="26">
        <f t="shared" si="468"/>
        <v>949900</v>
      </c>
      <c r="AA2970" s="30">
        <f t="shared" si="469"/>
        <v>1.245626477541371</v>
      </c>
    </row>
    <row r="2971" spans="1:27">
      <c r="A2971" s="20" t="s">
        <v>7611</v>
      </c>
      <c r="B2971" s="20" t="s">
        <v>7612</v>
      </c>
      <c r="C2971" s="25">
        <v>170000</v>
      </c>
      <c r="D2971" s="22">
        <v>85</v>
      </c>
      <c r="E2971" s="22">
        <v>49</v>
      </c>
      <c r="F2971" s="22">
        <v>40</v>
      </c>
      <c r="G2971" s="22">
        <v>16000</v>
      </c>
      <c r="H2971" s="22" t="s">
        <v>5088</v>
      </c>
      <c r="I2971" s="26">
        <f>+IF(H2971='COSTOS VARIOS'!$C$1,'COSTOS VARIOS'!$C$2*'Precios ML'!V2971,'COSTOS VARIOS'!$B$2*'Precios ML'!V2971)</f>
        <v>65980</v>
      </c>
      <c r="J2971" s="22">
        <v>0</v>
      </c>
      <c r="K2971" s="27">
        <f t="shared" si="460"/>
        <v>10.4125</v>
      </c>
      <c r="L2971" s="27">
        <f t="shared" si="461"/>
        <v>10.4125</v>
      </c>
      <c r="M2971" s="26">
        <f>(INDEX(pesos!A:B,MATCH(L2971,pesos!A:A,1),2))</f>
        <v>16200</v>
      </c>
      <c r="N2971" s="26">
        <f>+R2971*'COSTOS VARIOS'!$O$1</f>
        <v>32300</v>
      </c>
      <c r="O2971" s="26">
        <f>+R2971*'COSTOS VARIOS'!$O$2</f>
        <v>697.00000000000011</v>
      </c>
      <c r="P2971" s="26">
        <f>+R2971*'COSTOS VARIOS'!$O$3</f>
        <v>2550</v>
      </c>
      <c r="Q2971" s="26">
        <v>1</v>
      </c>
      <c r="R2971" s="26">
        <f t="shared" si="462"/>
        <v>170000</v>
      </c>
      <c r="S2971" s="25">
        <f t="shared" si="463"/>
        <v>287727</v>
      </c>
      <c r="T2971" s="28">
        <f t="shared" si="464"/>
        <v>0.14657296673582954</v>
      </c>
      <c r="U2971" s="29">
        <f t="shared" si="465"/>
        <v>329900</v>
      </c>
      <c r="V2971" s="26">
        <f>+INDEX('LISTA DE PRECIOS EKM '!A:K,MATCH('Precios ML'!B2971,'LISTA DE PRECIOS EKM '!A:A,0),8)</f>
        <v>329900</v>
      </c>
      <c r="W2971" s="26">
        <f t="shared" si="466"/>
        <v>329900</v>
      </c>
      <c r="X2971" s="26">
        <f t="shared" si="467"/>
        <v>0</v>
      </c>
      <c r="Y2971" s="26"/>
      <c r="Z2971" s="26">
        <f t="shared" si="468"/>
        <v>329900</v>
      </c>
      <c r="AA2971" s="30">
        <f t="shared" si="469"/>
        <v>0.94058823529411772</v>
      </c>
    </row>
    <row r="2972" spans="1:27">
      <c r="A2972" s="20" t="s">
        <v>7611</v>
      </c>
      <c r="B2972" s="20" t="s">
        <v>7612</v>
      </c>
      <c r="C2972" s="25">
        <v>170000</v>
      </c>
      <c r="D2972" s="22">
        <v>85</v>
      </c>
      <c r="E2972" s="22">
        <v>49</v>
      </c>
      <c r="F2972" s="22">
        <v>40</v>
      </c>
      <c r="G2972" s="22">
        <v>16000</v>
      </c>
      <c r="H2972" s="22" t="s">
        <v>5088</v>
      </c>
      <c r="I2972" s="26">
        <f>+IF(H2972='COSTOS VARIOS'!$C$1,'COSTOS VARIOS'!$C$2*'Precios ML'!V2972,'COSTOS VARIOS'!$B$2*'Precios ML'!V2972)</f>
        <v>65980</v>
      </c>
      <c r="J2972" s="22">
        <v>0</v>
      </c>
      <c r="K2972" s="27">
        <f t="shared" si="460"/>
        <v>10.4125</v>
      </c>
      <c r="L2972" s="27">
        <f t="shared" si="461"/>
        <v>10.4125</v>
      </c>
      <c r="M2972" s="26">
        <f>(INDEX(pesos!A:B,MATCH(L2972,pesos!A:A,1),2))</f>
        <v>16200</v>
      </c>
      <c r="N2972" s="26">
        <f>+R2972*'COSTOS VARIOS'!$O$1</f>
        <v>32300</v>
      </c>
      <c r="O2972" s="26">
        <f>+R2972*'COSTOS VARIOS'!$O$2</f>
        <v>697.00000000000011</v>
      </c>
      <c r="P2972" s="26">
        <f>+R2972*'COSTOS VARIOS'!$O$3</f>
        <v>2550</v>
      </c>
      <c r="Q2972" s="26">
        <v>1</v>
      </c>
      <c r="R2972" s="26">
        <f t="shared" si="462"/>
        <v>170000</v>
      </c>
      <c r="S2972" s="25">
        <f t="shared" si="463"/>
        <v>287727</v>
      </c>
      <c r="T2972" s="28">
        <f t="shared" si="464"/>
        <v>0.14657296673582954</v>
      </c>
      <c r="U2972" s="29">
        <f t="shared" si="465"/>
        <v>329900</v>
      </c>
      <c r="V2972" s="26">
        <f>+INDEX('LISTA DE PRECIOS EKM '!A:K,MATCH('Precios ML'!B2972,'LISTA DE PRECIOS EKM '!A:A,0),8)</f>
        <v>329900</v>
      </c>
      <c r="W2972" s="26">
        <f t="shared" si="466"/>
        <v>329900</v>
      </c>
      <c r="X2972" s="26">
        <f t="shared" si="467"/>
        <v>0</v>
      </c>
      <c r="Y2972" s="26"/>
      <c r="Z2972" s="26">
        <f t="shared" si="468"/>
        <v>329900</v>
      </c>
      <c r="AA2972" s="30">
        <f t="shared" si="469"/>
        <v>0.94058823529411772</v>
      </c>
    </row>
    <row r="2973" spans="1:27">
      <c r="A2973" s="20" t="s">
        <v>7613</v>
      </c>
      <c r="B2973" s="20" t="s">
        <v>7614</v>
      </c>
      <c r="C2973" s="25">
        <v>90000</v>
      </c>
      <c r="D2973" s="22">
        <v>85</v>
      </c>
      <c r="E2973" s="22">
        <v>49</v>
      </c>
      <c r="F2973" s="22">
        <v>40</v>
      </c>
      <c r="G2973" s="22">
        <v>16000</v>
      </c>
      <c r="H2973" s="22" t="s">
        <v>5088</v>
      </c>
      <c r="I2973" s="26">
        <f>+IF(H2973='COSTOS VARIOS'!$C$1,'COSTOS VARIOS'!$C$2*'Precios ML'!V2973,'COSTOS VARIOS'!$B$2*'Precios ML'!V2973)</f>
        <v>37980</v>
      </c>
      <c r="J2973" s="22">
        <v>0</v>
      </c>
      <c r="K2973" s="27">
        <f t="shared" si="460"/>
        <v>10.4125</v>
      </c>
      <c r="L2973" s="27">
        <f t="shared" si="461"/>
        <v>10.4125</v>
      </c>
      <c r="M2973" s="26">
        <f>(INDEX(pesos!A:B,MATCH(L2973,pesos!A:A,1),2))</f>
        <v>16200</v>
      </c>
      <c r="N2973" s="26">
        <f>+R2973*'COSTOS VARIOS'!$O$1</f>
        <v>17100</v>
      </c>
      <c r="O2973" s="26">
        <f>+R2973*'COSTOS VARIOS'!$O$2</f>
        <v>369.00000000000006</v>
      </c>
      <c r="P2973" s="26">
        <f>+R2973*'COSTOS VARIOS'!$O$3</f>
        <v>1350</v>
      </c>
      <c r="Q2973" s="26">
        <v>1</v>
      </c>
      <c r="R2973" s="26">
        <f t="shared" si="462"/>
        <v>90000</v>
      </c>
      <c r="S2973" s="25">
        <f t="shared" si="463"/>
        <v>162999</v>
      </c>
      <c r="T2973" s="28">
        <f t="shared" si="464"/>
        <v>0.1650378223179283</v>
      </c>
      <c r="U2973" s="29">
        <f t="shared" si="465"/>
        <v>189900</v>
      </c>
      <c r="V2973" s="26">
        <f>+INDEX('LISTA DE PRECIOS EKM '!A:K,MATCH('Precios ML'!B2973,'LISTA DE PRECIOS EKM '!A:A,0),8)</f>
        <v>189900</v>
      </c>
      <c r="W2973" s="26">
        <f t="shared" si="466"/>
        <v>189900</v>
      </c>
      <c r="X2973" s="26">
        <f t="shared" si="467"/>
        <v>0</v>
      </c>
      <c r="Y2973" s="26"/>
      <c r="Z2973" s="26">
        <f t="shared" si="468"/>
        <v>189900</v>
      </c>
      <c r="AA2973" s="30">
        <f t="shared" si="469"/>
        <v>1.1099999999999999</v>
      </c>
    </row>
    <row r="2974" spans="1:27">
      <c r="A2974" s="20" t="s">
        <v>7613</v>
      </c>
      <c r="B2974" s="20" t="s">
        <v>7614</v>
      </c>
      <c r="C2974" s="25">
        <v>90000</v>
      </c>
      <c r="D2974" s="22">
        <v>85</v>
      </c>
      <c r="E2974" s="22">
        <v>49</v>
      </c>
      <c r="F2974" s="22">
        <v>40</v>
      </c>
      <c r="G2974" s="22">
        <v>16000</v>
      </c>
      <c r="H2974" s="22" t="s">
        <v>5088</v>
      </c>
      <c r="I2974" s="26">
        <f>+IF(H2974='COSTOS VARIOS'!$C$1,'COSTOS VARIOS'!$C$2*'Precios ML'!V2974,'COSTOS VARIOS'!$B$2*'Precios ML'!V2974)</f>
        <v>37980</v>
      </c>
      <c r="J2974" s="22">
        <v>0</v>
      </c>
      <c r="K2974" s="27">
        <f t="shared" si="460"/>
        <v>10.4125</v>
      </c>
      <c r="L2974" s="27">
        <f t="shared" si="461"/>
        <v>10.4125</v>
      </c>
      <c r="M2974" s="26">
        <f>(INDEX(pesos!A:B,MATCH(L2974,pesos!A:A,1),2))</f>
        <v>16200</v>
      </c>
      <c r="N2974" s="26">
        <f>+R2974*'COSTOS VARIOS'!$O$1</f>
        <v>17100</v>
      </c>
      <c r="O2974" s="26">
        <f>+R2974*'COSTOS VARIOS'!$O$2</f>
        <v>369.00000000000006</v>
      </c>
      <c r="P2974" s="26">
        <f>+R2974*'COSTOS VARIOS'!$O$3</f>
        <v>1350</v>
      </c>
      <c r="Q2974" s="26">
        <v>1</v>
      </c>
      <c r="R2974" s="26">
        <f t="shared" si="462"/>
        <v>90000</v>
      </c>
      <c r="S2974" s="25">
        <f t="shared" si="463"/>
        <v>162999</v>
      </c>
      <c r="T2974" s="28">
        <f t="shared" si="464"/>
        <v>0.1650378223179283</v>
      </c>
      <c r="U2974" s="29">
        <f t="shared" si="465"/>
        <v>189900</v>
      </c>
      <c r="V2974" s="26">
        <f>+INDEX('LISTA DE PRECIOS EKM '!A:K,MATCH('Precios ML'!B2974,'LISTA DE PRECIOS EKM '!A:A,0),8)</f>
        <v>189900</v>
      </c>
      <c r="W2974" s="26">
        <f t="shared" si="466"/>
        <v>189900</v>
      </c>
      <c r="X2974" s="26">
        <f t="shared" si="467"/>
        <v>0</v>
      </c>
      <c r="Y2974" s="26"/>
      <c r="Z2974" s="26">
        <f t="shared" si="468"/>
        <v>189900</v>
      </c>
      <c r="AA2974" s="30">
        <f t="shared" si="469"/>
        <v>1.1099999999999999</v>
      </c>
    </row>
    <row r="2975" spans="1:27">
      <c r="A2975" s="20" t="s">
        <v>7615</v>
      </c>
      <c r="B2975" s="20" t="s">
        <v>7616</v>
      </c>
      <c r="C2975" s="25">
        <v>235956.6</v>
      </c>
      <c r="D2975" s="22">
        <v>85</v>
      </c>
      <c r="E2975" s="22">
        <v>49</v>
      </c>
      <c r="F2975" s="22">
        <v>40</v>
      </c>
      <c r="G2975" s="22">
        <v>16000</v>
      </c>
      <c r="H2975" s="22" t="s">
        <v>5088</v>
      </c>
      <c r="I2975" s="26">
        <f>+IF(H2975='COSTOS VARIOS'!$C$1,'COSTOS VARIOS'!$C$2*'Precios ML'!V2975,'COSTOS VARIOS'!$B$2*'Precios ML'!V2975)</f>
        <v>101980</v>
      </c>
      <c r="J2975" s="22">
        <v>0</v>
      </c>
      <c r="K2975" s="27">
        <f t="shared" si="460"/>
        <v>10.4125</v>
      </c>
      <c r="L2975" s="27">
        <f t="shared" si="461"/>
        <v>10.4125</v>
      </c>
      <c r="M2975" s="26">
        <f>(INDEX(pesos!A:B,MATCH(L2975,pesos!A:A,1),2))</f>
        <v>16200</v>
      </c>
      <c r="N2975" s="26">
        <f>+R2975*'COSTOS VARIOS'!$O$1</f>
        <v>44831.754000000001</v>
      </c>
      <c r="O2975" s="26">
        <f>+R2975*'COSTOS VARIOS'!$O$2</f>
        <v>967.4220600000001</v>
      </c>
      <c r="P2975" s="26">
        <f>+R2975*'COSTOS VARIOS'!$O$3</f>
        <v>3539.3490000000002</v>
      </c>
      <c r="Q2975" s="26">
        <v>1</v>
      </c>
      <c r="R2975" s="26">
        <f t="shared" si="462"/>
        <v>235956.6</v>
      </c>
      <c r="S2975" s="25">
        <f t="shared" si="463"/>
        <v>403475.12505999999</v>
      </c>
      <c r="T2975" s="28">
        <f t="shared" si="464"/>
        <v>0.26377059781361689</v>
      </c>
      <c r="U2975" s="29">
        <f t="shared" si="465"/>
        <v>509900</v>
      </c>
      <c r="V2975" s="26">
        <f>+INDEX('LISTA DE PRECIOS EKM '!A:K,MATCH('Precios ML'!B2975,'LISTA DE PRECIOS EKM '!A:A,0),8)</f>
        <v>509900</v>
      </c>
      <c r="W2975" s="26">
        <f t="shared" si="466"/>
        <v>509900</v>
      </c>
      <c r="X2975" s="26">
        <f t="shared" si="467"/>
        <v>0</v>
      </c>
      <c r="Y2975" s="26"/>
      <c r="Z2975" s="26">
        <f t="shared" si="468"/>
        <v>509900</v>
      </c>
      <c r="AA2975" s="30">
        <f t="shared" si="469"/>
        <v>1.1609906228518296</v>
      </c>
    </row>
    <row r="2976" spans="1:27">
      <c r="A2976" s="20" t="s">
        <v>7615</v>
      </c>
      <c r="B2976" s="20" t="s">
        <v>7616</v>
      </c>
      <c r="C2976" s="25">
        <v>235956.6</v>
      </c>
      <c r="D2976" s="22">
        <v>85</v>
      </c>
      <c r="E2976" s="22">
        <v>49</v>
      </c>
      <c r="F2976" s="22">
        <v>40</v>
      </c>
      <c r="G2976" s="22">
        <v>16000</v>
      </c>
      <c r="H2976" s="22" t="s">
        <v>5088</v>
      </c>
      <c r="I2976" s="26">
        <f>+IF(H2976='COSTOS VARIOS'!$C$1,'COSTOS VARIOS'!$C$2*'Precios ML'!V2976,'COSTOS VARIOS'!$B$2*'Precios ML'!V2976)</f>
        <v>101980</v>
      </c>
      <c r="J2976" s="22">
        <v>0</v>
      </c>
      <c r="K2976" s="27">
        <f t="shared" si="460"/>
        <v>10.4125</v>
      </c>
      <c r="L2976" s="27">
        <f t="shared" si="461"/>
        <v>10.4125</v>
      </c>
      <c r="M2976" s="26">
        <f>(INDEX(pesos!A:B,MATCH(L2976,pesos!A:A,1),2))</f>
        <v>16200</v>
      </c>
      <c r="N2976" s="26">
        <f>+R2976*'COSTOS VARIOS'!$O$1</f>
        <v>44831.754000000001</v>
      </c>
      <c r="O2976" s="26">
        <f>+R2976*'COSTOS VARIOS'!$O$2</f>
        <v>967.4220600000001</v>
      </c>
      <c r="P2976" s="26">
        <f>+R2976*'COSTOS VARIOS'!$O$3</f>
        <v>3539.3490000000002</v>
      </c>
      <c r="Q2976" s="26">
        <v>1</v>
      </c>
      <c r="R2976" s="26">
        <f t="shared" si="462"/>
        <v>235956.6</v>
      </c>
      <c r="S2976" s="25">
        <f t="shared" si="463"/>
        <v>403475.12505999999</v>
      </c>
      <c r="T2976" s="28">
        <f t="shared" si="464"/>
        <v>0.26377059781361689</v>
      </c>
      <c r="U2976" s="29">
        <f t="shared" si="465"/>
        <v>509900</v>
      </c>
      <c r="V2976" s="26">
        <f>+INDEX('LISTA DE PRECIOS EKM '!A:K,MATCH('Precios ML'!B2976,'LISTA DE PRECIOS EKM '!A:A,0),8)</f>
        <v>509900</v>
      </c>
      <c r="W2976" s="26">
        <f t="shared" si="466"/>
        <v>509900</v>
      </c>
      <c r="X2976" s="26">
        <f t="shared" si="467"/>
        <v>0</v>
      </c>
      <c r="Y2976" s="26"/>
      <c r="Z2976" s="26">
        <f t="shared" si="468"/>
        <v>509900</v>
      </c>
      <c r="AA2976" s="30">
        <f t="shared" si="469"/>
        <v>1.1609906228518296</v>
      </c>
    </row>
    <row r="2977" spans="1:27">
      <c r="A2977" s="20" t="s">
        <v>7617</v>
      </c>
      <c r="B2977" s="20" t="s">
        <v>7618</v>
      </c>
      <c r="C2977" s="25">
        <v>235956.6</v>
      </c>
      <c r="D2977" s="22">
        <v>85</v>
      </c>
      <c r="E2977" s="22">
        <v>49</v>
      </c>
      <c r="F2977" s="22">
        <v>40</v>
      </c>
      <c r="G2977" s="22">
        <v>16000</v>
      </c>
      <c r="H2977" s="22" t="s">
        <v>5088</v>
      </c>
      <c r="I2977" s="26">
        <f>+IF(H2977='COSTOS VARIOS'!$C$1,'COSTOS VARIOS'!$C$2*'Precios ML'!V2977,'COSTOS VARIOS'!$B$2*'Precios ML'!V2977)</f>
        <v>101980</v>
      </c>
      <c r="J2977" s="22">
        <v>0</v>
      </c>
      <c r="K2977" s="27">
        <f t="shared" si="460"/>
        <v>10.4125</v>
      </c>
      <c r="L2977" s="27">
        <f t="shared" si="461"/>
        <v>10.4125</v>
      </c>
      <c r="M2977" s="26">
        <f>(INDEX(pesos!A:B,MATCH(L2977,pesos!A:A,1),2))</f>
        <v>16200</v>
      </c>
      <c r="N2977" s="26">
        <f>+R2977*'COSTOS VARIOS'!$O$1</f>
        <v>44831.754000000001</v>
      </c>
      <c r="O2977" s="26">
        <f>+R2977*'COSTOS VARIOS'!$O$2</f>
        <v>967.4220600000001</v>
      </c>
      <c r="P2977" s="26">
        <f>+R2977*'COSTOS VARIOS'!$O$3</f>
        <v>3539.3490000000002</v>
      </c>
      <c r="Q2977" s="26">
        <v>1</v>
      </c>
      <c r="R2977" s="26">
        <f t="shared" si="462"/>
        <v>235956.6</v>
      </c>
      <c r="S2977" s="25">
        <f t="shared" si="463"/>
        <v>403475.12505999999</v>
      </c>
      <c r="T2977" s="28">
        <f t="shared" si="464"/>
        <v>0.26377059781361689</v>
      </c>
      <c r="U2977" s="29">
        <f t="shared" si="465"/>
        <v>509900</v>
      </c>
      <c r="V2977" s="26">
        <f>+INDEX('LISTA DE PRECIOS EKM '!A:K,MATCH('Precios ML'!B2977,'LISTA DE PRECIOS EKM '!A:A,0),8)</f>
        <v>509900</v>
      </c>
      <c r="W2977" s="26">
        <f t="shared" si="466"/>
        <v>509900</v>
      </c>
      <c r="X2977" s="26">
        <f t="shared" si="467"/>
        <v>0</v>
      </c>
      <c r="Y2977" s="26"/>
      <c r="Z2977" s="26">
        <f t="shared" si="468"/>
        <v>509900</v>
      </c>
      <c r="AA2977" s="30">
        <f t="shared" si="469"/>
        <v>1.1609906228518296</v>
      </c>
    </row>
    <row r="2978" spans="1:27">
      <c r="A2978" s="20" t="s">
        <v>7617</v>
      </c>
      <c r="B2978" s="20" t="s">
        <v>7618</v>
      </c>
      <c r="C2978" s="25">
        <v>235956.6</v>
      </c>
      <c r="D2978" s="22">
        <v>85</v>
      </c>
      <c r="E2978" s="22">
        <v>49</v>
      </c>
      <c r="F2978" s="22">
        <v>40</v>
      </c>
      <c r="G2978" s="22">
        <v>16000</v>
      </c>
      <c r="H2978" s="22" t="s">
        <v>5088</v>
      </c>
      <c r="I2978" s="26">
        <f>+IF(H2978='COSTOS VARIOS'!$C$1,'COSTOS VARIOS'!$C$2*'Precios ML'!V2978,'COSTOS VARIOS'!$B$2*'Precios ML'!V2978)</f>
        <v>101980</v>
      </c>
      <c r="J2978" s="22">
        <v>0</v>
      </c>
      <c r="K2978" s="27">
        <f t="shared" si="460"/>
        <v>10.4125</v>
      </c>
      <c r="L2978" s="27">
        <f t="shared" si="461"/>
        <v>10.4125</v>
      </c>
      <c r="M2978" s="26">
        <f>(INDEX(pesos!A:B,MATCH(L2978,pesos!A:A,1),2))</f>
        <v>16200</v>
      </c>
      <c r="N2978" s="26">
        <f>+R2978*'COSTOS VARIOS'!$O$1</f>
        <v>44831.754000000001</v>
      </c>
      <c r="O2978" s="26">
        <f>+R2978*'COSTOS VARIOS'!$O$2</f>
        <v>967.4220600000001</v>
      </c>
      <c r="P2978" s="26">
        <f>+R2978*'COSTOS VARIOS'!$O$3</f>
        <v>3539.3490000000002</v>
      </c>
      <c r="Q2978" s="26">
        <v>1</v>
      </c>
      <c r="R2978" s="26">
        <f t="shared" si="462"/>
        <v>235956.6</v>
      </c>
      <c r="S2978" s="25">
        <f t="shared" si="463"/>
        <v>403475.12505999999</v>
      </c>
      <c r="T2978" s="28">
        <f t="shared" si="464"/>
        <v>0.26377059781361689</v>
      </c>
      <c r="U2978" s="29">
        <f t="shared" si="465"/>
        <v>509900</v>
      </c>
      <c r="V2978" s="26">
        <f>+INDEX('LISTA DE PRECIOS EKM '!A:K,MATCH('Precios ML'!B2978,'LISTA DE PRECIOS EKM '!A:A,0),8)</f>
        <v>509900</v>
      </c>
      <c r="W2978" s="26">
        <f t="shared" si="466"/>
        <v>509900</v>
      </c>
      <c r="X2978" s="26">
        <f t="shared" si="467"/>
        <v>0</v>
      </c>
      <c r="Y2978" s="26"/>
      <c r="Z2978" s="26">
        <f t="shared" si="468"/>
        <v>509900</v>
      </c>
      <c r="AA2978" s="30">
        <f t="shared" si="469"/>
        <v>1.1609906228518296</v>
      </c>
    </row>
    <row r="2979" spans="1:27">
      <c r="A2979" s="20" t="s">
        <v>7619</v>
      </c>
      <c r="B2979" s="20" t="s">
        <v>7620</v>
      </c>
      <c r="C2979" s="25">
        <v>67000</v>
      </c>
      <c r="D2979" s="22">
        <v>85</v>
      </c>
      <c r="E2979" s="22">
        <v>49</v>
      </c>
      <c r="F2979" s="22">
        <v>40</v>
      </c>
      <c r="G2979" s="22">
        <v>16000</v>
      </c>
      <c r="H2979" s="22" t="s">
        <v>5088</v>
      </c>
      <c r="I2979" s="26">
        <f>+IF(H2979='COSTOS VARIOS'!$C$1,'COSTOS VARIOS'!$C$2*'Precios ML'!V2979,'COSTOS VARIOS'!$B$2*'Precios ML'!V2979)</f>
        <v>35980</v>
      </c>
      <c r="J2979" s="22">
        <v>0</v>
      </c>
      <c r="K2979" s="27">
        <f t="shared" si="460"/>
        <v>10.4125</v>
      </c>
      <c r="L2979" s="27">
        <f t="shared" si="461"/>
        <v>10.4125</v>
      </c>
      <c r="M2979" s="26">
        <f>(INDEX(pesos!A:B,MATCH(L2979,pesos!A:A,1),2))</f>
        <v>16200</v>
      </c>
      <c r="N2979" s="26">
        <f>+R2979*'COSTOS VARIOS'!$O$1</f>
        <v>12730</v>
      </c>
      <c r="O2979" s="26">
        <f>+R2979*'COSTOS VARIOS'!$O$2</f>
        <v>274.70000000000005</v>
      </c>
      <c r="P2979" s="26">
        <f>+R2979*'COSTOS VARIOS'!$O$3</f>
        <v>1005</v>
      </c>
      <c r="Q2979" s="26">
        <v>1</v>
      </c>
      <c r="R2979" s="26">
        <f t="shared" si="462"/>
        <v>67000</v>
      </c>
      <c r="S2979" s="25">
        <f t="shared" si="463"/>
        <v>133189.70000000001</v>
      </c>
      <c r="T2979" s="28">
        <f t="shared" si="464"/>
        <v>0.35070504701189353</v>
      </c>
      <c r="U2979" s="29">
        <f t="shared" si="465"/>
        <v>179900</v>
      </c>
      <c r="V2979" s="26">
        <f>+INDEX('LISTA DE PRECIOS EKM '!A:K,MATCH('Precios ML'!B2979,'LISTA DE PRECIOS EKM '!A:A,0),8)</f>
        <v>179900</v>
      </c>
      <c r="W2979" s="26">
        <f t="shared" si="466"/>
        <v>179900</v>
      </c>
      <c r="X2979" s="26">
        <f t="shared" si="467"/>
        <v>0</v>
      </c>
      <c r="Y2979" s="26"/>
      <c r="Z2979" s="26">
        <f t="shared" si="468"/>
        <v>179900</v>
      </c>
      <c r="AA2979" s="30">
        <f t="shared" si="469"/>
        <v>1.6850746268656716</v>
      </c>
    </row>
    <row r="2980" spans="1:27">
      <c r="A2980" s="20" t="s">
        <v>7619</v>
      </c>
      <c r="B2980" s="20" t="s">
        <v>7620</v>
      </c>
      <c r="C2980" s="25">
        <v>67000</v>
      </c>
      <c r="D2980" s="22">
        <v>85</v>
      </c>
      <c r="E2980" s="22">
        <v>49</v>
      </c>
      <c r="F2980" s="22">
        <v>40</v>
      </c>
      <c r="G2980" s="22">
        <v>16000</v>
      </c>
      <c r="H2980" s="22" t="s">
        <v>5088</v>
      </c>
      <c r="I2980" s="26">
        <f>+IF(H2980='COSTOS VARIOS'!$C$1,'COSTOS VARIOS'!$C$2*'Precios ML'!V2980,'COSTOS VARIOS'!$B$2*'Precios ML'!V2980)</f>
        <v>35980</v>
      </c>
      <c r="J2980" s="22">
        <v>0</v>
      </c>
      <c r="K2980" s="27">
        <f t="shared" si="460"/>
        <v>10.4125</v>
      </c>
      <c r="L2980" s="27">
        <f t="shared" si="461"/>
        <v>10.4125</v>
      </c>
      <c r="M2980" s="26">
        <f>(INDEX(pesos!A:B,MATCH(L2980,pesos!A:A,1),2))</f>
        <v>16200</v>
      </c>
      <c r="N2980" s="26">
        <f>+R2980*'COSTOS VARIOS'!$O$1</f>
        <v>12730</v>
      </c>
      <c r="O2980" s="26">
        <f>+R2980*'COSTOS VARIOS'!$O$2</f>
        <v>274.70000000000005</v>
      </c>
      <c r="P2980" s="26">
        <f>+R2980*'COSTOS VARIOS'!$O$3</f>
        <v>1005</v>
      </c>
      <c r="Q2980" s="26">
        <v>1</v>
      </c>
      <c r="R2980" s="26">
        <f t="shared" si="462"/>
        <v>67000</v>
      </c>
      <c r="S2980" s="25">
        <f t="shared" si="463"/>
        <v>133189.70000000001</v>
      </c>
      <c r="T2980" s="28">
        <f t="shared" si="464"/>
        <v>0.35070504701189353</v>
      </c>
      <c r="U2980" s="29">
        <f t="shared" si="465"/>
        <v>179900</v>
      </c>
      <c r="V2980" s="26">
        <f>+INDEX('LISTA DE PRECIOS EKM '!A:K,MATCH('Precios ML'!B2980,'LISTA DE PRECIOS EKM '!A:A,0),8)</f>
        <v>179900</v>
      </c>
      <c r="W2980" s="26">
        <f t="shared" si="466"/>
        <v>179900</v>
      </c>
      <c r="X2980" s="26">
        <f t="shared" si="467"/>
        <v>0</v>
      </c>
      <c r="Y2980" s="26"/>
      <c r="Z2980" s="26">
        <f t="shared" si="468"/>
        <v>179900</v>
      </c>
      <c r="AA2980" s="30">
        <f t="shared" si="469"/>
        <v>1.6850746268656716</v>
      </c>
    </row>
    <row r="2981" spans="1:27">
      <c r="A2981" s="20" t="s">
        <v>7621</v>
      </c>
      <c r="B2981" s="20" t="s">
        <v>7622</v>
      </c>
      <c r="C2981" s="25">
        <v>67000</v>
      </c>
      <c r="D2981" s="22">
        <v>85</v>
      </c>
      <c r="E2981" s="22">
        <v>49</v>
      </c>
      <c r="F2981" s="22">
        <v>40</v>
      </c>
      <c r="G2981" s="22">
        <v>16000</v>
      </c>
      <c r="H2981" s="22" t="s">
        <v>5088</v>
      </c>
      <c r="I2981" s="26">
        <f>+IF(H2981='COSTOS VARIOS'!$C$1,'COSTOS VARIOS'!$C$2*'Precios ML'!V2981,'COSTOS VARIOS'!$B$2*'Precios ML'!V2981)</f>
        <v>29980</v>
      </c>
      <c r="J2981" s="22">
        <v>0</v>
      </c>
      <c r="K2981" s="27">
        <f t="shared" si="460"/>
        <v>10.4125</v>
      </c>
      <c r="L2981" s="27">
        <f t="shared" si="461"/>
        <v>10.4125</v>
      </c>
      <c r="M2981" s="26">
        <f>(INDEX(pesos!A:B,MATCH(L2981,pesos!A:A,1),2))</f>
        <v>16200</v>
      </c>
      <c r="N2981" s="26">
        <f>+R2981*'COSTOS VARIOS'!$O$1</f>
        <v>12730</v>
      </c>
      <c r="O2981" s="26">
        <f>+R2981*'COSTOS VARIOS'!$O$2</f>
        <v>274.70000000000005</v>
      </c>
      <c r="P2981" s="26">
        <f>+R2981*'COSTOS VARIOS'!$O$3</f>
        <v>1005</v>
      </c>
      <c r="Q2981" s="26">
        <v>1</v>
      </c>
      <c r="R2981" s="26">
        <f t="shared" si="462"/>
        <v>67000</v>
      </c>
      <c r="S2981" s="25">
        <f t="shared" si="463"/>
        <v>127189.7</v>
      </c>
      <c r="T2981" s="28">
        <f t="shared" si="464"/>
        <v>0.17855455276645826</v>
      </c>
      <c r="U2981" s="29">
        <f t="shared" si="465"/>
        <v>149900</v>
      </c>
      <c r="V2981" s="26">
        <f>+INDEX('LISTA DE PRECIOS EKM '!A:K,MATCH('Precios ML'!B2981,'LISTA DE PRECIOS EKM '!A:A,0),8)</f>
        <v>149900</v>
      </c>
      <c r="W2981" s="26">
        <f t="shared" si="466"/>
        <v>149900</v>
      </c>
      <c r="X2981" s="26">
        <f t="shared" si="467"/>
        <v>0</v>
      </c>
      <c r="Y2981" s="26"/>
      <c r="Z2981" s="26">
        <f t="shared" si="468"/>
        <v>149900</v>
      </c>
      <c r="AA2981" s="30">
        <f t="shared" si="469"/>
        <v>1.2373134328358208</v>
      </c>
    </row>
    <row r="2982" spans="1:27">
      <c r="A2982" s="20" t="s">
        <v>7621</v>
      </c>
      <c r="B2982" s="20" t="s">
        <v>7622</v>
      </c>
      <c r="C2982" s="25">
        <v>67000</v>
      </c>
      <c r="D2982" s="22">
        <v>85</v>
      </c>
      <c r="E2982" s="22">
        <v>49</v>
      </c>
      <c r="F2982" s="22">
        <v>40</v>
      </c>
      <c r="G2982" s="22">
        <v>16000</v>
      </c>
      <c r="H2982" s="22" t="s">
        <v>5088</v>
      </c>
      <c r="I2982" s="26">
        <f>+IF(H2982='COSTOS VARIOS'!$C$1,'COSTOS VARIOS'!$C$2*'Precios ML'!V2982,'COSTOS VARIOS'!$B$2*'Precios ML'!V2982)</f>
        <v>29980</v>
      </c>
      <c r="J2982" s="22">
        <v>0</v>
      </c>
      <c r="K2982" s="27">
        <f t="shared" si="460"/>
        <v>10.4125</v>
      </c>
      <c r="L2982" s="27">
        <f t="shared" si="461"/>
        <v>10.4125</v>
      </c>
      <c r="M2982" s="26">
        <f>(INDEX(pesos!A:B,MATCH(L2982,pesos!A:A,1),2))</f>
        <v>16200</v>
      </c>
      <c r="N2982" s="26">
        <f>+R2982*'COSTOS VARIOS'!$O$1</f>
        <v>12730</v>
      </c>
      <c r="O2982" s="26">
        <f>+R2982*'COSTOS VARIOS'!$O$2</f>
        <v>274.70000000000005</v>
      </c>
      <c r="P2982" s="26">
        <f>+R2982*'COSTOS VARIOS'!$O$3</f>
        <v>1005</v>
      </c>
      <c r="Q2982" s="26">
        <v>1</v>
      </c>
      <c r="R2982" s="26">
        <f t="shared" si="462"/>
        <v>67000</v>
      </c>
      <c r="S2982" s="25">
        <f t="shared" si="463"/>
        <v>127189.7</v>
      </c>
      <c r="T2982" s="28">
        <f t="shared" si="464"/>
        <v>0.17855455276645826</v>
      </c>
      <c r="U2982" s="29">
        <f t="shared" si="465"/>
        <v>149900</v>
      </c>
      <c r="V2982" s="26">
        <f>+INDEX('LISTA DE PRECIOS EKM '!A:K,MATCH('Precios ML'!B2982,'LISTA DE PRECIOS EKM '!A:A,0),8)</f>
        <v>149900</v>
      </c>
      <c r="W2982" s="26">
        <f t="shared" si="466"/>
        <v>149900</v>
      </c>
      <c r="X2982" s="26">
        <f t="shared" si="467"/>
        <v>0</v>
      </c>
      <c r="Y2982" s="26"/>
      <c r="Z2982" s="26">
        <f t="shared" si="468"/>
        <v>149900</v>
      </c>
      <c r="AA2982" s="30">
        <f t="shared" si="469"/>
        <v>1.2373134328358208</v>
      </c>
    </row>
    <row r="2983" spans="1:27">
      <c r="A2983" s="20" t="s">
        <v>7623</v>
      </c>
      <c r="B2983" s="20" t="s">
        <v>7624</v>
      </c>
      <c r="C2983" s="25">
        <v>67000</v>
      </c>
      <c r="D2983" s="22">
        <v>85</v>
      </c>
      <c r="E2983" s="22">
        <v>49</v>
      </c>
      <c r="F2983" s="22">
        <v>40</v>
      </c>
      <c r="G2983" s="22">
        <v>16000</v>
      </c>
      <c r="H2983" s="22" t="s">
        <v>5088</v>
      </c>
      <c r="I2983" s="26">
        <f>+IF(H2983='COSTOS VARIOS'!$C$1,'COSTOS VARIOS'!$C$2*'Precios ML'!V2983,'COSTOS VARIOS'!$B$2*'Precios ML'!V2983)</f>
        <v>27980</v>
      </c>
      <c r="J2983" s="22">
        <v>0</v>
      </c>
      <c r="K2983" s="27">
        <f t="shared" si="460"/>
        <v>10.4125</v>
      </c>
      <c r="L2983" s="27">
        <f t="shared" si="461"/>
        <v>10.4125</v>
      </c>
      <c r="M2983" s="26">
        <f>(INDEX(pesos!A:B,MATCH(L2983,pesos!A:A,1),2))</f>
        <v>16200</v>
      </c>
      <c r="N2983" s="26">
        <f>+R2983*'COSTOS VARIOS'!$O$1</f>
        <v>12730</v>
      </c>
      <c r="O2983" s="26">
        <f>+R2983*'COSTOS VARIOS'!$O$2</f>
        <v>274.70000000000005</v>
      </c>
      <c r="P2983" s="26">
        <f>+R2983*'COSTOS VARIOS'!$O$3</f>
        <v>1005</v>
      </c>
      <c r="Q2983" s="26">
        <v>1</v>
      </c>
      <c r="R2983" s="26">
        <f t="shared" si="462"/>
        <v>67000</v>
      </c>
      <c r="S2983" s="25">
        <f t="shared" si="463"/>
        <v>125189.7</v>
      </c>
      <c r="T2983" s="28">
        <f t="shared" si="464"/>
        <v>0.11750407581454381</v>
      </c>
      <c r="U2983" s="29">
        <f t="shared" si="465"/>
        <v>139900</v>
      </c>
      <c r="V2983" s="26">
        <f>+INDEX('LISTA DE PRECIOS EKM '!A:K,MATCH('Precios ML'!B2983,'LISTA DE PRECIOS EKM '!A:A,0),8)</f>
        <v>139900</v>
      </c>
      <c r="W2983" s="26">
        <f t="shared" si="466"/>
        <v>139900</v>
      </c>
      <c r="X2983" s="26">
        <f t="shared" si="467"/>
        <v>0</v>
      </c>
      <c r="Y2983" s="26"/>
      <c r="Z2983" s="26">
        <f t="shared" si="468"/>
        <v>139900</v>
      </c>
      <c r="AA2983" s="30">
        <f t="shared" si="469"/>
        <v>1.0880597014925373</v>
      </c>
    </row>
    <row r="2984" spans="1:27">
      <c r="A2984" s="20" t="s">
        <v>7623</v>
      </c>
      <c r="B2984" s="20" t="s">
        <v>7624</v>
      </c>
      <c r="C2984" s="25">
        <v>67000</v>
      </c>
      <c r="D2984" s="22">
        <v>85</v>
      </c>
      <c r="E2984" s="22">
        <v>49</v>
      </c>
      <c r="F2984" s="22">
        <v>40</v>
      </c>
      <c r="G2984" s="22">
        <v>16000</v>
      </c>
      <c r="H2984" s="22" t="s">
        <v>5088</v>
      </c>
      <c r="I2984" s="26">
        <f>+IF(H2984='COSTOS VARIOS'!$C$1,'COSTOS VARIOS'!$C$2*'Precios ML'!V2984,'COSTOS VARIOS'!$B$2*'Precios ML'!V2984)</f>
        <v>27980</v>
      </c>
      <c r="J2984" s="22">
        <v>0</v>
      </c>
      <c r="K2984" s="27">
        <f t="shared" si="460"/>
        <v>10.4125</v>
      </c>
      <c r="L2984" s="27">
        <f t="shared" si="461"/>
        <v>10.4125</v>
      </c>
      <c r="M2984" s="26">
        <f>(INDEX(pesos!A:B,MATCH(L2984,pesos!A:A,1),2))</f>
        <v>16200</v>
      </c>
      <c r="N2984" s="26">
        <f>+R2984*'COSTOS VARIOS'!$O$1</f>
        <v>12730</v>
      </c>
      <c r="O2984" s="26">
        <f>+R2984*'COSTOS VARIOS'!$O$2</f>
        <v>274.70000000000005</v>
      </c>
      <c r="P2984" s="26">
        <f>+R2984*'COSTOS VARIOS'!$O$3</f>
        <v>1005</v>
      </c>
      <c r="Q2984" s="26">
        <v>1</v>
      </c>
      <c r="R2984" s="26">
        <f t="shared" si="462"/>
        <v>67000</v>
      </c>
      <c r="S2984" s="25">
        <f t="shared" si="463"/>
        <v>125189.7</v>
      </c>
      <c r="T2984" s="28">
        <f t="shared" si="464"/>
        <v>0.11750407581454381</v>
      </c>
      <c r="U2984" s="29">
        <f t="shared" si="465"/>
        <v>139900</v>
      </c>
      <c r="V2984" s="26">
        <f>+INDEX('LISTA DE PRECIOS EKM '!A:K,MATCH('Precios ML'!B2984,'LISTA DE PRECIOS EKM '!A:A,0),8)</f>
        <v>139900</v>
      </c>
      <c r="W2984" s="26">
        <f t="shared" si="466"/>
        <v>139900</v>
      </c>
      <c r="X2984" s="26">
        <f t="shared" si="467"/>
        <v>0</v>
      </c>
      <c r="Y2984" s="26"/>
      <c r="Z2984" s="26">
        <f t="shared" si="468"/>
        <v>139900</v>
      </c>
      <c r="AA2984" s="30">
        <f t="shared" si="469"/>
        <v>1.0880597014925373</v>
      </c>
    </row>
    <row r="2985" spans="1:27">
      <c r="A2985" s="20" t="s">
        <v>7625</v>
      </c>
      <c r="B2985" s="20" t="s">
        <v>2371</v>
      </c>
      <c r="C2985" s="25">
        <v>72268.899999999994</v>
      </c>
      <c r="D2985" s="22">
        <v>85</v>
      </c>
      <c r="E2985" s="22">
        <v>49</v>
      </c>
      <c r="F2985" s="22">
        <v>40</v>
      </c>
      <c r="G2985" s="22">
        <v>16000</v>
      </c>
      <c r="H2985" s="22" t="s">
        <v>5088</v>
      </c>
      <c r="I2985" s="26">
        <f>+IF(H2985='COSTOS VARIOS'!$C$1,'COSTOS VARIOS'!$C$2*'Precios ML'!V2985,'COSTOS VARIOS'!$B$2*'Precios ML'!V2985)</f>
        <v>29980</v>
      </c>
      <c r="J2985" s="22">
        <v>0</v>
      </c>
      <c r="K2985" s="27">
        <f t="shared" si="460"/>
        <v>10.4125</v>
      </c>
      <c r="L2985" s="27">
        <f t="shared" si="461"/>
        <v>10.4125</v>
      </c>
      <c r="M2985" s="26">
        <f>(INDEX(pesos!A:B,MATCH(L2985,pesos!A:A,1),2))</f>
        <v>16200</v>
      </c>
      <c r="N2985" s="26">
        <f>+R2985*'COSTOS VARIOS'!$O$1</f>
        <v>13731.090999999999</v>
      </c>
      <c r="O2985" s="26">
        <f>+R2985*'COSTOS VARIOS'!$O$2</f>
        <v>296.30248999999998</v>
      </c>
      <c r="P2985" s="26">
        <f>+R2985*'COSTOS VARIOS'!$O$3</f>
        <v>1084.0334999999998</v>
      </c>
      <c r="Q2985" s="26">
        <v>1</v>
      </c>
      <c r="R2985" s="26">
        <f t="shared" si="462"/>
        <v>72268.899999999994</v>
      </c>
      <c r="S2985" s="25">
        <f t="shared" si="463"/>
        <v>133560.32699</v>
      </c>
      <c r="T2985" s="28">
        <f t="shared" si="464"/>
        <v>0.12233927078677631</v>
      </c>
      <c r="U2985" s="29">
        <f t="shared" si="465"/>
        <v>149900</v>
      </c>
      <c r="V2985" s="26">
        <f>+INDEX('LISTA DE PRECIOS EKM '!A:K,MATCH('Precios ML'!B2985,'LISTA DE PRECIOS EKM '!A:A,0),8)</f>
        <v>149900</v>
      </c>
      <c r="W2985" s="26">
        <f t="shared" si="466"/>
        <v>149900</v>
      </c>
      <c r="X2985" s="26">
        <f t="shared" si="467"/>
        <v>0</v>
      </c>
      <c r="Y2985" s="26"/>
      <c r="Z2985" s="26">
        <f t="shared" si="468"/>
        <v>149900</v>
      </c>
      <c r="AA2985" s="30">
        <f t="shared" si="469"/>
        <v>1.0741978914858259</v>
      </c>
    </row>
    <row r="2986" spans="1:27">
      <c r="A2986" s="20" t="s">
        <v>7625</v>
      </c>
      <c r="B2986" s="20" t="s">
        <v>2371</v>
      </c>
      <c r="C2986" s="25">
        <v>72268.899999999994</v>
      </c>
      <c r="D2986" s="22">
        <v>85</v>
      </c>
      <c r="E2986" s="22">
        <v>49</v>
      </c>
      <c r="F2986" s="22">
        <v>40</v>
      </c>
      <c r="G2986" s="22">
        <v>16000</v>
      </c>
      <c r="H2986" s="22" t="s">
        <v>5088</v>
      </c>
      <c r="I2986" s="26">
        <f>+IF(H2986='COSTOS VARIOS'!$C$1,'COSTOS VARIOS'!$C$2*'Precios ML'!V2986,'COSTOS VARIOS'!$B$2*'Precios ML'!V2986)</f>
        <v>29980</v>
      </c>
      <c r="J2986" s="22">
        <v>0</v>
      </c>
      <c r="K2986" s="27">
        <f t="shared" si="460"/>
        <v>10.4125</v>
      </c>
      <c r="L2986" s="27">
        <f t="shared" si="461"/>
        <v>10.4125</v>
      </c>
      <c r="M2986" s="26">
        <f>(INDEX(pesos!A:B,MATCH(L2986,pesos!A:A,1),2))</f>
        <v>16200</v>
      </c>
      <c r="N2986" s="26">
        <f>+R2986*'COSTOS VARIOS'!$O$1</f>
        <v>13731.090999999999</v>
      </c>
      <c r="O2986" s="26">
        <f>+R2986*'COSTOS VARIOS'!$O$2</f>
        <v>296.30248999999998</v>
      </c>
      <c r="P2986" s="26">
        <f>+R2986*'COSTOS VARIOS'!$O$3</f>
        <v>1084.0334999999998</v>
      </c>
      <c r="Q2986" s="26">
        <v>1</v>
      </c>
      <c r="R2986" s="26">
        <f t="shared" si="462"/>
        <v>72268.899999999994</v>
      </c>
      <c r="S2986" s="25">
        <f t="shared" si="463"/>
        <v>133560.32699</v>
      </c>
      <c r="T2986" s="28">
        <f t="shared" si="464"/>
        <v>0.12233927078677631</v>
      </c>
      <c r="U2986" s="29">
        <f t="shared" si="465"/>
        <v>149900</v>
      </c>
      <c r="V2986" s="26">
        <f>+INDEX('LISTA DE PRECIOS EKM '!A:K,MATCH('Precios ML'!B2986,'LISTA DE PRECIOS EKM '!A:A,0),8)</f>
        <v>149900</v>
      </c>
      <c r="W2986" s="26">
        <f t="shared" si="466"/>
        <v>149900</v>
      </c>
      <c r="X2986" s="26">
        <f t="shared" si="467"/>
        <v>0</v>
      </c>
      <c r="Y2986" s="26"/>
      <c r="Z2986" s="26">
        <f t="shared" si="468"/>
        <v>149900</v>
      </c>
      <c r="AA2986" s="30">
        <f t="shared" si="469"/>
        <v>1.0741978914858259</v>
      </c>
    </row>
    <row r="2987" spans="1:27">
      <c r="A2987" s="20" t="s">
        <v>7626</v>
      </c>
      <c r="B2987" s="20" t="s">
        <v>2375</v>
      </c>
      <c r="C2987" s="25">
        <v>72268.5</v>
      </c>
      <c r="D2987" s="22">
        <v>85</v>
      </c>
      <c r="E2987" s="22">
        <v>49</v>
      </c>
      <c r="F2987" s="22">
        <v>40</v>
      </c>
      <c r="G2987" s="22">
        <v>16000</v>
      </c>
      <c r="H2987" s="22" t="s">
        <v>5088</v>
      </c>
      <c r="I2987" s="26">
        <f>+IF(H2987='COSTOS VARIOS'!$C$1,'COSTOS VARIOS'!$C$2*'Precios ML'!V2987,'COSTOS VARIOS'!$B$2*'Precios ML'!V2987)</f>
        <v>29980</v>
      </c>
      <c r="J2987" s="22">
        <v>0</v>
      </c>
      <c r="K2987" s="27">
        <f t="shared" si="460"/>
        <v>10.4125</v>
      </c>
      <c r="L2987" s="27">
        <f t="shared" si="461"/>
        <v>10.4125</v>
      </c>
      <c r="M2987" s="26">
        <f>(INDEX(pesos!A:B,MATCH(L2987,pesos!A:A,1),2))</f>
        <v>16200</v>
      </c>
      <c r="N2987" s="26">
        <f>+R2987*'COSTOS VARIOS'!$O$1</f>
        <v>13731.014999999999</v>
      </c>
      <c r="O2987" s="26">
        <f>+R2987*'COSTOS VARIOS'!$O$2</f>
        <v>296.30085000000003</v>
      </c>
      <c r="P2987" s="26">
        <f>+R2987*'COSTOS VARIOS'!$O$3</f>
        <v>1084.0274999999999</v>
      </c>
      <c r="Q2987" s="26">
        <v>1</v>
      </c>
      <c r="R2987" s="26">
        <f t="shared" si="462"/>
        <v>72268.5</v>
      </c>
      <c r="S2987" s="25">
        <f t="shared" si="463"/>
        <v>133559.84334999998</v>
      </c>
      <c r="T2987" s="28">
        <f t="shared" si="464"/>
        <v>0.12234333494372152</v>
      </c>
      <c r="U2987" s="29">
        <f t="shared" si="465"/>
        <v>149900</v>
      </c>
      <c r="V2987" s="26">
        <f>+INDEX('LISTA DE PRECIOS EKM '!A:K,MATCH('Precios ML'!B2987,'LISTA DE PRECIOS EKM '!A:A,0),8)</f>
        <v>149900</v>
      </c>
      <c r="W2987" s="26">
        <f t="shared" si="466"/>
        <v>149900</v>
      </c>
      <c r="X2987" s="26">
        <f t="shared" si="467"/>
        <v>0</v>
      </c>
      <c r="Y2987" s="26"/>
      <c r="Z2987" s="26">
        <f t="shared" si="468"/>
        <v>149900</v>
      </c>
      <c r="AA2987" s="30">
        <f t="shared" si="469"/>
        <v>1.0742093719947143</v>
      </c>
    </row>
    <row r="2988" spans="1:27">
      <c r="A2988" s="20" t="s">
        <v>7626</v>
      </c>
      <c r="B2988" s="20" t="s">
        <v>2375</v>
      </c>
      <c r="C2988" s="25">
        <v>72268.5</v>
      </c>
      <c r="D2988" s="22">
        <v>85</v>
      </c>
      <c r="E2988" s="22">
        <v>49</v>
      </c>
      <c r="F2988" s="22">
        <v>40</v>
      </c>
      <c r="G2988" s="22">
        <v>16000</v>
      </c>
      <c r="H2988" s="22" t="s">
        <v>5088</v>
      </c>
      <c r="I2988" s="26">
        <f>+IF(H2988='COSTOS VARIOS'!$C$1,'COSTOS VARIOS'!$C$2*'Precios ML'!V2988,'COSTOS VARIOS'!$B$2*'Precios ML'!V2988)</f>
        <v>29980</v>
      </c>
      <c r="J2988" s="22">
        <v>0</v>
      </c>
      <c r="K2988" s="27">
        <f t="shared" si="460"/>
        <v>10.4125</v>
      </c>
      <c r="L2988" s="27">
        <f t="shared" si="461"/>
        <v>10.4125</v>
      </c>
      <c r="M2988" s="26">
        <f>(INDEX(pesos!A:B,MATCH(L2988,pesos!A:A,1),2))</f>
        <v>16200</v>
      </c>
      <c r="N2988" s="26">
        <f>+R2988*'COSTOS VARIOS'!$O$1</f>
        <v>13731.014999999999</v>
      </c>
      <c r="O2988" s="26">
        <f>+R2988*'COSTOS VARIOS'!$O$2</f>
        <v>296.30085000000003</v>
      </c>
      <c r="P2988" s="26">
        <f>+R2988*'COSTOS VARIOS'!$O$3</f>
        <v>1084.0274999999999</v>
      </c>
      <c r="Q2988" s="26">
        <v>1</v>
      </c>
      <c r="R2988" s="26">
        <f t="shared" si="462"/>
        <v>72268.5</v>
      </c>
      <c r="S2988" s="25">
        <f t="shared" si="463"/>
        <v>133559.84334999998</v>
      </c>
      <c r="T2988" s="28">
        <f t="shared" si="464"/>
        <v>0.12234333494372152</v>
      </c>
      <c r="U2988" s="29">
        <f t="shared" si="465"/>
        <v>149900</v>
      </c>
      <c r="V2988" s="26">
        <f>+INDEX('LISTA DE PRECIOS EKM '!A:K,MATCH('Precios ML'!B2988,'LISTA DE PRECIOS EKM '!A:A,0),8)</f>
        <v>149900</v>
      </c>
      <c r="W2988" s="26">
        <f t="shared" si="466"/>
        <v>149900</v>
      </c>
      <c r="X2988" s="26">
        <f t="shared" si="467"/>
        <v>0</v>
      </c>
      <c r="Y2988" s="26"/>
      <c r="Z2988" s="26">
        <f t="shared" si="468"/>
        <v>149900</v>
      </c>
      <c r="AA2988" s="30">
        <f t="shared" si="469"/>
        <v>1.0742093719947143</v>
      </c>
    </row>
    <row r="2989" spans="1:27">
      <c r="A2989" s="20" t="s">
        <v>7627</v>
      </c>
      <c r="B2989" s="20" t="s">
        <v>7628</v>
      </c>
      <c r="C2989" s="25">
        <v>165000</v>
      </c>
      <c r="D2989" s="22">
        <v>85</v>
      </c>
      <c r="E2989" s="22">
        <v>49</v>
      </c>
      <c r="F2989" s="22">
        <v>40</v>
      </c>
      <c r="G2989" s="22">
        <v>16000</v>
      </c>
      <c r="H2989" s="22" t="s">
        <v>5088</v>
      </c>
      <c r="I2989" s="26">
        <f>+IF(H2989='COSTOS VARIOS'!$C$1,'COSTOS VARIOS'!$C$2*'Precios ML'!V2989,'COSTOS VARIOS'!$B$2*'Precios ML'!V2989)</f>
        <v>71980</v>
      </c>
      <c r="J2989" s="22">
        <v>0</v>
      </c>
      <c r="K2989" s="27">
        <f t="shared" si="460"/>
        <v>10.4125</v>
      </c>
      <c r="L2989" s="27">
        <f t="shared" si="461"/>
        <v>10.4125</v>
      </c>
      <c r="M2989" s="26">
        <f>(INDEX(pesos!A:B,MATCH(L2989,pesos!A:A,1),2))</f>
        <v>16200</v>
      </c>
      <c r="N2989" s="26">
        <f>+R2989*'COSTOS VARIOS'!$O$1</f>
        <v>31350</v>
      </c>
      <c r="O2989" s="26">
        <f>+R2989*'COSTOS VARIOS'!$O$2</f>
        <v>676.50000000000011</v>
      </c>
      <c r="P2989" s="26">
        <f>+R2989*'COSTOS VARIOS'!$O$3</f>
        <v>2475</v>
      </c>
      <c r="Q2989" s="26">
        <v>1</v>
      </c>
      <c r="R2989" s="26">
        <f t="shared" si="462"/>
        <v>165000</v>
      </c>
      <c r="S2989" s="25">
        <f t="shared" si="463"/>
        <v>287681.5</v>
      </c>
      <c r="T2989" s="28">
        <f t="shared" si="464"/>
        <v>0.25103630229959184</v>
      </c>
      <c r="U2989" s="29">
        <f t="shared" si="465"/>
        <v>359900</v>
      </c>
      <c r="V2989" s="26">
        <f>+INDEX('LISTA DE PRECIOS EKM '!A:K,MATCH('Precios ML'!B2989,'LISTA DE PRECIOS EKM '!A:A,0),8)</f>
        <v>359900</v>
      </c>
      <c r="W2989" s="26">
        <f t="shared" si="466"/>
        <v>359900</v>
      </c>
      <c r="X2989" s="26">
        <f t="shared" si="467"/>
        <v>0</v>
      </c>
      <c r="Y2989" s="26"/>
      <c r="Z2989" s="26">
        <f t="shared" si="468"/>
        <v>359900</v>
      </c>
      <c r="AA2989" s="30">
        <f t="shared" si="469"/>
        <v>1.1812121212121212</v>
      </c>
    </row>
    <row r="2990" spans="1:27">
      <c r="A2990" s="20" t="s">
        <v>7627</v>
      </c>
      <c r="B2990" s="20" t="s">
        <v>7628</v>
      </c>
      <c r="C2990" s="25">
        <v>165000</v>
      </c>
      <c r="D2990" s="22">
        <v>85</v>
      </c>
      <c r="E2990" s="22">
        <v>49</v>
      </c>
      <c r="F2990" s="22">
        <v>40</v>
      </c>
      <c r="G2990" s="22">
        <v>16000</v>
      </c>
      <c r="H2990" s="22" t="s">
        <v>5088</v>
      </c>
      <c r="I2990" s="26">
        <f>+IF(H2990='COSTOS VARIOS'!$C$1,'COSTOS VARIOS'!$C$2*'Precios ML'!V2990,'COSTOS VARIOS'!$B$2*'Precios ML'!V2990)</f>
        <v>71980</v>
      </c>
      <c r="J2990" s="22">
        <v>0</v>
      </c>
      <c r="K2990" s="27">
        <f t="shared" si="460"/>
        <v>10.4125</v>
      </c>
      <c r="L2990" s="27">
        <f t="shared" si="461"/>
        <v>10.4125</v>
      </c>
      <c r="M2990" s="26">
        <f>(INDEX(pesos!A:B,MATCH(L2990,pesos!A:A,1),2))</f>
        <v>16200</v>
      </c>
      <c r="N2990" s="26">
        <f>+R2990*'COSTOS VARIOS'!$O$1</f>
        <v>31350</v>
      </c>
      <c r="O2990" s="26">
        <f>+R2990*'COSTOS VARIOS'!$O$2</f>
        <v>676.50000000000011</v>
      </c>
      <c r="P2990" s="26">
        <f>+R2990*'COSTOS VARIOS'!$O$3</f>
        <v>2475</v>
      </c>
      <c r="Q2990" s="26">
        <v>1</v>
      </c>
      <c r="R2990" s="26">
        <f t="shared" si="462"/>
        <v>165000</v>
      </c>
      <c r="S2990" s="25">
        <f t="shared" si="463"/>
        <v>287681.5</v>
      </c>
      <c r="T2990" s="28">
        <f t="shared" si="464"/>
        <v>0.25103630229959184</v>
      </c>
      <c r="U2990" s="29">
        <f t="shared" si="465"/>
        <v>359900</v>
      </c>
      <c r="V2990" s="26">
        <f>+INDEX('LISTA DE PRECIOS EKM '!A:K,MATCH('Precios ML'!B2990,'LISTA DE PRECIOS EKM '!A:A,0),8)</f>
        <v>359900</v>
      </c>
      <c r="W2990" s="26">
        <f t="shared" si="466"/>
        <v>359900</v>
      </c>
      <c r="X2990" s="26">
        <f t="shared" si="467"/>
        <v>0</v>
      </c>
      <c r="Y2990" s="26"/>
      <c r="Z2990" s="26">
        <f t="shared" si="468"/>
        <v>359900</v>
      </c>
      <c r="AA2990" s="30">
        <f t="shared" si="469"/>
        <v>1.1812121212121212</v>
      </c>
    </row>
    <row r="2991" spans="1:27">
      <c r="A2991" s="20" t="s">
        <v>7629</v>
      </c>
      <c r="B2991" s="20" t="s">
        <v>7630</v>
      </c>
      <c r="C2991" s="25">
        <v>1450000</v>
      </c>
      <c r="D2991" s="22">
        <v>85</v>
      </c>
      <c r="E2991" s="22">
        <v>49</v>
      </c>
      <c r="F2991" s="22">
        <v>40</v>
      </c>
      <c r="G2991" s="22">
        <v>16000</v>
      </c>
      <c r="H2991" s="22" t="s">
        <v>5088</v>
      </c>
      <c r="I2991" s="26">
        <f>+IF(H2991='COSTOS VARIOS'!$C$1,'COSTOS VARIOS'!$C$2*'Precios ML'!V2991,'COSTOS VARIOS'!$B$2*'Precios ML'!V2991)</f>
        <v>643980</v>
      </c>
      <c r="J2991" s="22">
        <v>0</v>
      </c>
      <c r="K2991" s="27">
        <f t="shared" si="460"/>
        <v>10.4125</v>
      </c>
      <c r="L2991" s="27">
        <f t="shared" si="461"/>
        <v>10.4125</v>
      </c>
      <c r="M2991" s="26">
        <f>(INDEX(pesos!A:B,MATCH(L2991,pesos!A:A,1),2))</f>
        <v>16200</v>
      </c>
      <c r="N2991" s="26">
        <f>+R2991*'COSTOS VARIOS'!$O$1</f>
        <v>275500</v>
      </c>
      <c r="O2991" s="26">
        <f>+R2991*'COSTOS VARIOS'!$O$2</f>
        <v>5945.0000000000009</v>
      </c>
      <c r="P2991" s="26">
        <f>+R2991*'COSTOS VARIOS'!$O$3</f>
        <v>21750</v>
      </c>
      <c r="Q2991" s="26">
        <v>1</v>
      </c>
      <c r="R2991" s="26">
        <f t="shared" si="462"/>
        <v>1450000</v>
      </c>
      <c r="S2991" s="25">
        <f t="shared" si="463"/>
        <v>2413375</v>
      </c>
      <c r="T2991" s="28">
        <f t="shared" si="464"/>
        <v>0.33418967213963846</v>
      </c>
      <c r="U2991" s="29">
        <f t="shared" si="465"/>
        <v>3219900</v>
      </c>
      <c r="V2991" s="26">
        <f>+INDEX('LISTA DE PRECIOS EKM '!A:K,MATCH('Precios ML'!B2991,'LISTA DE PRECIOS EKM '!A:A,0),8)</f>
        <v>3219900</v>
      </c>
      <c r="W2991" s="26">
        <f t="shared" si="466"/>
        <v>3219900</v>
      </c>
      <c r="X2991" s="26">
        <f t="shared" si="467"/>
        <v>0</v>
      </c>
      <c r="Y2991" s="26"/>
      <c r="Z2991" s="26">
        <f t="shared" si="468"/>
        <v>3219900</v>
      </c>
      <c r="AA2991" s="30">
        <f t="shared" si="469"/>
        <v>1.2206206896551723</v>
      </c>
    </row>
    <row r="2992" spans="1:27">
      <c r="A2992" s="20" t="s">
        <v>7629</v>
      </c>
      <c r="B2992" s="20" t="s">
        <v>7630</v>
      </c>
      <c r="C2992" s="25">
        <v>1450000</v>
      </c>
      <c r="D2992" s="22">
        <v>85</v>
      </c>
      <c r="E2992" s="22">
        <v>49</v>
      </c>
      <c r="F2992" s="22">
        <v>40</v>
      </c>
      <c r="G2992" s="22">
        <v>16000</v>
      </c>
      <c r="H2992" s="22" t="s">
        <v>5088</v>
      </c>
      <c r="I2992" s="26">
        <f>+IF(H2992='COSTOS VARIOS'!$C$1,'COSTOS VARIOS'!$C$2*'Precios ML'!V2992,'COSTOS VARIOS'!$B$2*'Precios ML'!V2992)</f>
        <v>643980</v>
      </c>
      <c r="J2992" s="22">
        <v>0</v>
      </c>
      <c r="K2992" s="27">
        <f t="shared" si="460"/>
        <v>10.4125</v>
      </c>
      <c r="L2992" s="27">
        <f t="shared" si="461"/>
        <v>10.4125</v>
      </c>
      <c r="M2992" s="26">
        <f>(INDEX(pesos!A:B,MATCH(L2992,pesos!A:A,1),2))</f>
        <v>16200</v>
      </c>
      <c r="N2992" s="26">
        <f>+R2992*'COSTOS VARIOS'!$O$1</f>
        <v>275500</v>
      </c>
      <c r="O2992" s="26">
        <f>+R2992*'COSTOS VARIOS'!$O$2</f>
        <v>5945.0000000000009</v>
      </c>
      <c r="P2992" s="26">
        <f>+R2992*'COSTOS VARIOS'!$O$3</f>
        <v>21750</v>
      </c>
      <c r="Q2992" s="26">
        <v>1</v>
      </c>
      <c r="R2992" s="26">
        <f t="shared" si="462"/>
        <v>1450000</v>
      </c>
      <c r="S2992" s="25">
        <f t="shared" si="463"/>
        <v>2413375</v>
      </c>
      <c r="T2992" s="28">
        <f t="shared" si="464"/>
        <v>0.33418967213963846</v>
      </c>
      <c r="U2992" s="29">
        <f t="shared" si="465"/>
        <v>3219900</v>
      </c>
      <c r="V2992" s="26">
        <f>+INDEX('LISTA DE PRECIOS EKM '!A:K,MATCH('Precios ML'!B2992,'LISTA DE PRECIOS EKM '!A:A,0),8)</f>
        <v>3219900</v>
      </c>
      <c r="W2992" s="26">
        <f t="shared" si="466"/>
        <v>3219900</v>
      </c>
      <c r="X2992" s="26">
        <f t="shared" si="467"/>
        <v>0</v>
      </c>
      <c r="Y2992" s="26"/>
      <c r="Z2992" s="26">
        <f t="shared" si="468"/>
        <v>3219900</v>
      </c>
      <c r="AA2992" s="30">
        <f t="shared" si="469"/>
        <v>1.2206206896551723</v>
      </c>
    </row>
    <row r="2993" spans="1:27">
      <c r="A2993" s="20" t="s">
        <v>7629</v>
      </c>
      <c r="B2993" s="20" t="s">
        <v>7631</v>
      </c>
      <c r="C2993" s="25">
        <v>1450000</v>
      </c>
      <c r="D2993" s="22">
        <v>85</v>
      </c>
      <c r="E2993" s="22">
        <v>49</v>
      </c>
      <c r="F2993" s="22">
        <v>40</v>
      </c>
      <c r="G2993" s="22">
        <v>16000</v>
      </c>
      <c r="H2993" s="22" t="s">
        <v>5088</v>
      </c>
      <c r="I2993" s="26">
        <f>+IF(H2993='COSTOS VARIOS'!$C$1,'COSTOS VARIOS'!$C$2*'Precios ML'!V2993,'COSTOS VARIOS'!$B$2*'Precios ML'!V2993)</f>
        <v>643980</v>
      </c>
      <c r="J2993" s="22">
        <v>0</v>
      </c>
      <c r="K2993" s="27">
        <f t="shared" si="460"/>
        <v>10.4125</v>
      </c>
      <c r="L2993" s="27">
        <f t="shared" si="461"/>
        <v>10.4125</v>
      </c>
      <c r="M2993" s="26">
        <f>(INDEX(pesos!A:B,MATCH(L2993,pesos!A:A,1),2))</f>
        <v>16200</v>
      </c>
      <c r="N2993" s="26">
        <f>+R2993*'COSTOS VARIOS'!$O$1</f>
        <v>275500</v>
      </c>
      <c r="O2993" s="26">
        <f>+R2993*'COSTOS VARIOS'!$O$2</f>
        <v>5945.0000000000009</v>
      </c>
      <c r="P2993" s="26">
        <f>+R2993*'COSTOS VARIOS'!$O$3</f>
        <v>21750</v>
      </c>
      <c r="Q2993" s="26">
        <v>1</v>
      </c>
      <c r="R2993" s="26">
        <f t="shared" si="462"/>
        <v>1450000</v>
      </c>
      <c r="S2993" s="25">
        <f t="shared" si="463"/>
        <v>2413375</v>
      </c>
      <c r="T2993" s="28">
        <f t="shared" si="464"/>
        <v>0.33418967213963846</v>
      </c>
      <c r="U2993" s="29">
        <f t="shared" si="465"/>
        <v>3219900</v>
      </c>
      <c r="V2993" s="26">
        <f>+INDEX('LISTA DE PRECIOS EKM '!A:K,MATCH('Precios ML'!B2993,'LISTA DE PRECIOS EKM '!A:A,0),8)</f>
        <v>3219900</v>
      </c>
      <c r="W2993" s="26">
        <f t="shared" si="466"/>
        <v>3219900</v>
      </c>
      <c r="X2993" s="26">
        <f t="shared" si="467"/>
        <v>0</v>
      </c>
      <c r="Y2993" s="26"/>
      <c r="Z2993" s="26">
        <f t="shared" si="468"/>
        <v>3219900</v>
      </c>
      <c r="AA2993" s="30">
        <f t="shared" si="469"/>
        <v>1.2206206896551723</v>
      </c>
    </row>
    <row r="2994" spans="1:27">
      <c r="A2994" s="20" t="s">
        <v>7629</v>
      </c>
      <c r="B2994" s="20" t="s">
        <v>7631</v>
      </c>
      <c r="C2994" s="25">
        <v>1450000</v>
      </c>
      <c r="D2994" s="22">
        <v>85</v>
      </c>
      <c r="E2994" s="22">
        <v>49</v>
      </c>
      <c r="F2994" s="22">
        <v>40</v>
      </c>
      <c r="G2994" s="22">
        <v>16000</v>
      </c>
      <c r="H2994" s="22" t="s">
        <v>5088</v>
      </c>
      <c r="I2994" s="26">
        <f>+IF(H2994='COSTOS VARIOS'!$C$1,'COSTOS VARIOS'!$C$2*'Precios ML'!V2994,'COSTOS VARIOS'!$B$2*'Precios ML'!V2994)</f>
        <v>643980</v>
      </c>
      <c r="J2994" s="22">
        <v>0</v>
      </c>
      <c r="K2994" s="27">
        <f t="shared" si="460"/>
        <v>10.4125</v>
      </c>
      <c r="L2994" s="27">
        <f t="shared" si="461"/>
        <v>10.4125</v>
      </c>
      <c r="M2994" s="26">
        <f>(INDEX(pesos!A:B,MATCH(L2994,pesos!A:A,1),2))</f>
        <v>16200</v>
      </c>
      <c r="N2994" s="26">
        <f>+R2994*'COSTOS VARIOS'!$O$1</f>
        <v>275500</v>
      </c>
      <c r="O2994" s="26">
        <f>+R2994*'COSTOS VARIOS'!$O$2</f>
        <v>5945.0000000000009</v>
      </c>
      <c r="P2994" s="26">
        <f>+R2994*'COSTOS VARIOS'!$O$3</f>
        <v>21750</v>
      </c>
      <c r="Q2994" s="26">
        <v>1</v>
      </c>
      <c r="R2994" s="26">
        <f t="shared" si="462"/>
        <v>1450000</v>
      </c>
      <c r="S2994" s="25">
        <f t="shared" si="463"/>
        <v>2413375</v>
      </c>
      <c r="T2994" s="28">
        <f t="shared" si="464"/>
        <v>0.33418967213963846</v>
      </c>
      <c r="U2994" s="29">
        <f t="shared" si="465"/>
        <v>3219900</v>
      </c>
      <c r="V2994" s="26">
        <f>+INDEX('LISTA DE PRECIOS EKM '!A:K,MATCH('Precios ML'!B2994,'LISTA DE PRECIOS EKM '!A:A,0),8)</f>
        <v>3219900</v>
      </c>
      <c r="W2994" s="26">
        <f t="shared" si="466"/>
        <v>3219900</v>
      </c>
      <c r="X2994" s="26">
        <f t="shared" si="467"/>
        <v>0</v>
      </c>
      <c r="Y2994" s="26"/>
      <c r="Z2994" s="26">
        <f t="shared" si="468"/>
        <v>3219900</v>
      </c>
      <c r="AA2994" s="30">
        <f t="shared" si="469"/>
        <v>1.2206206896551723</v>
      </c>
    </row>
    <row r="2995" spans="1:27">
      <c r="A2995" s="20" t="s">
        <v>7632</v>
      </c>
      <c r="B2995" s="20" t="s">
        <v>7633</v>
      </c>
      <c r="C2995" s="25">
        <v>1450000</v>
      </c>
      <c r="D2995" s="22">
        <v>85</v>
      </c>
      <c r="E2995" s="22">
        <v>49</v>
      </c>
      <c r="F2995" s="22">
        <v>40</v>
      </c>
      <c r="G2995" s="22">
        <v>16000</v>
      </c>
      <c r="H2995" s="22" t="s">
        <v>5088</v>
      </c>
      <c r="I2995" s="26">
        <f>+IF(H2995='COSTOS VARIOS'!$C$1,'COSTOS VARIOS'!$C$2*'Precios ML'!V2995,'COSTOS VARIOS'!$B$2*'Precios ML'!V2995)</f>
        <v>643980</v>
      </c>
      <c r="J2995" s="22">
        <v>0</v>
      </c>
      <c r="K2995" s="27">
        <f t="shared" si="460"/>
        <v>10.4125</v>
      </c>
      <c r="L2995" s="27">
        <f t="shared" si="461"/>
        <v>10.4125</v>
      </c>
      <c r="M2995" s="26">
        <f>(INDEX(pesos!A:B,MATCH(L2995,pesos!A:A,1),2))</f>
        <v>16200</v>
      </c>
      <c r="N2995" s="26">
        <f>+R2995*'COSTOS VARIOS'!$O$1</f>
        <v>275500</v>
      </c>
      <c r="O2995" s="26">
        <f>+R2995*'COSTOS VARIOS'!$O$2</f>
        <v>5945.0000000000009</v>
      </c>
      <c r="P2995" s="26">
        <f>+R2995*'COSTOS VARIOS'!$O$3</f>
        <v>21750</v>
      </c>
      <c r="Q2995" s="26">
        <v>1</v>
      </c>
      <c r="R2995" s="26">
        <f t="shared" si="462"/>
        <v>1450000</v>
      </c>
      <c r="S2995" s="25">
        <f t="shared" si="463"/>
        <v>2413375</v>
      </c>
      <c r="T2995" s="28">
        <f t="shared" si="464"/>
        <v>0.33418967213963846</v>
      </c>
      <c r="U2995" s="29">
        <f t="shared" si="465"/>
        <v>3219900</v>
      </c>
      <c r="V2995" s="26">
        <f>+INDEX('LISTA DE PRECIOS EKM '!A:K,MATCH('Precios ML'!B2995,'LISTA DE PRECIOS EKM '!A:A,0),8)</f>
        <v>3219900</v>
      </c>
      <c r="W2995" s="26">
        <f t="shared" si="466"/>
        <v>3219900</v>
      </c>
      <c r="X2995" s="26">
        <f t="shared" si="467"/>
        <v>0</v>
      </c>
      <c r="Y2995" s="26"/>
      <c r="Z2995" s="26">
        <f t="shared" si="468"/>
        <v>3219900</v>
      </c>
      <c r="AA2995" s="30">
        <f t="shared" si="469"/>
        <v>1.2206206896551723</v>
      </c>
    </row>
    <row r="2996" spans="1:27">
      <c r="A2996" s="20" t="s">
        <v>7632</v>
      </c>
      <c r="B2996" s="20" t="s">
        <v>7633</v>
      </c>
      <c r="C2996" s="25">
        <v>1450000</v>
      </c>
      <c r="D2996" s="22">
        <v>85</v>
      </c>
      <c r="E2996" s="22">
        <v>49</v>
      </c>
      <c r="F2996" s="22">
        <v>40</v>
      </c>
      <c r="G2996" s="22">
        <v>16000</v>
      </c>
      <c r="H2996" s="22" t="s">
        <v>5088</v>
      </c>
      <c r="I2996" s="26">
        <f>+IF(H2996='COSTOS VARIOS'!$C$1,'COSTOS VARIOS'!$C$2*'Precios ML'!V2996,'COSTOS VARIOS'!$B$2*'Precios ML'!V2996)</f>
        <v>643980</v>
      </c>
      <c r="J2996" s="22">
        <v>0</v>
      </c>
      <c r="K2996" s="27">
        <f t="shared" si="460"/>
        <v>10.4125</v>
      </c>
      <c r="L2996" s="27">
        <f t="shared" si="461"/>
        <v>10.4125</v>
      </c>
      <c r="M2996" s="26">
        <f>(INDEX(pesos!A:B,MATCH(L2996,pesos!A:A,1),2))</f>
        <v>16200</v>
      </c>
      <c r="N2996" s="26">
        <f>+R2996*'COSTOS VARIOS'!$O$1</f>
        <v>275500</v>
      </c>
      <c r="O2996" s="26">
        <f>+R2996*'COSTOS VARIOS'!$O$2</f>
        <v>5945.0000000000009</v>
      </c>
      <c r="P2996" s="26">
        <f>+R2996*'COSTOS VARIOS'!$O$3</f>
        <v>21750</v>
      </c>
      <c r="Q2996" s="26">
        <v>1</v>
      </c>
      <c r="R2996" s="26">
        <f t="shared" si="462"/>
        <v>1450000</v>
      </c>
      <c r="S2996" s="25">
        <f t="shared" si="463"/>
        <v>2413375</v>
      </c>
      <c r="T2996" s="28">
        <f t="shared" si="464"/>
        <v>0.33418967213963846</v>
      </c>
      <c r="U2996" s="29">
        <f t="shared" si="465"/>
        <v>3219900</v>
      </c>
      <c r="V2996" s="26">
        <f>+INDEX('LISTA DE PRECIOS EKM '!A:K,MATCH('Precios ML'!B2996,'LISTA DE PRECIOS EKM '!A:A,0),8)</f>
        <v>3219900</v>
      </c>
      <c r="W2996" s="26">
        <f t="shared" si="466"/>
        <v>3219900</v>
      </c>
      <c r="X2996" s="26">
        <f t="shared" si="467"/>
        <v>0</v>
      </c>
      <c r="Y2996" s="26"/>
      <c r="Z2996" s="26">
        <f t="shared" si="468"/>
        <v>3219900</v>
      </c>
      <c r="AA2996" s="30">
        <f t="shared" si="469"/>
        <v>1.2206206896551723</v>
      </c>
    </row>
    <row r="2997" spans="1:27">
      <c r="A2997" s="20" t="s">
        <v>7634</v>
      </c>
      <c r="B2997" s="20" t="s">
        <v>7635</v>
      </c>
      <c r="C2997" s="25">
        <v>1150000</v>
      </c>
      <c r="D2997" s="22">
        <v>85</v>
      </c>
      <c r="E2997" s="22">
        <v>49</v>
      </c>
      <c r="F2997" s="22">
        <v>40</v>
      </c>
      <c r="G2997" s="22">
        <v>16000</v>
      </c>
      <c r="H2997" s="22" t="s">
        <v>5088</v>
      </c>
      <c r="I2997" s="26">
        <f>+IF(H2997='COSTOS VARIOS'!$C$1,'COSTOS VARIOS'!$C$2*'Precios ML'!V2997,'COSTOS VARIOS'!$B$2*'Precios ML'!V2997)</f>
        <v>519980</v>
      </c>
      <c r="J2997" s="22">
        <v>0</v>
      </c>
      <c r="K2997" s="27">
        <f t="shared" si="460"/>
        <v>10.4125</v>
      </c>
      <c r="L2997" s="27">
        <f t="shared" si="461"/>
        <v>10.4125</v>
      </c>
      <c r="M2997" s="26">
        <f>(INDEX(pesos!A:B,MATCH(L2997,pesos!A:A,1),2))</f>
        <v>16200</v>
      </c>
      <c r="N2997" s="26">
        <f>+R2997*'COSTOS VARIOS'!$O$1</f>
        <v>218500</v>
      </c>
      <c r="O2997" s="26">
        <f>+R2997*'COSTOS VARIOS'!$O$2</f>
        <v>4715</v>
      </c>
      <c r="P2997" s="26">
        <f>+R2997*'COSTOS VARIOS'!$O$3</f>
        <v>17250</v>
      </c>
      <c r="Q2997" s="26">
        <v>1</v>
      </c>
      <c r="R2997" s="26">
        <f t="shared" si="462"/>
        <v>1150000</v>
      </c>
      <c r="S2997" s="25">
        <f t="shared" si="463"/>
        <v>1926645</v>
      </c>
      <c r="T2997" s="28">
        <f t="shared" si="464"/>
        <v>0.34944424115496098</v>
      </c>
      <c r="U2997" s="29">
        <f t="shared" si="465"/>
        <v>2599900</v>
      </c>
      <c r="V2997" s="26">
        <f>+INDEX('LISTA DE PRECIOS EKM '!A:K,MATCH('Precios ML'!B2997,'LISTA DE PRECIOS EKM '!A:A,0),8)</f>
        <v>2599900</v>
      </c>
      <c r="W2997" s="26">
        <f t="shared" si="466"/>
        <v>2599900</v>
      </c>
      <c r="X2997" s="26">
        <f t="shared" si="467"/>
        <v>0</v>
      </c>
      <c r="Y2997" s="26"/>
      <c r="Z2997" s="26">
        <f t="shared" si="468"/>
        <v>2599900</v>
      </c>
      <c r="AA2997" s="30">
        <f t="shared" si="469"/>
        <v>1.260782608695652</v>
      </c>
    </row>
    <row r="2998" spans="1:27">
      <c r="A2998" s="20" t="s">
        <v>7634</v>
      </c>
      <c r="B2998" s="20" t="s">
        <v>7635</v>
      </c>
      <c r="C2998" s="25">
        <v>1150000</v>
      </c>
      <c r="D2998" s="22">
        <v>85</v>
      </c>
      <c r="E2998" s="22">
        <v>49</v>
      </c>
      <c r="F2998" s="22">
        <v>40</v>
      </c>
      <c r="G2998" s="22">
        <v>16000</v>
      </c>
      <c r="H2998" s="22" t="s">
        <v>5088</v>
      </c>
      <c r="I2998" s="26">
        <f>+IF(H2998='COSTOS VARIOS'!$C$1,'COSTOS VARIOS'!$C$2*'Precios ML'!V2998,'COSTOS VARIOS'!$B$2*'Precios ML'!V2998)</f>
        <v>519980</v>
      </c>
      <c r="J2998" s="22">
        <v>0</v>
      </c>
      <c r="K2998" s="27">
        <f t="shared" si="460"/>
        <v>10.4125</v>
      </c>
      <c r="L2998" s="27">
        <f t="shared" si="461"/>
        <v>10.4125</v>
      </c>
      <c r="M2998" s="26">
        <f>(INDEX(pesos!A:B,MATCH(L2998,pesos!A:A,1),2))</f>
        <v>16200</v>
      </c>
      <c r="N2998" s="26">
        <f>+R2998*'COSTOS VARIOS'!$O$1</f>
        <v>218500</v>
      </c>
      <c r="O2998" s="26">
        <f>+R2998*'COSTOS VARIOS'!$O$2</f>
        <v>4715</v>
      </c>
      <c r="P2998" s="26">
        <f>+R2998*'COSTOS VARIOS'!$O$3</f>
        <v>17250</v>
      </c>
      <c r="Q2998" s="26">
        <v>1</v>
      </c>
      <c r="R2998" s="26">
        <f t="shared" si="462"/>
        <v>1150000</v>
      </c>
      <c r="S2998" s="25">
        <f t="shared" si="463"/>
        <v>1926645</v>
      </c>
      <c r="T2998" s="28">
        <f t="shared" si="464"/>
        <v>0.34944424115496098</v>
      </c>
      <c r="U2998" s="29">
        <f t="shared" si="465"/>
        <v>2599900</v>
      </c>
      <c r="V2998" s="26">
        <f>+INDEX('LISTA DE PRECIOS EKM '!A:K,MATCH('Precios ML'!B2998,'LISTA DE PRECIOS EKM '!A:A,0),8)</f>
        <v>2599900</v>
      </c>
      <c r="W2998" s="26">
        <f t="shared" si="466"/>
        <v>2599900</v>
      </c>
      <c r="X2998" s="26">
        <f t="shared" si="467"/>
        <v>0</v>
      </c>
      <c r="Y2998" s="26"/>
      <c r="Z2998" s="26">
        <f t="shared" si="468"/>
        <v>2599900</v>
      </c>
      <c r="AA2998" s="30">
        <f t="shared" si="469"/>
        <v>1.260782608695652</v>
      </c>
    </row>
    <row r="2999" spans="1:27">
      <c r="A2999" s="20" t="s">
        <v>7636</v>
      </c>
      <c r="B2999" s="20" t="s">
        <v>7637</v>
      </c>
      <c r="C2999" s="25">
        <v>1150000</v>
      </c>
      <c r="D2999" s="22">
        <v>85</v>
      </c>
      <c r="E2999" s="22">
        <v>49</v>
      </c>
      <c r="F2999" s="22">
        <v>40</v>
      </c>
      <c r="G2999" s="22">
        <v>16000</v>
      </c>
      <c r="H2999" s="22" t="s">
        <v>5088</v>
      </c>
      <c r="I2999" s="26">
        <f>+IF(H2999='COSTOS VARIOS'!$C$1,'COSTOS VARIOS'!$C$2*'Precios ML'!V2999,'COSTOS VARIOS'!$B$2*'Precios ML'!V2999)</f>
        <v>519980</v>
      </c>
      <c r="J2999" s="22">
        <v>0</v>
      </c>
      <c r="K2999" s="27">
        <f t="shared" si="460"/>
        <v>10.4125</v>
      </c>
      <c r="L2999" s="27">
        <f t="shared" si="461"/>
        <v>10.4125</v>
      </c>
      <c r="M2999" s="26">
        <f>(INDEX(pesos!A:B,MATCH(L2999,pesos!A:A,1),2))</f>
        <v>16200</v>
      </c>
      <c r="N2999" s="26">
        <f>+R2999*'COSTOS VARIOS'!$O$1</f>
        <v>218500</v>
      </c>
      <c r="O2999" s="26">
        <f>+R2999*'COSTOS VARIOS'!$O$2</f>
        <v>4715</v>
      </c>
      <c r="P2999" s="26">
        <f>+R2999*'COSTOS VARIOS'!$O$3</f>
        <v>17250</v>
      </c>
      <c r="Q2999" s="26">
        <v>1</v>
      </c>
      <c r="R2999" s="26">
        <f t="shared" si="462"/>
        <v>1150000</v>
      </c>
      <c r="S2999" s="25">
        <f t="shared" si="463"/>
        <v>1926645</v>
      </c>
      <c r="T2999" s="28">
        <f t="shared" si="464"/>
        <v>0.34944424115496098</v>
      </c>
      <c r="U2999" s="29">
        <f t="shared" si="465"/>
        <v>2599900</v>
      </c>
      <c r="V2999" s="26">
        <f>+INDEX('LISTA DE PRECIOS EKM '!A:K,MATCH('Precios ML'!B2999,'LISTA DE PRECIOS EKM '!A:A,0),8)</f>
        <v>2599900</v>
      </c>
      <c r="W2999" s="26">
        <f t="shared" si="466"/>
        <v>2599900</v>
      </c>
      <c r="X2999" s="26">
        <f t="shared" si="467"/>
        <v>0</v>
      </c>
      <c r="Y2999" s="26"/>
      <c r="Z2999" s="26">
        <f t="shared" si="468"/>
        <v>2599900</v>
      </c>
      <c r="AA2999" s="30">
        <f t="shared" si="469"/>
        <v>1.260782608695652</v>
      </c>
    </row>
    <row r="3000" spans="1:27">
      <c r="A3000" s="20" t="s">
        <v>7636</v>
      </c>
      <c r="B3000" s="20" t="s">
        <v>7637</v>
      </c>
      <c r="C3000" s="25">
        <v>1150000</v>
      </c>
      <c r="D3000" s="22">
        <v>85</v>
      </c>
      <c r="E3000" s="22">
        <v>49</v>
      </c>
      <c r="F3000" s="22">
        <v>40</v>
      </c>
      <c r="G3000" s="22">
        <v>16000</v>
      </c>
      <c r="H3000" s="22" t="s">
        <v>5088</v>
      </c>
      <c r="I3000" s="26">
        <f>+IF(H3000='COSTOS VARIOS'!$C$1,'COSTOS VARIOS'!$C$2*'Precios ML'!V3000,'COSTOS VARIOS'!$B$2*'Precios ML'!V3000)</f>
        <v>519980</v>
      </c>
      <c r="J3000" s="22">
        <v>0</v>
      </c>
      <c r="K3000" s="27">
        <f t="shared" si="460"/>
        <v>10.4125</v>
      </c>
      <c r="L3000" s="27">
        <f t="shared" si="461"/>
        <v>10.4125</v>
      </c>
      <c r="M3000" s="26">
        <f>(INDEX(pesos!A:B,MATCH(L3000,pesos!A:A,1),2))</f>
        <v>16200</v>
      </c>
      <c r="N3000" s="26">
        <f>+R3000*'COSTOS VARIOS'!$O$1</f>
        <v>218500</v>
      </c>
      <c r="O3000" s="26">
        <f>+R3000*'COSTOS VARIOS'!$O$2</f>
        <v>4715</v>
      </c>
      <c r="P3000" s="26">
        <f>+R3000*'COSTOS VARIOS'!$O$3</f>
        <v>17250</v>
      </c>
      <c r="Q3000" s="26">
        <v>1</v>
      </c>
      <c r="R3000" s="26">
        <f t="shared" si="462"/>
        <v>1150000</v>
      </c>
      <c r="S3000" s="25">
        <f t="shared" si="463"/>
        <v>1926645</v>
      </c>
      <c r="T3000" s="28">
        <f t="shared" si="464"/>
        <v>0.34944424115496098</v>
      </c>
      <c r="U3000" s="29">
        <f t="shared" si="465"/>
        <v>2599900</v>
      </c>
      <c r="V3000" s="26">
        <f>+INDEX('LISTA DE PRECIOS EKM '!A:K,MATCH('Precios ML'!B3000,'LISTA DE PRECIOS EKM '!A:A,0),8)</f>
        <v>2599900</v>
      </c>
      <c r="W3000" s="26">
        <f t="shared" si="466"/>
        <v>2599900</v>
      </c>
      <c r="X3000" s="26">
        <f t="shared" si="467"/>
        <v>0</v>
      </c>
      <c r="Y3000" s="26"/>
      <c r="Z3000" s="26">
        <f t="shared" si="468"/>
        <v>2599900</v>
      </c>
      <c r="AA3000" s="30">
        <f t="shared" si="469"/>
        <v>1.260782608695652</v>
      </c>
    </row>
    <row r="3001" spans="1:27">
      <c r="A3001" s="20" t="s">
        <v>7629</v>
      </c>
      <c r="B3001" s="20" t="s">
        <v>7638</v>
      </c>
      <c r="C3001" s="25">
        <v>1450000</v>
      </c>
      <c r="D3001" s="22">
        <v>85</v>
      </c>
      <c r="E3001" s="22">
        <v>49</v>
      </c>
      <c r="F3001" s="22">
        <v>40</v>
      </c>
      <c r="G3001" s="22">
        <v>16000</v>
      </c>
      <c r="H3001" s="22" t="s">
        <v>5088</v>
      </c>
      <c r="I3001" s="26">
        <f>+IF(H3001='COSTOS VARIOS'!$C$1,'COSTOS VARIOS'!$C$2*'Precios ML'!V3001,'COSTOS VARIOS'!$B$2*'Precios ML'!V3001)</f>
        <v>643980</v>
      </c>
      <c r="J3001" s="22">
        <v>0</v>
      </c>
      <c r="K3001" s="27">
        <f t="shared" si="460"/>
        <v>10.4125</v>
      </c>
      <c r="L3001" s="27">
        <f t="shared" si="461"/>
        <v>10.4125</v>
      </c>
      <c r="M3001" s="26">
        <f>(INDEX(pesos!A:B,MATCH(L3001,pesos!A:A,1),2))</f>
        <v>16200</v>
      </c>
      <c r="N3001" s="26">
        <f>+R3001*'COSTOS VARIOS'!$O$1</f>
        <v>275500</v>
      </c>
      <c r="O3001" s="26">
        <f>+R3001*'COSTOS VARIOS'!$O$2</f>
        <v>5945.0000000000009</v>
      </c>
      <c r="P3001" s="26">
        <f>+R3001*'COSTOS VARIOS'!$O$3</f>
        <v>21750</v>
      </c>
      <c r="Q3001" s="26">
        <v>1</v>
      </c>
      <c r="R3001" s="26">
        <f t="shared" si="462"/>
        <v>1450000</v>
      </c>
      <c r="S3001" s="25">
        <f t="shared" si="463"/>
        <v>2413375</v>
      </c>
      <c r="T3001" s="28">
        <f t="shared" si="464"/>
        <v>0.33418967213963846</v>
      </c>
      <c r="U3001" s="29">
        <f t="shared" si="465"/>
        <v>3219900</v>
      </c>
      <c r="V3001" s="26">
        <f>+INDEX('LISTA DE PRECIOS EKM '!A:K,MATCH('Precios ML'!B3001,'LISTA DE PRECIOS EKM '!A:A,0),8)</f>
        <v>3219900</v>
      </c>
      <c r="W3001" s="26">
        <f t="shared" si="466"/>
        <v>3219900</v>
      </c>
      <c r="X3001" s="26">
        <f t="shared" si="467"/>
        <v>0</v>
      </c>
      <c r="Y3001" s="26"/>
      <c r="Z3001" s="26">
        <f t="shared" si="468"/>
        <v>3219900</v>
      </c>
      <c r="AA3001" s="30">
        <f t="shared" si="469"/>
        <v>1.2206206896551723</v>
      </c>
    </row>
    <row r="3002" spans="1:27">
      <c r="A3002" s="20" t="s">
        <v>7629</v>
      </c>
      <c r="B3002" s="20" t="s">
        <v>7638</v>
      </c>
      <c r="C3002" s="25">
        <v>1450000</v>
      </c>
      <c r="D3002" s="22">
        <v>85</v>
      </c>
      <c r="E3002" s="22">
        <v>49</v>
      </c>
      <c r="F3002" s="22">
        <v>40</v>
      </c>
      <c r="G3002" s="22">
        <v>16000</v>
      </c>
      <c r="H3002" s="22" t="s">
        <v>5088</v>
      </c>
      <c r="I3002" s="26">
        <f>+IF(H3002='COSTOS VARIOS'!$C$1,'COSTOS VARIOS'!$C$2*'Precios ML'!V3002,'COSTOS VARIOS'!$B$2*'Precios ML'!V3002)</f>
        <v>643980</v>
      </c>
      <c r="J3002" s="22">
        <v>0</v>
      </c>
      <c r="K3002" s="27">
        <f t="shared" si="460"/>
        <v>10.4125</v>
      </c>
      <c r="L3002" s="27">
        <f t="shared" si="461"/>
        <v>10.4125</v>
      </c>
      <c r="M3002" s="26">
        <f>(INDEX(pesos!A:B,MATCH(L3002,pesos!A:A,1),2))</f>
        <v>16200</v>
      </c>
      <c r="N3002" s="26">
        <f>+R3002*'COSTOS VARIOS'!$O$1</f>
        <v>275500</v>
      </c>
      <c r="O3002" s="26">
        <f>+R3002*'COSTOS VARIOS'!$O$2</f>
        <v>5945.0000000000009</v>
      </c>
      <c r="P3002" s="26">
        <f>+R3002*'COSTOS VARIOS'!$O$3</f>
        <v>21750</v>
      </c>
      <c r="Q3002" s="26">
        <v>1</v>
      </c>
      <c r="R3002" s="26">
        <f t="shared" si="462"/>
        <v>1450000</v>
      </c>
      <c r="S3002" s="25">
        <f t="shared" si="463"/>
        <v>2413375</v>
      </c>
      <c r="T3002" s="28">
        <f t="shared" si="464"/>
        <v>0.33418967213963846</v>
      </c>
      <c r="U3002" s="29">
        <f t="shared" si="465"/>
        <v>3219900</v>
      </c>
      <c r="V3002" s="26">
        <f>+INDEX('LISTA DE PRECIOS EKM '!A:K,MATCH('Precios ML'!B3002,'LISTA DE PRECIOS EKM '!A:A,0),8)</f>
        <v>3219900</v>
      </c>
      <c r="W3002" s="26">
        <f t="shared" si="466"/>
        <v>3219900</v>
      </c>
      <c r="X3002" s="26">
        <f t="shared" si="467"/>
        <v>0</v>
      </c>
      <c r="Y3002" s="26"/>
      <c r="Z3002" s="26">
        <f t="shared" si="468"/>
        <v>3219900</v>
      </c>
      <c r="AA3002" s="30">
        <f t="shared" si="469"/>
        <v>1.2206206896551723</v>
      </c>
    </row>
    <row r="3003" spans="1:27">
      <c r="A3003" s="20" t="s">
        <v>7639</v>
      </c>
      <c r="B3003" s="20" t="s">
        <v>7640</v>
      </c>
      <c r="C3003" s="25">
        <v>2490000</v>
      </c>
      <c r="D3003" s="22">
        <v>85</v>
      </c>
      <c r="E3003" s="22">
        <v>49</v>
      </c>
      <c r="F3003" s="22">
        <v>40</v>
      </c>
      <c r="G3003" s="22">
        <v>16000</v>
      </c>
      <c r="H3003" s="22" t="s">
        <v>5088</v>
      </c>
      <c r="I3003" s="26">
        <f>+IF(H3003='COSTOS VARIOS'!$C$1,'COSTOS VARIOS'!$C$2*'Precios ML'!V3003,'COSTOS VARIOS'!$B$2*'Precios ML'!V3003)</f>
        <v>1041980</v>
      </c>
      <c r="J3003" s="22">
        <v>0</v>
      </c>
      <c r="K3003" s="27">
        <f t="shared" si="460"/>
        <v>10.4125</v>
      </c>
      <c r="L3003" s="27">
        <f t="shared" si="461"/>
        <v>10.4125</v>
      </c>
      <c r="M3003" s="26">
        <f>(INDEX(pesos!A:B,MATCH(L3003,pesos!A:A,1),2))</f>
        <v>16200</v>
      </c>
      <c r="N3003" s="26">
        <f>+R3003*'COSTOS VARIOS'!$O$1</f>
        <v>473100</v>
      </c>
      <c r="O3003" s="26">
        <f>+R3003*'COSTOS VARIOS'!$O$2</f>
        <v>10209</v>
      </c>
      <c r="P3003" s="26">
        <f>+R3003*'COSTOS VARIOS'!$O$3</f>
        <v>37350</v>
      </c>
      <c r="Q3003" s="26">
        <v>1</v>
      </c>
      <c r="R3003" s="26">
        <f t="shared" si="462"/>
        <v>2490000</v>
      </c>
      <c r="S3003" s="25">
        <f t="shared" si="463"/>
        <v>4068839</v>
      </c>
      <c r="T3003" s="28">
        <f t="shared" si="464"/>
        <v>0.2804389655132582</v>
      </c>
      <c r="U3003" s="29">
        <f t="shared" si="465"/>
        <v>5209900</v>
      </c>
      <c r="V3003" s="26">
        <f>+INDEX('LISTA DE PRECIOS EKM '!A:K,MATCH('Precios ML'!B3003,'LISTA DE PRECIOS EKM '!A:A,0),8)</f>
        <v>5209900</v>
      </c>
      <c r="W3003" s="26">
        <f t="shared" si="466"/>
        <v>5209900</v>
      </c>
      <c r="X3003" s="26">
        <f t="shared" si="467"/>
        <v>0</v>
      </c>
      <c r="Y3003" s="26"/>
      <c r="Z3003" s="26">
        <f t="shared" si="468"/>
        <v>5209900</v>
      </c>
      <c r="AA3003" s="30">
        <f t="shared" si="469"/>
        <v>1.0923293172690762</v>
      </c>
    </row>
    <row r="3004" spans="1:27">
      <c r="A3004" s="20" t="s">
        <v>7639</v>
      </c>
      <c r="B3004" s="20" t="s">
        <v>7640</v>
      </c>
      <c r="C3004" s="25">
        <v>2490000</v>
      </c>
      <c r="D3004" s="22">
        <v>85</v>
      </c>
      <c r="E3004" s="22">
        <v>49</v>
      </c>
      <c r="F3004" s="22">
        <v>40</v>
      </c>
      <c r="G3004" s="22">
        <v>16000</v>
      </c>
      <c r="H3004" s="22" t="s">
        <v>5088</v>
      </c>
      <c r="I3004" s="26">
        <f>+IF(H3004='COSTOS VARIOS'!$C$1,'COSTOS VARIOS'!$C$2*'Precios ML'!V3004,'COSTOS VARIOS'!$B$2*'Precios ML'!V3004)</f>
        <v>1041980</v>
      </c>
      <c r="J3004" s="22">
        <v>0</v>
      </c>
      <c r="K3004" s="27">
        <f t="shared" si="460"/>
        <v>10.4125</v>
      </c>
      <c r="L3004" s="27">
        <f t="shared" si="461"/>
        <v>10.4125</v>
      </c>
      <c r="M3004" s="26">
        <f>(INDEX(pesos!A:B,MATCH(L3004,pesos!A:A,1),2))</f>
        <v>16200</v>
      </c>
      <c r="N3004" s="26">
        <f>+R3004*'COSTOS VARIOS'!$O$1</f>
        <v>473100</v>
      </c>
      <c r="O3004" s="26">
        <f>+R3004*'COSTOS VARIOS'!$O$2</f>
        <v>10209</v>
      </c>
      <c r="P3004" s="26">
        <f>+R3004*'COSTOS VARIOS'!$O$3</f>
        <v>37350</v>
      </c>
      <c r="Q3004" s="26">
        <v>1</v>
      </c>
      <c r="R3004" s="26">
        <f t="shared" si="462"/>
        <v>2490000</v>
      </c>
      <c r="S3004" s="25">
        <f t="shared" si="463"/>
        <v>4068839</v>
      </c>
      <c r="T3004" s="28">
        <f t="shared" si="464"/>
        <v>0.2804389655132582</v>
      </c>
      <c r="U3004" s="29">
        <f t="shared" si="465"/>
        <v>5209900</v>
      </c>
      <c r="V3004" s="26">
        <f>+INDEX('LISTA DE PRECIOS EKM '!A:K,MATCH('Precios ML'!B3004,'LISTA DE PRECIOS EKM '!A:A,0),8)</f>
        <v>5209900</v>
      </c>
      <c r="W3004" s="26">
        <f t="shared" si="466"/>
        <v>5209900</v>
      </c>
      <c r="X3004" s="26">
        <f t="shared" si="467"/>
        <v>0</v>
      </c>
      <c r="Y3004" s="26"/>
      <c r="Z3004" s="26">
        <f t="shared" si="468"/>
        <v>5209900</v>
      </c>
      <c r="AA3004" s="30">
        <f t="shared" si="469"/>
        <v>1.0923293172690762</v>
      </c>
    </row>
    <row r="3005" spans="1:27">
      <c r="A3005" s="20" t="s">
        <v>7641</v>
      </c>
      <c r="B3005" s="20" t="s">
        <v>7642</v>
      </c>
      <c r="C3005" s="25">
        <v>1450000</v>
      </c>
      <c r="D3005" s="22">
        <v>85</v>
      </c>
      <c r="E3005" s="22">
        <v>49</v>
      </c>
      <c r="F3005" s="22">
        <v>40</v>
      </c>
      <c r="G3005" s="22">
        <v>16000</v>
      </c>
      <c r="H3005" s="22" t="s">
        <v>5088</v>
      </c>
      <c r="I3005" s="26">
        <f>+IF(H3005='COSTOS VARIOS'!$C$1,'COSTOS VARIOS'!$C$2*'Precios ML'!V3005,'COSTOS VARIOS'!$B$2*'Precios ML'!V3005)</f>
        <v>643980</v>
      </c>
      <c r="J3005" s="22">
        <v>0</v>
      </c>
      <c r="K3005" s="27">
        <f t="shared" si="460"/>
        <v>10.4125</v>
      </c>
      <c r="L3005" s="27">
        <f t="shared" si="461"/>
        <v>10.4125</v>
      </c>
      <c r="M3005" s="26">
        <f>(INDEX(pesos!A:B,MATCH(L3005,pesos!A:A,1),2))</f>
        <v>16200</v>
      </c>
      <c r="N3005" s="26">
        <f>+R3005*'COSTOS VARIOS'!$O$1</f>
        <v>275500</v>
      </c>
      <c r="O3005" s="26">
        <f>+R3005*'COSTOS VARIOS'!$O$2</f>
        <v>5945.0000000000009</v>
      </c>
      <c r="P3005" s="26">
        <f>+R3005*'COSTOS VARIOS'!$O$3</f>
        <v>21750</v>
      </c>
      <c r="Q3005" s="26">
        <v>1</v>
      </c>
      <c r="R3005" s="26">
        <f t="shared" si="462"/>
        <v>1450000</v>
      </c>
      <c r="S3005" s="25">
        <f t="shared" si="463"/>
        <v>2413375</v>
      </c>
      <c r="T3005" s="28">
        <f t="shared" si="464"/>
        <v>0.33418967213963846</v>
      </c>
      <c r="U3005" s="29">
        <f t="shared" si="465"/>
        <v>3219900</v>
      </c>
      <c r="V3005" s="26">
        <f>+INDEX('LISTA DE PRECIOS EKM '!A:K,MATCH('Precios ML'!B3005,'LISTA DE PRECIOS EKM '!A:A,0),8)</f>
        <v>3219900</v>
      </c>
      <c r="W3005" s="26">
        <f t="shared" si="466"/>
        <v>3219900</v>
      </c>
      <c r="X3005" s="26">
        <f t="shared" si="467"/>
        <v>0</v>
      </c>
      <c r="Y3005" s="26"/>
      <c r="Z3005" s="26">
        <f t="shared" si="468"/>
        <v>3219900</v>
      </c>
      <c r="AA3005" s="30">
        <f t="shared" si="469"/>
        <v>1.2206206896551723</v>
      </c>
    </row>
    <row r="3006" spans="1:27">
      <c r="A3006" s="20" t="s">
        <v>7641</v>
      </c>
      <c r="B3006" s="20" t="s">
        <v>7642</v>
      </c>
      <c r="C3006" s="25">
        <v>1450000</v>
      </c>
      <c r="D3006" s="22">
        <v>85</v>
      </c>
      <c r="E3006" s="22">
        <v>49</v>
      </c>
      <c r="F3006" s="22">
        <v>40</v>
      </c>
      <c r="G3006" s="22">
        <v>16000</v>
      </c>
      <c r="H3006" s="22" t="s">
        <v>5088</v>
      </c>
      <c r="I3006" s="26">
        <f>+IF(H3006='COSTOS VARIOS'!$C$1,'COSTOS VARIOS'!$C$2*'Precios ML'!V3006,'COSTOS VARIOS'!$B$2*'Precios ML'!V3006)</f>
        <v>643980</v>
      </c>
      <c r="J3006" s="22">
        <v>0</v>
      </c>
      <c r="K3006" s="27">
        <f t="shared" si="460"/>
        <v>10.4125</v>
      </c>
      <c r="L3006" s="27">
        <f t="shared" si="461"/>
        <v>10.4125</v>
      </c>
      <c r="M3006" s="26">
        <f>(INDEX(pesos!A:B,MATCH(L3006,pesos!A:A,1),2))</f>
        <v>16200</v>
      </c>
      <c r="N3006" s="26">
        <f>+R3006*'COSTOS VARIOS'!$O$1</f>
        <v>275500</v>
      </c>
      <c r="O3006" s="26">
        <f>+R3006*'COSTOS VARIOS'!$O$2</f>
        <v>5945.0000000000009</v>
      </c>
      <c r="P3006" s="26">
        <f>+R3006*'COSTOS VARIOS'!$O$3</f>
        <v>21750</v>
      </c>
      <c r="Q3006" s="26">
        <v>1</v>
      </c>
      <c r="R3006" s="26">
        <f t="shared" si="462"/>
        <v>1450000</v>
      </c>
      <c r="S3006" s="25">
        <f t="shared" si="463"/>
        <v>2413375</v>
      </c>
      <c r="T3006" s="28">
        <f t="shared" si="464"/>
        <v>0.33418967213963846</v>
      </c>
      <c r="U3006" s="29">
        <f t="shared" si="465"/>
        <v>3219900</v>
      </c>
      <c r="V3006" s="26">
        <f>+INDEX('LISTA DE PRECIOS EKM '!A:K,MATCH('Precios ML'!B3006,'LISTA DE PRECIOS EKM '!A:A,0),8)</f>
        <v>3219900</v>
      </c>
      <c r="W3006" s="26">
        <f t="shared" si="466"/>
        <v>3219900</v>
      </c>
      <c r="X3006" s="26">
        <f t="shared" si="467"/>
        <v>0</v>
      </c>
      <c r="Y3006" s="26"/>
      <c r="Z3006" s="26">
        <f t="shared" si="468"/>
        <v>3219900</v>
      </c>
      <c r="AA3006" s="30">
        <f t="shared" si="469"/>
        <v>1.2206206896551723</v>
      </c>
    </row>
    <row r="3007" spans="1:27">
      <c r="A3007" s="20" t="s">
        <v>7643</v>
      </c>
      <c r="B3007" s="20" t="s">
        <v>7644</v>
      </c>
      <c r="C3007" s="25">
        <v>1150000</v>
      </c>
      <c r="D3007" s="22">
        <v>85</v>
      </c>
      <c r="E3007" s="22">
        <v>49</v>
      </c>
      <c r="F3007" s="22">
        <v>40</v>
      </c>
      <c r="G3007" s="22">
        <v>16000</v>
      </c>
      <c r="H3007" s="22" t="s">
        <v>5088</v>
      </c>
      <c r="I3007" s="26">
        <f>+IF(H3007='COSTOS VARIOS'!$C$1,'COSTOS VARIOS'!$C$2*'Precios ML'!V3007,'COSTOS VARIOS'!$B$2*'Precios ML'!V3007)</f>
        <v>519980</v>
      </c>
      <c r="J3007" s="22">
        <v>0</v>
      </c>
      <c r="K3007" s="27">
        <f t="shared" si="460"/>
        <v>10.4125</v>
      </c>
      <c r="L3007" s="27">
        <f t="shared" si="461"/>
        <v>10.4125</v>
      </c>
      <c r="M3007" s="26">
        <f>(INDEX(pesos!A:B,MATCH(L3007,pesos!A:A,1),2))</f>
        <v>16200</v>
      </c>
      <c r="N3007" s="26">
        <f>+R3007*'COSTOS VARIOS'!$O$1</f>
        <v>218500</v>
      </c>
      <c r="O3007" s="26">
        <f>+R3007*'COSTOS VARIOS'!$O$2</f>
        <v>4715</v>
      </c>
      <c r="P3007" s="26">
        <f>+R3007*'COSTOS VARIOS'!$O$3</f>
        <v>17250</v>
      </c>
      <c r="Q3007" s="26">
        <v>1</v>
      </c>
      <c r="R3007" s="26">
        <f t="shared" si="462"/>
        <v>1150000</v>
      </c>
      <c r="S3007" s="25">
        <f t="shared" si="463"/>
        <v>1926645</v>
      </c>
      <c r="T3007" s="28">
        <f t="shared" si="464"/>
        <v>0.34944424115496098</v>
      </c>
      <c r="U3007" s="29">
        <f t="shared" si="465"/>
        <v>2599900</v>
      </c>
      <c r="V3007" s="26">
        <f>+INDEX('LISTA DE PRECIOS EKM '!A:K,MATCH('Precios ML'!B3007,'LISTA DE PRECIOS EKM '!A:A,0),8)</f>
        <v>2599900</v>
      </c>
      <c r="W3007" s="26">
        <f t="shared" si="466"/>
        <v>2599900</v>
      </c>
      <c r="X3007" s="26">
        <f t="shared" si="467"/>
        <v>0</v>
      </c>
      <c r="Y3007" s="26"/>
      <c r="Z3007" s="26">
        <f t="shared" si="468"/>
        <v>2599900</v>
      </c>
      <c r="AA3007" s="30">
        <f t="shared" si="469"/>
        <v>1.260782608695652</v>
      </c>
    </row>
    <row r="3008" spans="1:27">
      <c r="A3008" s="20" t="s">
        <v>7643</v>
      </c>
      <c r="B3008" s="20" t="s">
        <v>7644</v>
      </c>
      <c r="C3008" s="25">
        <v>1150000</v>
      </c>
      <c r="D3008" s="22">
        <v>85</v>
      </c>
      <c r="E3008" s="22">
        <v>49</v>
      </c>
      <c r="F3008" s="22">
        <v>40</v>
      </c>
      <c r="G3008" s="22">
        <v>16000</v>
      </c>
      <c r="H3008" s="22" t="s">
        <v>5088</v>
      </c>
      <c r="I3008" s="26">
        <f>+IF(H3008='COSTOS VARIOS'!$C$1,'COSTOS VARIOS'!$C$2*'Precios ML'!V3008,'COSTOS VARIOS'!$B$2*'Precios ML'!V3008)</f>
        <v>519980</v>
      </c>
      <c r="J3008" s="22">
        <v>0</v>
      </c>
      <c r="K3008" s="27">
        <f t="shared" si="460"/>
        <v>10.4125</v>
      </c>
      <c r="L3008" s="27">
        <f t="shared" si="461"/>
        <v>10.4125</v>
      </c>
      <c r="M3008" s="26">
        <f>(INDEX(pesos!A:B,MATCH(L3008,pesos!A:A,1),2))</f>
        <v>16200</v>
      </c>
      <c r="N3008" s="26">
        <f>+R3008*'COSTOS VARIOS'!$O$1</f>
        <v>218500</v>
      </c>
      <c r="O3008" s="26">
        <f>+R3008*'COSTOS VARIOS'!$O$2</f>
        <v>4715</v>
      </c>
      <c r="P3008" s="26">
        <f>+R3008*'COSTOS VARIOS'!$O$3</f>
        <v>17250</v>
      </c>
      <c r="Q3008" s="26">
        <v>1</v>
      </c>
      <c r="R3008" s="26">
        <f t="shared" si="462"/>
        <v>1150000</v>
      </c>
      <c r="S3008" s="25">
        <f t="shared" si="463"/>
        <v>1926645</v>
      </c>
      <c r="T3008" s="28">
        <f t="shared" si="464"/>
        <v>0.34944424115496098</v>
      </c>
      <c r="U3008" s="29">
        <f t="shared" si="465"/>
        <v>2599900</v>
      </c>
      <c r="V3008" s="26">
        <f>+INDEX('LISTA DE PRECIOS EKM '!A:K,MATCH('Precios ML'!B3008,'LISTA DE PRECIOS EKM '!A:A,0),8)</f>
        <v>2599900</v>
      </c>
      <c r="W3008" s="26">
        <f t="shared" si="466"/>
        <v>2599900</v>
      </c>
      <c r="X3008" s="26">
        <f t="shared" si="467"/>
        <v>0</v>
      </c>
      <c r="Y3008" s="26"/>
      <c r="Z3008" s="26">
        <f t="shared" si="468"/>
        <v>2599900</v>
      </c>
      <c r="AA3008" s="30">
        <f t="shared" si="469"/>
        <v>1.260782608695652</v>
      </c>
    </row>
    <row r="3009" spans="1:27">
      <c r="A3009" s="20" t="s">
        <v>7645</v>
      </c>
      <c r="B3009" s="20" t="s">
        <v>7646</v>
      </c>
      <c r="C3009" s="25">
        <v>1150000</v>
      </c>
      <c r="D3009" s="22">
        <v>85</v>
      </c>
      <c r="E3009" s="22">
        <v>49</v>
      </c>
      <c r="F3009" s="22">
        <v>40</v>
      </c>
      <c r="G3009" s="22">
        <v>16000</v>
      </c>
      <c r="H3009" s="22" t="s">
        <v>5088</v>
      </c>
      <c r="I3009" s="26">
        <f>+IF(H3009='COSTOS VARIOS'!$C$1,'COSTOS VARIOS'!$C$2*'Precios ML'!V3009,'COSTOS VARIOS'!$B$2*'Precios ML'!V3009)</f>
        <v>457980</v>
      </c>
      <c r="J3009" s="22">
        <v>0</v>
      </c>
      <c r="K3009" s="27">
        <f t="shared" si="460"/>
        <v>10.4125</v>
      </c>
      <c r="L3009" s="27">
        <f t="shared" si="461"/>
        <v>10.4125</v>
      </c>
      <c r="M3009" s="26">
        <f>(INDEX(pesos!A:B,MATCH(L3009,pesos!A:A,1),2))</f>
        <v>16200</v>
      </c>
      <c r="N3009" s="26">
        <f>+R3009*'COSTOS VARIOS'!$O$1</f>
        <v>218500</v>
      </c>
      <c r="O3009" s="26">
        <f>+R3009*'COSTOS VARIOS'!$O$2</f>
        <v>4715</v>
      </c>
      <c r="P3009" s="26">
        <f>+R3009*'COSTOS VARIOS'!$O$3</f>
        <v>17250</v>
      </c>
      <c r="Q3009" s="26">
        <v>1</v>
      </c>
      <c r="R3009" s="26">
        <f t="shared" si="462"/>
        <v>1150000</v>
      </c>
      <c r="S3009" s="25">
        <f t="shared" si="463"/>
        <v>1864645</v>
      </c>
      <c r="T3009" s="28">
        <f t="shared" si="464"/>
        <v>0.22806217805534024</v>
      </c>
      <c r="U3009" s="29">
        <f t="shared" si="465"/>
        <v>2289900</v>
      </c>
      <c r="V3009" s="26">
        <f>+INDEX('LISTA DE PRECIOS EKM '!A:K,MATCH('Precios ML'!B3009,'LISTA DE PRECIOS EKM '!A:A,0),8)</f>
        <v>2289900</v>
      </c>
      <c r="W3009" s="26">
        <f t="shared" si="466"/>
        <v>2289900</v>
      </c>
      <c r="X3009" s="26">
        <f t="shared" si="467"/>
        <v>0</v>
      </c>
      <c r="Y3009" s="26"/>
      <c r="Z3009" s="26">
        <f t="shared" si="468"/>
        <v>2289900</v>
      </c>
      <c r="AA3009" s="30">
        <f t="shared" si="469"/>
        <v>0.99121739130434783</v>
      </c>
    </row>
    <row r="3010" spans="1:27">
      <c r="A3010" s="20" t="s">
        <v>7645</v>
      </c>
      <c r="B3010" s="20" t="s">
        <v>7646</v>
      </c>
      <c r="C3010" s="25">
        <v>1150000</v>
      </c>
      <c r="D3010" s="22">
        <v>85</v>
      </c>
      <c r="E3010" s="22">
        <v>49</v>
      </c>
      <c r="F3010" s="22">
        <v>40</v>
      </c>
      <c r="G3010" s="22">
        <v>16000</v>
      </c>
      <c r="H3010" s="22" t="s">
        <v>5088</v>
      </c>
      <c r="I3010" s="26">
        <f>+IF(H3010='COSTOS VARIOS'!$C$1,'COSTOS VARIOS'!$C$2*'Precios ML'!V3010,'COSTOS VARIOS'!$B$2*'Precios ML'!V3010)</f>
        <v>457980</v>
      </c>
      <c r="J3010" s="22">
        <v>0</v>
      </c>
      <c r="K3010" s="27">
        <f t="shared" si="460"/>
        <v>10.4125</v>
      </c>
      <c r="L3010" s="27">
        <f t="shared" si="461"/>
        <v>10.4125</v>
      </c>
      <c r="M3010" s="26">
        <f>(INDEX(pesos!A:B,MATCH(L3010,pesos!A:A,1),2))</f>
        <v>16200</v>
      </c>
      <c r="N3010" s="26">
        <f>+R3010*'COSTOS VARIOS'!$O$1</f>
        <v>218500</v>
      </c>
      <c r="O3010" s="26">
        <f>+R3010*'COSTOS VARIOS'!$O$2</f>
        <v>4715</v>
      </c>
      <c r="P3010" s="26">
        <f>+R3010*'COSTOS VARIOS'!$O$3</f>
        <v>17250</v>
      </c>
      <c r="Q3010" s="26">
        <v>1</v>
      </c>
      <c r="R3010" s="26">
        <f t="shared" si="462"/>
        <v>1150000</v>
      </c>
      <c r="S3010" s="25">
        <f t="shared" si="463"/>
        <v>1864645</v>
      </c>
      <c r="T3010" s="28">
        <f t="shared" si="464"/>
        <v>0.22806217805534024</v>
      </c>
      <c r="U3010" s="29">
        <f t="shared" si="465"/>
        <v>2289900</v>
      </c>
      <c r="V3010" s="26">
        <f>+INDEX('LISTA DE PRECIOS EKM '!A:K,MATCH('Precios ML'!B3010,'LISTA DE PRECIOS EKM '!A:A,0),8)</f>
        <v>2289900</v>
      </c>
      <c r="W3010" s="26">
        <f t="shared" si="466"/>
        <v>2289900</v>
      </c>
      <c r="X3010" s="26">
        <f t="shared" si="467"/>
        <v>0</v>
      </c>
      <c r="Y3010" s="26"/>
      <c r="Z3010" s="26">
        <f t="shared" si="468"/>
        <v>2289900</v>
      </c>
      <c r="AA3010" s="30">
        <f t="shared" si="469"/>
        <v>0.99121739130434783</v>
      </c>
    </row>
    <row r="3011" spans="1:27">
      <c r="A3011" s="20" t="s">
        <v>7647</v>
      </c>
      <c r="B3011" s="20" t="s">
        <v>7648</v>
      </c>
      <c r="C3011" s="25">
        <v>1150000</v>
      </c>
      <c r="D3011" s="22">
        <v>85</v>
      </c>
      <c r="E3011" s="22">
        <v>49</v>
      </c>
      <c r="F3011" s="22">
        <v>40</v>
      </c>
      <c r="G3011" s="22">
        <v>16000</v>
      </c>
      <c r="H3011" s="22" t="s">
        <v>5088</v>
      </c>
      <c r="I3011" s="26">
        <f>+IF(H3011='COSTOS VARIOS'!$C$1,'COSTOS VARIOS'!$C$2*'Precios ML'!V3011,'COSTOS VARIOS'!$B$2*'Precios ML'!V3011)</f>
        <v>457980</v>
      </c>
      <c r="J3011" s="22">
        <v>0</v>
      </c>
      <c r="K3011" s="27">
        <f t="shared" si="460"/>
        <v>10.4125</v>
      </c>
      <c r="L3011" s="27">
        <f t="shared" si="461"/>
        <v>10.4125</v>
      </c>
      <c r="M3011" s="26">
        <f>(INDEX(pesos!A:B,MATCH(L3011,pesos!A:A,1),2))</f>
        <v>16200</v>
      </c>
      <c r="N3011" s="26">
        <f>+R3011*'COSTOS VARIOS'!$O$1</f>
        <v>218500</v>
      </c>
      <c r="O3011" s="26">
        <f>+R3011*'COSTOS VARIOS'!$O$2</f>
        <v>4715</v>
      </c>
      <c r="P3011" s="26">
        <f>+R3011*'COSTOS VARIOS'!$O$3</f>
        <v>17250</v>
      </c>
      <c r="Q3011" s="26">
        <v>1</v>
      </c>
      <c r="R3011" s="26">
        <f t="shared" si="462"/>
        <v>1150000</v>
      </c>
      <c r="S3011" s="25">
        <f t="shared" si="463"/>
        <v>1864645</v>
      </c>
      <c r="T3011" s="28">
        <f t="shared" si="464"/>
        <v>0.22806217805534024</v>
      </c>
      <c r="U3011" s="29">
        <f t="shared" si="465"/>
        <v>2289900</v>
      </c>
      <c r="V3011" s="26">
        <f>+INDEX('LISTA DE PRECIOS EKM '!A:K,MATCH('Precios ML'!B3011,'LISTA DE PRECIOS EKM '!A:A,0),8)</f>
        <v>2289900</v>
      </c>
      <c r="W3011" s="26">
        <f t="shared" si="466"/>
        <v>2289900</v>
      </c>
      <c r="X3011" s="26">
        <f t="shared" si="467"/>
        <v>0</v>
      </c>
      <c r="Y3011" s="26"/>
      <c r="Z3011" s="26">
        <f t="shared" si="468"/>
        <v>2289900</v>
      </c>
      <c r="AA3011" s="30">
        <f t="shared" si="469"/>
        <v>0.99121739130434783</v>
      </c>
    </row>
    <row r="3012" spans="1:27">
      <c r="A3012" s="20" t="s">
        <v>7647</v>
      </c>
      <c r="B3012" s="20" t="s">
        <v>7648</v>
      </c>
      <c r="C3012" s="25">
        <v>1150000</v>
      </c>
      <c r="D3012" s="22">
        <v>85</v>
      </c>
      <c r="E3012" s="22">
        <v>49</v>
      </c>
      <c r="F3012" s="22">
        <v>40</v>
      </c>
      <c r="G3012" s="22">
        <v>16000</v>
      </c>
      <c r="H3012" s="22" t="s">
        <v>5088</v>
      </c>
      <c r="I3012" s="26">
        <f>+IF(H3012='COSTOS VARIOS'!$C$1,'COSTOS VARIOS'!$C$2*'Precios ML'!V3012,'COSTOS VARIOS'!$B$2*'Precios ML'!V3012)</f>
        <v>457980</v>
      </c>
      <c r="J3012" s="22">
        <v>0</v>
      </c>
      <c r="K3012" s="27">
        <f t="shared" ref="K3012:K3075" si="470">+(D3012*E3012*F3012)/G3012</f>
        <v>10.4125</v>
      </c>
      <c r="L3012" s="27">
        <f t="shared" ref="L3012:L3075" si="471">+K3012*Q3012</f>
        <v>10.4125</v>
      </c>
      <c r="M3012" s="26">
        <f>(INDEX(pesos!A:B,MATCH(L3012,pesos!A:A,1),2))</f>
        <v>16200</v>
      </c>
      <c r="N3012" s="26">
        <f>+R3012*'COSTOS VARIOS'!$O$1</f>
        <v>218500</v>
      </c>
      <c r="O3012" s="26">
        <f>+R3012*'COSTOS VARIOS'!$O$2</f>
        <v>4715</v>
      </c>
      <c r="P3012" s="26">
        <f>+R3012*'COSTOS VARIOS'!$O$3</f>
        <v>17250</v>
      </c>
      <c r="Q3012" s="26">
        <v>1</v>
      </c>
      <c r="R3012" s="26">
        <f t="shared" ref="R3012:R3075" si="472">+C3012*Q3012</f>
        <v>1150000</v>
      </c>
      <c r="S3012" s="25">
        <f t="shared" ref="S3012:S3075" si="473">+R3012+P3012+O3012+N3012+M3012+I3012</f>
        <v>1864645</v>
      </c>
      <c r="T3012" s="28">
        <f t="shared" ref="T3012:T3075" si="474">+(V3012/S3012)-1</f>
        <v>0.22806217805534024</v>
      </c>
      <c r="U3012" s="29">
        <f t="shared" ref="U3012:U3075" si="475">+S3012*T3012+S3012</f>
        <v>2289900</v>
      </c>
      <c r="V3012" s="26">
        <f>+INDEX('LISTA DE PRECIOS EKM '!A:K,MATCH('Precios ML'!B3012,'LISTA DE PRECIOS EKM '!A:A,0),8)</f>
        <v>2289900</v>
      </c>
      <c r="W3012" s="26">
        <f t="shared" ref="W3012:W3075" si="476">+V3012*Q3012</f>
        <v>2289900</v>
      </c>
      <c r="X3012" s="26">
        <f t="shared" ref="X3012:X3075" si="477">+W3012-U3012</f>
        <v>0</v>
      </c>
      <c r="Y3012" s="26"/>
      <c r="Z3012" s="26">
        <f t="shared" ref="Z3012:Z3075" si="478">+W3012-Y3012</f>
        <v>2289900</v>
      </c>
      <c r="AA3012" s="30">
        <f t="shared" ref="AA3012:AA3075" si="479">+(Z3012/C3012)-1</f>
        <v>0.99121739130434783</v>
      </c>
    </row>
    <row r="3013" spans="1:27">
      <c r="A3013" s="20" t="s">
        <v>7649</v>
      </c>
      <c r="B3013" s="20" t="s">
        <v>7650</v>
      </c>
      <c r="C3013" s="25">
        <v>2490000</v>
      </c>
      <c r="D3013" s="22">
        <v>85</v>
      </c>
      <c r="E3013" s="22">
        <v>49</v>
      </c>
      <c r="F3013" s="22">
        <v>40</v>
      </c>
      <c r="G3013" s="22">
        <v>16000</v>
      </c>
      <c r="H3013" s="22" t="s">
        <v>5088</v>
      </c>
      <c r="I3013" s="26" t="e">
        <f>+IF(H3013='COSTOS VARIOS'!$C$1,'COSTOS VARIOS'!$C$2*'Precios ML'!V3013,'COSTOS VARIOS'!$B$2*'Precios ML'!V3013)</f>
        <v>#N/A</v>
      </c>
      <c r="J3013" s="22">
        <v>0</v>
      </c>
      <c r="K3013" s="27">
        <f t="shared" si="470"/>
        <v>10.4125</v>
      </c>
      <c r="L3013" s="27">
        <f t="shared" si="471"/>
        <v>10.4125</v>
      </c>
      <c r="M3013" s="26">
        <f>(INDEX(pesos!A:B,MATCH(L3013,pesos!A:A,1),2))</f>
        <v>16200</v>
      </c>
      <c r="N3013" s="26">
        <f>+R3013*'COSTOS VARIOS'!$O$1</f>
        <v>473100</v>
      </c>
      <c r="O3013" s="26">
        <f>+R3013*'COSTOS VARIOS'!$O$2</f>
        <v>10209</v>
      </c>
      <c r="P3013" s="26">
        <f>+R3013*'COSTOS VARIOS'!$O$3</f>
        <v>37350</v>
      </c>
      <c r="Q3013" s="26">
        <v>1</v>
      </c>
      <c r="R3013" s="26">
        <f t="shared" si="472"/>
        <v>2490000</v>
      </c>
      <c r="S3013" s="25" t="e">
        <f t="shared" si="473"/>
        <v>#N/A</v>
      </c>
      <c r="T3013" s="28" t="e">
        <f t="shared" si="474"/>
        <v>#N/A</v>
      </c>
      <c r="U3013" s="29" t="e">
        <f t="shared" si="475"/>
        <v>#N/A</v>
      </c>
      <c r="V3013" s="26" t="e">
        <f>+INDEX('LISTA DE PRECIOS EKM '!A:K,MATCH('Precios ML'!B3013,'LISTA DE PRECIOS EKM '!A:A,0),8)</f>
        <v>#N/A</v>
      </c>
      <c r="W3013" s="26" t="e">
        <f t="shared" si="476"/>
        <v>#N/A</v>
      </c>
      <c r="X3013" s="26" t="e">
        <f t="shared" si="477"/>
        <v>#N/A</v>
      </c>
      <c r="Y3013" s="26"/>
      <c r="Z3013" s="26" t="e">
        <f t="shared" si="478"/>
        <v>#N/A</v>
      </c>
      <c r="AA3013" s="30" t="e">
        <f t="shared" si="479"/>
        <v>#N/A</v>
      </c>
    </row>
    <row r="3014" spans="1:27">
      <c r="A3014" s="20" t="s">
        <v>7649</v>
      </c>
      <c r="B3014" s="20" t="s">
        <v>7650</v>
      </c>
      <c r="C3014" s="25">
        <v>2490000</v>
      </c>
      <c r="D3014" s="22">
        <v>85</v>
      </c>
      <c r="E3014" s="22">
        <v>49</v>
      </c>
      <c r="F3014" s="22">
        <v>40</v>
      </c>
      <c r="G3014" s="22">
        <v>16000</v>
      </c>
      <c r="H3014" s="22" t="s">
        <v>5088</v>
      </c>
      <c r="I3014" s="26" t="e">
        <f>+IF(H3014='COSTOS VARIOS'!$C$1,'COSTOS VARIOS'!$C$2*'Precios ML'!V3014,'COSTOS VARIOS'!$B$2*'Precios ML'!V3014)</f>
        <v>#N/A</v>
      </c>
      <c r="J3014" s="22">
        <v>0</v>
      </c>
      <c r="K3014" s="27">
        <f t="shared" si="470"/>
        <v>10.4125</v>
      </c>
      <c r="L3014" s="27">
        <f t="shared" si="471"/>
        <v>10.4125</v>
      </c>
      <c r="M3014" s="26">
        <f>(INDEX(pesos!A:B,MATCH(L3014,pesos!A:A,1),2))</f>
        <v>16200</v>
      </c>
      <c r="N3014" s="26">
        <f>+R3014*'COSTOS VARIOS'!$O$1</f>
        <v>473100</v>
      </c>
      <c r="O3014" s="26">
        <f>+R3014*'COSTOS VARIOS'!$O$2</f>
        <v>10209</v>
      </c>
      <c r="P3014" s="26">
        <f>+R3014*'COSTOS VARIOS'!$O$3</f>
        <v>37350</v>
      </c>
      <c r="Q3014" s="26">
        <v>1</v>
      </c>
      <c r="R3014" s="26">
        <f t="shared" si="472"/>
        <v>2490000</v>
      </c>
      <c r="S3014" s="25" t="e">
        <f t="shared" si="473"/>
        <v>#N/A</v>
      </c>
      <c r="T3014" s="28" t="e">
        <f t="shared" si="474"/>
        <v>#N/A</v>
      </c>
      <c r="U3014" s="29" t="e">
        <f t="shared" si="475"/>
        <v>#N/A</v>
      </c>
      <c r="V3014" s="26" t="e">
        <f>+INDEX('LISTA DE PRECIOS EKM '!A:K,MATCH('Precios ML'!B3014,'LISTA DE PRECIOS EKM '!A:A,0),8)</f>
        <v>#N/A</v>
      </c>
      <c r="W3014" s="26" t="e">
        <f t="shared" si="476"/>
        <v>#N/A</v>
      </c>
      <c r="X3014" s="26" t="e">
        <f t="shared" si="477"/>
        <v>#N/A</v>
      </c>
      <c r="Y3014" s="26"/>
      <c r="Z3014" s="26" t="e">
        <f t="shared" si="478"/>
        <v>#N/A</v>
      </c>
      <c r="AA3014" s="30" t="e">
        <f t="shared" si="479"/>
        <v>#N/A</v>
      </c>
    </row>
    <row r="3015" spans="1:27">
      <c r="A3015" s="20" t="s">
        <v>7641</v>
      </c>
      <c r="B3015" s="20" t="s">
        <v>7651</v>
      </c>
      <c r="C3015" s="25">
        <v>1450000</v>
      </c>
      <c r="D3015" s="22">
        <v>85</v>
      </c>
      <c r="E3015" s="22">
        <v>49</v>
      </c>
      <c r="F3015" s="22">
        <v>40</v>
      </c>
      <c r="G3015" s="22">
        <v>16000</v>
      </c>
      <c r="H3015" s="22" t="s">
        <v>5088</v>
      </c>
      <c r="I3015" s="26">
        <f>+IF(H3015='COSTOS VARIOS'!$C$1,'COSTOS VARIOS'!$C$2*'Precios ML'!V3015,'COSTOS VARIOS'!$B$2*'Precios ML'!V3015)</f>
        <v>643980</v>
      </c>
      <c r="J3015" s="22">
        <v>0</v>
      </c>
      <c r="K3015" s="27">
        <f t="shared" si="470"/>
        <v>10.4125</v>
      </c>
      <c r="L3015" s="27">
        <f t="shared" si="471"/>
        <v>10.4125</v>
      </c>
      <c r="M3015" s="26">
        <f>(INDEX(pesos!A:B,MATCH(L3015,pesos!A:A,1),2))</f>
        <v>16200</v>
      </c>
      <c r="N3015" s="26">
        <f>+R3015*'COSTOS VARIOS'!$O$1</f>
        <v>275500</v>
      </c>
      <c r="O3015" s="26">
        <f>+R3015*'COSTOS VARIOS'!$O$2</f>
        <v>5945.0000000000009</v>
      </c>
      <c r="P3015" s="26">
        <f>+R3015*'COSTOS VARIOS'!$O$3</f>
        <v>21750</v>
      </c>
      <c r="Q3015" s="26">
        <v>1</v>
      </c>
      <c r="R3015" s="26">
        <f t="shared" si="472"/>
        <v>1450000</v>
      </c>
      <c r="S3015" s="25">
        <f t="shared" si="473"/>
        <v>2413375</v>
      </c>
      <c r="T3015" s="28">
        <f t="shared" si="474"/>
        <v>0.33418967213963846</v>
      </c>
      <c r="U3015" s="29">
        <f t="shared" si="475"/>
        <v>3219900</v>
      </c>
      <c r="V3015" s="26">
        <f>+INDEX('LISTA DE PRECIOS EKM '!A:K,MATCH('Precios ML'!B3015,'LISTA DE PRECIOS EKM '!A:A,0),8)</f>
        <v>3219900</v>
      </c>
      <c r="W3015" s="26">
        <f t="shared" si="476"/>
        <v>3219900</v>
      </c>
      <c r="X3015" s="26">
        <f t="shared" si="477"/>
        <v>0</v>
      </c>
      <c r="Y3015" s="26"/>
      <c r="Z3015" s="26">
        <f t="shared" si="478"/>
        <v>3219900</v>
      </c>
      <c r="AA3015" s="30">
        <f t="shared" si="479"/>
        <v>1.2206206896551723</v>
      </c>
    </row>
    <row r="3016" spans="1:27">
      <c r="A3016" s="20" t="s">
        <v>7641</v>
      </c>
      <c r="B3016" s="20" t="s">
        <v>7651</v>
      </c>
      <c r="C3016" s="25">
        <v>1450000</v>
      </c>
      <c r="D3016" s="22">
        <v>85</v>
      </c>
      <c r="E3016" s="22">
        <v>49</v>
      </c>
      <c r="F3016" s="22">
        <v>40</v>
      </c>
      <c r="G3016" s="22">
        <v>16000</v>
      </c>
      <c r="H3016" s="22" t="s">
        <v>5088</v>
      </c>
      <c r="I3016" s="26">
        <f>+IF(H3016='COSTOS VARIOS'!$C$1,'COSTOS VARIOS'!$C$2*'Precios ML'!V3016,'COSTOS VARIOS'!$B$2*'Precios ML'!V3016)</f>
        <v>643980</v>
      </c>
      <c r="J3016" s="22">
        <v>0</v>
      </c>
      <c r="K3016" s="27">
        <f t="shared" si="470"/>
        <v>10.4125</v>
      </c>
      <c r="L3016" s="27">
        <f t="shared" si="471"/>
        <v>10.4125</v>
      </c>
      <c r="M3016" s="26">
        <f>(INDEX(pesos!A:B,MATCH(L3016,pesos!A:A,1),2))</f>
        <v>16200</v>
      </c>
      <c r="N3016" s="26">
        <f>+R3016*'COSTOS VARIOS'!$O$1</f>
        <v>275500</v>
      </c>
      <c r="O3016" s="26">
        <f>+R3016*'COSTOS VARIOS'!$O$2</f>
        <v>5945.0000000000009</v>
      </c>
      <c r="P3016" s="26">
        <f>+R3016*'COSTOS VARIOS'!$O$3</f>
        <v>21750</v>
      </c>
      <c r="Q3016" s="26">
        <v>1</v>
      </c>
      <c r="R3016" s="26">
        <f t="shared" si="472"/>
        <v>1450000</v>
      </c>
      <c r="S3016" s="25">
        <f t="shared" si="473"/>
        <v>2413375</v>
      </c>
      <c r="T3016" s="28">
        <f t="shared" si="474"/>
        <v>0.33418967213963846</v>
      </c>
      <c r="U3016" s="29">
        <f t="shared" si="475"/>
        <v>3219900</v>
      </c>
      <c r="V3016" s="26">
        <f>+INDEX('LISTA DE PRECIOS EKM '!A:K,MATCH('Precios ML'!B3016,'LISTA DE PRECIOS EKM '!A:A,0),8)</f>
        <v>3219900</v>
      </c>
      <c r="W3016" s="26">
        <f t="shared" si="476"/>
        <v>3219900</v>
      </c>
      <c r="X3016" s="26">
        <f t="shared" si="477"/>
        <v>0</v>
      </c>
      <c r="Y3016" s="26"/>
      <c r="Z3016" s="26">
        <f t="shared" si="478"/>
        <v>3219900</v>
      </c>
      <c r="AA3016" s="30">
        <f t="shared" si="479"/>
        <v>1.2206206896551723</v>
      </c>
    </row>
    <row r="3017" spans="1:27">
      <c r="A3017" s="20" t="s">
        <v>7652</v>
      </c>
      <c r="B3017" s="20" t="s">
        <v>7653</v>
      </c>
      <c r="C3017" s="25">
        <v>1450000</v>
      </c>
      <c r="D3017" s="22">
        <v>85</v>
      </c>
      <c r="E3017" s="22">
        <v>49</v>
      </c>
      <c r="F3017" s="22">
        <v>40</v>
      </c>
      <c r="G3017" s="22">
        <v>16000</v>
      </c>
      <c r="H3017" s="22" t="s">
        <v>5088</v>
      </c>
      <c r="I3017" s="26">
        <f>+IF(H3017='COSTOS VARIOS'!$C$1,'COSTOS VARIOS'!$C$2*'Precios ML'!V3017,'COSTOS VARIOS'!$B$2*'Precios ML'!V3017)</f>
        <v>643980</v>
      </c>
      <c r="J3017" s="22">
        <v>0</v>
      </c>
      <c r="K3017" s="27">
        <f t="shared" si="470"/>
        <v>10.4125</v>
      </c>
      <c r="L3017" s="27">
        <f t="shared" si="471"/>
        <v>10.4125</v>
      </c>
      <c r="M3017" s="26">
        <f>(INDEX(pesos!A:B,MATCH(L3017,pesos!A:A,1),2))</f>
        <v>16200</v>
      </c>
      <c r="N3017" s="26">
        <f>+R3017*'COSTOS VARIOS'!$O$1</f>
        <v>275500</v>
      </c>
      <c r="O3017" s="26">
        <f>+R3017*'COSTOS VARIOS'!$O$2</f>
        <v>5945.0000000000009</v>
      </c>
      <c r="P3017" s="26">
        <f>+R3017*'COSTOS VARIOS'!$O$3</f>
        <v>21750</v>
      </c>
      <c r="Q3017" s="26">
        <v>1</v>
      </c>
      <c r="R3017" s="26">
        <f t="shared" si="472"/>
        <v>1450000</v>
      </c>
      <c r="S3017" s="25">
        <f t="shared" si="473"/>
        <v>2413375</v>
      </c>
      <c r="T3017" s="28">
        <f t="shared" si="474"/>
        <v>0.33418967213963846</v>
      </c>
      <c r="U3017" s="29">
        <f t="shared" si="475"/>
        <v>3219900</v>
      </c>
      <c r="V3017" s="26">
        <f>+INDEX('LISTA DE PRECIOS EKM '!A:K,MATCH('Precios ML'!B3017,'LISTA DE PRECIOS EKM '!A:A,0),8)</f>
        <v>3219900</v>
      </c>
      <c r="W3017" s="26">
        <f t="shared" si="476"/>
        <v>3219900</v>
      </c>
      <c r="X3017" s="26">
        <f t="shared" si="477"/>
        <v>0</v>
      </c>
      <c r="Y3017" s="26"/>
      <c r="Z3017" s="26">
        <f t="shared" si="478"/>
        <v>3219900</v>
      </c>
      <c r="AA3017" s="30">
        <f t="shared" si="479"/>
        <v>1.2206206896551723</v>
      </c>
    </row>
    <row r="3018" spans="1:27">
      <c r="A3018" s="20" t="s">
        <v>7652</v>
      </c>
      <c r="B3018" s="20" t="s">
        <v>7653</v>
      </c>
      <c r="C3018" s="25">
        <v>1450000</v>
      </c>
      <c r="D3018" s="22">
        <v>85</v>
      </c>
      <c r="E3018" s="22">
        <v>49</v>
      </c>
      <c r="F3018" s="22">
        <v>40</v>
      </c>
      <c r="G3018" s="22">
        <v>16000</v>
      </c>
      <c r="H3018" s="22" t="s">
        <v>5088</v>
      </c>
      <c r="I3018" s="26">
        <f>+IF(H3018='COSTOS VARIOS'!$C$1,'COSTOS VARIOS'!$C$2*'Precios ML'!V3018,'COSTOS VARIOS'!$B$2*'Precios ML'!V3018)</f>
        <v>643980</v>
      </c>
      <c r="J3018" s="22">
        <v>0</v>
      </c>
      <c r="K3018" s="27">
        <f t="shared" si="470"/>
        <v>10.4125</v>
      </c>
      <c r="L3018" s="27">
        <f t="shared" si="471"/>
        <v>10.4125</v>
      </c>
      <c r="M3018" s="26">
        <f>(INDEX(pesos!A:B,MATCH(L3018,pesos!A:A,1),2))</f>
        <v>16200</v>
      </c>
      <c r="N3018" s="26">
        <f>+R3018*'COSTOS VARIOS'!$O$1</f>
        <v>275500</v>
      </c>
      <c r="O3018" s="26">
        <f>+R3018*'COSTOS VARIOS'!$O$2</f>
        <v>5945.0000000000009</v>
      </c>
      <c r="P3018" s="26">
        <f>+R3018*'COSTOS VARIOS'!$O$3</f>
        <v>21750</v>
      </c>
      <c r="Q3018" s="26">
        <v>1</v>
      </c>
      <c r="R3018" s="26">
        <f t="shared" si="472"/>
        <v>1450000</v>
      </c>
      <c r="S3018" s="25">
        <f t="shared" si="473"/>
        <v>2413375</v>
      </c>
      <c r="T3018" s="28">
        <f t="shared" si="474"/>
        <v>0.33418967213963846</v>
      </c>
      <c r="U3018" s="29">
        <f t="shared" si="475"/>
        <v>3219900</v>
      </c>
      <c r="V3018" s="26">
        <f>+INDEX('LISTA DE PRECIOS EKM '!A:K,MATCH('Precios ML'!B3018,'LISTA DE PRECIOS EKM '!A:A,0),8)</f>
        <v>3219900</v>
      </c>
      <c r="W3018" s="26">
        <f t="shared" si="476"/>
        <v>3219900</v>
      </c>
      <c r="X3018" s="26">
        <f t="shared" si="477"/>
        <v>0</v>
      </c>
      <c r="Y3018" s="26"/>
      <c r="Z3018" s="26">
        <f t="shared" si="478"/>
        <v>3219900</v>
      </c>
      <c r="AA3018" s="30">
        <f t="shared" si="479"/>
        <v>1.2206206896551723</v>
      </c>
    </row>
    <row r="3019" spans="1:27">
      <c r="A3019" s="20" t="s">
        <v>7654</v>
      </c>
      <c r="B3019" s="20" t="s">
        <v>7655</v>
      </c>
      <c r="C3019" s="25">
        <v>1241000</v>
      </c>
      <c r="D3019" s="22">
        <v>85</v>
      </c>
      <c r="E3019" s="22">
        <v>49</v>
      </c>
      <c r="F3019" s="22">
        <v>40</v>
      </c>
      <c r="G3019" s="22">
        <v>16000</v>
      </c>
      <c r="H3019" s="22" t="s">
        <v>5088</v>
      </c>
      <c r="I3019" s="26">
        <f>+IF(H3019='COSTOS VARIOS'!$C$1,'COSTOS VARIOS'!$C$2*'Precios ML'!V3019,'COSTOS VARIOS'!$B$2*'Precios ML'!V3019)</f>
        <v>537980</v>
      </c>
      <c r="J3019" s="22">
        <v>0</v>
      </c>
      <c r="K3019" s="27">
        <f t="shared" si="470"/>
        <v>10.4125</v>
      </c>
      <c r="L3019" s="27">
        <f t="shared" si="471"/>
        <v>10.4125</v>
      </c>
      <c r="M3019" s="26">
        <f>(INDEX(pesos!A:B,MATCH(L3019,pesos!A:A,1),2))</f>
        <v>16200</v>
      </c>
      <c r="N3019" s="26">
        <f>+R3019*'COSTOS VARIOS'!$O$1</f>
        <v>235790</v>
      </c>
      <c r="O3019" s="26">
        <f>+R3019*'COSTOS VARIOS'!$O$2</f>
        <v>5088.1000000000004</v>
      </c>
      <c r="P3019" s="26">
        <f>+R3019*'COSTOS VARIOS'!$O$3</f>
        <v>18615</v>
      </c>
      <c r="Q3019" s="26">
        <v>1</v>
      </c>
      <c r="R3019" s="26">
        <f t="shared" si="472"/>
        <v>1241000</v>
      </c>
      <c r="S3019" s="25">
        <f t="shared" si="473"/>
        <v>2054673.1</v>
      </c>
      <c r="T3019" s="28">
        <f t="shared" si="474"/>
        <v>0.30916202679637927</v>
      </c>
      <c r="U3019" s="29">
        <f t="shared" si="475"/>
        <v>2689900</v>
      </c>
      <c r="V3019" s="26">
        <f>+INDEX('LISTA DE PRECIOS EKM '!A:K,MATCH('Precios ML'!B3019,'LISTA DE PRECIOS EKM '!A:A,0),8)</f>
        <v>2689900</v>
      </c>
      <c r="W3019" s="26">
        <f t="shared" si="476"/>
        <v>2689900</v>
      </c>
      <c r="X3019" s="26">
        <f t="shared" si="477"/>
        <v>0</v>
      </c>
      <c r="Y3019" s="26"/>
      <c r="Z3019" s="26">
        <f t="shared" si="478"/>
        <v>2689900</v>
      </c>
      <c r="AA3019" s="30">
        <f t="shared" si="479"/>
        <v>1.1675261885576149</v>
      </c>
    </row>
    <row r="3020" spans="1:27">
      <c r="A3020" s="20" t="s">
        <v>7654</v>
      </c>
      <c r="B3020" s="20" t="s">
        <v>7655</v>
      </c>
      <c r="C3020" s="25">
        <v>1241000</v>
      </c>
      <c r="D3020" s="22">
        <v>85</v>
      </c>
      <c r="E3020" s="22">
        <v>49</v>
      </c>
      <c r="F3020" s="22">
        <v>40</v>
      </c>
      <c r="G3020" s="22">
        <v>16000</v>
      </c>
      <c r="H3020" s="22" t="s">
        <v>5088</v>
      </c>
      <c r="I3020" s="26">
        <f>+IF(H3020='COSTOS VARIOS'!$C$1,'COSTOS VARIOS'!$C$2*'Precios ML'!V3020,'COSTOS VARIOS'!$B$2*'Precios ML'!V3020)</f>
        <v>537980</v>
      </c>
      <c r="J3020" s="22">
        <v>0</v>
      </c>
      <c r="K3020" s="27">
        <f t="shared" si="470"/>
        <v>10.4125</v>
      </c>
      <c r="L3020" s="27">
        <f t="shared" si="471"/>
        <v>10.4125</v>
      </c>
      <c r="M3020" s="26">
        <f>(INDEX(pesos!A:B,MATCH(L3020,pesos!A:A,1),2))</f>
        <v>16200</v>
      </c>
      <c r="N3020" s="26">
        <f>+R3020*'COSTOS VARIOS'!$O$1</f>
        <v>235790</v>
      </c>
      <c r="O3020" s="26">
        <f>+R3020*'COSTOS VARIOS'!$O$2</f>
        <v>5088.1000000000004</v>
      </c>
      <c r="P3020" s="26">
        <f>+R3020*'COSTOS VARIOS'!$O$3</f>
        <v>18615</v>
      </c>
      <c r="Q3020" s="26">
        <v>1</v>
      </c>
      <c r="R3020" s="26">
        <f t="shared" si="472"/>
        <v>1241000</v>
      </c>
      <c r="S3020" s="25">
        <f t="shared" si="473"/>
        <v>2054673.1</v>
      </c>
      <c r="T3020" s="28">
        <f t="shared" si="474"/>
        <v>0.30916202679637927</v>
      </c>
      <c r="U3020" s="29">
        <f t="shared" si="475"/>
        <v>2689900</v>
      </c>
      <c r="V3020" s="26">
        <f>+INDEX('LISTA DE PRECIOS EKM '!A:K,MATCH('Precios ML'!B3020,'LISTA DE PRECIOS EKM '!A:A,0),8)</f>
        <v>2689900</v>
      </c>
      <c r="W3020" s="26">
        <f t="shared" si="476"/>
        <v>2689900</v>
      </c>
      <c r="X3020" s="26">
        <f t="shared" si="477"/>
        <v>0</v>
      </c>
      <c r="Y3020" s="26"/>
      <c r="Z3020" s="26">
        <f t="shared" si="478"/>
        <v>2689900</v>
      </c>
      <c r="AA3020" s="30">
        <f t="shared" si="479"/>
        <v>1.1675261885576149</v>
      </c>
    </row>
    <row r="3021" spans="1:27">
      <c r="A3021" s="20" t="s">
        <v>7656</v>
      </c>
      <c r="B3021" s="20" t="s">
        <v>7657</v>
      </c>
      <c r="C3021" s="25">
        <v>1241000</v>
      </c>
      <c r="D3021" s="22">
        <v>85</v>
      </c>
      <c r="E3021" s="22">
        <v>49</v>
      </c>
      <c r="F3021" s="22">
        <v>40</v>
      </c>
      <c r="G3021" s="22">
        <v>16000</v>
      </c>
      <c r="H3021" s="22" t="s">
        <v>5088</v>
      </c>
      <c r="I3021" s="26">
        <f>+IF(H3021='COSTOS VARIOS'!$C$1,'COSTOS VARIOS'!$C$2*'Precios ML'!V3021,'COSTOS VARIOS'!$B$2*'Precios ML'!V3021)</f>
        <v>537980</v>
      </c>
      <c r="J3021" s="22">
        <v>0</v>
      </c>
      <c r="K3021" s="27">
        <f t="shared" si="470"/>
        <v>10.4125</v>
      </c>
      <c r="L3021" s="27">
        <f t="shared" si="471"/>
        <v>10.4125</v>
      </c>
      <c r="M3021" s="26">
        <f>(INDEX(pesos!A:B,MATCH(L3021,pesos!A:A,1),2))</f>
        <v>16200</v>
      </c>
      <c r="N3021" s="26">
        <f>+R3021*'COSTOS VARIOS'!$O$1</f>
        <v>235790</v>
      </c>
      <c r="O3021" s="26">
        <f>+R3021*'COSTOS VARIOS'!$O$2</f>
        <v>5088.1000000000004</v>
      </c>
      <c r="P3021" s="26">
        <f>+R3021*'COSTOS VARIOS'!$O$3</f>
        <v>18615</v>
      </c>
      <c r="Q3021" s="26">
        <v>1</v>
      </c>
      <c r="R3021" s="26">
        <f t="shared" si="472"/>
        <v>1241000</v>
      </c>
      <c r="S3021" s="25">
        <f t="shared" si="473"/>
        <v>2054673.1</v>
      </c>
      <c r="T3021" s="28">
        <f t="shared" si="474"/>
        <v>0.30916202679637927</v>
      </c>
      <c r="U3021" s="29">
        <f t="shared" si="475"/>
        <v>2689900</v>
      </c>
      <c r="V3021" s="26">
        <f>+INDEX('LISTA DE PRECIOS EKM '!A:K,MATCH('Precios ML'!B3021,'LISTA DE PRECIOS EKM '!A:A,0),8)</f>
        <v>2689900</v>
      </c>
      <c r="W3021" s="26">
        <f t="shared" si="476"/>
        <v>2689900</v>
      </c>
      <c r="X3021" s="26">
        <f t="shared" si="477"/>
        <v>0</v>
      </c>
      <c r="Y3021" s="26"/>
      <c r="Z3021" s="26">
        <f t="shared" si="478"/>
        <v>2689900</v>
      </c>
      <c r="AA3021" s="30">
        <f t="shared" si="479"/>
        <v>1.1675261885576149</v>
      </c>
    </row>
    <row r="3022" spans="1:27">
      <c r="A3022" s="20" t="s">
        <v>7656</v>
      </c>
      <c r="B3022" s="20" t="s">
        <v>7657</v>
      </c>
      <c r="C3022" s="25">
        <v>1241000</v>
      </c>
      <c r="D3022" s="22">
        <v>85</v>
      </c>
      <c r="E3022" s="22">
        <v>49</v>
      </c>
      <c r="F3022" s="22">
        <v>40</v>
      </c>
      <c r="G3022" s="22">
        <v>16000</v>
      </c>
      <c r="H3022" s="22" t="s">
        <v>5088</v>
      </c>
      <c r="I3022" s="26">
        <f>+IF(H3022='COSTOS VARIOS'!$C$1,'COSTOS VARIOS'!$C$2*'Precios ML'!V3022,'COSTOS VARIOS'!$B$2*'Precios ML'!V3022)</f>
        <v>537980</v>
      </c>
      <c r="J3022" s="22">
        <v>0</v>
      </c>
      <c r="K3022" s="27">
        <f t="shared" si="470"/>
        <v>10.4125</v>
      </c>
      <c r="L3022" s="27">
        <f t="shared" si="471"/>
        <v>10.4125</v>
      </c>
      <c r="M3022" s="26">
        <f>(INDEX(pesos!A:B,MATCH(L3022,pesos!A:A,1),2))</f>
        <v>16200</v>
      </c>
      <c r="N3022" s="26">
        <f>+R3022*'COSTOS VARIOS'!$O$1</f>
        <v>235790</v>
      </c>
      <c r="O3022" s="26">
        <f>+R3022*'COSTOS VARIOS'!$O$2</f>
        <v>5088.1000000000004</v>
      </c>
      <c r="P3022" s="26">
        <f>+R3022*'COSTOS VARIOS'!$O$3</f>
        <v>18615</v>
      </c>
      <c r="Q3022" s="26">
        <v>1</v>
      </c>
      <c r="R3022" s="26">
        <f t="shared" si="472"/>
        <v>1241000</v>
      </c>
      <c r="S3022" s="25">
        <f t="shared" si="473"/>
        <v>2054673.1</v>
      </c>
      <c r="T3022" s="28">
        <f t="shared" si="474"/>
        <v>0.30916202679637927</v>
      </c>
      <c r="U3022" s="29">
        <f t="shared" si="475"/>
        <v>2689900</v>
      </c>
      <c r="V3022" s="26">
        <f>+INDEX('LISTA DE PRECIOS EKM '!A:K,MATCH('Precios ML'!B3022,'LISTA DE PRECIOS EKM '!A:A,0),8)</f>
        <v>2689900</v>
      </c>
      <c r="W3022" s="26">
        <f t="shared" si="476"/>
        <v>2689900</v>
      </c>
      <c r="X3022" s="26">
        <f t="shared" si="477"/>
        <v>0</v>
      </c>
      <c r="Y3022" s="26"/>
      <c r="Z3022" s="26">
        <f t="shared" si="478"/>
        <v>2689900</v>
      </c>
      <c r="AA3022" s="30">
        <f t="shared" si="479"/>
        <v>1.1675261885576149</v>
      </c>
    </row>
    <row r="3023" spans="1:27">
      <c r="A3023" s="20" t="s">
        <v>7658</v>
      </c>
      <c r="B3023" s="20" t="s">
        <v>7659</v>
      </c>
      <c r="C3023" s="25">
        <v>1241000</v>
      </c>
      <c r="D3023" s="22">
        <v>85</v>
      </c>
      <c r="E3023" s="22">
        <v>49</v>
      </c>
      <c r="F3023" s="22">
        <v>40</v>
      </c>
      <c r="G3023" s="22">
        <v>16000</v>
      </c>
      <c r="H3023" s="22" t="s">
        <v>5088</v>
      </c>
      <c r="I3023" s="26">
        <f>+IF(H3023='COSTOS VARIOS'!$C$1,'COSTOS VARIOS'!$C$2*'Precios ML'!V3023,'COSTOS VARIOS'!$B$2*'Precios ML'!V3023)</f>
        <v>537980</v>
      </c>
      <c r="J3023" s="22">
        <v>0</v>
      </c>
      <c r="K3023" s="27">
        <f t="shared" si="470"/>
        <v>10.4125</v>
      </c>
      <c r="L3023" s="27">
        <f t="shared" si="471"/>
        <v>10.4125</v>
      </c>
      <c r="M3023" s="26">
        <f>(INDEX(pesos!A:B,MATCH(L3023,pesos!A:A,1),2))</f>
        <v>16200</v>
      </c>
      <c r="N3023" s="26">
        <f>+R3023*'COSTOS VARIOS'!$O$1</f>
        <v>235790</v>
      </c>
      <c r="O3023" s="26">
        <f>+R3023*'COSTOS VARIOS'!$O$2</f>
        <v>5088.1000000000004</v>
      </c>
      <c r="P3023" s="26">
        <f>+R3023*'COSTOS VARIOS'!$O$3</f>
        <v>18615</v>
      </c>
      <c r="Q3023" s="26">
        <v>1</v>
      </c>
      <c r="R3023" s="26">
        <f t="shared" si="472"/>
        <v>1241000</v>
      </c>
      <c r="S3023" s="25">
        <f t="shared" si="473"/>
        <v>2054673.1</v>
      </c>
      <c r="T3023" s="28">
        <f t="shared" si="474"/>
        <v>0.30916202679637927</v>
      </c>
      <c r="U3023" s="29">
        <f t="shared" si="475"/>
        <v>2689900</v>
      </c>
      <c r="V3023" s="26">
        <f>+INDEX('LISTA DE PRECIOS EKM '!A:K,MATCH('Precios ML'!B3023,'LISTA DE PRECIOS EKM '!A:A,0),8)</f>
        <v>2689900</v>
      </c>
      <c r="W3023" s="26">
        <f t="shared" si="476"/>
        <v>2689900</v>
      </c>
      <c r="X3023" s="26">
        <f t="shared" si="477"/>
        <v>0</v>
      </c>
      <c r="Y3023" s="26"/>
      <c r="Z3023" s="26">
        <f t="shared" si="478"/>
        <v>2689900</v>
      </c>
      <c r="AA3023" s="30">
        <f t="shared" si="479"/>
        <v>1.1675261885576149</v>
      </c>
    </row>
    <row r="3024" spans="1:27">
      <c r="A3024" s="20" t="s">
        <v>7658</v>
      </c>
      <c r="B3024" s="20" t="s">
        <v>7659</v>
      </c>
      <c r="C3024" s="25">
        <v>1241000</v>
      </c>
      <c r="D3024" s="22">
        <v>85</v>
      </c>
      <c r="E3024" s="22">
        <v>49</v>
      </c>
      <c r="F3024" s="22">
        <v>40</v>
      </c>
      <c r="G3024" s="22">
        <v>16000</v>
      </c>
      <c r="H3024" s="22" t="s">
        <v>5088</v>
      </c>
      <c r="I3024" s="26">
        <f>+IF(H3024='COSTOS VARIOS'!$C$1,'COSTOS VARIOS'!$C$2*'Precios ML'!V3024,'COSTOS VARIOS'!$B$2*'Precios ML'!V3024)</f>
        <v>537980</v>
      </c>
      <c r="J3024" s="22">
        <v>0</v>
      </c>
      <c r="K3024" s="27">
        <f t="shared" si="470"/>
        <v>10.4125</v>
      </c>
      <c r="L3024" s="27">
        <f t="shared" si="471"/>
        <v>10.4125</v>
      </c>
      <c r="M3024" s="26">
        <f>(INDEX(pesos!A:B,MATCH(L3024,pesos!A:A,1),2))</f>
        <v>16200</v>
      </c>
      <c r="N3024" s="26">
        <f>+R3024*'COSTOS VARIOS'!$O$1</f>
        <v>235790</v>
      </c>
      <c r="O3024" s="26">
        <f>+R3024*'COSTOS VARIOS'!$O$2</f>
        <v>5088.1000000000004</v>
      </c>
      <c r="P3024" s="26">
        <f>+R3024*'COSTOS VARIOS'!$O$3</f>
        <v>18615</v>
      </c>
      <c r="Q3024" s="26">
        <v>1</v>
      </c>
      <c r="R3024" s="26">
        <f t="shared" si="472"/>
        <v>1241000</v>
      </c>
      <c r="S3024" s="25">
        <f t="shared" si="473"/>
        <v>2054673.1</v>
      </c>
      <c r="T3024" s="28">
        <f t="shared" si="474"/>
        <v>0.30916202679637927</v>
      </c>
      <c r="U3024" s="29">
        <f t="shared" si="475"/>
        <v>2689900</v>
      </c>
      <c r="V3024" s="26">
        <f>+INDEX('LISTA DE PRECIOS EKM '!A:K,MATCH('Precios ML'!B3024,'LISTA DE PRECIOS EKM '!A:A,0),8)</f>
        <v>2689900</v>
      </c>
      <c r="W3024" s="26">
        <f t="shared" si="476"/>
        <v>2689900</v>
      </c>
      <c r="X3024" s="26">
        <f t="shared" si="477"/>
        <v>0</v>
      </c>
      <c r="Y3024" s="26"/>
      <c r="Z3024" s="26">
        <f t="shared" si="478"/>
        <v>2689900</v>
      </c>
      <c r="AA3024" s="30">
        <f t="shared" si="479"/>
        <v>1.1675261885576149</v>
      </c>
    </row>
    <row r="3025" spans="1:27">
      <c r="A3025" s="20" t="s">
        <v>7660</v>
      </c>
      <c r="B3025" s="20" t="s">
        <v>7661</v>
      </c>
      <c r="C3025" s="25">
        <v>1241000</v>
      </c>
      <c r="D3025" s="22">
        <v>85</v>
      </c>
      <c r="E3025" s="22">
        <v>49</v>
      </c>
      <c r="F3025" s="22">
        <v>40</v>
      </c>
      <c r="G3025" s="22">
        <v>16000</v>
      </c>
      <c r="H3025" s="22" t="s">
        <v>5088</v>
      </c>
      <c r="I3025" s="26">
        <f>+IF(H3025='COSTOS VARIOS'!$C$1,'COSTOS VARIOS'!$C$2*'Precios ML'!V3025,'COSTOS VARIOS'!$B$2*'Precios ML'!V3025)</f>
        <v>537980</v>
      </c>
      <c r="J3025" s="22">
        <v>0</v>
      </c>
      <c r="K3025" s="27">
        <f t="shared" si="470"/>
        <v>10.4125</v>
      </c>
      <c r="L3025" s="27">
        <f t="shared" si="471"/>
        <v>10.4125</v>
      </c>
      <c r="M3025" s="26">
        <f>(INDEX(pesos!A:B,MATCH(L3025,pesos!A:A,1),2))</f>
        <v>16200</v>
      </c>
      <c r="N3025" s="26">
        <f>+R3025*'COSTOS VARIOS'!$O$1</f>
        <v>235790</v>
      </c>
      <c r="O3025" s="26">
        <f>+R3025*'COSTOS VARIOS'!$O$2</f>
        <v>5088.1000000000004</v>
      </c>
      <c r="P3025" s="26">
        <f>+R3025*'COSTOS VARIOS'!$O$3</f>
        <v>18615</v>
      </c>
      <c r="Q3025" s="26">
        <v>1</v>
      </c>
      <c r="R3025" s="26">
        <f t="shared" si="472"/>
        <v>1241000</v>
      </c>
      <c r="S3025" s="25">
        <f t="shared" si="473"/>
        <v>2054673.1</v>
      </c>
      <c r="T3025" s="28">
        <f t="shared" si="474"/>
        <v>0.30916202679637927</v>
      </c>
      <c r="U3025" s="29">
        <f t="shared" si="475"/>
        <v>2689900</v>
      </c>
      <c r="V3025" s="26">
        <f>+INDEX('LISTA DE PRECIOS EKM '!A:K,MATCH('Precios ML'!B3025,'LISTA DE PRECIOS EKM '!A:A,0),8)</f>
        <v>2689900</v>
      </c>
      <c r="W3025" s="26">
        <f t="shared" si="476"/>
        <v>2689900</v>
      </c>
      <c r="X3025" s="26">
        <f t="shared" si="477"/>
        <v>0</v>
      </c>
      <c r="Y3025" s="26"/>
      <c r="Z3025" s="26">
        <f t="shared" si="478"/>
        <v>2689900</v>
      </c>
      <c r="AA3025" s="30">
        <f t="shared" si="479"/>
        <v>1.1675261885576149</v>
      </c>
    </row>
    <row r="3026" spans="1:27">
      <c r="A3026" s="20" t="s">
        <v>7660</v>
      </c>
      <c r="B3026" s="20" t="s">
        <v>7661</v>
      </c>
      <c r="C3026" s="25">
        <v>1241000</v>
      </c>
      <c r="D3026" s="22">
        <v>85</v>
      </c>
      <c r="E3026" s="22">
        <v>49</v>
      </c>
      <c r="F3026" s="22">
        <v>40</v>
      </c>
      <c r="G3026" s="22">
        <v>16000</v>
      </c>
      <c r="H3026" s="22" t="s">
        <v>5088</v>
      </c>
      <c r="I3026" s="26">
        <f>+IF(H3026='COSTOS VARIOS'!$C$1,'COSTOS VARIOS'!$C$2*'Precios ML'!V3026,'COSTOS VARIOS'!$B$2*'Precios ML'!V3026)</f>
        <v>537980</v>
      </c>
      <c r="J3026" s="22">
        <v>0</v>
      </c>
      <c r="K3026" s="27">
        <f t="shared" si="470"/>
        <v>10.4125</v>
      </c>
      <c r="L3026" s="27">
        <f t="shared" si="471"/>
        <v>10.4125</v>
      </c>
      <c r="M3026" s="26">
        <f>(INDEX(pesos!A:B,MATCH(L3026,pesos!A:A,1),2))</f>
        <v>16200</v>
      </c>
      <c r="N3026" s="26">
        <f>+R3026*'COSTOS VARIOS'!$O$1</f>
        <v>235790</v>
      </c>
      <c r="O3026" s="26">
        <f>+R3026*'COSTOS VARIOS'!$O$2</f>
        <v>5088.1000000000004</v>
      </c>
      <c r="P3026" s="26">
        <f>+R3026*'COSTOS VARIOS'!$O$3</f>
        <v>18615</v>
      </c>
      <c r="Q3026" s="26">
        <v>1</v>
      </c>
      <c r="R3026" s="26">
        <f t="shared" si="472"/>
        <v>1241000</v>
      </c>
      <c r="S3026" s="25">
        <f t="shared" si="473"/>
        <v>2054673.1</v>
      </c>
      <c r="T3026" s="28">
        <f t="shared" si="474"/>
        <v>0.30916202679637927</v>
      </c>
      <c r="U3026" s="29">
        <f t="shared" si="475"/>
        <v>2689900</v>
      </c>
      <c r="V3026" s="26">
        <f>+INDEX('LISTA DE PRECIOS EKM '!A:K,MATCH('Precios ML'!B3026,'LISTA DE PRECIOS EKM '!A:A,0),8)</f>
        <v>2689900</v>
      </c>
      <c r="W3026" s="26">
        <f t="shared" si="476"/>
        <v>2689900</v>
      </c>
      <c r="X3026" s="26">
        <f t="shared" si="477"/>
        <v>0</v>
      </c>
      <c r="Y3026" s="26"/>
      <c r="Z3026" s="26">
        <f t="shared" si="478"/>
        <v>2689900</v>
      </c>
      <c r="AA3026" s="30">
        <f t="shared" si="479"/>
        <v>1.1675261885576149</v>
      </c>
    </row>
    <row r="3027" spans="1:27">
      <c r="A3027" s="20" t="s">
        <v>7662</v>
      </c>
      <c r="B3027" s="20" t="s">
        <v>7663</v>
      </c>
      <c r="C3027" s="25">
        <v>1241000</v>
      </c>
      <c r="D3027" s="22">
        <v>85</v>
      </c>
      <c r="E3027" s="22">
        <v>49</v>
      </c>
      <c r="F3027" s="22">
        <v>40</v>
      </c>
      <c r="G3027" s="22">
        <v>16000</v>
      </c>
      <c r="H3027" s="22" t="s">
        <v>5088</v>
      </c>
      <c r="I3027" s="26">
        <f>+IF(H3027='COSTOS VARIOS'!$C$1,'COSTOS VARIOS'!$C$2*'Precios ML'!V3027,'COSTOS VARIOS'!$B$2*'Precios ML'!V3027)</f>
        <v>537980</v>
      </c>
      <c r="J3027" s="22">
        <v>0</v>
      </c>
      <c r="K3027" s="27">
        <f t="shared" si="470"/>
        <v>10.4125</v>
      </c>
      <c r="L3027" s="27">
        <f t="shared" si="471"/>
        <v>10.4125</v>
      </c>
      <c r="M3027" s="26">
        <f>(INDEX(pesos!A:B,MATCH(L3027,pesos!A:A,1),2))</f>
        <v>16200</v>
      </c>
      <c r="N3027" s="26">
        <f>+R3027*'COSTOS VARIOS'!$O$1</f>
        <v>235790</v>
      </c>
      <c r="O3027" s="26">
        <f>+R3027*'COSTOS VARIOS'!$O$2</f>
        <v>5088.1000000000004</v>
      </c>
      <c r="P3027" s="26">
        <f>+R3027*'COSTOS VARIOS'!$O$3</f>
        <v>18615</v>
      </c>
      <c r="Q3027" s="26">
        <v>1</v>
      </c>
      <c r="R3027" s="26">
        <f t="shared" si="472"/>
        <v>1241000</v>
      </c>
      <c r="S3027" s="25">
        <f t="shared" si="473"/>
        <v>2054673.1</v>
      </c>
      <c r="T3027" s="28">
        <f t="shared" si="474"/>
        <v>0.30916202679637927</v>
      </c>
      <c r="U3027" s="29">
        <f t="shared" si="475"/>
        <v>2689900</v>
      </c>
      <c r="V3027" s="26">
        <f>+INDEX('LISTA DE PRECIOS EKM '!A:K,MATCH('Precios ML'!B3027,'LISTA DE PRECIOS EKM '!A:A,0),8)</f>
        <v>2689900</v>
      </c>
      <c r="W3027" s="26">
        <f t="shared" si="476"/>
        <v>2689900</v>
      </c>
      <c r="X3027" s="26">
        <f t="shared" si="477"/>
        <v>0</v>
      </c>
      <c r="Y3027" s="26"/>
      <c r="Z3027" s="26">
        <f t="shared" si="478"/>
        <v>2689900</v>
      </c>
      <c r="AA3027" s="30">
        <f t="shared" si="479"/>
        <v>1.1675261885576149</v>
      </c>
    </row>
    <row r="3028" spans="1:27">
      <c r="A3028" s="20" t="s">
        <v>7662</v>
      </c>
      <c r="B3028" s="20" t="s">
        <v>7663</v>
      </c>
      <c r="C3028" s="25">
        <v>1241000</v>
      </c>
      <c r="D3028" s="22">
        <v>85</v>
      </c>
      <c r="E3028" s="22">
        <v>49</v>
      </c>
      <c r="F3028" s="22">
        <v>40</v>
      </c>
      <c r="G3028" s="22">
        <v>16000</v>
      </c>
      <c r="H3028" s="22" t="s">
        <v>5088</v>
      </c>
      <c r="I3028" s="26">
        <f>+IF(H3028='COSTOS VARIOS'!$C$1,'COSTOS VARIOS'!$C$2*'Precios ML'!V3028,'COSTOS VARIOS'!$B$2*'Precios ML'!V3028)</f>
        <v>537980</v>
      </c>
      <c r="J3028" s="22">
        <v>0</v>
      </c>
      <c r="K3028" s="27">
        <f t="shared" si="470"/>
        <v>10.4125</v>
      </c>
      <c r="L3028" s="27">
        <f t="shared" si="471"/>
        <v>10.4125</v>
      </c>
      <c r="M3028" s="26">
        <f>(INDEX(pesos!A:B,MATCH(L3028,pesos!A:A,1),2))</f>
        <v>16200</v>
      </c>
      <c r="N3028" s="26">
        <f>+R3028*'COSTOS VARIOS'!$O$1</f>
        <v>235790</v>
      </c>
      <c r="O3028" s="26">
        <f>+R3028*'COSTOS VARIOS'!$O$2</f>
        <v>5088.1000000000004</v>
      </c>
      <c r="P3028" s="26">
        <f>+R3028*'COSTOS VARIOS'!$O$3</f>
        <v>18615</v>
      </c>
      <c r="Q3028" s="26">
        <v>1</v>
      </c>
      <c r="R3028" s="26">
        <f t="shared" si="472"/>
        <v>1241000</v>
      </c>
      <c r="S3028" s="25">
        <f t="shared" si="473"/>
        <v>2054673.1</v>
      </c>
      <c r="T3028" s="28">
        <f t="shared" si="474"/>
        <v>0.30916202679637927</v>
      </c>
      <c r="U3028" s="29">
        <f t="shared" si="475"/>
        <v>2689900</v>
      </c>
      <c r="V3028" s="26">
        <f>+INDEX('LISTA DE PRECIOS EKM '!A:K,MATCH('Precios ML'!B3028,'LISTA DE PRECIOS EKM '!A:A,0),8)</f>
        <v>2689900</v>
      </c>
      <c r="W3028" s="26">
        <f t="shared" si="476"/>
        <v>2689900</v>
      </c>
      <c r="X3028" s="26">
        <f t="shared" si="477"/>
        <v>0</v>
      </c>
      <c r="Y3028" s="26"/>
      <c r="Z3028" s="26">
        <f t="shared" si="478"/>
        <v>2689900</v>
      </c>
      <c r="AA3028" s="30">
        <f t="shared" si="479"/>
        <v>1.1675261885576149</v>
      </c>
    </row>
    <row r="3029" spans="1:27">
      <c r="A3029" s="20" t="s">
        <v>7664</v>
      </c>
      <c r="B3029" s="20" t="s">
        <v>7665</v>
      </c>
      <c r="C3029" s="25">
        <v>2490000</v>
      </c>
      <c r="D3029" s="22">
        <v>85</v>
      </c>
      <c r="E3029" s="22">
        <v>49</v>
      </c>
      <c r="F3029" s="22">
        <v>40</v>
      </c>
      <c r="G3029" s="22">
        <v>16000</v>
      </c>
      <c r="H3029" s="22" t="s">
        <v>5088</v>
      </c>
      <c r="I3029" s="26" t="e">
        <f>+IF(H3029='COSTOS VARIOS'!$C$1,'COSTOS VARIOS'!$C$2*'Precios ML'!V3029,'COSTOS VARIOS'!$B$2*'Precios ML'!V3029)</f>
        <v>#N/A</v>
      </c>
      <c r="J3029" s="22">
        <v>0</v>
      </c>
      <c r="K3029" s="27">
        <f t="shared" si="470"/>
        <v>10.4125</v>
      </c>
      <c r="L3029" s="27">
        <f t="shared" si="471"/>
        <v>10.4125</v>
      </c>
      <c r="M3029" s="26">
        <f>(INDEX(pesos!A:B,MATCH(L3029,pesos!A:A,1),2))</f>
        <v>16200</v>
      </c>
      <c r="N3029" s="26">
        <f>+R3029*'COSTOS VARIOS'!$O$1</f>
        <v>473100</v>
      </c>
      <c r="O3029" s="26">
        <f>+R3029*'COSTOS VARIOS'!$O$2</f>
        <v>10209</v>
      </c>
      <c r="P3029" s="26">
        <f>+R3029*'COSTOS VARIOS'!$O$3</f>
        <v>37350</v>
      </c>
      <c r="Q3029" s="26">
        <v>1</v>
      </c>
      <c r="R3029" s="26">
        <f t="shared" si="472"/>
        <v>2490000</v>
      </c>
      <c r="S3029" s="25" t="e">
        <f t="shared" si="473"/>
        <v>#N/A</v>
      </c>
      <c r="T3029" s="28" t="e">
        <f t="shared" si="474"/>
        <v>#N/A</v>
      </c>
      <c r="U3029" s="29" t="e">
        <f t="shared" si="475"/>
        <v>#N/A</v>
      </c>
      <c r="V3029" s="26" t="e">
        <f>+INDEX('LISTA DE PRECIOS EKM '!A:K,MATCH('Precios ML'!B3029,'LISTA DE PRECIOS EKM '!A:A,0),8)</f>
        <v>#N/A</v>
      </c>
      <c r="W3029" s="26" t="e">
        <f t="shared" si="476"/>
        <v>#N/A</v>
      </c>
      <c r="X3029" s="26" t="e">
        <f t="shared" si="477"/>
        <v>#N/A</v>
      </c>
      <c r="Y3029" s="26"/>
      <c r="Z3029" s="26" t="e">
        <f t="shared" si="478"/>
        <v>#N/A</v>
      </c>
      <c r="AA3029" s="30" t="e">
        <f t="shared" si="479"/>
        <v>#N/A</v>
      </c>
    </row>
    <row r="3030" spans="1:27">
      <c r="A3030" s="20" t="s">
        <v>7664</v>
      </c>
      <c r="B3030" s="20" t="s">
        <v>7665</v>
      </c>
      <c r="C3030" s="25">
        <v>2490000</v>
      </c>
      <c r="D3030" s="22">
        <v>85</v>
      </c>
      <c r="E3030" s="22">
        <v>49</v>
      </c>
      <c r="F3030" s="22">
        <v>40</v>
      </c>
      <c r="G3030" s="22">
        <v>16000</v>
      </c>
      <c r="H3030" s="22" t="s">
        <v>5088</v>
      </c>
      <c r="I3030" s="26" t="e">
        <f>+IF(H3030='COSTOS VARIOS'!$C$1,'COSTOS VARIOS'!$C$2*'Precios ML'!V3030,'COSTOS VARIOS'!$B$2*'Precios ML'!V3030)</f>
        <v>#N/A</v>
      </c>
      <c r="J3030" s="22">
        <v>0</v>
      </c>
      <c r="K3030" s="27">
        <f t="shared" si="470"/>
        <v>10.4125</v>
      </c>
      <c r="L3030" s="27">
        <f t="shared" si="471"/>
        <v>10.4125</v>
      </c>
      <c r="M3030" s="26">
        <f>(INDEX(pesos!A:B,MATCH(L3030,pesos!A:A,1),2))</f>
        <v>16200</v>
      </c>
      <c r="N3030" s="26">
        <f>+R3030*'COSTOS VARIOS'!$O$1</f>
        <v>473100</v>
      </c>
      <c r="O3030" s="26">
        <f>+R3030*'COSTOS VARIOS'!$O$2</f>
        <v>10209</v>
      </c>
      <c r="P3030" s="26">
        <f>+R3030*'COSTOS VARIOS'!$O$3</f>
        <v>37350</v>
      </c>
      <c r="Q3030" s="26">
        <v>1</v>
      </c>
      <c r="R3030" s="26">
        <f t="shared" si="472"/>
        <v>2490000</v>
      </c>
      <c r="S3030" s="25" t="e">
        <f t="shared" si="473"/>
        <v>#N/A</v>
      </c>
      <c r="T3030" s="28" t="e">
        <f t="shared" si="474"/>
        <v>#N/A</v>
      </c>
      <c r="U3030" s="29" t="e">
        <f t="shared" si="475"/>
        <v>#N/A</v>
      </c>
      <c r="V3030" s="26" t="e">
        <f>+INDEX('LISTA DE PRECIOS EKM '!A:K,MATCH('Precios ML'!B3030,'LISTA DE PRECIOS EKM '!A:A,0),8)</f>
        <v>#N/A</v>
      </c>
      <c r="W3030" s="26" t="e">
        <f t="shared" si="476"/>
        <v>#N/A</v>
      </c>
      <c r="X3030" s="26" t="e">
        <f t="shared" si="477"/>
        <v>#N/A</v>
      </c>
      <c r="Y3030" s="26"/>
      <c r="Z3030" s="26" t="e">
        <f t="shared" si="478"/>
        <v>#N/A</v>
      </c>
      <c r="AA3030" s="30" t="e">
        <f t="shared" si="479"/>
        <v>#N/A</v>
      </c>
    </row>
    <row r="3031" spans="1:27">
      <c r="A3031" s="20" t="s">
        <v>7666</v>
      </c>
      <c r="B3031" s="20" t="s">
        <v>7667</v>
      </c>
      <c r="C3031" s="25">
        <v>2490000</v>
      </c>
      <c r="D3031" s="22">
        <v>85</v>
      </c>
      <c r="E3031" s="22">
        <v>49</v>
      </c>
      <c r="F3031" s="22">
        <v>40</v>
      </c>
      <c r="G3031" s="22">
        <v>16000</v>
      </c>
      <c r="H3031" s="22" t="s">
        <v>5088</v>
      </c>
      <c r="I3031" s="26" t="e">
        <f>+IF(H3031='COSTOS VARIOS'!$C$1,'COSTOS VARIOS'!$C$2*'Precios ML'!V3031,'COSTOS VARIOS'!$B$2*'Precios ML'!V3031)</f>
        <v>#N/A</v>
      </c>
      <c r="J3031" s="22">
        <v>0</v>
      </c>
      <c r="K3031" s="27">
        <f t="shared" si="470"/>
        <v>10.4125</v>
      </c>
      <c r="L3031" s="27">
        <f t="shared" si="471"/>
        <v>10.4125</v>
      </c>
      <c r="M3031" s="26">
        <f>(INDEX(pesos!A:B,MATCH(L3031,pesos!A:A,1),2))</f>
        <v>16200</v>
      </c>
      <c r="N3031" s="26">
        <f>+R3031*'COSTOS VARIOS'!$O$1</f>
        <v>473100</v>
      </c>
      <c r="O3031" s="26">
        <f>+R3031*'COSTOS VARIOS'!$O$2</f>
        <v>10209</v>
      </c>
      <c r="P3031" s="26">
        <f>+R3031*'COSTOS VARIOS'!$O$3</f>
        <v>37350</v>
      </c>
      <c r="Q3031" s="26">
        <v>1</v>
      </c>
      <c r="R3031" s="26">
        <f t="shared" si="472"/>
        <v>2490000</v>
      </c>
      <c r="S3031" s="25" t="e">
        <f t="shared" si="473"/>
        <v>#N/A</v>
      </c>
      <c r="T3031" s="28" t="e">
        <f t="shared" si="474"/>
        <v>#N/A</v>
      </c>
      <c r="U3031" s="29" t="e">
        <f t="shared" si="475"/>
        <v>#N/A</v>
      </c>
      <c r="V3031" s="26" t="e">
        <f>+INDEX('LISTA DE PRECIOS EKM '!A:K,MATCH('Precios ML'!B3031,'LISTA DE PRECIOS EKM '!A:A,0),8)</f>
        <v>#N/A</v>
      </c>
      <c r="W3031" s="26" t="e">
        <f t="shared" si="476"/>
        <v>#N/A</v>
      </c>
      <c r="X3031" s="26" t="e">
        <f t="shared" si="477"/>
        <v>#N/A</v>
      </c>
      <c r="Y3031" s="26"/>
      <c r="Z3031" s="26" t="e">
        <f t="shared" si="478"/>
        <v>#N/A</v>
      </c>
      <c r="AA3031" s="30" t="e">
        <f t="shared" si="479"/>
        <v>#N/A</v>
      </c>
    </row>
    <row r="3032" spans="1:27">
      <c r="A3032" s="20" t="s">
        <v>7666</v>
      </c>
      <c r="B3032" s="20" t="s">
        <v>7667</v>
      </c>
      <c r="C3032" s="25">
        <v>2490000</v>
      </c>
      <c r="D3032" s="22">
        <v>85</v>
      </c>
      <c r="E3032" s="22">
        <v>49</v>
      </c>
      <c r="F3032" s="22">
        <v>40</v>
      </c>
      <c r="G3032" s="22">
        <v>16000</v>
      </c>
      <c r="H3032" s="22" t="s">
        <v>5088</v>
      </c>
      <c r="I3032" s="26" t="e">
        <f>+IF(H3032='COSTOS VARIOS'!$C$1,'COSTOS VARIOS'!$C$2*'Precios ML'!V3032,'COSTOS VARIOS'!$B$2*'Precios ML'!V3032)</f>
        <v>#N/A</v>
      </c>
      <c r="J3032" s="22">
        <v>0</v>
      </c>
      <c r="K3032" s="27">
        <f t="shared" si="470"/>
        <v>10.4125</v>
      </c>
      <c r="L3032" s="27">
        <f t="shared" si="471"/>
        <v>10.4125</v>
      </c>
      <c r="M3032" s="26">
        <f>(INDEX(pesos!A:B,MATCH(L3032,pesos!A:A,1),2))</f>
        <v>16200</v>
      </c>
      <c r="N3032" s="26">
        <f>+R3032*'COSTOS VARIOS'!$O$1</f>
        <v>473100</v>
      </c>
      <c r="O3032" s="26">
        <f>+R3032*'COSTOS VARIOS'!$O$2</f>
        <v>10209</v>
      </c>
      <c r="P3032" s="26">
        <f>+R3032*'COSTOS VARIOS'!$O$3</f>
        <v>37350</v>
      </c>
      <c r="Q3032" s="26">
        <v>1</v>
      </c>
      <c r="R3032" s="26">
        <f t="shared" si="472"/>
        <v>2490000</v>
      </c>
      <c r="S3032" s="25" t="e">
        <f t="shared" si="473"/>
        <v>#N/A</v>
      </c>
      <c r="T3032" s="28" t="e">
        <f t="shared" si="474"/>
        <v>#N/A</v>
      </c>
      <c r="U3032" s="29" t="e">
        <f t="shared" si="475"/>
        <v>#N/A</v>
      </c>
      <c r="V3032" s="26" t="e">
        <f>+INDEX('LISTA DE PRECIOS EKM '!A:K,MATCH('Precios ML'!B3032,'LISTA DE PRECIOS EKM '!A:A,0),8)</f>
        <v>#N/A</v>
      </c>
      <c r="W3032" s="26" t="e">
        <f t="shared" si="476"/>
        <v>#N/A</v>
      </c>
      <c r="X3032" s="26" t="e">
        <f t="shared" si="477"/>
        <v>#N/A</v>
      </c>
      <c r="Y3032" s="26"/>
      <c r="Z3032" s="26" t="e">
        <f t="shared" si="478"/>
        <v>#N/A</v>
      </c>
      <c r="AA3032" s="30" t="e">
        <f t="shared" si="479"/>
        <v>#N/A</v>
      </c>
    </row>
    <row r="3033" spans="1:27">
      <c r="A3033" s="20" t="s">
        <v>7668</v>
      </c>
      <c r="B3033" s="20" t="s">
        <v>7669</v>
      </c>
      <c r="C3033" s="25">
        <v>2490000</v>
      </c>
      <c r="D3033" s="22">
        <v>85</v>
      </c>
      <c r="E3033" s="22">
        <v>49</v>
      </c>
      <c r="F3033" s="22">
        <v>40</v>
      </c>
      <c r="G3033" s="22">
        <v>16000</v>
      </c>
      <c r="H3033" s="22" t="s">
        <v>5088</v>
      </c>
      <c r="I3033" s="26" t="e">
        <f>+IF(H3033='COSTOS VARIOS'!$C$1,'COSTOS VARIOS'!$C$2*'Precios ML'!V3033,'COSTOS VARIOS'!$B$2*'Precios ML'!V3033)</f>
        <v>#N/A</v>
      </c>
      <c r="J3033" s="22">
        <v>0</v>
      </c>
      <c r="K3033" s="27">
        <f t="shared" si="470"/>
        <v>10.4125</v>
      </c>
      <c r="L3033" s="27">
        <f t="shared" si="471"/>
        <v>10.4125</v>
      </c>
      <c r="M3033" s="26">
        <f>(INDEX(pesos!A:B,MATCH(L3033,pesos!A:A,1),2))</f>
        <v>16200</v>
      </c>
      <c r="N3033" s="26">
        <f>+R3033*'COSTOS VARIOS'!$O$1</f>
        <v>473100</v>
      </c>
      <c r="O3033" s="26">
        <f>+R3033*'COSTOS VARIOS'!$O$2</f>
        <v>10209</v>
      </c>
      <c r="P3033" s="26">
        <f>+R3033*'COSTOS VARIOS'!$O$3</f>
        <v>37350</v>
      </c>
      <c r="Q3033" s="26">
        <v>1</v>
      </c>
      <c r="R3033" s="26">
        <f t="shared" si="472"/>
        <v>2490000</v>
      </c>
      <c r="S3033" s="25" t="e">
        <f t="shared" si="473"/>
        <v>#N/A</v>
      </c>
      <c r="T3033" s="28" t="e">
        <f t="shared" si="474"/>
        <v>#N/A</v>
      </c>
      <c r="U3033" s="29" t="e">
        <f t="shared" si="475"/>
        <v>#N/A</v>
      </c>
      <c r="V3033" s="26" t="e">
        <f>+INDEX('LISTA DE PRECIOS EKM '!A:K,MATCH('Precios ML'!B3033,'LISTA DE PRECIOS EKM '!A:A,0),8)</f>
        <v>#N/A</v>
      </c>
      <c r="W3033" s="26" t="e">
        <f t="shared" si="476"/>
        <v>#N/A</v>
      </c>
      <c r="X3033" s="26" t="e">
        <f t="shared" si="477"/>
        <v>#N/A</v>
      </c>
      <c r="Y3033" s="26"/>
      <c r="Z3033" s="26" t="e">
        <f t="shared" si="478"/>
        <v>#N/A</v>
      </c>
      <c r="AA3033" s="30" t="e">
        <f t="shared" si="479"/>
        <v>#N/A</v>
      </c>
    </row>
    <row r="3034" spans="1:27">
      <c r="A3034" s="20" t="s">
        <v>7668</v>
      </c>
      <c r="B3034" s="20" t="s">
        <v>7669</v>
      </c>
      <c r="C3034" s="25">
        <v>2490000</v>
      </c>
      <c r="D3034" s="22">
        <v>85</v>
      </c>
      <c r="E3034" s="22">
        <v>49</v>
      </c>
      <c r="F3034" s="22">
        <v>40</v>
      </c>
      <c r="G3034" s="22">
        <v>16000</v>
      </c>
      <c r="H3034" s="22" t="s">
        <v>5088</v>
      </c>
      <c r="I3034" s="26" t="e">
        <f>+IF(H3034='COSTOS VARIOS'!$C$1,'COSTOS VARIOS'!$C$2*'Precios ML'!V3034,'COSTOS VARIOS'!$B$2*'Precios ML'!V3034)</f>
        <v>#N/A</v>
      </c>
      <c r="J3034" s="22">
        <v>0</v>
      </c>
      <c r="K3034" s="27">
        <f t="shared" si="470"/>
        <v>10.4125</v>
      </c>
      <c r="L3034" s="27">
        <f t="shared" si="471"/>
        <v>10.4125</v>
      </c>
      <c r="M3034" s="26">
        <f>(INDEX(pesos!A:B,MATCH(L3034,pesos!A:A,1),2))</f>
        <v>16200</v>
      </c>
      <c r="N3034" s="26">
        <f>+R3034*'COSTOS VARIOS'!$O$1</f>
        <v>473100</v>
      </c>
      <c r="O3034" s="26">
        <f>+R3034*'COSTOS VARIOS'!$O$2</f>
        <v>10209</v>
      </c>
      <c r="P3034" s="26">
        <f>+R3034*'COSTOS VARIOS'!$O$3</f>
        <v>37350</v>
      </c>
      <c r="Q3034" s="26">
        <v>1</v>
      </c>
      <c r="R3034" s="26">
        <f t="shared" si="472"/>
        <v>2490000</v>
      </c>
      <c r="S3034" s="25" t="e">
        <f t="shared" si="473"/>
        <v>#N/A</v>
      </c>
      <c r="T3034" s="28" t="e">
        <f t="shared" si="474"/>
        <v>#N/A</v>
      </c>
      <c r="U3034" s="29" t="e">
        <f t="shared" si="475"/>
        <v>#N/A</v>
      </c>
      <c r="V3034" s="26" t="e">
        <f>+INDEX('LISTA DE PRECIOS EKM '!A:K,MATCH('Precios ML'!B3034,'LISTA DE PRECIOS EKM '!A:A,0),8)</f>
        <v>#N/A</v>
      </c>
      <c r="W3034" s="26" t="e">
        <f t="shared" si="476"/>
        <v>#N/A</v>
      </c>
      <c r="X3034" s="26" t="e">
        <f t="shared" si="477"/>
        <v>#N/A</v>
      </c>
      <c r="Y3034" s="26"/>
      <c r="Z3034" s="26" t="e">
        <f t="shared" si="478"/>
        <v>#N/A</v>
      </c>
      <c r="AA3034" s="30" t="e">
        <f t="shared" si="479"/>
        <v>#N/A</v>
      </c>
    </row>
    <row r="3035" spans="1:27">
      <c r="A3035" s="20" t="s">
        <v>7670</v>
      </c>
      <c r="B3035" s="20" t="s">
        <v>7671</v>
      </c>
      <c r="C3035" s="25">
        <v>2900000</v>
      </c>
      <c r="D3035" s="22">
        <v>85</v>
      </c>
      <c r="E3035" s="22">
        <v>49</v>
      </c>
      <c r="F3035" s="22">
        <v>40</v>
      </c>
      <c r="G3035" s="22">
        <v>16000</v>
      </c>
      <c r="H3035" s="22" t="s">
        <v>5088</v>
      </c>
      <c r="I3035" s="26">
        <f>+IF(H3035='COSTOS VARIOS'!$C$1,'COSTOS VARIOS'!$C$2*'Precios ML'!V3035,'COSTOS VARIOS'!$B$2*'Precios ML'!V3035)</f>
        <v>1275980</v>
      </c>
      <c r="J3035" s="22">
        <v>0</v>
      </c>
      <c r="K3035" s="27">
        <f t="shared" si="470"/>
        <v>10.4125</v>
      </c>
      <c r="L3035" s="27">
        <f t="shared" si="471"/>
        <v>10.4125</v>
      </c>
      <c r="M3035" s="26">
        <f>(INDEX(pesos!A:B,MATCH(L3035,pesos!A:A,1),2))</f>
        <v>16200</v>
      </c>
      <c r="N3035" s="26">
        <f>+R3035*'COSTOS VARIOS'!$O$1</f>
        <v>551000</v>
      </c>
      <c r="O3035" s="26">
        <f>+R3035*'COSTOS VARIOS'!$O$2</f>
        <v>11890.000000000002</v>
      </c>
      <c r="P3035" s="26">
        <f>+R3035*'COSTOS VARIOS'!$O$3</f>
        <v>43500</v>
      </c>
      <c r="Q3035" s="26">
        <v>1</v>
      </c>
      <c r="R3035" s="26">
        <f t="shared" si="472"/>
        <v>2900000</v>
      </c>
      <c r="S3035" s="25">
        <f t="shared" si="473"/>
        <v>4798570</v>
      </c>
      <c r="T3035" s="28">
        <f t="shared" si="474"/>
        <v>0.32954192603213039</v>
      </c>
      <c r="U3035" s="29">
        <f t="shared" si="475"/>
        <v>6379900</v>
      </c>
      <c r="V3035" s="26">
        <f>+INDEX('LISTA DE PRECIOS EKM '!A:K,MATCH('Precios ML'!B3035,'LISTA DE PRECIOS EKM '!A:A,0),8)</f>
        <v>6379900</v>
      </c>
      <c r="W3035" s="26">
        <f t="shared" si="476"/>
        <v>6379900</v>
      </c>
      <c r="X3035" s="26">
        <f t="shared" si="477"/>
        <v>0</v>
      </c>
      <c r="Y3035" s="26"/>
      <c r="Z3035" s="26">
        <f t="shared" si="478"/>
        <v>6379900</v>
      </c>
      <c r="AA3035" s="30">
        <f t="shared" si="479"/>
        <v>1.1999655172413792</v>
      </c>
    </row>
    <row r="3036" spans="1:27">
      <c r="A3036" s="20" t="s">
        <v>7670</v>
      </c>
      <c r="B3036" s="20" t="s">
        <v>7671</v>
      </c>
      <c r="C3036" s="25">
        <v>2900000</v>
      </c>
      <c r="D3036" s="22">
        <v>85</v>
      </c>
      <c r="E3036" s="22">
        <v>49</v>
      </c>
      <c r="F3036" s="22">
        <v>40</v>
      </c>
      <c r="G3036" s="22">
        <v>16000</v>
      </c>
      <c r="H3036" s="22" t="s">
        <v>5088</v>
      </c>
      <c r="I3036" s="26">
        <f>+IF(H3036='COSTOS VARIOS'!$C$1,'COSTOS VARIOS'!$C$2*'Precios ML'!V3036,'COSTOS VARIOS'!$B$2*'Precios ML'!V3036)</f>
        <v>1275980</v>
      </c>
      <c r="J3036" s="22">
        <v>0</v>
      </c>
      <c r="K3036" s="27">
        <f t="shared" si="470"/>
        <v>10.4125</v>
      </c>
      <c r="L3036" s="27">
        <f t="shared" si="471"/>
        <v>10.4125</v>
      </c>
      <c r="M3036" s="26">
        <f>(INDEX(pesos!A:B,MATCH(L3036,pesos!A:A,1),2))</f>
        <v>16200</v>
      </c>
      <c r="N3036" s="26">
        <f>+R3036*'COSTOS VARIOS'!$O$1</f>
        <v>551000</v>
      </c>
      <c r="O3036" s="26">
        <f>+R3036*'COSTOS VARIOS'!$O$2</f>
        <v>11890.000000000002</v>
      </c>
      <c r="P3036" s="26">
        <f>+R3036*'COSTOS VARIOS'!$O$3</f>
        <v>43500</v>
      </c>
      <c r="Q3036" s="26">
        <v>1</v>
      </c>
      <c r="R3036" s="26">
        <f t="shared" si="472"/>
        <v>2900000</v>
      </c>
      <c r="S3036" s="25">
        <f t="shared" si="473"/>
        <v>4798570</v>
      </c>
      <c r="T3036" s="28">
        <f t="shared" si="474"/>
        <v>0.32954192603213039</v>
      </c>
      <c r="U3036" s="29">
        <f t="shared" si="475"/>
        <v>6379900</v>
      </c>
      <c r="V3036" s="26">
        <f>+INDEX('LISTA DE PRECIOS EKM '!A:K,MATCH('Precios ML'!B3036,'LISTA DE PRECIOS EKM '!A:A,0),8)</f>
        <v>6379900</v>
      </c>
      <c r="W3036" s="26">
        <f t="shared" si="476"/>
        <v>6379900</v>
      </c>
      <c r="X3036" s="26">
        <f t="shared" si="477"/>
        <v>0</v>
      </c>
      <c r="Y3036" s="26"/>
      <c r="Z3036" s="26">
        <f t="shared" si="478"/>
        <v>6379900</v>
      </c>
      <c r="AA3036" s="30">
        <f t="shared" si="479"/>
        <v>1.1999655172413792</v>
      </c>
    </row>
    <row r="3037" spans="1:27">
      <c r="A3037" s="20" t="s">
        <v>7672</v>
      </c>
      <c r="B3037" s="20" t="s">
        <v>2432</v>
      </c>
      <c r="C3037" s="25">
        <v>1630000</v>
      </c>
      <c r="D3037" s="22">
        <v>85</v>
      </c>
      <c r="E3037" s="22">
        <v>49</v>
      </c>
      <c r="F3037" s="22">
        <v>40</v>
      </c>
      <c r="G3037" s="22">
        <v>16000</v>
      </c>
      <c r="H3037" s="22" t="s">
        <v>5088</v>
      </c>
      <c r="I3037" s="26">
        <f>+IF(H3037='COSTOS VARIOS'!$C$1,'COSTOS VARIOS'!$C$2*'Precios ML'!V3037,'COSTOS VARIOS'!$B$2*'Precios ML'!V3037)</f>
        <v>627980</v>
      </c>
      <c r="J3037" s="22">
        <v>0</v>
      </c>
      <c r="K3037" s="27">
        <f t="shared" si="470"/>
        <v>10.4125</v>
      </c>
      <c r="L3037" s="27">
        <f t="shared" si="471"/>
        <v>10.4125</v>
      </c>
      <c r="M3037" s="26">
        <f>(INDEX(pesos!A:B,MATCH(L3037,pesos!A:A,1),2))</f>
        <v>16200</v>
      </c>
      <c r="N3037" s="26">
        <f>+R3037*'COSTOS VARIOS'!$O$1</f>
        <v>309700</v>
      </c>
      <c r="O3037" s="26">
        <f>+R3037*'COSTOS VARIOS'!$O$2</f>
        <v>6683.0000000000009</v>
      </c>
      <c r="P3037" s="26">
        <f>+R3037*'COSTOS VARIOS'!$O$3</f>
        <v>24450</v>
      </c>
      <c r="Q3037" s="26">
        <v>1</v>
      </c>
      <c r="R3037" s="26">
        <f t="shared" si="472"/>
        <v>1630000</v>
      </c>
      <c r="S3037" s="25">
        <f t="shared" si="473"/>
        <v>2615013</v>
      </c>
      <c r="T3037" s="28">
        <f t="shared" si="474"/>
        <v>0.20072060827231075</v>
      </c>
      <c r="U3037" s="29">
        <f t="shared" si="475"/>
        <v>3139900</v>
      </c>
      <c r="V3037" s="26">
        <f>+INDEX('LISTA DE PRECIOS EKM '!A:K,MATCH('Precios ML'!B3037,'LISTA DE PRECIOS EKM '!A:A,0),8)</f>
        <v>3139900</v>
      </c>
      <c r="W3037" s="26">
        <f t="shared" si="476"/>
        <v>3139900</v>
      </c>
      <c r="X3037" s="26">
        <f t="shared" si="477"/>
        <v>0</v>
      </c>
      <c r="Y3037" s="26"/>
      <c r="Z3037" s="26">
        <f t="shared" si="478"/>
        <v>3139900</v>
      </c>
      <c r="AA3037" s="30">
        <f t="shared" si="479"/>
        <v>0.92631901840490793</v>
      </c>
    </row>
    <row r="3038" spans="1:27">
      <c r="A3038" s="20" t="s">
        <v>7672</v>
      </c>
      <c r="B3038" s="20" t="s">
        <v>2432</v>
      </c>
      <c r="C3038" s="25">
        <v>1630000</v>
      </c>
      <c r="D3038" s="22">
        <v>85</v>
      </c>
      <c r="E3038" s="22">
        <v>49</v>
      </c>
      <c r="F3038" s="22">
        <v>40</v>
      </c>
      <c r="G3038" s="22">
        <v>16000</v>
      </c>
      <c r="H3038" s="22" t="s">
        <v>5088</v>
      </c>
      <c r="I3038" s="26">
        <f>+IF(H3038='COSTOS VARIOS'!$C$1,'COSTOS VARIOS'!$C$2*'Precios ML'!V3038,'COSTOS VARIOS'!$B$2*'Precios ML'!V3038)</f>
        <v>627980</v>
      </c>
      <c r="J3038" s="22">
        <v>0</v>
      </c>
      <c r="K3038" s="27">
        <f t="shared" si="470"/>
        <v>10.4125</v>
      </c>
      <c r="L3038" s="27">
        <f t="shared" si="471"/>
        <v>10.4125</v>
      </c>
      <c r="M3038" s="26">
        <f>(INDEX(pesos!A:B,MATCH(L3038,pesos!A:A,1),2))</f>
        <v>16200</v>
      </c>
      <c r="N3038" s="26">
        <f>+R3038*'COSTOS VARIOS'!$O$1</f>
        <v>309700</v>
      </c>
      <c r="O3038" s="26">
        <f>+R3038*'COSTOS VARIOS'!$O$2</f>
        <v>6683.0000000000009</v>
      </c>
      <c r="P3038" s="26">
        <f>+R3038*'COSTOS VARIOS'!$O$3</f>
        <v>24450</v>
      </c>
      <c r="Q3038" s="26">
        <v>1</v>
      </c>
      <c r="R3038" s="26">
        <f t="shared" si="472"/>
        <v>1630000</v>
      </c>
      <c r="S3038" s="25">
        <f t="shared" si="473"/>
        <v>2615013</v>
      </c>
      <c r="T3038" s="28">
        <f t="shared" si="474"/>
        <v>0.20072060827231075</v>
      </c>
      <c r="U3038" s="29">
        <f t="shared" si="475"/>
        <v>3139900</v>
      </c>
      <c r="V3038" s="26">
        <f>+INDEX('LISTA DE PRECIOS EKM '!A:K,MATCH('Precios ML'!B3038,'LISTA DE PRECIOS EKM '!A:A,0),8)</f>
        <v>3139900</v>
      </c>
      <c r="W3038" s="26">
        <f t="shared" si="476"/>
        <v>3139900</v>
      </c>
      <c r="X3038" s="26">
        <f t="shared" si="477"/>
        <v>0</v>
      </c>
      <c r="Y3038" s="26"/>
      <c r="Z3038" s="26">
        <f t="shared" si="478"/>
        <v>3139900</v>
      </c>
      <c r="AA3038" s="30">
        <f t="shared" si="479"/>
        <v>0.92631901840490793</v>
      </c>
    </row>
    <row r="3039" spans="1:27">
      <c r="A3039" s="20" t="s">
        <v>7673</v>
      </c>
      <c r="B3039" s="20" t="s">
        <v>2429</v>
      </c>
      <c r="C3039" s="25">
        <v>1630000</v>
      </c>
      <c r="D3039" s="22">
        <v>85</v>
      </c>
      <c r="E3039" s="22">
        <v>49</v>
      </c>
      <c r="F3039" s="22">
        <v>40</v>
      </c>
      <c r="G3039" s="22">
        <v>16000</v>
      </c>
      <c r="H3039" s="22" t="s">
        <v>5088</v>
      </c>
      <c r="I3039" s="26">
        <f>+IF(H3039='COSTOS VARIOS'!$C$1,'COSTOS VARIOS'!$C$2*'Precios ML'!V3039,'COSTOS VARIOS'!$B$2*'Precios ML'!V3039)</f>
        <v>627980</v>
      </c>
      <c r="J3039" s="22">
        <v>0</v>
      </c>
      <c r="K3039" s="27">
        <f t="shared" si="470"/>
        <v>10.4125</v>
      </c>
      <c r="L3039" s="27">
        <f t="shared" si="471"/>
        <v>10.4125</v>
      </c>
      <c r="M3039" s="26">
        <f>(INDEX(pesos!A:B,MATCH(L3039,pesos!A:A,1),2))</f>
        <v>16200</v>
      </c>
      <c r="N3039" s="26">
        <f>+R3039*'COSTOS VARIOS'!$O$1</f>
        <v>309700</v>
      </c>
      <c r="O3039" s="26">
        <f>+R3039*'COSTOS VARIOS'!$O$2</f>
        <v>6683.0000000000009</v>
      </c>
      <c r="P3039" s="26">
        <f>+R3039*'COSTOS VARIOS'!$O$3</f>
        <v>24450</v>
      </c>
      <c r="Q3039" s="26">
        <v>1</v>
      </c>
      <c r="R3039" s="26">
        <f t="shared" si="472"/>
        <v>1630000</v>
      </c>
      <c r="S3039" s="25">
        <f t="shared" si="473"/>
        <v>2615013</v>
      </c>
      <c r="T3039" s="28">
        <f t="shared" si="474"/>
        <v>0.20072060827231075</v>
      </c>
      <c r="U3039" s="29">
        <f t="shared" si="475"/>
        <v>3139900</v>
      </c>
      <c r="V3039" s="26">
        <f>+INDEX('LISTA DE PRECIOS EKM '!A:K,MATCH('Precios ML'!B3039,'LISTA DE PRECIOS EKM '!A:A,0),8)</f>
        <v>3139900</v>
      </c>
      <c r="W3039" s="26">
        <f t="shared" si="476"/>
        <v>3139900</v>
      </c>
      <c r="X3039" s="26">
        <f t="shared" si="477"/>
        <v>0</v>
      </c>
      <c r="Y3039" s="26"/>
      <c r="Z3039" s="26">
        <f t="shared" si="478"/>
        <v>3139900</v>
      </c>
      <c r="AA3039" s="30">
        <f t="shared" si="479"/>
        <v>0.92631901840490793</v>
      </c>
    </row>
    <row r="3040" spans="1:27">
      <c r="A3040" s="20" t="s">
        <v>7673</v>
      </c>
      <c r="B3040" s="20" t="s">
        <v>2429</v>
      </c>
      <c r="C3040" s="25">
        <v>1630000</v>
      </c>
      <c r="D3040" s="22">
        <v>85</v>
      </c>
      <c r="E3040" s="22">
        <v>49</v>
      </c>
      <c r="F3040" s="22">
        <v>40</v>
      </c>
      <c r="G3040" s="22">
        <v>16000</v>
      </c>
      <c r="H3040" s="22" t="s">
        <v>5088</v>
      </c>
      <c r="I3040" s="26">
        <f>+IF(H3040='COSTOS VARIOS'!$C$1,'COSTOS VARIOS'!$C$2*'Precios ML'!V3040,'COSTOS VARIOS'!$B$2*'Precios ML'!V3040)</f>
        <v>627980</v>
      </c>
      <c r="J3040" s="22">
        <v>0</v>
      </c>
      <c r="K3040" s="27">
        <f t="shared" si="470"/>
        <v>10.4125</v>
      </c>
      <c r="L3040" s="27">
        <f t="shared" si="471"/>
        <v>10.4125</v>
      </c>
      <c r="M3040" s="26">
        <f>(INDEX(pesos!A:B,MATCH(L3040,pesos!A:A,1),2))</f>
        <v>16200</v>
      </c>
      <c r="N3040" s="26">
        <f>+R3040*'COSTOS VARIOS'!$O$1</f>
        <v>309700</v>
      </c>
      <c r="O3040" s="26">
        <f>+R3040*'COSTOS VARIOS'!$O$2</f>
        <v>6683.0000000000009</v>
      </c>
      <c r="P3040" s="26">
        <f>+R3040*'COSTOS VARIOS'!$O$3</f>
        <v>24450</v>
      </c>
      <c r="Q3040" s="26">
        <v>1</v>
      </c>
      <c r="R3040" s="26">
        <f t="shared" si="472"/>
        <v>1630000</v>
      </c>
      <c r="S3040" s="25">
        <f t="shared" si="473"/>
        <v>2615013</v>
      </c>
      <c r="T3040" s="28">
        <f t="shared" si="474"/>
        <v>0.20072060827231075</v>
      </c>
      <c r="U3040" s="29">
        <f t="shared" si="475"/>
        <v>3139900</v>
      </c>
      <c r="V3040" s="26">
        <f>+INDEX('LISTA DE PRECIOS EKM '!A:K,MATCH('Precios ML'!B3040,'LISTA DE PRECIOS EKM '!A:A,0),8)</f>
        <v>3139900</v>
      </c>
      <c r="W3040" s="26">
        <f t="shared" si="476"/>
        <v>3139900</v>
      </c>
      <c r="X3040" s="26">
        <f t="shared" si="477"/>
        <v>0</v>
      </c>
      <c r="Y3040" s="26"/>
      <c r="Z3040" s="26">
        <f t="shared" si="478"/>
        <v>3139900</v>
      </c>
      <c r="AA3040" s="30">
        <f t="shared" si="479"/>
        <v>0.92631901840490793</v>
      </c>
    </row>
    <row r="3041" spans="1:27">
      <c r="A3041" s="20" t="s">
        <v>7674</v>
      </c>
      <c r="B3041" s="20" t="s">
        <v>2434</v>
      </c>
      <c r="C3041" s="25">
        <v>1630000</v>
      </c>
      <c r="D3041" s="22">
        <v>85</v>
      </c>
      <c r="E3041" s="22">
        <v>49</v>
      </c>
      <c r="F3041" s="22">
        <v>40</v>
      </c>
      <c r="G3041" s="22">
        <v>16000</v>
      </c>
      <c r="H3041" s="22" t="s">
        <v>5088</v>
      </c>
      <c r="I3041" s="26">
        <f>+IF(H3041='COSTOS VARIOS'!$C$1,'COSTOS VARIOS'!$C$2*'Precios ML'!V3041,'COSTOS VARIOS'!$B$2*'Precios ML'!V3041)</f>
        <v>627980</v>
      </c>
      <c r="J3041" s="22">
        <v>0</v>
      </c>
      <c r="K3041" s="27">
        <f t="shared" si="470"/>
        <v>10.4125</v>
      </c>
      <c r="L3041" s="27">
        <f t="shared" si="471"/>
        <v>10.4125</v>
      </c>
      <c r="M3041" s="26">
        <f>(INDEX(pesos!A:B,MATCH(L3041,pesos!A:A,1),2))</f>
        <v>16200</v>
      </c>
      <c r="N3041" s="26">
        <f>+R3041*'COSTOS VARIOS'!$O$1</f>
        <v>309700</v>
      </c>
      <c r="O3041" s="26">
        <f>+R3041*'COSTOS VARIOS'!$O$2</f>
        <v>6683.0000000000009</v>
      </c>
      <c r="P3041" s="26">
        <f>+R3041*'COSTOS VARIOS'!$O$3</f>
        <v>24450</v>
      </c>
      <c r="Q3041" s="26">
        <v>1</v>
      </c>
      <c r="R3041" s="26">
        <f t="shared" si="472"/>
        <v>1630000</v>
      </c>
      <c r="S3041" s="25">
        <f t="shared" si="473"/>
        <v>2615013</v>
      </c>
      <c r="T3041" s="28">
        <f t="shared" si="474"/>
        <v>0.20072060827231075</v>
      </c>
      <c r="U3041" s="29">
        <f t="shared" si="475"/>
        <v>3139900</v>
      </c>
      <c r="V3041" s="26">
        <f>+INDEX('LISTA DE PRECIOS EKM '!A:K,MATCH('Precios ML'!B3041,'LISTA DE PRECIOS EKM '!A:A,0),8)</f>
        <v>3139900</v>
      </c>
      <c r="W3041" s="26">
        <f t="shared" si="476"/>
        <v>3139900</v>
      </c>
      <c r="X3041" s="26">
        <f t="shared" si="477"/>
        <v>0</v>
      </c>
      <c r="Y3041" s="26"/>
      <c r="Z3041" s="26">
        <f t="shared" si="478"/>
        <v>3139900</v>
      </c>
      <c r="AA3041" s="30">
        <f t="shared" si="479"/>
        <v>0.92631901840490793</v>
      </c>
    </row>
    <row r="3042" spans="1:27">
      <c r="A3042" s="20" t="s">
        <v>7674</v>
      </c>
      <c r="B3042" s="20" t="s">
        <v>2434</v>
      </c>
      <c r="C3042" s="25">
        <v>1630000</v>
      </c>
      <c r="D3042" s="22">
        <v>85</v>
      </c>
      <c r="E3042" s="22">
        <v>49</v>
      </c>
      <c r="F3042" s="22">
        <v>40</v>
      </c>
      <c r="G3042" s="22">
        <v>16000</v>
      </c>
      <c r="H3042" s="22" t="s">
        <v>5088</v>
      </c>
      <c r="I3042" s="26">
        <f>+IF(H3042='COSTOS VARIOS'!$C$1,'COSTOS VARIOS'!$C$2*'Precios ML'!V3042,'COSTOS VARIOS'!$B$2*'Precios ML'!V3042)</f>
        <v>627980</v>
      </c>
      <c r="J3042" s="22">
        <v>0</v>
      </c>
      <c r="K3042" s="27">
        <f t="shared" si="470"/>
        <v>10.4125</v>
      </c>
      <c r="L3042" s="27">
        <f t="shared" si="471"/>
        <v>10.4125</v>
      </c>
      <c r="M3042" s="26">
        <f>(INDEX(pesos!A:B,MATCH(L3042,pesos!A:A,1),2))</f>
        <v>16200</v>
      </c>
      <c r="N3042" s="26">
        <f>+R3042*'COSTOS VARIOS'!$O$1</f>
        <v>309700</v>
      </c>
      <c r="O3042" s="26">
        <f>+R3042*'COSTOS VARIOS'!$O$2</f>
        <v>6683.0000000000009</v>
      </c>
      <c r="P3042" s="26">
        <f>+R3042*'COSTOS VARIOS'!$O$3</f>
        <v>24450</v>
      </c>
      <c r="Q3042" s="26">
        <v>1</v>
      </c>
      <c r="R3042" s="26">
        <f t="shared" si="472"/>
        <v>1630000</v>
      </c>
      <c r="S3042" s="25">
        <f t="shared" si="473"/>
        <v>2615013</v>
      </c>
      <c r="T3042" s="28">
        <f t="shared" si="474"/>
        <v>0.20072060827231075</v>
      </c>
      <c r="U3042" s="29">
        <f t="shared" si="475"/>
        <v>3139900</v>
      </c>
      <c r="V3042" s="26">
        <f>+INDEX('LISTA DE PRECIOS EKM '!A:K,MATCH('Precios ML'!B3042,'LISTA DE PRECIOS EKM '!A:A,0),8)</f>
        <v>3139900</v>
      </c>
      <c r="W3042" s="26">
        <f t="shared" si="476"/>
        <v>3139900</v>
      </c>
      <c r="X3042" s="26">
        <f t="shared" si="477"/>
        <v>0</v>
      </c>
      <c r="Y3042" s="26"/>
      <c r="Z3042" s="26">
        <f t="shared" si="478"/>
        <v>3139900</v>
      </c>
      <c r="AA3042" s="30">
        <f t="shared" si="479"/>
        <v>0.92631901840490793</v>
      </c>
    </row>
    <row r="3043" spans="1:27">
      <c r="A3043" s="20" t="s">
        <v>7673</v>
      </c>
      <c r="B3043" s="20" t="s">
        <v>2427</v>
      </c>
      <c r="C3043" s="25">
        <v>1630000</v>
      </c>
      <c r="D3043" s="22">
        <v>85</v>
      </c>
      <c r="E3043" s="22">
        <v>49</v>
      </c>
      <c r="F3043" s="22">
        <v>40</v>
      </c>
      <c r="G3043" s="22">
        <v>16000</v>
      </c>
      <c r="H3043" s="22" t="s">
        <v>5088</v>
      </c>
      <c r="I3043" s="26">
        <f>+IF(H3043='COSTOS VARIOS'!$C$1,'COSTOS VARIOS'!$C$2*'Precios ML'!V3043,'COSTOS VARIOS'!$B$2*'Precios ML'!V3043)</f>
        <v>627980</v>
      </c>
      <c r="J3043" s="22">
        <v>0</v>
      </c>
      <c r="K3043" s="27">
        <f t="shared" si="470"/>
        <v>10.4125</v>
      </c>
      <c r="L3043" s="27">
        <f t="shared" si="471"/>
        <v>10.4125</v>
      </c>
      <c r="M3043" s="26">
        <f>(INDEX(pesos!A:B,MATCH(L3043,pesos!A:A,1),2))</f>
        <v>16200</v>
      </c>
      <c r="N3043" s="26">
        <f>+R3043*'COSTOS VARIOS'!$O$1</f>
        <v>309700</v>
      </c>
      <c r="O3043" s="26">
        <f>+R3043*'COSTOS VARIOS'!$O$2</f>
        <v>6683.0000000000009</v>
      </c>
      <c r="P3043" s="26">
        <f>+R3043*'COSTOS VARIOS'!$O$3</f>
        <v>24450</v>
      </c>
      <c r="Q3043" s="26">
        <v>1</v>
      </c>
      <c r="R3043" s="26">
        <f t="shared" si="472"/>
        <v>1630000</v>
      </c>
      <c r="S3043" s="25">
        <f t="shared" si="473"/>
        <v>2615013</v>
      </c>
      <c r="T3043" s="28">
        <f t="shared" si="474"/>
        <v>0.20072060827231075</v>
      </c>
      <c r="U3043" s="29">
        <f t="shared" si="475"/>
        <v>3139900</v>
      </c>
      <c r="V3043" s="26">
        <f>+INDEX('LISTA DE PRECIOS EKM '!A:K,MATCH('Precios ML'!B3043,'LISTA DE PRECIOS EKM '!A:A,0),8)</f>
        <v>3139900</v>
      </c>
      <c r="W3043" s="26">
        <f t="shared" si="476"/>
        <v>3139900</v>
      </c>
      <c r="X3043" s="26">
        <f t="shared" si="477"/>
        <v>0</v>
      </c>
      <c r="Y3043" s="26"/>
      <c r="Z3043" s="26">
        <f t="shared" si="478"/>
        <v>3139900</v>
      </c>
      <c r="AA3043" s="30">
        <f t="shared" si="479"/>
        <v>0.92631901840490793</v>
      </c>
    </row>
    <row r="3044" spans="1:27">
      <c r="A3044" s="20" t="s">
        <v>7673</v>
      </c>
      <c r="B3044" s="20" t="s">
        <v>2427</v>
      </c>
      <c r="C3044" s="25">
        <v>1630000</v>
      </c>
      <c r="D3044" s="22">
        <v>85</v>
      </c>
      <c r="E3044" s="22">
        <v>49</v>
      </c>
      <c r="F3044" s="22">
        <v>40</v>
      </c>
      <c r="G3044" s="22">
        <v>16000</v>
      </c>
      <c r="H3044" s="22" t="s">
        <v>5088</v>
      </c>
      <c r="I3044" s="26">
        <f>+IF(H3044='COSTOS VARIOS'!$C$1,'COSTOS VARIOS'!$C$2*'Precios ML'!V3044,'COSTOS VARIOS'!$B$2*'Precios ML'!V3044)</f>
        <v>627980</v>
      </c>
      <c r="J3044" s="22">
        <v>0</v>
      </c>
      <c r="K3044" s="27">
        <f t="shared" si="470"/>
        <v>10.4125</v>
      </c>
      <c r="L3044" s="27">
        <f t="shared" si="471"/>
        <v>10.4125</v>
      </c>
      <c r="M3044" s="26">
        <f>(INDEX(pesos!A:B,MATCH(L3044,pesos!A:A,1),2))</f>
        <v>16200</v>
      </c>
      <c r="N3044" s="26">
        <f>+R3044*'COSTOS VARIOS'!$O$1</f>
        <v>309700</v>
      </c>
      <c r="O3044" s="26">
        <f>+R3044*'COSTOS VARIOS'!$O$2</f>
        <v>6683.0000000000009</v>
      </c>
      <c r="P3044" s="26">
        <f>+R3044*'COSTOS VARIOS'!$O$3</f>
        <v>24450</v>
      </c>
      <c r="Q3044" s="26">
        <v>1</v>
      </c>
      <c r="R3044" s="26">
        <f t="shared" si="472"/>
        <v>1630000</v>
      </c>
      <c r="S3044" s="25">
        <f t="shared" si="473"/>
        <v>2615013</v>
      </c>
      <c r="T3044" s="28">
        <f t="shared" si="474"/>
        <v>0.20072060827231075</v>
      </c>
      <c r="U3044" s="29">
        <f t="shared" si="475"/>
        <v>3139900</v>
      </c>
      <c r="V3044" s="26">
        <f>+INDEX('LISTA DE PRECIOS EKM '!A:K,MATCH('Precios ML'!B3044,'LISTA DE PRECIOS EKM '!A:A,0),8)</f>
        <v>3139900</v>
      </c>
      <c r="W3044" s="26">
        <f t="shared" si="476"/>
        <v>3139900</v>
      </c>
      <c r="X3044" s="26">
        <f t="shared" si="477"/>
        <v>0</v>
      </c>
      <c r="Y3044" s="26"/>
      <c r="Z3044" s="26">
        <f t="shared" si="478"/>
        <v>3139900</v>
      </c>
      <c r="AA3044" s="30">
        <f t="shared" si="479"/>
        <v>0.92631901840490793</v>
      </c>
    </row>
    <row r="3045" spans="1:27">
      <c r="A3045" s="20" t="s">
        <v>7675</v>
      </c>
      <c r="B3045" s="20" t="s">
        <v>7676</v>
      </c>
      <c r="C3045" s="25">
        <v>2490000</v>
      </c>
      <c r="D3045" s="22">
        <v>85</v>
      </c>
      <c r="E3045" s="22">
        <v>49</v>
      </c>
      <c r="F3045" s="22">
        <v>40</v>
      </c>
      <c r="G3045" s="22">
        <v>16000</v>
      </c>
      <c r="H3045" s="22" t="s">
        <v>5088</v>
      </c>
      <c r="I3045" s="26">
        <f>+IF(H3045='COSTOS VARIOS'!$C$1,'COSTOS VARIOS'!$C$2*'Precios ML'!V3045,'COSTOS VARIOS'!$B$2*'Precios ML'!V3045)</f>
        <v>1041980</v>
      </c>
      <c r="J3045" s="22">
        <v>0</v>
      </c>
      <c r="K3045" s="27">
        <f t="shared" si="470"/>
        <v>10.4125</v>
      </c>
      <c r="L3045" s="27">
        <f t="shared" si="471"/>
        <v>10.4125</v>
      </c>
      <c r="M3045" s="26">
        <f>(INDEX(pesos!A:B,MATCH(L3045,pesos!A:A,1),2))</f>
        <v>16200</v>
      </c>
      <c r="N3045" s="26">
        <f>+R3045*'COSTOS VARIOS'!$O$1</f>
        <v>473100</v>
      </c>
      <c r="O3045" s="26">
        <f>+R3045*'COSTOS VARIOS'!$O$2</f>
        <v>10209</v>
      </c>
      <c r="P3045" s="26">
        <f>+R3045*'COSTOS VARIOS'!$O$3</f>
        <v>37350</v>
      </c>
      <c r="Q3045" s="26">
        <v>1</v>
      </c>
      <c r="R3045" s="26">
        <f t="shared" si="472"/>
        <v>2490000</v>
      </c>
      <c r="S3045" s="25">
        <f t="shared" si="473"/>
        <v>4068839</v>
      </c>
      <c r="T3045" s="28">
        <f t="shared" si="474"/>
        <v>0.2804389655132582</v>
      </c>
      <c r="U3045" s="29">
        <f t="shared" si="475"/>
        <v>5209900</v>
      </c>
      <c r="V3045" s="26">
        <f>+INDEX('LISTA DE PRECIOS EKM '!A:K,MATCH('Precios ML'!B3045,'LISTA DE PRECIOS EKM '!A:A,0),8)</f>
        <v>5209900</v>
      </c>
      <c r="W3045" s="26">
        <f t="shared" si="476"/>
        <v>5209900</v>
      </c>
      <c r="X3045" s="26">
        <f t="shared" si="477"/>
        <v>0</v>
      </c>
      <c r="Y3045" s="26"/>
      <c r="Z3045" s="26">
        <f t="shared" si="478"/>
        <v>5209900</v>
      </c>
      <c r="AA3045" s="30">
        <f t="shared" si="479"/>
        <v>1.0923293172690762</v>
      </c>
    </row>
    <row r="3046" spans="1:27">
      <c r="A3046" s="20" t="s">
        <v>7675</v>
      </c>
      <c r="B3046" s="20" t="s">
        <v>7676</v>
      </c>
      <c r="C3046" s="25">
        <v>2490000</v>
      </c>
      <c r="D3046" s="22">
        <v>85</v>
      </c>
      <c r="E3046" s="22">
        <v>49</v>
      </c>
      <c r="F3046" s="22">
        <v>40</v>
      </c>
      <c r="G3046" s="22">
        <v>16000</v>
      </c>
      <c r="H3046" s="22" t="s">
        <v>5088</v>
      </c>
      <c r="I3046" s="26">
        <f>+IF(H3046='COSTOS VARIOS'!$C$1,'COSTOS VARIOS'!$C$2*'Precios ML'!V3046,'COSTOS VARIOS'!$B$2*'Precios ML'!V3046)</f>
        <v>1041980</v>
      </c>
      <c r="J3046" s="22">
        <v>0</v>
      </c>
      <c r="K3046" s="27">
        <f t="shared" si="470"/>
        <v>10.4125</v>
      </c>
      <c r="L3046" s="27">
        <f t="shared" si="471"/>
        <v>10.4125</v>
      </c>
      <c r="M3046" s="26">
        <f>(INDEX(pesos!A:B,MATCH(L3046,pesos!A:A,1),2))</f>
        <v>16200</v>
      </c>
      <c r="N3046" s="26">
        <f>+R3046*'COSTOS VARIOS'!$O$1</f>
        <v>473100</v>
      </c>
      <c r="O3046" s="26">
        <f>+R3046*'COSTOS VARIOS'!$O$2</f>
        <v>10209</v>
      </c>
      <c r="P3046" s="26">
        <f>+R3046*'COSTOS VARIOS'!$O$3</f>
        <v>37350</v>
      </c>
      <c r="Q3046" s="26">
        <v>1</v>
      </c>
      <c r="R3046" s="26">
        <f t="shared" si="472"/>
        <v>2490000</v>
      </c>
      <c r="S3046" s="25">
        <f t="shared" si="473"/>
        <v>4068839</v>
      </c>
      <c r="T3046" s="28">
        <f t="shared" si="474"/>
        <v>0.2804389655132582</v>
      </c>
      <c r="U3046" s="29">
        <f t="shared" si="475"/>
        <v>5209900</v>
      </c>
      <c r="V3046" s="26">
        <f>+INDEX('LISTA DE PRECIOS EKM '!A:K,MATCH('Precios ML'!B3046,'LISTA DE PRECIOS EKM '!A:A,0),8)</f>
        <v>5209900</v>
      </c>
      <c r="W3046" s="26">
        <f t="shared" si="476"/>
        <v>5209900</v>
      </c>
      <c r="X3046" s="26">
        <f t="shared" si="477"/>
        <v>0</v>
      </c>
      <c r="Y3046" s="26"/>
      <c r="Z3046" s="26">
        <f t="shared" si="478"/>
        <v>5209900</v>
      </c>
      <c r="AA3046" s="30">
        <f t="shared" si="479"/>
        <v>1.0923293172690762</v>
      </c>
    </row>
    <row r="3047" spans="1:27">
      <c r="A3047" s="20" t="s">
        <v>7677</v>
      </c>
      <c r="B3047" s="20" t="s">
        <v>7678</v>
      </c>
      <c r="C3047" s="25">
        <v>1630000</v>
      </c>
      <c r="D3047" s="22">
        <v>85</v>
      </c>
      <c r="E3047" s="22">
        <v>49</v>
      </c>
      <c r="F3047" s="22">
        <v>40</v>
      </c>
      <c r="G3047" s="22">
        <v>16000</v>
      </c>
      <c r="H3047" s="22" t="s">
        <v>5088</v>
      </c>
      <c r="I3047" s="26">
        <f>+IF(H3047='COSTOS VARIOS'!$C$1,'COSTOS VARIOS'!$C$2*'Precios ML'!V3047,'COSTOS VARIOS'!$B$2*'Precios ML'!V3047)</f>
        <v>607980</v>
      </c>
      <c r="J3047" s="22">
        <v>0</v>
      </c>
      <c r="K3047" s="27">
        <f t="shared" si="470"/>
        <v>10.4125</v>
      </c>
      <c r="L3047" s="27">
        <f t="shared" si="471"/>
        <v>10.4125</v>
      </c>
      <c r="M3047" s="26">
        <f>(INDEX(pesos!A:B,MATCH(L3047,pesos!A:A,1),2))</f>
        <v>16200</v>
      </c>
      <c r="N3047" s="26">
        <f>+R3047*'COSTOS VARIOS'!$O$1</f>
        <v>309700</v>
      </c>
      <c r="O3047" s="26">
        <f>+R3047*'COSTOS VARIOS'!$O$2</f>
        <v>6683.0000000000009</v>
      </c>
      <c r="P3047" s="26">
        <f>+R3047*'COSTOS VARIOS'!$O$3</f>
        <v>24450</v>
      </c>
      <c r="Q3047" s="26">
        <v>1</v>
      </c>
      <c r="R3047" s="26">
        <f t="shared" si="472"/>
        <v>1630000</v>
      </c>
      <c r="S3047" s="25">
        <f t="shared" si="473"/>
        <v>2595013</v>
      </c>
      <c r="T3047" s="28">
        <f t="shared" si="474"/>
        <v>0.17143921822356956</v>
      </c>
      <c r="U3047" s="29">
        <f t="shared" si="475"/>
        <v>3039900</v>
      </c>
      <c r="V3047" s="26">
        <f>+INDEX('LISTA DE PRECIOS EKM '!A:K,MATCH('Precios ML'!B3047,'LISTA DE PRECIOS EKM '!A:A,0),8)</f>
        <v>3039900</v>
      </c>
      <c r="W3047" s="26">
        <f t="shared" si="476"/>
        <v>3039900</v>
      </c>
      <c r="X3047" s="26">
        <f t="shared" si="477"/>
        <v>0</v>
      </c>
      <c r="Y3047" s="26"/>
      <c r="Z3047" s="26">
        <f t="shared" si="478"/>
        <v>3039900</v>
      </c>
      <c r="AA3047" s="30">
        <f t="shared" si="479"/>
        <v>0.86496932515337432</v>
      </c>
    </row>
    <row r="3048" spans="1:27">
      <c r="A3048" s="20" t="s">
        <v>7677</v>
      </c>
      <c r="B3048" s="20" t="s">
        <v>7678</v>
      </c>
      <c r="C3048" s="25">
        <v>1630000</v>
      </c>
      <c r="D3048" s="22">
        <v>85</v>
      </c>
      <c r="E3048" s="22">
        <v>49</v>
      </c>
      <c r="F3048" s="22">
        <v>40</v>
      </c>
      <c r="G3048" s="22">
        <v>16000</v>
      </c>
      <c r="H3048" s="22" t="s">
        <v>5088</v>
      </c>
      <c r="I3048" s="26">
        <f>+IF(H3048='COSTOS VARIOS'!$C$1,'COSTOS VARIOS'!$C$2*'Precios ML'!V3048,'COSTOS VARIOS'!$B$2*'Precios ML'!V3048)</f>
        <v>607980</v>
      </c>
      <c r="J3048" s="22">
        <v>0</v>
      </c>
      <c r="K3048" s="27">
        <f t="shared" si="470"/>
        <v>10.4125</v>
      </c>
      <c r="L3048" s="27">
        <f t="shared" si="471"/>
        <v>10.4125</v>
      </c>
      <c r="M3048" s="26">
        <f>(INDEX(pesos!A:B,MATCH(L3048,pesos!A:A,1),2))</f>
        <v>16200</v>
      </c>
      <c r="N3048" s="26">
        <f>+R3048*'COSTOS VARIOS'!$O$1</f>
        <v>309700</v>
      </c>
      <c r="O3048" s="26">
        <f>+R3048*'COSTOS VARIOS'!$O$2</f>
        <v>6683.0000000000009</v>
      </c>
      <c r="P3048" s="26">
        <f>+R3048*'COSTOS VARIOS'!$O$3</f>
        <v>24450</v>
      </c>
      <c r="Q3048" s="26">
        <v>1</v>
      </c>
      <c r="R3048" s="26">
        <f t="shared" si="472"/>
        <v>1630000</v>
      </c>
      <c r="S3048" s="25">
        <f t="shared" si="473"/>
        <v>2595013</v>
      </c>
      <c r="T3048" s="28">
        <f t="shared" si="474"/>
        <v>0.17143921822356956</v>
      </c>
      <c r="U3048" s="29">
        <f t="shared" si="475"/>
        <v>3039900</v>
      </c>
      <c r="V3048" s="26">
        <f>+INDEX('LISTA DE PRECIOS EKM '!A:K,MATCH('Precios ML'!B3048,'LISTA DE PRECIOS EKM '!A:A,0),8)</f>
        <v>3039900</v>
      </c>
      <c r="W3048" s="26">
        <f t="shared" si="476"/>
        <v>3039900</v>
      </c>
      <c r="X3048" s="26">
        <f t="shared" si="477"/>
        <v>0</v>
      </c>
      <c r="Y3048" s="26"/>
      <c r="Z3048" s="26">
        <f t="shared" si="478"/>
        <v>3039900</v>
      </c>
      <c r="AA3048" s="30">
        <f t="shared" si="479"/>
        <v>0.86496932515337432</v>
      </c>
    </row>
    <row r="3049" spans="1:27">
      <c r="A3049" s="20" t="s">
        <v>7679</v>
      </c>
      <c r="B3049" s="20" t="s">
        <v>7680</v>
      </c>
      <c r="C3049" s="25">
        <v>2490000</v>
      </c>
      <c r="D3049" s="22">
        <v>85</v>
      </c>
      <c r="E3049" s="22">
        <v>49</v>
      </c>
      <c r="F3049" s="22">
        <v>40</v>
      </c>
      <c r="G3049" s="22">
        <v>16000</v>
      </c>
      <c r="H3049" s="22" t="s">
        <v>5088</v>
      </c>
      <c r="I3049" s="26">
        <f>+IF(H3049='COSTOS VARIOS'!$C$1,'COSTOS VARIOS'!$C$2*'Precios ML'!V3049,'COSTOS VARIOS'!$B$2*'Precios ML'!V3049)</f>
        <v>1041980</v>
      </c>
      <c r="J3049" s="22">
        <v>0</v>
      </c>
      <c r="K3049" s="27">
        <f t="shared" si="470"/>
        <v>10.4125</v>
      </c>
      <c r="L3049" s="27">
        <f t="shared" si="471"/>
        <v>10.4125</v>
      </c>
      <c r="M3049" s="26">
        <f>(INDEX(pesos!A:B,MATCH(L3049,pesos!A:A,1),2))</f>
        <v>16200</v>
      </c>
      <c r="N3049" s="26">
        <f>+R3049*'COSTOS VARIOS'!$O$1</f>
        <v>473100</v>
      </c>
      <c r="O3049" s="26">
        <f>+R3049*'COSTOS VARIOS'!$O$2</f>
        <v>10209</v>
      </c>
      <c r="P3049" s="26">
        <f>+R3049*'COSTOS VARIOS'!$O$3</f>
        <v>37350</v>
      </c>
      <c r="Q3049" s="26">
        <v>1</v>
      </c>
      <c r="R3049" s="26">
        <f t="shared" si="472"/>
        <v>2490000</v>
      </c>
      <c r="S3049" s="25">
        <f t="shared" si="473"/>
        <v>4068839</v>
      </c>
      <c r="T3049" s="28">
        <f t="shared" si="474"/>
        <v>0.2804389655132582</v>
      </c>
      <c r="U3049" s="29">
        <f t="shared" si="475"/>
        <v>5209900</v>
      </c>
      <c r="V3049" s="26">
        <f>+INDEX('LISTA DE PRECIOS EKM '!A:K,MATCH('Precios ML'!B3049,'LISTA DE PRECIOS EKM '!A:A,0),8)</f>
        <v>5209900</v>
      </c>
      <c r="W3049" s="26">
        <f t="shared" si="476"/>
        <v>5209900</v>
      </c>
      <c r="X3049" s="26">
        <f t="shared" si="477"/>
        <v>0</v>
      </c>
      <c r="Y3049" s="26"/>
      <c r="Z3049" s="26">
        <f t="shared" si="478"/>
        <v>5209900</v>
      </c>
      <c r="AA3049" s="30">
        <f t="shared" si="479"/>
        <v>1.0923293172690762</v>
      </c>
    </row>
    <row r="3050" spans="1:27">
      <c r="A3050" s="20" t="s">
        <v>7679</v>
      </c>
      <c r="B3050" s="20" t="s">
        <v>7680</v>
      </c>
      <c r="C3050" s="25">
        <v>2490000</v>
      </c>
      <c r="D3050" s="22">
        <v>85</v>
      </c>
      <c r="E3050" s="22">
        <v>49</v>
      </c>
      <c r="F3050" s="22">
        <v>40</v>
      </c>
      <c r="G3050" s="22">
        <v>16000</v>
      </c>
      <c r="H3050" s="22" t="s">
        <v>5088</v>
      </c>
      <c r="I3050" s="26">
        <f>+IF(H3050='COSTOS VARIOS'!$C$1,'COSTOS VARIOS'!$C$2*'Precios ML'!V3050,'COSTOS VARIOS'!$B$2*'Precios ML'!V3050)</f>
        <v>1041980</v>
      </c>
      <c r="J3050" s="22">
        <v>0</v>
      </c>
      <c r="K3050" s="27">
        <f t="shared" si="470"/>
        <v>10.4125</v>
      </c>
      <c r="L3050" s="27">
        <f t="shared" si="471"/>
        <v>10.4125</v>
      </c>
      <c r="M3050" s="26">
        <f>(INDEX(pesos!A:B,MATCH(L3050,pesos!A:A,1),2))</f>
        <v>16200</v>
      </c>
      <c r="N3050" s="26">
        <f>+R3050*'COSTOS VARIOS'!$O$1</f>
        <v>473100</v>
      </c>
      <c r="O3050" s="26">
        <f>+R3050*'COSTOS VARIOS'!$O$2</f>
        <v>10209</v>
      </c>
      <c r="P3050" s="26">
        <f>+R3050*'COSTOS VARIOS'!$O$3</f>
        <v>37350</v>
      </c>
      <c r="Q3050" s="26">
        <v>1</v>
      </c>
      <c r="R3050" s="26">
        <f t="shared" si="472"/>
        <v>2490000</v>
      </c>
      <c r="S3050" s="25">
        <f t="shared" si="473"/>
        <v>4068839</v>
      </c>
      <c r="T3050" s="28">
        <f t="shared" si="474"/>
        <v>0.2804389655132582</v>
      </c>
      <c r="U3050" s="29">
        <f t="shared" si="475"/>
        <v>5209900</v>
      </c>
      <c r="V3050" s="26">
        <f>+INDEX('LISTA DE PRECIOS EKM '!A:K,MATCH('Precios ML'!B3050,'LISTA DE PRECIOS EKM '!A:A,0),8)</f>
        <v>5209900</v>
      </c>
      <c r="W3050" s="26">
        <f t="shared" si="476"/>
        <v>5209900</v>
      </c>
      <c r="X3050" s="26">
        <f t="shared" si="477"/>
        <v>0</v>
      </c>
      <c r="Y3050" s="26"/>
      <c r="Z3050" s="26">
        <f t="shared" si="478"/>
        <v>5209900</v>
      </c>
      <c r="AA3050" s="30">
        <f t="shared" si="479"/>
        <v>1.0923293172690762</v>
      </c>
    </row>
    <row r="3051" spans="1:27">
      <c r="A3051" s="20" t="s">
        <v>7681</v>
      </c>
      <c r="B3051" s="20" t="s">
        <v>7682</v>
      </c>
      <c r="C3051" s="25">
        <v>2490000</v>
      </c>
      <c r="D3051" s="22">
        <v>85</v>
      </c>
      <c r="E3051" s="22">
        <v>49</v>
      </c>
      <c r="F3051" s="22">
        <v>40</v>
      </c>
      <c r="G3051" s="22">
        <v>16000</v>
      </c>
      <c r="H3051" s="22" t="s">
        <v>5088</v>
      </c>
      <c r="I3051" s="26">
        <f>+IF(H3051='COSTOS VARIOS'!$C$1,'COSTOS VARIOS'!$C$2*'Precios ML'!V3051,'COSTOS VARIOS'!$B$2*'Precios ML'!V3051)</f>
        <v>1041980</v>
      </c>
      <c r="J3051" s="22">
        <v>0</v>
      </c>
      <c r="K3051" s="27">
        <f t="shared" si="470"/>
        <v>10.4125</v>
      </c>
      <c r="L3051" s="27">
        <f t="shared" si="471"/>
        <v>10.4125</v>
      </c>
      <c r="M3051" s="26">
        <f>(INDEX(pesos!A:B,MATCH(L3051,pesos!A:A,1),2))</f>
        <v>16200</v>
      </c>
      <c r="N3051" s="26">
        <f>+R3051*'COSTOS VARIOS'!$O$1</f>
        <v>473100</v>
      </c>
      <c r="O3051" s="26">
        <f>+R3051*'COSTOS VARIOS'!$O$2</f>
        <v>10209</v>
      </c>
      <c r="P3051" s="26">
        <f>+R3051*'COSTOS VARIOS'!$O$3</f>
        <v>37350</v>
      </c>
      <c r="Q3051" s="26">
        <v>1</v>
      </c>
      <c r="R3051" s="26">
        <f t="shared" si="472"/>
        <v>2490000</v>
      </c>
      <c r="S3051" s="25">
        <f t="shared" si="473"/>
        <v>4068839</v>
      </c>
      <c r="T3051" s="28">
        <f t="shared" si="474"/>
        <v>0.2804389655132582</v>
      </c>
      <c r="U3051" s="29">
        <f t="shared" si="475"/>
        <v>5209900</v>
      </c>
      <c r="V3051" s="26">
        <f>+INDEX('LISTA DE PRECIOS EKM '!A:K,MATCH('Precios ML'!B3051,'LISTA DE PRECIOS EKM '!A:A,0),8)</f>
        <v>5209900</v>
      </c>
      <c r="W3051" s="26">
        <f t="shared" si="476"/>
        <v>5209900</v>
      </c>
      <c r="X3051" s="26">
        <f t="shared" si="477"/>
        <v>0</v>
      </c>
      <c r="Y3051" s="26"/>
      <c r="Z3051" s="26">
        <f t="shared" si="478"/>
        <v>5209900</v>
      </c>
      <c r="AA3051" s="30">
        <f t="shared" si="479"/>
        <v>1.0923293172690762</v>
      </c>
    </row>
    <row r="3052" spans="1:27">
      <c r="A3052" s="20" t="s">
        <v>7681</v>
      </c>
      <c r="B3052" s="20" t="s">
        <v>7682</v>
      </c>
      <c r="C3052" s="25">
        <v>2490000</v>
      </c>
      <c r="D3052" s="22">
        <v>85</v>
      </c>
      <c r="E3052" s="22">
        <v>49</v>
      </c>
      <c r="F3052" s="22">
        <v>40</v>
      </c>
      <c r="G3052" s="22">
        <v>16000</v>
      </c>
      <c r="H3052" s="22" t="s">
        <v>5088</v>
      </c>
      <c r="I3052" s="26">
        <f>+IF(H3052='COSTOS VARIOS'!$C$1,'COSTOS VARIOS'!$C$2*'Precios ML'!V3052,'COSTOS VARIOS'!$B$2*'Precios ML'!V3052)</f>
        <v>1041980</v>
      </c>
      <c r="J3052" s="22">
        <v>0</v>
      </c>
      <c r="K3052" s="27">
        <f t="shared" si="470"/>
        <v>10.4125</v>
      </c>
      <c r="L3052" s="27">
        <f t="shared" si="471"/>
        <v>10.4125</v>
      </c>
      <c r="M3052" s="26">
        <f>(INDEX(pesos!A:B,MATCH(L3052,pesos!A:A,1),2))</f>
        <v>16200</v>
      </c>
      <c r="N3052" s="26">
        <f>+R3052*'COSTOS VARIOS'!$O$1</f>
        <v>473100</v>
      </c>
      <c r="O3052" s="26">
        <f>+R3052*'COSTOS VARIOS'!$O$2</f>
        <v>10209</v>
      </c>
      <c r="P3052" s="26">
        <f>+R3052*'COSTOS VARIOS'!$O$3</f>
        <v>37350</v>
      </c>
      <c r="Q3052" s="26">
        <v>1</v>
      </c>
      <c r="R3052" s="26">
        <f t="shared" si="472"/>
        <v>2490000</v>
      </c>
      <c r="S3052" s="25">
        <f t="shared" si="473"/>
        <v>4068839</v>
      </c>
      <c r="T3052" s="28">
        <f t="shared" si="474"/>
        <v>0.2804389655132582</v>
      </c>
      <c r="U3052" s="29">
        <f t="shared" si="475"/>
        <v>5209900</v>
      </c>
      <c r="V3052" s="26">
        <f>+INDEX('LISTA DE PRECIOS EKM '!A:K,MATCH('Precios ML'!B3052,'LISTA DE PRECIOS EKM '!A:A,0),8)</f>
        <v>5209900</v>
      </c>
      <c r="W3052" s="26">
        <f t="shared" si="476"/>
        <v>5209900</v>
      </c>
      <c r="X3052" s="26">
        <f t="shared" si="477"/>
        <v>0</v>
      </c>
      <c r="Y3052" s="26"/>
      <c r="Z3052" s="26">
        <f t="shared" si="478"/>
        <v>5209900</v>
      </c>
      <c r="AA3052" s="30">
        <f t="shared" si="479"/>
        <v>1.0923293172690762</v>
      </c>
    </row>
    <row r="3053" spans="1:27">
      <c r="A3053" s="20" t="s">
        <v>7683</v>
      </c>
      <c r="B3053" s="20" t="s">
        <v>7684</v>
      </c>
      <c r="C3053" s="25">
        <v>2490000</v>
      </c>
      <c r="D3053" s="22">
        <v>85</v>
      </c>
      <c r="E3053" s="22">
        <v>49</v>
      </c>
      <c r="F3053" s="22">
        <v>40</v>
      </c>
      <c r="G3053" s="22">
        <v>16000</v>
      </c>
      <c r="H3053" s="22" t="s">
        <v>5088</v>
      </c>
      <c r="I3053" s="26">
        <f>+IF(H3053='COSTOS VARIOS'!$C$1,'COSTOS VARIOS'!$C$2*'Precios ML'!V3053,'COSTOS VARIOS'!$B$2*'Precios ML'!V3053)</f>
        <v>1041980</v>
      </c>
      <c r="J3053" s="22">
        <v>0</v>
      </c>
      <c r="K3053" s="27">
        <f t="shared" si="470"/>
        <v>10.4125</v>
      </c>
      <c r="L3053" s="27">
        <f t="shared" si="471"/>
        <v>10.4125</v>
      </c>
      <c r="M3053" s="26">
        <f>(INDEX(pesos!A:B,MATCH(L3053,pesos!A:A,1),2))</f>
        <v>16200</v>
      </c>
      <c r="N3053" s="26">
        <f>+R3053*'COSTOS VARIOS'!$O$1</f>
        <v>473100</v>
      </c>
      <c r="O3053" s="26">
        <f>+R3053*'COSTOS VARIOS'!$O$2</f>
        <v>10209</v>
      </c>
      <c r="P3053" s="26">
        <f>+R3053*'COSTOS VARIOS'!$O$3</f>
        <v>37350</v>
      </c>
      <c r="Q3053" s="26">
        <v>1</v>
      </c>
      <c r="R3053" s="26">
        <f t="shared" si="472"/>
        <v>2490000</v>
      </c>
      <c r="S3053" s="25">
        <f t="shared" si="473"/>
        <v>4068839</v>
      </c>
      <c r="T3053" s="28">
        <f t="shared" si="474"/>
        <v>0.2804389655132582</v>
      </c>
      <c r="U3053" s="29">
        <f t="shared" si="475"/>
        <v>5209900</v>
      </c>
      <c r="V3053" s="26">
        <f>+INDEX('LISTA DE PRECIOS EKM '!A:K,MATCH('Precios ML'!B3053,'LISTA DE PRECIOS EKM '!A:A,0),8)</f>
        <v>5209900</v>
      </c>
      <c r="W3053" s="26">
        <f t="shared" si="476"/>
        <v>5209900</v>
      </c>
      <c r="X3053" s="26">
        <f t="shared" si="477"/>
        <v>0</v>
      </c>
      <c r="Y3053" s="26"/>
      <c r="Z3053" s="26">
        <f t="shared" si="478"/>
        <v>5209900</v>
      </c>
      <c r="AA3053" s="30">
        <f t="shared" si="479"/>
        <v>1.0923293172690762</v>
      </c>
    </row>
    <row r="3054" spans="1:27">
      <c r="A3054" s="20" t="s">
        <v>7683</v>
      </c>
      <c r="B3054" s="20" t="s">
        <v>7684</v>
      </c>
      <c r="C3054" s="25">
        <v>2490000</v>
      </c>
      <c r="D3054" s="22">
        <v>85</v>
      </c>
      <c r="E3054" s="22">
        <v>49</v>
      </c>
      <c r="F3054" s="22">
        <v>40</v>
      </c>
      <c r="G3054" s="22">
        <v>16000</v>
      </c>
      <c r="H3054" s="22" t="s">
        <v>5088</v>
      </c>
      <c r="I3054" s="26">
        <f>+IF(H3054='COSTOS VARIOS'!$C$1,'COSTOS VARIOS'!$C$2*'Precios ML'!V3054,'COSTOS VARIOS'!$B$2*'Precios ML'!V3054)</f>
        <v>1041980</v>
      </c>
      <c r="J3054" s="22">
        <v>0</v>
      </c>
      <c r="K3054" s="27">
        <f t="shared" si="470"/>
        <v>10.4125</v>
      </c>
      <c r="L3054" s="27">
        <f t="shared" si="471"/>
        <v>10.4125</v>
      </c>
      <c r="M3054" s="26">
        <f>(INDEX(pesos!A:B,MATCH(L3054,pesos!A:A,1),2))</f>
        <v>16200</v>
      </c>
      <c r="N3054" s="26">
        <f>+R3054*'COSTOS VARIOS'!$O$1</f>
        <v>473100</v>
      </c>
      <c r="O3054" s="26">
        <f>+R3054*'COSTOS VARIOS'!$O$2</f>
        <v>10209</v>
      </c>
      <c r="P3054" s="26">
        <f>+R3054*'COSTOS VARIOS'!$O$3</f>
        <v>37350</v>
      </c>
      <c r="Q3054" s="26">
        <v>1</v>
      </c>
      <c r="R3054" s="26">
        <f t="shared" si="472"/>
        <v>2490000</v>
      </c>
      <c r="S3054" s="25">
        <f t="shared" si="473"/>
        <v>4068839</v>
      </c>
      <c r="T3054" s="28">
        <f t="shared" si="474"/>
        <v>0.2804389655132582</v>
      </c>
      <c r="U3054" s="29">
        <f t="shared" si="475"/>
        <v>5209900</v>
      </c>
      <c r="V3054" s="26">
        <f>+INDEX('LISTA DE PRECIOS EKM '!A:K,MATCH('Precios ML'!B3054,'LISTA DE PRECIOS EKM '!A:A,0),8)</f>
        <v>5209900</v>
      </c>
      <c r="W3054" s="26">
        <f t="shared" si="476"/>
        <v>5209900</v>
      </c>
      <c r="X3054" s="26">
        <f t="shared" si="477"/>
        <v>0</v>
      </c>
      <c r="Y3054" s="26"/>
      <c r="Z3054" s="26">
        <f t="shared" si="478"/>
        <v>5209900</v>
      </c>
      <c r="AA3054" s="30">
        <f t="shared" si="479"/>
        <v>1.0923293172690762</v>
      </c>
    </row>
    <row r="3055" spans="1:27">
      <c r="A3055" s="20" t="s">
        <v>7685</v>
      </c>
      <c r="B3055" s="20" t="s">
        <v>7686</v>
      </c>
      <c r="C3055" s="25">
        <v>2490000</v>
      </c>
      <c r="D3055" s="22">
        <v>85</v>
      </c>
      <c r="E3055" s="22">
        <v>49</v>
      </c>
      <c r="F3055" s="22">
        <v>40</v>
      </c>
      <c r="G3055" s="22">
        <v>16000</v>
      </c>
      <c r="H3055" s="22" t="s">
        <v>5088</v>
      </c>
      <c r="I3055" s="26">
        <f>+IF(H3055='COSTOS VARIOS'!$C$1,'COSTOS VARIOS'!$C$2*'Precios ML'!V3055,'COSTOS VARIOS'!$B$2*'Precios ML'!V3055)</f>
        <v>1041980</v>
      </c>
      <c r="J3055" s="22">
        <v>0</v>
      </c>
      <c r="K3055" s="27">
        <f t="shared" si="470"/>
        <v>10.4125</v>
      </c>
      <c r="L3055" s="27">
        <f t="shared" si="471"/>
        <v>10.4125</v>
      </c>
      <c r="M3055" s="26">
        <f>(INDEX(pesos!A:B,MATCH(L3055,pesos!A:A,1),2))</f>
        <v>16200</v>
      </c>
      <c r="N3055" s="26">
        <f>+R3055*'COSTOS VARIOS'!$O$1</f>
        <v>473100</v>
      </c>
      <c r="O3055" s="26">
        <f>+R3055*'COSTOS VARIOS'!$O$2</f>
        <v>10209</v>
      </c>
      <c r="P3055" s="26">
        <f>+R3055*'COSTOS VARIOS'!$O$3</f>
        <v>37350</v>
      </c>
      <c r="Q3055" s="26">
        <v>1</v>
      </c>
      <c r="R3055" s="26">
        <f t="shared" si="472"/>
        <v>2490000</v>
      </c>
      <c r="S3055" s="25">
        <f t="shared" si="473"/>
        <v>4068839</v>
      </c>
      <c r="T3055" s="28">
        <f t="shared" si="474"/>
        <v>0.2804389655132582</v>
      </c>
      <c r="U3055" s="29">
        <f t="shared" si="475"/>
        <v>5209900</v>
      </c>
      <c r="V3055" s="26">
        <f>+INDEX('LISTA DE PRECIOS EKM '!A:K,MATCH('Precios ML'!B3055,'LISTA DE PRECIOS EKM '!A:A,0),8)</f>
        <v>5209900</v>
      </c>
      <c r="W3055" s="26">
        <f t="shared" si="476"/>
        <v>5209900</v>
      </c>
      <c r="X3055" s="26">
        <f t="shared" si="477"/>
        <v>0</v>
      </c>
      <c r="Y3055" s="26"/>
      <c r="Z3055" s="26">
        <f t="shared" si="478"/>
        <v>5209900</v>
      </c>
      <c r="AA3055" s="30">
        <f t="shared" si="479"/>
        <v>1.0923293172690762</v>
      </c>
    </row>
    <row r="3056" spans="1:27">
      <c r="A3056" s="20" t="s">
        <v>7685</v>
      </c>
      <c r="B3056" s="20" t="s">
        <v>7686</v>
      </c>
      <c r="C3056" s="25">
        <v>2490000</v>
      </c>
      <c r="D3056" s="22">
        <v>85</v>
      </c>
      <c r="E3056" s="22">
        <v>49</v>
      </c>
      <c r="F3056" s="22">
        <v>40</v>
      </c>
      <c r="G3056" s="22">
        <v>16000</v>
      </c>
      <c r="H3056" s="22" t="s">
        <v>5088</v>
      </c>
      <c r="I3056" s="26">
        <f>+IF(H3056='COSTOS VARIOS'!$C$1,'COSTOS VARIOS'!$C$2*'Precios ML'!V3056,'COSTOS VARIOS'!$B$2*'Precios ML'!V3056)</f>
        <v>1041980</v>
      </c>
      <c r="J3056" s="22">
        <v>0</v>
      </c>
      <c r="K3056" s="27">
        <f t="shared" si="470"/>
        <v>10.4125</v>
      </c>
      <c r="L3056" s="27">
        <f t="shared" si="471"/>
        <v>10.4125</v>
      </c>
      <c r="M3056" s="26">
        <f>(INDEX(pesos!A:B,MATCH(L3056,pesos!A:A,1),2))</f>
        <v>16200</v>
      </c>
      <c r="N3056" s="26">
        <f>+R3056*'COSTOS VARIOS'!$O$1</f>
        <v>473100</v>
      </c>
      <c r="O3056" s="26">
        <f>+R3056*'COSTOS VARIOS'!$O$2</f>
        <v>10209</v>
      </c>
      <c r="P3056" s="26">
        <f>+R3056*'COSTOS VARIOS'!$O$3</f>
        <v>37350</v>
      </c>
      <c r="Q3056" s="26">
        <v>1</v>
      </c>
      <c r="R3056" s="26">
        <f t="shared" si="472"/>
        <v>2490000</v>
      </c>
      <c r="S3056" s="25">
        <f t="shared" si="473"/>
        <v>4068839</v>
      </c>
      <c r="T3056" s="28">
        <f t="shared" si="474"/>
        <v>0.2804389655132582</v>
      </c>
      <c r="U3056" s="29">
        <f t="shared" si="475"/>
        <v>5209900</v>
      </c>
      <c r="V3056" s="26">
        <f>+INDEX('LISTA DE PRECIOS EKM '!A:K,MATCH('Precios ML'!B3056,'LISTA DE PRECIOS EKM '!A:A,0),8)</f>
        <v>5209900</v>
      </c>
      <c r="W3056" s="26">
        <f t="shared" si="476"/>
        <v>5209900</v>
      </c>
      <c r="X3056" s="26">
        <f t="shared" si="477"/>
        <v>0</v>
      </c>
      <c r="Y3056" s="26"/>
      <c r="Z3056" s="26">
        <f t="shared" si="478"/>
        <v>5209900</v>
      </c>
      <c r="AA3056" s="30">
        <f t="shared" si="479"/>
        <v>1.0923293172690762</v>
      </c>
    </row>
    <row r="3057" spans="1:27">
      <c r="A3057" s="20" t="s">
        <v>7687</v>
      </c>
      <c r="B3057" s="20" t="s">
        <v>7688</v>
      </c>
      <c r="C3057" s="25">
        <v>2950000</v>
      </c>
      <c r="D3057" s="22">
        <v>85</v>
      </c>
      <c r="E3057" s="22">
        <v>49</v>
      </c>
      <c r="F3057" s="22">
        <v>40</v>
      </c>
      <c r="G3057" s="22">
        <v>16000</v>
      </c>
      <c r="H3057" s="22" t="s">
        <v>5088</v>
      </c>
      <c r="I3057" s="26">
        <f>+IF(H3057='COSTOS VARIOS'!$C$1,'COSTOS VARIOS'!$C$2*'Precios ML'!V3057,'COSTOS VARIOS'!$B$2*'Precios ML'!V3057)</f>
        <v>1289980</v>
      </c>
      <c r="J3057" s="22">
        <v>0</v>
      </c>
      <c r="K3057" s="27">
        <f t="shared" si="470"/>
        <v>10.4125</v>
      </c>
      <c r="L3057" s="27">
        <f t="shared" si="471"/>
        <v>10.4125</v>
      </c>
      <c r="M3057" s="26">
        <f>(INDEX(pesos!A:B,MATCH(L3057,pesos!A:A,1),2))</f>
        <v>16200</v>
      </c>
      <c r="N3057" s="26">
        <f>+R3057*'COSTOS VARIOS'!$O$1</f>
        <v>560500</v>
      </c>
      <c r="O3057" s="26">
        <f>+R3057*'COSTOS VARIOS'!$O$2</f>
        <v>12095.000000000002</v>
      </c>
      <c r="P3057" s="26">
        <f>+R3057*'COSTOS VARIOS'!$O$3</f>
        <v>44250</v>
      </c>
      <c r="Q3057" s="26">
        <v>1</v>
      </c>
      <c r="R3057" s="26">
        <f t="shared" si="472"/>
        <v>2950000</v>
      </c>
      <c r="S3057" s="25">
        <f t="shared" si="473"/>
        <v>4873025</v>
      </c>
      <c r="T3057" s="28">
        <f t="shared" si="474"/>
        <v>0.32359263496493451</v>
      </c>
      <c r="U3057" s="29">
        <f t="shared" si="475"/>
        <v>6449900</v>
      </c>
      <c r="V3057" s="26">
        <f>+INDEX('LISTA DE PRECIOS EKM '!A:K,MATCH('Precios ML'!B3057,'LISTA DE PRECIOS EKM '!A:A,0),8)</f>
        <v>6449900</v>
      </c>
      <c r="W3057" s="26">
        <f t="shared" si="476"/>
        <v>6449900</v>
      </c>
      <c r="X3057" s="26">
        <f t="shared" si="477"/>
        <v>0</v>
      </c>
      <c r="Y3057" s="26"/>
      <c r="Z3057" s="26">
        <f t="shared" si="478"/>
        <v>6449900</v>
      </c>
      <c r="AA3057" s="30">
        <f t="shared" si="479"/>
        <v>1.1864067796610169</v>
      </c>
    </row>
    <row r="3058" spans="1:27">
      <c r="A3058" s="20" t="s">
        <v>7687</v>
      </c>
      <c r="B3058" s="20" t="s">
        <v>7688</v>
      </c>
      <c r="C3058" s="25">
        <v>2950000</v>
      </c>
      <c r="D3058" s="22">
        <v>85</v>
      </c>
      <c r="E3058" s="22">
        <v>49</v>
      </c>
      <c r="F3058" s="22">
        <v>40</v>
      </c>
      <c r="G3058" s="22">
        <v>16000</v>
      </c>
      <c r="H3058" s="22" t="s">
        <v>5088</v>
      </c>
      <c r="I3058" s="26">
        <f>+IF(H3058='COSTOS VARIOS'!$C$1,'COSTOS VARIOS'!$C$2*'Precios ML'!V3058,'COSTOS VARIOS'!$B$2*'Precios ML'!V3058)</f>
        <v>1289980</v>
      </c>
      <c r="J3058" s="22">
        <v>0</v>
      </c>
      <c r="K3058" s="27">
        <f t="shared" si="470"/>
        <v>10.4125</v>
      </c>
      <c r="L3058" s="27">
        <f t="shared" si="471"/>
        <v>10.4125</v>
      </c>
      <c r="M3058" s="26">
        <f>(INDEX(pesos!A:B,MATCH(L3058,pesos!A:A,1),2))</f>
        <v>16200</v>
      </c>
      <c r="N3058" s="26">
        <f>+R3058*'COSTOS VARIOS'!$O$1</f>
        <v>560500</v>
      </c>
      <c r="O3058" s="26">
        <f>+R3058*'COSTOS VARIOS'!$O$2</f>
        <v>12095.000000000002</v>
      </c>
      <c r="P3058" s="26">
        <f>+R3058*'COSTOS VARIOS'!$O$3</f>
        <v>44250</v>
      </c>
      <c r="Q3058" s="26">
        <v>1</v>
      </c>
      <c r="R3058" s="26">
        <f t="shared" si="472"/>
        <v>2950000</v>
      </c>
      <c r="S3058" s="25">
        <f t="shared" si="473"/>
        <v>4873025</v>
      </c>
      <c r="T3058" s="28">
        <f t="shared" si="474"/>
        <v>0.32359263496493451</v>
      </c>
      <c r="U3058" s="29">
        <f t="shared" si="475"/>
        <v>6449900</v>
      </c>
      <c r="V3058" s="26">
        <f>+INDEX('LISTA DE PRECIOS EKM '!A:K,MATCH('Precios ML'!B3058,'LISTA DE PRECIOS EKM '!A:A,0),8)</f>
        <v>6449900</v>
      </c>
      <c r="W3058" s="26">
        <f t="shared" si="476"/>
        <v>6449900</v>
      </c>
      <c r="X3058" s="26">
        <f t="shared" si="477"/>
        <v>0</v>
      </c>
      <c r="Y3058" s="26"/>
      <c r="Z3058" s="26">
        <f t="shared" si="478"/>
        <v>6449900</v>
      </c>
      <c r="AA3058" s="30">
        <f t="shared" si="479"/>
        <v>1.1864067796610169</v>
      </c>
    </row>
    <row r="3059" spans="1:27">
      <c r="A3059" s="20" t="s">
        <v>7689</v>
      </c>
      <c r="B3059" s="20" t="s">
        <v>7690</v>
      </c>
      <c r="C3059" s="25">
        <v>650000</v>
      </c>
      <c r="D3059" s="22">
        <v>85</v>
      </c>
      <c r="E3059" s="22">
        <v>49</v>
      </c>
      <c r="F3059" s="22">
        <v>40</v>
      </c>
      <c r="G3059" s="22">
        <v>16000</v>
      </c>
      <c r="H3059" s="22" t="s">
        <v>5088</v>
      </c>
      <c r="I3059" s="26">
        <f>+IF(H3059='COSTOS VARIOS'!$C$1,'COSTOS VARIOS'!$C$2*'Precios ML'!V3059,'COSTOS VARIOS'!$B$2*'Precios ML'!V3059)</f>
        <v>279980</v>
      </c>
      <c r="J3059" s="22">
        <v>0</v>
      </c>
      <c r="K3059" s="27">
        <f t="shared" si="470"/>
        <v>10.4125</v>
      </c>
      <c r="L3059" s="27">
        <f t="shared" si="471"/>
        <v>10.4125</v>
      </c>
      <c r="M3059" s="26">
        <f>(INDEX(pesos!A:B,MATCH(L3059,pesos!A:A,1),2))</f>
        <v>16200</v>
      </c>
      <c r="N3059" s="26">
        <f>+R3059*'COSTOS VARIOS'!$O$1</f>
        <v>123500</v>
      </c>
      <c r="O3059" s="26">
        <f>+R3059*'COSTOS VARIOS'!$O$2</f>
        <v>2665</v>
      </c>
      <c r="P3059" s="26">
        <f>+R3059*'COSTOS VARIOS'!$O$3</f>
        <v>9750</v>
      </c>
      <c r="Q3059" s="26">
        <v>1</v>
      </c>
      <c r="R3059" s="26">
        <f t="shared" si="472"/>
        <v>650000</v>
      </c>
      <c r="S3059" s="25">
        <f t="shared" si="473"/>
        <v>1082095</v>
      </c>
      <c r="T3059" s="28">
        <f t="shared" si="474"/>
        <v>0.29369417657414543</v>
      </c>
      <c r="U3059" s="29">
        <f t="shared" si="475"/>
        <v>1399900</v>
      </c>
      <c r="V3059" s="26">
        <f>+INDEX('LISTA DE PRECIOS EKM '!A:K,MATCH('Precios ML'!B3059,'LISTA DE PRECIOS EKM '!A:A,0),8)</f>
        <v>1399900</v>
      </c>
      <c r="W3059" s="26">
        <f t="shared" si="476"/>
        <v>1399900</v>
      </c>
      <c r="X3059" s="26">
        <f t="shared" si="477"/>
        <v>0</v>
      </c>
      <c r="Y3059" s="26"/>
      <c r="Z3059" s="26">
        <f t="shared" si="478"/>
        <v>1399900</v>
      </c>
      <c r="AA3059" s="30">
        <f t="shared" si="479"/>
        <v>1.1536923076923076</v>
      </c>
    </row>
    <row r="3060" spans="1:27">
      <c r="A3060" s="20" t="s">
        <v>7689</v>
      </c>
      <c r="B3060" s="20" t="s">
        <v>7690</v>
      </c>
      <c r="C3060" s="25">
        <v>650000</v>
      </c>
      <c r="D3060" s="22">
        <v>85</v>
      </c>
      <c r="E3060" s="22">
        <v>49</v>
      </c>
      <c r="F3060" s="22">
        <v>40</v>
      </c>
      <c r="G3060" s="22">
        <v>16000</v>
      </c>
      <c r="H3060" s="22" t="s">
        <v>5088</v>
      </c>
      <c r="I3060" s="26">
        <f>+IF(H3060='COSTOS VARIOS'!$C$1,'COSTOS VARIOS'!$C$2*'Precios ML'!V3060,'COSTOS VARIOS'!$B$2*'Precios ML'!V3060)</f>
        <v>279980</v>
      </c>
      <c r="J3060" s="22">
        <v>0</v>
      </c>
      <c r="K3060" s="27">
        <f t="shared" si="470"/>
        <v>10.4125</v>
      </c>
      <c r="L3060" s="27">
        <f t="shared" si="471"/>
        <v>10.4125</v>
      </c>
      <c r="M3060" s="26">
        <f>(INDEX(pesos!A:B,MATCH(L3060,pesos!A:A,1),2))</f>
        <v>16200</v>
      </c>
      <c r="N3060" s="26">
        <f>+R3060*'COSTOS VARIOS'!$O$1</f>
        <v>123500</v>
      </c>
      <c r="O3060" s="26">
        <f>+R3060*'COSTOS VARIOS'!$O$2</f>
        <v>2665</v>
      </c>
      <c r="P3060" s="26">
        <f>+R3060*'COSTOS VARIOS'!$O$3</f>
        <v>9750</v>
      </c>
      <c r="Q3060" s="26">
        <v>1</v>
      </c>
      <c r="R3060" s="26">
        <f t="shared" si="472"/>
        <v>650000</v>
      </c>
      <c r="S3060" s="25">
        <f t="shared" si="473"/>
        <v>1082095</v>
      </c>
      <c r="T3060" s="28">
        <f t="shared" si="474"/>
        <v>0.29369417657414543</v>
      </c>
      <c r="U3060" s="29">
        <f t="shared" si="475"/>
        <v>1399900</v>
      </c>
      <c r="V3060" s="26">
        <f>+INDEX('LISTA DE PRECIOS EKM '!A:K,MATCH('Precios ML'!B3060,'LISTA DE PRECIOS EKM '!A:A,0),8)</f>
        <v>1399900</v>
      </c>
      <c r="W3060" s="26">
        <f t="shared" si="476"/>
        <v>1399900</v>
      </c>
      <c r="X3060" s="26">
        <f t="shared" si="477"/>
        <v>0</v>
      </c>
      <c r="Y3060" s="26"/>
      <c r="Z3060" s="26">
        <f t="shared" si="478"/>
        <v>1399900</v>
      </c>
      <c r="AA3060" s="30">
        <f t="shared" si="479"/>
        <v>1.1536923076923076</v>
      </c>
    </row>
    <row r="3061" spans="1:27">
      <c r="A3061" s="20" t="s">
        <v>7691</v>
      </c>
      <c r="B3061" s="20" t="s">
        <v>7692</v>
      </c>
      <c r="C3061" s="25">
        <v>1300000</v>
      </c>
      <c r="D3061" s="22">
        <v>85</v>
      </c>
      <c r="E3061" s="22">
        <v>49</v>
      </c>
      <c r="F3061" s="22">
        <v>40</v>
      </c>
      <c r="G3061" s="22">
        <v>16000</v>
      </c>
      <c r="H3061" s="22" t="s">
        <v>5088</v>
      </c>
      <c r="I3061" s="26">
        <f>+IF(H3061='COSTOS VARIOS'!$C$1,'COSTOS VARIOS'!$C$2*'Precios ML'!V3061,'COSTOS VARIOS'!$B$2*'Precios ML'!V3061)</f>
        <v>559980</v>
      </c>
      <c r="J3061" s="22">
        <v>0</v>
      </c>
      <c r="K3061" s="27">
        <f t="shared" si="470"/>
        <v>10.4125</v>
      </c>
      <c r="L3061" s="27">
        <f t="shared" si="471"/>
        <v>10.4125</v>
      </c>
      <c r="M3061" s="26">
        <f>(INDEX(pesos!A:B,MATCH(L3061,pesos!A:A,1),2))</f>
        <v>16200</v>
      </c>
      <c r="N3061" s="26">
        <f>+R3061*'COSTOS VARIOS'!$O$1</f>
        <v>247000</v>
      </c>
      <c r="O3061" s="26">
        <f>+R3061*'COSTOS VARIOS'!$O$2</f>
        <v>5330</v>
      </c>
      <c r="P3061" s="26">
        <f>+R3061*'COSTOS VARIOS'!$O$3</f>
        <v>19500</v>
      </c>
      <c r="Q3061" s="26">
        <v>1</v>
      </c>
      <c r="R3061" s="26">
        <f t="shared" si="472"/>
        <v>1300000</v>
      </c>
      <c r="S3061" s="25">
        <f t="shared" si="473"/>
        <v>2148010</v>
      </c>
      <c r="T3061" s="28">
        <f t="shared" si="474"/>
        <v>0.30348555174324132</v>
      </c>
      <c r="U3061" s="29">
        <f t="shared" si="475"/>
        <v>2799900</v>
      </c>
      <c r="V3061" s="26">
        <f>+INDEX('LISTA DE PRECIOS EKM '!A:K,MATCH('Precios ML'!B3061,'LISTA DE PRECIOS EKM '!A:A,0),8)</f>
        <v>2799900</v>
      </c>
      <c r="W3061" s="26">
        <f t="shared" si="476"/>
        <v>2799900</v>
      </c>
      <c r="X3061" s="26">
        <f t="shared" si="477"/>
        <v>0</v>
      </c>
      <c r="Y3061" s="26"/>
      <c r="Z3061" s="26">
        <f t="shared" si="478"/>
        <v>2799900</v>
      </c>
      <c r="AA3061" s="30">
        <f t="shared" si="479"/>
        <v>1.1537692307692309</v>
      </c>
    </row>
    <row r="3062" spans="1:27">
      <c r="A3062" s="20" t="s">
        <v>7691</v>
      </c>
      <c r="B3062" s="20" t="s">
        <v>7692</v>
      </c>
      <c r="C3062" s="25">
        <v>1300000</v>
      </c>
      <c r="D3062" s="22">
        <v>85</v>
      </c>
      <c r="E3062" s="22">
        <v>49</v>
      </c>
      <c r="F3062" s="22">
        <v>40</v>
      </c>
      <c r="G3062" s="22">
        <v>16000</v>
      </c>
      <c r="H3062" s="22" t="s">
        <v>5088</v>
      </c>
      <c r="I3062" s="26">
        <f>+IF(H3062='COSTOS VARIOS'!$C$1,'COSTOS VARIOS'!$C$2*'Precios ML'!V3062,'COSTOS VARIOS'!$B$2*'Precios ML'!V3062)</f>
        <v>559980</v>
      </c>
      <c r="J3062" s="22">
        <v>0</v>
      </c>
      <c r="K3062" s="27">
        <f t="shared" si="470"/>
        <v>10.4125</v>
      </c>
      <c r="L3062" s="27">
        <f t="shared" si="471"/>
        <v>10.4125</v>
      </c>
      <c r="M3062" s="26">
        <f>(INDEX(pesos!A:B,MATCH(L3062,pesos!A:A,1),2))</f>
        <v>16200</v>
      </c>
      <c r="N3062" s="26">
        <f>+R3062*'COSTOS VARIOS'!$O$1</f>
        <v>247000</v>
      </c>
      <c r="O3062" s="26">
        <f>+R3062*'COSTOS VARIOS'!$O$2</f>
        <v>5330</v>
      </c>
      <c r="P3062" s="26">
        <f>+R3062*'COSTOS VARIOS'!$O$3</f>
        <v>19500</v>
      </c>
      <c r="Q3062" s="26">
        <v>1</v>
      </c>
      <c r="R3062" s="26">
        <f t="shared" si="472"/>
        <v>1300000</v>
      </c>
      <c r="S3062" s="25">
        <f t="shared" si="473"/>
        <v>2148010</v>
      </c>
      <c r="T3062" s="28">
        <f t="shared" si="474"/>
        <v>0.30348555174324132</v>
      </c>
      <c r="U3062" s="29">
        <f t="shared" si="475"/>
        <v>2799900</v>
      </c>
      <c r="V3062" s="26">
        <f>+INDEX('LISTA DE PRECIOS EKM '!A:K,MATCH('Precios ML'!B3062,'LISTA DE PRECIOS EKM '!A:A,0),8)</f>
        <v>2799900</v>
      </c>
      <c r="W3062" s="26">
        <f t="shared" si="476"/>
        <v>2799900</v>
      </c>
      <c r="X3062" s="26">
        <f t="shared" si="477"/>
        <v>0</v>
      </c>
      <c r="Y3062" s="26"/>
      <c r="Z3062" s="26">
        <f t="shared" si="478"/>
        <v>2799900</v>
      </c>
      <c r="AA3062" s="30">
        <f t="shared" si="479"/>
        <v>1.1537692307692309</v>
      </c>
    </row>
    <row r="3063" spans="1:27">
      <c r="A3063" s="20" t="s">
        <v>7693</v>
      </c>
      <c r="B3063" s="20" t="s">
        <v>7694</v>
      </c>
      <c r="C3063" s="25">
        <v>2490000</v>
      </c>
      <c r="D3063" s="22">
        <v>85</v>
      </c>
      <c r="E3063" s="22">
        <v>49</v>
      </c>
      <c r="F3063" s="22">
        <v>40</v>
      </c>
      <c r="G3063" s="22">
        <v>16000</v>
      </c>
      <c r="H3063" s="22" t="s">
        <v>5088</v>
      </c>
      <c r="I3063" s="26">
        <f>+IF(H3063='COSTOS VARIOS'!$C$1,'COSTOS VARIOS'!$C$2*'Precios ML'!V3063,'COSTOS VARIOS'!$B$2*'Precios ML'!V3063)</f>
        <v>623980</v>
      </c>
      <c r="J3063" s="22">
        <v>0</v>
      </c>
      <c r="K3063" s="27">
        <f t="shared" si="470"/>
        <v>10.4125</v>
      </c>
      <c r="L3063" s="27">
        <f t="shared" si="471"/>
        <v>10.4125</v>
      </c>
      <c r="M3063" s="26">
        <f>(INDEX(pesos!A:B,MATCH(L3063,pesos!A:A,1),2))</f>
        <v>16200</v>
      </c>
      <c r="N3063" s="26">
        <f>+R3063*'COSTOS VARIOS'!$O$1</f>
        <v>473100</v>
      </c>
      <c r="O3063" s="26">
        <f>+R3063*'COSTOS VARIOS'!$O$2</f>
        <v>10209</v>
      </c>
      <c r="P3063" s="26">
        <f>+R3063*'COSTOS VARIOS'!$O$3</f>
        <v>37350</v>
      </c>
      <c r="Q3063" s="26">
        <v>1</v>
      </c>
      <c r="R3063" s="26">
        <f t="shared" si="472"/>
        <v>2490000</v>
      </c>
      <c r="S3063" s="25">
        <f t="shared" si="473"/>
        <v>3650839</v>
      </c>
      <c r="T3063" s="28">
        <f t="shared" si="474"/>
        <v>-0.14542931090634237</v>
      </c>
      <c r="U3063" s="29">
        <f t="shared" si="475"/>
        <v>3119900</v>
      </c>
      <c r="V3063" s="26">
        <f>+INDEX('LISTA DE PRECIOS EKM '!A:K,MATCH('Precios ML'!B3063,'LISTA DE PRECIOS EKM '!A:A,0),8)</f>
        <v>3119900</v>
      </c>
      <c r="W3063" s="26">
        <f t="shared" si="476"/>
        <v>3119900</v>
      </c>
      <c r="X3063" s="26">
        <f t="shared" si="477"/>
        <v>0</v>
      </c>
      <c r="Y3063" s="26"/>
      <c r="Z3063" s="26">
        <f t="shared" si="478"/>
        <v>3119900</v>
      </c>
      <c r="AA3063" s="30">
        <f t="shared" si="479"/>
        <v>0.25297188755020072</v>
      </c>
    </row>
    <row r="3064" spans="1:27">
      <c r="A3064" s="20" t="s">
        <v>7693</v>
      </c>
      <c r="B3064" s="20" t="s">
        <v>7694</v>
      </c>
      <c r="C3064" s="25">
        <v>2490000</v>
      </c>
      <c r="D3064" s="22">
        <v>85</v>
      </c>
      <c r="E3064" s="22">
        <v>49</v>
      </c>
      <c r="F3064" s="22">
        <v>40</v>
      </c>
      <c r="G3064" s="22">
        <v>16000</v>
      </c>
      <c r="H3064" s="22" t="s">
        <v>5088</v>
      </c>
      <c r="I3064" s="26">
        <f>+IF(H3064='COSTOS VARIOS'!$C$1,'COSTOS VARIOS'!$C$2*'Precios ML'!V3064,'COSTOS VARIOS'!$B$2*'Precios ML'!V3064)</f>
        <v>623980</v>
      </c>
      <c r="J3064" s="22">
        <v>0</v>
      </c>
      <c r="K3064" s="27">
        <f t="shared" si="470"/>
        <v>10.4125</v>
      </c>
      <c r="L3064" s="27">
        <f t="shared" si="471"/>
        <v>10.4125</v>
      </c>
      <c r="M3064" s="26">
        <f>(INDEX(pesos!A:B,MATCH(L3064,pesos!A:A,1),2))</f>
        <v>16200</v>
      </c>
      <c r="N3064" s="26">
        <f>+R3064*'COSTOS VARIOS'!$O$1</f>
        <v>473100</v>
      </c>
      <c r="O3064" s="26">
        <f>+R3064*'COSTOS VARIOS'!$O$2</f>
        <v>10209</v>
      </c>
      <c r="P3064" s="26">
        <f>+R3064*'COSTOS VARIOS'!$O$3</f>
        <v>37350</v>
      </c>
      <c r="Q3064" s="26">
        <v>1</v>
      </c>
      <c r="R3064" s="26">
        <f t="shared" si="472"/>
        <v>2490000</v>
      </c>
      <c r="S3064" s="25">
        <f t="shared" si="473"/>
        <v>3650839</v>
      </c>
      <c r="T3064" s="28">
        <f t="shared" si="474"/>
        <v>-0.14542931090634237</v>
      </c>
      <c r="U3064" s="29">
        <f t="shared" si="475"/>
        <v>3119900</v>
      </c>
      <c r="V3064" s="26">
        <f>+INDEX('LISTA DE PRECIOS EKM '!A:K,MATCH('Precios ML'!B3064,'LISTA DE PRECIOS EKM '!A:A,0),8)</f>
        <v>3119900</v>
      </c>
      <c r="W3064" s="26">
        <f t="shared" si="476"/>
        <v>3119900</v>
      </c>
      <c r="X3064" s="26">
        <f t="shared" si="477"/>
        <v>0</v>
      </c>
      <c r="Y3064" s="26"/>
      <c r="Z3064" s="26">
        <f t="shared" si="478"/>
        <v>3119900</v>
      </c>
      <c r="AA3064" s="30">
        <f t="shared" si="479"/>
        <v>0.25297188755020072</v>
      </c>
    </row>
    <row r="3065" spans="1:27">
      <c r="A3065" s="20" t="s">
        <v>7695</v>
      </c>
      <c r="B3065" s="20" t="s">
        <v>7696</v>
      </c>
      <c r="C3065" s="25">
        <v>650000</v>
      </c>
      <c r="D3065" s="22">
        <v>85</v>
      </c>
      <c r="E3065" s="22">
        <v>49</v>
      </c>
      <c r="F3065" s="22">
        <v>40</v>
      </c>
      <c r="G3065" s="22">
        <v>16000</v>
      </c>
      <c r="H3065" s="22" t="s">
        <v>5088</v>
      </c>
      <c r="I3065" s="26">
        <f>+IF(H3065='COSTOS VARIOS'!$C$1,'COSTOS VARIOS'!$C$2*'Precios ML'!V3065,'COSTOS VARIOS'!$B$2*'Precios ML'!V3065)</f>
        <v>301980</v>
      </c>
      <c r="J3065" s="22">
        <v>0</v>
      </c>
      <c r="K3065" s="27">
        <f t="shared" si="470"/>
        <v>10.4125</v>
      </c>
      <c r="L3065" s="27">
        <f t="shared" si="471"/>
        <v>10.4125</v>
      </c>
      <c r="M3065" s="26">
        <f>(INDEX(pesos!A:B,MATCH(L3065,pesos!A:A,1),2))</f>
        <v>16200</v>
      </c>
      <c r="N3065" s="26">
        <f>+R3065*'COSTOS VARIOS'!$O$1</f>
        <v>123500</v>
      </c>
      <c r="O3065" s="26">
        <f>+R3065*'COSTOS VARIOS'!$O$2</f>
        <v>2665</v>
      </c>
      <c r="P3065" s="26">
        <f>+R3065*'COSTOS VARIOS'!$O$3</f>
        <v>9750</v>
      </c>
      <c r="Q3065" s="26">
        <v>1</v>
      </c>
      <c r="R3065" s="26">
        <f t="shared" si="472"/>
        <v>650000</v>
      </c>
      <c r="S3065" s="25">
        <f t="shared" si="473"/>
        <v>1104095</v>
      </c>
      <c r="T3065" s="28">
        <f t="shared" si="474"/>
        <v>0.36754536520860981</v>
      </c>
      <c r="U3065" s="29">
        <f t="shared" si="475"/>
        <v>1509900</v>
      </c>
      <c r="V3065" s="26">
        <f>+INDEX('LISTA DE PRECIOS EKM '!A:K,MATCH('Precios ML'!B3065,'LISTA DE PRECIOS EKM '!A:A,0),8)</f>
        <v>1509900</v>
      </c>
      <c r="W3065" s="26">
        <f t="shared" si="476"/>
        <v>1509900</v>
      </c>
      <c r="X3065" s="26">
        <f t="shared" si="477"/>
        <v>0</v>
      </c>
      <c r="Y3065" s="26"/>
      <c r="Z3065" s="26">
        <f t="shared" si="478"/>
        <v>1509900</v>
      </c>
      <c r="AA3065" s="30">
        <f t="shared" si="479"/>
        <v>1.3229230769230771</v>
      </c>
    </row>
    <row r="3066" spans="1:27">
      <c r="A3066" s="20" t="s">
        <v>7695</v>
      </c>
      <c r="B3066" s="20" t="s">
        <v>7696</v>
      </c>
      <c r="C3066" s="25">
        <v>650000</v>
      </c>
      <c r="D3066" s="22">
        <v>85</v>
      </c>
      <c r="E3066" s="22">
        <v>49</v>
      </c>
      <c r="F3066" s="22">
        <v>40</v>
      </c>
      <c r="G3066" s="22">
        <v>16000</v>
      </c>
      <c r="H3066" s="22" t="s">
        <v>5088</v>
      </c>
      <c r="I3066" s="26">
        <f>+IF(H3066='COSTOS VARIOS'!$C$1,'COSTOS VARIOS'!$C$2*'Precios ML'!V3066,'COSTOS VARIOS'!$B$2*'Precios ML'!V3066)</f>
        <v>301980</v>
      </c>
      <c r="J3066" s="22">
        <v>0</v>
      </c>
      <c r="K3066" s="27">
        <f t="shared" si="470"/>
        <v>10.4125</v>
      </c>
      <c r="L3066" s="27">
        <f t="shared" si="471"/>
        <v>10.4125</v>
      </c>
      <c r="M3066" s="26">
        <f>(INDEX(pesos!A:B,MATCH(L3066,pesos!A:A,1),2))</f>
        <v>16200</v>
      </c>
      <c r="N3066" s="26">
        <f>+R3066*'COSTOS VARIOS'!$O$1</f>
        <v>123500</v>
      </c>
      <c r="O3066" s="26">
        <f>+R3066*'COSTOS VARIOS'!$O$2</f>
        <v>2665</v>
      </c>
      <c r="P3066" s="26">
        <f>+R3066*'COSTOS VARIOS'!$O$3</f>
        <v>9750</v>
      </c>
      <c r="Q3066" s="26">
        <v>1</v>
      </c>
      <c r="R3066" s="26">
        <f t="shared" si="472"/>
        <v>650000</v>
      </c>
      <c r="S3066" s="25">
        <f t="shared" si="473"/>
        <v>1104095</v>
      </c>
      <c r="T3066" s="28">
        <f t="shared" si="474"/>
        <v>0.36754536520860981</v>
      </c>
      <c r="U3066" s="29">
        <f t="shared" si="475"/>
        <v>1509900</v>
      </c>
      <c r="V3066" s="26">
        <f>+INDEX('LISTA DE PRECIOS EKM '!A:K,MATCH('Precios ML'!B3066,'LISTA DE PRECIOS EKM '!A:A,0),8)</f>
        <v>1509900</v>
      </c>
      <c r="W3066" s="26">
        <f t="shared" si="476"/>
        <v>1509900</v>
      </c>
      <c r="X3066" s="26">
        <f t="shared" si="477"/>
        <v>0</v>
      </c>
      <c r="Y3066" s="26"/>
      <c r="Z3066" s="26">
        <f t="shared" si="478"/>
        <v>1509900</v>
      </c>
      <c r="AA3066" s="30">
        <f t="shared" si="479"/>
        <v>1.3229230769230771</v>
      </c>
    </row>
    <row r="3067" spans="1:27">
      <c r="A3067" s="20" t="s">
        <v>7697</v>
      </c>
      <c r="B3067" s="20" t="s">
        <v>7698</v>
      </c>
      <c r="C3067" s="25">
        <v>650000</v>
      </c>
      <c r="D3067" s="22">
        <v>85</v>
      </c>
      <c r="E3067" s="22">
        <v>49</v>
      </c>
      <c r="F3067" s="22">
        <v>40</v>
      </c>
      <c r="G3067" s="22">
        <v>16000</v>
      </c>
      <c r="H3067" s="22" t="s">
        <v>5088</v>
      </c>
      <c r="I3067" s="26">
        <f>+IF(H3067='COSTOS VARIOS'!$C$1,'COSTOS VARIOS'!$C$2*'Precios ML'!V3067,'COSTOS VARIOS'!$B$2*'Precios ML'!V3067)</f>
        <v>301980</v>
      </c>
      <c r="J3067" s="22">
        <v>0</v>
      </c>
      <c r="K3067" s="27">
        <f t="shared" si="470"/>
        <v>10.4125</v>
      </c>
      <c r="L3067" s="27">
        <f t="shared" si="471"/>
        <v>10.4125</v>
      </c>
      <c r="M3067" s="26">
        <f>(INDEX(pesos!A:B,MATCH(L3067,pesos!A:A,1),2))</f>
        <v>16200</v>
      </c>
      <c r="N3067" s="26">
        <f>+R3067*'COSTOS VARIOS'!$O$1</f>
        <v>123500</v>
      </c>
      <c r="O3067" s="26">
        <f>+R3067*'COSTOS VARIOS'!$O$2</f>
        <v>2665</v>
      </c>
      <c r="P3067" s="26">
        <f>+R3067*'COSTOS VARIOS'!$O$3</f>
        <v>9750</v>
      </c>
      <c r="Q3067" s="26">
        <v>1</v>
      </c>
      <c r="R3067" s="26">
        <f t="shared" si="472"/>
        <v>650000</v>
      </c>
      <c r="S3067" s="25">
        <f t="shared" si="473"/>
        <v>1104095</v>
      </c>
      <c r="T3067" s="28">
        <f t="shared" si="474"/>
        <v>0.36754536520860981</v>
      </c>
      <c r="U3067" s="29">
        <f t="shared" si="475"/>
        <v>1509900</v>
      </c>
      <c r="V3067" s="26">
        <f>+INDEX('LISTA DE PRECIOS EKM '!A:K,MATCH('Precios ML'!B3067,'LISTA DE PRECIOS EKM '!A:A,0),8)</f>
        <v>1509900</v>
      </c>
      <c r="W3067" s="26">
        <f t="shared" si="476"/>
        <v>1509900</v>
      </c>
      <c r="X3067" s="26">
        <f t="shared" si="477"/>
        <v>0</v>
      </c>
      <c r="Y3067" s="26"/>
      <c r="Z3067" s="26">
        <f t="shared" si="478"/>
        <v>1509900</v>
      </c>
      <c r="AA3067" s="30">
        <f t="shared" si="479"/>
        <v>1.3229230769230771</v>
      </c>
    </row>
    <row r="3068" spans="1:27">
      <c r="A3068" s="20" t="s">
        <v>7697</v>
      </c>
      <c r="B3068" s="20" t="s">
        <v>7698</v>
      </c>
      <c r="C3068" s="25">
        <v>650000</v>
      </c>
      <c r="D3068" s="22">
        <v>85</v>
      </c>
      <c r="E3068" s="22">
        <v>49</v>
      </c>
      <c r="F3068" s="22">
        <v>40</v>
      </c>
      <c r="G3068" s="22">
        <v>16000</v>
      </c>
      <c r="H3068" s="22" t="s">
        <v>5088</v>
      </c>
      <c r="I3068" s="26">
        <f>+IF(H3068='COSTOS VARIOS'!$C$1,'COSTOS VARIOS'!$C$2*'Precios ML'!V3068,'COSTOS VARIOS'!$B$2*'Precios ML'!V3068)</f>
        <v>301980</v>
      </c>
      <c r="J3068" s="22">
        <v>0</v>
      </c>
      <c r="K3068" s="27">
        <f t="shared" si="470"/>
        <v>10.4125</v>
      </c>
      <c r="L3068" s="27">
        <f t="shared" si="471"/>
        <v>10.4125</v>
      </c>
      <c r="M3068" s="26">
        <f>(INDEX(pesos!A:B,MATCH(L3068,pesos!A:A,1),2))</f>
        <v>16200</v>
      </c>
      <c r="N3068" s="26">
        <f>+R3068*'COSTOS VARIOS'!$O$1</f>
        <v>123500</v>
      </c>
      <c r="O3068" s="26">
        <f>+R3068*'COSTOS VARIOS'!$O$2</f>
        <v>2665</v>
      </c>
      <c r="P3068" s="26">
        <f>+R3068*'COSTOS VARIOS'!$O$3</f>
        <v>9750</v>
      </c>
      <c r="Q3068" s="26">
        <v>1</v>
      </c>
      <c r="R3068" s="26">
        <f t="shared" si="472"/>
        <v>650000</v>
      </c>
      <c r="S3068" s="25">
        <f t="shared" si="473"/>
        <v>1104095</v>
      </c>
      <c r="T3068" s="28">
        <f t="shared" si="474"/>
        <v>0.36754536520860981</v>
      </c>
      <c r="U3068" s="29">
        <f t="shared" si="475"/>
        <v>1509900</v>
      </c>
      <c r="V3068" s="26">
        <f>+INDEX('LISTA DE PRECIOS EKM '!A:K,MATCH('Precios ML'!B3068,'LISTA DE PRECIOS EKM '!A:A,0),8)</f>
        <v>1509900</v>
      </c>
      <c r="W3068" s="26">
        <f t="shared" si="476"/>
        <v>1509900</v>
      </c>
      <c r="X3068" s="26">
        <f t="shared" si="477"/>
        <v>0</v>
      </c>
      <c r="Y3068" s="26"/>
      <c r="Z3068" s="26">
        <f t="shared" si="478"/>
        <v>1509900</v>
      </c>
      <c r="AA3068" s="30">
        <f t="shared" si="479"/>
        <v>1.3229230769230771</v>
      </c>
    </row>
    <row r="3069" spans="1:27">
      <c r="A3069" s="20" t="s">
        <v>7699</v>
      </c>
      <c r="B3069" s="20" t="s">
        <v>7700</v>
      </c>
      <c r="C3069" s="25">
        <v>650000</v>
      </c>
      <c r="D3069" s="22">
        <v>85</v>
      </c>
      <c r="E3069" s="22">
        <v>49</v>
      </c>
      <c r="F3069" s="22">
        <v>40</v>
      </c>
      <c r="G3069" s="22">
        <v>16000</v>
      </c>
      <c r="H3069" s="22" t="s">
        <v>5088</v>
      </c>
      <c r="I3069" s="26">
        <f>+IF(H3069='COSTOS VARIOS'!$C$1,'COSTOS VARIOS'!$C$2*'Precios ML'!V3069,'COSTOS VARIOS'!$B$2*'Precios ML'!V3069)</f>
        <v>301980</v>
      </c>
      <c r="J3069" s="22">
        <v>0</v>
      </c>
      <c r="K3069" s="27">
        <f t="shared" si="470"/>
        <v>10.4125</v>
      </c>
      <c r="L3069" s="27">
        <f t="shared" si="471"/>
        <v>10.4125</v>
      </c>
      <c r="M3069" s="26">
        <f>(INDEX(pesos!A:B,MATCH(L3069,pesos!A:A,1),2))</f>
        <v>16200</v>
      </c>
      <c r="N3069" s="26">
        <f>+R3069*'COSTOS VARIOS'!$O$1</f>
        <v>123500</v>
      </c>
      <c r="O3069" s="26">
        <f>+R3069*'COSTOS VARIOS'!$O$2</f>
        <v>2665</v>
      </c>
      <c r="P3069" s="26">
        <f>+R3069*'COSTOS VARIOS'!$O$3</f>
        <v>9750</v>
      </c>
      <c r="Q3069" s="26">
        <v>1</v>
      </c>
      <c r="R3069" s="26">
        <f t="shared" si="472"/>
        <v>650000</v>
      </c>
      <c r="S3069" s="25">
        <f t="shared" si="473"/>
        <v>1104095</v>
      </c>
      <c r="T3069" s="28">
        <f t="shared" si="474"/>
        <v>0.36754536520860981</v>
      </c>
      <c r="U3069" s="29">
        <f t="shared" si="475"/>
        <v>1509900</v>
      </c>
      <c r="V3069" s="26">
        <f>+INDEX('LISTA DE PRECIOS EKM '!A:K,MATCH('Precios ML'!B3069,'LISTA DE PRECIOS EKM '!A:A,0),8)</f>
        <v>1509900</v>
      </c>
      <c r="W3069" s="26">
        <f t="shared" si="476"/>
        <v>1509900</v>
      </c>
      <c r="X3069" s="26">
        <f t="shared" si="477"/>
        <v>0</v>
      </c>
      <c r="Y3069" s="26"/>
      <c r="Z3069" s="26">
        <f t="shared" si="478"/>
        <v>1509900</v>
      </c>
      <c r="AA3069" s="30">
        <f t="shared" si="479"/>
        <v>1.3229230769230771</v>
      </c>
    </row>
    <row r="3070" spans="1:27">
      <c r="A3070" s="20" t="s">
        <v>7699</v>
      </c>
      <c r="B3070" s="20" t="s">
        <v>7700</v>
      </c>
      <c r="C3070" s="25">
        <v>650000</v>
      </c>
      <c r="D3070" s="22">
        <v>85</v>
      </c>
      <c r="E3070" s="22">
        <v>49</v>
      </c>
      <c r="F3070" s="22">
        <v>40</v>
      </c>
      <c r="G3070" s="22">
        <v>16000</v>
      </c>
      <c r="H3070" s="22" t="s">
        <v>5088</v>
      </c>
      <c r="I3070" s="26">
        <f>+IF(H3070='COSTOS VARIOS'!$C$1,'COSTOS VARIOS'!$C$2*'Precios ML'!V3070,'COSTOS VARIOS'!$B$2*'Precios ML'!V3070)</f>
        <v>301980</v>
      </c>
      <c r="J3070" s="22">
        <v>0</v>
      </c>
      <c r="K3070" s="27">
        <f t="shared" si="470"/>
        <v>10.4125</v>
      </c>
      <c r="L3070" s="27">
        <f t="shared" si="471"/>
        <v>10.4125</v>
      </c>
      <c r="M3070" s="26">
        <f>(INDEX(pesos!A:B,MATCH(L3070,pesos!A:A,1),2))</f>
        <v>16200</v>
      </c>
      <c r="N3070" s="26">
        <f>+R3070*'COSTOS VARIOS'!$O$1</f>
        <v>123500</v>
      </c>
      <c r="O3070" s="26">
        <f>+R3070*'COSTOS VARIOS'!$O$2</f>
        <v>2665</v>
      </c>
      <c r="P3070" s="26">
        <f>+R3070*'COSTOS VARIOS'!$O$3</f>
        <v>9750</v>
      </c>
      <c r="Q3070" s="26">
        <v>1</v>
      </c>
      <c r="R3070" s="26">
        <f t="shared" si="472"/>
        <v>650000</v>
      </c>
      <c r="S3070" s="25">
        <f t="shared" si="473"/>
        <v>1104095</v>
      </c>
      <c r="T3070" s="28">
        <f t="shared" si="474"/>
        <v>0.36754536520860981</v>
      </c>
      <c r="U3070" s="29">
        <f t="shared" si="475"/>
        <v>1509900</v>
      </c>
      <c r="V3070" s="26">
        <f>+INDEX('LISTA DE PRECIOS EKM '!A:K,MATCH('Precios ML'!B3070,'LISTA DE PRECIOS EKM '!A:A,0),8)</f>
        <v>1509900</v>
      </c>
      <c r="W3070" s="26">
        <f t="shared" si="476"/>
        <v>1509900</v>
      </c>
      <c r="X3070" s="26">
        <f t="shared" si="477"/>
        <v>0</v>
      </c>
      <c r="Y3070" s="26"/>
      <c r="Z3070" s="26">
        <f t="shared" si="478"/>
        <v>1509900</v>
      </c>
      <c r="AA3070" s="30">
        <f t="shared" si="479"/>
        <v>1.3229230769230771</v>
      </c>
    </row>
    <row r="3071" spans="1:27">
      <c r="A3071" s="20" t="s">
        <v>7701</v>
      </c>
      <c r="B3071" s="20" t="s">
        <v>7702</v>
      </c>
      <c r="C3071" s="25">
        <v>650000</v>
      </c>
      <c r="D3071" s="22">
        <v>85</v>
      </c>
      <c r="E3071" s="22">
        <v>49</v>
      </c>
      <c r="F3071" s="22">
        <v>40</v>
      </c>
      <c r="G3071" s="22">
        <v>16000</v>
      </c>
      <c r="H3071" s="22" t="s">
        <v>5088</v>
      </c>
      <c r="I3071" s="26">
        <f>+IF(H3071='COSTOS VARIOS'!$C$1,'COSTOS VARIOS'!$C$2*'Precios ML'!V3071,'COSTOS VARIOS'!$B$2*'Precios ML'!V3071)</f>
        <v>301980</v>
      </c>
      <c r="J3071" s="22">
        <v>0</v>
      </c>
      <c r="K3071" s="27">
        <f t="shared" si="470"/>
        <v>10.4125</v>
      </c>
      <c r="L3071" s="27">
        <f t="shared" si="471"/>
        <v>10.4125</v>
      </c>
      <c r="M3071" s="26">
        <f>(INDEX(pesos!A:B,MATCH(L3071,pesos!A:A,1),2))</f>
        <v>16200</v>
      </c>
      <c r="N3071" s="26">
        <f>+R3071*'COSTOS VARIOS'!$O$1</f>
        <v>123500</v>
      </c>
      <c r="O3071" s="26">
        <f>+R3071*'COSTOS VARIOS'!$O$2</f>
        <v>2665</v>
      </c>
      <c r="P3071" s="26">
        <f>+R3071*'COSTOS VARIOS'!$O$3</f>
        <v>9750</v>
      </c>
      <c r="Q3071" s="26">
        <v>1</v>
      </c>
      <c r="R3071" s="26">
        <f t="shared" si="472"/>
        <v>650000</v>
      </c>
      <c r="S3071" s="25">
        <f t="shared" si="473"/>
        <v>1104095</v>
      </c>
      <c r="T3071" s="28">
        <f t="shared" si="474"/>
        <v>0.36754536520860981</v>
      </c>
      <c r="U3071" s="29">
        <f t="shared" si="475"/>
        <v>1509900</v>
      </c>
      <c r="V3071" s="26">
        <f>+INDEX('LISTA DE PRECIOS EKM '!A:K,MATCH('Precios ML'!B3071,'LISTA DE PRECIOS EKM '!A:A,0),8)</f>
        <v>1509900</v>
      </c>
      <c r="W3071" s="26">
        <f t="shared" si="476"/>
        <v>1509900</v>
      </c>
      <c r="X3071" s="26">
        <f t="shared" si="477"/>
        <v>0</v>
      </c>
      <c r="Y3071" s="26"/>
      <c r="Z3071" s="26">
        <f t="shared" si="478"/>
        <v>1509900</v>
      </c>
      <c r="AA3071" s="30">
        <f t="shared" si="479"/>
        <v>1.3229230769230771</v>
      </c>
    </row>
    <row r="3072" spans="1:27">
      <c r="A3072" s="20" t="s">
        <v>7701</v>
      </c>
      <c r="B3072" s="20" t="s">
        <v>7702</v>
      </c>
      <c r="C3072" s="25">
        <v>650000</v>
      </c>
      <c r="D3072" s="22">
        <v>85</v>
      </c>
      <c r="E3072" s="22">
        <v>49</v>
      </c>
      <c r="F3072" s="22">
        <v>40</v>
      </c>
      <c r="G3072" s="22">
        <v>16000</v>
      </c>
      <c r="H3072" s="22" t="s">
        <v>5088</v>
      </c>
      <c r="I3072" s="26">
        <f>+IF(H3072='COSTOS VARIOS'!$C$1,'COSTOS VARIOS'!$C$2*'Precios ML'!V3072,'COSTOS VARIOS'!$B$2*'Precios ML'!V3072)</f>
        <v>301980</v>
      </c>
      <c r="J3072" s="22">
        <v>0</v>
      </c>
      <c r="K3072" s="27">
        <f t="shared" si="470"/>
        <v>10.4125</v>
      </c>
      <c r="L3072" s="27">
        <f t="shared" si="471"/>
        <v>10.4125</v>
      </c>
      <c r="M3072" s="26">
        <f>(INDEX(pesos!A:B,MATCH(L3072,pesos!A:A,1),2))</f>
        <v>16200</v>
      </c>
      <c r="N3072" s="26">
        <f>+R3072*'COSTOS VARIOS'!$O$1</f>
        <v>123500</v>
      </c>
      <c r="O3072" s="26">
        <f>+R3072*'COSTOS VARIOS'!$O$2</f>
        <v>2665</v>
      </c>
      <c r="P3072" s="26">
        <f>+R3072*'COSTOS VARIOS'!$O$3</f>
        <v>9750</v>
      </c>
      <c r="Q3072" s="26">
        <v>1</v>
      </c>
      <c r="R3072" s="26">
        <f t="shared" si="472"/>
        <v>650000</v>
      </c>
      <c r="S3072" s="25">
        <f t="shared" si="473"/>
        <v>1104095</v>
      </c>
      <c r="T3072" s="28">
        <f t="shared" si="474"/>
        <v>0.36754536520860981</v>
      </c>
      <c r="U3072" s="29">
        <f t="shared" si="475"/>
        <v>1509900</v>
      </c>
      <c r="V3072" s="26">
        <f>+INDEX('LISTA DE PRECIOS EKM '!A:K,MATCH('Precios ML'!B3072,'LISTA DE PRECIOS EKM '!A:A,0),8)</f>
        <v>1509900</v>
      </c>
      <c r="W3072" s="26">
        <f t="shared" si="476"/>
        <v>1509900</v>
      </c>
      <c r="X3072" s="26">
        <f t="shared" si="477"/>
        <v>0</v>
      </c>
      <c r="Y3072" s="26"/>
      <c r="Z3072" s="26">
        <f t="shared" si="478"/>
        <v>1509900</v>
      </c>
      <c r="AA3072" s="30">
        <f t="shared" si="479"/>
        <v>1.3229230769230771</v>
      </c>
    </row>
    <row r="3073" spans="1:27">
      <c r="A3073" s="20" t="s">
        <v>7703</v>
      </c>
      <c r="B3073" s="20" t="s">
        <v>7704</v>
      </c>
      <c r="C3073" s="25">
        <v>1100000</v>
      </c>
      <c r="D3073" s="22">
        <v>85</v>
      </c>
      <c r="E3073" s="22">
        <v>49</v>
      </c>
      <c r="F3073" s="22">
        <v>40</v>
      </c>
      <c r="G3073" s="22">
        <v>16000</v>
      </c>
      <c r="H3073" s="22" t="s">
        <v>5088</v>
      </c>
      <c r="I3073" s="26">
        <f>+IF(H3073='COSTOS VARIOS'!$C$1,'COSTOS VARIOS'!$C$2*'Precios ML'!V3073,'COSTOS VARIOS'!$B$2*'Precios ML'!V3073)</f>
        <v>503980</v>
      </c>
      <c r="J3073" s="22">
        <v>0</v>
      </c>
      <c r="K3073" s="27">
        <f t="shared" si="470"/>
        <v>10.4125</v>
      </c>
      <c r="L3073" s="27">
        <f t="shared" si="471"/>
        <v>10.4125</v>
      </c>
      <c r="M3073" s="26">
        <f>(INDEX(pesos!A:B,MATCH(L3073,pesos!A:A,1),2))</f>
        <v>16200</v>
      </c>
      <c r="N3073" s="26">
        <f>+R3073*'COSTOS VARIOS'!$O$1</f>
        <v>209000</v>
      </c>
      <c r="O3073" s="26">
        <f>+R3073*'COSTOS VARIOS'!$O$2</f>
        <v>4510</v>
      </c>
      <c r="P3073" s="26">
        <f>+R3073*'COSTOS VARIOS'!$O$3</f>
        <v>16500</v>
      </c>
      <c r="Q3073" s="26">
        <v>1</v>
      </c>
      <c r="R3073" s="26">
        <f t="shared" si="472"/>
        <v>1100000</v>
      </c>
      <c r="S3073" s="25">
        <f t="shared" si="473"/>
        <v>1850190</v>
      </c>
      <c r="T3073" s="28">
        <f t="shared" si="474"/>
        <v>0.36196823028986214</v>
      </c>
      <c r="U3073" s="29">
        <f t="shared" si="475"/>
        <v>2519900</v>
      </c>
      <c r="V3073" s="26">
        <f>+INDEX('LISTA DE PRECIOS EKM '!A:K,MATCH('Precios ML'!B3073,'LISTA DE PRECIOS EKM '!A:A,0),8)</f>
        <v>2519900</v>
      </c>
      <c r="W3073" s="26">
        <f t="shared" si="476"/>
        <v>2519900</v>
      </c>
      <c r="X3073" s="26">
        <f t="shared" si="477"/>
        <v>0</v>
      </c>
      <c r="Y3073" s="26"/>
      <c r="Z3073" s="26">
        <f t="shared" si="478"/>
        <v>2519900</v>
      </c>
      <c r="AA3073" s="30">
        <f t="shared" si="479"/>
        <v>1.2908181818181816</v>
      </c>
    </row>
    <row r="3074" spans="1:27">
      <c r="A3074" s="20" t="s">
        <v>7703</v>
      </c>
      <c r="B3074" s="20" t="s">
        <v>7704</v>
      </c>
      <c r="C3074" s="25">
        <v>1100000</v>
      </c>
      <c r="D3074" s="22">
        <v>85</v>
      </c>
      <c r="E3074" s="22">
        <v>49</v>
      </c>
      <c r="F3074" s="22">
        <v>40</v>
      </c>
      <c r="G3074" s="22">
        <v>16000</v>
      </c>
      <c r="H3074" s="22" t="s">
        <v>5088</v>
      </c>
      <c r="I3074" s="26">
        <f>+IF(H3074='COSTOS VARIOS'!$C$1,'COSTOS VARIOS'!$C$2*'Precios ML'!V3074,'COSTOS VARIOS'!$B$2*'Precios ML'!V3074)</f>
        <v>503980</v>
      </c>
      <c r="J3074" s="22">
        <v>0</v>
      </c>
      <c r="K3074" s="27">
        <f t="shared" si="470"/>
        <v>10.4125</v>
      </c>
      <c r="L3074" s="27">
        <f t="shared" si="471"/>
        <v>10.4125</v>
      </c>
      <c r="M3074" s="26">
        <f>(INDEX(pesos!A:B,MATCH(L3074,pesos!A:A,1),2))</f>
        <v>16200</v>
      </c>
      <c r="N3074" s="26">
        <f>+R3074*'COSTOS VARIOS'!$O$1</f>
        <v>209000</v>
      </c>
      <c r="O3074" s="26">
        <f>+R3074*'COSTOS VARIOS'!$O$2</f>
        <v>4510</v>
      </c>
      <c r="P3074" s="26">
        <f>+R3074*'COSTOS VARIOS'!$O$3</f>
        <v>16500</v>
      </c>
      <c r="Q3074" s="26">
        <v>1</v>
      </c>
      <c r="R3074" s="26">
        <f t="shared" si="472"/>
        <v>1100000</v>
      </c>
      <c r="S3074" s="25">
        <f t="shared" si="473"/>
        <v>1850190</v>
      </c>
      <c r="T3074" s="28">
        <f t="shared" si="474"/>
        <v>0.36196823028986214</v>
      </c>
      <c r="U3074" s="29">
        <f t="shared" si="475"/>
        <v>2519900</v>
      </c>
      <c r="V3074" s="26">
        <f>+INDEX('LISTA DE PRECIOS EKM '!A:K,MATCH('Precios ML'!B3074,'LISTA DE PRECIOS EKM '!A:A,0),8)</f>
        <v>2519900</v>
      </c>
      <c r="W3074" s="26">
        <f t="shared" si="476"/>
        <v>2519900</v>
      </c>
      <c r="X3074" s="26">
        <f t="shared" si="477"/>
        <v>0</v>
      </c>
      <c r="Y3074" s="26"/>
      <c r="Z3074" s="26">
        <f t="shared" si="478"/>
        <v>2519900</v>
      </c>
      <c r="AA3074" s="30">
        <f t="shared" si="479"/>
        <v>1.2908181818181816</v>
      </c>
    </row>
    <row r="3075" spans="1:27">
      <c r="A3075" s="20" t="s">
        <v>7705</v>
      </c>
      <c r="B3075" s="20" t="s">
        <v>7706</v>
      </c>
      <c r="C3075" s="25">
        <v>1100000</v>
      </c>
      <c r="D3075" s="22">
        <v>85</v>
      </c>
      <c r="E3075" s="22">
        <v>49</v>
      </c>
      <c r="F3075" s="22">
        <v>40</v>
      </c>
      <c r="G3075" s="22">
        <v>16000</v>
      </c>
      <c r="H3075" s="22" t="s">
        <v>5088</v>
      </c>
      <c r="I3075" s="26">
        <f>+IF(H3075='COSTOS VARIOS'!$C$1,'COSTOS VARIOS'!$C$2*'Precios ML'!V3075,'COSTOS VARIOS'!$B$2*'Precios ML'!V3075)</f>
        <v>503980</v>
      </c>
      <c r="J3075" s="22">
        <v>0</v>
      </c>
      <c r="K3075" s="27">
        <f t="shared" si="470"/>
        <v>10.4125</v>
      </c>
      <c r="L3075" s="27">
        <f t="shared" si="471"/>
        <v>10.4125</v>
      </c>
      <c r="M3075" s="26">
        <f>(INDEX(pesos!A:B,MATCH(L3075,pesos!A:A,1),2))</f>
        <v>16200</v>
      </c>
      <c r="N3075" s="26">
        <f>+R3075*'COSTOS VARIOS'!$O$1</f>
        <v>209000</v>
      </c>
      <c r="O3075" s="26">
        <f>+R3075*'COSTOS VARIOS'!$O$2</f>
        <v>4510</v>
      </c>
      <c r="P3075" s="26">
        <f>+R3075*'COSTOS VARIOS'!$O$3</f>
        <v>16500</v>
      </c>
      <c r="Q3075" s="26">
        <v>1</v>
      </c>
      <c r="R3075" s="26">
        <f t="shared" si="472"/>
        <v>1100000</v>
      </c>
      <c r="S3075" s="25">
        <f t="shared" si="473"/>
        <v>1850190</v>
      </c>
      <c r="T3075" s="28">
        <f t="shared" si="474"/>
        <v>0.36196823028986214</v>
      </c>
      <c r="U3075" s="29">
        <f t="shared" si="475"/>
        <v>2519900</v>
      </c>
      <c r="V3075" s="26">
        <f>+INDEX('LISTA DE PRECIOS EKM '!A:K,MATCH('Precios ML'!B3075,'LISTA DE PRECIOS EKM '!A:A,0),8)</f>
        <v>2519900</v>
      </c>
      <c r="W3075" s="26">
        <f t="shared" si="476"/>
        <v>2519900</v>
      </c>
      <c r="X3075" s="26">
        <f t="shared" si="477"/>
        <v>0</v>
      </c>
      <c r="Y3075" s="26"/>
      <c r="Z3075" s="26">
        <f t="shared" si="478"/>
        <v>2519900</v>
      </c>
      <c r="AA3075" s="30">
        <f t="shared" si="479"/>
        <v>1.2908181818181816</v>
      </c>
    </row>
    <row r="3076" spans="1:27">
      <c r="A3076" s="20" t="s">
        <v>7705</v>
      </c>
      <c r="B3076" s="20" t="s">
        <v>7706</v>
      </c>
      <c r="C3076" s="25">
        <v>1100000</v>
      </c>
      <c r="D3076" s="22">
        <v>85</v>
      </c>
      <c r="E3076" s="22">
        <v>49</v>
      </c>
      <c r="F3076" s="22">
        <v>40</v>
      </c>
      <c r="G3076" s="22">
        <v>16000</v>
      </c>
      <c r="H3076" s="22" t="s">
        <v>5088</v>
      </c>
      <c r="I3076" s="26">
        <f>+IF(H3076='COSTOS VARIOS'!$C$1,'COSTOS VARIOS'!$C$2*'Precios ML'!V3076,'COSTOS VARIOS'!$B$2*'Precios ML'!V3076)</f>
        <v>503980</v>
      </c>
      <c r="J3076" s="22">
        <v>0</v>
      </c>
      <c r="K3076" s="27">
        <f t="shared" ref="K3076:K3139" si="480">+(D3076*E3076*F3076)/G3076</f>
        <v>10.4125</v>
      </c>
      <c r="L3076" s="27">
        <f t="shared" ref="L3076:L3139" si="481">+K3076*Q3076</f>
        <v>10.4125</v>
      </c>
      <c r="M3076" s="26">
        <f>(INDEX(pesos!A:B,MATCH(L3076,pesos!A:A,1),2))</f>
        <v>16200</v>
      </c>
      <c r="N3076" s="26">
        <f>+R3076*'COSTOS VARIOS'!$O$1</f>
        <v>209000</v>
      </c>
      <c r="O3076" s="26">
        <f>+R3076*'COSTOS VARIOS'!$O$2</f>
        <v>4510</v>
      </c>
      <c r="P3076" s="26">
        <f>+R3076*'COSTOS VARIOS'!$O$3</f>
        <v>16500</v>
      </c>
      <c r="Q3076" s="26">
        <v>1</v>
      </c>
      <c r="R3076" s="26">
        <f t="shared" ref="R3076:R3139" si="482">+C3076*Q3076</f>
        <v>1100000</v>
      </c>
      <c r="S3076" s="25">
        <f t="shared" ref="S3076:S3139" si="483">+R3076+P3076+O3076+N3076+M3076+I3076</f>
        <v>1850190</v>
      </c>
      <c r="T3076" s="28">
        <f t="shared" ref="T3076:T3139" si="484">+(V3076/S3076)-1</f>
        <v>0.36196823028986214</v>
      </c>
      <c r="U3076" s="29">
        <f t="shared" ref="U3076:U3139" si="485">+S3076*T3076+S3076</f>
        <v>2519900</v>
      </c>
      <c r="V3076" s="26">
        <f>+INDEX('LISTA DE PRECIOS EKM '!A:K,MATCH('Precios ML'!B3076,'LISTA DE PRECIOS EKM '!A:A,0),8)</f>
        <v>2519900</v>
      </c>
      <c r="W3076" s="26">
        <f t="shared" ref="W3076:W3139" si="486">+V3076*Q3076</f>
        <v>2519900</v>
      </c>
      <c r="X3076" s="26">
        <f t="shared" ref="X3076:X3139" si="487">+W3076-U3076</f>
        <v>0</v>
      </c>
      <c r="Y3076" s="26"/>
      <c r="Z3076" s="26">
        <f t="shared" ref="Z3076:Z3139" si="488">+W3076-Y3076</f>
        <v>2519900</v>
      </c>
      <c r="AA3076" s="30">
        <f t="shared" ref="AA3076:AA3139" si="489">+(Z3076/C3076)-1</f>
        <v>1.2908181818181816</v>
      </c>
    </row>
    <row r="3077" spans="1:27">
      <c r="A3077" s="20" t="s">
        <v>7707</v>
      </c>
      <c r="B3077" s="20" t="s">
        <v>7708</v>
      </c>
      <c r="C3077" s="25">
        <v>650000</v>
      </c>
      <c r="D3077" s="22">
        <v>85</v>
      </c>
      <c r="E3077" s="22">
        <v>49</v>
      </c>
      <c r="F3077" s="22">
        <v>40</v>
      </c>
      <c r="G3077" s="22">
        <v>16000</v>
      </c>
      <c r="H3077" s="22" t="s">
        <v>5088</v>
      </c>
      <c r="I3077" s="26">
        <f>+IF(H3077='COSTOS VARIOS'!$C$1,'COSTOS VARIOS'!$C$2*'Precios ML'!V3077,'COSTOS VARIOS'!$B$2*'Precios ML'!V3077)</f>
        <v>301980</v>
      </c>
      <c r="J3077" s="22">
        <v>0</v>
      </c>
      <c r="K3077" s="27">
        <f t="shared" si="480"/>
        <v>10.4125</v>
      </c>
      <c r="L3077" s="27">
        <f t="shared" si="481"/>
        <v>10.4125</v>
      </c>
      <c r="M3077" s="26">
        <f>(INDEX(pesos!A:B,MATCH(L3077,pesos!A:A,1),2))</f>
        <v>16200</v>
      </c>
      <c r="N3077" s="26">
        <f>+R3077*'COSTOS VARIOS'!$O$1</f>
        <v>123500</v>
      </c>
      <c r="O3077" s="26">
        <f>+R3077*'COSTOS VARIOS'!$O$2</f>
        <v>2665</v>
      </c>
      <c r="P3077" s="26">
        <f>+R3077*'COSTOS VARIOS'!$O$3</f>
        <v>9750</v>
      </c>
      <c r="Q3077" s="26">
        <v>1</v>
      </c>
      <c r="R3077" s="26">
        <f t="shared" si="482"/>
        <v>650000</v>
      </c>
      <c r="S3077" s="25">
        <f t="shared" si="483"/>
        <v>1104095</v>
      </c>
      <c r="T3077" s="28">
        <f t="shared" si="484"/>
        <v>0.36754536520860981</v>
      </c>
      <c r="U3077" s="29">
        <f t="shared" si="485"/>
        <v>1509900</v>
      </c>
      <c r="V3077" s="26">
        <f>+INDEX('LISTA DE PRECIOS EKM '!A:K,MATCH('Precios ML'!B3077,'LISTA DE PRECIOS EKM '!A:A,0),8)</f>
        <v>1509900</v>
      </c>
      <c r="W3077" s="26">
        <f t="shared" si="486"/>
        <v>1509900</v>
      </c>
      <c r="X3077" s="26">
        <f t="shared" si="487"/>
        <v>0</v>
      </c>
      <c r="Y3077" s="26"/>
      <c r="Z3077" s="26">
        <f t="shared" si="488"/>
        <v>1509900</v>
      </c>
      <c r="AA3077" s="30">
        <f t="shared" si="489"/>
        <v>1.3229230769230771</v>
      </c>
    </row>
    <row r="3078" spans="1:27">
      <c r="A3078" s="20" t="s">
        <v>7707</v>
      </c>
      <c r="B3078" s="20" t="s">
        <v>7708</v>
      </c>
      <c r="C3078" s="25">
        <v>650000</v>
      </c>
      <c r="D3078" s="22">
        <v>85</v>
      </c>
      <c r="E3078" s="22">
        <v>49</v>
      </c>
      <c r="F3078" s="22">
        <v>40</v>
      </c>
      <c r="G3078" s="22">
        <v>16000</v>
      </c>
      <c r="H3078" s="22" t="s">
        <v>5088</v>
      </c>
      <c r="I3078" s="26">
        <f>+IF(H3078='COSTOS VARIOS'!$C$1,'COSTOS VARIOS'!$C$2*'Precios ML'!V3078,'COSTOS VARIOS'!$B$2*'Precios ML'!V3078)</f>
        <v>301980</v>
      </c>
      <c r="J3078" s="22">
        <v>0</v>
      </c>
      <c r="K3078" s="27">
        <f t="shared" si="480"/>
        <v>10.4125</v>
      </c>
      <c r="L3078" s="27">
        <f t="shared" si="481"/>
        <v>10.4125</v>
      </c>
      <c r="M3078" s="26">
        <f>(INDEX(pesos!A:B,MATCH(L3078,pesos!A:A,1),2))</f>
        <v>16200</v>
      </c>
      <c r="N3078" s="26">
        <f>+R3078*'COSTOS VARIOS'!$O$1</f>
        <v>123500</v>
      </c>
      <c r="O3078" s="26">
        <f>+R3078*'COSTOS VARIOS'!$O$2</f>
        <v>2665</v>
      </c>
      <c r="P3078" s="26">
        <f>+R3078*'COSTOS VARIOS'!$O$3</f>
        <v>9750</v>
      </c>
      <c r="Q3078" s="26">
        <v>1</v>
      </c>
      <c r="R3078" s="26">
        <f t="shared" si="482"/>
        <v>650000</v>
      </c>
      <c r="S3078" s="25">
        <f t="shared" si="483"/>
        <v>1104095</v>
      </c>
      <c r="T3078" s="28">
        <f t="shared" si="484"/>
        <v>0.36754536520860981</v>
      </c>
      <c r="U3078" s="29">
        <f t="shared" si="485"/>
        <v>1509900</v>
      </c>
      <c r="V3078" s="26">
        <f>+INDEX('LISTA DE PRECIOS EKM '!A:K,MATCH('Precios ML'!B3078,'LISTA DE PRECIOS EKM '!A:A,0),8)</f>
        <v>1509900</v>
      </c>
      <c r="W3078" s="26">
        <f t="shared" si="486"/>
        <v>1509900</v>
      </c>
      <c r="X3078" s="26">
        <f t="shared" si="487"/>
        <v>0</v>
      </c>
      <c r="Y3078" s="26"/>
      <c r="Z3078" s="26">
        <f t="shared" si="488"/>
        <v>1509900</v>
      </c>
      <c r="AA3078" s="30">
        <f t="shared" si="489"/>
        <v>1.3229230769230771</v>
      </c>
    </row>
    <row r="3079" spans="1:27">
      <c r="A3079" s="20" t="s">
        <v>7709</v>
      </c>
      <c r="B3079" s="20" t="s">
        <v>7710</v>
      </c>
      <c r="C3079" s="25">
        <v>1100000</v>
      </c>
      <c r="D3079" s="22">
        <v>85</v>
      </c>
      <c r="E3079" s="22">
        <v>49</v>
      </c>
      <c r="F3079" s="22">
        <v>40</v>
      </c>
      <c r="G3079" s="22">
        <v>16000</v>
      </c>
      <c r="H3079" s="22" t="s">
        <v>5088</v>
      </c>
      <c r="I3079" s="26">
        <f>+IF(H3079='COSTOS VARIOS'!$C$1,'COSTOS VARIOS'!$C$2*'Precios ML'!V3079,'COSTOS VARIOS'!$B$2*'Precios ML'!V3079)</f>
        <v>377980</v>
      </c>
      <c r="J3079" s="22">
        <v>0</v>
      </c>
      <c r="K3079" s="27">
        <f t="shared" si="480"/>
        <v>10.4125</v>
      </c>
      <c r="L3079" s="27">
        <f t="shared" si="481"/>
        <v>10.4125</v>
      </c>
      <c r="M3079" s="26">
        <f>(INDEX(pesos!A:B,MATCH(L3079,pesos!A:A,1),2))</f>
        <v>16200</v>
      </c>
      <c r="N3079" s="26">
        <f>+R3079*'COSTOS VARIOS'!$O$1</f>
        <v>209000</v>
      </c>
      <c r="O3079" s="26">
        <f>+R3079*'COSTOS VARIOS'!$O$2</f>
        <v>4510</v>
      </c>
      <c r="P3079" s="26">
        <f>+R3079*'COSTOS VARIOS'!$O$3</f>
        <v>16500</v>
      </c>
      <c r="Q3079" s="26">
        <v>1</v>
      </c>
      <c r="R3079" s="26">
        <f t="shared" si="482"/>
        <v>1100000</v>
      </c>
      <c r="S3079" s="25">
        <f t="shared" si="483"/>
        <v>1724190</v>
      </c>
      <c r="T3079" s="28">
        <f t="shared" si="484"/>
        <v>9.6108897511295144E-2</v>
      </c>
      <c r="U3079" s="29">
        <f t="shared" si="485"/>
        <v>1889900</v>
      </c>
      <c r="V3079" s="26">
        <f>+INDEX('LISTA DE PRECIOS EKM '!A:K,MATCH('Precios ML'!B3079,'LISTA DE PRECIOS EKM '!A:A,0),8)</f>
        <v>1889900</v>
      </c>
      <c r="W3079" s="26">
        <f t="shared" si="486"/>
        <v>1889900</v>
      </c>
      <c r="X3079" s="26">
        <f t="shared" si="487"/>
        <v>0</v>
      </c>
      <c r="Y3079" s="26"/>
      <c r="Z3079" s="26">
        <f t="shared" si="488"/>
        <v>1889900</v>
      </c>
      <c r="AA3079" s="30">
        <f t="shared" si="489"/>
        <v>0.71809090909090911</v>
      </c>
    </row>
    <row r="3080" spans="1:27">
      <c r="A3080" s="20" t="s">
        <v>7709</v>
      </c>
      <c r="B3080" s="20" t="s">
        <v>7710</v>
      </c>
      <c r="C3080" s="25">
        <v>1100000</v>
      </c>
      <c r="D3080" s="22">
        <v>85</v>
      </c>
      <c r="E3080" s="22">
        <v>49</v>
      </c>
      <c r="F3080" s="22">
        <v>40</v>
      </c>
      <c r="G3080" s="22">
        <v>16000</v>
      </c>
      <c r="H3080" s="22" t="s">
        <v>5088</v>
      </c>
      <c r="I3080" s="26">
        <f>+IF(H3080='COSTOS VARIOS'!$C$1,'COSTOS VARIOS'!$C$2*'Precios ML'!V3080,'COSTOS VARIOS'!$B$2*'Precios ML'!V3080)</f>
        <v>377980</v>
      </c>
      <c r="J3080" s="22">
        <v>0</v>
      </c>
      <c r="K3080" s="27">
        <f t="shared" si="480"/>
        <v>10.4125</v>
      </c>
      <c r="L3080" s="27">
        <f t="shared" si="481"/>
        <v>10.4125</v>
      </c>
      <c r="M3080" s="26">
        <f>(INDEX(pesos!A:B,MATCH(L3080,pesos!A:A,1),2))</f>
        <v>16200</v>
      </c>
      <c r="N3080" s="26">
        <f>+R3080*'COSTOS VARIOS'!$O$1</f>
        <v>209000</v>
      </c>
      <c r="O3080" s="26">
        <f>+R3080*'COSTOS VARIOS'!$O$2</f>
        <v>4510</v>
      </c>
      <c r="P3080" s="26">
        <f>+R3080*'COSTOS VARIOS'!$O$3</f>
        <v>16500</v>
      </c>
      <c r="Q3080" s="26">
        <v>1</v>
      </c>
      <c r="R3080" s="26">
        <f t="shared" si="482"/>
        <v>1100000</v>
      </c>
      <c r="S3080" s="25">
        <f t="shared" si="483"/>
        <v>1724190</v>
      </c>
      <c r="T3080" s="28">
        <f t="shared" si="484"/>
        <v>9.6108897511295144E-2</v>
      </c>
      <c r="U3080" s="29">
        <f t="shared" si="485"/>
        <v>1889900</v>
      </c>
      <c r="V3080" s="26">
        <f>+INDEX('LISTA DE PRECIOS EKM '!A:K,MATCH('Precios ML'!B3080,'LISTA DE PRECIOS EKM '!A:A,0),8)</f>
        <v>1889900</v>
      </c>
      <c r="W3080" s="26">
        <f t="shared" si="486"/>
        <v>1889900</v>
      </c>
      <c r="X3080" s="26">
        <f t="shared" si="487"/>
        <v>0</v>
      </c>
      <c r="Y3080" s="26"/>
      <c r="Z3080" s="26">
        <f t="shared" si="488"/>
        <v>1889900</v>
      </c>
      <c r="AA3080" s="30">
        <f t="shared" si="489"/>
        <v>0.71809090909090911</v>
      </c>
    </row>
    <row r="3081" spans="1:27">
      <c r="A3081" s="20" t="s">
        <v>7711</v>
      </c>
      <c r="B3081" s="20" t="s">
        <v>7712</v>
      </c>
      <c r="C3081" s="25">
        <v>650000</v>
      </c>
      <c r="D3081" s="22">
        <v>85</v>
      </c>
      <c r="E3081" s="22">
        <v>49</v>
      </c>
      <c r="F3081" s="22">
        <v>40</v>
      </c>
      <c r="G3081" s="22">
        <v>16000</v>
      </c>
      <c r="H3081" s="22" t="s">
        <v>5088</v>
      </c>
      <c r="I3081" s="26">
        <f>+IF(H3081='COSTOS VARIOS'!$C$1,'COSTOS VARIOS'!$C$2*'Precios ML'!V3081,'COSTOS VARIOS'!$B$2*'Precios ML'!V3081)</f>
        <v>301980</v>
      </c>
      <c r="J3081" s="22">
        <v>0</v>
      </c>
      <c r="K3081" s="27">
        <f t="shared" si="480"/>
        <v>10.4125</v>
      </c>
      <c r="L3081" s="27">
        <f t="shared" si="481"/>
        <v>10.4125</v>
      </c>
      <c r="M3081" s="26">
        <f>(INDEX(pesos!A:B,MATCH(L3081,pesos!A:A,1),2))</f>
        <v>16200</v>
      </c>
      <c r="N3081" s="26">
        <f>+R3081*'COSTOS VARIOS'!$O$1</f>
        <v>123500</v>
      </c>
      <c r="O3081" s="26">
        <f>+R3081*'COSTOS VARIOS'!$O$2</f>
        <v>2665</v>
      </c>
      <c r="P3081" s="26">
        <f>+R3081*'COSTOS VARIOS'!$O$3</f>
        <v>9750</v>
      </c>
      <c r="Q3081" s="26">
        <v>1</v>
      </c>
      <c r="R3081" s="26">
        <f t="shared" si="482"/>
        <v>650000</v>
      </c>
      <c r="S3081" s="25">
        <f t="shared" si="483"/>
        <v>1104095</v>
      </c>
      <c r="T3081" s="28">
        <f t="shared" si="484"/>
        <v>0.36754536520860981</v>
      </c>
      <c r="U3081" s="29">
        <f t="shared" si="485"/>
        <v>1509900</v>
      </c>
      <c r="V3081" s="26">
        <f>+INDEX('LISTA DE PRECIOS EKM '!A:K,MATCH('Precios ML'!B3081,'LISTA DE PRECIOS EKM '!A:A,0),8)</f>
        <v>1509900</v>
      </c>
      <c r="W3081" s="26">
        <f t="shared" si="486"/>
        <v>1509900</v>
      </c>
      <c r="X3081" s="26">
        <f t="shared" si="487"/>
        <v>0</v>
      </c>
      <c r="Y3081" s="26"/>
      <c r="Z3081" s="26">
        <f t="shared" si="488"/>
        <v>1509900</v>
      </c>
      <c r="AA3081" s="30">
        <f t="shared" si="489"/>
        <v>1.3229230769230771</v>
      </c>
    </row>
    <row r="3082" spans="1:27">
      <c r="A3082" s="20" t="s">
        <v>7711</v>
      </c>
      <c r="B3082" s="20" t="s">
        <v>7712</v>
      </c>
      <c r="C3082" s="25">
        <v>650000</v>
      </c>
      <c r="D3082" s="22">
        <v>85</v>
      </c>
      <c r="E3082" s="22">
        <v>49</v>
      </c>
      <c r="F3082" s="22">
        <v>40</v>
      </c>
      <c r="G3082" s="22">
        <v>16000</v>
      </c>
      <c r="H3082" s="22" t="s">
        <v>5088</v>
      </c>
      <c r="I3082" s="26">
        <f>+IF(H3082='COSTOS VARIOS'!$C$1,'COSTOS VARIOS'!$C$2*'Precios ML'!V3082,'COSTOS VARIOS'!$B$2*'Precios ML'!V3082)</f>
        <v>301980</v>
      </c>
      <c r="J3082" s="22">
        <v>0</v>
      </c>
      <c r="K3082" s="27">
        <f t="shared" si="480"/>
        <v>10.4125</v>
      </c>
      <c r="L3082" s="27">
        <f t="shared" si="481"/>
        <v>10.4125</v>
      </c>
      <c r="M3082" s="26">
        <f>(INDEX(pesos!A:B,MATCH(L3082,pesos!A:A,1),2))</f>
        <v>16200</v>
      </c>
      <c r="N3082" s="26">
        <f>+R3082*'COSTOS VARIOS'!$O$1</f>
        <v>123500</v>
      </c>
      <c r="O3082" s="26">
        <f>+R3082*'COSTOS VARIOS'!$O$2</f>
        <v>2665</v>
      </c>
      <c r="P3082" s="26">
        <f>+R3082*'COSTOS VARIOS'!$O$3</f>
        <v>9750</v>
      </c>
      <c r="Q3082" s="26">
        <v>1</v>
      </c>
      <c r="R3082" s="26">
        <f t="shared" si="482"/>
        <v>650000</v>
      </c>
      <c r="S3082" s="25">
        <f t="shared" si="483"/>
        <v>1104095</v>
      </c>
      <c r="T3082" s="28">
        <f t="shared" si="484"/>
        <v>0.36754536520860981</v>
      </c>
      <c r="U3082" s="29">
        <f t="shared" si="485"/>
        <v>1509900</v>
      </c>
      <c r="V3082" s="26">
        <f>+INDEX('LISTA DE PRECIOS EKM '!A:K,MATCH('Precios ML'!B3082,'LISTA DE PRECIOS EKM '!A:A,0),8)</f>
        <v>1509900</v>
      </c>
      <c r="W3082" s="26">
        <f t="shared" si="486"/>
        <v>1509900</v>
      </c>
      <c r="X3082" s="26">
        <f t="shared" si="487"/>
        <v>0</v>
      </c>
      <c r="Y3082" s="26"/>
      <c r="Z3082" s="26">
        <f t="shared" si="488"/>
        <v>1509900</v>
      </c>
      <c r="AA3082" s="30">
        <f t="shared" si="489"/>
        <v>1.3229230769230771</v>
      </c>
    </row>
    <row r="3083" spans="1:27">
      <c r="A3083" s="20" t="s">
        <v>7713</v>
      </c>
      <c r="B3083" s="20" t="s">
        <v>7714</v>
      </c>
      <c r="C3083" s="25">
        <v>1100000</v>
      </c>
      <c r="D3083" s="22">
        <v>85</v>
      </c>
      <c r="E3083" s="22">
        <v>49</v>
      </c>
      <c r="F3083" s="22">
        <v>40</v>
      </c>
      <c r="G3083" s="22">
        <v>16000</v>
      </c>
      <c r="H3083" s="22" t="s">
        <v>5088</v>
      </c>
      <c r="I3083" s="26">
        <f>+IF(H3083='COSTOS VARIOS'!$C$1,'COSTOS VARIOS'!$C$2*'Precios ML'!V3083,'COSTOS VARIOS'!$B$2*'Precios ML'!V3083)</f>
        <v>377980</v>
      </c>
      <c r="J3083" s="22">
        <v>0</v>
      </c>
      <c r="K3083" s="27">
        <f t="shared" si="480"/>
        <v>10.4125</v>
      </c>
      <c r="L3083" s="27">
        <f t="shared" si="481"/>
        <v>10.4125</v>
      </c>
      <c r="M3083" s="26">
        <f>(INDEX(pesos!A:B,MATCH(L3083,pesos!A:A,1),2))</f>
        <v>16200</v>
      </c>
      <c r="N3083" s="26">
        <f>+R3083*'COSTOS VARIOS'!$O$1</f>
        <v>209000</v>
      </c>
      <c r="O3083" s="26">
        <f>+R3083*'COSTOS VARIOS'!$O$2</f>
        <v>4510</v>
      </c>
      <c r="P3083" s="26">
        <f>+R3083*'COSTOS VARIOS'!$O$3</f>
        <v>16500</v>
      </c>
      <c r="Q3083" s="26">
        <v>1</v>
      </c>
      <c r="R3083" s="26">
        <f t="shared" si="482"/>
        <v>1100000</v>
      </c>
      <c r="S3083" s="25">
        <f t="shared" si="483"/>
        <v>1724190</v>
      </c>
      <c r="T3083" s="28">
        <f t="shared" si="484"/>
        <v>9.6108897511295144E-2</v>
      </c>
      <c r="U3083" s="29">
        <f t="shared" si="485"/>
        <v>1889900</v>
      </c>
      <c r="V3083" s="26">
        <f>+INDEX('LISTA DE PRECIOS EKM '!A:K,MATCH('Precios ML'!B3083,'LISTA DE PRECIOS EKM '!A:A,0),8)</f>
        <v>1889900</v>
      </c>
      <c r="W3083" s="26">
        <f t="shared" si="486"/>
        <v>1889900</v>
      </c>
      <c r="X3083" s="26">
        <f t="shared" si="487"/>
        <v>0</v>
      </c>
      <c r="Y3083" s="26"/>
      <c r="Z3083" s="26">
        <f t="shared" si="488"/>
        <v>1889900</v>
      </c>
      <c r="AA3083" s="30">
        <f t="shared" si="489"/>
        <v>0.71809090909090911</v>
      </c>
    </row>
    <row r="3084" spans="1:27">
      <c r="A3084" s="20" t="s">
        <v>7713</v>
      </c>
      <c r="B3084" s="20" t="s">
        <v>7714</v>
      </c>
      <c r="C3084" s="25">
        <v>1100000</v>
      </c>
      <c r="D3084" s="22">
        <v>85</v>
      </c>
      <c r="E3084" s="22">
        <v>49</v>
      </c>
      <c r="F3084" s="22">
        <v>40</v>
      </c>
      <c r="G3084" s="22">
        <v>16000</v>
      </c>
      <c r="H3084" s="22" t="s">
        <v>5088</v>
      </c>
      <c r="I3084" s="26">
        <f>+IF(H3084='COSTOS VARIOS'!$C$1,'COSTOS VARIOS'!$C$2*'Precios ML'!V3084,'COSTOS VARIOS'!$B$2*'Precios ML'!V3084)</f>
        <v>377980</v>
      </c>
      <c r="J3084" s="22">
        <v>0</v>
      </c>
      <c r="K3084" s="27">
        <f t="shared" si="480"/>
        <v>10.4125</v>
      </c>
      <c r="L3084" s="27">
        <f t="shared" si="481"/>
        <v>10.4125</v>
      </c>
      <c r="M3084" s="26">
        <f>(INDEX(pesos!A:B,MATCH(L3084,pesos!A:A,1),2))</f>
        <v>16200</v>
      </c>
      <c r="N3084" s="26">
        <f>+R3084*'COSTOS VARIOS'!$O$1</f>
        <v>209000</v>
      </c>
      <c r="O3084" s="26">
        <f>+R3084*'COSTOS VARIOS'!$O$2</f>
        <v>4510</v>
      </c>
      <c r="P3084" s="26">
        <f>+R3084*'COSTOS VARIOS'!$O$3</f>
        <v>16500</v>
      </c>
      <c r="Q3084" s="26">
        <v>1</v>
      </c>
      <c r="R3084" s="26">
        <f t="shared" si="482"/>
        <v>1100000</v>
      </c>
      <c r="S3084" s="25">
        <f t="shared" si="483"/>
        <v>1724190</v>
      </c>
      <c r="T3084" s="28">
        <f t="shared" si="484"/>
        <v>9.6108897511295144E-2</v>
      </c>
      <c r="U3084" s="29">
        <f t="shared" si="485"/>
        <v>1889900</v>
      </c>
      <c r="V3084" s="26">
        <f>+INDEX('LISTA DE PRECIOS EKM '!A:K,MATCH('Precios ML'!B3084,'LISTA DE PRECIOS EKM '!A:A,0),8)</f>
        <v>1889900</v>
      </c>
      <c r="W3084" s="26">
        <f t="shared" si="486"/>
        <v>1889900</v>
      </c>
      <c r="X3084" s="26">
        <f t="shared" si="487"/>
        <v>0</v>
      </c>
      <c r="Y3084" s="26"/>
      <c r="Z3084" s="26">
        <f t="shared" si="488"/>
        <v>1889900</v>
      </c>
      <c r="AA3084" s="30">
        <f t="shared" si="489"/>
        <v>0.71809090909090911</v>
      </c>
    </row>
    <row r="3085" spans="1:27">
      <c r="A3085" s="20" t="s">
        <v>7715</v>
      </c>
      <c r="B3085" s="20" t="s">
        <v>7716</v>
      </c>
      <c r="C3085" s="25">
        <v>2500000</v>
      </c>
      <c r="D3085" s="22">
        <v>85</v>
      </c>
      <c r="E3085" s="22">
        <v>49</v>
      </c>
      <c r="F3085" s="22">
        <v>40</v>
      </c>
      <c r="G3085" s="22">
        <v>16000</v>
      </c>
      <c r="H3085" s="22" t="s">
        <v>5088</v>
      </c>
      <c r="I3085" s="26">
        <f>+IF(H3085='COSTOS VARIOS'!$C$1,'COSTOS VARIOS'!$C$2*'Precios ML'!V3085,'COSTOS VARIOS'!$B$2*'Precios ML'!V3085)</f>
        <v>1185980</v>
      </c>
      <c r="J3085" s="22">
        <v>0</v>
      </c>
      <c r="K3085" s="27">
        <f t="shared" si="480"/>
        <v>10.4125</v>
      </c>
      <c r="L3085" s="27">
        <f t="shared" si="481"/>
        <v>10.4125</v>
      </c>
      <c r="M3085" s="26">
        <f>(INDEX(pesos!A:B,MATCH(L3085,pesos!A:A,1),2))</f>
        <v>16200</v>
      </c>
      <c r="N3085" s="26">
        <f>+R3085*'COSTOS VARIOS'!$O$1</f>
        <v>475000</v>
      </c>
      <c r="O3085" s="26">
        <f>+R3085*'COSTOS VARIOS'!$O$2</f>
        <v>10250</v>
      </c>
      <c r="P3085" s="26">
        <f>+R3085*'COSTOS VARIOS'!$O$3</f>
        <v>37500</v>
      </c>
      <c r="Q3085" s="26">
        <v>1</v>
      </c>
      <c r="R3085" s="26">
        <f t="shared" si="482"/>
        <v>2500000</v>
      </c>
      <c r="S3085" s="25">
        <f t="shared" si="483"/>
        <v>4224930</v>
      </c>
      <c r="T3085" s="28">
        <f t="shared" si="484"/>
        <v>0.40354988129980862</v>
      </c>
      <c r="U3085" s="29">
        <f t="shared" si="485"/>
        <v>5929900</v>
      </c>
      <c r="V3085" s="26">
        <f>+INDEX('LISTA DE PRECIOS EKM '!A:K,MATCH('Precios ML'!B3085,'LISTA DE PRECIOS EKM '!A:A,0),8)</f>
        <v>5929900</v>
      </c>
      <c r="W3085" s="26">
        <f t="shared" si="486"/>
        <v>5929900</v>
      </c>
      <c r="X3085" s="26">
        <f t="shared" si="487"/>
        <v>0</v>
      </c>
      <c r="Y3085" s="26"/>
      <c r="Z3085" s="26">
        <f t="shared" si="488"/>
        <v>5929900</v>
      </c>
      <c r="AA3085" s="30">
        <f t="shared" si="489"/>
        <v>1.3719600000000001</v>
      </c>
    </row>
    <row r="3086" spans="1:27">
      <c r="A3086" s="20" t="s">
        <v>7715</v>
      </c>
      <c r="B3086" s="20" t="s">
        <v>7716</v>
      </c>
      <c r="C3086" s="25">
        <v>2500000</v>
      </c>
      <c r="D3086" s="22">
        <v>85</v>
      </c>
      <c r="E3086" s="22">
        <v>49</v>
      </c>
      <c r="F3086" s="22">
        <v>40</v>
      </c>
      <c r="G3086" s="22">
        <v>16000</v>
      </c>
      <c r="H3086" s="22" t="s">
        <v>5088</v>
      </c>
      <c r="I3086" s="26">
        <f>+IF(H3086='COSTOS VARIOS'!$C$1,'COSTOS VARIOS'!$C$2*'Precios ML'!V3086,'COSTOS VARIOS'!$B$2*'Precios ML'!V3086)</f>
        <v>1185980</v>
      </c>
      <c r="J3086" s="22">
        <v>0</v>
      </c>
      <c r="K3086" s="27">
        <f t="shared" si="480"/>
        <v>10.4125</v>
      </c>
      <c r="L3086" s="27">
        <f t="shared" si="481"/>
        <v>10.4125</v>
      </c>
      <c r="M3086" s="26">
        <f>(INDEX(pesos!A:B,MATCH(L3086,pesos!A:A,1),2))</f>
        <v>16200</v>
      </c>
      <c r="N3086" s="26">
        <f>+R3086*'COSTOS VARIOS'!$O$1</f>
        <v>475000</v>
      </c>
      <c r="O3086" s="26">
        <f>+R3086*'COSTOS VARIOS'!$O$2</f>
        <v>10250</v>
      </c>
      <c r="P3086" s="26">
        <f>+R3086*'COSTOS VARIOS'!$O$3</f>
        <v>37500</v>
      </c>
      <c r="Q3086" s="26">
        <v>1</v>
      </c>
      <c r="R3086" s="26">
        <f t="shared" si="482"/>
        <v>2500000</v>
      </c>
      <c r="S3086" s="25">
        <f t="shared" si="483"/>
        <v>4224930</v>
      </c>
      <c r="T3086" s="28">
        <f t="shared" si="484"/>
        <v>0.40354988129980862</v>
      </c>
      <c r="U3086" s="29">
        <f t="shared" si="485"/>
        <v>5929900</v>
      </c>
      <c r="V3086" s="26">
        <f>+INDEX('LISTA DE PRECIOS EKM '!A:K,MATCH('Precios ML'!B3086,'LISTA DE PRECIOS EKM '!A:A,0),8)</f>
        <v>5929900</v>
      </c>
      <c r="W3086" s="26">
        <f t="shared" si="486"/>
        <v>5929900</v>
      </c>
      <c r="X3086" s="26">
        <f t="shared" si="487"/>
        <v>0</v>
      </c>
      <c r="Y3086" s="26"/>
      <c r="Z3086" s="26">
        <f t="shared" si="488"/>
        <v>5929900</v>
      </c>
      <c r="AA3086" s="30">
        <f t="shared" si="489"/>
        <v>1.3719600000000001</v>
      </c>
    </row>
    <row r="3087" spans="1:27">
      <c r="A3087" s="20" t="s">
        <v>7717</v>
      </c>
      <c r="B3087" s="20" t="s">
        <v>7718</v>
      </c>
      <c r="C3087" s="25">
        <v>2500000</v>
      </c>
      <c r="D3087" s="22">
        <v>85</v>
      </c>
      <c r="E3087" s="22">
        <v>49</v>
      </c>
      <c r="F3087" s="22">
        <v>40</v>
      </c>
      <c r="G3087" s="22">
        <v>16000</v>
      </c>
      <c r="H3087" s="22" t="s">
        <v>5088</v>
      </c>
      <c r="I3087" s="26">
        <f>+IF(H3087='COSTOS VARIOS'!$C$1,'COSTOS VARIOS'!$C$2*'Precios ML'!V3087,'COSTOS VARIOS'!$B$2*'Precios ML'!V3087)</f>
        <v>1185980</v>
      </c>
      <c r="J3087" s="22">
        <v>0</v>
      </c>
      <c r="K3087" s="27">
        <f t="shared" si="480"/>
        <v>10.4125</v>
      </c>
      <c r="L3087" s="27">
        <f t="shared" si="481"/>
        <v>10.4125</v>
      </c>
      <c r="M3087" s="26">
        <f>(INDEX(pesos!A:B,MATCH(L3087,pesos!A:A,1),2))</f>
        <v>16200</v>
      </c>
      <c r="N3087" s="26">
        <f>+R3087*'COSTOS VARIOS'!$O$1</f>
        <v>475000</v>
      </c>
      <c r="O3087" s="26">
        <f>+R3087*'COSTOS VARIOS'!$O$2</f>
        <v>10250</v>
      </c>
      <c r="P3087" s="26">
        <f>+R3087*'COSTOS VARIOS'!$O$3</f>
        <v>37500</v>
      </c>
      <c r="Q3087" s="26">
        <v>1</v>
      </c>
      <c r="R3087" s="26">
        <f t="shared" si="482"/>
        <v>2500000</v>
      </c>
      <c r="S3087" s="25">
        <f t="shared" si="483"/>
        <v>4224930</v>
      </c>
      <c r="T3087" s="28">
        <f t="shared" si="484"/>
        <v>0.40354988129980862</v>
      </c>
      <c r="U3087" s="29">
        <f t="shared" si="485"/>
        <v>5929900</v>
      </c>
      <c r="V3087" s="26">
        <f>+INDEX('LISTA DE PRECIOS EKM '!A:K,MATCH('Precios ML'!B3087,'LISTA DE PRECIOS EKM '!A:A,0),8)</f>
        <v>5929900</v>
      </c>
      <c r="W3087" s="26">
        <f t="shared" si="486"/>
        <v>5929900</v>
      </c>
      <c r="X3087" s="26">
        <f t="shared" si="487"/>
        <v>0</v>
      </c>
      <c r="Y3087" s="26"/>
      <c r="Z3087" s="26">
        <f t="shared" si="488"/>
        <v>5929900</v>
      </c>
      <c r="AA3087" s="30">
        <f t="shared" si="489"/>
        <v>1.3719600000000001</v>
      </c>
    </row>
    <row r="3088" spans="1:27">
      <c r="A3088" s="20" t="s">
        <v>7717</v>
      </c>
      <c r="B3088" s="20" t="s">
        <v>7718</v>
      </c>
      <c r="C3088" s="25">
        <v>2500000</v>
      </c>
      <c r="D3088" s="22">
        <v>85</v>
      </c>
      <c r="E3088" s="22">
        <v>49</v>
      </c>
      <c r="F3088" s="22">
        <v>40</v>
      </c>
      <c r="G3088" s="22">
        <v>16000</v>
      </c>
      <c r="H3088" s="22" t="s">
        <v>5088</v>
      </c>
      <c r="I3088" s="26">
        <f>+IF(H3088='COSTOS VARIOS'!$C$1,'COSTOS VARIOS'!$C$2*'Precios ML'!V3088,'COSTOS VARIOS'!$B$2*'Precios ML'!V3088)</f>
        <v>1185980</v>
      </c>
      <c r="J3088" s="22">
        <v>0</v>
      </c>
      <c r="K3088" s="27">
        <f t="shared" si="480"/>
        <v>10.4125</v>
      </c>
      <c r="L3088" s="27">
        <f t="shared" si="481"/>
        <v>10.4125</v>
      </c>
      <c r="M3088" s="26">
        <f>(INDEX(pesos!A:B,MATCH(L3088,pesos!A:A,1),2))</f>
        <v>16200</v>
      </c>
      <c r="N3088" s="26">
        <f>+R3088*'COSTOS VARIOS'!$O$1</f>
        <v>475000</v>
      </c>
      <c r="O3088" s="26">
        <f>+R3088*'COSTOS VARIOS'!$O$2</f>
        <v>10250</v>
      </c>
      <c r="P3088" s="26">
        <f>+R3088*'COSTOS VARIOS'!$O$3</f>
        <v>37500</v>
      </c>
      <c r="Q3088" s="26">
        <v>1</v>
      </c>
      <c r="R3088" s="26">
        <f t="shared" si="482"/>
        <v>2500000</v>
      </c>
      <c r="S3088" s="25">
        <f t="shared" si="483"/>
        <v>4224930</v>
      </c>
      <c r="T3088" s="28">
        <f t="shared" si="484"/>
        <v>0.40354988129980862</v>
      </c>
      <c r="U3088" s="29">
        <f t="shared" si="485"/>
        <v>5929900</v>
      </c>
      <c r="V3088" s="26">
        <f>+INDEX('LISTA DE PRECIOS EKM '!A:K,MATCH('Precios ML'!B3088,'LISTA DE PRECIOS EKM '!A:A,0),8)</f>
        <v>5929900</v>
      </c>
      <c r="W3088" s="26">
        <f t="shared" si="486"/>
        <v>5929900</v>
      </c>
      <c r="X3088" s="26">
        <f t="shared" si="487"/>
        <v>0</v>
      </c>
      <c r="Y3088" s="26"/>
      <c r="Z3088" s="26">
        <f t="shared" si="488"/>
        <v>5929900</v>
      </c>
      <c r="AA3088" s="30">
        <f t="shared" si="489"/>
        <v>1.3719600000000001</v>
      </c>
    </row>
    <row r="3089" spans="1:27">
      <c r="A3089" s="20" t="s">
        <v>7719</v>
      </c>
      <c r="B3089" s="20" t="s">
        <v>7720</v>
      </c>
      <c r="C3089" s="25">
        <v>2500000</v>
      </c>
      <c r="D3089" s="22">
        <v>85</v>
      </c>
      <c r="E3089" s="22">
        <v>49</v>
      </c>
      <c r="F3089" s="22">
        <v>40</v>
      </c>
      <c r="G3089" s="22">
        <v>16000</v>
      </c>
      <c r="H3089" s="22" t="s">
        <v>5088</v>
      </c>
      <c r="I3089" s="26">
        <f>+IF(H3089='COSTOS VARIOS'!$C$1,'COSTOS VARIOS'!$C$2*'Precios ML'!V3089,'COSTOS VARIOS'!$B$2*'Precios ML'!V3089)</f>
        <v>1185980</v>
      </c>
      <c r="J3089" s="22">
        <v>0</v>
      </c>
      <c r="K3089" s="27">
        <f t="shared" si="480"/>
        <v>10.4125</v>
      </c>
      <c r="L3089" s="27">
        <f t="shared" si="481"/>
        <v>10.4125</v>
      </c>
      <c r="M3089" s="26">
        <f>(INDEX(pesos!A:B,MATCH(L3089,pesos!A:A,1),2))</f>
        <v>16200</v>
      </c>
      <c r="N3089" s="26">
        <f>+R3089*'COSTOS VARIOS'!$O$1</f>
        <v>475000</v>
      </c>
      <c r="O3089" s="26">
        <f>+R3089*'COSTOS VARIOS'!$O$2</f>
        <v>10250</v>
      </c>
      <c r="P3089" s="26">
        <f>+R3089*'COSTOS VARIOS'!$O$3</f>
        <v>37500</v>
      </c>
      <c r="Q3089" s="26">
        <v>1</v>
      </c>
      <c r="R3089" s="26">
        <f t="shared" si="482"/>
        <v>2500000</v>
      </c>
      <c r="S3089" s="25">
        <f t="shared" si="483"/>
        <v>4224930</v>
      </c>
      <c r="T3089" s="28">
        <f t="shared" si="484"/>
        <v>0.40354988129980862</v>
      </c>
      <c r="U3089" s="29">
        <f t="shared" si="485"/>
        <v>5929900</v>
      </c>
      <c r="V3089" s="26">
        <f>+INDEX('LISTA DE PRECIOS EKM '!A:K,MATCH('Precios ML'!B3089,'LISTA DE PRECIOS EKM '!A:A,0),8)</f>
        <v>5929900</v>
      </c>
      <c r="W3089" s="26">
        <f t="shared" si="486"/>
        <v>5929900</v>
      </c>
      <c r="X3089" s="26">
        <f t="shared" si="487"/>
        <v>0</v>
      </c>
      <c r="Y3089" s="26"/>
      <c r="Z3089" s="26">
        <f t="shared" si="488"/>
        <v>5929900</v>
      </c>
      <c r="AA3089" s="30">
        <f t="shared" si="489"/>
        <v>1.3719600000000001</v>
      </c>
    </row>
    <row r="3090" spans="1:27">
      <c r="A3090" s="20" t="s">
        <v>7719</v>
      </c>
      <c r="B3090" s="20" t="s">
        <v>7720</v>
      </c>
      <c r="C3090" s="25">
        <v>2500000</v>
      </c>
      <c r="D3090" s="22">
        <v>85</v>
      </c>
      <c r="E3090" s="22">
        <v>49</v>
      </c>
      <c r="F3090" s="22">
        <v>40</v>
      </c>
      <c r="G3090" s="22">
        <v>16000</v>
      </c>
      <c r="H3090" s="22" t="s">
        <v>5088</v>
      </c>
      <c r="I3090" s="26">
        <f>+IF(H3090='COSTOS VARIOS'!$C$1,'COSTOS VARIOS'!$C$2*'Precios ML'!V3090,'COSTOS VARIOS'!$B$2*'Precios ML'!V3090)</f>
        <v>1185980</v>
      </c>
      <c r="J3090" s="22">
        <v>0</v>
      </c>
      <c r="K3090" s="27">
        <f t="shared" si="480"/>
        <v>10.4125</v>
      </c>
      <c r="L3090" s="27">
        <f t="shared" si="481"/>
        <v>10.4125</v>
      </c>
      <c r="M3090" s="26">
        <f>(INDEX(pesos!A:B,MATCH(L3090,pesos!A:A,1),2))</f>
        <v>16200</v>
      </c>
      <c r="N3090" s="26">
        <f>+R3090*'COSTOS VARIOS'!$O$1</f>
        <v>475000</v>
      </c>
      <c r="O3090" s="26">
        <f>+R3090*'COSTOS VARIOS'!$O$2</f>
        <v>10250</v>
      </c>
      <c r="P3090" s="26">
        <f>+R3090*'COSTOS VARIOS'!$O$3</f>
        <v>37500</v>
      </c>
      <c r="Q3090" s="26">
        <v>1</v>
      </c>
      <c r="R3090" s="26">
        <f t="shared" si="482"/>
        <v>2500000</v>
      </c>
      <c r="S3090" s="25">
        <f t="shared" si="483"/>
        <v>4224930</v>
      </c>
      <c r="T3090" s="28">
        <f t="shared" si="484"/>
        <v>0.40354988129980862</v>
      </c>
      <c r="U3090" s="29">
        <f t="shared" si="485"/>
        <v>5929900</v>
      </c>
      <c r="V3090" s="26">
        <f>+INDEX('LISTA DE PRECIOS EKM '!A:K,MATCH('Precios ML'!B3090,'LISTA DE PRECIOS EKM '!A:A,0),8)</f>
        <v>5929900</v>
      </c>
      <c r="W3090" s="26">
        <f t="shared" si="486"/>
        <v>5929900</v>
      </c>
      <c r="X3090" s="26">
        <f t="shared" si="487"/>
        <v>0</v>
      </c>
      <c r="Y3090" s="26"/>
      <c r="Z3090" s="26">
        <f t="shared" si="488"/>
        <v>5929900</v>
      </c>
      <c r="AA3090" s="30">
        <f t="shared" si="489"/>
        <v>1.3719600000000001</v>
      </c>
    </row>
    <row r="3091" spans="1:27">
      <c r="A3091" s="20" t="s">
        <v>7721</v>
      </c>
      <c r="B3091" s="20" t="s">
        <v>7722</v>
      </c>
      <c r="C3091" s="25">
        <v>2500000</v>
      </c>
      <c r="D3091" s="22">
        <v>85</v>
      </c>
      <c r="E3091" s="22">
        <v>49</v>
      </c>
      <c r="F3091" s="22">
        <v>40</v>
      </c>
      <c r="G3091" s="22">
        <v>16000</v>
      </c>
      <c r="H3091" s="22" t="s">
        <v>5088</v>
      </c>
      <c r="I3091" s="26">
        <f>+IF(H3091='COSTOS VARIOS'!$C$1,'COSTOS VARIOS'!$C$2*'Precios ML'!V3091,'COSTOS VARIOS'!$B$2*'Precios ML'!V3091)</f>
        <v>1185980</v>
      </c>
      <c r="J3091" s="22">
        <v>0</v>
      </c>
      <c r="K3091" s="27">
        <f t="shared" si="480"/>
        <v>10.4125</v>
      </c>
      <c r="L3091" s="27">
        <f t="shared" si="481"/>
        <v>10.4125</v>
      </c>
      <c r="M3091" s="26">
        <f>(INDEX(pesos!A:B,MATCH(L3091,pesos!A:A,1),2))</f>
        <v>16200</v>
      </c>
      <c r="N3091" s="26">
        <f>+R3091*'COSTOS VARIOS'!$O$1</f>
        <v>475000</v>
      </c>
      <c r="O3091" s="26">
        <f>+R3091*'COSTOS VARIOS'!$O$2</f>
        <v>10250</v>
      </c>
      <c r="P3091" s="26">
        <f>+R3091*'COSTOS VARIOS'!$O$3</f>
        <v>37500</v>
      </c>
      <c r="Q3091" s="26">
        <v>1</v>
      </c>
      <c r="R3091" s="26">
        <f t="shared" si="482"/>
        <v>2500000</v>
      </c>
      <c r="S3091" s="25">
        <f t="shared" si="483"/>
        <v>4224930</v>
      </c>
      <c r="T3091" s="28">
        <f t="shared" si="484"/>
        <v>0.40354988129980862</v>
      </c>
      <c r="U3091" s="29">
        <f t="shared" si="485"/>
        <v>5929900</v>
      </c>
      <c r="V3091" s="26">
        <f>+INDEX('LISTA DE PRECIOS EKM '!A:K,MATCH('Precios ML'!B3091,'LISTA DE PRECIOS EKM '!A:A,0),8)</f>
        <v>5929900</v>
      </c>
      <c r="W3091" s="26">
        <f t="shared" si="486"/>
        <v>5929900</v>
      </c>
      <c r="X3091" s="26">
        <f t="shared" si="487"/>
        <v>0</v>
      </c>
      <c r="Y3091" s="26"/>
      <c r="Z3091" s="26">
        <f t="shared" si="488"/>
        <v>5929900</v>
      </c>
      <c r="AA3091" s="30">
        <f t="shared" si="489"/>
        <v>1.3719600000000001</v>
      </c>
    </row>
    <row r="3092" spans="1:27">
      <c r="A3092" s="20" t="s">
        <v>7721</v>
      </c>
      <c r="B3092" s="20" t="s">
        <v>7722</v>
      </c>
      <c r="C3092" s="25">
        <v>2500000</v>
      </c>
      <c r="D3092" s="22">
        <v>85</v>
      </c>
      <c r="E3092" s="22">
        <v>49</v>
      </c>
      <c r="F3092" s="22">
        <v>40</v>
      </c>
      <c r="G3092" s="22">
        <v>16000</v>
      </c>
      <c r="H3092" s="22" t="s">
        <v>5088</v>
      </c>
      <c r="I3092" s="26">
        <f>+IF(H3092='COSTOS VARIOS'!$C$1,'COSTOS VARIOS'!$C$2*'Precios ML'!V3092,'COSTOS VARIOS'!$B$2*'Precios ML'!V3092)</f>
        <v>1185980</v>
      </c>
      <c r="J3092" s="22">
        <v>0</v>
      </c>
      <c r="K3092" s="27">
        <f t="shared" si="480"/>
        <v>10.4125</v>
      </c>
      <c r="L3092" s="27">
        <f t="shared" si="481"/>
        <v>10.4125</v>
      </c>
      <c r="M3092" s="26">
        <f>(INDEX(pesos!A:B,MATCH(L3092,pesos!A:A,1),2))</f>
        <v>16200</v>
      </c>
      <c r="N3092" s="26">
        <f>+R3092*'COSTOS VARIOS'!$O$1</f>
        <v>475000</v>
      </c>
      <c r="O3092" s="26">
        <f>+R3092*'COSTOS VARIOS'!$O$2</f>
        <v>10250</v>
      </c>
      <c r="P3092" s="26">
        <f>+R3092*'COSTOS VARIOS'!$O$3</f>
        <v>37500</v>
      </c>
      <c r="Q3092" s="26">
        <v>1</v>
      </c>
      <c r="R3092" s="26">
        <f t="shared" si="482"/>
        <v>2500000</v>
      </c>
      <c r="S3092" s="25">
        <f t="shared" si="483"/>
        <v>4224930</v>
      </c>
      <c r="T3092" s="28">
        <f t="shared" si="484"/>
        <v>0.40354988129980862</v>
      </c>
      <c r="U3092" s="29">
        <f t="shared" si="485"/>
        <v>5929900</v>
      </c>
      <c r="V3092" s="26">
        <f>+INDEX('LISTA DE PRECIOS EKM '!A:K,MATCH('Precios ML'!B3092,'LISTA DE PRECIOS EKM '!A:A,0),8)</f>
        <v>5929900</v>
      </c>
      <c r="W3092" s="26">
        <f t="shared" si="486"/>
        <v>5929900</v>
      </c>
      <c r="X3092" s="26">
        <f t="shared" si="487"/>
        <v>0</v>
      </c>
      <c r="Y3092" s="26"/>
      <c r="Z3092" s="26">
        <f t="shared" si="488"/>
        <v>5929900</v>
      </c>
      <c r="AA3092" s="30">
        <f t="shared" si="489"/>
        <v>1.3719600000000001</v>
      </c>
    </row>
    <row r="3093" spans="1:27">
      <c r="A3093" s="20" t="s">
        <v>7723</v>
      </c>
      <c r="B3093" s="20" t="s">
        <v>7724</v>
      </c>
      <c r="C3093" s="25">
        <v>605000</v>
      </c>
      <c r="D3093" s="22">
        <v>85</v>
      </c>
      <c r="E3093" s="22">
        <v>49</v>
      </c>
      <c r="F3093" s="22">
        <v>40</v>
      </c>
      <c r="G3093" s="22">
        <v>16000</v>
      </c>
      <c r="H3093" s="22" t="s">
        <v>5088</v>
      </c>
      <c r="I3093" s="26">
        <f>+IF(H3093='COSTOS VARIOS'!$C$1,'COSTOS VARIOS'!$C$2*'Precios ML'!V3093,'COSTOS VARIOS'!$B$2*'Precios ML'!V3093)</f>
        <v>311980</v>
      </c>
      <c r="J3093" s="22">
        <v>0</v>
      </c>
      <c r="K3093" s="27">
        <f t="shared" si="480"/>
        <v>10.4125</v>
      </c>
      <c r="L3093" s="27">
        <f t="shared" si="481"/>
        <v>10.4125</v>
      </c>
      <c r="M3093" s="26">
        <f>(INDEX(pesos!A:B,MATCH(L3093,pesos!A:A,1),2))</f>
        <v>16200</v>
      </c>
      <c r="N3093" s="26">
        <f>+R3093*'COSTOS VARIOS'!$O$1</f>
        <v>114950</v>
      </c>
      <c r="O3093" s="26">
        <f>+R3093*'COSTOS VARIOS'!$O$2</f>
        <v>2480.5</v>
      </c>
      <c r="P3093" s="26">
        <f>+R3093*'COSTOS VARIOS'!$O$3</f>
        <v>9075</v>
      </c>
      <c r="Q3093" s="26">
        <v>1</v>
      </c>
      <c r="R3093" s="26">
        <f t="shared" si="482"/>
        <v>605000</v>
      </c>
      <c r="S3093" s="25">
        <f t="shared" si="483"/>
        <v>1059685.5</v>
      </c>
      <c r="T3093" s="28">
        <f t="shared" si="484"/>
        <v>0.47204052523130691</v>
      </c>
      <c r="U3093" s="29">
        <f t="shared" si="485"/>
        <v>1559900</v>
      </c>
      <c r="V3093" s="26">
        <f>+INDEX('LISTA DE PRECIOS EKM '!A:K,MATCH('Precios ML'!B3093,'LISTA DE PRECIOS EKM '!A:A,0),8)</f>
        <v>1559900</v>
      </c>
      <c r="W3093" s="26">
        <f t="shared" si="486"/>
        <v>1559900</v>
      </c>
      <c r="X3093" s="26">
        <f t="shared" si="487"/>
        <v>0</v>
      </c>
      <c r="Y3093" s="26"/>
      <c r="Z3093" s="26">
        <f t="shared" si="488"/>
        <v>1559900</v>
      </c>
      <c r="AA3093" s="30">
        <f t="shared" si="489"/>
        <v>1.5783471074380166</v>
      </c>
    </row>
    <row r="3094" spans="1:27">
      <c r="A3094" s="20" t="s">
        <v>7723</v>
      </c>
      <c r="B3094" s="20" t="s">
        <v>7724</v>
      </c>
      <c r="C3094" s="25">
        <v>605000</v>
      </c>
      <c r="D3094" s="22">
        <v>85</v>
      </c>
      <c r="E3094" s="22">
        <v>49</v>
      </c>
      <c r="F3094" s="22">
        <v>40</v>
      </c>
      <c r="G3094" s="22">
        <v>16000</v>
      </c>
      <c r="H3094" s="22" t="s">
        <v>5088</v>
      </c>
      <c r="I3094" s="26">
        <f>+IF(H3094='COSTOS VARIOS'!$C$1,'COSTOS VARIOS'!$C$2*'Precios ML'!V3094,'COSTOS VARIOS'!$B$2*'Precios ML'!V3094)</f>
        <v>311980</v>
      </c>
      <c r="J3094" s="22">
        <v>0</v>
      </c>
      <c r="K3094" s="27">
        <f t="shared" si="480"/>
        <v>10.4125</v>
      </c>
      <c r="L3094" s="27">
        <f t="shared" si="481"/>
        <v>10.4125</v>
      </c>
      <c r="M3094" s="26">
        <f>(INDEX(pesos!A:B,MATCH(L3094,pesos!A:A,1),2))</f>
        <v>16200</v>
      </c>
      <c r="N3094" s="26">
        <f>+R3094*'COSTOS VARIOS'!$O$1</f>
        <v>114950</v>
      </c>
      <c r="O3094" s="26">
        <f>+R3094*'COSTOS VARIOS'!$O$2</f>
        <v>2480.5</v>
      </c>
      <c r="P3094" s="26">
        <f>+R3094*'COSTOS VARIOS'!$O$3</f>
        <v>9075</v>
      </c>
      <c r="Q3094" s="26">
        <v>1</v>
      </c>
      <c r="R3094" s="26">
        <f t="shared" si="482"/>
        <v>605000</v>
      </c>
      <c r="S3094" s="25">
        <f t="shared" si="483"/>
        <v>1059685.5</v>
      </c>
      <c r="T3094" s="28">
        <f t="shared" si="484"/>
        <v>0.47204052523130691</v>
      </c>
      <c r="U3094" s="29">
        <f t="shared" si="485"/>
        <v>1559900</v>
      </c>
      <c r="V3094" s="26">
        <f>+INDEX('LISTA DE PRECIOS EKM '!A:K,MATCH('Precios ML'!B3094,'LISTA DE PRECIOS EKM '!A:A,0),8)</f>
        <v>1559900</v>
      </c>
      <c r="W3094" s="26">
        <f t="shared" si="486"/>
        <v>1559900</v>
      </c>
      <c r="X3094" s="26">
        <f t="shared" si="487"/>
        <v>0</v>
      </c>
      <c r="Y3094" s="26"/>
      <c r="Z3094" s="26">
        <f t="shared" si="488"/>
        <v>1559900</v>
      </c>
      <c r="AA3094" s="30">
        <f t="shared" si="489"/>
        <v>1.5783471074380166</v>
      </c>
    </row>
    <row r="3095" spans="1:27">
      <c r="A3095" s="20" t="s">
        <v>7725</v>
      </c>
      <c r="B3095" s="20" t="s">
        <v>7726</v>
      </c>
      <c r="C3095" s="25">
        <v>605000</v>
      </c>
      <c r="D3095" s="22">
        <v>85</v>
      </c>
      <c r="E3095" s="22">
        <v>49</v>
      </c>
      <c r="F3095" s="22">
        <v>40</v>
      </c>
      <c r="G3095" s="22">
        <v>16000</v>
      </c>
      <c r="H3095" s="22" t="s">
        <v>5088</v>
      </c>
      <c r="I3095" s="26">
        <f>+IF(H3095='COSTOS VARIOS'!$C$1,'COSTOS VARIOS'!$C$2*'Precios ML'!V3095,'COSTOS VARIOS'!$B$2*'Precios ML'!V3095)</f>
        <v>311980</v>
      </c>
      <c r="J3095" s="22">
        <v>0</v>
      </c>
      <c r="K3095" s="27">
        <f t="shared" si="480"/>
        <v>10.4125</v>
      </c>
      <c r="L3095" s="27">
        <f t="shared" si="481"/>
        <v>10.4125</v>
      </c>
      <c r="M3095" s="26">
        <f>(INDEX(pesos!A:B,MATCH(L3095,pesos!A:A,1),2))</f>
        <v>16200</v>
      </c>
      <c r="N3095" s="26">
        <f>+R3095*'COSTOS VARIOS'!$O$1</f>
        <v>114950</v>
      </c>
      <c r="O3095" s="26">
        <f>+R3095*'COSTOS VARIOS'!$O$2</f>
        <v>2480.5</v>
      </c>
      <c r="P3095" s="26">
        <f>+R3095*'COSTOS VARIOS'!$O$3</f>
        <v>9075</v>
      </c>
      <c r="Q3095" s="26">
        <v>1</v>
      </c>
      <c r="R3095" s="26">
        <f t="shared" si="482"/>
        <v>605000</v>
      </c>
      <c r="S3095" s="25">
        <f t="shared" si="483"/>
        <v>1059685.5</v>
      </c>
      <c r="T3095" s="28">
        <f t="shared" si="484"/>
        <v>0.47204052523130691</v>
      </c>
      <c r="U3095" s="29">
        <f t="shared" si="485"/>
        <v>1559900</v>
      </c>
      <c r="V3095" s="26">
        <f>+INDEX('LISTA DE PRECIOS EKM '!A:K,MATCH('Precios ML'!B3095,'LISTA DE PRECIOS EKM '!A:A,0),8)</f>
        <v>1559900</v>
      </c>
      <c r="W3095" s="26">
        <f t="shared" si="486"/>
        <v>1559900</v>
      </c>
      <c r="X3095" s="26">
        <f t="shared" si="487"/>
        <v>0</v>
      </c>
      <c r="Y3095" s="26"/>
      <c r="Z3095" s="26">
        <f t="shared" si="488"/>
        <v>1559900</v>
      </c>
      <c r="AA3095" s="30">
        <f t="shared" si="489"/>
        <v>1.5783471074380166</v>
      </c>
    </row>
    <row r="3096" spans="1:27">
      <c r="A3096" s="20" t="s">
        <v>7725</v>
      </c>
      <c r="B3096" s="20" t="s">
        <v>7726</v>
      </c>
      <c r="C3096" s="25">
        <v>605000</v>
      </c>
      <c r="D3096" s="22">
        <v>85</v>
      </c>
      <c r="E3096" s="22">
        <v>49</v>
      </c>
      <c r="F3096" s="22">
        <v>40</v>
      </c>
      <c r="G3096" s="22">
        <v>16000</v>
      </c>
      <c r="H3096" s="22" t="s">
        <v>5088</v>
      </c>
      <c r="I3096" s="26">
        <f>+IF(H3096='COSTOS VARIOS'!$C$1,'COSTOS VARIOS'!$C$2*'Precios ML'!V3096,'COSTOS VARIOS'!$B$2*'Precios ML'!V3096)</f>
        <v>311980</v>
      </c>
      <c r="J3096" s="22">
        <v>0</v>
      </c>
      <c r="K3096" s="27">
        <f t="shared" si="480"/>
        <v>10.4125</v>
      </c>
      <c r="L3096" s="27">
        <f t="shared" si="481"/>
        <v>10.4125</v>
      </c>
      <c r="M3096" s="26">
        <f>(INDEX(pesos!A:B,MATCH(L3096,pesos!A:A,1),2))</f>
        <v>16200</v>
      </c>
      <c r="N3096" s="26">
        <f>+R3096*'COSTOS VARIOS'!$O$1</f>
        <v>114950</v>
      </c>
      <c r="O3096" s="26">
        <f>+R3096*'COSTOS VARIOS'!$O$2</f>
        <v>2480.5</v>
      </c>
      <c r="P3096" s="26">
        <f>+R3096*'COSTOS VARIOS'!$O$3</f>
        <v>9075</v>
      </c>
      <c r="Q3096" s="26">
        <v>1</v>
      </c>
      <c r="R3096" s="26">
        <f t="shared" si="482"/>
        <v>605000</v>
      </c>
      <c r="S3096" s="25">
        <f t="shared" si="483"/>
        <v>1059685.5</v>
      </c>
      <c r="T3096" s="28">
        <f t="shared" si="484"/>
        <v>0.47204052523130691</v>
      </c>
      <c r="U3096" s="29">
        <f t="shared" si="485"/>
        <v>1559900</v>
      </c>
      <c r="V3096" s="26">
        <f>+INDEX('LISTA DE PRECIOS EKM '!A:K,MATCH('Precios ML'!B3096,'LISTA DE PRECIOS EKM '!A:A,0),8)</f>
        <v>1559900</v>
      </c>
      <c r="W3096" s="26">
        <f t="shared" si="486"/>
        <v>1559900</v>
      </c>
      <c r="X3096" s="26">
        <f t="shared" si="487"/>
        <v>0</v>
      </c>
      <c r="Y3096" s="26"/>
      <c r="Z3096" s="26">
        <f t="shared" si="488"/>
        <v>1559900</v>
      </c>
      <c r="AA3096" s="30">
        <f t="shared" si="489"/>
        <v>1.5783471074380166</v>
      </c>
    </row>
    <row r="3097" spans="1:27">
      <c r="A3097" s="20" t="s">
        <v>7727</v>
      </c>
      <c r="B3097" s="20" t="s">
        <v>7728</v>
      </c>
      <c r="C3097" s="25">
        <v>605000</v>
      </c>
      <c r="D3097" s="22">
        <v>85</v>
      </c>
      <c r="E3097" s="22">
        <v>49</v>
      </c>
      <c r="F3097" s="22">
        <v>40</v>
      </c>
      <c r="G3097" s="22">
        <v>16000</v>
      </c>
      <c r="H3097" s="22" t="s">
        <v>5088</v>
      </c>
      <c r="I3097" s="26">
        <f>+IF(H3097='COSTOS VARIOS'!$C$1,'COSTOS VARIOS'!$C$2*'Precios ML'!V3097,'COSTOS VARIOS'!$B$2*'Precios ML'!V3097)</f>
        <v>311980</v>
      </c>
      <c r="J3097" s="22">
        <v>0</v>
      </c>
      <c r="K3097" s="27">
        <f t="shared" si="480"/>
        <v>10.4125</v>
      </c>
      <c r="L3097" s="27">
        <f t="shared" si="481"/>
        <v>10.4125</v>
      </c>
      <c r="M3097" s="26">
        <f>(INDEX(pesos!A:B,MATCH(L3097,pesos!A:A,1),2))</f>
        <v>16200</v>
      </c>
      <c r="N3097" s="26">
        <f>+R3097*'COSTOS VARIOS'!$O$1</f>
        <v>114950</v>
      </c>
      <c r="O3097" s="26">
        <f>+R3097*'COSTOS VARIOS'!$O$2</f>
        <v>2480.5</v>
      </c>
      <c r="P3097" s="26">
        <f>+R3097*'COSTOS VARIOS'!$O$3</f>
        <v>9075</v>
      </c>
      <c r="Q3097" s="26">
        <v>1</v>
      </c>
      <c r="R3097" s="26">
        <f t="shared" si="482"/>
        <v>605000</v>
      </c>
      <c r="S3097" s="25">
        <f t="shared" si="483"/>
        <v>1059685.5</v>
      </c>
      <c r="T3097" s="28">
        <f t="shared" si="484"/>
        <v>0.47204052523130691</v>
      </c>
      <c r="U3097" s="29">
        <f t="shared" si="485"/>
        <v>1559900</v>
      </c>
      <c r="V3097" s="26">
        <f>+INDEX('LISTA DE PRECIOS EKM '!A:K,MATCH('Precios ML'!B3097,'LISTA DE PRECIOS EKM '!A:A,0),8)</f>
        <v>1559900</v>
      </c>
      <c r="W3097" s="26">
        <f t="shared" si="486"/>
        <v>1559900</v>
      </c>
      <c r="X3097" s="26">
        <f t="shared" si="487"/>
        <v>0</v>
      </c>
      <c r="Y3097" s="26"/>
      <c r="Z3097" s="26">
        <f t="shared" si="488"/>
        <v>1559900</v>
      </c>
      <c r="AA3097" s="30">
        <f t="shared" si="489"/>
        <v>1.5783471074380166</v>
      </c>
    </row>
    <row r="3098" spans="1:27">
      <c r="A3098" s="20" t="s">
        <v>7727</v>
      </c>
      <c r="B3098" s="20" t="s">
        <v>7728</v>
      </c>
      <c r="C3098" s="25">
        <v>605000</v>
      </c>
      <c r="D3098" s="22">
        <v>85</v>
      </c>
      <c r="E3098" s="22">
        <v>49</v>
      </c>
      <c r="F3098" s="22">
        <v>40</v>
      </c>
      <c r="G3098" s="22">
        <v>16000</v>
      </c>
      <c r="H3098" s="22" t="s">
        <v>5088</v>
      </c>
      <c r="I3098" s="26">
        <f>+IF(H3098='COSTOS VARIOS'!$C$1,'COSTOS VARIOS'!$C$2*'Precios ML'!V3098,'COSTOS VARIOS'!$B$2*'Precios ML'!V3098)</f>
        <v>311980</v>
      </c>
      <c r="J3098" s="22">
        <v>0</v>
      </c>
      <c r="K3098" s="27">
        <f t="shared" si="480"/>
        <v>10.4125</v>
      </c>
      <c r="L3098" s="27">
        <f t="shared" si="481"/>
        <v>10.4125</v>
      </c>
      <c r="M3098" s="26">
        <f>(INDEX(pesos!A:B,MATCH(L3098,pesos!A:A,1),2))</f>
        <v>16200</v>
      </c>
      <c r="N3098" s="26">
        <f>+R3098*'COSTOS VARIOS'!$O$1</f>
        <v>114950</v>
      </c>
      <c r="O3098" s="26">
        <f>+R3098*'COSTOS VARIOS'!$O$2</f>
        <v>2480.5</v>
      </c>
      <c r="P3098" s="26">
        <f>+R3098*'COSTOS VARIOS'!$O$3</f>
        <v>9075</v>
      </c>
      <c r="Q3098" s="26">
        <v>1</v>
      </c>
      <c r="R3098" s="26">
        <f t="shared" si="482"/>
        <v>605000</v>
      </c>
      <c r="S3098" s="25">
        <f t="shared" si="483"/>
        <v>1059685.5</v>
      </c>
      <c r="T3098" s="28">
        <f t="shared" si="484"/>
        <v>0.47204052523130691</v>
      </c>
      <c r="U3098" s="29">
        <f t="shared" si="485"/>
        <v>1559900</v>
      </c>
      <c r="V3098" s="26">
        <f>+INDEX('LISTA DE PRECIOS EKM '!A:K,MATCH('Precios ML'!B3098,'LISTA DE PRECIOS EKM '!A:A,0),8)</f>
        <v>1559900</v>
      </c>
      <c r="W3098" s="26">
        <f t="shared" si="486"/>
        <v>1559900</v>
      </c>
      <c r="X3098" s="26">
        <f t="shared" si="487"/>
        <v>0</v>
      </c>
      <c r="Y3098" s="26"/>
      <c r="Z3098" s="26">
        <f t="shared" si="488"/>
        <v>1559900</v>
      </c>
      <c r="AA3098" s="30">
        <f t="shared" si="489"/>
        <v>1.5783471074380166</v>
      </c>
    </row>
    <row r="3099" spans="1:27">
      <c r="A3099" s="20" t="s">
        <v>7729</v>
      </c>
      <c r="B3099" s="20" t="s">
        <v>7730</v>
      </c>
      <c r="C3099" s="25">
        <v>605000</v>
      </c>
      <c r="D3099" s="22">
        <v>85</v>
      </c>
      <c r="E3099" s="22">
        <v>49</v>
      </c>
      <c r="F3099" s="22">
        <v>40</v>
      </c>
      <c r="G3099" s="22">
        <v>16000</v>
      </c>
      <c r="H3099" s="22" t="s">
        <v>5088</v>
      </c>
      <c r="I3099" s="26">
        <f>+IF(H3099='COSTOS VARIOS'!$C$1,'COSTOS VARIOS'!$C$2*'Precios ML'!V3099,'COSTOS VARIOS'!$B$2*'Precios ML'!V3099)</f>
        <v>311980</v>
      </c>
      <c r="J3099" s="22">
        <v>0</v>
      </c>
      <c r="K3099" s="27">
        <f t="shared" si="480"/>
        <v>10.4125</v>
      </c>
      <c r="L3099" s="27">
        <f t="shared" si="481"/>
        <v>10.4125</v>
      </c>
      <c r="M3099" s="26">
        <f>(INDEX(pesos!A:B,MATCH(L3099,pesos!A:A,1),2))</f>
        <v>16200</v>
      </c>
      <c r="N3099" s="26">
        <f>+R3099*'COSTOS VARIOS'!$O$1</f>
        <v>114950</v>
      </c>
      <c r="O3099" s="26">
        <f>+R3099*'COSTOS VARIOS'!$O$2</f>
        <v>2480.5</v>
      </c>
      <c r="P3099" s="26">
        <f>+R3099*'COSTOS VARIOS'!$O$3</f>
        <v>9075</v>
      </c>
      <c r="Q3099" s="26">
        <v>1</v>
      </c>
      <c r="R3099" s="26">
        <f t="shared" si="482"/>
        <v>605000</v>
      </c>
      <c r="S3099" s="25">
        <f t="shared" si="483"/>
        <v>1059685.5</v>
      </c>
      <c r="T3099" s="28">
        <f t="shared" si="484"/>
        <v>0.47204052523130691</v>
      </c>
      <c r="U3099" s="29">
        <f t="shared" si="485"/>
        <v>1559900</v>
      </c>
      <c r="V3099" s="26">
        <f>+INDEX('LISTA DE PRECIOS EKM '!A:K,MATCH('Precios ML'!B3099,'LISTA DE PRECIOS EKM '!A:A,0),8)</f>
        <v>1559900</v>
      </c>
      <c r="W3099" s="26">
        <f t="shared" si="486"/>
        <v>1559900</v>
      </c>
      <c r="X3099" s="26">
        <f t="shared" si="487"/>
        <v>0</v>
      </c>
      <c r="Y3099" s="26"/>
      <c r="Z3099" s="26">
        <f t="shared" si="488"/>
        <v>1559900</v>
      </c>
      <c r="AA3099" s="30">
        <f t="shared" si="489"/>
        <v>1.5783471074380166</v>
      </c>
    </row>
    <row r="3100" spans="1:27">
      <c r="A3100" s="20" t="s">
        <v>7729</v>
      </c>
      <c r="B3100" s="20" t="s">
        <v>7730</v>
      </c>
      <c r="C3100" s="25">
        <v>605000</v>
      </c>
      <c r="D3100" s="22">
        <v>85</v>
      </c>
      <c r="E3100" s="22">
        <v>49</v>
      </c>
      <c r="F3100" s="22">
        <v>40</v>
      </c>
      <c r="G3100" s="22">
        <v>16000</v>
      </c>
      <c r="H3100" s="22" t="s">
        <v>5088</v>
      </c>
      <c r="I3100" s="26">
        <f>+IF(H3100='COSTOS VARIOS'!$C$1,'COSTOS VARIOS'!$C$2*'Precios ML'!V3100,'COSTOS VARIOS'!$B$2*'Precios ML'!V3100)</f>
        <v>311980</v>
      </c>
      <c r="J3100" s="22">
        <v>0</v>
      </c>
      <c r="K3100" s="27">
        <f t="shared" si="480"/>
        <v>10.4125</v>
      </c>
      <c r="L3100" s="27">
        <f t="shared" si="481"/>
        <v>10.4125</v>
      </c>
      <c r="M3100" s="26">
        <f>(INDEX(pesos!A:B,MATCH(L3100,pesos!A:A,1),2))</f>
        <v>16200</v>
      </c>
      <c r="N3100" s="26">
        <f>+R3100*'COSTOS VARIOS'!$O$1</f>
        <v>114950</v>
      </c>
      <c r="O3100" s="26">
        <f>+R3100*'COSTOS VARIOS'!$O$2</f>
        <v>2480.5</v>
      </c>
      <c r="P3100" s="26">
        <f>+R3100*'COSTOS VARIOS'!$O$3</f>
        <v>9075</v>
      </c>
      <c r="Q3100" s="26">
        <v>1</v>
      </c>
      <c r="R3100" s="26">
        <f t="shared" si="482"/>
        <v>605000</v>
      </c>
      <c r="S3100" s="25">
        <f t="shared" si="483"/>
        <v>1059685.5</v>
      </c>
      <c r="T3100" s="28">
        <f t="shared" si="484"/>
        <v>0.47204052523130691</v>
      </c>
      <c r="U3100" s="29">
        <f t="shared" si="485"/>
        <v>1559900</v>
      </c>
      <c r="V3100" s="26">
        <f>+INDEX('LISTA DE PRECIOS EKM '!A:K,MATCH('Precios ML'!B3100,'LISTA DE PRECIOS EKM '!A:A,0),8)</f>
        <v>1559900</v>
      </c>
      <c r="W3100" s="26">
        <f t="shared" si="486"/>
        <v>1559900</v>
      </c>
      <c r="X3100" s="26">
        <f t="shared" si="487"/>
        <v>0</v>
      </c>
      <c r="Y3100" s="26"/>
      <c r="Z3100" s="26">
        <f t="shared" si="488"/>
        <v>1559900</v>
      </c>
      <c r="AA3100" s="30">
        <f t="shared" si="489"/>
        <v>1.5783471074380166</v>
      </c>
    </row>
    <row r="3101" spans="1:27">
      <c r="A3101" s="20" t="s">
        <v>7731</v>
      </c>
      <c r="B3101" s="20" t="s">
        <v>7732</v>
      </c>
      <c r="C3101" s="25">
        <v>650000</v>
      </c>
      <c r="D3101" s="22">
        <v>85</v>
      </c>
      <c r="E3101" s="22">
        <v>49</v>
      </c>
      <c r="F3101" s="22">
        <v>40</v>
      </c>
      <c r="G3101" s="22">
        <v>16000</v>
      </c>
      <c r="H3101" s="22" t="s">
        <v>5088</v>
      </c>
      <c r="I3101" s="26">
        <f>+IF(H3101='COSTOS VARIOS'!$C$1,'COSTOS VARIOS'!$C$2*'Precios ML'!V3101,'COSTOS VARIOS'!$B$2*'Precios ML'!V3101)</f>
        <v>273980</v>
      </c>
      <c r="J3101" s="22">
        <v>0</v>
      </c>
      <c r="K3101" s="27">
        <f t="shared" si="480"/>
        <v>10.4125</v>
      </c>
      <c r="L3101" s="27">
        <f t="shared" si="481"/>
        <v>10.4125</v>
      </c>
      <c r="M3101" s="26">
        <f>(INDEX(pesos!A:B,MATCH(L3101,pesos!A:A,1),2))</f>
        <v>16200</v>
      </c>
      <c r="N3101" s="26">
        <f>+R3101*'COSTOS VARIOS'!$O$1</f>
        <v>123500</v>
      </c>
      <c r="O3101" s="26">
        <f>+R3101*'COSTOS VARIOS'!$O$2</f>
        <v>2665</v>
      </c>
      <c r="P3101" s="26">
        <f>+R3101*'COSTOS VARIOS'!$O$3</f>
        <v>9750</v>
      </c>
      <c r="Q3101" s="26">
        <v>1</v>
      </c>
      <c r="R3101" s="26">
        <f t="shared" si="482"/>
        <v>650000</v>
      </c>
      <c r="S3101" s="25">
        <f t="shared" si="483"/>
        <v>1076095</v>
      </c>
      <c r="T3101" s="28">
        <f t="shared" si="484"/>
        <v>0.27302886826906536</v>
      </c>
      <c r="U3101" s="29">
        <f t="shared" si="485"/>
        <v>1369900</v>
      </c>
      <c r="V3101" s="26">
        <f>+INDEX('LISTA DE PRECIOS EKM '!A:K,MATCH('Precios ML'!B3101,'LISTA DE PRECIOS EKM '!A:A,0),8)</f>
        <v>1369900</v>
      </c>
      <c r="W3101" s="26">
        <f t="shared" si="486"/>
        <v>1369900</v>
      </c>
      <c r="X3101" s="26">
        <f t="shared" si="487"/>
        <v>0</v>
      </c>
      <c r="Y3101" s="26"/>
      <c r="Z3101" s="26">
        <f t="shared" si="488"/>
        <v>1369900</v>
      </c>
      <c r="AA3101" s="30">
        <f t="shared" si="489"/>
        <v>1.1075384615384616</v>
      </c>
    </row>
    <row r="3102" spans="1:27">
      <c r="A3102" s="20" t="s">
        <v>7731</v>
      </c>
      <c r="B3102" s="20" t="s">
        <v>7732</v>
      </c>
      <c r="C3102" s="25">
        <v>650000</v>
      </c>
      <c r="D3102" s="22">
        <v>85</v>
      </c>
      <c r="E3102" s="22">
        <v>49</v>
      </c>
      <c r="F3102" s="22">
        <v>40</v>
      </c>
      <c r="G3102" s="22">
        <v>16000</v>
      </c>
      <c r="H3102" s="22" t="s">
        <v>5088</v>
      </c>
      <c r="I3102" s="26">
        <f>+IF(H3102='COSTOS VARIOS'!$C$1,'COSTOS VARIOS'!$C$2*'Precios ML'!V3102,'COSTOS VARIOS'!$B$2*'Precios ML'!V3102)</f>
        <v>273980</v>
      </c>
      <c r="J3102" s="22">
        <v>0</v>
      </c>
      <c r="K3102" s="27">
        <f t="shared" si="480"/>
        <v>10.4125</v>
      </c>
      <c r="L3102" s="27">
        <f t="shared" si="481"/>
        <v>10.4125</v>
      </c>
      <c r="M3102" s="26">
        <f>(INDEX(pesos!A:B,MATCH(L3102,pesos!A:A,1),2))</f>
        <v>16200</v>
      </c>
      <c r="N3102" s="26">
        <f>+R3102*'COSTOS VARIOS'!$O$1</f>
        <v>123500</v>
      </c>
      <c r="O3102" s="26">
        <f>+R3102*'COSTOS VARIOS'!$O$2</f>
        <v>2665</v>
      </c>
      <c r="P3102" s="26">
        <f>+R3102*'COSTOS VARIOS'!$O$3</f>
        <v>9750</v>
      </c>
      <c r="Q3102" s="26">
        <v>1</v>
      </c>
      <c r="R3102" s="26">
        <f t="shared" si="482"/>
        <v>650000</v>
      </c>
      <c r="S3102" s="25">
        <f t="shared" si="483"/>
        <v>1076095</v>
      </c>
      <c r="T3102" s="28">
        <f t="shared" si="484"/>
        <v>0.27302886826906536</v>
      </c>
      <c r="U3102" s="29">
        <f t="shared" si="485"/>
        <v>1369900</v>
      </c>
      <c r="V3102" s="26">
        <f>+INDEX('LISTA DE PRECIOS EKM '!A:K,MATCH('Precios ML'!B3102,'LISTA DE PRECIOS EKM '!A:A,0),8)</f>
        <v>1369900</v>
      </c>
      <c r="W3102" s="26">
        <f t="shared" si="486"/>
        <v>1369900</v>
      </c>
      <c r="X3102" s="26">
        <f t="shared" si="487"/>
        <v>0</v>
      </c>
      <c r="Y3102" s="26"/>
      <c r="Z3102" s="26">
        <f t="shared" si="488"/>
        <v>1369900</v>
      </c>
      <c r="AA3102" s="30">
        <f t="shared" si="489"/>
        <v>1.1075384615384616</v>
      </c>
    </row>
    <row r="3103" spans="1:27">
      <c r="A3103" s="20" t="s">
        <v>7733</v>
      </c>
      <c r="B3103" s="20" t="s">
        <v>7734</v>
      </c>
      <c r="C3103" s="25">
        <v>650000</v>
      </c>
      <c r="D3103" s="22">
        <v>85</v>
      </c>
      <c r="E3103" s="22">
        <v>49</v>
      </c>
      <c r="F3103" s="22">
        <v>40</v>
      </c>
      <c r="G3103" s="22">
        <v>16000</v>
      </c>
      <c r="H3103" s="22" t="s">
        <v>5088</v>
      </c>
      <c r="I3103" s="26">
        <f>+IF(H3103='COSTOS VARIOS'!$C$1,'COSTOS VARIOS'!$C$2*'Precios ML'!V3103,'COSTOS VARIOS'!$B$2*'Precios ML'!V3103)</f>
        <v>273980</v>
      </c>
      <c r="J3103" s="22">
        <v>0</v>
      </c>
      <c r="K3103" s="27">
        <f t="shared" si="480"/>
        <v>10.4125</v>
      </c>
      <c r="L3103" s="27">
        <f t="shared" si="481"/>
        <v>10.4125</v>
      </c>
      <c r="M3103" s="26">
        <f>(INDEX(pesos!A:B,MATCH(L3103,pesos!A:A,1),2))</f>
        <v>16200</v>
      </c>
      <c r="N3103" s="26">
        <f>+R3103*'COSTOS VARIOS'!$O$1</f>
        <v>123500</v>
      </c>
      <c r="O3103" s="26">
        <f>+R3103*'COSTOS VARIOS'!$O$2</f>
        <v>2665</v>
      </c>
      <c r="P3103" s="26">
        <f>+R3103*'COSTOS VARIOS'!$O$3</f>
        <v>9750</v>
      </c>
      <c r="Q3103" s="26">
        <v>1</v>
      </c>
      <c r="R3103" s="26">
        <f t="shared" si="482"/>
        <v>650000</v>
      </c>
      <c r="S3103" s="25">
        <f t="shared" si="483"/>
        <v>1076095</v>
      </c>
      <c r="T3103" s="28">
        <f t="shared" si="484"/>
        <v>0.27302886826906536</v>
      </c>
      <c r="U3103" s="29">
        <f t="shared" si="485"/>
        <v>1369900</v>
      </c>
      <c r="V3103" s="26">
        <f>+INDEX('LISTA DE PRECIOS EKM '!A:K,MATCH('Precios ML'!B3103,'LISTA DE PRECIOS EKM '!A:A,0),8)</f>
        <v>1369900</v>
      </c>
      <c r="W3103" s="26">
        <f t="shared" si="486"/>
        <v>1369900</v>
      </c>
      <c r="X3103" s="26">
        <f t="shared" si="487"/>
        <v>0</v>
      </c>
      <c r="Y3103" s="26"/>
      <c r="Z3103" s="26">
        <f t="shared" si="488"/>
        <v>1369900</v>
      </c>
      <c r="AA3103" s="30">
        <f t="shared" si="489"/>
        <v>1.1075384615384616</v>
      </c>
    </row>
    <row r="3104" spans="1:27">
      <c r="A3104" s="20" t="s">
        <v>7733</v>
      </c>
      <c r="B3104" s="20" t="s">
        <v>7734</v>
      </c>
      <c r="C3104" s="25">
        <v>650000</v>
      </c>
      <c r="D3104" s="22">
        <v>85</v>
      </c>
      <c r="E3104" s="22">
        <v>49</v>
      </c>
      <c r="F3104" s="22">
        <v>40</v>
      </c>
      <c r="G3104" s="22">
        <v>16000</v>
      </c>
      <c r="H3104" s="22" t="s">
        <v>5088</v>
      </c>
      <c r="I3104" s="26">
        <f>+IF(H3104='COSTOS VARIOS'!$C$1,'COSTOS VARIOS'!$C$2*'Precios ML'!V3104,'COSTOS VARIOS'!$B$2*'Precios ML'!V3104)</f>
        <v>273980</v>
      </c>
      <c r="J3104" s="22">
        <v>0</v>
      </c>
      <c r="K3104" s="27">
        <f t="shared" si="480"/>
        <v>10.4125</v>
      </c>
      <c r="L3104" s="27">
        <f t="shared" si="481"/>
        <v>10.4125</v>
      </c>
      <c r="M3104" s="26">
        <f>(INDEX(pesos!A:B,MATCH(L3104,pesos!A:A,1),2))</f>
        <v>16200</v>
      </c>
      <c r="N3104" s="26">
        <f>+R3104*'COSTOS VARIOS'!$O$1</f>
        <v>123500</v>
      </c>
      <c r="O3104" s="26">
        <f>+R3104*'COSTOS VARIOS'!$O$2</f>
        <v>2665</v>
      </c>
      <c r="P3104" s="26">
        <f>+R3104*'COSTOS VARIOS'!$O$3</f>
        <v>9750</v>
      </c>
      <c r="Q3104" s="26">
        <v>1</v>
      </c>
      <c r="R3104" s="26">
        <f t="shared" si="482"/>
        <v>650000</v>
      </c>
      <c r="S3104" s="25">
        <f t="shared" si="483"/>
        <v>1076095</v>
      </c>
      <c r="T3104" s="28">
        <f t="shared" si="484"/>
        <v>0.27302886826906536</v>
      </c>
      <c r="U3104" s="29">
        <f t="shared" si="485"/>
        <v>1369900</v>
      </c>
      <c r="V3104" s="26">
        <f>+INDEX('LISTA DE PRECIOS EKM '!A:K,MATCH('Precios ML'!B3104,'LISTA DE PRECIOS EKM '!A:A,0),8)</f>
        <v>1369900</v>
      </c>
      <c r="W3104" s="26">
        <f t="shared" si="486"/>
        <v>1369900</v>
      </c>
      <c r="X3104" s="26">
        <f t="shared" si="487"/>
        <v>0</v>
      </c>
      <c r="Y3104" s="26"/>
      <c r="Z3104" s="26">
        <f t="shared" si="488"/>
        <v>1369900</v>
      </c>
      <c r="AA3104" s="30">
        <f t="shared" si="489"/>
        <v>1.1075384615384616</v>
      </c>
    </row>
    <row r="3105" spans="1:27">
      <c r="A3105" s="20" t="s">
        <v>7735</v>
      </c>
      <c r="B3105" s="20" t="s">
        <v>7736</v>
      </c>
      <c r="C3105" s="25">
        <v>650000</v>
      </c>
      <c r="D3105" s="22">
        <v>85</v>
      </c>
      <c r="E3105" s="22">
        <v>49</v>
      </c>
      <c r="F3105" s="22">
        <v>40</v>
      </c>
      <c r="G3105" s="22">
        <v>16000</v>
      </c>
      <c r="H3105" s="22" t="s">
        <v>5088</v>
      </c>
      <c r="I3105" s="26">
        <f>+IF(H3105='COSTOS VARIOS'!$C$1,'COSTOS VARIOS'!$C$2*'Precios ML'!V3105,'COSTOS VARIOS'!$B$2*'Precios ML'!V3105)</f>
        <v>273980</v>
      </c>
      <c r="J3105" s="22">
        <v>0</v>
      </c>
      <c r="K3105" s="27">
        <f t="shared" si="480"/>
        <v>10.4125</v>
      </c>
      <c r="L3105" s="27">
        <f t="shared" si="481"/>
        <v>10.4125</v>
      </c>
      <c r="M3105" s="26">
        <f>(INDEX(pesos!A:B,MATCH(L3105,pesos!A:A,1),2))</f>
        <v>16200</v>
      </c>
      <c r="N3105" s="26">
        <f>+R3105*'COSTOS VARIOS'!$O$1</f>
        <v>123500</v>
      </c>
      <c r="O3105" s="26">
        <f>+R3105*'COSTOS VARIOS'!$O$2</f>
        <v>2665</v>
      </c>
      <c r="P3105" s="26">
        <f>+R3105*'COSTOS VARIOS'!$O$3</f>
        <v>9750</v>
      </c>
      <c r="Q3105" s="26">
        <v>1</v>
      </c>
      <c r="R3105" s="26">
        <f t="shared" si="482"/>
        <v>650000</v>
      </c>
      <c r="S3105" s="25">
        <f t="shared" si="483"/>
        <v>1076095</v>
      </c>
      <c r="T3105" s="28">
        <f t="shared" si="484"/>
        <v>0.27302886826906536</v>
      </c>
      <c r="U3105" s="29">
        <f t="shared" si="485"/>
        <v>1369900</v>
      </c>
      <c r="V3105" s="26">
        <f>+INDEX('LISTA DE PRECIOS EKM '!A:K,MATCH('Precios ML'!B3105,'LISTA DE PRECIOS EKM '!A:A,0),8)</f>
        <v>1369900</v>
      </c>
      <c r="W3105" s="26">
        <f t="shared" si="486"/>
        <v>1369900</v>
      </c>
      <c r="X3105" s="26">
        <f t="shared" si="487"/>
        <v>0</v>
      </c>
      <c r="Y3105" s="26"/>
      <c r="Z3105" s="26">
        <f t="shared" si="488"/>
        <v>1369900</v>
      </c>
      <c r="AA3105" s="30">
        <f t="shared" si="489"/>
        <v>1.1075384615384616</v>
      </c>
    </row>
    <row r="3106" spans="1:27">
      <c r="A3106" s="20" t="s">
        <v>7735</v>
      </c>
      <c r="B3106" s="20" t="s">
        <v>7736</v>
      </c>
      <c r="C3106" s="25">
        <v>650000</v>
      </c>
      <c r="D3106" s="22">
        <v>85</v>
      </c>
      <c r="E3106" s="22">
        <v>49</v>
      </c>
      <c r="F3106" s="22">
        <v>40</v>
      </c>
      <c r="G3106" s="22">
        <v>16000</v>
      </c>
      <c r="H3106" s="22" t="s">
        <v>5088</v>
      </c>
      <c r="I3106" s="26">
        <f>+IF(H3106='COSTOS VARIOS'!$C$1,'COSTOS VARIOS'!$C$2*'Precios ML'!V3106,'COSTOS VARIOS'!$B$2*'Precios ML'!V3106)</f>
        <v>273980</v>
      </c>
      <c r="J3106" s="22">
        <v>0</v>
      </c>
      <c r="K3106" s="27">
        <f t="shared" si="480"/>
        <v>10.4125</v>
      </c>
      <c r="L3106" s="27">
        <f t="shared" si="481"/>
        <v>10.4125</v>
      </c>
      <c r="M3106" s="26">
        <f>(INDEX(pesos!A:B,MATCH(L3106,pesos!A:A,1),2))</f>
        <v>16200</v>
      </c>
      <c r="N3106" s="26">
        <f>+R3106*'COSTOS VARIOS'!$O$1</f>
        <v>123500</v>
      </c>
      <c r="O3106" s="26">
        <f>+R3106*'COSTOS VARIOS'!$O$2</f>
        <v>2665</v>
      </c>
      <c r="P3106" s="26">
        <f>+R3106*'COSTOS VARIOS'!$O$3</f>
        <v>9750</v>
      </c>
      <c r="Q3106" s="26">
        <v>1</v>
      </c>
      <c r="R3106" s="26">
        <f t="shared" si="482"/>
        <v>650000</v>
      </c>
      <c r="S3106" s="25">
        <f t="shared" si="483"/>
        <v>1076095</v>
      </c>
      <c r="T3106" s="28">
        <f t="shared" si="484"/>
        <v>0.27302886826906536</v>
      </c>
      <c r="U3106" s="29">
        <f t="shared" si="485"/>
        <v>1369900</v>
      </c>
      <c r="V3106" s="26">
        <f>+INDEX('LISTA DE PRECIOS EKM '!A:K,MATCH('Precios ML'!B3106,'LISTA DE PRECIOS EKM '!A:A,0),8)</f>
        <v>1369900</v>
      </c>
      <c r="W3106" s="26">
        <f t="shared" si="486"/>
        <v>1369900</v>
      </c>
      <c r="X3106" s="26">
        <f t="shared" si="487"/>
        <v>0</v>
      </c>
      <c r="Y3106" s="26"/>
      <c r="Z3106" s="26">
        <f t="shared" si="488"/>
        <v>1369900</v>
      </c>
      <c r="AA3106" s="30">
        <f t="shared" si="489"/>
        <v>1.1075384615384616</v>
      </c>
    </row>
    <row r="3107" spans="1:27">
      <c r="A3107" s="20" t="s">
        <v>7737</v>
      </c>
      <c r="B3107" s="20" t="s">
        <v>7738</v>
      </c>
      <c r="C3107" s="25">
        <v>650000</v>
      </c>
      <c r="D3107" s="22">
        <v>85</v>
      </c>
      <c r="E3107" s="22">
        <v>49</v>
      </c>
      <c r="F3107" s="22">
        <v>40</v>
      </c>
      <c r="G3107" s="22">
        <v>16000</v>
      </c>
      <c r="H3107" s="22" t="s">
        <v>5088</v>
      </c>
      <c r="I3107" s="26">
        <f>+IF(H3107='COSTOS VARIOS'!$C$1,'COSTOS VARIOS'!$C$2*'Precios ML'!V3107,'COSTOS VARIOS'!$B$2*'Precios ML'!V3107)</f>
        <v>273980</v>
      </c>
      <c r="J3107" s="22">
        <v>0</v>
      </c>
      <c r="K3107" s="27">
        <f t="shared" si="480"/>
        <v>10.4125</v>
      </c>
      <c r="L3107" s="27">
        <f t="shared" si="481"/>
        <v>10.4125</v>
      </c>
      <c r="M3107" s="26">
        <f>(INDEX(pesos!A:B,MATCH(L3107,pesos!A:A,1),2))</f>
        <v>16200</v>
      </c>
      <c r="N3107" s="26">
        <f>+R3107*'COSTOS VARIOS'!$O$1</f>
        <v>123500</v>
      </c>
      <c r="O3107" s="26">
        <f>+R3107*'COSTOS VARIOS'!$O$2</f>
        <v>2665</v>
      </c>
      <c r="P3107" s="26">
        <f>+R3107*'COSTOS VARIOS'!$O$3</f>
        <v>9750</v>
      </c>
      <c r="Q3107" s="26">
        <v>1</v>
      </c>
      <c r="R3107" s="26">
        <f t="shared" si="482"/>
        <v>650000</v>
      </c>
      <c r="S3107" s="25">
        <f t="shared" si="483"/>
        <v>1076095</v>
      </c>
      <c r="T3107" s="28">
        <f t="shared" si="484"/>
        <v>0.27302886826906536</v>
      </c>
      <c r="U3107" s="29">
        <f t="shared" si="485"/>
        <v>1369900</v>
      </c>
      <c r="V3107" s="26">
        <f>+INDEX('LISTA DE PRECIOS EKM '!A:K,MATCH('Precios ML'!B3107,'LISTA DE PRECIOS EKM '!A:A,0),8)</f>
        <v>1369900</v>
      </c>
      <c r="W3107" s="26">
        <f t="shared" si="486"/>
        <v>1369900</v>
      </c>
      <c r="X3107" s="26">
        <f t="shared" si="487"/>
        <v>0</v>
      </c>
      <c r="Y3107" s="26"/>
      <c r="Z3107" s="26">
        <f t="shared" si="488"/>
        <v>1369900</v>
      </c>
      <c r="AA3107" s="30">
        <f t="shared" si="489"/>
        <v>1.1075384615384616</v>
      </c>
    </row>
    <row r="3108" spans="1:27">
      <c r="A3108" s="20" t="s">
        <v>7737</v>
      </c>
      <c r="B3108" s="20" t="s">
        <v>7738</v>
      </c>
      <c r="C3108" s="25">
        <v>650000</v>
      </c>
      <c r="D3108" s="22">
        <v>85</v>
      </c>
      <c r="E3108" s="22">
        <v>49</v>
      </c>
      <c r="F3108" s="22">
        <v>40</v>
      </c>
      <c r="G3108" s="22">
        <v>16000</v>
      </c>
      <c r="H3108" s="22" t="s">
        <v>5088</v>
      </c>
      <c r="I3108" s="26">
        <f>+IF(H3108='COSTOS VARIOS'!$C$1,'COSTOS VARIOS'!$C$2*'Precios ML'!V3108,'COSTOS VARIOS'!$B$2*'Precios ML'!V3108)</f>
        <v>273980</v>
      </c>
      <c r="J3108" s="22">
        <v>0</v>
      </c>
      <c r="K3108" s="27">
        <f t="shared" si="480"/>
        <v>10.4125</v>
      </c>
      <c r="L3108" s="27">
        <f t="shared" si="481"/>
        <v>10.4125</v>
      </c>
      <c r="M3108" s="26">
        <f>(INDEX(pesos!A:B,MATCH(L3108,pesos!A:A,1),2))</f>
        <v>16200</v>
      </c>
      <c r="N3108" s="26">
        <f>+R3108*'COSTOS VARIOS'!$O$1</f>
        <v>123500</v>
      </c>
      <c r="O3108" s="26">
        <f>+R3108*'COSTOS VARIOS'!$O$2</f>
        <v>2665</v>
      </c>
      <c r="P3108" s="26">
        <f>+R3108*'COSTOS VARIOS'!$O$3</f>
        <v>9750</v>
      </c>
      <c r="Q3108" s="26">
        <v>1</v>
      </c>
      <c r="R3108" s="26">
        <f t="shared" si="482"/>
        <v>650000</v>
      </c>
      <c r="S3108" s="25">
        <f t="shared" si="483"/>
        <v>1076095</v>
      </c>
      <c r="T3108" s="28">
        <f t="shared" si="484"/>
        <v>0.27302886826906536</v>
      </c>
      <c r="U3108" s="29">
        <f t="shared" si="485"/>
        <v>1369900</v>
      </c>
      <c r="V3108" s="26">
        <f>+INDEX('LISTA DE PRECIOS EKM '!A:K,MATCH('Precios ML'!B3108,'LISTA DE PRECIOS EKM '!A:A,0),8)</f>
        <v>1369900</v>
      </c>
      <c r="W3108" s="26">
        <f t="shared" si="486"/>
        <v>1369900</v>
      </c>
      <c r="X3108" s="26">
        <f t="shared" si="487"/>
        <v>0</v>
      </c>
      <c r="Y3108" s="26"/>
      <c r="Z3108" s="26">
        <f t="shared" si="488"/>
        <v>1369900</v>
      </c>
      <c r="AA3108" s="30">
        <f t="shared" si="489"/>
        <v>1.1075384615384616</v>
      </c>
    </row>
    <row r="3109" spans="1:27">
      <c r="A3109" s="20" t="s">
        <v>7739</v>
      </c>
      <c r="B3109" s="20" t="s">
        <v>7740</v>
      </c>
      <c r="C3109" s="25">
        <v>650000</v>
      </c>
      <c r="D3109" s="22">
        <v>85</v>
      </c>
      <c r="E3109" s="22">
        <v>49</v>
      </c>
      <c r="F3109" s="22">
        <v>40</v>
      </c>
      <c r="G3109" s="22">
        <v>16000</v>
      </c>
      <c r="H3109" s="22" t="s">
        <v>5088</v>
      </c>
      <c r="I3109" s="26">
        <f>+IF(H3109='COSTOS VARIOS'!$C$1,'COSTOS VARIOS'!$C$2*'Precios ML'!V3109,'COSTOS VARIOS'!$B$2*'Precios ML'!V3109)</f>
        <v>273980</v>
      </c>
      <c r="J3109" s="22">
        <v>0</v>
      </c>
      <c r="K3109" s="27">
        <f t="shared" si="480"/>
        <v>10.4125</v>
      </c>
      <c r="L3109" s="27">
        <f t="shared" si="481"/>
        <v>10.4125</v>
      </c>
      <c r="M3109" s="26">
        <f>(INDEX(pesos!A:B,MATCH(L3109,pesos!A:A,1),2))</f>
        <v>16200</v>
      </c>
      <c r="N3109" s="26">
        <f>+R3109*'COSTOS VARIOS'!$O$1</f>
        <v>123500</v>
      </c>
      <c r="O3109" s="26">
        <f>+R3109*'COSTOS VARIOS'!$O$2</f>
        <v>2665</v>
      </c>
      <c r="P3109" s="26">
        <f>+R3109*'COSTOS VARIOS'!$O$3</f>
        <v>9750</v>
      </c>
      <c r="Q3109" s="26">
        <v>1</v>
      </c>
      <c r="R3109" s="26">
        <f t="shared" si="482"/>
        <v>650000</v>
      </c>
      <c r="S3109" s="25">
        <f t="shared" si="483"/>
        <v>1076095</v>
      </c>
      <c r="T3109" s="28">
        <f t="shared" si="484"/>
        <v>0.27302886826906536</v>
      </c>
      <c r="U3109" s="29">
        <f t="shared" si="485"/>
        <v>1369900</v>
      </c>
      <c r="V3109" s="26">
        <f>+INDEX('LISTA DE PRECIOS EKM '!A:K,MATCH('Precios ML'!B3109,'LISTA DE PRECIOS EKM '!A:A,0),8)</f>
        <v>1369900</v>
      </c>
      <c r="W3109" s="26">
        <f t="shared" si="486"/>
        <v>1369900</v>
      </c>
      <c r="X3109" s="26">
        <f t="shared" si="487"/>
        <v>0</v>
      </c>
      <c r="Y3109" s="26"/>
      <c r="Z3109" s="26">
        <f t="shared" si="488"/>
        <v>1369900</v>
      </c>
      <c r="AA3109" s="30">
        <f t="shared" si="489"/>
        <v>1.1075384615384616</v>
      </c>
    </row>
    <row r="3110" spans="1:27">
      <c r="A3110" s="20" t="s">
        <v>7739</v>
      </c>
      <c r="B3110" s="20" t="s">
        <v>7740</v>
      </c>
      <c r="C3110" s="25">
        <v>650000</v>
      </c>
      <c r="D3110" s="22">
        <v>85</v>
      </c>
      <c r="E3110" s="22">
        <v>49</v>
      </c>
      <c r="F3110" s="22">
        <v>40</v>
      </c>
      <c r="G3110" s="22">
        <v>16000</v>
      </c>
      <c r="H3110" s="22" t="s">
        <v>5088</v>
      </c>
      <c r="I3110" s="26">
        <f>+IF(H3110='COSTOS VARIOS'!$C$1,'COSTOS VARIOS'!$C$2*'Precios ML'!V3110,'COSTOS VARIOS'!$B$2*'Precios ML'!V3110)</f>
        <v>273980</v>
      </c>
      <c r="J3110" s="22">
        <v>0</v>
      </c>
      <c r="K3110" s="27">
        <f t="shared" si="480"/>
        <v>10.4125</v>
      </c>
      <c r="L3110" s="27">
        <f t="shared" si="481"/>
        <v>10.4125</v>
      </c>
      <c r="M3110" s="26">
        <f>(INDEX(pesos!A:B,MATCH(L3110,pesos!A:A,1),2))</f>
        <v>16200</v>
      </c>
      <c r="N3110" s="26">
        <f>+R3110*'COSTOS VARIOS'!$O$1</f>
        <v>123500</v>
      </c>
      <c r="O3110" s="26">
        <f>+R3110*'COSTOS VARIOS'!$O$2</f>
        <v>2665</v>
      </c>
      <c r="P3110" s="26">
        <f>+R3110*'COSTOS VARIOS'!$O$3</f>
        <v>9750</v>
      </c>
      <c r="Q3110" s="26">
        <v>1</v>
      </c>
      <c r="R3110" s="26">
        <f t="shared" si="482"/>
        <v>650000</v>
      </c>
      <c r="S3110" s="25">
        <f t="shared" si="483"/>
        <v>1076095</v>
      </c>
      <c r="T3110" s="28">
        <f t="shared" si="484"/>
        <v>0.27302886826906536</v>
      </c>
      <c r="U3110" s="29">
        <f t="shared" si="485"/>
        <v>1369900</v>
      </c>
      <c r="V3110" s="26">
        <f>+INDEX('LISTA DE PRECIOS EKM '!A:K,MATCH('Precios ML'!B3110,'LISTA DE PRECIOS EKM '!A:A,0),8)</f>
        <v>1369900</v>
      </c>
      <c r="W3110" s="26">
        <f t="shared" si="486"/>
        <v>1369900</v>
      </c>
      <c r="X3110" s="26">
        <f t="shared" si="487"/>
        <v>0</v>
      </c>
      <c r="Y3110" s="26"/>
      <c r="Z3110" s="26">
        <f t="shared" si="488"/>
        <v>1369900</v>
      </c>
      <c r="AA3110" s="30">
        <f t="shared" si="489"/>
        <v>1.1075384615384616</v>
      </c>
    </row>
    <row r="3111" spans="1:27">
      <c r="A3111" s="20" t="s">
        <v>7741</v>
      </c>
      <c r="B3111" s="20" t="s">
        <v>7742</v>
      </c>
      <c r="C3111" s="25">
        <v>2300000</v>
      </c>
      <c r="D3111" s="22">
        <v>85</v>
      </c>
      <c r="E3111" s="22">
        <v>49</v>
      </c>
      <c r="F3111" s="22">
        <v>40</v>
      </c>
      <c r="G3111" s="22">
        <v>16000</v>
      </c>
      <c r="H3111" s="22" t="s">
        <v>5088</v>
      </c>
      <c r="I3111" s="26">
        <f>+IF(H3111='COSTOS VARIOS'!$C$1,'COSTOS VARIOS'!$C$2*'Precios ML'!V3111,'COSTOS VARIOS'!$B$2*'Precios ML'!V3111)</f>
        <v>981980</v>
      </c>
      <c r="J3111" s="22">
        <v>0</v>
      </c>
      <c r="K3111" s="27">
        <f t="shared" si="480"/>
        <v>10.4125</v>
      </c>
      <c r="L3111" s="27">
        <f t="shared" si="481"/>
        <v>10.4125</v>
      </c>
      <c r="M3111" s="26">
        <f>(INDEX(pesos!A:B,MATCH(L3111,pesos!A:A,1),2))</f>
        <v>16200</v>
      </c>
      <c r="N3111" s="26">
        <f>+R3111*'COSTOS VARIOS'!$O$1</f>
        <v>437000</v>
      </c>
      <c r="O3111" s="26">
        <f>+R3111*'COSTOS VARIOS'!$O$2</f>
        <v>9430</v>
      </c>
      <c r="P3111" s="26">
        <f>+R3111*'COSTOS VARIOS'!$O$3</f>
        <v>34500</v>
      </c>
      <c r="Q3111" s="26">
        <v>1</v>
      </c>
      <c r="R3111" s="26">
        <f t="shared" si="482"/>
        <v>2300000</v>
      </c>
      <c r="S3111" s="25">
        <f t="shared" si="483"/>
        <v>3779110</v>
      </c>
      <c r="T3111" s="28">
        <f t="shared" si="484"/>
        <v>0.2992212452138201</v>
      </c>
      <c r="U3111" s="29">
        <f t="shared" si="485"/>
        <v>4909900</v>
      </c>
      <c r="V3111" s="26">
        <f>+INDEX('LISTA DE PRECIOS EKM '!A:K,MATCH('Precios ML'!B3111,'LISTA DE PRECIOS EKM '!A:A,0),8)</f>
        <v>4909900</v>
      </c>
      <c r="W3111" s="26">
        <f t="shared" si="486"/>
        <v>4909900</v>
      </c>
      <c r="X3111" s="26">
        <f t="shared" si="487"/>
        <v>0</v>
      </c>
      <c r="Y3111" s="26"/>
      <c r="Z3111" s="26">
        <f t="shared" si="488"/>
        <v>4909900</v>
      </c>
      <c r="AA3111" s="30">
        <f t="shared" si="489"/>
        <v>1.1347391304347827</v>
      </c>
    </row>
    <row r="3112" spans="1:27">
      <c r="A3112" s="20" t="s">
        <v>7741</v>
      </c>
      <c r="B3112" s="20" t="s">
        <v>7742</v>
      </c>
      <c r="C3112" s="25">
        <v>2300000</v>
      </c>
      <c r="D3112" s="22">
        <v>85</v>
      </c>
      <c r="E3112" s="22">
        <v>49</v>
      </c>
      <c r="F3112" s="22">
        <v>40</v>
      </c>
      <c r="G3112" s="22">
        <v>16000</v>
      </c>
      <c r="H3112" s="22" t="s">
        <v>5088</v>
      </c>
      <c r="I3112" s="26">
        <f>+IF(H3112='COSTOS VARIOS'!$C$1,'COSTOS VARIOS'!$C$2*'Precios ML'!V3112,'COSTOS VARIOS'!$B$2*'Precios ML'!V3112)</f>
        <v>981980</v>
      </c>
      <c r="J3112" s="22">
        <v>0</v>
      </c>
      <c r="K3112" s="27">
        <f t="shared" si="480"/>
        <v>10.4125</v>
      </c>
      <c r="L3112" s="27">
        <f t="shared" si="481"/>
        <v>10.4125</v>
      </c>
      <c r="M3112" s="26">
        <f>(INDEX(pesos!A:B,MATCH(L3112,pesos!A:A,1),2))</f>
        <v>16200</v>
      </c>
      <c r="N3112" s="26">
        <f>+R3112*'COSTOS VARIOS'!$O$1</f>
        <v>437000</v>
      </c>
      <c r="O3112" s="26">
        <f>+R3112*'COSTOS VARIOS'!$O$2</f>
        <v>9430</v>
      </c>
      <c r="P3112" s="26">
        <f>+R3112*'COSTOS VARIOS'!$O$3</f>
        <v>34500</v>
      </c>
      <c r="Q3112" s="26">
        <v>1</v>
      </c>
      <c r="R3112" s="26">
        <f t="shared" si="482"/>
        <v>2300000</v>
      </c>
      <c r="S3112" s="25">
        <f t="shared" si="483"/>
        <v>3779110</v>
      </c>
      <c r="T3112" s="28">
        <f t="shared" si="484"/>
        <v>0.2992212452138201</v>
      </c>
      <c r="U3112" s="29">
        <f t="shared" si="485"/>
        <v>4909900</v>
      </c>
      <c r="V3112" s="26">
        <f>+INDEX('LISTA DE PRECIOS EKM '!A:K,MATCH('Precios ML'!B3112,'LISTA DE PRECIOS EKM '!A:A,0),8)</f>
        <v>4909900</v>
      </c>
      <c r="W3112" s="26">
        <f t="shared" si="486"/>
        <v>4909900</v>
      </c>
      <c r="X3112" s="26">
        <f t="shared" si="487"/>
        <v>0</v>
      </c>
      <c r="Y3112" s="26"/>
      <c r="Z3112" s="26">
        <f t="shared" si="488"/>
        <v>4909900</v>
      </c>
      <c r="AA3112" s="30">
        <f t="shared" si="489"/>
        <v>1.1347391304347827</v>
      </c>
    </row>
    <row r="3113" spans="1:27">
      <c r="A3113" s="20" t="s">
        <v>7743</v>
      </c>
      <c r="B3113" s="20" t="s">
        <v>7744</v>
      </c>
      <c r="C3113" s="25">
        <v>2300000</v>
      </c>
      <c r="D3113" s="22">
        <v>85</v>
      </c>
      <c r="E3113" s="22">
        <v>49</v>
      </c>
      <c r="F3113" s="22">
        <v>40</v>
      </c>
      <c r="G3113" s="22">
        <v>16000</v>
      </c>
      <c r="H3113" s="22" t="s">
        <v>5088</v>
      </c>
      <c r="I3113" s="26">
        <f>+IF(H3113='COSTOS VARIOS'!$C$1,'COSTOS VARIOS'!$C$2*'Precios ML'!V3113,'COSTOS VARIOS'!$B$2*'Precios ML'!V3113)</f>
        <v>1169980</v>
      </c>
      <c r="J3113" s="22">
        <v>0</v>
      </c>
      <c r="K3113" s="27">
        <f t="shared" si="480"/>
        <v>10.4125</v>
      </c>
      <c r="L3113" s="27">
        <f t="shared" si="481"/>
        <v>10.4125</v>
      </c>
      <c r="M3113" s="26">
        <f>(INDEX(pesos!A:B,MATCH(L3113,pesos!A:A,1),2))</f>
        <v>16200</v>
      </c>
      <c r="N3113" s="26">
        <f>+R3113*'COSTOS VARIOS'!$O$1</f>
        <v>437000</v>
      </c>
      <c r="O3113" s="26">
        <f>+R3113*'COSTOS VARIOS'!$O$2</f>
        <v>9430</v>
      </c>
      <c r="P3113" s="26">
        <f>+R3113*'COSTOS VARIOS'!$O$3</f>
        <v>34500</v>
      </c>
      <c r="Q3113" s="26">
        <v>1</v>
      </c>
      <c r="R3113" s="26">
        <f t="shared" si="482"/>
        <v>2300000</v>
      </c>
      <c r="S3113" s="25">
        <f t="shared" si="483"/>
        <v>3967110</v>
      </c>
      <c r="T3113" s="28">
        <f t="shared" si="484"/>
        <v>0.47459989765849708</v>
      </c>
      <c r="U3113" s="29">
        <f t="shared" si="485"/>
        <v>5849900</v>
      </c>
      <c r="V3113" s="26">
        <f>+INDEX('LISTA DE PRECIOS EKM '!A:K,MATCH('Precios ML'!B3113,'LISTA DE PRECIOS EKM '!A:A,0),8)</f>
        <v>5849900</v>
      </c>
      <c r="W3113" s="26">
        <f t="shared" si="486"/>
        <v>5849900</v>
      </c>
      <c r="X3113" s="26">
        <f t="shared" si="487"/>
        <v>0</v>
      </c>
      <c r="Y3113" s="26"/>
      <c r="Z3113" s="26">
        <f t="shared" si="488"/>
        <v>5849900</v>
      </c>
      <c r="AA3113" s="30">
        <f t="shared" si="489"/>
        <v>1.5434347826086956</v>
      </c>
    </row>
    <row r="3114" spans="1:27">
      <c r="A3114" s="20" t="s">
        <v>7743</v>
      </c>
      <c r="B3114" s="20" t="s">
        <v>7744</v>
      </c>
      <c r="C3114" s="25">
        <v>2300000</v>
      </c>
      <c r="D3114" s="22">
        <v>85</v>
      </c>
      <c r="E3114" s="22">
        <v>49</v>
      </c>
      <c r="F3114" s="22">
        <v>40</v>
      </c>
      <c r="G3114" s="22">
        <v>16000</v>
      </c>
      <c r="H3114" s="22" t="s">
        <v>5088</v>
      </c>
      <c r="I3114" s="26">
        <f>+IF(H3114='COSTOS VARIOS'!$C$1,'COSTOS VARIOS'!$C$2*'Precios ML'!V3114,'COSTOS VARIOS'!$B$2*'Precios ML'!V3114)</f>
        <v>1169980</v>
      </c>
      <c r="J3114" s="22">
        <v>0</v>
      </c>
      <c r="K3114" s="27">
        <f t="shared" si="480"/>
        <v>10.4125</v>
      </c>
      <c r="L3114" s="27">
        <f t="shared" si="481"/>
        <v>10.4125</v>
      </c>
      <c r="M3114" s="26">
        <f>(INDEX(pesos!A:B,MATCH(L3114,pesos!A:A,1),2))</f>
        <v>16200</v>
      </c>
      <c r="N3114" s="26">
        <f>+R3114*'COSTOS VARIOS'!$O$1</f>
        <v>437000</v>
      </c>
      <c r="O3114" s="26">
        <f>+R3114*'COSTOS VARIOS'!$O$2</f>
        <v>9430</v>
      </c>
      <c r="P3114" s="26">
        <f>+R3114*'COSTOS VARIOS'!$O$3</f>
        <v>34500</v>
      </c>
      <c r="Q3114" s="26">
        <v>1</v>
      </c>
      <c r="R3114" s="26">
        <f t="shared" si="482"/>
        <v>2300000</v>
      </c>
      <c r="S3114" s="25">
        <f t="shared" si="483"/>
        <v>3967110</v>
      </c>
      <c r="T3114" s="28">
        <f t="shared" si="484"/>
        <v>0.47459989765849708</v>
      </c>
      <c r="U3114" s="29">
        <f t="shared" si="485"/>
        <v>5849900</v>
      </c>
      <c r="V3114" s="26">
        <f>+INDEX('LISTA DE PRECIOS EKM '!A:K,MATCH('Precios ML'!B3114,'LISTA DE PRECIOS EKM '!A:A,0),8)</f>
        <v>5849900</v>
      </c>
      <c r="W3114" s="26">
        <f t="shared" si="486"/>
        <v>5849900</v>
      </c>
      <c r="X3114" s="26">
        <f t="shared" si="487"/>
        <v>0</v>
      </c>
      <c r="Y3114" s="26"/>
      <c r="Z3114" s="26">
        <f t="shared" si="488"/>
        <v>5849900</v>
      </c>
      <c r="AA3114" s="30">
        <f t="shared" si="489"/>
        <v>1.5434347826086956</v>
      </c>
    </row>
    <row r="3115" spans="1:27">
      <c r="A3115" s="20" t="s">
        <v>7745</v>
      </c>
      <c r="B3115" s="20" t="s">
        <v>7746</v>
      </c>
      <c r="C3115" s="25">
        <v>2300000</v>
      </c>
      <c r="D3115" s="22">
        <v>85</v>
      </c>
      <c r="E3115" s="22">
        <v>49</v>
      </c>
      <c r="F3115" s="22">
        <v>40</v>
      </c>
      <c r="G3115" s="22">
        <v>16000</v>
      </c>
      <c r="H3115" s="22" t="s">
        <v>5088</v>
      </c>
      <c r="I3115" s="26">
        <f>+IF(H3115='COSTOS VARIOS'!$C$1,'COSTOS VARIOS'!$C$2*'Precios ML'!V3115,'COSTOS VARIOS'!$B$2*'Precios ML'!V3115)</f>
        <v>1171980</v>
      </c>
      <c r="J3115" s="22">
        <v>0</v>
      </c>
      <c r="K3115" s="27">
        <f t="shared" si="480"/>
        <v>10.4125</v>
      </c>
      <c r="L3115" s="27">
        <f t="shared" si="481"/>
        <v>10.4125</v>
      </c>
      <c r="M3115" s="26">
        <f>(INDEX(pesos!A:B,MATCH(L3115,pesos!A:A,1),2))</f>
        <v>16200</v>
      </c>
      <c r="N3115" s="26">
        <f>+R3115*'COSTOS VARIOS'!$O$1</f>
        <v>437000</v>
      </c>
      <c r="O3115" s="26">
        <f>+R3115*'COSTOS VARIOS'!$O$2</f>
        <v>9430</v>
      </c>
      <c r="P3115" s="26">
        <f>+R3115*'COSTOS VARIOS'!$O$3</f>
        <v>34500</v>
      </c>
      <c r="Q3115" s="26">
        <v>1</v>
      </c>
      <c r="R3115" s="26">
        <f t="shared" si="482"/>
        <v>2300000</v>
      </c>
      <c r="S3115" s="25">
        <f t="shared" si="483"/>
        <v>3969110</v>
      </c>
      <c r="T3115" s="28">
        <f t="shared" si="484"/>
        <v>0.47637631610109077</v>
      </c>
      <c r="U3115" s="29">
        <f t="shared" si="485"/>
        <v>5859900</v>
      </c>
      <c r="V3115" s="26">
        <f>+INDEX('LISTA DE PRECIOS EKM '!A:K,MATCH('Precios ML'!B3115,'LISTA DE PRECIOS EKM '!A:A,0),8)</f>
        <v>5859900</v>
      </c>
      <c r="W3115" s="26">
        <f t="shared" si="486"/>
        <v>5859900</v>
      </c>
      <c r="X3115" s="26">
        <f t="shared" si="487"/>
        <v>0</v>
      </c>
      <c r="Y3115" s="26"/>
      <c r="Z3115" s="26">
        <f t="shared" si="488"/>
        <v>5859900</v>
      </c>
      <c r="AA3115" s="30">
        <f t="shared" si="489"/>
        <v>1.5477826086956523</v>
      </c>
    </row>
    <row r="3116" spans="1:27">
      <c r="A3116" s="20" t="s">
        <v>7745</v>
      </c>
      <c r="B3116" s="20" t="s">
        <v>7746</v>
      </c>
      <c r="C3116" s="25">
        <v>2300000</v>
      </c>
      <c r="D3116" s="22">
        <v>85</v>
      </c>
      <c r="E3116" s="22">
        <v>49</v>
      </c>
      <c r="F3116" s="22">
        <v>40</v>
      </c>
      <c r="G3116" s="22">
        <v>16000</v>
      </c>
      <c r="H3116" s="22" t="s">
        <v>5088</v>
      </c>
      <c r="I3116" s="26">
        <f>+IF(H3116='COSTOS VARIOS'!$C$1,'COSTOS VARIOS'!$C$2*'Precios ML'!V3116,'COSTOS VARIOS'!$B$2*'Precios ML'!V3116)</f>
        <v>1171980</v>
      </c>
      <c r="J3116" s="22">
        <v>0</v>
      </c>
      <c r="K3116" s="27">
        <f t="shared" si="480"/>
        <v>10.4125</v>
      </c>
      <c r="L3116" s="27">
        <f t="shared" si="481"/>
        <v>10.4125</v>
      </c>
      <c r="M3116" s="26">
        <f>(INDEX(pesos!A:B,MATCH(L3116,pesos!A:A,1),2))</f>
        <v>16200</v>
      </c>
      <c r="N3116" s="26">
        <f>+R3116*'COSTOS VARIOS'!$O$1</f>
        <v>437000</v>
      </c>
      <c r="O3116" s="26">
        <f>+R3116*'COSTOS VARIOS'!$O$2</f>
        <v>9430</v>
      </c>
      <c r="P3116" s="26">
        <f>+R3116*'COSTOS VARIOS'!$O$3</f>
        <v>34500</v>
      </c>
      <c r="Q3116" s="26">
        <v>1</v>
      </c>
      <c r="R3116" s="26">
        <f t="shared" si="482"/>
        <v>2300000</v>
      </c>
      <c r="S3116" s="25">
        <f t="shared" si="483"/>
        <v>3969110</v>
      </c>
      <c r="T3116" s="28">
        <f t="shared" si="484"/>
        <v>0.47637631610109077</v>
      </c>
      <c r="U3116" s="29">
        <f t="shared" si="485"/>
        <v>5859900</v>
      </c>
      <c r="V3116" s="26">
        <f>+INDEX('LISTA DE PRECIOS EKM '!A:K,MATCH('Precios ML'!B3116,'LISTA DE PRECIOS EKM '!A:A,0),8)</f>
        <v>5859900</v>
      </c>
      <c r="W3116" s="26">
        <f t="shared" si="486"/>
        <v>5859900</v>
      </c>
      <c r="X3116" s="26">
        <f t="shared" si="487"/>
        <v>0</v>
      </c>
      <c r="Y3116" s="26"/>
      <c r="Z3116" s="26">
        <f t="shared" si="488"/>
        <v>5859900</v>
      </c>
      <c r="AA3116" s="30">
        <f t="shared" si="489"/>
        <v>1.5477826086956523</v>
      </c>
    </row>
    <row r="3117" spans="1:27">
      <c r="A3117" s="20" t="s">
        <v>7747</v>
      </c>
      <c r="B3117" s="20" t="s">
        <v>7748</v>
      </c>
      <c r="C3117" s="25">
        <v>2300000</v>
      </c>
      <c r="D3117" s="22">
        <v>85</v>
      </c>
      <c r="E3117" s="22">
        <v>49</v>
      </c>
      <c r="F3117" s="22">
        <v>40</v>
      </c>
      <c r="G3117" s="22">
        <v>16000</v>
      </c>
      <c r="H3117" s="22" t="s">
        <v>5088</v>
      </c>
      <c r="I3117" s="26">
        <f>+IF(H3117='COSTOS VARIOS'!$C$1,'COSTOS VARIOS'!$C$2*'Precios ML'!V3117,'COSTOS VARIOS'!$B$2*'Precios ML'!V3117)</f>
        <v>1171980</v>
      </c>
      <c r="J3117" s="22">
        <v>0</v>
      </c>
      <c r="K3117" s="27">
        <f t="shared" si="480"/>
        <v>10.4125</v>
      </c>
      <c r="L3117" s="27">
        <f t="shared" si="481"/>
        <v>10.4125</v>
      </c>
      <c r="M3117" s="26">
        <f>(INDEX(pesos!A:B,MATCH(L3117,pesos!A:A,1),2))</f>
        <v>16200</v>
      </c>
      <c r="N3117" s="26">
        <f>+R3117*'COSTOS VARIOS'!$O$1</f>
        <v>437000</v>
      </c>
      <c r="O3117" s="26">
        <f>+R3117*'COSTOS VARIOS'!$O$2</f>
        <v>9430</v>
      </c>
      <c r="P3117" s="26">
        <f>+R3117*'COSTOS VARIOS'!$O$3</f>
        <v>34500</v>
      </c>
      <c r="Q3117" s="26">
        <v>1</v>
      </c>
      <c r="R3117" s="26">
        <f t="shared" si="482"/>
        <v>2300000</v>
      </c>
      <c r="S3117" s="25">
        <f t="shared" si="483"/>
        <v>3969110</v>
      </c>
      <c r="T3117" s="28">
        <f t="shared" si="484"/>
        <v>0.47637631610109077</v>
      </c>
      <c r="U3117" s="29">
        <f t="shared" si="485"/>
        <v>5859900</v>
      </c>
      <c r="V3117" s="26">
        <f>+INDEX('LISTA DE PRECIOS EKM '!A:K,MATCH('Precios ML'!B3117,'LISTA DE PRECIOS EKM '!A:A,0),8)</f>
        <v>5859900</v>
      </c>
      <c r="W3117" s="26">
        <f t="shared" si="486"/>
        <v>5859900</v>
      </c>
      <c r="X3117" s="26">
        <f t="shared" si="487"/>
        <v>0</v>
      </c>
      <c r="Y3117" s="26"/>
      <c r="Z3117" s="26">
        <f t="shared" si="488"/>
        <v>5859900</v>
      </c>
      <c r="AA3117" s="30">
        <f t="shared" si="489"/>
        <v>1.5477826086956523</v>
      </c>
    </row>
    <row r="3118" spans="1:27">
      <c r="A3118" s="20" t="s">
        <v>7747</v>
      </c>
      <c r="B3118" s="20" t="s">
        <v>7748</v>
      </c>
      <c r="C3118" s="25">
        <v>2300000</v>
      </c>
      <c r="D3118" s="22">
        <v>85</v>
      </c>
      <c r="E3118" s="22">
        <v>49</v>
      </c>
      <c r="F3118" s="22">
        <v>40</v>
      </c>
      <c r="G3118" s="22">
        <v>16000</v>
      </c>
      <c r="H3118" s="22" t="s">
        <v>5088</v>
      </c>
      <c r="I3118" s="26">
        <f>+IF(H3118='COSTOS VARIOS'!$C$1,'COSTOS VARIOS'!$C$2*'Precios ML'!V3118,'COSTOS VARIOS'!$B$2*'Precios ML'!V3118)</f>
        <v>1171980</v>
      </c>
      <c r="J3118" s="22">
        <v>0</v>
      </c>
      <c r="K3118" s="27">
        <f t="shared" si="480"/>
        <v>10.4125</v>
      </c>
      <c r="L3118" s="27">
        <f t="shared" si="481"/>
        <v>10.4125</v>
      </c>
      <c r="M3118" s="26">
        <f>(INDEX(pesos!A:B,MATCH(L3118,pesos!A:A,1),2))</f>
        <v>16200</v>
      </c>
      <c r="N3118" s="26">
        <f>+R3118*'COSTOS VARIOS'!$O$1</f>
        <v>437000</v>
      </c>
      <c r="O3118" s="26">
        <f>+R3118*'COSTOS VARIOS'!$O$2</f>
        <v>9430</v>
      </c>
      <c r="P3118" s="26">
        <f>+R3118*'COSTOS VARIOS'!$O$3</f>
        <v>34500</v>
      </c>
      <c r="Q3118" s="26">
        <v>1</v>
      </c>
      <c r="R3118" s="26">
        <f t="shared" si="482"/>
        <v>2300000</v>
      </c>
      <c r="S3118" s="25">
        <f t="shared" si="483"/>
        <v>3969110</v>
      </c>
      <c r="T3118" s="28">
        <f t="shared" si="484"/>
        <v>0.47637631610109077</v>
      </c>
      <c r="U3118" s="29">
        <f t="shared" si="485"/>
        <v>5859900</v>
      </c>
      <c r="V3118" s="26">
        <f>+INDEX('LISTA DE PRECIOS EKM '!A:K,MATCH('Precios ML'!B3118,'LISTA DE PRECIOS EKM '!A:A,0),8)</f>
        <v>5859900</v>
      </c>
      <c r="W3118" s="26">
        <f t="shared" si="486"/>
        <v>5859900</v>
      </c>
      <c r="X3118" s="26">
        <f t="shared" si="487"/>
        <v>0</v>
      </c>
      <c r="Y3118" s="26"/>
      <c r="Z3118" s="26">
        <f t="shared" si="488"/>
        <v>5859900</v>
      </c>
      <c r="AA3118" s="30">
        <f t="shared" si="489"/>
        <v>1.5477826086956523</v>
      </c>
    </row>
    <row r="3119" spans="1:27">
      <c r="A3119" s="20" t="s">
        <v>7749</v>
      </c>
      <c r="B3119" s="20" t="s">
        <v>7750</v>
      </c>
      <c r="C3119" s="25">
        <v>1100000</v>
      </c>
      <c r="D3119" s="22">
        <v>85</v>
      </c>
      <c r="E3119" s="22">
        <v>49</v>
      </c>
      <c r="F3119" s="22">
        <v>40</v>
      </c>
      <c r="G3119" s="22">
        <v>16000</v>
      </c>
      <c r="H3119" s="22" t="s">
        <v>5088</v>
      </c>
      <c r="I3119" s="26">
        <f>+IF(H3119='COSTOS VARIOS'!$C$1,'COSTOS VARIOS'!$C$2*'Precios ML'!V3119,'COSTOS VARIOS'!$B$2*'Precios ML'!V3119)</f>
        <v>623980</v>
      </c>
      <c r="J3119" s="22">
        <v>0</v>
      </c>
      <c r="K3119" s="27">
        <f t="shared" si="480"/>
        <v>10.4125</v>
      </c>
      <c r="L3119" s="27">
        <f t="shared" si="481"/>
        <v>10.4125</v>
      </c>
      <c r="M3119" s="26">
        <f>(INDEX(pesos!A:B,MATCH(L3119,pesos!A:A,1),2))</f>
        <v>16200</v>
      </c>
      <c r="N3119" s="26">
        <f>+R3119*'COSTOS VARIOS'!$O$1</f>
        <v>209000</v>
      </c>
      <c r="O3119" s="26">
        <f>+R3119*'COSTOS VARIOS'!$O$2</f>
        <v>4510</v>
      </c>
      <c r="P3119" s="26">
        <f>+R3119*'COSTOS VARIOS'!$O$3</f>
        <v>16500</v>
      </c>
      <c r="Q3119" s="26">
        <v>1</v>
      </c>
      <c r="R3119" s="26">
        <f t="shared" si="482"/>
        <v>1100000</v>
      </c>
      <c r="S3119" s="25">
        <f t="shared" si="483"/>
        <v>1970190</v>
      </c>
      <c r="T3119" s="28">
        <f t="shared" si="484"/>
        <v>0.58355285530837131</v>
      </c>
      <c r="U3119" s="29">
        <f t="shared" si="485"/>
        <v>3119900</v>
      </c>
      <c r="V3119" s="26">
        <f>+INDEX('LISTA DE PRECIOS EKM '!A:K,MATCH('Precios ML'!B3119,'LISTA DE PRECIOS EKM '!A:A,0),8)</f>
        <v>3119900</v>
      </c>
      <c r="W3119" s="26">
        <f t="shared" si="486"/>
        <v>3119900</v>
      </c>
      <c r="X3119" s="26">
        <f t="shared" si="487"/>
        <v>0</v>
      </c>
      <c r="Y3119" s="26"/>
      <c r="Z3119" s="26">
        <f t="shared" si="488"/>
        <v>3119900</v>
      </c>
      <c r="AA3119" s="30">
        <f t="shared" si="489"/>
        <v>1.8362727272727271</v>
      </c>
    </row>
    <row r="3120" spans="1:27">
      <c r="A3120" s="20" t="s">
        <v>7749</v>
      </c>
      <c r="B3120" s="20" t="s">
        <v>7750</v>
      </c>
      <c r="C3120" s="25">
        <v>1100000</v>
      </c>
      <c r="D3120" s="22">
        <v>85</v>
      </c>
      <c r="E3120" s="22">
        <v>49</v>
      </c>
      <c r="F3120" s="22">
        <v>40</v>
      </c>
      <c r="G3120" s="22">
        <v>16000</v>
      </c>
      <c r="H3120" s="22" t="s">
        <v>5088</v>
      </c>
      <c r="I3120" s="26">
        <f>+IF(H3120='COSTOS VARIOS'!$C$1,'COSTOS VARIOS'!$C$2*'Precios ML'!V3120,'COSTOS VARIOS'!$B$2*'Precios ML'!V3120)</f>
        <v>623980</v>
      </c>
      <c r="J3120" s="22">
        <v>0</v>
      </c>
      <c r="K3120" s="27">
        <f t="shared" si="480"/>
        <v>10.4125</v>
      </c>
      <c r="L3120" s="27">
        <f t="shared" si="481"/>
        <v>10.4125</v>
      </c>
      <c r="M3120" s="26">
        <f>(INDEX(pesos!A:B,MATCH(L3120,pesos!A:A,1),2))</f>
        <v>16200</v>
      </c>
      <c r="N3120" s="26">
        <f>+R3120*'COSTOS VARIOS'!$O$1</f>
        <v>209000</v>
      </c>
      <c r="O3120" s="26">
        <f>+R3120*'COSTOS VARIOS'!$O$2</f>
        <v>4510</v>
      </c>
      <c r="P3120" s="26">
        <f>+R3120*'COSTOS VARIOS'!$O$3</f>
        <v>16500</v>
      </c>
      <c r="Q3120" s="26">
        <v>1</v>
      </c>
      <c r="R3120" s="26">
        <f t="shared" si="482"/>
        <v>1100000</v>
      </c>
      <c r="S3120" s="25">
        <f t="shared" si="483"/>
        <v>1970190</v>
      </c>
      <c r="T3120" s="28">
        <f t="shared" si="484"/>
        <v>0.58355285530837131</v>
      </c>
      <c r="U3120" s="29">
        <f t="shared" si="485"/>
        <v>3119900</v>
      </c>
      <c r="V3120" s="26">
        <f>+INDEX('LISTA DE PRECIOS EKM '!A:K,MATCH('Precios ML'!B3120,'LISTA DE PRECIOS EKM '!A:A,0),8)</f>
        <v>3119900</v>
      </c>
      <c r="W3120" s="26">
        <f t="shared" si="486"/>
        <v>3119900</v>
      </c>
      <c r="X3120" s="26">
        <f t="shared" si="487"/>
        <v>0</v>
      </c>
      <c r="Y3120" s="26"/>
      <c r="Z3120" s="26">
        <f t="shared" si="488"/>
        <v>3119900</v>
      </c>
      <c r="AA3120" s="30">
        <f t="shared" si="489"/>
        <v>1.8362727272727271</v>
      </c>
    </row>
    <row r="3121" spans="1:27">
      <c r="A3121" s="20" t="s">
        <v>7751</v>
      </c>
      <c r="B3121" s="20" t="s">
        <v>7752</v>
      </c>
      <c r="C3121" s="25">
        <v>1100000</v>
      </c>
      <c r="D3121" s="22">
        <v>85</v>
      </c>
      <c r="E3121" s="22">
        <v>49</v>
      </c>
      <c r="F3121" s="22">
        <v>40</v>
      </c>
      <c r="G3121" s="22">
        <v>16000</v>
      </c>
      <c r="H3121" s="22" t="s">
        <v>5088</v>
      </c>
      <c r="I3121" s="26">
        <f>+IF(H3121='COSTOS VARIOS'!$C$1,'COSTOS VARIOS'!$C$2*'Precios ML'!V3121,'COSTOS VARIOS'!$B$2*'Precios ML'!V3121)</f>
        <v>623980</v>
      </c>
      <c r="J3121" s="22">
        <v>0</v>
      </c>
      <c r="K3121" s="27">
        <f t="shared" si="480"/>
        <v>10.4125</v>
      </c>
      <c r="L3121" s="27">
        <f t="shared" si="481"/>
        <v>10.4125</v>
      </c>
      <c r="M3121" s="26">
        <f>(INDEX(pesos!A:B,MATCH(L3121,pesos!A:A,1),2))</f>
        <v>16200</v>
      </c>
      <c r="N3121" s="26">
        <f>+R3121*'COSTOS VARIOS'!$O$1</f>
        <v>209000</v>
      </c>
      <c r="O3121" s="26">
        <f>+R3121*'COSTOS VARIOS'!$O$2</f>
        <v>4510</v>
      </c>
      <c r="P3121" s="26">
        <f>+R3121*'COSTOS VARIOS'!$O$3</f>
        <v>16500</v>
      </c>
      <c r="Q3121" s="26">
        <v>1</v>
      </c>
      <c r="R3121" s="26">
        <f t="shared" si="482"/>
        <v>1100000</v>
      </c>
      <c r="S3121" s="25">
        <f t="shared" si="483"/>
        <v>1970190</v>
      </c>
      <c r="T3121" s="28">
        <f t="shared" si="484"/>
        <v>0.58355285530837131</v>
      </c>
      <c r="U3121" s="29">
        <f t="shared" si="485"/>
        <v>3119900</v>
      </c>
      <c r="V3121" s="26">
        <f>+INDEX('LISTA DE PRECIOS EKM '!A:K,MATCH('Precios ML'!B3121,'LISTA DE PRECIOS EKM '!A:A,0),8)</f>
        <v>3119900</v>
      </c>
      <c r="W3121" s="26">
        <f t="shared" si="486"/>
        <v>3119900</v>
      </c>
      <c r="X3121" s="26">
        <f t="shared" si="487"/>
        <v>0</v>
      </c>
      <c r="Y3121" s="26"/>
      <c r="Z3121" s="26">
        <f t="shared" si="488"/>
        <v>3119900</v>
      </c>
      <c r="AA3121" s="30">
        <f t="shared" si="489"/>
        <v>1.8362727272727271</v>
      </c>
    </row>
    <row r="3122" spans="1:27">
      <c r="A3122" s="20" t="s">
        <v>7751</v>
      </c>
      <c r="B3122" s="20" t="s">
        <v>7752</v>
      </c>
      <c r="C3122" s="25">
        <v>1100000</v>
      </c>
      <c r="D3122" s="22">
        <v>85</v>
      </c>
      <c r="E3122" s="22">
        <v>49</v>
      </c>
      <c r="F3122" s="22">
        <v>40</v>
      </c>
      <c r="G3122" s="22">
        <v>16000</v>
      </c>
      <c r="H3122" s="22" t="s">
        <v>5088</v>
      </c>
      <c r="I3122" s="26">
        <f>+IF(H3122='COSTOS VARIOS'!$C$1,'COSTOS VARIOS'!$C$2*'Precios ML'!V3122,'COSTOS VARIOS'!$B$2*'Precios ML'!V3122)</f>
        <v>623980</v>
      </c>
      <c r="J3122" s="22">
        <v>0</v>
      </c>
      <c r="K3122" s="27">
        <f t="shared" si="480"/>
        <v>10.4125</v>
      </c>
      <c r="L3122" s="27">
        <f t="shared" si="481"/>
        <v>10.4125</v>
      </c>
      <c r="M3122" s="26">
        <f>(INDEX(pesos!A:B,MATCH(L3122,pesos!A:A,1),2))</f>
        <v>16200</v>
      </c>
      <c r="N3122" s="26">
        <f>+R3122*'COSTOS VARIOS'!$O$1</f>
        <v>209000</v>
      </c>
      <c r="O3122" s="26">
        <f>+R3122*'COSTOS VARIOS'!$O$2</f>
        <v>4510</v>
      </c>
      <c r="P3122" s="26">
        <f>+R3122*'COSTOS VARIOS'!$O$3</f>
        <v>16500</v>
      </c>
      <c r="Q3122" s="26">
        <v>1</v>
      </c>
      <c r="R3122" s="26">
        <f t="shared" si="482"/>
        <v>1100000</v>
      </c>
      <c r="S3122" s="25">
        <f t="shared" si="483"/>
        <v>1970190</v>
      </c>
      <c r="T3122" s="28">
        <f t="shared" si="484"/>
        <v>0.58355285530837131</v>
      </c>
      <c r="U3122" s="29">
        <f t="shared" si="485"/>
        <v>3119900</v>
      </c>
      <c r="V3122" s="26">
        <f>+INDEX('LISTA DE PRECIOS EKM '!A:K,MATCH('Precios ML'!B3122,'LISTA DE PRECIOS EKM '!A:A,0),8)</f>
        <v>3119900</v>
      </c>
      <c r="W3122" s="26">
        <f t="shared" si="486"/>
        <v>3119900</v>
      </c>
      <c r="X3122" s="26">
        <f t="shared" si="487"/>
        <v>0</v>
      </c>
      <c r="Y3122" s="26"/>
      <c r="Z3122" s="26">
        <f t="shared" si="488"/>
        <v>3119900</v>
      </c>
      <c r="AA3122" s="30">
        <f t="shared" si="489"/>
        <v>1.8362727272727271</v>
      </c>
    </row>
    <row r="3123" spans="1:27">
      <c r="A3123" s="20" t="s">
        <v>7753</v>
      </c>
      <c r="B3123" s="20" t="s">
        <v>7754</v>
      </c>
      <c r="C3123" s="25">
        <v>1100000</v>
      </c>
      <c r="D3123" s="22">
        <v>85</v>
      </c>
      <c r="E3123" s="22">
        <v>49</v>
      </c>
      <c r="F3123" s="22">
        <v>40</v>
      </c>
      <c r="G3123" s="22">
        <v>16000</v>
      </c>
      <c r="H3123" s="22" t="s">
        <v>5088</v>
      </c>
      <c r="I3123" s="26">
        <f>+IF(H3123='COSTOS VARIOS'!$C$1,'COSTOS VARIOS'!$C$2*'Precios ML'!V3123,'COSTOS VARIOS'!$B$2*'Precios ML'!V3123)</f>
        <v>623980</v>
      </c>
      <c r="J3123" s="22">
        <v>0</v>
      </c>
      <c r="K3123" s="27">
        <f t="shared" si="480"/>
        <v>10.4125</v>
      </c>
      <c r="L3123" s="27">
        <f t="shared" si="481"/>
        <v>10.4125</v>
      </c>
      <c r="M3123" s="26">
        <f>(INDEX(pesos!A:B,MATCH(L3123,pesos!A:A,1),2))</f>
        <v>16200</v>
      </c>
      <c r="N3123" s="26">
        <f>+R3123*'COSTOS VARIOS'!$O$1</f>
        <v>209000</v>
      </c>
      <c r="O3123" s="26">
        <f>+R3123*'COSTOS VARIOS'!$O$2</f>
        <v>4510</v>
      </c>
      <c r="P3123" s="26">
        <f>+R3123*'COSTOS VARIOS'!$O$3</f>
        <v>16500</v>
      </c>
      <c r="Q3123" s="26">
        <v>1</v>
      </c>
      <c r="R3123" s="26">
        <f t="shared" si="482"/>
        <v>1100000</v>
      </c>
      <c r="S3123" s="25">
        <f t="shared" si="483"/>
        <v>1970190</v>
      </c>
      <c r="T3123" s="28">
        <f t="shared" si="484"/>
        <v>0.58355285530837131</v>
      </c>
      <c r="U3123" s="29">
        <f t="shared" si="485"/>
        <v>3119900</v>
      </c>
      <c r="V3123" s="26">
        <f>+INDEX('LISTA DE PRECIOS EKM '!A:K,MATCH('Precios ML'!B3123,'LISTA DE PRECIOS EKM '!A:A,0),8)</f>
        <v>3119900</v>
      </c>
      <c r="W3123" s="26">
        <f t="shared" si="486"/>
        <v>3119900</v>
      </c>
      <c r="X3123" s="26">
        <f t="shared" si="487"/>
        <v>0</v>
      </c>
      <c r="Y3123" s="26"/>
      <c r="Z3123" s="26">
        <f t="shared" si="488"/>
        <v>3119900</v>
      </c>
      <c r="AA3123" s="30">
        <f t="shared" si="489"/>
        <v>1.8362727272727271</v>
      </c>
    </row>
    <row r="3124" spans="1:27">
      <c r="A3124" s="20" t="s">
        <v>7753</v>
      </c>
      <c r="B3124" s="20" t="s">
        <v>7754</v>
      </c>
      <c r="C3124" s="25">
        <v>1100000</v>
      </c>
      <c r="D3124" s="22">
        <v>85</v>
      </c>
      <c r="E3124" s="22">
        <v>49</v>
      </c>
      <c r="F3124" s="22">
        <v>40</v>
      </c>
      <c r="G3124" s="22">
        <v>16000</v>
      </c>
      <c r="H3124" s="22" t="s">
        <v>5088</v>
      </c>
      <c r="I3124" s="26">
        <f>+IF(H3124='COSTOS VARIOS'!$C$1,'COSTOS VARIOS'!$C$2*'Precios ML'!V3124,'COSTOS VARIOS'!$B$2*'Precios ML'!V3124)</f>
        <v>623980</v>
      </c>
      <c r="J3124" s="22">
        <v>0</v>
      </c>
      <c r="K3124" s="27">
        <f t="shared" si="480"/>
        <v>10.4125</v>
      </c>
      <c r="L3124" s="27">
        <f t="shared" si="481"/>
        <v>10.4125</v>
      </c>
      <c r="M3124" s="26">
        <f>(INDEX(pesos!A:B,MATCH(L3124,pesos!A:A,1),2))</f>
        <v>16200</v>
      </c>
      <c r="N3124" s="26">
        <f>+R3124*'COSTOS VARIOS'!$O$1</f>
        <v>209000</v>
      </c>
      <c r="O3124" s="26">
        <f>+R3124*'COSTOS VARIOS'!$O$2</f>
        <v>4510</v>
      </c>
      <c r="P3124" s="26">
        <f>+R3124*'COSTOS VARIOS'!$O$3</f>
        <v>16500</v>
      </c>
      <c r="Q3124" s="26">
        <v>1</v>
      </c>
      <c r="R3124" s="26">
        <f t="shared" si="482"/>
        <v>1100000</v>
      </c>
      <c r="S3124" s="25">
        <f t="shared" si="483"/>
        <v>1970190</v>
      </c>
      <c r="T3124" s="28">
        <f t="shared" si="484"/>
        <v>0.58355285530837131</v>
      </c>
      <c r="U3124" s="29">
        <f t="shared" si="485"/>
        <v>3119900</v>
      </c>
      <c r="V3124" s="26">
        <f>+INDEX('LISTA DE PRECIOS EKM '!A:K,MATCH('Precios ML'!B3124,'LISTA DE PRECIOS EKM '!A:A,0),8)</f>
        <v>3119900</v>
      </c>
      <c r="W3124" s="26">
        <f t="shared" si="486"/>
        <v>3119900</v>
      </c>
      <c r="X3124" s="26">
        <f t="shared" si="487"/>
        <v>0</v>
      </c>
      <c r="Y3124" s="26"/>
      <c r="Z3124" s="26">
        <f t="shared" si="488"/>
        <v>3119900</v>
      </c>
      <c r="AA3124" s="30">
        <f t="shared" si="489"/>
        <v>1.8362727272727271</v>
      </c>
    </row>
    <row r="3125" spans="1:27">
      <c r="A3125" s="20" t="s">
        <v>7755</v>
      </c>
      <c r="B3125" s="20" t="s">
        <v>7756</v>
      </c>
      <c r="C3125" s="25">
        <v>1100000</v>
      </c>
      <c r="D3125" s="22">
        <v>85</v>
      </c>
      <c r="E3125" s="22">
        <v>49</v>
      </c>
      <c r="F3125" s="22">
        <v>40</v>
      </c>
      <c r="G3125" s="22">
        <v>16000</v>
      </c>
      <c r="H3125" s="22" t="s">
        <v>5088</v>
      </c>
      <c r="I3125" s="26">
        <f>+IF(H3125='COSTOS VARIOS'!$C$1,'COSTOS VARIOS'!$C$2*'Precios ML'!V3125,'COSTOS VARIOS'!$B$2*'Precios ML'!V3125)</f>
        <v>623980</v>
      </c>
      <c r="J3125" s="22">
        <v>0</v>
      </c>
      <c r="K3125" s="27">
        <f t="shared" si="480"/>
        <v>10.4125</v>
      </c>
      <c r="L3125" s="27">
        <f t="shared" si="481"/>
        <v>10.4125</v>
      </c>
      <c r="M3125" s="26">
        <f>(INDEX(pesos!A:B,MATCH(L3125,pesos!A:A,1),2))</f>
        <v>16200</v>
      </c>
      <c r="N3125" s="26">
        <f>+R3125*'COSTOS VARIOS'!$O$1</f>
        <v>209000</v>
      </c>
      <c r="O3125" s="26">
        <f>+R3125*'COSTOS VARIOS'!$O$2</f>
        <v>4510</v>
      </c>
      <c r="P3125" s="26">
        <f>+R3125*'COSTOS VARIOS'!$O$3</f>
        <v>16500</v>
      </c>
      <c r="Q3125" s="26">
        <v>1</v>
      </c>
      <c r="R3125" s="26">
        <f t="shared" si="482"/>
        <v>1100000</v>
      </c>
      <c r="S3125" s="25">
        <f t="shared" si="483"/>
        <v>1970190</v>
      </c>
      <c r="T3125" s="28">
        <f t="shared" si="484"/>
        <v>0.58355285530837131</v>
      </c>
      <c r="U3125" s="29">
        <f t="shared" si="485"/>
        <v>3119900</v>
      </c>
      <c r="V3125" s="26">
        <f>+INDEX('LISTA DE PRECIOS EKM '!A:K,MATCH('Precios ML'!B3125,'LISTA DE PRECIOS EKM '!A:A,0),8)</f>
        <v>3119900</v>
      </c>
      <c r="W3125" s="26">
        <f t="shared" si="486"/>
        <v>3119900</v>
      </c>
      <c r="X3125" s="26">
        <f t="shared" si="487"/>
        <v>0</v>
      </c>
      <c r="Y3125" s="26"/>
      <c r="Z3125" s="26">
        <f t="shared" si="488"/>
        <v>3119900</v>
      </c>
      <c r="AA3125" s="30">
        <f t="shared" si="489"/>
        <v>1.8362727272727271</v>
      </c>
    </row>
    <row r="3126" spans="1:27">
      <c r="A3126" s="20" t="s">
        <v>7755</v>
      </c>
      <c r="B3126" s="20" t="s">
        <v>7756</v>
      </c>
      <c r="C3126" s="25">
        <v>1100000</v>
      </c>
      <c r="D3126" s="22">
        <v>85</v>
      </c>
      <c r="E3126" s="22">
        <v>49</v>
      </c>
      <c r="F3126" s="22">
        <v>40</v>
      </c>
      <c r="G3126" s="22">
        <v>16000</v>
      </c>
      <c r="H3126" s="22" t="s">
        <v>5088</v>
      </c>
      <c r="I3126" s="26">
        <f>+IF(H3126='COSTOS VARIOS'!$C$1,'COSTOS VARIOS'!$C$2*'Precios ML'!V3126,'COSTOS VARIOS'!$B$2*'Precios ML'!V3126)</f>
        <v>623980</v>
      </c>
      <c r="J3126" s="22">
        <v>0</v>
      </c>
      <c r="K3126" s="27">
        <f t="shared" si="480"/>
        <v>10.4125</v>
      </c>
      <c r="L3126" s="27">
        <f t="shared" si="481"/>
        <v>10.4125</v>
      </c>
      <c r="M3126" s="26">
        <f>(INDEX(pesos!A:B,MATCH(L3126,pesos!A:A,1),2))</f>
        <v>16200</v>
      </c>
      <c r="N3126" s="26">
        <f>+R3126*'COSTOS VARIOS'!$O$1</f>
        <v>209000</v>
      </c>
      <c r="O3126" s="26">
        <f>+R3126*'COSTOS VARIOS'!$O$2</f>
        <v>4510</v>
      </c>
      <c r="P3126" s="26">
        <f>+R3126*'COSTOS VARIOS'!$O$3</f>
        <v>16500</v>
      </c>
      <c r="Q3126" s="26">
        <v>1</v>
      </c>
      <c r="R3126" s="26">
        <f t="shared" si="482"/>
        <v>1100000</v>
      </c>
      <c r="S3126" s="25">
        <f t="shared" si="483"/>
        <v>1970190</v>
      </c>
      <c r="T3126" s="28">
        <f t="shared" si="484"/>
        <v>0.58355285530837131</v>
      </c>
      <c r="U3126" s="29">
        <f t="shared" si="485"/>
        <v>3119900</v>
      </c>
      <c r="V3126" s="26">
        <f>+INDEX('LISTA DE PRECIOS EKM '!A:K,MATCH('Precios ML'!B3126,'LISTA DE PRECIOS EKM '!A:A,0),8)</f>
        <v>3119900</v>
      </c>
      <c r="W3126" s="26">
        <f t="shared" si="486"/>
        <v>3119900</v>
      </c>
      <c r="X3126" s="26">
        <f t="shared" si="487"/>
        <v>0</v>
      </c>
      <c r="Y3126" s="26"/>
      <c r="Z3126" s="26">
        <f t="shared" si="488"/>
        <v>3119900</v>
      </c>
      <c r="AA3126" s="30">
        <f t="shared" si="489"/>
        <v>1.8362727272727271</v>
      </c>
    </row>
    <row r="3127" spans="1:27">
      <c r="A3127" s="20" t="s">
        <v>7757</v>
      </c>
      <c r="B3127" s="20" t="s">
        <v>7758</v>
      </c>
      <c r="C3127" s="25">
        <v>1100000</v>
      </c>
      <c r="D3127" s="22">
        <v>85</v>
      </c>
      <c r="E3127" s="22">
        <v>49</v>
      </c>
      <c r="F3127" s="22">
        <v>40</v>
      </c>
      <c r="G3127" s="22">
        <v>16000</v>
      </c>
      <c r="H3127" s="22" t="s">
        <v>5088</v>
      </c>
      <c r="I3127" s="26">
        <f>+IF(H3127='COSTOS VARIOS'!$C$1,'COSTOS VARIOS'!$C$2*'Precios ML'!V3127,'COSTOS VARIOS'!$B$2*'Precios ML'!V3127)</f>
        <v>407980</v>
      </c>
      <c r="J3127" s="22">
        <v>0</v>
      </c>
      <c r="K3127" s="27">
        <f t="shared" si="480"/>
        <v>10.4125</v>
      </c>
      <c r="L3127" s="27">
        <f t="shared" si="481"/>
        <v>10.4125</v>
      </c>
      <c r="M3127" s="26">
        <f>(INDEX(pesos!A:B,MATCH(L3127,pesos!A:A,1),2))</f>
        <v>16200</v>
      </c>
      <c r="N3127" s="26">
        <f>+R3127*'COSTOS VARIOS'!$O$1</f>
        <v>209000</v>
      </c>
      <c r="O3127" s="26">
        <f>+R3127*'COSTOS VARIOS'!$O$2</f>
        <v>4510</v>
      </c>
      <c r="P3127" s="26">
        <f>+R3127*'COSTOS VARIOS'!$O$3</f>
        <v>16500</v>
      </c>
      <c r="Q3127" s="26">
        <v>1</v>
      </c>
      <c r="R3127" s="26">
        <f t="shared" si="482"/>
        <v>1100000</v>
      </c>
      <c r="S3127" s="25">
        <f t="shared" si="483"/>
        <v>1754190</v>
      </c>
      <c r="T3127" s="28">
        <f t="shared" si="484"/>
        <v>0.16287289290213725</v>
      </c>
      <c r="U3127" s="29">
        <f t="shared" si="485"/>
        <v>2039900</v>
      </c>
      <c r="V3127" s="26">
        <f>+INDEX('LISTA DE PRECIOS EKM '!A:K,MATCH('Precios ML'!B3127,'LISTA DE PRECIOS EKM '!A:A,0),8)</f>
        <v>2039900</v>
      </c>
      <c r="W3127" s="26">
        <f t="shared" si="486"/>
        <v>2039900</v>
      </c>
      <c r="X3127" s="26">
        <f t="shared" si="487"/>
        <v>0</v>
      </c>
      <c r="Y3127" s="26"/>
      <c r="Z3127" s="26">
        <f t="shared" si="488"/>
        <v>2039900</v>
      </c>
      <c r="AA3127" s="30">
        <f t="shared" si="489"/>
        <v>0.85445454545454536</v>
      </c>
    </row>
    <row r="3128" spans="1:27">
      <c r="A3128" s="20" t="s">
        <v>7757</v>
      </c>
      <c r="B3128" s="20" t="s">
        <v>7758</v>
      </c>
      <c r="C3128" s="25">
        <v>1100000</v>
      </c>
      <c r="D3128" s="22">
        <v>85</v>
      </c>
      <c r="E3128" s="22">
        <v>49</v>
      </c>
      <c r="F3128" s="22">
        <v>40</v>
      </c>
      <c r="G3128" s="22">
        <v>16000</v>
      </c>
      <c r="H3128" s="22" t="s">
        <v>5088</v>
      </c>
      <c r="I3128" s="26">
        <f>+IF(H3128='COSTOS VARIOS'!$C$1,'COSTOS VARIOS'!$C$2*'Precios ML'!V3128,'COSTOS VARIOS'!$B$2*'Precios ML'!V3128)</f>
        <v>407980</v>
      </c>
      <c r="J3128" s="22">
        <v>0</v>
      </c>
      <c r="K3128" s="27">
        <f t="shared" si="480"/>
        <v>10.4125</v>
      </c>
      <c r="L3128" s="27">
        <f t="shared" si="481"/>
        <v>10.4125</v>
      </c>
      <c r="M3128" s="26">
        <f>(INDEX(pesos!A:B,MATCH(L3128,pesos!A:A,1),2))</f>
        <v>16200</v>
      </c>
      <c r="N3128" s="26">
        <f>+R3128*'COSTOS VARIOS'!$O$1</f>
        <v>209000</v>
      </c>
      <c r="O3128" s="26">
        <f>+R3128*'COSTOS VARIOS'!$O$2</f>
        <v>4510</v>
      </c>
      <c r="P3128" s="26">
        <f>+R3128*'COSTOS VARIOS'!$O$3</f>
        <v>16500</v>
      </c>
      <c r="Q3128" s="26">
        <v>1</v>
      </c>
      <c r="R3128" s="26">
        <f t="shared" si="482"/>
        <v>1100000</v>
      </c>
      <c r="S3128" s="25">
        <f t="shared" si="483"/>
        <v>1754190</v>
      </c>
      <c r="T3128" s="28">
        <f t="shared" si="484"/>
        <v>0.16287289290213725</v>
      </c>
      <c r="U3128" s="29">
        <f t="shared" si="485"/>
        <v>2039900</v>
      </c>
      <c r="V3128" s="26">
        <f>+INDEX('LISTA DE PRECIOS EKM '!A:K,MATCH('Precios ML'!B3128,'LISTA DE PRECIOS EKM '!A:A,0),8)</f>
        <v>2039900</v>
      </c>
      <c r="W3128" s="26">
        <f t="shared" si="486"/>
        <v>2039900</v>
      </c>
      <c r="X3128" s="26">
        <f t="shared" si="487"/>
        <v>0</v>
      </c>
      <c r="Y3128" s="26"/>
      <c r="Z3128" s="26">
        <f t="shared" si="488"/>
        <v>2039900</v>
      </c>
      <c r="AA3128" s="30">
        <f t="shared" si="489"/>
        <v>0.85445454545454536</v>
      </c>
    </row>
    <row r="3129" spans="1:27">
      <c r="A3129" s="20" t="s">
        <v>7759</v>
      </c>
      <c r="B3129" s="20" t="s">
        <v>7760</v>
      </c>
      <c r="C3129" s="25">
        <v>605000</v>
      </c>
      <c r="D3129" s="22">
        <v>85</v>
      </c>
      <c r="E3129" s="22">
        <v>49</v>
      </c>
      <c r="F3129" s="22">
        <v>40</v>
      </c>
      <c r="G3129" s="22">
        <v>16000</v>
      </c>
      <c r="H3129" s="22" t="s">
        <v>5088</v>
      </c>
      <c r="I3129" s="26">
        <f>+IF(H3129='COSTOS VARIOS'!$C$1,'COSTOS VARIOS'!$C$2*'Precios ML'!V3129,'COSTOS VARIOS'!$B$2*'Precios ML'!V3129)</f>
        <v>311980</v>
      </c>
      <c r="J3129" s="22">
        <v>0</v>
      </c>
      <c r="K3129" s="27">
        <f t="shared" si="480"/>
        <v>10.4125</v>
      </c>
      <c r="L3129" s="27">
        <f t="shared" si="481"/>
        <v>10.4125</v>
      </c>
      <c r="M3129" s="26">
        <f>(INDEX(pesos!A:B,MATCH(L3129,pesos!A:A,1),2))</f>
        <v>16200</v>
      </c>
      <c r="N3129" s="26">
        <f>+R3129*'COSTOS VARIOS'!$O$1</f>
        <v>114950</v>
      </c>
      <c r="O3129" s="26">
        <f>+R3129*'COSTOS VARIOS'!$O$2</f>
        <v>2480.5</v>
      </c>
      <c r="P3129" s="26">
        <f>+R3129*'COSTOS VARIOS'!$O$3</f>
        <v>9075</v>
      </c>
      <c r="Q3129" s="26">
        <v>1</v>
      </c>
      <c r="R3129" s="26">
        <f t="shared" si="482"/>
        <v>605000</v>
      </c>
      <c r="S3129" s="25">
        <f t="shared" si="483"/>
        <v>1059685.5</v>
      </c>
      <c r="T3129" s="28">
        <f t="shared" si="484"/>
        <v>0.47204052523130691</v>
      </c>
      <c r="U3129" s="29">
        <f t="shared" si="485"/>
        <v>1559900</v>
      </c>
      <c r="V3129" s="26">
        <f>+INDEX('LISTA DE PRECIOS EKM '!A:K,MATCH('Precios ML'!B3129,'LISTA DE PRECIOS EKM '!A:A,0),8)</f>
        <v>1559900</v>
      </c>
      <c r="W3129" s="26">
        <f t="shared" si="486"/>
        <v>1559900</v>
      </c>
      <c r="X3129" s="26">
        <f t="shared" si="487"/>
        <v>0</v>
      </c>
      <c r="Y3129" s="26"/>
      <c r="Z3129" s="26">
        <f t="shared" si="488"/>
        <v>1559900</v>
      </c>
      <c r="AA3129" s="30">
        <f t="shared" si="489"/>
        <v>1.5783471074380166</v>
      </c>
    </row>
    <row r="3130" spans="1:27">
      <c r="A3130" s="20" t="s">
        <v>7759</v>
      </c>
      <c r="B3130" s="20" t="s">
        <v>7760</v>
      </c>
      <c r="C3130" s="25">
        <v>605000</v>
      </c>
      <c r="D3130" s="22">
        <v>85</v>
      </c>
      <c r="E3130" s="22">
        <v>49</v>
      </c>
      <c r="F3130" s="22">
        <v>40</v>
      </c>
      <c r="G3130" s="22">
        <v>16000</v>
      </c>
      <c r="H3130" s="22" t="s">
        <v>5088</v>
      </c>
      <c r="I3130" s="26">
        <f>+IF(H3130='COSTOS VARIOS'!$C$1,'COSTOS VARIOS'!$C$2*'Precios ML'!V3130,'COSTOS VARIOS'!$B$2*'Precios ML'!V3130)</f>
        <v>311980</v>
      </c>
      <c r="J3130" s="22">
        <v>0</v>
      </c>
      <c r="K3130" s="27">
        <f t="shared" si="480"/>
        <v>10.4125</v>
      </c>
      <c r="L3130" s="27">
        <f t="shared" si="481"/>
        <v>10.4125</v>
      </c>
      <c r="M3130" s="26">
        <f>(INDEX(pesos!A:B,MATCH(L3130,pesos!A:A,1),2))</f>
        <v>16200</v>
      </c>
      <c r="N3130" s="26">
        <f>+R3130*'COSTOS VARIOS'!$O$1</f>
        <v>114950</v>
      </c>
      <c r="O3130" s="26">
        <f>+R3130*'COSTOS VARIOS'!$O$2</f>
        <v>2480.5</v>
      </c>
      <c r="P3130" s="26">
        <f>+R3130*'COSTOS VARIOS'!$O$3</f>
        <v>9075</v>
      </c>
      <c r="Q3130" s="26">
        <v>1</v>
      </c>
      <c r="R3130" s="26">
        <f t="shared" si="482"/>
        <v>605000</v>
      </c>
      <c r="S3130" s="25">
        <f t="shared" si="483"/>
        <v>1059685.5</v>
      </c>
      <c r="T3130" s="28">
        <f t="shared" si="484"/>
        <v>0.47204052523130691</v>
      </c>
      <c r="U3130" s="29">
        <f t="shared" si="485"/>
        <v>1559900</v>
      </c>
      <c r="V3130" s="26">
        <f>+INDEX('LISTA DE PRECIOS EKM '!A:K,MATCH('Precios ML'!B3130,'LISTA DE PRECIOS EKM '!A:A,0),8)</f>
        <v>1559900</v>
      </c>
      <c r="W3130" s="26">
        <f t="shared" si="486"/>
        <v>1559900</v>
      </c>
      <c r="X3130" s="26">
        <f t="shared" si="487"/>
        <v>0</v>
      </c>
      <c r="Y3130" s="26"/>
      <c r="Z3130" s="26">
        <f t="shared" si="488"/>
        <v>1559900</v>
      </c>
      <c r="AA3130" s="30">
        <f t="shared" si="489"/>
        <v>1.5783471074380166</v>
      </c>
    </row>
    <row r="3131" spans="1:27">
      <c r="A3131" s="20" t="s">
        <v>7761</v>
      </c>
      <c r="B3131" s="20" t="s">
        <v>7762</v>
      </c>
      <c r="C3131" s="25">
        <v>1140000</v>
      </c>
      <c r="D3131" s="22">
        <v>85</v>
      </c>
      <c r="E3131" s="22">
        <v>49</v>
      </c>
      <c r="F3131" s="22">
        <v>40</v>
      </c>
      <c r="G3131" s="22">
        <v>16000</v>
      </c>
      <c r="H3131" s="22" t="s">
        <v>5088</v>
      </c>
      <c r="I3131" s="26">
        <f>+IF(H3131='COSTOS VARIOS'!$C$1,'COSTOS VARIOS'!$C$2*'Precios ML'!V3131,'COSTOS VARIOS'!$B$2*'Precios ML'!V3131)</f>
        <v>425980</v>
      </c>
      <c r="J3131" s="22">
        <v>0</v>
      </c>
      <c r="K3131" s="27">
        <f t="shared" si="480"/>
        <v>10.4125</v>
      </c>
      <c r="L3131" s="27">
        <f t="shared" si="481"/>
        <v>10.4125</v>
      </c>
      <c r="M3131" s="26">
        <f>(INDEX(pesos!A:B,MATCH(L3131,pesos!A:A,1),2))</f>
        <v>16200</v>
      </c>
      <c r="N3131" s="26">
        <f>+R3131*'COSTOS VARIOS'!$O$1</f>
        <v>216600</v>
      </c>
      <c r="O3131" s="26">
        <f>+R3131*'COSTOS VARIOS'!$O$2</f>
        <v>4674</v>
      </c>
      <c r="P3131" s="26">
        <f>+R3131*'COSTOS VARIOS'!$O$3</f>
        <v>17100</v>
      </c>
      <c r="Q3131" s="26">
        <v>1</v>
      </c>
      <c r="R3131" s="26">
        <f t="shared" si="482"/>
        <v>1140000</v>
      </c>
      <c r="S3131" s="25">
        <f t="shared" si="483"/>
        <v>1820554</v>
      </c>
      <c r="T3131" s="28">
        <f t="shared" si="484"/>
        <v>0.16991860719319507</v>
      </c>
      <c r="U3131" s="29">
        <f t="shared" si="485"/>
        <v>2129900</v>
      </c>
      <c r="V3131" s="26">
        <f>+INDEX('LISTA DE PRECIOS EKM '!A:K,MATCH('Precios ML'!B3131,'LISTA DE PRECIOS EKM '!A:A,0),8)</f>
        <v>2129900</v>
      </c>
      <c r="W3131" s="26">
        <f t="shared" si="486"/>
        <v>2129900</v>
      </c>
      <c r="X3131" s="26">
        <f t="shared" si="487"/>
        <v>0</v>
      </c>
      <c r="Y3131" s="26"/>
      <c r="Z3131" s="26">
        <f t="shared" si="488"/>
        <v>2129900</v>
      </c>
      <c r="AA3131" s="30">
        <f t="shared" si="489"/>
        <v>0.8683333333333334</v>
      </c>
    </row>
    <row r="3132" spans="1:27">
      <c r="A3132" s="20" t="s">
        <v>7761</v>
      </c>
      <c r="B3132" s="20" t="s">
        <v>7762</v>
      </c>
      <c r="C3132" s="25">
        <v>1140000</v>
      </c>
      <c r="D3132" s="22">
        <v>85</v>
      </c>
      <c r="E3132" s="22">
        <v>49</v>
      </c>
      <c r="F3132" s="22">
        <v>40</v>
      </c>
      <c r="G3132" s="22">
        <v>16000</v>
      </c>
      <c r="H3132" s="22" t="s">
        <v>5088</v>
      </c>
      <c r="I3132" s="26">
        <f>+IF(H3132='COSTOS VARIOS'!$C$1,'COSTOS VARIOS'!$C$2*'Precios ML'!V3132,'COSTOS VARIOS'!$B$2*'Precios ML'!V3132)</f>
        <v>425980</v>
      </c>
      <c r="J3132" s="22">
        <v>0</v>
      </c>
      <c r="K3132" s="27">
        <f t="shared" si="480"/>
        <v>10.4125</v>
      </c>
      <c r="L3132" s="27">
        <f t="shared" si="481"/>
        <v>10.4125</v>
      </c>
      <c r="M3132" s="26">
        <f>(INDEX(pesos!A:B,MATCH(L3132,pesos!A:A,1),2))</f>
        <v>16200</v>
      </c>
      <c r="N3132" s="26">
        <f>+R3132*'COSTOS VARIOS'!$O$1</f>
        <v>216600</v>
      </c>
      <c r="O3132" s="26">
        <f>+R3132*'COSTOS VARIOS'!$O$2</f>
        <v>4674</v>
      </c>
      <c r="P3132" s="26">
        <f>+R3132*'COSTOS VARIOS'!$O$3</f>
        <v>17100</v>
      </c>
      <c r="Q3132" s="26">
        <v>1</v>
      </c>
      <c r="R3132" s="26">
        <f t="shared" si="482"/>
        <v>1140000</v>
      </c>
      <c r="S3132" s="25">
        <f t="shared" si="483"/>
        <v>1820554</v>
      </c>
      <c r="T3132" s="28">
        <f t="shared" si="484"/>
        <v>0.16991860719319507</v>
      </c>
      <c r="U3132" s="29">
        <f t="shared" si="485"/>
        <v>2129900</v>
      </c>
      <c r="V3132" s="26">
        <f>+INDEX('LISTA DE PRECIOS EKM '!A:K,MATCH('Precios ML'!B3132,'LISTA DE PRECIOS EKM '!A:A,0),8)</f>
        <v>2129900</v>
      </c>
      <c r="W3132" s="26">
        <f t="shared" si="486"/>
        <v>2129900</v>
      </c>
      <c r="X3132" s="26">
        <f t="shared" si="487"/>
        <v>0</v>
      </c>
      <c r="Y3132" s="26"/>
      <c r="Z3132" s="26">
        <f t="shared" si="488"/>
        <v>2129900</v>
      </c>
      <c r="AA3132" s="30">
        <f t="shared" si="489"/>
        <v>0.8683333333333334</v>
      </c>
    </row>
    <row r="3133" spans="1:27">
      <c r="A3133" s="20" t="s">
        <v>7763</v>
      </c>
      <c r="B3133" s="20" t="s">
        <v>7764</v>
      </c>
      <c r="C3133" s="25">
        <v>1100000</v>
      </c>
      <c r="D3133" s="22">
        <v>85</v>
      </c>
      <c r="E3133" s="22">
        <v>49</v>
      </c>
      <c r="F3133" s="22">
        <v>40</v>
      </c>
      <c r="G3133" s="22">
        <v>16000</v>
      </c>
      <c r="H3133" s="22" t="s">
        <v>5088</v>
      </c>
      <c r="I3133" s="26">
        <f>+IF(H3133='COSTOS VARIOS'!$C$1,'COSTOS VARIOS'!$C$2*'Precios ML'!V3133,'COSTOS VARIOS'!$B$2*'Precios ML'!V3133)</f>
        <v>407980</v>
      </c>
      <c r="J3133" s="22">
        <v>0</v>
      </c>
      <c r="K3133" s="27">
        <f t="shared" si="480"/>
        <v>10.4125</v>
      </c>
      <c r="L3133" s="27">
        <f t="shared" si="481"/>
        <v>10.4125</v>
      </c>
      <c r="M3133" s="26">
        <f>(INDEX(pesos!A:B,MATCH(L3133,pesos!A:A,1),2))</f>
        <v>16200</v>
      </c>
      <c r="N3133" s="26">
        <f>+R3133*'COSTOS VARIOS'!$O$1</f>
        <v>209000</v>
      </c>
      <c r="O3133" s="26">
        <f>+R3133*'COSTOS VARIOS'!$O$2</f>
        <v>4510</v>
      </c>
      <c r="P3133" s="26">
        <f>+R3133*'COSTOS VARIOS'!$O$3</f>
        <v>16500</v>
      </c>
      <c r="Q3133" s="26">
        <v>1</v>
      </c>
      <c r="R3133" s="26">
        <f t="shared" si="482"/>
        <v>1100000</v>
      </c>
      <c r="S3133" s="25">
        <f t="shared" si="483"/>
        <v>1754190</v>
      </c>
      <c r="T3133" s="28">
        <f t="shared" si="484"/>
        <v>0.16287289290213725</v>
      </c>
      <c r="U3133" s="29">
        <f t="shared" si="485"/>
        <v>2039900</v>
      </c>
      <c r="V3133" s="26">
        <f>+INDEX('LISTA DE PRECIOS EKM '!A:K,MATCH('Precios ML'!B3133,'LISTA DE PRECIOS EKM '!A:A,0),8)</f>
        <v>2039900</v>
      </c>
      <c r="W3133" s="26">
        <f t="shared" si="486"/>
        <v>2039900</v>
      </c>
      <c r="X3133" s="26">
        <f t="shared" si="487"/>
        <v>0</v>
      </c>
      <c r="Y3133" s="26"/>
      <c r="Z3133" s="26">
        <f t="shared" si="488"/>
        <v>2039900</v>
      </c>
      <c r="AA3133" s="30">
        <f t="shared" si="489"/>
        <v>0.85445454545454536</v>
      </c>
    </row>
    <row r="3134" spans="1:27">
      <c r="A3134" s="20" t="s">
        <v>7763</v>
      </c>
      <c r="B3134" s="20" t="s">
        <v>7764</v>
      </c>
      <c r="C3134" s="25">
        <v>1100000</v>
      </c>
      <c r="D3134" s="22">
        <v>85</v>
      </c>
      <c r="E3134" s="22">
        <v>49</v>
      </c>
      <c r="F3134" s="22">
        <v>40</v>
      </c>
      <c r="G3134" s="22">
        <v>16000</v>
      </c>
      <c r="H3134" s="22" t="s">
        <v>5088</v>
      </c>
      <c r="I3134" s="26">
        <f>+IF(H3134='COSTOS VARIOS'!$C$1,'COSTOS VARIOS'!$C$2*'Precios ML'!V3134,'COSTOS VARIOS'!$B$2*'Precios ML'!V3134)</f>
        <v>407980</v>
      </c>
      <c r="J3134" s="22">
        <v>0</v>
      </c>
      <c r="K3134" s="27">
        <f t="shared" si="480"/>
        <v>10.4125</v>
      </c>
      <c r="L3134" s="27">
        <f t="shared" si="481"/>
        <v>10.4125</v>
      </c>
      <c r="M3134" s="26">
        <f>(INDEX(pesos!A:B,MATCH(L3134,pesos!A:A,1),2))</f>
        <v>16200</v>
      </c>
      <c r="N3134" s="26">
        <f>+R3134*'COSTOS VARIOS'!$O$1</f>
        <v>209000</v>
      </c>
      <c r="O3134" s="26">
        <f>+R3134*'COSTOS VARIOS'!$O$2</f>
        <v>4510</v>
      </c>
      <c r="P3134" s="26">
        <f>+R3134*'COSTOS VARIOS'!$O$3</f>
        <v>16500</v>
      </c>
      <c r="Q3134" s="26">
        <v>1</v>
      </c>
      <c r="R3134" s="26">
        <f t="shared" si="482"/>
        <v>1100000</v>
      </c>
      <c r="S3134" s="25">
        <f t="shared" si="483"/>
        <v>1754190</v>
      </c>
      <c r="T3134" s="28">
        <f t="shared" si="484"/>
        <v>0.16287289290213725</v>
      </c>
      <c r="U3134" s="29">
        <f t="shared" si="485"/>
        <v>2039900</v>
      </c>
      <c r="V3134" s="26">
        <f>+INDEX('LISTA DE PRECIOS EKM '!A:K,MATCH('Precios ML'!B3134,'LISTA DE PRECIOS EKM '!A:A,0),8)</f>
        <v>2039900</v>
      </c>
      <c r="W3134" s="26">
        <f t="shared" si="486"/>
        <v>2039900</v>
      </c>
      <c r="X3134" s="26">
        <f t="shared" si="487"/>
        <v>0</v>
      </c>
      <c r="Y3134" s="26"/>
      <c r="Z3134" s="26">
        <f t="shared" si="488"/>
        <v>2039900</v>
      </c>
      <c r="AA3134" s="30">
        <f t="shared" si="489"/>
        <v>0.85445454545454536</v>
      </c>
    </row>
    <row r="3135" spans="1:27">
      <c r="A3135" s="20" t="s">
        <v>7765</v>
      </c>
      <c r="B3135" s="20" t="s">
        <v>7766</v>
      </c>
      <c r="C3135" s="25">
        <v>1100000</v>
      </c>
      <c r="D3135" s="22">
        <v>85</v>
      </c>
      <c r="E3135" s="22">
        <v>49</v>
      </c>
      <c r="F3135" s="22">
        <v>40</v>
      </c>
      <c r="G3135" s="22">
        <v>16000</v>
      </c>
      <c r="H3135" s="22" t="s">
        <v>5088</v>
      </c>
      <c r="I3135" s="26">
        <f>+IF(H3135='COSTOS VARIOS'!$C$1,'COSTOS VARIOS'!$C$2*'Precios ML'!V3135,'COSTOS VARIOS'!$B$2*'Precios ML'!V3135)</f>
        <v>407980</v>
      </c>
      <c r="J3135" s="22">
        <v>0</v>
      </c>
      <c r="K3135" s="27">
        <f t="shared" si="480"/>
        <v>10.4125</v>
      </c>
      <c r="L3135" s="27">
        <f t="shared" si="481"/>
        <v>10.4125</v>
      </c>
      <c r="M3135" s="26">
        <f>(INDEX(pesos!A:B,MATCH(L3135,pesos!A:A,1),2))</f>
        <v>16200</v>
      </c>
      <c r="N3135" s="26">
        <f>+R3135*'COSTOS VARIOS'!$O$1</f>
        <v>209000</v>
      </c>
      <c r="O3135" s="26">
        <f>+R3135*'COSTOS VARIOS'!$O$2</f>
        <v>4510</v>
      </c>
      <c r="P3135" s="26">
        <f>+R3135*'COSTOS VARIOS'!$O$3</f>
        <v>16500</v>
      </c>
      <c r="Q3135" s="26">
        <v>1</v>
      </c>
      <c r="R3135" s="26">
        <f t="shared" si="482"/>
        <v>1100000</v>
      </c>
      <c r="S3135" s="25">
        <f t="shared" si="483"/>
        <v>1754190</v>
      </c>
      <c r="T3135" s="28">
        <f t="shared" si="484"/>
        <v>0.16287289290213725</v>
      </c>
      <c r="U3135" s="29">
        <f t="shared" si="485"/>
        <v>2039900</v>
      </c>
      <c r="V3135" s="26">
        <f>+INDEX('LISTA DE PRECIOS EKM '!A:K,MATCH('Precios ML'!B3135,'LISTA DE PRECIOS EKM '!A:A,0),8)</f>
        <v>2039900</v>
      </c>
      <c r="W3135" s="26">
        <f t="shared" si="486"/>
        <v>2039900</v>
      </c>
      <c r="X3135" s="26">
        <f t="shared" si="487"/>
        <v>0</v>
      </c>
      <c r="Y3135" s="26"/>
      <c r="Z3135" s="26">
        <f t="shared" si="488"/>
        <v>2039900</v>
      </c>
      <c r="AA3135" s="30">
        <f t="shared" si="489"/>
        <v>0.85445454545454536</v>
      </c>
    </row>
    <row r="3136" spans="1:27">
      <c r="A3136" s="20" t="s">
        <v>7765</v>
      </c>
      <c r="B3136" s="20" t="s">
        <v>7766</v>
      </c>
      <c r="C3136" s="25">
        <v>1100000</v>
      </c>
      <c r="D3136" s="22">
        <v>85</v>
      </c>
      <c r="E3136" s="22">
        <v>49</v>
      </c>
      <c r="F3136" s="22">
        <v>40</v>
      </c>
      <c r="G3136" s="22">
        <v>16000</v>
      </c>
      <c r="H3136" s="22" t="s">
        <v>5088</v>
      </c>
      <c r="I3136" s="26">
        <f>+IF(H3136='COSTOS VARIOS'!$C$1,'COSTOS VARIOS'!$C$2*'Precios ML'!V3136,'COSTOS VARIOS'!$B$2*'Precios ML'!V3136)</f>
        <v>407980</v>
      </c>
      <c r="J3136" s="22">
        <v>0</v>
      </c>
      <c r="K3136" s="27">
        <f t="shared" si="480"/>
        <v>10.4125</v>
      </c>
      <c r="L3136" s="27">
        <f t="shared" si="481"/>
        <v>10.4125</v>
      </c>
      <c r="M3136" s="26">
        <f>(INDEX(pesos!A:B,MATCH(L3136,pesos!A:A,1),2))</f>
        <v>16200</v>
      </c>
      <c r="N3136" s="26">
        <f>+R3136*'COSTOS VARIOS'!$O$1</f>
        <v>209000</v>
      </c>
      <c r="O3136" s="26">
        <f>+R3136*'COSTOS VARIOS'!$O$2</f>
        <v>4510</v>
      </c>
      <c r="P3136" s="26">
        <f>+R3136*'COSTOS VARIOS'!$O$3</f>
        <v>16500</v>
      </c>
      <c r="Q3136" s="26">
        <v>1</v>
      </c>
      <c r="R3136" s="26">
        <f t="shared" si="482"/>
        <v>1100000</v>
      </c>
      <c r="S3136" s="25">
        <f t="shared" si="483"/>
        <v>1754190</v>
      </c>
      <c r="T3136" s="28">
        <f t="shared" si="484"/>
        <v>0.16287289290213725</v>
      </c>
      <c r="U3136" s="29">
        <f t="shared" si="485"/>
        <v>2039900</v>
      </c>
      <c r="V3136" s="26">
        <f>+INDEX('LISTA DE PRECIOS EKM '!A:K,MATCH('Precios ML'!B3136,'LISTA DE PRECIOS EKM '!A:A,0),8)</f>
        <v>2039900</v>
      </c>
      <c r="W3136" s="26">
        <f t="shared" si="486"/>
        <v>2039900</v>
      </c>
      <c r="X3136" s="26">
        <f t="shared" si="487"/>
        <v>0</v>
      </c>
      <c r="Y3136" s="26"/>
      <c r="Z3136" s="26">
        <f t="shared" si="488"/>
        <v>2039900</v>
      </c>
      <c r="AA3136" s="30">
        <f t="shared" si="489"/>
        <v>0.85445454545454536</v>
      </c>
    </row>
    <row r="3137" spans="1:27">
      <c r="A3137" s="20" t="s">
        <v>7767</v>
      </c>
      <c r="B3137" s="20" t="s">
        <v>7768</v>
      </c>
      <c r="C3137" s="25">
        <v>1100000</v>
      </c>
      <c r="D3137" s="22">
        <v>85</v>
      </c>
      <c r="E3137" s="22">
        <v>49</v>
      </c>
      <c r="F3137" s="22">
        <v>40</v>
      </c>
      <c r="G3137" s="22">
        <v>16000</v>
      </c>
      <c r="H3137" s="22" t="s">
        <v>5088</v>
      </c>
      <c r="I3137" s="26">
        <f>+IF(H3137='COSTOS VARIOS'!$C$1,'COSTOS VARIOS'!$C$2*'Precios ML'!V3137,'COSTOS VARIOS'!$B$2*'Precios ML'!V3137)</f>
        <v>407980</v>
      </c>
      <c r="J3137" s="22">
        <v>0</v>
      </c>
      <c r="K3137" s="27">
        <f t="shared" si="480"/>
        <v>10.4125</v>
      </c>
      <c r="L3137" s="27">
        <f t="shared" si="481"/>
        <v>10.4125</v>
      </c>
      <c r="M3137" s="26">
        <f>(INDEX(pesos!A:B,MATCH(L3137,pesos!A:A,1),2))</f>
        <v>16200</v>
      </c>
      <c r="N3137" s="26">
        <f>+R3137*'COSTOS VARIOS'!$O$1</f>
        <v>209000</v>
      </c>
      <c r="O3137" s="26">
        <f>+R3137*'COSTOS VARIOS'!$O$2</f>
        <v>4510</v>
      </c>
      <c r="P3137" s="26">
        <f>+R3137*'COSTOS VARIOS'!$O$3</f>
        <v>16500</v>
      </c>
      <c r="Q3137" s="26">
        <v>1</v>
      </c>
      <c r="R3137" s="26">
        <f t="shared" si="482"/>
        <v>1100000</v>
      </c>
      <c r="S3137" s="25">
        <f t="shared" si="483"/>
        <v>1754190</v>
      </c>
      <c r="T3137" s="28">
        <f t="shared" si="484"/>
        <v>0.16287289290213725</v>
      </c>
      <c r="U3137" s="29">
        <f t="shared" si="485"/>
        <v>2039900</v>
      </c>
      <c r="V3137" s="26">
        <f>+INDEX('LISTA DE PRECIOS EKM '!A:K,MATCH('Precios ML'!B3137,'LISTA DE PRECIOS EKM '!A:A,0),8)</f>
        <v>2039900</v>
      </c>
      <c r="W3137" s="26">
        <f t="shared" si="486"/>
        <v>2039900</v>
      </c>
      <c r="X3137" s="26">
        <f t="shared" si="487"/>
        <v>0</v>
      </c>
      <c r="Y3137" s="26"/>
      <c r="Z3137" s="26">
        <f t="shared" si="488"/>
        <v>2039900</v>
      </c>
      <c r="AA3137" s="30">
        <f t="shared" si="489"/>
        <v>0.85445454545454536</v>
      </c>
    </row>
    <row r="3138" spans="1:27">
      <c r="A3138" s="20" t="s">
        <v>7767</v>
      </c>
      <c r="B3138" s="20" t="s">
        <v>7768</v>
      </c>
      <c r="C3138" s="25">
        <v>1100000</v>
      </c>
      <c r="D3138" s="22">
        <v>85</v>
      </c>
      <c r="E3138" s="22">
        <v>49</v>
      </c>
      <c r="F3138" s="22">
        <v>40</v>
      </c>
      <c r="G3138" s="22">
        <v>16000</v>
      </c>
      <c r="H3138" s="22" t="s">
        <v>5088</v>
      </c>
      <c r="I3138" s="26">
        <f>+IF(H3138='COSTOS VARIOS'!$C$1,'COSTOS VARIOS'!$C$2*'Precios ML'!V3138,'COSTOS VARIOS'!$B$2*'Precios ML'!V3138)</f>
        <v>407980</v>
      </c>
      <c r="J3138" s="22">
        <v>0</v>
      </c>
      <c r="K3138" s="27">
        <f t="shared" si="480"/>
        <v>10.4125</v>
      </c>
      <c r="L3138" s="27">
        <f t="shared" si="481"/>
        <v>10.4125</v>
      </c>
      <c r="M3138" s="26">
        <f>(INDEX(pesos!A:B,MATCH(L3138,pesos!A:A,1),2))</f>
        <v>16200</v>
      </c>
      <c r="N3138" s="26">
        <f>+R3138*'COSTOS VARIOS'!$O$1</f>
        <v>209000</v>
      </c>
      <c r="O3138" s="26">
        <f>+R3138*'COSTOS VARIOS'!$O$2</f>
        <v>4510</v>
      </c>
      <c r="P3138" s="26">
        <f>+R3138*'COSTOS VARIOS'!$O$3</f>
        <v>16500</v>
      </c>
      <c r="Q3138" s="26">
        <v>1</v>
      </c>
      <c r="R3138" s="26">
        <f t="shared" si="482"/>
        <v>1100000</v>
      </c>
      <c r="S3138" s="25">
        <f t="shared" si="483"/>
        <v>1754190</v>
      </c>
      <c r="T3138" s="28">
        <f t="shared" si="484"/>
        <v>0.16287289290213725</v>
      </c>
      <c r="U3138" s="29">
        <f t="shared" si="485"/>
        <v>2039900</v>
      </c>
      <c r="V3138" s="26">
        <f>+INDEX('LISTA DE PRECIOS EKM '!A:K,MATCH('Precios ML'!B3138,'LISTA DE PRECIOS EKM '!A:A,0),8)</f>
        <v>2039900</v>
      </c>
      <c r="W3138" s="26">
        <f t="shared" si="486"/>
        <v>2039900</v>
      </c>
      <c r="X3138" s="26">
        <f t="shared" si="487"/>
        <v>0</v>
      </c>
      <c r="Y3138" s="26"/>
      <c r="Z3138" s="26">
        <f t="shared" si="488"/>
        <v>2039900</v>
      </c>
      <c r="AA3138" s="30">
        <f t="shared" si="489"/>
        <v>0.85445454545454536</v>
      </c>
    </row>
    <row r="3139" spans="1:27">
      <c r="A3139" s="20" t="s">
        <v>7769</v>
      </c>
      <c r="B3139" s="20" t="s">
        <v>7770</v>
      </c>
      <c r="C3139" s="25">
        <v>390000</v>
      </c>
      <c r="D3139" s="22">
        <v>85</v>
      </c>
      <c r="E3139" s="22">
        <v>49</v>
      </c>
      <c r="F3139" s="22">
        <v>40</v>
      </c>
      <c r="G3139" s="22">
        <v>16000</v>
      </c>
      <c r="H3139" s="22" t="s">
        <v>5088</v>
      </c>
      <c r="I3139" s="26">
        <f>+IF(H3139='COSTOS VARIOS'!$C$1,'COSTOS VARIOS'!$C$2*'Precios ML'!V3139,'COSTOS VARIOS'!$B$2*'Precios ML'!V3139)</f>
        <v>173980</v>
      </c>
      <c r="J3139" s="22">
        <v>0</v>
      </c>
      <c r="K3139" s="27">
        <f t="shared" si="480"/>
        <v>10.4125</v>
      </c>
      <c r="L3139" s="27">
        <f t="shared" si="481"/>
        <v>10.4125</v>
      </c>
      <c r="M3139" s="26">
        <f>(INDEX(pesos!A:B,MATCH(L3139,pesos!A:A,1),2))</f>
        <v>16200</v>
      </c>
      <c r="N3139" s="26">
        <f>+R3139*'COSTOS VARIOS'!$O$1</f>
        <v>74100</v>
      </c>
      <c r="O3139" s="26">
        <f>+R3139*'COSTOS VARIOS'!$O$2</f>
        <v>1599.0000000000002</v>
      </c>
      <c r="P3139" s="26">
        <f>+R3139*'COSTOS VARIOS'!$O$3</f>
        <v>5850</v>
      </c>
      <c r="Q3139" s="26">
        <v>1</v>
      </c>
      <c r="R3139" s="26">
        <f t="shared" si="482"/>
        <v>390000</v>
      </c>
      <c r="S3139" s="25">
        <f t="shared" si="483"/>
        <v>661729</v>
      </c>
      <c r="T3139" s="28">
        <f t="shared" si="484"/>
        <v>0.31458648479966866</v>
      </c>
      <c r="U3139" s="29">
        <f t="shared" si="485"/>
        <v>869900</v>
      </c>
      <c r="V3139" s="26">
        <f>+INDEX('LISTA DE PRECIOS EKM '!A:K,MATCH('Precios ML'!B3139,'LISTA DE PRECIOS EKM '!A:A,0),8)</f>
        <v>869900</v>
      </c>
      <c r="W3139" s="26">
        <f t="shared" si="486"/>
        <v>869900</v>
      </c>
      <c r="X3139" s="26">
        <f t="shared" si="487"/>
        <v>0</v>
      </c>
      <c r="Y3139" s="26"/>
      <c r="Z3139" s="26">
        <f t="shared" si="488"/>
        <v>869900</v>
      </c>
      <c r="AA3139" s="30">
        <f t="shared" si="489"/>
        <v>1.2305128205128204</v>
      </c>
    </row>
    <row r="3140" spans="1:27">
      <c r="A3140" s="20" t="s">
        <v>7769</v>
      </c>
      <c r="B3140" s="20" t="s">
        <v>7770</v>
      </c>
      <c r="C3140" s="25">
        <v>390000</v>
      </c>
      <c r="D3140" s="22">
        <v>85</v>
      </c>
      <c r="E3140" s="22">
        <v>49</v>
      </c>
      <c r="F3140" s="22">
        <v>40</v>
      </c>
      <c r="G3140" s="22">
        <v>16000</v>
      </c>
      <c r="H3140" s="22" t="s">
        <v>5088</v>
      </c>
      <c r="I3140" s="26">
        <f>+IF(H3140='COSTOS VARIOS'!$C$1,'COSTOS VARIOS'!$C$2*'Precios ML'!V3140,'COSTOS VARIOS'!$B$2*'Precios ML'!V3140)</f>
        <v>173980</v>
      </c>
      <c r="J3140" s="22">
        <v>0</v>
      </c>
      <c r="K3140" s="27">
        <f t="shared" ref="K3140:K3203" si="490">+(D3140*E3140*F3140)/G3140</f>
        <v>10.4125</v>
      </c>
      <c r="L3140" s="27">
        <f t="shared" ref="L3140:L3203" si="491">+K3140*Q3140</f>
        <v>10.4125</v>
      </c>
      <c r="M3140" s="26">
        <f>(INDEX(pesos!A:B,MATCH(L3140,pesos!A:A,1),2))</f>
        <v>16200</v>
      </c>
      <c r="N3140" s="26">
        <f>+R3140*'COSTOS VARIOS'!$O$1</f>
        <v>74100</v>
      </c>
      <c r="O3140" s="26">
        <f>+R3140*'COSTOS VARIOS'!$O$2</f>
        <v>1599.0000000000002</v>
      </c>
      <c r="P3140" s="26">
        <f>+R3140*'COSTOS VARIOS'!$O$3</f>
        <v>5850</v>
      </c>
      <c r="Q3140" s="26">
        <v>1</v>
      </c>
      <c r="R3140" s="26">
        <f t="shared" ref="R3140:R3203" si="492">+C3140*Q3140</f>
        <v>390000</v>
      </c>
      <c r="S3140" s="25">
        <f t="shared" ref="S3140:S3203" si="493">+R3140+P3140+O3140+N3140+M3140+I3140</f>
        <v>661729</v>
      </c>
      <c r="T3140" s="28">
        <f t="shared" ref="T3140:T3203" si="494">+(V3140/S3140)-1</f>
        <v>0.31458648479966866</v>
      </c>
      <c r="U3140" s="29">
        <f t="shared" ref="U3140:U3203" si="495">+S3140*T3140+S3140</f>
        <v>869900</v>
      </c>
      <c r="V3140" s="26">
        <f>+INDEX('LISTA DE PRECIOS EKM '!A:K,MATCH('Precios ML'!B3140,'LISTA DE PRECIOS EKM '!A:A,0),8)</f>
        <v>869900</v>
      </c>
      <c r="W3140" s="26">
        <f t="shared" ref="W3140:W3203" si="496">+V3140*Q3140</f>
        <v>869900</v>
      </c>
      <c r="X3140" s="26">
        <f t="shared" ref="X3140:X3203" si="497">+W3140-U3140</f>
        <v>0</v>
      </c>
      <c r="Y3140" s="26"/>
      <c r="Z3140" s="26">
        <f t="shared" ref="Z3140:Z3203" si="498">+W3140-Y3140</f>
        <v>869900</v>
      </c>
      <c r="AA3140" s="30">
        <f t="shared" ref="AA3140:AA3203" si="499">+(Z3140/C3140)-1</f>
        <v>1.2305128205128204</v>
      </c>
    </row>
    <row r="3141" spans="1:27">
      <c r="A3141" s="20" t="s">
        <v>7771</v>
      </c>
      <c r="B3141" s="20" t="s">
        <v>7772</v>
      </c>
      <c r="C3141" s="25">
        <v>390000</v>
      </c>
      <c r="D3141" s="22">
        <v>85</v>
      </c>
      <c r="E3141" s="22">
        <v>49</v>
      </c>
      <c r="F3141" s="22">
        <v>40</v>
      </c>
      <c r="G3141" s="22">
        <v>16000</v>
      </c>
      <c r="H3141" s="22" t="s">
        <v>5088</v>
      </c>
      <c r="I3141" s="26">
        <f>+IF(H3141='COSTOS VARIOS'!$C$1,'COSTOS VARIOS'!$C$2*'Precios ML'!V3141,'COSTOS VARIOS'!$B$2*'Precios ML'!V3141)</f>
        <v>173980</v>
      </c>
      <c r="J3141" s="22">
        <v>0</v>
      </c>
      <c r="K3141" s="27">
        <f t="shared" si="490"/>
        <v>10.4125</v>
      </c>
      <c r="L3141" s="27">
        <f t="shared" si="491"/>
        <v>10.4125</v>
      </c>
      <c r="M3141" s="26">
        <f>(INDEX(pesos!A:B,MATCH(L3141,pesos!A:A,1),2))</f>
        <v>16200</v>
      </c>
      <c r="N3141" s="26">
        <f>+R3141*'COSTOS VARIOS'!$O$1</f>
        <v>74100</v>
      </c>
      <c r="O3141" s="26">
        <f>+R3141*'COSTOS VARIOS'!$O$2</f>
        <v>1599.0000000000002</v>
      </c>
      <c r="P3141" s="26">
        <f>+R3141*'COSTOS VARIOS'!$O$3</f>
        <v>5850</v>
      </c>
      <c r="Q3141" s="26">
        <v>1</v>
      </c>
      <c r="R3141" s="26">
        <f t="shared" si="492"/>
        <v>390000</v>
      </c>
      <c r="S3141" s="25">
        <f t="shared" si="493"/>
        <v>661729</v>
      </c>
      <c r="T3141" s="28">
        <f t="shared" si="494"/>
        <v>0.31458648479966866</v>
      </c>
      <c r="U3141" s="29">
        <f t="shared" si="495"/>
        <v>869900</v>
      </c>
      <c r="V3141" s="26">
        <f>+INDEX('LISTA DE PRECIOS EKM '!A:K,MATCH('Precios ML'!B3141,'LISTA DE PRECIOS EKM '!A:A,0),8)</f>
        <v>869900</v>
      </c>
      <c r="W3141" s="26">
        <f t="shared" si="496"/>
        <v>869900</v>
      </c>
      <c r="X3141" s="26">
        <f t="shared" si="497"/>
        <v>0</v>
      </c>
      <c r="Y3141" s="26"/>
      <c r="Z3141" s="26">
        <f t="shared" si="498"/>
        <v>869900</v>
      </c>
      <c r="AA3141" s="30">
        <f t="shared" si="499"/>
        <v>1.2305128205128204</v>
      </c>
    </row>
    <row r="3142" spans="1:27">
      <c r="A3142" s="20" t="s">
        <v>7771</v>
      </c>
      <c r="B3142" s="20" t="s">
        <v>7772</v>
      </c>
      <c r="C3142" s="25">
        <v>390000</v>
      </c>
      <c r="D3142" s="22">
        <v>85</v>
      </c>
      <c r="E3142" s="22">
        <v>49</v>
      </c>
      <c r="F3142" s="22">
        <v>40</v>
      </c>
      <c r="G3142" s="22">
        <v>16000</v>
      </c>
      <c r="H3142" s="22" t="s">
        <v>5088</v>
      </c>
      <c r="I3142" s="26">
        <f>+IF(H3142='COSTOS VARIOS'!$C$1,'COSTOS VARIOS'!$C$2*'Precios ML'!V3142,'COSTOS VARIOS'!$B$2*'Precios ML'!V3142)</f>
        <v>173980</v>
      </c>
      <c r="J3142" s="22">
        <v>0</v>
      </c>
      <c r="K3142" s="27">
        <f t="shared" si="490"/>
        <v>10.4125</v>
      </c>
      <c r="L3142" s="27">
        <f t="shared" si="491"/>
        <v>10.4125</v>
      </c>
      <c r="M3142" s="26">
        <f>(INDEX(pesos!A:B,MATCH(L3142,pesos!A:A,1),2))</f>
        <v>16200</v>
      </c>
      <c r="N3142" s="26">
        <f>+R3142*'COSTOS VARIOS'!$O$1</f>
        <v>74100</v>
      </c>
      <c r="O3142" s="26">
        <f>+R3142*'COSTOS VARIOS'!$O$2</f>
        <v>1599.0000000000002</v>
      </c>
      <c r="P3142" s="26">
        <f>+R3142*'COSTOS VARIOS'!$O$3</f>
        <v>5850</v>
      </c>
      <c r="Q3142" s="26">
        <v>1</v>
      </c>
      <c r="R3142" s="26">
        <f t="shared" si="492"/>
        <v>390000</v>
      </c>
      <c r="S3142" s="25">
        <f t="shared" si="493"/>
        <v>661729</v>
      </c>
      <c r="T3142" s="28">
        <f t="shared" si="494"/>
        <v>0.31458648479966866</v>
      </c>
      <c r="U3142" s="29">
        <f t="shared" si="495"/>
        <v>869900</v>
      </c>
      <c r="V3142" s="26">
        <f>+INDEX('LISTA DE PRECIOS EKM '!A:K,MATCH('Precios ML'!B3142,'LISTA DE PRECIOS EKM '!A:A,0),8)</f>
        <v>869900</v>
      </c>
      <c r="W3142" s="26">
        <f t="shared" si="496"/>
        <v>869900</v>
      </c>
      <c r="X3142" s="26">
        <f t="shared" si="497"/>
        <v>0</v>
      </c>
      <c r="Y3142" s="26"/>
      <c r="Z3142" s="26">
        <f t="shared" si="498"/>
        <v>869900</v>
      </c>
      <c r="AA3142" s="30">
        <f t="shared" si="499"/>
        <v>1.2305128205128204</v>
      </c>
    </row>
    <row r="3143" spans="1:27">
      <c r="A3143" s="20" t="s">
        <v>7773</v>
      </c>
      <c r="B3143" s="20" t="s">
        <v>7774</v>
      </c>
      <c r="C3143" s="25">
        <v>390000</v>
      </c>
      <c r="D3143" s="22">
        <v>85</v>
      </c>
      <c r="E3143" s="22">
        <v>49</v>
      </c>
      <c r="F3143" s="22">
        <v>40</v>
      </c>
      <c r="G3143" s="22">
        <v>16000</v>
      </c>
      <c r="H3143" s="22" t="s">
        <v>5088</v>
      </c>
      <c r="I3143" s="26">
        <f>+IF(H3143='COSTOS VARIOS'!$C$1,'COSTOS VARIOS'!$C$2*'Precios ML'!V3143,'COSTOS VARIOS'!$B$2*'Precios ML'!V3143)</f>
        <v>173980</v>
      </c>
      <c r="J3143" s="22">
        <v>0</v>
      </c>
      <c r="K3143" s="27">
        <f t="shared" si="490"/>
        <v>10.4125</v>
      </c>
      <c r="L3143" s="27">
        <f t="shared" si="491"/>
        <v>10.4125</v>
      </c>
      <c r="M3143" s="26">
        <f>(INDEX(pesos!A:B,MATCH(L3143,pesos!A:A,1),2))</f>
        <v>16200</v>
      </c>
      <c r="N3143" s="26">
        <f>+R3143*'COSTOS VARIOS'!$O$1</f>
        <v>74100</v>
      </c>
      <c r="O3143" s="26">
        <f>+R3143*'COSTOS VARIOS'!$O$2</f>
        <v>1599.0000000000002</v>
      </c>
      <c r="P3143" s="26">
        <f>+R3143*'COSTOS VARIOS'!$O$3</f>
        <v>5850</v>
      </c>
      <c r="Q3143" s="26">
        <v>1</v>
      </c>
      <c r="R3143" s="26">
        <f t="shared" si="492"/>
        <v>390000</v>
      </c>
      <c r="S3143" s="25">
        <f t="shared" si="493"/>
        <v>661729</v>
      </c>
      <c r="T3143" s="28">
        <f t="shared" si="494"/>
        <v>0.31458648479966866</v>
      </c>
      <c r="U3143" s="29">
        <f t="shared" si="495"/>
        <v>869900</v>
      </c>
      <c r="V3143" s="26">
        <f>+INDEX('LISTA DE PRECIOS EKM '!A:K,MATCH('Precios ML'!B3143,'LISTA DE PRECIOS EKM '!A:A,0),8)</f>
        <v>869900</v>
      </c>
      <c r="W3143" s="26">
        <f t="shared" si="496"/>
        <v>869900</v>
      </c>
      <c r="X3143" s="26">
        <f t="shared" si="497"/>
        <v>0</v>
      </c>
      <c r="Y3143" s="26"/>
      <c r="Z3143" s="26">
        <f t="shared" si="498"/>
        <v>869900</v>
      </c>
      <c r="AA3143" s="30">
        <f t="shared" si="499"/>
        <v>1.2305128205128204</v>
      </c>
    </row>
    <row r="3144" spans="1:27">
      <c r="A3144" s="20" t="s">
        <v>7773</v>
      </c>
      <c r="B3144" s="20" t="s">
        <v>7774</v>
      </c>
      <c r="C3144" s="25">
        <v>390000</v>
      </c>
      <c r="D3144" s="22">
        <v>85</v>
      </c>
      <c r="E3144" s="22">
        <v>49</v>
      </c>
      <c r="F3144" s="22">
        <v>40</v>
      </c>
      <c r="G3144" s="22">
        <v>16000</v>
      </c>
      <c r="H3144" s="22" t="s">
        <v>5088</v>
      </c>
      <c r="I3144" s="26">
        <f>+IF(H3144='COSTOS VARIOS'!$C$1,'COSTOS VARIOS'!$C$2*'Precios ML'!V3144,'COSTOS VARIOS'!$B$2*'Precios ML'!V3144)</f>
        <v>173980</v>
      </c>
      <c r="J3144" s="22">
        <v>0</v>
      </c>
      <c r="K3144" s="27">
        <f t="shared" si="490"/>
        <v>10.4125</v>
      </c>
      <c r="L3144" s="27">
        <f t="shared" si="491"/>
        <v>10.4125</v>
      </c>
      <c r="M3144" s="26">
        <f>(INDEX(pesos!A:B,MATCH(L3144,pesos!A:A,1),2))</f>
        <v>16200</v>
      </c>
      <c r="N3144" s="26">
        <f>+R3144*'COSTOS VARIOS'!$O$1</f>
        <v>74100</v>
      </c>
      <c r="O3144" s="26">
        <f>+R3144*'COSTOS VARIOS'!$O$2</f>
        <v>1599.0000000000002</v>
      </c>
      <c r="P3144" s="26">
        <f>+R3144*'COSTOS VARIOS'!$O$3</f>
        <v>5850</v>
      </c>
      <c r="Q3144" s="26">
        <v>1</v>
      </c>
      <c r="R3144" s="26">
        <f t="shared" si="492"/>
        <v>390000</v>
      </c>
      <c r="S3144" s="25">
        <f t="shared" si="493"/>
        <v>661729</v>
      </c>
      <c r="T3144" s="28">
        <f t="shared" si="494"/>
        <v>0.31458648479966866</v>
      </c>
      <c r="U3144" s="29">
        <f t="shared" si="495"/>
        <v>869900</v>
      </c>
      <c r="V3144" s="26">
        <f>+INDEX('LISTA DE PRECIOS EKM '!A:K,MATCH('Precios ML'!B3144,'LISTA DE PRECIOS EKM '!A:A,0),8)</f>
        <v>869900</v>
      </c>
      <c r="W3144" s="26">
        <f t="shared" si="496"/>
        <v>869900</v>
      </c>
      <c r="X3144" s="26">
        <f t="shared" si="497"/>
        <v>0</v>
      </c>
      <c r="Y3144" s="26"/>
      <c r="Z3144" s="26">
        <f t="shared" si="498"/>
        <v>869900</v>
      </c>
      <c r="AA3144" s="30">
        <f t="shared" si="499"/>
        <v>1.2305128205128204</v>
      </c>
    </row>
    <row r="3145" spans="1:27">
      <c r="A3145" s="20" t="s">
        <v>7775</v>
      </c>
      <c r="B3145" s="20" t="s">
        <v>7776</v>
      </c>
      <c r="C3145" s="25">
        <v>390000</v>
      </c>
      <c r="D3145" s="22">
        <v>85</v>
      </c>
      <c r="E3145" s="22">
        <v>49</v>
      </c>
      <c r="F3145" s="22">
        <v>40</v>
      </c>
      <c r="G3145" s="22">
        <v>16000</v>
      </c>
      <c r="H3145" s="22" t="s">
        <v>5088</v>
      </c>
      <c r="I3145" s="26">
        <f>+IF(H3145='COSTOS VARIOS'!$C$1,'COSTOS VARIOS'!$C$2*'Precios ML'!V3145,'COSTOS VARIOS'!$B$2*'Precios ML'!V3145)</f>
        <v>207980</v>
      </c>
      <c r="J3145" s="22">
        <v>0</v>
      </c>
      <c r="K3145" s="27">
        <f t="shared" si="490"/>
        <v>10.4125</v>
      </c>
      <c r="L3145" s="27">
        <f t="shared" si="491"/>
        <v>10.4125</v>
      </c>
      <c r="M3145" s="26">
        <f>(INDEX(pesos!A:B,MATCH(L3145,pesos!A:A,1),2))</f>
        <v>16200</v>
      </c>
      <c r="N3145" s="26">
        <f>+R3145*'COSTOS VARIOS'!$O$1</f>
        <v>74100</v>
      </c>
      <c r="O3145" s="26">
        <f>+R3145*'COSTOS VARIOS'!$O$2</f>
        <v>1599.0000000000002</v>
      </c>
      <c r="P3145" s="26">
        <f>+R3145*'COSTOS VARIOS'!$O$3</f>
        <v>5850</v>
      </c>
      <c r="Q3145" s="26">
        <v>1</v>
      </c>
      <c r="R3145" s="26">
        <f t="shared" si="492"/>
        <v>390000</v>
      </c>
      <c r="S3145" s="25">
        <f t="shared" si="493"/>
        <v>695729</v>
      </c>
      <c r="T3145" s="28">
        <f t="shared" si="494"/>
        <v>0.49469118004280399</v>
      </c>
      <c r="U3145" s="29">
        <f t="shared" si="495"/>
        <v>1039900</v>
      </c>
      <c r="V3145" s="26">
        <f>+INDEX('LISTA DE PRECIOS EKM '!A:K,MATCH('Precios ML'!B3145,'LISTA DE PRECIOS EKM '!A:A,0),8)</f>
        <v>1039900</v>
      </c>
      <c r="W3145" s="26">
        <f t="shared" si="496"/>
        <v>1039900</v>
      </c>
      <c r="X3145" s="26">
        <f t="shared" si="497"/>
        <v>0</v>
      </c>
      <c r="Y3145" s="26"/>
      <c r="Z3145" s="26">
        <f t="shared" si="498"/>
        <v>1039900</v>
      </c>
      <c r="AA3145" s="30">
        <f t="shared" si="499"/>
        <v>1.6664102564102565</v>
      </c>
    </row>
    <row r="3146" spans="1:27">
      <c r="A3146" s="20" t="s">
        <v>7775</v>
      </c>
      <c r="B3146" s="20" t="s">
        <v>7776</v>
      </c>
      <c r="C3146" s="25">
        <v>390000</v>
      </c>
      <c r="D3146" s="22">
        <v>85</v>
      </c>
      <c r="E3146" s="22">
        <v>49</v>
      </c>
      <c r="F3146" s="22">
        <v>40</v>
      </c>
      <c r="G3146" s="22">
        <v>16000</v>
      </c>
      <c r="H3146" s="22" t="s">
        <v>5088</v>
      </c>
      <c r="I3146" s="26">
        <f>+IF(H3146='COSTOS VARIOS'!$C$1,'COSTOS VARIOS'!$C$2*'Precios ML'!V3146,'COSTOS VARIOS'!$B$2*'Precios ML'!V3146)</f>
        <v>207980</v>
      </c>
      <c r="J3146" s="22">
        <v>0</v>
      </c>
      <c r="K3146" s="27">
        <f t="shared" si="490"/>
        <v>10.4125</v>
      </c>
      <c r="L3146" s="27">
        <f t="shared" si="491"/>
        <v>10.4125</v>
      </c>
      <c r="M3146" s="26">
        <f>(INDEX(pesos!A:B,MATCH(L3146,pesos!A:A,1),2))</f>
        <v>16200</v>
      </c>
      <c r="N3146" s="26">
        <f>+R3146*'COSTOS VARIOS'!$O$1</f>
        <v>74100</v>
      </c>
      <c r="O3146" s="26">
        <f>+R3146*'COSTOS VARIOS'!$O$2</f>
        <v>1599.0000000000002</v>
      </c>
      <c r="P3146" s="26">
        <f>+R3146*'COSTOS VARIOS'!$O$3</f>
        <v>5850</v>
      </c>
      <c r="Q3146" s="26">
        <v>1</v>
      </c>
      <c r="R3146" s="26">
        <f t="shared" si="492"/>
        <v>390000</v>
      </c>
      <c r="S3146" s="25">
        <f t="shared" si="493"/>
        <v>695729</v>
      </c>
      <c r="T3146" s="28">
        <f t="shared" si="494"/>
        <v>0.49469118004280399</v>
      </c>
      <c r="U3146" s="29">
        <f t="shared" si="495"/>
        <v>1039900</v>
      </c>
      <c r="V3146" s="26">
        <f>+INDEX('LISTA DE PRECIOS EKM '!A:K,MATCH('Precios ML'!B3146,'LISTA DE PRECIOS EKM '!A:A,0),8)</f>
        <v>1039900</v>
      </c>
      <c r="W3146" s="26">
        <f t="shared" si="496"/>
        <v>1039900</v>
      </c>
      <c r="X3146" s="26">
        <f t="shared" si="497"/>
        <v>0</v>
      </c>
      <c r="Y3146" s="26"/>
      <c r="Z3146" s="26">
        <f t="shared" si="498"/>
        <v>1039900</v>
      </c>
      <c r="AA3146" s="30">
        <f t="shared" si="499"/>
        <v>1.6664102564102565</v>
      </c>
    </row>
    <row r="3147" spans="1:27">
      <c r="A3147" s="20" t="s">
        <v>7777</v>
      </c>
      <c r="B3147" s="20" t="s">
        <v>7778</v>
      </c>
      <c r="C3147" s="25">
        <v>390000</v>
      </c>
      <c r="D3147" s="22">
        <v>85</v>
      </c>
      <c r="E3147" s="22">
        <v>49</v>
      </c>
      <c r="F3147" s="22">
        <v>40</v>
      </c>
      <c r="G3147" s="22">
        <v>16000</v>
      </c>
      <c r="H3147" s="22" t="s">
        <v>5088</v>
      </c>
      <c r="I3147" s="26">
        <f>+IF(H3147='COSTOS VARIOS'!$C$1,'COSTOS VARIOS'!$C$2*'Precios ML'!V3147,'COSTOS VARIOS'!$B$2*'Precios ML'!V3147)</f>
        <v>173980</v>
      </c>
      <c r="J3147" s="22">
        <v>0</v>
      </c>
      <c r="K3147" s="27">
        <f t="shared" si="490"/>
        <v>10.4125</v>
      </c>
      <c r="L3147" s="27">
        <f t="shared" si="491"/>
        <v>10.4125</v>
      </c>
      <c r="M3147" s="26">
        <f>(INDEX(pesos!A:B,MATCH(L3147,pesos!A:A,1),2))</f>
        <v>16200</v>
      </c>
      <c r="N3147" s="26">
        <f>+R3147*'COSTOS VARIOS'!$O$1</f>
        <v>74100</v>
      </c>
      <c r="O3147" s="26">
        <f>+R3147*'COSTOS VARIOS'!$O$2</f>
        <v>1599.0000000000002</v>
      </c>
      <c r="P3147" s="26">
        <f>+R3147*'COSTOS VARIOS'!$O$3</f>
        <v>5850</v>
      </c>
      <c r="Q3147" s="26">
        <v>1</v>
      </c>
      <c r="R3147" s="26">
        <f t="shared" si="492"/>
        <v>390000</v>
      </c>
      <c r="S3147" s="25">
        <f t="shared" si="493"/>
        <v>661729</v>
      </c>
      <c r="T3147" s="28">
        <f t="shared" si="494"/>
        <v>0.31458648479966866</v>
      </c>
      <c r="U3147" s="29">
        <f t="shared" si="495"/>
        <v>869900</v>
      </c>
      <c r="V3147" s="26">
        <f>+INDEX('LISTA DE PRECIOS EKM '!A:K,MATCH('Precios ML'!B3147,'LISTA DE PRECIOS EKM '!A:A,0),8)</f>
        <v>869900</v>
      </c>
      <c r="W3147" s="26">
        <f t="shared" si="496"/>
        <v>869900</v>
      </c>
      <c r="X3147" s="26">
        <f t="shared" si="497"/>
        <v>0</v>
      </c>
      <c r="Y3147" s="26"/>
      <c r="Z3147" s="26">
        <f t="shared" si="498"/>
        <v>869900</v>
      </c>
      <c r="AA3147" s="30">
        <f t="shared" si="499"/>
        <v>1.2305128205128204</v>
      </c>
    </row>
    <row r="3148" spans="1:27">
      <c r="A3148" s="20" t="s">
        <v>7777</v>
      </c>
      <c r="B3148" s="20" t="s">
        <v>7778</v>
      </c>
      <c r="C3148" s="25">
        <v>390000</v>
      </c>
      <c r="D3148" s="22">
        <v>85</v>
      </c>
      <c r="E3148" s="22">
        <v>49</v>
      </c>
      <c r="F3148" s="22">
        <v>40</v>
      </c>
      <c r="G3148" s="22">
        <v>16000</v>
      </c>
      <c r="H3148" s="22" t="s">
        <v>5088</v>
      </c>
      <c r="I3148" s="26">
        <f>+IF(H3148='COSTOS VARIOS'!$C$1,'COSTOS VARIOS'!$C$2*'Precios ML'!V3148,'COSTOS VARIOS'!$B$2*'Precios ML'!V3148)</f>
        <v>173980</v>
      </c>
      <c r="J3148" s="22">
        <v>0</v>
      </c>
      <c r="K3148" s="27">
        <f t="shared" si="490"/>
        <v>10.4125</v>
      </c>
      <c r="L3148" s="27">
        <f t="shared" si="491"/>
        <v>10.4125</v>
      </c>
      <c r="M3148" s="26">
        <f>(INDEX(pesos!A:B,MATCH(L3148,pesos!A:A,1),2))</f>
        <v>16200</v>
      </c>
      <c r="N3148" s="26">
        <f>+R3148*'COSTOS VARIOS'!$O$1</f>
        <v>74100</v>
      </c>
      <c r="O3148" s="26">
        <f>+R3148*'COSTOS VARIOS'!$O$2</f>
        <v>1599.0000000000002</v>
      </c>
      <c r="P3148" s="26">
        <f>+R3148*'COSTOS VARIOS'!$O$3</f>
        <v>5850</v>
      </c>
      <c r="Q3148" s="26">
        <v>1</v>
      </c>
      <c r="R3148" s="26">
        <f t="shared" si="492"/>
        <v>390000</v>
      </c>
      <c r="S3148" s="25">
        <f t="shared" si="493"/>
        <v>661729</v>
      </c>
      <c r="T3148" s="28">
        <f t="shared" si="494"/>
        <v>0.31458648479966866</v>
      </c>
      <c r="U3148" s="29">
        <f t="shared" si="495"/>
        <v>869900</v>
      </c>
      <c r="V3148" s="26">
        <f>+INDEX('LISTA DE PRECIOS EKM '!A:K,MATCH('Precios ML'!B3148,'LISTA DE PRECIOS EKM '!A:A,0),8)</f>
        <v>869900</v>
      </c>
      <c r="W3148" s="26">
        <f t="shared" si="496"/>
        <v>869900</v>
      </c>
      <c r="X3148" s="26">
        <f t="shared" si="497"/>
        <v>0</v>
      </c>
      <c r="Y3148" s="26"/>
      <c r="Z3148" s="26">
        <f t="shared" si="498"/>
        <v>869900</v>
      </c>
      <c r="AA3148" s="30">
        <f t="shared" si="499"/>
        <v>1.2305128205128204</v>
      </c>
    </row>
    <row r="3149" spans="1:27">
      <c r="A3149" s="20" t="s">
        <v>7779</v>
      </c>
      <c r="B3149" s="20" t="s">
        <v>7780</v>
      </c>
      <c r="C3149" s="25">
        <v>950000</v>
      </c>
      <c r="D3149" s="22">
        <v>85</v>
      </c>
      <c r="E3149" s="22">
        <v>49</v>
      </c>
      <c r="F3149" s="22">
        <v>40</v>
      </c>
      <c r="G3149" s="22">
        <v>16000</v>
      </c>
      <c r="H3149" s="22" t="s">
        <v>5088</v>
      </c>
      <c r="I3149" s="26">
        <f>+IF(H3149='COSTOS VARIOS'!$C$1,'COSTOS VARIOS'!$C$2*'Precios ML'!V3149,'COSTOS VARIOS'!$B$2*'Precios ML'!V3149)</f>
        <v>173980</v>
      </c>
      <c r="J3149" s="22">
        <v>0</v>
      </c>
      <c r="K3149" s="27">
        <f t="shared" si="490"/>
        <v>10.4125</v>
      </c>
      <c r="L3149" s="27">
        <f t="shared" si="491"/>
        <v>10.4125</v>
      </c>
      <c r="M3149" s="26">
        <f>(INDEX(pesos!A:B,MATCH(L3149,pesos!A:A,1),2))</f>
        <v>16200</v>
      </c>
      <c r="N3149" s="26">
        <f>+R3149*'COSTOS VARIOS'!$O$1</f>
        <v>180500</v>
      </c>
      <c r="O3149" s="26">
        <f>+R3149*'COSTOS VARIOS'!$O$2</f>
        <v>3895.0000000000005</v>
      </c>
      <c r="P3149" s="26">
        <f>+R3149*'COSTOS VARIOS'!$O$3</f>
        <v>14250</v>
      </c>
      <c r="Q3149" s="26">
        <v>1</v>
      </c>
      <c r="R3149" s="26">
        <f t="shared" si="492"/>
        <v>950000</v>
      </c>
      <c r="S3149" s="25">
        <f t="shared" si="493"/>
        <v>1338825</v>
      </c>
      <c r="T3149" s="28">
        <f t="shared" si="494"/>
        <v>-0.35025115306332044</v>
      </c>
      <c r="U3149" s="29">
        <f t="shared" si="495"/>
        <v>869900</v>
      </c>
      <c r="V3149" s="26">
        <f>+INDEX('LISTA DE PRECIOS EKM '!A:K,MATCH('Precios ML'!B3149,'LISTA DE PRECIOS EKM '!A:A,0),8)</f>
        <v>869900</v>
      </c>
      <c r="W3149" s="26">
        <f t="shared" si="496"/>
        <v>869900</v>
      </c>
      <c r="X3149" s="26">
        <f t="shared" si="497"/>
        <v>0</v>
      </c>
      <c r="Y3149" s="26"/>
      <c r="Z3149" s="26">
        <f t="shared" si="498"/>
        <v>869900</v>
      </c>
      <c r="AA3149" s="30">
        <f t="shared" si="499"/>
        <v>-8.4315789473684233E-2</v>
      </c>
    </row>
    <row r="3150" spans="1:27">
      <c r="A3150" s="20" t="s">
        <v>7779</v>
      </c>
      <c r="B3150" s="20" t="s">
        <v>7780</v>
      </c>
      <c r="C3150" s="25">
        <v>950000</v>
      </c>
      <c r="D3150" s="22">
        <v>85</v>
      </c>
      <c r="E3150" s="22">
        <v>49</v>
      </c>
      <c r="F3150" s="22">
        <v>40</v>
      </c>
      <c r="G3150" s="22">
        <v>16000</v>
      </c>
      <c r="H3150" s="22" t="s">
        <v>5088</v>
      </c>
      <c r="I3150" s="26">
        <f>+IF(H3150='COSTOS VARIOS'!$C$1,'COSTOS VARIOS'!$C$2*'Precios ML'!V3150,'COSTOS VARIOS'!$B$2*'Precios ML'!V3150)</f>
        <v>173980</v>
      </c>
      <c r="J3150" s="22">
        <v>0</v>
      </c>
      <c r="K3150" s="27">
        <f t="shared" si="490"/>
        <v>10.4125</v>
      </c>
      <c r="L3150" s="27">
        <f t="shared" si="491"/>
        <v>10.4125</v>
      </c>
      <c r="M3150" s="26">
        <f>(INDEX(pesos!A:B,MATCH(L3150,pesos!A:A,1),2))</f>
        <v>16200</v>
      </c>
      <c r="N3150" s="26">
        <f>+R3150*'COSTOS VARIOS'!$O$1</f>
        <v>180500</v>
      </c>
      <c r="O3150" s="26">
        <f>+R3150*'COSTOS VARIOS'!$O$2</f>
        <v>3895.0000000000005</v>
      </c>
      <c r="P3150" s="26">
        <f>+R3150*'COSTOS VARIOS'!$O$3</f>
        <v>14250</v>
      </c>
      <c r="Q3150" s="26">
        <v>1</v>
      </c>
      <c r="R3150" s="26">
        <f t="shared" si="492"/>
        <v>950000</v>
      </c>
      <c r="S3150" s="25">
        <f t="shared" si="493"/>
        <v>1338825</v>
      </c>
      <c r="T3150" s="28">
        <f t="shared" si="494"/>
        <v>-0.35025115306332044</v>
      </c>
      <c r="U3150" s="29">
        <f t="shared" si="495"/>
        <v>869900</v>
      </c>
      <c r="V3150" s="26">
        <f>+INDEX('LISTA DE PRECIOS EKM '!A:K,MATCH('Precios ML'!B3150,'LISTA DE PRECIOS EKM '!A:A,0),8)</f>
        <v>869900</v>
      </c>
      <c r="W3150" s="26">
        <f t="shared" si="496"/>
        <v>869900</v>
      </c>
      <c r="X3150" s="26">
        <f t="shared" si="497"/>
        <v>0</v>
      </c>
      <c r="Y3150" s="26"/>
      <c r="Z3150" s="26">
        <f t="shared" si="498"/>
        <v>869900</v>
      </c>
      <c r="AA3150" s="30">
        <f t="shared" si="499"/>
        <v>-8.4315789473684233E-2</v>
      </c>
    </row>
    <row r="3151" spans="1:27">
      <c r="A3151" s="20" t="s">
        <v>7781</v>
      </c>
      <c r="B3151" s="20" t="s">
        <v>7782</v>
      </c>
      <c r="C3151" s="25">
        <v>390000</v>
      </c>
      <c r="D3151" s="22">
        <v>85</v>
      </c>
      <c r="E3151" s="22">
        <v>49</v>
      </c>
      <c r="F3151" s="22">
        <v>40</v>
      </c>
      <c r="G3151" s="22">
        <v>16000</v>
      </c>
      <c r="H3151" s="22" t="s">
        <v>5088</v>
      </c>
      <c r="I3151" s="26">
        <f>+IF(H3151='COSTOS VARIOS'!$C$1,'COSTOS VARIOS'!$C$2*'Precios ML'!V3151,'COSTOS VARIOS'!$B$2*'Precios ML'!V3151)</f>
        <v>173980</v>
      </c>
      <c r="J3151" s="22">
        <v>0</v>
      </c>
      <c r="K3151" s="27">
        <f t="shared" si="490"/>
        <v>10.4125</v>
      </c>
      <c r="L3151" s="27">
        <f t="shared" si="491"/>
        <v>10.4125</v>
      </c>
      <c r="M3151" s="26">
        <f>(INDEX(pesos!A:B,MATCH(L3151,pesos!A:A,1),2))</f>
        <v>16200</v>
      </c>
      <c r="N3151" s="26">
        <f>+R3151*'COSTOS VARIOS'!$O$1</f>
        <v>74100</v>
      </c>
      <c r="O3151" s="26">
        <f>+R3151*'COSTOS VARIOS'!$O$2</f>
        <v>1599.0000000000002</v>
      </c>
      <c r="P3151" s="26">
        <f>+R3151*'COSTOS VARIOS'!$O$3</f>
        <v>5850</v>
      </c>
      <c r="Q3151" s="26">
        <v>1</v>
      </c>
      <c r="R3151" s="26">
        <f t="shared" si="492"/>
        <v>390000</v>
      </c>
      <c r="S3151" s="25">
        <f t="shared" si="493"/>
        <v>661729</v>
      </c>
      <c r="T3151" s="28">
        <f t="shared" si="494"/>
        <v>0.31458648479966866</v>
      </c>
      <c r="U3151" s="29">
        <f t="shared" si="495"/>
        <v>869900</v>
      </c>
      <c r="V3151" s="26">
        <f>+INDEX('LISTA DE PRECIOS EKM '!A:K,MATCH('Precios ML'!B3151,'LISTA DE PRECIOS EKM '!A:A,0),8)</f>
        <v>869900</v>
      </c>
      <c r="W3151" s="26">
        <f t="shared" si="496"/>
        <v>869900</v>
      </c>
      <c r="X3151" s="26">
        <f t="shared" si="497"/>
        <v>0</v>
      </c>
      <c r="Y3151" s="26"/>
      <c r="Z3151" s="26">
        <f t="shared" si="498"/>
        <v>869900</v>
      </c>
      <c r="AA3151" s="30">
        <f t="shared" si="499"/>
        <v>1.2305128205128204</v>
      </c>
    </row>
    <row r="3152" spans="1:27">
      <c r="A3152" s="20" t="s">
        <v>7781</v>
      </c>
      <c r="B3152" s="20" t="s">
        <v>7782</v>
      </c>
      <c r="C3152" s="25">
        <v>390000</v>
      </c>
      <c r="D3152" s="22">
        <v>85</v>
      </c>
      <c r="E3152" s="22">
        <v>49</v>
      </c>
      <c r="F3152" s="22">
        <v>40</v>
      </c>
      <c r="G3152" s="22">
        <v>16000</v>
      </c>
      <c r="H3152" s="22" t="s">
        <v>5088</v>
      </c>
      <c r="I3152" s="26">
        <f>+IF(H3152='COSTOS VARIOS'!$C$1,'COSTOS VARIOS'!$C$2*'Precios ML'!V3152,'COSTOS VARIOS'!$B$2*'Precios ML'!V3152)</f>
        <v>173980</v>
      </c>
      <c r="J3152" s="22">
        <v>0</v>
      </c>
      <c r="K3152" s="27">
        <f t="shared" si="490"/>
        <v>10.4125</v>
      </c>
      <c r="L3152" s="27">
        <f t="shared" si="491"/>
        <v>10.4125</v>
      </c>
      <c r="M3152" s="26">
        <f>(INDEX(pesos!A:B,MATCH(L3152,pesos!A:A,1),2))</f>
        <v>16200</v>
      </c>
      <c r="N3152" s="26">
        <f>+R3152*'COSTOS VARIOS'!$O$1</f>
        <v>74100</v>
      </c>
      <c r="O3152" s="26">
        <f>+R3152*'COSTOS VARIOS'!$O$2</f>
        <v>1599.0000000000002</v>
      </c>
      <c r="P3152" s="26">
        <f>+R3152*'COSTOS VARIOS'!$O$3</f>
        <v>5850</v>
      </c>
      <c r="Q3152" s="26">
        <v>1</v>
      </c>
      <c r="R3152" s="26">
        <f t="shared" si="492"/>
        <v>390000</v>
      </c>
      <c r="S3152" s="25">
        <f t="shared" si="493"/>
        <v>661729</v>
      </c>
      <c r="T3152" s="28">
        <f t="shared" si="494"/>
        <v>0.31458648479966866</v>
      </c>
      <c r="U3152" s="29">
        <f t="shared" si="495"/>
        <v>869900</v>
      </c>
      <c r="V3152" s="26">
        <f>+INDEX('LISTA DE PRECIOS EKM '!A:K,MATCH('Precios ML'!B3152,'LISTA DE PRECIOS EKM '!A:A,0),8)</f>
        <v>869900</v>
      </c>
      <c r="W3152" s="26">
        <f t="shared" si="496"/>
        <v>869900</v>
      </c>
      <c r="X3152" s="26">
        <f t="shared" si="497"/>
        <v>0</v>
      </c>
      <c r="Y3152" s="26"/>
      <c r="Z3152" s="26">
        <f t="shared" si="498"/>
        <v>869900</v>
      </c>
      <c r="AA3152" s="30">
        <f t="shared" si="499"/>
        <v>1.2305128205128204</v>
      </c>
    </row>
    <row r="3153" spans="1:27">
      <c r="A3153" s="20" t="s">
        <v>7783</v>
      </c>
      <c r="B3153" s="20" t="s">
        <v>7784</v>
      </c>
      <c r="C3153" s="25">
        <v>950000</v>
      </c>
      <c r="D3153" s="22">
        <v>85</v>
      </c>
      <c r="E3153" s="22">
        <v>49</v>
      </c>
      <c r="F3153" s="22">
        <v>40</v>
      </c>
      <c r="G3153" s="22">
        <v>16000</v>
      </c>
      <c r="H3153" s="22" t="s">
        <v>5088</v>
      </c>
      <c r="I3153" s="26">
        <f>+IF(H3153='COSTOS VARIOS'!$C$1,'COSTOS VARIOS'!$C$2*'Precios ML'!V3153,'COSTOS VARIOS'!$B$2*'Precios ML'!V3153)</f>
        <v>173980</v>
      </c>
      <c r="J3153" s="22">
        <v>0</v>
      </c>
      <c r="K3153" s="27">
        <f t="shared" si="490"/>
        <v>10.4125</v>
      </c>
      <c r="L3153" s="27">
        <f t="shared" si="491"/>
        <v>10.4125</v>
      </c>
      <c r="M3153" s="26">
        <f>(INDEX(pesos!A:B,MATCH(L3153,pesos!A:A,1),2))</f>
        <v>16200</v>
      </c>
      <c r="N3153" s="26">
        <f>+R3153*'COSTOS VARIOS'!$O$1</f>
        <v>180500</v>
      </c>
      <c r="O3153" s="26">
        <f>+R3153*'COSTOS VARIOS'!$O$2</f>
        <v>3895.0000000000005</v>
      </c>
      <c r="P3153" s="26">
        <f>+R3153*'COSTOS VARIOS'!$O$3</f>
        <v>14250</v>
      </c>
      <c r="Q3153" s="26">
        <v>1</v>
      </c>
      <c r="R3153" s="26">
        <f t="shared" si="492"/>
        <v>950000</v>
      </c>
      <c r="S3153" s="25">
        <f t="shared" si="493"/>
        <v>1338825</v>
      </c>
      <c r="T3153" s="28">
        <f t="shared" si="494"/>
        <v>-0.35025115306332044</v>
      </c>
      <c r="U3153" s="29">
        <f t="shared" si="495"/>
        <v>869900</v>
      </c>
      <c r="V3153" s="26">
        <f>+INDEX('LISTA DE PRECIOS EKM '!A:K,MATCH('Precios ML'!B3153,'LISTA DE PRECIOS EKM '!A:A,0),8)</f>
        <v>869900</v>
      </c>
      <c r="W3153" s="26">
        <f t="shared" si="496"/>
        <v>869900</v>
      </c>
      <c r="X3153" s="26">
        <f t="shared" si="497"/>
        <v>0</v>
      </c>
      <c r="Y3153" s="26"/>
      <c r="Z3153" s="26">
        <f t="shared" si="498"/>
        <v>869900</v>
      </c>
      <c r="AA3153" s="30">
        <f t="shared" si="499"/>
        <v>-8.4315789473684233E-2</v>
      </c>
    </row>
    <row r="3154" spans="1:27">
      <c r="A3154" s="20" t="s">
        <v>7783</v>
      </c>
      <c r="B3154" s="20" t="s">
        <v>7784</v>
      </c>
      <c r="C3154" s="25">
        <v>950000</v>
      </c>
      <c r="D3154" s="22">
        <v>85</v>
      </c>
      <c r="E3154" s="22">
        <v>49</v>
      </c>
      <c r="F3154" s="22">
        <v>40</v>
      </c>
      <c r="G3154" s="22">
        <v>16000</v>
      </c>
      <c r="H3154" s="22" t="s">
        <v>5088</v>
      </c>
      <c r="I3154" s="26">
        <f>+IF(H3154='COSTOS VARIOS'!$C$1,'COSTOS VARIOS'!$C$2*'Precios ML'!V3154,'COSTOS VARIOS'!$B$2*'Precios ML'!V3154)</f>
        <v>173980</v>
      </c>
      <c r="J3154" s="22">
        <v>0</v>
      </c>
      <c r="K3154" s="27">
        <f t="shared" si="490"/>
        <v>10.4125</v>
      </c>
      <c r="L3154" s="27">
        <f t="shared" si="491"/>
        <v>10.4125</v>
      </c>
      <c r="M3154" s="26">
        <f>(INDEX(pesos!A:B,MATCH(L3154,pesos!A:A,1),2))</f>
        <v>16200</v>
      </c>
      <c r="N3154" s="26">
        <f>+R3154*'COSTOS VARIOS'!$O$1</f>
        <v>180500</v>
      </c>
      <c r="O3154" s="26">
        <f>+R3154*'COSTOS VARIOS'!$O$2</f>
        <v>3895.0000000000005</v>
      </c>
      <c r="P3154" s="26">
        <f>+R3154*'COSTOS VARIOS'!$O$3</f>
        <v>14250</v>
      </c>
      <c r="Q3154" s="26">
        <v>1</v>
      </c>
      <c r="R3154" s="26">
        <f t="shared" si="492"/>
        <v>950000</v>
      </c>
      <c r="S3154" s="25">
        <f t="shared" si="493"/>
        <v>1338825</v>
      </c>
      <c r="T3154" s="28">
        <f t="shared" si="494"/>
        <v>-0.35025115306332044</v>
      </c>
      <c r="U3154" s="29">
        <f t="shared" si="495"/>
        <v>869900</v>
      </c>
      <c r="V3154" s="26">
        <f>+INDEX('LISTA DE PRECIOS EKM '!A:K,MATCH('Precios ML'!B3154,'LISTA DE PRECIOS EKM '!A:A,0),8)</f>
        <v>869900</v>
      </c>
      <c r="W3154" s="26">
        <f t="shared" si="496"/>
        <v>869900</v>
      </c>
      <c r="X3154" s="26">
        <f t="shared" si="497"/>
        <v>0</v>
      </c>
      <c r="Y3154" s="26"/>
      <c r="Z3154" s="26">
        <f t="shared" si="498"/>
        <v>869900</v>
      </c>
      <c r="AA3154" s="30">
        <f t="shared" si="499"/>
        <v>-8.4315789473684233E-2</v>
      </c>
    </row>
    <row r="3155" spans="1:27">
      <c r="A3155" s="20" t="s">
        <v>7785</v>
      </c>
      <c r="B3155" s="20" t="s">
        <v>7786</v>
      </c>
      <c r="C3155" s="25">
        <v>390000</v>
      </c>
      <c r="D3155" s="22">
        <v>85</v>
      </c>
      <c r="E3155" s="22">
        <v>49</v>
      </c>
      <c r="F3155" s="22">
        <v>40</v>
      </c>
      <c r="G3155" s="22">
        <v>16000</v>
      </c>
      <c r="H3155" s="22" t="s">
        <v>5088</v>
      </c>
      <c r="I3155" s="26">
        <f>+IF(H3155='COSTOS VARIOS'!$C$1,'COSTOS VARIOS'!$C$2*'Precios ML'!V3155,'COSTOS VARIOS'!$B$2*'Precios ML'!V3155)</f>
        <v>173980</v>
      </c>
      <c r="J3155" s="22">
        <v>0</v>
      </c>
      <c r="K3155" s="27">
        <f t="shared" si="490"/>
        <v>10.4125</v>
      </c>
      <c r="L3155" s="27">
        <f t="shared" si="491"/>
        <v>10.4125</v>
      </c>
      <c r="M3155" s="26">
        <f>(INDEX(pesos!A:B,MATCH(L3155,pesos!A:A,1),2))</f>
        <v>16200</v>
      </c>
      <c r="N3155" s="26">
        <f>+R3155*'COSTOS VARIOS'!$O$1</f>
        <v>74100</v>
      </c>
      <c r="O3155" s="26">
        <f>+R3155*'COSTOS VARIOS'!$O$2</f>
        <v>1599.0000000000002</v>
      </c>
      <c r="P3155" s="26">
        <f>+R3155*'COSTOS VARIOS'!$O$3</f>
        <v>5850</v>
      </c>
      <c r="Q3155" s="26">
        <v>1</v>
      </c>
      <c r="R3155" s="26">
        <f t="shared" si="492"/>
        <v>390000</v>
      </c>
      <c r="S3155" s="25">
        <f t="shared" si="493"/>
        <v>661729</v>
      </c>
      <c r="T3155" s="28">
        <f t="shared" si="494"/>
        <v>0.31458648479966866</v>
      </c>
      <c r="U3155" s="29">
        <f t="shared" si="495"/>
        <v>869900</v>
      </c>
      <c r="V3155" s="26">
        <f>+INDEX('LISTA DE PRECIOS EKM '!A:K,MATCH('Precios ML'!B3155,'LISTA DE PRECIOS EKM '!A:A,0),8)</f>
        <v>869900</v>
      </c>
      <c r="W3155" s="26">
        <f t="shared" si="496"/>
        <v>869900</v>
      </c>
      <c r="X3155" s="26">
        <f t="shared" si="497"/>
        <v>0</v>
      </c>
      <c r="Y3155" s="26"/>
      <c r="Z3155" s="26">
        <f t="shared" si="498"/>
        <v>869900</v>
      </c>
      <c r="AA3155" s="30">
        <f t="shared" si="499"/>
        <v>1.2305128205128204</v>
      </c>
    </row>
    <row r="3156" spans="1:27">
      <c r="A3156" s="20" t="s">
        <v>7785</v>
      </c>
      <c r="B3156" s="20" t="s">
        <v>7786</v>
      </c>
      <c r="C3156" s="25">
        <v>390000</v>
      </c>
      <c r="D3156" s="22">
        <v>85</v>
      </c>
      <c r="E3156" s="22">
        <v>49</v>
      </c>
      <c r="F3156" s="22">
        <v>40</v>
      </c>
      <c r="G3156" s="22">
        <v>16000</v>
      </c>
      <c r="H3156" s="22" t="s">
        <v>5088</v>
      </c>
      <c r="I3156" s="26">
        <f>+IF(H3156='COSTOS VARIOS'!$C$1,'COSTOS VARIOS'!$C$2*'Precios ML'!V3156,'COSTOS VARIOS'!$B$2*'Precios ML'!V3156)</f>
        <v>173980</v>
      </c>
      <c r="J3156" s="22">
        <v>0</v>
      </c>
      <c r="K3156" s="27">
        <f t="shared" si="490"/>
        <v>10.4125</v>
      </c>
      <c r="L3156" s="27">
        <f t="shared" si="491"/>
        <v>10.4125</v>
      </c>
      <c r="M3156" s="26">
        <f>(INDEX(pesos!A:B,MATCH(L3156,pesos!A:A,1),2))</f>
        <v>16200</v>
      </c>
      <c r="N3156" s="26">
        <f>+R3156*'COSTOS VARIOS'!$O$1</f>
        <v>74100</v>
      </c>
      <c r="O3156" s="26">
        <f>+R3156*'COSTOS VARIOS'!$O$2</f>
        <v>1599.0000000000002</v>
      </c>
      <c r="P3156" s="26">
        <f>+R3156*'COSTOS VARIOS'!$O$3</f>
        <v>5850</v>
      </c>
      <c r="Q3156" s="26">
        <v>1</v>
      </c>
      <c r="R3156" s="26">
        <f t="shared" si="492"/>
        <v>390000</v>
      </c>
      <c r="S3156" s="25">
        <f t="shared" si="493"/>
        <v>661729</v>
      </c>
      <c r="T3156" s="28">
        <f t="shared" si="494"/>
        <v>0.31458648479966866</v>
      </c>
      <c r="U3156" s="29">
        <f t="shared" si="495"/>
        <v>869900</v>
      </c>
      <c r="V3156" s="26">
        <f>+INDEX('LISTA DE PRECIOS EKM '!A:K,MATCH('Precios ML'!B3156,'LISTA DE PRECIOS EKM '!A:A,0),8)</f>
        <v>869900</v>
      </c>
      <c r="W3156" s="26">
        <f t="shared" si="496"/>
        <v>869900</v>
      </c>
      <c r="X3156" s="26">
        <f t="shared" si="497"/>
        <v>0</v>
      </c>
      <c r="Y3156" s="26"/>
      <c r="Z3156" s="26">
        <f t="shared" si="498"/>
        <v>869900</v>
      </c>
      <c r="AA3156" s="30">
        <f t="shared" si="499"/>
        <v>1.2305128205128204</v>
      </c>
    </row>
    <row r="3157" spans="1:27">
      <c r="A3157" s="20" t="s">
        <v>7787</v>
      </c>
      <c r="B3157" s="20" t="s">
        <v>7788</v>
      </c>
      <c r="C3157" s="25">
        <v>1300000</v>
      </c>
      <c r="D3157" s="22">
        <v>85</v>
      </c>
      <c r="E3157" s="22">
        <v>49</v>
      </c>
      <c r="F3157" s="22">
        <v>40</v>
      </c>
      <c r="G3157" s="22">
        <v>16000</v>
      </c>
      <c r="H3157" s="22" t="s">
        <v>5088</v>
      </c>
      <c r="I3157" s="26">
        <f>+IF(H3157='COSTOS VARIOS'!$C$1,'COSTOS VARIOS'!$C$2*'Precios ML'!V3157,'COSTOS VARIOS'!$B$2*'Precios ML'!V3157)</f>
        <v>173980</v>
      </c>
      <c r="J3157" s="22">
        <v>0</v>
      </c>
      <c r="K3157" s="27">
        <f t="shared" si="490"/>
        <v>10.4125</v>
      </c>
      <c r="L3157" s="27">
        <f t="shared" si="491"/>
        <v>10.4125</v>
      </c>
      <c r="M3157" s="26">
        <f>(INDEX(pesos!A:B,MATCH(L3157,pesos!A:A,1),2))</f>
        <v>16200</v>
      </c>
      <c r="N3157" s="26">
        <f>+R3157*'COSTOS VARIOS'!$O$1</f>
        <v>247000</v>
      </c>
      <c r="O3157" s="26">
        <f>+R3157*'COSTOS VARIOS'!$O$2</f>
        <v>5330</v>
      </c>
      <c r="P3157" s="26">
        <f>+R3157*'COSTOS VARIOS'!$O$3</f>
        <v>19500</v>
      </c>
      <c r="Q3157" s="26">
        <v>1</v>
      </c>
      <c r="R3157" s="26">
        <f t="shared" si="492"/>
        <v>1300000</v>
      </c>
      <c r="S3157" s="25">
        <f t="shared" si="493"/>
        <v>1762010</v>
      </c>
      <c r="T3157" s="28">
        <f t="shared" si="494"/>
        <v>-0.5063024613935222</v>
      </c>
      <c r="U3157" s="29">
        <f t="shared" si="495"/>
        <v>869900</v>
      </c>
      <c r="V3157" s="26">
        <f>+INDEX('LISTA DE PRECIOS EKM '!A:K,MATCH('Precios ML'!B3157,'LISTA DE PRECIOS EKM '!A:A,0),8)</f>
        <v>869900</v>
      </c>
      <c r="W3157" s="26">
        <f t="shared" si="496"/>
        <v>869900</v>
      </c>
      <c r="X3157" s="26">
        <f t="shared" si="497"/>
        <v>0</v>
      </c>
      <c r="Y3157" s="26"/>
      <c r="Z3157" s="26">
        <f t="shared" si="498"/>
        <v>869900</v>
      </c>
      <c r="AA3157" s="30">
        <f t="shared" si="499"/>
        <v>-0.3308461538461539</v>
      </c>
    </row>
    <row r="3158" spans="1:27">
      <c r="A3158" s="20" t="s">
        <v>7787</v>
      </c>
      <c r="B3158" s="20" t="s">
        <v>7788</v>
      </c>
      <c r="C3158" s="25">
        <v>1300000</v>
      </c>
      <c r="D3158" s="22">
        <v>85</v>
      </c>
      <c r="E3158" s="22">
        <v>49</v>
      </c>
      <c r="F3158" s="22">
        <v>40</v>
      </c>
      <c r="G3158" s="22">
        <v>16000</v>
      </c>
      <c r="H3158" s="22" t="s">
        <v>5088</v>
      </c>
      <c r="I3158" s="26">
        <f>+IF(H3158='COSTOS VARIOS'!$C$1,'COSTOS VARIOS'!$C$2*'Precios ML'!V3158,'COSTOS VARIOS'!$B$2*'Precios ML'!V3158)</f>
        <v>173980</v>
      </c>
      <c r="J3158" s="22">
        <v>0</v>
      </c>
      <c r="K3158" s="27">
        <f t="shared" si="490"/>
        <v>10.4125</v>
      </c>
      <c r="L3158" s="27">
        <f t="shared" si="491"/>
        <v>10.4125</v>
      </c>
      <c r="M3158" s="26">
        <f>(INDEX(pesos!A:B,MATCH(L3158,pesos!A:A,1),2))</f>
        <v>16200</v>
      </c>
      <c r="N3158" s="26">
        <f>+R3158*'COSTOS VARIOS'!$O$1</f>
        <v>247000</v>
      </c>
      <c r="O3158" s="26">
        <f>+R3158*'COSTOS VARIOS'!$O$2</f>
        <v>5330</v>
      </c>
      <c r="P3158" s="26">
        <f>+R3158*'COSTOS VARIOS'!$O$3</f>
        <v>19500</v>
      </c>
      <c r="Q3158" s="26">
        <v>1</v>
      </c>
      <c r="R3158" s="26">
        <f t="shared" si="492"/>
        <v>1300000</v>
      </c>
      <c r="S3158" s="25">
        <f t="shared" si="493"/>
        <v>1762010</v>
      </c>
      <c r="T3158" s="28">
        <f t="shared" si="494"/>
        <v>-0.5063024613935222</v>
      </c>
      <c r="U3158" s="29">
        <f t="shared" si="495"/>
        <v>869900</v>
      </c>
      <c r="V3158" s="26">
        <f>+INDEX('LISTA DE PRECIOS EKM '!A:K,MATCH('Precios ML'!B3158,'LISTA DE PRECIOS EKM '!A:A,0),8)</f>
        <v>869900</v>
      </c>
      <c r="W3158" s="26">
        <f t="shared" si="496"/>
        <v>869900</v>
      </c>
      <c r="X3158" s="26">
        <f t="shared" si="497"/>
        <v>0</v>
      </c>
      <c r="Y3158" s="26"/>
      <c r="Z3158" s="26">
        <f t="shared" si="498"/>
        <v>869900</v>
      </c>
      <c r="AA3158" s="30">
        <f t="shared" si="499"/>
        <v>-0.3308461538461539</v>
      </c>
    </row>
    <row r="3159" spans="1:27">
      <c r="A3159" s="20" t="s">
        <v>7789</v>
      </c>
      <c r="B3159" s="20" t="s">
        <v>7790</v>
      </c>
      <c r="C3159" s="25">
        <v>650000</v>
      </c>
      <c r="D3159" s="22">
        <v>85</v>
      </c>
      <c r="E3159" s="22">
        <v>49</v>
      </c>
      <c r="F3159" s="22">
        <v>40</v>
      </c>
      <c r="G3159" s="22">
        <v>16000</v>
      </c>
      <c r="H3159" s="22" t="s">
        <v>5088</v>
      </c>
      <c r="I3159" s="26">
        <f>+IF(H3159='COSTOS VARIOS'!$C$1,'COSTOS VARIOS'!$C$2*'Precios ML'!V3159,'COSTOS VARIOS'!$B$2*'Precios ML'!V3159)</f>
        <v>173980</v>
      </c>
      <c r="J3159" s="22">
        <v>0</v>
      </c>
      <c r="K3159" s="27">
        <f t="shared" si="490"/>
        <v>10.4125</v>
      </c>
      <c r="L3159" s="27">
        <f t="shared" si="491"/>
        <v>10.4125</v>
      </c>
      <c r="M3159" s="26">
        <f>(INDEX(pesos!A:B,MATCH(L3159,pesos!A:A,1),2))</f>
        <v>16200</v>
      </c>
      <c r="N3159" s="26">
        <f>+R3159*'COSTOS VARIOS'!$O$1</f>
        <v>123500</v>
      </c>
      <c r="O3159" s="26">
        <f>+R3159*'COSTOS VARIOS'!$O$2</f>
        <v>2665</v>
      </c>
      <c r="P3159" s="26">
        <f>+R3159*'COSTOS VARIOS'!$O$3</f>
        <v>9750</v>
      </c>
      <c r="Q3159" s="26">
        <v>1</v>
      </c>
      <c r="R3159" s="26">
        <f t="shared" si="492"/>
        <v>650000</v>
      </c>
      <c r="S3159" s="25">
        <f t="shared" si="493"/>
        <v>976095</v>
      </c>
      <c r="T3159" s="28">
        <f t="shared" si="494"/>
        <v>-0.10879576270752334</v>
      </c>
      <c r="U3159" s="29">
        <f t="shared" si="495"/>
        <v>869900</v>
      </c>
      <c r="V3159" s="26">
        <f>+INDEX('LISTA DE PRECIOS EKM '!A:K,MATCH('Precios ML'!B3159,'LISTA DE PRECIOS EKM '!A:A,0),8)</f>
        <v>869900</v>
      </c>
      <c r="W3159" s="26">
        <f t="shared" si="496"/>
        <v>869900</v>
      </c>
      <c r="X3159" s="26">
        <f t="shared" si="497"/>
        <v>0</v>
      </c>
      <c r="Y3159" s="26"/>
      <c r="Z3159" s="26">
        <f t="shared" si="498"/>
        <v>869900</v>
      </c>
      <c r="AA3159" s="30">
        <f t="shared" si="499"/>
        <v>0.3383076923076922</v>
      </c>
    </row>
    <row r="3160" spans="1:27">
      <c r="A3160" s="20" t="s">
        <v>7789</v>
      </c>
      <c r="B3160" s="20" t="s">
        <v>7790</v>
      </c>
      <c r="C3160" s="25">
        <v>650000</v>
      </c>
      <c r="D3160" s="22">
        <v>85</v>
      </c>
      <c r="E3160" s="22">
        <v>49</v>
      </c>
      <c r="F3160" s="22">
        <v>40</v>
      </c>
      <c r="G3160" s="22">
        <v>16000</v>
      </c>
      <c r="H3160" s="22" t="s">
        <v>5088</v>
      </c>
      <c r="I3160" s="26">
        <f>+IF(H3160='COSTOS VARIOS'!$C$1,'COSTOS VARIOS'!$C$2*'Precios ML'!V3160,'COSTOS VARIOS'!$B$2*'Precios ML'!V3160)</f>
        <v>173980</v>
      </c>
      <c r="J3160" s="22">
        <v>0</v>
      </c>
      <c r="K3160" s="27">
        <f t="shared" si="490"/>
        <v>10.4125</v>
      </c>
      <c r="L3160" s="27">
        <f t="shared" si="491"/>
        <v>10.4125</v>
      </c>
      <c r="M3160" s="26">
        <f>(INDEX(pesos!A:B,MATCH(L3160,pesos!A:A,1),2))</f>
        <v>16200</v>
      </c>
      <c r="N3160" s="26">
        <f>+R3160*'COSTOS VARIOS'!$O$1</f>
        <v>123500</v>
      </c>
      <c r="O3160" s="26">
        <f>+R3160*'COSTOS VARIOS'!$O$2</f>
        <v>2665</v>
      </c>
      <c r="P3160" s="26">
        <f>+R3160*'COSTOS VARIOS'!$O$3</f>
        <v>9750</v>
      </c>
      <c r="Q3160" s="26">
        <v>1</v>
      </c>
      <c r="R3160" s="26">
        <f t="shared" si="492"/>
        <v>650000</v>
      </c>
      <c r="S3160" s="25">
        <f t="shared" si="493"/>
        <v>976095</v>
      </c>
      <c r="T3160" s="28">
        <f t="shared" si="494"/>
        <v>-0.10879576270752334</v>
      </c>
      <c r="U3160" s="29">
        <f t="shared" si="495"/>
        <v>869900</v>
      </c>
      <c r="V3160" s="26">
        <f>+INDEX('LISTA DE PRECIOS EKM '!A:K,MATCH('Precios ML'!B3160,'LISTA DE PRECIOS EKM '!A:A,0),8)</f>
        <v>869900</v>
      </c>
      <c r="W3160" s="26">
        <f t="shared" si="496"/>
        <v>869900</v>
      </c>
      <c r="X3160" s="26">
        <f t="shared" si="497"/>
        <v>0</v>
      </c>
      <c r="Y3160" s="26"/>
      <c r="Z3160" s="26">
        <f t="shared" si="498"/>
        <v>869900</v>
      </c>
      <c r="AA3160" s="30">
        <f t="shared" si="499"/>
        <v>0.3383076923076922</v>
      </c>
    </row>
    <row r="3161" spans="1:27">
      <c r="A3161" s="20" t="s">
        <v>7791</v>
      </c>
      <c r="B3161" s="20" t="s">
        <v>7792</v>
      </c>
      <c r="C3161" s="25">
        <v>390000</v>
      </c>
      <c r="D3161" s="22">
        <v>85</v>
      </c>
      <c r="E3161" s="22">
        <v>49</v>
      </c>
      <c r="F3161" s="22">
        <v>40</v>
      </c>
      <c r="G3161" s="22">
        <v>16000</v>
      </c>
      <c r="H3161" s="22" t="s">
        <v>5088</v>
      </c>
      <c r="I3161" s="26">
        <f>+IF(H3161='COSTOS VARIOS'!$C$1,'COSTOS VARIOS'!$C$2*'Precios ML'!V3161,'COSTOS VARIOS'!$B$2*'Precios ML'!V3161)</f>
        <v>207980</v>
      </c>
      <c r="J3161" s="22">
        <v>0</v>
      </c>
      <c r="K3161" s="27">
        <f t="shared" si="490"/>
        <v>10.4125</v>
      </c>
      <c r="L3161" s="27">
        <f t="shared" si="491"/>
        <v>10.4125</v>
      </c>
      <c r="M3161" s="26">
        <f>(INDEX(pesos!A:B,MATCH(L3161,pesos!A:A,1),2))</f>
        <v>16200</v>
      </c>
      <c r="N3161" s="26">
        <f>+R3161*'COSTOS VARIOS'!$O$1</f>
        <v>74100</v>
      </c>
      <c r="O3161" s="26">
        <f>+R3161*'COSTOS VARIOS'!$O$2</f>
        <v>1599.0000000000002</v>
      </c>
      <c r="P3161" s="26">
        <f>+R3161*'COSTOS VARIOS'!$O$3</f>
        <v>5850</v>
      </c>
      <c r="Q3161" s="26">
        <v>1</v>
      </c>
      <c r="R3161" s="26">
        <f t="shared" si="492"/>
        <v>390000</v>
      </c>
      <c r="S3161" s="25">
        <f t="shared" si="493"/>
        <v>695729</v>
      </c>
      <c r="T3161" s="28">
        <f t="shared" si="494"/>
        <v>0.49469118004280399</v>
      </c>
      <c r="U3161" s="29">
        <f t="shared" si="495"/>
        <v>1039900</v>
      </c>
      <c r="V3161" s="26">
        <f>+INDEX('LISTA DE PRECIOS EKM '!A:K,MATCH('Precios ML'!B3161,'LISTA DE PRECIOS EKM '!A:A,0),8)</f>
        <v>1039900</v>
      </c>
      <c r="W3161" s="26">
        <f t="shared" si="496"/>
        <v>1039900</v>
      </c>
      <c r="X3161" s="26">
        <f t="shared" si="497"/>
        <v>0</v>
      </c>
      <c r="Y3161" s="26"/>
      <c r="Z3161" s="26">
        <f t="shared" si="498"/>
        <v>1039900</v>
      </c>
      <c r="AA3161" s="30">
        <f t="shared" si="499"/>
        <v>1.6664102564102565</v>
      </c>
    </row>
    <row r="3162" spans="1:27">
      <c r="A3162" s="20" t="s">
        <v>7791</v>
      </c>
      <c r="B3162" s="20" t="s">
        <v>7792</v>
      </c>
      <c r="C3162" s="25">
        <v>390000</v>
      </c>
      <c r="D3162" s="22">
        <v>85</v>
      </c>
      <c r="E3162" s="22">
        <v>49</v>
      </c>
      <c r="F3162" s="22">
        <v>40</v>
      </c>
      <c r="G3162" s="22">
        <v>16000</v>
      </c>
      <c r="H3162" s="22" t="s">
        <v>5088</v>
      </c>
      <c r="I3162" s="26">
        <f>+IF(H3162='COSTOS VARIOS'!$C$1,'COSTOS VARIOS'!$C$2*'Precios ML'!V3162,'COSTOS VARIOS'!$B$2*'Precios ML'!V3162)</f>
        <v>207980</v>
      </c>
      <c r="J3162" s="22">
        <v>0</v>
      </c>
      <c r="K3162" s="27">
        <f t="shared" si="490"/>
        <v>10.4125</v>
      </c>
      <c r="L3162" s="27">
        <f t="shared" si="491"/>
        <v>10.4125</v>
      </c>
      <c r="M3162" s="26">
        <f>(INDEX(pesos!A:B,MATCH(L3162,pesos!A:A,1),2))</f>
        <v>16200</v>
      </c>
      <c r="N3162" s="26">
        <f>+R3162*'COSTOS VARIOS'!$O$1</f>
        <v>74100</v>
      </c>
      <c r="O3162" s="26">
        <f>+R3162*'COSTOS VARIOS'!$O$2</f>
        <v>1599.0000000000002</v>
      </c>
      <c r="P3162" s="26">
        <f>+R3162*'COSTOS VARIOS'!$O$3</f>
        <v>5850</v>
      </c>
      <c r="Q3162" s="26">
        <v>1</v>
      </c>
      <c r="R3162" s="26">
        <f t="shared" si="492"/>
        <v>390000</v>
      </c>
      <c r="S3162" s="25">
        <f t="shared" si="493"/>
        <v>695729</v>
      </c>
      <c r="T3162" s="28">
        <f t="shared" si="494"/>
        <v>0.49469118004280399</v>
      </c>
      <c r="U3162" s="29">
        <f t="shared" si="495"/>
        <v>1039900</v>
      </c>
      <c r="V3162" s="26">
        <f>+INDEX('LISTA DE PRECIOS EKM '!A:K,MATCH('Precios ML'!B3162,'LISTA DE PRECIOS EKM '!A:A,0),8)</f>
        <v>1039900</v>
      </c>
      <c r="W3162" s="26">
        <f t="shared" si="496"/>
        <v>1039900</v>
      </c>
      <c r="X3162" s="26">
        <f t="shared" si="497"/>
        <v>0</v>
      </c>
      <c r="Y3162" s="26"/>
      <c r="Z3162" s="26">
        <f t="shared" si="498"/>
        <v>1039900</v>
      </c>
      <c r="AA3162" s="30">
        <f t="shared" si="499"/>
        <v>1.6664102564102565</v>
      </c>
    </row>
    <row r="3163" spans="1:27">
      <c r="A3163" s="20" t="s">
        <v>7793</v>
      </c>
      <c r="B3163" s="20" t="s">
        <v>7794</v>
      </c>
      <c r="C3163" s="25">
        <v>390000</v>
      </c>
      <c r="D3163" s="22">
        <v>85</v>
      </c>
      <c r="E3163" s="22">
        <v>49</v>
      </c>
      <c r="F3163" s="22">
        <v>40</v>
      </c>
      <c r="G3163" s="22">
        <v>16000</v>
      </c>
      <c r="H3163" s="22" t="s">
        <v>5088</v>
      </c>
      <c r="I3163" s="26">
        <f>+IF(H3163='COSTOS VARIOS'!$C$1,'COSTOS VARIOS'!$C$2*'Precios ML'!V3163,'COSTOS VARIOS'!$B$2*'Precios ML'!V3163)</f>
        <v>207980</v>
      </c>
      <c r="J3163" s="22">
        <v>0</v>
      </c>
      <c r="K3163" s="27">
        <f t="shared" si="490"/>
        <v>10.4125</v>
      </c>
      <c r="L3163" s="27">
        <f t="shared" si="491"/>
        <v>10.4125</v>
      </c>
      <c r="M3163" s="26">
        <f>(INDEX(pesos!A:B,MATCH(L3163,pesos!A:A,1),2))</f>
        <v>16200</v>
      </c>
      <c r="N3163" s="26">
        <f>+R3163*'COSTOS VARIOS'!$O$1</f>
        <v>74100</v>
      </c>
      <c r="O3163" s="26">
        <f>+R3163*'COSTOS VARIOS'!$O$2</f>
        <v>1599.0000000000002</v>
      </c>
      <c r="P3163" s="26">
        <f>+R3163*'COSTOS VARIOS'!$O$3</f>
        <v>5850</v>
      </c>
      <c r="Q3163" s="26">
        <v>1</v>
      </c>
      <c r="R3163" s="26">
        <f t="shared" si="492"/>
        <v>390000</v>
      </c>
      <c r="S3163" s="25">
        <f t="shared" si="493"/>
        <v>695729</v>
      </c>
      <c r="T3163" s="28">
        <f t="shared" si="494"/>
        <v>0.49469118004280399</v>
      </c>
      <c r="U3163" s="29">
        <f t="shared" si="495"/>
        <v>1039900</v>
      </c>
      <c r="V3163" s="26">
        <f>+INDEX('LISTA DE PRECIOS EKM '!A:K,MATCH('Precios ML'!B3163,'LISTA DE PRECIOS EKM '!A:A,0),8)</f>
        <v>1039900</v>
      </c>
      <c r="W3163" s="26">
        <f t="shared" si="496"/>
        <v>1039900</v>
      </c>
      <c r="X3163" s="26">
        <f t="shared" si="497"/>
        <v>0</v>
      </c>
      <c r="Y3163" s="26"/>
      <c r="Z3163" s="26">
        <f t="shared" si="498"/>
        <v>1039900</v>
      </c>
      <c r="AA3163" s="30">
        <f t="shared" si="499"/>
        <v>1.6664102564102565</v>
      </c>
    </row>
    <row r="3164" spans="1:27">
      <c r="A3164" s="20" t="s">
        <v>7793</v>
      </c>
      <c r="B3164" s="20" t="s">
        <v>7794</v>
      </c>
      <c r="C3164" s="25">
        <v>390000</v>
      </c>
      <c r="D3164" s="22">
        <v>85</v>
      </c>
      <c r="E3164" s="22">
        <v>49</v>
      </c>
      <c r="F3164" s="22">
        <v>40</v>
      </c>
      <c r="G3164" s="22">
        <v>16000</v>
      </c>
      <c r="H3164" s="22" t="s">
        <v>5088</v>
      </c>
      <c r="I3164" s="26">
        <f>+IF(H3164='COSTOS VARIOS'!$C$1,'COSTOS VARIOS'!$C$2*'Precios ML'!V3164,'COSTOS VARIOS'!$B$2*'Precios ML'!V3164)</f>
        <v>207980</v>
      </c>
      <c r="J3164" s="22">
        <v>0</v>
      </c>
      <c r="K3164" s="27">
        <f t="shared" si="490"/>
        <v>10.4125</v>
      </c>
      <c r="L3164" s="27">
        <f t="shared" si="491"/>
        <v>10.4125</v>
      </c>
      <c r="M3164" s="26">
        <f>(INDEX(pesos!A:B,MATCH(L3164,pesos!A:A,1),2))</f>
        <v>16200</v>
      </c>
      <c r="N3164" s="26">
        <f>+R3164*'COSTOS VARIOS'!$O$1</f>
        <v>74100</v>
      </c>
      <c r="O3164" s="26">
        <f>+R3164*'COSTOS VARIOS'!$O$2</f>
        <v>1599.0000000000002</v>
      </c>
      <c r="P3164" s="26">
        <f>+R3164*'COSTOS VARIOS'!$O$3</f>
        <v>5850</v>
      </c>
      <c r="Q3164" s="26">
        <v>1</v>
      </c>
      <c r="R3164" s="26">
        <f t="shared" si="492"/>
        <v>390000</v>
      </c>
      <c r="S3164" s="25">
        <f t="shared" si="493"/>
        <v>695729</v>
      </c>
      <c r="T3164" s="28">
        <f t="shared" si="494"/>
        <v>0.49469118004280399</v>
      </c>
      <c r="U3164" s="29">
        <f t="shared" si="495"/>
        <v>1039900</v>
      </c>
      <c r="V3164" s="26">
        <f>+INDEX('LISTA DE PRECIOS EKM '!A:K,MATCH('Precios ML'!B3164,'LISTA DE PRECIOS EKM '!A:A,0),8)</f>
        <v>1039900</v>
      </c>
      <c r="W3164" s="26">
        <f t="shared" si="496"/>
        <v>1039900</v>
      </c>
      <c r="X3164" s="26">
        <f t="shared" si="497"/>
        <v>0</v>
      </c>
      <c r="Y3164" s="26"/>
      <c r="Z3164" s="26">
        <f t="shared" si="498"/>
        <v>1039900</v>
      </c>
      <c r="AA3164" s="30">
        <f t="shared" si="499"/>
        <v>1.6664102564102565</v>
      </c>
    </row>
    <row r="3165" spans="1:27">
      <c r="A3165" s="20" t="s">
        <v>7795</v>
      </c>
      <c r="B3165" s="20" t="s">
        <v>7796</v>
      </c>
      <c r="C3165" s="25">
        <v>390000</v>
      </c>
      <c r="D3165" s="22">
        <v>85</v>
      </c>
      <c r="E3165" s="22">
        <v>49</v>
      </c>
      <c r="F3165" s="22">
        <v>40</v>
      </c>
      <c r="G3165" s="22">
        <v>16000</v>
      </c>
      <c r="H3165" s="22" t="s">
        <v>5088</v>
      </c>
      <c r="I3165" s="26">
        <f>+IF(H3165='COSTOS VARIOS'!$C$1,'COSTOS VARIOS'!$C$2*'Precios ML'!V3165,'COSTOS VARIOS'!$B$2*'Precios ML'!V3165)</f>
        <v>207980</v>
      </c>
      <c r="J3165" s="22">
        <v>0</v>
      </c>
      <c r="K3165" s="27">
        <f t="shared" si="490"/>
        <v>10.4125</v>
      </c>
      <c r="L3165" s="27">
        <f t="shared" si="491"/>
        <v>10.4125</v>
      </c>
      <c r="M3165" s="26">
        <f>(INDEX(pesos!A:B,MATCH(L3165,pesos!A:A,1),2))</f>
        <v>16200</v>
      </c>
      <c r="N3165" s="26">
        <f>+R3165*'COSTOS VARIOS'!$O$1</f>
        <v>74100</v>
      </c>
      <c r="O3165" s="26">
        <f>+R3165*'COSTOS VARIOS'!$O$2</f>
        <v>1599.0000000000002</v>
      </c>
      <c r="P3165" s="26">
        <f>+R3165*'COSTOS VARIOS'!$O$3</f>
        <v>5850</v>
      </c>
      <c r="Q3165" s="26">
        <v>1</v>
      </c>
      <c r="R3165" s="26">
        <f t="shared" si="492"/>
        <v>390000</v>
      </c>
      <c r="S3165" s="25">
        <f t="shared" si="493"/>
        <v>695729</v>
      </c>
      <c r="T3165" s="28">
        <f t="shared" si="494"/>
        <v>0.49469118004280399</v>
      </c>
      <c r="U3165" s="29">
        <f t="shared" si="495"/>
        <v>1039900</v>
      </c>
      <c r="V3165" s="26">
        <f>+INDEX('LISTA DE PRECIOS EKM '!A:K,MATCH('Precios ML'!B3165,'LISTA DE PRECIOS EKM '!A:A,0),8)</f>
        <v>1039900</v>
      </c>
      <c r="W3165" s="26">
        <f t="shared" si="496"/>
        <v>1039900</v>
      </c>
      <c r="X3165" s="26">
        <f t="shared" si="497"/>
        <v>0</v>
      </c>
      <c r="Y3165" s="26"/>
      <c r="Z3165" s="26">
        <f t="shared" si="498"/>
        <v>1039900</v>
      </c>
      <c r="AA3165" s="30">
        <f t="shared" si="499"/>
        <v>1.6664102564102565</v>
      </c>
    </row>
    <row r="3166" spans="1:27">
      <c r="A3166" s="20" t="s">
        <v>7795</v>
      </c>
      <c r="B3166" s="20" t="s">
        <v>7796</v>
      </c>
      <c r="C3166" s="25">
        <v>390000</v>
      </c>
      <c r="D3166" s="22">
        <v>85</v>
      </c>
      <c r="E3166" s="22">
        <v>49</v>
      </c>
      <c r="F3166" s="22">
        <v>40</v>
      </c>
      <c r="G3166" s="22">
        <v>16000</v>
      </c>
      <c r="H3166" s="22" t="s">
        <v>5088</v>
      </c>
      <c r="I3166" s="26">
        <f>+IF(H3166='COSTOS VARIOS'!$C$1,'COSTOS VARIOS'!$C$2*'Precios ML'!V3166,'COSTOS VARIOS'!$B$2*'Precios ML'!V3166)</f>
        <v>207980</v>
      </c>
      <c r="J3166" s="22">
        <v>0</v>
      </c>
      <c r="K3166" s="27">
        <f t="shared" si="490"/>
        <v>10.4125</v>
      </c>
      <c r="L3166" s="27">
        <f t="shared" si="491"/>
        <v>10.4125</v>
      </c>
      <c r="M3166" s="26">
        <f>(INDEX(pesos!A:B,MATCH(L3166,pesos!A:A,1),2))</f>
        <v>16200</v>
      </c>
      <c r="N3166" s="26">
        <f>+R3166*'COSTOS VARIOS'!$O$1</f>
        <v>74100</v>
      </c>
      <c r="O3166" s="26">
        <f>+R3166*'COSTOS VARIOS'!$O$2</f>
        <v>1599.0000000000002</v>
      </c>
      <c r="P3166" s="26">
        <f>+R3166*'COSTOS VARIOS'!$O$3</f>
        <v>5850</v>
      </c>
      <c r="Q3166" s="26">
        <v>1</v>
      </c>
      <c r="R3166" s="26">
        <f t="shared" si="492"/>
        <v>390000</v>
      </c>
      <c r="S3166" s="25">
        <f t="shared" si="493"/>
        <v>695729</v>
      </c>
      <c r="T3166" s="28">
        <f t="shared" si="494"/>
        <v>0.49469118004280399</v>
      </c>
      <c r="U3166" s="29">
        <f t="shared" si="495"/>
        <v>1039900</v>
      </c>
      <c r="V3166" s="26">
        <f>+INDEX('LISTA DE PRECIOS EKM '!A:K,MATCH('Precios ML'!B3166,'LISTA DE PRECIOS EKM '!A:A,0),8)</f>
        <v>1039900</v>
      </c>
      <c r="W3166" s="26">
        <f t="shared" si="496"/>
        <v>1039900</v>
      </c>
      <c r="X3166" s="26">
        <f t="shared" si="497"/>
        <v>0</v>
      </c>
      <c r="Y3166" s="26"/>
      <c r="Z3166" s="26">
        <f t="shared" si="498"/>
        <v>1039900</v>
      </c>
      <c r="AA3166" s="30">
        <f t="shared" si="499"/>
        <v>1.6664102564102565</v>
      </c>
    </row>
    <row r="3167" spans="1:27">
      <c r="A3167" s="20" t="s">
        <v>7797</v>
      </c>
      <c r="B3167" s="20" t="s">
        <v>7798</v>
      </c>
      <c r="C3167" s="25">
        <v>490000</v>
      </c>
      <c r="D3167" s="22">
        <v>85</v>
      </c>
      <c r="E3167" s="22">
        <v>49</v>
      </c>
      <c r="F3167" s="22">
        <v>40</v>
      </c>
      <c r="G3167" s="22">
        <v>16000</v>
      </c>
      <c r="H3167" s="22" t="s">
        <v>5088</v>
      </c>
      <c r="I3167" s="26">
        <f>+IF(H3167='COSTOS VARIOS'!$C$1,'COSTOS VARIOS'!$C$2*'Precios ML'!V3167,'COSTOS VARIOS'!$B$2*'Precios ML'!V3167)</f>
        <v>195980</v>
      </c>
      <c r="J3167" s="22">
        <v>0</v>
      </c>
      <c r="K3167" s="27">
        <f t="shared" si="490"/>
        <v>10.4125</v>
      </c>
      <c r="L3167" s="27">
        <f t="shared" si="491"/>
        <v>10.4125</v>
      </c>
      <c r="M3167" s="26">
        <f>(INDEX(pesos!A:B,MATCH(L3167,pesos!A:A,1),2))</f>
        <v>16200</v>
      </c>
      <c r="N3167" s="26">
        <f>+R3167*'COSTOS VARIOS'!$O$1</f>
        <v>93100</v>
      </c>
      <c r="O3167" s="26">
        <f>+R3167*'COSTOS VARIOS'!$O$2</f>
        <v>2009.0000000000002</v>
      </c>
      <c r="P3167" s="26">
        <f>+R3167*'COSTOS VARIOS'!$O$3</f>
        <v>7350</v>
      </c>
      <c r="Q3167" s="26">
        <v>1</v>
      </c>
      <c r="R3167" s="26">
        <f t="shared" si="492"/>
        <v>490000</v>
      </c>
      <c r="S3167" s="25">
        <f t="shared" si="493"/>
        <v>804639</v>
      </c>
      <c r="T3167" s="28">
        <f t="shared" si="494"/>
        <v>0.21781320567360019</v>
      </c>
      <c r="U3167" s="29">
        <f t="shared" si="495"/>
        <v>979900</v>
      </c>
      <c r="V3167" s="26">
        <f>+INDEX('LISTA DE PRECIOS EKM '!A:K,MATCH('Precios ML'!B3167,'LISTA DE PRECIOS EKM '!A:A,0),8)</f>
        <v>979900</v>
      </c>
      <c r="W3167" s="26">
        <f t="shared" si="496"/>
        <v>979900</v>
      </c>
      <c r="X3167" s="26">
        <f t="shared" si="497"/>
        <v>0</v>
      </c>
      <c r="Y3167" s="26"/>
      <c r="Z3167" s="26">
        <f t="shared" si="498"/>
        <v>979900</v>
      </c>
      <c r="AA3167" s="30">
        <f t="shared" si="499"/>
        <v>0.99979591836734705</v>
      </c>
    </row>
    <row r="3168" spans="1:27">
      <c r="A3168" s="20" t="s">
        <v>7797</v>
      </c>
      <c r="B3168" s="20" t="s">
        <v>7798</v>
      </c>
      <c r="C3168" s="25">
        <v>490000</v>
      </c>
      <c r="D3168" s="22">
        <v>85</v>
      </c>
      <c r="E3168" s="22">
        <v>49</v>
      </c>
      <c r="F3168" s="22">
        <v>40</v>
      </c>
      <c r="G3168" s="22">
        <v>16000</v>
      </c>
      <c r="H3168" s="22" t="s">
        <v>5088</v>
      </c>
      <c r="I3168" s="26">
        <f>+IF(H3168='COSTOS VARIOS'!$C$1,'COSTOS VARIOS'!$C$2*'Precios ML'!V3168,'COSTOS VARIOS'!$B$2*'Precios ML'!V3168)</f>
        <v>195980</v>
      </c>
      <c r="J3168" s="22">
        <v>0</v>
      </c>
      <c r="K3168" s="27">
        <f t="shared" si="490"/>
        <v>10.4125</v>
      </c>
      <c r="L3168" s="27">
        <f t="shared" si="491"/>
        <v>10.4125</v>
      </c>
      <c r="M3168" s="26">
        <f>(INDEX(pesos!A:B,MATCH(L3168,pesos!A:A,1),2))</f>
        <v>16200</v>
      </c>
      <c r="N3168" s="26">
        <f>+R3168*'COSTOS VARIOS'!$O$1</f>
        <v>93100</v>
      </c>
      <c r="O3168" s="26">
        <f>+R3168*'COSTOS VARIOS'!$O$2</f>
        <v>2009.0000000000002</v>
      </c>
      <c r="P3168" s="26">
        <f>+R3168*'COSTOS VARIOS'!$O$3</f>
        <v>7350</v>
      </c>
      <c r="Q3168" s="26">
        <v>1</v>
      </c>
      <c r="R3168" s="26">
        <f t="shared" si="492"/>
        <v>490000</v>
      </c>
      <c r="S3168" s="25">
        <f t="shared" si="493"/>
        <v>804639</v>
      </c>
      <c r="T3168" s="28">
        <f t="shared" si="494"/>
        <v>0.21781320567360019</v>
      </c>
      <c r="U3168" s="29">
        <f t="shared" si="495"/>
        <v>979900</v>
      </c>
      <c r="V3168" s="26">
        <f>+INDEX('LISTA DE PRECIOS EKM '!A:K,MATCH('Precios ML'!B3168,'LISTA DE PRECIOS EKM '!A:A,0),8)</f>
        <v>979900</v>
      </c>
      <c r="W3168" s="26">
        <f t="shared" si="496"/>
        <v>979900</v>
      </c>
      <c r="X3168" s="26">
        <f t="shared" si="497"/>
        <v>0</v>
      </c>
      <c r="Y3168" s="26"/>
      <c r="Z3168" s="26">
        <f t="shared" si="498"/>
        <v>979900</v>
      </c>
      <c r="AA3168" s="30">
        <f t="shared" si="499"/>
        <v>0.99979591836734705</v>
      </c>
    </row>
    <row r="3169" spans="1:27">
      <c r="A3169" s="20" t="s">
        <v>7799</v>
      </c>
      <c r="B3169" s="20" t="s">
        <v>7800</v>
      </c>
      <c r="C3169" s="25">
        <v>490000</v>
      </c>
      <c r="D3169" s="22">
        <v>85</v>
      </c>
      <c r="E3169" s="22">
        <v>49</v>
      </c>
      <c r="F3169" s="22">
        <v>40</v>
      </c>
      <c r="G3169" s="22">
        <v>16000</v>
      </c>
      <c r="H3169" s="22" t="s">
        <v>5088</v>
      </c>
      <c r="I3169" s="26">
        <f>+IF(H3169='COSTOS VARIOS'!$C$1,'COSTOS VARIOS'!$C$2*'Precios ML'!V3169,'COSTOS VARIOS'!$B$2*'Precios ML'!V3169)</f>
        <v>195980</v>
      </c>
      <c r="J3169" s="22">
        <v>0</v>
      </c>
      <c r="K3169" s="27">
        <f t="shared" si="490"/>
        <v>10.4125</v>
      </c>
      <c r="L3169" s="27">
        <f t="shared" si="491"/>
        <v>10.4125</v>
      </c>
      <c r="M3169" s="26">
        <f>(INDEX(pesos!A:B,MATCH(L3169,pesos!A:A,1),2))</f>
        <v>16200</v>
      </c>
      <c r="N3169" s="26">
        <f>+R3169*'COSTOS VARIOS'!$O$1</f>
        <v>93100</v>
      </c>
      <c r="O3169" s="26">
        <f>+R3169*'COSTOS VARIOS'!$O$2</f>
        <v>2009.0000000000002</v>
      </c>
      <c r="P3169" s="26">
        <f>+R3169*'COSTOS VARIOS'!$O$3</f>
        <v>7350</v>
      </c>
      <c r="Q3169" s="26">
        <v>1</v>
      </c>
      <c r="R3169" s="26">
        <f t="shared" si="492"/>
        <v>490000</v>
      </c>
      <c r="S3169" s="25">
        <f t="shared" si="493"/>
        <v>804639</v>
      </c>
      <c r="T3169" s="28">
        <f t="shared" si="494"/>
        <v>0.21781320567360019</v>
      </c>
      <c r="U3169" s="29">
        <f t="shared" si="495"/>
        <v>979900</v>
      </c>
      <c r="V3169" s="26">
        <f>+INDEX('LISTA DE PRECIOS EKM '!A:K,MATCH('Precios ML'!B3169,'LISTA DE PRECIOS EKM '!A:A,0),8)</f>
        <v>979900</v>
      </c>
      <c r="W3169" s="26">
        <f t="shared" si="496"/>
        <v>979900</v>
      </c>
      <c r="X3169" s="26">
        <f t="shared" si="497"/>
        <v>0</v>
      </c>
      <c r="Y3169" s="26"/>
      <c r="Z3169" s="26">
        <f t="shared" si="498"/>
        <v>979900</v>
      </c>
      <c r="AA3169" s="30">
        <f t="shared" si="499"/>
        <v>0.99979591836734705</v>
      </c>
    </row>
    <row r="3170" spans="1:27">
      <c r="A3170" s="20" t="s">
        <v>7799</v>
      </c>
      <c r="B3170" s="20" t="s">
        <v>7800</v>
      </c>
      <c r="C3170" s="25">
        <v>490000</v>
      </c>
      <c r="D3170" s="22">
        <v>85</v>
      </c>
      <c r="E3170" s="22">
        <v>49</v>
      </c>
      <c r="F3170" s="22">
        <v>40</v>
      </c>
      <c r="G3170" s="22">
        <v>16000</v>
      </c>
      <c r="H3170" s="22" t="s">
        <v>5088</v>
      </c>
      <c r="I3170" s="26">
        <f>+IF(H3170='COSTOS VARIOS'!$C$1,'COSTOS VARIOS'!$C$2*'Precios ML'!V3170,'COSTOS VARIOS'!$B$2*'Precios ML'!V3170)</f>
        <v>195980</v>
      </c>
      <c r="J3170" s="22">
        <v>0</v>
      </c>
      <c r="K3170" s="27">
        <f t="shared" si="490"/>
        <v>10.4125</v>
      </c>
      <c r="L3170" s="27">
        <f t="shared" si="491"/>
        <v>10.4125</v>
      </c>
      <c r="M3170" s="26">
        <f>(INDEX(pesos!A:B,MATCH(L3170,pesos!A:A,1),2))</f>
        <v>16200</v>
      </c>
      <c r="N3170" s="26">
        <f>+R3170*'COSTOS VARIOS'!$O$1</f>
        <v>93100</v>
      </c>
      <c r="O3170" s="26">
        <f>+R3170*'COSTOS VARIOS'!$O$2</f>
        <v>2009.0000000000002</v>
      </c>
      <c r="P3170" s="26">
        <f>+R3170*'COSTOS VARIOS'!$O$3</f>
        <v>7350</v>
      </c>
      <c r="Q3170" s="26">
        <v>1</v>
      </c>
      <c r="R3170" s="26">
        <f t="shared" si="492"/>
        <v>490000</v>
      </c>
      <c r="S3170" s="25">
        <f t="shared" si="493"/>
        <v>804639</v>
      </c>
      <c r="T3170" s="28">
        <f t="shared" si="494"/>
        <v>0.21781320567360019</v>
      </c>
      <c r="U3170" s="29">
        <f t="shared" si="495"/>
        <v>979900</v>
      </c>
      <c r="V3170" s="26">
        <f>+INDEX('LISTA DE PRECIOS EKM '!A:K,MATCH('Precios ML'!B3170,'LISTA DE PRECIOS EKM '!A:A,0),8)</f>
        <v>979900</v>
      </c>
      <c r="W3170" s="26">
        <f t="shared" si="496"/>
        <v>979900</v>
      </c>
      <c r="X3170" s="26">
        <f t="shared" si="497"/>
        <v>0</v>
      </c>
      <c r="Y3170" s="26"/>
      <c r="Z3170" s="26">
        <f t="shared" si="498"/>
        <v>979900</v>
      </c>
      <c r="AA3170" s="30">
        <f t="shared" si="499"/>
        <v>0.99979591836734705</v>
      </c>
    </row>
    <row r="3171" spans="1:27">
      <c r="A3171" s="20" t="s">
        <v>7801</v>
      </c>
      <c r="B3171" s="20" t="s">
        <v>7802</v>
      </c>
      <c r="C3171" s="25">
        <v>490000</v>
      </c>
      <c r="D3171" s="22">
        <v>85</v>
      </c>
      <c r="E3171" s="22">
        <v>49</v>
      </c>
      <c r="F3171" s="22">
        <v>40</v>
      </c>
      <c r="G3171" s="22">
        <v>16000</v>
      </c>
      <c r="H3171" s="22" t="s">
        <v>5088</v>
      </c>
      <c r="I3171" s="26">
        <f>+IF(H3171='COSTOS VARIOS'!$C$1,'COSTOS VARIOS'!$C$2*'Precios ML'!V3171,'COSTOS VARIOS'!$B$2*'Precios ML'!V3171)</f>
        <v>195980</v>
      </c>
      <c r="J3171" s="22">
        <v>0</v>
      </c>
      <c r="K3171" s="27">
        <f t="shared" si="490"/>
        <v>10.4125</v>
      </c>
      <c r="L3171" s="27">
        <f t="shared" si="491"/>
        <v>10.4125</v>
      </c>
      <c r="M3171" s="26">
        <f>(INDEX(pesos!A:B,MATCH(L3171,pesos!A:A,1),2))</f>
        <v>16200</v>
      </c>
      <c r="N3171" s="26">
        <f>+R3171*'COSTOS VARIOS'!$O$1</f>
        <v>93100</v>
      </c>
      <c r="O3171" s="26">
        <f>+R3171*'COSTOS VARIOS'!$O$2</f>
        <v>2009.0000000000002</v>
      </c>
      <c r="P3171" s="26">
        <f>+R3171*'COSTOS VARIOS'!$O$3</f>
        <v>7350</v>
      </c>
      <c r="Q3171" s="26">
        <v>1</v>
      </c>
      <c r="R3171" s="26">
        <f t="shared" si="492"/>
        <v>490000</v>
      </c>
      <c r="S3171" s="25">
        <f t="shared" si="493"/>
        <v>804639</v>
      </c>
      <c r="T3171" s="28">
        <f t="shared" si="494"/>
        <v>0.21781320567360019</v>
      </c>
      <c r="U3171" s="29">
        <f t="shared" si="495"/>
        <v>979900</v>
      </c>
      <c r="V3171" s="26">
        <f>+INDEX('LISTA DE PRECIOS EKM '!A:K,MATCH('Precios ML'!B3171,'LISTA DE PRECIOS EKM '!A:A,0),8)</f>
        <v>979900</v>
      </c>
      <c r="W3171" s="26">
        <f t="shared" si="496"/>
        <v>979900</v>
      </c>
      <c r="X3171" s="26">
        <f t="shared" si="497"/>
        <v>0</v>
      </c>
      <c r="Y3171" s="26"/>
      <c r="Z3171" s="26">
        <f t="shared" si="498"/>
        <v>979900</v>
      </c>
      <c r="AA3171" s="30">
        <f t="shared" si="499"/>
        <v>0.99979591836734705</v>
      </c>
    </row>
    <row r="3172" spans="1:27">
      <c r="A3172" s="20" t="s">
        <v>7801</v>
      </c>
      <c r="B3172" s="20" t="s">
        <v>7802</v>
      </c>
      <c r="C3172" s="25">
        <v>490000</v>
      </c>
      <c r="D3172" s="22">
        <v>85</v>
      </c>
      <c r="E3172" s="22">
        <v>49</v>
      </c>
      <c r="F3172" s="22">
        <v>40</v>
      </c>
      <c r="G3172" s="22">
        <v>16000</v>
      </c>
      <c r="H3172" s="22" t="s">
        <v>5088</v>
      </c>
      <c r="I3172" s="26">
        <f>+IF(H3172='COSTOS VARIOS'!$C$1,'COSTOS VARIOS'!$C$2*'Precios ML'!V3172,'COSTOS VARIOS'!$B$2*'Precios ML'!V3172)</f>
        <v>195980</v>
      </c>
      <c r="J3172" s="22">
        <v>0</v>
      </c>
      <c r="K3172" s="27">
        <f t="shared" si="490"/>
        <v>10.4125</v>
      </c>
      <c r="L3172" s="27">
        <f t="shared" si="491"/>
        <v>10.4125</v>
      </c>
      <c r="M3172" s="26">
        <f>(INDEX(pesos!A:B,MATCH(L3172,pesos!A:A,1),2))</f>
        <v>16200</v>
      </c>
      <c r="N3172" s="26">
        <f>+R3172*'COSTOS VARIOS'!$O$1</f>
        <v>93100</v>
      </c>
      <c r="O3172" s="26">
        <f>+R3172*'COSTOS VARIOS'!$O$2</f>
        <v>2009.0000000000002</v>
      </c>
      <c r="P3172" s="26">
        <f>+R3172*'COSTOS VARIOS'!$O$3</f>
        <v>7350</v>
      </c>
      <c r="Q3172" s="26">
        <v>1</v>
      </c>
      <c r="R3172" s="26">
        <f t="shared" si="492"/>
        <v>490000</v>
      </c>
      <c r="S3172" s="25">
        <f t="shared" si="493"/>
        <v>804639</v>
      </c>
      <c r="T3172" s="28">
        <f t="shared" si="494"/>
        <v>0.21781320567360019</v>
      </c>
      <c r="U3172" s="29">
        <f t="shared" si="495"/>
        <v>979900</v>
      </c>
      <c r="V3172" s="26">
        <f>+INDEX('LISTA DE PRECIOS EKM '!A:K,MATCH('Precios ML'!B3172,'LISTA DE PRECIOS EKM '!A:A,0),8)</f>
        <v>979900</v>
      </c>
      <c r="W3172" s="26">
        <f t="shared" si="496"/>
        <v>979900</v>
      </c>
      <c r="X3172" s="26">
        <f t="shared" si="497"/>
        <v>0</v>
      </c>
      <c r="Y3172" s="26"/>
      <c r="Z3172" s="26">
        <f t="shared" si="498"/>
        <v>979900</v>
      </c>
      <c r="AA3172" s="30">
        <f t="shared" si="499"/>
        <v>0.99979591836734705</v>
      </c>
    </row>
    <row r="3173" spans="1:27">
      <c r="A3173" s="20" t="s">
        <v>7803</v>
      </c>
      <c r="B3173" s="20" t="s">
        <v>7804</v>
      </c>
      <c r="C3173" s="25">
        <v>490000</v>
      </c>
      <c r="D3173" s="22">
        <v>85</v>
      </c>
      <c r="E3173" s="22">
        <v>49</v>
      </c>
      <c r="F3173" s="22">
        <v>40</v>
      </c>
      <c r="G3173" s="22">
        <v>16000</v>
      </c>
      <c r="H3173" s="22" t="s">
        <v>5088</v>
      </c>
      <c r="I3173" s="26">
        <f>+IF(H3173='COSTOS VARIOS'!$C$1,'COSTOS VARIOS'!$C$2*'Precios ML'!V3173,'COSTOS VARIOS'!$B$2*'Precios ML'!V3173)</f>
        <v>195980</v>
      </c>
      <c r="J3173" s="22">
        <v>0</v>
      </c>
      <c r="K3173" s="27">
        <f t="shared" si="490"/>
        <v>10.4125</v>
      </c>
      <c r="L3173" s="27">
        <f t="shared" si="491"/>
        <v>10.4125</v>
      </c>
      <c r="M3173" s="26">
        <f>(INDEX(pesos!A:B,MATCH(L3173,pesos!A:A,1),2))</f>
        <v>16200</v>
      </c>
      <c r="N3173" s="26">
        <f>+R3173*'COSTOS VARIOS'!$O$1</f>
        <v>93100</v>
      </c>
      <c r="O3173" s="26">
        <f>+R3173*'COSTOS VARIOS'!$O$2</f>
        <v>2009.0000000000002</v>
      </c>
      <c r="P3173" s="26">
        <f>+R3173*'COSTOS VARIOS'!$O$3</f>
        <v>7350</v>
      </c>
      <c r="Q3173" s="26">
        <v>1</v>
      </c>
      <c r="R3173" s="26">
        <f t="shared" si="492"/>
        <v>490000</v>
      </c>
      <c r="S3173" s="25">
        <f t="shared" si="493"/>
        <v>804639</v>
      </c>
      <c r="T3173" s="28">
        <f t="shared" si="494"/>
        <v>0.21781320567360019</v>
      </c>
      <c r="U3173" s="29">
        <f t="shared" si="495"/>
        <v>979900</v>
      </c>
      <c r="V3173" s="26">
        <f>+INDEX('LISTA DE PRECIOS EKM '!A:K,MATCH('Precios ML'!B3173,'LISTA DE PRECIOS EKM '!A:A,0),8)</f>
        <v>979900</v>
      </c>
      <c r="W3173" s="26">
        <f t="shared" si="496"/>
        <v>979900</v>
      </c>
      <c r="X3173" s="26">
        <f t="shared" si="497"/>
        <v>0</v>
      </c>
      <c r="Y3173" s="26"/>
      <c r="Z3173" s="26">
        <f t="shared" si="498"/>
        <v>979900</v>
      </c>
      <c r="AA3173" s="30">
        <f t="shared" si="499"/>
        <v>0.99979591836734705</v>
      </c>
    </row>
    <row r="3174" spans="1:27">
      <c r="A3174" s="20" t="s">
        <v>7803</v>
      </c>
      <c r="B3174" s="20" t="s">
        <v>7804</v>
      </c>
      <c r="C3174" s="25">
        <v>490000</v>
      </c>
      <c r="D3174" s="22">
        <v>85</v>
      </c>
      <c r="E3174" s="22">
        <v>49</v>
      </c>
      <c r="F3174" s="22">
        <v>40</v>
      </c>
      <c r="G3174" s="22">
        <v>16000</v>
      </c>
      <c r="H3174" s="22" t="s">
        <v>5088</v>
      </c>
      <c r="I3174" s="26">
        <f>+IF(H3174='COSTOS VARIOS'!$C$1,'COSTOS VARIOS'!$C$2*'Precios ML'!V3174,'COSTOS VARIOS'!$B$2*'Precios ML'!V3174)</f>
        <v>195980</v>
      </c>
      <c r="J3174" s="22">
        <v>0</v>
      </c>
      <c r="K3174" s="27">
        <f t="shared" si="490"/>
        <v>10.4125</v>
      </c>
      <c r="L3174" s="27">
        <f t="shared" si="491"/>
        <v>10.4125</v>
      </c>
      <c r="M3174" s="26">
        <f>(INDEX(pesos!A:B,MATCH(L3174,pesos!A:A,1),2))</f>
        <v>16200</v>
      </c>
      <c r="N3174" s="26">
        <f>+R3174*'COSTOS VARIOS'!$O$1</f>
        <v>93100</v>
      </c>
      <c r="O3174" s="26">
        <f>+R3174*'COSTOS VARIOS'!$O$2</f>
        <v>2009.0000000000002</v>
      </c>
      <c r="P3174" s="26">
        <f>+R3174*'COSTOS VARIOS'!$O$3</f>
        <v>7350</v>
      </c>
      <c r="Q3174" s="26">
        <v>1</v>
      </c>
      <c r="R3174" s="26">
        <f t="shared" si="492"/>
        <v>490000</v>
      </c>
      <c r="S3174" s="25">
        <f t="shared" si="493"/>
        <v>804639</v>
      </c>
      <c r="T3174" s="28">
        <f t="shared" si="494"/>
        <v>0.21781320567360019</v>
      </c>
      <c r="U3174" s="29">
        <f t="shared" si="495"/>
        <v>979900</v>
      </c>
      <c r="V3174" s="26">
        <f>+INDEX('LISTA DE PRECIOS EKM '!A:K,MATCH('Precios ML'!B3174,'LISTA DE PRECIOS EKM '!A:A,0),8)</f>
        <v>979900</v>
      </c>
      <c r="W3174" s="26">
        <f t="shared" si="496"/>
        <v>979900</v>
      </c>
      <c r="X3174" s="26">
        <f t="shared" si="497"/>
        <v>0</v>
      </c>
      <c r="Y3174" s="26"/>
      <c r="Z3174" s="26">
        <f t="shared" si="498"/>
        <v>979900</v>
      </c>
      <c r="AA3174" s="30">
        <f t="shared" si="499"/>
        <v>0.99979591836734705</v>
      </c>
    </row>
    <row r="3175" spans="1:27">
      <c r="A3175" s="20" t="s">
        <v>7805</v>
      </c>
      <c r="B3175" s="20" t="s">
        <v>7806</v>
      </c>
      <c r="C3175" s="25">
        <v>490000</v>
      </c>
      <c r="D3175" s="22">
        <v>85</v>
      </c>
      <c r="E3175" s="22">
        <v>49</v>
      </c>
      <c r="F3175" s="22">
        <v>40</v>
      </c>
      <c r="G3175" s="22">
        <v>16000</v>
      </c>
      <c r="H3175" s="22" t="s">
        <v>5088</v>
      </c>
      <c r="I3175" s="26">
        <f>+IF(H3175='COSTOS VARIOS'!$C$1,'COSTOS VARIOS'!$C$2*'Precios ML'!V3175,'COSTOS VARIOS'!$B$2*'Precios ML'!V3175)</f>
        <v>195980</v>
      </c>
      <c r="J3175" s="22">
        <v>0</v>
      </c>
      <c r="K3175" s="27">
        <f t="shared" si="490"/>
        <v>10.4125</v>
      </c>
      <c r="L3175" s="27">
        <f t="shared" si="491"/>
        <v>10.4125</v>
      </c>
      <c r="M3175" s="26">
        <f>(INDEX(pesos!A:B,MATCH(L3175,pesos!A:A,1),2))</f>
        <v>16200</v>
      </c>
      <c r="N3175" s="26">
        <f>+R3175*'COSTOS VARIOS'!$O$1</f>
        <v>93100</v>
      </c>
      <c r="O3175" s="26">
        <f>+R3175*'COSTOS VARIOS'!$O$2</f>
        <v>2009.0000000000002</v>
      </c>
      <c r="P3175" s="26">
        <f>+R3175*'COSTOS VARIOS'!$O$3</f>
        <v>7350</v>
      </c>
      <c r="Q3175" s="26">
        <v>1</v>
      </c>
      <c r="R3175" s="26">
        <f t="shared" si="492"/>
        <v>490000</v>
      </c>
      <c r="S3175" s="25">
        <f t="shared" si="493"/>
        <v>804639</v>
      </c>
      <c r="T3175" s="28">
        <f t="shared" si="494"/>
        <v>0.21781320567360019</v>
      </c>
      <c r="U3175" s="29">
        <f t="shared" si="495"/>
        <v>979900</v>
      </c>
      <c r="V3175" s="26">
        <f>+INDEX('LISTA DE PRECIOS EKM '!A:K,MATCH('Precios ML'!B3175,'LISTA DE PRECIOS EKM '!A:A,0),8)</f>
        <v>979900</v>
      </c>
      <c r="W3175" s="26">
        <f t="shared" si="496"/>
        <v>979900</v>
      </c>
      <c r="X3175" s="26">
        <f t="shared" si="497"/>
        <v>0</v>
      </c>
      <c r="Y3175" s="26"/>
      <c r="Z3175" s="26">
        <f t="shared" si="498"/>
        <v>979900</v>
      </c>
      <c r="AA3175" s="30">
        <f t="shared" si="499"/>
        <v>0.99979591836734705</v>
      </c>
    </row>
    <row r="3176" spans="1:27">
      <c r="A3176" s="20" t="s">
        <v>7805</v>
      </c>
      <c r="B3176" s="20" t="s">
        <v>7806</v>
      </c>
      <c r="C3176" s="25">
        <v>490000</v>
      </c>
      <c r="D3176" s="22">
        <v>85</v>
      </c>
      <c r="E3176" s="22">
        <v>49</v>
      </c>
      <c r="F3176" s="22">
        <v>40</v>
      </c>
      <c r="G3176" s="22">
        <v>16000</v>
      </c>
      <c r="H3176" s="22" t="s">
        <v>5088</v>
      </c>
      <c r="I3176" s="26">
        <f>+IF(H3176='COSTOS VARIOS'!$C$1,'COSTOS VARIOS'!$C$2*'Precios ML'!V3176,'COSTOS VARIOS'!$B$2*'Precios ML'!V3176)</f>
        <v>195980</v>
      </c>
      <c r="J3176" s="22">
        <v>0</v>
      </c>
      <c r="K3176" s="27">
        <f t="shared" si="490"/>
        <v>10.4125</v>
      </c>
      <c r="L3176" s="27">
        <f t="shared" si="491"/>
        <v>10.4125</v>
      </c>
      <c r="M3176" s="26">
        <f>(INDEX(pesos!A:B,MATCH(L3176,pesos!A:A,1),2))</f>
        <v>16200</v>
      </c>
      <c r="N3176" s="26">
        <f>+R3176*'COSTOS VARIOS'!$O$1</f>
        <v>93100</v>
      </c>
      <c r="O3176" s="26">
        <f>+R3176*'COSTOS VARIOS'!$O$2</f>
        <v>2009.0000000000002</v>
      </c>
      <c r="P3176" s="26">
        <f>+R3176*'COSTOS VARIOS'!$O$3</f>
        <v>7350</v>
      </c>
      <c r="Q3176" s="26">
        <v>1</v>
      </c>
      <c r="R3176" s="26">
        <f t="shared" si="492"/>
        <v>490000</v>
      </c>
      <c r="S3176" s="25">
        <f t="shared" si="493"/>
        <v>804639</v>
      </c>
      <c r="T3176" s="28">
        <f t="shared" si="494"/>
        <v>0.21781320567360019</v>
      </c>
      <c r="U3176" s="29">
        <f t="shared" si="495"/>
        <v>979900</v>
      </c>
      <c r="V3176" s="26">
        <f>+INDEX('LISTA DE PRECIOS EKM '!A:K,MATCH('Precios ML'!B3176,'LISTA DE PRECIOS EKM '!A:A,0),8)</f>
        <v>979900</v>
      </c>
      <c r="W3176" s="26">
        <f t="shared" si="496"/>
        <v>979900</v>
      </c>
      <c r="X3176" s="26">
        <f t="shared" si="497"/>
        <v>0</v>
      </c>
      <c r="Y3176" s="26"/>
      <c r="Z3176" s="26">
        <f t="shared" si="498"/>
        <v>979900</v>
      </c>
      <c r="AA3176" s="30">
        <f t="shared" si="499"/>
        <v>0.99979591836734705</v>
      </c>
    </row>
    <row r="3177" spans="1:27">
      <c r="A3177" s="20" t="s">
        <v>7807</v>
      </c>
      <c r="B3177" s="20" t="s">
        <v>7808</v>
      </c>
      <c r="C3177" s="25">
        <v>1100000</v>
      </c>
      <c r="D3177" s="22">
        <v>85</v>
      </c>
      <c r="E3177" s="22">
        <v>49</v>
      </c>
      <c r="F3177" s="22">
        <v>40</v>
      </c>
      <c r="G3177" s="22">
        <v>16000</v>
      </c>
      <c r="H3177" s="22" t="s">
        <v>5088</v>
      </c>
      <c r="I3177" s="26">
        <f>+IF(H3177='COSTOS VARIOS'!$C$1,'COSTOS VARIOS'!$C$2*'Precios ML'!V3177,'COSTOS VARIOS'!$B$2*'Precios ML'!V3177)</f>
        <v>549980</v>
      </c>
      <c r="J3177" s="22">
        <v>0</v>
      </c>
      <c r="K3177" s="27">
        <f t="shared" si="490"/>
        <v>10.4125</v>
      </c>
      <c r="L3177" s="27">
        <f t="shared" si="491"/>
        <v>10.4125</v>
      </c>
      <c r="M3177" s="26">
        <f>(INDEX(pesos!A:B,MATCH(L3177,pesos!A:A,1),2))</f>
        <v>16200</v>
      </c>
      <c r="N3177" s="26">
        <f>+R3177*'COSTOS VARIOS'!$O$1</f>
        <v>209000</v>
      </c>
      <c r="O3177" s="26">
        <f>+R3177*'COSTOS VARIOS'!$O$2</f>
        <v>4510</v>
      </c>
      <c r="P3177" s="26">
        <f>+R3177*'COSTOS VARIOS'!$O$3</f>
        <v>16500</v>
      </c>
      <c r="Q3177" s="26">
        <v>1</v>
      </c>
      <c r="R3177" s="26">
        <f t="shared" si="492"/>
        <v>1100000</v>
      </c>
      <c r="S3177" s="25">
        <f t="shared" si="493"/>
        <v>1896190</v>
      </c>
      <c r="T3177" s="28">
        <f t="shared" si="494"/>
        <v>0.4502238699708363</v>
      </c>
      <c r="U3177" s="29">
        <f t="shared" si="495"/>
        <v>2749900</v>
      </c>
      <c r="V3177" s="26">
        <f>+INDEX('LISTA DE PRECIOS EKM '!A:K,MATCH('Precios ML'!B3177,'LISTA DE PRECIOS EKM '!A:A,0),8)</f>
        <v>2749900</v>
      </c>
      <c r="W3177" s="26">
        <f t="shared" si="496"/>
        <v>2749900</v>
      </c>
      <c r="X3177" s="26">
        <f t="shared" si="497"/>
        <v>0</v>
      </c>
      <c r="Y3177" s="26"/>
      <c r="Z3177" s="26">
        <f t="shared" si="498"/>
        <v>2749900</v>
      </c>
      <c r="AA3177" s="30">
        <f t="shared" si="499"/>
        <v>1.4999090909090911</v>
      </c>
    </row>
    <row r="3178" spans="1:27">
      <c r="A3178" s="20" t="s">
        <v>7807</v>
      </c>
      <c r="B3178" s="20" t="s">
        <v>7808</v>
      </c>
      <c r="C3178" s="25">
        <v>1100000</v>
      </c>
      <c r="D3178" s="22">
        <v>85</v>
      </c>
      <c r="E3178" s="22">
        <v>49</v>
      </c>
      <c r="F3178" s="22">
        <v>40</v>
      </c>
      <c r="G3178" s="22">
        <v>16000</v>
      </c>
      <c r="H3178" s="22" t="s">
        <v>5088</v>
      </c>
      <c r="I3178" s="26">
        <f>+IF(H3178='COSTOS VARIOS'!$C$1,'COSTOS VARIOS'!$C$2*'Precios ML'!V3178,'COSTOS VARIOS'!$B$2*'Precios ML'!V3178)</f>
        <v>549980</v>
      </c>
      <c r="J3178" s="22">
        <v>0</v>
      </c>
      <c r="K3178" s="27">
        <f t="shared" si="490"/>
        <v>10.4125</v>
      </c>
      <c r="L3178" s="27">
        <f t="shared" si="491"/>
        <v>10.4125</v>
      </c>
      <c r="M3178" s="26">
        <f>(INDEX(pesos!A:B,MATCH(L3178,pesos!A:A,1),2))</f>
        <v>16200</v>
      </c>
      <c r="N3178" s="26">
        <f>+R3178*'COSTOS VARIOS'!$O$1</f>
        <v>209000</v>
      </c>
      <c r="O3178" s="26">
        <f>+R3178*'COSTOS VARIOS'!$O$2</f>
        <v>4510</v>
      </c>
      <c r="P3178" s="26">
        <f>+R3178*'COSTOS VARIOS'!$O$3</f>
        <v>16500</v>
      </c>
      <c r="Q3178" s="26">
        <v>1</v>
      </c>
      <c r="R3178" s="26">
        <f t="shared" si="492"/>
        <v>1100000</v>
      </c>
      <c r="S3178" s="25">
        <f t="shared" si="493"/>
        <v>1896190</v>
      </c>
      <c r="T3178" s="28">
        <f t="shared" si="494"/>
        <v>0.4502238699708363</v>
      </c>
      <c r="U3178" s="29">
        <f t="shared" si="495"/>
        <v>2749900</v>
      </c>
      <c r="V3178" s="26">
        <f>+INDEX('LISTA DE PRECIOS EKM '!A:K,MATCH('Precios ML'!B3178,'LISTA DE PRECIOS EKM '!A:A,0),8)</f>
        <v>2749900</v>
      </c>
      <c r="W3178" s="26">
        <f t="shared" si="496"/>
        <v>2749900</v>
      </c>
      <c r="X3178" s="26">
        <f t="shared" si="497"/>
        <v>0</v>
      </c>
      <c r="Y3178" s="26"/>
      <c r="Z3178" s="26">
        <f t="shared" si="498"/>
        <v>2749900</v>
      </c>
      <c r="AA3178" s="30">
        <f t="shared" si="499"/>
        <v>1.4999090909090911</v>
      </c>
    </row>
    <row r="3179" spans="1:27">
      <c r="A3179" s="20" t="s">
        <v>7809</v>
      </c>
      <c r="B3179" s="20" t="s">
        <v>7810</v>
      </c>
      <c r="C3179" s="25">
        <v>1100000</v>
      </c>
      <c r="D3179" s="22">
        <v>85</v>
      </c>
      <c r="E3179" s="22">
        <v>49</v>
      </c>
      <c r="F3179" s="22">
        <v>40</v>
      </c>
      <c r="G3179" s="22">
        <v>16000</v>
      </c>
      <c r="H3179" s="22" t="s">
        <v>5088</v>
      </c>
      <c r="I3179" s="26">
        <f>+IF(H3179='COSTOS VARIOS'!$C$1,'COSTOS VARIOS'!$C$2*'Precios ML'!V3179,'COSTOS VARIOS'!$B$2*'Precios ML'!V3179)</f>
        <v>549980</v>
      </c>
      <c r="J3179" s="22">
        <v>0</v>
      </c>
      <c r="K3179" s="27">
        <f t="shared" si="490"/>
        <v>10.4125</v>
      </c>
      <c r="L3179" s="27">
        <f t="shared" si="491"/>
        <v>10.4125</v>
      </c>
      <c r="M3179" s="26">
        <f>(INDEX(pesos!A:B,MATCH(L3179,pesos!A:A,1),2))</f>
        <v>16200</v>
      </c>
      <c r="N3179" s="26">
        <f>+R3179*'COSTOS VARIOS'!$O$1</f>
        <v>209000</v>
      </c>
      <c r="O3179" s="26">
        <f>+R3179*'COSTOS VARIOS'!$O$2</f>
        <v>4510</v>
      </c>
      <c r="P3179" s="26">
        <f>+R3179*'COSTOS VARIOS'!$O$3</f>
        <v>16500</v>
      </c>
      <c r="Q3179" s="26">
        <v>1</v>
      </c>
      <c r="R3179" s="26">
        <f t="shared" si="492"/>
        <v>1100000</v>
      </c>
      <c r="S3179" s="25">
        <f t="shared" si="493"/>
        <v>1896190</v>
      </c>
      <c r="T3179" s="28">
        <f t="shared" si="494"/>
        <v>0.4502238699708363</v>
      </c>
      <c r="U3179" s="29">
        <f t="shared" si="495"/>
        <v>2749900</v>
      </c>
      <c r="V3179" s="26">
        <f>+INDEX('LISTA DE PRECIOS EKM '!A:K,MATCH('Precios ML'!B3179,'LISTA DE PRECIOS EKM '!A:A,0),8)</f>
        <v>2749900</v>
      </c>
      <c r="W3179" s="26">
        <f t="shared" si="496"/>
        <v>2749900</v>
      </c>
      <c r="X3179" s="26">
        <f t="shared" si="497"/>
        <v>0</v>
      </c>
      <c r="Y3179" s="26"/>
      <c r="Z3179" s="26">
        <f t="shared" si="498"/>
        <v>2749900</v>
      </c>
      <c r="AA3179" s="30">
        <f t="shared" si="499"/>
        <v>1.4999090909090911</v>
      </c>
    </row>
    <row r="3180" spans="1:27">
      <c r="A3180" s="20" t="s">
        <v>7809</v>
      </c>
      <c r="B3180" s="20" t="s">
        <v>7810</v>
      </c>
      <c r="C3180" s="25">
        <v>1100000</v>
      </c>
      <c r="D3180" s="22">
        <v>85</v>
      </c>
      <c r="E3180" s="22">
        <v>49</v>
      </c>
      <c r="F3180" s="22">
        <v>40</v>
      </c>
      <c r="G3180" s="22">
        <v>16000</v>
      </c>
      <c r="H3180" s="22" t="s">
        <v>5088</v>
      </c>
      <c r="I3180" s="26">
        <f>+IF(H3180='COSTOS VARIOS'!$C$1,'COSTOS VARIOS'!$C$2*'Precios ML'!V3180,'COSTOS VARIOS'!$B$2*'Precios ML'!V3180)</f>
        <v>549980</v>
      </c>
      <c r="J3180" s="22">
        <v>0</v>
      </c>
      <c r="K3180" s="27">
        <f t="shared" si="490"/>
        <v>10.4125</v>
      </c>
      <c r="L3180" s="27">
        <f t="shared" si="491"/>
        <v>10.4125</v>
      </c>
      <c r="M3180" s="26">
        <f>(INDEX(pesos!A:B,MATCH(L3180,pesos!A:A,1),2))</f>
        <v>16200</v>
      </c>
      <c r="N3180" s="26">
        <f>+R3180*'COSTOS VARIOS'!$O$1</f>
        <v>209000</v>
      </c>
      <c r="O3180" s="26">
        <f>+R3180*'COSTOS VARIOS'!$O$2</f>
        <v>4510</v>
      </c>
      <c r="P3180" s="26">
        <f>+R3180*'COSTOS VARIOS'!$O$3</f>
        <v>16500</v>
      </c>
      <c r="Q3180" s="26">
        <v>1</v>
      </c>
      <c r="R3180" s="26">
        <f t="shared" si="492"/>
        <v>1100000</v>
      </c>
      <c r="S3180" s="25">
        <f t="shared" si="493"/>
        <v>1896190</v>
      </c>
      <c r="T3180" s="28">
        <f t="shared" si="494"/>
        <v>0.4502238699708363</v>
      </c>
      <c r="U3180" s="29">
        <f t="shared" si="495"/>
        <v>2749900</v>
      </c>
      <c r="V3180" s="26">
        <f>+INDEX('LISTA DE PRECIOS EKM '!A:K,MATCH('Precios ML'!B3180,'LISTA DE PRECIOS EKM '!A:A,0),8)</f>
        <v>2749900</v>
      </c>
      <c r="W3180" s="26">
        <f t="shared" si="496"/>
        <v>2749900</v>
      </c>
      <c r="X3180" s="26">
        <f t="shared" si="497"/>
        <v>0</v>
      </c>
      <c r="Y3180" s="26"/>
      <c r="Z3180" s="26">
        <f t="shared" si="498"/>
        <v>2749900</v>
      </c>
      <c r="AA3180" s="30">
        <f t="shared" si="499"/>
        <v>1.4999090909090911</v>
      </c>
    </row>
    <row r="3181" spans="1:27">
      <c r="A3181" s="20" t="s">
        <v>7811</v>
      </c>
      <c r="B3181" s="20" t="s">
        <v>7812</v>
      </c>
      <c r="C3181" s="25">
        <v>1100000</v>
      </c>
      <c r="D3181" s="22">
        <v>85</v>
      </c>
      <c r="E3181" s="22">
        <v>49</v>
      </c>
      <c r="F3181" s="22">
        <v>40</v>
      </c>
      <c r="G3181" s="22">
        <v>16000</v>
      </c>
      <c r="H3181" s="22" t="s">
        <v>5088</v>
      </c>
      <c r="I3181" s="26">
        <f>+IF(H3181='COSTOS VARIOS'!$C$1,'COSTOS VARIOS'!$C$2*'Precios ML'!V3181,'COSTOS VARIOS'!$B$2*'Precios ML'!V3181)</f>
        <v>407980</v>
      </c>
      <c r="J3181" s="22">
        <v>0</v>
      </c>
      <c r="K3181" s="27">
        <f t="shared" si="490"/>
        <v>10.4125</v>
      </c>
      <c r="L3181" s="27">
        <f t="shared" si="491"/>
        <v>10.4125</v>
      </c>
      <c r="M3181" s="26">
        <f>(INDEX(pesos!A:B,MATCH(L3181,pesos!A:A,1),2))</f>
        <v>16200</v>
      </c>
      <c r="N3181" s="26">
        <f>+R3181*'COSTOS VARIOS'!$O$1</f>
        <v>209000</v>
      </c>
      <c r="O3181" s="26">
        <f>+R3181*'COSTOS VARIOS'!$O$2</f>
        <v>4510</v>
      </c>
      <c r="P3181" s="26">
        <f>+R3181*'COSTOS VARIOS'!$O$3</f>
        <v>16500</v>
      </c>
      <c r="Q3181" s="26">
        <v>1</v>
      </c>
      <c r="R3181" s="26">
        <f t="shared" si="492"/>
        <v>1100000</v>
      </c>
      <c r="S3181" s="25">
        <f t="shared" si="493"/>
        <v>1754190</v>
      </c>
      <c r="T3181" s="28">
        <f t="shared" si="494"/>
        <v>0.16287289290213725</v>
      </c>
      <c r="U3181" s="29">
        <f t="shared" si="495"/>
        <v>2039900</v>
      </c>
      <c r="V3181" s="26">
        <f>+INDEX('LISTA DE PRECIOS EKM '!A:K,MATCH('Precios ML'!B3181,'LISTA DE PRECIOS EKM '!A:A,0),8)</f>
        <v>2039900</v>
      </c>
      <c r="W3181" s="26">
        <f t="shared" si="496"/>
        <v>2039900</v>
      </c>
      <c r="X3181" s="26">
        <f t="shared" si="497"/>
        <v>0</v>
      </c>
      <c r="Y3181" s="26"/>
      <c r="Z3181" s="26">
        <f t="shared" si="498"/>
        <v>2039900</v>
      </c>
      <c r="AA3181" s="30">
        <f t="shared" si="499"/>
        <v>0.85445454545454536</v>
      </c>
    </row>
    <row r="3182" spans="1:27">
      <c r="A3182" s="20" t="s">
        <v>7811</v>
      </c>
      <c r="B3182" s="20" t="s">
        <v>7812</v>
      </c>
      <c r="C3182" s="25">
        <v>1100000</v>
      </c>
      <c r="D3182" s="22">
        <v>85</v>
      </c>
      <c r="E3182" s="22">
        <v>49</v>
      </c>
      <c r="F3182" s="22">
        <v>40</v>
      </c>
      <c r="G3182" s="22">
        <v>16000</v>
      </c>
      <c r="H3182" s="22" t="s">
        <v>5088</v>
      </c>
      <c r="I3182" s="26">
        <f>+IF(H3182='COSTOS VARIOS'!$C$1,'COSTOS VARIOS'!$C$2*'Precios ML'!V3182,'COSTOS VARIOS'!$B$2*'Precios ML'!V3182)</f>
        <v>407980</v>
      </c>
      <c r="J3182" s="22">
        <v>0</v>
      </c>
      <c r="K3182" s="27">
        <f t="shared" si="490"/>
        <v>10.4125</v>
      </c>
      <c r="L3182" s="27">
        <f t="shared" si="491"/>
        <v>10.4125</v>
      </c>
      <c r="M3182" s="26">
        <f>(INDEX(pesos!A:B,MATCH(L3182,pesos!A:A,1),2))</f>
        <v>16200</v>
      </c>
      <c r="N3182" s="26">
        <f>+R3182*'COSTOS VARIOS'!$O$1</f>
        <v>209000</v>
      </c>
      <c r="O3182" s="26">
        <f>+R3182*'COSTOS VARIOS'!$O$2</f>
        <v>4510</v>
      </c>
      <c r="P3182" s="26">
        <f>+R3182*'COSTOS VARIOS'!$O$3</f>
        <v>16500</v>
      </c>
      <c r="Q3182" s="26">
        <v>1</v>
      </c>
      <c r="R3182" s="26">
        <f t="shared" si="492"/>
        <v>1100000</v>
      </c>
      <c r="S3182" s="25">
        <f t="shared" si="493"/>
        <v>1754190</v>
      </c>
      <c r="T3182" s="28">
        <f t="shared" si="494"/>
        <v>0.16287289290213725</v>
      </c>
      <c r="U3182" s="29">
        <f t="shared" si="495"/>
        <v>2039900</v>
      </c>
      <c r="V3182" s="26">
        <f>+INDEX('LISTA DE PRECIOS EKM '!A:K,MATCH('Precios ML'!B3182,'LISTA DE PRECIOS EKM '!A:A,0),8)</f>
        <v>2039900</v>
      </c>
      <c r="W3182" s="26">
        <f t="shared" si="496"/>
        <v>2039900</v>
      </c>
      <c r="X3182" s="26">
        <f t="shared" si="497"/>
        <v>0</v>
      </c>
      <c r="Y3182" s="26"/>
      <c r="Z3182" s="26">
        <f t="shared" si="498"/>
        <v>2039900</v>
      </c>
      <c r="AA3182" s="30">
        <f t="shared" si="499"/>
        <v>0.85445454545454536</v>
      </c>
    </row>
    <row r="3183" spans="1:27">
      <c r="A3183" s="20" t="s">
        <v>7813</v>
      </c>
      <c r="B3183" s="20" t="s">
        <v>7814</v>
      </c>
      <c r="C3183" s="25">
        <v>1100000</v>
      </c>
      <c r="D3183" s="22">
        <v>85</v>
      </c>
      <c r="E3183" s="22">
        <v>49</v>
      </c>
      <c r="F3183" s="22">
        <v>40</v>
      </c>
      <c r="G3183" s="22">
        <v>16000</v>
      </c>
      <c r="H3183" s="22" t="s">
        <v>5088</v>
      </c>
      <c r="I3183" s="26">
        <f>+IF(H3183='COSTOS VARIOS'!$C$1,'COSTOS VARIOS'!$C$2*'Precios ML'!V3183,'COSTOS VARIOS'!$B$2*'Precios ML'!V3183)</f>
        <v>549980</v>
      </c>
      <c r="J3183" s="22">
        <v>0</v>
      </c>
      <c r="K3183" s="27">
        <f t="shared" si="490"/>
        <v>10.4125</v>
      </c>
      <c r="L3183" s="27">
        <f t="shared" si="491"/>
        <v>10.4125</v>
      </c>
      <c r="M3183" s="26">
        <f>(INDEX(pesos!A:B,MATCH(L3183,pesos!A:A,1),2))</f>
        <v>16200</v>
      </c>
      <c r="N3183" s="26">
        <f>+R3183*'COSTOS VARIOS'!$O$1</f>
        <v>209000</v>
      </c>
      <c r="O3183" s="26">
        <f>+R3183*'COSTOS VARIOS'!$O$2</f>
        <v>4510</v>
      </c>
      <c r="P3183" s="26">
        <f>+R3183*'COSTOS VARIOS'!$O$3</f>
        <v>16500</v>
      </c>
      <c r="Q3183" s="26">
        <v>1</v>
      </c>
      <c r="R3183" s="26">
        <f t="shared" si="492"/>
        <v>1100000</v>
      </c>
      <c r="S3183" s="25">
        <f t="shared" si="493"/>
        <v>1896190</v>
      </c>
      <c r="T3183" s="28">
        <f t="shared" si="494"/>
        <v>0.4502238699708363</v>
      </c>
      <c r="U3183" s="29">
        <f t="shared" si="495"/>
        <v>2749900</v>
      </c>
      <c r="V3183" s="26">
        <f>+INDEX('LISTA DE PRECIOS EKM '!A:K,MATCH('Precios ML'!B3183,'LISTA DE PRECIOS EKM '!A:A,0),8)</f>
        <v>2749900</v>
      </c>
      <c r="W3183" s="26">
        <f t="shared" si="496"/>
        <v>2749900</v>
      </c>
      <c r="X3183" s="26">
        <f t="shared" si="497"/>
        <v>0</v>
      </c>
      <c r="Y3183" s="26"/>
      <c r="Z3183" s="26">
        <f t="shared" si="498"/>
        <v>2749900</v>
      </c>
      <c r="AA3183" s="30">
        <f t="shared" si="499"/>
        <v>1.4999090909090911</v>
      </c>
    </row>
    <row r="3184" spans="1:27">
      <c r="A3184" s="20" t="s">
        <v>7813</v>
      </c>
      <c r="B3184" s="20" t="s">
        <v>7814</v>
      </c>
      <c r="C3184" s="25">
        <v>1100000</v>
      </c>
      <c r="D3184" s="22">
        <v>85</v>
      </c>
      <c r="E3184" s="22">
        <v>49</v>
      </c>
      <c r="F3184" s="22">
        <v>40</v>
      </c>
      <c r="G3184" s="22">
        <v>16000</v>
      </c>
      <c r="H3184" s="22" t="s">
        <v>5088</v>
      </c>
      <c r="I3184" s="26">
        <f>+IF(H3184='COSTOS VARIOS'!$C$1,'COSTOS VARIOS'!$C$2*'Precios ML'!V3184,'COSTOS VARIOS'!$B$2*'Precios ML'!V3184)</f>
        <v>549980</v>
      </c>
      <c r="J3184" s="22">
        <v>0</v>
      </c>
      <c r="K3184" s="27">
        <f t="shared" si="490"/>
        <v>10.4125</v>
      </c>
      <c r="L3184" s="27">
        <f t="shared" si="491"/>
        <v>10.4125</v>
      </c>
      <c r="M3184" s="26">
        <f>(INDEX(pesos!A:B,MATCH(L3184,pesos!A:A,1),2))</f>
        <v>16200</v>
      </c>
      <c r="N3184" s="26">
        <f>+R3184*'COSTOS VARIOS'!$O$1</f>
        <v>209000</v>
      </c>
      <c r="O3184" s="26">
        <f>+R3184*'COSTOS VARIOS'!$O$2</f>
        <v>4510</v>
      </c>
      <c r="P3184" s="26">
        <f>+R3184*'COSTOS VARIOS'!$O$3</f>
        <v>16500</v>
      </c>
      <c r="Q3184" s="26">
        <v>1</v>
      </c>
      <c r="R3184" s="26">
        <f t="shared" si="492"/>
        <v>1100000</v>
      </c>
      <c r="S3184" s="25">
        <f t="shared" si="493"/>
        <v>1896190</v>
      </c>
      <c r="T3184" s="28">
        <f t="shared" si="494"/>
        <v>0.4502238699708363</v>
      </c>
      <c r="U3184" s="29">
        <f t="shared" si="495"/>
        <v>2749900</v>
      </c>
      <c r="V3184" s="26">
        <f>+INDEX('LISTA DE PRECIOS EKM '!A:K,MATCH('Precios ML'!B3184,'LISTA DE PRECIOS EKM '!A:A,0),8)</f>
        <v>2749900</v>
      </c>
      <c r="W3184" s="26">
        <f t="shared" si="496"/>
        <v>2749900</v>
      </c>
      <c r="X3184" s="26">
        <f t="shared" si="497"/>
        <v>0</v>
      </c>
      <c r="Y3184" s="26"/>
      <c r="Z3184" s="26">
        <f t="shared" si="498"/>
        <v>2749900</v>
      </c>
      <c r="AA3184" s="30">
        <f t="shared" si="499"/>
        <v>1.4999090909090911</v>
      </c>
    </row>
    <row r="3185" spans="1:27">
      <c r="A3185" s="20" t="s">
        <v>7815</v>
      </c>
      <c r="B3185" s="20" t="s">
        <v>7816</v>
      </c>
      <c r="C3185" s="25">
        <v>390000</v>
      </c>
      <c r="D3185" s="22">
        <v>85</v>
      </c>
      <c r="E3185" s="22">
        <v>49</v>
      </c>
      <c r="F3185" s="22">
        <v>40</v>
      </c>
      <c r="G3185" s="22">
        <v>16000</v>
      </c>
      <c r="H3185" s="22" t="s">
        <v>5088</v>
      </c>
      <c r="I3185" s="26">
        <f>+IF(H3185='COSTOS VARIOS'!$C$1,'COSTOS VARIOS'!$C$2*'Precios ML'!V3185,'COSTOS VARIOS'!$B$2*'Precios ML'!V3185)</f>
        <v>173980</v>
      </c>
      <c r="J3185" s="22">
        <v>0</v>
      </c>
      <c r="K3185" s="27">
        <f t="shared" si="490"/>
        <v>10.4125</v>
      </c>
      <c r="L3185" s="27">
        <f t="shared" si="491"/>
        <v>10.4125</v>
      </c>
      <c r="M3185" s="26">
        <f>(INDEX(pesos!A:B,MATCH(L3185,pesos!A:A,1),2))</f>
        <v>16200</v>
      </c>
      <c r="N3185" s="26">
        <f>+R3185*'COSTOS VARIOS'!$O$1</f>
        <v>74100</v>
      </c>
      <c r="O3185" s="26">
        <f>+R3185*'COSTOS VARIOS'!$O$2</f>
        <v>1599.0000000000002</v>
      </c>
      <c r="P3185" s="26">
        <f>+R3185*'COSTOS VARIOS'!$O$3</f>
        <v>5850</v>
      </c>
      <c r="Q3185" s="26">
        <v>1</v>
      </c>
      <c r="R3185" s="26">
        <f t="shared" si="492"/>
        <v>390000</v>
      </c>
      <c r="S3185" s="25">
        <f t="shared" si="493"/>
        <v>661729</v>
      </c>
      <c r="T3185" s="28">
        <f t="shared" si="494"/>
        <v>0.31458648479966866</v>
      </c>
      <c r="U3185" s="29">
        <f t="shared" si="495"/>
        <v>869900</v>
      </c>
      <c r="V3185" s="26">
        <f>+INDEX('LISTA DE PRECIOS EKM '!A:K,MATCH('Precios ML'!B3185,'LISTA DE PRECIOS EKM '!A:A,0),8)</f>
        <v>869900</v>
      </c>
      <c r="W3185" s="26">
        <f t="shared" si="496"/>
        <v>869900</v>
      </c>
      <c r="X3185" s="26">
        <f t="shared" si="497"/>
        <v>0</v>
      </c>
      <c r="Y3185" s="26"/>
      <c r="Z3185" s="26">
        <f t="shared" si="498"/>
        <v>869900</v>
      </c>
      <c r="AA3185" s="30">
        <f t="shared" si="499"/>
        <v>1.2305128205128204</v>
      </c>
    </row>
    <row r="3186" spans="1:27">
      <c r="A3186" s="20" t="s">
        <v>7815</v>
      </c>
      <c r="B3186" s="20" t="s">
        <v>7816</v>
      </c>
      <c r="C3186" s="25">
        <v>390000</v>
      </c>
      <c r="D3186" s="22">
        <v>85</v>
      </c>
      <c r="E3186" s="22">
        <v>49</v>
      </c>
      <c r="F3186" s="22">
        <v>40</v>
      </c>
      <c r="G3186" s="22">
        <v>16000</v>
      </c>
      <c r="H3186" s="22" t="s">
        <v>5088</v>
      </c>
      <c r="I3186" s="26">
        <f>+IF(H3186='COSTOS VARIOS'!$C$1,'COSTOS VARIOS'!$C$2*'Precios ML'!V3186,'COSTOS VARIOS'!$B$2*'Precios ML'!V3186)</f>
        <v>173980</v>
      </c>
      <c r="J3186" s="22">
        <v>0</v>
      </c>
      <c r="K3186" s="27">
        <f t="shared" si="490"/>
        <v>10.4125</v>
      </c>
      <c r="L3186" s="27">
        <f t="shared" si="491"/>
        <v>10.4125</v>
      </c>
      <c r="M3186" s="26">
        <f>(INDEX(pesos!A:B,MATCH(L3186,pesos!A:A,1),2))</f>
        <v>16200</v>
      </c>
      <c r="N3186" s="26">
        <f>+R3186*'COSTOS VARIOS'!$O$1</f>
        <v>74100</v>
      </c>
      <c r="O3186" s="26">
        <f>+R3186*'COSTOS VARIOS'!$O$2</f>
        <v>1599.0000000000002</v>
      </c>
      <c r="P3186" s="26">
        <f>+R3186*'COSTOS VARIOS'!$O$3</f>
        <v>5850</v>
      </c>
      <c r="Q3186" s="26">
        <v>1</v>
      </c>
      <c r="R3186" s="26">
        <f t="shared" si="492"/>
        <v>390000</v>
      </c>
      <c r="S3186" s="25">
        <f t="shared" si="493"/>
        <v>661729</v>
      </c>
      <c r="T3186" s="28">
        <f t="shared" si="494"/>
        <v>0.31458648479966866</v>
      </c>
      <c r="U3186" s="29">
        <f t="shared" si="495"/>
        <v>869900</v>
      </c>
      <c r="V3186" s="26">
        <f>+INDEX('LISTA DE PRECIOS EKM '!A:K,MATCH('Precios ML'!B3186,'LISTA DE PRECIOS EKM '!A:A,0),8)</f>
        <v>869900</v>
      </c>
      <c r="W3186" s="26">
        <f t="shared" si="496"/>
        <v>869900</v>
      </c>
      <c r="X3186" s="26">
        <f t="shared" si="497"/>
        <v>0</v>
      </c>
      <c r="Y3186" s="26"/>
      <c r="Z3186" s="26">
        <f t="shared" si="498"/>
        <v>869900</v>
      </c>
      <c r="AA3186" s="30">
        <f t="shared" si="499"/>
        <v>1.2305128205128204</v>
      </c>
    </row>
    <row r="3187" spans="1:27">
      <c r="A3187" s="20" t="s">
        <v>7817</v>
      </c>
      <c r="B3187" s="20" t="s">
        <v>7818</v>
      </c>
      <c r="C3187" s="25">
        <v>1100000</v>
      </c>
      <c r="D3187" s="22">
        <v>85</v>
      </c>
      <c r="E3187" s="22">
        <v>49</v>
      </c>
      <c r="F3187" s="22">
        <v>40</v>
      </c>
      <c r="G3187" s="22">
        <v>16000</v>
      </c>
      <c r="H3187" s="22" t="s">
        <v>5088</v>
      </c>
      <c r="I3187" s="26">
        <f>+IF(H3187='COSTOS VARIOS'!$C$1,'COSTOS VARIOS'!$C$2*'Precios ML'!V3187,'COSTOS VARIOS'!$B$2*'Precios ML'!V3187)</f>
        <v>549980</v>
      </c>
      <c r="J3187" s="22">
        <v>0</v>
      </c>
      <c r="K3187" s="27">
        <f t="shared" si="490"/>
        <v>10.4125</v>
      </c>
      <c r="L3187" s="27">
        <f t="shared" si="491"/>
        <v>10.4125</v>
      </c>
      <c r="M3187" s="26">
        <f>(INDEX(pesos!A:B,MATCH(L3187,pesos!A:A,1),2))</f>
        <v>16200</v>
      </c>
      <c r="N3187" s="26">
        <f>+R3187*'COSTOS VARIOS'!$O$1</f>
        <v>209000</v>
      </c>
      <c r="O3187" s="26">
        <f>+R3187*'COSTOS VARIOS'!$O$2</f>
        <v>4510</v>
      </c>
      <c r="P3187" s="26">
        <f>+R3187*'COSTOS VARIOS'!$O$3</f>
        <v>16500</v>
      </c>
      <c r="Q3187" s="26">
        <v>1</v>
      </c>
      <c r="R3187" s="26">
        <f t="shared" si="492"/>
        <v>1100000</v>
      </c>
      <c r="S3187" s="25">
        <f t="shared" si="493"/>
        <v>1896190</v>
      </c>
      <c r="T3187" s="28">
        <f t="shared" si="494"/>
        <v>0.4502238699708363</v>
      </c>
      <c r="U3187" s="29">
        <f t="shared" si="495"/>
        <v>2749900</v>
      </c>
      <c r="V3187" s="26">
        <f>+INDEX('LISTA DE PRECIOS EKM '!A:K,MATCH('Precios ML'!B3187,'LISTA DE PRECIOS EKM '!A:A,0),8)</f>
        <v>2749900</v>
      </c>
      <c r="W3187" s="26">
        <f t="shared" si="496"/>
        <v>2749900</v>
      </c>
      <c r="X3187" s="26">
        <f t="shared" si="497"/>
        <v>0</v>
      </c>
      <c r="Y3187" s="26"/>
      <c r="Z3187" s="26">
        <f t="shared" si="498"/>
        <v>2749900</v>
      </c>
      <c r="AA3187" s="30">
        <f t="shared" si="499"/>
        <v>1.4999090909090911</v>
      </c>
    </row>
    <row r="3188" spans="1:27">
      <c r="A3188" s="20" t="s">
        <v>7817</v>
      </c>
      <c r="B3188" s="20" t="s">
        <v>7818</v>
      </c>
      <c r="C3188" s="25">
        <v>1100000</v>
      </c>
      <c r="D3188" s="22">
        <v>85</v>
      </c>
      <c r="E3188" s="22">
        <v>49</v>
      </c>
      <c r="F3188" s="22">
        <v>40</v>
      </c>
      <c r="G3188" s="22">
        <v>16000</v>
      </c>
      <c r="H3188" s="22" t="s">
        <v>5088</v>
      </c>
      <c r="I3188" s="26">
        <f>+IF(H3188='COSTOS VARIOS'!$C$1,'COSTOS VARIOS'!$C$2*'Precios ML'!V3188,'COSTOS VARIOS'!$B$2*'Precios ML'!V3188)</f>
        <v>549980</v>
      </c>
      <c r="J3188" s="22">
        <v>0</v>
      </c>
      <c r="K3188" s="27">
        <f t="shared" si="490"/>
        <v>10.4125</v>
      </c>
      <c r="L3188" s="27">
        <f t="shared" si="491"/>
        <v>10.4125</v>
      </c>
      <c r="M3188" s="26">
        <f>(INDEX(pesos!A:B,MATCH(L3188,pesos!A:A,1),2))</f>
        <v>16200</v>
      </c>
      <c r="N3188" s="26">
        <f>+R3188*'COSTOS VARIOS'!$O$1</f>
        <v>209000</v>
      </c>
      <c r="O3188" s="26">
        <f>+R3188*'COSTOS VARIOS'!$O$2</f>
        <v>4510</v>
      </c>
      <c r="P3188" s="26">
        <f>+R3188*'COSTOS VARIOS'!$O$3</f>
        <v>16500</v>
      </c>
      <c r="Q3188" s="26">
        <v>1</v>
      </c>
      <c r="R3188" s="26">
        <f t="shared" si="492"/>
        <v>1100000</v>
      </c>
      <c r="S3188" s="25">
        <f t="shared" si="493"/>
        <v>1896190</v>
      </c>
      <c r="T3188" s="28">
        <f t="shared" si="494"/>
        <v>0.4502238699708363</v>
      </c>
      <c r="U3188" s="29">
        <f t="shared" si="495"/>
        <v>2749900</v>
      </c>
      <c r="V3188" s="26">
        <f>+INDEX('LISTA DE PRECIOS EKM '!A:K,MATCH('Precios ML'!B3188,'LISTA DE PRECIOS EKM '!A:A,0),8)</f>
        <v>2749900</v>
      </c>
      <c r="W3188" s="26">
        <f t="shared" si="496"/>
        <v>2749900</v>
      </c>
      <c r="X3188" s="26">
        <f t="shared" si="497"/>
        <v>0</v>
      </c>
      <c r="Y3188" s="26"/>
      <c r="Z3188" s="26">
        <f t="shared" si="498"/>
        <v>2749900</v>
      </c>
      <c r="AA3188" s="30">
        <f t="shared" si="499"/>
        <v>1.4999090909090911</v>
      </c>
    </row>
    <row r="3189" spans="1:27">
      <c r="A3189" s="20" t="s">
        <v>7819</v>
      </c>
      <c r="B3189" s="20" t="s">
        <v>7820</v>
      </c>
      <c r="C3189" s="25">
        <v>950000</v>
      </c>
      <c r="D3189" s="22">
        <v>85</v>
      </c>
      <c r="E3189" s="22">
        <v>49</v>
      </c>
      <c r="F3189" s="22">
        <v>40</v>
      </c>
      <c r="G3189" s="22">
        <v>16000</v>
      </c>
      <c r="H3189" s="22" t="s">
        <v>5088</v>
      </c>
      <c r="I3189" s="26">
        <f>+IF(H3189='COSTOS VARIOS'!$C$1,'COSTOS VARIOS'!$C$2*'Precios ML'!V3189,'COSTOS VARIOS'!$B$2*'Precios ML'!V3189)</f>
        <v>179980</v>
      </c>
      <c r="J3189" s="22">
        <v>0</v>
      </c>
      <c r="K3189" s="27">
        <f t="shared" si="490"/>
        <v>10.4125</v>
      </c>
      <c r="L3189" s="27">
        <f t="shared" si="491"/>
        <v>10.4125</v>
      </c>
      <c r="M3189" s="26">
        <f>(INDEX(pesos!A:B,MATCH(L3189,pesos!A:A,1),2))</f>
        <v>16200</v>
      </c>
      <c r="N3189" s="26">
        <f>+R3189*'COSTOS VARIOS'!$O$1</f>
        <v>180500</v>
      </c>
      <c r="O3189" s="26">
        <f>+R3189*'COSTOS VARIOS'!$O$2</f>
        <v>3895.0000000000005</v>
      </c>
      <c r="P3189" s="26">
        <f>+R3189*'COSTOS VARIOS'!$O$3</f>
        <v>14250</v>
      </c>
      <c r="Q3189" s="26">
        <v>1</v>
      </c>
      <c r="R3189" s="26">
        <f t="shared" si="492"/>
        <v>950000</v>
      </c>
      <c r="S3189" s="25">
        <f t="shared" si="493"/>
        <v>1344825</v>
      </c>
      <c r="T3189" s="28">
        <f t="shared" si="494"/>
        <v>-0.33084230290186456</v>
      </c>
      <c r="U3189" s="29">
        <f t="shared" si="495"/>
        <v>899900</v>
      </c>
      <c r="V3189" s="26">
        <f>+INDEX('LISTA DE PRECIOS EKM '!A:K,MATCH('Precios ML'!B3189,'LISTA DE PRECIOS EKM '!A:A,0),8)</f>
        <v>899900</v>
      </c>
      <c r="W3189" s="26">
        <f t="shared" si="496"/>
        <v>899900</v>
      </c>
      <c r="X3189" s="26">
        <f t="shared" si="497"/>
        <v>0</v>
      </c>
      <c r="Y3189" s="26"/>
      <c r="Z3189" s="26">
        <f t="shared" si="498"/>
        <v>899900</v>
      </c>
      <c r="AA3189" s="30">
        <f t="shared" si="499"/>
        <v>-5.2736842105263193E-2</v>
      </c>
    </row>
    <row r="3190" spans="1:27">
      <c r="A3190" s="20" t="s">
        <v>7819</v>
      </c>
      <c r="B3190" s="20" t="s">
        <v>7820</v>
      </c>
      <c r="C3190" s="25">
        <v>950000</v>
      </c>
      <c r="D3190" s="22">
        <v>85</v>
      </c>
      <c r="E3190" s="22">
        <v>49</v>
      </c>
      <c r="F3190" s="22">
        <v>40</v>
      </c>
      <c r="G3190" s="22">
        <v>16000</v>
      </c>
      <c r="H3190" s="22" t="s">
        <v>5088</v>
      </c>
      <c r="I3190" s="26">
        <f>+IF(H3190='COSTOS VARIOS'!$C$1,'COSTOS VARIOS'!$C$2*'Precios ML'!V3190,'COSTOS VARIOS'!$B$2*'Precios ML'!V3190)</f>
        <v>179980</v>
      </c>
      <c r="J3190" s="22">
        <v>0</v>
      </c>
      <c r="K3190" s="27">
        <f t="shared" si="490"/>
        <v>10.4125</v>
      </c>
      <c r="L3190" s="27">
        <f t="shared" si="491"/>
        <v>10.4125</v>
      </c>
      <c r="M3190" s="26">
        <f>(INDEX(pesos!A:B,MATCH(L3190,pesos!A:A,1),2))</f>
        <v>16200</v>
      </c>
      <c r="N3190" s="26">
        <f>+R3190*'COSTOS VARIOS'!$O$1</f>
        <v>180500</v>
      </c>
      <c r="O3190" s="26">
        <f>+R3190*'COSTOS VARIOS'!$O$2</f>
        <v>3895.0000000000005</v>
      </c>
      <c r="P3190" s="26">
        <f>+R3190*'COSTOS VARIOS'!$O$3</f>
        <v>14250</v>
      </c>
      <c r="Q3190" s="26">
        <v>1</v>
      </c>
      <c r="R3190" s="26">
        <f t="shared" si="492"/>
        <v>950000</v>
      </c>
      <c r="S3190" s="25">
        <f t="shared" si="493"/>
        <v>1344825</v>
      </c>
      <c r="T3190" s="28">
        <f t="shared" si="494"/>
        <v>-0.33084230290186456</v>
      </c>
      <c r="U3190" s="29">
        <f t="shared" si="495"/>
        <v>899900</v>
      </c>
      <c r="V3190" s="26">
        <f>+INDEX('LISTA DE PRECIOS EKM '!A:K,MATCH('Precios ML'!B3190,'LISTA DE PRECIOS EKM '!A:A,0),8)</f>
        <v>899900</v>
      </c>
      <c r="W3190" s="26">
        <f t="shared" si="496"/>
        <v>899900</v>
      </c>
      <c r="X3190" s="26">
        <f t="shared" si="497"/>
        <v>0</v>
      </c>
      <c r="Y3190" s="26"/>
      <c r="Z3190" s="26">
        <f t="shared" si="498"/>
        <v>899900</v>
      </c>
      <c r="AA3190" s="30">
        <f t="shared" si="499"/>
        <v>-5.2736842105263193E-2</v>
      </c>
    </row>
    <row r="3191" spans="1:27">
      <c r="A3191" s="20" t="s">
        <v>7821</v>
      </c>
      <c r="B3191" s="20" t="s">
        <v>7822</v>
      </c>
      <c r="C3191" s="25">
        <v>1100000</v>
      </c>
      <c r="D3191" s="22">
        <v>85</v>
      </c>
      <c r="E3191" s="22">
        <v>49</v>
      </c>
      <c r="F3191" s="22">
        <v>40</v>
      </c>
      <c r="G3191" s="22">
        <v>16000</v>
      </c>
      <c r="H3191" s="22" t="s">
        <v>5088</v>
      </c>
      <c r="I3191" s="26">
        <f>+IF(H3191='COSTOS VARIOS'!$C$1,'COSTOS VARIOS'!$C$2*'Precios ML'!V3191,'COSTOS VARIOS'!$B$2*'Precios ML'!V3191)</f>
        <v>407980</v>
      </c>
      <c r="J3191" s="22">
        <v>0</v>
      </c>
      <c r="K3191" s="27">
        <f t="shared" si="490"/>
        <v>10.4125</v>
      </c>
      <c r="L3191" s="27">
        <f t="shared" si="491"/>
        <v>10.4125</v>
      </c>
      <c r="M3191" s="26">
        <f>(INDEX(pesos!A:B,MATCH(L3191,pesos!A:A,1),2))</f>
        <v>16200</v>
      </c>
      <c r="N3191" s="26">
        <f>+R3191*'COSTOS VARIOS'!$O$1</f>
        <v>209000</v>
      </c>
      <c r="O3191" s="26">
        <f>+R3191*'COSTOS VARIOS'!$O$2</f>
        <v>4510</v>
      </c>
      <c r="P3191" s="26">
        <f>+R3191*'COSTOS VARIOS'!$O$3</f>
        <v>16500</v>
      </c>
      <c r="Q3191" s="26">
        <v>1</v>
      </c>
      <c r="R3191" s="26">
        <f t="shared" si="492"/>
        <v>1100000</v>
      </c>
      <c r="S3191" s="25">
        <f t="shared" si="493"/>
        <v>1754190</v>
      </c>
      <c r="T3191" s="28">
        <f t="shared" si="494"/>
        <v>0.16287289290213725</v>
      </c>
      <c r="U3191" s="29">
        <f t="shared" si="495"/>
        <v>2039900</v>
      </c>
      <c r="V3191" s="26">
        <f>+INDEX('LISTA DE PRECIOS EKM '!A:K,MATCH('Precios ML'!B3191,'LISTA DE PRECIOS EKM '!A:A,0),8)</f>
        <v>2039900</v>
      </c>
      <c r="W3191" s="26">
        <f t="shared" si="496"/>
        <v>2039900</v>
      </c>
      <c r="X3191" s="26">
        <f t="shared" si="497"/>
        <v>0</v>
      </c>
      <c r="Y3191" s="26"/>
      <c r="Z3191" s="26">
        <f t="shared" si="498"/>
        <v>2039900</v>
      </c>
      <c r="AA3191" s="30">
        <f t="shared" si="499"/>
        <v>0.85445454545454536</v>
      </c>
    </row>
    <row r="3192" spans="1:27">
      <c r="A3192" s="20" t="s">
        <v>7821</v>
      </c>
      <c r="B3192" s="20" t="s">
        <v>7822</v>
      </c>
      <c r="C3192" s="25">
        <v>1100000</v>
      </c>
      <c r="D3192" s="22">
        <v>85</v>
      </c>
      <c r="E3192" s="22">
        <v>49</v>
      </c>
      <c r="F3192" s="22">
        <v>40</v>
      </c>
      <c r="G3192" s="22">
        <v>16000</v>
      </c>
      <c r="H3192" s="22" t="s">
        <v>5088</v>
      </c>
      <c r="I3192" s="26">
        <f>+IF(H3192='COSTOS VARIOS'!$C$1,'COSTOS VARIOS'!$C$2*'Precios ML'!V3192,'COSTOS VARIOS'!$B$2*'Precios ML'!V3192)</f>
        <v>407980</v>
      </c>
      <c r="J3192" s="22">
        <v>0</v>
      </c>
      <c r="K3192" s="27">
        <f t="shared" si="490"/>
        <v>10.4125</v>
      </c>
      <c r="L3192" s="27">
        <f t="shared" si="491"/>
        <v>10.4125</v>
      </c>
      <c r="M3192" s="26">
        <f>(INDEX(pesos!A:B,MATCH(L3192,pesos!A:A,1),2))</f>
        <v>16200</v>
      </c>
      <c r="N3192" s="26">
        <f>+R3192*'COSTOS VARIOS'!$O$1</f>
        <v>209000</v>
      </c>
      <c r="O3192" s="26">
        <f>+R3192*'COSTOS VARIOS'!$O$2</f>
        <v>4510</v>
      </c>
      <c r="P3192" s="26">
        <f>+R3192*'COSTOS VARIOS'!$O$3</f>
        <v>16500</v>
      </c>
      <c r="Q3192" s="26">
        <v>1</v>
      </c>
      <c r="R3192" s="26">
        <f t="shared" si="492"/>
        <v>1100000</v>
      </c>
      <c r="S3192" s="25">
        <f t="shared" si="493"/>
        <v>1754190</v>
      </c>
      <c r="T3192" s="28">
        <f t="shared" si="494"/>
        <v>0.16287289290213725</v>
      </c>
      <c r="U3192" s="29">
        <f t="shared" si="495"/>
        <v>2039900</v>
      </c>
      <c r="V3192" s="26">
        <f>+INDEX('LISTA DE PRECIOS EKM '!A:K,MATCH('Precios ML'!B3192,'LISTA DE PRECIOS EKM '!A:A,0),8)</f>
        <v>2039900</v>
      </c>
      <c r="W3192" s="26">
        <f t="shared" si="496"/>
        <v>2039900</v>
      </c>
      <c r="X3192" s="26">
        <f t="shared" si="497"/>
        <v>0</v>
      </c>
      <c r="Y3192" s="26"/>
      <c r="Z3192" s="26">
        <f t="shared" si="498"/>
        <v>2039900</v>
      </c>
      <c r="AA3192" s="30">
        <f t="shared" si="499"/>
        <v>0.85445454545454536</v>
      </c>
    </row>
    <row r="3193" spans="1:27">
      <c r="A3193" s="20" t="s">
        <v>7823</v>
      </c>
      <c r="B3193" s="20" t="s">
        <v>7824</v>
      </c>
      <c r="C3193" s="25">
        <v>950000</v>
      </c>
      <c r="D3193" s="22">
        <v>85</v>
      </c>
      <c r="E3193" s="22">
        <v>49</v>
      </c>
      <c r="F3193" s="22">
        <v>40</v>
      </c>
      <c r="G3193" s="22">
        <v>16000</v>
      </c>
      <c r="H3193" s="22" t="s">
        <v>5088</v>
      </c>
      <c r="I3193" s="26">
        <f>+IF(H3193='COSTOS VARIOS'!$C$1,'COSTOS VARIOS'!$C$2*'Precios ML'!V3193,'COSTOS VARIOS'!$B$2*'Precios ML'!V3193)</f>
        <v>179980</v>
      </c>
      <c r="J3193" s="22">
        <v>0</v>
      </c>
      <c r="K3193" s="27">
        <f t="shared" si="490"/>
        <v>10.4125</v>
      </c>
      <c r="L3193" s="27">
        <f t="shared" si="491"/>
        <v>10.4125</v>
      </c>
      <c r="M3193" s="26">
        <f>(INDEX(pesos!A:B,MATCH(L3193,pesos!A:A,1),2))</f>
        <v>16200</v>
      </c>
      <c r="N3193" s="26">
        <f>+R3193*'COSTOS VARIOS'!$O$1</f>
        <v>180500</v>
      </c>
      <c r="O3193" s="26">
        <f>+R3193*'COSTOS VARIOS'!$O$2</f>
        <v>3895.0000000000005</v>
      </c>
      <c r="P3193" s="26">
        <f>+R3193*'COSTOS VARIOS'!$O$3</f>
        <v>14250</v>
      </c>
      <c r="Q3193" s="26">
        <v>1</v>
      </c>
      <c r="R3193" s="26">
        <f t="shared" si="492"/>
        <v>950000</v>
      </c>
      <c r="S3193" s="25">
        <f t="shared" si="493"/>
        <v>1344825</v>
      </c>
      <c r="T3193" s="28">
        <f t="shared" si="494"/>
        <v>-0.33084230290186456</v>
      </c>
      <c r="U3193" s="29">
        <f t="shared" si="495"/>
        <v>899900</v>
      </c>
      <c r="V3193" s="26">
        <f>+INDEX('LISTA DE PRECIOS EKM '!A:K,MATCH('Precios ML'!B3193,'LISTA DE PRECIOS EKM '!A:A,0),8)</f>
        <v>899900</v>
      </c>
      <c r="W3193" s="26">
        <f t="shared" si="496"/>
        <v>899900</v>
      </c>
      <c r="X3193" s="26">
        <f t="shared" si="497"/>
        <v>0</v>
      </c>
      <c r="Y3193" s="26"/>
      <c r="Z3193" s="26">
        <f t="shared" si="498"/>
        <v>899900</v>
      </c>
      <c r="AA3193" s="30">
        <f t="shared" si="499"/>
        <v>-5.2736842105263193E-2</v>
      </c>
    </row>
    <row r="3194" spans="1:27">
      <c r="A3194" s="20" t="s">
        <v>7823</v>
      </c>
      <c r="B3194" s="20" t="s">
        <v>7824</v>
      </c>
      <c r="C3194" s="25">
        <v>950000</v>
      </c>
      <c r="D3194" s="22">
        <v>85</v>
      </c>
      <c r="E3194" s="22">
        <v>49</v>
      </c>
      <c r="F3194" s="22">
        <v>40</v>
      </c>
      <c r="G3194" s="22">
        <v>16000</v>
      </c>
      <c r="H3194" s="22" t="s">
        <v>5088</v>
      </c>
      <c r="I3194" s="26">
        <f>+IF(H3194='COSTOS VARIOS'!$C$1,'COSTOS VARIOS'!$C$2*'Precios ML'!V3194,'COSTOS VARIOS'!$B$2*'Precios ML'!V3194)</f>
        <v>179980</v>
      </c>
      <c r="J3194" s="22">
        <v>0</v>
      </c>
      <c r="K3194" s="27">
        <f t="shared" si="490"/>
        <v>10.4125</v>
      </c>
      <c r="L3194" s="27">
        <f t="shared" si="491"/>
        <v>10.4125</v>
      </c>
      <c r="M3194" s="26">
        <f>(INDEX(pesos!A:B,MATCH(L3194,pesos!A:A,1),2))</f>
        <v>16200</v>
      </c>
      <c r="N3194" s="26">
        <f>+R3194*'COSTOS VARIOS'!$O$1</f>
        <v>180500</v>
      </c>
      <c r="O3194" s="26">
        <f>+R3194*'COSTOS VARIOS'!$O$2</f>
        <v>3895.0000000000005</v>
      </c>
      <c r="P3194" s="26">
        <f>+R3194*'COSTOS VARIOS'!$O$3</f>
        <v>14250</v>
      </c>
      <c r="Q3194" s="26">
        <v>1</v>
      </c>
      <c r="R3194" s="26">
        <f t="shared" si="492"/>
        <v>950000</v>
      </c>
      <c r="S3194" s="25">
        <f t="shared" si="493"/>
        <v>1344825</v>
      </c>
      <c r="T3194" s="28">
        <f t="shared" si="494"/>
        <v>-0.33084230290186456</v>
      </c>
      <c r="U3194" s="29">
        <f t="shared" si="495"/>
        <v>899900</v>
      </c>
      <c r="V3194" s="26">
        <f>+INDEX('LISTA DE PRECIOS EKM '!A:K,MATCH('Precios ML'!B3194,'LISTA DE PRECIOS EKM '!A:A,0),8)</f>
        <v>899900</v>
      </c>
      <c r="W3194" s="26">
        <f t="shared" si="496"/>
        <v>899900</v>
      </c>
      <c r="X3194" s="26">
        <f t="shared" si="497"/>
        <v>0</v>
      </c>
      <c r="Y3194" s="26"/>
      <c r="Z3194" s="26">
        <f t="shared" si="498"/>
        <v>899900</v>
      </c>
      <c r="AA3194" s="30">
        <f t="shared" si="499"/>
        <v>-5.2736842105263193E-2</v>
      </c>
    </row>
    <row r="3195" spans="1:27">
      <c r="A3195" s="20" t="s">
        <v>7825</v>
      </c>
      <c r="B3195" s="20" t="s">
        <v>7826</v>
      </c>
      <c r="C3195" s="25">
        <v>950000</v>
      </c>
      <c r="D3195" s="22">
        <v>85</v>
      </c>
      <c r="E3195" s="22">
        <v>49</v>
      </c>
      <c r="F3195" s="22">
        <v>40</v>
      </c>
      <c r="G3195" s="22">
        <v>16000</v>
      </c>
      <c r="H3195" s="22" t="s">
        <v>5088</v>
      </c>
      <c r="I3195" s="26">
        <f>+IF(H3195='COSTOS VARIOS'!$C$1,'COSTOS VARIOS'!$C$2*'Precios ML'!V3195,'COSTOS VARIOS'!$B$2*'Precios ML'!V3195)</f>
        <v>353980</v>
      </c>
      <c r="J3195" s="22">
        <v>0</v>
      </c>
      <c r="K3195" s="27">
        <f t="shared" si="490"/>
        <v>10.4125</v>
      </c>
      <c r="L3195" s="27">
        <f t="shared" si="491"/>
        <v>10.4125</v>
      </c>
      <c r="M3195" s="26">
        <f>(INDEX(pesos!A:B,MATCH(L3195,pesos!A:A,1),2))</f>
        <v>16200</v>
      </c>
      <c r="N3195" s="26">
        <f>+R3195*'COSTOS VARIOS'!$O$1</f>
        <v>180500</v>
      </c>
      <c r="O3195" s="26">
        <f>+R3195*'COSTOS VARIOS'!$O$2</f>
        <v>3895.0000000000005</v>
      </c>
      <c r="P3195" s="26">
        <f>+R3195*'COSTOS VARIOS'!$O$3</f>
        <v>14250</v>
      </c>
      <c r="Q3195" s="26">
        <v>1</v>
      </c>
      <c r="R3195" s="26">
        <f t="shared" si="492"/>
        <v>950000</v>
      </c>
      <c r="S3195" s="25">
        <f t="shared" si="493"/>
        <v>1518825</v>
      </c>
      <c r="T3195" s="28">
        <f t="shared" si="494"/>
        <v>0.16530870903494477</v>
      </c>
      <c r="U3195" s="29">
        <f t="shared" si="495"/>
        <v>1769900</v>
      </c>
      <c r="V3195" s="26">
        <f>+INDEX('LISTA DE PRECIOS EKM '!A:K,MATCH('Precios ML'!B3195,'LISTA DE PRECIOS EKM '!A:A,0),8)</f>
        <v>1769900</v>
      </c>
      <c r="W3195" s="26">
        <f t="shared" si="496"/>
        <v>1769900</v>
      </c>
      <c r="X3195" s="26">
        <f t="shared" si="497"/>
        <v>0</v>
      </c>
      <c r="Y3195" s="26"/>
      <c r="Z3195" s="26">
        <f t="shared" si="498"/>
        <v>1769900</v>
      </c>
      <c r="AA3195" s="30">
        <f t="shared" si="499"/>
        <v>0.86305263157894729</v>
      </c>
    </row>
    <row r="3196" spans="1:27">
      <c r="A3196" s="20" t="s">
        <v>7825</v>
      </c>
      <c r="B3196" s="20" t="s">
        <v>7826</v>
      </c>
      <c r="C3196" s="25">
        <v>950000</v>
      </c>
      <c r="D3196" s="22">
        <v>85</v>
      </c>
      <c r="E3196" s="22">
        <v>49</v>
      </c>
      <c r="F3196" s="22">
        <v>40</v>
      </c>
      <c r="G3196" s="22">
        <v>16000</v>
      </c>
      <c r="H3196" s="22" t="s">
        <v>5088</v>
      </c>
      <c r="I3196" s="26">
        <f>+IF(H3196='COSTOS VARIOS'!$C$1,'COSTOS VARIOS'!$C$2*'Precios ML'!V3196,'COSTOS VARIOS'!$B$2*'Precios ML'!V3196)</f>
        <v>353980</v>
      </c>
      <c r="J3196" s="22">
        <v>0</v>
      </c>
      <c r="K3196" s="27">
        <f t="shared" si="490"/>
        <v>10.4125</v>
      </c>
      <c r="L3196" s="27">
        <f t="shared" si="491"/>
        <v>10.4125</v>
      </c>
      <c r="M3196" s="26">
        <f>(INDEX(pesos!A:B,MATCH(L3196,pesos!A:A,1),2))</f>
        <v>16200</v>
      </c>
      <c r="N3196" s="26">
        <f>+R3196*'COSTOS VARIOS'!$O$1</f>
        <v>180500</v>
      </c>
      <c r="O3196" s="26">
        <f>+R3196*'COSTOS VARIOS'!$O$2</f>
        <v>3895.0000000000005</v>
      </c>
      <c r="P3196" s="26">
        <f>+R3196*'COSTOS VARIOS'!$O$3</f>
        <v>14250</v>
      </c>
      <c r="Q3196" s="26">
        <v>1</v>
      </c>
      <c r="R3196" s="26">
        <f t="shared" si="492"/>
        <v>950000</v>
      </c>
      <c r="S3196" s="25">
        <f t="shared" si="493"/>
        <v>1518825</v>
      </c>
      <c r="T3196" s="28">
        <f t="shared" si="494"/>
        <v>0.16530870903494477</v>
      </c>
      <c r="U3196" s="29">
        <f t="shared" si="495"/>
        <v>1769900</v>
      </c>
      <c r="V3196" s="26">
        <f>+INDEX('LISTA DE PRECIOS EKM '!A:K,MATCH('Precios ML'!B3196,'LISTA DE PRECIOS EKM '!A:A,0),8)</f>
        <v>1769900</v>
      </c>
      <c r="W3196" s="26">
        <f t="shared" si="496"/>
        <v>1769900</v>
      </c>
      <c r="X3196" s="26">
        <f t="shared" si="497"/>
        <v>0</v>
      </c>
      <c r="Y3196" s="26"/>
      <c r="Z3196" s="26">
        <f t="shared" si="498"/>
        <v>1769900</v>
      </c>
      <c r="AA3196" s="30">
        <f t="shared" si="499"/>
        <v>0.86305263157894729</v>
      </c>
    </row>
    <row r="3197" spans="1:27">
      <c r="A3197" s="20" t="s">
        <v>7827</v>
      </c>
      <c r="B3197" s="20" t="s">
        <v>7828</v>
      </c>
      <c r="C3197" s="25">
        <v>1100000</v>
      </c>
      <c r="D3197" s="22">
        <v>85</v>
      </c>
      <c r="E3197" s="22">
        <v>49</v>
      </c>
      <c r="F3197" s="22">
        <v>40</v>
      </c>
      <c r="G3197" s="22">
        <v>16000</v>
      </c>
      <c r="H3197" s="22" t="s">
        <v>5088</v>
      </c>
      <c r="I3197" s="26">
        <f>+IF(H3197='COSTOS VARIOS'!$C$1,'COSTOS VARIOS'!$C$2*'Precios ML'!V3197,'COSTOS VARIOS'!$B$2*'Precios ML'!V3197)</f>
        <v>509980</v>
      </c>
      <c r="J3197" s="22">
        <v>0</v>
      </c>
      <c r="K3197" s="27">
        <f t="shared" si="490"/>
        <v>10.4125</v>
      </c>
      <c r="L3197" s="27">
        <f t="shared" si="491"/>
        <v>10.4125</v>
      </c>
      <c r="M3197" s="26">
        <f>(INDEX(pesos!A:B,MATCH(L3197,pesos!A:A,1),2))</f>
        <v>16200</v>
      </c>
      <c r="N3197" s="26">
        <f>+R3197*'COSTOS VARIOS'!$O$1</f>
        <v>209000</v>
      </c>
      <c r="O3197" s="26">
        <f>+R3197*'COSTOS VARIOS'!$O$2</f>
        <v>4510</v>
      </c>
      <c r="P3197" s="26">
        <f>+R3197*'COSTOS VARIOS'!$O$3</f>
        <v>16500</v>
      </c>
      <c r="Q3197" s="26">
        <v>1</v>
      </c>
      <c r="R3197" s="26">
        <f t="shared" si="492"/>
        <v>1100000</v>
      </c>
      <c r="S3197" s="25">
        <f t="shared" si="493"/>
        <v>1856190</v>
      </c>
      <c r="T3197" s="28">
        <f t="shared" si="494"/>
        <v>0.37372790500972419</v>
      </c>
      <c r="U3197" s="29">
        <f t="shared" si="495"/>
        <v>2549900</v>
      </c>
      <c r="V3197" s="26">
        <f>+INDEX('LISTA DE PRECIOS EKM '!A:K,MATCH('Precios ML'!B3197,'LISTA DE PRECIOS EKM '!A:A,0),8)</f>
        <v>2549900</v>
      </c>
      <c r="W3197" s="26">
        <f t="shared" si="496"/>
        <v>2549900</v>
      </c>
      <c r="X3197" s="26">
        <f t="shared" si="497"/>
        <v>0</v>
      </c>
      <c r="Y3197" s="26"/>
      <c r="Z3197" s="26">
        <f t="shared" si="498"/>
        <v>2549900</v>
      </c>
      <c r="AA3197" s="30">
        <f t="shared" si="499"/>
        <v>1.318090909090909</v>
      </c>
    </row>
    <row r="3198" spans="1:27">
      <c r="A3198" s="20" t="s">
        <v>7827</v>
      </c>
      <c r="B3198" s="20" t="s">
        <v>7828</v>
      </c>
      <c r="C3198" s="25">
        <v>1100000</v>
      </c>
      <c r="D3198" s="22">
        <v>85</v>
      </c>
      <c r="E3198" s="22">
        <v>49</v>
      </c>
      <c r="F3198" s="22">
        <v>40</v>
      </c>
      <c r="G3198" s="22">
        <v>16000</v>
      </c>
      <c r="H3198" s="22" t="s">
        <v>5088</v>
      </c>
      <c r="I3198" s="26">
        <f>+IF(H3198='COSTOS VARIOS'!$C$1,'COSTOS VARIOS'!$C$2*'Precios ML'!V3198,'COSTOS VARIOS'!$B$2*'Precios ML'!V3198)</f>
        <v>509980</v>
      </c>
      <c r="J3198" s="22">
        <v>0</v>
      </c>
      <c r="K3198" s="27">
        <f t="shared" si="490"/>
        <v>10.4125</v>
      </c>
      <c r="L3198" s="27">
        <f t="shared" si="491"/>
        <v>10.4125</v>
      </c>
      <c r="M3198" s="26">
        <f>(INDEX(pesos!A:B,MATCH(L3198,pesos!A:A,1),2))</f>
        <v>16200</v>
      </c>
      <c r="N3198" s="26">
        <f>+R3198*'COSTOS VARIOS'!$O$1</f>
        <v>209000</v>
      </c>
      <c r="O3198" s="26">
        <f>+R3198*'COSTOS VARIOS'!$O$2</f>
        <v>4510</v>
      </c>
      <c r="P3198" s="26">
        <f>+R3198*'COSTOS VARIOS'!$O$3</f>
        <v>16500</v>
      </c>
      <c r="Q3198" s="26">
        <v>1</v>
      </c>
      <c r="R3198" s="26">
        <f t="shared" si="492"/>
        <v>1100000</v>
      </c>
      <c r="S3198" s="25">
        <f t="shared" si="493"/>
        <v>1856190</v>
      </c>
      <c r="T3198" s="28">
        <f t="shared" si="494"/>
        <v>0.37372790500972419</v>
      </c>
      <c r="U3198" s="29">
        <f t="shared" si="495"/>
        <v>2549900</v>
      </c>
      <c r="V3198" s="26">
        <f>+INDEX('LISTA DE PRECIOS EKM '!A:K,MATCH('Precios ML'!B3198,'LISTA DE PRECIOS EKM '!A:A,0),8)</f>
        <v>2549900</v>
      </c>
      <c r="W3198" s="26">
        <f t="shared" si="496"/>
        <v>2549900</v>
      </c>
      <c r="X3198" s="26">
        <f t="shared" si="497"/>
        <v>0</v>
      </c>
      <c r="Y3198" s="26"/>
      <c r="Z3198" s="26">
        <f t="shared" si="498"/>
        <v>2549900</v>
      </c>
      <c r="AA3198" s="30">
        <f t="shared" si="499"/>
        <v>1.318090909090909</v>
      </c>
    </row>
    <row r="3199" spans="1:27">
      <c r="A3199" s="20" t="s">
        <v>7829</v>
      </c>
      <c r="B3199" s="20" t="s">
        <v>7830</v>
      </c>
      <c r="C3199" s="25">
        <v>1100000</v>
      </c>
      <c r="D3199" s="22">
        <v>85</v>
      </c>
      <c r="E3199" s="22">
        <v>49</v>
      </c>
      <c r="F3199" s="22">
        <v>40</v>
      </c>
      <c r="G3199" s="22">
        <v>16000</v>
      </c>
      <c r="H3199" s="22" t="s">
        <v>5088</v>
      </c>
      <c r="I3199" s="26">
        <f>+IF(H3199='COSTOS VARIOS'!$C$1,'COSTOS VARIOS'!$C$2*'Precios ML'!V3199,'COSTOS VARIOS'!$B$2*'Precios ML'!V3199)</f>
        <v>517980</v>
      </c>
      <c r="J3199" s="22">
        <v>0</v>
      </c>
      <c r="K3199" s="27">
        <f t="shared" si="490"/>
        <v>10.4125</v>
      </c>
      <c r="L3199" s="27">
        <f t="shared" si="491"/>
        <v>10.4125</v>
      </c>
      <c r="M3199" s="26">
        <f>(INDEX(pesos!A:B,MATCH(L3199,pesos!A:A,1),2))</f>
        <v>16200</v>
      </c>
      <c r="N3199" s="26">
        <f>+R3199*'COSTOS VARIOS'!$O$1</f>
        <v>209000</v>
      </c>
      <c r="O3199" s="26">
        <f>+R3199*'COSTOS VARIOS'!$O$2</f>
        <v>4510</v>
      </c>
      <c r="P3199" s="26">
        <f>+R3199*'COSTOS VARIOS'!$O$3</f>
        <v>16500</v>
      </c>
      <c r="Q3199" s="26">
        <v>1</v>
      </c>
      <c r="R3199" s="26">
        <f t="shared" si="492"/>
        <v>1100000</v>
      </c>
      <c r="S3199" s="25">
        <f t="shared" si="493"/>
        <v>1864190</v>
      </c>
      <c r="T3199" s="28">
        <f t="shared" si="494"/>
        <v>0.38928971832270309</v>
      </c>
      <c r="U3199" s="29">
        <f t="shared" si="495"/>
        <v>2589900</v>
      </c>
      <c r="V3199" s="26">
        <f>+INDEX('LISTA DE PRECIOS EKM '!A:K,MATCH('Precios ML'!B3199,'LISTA DE PRECIOS EKM '!A:A,0),8)</f>
        <v>2589900</v>
      </c>
      <c r="W3199" s="26">
        <f t="shared" si="496"/>
        <v>2589900</v>
      </c>
      <c r="X3199" s="26">
        <f t="shared" si="497"/>
        <v>0</v>
      </c>
      <c r="Y3199" s="26"/>
      <c r="Z3199" s="26">
        <f t="shared" si="498"/>
        <v>2589900</v>
      </c>
      <c r="AA3199" s="30">
        <f t="shared" si="499"/>
        <v>1.3544545454545456</v>
      </c>
    </row>
    <row r="3200" spans="1:27">
      <c r="A3200" s="20" t="s">
        <v>7829</v>
      </c>
      <c r="B3200" s="20" t="s">
        <v>7830</v>
      </c>
      <c r="C3200" s="25">
        <v>1100000</v>
      </c>
      <c r="D3200" s="22">
        <v>85</v>
      </c>
      <c r="E3200" s="22">
        <v>49</v>
      </c>
      <c r="F3200" s="22">
        <v>40</v>
      </c>
      <c r="G3200" s="22">
        <v>16000</v>
      </c>
      <c r="H3200" s="22" t="s">
        <v>5088</v>
      </c>
      <c r="I3200" s="26">
        <f>+IF(H3200='COSTOS VARIOS'!$C$1,'COSTOS VARIOS'!$C$2*'Precios ML'!V3200,'COSTOS VARIOS'!$B$2*'Precios ML'!V3200)</f>
        <v>517980</v>
      </c>
      <c r="J3200" s="22">
        <v>0</v>
      </c>
      <c r="K3200" s="27">
        <f t="shared" si="490"/>
        <v>10.4125</v>
      </c>
      <c r="L3200" s="27">
        <f t="shared" si="491"/>
        <v>10.4125</v>
      </c>
      <c r="M3200" s="26">
        <f>(INDEX(pesos!A:B,MATCH(L3200,pesos!A:A,1),2))</f>
        <v>16200</v>
      </c>
      <c r="N3200" s="26">
        <f>+R3200*'COSTOS VARIOS'!$O$1</f>
        <v>209000</v>
      </c>
      <c r="O3200" s="26">
        <f>+R3200*'COSTOS VARIOS'!$O$2</f>
        <v>4510</v>
      </c>
      <c r="P3200" s="26">
        <f>+R3200*'COSTOS VARIOS'!$O$3</f>
        <v>16500</v>
      </c>
      <c r="Q3200" s="26">
        <v>1</v>
      </c>
      <c r="R3200" s="26">
        <f t="shared" si="492"/>
        <v>1100000</v>
      </c>
      <c r="S3200" s="25">
        <f t="shared" si="493"/>
        <v>1864190</v>
      </c>
      <c r="T3200" s="28">
        <f t="shared" si="494"/>
        <v>0.38928971832270309</v>
      </c>
      <c r="U3200" s="29">
        <f t="shared" si="495"/>
        <v>2589900</v>
      </c>
      <c r="V3200" s="26">
        <f>+INDEX('LISTA DE PRECIOS EKM '!A:K,MATCH('Precios ML'!B3200,'LISTA DE PRECIOS EKM '!A:A,0),8)</f>
        <v>2589900</v>
      </c>
      <c r="W3200" s="26">
        <f t="shared" si="496"/>
        <v>2589900</v>
      </c>
      <c r="X3200" s="26">
        <f t="shared" si="497"/>
        <v>0</v>
      </c>
      <c r="Y3200" s="26"/>
      <c r="Z3200" s="26">
        <f t="shared" si="498"/>
        <v>2589900</v>
      </c>
      <c r="AA3200" s="30">
        <f t="shared" si="499"/>
        <v>1.3544545454545456</v>
      </c>
    </row>
    <row r="3201" spans="1:27">
      <c r="A3201" s="20" t="s">
        <v>7831</v>
      </c>
      <c r="B3201" s="20" t="s">
        <v>7832</v>
      </c>
      <c r="C3201" s="25">
        <v>1100000</v>
      </c>
      <c r="D3201" s="22">
        <v>85</v>
      </c>
      <c r="E3201" s="22">
        <v>49</v>
      </c>
      <c r="F3201" s="22">
        <v>40</v>
      </c>
      <c r="G3201" s="22">
        <v>16000</v>
      </c>
      <c r="H3201" s="22" t="s">
        <v>5088</v>
      </c>
      <c r="I3201" s="26">
        <f>+IF(H3201='COSTOS VARIOS'!$C$1,'COSTOS VARIOS'!$C$2*'Precios ML'!V3201,'COSTOS VARIOS'!$B$2*'Precios ML'!V3201)</f>
        <v>407980</v>
      </c>
      <c r="J3201" s="22">
        <v>0</v>
      </c>
      <c r="K3201" s="27">
        <f t="shared" si="490"/>
        <v>10.4125</v>
      </c>
      <c r="L3201" s="27">
        <f t="shared" si="491"/>
        <v>10.4125</v>
      </c>
      <c r="M3201" s="26">
        <f>(INDEX(pesos!A:B,MATCH(L3201,pesos!A:A,1),2))</f>
        <v>16200</v>
      </c>
      <c r="N3201" s="26">
        <f>+R3201*'COSTOS VARIOS'!$O$1</f>
        <v>209000</v>
      </c>
      <c r="O3201" s="26">
        <f>+R3201*'COSTOS VARIOS'!$O$2</f>
        <v>4510</v>
      </c>
      <c r="P3201" s="26">
        <f>+R3201*'COSTOS VARIOS'!$O$3</f>
        <v>16500</v>
      </c>
      <c r="Q3201" s="26">
        <v>1</v>
      </c>
      <c r="R3201" s="26">
        <f t="shared" si="492"/>
        <v>1100000</v>
      </c>
      <c r="S3201" s="25">
        <f t="shared" si="493"/>
        <v>1754190</v>
      </c>
      <c r="T3201" s="28">
        <f t="shared" si="494"/>
        <v>0.16287289290213725</v>
      </c>
      <c r="U3201" s="29">
        <f t="shared" si="495"/>
        <v>2039900</v>
      </c>
      <c r="V3201" s="26">
        <f>+INDEX('LISTA DE PRECIOS EKM '!A:K,MATCH('Precios ML'!B3201,'LISTA DE PRECIOS EKM '!A:A,0),8)</f>
        <v>2039900</v>
      </c>
      <c r="W3201" s="26">
        <f t="shared" si="496"/>
        <v>2039900</v>
      </c>
      <c r="X3201" s="26">
        <f t="shared" si="497"/>
        <v>0</v>
      </c>
      <c r="Y3201" s="26"/>
      <c r="Z3201" s="26">
        <f t="shared" si="498"/>
        <v>2039900</v>
      </c>
      <c r="AA3201" s="30">
        <f t="shared" si="499"/>
        <v>0.85445454545454536</v>
      </c>
    </row>
    <row r="3202" spans="1:27">
      <c r="A3202" s="20" t="s">
        <v>7831</v>
      </c>
      <c r="B3202" s="20" t="s">
        <v>7832</v>
      </c>
      <c r="C3202" s="25">
        <v>1100000</v>
      </c>
      <c r="D3202" s="22">
        <v>85</v>
      </c>
      <c r="E3202" s="22">
        <v>49</v>
      </c>
      <c r="F3202" s="22">
        <v>40</v>
      </c>
      <c r="G3202" s="22">
        <v>16000</v>
      </c>
      <c r="H3202" s="22" t="s">
        <v>5088</v>
      </c>
      <c r="I3202" s="26">
        <f>+IF(H3202='COSTOS VARIOS'!$C$1,'COSTOS VARIOS'!$C$2*'Precios ML'!V3202,'COSTOS VARIOS'!$B$2*'Precios ML'!V3202)</f>
        <v>407980</v>
      </c>
      <c r="J3202" s="22">
        <v>0</v>
      </c>
      <c r="K3202" s="27">
        <f t="shared" si="490"/>
        <v>10.4125</v>
      </c>
      <c r="L3202" s="27">
        <f t="shared" si="491"/>
        <v>10.4125</v>
      </c>
      <c r="M3202" s="26">
        <f>(INDEX(pesos!A:B,MATCH(L3202,pesos!A:A,1),2))</f>
        <v>16200</v>
      </c>
      <c r="N3202" s="26">
        <f>+R3202*'COSTOS VARIOS'!$O$1</f>
        <v>209000</v>
      </c>
      <c r="O3202" s="26">
        <f>+R3202*'COSTOS VARIOS'!$O$2</f>
        <v>4510</v>
      </c>
      <c r="P3202" s="26">
        <f>+R3202*'COSTOS VARIOS'!$O$3</f>
        <v>16500</v>
      </c>
      <c r="Q3202" s="26">
        <v>1</v>
      </c>
      <c r="R3202" s="26">
        <f t="shared" si="492"/>
        <v>1100000</v>
      </c>
      <c r="S3202" s="25">
        <f t="shared" si="493"/>
        <v>1754190</v>
      </c>
      <c r="T3202" s="28">
        <f t="shared" si="494"/>
        <v>0.16287289290213725</v>
      </c>
      <c r="U3202" s="29">
        <f t="shared" si="495"/>
        <v>2039900</v>
      </c>
      <c r="V3202" s="26">
        <f>+INDEX('LISTA DE PRECIOS EKM '!A:K,MATCH('Precios ML'!B3202,'LISTA DE PRECIOS EKM '!A:A,0),8)</f>
        <v>2039900</v>
      </c>
      <c r="W3202" s="26">
        <f t="shared" si="496"/>
        <v>2039900</v>
      </c>
      <c r="X3202" s="26">
        <f t="shared" si="497"/>
        <v>0</v>
      </c>
      <c r="Y3202" s="26"/>
      <c r="Z3202" s="26">
        <f t="shared" si="498"/>
        <v>2039900</v>
      </c>
      <c r="AA3202" s="30">
        <f t="shared" si="499"/>
        <v>0.85445454545454536</v>
      </c>
    </row>
    <row r="3203" spans="1:27">
      <c r="A3203" s="20" t="s">
        <v>7833</v>
      </c>
      <c r="B3203" s="20" t="s">
        <v>7834</v>
      </c>
      <c r="C3203" s="25">
        <v>495000</v>
      </c>
      <c r="D3203" s="22">
        <v>85</v>
      </c>
      <c r="E3203" s="22">
        <v>49</v>
      </c>
      <c r="F3203" s="22">
        <v>40</v>
      </c>
      <c r="G3203" s="22">
        <v>16000</v>
      </c>
      <c r="H3203" s="22" t="s">
        <v>5088</v>
      </c>
      <c r="I3203" s="26">
        <f>+IF(H3203='COSTOS VARIOS'!$C$1,'COSTOS VARIOS'!$C$2*'Precios ML'!V3203,'COSTOS VARIOS'!$B$2*'Precios ML'!V3203)</f>
        <v>213980</v>
      </c>
      <c r="J3203" s="22">
        <v>0</v>
      </c>
      <c r="K3203" s="27">
        <f t="shared" si="490"/>
        <v>10.4125</v>
      </c>
      <c r="L3203" s="27">
        <f t="shared" si="491"/>
        <v>10.4125</v>
      </c>
      <c r="M3203" s="26">
        <f>(INDEX(pesos!A:B,MATCH(L3203,pesos!A:A,1),2))</f>
        <v>16200</v>
      </c>
      <c r="N3203" s="26">
        <f>+R3203*'COSTOS VARIOS'!$O$1</f>
        <v>94050</v>
      </c>
      <c r="O3203" s="26">
        <f>+R3203*'COSTOS VARIOS'!$O$2</f>
        <v>2029.5000000000002</v>
      </c>
      <c r="P3203" s="26">
        <f>+R3203*'COSTOS VARIOS'!$O$3</f>
        <v>7425</v>
      </c>
      <c r="Q3203" s="26">
        <v>1</v>
      </c>
      <c r="R3203" s="26">
        <f t="shared" si="492"/>
        <v>495000</v>
      </c>
      <c r="S3203" s="25">
        <f t="shared" si="493"/>
        <v>828684.5</v>
      </c>
      <c r="T3203" s="28">
        <f t="shared" si="494"/>
        <v>0.2910824324577086</v>
      </c>
      <c r="U3203" s="29">
        <f t="shared" si="495"/>
        <v>1069900</v>
      </c>
      <c r="V3203" s="26">
        <f>+INDEX('LISTA DE PRECIOS EKM '!A:K,MATCH('Precios ML'!B3203,'LISTA DE PRECIOS EKM '!A:A,0),8)</f>
        <v>1069900</v>
      </c>
      <c r="W3203" s="26">
        <f t="shared" si="496"/>
        <v>1069900</v>
      </c>
      <c r="X3203" s="26">
        <f t="shared" si="497"/>
        <v>0</v>
      </c>
      <c r="Y3203" s="26"/>
      <c r="Z3203" s="26">
        <f t="shared" si="498"/>
        <v>1069900</v>
      </c>
      <c r="AA3203" s="30">
        <f t="shared" si="499"/>
        <v>1.1614141414141415</v>
      </c>
    </row>
    <row r="3204" spans="1:27">
      <c r="A3204" s="20" t="s">
        <v>7833</v>
      </c>
      <c r="B3204" s="20" t="s">
        <v>7834</v>
      </c>
      <c r="C3204" s="25">
        <v>495000</v>
      </c>
      <c r="D3204" s="22">
        <v>85</v>
      </c>
      <c r="E3204" s="22">
        <v>49</v>
      </c>
      <c r="F3204" s="22">
        <v>40</v>
      </c>
      <c r="G3204" s="22">
        <v>16000</v>
      </c>
      <c r="H3204" s="22" t="s">
        <v>5088</v>
      </c>
      <c r="I3204" s="26">
        <f>+IF(H3204='COSTOS VARIOS'!$C$1,'COSTOS VARIOS'!$C$2*'Precios ML'!V3204,'COSTOS VARIOS'!$B$2*'Precios ML'!V3204)</f>
        <v>213980</v>
      </c>
      <c r="J3204" s="22">
        <v>0</v>
      </c>
      <c r="K3204" s="27">
        <f t="shared" ref="K3204:K3267" si="500">+(D3204*E3204*F3204)/G3204</f>
        <v>10.4125</v>
      </c>
      <c r="L3204" s="27">
        <f t="shared" ref="L3204:L3267" si="501">+K3204*Q3204</f>
        <v>10.4125</v>
      </c>
      <c r="M3204" s="26">
        <f>(INDEX(pesos!A:B,MATCH(L3204,pesos!A:A,1),2))</f>
        <v>16200</v>
      </c>
      <c r="N3204" s="26">
        <f>+R3204*'COSTOS VARIOS'!$O$1</f>
        <v>94050</v>
      </c>
      <c r="O3204" s="26">
        <f>+R3204*'COSTOS VARIOS'!$O$2</f>
        <v>2029.5000000000002</v>
      </c>
      <c r="P3204" s="26">
        <f>+R3204*'COSTOS VARIOS'!$O$3</f>
        <v>7425</v>
      </c>
      <c r="Q3204" s="26">
        <v>1</v>
      </c>
      <c r="R3204" s="26">
        <f t="shared" ref="R3204:R3267" si="502">+C3204*Q3204</f>
        <v>495000</v>
      </c>
      <c r="S3204" s="25">
        <f t="shared" ref="S3204:S3267" si="503">+R3204+P3204+O3204+N3204+M3204+I3204</f>
        <v>828684.5</v>
      </c>
      <c r="T3204" s="28">
        <f t="shared" ref="T3204:T3267" si="504">+(V3204/S3204)-1</f>
        <v>0.2910824324577086</v>
      </c>
      <c r="U3204" s="29">
        <f t="shared" ref="U3204:U3267" si="505">+S3204*T3204+S3204</f>
        <v>1069900</v>
      </c>
      <c r="V3204" s="26">
        <f>+INDEX('LISTA DE PRECIOS EKM '!A:K,MATCH('Precios ML'!B3204,'LISTA DE PRECIOS EKM '!A:A,0),8)</f>
        <v>1069900</v>
      </c>
      <c r="W3204" s="26">
        <f t="shared" ref="W3204:W3267" si="506">+V3204*Q3204</f>
        <v>1069900</v>
      </c>
      <c r="X3204" s="26">
        <f t="shared" ref="X3204:X3267" si="507">+W3204-U3204</f>
        <v>0</v>
      </c>
      <c r="Y3204" s="26"/>
      <c r="Z3204" s="26">
        <f t="shared" ref="Z3204:Z3267" si="508">+W3204-Y3204</f>
        <v>1069900</v>
      </c>
      <c r="AA3204" s="30">
        <f t="shared" ref="AA3204:AA3267" si="509">+(Z3204/C3204)-1</f>
        <v>1.1614141414141415</v>
      </c>
    </row>
    <row r="3205" spans="1:27">
      <c r="A3205" s="20" t="s">
        <v>7835</v>
      </c>
      <c r="B3205" s="20" t="s">
        <v>7836</v>
      </c>
      <c r="C3205" s="25">
        <v>890000</v>
      </c>
      <c r="D3205" s="22">
        <v>85</v>
      </c>
      <c r="E3205" s="22">
        <v>49</v>
      </c>
      <c r="F3205" s="22">
        <v>40</v>
      </c>
      <c r="G3205" s="22">
        <v>16000</v>
      </c>
      <c r="H3205" s="22" t="s">
        <v>5088</v>
      </c>
      <c r="I3205" s="26">
        <f>+IF(H3205='COSTOS VARIOS'!$C$1,'COSTOS VARIOS'!$C$2*'Precios ML'!V3205,'COSTOS VARIOS'!$B$2*'Precios ML'!V3205)</f>
        <v>325980</v>
      </c>
      <c r="J3205" s="22">
        <v>0</v>
      </c>
      <c r="K3205" s="27">
        <f t="shared" si="500"/>
        <v>10.4125</v>
      </c>
      <c r="L3205" s="27">
        <f t="shared" si="501"/>
        <v>10.4125</v>
      </c>
      <c r="M3205" s="26">
        <f>(INDEX(pesos!A:B,MATCH(L3205,pesos!A:A,1),2))</f>
        <v>16200</v>
      </c>
      <c r="N3205" s="26">
        <f>+R3205*'COSTOS VARIOS'!$O$1</f>
        <v>169100</v>
      </c>
      <c r="O3205" s="26">
        <f>+R3205*'COSTOS VARIOS'!$O$2</f>
        <v>3649.0000000000005</v>
      </c>
      <c r="P3205" s="26">
        <f>+R3205*'COSTOS VARIOS'!$O$3</f>
        <v>13350</v>
      </c>
      <c r="Q3205" s="26">
        <v>1</v>
      </c>
      <c r="R3205" s="26">
        <f t="shared" si="502"/>
        <v>890000</v>
      </c>
      <c r="S3205" s="25">
        <f t="shared" si="503"/>
        <v>1418279</v>
      </c>
      <c r="T3205" s="28">
        <f t="shared" si="504"/>
        <v>0.1492097112063282</v>
      </c>
      <c r="U3205" s="29">
        <f t="shared" si="505"/>
        <v>1629900</v>
      </c>
      <c r="V3205" s="26">
        <f>+INDEX('LISTA DE PRECIOS EKM '!A:K,MATCH('Precios ML'!B3205,'LISTA DE PRECIOS EKM '!A:A,0),8)</f>
        <v>1629900</v>
      </c>
      <c r="W3205" s="26">
        <f t="shared" si="506"/>
        <v>1629900</v>
      </c>
      <c r="X3205" s="26">
        <f t="shared" si="507"/>
        <v>0</v>
      </c>
      <c r="Y3205" s="26"/>
      <c r="Z3205" s="26">
        <f t="shared" si="508"/>
        <v>1629900</v>
      </c>
      <c r="AA3205" s="30">
        <f t="shared" si="509"/>
        <v>0.83134831460674152</v>
      </c>
    </row>
    <row r="3206" spans="1:27">
      <c r="A3206" s="20" t="s">
        <v>7835</v>
      </c>
      <c r="B3206" s="20" t="s">
        <v>7836</v>
      </c>
      <c r="C3206" s="25">
        <v>890000</v>
      </c>
      <c r="D3206" s="22">
        <v>85</v>
      </c>
      <c r="E3206" s="22">
        <v>49</v>
      </c>
      <c r="F3206" s="22">
        <v>40</v>
      </c>
      <c r="G3206" s="22">
        <v>16000</v>
      </c>
      <c r="H3206" s="22" t="s">
        <v>5088</v>
      </c>
      <c r="I3206" s="26">
        <f>+IF(H3206='COSTOS VARIOS'!$C$1,'COSTOS VARIOS'!$C$2*'Precios ML'!V3206,'COSTOS VARIOS'!$B$2*'Precios ML'!V3206)</f>
        <v>325980</v>
      </c>
      <c r="J3206" s="22">
        <v>0</v>
      </c>
      <c r="K3206" s="27">
        <f t="shared" si="500"/>
        <v>10.4125</v>
      </c>
      <c r="L3206" s="27">
        <f t="shared" si="501"/>
        <v>10.4125</v>
      </c>
      <c r="M3206" s="26">
        <f>(INDEX(pesos!A:B,MATCH(L3206,pesos!A:A,1),2))</f>
        <v>16200</v>
      </c>
      <c r="N3206" s="26">
        <f>+R3206*'COSTOS VARIOS'!$O$1</f>
        <v>169100</v>
      </c>
      <c r="O3206" s="26">
        <f>+R3206*'COSTOS VARIOS'!$O$2</f>
        <v>3649.0000000000005</v>
      </c>
      <c r="P3206" s="26">
        <f>+R3206*'COSTOS VARIOS'!$O$3</f>
        <v>13350</v>
      </c>
      <c r="Q3206" s="26">
        <v>1</v>
      </c>
      <c r="R3206" s="26">
        <f t="shared" si="502"/>
        <v>890000</v>
      </c>
      <c r="S3206" s="25">
        <f t="shared" si="503"/>
        <v>1418279</v>
      </c>
      <c r="T3206" s="28">
        <f t="shared" si="504"/>
        <v>0.1492097112063282</v>
      </c>
      <c r="U3206" s="29">
        <f t="shared" si="505"/>
        <v>1629900</v>
      </c>
      <c r="V3206" s="26">
        <f>+INDEX('LISTA DE PRECIOS EKM '!A:K,MATCH('Precios ML'!B3206,'LISTA DE PRECIOS EKM '!A:A,0),8)</f>
        <v>1629900</v>
      </c>
      <c r="W3206" s="26">
        <f t="shared" si="506"/>
        <v>1629900</v>
      </c>
      <c r="X3206" s="26">
        <f t="shared" si="507"/>
        <v>0</v>
      </c>
      <c r="Y3206" s="26"/>
      <c r="Z3206" s="26">
        <f t="shared" si="508"/>
        <v>1629900</v>
      </c>
      <c r="AA3206" s="30">
        <f t="shared" si="509"/>
        <v>0.83134831460674152</v>
      </c>
    </row>
    <row r="3207" spans="1:27">
      <c r="A3207" s="20" t="s">
        <v>7837</v>
      </c>
      <c r="B3207" s="20" t="s">
        <v>7838</v>
      </c>
      <c r="C3207" s="25">
        <v>200000</v>
      </c>
      <c r="D3207" s="22">
        <v>85</v>
      </c>
      <c r="E3207" s="22">
        <v>49</v>
      </c>
      <c r="F3207" s="22">
        <v>40</v>
      </c>
      <c r="G3207" s="22">
        <v>16000</v>
      </c>
      <c r="H3207" s="22" t="s">
        <v>5088</v>
      </c>
      <c r="I3207" s="26">
        <f>+IF(H3207='COSTOS VARIOS'!$C$1,'COSTOS VARIOS'!$C$2*'Precios ML'!V3207,'COSTOS VARIOS'!$B$2*'Precios ML'!V3207)</f>
        <v>85980</v>
      </c>
      <c r="J3207" s="22">
        <v>0</v>
      </c>
      <c r="K3207" s="27">
        <f t="shared" si="500"/>
        <v>10.4125</v>
      </c>
      <c r="L3207" s="27">
        <f t="shared" si="501"/>
        <v>10.4125</v>
      </c>
      <c r="M3207" s="26">
        <f>(INDEX(pesos!A:B,MATCH(L3207,pesos!A:A,1),2))</f>
        <v>16200</v>
      </c>
      <c r="N3207" s="26">
        <f>+R3207*'COSTOS VARIOS'!$O$1</f>
        <v>38000</v>
      </c>
      <c r="O3207" s="26">
        <f>+R3207*'COSTOS VARIOS'!$O$2</f>
        <v>820.00000000000011</v>
      </c>
      <c r="P3207" s="26">
        <f>+R3207*'COSTOS VARIOS'!$O$3</f>
        <v>3000</v>
      </c>
      <c r="Q3207" s="26">
        <v>1</v>
      </c>
      <c r="R3207" s="26">
        <f t="shared" si="502"/>
        <v>200000</v>
      </c>
      <c r="S3207" s="25">
        <f t="shared" si="503"/>
        <v>344000</v>
      </c>
      <c r="T3207" s="28">
        <f t="shared" si="504"/>
        <v>0.24970930232558142</v>
      </c>
      <c r="U3207" s="29">
        <f t="shared" si="505"/>
        <v>429900</v>
      </c>
      <c r="V3207" s="26">
        <f>+INDEX('LISTA DE PRECIOS EKM '!A:K,MATCH('Precios ML'!B3207,'LISTA DE PRECIOS EKM '!A:A,0),8)</f>
        <v>429900</v>
      </c>
      <c r="W3207" s="26">
        <f t="shared" si="506"/>
        <v>429900</v>
      </c>
      <c r="X3207" s="26">
        <f t="shared" si="507"/>
        <v>0</v>
      </c>
      <c r="Y3207" s="26"/>
      <c r="Z3207" s="26">
        <f t="shared" si="508"/>
        <v>429900</v>
      </c>
      <c r="AA3207" s="30">
        <f t="shared" si="509"/>
        <v>1.1495000000000002</v>
      </c>
    </row>
    <row r="3208" spans="1:27">
      <c r="A3208" s="20" t="s">
        <v>7837</v>
      </c>
      <c r="B3208" s="20" t="s">
        <v>7838</v>
      </c>
      <c r="C3208" s="25">
        <v>200000</v>
      </c>
      <c r="D3208" s="22">
        <v>85</v>
      </c>
      <c r="E3208" s="22">
        <v>49</v>
      </c>
      <c r="F3208" s="22">
        <v>40</v>
      </c>
      <c r="G3208" s="22">
        <v>16000</v>
      </c>
      <c r="H3208" s="22" t="s">
        <v>5088</v>
      </c>
      <c r="I3208" s="26">
        <f>+IF(H3208='COSTOS VARIOS'!$C$1,'COSTOS VARIOS'!$C$2*'Precios ML'!V3208,'COSTOS VARIOS'!$B$2*'Precios ML'!V3208)</f>
        <v>85980</v>
      </c>
      <c r="J3208" s="22">
        <v>0</v>
      </c>
      <c r="K3208" s="27">
        <f t="shared" si="500"/>
        <v>10.4125</v>
      </c>
      <c r="L3208" s="27">
        <f t="shared" si="501"/>
        <v>10.4125</v>
      </c>
      <c r="M3208" s="26">
        <f>(INDEX(pesos!A:B,MATCH(L3208,pesos!A:A,1),2))</f>
        <v>16200</v>
      </c>
      <c r="N3208" s="26">
        <f>+R3208*'COSTOS VARIOS'!$O$1</f>
        <v>38000</v>
      </c>
      <c r="O3208" s="26">
        <f>+R3208*'COSTOS VARIOS'!$O$2</f>
        <v>820.00000000000011</v>
      </c>
      <c r="P3208" s="26">
        <f>+R3208*'COSTOS VARIOS'!$O$3</f>
        <v>3000</v>
      </c>
      <c r="Q3208" s="26">
        <v>1</v>
      </c>
      <c r="R3208" s="26">
        <f t="shared" si="502"/>
        <v>200000</v>
      </c>
      <c r="S3208" s="25">
        <f t="shared" si="503"/>
        <v>344000</v>
      </c>
      <c r="T3208" s="28">
        <f t="shared" si="504"/>
        <v>0.24970930232558142</v>
      </c>
      <c r="U3208" s="29">
        <f t="shared" si="505"/>
        <v>429900</v>
      </c>
      <c r="V3208" s="26">
        <f>+INDEX('LISTA DE PRECIOS EKM '!A:K,MATCH('Precios ML'!B3208,'LISTA DE PRECIOS EKM '!A:A,0),8)</f>
        <v>429900</v>
      </c>
      <c r="W3208" s="26">
        <f t="shared" si="506"/>
        <v>429900</v>
      </c>
      <c r="X3208" s="26">
        <f t="shared" si="507"/>
        <v>0</v>
      </c>
      <c r="Y3208" s="26"/>
      <c r="Z3208" s="26">
        <f t="shared" si="508"/>
        <v>429900</v>
      </c>
      <c r="AA3208" s="30">
        <f t="shared" si="509"/>
        <v>1.1495000000000002</v>
      </c>
    </row>
    <row r="3209" spans="1:27">
      <c r="A3209" s="20" t="s">
        <v>7839</v>
      </c>
      <c r="B3209" s="20" t="s">
        <v>7840</v>
      </c>
      <c r="C3209" s="25">
        <v>0</v>
      </c>
      <c r="D3209" s="22">
        <v>85</v>
      </c>
      <c r="E3209" s="22">
        <v>49</v>
      </c>
      <c r="F3209" s="22">
        <v>40</v>
      </c>
      <c r="G3209" s="22">
        <v>16000</v>
      </c>
      <c r="H3209" s="22" t="s">
        <v>5088</v>
      </c>
      <c r="I3209" s="26" t="e">
        <f>+IF(H3209='COSTOS VARIOS'!$C$1,'COSTOS VARIOS'!$C$2*'Precios ML'!V3209,'COSTOS VARIOS'!$B$2*'Precios ML'!V3209)</f>
        <v>#N/A</v>
      </c>
      <c r="J3209" s="22">
        <v>0</v>
      </c>
      <c r="K3209" s="27">
        <f t="shared" si="500"/>
        <v>10.4125</v>
      </c>
      <c r="L3209" s="27">
        <f t="shared" si="501"/>
        <v>10.4125</v>
      </c>
      <c r="M3209" s="26">
        <f>(INDEX(pesos!A:B,MATCH(L3209,pesos!A:A,1),2))</f>
        <v>16200</v>
      </c>
      <c r="N3209" s="26">
        <f>+R3209*'COSTOS VARIOS'!$O$1</f>
        <v>0</v>
      </c>
      <c r="O3209" s="26">
        <f>+R3209*'COSTOS VARIOS'!$O$2</f>
        <v>0</v>
      </c>
      <c r="P3209" s="26">
        <f>+R3209*'COSTOS VARIOS'!$O$3</f>
        <v>0</v>
      </c>
      <c r="Q3209" s="26">
        <v>1</v>
      </c>
      <c r="R3209" s="26">
        <f t="shared" si="502"/>
        <v>0</v>
      </c>
      <c r="S3209" s="25" t="e">
        <f t="shared" si="503"/>
        <v>#N/A</v>
      </c>
      <c r="T3209" s="28" t="e">
        <f t="shared" si="504"/>
        <v>#N/A</v>
      </c>
      <c r="U3209" s="29" t="e">
        <f t="shared" si="505"/>
        <v>#N/A</v>
      </c>
      <c r="V3209" s="26" t="e">
        <f>+INDEX('LISTA DE PRECIOS EKM '!A:K,MATCH('Precios ML'!B3209,'LISTA DE PRECIOS EKM '!A:A,0),8)</f>
        <v>#N/A</v>
      </c>
      <c r="W3209" s="26" t="e">
        <f t="shared" si="506"/>
        <v>#N/A</v>
      </c>
      <c r="X3209" s="26" t="e">
        <f t="shared" si="507"/>
        <v>#N/A</v>
      </c>
      <c r="Y3209" s="26"/>
      <c r="Z3209" s="26" t="e">
        <f t="shared" si="508"/>
        <v>#N/A</v>
      </c>
      <c r="AA3209" s="30" t="e">
        <f t="shared" si="509"/>
        <v>#N/A</v>
      </c>
    </row>
    <row r="3210" spans="1:27">
      <c r="A3210" s="20" t="s">
        <v>7839</v>
      </c>
      <c r="B3210" s="20" t="s">
        <v>7840</v>
      </c>
      <c r="C3210" s="25">
        <v>0</v>
      </c>
      <c r="D3210" s="22">
        <v>85</v>
      </c>
      <c r="E3210" s="22">
        <v>49</v>
      </c>
      <c r="F3210" s="22">
        <v>40</v>
      </c>
      <c r="G3210" s="22">
        <v>16000</v>
      </c>
      <c r="H3210" s="22" t="s">
        <v>5088</v>
      </c>
      <c r="I3210" s="26" t="e">
        <f>+IF(H3210='COSTOS VARIOS'!$C$1,'COSTOS VARIOS'!$C$2*'Precios ML'!V3210,'COSTOS VARIOS'!$B$2*'Precios ML'!V3210)</f>
        <v>#N/A</v>
      </c>
      <c r="J3210" s="22">
        <v>0</v>
      </c>
      <c r="K3210" s="27">
        <f t="shared" si="500"/>
        <v>10.4125</v>
      </c>
      <c r="L3210" s="27">
        <f t="shared" si="501"/>
        <v>10.4125</v>
      </c>
      <c r="M3210" s="26">
        <f>(INDEX(pesos!A:B,MATCH(L3210,pesos!A:A,1),2))</f>
        <v>16200</v>
      </c>
      <c r="N3210" s="26">
        <f>+R3210*'COSTOS VARIOS'!$O$1</f>
        <v>0</v>
      </c>
      <c r="O3210" s="26">
        <f>+R3210*'COSTOS VARIOS'!$O$2</f>
        <v>0</v>
      </c>
      <c r="P3210" s="26">
        <f>+R3210*'COSTOS VARIOS'!$O$3</f>
        <v>0</v>
      </c>
      <c r="Q3210" s="26">
        <v>1</v>
      </c>
      <c r="R3210" s="26">
        <f t="shared" si="502"/>
        <v>0</v>
      </c>
      <c r="S3210" s="25" t="e">
        <f t="shared" si="503"/>
        <v>#N/A</v>
      </c>
      <c r="T3210" s="28" t="e">
        <f t="shared" si="504"/>
        <v>#N/A</v>
      </c>
      <c r="U3210" s="29" t="e">
        <f t="shared" si="505"/>
        <v>#N/A</v>
      </c>
      <c r="V3210" s="26" t="e">
        <f>+INDEX('LISTA DE PRECIOS EKM '!A:K,MATCH('Precios ML'!B3210,'LISTA DE PRECIOS EKM '!A:A,0),8)</f>
        <v>#N/A</v>
      </c>
      <c r="W3210" s="26" t="e">
        <f t="shared" si="506"/>
        <v>#N/A</v>
      </c>
      <c r="X3210" s="26" t="e">
        <f t="shared" si="507"/>
        <v>#N/A</v>
      </c>
      <c r="Y3210" s="26"/>
      <c r="Z3210" s="26" t="e">
        <f t="shared" si="508"/>
        <v>#N/A</v>
      </c>
      <c r="AA3210" s="30" t="e">
        <f t="shared" si="509"/>
        <v>#N/A</v>
      </c>
    </row>
    <row r="3211" spans="1:27">
      <c r="A3211" s="20" t="s">
        <v>7841</v>
      </c>
      <c r="B3211" s="20" t="s">
        <v>7842</v>
      </c>
      <c r="C3211" s="25">
        <v>489915.96638655465</v>
      </c>
      <c r="D3211" s="22">
        <v>85</v>
      </c>
      <c r="E3211" s="22">
        <v>49</v>
      </c>
      <c r="F3211" s="22">
        <v>40</v>
      </c>
      <c r="G3211" s="22">
        <v>16000</v>
      </c>
      <c r="H3211" s="22" t="s">
        <v>5088</v>
      </c>
      <c r="I3211" s="26">
        <f>+IF(H3211='COSTOS VARIOS'!$C$1,'COSTOS VARIOS'!$C$2*'Precios ML'!V3211,'COSTOS VARIOS'!$B$2*'Precios ML'!V3211)</f>
        <v>173980</v>
      </c>
      <c r="J3211" s="22">
        <v>0</v>
      </c>
      <c r="K3211" s="27">
        <f t="shared" si="500"/>
        <v>10.4125</v>
      </c>
      <c r="L3211" s="27">
        <f t="shared" si="501"/>
        <v>10.4125</v>
      </c>
      <c r="M3211" s="26">
        <f>(INDEX(pesos!A:B,MATCH(L3211,pesos!A:A,1),2))</f>
        <v>16200</v>
      </c>
      <c r="N3211" s="26">
        <f>+R3211*'COSTOS VARIOS'!$O$1</f>
        <v>93084.033613445383</v>
      </c>
      <c r="O3211" s="26">
        <f>+R3211*'COSTOS VARIOS'!$O$2</f>
        <v>2008.6554621848743</v>
      </c>
      <c r="P3211" s="26">
        <f>+R3211*'COSTOS VARIOS'!$O$3</f>
        <v>7348.7394957983197</v>
      </c>
      <c r="Q3211" s="26">
        <v>1</v>
      </c>
      <c r="R3211" s="26">
        <f t="shared" si="502"/>
        <v>489915.96638655465</v>
      </c>
      <c r="S3211" s="25">
        <f t="shared" si="503"/>
        <v>782537.39495798317</v>
      </c>
      <c r="T3211" s="28">
        <f t="shared" si="504"/>
        <v>0.11164016646988184</v>
      </c>
      <c r="U3211" s="29">
        <f t="shared" si="505"/>
        <v>869900.00000000012</v>
      </c>
      <c r="V3211" s="26">
        <f>+INDEX('LISTA DE PRECIOS EKM '!A:K,MATCH('Precios ML'!B3211,'LISTA DE PRECIOS EKM '!A:A,0),8)</f>
        <v>869900</v>
      </c>
      <c r="W3211" s="26">
        <f t="shared" si="506"/>
        <v>869900</v>
      </c>
      <c r="X3211" s="26">
        <f t="shared" si="507"/>
        <v>0</v>
      </c>
      <c r="Y3211" s="26"/>
      <c r="Z3211" s="26">
        <f t="shared" si="508"/>
        <v>869900</v>
      </c>
      <c r="AA3211" s="30">
        <f t="shared" si="509"/>
        <v>0.77561063464837043</v>
      </c>
    </row>
    <row r="3212" spans="1:27">
      <c r="A3212" s="20" t="s">
        <v>7841</v>
      </c>
      <c r="B3212" s="20" t="s">
        <v>7842</v>
      </c>
      <c r="C3212" s="25">
        <v>489915.96638655465</v>
      </c>
      <c r="D3212" s="22">
        <v>85</v>
      </c>
      <c r="E3212" s="22">
        <v>49</v>
      </c>
      <c r="F3212" s="22">
        <v>40</v>
      </c>
      <c r="G3212" s="22">
        <v>16000</v>
      </c>
      <c r="H3212" s="22" t="s">
        <v>5088</v>
      </c>
      <c r="I3212" s="26">
        <f>+IF(H3212='COSTOS VARIOS'!$C$1,'COSTOS VARIOS'!$C$2*'Precios ML'!V3212,'COSTOS VARIOS'!$B$2*'Precios ML'!V3212)</f>
        <v>173980</v>
      </c>
      <c r="J3212" s="22">
        <v>0</v>
      </c>
      <c r="K3212" s="27">
        <f t="shared" si="500"/>
        <v>10.4125</v>
      </c>
      <c r="L3212" s="27">
        <f t="shared" si="501"/>
        <v>10.4125</v>
      </c>
      <c r="M3212" s="26">
        <f>(INDEX(pesos!A:B,MATCH(L3212,pesos!A:A,1),2))</f>
        <v>16200</v>
      </c>
      <c r="N3212" s="26">
        <f>+R3212*'COSTOS VARIOS'!$O$1</f>
        <v>93084.033613445383</v>
      </c>
      <c r="O3212" s="26">
        <f>+R3212*'COSTOS VARIOS'!$O$2</f>
        <v>2008.6554621848743</v>
      </c>
      <c r="P3212" s="26">
        <f>+R3212*'COSTOS VARIOS'!$O$3</f>
        <v>7348.7394957983197</v>
      </c>
      <c r="Q3212" s="26">
        <v>1</v>
      </c>
      <c r="R3212" s="26">
        <f t="shared" si="502"/>
        <v>489915.96638655465</v>
      </c>
      <c r="S3212" s="25">
        <f t="shared" si="503"/>
        <v>782537.39495798317</v>
      </c>
      <c r="T3212" s="28">
        <f t="shared" si="504"/>
        <v>0.11164016646988184</v>
      </c>
      <c r="U3212" s="29">
        <f t="shared" si="505"/>
        <v>869900.00000000012</v>
      </c>
      <c r="V3212" s="26">
        <f>+INDEX('LISTA DE PRECIOS EKM '!A:K,MATCH('Precios ML'!B3212,'LISTA DE PRECIOS EKM '!A:A,0),8)</f>
        <v>869900</v>
      </c>
      <c r="W3212" s="26">
        <f t="shared" si="506"/>
        <v>869900</v>
      </c>
      <c r="X3212" s="26">
        <f t="shared" si="507"/>
        <v>0</v>
      </c>
      <c r="Y3212" s="26"/>
      <c r="Z3212" s="26">
        <f t="shared" si="508"/>
        <v>869900</v>
      </c>
      <c r="AA3212" s="30">
        <f t="shared" si="509"/>
        <v>0.77561063464837043</v>
      </c>
    </row>
    <row r="3213" spans="1:27">
      <c r="A3213" s="20" t="s">
        <v>7843</v>
      </c>
      <c r="B3213" s="20" t="s">
        <v>7844</v>
      </c>
      <c r="C3213" s="25">
        <v>489915.96638655465</v>
      </c>
      <c r="D3213" s="22">
        <v>85</v>
      </c>
      <c r="E3213" s="22">
        <v>49</v>
      </c>
      <c r="F3213" s="22">
        <v>40</v>
      </c>
      <c r="G3213" s="22">
        <v>16000</v>
      </c>
      <c r="H3213" s="22" t="s">
        <v>5088</v>
      </c>
      <c r="I3213" s="26">
        <f>+IF(H3213='COSTOS VARIOS'!$C$1,'COSTOS VARIOS'!$C$2*'Precios ML'!V3213,'COSTOS VARIOS'!$B$2*'Precios ML'!V3213)</f>
        <v>173980</v>
      </c>
      <c r="J3213" s="22">
        <v>0</v>
      </c>
      <c r="K3213" s="27">
        <f t="shared" si="500"/>
        <v>10.4125</v>
      </c>
      <c r="L3213" s="27">
        <f t="shared" si="501"/>
        <v>10.4125</v>
      </c>
      <c r="M3213" s="26">
        <f>(INDEX(pesos!A:B,MATCH(L3213,pesos!A:A,1),2))</f>
        <v>16200</v>
      </c>
      <c r="N3213" s="26">
        <f>+R3213*'COSTOS VARIOS'!$O$1</f>
        <v>93084.033613445383</v>
      </c>
      <c r="O3213" s="26">
        <f>+R3213*'COSTOS VARIOS'!$O$2</f>
        <v>2008.6554621848743</v>
      </c>
      <c r="P3213" s="26">
        <f>+R3213*'COSTOS VARIOS'!$O$3</f>
        <v>7348.7394957983197</v>
      </c>
      <c r="Q3213" s="26">
        <v>1</v>
      </c>
      <c r="R3213" s="26">
        <f t="shared" si="502"/>
        <v>489915.96638655465</v>
      </c>
      <c r="S3213" s="25">
        <f t="shared" si="503"/>
        <v>782537.39495798317</v>
      </c>
      <c r="T3213" s="28">
        <f t="shared" si="504"/>
        <v>0.11164016646988184</v>
      </c>
      <c r="U3213" s="29">
        <f t="shared" si="505"/>
        <v>869900.00000000012</v>
      </c>
      <c r="V3213" s="26">
        <f>+INDEX('LISTA DE PRECIOS EKM '!A:K,MATCH('Precios ML'!B3213,'LISTA DE PRECIOS EKM '!A:A,0),8)</f>
        <v>869900</v>
      </c>
      <c r="W3213" s="26">
        <f t="shared" si="506"/>
        <v>869900</v>
      </c>
      <c r="X3213" s="26">
        <f t="shared" si="507"/>
        <v>0</v>
      </c>
      <c r="Y3213" s="26"/>
      <c r="Z3213" s="26">
        <f t="shared" si="508"/>
        <v>869900</v>
      </c>
      <c r="AA3213" s="30">
        <f t="shared" si="509"/>
        <v>0.77561063464837043</v>
      </c>
    </row>
    <row r="3214" spans="1:27">
      <c r="A3214" s="20" t="s">
        <v>7843</v>
      </c>
      <c r="B3214" s="20" t="s">
        <v>7844</v>
      </c>
      <c r="C3214" s="25">
        <v>489915.96638655465</v>
      </c>
      <c r="D3214" s="22">
        <v>85</v>
      </c>
      <c r="E3214" s="22">
        <v>49</v>
      </c>
      <c r="F3214" s="22">
        <v>40</v>
      </c>
      <c r="G3214" s="22">
        <v>16000</v>
      </c>
      <c r="H3214" s="22" t="s">
        <v>5088</v>
      </c>
      <c r="I3214" s="26">
        <f>+IF(H3214='COSTOS VARIOS'!$C$1,'COSTOS VARIOS'!$C$2*'Precios ML'!V3214,'COSTOS VARIOS'!$B$2*'Precios ML'!V3214)</f>
        <v>173980</v>
      </c>
      <c r="J3214" s="22">
        <v>0</v>
      </c>
      <c r="K3214" s="27">
        <f t="shared" si="500"/>
        <v>10.4125</v>
      </c>
      <c r="L3214" s="27">
        <f t="shared" si="501"/>
        <v>10.4125</v>
      </c>
      <c r="M3214" s="26">
        <f>(INDEX(pesos!A:B,MATCH(L3214,pesos!A:A,1),2))</f>
        <v>16200</v>
      </c>
      <c r="N3214" s="26">
        <f>+R3214*'COSTOS VARIOS'!$O$1</f>
        <v>93084.033613445383</v>
      </c>
      <c r="O3214" s="26">
        <f>+R3214*'COSTOS VARIOS'!$O$2</f>
        <v>2008.6554621848743</v>
      </c>
      <c r="P3214" s="26">
        <f>+R3214*'COSTOS VARIOS'!$O$3</f>
        <v>7348.7394957983197</v>
      </c>
      <c r="Q3214" s="26">
        <v>1</v>
      </c>
      <c r="R3214" s="26">
        <f t="shared" si="502"/>
        <v>489915.96638655465</v>
      </c>
      <c r="S3214" s="25">
        <f t="shared" si="503"/>
        <v>782537.39495798317</v>
      </c>
      <c r="T3214" s="28">
        <f t="shared" si="504"/>
        <v>0.11164016646988184</v>
      </c>
      <c r="U3214" s="29">
        <f t="shared" si="505"/>
        <v>869900.00000000012</v>
      </c>
      <c r="V3214" s="26">
        <f>+INDEX('LISTA DE PRECIOS EKM '!A:K,MATCH('Precios ML'!B3214,'LISTA DE PRECIOS EKM '!A:A,0),8)</f>
        <v>869900</v>
      </c>
      <c r="W3214" s="26">
        <f t="shared" si="506"/>
        <v>869900</v>
      </c>
      <c r="X3214" s="26">
        <f t="shared" si="507"/>
        <v>0</v>
      </c>
      <c r="Y3214" s="26"/>
      <c r="Z3214" s="26">
        <f t="shared" si="508"/>
        <v>869900</v>
      </c>
      <c r="AA3214" s="30">
        <f t="shared" si="509"/>
        <v>0.77561063464837043</v>
      </c>
    </row>
    <row r="3215" spans="1:27">
      <c r="A3215" s="20" t="s">
        <v>7845</v>
      </c>
      <c r="B3215" s="20" t="s">
        <v>7846</v>
      </c>
      <c r="C3215" s="25">
        <v>1890000</v>
      </c>
      <c r="D3215" s="22">
        <v>85</v>
      </c>
      <c r="E3215" s="22">
        <v>49</v>
      </c>
      <c r="F3215" s="22">
        <v>40</v>
      </c>
      <c r="G3215" s="22">
        <v>16000</v>
      </c>
      <c r="H3215" s="22" t="s">
        <v>5088</v>
      </c>
      <c r="I3215" s="26">
        <f>+IF(H3215='COSTOS VARIOS'!$C$1,'COSTOS VARIOS'!$C$2*'Precios ML'!V3215,'COSTOS VARIOS'!$B$2*'Precios ML'!V3215)</f>
        <v>745980</v>
      </c>
      <c r="J3215" s="22">
        <v>0</v>
      </c>
      <c r="K3215" s="27">
        <f t="shared" si="500"/>
        <v>10.4125</v>
      </c>
      <c r="L3215" s="27">
        <f t="shared" si="501"/>
        <v>10.4125</v>
      </c>
      <c r="M3215" s="26">
        <f>(INDEX(pesos!A:B,MATCH(L3215,pesos!A:A,1),2))</f>
        <v>16200</v>
      </c>
      <c r="N3215" s="26">
        <f>+R3215*'COSTOS VARIOS'!$O$1</f>
        <v>359100</v>
      </c>
      <c r="O3215" s="26">
        <f>+R3215*'COSTOS VARIOS'!$O$2</f>
        <v>7749.0000000000009</v>
      </c>
      <c r="P3215" s="26">
        <f>+R3215*'COSTOS VARIOS'!$O$3</f>
        <v>28350</v>
      </c>
      <c r="Q3215" s="26">
        <v>1</v>
      </c>
      <c r="R3215" s="26">
        <f t="shared" si="502"/>
        <v>1890000</v>
      </c>
      <c r="S3215" s="25">
        <f t="shared" si="503"/>
        <v>3047379</v>
      </c>
      <c r="T3215" s="28">
        <f t="shared" si="504"/>
        <v>0.22396984424976352</v>
      </c>
      <c r="U3215" s="29">
        <f t="shared" si="505"/>
        <v>3729900</v>
      </c>
      <c r="V3215" s="26">
        <f>+INDEX('LISTA DE PRECIOS EKM '!A:K,MATCH('Precios ML'!B3215,'LISTA DE PRECIOS EKM '!A:A,0),8)</f>
        <v>3729900</v>
      </c>
      <c r="W3215" s="26">
        <f t="shared" si="506"/>
        <v>3729900</v>
      </c>
      <c r="X3215" s="26">
        <f t="shared" si="507"/>
        <v>0</v>
      </c>
      <c r="Y3215" s="26"/>
      <c r="Z3215" s="26">
        <f t="shared" si="508"/>
        <v>3729900</v>
      </c>
      <c r="AA3215" s="30">
        <f t="shared" si="509"/>
        <v>0.97349206349206341</v>
      </c>
    </row>
    <row r="3216" spans="1:27">
      <c r="A3216" s="20" t="s">
        <v>7845</v>
      </c>
      <c r="B3216" s="20" t="s">
        <v>7846</v>
      </c>
      <c r="C3216" s="25">
        <v>1890000</v>
      </c>
      <c r="D3216" s="22">
        <v>85</v>
      </c>
      <c r="E3216" s="22">
        <v>49</v>
      </c>
      <c r="F3216" s="22">
        <v>40</v>
      </c>
      <c r="G3216" s="22">
        <v>16000</v>
      </c>
      <c r="H3216" s="22" t="s">
        <v>5088</v>
      </c>
      <c r="I3216" s="26">
        <f>+IF(H3216='COSTOS VARIOS'!$C$1,'COSTOS VARIOS'!$C$2*'Precios ML'!V3216,'COSTOS VARIOS'!$B$2*'Precios ML'!V3216)</f>
        <v>745980</v>
      </c>
      <c r="J3216" s="22">
        <v>0</v>
      </c>
      <c r="K3216" s="27">
        <f t="shared" si="500"/>
        <v>10.4125</v>
      </c>
      <c r="L3216" s="27">
        <f t="shared" si="501"/>
        <v>10.4125</v>
      </c>
      <c r="M3216" s="26">
        <f>(INDEX(pesos!A:B,MATCH(L3216,pesos!A:A,1),2))</f>
        <v>16200</v>
      </c>
      <c r="N3216" s="26">
        <f>+R3216*'COSTOS VARIOS'!$O$1</f>
        <v>359100</v>
      </c>
      <c r="O3216" s="26">
        <f>+R3216*'COSTOS VARIOS'!$O$2</f>
        <v>7749.0000000000009</v>
      </c>
      <c r="P3216" s="26">
        <f>+R3216*'COSTOS VARIOS'!$O$3</f>
        <v>28350</v>
      </c>
      <c r="Q3216" s="26">
        <v>1</v>
      </c>
      <c r="R3216" s="26">
        <f t="shared" si="502"/>
        <v>1890000</v>
      </c>
      <c r="S3216" s="25">
        <f t="shared" si="503"/>
        <v>3047379</v>
      </c>
      <c r="T3216" s="28">
        <f t="shared" si="504"/>
        <v>0.22396984424976352</v>
      </c>
      <c r="U3216" s="29">
        <f t="shared" si="505"/>
        <v>3729900</v>
      </c>
      <c r="V3216" s="26">
        <f>+INDEX('LISTA DE PRECIOS EKM '!A:K,MATCH('Precios ML'!B3216,'LISTA DE PRECIOS EKM '!A:A,0),8)</f>
        <v>3729900</v>
      </c>
      <c r="W3216" s="26">
        <f t="shared" si="506"/>
        <v>3729900</v>
      </c>
      <c r="X3216" s="26">
        <f t="shared" si="507"/>
        <v>0</v>
      </c>
      <c r="Y3216" s="26"/>
      <c r="Z3216" s="26">
        <f t="shared" si="508"/>
        <v>3729900</v>
      </c>
      <c r="AA3216" s="30">
        <f t="shared" si="509"/>
        <v>0.97349206349206341</v>
      </c>
    </row>
    <row r="3217" spans="1:27">
      <c r="A3217" s="20" t="s">
        <v>7847</v>
      </c>
      <c r="B3217" s="20" t="s">
        <v>7848</v>
      </c>
      <c r="C3217" s="25">
        <v>2059000</v>
      </c>
      <c r="D3217" s="22">
        <v>85</v>
      </c>
      <c r="E3217" s="22">
        <v>49</v>
      </c>
      <c r="F3217" s="22">
        <v>40</v>
      </c>
      <c r="G3217" s="22">
        <v>16000</v>
      </c>
      <c r="H3217" s="22" t="s">
        <v>5088</v>
      </c>
      <c r="I3217" s="26">
        <f>+IF(H3217='COSTOS VARIOS'!$C$1,'COSTOS VARIOS'!$C$2*'Precios ML'!V3217,'COSTOS VARIOS'!$B$2*'Precios ML'!V3217)</f>
        <v>811980</v>
      </c>
      <c r="J3217" s="22">
        <v>0</v>
      </c>
      <c r="K3217" s="27">
        <f t="shared" si="500"/>
        <v>10.4125</v>
      </c>
      <c r="L3217" s="27">
        <f t="shared" si="501"/>
        <v>10.4125</v>
      </c>
      <c r="M3217" s="26">
        <f>(INDEX(pesos!A:B,MATCH(L3217,pesos!A:A,1),2))</f>
        <v>16200</v>
      </c>
      <c r="N3217" s="26">
        <f>+R3217*'COSTOS VARIOS'!$O$1</f>
        <v>391210</v>
      </c>
      <c r="O3217" s="26">
        <f>+R3217*'COSTOS VARIOS'!$O$2</f>
        <v>8441.9000000000015</v>
      </c>
      <c r="P3217" s="26">
        <f>+R3217*'COSTOS VARIOS'!$O$3</f>
        <v>30885</v>
      </c>
      <c r="Q3217" s="26">
        <v>1</v>
      </c>
      <c r="R3217" s="26">
        <f t="shared" si="502"/>
        <v>2059000</v>
      </c>
      <c r="S3217" s="25">
        <f t="shared" si="503"/>
        <v>3317716.9</v>
      </c>
      <c r="T3217" s="28">
        <f t="shared" si="504"/>
        <v>0.2237029627211411</v>
      </c>
      <c r="U3217" s="29">
        <f t="shared" si="505"/>
        <v>4059899.9999999995</v>
      </c>
      <c r="V3217" s="26">
        <f>+INDEX('LISTA DE PRECIOS EKM '!A:K,MATCH('Precios ML'!B3217,'LISTA DE PRECIOS EKM '!A:A,0),8)</f>
        <v>4059900</v>
      </c>
      <c r="W3217" s="26">
        <f t="shared" si="506"/>
        <v>4059900</v>
      </c>
      <c r="X3217" s="26">
        <f t="shared" si="507"/>
        <v>0</v>
      </c>
      <c r="Y3217" s="26"/>
      <c r="Z3217" s="26">
        <f t="shared" si="508"/>
        <v>4059900</v>
      </c>
      <c r="AA3217" s="30">
        <f t="shared" si="509"/>
        <v>0.97178241864983006</v>
      </c>
    </row>
    <row r="3218" spans="1:27">
      <c r="A3218" s="20" t="s">
        <v>7847</v>
      </c>
      <c r="B3218" s="20" t="s">
        <v>7848</v>
      </c>
      <c r="C3218" s="25">
        <v>2059000</v>
      </c>
      <c r="D3218" s="22">
        <v>85</v>
      </c>
      <c r="E3218" s="22">
        <v>49</v>
      </c>
      <c r="F3218" s="22">
        <v>40</v>
      </c>
      <c r="G3218" s="22">
        <v>16000</v>
      </c>
      <c r="H3218" s="22" t="s">
        <v>5088</v>
      </c>
      <c r="I3218" s="26">
        <f>+IF(H3218='COSTOS VARIOS'!$C$1,'COSTOS VARIOS'!$C$2*'Precios ML'!V3218,'COSTOS VARIOS'!$B$2*'Precios ML'!V3218)</f>
        <v>811980</v>
      </c>
      <c r="J3218" s="22">
        <v>0</v>
      </c>
      <c r="K3218" s="27">
        <f t="shared" si="500"/>
        <v>10.4125</v>
      </c>
      <c r="L3218" s="27">
        <f t="shared" si="501"/>
        <v>10.4125</v>
      </c>
      <c r="M3218" s="26">
        <f>(INDEX(pesos!A:B,MATCH(L3218,pesos!A:A,1),2))</f>
        <v>16200</v>
      </c>
      <c r="N3218" s="26">
        <f>+R3218*'COSTOS VARIOS'!$O$1</f>
        <v>391210</v>
      </c>
      <c r="O3218" s="26">
        <f>+R3218*'COSTOS VARIOS'!$O$2</f>
        <v>8441.9000000000015</v>
      </c>
      <c r="P3218" s="26">
        <f>+R3218*'COSTOS VARIOS'!$O$3</f>
        <v>30885</v>
      </c>
      <c r="Q3218" s="26">
        <v>1</v>
      </c>
      <c r="R3218" s="26">
        <f t="shared" si="502"/>
        <v>2059000</v>
      </c>
      <c r="S3218" s="25">
        <f t="shared" si="503"/>
        <v>3317716.9</v>
      </c>
      <c r="T3218" s="28">
        <f t="shared" si="504"/>
        <v>0.2237029627211411</v>
      </c>
      <c r="U3218" s="29">
        <f t="shared" si="505"/>
        <v>4059899.9999999995</v>
      </c>
      <c r="V3218" s="26">
        <f>+INDEX('LISTA DE PRECIOS EKM '!A:K,MATCH('Precios ML'!B3218,'LISTA DE PRECIOS EKM '!A:A,0),8)</f>
        <v>4059900</v>
      </c>
      <c r="W3218" s="26">
        <f t="shared" si="506"/>
        <v>4059900</v>
      </c>
      <c r="X3218" s="26">
        <f t="shared" si="507"/>
        <v>0</v>
      </c>
      <c r="Y3218" s="26"/>
      <c r="Z3218" s="26">
        <f t="shared" si="508"/>
        <v>4059900</v>
      </c>
      <c r="AA3218" s="30">
        <f t="shared" si="509"/>
        <v>0.97178241864983006</v>
      </c>
    </row>
    <row r="3219" spans="1:27">
      <c r="A3219" s="20" t="s">
        <v>7849</v>
      </c>
      <c r="B3219" s="20" t="s">
        <v>2282</v>
      </c>
      <c r="C3219" s="25">
        <v>104516</v>
      </c>
      <c r="D3219" s="22">
        <v>85</v>
      </c>
      <c r="E3219" s="22">
        <v>49</v>
      </c>
      <c r="F3219" s="22">
        <v>40</v>
      </c>
      <c r="G3219" s="22">
        <v>16000</v>
      </c>
      <c r="H3219" s="22" t="s">
        <v>5088</v>
      </c>
      <c r="I3219" s="26">
        <f>+IF(H3219='COSTOS VARIOS'!$C$1,'COSTOS VARIOS'!$C$2*'Precios ML'!V3219,'COSTOS VARIOS'!$B$2*'Precios ML'!V3219)</f>
        <v>49980</v>
      </c>
      <c r="J3219" s="22">
        <v>0</v>
      </c>
      <c r="K3219" s="27">
        <f t="shared" si="500"/>
        <v>10.4125</v>
      </c>
      <c r="L3219" s="27">
        <f t="shared" si="501"/>
        <v>10.4125</v>
      </c>
      <c r="M3219" s="26">
        <f>(INDEX(pesos!A:B,MATCH(L3219,pesos!A:A,1),2))</f>
        <v>16200</v>
      </c>
      <c r="N3219" s="26">
        <f>+R3219*'COSTOS VARIOS'!$O$1</f>
        <v>19858.04</v>
      </c>
      <c r="O3219" s="26">
        <f>+R3219*'COSTOS VARIOS'!$O$2</f>
        <v>428.51560000000006</v>
      </c>
      <c r="P3219" s="26">
        <f>+R3219*'COSTOS VARIOS'!$O$3</f>
        <v>1567.74</v>
      </c>
      <c r="Q3219" s="26">
        <v>1</v>
      </c>
      <c r="R3219" s="26">
        <f t="shared" si="502"/>
        <v>104516</v>
      </c>
      <c r="S3219" s="25">
        <f t="shared" si="503"/>
        <v>192550.29560000001</v>
      </c>
      <c r="T3219" s="28">
        <f t="shared" si="504"/>
        <v>0.29784272322872507</v>
      </c>
      <c r="U3219" s="29">
        <f t="shared" si="505"/>
        <v>249900</v>
      </c>
      <c r="V3219" s="26">
        <f>+INDEX('LISTA DE PRECIOS EKM '!A:K,MATCH('Precios ML'!B3219,'LISTA DE PRECIOS EKM '!A:A,0),8)</f>
        <v>249900</v>
      </c>
      <c r="W3219" s="26">
        <f t="shared" si="506"/>
        <v>249900</v>
      </c>
      <c r="X3219" s="26">
        <f t="shared" si="507"/>
        <v>0</v>
      </c>
      <c r="Y3219" s="26"/>
      <c r="Z3219" s="26">
        <f t="shared" si="508"/>
        <v>249900</v>
      </c>
      <c r="AA3219" s="30">
        <f t="shared" si="509"/>
        <v>1.3910214703968768</v>
      </c>
    </row>
    <row r="3220" spans="1:27">
      <c r="A3220" s="20" t="s">
        <v>7849</v>
      </c>
      <c r="B3220" s="20" t="s">
        <v>2282</v>
      </c>
      <c r="C3220" s="25">
        <v>104516</v>
      </c>
      <c r="D3220" s="22">
        <v>85</v>
      </c>
      <c r="E3220" s="22">
        <v>49</v>
      </c>
      <c r="F3220" s="22">
        <v>40</v>
      </c>
      <c r="G3220" s="22">
        <v>16000</v>
      </c>
      <c r="H3220" s="22" t="s">
        <v>5088</v>
      </c>
      <c r="I3220" s="26">
        <f>+IF(H3220='COSTOS VARIOS'!$C$1,'COSTOS VARIOS'!$C$2*'Precios ML'!V3220,'COSTOS VARIOS'!$B$2*'Precios ML'!V3220)</f>
        <v>49980</v>
      </c>
      <c r="J3220" s="22">
        <v>0</v>
      </c>
      <c r="K3220" s="27">
        <f t="shared" si="500"/>
        <v>10.4125</v>
      </c>
      <c r="L3220" s="27">
        <f t="shared" si="501"/>
        <v>10.4125</v>
      </c>
      <c r="M3220" s="26">
        <f>(INDEX(pesos!A:B,MATCH(L3220,pesos!A:A,1),2))</f>
        <v>16200</v>
      </c>
      <c r="N3220" s="26">
        <f>+R3220*'COSTOS VARIOS'!$O$1</f>
        <v>19858.04</v>
      </c>
      <c r="O3220" s="26">
        <f>+R3220*'COSTOS VARIOS'!$O$2</f>
        <v>428.51560000000006</v>
      </c>
      <c r="P3220" s="26">
        <f>+R3220*'COSTOS VARIOS'!$O$3</f>
        <v>1567.74</v>
      </c>
      <c r="Q3220" s="26">
        <v>1</v>
      </c>
      <c r="R3220" s="26">
        <f t="shared" si="502"/>
        <v>104516</v>
      </c>
      <c r="S3220" s="25">
        <f t="shared" si="503"/>
        <v>192550.29560000001</v>
      </c>
      <c r="T3220" s="28">
        <f t="shared" si="504"/>
        <v>0.29784272322872507</v>
      </c>
      <c r="U3220" s="29">
        <f t="shared" si="505"/>
        <v>249900</v>
      </c>
      <c r="V3220" s="26">
        <f>+INDEX('LISTA DE PRECIOS EKM '!A:K,MATCH('Precios ML'!B3220,'LISTA DE PRECIOS EKM '!A:A,0),8)</f>
        <v>249900</v>
      </c>
      <c r="W3220" s="26">
        <f t="shared" si="506"/>
        <v>249900</v>
      </c>
      <c r="X3220" s="26">
        <f t="shared" si="507"/>
        <v>0</v>
      </c>
      <c r="Y3220" s="26"/>
      <c r="Z3220" s="26">
        <f t="shared" si="508"/>
        <v>249900</v>
      </c>
      <c r="AA3220" s="30">
        <f t="shared" si="509"/>
        <v>1.3910214703968768</v>
      </c>
    </row>
    <row r="3221" spans="1:27">
      <c r="A3221" s="20" t="s">
        <v>7850</v>
      </c>
      <c r="B3221" s="20" t="s">
        <v>7851</v>
      </c>
      <c r="C3221" s="25">
        <v>129000</v>
      </c>
      <c r="D3221" s="22">
        <v>85</v>
      </c>
      <c r="E3221" s="22">
        <v>49</v>
      </c>
      <c r="F3221" s="22">
        <v>40</v>
      </c>
      <c r="G3221" s="22">
        <v>16000</v>
      </c>
      <c r="H3221" s="22" t="s">
        <v>5088</v>
      </c>
      <c r="I3221" s="26">
        <f>+IF(H3221='COSTOS VARIOS'!$C$1,'COSTOS VARIOS'!$C$2*'Precios ML'!V3221,'COSTOS VARIOS'!$B$2*'Precios ML'!V3221)</f>
        <v>53980</v>
      </c>
      <c r="J3221" s="22">
        <v>0</v>
      </c>
      <c r="K3221" s="27">
        <f t="shared" si="500"/>
        <v>10.4125</v>
      </c>
      <c r="L3221" s="27">
        <f t="shared" si="501"/>
        <v>10.4125</v>
      </c>
      <c r="M3221" s="26">
        <f>(INDEX(pesos!A:B,MATCH(L3221,pesos!A:A,1),2))</f>
        <v>16200</v>
      </c>
      <c r="N3221" s="26">
        <f>+R3221*'COSTOS VARIOS'!$O$1</f>
        <v>24510</v>
      </c>
      <c r="O3221" s="26">
        <f>+R3221*'COSTOS VARIOS'!$O$2</f>
        <v>528.90000000000009</v>
      </c>
      <c r="P3221" s="26">
        <f>+R3221*'COSTOS VARIOS'!$O$3</f>
        <v>1935</v>
      </c>
      <c r="Q3221" s="26">
        <v>1</v>
      </c>
      <c r="R3221" s="26">
        <f t="shared" si="502"/>
        <v>129000</v>
      </c>
      <c r="S3221" s="25">
        <f t="shared" si="503"/>
        <v>226153.9</v>
      </c>
      <c r="T3221" s="28">
        <f t="shared" si="504"/>
        <v>0.19343508999844805</v>
      </c>
      <c r="U3221" s="29">
        <f t="shared" si="505"/>
        <v>269900</v>
      </c>
      <c r="V3221" s="26">
        <f>+INDEX('LISTA DE PRECIOS EKM '!A:K,MATCH('Precios ML'!B3221,'LISTA DE PRECIOS EKM '!A:A,0),8)</f>
        <v>269900</v>
      </c>
      <c r="W3221" s="26">
        <f t="shared" si="506"/>
        <v>269900</v>
      </c>
      <c r="X3221" s="26">
        <f t="shared" si="507"/>
        <v>0</v>
      </c>
      <c r="Y3221" s="26"/>
      <c r="Z3221" s="26">
        <f t="shared" si="508"/>
        <v>269900</v>
      </c>
      <c r="AA3221" s="30">
        <f t="shared" si="509"/>
        <v>1.092248062015504</v>
      </c>
    </row>
    <row r="3222" spans="1:27">
      <c r="A3222" s="20" t="s">
        <v>7850</v>
      </c>
      <c r="B3222" s="20" t="s">
        <v>7851</v>
      </c>
      <c r="C3222" s="25">
        <v>129000</v>
      </c>
      <c r="D3222" s="22">
        <v>85</v>
      </c>
      <c r="E3222" s="22">
        <v>49</v>
      </c>
      <c r="F3222" s="22">
        <v>40</v>
      </c>
      <c r="G3222" s="22">
        <v>16000</v>
      </c>
      <c r="H3222" s="22" t="s">
        <v>5088</v>
      </c>
      <c r="I3222" s="26">
        <f>+IF(H3222='COSTOS VARIOS'!$C$1,'COSTOS VARIOS'!$C$2*'Precios ML'!V3222,'COSTOS VARIOS'!$B$2*'Precios ML'!V3222)</f>
        <v>53980</v>
      </c>
      <c r="J3222" s="22">
        <v>0</v>
      </c>
      <c r="K3222" s="27">
        <f t="shared" si="500"/>
        <v>10.4125</v>
      </c>
      <c r="L3222" s="27">
        <f t="shared" si="501"/>
        <v>10.4125</v>
      </c>
      <c r="M3222" s="26">
        <f>(INDEX(pesos!A:B,MATCH(L3222,pesos!A:A,1),2))</f>
        <v>16200</v>
      </c>
      <c r="N3222" s="26">
        <f>+R3222*'COSTOS VARIOS'!$O$1</f>
        <v>24510</v>
      </c>
      <c r="O3222" s="26">
        <f>+R3222*'COSTOS VARIOS'!$O$2</f>
        <v>528.90000000000009</v>
      </c>
      <c r="P3222" s="26">
        <f>+R3222*'COSTOS VARIOS'!$O$3</f>
        <v>1935</v>
      </c>
      <c r="Q3222" s="26">
        <v>1</v>
      </c>
      <c r="R3222" s="26">
        <f t="shared" si="502"/>
        <v>129000</v>
      </c>
      <c r="S3222" s="25">
        <f t="shared" si="503"/>
        <v>226153.9</v>
      </c>
      <c r="T3222" s="28">
        <f t="shared" si="504"/>
        <v>0.19343508999844805</v>
      </c>
      <c r="U3222" s="29">
        <f t="shared" si="505"/>
        <v>269900</v>
      </c>
      <c r="V3222" s="26">
        <f>+INDEX('LISTA DE PRECIOS EKM '!A:K,MATCH('Precios ML'!B3222,'LISTA DE PRECIOS EKM '!A:A,0),8)</f>
        <v>269900</v>
      </c>
      <c r="W3222" s="26">
        <f t="shared" si="506"/>
        <v>269900</v>
      </c>
      <c r="X3222" s="26">
        <f t="shared" si="507"/>
        <v>0</v>
      </c>
      <c r="Y3222" s="26"/>
      <c r="Z3222" s="26">
        <f t="shared" si="508"/>
        <v>269900</v>
      </c>
      <c r="AA3222" s="30">
        <f t="shared" si="509"/>
        <v>1.092248062015504</v>
      </c>
    </row>
    <row r="3223" spans="1:27">
      <c r="A3223" s="20" t="s">
        <v>7852</v>
      </c>
      <c r="B3223" s="20" t="s">
        <v>7853</v>
      </c>
      <c r="C3223" s="25">
        <v>1818000</v>
      </c>
      <c r="D3223" s="22">
        <v>85</v>
      </c>
      <c r="E3223" s="22">
        <v>49</v>
      </c>
      <c r="F3223" s="22">
        <v>40</v>
      </c>
      <c r="G3223" s="22">
        <v>16000</v>
      </c>
      <c r="H3223" s="22" t="s">
        <v>5088</v>
      </c>
      <c r="I3223" s="26">
        <f>+IF(H3223='COSTOS VARIOS'!$C$1,'COSTOS VARIOS'!$C$2*'Precios ML'!V3223,'COSTOS VARIOS'!$B$2*'Precios ML'!V3223)</f>
        <v>777980</v>
      </c>
      <c r="J3223" s="22">
        <v>0</v>
      </c>
      <c r="K3223" s="27">
        <f t="shared" si="500"/>
        <v>10.4125</v>
      </c>
      <c r="L3223" s="27">
        <f t="shared" si="501"/>
        <v>10.4125</v>
      </c>
      <c r="M3223" s="26">
        <f>(INDEX(pesos!A:B,MATCH(L3223,pesos!A:A,1),2))</f>
        <v>16200</v>
      </c>
      <c r="N3223" s="26">
        <f>+R3223*'COSTOS VARIOS'!$O$1</f>
        <v>345420</v>
      </c>
      <c r="O3223" s="26">
        <f>+R3223*'COSTOS VARIOS'!$O$2</f>
        <v>7453.8</v>
      </c>
      <c r="P3223" s="26">
        <f>+R3223*'COSTOS VARIOS'!$O$3</f>
        <v>27270</v>
      </c>
      <c r="Q3223" s="26">
        <v>1</v>
      </c>
      <c r="R3223" s="26">
        <f t="shared" si="502"/>
        <v>1818000</v>
      </c>
      <c r="S3223" s="25">
        <f t="shared" si="503"/>
        <v>2992323.8</v>
      </c>
      <c r="T3223" s="28">
        <f t="shared" si="504"/>
        <v>0.29995958325098382</v>
      </c>
      <c r="U3223" s="29">
        <f t="shared" si="505"/>
        <v>3889900</v>
      </c>
      <c r="V3223" s="26">
        <f>+INDEX('LISTA DE PRECIOS EKM '!A:K,MATCH('Precios ML'!B3223,'LISTA DE PRECIOS EKM '!A:A,0),8)</f>
        <v>3889900</v>
      </c>
      <c r="W3223" s="26">
        <f t="shared" si="506"/>
        <v>3889900</v>
      </c>
      <c r="X3223" s="26">
        <f t="shared" si="507"/>
        <v>0</v>
      </c>
      <c r="Y3223" s="26"/>
      <c r="Z3223" s="26">
        <f t="shared" si="508"/>
        <v>3889900</v>
      </c>
      <c r="AA3223" s="30">
        <f t="shared" si="509"/>
        <v>1.1396589658965897</v>
      </c>
    </row>
    <row r="3224" spans="1:27">
      <c r="A3224" s="20" t="s">
        <v>7852</v>
      </c>
      <c r="B3224" s="20" t="s">
        <v>7853</v>
      </c>
      <c r="C3224" s="25">
        <v>1818000</v>
      </c>
      <c r="D3224" s="22">
        <v>85</v>
      </c>
      <c r="E3224" s="22">
        <v>49</v>
      </c>
      <c r="F3224" s="22">
        <v>40</v>
      </c>
      <c r="G3224" s="22">
        <v>16000</v>
      </c>
      <c r="H3224" s="22" t="s">
        <v>5088</v>
      </c>
      <c r="I3224" s="26">
        <f>+IF(H3224='COSTOS VARIOS'!$C$1,'COSTOS VARIOS'!$C$2*'Precios ML'!V3224,'COSTOS VARIOS'!$B$2*'Precios ML'!V3224)</f>
        <v>777980</v>
      </c>
      <c r="J3224" s="22">
        <v>0</v>
      </c>
      <c r="K3224" s="27">
        <f t="shared" si="500"/>
        <v>10.4125</v>
      </c>
      <c r="L3224" s="27">
        <f t="shared" si="501"/>
        <v>10.4125</v>
      </c>
      <c r="M3224" s="26">
        <f>(INDEX(pesos!A:B,MATCH(L3224,pesos!A:A,1),2))</f>
        <v>16200</v>
      </c>
      <c r="N3224" s="26">
        <f>+R3224*'COSTOS VARIOS'!$O$1</f>
        <v>345420</v>
      </c>
      <c r="O3224" s="26">
        <f>+R3224*'COSTOS VARIOS'!$O$2</f>
        <v>7453.8</v>
      </c>
      <c r="P3224" s="26">
        <f>+R3224*'COSTOS VARIOS'!$O$3</f>
        <v>27270</v>
      </c>
      <c r="Q3224" s="26">
        <v>1</v>
      </c>
      <c r="R3224" s="26">
        <f t="shared" si="502"/>
        <v>1818000</v>
      </c>
      <c r="S3224" s="25">
        <f t="shared" si="503"/>
        <v>2992323.8</v>
      </c>
      <c r="T3224" s="28">
        <f t="shared" si="504"/>
        <v>0.29995958325098382</v>
      </c>
      <c r="U3224" s="29">
        <f t="shared" si="505"/>
        <v>3889900</v>
      </c>
      <c r="V3224" s="26">
        <f>+INDEX('LISTA DE PRECIOS EKM '!A:K,MATCH('Precios ML'!B3224,'LISTA DE PRECIOS EKM '!A:A,0),8)</f>
        <v>3889900</v>
      </c>
      <c r="W3224" s="26">
        <f t="shared" si="506"/>
        <v>3889900</v>
      </c>
      <c r="X3224" s="26">
        <f t="shared" si="507"/>
        <v>0</v>
      </c>
      <c r="Y3224" s="26"/>
      <c r="Z3224" s="26">
        <f t="shared" si="508"/>
        <v>3889900</v>
      </c>
      <c r="AA3224" s="30">
        <f t="shared" si="509"/>
        <v>1.1396589658965897</v>
      </c>
    </row>
    <row r="3225" spans="1:27">
      <c r="A3225" s="20" t="s">
        <v>7854</v>
      </c>
      <c r="B3225" s="20" t="s">
        <v>7855</v>
      </c>
      <c r="C3225" s="25">
        <v>489915.96638655465</v>
      </c>
      <c r="D3225" s="22">
        <v>85</v>
      </c>
      <c r="E3225" s="22">
        <v>49</v>
      </c>
      <c r="F3225" s="22">
        <v>40</v>
      </c>
      <c r="G3225" s="22">
        <v>16000</v>
      </c>
      <c r="H3225" s="22" t="s">
        <v>5088</v>
      </c>
      <c r="I3225" s="26">
        <f>+IF(H3225='COSTOS VARIOS'!$C$1,'COSTOS VARIOS'!$C$2*'Precios ML'!V3225,'COSTOS VARIOS'!$B$2*'Precios ML'!V3225)</f>
        <v>173980</v>
      </c>
      <c r="J3225" s="22">
        <v>0</v>
      </c>
      <c r="K3225" s="27">
        <f t="shared" si="500"/>
        <v>10.4125</v>
      </c>
      <c r="L3225" s="27">
        <f t="shared" si="501"/>
        <v>10.4125</v>
      </c>
      <c r="M3225" s="26">
        <f>(INDEX(pesos!A:B,MATCH(L3225,pesos!A:A,1),2))</f>
        <v>16200</v>
      </c>
      <c r="N3225" s="26">
        <f>+R3225*'COSTOS VARIOS'!$O$1</f>
        <v>93084.033613445383</v>
      </c>
      <c r="O3225" s="26">
        <f>+R3225*'COSTOS VARIOS'!$O$2</f>
        <v>2008.6554621848743</v>
      </c>
      <c r="P3225" s="26">
        <f>+R3225*'COSTOS VARIOS'!$O$3</f>
        <v>7348.7394957983197</v>
      </c>
      <c r="Q3225" s="26">
        <v>1</v>
      </c>
      <c r="R3225" s="26">
        <f t="shared" si="502"/>
        <v>489915.96638655465</v>
      </c>
      <c r="S3225" s="25">
        <f t="shared" si="503"/>
        <v>782537.39495798317</v>
      </c>
      <c r="T3225" s="28">
        <f t="shared" si="504"/>
        <v>0.11164016646988184</v>
      </c>
      <c r="U3225" s="29">
        <f t="shared" si="505"/>
        <v>869900.00000000012</v>
      </c>
      <c r="V3225" s="26">
        <f>+INDEX('LISTA DE PRECIOS EKM '!A:K,MATCH('Precios ML'!B3225,'LISTA DE PRECIOS EKM '!A:A,0),8)</f>
        <v>869900</v>
      </c>
      <c r="W3225" s="26">
        <f t="shared" si="506"/>
        <v>869900</v>
      </c>
      <c r="X3225" s="26">
        <f t="shared" si="507"/>
        <v>0</v>
      </c>
      <c r="Y3225" s="26"/>
      <c r="Z3225" s="26">
        <f t="shared" si="508"/>
        <v>869900</v>
      </c>
      <c r="AA3225" s="30">
        <f t="shared" si="509"/>
        <v>0.77561063464837043</v>
      </c>
    </row>
    <row r="3226" spans="1:27">
      <c r="A3226" s="20" t="s">
        <v>7854</v>
      </c>
      <c r="B3226" s="20" t="s">
        <v>7855</v>
      </c>
      <c r="C3226" s="25">
        <v>489915.96638655465</v>
      </c>
      <c r="D3226" s="22">
        <v>85</v>
      </c>
      <c r="E3226" s="22">
        <v>49</v>
      </c>
      <c r="F3226" s="22">
        <v>40</v>
      </c>
      <c r="G3226" s="22">
        <v>16000</v>
      </c>
      <c r="H3226" s="22" t="s">
        <v>5088</v>
      </c>
      <c r="I3226" s="26">
        <f>+IF(H3226='COSTOS VARIOS'!$C$1,'COSTOS VARIOS'!$C$2*'Precios ML'!V3226,'COSTOS VARIOS'!$B$2*'Precios ML'!V3226)</f>
        <v>173980</v>
      </c>
      <c r="J3226" s="22">
        <v>0</v>
      </c>
      <c r="K3226" s="27">
        <f t="shared" si="500"/>
        <v>10.4125</v>
      </c>
      <c r="L3226" s="27">
        <f t="shared" si="501"/>
        <v>10.4125</v>
      </c>
      <c r="M3226" s="26">
        <f>(INDEX(pesos!A:B,MATCH(L3226,pesos!A:A,1),2))</f>
        <v>16200</v>
      </c>
      <c r="N3226" s="26">
        <f>+R3226*'COSTOS VARIOS'!$O$1</f>
        <v>93084.033613445383</v>
      </c>
      <c r="O3226" s="26">
        <f>+R3226*'COSTOS VARIOS'!$O$2</f>
        <v>2008.6554621848743</v>
      </c>
      <c r="P3226" s="26">
        <f>+R3226*'COSTOS VARIOS'!$O$3</f>
        <v>7348.7394957983197</v>
      </c>
      <c r="Q3226" s="26">
        <v>1</v>
      </c>
      <c r="R3226" s="26">
        <f t="shared" si="502"/>
        <v>489915.96638655465</v>
      </c>
      <c r="S3226" s="25">
        <f t="shared" si="503"/>
        <v>782537.39495798317</v>
      </c>
      <c r="T3226" s="28">
        <f t="shared" si="504"/>
        <v>0.11164016646988184</v>
      </c>
      <c r="U3226" s="29">
        <f t="shared" si="505"/>
        <v>869900.00000000012</v>
      </c>
      <c r="V3226" s="26">
        <f>+INDEX('LISTA DE PRECIOS EKM '!A:K,MATCH('Precios ML'!B3226,'LISTA DE PRECIOS EKM '!A:A,0),8)</f>
        <v>869900</v>
      </c>
      <c r="W3226" s="26">
        <f t="shared" si="506"/>
        <v>869900</v>
      </c>
      <c r="X3226" s="26">
        <f t="shared" si="507"/>
        <v>0</v>
      </c>
      <c r="Y3226" s="26"/>
      <c r="Z3226" s="26">
        <f t="shared" si="508"/>
        <v>869900</v>
      </c>
      <c r="AA3226" s="30">
        <f t="shared" si="509"/>
        <v>0.77561063464837043</v>
      </c>
    </row>
    <row r="3227" spans="1:27">
      <c r="A3227" s="20" t="s">
        <v>7856</v>
      </c>
      <c r="B3227" s="20" t="s">
        <v>7857</v>
      </c>
      <c r="C3227" s="25">
        <v>750000</v>
      </c>
      <c r="D3227" s="22">
        <v>85</v>
      </c>
      <c r="E3227" s="22">
        <v>49</v>
      </c>
      <c r="F3227" s="22">
        <v>40</v>
      </c>
      <c r="G3227" s="22">
        <v>16000</v>
      </c>
      <c r="H3227" s="22" t="s">
        <v>5088</v>
      </c>
      <c r="I3227" s="26">
        <f>+IF(H3227='COSTOS VARIOS'!$C$1,'COSTOS VARIOS'!$C$2*'Precios ML'!V3227,'COSTOS VARIOS'!$B$2*'Precios ML'!V3227)</f>
        <v>283980</v>
      </c>
      <c r="J3227" s="22">
        <v>0</v>
      </c>
      <c r="K3227" s="27">
        <f t="shared" si="500"/>
        <v>10.4125</v>
      </c>
      <c r="L3227" s="27">
        <f t="shared" si="501"/>
        <v>10.4125</v>
      </c>
      <c r="M3227" s="26">
        <f>(INDEX(pesos!A:B,MATCH(L3227,pesos!A:A,1),2))</f>
        <v>16200</v>
      </c>
      <c r="N3227" s="26">
        <f>+R3227*'COSTOS VARIOS'!$O$1</f>
        <v>142500</v>
      </c>
      <c r="O3227" s="26">
        <f>+R3227*'COSTOS VARIOS'!$O$2</f>
        <v>3075.0000000000005</v>
      </c>
      <c r="P3227" s="26">
        <f>+R3227*'COSTOS VARIOS'!$O$3</f>
        <v>11250</v>
      </c>
      <c r="Q3227" s="26">
        <v>1</v>
      </c>
      <c r="R3227" s="26">
        <f t="shared" si="502"/>
        <v>750000</v>
      </c>
      <c r="S3227" s="25">
        <f t="shared" si="503"/>
        <v>1207005</v>
      </c>
      <c r="T3227" s="28">
        <f t="shared" si="504"/>
        <v>0.17638286502541423</v>
      </c>
      <c r="U3227" s="29">
        <f t="shared" si="505"/>
        <v>1419900</v>
      </c>
      <c r="V3227" s="26">
        <f>+INDEX('LISTA DE PRECIOS EKM '!A:K,MATCH('Precios ML'!B3227,'LISTA DE PRECIOS EKM '!A:A,0),8)</f>
        <v>1419900</v>
      </c>
      <c r="W3227" s="26">
        <f t="shared" si="506"/>
        <v>1419900</v>
      </c>
      <c r="X3227" s="26">
        <f t="shared" si="507"/>
        <v>0</v>
      </c>
      <c r="Y3227" s="26"/>
      <c r="Z3227" s="26">
        <f t="shared" si="508"/>
        <v>1419900</v>
      </c>
      <c r="AA3227" s="30">
        <f t="shared" si="509"/>
        <v>0.89319999999999999</v>
      </c>
    </row>
    <row r="3228" spans="1:27">
      <c r="A3228" s="20" t="s">
        <v>7856</v>
      </c>
      <c r="B3228" s="20" t="s">
        <v>7857</v>
      </c>
      <c r="C3228" s="25">
        <v>750000</v>
      </c>
      <c r="D3228" s="22">
        <v>85</v>
      </c>
      <c r="E3228" s="22">
        <v>49</v>
      </c>
      <c r="F3228" s="22">
        <v>40</v>
      </c>
      <c r="G3228" s="22">
        <v>16000</v>
      </c>
      <c r="H3228" s="22" t="s">
        <v>5088</v>
      </c>
      <c r="I3228" s="26">
        <f>+IF(H3228='COSTOS VARIOS'!$C$1,'COSTOS VARIOS'!$C$2*'Precios ML'!V3228,'COSTOS VARIOS'!$B$2*'Precios ML'!V3228)</f>
        <v>283980</v>
      </c>
      <c r="J3228" s="22">
        <v>0</v>
      </c>
      <c r="K3228" s="27">
        <f t="shared" si="500"/>
        <v>10.4125</v>
      </c>
      <c r="L3228" s="27">
        <f t="shared" si="501"/>
        <v>10.4125</v>
      </c>
      <c r="M3228" s="26">
        <f>(INDEX(pesos!A:B,MATCH(L3228,pesos!A:A,1),2))</f>
        <v>16200</v>
      </c>
      <c r="N3228" s="26">
        <f>+R3228*'COSTOS VARIOS'!$O$1</f>
        <v>142500</v>
      </c>
      <c r="O3228" s="26">
        <f>+R3228*'COSTOS VARIOS'!$O$2</f>
        <v>3075.0000000000005</v>
      </c>
      <c r="P3228" s="26">
        <f>+R3228*'COSTOS VARIOS'!$O$3</f>
        <v>11250</v>
      </c>
      <c r="Q3228" s="26">
        <v>1</v>
      </c>
      <c r="R3228" s="26">
        <f t="shared" si="502"/>
        <v>750000</v>
      </c>
      <c r="S3228" s="25">
        <f t="shared" si="503"/>
        <v>1207005</v>
      </c>
      <c r="T3228" s="28">
        <f t="shared" si="504"/>
        <v>0.17638286502541423</v>
      </c>
      <c r="U3228" s="29">
        <f t="shared" si="505"/>
        <v>1419900</v>
      </c>
      <c r="V3228" s="26">
        <f>+INDEX('LISTA DE PRECIOS EKM '!A:K,MATCH('Precios ML'!B3228,'LISTA DE PRECIOS EKM '!A:A,0),8)</f>
        <v>1419900</v>
      </c>
      <c r="W3228" s="26">
        <f t="shared" si="506"/>
        <v>1419900</v>
      </c>
      <c r="X3228" s="26">
        <f t="shared" si="507"/>
        <v>0</v>
      </c>
      <c r="Y3228" s="26"/>
      <c r="Z3228" s="26">
        <f t="shared" si="508"/>
        <v>1419900</v>
      </c>
      <c r="AA3228" s="30">
        <f t="shared" si="509"/>
        <v>0.89319999999999999</v>
      </c>
    </row>
    <row r="3229" spans="1:27">
      <c r="A3229" s="20" t="s">
        <v>7858</v>
      </c>
      <c r="B3229" s="20" t="s">
        <v>7859</v>
      </c>
      <c r="C3229" s="25">
        <v>1950000</v>
      </c>
      <c r="D3229" s="22">
        <v>85</v>
      </c>
      <c r="E3229" s="22">
        <v>49</v>
      </c>
      <c r="F3229" s="22">
        <v>40</v>
      </c>
      <c r="G3229" s="22">
        <v>16000</v>
      </c>
      <c r="H3229" s="22" t="s">
        <v>5088</v>
      </c>
      <c r="I3229" s="26">
        <f>+IF(H3229='COSTOS VARIOS'!$C$1,'COSTOS VARIOS'!$C$2*'Precios ML'!V3229,'COSTOS VARIOS'!$B$2*'Precios ML'!V3229)</f>
        <v>705980</v>
      </c>
      <c r="J3229" s="22">
        <v>0</v>
      </c>
      <c r="K3229" s="27">
        <f t="shared" si="500"/>
        <v>10.4125</v>
      </c>
      <c r="L3229" s="27">
        <f t="shared" si="501"/>
        <v>10.4125</v>
      </c>
      <c r="M3229" s="26">
        <f>(INDEX(pesos!A:B,MATCH(L3229,pesos!A:A,1),2))</f>
        <v>16200</v>
      </c>
      <c r="N3229" s="26">
        <f>+R3229*'COSTOS VARIOS'!$O$1</f>
        <v>370500</v>
      </c>
      <c r="O3229" s="26">
        <f>+R3229*'COSTOS VARIOS'!$O$2</f>
        <v>7995.0000000000009</v>
      </c>
      <c r="P3229" s="26">
        <f>+R3229*'COSTOS VARIOS'!$O$3</f>
        <v>29250</v>
      </c>
      <c r="Q3229" s="26">
        <v>1</v>
      </c>
      <c r="R3229" s="26">
        <f t="shared" si="502"/>
        <v>1950000</v>
      </c>
      <c r="S3229" s="25">
        <f t="shared" si="503"/>
        <v>3079925</v>
      </c>
      <c r="T3229" s="28">
        <f t="shared" si="504"/>
        <v>0.14609933683450094</v>
      </c>
      <c r="U3229" s="29">
        <f t="shared" si="505"/>
        <v>3529900.0000000005</v>
      </c>
      <c r="V3229" s="26">
        <f>+INDEX('LISTA DE PRECIOS EKM '!A:K,MATCH('Precios ML'!B3229,'LISTA DE PRECIOS EKM '!A:A,0),8)</f>
        <v>3529900</v>
      </c>
      <c r="W3229" s="26">
        <f t="shared" si="506"/>
        <v>3529900</v>
      </c>
      <c r="X3229" s="26">
        <f t="shared" si="507"/>
        <v>0</v>
      </c>
      <c r="Y3229" s="26"/>
      <c r="Z3229" s="26">
        <f t="shared" si="508"/>
        <v>3529900</v>
      </c>
      <c r="AA3229" s="30">
        <f t="shared" si="509"/>
        <v>0.81020512820512813</v>
      </c>
    </row>
    <row r="3230" spans="1:27">
      <c r="A3230" s="20" t="s">
        <v>7858</v>
      </c>
      <c r="B3230" s="20" t="s">
        <v>7859</v>
      </c>
      <c r="C3230" s="25">
        <v>1950000</v>
      </c>
      <c r="D3230" s="22">
        <v>85</v>
      </c>
      <c r="E3230" s="22">
        <v>49</v>
      </c>
      <c r="F3230" s="22">
        <v>40</v>
      </c>
      <c r="G3230" s="22">
        <v>16000</v>
      </c>
      <c r="H3230" s="22" t="s">
        <v>5088</v>
      </c>
      <c r="I3230" s="26">
        <f>+IF(H3230='COSTOS VARIOS'!$C$1,'COSTOS VARIOS'!$C$2*'Precios ML'!V3230,'COSTOS VARIOS'!$B$2*'Precios ML'!V3230)</f>
        <v>705980</v>
      </c>
      <c r="J3230" s="22">
        <v>0</v>
      </c>
      <c r="K3230" s="27">
        <f t="shared" si="500"/>
        <v>10.4125</v>
      </c>
      <c r="L3230" s="27">
        <f t="shared" si="501"/>
        <v>10.4125</v>
      </c>
      <c r="M3230" s="26">
        <f>(INDEX(pesos!A:B,MATCH(L3230,pesos!A:A,1),2))</f>
        <v>16200</v>
      </c>
      <c r="N3230" s="26">
        <f>+R3230*'COSTOS VARIOS'!$O$1</f>
        <v>370500</v>
      </c>
      <c r="O3230" s="26">
        <f>+R3230*'COSTOS VARIOS'!$O$2</f>
        <v>7995.0000000000009</v>
      </c>
      <c r="P3230" s="26">
        <f>+R3230*'COSTOS VARIOS'!$O$3</f>
        <v>29250</v>
      </c>
      <c r="Q3230" s="26">
        <v>1</v>
      </c>
      <c r="R3230" s="26">
        <f t="shared" si="502"/>
        <v>1950000</v>
      </c>
      <c r="S3230" s="25">
        <f t="shared" si="503"/>
        <v>3079925</v>
      </c>
      <c r="T3230" s="28">
        <f t="shared" si="504"/>
        <v>0.14609933683450094</v>
      </c>
      <c r="U3230" s="29">
        <f t="shared" si="505"/>
        <v>3529900.0000000005</v>
      </c>
      <c r="V3230" s="26">
        <f>+INDEX('LISTA DE PRECIOS EKM '!A:K,MATCH('Precios ML'!B3230,'LISTA DE PRECIOS EKM '!A:A,0),8)</f>
        <v>3529900</v>
      </c>
      <c r="W3230" s="26">
        <f t="shared" si="506"/>
        <v>3529900</v>
      </c>
      <c r="X3230" s="26">
        <f t="shared" si="507"/>
        <v>0</v>
      </c>
      <c r="Y3230" s="26"/>
      <c r="Z3230" s="26">
        <f t="shared" si="508"/>
        <v>3529900</v>
      </c>
      <c r="AA3230" s="30">
        <f t="shared" si="509"/>
        <v>0.81020512820512813</v>
      </c>
    </row>
    <row r="3231" spans="1:27">
      <c r="A3231" s="20" t="s">
        <v>7860</v>
      </c>
      <c r="B3231" s="20" t="s">
        <v>7861</v>
      </c>
      <c r="C3231" s="25">
        <v>1920000</v>
      </c>
      <c r="D3231" s="22">
        <v>85</v>
      </c>
      <c r="E3231" s="22">
        <v>49</v>
      </c>
      <c r="F3231" s="22">
        <v>40</v>
      </c>
      <c r="G3231" s="22">
        <v>16000</v>
      </c>
      <c r="H3231" s="22" t="s">
        <v>5088</v>
      </c>
      <c r="I3231" s="26">
        <f>+IF(H3231='COSTOS VARIOS'!$C$1,'COSTOS VARIOS'!$C$2*'Precios ML'!V3231,'COSTOS VARIOS'!$B$2*'Precios ML'!V3231)</f>
        <v>633980</v>
      </c>
      <c r="J3231" s="22">
        <v>0</v>
      </c>
      <c r="K3231" s="27">
        <f t="shared" si="500"/>
        <v>10.4125</v>
      </c>
      <c r="L3231" s="27">
        <f t="shared" si="501"/>
        <v>10.4125</v>
      </c>
      <c r="M3231" s="26">
        <f>(INDEX(pesos!A:B,MATCH(L3231,pesos!A:A,1),2))</f>
        <v>16200</v>
      </c>
      <c r="N3231" s="26">
        <f>+R3231*'COSTOS VARIOS'!$O$1</f>
        <v>364800</v>
      </c>
      <c r="O3231" s="26">
        <f>+R3231*'COSTOS VARIOS'!$O$2</f>
        <v>7872.0000000000009</v>
      </c>
      <c r="P3231" s="26">
        <f>+R3231*'COSTOS VARIOS'!$O$3</f>
        <v>28800</v>
      </c>
      <c r="Q3231" s="26">
        <v>1</v>
      </c>
      <c r="R3231" s="26">
        <f t="shared" si="502"/>
        <v>1920000</v>
      </c>
      <c r="S3231" s="25">
        <f t="shared" si="503"/>
        <v>2971652</v>
      </c>
      <c r="T3231" s="28">
        <f t="shared" si="504"/>
        <v>6.6713060614096209E-2</v>
      </c>
      <c r="U3231" s="29">
        <f t="shared" si="505"/>
        <v>3169900</v>
      </c>
      <c r="V3231" s="26">
        <f>+INDEX('LISTA DE PRECIOS EKM '!A:K,MATCH('Precios ML'!B3231,'LISTA DE PRECIOS EKM '!A:A,0),8)</f>
        <v>3169900</v>
      </c>
      <c r="W3231" s="26">
        <f t="shared" si="506"/>
        <v>3169900</v>
      </c>
      <c r="X3231" s="26">
        <f t="shared" si="507"/>
        <v>0</v>
      </c>
      <c r="Y3231" s="26"/>
      <c r="Z3231" s="26">
        <f t="shared" si="508"/>
        <v>3169900</v>
      </c>
      <c r="AA3231" s="30">
        <f t="shared" si="509"/>
        <v>0.65098958333333323</v>
      </c>
    </row>
    <row r="3232" spans="1:27">
      <c r="A3232" s="20" t="s">
        <v>7860</v>
      </c>
      <c r="B3232" s="20" t="s">
        <v>7861</v>
      </c>
      <c r="C3232" s="25">
        <v>1920000</v>
      </c>
      <c r="D3232" s="22">
        <v>85</v>
      </c>
      <c r="E3232" s="22">
        <v>49</v>
      </c>
      <c r="F3232" s="22">
        <v>40</v>
      </c>
      <c r="G3232" s="22">
        <v>16000</v>
      </c>
      <c r="H3232" s="22" t="s">
        <v>5088</v>
      </c>
      <c r="I3232" s="26">
        <f>+IF(H3232='COSTOS VARIOS'!$C$1,'COSTOS VARIOS'!$C$2*'Precios ML'!V3232,'COSTOS VARIOS'!$B$2*'Precios ML'!V3232)</f>
        <v>633980</v>
      </c>
      <c r="J3232" s="22">
        <v>0</v>
      </c>
      <c r="K3232" s="27">
        <f t="shared" si="500"/>
        <v>10.4125</v>
      </c>
      <c r="L3232" s="27">
        <f t="shared" si="501"/>
        <v>10.4125</v>
      </c>
      <c r="M3232" s="26">
        <f>(INDEX(pesos!A:B,MATCH(L3232,pesos!A:A,1),2))</f>
        <v>16200</v>
      </c>
      <c r="N3232" s="26">
        <f>+R3232*'COSTOS VARIOS'!$O$1</f>
        <v>364800</v>
      </c>
      <c r="O3232" s="26">
        <f>+R3232*'COSTOS VARIOS'!$O$2</f>
        <v>7872.0000000000009</v>
      </c>
      <c r="P3232" s="26">
        <f>+R3232*'COSTOS VARIOS'!$O$3</f>
        <v>28800</v>
      </c>
      <c r="Q3232" s="26">
        <v>1</v>
      </c>
      <c r="R3232" s="26">
        <f t="shared" si="502"/>
        <v>1920000</v>
      </c>
      <c r="S3232" s="25">
        <f t="shared" si="503"/>
        <v>2971652</v>
      </c>
      <c r="T3232" s="28">
        <f t="shared" si="504"/>
        <v>6.6713060614096209E-2</v>
      </c>
      <c r="U3232" s="29">
        <f t="shared" si="505"/>
        <v>3169900</v>
      </c>
      <c r="V3232" s="26">
        <f>+INDEX('LISTA DE PRECIOS EKM '!A:K,MATCH('Precios ML'!B3232,'LISTA DE PRECIOS EKM '!A:A,0),8)</f>
        <v>3169900</v>
      </c>
      <c r="W3232" s="26">
        <f t="shared" si="506"/>
        <v>3169900</v>
      </c>
      <c r="X3232" s="26">
        <f t="shared" si="507"/>
        <v>0</v>
      </c>
      <c r="Y3232" s="26"/>
      <c r="Z3232" s="26">
        <f t="shared" si="508"/>
        <v>3169900</v>
      </c>
      <c r="AA3232" s="30">
        <f t="shared" si="509"/>
        <v>0.65098958333333323</v>
      </c>
    </row>
    <row r="3233" spans="1:27">
      <c r="A3233" s="20" t="s">
        <v>7862</v>
      </c>
      <c r="B3233" s="20" t="s">
        <v>7863</v>
      </c>
      <c r="C3233" s="25">
        <v>890000</v>
      </c>
      <c r="D3233" s="22">
        <v>85</v>
      </c>
      <c r="E3233" s="22">
        <v>49</v>
      </c>
      <c r="F3233" s="22">
        <v>40</v>
      </c>
      <c r="G3233" s="22">
        <v>16000</v>
      </c>
      <c r="H3233" s="22" t="s">
        <v>5088</v>
      </c>
      <c r="I3233" s="26">
        <f>+IF(H3233='COSTOS VARIOS'!$C$1,'COSTOS VARIOS'!$C$2*'Precios ML'!V3233,'COSTOS VARIOS'!$B$2*'Precios ML'!V3233)</f>
        <v>313980</v>
      </c>
      <c r="J3233" s="22">
        <v>0</v>
      </c>
      <c r="K3233" s="27">
        <f t="shared" si="500"/>
        <v>10.4125</v>
      </c>
      <c r="L3233" s="27">
        <f t="shared" si="501"/>
        <v>10.4125</v>
      </c>
      <c r="M3233" s="26">
        <f>(INDEX(pesos!A:B,MATCH(L3233,pesos!A:A,1),2))</f>
        <v>16200</v>
      </c>
      <c r="N3233" s="26">
        <f>+R3233*'COSTOS VARIOS'!$O$1</f>
        <v>169100</v>
      </c>
      <c r="O3233" s="26">
        <f>+R3233*'COSTOS VARIOS'!$O$2</f>
        <v>3649.0000000000005</v>
      </c>
      <c r="P3233" s="26">
        <f>+R3233*'COSTOS VARIOS'!$O$3</f>
        <v>13350</v>
      </c>
      <c r="Q3233" s="26">
        <v>1</v>
      </c>
      <c r="R3233" s="26">
        <f t="shared" si="502"/>
        <v>890000</v>
      </c>
      <c r="S3233" s="25">
        <f t="shared" si="503"/>
        <v>1406279</v>
      </c>
      <c r="T3233" s="28">
        <f t="shared" si="504"/>
        <v>0.11635031170912735</v>
      </c>
      <c r="U3233" s="29">
        <f t="shared" si="505"/>
        <v>1569900</v>
      </c>
      <c r="V3233" s="26">
        <f>+INDEX('LISTA DE PRECIOS EKM '!A:K,MATCH('Precios ML'!B3233,'LISTA DE PRECIOS EKM '!A:A,0),8)</f>
        <v>1569900</v>
      </c>
      <c r="W3233" s="26">
        <f t="shared" si="506"/>
        <v>1569900</v>
      </c>
      <c r="X3233" s="26">
        <f t="shared" si="507"/>
        <v>0</v>
      </c>
      <c r="Y3233" s="26"/>
      <c r="Z3233" s="26">
        <f t="shared" si="508"/>
        <v>1569900</v>
      </c>
      <c r="AA3233" s="30">
        <f t="shared" si="509"/>
        <v>0.76393258426966293</v>
      </c>
    </row>
    <row r="3234" spans="1:27">
      <c r="A3234" s="20" t="s">
        <v>7862</v>
      </c>
      <c r="B3234" s="20" t="s">
        <v>7863</v>
      </c>
      <c r="C3234" s="25">
        <v>890000</v>
      </c>
      <c r="D3234" s="22">
        <v>85</v>
      </c>
      <c r="E3234" s="22">
        <v>49</v>
      </c>
      <c r="F3234" s="22">
        <v>40</v>
      </c>
      <c r="G3234" s="22">
        <v>16000</v>
      </c>
      <c r="H3234" s="22" t="s">
        <v>5088</v>
      </c>
      <c r="I3234" s="26">
        <f>+IF(H3234='COSTOS VARIOS'!$C$1,'COSTOS VARIOS'!$C$2*'Precios ML'!V3234,'COSTOS VARIOS'!$B$2*'Precios ML'!V3234)</f>
        <v>313980</v>
      </c>
      <c r="J3234" s="22">
        <v>0</v>
      </c>
      <c r="K3234" s="27">
        <f t="shared" si="500"/>
        <v>10.4125</v>
      </c>
      <c r="L3234" s="27">
        <f t="shared" si="501"/>
        <v>10.4125</v>
      </c>
      <c r="M3234" s="26">
        <f>(INDEX(pesos!A:B,MATCH(L3234,pesos!A:A,1),2))</f>
        <v>16200</v>
      </c>
      <c r="N3234" s="26">
        <f>+R3234*'COSTOS VARIOS'!$O$1</f>
        <v>169100</v>
      </c>
      <c r="O3234" s="26">
        <f>+R3234*'COSTOS VARIOS'!$O$2</f>
        <v>3649.0000000000005</v>
      </c>
      <c r="P3234" s="26">
        <f>+R3234*'COSTOS VARIOS'!$O$3</f>
        <v>13350</v>
      </c>
      <c r="Q3234" s="26">
        <v>1</v>
      </c>
      <c r="R3234" s="26">
        <f t="shared" si="502"/>
        <v>890000</v>
      </c>
      <c r="S3234" s="25">
        <f t="shared" si="503"/>
        <v>1406279</v>
      </c>
      <c r="T3234" s="28">
        <f t="shared" si="504"/>
        <v>0.11635031170912735</v>
      </c>
      <c r="U3234" s="29">
        <f t="shared" si="505"/>
        <v>1569900</v>
      </c>
      <c r="V3234" s="26">
        <f>+INDEX('LISTA DE PRECIOS EKM '!A:K,MATCH('Precios ML'!B3234,'LISTA DE PRECIOS EKM '!A:A,0),8)</f>
        <v>1569900</v>
      </c>
      <c r="W3234" s="26">
        <f t="shared" si="506"/>
        <v>1569900</v>
      </c>
      <c r="X3234" s="26">
        <f t="shared" si="507"/>
        <v>0</v>
      </c>
      <c r="Y3234" s="26"/>
      <c r="Z3234" s="26">
        <f t="shared" si="508"/>
        <v>1569900</v>
      </c>
      <c r="AA3234" s="30">
        <f t="shared" si="509"/>
        <v>0.76393258426966293</v>
      </c>
    </row>
    <row r="3235" spans="1:27">
      <c r="A3235" s="20" t="s">
        <v>7864</v>
      </c>
      <c r="B3235" s="20" t="s">
        <v>7865</v>
      </c>
      <c r="C3235" s="25">
        <v>950000</v>
      </c>
      <c r="D3235" s="22">
        <v>85</v>
      </c>
      <c r="E3235" s="22">
        <v>49</v>
      </c>
      <c r="F3235" s="22">
        <v>40</v>
      </c>
      <c r="G3235" s="22">
        <v>16000</v>
      </c>
      <c r="H3235" s="22" t="s">
        <v>5088</v>
      </c>
      <c r="I3235" s="26">
        <f>+IF(H3235='COSTOS VARIOS'!$C$1,'COSTOS VARIOS'!$C$2*'Precios ML'!V3235,'COSTOS VARIOS'!$B$2*'Precios ML'!V3235)</f>
        <v>413980</v>
      </c>
      <c r="J3235" s="22">
        <v>0</v>
      </c>
      <c r="K3235" s="27">
        <f t="shared" si="500"/>
        <v>10.4125</v>
      </c>
      <c r="L3235" s="27">
        <f t="shared" si="501"/>
        <v>10.4125</v>
      </c>
      <c r="M3235" s="26">
        <f>(INDEX(pesos!A:B,MATCH(L3235,pesos!A:A,1),2))</f>
        <v>16200</v>
      </c>
      <c r="N3235" s="26">
        <f>+R3235*'COSTOS VARIOS'!$O$1</f>
        <v>180500</v>
      </c>
      <c r="O3235" s="26">
        <f>+R3235*'COSTOS VARIOS'!$O$2</f>
        <v>3895.0000000000005</v>
      </c>
      <c r="P3235" s="26">
        <f>+R3235*'COSTOS VARIOS'!$O$3</f>
        <v>14250</v>
      </c>
      <c r="Q3235" s="26">
        <v>1</v>
      </c>
      <c r="R3235" s="26">
        <f t="shared" si="502"/>
        <v>950000</v>
      </c>
      <c r="S3235" s="25">
        <f t="shared" si="503"/>
        <v>1578825</v>
      </c>
      <c r="T3235" s="28">
        <f t="shared" si="504"/>
        <v>0.31103827213275692</v>
      </c>
      <c r="U3235" s="29">
        <f t="shared" si="505"/>
        <v>2069900</v>
      </c>
      <c r="V3235" s="26">
        <f>+INDEX('LISTA DE PRECIOS EKM '!A:K,MATCH('Precios ML'!B3235,'LISTA DE PRECIOS EKM '!A:A,0),8)</f>
        <v>2069900</v>
      </c>
      <c r="W3235" s="26">
        <f t="shared" si="506"/>
        <v>2069900</v>
      </c>
      <c r="X3235" s="26">
        <f t="shared" si="507"/>
        <v>0</v>
      </c>
      <c r="Y3235" s="26"/>
      <c r="Z3235" s="26">
        <f t="shared" si="508"/>
        <v>2069900</v>
      </c>
      <c r="AA3235" s="30">
        <f t="shared" si="509"/>
        <v>1.1788421052631577</v>
      </c>
    </row>
    <row r="3236" spans="1:27">
      <c r="A3236" s="20" t="s">
        <v>7864</v>
      </c>
      <c r="B3236" s="20" t="s">
        <v>7865</v>
      </c>
      <c r="C3236" s="25">
        <v>950000</v>
      </c>
      <c r="D3236" s="22">
        <v>85</v>
      </c>
      <c r="E3236" s="22">
        <v>49</v>
      </c>
      <c r="F3236" s="22">
        <v>40</v>
      </c>
      <c r="G3236" s="22">
        <v>16000</v>
      </c>
      <c r="H3236" s="22" t="s">
        <v>5088</v>
      </c>
      <c r="I3236" s="26">
        <f>+IF(H3236='COSTOS VARIOS'!$C$1,'COSTOS VARIOS'!$C$2*'Precios ML'!V3236,'COSTOS VARIOS'!$B$2*'Precios ML'!V3236)</f>
        <v>413980</v>
      </c>
      <c r="J3236" s="22">
        <v>0</v>
      </c>
      <c r="K3236" s="27">
        <f t="shared" si="500"/>
        <v>10.4125</v>
      </c>
      <c r="L3236" s="27">
        <f t="shared" si="501"/>
        <v>10.4125</v>
      </c>
      <c r="M3236" s="26">
        <f>(INDEX(pesos!A:B,MATCH(L3236,pesos!A:A,1),2))</f>
        <v>16200</v>
      </c>
      <c r="N3236" s="26">
        <f>+R3236*'COSTOS VARIOS'!$O$1</f>
        <v>180500</v>
      </c>
      <c r="O3236" s="26">
        <f>+R3236*'COSTOS VARIOS'!$O$2</f>
        <v>3895.0000000000005</v>
      </c>
      <c r="P3236" s="26">
        <f>+R3236*'COSTOS VARIOS'!$O$3</f>
        <v>14250</v>
      </c>
      <c r="Q3236" s="26">
        <v>1</v>
      </c>
      <c r="R3236" s="26">
        <f t="shared" si="502"/>
        <v>950000</v>
      </c>
      <c r="S3236" s="25">
        <f t="shared" si="503"/>
        <v>1578825</v>
      </c>
      <c r="T3236" s="28">
        <f t="shared" si="504"/>
        <v>0.31103827213275692</v>
      </c>
      <c r="U3236" s="29">
        <f t="shared" si="505"/>
        <v>2069900</v>
      </c>
      <c r="V3236" s="26">
        <f>+INDEX('LISTA DE PRECIOS EKM '!A:K,MATCH('Precios ML'!B3236,'LISTA DE PRECIOS EKM '!A:A,0),8)</f>
        <v>2069900</v>
      </c>
      <c r="W3236" s="26">
        <f t="shared" si="506"/>
        <v>2069900</v>
      </c>
      <c r="X3236" s="26">
        <f t="shared" si="507"/>
        <v>0</v>
      </c>
      <c r="Y3236" s="26"/>
      <c r="Z3236" s="26">
        <f t="shared" si="508"/>
        <v>2069900</v>
      </c>
      <c r="AA3236" s="30">
        <f t="shared" si="509"/>
        <v>1.1788421052631577</v>
      </c>
    </row>
    <row r="3237" spans="1:27">
      <c r="A3237" s="20" t="s">
        <v>7866</v>
      </c>
      <c r="B3237" s="20" t="s">
        <v>7867</v>
      </c>
      <c r="C3237" s="25">
        <v>890000</v>
      </c>
      <c r="D3237" s="22">
        <v>85</v>
      </c>
      <c r="E3237" s="22">
        <v>49</v>
      </c>
      <c r="F3237" s="22">
        <v>40</v>
      </c>
      <c r="G3237" s="22">
        <v>16000</v>
      </c>
      <c r="H3237" s="22" t="s">
        <v>5088</v>
      </c>
      <c r="I3237" s="26">
        <f>+IF(H3237='COSTOS VARIOS'!$C$1,'COSTOS VARIOS'!$C$2*'Precios ML'!V3237,'COSTOS VARIOS'!$B$2*'Precios ML'!V3237)</f>
        <v>337980</v>
      </c>
      <c r="J3237" s="22">
        <v>0</v>
      </c>
      <c r="K3237" s="27">
        <f t="shared" si="500"/>
        <v>10.4125</v>
      </c>
      <c r="L3237" s="27">
        <f t="shared" si="501"/>
        <v>10.4125</v>
      </c>
      <c r="M3237" s="26">
        <f>(INDEX(pesos!A:B,MATCH(L3237,pesos!A:A,1),2))</f>
        <v>16200</v>
      </c>
      <c r="N3237" s="26">
        <f>+R3237*'COSTOS VARIOS'!$O$1</f>
        <v>169100</v>
      </c>
      <c r="O3237" s="26">
        <f>+R3237*'COSTOS VARIOS'!$O$2</f>
        <v>3649.0000000000005</v>
      </c>
      <c r="P3237" s="26">
        <f>+R3237*'COSTOS VARIOS'!$O$3</f>
        <v>13350</v>
      </c>
      <c r="Q3237" s="26">
        <v>1</v>
      </c>
      <c r="R3237" s="26">
        <f t="shared" si="502"/>
        <v>890000</v>
      </c>
      <c r="S3237" s="25">
        <f t="shared" si="503"/>
        <v>1430279</v>
      </c>
      <c r="T3237" s="28">
        <f t="shared" si="504"/>
        <v>0.18151773185511355</v>
      </c>
      <c r="U3237" s="29">
        <f t="shared" si="505"/>
        <v>1689900</v>
      </c>
      <c r="V3237" s="26">
        <f>+INDEX('LISTA DE PRECIOS EKM '!A:K,MATCH('Precios ML'!B3237,'LISTA DE PRECIOS EKM '!A:A,0),8)</f>
        <v>1689900</v>
      </c>
      <c r="W3237" s="26">
        <f t="shared" si="506"/>
        <v>1689900</v>
      </c>
      <c r="X3237" s="26">
        <f t="shared" si="507"/>
        <v>0</v>
      </c>
      <c r="Y3237" s="26"/>
      <c r="Z3237" s="26">
        <f t="shared" si="508"/>
        <v>1689900</v>
      </c>
      <c r="AA3237" s="30">
        <f t="shared" si="509"/>
        <v>0.89876404494382012</v>
      </c>
    </row>
    <row r="3238" spans="1:27">
      <c r="A3238" s="20" t="s">
        <v>7866</v>
      </c>
      <c r="B3238" s="20" t="s">
        <v>7867</v>
      </c>
      <c r="C3238" s="25">
        <v>890000</v>
      </c>
      <c r="D3238" s="22">
        <v>85</v>
      </c>
      <c r="E3238" s="22">
        <v>49</v>
      </c>
      <c r="F3238" s="22">
        <v>40</v>
      </c>
      <c r="G3238" s="22">
        <v>16000</v>
      </c>
      <c r="H3238" s="22" t="s">
        <v>5088</v>
      </c>
      <c r="I3238" s="26">
        <f>+IF(H3238='COSTOS VARIOS'!$C$1,'COSTOS VARIOS'!$C$2*'Precios ML'!V3238,'COSTOS VARIOS'!$B$2*'Precios ML'!V3238)</f>
        <v>337980</v>
      </c>
      <c r="J3238" s="22">
        <v>0</v>
      </c>
      <c r="K3238" s="27">
        <f t="shared" si="500"/>
        <v>10.4125</v>
      </c>
      <c r="L3238" s="27">
        <f t="shared" si="501"/>
        <v>10.4125</v>
      </c>
      <c r="M3238" s="26">
        <f>(INDEX(pesos!A:B,MATCH(L3238,pesos!A:A,1),2))</f>
        <v>16200</v>
      </c>
      <c r="N3238" s="26">
        <f>+R3238*'COSTOS VARIOS'!$O$1</f>
        <v>169100</v>
      </c>
      <c r="O3238" s="26">
        <f>+R3238*'COSTOS VARIOS'!$O$2</f>
        <v>3649.0000000000005</v>
      </c>
      <c r="P3238" s="26">
        <f>+R3238*'COSTOS VARIOS'!$O$3</f>
        <v>13350</v>
      </c>
      <c r="Q3238" s="26">
        <v>1</v>
      </c>
      <c r="R3238" s="26">
        <f t="shared" si="502"/>
        <v>890000</v>
      </c>
      <c r="S3238" s="25">
        <f t="shared" si="503"/>
        <v>1430279</v>
      </c>
      <c r="T3238" s="28">
        <f t="shared" si="504"/>
        <v>0.18151773185511355</v>
      </c>
      <c r="U3238" s="29">
        <f t="shared" si="505"/>
        <v>1689900</v>
      </c>
      <c r="V3238" s="26">
        <f>+INDEX('LISTA DE PRECIOS EKM '!A:K,MATCH('Precios ML'!B3238,'LISTA DE PRECIOS EKM '!A:A,0),8)</f>
        <v>1689900</v>
      </c>
      <c r="W3238" s="26">
        <f t="shared" si="506"/>
        <v>1689900</v>
      </c>
      <c r="X3238" s="26">
        <f t="shared" si="507"/>
        <v>0</v>
      </c>
      <c r="Y3238" s="26"/>
      <c r="Z3238" s="26">
        <f t="shared" si="508"/>
        <v>1689900</v>
      </c>
      <c r="AA3238" s="30">
        <f t="shared" si="509"/>
        <v>0.89876404494382012</v>
      </c>
    </row>
    <row r="3239" spans="1:27">
      <c r="A3239" s="20" t="s">
        <v>7868</v>
      </c>
      <c r="B3239" s="20" t="s">
        <v>7869</v>
      </c>
      <c r="C3239" s="25">
        <v>890000</v>
      </c>
      <c r="D3239" s="22">
        <v>85</v>
      </c>
      <c r="E3239" s="22">
        <v>49</v>
      </c>
      <c r="F3239" s="22">
        <v>40</v>
      </c>
      <c r="G3239" s="22">
        <v>16000</v>
      </c>
      <c r="H3239" s="22" t="s">
        <v>5088</v>
      </c>
      <c r="I3239" s="26">
        <f>+IF(H3239='COSTOS VARIOS'!$C$1,'COSTOS VARIOS'!$C$2*'Precios ML'!V3239,'COSTOS VARIOS'!$B$2*'Precios ML'!V3239)</f>
        <v>309980</v>
      </c>
      <c r="J3239" s="22">
        <v>0</v>
      </c>
      <c r="K3239" s="27">
        <f t="shared" si="500"/>
        <v>10.4125</v>
      </c>
      <c r="L3239" s="27">
        <f t="shared" si="501"/>
        <v>10.4125</v>
      </c>
      <c r="M3239" s="26">
        <f>(INDEX(pesos!A:B,MATCH(L3239,pesos!A:A,1),2))</f>
        <v>16200</v>
      </c>
      <c r="N3239" s="26">
        <f>+R3239*'COSTOS VARIOS'!$O$1</f>
        <v>169100</v>
      </c>
      <c r="O3239" s="26">
        <f>+R3239*'COSTOS VARIOS'!$O$2</f>
        <v>3649.0000000000005</v>
      </c>
      <c r="P3239" s="26">
        <f>+R3239*'COSTOS VARIOS'!$O$3</f>
        <v>13350</v>
      </c>
      <c r="Q3239" s="26">
        <v>1</v>
      </c>
      <c r="R3239" s="26">
        <f t="shared" si="502"/>
        <v>890000</v>
      </c>
      <c r="S3239" s="25">
        <f t="shared" si="503"/>
        <v>1402279</v>
      </c>
      <c r="T3239" s="28">
        <f t="shared" si="504"/>
        <v>0.10527220332045184</v>
      </c>
      <c r="U3239" s="29">
        <f t="shared" si="505"/>
        <v>1549900</v>
      </c>
      <c r="V3239" s="26">
        <f>+INDEX('LISTA DE PRECIOS EKM '!A:K,MATCH('Precios ML'!B3239,'LISTA DE PRECIOS EKM '!A:A,0),8)</f>
        <v>1549900</v>
      </c>
      <c r="W3239" s="26">
        <f t="shared" si="506"/>
        <v>1549900</v>
      </c>
      <c r="X3239" s="26">
        <f t="shared" si="507"/>
        <v>0</v>
      </c>
      <c r="Y3239" s="26"/>
      <c r="Z3239" s="26">
        <f t="shared" si="508"/>
        <v>1549900</v>
      </c>
      <c r="AA3239" s="30">
        <f t="shared" si="509"/>
        <v>0.74146067415730332</v>
      </c>
    </row>
    <row r="3240" spans="1:27">
      <c r="A3240" s="20" t="s">
        <v>7868</v>
      </c>
      <c r="B3240" s="20" t="s">
        <v>7869</v>
      </c>
      <c r="C3240" s="25">
        <v>890000</v>
      </c>
      <c r="D3240" s="22">
        <v>85</v>
      </c>
      <c r="E3240" s="22">
        <v>49</v>
      </c>
      <c r="F3240" s="22">
        <v>40</v>
      </c>
      <c r="G3240" s="22">
        <v>16000</v>
      </c>
      <c r="H3240" s="22" t="s">
        <v>5088</v>
      </c>
      <c r="I3240" s="26">
        <f>+IF(H3240='COSTOS VARIOS'!$C$1,'COSTOS VARIOS'!$C$2*'Precios ML'!V3240,'COSTOS VARIOS'!$B$2*'Precios ML'!V3240)</f>
        <v>309980</v>
      </c>
      <c r="J3240" s="22">
        <v>0</v>
      </c>
      <c r="K3240" s="27">
        <f t="shared" si="500"/>
        <v>10.4125</v>
      </c>
      <c r="L3240" s="27">
        <f t="shared" si="501"/>
        <v>10.4125</v>
      </c>
      <c r="M3240" s="26">
        <f>(INDEX(pesos!A:B,MATCH(L3240,pesos!A:A,1),2))</f>
        <v>16200</v>
      </c>
      <c r="N3240" s="26">
        <f>+R3240*'COSTOS VARIOS'!$O$1</f>
        <v>169100</v>
      </c>
      <c r="O3240" s="26">
        <f>+R3240*'COSTOS VARIOS'!$O$2</f>
        <v>3649.0000000000005</v>
      </c>
      <c r="P3240" s="26">
        <f>+R3240*'COSTOS VARIOS'!$O$3</f>
        <v>13350</v>
      </c>
      <c r="Q3240" s="26">
        <v>1</v>
      </c>
      <c r="R3240" s="26">
        <f t="shared" si="502"/>
        <v>890000</v>
      </c>
      <c r="S3240" s="25">
        <f t="shared" si="503"/>
        <v>1402279</v>
      </c>
      <c r="T3240" s="28">
        <f t="shared" si="504"/>
        <v>0.10527220332045184</v>
      </c>
      <c r="U3240" s="29">
        <f t="shared" si="505"/>
        <v>1549900</v>
      </c>
      <c r="V3240" s="26">
        <f>+INDEX('LISTA DE PRECIOS EKM '!A:K,MATCH('Precios ML'!B3240,'LISTA DE PRECIOS EKM '!A:A,0),8)</f>
        <v>1549900</v>
      </c>
      <c r="W3240" s="26">
        <f t="shared" si="506"/>
        <v>1549900</v>
      </c>
      <c r="X3240" s="26">
        <f t="shared" si="507"/>
        <v>0</v>
      </c>
      <c r="Y3240" s="26"/>
      <c r="Z3240" s="26">
        <f t="shared" si="508"/>
        <v>1549900</v>
      </c>
      <c r="AA3240" s="30">
        <f t="shared" si="509"/>
        <v>0.74146067415730332</v>
      </c>
    </row>
    <row r="3241" spans="1:27">
      <c r="A3241" s="20" t="s">
        <v>7870</v>
      </c>
      <c r="B3241" s="20" t="s">
        <v>7871</v>
      </c>
      <c r="C3241" s="25">
        <v>505000</v>
      </c>
      <c r="D3241" s="22">
        <v>85</v>
      </c>
      <c r="E3241" s="22">
        <v>49</v>
      </c>
      <c r="F3241" s="22">
        <v>40</v>
      </c>
      <c r="G3241" s="22">
        <v>16000</v>
      </c>
      <c r="H3241" s="22" t="s">
        <v>5088</v>
      </c>
      <c r="I3241" s="26">
        <f>+IF(H3241='COSTOS VARIOS'!$C$1,'COSTOS VARIOS'!$C$2*'Precios ML'!V3241,'COSTOS VARIOS'!$B$2*'Precios ML'!V3241)</f>
        <v>217980</v>
      </c>
      <c r="J3241" s="22">
        <v>0</v>
      </c>
      <c r="K3241" s="27">
        <f t="shared" si="500"/>
        <v>10.4125</v>
      </c>
      <c r="L3241" s="27">
        <f t="shared" si="501"/>
        <v>10.4125</v>
      </c>
      <c r="M3241" s="26">
        <f>(INDEX(pesos!A:B,MATCH(L3241,pesos!A:A,1),2))</f>
        <v>16200</v>
      </c>
      <c r="N3241" s="26">
        <f>+R3241*'COSTOS VARIOS'!$O$1</f>
        <v>95950</v>
      </c>
      <c r="O3241" s="26">
        <f>+R3241*'COSTOS VARIOS'!$O$2</f>
        <v>2070.5</v>
      </c>
      <c r="P3241" s="26">
        <f>+R3241*'COSTOS VARIOS'!$O$3</f>
        <v>7575</v>
      </c>
      <c r="Q3241" s="26">
        <v>1</v>
      </c>
      <c r="R3241" s="26">
        <f t="shared" si="502"/>
        <v>505000</v>
      </c>
      <c r="S3241" s="25">
        <f t="shared" si="503"/>
        <v>844775.5</v>
      </c>
      <c r="T3241" s="28">
        <f t="shared" si="504"/>
        <v>0.29016525692328909</v>
      </c>
      <c r="U3241" s="29">
        <f t="shared" si="505"/>
        <v>1089900</v>
      </c>
      <c r="V3241" s="26">
        <f>+INDEX('LISTA DE PRECIOS EKM '!A:K,MATCH('Precios ML'!B3241,'LISTA DE PRECIOS EKM '!A:A,0),8)</f>
        <v>1089900</v>
      </c>
      <c r="W3241" s="26">
        <f t="shared" si="506"/>
        <v>1089900</v>
      </c>
      <c r="X3241" s="26">
        <f t="shared" si="507"/>
        <v>0</v>
      </c>
      <c r="Y3241" s="26"/>
      <c r="Z3241" s="26">
        <f t="shared" si="508"/>
        <v>1089900</v>
      </c>
      <c r="AA3241" s="30">
        <f t="shared" si="509"/>
        <v>1.1582178217821784</v>
      </c>
    </row>
    <row r="3242" spans="1:27">
      <c r="A3242" s="20" t="s">
        <v>7870</v>
      </c>
      <c r="B3242" s="20" t="s">
        <v>7871</v>
      </c>
      <c r="C3242" s="25">
        <v>505000</v>
      </c>
      <c r="D3242" s="22">
        <v>85</v>
      </c>
      <c r="E3242" s="22">
        <v>49</v>
      </c>
      <c r="F3242" s="22">
        <v>40</v>
      </c>
      <c r="G3242" s="22">
        <v>16000</v>
      </c>
      <c r="H3242" s="22" t="s">
        <v>5088</v>
      </c>
      <c r="I3242" s="26">
        <f>+IF(H3242='COSTOS VARIOS'!$C$1,'COSTOS VARIOS'!$C$2*'Precios ML'!V3242,'COSTOS VARIOS'!$B$2*'Precios ML'!V3242)</f>
        <v>217980</v>
      </c>
      <c r="J3242" s="22">
        <v>0</v>
      </c>
      <c r="K3242" s="27">
        <f t="shared" si="500"/>
        <v>10.4125</v>
      </c>
      <c r="L3242" s="27">
        <f t="shared" si="501"/>
        <v>10.4125</v>
      </c>
      <c r="M3242" s="26">
        <f>(INDEX(pesos!A:B,MATCH(L3242,pesos!A:A,1),2))</f>
        <v>16200</v>
      </c>
      <c r="N3242" s="26">
        <f>+R3242*'COSTOS VARIOS'!$O$1</f>
        <v>95950</v>
      </c>
      <c r="O3242" s="26">
        <f>+R3242*'COSTOS VARIOS'!$O$2</f>
        <v>2070.5</v>
      </c>
      <c r="P3242" s="26">
        <f>+R3242*'COSTOS VARIOS'!$O$3</f>
        <v>7575</v>
      </c>
      <c r="Q3242" s="26">
        <v>1</v>
      </c>
      <c r="R3242" s="26">
        <f t="shared" si="502"/>
        <v>505000</v>
      </c>
      <c r="S3242" s="25">
        <f t="shared" si="503"/>
        <v>844775.5</v>
      </c>
      <c r="T3242" s="28">
        <f t="shared" si="504"/>
        <v>0.29016525692328909</v>
      </c>
      <c r="U3242" s="29">
        <f t="shared" si="505"/>
        <v>1089900</v>
      </c>
      <c r="V3242" s="26">
        <f>+INDEX('LISTA DE PRECIOS EKM '!A:K,MATCH('Precios ML'!B3242,'LISTA DE PRECIOS EKM '!A:A,0),8)</f>
        <v>1089900</v>
      </c>
      <c r="W3242" s="26">
        <f t="shared" si="506"/>
        <v>1089900</v>
      </c>
      <c r="X3242" s="26">
        <f t="shared" si="507"/>
        <v>0</v>
      </c>
      <c r="Y3242" s="26"/>
      <c r="Z3242" s="26">
        <f t="shared" si="508"/>
        <v>1089900</v>
      </c>
      <c r="AA3242" s="30">
        <f t="shared" si="509"/>
        <v>1.1582178217821784</v>
      </c>
    </row>
    <row r="3243" spans="1:27">
      <c r="A3243" s="20" t="s">
        <v>7872</v>
      </c>
      <c r="B3243" s="20" t="s">
        <v>7873</v>
      </c>
      <c r="C3243" s="25">
        <v>270000</v>
      </c>
      <c r="D3243" s="22">
        <v>85</v>
      </c>
      <c r="E3243" s="22">
        <v>49</v>
      </c>
      <c r="F3243" s="22">
        <v>40</v>
      </c>
      <c r="G3243" s="22">
        <v>16000</v>
      </c>
      <c r="H3243" s="22" t="s">
        <v>5088</v>
      </c>
      <c r="I3243" s="26">
        <f>+IF(H3243='COSTOS VARIOS'!$C$1,'COSTOS VARIOS'!$C$2*'Precios ML'!V3243,'COSTOS VARIOS'!$B$2*'Precios ML'!V3243)</f>
        <v>117980</v>
      </c>
      <c r="J3243" s="22">
        <v>0</v>
      </c>
      <c r="K3243" s="27">
        <f t="shared" si="500"/>
        <v>10.4125</v>
      </c>
      <c r="L3243" s="27">
        <f t="shared" si="501"/>
        <v>10.4125</v>
      </c>
      <c r="M3243" s="26">
        <f>(INDEX(pesos!A:B,MATCH(L3243,pesos!A:A,1),2))</f>
        <v>16200</v>
      </c>
      <c r="N3243" s="26">
        <f>+R3243*'COSTOS VARIOS'!$O$1</f>
        <v>51300</v>
      </c>
      <c r="O3243" s="26">
        <f>+R3243*'COSTOS VARIOS'!$O$2</f>
        <v>1107</v>
      </c>
      <c r="P3243" s="26">
        <f>+R3243*'COSTOS VARIOS'!$O$3</f>
        <v>4050</v>
      </c>
      <c r="Q3243" s="26">
        <v>1</v>
      </c>
      <c r="R3243" s="26">
        <f t="shared" si="502"/>
        <v>270000</v>
      </c>
      <c r="S3243" s="25">
        <f t="shared" si="503"/>
        <v>460637</v>
      </c>
      <c r="T3243" s="28">
        <f t="shared" si="504"/>
        <v>0.28061792691425125</v>
      </c>
      <c r="U3243" s="29">
        <f t="shared" si="505"/>
        <v>589900</v>
      </c>
      <c r="V3243" s="26">
        <f>+INDEX('LISTA DE PRECIOS EKM '!A:K,MATCH('Precios ML'!B3243,'LISTA DE PRECIOS EKM '!A:A,0),8)</f>
        <v>589900</v>
      </c>
      <c r="W3243" s="26">
        <f t="shared" si="506"/>
        <v>589900</v>
      </c>
      <c r="X3243" s="26">
        <f t="shared" si="507"/>
        <v>0</v>
      </c>
      <c r="Y3243" s="26"/>
      <c r="Z3243" s="26">
        <f t="shared" si="508"/>
        <v>589900</v>
      </c>
      <c r="AA3243" s="30">
        <f t="shared" si="509"/>
        <v>1.184814814814815</v>
      </c>
    </row>
    <row r="3244" spans="1:27">
      <c r="A3244" s="20" t="s">
        <v>7872</v>
      </c>
      <c r="B3244" s="20" t="s">
        <v>7873</v>
      </c>
      <c r="C3244" s="25">
        <v>270000</v>
      </c>
      <c r="D3244" s="22">
        <v>85</v>
      </c>
      <c r="E3244" s="22">
        <v>49</v>
      </c>
      <c r="F3244" s="22">
        <v>40</v>
      </c>
      <c r="G3244" s="22">
        <v>16000</v>
      </c>
      <c r="H3244" s="22" t="s">
        <v>5088</v>
      </c>
      <c r="I3244" s="26">
        <f>+IF(H3244='COSTOS VARIOS'!$C$1,'COSTOS VARIOS'!$C$2*'Precios ML'!V3244,'COSTOS VARIOS'!$B$2*'Precios ML'!V3244)</f>
        <v>117980</v>
      </c>
      <c r="J3244" s="22">
        <v>0</v>
      </c>
      <c r="K3244" s="27">
        <f t="shared" si="500"/>
        <v>10.4125</v>
      </c>
      <c r="L3244" s="27">
        <f t="shared" si="501"/>
        <v>10.4125</v>
      </c>
      <c r="M3244" s="26">
        <f>(INDEX(pesos!A:B,MATCH(L3244,pesos!A:A,1),2))</f>
        <v>16200</v>
      </c>
      <c r="N3244" s="26">
        <f>+R3244*'COSTOS VARIOS'!$O$1</f>
        <v>51300</v>
      </c>
      <c r="O3244" s="26">
        <f>+R3244*'COSTOS VARIOS'!$O$2</f>
        <v>1107</v>
      </c>
      <c r="P3244" s="26">
        <f>+R3244*'COSTOS VARIOS'!$O$3</f>
        <v>4050</v>
      </c>
      <c r="Q3244" s="26">
        <v>1</v>
      </c>
      <c r="R3244" s="26">
        <f t="shared" si="502"/>
        <v>270000</v>
      </c>
      <c r="S3244" s="25">
        <f t="shared" si="503"/>
        <v>460637</v>
      </c>
      <c r="T3244" s="28">
        <f t="shared" si="504"/>
        <v>0.28061792691425125</v>
      </c>
      <c r="U3244" s="29">
        <f t="shared" si="505"/>
        <v>589900</v>
      </c>
      <c r="V3244" s="26">
        <f>+INDEX('LISTA DE PRECIOS EKM '!A:K,MATCH('Precios ML'!B3244,'LISTA DE PRECIOS EKM '!A:A,0),8)</f>
        <v>589900</v>
      </c>
      <c r="W3244" s="26">
        <f t="shared" si="506"/>
        <v>589900</v>
      </c>
      <c r="X3244" s="26">
        <f t="shared" si="507"/>
        <v>0</v>
      </c>
      <c r="Y3244" s="26"/>
      <c r="Z3244" s="26">
        <f t="shared" si="508"/>
        <v>589900</v>
      </c>
      <c r="AA3244" s="30">
        <f t="shared" si="509"/>
        <v>1.184814814814815</v>
      </c>
    </row>
    <row r="3245" spans="1:27">
      <c r="A3245" s="20" t="s">
        <v>7874</v>
      </c>
      <c r="B3245" s="20" t="s">
        <v>7875</v>
      </c>
      <c r="C3245" s="25">
        <v>890000</v>
      </c>
      <c r="D3245" s="22">
        <v>85</v>
      </c>
      <c r="E3245" s="22">
        <v>49</v>
      </c>
      <c r="F3245" s="22">
        <v>40</v>
      </c>
      <c r="G3245" s="22">
        <v>16000</v>
      </c>
      <c r="H3245" s="22" t="s">
        <v>5088</v>
      </c>
      <c r="I3245" s="26">
        <f>+IF(H3245='COSTOS VARIOS'!$C$1,'COSTOS VARIOS'!$C$2*'Precios ML'!V3245,'COSTOS VARIOS'!$B$2*'Precios ML'!V3245)</f>
        <v>325980</v>
      </c>
      <c r="J3245" s="22">
        <v>0</v>
      </c>
      <c r="K3245" s="27">
        <f t="shared" si="500"/>
        <v>10.4125</v>
      </c>
      <c r="L3245" s="27">
        <f t="shared" si="501"/>
        <v>10.4125</v>
      </c>
      <c r="M3245" s="26">
        <f>(INDEX(pesos!A:B,MATCH(L3245,pesos!A:A,1),2))</f>
        <v>16200</v>
      </c>
      <c r="N3245" s="26">
        <f>+R3245*'COSTOS VARIOS'!$O$1</f>
        <v>169100</v>
      </c>
      <c r="O3245" s="26">
        <f>+R3245*'COSTOS VARIOS'!$O$2</f>
        <v>3649.0000000000005</v>
      </c>
      <c r="P3245" s="26">
        <f>+R3245*'COSTOS VARIOS'!$O$3</f>
        <v>13350</v>
      </c>
      <c r="Q3245" s="26">
        <v>1</v>
      </c>
      <c r="R3245" s="26">
        <f t="shared" si="502"/>
        <v>890000</v>
      </c>
      <c r="S3245" s="25">
        <f t="shared" si="503"/>
        <v>1418279</v>
      </c>
      <c r="T3245" s="28">
        <f t="shared" si="504"/>
        <v>0.1492097112063282</v>
      </c>
      <c r="U3245" s="29">
        <f t="shared" si="505"/>
        <v>1629900</v>
      </c>
      <c r="V3245" s="26">
        <f>+INDEX('LISTA DE PRECIOS EKM '!A:K,MATCH('Precios ML'!B3245,'LISTA DE PRECIOS EKM '!A:A,0),8)</f>
        <v>1629900</v>
      </c>
      <c r="W3245" s="26">
        <f t="shared" si="506"/>
        <v>1629900</v>
      </c>
      <c r="X3245" s="26">
        <f t="shared" si="507"/>
        <v>0</v>
      </c>
      <c r="Y3245" s="26"/>
      <c r="Z3245" s="26">
        <f t="shared" si="508"/>
        <v>1629900</v>
      </c>
      <c r="AA3245" s="30">
        <f t="shared" si="509"/>
        <v>0.83134831460674152</v>
      </c>
    </row>
    <row r="3246" spans="1:27">
      <c r="A3246" s="20" t="s">
        <v>7874</v>
      </c>
      <c r="B3246" s="20" t="s">
        <v>7875</v>
      </c>
      <c r="C3246" s="25">
        <v>890000</v>
      </c>
      <c r="D3246" s="22">
        <v>85</v>
      </c>
      <c r="E3246" s="22">
        <v>49</v>
      </c>
      <c r="F3246" s="22">
        <v>40</v>
      </c>
      <c r="G3246" s="22">
        <v>16000</v>
      </c>
      <c r="H3246" s="22" t="s">
        <v>5088</v>
      </c>
      <c r="I3246" s="26">
        <f>+IF(H3246='COSTOS VARIOS'!$C$1,'COSTOS VARIOS'!$C$2*'Precios ML'!V3246,'COSTOS VARIOS'!$B$2*'Precios ML'!V3246)</f>
        <v>325980</v>
      </c>
      <c r="J3246" s="22">
        <v>0</v>
      </c>
      <c r="K3246" s="27">
        <f t="shared" si="500"/>
        <v>10.4125</v>
      </c>
      <c r="L3246" s="27">
        <f t="shared" si="501"/>
        <v>10.4125</v>
      </c>
      <c r="M3246" s="26">
        <f>(INDEX(pesos!A:B,MATCH(L3246,pesos!A:A,1),2))</f>
        <v>16200</v>
      </c>
      <c r="N3246" s="26">
        <f>+R3246*'COSTOS VARIOS'!$O$1</f>
        <v>169100</v>
      </c>
      <c r="O3246" s="26">
        <f>+R3246*'COSTOS VARIOS'!$O$2</f>
        <v>3649.0000000000005</v>
      </c>
      <c r="P3246" s="26">
        <f>+R3246*'COSTOS VARIOS'!$O$3</f>
        <v>13350</v>
      </c>
      <c r="Q3246" s="26">
        <v>1</v>
      </c>
      <c r="R3246" s="26">
        <f t="shared" si="502"/>
        <v>890000</v>
      </c>
      <c r="S3246" s="25">
        <f t="shared" si="503"/>
        <v>1418279</v>
      </c>
      <c r="T3246" s="28">
        <f t="shared" si="504"/>
        <v>0.1492097112063282</v>
      </c>
      <c r="U3246" s="29">
        <f t="shared" si="505"/>
        <v>1629900</v>
      </c>
      <c r="V3246" s="26">
        <f>+INDEX('LISTA DE PRECIOS EKM '!A:K,MATCH('Precios ML'!B3246,'LISTA DE PRECIOS EKM '!A:A,0),8)</f>
        <v>1629900</v>
      </c>
      <c r="W3246" s="26">
        <f t="shared" si="506"/>
        <v>1629900</v>
      </c>
      <c r="X3246" s="26">
        <f t="shared" si="507"/>
        <v>0</v>
      </c>
      <c r="Y3246" s="26"/>
      <c r="Z3246" s="26">
        <f t="shared" si="508"/>
        <v>1629900</v>
      </c>
      <c r="AA3246" s="30">
        <f t="shared" si="509"/>
        <v>0.83134831460674152</v>
      </c>
    </row>
    <row r="3247" spans="1:27">
      <c r="A3247" s="20" t="s">
        <v>7876</v>
      </c>
      <c r="B3247" s="20" t="s">
        <v>7877</v>
      </c>
      <c r="C3247" s="25">
        <v>482392.99999999994</v>
      </c>
      <c r="D3247" s="22">
        <v>85</v>
      </c>
      <c r="E3247" s="22">
        <v>49</v>
      </c>
      <c r="F3247" s="22">
        <v>40</v>
      </c>
      <c r="G3247" s="22">
        <v>16000</v>
      </c>
      <c r="H3247" s="22" t="s">
        <v>5088</v>
      </c>
      <c r="I3247" s="26">
        <f>+IF(H3247='COSTOS VARIOS'!$C$1,'COSTOS VARIOS'!$C$2*'Precios ML'!V3247,'COSTOS VARIOS'!$B$2*'Precios ML'!V3247)</f>
        <v>207980</v>
      </c>
      <c r="J3247" s="22">
        <v>0</v>
      </c>
      <c r="K3247" s="27">
        <f t="shared" si="500"/>
        <v>10.4125</v>
      </c>
      <c r="L3247" s="27">
        <f t="shared" si="501"/>
        <v>10.4125</v>
      </c>
      <c r="M3247" s="26">
        <f>(INDEX(pesos!A:B,MATCH(L3247,pesos!A:A,1),2))</f>
        <v>16200</v>
      </c>
      <c r="N3247" s="26">
        <f>+R3247*'COSTOS VARIOS'!$O$1</f>
        <v>91654.669999999984</v>
      </c>
      <c r="O3247" s="26">
        <f>+R3247*'COSTOS VARIOS'!$O$2</f>
        <v>1977.8112999999998</v>
      </c>
      <c r="P3247" s="26">
        <f>+R3247*'COSTOS VARIOS'!$O$3</f>
        <v>7235.8949999999986</v>
      </c>
      <c r="Q3247" s="26">
        <v>1</v>
      </c>
      <c r="R3247" s="26">
        <f t="shared" si="502"/>
        <v>482392.99999999994</v>
      </c>
      <c r="S3247" s="25">
        <f t="shared" si="503"/>
        <v>807441.37629999989</v>
      </c>
      <c r="T3247" s="28">
        <f t="shared" si="504"/>
        <v>0.28789535751216144</v>
      </c>
      <c r="U3247" s="29">
        <f t="shared" si="505"/>
        <v>1039900</v>
      </c>
      <c r="V3247" s="26">
        <f>+INDEX('LISTA DE PRECIOS EKM '!A:K,MATCH('Precios ML'!B3247,'LISTA DE PRECIOS EKM '!A:A,0),8)</f>
        <v>1039900</v>
      </c>
      <c r="W3247" s="26">
        <f t="shared" si="506"/>
        <v>1039900</v>
      </c>
      <c r="X3247" s="26">
        <f t="shared" si="507"/>
        <v>0</v>
      </c>
      <c r="Y3247" s="26"/>
      <c r="Z3247" s="26">
        <f t="shared" si="508"/>
        <v>1039900</v>
      </c>
      <c r="AA3247" s="30">
        <f t="shared" si="509"/>
        <v>1.1557112147149735</v>
      </c>
    </row>
    <row r="3248" spans="1:27">
      <c r="A3248" s="20" t="s">
        <v>7876</v>
      </c>
      <c r="B3248" s="20" t="s">
        <v>7877</v>
      </c>
      <c r="C3248" s="25">
        <v>482392.99999999994</v>
      </c>
      <c r="D3248" s="22">
        <v>85</v>
      </c>
      <c r="E3248" s="22">
        <v>49</v>
      </c>
      <c r="F3248" s="22">
        <v>40</v>
      </c>
      <c r="G3248" s="22">
        <v>16000</v>
      </c>
      <c r="H3248" s="22" t="s">
        <v>5088</v>
      </c>
      <c r="I3248" s="26">
        <f>+IF(H3248='COSTOS VARIOS'!$C$1,'COSTOS VARIOS'!$C$2*'Precios ML'!V3248,'COSTOS VARIOS'!$B$2*'Precios ML'!V3248)</f>
        <v>207980</v>
      </c>
      <c r="J3248" s="22">
        <v>0</v>
      </c>
      <c r="K3248" s="27">
        <f t="shared" si="500"/>
        <v>10.4125</v>
      </c>
      <c r="L3248" s="27">
        <f t="shared" si="501"/>
        <v>10.4125</v>
      </c>
      <c r="M3248" s="26">
        <f>(INDEX(pesos!A:B,MATCH(L3248,pesos!A:A,1),2))</f>
        <v>16200</v>
      </c>
      <c r="N3248" s="26">
        <f>+R3248*'COSTOS VARIOS'!$O$1</f>
        <v>91654.669999999984</v>
      </c>
      <c r="O3248" s="26">
        <f>+R3248*'COSTOS VARIOS'!$O$2</f>
        <v>1977.8112999999998</v>
      </c>
      <c r="P3248" s="26">
        <f>+R3248*'COSTOS VARIOS'!$O$3</f>
        <v>7235.8949999999986</v>
      </c>
      <c r="Q3248" s="26">
        <v>1</v>
      </c>
      <c r="R3248" s="26">
        <f t="shared" si="502"/>
        <v>482392.99999999994</v>
      </c>
      <c r="S3248" s="25">
        <f t="shared" si="503"/>
        <v>807441.37629999989</v>
      </c>
      <c r="T3248" s="28">
        <f t="shared" si="504"/>
        <v>0.28789535751216144</v>
      </c>
      <c r="U3248" s="29">
        <f t="shared" si="505"/>
        <v>1039900</v>
      </c>
      <c r="V3248" s="26">
        <f>+INDEX('LISTA DE PRECIOS EKM '!A:K,MATCH('Precios ML'!B3248,'LISTA DE PRECIOS EKM '!A:A,0),8)</f>
        <v>1039900</v>
      </c>
      <c r="W3248" s="26">
        <f t="shared" si="506"/>
        <v>1039900</v>
      </c>
      <c r="X3248" s="26">
        <f t="shared" si="507"/>
        <v>0</v>
      </c>
      <c r="Y3248" s="26"/>
      <c r="Z3248" s="26">
        <f t="shared" si="508"/>
        <v>1039900</v>
      </c>
      <c r="AA3248" s="30">
        <f t="shared" si="509"/>
        <v>1.1557112147149735</v>
      </c>
    </row>
    <row r="3249" spans="1:27">
      <c r="A3249" s="20" t="s">
        <v>7878</v>
      </c>
      <c r="B3249" s="20" t="s">
        <v>7879</v>
      </c>
      <c r="C3249" s="25">
        <v>810000</v>
      </c>
      <c r="D3249" s="22">
        <v>85</v>
      </c>
      <c r="E3249" s="22">
        <v>49</v>
      </c>
      <c r="F3249" s="22">
        <v>40</v>
      </c>
      <c r="G3249" s="22">
        <v>16000</v>
      </c>
      <c r="H3249" s="22" t="s">
        <v>5088</v>
      </c>
      <c r="I3249" s="26">
        <f>+IF(H3249='COSTOS VARIOS'!$C$1,'COSTOS VARIOS'!$C$2*'Precios ML'!V3249,'COSTOS VARIOS'!$B$2*'Precios ML'!V3249)</f>
        <v>335980</v>
      </c>
      <c r="J3249" s="22">
        <v>0</v>
      </c>
      <c r="K3249" s="27">
        <f t="shared" si="500"/>
        <v>10.4125</v>
      </c>
      <c r="L3249" s="27">
        <f t="shared" si="501"/>
        <v>10.4125</v>
      </c>
      <c r="M3249" s="26">
        <f>(INDEX(pesos!A:B,MATCH(L3249,pesos!A:A,1),2))</f>
        <v>16200</v>
      </c>
      <c r="N3249" s="26">
        <f>+R3249*'COSTOS VARIOS'!$O$1</f>
        <v>153900</v>
      </c>
      <c r="O3249" s="26">
        <f>+R3249*'COSTOS VARIOS'!$O$2</f>
        <v>3321.0000000000005</v>
      </c>
      <c r="P3249" s="26">
        <f>+R3249*'COSTOS VARIOS'!$O$3</f>
        <v>12150</v>
      </c>
      <c r="Q3249" s="26">
        <v>1</v>
      </c>
      <c r="R3249" s="26">
        <f t="shared" si="502"/>
        <v>810000</v>
      </c>
      <c r="S3249" s="25">
        <f t="shared" si="503"/>
        <v>1331551</v>
      </c>
      <c r="T3249" s="28">
        <f t="shared" si="504"/>
        <v>0.2616114591179759</v>
      </c>
      <c r="U3249" s="29">
        <f t="shared" si="505"/>
        <v>1679900</v>
      </c>
      <c r="V3249" s="26">
        <f>+INDEX('LISTA DE PRECIOS EKM '!A:K,MATCH('Precios ML'!B3249,'LISTA DE PRECIOS EKM '!A:A,0),8)</f>
        <v>1679900</v>
      </c>
      <c r="W3249" s="26">
        <f t="shared" si="506"/>
        <v>1679900</v>
      </c>
      <c r="X3249" s="26">
        <f t="shared" si="507"/>
        <v>0</v>
      </c>
      <c r="Y3249" s="26"/>
      <c r="Z3249" s="26">
        <f t="shared" si="508"/>
        <v>1679900</v>
      </c>
      <c r="AA3249" s="30">
        <f t="shared" si="509"/>
        <v>1.0739506172839506</v>
      </c>
    </row>
    <row r="3250" spans="1:27">
      <c r="A3250" s="20" t="s">
        <v>7878</v>
      </c>
      <c r="B3250" s="20" t="s">
        <v>7879</v>
      </c>
      <c r="C3250" s="25">
        <v>810000</v>
      </c>
      <c r="D3250" s="22">
        <v>85</v>
      </c>
      <c r="E3250" s="22">
        <v>49</v>
      </c>
      <c r="F3250" s="22">
        <v>40</v>
      </c>
      <c r="G3250" s="22">
        <v>16000</v>
      </c>
      <c r="H3250" s="22" t="s">
        <v>5088</v>
      </c>
      <c r="I3250" s="26">
        <f>+IF(H3250='COSTOS VARIOS'!$C$1,'COSTOS VARIOS'!$C$2*'Precios ML'!V3250,'COSTOS VARIOS'!$B$2*'Precios ML'!V3250)</f>
        <v>335980</v>
      </c>
      <c r="J3250" s="22">
        <v>0</v>
      </c>
      <c r="K3250" s="27">
        <f t="shared" si="500"/>
        <v>10.4125</v>
      </c>
      <c r="L3250" s="27">
        <f t="shared" si="501"/>
        <v>10.4125</v>
      </c>
      <c r="M3250" s="26">
        <f>(INDEX(pesos!A:B,MATCH(L3250,pesos!A:A,1),2))</f>
        <v>16200</v>
      </c>
      <c r="N3250" s="26">
        <f>+R3250*'COSTOS VARIOS'!$O$1</f>
        <v>153900</v>
      </c>
      <c r="O3250" s="26">
        <f>+R3250*'COSTOS VARIOS'!$O$2</f>
        <v>3321.0000000000005</v>
      </c>
      <c r="P3250" s="26">
        <f>+R3250*'COSTOS VARIOS'!$O$3</f>
        <v>12150</v>
      </c>
      <c r="Q3250" s="26">
        <v>1</v>
      </c>
      <c r="R3250" s="26">
        <f t="shared" si="502"/>
        <v>810000</v>
      </c>
      <c r="S3250" s="25">
        <f t="shared" si="503"/>
        <v>1331551</v>
      </c>
      <c r="T3250" s="28">
        <f t="shared" si="504"/>
        <v>0.2616114591179759</v>
      </c>
      <c r="U3250" s="29">
        <f t="shared" si="505"/>
        <v>1679900</v>
      </c>
      <c r="V3250" s="26">
        <f>+INDEX('LISTA DE PRECIOS EKM '!A:K,MATCH('Precios ML'!B3250,'LISTA DE PRECIOS EKM '!A:A,0),8)</f>
        <v>1679900</v>
      </c>
      <c r="W3250" s="26">
        <f t="shared" si="506"/>
        <v>1679900</v>
      </c>
      <c r="X3250" s="26">
        <f t="shared" si="507"/>
        <v>0</v>
      </c>
      <c r="Y3250" s="26"/>
      <c r="Z3250" s="26">
        <f t="shared" si="508"/>
        <v>1679900</v>
      </c>
      <c r="AA3250" s="30">
        <f t="shared" si="509"/>
        <v>1.0739506172839506</v>
      </c>
    </row>
    <row r="3251" spans="1:27">
      <c r="A3251" s="20" t="s">
        <v>7880</v>
      </c>
      <c r="B3251" s="20" t="s">
        <v>7881</v>
      </c>
      <c r="C3251" s="25">
        <v>489900</v>
      </c>
      <c r="D3251" s="22">
        <v>85</v>
      </c>
      <c r="E3251" s="22">
        <v>49</v>
      </c>
      <c r="F3251" s="22">
        <v>40</v>
      </c>
      <c r="G3251" s="22">
        <v>16000</v>
      </c>
      <c r="H3251" s="22" t="s">
        <v>5088</v>
      </c>
      <c r="I3251" s="26">
        <f>+IF(H3251='COSTOS VARIOS'!$C$1,'COSTOS VARIOS'!$C$2*'Precios ML'!V3251,'COSTOS VARIOS'!$B$2*'Precios ML'!V3251)</f>
        <v>211980</v>
      </c>
      <c r="J3251" s="22">
        <v>0</v>
      </c>
      <c r="K3251" s="27">
        <f t="shared" si="500"/>
        <v>10.4125</v>
      </c>
      <c r="L3251" s="27">
        <f t="shared" si="501"/>
        <v>10.4125</v>
      </c>
      <c r="M3251" s="26">
        <f>(INDEX(pesos!A:B,MATCH(L3251,pesos!A:A,1),2))</f>
        <v>16200</v>
      </c>
      <c r="N3251" s="26">
        <f>+R3251*'COSTOS VARIOS'!$O$1</f>
        <v>93081</v>
      </c>
      <c r="O3251" s="26">
        <f>+R3251*'COSTOS VARIOS'!$O$2</f>
        <v>2008.5900000000001</v>
      </c>
      <c r="P3251" s="26">
        <f>+R3251*'COSTOS VARIOS'!$O$3</f>
        <v>7348.5</v>
      </c>
      <c r="Q3251" s="26">
        <v>1</v>
      </c>
      <c r="R3251" s="26">
        <f t="shared" si="502"/>
        <v>489900</v>
      </c>
      <c r="S3251" s="25">
        <f t="shared" si="503"/>
        <v>820518.09000000008</v>
      </c>
      <c r="T3251" s="28">
        <f t="shared" si="504"/>
        <v>0.29174482917250466</v>
      </c>
      <c r="U3251" s="29">
        <f t="shared" si="505"/>
        <v>1059900</v>
      </c>
      <c r="V3251" s="26">
        <f>+INDEX('LISTA DE PRECIOS EKM '!A:K,MATCH('Precios ML'!B3251,'LISTA DE PRECIOS EKM '!A:A,0),8)</f>
        <v>1059900</v>
      </c>
      <c r="W3251" s="26">
        <f t="shared" si="506"/>
        <v>1059900</v>
      </c>
      <c r="X3251" s="26">
        <f t="shared" si="507"/>
        <v>0</v>
      </c>
      <c r="Y3251" s="26"/>
      <c r="Z3251" s="26">
        <f t="shared" si="508"/>
        <v>1059900</v>
      </c>
      <c r="AA3251" s="30">
        <f t="shared" si="509"/>
        <v>1.1635027556644215</v>
      </c>
    </row>
    <row r="3252" spans="1:27">
      <c r="A3252" s="20" t="s">
        <v>7880</v>
      </c>
      <c r="B3252" s="20" t="s">
        <v>7881</v>
      </c>
      <c r="C3252" s="25">
        <v>489900</v>
      </c>
      <c r="D3252" s="22">
        <v>85</v>
      </c>
      <c r="E3252" s="22">
        <v>49</v>
      </c>
      <c r="F3252" s="22">
        <v>40</v>
      </c>
      <c r="G3252" s="22">
        <v>16000</v>
      </c>
      <c r="H3252" s="22" t="s">
        <v>5088</v>
      </c>
      <c r="I3252" s="26">
        <f>+IF(H3252='COSTOS VARIOS'!$C$1,'COSTOS VARIOS'!$C$2*'Precios ML'!V3252,'COSTOS VARIOS'!$B$2*'Precios ML'!V3252)</f>
        <v>211980</v>
      </c>
      <c r="J3252" s="22">
        <v>0</v>
      </c>
      <c r="K3252" s="27">
        <f t="shared" si="500"/>
        <v>10.4125</v>
      </c>
      <c r="L3252" s="27">
        <f t="shared" si="501"/>
        <v>10.4125</v>
      </c>
      <c r="M3252" s="26">
        <f>(INDEX(pesos!A:B,MATCH(L3252,pesos!A:A,1),2))</f>
        <v>16200</v>
      </c>
      <c r="N3252" s="26">
        <f>+R3252*'COSTOS VARIOS'!$O$1</f>
        <v>93081</v>
      </c>
      <c r="O3252" s="26">
        <f>+R3252*'COSTOS VARIOS'!$O$2</f>
        <v>2008.5900000000001</v>
      </c>
      <c r="P3252" s="26">
        <f>+R3252*'COSTOS VARIOS'!$O$3</f>
        <v>7348.5</v>
      </c>
      <c r="Q3252" s="26">
        <v>1</v>
      </c>
      <c r="R3252" s="26">
        <f t="shared" si="502"/>
        <v>489900</v>
      </c>
      <c r="S3252" s="25">
        <f t="shared" si="503"/>
        <v>820518.09000000008</v>
      </c>
      <c r="T3252" s="28">
        <f t="shared" si="504"/>
        <v>0.29174482917250466</v>
      </c>
      <c r="U3252" s="29">
        <f t="shared" si="505"/>
        <v>1059900</v>
      </c>
      <c r="V3252" s="26">
        <f>+INDEX('LISTA DE PRECIOS EKM '!A:K,MATCH('Precios ML'!B3252,'LISTA DE PRECIOS EKM '!A:A,0),8)</f>
        <v>1059900</v>
      </c>
      <c r="W3252" s="26">
        <f t="shared" si="506"/>
        <v>1059900</v>
      </c>
      <c r="X3252" s="26">
        <f t="shared" si="507"/>
        <v>0</v>
      </c>
      <c r="Y3252" s="26"/>
      <c r="Z3252" s="26">
        <f t="shared" si="508"/>
        <v>1059900</v>
      </c>
      <c r="AA3252" s="30">
        <f t="shared" si="509"/>
        <v>1.1635027556644215</v>
      </c>
    </row>
    <row r="3253" spans="1:27">
      <c r="A3253" s="20" t="s">
        <v>7882</v>
      </c>
      <c r="B3253" s="20" t="s">
        <v>7883</v>
      </c>
      <c r="C3253" s="25">
        <v>197000</v>
      </c>
      <c r="D3253" s="22">
        <v>85</v>
      </c>
      <c r="E3253" s="22">
        <v>49</v>
      </c>
      <c r="F3253" s="22">
        <v>40</v>
      </c>
      <c r="G3253" s="22">
        <v>16000</v>
      </c>
      <c r="H3253" s="22" t="s">
        <v>5088</v>
      </c>
      <c r="I3253" s="26">
        <f>+IF(H3253='COSTOS VARIOS'!$C$1,'COSTOS VARIOS'!$C$2*'Precios ML'!V3253,'COSTOS VARIOS'!$B$2*'Precios ML'!V3253)</f>
        <v>85980</v>
      </c>
      <c r="J3253" s="22">
        <v>0</v>
      </c>
      <c r="K3253" s="27">
        <f t="shared" si="500"/>
        <v>10.4125</v>
      </c>
      <c r="L3253" s="27">
        <f t="shared" si="501"/>
        <v>10.4125</v>
      </c>
      <c r="M3253" s="26">
        <f>(INDEX(pesos!A:B,MATCH(L3253,pesos!A:A,1),2))</f>
        <v>16200</v>
      </c>
      <c r="N3253" s="26">
        <f>+R3253*'COSTOS VARIOS'!$O$1</f>
        <v>37430</v>
      </c>
      <c r="O3253" s="26">
        <f>+R3253*'COSTOS VARIOS'!$O$2</f>
        <v>807.7</v>
      </c>
      <c r="P3253" s="26">
        <f>+R3253*'COSTOS VARIOS'!$O$3</f>
        <v>2955</v>
      </c>
      <c r="Q3253" s="26">
        <v>1</v>
      </c>
      <c r="R3253" s="26">
        <f t="shared" si="502"/>
        <v>197000</v>
      </c>
      <c r="S3253" s="25">
        <f t="shared" si="503"/>
        <v>340372.7</v>
      </c>
      <c r="T3253" s="28">
        <f t="shared" si="504"/>
        <v>0.26302726393744269</v>
      </c>
      <c r="U3253" s="29">
        <f t="shared" si="505"/>
        <v>429900</v>
      </c>
      <c r="V3253" s="26">
        <f>+INDEX('LISTA DE PRECIOS EKM '!A:K,MATCH('Precios ML'!B3253,'LISTA DE PRECIOS EKM '!A:A,0),8)</f>
        <v>429900</v>
      </c>
      <c r="W3253" s="26">
        <f t="shared" si="506"/>
        <v>429900</v>
      </c>
      <c r="X3253" s="26">
        <f t="shared" si="507"/>
        <v>0</v>
      </c>
      <c r="Y3253" s="26"/>
      <c r="Z3253" s="26">
        <f t="shared" si="508"/>
        <v>429900</v>
      </c>
      <c r="AA3253" s="30">
        <f t="shared" si="509"/>
        <v>1.1822335025380712</v>
      </c>
    </row>
    <row r="3254" spans="1:27">
      <c r="A3254" s="20" t="s">
        <v>7882</v>
      </c>
      <c r="B3254" s="20" t="s">
        <v>7883</v>
      </c>
      <c r="C3254" s="25">
        <v>197000</v>
      </c>
      <c r="D3254" s="22">
        <v>85</v>
      </c>
      <c r="E3254" s="22">
        <v>49</v>
      </c>
      <c r="F3254" s="22">
        <v>40</v>
      </c>
      <c r="G3254" s="22">
        <v>16000</v>
      </c>
      <c r="H3254" s="22" t="s">
        <v>5088</v>
      </c>
      <c r="I3254" s="26">
        <f>+IF(H3254='COSTOS VARIOS'!$C$1,'COSTOS VARIOS'!$C$2*'Precios ML'!V3254,'COSTOS VARIOS'!$B$2*'Precios ML'!V3254)</f>
        <v>85980</v>
      </c>
      <c r="J3254" s="22">
        <v>0</v>
      </c>
      <c r="K3254" s="27">
        <f t="shared" si="500"/>
        <v>10.4125</v>
      </c>
      <c r="L3254" s="27">
        <f t="shared" si="501"/>
        <v>10.4125</v>
      </c>
      <c r="M3254" s="26">
        <f>(INDEX(pesos!A:B,MATCH(L3254,pesos!A:A,1),2))</f>
        <v>16200</v>
      </c>
      <c r="N3254" s="26">
        <f>+R3254*'COSTOS VARIOS'!$O$1</f>
        <v>37430</v>
      </c>
      <c r="O3254" s="26">
        <f>+R3254*'COSTOS VARIOS'!$O$2</f>
        <v>807.7</v>
      </c>
      <c r="P3254" s="26">
        <f>+R3254*'COSTOS VARIOS'!$O$3</f>
        <v>2955</v>
      </c>
      <c r="Q3254" s="26">
        <v>1</v>
      </c>
      <c r="R3254" s="26">
        <f t="shared" si="502"/>
        <v>197000</v>
      </c>
      <c r="S3254" s="25">
        <f t="shared" si="503"/>
        <v>340372.7</v>
      </c>
      <c r="T3254" s="28">
        <f t="shared" si="504"/>
        <v>0.26302726393744269</v>
      </c>
      <c r="U3254" s="29">
        <f t="shared" si="505"/>
        <v>429900</v>
      </c>
      <c r="V3254" s="26">
        <f>+INDEX('LISTA DE PRECIOS EKM '!A:K,MATCH('Precios ML'!B3254,'LISTA DE PRECIOS EKM '!A:A,0),8)</f>
        <v>429900</v>
      </c>
      <c r="W3254" s="26">
        <f t="shared" si="506"/>
        <v>429900</v>
      </c>
      <c r="X3254" s="26">
        <f t="shared" si="507"/>
        <v>0</v>
      </c>
      <c r="Y3254" s="26"/>
      <c r="Z3254" s="26">
        <f t="shared" si="508"/>
        <v>429900</v>
      </c>
      <c r="AA3254" s="30">
        <f t="shared" si="509"/>
        <v>1.1822335025380712</v>
      </c>
    </row>
    <row r="3255" spans="1:27">
      <c r="A3255" s="20" t="s">
        <v>7884</v>
      </c>
      <c r="B3255" s="20" t="s">
        <v>7885</v>
      </c>
      <c r="C3255" s="25">
        <v>490000</v>
      </c>
      <c r="D3255" s="22">
        <v>85</v>
      </c>
      <c r="E3255" s="22">
        <v>49</v>
      </c>
      <c r="F3255" s="22">
        <v>40</v>
      </c>
      <c r="G3255" s="22">
        <v>16000</v>
      </c>
      <c r="H3255" s="22" t="s">
        <v>5088</v>
      </c>
      <c r="I3255" s="26">
        <f>+IF(H3255='COSTOS VARIOS'!$C$1,'COSTOS VARIOS'!$C$2*'Precios ML'!V3255,'COSTOS VARIOS'!$B$2*'Precios ML'!V3255)</f>
        <v>221980</v>
      </c>
      <c r="J3255" s="22">
        <v>0</v>
      </c>
      <c r="K3255" s="27">
        <f t="shared" si="500"/>
        <v>10.4125</v>
      </c>
      <c r="L3255" s="27">
        <f t="shared" si="501"/>
        <v>10.4125</v>
      </c>
      <c r="M3255" s="26">
        <f>(INDEX(pesos!A:B,MATCH(L3255,pesos!A:A,1),2))</f>
        <v>16200</v>
      </c>
      <c r="N3255" s="26">
        <f>+R3255*'COSTOS VARIOS'!$O$1</f>
        <v>93100</v>
      </c>
      <c r="O3255" s="26">
        <f>+R3255*'COSTOS VARIOS'!$O$2</f>
        <v>2009.0000000000002</v>
      </c>
      <c r="P3255" s="26">
        <f>+R3255*'COSTOS VARIOS'!$O$3</f>
        <v>7350</v>
      </c>
      <c r="Q3255" s="26">
        <v>1</v>
      </c>
      <c r="R3255" s="26">
        <f t="shared" si="502"/>
        <v>490000</v>
      </c>
      <c r="S3255" s="25">
        <f t="shared" si="503"/>
        <v>830639</v>
      </c>
      <c r="T3255" s="28">
        <f t="shared" si="504"/>
        <v>0.33620020249470595</v>
      </c>
      <c r="U3255" s="29">
        <f t="shared" si="505"/>
        <v>1109900</v>
      </c>
      <c r="V3255" s="26">
        <f>+INDEX('LISTA DE PRECIOS EKM '!A:K,MATCH('Precios ML'!B3255,'LISTA DE PRECIOS EKM '!A:A,0),8)</f>
        <v>1109900</v>
      </c>
      <c r="W3255" s="26">
        <f t="shared" si="506"/>
        <v>1109900</v>
      </c>
      <c r="X3255" s="26">
        <f t="shared" si="507"/>
        <v>0</v>
      </c>
      <c r="Y3255" s="26"/>
      <c r="Z3255" s="26">
        <f t="shared" si="508"/>
        <v>1109900</v>
      </c>
      <c r="AA3255" s="30">
        <f t="shared" si="509"/>
        <v>1.2651020408163265</v>
      </c>
    </row>
    <row r="3256" spans="1:27">
      <c r="A3256" s="20" t="s">
        <v>7884</v>
      </c>
      <c r="B3256" s="20" t="s">
        <v>7885</v>
      </c>
      <c r="C3256" s="25">
        <v>490000</v>
      </c>
      <c r="D3256" s="22">
        <v>85</v>
      </c>
      <c r="E3256" s="22">
        <v>49</v>
      </c>
      <c r="F3256" s="22">
        <v>40</v>
      </c>
      <c r="G3256" s="22">
        <v>16000</v>
      </c>
      <c r="H3256" s="22" t="s">
        <v>5088</v>
      </c>
      <c r="I3256" s="26">
        <f>+IF(H3256='COSTOS VARIOS'!$C$1,'COSTOS VARIOS'!$C$2*'Precios ML'!V3256,'COSTOS VARIOS'!$B$2*'Precios ML'!V3256)</f>
        <v>221980</v>
      </c>
      <c r="J3256" s="22">
        <v>0</v>
      </c>
      <c r="K3256" s="27">
        <f t="shared" si="500"/>
        <v>10.4125</v>
      </c>
      <c r="L3256" s="27">
        <f t="shared" si="501"/>
        <v>10.4125</v>
      </c>
      <c r="M3256" s="26">
        <f>(INDEX(pesos!A:B,MATCH(L3256,pesos!A:A,1),2))</f>
        <v>16200</v>
      </c>
      <c r="N3256" s="26">
        <f>+R3256*'COSTOS VARIOS'!$O$1</f>
        <v>93100</v>
      </c>
      <c r="O3256" s="26">
        <f>+R3256*'COSTOS VARIOS'!$O$2</f>
        <v>2009.0000000000002</v>
      </c>
      <c r="P3256" s="26">
        <f>+R3256*'COSTOS VARIOS'!$O$3</f>
        <v>7350</v>
      </c>
      <c r="Q3256" s="26">
        <v>1</v>
      </c>
      <c r="R3256" s="26">
        <f t="shared" si="502"/>
        <v>490000</v>
      </c>
      <c r="S3256" s="25">
        <f t="shared" si="503"/>
        <v>830639</v>
      </c>
      <c r="T3256" s="28">
        <f t="shared" si="504"/>
        <v>0.33620020249470595</v>
      </c>
      <c r="U3256" s="29">
        <f t="shared" si="505"/>
        <v>1109900</v>
      </c>
      <c r="V3256" s="26">
        <f>+INDEX('LISTA DE PRECIOS EKM '!A:K,MATCH('Precios ML'!B3256,'LISTA DE PRECIOS EKM '!A:A,0),8)</f>
        <v>1109900</v>
      </c>
      <c r="W3256" s="26">
        <f t="shared" si="506"/>
        <v>1109900</v>
      </c>
      <c r="X3256" s="26">
        <f t="shared" si="507"/>
        <v>0</v>
      </c>
      <c r="Y3256" s="26"/>
      <c r="Z3256" s="26">
        <f t="shared" si="508"/>
        <v>1109900</v>
      </c>
      <c r="AA3256" s="30">
        <f t="shared" si="509"/>
        <v>1.2651020408163265</v>
      </c>
    </row>
    <row r="3257" spans="1:27">
      <c r="A3257" s="20" t="s">
        <v>7886</v>
      </c>
      <c r="B3257" s="20" t="s">
        <v>7887</v>
      </c>
      <c r="C3257" s="25">
        <v>322000</v>
      </c>
      <c r="D3257" s="22">
        <v>85</v>
      </c>
      <c r="E3257" s="22">
        <v>49</v>
      </c>
      <c r="F3257" s="22">
        <v>40</v>
      </c>
      <c r="G3257" s="22">
        <v>16000</v>
      </c>
      <c r="H3257" s="22" t="s">
        <v>5088</v>
      </c>
      <c r="I3257" s="26">
        <f>+IF(H3257='COSTOS VARIOS'!$C$1,'COSTOS VARIOS'!$C$2*'Precios ML'!V3257,'COSTOS VARIOS'!$B$2*'Precios ML'!V3257)</f>
        <v>127980</v>
      </c>
      <c r="J3257" s="22">
        <v>0</v>
      </c>
      <c r="K3257" s="27">
        <f t="shared" si="500"/>
        <v>10.4125</v>
      </c>
      <c r="L3257" s="27">
        <f t="shared" si="501"/>
        <v>10.4125</v>
      </c>
      <c r="M3257" s="26">
        <f>(INDEX(pesos!A:B,MATCH(L3257,pesos!A:A,1),2))</f>
        <v>16200</v>
      </c>
      <c r="N3257" s="26">
        <f>+R3257*'COSTOS VARIOS'!$O$1</f>
        <v>61180</v>
      </c>
      <c r="O3257" s="26">
        <f>+R3257*'COSTOS VARIOS'!$O$2</f>
        <v>1320.2</v>
      </c>
      <c r="P3257" s="26">
        <f>+R3257*'COSTOS VARIOS'!$O$3</f>
        <v>4830</v>
      </c>
      <c r="Q3257" s="26">
        <v>1</v>
      </c>
      <c r="R3257" s="26">
        <f t="shared" si="502"/>
        <v>322000</v>
      </c>
      <c r="S3257" s="25">
        <f t="shared" si="503"/>
        <v>533510.19999999995</v>
      </c>
      <c r="T3257" s="28">
        <f t="shared" si="504"/>
        <v>0.19941474408549276</v>
      </c>
      <c r="U3257" s="29">
        <f t="shared" si="505"/>
        <v>639900</v>
      </c>
      <c r="V3257" s="26">
        <f>+INDEX('LISTA DE PRECIOS EKM '!A:K,MATCH('Precios ML'!B3257,'LISTA DE PRECIOS EKM '!A:A,0),8)</f>
        <v>639900</v>
      </c>
      <c r="W3257" s="26">
        <f t="shared" si="506"/>
        <v>639900</v>
      </c>
      <c r="X3257" s="26">
        <f t="shared" si="507"/>
        <v>0</v>
      </c>
      <c r="Y3257" s="26"/>
      <c r="Z3257" s="26">
        <f t="shared" si="508"/>
        <v>639900</v>
      </c>
      <c r="AA3257" s="30">
        <f t="shared" si="509"/>
        <v>0.98726708074534164</v>
      </c>
    </row>
    <row r="3258" spans="1:27">
      <c r="A3258" s="20" t="s">
        <v>7886</v>
      </c>
      <c r="B3258" s="20" t="s">
        <v>7887</v>
      </c>
      <c r="C3258" s="25">
        <v>322000</v>
      </c>
      <c r="D3258" s="22">
        <v>85</v>
      </c>
      <c r="E3258" s="22">
        <v>49</v>
      </c>
      <c r="F3258" s="22">
        <v>40</v>
      </c>
      <c r="G3258" s="22">
        <v>16000</v>
      </c>
      <c r="H3258" s="22" t="s">
        <v>5088</v>
      </c>
      <c r="I3258" s="26">
        <f>+IF(H3258='COSTOS VARIOS'!$C$1,'COSTOS VARIOS'!$C$2*'Precios ML'!V3258,'COSTOS VARIOS'!$B$2*'Precios ML'!V3258)</f>
        <v>127980</v>
      </c>
      <c r="J3258" s="22">
        <v>0</v>
      </c>
      <c r="K3258" s="27">
        <f t="shared" si="500"/>
        <v>10.4125</v>
      </c>
      <c r="L3258" s="27">
        <f t="shared" si="501"/>
        <v>10.4125</v>
      </c>
      <c r="M3258" s="26">
        <f>(INDEX(pesos!A:B,MATCH(L3258,pesos!A:A,1),2))</f>
        <v>16200</v>
      </c>
      <c r="N3258" s="26">
        <f>+R3258*'COSTOS VARIOS'!$O$1</f>
        <v>61180</v>
      </c>
      <c r="O3258" s="26">
        <f>+R3258*'COSTOS VARIOS'!$O$2</f>
        <v>1320.2</v>
      </c>
      <c r="P3258" s="26">
        <f>+R3258*'COSTOS VARIOS'!$O$3</f>
        <v>4830</v>
      </c>
      <c r="Q3258" s="26">
        <v>1</v>
      </c>
      <c r="R3258" s="26">
        <f t="shared" si="502"/>
        <v>322000</v>
      </c>
      <c r="S3258" s="25">
        <f t="shared" si="503"/>
        <v>533510.19999999995</v>
      </c>
      <c r="T3258" s="28">
        <f t="shared" si="504"/>
        <v>0.19941474408549276</v>
      </c>
      <c r="U3258" s="29">
        <f t="shared" si="505"/>
        <v>639900</v>
      </c>
      <c r="V3258" s="26">
        <f>+INDEX('LISTA DE PRECIOS EKM '!A:K,MATCH('Precios ML'!B3258,'LISTA DE PRECIOS EKM '!A:A,0),8)</f>
        <v>639900</v>
      </c>
      <c r="W3258" s="26">
        <f t="shared" si="506"/>
        <v>639900</v>
      </c>
      <c r="X3258" s="26">
        <f t="shared" si="507"/>
        <v>0</v>
      </c>
      <c r="Y3258" s="26"/>
      <c r="Z3258" s="26">
        <f t="shared" si="508"/>
        <v>639900</v>
      </c>
      <c r="AA3258" s="30">
        <f t="shared" si="509"/>
        <v>0.98726708074534164</v>
      </c>
    </row>
    <row r="3259" spans="1:27">
      <c r="A3259" s="20" t="s">
        <v>7888</v>
      </c>
      <c r="B3259" s="20" t="s">
        <v>7889</v>
      </c>
      <c r="C3259" s="25">
        <v>309000</v>
      </c>
      <c r="D3259" s="22">
        <v>85</v>
      </c>
      <c r="E3259" s="22">
        <v>49</v>
      </c>
      <c r="F3259" s="22">
        <v>40</v>
      </c>
      <c r="G3259" s="22">
        <v>16000</v>
      </c>
      <c r="H3259" s="22" t="s">
        <v>5088</v>
      </c>
      <c r="I3259" s="26">
        <f>+IF(H3259='COSTOS VARIOS'!$C$1,'COSTOS VARIOS'!$C$2*'Precios ML'!V3259,'COSTOS VARIOS'!$B$2*'Precios ML'!V3259)</f>
        <v>125980</v>
      </c>
      <c r="J3259" s="22">
        <v>0</v>
      </c>
      <c r="K3259" s="27">
        <f t="shared" si="500"/>
        <v>10.4125</v>
      </c>
      <c r="L3259" s="27">
        <f t="shared" si="501"/>
        <v>10.4125</v>
      </c>
      <c r="M3259" s="26">
        <f>(INDEX(pesos!A:B,MATCH(L3259,pesos!A:A,1),2))</f>
        <v>16200</v>
      </c>
      <c r="N3259" s="26">
        <f>+R3259*'COSTOS VARIOS'!$O$1</f>
        <v>58710</v>
      </c>
      <c r="O3259" s="26">
        <f>+R3259*'COSTOS VARIOS'!$O$2</f>
        <v>1266.9000000000001</v>
      </c>
      <c r="P3259" s="26">
        <f>+R3259*'COSTOS VARIOS'!$O$3</f>
        <v>4635</v>
      </c>
      <c r="Q3259" s="26">
        <v>1</v>
      </c>
      <c r="R3259" s="26">
        <f t="shared" si="502"/>
        <v>309000</v>
      </c>
      <c r="S3259" s="25">
        <f t="shared" si="503"/>
        <v>515791.9</v>
      </c>
      <c r="T3259" s="28">
        <f t="shared" si="504"/>
        <v>0.22122894911688218</v>
      </c>
      <c r="U3259" s="29">
        <f t="shared" si="505"/>
        <v>629900</v>
      </c>
      <c r="V3259" s="26">
        <f>+INDEX('LISTA DE PRECIOS EKM '!A:K,MATCH('Precios ML'!B3259,'LISTA DE PRECIOS EKM '!A:A,0),8)</f>
        <v>629900</v>
      </c>
      <c r="W3259" s="26">
        <f t="shared" si="506"/>
        <v>629900</v>
      </c>
      <c r="X3259" s="26">
        <f t="shared" si="507"/>
        <v>0</v>
      </c>
      <c r="Y3259" s="26"/>
      <c r="Z3259" s="26">
        <f t="shared" si="508"/>
        <v>629900</v>
      </c>
      <c r="AA3259" s="30">
        <f t="shared" si="509"/>
        <v>1.0385113268608412</v>
      </c>
    </row>
    <row r="3260" spans="1:27">
      <c r="A3260" s="20" t="s">
        <v>7888</v>
      </c>
      <c r="B3260" s="20" t="s">
        <v>7889</v>
      </c>
      <c r="C3260" s="25">
        <v>309000</v>
      </c>
      <c r="D3260" s="22">
        <v>85</v>
      </c>
      <c r="E3260" s="22">
        <v>49</v>
      </c>
      <c r="F3260" s="22">
        <v>40</v>
      </c>
      <c r="G3260" s="22">
        <v>16000</v>
      </c>
      <c r="H3260" s="22" t="s">
        <v>5088</v>
      </c>
      <c r="I3260" s="26">
        <f>+IF(H3260='COSTOS VARIOS'!$C$1,'COSTOS VARIOS'!$C$2*'Precios ML'!V3260,'COSTOS VARIOS'!$B$2*'Precios ML'!V3260)</f>
        <v>125980</v>
      </c>
      <c r="J3260" s="22">
        <v>0</v>
      </c>
      <c r="K3260" s="27">
        <f t="shared" si="500"/>
        <v>10.4125</v>
      </c>
      <c r="L3260" s="27">
        <f t="shared" si="501"/>
        <v>10.4125</v>
      </c>
      <c r="M3260" s="26">
        <f>(INDEX(pesos!A:B,MATCH(L3260,pesos!A:A,1),2))</f>
        <v>16200</v>
      </c>
      <c r="N3260" s="26">
        <f>+R3260*'COSTOS VARIOS'!$O$1</f>
        <v>58710</v>
      </c>
      <c r="O3260" s="26">
        <f>+R3260*'COSTOS VARIOS'!$O$2</f>
        <v>1266.9000000000001</v>
      </c>
      <c r="P3260" s="26">
        <f>+R3260*'COSTOS VARIOS'!$O$3</f>
        <v>4635</v>
      </c>
      <c r="Q3260" s="26">
        <v>1</v>
      </c>
      <c r="R3260" s="26">
        <f t="shared" si="502"/>
        <v>309000</v>
      </c>
      <c r="S3260" s="25">
        <f t="shared" si="503"/>
        <v>515791.9</v>
      </c>
      <c r="T3260" s="28">
        <f t="shared" si="504"/>
        <v>0.22122894911688218</v>
      </c>
      <c r="U3260" s="29">
        <f t="shared" si="505"/>
        <v>629900</v>
      </c>
      <c r="V3260" s="26">
        <f>+INDEX('LISTA DE PRECIOS EKM '!A:K,MATCH('Precios ML'!B3260,'LISTA DE PRECIOS EKM '!A:A,0),8)</f>
        <v>629900</v>
      </c>
      <c r="W3260" s="26">
        <f t="shared" si="506"/>
        <v>629900</v>
      </c>
      <c r="X3260" s="26">
        <f t="shared" si="507"/>
        <v>0</v>
      </c>
      <c r="Y3260" s="26"/>
      <c r="Z3260" s="26">
        <f t="shared" si="508"/>
        <v>629900</v>
      </c>
      <c r="AA3260" s="30">
        <f t="shared" si="509"/>
        <v>1.0385113268608412</v>
      </c>
    </row>
    <row r="3261" spans="1:27">
      <c r="A3261" s="20" t="s">
        <v>7890</v>
      </c>
      <c r="B3261" s="20" t="s">
        <v>7891</v>
      </c>
      <c r="C3261" s="25">
        <v>290000</v>
      </c>
      <c r="D3261" s="22">
        <v>85</v>
      </c>
      <c r="E3261" s="22">
        <v>49</v>
      </c>
      <c r="F3261" s="22">
        <v>40</v>
      </c>
      <c r="G3261" s="22">
        <v>16000</v>
      </c>
      <c r="H3261" s="22" t="s">
        <v>5088</v>
      </c>
      <c r="I3261" s="26">
        <f>+IF(H3261='COSTOS VARIOS'!$C$1,'COSTOS VARIOS'!$C$2*'Precios ML'!V3261,'COSTOS VARIOS'!$B$2*'Precios ML'!V3261)</f>
        <v>119980</v>
      </c>
      <c r="J3261" s="22">
        <v>0</v>
      </c>
      <c r="K3261" s="27">
        <f t="shared" si="500"/>
        <v>10.4125</v>
      </c>
      <c r="L3261" s="27">
        <f t="shared" si="501"/>
        <v>10.4125</v>
      </c>
      <c r="M3261" s="26">
        <f>(INDEX(pesos!A:B,MATCH(L3261,pesos!A:A,1),2))</f>
        <v>16200</v>
      </c>
      <c r="N3261" s="26">
        <f>+R3261*'COSTOS VARIOS'!$O$1</f>
        <v>55100</v>
      </c>
      <c r="O3261" s="26">
        <f>+R3261*'COSTOS VARIOS'!$O$2</f>
        <v>1189</v>
      </c>
      <c r="P3261" s="26">
        <f>+R3261*'COSTOS VARIOS'!$O$3</f>
        <v>4350</v>
      </c>
      <c r="Q3261" s="26">
        <v>1</v>
      </c>
      <c r="R3261" s="26">
        <f t="shared" si="502"/>
        <v>290000</v>
      </c>
      <c r="S3261" s="25">
        <f t="shared" si="503"/>
        <v>486819</v>
      </c>
      <c r="T3261" s="28">
        <f t="shared" si="504"/>
        <v>0.23228551063126135</v>
      </c>
      <c r="U3261" s="29">
        <f t="shared" si="505"/>
        <v>599900</v>
      </c>
      <c r="V3261" s="26">
        <f>+INDEX('LISTA DE PRECIOS EKM '!A:K,MATCH('Precios ML'!B3261,'LISTA DE PRECIOS EKM '!A:A,0),8)</f>
        <v>599900</v>
      </c>
      <c r="W3261" s="26">
        <f t="shared" si="506"/>
        <v>599900</v>
      </c>
      <c r="X3261" s="26">
        <f t="shared" si="507"/>
        <v>0</v>
      </c>
      <c r="Y3261" s="26"/>
      <c r="Z3261" s="26">
        <f t="shared" si="508"/>
        <v>599900</v>
      </c>
      <c r="AA3261" s="30">
        <f t="shared" si="509"/>
        <v>1.0686206896551722</v>
      </c>
    </row>
    <row r="3262" spans="1:27">
      <c r="A3262" s="20" t="s">
        <v>7890</v>
      </c>
      <c r="B3262" s="20" t="s">
        <v>7891</v>
      </c>
      <c r="C3262" s="25">
        <v>290000</v>
      </c>
      <c r="D3262" s="22">
        <v>85</v>
      </c>
      <c r="E3262" s="22">
        <v>49</v>
      </c>
      <c r="F3262" s="22">
        <v>40</v>
      </c>
      <c r="G3262" s="22">
        <v>16000</v>
      </c>
      <c r="H3262" s="22" t="s">
        <v>5088</v>
      </c>
      <c r="I3262" s="26">
        <f>+IF(H3262='COSTOS VARIOS'!$C$1,'COSTOS VARIOS'!$C$2*'Precios ML'!V3262,'COSTOS VARIOS'!$B$2*'Precios ML'!V3262)</f>
        <v>119980</v>
      </c>
      <c r="J3262" s="22">
        <v>0</v>
      </c>
      <c r="K3262" s="27">
        <f t="shared" si="500"/>
        <v>10.4125</v>
      </c>
      <c r="L3262" s="27">
        <f t="shared" si="501"/>
        <v>10.4125</v>
      </c>
      <c r="M3262" s="26">
        <f>(INDEX(pesos!A:B,MATCH(L3262,pesos!A:A,1),2))</f>
        <v>16200</v>
      </c>
      <c r="N3262" s="26">
        <f>+R3262*'COSTOS VARIOS'!$O$1</f>
        <v>55100</v>
      </c>
      <c r="O3262" s="26">
        <f>+R3262*'COSTOS VARIOS'!$O$2</f>
        <v>1189</v>
      </c>
      <c r="P3262" s="26">
        <f>+R3262*'COSTOS VARIOS'!$O$3</f>
        <v>4350</v>
      </c>
      <c r="Q3262" s="26">
        <v>1</v>
      </c>
      <c r="R3262" s="26">
        <f t="shared" si="502"/>
        <v>290000</v>
      </c>
      <c r="S3262" s="25">
        <f t="shared" si="503"/>
        <v>486819</v>
      </c>
      <c r="T3262" s="28">
        <f t="shared" si="504"/>
        <v>0.23228551063126135</v>
      </c>
      <c r="U3262" s="29">
        <f t="shared" si="505"/>
        <v>599900</v>
      </c>
      <c r="V3262" s="26">
        <f>+INDEX('LISTA DE PRECIOS EKM '!A:K,MATCH('Precios ML'!B3262,'LISTA DE PRECIOS EKM '!A:A,0),8)</f>
        <v>599900</v>
      </c>
      <c r="W3262" s="26">
        <f t="shared" si="506"/>
        <v>599900</v>
      </c>
      <c r="X3262" s="26">
        <f t="shared" si="507"/>
        <v>0</v>
      </c>
      <c r="Y3262" s="26"/>
      <c r="Z3262" s="26">
        <f t="shared" si="508"/>
        <v>599900</v>
      </c>
      <c r="AA3262" s="30">
        <f t="shared" si="509"/>
        <v>1.0686206896551722</v>
      </c>
    </row>
    <row r="3263" spans="1:27">
      <c r="A3263" s="20" t="s">
        <v>7892</v>
      </c>
      <c r="B3263" s="20" t="s">
        <v>7893</v>
      </c>
      <c r="C3263" s="25">
        <v>350000</v>
      </c>
      <c r="D3263" s="22">
        <v>85</v>
      </c>
      <c r="E3263" s="22">
        <v>49</v>
      </c>
      <c r="F3263" s="22">
        <v>40</v>
      </c>
      <c r="G3263" s="22">
        <v>16000</v>
      </c>
      <c r="H3263" s="22" t="s">
        <v>5088</v>
      </c>
      <c r="I3263" s="26">
        <f>+IF(H3263='COSTOS VARIOS'!$C$1,'COSTOS VARIOS'!$C$2*'Precios ML'!V3263,'COSTOS VARIOS'!$B$2*'Precios ML'!V3263)</f>
        <v>163980</v>
      </c>
      <c r="J3263" s="22">
        <v>0</v>
      </c>
      <c r="K3263" s="27">
        <f t="shared" si="500"/>
        <v>10.4125</v>
      </c>
      <c r="L3263" s="27">
        <f t="shared" si="501"/>
        <v>10.4125</v>
      </c>
      <c r="M3263" s="26">
        <f>(INDEX(pesos!A:B,MATCH(L3263,pesos!A:A,1),2))</f>
        <v>16200</v>
      </c>
      <c r="N3263" s="26">
        <f>+R3263*'COSTOS VARIOS'!$O$1</f>
        <v>66500</v>
      </c>
      <c r="O3263" s="26">
        <f>+R3263*'COSTOS VARIOS'!$O$2</f>
        <v>1435.0000000000002</v>
      </c>
      <c r="P3263" s="26">
        <f>+R3263*'COSTOS VARIOS'!$O$3</f>
        <v>5250</v>
      </c>
      <c r="Q3263" s="26">
        <v>1</v>
      </c>
      <c r="R3263" s="26">
        <f t="shared" si="502"/>
        <v>350000</v>
      </c>
      <c r="S3263" s="25">
        <f t="shared" si="503"/>
        <v>603365</v>
      </c>
      <c r="T3263" s="28">
        <f t="shared" si="504"/>
        <v>0.35887895386706226</v>
      </c>
      <c r="U3263" s="29">
        <f t="shared" si="505"/>
        <v>819900</v>
      </c>
      <c r="V3263" s="26">
        <f>+INDEX('LISTA DE PRECIOS EKM '!A:K,MATCH('Precios ML'!B3263,'LISTA DE PRECIOS EKM '!A:A,0),8)</f>
        <v>819900</v>
      </c>
      <c r="W3263" s="26">
        <f t="shared" si="506"/>
        <v>819900</v>
      </c>
      <c r="X3263" s="26">
        <f t="shared" si="507"/>
        <v>0</v>
      </c>
      <c r="Y3263" s="26"/>
      <c r="Z3263" s="26">
        <f t="shared" si="508"/>
        <v>819900</v>
      </c>
      <c r="AA3263" s="30">
        <f t="shared" si="509"/>
        <v>1.3425714285714285</v>
      </c>
    </row>
    <row r="3264" spans="1:27">
      <c r="A3264" s="20" t="s">
        <v>7892</v>
      </c>
      <c r="B3264" s="20" t="s">
        <v>7893</v>
      </c>
      <c r="C3264" s="25">
        <v>350000</v>
      </c>
      <c r="D3264" s="22">
        <v>85</v>
      </c>
      <c r="E3264" s="22">
        <v>49</v>
      </c>
      <c r="F3264" s="22">
        <v>40</v>
      </c>
      <c r="G3264" s="22">
        <v>16000</v>
      </c>
      <c r="H3264" s="22" t="s">
        <v>5088</v>
      </c>
      <c r="I3264" s="26">
        <f>+IF(H3264='COSTOS VARIOS'!$C$1,'COSTOS VARIOS'!$C$2*'Precios ML'!V3264,'COSTOS VARIOS'!$B$2*'Precios ML'!V3264)</f>
        <v>163980</v>
      </c>
      <c r="J3264" s="22">
        <v>0</v>
      </c>
      <c r="K3264" s="27">
        <f t="shared" si="500"/>
        <v>10.4125</v>
      </c>
      <c r="L3264" s="27">
        <f t="shared" si="501"/>
        <v>10.4125</v>
      </c>
      <c r="M3264" s="26">
        <f>(INDEX(pesos!A:B,MATCH(L3264,pesos!A:A,1),2))</f>
        <v>16200</v>
      </c>
      <c r="N3264" s="26">
        <f>+R3264*'COSTOS VARIOS'!$O$1</f>
        <v>66500</v>
      </c>
      <c r="O3264" s="26">
        <f>+R3264*'COSTOS VARIOS'!$O$2</f>
        <v>1435.0000000000002</v>
      </c>
      <c r="P3264" s="26">
        <f>+R3264*'COSTOS VARIOS'!$O$3</f>
        <v>5250</v>
      </c>
      <c r="Q3264" s="26">
        <v>1</v>
      </c>
      <c r="R3264" s="26">
        <f t="shared" si="502"/>
        <v>350000</v>
      </c>
      <c r="S3264" s="25">
        <f t="shared" si="503"/>
        <v>603365</v>
      </c>
      <c r="T3264" s="28">
        <f t="shared" si="504"/>
        <v>0.35887895386706226</v>
      </c>
      <c r="U3264" s="29">
        <f t="shared" si="505"/>
        <v>819900</v>
      </c>
      <c r="V3264" s="26">
        <f>+INDEX('LISTA DE PRECIOS EKM '!A:K,MATCH('Precios ML'!B3264,'LISTA DE PRECIOS EKM '!A:A,0),8)</f>
        <v>819900</v>
      </c>
      <c r="W3264" s="26">
        <f t="shared" si="506"/>
        <v>819900</v>
      </c>
      <c r="X3264" s="26">
        <f t="shared" si="507"/>
        <v>0</v>
      </c>
      <c r="Y3264" s="26"/>
      <c r="Z3264" s="26">
        <f t="shared" si="508"/>
        <v>819900</v>
      </c>
      <c r="AA3264" s="30">
        <f t="shared" si="509"/>
        <v>1.3425714285714285</v>
      </c>
    </row>
    <row r="3265" spans="1:27">
      <c r="A3265" s="20" t="s">
        <v>7894</v>
      </c>
      <c r="B3265" s="20" t="s">
        <v>7895</v>
      </c>
      <c r="C3265" s="25">
        <v>594450</v>
      </c>
      <c r="D3265" s="22">
        <v>85</v>
      </c>
      <c r="E3265" s="22">
        <v>49</v>
      </c>
      <c r="F3265" s="22">
        <v>40</v>
      </c>
      <c r="G3265" s="22">
        <v>16000</v>
      </c>
      <c r="H3265" s="22" t="s">
        <v>5088</v>
      </c>
      <c r="I3265" s="26">
        <f>+IF(H3265='COSTOS VARIOS'!$C$1,'COSTOS VARIOS'!$C$2*'Precios ML'!V3265,'COSTOS VARIOS'!$B$2*'Precios ML'!V3265)</f>
        <v>261980</v>
      </c>
      <c r="J3265" s="22">
        <v>0</v>
      </c>
      <c r="K3265" s="27">
        <f t="shared" si="500"/>
        <v>10.4125</v>
      </c>
      <c r="L3265" s="27">
        <f t="shared" si="501"/>
        <v>10.4125</v>
      </c>
      <c r="M3265" s="26">
        <f>(INDEX(pesos!A:B,MATCH(L3265,pesos!A:A,1),2))</f>
        <v>16200</v>
      </c>
      <c r="N3265" s="26">
        <f>+R3265*'COSTOS VARIOS'!$O$1</f>
        <v>112945.5</v>
      </c>
      <c r="O3265" s="26">
        <f>+R3265*'COSTOS VARIOS'!$O$2</f>
        <v>2437.2450000000003</v>
      </c>
      <c r="P3265" s="26">
        <f>+R3265*'COSTOS VARIOS'!$O$3</f>
        <v>8916.75</v>
      </c>
      <c r="Q3265" s="26">
        <v>1</v>
      </c>
      <c r="R3265" s="26">
        <f t="shared" si="502"/>
        <v>594450</v>
      </c>
      <c r="S3265" s="25">
        <f t="shared" si="503"/>
        <v>996929.495</v>
      </c>
      <c r="T3265" s="28">
        <f t="shared" si="504"/>
        <v>0.3139344422746766</v>
      </c>
      <c r="U3265" s="29">
        <f t="shared" si="505"/>
        <v>1309900</v>
      </c>
      <c r="V3265" s="26">
        <f>+INDEX('LISTA DE PRECIOS EKM '!A:K,MATCH('Precios ML'!B3265,'LISTA DE PRECIOS EKM '!A:A,0),8)</f>
        <v>1309900</v>
      </c>
      <c r="W3265" s="26">
        <f t="shared" si="506"/>
        <v>1309900</v>
      </c>
      <c r="X3265" s="26">
        <f t="shared" si="507"/>
        <v>0</v>
      </c>
      <c r="Y3265" s="26"/>
      <c r="Z3265" s="26">
        <f t="shared" si="508"/>
        <v>1309900</v>
      </c>
      <c r="AA3265" s="30">
        <f t="shared" si="509"/>
        <v>1.2035494995373877</v>
      </c>
    </row>
    <row r="3266" spans="1:27">
      <c r="A3266" s="20" t="s">
        <v>7894</v>
      </c>
      <c r="B3266" s="20" t="s">
        <v>7895</v>
      </c>
      <c r="C3266" s="25">
        <v>594450</v>
      </c>
      <c r="D3266" s="22">
        <v>85</v>
      </c>
      <c r="E3266" s="22">
        <v>49</v>
      </c>
      <c r="F3266" s="22">
        <v>40</v>
      </c>
      <c r="G3266" s="22">
        <v>16000</v>
      </c>
      <c r="H3266" s="22" t="s">
        <v>5088</v>
      </c>
      <c r="I3266" s="26">
        <f>+IF(H3266='COSTOS VARIOS'!$C$1,'COSTOS VARIOS'!$C$2*'Precios ML'!V3266,'COSTOS VARIOS'!$B$2*'Precios ML'!V3266)</f>
        <v>261980</v>
      </c>
      <c r="J3266" s="22">
        <v>0</v>
      </c>
      <c r="K3266" s="27">
        <f t="shared" si="500"/>
        <v>10.4125</v>
      </c>
      <c r="L3266" s="27">
        <f t="shared" si="501"/>
        <v>10.4125</v>
      </c>
      <c r="M3266" s="26">
        <f>(INDEX(pesos!A:B,MATCH(L3266,pesos!A:A,1),2))</f>
        <v>16200</v>
      </c>
      <c r="N3266" s="26">
        <f>+R3266*'COSTOS VARIOS'!$O$1</f>
        <v>112945.5</v>
      </c>
      <c r="O3266" s="26">
        <f>+R3266*'COSTOS VARIOS'!$O$2</f>
        <v>2437.2450000000003</v>
      </c>
      <c r="P3266" s="26">
        <f>+R3266*'COSTOS VARIOS'!$O$3</f>
        <v>8916.75</v>
      </c>
      <c r="Q3266" s="26">
        <v>1</v>
      </c>
      <c r="R3266" s="26">
        <f t="shared" si="502"/>
        <v>594450</v>
      </c>
      <c r="S3266" s="25">
        <f t="shared" si="503"/>
        <v>996929.495</v>
      </c>
      <c r="T3266" s="28">
        <f t="shared" si="504"/>
        <v>0.3139344422746766</v>
      </c>
      <c r="U3266" s="29">
        <f t="shared" si="505"/>
        <v>1309900</v>
      </c>
      <c r="V3266" s="26">
        <f>+INDEX('LISTA DE PRECIOS EKM '!A:K,MATCH('Precios ML'!B3266,'LISTA DE PRECIOS EKM '!A:A,0),8)</f>
        <v>1309900</v>
      </c>
      <c r="W3266" s="26">
        <f t="shared" si="506"/>
        <v>1309900</v>
      </c>
      <c r="X3266" s="26">
        <f t="shared" si="507"/>
        <v>0</v>
      </c>
      <c r="Y3266" s="26"/>
      <c r="Z3266" s="26">
        <f t="shared" si="508"/>
        <v>1309900</v>
      </c>
      <c r="AA3266" s="30">
        <f t="shared" si="509"/>
        <v>1.2035494995373877</v>
      </c>
    </row>
    <row r="3267" spans="1:27">
      <c r="A3267" s="20" t="s">
        <v>7896</v>
      </c>
      <c r="B3267" s="20" t="s">
        <v>7897</v>
      </c>
      <c r="C3267" s="25">
        <v>390000</v>
      </c>
      <c r="D3267" s="22">
        <v>85</v>
      </c>
      <c r="E3267" s="22">
        <v>49</v>
      </c>
      <c r="F3267" s="22">
        <v>40</v>
      </c>
      <c r="G3267" s="22">
        <v>16000</v>
      </c>
      <c r="H3267" s="22" t="s">
        <v>5088</v>
      </c>
      <c r="I3267" s="26">
        <f>+IF(H3267='COSTOS VARIOS'!$C$1,'COSTOS VARIOS'!$C$2*'Precios ML'!V3267,'COSTOS VARIOS'!$B$2*'Precios ML'!V3267)</f>
        <v>177980</v>
      </c>
      <c r="J3267" s="22">
        <v>0</v>
      </c>
      <c r="K3267" s="27">
        <f t="shared" si="500"/>
        <v>10.4125</v>
      </c>
      <c r="L3267" s="27">
        <f t="shared" si="501"/>
        <v>10.4125</v>
      </c>
      <c r="M3267" s="26">
        <f>(INDEX(pesos!A:B,MATCH(L3267,pesos!A:A,1),2))</f>
        <v>16200</v>
      </c>
      <c r="N3267" s="26">
        <f>+R3267*'COSTOS VARIOS'!$O$1</f>
        <v>74100</v>
      </c>
      <c r="O3267" s="26">
        <f>+R3267*'COSTOS VARIOS'!$O$2</f>
        <v>1599.0000000000002</v>
      </c>
      <c r="P3267" s="26">
        <f>+R3267*'COSTOS VARIOS'!$O$3</f>
        <v>5850</v>
      </c>
      <c r="Q3267" s="26">
        <v>1</v>
      </c>
      <c r="R3267" s="26">
        <f t="shared" si="502"/>
        <v>390000</v>
      </c>
      <c r="S3267" s="25">
        <f t="shared" si="503"/>
        <v>665729</v>
      </c>
      <c r="T3267" s="28">
        <f t="shared" si="504"/>
        <v>0.33673011090098215</v>
      </c>
      <c r="U3267" s="29">
        <f t="shared" si="505"/>
        <v>889900</v>
      </c>
      <c r="V3267" s="26">
        <f>+INDEX('LISTA DE PRECIOS EKM '!A:K,MATCH('Precios ML'!B3267,'LISTA DE PRECIOS EKM '!A:A,0),8)</f>
        <v>889900</v>
      </c>
      <c r="W3267" s="26">
        <f t="shared" si="506"/>
        <v>889900</v>
      </c>
      <c r="X3267" s="26">
        <f t="shared" si="507"/>
        <v>0</v>
      </c>
      <c r="Y3267" s="26"/>
      <c r="Z3267" s="26">
        <f t="shared" si="508"/>
        <v>889900</v>
      </c>
      <c r="AA3267" s="30">
        <f t="shared" si="509"/>
        <v>1.2817948717948719</v>
      </c>
    </row>
    <row r="3268" spans="1:27">
      <c r="A3268" s="20" t="s">
        <v>7896</v>
      </c>
      <c r="B3268" s="20" t="s">
        <v>7897</v>
      </c>
      <c r="C3268" s="25">
        <v>390000</v>
      </c>
      <c r="D3268" s="22">
        <v>85</v>
      </c>
      <c r="E3268" s="22">
        <v>49</v>
      </c>
      <c r="F3268" s="22">
        <v>40</v>
      </c>
      <c r="G3268" s="22">
        <v>16000</v>
      </c>
      <c r="H3268" s="22" t="s">
        <v>5088</v>
      </c>
      <c r="I3268" s="26">
        <f>+IF(H3268='COSTOS VARIOS'!$C$1,'COSTOS VARIOS'!$C$2*'Precios ML'!V3268,'COSTOS VARIOS'!$B$2*'Precios ML'!V3268)</f>
        <v>177980</v>
      </c>
      <c r="J3268" s="22">
        <v>0</v>
      </c>
      <c r="K3268" s="27">
        <f t="shared" ref="K3268:K3331" si="510">+(D3268*E3268*F3268)/G3268</f>
        <v>10.4125</v>
      </c>
      <c r="L3268" s="27">
        <f t="shared" ref="L3268:L3331" si="511">+K3268*Q3268</f>
        <v>10.4125</v>
      </c>
      <c r="M3268" s="26">
        <f>(INDEX(pesos!A:B,MATCH(L3268,pesos!A:A,1),2))</f>
        <v>16200</v>
      </c>
      <c r="N3268" s="26">
        <f>+R3268*'COSTOS VARIOS'!$O$1</f>
        <v>74100</v>
      </c>
      <c r="O3268" s="26">
        <f>+R3268*'COSTOS VARIOS'!$O$2</f>
        <v>1599.0000000000002</v>
      </c>
      <c r="P3268" s="26">
        <f>+R3268*'COSTOS VARIOS'!$O$3</f>
        <v>5850</v>
      </c>
      <c r="Q3268" s="26">
        <v>1</v>
      </c>
      <c r="R3268" s="26">
        <f t="shared" ref="R3268:R3331" si="512">+C3268*Q3268</f>
        <v>390000</v>
      </c>
      <c r="S3268" s="25">
        <f t="shared" ref="S3268:S3331" si="513">+R3268+P3268+O3268+N3268+M3268+I3268</f>
        <v>665729</v>
      </c>
      <c r="T3268" s="28">
        <f t="shared" ref="T3268:T3331" si="514">+(V3268/S3268)-1</f>
        <v>0.33673011090098215</v>
      </c>
      <c r="U3268" s="29">
        <f t="shared" ref="U3268:U3331" si="515">+S3268*T3268+S3268</f>
        <v>889900</v>
      </c>
      <c r="V3268" s="26">
        <f>+INDEX('LISTA DE PRECIOS EKM '!A:K,MATCH('Precios ML'!B3268,'LISTA DE PRECIOS EKM '!A:A,0),8)</f>
        <v>889900</v>
      </c>
      <c r="W3268" s="26">
        <f t="shared" ref="W3268:W3331" si="516">+V3268*Q3268</f>
        <v>889900</v>
      </c>
      <c r="X3268" s="26">
        <f t="shared" ref="X3268:X3331" si="517">+W3268-U3268</f>
        <v>0</v>
      </c>
      <c r="Y3268" s="26"/>
      <c r="Z3268" s="26">
        <f t="shared" ref="Z3268:Z3331" si="518">+W3268-Y3268</f>
        <v>889900</v>
      </c>
      <c r="AA3268" s="30">
        <f t="shared" ref="AA3268:AA3331" si="519">+(Z3268/C3268)-1</f>
        <v>1.2817948717948719</v>
      </c>
    </row>
    <row r="3269" spans="1:27">
      <c r="A3269" s="20" t="s">
        <v>7898</v>
      </c>
      <c r="B3269" s="20" t="s">
        <v>7899</v>
      </c>
      <c r="C3269" s="25">
        <v>513345.13</v>
      </c>
      <c r="D3269" s="22">
        <v>85</v>
      </c>
      <c r="E3269" s="22">
        <v>49</v>
      </c>
      <c r="F3269" s="22">
        <v>40</v>
      </c>
      <c r="G3269" s="22">
        <v>16000</v>
      </c>
      <c r="H3269" s="22" t="s">
        <v>5088</v>
      </c>
      <c r="I3269" s="26">
        <f>+IF(H3269='COSTOS VARIOS'!$C$1,'COSTOS VARIOS'!$C$2*'Precios ML'!V3269,'COSTOS VARIOS'!$B$2*'Precios ML'!V3269)</f>
        <v>221980</v>
      </c>
      <c r="J3269" s="22">
        <v>0</v>
      </c>
      <c r="K3269" s="27">
        <f t="shared" si="510"/>
        <v>10.4125</v>
      </c>
      <c r="L3269" s="27">
        <f t="shared" si="511"/>
        <v>10.4125</v>
      </c>
      <c r="M3269" s="26">
        <f>(INDEX(pesos!A:B,MATCH(L3269,pesos!A:A,1),2))</f>
        <v>16200</v>
      </c>
      <c r="N3269" s="26">
        <f>+R3269*'COSTOS VARIOS'!$O$1</f>
        <v>97535.574699999997</v>
      </c>
      <c r="O3269" s="26">
        <f>+R3269*'COSTOS VARIOS'!$O$2</f>
        <v>2104.7150330000004</v>
      </c>
      <c r="P3269" s="26">
        <f>+R3269*'COSTOS VARIOS'!$O$3</f>
        <v>7700.17695</v>
      </c>
      <c r="Q3269" s="26">
        <v>1</v>
      </c>
      <c r="R3269" s="26">
        <f t="shared" si="512"/>
        <v>513345.13</v>
      </c>
      <c r="S3269" s="25">
        <f t="shared" si="513"/>
        <v>858865.59668299998</v>
      </c>
      <c r="T3269" s="28">
        <f t="shared" si="514"/>
        <v>0.29228601574741475</v>
      </c>
      <c r="U3269" s="29">
        <f t="shared" si="515"/>
        <v>1109900</v>
      </c>
      <c r="V3269" s="26">
        <f>+INDEX('LISTA DE PRECIOS EKM '!A:K,MATCH('Precios ML'!B3269,'LISTA DE PRECIOS EKM '!A:A,0),8)</f>
        <v>1109900</v>
      </c>
      <c r="W3269" s="26">
        <f t="shared" si="516"/>
        <v>1109900</v>
      </c>
      <c r="X3269" s="26">
        <f t="shared" si="517"/>
        <v>0</v>
      </c>
      <c r="Y3269" s="26"/>
      <c r="Z3269" s="26">
        <f t="shared" si="518"/>
        <v>1109900</v>
      </c>
      <c r="AA3269" s="30">
        <f t="shared" si="519"/>
        <v>1.1620931711186193</v>
      </c>
    </row>
    <row r="3270" spans="1:27">
      <c r="A3270" s="20" t="s">
        <v>7898</v>
      </c>
      <c r="B3270" s="20" t="s">
        <v>7899</v>
      </c>
      <c r="C3270" s="25">
        <v>513345.13</v>
      </c>
      <c r="D3270" s="22">
        <v>85</v>
      </c>
      <c r="E3270" s="22">
        <v>49</v>
      </c>
      <c r="F3270" s="22">
        <v>40</v>
      </c>
      <c r="G3270" s="22">
        <v>16000</v>
      </c>
      <c r="H3270" s="22" t="s">
        <v>5088</v>
      </c>
      <c r="I3270" s="26">
        <f>+IF(H3270='COSTOS VARIOS'!$C$1,'COSTOS VARIOS'!$C$2*'Precios ML'!V3270,'COSTOS VARIOS'!$B$2*'Precios ML'!V3270)</f>
        <v>221980</v>
      </c>
      <c r="J3270" s="22">
        <v>0</v>
      </c>
      <c r="K3270" s="27">
        <f t="shared" si="510"/>
        <v>10.4125</v>
      </c>
      <c r="L3270" s="27">
        <f t="shared" si="511"/>
        <v>10.4125</v>
      </c>
      <c r="M3270" s="26">
        <f>(INDEX(pesos!A:B,MATCH(L3270,pesos!A:A,1),2))</f>
        <v>16200</v>
      </c>
      <c r="N3270" s="26">
        <f>+R3270*'COSTOS VARIOS'!$O$1</f>
        <v>97535.574699999997</v>
      </c>
      <c r="O3270" s="26">
        <f>+R3270*'COSTOS VARIOS'!$O$2</f>
        <v>2104.7150330000004</v>
      </c>
      <c r="P3270" s="26">
        <f>+R3270*'COSTOS VARIOS'!$O$3</f>
        <v>7700.17695</v>
      </c>
      <c r="Q3270" s="26">
        <v>1</v>
      </c>
      <c r="R3270" s="26">
        <f t="shared" si="512"/>
        <v>513345.13</v>
      </c>
      <c r="S3270" s="25">
        <f t="shared" si="513"/>
        <v>858865.59668299998</v>
      </c>
      <c r="T3270" s="28">
        <f t="shared" si="514"/>
        <v>0.29228601574741475</v>
      </c>
      <c r="U3270" s="29">
        <f t="shared" si="515"/>
        <v>1109900</v>
      </c>
      <c r="V3270" s="26">
        <f>+INDEX('LISTA DE PRECIOS EKM '!A:K,MATCH('Precios ML'!B3270,'LISTA DE PRECIOS EKM '!A:A,0),8)</f>
        <v>1109900</v>
      </c>
      <c r="W3270" s="26">
        <f t="shared" si="516"/>
        <v>1109900</v>
      </c>
      <c r="X3270" s="26">
        <f t="shared" si="517"/>
        <v>0</v>
      </c>
      <c r="Y3270" s="26"/>
      <c r="Z3270" s="26">
        <f t="shared" si="518"/>
        <v>1109900</v>
      </c>
      <c r="AA3270" s="30">
        <f t="shared" si="519"/>
        <v>1.1620931711186193</v>
      </c>
    </row>
    <row r="3271" spans="1:27">
      <c r="A3271" s="20" t="s">
        <v>7900</v>
      </c>
      <c r="B3271" s="20" t="s">
        <v>7901</v>
      </c>
      <c r="C3271" s="25">
        <v>90000</v>
      </c>
      <c r="D3271" s="22">
        <v>85</v>
      </c>
      <c r="E3271" s="22">
        <v>49</v>
      </c>
      <c r="F3271" s="22">
        <v>40</v>
      </c>
      <c r="G3271" s="22">
        <v>16000</v>
      </c>
      <c r="H3271" s="22" t="s">
        <v>5088</v>
      </c>
      <c r="I3271" s="26">
        <f>+IF(H3271='COSTOS VARIOS'!$C$1,'COSTOS VARIOS'!$C$2*'Precios ML'!V3271,'COSTOS VARIOS'!$B$2*'Precios ML'!V3271)</f>
        <v>39980</v>
      </c>
      <c r="J3271" s="22">
        <v>0</v>
      </c>
      <c r="K3271" s="27">
        <f t="shared" si="510"/>
        <v>10.4125</v>
      </c>
      <c r="L3271" s="27">
        <f t="shared" si="511"/>
        <v>10.4125</v>
      </c>
      <c r="M3271" s="26">
        <f>(INDEX(pesos!A:B,MATCH(L3271,pesos!A:A,1),2))</f>
        <v>16200</v>
      </c>
      <c r="N3271" s="26">
        <f>+R3271*'COSTOS VARIOS'!$O$1</f>
        <v>17100</v>
      </c>
      <c r="O3271" s="26">
        <f>+R3271*'COSTOS VARIOS'!$O$2</f>
        <v>369.00000000000006</v>
      </c>
      <c r="P3271" s="26">
        <f>+R3271*'COSTOS VARIOS'!$O$3</f>
        <v>1350</v>
      </c>
      <c r="Q3271" s="26">
        <v>1</v>
      </c>
      <c r="R3271" s="26">
        <f t="shared" si="512"/>
        <v>90000</v>
      </c>
      <c r="S3271" s="25">
        <f t="shared" si="513"/>
        <v>164999</v>
      </c>
      <c r="T3271" s="28">
        <f t="shared" si="514"/>
        <v>0.21152249407572166</v>
      </c>
      <c r="U3271" s="29">
        <f t="shared" si="515"/>
        <v>199900</v>
      </c>
      <c r="V3271" s="26">
        <f>+INDEX('LISTA DE PRECIOS EKM '!A:K,MATCH('Precios ML'!B3271,'LISTA DE PRECIOS EKM '!A:A,0),8)</f>
        <v>199900</v>
      </c>
      <c r="W3271" s="26">
        <f t="shared" si="516"/>
        <v>199900</v>
      </c>
      <c r="X3271" s="26">
        <f t="shared" si="517"/>
        <v>0</v>
      </c>
      <c r="Y3271" s="26"/>
      <c r="Z3271" s="26">
        <f t="shared" si="518"/>
        <v>199900</v>
      </c>
      <c r="AA3271" s="30">
        <f t="shared" si="519"/>
        <v>1.221111111111111</v>
      </c>
    </row>
    <row r="3272" spans="1:27">
      <c r="A3272" s="20" t="s">
        <v>7900</v>
      </c>
      <c r="B3272" s="20" t="s">
        <v>7901</v>
      </c>
      <c r="C3272" s="25">
        <v>90000</v>
      </c>
      <c r="D3272" s="22">
        <v>85</v>
      </c>
      <c r="E3272" s="22">
        <v>49</v>
      </c>
      <c r="F3272" s="22">
        <v>40</v>
      </c>
      <c r="G3272" s="22">
        <v>16000</v>
      </c>
      <c r="H3272" s="22" t="s">
        <v>5088</v>
      </c>
      <c r="I3272" s="26">
        <f>+IF(H3272='COSTOS VARIOS'!$C$1,'COSTOS VARIOS'!$C$2*'Precios ML'!V3272,'COSTOS VARIOS'!$B$2*'Precios ML'!V3272)</f>
        <v>39980</v>
      </c>
      <c r="J3272" s="22">
        <v>0</v>
      </c>
      <c r="K3272" s="27">
        <f t="shared" si="510"/>
        <v>10.4125</v>
      </c>
      <c r="L3272" s="27">
        <f t="shared" si="511"/>
        <v>10.4125</v>
      </c>
      <c r="M3272" s="26">
        <f>(INDEX(pesos!A:B,MATCH(L3272,pesos!A:A,1),2))</f>
        <v>16200</v>
      </c>
      <c r="N3272" s="26">
        <f>+R3272*'COSTOS VARIOS'!$O$1</f>
        <v>17100</v>
      </c>
      <c r="O3272" s="26">
        <f>+R3272*'COSTOS VARIOS'!$O$2</f>
        <v>369.00000000000006</v>
      </c>
      <c r="P3272" s="26">
        <f>+R3272*'COSTOS VARIOS'!$O$3</f>
        <v>1350</v>
      </c>
      <c r="Q3272" s="26">
        <v>1</v>
      </c>
      <c r="R3272" s="26">
        <f t="shared" si="512"/>
        <v>90000</v>
      </c>
      <c r="S3272" s="25">
        <f t="shared" si="513"/>
        <v>164999</v>
      </c>
      <c r="T3272" s="28">
        <f t="shared" si="514"/>
        <v>0.21152249407572166</v>
      </c>
      <c r="U3272" s="29">
        <f t="shared" si="515"/>
        <v>199900</v>
      </c>
      <c r="V3272" s="26">
        <f>+INDEX('LISTA DE PRECIOS EKM '!A:K,MATCH('Precios ML'!B3272,'LISTA DE PRECIOS EKM '!A:A,0),8)</f>
        <v>199900</v>
      </c>
      <c r="W3272" s="26">
        <f t="shared" si="516"/>
        <v>199900</v>
      </c>
      <c r="X3272" s="26">
        <f t="shared" si="517"/>
        <v>0</v>
      </c>
      <c r="Y3272" s="26"/>
      <c r="Z3272" s="26">
        <f t="shared" si="518"/>
        <v>199900</v>
      </c>
      <c r="AA3272" s="30">
        <f t="shared" si="519"/>
        <v>1.221111111111111</v>
      </c>
    </row>
    <row r="3273" spans="1:27">
      <c r="A3273" s="20" t="s">
        <v>7902</v>
      </c>
      <c r="B3273" s="20" t="s">
        <v>7903</v>
      </c>
      <c r="C3273" s="25">
        <v>90000</v>
      </c>
      <c r="D3273" s="22">
        <v>85</v>
      </c>
      <c r="E3273" s="22">
        <v>49</v>
      </c>
      <c r="F3273" s="22">
        <v>40</v>
      </c>
      <c r="G3273" s="22">
        <v>16000</v>
      </c>
      <c r="H3273" s="22" t="s">
        <v>5088</v>
      </c>
      <c r="I3273" s="26">
        <f>+IF(H3273='COSTOS VARIOS'!$C$1,'COSTOS VARIOS'!$C$2*'Precios ML'!V3273,'COSTOS VARIOS'!$B$2*'Precios ML'!V3273)</f>
        <v>39980</v>
      </c>
      <c r="J3273" s="22">
        <v>0</v>
      </c>
      <c r="K3273" s="27">
        <f t="shared" si="510"/>
        <v>10.4125</v>
      </c>
      <c r="L3273" s="27">
        <f t="shared" si="511"/>
        <v>10.4125</v>
      </c>
      <c r="M3273" s="26">
        <f>(INDEX(pesos!A:B,MATCH(L3273,pesos!A:A,1),2))</f>
        <v>16200</v>
      </c>
      <c r="N3273" s="26">
        <f>+R3273*'COSTOS VARIOS'!$O$1</f>
        <v>17100</v>
      </c>
      <c r="O3273" s="26">
        <f>+R3273*'COSTOS VARIOS'!$O$2</f>
        <v>369.00000000000006</v>
      </c>
      <c r="P3273" s="26">
        <f>+R3273*'COSTOS VARIOS'!$O$3</f>
        <v>1350</v>
      </c>
      <c r="Q3273" s="26">
        <v>1</v>
      </c>
      <c r="R3273" s="26">
        <f t="shared" si="512"/>
        <v>90000</v>
      </c>
      <c r="S3273" s="25">
        <f t="shared" si="513"/>
        <v>164999</v>
      </c>
      <c r="T3273" s="28">
        <f t="shared" si="514"/>
        <v>0.21152249407572166</v>
      </c>
      <c r="U3273" s="29">
        <f t="shared" si="515"/>
        <v>199900</v>
      </c>
      <c r="V3273" s="26">
        <f>+INDEX('LISTA DE PRECIOS EKM '!A:K,MATCH('Precios ML'!B3273,'LISTA DE PRECIOS EKM '!A:A,0),8)</f>
        <v>199900</v>
      </c>
      <c r="W3273" s="26">
        <f t="shared" si="516"/>
        <v>199900</v>
      </c>
      <c r="X3273" s="26">
        <f t="shared" si="517"/>
        <v>0</v>
      </c>
      <c r="Y3273" s="26"/>
      <c r="Z3273" s="26">
        <f t="shared" si="518"/>
        <v>199900</v>
      </c>
      <c r="AA3273" s="30">
        <f t="shared" si="519"/>
        <v>1.221111111111111</v>
      </c>
    </row>
    <row r="3274" spans="1:27">
      <c r="A3274" s="20" t="s">
        <v>7902</v>
      </c>
      <c r="B3274" s="20" t="s">
        <v>7903</v>
      </c>
      <c r="C3274" s="25">
        <v>90000</v>
      </c>
      <c r="D3274" s="22">
        <v>85</v>
      </c>
      <c r="E3274" s="22">
        <v>49</v>
      </c>
      <c r="F3274" s="22">
        <v>40</v>
      </c>
      <c r="G3274" s="22">
        <v>16000</v>
      </c>
      <c r="H3274" s="22" t="s">
        <v>5088</v>
      </c>
      <c r="I3274" s="26">
        <f>+IF(H3274='COSTOS VARIOS'!$C$1,'COSTOS VARIOS'!$C$2*'Precios ML'!V3274,'COSTOS VARIOS'!$B$2*'Precios ML'!V3274)</f>
        <v>39980</v>
      </c>
      <c r="J3274" s="22">
        <v>0</v>
      </c>
      <c r="K3274" s="27">
        <f t="shared" si="510"/>
        <v>10.4125</v>
      </c>
      <c r="L3274" s="27">
        <f t="shared" si="511"/>
        <v>10.4125</v>
      </c>
      <c r="M3274" s="26">
        <f>(INDEX(pesos!A:B,MATCH(L3274,pesos!A:A,1),2))</f>
        <v>16200</v>
      </c>
      <c r="N3274" s="26">
        <f>+R3274*'COSTOS VARIOS'!$O$1</f>
        <v>17100</v>
      </c>
      <c r="O3274" s="26">
        <f>+R3274*'COSTOS VARIOS'!$O$2</f>
        <v>369.00000000000006</v>
      </c>
      <c r="P3274" s="26">
        <f>+R3274*'COSTOS VARIOS'!$O$3</f>
        <v>1350</v>
      </c>
      <c r="Q3274" s="26">
        <v>1</v>
      </c>
      <c r="R3274" s="26">
        <f t="shared" si="512"/>
        <v>90000</v>
      </c>
      <c r="S3274" s="25">
        <f t="shared" si="513"/>
        <v>164999</v>
      </c>
      <c r="T3274" s="28">
        <f t="shared" si="514"/>
        <v>0.21152249407572166</v>
      </c>
      <c r="U3274" s="29">
        <f t="shared" si="515"/>
        <v>199900</v>
      </c>
      <c r="V3274" s="26">
        <f>+INDEX('LISTA DE PRECIOS EKM '!A:K,MATCH('Precios ML'!B3274,'LISTA DE PRECIOS EKM '!A:A,0),8)</f>
        <v>199900</v>
      </c>
      <c r="W3274" s="26">
        <f t="shared" si="516"/>
        <v>199900</v>
      </c>
      <c r="X3274" s="26">
        <f t="shared" si="517"/>
        <v>0</v>
      </c>
      <c r="Y3274" s="26"/>
      <c r="Z3274" s="26">
        <f t="shared" si="518"/>
        <v>199900</v>
      </c>
      <c r="AA3274" s="30">
        <f t="shared" si="519"/>
        <v>1.221111111111111</v>
      </c>
    </row>
    <row r="3275" spans="1:27">
      <c r="A3275" s="20" t="s">
        <v>7904</v>
      </c>
      <c r="B3275" s="20" t="s">
        <v>7905</v>
      </c>
      <c r="C3275" s="25">
        <v>90000</v>
      </c>
      <c r="D3275" s="22">
        <v>85</v>
      </c>
      <c r="E3275" s="22">
        <v>49</v>
      </c>
      <c r="F3275" s="22">
        <v>40</v>
      </c>
      <c r="G3275" s="22">
        <v>16000</v>
      </c>
      <c r="H3275" s="22" t="s">
        <v>5088</v>
      </c>
      <c r="I3275" s="26">
        <f>+IF(H3275='COSTOS VARIOS'!$C$1,'COSTOS VARIOS'!$C$2*'Precios ML'!V3275,'COSTOS VARIOS'!$B$2*'Precios ML'!V3275)</f>
        <v>39980</v>
      </c>
      <c r="J3275" s="22">
        <v>0</v>
      </c>
      <c r="K3275" s="27">
        <f t="shared" si="510"/>
        <v>10.4125</v>
      </c>
      <c r="L3275" s="27">
        <f t="shared" si="511"/>
        <v>10.4125</v>
      </c>
      <c r="M3275" s="26">
        <f>(INDEX(pesos!A:B,MATCH(L3275,pesos!A:A,1),2))</f>
        <v>16200</v>
      </c>
      <c r="N3275" s="26">
        <f>+R3275*'COSTOS VARIOS'!$O$1</f>
        <v>17100</v>
      </c>
      <c r="O3275" s="26">
        <f>+R3275*'COSTOS VARIOS'!$O$2</f>
        <v>369.00000000000006</v>
      </c>
      <c r="P3275" s="26">
        <f>+R3275*'COSTOS VARIOS'!$O$3</f>
        <v>1350</v>
      </c>
      <c r="Q3275" s="26">
        <v>1</v>
      </c>
      <c r="R3275" s="26">
        <f t="shared" si="512"/>
        <v>90000</v>
      </c>
      <c r="S3275" s="25">
        <f t="shared" si="513"/>
        <v>164999</v>
      </c>
      <c r="T3275" s="28">
        <f t="shared" si="514"/>
        <v>0.21152249407572166</v>
      </c>
      <c r="U3275" s="29">
        <f t="shared" si="515"/>
        <v>199900</v>
      </c>
      <c r="V3275" s="26">
        <f>+INDEX('LISTA DE PRECIOS EKM '!A:K,MATCH('Precios ML'!B3275,'LISTA DE PRECIOS EKM '!A:A,0),8)</f>
        <v>199900</v>
      </c>
      <c r="W3275" s="26">
        <f t="shared" si="516"/>
        <v>199900</v>
      </c>
      <c r="X3275" s="26">
        <f t="shared" si="517"/>
        <v>0</v>
      </c>
      <c r="Y3275" s="26"/>
      <c r="Z3275" s="26">
        <f t="shared" si="518"/>
        <v>199900</v>
      </c>
      <c r="AA3275" s="30">
        <f t="shared" si="519"/>
        <v>1.221111111111111</v>
      </c>
    </row>
    <row r="3276" spans="1:27">
      <c r="A3276" s="20" t="s">
        <v>7904</v>
      </c>
      <c r="B3276" s="20" t="s">
        <v>7905</v>
      </c>
      <c r="C3276" s="25">
        <v>90000</v>
      </c>
      <c r="D3276" s="22">
        <v>85</v>
      </c>
      <c r="E3276" s="22">
        <v>49</v>
      </c>
      <c r="F3276" s="22">
        <v>40</v>
      </c>
      <c r="G3276" s="22">
        <v>16000</v>
      </c>
      <c r="H3276" s="22" t="s">
        <v>5088</v>
      </c>
      <c r="I3276" s="26">
        <f>+IF(H3276='COSTOS VARIOS'!$C$1,'COSTOS VARIOS'!$C$2*'Precios ML'!V3276,'COSTOS VARIOS'!$B$2*'Precios ML'!V3276)</f>
        <v>39980</v>
      </c>
      <c r="J3276" s="22">
        <v>0</v>
      </c>
      <c r="K3276" s="27">
        <f t="shared" si="510"/>
        <v>10.4125</v>
      </c>
      <c r="L3276" s="27">
        <f t="shared" si="511"/>
        <v>10.4125</v>
      </c>
      <c r="M3276" s="26">
        <f>(INDEX(pesos!A:B,MATCH(L3276,pesos!A:A,1),2))</f>
        <v>16200</v>
      </c>
      <c r="N3276" s="26">
        <f>+R3276*'COSTOS VARIOS'!$O$1</f>
        <v>17100</v>
      </c>
      <c r="O3276" s="26">
        <f>+R3276*'COSTOS VARIOS'!$O$2</f>
        <v>369.00000000000006</v>
      </c>
      <c r="P3276" s="26">
        <f>+R3276*'COSTOS VARIOS'!$O$3</f>
        <v>1350</v>
      </c>
      <c r="Q3276" s="26">
        <v>1</v>
      </c>
      <c r="R3276" s="26">
        <f t="shared" si="512"/>
        <v>90000</v>
      </c>
      <c r="S3276" s="25">
        <f t="shared" si="513"/>
        <v>164999</v>
      </c>
      <c r="T3276" s="28">
        <f t="shared" si="514"/>
        <v>0.21152249407572166</v>
      </c>
      <c r="U3276" s="29">
        <f t="shared" si="515"/>
        <v>199900</v>
      </c>
      <c r="V3276" s="26">
        <f>+INDEX('LISTA DE PRECIOS EKM '!A:K,MATCH('Precios ML'!B3276,'LISTA DE PRECIOS EKM '!A:A,0),8)</f>
        <v>199900</v>
      </c>
      <c r="W3276" s="26">
        <f t="shared" si="516"/>
        <v>199900</v>
      </c>
      <c r="X3276" s="26">
        <f t="shared" si="517"/>
        <v>0</v>
      </c>
      <c r="Y3276" s="26"/>
      <c r="Z3276" s="26">
        <f t="shared" si="518"/>
        <v>199900</v>
      </c>
      <c r="AA3276" s="30">
        <f t="shared" si="519"/>
        <v>1.221111111111111</v>
      </c>
    </row>
    <row r="3277" spans="1:27">
      <c r="A3277" s="20" t="s">
        <v>7906</v>
      </c>
      <c r="B3277" s="20" t="s">
        <v>7907</v>
      </c>
      <c r="C3277" s="25">
        <v>90000</v>
      </c>
      <c r="D3277" s="22">
        <v>85</v>
      </c>
      <c r="E3277" s="22">
        <v>49</v>
      </c>
      <c r="F3277" s="22">
        <v>40</v>
      </c>
      <c r="G3277" s="22">
        <v>16000</v>
      </c>
      <c r="H3277" s="22" t="s">
        <v>5088</v>
      </c>
      <c r="I3277" s="26">
        <f>+IF(H3277='COSTOS VARIOS'!$C$1,'COSTOS VARIOS'!$C$2*'Precios ML'!V3277,'COSTOS VARIOS'!$B$2*'Precios ML'!V3277)</f>
        <v>39980</v>
      </c>
      <c r="J3277" s="22">
        <v>0</v>
      </c>
      <c r="K3277" s="27">
        <f t="shared" si="510"/>
        <v>10.4125</v>
      </c>
      <c r="L3277" s="27">
        <f t="shared" si="511"/>
        <v>10.4125</v>
      </c>
      <c r="M3277" s="26">
        <f>(INDEX(pesos!A:B,MATCH(L3277,pesos!A:A,1),2))</f>
        <v>16200</v>
      </c>
      <c r="N3277" s="26">
        <f>+R3277*'COSTOS VARIOS'!$O$1</f>
        <v>17100</v>
      </c>
      <c r="O3277" s="26">
        <f>+R3277*'COSTOS VARIOS'!$O$2</f>
        <v>369.00000000000006</v>
      </c>
      <c r="P3277" s="26">
        <f>+R3277*'COSTOS VARIOS'!$O$3</f>
        <v>1350</v>
      </c>
      <c r="Q3277" s="26">
        <v>1</v>
      </c>
      <c r="R3277" s="26">
        <f t="shared" si="512"/>
        <v>90000</v>
      </c>
      <c r="S3277" s="25">
        <f t="shared" si="513"/>
        <v>164999</v>
      </c>
      <c r="T3277" s="28">
        <f t="shared" si="514"/>
        <v>0.21152249407572166</v>
      </c>
      <c r="U3277" s="29">
        <f t="shared" si="515"/>
        <v>199900</v>
      </c>
      <c r="V3277" s="26">
        <f>+INDEX('LISTA DE PRECIOS EKM '!A:K,MATCH('Precios ML'!B3277,'LISTA DE PRECIOS EKM '!A:A,0),8)</f>
        <v>199900</v>
      </c>
      <c r="W3277" s="26">
        <f t="shared" si="516"/>
        <v>199900</v>
      </c>
      <c r="X3277" s="26">
        <f t="shared" si="517"/>
        <v>0</v>
      </c>
      <c r="Y3277" s="26"/>
      <c r="Z3277" s="26">
        <f t="shared" si="518"/>
        <v>199900</v>
      </c>
      <c r="AA3277" s="30">
        <f t="shared" si="519"/>
        <v>1.221111111111111</v>
      </c>
    </row>
    <row r="3278" spans="1:27">
      <c r="A3278" s="20" t="s">
        <v>7906</v>
      </c>
      <c r="B3278" s="20" t="s">
        <v>7907</v>
      </c>
      <c r="C3278" s="25">
        <v>90000</v>
      </c>
      <c r="D3278" s="22">
        <v>85</v>
      </c>
      <c r="E3278" s="22">
        <v>49</v>
      </c>
      <c r="F3278" s="22">
        <v>40</v>
      </c>
      <c r="G3278" s="22">
        <v>16000</v>
      </c>
      <c r="H3278" s="22" t="s">
        <v>5088</v>
      </c>
      <c r="I3278" s="26">
        <f>+IF(H3278='COSTOS VARIOS'!$C$1,'COSTOS VARIOS'!$C$2*'Precios ML'!V3278,'COSTOS VARIOS'!$B$2*'Precios ML'!V3278)</f>
        <v>39980</v>
      </c>
      <c r="J3278" s="22">
        <v>0</v>
      </c>
      <c r="K3278" s="27">
        <f t="shared" si="510"/>
        <v>10.4125</v>
      </c>
      <c r="L3278" s="27">
        <f t="shared" si="511"/>
        <v>10.4125</v>
      </c>
      <c r="M3278" s="26">
        <f>(INDEX(pesos!A:B,MATCH(L3278,pesos!A:A,1),2))</f>
        <v>16200</v>
      </c>
      <c r="N3278" s="26">
        <f>+R3278*'COSTOS VARIOS'!$O$1</f>
        <v>17100</v>
      </c>
      <c r="O3278" s="26">
        <f>+R3278*'COSTOS VARIOS'!$O$2</f>
        <v>369.00000000000006</v>
      </c>
      <c r="P3278" s="26">
        <f>+R3278*'COSTOS VARIOS'!$O$3</f>
        <v>1350</v>
      </c>
      <c r="Q3278" s="26">
        <v>1</v>
      </c>
      <c r="R3278" s="26">
        <f t="shared" si="512"/>
        <v>90000</v>
      </c>
      <c r="S3278" s="25">
        <f t="shared" si="513"/>
        <v>164999</v>
      </c>
      <c r="T3278" s="28">
        <f t="shared" si="514"/>
        <v>0.21152249407572166</v>
      </c>
      <c r="U3278" s="29">
        <f t="shared" si="515"/>
        <v>199900</v>
      </c>
      <c r="V3278" s="26">
        <f>+INDEX('LISTA DE PRECIOS EKM '!A:K,MATCH('Precios ML'!B3278,'LISTA DE PRECIOS EKM '!A:A,0),8)</f>
        <v>199900</v>
      </c>
      <c r="W3278" s="26">
        <f t="shared" si="516"/>
        <v>199900</v>
      </c>
      <c r="X3278" s="26">
        <f t="shared" si="517"/>
        <v>0</v>
      </c>
      <c r="Y3278" s="26"/>
      <c r="Z3278" s="26">
        <f t="shared" si="518"/>
        <v>199900</v>
      </c>
      <c r="AA3278" s="30">
        <f t="shared" si="519"/>
        <v>1.221111111111111</v>
      </c>
    </row>
    <row r="3279" spans="1:27">
      <c r="A3279" s="20" t="s">
        <v>7908</v>
      </c>
      <c r="B3279" s="20" t="s">
        <v>7909</v>
      </c>
      <c r="C3279" s="25">
        <v>268907.56302521011</v>
      </c>
      <c r="D3279" s="22">
        <v>85</v>
      </c>
      <c r="E3279" s="22">
        <v>49</v>
      </c>
      <c r="F3279" s="22">
        <v>40</v>
      </c>
      <c r="G3279" s="22">
        <v>16000</v>
      </c>
      <c r="H3279" s="22" t="s">
        <v>5088</v>
      </c>
      <c r="I3279" s="26">
        <f>+IF(H3279='COSTOS VARIOS'!$C$1,'COSTOS VARIOS'!$C$2*'Precios ML'!V3279,'COSTOS VARIOS'!$B$2*'Precios ML'!V3279)</f>
        <v>99980</v>
      </c>
      <c r="J3279" s="22">
        <v>0</v>
      </c>
      <c r="K3279" s="27">
        <f t="shared" si="510"/>
        <v>10.4125</v>
      </c>
      <c r="L3279" s="27">
        <f t="shared" si="511"/>
        <v>10.4125</v>
      </c>
      <c r="M3279" s="26">
        <f>(INDEX(pesos!A:B,MATCH(L3279,pesos!A:A,1),2))</f>
        <v>16200</v>
      </c>
      <c r="N3279" s="26">
        <f>+R3279*'COSTOS VARIOS'!$O$1</f>
        <v>51092.436974789918</v>
      </c>
      <c r="O3279" s="26">
        <f>+R3279*'COSTOS VARIOS'!$O$2</f>
        <v>1102.5210084033615</v>
      </c>
      <c r="P3279" s="26">
        <f>+R3279*'COSTOS VARIOS'!$O$3</f>
        <v>4033.6134453781515</v>
      </c>
      <c r="Q3279" s="26">
        <v>1</v>
      </c>
      <c r="R3279" s="26">
        <f t="shared" si="512"/>
        <v>268907.56302521011</v>
      </c>
      <c r="S3279" s="25">
        <f t="shared" si="513"/>
        <v>441316.13445378153</v>
      </c>
      <c r="T3279" s="28">
        <f t="shared" si="514"/>
        <v>0.13274807099162134</v>
      </c>
      <c r="U3279" s="29">
        <f t="shared" si="515"/>
        <v>499900</v>
      </c>
      <c r="V3279" s="26">
        <f>+INDEX('LISTA DE PRECIOS EKM '!A:K,MATCH('Precios ML'!B3279,'LISTA DE PRECIOS EKM '!A:A,0),8)</f>
        <v>499900</v>
      </c>
      <c r="W3279" s="26">
        <f t="shared" si="516"/>
        <v>499900</v>
      </c>
      <c r="X3279" s="26">
        <f t="shared" si="517"/>
        <v>0</v>
      </c>
      <c r="Y3279" s="26"/>
      <c r="Z3279" s="26">
        <f t="shared" si="518"/>
        <v>499900</v>
      </c>
      <c r="AA3279" s="30">
        <f t="shared" si="519"/>
        <v>0.85900312499999987</v>
      </c>
    </row>
    <row r="3280" spans="1:27">
      <c r="A3280" s="20" t="s">
        <v>7908</v>
      </c>
      <c r="B3280" s="20" t="s">
        <v>7909</v>
      </c>
      <c r="C3280" s="25">
        <v>268907.56302521011</v>
      </c>
      <c r="D3280" s="22">
        <v>85</v>
      </c>
      <c r="E3280" s="22">
        <v>49</v>
      </c>
      <c r="F3280" s="22">
        <v>40</v>
      </c>
      <c r="G3280" s="22">
        <v>16000</v>
      </c>
      <c r="H3280" s="22" t="s">
        <v>5088</v>
      </c>
      <c r="I3280" s="26">
        <f>+IF(H3280='COSTOS VARIOS'!$C$1,'COSTOS VARIOS'!$C$2*'Precios ML'!V3280,'COSTOS VARIOS'!$B$2*'Precios ML'!V3280)</f>
        <v>99980</v>
      </c>
      <c r="J3280" s="22">
        <v>0</v>
      </c>
      <c r="K3280" s="27">
        <f t="shared" si="510"/>
        <v>10.4125</v>
      </c>
      <c r="L3280" s="27">
        <f t="shared" si="511"/>
        <v>10.4125</v>
      </c>
      <c r="M3280" s="26">
        <f>(INDEX(pesos!A:B,MATCH(L3280,pesos!A:A,1),2))</f>
        <v>16200</v>
      </c>
      <c r="N3280" s="26">
        <f>+R3280*'COSTOS VARIOS'!$O$1</f>
        <v>51092.436974789918</v>
      </c>
      <c r="O3280" s="26">
        <f>+R3280*'COSTOS VARIOS'!$O$2</f>
        <v>1102.5210084033615</v>
      </c>
      <c r="P3280" s="26">
        <f>+R3280*'COSTOS VARIOS'!$O$3</f>
        <v>4033.6134453781515</v>
      </c>
      <c r="Q3280" s="26">
        <v>1</v>
      </c>
      <c r="R3280" s="26">
        <f t="shared" si="512"/>
        <v>268907.56302521011</v>
      </c>
      <c r="S3280" s="25">
        <f t="shared" si="513"/>
        <v>441316.13445378153</v>
      </c>
      <c r="T3280" s="28">
        <f t="shared" si="514"/>
        <v>0.13274807099162134</v>
      </c>
      <c r="U3280" s="29">
        <f t="shared" si="515"/>
        <v>499900</v>
      </c>
      <c r="V3280" s="26">
        <f>+INDEX('LISTA DE PRECIOS EKM '!A:K,MATCH('Precios ML'!B3280,'LISTA DE PRECIOS EKM '!A:A,0),8)</f>
        <v>499900</v>
      </c>
      <c r="W3280" s="26">
        <f t="shared" si="516"/>
        <v>499900</v>
      </c>
      <c r="X3280" s="26">
        <f t="shared" si="517"/>
        <v>0</v>
      </c>
      <c r="Y3280" s="26"/>
      <c r="Z3280" s="26">
        <f t="shared" si="518"/>
        <v>499900</v>
      </c>
      <c r="AA3280" s="30">
        <f t="shared" si="519"/>
        <v>0.85900312499999987</v>
      </c>
    </row>
    <row r="3281" spans="1:27">
      <c r="A3281" s="20" t="s">
        <v>7910</v>
      </c>
      <c r="B3281" s="20" t="s">
        <v>7911</v>
      </c>
      <c r="C3281" s="25">
        <v>268907.56302521011</v>
      </c>
      <c r="D3281" s="22">
        <v>85</v>
      </c>
      <c r="E3281" s="22">
        <v>49</v>
      </c>
      <c r="F3281" s="22">
        <v>40</v>
      </c>
      <c r="G3281" s="22">
        <v>16000</v>
      </c>
      <c r="H3281" s="22" t="s">
        <v>5088</v>
      </c>
      <c r="I3281" s="26">
        <f>+IF(H3281='COSTOS VARIOS'!$C$1,'COSTOS VARIOS'!$C$2*'Precios ML'!V3281,'COSTOS VARIOS'!$B$2*'Precios ML'!V3281)</f>
        <v>99980</v>
      </c>
      <c r="J3281" s="22">
        <v>0</v>
      </c>
      <c r="K3281" s="27">
        <f t="shared" si="510"/>
        <v>10.4125</v>
      </c>
      <c r="L3281" s="27">
        <f t="shared" si="511"/>
        <v>10.4125</v>
      </c>
      <c r="M3281" s="26">
        <f>(INDEX(pesos!A:B,MATCH(L3281,pesos!A:A,1),2))</f>
        <v>16200</v>
      </c>
      <c r="N3281" s="26">
        <f>+R3281*'COSTOS VARIOS'!$O$1</f>
        <v>51092.436974789918</v>
      </c>
      <c r="O3281" s="26">
        <f>+R3281*'COSTOS VARIOS'!$O$2</f>
        <v>1102.5210084033615</v>
      </c>
      <c r="P3281" s="26">
        <f>+R3281*'COSTOS VARIOS'!$O$3</f>
        <v>4033.6134453781515</v>
      </c>
      <c r="Q3281" s="26">
        <v>1</v>
      </c>
      <c r="R3281" s="26">
        <f t="shared" si="512"/>
        <v>268907.56302521011</v>
      </c>
      <c r="S3281" s="25">
        <f t="shared" si="513"/>
        <v>441316.13445378153</v>
      </c>
      <c r="T3281" s="28">
        <f t="shared" si="514"/>
        <v>0.13274807099162134</v>
      </c>
      <c r="U3281" s="29">
        <f t="shared" si="515"/>
        <v>499900</v>
      </c>
      <c r="V3281" s="26">
        <f>+INDEX('LISTA DE PRECIOS EKM '!A:K,MATCH('Precios ML'!B3281,'LISTA DE PRECIOS EKM '!A:A,0),8)</f>
        <v>499900</v>
      </c>
      <c r="W3281" s="26">
        <f t="shared" si="516"/>
        <v>499900</v>
      </c>
      <c r="X3281" s="26">
        <f t="shared" si="517"/>
        <v>0</v>
      </c>
      <c r="Y3281" s="26"/>
      <c r="Z3281" s="26">
        <f t="shared" si="518"/>
        <v>499900</v>
      </c>
      <c r="AA3281" s="30">
        <f t="shared" si="519"/>
        <v>0.85900312499999987</v>
      </c>
    </row>
    <row r="3282" spans="1:27">
      <c r="A3282" s="20" t="s">
        <v>7910</v>
      </c>
      <c r="B3282" s="20" t="s">
        <v>7911</v>
      </c>
      <c r="C3282" s="25">
        <v>268907.56302521011</v>
      </c>
      <c r="D3282" s="22">
        <v>85</v>
      </c>
      <c r="E3282" s="22">
        <v>49</v>
      </c>
      <c r="F3282" s="22">
        <v>40</v>
      </c>
      <c r="G3282" s="22">
        <v>16000</v>
      </c>
      <c r="H3282" s="22" t="s">
        <v>5088</v>
      </c>
      <c r="I3282" s="26">
        <f>+IF(H3282='COSTOS VARIOS'!$C$1,'COSTOS VARIOS'!$C$2*'Precios ML'!V3282,'COSTOS VARIOS'!$B$2*'Precios ML'!V3282)</f>
        <v>99980</v>
      </c>
      <c r="J3282" s="22">
        <v>0</v>
      </c>
      <c r="K3282" s="27">
        <f t="shared" si="510"/>
        <v>10.4125</v>
      </c>
      <c r="L3282" s="27">
        <f t="shared" si="511"/>
        <v>10.4125</v>
      </c>
      <c r="M3282" s="26">
        <f>(INDEX(pesos!A:B,MATCH(L3282,pesos!A:A,1),2))</f>
        <v>16200</v>
      </c>
      <c r="N3282" s="26">
        <f>+R3282*'COSTOS VARIOS'!$O$1</f>
        <v>51092.436974789918</v>
      </c>
      <c r="O3282" s="26">
        <f>+R3282*'COSTOS VARIOS'!$O$2</f>
        <v>1102.5210084033615</v>
      </c>
      <c r="P3282" s="26">
        <f>+R3282*'COSTOS VARIOS'!$O$3</f>
        <v>4033.6134453781515</v>
      </c>
      <c r="Q3282" s="26">
        <v>1</v>
      </c>
      <c r="R3282" s="26">
        <f t="shared" si="512"/>
        <v>268907.56302521011</v>
      </c>
      <c r="S3282" s="25">
        <f t="shared" si="513"/>
        <v>441316.13445378153</v>
      </c>
      <c r="T3282" s="28">
        <f t="shared" si="514"/>
        <v>0.13274807099162134</v>
      </c>
      <c r="U3282" s="29">
        <f t="shared" si="515"/>
        <v>499900</v>
      </c>
      <c r="V3282" s="26">
        <f>+INDEX('LISTA DE PRECIOS EKM '!A:K,MATCH('Precios ML'!B3282,'LISTA DE PRECIOS EKM '!A:A,0),8)</f>
        <v>499900</v>
      </c>
      <c r="W3282" s="26">
        <f t="shared" si="516"/>
        <v>499900</v>
      </c>
      <c r="X3282" s="26">
        <f t="shared" si="517"/>
        <v>0</v>
      </c>
      <c r="Y3282" s="26"/>
      <c r="Z3282" s="26">
        <f t="shared" si="518"/>
        <v>499900</v>
      </c>
      <c r="AA3282" s="30">
        <f t="shared" si="519"/>
        <v>0.85900312499999987</v>
      </c>
    </row>
    <row r="3283" spans="1:27">
      <c r="A3283" s="20" t="s">
        <v>7912</v>
      </c>
      <c r="B3283" s="20" t="s">
        <v>2294</v>
      </c>
      <c r="C3283" s="25">
        <v>187000</v>
      </c>
      <c r="D3283" s="22">
        <v>85</v>
      </c>
      <c r="E3283" s="22">
        <v>49</v>
      </c>
      <c r="F3283" s="22">
        <v>40</v>
      </c>
      <c r="G3283" s="22">
        <v>16000</v>
      </c>
      <c r="H3283" s="22" t="s">
        <v>5088</v>
      </c>
      <c r="I3283" s="26">
        <f>+IF(H3283='COSTOS VARIOS'!$C$1,'COSTOS VARIOS'!$C$2*'Precios ML'!V3283,'COSTOS VARIOS'!$B$2*'Precios ML'!V3283)</f>
        <v>79980</v>
      </c>
      <c r="J3283" s="22">
        <v>0</v>
      </c>
      <c r="K3283" s="27">
        <f t="shared" si="510"/>
        <v>10.4125</v>
      </c>
      <c r="L3283" s="27">
        <f t="shared" si="511"/>
        <v>10.4125</v>
      </c>
      <c r="M3283" s="26">
        <f>(INDEX(pesos!A:B,MATCH(L3283,pesos!A:A,1),2))</f>
        <v>16200</v>
      </c>
      <c r="N3283" s="26">
        <f>+R3283*'COSTOS VARIOS'!$O$1</f>
        <v>35530</v>
      </c>
      <c r="O3283" s="26">
        <f>+R3283*'COSTOS VARIOS'!$O$2</f>
        <v>766.7</v>
      </c>
      <c r="P3283" s="26">
        <f>+R3283*'COSTOS VARIOS'!$O$3</f>
        <v>2805</v>
      </c>
      <c r="Q3283" s="26">
        <v>1</v>
      </c>
      <c r="R3283" s="26">
        <f t="shared" si="512"/>
        <v>187000</v>
      </c>
      <c r="S3283" s="25">
        <f t="shared" si="513"/>
        <v>322281.7</v>
      </c>
      <c r="T3283" s="28">
        <f t="shared" si="514"/>
        <v>0.24083992358238149</v>
      </c>
      <c r="U3283" s="29">
        <f t="shared" si="515"/>
        <v>399900</v>
      </c>
      <c r="V3283" s="26">
        <f>+INDEX('LISTA DE PRECIOS EKM '!A:K,MATCH('Precios ML'!B3283,'LISTA DE PRECIOS EKM '!A:A,0),8)</f>
        <v>399900</v>
      </c>
      <c r="W3283" s="26">
        <f t="shared" si="516"/>
        <v>399900</v>
      </c>
      <c r="X3283" s="26">
        <f t="shared" si="517"/>
        <v>0</v>
      </c>
      <c r="Y3283" s="26"/>
      <c r="Z3283" s="26">
        <f t="shared" si="518"/>
        <v>399900</v>
      </c>
      <c r="AA3283" s="30">
        <f t="shared" si="519"/>
        <v>1.1385026737967916</v>
      </c>
    </row>
    <row r="3284" spans="1:27">
      <c r="A3284" s="20" t="s">
        <v>7912</v>
      </c>
      <c r="B3284" s="20" t="s">
        <v>2294</v>
      </c>
      <c r="C3284" s="25">
        <v>187000</v>
      </c>
      <c r="D3284" s="22">
        <v>85</v>
      </c>
      <c r="E3284" s="22">
        <v>49</v>
      </c>
      <c r="F3284" s="22">
        <v>40</v>
      </c>
      <c r="G3284" s="22">
        <v>16000</v>
      </c>
      <c r="H3284" s="22" t="s">
        <v>5088</v>
      </c>
      <c r="I3284" s="26">
        <f>+IF(H3284='COSTOS VARIOS'!$C$1,'COSTOS VARIOS'!$C$2*'Precios ML'!V3284,'COSTOS VARIOS'!$B$2*'Precios ML'!V3284)</f>
        <v>79980</v>
      </c>
      <c r="J3284" s="22">
        <v>0</v>
      </c>
      <c r="K3284" s="27">
        <f t="shared" si="510"/>
        <v>10.4125</v>
      </c>
      <c r="L3284" s="27">
        <f t="shared" si="511"/>
        <v>10.4125</v>
      </c>
      <c r="M3284" s="26">
        <f>(INDEX(pesos!A:B,MATCH(L3284,pesos!A:A,1),2))</f>
        <v>16200</v>
      </c>
      <c r="N3284" s="26">
        <f>+R3284*'COSTOS VARIOS'!$O$1</f>
        <v>35530</v>
      </c>
      <c r="O3284" s="26">
        <f>+R3284*'COSTOS VARIOS'!$O$2</f>
        <v>766.7</v>
      </c>
      <c r="P3284" s="26">
        <f>+R3284*'COSTOS VARIOS'!$O$3</f>
        <v>2805</v>
      </c>
      <c r="Q3284" s="26">
        <v>1</v>
      </c>
      <c r="R3284" s="26">
        <f t="shared" si="512"/>
        <v>187000</v>
      </c>
      <c r="S3284" s="25">
        <f t="shared" si="513"/>
        <v>322281.7</v>
      </c>
      <c r="T3284" s="28">
        <f t="shared" si="514"/>
        <v>0.24083992358238149</v>
      </c>
      <c r="U3284" s="29">
        <f t="shared" si="515"/>
        <v>399900</v>
      </c>
      <c r="V3284" s="26">
        <f>+INDEX('LISTA DE PRECIOS EKM '!A:K,MATCH('Precios ML'!B3284,'LISTA DE PRECIOS EKM '!A:A,0),8)</f>
        <v>399900</v>
      </c>
      <c r="W3284" s="26">
        <f t="shared" si="516"/>
        <v>399900</v>
      </c>
      <c r="X3284" s="26">
        <f t="shared" si="517"/>
        <v>0</v>
      </c>
      <c r="Y3284" s="26"/>
      <c r="Z3284" s="26">
        <f t="shared" si="518"/>
        <v>399900</v>
      </c>
      <c r="AA3284" s="30">
        <f t="shared" si="519"/>
        <v>1.1385026737967916</v>
      </c>
    </row>
    <row r="3285" spans="1:27">
      <c r="A3285" s="20" t="s">
        <v>7913</v>
      </c>
      <c r="B3285" s="20" t="s">
        <v>7914</v>
      </c>
      <c r="C3285" s="25">
        <v>0</v>
      </c>
      <c r="D3285" s="22">
        <v>85</v>
      </c>
      <c r="E3285" s="22">
        <v>49</v>
      </c>
      <c r="F3285" s="22">
        <v>40</v>
      </c>
      <c r="G3285" s="22">
        <v>16000</v>
      </c>
      <c r="H3285" s="22" t="s">
        <v>5088</v>
      </c>
      <c r="I3285" s="26" t="e">
        <f>+IF(H3285='COSTOS VARIOS'!$C$1,'COSTOS VARIOS'!$C$2*'Precios ML'!V3285,'COSTOS VARIOS'!$B$2*'Precios ML'!V3285)</f>
        <v>#N/A</v>
      </c>
      <c r="J3285" s="22">
        <v>0</v>
      </c>
      <c r="K3285" s="27">
        <f t="shared" si="510"/>
        <v>10.4125</v>
      </c>
      <c r="L3285" s="27">
        <f t="shared" si="511"/>
        <v>10.4125</v>
      </c>
      <c r="M3285" s="26">
        <f>(INDEX(pesos!A:B,MATCH(L3285,pesos!A:A,1),2))</f>
        <v>16200</v>
      </c>
      <c r="N3285" s="26">
        <f>+R3285*'COSTOS VARIOS'!$O$1</f>
        <v>0</v>
      </c>
      <c r="O3285" s="26">
        <f>+R3285*'COSTOS VARIOS'!$O$2</f>
        <v>0</v>
      </c>
      <c r="P3285" s="26">
        <f>+R3285*'COSTOS VARIOS'!$O$3</f>
        <v>0</v>
      </c>
      <c r="Q3285" s="26">
        <v>1</v>
      </c>
      <c r="R3285" s="26">
        <f t="shared" si="512"/>
        <v>0</v>
      </c>
      <c r="S3285" s="25" t="e">
        <f t="shared" si="513"/>
        <v>#N/A</v>
      </c>
      <c r="T3285" s="28" t="e">
        <f t="shared" si="514"/>
        <v>#N/A</v>
      </c>
      <c r="U3285" s="29" t="e">
        <f t="shared" si="515"/>
        <v>#N/A</v>
      </c>
      <c r="V3285" s="26" t="e">
        <f>+INDEX('LISTA DE PRECIOS EKM '!A:K,MATCH('Precios ML'!B3285,'LISTA DE PRECIOS EKM '!A:A,0),8)</f>
        <v>#N/A</v>
      </c>
      <c r="W3285" s="26" t="e">
        <f t="shared" si="516"/>
        <v>#N/A</v>
      </c>
      <c r="X3285" s="26" t="e">
        <f t="shared" si="517"/>
        <v>#N/A</v>
      </c>
      <c r="Y3285" s="26"/>
      <c r="Z3285" s="26" t="e">
        <f t="shared" si="518"/>
        <v>#N/A</v>
      </c>
      <c r="AA3285" s="30" t="e">
        <f t="shared" si="519"/>
        <v>#N/A</v>
      </c>
    </row>
    <row r="3286" spans="1:27">
      <c r="A3286" s="20" t="s">
        <v>7913</v>
      </c>
      <c r="B3286" s="20" t="s">
        <v>7914</v>
      </c>
      <c r="C3286" s="25">
        <v>0</v>
      </c>
      <c r="D3286" s="22">
        <v>85</v>
      </c>
      <c r="E3286" s="22">
        <v>49</v>
      </c>
      <c r="F3286" s="22">
        <v>40</v>
      </c>
      <c r="G3286" s="22">
        <v>16000</v>
      </c>
      <c r="H3286" s="22" t="s">
        <v>5088</v>
      </c>
      <c r="I3286" s="26" t="e">
        <f>+IF(H3286='COSTOS VARIOS'!$C$1,'COSTOS VARIOS'!$C$2*'Precios ML'!V3286,'COSTOS VARIOS'!$B$2*'Precios ML'!V3286)</f>
        <v>#N/A</v>
      </c>
      <c r="J3286" s="22">
        <v>0</v>
      </c>
      <c r="K3286" s="27">
        <f t="shared" si="510"/>
        <v>10.4125</v>
      </c>
      <c r="L3286" s="27">
        <f t="shared" si="511"/>
        <v>10.4125</v>
      </c>
      <c r="M3286" s="26">
        <f>(INDEX(pesos!A:B,MATCH(L3286,pesos!A:A,1),2))</f>
        <v>16200</v>
      </c>
      <c r="N3286" s="26">
        <f>+R3286*'COSTOS VARIOS'!$O$1</f>
        <v>0</v>
      </c>
      <c r="O3286" s="26">
        <f>+R3286*'COSTOS VARIOS'!$O$2</f>
        <v>0</v>
      </c>
      <c r="P3286" s="26">
        <f>+R3286*'COSTOS VARIOS'!$O$3</f>
        <v>0</v>
      </c>
      <c r="Q3286" s="26">
        <v>1</v>
      </c>
      <c r="R3286" s="26">
        <f t="shared" si="512"/>
        <v>0</v>
      </c>
      <c r="S3286" s="25" t="e">
        <f t="shared" si="513"/>
        <v>#N/A</v>
      </c>
      <c r="T3286" s="28" t="e">
        <f t="shared" si="514"/>
        <v>#N/A</v>
      </c>
      <c r="U3286" s="29" t="e">
        <f t="shared" si="515"/>
        <v>#N/A</v>
      </c>
      <c r="V3286" s="26" t="e">
        <f>+INDEX('LISTA DE PRECIOS EKM '!A:K,MATCH('Precios ML'!B3286,'LISTA DE PRECIOS EKM '!A:A,0),8)</f>
        <v>#N/A</v>
      </c>
      <c r="W3286" s="26" t="e">
        <f t="shared" si="516"/>
        <v>#N/A</v>
      </c>
      <c r="X3286" s="26" t="e">
        <f t="shared" si="517"/>
        <v>#N/A</v>
      </c>
      <c r="Y3286" s="26"/>
      <c r="Z3286" s="26" t="e">
        <f t="shared" si="518"/>
        <v>#N/A</v>
      </c>
      <c r="AA3286" s="30" t="e">
        <f t="shared" si="519"/>
        <v>#N/A</v>
      </c>
    </row>
    <row r="3287" spans="1:27">
      <c r="A3287" s="20" t="s">
        <v>7915</v>
      </c>
      <c r="B3287" s="20" t="s">
        <v>2293</v>
      </c>
      <c r="C3287" s="25">
        <v>187000</v>
      </c>
      <c r="D3287" s="22">
        <v>85</v>
      </c>
      <c r="E3287" s="22">
        <v>49</v>
      </c>
      <c r="F3287" s="22">
        <v>40</v>
      </c>
      <c r="G3287" s="22">
        <v>16000</v>
      </c>
      <c r="H3287" s="22" t="s">
        <v>5088</v>
      </c>
      <c r="I3287" s="26">
        <f>+IF(H3287='COSTOS VARIOS'!$C$1,'COSTOS VARIOS'!$C$2*'Precios ML'!V3287,'COSTOS VARIOS'!$B$2*'Precios ML'!V3287)</f>
        <v>81980</v>
      </c>
      <c r="J3287" s="22">
        <v>0</v>
      </c>
      <c r="K3287" s="27">
        <f t="shared" si="510"/>
        <v>10.4125</v>
      </c>
      <c r="L3287" s="27">
        <f t="shared" si="511"/>
        <v>10.4125</v>
      </c>
      <c r="M3287" s="26">
        <f>(INDEX(pesos!A:B,MATCH(L3287,pesos!A:A,1),2))</f>
        <v>16200</v>
      </c>
      <c r="N3287" s="26">
        <f>+R3287*'COSTOS VARIOS'!$O$1</f>
        <v>35530</v>
      </c>
      <c r="O3287" s="26">
        <f>+R3287*'COSTOS VARIOS'!$O$2</f>
        <v>766.7</v>
      </c>
      <c r="P3287" s="26">
        <f>+R3287*'COSTOS VARIOS'!$O$3</f>
        <v>2805</v>
      </c>
      <c r="Q3287" s="26">
        <v>1</v>
      </c>
      <c r="R3287" s="26">
        <f t="shared" si="512"/>
        <v>187000</v>
      </c>
      <c r="S3287" s="25">
        <f t="shared" si="513"/>
        <v>324281.7</v>
      </c>
      <c r="T3287" s="28">
        <f t="shared" si="514"/>
        <v>0.26402445774769268</v>
      </c>
      <c r="U3287" s="29">
        <f t="shared" si="515"/>
        <v>409900</v>
      </c>
      <c r="V3287" s="26">
        <f>+INDEX('LISTA DE PRECIOS EKM '!A:K,MATCH('Precios ML'!B3287,'LISTA DE PRECIOS EKM '!A:A,0),8)</f>
        <v>409900</v>
      </c>
      <c r="W3287" s="26">
        <f t="shared" si="516"/>
        <v>409900</v>
      </c>
      <c r="X3287" s="26">
        <f t="shared" si="517"/>
        <v>0</v>
      </c>
      <c r="Y3287" s="26"/>
      <c r="Z3287" s="26">
        <f t="shared" si="518"/>
        <v>409900</v>
      </c>
      <c r="AA3287" s="30">
        <f t="shared" si="519"/>
        <v>1.1919786096256684</v>
      </c>
    </row>
    <row r="3288" spans="1:27">
      <c r="A3288" s="20" t="s">
        <v>7915</v>
      </c>
      <c r="B3288" s="20" t="s">
        <v>2293</v>
      </c>
      <c r="C3288" s="25">
        <v>187000</v>
      </c>
      <c r="D3288" s="22">
        <v>85</v>
      </c>
      <c r="E3288" s="22">
        <v>49</v>
      </c>
      <c r="F3288" s="22">
        <v>40</v>
      </c>
      <c r="G3288" s="22">
        <v>16000</v>
      </c>
      <c r="H3288" s="22" t="s">
        <v>5088</v>
      </c>
      <c r="I3288" s="26">
        <f>+IF(H3288='COSTOS VARIOS'!$C$1,'COSTOS VARIOS'!$C$2*'Precios ML'!V3288,'COSTOS VARIOS'!$B$2*'Precios ML'!V3288)</f>
        <v>81980</v>
      </c>
      <c r="J3288" s="22">
        <v>0</v>
      </c>
      <c r="K3288" s="27">
        <f t="shared" si="510"/>
        <v>10.4125</v>
      </c>
      <c r="L3288" s="27">
        <f t="shared" si="511"/>
        <v>10.4125</v>
      </c>
      <c r="M3288" s="26">
        <f>(INDEX(pesos!A:B,MATCH(L3288,pesos!A:A,1),2))</f>
        <v>16200</v>
      </c>
      <c r="N3288" s="26">
        <f>+R3288*'COSTOS VARIOS'!$O$1</f>
        <v>35530</v>
      </c>
      <c r="O3288" s="26">
        <f>+R3288*'COSTOS VARIOS'!$O$2</f>
        <v>766.7</v>
      </c>
      <c r="P3288" s="26">
        <f>+R3288*'COSTOS VARIOS'!$O$3</f>
        <v>2805</v>
      </c>
      <c r="Q3288" s="26">
        <v>1</v>
      </c>
      <c r="R3288" s="26">
        <f t="shared" si="512"/>
        <v>187000</v>
      </c>
      <c r="S3288" s="25">
        <f t="shared" si="513"/>
        <v>324281.7</v>
      </c>
      <c r="T3288" s="28">
        <f t="shared" si="514"/>
        <v>0.26402445774769268</v>
      </c>
      <c r="U3288" s="29">
        <f t="shared" si="515"/>
        <v>409900</v>
      </c>
      <c r="V3288" s="26">
        <f>+INDEX('LISTA DE PRECIOS EKM '!A:K,MATCH('Precios ML'!B3288,'LISTA DE PRECIOS EKM '!A:A,0),8)</f>
        <v>409900</v>
      </c>
      <c r="W3288" s="26">
        <f t="shared" si="516"/>
        <v>409900</v>
      </c>
      <c r="X3288" s="26">
        <f t="shared" si="517"/>
        <v>0</v>
      </c>
      <c r="Y3288" s="26"/>
      <c r="Z3288" s="26">
        <f t="shared" si="518"/>
        <v>409900</v>
      </c>
      <c r="AA3288" s="30">
        <f t="shared" si="519"/>
        <v>1.1919786096256684</v>
      </c>
    </row>
    <row r="3289" spans="1:27">
      <c r="A3289" s="20" t="s">
        <v>7916</v>
      </c>
      <c r="B3289" s="20" t="s">
        <v>7917</v>
      </c>
      <c r="C3289" s="25">
        <v>138778</v>
      </c>
      <c r="D3289" s="22">
        <v>85</v>
      </c>
      <c r="E3289" s="22">
        <v>49</v>
      </c>
      <c r="F3289" s="22">
        <v>40</v>
      </c>
      <c r="G3289" s="22">
        <v>16000</v>
      </c>
      <c r="H3289" s="22" t="s">
        <v>5088</v>
      </c>
      <c r="I3289" s="26">
        <f>+IF(H3289='COSTOS VARIOS'!$C$1,'COSTOS VARIOS'!$C$2*'Precios ML'!V3289,'COSTOS VARIOS'!$B$2*'Precios ML'!V3289)</f>
        <v>61980</v>
      </c>
      <c r="J3289" s="22">
        <v>0</v>
      </c>
      <c r="K3289" s="27">
        <f t="shared" si="510"/>
        <v>10.4125</v>
      </c>
      <c r="L3289" s="27">
        <f t="shared" si="511"/>
        <v>10.4125</v>
      </c>
      <c r="M3289" s="26">
        <f>(INDEX(pesos!A:B,MATCH(L3289,pesos!A:A,1),2))</f>
        <v>16200</v>
      </c>
      <c r="N3289" s="26">
        <f>+R3289*'COSTOS VARIOS'!$O$1</f>
        <v>26367.82</v>
      </c>
      <c r="O3289" s="26">
        <f>+R3289*'COSTOS VARIOS'!$O$2</f>
        <v>568.98980000000006</v>
      </c>
      <c r="P3289" s="26">
        <f>+R3289*'COSTOS VARIOS'!$O$3</f>
        <v>2081.67</v>
      </c>
      <c r="Q3289" s="26">
        <v>1</v>
      </c>
      <c r="R3289" s="26">
        <f t="shared" si="512"/>
        <v>138778</v>
      </c>
      <c r="S3289" s="25">
        <f t="shared" si="513"/>
        <v>245976.47980000003</v>
      </c>
      <c r="T3289" s="28">
        <f t="shared" si="514"/>
        <v>0.25987655507540919</v>
      </c>
      <c r="U3289" s="29">
        <f t="shared" si="515"/>
        <v>309900</v>
      </c>
      <c r="V3289" s="26">
        <f>+INDEX('LISTA DE PRECIOS EKM '!A:K,MATCH('Precios ML'!B3289,'LISTA DE PRECIOS EKM '!A:A,0),8)</f>
        <v>309900</v>
      </c>
      <c r="W3289" s="26">
        <f t="shared" si="516"/>
        <v>309900</v>
      </c>
      <c r="X3289" s="26">
        <f t="shared" si="517"/>
        <v>0</v>
      </c>
      <c r="Y3289" s="26"/>
      <c r="Z3289" s="26">
        <f t="shared" si="518"/>
        <v>309900</v>
      </c>
      <c r="AA3289" s="30">
        <f t="shared" si="519"/>
        <v>1.2330628774013173</v>
      </c>
    </row>
    <row r="3290" spans="1:27">
      <c r="A3290" s="20" t="s">
        <v>7916</v>
      </c>
      <c r="B3290" s="20" t="s">
        <v>7917</v>
      </c>
      <c r="C3290" s="25">
        <v>138778</v>
      </c>
      <c r="D3290" s="22">
        <v>85</v>
      </c>
      <c r="E3290" s="22">
        <v>49</v>
      </c>
      <c r="F3290" s="22">
        <v>40</v>
      </c>
      <c r="G3290" s="22">
        <v>16000</v>
      </c>
      <c r="H3290" s="22" t="s">
        <v>5088</v>
      </c>
      <c r="I3290" s="26">
        <f>+IF(H3290='COSTOS VARIOS'!$C$1,'COSTOS VARIOS'!$C$2*'Precios ML'!V3290,'COSTOS VARIOS'!$B$2*'Precios ML'!V3290)</f>
        <v>61980</v>
      </c>
      <c r="J3290" s="22">
        <v>0</v>
      </c>
      <c r="K3290" s="27">
        <f t="shared" si="510"/>
        <v>10.4125</v>
      </c>
      <c r="L3290" s="27">
        <f t="shared" si="511"/>
        <v>10.4125</v>
      </c>
      <c r="M3290" s="26">
        <f>(INDEX(pesos!A:B,MATCH(L3290,pesos!A:A,1),2))</f>
        <v>16200</v>
      </c>
      <c r="N3290" s="26">
        <f>+R3290*'COSTOS VARIOS'!$O$1</f>
        <v>26367.82</v>
      </c>
      <c r="O3290" s="26">
        <f>+R3290*'COSTOS VARIOS'!$O$2</f>
        <v>568.98980000000006</v>
      </c>
      <c r="P3290" s="26">
        <f>+R3290*'COSTOS VARIOS'!$O$3</f>
        <v>2081.67</v>
      </c>
      <c r="Q3290" s="26">
        <v>1</v>
      </c>
      <c r="R3290" s="26">
        <f t="shared" si="512"/>
        <v>138778</v>
      </c>
      <c r="S3290" s="25">
        <f t="shared" si="513"/>
        <v>245976.47980000003</v>
      </c>
      <c r="T3290" s="28">
        <f t="shared" si="514"/>
        <v>0.25987655507540919</v>
      </c>
      <c r="U3290" s="29">
        <f t="shared" si="515"/>
        <v>309900</v>
      </c>
      <c r="V3290" s="26">
        <f>+INDEX('LISTA DE PRECIOS EKM '!A:K,MATCH('Precios ML'!B3290,'LISTA DE PRECIOS EKM '!A:A,0),8)</f>
        <v>309900</v>
      </c>
      <c r="W3290" s="26">
        <f t="shared" si="516"/>
        <v>309900</v>
      </c>
      <c r="X3290" s="26">
        <f t="shared" si="517"/>
        <v>0</v>
      </c>
      <c r="Y3290" s="26"/>
      <c r="Z3290" s="26">
        <f t="shared" si="518"/>
        <v>309900</v>
      </c>
      <c r="AA3290" s="30">
        <f t="shared" si="519"/>
        <v>1.2330628774013173</v>
      </c>
    </row>
    <row r="3291" spans="1:27">
      <c r="A3291" s="20" t="s">
        <v>7918</v>
      </c>
      <c r="B3291" s="20" t="s">
        <v>7919</v>
      </c>
      <c r="C3291" s="25">
        <v>0</v>
      </c>
      <c r="D3291" s="22">
        <v>85</v>
      </c>
      <c r="E3291" s="22">
        <v>49</v>
      </c>
      <c r="F3291" s="22">
        <v>40</v>
      </c>
      <c r="G3291" s="22">
        <v>16000</v>
      </c>
      <c r="H3291" s="22" t="s">
        <v>5088</v>
      </c>
      <c r="I3291" s="26" t="e">
        <f>+IF(H3291='COSTOS VARIOS'!$C$1,'COSTOS VARIOS'!$C$2*'Precios ML'!V3291,'COSTOS VARIOS'!$B$2*'Precios ML'!V3291)</f>
        <v>#N/A</v>
      </c>
      <c r="J3291" s="22">
        <v>0</v>
      </c>
      <c r="K3291" s="27">
        <f t="shared" si="510"/>
        <v>10.4125</v>
      </c>
      <c r="L3291" s="27">
        <f t="shared" si="511"/>
        <v>10.4125</v>
      </c>
      <c r="M3291" s="26">
        <f>(INDEX(pesos!A:B,MATCH(L3291,pesos!A:A,1),2))</f>
        <v>16200</v>
      </c>
      <c r="N3291" s="26">
        <f>+R3291*'COSTOS VARIOS'!$O$1</f>
        <v>0</v>
      </c>
      <c r="O3291" s="26">
        <f>+R3291*'COSTOS VARIOS'!$O$2</f>
        <v>0</v>
      </c>
      <c r="P3291" s="26">
        <f>+R3291*'COSTOS VARIOS'!$O$3</f>
        <v>0</v>
      </c>
      <c r="Q3291" s="26">
        <v>1</v>
      </c>
      <c r="R3291" s="26">
        <f t="shared" si="512"/>
        <v>0</v>
      </c>
      <c r="S3291" s="25" t="e">
        <f t="shared" si="513"/>
        <v>#N/A</v>
      </c>
      <c r="T3291" s="28" t="e">
        <f t="shared" si="514"/>
        <v>#N/A</v>
      </c>
      <c r="U3291" s="29" t="e">
        <f t="shared" si="515"/>
        <v>#N/A</v>
      </c>
      <c r="V3291" s="26" t="e">
        <f>+INDEX('LISTA DE PRECIOS EKM '!A:K,MATCH('Precios ML'!B3291,'LISTA DE PRECIOS EKM '!A:A,0),8)</f>
        <v>#N/A</v>
      </c>
      <c r="W3291" s="26" t="e">
        <f t="shared" si="516"/>
        <v>#N/A</v>
      </c>
      <c r="X3291" s="26" t="e">
        <f t="shared" si="517"/>
        <v>#N/A</v>
      </c>
      <c r="Y3291" s="26"/>
      <c r="Z3291" s="26" t="e">
        <f t="shared" si="518"/>
        <v>#N/A</v>
      </c>
      <c r="AA3291" s="30" t="e">
        <f t="shared" si="519"/>
        <v>#N/A</v>
      </c>
    </row>
    <row r="3292" spans="1:27">
      <c r="A3292" s="20" t="s">
        <v>7918</v>
      </c>
      <c r="B3292" s="20" t="s">
        <v>7919</v>
      </c>
      <c r="C3292" s="25">
        <v>0</v>
      </c>
      <c r="D3292" s="22">
        <v>85</v>
      </c>
      <c r="E3292" s="22">
        <v>49</v>
      </c>
      <c r="F3292" s="22">
        <v>40</v>
      </c>
      <c r="G3292" s="22">
        <v>16000</v>
      </c>
      <c r="H3292" s="22" t="s">
        <v>5088</v>
      </c>
      <c r="I3292" s="26" t="e">
        <f>+IF(H3292='COSTOS VARIOS'!$C$1,'COSTOS VARIOS'!$C$2*'Precios ML'!V3292,'COSTOS VARIOS'!$B$2*'Precios ML'!V3292)</f>
        <v>#N/A</v>
      </c>
      <c r="J3292" s="22">
        <v>0</v>
      </c>
      <c r="K3292" s="27">
        <f t="shared" si="510"/>
        <v>10.4125</v>
      </c>
      <c r="L3292" s="27">
        <f t="shared" si="511"/>
        <v>10.4125</v>
      </c>
      <c r="M3292" s="26">
        <f>(INDEX(pesos!A:B,MATCH(L3292,pesos!A:A,1),2))</f>
        <v>16200</v>
      </c>
      <c r="N3292" s="26">
        <f>+R3292*'COSTOS VARIOS'!$O$1</f>
        <v>0</v>
      </c>
      <c r="O3292" s="26">
        <f>+R3292*'COSTOS VARIOS'!$O$2</f>
        <v>0</v>
      </c>
      <c r="P3292" s="26">
        <f>+R3292*'COSTOS VARIOS'!$O$3</f>
        <v>0</v>
      </c>
      <c r="Q3292" s="26">
        <v>1</v>
      </c>
      <c r="R3292" s="26">
        <f t="shared" si="512"/>
        <v>0</v>
      </c>
      <c r="S3292" s="25" t="e">
        <f t="shared" si="513"/>
        <v>#N/A</v>
      </c>
      <c r="T3292" s="28" t="e">
        <f t="shared" si="514"/>
        <v>#N/A</v>
      </c>
      <c r="U3292" s="29" t="e">
        <f t="shared" si="515"/>
        <v>#N/A</v>
      </c>
      <c r="V3292" s="26" t="e">
        <f>+INDEX('LISTA DE PRECIOS EKM '!A:K,MATCH('Precios ML'!B3292,'LISTA DE PRECIOS EKM '!A:A,0),8)</f>
        <v>#N/A</v>
      </c>
      <c r="W3292" s="26" t="e">
        <f t="shared" si="516"/>
        <v>#N/A</v>
      </c>
      <c r="X3292" s="26" t="e">
        <f t="shared" si="517"/>
        <v>#N/A</v>
      </c>
      <c r="Y3292" s="26"/>
      <c r="Z3292" s="26" t="e">
        <f t="shared" si="518"/>
        <v>#N/A</v>
      </c>
      <c r="AA3292" s="30" t="e">
        <f t="shared" si="519"/>
        <v>#N/A</v>
      </c>
    </row>
    <row r="3293" spans="1:27">
      <c r="A3293" s="20" t="s">
        <v>7920</v>
      </c>
      <c r="B3293" s="20" t="s">
        <v>7921</v>
      </c>
      <c r="C3293" s="25">
        <v>270000</v>
      </c>
      <c r="D3293" s="22">
        <v>85</v>
      </c>
      <c r="E3293" s="22">
        <v>49</v>
      </c>
      <c r="F3293" s="22">
        <v>40</v>
      </c>
      <c r="G3293" s="22">
        <v>16000</v>
      </c>
      <c r="H3293" s="22" t="s">
        <v>5088</v>
      </c>
      <c r="I3293" s="26">
        <f>+IF(H3293='COSTOS VARIOS'!$C$1,'COSTOS VARIOS'!$C$2*'Precios ML'!V3293,'COSTOS VARIOS'!$B$2*'Precios ML'!V3293)</f>
        <v>127980</v>
      </c>
      <c r="J3293" s="22">
        <v>0</v>
      </c>
      <c r="K3293" s="27">
        <f t="shared" si="510"/>
        <v>10.4125</v>
      </c>
      <c r="L3293" s="27">
        <f t="shared" si="511"/>
        <v>10.4125</v>
      </c>
      <c r="M3293" s="26">
        <f>(INDEX(pesos!A:B,MATCH(L3293,pesos!A:A,1),2))</f>
        <v>16200</v>
      </c>
      <c r="N3293" s="26">
        <f>+R3293*'COSTOS VARIOS'!$O$1</f>
        <v>51300</v>
      </c>
      <c r="O3293" s="26">
        <f>+R3293*'COSTOS VARIOS'!$O$2</f>
        <v>1107</v>
      </c>
      <c r="P3293" s="26">
        <f>+R3293*'COSTOS VARIOS'!$O$3</f>
        <v>4050</v>
      </c>
      <c r="Q3293" s="26">
        <v>1</v>
      </c>
      <c r="R3293" s="26">
        <f t="shared" si="512"/>
        <v>270000</v>
      </c>
      <c r="S3293" s="25">
        <f t="shared" si="513"/>
        <v>470637</v>
      </c>
      <c r="T3293" s="28">
        <f t="shared" si="514"/>
        <v>0.35964660662038894</v>
      </c>
      <c r="U3293" s="29">
        <f t="shared" si="515"/>
        <v>639900</v>
      </c>
      <c r="V3293" s="26">
        <f>+INDEX('LISTA DE PRECIOS EKM '!A:K,MATCH('Precios ML'!B3293,'LISTA DE PRECIOS EKM '!A:A,0),8)</f>
        <v>639900</v>
      </c>
      <c r="W3293" s="26">
        <f t="shared" si="516"/>
        <v>639900</v>
      </c>
      <c r="X3293" s="26">
        <f t="shared" si="517"/>
        <v>0</v>
      </c>
      <c r="Y3293" s="26"/>
      <c r="Z3293" s="26">
        <f t="shared" si="518"/>
        <v>639900</v>
      </c>
      <c r="AA3293" s="30">
        <f t="shared" si="519"/>
        <v>1.37</v>
      </c>
    </row>
    <row r="3294" spans="1:27">
      <c r="A3294" s="20" t="s">
        <v>7920</v>
      </c>
      <c r="B3294" s="20" t="s">
        <v>7921</v>
      </c>
      <c r="C3294" s="25">
        <v>270000</v>
      </c>
      <c r="D3294" s="22">
        <v>85</v>
      </c>
      <c r="E3294" s="22">
        <v>49</v>
      </c>
      <c r="F3294" s="22">
        <v>40</v>
      </c>
      <c r="G3294" s="22">
        <v>16000</v>
      </c>
      <c r="H3294" s="22" t="s">
        <v>5088</v>
      </c>
      <c r="I3294" s="26">
        <f>+IF(H3294='COSTOS VARIOS'!$C$1,'COSTOS VARIOS'!$C$2*'Precios ML'!V3294,'COSTOS VARIOS'!$B$2*'Precios ML'!V3294)</f>
        <v>127980</v>
      </c>
      <c r="J3294" s="22">
        <v>0</v>
      </c>
      <c r="K3294" s="27">
        <f t="shared" si="510"/>
        <v>10.4125</v>
      </c>
      <c r="L3294" s="27">
        <f t="shared" si="511"/>
        <v>10.4125</v>
      </c>
      <c r="M3294" s="26">
        <f>(INDEX(pesos!A:B,MATCH(L3294,pesos!A:A,1),2))</f>
        <v>16200</v>
      </c>
      <c r="N3294" s="26">
        <f>+R3294*'COSTOS VARIOS'!$O$1</f>
        <v>51300</v>
      </c>
      <c r="O3294" s="26">
        <f>+R3294*'COSTOS VARIOS'!$O$2</f>
        <v>1107</v>
      </c>
      <c r="P3294" s="26">
        <f>+R3294*'COSTOS VARIOS'!$O$3</f>
        <v>4050</v>
      </c>
      <c r="Q3294" s="26">
        <v>1</v>
      </c>
      <c r="R3294" s="26">
        <f t="shared" si="512"/>
        <v>270000</v>
      </c>
      <c r="S3294" s="25">
        <f t="shared" si="513"/>
        <v>470637</v>
      </c>
      <c r="T3294" s="28">
        <f t="shared" si="514"/>
        <v>0.35964660662038894</v>
      </c>
      <c r="U3294" s="29">
        <f t="shared" si="515"/>
        <v>639900</v>
      </c>
      <c r="V3294" s="26">
        <f>+INDEX('LISTA DE PRECIOS EKM '!A:K,MATCH('Precios ML'!B3294,'LISTA DE PRECIOS EKM '!A:A,0),8)</f>
        <v>639900</v>
      </c>
      <c r="W3294" s="26">
        <f t="shared" si="516"/>
        <v>639900</v>
      </c>
      <c r="X3294" s="26">
        <f t="shared" si="517"/>
        <v>0</v>
      </c>
      <c r="Y3294" s="26"/>
      <c r="Z3294" s="26">
        <f t="shared" si="518"/>
        <v>639900</v>
      </c>
      <c r="AA3294" s="30">
        <f t="shared" si="519"/>
        <v>1.37</v>
      </c>
    </row>
    <row r="3295" spans="1:27">
      <c r="A3295" s="20" t="s">
        <v>7922</v>
      </c>
      <c r="B3295" s="20" t="s">
        <v>7923</v>
      </c>
      <c r="C3295" s="25">
        <v>110000</v>
      </c>
      <c r="D3295" s="22">
        <v>85</v>
      </c>
      <c r="E3295" s="22">
        <v>49</v>
      </c>
      <c r="F3295" s="22">
        <v>40</v>
      </c>
      <c r="G3295" s="22">
        <v>16000</v>
      </c>
      <c r="H3295" s="22" t="s">
        <v>5088</v>
      </c>
      <c r="I3295" s="26">
        <f>+IF(H3295='COSTOS VARIOS'!$C$1,'COSTOS VARIOS'!$C$2*'Precios ML'!V3295,'COSTOS VARIOS'!$B$2*'Precios ML'!V3295)</f>
        <v>43980</v>
      </c>
      <c r="J3295" s="22">
        <v>0</v>
      </c>
      <c r="K3295" s="27">
        <f t="shared" si="510"/>
        <v>10.4125</v>
      </c>
      <c r="L3295" s="27">
        <f t="shared" si="511"/>
        <v>10.4125</v>
      </c>
      <c r="M3295" s="26">
        <f>(INDEX(pesos!A:B,MATCH(L3295,pesos!A:A,1),2))</f>
        <v>16200</v>
      </c>
      <c r="N3295" s="26">
        <f>+R3295*'COSTOS VARIOS'!$O$1</f>
        <v>20900</v>
      </c>
      <c r="O3295" s="26">
        <f>+R3295*'COSTOS VARIOS'!$O$2</f>
        <v>451.00000000000006</v>
      </c>
      <c r="P3295" s="26">
        <f>+R3295*'COSTOS VARIOS'!$O$3</f>
        <v>1650</v>
      </c>
      <c r="Q3295" s="26">
        <v>1</v>
      </c>
      <c r="R3295" s="26">
        <f t="shared" si="512"/>
        <v>110000</v>
      </c>
      <c r="S3295" s="25">
        <f t="shared" si="513"/>
        <v>193181</v>
      </c>
      <c r="T3295" s="28">
        <f t="shared" si="514"/>
        <v>0.13831070343356755</v>
      </c>
      <c r="U3295" s="29">
        <f t="shared" si="515"/>
        <v>219900</v>
      </c>
      <c r="V3295" s="26">
        <f>+INDEX('LISTA DE PRECIOS EKM '!A:K,MATCH('Precios ML'!B3295,'LISTA DE PRECIOS EKM '!A:A,0),8)</f>
        <v>219900</v>
      </c>
      <c r="W3295" s="26">
        <f t="shared" si="516"/>
        <v>219900</v>
      </c>
      <c r="X3295" s="26">
        <f t="shared" si="517"/>
        <v>0</v>
      </c>
      <c r="Y3295" s="26"/>
      <c r="Z3295" s="26">
        <f t="shared" si="518"/>
        <v>219900</v>
      </c>
      <c r="AA3295" s="30">
        <f t="shared" si="519"/>
        <v>0.99909090909090903</v>
      </c>
    </row>
    <row r="3296" spans="1:27">
      <c r="A3296" s="20" t="s">
        <v>7922</v>
      </c>
      <c r="B3296" s="20" t="s">
        <v>7923</v>
      </c>
      <c r="C3296" s="25">
        <v>110000</v>
      </c>
      <c r="D3296" s="22">
        <v>85</v>
      </c>
      <c r="E3296" s="22">
        <v>49</v>
      </c>
      <c r="F3296" s="22">
        <v>40</v>
      </c>
      <c r="G3296" s="22">
        <v>16000</v>
      </c>
      <c r="H3296" s="22" t="s">
        <v>5088</v>
      </c>
      <c r="I3296" s="26">
        <f>+IF(H3296='COSTOS VARIOS'!$C$1,'COSTOS VARIOS'!$C$2*'Precios ML'!V3296,'COSTOS VARIOS'!$B$2*'Precios ML'!V3296)</f>
        <v>43980</v>
      </c>
      <c r="J3296" s="22">
        <v>0</v>
      </c>
      <c r="K3296" s="27">
        <f t="shared" si="510"/>
        <v>10.4125</v>
      </c>
      <c r="L3296" s="27">
        <f t="shared" si="511"/>
        <v>10.4125</v>
      </c>
      <c r="M3296" s="26">
        <f>(INDEX(pesos!A:B,MATCH(L3296,pesos!A:A,1),2))</f>
        <v>16200</v>
      </c>
      <c r="N3296" s="26">
        <f>+R3296*'COSTOS VARIOS'!$O$1</f>
        <v>20900</v>
      </c>
      <c r="O3296" s="26">
        <f>+R3296*'COSTOS VARIOS'!$O$2</f>
        <v>451.00000000000006</v>
      </c>
      <c r="P3296" s="26">
        <f>+R3296*'COSTOS VARIOS'!$O$3</f>
        <v>1650</v>
      </c>
      <c r="Q3296" s="26">
        <v>1</v>
      </c>
      <c r="R3296" s="26">
        <f t="shared" si="512"/>
        <v>110000</v>
      </c>
      <c r="S3296" s="25">
        <f t="shared" si="513"/>
        <v>193181</v>
      </c>
      <c r="T3296" s="28">
        <f t="shared" si="514"/>
        <v>0.13831070343356755</v>
      </c>
      <c r="U3296" s="29">
        <f t="shared" si="515"/>
        <v>219900</v>
      </c>
      <c r="V3296" s="26">
        <f>+INDEX('LISTA DE PRECIOS EKM '!A:K,MATCH('Precios ML'!B3296,'LISTA DE PRECIOS EKM '!A:A,0),8)</f>
        <v>219900</v>
      </c>
      <c r="W3296" s="26">
        <f t="shared" si="516"/>
        <v>219900</v>
      </c>
      <c r="X3296" s="26">
        <f t="shared" si="517"/>
        <v>0</v>
      </c>
      <c r="Y3296" s="26"/>
      <c r="Z3296" s="26">
        <f t="shared" si="518"/>
        <v>219900</v>
      </c>
      <c r="AA3296" s="30">
        <f t="shared" si="519"/>
        <v>0.99909090909090903</v>
      </c>
    </row>
    <row r="3297" spans="1:27">
      <c r="A3297" s="20" t="s">
        <v>7924</v>
      </c>
      <c r="B3297" s="20" t="s">
        <v>7925</v>
      </c>
      <c r="C3297" s="25">
        <v>96433</v>
      </c>
      <c r="D3297" s="22">
        <v>85</v>
      </c>
      <c r="E3297" s="22">
        <v>49</v>
      </c>
      <c r="F3297" s="22">
        <v>40</v>
      </c>
      <c r="G3297" s="22">
        <v>16000</v>
      </c>
      <c r="H3297" s="22" t="s">
        <v>5088</v>
      </c>
      <c r="I3297" s="26">
        <f>+IF(H3297='COSTOS VARIOS'!$C$1,'COSTOS VARIOS'!$C$2*'Precios ML'!V3297,'COSTOS VARIOS'!$B$2*'Precios ML'!V3297)</f>
        <v>51980</v>
      </c>
      <c r="J3297" s="22">
        <v>0</v>
      </c>
      <c r="K3297" s="27">
        <f t="shared" si="510"/>
        <v>10.4125</v>
      </c>
      <c r="L3297" s="27">
        <f t="shared" si="511"/>
        <v>10.4125</v>
      </c>
      <c r="M3297" s="26">
        <f>(INDEX(pesos!A:B,MATCH(L3297,pesos!A:A,1),2))</f>
        <v>16200</v>
      </c>
      <c r="N3297" s="26">
        <f>+R3297*'COSTOS VARIOS'!$O$1</f>
        <v>18322.27</v>
      </c>
      <c r="O3297" s="26">
        <f>+R3297*'COSTOS VARIOS'!$O$2</f>
        <v>395.37530000000004</v>
      </c>
      <c r="P3297" s="26">
        <f>+R3297*'COSTOS VARIOS'!$O$3</f>
        <v>1446.4949999999999</v>
      </c>
      <c r="Q3297" s="26">
        <v>1</v>
      </c>
      <c r="R3297" s="26">
        <f t="shared" si="512"/>
        <v>96433</v>
      </c>
      <c r="S3297" s="25">
        <f t="shared" si="513"/>
        <v>184777.1403</v>
      </c>
      <c r="T3297" s="28">
        <f t="shared" si="514"/>
        <v>0.40655927231059108</v>
      </c>
      <c r="U3297" s="29">
        <f t="shared" si="515"/>
        <v>259900</v>
      </c>
      <c r="V3297" s="26">
        <f>+INDEX('LISTA DE PRECIOS EKM '!A:K,MATCH('Precios ML'!B3297,'LISTA DE PRECIOS EKM '!A:A,0),8)</f>
        <v>259900</v>
      </c>
      <c r="W3297" s="26">
        <f t="shared" si="516"/>
        <v>259900</v>
      </c>
      <c r="X3297" s="26">
        <f t="shared" si="517"/>
        <v>0</v>
      </c>
      <c r="Y3297" s="26"/>
      <c r="Z3297" s="26">
        <f t="shared" si="518"/>
        <v>259900</v>
      </c>
      <c r="AA3297" s="30">
        <f t="shared" si="519"/>
        <v>1.6951354826667218</v>
      </c>
    </row>
    <row r="3298" spans="1:27">
      <c r="A3298" s="20" t="s">
        <v>7924</v>
      </c>
      <c r="B3298" s="20" t="s">
        <v>7925</v>
      </c>
      <c r="C3298" s="25">
        <v>96433</v>
      </c>
      <c r="D3298" s="22">
        <v>85</v>
      </c>
      <c r="E3298" s="22">
        <v>49</v>
      </c>
      <c r="F3298" s="22">
        <v>40</v>
      </c>
      <c r="G3298" s="22">
        <v>16000</v>
      </c>
      <c r="H3298" s="22" t="s">
        <v>5088</v>
      </c>
      <c r="I3298" s="26">
        <f>+IF(H3298='COSTOS VARIOS'!$C$1,'COSTOS VARIOS'!$C$2*'Precios ML'!V3298,'COSTOS VARIOS'!$B$2*'Precios ML'!V3298)</f>
        <v>51980</v>
      </c>
      <c r="J3298" s="22">
        <v>0</v>
      </c>
      <c r="K3298" s="27">
        <f t="shared" si="510"/>
        <v>10.4125</v>
      </c>
      <c r="L3298" s="27">
        <f t="shared" si="511"/>
        <v>10.4125</v>
      </c>
      <c r="M3298" s="26">
        <f>(INDEX(pesos!A:B,MATCH(L3298,pesos!A:A,1),2))</f>
        <v>16200</v>
      </c>
      <c r="N3298" s="26">
        <f>+R3298*'COSTOS VARIOS'!$O$1</f>
        <v>18322.27</v>
      </c>
      <c r="O3298" s="26">
        <f>+R3298*'COSTOS VARIOS'!$O$2</f>
        <v>395.37530000000004</v>
      </c>
      <c r="P3298" s="26">
        <f>+R3298*'COSTOS VARIOS'!$O$3</f>
        <v>1446.4949999999999</v>
      </c>
      <c r="Q3298" s="26">
        <v>1</v>
      </c>
      <c r="R3298" s="26">
        <f t="shared" si="512"/>
        <v>96433</v>
      </c>
      <c r="S3298" s="25">
        <f t="shared" si="513"/>
        <v>184777.1403</v>
      </c>
      <c r="T3298" s="28">
        <f t="shared" si="514"/>
        <v>0.40655927231059108</v>
      </c>
      <c r="U3298" s="29">
        <f t="shared" si="515"/>
        <v>259900</v>
      </c>
      <c r="V3298" s="26">
        <f>+INDEX('LISTA DE PRECIOS EKM '!A:K,MATCH('Precios ML'!B3298,'LISTA DE PRECIOS EKM '!A:A,0),8)</f>
        <v>259900</v>
      </c>
      <c r="W3298" s="26">
        <f t="shared" si="516"/>
        <v>259900</v>
      </c>
      <c r="X3298" s="26">
        <f t="shared" si="517"/>
        <v>0</v>
      </c>
      <c r="Y3298" s="26"/>
      <c r="Z3298" s="26">
        <f t="shared" si="518"/>
        <v>259900</v>
      </c>
      <c r="AA3298" s="30">
        <f t="shared" si="519"/>
        <v>1.6951354826667218</v>
      </c>
    </row>
    <row r="3299" spans="1:27">
      <c r="A3299" s="20" t="s">
        <v>7926</v>
      </c>
      <c r="B3299" s="20" t="s">
        <v>7927</v>
      </c>
      <c r="C3299" s="25">
        <v>151332</v>
      </c>
      <c r="D3299" s="22">
        <v>85</v>
      </c>
      <c r="E3299" s="22">
        <v>49</v>
      </c>
      <c r="F3299" s="22">
        <v>40</v>
      </c>
      <c r="G3299" s="22">
        <v>16000</v>
      </c>
      <c r="H3299" s="22" t="s">
        <v>5088</v>
      </c>
      <c r="I3299" s="26">
        <f>+IF(H3299='COSTOS VARIOS'!$C$1,'COSTOS VARIOS'!$C$2*'Precios ML'!V3299,'COSTOS VARIOS'!$B$2*'Precios ML'!V3299)</f>
        <v>67980</v>
      </c>
      <c r="J3299" s="22">
        <v>0</v>
      </c>
      <c r="K3299" s="27">
        <f t="shared" si="510"/>
        <v>10.4125</v>
      </c>
      <c r="L3299" s="27">
        <f t="shared" si="511"/>
        <v>10.4125</v>
      </c>
      <c r="M3299" s="26">
        <f>(INDEX(pesos!A:B,MATCH(L3299,pesos!A:A,1),2))</f>
        <v>16200</v>
      </c>
      <c r="N3299" s="26">
        <f>+R3299*'COSTOS VARIOS'!$O$1</f>
        <v>28753.08</v>
      </c>
      <c r="O3299" s="26">
        <f>+R3299*'COSTOS VARIOS'!$O$2</f>
        <v>620.46120000000008</v>
      </c>
      <c r="P3299" s="26">
        <f>+R3299*'COSTOS VARIOS'!$O$3</f>
        <v>2269.98</v>
      </c>
      <c r="Q3299" s="26">
        <v>1</v>
      </c>
      <c r="R3299" s="26">
        <f t="shared" si="512"/>
        <v>151332</v>
      </c>
      <c r="S3299" s="25">
        <f t="shared" si="513"/>
        <v>267155.52120000002</v>
      </c>
      <c r="T3299" s="28">
        <f t="shared" si="514"/>
        <v>0.27229262743007832</v>
      </c>
      <c r="U3299" s="29">
        <f t="shared" si="515"/>
        <v>339900</v>
      </c>
      <c r="V3299" s="26">
        <f>+INDEX('LISTA DE PRECIOS EKM '!A:K,MATCH('Precios ML'!B3299,'LISTA DE PRECIOS EKM '!A:A,0),8)</f>
        <v>339900</v>
      </c>
      <c r="W3299" s="26">
        <f t="shared" si="516"/>
        <v>339900</v>
      </c>
      <c r="X3299" s="26">
        <f t="shared" si="517"/>
        <v>0</v>
      </c>
      <c r="Y3299" s="26"/>
      <c r="Z3299" s="26">
        <f t="shared" si="518"/>
        <v>339900</v>
      </c>
      <c r="AA3299" s="30">
        <f t="shared" si="519"/>
        <v>1.2460550313218617</v>
      </c>
    </row>
    <row r="3300" spans="1:27">
      <c r="A3300" s="20" t="s">
        <v>7926</v>
      </c>
      <c r="B3300" s="20" t="s">
        <v>7927</v>
      </c>
      <c r="C3300" s="25">
        <v>151332</v>
      </c>
      <c r="D3300" s="22">
        <v>85</v>
      </c>
      <c r="E3300" s="22">
        <v>49</v>
      </c>
      <c r="F3300" s="22">
        <v>40</v>
      </c>
      <c r="G3300" s="22">
        <v>16000</v>
      </c>
      <c r="H3300" s="22" t="s">
        <v>5088</v>
      </c>
      <c r="I3300" s="26">
        <f>+IF(H3300='COSTOS VARIOS'!$C$1,'COSTOS VARIOS'!$C$2*'Precios ML'!V3300,'COSTOS VARIOS'!$B$2*'Precios ML'!V3300)</f>
        <v>67980</v>
      </c>
      <c r="J3300" s="22">
        <v>0</v>
      </c>
      <c r="K3300" s="27">
        <f t="shared" si="510"/>
        <v>10.4125</v>
      </c>
      <c r="L3300" s="27">
        <f t="shared" si="511"/>
        <v>10.4125</v>
      </c>
      <c r="M3300" s="26">
        <f>(INDEX(pesos!A:B,MATCH(L3300,pesos!A:A,1),2))</f>
        <v>16200</v>
      </c>
      <c r="N3300" s="26">
        <f>+R3300*'COSTOS VARIOS'!$O$1</f>
        <v>28753.08</v>
      </c>
      <c r="O3300" s="26">
        <f>+R3300*'COSTOS VARIOS'!$O$2</f>
        <v>620.46120000000008</v>
      </c>
      <c r="P3300" s="26">
        <f>+R3300*'COSTOS VARIOS'!$O$3</f>
        <v>2269.98</v>
      </c>
      <c r="Q3300" s="26">
        <v>1</v>
      </c>
      <c r="R3300" s="26">
        <f t="shared" si="512"/>
        <v>151332</v>
      </c>
      <c r="S3300" s="25">
        <f t="shared" si="513"/>
        <v>267155.52120000002</v>
      </c>
      <c r="T3300" s="28">
        <f t="shared" si="514"/>
        <v>0.27229262743007832</v>
      </c>
      <c r="U3300" s="29">
        <f t="shared" si="515"/>
        <v>339900</v>
      </c>
      <c r="V3300" s="26">
        <f>+INDEX('LISTA DE PRECIOS EKM '!A:K,MATCH('Precios ML'!B3300,'LISTA DE PRECIOS EKM '!A:A,0),8)</f>
        <v>339900</v>
      </c>
      <c r="W3300" s="26">
        <f t="shared" si="516"/>
        <v>339900</v>
      </c>
      <c r="X3300" s="26">
        <f t="shared" si="517"/>
        <v>0</v>
      </c>
      <c r="Y3300" s="26"/>
      <c r="Z3300" s="26">
        <f t="shared" si="518"/>
        <v>339900</v>
      </c>
      <c r="AA3300" s="30">
        <f t="shared" si="519"/>
        <v>1.2460550313218617</v>
      </c>
    </row>
    <row r="3301" spans="1:27">
      <c r="A3301" s="20" t="s">
        <v>7928</v>
      </c>
      <c r="B3301" s="20" t="s">
        <v>7929</v>
      </c>
      <c r="C3301" s="25">
        <v>90000</v>
      </c>
      <c r="D3301" s="22">
        <v>85</v>
      </c>
      <c r="E3301" s="22">
        <v>49</v>
      </c>
      <c r="F3301" s="22">
        <v>40</v>
      </c>
      <c r="G3301" s="22">
        <v>16000</v>
      </c>
      <c r="H3301" s="22" t="s">
        <v>5088</v>
      </c>
      <c r="I3301" s="26">
        <f>+IF(H3301='COSTOS VARIOS'!$C$1,'COSTOS VARIOS'!$C$2*'Precios ML'!V3301,'COSTOS VARIOS'!$B$2*'Precios ML'!V3301)</f>
        <v>43980</v>
      </c>
      <c r="J3301" s="22">
        <v>0</v>
      </c>
      <c r="K3301" s="27">
        <f t="shared" si="510"/>
        <v>10.4125</v>
      </c>
      <c r="L3301" s="27">
        <f t="shared" si="511"/>
        <v>10.4125</v>
      </c>
      <c r="M3301" s="26">
        <f>(INDEX(pesos!A:B,MATCH(L3301,pesos!A:A,1),2))</f>
        <v>16200</v>
      </c>
      <c r="N3301" s="26">
        <f>+R3301*'COSTOS VARIOS'!$O$1</f>
        <v>17100</v>
      </c>
      <c r="O3301" s="26">
        <f>+R3301*'COSTOS VARIOS'!$O$2</f>
        <v>369.00000000000006</v>
      </c>
      <c r="P3301" s="26">
        <f>+R3301*'COSTOS VARIOS'!$O$3</f>
        <v>1350</v>
      </c>
      <c r="Q3301" s="26">
        <v>1</v>
      </c>
      <c r="R3301" s="26">
        <f t="shared" si="512"/>
        <v>90000</v>
      </c>
      <c r="S3301" s="25">
        <f t="shared" si="513"/>
        <v>168999</v>
      </c>
      <c r="T3301" s="28">
        <f t="shared" si="514"/>
        <v>0.3011911313084692</v>
      </c>
      <c r="U3301" s="29">
        <f t="shared" si="515"/>
        <v>219900</v>
      </c>
      <c r="V3301" s="26">
        <f>+INDEX('LISTA DE PRECIOS EKM '!A:K,MATCH('Precios ML'!B3301,'LISTA DE PRECIOS EKM '!A:A,0),8)</f>
        <v>219900</v>
      </c>
      <c r="W3301" s="26">
        <f t="shared" si="516"/>
        <v>219900</v>
      </c>
      <c r="X3301" s="26">
        <f t="shared" si="517"/>
        <v>0</v>
      </c>
      <c r="Y3301" s="26"/>
      <c r="Z3301" s="26">
        <f t="shared" si="518"/>
        <v>219900</v>
      </c>
      <c r="AA3301" s="30">
        <f t="shared" si="519"/>
        <v>1.4433333333333334</v>
      </c>
    </row>
    <row r="3302" spans="1:27">
      <c r="A3302" s="20" t="s">
        <v>7928</v>
      </c>
      <c r="B3302" s="20" t="s">
        <v>7929</v>
      </c>
      <c r="C3302" s="25">
        <v>90000</v>
      </c>
      <c r="D3302" s="22">
        <v>85</v>
      </c>
      <c r="E3302" s="22">
        <v>49</v>
      </c>
      <c r="F3302" s="22">
        <v>40</v>
      </c>
      <c r="G3302" s="22">
        <v>16000</v>
      </c>
      <c r="H3302" s="22" t="s">
        <v>5088</v>
      </c>
      <c r="I3302" s="26">
        <f>+IF(H3302='COSTOS VARIOS'!$C$1,'COSTOS VARIOS'!$C$2*'Precios ML'!V3302,'COSTOS VARIOS'!$B$2*'Precios ML'!V3302)</f>
        <v>43980</v>
      </c>
      <c r="J3302" s="22">
        <v>0</v>
      </c>
      <c r="K3302" s="27">
        <f t="shared" si="510"/>
        <v>10.4125</v>
      </c>
      <c r="L3302" s="27">
        <f t="shared" si="511"/>
        <v>10.4125</v>
      </c>
      <c r="M3302" s="26">
        <f>(INDEX(pesos!A:B,MATCH(L3302,pesos!A:A,1),2))</f>
        <v>16200</v>
      </c>
      <c r="N3302" s="26">
        <f>+R3302*'COSTOS VARIOS'!$O$1</f>
        <v>17100</v>
      </c>
      <c r="O3302" s="26">
        <f>+R3302*'COSTOS VARIOS'!$O$2</f>
        <v>369.00000000000006</v>
      </c>
      <c r="P3302" s="26">
        <f>+R3302*'COSTOS VARIOS'!$O$3</f>
        <v>1350</v>
      </c>
      <c r="Q3302" s="26">
        <v>1</v>
      </c>
      <c r="R3302" s="26">
        <f t="shared" si="512"/>
        <v>90000</v>
      </c>
      <c r="S3302" s="25">
        <f t="shared" si="513"/>
        <v>168999</v>
      </c>
      <c r="T3302" s="28">
        <f t="shared" si="514"/>
        <v>0.3011911313084692</v>
      </c>
      <c r="U3302" s="29">
        <f t="shared" si="515"/>
        <v>219900</v>
      </c>
      <c r="V3302" s="26">
        <f>+INDEX('LISTA DE PRECIOS EKM '!A:K,MATCH('Precios ML'!B3302,'LISTA DE PRECIOS EKM '!A:A,0),8)</f>
        <v>219900</v>
      </c>
      <c r="W3302" s="26">
        <f t="shared" si="516"/>
        <v>219900</v>
      </c>
      <c r="X3302" s="26">
        <f t="shared" si="517"/>
        <v>0</v>
      </c>
      <c r="Y3302" s="26"/>
      <c r="Z3302" s="26">
        <f t="shared" si="518"/>
        <v>219900</v>
      </c>
      <c r="AA3302" s="30">
        <f t="shared" si="519"/>
        <v>1.4433333333333334</v>
      </c>
    </row>
    <row r="3303" spans="1:27">
      <c r="A3303" s="20" t="s">
        <v>7930</v>
      </c>
      <c r="B3303" s="20" t="s">
        <v>7931</v>
      </c>
      <c r="C3303" s="25">
        <v>90000</v>
      </c>
      <c r="D3303" s="22">
        <v>85</v>
      </c>
      <c r="E3303" s="22">
        <v>49</v>
      </c>
      <c r="F3303" s="22">
        <v>40</v>
      </c>
      <c r="G3303" s="22">
        <v>16000</v>
      </c>
      <c r="H3303" s="22" t="s">
        <v>5088</v>
      </c>
      <c r="I3303" s="26">
        <f>+IF(H3303='COSTOS VARIOS'!$C$1,'COSTOS VARIOS'!$C$2*'Precios ML'!V3303,'COSTOS VARIOS'!$B$2*'Precios ML'!V3303)</f>
        <v>39980</v>
      </c>
      <c r="J3303" s="22">
        <v>0</v>
      </c>
      <c r="K3303" s="27">
        <f t="shared" si="510"/>
        <v>10.4125</v>
      </c>
      <c r="L3303" s="27">
        <f t="shared" si="511"/>
        <v>10.4125</v>
      </c>
      <c r="M3303" s="26">
        <f>(INDEX(pesos!A:B,MATCH(L3303,pesos!A:A,1),2))</f>
        <v>16200</v>
      </c>
      <c r="N3303" s="26">
        <f>+R3303*'COSTOS VARIOS'!$O$1</f>
        <v>17100</v>
      </c>
      <c r="O3303" s="26">
        <f>+R3303*'COSTOS VARIOS'!$O$2</f>
        <v>369.00000000000006</v>
      </c>
      <c r="P3303" s="26">
        <f>+R3303*'COSTOS VARIOS'!$O$3</f>
        <v>1350</v>
      </c>
      <c r="Q3303" s="26">
        <v>1</v>
      </c>
      <c r="R3303" s="26">
        <f t="shared" si="512"/>
        <v>90000</v>
      </c>
      <c r="S3303" s="25">
        <f t="shared" si="513"/>
        <v>164999</v>
      </c>
      <c r="T3303" s="28">
        <f t="shared" si="514"/>
        <v>0.21152249407572166</v>
      </c>
      <c r="U3303" s="29">
        <f t="shared" si="515"/>
        <v>199900</v>
      </c>
      <c r="V3303" s="26">
        <f>+INDEX('LISTA DE PRECIOS EKM '!A:K,MATCH('Precios ML'!B3303,'LISTA DE PRECIOS EKM '!A:A,0),8)</f>
        <v>199900</v>
      </c>
      <c r="W3303" s="26">
        <f t="shared" si="516"/>
        <v>199900</v>
      </c>
      <c r="X3303" s="26">
        <f t="shared" si="517"/>
        <v>0</v>
      </c>
      <c r="Y3303" s="26"/>
      <c r="Z3303" s="26">
        <f t="shared" si="518"/>
        <v>199900</v>
      </c>
      <c r="AA3303" s="30">
        <f t="shared" si="519"/>
        <v>1.221111111111111</v>
      </c>
    </row>
    <row r="3304" spans="1:27">
      <c r="A3304" s="20" t="s">
        <v>7930</v>
      </c>
      <c r="B3304" s="20" t="s">
        <v>7931</v>
      </c>
      <c r="C3304" s="25">
        <v>90000</v>
      </c>
      <c r="D3304" s="22">
        <v>85</v>
      </c>
      <c r="E3304" s="22">
        <v>49</v>
      </c>
      <c r="F3304" s="22">
        <v>40</v>
      </c>
      <c r="G3304" s="22">
        <v>16000</v>
      </c>
      <c r="H3304" s="22" t="s">
        <v>5088</v>
      </c>
      <c r="I3304" s="26">
        <f>+IF(H3304='COSTOS VARIOS'!$C$1,'COSTOS VARIOS'!$C$2*'Precios ML'!V3304,'COSTOS VARIOS'!$B$2*'Precios ML'!V3304)</f>
        <v>39980</v>
      </c>
      <c r="J3304" s="22">
        <v>0</v>
      </c>
      <c r="K3304" s="27">
        <f t="shared" si="510"/>
        <v>10.4125</v>
      </c>
      <c r="L3304" s="27">
        <f t="shared" si="511"/>
        <v>10.4125</v>
      </c>
      <c r="M3304" s="26">
        <f>(INDEX(pesos!A:B,MATCH(L3304,pesos!A:A,1),2))</f>
        <v>16200</v>
      </c>
      <c r="N3304" s="26">
        <f>+R3304*'COSTOS VARIOS'!$O$1</f>
        <v>17100</v>
      </c>
      <c r="O3304" s="26">
        <f>+R3304*'COSTOS VARIOS'!$O$2</f>
        <v>369.00000000000006</v>
      </c>
      <c r="P3304" s="26">
        <f>+R3304*'COSTOS VARIOS'!$O$3</f>
        <v>1350</v>
      </c>
      <c r="Q3304" s="26">
        <v>1</v>
      </c>
      <c r="R3304" s="26">
        <f t="shared" si="512"/>
        <v>90000</v>
      </c>
      <c r="S3304" s="25">
        <f t="shared" si="513"/>
        <v>164999</v>
      </c>
      <c r="T3304" s="28">
        <f t="shared" si="514"/>
        <v>0.21152249407572166</v>
      </c>
      <c r="U3304" s="29">
        <f t="shared" si="515"/>
        <v>199900</v>
      </c>
      <c r="V3304" s="26">
        <f>+INDEX('LISTA DE PRECIOS EKM '!A:K,MATCH('Precios ML'!B3304,'LISTA DE PRECIOS EKM '!A:A,0),8)</f>
        <v>199900</v>
      </c>
      <c r="W3304" s="26">
        <f t="shared" si="516"/>
        <v>199900</v>
      </c>
      <c r="X3304" s="26">
        <f t="shared" si="517"/>
        <v>0</v>
      </c>
      <c r="Y3304" s="26"/>
      <c r="Z3304" s="26">
        <f t="shared" si="518"/>
        <v>199900</v>
      </c>
      <c r="AA3304" s="30">
        <f t="shared" si="519"/>
        <v>1.221111111111111</v>
      </c>
    </row>
    <row r="3305" spans="1:27">
      <c r="A3305" s="20" t="s">
        <v>7932</v>
      </c>
      <c r="B3305" s="20" t="s">
        <v>7933</v>
      </c>
      <c r="C3305" s="25">
        <v>350000</v>
      </c>
      <c r="D3305" s="22">
        <v>85</v>
      </c>
      <c r="E3305" s="22">
        <v>49</v>
      </c>
      <c r="F3305" s="22">
        <v>40</v>
      </c>
      <c r="G3305" s="22">
        <v>16000</v>
      </c>
      <c r="H3305" s="22" t="s">
        <v>5088</v>
      </c>
      <c r="I3305" s="26">
        <f>+IF(H3305='COSTOS VARIOS'!$C$1,'COSTOS VARIOS'!$C$2*'Precios ML'!V3305,'COSTOS VARIOS'!$B$2*'Precios ML'!V3305)</f>
        <v>151980</v>
      </c>
      <c r="J3305" s="22">
        <v>0</v>
      </c>
      <c r="K3305" s="27">
        <f t="shared" si="510"/>
        <v>10.4125</v>
      </c>
      <c r="L3305" s="27">
        <f t="shared" si="511"/>
        <v>10.4125</v>
      </c>
      <c r="M3305" s="26">
        <f>(INDEX(pesos!A:B,MATCH(L3305,pesos!A:A,1),2))</f>
        <v>16200</v>
      </c>
      <c r="N3305" s="26">
        <f>+R3305*'COSTOS VARIOS'!$O$1</f>
        <v>66500</v>
      </c>
      <c r="O3305" s="26">
        <f>+R3305*'COSTOS VARIOS'!$O$2</f>
        <v>1435.0000000000002</v>
      </c>
      <c r="P3305" s="26">
        <f>+R3305*'COSTOS VARIOS'!$O$3</f>
        <v>5250</v>
      </c>
      <c r="Q3305" s="26">
        <v>1</v>
      </c>
      <c r="R3305" s="26">
        <f t="shared" si="512"/>
        <v>350000</v>
      </c>
      <c r="S3305" s="25">
        <f t="shared" si="513"/>
        <v>591365</v>
      </c>
      <c r="T3305" s="28">
        <f t="shared" si="514"/>
        <v>0.2849931937128507</v>
      </c>
      <c r="U3305" s="29">
        <f t="shared" si="515"/>
        <v>759900</v>
      </c>
      <c r="V3305" s="26">
        <f>+INDEX('LISTA DE PRECIOS EKM '!A:K,MATCH('Precios ML'!B3305,'LISTA DE PRECIOS EKM '!A:A,0),8)</f>
        <v>759900</v>
      </c>
      <c r="W3305" s="26">
        <f t="shared" si="516"/>
        <v>759900</v>
      </c>
      <c r="X3305" s="26">
        <f t="shared" si="517"/>
        <v>0</v>
      </c>
      <c r="Y3305" s="26"/>
      <c r="Z3305" s="26">
        <f t="shared" si="518"/>
        <v>759900</v>
      </c>
      <c r="AA3305" s="30">
        <f t="shared" si="519"/>
        <v>1.1711428571428573</v>
      </c>
    </row>
    <row r="3306" spans="1:27">
      <c r="A3306" s="20" t="s">
        <v>7932</v>
      </c>
      <c r="B3306" s="20" t="s">
        <v>7933</v>
      </c>
      <c r="C3306" s="25">
        <v>350000</v>
      </c>
      <c r="D3306" s="22">
        <v>85</v>
      </c>
      <c r="E3306" s="22">
        <v>49</v>
      </c>
      <c r="F3306" s="22">
        <v>40</v>
      </c>
      <c r="G3306" s="22">
        <v>16000</v>
      </c>
      <c r="H3306" s="22" t="s">
        <v>5088</v>
      </c>
      <c r="I3306" s="26">
        <f>+IF(H3306='COSTOS VARIOS'!$C$1,'COSTOS VARIOS'!$C$2*'Precios ML'!V3306,'COSTOS VARIOS'!$B$2*'Precios ML'!V3306)</f>
        <v>151980</v>
      </c>
      <c r="J3306" s="22">
        <v>0</v>
      </c>
      <c r="K3306" s="27">
        <f t="shared" si="510"/>
        <v>10.4125</v>
      </c>
      <c r="L3306" s="27">
        <f t="shared" si="511"/>
        <v>10.4125</v>
      </c>
      <c r="M3306" s="26">
        <f>(INDEX(pesos!A:B,MATCH(L3306,pesos!A:A,1),2))</f>
        <v>16200</v>
      </c>
      <c r="N3306" s="26">
        <f>+R3306*'COSTOS VARIOS'!$O$1</f>
        <v>66500</v>
      </c>
      <c r="O3306" s="26">
        <f>+R3306*'COSTOS VARIOS'!$O$2</f>
        <v>1435.0000000000002</v>
      </c>
      <c r="P3306" s="26">
        <f>+R3306*'COSTOS VARIOS'!$O$3</f>
        <v>5250</v>
      </c>
      <c r="Q3306" s="26">
        <v>1</v>
      </c>
      <c r="R3306" s="26">
        <f t="shared" si="512"/>
        <v>350000</v>
      </c>
      <c r="S3306" s="25">
        <f t="shared" si="513"/>
        <v>591365</v>
      </c>
      <c r="T3306" s="28">
        <f t="shared" si="514"/>
        <v>0.2849931937128507</v>
      </c>
      <c r="U3306" s="29">
        <f t="shared" si="515"/>
        <v>759900</v>
      </c>
      <c r="V3306" s="26">
        <f>+INDEX('LISTA DE PRECIOS EKM '!A:K,MATCH('Precios ML'!B3306,'LISTA DE PRECIOS EKM '!A:A,0),8)</f>
        <v>759900</v>
      </c>
      <c r="W3306" s="26">
        <f t="shared" si="516"/>
        <v>759900</v>
      </c>
      <c r="X3306" s="26">
        <f t="shared" si="517"/>
        <v>0</v>
      </c>
      <c r="Y3306" s="26"/>
      <c r="Z3306" s="26">
        <f t="shared" si="518"/>
        <v>759900</v>
      </c>
      <c r="AA3306" s="30">
        <f t="shared" si="519"/>
        <v>1.1711428571428573</v>
      </c>
    </row>
    <row r="3307" spans="1:27">
      <c r="A3307" s="20" t="s">
        <v>7934</v>
      </c>
      <c r="B3307" s="20" t="s">
        <v>7935</v>
      </c>
      <c r="C3307" s="25">
        <v>750000</v>
      </c>
      <c r="D3307" s="22">
        <v>85</v>
      </c>
      <c r="E3307" s="22">
        <v>49</v>
      </c>
      <c r="F3307" s="22">
        <v>40</v>
      </c>
      <c r="G3307" s="22">
        <v>16000</v>
      </c>
      <c r="H3307" s="22" t="s">
        <v>5088</v>
      </c>
      <c r="I3307" s="26">
        <f>+IF(H3307='COSTOS VARIOS'!$C$1,'COSTOS VARIOS'!$C$2*'Precios ML'!V3307,'COSTOS VARIOS'!$B$2*'Precios ML'!V3307)</f>
        <v>275980</v>
      </c>
      <c r="J3307" s="22">
        <v>0</v>
      </c>
      <c r="K3307" s="27">
        <f t="shared" si="510"/>
        <v>10.4125</v>
      </c>
      <c r="L3307" s="27">
        <f t="shared" si="511"/>
        <v>10.4125</v>
      </c>
      <c r="M3307" s="26">
        <f>(INDEX(pesos!A:B,MATCH(L3307,pesos!A:A,1),2))</f>
        <v>16200</v>
      </c>
      <c r="N3307" s="26">
        <f>+R3307*'COSTOS VARIOS'!$O$1</f>
        <v>142500</v>
      </c>
      <c r="O3307" s="26">
        <f>+R3307*'COSTOS VARIOS'!$O$2</f>
        <v>3075.0000000000005</v>
      </c>
      <c r="P3307" s="26">
        <f>+R3307*'COSTOS VARIOS'!$O$3</f>
        <v>11250</v>
      </c>
      <c r="Q3307" s="26">
        <v>1</v>
      </c>
      <c r="R3307" s="26">
        <f t="shared" si="512"/>
        <v>750000</v>
      </c>
      <c r="S3307" s="25">
        <f t="shared" si="513"/>
        <v>1199005</v>
      </c>
      <c r="T3307" s="28">
        <f t="shared" si="514"/>
        <v>0.15087093047985611</v>
      </c>
      <c r="U3307" s="29">
        <f t="shared" si="515"/>
        <v>1379900</v>
      </c>
      <c r="V3307" s="26">
        <f>+INDEX('LISTA DE PRECIOS EKM '!A:K,MATCH('Precios ML'!B3307,'LISTA DE PRECIOS EKM '!A:A,0),8)</f>
        <v>1379900</v>
      </c>
      <c r="W3307" s="26">
        <f t="shared" si="516"/>
        <v>1379900</v>
      </c>
      <c r="X3307" s="26">
        <f t="shared" si="517"/>
        <v>0</v>
      </c>
      <c r="Y3307" s="26"/>
      <c r="Z3307" s="26">
        <f t="shared" si="518"/>
        <v>1379900</v>
      </c>
      <c r="AA3307" s="30">
        <f t="shared" si="519"/>
        <v>0.83986666666666676</v>
      </c>
    </row>
    <row r="3308" spans="1:27">
      <c r="A3308" s="20" t="s">
        <v>7934</v>
      </c>
      <c r="B3308" s="20" t="s">
        <v>7935</v>
      </c>
      <c r="C3308" s="25">
        <v>750000</v>
      </c>
      <c r="D3308" s="22">
        <v>85</v>
      </c>
      <c r="E3308" s="22">
        <v>49</v>
      </c>
      <c r="F3308" s="22">
        <v>40</v>
      </c>
      <c r="G3308" s="22">
        <v>16000</v>
      </c>
      <c r="H3308" s="22" t="s">
        <v>5088</v>
      </c>
      <c r="I3308" s="26">
        <f>+IF(H3308='COSTOS VARIOS'!$C$1,'COSTOS VARIOS'!$C$2*'Precios ML'!V3308,'COSTOS VARIOS'!$B$2*'Precios ML'!V3308)</f>
        <v>275980</v>
      </c>
      <c r="J3308" s="22">
        <v>0</v>
      </c>
      <c r="K3308" s="27">
        <f t="shared" si="510"/>
        <v>10.4125</v>
      </c>
      <c r="L3308" s="27">
        <f t="shared" si="511"/>
        <v>10.4125</v>
      </c>
      <c r="M3308" s="26">
        <f>(INDEX(pesos!A:B,MATCH(L3308,pesos!A:A,1),2))</f>
        <v>16200</v>
      </c>
      <c r="N3308" s="26">
        <f>+R3308*'COSTOS VARIOS'!$O$1</f>
        <v>142500</v>
      </c>
      <c r="O3308" s="26">
        <f>+R3308*'COSTOS VARIOS'!$O$2</f>
        <v>3075.0000000000005</v>
      </c>
      <c r="P3308" s="26">
        <f>+R3308*'COSTOS VARIOS'!$O$3</f>
        <v>11250</v>
      </c>
      <c r="Q3308" s="26">
        <v>1</v>
      </c>
      <c r="R3308" s="26">
        <f t="shared" si="512"/>
        <v>750000</v>
      </c>
      <c r="S3308" s="25">
        <f t="shared" si="513"/>
        <v>1199005</v>
      </c>
      <c r="T3308" s="28">
        <f t="shared" si="514"/>
        <v>0.15087093047985611</v>
      </c>
      <c r="U3308" s="29">
        <f t="shared" si="515"/>
        <v>1379900</v>
      </c>
      <c r="V3308" s="26">
        <f>+INDEX('LISTA DE PRECIOS EKM '!A:K,MATCH('Precios ML'!B3308,'LISTA DE PRECIOS EKM '!A:A,0),8)</f>
        <v>1379900</v>
      </c>
      <c r="W3308" s="26">
        <f t="shared" si="516"/>
        <v>1379900</v>
      </c>
      <c r="X3308" s="26">
        <f t="shared" si="517"/>
        <v>0</v>
      </c>
      <c r="Y3308" s="26"/>
      <c r="Z3308" s="26">
        <f t="shared" si="518"/>
        <v>1379900</v>
      </c>
      <c r="AA3308" s="30">
        <f t="shared" si="519"/>
        <v>0.83986666666666676</v>
      </c>
    </row>
    <row r="3309" spans="1:27">
      <c r="A3309" s="20" t="s">
        <v>7936</v>
      </c>
      <c r="B3309" s="20" t="s">
        <v>7937</v>
      </c>
      <c r="C3309" s="25">
        <v>490000</v>
      </c>
      <c r="D3309" s="22">
        <v>85</v>
      </c>
      <c r="E3309" s="22">
        <v>49</v>
      </c>
      <c r="F3309" s="22">
        <v>40</v>
      </c>
      <c r="G3309" s="22">
        <v>16000</v>
      </c>
      <c r="H3309" s="22" t="s">
        <v>5088</v>
      </c>
      <c r="I3309" s="26">
        <f>+IF(H3309='COSTOS VARIOS'!$C$1,'COSTOS VARIOS'!$C$2*'Precios ML'!V3309,'COSTOS VARIOS'!$B$2*'Precios ML'!V3309)</f>
        <v>211980</v>
      </c>
      <c r="J3309" s="22">
        <v>0</v>
      </c>
      <c r="K3309" s="27">
        <f t="shared" si="510"/>
        <v>10.4125</v>
      </c>
      <c r="L3309" s="27">
        <f t="shared" si="511"/>
        <v>10.4125</v>
      </c>
      <c r="M3309" s="26">
        <f>(INDEX(pesos!A:B,MATCH(L3309,pesos!A:A,1),2))</f>
        <v>16200</v>
      </c>
      <c r="N3309" s="26">
        <f>+R3309*'COSTOS VARIOS'!$O$1</f>
        <v>93100</v>
      </c>
      <c r="O3309" s="26">
        <f>+R3309*'COSTOS VARIOS'!$O$2</f>
        <v>2009.0000000000002</v>
      </c>
      <c r="P3309" s="26">
        <f>+R3309*'COSTOS VARIOS'!$O$3</f>
        <v>7350</v>
      </c>
      <c r="Q3309" s="26">
        <v>1</v>
      </c>
      <c r="R3309" s="26">
        <f t="shared" si="512"/>
        <v>490000</v>
      </c>
      <c r="S3309" s="25">
        <f t="shared" si="513"/>
        <v>820639</v>
      </c>
      <c r="T3309" s="28">
        <f t="shared" si="514"/>
        <v>0.2915545081332962</v>
      </c>
      <c r="U3309" s="29">
        <f t="shared" si="515"/>
        <v>1059900</v>
      </c>
      <c r="V3309" s="26">
        <f>+INDEX('LISTA DE PRECIOS EKM '!A:K,MATCH('Precios ML'!B3309,'LISTA DE PRECIOS EKM '!A:A,0),8)</f>
        <v>1059900</v>
      </c>
      <c r="W3309" s="26">
        <f t="shared" si="516"/>
        <v>1059900</v>
      </c>
      <c r="X3309" s="26">
        <f t="shared" si="517"/>
        <v>0</v>
      </c>
      <c r="Y3309" s="26"/>
      <c r="Z3309" s="26">
        <f t="shared" si="518"/>
        <v>1059900</v>
      </c>
      <c r="AA3309" s="30">
        <f t="shared" si="519"/>
        <v>1.163061224489796</v>
      </c>
    </row>
    <row r="3310" spans="1:27">
      <c r="A3310" s="20" t="s">
        <v>7936</v>
      </c>
      <c r="B3310" s="20" t="s">
        <v>7937</v>
      </c>
      <c r="C3310" s="25">
        <v>490000</v>
      </c>
      <c r="D3310" s="22">
        <v>85</v>
      </c>
      <c r="E3310" s="22">
        <v>49</v>
      </c>
      <c r="F3310" s="22">
        <v>40</v>
      </c>
      <c r="G3310" s="22">
        <v>16000</v>
      </c>
      <c r="H3310" s="22" t="s">
        <v>5088</v>
      </c>
      <c r="I3310" s="26">
        <f>+IF(H3310='COSTOS VARIOS'!$C$1,'COSTOS VARIOS'!$C$2*'Precios ML'!V3310,'COSTOS VARIOS'!$B$2*'Precios ML'!V3310)</f>
        <v>211980</v>
      </c>
      <c r="J3310" s="22">
        <v>0</v>
      </c>
      <c r="K3310" s="27">
        <f t="shared" si="510"/>
        <v>10.4125</v>
      </c>
      <c r="L3310" s="27">
        <f t="shared" si="511"/>
        <v>10.4125</v>
      </c>
      <c r="M3310" s="26">
        <f>(INDEX(pesos!A:B,MATCH(L3310,pesos!A:A,1),2))</f>
        <v>16200</v>
      </c>
      <c r="N3310" s="26">
        <f>+R3310*'COSTOS VARIOS'!$O$1</f>
        <v>93100</v>
      </c>
      <c r="O3310" s="26">
        <f>+R3310*'COSTOS VARIOS'!$O$2</f>
        <v>2009.0000000000002</v>
      </c>
      <c r="P3310" s="26">
        <f>+R3310*'COSTOS VARIOS'!$O$3</f>
        <v>7350</v>
      </c>
      <c r="Q3310" s="26">
        <v>1</v>
      </c>
      <c r="R3310" s="26">
        <f t="shared" si="512"/>
        <v>490000</v>
      </c>
      <c r="S3310" s="25">
        <f t="shared" si="513"/>
        <v>820639</v>
      </c>
      <c r="T3310" s="28">
        <f t="shared" si="514"/>
        <v>0.2915545081332962</v>
      </c>
      <c r="U3310" s="29">
        <f t="shared" si="515"/>
        <v>1059900</v>
      </c>
      <c r="V3310" s="26">
        <f>+INDEX('LISTA DE PRECIOS EKM '!A:K,MATCH('Precios ML'!B3310,'LISTA DE PRECIOS EKM '!A:A,0),8)</f>
        <v>1059900</v>
      </c>
      <c r="W3310" s="26">
        <f t="shared" si="516"/>
        <v>1059900</v>
      </c>
      <c r="X3310" s="26">
        <f t="shared" si="517"/>
        <v>0</v>
      </c>
      <c r="Y3310" s="26"/>
      <c r="Z3310" s="26">
        <f t="shared" si="518"/>
        <v>1059900</v>
      </c>
      <c r="AA3310" s="30">
        <f t="shared" si="519"/>
        <v>1.163061224489796</v>
      </c>
    </row>
    <row r="3311" spans="1:27">
      <c r="A3311" s="20" t="s">
        <v>7938</v>
      </c>
      <c r="B3311" s="20" t="s">
        <v>7939</v>
      </c>
      <c r="C3311" s="25">
        <v>313673</v>
      </c>
      <c r="D3311" s="22">
        <v>85</v>
      </c>
      <c r="E3311" s="22">
        <v>49</v>
      </c>
      <c r="F3311" s="22">
        <v>40</v>
      </c>
      <c r="G3311" s="22">
        <v>16000</v>
      </c>
      <c r="H3311" s="22" t="s">
        <v>5088</v>
      </c>
      <c r="I3311" s="26">
        <f>+IF(H3311='COSTOS VARIOS'!$C$1,'COSTOS VARIOS'!$C$2*'Precios ML'!V3311,'COSTOS VARIOS'!$B$2*'Precios ML'!V3311)</f>
        <v>127980</v>
      </c>
      <c r="J3311" s="22">
        <v>0</v>
      </c>
      <c r="K3311" s="27">
        <f t="shared" si="510"/>
        <v>10.4125</v>
      </c>
      <c r="L3311" s="27">
        <f t="shared" si="511"/>
        <v>10.4125</v>
      </c>
      <c r="M3311" s="26">
        <f>(INDEX(pesos!A:B,MATCH(L3311,pesos!A:A,1),2))</f>
        <v>16200</v>
      </c>
      <c r="N3311" s="26">
        <f>+R3311*'COSTOS VARIOS'!$O$1</f>
        <v>59597.87</v>
      </c>
      <c r="O3311" s="26">
        <f>+R3311*'COSTOS VARIOS'!$O$2</f>
        <v>1286.0593000000001</v>
      </c>
      <c r="P3311" s="26">
        <f>+R3311*'COSTOS VARIOS'!$O$3</f>
        <v>4705.0950000000003</v>
      </c>
      <c r="Q3311" s="26">
        <v>1</v>
      </c>
      <c r="R3311" s="26">
        <f t="shared" si="512"/>
        <v>313673</v>
      </c>
      <c r="S3311" s="25">
        <f t="shared" si="513"/>
        <v>523442.02429999999</v>
      </c>
      <c r="T3311" s="28">
        <f t="shared" si="514"/>
        <v>0.22248495591415196</v>
      </c>
      <c r="U3311" s="29">
        <f t="shared" si="515"/>
        <v>639900</v>
      </c>
      <c r="V3311" s="26">
        <f>+INDEX('LISTA DE PRECIOS EKM '!A:K,MATCH('Precios ML'!B3311,'LISTA DE PRECIOS EKM '!A:A,0),8)</f>
        <v>639900</v>
      </c>
      <c r="W3311" s="26">
        <f t="shared" si="516"/>
        <v>639900</v>
      </c>
      <c r="X3311" s="26">
        <f t="shared" si="517"/>
        <v>0</v>
      </c>
      <c r="Y3311" s="26"/>
      <c r="Z3311" s="26">
        <f t="shared" si="518"/>
        <v>639900</v>
      </c>
      <c r="AA3311" s="30">
        <f t="shared" si="519"/>
        <v>1.0400225712764568</v>
      </c>
    </row>
    <row r="3312" spans="1:27">
      <c r="A3312" s="20" t="s">
        <v>7938</v>
      </c>
      <c r="B3312" s="20" t="s">
        <v>7939</v>
      </c>
      <c r="C3312" s="25">
        <v>313673</v>
      </c>
      <c r="D3312" s="22">
        <v>85</v>
      </c>
      <c r="E3312" s="22">
        <v>49</v>
      </c>
      <c r="F3312" s="22">
        <v>40</v>
      </c>
      <c r="G3312" s="22">
        <v>16000</v>
      </c>
      <c r="H3312" s="22" t="s">
        <v>5088</v>
      </c>
      <c r="I3312" s="26">
        <f>+IF(H3312='COSTOS VARIOS'!$C$1,'COSTOS VARIOS'!$C$2*'Precios ML'!V3312,'COSTOS VARIOS'!$B$2*'Precios ML'!V3312)</f>
        <v>127980</v>
      </c>
      <c r="J3312" s="22">
        <v>0</v>
      </c>
      <c r="K3312" s="27">
        <f t="shared" si="510"/>
        <v>10.4125</v>
      </c>
      <c r="L3312" s="27">
        <f t="shared" si="511"/>
        <v>10.4125</v>
      </c>
      <c r="M3312" s="26">
        <f>(INDEX(pesos!A:B,MATCH(L3312,pesos!A:A,1),2))</f>
        <v>16200</v>
      </c>
      <c r="N3312" s="26">
        <f>+R3312*'COSTOS VARIOS'!$O$1</f>
        <v>59597.87</v>
      </c>
      <c r="O3312" s="26">
        <f>+R3312*'COSTOS VARIOS'!$O$2</f>
        <v>1286.0593000000001</v>
      </c>
      <c r="P3312" s="26">
        <f>+R3312*'COSTOS VARIOS'!$O$3</f>
        <v>4705.0950000000003</v>
      </c>
      <c r="Q3312" s="26">
        <v>1</v>
      </c>
      <c r="R3312" s="26">
        <f t="shared" si="512"/>
        <v>313673</v>
      </c>
      <c r="S3312" s="25">
        <f t="shared" si="513"/>
        <v>523442.02429999999</v>
      </c>
      <c r="T3312" s="28">
        <f t="shared" si="514"/>
        <v>0.22248495591415196</v>
      </c>
      <c r="U3312" s="29">
        <f t="shared" si="515"/>
        <v>639900</v>
      </c>
      <c r="V3312" s="26">
        <f>+INDEX('LISTA DE PRECIOS EKM '!A:K,MATCH('Precios ML'!B3312,'LISTA DE PRECIOS EKM '!A:A,0),8)</f>
        <v>639900</v>
      </c>
      <c r="W3312" s="26">
        <f t="shared" si="516"/>
        <v>639900</v>
      </c>
      <c r="X3312" s="26">
        <f t="shared" si="517"/>
        <v>0</v>
      </c>
      <c r="Y3312" s="26"/>
      <c r="Z3312" s="26">
        <f t="shared" si="518"/>
        <v>639900</v>
      </c>
      <c r="AA3312" s="30">
        <f t="shared" si="519"/>
        <v>1.0400225712764568</v>
      </c>
    </row>
    <row r="3313" spans="1:27">
      <c r="A3313" s="20" t="s">
        <v>7940</v>
      </c>
      <c r="B3313" s="20" t="s">
        <v>7941</v>
      </c>
      <c r="C3313" s="25">
        <v>1300000</v>
      </c>
      <c r="D3313" s="22">
        <v>85</v>
      </c>
      <c r="E3313" s="22">
        <v>49</v>
      </c>
      <c r="F3313" s="22">
        <v>40</v>
      </c>
      <c r="G3313" s="22">
        <v>16000</v>
      </c>
      <c r="H3313" s="22" t="s">
        <v>5088</v>
      </c>
      <c r="I3313" s="26">
        <f>+IF(H3313='COSTOS VARIOS'!$C$1,'COSTOS VARIOS'!$C$2*'Precios ML'!V3313,'COSTOS VARIOS'!$B$2*'Precios ML'!V3313)</f>
        <v>557980</v>
      </c>
      <c r="J3313" s="22">
        <v>0</v>
      </c>
      <c r="K3313" s="27">
        <f t="shared" si="510"/>
        <v>10.4125</v>
      </c>
      <c r="L3313" s="27">
        <f t="shared" si="511"/>
        <v>10.4125</v>
      </c>
      <c r="M3313" s="26">
        <f>(INDEX(pesos!A:B,MATCH(L3313,pesos!A:A,1),2))</f>
        <v>16200</v>
      </c>
      <c r="N3313" s="26">
        <f>+R3313*'COSTOS VARIOS'!$O$1</f>
        <v>247000</v>
      </c>
      <c r="O3313" s="26">
        <f>+R3313*'COSTOS VARIOS'!$O$2</f>
        <v>5330</v>
      </c>
      <c r="P3313" s="26">
        <f>+R3313*'COSTOS VARIOS'!$O$3</f>
        <v>19500</v>
      </c>
      <c r="Q3313" s="26">
        <v>1</v>
      </c>
      <c r="R3313" s="26">
        <f t="shared" si="512"/>
        <v>1300000</v>
      </c>
      <c r="S3313" s="25">
        <f t="shared" si="513"/>
        <v>2146010</v>
      </c>
      <c r="T3313" s="28">
        <f t="shared" si="514"/>
        <v>0.3000405403516293</v>
      </c>
      <c r="U3313" s="29">
        <f t="shared" si="515"/>
        <v>2789900</v>
      </c>
      <c r="V3313" s="26">
        <f>+INDEX('LISTA DE PRECIOS EKM '!A:K,MATCH('Precios ML'!B3313,'LISTA DE PRECIOS EKM '!A:A,0),8)</f>
        <v>2789900</v>
      </c>
      <c r="W3313" s="26">
        <f t="shared" si="516"/>
        <v>2789900</v>
      </c>
      <c r="X3313" s="26">
        <f t="shared" si="517"/>
        <v>0</v>
      </c>
      <c r="Y3313" s="26"/>
      <c r="Z3313" s="26">
        <f t="shared" si="518"/>
        <v>2789900</v>
      </c>
      <c r="AA3313" s="30">
        <f t="shared" si="519"/>
        <v>1.1460769230769232</v>
      </c>
    </row>
    <row r="3314" spans="1:27">
      <c r="A3314" s="20" t="s">
        <v>7940</v>
      </c>
      <c r="B3314" s="20" t="s">
        <v>7941</v>
      </c>
      <c r="C3314" s="25">
        <v>1300000</v>
      </c>
      <c r="D3314" s="22">
        <v>85</v>
      </c>
      <c r="E3314" s="22">
        <v>49</v>
      </c>
      <c r="F3314" s="22">
        <v>40</v>
      </c>
      <c r="G3314" s="22">
        <v>16000</v>
      </c>
      <c r="H3314" s="22" t="s">
        <v>5088</v>
      </c>
      <c r="I3314" s="26">
        <f>+IF(H3314='COSTOS VARIOS'!$C$1,'COSTOS VARIOS'!$C$2*'Precios ML'!V3314,'COSTOS VARIOS'!$B$2*'Precios ML'!V3314)</f>
        <v>557980</v>
      </c>
      <c r="J3314" s="22">
        <v>0</v>
      </c>
      <c r="K3314" s="27">
        <f t="shared" si="510"/>
        <v>10.4125</v>
      </c>
      <c r="L3314" s="27">
        <f t="shared" si="511"/>
        <v>10.4125</v>
      </c>
      <c r="M3314" s="26">
        <f>(INDEX(pesos!A:B,MATCH(L3314,pesos!A:A,1),2))</f>
        <v>16200</v>
      </c>
      <c r="N3314" s="26">
        <f>+R3314*'COSTOS VARIOS'!$O$1</f>
        <v>247000</v>
      </c>
      <c r="O3314" s="26">
        <f>+R3314*'COSTOS VARIOS'!$O$2</f>
        <v>5330</v>
      </c>
      <c r="P3314" s="26">
        <f>+R3314*'COSTOS VARIOS'!$O$3</f>
        <v>19500</v>
      </c>
      <c r="Q3314" s="26">
        <v>1</v>
      </c>
      <c r="R3314" s="26">
        <f t="shared" si="512"/>
        <v>1300000</v>
      </c>
      <c r="S3314" s="25">
        <f t="shared" si="513"/>
        <v>2146010</v>
      </c>
      <c r="T3314" s="28">
        <f t="shared" si="514"/>
        <v>0.3000405403516293</v>
      </c>
      <c r="U3314" s="29">
        <f t="shared" si="515"/>
        <v>2789900</v>
      </c>
      <c r="V3314" s="26">
        <f>+INDEX('LISTA DE PRECIOS EKM '!A:K,MATCH('Precios ML'!B3314,'LISTA DE PRECIOS EKM '!A:A,0),8)</f>
        <v>2789900</v>
      </c>
      <c r="W3314" s="26">
        <f t="shared" si="516"/>
        <v>2789900</v>
      </c>
      <c r="X3314" s="26">
        <f t="shared" si="517"/>
        <v>0</v>
      </c>
      <c r="Y3314" s="26"/>
      <c r="Z3314" s="26">
        <f t="shared" si="518"/>
        <v>2789900</v>
      </c>
      <c r="AA3314" s="30">
        <f t="shared" si="519"/>
        <v>1.1460769230769232</v>
      </c>
    </row>
    <row r="3315" spans="1:27">
      <c r="A3315" s="20" t="s">
        <v>7942</v>
      </c>
      <c r="B3315" s="20" t="s">
        <v>7943</v>
      </c>
      <c r="C3315" s="25">
        <v>250000</v>
      </c>
      <c r="D3315" s="22">
        <v>85</v>
      </c>
      <c r="E3315" s="22">
        <v>49</v>
      </c>
      <c r="F3315" s="22">
        <v>40</v>
      </c>
      <c r="G3315" s="22">
        <v>16000</v>
      </c>
      <c r="H3315" s="22" t="s">
        <v>5088</v>
      </c>
      <c r="I3315" s="26">
        <f>+IF(H3315='COSTOS VARIOS'!$C$1,'COSTOS VARIOS'!$C$2*'Precios ML'!V3315,'COSTOS VARIOS'!$B$2*'Precios ML'!V3315)</f>
        <v>107980</v>
      </c>
      <c r="J3315" s="22">
        <v>0</v>
      </c>
      <c r="K3315" s="27">
        <f t="shared" si="510"/>
        <v>10.4125</v>
      </c>
      <c r="L3315" s="27">
        <f t="shared" si="511"/>
        <v>10.4125</v>
      </c>
      <c r="M3315" s="26">
        <f>(INDEX(pesos!A:B,MATCH(L3315,pesos!A:A,1),2))</f>
        <v>16200</v>
      </c>
      <c r="N3315" s="26">
        <f>+R3315*'COSTOS VARIOS'!$O$1</f>
        <v>47500</v>
      </c>
      <c r="O3315" s="26">
        <f>+R3315*'COSTOS VARIOS'!$O$2</f>
        <v>1025</v>
      </c>
      <c r="P3315" s="26">
        <f>+R3315*'COSTOS VARIOS'!$O$3</f>
        <v>3750</v>
      </c>
      <c r="Q3315" s="26">
        <v>1</v>
      </c>
      <c r="R3315" s="26">
        <f t="shared" si="512"/>
        <v>250000</v>
      </c>
      <c r="S3315" s="25">
        <f t="shared" si="513"/>
        <v>426455</v>
      </c>
      <c r="T3315" s="28">
        <f t="shared" si="514"/>
        <v>0.26601868895897574</v>
      </c>
      <c r="U3315" s="29">
        <f t="shared" si="515"/>
        <v>539900</v>
      </c>
      <c r="V3315" s="26">
        <f>+INDEX('LISTA DE PRECIOS EKM '!A:K,MATCH('Precios ML'!B3315,'LISTA DE PRECIOS EKM '!A:A,0),8)</f>
        <v>539900</v>
      </c>
      <c r="W3315" s="26">
        <f t="shared" si="516"/>
        <v>539900</v>
      </c>
      <c r="X3315" s="26">
        <f t="shared" si="517"/>
        <v>0</v>
      </c>
      <c r="Y3315" s="26"/>
      <c r="Z3315" s="26">
        <f t="shared" si="518"/>
        <v>539900</v>
      </c>
      <c r="AA3315" s="30">
        <f t="shared" si="519"/>
        <v>1.1596000000000002</v>
      </c>
    </row>
    <row r="3316" spans="1:27">
      <c r="A3316" s="20" t="s">
        <v>7942</v>
      </c>
      <c r="B3316" s="20" t="s">
        <v>7943</v>
      </c>
      <c r="C3316" s="25">
        <v>250000</v>
      </c>
      <c r="D3316" s="22">
        <v>85</v>
      </c>
      <c r="E3316" s="22">
        <v>49</v>
      </c>
      <c r="F3316" s="22">
        <v>40</v>
      </c>
      <c r="G3316" s="22">
        <v>16000</v>
      </c>
      <c r="H3316" s="22" t="s">
        <v>5088</v>
      </c>
      <c r="I3316" s="26">
        <f>+IF(H3316='COSTOS VARIOS'!$C$1,'COSTOS VARIOS'!$C$2*'Precios ML'!V3316,'COSTOS VARIOS'!$B$2*'Precios ML'!V3316)</f>
        <v>107980</v>
      </c>
      <c r="J3316" s="22">
        <v>0</v>
      </c>
      <c r="K3316" s="27">
        <f t="shared" si="510"/>
        <v>10.4125</v>
      </c>
      <c r="L3316" s="27">
        <f t="shared" si="511"/>
        <v>10.4125</v>
      </c>
      <c r="M3316" s="26">
        <f>(INDEX(pesos!A:B,MATCH(L3316,pesos!A:A,1),2))</f>
        <v>16200</v>
      </c>
      <c r="N3316" s="26">
        <f>+R3316*'COSTOS VARIOS'!$O$1</f>
        <v>47500</v>
      </c>
      <c r="O3316" s="26">
        <f>+R3316*'COSTOS VARIOS'!$O$2</f>
        <v>1025</v>
      </c>
      <c r="P3316" s="26">
        <f>+R3316*'COSTOS VARIOS'!$O$3</f>
        <v>3750</v>
      </c>
      <c r="Q3316" s="26">
        <v>1</v>
      </c>
      <c r="R3316" s="26">
        <f t="shared" si="512"/>
        <v>250000</v>
      </c>
      <c r="S3316" s="25">
        <f t="shared" si="513"/>
        <v>426455</v>
      </c>
      <c r="T3316" s="28">
        <f t="shared" si="514"/>
        <v>0.26601868895897574</v>
      </c>
      <c r="U3316" s="29">
        <f t="shared" si="515"/>
        <v>539900</v>
      </c>
      <c r="V3316" s="26">
        <f>+INDEX('LISTA DE PRECIOS EKM '!A:K,MATCH('Precios ML'!B3316,'LISTA DE PRECIOS EKM '!A:A,0),8)</f>
        <v>539900</v>
      </c>
      <c r="W3316" s="26">
        <f t="shared" si="516"/>
        <v>539900</v>
      </c>
      <c r="X3316" s="26">
        <f t="shared" si="517"/>
        <v>0</v>
      </c>
      <c r="Y3316" s="26"/>
      <c r="Z3316" s="26">
        <f t="shared" si="518"/>
        <v>539900</v>
      </c>
      <c r="AA3316" s="30">
        <f t="shared" si="519"/>
        <v>1.1596000000000002</v>
      </c>
    </row>
    <row r="3317" spans="1:27">
      <c r="A3317" s="20" t="s">
        <v>7944</v>
      </c>
      <c r="B3317" s="20" t="s">
        <v>7945</v>
      </c>
      <c r="C3317" s="25">
        <v>250000</v>
      </c>
      <c r="D3317" s="22">
        <v>85</v>
      </c>
      <c r="E3317" s="22">
        <v>49</v>
      </c>
      <c r="F3317" s="22">
        <v>40</v>
      </c>
      <c r="G3317" s="22">
        <v>16000</v>
      </c>
      <c r="H3317" s="22" t="s">
        <v>5088</v>
      </c>
      <c r="I3317" s="26">
        <f>+IF(H3317='COSTOS VARIOS'!$C$1,'COSTOS VARIOS'!$C$2*'Precios ML'!V3317,'COSTOS VARIOS'!$B$2*'Precios ML'!V3317)</f>
        <v>107980</v>
      </c>
      <c r="J3317" s="22">
        <v>0</v>
      </c>
      <c r="K3317" s="27">
        <f t="shared" si="510"/>
        <v>10.4125</v>
      </c>
      <c r="L3317" s="27">
        <f t="shared" si="511"/>
        <v>10.4125</v>
      </c>
      <c r="M3317" s="26">
        <f>(INDEX(pesos!A:B,MATCH(L3317,pesos!A:A,1),2))</f>
        <v>16200</v>
      </c>
      <c r="N3317" s="26">
        <f>+R3317*'COSTOS VARIOS'!$O$1</f>
        <v>47500</v>
      </c>
      <c r="O3317" s="26">
        <f>+R3317*'COSTOS VARIOS'!$O$2</f>
        <v>1025</v>
      </c>
      <c r="P3317" s="26">
        <f>+R3317*'COSTOS VARIOS'!$O$3</f>
        <v>3750</v>
      </c>
      <c r="Q3317" s="26">
        <v>1</v>
      </c>
      <c r="R3317" s="26">
        <f t="shared" si="512"/>
        <v>250000</v>
      </c>
      <c r="S3317" s="25">
        <f t="shared" si="513"/>
        <v>426455</v>
      </c>
      <c r="T3317" s="28">
        <f t="shared" si="514"/>
        <v>0.26601868895897574</v>
      </c>
      <c r="U3317" s="29">
        <f t="shared" si="515"/>
        <v>539900</v>
      </c>
      <c r="V3317" s="26">
        <f>+INDEX('LISTA DE PRECIOS EKM '!A:K,MATCH('Precios ML'!B3317,'LISTA DE PRECIOS EKM '!A:A,0),8)</f>
        <v>539900</v>
      </c>
      <c r="W3317" s="26">
        <f t="shared" si="516"/>
        <v>539900</v>
      </c>
      <c r="X3317" s="26">
        <f t="shared" si="517"/>
        <v>0</v>
      </c>
      <c r="Y3317" s="26"/>
      <c r="Z3317" s="26">
        <f t="shared" si="518"/>
        <v>539900</v>
      </c>
      <c r="AA3317" s="30">
        <f t="shared" si="519"/>
        <v>1.1596000000000002</v>
      </c>
    </row>
    <row r="3318" spans="1:27">
      <c r="A3318" s="20" t="s">
        <v>7944</v>
      </c>
      <c r="B3318" s="20" t="s">
        <v>7945</v>
      </c>
      <c r="C3318" s="25">
        <v>250000</v>
      </c>
      <c r="D3318" s="22">
        <v>85</v>
      </c>
      <c r="E3318" s="22">
        <v>49</v>
      </c>
      <c r="F3318" s="22">
        <v>40</v>
      </c>
      <c r="G3318" s="22">
        <v>16000</v>
      </c>
      <c r="H3318" s="22" t="s">
        <v>5088</v>
      </c>
      <c r="I3318" s="26">
        <f>+IF(H3318='COSTOS VARIOS'!$C$1,'COSTOS VARIOS'!$C$2*'Precios ML'!V3318,'COSTOS VARIOS'!$B$2*'Precios ML'!V3318)</f>
        <v>107980</v>
      </c>
      <c r="J3318" s="22">
        <v>0</v>
      </c>
      <c r="K3318" s="27">
        <f t="shared" si="510"/>
        <v>10.4125</v>
      </c>
      <c r="L3318" s="27">
        <f t="shared" si="511"/>
        <v>10.4125</v>
      </c>
      <c r="M3318" s="26">
        <f>(INDEX(pesos!A:B,MATCH(L3318,pesos!A:A,1),2))</f>
        <v>16200</v>
      </c>
      <c r="N3318" s="26">
        <f>+R3318*'COSTOS VARIOS'!$O$1</f>
        <v>47500</v>
      </c>
      <c r="O3318" s="26">
        <f>+R3318*'COSTOS VARIOS'!$O$2</f>
        <v>1025</v>
      </c>
      <c r="P3318" s="26">
        <f>+R3318*'COSTOS VARIOS'!$O$3</f>
        <v>3750</v>
      </c>
      <c r="Q3318" s="26">
        <v>1</v>
      </c>
      <c r="R3318" s="26">
        <f t="shared" si="512"/>
        <v>250000</v>
      </c>
      <c r="S3318" s="25">
        <f t="shared" si="513"/>
        <v>426455</v>
      </c>
      <c r="T3318" s="28">
        <f t="shared" si="514"/>
        <v>0.26601868895897574</v>
      </c>
      <c r="U3318" s="29">
        <f t="shared" si="515"/>
        <v>539900</v>
      </c>
      <c r="V3318" s="26">
        <f>+INDEX('LISTA DE PRECIOS EKM '!A:K,MATCH('Precios ML'!B3318,'LISTA DE PRECIOS EKM '!A:A,0),8)</f>
        <v>539900</v>
      </c>
      <c r="W3318" s="26">
        <f t="shared" si="516"/>
        <v>539900</v>
      </c>
      <c r="X3318" s="26">
        <f t="shared" si="517"/>
        <v>0</v>
      </c>
      <c r="Y3318" s="26"/>
      <c r="Z3318" s="26">
        <f t="shared" si="518"/>
        <v>539900</v>
      </c>
      <c r="AA3318" s="30">
        <f t="shared" si="519"/>
        <v>1.1596000000000002</v>
      </c>
    </row>
    <row r="3319" spans="1:27">
      <c r="A3319" s="20" t="s">
        <v>7946</v>
      </c>
      <c r="B3319" s="20" t="s">
        <v>7947</v>
      </c>
      <c r="C3319" s="25">
        <v>350000</v>
      </c>
      <c r="D3319" s="22">
        <v>85</v>
      </c>
      <c r="E3319" s="22">
        <v>49</v>
      </c>
      <c r="F3319" s="22">
        <v>40</v>
      </c>
      <c r="G3319" s="22">
        <v>16000</v>
      </c>
      <c r="H3319" s="22" t="s">
        <v>5088</v>
      </c>
      <c r="I3319" s="26">
        <f>+IF(H3319='COSTOS VARIOS'!$C$1,'COSTOS VARIOS'!$C$2*'Precios ML'!V3319,'COSTOS VARIOS'!$B$2*'Precios ML'!V3319)</f>
        <v>151980</v>
      </c>
      <c r="J3319" s="22">
        <v>0</v>
      </c>
      <c r="K3319" s="27">
        <f t="shared" si="510"/>
        <v>10.4125</v>
      </c>
      <c r="L3319" s="27">
        <f t="shared" si="511"/>
        <v>10.4125</v>
      </c>
      <c r="M3319" s="26">
        <f>(INDEX(pesos!A:B,MATCH(L3319,pesos!A:A,1),2))</f>
        <v>16200</v>
      </c>
      <c r="N3319" s="26">
        <f>+R3319*'COSTOS VARIOS'!$O$1</f>
        <v>66500</v>
      </c>
      <c r="O3319" s="26">
        <f>+R3319*'COSTOS VARIOS'!$O$2</f>
        <v>1435.0000000000002</v>
      </c>
      <c r="P3319" s="26">
        <f>+R3319*'COSTOS VARIOS'!$O$3</f>
        <v>5250</v>
      </c>
      <c r="Q3319" s="26">
        <v>1</v>
      </c>
      <c r="R3319" s="26">
        <f t="shared" si="512"/>
        <v>350000</v>
      </c>
      <c r="S3319" s="25">
        <f t="shared" si="513"/>
        <v>591365</v>
      </c>
      <c r="T3319" s="28">
        <f t="shared" si="514"/>
        <v>0.2849931937128507</v>
      </c>
      <c r="U3319" s="29">
        <f t="shared" si="515"/>
        <v>759900</v>
      </c>
      <c r="V3319" s="26">
        <f>+INDEX('LISTA DE PRECIOS EKM '!A:K,MATCH('Precios ML'!B3319,'LISTA DE PRECIOS EKM '!A:A,0),8)</f>
        <v>759900</v>
      </c>
      <c r="W3319" s="26">
        <f t="shared" si="516"/>
        <v>759900</v>
      </c>
      <c r="X3319" s="26">
        <f t="shared" si="517"/>
        <v>0</v>
      </c>
      <c r="Y3319" s="26"/>
      <c r="Z3319" s="26">
        <f t="shared" si="518"/>
        <v>759900</v>
      </c>
      <c r="AA3319" s="30">
        <f t="shared" si="519"/>
        <v>1.1711428571428573</v>
      </c>
    </row>
    <row r="3320" spans="1:27">
      <c r="A3320" s="20" t="s">
        <v>7946</v>
      </c>
      <c r="B3320" s="20" t="s">
        <v>7947</v>
      </c>
      <c r="C3320" s="25">
        <v>350000</v>
      </c>
      <c r="D3320" s="22">
        <v>85</v>
      </c>
      <c r="E3320" s="22">
        <v>49</v>
      </c>
      <c r="F3320" s="22">
        <v>40</v>
      </c>
      <c r="G3320" s="22">
        <v>16000</v>
      </c>
      <c r="H3320" s="22" t="s">
        <v>5088</v>
      </c>
      <c r="I3320" s="26">
        <f>+IF(H3320='COSTOS VARIOS'!$C$1,'COSTOS VARIOS'!$C$2*'Precios ML'!V3320,'COSTOS VARIOS'!$B$2*'Precios ML'!V3320)</f>
        <v>151980</v>
      </c>
      <c r="J3320" s="22">
        <v>0</v>
      </c>
      <c r="K3320" s="27">
        <f t="shared" si="510"/>
        <v>10.4125</v>
      </c>
      <c r="L3320" s="27">
        <f t="shared" si="511"/>
        <v>10.4125</v>
      </c>
      <c r="M3320" s="26">
        <f>(INDEX(pesos!A:B,MATCH(L3320,pesos!A:A,1),2))</f>
        <v>16200</v>
      </c>
      <c r="N3320" s="26">
        <f>+R3320*'COSTOS VARIOS'!$O$1</f>
        <v>66500</v>
      </c>
      <c r="O3320" s="26">
        <f>+R3320*'COSTOS VARIOS'!$O$2</f>
        <v>1435.0000000000002</v>
      </c>
      <c r="P3320" s="26">
        <f>+R3320*'COSTOS VARIOS'!$O$3</f>
        <v>5250</v>
      </c>
      <c r="Q3320" s="26">
        <v>1</v>
      </c>
      <c r="R3320" s="26">
        <f t="shared" si="512"/>
        <v>350000</v>
      </c>
      <c r="S3320" s="25">
        <f t="shared" si="513"/>
        <v>591365</v>
      </c>
      <c r="T3320" s="28">
        <f t="shared" si="514"/>
        <v>0.2849931937128507</v>
      </c>
      <c r="U3320" s="29">
        <f t="shared" si="515"/>
        <v>759900</v>
      </c>
      <c r="V3320" s="26">
        <f>+INDEX('LISTA DE PRECIOS EKM '!A:K,MATCH('Precios ML'!B3320,'LISTA DE PRECIOS EKM '!A:A,0),8)</f>
        <v>759900</v>
      </c>
      <c r="W3320" s="26">
        <f t="shared" si="516"/>
        <v>759900</v>
      </c>
      <c r="X3320" s="26">
        <f t="shared" si="517"/>
        <v>0</v>
      </c>
      <c r="Y3320" s="26"/>
      <c r="Z3320" s="26">
        <f t="shared" si="518"/>
        <v>759900</v>
      </c>
      <c r="AA3320" s="30">
        <f t="shared" si="519"/>
        <v>1.1711428571428573</v>
      </c>
    </row>
    <row r="3321" spans="1:27">
      <c r="A3321" s="20" t="s">
        <v>7948</v>
      </c>
      <c r="B3321" s="20" t="s">
        <v>7949</v>
      </c>
      <c r="C3321" s="25">
        <v>250000</v>
      </c>
      <c r="D3321" s="22">
        <v>85</v>
      </c>
      <c r="E3321" s="22">
        <v>49</v>
      </c>
      <c r="F3321" s="22">
        <v>40</v>
      </c>
      <c r="G3321" s="22">
        <v>16000</v>
      </c>
      <c r="H3321" s="22" t="s">
        <v>5088</v>
      </c>
      <c r="I3321" s="26">
        <f>+IF(H3321='COSTOS VARIOS'!$C$1,'COSTOS VARIOS'!$C$2*'Precios ML'!V3321,'COSTOS VARIOS'!$B$2*'Precios ML'!V3321)</f>
        <v>121980</v>
      </c>
      <c r="J3321" s="22">
        <v>0</v>
      </c>
      <c r="K3321" s="27">
        <f t="shared" si="510"/>
        <v>10.4125</v>
      </c>
      <c r="L3321" s="27">
        <f t="shared" si="511"/>
        <v>10.4125</v>
      </c>
      <c r="M3321" s="26">
        <f>(INDEX(pesos!A:B,MATCH(L3321,pesos!A:A,1),2))</f>
        <v>16200</v>
      </c>
      <c r="N3321" s="26">
        <f>+R3321*'COSTOS VARIOS'!$O$1</f>
        <v>47500</v>
      </c>
      <c r="O3321" s="26">
        <f>+R3321*'COSTOS VARIOS'!$O$2</f>
        <v>1025</v>
      </c>
      <c r="P3321" s="26">
        <f>+R3321*'COSTOS VARIOS'!$O$3</f>
        <v>3750</v>
      </c>
      <c r="Q3321" s="26">
        <v>1</v>
      </c>
      <c r="R3321" s="26">
        <f t="shared" si="512"/>
        <v>250000</v>
      </c>
      <c r="S3321" s="25">
        <f t="shared" si="513"/>
        <v>440455</v>
      </c>
      <c r="T3321" s="28">
        <f t="shared" si="514"/>
        <v>0.38470445334937731</v>
      </c>
      <c r="U3321" s="29">
        <f t="shared" si="515"/>
        <v>609900</v>
      </c>
      <c r="V3321" s="26">
        <f>+INDEX('LISTA DE PRECIOS EKM '!A:K,MATCH('Precios ML'!B3321,'LISTA DE PRECIOS EKM '!A:A,0),8)</f>
        <v>609900</v>
      </c>
      <c r="W3321" s="26">
        <f t="shared" si="516"/>
        <v>609900</v>
      </c>
      <c r="X3321" s="26">
        <f t="shared" si="517"/>
        <v>0</v>
      </c>
      <c r="Y3321" s="26"/>
      <c r="Z3321" s="26">
        <f t="shared" si="518"/>
        <v>609900</v>
      </c>
      <c r="AA3321" s="30">
        <f t="shared" si="519"/>
        <v>1.4396</v>
      </c>
    </row>
    <row r="3322" spans="1:27">
      <c r="A3322" s="20" t="s">
        <v>7948</v>
      </c>
      <c r="B3322" s="20" t="s">
        <v>7949</v>
      </c>
      <c r="C3322" s="25">
        <v>250000</v>
      </c>
      <c r="D3322" s="22">
        <v>85</v>
      </c>
      <c r="E3322" s="22">
        <v>49</v>
      </c>
      <c r="F3322" s="22">
        <v>40</v>
      </c>
      <c r="G3322" s="22">
        <v>16000</v>
      </c>
      <c r="H3322" s="22" t="s">
        <v>5088</v>
      </c>
      <c r="I3322" s="26">
        <f>+IF(H3322='COSTOS VARIOS'!$C$1,'COSTOS VARIOS'!$C$2*'Precios ML'!V3322,'COSTOS VARIOS'!$B$2*'Precios ML'!V3322)</f>
        <v>121980</v>
      </c>
      <c r="J3322" s="22">
        <v>0</v>
      </c>
      <c r="K3322" s="27">
        <f t="shared" si="510"/>
        <v>10.4125</v>
      </c>
      <c r="L3322" s="27">
        <f t="shared" si="511"/>
        <v>10.4125</v>
      </c>
      <c r="M3322" s="26">
        <f>(INDEX(pesos!A:B,MATCH(L3322,pesos!A:A,1),2))</f>
        <v>16200</v>
      </c>
      <c r="N3322" s="26">
        <f>+R3322*'COSTOS VARIOS'!$O$1</f>
        <v>47500</v>
      </c>
      <c r="O3322" s="26">
        <f>+R3322*'COSTOS VARIOS'!$O$2</f>
        <v>1025</v>
      </c>
      <c r="P3322" s="26">
        <f>+R3322*'COSTOS VARIOS'!$O$3</f>
        <v>3750</v>
      </c>
      <c r="Q3322" s="26">
        <v>1</v>
      </c>
      <c r="R3322" s="26">
        <f t="shared" si="512"/>
        <v>250000</v>
      </c>
      <c r="S3322" s="25">
        <f t="shared" si="513"/>
        <v>440455</v>
      </c>
      <c r="T3322" s="28">
        <f t="shared" si="514"/>
        <v>0.38470445334937731</v>
      </c>
      <c r="U3322" s="29">
        <f t="shared" si="515"/>
        <v>609900</v>
      </c>
      <c r="V3322" s="26">
        <f>+INDEX('LISTA DE PRECIOS EKM '!A:K,MATCH('Precios ML'!B3322,'LISTA DE PRECIOS EKM '!A:A,0),8)</f>
        <v>609900</v>
      </c>
      <c r="W3322" s="26">
        <f t="shared" si="516"/>
        <v>609900</v>
      </c>
      <c r="X3322" s="26">
        <f t="shared" si="517"/>
        <v>0</v>
      </c>
      <c r="Y3322" s="26"/>
      <c r="Z3322" s="26">
        <f t="shared" si="518"/>
        <v>609900</v>
      </c>
      <c r="AA3322" s="30">
        <f t="shared" si="519"/>
        <v>1.4396</v>
      </c>
    </row>
    <row r="3323" spans="1:27">
      <c r="A3323" s="20" t="s">
        <v>7950</v>
      </c>
      <c r="B3323" s="20" t="s">
        <v>7951</v>
      </c>
      <c r="C3323" s="25">
        <v>590000</v>
      </c>
      <c r="D3323" s="22">
        <v>85</v>
      </c>
      <c r="E3323" s="22">
        <v>49</v>
      </c>
      <c r="F3323" s="22">
        <v>40</v>
      </c>
      <c r="G3323" s="22">
        <v>16000</v>
      </c>
      <c r="H3323" s="22" t="s">
        <v>5088</v>
      </c>
      <c r="I3323" s="26">
        <f>+IF(H3323='COSTOS VARIOS'!$C$1,'COSTOS VARIOS'!$C$2*'Precios ML'!V3323,'COSTOS VARIOS'!$B$2*'Precios ML'!V3323)</f>
        <v>223980</v>
      </c>
      <c r="J3323" s="22">
        <v>0</v>
      </c>
      <c r="K3323" s="27">
        <f t="shared" si="510"/>
        <v>10.4125</v>
      </c>
      <c r="L3323" s="27">
        <f t="shared" si="511"/>
        <v>10.4125</v>
      </c>
      <c r="M3323" s="26">
        <f>(INDEX(pesos!A:B,MATCH(L3323,pesos!A:A,1),2))</f>
        <v>16200</v>
      </c>
      <c r="N3323" s="26">
        <f>+R3323*'COSTOS VARIOS'!$O$1</f>
        <v>112100</v>
      </c>
      <c r="O3323" s="26">
        <f>+R3323*'COSTOS VARIOS'!$O$2</f>
        <v>2419</v>
      </c>
      <c r="P3323" s="26">
        <f>+R3323*'COSTOS VARIOS'!$O$3</f>
        <v>8850</v>
      </c>
      <c r="Q3323" s="26">
        <v>1</v>
      </c>
      <c r="R3323" s="26">
        <f t="shared" si="512"/>
        <v>590000</v>
      </c>
      <c r="S3323" s="25">
        <f t="shared" si="513"/>
        <v>953549</v>
      </c>
      <c r="T3323" s="28">
        <f t="shared" si="514"/>
        <v>0.17445459016788867</v>
      </c>
      <c r="U3323" s="29">
        <f t="shared" si="515"/>
        <v>1119900</v>
      </c>
      <c r="V3323" s="26">
        <f>+INDEX('LISTA DE PRECIOS EKM '!A:K,MATCH('Precios ML'!B3323,'LISTA DE PRECIOS EKM '!A:A,0),8)</f>
        <v>1119900</v>
      </c>
      <c r="W3323" s="26">
        <f t="shared" si="516"/>
        <v>1119900</v>
      </c>
      <c r="X3323" s="26">
        <f t="shared" si="517"/>
        <v>0</v>
      </c>
      <c r="Y3323" s="26"/>
      <c r="Z3323" s="26">
        <f t="shared" si="518"/>
        <v>1119900</v>
      </c>
      <c r="AA3323" s="30">
        <f t="shared" si="519"/>
        <v>0.89813559322033898</v>
      </c>
    </row>
    <row r="3324" spans="1:27">
      <c r="A3324" s="20" t="s">
        <v>7950</v>
      </c>
      <c r="B3324" s="20" t="s">
        <v>7951</v>
      </c>
      <c r="C3324" s="25">
        <v>590000</v>
      </c>
      <c r="D3324" s="22">
        <v>85</v>
      </c>
      <c r="E3324" s="22">
        <v>49</v>
      </c>
      <c r="F3324" s="22">
        <v>40</v>
      </c>
      <c r="G3324" s="22">
        <v>16000</v>
      </c>
      <c r="H3324" s="22" t="s">
        <v>5088</v>
      </c>
      <c r="I3324" s="26">
        <f>+IF(H3324='COSTOS VARIOS'!$C$1,'COSTOS VARIOS'!$C$2*'Precios ML'!V3324,'COSTOS VARIOS'!$B$2*'Precios ML'!V3324)</f>
        <v>223980</v>
      </c>
      <c r="J3324" s="22">
        <v>0</v>
      </c>
      <c r="K3324" s="27">
        <f t="shared" si="510"/>
        <v>10.4125</v>
      </c>
      <c r="L3324" s="27">
        <f t="shared" si="511"/>
        <v>10.4125</v>
      </c>
      <c r="M3324" s="26">
        <f>(INDEX(pesos!A:B,MATCH(L3324,pesos!A:A,1),2))</f>
        <v>16200</v>
      </c>
      <c r="N3324" s="26">
        <f>+R3324*'COSTOS VARIOS'!$O$1</f>
        <v>112100</v>
      </c>
      <c r="O3324" s="26">
        <f>+R3324*'COSTOS VARIOS'!$O$2</f>
        <v>2419</v>
      </c>
      <c r="P3324" s="26">
        <f>+R3324*'COSTOS VARIOS'!$O$3</f>
        <v>8850</v>
      </c>
      <c r="Q3324" s="26">
        <v>1</v>
      </c>
      <c r="R3324" s="26">
        <f t="shared" si="512"/>
        <v>590000</v>
      </c>
      <c r="S3324" s="25">
        <f t="shared" si="513"/>
        <v>953549</v>
      </c>
      <c r="T3324" s="28">
        <f t="shared" si="514"/>
        <v>0.17445459016788867</v>
      </c>
      <c r="U3324" s="29">
        <f t="shared" si="515"/>
        <v>1119900</v>
      </c>
      <c r="V3324" s="26">
        <f>+INDEX('LISTA DE PRECIOS EKM '!A:K,MATCH('Precios ML'!B3324,'LISTA DE PRECIOS EKM '!A:A,0),8)</f>
        <v>1119900</v>
      </c>
      <c r="W3324" s="26">
        <f t="shared" si="516"/>
        <v>1119900</v>
      </c>
      <c r="X3324" s="26">
        <f t="shared" si="517"/>
        <v>0</v>
      </c>
      <c r="Y3324" s="26"/>
      <c r="Z3324" s="26">
        <f t="shared" si="518"/>
        <v>1119900</v>
      </c>
      <c r="AA3324" s="30">
        <f t="shared" si="519"/>
        <v>0.89813559322033898</v>
      </c>
    </row>
    <row r="3325" spans="1:27">
      <c r="A3325" s="20" t="s">
        <v>7952</v>
      </c>
      <c r="B3325" s="20" t="s">
        <v>7953</v>
      </c>
      <c r="C3325" s="25">
        <v>499396</v>
      </c>
      <c r="D3325" s="22">
        <v>85</v>
      </c>
      <c r="E3325" s="22">
        <v>49</v>
      </c>
      <c r="F3325" s="22">
        <v>40</v>
      </c>
      <c r="G3325" s="22">
        <v>16000</v>
      </c>
      <c r="H3325" s="22" t="s">
        <v>5088</v>
      </c>
      <c r="I3325" s="26">
        <f>+IF(H3325='COSTOS VARIOS'!$C$1,'COSTOS VARIOS'!$C$2*'Precios ML'!V3325,'COSTOS VARIOS'!$B$2*'Precios ML'!V3325)</f>
        <v>215980</v>
      </c>
      <c r="J3325" s="22">
        <v>0</v>
      </c>
      <c r="K3325" s="27">
        <f t="shared" si="510"/>
        <v>10.4125</v>
      </c>
      <c r="L3325" s="27">
        <f t="shared" si="511"/>
        <v>10.4125</v>
      </c>
      <c r="M3325" s="26">
        <f>(INDEX(pesos!A:B,MATCH(L3325,pesos!A:A,1),2))</f>
        <v>16200</v>
      </c>
      <c r="N3325" s="26">
        <f>+R3325*'COSTOS VARIOS'!$O$1</f>
        <v>94885.24</v>
      </c>
      <c r="O3325" s="26">
        <f>+R3325*'COSTOS VARIOS'!$O$2</f>
        <v>2047.5236000000002</v>
      </c>
      <c r="P3325" s="26">
        <f>+R3325*'COSTOS VARIOS'!$O$3</f>
        <v>7490.94</v>
      </c>
      <c r="Q3325" s="26">
        <v>1</v>
      </c>
      <c r="R3325" s="26">
        <f t="shared" si="512"/>
        <v>499396</v>
      </c>
      <c r="S3325" s="25">
        <f t="shared" si="513"/>
        <v>835999.70360000001</v>
      </c>
      <c r="T3325" s="28">
        <f t="shared" si="514"/>
        <v>0.29174686946623463</v>
      </c>
      <c r="U3325" s="29">
        <f t="shared" si="515"/>
        <v>1079900</v>
      </c>
      <c r="V3325" s="26">
        <f>+INDEX('LISTA DE PRECIOS EKM '!A:K,MATCH('Precios ML'!B3325,'LISTA DE PRECIOS EKM '!A:A,0),8)</f>
        <v>1079900</v>
      </c>
      <c r="W3325" s="26">
        <f t="shared" si="516"/>
        <v>1079900</v>
      </c>
      <c r="X3325" s="26">
        <f t="shared" si="517"/>
        <v>0</v>
      </c>
      <c r="Y3325" s="26"/>
      <c r="Z3325" s="26">
        <f t="shared" si="518"/>
        <v>1079900</v>
      </c>
      <c r="AA3325" s="30">
        <f t="shared" si="519"/>
        <v>1.1624121939302676</v>
      </c>
    </row>
    <row r="3326" spans="1:27">
      <c r="A3326" s="20" t="s">
        <v>7952</v>
      </c>
      <c r="B3326" s="20" t="s">
        <v>7953</v>
      </c>
      <c r="C3326" s="25">
        <v>499396</v>
      </c>
      <c r="D3326" s="22">
        <v>85</v>
      </c>
      <c r="E3326" s="22">
        <v>49</v>
      </c>
      <c r="F3326" s="22">
        <v>40</v>
      </c>
      <c r="G3326" s="22">
        <v>16000</v>
      </c>
      <c r="H3326" s="22" t="s">
        <v>5088</v>
      </c>
      <c r="I3326" s="26">
        <f>+IF(H3326='COSTOS VARIOS'!$C$1,'COSTOS VARIOS'!$C$2*'Precios ML'!V3326,'COSTOS VARIOS'!$B$2*'Precios ML'!V3326)</f>
        <v>215980</v>
      </c>
      <c r="J3326" s="22">
        <v>0</v>
      </c>
      <c r="K3326" s="27">
        <f t="shared" si="510"/>
        <v>10.4125</v>
      </c>
      <c r="L3326" s="27">
        <f t="shared" si="511"/>
        <v>10.4125</v>
      </c>
      <c r="M3326" s="26">
        <f>(INDEX(pesos!A:B,MATCH(L3326,pesos!A:A,1),2))</f>
        <v>16200</v>
      </c>
      <c r="N3326" s="26">
        <f>+R3326*'COSTOS VARIOS'!$O$1</f>
        <v>94885.24</v>
      </c>
      <c r="O3326" s="26">
        <f>+R3326*'COSTOS VARIOS'!$O$2</f>
        <v>2047.5236000000002</v>
      </c>
      <c r="P3326" s="26">
        <f>+R3326*'COSTOS VARIOS'!$O$3</f>
        <v>7490.94</v>
      </c>
      <c r="Q3326" s="26">
        <v>1</v>
      </c>
      <c r="R3326" s="26">
        <f t="shared" si="512"/>
        <v>499396</v>
      </c>
      <c r="S3326" s="25">
        <f t="shared" si="513"/>
        <v>835999.70360000001</v>
      </c>
      <c r="T3326" s="28">
        <f t="shared" si="514"/>
        <v>0.29174686946623463</v>
      </c>
      <c r="U3326" s="29">
        <f t="shared" si="515"/>
        <v>1079900</v>
      </c>
      <c r="V3326" s="26">
        <f>+INDEX('LISTA DE PRECIOS EKM '!A:K,MATCH('Precios ML'!B3326,'LISTA DE PRECIOS EKM '!A:A,0),8)</f>
        <v>1079900</v>
      </c>
      <c r="W3326" s="26">
        <f t="shared" si="516"/>
        <v>1079900</v>
      </c>
      <c r="X3326" s="26">
        <f t="shared" si="517"/>
        <v>0</v>
      </c>
      <c r="Y3326" s="26"/>
      <c r="Z3326" s="26">
        <f t="shared" si="518"/>
        <v>1079900</v>
      </c>
      <c r="AA3326" s="30">
        <f t="shared" si="519"/>
        <v>1.1624121939302676</v>
      </c>
    </row>
    <row r="3327" spans="1:27">
      <c r="A3327" s="20" t="s">
        <v>7954</v>
      </c>
      <c r="B3327" s="20" t="s">
        <v>7955</v>
      </c>
      <c r="C3327" s="25">
        <v>0</v>
      </c>
      <c r="D3327" s="22">
        <v>85</v>
      </c>
      <c r="E3327" s="22">
        <v>49</v>
      </c>
      <c r="F3327" s="22">
        <v>40</v>
      </c>
      <c r="G3327" s="22">
        <v>16000</v>
      </c>
      <c r="H3327" s="22" t="s">
        <v>5088</v>
      </c>
      <c r="I3327" s="26" t="e">
        <f>+IF(H3327='COSTOS VARIOS'!$C$1,'COSTOS VARIOS'!$C$2*'Precios ML'!V3327,'COSTOS VARIOS'!$B$2*'Precios ML'!V3327)</f>
        <v>#N/A</v>
      </c>
      <c r="J3327" s="22">
        <v>0</v>
      </c>
      <c r="K3327" s="27">
        <f t="shared" si="510"/>
        <v>10.4125</v>
      </c>
      <c r="L3327" s="27">
        <f t="shared" si="511"/>
        <v>10.4125</v>
      </c>
      <c r="M3327" s="26">
        <f>(INDEX(pesos!A:B,MATCH(L3327,pesos!A:A,1),2))</f>
        <v>16200</v>
      </c>
      <c r="N3327" s="26">
        <f>+R3327*'COSTOS VARIOS'!$O$1</f>
        <v>0</v>
      </c>
      <c r="O3327" s="26">
        <f>+R3327*'COSTOS VARIOS'!$O$2</f>
        <v>0</v>
      </c>
      <c r="P3327" s="26">
        <f>+R3327*'COSTOS VARIOS'!$O$3</f>
        <v>0</v>
      </c>
      <c r="Q3327" s="26">
        <v>1</v>
      </c>
      <c r="R3327" s="26">
        <f t="shared" si="512"/>
        <v>0</v>
      </c>
      <c r="S3327" s="25" t="e">
        <f t="shared" si="513"/>
        <v>#N/A</v>
      </c>
      <c r="T3327" s="28" t="e">
        <f t="shared" si="514"/>
        <v>#N/A</v>
      </c>
      <c r="U3327" s="29" t="e">
        <f t="shared" si="515"/>
        <v>#N/A</v>
      </c>
      <c r="V3327" s="26" t="e">
        <f>+INDEX('LISTA DE PRECIOS EKM '!A:K,MATCH('Precios ML'!B3327,'LISTA DE PRECIOS EKM '!A:A,0),8)</f>
        <v>#N/A</v>
      </c>
      <c r="W3327" s="26" t="e">
        <f t="shared" si="516"/>
        <v>#N/A</v>
      </c>
      <c r="X3327" s="26" t="e">
        <f t="shared" si="517"/>
        <v>#N/A</v>
      </c>
      <c r="Y3327" s="26"/>
      <c r="Z3327" s="26" t="e">
        <f t="shared" si="518"/>
        <v>#N/A</v>
      </c>
      <c r="AA3327" s="30" t="e">
        <f t="shared" si="519"/>
        <v>#N/A</v>
      </c>
    </row>
    <row r="3328" spans="1:27">
      <c r="A3328" s="20" t="s">
        <v>7954</v>
      </c>
      <c r="B3328" s="20" t="s">
        <v>7955</v>
      </c>
      <c r="C3328" s="25">
        <v>0</v>
      </c>
      <c r="D3328" s="22">
        <v>85</v>
      </c>
      <c r="E3328" s="22">
        <v>49</v>
      </c>
      <c r="F3328" s="22">
        <v>40</v>
      </c>
      <c r="G3328" s="22">
        <v>16000</v>
      </c>
      <c r="H3328" s="22" t="s">
        <v>5088</v>
      </c>
      <c r="I3328" s="26" t="e">
        <f>+IF(H3328='COSTOS VARIOS'!$C$1,'COSTOS VARIOS'!$C$2*'Precios ML'!V3328,'COSTOS VARIOS'!$B$2*'Precios ML'!V3328)</f>
        <v>#N/A</v>
      </c>
      <c r="J3328" s="22">
        <v>0</v>
      </c>
      <c r="K3328" s="27">
        <f t="shared" si="510"/>
        <v>10.4125</v>
      </c>
      <c r="L3328" s="27">
        <f t="shared" si="511"/>
        <v>10.4125</v>
      </c>
      <c r="M3328" s="26">
        <f>(INDEX(pesos!A:B,MATCH(L3328,pesos!A:A,1),2))</f>
        <v>16200</v>
      </c>
      <c r="N3328" s="26">
        <f>+R3328*'COSTOS VARIOS'!$O$1</f>
        <v>0</v>
      </c>
      <c r="O3328" s="26">
        <f>+R3328*'COSTOS VARIOS'!$O$2</f>
        <v>0</v>
      </c>
      <c r="P3328" s="26">
        <f>+R3328*'COSTOS VARIOS'!$O$3</f>
        <v>0</v>
      </c>
      <c r="Q3328" s="26">
        <v>1</v>
      </c>
      <c r="R3328" s="26">
        <f t="shared" si="512"/>
        <v>0</v>
      </c>
      <c r="S3328" s="25" t="e">
        <f t="shared" si="513"/>
        <v>#N/A</v>
      </c>
      <c r="T3328" s="28" t="e">
        <f t="shared" si="514"/>
        <v>#N/A</v>
      </c>
      <c r="U3328" s="29" t="e">
        <f t="shared" si="515"/>
        <v>#N/A</v>
      </c>
      <c r="V3328" s="26" t="e">
        <f>+INDEX('LISTA DE PRECIOS EKM '!A:K,MATCH('Precios ML'!B3328,'LISTA DE PRECIOS EKM '!A:A,0),8)</f>
        <v>#N/A</v>
      </c>
      <c r="W3328" s="26" t="e">
        <f t="shared" si="516"/>
        <v>#N/A</v>
      </c>
      <c r="X3328" s="26" t="e">
        <f t="shared" si="517"/>
        <v>#N/A</v>
      </c>
      <c r="Y3328" s="26"/>
      <c r="Z3328" s="26" t="e">
        <f t="shared" si="518"/>
        <v>#N/A</v>
      </c>
      <c r="AA3328" s="30" t="e">
        <f t="shared" si="519"/>
        <v>#N/A</v>
      </c>
    </row>
    <row r="3329" spans="1:27">
      <c r="A3329" s="20" t="s">
        <v>7956</v>
      </c>
      <c r="B3329" s="20" t="s">
        <v>7957</v>
      </c>
      <c r="C3329" s="25">
        <v>0</v>
      </c>
      <c r="D3329" s="22">
        <v>85</v>
      </c>
      <c r="E3329" s="22">
        <v>49</v>
      </c>
      <c r="F3329" s="22">
        <v>40</v>
      </c>
      <c r="G3329" s="22">
        <v>16000</v>
      </c>
      <c r="H3329" s="22" t="s">
        <v>5088</v>
      </c>
      <c r="I3329" s="26" t="e">
        <f>+IF(H3329='COSTOS VARIOS'!$C$1,'COSTOS VARIOS'!$C$2*'Precios ML'!V3329,'COSTOS VARIOS'!$B$2*'Precios ML'!V3329)</f>
        <v>#N/A</v>
      </c>
      <c r="J3329" s="22">
        <v>0</v>
      </c>
      <c r="K3329" s="27">
        <f t="shared" si="510"/>
        <v>10.4125</v>
      </c>
      <c r="L3329" s="27">
        <f t="shared" si="511"/>
        <v>10.4125</v>
      </c>
      <c r="M3329" s="26">
        <f>(INDEX(pesos!A:B,MATCH(L3329,pesos!A:A,1),2))</f>
        <v>16200</v>
      </c>
      <c r="N3329" s="26">
        <f>+R3329*'COSTOS VARIOS'!$O$1</f>
        <v>0</v>
      </c>
      <c r="O3329" s="26">
        <f>+R3329*'COSTOS VARIOS'!$O$2</f>
        <v>0</v>
      </c>
      <c r="P3329" s="26">
        <f>+R3329*'COSTOS VARIOS'!$O$3</f>
        <v>0</v>
      </c>
      <c r="Q3329" s="26">
        <v>1</v>
      </c>
      <c r="R3329" s="26">
        <f t="shared" si="512"/>
        <v>0</v>
      </c>
      <c r="S3329" s="25" t="e">
        <f t="shared" si="513"/>
        <v>#N/A</v>
      </c>
      <c r="T3329" s="28" t="e">
        <f t="shared" si="514"/>
        <v>#N/A</v>
      </c>
      <c r="U3329" s="29" t="e">
        <f t="shared" si="515"/>
        <v>#N/A</v>
      </c>
      <c r="V3329" s="26" t="e">
        <f>+INDEX('LISTA DE PRECIOS EKM '!A:K,MATCH('Precios ML'!B3329,'LISTA DE PRECIOS EKM '!A:A,0),8)</f>
        <v>#N/A</v>
      </c>
      <c r="W3329" s="26" t="e">
        <f t="shared" si="516"/>
        <v>#N/A</v>
      </c>
      <c r="X3329" s="26" t="e">
        <f t="shared" si="517"/>
        <v>#N/A</v>
      </c>
      <c r="Y3329" s="26"/>
      <c r="Z3329" s="26" t="e">
        <f t="shared" si="518"/>
        <v>#N/A</v>
      </c>
      <c r="AA3329" s="30" t="e">
        <f t="shared" si="519"/>
        <v>#N/A</v>
      </c>
    </row>
    <row r="3330" spans="1:27">
      <c r="A3330" s="20" t="s">
        <v>7956</v>
      </c>
      <c r="B3330" s="20" t="s">
        <v>7957</v>
      </c>
      <c r="C3330" s="25">
        <v>0</v>
      </c>
      <c r="D3330" s="22">
        <v>85</v>
      </c>
      <c r="E3330" s="22">
        <v>49</v>
      </c>
      <c r="F3330" s="22">
        <v>40</v>
      </c>
      <c r="G3330" s="22">
        <v>16000</v>
      </c>
      <c r="H3330" s="22" t="s">
        <v>5088</v>
      </c>
      <c r="I3330" s="26" t="e">
        <f>+IF(H3330='COSTOS VARIOS'!$C$1,'COSTOS VARIOS'!$C$2*'Precios ML'!V3330,'COSTOS VARIOS'!$B$2*'Precios ML'!V3330)</f>
        <v>#N/A</v>
      </c>
      <c r="J3330" s="22">
        <v>0</v>
      </c>
      <c r="K3330" s="27">
        <f t="shared" si="510"/>
        <v>10.4125</v>
      </c>
      <c r="L3330" s="27">
        <f t="shared" si="511"/>
        <v>10.4125</v>
      </c>
      <c r="M3330" s="26">
        <f>(INDEX(pesos!A:B,MATCH(L3330,pesos!A:A,1),2))</f>
        <v>16200</v>
      </c>
      <c r="N3330" s="26">
        <f>+R3330*'COSTOS VARIOS'!$O$1</f>
        <v>0</v>
      </c>
      <c r="O3330" s="26">
        <f>+R3330*'COSTOS VARIOS'!$O$2</f>
        <v>0</v>
      </c>
      <c r="P3330" s="26">
        <f>+R3330*'COSTOS VARIOS'!$O$3</f>
        <v>0</v>
      </c>
      <c r="Q3330" s="26">
        <v>1</v>
      </c>
      <c r="R3330" s="26">
        <f t="shared" si="512"/>
        <v>0</v>
      </c>
      <c r="S3330" s="25" t="e">
        <f t="shared" si="513"/>
        <v>#N/A</v>
      </c>
      <c r="T3330" s="28" t="e">
        <f t="shared" si="514"/>
        <v>#N/A</v>
      </c>
      <c r="U3330" s="29" t="e">
        <f t="shared" si="515"/>
        <v>#N/A</v>
      </c>
      <c r="V3330" s="26" t="e">
        <f>+INDEX('LISTA DE PRECIOS EKM '!A:K,MATCH('Precios ML'!B3330,'LISTA DE PRECIOS EKM '!A:A,0),8)</f>
        <v>#N/A</v>
      </c>
      <c r="W3330" s="26" t="e">
        <f t="shared" si="516"/>
        <v>#N/A</v>
      </c>
      <c r="X3330" s="26" t="e">
        <f t="shared" si="517"/>
        <v>#N/A</v>
      </c>
      <c r="Y3330" s="26"/>
      <c r="Z3330" s="26" t="e">
        <f t="shared" si="518"/>
        <v>#N/A</v>
      </c>
      <c r="AA3330" s="30" t="e">
        <f t="shared" si="519"/>
        <v>#N/A</v>
      </c>
    </row>
    <row r="3331" spans="1:27">
      <c r="A3331" s="20" t="s">
        <v>7958</v>
      </c>
      <c r="B3331" s="20" t="s">
        <v>7959</v>
      </c>
      <c r="C3331" s="25">
        <v>165000</v>
      </c>
      <c r="D3331" s="22">
        <v>85</v>
      </c>
      <c r="E3331" s="22">
        <v>49</v>
      </c>
      <c r="F3331" s="22">
        <v>40</v>
      </c>
      <c r="G3331" s="22">
        <v>16000</v>
      </c>
      <c r="H3331" s="22" t="s">
        <v>5088</v>
      </c>
      <c r="I3331" s="26">
        <f>+IF(H3331='COSTOS VARIOS'!$C$1,'COSTOS VARIOS'!$C$2*'Precios ML'!V3331,'COSTOS VARIOS'!$B$2*'Precios ML'!V3331)</f>
        <v>69980</v>
      </c>
      <c r="J3331" s="22">
        <v>0</v>
      </c>
      <c r="K3331" s="27">
        <f t="shared" si="510"/>
        <v>10.4125</v>
      </c>
      <c r="L3331" s="27">
        <f t="shared" si="511"/>
        <v>10.4125</v>
      </c>
      <c r="M3331" s="26">
        <f>(INDEX(pesos!A:B,MATCH(L3331,pesos!A:A,1),2))</f>
        <v>16200</v>
      </c>
      <c r="N3331" s="26">
        <f>+R3331*'COSTOS VARIOS'!$O$1</f>
        <v>31350</v>
      </c>
      <c r="O3331" s="26">
        <f>+R3331*'COSTOS VARIOS'!$O$2</f>
        <v>676.50000000000011</v>
      </c>
      <c r="P3331" s="26">
        <f>+R3331*'COSTOS VARIOS'!$O$3</f>
        <v>2475</v>
      </c>
      <c r="Q3331" s="26">
        <v>1</v>
      </c>
      <c r="R3331" s="26">
        <f t="shared" si="512"/>
        <v>165000</v>
      </c>
      <c r="S3331" s="25">
        <f t="shared" si="513"/>
        <v>285681.5</v>
      </c>
      <c r="T3331" s="28">
        <f t="shared" si="514"/>
        <v>0.22479054471500604</v>
      </c>
      <c r="U3331" s="29">
        <f t="shared" si="515"/>
        <v>349900</v>
      </c>
      <c r="V3331" s="26">
        <f>+INDEX('LISTA DE PRECIOS EKM '!A:K,MATCH('Precios ML'!B3331,'LISTA DE PRECIOS EKM '!A:A,0),8)</f>
        <v>349900</v>
      </c>
      <c r="W3331" s="26">
        <f t="shared" si="516"/>
        <v>349900</v>
      </c>
      <c r="X3331" s="26">
        <f t="shared" si="517"/>
        <v>0</v>
      </c>
      <c r="Y3331" s="26"/>
      <c r="Z3331" s="26">
        <f t="shared" si="518"/>
        <v>349900</v>
      </c>
      <c r="AA3331" s="30">
        <f t="shared" si="519"/>
        <v>1.1206060606060606</v>
      </c>
    </row>
    <row r="3332" spans="1:27">
      <c r="A3332" s="20" t="s">
        <v>7958</v>
      </c>
      <c r="B3332" s="20" t="s">
        <v>7959</v>
      </c>
      <c r="C3332" s="25">
        <v>165000</v>
      </c>
      <c r="D3332" s="22">
        <v>85</v>
      </c>
      <c r="E3332" s="22">
        <v>49</v>
      </c>
      <c r="F3332" s="22">
        <v>40</v>
      </c>
      <c r="G3332" s="22">
        <v>16000</v>
      </c>
      <c r="H3332" s="22" t="s">
        <v>5088</v>
      </c>
      <c r="I3332" s="26">
        <f>+IF(H3332='COSTOS VARIOS'!$C$1,'COSTOS VARIOS'!$C$2*'Precios ML'!V3332,'COSTOS VARIOS'!$B$2*'Precios ML'!V3332)</f>
        <v>69980</v>
      </c>
      <c r="J3332" s="22">
        <v>0</v>
      </c>
      <c r="K3332" s="27">
        <f t="shared" ref="K3332:K3395" si="520">+(D3332*E3332*F3332)/G3332</f>
        <v>10.4125</v>
      </c>
      <c r="L3332" s="27">
        <f t="shared" ref="L3332:L3395" si="521">+K3332*Q3332</f>
        <v>10.4125</v>
      </c>
      <c r="M3332" s="26">
        <f>(INDEX(pesos!A:B,MATCH(L3332,pesos!A:A,1),2))</f>
        <v>16200</v>
      </c>
      <c r="N3332" s="26">
        <f>+R3332*'COSTOS VARIOS'!$O$1</f>
        <v>31350</v>
      </c>
      <c r="O3332" s="26">
        <f>+R3332*'COSTOS VARIOS'!$O$2</f>
        <v>676.50000000000011</v>
      </c>
      <c r="P3332" s="26">
        <f>+R3332*'COSTOS VARIOS'!$O$3</f>
        <v>2475</v>
      </c>
      <c r="Q3332" s="26">
        <v>1</v>
      </c>
      <c r="R3332" s="26">
        <f t="shared" ref="R3332:R3395" si="522">+C3332*Q3332</f>
        <v>165000</v>
      </c>
      <c r="S3332" s="25">
        <f t="shared" ref="S3332:S3395" si="523">+R3332+P3332+O3332+N3332+M3332+I3332</f>
        <v>285681.5</v>
      </c>
      <c r="T3332" s="28">
        <f t="shared" ref="T3332:T3395" si="524">+(V3332/S3332)-1</f>
        <v>0.22479054471500604</v>
      </c>
      <c r="U3332" s="29">
        <f t="shared" ref="U3332:U3395" si="525">+S3332*T3332+S3332</f>
        <v>349900</v>
      </c>
      <c r="V3332" s="26">
        <f>+INDEX('LISTA DE PRECIOS EKM '!A:K,MATCH('Precios ML'!B3332,'LISTA DE PRECIOS EKM '!A:A,0),8)</f>
        <v>349900</v>
      </c>
      <c r="W3332" s="26">
        <f t="shared" ref="W3332:W3395" si="526">+V3332*Q3332</f>
        <v>349900</v>
      </c>
      <c r="X3332" s="26">
        <f t="shared" ref="X3332:X3395" si="527">+W3332-U3332</f>
        <v>0</v>
      </c>
      <c r="Y3332" s="26"/>
      <c r="Z3332" s="26">
        <f t="shared" ref="Z3332:Z3395" si="528">+W3332-Y3332</f>
        <v>349900</v>
      </c>
      <c r="AA3332" s="30">
        <f t="shared" ref="AA3332:AA3395" si="529">+(Z3332/C3332)-1</f>
        <v>1.1206060606060606</v>
      </c>
    </row>
    <row r="3333" spans="1:27">
      <c r="A3333" s="20" t="s">
        <v>7960</v>
      </c>
      <c r="B3333" s="20" t="s">
        <v>7961</v>
      </c>
      <c r="C3333" s="25">
        <v>110000</v>
      </c>
      <c r="D3333" s="22">
        <v>85</v>
      </c>
      <c r="E3333" s="22">
        <v>49</v>
      </c>
      <c r="F3333" s="22">
        <v>40</v>
      </c>
      <c r="G3333" s="22">
        <v>16000</v>
      </c>
      <c r="H3333" s="22" t="s">
        <v>5088</v>
      </c>
      <c r="I3333" s="26">
        <f>+IF(H3333='COSTOS VARIOS'!$C$1,'COSTOS VARIOS'!$C$2*'Precios ML'!V3333,'COSTOS VARIOS'!$B$2*'Precios ML'!V3333)</f>
        <v>43980</v>
      </c>
      <c r="J3333" s="22">
        <v>0</v>
      </c>
      <c r="K3333" s="27">
        <f t="shared" si="520"/>
        <v>10.4125</v>
      </c>
      <c r="L3333" s="27">
        <f t="shared" si="521"/>
        <v>10.4125</v>
      </c>
      <c r="M3333" s="26">
        <f>(INDEX(pesos!A:B,MATCH(L3333,pesos!A:A,1),2))</f>
        <v>16200</v>
      </c>
      <c r="N3333" s="26">
        <f>+R3333*'COSTOS VARIOS'!$O$1</f>
        <v>20900</v>
      </c>
      <c r="O3333" s="26">
        <f>+R3333*'COSTOS VARIOS'!$O$2</f>
        <v>451.00000000000006</v>
      </c>
      <c r="P3333" s="26">
        <f>+R3333*'COSTOS VARIOS'!$O$3</f>
        <v>1650</v>
      </c>
      <c r="Q3333" s="26">
        <v>1</v>
      </c>
      <c r="R3333" s="26">
        <f t="shared" si="522"/>
        <v>110000</v>
      </c>
      <c r="S3333" s="25">
        <f t="shared" si="523"/>
        <v>193181</v>
      </c>
      <c r="T3333" s="28">
        <f t="shared" si="524"/>
        <v>0.13831070343356755</v>
      </c>
      <c r="U3333" s="29">
        <f t="shared" si="525"/>
        <v>219900</v>
      </c>
      <c r="V3333" s="26">
        <f>+INDEX('LISTA DE PRECIOS EKM '!A:K,MATCH('Precios ML'!B3333,'LISTA DE PRECIOS EKM '!A:A,0),8)</f>
        <v>219900</v>
      </c>
      <c r="W3333" s="26">
        <f t="shared" si="526"/>
        <v>219900</v>
      </c>
      <c r="X3333" s="26">
        <f t="shared" si="527"/>
        <v>0</v>
      </c>
      <c r="Y3333" s="26"/>
      <c r="Z3333" s="26">
        <f t="shared" si="528"/>
        <v>219900</v>
      </c>
      <c r="AA3333" s="30">
        <f t="shared" si="529"/>
        <v>0.99909090909090903</v>
      </c>
    </row>
    <row r="3334" spans="1:27">
      <c r="A3334" s="20" t="s">
        <v>7960</v>
      </c>
      <c r="B3334" s="20" t="s">
        <v>7961</v>
      </c>
      <c r="C3334" s="25">
        <v>110000</v>
      </c>
      <c r="D3334" s="22">
        <v>85</v>
      </c>
      <c r="E3334" s="22">
        <v>49</v>
      </c>
      <c r="F3334" s="22">
        <v>40</v>
      </c>
      <c r="G3334" s="22">
        <v>16000</v>
      </c>
      <c r="H3334" s="22" t="s">
        <v>5088</v>
      </c>
      <c r="I3334" s="26">
        <f>+IF(H3334='COSTOS VARIOS'!$C$1,'COSTOS VARIOS'!$C$2*'Precios ML'!V3334,'COSTOS VARIOS'!$B$2*'Precios ML'!V3334)</f>
        <v>43980</v>
      </c>
      <c r="J3334" s="22">
        <v>0</v>
      </c>
      <c r="K3334" s="27">
        <f t="shared" si="520"/>
        <v>10.4125</v>
      </c>
      <c r="L3334" s="27">
        <f t="shared" si="521"/>
        <v>10.4125</v>
      </c>
      <c r="M3334" s="26">
        <f>(INDEX(pesos!A:B,MATCH(L3334,pesos!A:A,1),2))</f>
        <v>16200</v>
      </c>
      <c r="N3334" s="26">
        <f>+R3334*'COSTOS VARIOS'!$O$1</f>
        <v>20900</v>
      </c>
      <c r="O3334" s="26">
        <f>+R3334*'COSTOS VARIOS'!$O$2</f>
        <v>451.00000000000006</v>
      </c>
      <c r="P3334" s="26">
        <f>+R3334*'COSTOS VARIOS'!$O$3</f>
        <v>1650</v>
      </c>
      <c r="Q3334" s="26">
        <v>1</v>
      </c>
      <c r="R3334" s="26">
        <f t="shared" si="522"/>
        <v>110000</v>
      </c>
      <c r="S3334" s="25">
        <f t="shared" si="523"/>
        <v>193181</v>
      </c>
      <c r="T3334" s="28">
        <f t="shared" si="524"/>
        <v>0.13831070343356755</v>
      </c>
      <c r="U3334" s="29">
        <f t="shared" si="525"/>
        <v>219900</v>
      </c>
      <c r="V3334" s="26">
        <f>+INDEX('LISTA DE PRECIOS EKM '!A:K,MATCH('Precios ML'!B3334,'LISTA DE PRECIOS EKM '!A:A,0),8)</f>
        <v>219900</v>
      </c>
      <c r="W3334" s="26">
        <f t="shared" si="526"/>
        <v>219900</v>
      </c>
      <c r="X3334" s="26">
        <f t="shared" si="527"/>
        <v>0</v>
      </c>
      <c r="Y3334" s="26"/>
      <c r="Z3334" s="26">
        <f t="shared" si="528"/>
        <v>219900</v>
      </c>
      <c r="AA3334" s="30">
        <f t="shared" si="529"/>
        <v>0.99909090909090903</v>
      </c>
    </row>
    <row r="3335" spans="1:27">
      <c r="A3335" s="20" t="s">
        <v>7962</v>
      </c>
      <c r="B3335" s="20" t="s">
        <v>7963</v>
      </c>
      <c r="C3335" s="25">
        <v>110000</v>
      </c>
      <c r="D3335" s="22">
        <v>85</v>
      </c>
      <c r="E3335" s="22">
        <v>49</v>
      </c>
      <c r="F3335" s="22">
        <v>40</v>
      </c>
      <c r="G3335" s="22">
        <v>16000</v>
      </c>
      <c r="H3335" s="22" t="s">
        <v>5088</v>
      </c>
      <c r="I3335" s="26">
        <f>+IF(H3335='COSTOS VARIOS'!$C$1,'COSTOS VARIOS'!$C$2*'Precios ML'!V3335,'COSTOS VARIOS'!$B$2*'Precios ML'!V3335)</f>
        <v>43980</v>
      </c>
      <c r="J3335" s="22">
        <v>0</v>
      </c>
      <c r="K3335" s="27">
        <f t="shared" si="520"/>
        <v>10.4125</v>
      </c>
      <c r="L3335" s="27">
        <f t="shared" si="521"/>
        <v>10.4125</v>
      </c>
      <c r="M3335" s="26">
        <f>(INDEX(pesos!A:B,MATCH(L3335,pesos!A:A,1),2))</f>
        <v>16200</v>
      </c>
      <c r="N3335" s="26">
        <f>+R3335*'COSTOS VARIOS'!$O$1</f>
        <v>20900</v>
      </c>
      <c r="O3335" s="26">
        <f>+R3335*'COSTOS VARIOS'!$O$2</f>
        <v>451.00000000000006</v>
      </c>
      <c r="P3335" s="26">
        <f>+R3335*'COSTOS VARIOS'!$O$3</f>
        <v>1650</v>
      </c>
      <c r="Q3335" s="26">
        <v>1</v>
      </c>
      <c r="R3335" s="26">
        <f t="shared" si="522"/>
        <v>110000</v>
      </c>
      <c r="S3335" s="25">
        <f t="shared" si="523"/>
        <v>193181</v>
      </c>
      <c r="T3335" s="28">
        <f t="shared" si="524"/>
        <v>0.13831070343356755</v>
      </c>
      <c r="U3335" s="29">
        <f t="shared" si="525"/>
        <v>219900</v>
      </c>
      <c r="V3335" s="26">
        <f>+INDEX('LISTA DE PRECIOS EKM '!A:K,MATCH('Precios ML'!B3335,'LISTA DE PRECIOS EKM '!A:A,0),8)</f>
        <v>219900</v>
      </c>
      <c r="W3335" s="26">
        <f t="shared" si="526"/>
        <v>219900</v>
      </c>
      <c r="X3335" s="26">
        <f t="shared" si="527"/>
        <v>0</v>
      </c>
      <c r="Y3335" s="26"/>
      <c r="Z3335" s="26">
        <f t="shared" si="528"/>
        <v>219900</v>
      </c>
      <c r="AA3335" s="30">
        <f t="shared" si="529"/>
        <v>0.99909090909090903</v>
      </c>
    </row>
    <row r="3336" spans="1:27">
      <c r="A3336" s="20" t="s">
        <v>7962</v>
      </c>
      <c r="B3336" s="20" t="s">
        <v>7963</v>
      </c>
      <c r="C3336" s="25">
        <v>110000</v>
      </c>
      <c r="D3336" s="22">
        <v>85</v>
      </c>
      <c r="E3336" s="22">
        <v>49</v>
      </c>
      <c r="F3336" s="22">
        <v>40</v>
      </c>
      <c r="G3336" s="22">
        <v>16000</v>
      </c>
      <c r="H3336" s="22" t="s">
        <v>5088</v>
      </c>
      <c r="I3336" s="26">
        <f>+IF(H3336='COSTOS VARIOS'!$C$1,'COSTOS VARIOS'!$C$2*'Precios ML'!V3336,'COSTOS VARIOS'!$B$2*'Precios ML'!V3336)</f>
        <v>43980</v>
      </c>
      <c r="J3336" s="22">
        <v>0</v>
      </c>
      <c r="K3336" s="27">
        <f t="shared" si="520"/>
        <v>10.4125</v>
      </c>
      <c r="L3336" s="27">
        <f t="shared" si="521"/>
        <v>10.4125</v>
      </c>
      <c r="M3336" s="26">
        <f>(INDEX(pesos!A:B,MATCH(L3336,pesos!A:A,1),2))</f>
        <v>16200</v>
      </c>
      <c r="N3336" s="26">
        <f>+R3336*'COSTOS VARIOS'!$O$1</f>
        <v>20900</v>
      </c>
      <c r="O3336" s="26">
        <f>+R3336*'COSTOS VARIOS'!$O$2</f>
        <v>451.00000000000006</v>
      </c>
      <c r="P3336" s="26">
        <f>+R3336*'COSTOS VARIOS'!$O$3</f>
        <v>1650</v>
      </c>
      <c r="Q3336" s="26">
        <v>1</v>
      </c>
      <c r="R3336" s="26">
        <f t="shared" si="522"/>
        <v>110000</v>
      </c>
      <c r="S3336" s="25">
        <f t="shared" si="523"/>
        <v>193181</v>
      </c>
      <c r="T3336" s="28">
        <f t="shared" si="524"/>
        <v>0.13831070343356755</v>
      </c>
      <c r="U3336" s="29">
        <f t="shared" si="525"/>
        <v>219900</v>
      </c>
      <c r="V3336" s="26">
        <f>+INDEX('LISTA DE PRECIOS EKM '!A:K,MATCH('Precios ML'!B3336,'LISTA DE PRECIOS EKM '!A:A,0),8)</f>
        <v>219900</v>
      </c>
      <c r="W3336" s="26">
        <f t="shared" si="526"/>
        <v>219900</v>
      </c>
      <c r="X3336" s="26">
        <f t="shared" si="527"/>
        <v>0</v>
      </c>
      <c r="Y3336" s="26"/>
      <c r="Z3336" s="26">
        <f t="shared" si="528"/>
        <v>219900</v>
      </c>
      <c r="AA3336" s="30">
        <f t="shared" si="529"/>
        <v>0.99909090909090903</v>
      </c>
    </row>
    <row r="3337" spans="1:27">
      <c r="A3337" s="20" t="s">
        <v>7964</v>
      </c>
      <c r="B3337" s="20" t="s">
        <v>7965</v>
      </c>
      <c r="C3337" s="25">
        <v>110000</v>
      </c>
      <c r="D3337" s="22">
        <v>85</v>
      </c>
      <c r="E3337" s="22">
        <v>49</v>
      </c>
      <c r="F3337" s="22">
        <v>40</v>
      </c>
      <c r="G3337" s="22">
        <v>16000</v>
      </c>
      <c r="H3337" s="22" t="s">
        <v>5088</v>
      </c>
      <c r="I3337" s="26">
        <f>+IF(H3337='COSTOS VARIOS'!$C$1,'COSTOS VARIOS'!$C$2*'Precios ML'!V3337,'COSTOS VARIOS'!$B$2*'Precios ML'!V3337)</f>
        <v>49980</v>
      </c>
      <c r="J3337" s="22">
        <v>0</v>
      </c>
      <c r="K3337" s="27">
        <f t="shared" si="520"/>
        <v>10.4125</v>
      </c>
      <c r="L3337" s="27">
        <f t="shared" si="521"/>
        <v>10.4125</v>
      </c>
      <c r="M3337" s="26">
        <f>(INDEX(pesos!A:B,MATCH(L3337,pesos!A:A,1),2))</f>
        <v>16200</v>
      </c>
      <c r="N3337" s="26">
        <f>+R3337*'COSTOS VARIOS'!$O$1</f>
        <v>20900</v>
      </c>
      <c r="O3337" s="26">
        <f>+R3337*'COSTOS VARIOS'!$O$2</f>
        <v>451.00000000000006</v>
      </c>
      <c r="P3337" s="26">
        <f>+R3337*'COSTOS VARIOS'!$O$3</f>
        <v>1650</v>
      </c>
      <c r="Q3337" s="26">
        <v>1</v>
      </c>
      <c r="R3337" s="26">
        <f t="shared" si="522"/>
        <v>110000</v>
      </c>
      <c r="S3337" s="25">
        <f t="shared" si="523"/>
        <v>199181</v>
      </c>
      <c r="T3337" s="28">
        <f t="shared" si="524"/>
        <v>0.25463774155165408</v>
      </c>
      <c r="U3337" s="29">
        <f t="shared" si="525"/>
        <v>249900</v>
      </c>
      <c r="V3337" s="26">
        <f>+INDEX('LISTA DE PRECIOS EKM '!A:K,MATCH('Precios ML'!B3337,'LISTA DE PRECIOS EKM '!A:A,0),8)</f>
        <v>249900</v>
      </c>
      <c r="W3337" s="26">
        <f t="shared" si="526"/>
        <v>249900</v>
      </c>
      <c r="X3337" s="26">
        <f t="shared" si="527"/>
        <v>0</v>
      </c>
      <c r="Y3337" s="26"/>
      <c r="Z3337" s="26">
        <f t="shared" si="528"/>
        <v>249900</v>
      </c>
      <c r="AA3337" s="30">
        <f t="shared" si="529"/>
        <v>1.271818181818182</v>
      </c>
    </row>
    <row r="3338" spans="1:27">
      <c r="A3338" s="20" t="s">
        <v>7964</v>
      </c>
      <c r="B3338" s="20" t="s">
        <v>7965</v>
      </c>
      <c r="C3338" s="25">
        <v>110000</v>
      </c>
      <c r="D3338" s="22">
        <v>85</v>
      </c>
      <c r="E3338" s="22">
        <v>49</v>
      </c>
      <c r="F3338" s="22">
        <v>40</v>
      </c>
      <c r="G3338" s="22">
        <v>16000</v>
      </c>
      <c r="H3338" s="22" t="s">
        <v>5088</v>
      </c>
      <c r="I3338" s="26">
        <f>+IF(H3338='COSTOS VARIOS'!$C$1,'COSTOS VARIOS'!$C$2*'Precios ML'!V3338,'COSTOS VARIOS'!$B$2*'Precios ML'!V3338)</f>
        <v>49980</v>
      </c>
      <c r="J3338" s="22">
        <v>0</v>
      </c>
      <c r="K3338" s="27">
        <f t="shared" si="520"/>
        <v>10.4125</v>
      </c>
      <c r="L3338" s="27">
        <f t="shared" si="521"/>
        <v>10.4125</v>
      </c>
      <c r="M3338" s="26">
        <f>(INDEX(pesos!A:B,MATCH(L3338,pesos!A:A,1),2))</f>
        <v>16200</v>
      </c>
      <c r="N3338" s="26">
        <f>+R3338*'COSTOS VARIOS'!$O$1</f>
        <v>20900</v>
      </c>
      <c r="O3338" s="26">
        <f>+R3338*'COSTOS VARIOS'!$O$2</f>
        <v>451.00000000000006</v>
      </c>
      <c r="P3338" s="26">
        <f>+R3338*'COSTOS VARIOS'!$O$3</f>
        <v>1650</v>
      </c>
      <c r="Q3338" s="26">
        <v>1</v>
      </c>
      <c r="R3338" s="26">
        <f t="shared" si="522"/>
        <v>110000</v>
      </c>
      <c r="S3338" s="25">
        <f t="shared" si="523"/>
        <v>199181</v>
      </c>
      <c r="T3338" s="28">
        <f t="shared" si="524"/>
        <v>0.25463774155165408</v>
      </c>
      <c r="U3338" s="29">
        <f t="shared" si="525"/>
        <v>249900</v>
      </c>
      <c r="V3338" s="26">
        <f>+INDEX('LISTA DE PRECIOS EKM '!A:K,MATCH('Precios ML'!B3338,'LISTA DE PRECIOS EKM '!A:A,0),8)</f>
        <v>249900</v>
      </c>
      <c r="W3338" s="26">
        <f t="shared" si="526"/>
        <v>249900</v>
      </c>
      <c r="X3338" s="26">
        <f t="shared" si="527"/>
        <v>0</v>
      </c>
      <c r="Y3338" s="26"/>
      <c r="Z3338" s="26">
        <f t="shared" si="528"/>
        <v>249900</v>
      </c>
      <c r="AA3338" s="30">
        <f t="shared" si="529"/>
        <v>1.271818181818182</v>
      </c>
    </row>
    <row r="3339" spans="1:27">
      <c r="A3339" s="20" t="s">
        <v>7966</v>
      </c>
      <c r="B3339" s="20" t="s">
        <v>7967</v>
      </c>
      <c r="C3339" s="25">
        <v>440000</v>
      </c>
      <c r="D3339" s="22">
        <v>85</v>
      </c>
      <c r="E3339" s="22">
        <v>49</v>
      </c>
      <c r="F3339" s="22">
        <v>40</v>
      </c>
      <c r="G3339" s="22">
        <v>16000</v>
      </c>
      <c r="H3339" s="22" t="s">
        <v>5088</v>
      </c>
      <c r="I3339" s="26">
        <f>+IF(H3339='COSTOS VARIOS'!$C$1,'COSTOS VARIOS'!$C$2*'Precios ML'!V3339,'COSTOS VARIOS'!$B$2*'Precios ML'!V3339)</f>
        <v>181980</v>
      </c>
      <c r="J3339" s="22">
        <v>0</v>
      </c>
      <c r="K3339" s="27">
        <f t="shared" si="520"/>
        <v>10.4125</v>
      </c>
      <c r="L3339" s="27">
        <f t="shared" si="521"/>
        <v>10.4125</v>
      </c>
      <c r="M3339" s="26">
        <f>(INDEX(pesos!A:B,MATCH(L3339,pesos!A:A,1),2))</f>
        <v>16200</v>
      </c>
      <c r="N3339" s="26">
        <f>+R3339*'COSTOS VARIOS'!$O$1</f>
        <v>83600</v>
      </c>
      <c r="O3339" s="26">
        <f>+R3339*'COSTOS VARIOS'!$O$2</f>
        <v>1804.0000000000002</v>
      </c>
      <c r="P3339" s="26">
        <f>+R3339*'COSTOS VARIOS'!$O$3</f>
        <v>6600</v>
      </c>
      <c r="Q3339" s="26">
        <v>1</v>
      </c>
      <c r="R3339" s="26">
        <f t="shared" si="522"/>
        <v>440000</v>
      </c>
      <c r="S3339" s="25">
        <f t="shared" si="523"/>
        <v>730184</v>
      </c>
      <c r="T3339" s="28">
        <f t="shared" si="524"/>
        <v>0.24612426456893055</v>
      </c>
      <c r="U3339" s="29">
        <f t="shared" si="525"/>
        <v>909900</v>
      </c>
      <c r="V3339" s="26">
        <f>+INDEX('LISTA DE PRECIOS EKM '!A:K,MATCH('Precios ML'!B3339,'LISTA DE PRECIOS EKM '!A:A,0),8)</f>
        <v>909900</v>
      </c>
      <c r="W3339" s="26">
        <f t="shared" si="526"/>
        <v>909900</v>
      </c>
      <c r="X3339" s="26">
        <f t="shared" si="527"/>
        <v>0</v>
      </c>
      <c r="Y3339" s="26"/>
      <c r="Z3339" s="26">
        <f t="shared" si="528"/>
        <v>909900</v>
      </c>
      <c r="AA3339" s="30">
        <f t="shared" si="529"/>
        <v>1.0679545454545454</v>
      </c>
    </row>
    <row r="3340" spans="1:27">
      <c r="A3340" s="20" t="s">
        <v>7966</v>
      </c>
      <c r="B3340" s="20" t="s">
        <v>7967</v>
      </c>
      <c r="C3340" s="25">
        <v>440000</v>
      </c>
      <c r="D3340" s="22">
        <v>85</v>
      </c>
      <c r="E3340" s="22">
        <v>49</v>
      </c>
      <c r="F3340" s="22">
        <v>40</v>
      </c>
      <c r="G3340" s="22">
        <v>16000</v>
      </c>
      <c r="H3340" s="22" t="s">
        <v>5088</v>
      </c>
      <c r="I3340" s="26">
        <f>+IF(H3340='COSTOS VARIOS'!$C$1,'COSTOS VARIOS'!$C$2*'Precios ML'!V3340,'COSTOS VARIOS'!$B$2*'Precios ML'!V3340)</f>
        <v>181980</v>
      </c>
      <c r="J3340" s="22">
        <v>0</v>
      </c>
      <c r="K3340" s="27">
        <f t="shared" si="520"/>
        <v>10.4125</v>
      </c>
      <c r="L3340" s="27">
        <f t="shared" si="521"/>
        <v>10.4125</v>
      </c>
      <c r="M3340" s="26">
        <f>(INDEX(pesos!A:B,MATCH(L3340,pesos!A:A,1),2))</f>
        <v>16200</v>
      </c>
      <c r="N3340" s="26">
        <f>+R3340*'COSTOS VARIOS'!$O$1</f>
        <v>83600</v>
      </c>
      <c r="O3340" s="26">
        <f>+R3340*'COSTOS VARIOS'!$O$2</f>
        <v>1804.0000000000002</v>
      </c>
      <c r="P3340" s="26">
        <f>+R3340*'COSTOS VARIOS'!$O$3</f>
        <v>6600</v>
      </c>
      <c r="Q3340" s="26">
        <v>1</v>
      </c>
      <c r="R3340" s="26">
        <f t="shared" si="522"/>
        <v>440000</v>
      </c>
      <c r="S3340" s="25">
        <f t="shared" si="523"/>
        <v>730184</v>
      </c>
      <c r="T3340" s="28">
        <f t="shared" si="524"/>
        <v>0.24612426456893055</v>
      </c>
      <c r="U3340" s="29">
        <f t="shared" si="525"/>
        <v>909900</v>
      </c>
      <c r="V3340" s="26">
        <f>+INDEX('LISTA DE PRECIOS EKM '!A:K,MATCH('Precios ML'!B3340,'LISTA DE PRECIOS EKM '!A:A,0),8)</f>
        <v>909900</v>
      </c>
      <c r="W3340" s="26">
        <f t="shared" si="526"/>
        <v>909900</v>
      </c>
      <c r="X3340" s="26">
        <f t="shared" si="527"/>
        <v>0</v>
      </c>
      <c r="Y3340" s="26"/>
      <c r="Z3340" s="26">
        <f t="shared" si="528"/>
        <v>909900</v>
      </c>
      <c r="AA3340" s="30">
        <f t="shared" si="529"/>
        <v>1.0679545454545454</v>
      </c>
    </row>
    <row r="3341" spans="1:27">
      <c r="A3341" s="20" t="s">
        <v>5710</v>
      </c>
      <c r="B3341" s="20" t="s">
        <v>5711</v>
      </c>
      <c r="C3341" s="25">
        <v>519000</v>
      </c>
      <c r="D3341" s="22">
        <v>85</v>
      </c>
      <c r="E3341" s="22">
        <v>49</v>
      </c>
      <c r="F3341" s="22">
        <v>40</v>
      </c>
      <c r="G3341" s="22">
        <v>16000</v>
      </c>
      <c r="H3341" s="22" t="s">
        <v>5088</v>
      </c>
      <c r="I3341" s="26">
        <f>+IF(H3341='COSTOS VARIOS'!$C$1,'COSTOS VARIOS'!$C$2*'Precios ML'!V3341,'COSTOS VARIOS'!$B$2*'Precios ML'!V3341)</f>
        <v>179980</v>
      </c>
      <c r="J3341" s="22">
        <v>0</v>
      </c>
      <c r="K3341" s="27">
        <f t="shared" si="520"/>
        <v>10.4125</v>
      </c>
      <c r="L3341" s="27">
        <f t="shared" si="521"/>
        <v>10.4125</v>
      </c>
      <c r="M3341" s="26">
        <f>(INDEX(pesos!A:B,MATCH(L3341,pesos!A:A,1),2))</f>
        <v>16200</v>
      </c>
      <c r="N3341" s="26">
        <f>+R3341*'COSTOS VARIOS'!$O$1</f>
        <v>98610</v>
      </c>
      <c r="O3341" s="26">
        <f>+R3341*'COSTOS VARIOS'!$O$2</f>
        <v>2127.9</v>
      </c>
      <c r="P3341" s="26">
        <f>+R3341*'COSTOS VARIOS'!$O$3</f>
        <v>7785</v>
      </c>
      <c r="Q3341" s="26">
        <v>1</v>
      </c>
      <c r="R3341" s="26">
        <f t="shared" si="522"/>
        <v>519000</v>
      </c>
      <c r="S3341" s="25">
        <f t="shared" si="523"/>
        <v>823702.9</v>
      </c>
      <c r="T3341" s="28">
        <f t="shared" si="524"/>
        <v>9.2505562381776318E-2</v>
      </c>
      <c r="U3341" s="29">
        <f t="shared" si="525"/>
        <v>899900.00000000012</v>
      </c>
      <c r="V3341" s="26">
        <f>+INDEX('LISTA DE PRECIOS EKM '!A:K,MATCH('Precios ML'!B3341,'LISTA DE PRECIOS EKM '!A:A,0),8)</f>
        <v>899900</v>
      </c>
      <c r="W3341" s="26">
        <f t="shared" si="526"/>
        <v>899900</v>
      </c>
      <c r="X3341" s="26">
        <f t="shared" si="527"/>
        <v>0</v>
      </c>
      <c r="Y3341" s="26"/>
      <c r="Z3341" s="26">
        <f t="shared" si="528"/>
        <v>899900</v>
      </c>
      <c r="AA3341" s="30">
        <f t="shared" si="529"/>
        <v>0.73391136801541434</v>
      </c>
    </row>
    <row r="3342" spans="1:27">
      <c r="A3342" s="20" t="s">
        <v>7968</v>
      </c>
      <c r="B3342" s="20" t="s">
        <v>7969</v>
      </c>
      <c r="C3342" s="25">
        <v>490000</v>
      </c>
      <c r="D3342" s="22">
        <v>85</v>
      </c>
      <c r="E3342" s="22">
        <v>49</v>
      </c>
      <c r="F3342" s="22">
        <v>40</v>
      </c>
      <c r="G3342" s="22">
        <v>16000</v>
      </c>
      <c r="H3342" s="22" t="s">
        <v>5088</v>
      </c>
      <c r="I3342" s="26">
        <f>+IF(H3342='COSTOS VARIOS'!$C$1,'COSTOS VARIOS'!$C$2*'Precios ML'!V3342,'COSTOS VARIOS'!$B$2*'Precios ML'!V3342)</f>
        <v>175980</v>
      </c>
      <c r="J3342" s="22">
        <v>0</v>
      </c>
      <c r="K3342" s="27">
        <f t="shared" si="520"/>
        <v>10.4125</v>
      </c>
      <c r="L3342" s="27">
        <f t="shared" si="521"/>
        <v>10.4125</v>
      </c>
      <c r="M3342" s="26">
        <f>(INDEX(pesos!A:B,MATCH(L3342,pesos!A:A,1),2))</f>
        <v>16200</v>
      </c>
      <c r="N3342" s="26">
        <f>+R3342*'COSTOS VARIOS'!$O$1</f>
        <v>93100</v>
      </c>
      <c r="O3342" s="26">
        <f>+R3342*'COSTOS VARIOS'!$O$2</f>
        <v>2009.0000000000002</v>
      </c>
      <c r="P3342" s="26">
        <f>+R3342*'COSTOS VARIOS'!$O$3</f>
        <v>7350</v>
      </c>
      <c r="Q3342" s="26">
        <v>1</v>
      </c>
      <c r="R3342" s="26">
        <f t="shared" si="522"/>
        <v>490000</v>
      </c>
      <c r="S3342" s="25">
        <f t="shared" si="523"/>
        <v>784639</v>
      </c>
      <c r="T3342" s="28">
        <f t="shared" si="524"/>
        <v>0.12140742430595464</v>
      </c>
      <c r="U3342" s="29">
        <f t="shared" si="525"/>
        <v>879900</v>
      </c>
      <c r="V3342" s="26">
        <f>+INDEX('LISTA DE PRECIOS EKM '!A:K,MATCH('Precios ML'!B3342,'LISTA DE PRECIOS EKM '!A:A,0),8)</f>
        <v>879900</v>
      </c>
      <c r="W3342" s="26">
        <f t="shared" si="526"/>
        <v>879900</v>
      </c>
      <c r="X3342" s="26">
        <f t="shared" si="527"/>
        <v>0</v>
      </c>
      <c r="Y3342" s="26"/>
      <c r="Z3342" s="26">
        <f t="shared" si="528"/>
        <v>879900</v>
      </c>
      <c r="AA3342" s="30">
        <f t="shared" si="529"/>
        <v>0.79571428571428582</v>
      </c>
    </row>
    <row r="3343" spans="1:27">
      <c r="A3343" s="20" t="s">
        <v>7968</v>
      </c>
      <c r="B3343" s="20" t="s">
        <v>7969</v>
      </c>
      <c r="C3343" s="25">
        <v>490000</v>
      </c>
      <c r="D3343" s="22">
        <v>85</v>
      </c>
      <c r="E3343" s="22">
        <v>49</v>
      </c>
      <c r="F3343" s="22">
        <v>40</v>
      </c>
      <c r="G3343" s="22">
        <v>16000</v>
      </c>
      <c r="H3343" s="22" t="s">
        <v>5088</v>
      </c>
      <c r="I3343" s="26">
        <f>+IF(H3343='COSTOS VARIOS'!$C$1,'COSTOS VARIOS'!$C$2*'Precios ML'!V3343,'COSTOS VARIOS'!$B$2*'Precios ML'!V3343)</f>
        <v>175980</v>
      </c>
      <c r="J3343" s="22">
        <v>0</v>
      </c>
      <c r="K3343" s="27">
        <f t="shared" si="520"/>
        <v>10.4125</v>
      </c>
      <c r="L3343" s="27">
        <f t="shared" si="521"/>
        <v>10.4125</v>
      </c>
      <c r="M3343" s="26">
        <f>(INDEX(pesos!A:B,MATCH(L3343,pesos!A:A,1),2))</f>
        <v>16200</v>
      </c>
      <c r="N3343" s="26">
        <f>+R3343*'COSTOS VARIOS'!$O$1</f>
        <v>93100</v>
      </c>
      <c r="O3343" s="26">
        <f>+R3343*'COSTOS VARIOS'!$O$2</f>
        <v>2009.0000000000002</v>
      </c>
      <c r="P3343" s="26">
        <f>+R3343*'COSTOS VARIOS'!$O$3</f>
        <v>7350</v>
      </c>
      <c r="Q3343" s="26">
        <v>1</v>
      </c>
      <c r="R3343" s="26">
        <f t="shared" si="522"/>
        <v>490000</v>
      </c>
      <c r="S3343" s="25">
        <f t="shared" si="523"/>
        <v>784639</v>
      </c>
      <c r="T3343" s="28">
        <f t="shared" si="524"/>
        <v>0.12140742430595464</v>
      </c>
      <c r="U3343" s="29">
        <f t="shared" si="525"/>
        <v>879900</v>
      </c>
      <c r="V3343" s="26">
        <f>+INDEX('LISTA DE PRECIOS EKM '!A:K,MATCH('Precios ML'!B3343,'LISTA DE PRECIOS EKM '!A:A,0),8)</f>
        <v>879900</v>
      </c>
      <c r="W3343" s="26">
        <f t="shared" si="526"/>
        <v>879900</v>
      </c>
      <c r="X3343" s="26">
        <f t="shared" si="527"/>
        <v>0</v>
      </c>
      <c r="Y3343" s="26"/>
      <c r="Z3343" s="26">
        <f t="shared" si="528"/>
        <v>879900</v>
      </c>
      <c r="AA3343" s="30">
        <f t="shared" si="529"/>
        <v>0.79571428571428582</v>
      </c>
    </row>
    <row r="3344" spans="1:27">
      <c r="A3344" s="20" t="s">
        <v>7970</v>
      </c>
      <c r="B3344" s="20" t="s">
        <v>7971</v>
      </c>
      <c r="C3344" s="25">
        <v>170000</v>
      </c>
      <c r="D3344" s="22">
        <v>85</v>
      </c>
      <c r="E3344" s="22">
        <v>49</v>
      </c>
      <c r="F3344" s="22">
        <v>40</v>
      </c>
      <c r="G3344" s="22">
        <v>16000</v>
      </c>
      <c r="H3344" s="22" t="s">
        <v>5088</v>
      </c>
      <c r="I3344" s="26">
        <f>+IF(H3344='COSTOS VARIOS'!$C$1,'COSTOS VARIOS'!$C$2*'Precios ML'!V3344,'COSTOS VARIOS'!$B$2*'Precios ML'!V3344)</f>
        <v>71980</v>
      </c>
      <c r="J3344" s="22">
        <v>0</v>
      </c>
      <c r="K3344" s="27">
        <f t="shared" si="520"/>
        <v>10.4125</v>
      </c>
      <c r="L3344" s="27">
        <f t="shared" si="521"/>
        <v>10.4125</v>
      </c>
      <c r="M3344" s="26">
        <f>(INDEX(pesos!A:B,MATCH(L3344,pesos!A:A,1),2))</f>
        <v>16200</v>
      </c>
      <c r="N3344" s="26">
        <f>+R3344*'COSTOS VARIOS'!$O$1</f>
        <v>32300</v>
      </c>
      <c r="O3344" s="26">
        <f>+R3344*'COSTOS VARIOS'!$O$2</f>
        <v>697.00000000000011</v>
      </c>
      <c r="P3344" s="26">
        <f>+R3344*'COSTOS VARIOS'!$O$3</f>
        <v>2550</v>
      </c>
      <c r="Q3344" s="26">
        <v>1</v>
      </c>
      <c r="R3344" s="26">
        <f t="shared" si="522"/>
        <v>170000</v>
      </c>
      <c r="S3344" s="25">
        <f t="shared" si="523"/>
        <v>293727</v>
      </c>
      <c r="T3344" s="28">
        <f t="shared" si="524"/>
        <v>0.22528742676022295</v>
      </c>
      <c r="U3344" s="29">
        <f t="shared" si="525"/>
        <v>359900</v>
      </c>
      <c r="V3344" s="26">
        <f>+INDEX('LISTA DE PRECIOS EKM '!A:K,MATCH('Precios ML'!B3344,'LISTA DE PRECIOS EKM '!A:A,0),8)</f>
        <v>359900</v>
      </c>
      <c r="W3344" s="26">
        <f t="shared" si="526"/>
        <v>359900</v>
      </c>
      <c r="X3344" s="26">
        <f t="shared" si="527"/>
        <v>0</v>
      </c>
      <c r="Y3344" s="26"/>
      <c r="Z3344" s="26">
        <f t="shared" si="528"/>
        <v>359900</v>
      </c>
      <c r="AA3344" s="30">
        <f t="shared" si="529"/>
        <v>1.1170588235294119</v>
      </c>
    </row>
    <row r="3345" spans="1:27">
      <c r="A3345" s="20" t="s">
        <v>7970</v>
      </c>
      <c r="B3345" s="20" t="s">
        <v>7971</v>
      </c>
      <c r="C3345" s="25">
        <v>170000</v>
      </c>
      <c r="D3345" s="22">
        <v>85</v>
      </c>
      <c r="E3345" s="22">
        <v>49</v>
      </c>
      <c r="F3345" s="22">
        <v>40</v>
      </c>
      <c r="G3345" s="22">
        <v>16000</v>
      </c>
      <c r="H3345" s="22" t="s">
        <v>5088</v>
      </c>
      <c r="I3345" s="26">
        <f>+IF(H3345='COSTOS VARIOS'!$C$1,'COSTOS VARIOS'!$C$2*'Precios ML'!V3345,'COSTOS VARIOS'!$B$2*'Precios ML'!V3345)</f>
        <v>71980</v>
      </c>
      <c r="J3345" s="22">
        <v>0</v>
      </c>
      <c r="K3345" s="27">
        <f t="shared" si="520"/>
        <v>10.4125</v>
      </c>
      <c r="L3345" s="27">
        <f t="shared" si="521"/>
        <v>10.4125</v>
      </c>
      <c r="M3345" s="26">
        <f>(INDEX(pesos!A:B,MATCH(L3345,pesos!A:A,1),2))</f>
        <v>16200</v>
      </c>
      <c r="N3345" s="26">
        <f>+R3345*'COSTOS VARIOS'!$O$1</f>
        <v>32300</v>
      </c>
      <c r="O3345" s="26">
        <f>+R3345*'COSTOS VARIOS'!$O$2</f>
        <v>697.00000000000011</v>
      </c>
      <c r="P3345" s="26">
        <f>+R3345*'COSTOS VARIOS'!$O$3</f>
        <v>2550</v>
      </c>
      <c r="Q3345" s="26">
        <v>1</v>
      </c>
      <c r="R3345" s="26">
        <f t="shared" si="522"/>
        <v>170000</v>
      </c>
      <c r="S3345" s="25">
        <f t="shared" si="523"/>
        <v>293727</v>
      </c>
      <c r="T3345" s="28">
        <f t="shared" si="524"/>
        <v>0.22528742676022295</v>
      </c>
      <c r="U3345" s="29">
        <f t="shared" si="525"/>
        <v>359900</v>
      </c>
      <c r="V3345" s="26">
        <f>+INDEX('LISTA DE PRECIOS EKM '!A:K,MATCH('Precios ML'!B3345,'LISTA DE PRECIOS EKM '!A:A,0),8)</f>
        <v>359900</v>
      </c>
      <c r="W3345" s="26">
        <f t="shared" si="526"/>
        <v>359900</v>
      </c>
      <c r="X3345" s="26">
        <f t="shared" si="527"/>
        <v>0</v>
      </c>
      <c r="Y3345" s="26"/>
      <c r="Z3345" s="26">
        <f t="shared" si="528"/>
        <v>359900</v>
      </c>
      <c r="AA3345" s="30">
        <f t="shared" si="529"/>
        <v>1.1170588235294119</v>
      </c>
    </row>
    <row r="3346" spans="1:27">
      <c r="A3346" s="20" t="s">
        <v>7972</v>
      </c>
      <c r="B3346" s="20" t="s">
        <v>7842</v>
      </c>
      <c r="C3346" s="25">
        <v>489915.96638655465</v>
      </c>
      <c r="D3346" s="22">
        <v>85</v>
      </c>
      <c r="E3346" s="22">
        <v>49</v>
      </c>
      <c r="F3346" s="22">
        <v>40</v>
      </c>
      <c r="G3346" s="22">
        <v>16000</v>
      </c>
      <c r="H3346" s="22" t="s">
        <v>5088</v>
      </c>
      <c r="I3346" s="26">
        <f>+IF(H3346='COSTOS VARIOS'!$C$1,'COSTOS VARIOS'!$C$2*'Precios ML'!V3346,'COSTOS VARIOS'!$B$2*'Precios ML'!V3346)</f>
        <v>173980</v>
      </c>
      <c r="J3346" s="22">
        <v>0</v>
      </c>
      <c r="K3346" s="27">
        <f t="shared" si="520"/>
        <v>10.4125</v>
      </c>
      <c r="L3346" s="27">
        <f t="shared" si="521"/>
        <v>10.4125</v>
      </c>
      <c r="M3346" s="26">
        <f>(INDEX(pesos!A:B,MATCH(L3346,pesos!A:A,1),2))</f>
        <v>16200</v>
      </c>
      <c r="N3346" s="26">
        <f>+R3346*'COSTOS VARIOS'!$O$1</f>
        <v>93084.033613445383</v>
      </c>
      <c r="O3346" s="26">
        <f>+R3346*'COSTOS VARIOS'!$O$2</f>
        <v>2008.6554621848743</v>
      </c>
      <c r="P3346" s="26">
        <f>+R3346*'COSTOS VARIOS'!$O$3</f>
        <v>7348.7394957983197</v>
      </c>
      <c r="Q3346" s="26">
        <v>1</v>
      </c>
      <c r="R3346" s="26">
        <f t="shared" si="522"/>
        <v>489915.96638655465</v>
      </c>
      <c r="S3346" s="25">
        <f t="shared" si="523"/>
        <v>782537.39495798317</v>
      </c>
      <c r="T3346" s="28">
        <f t="shared" si="524"/>
        <v>0.11164016646988184</v>
      </c>
      <c r="U3346" s="29">
        <f t="shared" si="525"/>
        <v>869900.00000000012</v>
      </c>
      <c r="V3346" s="26">
        <f>+INDEX('LISTA DE PRECIOS EKM '!A:K,MATCH('Precios ML'!B3346,'LISTA DE PRECIOS EKM '!A:A,0),8)</f>
        <v>869900</v>
      </c>
      <c r="W3346" s="26">
        <f t="shared" si="526"/>
        <v>869900</v>
      </c>
      <c r="X3346" s="26">
        <f t="shared" si="527"/>
        <v>0</v>
      </c>
      <c r="Y3346" s="26"/>
      <c r="Z3346" s="26">
        <f t="shared" si="528"/>
        <v>869900</v>
      </c>
      <c r="AA3346" s="30">
        <f t="shared" si="529"/>
        <v>0.77561063464837043</v>
      </c>
    </row>
    <row r="3347" spans="1:27">
      <c r="A3347" s="20" t="s">
        <v>7972</v>
      </c>
      <c r="B3347" s="20" t="s">
        <v>7842</v>
      </c>
      <c r="C3347" s="25">
        <v>489915.96638655465</v>
      </c>
      <c r="D3347" s="22">
        <v>85</v>
      </c>
      <c r="E3347" s="22">
        <v>49</v>
      </c>
      <c r="F3347" s="22">
        <v>40</v>
      </c>
      <c r="G3347" s="22">
        <v>16000</v>
      </c>
      <c r="H3347" s="22" t="s">
        <v>5088</v>
      </c>
      <c r="I3347" s="26">
        <f>+IF(H3347='COSTOS VARIOS'!$C$1,'COSTOS VARIOS'!$C$2*'Precios ML'!V3347,'COSTOS VARIOS'!$B$2*'Precios ML'!V3347)</f>
        <v>173980</v>
      </c>
      <c r="J3347" s="22">
        <v>0</v>
      </c>
      <c r="K3347" s="27">
        <f t="shared" si="520"/>
        <v>10.4125</v>
      </c>
      <c r="L3347" s="27">
        <f t="shared" si="521"/>
        <v>10.4125</v>
      </c>
      <c r="M3347" s="26">
        <f>(INDEX(pesos!A:B,MATCH(L3347,pesos!A:A,1),2))</f>
        <v>16200</v>
      </c>
      <c r="N3347" s="26">
        <f>+R3347*'COSTOS VARIOS'!$O$1</f>
        <v>93084.033613445383</v>
      </c>
      <c r="O3347" s="26">
        <f>+R3347*'COSTOS VARIOS'!$O$2</f>
        <v>2008.6554621848743</v>
      </c>
      <c r="P3347" s="26">
        <f>+R3347*'COSTOS VARIOS'!$O$3</f>
        <v>7348.7394957983197</v>
      </c>
      <c r="Q3347" s="26">
        <v>1</v>
      </c>
      <c r="R3347" s="26">
        <f t="shared" si="522"/>
        <v>489915.96638655465</v>
      </c>
      <c r="S3347" s="25">
        <f t="shared" si="523"/>
        <v>782537.39495798317</v>
      </c>
      <c r="T3347" s="28">
        <f t="shared" si="524"/>
        <v>0.11164016646988184</v>
      </c>
      <c r="U3347" s="29">
        <f t="shared" si="525"/>
        <v>869900.00000000012</v>
      </c>
      <c r="V3347" s="26">
        <f>+INDEX('LISTA DE PRECIOS EKM '!A:K,MATCH('Precios ML'!B3347,'LISTA DE PRECIOS EKM '!A:A,0),8)</f>
        <v>869900</v>
      </c>
      <c r="W3347" s="26">
        <f t="shared" si="526"/>
        <v>869900</v>
      </c>
      <c r="X3347" s="26">
        <f t="shared" si="527"/>
        <v>0</v>
      </c>
      <c r="Y3347" s="26"/>
      <c r="Z3347" s="26">
        <f t="shared" si="528"/>
        <v>869900</v>
      </c>
      <c r="AA3347" s="30">
        <f t="shared" si="529"/>
        <v>0.77561063464837043</v>
      </c>
    </row>
    <row r="3348" spans="1:27">
      <c r="A3348" s="20" t="s">
        <v>7973</v>
      </c>
      <c r="B3348" s="20" t="s">
        <v>7974</v>
      </c>
      <c r="C3348" s="25">
        <v>788143</v>
      </c>
      <c r="D3348" s="22">
        <v>85</v>
      </c>
      <c r="E3348" s="22">
        <v>49</v>
      </c>
      <c r="F3348" s="22">
        <v>40</v>
      </c>
      <c r="G3348" s="22">
        <v>16000</v>
      </c>
      <c r="H3348" s="22" t="s">
        <v>5088</v>
      </c>
      <c r="I3348" s="26">
        <f>+IF(H3348='COSTOS VARIOS'!$C$1,'COSTOS VARIOS'!$C$2*'Precios ML'!V3348,'COSTOS VARIOS'!$B$2*'Precios ML'!V3348)</f>
        <v>337980</v>
      </c>
      <c r="J3348" s="22">
        <v>0</v>
      </c>
      <c r="K3348" s="27">
        <f t="shared" si="520"/>
        <v>10.4125</v>
      </c>
      <c r="L3348" s="27">
        <f t="shared" si="521"/>
        <v>10.4125</v>
      </c>
      <c r="M3348" s="26">
        <f>(INDEX(pesos!A:B,MATCH(L3348,pesos!A:A,1),2))</f>
        <v>16200</v>
      </c>
      <c r="N3348" s="26">
        <f>+R3348*'COSTOS VARIOS'!$O$1</f>
        <v>149747.17000000001</v>
      </c>
      <c r="O3348" s="26">
        <f>+R3348*'COSTOS VARIOS'!$O$2</f>
        <v>3231.3863000000001</v>
      </c>
      <c r="P3348" s="26">
        <f>+R3348*'COSTOS VARIOS'!$O$3</f>
        <v>11822.145</v>
      </c>
      <c r="Q3348" s="26">
        <v>1</v>
      </c>
      <c r="R3348" s="26">
        <f t="shared" si="522"/>
        <v>788143</v>
      </c>
      <c r="S3348" s="25">
        <f t="shared" si="523"/>
        <v>1307123.7013000001</v>
      </c>
      <c r="T3348" s="28">
        <f t="shared" si="524"/>
        <v>0.29283861834905878</v>
      </c>
      <c r="U3348" s="29">
        <f t="shared" si="525"/>
        <v>1689900</v>
      </c>
      <c r="V3348" s="26">
        <f>+INDEX('LISTA DE PRECIOS EKM '!A:K,MATCH('Precios ML'!B3348,'LISTA DE PRECIOS EKM '!A:A,0),8)</f>
        <v>1689900</v>
      </c>
      <c r="W3348" s="26">
        <f t="shared" si="526"/>
        <v>1689900</v>
      </c>
      <c r="X3348" s="26">
        <f t="shared" si="527"/>
        <v>0</v>
      </c>
      <c r="Y3348" s="26"/>
      <c r="Z3348" s="26">
        <f t="shared" si="528"/>
        <v>1689900</v>
      </c>
      <c r="AA3348" s="30">
        <f t="shared" si="529"/>
        <v>1.1441540431114658</v>
      </c>
    </row>
    <row r="3349" spans="1:27">
      <c r="A3349" s="20" t="s">
        <v>7973</v>
      </c>
      <c r="B3349" s="20" t="s">
        <v>7974</v>
      </c>
      <c r="C3349" s="25">
        <v>788143</v>
      </c>
      <c r="D3349" s="22">
        <v>85</v>
      </c>
      <c r="E3349" s="22">
        <v>49</v>
      </c>
      <c r="F3349" s="22">
        <v>40</v>
      </c>
      <c r="G3349" s="22">
        <v>16000</v>
      </c>
      <c r="H3349" s="22" t="s">
        <v>5088</v>
      </c>
      <c r="I3349" s="26">
        <f>+IF(H3349='COSTOS VARIOS'!$C$1,'COSTOS VARIOS'!$C$2*'Precios ML'!V3349,'COSTOS VARIOS'!$B$2*'Precios ML'!V3349)</f>
        <v>337980</v>
      </c>
      <c r="J3349" s="22">
        <v>0</v>
      </c>
      <c r="K3349" s="27">
        <f t="shared" si="520"/>
        <v>10.4125</v>
      </c>
      <c r="L3349" s="27">
        <f t="shared" si="521"/>
        <v>10.4125</v>
      </c>
      <c r="M3349" s="26">
        <f>(INDEX(pesos!A:B,MATCH(L3349,pesos!A:A,1),2))</f>
        <v>16200</v>
      </c>
      <c r="N3349" s="26">
        <f>+R3349*'COSTOS VARIOS'!$O$1</f>
        <v>149747.17000000001</v>
      </c>
      <c r="O3349" s="26">
        <f>+R3349*'COSTOS VARIOS'!$O$2</f>
        <v>3231.3863000000001</v>
      </c>
      <c r="P3349" s="26">
        <f>+R3349*'COSTOS VARIOS'!$O$3</f>
        <v>11822.145</v>
      </c>
      <c r="Q3349" s="26">
        <v>1</v>
      </c>
      <c r="R3349" s="26">
        <f t="shared" si="522"/>
        <v>788143</v>
      </c>
      <c r="S3349" s="25">
        <f t="shared" si="523"/>
        <v>1307123.7013000001</v>
      </c>
      <c r="T3349" s="28">
        <f t="shared" si="524"/>
        <v>0.29283861834905878</v>
      </c>
      <c r="U3349" s="29">
        <f t="shared" si="525"/>
        <v>1689900</v>
      </c>
      <c r="V3349" s="26">
        <f>+INDEX('LISTA DE PRECIOS EKM '!A:K,MATCH('Precios ML'!B3349,'LISTA DE PRECIOS EKM '!A:A,0),8)</f>
        <v>1689900</v>
      </c>
      <c r="W3349" s="26">
        <f t="shared" si="526"/>
        <v>1689900</v>
      </c>
      <c r="X3349" s="26">
        <f t="shared" si="527"/>
        <v>0</v>
      </c>
      <c r="Y3349" s="26"/>
      <c r="Z3349" s="26">
        <f t="shared" si="528"/>
        <v>1689900</v>
      </c>
      <c r="AA3349" s="30">
        <f t="shared" si="529"/>
        <v>1.1441540431114658</v>
      </c>
    </row>
    <row r="3350" spans="1:27">
      <c r="A3350" s="20" t="s">
        <v>7975</v>
      </c>
      <c r="B3350" s="20" t="s">
        <v>1686</v>
      </c>
      <c r="C3350" s="25">
        <v>381255</v>
      </c>
      <c r="D3350" s="22">
        <v>85</v>
      </c>
      <c r="E3350" s="22">
        <v>49</v>
      </c>
      <c r="F3350" s="22">
        <v>40</v>
      </c>
      <c r="G3350" s="22">
        <v>16000</v>
      </c>
      <c r="H3350" s="22" t="s">
        <v>5088</v>
      </c>
      <c r="I3350" s="26">
        <f>+IF(H3350='COSTOS VARIOS'!$C$1,'COSTOS VARIOS'!$C$2*'Precios ML'!V3350,'COSTOS VARIOS'!$B$2*'Precios ML'!V3350)</f>
        <v>165980</v>
      </c>
      <c r="J3350" s="22">
        <v>0</v>
      </c>
      <c r="K3350" s="27">
        <f t="shared" si="520"/>
        <v>10.4125</v>
      </c>
      <c r="L3350" s="27">
        <f t="shared" si="521"/>
        <v>10.4125</v>
      </c>
      <c r="M3350" s="26">
        <f>(INDEX(pesos!A:B,MATCH(L3350,pesos!A:A,1),2))</f>
        <v>16200</v>
      </c>
      <c r="N3350" s="26">
        <f>+R3350*'COSTOS VARIOS'!$O$1</f>
        <v>72438.45</v>
      </c>
      <c r="O3350" s="26">
        <f>+R3350*'COSTOS VARIOS'!$O$2</f>
        <v>1563.1455000000001</v>
      </c>
      <c r="P3350" s="26">
        <f>+R3350*'COSTOS VARIOS'!$O$3</f>
        <v>5718.8249999999998</v>
      </c>
      <c r="Q3350" s="26">
        <v>1</v>
      </c>
      <c r="R3350" s="26">
        <f t="shared" si="522"/>
        <v>381255</v>
      </c>
      <c r="S3350" s="25">
        <f t="shared" si="523"/>
        <v>643155.42050000001</v>
      </c>
      <c r="T3350" s="28">
        <f t="shared" si="524"/>
        <v>0.29035684618007496</v>
      </c>
      <c r="U3350" s="29">
        <f t="shared" si="525"/>
        <v>829900</v>
      </c>
      <c r="V3350" s="26">
        <f>+INDEX('LISTA DE PRECIOS EKM '!A:K,MATCH('Precios ML'!B3350,'LISTA DE PRECIOS EKM '!A:A,0),8)</f>
        <v>829900</v>
      </c>
      <c r="W3350" s="26">
        <f t="shared" si="526"/>
        <v>829900</v>
      </c>
      <c r="X3350" s="26">
        <f t="shared" si="527"/>
        <v>0</v>
      </c>
      <c r="Y3350" s="26"/>
      <c r="Z3350" s="26">
        <f t="shared" si="528"/>
        <v>829900</v>
      </c>
      <c r="AA3350" s="30">
        <f t="shared" si="529"/>
        <v>1.1767583375955724</v>
      </c>
    </row>
    <row r="3351" spans="1:27">
      <c r="A3351" s="20" t="s">
        <v>7975</v>
      </c>
      <c r="B3351" s="20" t="s">
        <v>1686</v>
      </c>
      <c r="C3351" s="25">
        <v>381255</v>
      </c>
      <c r="D3351" s="22">
        <v>85</v>
      </c>
      <c r="E3351" s="22">
        <v>49</v>
      </c>
      <c r="F3351" s="22">
        <v>40</v>
      </c>
      <c r="G3351" s="22">
        <v>16000</v>
      </c>
      <c r="H3351" s="22" t="s">
        <v>5088</v>
      </c>
      <c r="I3351" s="26">
        <f>+IF(H3351='COSTOS VARIOS'!$C$1,'COSTOS VARIOS'!$C$2*'Precios ML'!V3351,'COSTOS VARIOS'!$B$2*'Precios ML'!V3351)</f>
        <v>165980</v>
      </c>
      <c r="J3351" s="22">
        <v>0</v>
      </c>
      <c r="K3351" s="27">
        <f t="shared" si="520"/>
        <v>10.4125</v>
      </c>
      <c r="L3351" s="27">
        <f t="shared" si="521"/>
        <v>10.4125</v>
      </c>
      <c r="M3351" s="26">
        <f>(INDEX(pesos!A:B,MATCH(L3351,pesos!A:A,1),2))</f>
        <v>16200</v>
      </c>
      <c r="N3351" s="26">
        <f>+R3351*'COSTOS VARIOS'!$O$1</f>
        <v>72438.45</v>
      </c>
      <c r="O3351" s="26">
        <f>+R3351*'COSTOS VARIOS'!$O$2</f>
        <v>1563.1455000000001</v>
      </c>
      <c r="P3351" s="26">
        <f>+R3351*'COSTOS VARIOS'!$O$3</f>
        <v>5718.8249999999998</v>
      </c>
      <c r="Q3351" s="26">
        <v>1</v>
      </c>
      <c r="R3351" s="26">
        <f t="shared" si="522"/>
        <v>381255</v>
      </c>
      <c r="S3351" s="25">
        <f t="shared" si="523"/>
        <v>643155.42050000001</v>
      </c>
      <c r="T3351" s="28">
        <f t="shared" si="524"/>
        <v>0.29035684618007496</v>
      </c>
      <c r="U3351" s="29">
        <f t="shared" si="525"/>
        <v>829900</v>
      </c>
      <c r="V3351" s="26">
        <f>+INDEX('LISTA DE PRECIOS EKM '!A:K,MATCH('Precios ML'!B3351,'LISTA DE PRECIOS EKM '!A:A,0),8)</f>
        <v>829900</v>
      </c>
      <c r="W3351" s="26">
        <f t="shared" si="526"/>
        <v>829900</v>
      </c>
      <c r="X3351" s="26">
        <f t="shared" si="527"/>
        <v>0</v>
      </c>
      <c r="Y3351" s="26"/>
      <c r="Z3351" s="26">
        <f t="shared" si="528"/>
        <v>829900</v>
      </c>
      <c r="AA3351" s="30">
        <f t="shared" si="529"/>
        <v>1.1767583375955724</v>
      </c>
    </row>
    <row r="3352" spans="1:27">
      <c r="A3352" s="20" t="s">
        <v>7976</v>
      </c>
      <c r="B3352" s="20" t="s">
        <v>7977</v>
      </c>
      <c r="C3352" s="25">
        <v>1818000</v>
      </c>
      <c r="D3352" s="22">
        <v>85</v>
      </c>
      <c r="E3352" s="22">
        <v>49</v>
      </c>
      <c r="F3352" s="22">
        <v>40</v>
      </c>
      <c r="G3352" s="22">
        <v>16000</v>
      </c>
      <c r="H3352" s="22" t="s">
        <v>5088</v>
      </c>
      <c r="I3352" s="26">
        <f>+IF(H3352='COSTOS VARIOS'!$C$1,'COSTOS VARIOS'!$C$2*'Precios ML'!V3352,'COSTOS VARIOS'!$B$2*'Precios ML'!V3352)</f>
        <v>705980</v>
      </c>
      <c r="J3352" s="22">
        <v>0</v>
      </c>
      <c r="K3352" s="27">
        <f t="shared" si="520"/>
        <v>10.4125</v>
      </c>
      <c r="L3352" s="27">
        <f t="shared" si="521"/>
        <v>10.4125</v>
      </c>
      <c r="M3352" s="26">
        <f>(INDEX(pesos!A:B,MATCH(L3352,pesos!A:A,1),2))</f>
        <v>16200</v>
      </c>
      <c r="N3352" s="26">
        <f>+R3352*'COSTOS VARIOS'!$O$1</f>
        <v>345420</v>
      </c>
      <c r="O3352" s="26">
        <f>+R3352*'COSTOS VARIOS'!$O$2</f>
        <v>7453.8</v>
      </c>
      <c r="P3352" s="26">
        <f>+R3352*'COSTOS VARIOS'!$O$3</f>
        <v>27270</v>
      </c>
      <c r="Q3352" s="26">
        <v>1</v>
      </c>
      <c r="R3352" s="26">
        <f t="shared" si="522"/>
        <v>1818000</v>
      </c>
      <c r="S3352" s="25">
        <f t="shared" si="523"/>
        <v>2920323.8</v>
      </c>
      <c r="T3352" s="28">
        <f t="shared" si="524"/>
        <v>0.20873582580123484</v>
      </c>
      <c r="U3352" s="29">
        <f t="shared" si="525"/>
        <v>3529900</v>
      </c>
      <c r="V3352" s="26">
        <f>+INDEX('LISTA DE PRECIOS EKM '!A:K,MATCH('Precios ML'!B3352,'LISTA DE PRECIOS EKM '!A:A,0),8)</f>
        <v>3529900</v>
      </c>
      <c r="W3352" s="26">
        <f t="shared" si="526"/>
        <v>3529900</v>
      </c>
      <c r="X3352" s="26">
        <f t="shared" si="527"/>
        <v>0</v>
      </c>
      <c r="Y3352" s="26"/>
      <c r="Z3352" s="26">
        <f t="shared" si="528"/>
        <v>3529900</v>
      </c>
      <c r="AA3352" s="30">
        <f t="shared" si="529"/>
        <v>0.94163916391639169</v>
      </c>
    </row>
    <row r="3353" spans="1:27">
      <c r="A3353" s="20" t="s">
        <v>7976</v>
      </c>
      <c r="B3353" s="20" t="s">
        <v>7977</v>
      </c>
      <c r="C3353" s="25">
        <v>1818000</v>
      </c>
      <c r="D3353" s="22">
        <v>85</v>
      </c>
      <c r="E3353" s="22">
        <v>49</v>
      </c>
      <c r="F3353" s="22">
        <v>40</v>
      </c>
      <c r="G3353" s="22">
        <v>16000</v>
      </c>
      <c r="H3353" s="22" t="s">
        <v>5088</v>
      </c>
      <c r="I3353" s="26">
        <f>+IF(H3353='COSTOS VARIOS'!$C$1,'COSTOS VARIOS'!$C$2*'Precios ML'!V3353,'COSTOS VARIOS'!$B$2*'Precios ML'!V3353)</f>
        <v>705980</v>
      </c>
      <c r="J3353" s="22">
        <v>0</v>
      </c>
      <c r="K3353" s="27">
        <f t="shared" si="520"/>
        <v>10.4125</v>
      </c>
      <c r="L3353" s="27">
        <f t="shared" si="521"/>
        <v>10.4125</v>
      </c>
      <c r="M3353" s="26">
        <f>(INDEX(pesos!A:B,MATCH(L3353,pesos!A:A,1),2))</f>
        <v>16200</v>
      </c>
      <c r="N3353" s="26">
        <f>+R3353*'COSTOS VARIOS'!$O$1</f>
        <v>345420</v>
      </c>
      <c r="O3353" s="26">
        <f>+R3353*'COSTOS VARIOS'!$O$2</f>
        <v>7453.8</v>
      </c>
      <c r="P3353" s="26">
        <f>+R3353*'COSTOS VARIOS'!$O$3</f>
        <v>27270</v>
      </c>
      <c r="Q3353" s="26">
        <v>1</v>
      </c>
      <c r="R3353" s="26">
        <f t="shared" si="522"/>
        <v>1818000</v>
      </c>
      <c r="S3353" s="25">
        <f t="shared" si="523"/>
        <v>2920323.8</v>
      </c>
      <c r="T3353" s="28">
        <f t="shared" si="524"/>
        <v>0.20873582580123484</v>
      </c>
      <c r="U3353" s="29">
        <f t="shared" si="525"/>
        <v>3529900</v>
      </c>
      <c r="V3353" s="26">
        <f>+INDEX('LISTA DE PRECIOS EKM '!A:K,MATCH('Precios ML'!B3353,'LISTA DE PRECIOS EKM '!A:A,0),8)</f>
        <v>3529900</v>
      </c>
      <c r="W3353" s="26">
        <f t="shared" si="526"/>
        <v>3529900</v>
      </c>
      <c r="X3353" s="26">
        <f t="shared" si="527"/>
        <v>0</v>
      </c>
      <c r="Y3353" s="26"/>
      <c r="Z3353" s="26">
        <f t="shared" si="528"/>
        <v>3529900</v>
      </c>
      <c r="AA3353" s="30">
        <f t="shared" si="529"/>
        <v>0.94163916391639169</v>
      </c>
    </row>
    <row r="3354" spans="1:27">
      <c r="A3354" s="20" t="s">
        <v>7978</v>
      </c>
      <c r="B3354" s="20" t="s">
        <v>1758</v>
      </c>
      <c r="C3354" s="25">
        <v>150000</v>
      </c>
      <c r="D3354" s="22">
        <v>85</v>
      </c>
      <c r="E3354" s="22">
        <v>49</v>
      </c>
      <c r="F3354" s="22">
        <v>40</v>
      </c>
      <c r="G3354" s="22">
        <v>16000</v>
      </c>
      <c r="H3354" s="22" t="s">
        <v>5088</v>
      </c>
      <c r="I3354" s="26">
        <f>+IF(H3354='COSTOS VARIOS'!$C$1,'COSTOS VARIOS'!$C$2*'Precios ML'!V3354,'COSTOS VARIOS'!$B$2*'Precios ML'!V3354)</f>
        <v>63980</v>
      </c>
      <c r="J3354" s="22">
        <v>0</v>
      </c>
      <c r="K3354" s="27">
        <f t="shared" si="520"/>
        <v>10.4125</v>
      </c>
      <c r="L3354" s="27">
        <f t="shared" si="521"/>
        <v>10.4125</v>
      </c>
      <c r="M3354" s="26">
        <f>(INDEX(pesos!A:B,MATCH(L3354,pesos!A:A,1),2))</f>
        <v>16200</v>
      </c>
      <c r="N3354" s="26">
        <f>+R3354*'COSTOS VARIOS'!$O$1</f>
        <v>28500</v>
      </c>
      <c r="O3354" s="26">
        <f>+R3354*'COSTOS VARIOS'!$O$2</f>
        <v>615</v>
      </c>
      <c r="P3354" s="26">
        <f>+R3354*'COSTOS VARIOS'!$O$3</f>
        <v>2250</v>
      </c>
      <c r="Q3354" s="26">
        <v>1</v>
      </c>
      <c r="R3354" s="26">
        <f t="shared" si="522"/>
        <v>150000</v>
      </c>
      <c r="S3354" s="25">
        <f t="shared" si="523"/>
        <v>261545</v>
      </c>
      <c r="T3354" s="28">
        <f t="shared" si="524"/>
        <v>0.22311648091150671</v>
      </c>
      <c r="U3354" s="29">
        <f t="shared" si="525"/>
        <v>319900</v>
      </c>
      <c r="V3354" s="26">
        <f>+INDEX('LISTA DE PRECIOS EKM '!A:K,MATCH('Precios ML'!B3354,'LISTA DE PRECIOS EKM '!A:A,0),8)</f>
        <v>319900</v>
      </c>
      <c r="W3354" s="26">
        <f t="shared" si="526"/>
        <v>319900</v>
      </c>
      <c r="X3354" s="26">
        <f t="shared" si="527"/>
        <v>0</v>
      </c>
      <c r="Y3354" s="26"/>
      <c r="Z3354" s="26">
        <f t="shared" si="528"/>
        <v>319900</v>
      </c>
      <c r="AA3354" s="30">
        <f t="shared" si="529"/>
        <v>1.1326666666666667</v>
      </c>
    </row>
    <row r="3355" spans="1:27">
      <c r="A3355" s="20" t="s">
        <v>7978</v>
      </c>
      <c r="B3355" s="20" t="s">
        <v>1758</v>
      </c>
      <c r="C3355" s="25">
        <v>150000</v>
      </c>
      <c r="D3355" s="22">
        <v>85</v>
      </c>
      <c r="E3355" s="22">
        <v>49</v>
      </c>
      <c r="F3355" s="22">
        <v>40</v>
      </c>
      <c r="G3355" s="22">
        <v>16000</v>
      </c>
      <c r="H3355" s="22" t="s">
        <v>5088</v>
      </c>
      <c r="I3355" s="26">
        <f>+IF(H3355='COSTOS VARIOS'!$C$1,'COSTOS VARIOS'!$C$2*'Precios ML'!V3355,'COSTOS VARIOS'!$B$2*'Precios ML'!V3355)</f>
        <v>63980</v>
      </c>
      <c r="J3355" s="22">
        <v>0</v>
      </c>
      <c r="K3355" s="27">
        <f t="shared" si="520"/>
        <v>10.4125</v>
      </c>
      <c r="L3355" s="27">
        <f t="shared" si="521"/>
        <v>10.4125</v>
      </c>
      <c r="M3355" s="26">
        <f>(INDEX(pesos!A:B,MATCH(L3355,pesos!A:A,1),2))</f>
        <v>16200</v>
      </c>
      <c r="N3355" s="26">
        <f>+R3355*'COSTOS VARIOS'!$O$1</f>
        <v>28500</v>
      </c>
      <c r="O3355" s="26">
        <f>+R3355*'COSTOS VARIOS'!$O$2</f>
        <v>615</v>
      </c>
      <c r="P3355" s="26">
        <f>+R3355*'COSTOS VARIOS'!$O$3</f>
        <v>2250</v>
      </c>
      <c r="Q3355" s="26">
        <v>1</v>
      </c>
      <c r="R3355" s="26">
        <f t="shared" si="522"/>
        <v>150000</v>
      </c>
      <c r="S3355" s="25">
        <f t="shared" si="523"/>
        <v>261545</v>
      </c>
      <c r="T3355" s="28">
        <f t="shared" si="524"/>
        <v>0.22311648091150671</v>
      </c>
      <c r="U3355" s="29">
        <f t="shared" si="525"/>
        <v>319900</v>
      </c>
      <c r="V3355" s="26">
        <f>+INDEX('LISTA DE PRECIOS EKM '!A:K,MATCH('Precios ML'!B3355,'LISTA DE PRECIOS EKM '!A:A,0),8)</f>
        <v>319900</v>
      </c>
      <c r="W3355" s="26">
        <f t="shared" si="526"/>
        <v>319900</v>
      </c>
      <c r="X3355" s="26">
        <f t="shared" si="527"/>
        <v>0</v>
      </c>
      <c r="Y3355" s="26"/>
      <c r="Z3355" s="26">
        <f t="shared" si="528"/>
        <v>319900</v>
      </c>
      <c r="AA3355" s="30">
        <f t="shared" si="529"/>
        <v>1.1326666666666667</v>
      </c>
    </row>
    <row r="3356" spans="1:27">
      <c r="A3356" s="20" t="s">
        <v>7979</v>
      </c>
      <c r="B3356" s="20" t="s">
        <v>7980</v>
      </c>
      <c r="C3356" s="25">
        <v>1818000</v>
      </c>
      <c r="D3356" s="22">
        <v>85</v>
      </c>
      <c r="E3356" s="22">
        <v>49</v>
      </c>
      <c r="F3356" s="22">
        <v>40</v>
      </c>
      <c r="G3356" s="22">
        <v>16000</v>
      </c>
      <c r="H3356" s="22" t="s">
        <v>5088</v>
      </c>
      <c r="I3356" s="26">
        <f>+IF(H3356='COSTOS VARIOS'!$C$1,'COSTOS VARIOS'!$C$2*'Precios ML'!V3356,'COSTOS VARIOS'!$B$2*'Precios ML'!V3356)</f>
        <v>747980</v>
      </c>
      <c r="J3356" s="22">
        <v>0</v>
      </c>
      <c r="K3356" s="27">
        <f t="shared" si="520"/>
        <v>10.4125</v>
      </c>
      <c r="L3356" s="27">
        <f t="shared" si="521"/>
        <v>10.4125</v>
      </c>
      <c r="M3356" s="26">
        <f>(INDEX(pesos!A:B,MATCH(L3356,pesos!A:A,1),2))</f>
        <v>16200</v>
      </c>
      <c r="N3356" s="26">
        <f>+R3356*'COSTOS VARIOS'!$O$1</f>
        <v>345420</v>
      </c>
      <c r="O3356" s="26">
        <f>+R3356*'COSTOS VARIOS'!$O$2</f>
        <v>7453.8</v>
      </c>
      <c r="P3356" s="26">
        <f>+R3356*'COSTOS VARIOS'!$O$3</f>
        <v>27270</v>
      </c>
      <c r="Q3356" s="26">
        <v>1</v>
      </c>
      <c r="R3356" s="26">
        <f t="shared" si="522"/>
        <v>1818000</v>
      </c>
      <c r="S3356" s="25">
        <f t="shared" si="523"/>
        <v>2962323.8</v>
      </c>
      <c r="T3356" s="28">
        <f t="shared" si="524"/>
        <v>0.26248859088260379</v>
      </c>
      <c r="U3356" s="29">
        <f t="shared" si="525"/>
        <v>3739900</v>
      </c>
      <c r="V3356" s="26">
        <f>+INDEX('LISTA DE PRECIOS EKM '!A:K,MATCH('Precios ML'!B3356,'LISTA DE PRECIOS EKM '!A:A,0),8)</f>
        <v>3739900</v>
      </c>
      <c r="W3356" s="26">
        <f t="shared" si="526"/>
        <v>3739900</v>
      </c>
      <c r="X3356" s="26">
        <f t="shared" si="527"/>
        <v>0</v>
      </c>
      <c r="Y3356" s="26"/>
      <c r="Z3356" s="26">
        <f t="shared" si="528"/>
        <v>3739900</v>
      </c>
      <c r="AA3356" s="30">
        <f t="shared" si="529"/>
        <v>1.0571507150715069</v>
      </c>
    </row>
    <row r="3357" spans="1:27">
      <c r="A3357" s="20" t="s">
        <v>7979</v>
      </c>
      <c r="B3357" s="20" t="s">
        <v>7980</v>
      </c>
      <c r="C3357" s="25">
        <v>1818000</v>
      </c>
      <c r="D3357" s="22">
        <v>85</v>
      </c>
      <c r="E3357" s="22">
        <v>49</v>
      </c>
      <c r="F3357" s="22">
        <v>40</v>
      </c>
      <c r="G3357" s="22">
        <v>16000</v>
      </c>
      <c r="H3357" s="22" t="s">
        <v>5088</v>
      </c>
      <c r="I3357" s="26">
        <f>+IF(H3357='COSTOS VARIOS'!$C$1,'COSTOS VARIOS'!$C$2*'Precios ML'!V3357,'COSTOS VARIOS'!$B$2*'Precios ML'!V3357)</f>
        <v>747980</v>
      </c>
      <c r="J3357" s="22">
        <v>0</v>
      </c>
      <c r="K3357" s="27">
        <f t="shared" si="520"/>
        <v>10.4125</v>
      </c>
      <c r="L3357" s="27">
        <f t="shared" si="521"/>
        <v>10.4125</v>
      </c>
      <c r="M3357" s="26">
        <f>(INDEX(pesos!A:B,MATCH(L3357,pesos!A:A,1),2))</f>
        <v>16200</v>
      </c>
      <c r="N3357" s="26">
        <f>+R3357*'COSTOS VARIOS'!$O$1</f>
        <v>345420</v>
      </c>
      <c r="O3357" s="26">
        <f>+R3357*'COSTOS VARIOS'!$O$2</f>
        <v>7453.8</v>
      </c>
      <c r="P3357" s="26">
        <f>+R3357*'COSTOS VARIOS'!$O$3</f>
        <v>27270</v>
      </c>
      <c r="Q3357" s="26">
        <v>1</v>
      </c>
      <c r="R3357" s="26">
        <f t="shared" si="522"/>
        <v>1818000</v>
      </c>
      <c r="S3357" s="25">
        <f t="shared" si="523"/>
        <v>2962323.8</v>
      </c>
      <c r="T3357" s="28">
        <f t="shared" si="524"/>
        <v>0.26248859088260379</v>
      </c>
      <c r="U3357" s="29">
        <f t="shared" si="525"/>
        <v>3739900</v>
      </c>
      <c r="V3357" s="26">
        <f>+INDEX('LISTA DE PRECIOS EKM '!A:K,MATCH('Precios ML'!B3357,'LISTA DE PRECIOS EKM '!A:A,0),8)</f>
        <v>3739900</v>
      </c>
      <c r="W3357" s="26">
        <f t="shared" si="526"/>
        <v>3739900</v>
      </c>
      <c r="X3357" s="26">
        <f t="shared" si="527"/>
        <v>0</v>
      </c>
      <c r="Y3357" s="26"/>
      <c r="Z3357" s="26">
        <f t="shared" si="528"/>
        <v>3739900</v>
      </c>
      <c r="AA3357" s="30">
        <f t="shared" si="529"/>
        <v>1.0571507150715069</v>
      </c>
    </row>
    <row r="3358" spans="1:27">
      <c r="A3358" s="20" t="s">
        <v>7981</v>
      </c>
      <c r="B3358" s="20" t="s">
        <v>7982</v>
      </c>
      <c r="C3358" s="25">
        <v>130528.33</v>
      </c>
      <c r="D3358" s="22">
        <v>85</v>
      </c>
      <c r="E3358" s="22">
        <v>49</v>
      </c>
      <c r="F3358" s="22">
        <v>40</v>
      </c>
      <c r="G3358" s="22">
        <v>16000</v>
      </c>
      <c r="H3358" s="22" t="s">
        <v>5088</v>
      </c>
      <c r="I3358" s="26">
        <f>+IF(H3358='COSTOS VARIOS'!$C$1,'COSTOS VARIOS'!$C$2*'Precios ML'!V3358,'COSTOS VARIOS'!$B$2*'Precios ML'!V3358)</f>
        <v>55980</v>
      </c>
      <c r="J3358" s="22">
        <v>0</v>
      </c>
      <c r="K3358" s="27">
        <f t="shared" si="520"/>
        <v>10.4125</v>
      </c>
      <c r="L3358" s="27">
        <f t="shared" si="521"/>
        <v>10.4125</v>
      </c>
      <c r="M3358" s="26">
        <f>(INDEX(pesos!A:B,MATCH(L3358,pesos!A:A,1),2))</f>
        <v>16200</v>
      </c>
      <c r="N3358" s="26">
        <f>+R3358*'COSTOS VARIOS'!$O$1</f>
        <v>24800.382700000002</v>
      </c>
      <c r="O3358" s="26">
        <f>+R3358*'COSTOS VARIOS'!$O$2</f>
        <v>535.16615300000001</v>
      </c>
      <c r="P3358" s="26">
        <f>+R3358*'COSTOS VARIOS'!$O$3</f>
        <v>1957.9249499999999</v>
      </c>
      <c r="Q3358" s="26">
        <v>1</v>
      </c>
      <c r="R3358" s="26">
        <f t="shared" si="522"/>
        <v>130528.33</v>
      </c>
      <c r="S3358" s="25">
        <f t="shared" si="523"/>
        <v>230001.80380300002</v>
      </c>
      <c r="T3358" s="28">
        <f t="shared" si="524"/>
        <v>0.21694697768430782</v>
      </c>
      <c r="U3358" s="29">
        <f t="shared" si="525"/>
        <v>279900</v>
      </c>
      <c r="V3358" s="26">
        <f>+INDEX('LISTA DE PRECIOS EKM '!A:K,MATCH('Precios ML'!B3358,'LISTA DE PRECIOS EKM '!A:A,0),8)</f>
        <v>279900</v>
      </c>
      <c r="W3358" s="26">
        <f t="shared" si="526"/>
        <v>279900</v>
      </c>
      <c r="X3358" s="26">
        <f t="shared" si="527"/>
        <v>0</v>
      </c>
      <c r="Y3358" s="26"/>
      <c r="Z3358" s="26">
        <f t="shared" si="528"/>
        <v>279900</v>
      </c>
      <c r="AA3358" s="30">
        <f t="shared" si="529"/>
        <v>1.1443620706707884</v>
      </c>
    </row>
    <row r="3359" spans="1:27">
      <c r="A3359" s="20" t="s">
        <v>7981</v>
      </c>
      <c r="B3359" s="20" t="s">
        <v>7982</v>
      </c>
      <c r="C3359" s="25">
        <v>130528.33</v>
      </c>
      <c r="D3359" s="22">
        <v>85</v>
      </c>
      <c r="E3359" s="22">
        <v>49</v>
      </c>
      <c r="F3359" s="22">
        <v>40</v>
      </c>
      <c r="G3359" s="22">
        <v>16000</v>
      </c>
      <c r="H3359" s="22" t="s">
        <v>5088</v>
      </c>
      <c r="I3359" s="26">
        <f>+IF(H3359='COSTOS VARIOS'!$C$1,'COSTOS VARIOS'!$C$2*'Precios ML'!V3359,'COSTOS VARIOS'!$B$2*'Precios ML'!V3359)</f>
        <v>55980</v>
      </c>
      <c r="J3359" s="22">
        <v>0</v>
      </c>
      <c r="K3359" s="27">
        <f t="shared" si="520"/>
        <v>10.4125</v>
      </c>
      <c r="L3359" s="27">
        <f t="shared" si="521"/>
        <v>10.4125</v>
      </c>
      <c r="M3359" s="26">
        <f>(INDEX(pesos!A:B,MATCH(L3359,pesos!A:A,1),2))</f>
        <v>16200</v>
      </c>
      <c r="N3359" s="26">
        <f>+R3359*'COSTOS VARIOS'!$O$1</f>
        <v>24800.382700000002</v>
      </c>
      <c r="O3359" s="26">
        <f>+R3359*'COSTOS VARIOS'!$O$2</f>
        <v>535.16615300000001</v>
      </c>
      <c r="P3359" s="26">
        <f>+R3359*'COSTOS VARIOS'!$O$3</f>
        <v>1957.9249499999999</v>
      </c>
      <c r="Q3359" s="26">
        <v>1</v>
      </c>
      <c r="R3359" s="26">
        <f t="shared" si="522"/>
        <v>130528.33</v>
      </c>
      <c r="S3359" s="25">
        <f t="shared" si="523"/>
        <v>230001.80380300002</v>
      </c>
      <c r="T3359" s="28">
        <f t="shared" si="524"/>
        <v>0.21694697768430782</v>
      </c>
      <c r="U3359" s="29">
        <f t="shared" si="525"/>
        <v>279900</v>
      </c>
      <c r="V3359" s="26">
        <f>+INDEX('LISTA DE PRECIOS EKM '!A:K,MATCH('Precios ML'!B3359,'LISTA DE PRECIOS EKM '!A:A,0),8)</f>
        <v>279900</v>
      </c>
      <c r="W3359" s="26">
        <f t="shared" si="526"/>
        <v>279900</v>
      </c>
      <c r="X3359" s="26">
        <f t="shared" si="527"/>
        <v>0</v>
      </c>
      <c r="Y3359" s="26"/>
      <c r="Z3359" s="26">
        <f t="shared" si="528"/>
        <v>279900</v>
      </c>
      <c r="AA3359" s="30">
        <f t="shared" si="529"/>
        <v>1.1443620706707884</v>
      </c>
    </row>
    <row r="3360" spans="1:27">
      <c r="A3360" s="20" t="s">
        <v>7983</v>
      </c>
      <c r="B3360" s="20" t="s">
        <v>7984</v>
      </c>
      <c r="C3360" s="25">
        <v>380822</v>
      </c>
      <c r="D3360" s="22">
        <v>85</v>
      </c>
      <c r="E3360" s="22">
        <v>49</v>
      </c>
      <c r="F3360" s="22">
        <v>40</v>
      </c>
      <c r="G3360" s="22">
        <v>16000</v>
      </c>
      <c r="H3360" s="22" t="s">
        <v>5088</v>
      </c>
      <c r="I3360" s="26">
        <f>+IF(H3360='COSTOS VARIOS'!$C$1,'COSTOS VARIOS'!$C$2*'Precios ML'!V3360,'COSTOS VARIOS'!$B$2*'Precios ML'!V3360)</f>
        <v>123980</v>
      </c>
      <c r="J3360" s="22">
        <v>0</v>
      </c>
      <c r="K3360" s="27">
        <f t="shared" si="520"/>
        <v>10.4125</v>
      </c>
      <c r="L3360" s="27">
        <f t="shared" si="521"/>
        <v>10.4125</v>
      </c>
      <c r="M3360" s="26">
        <f>(INDEX(pesos!A:B,MATCH(L3360,pesos!A:A,1),2))</f>
        <v>16200</v>
      </c>
      <c r="N3360" s="26">
        <f>+R3360*'COSTOS VARIOS'!$O$1</f>
        <v>72356.180000000008</v>
      </c>
      <c r="O3360" s="26">
        <f>+R3360*'COSTOS VARIOS'!$O$2</f>
        <v>1561.3702000000001</v>
      </c>
      <c r="P3360" s="26">
        <f>+R3360*'COSTOS VARIOS'!$O$3</f>
        <v>5712.33</v>
      </c>
      <c r="Q3360" s="26">
        <v>1</v>
      </c>
      <c r="R3360" s="26">
        <f t="shared" si="522"/>
        <v>380822</v>
      </c>
      <c r="S3360" s="25">
        <f t="shared" si="523"/>
        <v>600631.88020000001</v>
      </c>
      <c r="T3360" s="28">
        <f t="shared" si="524"/>
        <v>3.2079748736587366E-2</v>
      </c>
      <c r="U3360" s="29">
        <f t="shared" si="525"/>
        <v>619900</v>
      </c>
      <c r="V3360" s="26">
        <f>+INDEX('LISTA DE PRECIOS EKM '!A:K,MATCH('Precios ML'!B3360,'LISTA DE PRECIOS EKM '!A:A,0),8)</f>
        <v>619900</v>
      </c>
      <c r="W3360" s="26">
        <f t="shared" si="526"/>
        <v>619900</v>
      </c>
      <c r="X3360" s="26">
        <f t="shared" si="527"/>
        <v>0</v>
      </c>
      <c r="Y3360" s="26"/>
      <c r="Z3360" s="26">
        <f t="shared" si="528"/>
        <v>619900</v>
      </c>
      <c r="AA3360" s="30">
        <f t="shared" si="529"/>
        <v>0.62779461270619863</v>
      </c>
    </row>
    <row r="3361" spans="1:27">
      <c r="A3361" s="20" t="s">
        <v>7983</v>
      </c>
      <c r="B3361" s="20" t="s">
        <v>7984</v>
      </c>
      <c r="C3361" s="25">
        <v>380822</v>
      </c>
      <c r="D3361" s="22">
        <v>85</v>
      </c>
      <c r="E3361" s="22">
        <v>49</v>
      </c>
      <c r="F3361" s="22">
        <v>40</v>
      </c>
      <c r="G3361" s="22">
        <v>16000</v>
      </c>
      <c r="H3361" s="22" t="s">
        <v>5088</v>
      </c>
      <c r="I3361" s="26">
        <f>+IF(H3361='COSTOS VARIOS'!$C$1,'COSTOS VARIOS'!$C$2*'Precios ML'!V3361,'COSTOS VARIOS'!$B$2*'Precios ML'!V3361)</f>
        <v>123980</v>
      </c>
      <c r="J3361" s="22">
        <v>0</v>
      </c>
      <c r="K3361" s="27">
        <f t="shared" si="520"/>
        <v>10.4125</v>
      </c>
      <c r="L3361" s="27">
        <f t="shared" si="521"/>
        <v>10.4125</v>
      </c>
      <c r="M3361" s="26">
        <f>(INDEX(pesos!A:B,MATCH(L3361,pesos!A:A,1),2))</f>
        <v>16200</v>
      </c>
      <c r="N3361" s="26">
        <f>+R3361*'COSTOS VARIOS'!$O$1</f>
        <v>72356.180000000008</v>
      </c>
      <c r="O3361" s="26">
        <f>+R3361*'COSTOS VARIOS'!$O$2</f>
        <v>1561.3702000000001</v>
      </c>
      <c r="P3361" s="26">
        <f>+R3361*'COSTOS VARIOS'!$O$3</f>
        <v>5712.33</v>
      </c>
      <c r="Q3361" s="26">
        <v>1</v>
      </c>
      <c r="R3361" s="26">
        <f t="shared" si="522"/>
        <v>380822</v>
      </c>
      <c r="S3361" s="25">
        <f t="shared" si="523"/>
        <v>600631.88020000001</v>
      </c>
      <c r="T3361" s="28">
        <f t="shared" si="524"/>
        <v>3.2079748736587366E-2</v>
      </c>
      <c r="U3361" s="29">
        <f t="shared" si="525"/>
        <v>619900</v>
      </c>
      <c r="V3361" s="26">
        <f>+INDEX('LISTA DE PRECIOS EKM '!A:K,MATCH('Precios ML'!B3361,'LISTA DE PRECIOS EKM '!A:A,0),8)</f>
        <v>619900</v>
      </c>
      <c r="W3361" s="26">
        <f t="shared" si="526"/>
        <v>619900</v>
      </c>
      <c r="X3361" s="26">
        <f t="shared" si="527"/>
        <v>0</v>
      </c>
      <c r="Y3361" s="26"/>
      <c r="Z3361" s="26">
        <f t="shared" si="528"/>
        <v>619900</v>
      </c>
      <c r="AA3361" s="30">
        <f t="shared" si="529"/>
        <v>0.62779461270619863</v>
      </c>
    </row>
    <row r="3362" spans="1:27">
      <c r="A3362" s="20" t="s">
        <v>7985</v>
      </c>
      <c r="B3362" s="20" t="s">
        <v>7986</v>
      </c>
      <c r="C3362" s="25">
        <v>0</v>
      </c>
      <c r="D3362" s="22">
        <v>85</v>
      </c>
      <c r="E3362" s="22">
        <v>49</v>
      </c>
      <c r="F3362" s="22">
        <v>40</v>
      </c>
      <c r="G3362" s="22">
        <v>16000</v>
      </c>
      <c r="H3362" s="22" t="s">
        <v>5088</v>
      </c>
      <c r="I3362" s="26" t="e">
        <f>+IF(H3362='COSTOS VARIOS'!$C$1,'COSTOS VARIOS'!$C$2*'Precios ML'!V3362,'COSTOS VARIOS'!$B$2*'Precios ML'!V3362)</f>
        <v>#N/A</v>
      </c>
      <c r="J3362" s="22">
        <v>0</v>
      </c>
      <c r="K3362" s="27">
        <f t="shared" si="520"/>
        <v>10.4125</v>
      </c>
      <c r="L3362" s="27">
        <f t="shared" si="521"/>
        <v>10.4125</v>
      </c>
      <c r="M3362" s="26">
        <f>(INDEX(pesos!A:B,MATCH(L3362,pesos!A:A,1),2))</f>
        <v>16200</v>
      </c>
      <c r="N3362" s="26">
        <f>+R3362*'COSTOS VARIOS'!$O$1</f>
        <v>0</v>
      </c>
      <c r="O3362" s="26">
        <f>+R3362*'COSTOS VARIOS'!$O$2</f>
        <v>0</v>
      </c>
      <c r="P3362" s="26">
        <f>+R3362*'COSTOS VARIOS'!$O$3</f>
        <v>0</v>
      </c>
      <c r="Q3362" s="26">
        <v>1</v>
      </c>
      <c r="R3362" s="26">
        <f t="shared" si="522"/>
        <v>0</v>
      </c>
      <c r="S3362" s="25" t="e">
        <f t="shared" si="523"/>
        <v>#N/A</v>
      </c>
      <c r="T3362" s="28" t="e">
        <f t="shared" si="524"/>
        <v>#N/A</v>
      </c>
      <c r="U3362" s="29" t="e">
        <f t="shared" si="525"/>
        <v>#N/A</v>
      </c>
      <c r="V3362" s="26" t="e">
        <f>+INDEX('LISTA DE PRECIOS EKM '!A:K,MATCH('Precios ML'!B3362,'LISTA DE PRECIOS EKM '!A:A,0),8)</f>
        <v>#N/A</v>
      </c>
      <c r="W3362" s="26" t="e">
        <f t="shared" si="526"/>
        <v>#N/A</v>
      </c>
      <c r="X3362" s="26" t="e">
        <f t="shared" si="527"/>
        <v>#N/A</v>
      </c>
      <c r="Y3362" s="26"/>
      <c r="Z3362" s="26" t="e">
        <f t="shared" si="528"/>
        <v>#N/A</v>
      </c>
      <c r="AA3362" s="30" t="e">
        <f t="shared" si="529"/>
        <v>#N/A</v>
      </c>
    </row>
    <row r="3363" spans="1:27">
      <c r="A3363" s="20" t="s">
        <v>7985</v>
      </c>
      <c r="B3363" s="20" t="s">
        <v>7986</v>
      </c>
      <c r="C3363" s="25">
        <v>0</v>
      </c>
      <c r="D3363" s="22">
        <v>85</v>
      </c>
      <c r="E3363" s="22">
        <v>49</v>
      </c>
      <c r="F3363" s="22">
        <v>40</v>
      </c>
      <c r="G3363" s="22">
        <v>16000</v>
      </c>
      <c r="H3363" s="22" t="s">
        <v>5088</v>
      </c>
      <c r="I3363" s="26" t="e">
        <f>+IF(H3363='COSTOS VARIOS'!$C$1,'COSTOS VARIOS'!$C$2*'Precios ML'!V3363,'COSTOS VARIOS'!$B$2*'Precios ML'!V3363)</f>
        <v>#N/A</v>
      </c>
      <c r="J3363" s="22">
        <v>0</v>
      </c>
      <c r="K3363" s="27">
        <f t="shared" si="520"/>
        <v>10.4125</v>
      </c>
      <c r="L3363" s="27">
        <f t="shared" si="521"/>
        <v>10.4125</v>
      </c>
      <c r="M3363" s="26">
        <f>(INDEX(pesos!A:B,MATCH(L3363,pesos!A:A,1),2))</f>
        <v>16200</v>
      </c>
      <c r="N3363" s="26">
        <f>+R3363*'COSTOS VARIOS'!$O$1</f>
        <v>0</v>
      </c>
      <c r="O3363" s="26">
        <f>+R3363*'COSTOS VARIOS'!$O$2</f>
        <v>0</v>
      </c>
      <c r="P3363" s="26">
        <f>+R3363*'COSTOS VARIOS'!$O$3</f>
        <v>0</v>
      </c>
      <c r="Q3363" s="26">
        <v>1</v>
      </c>
      <c r="R3363" s="26">
        <f t="shared" si="522"/>
        <v>0</v>
      </c>
      <c r="S3363" s="25" t="e">
        <f t="shared" si="523"/>
        <v>#N/A</v>
      </c>
      <c r="T3363" s="28" t="e">
        <f t="shared" si="524"/>
        <v>#N/A</v>
      </c>
      <c r="U3363" s="29" t="e">
        <f t="shared" si="525"/>
        <v>#N/A</v>
      </c>
      <c r="V3363" s="26" t="e">
        <f>+INDEX('LISTA DE PRECIOS EKM '!A:K,MATCH('Precios ML'!B3363,'LISTA DE PRECIOS EKM '!A:A,0),8)</f>
        <v>#N/A</v>
      </c>
      <c r="W3363" s="26" t="e">
        <f t="shared" si="526"/>
        <v>#N/A</v>
      </c>
      <c r="X3363" s="26" t="e">
        <f t="shared" si="527"/>
        <v>#N/A</v>
      </c>
      <c r="Y3363" s="26"/>
      <c r="Z3363" s="26" t="e">
        <f t="shared" si="528"/>
        <v>#N/A</v>
      </c>
      <c r="AA3363" s="30" t="e">
        <f t="shared" si="529"/>
        <v>#N/A</v>
      </c>
    </row>
    <row r="3364" spans="1:27">
      <c r="A3364" s="20" t="s">
        <v>7987</v>
      </c>
      <c r="B3364" s="20" t="s">
        <v>7988</v>
      </c>
      <c r="C3364" s="25">
        <v>1879000</v>
      </c>
      <c r="D3364" s="22">
        <v>85</v>
      </c>
      <c r="E3364" s="22">
        <v>49</v>
      </c>
      <c r="F3364" s="22">
        <v>40</v>
      </c>
      <c r="G3364" s="22">
        <v>16000</v>
      </c>
      <c r="H3364" s="22" t="s">
        <v>5088</v>
      </c>
      <c r="I3364" s="26">
        <f>+IF(H3364='COSTOS VARIOS'!$C$1,'COSTOS VARIOS'!$C$2*'Precios ML'!V3364,'COSTOS VARIOS'!$B$2*'Precios ML'!V3364)</f>
        <v>805980</v>
      </c>
      <c r="J3364" s="22">
        <v>0</v>
      </c>
      <c r="K3364" s="27">
        <f t="shared" si="520"/>
        <v>10.4125</v>
      </c>
      <c r="L3364" s="27">
        <f t="shared" si="521"/>
        <v>10.4125</v>
      </c>
      <c r="M3364" s="26">
        <f>(INDEX(pesos!A:B,MATCH(L3364,pesos!A:A,1),2))</f>
        <v>16200</v>
      </c>
      <c r="N3364" s="26">
        <f>+R3364*'COSTOS VARIOS'!$O$1</f>
        <v>357010</v>
      </c>
      <c r="O3364" s="26">
        <f>+R3364*'COSTOS VARIOS'!$O$2</f>
        <v>7703.9000000000005</v>
      </c>
      <c r="P3364" s="26">
        <f>+R3364*'COSTOS VARIOS'!$O$3</f>
        <v>28185</v>
      </c>
      <c r="Q3364" s="26">
        <v>1</v>
      </c>
      <c r="R3364" s="26">
        <f t="shared" si="522"/>
        <v>1879000</v>
      </c>
      <c r="S3364" s="25">
        <f t="shared" si="523"/>
        <v>3094078.9</v>
      </c>
      <c r="T3364" s="28">
        <f t="shared" si="524"/>
        <v>0.30245547390533578</v>
      </c>
      <c r="U3364" s="29">
        <f t="shared" si="525"/>
        <v>4029900</v>
      </c>
      <c r="V3364" s="26">
        <f>+INDEX('LISTA DE PRECIOS EKM '!A:K,MATCH('Precios ML'!B3364,'LISTA DE PRECIOS EKM '!A:A,0),8)</f>
        <v>4029900</v>
      </c>
      <c r="W3364" s="26">
        <f t="shared" si="526"/>
        <v>4029900</v>
      </c>
      <c r="X3364" s="26">
        <f t="shared" si="527"/>
        <v>0</v>
      </c>
      <c r="Y3364" s="26"/>
      <c r="Z3364" s="26">
        <f t="shared" si="528"/>
        <v>4029900</v>
      </c>
      <c r="AA3364" s="30">
        <f t="shared" si="529"/>
        <v>1.1447046301224058</v>
      </c>
    </row>
    <row r="3365" spans="1:27">
      <c r="A3365" s="20" t="s">
        <v>7987</v>
      </c>
      <c r="B3365" s="20" t="s">
        <v>7988</v>
      </c>
      <c r="C3365" s="25">
        <v>1879000</v>
      </c>
      <c r="D3365" s="22">
        <v>85</v>
      </c>
      <c r="E3365" s="22">
        <v>49</v>
      </c>
      <c r="F3365" s="22">
        <v>40</v>
      </c>
      <c r="G3365" s="22">
        <v>16000</v>
      </c>
      <c r="H3365" s="22" t="s">
        <v>5088</v>
      </c>
      <c r="I3365" s="26">
        <f>+IF(H3365='COSTOS VARIOS'!$C$1,'COSTOS VARIOS'!$C$2*'Precios ML'!V3365,'COSTOS VARIOS'!$B$2*'Precios ML'!V3365)</f>
        <v>805980</v>
      </c>
      <c r="J3365" s="22">
        <v>0</v>
      </c>
      <c r="K3365" s="27">
        <f t="shared" si="520"/>
        <v>10.4125</v>
      </c>
      <c r="L3365" s="27">
        <f t="shared" si="521"/>
        <v>10.4125</v>
      </c>
      <c r="M3365" s="26">
        <f>(INDEX(pesos!A:B,MATCH(L3365,pesos!A:A,1),2))</f>
        <v>16200</v>
      </c>
      <c r="N3365" s="26">
        <f>+R3365*'COSTOS VARIOS'!$O$1</f>
        <v>357010</v>
      </c>
      <c r="O3365" s="26">
        <f>+R3365*'COSTOS VARIOS'!$O$2</f>
        <v>7703.9000000000005</v>
      </c>
      <c r="P3365" s="26">
        <f>+R3365*'COSTOS VARIOS'!$O$3</f>
        <v>28185</v>
      </c>
      <c r="Q3365" s="26">
        <v>1</v>
      </c>
      <c r="R3365" s="26">
        <f t="shared" si="522"/>
        <v>1879000</v>
      </c>
      <c r="S3365" s="25">
        <f t="shared" si="523"/>
        <v>3094078.9</v>
      </c>
      <c r="T3365" s="28">
        <f t="shared" si="524"/>
        <v>0.30245547390533578</v>
      </c>
      <c r="U3365" s="29">
        <f t="shared" si="525"/>
        <v>4029900</v>
      </c>
      <c r="V3365" s="26">
        <f>+INDEX('LISTA DE PRECIOS EKM '!A:K,MATCH('Precios ML'!B3365,'LISTA DE PRECIOS EKM '!A:A,0),8)</f>
        <v>4029900</v>
      </c>
      <c r="W3365" s="26">
        <f t="shared" si="526"/>
        <v>4029900</v>
      </c>
      <c r="X3365" s="26">
        <f t="shared" si="527"/>
        <v>0</v>
      </c>
      <c r="Y3365" s="26"/>
      <c r="Z3365" s="26">
        <f t="shared" si="528"/>
        <v>4029900</v>
      </c>
      <c r="AA3365" s="30">
        <f t="shared" si="529"/>
        <v>1.1447046301224058</v>
      </c>
    </row>
    <row r="3366" spans="1:27">
      <c r="A3366" s="20" t="s">
        <v>7989</v>
      </c>
      <c r="B3366" s="20" t="s">
        <v>7990</v>
      </c>
      <c r="C3366" s="25">
        <v>1879000</v>
      </c>
      <c r="D3366" s="22">
        <v>85</v>
      </c>
      <c r="E3366" s="22">
        <v>49</v>
      </c>
      <c r="F3366" s="22">
        <v>40</v>
      </c>
      <c r="G3366" s="22">
        <v>16000</v>
      </c>
      <c r="H3366" s="22" t="s">
        <v>5088</v>
      </c>
      <c r="I3366" s="26">
        <f>+IF(H3366='COSTOS VARIOS'!$C$1,'COSTOS VARIOS'!$C$2*'Precios ML'!V3366,'COSTOS VARIOS'!$B$2*'Precios ML'!V3366)</f>
        <v>805980</v>
      </c>
      <c r="J3366" s="22">
        <v>0</v>
      </c>
      <c r="K3366" s="27">
        <f t="shared" si="520"/>
        <v>10.4125</v>
      </c>
      <c r="L3366" s="27">
        <f t="shared" si="521"/>
        <v>10.4125</v>
      </c>
      <c r="M3366" s="26">
        <f>(INDEX(pesos!A:B,MATCH(L3366,pesos!A:A,1),2))</f>
        <v>16200</v>
      </c>
      <c r="N3366" s="26">
        <f>+R3366*'COSTOS VARIOS'!$O$1</f>
        <v>357010</v>
      </c>
      <c r="O3366" s="26">
        <f>+R3366*'COSTOS VARIOS'!$O$2</f>
        <v>7703.9000000000005</v>
      </c>
      <c r="P3366" s="26">
        <f>+R3366*'COSTOS VARIOS'!$O$3</f>
        <v>28185</v>
      </c>
      <c r="Q3366" s="26">
        <v>1</v>
      </c>
      <c r="R3366" s="26">
        <f t="shared" si="522"/>
        <v>1879000</v>
      </c>
      <c r="S3366" s="25">
        <f t="shared" si="523"/>
        <v>3094078.9</v>
      </c>
      <c r="T3366" s="28">
        <f t="shared" si="524"/>
        <v>0.30245547390533578</v>
      </c>
      <c r="U3366" s="29">
        <f t="shared" si="525"/>
        <v>4029900</v>
      </c>
      <c r="V3366" s="26">
        <f>+INDEX('LISTA DE PRECIOS EKM '!A:K,MATCH('Precios ML'!B3366,'LISTA DE PRECIOS EKM '!A:A,0),8)</f>
        <v>4029900</v>
      </c>
      <c r="W3366" s="26">
        <f t="shared" si="526"/>
        <v>4029900</v>
      </c>
      <c r="X3366" s="26">
        <f t="shared" si="527"/>
        <v>0</v>
      </c>
      <c r="Y3366" s="26"/>
      <c r="Z3366" s="26">
        <f t="shared" si="528"/>
        <v>4029900</v>
      </c>
      <c r="AA3366" s="30">
        <f t="shared" si="529"/>
        <v>1.1447046301224058</v>
      </c>
    </row>
    <row r="3367" spans="1:27">
      <c r="A3367" s="20" t="s">
        <v>7989</v>
      </c>
      <c r="B3367" s="20" t="s">
        <v>7990</v>
      </c>
      <c r="C3367" s="25">
        <v>1879000</v>
      </c>
      <c r="D3367" s="22">
        <v>85</v>
      </c>
      <c r="E3367" s="22">
        <v>49</v>
      </c>
      <c r="F3367" s="22">
        <v>40</v>
      </c>
      <c r="G3367" s="22">
        <v>16000</v>
      </c>
      <c r="H3367" s="22" t="s">
        <v>5088</v>
      </c>
      <c r="I3367" s="26">
        <f>+IF(H3367='COSTOS VARIOS'!$C$1,'COSTOS VARIOS'!$C$2*'Precios ML'!V3367,'COSTOS VARIOS'!$B$2*'Precios ML'!V3367)</f>
        <v>805980</v>
      </c>
      <c r="J3367" s="22">
        <v>0</v>
      </c>
      <c r="K3367" s="27">
        <f t="shared" si="520"/>
        <v>10.4125</v>
      </c>
      <c r="L3367" s="27">
        <f t="shared" si="521"/>
        <v>10.4125</v>
      </c>
      <c r="M3367" s="26">
        <f>(INDEX(pesos!A:B,MATCH(L3367,pesos!A:A,1),2))</f>
        <v>16200</v>
      </c>
      <c r="N3367" s="26">
        <f>+R3367*'COSTOS VARIOS'!$O$1</f>
        <v>357010</v>
      </c>
      <c r="O3367" s="26">
        <f>+R3367*'COSTOS VARIOS'!$O$2</f>
        <v>7703.9000000000005</v>
      </c>
      <c r="P3367" s="26">
        <f>+R3367*'COSTOS VARIOS'!$O$3</f>
        <v>28185</v>
      </c>
      <c r="Q3367" s="26">
        <v>1</v>
      </c>
      <c r="R3367" s="26">
        <f t="shared" si="522"/>
        <v>1879000</v>
      </c>
      <c r="S3367" s="25">
        <f t="shared" si="523"/>
        <v>3094078.9</v>
      </c>
      <c r="T3367" s="28">
        <f t="shared" si="524"/>
        <v>0.30245547390533578</v>
      </c>
      <c r="U3367" s="29">
        <f t="shared" si="525"/>
        <v>4029900</v>
      </c>
      <c r="V3367" s="26">
        <f>+INDEX('LISTA DE PRECIOS EKM '!A:K,MATCH('Precios ML'!B3367,'LISTA DE PRECIOS EKM '!A:A,0),8)</f>
        <v>4029900</v>
      </c>
      <c r="W3367" s="26">
        <f t="shared" si="526"/>
        <v>4029900</v>
      </c>
      <c r="X3367" s="26">
        <f t="shared" si="527"/>
        <v>0</v>
      </c>
      <c r="Y3367" s="26"/>
      <c r="Z3367" s="26">
        <f t="shared" si="528"/>
        <v>4029900</v>
      </c>
      <c r="AA3367" s="30">
        <f t="shared" si="529"/>
        <v>1.1447046301224058</v>
      </c>
    </row>
    <row r="3368" spans="1:27">
      <c r="A3368" s="20" t="s">
        <v>7991</v>
      </c>
      <c r="B3368" s="20" t="s">
        <v>7992</v>
      </c>
      <c r="C3368" s="25">
        <v>253000</v>
      </c>
      <c r="D3368" s="22">
        <v>85</v>
      </c>
      <c r="E3368" s="22">
        <v>49</v>
      </c>
      <c r="F3368" s="22">
        <v>40</v>
      </c>
      <c r="G3368" s="22">
        <v>16000</v>
      </c>
      <c r="H3368" s="22" t="s">
        <v>5088</v>
      </c>
      <c r="I3368" s="26">
        <f>+IF(H3368='COSTOS VARIOS'!$C$1,'COSTOS VARIOS'!$C$2*'Precios ML'!V3368,'COSTOS VARIOS'!$B$2*'Precios ML'!V3368)</f>
        <v>109980</v>
      </c>
      <c r="J3368" s="22">
        <v>0</v>
      </c>
      <c r="K3368" s="27">
        <f t="shared" si="520"/>
        <v>10.4125</v>
      </c>
      <c r="L3368" s="27">
        <f t="shared" si="521"/>
        <v>10.4125</v>
      </c>
      <c r="M3368" s="26">
        <f>(INDEX(pesos!A:B,MATCH(L3368,pesos!A:A,1),2))</f>
        <v>16200</v>
      </c>
      <c r="N3368" s="26">
        <f>+R3368*'COSTOS VARIOS'!$O$1</f>
        <v>48070</v>
      </c>
      <c r="O3368" s="26">
        <f>+R3368*'COSTOS VARIOS'!$O$2</f>
        <v>1037.3000000000002</v>
      </c>
      <c r="P3368" s="26">
        <f>+R3368*'COSTOS VARIOS'!$O$3</f>
        <v>3795</v>
      </c>
      <c r="Q3368" s="26">
        <v>1</v>
      </c>
      <c r="R3368" s="26">
        <f t="shared" si="522"/>
        <v>253000</v>
      </c>
      <c r="S3368" s="25">
        <f t="shared" si="523"/>
        <v>432082.3</v>
      </c>
      <c r="T3368" s="28">
        <f t="shared" si="524"/>
        <v>0.2726742104455564</v>
      </c>
      <c r="U3368" s="29">
        <f t="shared" si="525"/>
        <v>549900</v>
      </c>
      <c r="V3368" s="26">
        <f>+INDEX('LISTA DE PRECIOS EKM '!A:K,MATCH('Precios ML'!B3368,'LISTA DE PRECIOS EKM '!A:A,0),8)</f>
        <v>549900</v>
      </c>
      <c r="W3368" s="26">
        <f t="shared" si="526"/>
        <v>549900</v>
      </c>
      <c r="X3368" s="26">
        <f t="shared" si="527"/>
        <v>0</v>
      </c>
      <c r="Y3368" s="26"/>
      <c r="Z3368" s="26">
        <f t="shared" si="528"/>
        <v>549900</v>
      </c>
      <c r="AA3368" s="30">
        <f t="shared" si="529"/>
        <v>1.1735177865612649</v>
      </c>
    </row>
    <row r="3369" spans="1:27">
      <c r="A3369" s="20" t="s">
        <v>7991</v>
      </c>
      <c r="B3369" s="20" t="s">
        <v>7992</v>
      </c>
      <c r="C3369" s="25">
        <v>253000</v>
      </c>
      <c r="D3369" s="22">
        <v>85</v>
      </c>
      <c r="E3369" s="22">
        <v>49</v>
      </c>
      <c r="F3369" s="22">
        <v>40</v>
      </c>
      <c r="G3369" s="22">
        <v>16000</v>
      </c>
      <c r="H3369" s="22" t="s">
        <v>5088</v>
      </c>
      <c r="I3369" s="26">
        <f>+IF(H3369='COSTOS VARIOS'!$C$1,'COSTOS VARIOS'!$C$2*'Precios ML'!V3369,'COSTOS VARIOS'!$B$2*'Precios ML'!V3369)</f>
        <v>109980</v>
      </c>
      <c r="J3369" s="22">
        <v>0</v>
      </c>
      <c r="K3369" s="27">
        <f t="shared" si="520"/>
        <v>10.4125</v>
      </c>
      <c r="L3369" s="27">
        <f t="shared" si="521"/>
        <v>10.4125</v>
      </c>
      <c r="M3369" s="26">
        <f>(INDEX(pesos!A:B,MATCH(L3369,pesos!A:A,1),2))</f>
        <v>16200</v>
      </c>
      <c r="N3369" s="26">
        <f>+R3369*'COSTOS VARIOS'!$O$1</f>
        <v>48070</v>
      </c>
      <c r="O3369" s="26">
        <f>+R3369*'COSTOS VARIOS'!$O$2</f>
        <v>1037.3000000000002</v>
      </c>
      <c r="P3369" s="26">
        <f>+R3369*'COSTOS VARIOS'!$O$3</f>
        <v>3795</v>
      </c>
      <c r="Q3369" s="26">
        <v>1</v>
      </c>
      <c r="R3369" s="26">
        <f t="shared" si="522"/>
        <v>253000</v>
      </c>
      <c r="S3369" s="25">
        <f t="shared" si="523"/>
        <v>432082.3</v>
      </c>
      <c r="T3369" s="28">
        <f t="shared" si="524"/>
        <v>0.2726742104455564</v>
      </c>
      <c r="U3369" s="29">
        <f t="shared" si="525"/>
        <v>549900</v>
      </c>
      <c r="V3369" s="26">
        <f>+INDEX('LISTA DE PRECIOS EKM '!A:K,MATCH('Precios ML'!B3369,'LISTA DE PRECIOS EKM '!A:A,0),8)</f>
        <v>549900</v>
      </c>
      <c r="W3369" s="26">
        <f t="shared" si="526"/>
        <v>549900</v>
      </c>
      <c r="X3369" s="26">
        <f t="shared" si="527"/>
        <v>0</v>
      </c>
      <c r="Y3369" s="26"/>
      <c r="Z3369" s="26">
        <f t="shared" si="528"/>
        <v>549900</v>
      </c>
      <c r="AA3369" s="30">
        <f t="shared" si="529"/>
        <v>1.1735177865612649</v>
      </c>
    </row>
    <row r="3370" spans="1:27">
      <c r="A3370" s="20" t="s">
        <v>7993</v>
      </c>
      <c r="B3370" s="20" t="s">
        <v>7994</v>
      </c>
      <c r="C3370" s="25">
        <v>57983.249999999993</v>
      </c>
      <c r="D3370" s="22">
        <v>85</v>
      </c>
      <c r="E3370" s="22">
        <v>49</v>
      </c>
      <c r="F3370" s="22">
        <v>40</v>
      </c>
      <c r="G3370" s="22">
        <v>16000</v>
      </c>
      <c r="H3370" s="22" t="s">
        <v>5088</v>
      </c>
      <c r="I3370" s="26">
        <f>+IF(H3370='COSTOS VARIOS'!$C$1,'COSTOS VARIOS'!$C$2*'Precios ML'!V3370,'COSTOS VARIOS'!$B$2*'Precios ML'!V3370)</f>
        <v>25980</v>
      </c>
      <c r="J3370" s="22">
        <v>0</v>
      </c>
      <c r="K3370" s="27">
        <f t="shared" si="520"/>
        <v>10.4125</v>
      </c>
      <c r="L3370" s="27">
        <f t="shared" si="521"/>
        <v>10.4125</v>
      </c>
      <c r="M3370" s="26">
        <f>(INDEX(pesos!A:B,MATCH(L3370,pesos!A:A,1),2))</f>
        <v>16200</v>
      </c>
      <c r="N3370" s="26">
        <f>+R3370*'COSTOS VARIOS'!$O$1</f>
        <v>11016.817499999999</v>
      </c>
      <c r="O3370" s="26">
        <f>+R3370*'COSTOS VARIOS'!$O$2</f>
        <v>237.731325</v>
      </c>
      <c r="P3370" s="26">
        <f>+R3370*'COSTOS VARIOS'!$O$3</f>
        <v>869.74874999999986</v>
      </c>
      <c r="Q3370" s="26">
        <v>1</v>
      </c>
      <c r="R3370" s="26">
        <f t="shared" si="522"/>
        <v>57983.249999999993</v>
      </c>
      <c r="S3370" s="25">
        <f t="shared" si="523"/>
        <v>112287.54757499999</v>
      </c>
      <c r="T3370" s="28">
        <f t="shared" si="524"/>
        <v>0.15685134109137233</v>
      </c>
      <c r="U3370" s="29">
        <f t="shared" si="525"/>
        <v>129900.00000000001</v>
      </c>
      <c r="V3370" s="26">
        <f>+INDEX('LISTA DE PRECIOS EKM '!A:K,MATCH('Precios ML'!B3370,'LISTA DE PRECIOS EKM '!A:A,0),8)</f>
        <v>129900</v>
      </c>
      <c r="W3370" s="26">
        <f t="shared" si="526"/>
        <v>129900</v>
      </c>
      <c r="X3370" s="26">
        <f t="shared" si="527"/>
        <v>0</v>
      </c>
      <c r="Y3370" s="26"/>
      <c r="Z3370" s="26">
        <f t="shared" si="528"/>
        <v>129900</v>
      </c>
      <c r="AA3370" s="30">
        <f t="shared" si="529"/>
        <v>1.2403021562261518</v>
      </c>
    </row>
    <row r="3371" spans="1:27">
      <c r="A3371" s="20" t="s">
        <v>7993</v>
      </c>
      <c r="B3371" s="20" t="s">
        <v>7994</v>
      </c>
      <c r="C3371" s="25">
        <v>57983.249999999993</v>
      </c>
      <c r="D3371" s="22">
        <v>85</v>
      </c>
      <c r="E3371" s="22">
        <v>49</v>
      </c>
      <c r="F3371" s="22">
        <v>40</v>
      </c>
      <c r="G3371" s="22">
        <v>16000</v>
      </c>
      <c r="H3371" s="22" t="s">
        <v>5088</v>
      </c>
      <c r="I3371" s="26">
        <f>+IF(H3371='COSTOS VARIOS'!$C$1,'COSTOS VARIOS'!$C$2*'Precios ML'!V3371,'COSTOS VARIOS'!$B$2*'Precios ML'!V3371)</f>
        <v>25980</v>
      </c>
      <c r="J3371" s="22">
        <v>0</v>
      </c>
      <c r="K3371" s="27">
        <f t="shared" si="520"/>
        <v>10.4125</v>
      </c>
      <c r="L3371" s="27">
        <f t="shared" si="521"/>
        <v>10.4125</v>
      </c>
      <c r="M3371" s="26">
        <f>(INDEX(pesos!A:B,MATCH(L3371,pesos!A:A,1),2))</f>
        <v>16200</v>
      </c>
      <c r="N3371" s="26">
        <f>+R3371*'COSTOS VARIOS'!$O$1</f>
        <v>11016.817499999999</v>
      </c>
      <c r="O3371" s="26">
        <f>+R3371*'COSTOS VARIOS'!$O$2</f>
        <v>237.731325</v>
      </c>
      <c r="P3371" s="26">
        <f>+R3371*'COSTOS VARIOS'!$O$3</f>
        <v>869.74874999999986</v>
      </c>
      <c r="Q3371" s="26">
        <v>1</v>
      </c>
      <c r="R3371" s="26">
        <f t="shared" si="522"/>
        <v>57983.249999999993</v>
      </c>
      <c r="S3371" s="25">
        <f t="shared" si="523"/>
        <v>112287.54757499999</v>
      </c>
      <c r="T3371" s="28">
        <f t="shared" si="524"/>
        <v>0.15685134109137233</v>
      </c>
      <c r="U3371" s="29">
        <f t="shared" si="525"/>
        <v>129900.00000000001</v>
      </c>
      <c r="V3371" s="26">
        <f>+INDEX('LISTA DE PRECIOS EKM '!A:K,MATCH('Precios ML'!B3371,'LISTA DE PRECIOS EKM '!A:A,0),8)</f>
        <v>129900</v>
      </c>
      <c r="W3371" s="26">
        <f t="shared" si="526"/>
        <v>129900</v>
      </c>
      <c r="X3371" s="26">
        <f t="shared" si="527"/>
        <v>0</v>
      </c>
      <c r="Y3371" s="26"/>
      <c r="Z3371" s="26">
        <f t="shared" si="528"/>
        <v>129900</v>
      </c>
      <c r="AA3371" s="30">
        <f t="shared" si="529"/>
        <v>1.2403021562261518</v>
      </c>
    </row>
    <row r="3372" spans="1:27">
      <c r="A3372" s="20" t="s">
        <v>7995</v>
      </c>
      <c r="B3372" s="20" t="s">
        <v>7996</v>
      </c>
      <c r="C3372" s="25">
        <v>219800</v>
      </c>
      <c r="D3372" s="22">
        <v>85</v>
      </c>
      <c r="E3372" s="22">
        <v>49</v>
      </c>
      <c r="F3372" s="22">
        <v>40</v>
      </c>
      <c r="G3372" s="22">
        <v>16000</v>
      </c>
      <c r="H3372" s="22" t="s">
        <v>5088</v>
      </c>
      <c r="I3372" s="26">
        <f>+IF(H3372='COSTOS VARIOS'!$C$1,'COSTOS VARIOS'!$C$2*'Precios ML'!V3372,'COSTOS VARIOS'!$B$2*'Precios ML'!V3372)</f>
        <v>99980</v>
      </c>
      <c r="J3372" s="22">
        <v>0</v>
      </c>
      <c r="K3372" s="27">
        <f t="shared" si="520"/>
        <v>10.4125</v>
      </c>
      <c r="L3372" s="27">
        <f t="shared" si="521"/>
        <v>10.4125</v>
      </c>
      <c r="M3372" s="26">
        <f>(INDEX(pesos!A:B,MATCH(L3372,pesos!A:A,1),2))</f>
        <v>16200</v>
      </c>
      <c r="N3372" s="26">
        <f>+R3372*'COSTOS VARIOS'!$O$1</f>
        <v>41762</v>
      </c>
      <c r="O3372" s="26">
        <f>+R3372*'COSTOS VARIOS'!$O$2</f>
        <v>901.18000000000006</v>
      </c>
      <c r="P3372" s="26">
        <f>+R3372*'COSTOS VARIOS'!$O$3</f>
        <v>3297</v>
      </c>
      <c r="Q3372" s="26">
        <v>1</v>
      </c>
      <c r="R3372" s="26">
        <f t="shared" si="522"/>
        <v>219800</v>
      </c>
      <c r="S3372" s="25">
        <f t="shared" si="523"/>
        <v>381940.18</v>
      </c>
      <c r="T3372" s="28">
        <f t="shared" si="524"/>
        <v>0.30884370426803498</v>
      </c>
      <c r="U3372" s="29">
        <f t="shared" si="525"/>
        <v>499900.00000000006</v>
      </c>
      <c r="V3372" s="26">
        <f>+INDEX('LISTA DE PRECIOS EKM '!A:K,MATCH('Precios ML'!B3372,'LISTA DE PRECIOS EKM '!A:A,0),8)</f>
        <v>499900</v>
      </c>
      <c r="W3372" s="26">
        <f t="shared" si="526"/>
        <v>499900</v>
      </c>
      <c r="X3372" s="26">
        <f t="shared" si="527"/>
        <v>0</v>
      </c>
      <c r="Y3372" s="26"/>
      <c r="Z3372" s="26">
        <f t="shared" si="528"/>
        <v>499900</v>
      </c>
      <c r="AA3372" s="30">
        <f t="shared" si="529"/>
        <v>1.2743403093721564</v>
      </c>
    </row>
    <row r="3373" spans="1:27">
      <c r="A3373" s="20" t="s">
        <v>7995</v>
      </c>
      <c r="B3373" s="20" t="s">
        <v>7996</v>
      </c>
      <c r="C3373" s="25">
        <v>219800</v>
      </c>
      <c r="D3373" s="22">
        <v>85</v>
      </c>
      <c r="E3373" s="22">
        <v>49</v>
      </c>
      <c r="F3373" s="22">
        <v>40</v>
      </c>
      <c r="G3373" s="22">
        <v>16000</v>
      </c>
      <c r="H3373" s="22" t="s">
        <v>5088</v>
      </c>
      <c r="I3373" s="26">
        <f>+IF(H3373='COSTOS VARIOS'!$C$1,'COSTOS VARIOS'!$C$2*'Precios ML'!V3373,'COSTOS VARIOS'!$B$2*'Precios ML'!V3373)</f>
        <v>99980</v>
      </c>
      <c r="J3373" s="22">
        <v>0</v>
      </c>
      <c r="K3373" s="27">
        <f t="shared" si="520"/>
        <v>10.4125</v>
      </c>
      <c r="L3373" s="27">
        <f t="shared" si="521"/>
        <v>10.4125</v>
      </c>
      <c r="M3373" s="26">
        <f>(INDEX(pesos!A:B,MATCH(L3373,pesos!A:A,1),2))</f>
        <v>16200</v>
      </c>
      <c r="N3373" s="26">
        <f>+R3373*'COSTOS VARIOS'!$O$1</f>
        <v>41762</v>
      </c>
      <c r="O3373" s="26">
        <f>+R3373*'COSTOS VARIOS'!$O$2</f>
        <v>901.18000000000006</v>
      </c>
      <c r="P3373" s="26">
        <f>+R3373*'COSTOS VARIOS'!$O$3</f>
        <v>3297</v>
      </c>
      <c r="Q3373" s="26">
        <v>1</v>
      </c>
      <c r="R3373" s="26">
        <f t="shared" si="522"/>
        <v>219800</v>
      </c>
      <c r="S3373" s="25">
        <f t="shared" si="523"/>
        <v>381940.18</v>
      </c>
      <c r="T3373" s="28">
        <f t="shared" si="524"/>
        <v>0.30884370426803498</v>
      </c>
      <c r="U3373" s="29">
        <f t="shared" si="525"/>
        <v>499900.00000000006</v>
      </c>
      <c r="V3373" s="26">
        <f>+INDEX('LISTA DE PRECIOS EKM '!A:K,MATCH('Precios ML'!B3373,'LISTA DE PRECIOS EKM '!A:A,0),8)</f>
        <v>499900</v>
      </c>
      <c r="W3373" s="26">
        <f t="shared" si="526"/>
        <v>499900</v>
      </c>
      <c r="X3373" s="26">
        <f t="shared" si="527"/>
        <v>0</v>
      </c>
      <c r="Y3373" s="26"/>
      <c r="Z3373" s="26">
        <f t="shared" si="528"/>
        <v>499900</v>
      </c>
      <c r="AA3373" s="30">
        <f t="shared" si="529"/>
        <v>1.2743403093721564</v>
      </c>
    </row>
    <row r="3374" spans="1:27">
      <c r="A3374" s="20" t="s">
        <v>7997</v>
      </c>
      <c r="B3374" s="20" t="s">
        <v>7998</v>
      </c>
      <c r="C3374" s="25">
        <v>219800</v>
      </c>
      <c r="D3374" s="22">
        <v>85</v>
      </c>
      <c r="E3374" s="22">
        <v>49</v>
      </c>
      <c r="F3374" s="22">
        <v>40</v>
      </c>
      <c r="G3374" s="22">
        <v>16000</v>
      </c>
      <c r="H3374" s="22" t="s">
        <v>5088</v>
      </c>
      <c r="I3374" s="26">
        <f>+IF(H3374='COSTOS VARIOS'!$C$1,'COSTOS VARIOS'!$C$2*'Precios ML'!V3374,'COSTOS VARIOS'!$B$2*'Precios ML'!V3374)</f>
        <v>99980</v>
      </c>
      <c r="J3374" s="22">
        <v>0</v>
      </c>
      <c r="K3374" s="27">
        <f t="shared" si="520"/>
        <v>10.4125</v>
      </c>
      <c r="L3374" s="27">
        <f t="shared" si="521"/>
        <v>10.4125</v>
      </c>
      <c r="M3374" s="26">
        <f>(INDEX(pesos!A:B,MATCH(L3374,pesos!A:A,1),2))</f>
        <v>16200</v>
      </c>
      <c r="N3374" s="26">
        <f>+R3374*'COSTOS VARIOS'!$O$1</f>
        <v>41762</v>
      </c>
      <c r="O3374" s="26">
        <f>+R3374*'COSTOS VARIOS'!$O$2</f>
        <v>901.18000000000006</v>
      </c>
      <c r="P3374" s="26">
        <f>+R3374*'COSTOS VARIOS'!$O$3</f>
        <v>3297</v>
      </c>
      <c r="Q3374" s="26">
        <v>1</v>
      </c>
      <c r="R3374" s="26">
        <f t="shared" si="522"/>
        <v>219800</v>
      </c>
      <c r="S3374" s="25">
        <f t="shared" si="523"/>
        <v>381940.18</v>
      </c>
      <c r="T3374" s="28">
        <f t="shared" si="524"/>
        <v>0.30884370426803498</v>
      </c>
      <c r="U3374" s="29">
        <f t="shared" si="525"/>
        <v>499900.00000000006</v>
      </c>
      <c r="V3374" s="26">
        <f>+INDEX('LISTA DE PRECIOS EKM '!A:K,MATCH('Precios ML'!B3374,'LISTA DE PRECIOS EKM '!A:A,0),8)</f>
        <v>499900</v>
      </c>
      <c r="W3374" s="26">
        <f t="shared" si="526"/>
        <v>499900</v>
      </c>
      <c r="X3374" s="26">
        <f t="shared" si="527"/>
        <v>0</v>
      </c>
      <c r="Y3374" s="26"/>
      <c r="Z3374" s="26">
        <f t="shared" si="528"/>
        <v>499900</v>
      </c>
      <c r="AA3374" s="30">
        <f t="shared" si="529"/>
        <v>1.2743403093721564</v>
      </c>
    </row>
    <row r="3375" spans="1:27">
      <c r="A3375" s="20" t="s">
        <v>7997</v>
      </c>
      <c r="B3375" s="20" t="s">
        <v>7998</v>
      </c>
      <c r="C3375" s="25">
        <v>219800</v>
      </c>
      <c r="D3375" s="22">
        <v>85</v>
      </c>
      <c r="E3375" s="22">
        <v>49</v>
      </c>
      <c r="F3375" s="22">
        <v>40</v>
      </c>
      <c r="G3375" s="22">
        <v>16000</v>
      </c>
      <c r="H3375" s="22" t="s">
        <v>5088</v>
      </c>
      <c r="I3375" s="26">
        <f>+IF(H3375='COSTOS VARIOS'!$C$1,'COSTOS VARIOS'!$C$2*'Precios ML'!V3375,'COSTOS VARIOS'!$B$2*'Precios ML'!V3375)</f>
        <v>99980</v>
      </c>
      <c r="J3375" s="22">
        <v>0</v>
      </c>
      <c r="K3375" s="27">
        <f t="shared" si="520"/>
        <v>10.4125</v>
      </c>
      <c r="L3375" s="27">
        <f t="shared" si="521"/>
        <v>10.4125</v>
      </c>
      <c r="M3375" s="26">
        <f>(INDEX(pesos!A:B,MATCH(L3375,pesos!A:A,1),2))</f>
        <v>16200</v>
      </c>
      <c r="N3375" s="26">
        <f>+R3375*'COSTOS VARIOS'!$O$1</f>
        <v>41762</v>
      </c>
      <c r="O3375" s="26">
        <f>+R3375*'COSTOS VARIOS'!$O$2</f>
        <v>901.18000000000006</v>
      </c>
      <c r="P3375" s="26">
        <f>+R3375*'COSTOS VARIOS'!$O$3</f>
        <v>3297</v>
      </c>
      <c r="Q3375" s="26">
        <v>1</v>
      </c>
      <c r="R3375" s="26">
        <f t="shared" si="522"/>
        <v>219800</v>
      </c>
      <c r="S3375" s="25">
        <f t="shared" si="523"/>
        <v>381940.18</v>
      </c>
      <c r="T3375" s="28">
        <f t="shared" si="524"/>
        <v>0.30884370426803498</v>
      </c>
      <c r="U3375" s="29">
        <f t="shared" si="525"/>
        <v>499900.00000000006</v>
      </c>
      <c r="V3375" s="26">
        <f>+INDEX('LISTA DE PRECIOS EKM '!A:K,MATCH('Precios ML'!B3375,'LISTA DE PRECIOS EKM '!A:A,0),8)</f>
        <v>499900</v>
      </c>
      <c r="W3375" s="26">
        <f t="shared" si="526"/>
        <v>499900</v>
      </c>
      <c r="X3375" s="26">
        <f t="shared" si="527"/>
        <v>0</v>
      </c>
      <c r="Y3375" s="26"/>
      <c r="Z3375" s="26">
        <f t="shared" si="528"/>
        <v>499900</v>
      </c>
      <c r="AA3375" s="30">
        <f t="shared" si="529"/>
        <v>1.2743403093721564</v>
      </c>
    </row>
    <row r="3376" spans="1:27">
      <c r="A3376" s="20" t="s">
        <v>7999</v>
      </c>
      <c r="B3376" s="20" t="s">
        <v>8000</v>
      </c>
      <c r="C3376" s="25">
        <v>390000</v>
      </c>
      <c r="D3376" s="22">
        <v>85</v>
      </c>
      <c r="E3376" s="22">
        <v>49</v>
      </c>
      <c r="F3376" s="22">
        <v>40</v>
      </c>
      <c r="G3376" s="22">
        <v>16000</v>
      </c>
      <c r="H3376" s="22" t="s">
        <v>5088</v>
      </c>
      <c r="I3376" s="26">
        <f>+IF(H3376='COSTOS VARIOS'!$C$1,'COSTOS VARIOS'!$C$2*'Precios ML'!V3376,'COSTOS VARIOS'!$B$2*'Precios ML'!V3376)</f>
        <v>141980</v>
      </c>
      <c r="J3376" s="22">
        <v>0</v>
      </c>
      <c r="K3376" s="27">
        <f t="shared" si="520"/>
        <v>10.4125</v>
      </c>
      <c r="L3376" s="27">
        <f t="shared" si="521"/>
        <v>10.4125</v>
      </c>
      <c r="M3376" s="26">
        <f>(INDEX(pesos!A:B,MATCH(L3376,pesos!A:A,1),2))</f>
        <v>16200</v>
      </c>
      <c r="N3376" s="26">
        <f>+R3376*'COSTOS VARIOS'!$O$1</f>
        <v>74100</v>
      </c>
      <c r="O3376" s="26">
        <f>+R3376*'COSTOS VARIOS'!$O$2</f>
        <v>1599.0000000000002</v>
      </c>
      <c r="P3376" s="26">
        <f>+R3376*'COSTOS VARIOS'!$O$3</f>
        <v>5850</v>
      </c>
      <c r="Q3376" s="26">
        <v>1</v>
      </c>
      <c r="R3376" s="26">
        <f t="shared" si="522"/>
        <v>390000</v>
      </c>
      <c r="S3376" s="25">
        <f t="shared" si="523"/>
        <v>629729</v>
      </c>
      <c r="T3376" s="28">
        <f t="shared" si="524"/>
        <v>0.12731031920079916</v>
      </c>
      <c r="U3376" s="29">
        <f t="shared" si="525"/>
        <v>709900</v>
      </c>
      <c r="V3376" s="26">
        <f>+INDEX('LISTA DE PRECIOS EKM '!A:K,MATCH('Precios ML'!B3376,'LISTA DE PRECIOS EKM '!A:A,0),8)</f>
        <v>709900</v>
      </c>
      <c r="W3376" s="26">
        <f t="shared" si="526"/>
        <v>709900</v>
      </c>
      <c r="X3376" s="26">
        <f t="shared" si="527"/>
        <v>0</v>
      </c>
      <c r="Y3376" s="26"/>
      <c r="Z3376" s="26">
        <f t="shared" si="528"/>
        <v>709900</v>
      </c>
      <c r="AA3376" s="30">
        <f t="shared" si="529"/>
        <v>0.82025641025641027</v>
      </c>
    </row>
    <row r="3377" spans="1:27">
      <c r="A3377" s="20" t="s">
        <v>7999</v>
      </c>
      <c r="B3377" s="20" t="s">
        <v>8000</v>
      </c>
      <c r="C3377" s="25">
        <v>390000</v>
      </c>
      <c r="D3377" s="22">
        <v>85</v>
      </c>
      <c r="E3377" s="22">
        <v>49</v>
      </c>
      <c r="F3377" s="22">
        <v>40</v>
      </c>
      <c r="G3377" s="22">
        <v>16000</v>
      </c>
      <c r="H3377" s="22" t="s">
        <v>5088</v>
      </c>
      <c r="I3377" s="26">
        <f>+IF(H3377='COSTOS VARIOS'!$C$1,'COSTOS VARIOS'!$C$2*'Precios ML'!V3377,'COSTOS VARIOS'!$B$2*'Precios ML'!V3377)</f>
        <v>141980</v>
      </c>
      <c r="J3377" s="22">
        <v>0</v>
      </c>
      <c r="K3377" s="27">
        <f t="shared" si="520"/>
        <v>10.4125</v>
      </c>
      <c r="L3377" s="27">
        <f t="shared" si="521"/>
        <v>10.4125</v>
      </c>
      <c r="M3377" s="26">
        <f>(INDEX(pesos!A:B,MATCH(L3377,pesos!A:A,1),2))</f>
        <v>16200</v>
      </c>
      <c r="N3377" s="26">
        <f>+R3377*'COSTOS VARIOS'!$O$1</f>
        <v>74100</v>
      </c>
      <c r="O3377" s="26">
        <f>+R3377*'COSTOS VARIOS'!$O$2</f>
        <v>1599.0000000000002</v>
      </c>
      <c r="P3377" s="26">
        <f>+R3377*'COSTOS VARIOS'!$O$3</f>
        <v>5850</v>
      </c>
      <c r="Q3377" s="26">
        <v>1</v>
      </c>
      <c r="R3377" s="26">
        <f t="shared" si="522"/>
        <v>390000</v>
      </c>
      <c r="S3377" s="25">
        <f t="shared" si="523"/>
        <v>629729</v>
      </c>
      <c r="T3377" s="28">
        <f t="shared" si="524"/>
        <v>0.12731031920079916</v>
      </c>
      <c r="U3377" s="29">
        <f t="shared" si="525"/>
        <v>709900</v>
      </c>
      <c r="V3377" s="26">
        <f>+INDEX('LISTA DE PRECIOS EKM '!A:K,MATCH('Precios ML'!B3377,'LISTA DE PRECIOS EKM '!A:A,0),8)</f>
        <v>709900</v>
      </c>
      <c r="W3377" s="26">
        <f t="shared" si="526"/>
        <v>709900</v>
      </c>
      <c r="X3377" s="26">
        <f t="shared" si="527"/>
        <v>0</v>
      </c>
      <c r="Y3377" s="26"/>
      <c r="Z3377" s="26">
        <f t="shared" si="528"/>
        <v>709900</v>
      </c>
      <c r="AA3377" s="30">
        <f t="shared" si="529"/>
        <v>0.82025641025641027</v>
      </c>
    </row>
    <row r="3378" spans="1:27">
      <c r="A3378" s="20" t="s">
        <v>8001</v>
      </c>
      <c r="B3378" s="20" t="s">
        <v>8002</v>
      </c>
      <c r="C3378" s="25">
        <v>390000</v>
      </c>
      <c r="D3378" s="22">
        <v>85</v>
      </c>
      <c r="E3378" s="22">
        <v>49</v>
      </c>
      <c r="F3378" s="22">
        <v>40</v>
      </c>
      <c r="G3378" s="22">
        <v>16000</v>
      </c>
      <c r="H3378" s="22" t="s">
        <v>5088</v>
      </c>
      <c r="I3378" s="26">
        <f>+IF(H3378='COSTOS VARIOS'!$C$1,'COSTOS VARIOS'!$C$2*'Precios ML'!V3378,'COSTOS VARIOS'!$B$2*'Precios ML'!V3378)</f>
        <v>141980</v>
      </c>
      <c r="J3378" s="22">
        <v>0</v>
      </c>
      <c r="K3378" s="27">
        <f t="shared" si="520"/>
        <v>10.4125</v>
      </c>
      <c r="L3378" s="27">
        <f t="shared" si="521"/>
        <v>10.4125</v>
      </c>
      <c r="M3378" s="26">
        <f>(INDEX(pesos!A:B,MATCH(L3378,pesos!A:A,1),2))</f>
        <v>16200</v>
      </c>
      <c r="N3378" s="26">
        <f>+R3378*'COSTOS VARIOS'!$O$1</f>
        <v>74100</v>
      </c>
      <c r="O3378" s="26">
        <f>+R3378*'COSTOS VARIOS'!$O$2</f>
        <v>1599.0000000000002</v>
      </c>
      <c r="P3378" s="26">
        <f>+R3378*'COSTOS VARIOS'!$O$3</f>
        <v>5850</v>
      </c>
      <c r="Q3378" s="26">
        <v>1</v>
      </c>
      <c r="R3378" s="26">
        <f t="shared" si="522"/>
        <v>390000</v>
      </c>
      <c r="S3378" s="25">
        <f t="shared" si="523"/>
        <v>629729</v>
      </c>
      <c r="T3378" s="28">
        <f t="shared" si="524"/>
        <v>0.12731031920079916</v>
      </c>
      <c r="U3378" s="29">
        <f t="shared" si="525"/>
        <v>709900</v>
      </c>
      <c r="V3378" s="26">
        <f>+INDEX('LISTA DE PRECIOS EKM '!A:K,MATCH('Precios ML'!B3378,'LISTA DE PRECIOS EKM '!A:A,0),8)</f>
        <v>709900</v>
      </c>
      <c r="W3378" s="26">
        <f t="shared" si="526"/>
        <v>709900</v>
      </c>
      <c r="X3378" s="26">
        <f t="shared" si="527"/>
        <v>0</v>
      </c>
      <c r="Y3378" s="26"/>
      <c r="Z3378" s="26">
        <f t="shared" si="528"/>
        <v>709900</v>
      </c>
      <c r="AA3378" s="30">
        <f t="shared" si="529"/>
        <v>0.82025641025641027</v>
      </c>
    </row>
    <row r="3379" spans="1:27">
      <c r="A3379" s="20" t="s">
        <v>8001</v>
      </c>
      <c r="B3379" s="20" t="s">
        <v>8002</v>
      </c>
      <c r="C3379" s="25">
        <v>390000</v>
      </c>
      <c r="D3379" s="22">
        <v>85</v>
      </c>
      <c r="E3379" s="22">
        <v>49</v>
      </c>
      <c r="F3379" s="22">
        <v>40</v>
      </c>
      <c r="G3379" s="22">
        <v>16000</v>
      </c>
      <c r="H3379" s="22" t="s">
        <v>5088</v>
      </c>
      <c r="I3379" s="26">
        <f>+IF(H3379='COSTOS VARIOS'!$C$1,'COSTOS VARIOS'!$C$2*'Precios ML'!V3379,'COSTOS VARIOS'!$B$2*'Precios ML'!V3379)</f>
        <v>141980</v>
      </c>
      <c r="J3379" s="22">
        <v>0</v>
      </c>
      <c r="K3379" s="27">
        <f t="shared" si="520"/>
        <v>10.4125</v>
      </c>
      <c r="L3379" s="27">
        <f t="shared" si="521"/>
        <v>10.4125</v>
      </c>
      <c r="M3379" s="26">
        <f>(INDEX(pesos!A:B,MATCH(L3379,pesos!A:A,1),2))</f>
        <v>16200</v>
      </c>
      <c r="N3379" s="26">
        <f>+R3379*'COSTOS VARIOS'!$O$1</f>
        <v>74100</v>
      </c>
      <c r="O3379" s="26">
        <f>+R3379*'COSTOS VARIOS'!$O$2</f>
        <v>1599.0000000000002</v>
      </c>
      <c r="P3379" s="26">
        <f>+R3379*'COSTOS VARIOS'!$O$3</f>
        <v>5850</v>
      </c>
      <c r="Q3379" s="26">
        <v>1</v>
      </c>
      <c r="R3379" s="26">
        <f t="shared" si="522"/>
        <v>390000</v>
      </c>
      <c r="S3379" s="25">
        <f t="shared" si="523"/>
        <v>629729</v>
      </c>
      <c r="T3379" s="28">
        <f t="shared" si="524"/>
        <v>0.12731031920079916</v>
      </c>
      <c r="U3379" s="29">
        <f t="shared" si="525"/>
        <v>709900</v>
      </c>
      <c r="V3379" s="26">
        <f>+INDEX('LISTA DE PRECIOS EKM '!A:K,MATCH('Precios ML'!B3379,'LISTA DE PRECIOS EKM '!A:A,0),8)</f>
        <v>709900</v>
      </c>
      <c r="W3379" s="26">
        <f t="shared" si="526"/>
        <v>709900</v>
      </c>
      <c r="X3379" s="26">
        <f t="shared" si="527"/>
        <v>0</v>
      </c>
      <c r="Y3379" s="26"/>
      <c r="Z3379" s="26">
        <f t="shared" si="528"/>
        <v>709900</v>
      </c>
      <c r="AA3379" s="30">
        <f t="shared" si="529"/>
        <v>0.82025641025641027</v>
      </c>
    </row>
    <row r="3380" spans="1:27">
      <c r="A3380" s="20" t="s">
        <v>8003</v>
      </c>
      <c r="B3380" s="20" t="s">
        <v>8004</v>
      </c>
      <c r="C3380" s="25">
        <v>219800</v>
      </c>
      <c r="D3380" s="22">
        <v>85</v>
      </c>
      <c r="E3380" s="22">
        <v>49</v>
      </c>
      <c r="F3380" s="22">
        <v>40</v>
      </c>
      <c r="G3380" s="22">
        <v>16000</v>
      </c>
      <c r="H3380" s="22" t="s">
        <v>5088</v>
      </c>
      <c r="I3380" s="26">
        <f>+IF(H3380='COSTOS VARIOS'!$C$1,'COSTOS VARIOS'!$C$2*'Precios ML'!V3380,'COSTOS VARIOS'!$B$2*'Precios ML'!V3380)</f>
        <v>95980</v>
      </c>
      <c r="J3380" s="22">
        <v>0</v>
      </c>
      <c r="K3380" s="27">
        <f t="shared" si="520"/>
        <v>10.4125</v>
      </c>
      <c r="L3380" s="27">
        <f t="shared" si="521"/>
        <v>10.4125</v>
      </c>
      <c r="M3380" s="26">
        <f>(INDEX(pesos!A:B,MATCH(L3380,pesos!A:A,1),2))</f>
        <v>16200</v>
      </c>
      <c r="N3380" s="26">
        <f>+R3380*'COSTOS VARIOS'!$O$1</f>
        <v>41762</v>
      </c>
      <c r="O3380" s="26">
        <f>+R3380*'COSTOS VARIOS'!$O$2</f>
        <v>901.18000000000006</v>
      </c>
      <c r="P3380" s="26">
        <f>+R3380*'COSTOS VARIOS'!$O$3</f>
        <v>3297</v>
      </c>
      <c r="Q3380" s="26">
        <v>1</v>
      </c>
      <c r="R3380" s="26">
        <f t="shared" si="522"/>
        <v>219800</v>
      </c>
      <c r="S3380" s="25">
        <f t="shared" si="523"/>
        <v>377940.18</v>
      </c>
      <c r="T3380" s="28">
        <f t="shared" si="524"/>
        <v>0.26977766693131167</v>
      </c>
      <c r="U3380" s="29">
        <f t="shared" si="525"/>
        <v>479900</v>
      </c>
      <c r="V3380" s="26">
        <f>+INDEX('LISTA DE PRECIOS EKM '!A:K,MATCH('Precios ML'!B3380,'LISTA DE PRECIOS EKM '!A:A,0),8)</f>
        <v>479900</v>
      </c>
      <c r="W3380" s="26">
        <f t="shared" si="526"/>
        <v>479900</v>
      </c>
      <c r="X3380" s="26">
        <f t="shared" si="527"/>
        <v>0</v>
      </c>
      <c r="Y3380" s="26"/>
      <c r="Z3380" s="26">
        <f t="shared" si="528"/>
        <v>479900</v>
      </c>
      <c r="AA3380" s="30">
        <f t="shared" si="529"/>
        <v>1.183348498635123</v>
      </c>
    </row>
    <row r="3381" spans="1:27">
      <c r="A3381" s="20" t="s">
        <v>8003</v>
      </c>
      <c r="B3381" s="20" t="s">
        <v>8004</v>
      </c>
      <c r="C3381" s="25">
        <v>219800</v>
      </c>
      <c r="D3381" s="22">
        <v>85</v>
      </c>
      <c r="E3381" s="22">
        <v>49</v>
      </c>
      <c r="F3381" s="22">
        <v>40</v>
      </c>
      <c r="G3381" s="22">
        <v>16000</v>
      </c>
      <c r="H3381" s="22" t="s">
        <v>5088</v>
      </c>
      <c r="I3381" s="26">
        <f>+IF(H3381='COSTOS VARIOS'!$C$1,'COSTOS VARIOS'!$C$2*'Precios ML'!V3381,'COSTOS VARIOS'!$B$2*'Precios ML'!V3381)</f>
        <v>95980</v>
      </c>
      <c r="J3381" s="22">
        <v>0</v>
      </c>
      <c r="K3381" s="27">
        <f t="shared" si="520"/>
        <v>10.4125</v>
      </c>
      <c r="L3381" s="27">
        <f t="shared" si="521"/>
        <v>10.4125</v>
      </c>
      <c r="M3381" s="26">
        <f>(INDEX(pesos!A:B,MATCH(L3381,pesos!A:A,1),2))</f>
        <v>16200</v>
      </c>
      <c r="N3381" s="26">
        <f>+R3381*'COSTOS VARIOS'!$O$1</f>
        <v>41762</v>
      </c>
      <c r="O3381" s="26">
        <f>+R3381*'COSTOS VARIOS'!$O$2</f>
        <v>901.18000000000006</v>
      </c>
      <c r="P3381" s="26">
        <f>+R3381*'COSTOS VARIOS'!$O$3</f>
        <v>3297</v>
      </c>
      <c r="Q3381" s="26">
        <v>1</v>
      </c>
      <c r="R3381" s="26">
        <f t="shared" si="522"/>
        <v>219800</v>
      </c>
      <c r="S3381" s="25">
        <f t="shared" si="523"/>
        <v>377940.18</v>
      </c>
      <c r="T3381" s="28">
        <f t="shared" si="524"/>
        <v>0.26977766693131167</v>
      </c>
      <c r="U3381" s="29">
        <f t="shared" si="525"/>
        <v>479900</v>
      </c>
      <c r="V3381" s="26">
        <f>+INDEX('LISTA DE PRECIOS EKM '!A:K,MATCH('Precios ML'!B3381,'LISTA DE PRECIOS EKM '!A:A,0),8)</f>
        <v>479900</v>
      </c>
      <c r="W3381" s="26">
        <f t="shared" si="526"/>
        <v>479900</v>
      </c>
      <c r="X3381" s="26">
        <f t="shared" si="527"/>
        <v>0</v>
      </c>
      <c r="Y3381" s="26"/>
      <c r="Z3381" s="26">
        <f t="shared" si="528"/>
        <v>479900</v>
      </c>
      <c r="AA3381" s="30">
        <f t="shared" si="529"/>
        <v>1.183348498635123</v>
      </c>
    </row>
    <row r="3382" spans="1:27">
      <c r="A3382" s="20" t="s">
        <v>8005</v>
      </c>
      <c r="B3382" s="20" t="s">
        <v>2444</v>
      </c>
      <c r="C3382" s="25">
        <v>357844</v>
      </c>
      <c r="D3382" s="22">
        <v>85</v>
      </c>
      <c r="E3382" s="22">
        <v>49</v>
      </c>
      <c r="F3382" s="22">
        <v>40</v>
      </c>
      <c r="G3382" s="22">
        <v>16000</v>
      </c>
      <c r="H3382" s="22" t="s">
        <v>5088</v>
      </c>
      <c r="I3382" s="26" t="e">
        <f>+IF(H3382='COSTOS VARIOS'!$C$1,'COSTOS VARIOS'!$C$2*'Precios ML'!V3382,'COSTOS VARIOS'!$B$2*'Precios ML'!V3382)</f>
        <v>#N/A</v>
      </c>
      <c r="J3382" s="22">
        <v>0</v>
      </c>
      <c r="K3382" s="27">
        <f t="shared" si="520"/>
        <v>10.4125</v>
      </c>
      <c r="L3382" s="27">
        <f t="shared" si="521"/>
        <v>10.4125</v>
      </c>
      <c r="M3382" s="26">
        <f>(INDEX(pesos!A:B,MATCH(L3382,pesos!A:A,1),2))</f>
        <v>16200</v>
      </c>
      <c r="N3382" s="26">
        <f>+R3382*'COSTOS VARIOS'!$O$1</f>
        <v>67990.36</v>
      </c>
      <c r="O3382" s="26">
        <f>+R3382*'COSTOS VARIOS'!$O$2</f>
        <v>1467.1604000000002</v>
      </c>
      <c r="P3382" s="26">
        <f>+R3382*'COSTOS VARIOS'!$O$3</f>
        <v>5367.66</v>
      </c>
      <c r="Q3382" s="26">
        <v>1</v>
      </c>
      <c r="R3382" s="26">
        <f t="shared" si="522"/>
        <v>357844</v>
      </c>
      <c r="S3382" s="25" t="e">
        <f t="shared" si="523"/>
        <v>#N/A</v>
      </c>
      <c r="T3382" s="28" t="e">
        <f t="shared" si="524"/>
        <v>#N/A</v>
      </c>
      <c r="U3382" s="29" t="e">
        <f t="shared" si="525"/>
        <v>#N/A</v>
      </c>
      <c r="V3382" s="26" t="e">
        <f>+INDEX('LISTA DE PRECIOS EKM '!A:K,MATCH('Precios ML'!B3382,'LISTA DE PRECIOS EKM '!A:A,0),8)</f>
        <v>#N/A</v>
      </c>
      <c r="W3382" s="26" t="e">
        <f t="shared" si="526"/>
        <v>#N/A</v>
      </c>
      <c r="X3382" s="26" t="e">
        <f t="shared" si="527"/>
        <v>#N/A</v>
      </c>
      <c r="Y3382" s="26"/>
      <c r="Z3382" s="26" t="e">
        <f t="shared" si="528"/>
        <v>#N/A</v>
      </c>
      <c r="AA3382" s="30" t="e">
        <f t="shared" si="529"/>
        <v>#N/A</v>
      </c>
    </row>
    <row r="3383" spans="1:27">
      <c r="A3383" s="20" t="s">
        <v>8005</v>
      </c>
      <c r="B3383" s="20" t="s">
        <v>2444</v>
      </c>
      <c r="C3383" s="25">
        <v>357844</v>
      </c>
      <c r="D3383" s="22">
        <v>85</v>
      </c>
      <c r="E3383" s="22">
        <v>49</v>
      </c>
      <c r="F3383" s="22">
        <v>40</v>
      </c>
      <c r="G3383" s="22">
        <v>16000</v>
      </c>
      <c r="H3383" s="22" t="s">
        <v>5088</v>
      </c>
      <c r="I3383" s="26" t="e">
        <f>+IF(H3383='COSTOS VARIOS'!$C$1,'COSTOS VARIOS'!$C$2*'Precios ML'!V3383,'COSTOS VARIOS'!$B$2*'Precios ML'!V3383)</f>
        <v>#N/A</v>
      </c>
      <c r="J3383" s="22">
        <v>0</v>
      </c>
      <c r="K3383" s="27">
        <f t="shared" si="520"/>
        <v>10.4125</v>
      </c>
      <c r="L3383" s="27">
        <f t="shared" si="521"/>
        <v>10.4125</v>
      </c>
      <c r="M3383" s="26">
        <f>(INDEX(pesos!A:B,MATCH(L3383,pesos!A:A,1),2))</f>
        <v>16200</v>
      </c>
      <c r="N3383" s="26">
        <f>+R3383*'COSTOS VARIOS'!$O$1</f>
        <v>67990.36</v>
      </c>
      <c r="O3383" s="26">
        <f>+R3383*'COSTOS VARIOS'!$O$2</f>
        <v>1467.1604000000002</v>
      </c>
      <c r="P3383" s="26">
        <f>+R3383*'COSTOS VARIOS'!$O$3</f>
        <v>5367.66</v>
      </c>
      <c r="Q3383" s="26">
        <v>1</v>
      </c>
      <c r="R3383" s="26">
        <f t="shared" si="522"/>
        <v>357844</v>
      </c>
      <c r="S3383" s="25" t="e">
        <f t="shared" si="523"/>
        <v>#N/A</v>
      </c>
      <c r="T3383" s="28" t="e">
        <f t="shared" si="524"/>
        <v>#N/A</v>
      </c>
      <c r="U3383" s="29" t="e">
        <f t="shared" si="525"/>
        <v>#N/A</v>
      </c>
      <c r="V3383" s="26" t="e">
        <f>+INDEX('LISTA DE PRECIOS EKM '!A:K,MATCH('Precios ML'!B3383,'LISTA DE PRECIOS EKM '!A:A,0),8)</f>
        <v>#N/A</v>
      </c>
      <c r="W3383" s="26" t="e">
        <f t="shared" si="526"/>
        <v>#N/A</v>
      </c>
      <c r="X3383" s="26" t="e">
        <f t="shared" si="527"/>
        <v>#N/A</v>
      </c>
      <c r="Y3383" s="26"/>
      <c r="Z3383" s="26" t="e">
        <f t="shared" si="528"/>
        <v>#N/A</v>
      </c>
      <c r="AA3383" s="30" t="e">
        <f t="shared" si="529"/>
        <v>#N/A</v>
      </c>
    </row>
    <row r="3384" spans="1:27">
      <c r="A3384" s="20" t="s">
        <v>8006</v>
      </c>
      <c r="B3384" s="20" t="s">
        <v>8007</v>
      </c>
      <c r="C3384" s="25">
        <v>489915.96638655465</v>
      </c>
      <c r="D3384" s="22">
        <v>85</v>
      </c>
      <c r="E3384" s="22">
        <v>49</v>
      </c>
      <c r="F3384" s="22">
        <v>40</v>
      </c>
      <c r="G3384" s="22">
        <v>16000</v>
      </c>
      <c r="H3384" s="22" t="s">
        <v>5088</v>
      </c>
      <c r="I3384" s="26">
        <f>+IF(H3384='COSTOS VARIOS'!$C$1,'COSTOS VARIOS'!$C$2*'Precios ML'!V3384,'COSTOS VARIOS'!$B$2*'Precios ML'!V3384)</f>
        <v>167980</v>
      </c>
      <c r="J3384" s="22">
        <v>0</v>
      </c>
      <c r="K3384" s="27">
        <f t="shared" si="520"/>
        <v>10.4125</v>
      </c>
      <c r="L3384" s="27">
        <f t="shared" si="521"/>
        <v>10.4125</v>
      </c>
      <c r="M3384" s="26">
        <f>(INDEX(pesos!A:B,MATCH(L3384,pesos!A:A,1),2))</f>
        <v>16200</v>
      </c>
      <c r="N3384" s="26">
        <f>+R3384*'COSTOS VARIOS'!$O$1</f>
        <v>93084.033613445383</v>
      </c>
      <c r="O3384" s="26">
        <f>+R3384*'COSTOS VARIOS'!$O$2</f>
        <v>2008.6554621848743</v>
      </c>
      <c r="P3384" s="26">
        <f>+R3384*'COSTOS VARIOS'!$O$3</f>
        <v>7348.7394957983197</v>
      </c>
      <c r="Q3384" s="26">
        <v>1</v>
      </c>
      <c r="R3384" s="26">
        <f t="shared" si="522"/>
        <v>489915.96638655465</v>
      </c>
      <c r="S3384" s="25">
        <f t="shared" si="523"/>
        <v>776537.39495798317</v>
      </c>
      <c r="T3384" s="28">
        <f t="shared" si="524"/>
        <v>8.1596334514508762E-2</v>
      </c>
      <c r="U3384" s="29">
        <f t="shared" si="525"/>
        <v>839900</v>
      </c>
      <c r="V3384" s="26">
        <f>+INDEX('LISTA DE PRECIOS EKM '!A:K,MATCH('Precios ML'!B3384,'LISTA DE PRECIOS EKM '!A:A,0),8)</f>
        <v>839900</v>
      </c>
      <c r="W3384" s="26">
        <f t="shared" si="526"/>
        <v>839900</v>
      </c>
      <c r="X3384" s="26">
        <f t="shared" si="527"/>
        <v>0</v>
      </c>
      <c r="Y3384" s="26"/>
      <c r="Z3384" s="26">
        <f t="shared" si="528"/>
        <v>839900</v>
      </c>
      <c r="AA3384" s="30">
        <f t="shared" si="529"/>
        <v>0.71437564322469971</v>
      </c>
    </row>
    <row r="3385" spans="1:27">
      <c r="A3385" s="20" t="s">
        <v>8006</v>
      </c>
      <c r="B3385" s="20" t="s">
        <v>8007</v>
      </c>
      <c r="C3385" s="25">
        <v>489915.96638655465</v>
      </c>
      <c r="D3385" s="22">
        <v>85</v>
      </c>
      <c r="E3385" s="22">
        <v>49</v>
      </c>
      <c r="F3385" s="22">
        <v>40</v>
      </c>
      <c r="G3385" s="22">
        <v>16000</v>
      </c>
      <c r="H3385" s="22" t="s">
        <v>5088</v>
      </c>
      <c r="I3385" s="26">
        <f>+IF(H3385='COSTOS VARIOS'!$C$1,'COSTOS VARIOS'!$C$2*'Precios ML'!V3385,'COSTOS VARIOS'!$B$2*'Precios ML'!V3385)</f>
        <v>167980</v>
      </c>
      <c r="J3385" s="22">
        <v>0</v>
      </c>
      <c r="K3385" s="27">
        <f t="shared" si="520"/>
        <v>10.4125</v>
      </c>
      <c r="L3385" s="27">
        <f t="shared" si="521"/>
        <v>10.4125</v>
      </c>
      <c r="M3385" s="26">
        <f>(INDEX(pesos!A:B,MATCH(L3385,pesos!A:A,1),2))</f>
        <v>16200</v>
      </c>
      <c r="N3385" s="26">
        <f>+R3385*'COSTOS VARIOS'!$O$1</f>
        <v>93084.033613445383</v>
      </c>
      <c r="O3385" s="26">
        <f>+R3385*'COSTOS VARIOS'!$O$2</f>
        <v>2008.6554621848743</v>
      </c>
      <c r="P3385" s="26">
        <f>+R3385*'COSTOS VARIOS'!$O$3</f>
        <v>7348.7394957983197</v>
      </c>
      <c r="Q3385" s="26">
        <v>1</v>
      </c>
      <c r="R3385" s="26">
        <f t="shared" si="522"/>
        <v>489915.96638655465</v>
      </c>
      <c r="S3385" s="25">
        <f t="shared" si="523"/>
        <v>776537.39495798317</v>
      </c>
      <c r="T3385" s="28">
        <f t="shared" si="524"/>
        <v>8.1596334514508762E-2</v>
      </c>
      <c r="U3385" s="29">
        <f t="shared" si="525"/>
        <v>839900</v>
      </c>
      <c r="V3385" s="26">
        <f>+INDEX('LISTA DE PRECIOS EKM '!A:K,MATCH('Precios ML'!B3385,'LISTA DE PRECIOS EKM '!A:A,0),8)</f>
        <v>839900</v>
      </c>
      <c r="W3385" s="26">
        <f t="shared" si="526"/>
        <v>839900</v>
      </c>
      <c r="X3385" s="26">
        <f t="shared" si="527"/>
        <v>0</v>
      </c>
      <c r="Y3385" s="26"/>
      <c r="Z3385" s="26">
        <f t="shared" si="528"/>
        <v>839900</v>
      </c>
      <c r="AA3385" s="30">
        <f t="shared" si="529"/>
        <v>0.71437564322469971</v>
      </c>
    </row>
    <row r="3386" spans="1:27">
      <c r="A3386" s="20" t="s">
        <v>8008</v>
      </c>
      <c r="B3386" s="20" t="s">
        <v>8009</v>
      </c>
      <c r="C3386" s="25">
        <v>219800</v>
      </c>
      <c r="D3386" s="22">
        <v>85</v>
      </c>
      <c r="E3386" s="22">
        <v>49</v>
      </c>
      <c r="F3386" s="22">
        <v>40</v>
      </c>
      <c r="G3386" s="22">
        <v>16000</v>
      </c>
      <c r="H3386" s="22" t="s">
        <v>5088</v>
      </c>
      <c r="I3386" s="26">
        <f>+IF(H3386='COSTOS VARIOS'!$C$1,'COSTOS VARIOS'!$C$2*'Precios ML'!V3386,'COSTOS VARIOS'!$B$2*'Precios ML'!V3386)</f>
        <v>91980</v>
      </c>
      <c r="J3386" s="22">
        <v>0</v>
      </c>
      <c r="K3386" s="27">
        <f t="shared" si="520"/>
        <v>10.4125</v>
      </c>
      <c r="L3386" s="27">
        <f t="shared" si="521"/>
        <v>10.4125</v>
      </c>
      <c r="M3386" s="26">
        <f>(INDEX(pesos!A:B,MATCH(L3386,pesos!A:A,1),2))</f>
        <v>16200</v>
      </c>
      <c r="N3386" s="26">
        <f>+R3386*'COSTOS VARIOS'!$O$1</f>
        <v>41762</v>
      </c>
      <c r="O3386" s="26">
        <f>+R3386*'COSTOS VARIOS'!$O$2</f>
        <v>901.18000000000006</v>
      </c>
      <c r="P3386" s="26">
        <f>+R3386*'COSTOS VARIOS'!$O$3</f>
        <v>3297</v>
      </c>
      <c r="Q3386" s="26">
        <v>1</v>
      </c>
      <c r="R3386" s="26">
        <f t="shared" si="522"/>
        <v>219800</v>
      </c>
      <c r="S3386" s="25">
        <f t="shared" si="523"/>
        <v>373940.18</v>
      </c>
      <c r="T3386" s="28">
        <f t="shared" si="524"/>
        <v>0.2298758587536649</v>
      </c>
      <c r="U3386" s="29">
        <f t="shared" si="525"/>
        <v>459900</v>
      </c>
      <c r="V3386" s="26">
        <f>+INDEX('LISTA DE PRECIOS EKM '!A:K,MATCH('Precios ML'!B3386,'LISTA DE PRECIOS EKM '!A:A,0),8)</f>
        <v>459900</v>
      </c>
      <c r="W3386" s="26">
        <f t="shared" si="526"/>
        <v>459900</v>
      </c>
      <c r="X3386" s="26">
        <f t="shared" si="527"/>
        <v>0</v>
      </c>
      <c r="Y3386" s="26"/>
      <c r="Z3386" s="26">
        <f t="shared" si="528"/>
        <v>459900</v>
      </c>
      <c r="AA3386" s="30">
        <f t="shared" si="529"/>
        <v>1.0923566878980893</v>
      </c>
    </row>
    <row r="3387" spans="1:27">
      <c r="A3387" s="20" t="s">
        <v>8008</v>
      </c>
      <c r="B3387" s="20" t="s">
        <v>8009</v>
      </c>
      <c r="C3387" s="25">
        <v>219800</v>
      </c>
      <c r="D3387" s="22">
        <v>85</v>
      </c>
      <c r="E3387" s="22">
        <v>49</v>
      </c>
      <c r="F3387" s="22">
        <v>40</v>
      </c>
      <c r="G3387" s="22">
        <v>16000</v>
      </c>
      <c r="H3387" s="22" t="s">
        <v>5088</v>
      </c>
      <c r="I3387" s="26">
        <f>+IF(H3387='COSTOS VARIOS'!$C$1,'COSTOS VARIOS'!$C$2*'Precios ML'!V3387,'COSTOS VARIOS'!$B$2*'Precios ML'!V3387)</f>
        <v>91980</v>
      </c>
      <c r="J3387" s="22">
        <v>0</v>
      </c>
      <c r="K3387" s="27">
        <f t="shared" si="520"/>
        <v>10.4125</v>
      </c>
      <c r="L3387" s="27">
        <f t="shared" si="521"/>
        <v>10.4125</v>
      </c>
      <c r="M3387" s="26">
        <f>(INDEX(pesos!A:B,MATCH(L3387,pesos!A:A,1),2))</f>
        <v>16200</v>
      </c>
      <c r="N3387" s="26">
        <f>+R3387*'COSTOS VARIOS'!$O$1</f>
        <v>41762</v>
      </c>
      <c r="O3387" s="26">
        <f>+R3387*'COSTOS VARIOS'!$O$2</f>
        <v>901.18000000000006</v>
      </c>
      <c r="P3387" s="26">
        <f>+R3387*'COSTOS VARIOS'!$O$3</f>
        <v>3297</v>
      </c>
      <c r="Q3387" s="26">
        <v>1</v>
      </c>
      <c r="R3387" s="26">
        <f t="shared" si="522"/>
        <v>219800</v>
      </c>
      <c r="S3387" s="25">
        <f t="shared" si="523"/>
        <v>373940.18</v>
      </c>
      <c r="T3387" s="28">
        <f t="shared" si="524"/>
        <v>0.2298758587536649</v>
      </c>
      <c r="U3387" s="29">
        <f t="shared" si="525"/>
        <v>459900</v>
      </c>
      <c r="V3387" s="26">
        <f>+INDEX('LISTA DE PRECIOS EKM '!A:K,MATCH('Precios ML'!B3387,'LISTA DE PRECIOS EKM '!A:A,0),8)</f>
        <v>459900</v>
      </c>
      <c r="W3387" s="26">
        <f t="shared" si="526"/>
        <v>459900</v>
      </c>
      <c r="X3387" s="26">
        <f t="shared" si="527"/>
        <v>0</v>
      </c>
      <c r="Y3387" s="26"/>
      <c r="Z3387" s="26">
        <f t="shared" si="528"/>
        <v>459900</v>
      </c>
      <c r="AA3387" s="30">
        <f t="shared" si="529"/>
        <v>1.0923566878980893</v>
      </c>
    </row>
    <row r="3388" spans="1:27">
      <c r="A3388" s="20" t="s">
        <v>8010</v>
      </c>
      <c r="B3388" s="20" t="s">
        <v>8011</v>
      </c>
      <c r="C3388" s="25">
        <v>399980</v>
      </c>
      <c r="D3388" s="22">
        <v>85</v>
      </c>
      <c r="E3388" s="22">
        <v>49</v>
      </c>
      <c r="F3388" s="22">
        <v>40</v>
      </c>
      <c r="G3388" s="22">
        <v>16000</v>
      </c>
      <c r="H3388" s="22" t="s">
        <v>5088</v>
      </c>
      <c r="I3388" s="26">
        <f>+IF(H3388='COSTOS VARIOS'!$C$1,'COSTOS VARIOS'!$C$2*'Precios ML'!V3388,'COSTOS VARIOS'!$B$2*'Precios ML'!V3388)</f>
        <v>173980</v>
      </c>
      <c r="J3388" s="22">
        <v>0</v>
      </c>
      <c r="K3388" s="27">
        <f t="shared" si="520"/>
        <v>10.4125</v>
      </c>
      <c r="L3388" s="27">
        <f t="shared" si="521"/>
        <v>10.4125</v>
      </c>
      <c r="M3388" s="26">
        <f>(INDEX(pesos!A:B,MATCH(L3388,pesos!A:A,1),2))</f>
        <v>16200</v>
      </c>
      <c r="N3388" s="26">
        <f>+R3388*'COSTOS VARIOS'!$O$1</f>
        <v>75996.2</v>
      </c>
      <c r="O3388" s="26">
        <f>+R3388*'COSTOS VARIOS'!$O$2</f>
        <v>1639.9180000000001</v>
      </c>
      <c r="P3388" s="26">
        <f>+R3388*'COSTOS VARIOS'!$O$3</f>
        <v>5999.7</v>
      </c>
      <c r="Q3388" s="26">
        <v>1</v>
      </c>
      <c r="R3388" s="26">
        <f t="shared" si="522"/>
        <v>399980</v>
      </c>
      <c r="S3388" s="25">
        <f t="shared" si="523"/>
        <v>673795.81799999997</v>
      </c>
      <c r="T3388" s="28">
        <f t="shared" si="524"/>
        <v>0.29104392868167084</v>
      </c>
      <c r="U3388" s="29">
        <f t="shared" si="525"/>
        <v>869900</v>
      </c>
      <c r="V3388" s="26">
        <f>+INDEX('LISTA DE PRECIOS EKM '!A:K,MATCH('Precios ML'!B3388,'LISTA DE PRECIOS EKM '!A:A,0),8)</f>
        <v>869900</v>
      </c>
      <c r="W3388" s="26">
        <f t="shared" si="526"/>
        <v>869900</v>
      </c>
      <c r="X3388" s="26">
        <f t="shared" si="527"/>
        <v>0</v>
      </c>
      <c r="Y3388" s="26"/>
      <c r="Z3388" s="26">
        <f t="shared" si="528"/>
        <v>869900</v>
      </c>
      <c r="AA3388" s="30">
        <f t="shared" si="529"/>
        <v>1.1748587429371469</v>
      </c>
    </row>
    <row r="3389" spans="1:27">
      <c r="A3389" s="20" t="s">
        <v>8010</v>
      </c>
      <c r="B3389" s="20" t="s">
        <v>8011</v>
      </c>
      <c r="C3389" s="25">
        <v>399980</v>
      </c>
      <c r="D3389" s="22">
        <v>85</v>
      </c>
      <c r="E3389" s="22">
        <v>49</v>
      </c>
      <c r="F3389" s="22">
        <v>40</v>
      </c>
      <c r="G3389" s="22">
        <v>16000</v>
      </c>
      <c r="H3389" s="22" t="s">
        <v>5088</v>
      </c>
      <c r="I3389" s="26">
        <f>+IF(H3389='COSTOS VARIOS'!$C$1,'COSTOS VARIOS'!$C$2*'Precios ML'!V3389,'COSTOS VARIOS'!$B$2*'Precios ML'!V3389)</f>
        <v>173980</v>
      </c>
      <c r="J3389" s="22">
        <v>0</v>
      </c>
      <c r="K3389" s="27">
        <f t="shared" si="520"/>
        <v>10.4125</v>
      </c>
      <c r="L3389" s="27">
        <f t="shared" si="521"/>
        <v>10.4125</v>
      </c>
      <c r="M3389" s="26">
        <f>(INDEX(pesos!A:B,MATCH(L3389,pesos!A:A,1),2))</f>
        <v>16200</v>
      </c>
      <c r="N3389" s="26">
        <f>+R3389*'COSTOS VARIOS'!$O$1</f>
        <v>75996.2</v>
      </c>
      <c r="O3389" s="26">
        <f>+R3389*'COSTOS VARIOS'!$O$2</f>
        <v>1639.9180000000001</v>
      </c>
      <c r="P3389" s="26">
        <f>+R3389*'COSTOS VARIOS'!$O$3</f>
        <v>5999.7</v>
      </c>
      <c r="Q3389" s="26">
        <v>1</v>
      </c>
      <c r="R3389" s="26">
        <f t="shared" si="522"/>
        <v>399980</v>
      </c>
      <c r="S3389" s="25">
        <f t="shared" si="523"/>
        <v>673795.81799999997</v>
      </c>
      <c r="T3389" s="28">
        <f t="shared" si="524"/>
        <v>0.29104392868167084</v>
      </c>
      <c r="U3389" s="29">
        <f t="shared" si="525"/>
        <v>869900</v>
      </c>
      <c r="V3389" s="26">
        <f>+INDEX('LISTA DE PRECIOS EKM '!A:K,MATCH('Precios ML'!B3389,'LISTA DE PRECIOS EKM '!A:A,0),8)</f>
        <v>869900</v>
      </c>
      <c r="W3389" s="26">
        <f t="shared" si="526"/>
        <v>869900</v>
      </c>
      <c r="X3389" s="26">
        <f t="shared" si="527"/>
        <v>0</v>
      </c>
      <c r="Y3389" s="26"/>
      <c r="Z3389" s="26">
        <f t="shared" si="528"/>
        <v>869900</v>
      </c>
      <c r="AA3389" s="30">
        <f t="shared" si="529"/>
        <v>1.1748587429371469</v>
      </c>
    </row>
    <row r="3390" spans="1:27">
      <c r="A3390" s="20" t="s">
        <v>8012</v>
      </c>
      <c r="B3390" s="20" t="s">
        <v>8013</v>
      </c>
      <c r="C3390" s="25">
        <v>234048.33</v>
      </c>
      <c r="D3390" s="22">
        <v>85</v>
      </c>
      <c r="E3390" s="22">
        <v>49</v>
      </c>
      <c r="F3390" s="22">
        <v>40</v>
      </c>
      <c r="G3390" s="22">
        <v>16000</v>
      </c>
      <c r="H3390" s="22" t="s">
        <v>5088</v>
      </c>
      <c r="I3390" s="26">
        <f>+IF(H3390='COSTOS VARIOS'!$C$1,'COSTOS VARIOS'!$C$2*'Precios ML'!V3390,'COSTOS VARIOS'!$B$2*'Precios ML'!V3390)</f>
        <v>101980</v>
      </c>
      <c r="J3390" s="22">
        <v>0</v>
      </c>
      <c r="K3390" s="27">
        <f t="shared" si="520"/>
        <v>10.4125</v>
      </c>
      <c r="L3390" s="27">
        <f t="shared" si="521"/>
        <v>10.4125</v>
      </c>
      <c r="M3390" s="26">
        <f>(INDEX(pesos!A:B,MATCH(L3390,pesos!A:A,1),2))</f>
        <v>16200</v>
      </c>
      <c r="N3390" s="26">
        <f>+R3390*'COSTOS VARIOS'!$O$1</f>
        <v>44469.182699999998</v>
      </c>
      <c r="O3390" s="26">
        <f>+R3390*'COSTOS VARIOS'!$O$2</f>
        <v>959.59815300000002</v>
      </c>
      <c r="P3390" s="26">
        <f>+R3390*'COSTOS VARIOS'!$O$3</f>
        <v>3510.7249499999998</v>
      </c>
      <c r="Q3390" s="26">
        <v>1</v>
      </c>
      <c r="R3390" s="26">
        <f t="shared" si="522"/>
        <v>234048.33</v>
      </c>
      <c r="S3390" s="25">
        <f t="shared" si="523"/>
        <v>401167.83580299997</v>
      </c>
      <c r="T3390" s="28">
        <f t="shared" si="524"/>
        <v>0.27103908761617346</v>
      </c>
      <c r="U3390" s="29">
        <f t="shared" si="525"/>
        <v>509899.99999999994</v>
      </c>
      <c r="V3390" s="26">
        <f>+INDEX('LISTA DE PRECIOS EKM '!A:K,MATCH('Precios ML'!B3390,'LISTA DE PRECIOS EKM '!A:A,0),8)</f>
        <v>509900</v>
      </c>
      <c r="W3390" s="26">
        <f t="shared" si="526"/>
        <v>509900</v>
      </c>
      <c r="X3390" s="26">
        <f t="shared" si="527"/>
        <v>0</v>
      </c>
      <c r="Y3390" s="26"/>
      <c r="Z3390" s="26">
        <f t="shared" si="528"/>
        <v>509900</v>
      </c>
      <c r="AA3390" s="30">
        <f t="shared" si="529"/>
        <v>1.1786098623305707</v>
      </c>
    </row>
    <row r="3391" spans="1:27">
      <c r="A3391" s="20" t="s">
        <v>8012</v>
      </c>
      <c r="B3391" s="20" t="s">
        <v>8013</v>
      </c>
      <c r="C3391" s="25">
        <v>234048.33</v>
      </c>
      <c r="D3391" s="22">
        <v>85</v>
      </c>
      <c r="E3391" s="22">
        <v>49</v>
      </c>
      <c r="F3391" s="22">
        <v>40</v>
      </c>
      <c r="G3391" s="22">
        <v>16000</v>
      </c>
      <c r="H3391" s="22" t="s">
        <v>5088</v>
      </c>
      <c r="I3391" s="26">
        <f>+IF(H3391='COSTOS VARIOS'!$C$1,'COSTOS VARIOS'!$C$2*'Precios ML'!V3391,'COSTOS VARIOS'!$B$2*'Precios ML'!V3391)</f>
        <v>101980</v>
      </c>
      <c r="J3391" s="22">
        <v>0</v>
      </c>
      <c r="K3391" s="27">
        <f t="shared" si="520"/>
        <v>10.4125</v>
      </c>
      <c r="L3391" s="27">
        <f t="shared" si="521"/>
        <v>10.4125</v>
      </c>
      <c r="M3391" s="26">
        <f>(INDEX(pesos!A:B,MATCH(L3391,pesos!A:A,1),2))</f>
        <v>16200</v>
      </c>
      <c r="N3391" s="26">
        <f>+R3391*'COSTOS VARIOS'!$O$1</f>
        <v>44469.182699999998</v>
      </c>
      <c r="O3391" s="26">
        <f>+R3391*'COSTOS VARIOS'!$O$2</f>
        <v>959.59815300000002</v>
      </c>
      <c r="P3391" s="26">
        <f>+R3391*'COSTOS VARIOS'!$O$3</f>
        <v>3510.7249499999998</v>
      </c>
      <c r="Q3391" s="26">
        <v>1</v>
      </c>
      <c r="R3391" s="26">
        <f t="shared" si="522"/>
        <v>234048.33</v>
      </c>
      <c r="S3391" s="25">
        <f t="shared" si="523"/>
        <v>401167.83580299997</v>
      </c>
      <c r="T3391" s="28">
        <f t="shared" si="524"/>
        <v>0.27103908761617346</v>
      </c>
      <c r="U3391" s="29">
        <f t="shared" si="525"/>
        <v>509899.99999999994</v>
      </c>
      <c r="V3391" s="26">
        <f>+INDEX('LISTA DE PRECIOS EKM '!A:K,MATCH('Precios ML'!B3391,'LISTA DE PRECIOS EKM '!A:A,0),8)</f>
        <v>509900</v>
      </c>
      <c r="W3391" s="26">
        <f t="shared" si="526"/>
        <v>509900</v>
      </c>
      <c r="X3391" s="26">
        <f t="shared" si="527"/>
        <v>0</v>
      </c>
      <c r="Y3391" s="26"/>
      <c r="Z3391" s="26">
        <f t="shared" si="528"/>
        <v>509900</v>
      </c>
      <c r="AA3391" s="30">
        <f t="shared" si="529"/>
        <v>1.1786098623305707</v>
      </c>
    </row>
    <row r="3392" spans="1:27">
      <c r="A3392" s="20" t="s">
        <v>8014</v>
      </c>
      <c r="B3392" s="20" t="s">
        <v>8015</v>
      </c>
      <c r="C3392" s="25">
        <v>492000</v>
      </c>
      <c r="D3392" s="22">
        <v>85</v>
      </c>
      <c r="E3392" s="22">
        <v>49</v>
      </c>
      <c r="F3392" s="22">
        <v>40</v>
      </c>
      <c r="G3392" s="22">
        <v>16000</v>
      </c>
      <c r="H3392" s="22" t="s">
        <v>5088</v>
      </c>
      <c r="I3392" s="26">
        <f>+IF(H3392='COSTOS VARIOS'!$C$1,'COSTOS VARIOS'!$C$2*'Precios ML'!V3392,'COSTOS VARIOS'!$B$2*'Precios ML'!V3392)</f>
        <v>211980</v>
      </c>
      <c r="J3392" s="22">
        <v>0</v>
      </c>
      <c r="K3392" s="27">
        <f t="shared" si="520"/>
        <v>10.4125</v>
      </c>
      <c r="L3392" s="27">
        <f t="shared" si="521"/>
        <v>10.4125</v>
      </c>
      <c r="M3392" s="26">
        <f>(INDEX(pesos!A:B,MATCH(L3392,pesos!A:A,1),2))</f>
        <v>16200</v>
      </c>
      <c r="N3392" s="26">
        <f>+R3392*'COSTOS VARIOS'!$O$1</f>
        <v>93480</v>
      </c>
      <c r="O3392" s="26">
        <f>+R3392*'COSTOS VARIOS'!$O$2</f>
        <v>2017.2000000000003</v>
      </c>
      <c r="P3392" s="26">
        <f>+R3392*'COSTOS VARIOS'!$O$3</f>
        <v>7380</v>
      </c>
      <c r="Q3392" s="26">
        <v>1</v>
      </c>
      <c r="R3392" s="26">
        <f t="shared" si="522"/>
        <v>492000</v>
      </c>
      <c r="S3392" s="25">
        <f t="shared" si="523"/>
        <v>823057.2</v>
      </c>
      <c r="T3392" s="28">
        <f t="shared" si="524"/>
        <v>0.287759830057984</v>
      </c>
      <c r="U3392" s="29">
        <f t="shared" si="525"/>
        <v>1059900</v>
      </c>
      <c r="V3392" s="26">
        <f>+INDEX('LISTA DE PRECIOS EKM '!A:K,MATCH('Precios ML'!B3392,'LISTA DE PRECIOS EKM '!A:A,0),8)</f>
        <v>1059900</v>
      </c>
      <c r="W3392" s="26">
        <f t="shared" si="526"/>
        <v>1059900</v>
      </c>
      <c r="X3392" s="26">
        <f t="shared" si="527"/>
        <v>0</v>
      </c>
      <c r="Y3392" s="26"/>
      <c r="Z3392" s="26">
        <f t="shared" si="528"/>
        <v>1059900</v>
      </c>
      <c r="AA3392" s="30">
        <f t="shared" si="529"/>
        <v>1.1542682926829269</v>
      </c>
    </row>
    <row r="3393" spans="1:27">
      <c r="A3393" s="20" t="s">
        <v>8014</v>
      </c>
      <c r="B3393" s="20" t="s">
        <v>8015</v>
      </c>
      <c r="C3393" s="25">
        <v>492000</v>
      </c>
      <c r="D3393" s="22">
        <v>85</v>
      </c>
      <c r="E3393" s="22">
        <v>49</v>
      </c>
      <c r="F3393" s="22">
        <v>40</v>
      </c>
      <c r="G3393" s="22">
        <v>16000</v>
      </c>
      <c r="H3393" s="22" t="s">
        <v>5088</v>
      </c>
      <c r="I3393" s="26">
        <f>+IF(H3393='COSTOS VARIOS'!$C$1,'COSTOS VARIOS'!$C$2*'Precios ML'!V3393,'COSTOS VARIOS'!$B$2*'Precios ML'!V3393)</f>
        <v>211980</v>
      </c>
      <c r="J3393" s="22">
        <v>0</v>
      </c>
      <c r="K3393" s="27">
        <f t="shared" si="520"/>
        <v>10.4125</v>
      </c>
      <c r="L3393" s="27">
        <f t="shared" si="521"/>
        <v>10.4125</v>
      </c>
      <c r="M3393" s="26">
        <f>(INDEX(pesos!A:B,MATCH(L3393,pesos!A:A,1),2))</f>
        <v>16200</v>
      </c>
      <c r="N3393" s="26">
        <f>+R3393*'COSTOS VARIOS'!$O$1</f>
        <v>93480</v>
      </c>
      <c r="O3393" s="26">
        <f>+R3393*'COSTOS VARIOS'!$O$2</f>
        <v>2017.2000000000003</v>
      </c>
      <c r="P3393" s="26">
        <f>+R3393*'COSTOS VARIOS'!$O$3</f>
        <v>7380</v>
      </c>
      <c r="Q3393" s="26">
        <v>1</v>
      </c>
      <c r="R3393" s="26">
        <f t="shared" si="522"/>
        <v>492000</v>
      </c>
      <c r="S3393" s="25">
        <f t="shared" si="523"/>
        <v>823057.2</v>
      </c>
      <c r="T3393" s="28">
        <f t="shared" si="524"/>
        <v>0.287759830057984</v>
      </c>
      <c r="U3393" s="29">
        <f t="shared" si="525"/>
        <v>1059900</v>
      </c>
      <c r="V3393" s="26">
        <f>+INDEX('LISTA DE PRECIOS EKM '!A:K,MATCH('Precios ML'!B3393,'LISTA DE PRECIOS EKM '!A:A,0),8)</f>
        <v>1059900</v>
      </c>
      <c r="W3393" s="26">
        <f t="shared" si="526"/>
        <v>1059900</v>
      </c>
      <c r="X3393" s="26">
        <f t="shared" si="527"/>
        <v>0</v>
      </c>
      <c r="Y3393" s="26"/>
      <c r="Z3393" s="26">
        <f t="shared" si="528"/>
        <v>1059900</v>
      </c>
      <c r="AA3393" s="30">
        <f t="shared" si="529"/>
        <v>1.1542682926829269</v>
      </c>
    </row>
    <row r="3394" spans="1:27">
      <c r="A3394" s="20" t="s">
        <v>8016</v>
      </c>
      <c r="B3394" s="20" t="s">
        <v>8017</v>
      </c>
      <c r="C3394" s="25">
        <v>145883.6</v>
      </c>
      <c r="D3394" s="22">
        <v>85</v>
      </c>
      <c r="E3394" s="22">
        <v>49</v>
      </c>
      <c r="F3394" s="22">
        <v>40</v>
      </c>
      <c r="G3394" s="22">
        <v>16000</v>
      </c>
      <c r="H3394" s="22" t="s">
        <v>5088</v>
      </c>
      <c r="I3394" s="26">
        <f>+IF(H3394='COSTOS VARIOS'!$C$1,'COSTOS VARIOS'!$C$2*'Precios ML'!V3394,'COSTOS VARIOS'!$B$2*'Precios ML'!V3394)</f>
        <v>63980</v>
      </c>
      <c r="J3394" s="22">
        <v>0</v>
      </c>
      <c r="K3394" s="27">
        <f t="shared" si="520"/>
        <v>10.4125</v>
      </c>
      <c r="L3394" s="27">
        <f t="shared" si="521"/>
        <v>10.4125</v>
      </c>
      <c r="M3394" s="26">
        <f>(INDEX(pesos!A:B,MATCH(L3394,pesos!A:A,1),2))</f>
        <v>16200</v>
      </c>
      <c r="N3394" s="26">
        <f>+R3394*'COSTOS VARIOS'!$O$1</f>
        <v>27717.884000000002</v>
      </c>
      <c r="O3394" s="26">
        <f>+R3394*'COSTOS VARIOS'!$O$2</f>
        <v>598.12276000000008</v>
      </c>
      <c r="P3394" s="26">
        <f>+R3394*'COSTOS VARIOS'!$O$3</f>
        <v>2188.2539999999999</v>
      </c>
      <c r="Q3394" s="26">
        <v>1</v>
      </c>
      <c r="R3394" s="26">
        <f t="shared" si="522"/>
        <v>145883.6</v>
      </c>
      <c r="S3394" s="25">
        <f t="shared" si="523"/>
        <v>256567.86075999998</v>
      </c>
      <c r="T3394" s="28">
        <f t="shared" si="524"/>
        <v>0.24684361888663253</v>
      </c>
      <c r="U3394" s="29">
        <f t="shared" si="525"/>
        <v>319900</v>
      </c>
      <c r="V3394" s="26">
        <f>+INDEX('LISTA DE PRECIOS EKM '!A:K,MATCH('Precios ML'!B3394,'LISTA DE PRECIOS EKM '!A:A,0),8)</f>
        <v>319900</v>
      </c>
      <c r="W3394" s="26">
        <f t="shared" si="526"/>
        <v>319900</v>
      </c>
      <c r="X3394" s="26">
        <f t="shared" si="527"/>
        <v>0</v>
      </c>
      <c r="Y3394" s="26"/>
      <c r="Z3394" s="26">
        <f t="shared" si="528"/>
        <v>319900</v>
      </c>
      <c r="AA3394" s="30">
        <f t="shared" si="529"/>
        <v>1.1928441579451015</v>
      </c>
    </row>
    <row r="3395" spans="1:27">
      <c r="A3395" s="20" t="s">
        <v>8016</v>
      </c>
      <c r="B3395" s="20" t="s">
        <v>8017</v>
      </c>
      <c r="C3395" s="25">
        <v>145883.6</v>
      </c>
      <c r="D3395" s="22">
        <v>85</v>
      </c>
      <c r="E3395" s="22">
        <v>49</v>
      </c>
      <c r="F3395" s="22">
        <v>40</v>
      </c>
      <c r="G3395" s="22">
        <v>16000</v>
      </c>
      <c r="H3395" s="22" t="s">
        <v>5088</v>
      </c>
      <c r="I3395" s="26">
        <f>+IF(H3395='COSTOS VARIOS'!$C$1,'COSTOS VARIOS'!$C$2*'Precios ML'!V3395,'COSTOS VARIOS'!$B$2*'Precios ML'!V3395)</f>
        <v>63980</v>
      </c>
      <c r="J3395" s="22">
        <v>0</v>
      </c>
      <c r="K3395" s="27">
        <f t="shared" si="520"/>
        <v>10.4125</v>
      </c>
      <c r="L3395" s="27">
        <f t="shared" si="521"/>
        <v>10.4125</v>
      </c>
      <c r="M3395" s="26">
        <f>(INDEX(pesos!A:B,MATCH(L3395,pesos!A:A,1),2))</f>
        <v>16200</v>
      </c>
      <c r="N3395" s="26">
        <f>+R3395*'COSTOS VARIOS'!$O$1</f>
        <v>27717.884000000002</v>
      </c>
      <c r="O3395" s="26">
        <f>+R3395*'COSTOS VARIOS'!$O$2</f>
        <v>598.12276000000008</v>
      </c>
      <c r="P3395" s="26">
        <f>+R3395*'COSTOS VARIOS'!$O$3</f>
        <v>2188.2539999999999</v>
      </c>
      <c r="Q3395" s="26">
        <v>1</v>
      </c>
      <c r="R3395" s="26">
        <f t="shared" si="522"/>
        <v>145883.6</v>
      </c>
      <c r="S3395" s="25">
        <f t="shared" si="523"/>
        <v>256567.86075999998</v>
      </c>
      <c r="T3395" s="28">
        <f t="shared" si="524"/>
        <v>0.24684361888663253</v>
      </c>
      <c r="U3395" s="29">
        <f t="shared" si="525"/>
        <v>319900</v>
      </c>
      <c r="V3395" s="26">
        <f>+INDEX('LISTA DE PRECIOS EKM '!A:K,MATCH('Precios ML'!B3395,'LISTA DE PRECIOS EKM '!A:A,0),8)</f>
        <v>319900</v>
      </c>
      <c r="W3395" s="26">
        <f t="shared" si="526"/>
        <v>319900</v>
      </c>
      <c r="X3395" s="26">
        <f t="shared" si="527"/>
        <v>0</v>
      </c>
      <c r="Y3395" s="26"/>
      <c r="Z3395" s="26">
        <f t="shared" si="528"/>
        <v>319900</v>
      </c>
      <c r="AA3395" s="30">
        <f t="shared" si="529"/>
        <v>1.1928441579451015</v>
      </c>
    </row>
    <row r="3396" spans="1:27">
      <c r="A3396" s="20" t="s">
        <v>8018</v>
      </c>
      <c r="B3396" s="20" t="s">
        <v>2533</v>
      </c>
      <c r="C3396" s="25">
        <v>360000</v>
      </c>
      <c r="D3396" s="22">
        <v>85</v>
      </c>
      <c r="E3396" s="22">
        <v>49</v>
      </c>
      <c r="F3396" s="22">
        <v>40</v>
      </c>
      <c r="G3396" s="22">
        <v>16000</v>
      </c>
      <c r="H3396" s="22" t="s">
        <v>5088</v>
      </c>
      <c r="I3396" s="26">
        <f>+IF(H3396='COSTOS VARIOS'!$C$1,'COSTOS VARIOS'!$C$2*'Precios ML'!V3396,'COSTOS VARIOS'!$B$2*'Precios ML'!V3396)</f>
        <v>155980</v>
      </c>
      <c r="J3396" s="22">
        <v>0</v>
      </c>
      <c r="K3396" s="27">
        <f t="shared" ref="K3396:K3459" si="530">+(D3396*E3396*F3396)/G3396</f>
        <v>10.4125</v>
      </c>
      <c r="L3396" s="27">
        <f t="shared" ref="L3396:L3459" si="531">+K3396*Q3396</f>
        <v>10.4125</v>
      </c>
      <c r="M3396" s="26">
        <f>(INDEX(pesos!A:B,MATCH(L3396,pesos!A:A,1),2))</f>
        <v>16200</v>
      </c>
      <c r="N3396" s="26">
        <f>+R3396*'COSTOS VARIOS'!$O$1</f>
        <v>68400</v>
      </c>
      <c r="O3396" s="26">
        <f>+R3396*'COSTOS VARIOS'!$O$2</f>
        <v>1476.0000000000002</v>
      </c>
      <c r="P3396" s="26">
        <f>+R3396*'COSTOS VARIOS'!$O$3</f>
        <v>5400</v>
      </c>
      <c r="Q3396" s="26">
        <v>1</v>
      </c>
      <c r="R3396" s="26">
        <f t="shared" ref="R3396:R3459" si="532">+C3396*Q3396</f>
        <v>360000</v>
      </c>
      <c r="S3396" s="25">
        <f t="shared" ref="S3396:S3459" si="533">+R3396+P3396+O3396+N3396+M3396+I3396</f>
        <v>607456</v>
      </c>
      <c r="T3396" s="28">
        <f t="shared" ref="T3396:T3459" si="534">+(V3396/S3396)-1</f>
        <v>0.28387899699731345</v>
      </c>
      <c r="U3396" s="29">
        <f t="shared" ref="U3396:U3459" si="535">+S3396*T3396+S3396</f>
        <v>779900</v>
      </c>
      <c r="V3396" s="26">
        <f>+INDEX('LISTA DE PRECIOS EKM '!A:K,MATCH('Precios ML'!B3396,'LISTA DE PRECIOS EKM '!A:A,0),8)</f>
        <v>779900</v>
      </c>
      <c r="W3396" s="26">
        <f t="shared" ref="W3396:W3459" si="536">+V3396*Q3396</f>
        <v>779900</v>
      </c>
      <c r="X3396" s="26">
        <f t="shared" ref="X3396:X3459" si="537">+W3396-U3396</f>
        <v>0</v>
      </c>
      <c r="Y3396" s="26"/>
      <c r="Z3396" s="26">
        <f t="shared" ref="Z3396:Z3459" si="538">+W3396-Y3396</f>
        <v>779900</v>
      </c>
      <c r="AA3396" s="30">
        <f t="shared" ref="AA3396:AA3459" si="539">+(Z3396/C3396)-1</f>
        <v>1.1663888888888887</v>
      </c>
    </row>
    <row r="3397" spans="1:27">
      <c r="A3397" s="20" t="s">
        <v>8018</v>
      </c>
      <c r="B3397" s="20" t="s">
        <v>2533</v>
      </c>
      <c r="C3397" s="25">
        <v>360000</v>
      </c>
      <c r="D3397" s="22">
        <v>85</v>
      </c>
      <c r="E3397" s="22">
        <v>49</v>
      </c>
      <c r="F3397" s="22">
        <v>40</v>
      </c>
      <c r="G3397" s="22">
        <v>16000</v>
      </c>
      <c r="H3397" s="22" t="s">
        <v>5088</v>
      </c>
      <c r="I3397" s="26">
        <f>+IF(H3397='COSTOS VARIOS'!$C$1,'COSTOS VARIOS'!$C$2*'Precios ML'!V3397,'COSTOS VARIOS'!$B$2*'Precios ML'!V3397)</f>
        <v>155980</v>
      </c>
      <c r="J3397" s="22">
        <v>0</v>
      </c>
      <c r="K3397" s="27">
        <f t="shared" si="530"/>
        <v>10.4125</v>
      </c>
      <c r="L3397" s="27">
        <f t="shared" si="531"/>
        <v>10.4125</v>
      </c>
      <c r="M3397" s="26">
        <f>(INDEX(pesos!A:B,MATCH(L3397,pesos!A:A,1),2))</f>
        <v>16200</v>
      </c>
      <c r="N3397" s="26">
        <f>+R3397*'COSTOS VARIOS'!$O$1</f>
        <v>68400</v>
      </c>
      <c r="O3397" s="26">
        <f>+R3397*'COSTOS VARIOS'!$O$2</f>
        <v>1476.0000000000002</v>
      </c>
      <c r="P3397" s="26">
        <f>+R3397*'COSTOS VARIOS'!$O$3</f>
        <v>5400</v>
      </c>
      <c r="Q3397" s="26">
        <v>1</v>
      </c>
      <c r="R3397" s="26">
        <f t="shared" si="532"/>
        <v>360000</v>
      </c>
      <c r="S3397" s="25">
        <f t="shared" si="533"/>
        <v>607456</v>
      </c>
      <c r="T3397" s="28">
        <f t="shared" si="534"/>
        <v>0.28387899699731345</v>
      </c>
      <c r="U3397" s="29">
        <f t="shared" si="535"/>
        <v>779900</v>
      </c>
      <c r="V3397" s="26">
        <f>+INDEX('LISTA DE PRECIOS EKM '!A:K,MATCH('Precios ML'!B3397,'LISTA DE PRECIOS EKM '!A:A,0),8)</f>
        <v>779900</v>
      </c>
      <c r="W3397" s="26">
        <f t="shared" si="536"/>
        <v>779900</v>
      </c>
      <c r="X3397" s="26">
        <f t="shared" si="537"/>
        <v>0</v>
      </c>
      <c r="Y3397" s="26"/>
      <c r="Z3397" s="26">
        <f t="shared" si="538"/>
        <v>779900</v>
      </c>
      <c r="AA3397" s="30">
        <f t="shared" si="539"/>
        <v>1.1663888888888887</v>
      </c>
    </row>
    <row r="3398" spans="1:27">
      <c r="A3398" s="20" t="s">
        <v>8019</v>
      </c>
      <c r="B3398" s="20" t="s">
        <v>8020</v>
      </c>
      <c r="C3398" s="25">
        <v>240000</v>
      </c>
      <c r="D3398" s="22">
        <v>85</v>
      </c>
      <c r="E3398" s="22">
        <v>49</v>
      </c>
      <c r="F3398" s="22">
        <v>40</v>
      </c>
      <c r="G3398" s="22">
        <v>16000</v>
      </c>
      <c r="H3398" s="22" t="s">
        <v>5088</v>
      </c>
      <c r="I3398" s="26">
        <f>+IF(H3398='COSTOS VARIOS'!$C$1,'COSTOS VARIOS'!$C$2*'Precios ML'!V3398,'COSTOS VARIOS'!$B$2*'Precios ML'!V3398)</f>
        <v>105980</v>
      </c>
      <c r="J3398" s="22">
        <v>0</v>
      </c>
      <c r="K3398" s="27">
        <f t="shared" si="530"/>
        <v>10.4125</v>
      </c>
      <c r="L3398" s="27">
        <f t="shared" si="531"/>
        <v>10.4125</v>
      </c>
      <c r="M3398" s="26">
        <f>(INDEX(pesos!A:B,MATCH(L3398,pesos!A:A,1),2))</f>
        <v>16200</v>
      </c>
      <c r="N3398" s="26">
        <f>+R3398*'COSTOS VARIOS'!$O$1</f>
        <v>45600</v>
      </c>
      <c r="O3398" s="26">
        <f>+R3398*'COSTOS VARIOS'!$O$2</f>
        <v>984.00000000000011</v>
      </c>
      <c r="P3398" s="26">
        <f>+R3398*'COSTOS VARIOS'!$O$3</f>
        <v>3600</v>
      </c>
      <c r="Q3398" s="26">
        <v>1</v>
      </c>
      <c r="R3398" s="26">
        <f t="shared" si="532"/>
        <v>240000</v>
      </c>
      <c r="S3398" s="25">
        <f t="shared" si="533"/>
        <v>412364</v>
      </c>
      <c r="T3398" s="28">
        <f t="shared" si="534"/>
        <v>0.28502973101434659</v>
      </c>
      <c r="U3398" s="29">
        <f t="shared" si="535"/>
        <v>529900</v>
      </c>
      <c r="V3398" s="26">
        <f>+INDEX('LISTA DE PRECIOS EKM '!A:K,MATCH('Precios ML'!B3398,'LISTA DE PRECIOS EKM '!A:A,0),8)</f>
        <v>529900</v>
      </c>
      <c r="W3398" s="26">
        <f t="shared" si="536"/>
        <v>529900</v>
      </c>
      <c r="X3398" s="26">
        <f t="shared" si="537"/>
        <v>0</v>
      </c>
      <c r="Y3398" s="26"/>
      <c r="Z3398" s="26">
        <f t="shared" si="538"/>
        <v>529900</v>
      </c>
      <c r="AA3398" s="30">
        <f t="shared" si="539"/>
        <v>1.2079166666666667</v>
      </c>
    </row>
    <row r="3399" spans="1:27">
      <c r="A3399" s="20" t="s">
        <v>8019</v>
      </c>
      <c r="B3399" s="20" t="s">
        <v>8020</v>
      </c>
      <c r="C3399" s="25">
        <v>240000</v>
      </c>
      <c r="D3399" s="22">
        <v>85</v>
      </c>
      <c r="E3399" s="22">
        <v>49</v>
      </c>
      <c r="F3399" s="22">
        <v>40</v>
      </c>
      <c r="G3399" s="22">
        <v>16000</v>
      </c>
      <c r="H3399" s="22" t="s">
        <v>5088</v>
      </c>
      <c r="I3399" s="26">
        <f>+IF(H3399='COSTOS VARIOS'!$C$1,'COSTOS VARIOS'!$C$2*'Precios ML'!V3399,'COSTOS VARIOS'!$B$2*'Precios ML'!V3399)</f>
        <v>105980</v>
      </c>
      <c r="J3399" s="22">
        <v>0</v>
      </c>
      <c r="K3399" s="27">
        <f t="shared" si="530"/>
        <v>10.4125</v>
      </c>
      <c r="L3399" s="27">
        <f t="shared" si="531"/>
        <v>10.4125</v>
      </c>
      <c r="M3399" s="26">
        <f>(INDEX(pesos!A:B,MATCH(L3399,pesos!A:A,1),2))</f>
        <v>16200</v>
      </c>
      <c r="N3399" s="26">
        <f>+R3399*'COSTOS VARIOS'!$O$1</f>
        <v>45600</v>
      </c>
      <c r="O3399" s="26">
        <f>+R3399*'COSTOS VARIOS'!$O$2</f>
        <v>984.00000000000011</v>
      </c>
      <c r="P3399" s="26">
        <f>+R3399*'COSTOS VARIOS'!$O$3</f>
        <v>3600</v>
      </c>
      <c r="Q3399" s="26">
        <v>1</v>
      </c>
      <c r="R3399" s="26">
        <f t="shared" si="532"/>
        <v>240000</v>
      </c>
      <c r="S3399" s="25">
        <f t="shared" si="533"/>
        <v>412364</v>
      </c>
      <c r="T3399" s="28">
        <f t="shared" si="534"/>
        <v>0.28502973101434659</v>
      </c>
      <c r="U3399" s="29">
        <f t="shared" si="535"/>
        <v>529900</v>
      </c>
      <c r="V3399" s="26">
        <f>+INDEX('LISTA DE PRECIOS EKM '!A:K,MATCH('Precios ML'!B3399,'LISTA DE PRECIOS EKM '!A:A,0),8)</f>
        <v>529900</v>
      </c>
      <c r="W3399" s="26">
        <f t="shared" si="536"/>
        <v>529900</v>
      </c>
      <c r="X3399" s="26">
        <f t="shared" si="537"/>
        <v>0</v>
      </c>
      <c r="Y3399" s="26"/>
      <c r="Z3399" s="26">
        <f t="shared" si="538"/>
        <v>529900</v>
      </c>
      <c r="AA3399" s="30">
        <f t="shared" si="539"/>
        <v>1.2079166666666667</v>
      </c>
    </row>
    <row r="3400" spans="1:27">
      <c r="A3400" s="20" t="s">
        <v>8021</v>
      </c>
      <c r="B3400" s="20" t="s">
        <v>8022</v>
      </c>
      <c r="C3400" s="25">
        <v>119800</v>
      </c>
      <c r="D3400" s="22">
        <v>85</v>
      </c>
      <c r="E3400" s="22">
        <v>49</v>
      </c>
      <c r="F3400" s="22">
        <v>40</v>
      </c>
      <c r="G3400" s="22">
        <v>16000</v>
      </c>
      <c r="H3400" s="22" t="s">
        <v>5088</v>
      </c>
      <c r="I3400" s="26">
        <f>+IF(H3400='COSTOS VARIOS'!$C$1,'COSTOS VARIOS'!$C$2*'Precios ML'!V3400,'COSTOS VARIOS'!$B$2*'Precios ML'!V3400)</f>
        <v>53980</v>
      </c>
      <c r="J3400" s="22">
        <v>0</v>
      </c>
      <c r="K3400" s="27">
        <f t="shared" si="530"/>
        <v>10.4125</v>
      </c>
      <c r="L3400" s="27">
        <f t="shared" si="531"/>
        <v>10.4125</v>
      </c>
      <c r="M3400" s="26">
        <f>(INDEX(pesos!A:B,MATCH(L3400,pesos!A:A,1),2))</f>
        <v>16200</v>
      </c>
      <c r="N3400" s="26">
        <f>+R3400*'COSTOS VARIOS'!$O$1</f>
        <v>22762</v>
      </c>
      <c r="O3400" s="26">
        <f>+R3400*'COSTOS VARIOS'!$O$2</f>
        <v>491.18000000000006</v>
      </c>
      <c r="P3400" s="26">
        <f>+R3400*'COSTOS VARIOS'!$O$3</f>
        <v>1797</v>
      </c>
      <c r="Q3400" s="26">
        <v>1</v>
      </c>
      <c r="R3400" s="26">
        <f t="shared" si="532"/>
        <v>119800</v>
      </c>
      <c r="S3400" s="25">
        <f t="shared" si="533"/>
        <v>215030.18</v>
      </c>
      <c r="T3400" s="28">
        <f t="shared" si="534"/>
        <v>0.25517264599787803</v>
      </c>
      <c r="U3400" s="29">
        <f t="shared" si="535"/>
        <v>269900</v>
      </c>
      <c r="V3400" s="26">
        <f>+INDEX('LISTA DE PRECIOS EKM '!A:K,MATCH('Precios ML'!B3400,'LISTA DE PRECIOS EKM '!A:A,0),8)</f>
        <v>269900</v>
      </c>
      <c r="W3400" s="26">
        <f t="shared" si="536"/>
        <v>269900</v>
      </c>
      <c r="X3400" s="26">
        <f t="shared" si="537"/>
        <v>0</v>
      </c>
      <c r="Y3400" s="26"/>
      <c r="Z3400" s="26">
        <f t="shared" si="538"/>
        <v>269900</v>
      </c>
      <c r="AA3400" s="30">
        <f t="shared" si="539"/>
        <v>1.2529215358931554</v>
      </c>
    </row>
    <row r="3401" spans="1:27">
      <c r="A3401" s="20" t="s">
        <v>8021</v>
      </c>
      <c r="B3401" s="20" t="s">
        <v>8022</v>
      </c>
      <c r="C3401" s="25">
        <v>119800</v>
      </c>
      <c r="D3401" s="22">
        <v>85</v>
      </c>
      <c r="E3401" s="22">
        <v>49</v>
      </c>
      <c r="F3401" s="22">
        <v>40</v>
      </c>
      <c r="G3401" s="22">
        <v>16000</v>
      </c>
      <c r="H3401" s="22" t="s">
        <v>5088</v>
      </c>
      <c r="I3401" s="26">
        <f>+IF(H3401='COSTOS VARIOS'!$C$1,'COSTOS VARIOS'!$C$2*'Precios ML'!V3401,'COSTOS VARIOS'!$B$2*'Precios ML'!V3401)</f>
        <v>53980</v>
      </c>
      <c r="J3401" s="22">
        <v>0</v>
      </c>
      <c r="K3401" s="27">
        <f t="shared" si="530"/>
        <v>10.4125</v>
      </c>
      <c r="L3401" s="27">
        <f t="shared" si="531"/>
        <v>10.4125</v>
      </c>
      <c r="M3401" s="26">
        <f>(INDEX(pesos!A:B,MATCH(L3401,pesos!A:A,1),2))</f>
        <v>16200</v>
      </c>
      <c r="N3401" s="26">
        <f>+R3401*'COSTOS VARIOS'!$O$1</f>
        <v>22762</v>
      </c>
      <c r="O3401" s="26">
        <f>+R3401*'COSTOS VARIOS'!$O$2</f>
        <v>491.18000000000006</v>
      </c>
      <c r="P3401" s="26">
        <f>+R3401*'COSTOS VARIOS'!$O$3</f>
        <v>1797</v>
      </c>
      <c r="Q3401" s="26">
        <v>1</v>
      </c>
      <c r="R3401" s="26">
        <f t="shared" si="532"/>
        <v>119800</v>
      </c>
      <c r="S3401" s="25">
        <f t="shared" si="533"/>
        <v>215030.18</v>
      </c>
      <c r="T3401" s="28">
        <f t="shared" si="534"/>
        <v>0.25517264599787803</v>
      </c>
      <c r="U3401" s="29">
        <f t="shared" si="535"/>
        <v>269900</v>
      </c>
      <c r="V3401" s="26">
        <f>+INDEX('LISTA DE PRECIOS EKM '!A:K,MATCH('Precios ML'!B3401,'LISTA DE PRECIOS EKM '!A:A,0),8)</f>
        <v>269900</v>
      </c>
      <c r="W3401" s="26">
        <f t="shared" si="536"/>
        <v>269900</v>
      </c>
      <c r="X3401" s="26">
        <f t="shared" si="537"/>
        <v>0</v>
      </c>
      <c r="Y3401" s="26"/>
      <c r="Z3401" s="26">
        <f t="shared" si="538"/>
        <v>269900</v>
      </c>
      <c r="AA3401" s="30">
        <f t="shared" si="539"/>
        <v>1.2529215358931554</v>
      </c>
    </row>
    <row r="3402" spans="1:27">
      <c r="A3402" s="20" t="s">
        <v>8023</v>
      </c>
      <c r="B3402" s="20" t="s">
        <v>8024</v>
      </c>
      <c r="C3402" s="25">
        <v>290000</v>
      </c>
      <c r="D3402" s="22">
        <v>85</v>
      </c>
      <c r="E3402" s="22">
        <v>49</v>
      </c>
      <c r="F3402" s="22">
        <v>40</v>
      </c>
      <c r="G3402" s="22">
        <v>16000</v>
      </c>
      <c r="H3402" s="22" t="s">
        <v>5088</v>
      </c>
      <c r="I3402" s="26">
        <f>+IF(H3402='COSTOS VARIOS'!$C$1,'COSTOS VARIOS'!$C$2*'Precios ML'!V3402,'COSTOS VARIOS'!$B$2*'Precios ML'!V3402)</f>
        <v>131980</v>
      </c>
      <c r="J3402" s="22">
        <v>0</v>
      </c>
      <c r="K3402" s="27">
        <f t="shared" si="530"/>
        <v>10.4125</v>
      </c>
      <c r="L3402" s="27">
        <f t="shared" si="531"/>
        <v>10.4125</v>
      </c>
      <c r="M3402" s="26">
        <f>(INDEX(pesos!A:B,MATCH(L3402,pesos!A:A,1),2))</f>
        <v>16200</v>
      </c>
      <c r="N3402" s="26">
        <f>+R3402*'COSTOS VARIOS'!$O$1</f>
        <v>55100</v>
      </c>
      <c r="O3402" s="26">
        <f>+R3402*'COSTOS VARIOS'!$O$2</f>
        <v>1189</v>
      </c>
      <c r="P3402" s="26">
        <f>+R3402*'COSTOS VARIOS'!$O$3</f>
        <v>4350</v>
      </c>
      <c r="Q3402" s="26">
        <v>1</v>
      </c>
      <c r="R3402" s="26">
        <f t="shared" si="532"/>
        <v>290000</v>
      </c>
      <c r="S3402" s="25">
        <f t="shared" si="533"/>
        <v>498819</v>
      </c>
      <c r="T3402" s="28">
        <f t="shared" si="534"/>
        <v>0.3229247482553792</v>
      </c>
      <c r="U3402" s="29">
        <f t="shared" si="535"/>
        <v>659900</v>
      </c>
      <c r="V3402" s="26">
        <f>+INDEX('LISTA DE PRECIOS EKM '!A:K,MATCH('Precios ML'!B3402,'LISTA DE PRECIOS EKM '!A:A,0),8)</f>
        <v>659900</v>
      </c>
      <c r="W3402" s="26">
        <f t="shared" si="536"/>
        <v>659900</v>
      </c>
      <c r="X3402" s="26">
        <f t="shared" si="537"/>
        <v>0</v>
      </c>
      <c r="Y3402" s="26"/>
      <c r="Z3402" s="26">
        <f t="shared" si="538"/>
        <v>659900</v>
      </c>
      <c r="AA3402" s="30">
        <f t="shared" si="539"/>
        <v>1.2755172413793106</v>
      </c>
    </row>
    <row r="3403" spans="1:27">
      <c r="A3403" s="20" t="s">
        <v>8023</v>
      </c>
      <c r="B3403" s="20" t="s">
        <v>8024</v>
      </c>
      <c r="C3403" s="25">
        <v>290000</v>
      </c>
      <c r="D3403" s="22">
        <v>85</v>
      </c>
      <c r="E3403" s="22">
        <v>49</v>
      </c>
      <c r="F3403" s="22">
        <v>40</v>
      </c>
      <c r="G3403" s="22">
        <v>16000</v>
      </c>
      <c r="H3403" s="22" t="s">
        <v>5088</v>
      </c>
      <c r="I3403" s="26">
        <f>+IF(H3403='COSTOS VARIOS'!$C$1,'COSTOS VARIOS'!$C$2*'Precios ML'!V3403,'COSTOS VARIOS'!$B$2*'Precios ML'!V3403)</f>
        <v>131980</v>
      </c>
      <c r="J3403" s="22">
        <v>0</v>
      </c>
      <c r="K3403" s="27">
        <f t="shared" si="530"/>
        <v>10.4125</v>
      </c>
      <c r="L3403" s="27">
        <f t="shared" si="531"/>
        <v>10.4125</v>
      </c>
      <c r="M3403" s="26">
        <f>(INDEX(pesos!A:B,MATCH(L3403,pesos!A:A,1),2))</f>
        <v>16200</v>
      </c>
      <c r="N3403" s="26">
        <f>+R3403*'COSTOS VARIOS'!$O$1</f>
        <v>55100</v>
      </c>
      <c r="O3403" s="26">
        <f>+R3403*'COSTOS VARIOS'!$O$2</f>
        <v>1189</v>
      </c>
      <c r="P3403" s="26">
        <f>+R3403*'COSTOS VARIOS'!$O$3</f>
        <v>4350</v>
      </c>
      <c r="Q3403" s="26">
        <v>1</v>
      </c>
      <c r="R3403" s="26">
        <f t="shared" si="532"/>
        <v>290000</v>
      </c>
      <c r="S3403" s="25">
        <f t="shared" si="533"/>
        <v>498819</v>
      </c>
      <c r="T3403" s="28">
        <f t="shared" si="534"/>
        <v>0.3229247482553792</v>
      </c>
      <c r="U3403" s="29">
        <f t="shared" si="535"/>
        <v>659900</v>
      </c>
      <c r="V3403" s="26">
        <f>+INDEX('LISTA DE PRECIOS EKM '!A:K,MATCH('Precios ML'!B3403,'LISTA DE PRECIOS EKM '!A:A,0),8)</f>
        <v>659900</v>
      </c>
      <c r="W3403" s="26">
        <f t="shared" si="536"/>
        <v>659900</v>
      </c>
      <c r="X3403" s="26">
        <f t="shared" si="537"/>
        <v>0</v>
      </c>
      <c r="Y3403" s="26"/>
      <c r="Z3403" s="26">
        <f t="shared" si="538"/>
        <v>659900</v>
      </c>
      <c r="AA3403" s="30">
        <f t="shared" si="539"/>
        <v>1.2755172413793106</v>
      </c>
    </row>
    <row r="3404" spans="1:27">
      <c r="A3404" s="20" t="s">
        <v>8025</v>
      </c>
      <c r="B3404" s="20" t="s">
        <v>8026</v>
      </c>
      <c r="C3404" s="25">
        <v>297237.59999999998</v>
      </c>
      <c r="D3404" s="22">
        <v>85</v>
      </c>
      <c r="E3404" s="22">
        <v>49</v>
      </c>
      <c r="F3404" s="22">
        <v>40</v>
      </c>
      <c r="G3404" s="22">
        <v>16000</v>
      </c>
      <c r="H3404" s="22" t="s">
        <v>5088</v>
      </c>
      <c r="I3404" s="26">
        <f>+IF(H3404='COSTOS VARIOS'!$C$1,'COSTOS VARIOS'!$C$2*'Precios ML'!V3404,'COSTOS VARIOS'!$B$2*'Precios ML'!V3404)</f>
        <v>133980</v>
      </c>
      <c r="J3404" s="22">
        <v>0</v>
      </c>
      <c r="K3404" s="27">
        <f t="shared" si="530"/>
        <v>10.4125</v>
      </c>
      <c r="L3404" s="27">
        <f t="shared" si="531"/>
        <v>10.4125</v>
      </c>
      <c r="M3404" s="26">
        <f>(INDEX(pesos!A:B,MATCH(L3404,pesos!A:A,1),2))</f>
        <v>16200</v>
      </c>
      <c r="N3404" s="26">
        <f>+R3404*'COSTOS VARIOS'!$O$1</f>
        <v>56475.143999999993</v>
      </c>
      <c r="O3404" s="26">
        <f>+R3404*'COSTOS VARIOS'!$O$2</f>
        <v>1218.67416</v>
      </c>
      <c r="P3404" s="26">
        <f>+R3404*'COSTOS VARIOS'!$O$3</f>
        <v>4458.5639999999994</v>
      </c>
      <c r="Q3404" s="26">
        <v>1</v>
      </c>
      <c r="R3404" s="26">
        <f t="shared" si="532"/>
        <v>297237.59999999998</v>
      </c>
      <c r="S3404" s="25">
        <f t="shared" si="533"/>
        <v>509569.98215999996</v>
      </c>
      <c r="T3404" s="28">
        <f t="shared" si="534"/>
        <v>0.31463787792283648</v>
      </c>
      <c r="U3404" s="29">
        <f t="shared" si="535"/>
        <v>669900</v>
      </c>
      <c r="V3404" s="26">
        <f>+INDEX('LISTA DE PRECIOS EKM '!A:K,MATCH('Precios ML'!B3404,'LISTA DE PRECIOS EKM '!A:A,0),8)</f>
        <v>669900</v>
      </c>
      <c r="W3404" s="26">
        <f t="shared" si="536"/>
        <v>669900</v>
      </c>
      <c r="X3404" s="26">
        <f t="shared" si="537"/>
        <v>0</v>
      </c>
      <c r="Y3404" s="26"/>
      <c r="Z3404" s="26">
        <f t="shared" si="538"/>
        <v>669900</v>
      </c>
      <c r="AA3404" s="30">
        <f t="shared" si="539"/>
        <v>1.2537525535127454</v>
      </c>
    </row>
    <row r="3405" spans="1:27">
      <c r="A3405" s="20" t="s">
        <v>8025</v>
      </c>
      <c r="B3405" s="20" t="s">
        <v>8026</v>
      </c>
      <c r="C3405" s="25">
        <v>297237.59999999998</v>
      </c>
      <c r="D3405" s="22">
        <v>85</v>
      </c>
      <c r="E3405" s="22">
        <v>49</v>
      </c>
      <c r="F3405" s="22">
        <v>40</v>
      </c>
      <c r="G3405" s="22">
        <v>16000</v>
      </c>
      <c r="H3405" s="22" t="s">
        <v>5088</v>
      </c>
      <c r="I3405" s="26">
        <f>+IF(H3405='COSTOS VARIOS'!$C$1,'COSTOS VARIOS'!$C$2*'Precios ML'!V3405,'COSTOS VARIOS'!$B$2*'Precios ML'!V3405)</f>
        <v>133980</v>
      </c>
      <c r="J3405" s="22">
        <v>0</v>
      </c>
      <c r="K3405" s="27">
        <f t="shared" si="530"/>
        <v>10.4125</v>
      </c>
      <c r="L3405" s="27">
        <f t="shared" si="531"/>
        <v>10.4125</v>
      </c>
      <c r="M3405" s="26">
        <f>(INDEX(pesos!A:B,MATCH(L3405,pesos!A:A,1),2))</f>
        <v>16200</v>
      </c>
      <c r="N3405" s="26">
        <f>+R3405*'COSTOS VARIOS'!$O$1</f>
        <v>56475.143999999993</v>
      </c>
      <c r="O3405" s="26">
        <f>+R3405*'COSTOS VARIOS'!$O$2</f>
        <v>1218.67416</v>
      </c>
      <c r="P3405" s="26">
        <f>+R3405*'COSTOS VARIOS'!$O$3</f>
        <v>4458.5639999999994</v>
      </c>
      <c r="Q3405" s="26">
        <v>1</v>
      </c>
      <c r="R3405" s="26">
        <f t="shared" si="532"/>
        <v>297237.59999999998</v>
      </c>
      <c r="S3405" s="25">
        <f t="shared" si="533"/>
        <v>509569.98215999996</v>
      </c>
      <c r="T3405" s="28">
        <f t="shared" si="534"/>
        <v>0.31463787792283648</v>
      </c>
      <c r="U3405" s="29">
        <f t="shared" si="535"/>
        <v>669900</v>
      </c>
      <c r="V3405" s="26">
        <f>+INDEX('LISTA DE PRECIOS EKM '!A:K,MATCH('Precios ML'!B3405,'LISTA DE PRECIOS EKM '!A:A,0),8)</f>
        <v>669900</v>
      </c>
      <c r="W3405" s="26">
        <f t="shared" si="536"/>
        <v>669900</v>
      </c>
      <c r="X3405" s="26">
        <f t="shared" si="537"/>
        <v>0</v>
      </c>
      <c r="Y3405" s="26"/>
      <c r="Z3405" s="26">
        <f t="shared" si="538"/>
        <v>669900</v>
      </c>
      <c r="AA3405" s="30">
        <f t="shared" si="539"/>
        <v>1.2537525535127454</v>
      </c>
    </row>
    <row r="3406" spans="1:27">
      <c r="A3406" s="20" t="s">
        <v>8027</v>
      </c>
      <c r="B3406" s="20" t="s">
        <v>8028</v>
      </c>
      <c r="C3406" s="25">
        <v>290000</v>
      </c>
      <c r="D3406" s="22">
        <v>85</v>
      </c>
      <c r="E3406" s="22">
        <v>49</v>
      </c>
      <c r="F3406" s="22">
        <v>40</v>
      </c>
      <c r="G3406" s="22">
        <v>16000</v>
      </c>
      <c r="H3406" s="22" t="s">
        <v>5088</v>
      </c>
      <c r="I3406" s="26">
        <f>+IF(H3406='COSTOS VARIOS'!$C$1,'COSTOS VARIOS'!$C$2*'Precios ML'!V3406,'COSTOS VARIOS'!$B$2*'Precios ML'!V3406)</f>
        <v>125980</v>
      </c>
      <c r="J3406" s="22">
        <v>0</v>
      </c>
      <c r="K3406" s="27">
        <f t="shared" si="530"/>
        <v>10.4125</v>
      </c>
      <c r="L3406" s="27">
        <f t="shared" si="531"/>
        <v>10.4125</v>
      </c>
      <c r="M3406" s="26">
        <f>(INDEX(pesos!A:B,MATCH(L3406,pesos!A:A,1),2))</f>
        <v>16200</v>
      </c>
      <c r="N3406" s="26">
        <f>+R3406*'COSTOS VARIOS'!$O$1</f>
        <v>55100</v>
      </c>
      <c r="O3406" s="26">
        <f>+R3406*'COSTOS VARIOS'!$O$2</f>
        <v>1189</v>
      </c>
      <c r="P3406" s="26">
        <f>+R3406*'COSTOS VARIOS'!$O$3</f>
        <v>4350</v>
      </c>
      <c r="Q3406" s="26">
        <v>1</v>
      </c>
      <c r="R3406" s="26">
        <f t="shared" si="532"/>
        <v>290000</v>
      </c>
      <c r="S3406" s="25">
        <f t="shared" si="533"/>
        <v>492819</v>
      </c>
      <c r="T3406" s="28">
        <f t="shared" si="534"/>
        <v>0.27815688924331239</v>
      </c>
      <c r="U3406" s="29">
        <f t="shared" si="535"/>
        <v>629900</v>
      </c>
      <c r="V3406" s="26">
        <f>+INDEX('LISTA DE PRECIOS EKM '!A:K,MATCH('Precios ML'!B3406,'LISTA DE PRECIOS EKM '!A:A,0),8)</f>
        <v>629900</v>
      </c>
      <c r="W3406" s="26">
        <f t="shared" si="536"/>
        <v>629900</v>
      </c>
      <c r="X3406" s="26">
        <f t="shared" si="537"/>
        <v>0</v>
      </c>
      <c r="Y3406" s="26"/>
      <c r="Z3406" s="26">
        <f t="shared" si="538"/>
        <v>629900</v>
      </c>
      <c r="AA3406" s="30">
        <f t="shared" si="539"/>
        <v>1.1720689655172416</v>
      </c>
    </row>
    <row r="3407" spans="1:27">
      <c r="A3407" s="20" t="s">
        <v>8027</v>
      </c>
      <c r="B3407" s="20" t="s">
        <v>8028</v>
      </c>
      <c r="C3407" s="25">
        <v>290000</v>
      </c>
      <c r="D3407" s="22">
        <v>85</v>
      </c>
      <c r="E3407" s="22">
        <v>49</v>
      </c>
      <c r="F3407" s="22">
        <v>40</v>
      </c>
      <c r="G3407" s="22">
        <v>16000</v>
      </c>
      <c r="H3407" s="22" t="s">
        <v>5088</v>
      </c>
      <c r="I3407" s="26">
        <f>+IF(H3407='COSTOS VARIOS'!$C$1,'COSTOS VARIOS'!$C$2*'Precios ML'!V3407,'COSTOS VARIOS'!$B$2*'Precios ML'!V3407)</f>
        <v>125980</v>
      </c>
      <c r="J3407" s="22">
        <v>0</v>
      </c>
      <c r="K3407" s="27">
        <f t="shared" si="530"/>
        <v>10.4125</v>
      </c>
      <c r="L3407" s="27">
        <f t="shared" si="531"/>
        <v>10.4125</v>
      </c>
      <c r="M3407" s="26">
        <f>(INDEX(pesos!A:B,MATCH(L3407,pesos!A:A,1),2))</f>
        <v>16200</v>
      </c>
      <c r="N3407" s="26">
        <f>+R3407*'COSTOS VARIOS'!$O$1</f>
        <v>55100</v>
      </c>
      <c r="O3407" s="26">
        <f>+R3407*'COSTOS VARIOS'!$O$2</f>
        <v>1189</v>
      </c>
      <c r="P3407" s="26">
        <f>+R3407*'COSTOS VARIOS'!$O$3</f>
        <v>4350</v>
      </c>
      <c r="Q3407" s="26">
        <v>1</v>
      </c>
      <c r="R3407" s="26">
        <f t="shared" si="532"/>
        <v>290000</v>
      </c>
      <c r="S3407" s="25">
        <f t="shared" si="533"/>
        <v>492819</v>
      </c>
      <c r="T3407" s="28">
        <f t="shared" si="534"/>
        <v>0.27815688924331239</v>
      </c>
      <c r="U3407" s="29">
        <f t="shared" si="535"/>
        <v>629900</v>
      </c>
      <c r="V3407" s="26">
        <f>+INDEX('LISTA DE PRECIOS EKM '!A:K,MATCH('Precios ML'!B3407,'LISTA DE PRECIOS EKM '!A:A,0),8)</f>
        <v>629900</v>
      </c>
      <c r="W3407" s="26">
        <f t="shared" si="536"/>
        <v>629900</v>
      </c>
      <c r="X3407" s="26">
        <f t="shared" si="537"/>
        <v>0</v>
      </c>
      <c r="Y3407" s="26"/>
      <c r="Z3407" s="26">
        <f t="shared" si="538"/>
        <v>629900</v>
      </c>
      <c r="AA3407" s="30">
        <f t="shared" si="539"/>
        <v>1.1720689655172416</v>
      </c>
    </row>
    <row r="3408" spans="1:27">
      <c r="A3408" s="20" t="s">
        <v>8029</v>
      </c>
      <c r="B3408" s="20" t="s">
        <v>8030</v>
      </c>
      <c r="C3408" s="25">
        <v>60000</v>
      </c>
      <c r="D3408" s="22">
        <v>85</v>
      </c>
      <c r="E3408" s="22">
        <v>49</v>
      </c>
      <c r="F3408" s="22">
        <v>40</v>
      </c>
      <c r="G3408" s="22">
        <v>16000</v>
      </c>
      <c r="H3408" s="22" t="s">
        <v>5088</v>
      </c>
      <c r="I3408" s="26">
        <f>+IF(H3408='COSTOS VARIOS'!$C$1,'COSTOS VARIOS'!$C$2*'Precios ML'!V3408,'COSTOS VARIOS'!$B$2*'Precios ML'!V3408)</f>
        <v>31980</v>
      </c>
      <c r="J3408" s="22">
        <v>0</v>
      </c>
      <c r="K3408" s="27">
        <f t="shared" si="530"/>
        <v>10.4125</v>
      </c>
      <c r="L3408" s="27">
        <f t="shared" si="531"/>
        <v>10.4125</v>
      </c>
      <c r="M3408" s="26">
        <f>(INDEX(pesos!A:B,MATCH(L3408,pesos!A:A,1),2))</f>
        <v>16200</v>
      </c>
      <c r="N3408" s="26">
        <f>+R3408*'COSTOS VARIOS'!$O$1</f>
        <v>11400</v>
      </c>
      <c r="O3408" s="26">
        <f>+R3408*'COSTOS VARIOS'!$O$2</f>
        <v>246.00000000000003</v>
      </c>
      <c r="P3408" s="26">
        <f>+R3408*'COSTOS VARIOS'!$O$3</f>
        <v>900</v>
      </c>
      <c r="Q3408" s="26">
        <v>1</v>
      </c>
      <c r="R3408" s="26">
        <f t="shared" si="532"/>
        <v>60000</v>
      </c>
      <c r="S3408" s="25">
        <f t="shared" si="533"/>
        <v>120726</v>
      </c>
      <c r="T3408" s="28">
        <f t="shared" si="534"/>
        <v>0.32448685453009296</v>
      </c>
      <c r="U3408" s="29">
        <f t="shared" si="535"/>
        <v>159900</v>
      </c>
      <c r="V3408" s="26">
        <f>+INDEX('LISTA DE PRECIOS EKM '!A:K,MATCH('Precios ML'!B3408,'LISTA DE PRECIOS EKM '!A:A,0),8)</f>
        <v>159900</v>
      </c>
      <c r="W3408" s="26">
        <f t="shared" si="536"/>
        <v>159900</v>
      </c>
      <c r="X3408" s="26">
        <f t="shared" si="537"/>
        <v>0</v>
      </c>
      <c r="Y3408" s="26"/>
      <c r="Z3408" s="26">
        <f t="shared" si="538"/>
        <v>159900</v>
      </c>
      <c r="AA3408" s="30">
        <f t="shared" si="539"/>
        <v>1.665</v>
      </c>
    </row>
    <row r="3409" spans="1:27">
      <c r="A3409" s="20" t="s">
        <v>8029</v>
      </c>
      <c r="B3409" s="20" t="s">
        <v>8030</v>
      </c>
      <c r="C3409" s="25">
        <v>60000</v>
      </c>
      <c r="D3409" s="22">
        <v>85</v>
      </c>
      <c r="E3409" s="22">
        <v>49</v>
      </c>
      <c r="F3409" s="22">
        <v>40</v>
      </c>
      <c r="G3409" s="22">
        <v>16000</v>
      </c>
      <c r="H3409" s="22" t="s">
        <v>5088</v>
      </c>
      <c r="I3409" s="26">
        <f>+IF(H3409='COSTOS VARIOS'!$C$1,'COSTOS VARIOS'!$C$2*'Precios ML'!V3409,'COSTOS VARIOS'!$B$2*'Precios ML'!V3409)</f>
        <v>31980</v>
      </c>
      <c r="J3409" s="22">
        <v>0</v>
      </c>
      <c r="K3409" s="27">
        <f t="shared" si="530"/>
        <v>10.4125</v>
      </c>
      <c r="L3409" s="27">
        <f t="shared" si="531"/>
        <v>10.4125</v>
      </c>
      <c r="M3409" s="26">
        <f>(INDEX(pesos!A:B,MATCH(L3409,pesos!A:A,1),2))</f>
        <v>16200</v>
      </c>
      <c r="N3409" s="26">
        <f>+R3409*'COSTOS VARIOS'!$O$1</f>
        <v>11400</v>
      </c>
      <c r="O3409" s="26">
        <f>+R3409*'COSTOS VARIOS'!$O$2</f>
        <v>246.00000000000003</v>
      </c>
      <c r="P3409" s="26">
        <f>+R3409*'COSTOS VARIOS'!$O$3</f>
        <v>900</v>
      </c>
      <c r="Q3409" s="26">
        <v>1</v>
      </c>
      <c r="R3409" s="26">
        <f t="shared" si="532"/>
        <v>60000</v>
      </c>
      <c r="S3409" s="25">
        <f t="shared" si="533"/>
        <v>120726</v>
      </c>
      <c r="T3409" s="28">
        <f t="shared" si="534"/>
        <v>0.32448685453009296</v>
      </c>
      <c r="U3409" s="29">
        <f t="shared" si="535"/>
        <v>159900</v>
      </c>
      <c r="V3409" s="26">
        <f>+INDEX('LISTA DE PRECIOS EKM '!A:K,MATCH('Precios ML'!B3409,'LISTA DE PRECIOS EKM '!A:A,0),8)</f>
        <v>159900</v>
      </c>
      <c r="W3409" s="26">
        <f t="shared" si="536"/>
        <v>159900</v>
      </c>
      <c r="X3409" s="26">
        <f t="shared" si="537"/>
        <v>0</v>
      </c>
      <c r="Y3409" s="26"/>
      <c r="Z3409" s="26">
        <f t="shared" si="538"/>
        <v>159900</v>
      </c>
      <c r="AA3409" s="30">
        <f t="shared" si="539"/>
        <v>1.665</v>
      </c>
    </row>
    <row r="3410" spans="1:27">
      <c r="A3410" s="20" t="s">
        <v>8031</v>
      </c>
      <c r="B3410" s="20" t="s">
        <v>8032</v>
      </c>
      <c r="C3410" s="25">
        <v>290000</v>
      </c>
      <c r="D3410" s="22">
        <v>85</v>
      </c>
      <c r="E3410" s="22">
        <v>49</v>
      </c>
      <c r="F3410" s="22">
        <v>40</v>
      </c>
      <c r="G3410" s="22">
        <v>16000</v>
      </c>
      <c r="H3410" s="22" t="s">
        <v>5088</v>
      </c>
      <c r="I3410" s="26">
        <f>+IF(H3410='COSTOS VARIOS'!$C$1,'COSTOS VARIOS'!$C$2*'Precios ML'!V3410,'COSTOS VARIOS'!$B$2*'Precios ML'!V3410)</f>
        <v>125980</v>
      </c>
      <c r="J3410" s="22">
        <v>0</v>
      </c>
      <c r="K3410" s="27">
        <f t="shared" si="530"/>
        <v>10.4125</v>
      </c>
      <c r="L3410" s="27">
        <f t="shared" si="531"/>
        <v>10.4125</v>
      </c>
      <c r="M3410" s="26">
        <f>(INDEX(pesos!A:B,MATCH(L3410,pesos!A:A,1),2))</f>
        <v>16200</v>
      </c>
      <c r="N3410" s="26">
        <f>+R3410*'COSTOS VARIOS'!$O$1</f>
        <v>55100</v>
      </c>
      <c r="O3410" s="26">
        <f>+R3410*'COSTOS VARIOS'!$O$2</f>
        <v>1189</v>
      </c>
      <c r="P3410" s="26">
        <f>+R3410*'COSTOS VARIOS'!$O$3</f>
        <v>4350</v>
      </c>
      <c r="Q3410" s="26">
        <v>1</v>
      </c>
      <c r="R3410" s="26">
        <f t="shared" si="532"/>
        <v>290000</v>
      </c>
      <c r="S3410" s="25">
        <f t="shared" si="533"/>
        <v>492819</v>
      </c>
      <c r="T3410" s="28">
        <f t="shared" si="534"/>
        <v>0.27815688924331239</v>
      </c>
      <c r="U3410" s="29">
        <f t="shared" si="535"/>
        <v>629900</v>
      </c>
      <c r="V3410" s="26">
        <f>+INDEX('LISTA DE PRECIOS EKM '!A:K,MATCH('Precios ML'!B3410,'LISTA DE PRECIOS EKM '!A:A,0),8)</f>
        <v>629900</v>
      </c>
      <c r="W3410" s="26">
        <f t="shared" si="536"/>
        <v>629900</v>
      </c>
      <c r="X3410" s="26">
        <f t="shared" si="537"/>
        <v>0</v>
      </c>
      <c r="Y3410" s="26"/>
      <c r="Z3410" s="26">
        <f t="shared" si="538"/>
        <v>629900</v>
      </c>
      <c r="AA3410" s="30">
        <f t="shared" si="539"/>
        <v>1.1720689655172416</v>
      </c>
    </row>
    <row r="3411" spans="1:27">
      <c r="A3411" s="20" t="s">
        <v>8031</v>
      </c>
      <c r="B3411" s="20" t="s">
        <v>8032</v>
      </c>
      <c r="C3411" s="25">
        <v>290000</v>
      </c>
      <c r="D3411" s="22">
        <v>85</v>
      </c>
      <c r="E3411" s="22">
        <v>49</v>
      </c>
      <c r="F3411" s="22">
        <v>40</v>
      </c>
      <c r="G3411" s="22">
        <v>16000</v>
      </c>
      <c r="H3411" s="22" t="s">
        <v>5088</v>
      </c>
      <c r="I3411" s="26">
        <f>+IF(H3411='COSTOS VARIOS'!$C$1,'COSTOS VARIOS'!$C$2*'Precios ML'!V3411,'COSTOS VARIOS'!$B$2*'Precios ML'!V3411)</f>
        <v>125980</v>
      </c>
      <c r="J3411" s="22">
        <v>0</v>
      </c>
      <c r="K3411" s="27">
        <f t="shared" si="530"/>
        <v>10.4125</v>
      </c>
      <c r="L3411" s="27">
        <f t="shared" si="531"/>
        <v>10.4125</v>
      </c>
      <c r="M3411" s="26">
        <f>(INDEX(pesos!A:B,MATCH(L3411,pesos!A:A,1),2))</f>
        <v>16200</v>
      </c>
      <c r="N3411" s="26">
        <f>+R3411*'COSTOS VARIOS'!$O$1</f>
        <v>55100</v>
      </c>
      <c r="O3411" s="26">
        <f>+R3411*'COSTOS VARIOS'!$O$2</f>
        <v>1189</v>
      </c>
      <c r="P3411" s="26">
        <f>+R3411*'COSTOS VARIOS'!$O$3</f>
        <v>4350</v>
      </c>
      <c r="Q3411" s="26">
        <v>1</v>
      </c>
      <c r="R3411" s="26">
        <f t="shared" si="532"/>
        <v>290000</v>
      </c>
      <c r="S3411" s="25">
        <f t="shared" si="533"/>
        <v>492819</v>
      </c>
      <c r="T3411" s="28">
        <f t="shared" si="534"/>
        <v>0.27815688924331239</v>
      </c>
      <c r="U3411" s="29">
        <f t="shared" si="535"/>
        <v>629900</v>
      </c>
      <c r="V3411" s="26">
        <f>+INDEX('LISTA DE PRECIOS EKM '!A:K,MATCH('Precios ML'!B3411,'LISTA DE PRECIOS EKM '!A:A,0),8)</f>
        <v>629900</v>
      </c>
      <c r="W3411" s="26">
        <f t="shared" si="536"/>
        <v>629900</v>
      </c>
      <c r="X3411" s="26">
        <f t="shared" si="537"/>
        <v>0</v>
      </c>
      <c r="Y3411" s="26"/>
      <c r="Z3411" s="26">
        <f t="shared" si="538"/>
        <v>629900</v>
      </c>
      <c r="AA3411" s="30">
        <f t="shared" si="539"/>
        <v>1.1720689655172416</v>
      </c>
    </row>
    <row r="3412" spans="1:27">
      <c r="A3412" s="20" t="s">
        <v>8033</v>
      </c>
      <c r="B3412" s="20" t="s">
        <v>8034</v>
      </c>
      <c r="C3412" s="25">
        <v>139000</v>
      </c>
      <c r="D3412" s="22">
        <v>85</v>
      </c>
      <c r="E3412" s="22">
        <v>49</v>
      </c>
      <c r="F3412" s="22">
        <v>40</v>
      </c>
      <c r="G3412" s="22">
        <v>16000</v>
      </c>
      <c r="H3412" s="22" t="s">
        <v>5088</v>
      </c>
      <c r="I3412" s="26">
        <f>+IF(H3412='COSTOS VARIOS'!$C$1,'COSTOS VARIOS'!$C$2*'Precios ML'!V3412,'COSTOS VARIOS'!$B$2*'Precios ML'!V3412)</f>
        <v>65980</v>
      </c>
      <c r="J3412" s="22">
        <v>0</v>
      </c>
      <c r="K3412" s="27">
        <f t="shared" si="530"/>
        <v>10.4125</v>
      </c>
      <c r="L3412" s="27">
        <f t="shared" si="531"/>
        <v>10.4125</v>
      </c>
      <c r="M3412" s="26">
        <f>(INDEX(pesos!A:B,MATCH(L3412,pesos!A:A,1),2))</f>
        <v>16200</v>
      </c>
      <c r="N3412" s="26">
        <f>+R3412*'COSTOS VARIOS'!$O$1</f>
        <v>26410</v>
      </c>
      <c r="O3412" s="26">
        <f>+R3412*'COSTOS VARIOS'!$O$2</f>
        <v>569.90000000000009</v>
      </c>
      <c r="P3412" s="26">
        <f>+R3412*'COSTOS VARIOS'!$O$3</f>
        <v>2085</v>
      </c>
      <c r="Q3412" s="26">
        <v>1</v>
      </c>
      <c r="R3412" s="26">
        <f t="shared" si="532"/>
        <v>139000</v>
      </c>
      <c r="S3412" s="25">
        <f t="shared" si="533"/>
        <v>250244.9</v>
      </c>
      <c r="T3412" s="28">
        <f t="shared" si="534"/>
        <v>0.31830858491022207</v>
      </c>
      <c r="U3412" s="29">
        <f t="shared" si="535"/>
        <v>329900</v>
      </c>
      <c r="V3412" s="26">
        <f>+INDEX('LISTA DE PRECIOS EKM '!A:K,MATCH('Precios ML'!B3412,'LISTA DE PRECIOS EKM '!A:A,0),8)</f>
        <v>329900</v>
      </c>
      <c r="W3412" s="26">
        <f t="shared" si="536"/>
        <v>329900</v>
      </c>
      <c r="X3412" s="26">
        <f t="shared" si="537"/>
        <v>0</v>
      </c>
      <c r="Y3412" s="26"/>
      <c r="Z3412" s="26">
        <f t="shared" si="538"/>
        <v>329900</v>
      </c>
      <c r="AA3412" s="30">
        <f t="shared" si="539"/>
        <v>1.3733812949640289</v>
      </c>
    </row>
    <row r="3413" spans="1:27">
      <c r="A3413" s="20" t="s">
        <v>8033</v>
      </c>
      <c r="B3413" s="20" t="s">
        <v>8034</v>
      </c>
      <c r="C3413" s="25">
        <v>139000</v>
      </c>
      <c r="D3413" s="22">
        <v>85</v>
      </c>
      <c r="E3413" s="22">
        <v>49</v>
      </c>
      <c r="F3413" s="22">
        <v>40</v>
      </c>
      <c r="G3413" s="22">
        <v>16000</v>
      </c>
      <c r="H3413" s="22" t="s">
        <v>5088</v>
      </c>
      <c r="I3413" s="26">
        <f>+IF(H3413='COSTOS VARIOS'!$C$1,'COSTOS VARIOS'!$C$2*'Precios ML'!V3413,'COSTOS VARIOS'!$B$2*'Precios ML'!V3413)</f>
        <v>65980</v>
      </c>
      <c r="J3413" s="22">
        <v>0</v>
      </c>
      <c r="K3413" s="27">
        <f t="shared" si="530"/>
        <v>10.4125</v>
      </c>
      <c r="L3413" s="27">
        <f t="shared" si="531"/>
        <v>10.4125</v>
      </c>
      <c r="M3413" s="26">
        <f>(INDEX(pesos!A:B,MATCH(L3413,pesos!A:A,1),2))</f>
        <v>16200</v>
      </c>
      <c r="N3413" s="26">
        <f>+R3413*'COSTOS VARIOS'!$O$1</f>
        <v>26410</v>
      </c>
      <c r="O3413" s="26">
        <f>+R3413*'COSTOS VARIOS'!$O$2</f>
        <v>569.90000000000009</v>
      </c>
      <c r="P3413" s="26">
        <f>+R3413*'COSTOS VARIOS'!$O$3</f>
        <v>2085</v>
      </c>
      <c r="Q3413" s="26">
        <v>1</v>
      </c>
      <c r="R3413" s="26">
        <f t="shared" si="532"/>
        <v>139000</v>
      </c>
      <c r="S3413" s="25">
        <f t="shared" si="533"/>
        <v>250244.9</v>
      </c>
      <c r="T3413" s="28">
        <f t="shared" si="534"/>
        <v>0.31830858491022207</v>
      </c>
      <c r="U3413" s="29">
        <f t="shared" si="535"/>
        <v>329900</v>
      </c>
      <c r="V3413" s="26">
        <f>+INDEX('LISTA DE PRECIOS EKM '!A:K,MATCH('Precios ML'!B3413,'LISTA DE PRECIOS EKM '!A:A,0),8)</f>
        <v>329900</v>
      </c>
      <c r="W3413" s="26">
        <f t="shared" si="536"/>
        <v>329900</v>
      </c>
      <c r="X3413" s="26">
        <f t="shared" si="537"/>
        <v>0</v>
      </c>
      <c r="Y3413" s="26"/>
      <c r="Z3413" s="26">
        <f t="shared" si="538"/>
        <v>329900</v>
      </c>
      <c r="AA3413" s="30">
        <f t="shared" si="539"/>
        <v>1.3733812949640289</v>
      </c>
    </row>
    <row r="3414" spans="1:27">
      <c r="A3414" s="20" t="s">
        <v>8035</v>
      </c>
      <c r="B3414" s="20" t="s">
        <v>1708</v>
      </c>
      <c r="C3414" s="25">
        <v>139000</v>
      </c>
      <c r="D3414" s="22">
        <v>85</v>
      </c>
      <c r="E3414" s="22">
        <v>49</v>
      </c>
      <c r="F3414" s="22">
        <v>40</v>
      </c>
      <c r="G3414" s="22">
        <v>16000</v>
      </c>
      <c r="H3414" s="22" t="s">
        <v>5088</v>
      </c>
      <c r="I3414" s="26">
        <f>+IF(H3414='COSTOS VARIOS'!$C$1,'COSTOS VARIOS'!$C$2*'Precios ML'!V3414,'COSTOS VARIOS'!$B$2*'Precios ML'!V3414)</f>
        <v>55980</v>
      </c>
      <c r="J3414" s="22">
        <v>0</v>
      </c>
      <c r="K3414" s="27">
        <f t="shared" si="530"/>
        <v>10.4125</v>
      </c>
      <c r="L3414" s="27">
        <f t="shared" si="531"/>
        <v>10.4125</v>
      </c>
      <c r="M3414" s="26">
        <f>(INDEX(pesos!A:B,MATCH(L3414,pesos!A:A,1),2))</f>
        <v>16200</v>
      </c>
      <c r="N3414" s="26">
        <f>+R3414*'COSTOS VARIOS'!$O$1</f>
        <v>26410</v>
      </c>
      <c r="O3414" s="26">
        <f>+R3414*'COSTOS VARIOS'!$O$2</f>
        <v>569.90000000000009</v>
      </c>
      <c r="P3414" s="26">
        <f>+R3414*'COSTOS VARIOS'!$O$3</f>
        <v>2085</v>
      </c>
      <c r="Q3414" s="26">
        <v>1</v>
      </c>
      <c r="R3414" s="26">
        <f t="shared" si="532"/>
        <v>139000</v>
      </c>
      <c r="S3414" s="25">
        <f t="shared" si="533"/>
        <v>240244.9</v>
      </c>
      <c r="T3414" s="28">
        <f t="shared" si="534"/>
        <v>0.16506115218262707</v>
      </c>
      <c r="U3414" s="29">
        <f t="shared" si="535"/>
        <v>279900</v>
      </c>
      <c r="V3414" s="26">
        <f>+INDEX('LISTA DE PRECIOS EKM '!A:K,MATCH('Precios ML'!B3414,'LISTA DE PRECIOS EKM '!A:A,0),8)</f>
        <v>279900</v>
      </c>
      <c r="W3414" s="26">
        <f t="shared" si="536"/>
        <v>279900</v>
      </c>
      <c r="X3414" s="26">
        <f t="shared" si="537"/>
        <v>0</v>
      </c>
      <c r="Y3414" s="26"/>
      <c r="Z3414" s="26">
        <f t="shared" si="538"/>
        <v>279900</v>
      </c>
      <c r="AA3414" s="30">
        <f t="shared" si="539"/>
        <v>1.0136690647482016</v>
      </c>
    </row>
    <row r="3415" spans="1:27">
      <c r="A3415" s="20" t="s">
        <v>8035</v>
      </c>
      <c r="B3415" s="20" t="s">
        <v>1708</v>
      </c>
      <c r="C3415" s="25">
        <v>139000</v>
      </c>
      <c r="D3415" s="22">
        <v>85</v>
      </c>
      <c r="E3415" s="22">
        <v>49</v>
      </c>
      <c r="F3415" s="22">
        <v>40</v>
      </c>
      <c r="G3415" s="22">
        <v>16000</v>
      </c>
      <c r="H3415" s="22" t="s">
        <v>5088</v>
      </c>
      <c r="I3415" s="26">
        <f>+IF(H3415='COSTOS VARIOS'!$C$1,'COSTOS VARIOS'!$C$2*'Precios ML'!V3415,'COSTOS VARIOS'!$B$2*'Precios ML'!V3415)</f>
        <v>55980</v>
      </c>
      <c r="J3415" s="22">
        <v>0</v>
      </c>
      <c r="K3415" s="27">
        <f t="shared" si="530"/>
        <v>10.4125</v>
      </c>
      <c r="L3415" s="27">
        <f t="shared" si="531"/>
        <v>10.4125</v>
      </c>
      <c r="M3415" s="26">
        <f>(INDEX(pesos!A:B,MATCH(L3415,pesos!A:A,1),2))</f>
        <v>16200</v>
      </c>
      <c r="N3415" s="26">
        <f>+R3415*'COSTOS VARIOS'!$O$1</f>
        <v>26410</v>
      </c>
      <c r="O3415" s="26">
        <f>+R3415*'COSTOS VARIOS'!$O$2</f>
        <v>569.90000000000009</v>
      </c>
      <c r="P3415" s="26">
        <f>+R3415*'COSTOS VARIOS'!$O$3</f>
        <v>2085</v>
      </c>
      <c r="Q3415" s="26">
        <v>1</v>
      </c>
      <c r="R3415" s="26">
        <f t="shared" si="532"/>
        <v>139000</v>
      </c>
      <c r="S3415" s="25">
        <f t="shared" si="533"/>
        <v>240244.9</v>
      </c>
      <c r="T3415" s="28">
        <f t="shared" si="534"/>
        <v>0.16506115218262707</v>
      </c>
      <c r="U3415" s="29">
        <f t="shared" si="535"/>
        <v>279900</v>
      </c>
      <c r="V3415" s="26">
        <f>+INDEX('LISTA DE PRECIOS EKM '!A:K,MATCH('Precios ML'!B3415,'LISTA DE PRECIOS EKM '!A:A,0),8)</f>
        <v>279900</v>
      </c>
      <c r="W3415" s="26">
        <f t="shared" si="536"/>
        <v>279900</v>
      </c>
      <c r="X3415" s="26">
        <f t="shared" si="537"/>
        <v>0</v>
      </c>
      <c r="Y3415" s="26"/>
      <c r="Z3415" s="26">
        <f t="shared" si="538"/>
        <v>279900</v>
      </c>
      <c r="AA3415" s="30">
        <f t="shared" si="539"/>
        <v>1.0136690647482016</v>
      </c>
    </row>
    <row r="3416" spans="1:27">
      <c r="A3416" s="20" t="s">
        <v>8036</v>
      </c>
      <c r="B3416" s="20" t="s">
        <v>1809</v>
      </c>
      <c r="C3416" s="25">
        <v>250000</v>
      </c>
      <c r="D3416" s="22">
        <v>85</v>
      </c>
      <c r="E3416" s="22">
        <v>49</v>
      </c>
      <c r="F3416" s="22">
        <v>40</v>
      </c>
      <c r="G3416" s="22">
        <v>16000</v>
      </c>
      <c r="H3416" s="22" t="s">
        <v>5088</v>
      </c>
      <c r="I3416" s="26">
        <f>+IF(H3416='COSTOS VARIOS'!$C$1,'COSTOS VARIOS'!$C$2*'Precios ML'!V3416,'COSTOS VARIOS'!$B$2*'Precios ML'!V3416)</f>
        <v>109980</v>
      </c>
      <c r="J3416" s="22">
        <v>0</v>
      </c>
      <c r="K3416" s="27">
        <f t="shared" si="530"/>
        <v>10.4125</v>
      </c>
      <c r="L3416" s="27">
        <f t="shared" si="531"/>
        <v>10.4125</v>
      </c>
      <c r="M3416" s="26">
        <f>(INDEX(pesos!A:B,MATCH(L3416,pesos!A:A,1),2))</f>
        <v>16200</v>
      </c>
      <c r="N3416" s="26">
        <f>+R3416*'COSTOS VARIOS'!$O$1</f>
        <v>47500</v>
      </c>
      <c r="O3416" s="26">
        <f>+R3416*'COSTOS VARIOS'!$O$2</f>
        <v>1025</v>
      </c>
      <c r="P3416" s="26">
        <f>+R3416*'COSTOS VARIOS'!$O$3</f>
        <v>3750</v>
      </c>
      <c r="Q3416" s="26">
        <v>1</v>
      </c>
      <c r="R3416" s="26">
        <f t="shared" si="532"/>
        <v>250000</v>
      </c>
      <c r="S3416" s="25">
        <f t="shared" si="533"/>
        <v>428455</v>
      </c>
      <c r="T3416" s="28">
        <f t="shared" si="534"/>
        <v>0.28344867022207709</v>
      </c>
      <c r="U3416" s="29">
        <f t="shared" si="535"/>
        <v>549900</v>
      </c>
      <c r="V3416" s="26">
        <f>+INDEX('LISTA DE PRECIOS EKM '!A:K,MATCH('Precios ML'!B3416,'LISTA DE PRECIOS EKM '!A:A,0),8)</f>
        <v>549900</v>
      </c>
      <c r="W3416" s="26">
        <f t="shared" si="536"/>
        <v>549900</v>
      </c>
      <c r="X3416" s="26">
        <f t="shared" si="537"/>
        <v>0</v>
      </c>
      <c r="Y3416" s="26"/>
      <c r="Z3416" s="26">
        <f t="shared" si="538"/>
        <v>549900</v>
      </c>
      <c r="AA3416" s="30">
        <f t="shared" si="539"/>
        <v>1.1996000000000002</v>
      </c>
    </row>
    <row r="3417" spans="1:27">
      <c r="A3417" s="20" t="s">
        <v>8036</v>
      </c>
      <c r="B3417" s="20" t="s">
        <v>1809</v>
      </c>
      <c r="C3417" s="25">
        <v>250000</v>
      </c>
      <c r="D3417" s="22">
        <v>85</v>
      </c>
      <c r="E3417" s="22">
        <v>49</v>
      </c>
      <c r="F3417" s="22">
        <v>40</v>
      </c>
      <c r="G3417" s="22">
        <v>16000</v>
      </c>
      <c r="H3417" s="22" t="s">
        <v>5088</v>
      </c>
      <c r="I3417" s="26">
        <f>+IF(H3417='COSTOS VARIOS'!$C$1,'COSTOS VARIOS'!$C$2*'Precios ML'!V3417,'COSTOS VARIOS'!$B$2*'Precios ML'!V3417)</f>
        <v>109980</v>
      </c>
      <c r="J3417" s="22">
        <v>0</v>
      </c>
      <c r="K3417" s="27">
        <f t="shared" si="530"/>
        <v>10.4125</v>
      </c>
      <c r="L3417" s="27">
        <f t="shared" si="531"/>
        <v>10.4125</v>
      </c>
      <c r="M3417" s="26">
        <f>(INDEX(pesos!A:B,MATCH(L3417,pesos!A:A,1),2))</f>
        <v>16200</v>
      </c>
      <c r="N3417" s="26">
        <f>+R3417*'COSTOS VARIOS'!$O$1</f>
        <v>47500</v>
      </c>
      <c r="O3417" s="26">
        <f>+R3417*'COSTOS VARIOS'!$O$2</f>
        <v>1025</v>
      </c>
      <c r="P3417" s="26">
        <f>+R3417*'COSTOS VARIOS'!$O$3</f>
        <v>3750</v>
      </c>
      <c r="Q3417" s="26">
        <v>1</v>
      </c>
      <c r="R3417" s="26">
        <f t="shared" si="532"/>
        <v>250000</v>
      </c>
      <c r="S3417" s="25">
        <f t="shared" si="533"/>
        <v>428455</v>
      </c>
      <c r="T3417" s="28">
        <f t="shared" si="534"/>
        <v>0.28344867022207709</v>
      </c>
      <c r="U3417" s="29">
        <f t="shared" si="535"/>
        <v>549900</v>
      </c>
      <c r="V3417" s="26">
        <f>+INDEX('LISTA DE PRECIOS EKM '!A:K,MATCH('Precios ML'!B3417,'LISTA DE PRECIOS EKM '!A:A,0),8)</f>
        <v>549900</v>
      </c>
      <c r="W3417" s="26">
        <f t="shared" si="536"/>
        <v>549900</v>
      </c>
      <c r="X3417" s="26">
        <f t="shared" si="537"/>
        <v>0</v>
      </c>
      <c r="Y3417" s="26"/>
      <c r="Z3417" s="26">
        <f t="shared" si="538"/>
        <v>549900</v>
      </c>
      <c r="AA3417" s="30">
        <f t="shared" si="539"/>
        <v>1.1996000000000002</v>
      </c>
    </row>
    <row r="3418" spans="1:27">
      <c r="A3418" s="20" t="s">
        <v>8037</v>
      </c>
      <c r="B3418" s="20" t="s">
        <v>8038</v>
      </c>
      <c r="C3418" s="25">
        <v>310000</v>
      </c>
      <c r="D3418" s="22">
        <v>85</v>
      </c>
      <c r="E3418" s="22">
        <v>49</v>
      </c>
      <c r="F3418" s="22">
        <v>40</v>
      </c>
      <c r="G3418" s="22">
        <v>16000</v>
      </c>
      <c r="H3418" s="22" t="s">
        <v>5088</v>
      </c>
      <c r="I3418" s="26">
        <f>+IF(H3418='COSTOS VARIOS'!$C$1,'COSTOS VARIOS'!$C$2*'Precios ML'!V3418,'COSTOS VARIOS'!$B$2*'Precios ML'!V3418)</f>
        <v>133980</v>
      </c>
      <c r="J3418" s="22">
        <v>0</v>
      </c>
      <c r="K3418" s="27">
        <f t="shared" si="530"/>
        <v>10.4125</v>
      </c>
      <c r="L3418" s="27">
        <f t="shared" si="531"/>
        <v>10.4125</v>
      </c>
      <c r="M3418" s="26">
        <f>(INDEX(pesos!A:B,MATCH(L3418,pesos!A:A,1),2))</f>
        <v>16200</v>
      </c>
      <c r="N3418" s="26">
        <f>+R3418*'COSTOS VARIOS'!$O$1</f>
        <v>58900</v>
      </c>
      <c r="O3418" s="26">
        <f>+R3418*'COSTOS VARIOS'!$O$2</f>
        <v>1271</v>
      </c>
      <c r="P3418" s="26">
        <f>+R3418*'COSTOS VARIOS'!$O$3</f>
        <v>4650</v>
      </c>
      <c r="Q3418" s="26">
        <v>1</v>
      </c>
      <c r="R3418" s="26">
        <f t="shared" si="532"/>
        <v>310000</v>
      </c>
      <c r="S3418" s="25">
        <f t="shared" si="533"/>
        <v>525001</v>
      </c>
      <c r="T3418" s="28">
        <f t="shared" si="534"/>
        <v>0.2759975695284389</v>
      </c>
      <c r="U3418" s="29">
        <f t="shared" si="535"/>
        <v>669900</v>
      </c>
      <c r="V3418" s="26">
        <f>+INDEX('LISTA DE PRECIOS EKM '!A:K,MATCH('Precios ML'!B3418,'LISTA DE PRECIOS EKM '!A:A,0),8)</f>
        <v>669900</v>
      </c>
      <c r="W3418" s="26">
        <f t="shared" si="536"/>
        <v>669900</v>
      </c>
      <c r="X3418" s="26">
        <f t="shared" si="537"/>
        <v>0</v>
      </c>
      <c r="Y3418" s="26"/>
      <c r="Z3418" s="26">
        <f t="shared" si="538"/>
        <v>669900</v>
      </c>
      <c r="AA3418" s="30">
        <f t="shared" si="539"/>
        <v>1.160967741935484</v>
      </c>
    </row>
    <row r="3419" spans="1:27">
      <c r="A3419" s="20" t="s">
        <v>8037</v>
      </c>
      <c r="B3419" s="20" t="s">
        <v>8038</v>
      </c>
      <c r="C3419" s="25">
        <v>310000</v>
      </c>
      <c r="D3419" s="22">
        <v>85</v>
      </c>
      <c r="E3419" s="22">
        <v>49</v>
      </c>
      <c r="F3419" s="22">
        <v>40</v>
      </c>
      <c r="G3419" s="22">
        <v>16000</v>
      </c>
      <c r="H3419" s="22" t="s">
        <v>5088</v>
      </c>
      <c r="I3419" s="26">
        <f>+IF(H3419='COSTOS VARIOS'!$C$1,'COSTOS VARIOS'!$C$2*'Precios ML'!V3419,'COSTOS VARIOS'!$B$2*'Precios ML'!V3419)</f>
        <v>133980</v>
      </c>
      <c r="J3419" s="22">
        <v>0</v>
      </c>
      <c r="K3419" s="27">
        <f t="shared" si="530"/>
        <v>10.4125</v>
      </c>
      <c r="L3419" s="27">
        <f t="shared" si="531"/>
        <v>10.4125</v>
      </c>
      <c r="M3419" s="26">
        <f>(INDEX(pesos!A:B,MATCH(L3419,pesos!A:A,1),2))</f>
        <v>16200</v>
      </c>
      <c r="N3419" s="26">
        <f>+R3419*'COSTOS VARIOS'!$O$1</f>
        <v>58900</v>
      </c>
      <c r="O3419" s="26">
        <f>+R3419*'COSTOS VARIOS'!$O$2</f>
        <v>1271</v>
      </c>
      <c r="P3419" s="26">
        <f>+R3419*'COSTOS VARIOS'!$O$3</f>
        <v>4650</v>
      </c>
      <c r="Q3419" s="26">
        <v>1</v>
      </c>
      <c r="R3419" s="26">
        <f t="shared" si="532"/>
        <v>310000</v>
      </c>
      <c r="S3419" s="25">
        <f t="shared" si="533"/>
        <v>525001</v>
      </c>
      <c r="T3419" s="28">
        <f t="shared" si="534"/>
        <v>0.2759975695284389</v>
      </c>
      <c r="U3419" s="29">
        <f t="shared" si="535"/>
        <v>669900</v>
      </c>
      <c r="V3419" s="26">
        <f>+INDEX('LISTA DE PRECIOS EKM '!A:K,MATCH('Precios ML'!B3419,'LISTA DE PRECIOS EKM '!A:A,0),8)</f>
        <v>669900</v>
      </c>
      <c r="W3419" s="26">
        <f t="shared" si="536"/>
        <v>669900</v>
      </c>
      <c r="X3419" s="26">
        <f t="shared" si="537"/>
        <v>0</v>
      </c>
      <c r="Y3419" s="26"/>
      <c r="Z3419" s="26">
        <f t="shared" si="538"/>
        <v>669900</v>
      </c>
      <c r="AA3419" s="30">
        <f t="shared" si="539"/>
        <v>1.160967741935484</v>
      </c>
    </row>
    <row r="3420" spans="1:27">
      <c r="A3420" s="20" t="s">
        <v>8039</v>
      </c>
      <c r="B3420" s="20" t="s">
        <v>8040</v>
      </c>
      <c r="C3420" s="25">
        <v>290000</v>
      </c>
      <c r="D3420" s="22">
        <v>85</v>
      </c>
      <c r="E3420" s="22">
        <v>49</v>
      </c>
      <c r="F3420" s="22">
        <v>40</v>
      </c>
      <c r="G3420" s="22">
        <v>16000</v>
      </c>
      <c r="H3420" s="22" t="s">
        <v>5088</v>
      </c>
      <c r="I3420" s="26">
        <f>+IF(H3420='COSTOS VARIOS'!$C$1,'COSTOS VARIOS'!$C$2*'Precios ML'!V3420,'COSTOS VARIOS'!$B$2*'Precios ML'!V3420)</f>
        <v>125980</v>
      </c>
      <c r="J3420" s="22">
        <v>0</v>
      </c>
      <c r="K3420" s="27">
        <f t="shared" si="530"/>
        <v>10.4125</v>
      </c>
      <c r="L3420" s="27">
        <f t="shared" si="531"/>
        <v>10.4125</v>
      </c>
      <c r="M3420" s="26">
        <f>(INDEX(pesos!A:B,MATCH(L3420,pesos!A:A,1),2))</f>
        <v>16200</v>
      </c>
      <c r="N3420" s="26">
        <f>+R3420*'COSTOS VARIOS'!$O$1</f>
        <v>55100</v>
      </c>
      <c r="O3420" s="26">
        <f>+R3420*'COSTOS VARIOS'!$O$2</f>
        <v>1189</v>
      </c>
      <c r="P3420" s="26">
        <f>+R3420*'COSTOS VARIOS'!$O$3</f>
        <v>4350</v>
      </c>
      <c r="Q3420" s="26">
        <v>1</v>
      </c>
      <c r="R3420" s="26">
        <f t="shared" si="532"/>
        <v>290000</v>
      </c>
      <c r="S3420" s="25">
        <f t="shared" si="533"/>
        <v>492819</v>
      </c>
      <c r="T3420" s="28">
        <f t="shared" si="534"/>
        <v>0.27815688924331239</v>
      </c>
      <c r="U3420" s="29">
        <f t="shared" si="535"/>
        <v>629900</v>
      </c>
      <c r="V3420" s="26">
        <f>+INDEX('LISTA DE PRECIOS EKM '!A:K,MATCH('Precios ML'!B3420,'LISTA DE PRECIOS EKM '!A:A,0),8)</f>
        <v>629900</v>
      </c>
      <c r="W3420" s="26">
        <f t="shared" si="536"/>
        <v>629900</v>
      </c>
      <c r="X3420" s="26">
        <f t="shared" si="537"/>
        <v>0</v>
      </c>
      <c r="Y3420" s="26"/>
      <c r="Z3420" s="26">
        <f t="shared" si="538"/>
        <v>629900</v>
      </c>
      <c r="AA3420" s="30">
        <f t="shared" si="539"/>
        <v>1.1720689655172416</v>
      </c>
    </row>
    <row r="3421" spans="1:27">
      <c r="A3421" s="20" t="s">
        <v>8039</v>
      </c>
      <c r="B3421" s="20" t="s">
        <v>8040</v>
      </c>
      <c r="C3421" s="25">
        <v>290000</v>
      </c>
      <c r="D3421" s="22">
        <v>85</v>
      </c>
      <c r="E3421" s="22">
        <v>49</v>
      </c>
      <c r="F3421" s="22">
        <v>40</v>
      </c>
      <c r="G3421" s="22">
        <v>16000</v>
      </c>
      <c r="H3421" s="22" t="s">
        <v>5088</v>
      </c>
      <c r="I3421" s="26">
        <f>+IF(H3421='COSTOS VARIOS'!$C$1,'COSTOS VARIOS'!$C$2*'Precios ML'!V3421,'COSTOS VARIOS'!$B$2*'Precios ML'!V3421)</f>
        <v>125980</v>
      </c>
      <c r="J3421" s="22">
        <v>0</v>
      </c>
      <c r="K3421" s="27">
        <f t="shared" si="530"/>
        <v>10.4125</v>
      </c>
      <c r="L3421" s="27">
        <f t="shared" si="531"/>
        <v>10.4125</v>
      </c>
      <c r="M3421" s="26">
        <f>(INDEX(pesos!A:B,MATCH(L3421,pesos!A:A,1),2))</f>
        <v>16200</v>
      </c>
      <c r="N3421" s="26">
        <f>+R3421*'COSTOS VARIOS'!$O$1</f>
        <v>55100</v>
      </c>
      <c r="O3421" s="26">
        <f>+R3421*'COSTOS VARIOS'!$O$2</f>
        <v>1189</v>
      </c>
      <c r="P3421" s="26">
        <f>+R3421*'COSTOS VARIOS'!$O$3</f>
        <v>4350</v>
      </c>
      <c r="Q3421" s="26">
        <v>1</v>
      </c>
      <c r="R3421" s="26">
        <f t="shared" si="532"/>
        <v>290000</v>
      </c>
      <c r="S3421" s="25">
        <f t="shared" si="533"/>
        <v>492819</v>
      </c>
      <c r="T3421" s="28">
        <f t="shared" si="534"/>
        <v>0.27815688924331239</v>
      </c>
      <c r="U3421" s="29">
        <f t="shared" si="535"/>
        <v>629900</v>
      </c>
      <c r="V3421" s="26">
        <f>+INDEX('LISTA DE PRECIOS EKM '!A:K,MATCH('Precios ML'!B3421,'LISTA DE PRECIOS EKM '!A:A,0),8)</f>
        <v>629900</v>
      </c>
      <c r="W3421" s="26">
        <f t="shared" si="536"/>
        <v>629900</v>
      </c>
      <c r="X3421" s="26">
        <f t="shared" si="537"/>
        <v>0</v>
      </c>
      <c r="Y3421" s="26"/>
      <c r="Z3421" s="26">
        <f t="shared" si="538"/>
        <v>629900</v>
      </c>
      <c r="AA3421" s="30">
        <f t="shared" si="539"/>
        <v>1.1720689655172416</v>
      </c>
    </row>
    <row r="3422" spans="1:27">
      <c r="A3422" s="20" t="s">
        <v>8041</v>
      </c>
      <c r="B3422" s="20" t="s">
        <v>1682</v>
      </c>
      <c r="C3422" s="25">
        <v>210000</v>
      </c>
      <c r="D3422" s="22">
        <v>85</v>
      </c>
      <c r="E3422" s="22">
        <v>49</v>
      </c>
      <c r="F3422" s="22">
        <v>40</v>
      </c>
      <c r="G3422" s="22">
        <v>16000</v>
      </c>
      <c r="H3422" s="22" t="s">
        <v>5088</v>
      </c>
      <c r="I3422" s="26">
        <f>+IF(H3422='COSTOS VARIOS'!$C$1,'COSTOS VARIOS'!$C$2*'Precios ML'!V3422,'COSTOS VARIOS'!$B$2*'Precios ML'!V3422)</f>
        <v>81980</v>
      </c>
      <c r="J3422" s="22">
        <v>0</v>
      </c>
      <c r="K3422" s="27">
        <f t="shared" si="530"/>
        <v>10.4125</v>
      </c>
      <c r="L3422" s="27">
        <f t="shared" si="531"/>
        <v>10.4125</v>
      </c>
      <c r="M3422" s="26">
        <f>(INDEX(pesos!A:B,MATCH(L3422,pesos!A:A,1),2))</f>
        <v>16200</v>
      </c>
      <c r="N3422" s="26">
        <f>+R3422*'COSTOS VARIOS'!$O$1</f>
        <v>39900</v>
      </c>
      <c r="O3422" s="26">
        <f>+R3422*'COSTOS VARIOS'!$O$2</f>
        <v>861.00000000000011</v>
      </c>
      <c r="P3422" s="26">
        <f>+R3422*'COSTOS VARIOS'!$O$3</f>
        <v>3150</v>
      </c>
      <c r="Q3422" s="26">
        <v>1</v>
      </c>
      <c r="R3422" s="26">
        <f t="shared" si="532"/>
        <v>210000</v>
      </c>
      <c r="S3422" s="25">
        <f t="shared" si="533"/>
        <v>352091</v>
      </c>
      <c r="T3422" s="28">
        <f t="shared" si="534"/>
        <v>0.16418766739280466</v>
      </c>
      <c r="U3422" s="29">
        <f t="shared" si="535"/>
        <v>409900</v>
      </c>
      <c r="V3422" s="26">
        <f>+INDEX('LISTA DE PRECIOS EKM '!A:K,MATCH('Precios ML'!B3422,'LISTA DE PRECIOS EKM '!A:A,0),8)</f>
        <v>409900</v>
      </c>
      <c r="W3422" s="26">
        <f t="shared" si="536"/>
        <v>409900</v>
      </c>
      <c r="X3422" s="26">
        <f t="shared" si="537"/>
        <v>0</v>
      </c>
      <c r="Y3422" s="26"/>
      <c r="Z3422" s="26">
        <f t="shared" si="538"/>
        <v>409900</v>
      </c>
      <c r="AA3422" s="30">
        <f t="shared" si="539"/>
        <v>0.95190476190476181</v>
      </c>
    </row>
    <row r="3423" spans="1:27">
      <c r="A3423" s="20" t="s">
        <v>8041</v>
      </c>
      <c r="B3423" s="20" t="s">
        <v>1682</v>
      </c>
      <c r="C3423" s="25">
        <v>210000</v>
      </c>
      <c r="D3423" s="22">
        <v>85</v>
      </c>
      <c r="E3423" s="22">
        <v>49</v>
      </c>
      <c r="F3423" s="22">
        <v>40</v>
      </c>
      <c r="G3423" s="22">
        <v>16000</v>
      </c>
      <c r="H3423" s="22" t="s">
        <v>5088</v>
      </c>
      <c r="I3423" s="26">
        <f>+IF(H3423='COSTOS VARIOS'!$C$1,'COSTOS VARIOS'!$C$2*'Precios ML'!V3423,'COSTOS VARIOS'!$B$2*'Precios ML'!V3423)</f>
        <v>81980</v>
      </c>
      <c r="J3423" s="22">
        <v>0</v>
      </c>
      <c r="K3423" s="27">
        <f t="shared" si="530"/>
        <v>10.4125</v>
      </c>
      <c r="L3423" s="27">
        <f t="shared" si="531"/>
        <v>10.4125</v>
      </c>
      <c r="M3423" s="26">
        <f>(INDEX(pesos!A:B,MATCH(L3423,pesos!A:A,1),2))</f>
        <v>16200</v>
      </c>
      <c r="N3423" s="26">
        <f>+R3423*'COSTOS VARIOS'!$O$1</f>
        <v>39900</v>
      </c>
      <c r="O3423" s="26">
        <f>+R3423*'COSTOS VARIOS'!$O$2</f>
        <v>861.00000000000011</v>
      </c>
      <c r="P3423" s="26">
        <f>+R3423*'COSTOS VARIOS'!$O$3</f>
        <v>3150</v>
      </c>
      <c r="Q3423" s="26">
        <v>1</v>
      </c>
      <c r="R3423" s="26">
        <f t="shared" si="532"/>
        <v>210000</v>
      </c>
      <c r="S3423" s="25">
        <f t="shared" si="533"/>
        <v>352091</v>
      </c>
      <c r="T3423" s="28">
        <f t="shared" si="534"/>
        <v>0.16418766739280466</v>
      </c>
      <c r="U3423" s="29">
        <f t="shared" si="535"/>
        <v>409900</v>
      </c>
      <c r="V3423" s="26">
        <f>+INDEX('LISTA DE PRECIOS EKM '!A:K,MATCH('Precios ML'!B3423,'LISTA DE PRECIOS EKM '!A:A,0),8)</f>
        <v>409900</v>
      </c>
      <c r="W3423" s="26">
        <f t="shared" si="536"/>
        <v>409900</v>
      </c>
      <c r="X3423" s="26">
        <f t="shared" si="537"/>
        <v>0</v>
      </c>
      <c r="Y3423" s="26"/>
      <c r="Z3423" s="26">
        <f t="shared" si="538"/>
        <v>409900</v>
      </c>
      <c r="AA3423" s="30">
        <f t="shared" si="539"/>
        <v>0.95190476190476181</v>
      </c>
    </row>
    <row r="3424" spans="1:27">
      <c r="A3424" s="20" t="s">
        <v>8042</v>
      </c>
      <c r="B3424" s="20" t="s">
        <v>2391</v>
      </c>
      <c r="C3424" s="25">
        <v>264746</v>
      </c>
      <c r="D3424" s="22">
        <v>85</v>
      </c>
      <c r="E3424" s="22">
        <v>49</v>
      </c>
      <c r="F3424" s="22">
        <v>40</v>
      </c>
      <c r="G3424" s="22">
        <v>16000</v>
      </c>
      <c r="H3424" s="22" t="s">
        <v>5088</v>
      </c>
      <c r="I3424" s="26">
        <f>+IF(H3424='COSTOS VARIOS'!$C$1,'COSTOS VARIOS'!$C$2*'Precios ML'!V3424,'COSTOS VARIOS'!$B$2*'Precios ML'!V3424)</f>
        <v>115980</v>
      </c>
      <c r="J3424" s="22">
        <v>0</v>
      </c>
      <c r="K3424" s="27">
        <f t="shared" si="530"/>
        <v>10.4125</v>
      </c>
      <c r="L3424" s="27">
        <f t="shared" si="531"/>
        <v>10.4125</v>
      </c>
      <c r="M3424" s="26">
        <f>(INDEX(pesos!A:B,MATCH(L3424,pesos!A:A,1),2))</f>
        <v>16200</v>
      </c>
      <c r="N3424" s="26">
        <f>+R3424*'COSTOS VARIOS'!$O$1</f>
        <v>50301.74</v>
      </c>
      <c r="O3424" s="26">
        <f>+R3424*'COSTOS VARIOS'!$O$2</f>
        <v>1085.4586000000002</v>
      </c>
      <c r="P3424" s="26">
        <f>+R3424*'COSTOS VARIOS'!$O$3</f>
        <v>3971.19</v>
      </c>
      <c r="Q3424" s="26">
        <v>1</v>
      </c>
      <c r="R3424" s="26">
        <f t="shared" si="532"/>
        <v>264746</v>
      </c>
      <c r="S3424" s="25">
        <f t="shared" si="533"/>
        <v>452284.38860000001</v>
      </c>
      <c r="T3424" s="28">
        <f t="shared" si="534"/>
        <v>0.28215789582085971</v>
      </c>
      <c r="U3424" s="29">
        <f t="shared" si="535"/>
        <v>579900</v>
      </c>
      <c r="V3424" s="26">
        <f>+INDEX('LISTA DE PRECIOS EKM '!A:K,MATCH('Precios ML'!B3424,'LISTA DE PRECIOS EKM '!A:A,0),8)</f>
        <v>579900</v>
      </c>
      <c r="W3424" s="26">
        <f t="shared" si="536"/>
        <v>579900</v>
      </c>
      <c r="X3424" s="26">
        <f t="shared" si="537"/>
        <v>0</v>
      </c>
      <c r="Y3424" s="26"/>
      <c r="Z3424" s="26">
        <f t="shared" si="538"/>
        <v>579900</v>
      </c>
      <c r="AA3424" s="30">
        <f t="shared" si="539"/>
        <v>1.1904013658374444</v>
      </c>
    </row>
    <row r="3425" spans="1:27">
      <c r="A3425" s="20" t="s">
        <v>8042</v>
      </c>
      <c r="B3425" s="20" t="s">
        <v>2391</v>
      </c>
      <c r="C3425" s="25">
        <v>264746</v>
      </c>
      <c r="D3425" s="22">
        <v>85</v>
      </c>
      <c r="E3425" s="22">
        <v>49</v>
      </c>
      <c r="F3425" s="22">
        <v>40</v>
      </c>
      <c r="G3425" s="22">
        <v>16000</v>
      </c>
      <c r="H3425" s="22" t="s">
        <v>5088</v>
      </c>
      <c r="I3425" s="26">
        <f>+IF(H3425='COSTOS VARIOS'!$C$1,'COSTOS VARIOS'!$C$2*'Precios ML'!V3425,'COSTOS VARIOS'!$B$2*'Precios ML'!V3425)</f>
        <v>115980</v>
      </c>
      <c r="J3425" s="22">
        <v>0</v>
      </c>
      <c r="K3425" s="27">
        <f t="shared" si="530"/>
        <v>10.4125</v>
      </c>
      <c r="L3425" s="27">
        <f t="shared" si="531"/>
        <v>10.4125</v>
      </c>
      <c r="M3425" s="26">
        <f>(INDEX(pesos!A:B,MATCH(L3425,pesos!A:A,1),2))</f>
        <v>16200</v>
      </c>
      <c r="N3425" s="26">
        <f>+R3425*'COSTOS VARIOS'!$O$1</f>
        <v>50301.74</v>
      </c>
      <c r="O3425" s="26">
        <f>+R3425*'COSTOS VARIOS'!$O$2</f>
        <v>1085.4586000000002</v>
      </c>
      <c r="P3425" s="26">
        <f>+R3425*'COSTOS VARIOS'!$O$3</f>
        <v>3971.19</v>
      </c>
      <c r="Q3425" s="26">
        <v>1</v>
      </c>
      <c r="R3425" s="26">
        <f t="shared" si="532"/>
        <v>264746</v>
      </c>
      <c r="S3425" s="25">
        <f t="shared" si="533"/>
        <v>452284.38860000001</v>
      </c>
      <c r="T3425" s="28">
        <f t="shared" si="534"/>
        <v>0.28215789582085971</v>
      </c>
      <c r="U3425" s="29">
        <f t="shared" si="535"/>
        <v>579900</v>
      </c>
      <c r="V3425" s="26">
        <f>+INDEX('LISTA DE PRECIOS EKM '!A:K,MATCH('Precios ML'!B3425,'LISTA DE PRECIOS EKM '!A:A,0),8)</f>
        <v>579900</v>
      </c>
      <c r="W3425" s="26">
        <f t="shared" si="536"/>
        <v>579900</v>
      </c>
      <c r="X3425" s="26">
        <f t="shared" si="537"/>
        <v>0</v>
      </c>
      <c r="Y3425" s="26"/>
      <c r="Z3425" s="26">
        <f t="shared" si="538"/>
        <v>579900</v>
      </c>
      <c r="AA3425" s="30">
        <f t="shared" si="539"/>
        <v>1.1904013658374444</v>
      </c>
    </row>
    <row r="3426" spans="1:27">
      <c r="A3426" s="20" t="s">
        <v>8043</v>
      </c>
      <c r="B3426" s="20" t="s">
        <v>8044</v>
      </c>
      <c r="C3426" s="25">
        <v>377485</v>
      </c>
      <c r="D3426" s="22">
        <v>85</v>
      </c>
      <c r="E3426" s="22">
        <v>49</v>
      </c>
      <c r="F3426" s="22">
        <v>40</v>
      </c>
      <c r="G3426" s="22">
        <v>16000</v>
      </c>
      <c r="H3426" s="22" t="s">
        <v>5088</v>
      </c>
      <c r="I3426" s="26">
        <f>+IF(H3426='COSTOS VARIOS'!$C$1,'COSTOS VARIOS'!$C$2*'Precios ML'!V3426,'COSTOS VARIOS'!$B$2*'Precios ML'!V3426)</f>
        <v>133980</v>
      </c>
      <c r="J3426" s="22">
        <v>0</v>
      </c>
      <c r="K3426" s="27">
        <f t="shared" si="530"/>
        <v>10.4125</v>
      </c>
      <c r="L3426" s="27">
        <f t="shared" si="531"/>
        <v>10.4125</v>
      </c>
      <c r="M3426" s="26">
        <f>(INDEX(pesos!A:B,MATCH(L3426,pesos!A:A,1),2))</f>
        <v>16200</v>
      </c>
      <c r="N3426" s="26">
        <f>+R3426*'COSTOS VARIOS'!$O$1</f>
        <v>71722.149999999994</v>
      </c>
      <c r="O3426" s="26">
        <f>+R3426*'COSTOS VARIOS'!$O$2</f>
        <v>1547.6885000000002</v>
      </c>
      <c r="P3426" s="26">
        <f>+R3426*'COSTOS VARIOS'!$O$3</f>
        <v>5662.2749999999996</v>
      </c>
      <c r="Q3426" s="26">
        <v>1</v>
      </c>
      <c r="R3426" s="26">
        <f t="shared" si="532"/>
        <v>377485</v>
      </c>
      <c r="S3426" s="25">
        <f t="shared" si="533"/>
        <v>606597.11349999998</v>
      </c>
      <c r="T3426" s="28">
        <f t="shared" si="534"/>
        <v>0.10435738168081476</v>
      </c>
      <c r="U3426" s="29">
        <f t="shared" si="535"/>
        <v>669900</v>
      </c>
      <c r="V3426" s="26">
        <f>+INDEX('LISTA DE PRECIOS EKM '!A:K,MATCH('Precios ML'!B3426,'LISTA DE PRECIOS EKM '!A:A,0),8)</f>
        <v>669900</v>
      </c>
      <c r="W3426" s="26">
        <f t="shared" si="536"/>
        <v>669900</v>
      </c>
      <c r="X3426" s="26">
        <f t="shared" si="537"/>
        <v>0</v>
      </c>
      <c r="Y3426" s="26"/>
      <c r="Z3426" s="26">
        <f t="shared" si="538"/>
        <v>669900</v>
      </c>
      <c r="AA3426" s="30">
        <f t="shared" si="539"/>
        <v>0.77464005192259289</v>
      </c>
    </row>
    <row r="3427" spans="1:27">
      <c r="A3427" s="20" t="s">
        <v>8043</v>
      </c>
      <c r="B3427" s="20" t="s">
        <v>8044</v>
      </c>
      <c r="C3427" s="25">
        <v>377485</v>
      </c>
      <c r="D3427" s="22">
        <v>85</v>
      </c>
      <c r="E3427" s="22">
        <v>49</v>
      </c>
      <c r="F3427" s="22">
        <v>40</v>
      </c>
      <c r="G3427" s="22">
        <v>16000</v>
      </c>
      <c r="H3427" s="22" t="s">
        <v>5088</v>
      </c>
      <c r="I3427" s="26">
        <f>+IF(H3427='COSTOS VARIOS'!$C$1,'COSTOS VARIOS'!$C$2*'Precios ML'!V3427,'COSTOS VARIOS'!$B$2*'Precios ML'!V3427)</f>
        <v>133980</v>
      </c>
      <c r="J3427" s="22">
        <v>0</v>
      </c>
      <c r="K3427" s="27">
        <f t="shared" si="530"/>
        <v>10.4125</v>
      </c>
      <c r="L3427" s="27">
        <f t="shared" si="531"/>
        <v>10.4125</v>
      </c>
      <c r="M3427" s="26">
        <f>(INDEX(pesos!A:B,MATCH(L3427,pesos!A:A,1),2))</f>
        <v>16200</v>
      </c>
      <c r="N3427" s="26">
        <f>+R3427*'COSTOS VARIOS'!$O$1</f>
        <v>71722.149999999994</v>
      </c>
      <c r="O3427" s="26">
        <f>+R3427*'COSTOS VARIOS'!$O$2</f>
        <v>1547.6885000000002</v>
      </c>
      <c r="P3427" s="26">
        <f>+R3427*'COSTOS VARIOS'!$O$3</f>
        <v>5662.2749999999996</v>
      </c>
      <c r="Q3427" s="26">
        <v>1</v>
      </c>
      <c r="R3427" s="26">
        <f t="shared" si="532"/>
        <v>377485</v>
      </c>
      <c r="S3427" s="25">
        <f t="shared" si="533"/>
        <v>606597.11349999998</v>
      </c>
      <c r="T3427" s="28">
        <f t="shared" si="534"/>
        <v>0.10435738168081476</v>
      </c>
      <c r="U3427" s="29">
        <f t="shared" si="535"/>
        <v>669900</v>
      </c>
      <c r="V3427" s="26">
        <f>+INDEX('LISTA DE PRECIOS EKM '!A:K,MATCH('Precios ML'!B3427,'LISTA DE PRECIOS EKM '!A:A,0),8)</f>
        <v>669900</v>
      </c>
      <c r="W3427" s="26">
        <f t="shared" si="536"/>
        <v>669900</v>
      </c>
      <c r="X3427" s="26">
        <f t="shared" si="537"/>
        <v>0</v>
      </c>
      <c r="Y3427" s="26"/>
      <c r="Z3427" s="26">
        <f t="shared" si="538"/>
        <v>669900</v>
      </c>
      <c r="AA3427" s="30">
        <f t="shared" si="539"/>
        <v>0.77464005192259289</v>
      </c>
    </row>
    <row r="3428" spans="1:27">
      <c r="A3428" s="20" t="s">
        <v>8045</v>
      </c>
      <c r="B3428" s="20" t="s">
        <v>8046</v>
      </c>
      <c r="C3428" s="25">
        <v>426983</v>
      </c>
      <c r="D3428" s="22">
        <v>85</v>
      </c>
      <c r="E3428" s="22">
        <v>49</v>
      </c>
      <c r="F3428" s="22">
        <v>40</v>
      </c>
      <c r="G3428" s="22">
        <v>16000</v>
      </c>
      <c r="H3428" s="22" t="s">
        <v>5088</v>
      </c>
      <c r="I3428" s="26">
        <f>+IF(H3428='COSTOS VARIOS'!$C$1,'COSTOS VARIOS'!$C$2*'Precios ML'!V3428,'COSTOS VARIOS'!$B$2*'Precios ML'!V3428)</f>
        <v>183980</v>
      </c>
      <c r="J3428" s="22">
        <v>0</v>
      </c>
      <c r="K3428" s="27">
        <f t="shared" si="530"/>
        <v>10.4125</v>
      </c>
      <c r="L3428" s="27">
        <f t="shared" si="531"/>
        <v>10.4125</v>
      </c>
      <c r="M3428" s="26">
        <f>(INDEX(pesos!A:B,MATCH(L3428,pesos!A:A,1),2))</f>
        <v>16200</v>
      </c>
      <c r="N3428" s="26">
        <f>+R3428*'COSTOS VARIOS'!$O$1</f>
        <v>81126.77</v>
      </c>
      <c r="O3428" s="26">
        <f>+R3428*'COSTOS VARIOS'!$O$2</f>
        <v>1750.6303000000003</v>
      </c>
      <c r="P3428" s="26">
        <f>+R3428*'COSTOS VARIOS'!$O$3</f>
        <v>6404.7449999999999</v>
      </c>
      <c r="Q3428" s="26">
        <v>1</v>
      </c>
      <c r="R3428" s="26">
        <f t="shared" si="532"/>
        <v>426983</v>
      </c>
      <c r="S3428" s="25">
        <f t="shared" si="533"/>
        <v>716445.14529999997</v>
      </c>
      <c r="T3428" s="28">
        <f t="shared" si="534"/>
        <v>0.28397827249538632</v>
      </c>
      <c r="U3428" s="29">
        <f t="shared" si="535"/>
        <v>919900</v>
      </c>
      <c r="V3428" s="26">
        <f>+INDEX('LISTA DE PRECIOS EKM '!A:K,MATCH('Precios ML'!B3428,'LISTA DE PRECIOS EKM '!A:A,0),8)</f>
        <v>919900</v>
      </c>
      <c r="W3428" s="26">
        <f t="shared" si="536"/>
        <v>919900</v>
      </c>
      <c r="X3428" s="26">
        <f t="shared" si="537"/>
        <v>0</v>
      </c>
      <c r="Y3428" s="26"/>
      <c r="Z3428" s="26">
        <f t="shared" si="538"/>
        <v>919900</v>
      </c>
      <c r="AA3428" s="30">
        <f t="shared" si="539"/>
        <v>1.154418325788146</v>
      </c>
    </row>
    <row r="3429" spans="1:27">
      <c r="A3429" s="20" t="s">
        <v>8045</v>
      </c>
      <c r="B3429" s="20" t="s">
        <v>8046</v>
      </c>
      <c r="C3429" s="25">
        <v>426983</v>
      </c>
      <c r="D3429" s="22">
        <v>85</v>
      </c>
      <c r="E3429" s="22">
        <v>49</v>
      </c>
      <c r="F3429" s="22">
        <v>40</v>
      </c>
      <c r="G3429" s="22">
        <v>16000</v>
      </c>
      <c r="H3429" s="22" t="s">
        <v>5088</v>
      </c>
      <c r="I3429" s="26">
        <f>+IF(H3429='COSTOS VARIOS'!$C$1,'COSTOS VARIOS'!$C$2*'Precios ML'!V3429,'COSTOS VARIOS'!$B$2*'Precios ML'!V3429)</f>
        <v>183980</v>
      </c>
      <c r="J3429" s="22">
        <v>0</v>
      </c>
      <c r="K3429" s="27">
        <f t="shared" si="530"/>
        <v>10.4125</v>
      </c>
      <c r="L3429" s="27">
        <f t="shared" si="531"/>
        <v>10.4125</v>
      </c>
      <c r="M3429" s="26">
        <f>(INDEX(pesos!A:B,MATCH(L3429,pesos!A:A,1),2))</f>
        <v>16200</v>
      </c>
      <c r="N3429" s="26">
        <f>+R3429*'COSTOS VARIOS'!$O$1</f>
        <v>81126.77</v>
      </c>
      <c r="O3429" s="26">
        <f>+R3429*'COSTOS VARIOS'!$O$2</f>
        <v>1750.6303000000003</v>
      </c>
      <c r="P3429" s="26">
        <f>+R3429*'COSTOS VARIOS'!$O$3</f>
        <v>6404.7449999999999</v>
      </c>
      <c r="Q3429" s="26">
        <v>1</v>
      </c>
      <c r="R3429" s="26">
        <f t="shared" si="532"/>
        <v>426983</v>
      </c>
      <c r="S3429" s="25">
        <f t="shared" si="533"/>
        <v>716445.14529999997</v>
      </c>
      <c r="T3429" s="28">
        <f t="shared" si="534"/>
        <v>0.28397827249538632</v>
      </c>
      <c r="U3429" s="29">
        <f t="shared" si="535"/>
        <v>919900</v>
      </c>
      <c r="V3429" s="26">
        <f>+INDEX('LISTA DE PRECIOS EKM '!A:K,MATCH('Precios ML'!B3429,'LISTA DE PRECIOS EKM '!A:A,0),8)</f>
        <v>919900</v>
      </c>
      <c r="W3429" s="26">
        <f t="shared" si="536"/>
        <v>919900</v>
      </c>
      <c r="X3429" s="26">
        <f t="shared" si="537"/>
        <v>0</v>
      </c>
      <c r="Y3429" s="26"/>
      <c r="Z3429" s="26">
        <f t="shared" si="538"/>
        <v>919900</v>
      </c>
      <c r="AA3429" s="30">
        <f t="shared" si="539"/>
        <v>1.154418325788146</v>
      </c>
    </row>
    <row r="3430" spans="1:27">
      <c r="A3430" s="20" t="s">
        <v>8047</v>
      </c>
      <c r="B3430" s="20" t="s">
        <v>8048</v>
      </c>
      <c r="C3430" s="25">
        <v>377485</v>
      </c>
      <c r="D3430" s="22">
        <v>85</v>
      </c>
      <c r="E3430" s="22">
        <v>49</v>
      </c>
      <c r="F3430" s="22">
        <v>40</v>
      </c>
      <c r="G3430" s="22">
        <v>16000</v>
      </c>
      <c r="H3430" s="22" t="s">
        <v>5088</v>
      </c>
      <c r="I3430" s="26">
        <f>+IF(H3430='COSTOS VARIOS'!$C$1,'COSTOS VARIOS'!$C$2*'Precios ML'!V3430,'COSTOS VARIOS'!$B$2*'Precios ML'!V3430)</f>
        <v>163980</v>
      </c>
      <c r="J3430" s="22">
        <v>0</v>
      </c>
      <c r="K3430" s="27">
        <f t="shared" si="530"/>
        <v>10.4125</v>
      </c>
      <c r="L3430" s="27">
        <f t="shared" si="531"/>
        <v>10.4125</v>
      </c>
      <c r="M3430" s="26">
        <f>(INDEX(pesos!A:B,MATCH(L3430,pesos!A:A,1),2))</f>
        <v>16200</v>
      </c>
      <c r="N3430" s="26">
        <f>+R3430*'COSTOS VARIOS'!$O$1</f>
        <v>71722.149999999994</v>
      </c>
      <c r="O3430" s="26">
        <f>+R3430*'COSTOS VARIOS'!$O$2</f>
        <v>1547.6885000000002</v>
      </c>
      <c r="P3430" s="26">
        <f>+R3430*'COSTOS VARIOS'!$O$3</f>
        <v>5662.2749999999996</v>
      </c>
      <c r="Q3430" s="26">
        <v>1</v>
      </c>
      <c r="R3430" s="26">
        <f t="shared" si="532"/>
        <v>377485</v>
      </c>
      <c r="S3430" s="25">
        <f t="shared" si="533"/>
        <v>636597.11349999998</v>
      </c>
      <c r="T3430" s="28">
        <f t="shared" si="534"/>
        <v>0.28794174936201622</v>
      </c>
      <c r="U3430" s="29">
        <f t="shared" si="535"/>
        <v>819900</v>
      </c>
      <c r="V3430" s="26">
        <f>+INDEX('LISTA DE PRECIOS EKM '!A:K,MATCH('Precios ML'!B3430,'LISTA DE PRECIOS EKM '!A:A,0),8)</f>
        <v>819900</v>
      </c>
      <c r="W3430" s="26">
        <f t="shared" si="536"/>
        <v>819900</v>
      </c>
      <c r="X3430" s="26">
        <f t="shared" si="537"/>
        <v>0</v>
      </c>
      <c r="Y3430" s="26"/>
      <c r="Z3430" s="26">
        <f t="shared" si="538"/>
        <v>819900</v>
      </c>
      <c r="AA3430" s="30">
        <f t="shared" si="539"/>
        <v>1.1720068347086641</v>
      </c>
    </row>
    <row r="3431" spans="1:27">
      <c r="A3431" s="20" t="s">
        <v>8047</v>
      </c>
      <c r="B3431" s="20" t="s">
        <v>8048</v>
      </c>
      <c r="C3431" s="25">
        <v>377485</v>
      </c>
      <c r="D3431" s="22">
        <v>85</v>
      </c>
      <c r="E3431" s="22">
        <v>49</v>
      </c>
      <c r="F3431" s="22">
        <v>40</v>
      </c>
      <c r="G3431" s="22">
        <v>16000</v>
      </c>
      <c r="H3431" s="22" t="s">
        <v>5088</v>
      </c>
      <c r="I3431" s="26">
        <f>+IF(H3431='COSTOS VARIOS'!$C$1,'COSTOS VARIOS'!$C$2*'Precios ML'!V3431,'COSTOS VARIOS'!$B$2*'Precios ML'!V3431)</f>
        <v>163980</v>
      </c>
      <c r="J3431" s="22">
        <v>0</v>
      </c>
      <c r="K3431" s="27">
        <f t="shared" si="530"/>
        <v>10.4125</v>
      </c>
      <c r="L3431" s="27">
        <f t="shared" si="531"/>
        <v>10.4125</v>
      </c>
      <c r="M3431" s="26">
        <f>(INDEX(pesos!A:B,MATCH(L3431,pesos!A:A,1),2))</f>
        <v>16200</v>
      </c>
      <c r="N3431" s="26">
        <f>+R3431*'COSTOS VARIOS'!$O$1</f>
        <v>71722.149999999994</v>
      </c>
      <c r="O3431" s="26">
        <f>+R3431*'COSTOS VARIOS'!$O$2</f>
        <v>1547.6885000000002</v>
      </c>
      <c r="P3431" s="26">
        <f>+R3431*'COSTOS VARIOS'!$O$3</f>
        <v>5662.2749999999996</v>
      </c>
      <c r="Q3431" s="26">
        <v>1</v>
      </c>
      <c r="R3431" s="26">
        <f t="shared" si="532"/>
        <v>377485</v>
      </c>
      <c r="S3431" s="25">
        <f t="shared" si="533"/>
        <v>636597.11349999998</v>
      </c>
      <c r="T3431" s="28">
        <f t="shared" si="534"/>
        <v>0.28794174936201622</v>
      </c>
      <c r="U3431" s="29">
        <f t="shared" si="535"/>
        <v>819900</v>
      </c>
      <c r="V3431" s="26">
        <f>+INDEX('LISTA DE PRECIOS EKM '!A:K,MATCH('Precios ML'!B3431,'LISTA DE PRECIOS EKM '!A:A,0),8)</f>
        <v>819900</v>
      </c>
      <c r="W3431" s="26">
        <f t="shared" si="536"/>
        <v>819900</v>
      </c>
      <c r="X3431" s="26">
        <f t="shared" si="537"/>
        <v>0</v>
      </c>
      <c r="Y3431" s="26"/>
      <c r="Z3431" s="26">
        <f t="shared" si="538"/>
        <v>819900</v>
      </c>
      <c r="AA3431" s="30">
        <f t="shared" si="539"/>
        <v>1.1720068347086641</v>
      </c>
    </row>
    <row r="3432" spans="1:27">
      <c r="A3432" s="20" t="s">
        <v>8049</v>
      </c>
      <c r="B3432" s="20" t="s">
        <v>8050</v>
      </c>
      <c r="C3432" s="25">
        <v>620000</v>
      </c>
      <c r="D3432" s="22">
        <v>85</v>
      </c>
      <c r="E3432" s="22">
        <v>49</v>
      </c>
      <c r="F3432" s="22">
        <v>40</v>
      </c>
      <c r="G3432" s="22">
        <v>16000</v>
      </c>
      <c r="H3432" s="22" t="s">
        <v>5088</v>
      </c>
      <c r="I3432" s="26">
        <f>+IF(H3432='COSTOS VARIOS'!$C$1,'COSTOS VARIOS'!$C$2*'Precios ML'!V3432,'COSTOS VARIOS'!$B$2*'Precios ML'!V3432)</f>
        <v>271980</v>
      </c>
      <c r="J3432" s="22">
        <v>0</v>
      </c>
      <c r="K3432" s="27">
        <f t="shared" si="530"/>
        <v>10.4125</v>
      </c>
      <c r="L3432" s="27">
        <f t="shared" si="531"/>
        <v>10.4125</v>
      </c>
      <c r="M3432" s="26">
        <f>(INDEX(pesos!A:B,MATCH(L3432,pesos!A:A,1),2))</f>
        <v>16200</v>
      </c>
      <c r="N3432" s="26">
        <f>+R3432*'COSTOS VARIOS'!$O$1</f>
        <v>117800</v>
      </c>
      <c r="O3432" s="26">
        <f>+R3432*'COSTOS VARIOS'!$O$2</f>
        <v>2542</v>
      </c>
      <c r="P3432" s="26">
        <f>+R3432*'COSTOS VARIOS'!$O$3</f>
        <v>9300</v>
      </c>
      <c r="Q3432" s="26">
        <v>1</v>
      </c>
      <c r="R3432" s="26">
        <f t="shared" si="532"/>
        <v>620000</v>
      </c>
      <c r="S3432" s="25">
        <f t="shared" si="533"/>
        <v>1037822</v>
      </c>
      <c r="T3432" s="28">
        <f t="shared" si="534"/>
        <v>0.31034030883908792</v>
      </c>
      <c r="U3432" s="29">
        <f t="shared" si="535"/>
        <v>1359900</v>
      </c>
      <c r="V3432" s="26">
        <f>+INDEX('LISTA DE PRECIOS EKM '!A:K,MATCH('Precios ML'!B3432,'LISTA DE PRECIOS EKM '!A:A,0),8)</f>
        <v>1359900</v>
      </c>
      <c r="W3432" s="26">
        <f t="shared" si="536"/>
        <v>1359900</v>
      </c>
      <c r="X3432" s="26">
        <f t="shared" si="537"/>
        <v>0</v>
      </c>
      <c r="Y3432" s="26"/>
      <c r="Z3432" s="26">
        <f t="shared" si="538"/>
        <v>1359900</v>
      </c>
      <c r="AA3432" s="30">
        <f t="shared" si="539"/>
        <v>1.1933870967741935</v>
      </c>
    </row>
    <row r="3433" spans="1:27">
      <c r="A3433" s="20" t="s">
        <v>8049</v>
      </c>
      <c r="B3433" s="20" t="s">
        <v>8050</v>
      </c>
      <c r="C3433" s="25">
        <v>620000</v>
      </c>
      <c r="D3433" s="22">
        <v>85</v>
      </c>
      <c r="E3433" s="22">
        <v>49</v>
      </c>
      <c r="F3433" s="22">
        <v>40</v>
      </c>
      <c r="G3433" s="22">
        <v>16000</v>
      </c>
      <c r="H3433" s="22" t="s">
        <v>5088</v>
      </c>
      <c r="I3433" s="26">
        <f>+IF(H3433='COSTOS VARIOS'!$C$1,'COSTOS VARIOS'!$C$2*'Precios ML'!V3433,'COSTOS VARIOS'!$B$2*'Precios ML'!V3433)</f>
        <v>271980</v>
      </c>
      <c r="J3433" s="22">
        <v>0</v>
      </c>
      <c r="K3433" s="27">
        <f t="shared" si="530"/>
        <v>10.4125</v>
      </c>
      <c r="L3433" s="27">
        <f t="shared" si="531"/>
        <v>10.4125</v>
      </c>
      <c r="M3433" s="26">
        <f>(INDEX(pesos!A:B,MATCH(L3433,pesos!A:A,1),2))</f>
        <v>16200</v>
      </c>
      <c r="N3433" s="26">
        <f>+R3433*'COSTOS VARIOS'!$O$1</f>
        <v>117800</v>
      </c>
      <c r="O3433" s="26">
        <f>+R3433*'COSTOS VARIOS'!$O$2</f>
        <v>2542</v>
      </c>
      <c r="P3433" s="26">
        <f>+R3433*'COSTOS VARIOS'!$O$3</f>
        <v>9300</v>
      </c>
      <c r="Q3433" s="26">
        <v>1</v>
      </c>
      <c r="R3433" s="26">
        <f t="shared" si="532"/>
        <v>620000</v>
      </c>
      <c r="S3433" s="25">
        <f t="shared" si="533"/>
        <v>1037822</v>
      </c>
      <c r="T3433" s="28">
        <f t="shared" si="534"/>
        <v>0.31034030883908792</v>
      </c>
      <c r="U3433" s="29">
        <f t="shared" si="535"/>
        <v>1359900</v>
      </c>
      <c r="V3433" s="26">
        <f>+INDEX('LISTA DE PRECIOS EKM '!A:K,MATCH('Precios ML'!B3433,'LISTA DE PRECIOS EKM '!A:A,0),8)</f>
        <v>1359900</v>
      </c>
      <c r="W3433" s="26">
        <f t="shared" si="536"/>
        <v>1359900</v>
      </c>
      <c r="X3433" s="26">
        <f t="shared" si="537"/>
        <v>0</v>
      </c>
      <c r="Y3433" s="26"/>
      <c r="Z3433" s="26">
        <f t="shared" si="538"/>
        <v>1359900</v>
      </c>
      <c r="AA3433" s="30">
        <f t="shared" si="539"/>
        <v>1.1933870967741935</v>
      </c>
    </row>
    <row r="3434" spans="1:27">
      <c r="A3434" s="20" t="s">
        <v>8051</v>
      </c>
      <c r="B3434" s="20" t="s">
        <v>8052</v>
      </c>
      <c r="C3434" s="25">
        <v>620000</v>
      </c>
      <c r="D3434" s="22">
        <v>85</v>
      </c>
      <c r="E3434" s="22">
        <v>49</v>
      </c>
      <c r="F3434" s="22">
        <v>40</v>
      </c>
      <c r="G3434" s="22">
        <v>16000</v>
      </c>
      <c r="H3434" s="22" t="s">
        <v>5088</v>
      </c>
      <c r="I3434" s="26">
        <f>+IF(H3434='COSTOS VARIOS'!$C$1,'COSTOS VARIOS'!$C$2*'Precios ML'!V3434,'COSTOS VARIOS'!$B$2*'Precios ML'!V3434)</f>
        <v>267980</v>
      </c>
      <c r="J3434" s="22">
        <v>0</v>
      </c>
      <c r="K3434" s="27">
        <f t="shared" si="530"/>
        <v>10.4125</v>
      </c>
      <c r="L3434" s="27">
        <f t="shared" si="531"/>
        <v>10.4125</v>
      </c>
      <c r="M3434" s="26">
        <f>(INDEX(pesos!A:B,MATCH(L3434,pesos!A:A,1),2))</f>
        <v>16200</v>
      </c>
      <c r="N3434" s="26">
        <f>+R3434*'COSTOS VARIOS'!$O$1</f>
        <v>117800</v>
      </c>
      <c r="O3434" s="26">
        <f>+R3434*'COSTOS VARIOS'!$O$2</f>
        <v>2542</v>
      </c>
      <c r="P3434" s="26">
        <f>+R3434*'COSTOS VARIOS'!$O$3</f>
        <v>9300</v>
      </c>
      <c r="Q3434" s="26">
        <v>1</v>
      </c>
      <c r="R3434" s="26">
        <f t="shared" si="532"/>
        <v>620000</v>
      </c>
      <c r="S3434" s="25">
        <f t="shared" si="533"/>
        <v>1033822</v>
      </c>
      <c r="T3434" s="28">
        <f t="shared" si="534"/>
        <v>0.29606450626897085</v>
      </c>
      <c r="U3434" s="29">
        <f t="shared" si="535"/>
        <v>1339900</v>
      </c>
      <c r="V3434" s="26">
        <f>+INDEX('LISTA DE PRECIOS EKM '!A:K,MATCH('Precios ML'!B3434,'LISTA DE PRECIOS EKM '!A:A,0),8)</f>
        <v>1339900</v>
      </c>
      <c r="W3434" s="26">
        <f t="shared" si="536"/>
        <v>1339900</v>
      </c>
      <c r="X3434" s="26">
        <f t="shared" si="537"/>
        <v>0</v>
      </c>
      <c r="Y3434" s="26"/>
      <c r="Z3434" s="26">
        <f t="shared" si="538"/>
        <v>1339900</v>
      </c>
      <c r="AA3434" s="30">
        <f t="shared" si="539"/>
        <v>1.1611290322580645</v>
      </c>
    </row>
    <row r="3435" spans="1:27">
      <c r="A3435" s="20" t="s">
        <v>8051</v>
      </c>
      <c r="B3435" s="20" t="s">
        <v>8052</v>
      </c>
      <c r="C3435" s="25">
        <v>620000</v>
      </c>
      <c r="D3435" s="22">
        <v>85</v>
      </c>
      <c r="E3435" s="22">
        <v>49</v>
      </c>
      <c r="F3435" s="22">
        <v>40</v>
      </c>
      <c r="G3435" s="22">
        <v>16000</v>
      </c>
      <c r="H3435" s="22" t="s">
        <v>5088</v>
      </c>
      <c r="I3435" s="26">
        <f>+IF(H3435='COSTOS VARIOS'!$C$1,'COSTOS VARIOS'!$C$2*'Precios ML'!V3435,'COSTOS VARIOS'!$B$2*'Precios ML'!V3435)</f>
        <v>267980</v>
      </c>
      <c r="J3435" s="22">
        <v>0</v>
      </c>
      <c r="K3435" s="27">
        <f t="shared" si="530"/>
        <v>10.4125</v>
      </c>
      <c r="L3435" s="27">
        <f t="shared" si="531"/>
        <v>10.4125</v>
      </c>
      <c r="M3435" s="26">
        <f>(INDEX(pesos!A:B,MATCH(L3435,pesos!A:A,1),2))</f>
        <v>16200</v>
      </c>
      <c r="N3435" s="26">
        <f>+R3435*'COSTOS VARIOS'!$O$1</f>
        <v>117800</v>
      </c>
      <c r="O3435" s="26">
        <f>+R3435*'COSTOS VARIOS'!$O$2</f>
        <v>2542</v>
      </c>
      <c r="P3435" s="26">
        <f>+R3435*'COSTOS VARIOS'!$O$3</f>
        <v>9300</v>
      </c>
      <c r="Q3435" s="26">
        <v>1</v>
      </c>
      <c r="R3435" s="26">
        <f t="shared" si="532"/>
        <v>620000</v>
      </c>
      <c r="S3435" s="25">
        <f t="shared" si="533"/>
        <v>1033822</v>
      </c>
      <c r="T3435" s="28">
        <f t="shared" si="534"/>
        <v>0.29606450626897085</v>
      </c>
      <c r="U3435" s="29">
        <f t="shared" si="535"/>
        <v>1339900</v>
      </c>
      <c r="V3435" s="26">
        <f>+INDEX('LISTA DE PRECIOS EKM '!A:K,MATCH('Precios ML'!B3435,'LISTA DE PRECIOS EKM '!A:A,0),8)</f>
        <v>1339900</v>
      </c>
      <c r="W3435" s="26">
        <f t="shared" si="536"/>
        <v>1339900</v>
      </c>
      <c r="X3435" s="26">
        <f t="shared" si="537"/>
        <v>0</v>
      </c>
      <c r="Y3435" s="26"/>
      <c r="Z3435" s="26">
        <f t="shared" si="538"/>
        <v>1339900</v>
      </c>
      <c r="AA3435" s="30">
        <f t="shared" si="539"/>
        <v>1.1611290322580645</v>
      </c>
    </row>
    <row r="3436" spans="1:27">
      <c r="A3436" s="20" t="s">
        <v>8053</v>
      </c>
      <c r="B3436" s="20" t="s">
        <v>8054</v>
      </c>
      <c r="C3436" s="25">
        <v>377485</v>
      </c>
      <c r="D3436" s="22">
        <v>85</v>
      </c>
      <c r="E3436" s="22">
        <v>49</v>
      </c>
      <c r="F3436" s="22">
        <v>40</v>
      </c>
      <c r="G3436" s="22">
        <v>16000</v>
      </c>
      <c r="H3436" s="22" t="s">
        <v>5088</v>
      </c>
      <c r="I3436" s="26">
        <f>+IF(H3436='COSTOS VARIOS'!$C$1,'COSTOS VARIOS'!$C$2*'Precios ML'!V3436,'COSTOS VARIOS'!$B$2*'Precios ML'!V3436)</f>
        <v>163980</v>
      </c>
      <c r="J3436" s="22">
        <v>0</v>
      </c>
      <c r="K3436" s="27">
        <f t="shared" si="530"/>
        <v>10.4125</v>
      </c>
      <c r="L3436" s="27">
        <f t="shared" si="531"/>
        <v>10.4125</v>
      </c>
      <c r="M3436" s="26">
        <f>(INDEX(pesos!A:B,MATCH(L3436,pesos!A:A,1),2))</f>
        <v>16200</v>
      </c>
      <c r="N3436" s="26">
        <f>+R3436*'COSTOS VARIOS'!$O$1</f>
        <v>71722.149999999994</v>
      </c>
      <c r="O3436" s="26">
        <f>+R3436*'COSTOS VARIOS'!$O$2</f>
        <v>1547.6885000000002</v>
      </c>
      <c r="P3436" s="26">
        <f>+R3436*'COSTOS VARIOS'!$O$3</f>
        <v>5662.2749999999996</v>
      </c>
      <c r="Q3436" s="26">
        <v>1</v>
      </c>
      <c r="R3436" s="26">
        <f t="shared" si="532"/>
        <v>377485</v>
      </c>
      <c r="S3436" s="25">
        <f t="shared" si="533"/>
        <v>636597.11349999998</v>
      </c>
      <c r="T3436" s="28">
        <f t="shared" si="534"/>
        <v>0.28794174936201622</v>
      </c>
      <c r="U3436" s="29">
        <f t="shared" si="535"/>
        <v>819900</v>
      </c>
      <c r="V3436" s="26">
        <f>+INDEX('LISTA DE PRECIOS EKM '!A:K,MATCH('Precios ML'!B3436,'LISTA DE PRECIOS EKM '!A:A,0),8)</f>
        <v>819900</v>
      </c>
      <c r="W3436" s="26">
        <f t="shared" si="536"/>
        <v>819900</v>
      </c>
      <c r="X3436" s="26">
        <f t="shared" si="537"/>
        <v>0</v>
      </c>
      <c r="Y3436" s="26"/>
      <c r="Z3436" s="26">
        <f t="shared" si="538"/>
        <v>819900</v>
      </c>
      <c r="AA3436" s="30">
        <f t="shared" si="539"/>
        <v>1.1720068347086641</v>
      </c>
    </row>
    <row r="3437" spans="1:27">
      <c r="A3437" s="20" t="s">
        <v>8053</v>
      </c>
      <c r="B3437" s="20" t="s">
        <v>8054</v>
      </c>
      <c r="C3437" s="25">
        <v>377485</v>
      </c>
      <c r="D3437" s="22">
        <v>85</v>
      </c>
      <c r="E3437" s="22">
        <v>49</v>
      </c>
      <c r="F3437" s="22">
        <v>40</v>
      </c>
      <c r="G3437" s="22">
        <v>16000</v>
      </c>
      <c r="H3437" s="22" t="s">
        <v>5088</v>
      </c>
      <c r="I3437" s="26">
        <f>+IF(H3437='COSTOS VARIOS'!$C$1,'COSTOS VARIOS'!$C$2*'Precios ML'!V3437,'COSTOS VARIOS'!$B$2*'Precios ML'!V3437)</f>
        <v>163980</v>
      </c>
      <c r="J3437" s="22">
        <v>0</v>
      </c>
      <c r="K3437" s="27">
        <f t="shared" si="530"/>
        <v>10.4125</v>
      </c>
      <c r="L3437" s="27">
        <f t="shared" si="531"/>
        <v>10.4125</v>
      </c>
      <c r="M3437" s="26">
        <f>(INDEX(pesos!A:B,MATCH(L3437,pesos!A:A,1),2))</f>
        <v>16200</v>
      </c>
      <c r="N3437" s="26">
        <f>+R3437*'COSTOS VARIOS'!$O$1</f>
        <v>71722.149999999994</v>
      </c>
      <c r="O3437" s="26">
        <f>+R3437*'COSTOS VARIOS'!$O$2</f>
        <v>1547.6885000000002</v>
      </c>
      <c r="P3437" s="26">
        <f>+R3437*'COSTOS VARIOS'!$O$3</f>
        <v>5662.2749999999996</v>
      </c>
      <c r="Q3437" s="26">
        <v>1</v>
      </c>
      <c r="R3437" s="26">
        <f t="shared" si="532"/>
        <v>377485</v>
      </c>
      <c r="S3437" s="25">
        <f t="shared" si="533"/>
        <v>636597.11349999998</v>
      </c>
      <c r="T3437" s="28">
        <f t="shared" si="534"/>
        <v>0.28794174936201622</v>
      </c>
      <c r="U3437" s="29">
        <f t="shared" si="535"/>
        <v>819900</v>
      </c>
      <c r="V3437" s="26">
        <f>+INDEX('LISTA DE PRECIOS EKM '!A:K,MATCH('Precios ML'!B3437,'LISTA DE PRECIOS EKM '!A:A,0),8)</f>
        <v>819900</v>
      </c>
      <c r="W3437" s="26">
        <f t="shared" si="536"/>
        <v>819900</v>
      </c>
      <c r="X3437" s="26">
        <f t="shared" si="537"/>
        <v>0</v>
      </c>
      <c r="Y3437" s="26"/>
      <c r="Z3437" s="26">
        <f t="shared" si="538"/>
        <v>819900</v>
      </c>
      <c r="AA3437" s="30">
        <f t="shared" si="539"/>
        <v>1.1720068347086641</v>
      </c>
    </row>
    <row r="3438" spans="1:27">
      <c r="A3438" s="20" t="s">
        <v>8055</v>
      </c>
      <c r="B3438" s="20" t="s">
        <v>8056</v>
      </c>
      <c r="C3438" s="25">
        <v>620000</v>
      </c>
      <c r="D3438" s="22">
        <v>85</v>
      </c>
      <c r="E3438" s="22">
        <v>49</v>
      </c>
      <c r="F3438" s="22">
        <v>40</v>
      </c>
      <c r="G3438" s="22">
        <v>16000</v>
      </c>
      <c r="H3438" s="22" t="s">
        <v>5088</v>
      </c>
      <c r="I3438" s="26">
        <f>+IF(H3438='COSTOS VARIOS'!$C$1,'COSTOS VARIOS'!$C$2*'Precios ML'!V3438,'COSTOS VARIOS'!$B$2*'Precios ML'!V3438)</f>
        <v>267980</v>
      </c>
      <c r="J3438" s="22">
        <v>0</v>
      </c>
      <c r="K3438" s="27">
        <f t="shared" si="530"/>
        <v>10.4125</v>
      </c>
      <c r="L3438" s="27">
        <f t="shared" si="531"/>
        <v>10.4125</v>
      </c>
      <c r="M3438" s="26">
        <f>(INDEX(pesos!A:B,MATCH(L3438,pesos!A:A,1),2))</f>
        <v>16200</v>
      </c>
      <c r="N3438" s="26">
        <f>+R3438*'COSTOS VARIOS'!$O$1</f>
        <v>117800</v>
      </c>
      <c r="O3438" s="26">
        <f>+R3438*'COSTOS VARIOS'!$O$2</f>
        <v>2542</v>
      </c>
      <c r="P3438" s="26">
        <f>+R3438*'COSTOS VARIOS'!$O$3</f>
        <v>9300</v>
      </c>
      <c r="Q3438" s="26">
        <v>1</v>
      </c>
      <c r="R3438" s="26">
        <f t="shared" si="532"/>
        <v>620000</v>
      </c>
      <c r="S3438" s="25">
        <f t="shared" si="533"/>
        <v>1033822</v>
      </c>
      <c r="T3438" s="28">
        <f t="shared" si="534"/>
        <v>0.29606450626897085</v>
      </c>
      <c r="U3438" s="29">
        <f t="shared" si="535"/>
        <v>1339900</v>
      </c>
      <c r="V3438" s="26">
        <f>+INDEX('LISTA DE PRECIOS EKM '!A:K,MATCH('Precios ML'!B3438,'LISTA DE PRECIOS EKM '!A:A,0),8)</f>
        <v>1339900</v>
      </c>
      <c r="W3438" s="26">
        <f t="shared" si="536"/>
        <v>1339900</v>
      </c>
      <c r="X3438" s="26">
        <f t="shared" si="537"/>
        <v>0</v>
      </c>
      <c r="Y3438" s="26"/>
      <c r="Z3438" s="26">
        <f t="shared" si="538"/>
        <v>1339900</v>
      </c>
      <c r="AA3438" s="30">
        <f t="shared" si="539"/>
        <v>1.1611290322580645</v>
      </c>
    </row>
    <row r="3439" spans="1:27">
      <c r="A3439" s="20" t="s">
        <v>8055</v>
      </c>
      <c r="B3439" s="20" t="s">
        <v>8056</v>
      </c>
      <c r="C3439" s="25">
        <v>620000</v>
      </c>
      <c r="D3439" s="22">
        <v>85</v>
      </c>
      <c r="E3439" s="22">
        <v>49</v>
      </c>
      <c r="F3439" s="22">
        <v>40</v>
      </c>
      <c r="G3439" s="22">
        <v>16000</v>
      </c>
      <c r="H3439" s="22" t="s">
        <v>5088</v>
      </c>
      <c r="I3439" s="26">
        <f>+IF(H3439='COSTOS VARIOS'!$C$1,'COSTOS VARIOS'!$C$2*'Precios ML'!V3439,'COSTOS VARIOS'!$B$2*'Precios ML'!V3439)</f>
        <v>267980</v>
      </c>
      <c r="J3439" s="22">
        <v>0</v>
      </c>
      <c r="K3439" s="27">
        <f t="shared" si="530"/>
        <v>10.4125</v>
      </c>
      <c r="L3439" s="27">
        <f t="shared" si="531"/>
        <v>10.4125</v>
      </c>
      <c r="M3439" s="26">
        <f>(INDEX(pesos!A:B,MATCH(L3439,pesos!A:A,1),2))</f>
        <v>16200</v>
      </c>
      <c r="N3439" s="26">
        <f>+R3439*'COSTOS VARIOS'!$O$1</f>
        <v>117800</v>
      </c>
      <c r="O3439" s="26">
        <f>+R3439*'COSTOS VARIOS'!$O$2</f>
        <v>2542</v>
      </c>
      <c r="P3439" s="26">
        <f>+R3439*'COSTOS VARIOS'!$O$3</f>
        <v>9300</v>
      </c>
      <c r="Q3439" s="26">
        <v>1</v>
      </c>
      <c r="R3439" s="26">
        <f t="shared" si="532"/>
        <v>620000</v>
      </c>
      <c r="S3439" s="25">
        <f t="shared" si="533"/>
        <v>1033822</v>
      </c>
      <c r="T3439" s="28">
        <f t="shared" si="534"/>
        <v>0.29606450626897085</v>
      </c>
      <c r="U3439" s="29">
        <f t="shared" si="535"/>
        <v>1339900</v>
      </c>
      <c r="V3439" s="26">
        <f>+INDEX('LISTA DE PRECIOS EKM '!A:K,MATCH('Precios ML'!B3439,'LISTA DE PRECIOS EKM '!A:A,0),8)</f>
        <v>1339900</v>
      </c>
      <c r="W3439" s="26">
        <f t="shared" si="536"/>
        <v>1339900</v>
      </c>
      <c r="X3439" s="26">
        <f t="shared" si="537"/>
        <v>0</v>
      </c>
      <c r="Y3439" s="26"/>
      <c r="Z3439" s="26">
        <f t="shared" si="538"/>
        <v>1339900</v>
      </c>
      <c r="AA3439" s="30">
        <f t="shared" si="539"/>
        <v>1.1611290322580645</v>
      </c>
    </row>
    <row r="3440" spans="1:27">
      <c r="A3440" s="20" t="s">
        <v>8057</v>
      </c>
      <c r="B3440" s="20" t="s">
        <v>8058</v>
      </c>
      <c r="C3440" s="25">
        <v>270000</v>
      </c>
      <c r="D3440" s="22">
        <v>85</v>
      </c>
      <c r="E3440" s="22">
        <v>49</v>
      </c>
      <c r="F3440" s="22">
        <v>40</v>
      </c>
      <c r="G3440" s="22">
        <v>16000</v>
      </c>
      <c r="H3440" s="22" t="s">
        <v>5088</v>
      </c>
      <c r="I3440" s="26">
        <f>+IF(H3440='COSTOS VARIOS'!$C$1,'COSTOS VARIOS'!$C$2*'Precios ML'!V3440,'COSTOS VARIOS'!$B$2*'Precios ML'!V3440)</f>
        <v>107980</v>
      </c>
      <c r="J3440" s="22">
        <v>0</v>
      </c>
      <c r="K3440" s="27">
        <f t="shared" si="530"/>
        <v>10.4125</v>
      </c>
      <c r="L3440" s="27">
        <f t="shared" si="531"/>
        <v>10.4125</v>
      </c>
      <c r="M3440" s="26">
        <f>(INDEX(pesos!A:B,MATCH(L3440,pesos!A:A,1),2))</f>
        <v>16200</v>
      </c>
      <c r="N3440" s="26">
        <f>+R3440*'COSTOS VARIOS'!$O$1</f>
        <v>51300</v>
      </c>
      <c r="O3440" s="26">
        <f>+R3440*'COSTOS VARIOS'!$O$2</f>
        <v>1107</v>
      </c>
      <c r="P3440" s="26">
        <f>+R3440*'COSTOS VARIOS'!$O$3</f>
        <v>4050</v>
      </c>
      <c r="Q3440" s="26">
        <v>1</v>
      </c>
      <c r="R3440" s="26">
        <f t="shared" si="532"/>
        <v>270000</v>
      </c>
      <c r="S3440" s="25">
        <f t="shared" si="533"/>
        <v>450637</v>
      </c>
      <c r="T3440" s="28">
        <f t="shared" si="534"/>
        <v>0.19808182639241778</v>
      </c>
      <c r="U3440" s="29">
        <f t="shared" si="535"/>
        <v>539900</v>
      </c>
      <c r="V3440" s="26">
        <f>+INDEX('LISTA DE PRECIOS EKM '!A:K,MATCH('Precios ML'!B3440,'LISTA DE PRECIOS EKM '!A:A,0),8)</f>
        <v>539900</v>
      </c>
      <c r="W3440" s="26">
        <f t="shared" si="536"/>
        <v>539900</v>
      </c>
      <c r="X3440" s="26">
        <f t="shared" si="537"/>
        <v>0</v>
      </c>
      <c r="Y3440" s="26"/>
      <c r="Z3440" s="26">
        <f t="shared" si="538"/>
        <v>539900</v>
      </c>
      <c r="AA3440" s="30">
        <f t="shared" si="539"/>
        <v>0.99962962962962965</v>
      </c>
    </row>
    <row r="3441" spans="1:27">
      <c r="A3441" s="20" t="s">
        <v>8057</v>
      </c>
      <c r="B3441" s="20" t="s">
        <v>8058</v>
      </c>
      <c r="C3441" s="25">
        <v>270000</v>
      </c>
      <c r="D3441" s="22">
        <v>85</v>
      </c>
      <c r="E3441" s="22">
        <v>49</v>
      </c>
      <c r="F3441" s="22">
        <v>40</v>
      </c>
      <c r="G3441" s="22">
        <v>16000</v>
      </c>
      <c r="H3441" s="22" t="s">
        <v>5088</v>
      </c>
      <c r="I3441" s="26">
        <f>+IF(H3441='COSTOS VARIOS'!$C$1,'COSTOS VARIOS'!$C$2*'Precios ML'!V3441,'COSTOS VARIOS'!$B$2*'Precios ML'!V3441)</f>
        <v>107980</v>
      </c>
      <c r="J3441" s="22">
        <v>0</v>
      </c>
      <c r="K3441" s="27">
        <f t="shared" si="530"/>
        <v>10.4125</v>
      </c>
      <c r="L3441" s="27">
        <f t="shared" si="531"/>
        <v>10.4125</v>
      </c>
      <c r="M3441" s="26">
        <f>(INDEX(pesos!A:B,MATCH(L3441,pesos!A:A,1),2))</f>
        <v>16200</v>
      </c>
      <c r="N3441" s="26">
        <f>+R3441*'COSTOS VARIOS'!$O$1</f>
        <v>51300</v>
      </c>
      <c r="O3441" s="26">
        <f>+R3441*'COSTOS VARIOS'!$O$2</f>
        <v>1107</v>
      </c>
      <c r="P3441" s="26">
        <f>+R3441*'COSTOS VARIOS'!$O$3</f>
        <v>4050</v>
      </c>
      <c r="Q3441" s="26">
        <v>1</v>
      </c>
      <c r="R3441" s="26">
        <f t="shared" si="532"/>
        <v>270000</v>
      </c>
      <c r="S3441" s="25">
        <f t="shared" si="533"/>
        <v>450637</v>
      </c>
      <c r="T3441" s="28">
        <f t="shared" si="534"/>
        <v>0.19808182639241778</v>
      </c>
      <c r="U3441" s="29">
        <f t="shared" si="535"/>
        <v>539900</v>
      </c>
      <c r="V3441" s="26">
        <f>+INDEX('LISTA DE PRECIOS EKM '!A:K,MATCH('Precios ML'!B3441,'LISTA DE PRECIOS EKM '!A:A,0),8)</f>
        <v>539900</v>
      </c>
      <c r="W3441" s="26">
        <f t="shared" si="536"/>
        <v>539900</v>
      </c>
      <c r="X3441" s="26">
        <f t="shared" si="537"/>
        <v>0</v>
      </c>
      <c r="Y3441" s="26"/>
      <c r="Z3441" s="26">
        <f t="shared" si="538"/>
        <v>539900</v>
      </c>
      <c r="AA3441" s="30">
        <f t="shared" si="539"/>
        <v>0.99962962962962965</v>
      </c>
    </row>
    <row r="3442" spans="1:27">
      <c r="A3442" s="20" t="s">
        <v>8059</v>
      </c>
      <c r="B3442" s="20" t="s">
        <v>8060</v>
      </c>
      <c r="C3442" s="25">
        <v>377485</v>
      </c>
      <c r="D3442" s="22">
        <v>85</v>
      </c>
      <c r="E3442" s="22">
        <v>49</v>
      </c>
      <c r="F3442" s="22">
        <v>40</v>
      </c>
      <c r="G3442" s="22">
        <v>16000</v>
      </c>
      <c r="H3442" s="22" t="s">
        <v>5088</v>
      </c>
      <c r="I3442" s="26">
        <f>+IF(H3442='COSTOS VARIOS'!$C$1,'COSTOS VARIOS'!$C$2*'Precios ML'!V3442,'COSTOS VARIOS'!$B$2*'Precios ML'!V3442)</f>
        <v>163980</v>
      </c>
      <c r="J3442" s="22">
        <v>0</v>
      </c>
      <c r="K3442" s="27">
        <f t="shared" si="530"/>
        <v>10.4125</v>
      </c>
      <c r="L3442" s="27">
        <f t="shared" si="531"/>
        <v>10.4125</v>
      </c>
      <c r="M3442" s="26">
        <f>(INDEX(pesos!A:B,MATCH(L3442,pesos!A:A,1),2))</f>
        <v>16200</v>
      </c>
      <c r="N3442" s="26">
        <f>+R3442*'COSTOS VARIOS'!$O$1</f>
        <v>71722.149999999994</v>
      </c>
      <c r="O3442" s="26">
        <f>+R3442*'COSTOS VARIOS'!$O$2</f>
        <v>1547.6885000000002</v>
      </c>
      <c r="P3442" s="26">
        <f>+R3442*'COSTOS VARIOS'!$O$3</f>
        <v>5662.2749999999996</v>
      </c>
      <c r="Q3442" s="26">
        <v>1</v>
      </c>
      <c r="R3442" s="26">
        <f t="shared" si="532"/>
        <v>377485</v>
      </c>
      <c r="S3442" s="25">
        <f t="shared" si="533"/>
        <v>636597.11349999998</v>
      </c>
      <c r="T3442" s="28">
        <f t="shared" si="534"/>
        <v>0.28794174936201622</v>
      </c>
      <c r="U3442" s="29">
        <f t="shared" si="535"/>
        <v>819900</v>
      </c>
      <c r="V3442" s="26">
        <f>+INDEX('LISTA DE PRECIOS EKM '!A:K,MATCH('Precios ML'!B3442,'LISTA DE PRECIOS EKM '!A:A,0),8)</f>
        <v>819900</v>
      </c>
      <c r="W3442" s="26">
        <f t="shared" si="536"/>
        <v>819900</v>
      </c>
      <c r="X3442" s="26">
        <f t="shared" si="537"/>
        <v>0</v>
      </c>
      <c r="Y3442" s="26"/>
      <c r="Z3442" s="26">
        <f t="shared" si="538"/>
        <v>819900</v>
      </c>
      <c r="AA3442" s="30">
        <f t="shared" si="539"/>
        <v>1.1720068347086641</v>
      </c>
    </row>
    <row r="3443" spans="1:27">
      <c r="A3443" s="20" t="s">
        <v>8059</v>
      </c>
      <c r="B3443" s="20" t="s">
        <v>8060</v>
      </c>
      <c r="C3443" s="25">
        <v>377485</v>
      </c>
      <c r="D3443" s="22">
        <v>85</v>
      </c>
      <c r="E3443" s="22">
        <v>49</v>
      </c>
      <c r="F3443" s="22">
        <v>40</v>
      </c>
      <c r="G3443" s="22">
        <v>16000</v>
      </c>
      <c r="H3443" s="22" t="s">
        <v>5088</v>
      </c>
      <c r="I3443" s="26">
        <f>+IF(H3443='COSTOS VARIOS'!$C$1,'COSTOS VARIOS'!$C$2*'Precios ML'!V3443,'COSTOS VARIOS'!$B$2*'Precios ML'!V3443)</f>
        <v>163980</v>
      </c>
      <c r="J3443" s="22">
        <v>0</v>
      </c>
      <c r="K3443" s="27">
        <f t="shared" si="530"/>
        <v>10.4125</v>
      </c>
      <c r="L3443" s="27">
        <f t="shared" si="531"/>
        <v>10.4125</v>
      </c>
      <c r="M3443" s="26">
        <f>(INDEX(pesos!A:B,MATCH(L3443,pesos!A:A,1),2))</f>
        <v>16200</v>
      </c>
      <c r="N3443" s="26">
        <f>+R3443*'COSTOS VARIOS'!$O$1</f>
        <v>71722.149999999994</v>
      </c>
      <c r="O3443" s="26">
        <f>+R3443*'COSTOS VARIOS'!$O$2</f>
        <v>1547.6885000000002</v>
      </c>
      <c r="P3443" s="26">
        <f>+R3443*'COSTOS VARIOS'!$O$3</f>
        <v>5662.2749999999996</v>
      </c>
      <c r="Q3443" s="26">
        <v>1</v>
      </c>
      <c r="R3443" s="26">
        <f t="shared" si="532"/>
        <v>377485</v>
      </c>
      <c r="S3443" s="25">
        <f t="shared" si="533"/>
        <v>636597.11349999998</v>
      </c>
      <c r="T3443" s="28">
        <f t="shared" si="534"/>
        <v>0.28794174936201622</v>
      </c>
      <c r="U3443" s="29">
        <f t="shared" si="535"/>
        <v>819900</v>
      </c>
      <c r="V3443" s="26">
        <f>+INDEX('LISTA DE PRECIOS EKM '!A:K,MATCH('Precios ML'!B3443,'LISTA DE PRECIOS EKM '!A:A,0),8)</f>
        <v>819900</v>
      </c>
      <c r="W3443" s="26">
        <f t="shared" si="536"/>
        <v>819900</v>
      </c>
      <c r="X3443" s="26">
        <f t="shared" si="537"/>
        <v>0</v>
      </c>
      <c r="Y3443" s="26"/>
      <c r="Z3443" s="26">
        <f t="shared" si="538"/>
        <v>819900</v>
      </c>
      <c r="AA3443" s="30">
        <f t="shared" si="539"/>
        <v>1.1720068347086641</v>
      </c>
    </row>
    <row r="3444" spans="1:27">
      <c r="A3444" s="20" t="s">
        <v>8061</v>
      </c>
      <c r="B3444" s="20" t="s">
        <v>8062</v>
      </c>
      <c r="C3444" s="25">
        <v>140000</v>
      </c>
      <c r="D3444" s="22">
        <v>85</v>
      </c>
      <c r="E3444" s="22">
        <v>49</v>
      </c>
      <c r="F3444" s="22">
        <v>40</v>
      </c>
      <c r="G3444" s="22">
        <v>16000</v>
      </c>
      <c r="H3444" s="22" t="s">
        <v>5088</v>
      </c>
      <c r="I3444" s="26">
        <f>+IF(H3444='COSTOS VARIOS'!$C$1,'COSTOS VARIOS'!$C$2*'Precios ML'!V3444,'COSTOS VARIOS'!$B$2*'Precios ML'!V3444)</f>
        <v>51980</v>
      </c>
      <c r="J3444" s="22">
        <v>0</v>
      </c>
      <c r="K3444" s="27">
        <f t="shared" si="530"/>
        <v>10.4125</v>
      </c>
      <c r="L3444" s="27">
        <f t="shared" si="531"/>
        <v>10.4125</v>
      </c>
      <c r="M3444" s="26">
        <f>(INDEX(pesos!A:B,MATCH(L3444,pesos!A:A,1),2))</f>
        <v>16200</v>
      </c>
      <c r="N3444" s="26">
        <f>+R3444*'COSTOS VARIOS'!$O$1</f>
        <v>26600</v>
      </c>
      <c r="O3444" s="26">
        <f>+R3444*'COSTOS VARIOS'!$O$2</f>
        <v>574</v>
      </c>
      <c r="P3444" s="26">
        <f>+R3444*'COSTOS VARIOS'!$O$3</f>
        <v>2100</v>
      </c>
      <c r="Q3444" s="26">
        <v>1</v>
      </c>
      <c r="R3444" s="26">
        <f t="shared" si="532"/>
        <v>140000</v>
      </c>
      <c r="S3444" s="25">
        <f t="shared" si="533"/>
        <v>237454</v>
      </c>
      <c r="T3444" s="28">
        <f t="shared" si="534"/>
        <v>9.4527782223083223E-2</v>
      </c>
      <c r="U3444" s="29">
        <f t="shared" si="535"/>
        <v>259900</v>
      </c>
      <c r="V3444" s="26">
        <f>+INDEX('LISTA DE PRECIOS EKM '!A:K,MATCH('Precios ML'!B3444,'LISTA DE PRECIOS EKM '!A:A,0),8)</f>
        <v>259900</v>
      </c>
      <c r="W3444" s="26">
        <f t="shared" si="536"/>
        <v>259900</v>
      </c>
      <c r="X3444" s="26">
        <f t="shared" si="537"/>
        <v>0</v>
      </c>
      <c r="Y3444" s="26"/>
      <c r="Z3444" s="26">
        <f t="shared" si="538"/>
        <v>259900</v>
      </c>
      <c r="AA3444" s="30">
        <f t="shared" si="539"/>
        <v>0.85642857142857154</v>
      </c>
    </row>
    <row r="3445" spans="1:27">
      <c r="A3445" s="20" t="s">
        <v>8061</v>
      </c>
      <c r="B3445" s="20" t="s">
        <v>8062</v>
      </c>
      <c r="C3445" s="25">
        <v>140000</v>
      </c>
      <c r="D3445" s="22">
        <v>85</v>
      </c>
      <c r="E3445" s="22">
        <v>49</v>
      </c>
      <c r="F3445" s="22">
        <v>40</v>
      </c>
      <c r="G3445" s="22">
        <v>16000</v>
      </c>
      <c r="H3445" s="22" t="s">
        <v>5088</v>
      </c>
      <c r="I3445" s="26">
        <f>+IF(H3445='COSTOS VARIOS'!$C$1,'COSTOS VARIOS'!$C$2*'Precios ML'!V3445,'COSTOS VARIOS'!$B$2*'Precios ML'!V3445)</f>
        <v>51980</v>
      </c>
      <c r="J3445" s="22">
        <v>0</v>
      </c>
      <c r="K3445" s="27">
        <f t="shared" si="530"/>
        <v>10.4125</v>
      </c>
      <c r="L3445" s="27">
        <f t="shared" si="531"/>
        <v>10.4125</v>
      </c>
      <c r="M3445" s="26">
        <f>(INDEX(pesos!A:B,MATCH(L3445,pesos!A:A,1),2))</f>
        <v>16200</v>
      </c>
      <c r="N3445" s="26">
        <f>+R3445*'COSTOS VARIOS'!$O$1</f>
        <v>26600</v>
      </c>
      <c r="O3445" s="26">
        <f>+R3445*'COSTOS VARIOS'!$O$2</f>
        <v>574</v>
      </c>
      <c r="P3445" s="26">
        <f>+R3445*'COSTOS VARIOS'!$O$3</f>
        <v>2100</v>
      </c>
      <c r="Q3445" s="26">
        <v>1</v>
      </c>
      <c r="R3445" s="26">
        <f t="shared" si="532"/>
        <v>140000</v>
      </c>
      <c r="S3445" s="25">
        <f t="shared" si="533"/>
        <v>237454</v>
      </c>
      <c r="T3445" s="28">
        <f t="shared" si="534"/>
        <v>9.4527782223083223E-2</v>
      </c>
      <c r="U3445" s="29">
        <f t="shared" si="535"/>
        <v>259900</v>
      </c>
      <c r="V3445" s="26">
        <f>+INDEX('LISTA DE PRECIOS EKM '!A:K,MATCH('Precios ML'!B3445,'LISTA DE PRECIOS EKM '!A:A,0),8)</f>
        <v>259900</v>
      </c>
      <c r="W3445" s="26">
        <f t="shared" si="536"/>
        <v>259900</v>
      </c>
      <c r="X3445" s="26">
        <f t="shared" si="537"/>
        <v>0</v>
      </c>
      <c r="Y3445" s="26"/>
      <c r="Z3445" s="26">
        <f t="shared" si="538"/>
        <v>259900</v>
      </c>
      <c r="AA3445" s="30">
        <f t="shared" si="539"/>
        <v>0.85642857142857154</v>
      </c>
    </row>
    <row r="3446" spans="1:27">
      <c r="A3446" s="20" t="s">
        <v>8063</v>
      </c>
      <c r="B3446" s="20" t="s">
        <v>1707</v>
      </c>
      <c r="C3446" s="25">
        <v>139000</v>
      </c>
      <c r="D3446" s="22">
        <v>85</v>
      </c>
      <c r="E3446" s="22">
        <v>49</v>
      </c>
      <c r="F3446" s="22">
        <v>40</v>
      </c>
      <c r="G3446" s="22">
        <v>16000</v>
      </c>
      <c r="H3446" s="22" t="s">
        <v>5088</v>
      </c>
      <c r="I3446" s="26">
        <f>+IF(H3446='COSTOS VARIOS'!$C$1,'COSTOS VARIOS'!$C$2*'Precios ML'!V3446,'COSTOS VARIOS'!$B$2*'Precios ML'!V3446)</f>
        <v>53980</v>
      </c>
      <c r="J3446" s="22">
        <v>0</v>
      </c>
      <c r="K3446" s="27">
        <f t="shared" si="530"/>
        <v>10.4125</v>
      </c>
      <c r="L3446" s="27">
        <f t="shared" si="531"/>
        <v>10.4125</v>
      </c>
      <c r="M3446" s="26">
        <f>(INDEX(pesos!A:B,MATCH(L3446,pesos!A:A,1),2))</f>
        <v>16200</v>
      </c>
      <c r="N3446" s="26">
        <f>+R3446*'COSTOS VARIOS'!$O$1</f>
        <v>26410</v>
      </c>
      <c r="O3446" s="26">
        <f>+R3446*'COSTOS VARIOS'!$O$2</f>
        <v>569.90000000000009</v>
      </c>
      <c r="P3446" s="26">
        <f>+R3446*'COSTOS VARIOS'!$O$3</f>
        <v>2085</v>
      </c>
      <c r="Q3446" s="26">
        <v>1</v>
      </c>
      <c r="R3446" s="26">
        <f t="shared" si="532"/>
        <v>139000</v>
      </c>
      <c r="S3446" s="25">
        <f t="shared" si="533"/>
        <v>238244.9</v>
      </c>
      <c r="T3446" s="28">
        <f t="shared" si="534"/>
        <v>0.13286790189422737</v>
      </c>
      <c r="U3446" s="29">
        <f t="shared" si="535"/>
        <v>269900</v>
      </c>
      <c r="V3446" s="26">
        <f>+INDEX('LISTA DE PRECIOS EKM '!A:K,MATCH('Precios ML'!B3446,'LISTA DE PRECIOS EKM '!A:A,0),8)</f>
        <v>269900</v>
      </c>
      <c r="W3446" s="26">
        <f t="shared" si="536"/>
        <v>269900</v>
      </c>
      <c r="X3446" s="26">
        <f t="shared" si="537"/>
        <v>0</v>
      </c>
      <c r="Y3446" s="26"/>
      <c r="Z3446" s="26">
        <f t="shared" si="538"/>
        <v>269900</v>
      </c>
      <c r="AA3446" s="30">
        <f t="shared" si="539"/>
        <v>0.94172661870503593</v>
      </c>
    </row>
    <row r="3447" spans="1:27">
      <c r="A3447" s="20" t="s">
        <v>8063</v>
      </c>
      <c r="B3447" s="20" t="s">
        <v>1707</v>
      </c>
      <c r="C3447" s="25">
        <v>139000</v>
      </c>
      <c r="D3447" s="22">
        <v>85</v>
      </c>
      <c r="E3447" s="22">
        <v>49</v>
      </c>
      <c r="F3447" s="22">
        <v>40</v>
      </c>
      <c r="G3447" s="22">
        <v>16000</v>
      </c>
      <c r="H3447" s="22" t="s">
        <v>5088</v>
      </c>
      <c r="I3447" s="26">
        <f>+IF(H3447='COSTOS VARIOS'!$C$1,'COSTOS VARIOS'!$C$2*'Precios ML'!V3447,'COSTOS VARIOS'!$B$2*'Precios ML'!V3447)</f>
        <v>53980</v>
      </c>
      <c r="J3447" s="22">
        <v>0</v>
      </c>
      <c r="K3447" s="27">
        <f t="shared" si="530"/>
        <v>10.4125</v>
      </c>
      <c r="L3447" s="27">
        <f t="shared" si="531"/>
        <v>10.4125</v>
      </c>
      <c r="M3447" s="26">
        <f>(INDEX(pesos!A:B,MATCH(L3447,pesos!A:A,1),2))</f>
        <v>16200</v>
      </c>
      <c r="N3447" s="26">
        <f>+R3447*'COSTOS VARIOS'!$O$1</f>
        <v>26410</v>
      </c>
      <c r="O3447" s="26">
        <f>+R3447*'COSTOS VARIOS'!$O$2</f>
        <v>569.90000000000009</v>
      </c>
      <c r="P3447" s="26">
        <f>+R3447*'COSTOS VARIOS'!$O$3</f>
        <v>2085</v>
      </c>
      <c r="Q3447" s="26">
        <v>1</v>
      </c>
      <c r="R3447" s="26">
        <f t="shared" si="532"/>
        <v>139000</v>
      </c>
      <c r="S3447" s="25">
        <f t="shared" si="533"/>
        <v>238244.9</v>
      </c>
      <c r="T3447" s="28">
        <f t="shared" si="534"/>
        <v>0.13286790189422737</v>
      </c>
      <c r="U3447" s="29">
        <f t="shared" si="535"/>
        <v>269900</v>
      </c>
      <c r="V3447" s="26">
        <f>+INDEX('LISTA DE PRECIOS EKM '!A:K,MATCH('Precios ML'!B3447,'LISTA DE PRECIOS EKM '!A:A,0),8)</f>
        <v>269900</v>
      </c>
      <c r="W3447" s="26">
        <f t="shared" si="536"/>
        <v>269900</v>
      </c>
      <c r="X3447" s="26">
        <f t="shared" si="537"/>
        <v>0</v>
      </c>
      <c r="Y3447" s="26"/>
      <c r="Z3447" s="26">
        <f t="shared" si="538"/>
        <v>269900</v>
      </c>
      <c r="AA3447" s="30">
        <f t="shared" si="539"/>
        <v>0.94172661870503593</v>
      </c>
    </row>
    <row r="3448" spans="1:27">
      <c r="A3448" s="20" t="s">
        <v>8064</v>
      </c>
      <c r="B3448" s="20" t="s">
        <v>8065</v>
      </c>
      <c r="C3448" s="25">
        <v>139000</v>
      </c>
      <c r="D3448" s="22">
        <v>85</v>
      </c>
      <c r="E3448" s="22">
        <v>49</v>
      </c>
      <c r="F3448" s="22">
        <v>40</v>
      </c>
      <c r="G3448" s="22">
        <v>16000</v>
      </c>
      <c r="H3448" s="22" t="s">
        <v>5088</v>
      </c>
      <c r="I3448" s="26">
        <f>+IF(H3448='COSTOS VARIOS'!$C$1,'COSTOS VARIOS'!$C$2*'Precios ML'!V3448,'COSTOS VARIOS'!$B$2*'Precios ML'!V3448)</f>
        <v>55980</v>
      </c>
      <c r="J3448" s="22">
        <v>0</v>
      </c>
      <c r="K3448" s="27">
        <f t="shared" si="530"/>
        <v>10.4125</v>
      </c>
      <c r="L3448" s="27">
        <f t="shared" si="531"/>
        <v>10.4125</v>
      </c>
      <c r="M3448" s="26">
        <f>(INDEX(pesos!A:B,MATCH(L3448,pesos!A:A,1),2))</f>
        <v>16200</v>
      </c>
      <c r="N3448" s="26">
        <f>+R3448*'COSTOS VARIOS'!$O$1</f>
        <v>26410</v>
      </c>
      <c r="O3448" s="26">
        <f>+R3448*'COSTOS VARIOS'!$O$2</f>
        <v>569.90000000000009</v>
      </c>
      <c r="P3448" s="26">
        <f>+R3448*'COSTOS VARIOS'!$O$3</f>
        <v>2085</v>
      </c>
      <c r="Q3448" s="26">
        <v>1</v>
      </c>
      <c r="R3448" s="26">
        <f t="shared" si="532"/>
        <v>139000</v>
      </c>
      <c r="S3448" s="25">
        <f t="shared" si="533"/>
        <v>240244.9</v>
      </c>
      <c r="T3448" s="28">
        <f t="shared" si="534"/>
        <v>0.16506115218262707</v>
      </c>
      <c r="U3448" s="29">
        <f t="shared" si="535"/>
        <v>279900</v>
      </c>
      <c r="V3448" s="26">
        <f>+INDEX('LISTA DE PRECIOS EKM '!A:K,MATCH('Precios ML'!B3448,'LISTA DE PRECIOS EKM '!A:A,0),8)</f>
        <v>279900</v>
      </c>
      <c r="W3448" s="26">
        <f t="shared" si="536"/>
        <v>279900</v>
      </c>
      <c r="X3448" s="26">
        <f t="shared" si="537"/>
        <v>0</v>
      </c>
      <c r="Y3448" s="26"/>
      <c r="Z3448" s="26">
        <f t="shared" si="538"/>
        <v>279900</v>
      </c>
      <c r="AA3448" s="30">
        <f t="shared" si="539"/>
        <v>1.0136690647482016</v>
      </c>
    </row>
    <row r="3449" spans="1:27">
      <c r="A3449" s="20" t="s">
        <v>8064</v>
      </c>
      <c r="B3449" s="20" t="s">
        <v>8065</v>
      </c>
      <c r="C3449" s="25">
        <v>139000</v>
      </c>
      <c r="D3449" s="22">
        <v>85</v>
      </c>
      <c r="E3449" s="22">
        <v>49</v>
      </c>
      <c r="F3449" s="22">
        <v>40</v>
      </c>
      <c r="G3449" s="22">
        <v>16000</v>
      </c>
      <c r="H3449" s="22" t="s">
        <v>5088</v>
      </c>
      <c r="I3449" s="26">
        <f>+IF(H3449='COSTOS VARIOS'!$C$1,'COSTOS VARIOS'!$C$2*'Precios ML'!V3449,'COSTOS VARIOS'!$B$2*'Precios ML'!V3449)</f>
        <v>55980</v>
      </c>
      <c r="J3449" s="22">
        <v>0</v>
      </c>
      <c r="K3449" s="27">
        <f t="shared" si="530"/>
        <v>10.4125</v>
      </c>
      <c r="L3449" s="27">
        <f t="shared" si="531"/>
        <v>10.4125</v>
      </c>
      <c r="M3449" s="26">
        <f>(INDEX(pesos!A:B,MATCH(L3449,pesos!A:A,1),2))</f>
        <v>16200</v>
      </c>
      <c r="N3449" s="26">
        <f>+R3449*'COSTOS VARIOS'!$O$1</f>
        <v>26410</v>
      </c>
      <c r="O3449" s="26">
        <f>+R3449*'COSTOS VARIOS'!$O$2</f>
        <v>569.90000000000009</v>
      </c>
      <c r="P3449" s="26">
        <f>+R3449*'COSTOS VARIOS'!$O$3</f>
        <v>2085</v>
      </c>
      <c r="Q3449" s="26">
        <v>1</v>
      </c>
      <c r="R3449" s="26">
        <f t="shared" si="532"/>
        <v>139000</v>
      </c>
      <c r="S3449" s="25">
        <f t="shared" si="533"/>
        <v>240244.9</v>
      </c>
      <c r="T3449" s="28">
        <f t="shared" si="534"/>
        <v>0.16506115218262707</v>
      </c>
      <c r="U3449" s="29">
        <f t="shared" si="535"/>
        <v>279900</v>
      </c>
      <c r="V3449" s="26">
        <f>+INDEX('LISTA DE PRECIOS EKM '!A:K,MATCH('Precios ML'!B3449,'LISTA DE PRECIOS EKM '!A:A,0),8)</f>
        <v>279900</v>
      </c>
      <c r="W3449" s="26">
        <f t="shared" si="536"/>
        <v>279900</v>
      </c>
      <c r="X3449" s="26">
        <f t="shared" si="537"/>
        <v>0</v>
      </c>
      <c r="Y3449" s="26"/>
      <c r="Z3449" s="26">
        <f t="shared" si="538"/>
        <v>279900</v>
      </c>
      <c r="AA3449" s="30">
        <f t="shared" si="539"/>
        <v>1.0136690647482016</v>
      </c>
    </row>
    <row r="3450" spans="1:27">
      <c r="A3450" s="20" t="s">
        <v>8066</v>
      </c>
      <c r="B3450" s="20" t="s">
        <v>2249</v>
      </c>
      <c r="C3450" s="25">
        <v>489915.96638655465</v>
      </c>
      <c r="D3450" s="22">
        <v>85</v>
      </c>
      <c r="E3450" s="22">
        <v>49</v>
      </c>
      <c r="F3450" s="22">
        <v>40</v>
      </c>
      <c r="G3450" s="22">
        <v>16000</v>
      </c>
      <c r="H3450" s="22" t="s">
        <v>5088</v>
      </c>
      <c r="I3450" s="26">
        <f>+IF(H3450='COSTOS VARIOS'!$C$1,'COSTOS VARIOS'!$C$2*'Precios ML'!V3450,'COSTOS VARIOS'!$B$2*'Precios ML'!V3450)</f>
        <v>185980</v>
      </c>
      <c r="J3450" s="22">
        <v>0</v>
      </c>
      <c r="K3450" s="27">
        <f t="shared" si="530"/>
        <v>10.4125</v>
      </c>
      <c r="L3450" s="27">
        <f t="shared" si="531"/>
        <v>10.4125</v>
      </c>
      <c r="M3450" s="26">
        <f>(INDEX(pesos!A:B,MATCH(L3450,pesos!A:A,1),2))</f>
        <v>16200</v>
      </c>
      <c r="N3450" s="26">
        <f>+R3450*'COSTOS VARIOS'!$O$1</f>
        <v>93084.033613445383</v>
      </c>
      <c r="O3450" s="26">
        <f>+R3450*'COSTOS VARIOS'!$O$2</f>
        <v>2008.6554621848743</v>
      </c>
      <c r="P3450" s="26">
        <f>+R3450*'COSTOS VARIOS'!$O$3</f>
        <v>7348.7394957983197</v>
      </c>
      <c r="Q3450" s="26">
        <v>1</v>
      </c>
      <c r="R3450" s="26">
        <f t="shared" si="532"/>
        <v>489915.96638655465</v>
      </c>
      <c r="S3450" s="25">
        <f t="shared" si="533"/>
        <v>794537.39495798317</v>
      </c>
      <c r="T3450" s="28">
        <f t="shared" si="534"/>
        <v>0.17036656285910246</v>
      </c>
      <c r="U3450" s="29">
        <f t="shared" si="535"/>
        <v>929899.99999999988</v>
      </c>
      <c r="V3450" s="26">
        <f>+INDEX('LISTA DE PRECIOS EKM '!A:K,MATCH('Precios ML'!B3450,'LISTA DE PRECIOS EKM '!A:A,0),8)</f>
        <v>929900</v>
      </c>
      <c r="W3450" s="26">
        <f t="shared" si="536"/>
        <v>929900</v>
      </c>
      <c r="X3450" s="26">
        <f t="shared" si="537"/>
        <v>0</v>
      </c>
      <c r="Y3450" s="26"/>
      <c r="Z3450" s="26">
        <f t="shared" si="538"/>
        <v>929900</v>
      </c>
      <c r="AA3450" s="30">
        <f t="shared" si="539"/>
        <v>0.89808061749571166</v>
      </c>
    </row>
    <row r="3451" spans="1:27">
      <c r="A3451" s="20" t="s">
        <v>8066</v>
      </c>
      <c r="B3451" s="20" t="s">
        <v>2249</v>
      </c>
      <c r="C3451" s="25">
        <v>489915.96638655465</v>
      </c>
      <c r="D3451" s="22">
        <v>85</v>
      </c>
      <c r="E3451" s="22">
        <v>49</v>
      </c>
      <c r="F3451" s="22">
        <v>40</v>
      </c>
      <c r="G3451" s="22">
        <v>16000</v>
      </c>
      <c r="H3451" s="22" t="s">
        <v>5088</v>
      </c>
      <c r="I3451" s="26">
        <f>+IF(H3451='COSTOS VARIOS'!$C$1,'COSTOS VARIOS'!$C$2*'Precios ML'!V3451,'COSTOS VARIOS'!$B$2*'Precios ML'!V3451)</f>
        <v>185980</v>
      </c>
      <c r="J3451" s="22">
        <v>0</v>
      </c>
      <c r="K3451" s="27">
        <f t="shared" si="530"/>
        <v>10.4125</v>
      </c>
      <c r="L3451" s="27">
        <f t="shared" si="531"/>
        <v>10.4125</v>
      </c>
      <c r="M3451" s="26">
        <f>(INDEX(pesos!A:B,MATCH(L3451,pesos!A:A,1),2))</f>
        <v>16200</v>
      </c>
      <c r="N3451" s="26">
        <f>+R3451*'COSTOS VARIOS'!$O$1</f>
        <v>93084.033613445383</v>
      </c>
      <c r="O3451" s="26">
        <f>+R3451*'COSTOS VARIOS'!$O$2</f>
        <v>2008.6554621848743</v>
      </c>
      <c r="P3451" s="26">
        <f>+R3451*'COSTOS VARIOS'!$O$3</f>
        <v>7348.7394957983197</v>
      </c>
      <c r="Q3451" s="26">
        <v>1</v>
      </c>
      <c r="R3451" s="26">
        <f t="shared" si="532"/>
        <v>489915.96638655465</v>
      </c>
      <c r="S3451" s="25">
        <f t="shared" si="533"/>
        <v>794537.39495798317</v>
      </c>
      <c r="T3451" s="28">
        <f t="shared" si="534"/>
        <v>0.17036656285910246</v>
      </c>
      <c r="U3451" s="29">
        <f t="shared" si="535"/>
        <v>929899.99999999988</v>
      </c>
      <c r="V3451" s="26">
        <f>+INDEX('LISTA DE PRECIOS EKM '!A:K,MATCH('Precios ML'!B3451,'LISTA DE PRECIOS EKM '!A:A,0),8)</f>
        <v>929900</v>
      </c>
      <c r="W3451" s="26">
        <f t="shared" si="536"/>
        <v>929900</v>
      </c>
      <c r="X3451" s="26">
        <f t="shared" si="537"/>
        <v>0</v>
      </c>
      <c r="Y3451" s="26"/>
      <c r="Z3451" s="26">
        <f t="shared" si="538"/>
        <v>929900</v>
      </c>
      <c r="AA3451" s="30">
        <f t="shared" si="539"/>
        <v>0.89808061749571166</v>
      </c>
    </row>
    <row r="3452" spans="1:27">
      <c r="A3452" s="20" t="s">
        <v>8067</v>
      </c>
      <c r="B3452" s="20" t="s">
        <v>8068</v>
      </c>
      <c r="C3452" s="25">
        <v>655188</v>
      </c>
      <c r="D3452" s="22">
        <v>85</v>
      </c>
      <c r="E3452" s="22">
        <v>49</v>
      </c>
      <c r="F3452" s="22">
        <v>40</v>
      </c>
      <c r="G3452" s="22">
        <v>16000</v>
      </c>
      <c r="H3452" s="22" t="s">
        <v>5088</v>
      </c>
      <c r="I3452" s="26">
        <f>+IF(H3452='COSTOS VARIOS'!$C$1,'COSTOS VARIOS'!$C$2*'Precios ML'!V3452,'COSTOS VARIOS'!$B$2*'Precios ML'!V3452)</f>
        <v>281980</v>
      </c>
      <c r="J3452" s="22">
        <v>0</v>
      </c>
      <c r="K3452" s="27">
        <f t="shared" si="530"/>
        <v>10.4125</v>
      </c>
      <c r="L3452" s="27">
        <f t="shared" si="531"/>
        <v>10.4125</v>
      </c>
      <c r="M3452" s="26">
        <f>(INDEX(pesos!A:B,MATCH(L3452,pesos!A:A,1),2))</f>
        <v>16200</v>
      </c>
      <c r="N3452" s="26">
        <f>+R3452*'COSTOS VARIOS'!$O$1</f>
        <v>124485.72</v>
      </c>
      <c r="O3452" s="26">
        <f>+R3452*'COSTOS VARIOS'!$O$2</f>
        <v>2686.2708000000002</v>
      </c>
      <c r="P3452" s="26">
        <f>+R3452*'COSTOS VARIOS'!$O$3</f>
        <v>9827.82</v>
      </c>
      <c r="Q3452" s="26">
        <v>1</v>
      </c>
      <c r="R3452" s="26">
        <f t="shared" si="532"/>
        <v>655188</v>
      </c>
      <c r="S3452" s="25">
        <f t="shared" si="533"/>
        <v>1090367.8108000001</v>
      </c>
      <c r="T3452" s="28">
        <f t="shared" si="534"/>
        <v>0.29304991034682137</v>
      </c>
      <c r="U3452" s="29">
        <f t="shared" si="535"/>
        <v>1409900</v>
      </c>
      <c r="V3452" s="26">
        <f>+INDEX('LISTA DE PRECIOS EKM '!A:K,MATCH('Precios ML'!B3452,'LISTA DE PRECIOS EKM '!A:A,0),8)</f>
        <v>1409900</v>
      </c>
      <c r="W3452" s="26">
        <f t="shared" si="536"/>
        <v>1409900</v>
      </c>
      <c r="X3452" s="26">
        <f t="shared" si="537"/>
        <v>0</v>
      </c>
      <c r="Y3452" s="26"/>
      <c r="Z3452" s="26">
        <f t="shared" si="538"/>
        <v>1409900</v>
      </c>
      <c r="AA3452" s="30">
        <f t="shared" si="539"/>
        <v>1.151901438976294</v>
      </c>
    </row>
    <row r="3453" spans="1:27">
      <c r="A3453" s="20" t="s">
        <v>8067</v>
      </c>
      <c r="B3453" s="20" t="s">
        <v>8068</v>
      </c>
      <c r="C3453" s="25">
        <v>655188</v>
      </c>
      <c r="D3453" s="22">
        <v>85</v>
      </c>
      <c r="E3453" s="22">
        <v>49</v>
      </c>
      <c r="F3453" s="22">
        <v>40</v>
      </c>
      <c r="G3453" s="22">
        <v>16000</v>
      </c>
      <c r="H3453" s="22" t="s">
        <v>5088</v>
      </c>
      <c r="I3453" s="26">
        <f>+IF(H3453='COSTOS VARIOS'!$C$1,'COSTOS VARIOS'!$C$2*'Precios ML'!V3453,'COSTOS VARIOS'!$B$2*'Precios ML'!V3453)</f>
        <v>281980</v>
      </c>
      <c r="J3453" s="22">
        <v>0</v>
      </c>
      <c r="K3453" s="27">
        <f t="shared" si="530"/>
        <v>10.4125</v>
      </c>
      <c r="L3453" s="27">
        <f t="shared" si="531"/>
        <v>10.4125</v>
      </c>
      <c r="M3453" s="26">
        <f>(INDEX(pesos!A:B,MATCH(L3453,pesos!A:A,1),2))</f>
        <v>16200</v>
      </c>
      <c r="N3453" s="26">
        <f>+R3453*'COSTOS VARIOS'!$O$1</f>
        <v>124485.72</v>
      </c>
      <c r="O3453" s="26">
        <f>+R3453*'COSTOS VARIOS'!$O$2</f>
        <v>2686.2708000000002</v>
      </c>
      <c r="P3453" s="26">
        <f>+R3453*'COSTOS VARIOS'!$O$3</f>
        <v>9827.82</v>
      </c>
      <c r="Q3453" s="26">
        <v>1</v>
      </c>
      <c r="R3453" s="26">
        <f t="shared" si="532"/>
        <v>655188</v>
      </c>
      <c r="S3453" s="25">
        <f t="shared" si="533"/>
        <v>1090367.8108000001</v>
      </c>
      <c r="T3453" s="28">
        <f t="shared" si="534"/>
        <v>0.29304991034682137</v>
      </c>
      <c r="U3453" s="29">
        <f t="shared" si="535"/>
        <v>1409900</v>
      </c>
      <c r="V3453" s="26">
        <f>+INDEX('LISTA DE PRECIOS EKM '!A:K,MATCH('Precios ML'!B3453,'LISTA DE PRECIOS EKM '!A:A,0),8)</f>
        <v>1409900</v>
      </c>
      <c r="W3453" s="26">
        <f t="shared" si="536"/>
        <v>1409900</v>
      </c>
      <c r="X3453" s="26">
        <f t="shared" si="537"/>
        <v>0</v>
      </c>
      <c r="Y3453" s="26"/>
      <c r="Z3453" s="26">
        <f t="shared" si="538"/>
        <v>1409900</v>
      </c>
      <c r="AA3453" s="30">
        <f t="shared" si="539"/>
        <v>1.151901438976294</v>
      </c>
    </row>
    <row r="3454" spans="1:27">
      <c r="A3454" s="20" t="s">
        <v>8069</v>
      </c>
      <c r="B3454" s="20" t="s">
        <v>8070</v>
      </c>
      <c r="C3454" s="25">
        <v>426000</v>
      </c>
      <c r="D3454" s="22">
        <v>85</v>
      </c>
      <c r="E3454" s="22">
        <v>49</v>
      </c>
      <c r="F3454" s="22">
        <v>40</v>
      </c>
      <c r="G3454" s="22">
        <v>16000</v>
      </c>
      <c r="H3454" s="22" t="s">
        <v>5088</v>
      </c>
      <c r="I3454" s="26">
        <f>+IF(H3454='COSTOS VARIOS'!$C$1,'COSTOS VARIOS'!$C$2*'Precios ML'!V3454,'COSTOS VARIOS'!$B$2*'Precios ML'!V3454)</f>
        <v>191980</v>
      </c>
      <c r="J3454" s="22">
        <v>0</v>
      </c>
      <c r="K3454" s="27">
        <f t="shared" si="530"/>
        <v>10.4125</v>
      </c>
      <c r="L3454" s="27">
        <f t="shared" si="531"/>
        <v>10.4125</v>
      </c>
      <c r="M3454" s="26">
        <f>(INDEX(pesos!A:B,MATCH(L3454,pesos!A:A,1),2))</f>
        <v>16200</v>
      </c>
      <c r="N3454" s="26">
        <f>+R3454*'COSTOS VARIOS'!$O$1</f>
        <v>80940</v>
      </c>
      <c r="O3454" s="26">
        <f>+R3454*'COSTOS VARIOS'!$O$2</f>
        <v>1746.6000000000001</v>
      </c>
      <c r="P3454" s="26">
        <f>+R3454*'COSTOS VARIOS'!$O$3</f>
        <v>6390</v>
      </c>
      <c r="Q3454" s="26">
        <v>1</v>
      </c>
      <c r="R3454" s="26">
        <f t="shared" si="532"/>
        <v>426000</v>
      </c>
      <c r="S3454" s="25">
        <f t="shared" si="533"/>
        <v>723256.6</v>
      </c>
      <c r="T3454" s="28">
        <f t="shared" si="534"/>
        <v>0.32719148363112072</v>
      </c>
      <c r="U3454" s="29">
        <f t="shared" si="535"/>
        <v>959900</v>
      </c>
      <c r="V3454" s="26">
        <f>+INDEX('LISTA DE PRECIOS EKM '!A:K,MATCH('Precios ML'!B3454,'LISTA DE PRECIOS EKM '!A:A,0),8)</f>
        <v>959900</v>
      </c>
      <c r="W3454" s="26">
        <f t="shared" si="536"/>
        <v>959900</v>
      </c>
      <c r="X3454" s="26">
        <f t="shared" si="537"/>
        <v>0</v>
      </c>
      <c r="Y3454" s="26"/>
      <c r="Z3454" s="26">
        <f t="shared" si="538"/>
        <v>959900</v>
      </c>
      <c r="AA3454" s="30">
        <f t="shared" si="539"/>
        <v>1.2532863849765259</v>
      </c>
    </row>
    <row r="3455" spans="1:27">
      <c r="A3455" s="20" t="s">
        <v>8069</v>
      </c>
      <c r="B3455" s="20" t="s">
        <v>8070</v>
      </c>
      <c r="C3455" s="25">
        <v>426000</v>
      </c>
      <c r="D3455" s="22">
        <v>85</v>
      </c>
      <c r="E3455" s="22">
        <v>49</v>
      </c>
      <c r="F3455" s="22">
        <v>40</v>
      </c>
      <c r="G3455" s="22">
        <v>16000</v>
      </c>
      <c r="H3455" s="22" t="s">
        <v>5088</v>
      </c>
      <c r="I3455" s="26">
        <f>+IF(H3455='COSTOS VARIOS'!$C$1,'COSTOS VARIOS'!$C$2*'Precios ML'!V3455,'COSTOS VARIOS'!$B$2*'Precios ML'!V3455)</f>
        <v>191980</v>
      </c>
      <c r="J3455" s="22">
        <v>0</v>
      </c>
      <c r="K3455" s="27">
        <f t="shared" si="530"/>
        <v>10.4125</v>
      </c>
      <c r="L3455" s="27">
        <f t="shared" si="531"/>
        <v>10.4125</v>
      </c>
      <c r="M3455" s="26">
        <f>(INDEX(pesos!A:B,MATCH(L3455,pesos!A:A,1),2))</f>
        <v>16200</v>
      </c>
      <c r="N3455" s="26">
        <f>+R3455*'COSTOS VARIOS'!$O$1</f>
        <v>80940</v>
      </c>
      <c r="O3455" s="26">
        <f>+R3455*'COSTOS VARIOS'!$O$2</f>
        <v>1746.6000000000001</v>
      </c>
      <c r="P3455" s="26">
        <f>+R3455*'COSTOS VARIOS'!$O$3</f>
        <v>6390</v>
      </c>
      <c r="Q3455" s="26">
        <v>1</v>
      </c>
      <c r="R3455" s="26">
        <f t="shared" si="532"/>
        <v>426000</v>
      </c>
      <c r="S3455" s="25">
        <f t="shared" si="533"/>
        <v>723256.6</v>
      </c>
      <c r="T3455" s="28">
        <f t="shared" si="534"/>
        <v>0.32719148363112072</v>
      </c>
      <c r="U3455" s="29">
        <f t="shared" si="535"/>
        <v>959900</v>
      </c>
      <c r="V3455" s="26">
        <f>+INDEX('LISTA DE PRECIOS EKM '!A:K,MATCH('Precios ML'!B3455,'LISTA DE PRECIOS EKM '!A:A,0),8)</f>
        <v>959900</v>
      </c>
      <c r="W3455" s="26">
        <f t="shared" si="536"/>
        <v>959900</v>
      </c>
      <c r="X3455" s="26">
        <f t="shared" si="537"/>
        <v>0</v>
      </c>
      <c r="Y3455" s="26"/>
      <c r="Z3455" s="26">
        <f t="shared" si="538"/>
        <v>959900</v>
      </c>
      <c r="AA3455" s="30">
        <f t="shared" si="539"/>
        <v>1.2532863849765259</v>
      </c>
    </row>
    <row r="3456" spans="1:27">
      <c r="A3456" s="20" t="s">
        <v>8071</v>
      </c>
      <c r="B3456" s="20" t="s">
        <v>8072</v>
      </c>
      <c r="C3456" s="25">
        <v>489915.96638655465</v>
      </c>
      <c r="D3456" s="22">
        <v>85</v>
      </c>
      <c r="E3456" s="22">
        <v>49</v>
      </c>
      <c r="F3456" s="22">
        <v>40</v>
      </c>
      <c r="G3456" s="22">
        <v>16000</v>
      </c>
      <c r="H3456" s="22" t="s">
        <v>5088</v>
      </c>
      <c r="I3456" s="26">
        <f>+IF(H3456='COSTOS VARIOS'!$C$1,'COSTOS VARIOS'!$C$2*'Precios ML'!V3456,'COSTOS VARIOS'!$B$2*'Precios ML'!V3456)</f>
        <v>181980</v>
      </c>
      <c r="J3456" s="22">
        <v>0</v>
      </c>
      <c r="K3456" s="27">
        <f t="shared" si="530"/>
        <v>10.4125</v>
      </c>
      <c r="L3456" s="27">
        <f t="shared" si="531"/>
        <v>10.4125</v>
      </c>
      <c r="M3456" s="26">
        <f>(INDEX(pesos!A:B,MATCH(L3456,pesos!A:A,1),2))</f>
        <v>16200</v>
      </c>
      <c r="N3456" s="26">
        <f>+R3456*'COSTOS VARIOS'!$O$1</f>
        <v>93084.033613445383</v>
      </c>
      <c r="O3456" s="26">
        <f>+R3456*'COSTOS VARIOS'!$O$2</f>
        <v>2008.6554621848743</v>
      </c>
      <c r="P3456" s="26">
        <f>+R3456*'COSTOS VARIOS'!$O$3</f>
        <v>7348.7394957983197</v>
      </c>
      <c r="Q3456" s="26">
        <v>1</v>
      </c>
      <c r="R3456" s="26">
        <f t="shared" si="532"/>
        <v>489915.96638655465</v>
      </c>
      <c r="S3456" s="25">
        <f t="shared" si="533"/>
        <v>790537.39495798317</v>
      </c>
      <c r="T3456" s="28">
        <f t="shared" si="534"/>
        <v>0.15098919520228504</v>
      </c>
      <c r="U3456" s="29">
        <f t="shared" si="535"/>
        <v>909900</v>
      </c>
      <c r="V3456" s="26">
        <f>+INDEX('LISTA DE PRECIOS EKM '!A:K,MATCH('Precios ML'!B3456,'LISTA DE PRECIOS EKM '!A:A,0),8)</f>
        <v>909900</v>
      </c>
      <c r="W3456" s="26">
        <f t="shared" si="536"/>
        <v>909900</v>
      </c>
      <c r="X3456" s="26">
        <f t="shared" si="537"/>
        <v>0</v>
      </c>
      <c r="Y3456" s="26"/>
      <c r="Z3456" s="26">
        <f t="shared" si="538"/>
        <v>909900</v>
      </c>
      <c r="AA3456" s="30">
        <f t="shared" si="539"/>
        <v>0.85725728987993133</v>
      </c>
    </row>
    <row r="3457" spans="1:27">
      <c r="A3457" s="20" t="s">
        <v>8071</v>
      </c>
      <c r="B3457" s="20" t="s">
        <v>8072</v>
      </c>
      <c r="C3457" s="25">
        <v>489915.96638655465</v>
      </c>
      <c r="D3457" s="22">
        <v>85</v>
      </c>
      <c r="E3457" s="22">
        <v>49</v>
      </c>
      <c r="F3457" s="22">
        <v>40</v>
      </c>
      <c r="G3457" s="22">
        <v>16000</v>
      </c>
      <c r="H3457" s="22" t="s">
        <v>5088</v>
      </c>
      <c r="I3457" s="26">
        <f>+IF(H3457='COSTOS VARIOS'!$C$1,'COSTOS VARIOS'!$C$2*'Precios ML'!V3457,'COSTOS VARIOS'!$B$2*'Precios ML'!V3457)</f>
        <v>181980</v>
      </c>
      <c r="J3457" s="22">
        <v>0</v>
      </c>
      <c r="K3457" s="27">
        <f t="shared" si="530"/>
        <v>10.4125</v>
      </c>
      <c r="L3457" s="27">
        <f t="shared" si="531"/>
        <v>10.4125</v>
      </c>
      <c r="M3457" s="26">
        <f>(INDEX(pesos!A:B,MATCH(L3457,pesos!A:A,1),2))</f>
        <v>16200</v>
      </c>
      <c r="N3457" s="26">
        <f>+R3457*'COSTOS VARIOS'!$O$1</f>
        <v>93084.033613445383</v>
      </c>
      <c r="O3457" s="26">
        <f>+R3457*'COSTOS VARIOS'!$O$2</f>
        <v>2008.6554621848743</v>
      </c>
      <c r="P3457" s="26">
        <f>+R3457*'COSTOS VARIOS'!$O$3</f>
        <v>7348.7394957983197</v>
      </c>
      <c r="Q3457" s="26">
        <v>1</v>
      </c>
      <c r="R3457" s="26">
        <f t="shared" si="532"/>
        <v>489915.96638655465</v>
      </c>
      <c r="S3457" s="25">
        <f t="shared" si="533"/>
        <v>790537.39495798317</v>
      </c>
      <c r="T3457" s="28">
        <f t="shared" si="534"/>
        <v>0.15098919520228504</v>
      </c>
      <c r="U3457" s="29">
        <f t="shared" si="535"/>
        <v>909900</v>
      </c>
      <c r="V3457" s="26">
        <f>+INDEX('LISTA DE PRECIOS EKM '!A:K,MATCH('Precios ML'!B3457,'LISTA DE PRECIOS EKM '!A:A,0),8)</f>
        <v>909900</v>
      </c>
      <c r="W3457" s="26">
        <f t="shared" si="536"/>
        <v>909900</v>
      </c>
      <c r="X3457" s="26">
        <f t="shared" si="537"/>
        <v>0</v>
      </c>
      <c r="Y3457" s="26"/>
      <c r="Z3457" s="26">
        <f t="shared" si="538"/>
        <v>909900</v>
      </c>
      <c r="AA3457" s="30">
        <f t="shared" si="539"/>
        <v>0.85725728987993133</v>
      </c>
    </row>
    <row r="3458" spans="1:27">
      <c r="A3458" s="20" t="s">
        <v>8073</v>
      </c>
      <c r="B3458" s="20" t="s">
        <v>2674</v>
      </c>
      <c r="C3458" s="25">
        <v>489915.96638655465</v>
      </c>
      <c r="D3458" s="22">
        <v>85</v>
      </c>
      <c r="E3458" s="22">
        <v>49</v>
      </c>
      <c r="F3458" s="22">
        <v>40</v>
      </c>
      <c r="G3458" s="22">
        <v>16000</v>
      </c>
      <c r="H3458" s="22" t="s">
        <v>5088</v>
      </c>
      <c r="I3458" s="26">
        <f>+IF(H3458='COSTOS VARIOS'!$C$1,'COSTOS VARIOS'!$C$2*'Precios ML'!V3458,'COSTOS VARIOS'!$B$2*'Precios ML'!V3458)</f>
        <v>181980</v>
      </c>
      <c r="J3458" s="22">
        <v>0</v>
      </c>
      <c r="K3458" s="27">
        <f t="shared" si="530"/>
        <v>10.4125</v>
      </c>
      <c r="L3458" s="27">
        <f t="shared" si="531"/>
        <v>10.4125</v>
      </c>
      <c r="M3458" s="26">
        <f>(INDEX(pesos!A:B,MATCH(L3458,pesos!A:A,1),2))</f>
        <v>16200</v>
      </c>
      <c r="N3458" s="26">
        <f>+R3458*'COSTOS VARIOS'!$O$1</f>
        <v>93084.033613445383</v>
      </c>
      <c r="O3458" s="26">
        <f>+R3458*'COSTOS VARIOS'!$O$2</f>
        <v>2008.6554621848743</v>
      </c>
      <c r="P3458" s="26">
        <f>+R3458*'COSTOS VARIOS'!$O$3</f>
        <v>7348.7394957983197</v>
      </c>
      <c r="Q3458" s="26">
        <v>1</v>
      </c>
      <c r="R3458" s="26">
        <f t="shared" si="532"/>
        <v>489915.96638655465</v>
      </c>
      <c r="S3458" s="25">
        <f t="shared" si="533"/>
        <v>790537.39495798317</v>
      </c>
      <c r="T3458" s="28">
        <f t="shared" si="534"/>
        <v>0.15098919520228504</v>
      </c>
      <c r="U3458" s="29">
        <f t="shared" si="535"/>
        <v>909900</v>
      </c>
      <c r="V3458" s="26">
        <f>+INDEX('LISTA DE PRECIOS EKM '!A:K,MATCH('Precios ML'!B3458,'LISTA DE PRECIOS EKM '!A:A,0),8)</f>
        <v>909900</v>
      </c>
      <c r="W3458" s="26">
        <f t="shared" si="536"/>
        <v>909900</v>
      </c>
      <c r="X3458" s="26">
        <f t="shared" si="537"/>
        <v>0</v>
      </c>
      <c r="Y3458" s="26"/>
      <c r="Z3458" s="26">
        <f t="shared" si="538"/>
        <v>909900</v>
      </c>
      <c r="AA3458" s="30">
        <f t="shared" si="539"/>
        <v>0.85725728987993133</v>
      </c>
    </row>
    <row r="3459" spans="1:27">
      <c r="A3459" s="20" t="s">
        <v>8073</v>
      </c>
      <c r="B3459" s="20" t="s">
        <v>2674</v>
      </c>
      <c r="C3459" s="25">
        <v>489915.96638655465</v>
      </c>
      <c r="D3459" s="22">
        <v>85</v>
      </c>
      <c r="E3459" s="22">
        <v>49</v>
      </c>
      <c r="F3459" s="22">
        <v>40</v>
      </c>
      <c r="G3459" s="22">
        <v>16000</v>
      </c>
      <c r="H3459" s="22" t="s">
        <v>5088</v>
      </c>
      <c r="I3459" s="26">
        <f>+IF(H3459='COSTOS VARIOS'!$C$1,'COSTOS VARIOS'!$C$2*'Precios ML'!V3459,'COSTOS VARIOS'!$B$2*'Precios ML'!V3459)</f>
        <v>181980</v>
      </c>
      <c r="J3459" s="22">
        <v>0</v>
      </c>
      <c r="K3459" s="27">
        <f t="shared" si="530"/>
        <v>10.4125</v>
      </c>
      <c r="L3459" s="27">
        <f t="shared" si="531"/>
        <v>10.4125</v>
      </c>
      <c r="M3459" s="26">
        <f>(INDEX(pesos!A:B,MATCH(L3459,pesos!A:A,1),2))</f>
        <v>16200</v>
      </c>
      <c r="N3459" s="26">
        <f>+R3459*'COSTOS VARIOS'!$O$1</f>
        <v>93084.033613445383</v>
      </c>
      <c r="O3459" s="26">
        <f>+R3459*'COSTOS VARIOS'!$O$2</f>
        <v>2008.6554621848743</v>
      </c>
      <c r="P3459" s="26">
        <f>+R3459*'COSTOS VARIOS'!$O$3</f>
        <v>7348.7394957983197</v>
      </c>
      <c r="Q3459" s="26">
        <v>1</v>
      </c>
      <c r="R3459" s="26">
        <f t="shared" si="532"/>
        <v>489915.96638655465</v>
      </c>
      <c r="S3459" s="25">
        <f t="shared" si="533"/>
        <v>790537.39495798317</v>
      </c>
      <c r="T3459" s="28">
        <f t="shared" si="534"/>
        <v>0.15098919520228504</v>
      </c>
      <c r="U3459" s="29">
        <f t="shared" si="535"/>
        <v>909900</v>
      </c>
      <c r="V3459" s="26">
        <f>+INDEX('LISTA DE PRECIOS EKM '!A:K,MATCH('Precios ML'!B3459,'LISTA DE PRECIOS EKM '!A:A,0),8)</f>
        <v>909900</v>
      </c>
      <c r="W3459" s="26">
        <f t="shared" si="536"/>
        <v>909900</v>
      </c>
      <c r="X3459" s="26">
        <f t="shared" si="537"/>
        <v>0</v>
      </c>
      <c r="Y3459" s="26"/>
      <c r="Z3459" s="26">
        <f t="shared" si="538"/>
        <v>909900</v>
      </c>
      <c r="AA3459" s="30">
        <f t="shared" si="539"/>
        <v>0.85725728987993133</v>
      </c>
    </row>
    <row r="3460" spans="1:27">
      <c r="A3460" s="20" t="s">
        <v>8074</v>
      </c>
      <c r="B3460" s="20" t="s">
        <v>8075</v>
      </c>
      <c r="C3460" s="25">
        <v>489915.96638655465</v>
      </c>
      <c r="D3460" s="22">
        <v>85</v>
      </c>
      <c r="E3460" s="22">
        <v>49</v>
      </c>
      <c r="F3460" s="22">
        <v>40</v>
      </c>
      <c r="G3460" s="22">
        <v>16000</v>
      </c>
      <c r="H3460" s="22" t="s">
        <v>5088</v>
      </c>
      <c r="I3460" s="26">
        <f>+IF(H3460='COSTOS VARIOS'!$C$1,'COSTOS VARIOS'!$C$2*'Precios ML'!V3460,'COSTOS VARIOS'!$B$2*'Precios ML'!V3460)</f>
        <v>181980</v>
      </c>
      <c r="J3460" s="22">
        <v>0</v>
      </c>
      <c r="K3460" s="27">
        <f t="shared" ref="K3460:K3523" si="540">+(D3460*E3460*F3460)/G3460</f>
        <v>10.4125</v>
      </c>
      <c r="L3460" s="27">
        <f t="shared" ref="L3460:L3523" si="541">+K3460*Q3460</f>
        <v>10.4125</v>
      </c>
      <c r="M3460" s="26">
        <f>(INDEX(pesos!A:B,MATCH(L3460,pesos!A:A,1),2))</f>
        <v>16200</v>
      </c>
      <c r="N3460" s="26">
        <f>+R3460*'COSTOS VARIOS'!$O$1</f>
        <v>93084.033613445383</v>
      </c>
      <c r="O3460" s="26">
        <f>+R3460*'COSTOS VARIOS'!$O$2</f>
        <v>2008.6554621848743</v>
      </c>
      <c r="P3460" s="26">
        <f>+R3460*'COSTOS VARIOS'!$O$3</f>
        <v>7348.7394957983197</v>
      </c>
      <c r="Q3460" s="26">
        <v>1</v>
      </c>
      <c r="R3460" s="26">
        <f t="shared" ref="R3460:R3523" si="542">+C3460*Q3460</f>
        <v>489915.96638655465</v>
      </c>
      <c r="S3460" s="25">
        <f t="shared" ref="S3460:S3523" si="543">+R3460+P3460+O3460+N3460+M3460+I3460</f>
        <v>790537.39495798317</v>
      </c>
      <c r="T3460" s="28">
        <f t="shared" ref="T3460:T3523" si="544">+(V3460/S3460)-1</f>
        <v>0.15098919520228504</v>
      </c>
      <c r="U3460" s="29">
        <f t="shared" ref="U3460:U3523" si="545">+S3460*T3460+S3460</f>
        <v>909900</v>
      </c>
      <c r="V3460" s="26">
        <f>+INDEX('LISTA DE PRECIOS EKM '!A:K,MATCH('Precios ML'!B3460,'LISTA DE PRECIOS EKM '!A:A,0),8)</f>
        <v>909900</v>
      </c>
      <c r="W3460" s="26">
        <f t="shared" ref="W3460:W3523" si="546">+V3460*Q3460</f>
        <v>909900</v>
      </c>
      <c r="X3460" s="26">
        <f t="shared" ref="X3460:X3523" si="547">+W3460-U3460</f>
        <v>0</v>
      </c>
      <c r="Y3460" s="26"/>
      <c r="Z3460" s="26">
        <f t="shared" ref="Z3460:Z3523" si="548">+W3460-Y3460</f>
        <v>909900</v>
      </c>
      <c r="AA3460" s="30">
        <f t="shared" ref="AA3460:AA3523" si="549">+(Z3460/C3460)-1</f>
        <v>0.85725728987993133</v>
      </c>
    </row>
    <row r="3461" spans="1:27">
      <c r="A3461" s="20" t="s">
        <v>8074</v>
      </c>
      <c r="B3461" s="20" t="s">
        <v>8075</v>
      </c>
      <c r="C3461" s="25">
        <v>489915.96638655465</v>
      </c>
      <c r="D3461" s="22">
        <v>85</v>
      </c>
      <c r="E3461" s="22">
        <v>49</v>
      </c>
      <c r="F3461" s="22">
        <v>40</v>
      </c>
      <c r="G3461" s="22">
        <v>16000</v>
      </c>
      <c r="H3461" s="22" t="s">
        <v>5088</v>
      </c>
      <c r="I3461" s="26">
        <f>+IF(H3461='COSTOS VARIOS'!$C$1,'COSTOS VARIOS'!$C$2*'Precios ML'!V3461,'COSTOS VARIOS'!$B$2*'Precios ML'!V3461)</f>
        <v>181980</v>
      </c>
      <c r="J3461" s="22">
        <v>0</v>
      </c>
      <c r="K3461" s="27">
        <f t="shared" si="540"/>
        <v>10.4125</v>
      </c>
      <c r="L3461" s="27">
        <f t="shared" si="541"/>
        <v>10.4125</v>
      </c>
      <c r="M3461" s="26">
        <f>(INDEX(pesos!A:B,MATCH(L3461,pesos!A:A,1),2))</f>
        <v>16200</v>
      </c>
      <c r="N3461" s="26">
        <f>+R3461*'COSTOS VARIOS'!$O$1</f>
        <v>93084.033613445383</v>
      </c>
      <c r="O3461" s="26">
        <f>+R3461*'COSTOS VARIOS'!$O$2</f>
        <v>2008.6554621848743</v>
      </c>
      <c r="P3461" s="26">
        <f>+R3461*'COSTOS VARIOS'!$O$3</f>
        <v>7348.7394957983197</v>
      </c>
      <c r="Q3461" s="26">
        <v>1</v>
      </c>
      <c r="R3461" s="26">
        <f t="shared" si="542"/>
        <v>489915.96638655465</v>
      </c>
      <c r="S3461" s="25">
        <f t="shared" si="543"/>
        <v>790537.39495798317</v>
      </c>
      <c r="T3461" s="28">
        <f t="shared" si="544"/>
        <v>0.15098919520228504</v>
      </c>
      <c r="U3461" s="29">
        <f t="shared" si="545"/>
        <v>909900</v>
      </c>
      <c r="V3461" s="26">
        <f>+INDEX('LISTA DE PRECIOS EKM '!A:K,MATCH('Precios ML'!B3461,'LISTA DE PRECIOS EKM '!A:A,0),8)</f>
        <v>909900</v>
      </c>
      <c r="W3461" s="26">
        <f t="shared" si="546"/>
        <v>909900</v>
      </c>
      <c r="X3461" s="26">
        <f t="shared" si="547"/>
        <v>0</v>
      </c>
      <c r="Y3461" s="26"/>
      <c r="Z3461" s="26">
        <f t="shared" si="548"/>
        <v>909900</v>
      </c>
      <c r="AA3461" s="30">
        <f t="shared" si="549"/>
        <v>0.85725728987993133</v>
      </c>
    </row>
    <row r="3462" spans="1:27">
      <c r="A3462" s="20" t="s">
        <v>8076</v>
      </c>
      <c r="B3462" s="20" t="s">
        <v>8077</v>
      </c>
      <c r="C3462" s="25">
        <v>78000</v>
      </c>
      <c r="D3462" s="22">
        <v>85</v>
      </c>
      <c r="E3462" s="22">
        <v>49</v>
      </c>
      <c r="F3462" s="22">
        <v>40</v>
      </c>
      <c r="G3462" s="22">
        <v>16000</v>
      </c>
      <c r="H3462" s="22" t="s">
        <v>5088</v>
      </c>
      <c r="I3462" s="26">
        <f>+IF(H3462='COSTOS VARIOS'!$C$1,'COSTOS VARIOS'!$C$2*'Precios ML'!V3462,'COSTOS VARIOS'!$B$2*'Precios ML'!V3462)</f>
        <v>27980</v>
      </c>
      <c r="J3462" s="22">
        <v>0</v>
      </c>
      <c r="K3462" s="27">
        <f t="shared" si="540"/>
        <v>10.4125</v>
      </c>
      <c r="L3462" s="27">
        <f t="shared" si="541"/>
        <v>10.4125</v>
      </c>
      <c r="M3462" s="26">
        <f>(INDEX(pesos!A:B,MATCH(L3462,pesos!A:A,1),2))</f>
        <v>16200</v>
      </c>
      <c r="N3462" s="26">
        <f>+R3462*'COSTOS VARIOS'!$O$1</f>
        <v>14820</v>
      </c>
      <c r="O3462" s="26">
        <f>+R3462*'COSTOS VARIOS'!$O$2</f>
        <v>319.8</v>
      </c>
      <c r="P3462" s="26">
        <f>+R3462*'COSTOS VARIOS'!$O$3</f>
        <v>1170</v>
      </c>
      <c r="Q3462" s="26">
        <v>1</v>
      </c>
      <c r="R3462" s="26">
        <f t="shared" si="542"/>
        <v>78000</v>
      </c>
      <c r="S3462" s="25">
        <f t="shared" si="543"/>
        <v>138489.79999999999</v>
      </c>
      <c r="T3462" s="28">
        <f t="shared" si="544"/>
        <v>1.018269937569416E-2</v>
      </c>
      <c r="U3462" s="29">
        <f t="shared" si="545"/>
        <v>139900</v>
      </c>
      <c r="V3462" s="26">
        <f>+INDEX('LISTA DE PRECIOS EKM '!A:K,MATCH('Precios ML'!B3462,'LISTA DE PRECIOS EKM '!A:A,0),8)</f>
        <v>139900</v>
      </c>
      <c r="W3462" s="26">
        <f t="shared" si="546"/>
        <v>139900</v>
      </c>
      <c r="X3462" s="26">
        <f t="shared" si="547"/>
        <v>0</v>
      </c>
      <c r="Y3462" s="26"/>
      <c r="Z3462" s="26">
        <f t="shared" si="548"/>
        <v>139900</v>
      </c>
      <c r="AA3462" s="30">
        <f t="shared" si="549"/>
        <v>0.79358974358974366</v>
      </c>
    </row>
    <row r="3463" spans="1:27">
      <c r="A3463" s="20" t="s">
        <v>8076</v>
      </c>
      <c r="B3463" s="20" t="s">
        <v>8077</v>
      </c>
      <c r="C3463" s="25">
        <v>78000</v>
      </c>
      <c r="D3463" s="22">
        <v>85</v>
      </c>
      <c r="E3463" s="22">
        <v>49</v>
      </c>
      <c r="F3463" s="22">
        <v>40</v>
      </c>
      <c r="G3463" s="22">
        <v>16000</v>
      </c>
      <c r="H3463" s="22" t="s">
        <v>5088</v>
      </c>
      <c r="I3463" s="26">
        <f>+IF(H3463='COSTOS VARIOS'!$C$1,'COSTOS VARIOS'!$C$2*'Precios ML'!V3463,'COSTOS VARIOS'!$B$2*'Precios ML'!V3463)</f>
        <v>27980</v>
      </c>
      <c r="J3463" s="22">
        <v>0</v>
      </c>
      <c r="K3463" s="27">
        <f t="shared" si="540"/>
        <v>10.4125</v>
      </c>
      <c r="L3463" s="27">
        <f t="shared" si="541"/>
        <v>10.4125</v>
      </c>
      <c r="M3463" s="26">
        <f>(INDEX(pesos!A:B,MATCH(L3463,pesos!A:A,1),2))</f>
        <v>16200</v>
      </c>
      <c r="N3463" s="26">
        <f>+R3463*'COSTOS VARIOS'!$O$1</f>
        <v>14820</v>
      </c>
      <c r="O3463" s="26">
        <f>+R3463*'COSTOS VARIOS'!$O$2</f>
        <v>319.8</v>
      </c>
      <c r="P3463" s="26">
        <f>+R3463*'COSTOS VARIOS'!$O$3</f>
        <v>1170</v>
      </c>
      <c r="Q3463" s="26">
        <v>1</v>
      </c>
      <c r="R3463" s="26">
        <f t="shared" si="542"/>
        <v>78000</v>
      </c>
      <c r="S3463" s="25">
        <f t="shared" si="543"/>
        <v>138489.79999999999</v>
      </c>
      <c r="T3463" s="28">
        <f t="shared" si="544"/>
        <v>1.018269937569416E-2</v>
      </c>
      <c r="U3463" s="29">
        <f t="shared" si="545"/>
        <v>139900</v>
      </c>
      <c r="V3463" s="26">
        <f>+INDEX('LISTA DE PRECIOS EKM '!A:K,MATCH('Precios ML'!B3463,'LISTA DE PRECIOS EKM '!A:A,0),8)</f>
        <v>139900</v>
      </c>
      <c r="W3463" s="26">
        <f t="shared" si="546"/>
        <v>139900</v>
      </c>
      <c r="X3463" s="26">
        <f t="shared" si="547"/>
        <v>0</v>
      </c>
      <c r="Y3463" s="26"/>
      <c r="Z3463" s="26">
        <f t="shared" si="548"/>
        <v>139900</v>
      </c>
      <c r="AA3463" s="30">
        <f t="shared" si="549"/>
        <v>0.79358974358974366</v>
      </c>
    </row>
    <row r="3464" spans="1:27">
      <c r="A3464" s="20" t="s">
        <v>8078</v>
      </c>
      <c r="B3464" s="20" t="s">
        <v>8079</v>
      </c>
      <c r="C3464" s="25">
        <v>357844</v>
      </c>
      <c r="D3464" s="22">
        <v>85</v>
      </c>
      <c r="E3464" s="22">
        <v>49</v>
      </c>
      <c r="F3464" s="22">
        <v>40</v>
      </c>
      <c r="G3464" s="22">
        <v>16000</v>
      </c>
      <c r="H3464" s="22" t="s">
        <v>5088</v>
      </c>
      <c r="I3464" s="26">
        <f>+IF(H3464='COSTOS VARIOS'!$C$1,'COSTOS VARIOS'!$C$2*'Precios ML'!V3464,'COSTOS VARIOS'!$B$2*'Precios ML'!V3464)</f>
        <v>163980</v>
      </c>
      <c r="J3464" s="22">
        <v>0</v>
      </c>
      <c r="K3464" s="27">
        <f t="shared" si="540"/>
        <v>10.4125</v>
      </c>
      <c r="L3464" s="27">
        <f t="shared" si="541"/>
        <v>10.4125</v>
      </c>
      <c r="M3464" s="26">
        <f>(INDEX(pesos!A:B,MATCH(L3464,pesos!A:A,1),2))</f>
        <v>16200</v>
      </c>
      <c r="N3464" s="26">
        <f>+R3464*'COSTOS VARIOS'!$O$1</f>
        <v>67990.36</v>
      </c>
      <c r="O3464" s="26">
        <f>+R3464*'COSTOS VARIOS'!$O$2</f>
        <v>1467.1604000000002</v>
      </c>
      <c r="P3464" s="26">
        <f>+R3464*'COSTOS VARIOS'!$O$3</f>
        <v>5367.66</v>
      </c>
      <c r="Q3464" s="26">
        <v>1</v>
      </c>
      <c r="R3464" s="26">
        <f t="shared" si="542"/>
        <v>357844</v>
      </c>
      <c r="S3464" s="25">
        <f t="shared" si="543"/>
        <v>612849.18039999995</v>
      </c>
      <c r="T3464" s="28">
        <f t="shared" si="544"/>
        <v>0.33784954964753355</v>
      </c>
      <c r="U3464" s="29">
        <f t="shared" si="545"/>
        <v>819900</v>
      </c>
      <c r="V3464" s="26">
        <f>+INDEX('LISTA DE PRECIOS EKM '!A:K,MATCH('Precios ML'!B3464,'LISTA DE PRECIOS EKM '!A:A,0),8)</f>
        <v>819900</v>
      </c>
      <c r="W3464" s="26">
        <f t="shared" si="546"/>
        <v>819900</v>
      </c>
      <c r="X3464" s="26">
        <f t="shared" si="547"/>
        <v>0</v>
      </c>
      <c r="Y3464" s="26"/>
      <c r="Z3464" s="26">
        <f t="shared" si="548"/>
        <v>819900</v>
      </c>
      <c r="AA3464" s="30">
        <f t="shared" si="549"/>
        <v>1.2912218732184972</v>
      </c>
    </row>
    <row r="3465" spans="1:27">
      <c r="A3465" s="20" t="s">
        <v>8078</v>
      </c>
      <c r="B3465" s="20" t="s">
        <v>8079</v>
      </c>
      <c r="C3465" s="25">
        <v>357844</v>
      </c>
      <c r="D3465" s="22">
        <v>85</v>
      </c>
      <c r="E3465" s="22">
        <v>49</v>
      </c>
      <c r="F3465" s="22">
        <v>40</v>
      </c>
      <c r="G3465" s="22">
        <v>16000</v>
      </c>
      <c r="H3465" s="22" t="s">
        <v>5088</v>
      </c>
      <c r="I3465" s="26">
        <f>+IF(H3465='COSTOS VARIOS'!$C$1,'COSTOS VARIOS'!$C$2*'Precios ML'!V3465,'COSTOS VARIOS'!$B$2*'Precios ML'!V3465)</f>
        <v>163980</v>
      </c>
      <c r="J3465" s="22">
        <v>0</v>
      </c>
      <c r="K3465" s="27">
        <f t="shared" si="540"/>
        <v>10.4125</v>
      </c>
      <c r="L3465" s="27">
        <f t="shared" si="541"/>
        <v>10.4125</v>
      </c>
      <c r="M3465" s="26">
        <f>(INDEX(pesos!A:B,MATCH(L3465,pesos!A:A,1),2))</f>
        <v>16200</v>
      </c>
      <c r="N3465" s="26">
        <f>+R3465*'COSTOS VARIOS'!$O$1</f>
        <v>67990.36</v>
      </c>
      <c r="O3465" s="26">
        <f>+R3465*'COSTOS VARIOS'!$O$2</f>
        <v>1467.1604000000002</v>
      </c>
      <c r="P3465" s="26">
        <f>+R3465*'COSTOS VARIOS'!$O$3</f>
        <v>5367.66</v>
      </c>
      <c r="Q3465" s="26">
        <v>1</v>
      </c>
      <c r="R3465" s="26">
        <f t="shared" si="542"/>
        <v>357844</v>
      </c>
      <c r="S3465" s="25">
        <f t="shared" si="543"/>
        <v>612849.18039999995</v>
      </c>
      <c r="T3465" s="28">
        <f t="shared" si="544"/>
        <v>0.33784954964753355</v>
      </c>
      <c r="U3465" s="29">
        <f t="shared" si="545"/>
        <v>819900</v>
      </c>
      <c r="V3465" s="26">
        <f>+INDEX('LISTA DE PRECIOS EKM '!A:K,MATCH('Precios ML'!B3465,'LISTA DE PRECIOS EKM '!A:A,0),8)</f>
        <v>819900</v>
      </c>
      <c r="W3465" s="26">
        <f t="shared" si="546"/>
        <v>819900</v>
      </c>
      <c r="X3465" s="26">
        <f t="shared" si="547"/>
        <v>0</v>
      </c>
      <c r="Y3465" s="26"/>
      <c r="Z3465" s="26">
        <f t="shared" si="548"/>
        <v>819900</v>
      </c>
      <c r="AA3465" s="30">
        <f t="shared" si="549"/>
        <v>1.2912218732184972</v>
      </c>
    </row>
    <row r="3466" spans="1:27">
      <c r="A3466" s="20" t="s">
        <v>7569</v>
      </c>
      <c r="B3466" s="20" t="s">
        <v>7570</v>
      </c>
      <c r="C3466" s="25">
        <v>39000</v>
      </c>
      <c r="D3466" s="22">
        <v>85</v>
      </c>
      <c r="E3466" s="22">
        <v>49</v>
      </c>
      <c r="F3466" s="22">
        <v>40</v>
      </c>
      <c r="G3466" s="22">
        <v>16000</v>
      </c>
      <c r="H3466" s="22" t="s">
        <v>5088</v>
      </c>
      <c r="I3466" s="26">
        <f>+IF(H3466='COSTOS VARIOS'!$C$1,'COSTOS VARIOS'!$C$2*'Precios ML'!V3466,'COSTOS VARIOS'!$B$2*'Precios ML'!V3466)</f>
        <v>15980</v>
      </c>
      <c r="J3466" s="22">
        <v>0</v>
      </c>
      <c r="K3466" s="27">
        <f t="shared" si="540"/>
        <v>10.4125</v>
      </c>
      <c r="L3466" s="27">
        <f t="shared" si="541"/>
        <v>10.4125</v>
      </c>
      <c r="M3466" s="26">
        <f>(INDEX(pesos!A:B,MATCH(L3466,pesos!A:A,1),2))</f>
        <v>16200</v>
      </c>
      <c r="N3466" s="26">
        <f>+R3466*'COSTOS VARIOS'!$O$1</f>
        <v>7410</v>
      </c>
      <c r="O3466" s="26">
        <f>+R3466*'COSTOS VARIOS'!$O$2</f>
        <v>159.9</v>
      </c>
      <c r="P3466" s="26">
        <f>+R3466*'COSTOS VARIOS'!$O$3</f>
        <v>585</v>
      </c>
      <c r="Q3466" s="26">
        <v>1</v>
      </c>
      <c r="R3466" s="26">
        <f t="shared" si="542"/>
        <v>39000</v>
      </c>
      <c r="S3466" s="25">
        <f t="shared" si="543"/>
        <v>79334.899999999994</v>
      </c>
      <c r="T3466" s="28">
        <f t="shared" si="544"/>
        <v>7.1229685800322518E-3</v>
      </c>
      <c r="U3466" s="29">
        <f t="shared" si="545"/>
        <v>79900</v>
      </c>
      <c r="V3466" s="26">
        <f>+INDEX('LISTA DE PRECIOS EKM '!A:K,MATCH('Precios ML'!B3466,'LISTA DE PRECIOS EKM '!A:A,0),8)</f>
        <v>79900</v>
      </c>
      <c r="W3466" s="26">
        <f t="shared" si="546"/>
        <v>79900</v>
      </c>
      <c r="X3466" s="26">
        <f t="shared" si="547"/>
        <v>0</v>
      </c>
      <c r="Y3466" s="26"/>
      <c r="Z3466" s="26">
        <f t="shared" si="548"/>
        <v>79900</v>
      </c>
      <c r="AA3466" s="30">
        <f t="shared" si="549"/>
        <v>1.0487179487179485</v>
      </c>
    </row>
    <row r="3467" spans="1:27">
      <c r="A3467" s="20" t="s">
        <v>8080</v>
      </c>
      <c r="B3467" s="20" t="s">
        <v>8081</v>
      </c>
      <c r="C3467" s="25">
        <v>290000</v>
      </c>
      <c r="D3467" s="22">
        <v>85</v>
      </c>
      <c r="E3467" s="22">
        <v>49</v>
      </c>
      <c r="F3467" s="22">
        <v>40</v>
      </c>
      <c r="G3467" s="22">
        <v>16000</v>
      </c>
      <c r="H3467" s="22" t="s">
        <v>5088</v>
      </c>
      <c r="I3467" s="26">
        <f>+IF(H3467='COSTOS VARIOS'!$C$1,'COSTOS VARIOS'!$C$2*'Precios ML'!V3467,'COSTOS VARIOS'!$B$2*'Precios ML'!V3467)</f>
        <v>105980</v>
      </c>
      <c r="J3467" s="22">
        <v>0</v>
      </c>
      <c r="K3467" s="27">
        <f t="shared" si="540"/>
        <v>10.4125</v>
      </c>
      <c r="L3467" s="27">
        <f t="shared" si="541"/>
        <v>10.4125</v>
      </c>
      <c r="M3467" s="26">
        <f>(INDEX(pesos!A:B,MATCH(L3467,pesos!A:A,1),2))</f>
        <v>16200</v>
      </c>
      <c r="N3467" s="26">
        <f>+R3467*'COSTOS VARIOS'!$O$1</f>
        <v>55100</v>
      </c>
      <c r="O3467" s="26">
        <f>+R3467*'COSTOS VARIOS'!$O$2</f>
        <v>1189</v>
      </c>
      <c r="P3467" s="26">
        <f>+R3467*'COSTOS VARIOS'!$O$3</f>
        <v>4350</v>
      </c>
      <c r="Q3467" s="26">
        <v>1</v>
      </c>
      <c r="R3467" s="26">
        <f t="shared" si="542"/>
        <v>290000</v>
      </c>
      <c r="S3467" s="25">
        <f t="shared" si="543"/>
        <v>472819</v>
      </c>
      <c r="T3467" s="28">
        <f t="shared" si="544"/>
        <v>0.12072484396777616</v>
      </c>
      <c r="U3467" s="29">
        <f t="shared" si="545"/>
        <v>529900</v>
      </c>
      <c r="V3467" s="26">
        <f>+INDEX('LISTA DE PRECIOS EKM '!A:K,MATCH('Precios ML'!B3467,'LISTA DE PRECIOS EKM '!A:A,0),8)</f>
        <v>529900</v>
      </c>
      <c r="W3467" s="26">
        <f t="shared" si="546"/>
        <v>529900</v>
      </c>
      <c r="X3467" s="26">
        <f t="shared" si="547"/>
        <v>0</v>
      </c>
      <c r="Y3467" s="26"/>
      <c r="Z3467" s="26">
        <f t="shared" si="548"/>
        <v>529900</v>
      </c>
      <c r="AA3467" s="30">
        <f t="shared" si="549"/>
        <v>0.8272413793103448</v>
      </c>
    </row>
    <row r="3468" spans="1:27">
      <c r="A3468" s="20" t="s">
        <v>8080</v>
      </c>
      <c r="B3468" s="20" t="s">
        <v>8081</v>
      </c>
      <c r="C3468" s="25">
        <v>290000</v>
      </c>
      <c r="D3468" s="22">
        <v>85</v>
      </c>
      <c r="E3468" s="22">
        <v>49</v>
      </c>
      <c r="F3468" s="22">
        <v>40</v>
      </c>
      <c r="G3468" s="22">
        <v>16000</v>
      </c>
      <c r="H3468" s="22" t="s">
        <v>5088</v>
      </c>
      <c r="I3468" s="26">
        <f>+IF(H3468='COSTOS VARIOS'!$C$1,'COSTOS VARIOS'!$C$2*'Precios ML'!V3468,'COSTOS VARIOS'!$B$2*'Precios ML'!V3468)</f>
        <v>105980</v>
      </c>
      <c r="J3468" s="22">
        <v>0</v>
      </c>
      <c r="K3468" s="27">
        <f t="shared" si="540"/>
        <v>10.4125</v>
      </c>
      <c r="L3468" s="27">
        <f t="shared" si="541"/>
        <v>10.4125</v>
      </c>
      <c r="M3468" s="26">
        <f>(INDEX(pesos!A:B,MATCH(L3468,pesos!A:A,1),2))</f>
        <v>16200</v>
      </c>
      <c r="N3468" s="26">
        <f>+R3468*'COSTOS VARIOS'!$O$1</f>
        <v>55100</v>
      </c>
      <c r="O3468" s="26">
        <f>+R3468*'COSTOS VARIOS'!$O$2</f>
        <v>1189</v>
      </c>
      <c r="P3468" s="26">
        <f>+R3468*'COSTOS VARIOS'!$O$3</f>
        <v>4350</v>
      </c>
      <c r="Q3468" s="26">
        <v>1</v>
      </c>
      <c r="R3468" s="26">
        <f t="shared" si="542"/>
        <v>290000</v>
      </c>
      <c r="S3468" s="25">
        <f t="shared" si="543"/>
        <v>472819</v>
      </c>
      <c r="T3468" s="28">
        <f t="shared" si="544"/>
        <v>0.12072484396777616</v>
      </c>
      <c r="U3468" s="29">
        <f t="shared" si="545"/>
        <v>529900</v>
      </c>
      <c r="V3468" s="26">
        <f>+INDEX('LISTA DE PRECIOS EKM '!A:K,MATCH('Precios ML'!B3468,'LISTA DE PRECIOS EKM '!A:A,0),8)</f>
        <v>529900</v>
      </c>
      <c r="W3468" s="26">
        <f t="shared" si="546"/>
        <v>529900</v>
      </c>
      <c r="X3468" s="26">
        <f t="shared" si="547"/>
        <v>0</v>
      </c>
      <c r="Y3468" s="26"/>
      <c r="Z3468" s="26">
        <f t="shared" si="548"/>
        <v>529900</v>
      </c>
      <c r="AA3468" s="30">
        <f t="shared" si="549"/>
        <v>0.8272413793103448</v>
      </c>
    </row>
    <row r="3469" spans="1:27">
      <c r="A3469" s="20" t="s">
        <v>8082</v>
      </c>
      <c r="B3469" s="20" t="s">
        <v>2669</v>
      </c>
      <c r="C3469" s="25">
        <v>326041</v>
      </c>
      <c r="D3469" s="22">
        <v>85</v>
      </c>
      <c r="E3469" s="22">
        <v>49</v>
      </c>
      <c r="F3469" s="22">
        <v>40</v>
      </c>
      <c r="G3469" s="22">
        <v>16000</v>
      </c>
      <c r="H3469" s="22" t="s">
        <v>5088</v>
      </c>
      <c r="I3469" s="26">
        <f>+IF(H3469='COSTOS VARIOS'!$C$1,'COSTOS VARIOS'!$C$2*'Precios ML'!V3469,'COSTOS VARIOS'!$B$2*'Precios ML'!V3469)</f>
        <v>131980</v>
      </c>
      <c r="J3469" s="22">
        <v>0</v>
      </c>
      <c r="K3469" s="27">
        <f t="shared" si="540"/>
        <v>10.4125</v>
      </c>
      <c r="L3469" s="27">
        <f t="shared" si="541"/>
        <v>10.4125</v>
      </c>
      <c r="M3469" s="26">
        <f>(INDEX(pesos!A:B,MATCH(L3469,pesos!A:A,1),2))</f>
        <v>16200</v>
      </c>
      <c r="N3469" s="26">
        <f>+R3469*'COSTOS VARIOS'!$O$1</f>
        <v>61947.79</v>
      </c>
      <c r="O3469" s="26">
        <f>+R3469*'COSTOS VARIOS'!$O$2</f>
        <v>1336.7681</v>
      </c>
      <c r="P3469" s="26">
        <f>+R3469*'COSTOS VARIOS'!$O$3</f>
        <v>4890.6149999999998</v>
      </c>
      <c r="Q3469" s="26">
        <v>1</v>
      </c>
      <c r="R3469" s="26">
        <f t="shared" si="542"/>
        <v>326041</v>
      </c>
      <c r="S3469" s="25">
        <f t="shared" si="543"/>
        <v>542396.17310000001</v>
      </c>
      <c r="T3469" s="28">
        <f t="shared" si="544"/>
        <v>0.21663837749521897</v>
      </c>
      <c r="U3469" s="29">
        <f t="shared" si="545"/>
        <v>659900</v>
      </c>
      <c r="V3469" s="26">
        <f>+INDEX('LISTA DE PRECIOS EKM '!A:K,MATCH('Precios ML'!B3469,'LISTA DE PRECIOS EKM '!A:A,0),8)</f>
        <v>659900</v>
      </c>
      <c r="W3469" s="26">
        <f t="shared" si="546"/>
        <v>659900</v>
      </c>
      <c r="X3469" s="26">
        <f t="shared" si="547"/>
        <v>0</v>
      </c>
      <c r="Y3469" s="26"/>
      <c r="Z3469" s="26">
        <f t="shared" si="548"/>
        <v>659900</v>
      </c>
      <c r="AA3469" s="30">
        <f t="shared" si="549"/>
        <v>1.0239785793811209</v>
      </c>
    </row>
    <row r="3470" spans="1:27">
      <c r="A3470" s="20" t="s">
        <v>8082</v>
      </c>
      <c r="B3470" s="20" t="s">
        <v>2669</v>
      </c>
      <c r="C3470" s="25">
        <v>326041</v>
      </c>
      <c r="D3470" s="22">
        <v>85</v>
      </c>
      <c r="E3470" s="22">
        <v>49</v>
      </c>
      <c r="F3470" s="22">
        <v>40</v>
      </c>
      <c r="G3470" s="22">
        <v>16000</v>
      </c>
      <c r="H3470" s="22" t="s">
        <v>5088</v>
      </c>
      <c r="I3470" s="26">
        <f>+IF(H3470='COSTOS VARIOS'!$C$1,'COSTOS VARIOS'!$C$2*'Precios ML'!V3470,'COSTOS VARIOS'!$B$2*'Precios ML'!V3470)</f>
        <v>131980</v>
      </c>
      <c r="J3470" s="22">
        <v>0</v>
      </c>
      <c r="K3470" s="27">
        <f t="shared" si="540"/>
        <v>10.4125</v>
      </c>
      <c r="L3470" s="27">
        <f t="shared" si="541"/>
        <v>10.4125</v>
      </c>
      <c r="M3470" s="26">
        <f>(INDEX(pesos!A:B,MATCH(L3470,pesos!A:A,1),2))</f>
        <v>16200</v>
      </c>
      <c r="N3470" s="26">
        <f>+R3470*'COSTOS VARIOS'!$O$1</f>
        <v>61947.79</v>
      </c>
      <c r="O3470" s="26">
        <f>+R3470*'COSTOS VARIOS'!$O$2</f>
        <v>1336.7681</v>
      </c>
      <c r="P3470" s="26">
        <f>+R3470*'COSTOS VARIOS'!$O$3</f>
        <v>4890.6149999999998</v>
      </c>
      <c r="Q3470" s="26">
        <v>1</v>
      </c>
      <c r="R3470" s="26">
        <f t="shared" si="542"/>
        <v>326041</v>
      </c>
      <c r="S3470" s="25">
        <f t="shared" si="543"/>
        <v>542396.17310000001</v>
      </c>
      <c r="T3470" s="28">
        <f t="shared" si="544"/>
        <v>0.21663837749521897</v>
      </c>
      <c r="U3470" s="29">
        <f t="shared" si="545"/>
        <v>659900</v>
      </c>
      <c r="V3470" s="26">
        <f>+INDEX('LISTA DE PRECIOS EKM '!A:K,MATCH('Precios ML'!B3470,'LISTA DE PRECIOS EKM '!A:A,0),8)</f>
        <v>659900</v>
      </c>
      <c r="W3470" s="26">
        <f t="shared" si="546"/>
        <v>659900</v>
      </c>
      <c r="X3470" s="26">
        <f t="shared" si="547"/>
        <v>0</v>
      </c>
      <c r="Y3470" s="26"/>
      <c r="Z3470" s="26">
        <f t="shared" si="548"/>
        <v>659900</v>
      </c>
      <c r="AA3470" s="30">
        <f t="shared" si="549"/>
        <v>1.0239785793811209</v>
      </c>
    </row>
    <row r="3471" spans="1:27">
      <c r="A3471" s="20" t="s">
        <v>8083</v>
      </c>
      <c r="B3471" s="20" t="s">
        <v>8084</v>
      </c>
      <c r="C3471" s="25">
        <v>290000</v>
      </c>
      <c r="D3471" s="22">
        <v>85</v>
      </c>
      <c r="E3471" s="22">
        <v>49</v>
      </c>
      <c r="F3471" s="22">
        <v>40</v>
      </c>
      <c r="G3471" s="22">
        <v>16000</v>
      </c>
      <c r="H3471" s="22" t="s">
        <v>5088</v>
      </c>
      <c r="I3471" s="26">
        <f>+IF(H3471='COSTOS VARIOS'!$C$1,'COSTOS VARIOS'!$C$2*'Precios ML'!V3471,'COSTOS VARIOS'!$B$2*'Precios ML'!V3471)</f>
        <v>105980</v>
      </c>
      <c r="J3471" s="22">
        <v>0</v>
      </c>
      <c r="K3471" s="27">
        <f t="shared" si="540"/>
        <v>10.4125</v>
      </c>
      <c r="L3471" s="27">
        <f t="shared" si="541"/>
        <v>10.4125</v>
      </c>
      <c r="M3471" s="26">
        <f>(INDEX(pesos!A:B,MATCH(L3471,pesos!A:A,1),2))</f>
        <v>16200</v>
      </c>
      <c r="N3471" s="26">
        <f>+R3471*'COSTOS VARIOS'!$O$1</f>
        <v>55100</v>
      </c>
      <c r="O3471" s="26">
        <f>+R3471*'COSTOS VARIOS'!$O$2</f>
        <v>1189</v>
      </c>
      <c r="P3471" s="26">
        <f>+R3471*'COSTOS VARIOS'!$O$3</f>
        <v>4350</v>
      </c>
      <c r="Q3471" s="26">
        <v>1</v>
      </c>
      <c r="R3471" s="26">
        <f t="shared" si="542"/>
        <v>290000</v>
      </c>
      <c r="S3471" s="25">
        <f t="shared" si="543"/>
        <v>472819</v>
      </c>
      <c r="T3471" s="28">
        <f t="shared" si="544"/>
        <v>0.12072484396777616</v>
      </c>
      <c r="U3471" s="29">
        <f t="shared" si="545"/>
        <v>529900</v>
      </c>
      <c r="V3471" s="26">
        <f>+INDEX('LISTA DE PRECIOS EKM '!A:K,MATCH('Precios ML'!B3471,'LISTA DE PRECIOS EKM '!A:A,0),8)</f>
        <v>529900</v>
      </c>
      <c r="W3471" s="26">
        <f t="shared" si="546"/>
        <v>529900</v>
      </c>
      <c r="X3471" s="26">
        <f t="shared" si="547"/>
        <v>0</v>
      </c>
      <c r="Y3471" s="26"/>
      <c r="Z3471" s="26">
        <f t="shared" si="548"/>
        <v>529900</v>
      </c>
      <c r="AA3471" s="30">
        <f t="shared" si="549"/>
        <v>0.8272413793103448</v>
      </c>
    </row>
    <row r="3472" spans="1:27">
      <c r="A3472" s="20" t="s">
        <v>8083</v>
      </c>
      <c r="B3472" s="20" t="s">
        <v>8084</v>
      </c>
      <c r="C3472" s="25">
        <v>290000</v>
      </c>
      <c r="D3472" s="22">
        <v>85</v>
      </c>
      <c r="E3472" s="22">
        <v>49</v>
      </c>
      <c r="F3472" s="22">
        <v>40</v>
      </c>
      <c r="G3472" s="22">
        <v>16000</v>
      </c>
      <c r="H3472" s="22" t="s">
        <v>5088</v>
      </c>
      <c r="I3472" s="26">
        <f>+IF(H3472='COSTOS VARIOS'!$C$1,'COSTOS VARIOS'!$C$2*'Precios ML'!V3472,'COSTOS VARIOS'!$B$2*'Precios ML'!V3472)</f>
        <v>105980</v>
      </c>
      <c r="J3472" s="22">
        <v>0</v>
      </c>
      <c r="K3472" s="27">
        <f t="shared" si="540"/>
        <v>10.4125</v>
      </c>
      <c r="L3472" s="27">
        <f t="shared" si="541"/>
        <v>10.4125</v>
      </c>
      <c r="M3472" s="26">
        <f>(INDEX(pesos!A:B,MATCH(L3472,pesos!A:A,1),2))</f>
        <v>16200</v>
      </c>
      <c r="N3472" s="26">
        <f>+R3472*'COSTOS VARIOS'!$O$1</f>
        <v>55100</v>
      </c>
      <c r="O3472" s="26">
        <f>+R3472*'COSTOS VARIOS'!$O$2</f>
        <v>1189</v>
      </c>
      <c r="P3472" s="26">
        <f>+R3472*'COSTOS VARIOS'!$O$3</f>
        <v>4350</v>
      </c>
      <c r="Q3472" s="26">
        <v>1</v>
      </c>
      <c r="R3472" s="26">
        <f t="shared" si="542"/>
        <v>290000</v>
      </c>
      <c r="S3472" s="25">
        <f t="shared" si="543"/>
        <v>472819</v>
      </c>
      <c r="T3472" s="28">
        <f t="shared" si="544"/>
        <v>0.12072484396777616</v>
      </c>
      <c r="U3472" s="29">
        <f t="shared" si="545"/>
        <v>529900</v>
      </c>
      <c r="V3472" s="26">
        <f>+INDEX('LISTA DE PRECIOS EKM '!A:K,MATCH('Precios ML'!B3472,'LISTA DE PRECIOS EKM '!A:A,0),8)</f>
        <v>529900</v>
      </c>
      <c r="W3472" s="26">
        <f t="shared" si="546"/>
        <v>529900</v>
      </c>
      <c r="X3472" s="26">
        <f t="shared" si="547"/>
        <v>0</v>
      </c>
      <c r="Y3472" s="26"/>
      <c r="Z3472" s="26">
        <f t="shared" si="548"/>
        <v>529900</v>
      </c>
      <c r="AA3472" s="30">
        <f t="shared" si="549"/>
        <v>0.8272413793103448</v>
      </c>
    </row>
    <row r="3473" spans="1:27">
      <c r="A3473" s="20" t="s">
        <v>8085</v>
      </c>
      <c r="B3473" s="20" t="s">
        <v>8086</v>
      </c>
      <c r="C3473" s="25">
        <v>290000</v>
      </c>
      <c r="D3473" s="22">
        <v>85</v>
      </c>
      <c r="E3473" s="22">
        <v>49</v>
      </c>
      <c r="F3473" s="22">
        <v>40</v>
      </c>
      <c r="G3473" s="22">
        <v>16000</v>
      </c>
      <c r="H3473" s="22" t="s">
        <v>5088</v>
      </c>
      <c r="I3473" s="26">
        <f>+IF(H3473='COSTOS VARIOS'!$C$1,'COSTOS VARIOS'!$C$2*'Precios ML'!V3473,'COSTOS VARIOS'!$B$2*'Precios ML'!V3473)</f>
        <v>103980</v>
      </c>
      <c r="J3473" s="22">
        <v>0</v>
      </c>
      <c r="K3473" s="27">
        <f t="shared" si="540"/>
        <v>10.4125</v>
      </c>
      <c r="L3473" s="27">
        <f t="shared" si="541"/>
        <v>10.4125</v>
      </c>
      <c r="M3473" s="26">
        <f>(INDEX(pesos!A:B,MATCH(L3473,pesos!A:A,1),2))</f>
        <v>16200</v>
      </c>
      <c r="N3473" s="26">
        <f>+R3473*'COSTOS VARIOS'!$O$1</f>
        <v>55100</v>
      </c>
      <c r="O3473" s="26">
        <f>+R3473*'COSTOS VARIOS'!$O$2</f>
        <v>1189</v>
      </c>
      <c r="P3473" s="26">
        <f>+R3473*'COSTOS VARIOS'!$O$3</f>
        <v>4350</v>
      </c>
      <c r="Q3473" s="26">
        <v>1</v>
      </c>
      <c r="R3473" s="26">
        <f t="shared" si="542"/>
        <v>290000</v>
      </c>
      <c r="S3473" s="25">
        <f t="shared" si="543"/>
        <v>470819</v>
      </c>
      <c r="T3473" s="28">
        <f t="shared" si="544"/>
        <v>0.10424600536511908</v>
      </c>
      <c r="U3473" s="29">
        <f t="shared" si="545"/>
        <v>519900</v>
      </c>
      <c r="V3473" s="26">
        <f>+INDEX('LISTA DE PRECIOS EKM '!A:K,MATCH('Precios ML'!B3473,'LISTA DE PRECIOS EKM '!A:A,0),8)</f>
        <v>519900</v>
      </c>
      <c r="W3473" s="26">
        <f t="shared" si="546"/>
        <v>519900</v>
      </c>
      <c r="X3473" s="26">
        <f t="shared" si="547"/>
        <v>0</v>
      </c>
      <c r="Y3473" s="26"/>
      <c r="Z3473" s="26">
        <f t="shared" si="548"/>
        <v>519900</v>
      </c>
      <c r="AA3473" s="30">
        <f t="shared" si="549"/>
        <v>0.79275862068965508</v>
      </c>
    </row>
    <row r="3474" spans="1:27">
      <c r="A3474" s="20" t="s">
        <v>8085</v>
      </c>
      <c r="B3474" s="20" t="s">
        <v>8086</v>
      </c>
      <c r="C3474" s="25">
        <v>290000</v>
      </c>
      <c r="D3474" s="22">
        <v>85</v>
      </c>
      <c r="E3474" s="22">
        <v>49</v>
      </c>
      <c r="F3474" s="22">
        <v>40</v>
      </c>
      <c r="G3474" s="22">
        <v>16000</v>
      </c>
      <c r="H3474" s="22" t="s">
        <v>5088</v>
      </c>
      <c r="I3474" s="26">
        <f>+IF(H3474='COSTOS VARIOS'!$C$1,'COSTOS VARIOS'!$C$2*'Precios ML'!V3474,'COSTOS VARIOS'!$B$2*'Precios ML'!V3474)</f>
        <v>103980</v>
      </c>
      <c r="J3474" s="22">
        <v>0</v>
      </c>
      <c r="K3474" s="27">
        <f t="shared" si="540"/>
        <v>10.4125</v>
      </c>
      <c r="L3474" s="27">
        <f t="shared" si="541"/>
        <v>10.4125</v>
      </c>
      <c r="M3474" s="26">
        <f>(INDEX(pesos!A:B,MATCH(L3474,pesos!A:A,1),2))</f>
        <v>16200</v>
      </c>
      <c r="N3474" s="26">
        <f>+R3474*'COSTOS VARIOS'!$O$1</f>
        <v>55100</v>
      </c>
      <c r="O3474" s="26">
        <f>+R3474*'COSTOS VARIOS'!$O$2</f>
        <v>1189</v>
      </c>
      <c r="P3474" s="26">
        <f>+R3474*'COSTOS VARIOS'!$O$3</f>
        <v>4350</v>
      </c>
      <c r="Q3474" s="26">
        <v>1</v>
      </c>
      <c r="R3474" s="26">
        <f t="shared" si="542"/>
        <v>290000</v>
      </c>
      <c r="S3474" s="25">
        <f t="shared" si="543"/>
        <v>470819</v>
      </c>
      <c r="T3474" s="28">
        <f t="shared" si="544"/>
        <v>0.10424600536511908</v>
      </c>
      <c r="U3474" s="29">
        <f t="shared" si="545"/>
        <v>519900</v>
      </c>
      <c r="V3474" s="26">
        <f>+INDEX('LISTA DE PRECIOS EKM '!A:K,MATCH('Precios ML'!B3474,'LISTA DE PRECIOS EKM '!A:A,0),8)</f>
        <v>519900</v>
      </c>
      <c r="W3474" s="26">
        <f t="shared" si="546"/>
        <v>519900</v>
      </c>
      <c r="X3474" s="26">
        <f t="shared" si="547"/>
        <v>0</v>
      </c>
      <c r="Y3474" s="26"/>
      <c r="Z3474" s="26">
        <f t="shared" si="548"/>
        <v>519900</v>
      </c>
      <c r="AA3474" s="30">
        <f t="shared" si="549"/>
        <v>0.79275862068965508</v>
      </c>
    </row>
    <row r="3475" spans="1:27">
      <c r="A3475" s="20" t="s">
        <v>8087</v>
      </c>
      <c r="B3475" s="20" t="s">
        <v>2671</v>
      </c>
      <c r="C3475" s="25">
        <v>326041</v>
      </c>
      <c r="D3475" s="22">
        <v>85</v>
      </c>
      <c r="E3475" s="22">
        <v>49</v>
      </c>
      <c r="F3475" s="22">
        <v>40</v>
      </c>
      <c r="G3475" s="22">
        <v>16000</v>
      </c>
      <c r="H3475" s="22" t="s">
        <v>5088</v>
      </c>
      <c r="I3475" s="26">
        <f>+IF(H3475='COSTOS VARIOS'!$C$1,'COSTOS VARIOS'!$C$2*'Precios ML'!V3475,'COSTOS VARIOS'!$B$2*'Precios ML'!V3475)</f>
        <v>131980</v>
      </c>
      <c r="J3475" s="22">
        <v>0</v>
      </c>
      <c r="K3475" s="27">
        <f t="shared" si="540"/>
        <v>10.4125</v>
      </c>
      <c r="L3475" s="27">
        <f t="shared" si="541"/>
        <v>10.4125</v>
      </c>
      <c r="M3475" s="26">
        <f>(INDEX(pesos!A:B,MATCH(L3475,pesos!A:A,1),2))</f>
        <v>16200</v>
      </c>
      <c r="N3475" s="26">
        <f>+R3475*'COSTOS VARIOS'!$O$1</f>
        <v>61947.79</v>
      </c>
      <c r="O3475" s="26">
        <f>+R3475*'COSTOS VARIOS'!$O$2</f>
        <v>1336.7681</v>
      </c>
      <c r="P3475" s="26">
        <f>+R3475*'COSTOS VARIOS'!$O$3</f>
        <v>4890.6149999999998</v>
      </c>
      <c r="Q3475" s="26">
        <v>1</v>
      </c>
      <c r="R3475" s="26">
        <f t="shared" si="542"/>
        <v>326041</v>
      </c>
      <c r="S3475" s="25">
        <f t="shared" si="543"/>
        <v>542396.17310000001</v>
      </c>
      <c r="T3475" s="28">
        <f t="shared" si="544"/>
        <v>0.21663837749521897</v>
      </c>
      <c r="U3475" s="29">
        <f t="shared" si="545"/>
        <v>659900</v>
      </c>
      <c r="V3475" s="26">
        <f>+INDEX('LISTA DE PRECIOS EKM '!A:K,MATCH('Precios ML'!B3475,'LISTA DE PRECIOS EKM '!A:A,0),8)</f>
        <v>659900</v>
      </c>
      <c r="W3475" s="26">
        <f t="shared" si="546"/>
        <v>659900</v>
      </c>
      <c r="X3475" s="26">
        <f t="shared" si="547"/>
        <v>0</v>
      </c>
      <c r="Y3475" s="26"/>
      <c r="Z3475" s="26">
        <f t="shared" si="548"/>
        <v>659900</v>
      </c>
      <c r="AA3475" s="30">
        <f t="shared" si="549"/>
        <v>1.0239785793811209</v>
      </c>
    </row>
    <row r="3476" spans="1:27">
      <c r="A3476" s="20" t="s">
        <v>8087</v>
      </c>
      <c r="B3476" s="20" t="s">
        <v>2671</v>
      </c>
      <c r="C3476" s="25">
        <v>326041</v>
      </c>
      <c r="D3476" s="22">
        <v>85</v>
      </c>
      <c r="E3476" s="22">
        <v>49</v>
      </c>
      <c r="F3476" s="22">
        <v>40</v>
      </c>
      <c r="G3476" s="22">
        <v>16000</v>
      </c>
      <c r="H3476" s="22" t="s">
        <v>5088</v>
      </c>
      <c r="I3476" s="26">
        <f>+IF(H3476='COSTOS VARIOS'!$C$1,'COSTOS VARIOS'!$C$2*'Precios ML'!V3476,'COSTOS VARIOS'!$B$2*'Precios ML'!V3476)</f>
        <v>131980</v>
      </c>
      <c r="J3476" s="22">
        <v>0</v>
      </c>
      <c r="K3476" s="27">
        <f t="shared" si="540"/>
        <v>10.4125</v>
      </c>
      <c r="L3476" s="27">
        <f t="shared" si="541"/>
        <v>10.4125</v>
      </c>
      <c r="M3476" s="26">
        <f>(INDEX(pesos!A:B,MATCH(L3476,pesos!A:A,1),2))</f>
        <v>16200</v>
      </c>
      <c r="N3476" s="26">
        <f>+R3476*'COSTOS VARIOS'!$O$1</f>
        <v>61947.79</v>
      </c>
      <c r="O3476" s="26">
        <f>+R3476*'COSTOS VARIOS'!$O$2</f>
        <v>1336.7681</v>
      </c>
      <c r="P3476" s="26">
        <f>+R3476*'COSTOS VARIOS'!$O$3</f>
        <v>4890.6149999999998</v>
      </c>
      <c r="Q3476" s="26">
        <v>1</v>
      </c>
      <c r="R3476" s="26">
        <f t="shared" si="542"/>
        <v>326041</v>
      </c>
      <c r="S3476" s="25">
        <f t="shared" si="543"/>
        <v>542396.17310000001</v>
      </c>
      <c r="T3476" s="28">
        <f t="shared" si="544"/>
        <v>0.21663837749521897</v>
      </c>
      <c r="U3476" s="29">
        <f t="shared" si="545"/>
        <v>659900</v>
      </c>
      <c r="V3476" s="26">
        <f>+INDEX('LISTA DE PRECIOS EKM '!A:K,MATCH('Precios ML'!B3476,'LISTA DE PRECIOS EKM '!A:A,0),8)</f>
        <v>659900</v>
      </c>
      <c r="W3476" s="26">
        <f t="shared" si="546"/>
        <v>659900</v>
      </c>
      <c r="X3476" s="26">
        <f t="shared" si="547"/>
        <v>0</v>
      </c>
      <c r="Y3476" s="26"/>
      <c r="Z3476" s="26">
        <f t="shared" si="548"/>
        <v>659900</v>
      </c>
      <c r="AA3476" s="30">
        <f t="shared" si="549"/>
        <v>1.0239785793811209</v>
      </c>
    </row>
    <row r="3477" spans="1:27">
      <c r="A3477" s="20" t="s">
        <v>8088</v>
      </c>
      <c r="B3477" s="20" t="s">
        <v>8089</v>
      </c>
      <c r="C3477" s="25">
        <v>171000</v>
      </c>
      <c r="D3477" s="22">
        <v>85</v>
      </c>
      <c r="E3477" s="22">
        <v>49</v>
      </c>
      <c r="F3477" s="22">
        <v>40</v>
      </c>
      <c r="G3477" s="22">
        <v>16000</v>
      </c>
      <c r="H3477" s="22" t="s">
        <v>5088</v>
      </c>
      <c r="I3477" s="26">
        <f>+IF(H3477='COSTOS VARIOS'!$C$1,'COSTOS VARIOS'!$C$2*'Precios ML'!V3477,'COSTOS VARIOS'!$B$2*'Precios ML'!V3477)</f>
        <v>77980</v>
      </c>
      <c r="J3477" s="22">
        <v>0</v>
      </c>
      <c r="K3477" s="27">
        <f t="shared" si="540"/>
        <v>10.4125</v>
      </c>
      <c r="L3477" s="27">
        <f t="shared" si="541"/>
        <v>10.4125</v>
      </c>
      <c r="M3477" s="26">
        <f>(INDEX(pesos!A:B,MATCH(L3477,pesos!A:A,1),2))</f>
        <v>16200</v>
      </c>
      <c r="N3477" s="26">
        <f>+R3477*'COSTOS VARIOS'!$O$1</f>
        <v>32490</v>
      </c>
      <c r="O3477" s="26">
        <f>+R3477*'COSTOS VARIOS'!$O$2</f>
        <v>701.1</v>
      </c>
      <c r="P3477" s="26">
        <f>+R3477*'COSTOS VARIOS'!$O$3</f>
        <v>2565</v>
      </c>
      <c r="Q3477" s="26">
        <v>1</v>
      </c>
      <c r="R3477" s="26">
        <f t="shared" si="542"/>
        <v>171000</v>
      </c>
      <c r="S3477" s="25">
        <f t="shared" si="543"/>
        <v>300936.09999999998</v>
      </c>
      <c r="T3477" s="28">
        <f t="shared" si="544"/>
        <v>0.2956238882606641</v>
      </c>
      <c r="U3477" s="29">
        <f t="shared" si="545"/>
        <v>389900</v>
      </c>
      <c r="V3477" s="26">
        <f>+INDEX('LISTA DE PRECIOS EKM '!A:K,MATCH('Precios ML'!B3477,'LISTA DE PRECIOS EKM '!A:A,0),8)</f>
        <v>389900</v>
      </c>
      <c r="W3477" s="26">
        <f t="shared" si="546"/>
        <v>389900</v>
      </c>
      <c r="X3477" s="26">
        <f t="shared" si="547"/>
        <v>0</v>
      </c>
      <c r="Y3477" s="26"/>
      <c r="Z3477" s="26">
        <f t="shared" si="548"/>
        <v>389900</v>
      </c>
      <c r="AA3477" s="30">
        <f t="shared" si="549"/>
        <v>1.2801169590643275</v>
      </c>
    </row>
    <row r="3478" spans="1:27">
      <c r="A3478" s="20" t="s">
        <v>8088</v>
      </c>
      <c r="B3478" s="20" t="s">
        <v>8089</v>
      </c>
      <c r="C3478" s="25">
        <v>171000</v>
      </c>
      <c r="D3478" s="22">
        <v>85</v>
      </c>
      <c r="E3478" s="22">
        <v>49</v>
      </c>
      <c r="F3478" s="22">
        <v>40</v>
      </c>
      <c r="G3478" s="22">
        <v>16000</v>
      </c>
      <c r="H3478" s="22" t="s">
        <v>5088</v>
      </c>
      <c r="I3478" s="26">
        <f>+IF(H3478='COSTOS VARIOS'!$C$1,'COSTOS VARIOS'!$C$2*'Precios ML'!V3478,'COSTOS VARIOS'!$B$2*'Precios ML'!V3478)</f>
        <v>77980</v>
      </c>
      <c r="J3478" s="22">
        <v>0</v>
      </c>
      <c r="K3478" s="27">
        <f t="shared" si="540"/>
        <v>10.4125</v>
      </c>
      <c r="L3478" s="27">
        <f t="shared" si="541"/>
        <v>10.4125</v>
      </c>
      <c r="M3478" s="26">
        <f>(INDEX(pesos!A:B,MATCH(L3478,pesos!A:A,1),2))</f>
        <v>16200</v>
      </c>
      <c r="N3478" s="26">
        <f>+R3478*'COSTOS VARIOS'!$O$1</f>
        <v>32490</v>
      </c>
      <c r="O3478" s="26">
        <f>+R3478*'COSTOS VARIOS'!$O$2</f>
        <v>701.1</v>
      </c>
      <c r="P3478" s="26">
        <f>+R3478*'COSTOS VARIOS'!$O$3</f>
        <v>2565</v>
      </c>
      <c r="Q3478" s="26">
        <v>1</v>
      </c>
      <c r="R3478" s="26">
        <f t="shared" si="542"/>
        <v>171000</v>
      </c>
      <c r="S3478" s="25">
        <f t="shared" si="543"/>
        <v>300936.09999999998</v>
      </c>
      <c r="T3478" s="28">
        <f t="shared" si="544"/>
        <v>0.2956238882606641</v>
      </c>
      <c r="U3478" s="29">
        <f t="shared" si="545"/>
        <v>389900</v>
      </c>
      <c r="V3478" s="26">
        <f>+INDEX('LISTA DE PRECIOS EKM '!A:K,MATCH('Precios ML'!B3478,'LISTA DE PRECIOS EKM '!A:A,0),8)</f>
        <v>389900</v>
      </c>
      <c r="W3478" s="26">
        <f t="shared" si="546"/>
        <v>389900</v>
      </c>
      <c r="X3478" s="26">
        <f t="shared" si="547"/>
        <v>0</v>
      </c>
      <c r="Y3478" s="26"/>
      <c r="Z3478" s="26">
        <f t="shared" si="548"/>
        <v>389900</v>
      </c>
      <c r="AA3478" s="30">
        <f t="shared" si="549"/>
        <v>1.2801169590643275</v>
      </c>
    </row>
    <row r="3479" spans="1:27">
      <c r="A3479" s="20" t="s">
        <v>8090</v>
      </c>
      <c r="B3479" s="20" t="s">
        <v>8091</v>
      </c>
      <c r="C3479" s="25">
        <v>149424.12</v>
      </c>
      <c r="D3479" s="22">
        <v>85</v>
      </c>
      <c r="E3479" s="22">
        <v>49</v>
      </c>
      <c r="F3479" s="22">
        <v>40</v>
      </c>
      <c r="G3479" s="22">
        <v>16000</v>
      </c>
      <c r="H3479" s="22" t="s">
        <v>5088</v>
      </c>
      <c r="I3479" s="26">
        <f>+IF(H3479='COSTOS VARIOS'!$C$1,'COSTOS VARIOS'!$C$2*'Precios ML'!V3479,'COSTOS VARIOS'!$B$2*'Precios ML'!V3479)</f>
        <v>61980</v>
      </c>
      <c r="J3479" s="22">
        <v>0</v>
      </c>
      <c r="K3479" s="27">
        <f t="shared" si="540"/>
        <v>10.4125</v>
      </c>
      <c r="L3479" s="27">
        <f t="shared" si="541"/>
        <v>10.4125</v>
      </c>
      <c r="M3479" s="26">
        <f>(INDEX(pesos!A:B,MATCH(L3479,pesos!A:A,1),2))</f>
        <v>16200</v>
      </c>
      <c r="N3479" s="26">
        <f>+R3479*'COSTOS VARIOS'!$O$1</f>
        <v>28390.5828</v>
      </c>
      <c r="O3479" s="26">
        <f>+R3479*'COSTOS VARIOS'!$O$2</f>
        <v>612.63889200000006</v>
      </c>
      <c r="P3479" s="26">
        <f>+R3479*'COSTOS VARIOS'!$O$3</f>
        <v>2241.3617999999997</v>
      </c>
      <c r="Q3479" s="26">
        <v>1</v>
      </c>
      <c r="R3479" s="26">
        <f t="shared" si="542"/>
        <v>149424.12</v>
      </c>
      <c r="S3479" s="25">
        <f t="shared" si="543"/>
        <v>258848.703492</v>
      </c>
      <c r="T3479" s="28">
        <f t="shared" si="544"/>
        <v>0.19722446285916129</v>
      </c>
      <c r="U3479" s="29">
        <f t="shared" si="545"/>
        <v>309900</v>
      </c>
      <c r="V3479" s="26">
        <f>+INDEX('LISTA DE PRECIOS EKM '!A:K,MATCH('Precios ML'!B3479,'LISTA DE PRECIOS EKM '!A:A,0),8)</f>
        <v>309900</v>
      </c>
      <c r="W3479" s="26">
        <f t="shared" si="546"/>
        <v>309900</v>
      </c>
      <c r="X3479" s="26">
        <f t="shared" si="547"/>
        <v>0</v>
      </c>
      <c r="Y3479" s="26"/>
      <c r="Z3479" s="26">
        <f t="shared" si="548"/>
        <v>309900</v>
      </c>
      <c r="AA3479" s="30">
        <f t="shared" si="549"/>
        <v>1.0739623562782232</v>
      </c>
    </row>
    <row r="3480" spans="1:27">
      <c r="A3480" s="20" t="s">
        <v>8090</v>
      </c>
      <c r="B3480" s="20" t="s">
        <v>8091</v>
      </c>
      <c r="C3480" s="25">
        <v>149424.12</v>
      </c>
      <c r="D3480" s="22">
        <v>85</v>
      </c>
      <c r="E3480" s="22">
        <v>49</v>
      </c>
      <c r="F3480" s="22">
        <v>40</v>
      </c>
      <c r="G3480" s="22">
        <v>16000</v>
      </c>
      <c r="H3480" s="22" t="s">
        <v>5088</v>
      </c>
      <c r="I3480" s="26">
        <f>+IF(H3480='COSTOS VARIOS'!$C$1,'COSTOS VARIOS'!$C$2*'Precios ML'!V3480,'COSTOS VARIOS'!$B$2*'Precios ML'!V3480)</f>
        <v>61980</v>
      </c>
      <c r="J3480" s="22">
        <v>0</v>
      </c>
      <c r="K3480" s="27">
        <f t="shared" si="540"/>
        <v>10.4125</v>
      </c>
      <c r="L3480" s="27">
        <f t="shared" si="541"/>
        <v>10.4125</v>
      </c>
      <c r="M3480" s="26">
        <f>(INDEX(pesos!A:B,MATCH(L3480,pesos!A:A,1),2))</f>
        <v>16200</v>
      </c>
      <c r="N3480" s="26">
        <f>+R3480*'COSTOS VARIOS'!$O$1</f>
        <v>28390.5828</v>
      </c>
      <c r="O3480" s="26">
        <f>+R3480*'COSTOS VARIOS'!$O$2</f>
        <v>612.63889200000006</v>
      </c>
      <c r="P3480" s="26">
        <f>+R3480*'COSTOS VARIOS'!$O$3</f>
        <v>2241.3617999999997</v>
      </c>
      <c r="Q3480" s="26">
        <v>1</v>
      </c>
      <c r="R3480" s="26">
        <f t="shared" si="542"/>
        <v>149424.12</v>
      </c>
      <c r="S3480" s="25">
        <f t="shared" si="543"/>
        <v>258848.703492</v>
      </c>
      <c r="T3480" s="28">
        <f t="shared" si="544"/>
        <v>0.19722446285916129</v>
      </c>
      <c r="U3480" s="29">
        <f t="shared" si="545"/>
        <v>309900</v>
      </c>
      <c r="V3480" s="26">
        <f>+INDEX('LISTA DE PRECIOS EKM '!A:K,MATCH('Precios ML'!B3480,'LISTA DE PRECIOS EKM '!A:A,0),8)</f>
        <v>309900</v>
      </c>
      <c r="W3480" s="26">
        <f t="shared" si="546"/>
        <v>309900</v>
      </c>
      <c r="X3480" s="26">
        <f t="shared" si="547"/>
        <v>0</v>
      </c>
      <c r="Y3480" s="26"/>
      <c r="Z3480" s="26">
        <f t="shared" si="548"/>
        <v>309900</v>
      </c>
      <c r="AA3480" s="30">
        <f t="shared" si="549"/>
        <v>1.0739623562782232</v>
      </c>
    </row>
    <row r="3481" spans="1:27">
      <c r="A3481" s="20" t="s">
        <v>8092</v>
      </c>
      <c r="B3481" s="20" t="s">
        <v>8093</v>
      </c>
      <c r="C3481" s="25">
        <v>271180</v>
      </c>
      <c r="D3481" s="22">
        <v>85</v>
      </c>
      <c r="E3481" s="22">
        <v>49</v>
      </c>
      <c r="F3481" s="22">
        <v>40</v>
      </c>
      <c r="G3481" s="22">
        <v>16000</v>
      </c>
      <c r="H3481" s="22" t="s">
        <v>5088</v>
      </c>
      <c r="I3481" s="26">
        <f>+IF(H3481='COSTOS VARIOS'!$C$1,'COSTOS VARIOS'!$C$2*'Precios ML'!V3481,'COSTOS VARIOS'!$B$2*'Precios ML'!V3481)</f>
        <v>117980</v>
      </c>
      <c r="J3481" s="22">
        <v>0</v>
      </c>
      <c r="K3481" s="27">
        <f t="shared" si="540"/>
        <v>10.4125</v>
      </c>
      <c r="L3481" s="27">
        <f t="shared" si="541"/>
        <v>10.4125</v>
      </c>
      <c r="M3481" s="26">
        <f>(INDEX(pesos!A:B,MATCH(L3481,pesos!A:A,1),2))</f>
        <v>16200</v>
      </c>
      <c r="N3481" s="26">
        <f>+R3481*'COSTOS VARIOS'!$O$1</f>
        <v>51524.2</v>
      </c>
      <c r="O3481" s="26">
        <f>+R3481*'COSTOS VARIOS'!$O$2</f>
        <v>1111.8380000000002</v>
      </c>
      <c r="P3481" s="26">
        <f>+R3481*'COSTOS VARIOS'!$O$3</f>
        <v>4067.7</v>
      </c>
      <c r="Q3481" s="26">
        <v>1</v>
      </c>
      <c r="R3481" s="26">
        <f t="shared" si="542"/>
        <v>271180</v>
      </c>
      <c r="S3481" s="25">
        <f t="shared" si="543"/>
        <v>462063.73800000001</v>
      </c>
      <c r="T3481" s="28">
        <f t="shared" si="544"/>
        <v>0.27666369698978621</v>
      </c>
      <c r="U3481" s="29">
        <f t="shared" si="545"/>
        <v>589900</v>
      </c>
      <c r="V3481" s="26">
        <f>+INDEX('LISTA DE PRECIOS EKM '!A:K,MATCH('Precios ML'!B3481,'LISTA DE PRECIOS EKM '!A:A,0),8)</f>
        <v>589900</v>
      </c>
      <c r="W3481" s="26">
        <f t="shared" si="546"/>
        <v>589900</v>
      </c>
      <c r="X3481" s="26">
        <f t="shared" si="547"/>
        <v>0</v>
      </c>
      <c r="Y3481" s="26"/>
      <c r="Z3481" s="26">
        <f t="shared" si="548"/>
        <v>589900</v>
      </c>
      <c r="AA3481" s="30">
        <f t="shared" si="549"/>
        <v>1.1753079135629472</v>
      </c>
    </row>
    <row r="3482" spans="1:27">
      <c r="A3482" s="20" t="s">
        <v>8092</v>
      </c>
      <c r="B3482" s="20" t="s">
        <v>8093</v>
      </c>
      <c r="C3482" s="25">
        <v>271180</v>
      </c>
      <c r="D3482" s="22">
        <v>85</v>
      </c>
      <c r="E3482" s="22">
        <v>49</v>
      </c>
      <c r="F3482" s="22">
        <v>40</v>
      </c>
      <c r="G3482" s="22">
        <v>16000</v>
      </c>
      <c r="H3482" s="22" t="s">
        <v>5088</v>
      </c>
      <c r="I3482" s="26">
        <f>+IF(H3482='COSTOS VARIOS'!$C$1,'COSTOS VARIOS'!$C$2*'Precios ML'!V3482,'COSTOS VARIOS'!$B$2*'Precios ML'!V3482)</f>
        <v>117980</v>
      </c>
      <c r="J3482" s="22">
        <v>0</v>
      </c>
      <c r="K3482" s="27">
        <f t="shared" si="540"/>
        <v>10.4125</v>
      </c>
      <c r="L3482" s="27">
        <f t="shared" si="541"/>
        <v>10.4125</v>
      </c>
      <c r="M3482" s="26">
        <f>(INDEX(pesos!A:B,MATCH(L3482,pesos!A:A,1),2))</f>
        <v>16200</v>
      </c>
      <c r="N3482" s="26">
        <f>+R3482*'COSTOS VARIOS'!$O$1</f>
        <v>51524.2</v>
      </c>
      <c r="O3482" s="26">
        <f>+R3482*'COSTOS VARIOS'!$O$2</f>
        <v>1111.8380000000002</v>
      </c>
      <c r="P3482" s="26">
        <f>+R3482*'COSTOS VARIOS'!$O$3</f>
        <v>4067.7</v>
      </c>
      <c r="Q3482" s="26">
        <v>1</v>
      </c>
      <c r="R3482" s="26">
        <f t="shared" si="542"/>
        <v>271180</v>
      </c>
      <c r="S3482" s="25">
        <f t="shared" si="543"/>
        <v>462063.73800000001</v>
      </c>
      <c r="T3482" s="28">
        <f t="shared" si="544"/>
        <v>0.27666369698978621</v>
      </c>
      <c r="U3482" s="29">
        <f t="shared" si="545"/>
        <v>589900</v>
      </c>
      <c r="V3482" s="26">
        <f>+INDEX('LISTA DE PRECIOS EKM '!A:K,MATCH('Precios ML'!B3482,'LISTA DE PRECIOS EKM '!A:A,0),8)</f>
        <v>589900</v>
      </c>
      <c r="W3482" s="26">
        <f t="shared" si="546"/>
        <v>589900</v>
      </c>
      <c r="X3482" s="26">
        <f t="shared" si="547"/>
        <v>0</v>
      </c>
      <c r="Y3482" s="26"/>
      <c r="Z3482" s="26">
        <f t="shared" si="548"/>
        <v>589900</v>
      </c>
      <c r="AA3482" s="30">
        <f t="shared" si="549"/>
        <v>1.1753079135629472</v>
      </c>
    </row>
    <row r="3483" spans="1:27">
      <c r="A3483" s="20" t="s">
        <v>8094</v>
      </c>
      <c r="B3483" s="20" t="s">
        <v>2269</v>
      </c>
      <c r="C3483" s="25">
        <v>254263</v>
      </c>
      <c r="D3483" s="22">
        <v>85</v>
      </c>
      <c r="E3483" s="22">
        <v>49</v>
      </c>
      <c r="F3483" s="22">
        <v>40</v>
      </c>
      <c r="G3483" s="22">
        <v>16000</v>
      </c>
      <c r="H3483" s="22" t="s">
        <v>5088</v>
      </c>
      <c r="I3483" s="26">
        <f>+IF(H3483='COSTOS VARIOS'!$C$1,'COSTOS VARIOS'!$C$2*'Precios ML'!V3483,'COSTOS VARIOS'!$B$2*'Precios ML'!V3483)</f>
        <v>111980</v>
      </c>
      <c r="J3483" s="22">
        <v>0</v>
      </c>
      <c r="K3483" s="27">
        <f t="shared" si="540"/>
        <v>10.4125</v>
      </c>
      <c r="L3483" s="27">
        <f t="shared" si="541"/>
        <v>10.4125</v>
      </c>
      <c r="M3483" s="26">
        <f>(INDEX(pesos!A:B,MATCH(L3483,pesos!A:A,1),2))</f>
        <v>16200</v>
      </c>
      <c r="N3483" s="26">
        <f>+R3483*'COSTOS VARIOS'!$O$1</f>
        <v>48309.97</v>
      </c>
      <c r="O3483" s="26">
        <f>+R3483*'COSTOS VARIOS'!$O$2</f>
        <v>1042.4783</v>
      </c>
      <c r="P3483" s="26">
        <f>+R3483*'COSTOS VARIOS'!$O$3</f>
        <v>3813.9449999999997</v>
      </c>
      <c r="Q3483" s="26">
        <v>1</v>
      </c>
      <c r="R3483" s="26">
        <f t="shared" si="542"/>
        <v>254263</v>
      </c>
      <c r="S3483" s="25">
        <f t="shared" si="543"/>
        <v>435609.3933</v>
      </c>
      <c r="T3483" s="28">
        <f t="shared" si="544"/>
        <v>0.28532581852384964</v>
      </c>
      <c r="U3483" s="29">
        <f t="shared" si="545"/>
        <v>559900</v>
      </c>
      <c r="V3483" s="26">
        <f>+INDEX('LISTA DE PRECIOS EKM '!A:K,MATCH('Precios ML'!B3483,'LISTA DE PRECIOS EKM '!A:A,0),8)</f>
        <v>559900</v>
      </c>
      <c r="W3483" s="26">
        <f t="shared" si="546"/>
        <v>559900</v>
      </c>
      <c r="X3483" s="26">
        <f t="shared" si="547"/>
        <v>0</v>
      </c>
      <c r="Y3483" s="26"/>
      <c r="Z3483" s="26">
        <f t="shared" si="548"/>
        <v>559900</v>
      </c>
      <c r="AA3483" s="30">
        <f t="shared" si="549"/>
        <v>1.2020506326126883</v>
      </c>
    </row>
    <row r="3484" spans="1:27">
      <c r="A3484" s="20" t="s">
        <v>8094</v>
      </c>
      <c r="B3484" s="20" t="s">
        <v>2269</v>
      </c>
      <c r="C3484" s="25">
        <v>254263</v>
      </c>
      <c r="D3484" s="22">
        <v>85</v>
      </c>
      <c r="E3484" s="22">
        <v>49</v>
      </c>
      <c r="F3484" s="22">
        <v>40</v>
      </c>
      <c r="G3484" s="22">
        <v>16000</v>
      </c>
      <c r="H3484" s="22" t="s">
        <v>5088</v>
      </c>
      <c r="I3484" s="26">
        <f>+IF(H3484='COSTOS VARIOS'!$C$1,'COSTOS VARIOS'!$C$2*'Precios ML'!V3484,'COSTOS VARIOS'!$B$2*'Precios ML'!V3484)</f>
        <v>111980</v>
      </c>
      <c r="J3484" s="22">
        <v>0</v>
      </c>
      <c r="K3484" s="27">
        <f t="shared" si="540"/>
        <v>10.4125</v>
      </c>
      <c r="L3484" s="27">
        <f t="shared" si="541"/>
        <v>10.4125</v>
      </c>
      <c r="M3484" s="26">
        <f>(INDEX(pesos!A:B,MATCH(L3484,pesos!A:A,1),2))</f>
        <v>16200</v>
      </c>
      <c r="N3484" s="26">
        <f>+R3484*'COSTOS VARIOS'!$O$1</f>
        <v>48309.97</v>
      </c>
      <c r="O3484" s="26">
        <f>+R3484*'COSTOS VARIOS'!$O$2</f>
        <v>1042.4783</v>
      </c>
      <c r="P3484" s="26">
        <f>+R3484*'COSTOS VARIOS'!$O$3</f>
        <v>3813.9449999999997</v>
      </c>
      <c r="Q3484" s="26">
        <v>1</v>
      </c>
      <c r="R3484" s="26">
        <f t="shared" si="542"/>
        <v>254263</v>
      </c>
      <c r="S3484" s="25">
        <f t="shared" si="543"/>
        <v>435609.3933</v>
      </c>
      <c r="T3484" s="28">
        <f t="shared" si="544"/>
        <v>0.28532581852384964</v>
      </c>
      <c r="U3484" s="29">
        <f t="shared" si="545"/>
        <v>559900</v>
      </c>
      <c r="V3484" s="26">
        <f>+INDEX('LISTA DE PRECIOS EKM '!A:K,MATCH('Precios ML'!B3484,'LISTA DE PRECIOS EKM '!A:A,0),8)</f>
        <v>559900</v>
      </c>
      <c r="W3484" s="26">
        <f t="shared" si="546"/>
        <v>559900</v>
      </c>
      <c r="X3484" s="26">
        <f t="shared" si="547"/>
        <v>0</v>
      </c>
      <c r="Y3484" s="26"/>
      <c r="Z3484" s="26">
        <f t="shared" si="548"/>
        <v>559900</v>
      </c>
      <c r="AA3484" s="30">
        <f t="shared" si="549"/>
        <v>1.2020506326126883</v>
      </c>
    </row>
    <row r="3485" spans="1:27">
      <c r="A3485" s="20" t="s">
        <v>8095</v>
      </c>
      <c r="B3485" s="20" t="s">
        <v>2270</v>
      </c>
      <c r="C3485" s="25">
        <v>254263</v>
      </c>
      <c r="D3485" s="22">
        <v>85</v>
      </c>
      <c r="E3485" s="22">
        <v>49</v>
      </c>
      <c r="F3485" s="22">
        <v>40</v>
      </c>
      <c r="G3485" s="22">
        <v>16000</v>
      </c>
      <c r="H3485" s="22" t="s">
        <v>5088</v>
      </c>
      <c r="I3485" s="26">
        <f>+IF(H3485='COSTOS VARIOS'!$C$1,'COSTOS VARIOS'!$C$2*'Precios ML'!V3485,'COSTOS VARIOS'!$B$2*'Precios ML'!V3485)</f>
        <v>111980</v>
      </c>
      <c r="J3485" s="22">
        <v>0</v>
      </c>
      <c r="K3485" s="27">
        <f t="shared" si="540"/>
        <v>10.4125</v>
      </c>
      <c r="L3485" s="27">
        <f t="shared" si="541"/>
        <v>10.4125</v>
      </c>
      <c r="M3485" s="26">
        <f>(INDEX(pesos!A:B,MATCH(L3485,pesos!A:A,1),2))</f>
        <v>16200</v>
      </c>
      <c r="N3485" s="26">
        <f>+R3485*'COSTOS VARIOS'!$O$1</f>
        <v>48309.97</v>
      </c>
      <c r="O3485" s="26">
        <f>+R3485*'COSTOS VARIOS'!$O$2</f>
        <v>1042.4783</v>
      </c>
      <c r="P3485" s="26">
        <f>+R3485*'COSTOS VARIOS'!$O$3</f>
        <v>3813.9449999999997</v>
      </c>
      <c r="Q3485" s="26">
        <v>1</v>
      </c>
      <c r="R3485" s="26">
        <f t="shared" si="542"/>
        <v>254263</v>
      </c>
      <c r="S3485" s="25">
        <f t="shared" si="543"/>
        <v>435609.3933</v>
      </c>
      <c r="T3485" s="28">
        <f t="shared" si="544"/>
        <v>0.28532581852384964</v>
      </c>
      <c r="U3485" s="29">
        <f t="shared" si="545"/>
        <v>559900</v>
      </c>
      <c r="V3485" s="26">
        <f>+INDEX('LISTA DE PRECIOS EKM '!A:K,MATCH('Precios ML'!B3485,'LISTA DE PRECIOS EKM '!A:A,0),8)</f>
        <v>559900</v>
      </c>
      <c r="W3485" s="26">
        <f t="shared" si="546"/>
        <v>559900</v>
      </c>
      <c r="X3485" s="26">
        <f t="shared" si="547"/>
        <v>0</v>
      </c>
      <c r="Y3485" s="26"/>
      <c r="Z3485" s="26">
        <f t="shared" si="548"/>
        <v>559900</v>
      </c>
      <c r="AA3485" s="30">
        <f t="shared" si="549"/>
        <v>1.2020506326126883</v>
      </c>
    </row>
    <row r="3486" spans="1:27">
      <c r="A3486" s="20" t="s">
        <v>8095</v>
      </c>
      <c r="B3486" s="20" t="s">
        <v>2270</v>
      </c>
      <c r="C3486" s="25">
        <v>254263</v>
      </c>
      <c r="D3486" s="22">
        <v>85</v>
      </c>
      <c r="E3486" s="22">
        <v>49</v>
      </c>
      <c r="F3486" s="22">
        <v>40</v>
      </c>
      <c r="G3486" s="22">
        <v>16000</v>
      </c>
      <c r="H3486" s="22" t="s">
        <v>5088</v>
      </c>
      <c r="I3486" s="26">
        <f>+IF(H3486='COSTOS VARIOS'!$C$1,'COSTOS VARIOS'!$C$2*'Precios ML'!V3486,'COSTOS VARIOS'!$B$2*'Precios ML'!V3486)</f>
        <v>111980</v>
      </c>
      <c r="J3486" s="22">
        <v>0</v>
      </c>
      <c r="K3486" s="27">
        <f t="shared" si="540"/>
        <v>10.4125</v>
      </c>
      <c r="L3486" s="27">
        <f t="shared" si="541"/>
        <v>10.4125</v>
      </c>
      <c r="M3486" s="26">
        <f>(INDEX(pesos!A:B,MATCH(L3486,pesos!A:A,1),2))</f>
        <v>16200</v>
      </c>
      <c r="N3486" s="26">
        <f>+R3486*'COSTOS VARIOS'!$O$1</f>
        <v>48309.97</v>
      </c>
      <c r="O3486" s="26">
        <f>+R3486*'COSTOS VARIOS'!$O$2</f>
        <v>1042.4783</v>
      </c>
      <c r="P3486" s="26">
        <f>+R3486*'COSTOS VARIOS'!$O$3</f>
        <v>3813.9449999999997</v>
      </c>
      <c r="Q3486" s="26">
        <v>1</v>
      </c>
      <c r="R3486" s="26">
        <f t="shared" si="542"/>
        <v>254263</v>
      </c>
      <c r="S3486" s="25">
        <f t="shared" si="543"/>
        <v>435609.3933</v>
      </c>
      <c r="T3486" s="28">
        <f t="shared" si="544"/>
        <v>0.28532581852384964</v>
      </c>
      <c r="U3486" s="29">
        <f t="shared" si="545"/>
        <v>559900</v>
      </c>
      <c r="V3486" s="26">
        <f>+INDEX('LISTA DE PRECIOS EKM '!A:K,MATCH('Precios ML'!B3486,'LISTA DE PRECIOS EKM '!A:A,0),8)</f>
        <v>559900</v>
      </c>
      <c r="W3486" s="26">
        <f t="shared" si="546"/>
        <v>559900</v>
      </c>
      <c r="X3486" s="26">
        <f t="shared" si="547"/>
        <v>0</v>
      </c>
      <c r="Y3486" s="26"/>
      <c r="Z3486" s="26">
        <f t="shared" si="548"/>
        <v>559900</v>
      </c>
      <c r="AA3486" s="30">
        <f t="shared" si="549"/>
        <v>1.2020506326126883</v>
      </c>
    </row>
    <row r="3487" spans="1:27">
      <c r="A3487" s="20" t="s">
        <v>8096</v>
      </c>
      <c r="B3487" s="20" t="s">
        <v>8097</v>
      </c>
      <c r="C3487" s="25">
        <v>271180</v>
      </c>
      <c r="D3487" s="22">
        <v>85</v>
      </c>
      <c r="E3487" s="22">
        <v>49</v>
      </c>
      <c r="F3487" s="22">
        <v>40</v>
      </c>
      <c r="G3487" s="22">
        <v>16000</v>
      </c>
      <c r="H3487" s="22" t="s">
        <v>5088</v>
      </c>
      <c r="I3487" s="26">
        <f>+IF(H3487='COSTOS VARIOS'!$C$1,'COSTOS VARIOS'!$C$2*'Precios ML'!V3487,'COSTOS VARIOS'!$B$2*'Precios ML'!V3487)</f>
        <v>117980</v>
      </c>
      <c r="J3487" s="22">
        <v>0</v>
      </c>
      <c r="K3487" s="27">
        <f t="shared" si="540"/>
        <v>10.4125</v>
      </c>
      <c r="L3487" s="27">
        <f t="shared" si="541"/>
        <v>10.4125</v>
      </c>
      <c r="M3487" s="26">
        <f>(INDEX(pesos!A:B,MATCH(L3487,pesos!A:A,1),2))</f>
        <v>16200</v>
      </c>
      <c r="N3487" s="26">
        <f>+R3487*'COSTOS VARIOS'!$O$1</f>
        <v>51524.2</v>
      </c>
      <c r="O3487" s="26">
        <f>+R3487*'COSTOS VARIOS'!$O$2</f>
        <v>1111.8380000000002</v>
      </c>
      <c r="P3487" s="26">
        <f>+R3487*'COSTOS VARIOS'!$O$3</f>
        <v>4067.7</v>
      </c>
      <c r="Q3487" s="26">
        <v>1</v>
      </c>
      <c r="R3487" s="26">
        <f t="shared" si="542"/>
        <v>271180</v>
      </c>
      <c r="S3487" s="25">
        <f t="shared" si="543"/>
        <v>462063.73800000001</v>
      </c>
      <c r="T3487" s="28">
        <f t="shared" si="544"/>
        <v>0.27666369698978621</v>
      </c>
      <c r="U3487" s="29">
        <f t="shared" si="545"/>
        <v>589900</v>
      </c>
      <c r="V3487" s="26">
        <f>+INDEX('LISTA DE PRECIOS EKM '!A:K,MATCH('Precios ML'!B3487,'LISTA DE PRECIOS EKM '!A:A,0),8)</f>
        <v>589900</v>
      </c>
      <c r="W3487" s="26">
        <f t="shared" si="546"/>
        <v>589900</v>
      </c>
      <c r="X3487" s="26">
        <f t="shared" si="547"/>
        <v>0</v>
      </c>
      <c r="Y3487" s="26"/>
      <c r="Z3487" s="26">
        <f t="shared" si="548"/>
        <v>589900</v>
      </c>
      <c r="AA3487" s="30">
        <f t="shared" si="549"/>
        <v>1.1753079135629472</v>
      </c>
    </row>
    <row r="3488" spans="1:27">
      <c r="A3488" s="20" t="s">
        <v>8096</v>
      </c>
      <c r="B3488" s="20" t="s">
        <v>8097</v>
      </c>
      <c r="C3488" s="25">
        <v>271180</v>
      </c>
      <c r="D3488" s="22">
        <v>85</v>
      </c>
      <c r="E3488" s="22">
        <v>49</v>
      </c>
      <c r="F3488" s="22">
        <v>40</v>
      </c>
      <c r="G3488" s="22">
        <v>16000</v>
      </c>
      <c r="H3488" s="22" t="s">
        <v>5088</v>
      </c>
      <c r="I3488" s="26">
        <f>+IF(H3488='COSTOS VARIOS'!$C$1,'COSTOS VARIOS'!$C$2*'Precios ML'!V3488,'COSTOS VARIOS'!$B$2*'Precios ML'!V3488)</f>
        <v>117980</v>
      </c>
      <c r="J3488" s="22">
        <v>0</v>
      </c>
      <c r="K3488" s="27">
        <f t="shared" si="540"/>
        <v>10.4125</v>
      </c>
      <c r="L3488" s="27">
        <f t="shared" si="541"/>
        <v>10.4125</v>
      </c>
      <c r="M3488" s="26">
        <f>(INDEX(pesos!A:B,MATCH(L3488,pesos!A:A,1),2))</f>
        <v>16200</v>
      </c>
      <c r="N3488" s="26">
        <f>+R3488*'COSTOS VARIOS'!$O$1</f>
        <v>51524.2</v>
      </c>
      <c r="O3488" s="26">
        <f>+R3488*'COSTOS VARIOS'!$O$2</f>
        <v>1111.8380000000002</v>
      </c>
      <c r="P3488" s="26">
        <f>+R3488*'COSTOS VARIOS'!$O$3</f>
        <v>4067.7</v>
      </c>
      <c r="Q3488" s="26">
        <v>1</v>
      </c>
      <c r="R3488" s="26">
        <f t="shared" si="542"/>
        <v>271180</v>
      </c>
      <c r="S3488" s="25">
        <f t="shared" si="543"/>
        <v>462063.73800000001</v>
      </c>
      <c r="T3488" s="28">
        <f t="shared" si="544"/>
        <v>0.27666369698978621</v>
      </c>
      <c r="U3488" s="29">
        <f t="shared" si="545"/>
        <v>589900</v>
      </c>
      <c r="V3488" s="26">
        <f>+INDEX('LISTA DE PRECIOS EKM '!A:K,MATCH('Precios ML'!B3488,'LISTA DE PRECIOS EKM '!A:A,0),8)</f>
        <v>589900</v>
      </c>
      <c r="W3488" s="26">
        <f t="shared" si="546"/>
        <v>589900</v>
      </c>
      <c r="X3488" s="26">
        <f t="shared" si="547"/>
        <v>0</v>
      </c>
      <c r="Y3488" s="26"/>
      <c r="Z3488" s="26">
        <f t="shared" si="548"/>
        <v>589900</v>
      </c>
      <c r="AA3488" s="30">
        <f t="shared" si="549"/>
        <v>1.1753079135629472</v>
      </c>
    </row>
    <row r="3489" spans="1:27">
      <c r="A3489" s="20" t="s">
        <v>8098</v>
      </c>
      <c r="B3489" s="20" t="s">
        <v>2264</v>
      </c>
      <c r="C3489" s="25">
        <v>412964.59</v>
      </c>
      <c r="D3489" s="22">
        <v>85</v>
      </c>
      <c r="E3489" s="22">
        <v>49</v>
      </c>
      <c r="F3489" s="22">
        <v>40</v>
      </c>
      <c r="G3489" s="22">
        <v>16000</v>
      </c>
      <c r="H3489" s="22" t="s">
        <v>5088</v>
      </c>
      <c r="I3489" s="26">
        <f>+IF(H3489='COSTOS VARIOS'!$C$1,'COSTOS VARIOS'!$C$2*'Precios ML'!V3489,'COSTOS VARIOS'!$B$2*'Precios ML'!V3489)</f>
        <v>177980</v>
      </c>
      <c r="J3489" s="22">
        <v>0</v>
      </c>
      <c r="K3489" s="27">
        <f t="shared" si="540"/>
        <v>10.4125</v>
      </c>
      <c r="L3489" s="27">
        <f t="shared" si="541"/>
        <v>10.4125</v>
      </c>
      <c r="M3489" s="26">
        <f>(INDEX(pesos!A:B,MATCH(L3489,pesos!A:A,1),2))</f>
        <v>16200</v>
      </c>
      <c r="N3489" s="26">
        <f>+R3489*'COSTOS VARIOS'!$O$1</f>
        <v>78463.272100000002</v>
      </c>
      <c r="O3489" s="26">
        <f>+R3489*'COSTOS VARIOS'!$O$2</f>
        <v>1693.1548190000003</v>
      </c>
      <c r="P3489" s="26">
        <f>+R3489*'COSTOS VARIOS'!$O$3</f>
        <v>6194.4688500000002</v>
      </c>
      <c r="Q3489" s="26">
        <v>1</v>
      </c>
      <c r="R3489" s="26">
        <f t="shared" si="542"/>
        <v>412964.59</v>
      </c>
      <c r="S3489" s="25">
        <f t="shared" si="543"/>
        <v>693495.48576900002</v>
      </c>
      <c r="T3489" s="28">
        <f t="shared" si="544"/>
        <v>0.28320950642268694</v>
      </c>
      <c r="U3489" s="29">
        <f t="shared" si="545"/>
        <v>889900</v>
      </c>
      <c r="V3489" s="26">
        <f>+INDEX('LISTA DE PRECIOS EKM '!A:K,MATCH('Precios ML'!B3489,'LISTA DE PRECIOS EKM '!A:A,0),8)</f>
        <v>889900</v>
      </c>
      <c r="W3489" s="26">
        <f t="shared" si="546"/>
        <v>889900</v>
      </c>
      <c r="X3489" s="26">
        <f t="shared" si="547"/>
        <v>0</v>
      </c>
      <c r="Y3489" s="26"/>
      <c r="Z3489" s="26">
        <f t="shared" si="548"/>
        <v>889900</v>
      </c>
      <c r="AA3489" s="30">
        <f t="shared" si="549"/>
        <v>1.1549063080686892</v>
      </c>
    </row>
    <row r="3490" spans="1:27">
      <c r="A3490" s="20" t="s">
        <v>8098</v>
      </c>
      <c r="B3490" s="20" t="s">
        <v>2264</v>
      </c>
      <c r="C3490" s="25">
        <v>412964.59</v>
      </c>
      <c r="D3490" s="22">
        <v>85</v>
      </c>
      <c r="E3490" s="22">
        <v>49</v>
      </c>
      <c r="F3490" s="22">
        <v>40</v>
      </c>
      <c r="G3490" s="22">
        <v>16000</v>
      </c>
      <c r="H3490" s="22" t="s">
        <v>5088</v>
      </c>
      <c r="I3490" s="26">
        <f>+IF(H3490='COSTOS VARIOS'!$C$1,'COSTOS VARIOS'!$C$2*'Precios ML'!V3490,'COSTOS VARIOS'!$B$2*'Precios ML'!V3490)</f>
        <v>177980</v>
      </c>
      <c r="J3490" s="22">
        <v>0</v>
      </c>
      <c r="K3490" s="27">
        <f t="shared" si="540"/>
        <v>10.4125</v>
      </c>
      <c r="L3490" s="27">
        <f t="shared" si="541"/>
        <v>10.4125</v>
      </c>
      <c r="M3490" s="26">
        <f>(INDEX(pesos!A:B,MATCH(L3490,pesos!A:A,1),2))</f>
        <v>16200</v>
      </c>
      <c r="N3490" s="26">
        <f>+R3490*'COSTOS VARIOS'!$O$1</f>
        <v>78463.272100000002</v>
      </c>
      <c r="O3490" s="26">
        <f>+R3490*'COSTOS VARIOS'!$O$2</f>
        <v>1693.1548190000003</v>
      </c>
      <c r="P3490" s="26">
        <f>+R3490*'COSTOS VARIOS'!$O$3</f>
        <v>6194.4688500000002</v>
      </c>
      <c r="Q3490" s="26">
        <v>1</v>
      </c>
      <c r="R3490" s="26">
        <f t="shared" si="542"/>
        <v>412964.59</v>
      </c>
      <c r="S3490" s="25">
        <f t="shared" si="543"/>
        <v>693495.48576900002</v>
      </c>
      <c r="T3490" s="28">
        <f t="shared" si="544"/>
        <v>0.28320950642268694</v>
      </c>
      <c r="U3490" s="29">
        <f t="shared" si="545"/>
        <v>889900</v>
      </c>
      <c r="V3490" s="26">
        <f>+INDEX('LISTA DE PRECIOS EKM '!A:K,MATCH('Precios ML'!B3490,'LISTA DE PRECIOS EKM '!A:A,0),8)</f>
        <v>889900</v>
      </c>
      <c r="W3490" s="26">
        <f t="shared" si="546"/>
        <v>889900</v>
      </c>
      <c r="X3490" s="26">
        <f t="shared" si="547"/>
        <v>0</v>
      </c>
      <c r="Y3490" s="26"/>
      <c r="Z3490" s="26">
        <f t="shared" si="548"/>
        <v>889900</v>
      </c>
      <c r="AA3490" s="30">
        <f t="shared" si="549"/>
        <v>1.1549063080686892</v>
      </c>
    </row>
    <row r="3491" spans="1:27">
      <c r="A3491" s="20" t="s">
        <v>8099</v>
      </c>
      <c r="B3491" s="20" t="s">
        <v>2265</v>
      </c>
      <c r="C3491" s="25">
        <v>350355.15</v>
      </c>
      <c r="D3491" s="22">
        <v>85</v>
      </c>
      <c r="E3491" s="22">
        <v>49</v>
      </c>
      <c r="F3491" s="22">
        <v>40</v>
      </c>
      <c r="G3491" s="22">
        <v>16000</v>
      </c>
      <c r="H3491" s="22" t="s">
        <v>5088</v>
      </c>
      <c r="I3491" s="26">
        <f>+IF(H3491='COSTOS VARIOS'!$C$1,'COSTOS VARIOS'!$C$2*'Precios ML'!V3491,'COSTOS VARIOS'!$B$2*'Precios ML'!V3491)</f>
        <v>151980</v>
      </c>
      <c r="J3491" s="22">
        <v>0</v>
      </c>
      <c r="K3491" s="27">
        <f t="shared" si="540"/>
        <v>10.4125</v>
      </c>
      <c r="L3491" s="27">
        <f t="shared" si="541"/>
        <v>10.4125</v>
      </c>
      <c r="M3491" s="26">
        <f>(INDEX(pesos!A:B,MATCH(L3491,pesos!A:A,1),2))</f>
        <v>16200</v>
      </c>
      <c r="N3491" s="26">
        <f>+R3491*'COSTOS VARIOS'!$O$1</f>
        <v>66567.478500000012</v>
      </c>
      <c r="O3491" s="26">
        <f>+R3491*'COSTOS VARIOS'!$O$2</f>
        <v>1436.4561150000002</v>
      </c>
      <c r="P3491" s="26">
        <f>+R3491*'COSTOS VARIOS'!$O$3</f>
        <v>5255.3272500000003</v>
      </c>
      <c r="Q3491" s="26">
        <v>1</v>
      </c>
      <c r="R3491" s="26">
        <f t="shared" si="542"/>
        <v>350355.15</v>
      </c>
      <c r="S3491" s="25">
        <f t="shared" si="543"/>
        <v>591794.41186500003</v>
      </c>
      <c r="T3491" s="28">
        <f t="shared" si="544"/>
        <v>0.28406078997134587</v>
      </c>
      <c r="U3491" s="29">
        <f t="shared" si="545"/>
        <v>759900</v>
      </c>
      <c r="V3491" s="26">
        <f>+INDEX('LISTA DE PRECIOS EKM '!A:K,MATCH('Precios ML'!B3491,'LISTA DE PRECIOS EKM '!A:A,0),8)</f>
        <v>759900</v>
      </c>
      <c r="W3491" s="26">
        <f t="shared" si="546"/>
        <v>759900</v>
      </c>
      <c r="X3491" s="26">
        <f t="shared" si="547"/>
        <v>0</v>
      </c>
      <c r="Y3491" s="26"/>
      <c r="Z3491" s="26">
        <f t="shared" si="548"/>
        <v>759900</v>
      </c>
      <c r="AA3491" s="30">
        <f t="shared" si="549"/>
        <v>1.1689420007098508</v>
      </c>
    </row>
    <row r="3492" spans="1:27">
      <c r="A3492" s="20" t="s">
        <v>8099</v>
      </c>
      <c r="B3492" s="20" t="s">
        <v>2265</v>
      </c>
      <c r="C3492" s="25">
        <v>350355.15</v>
      </c>
      <c r="D3492" s="22">
        <v>85</v>
      </c>
      <c r="E3492" s="22">
        <v>49</v>
      </c>
      <c r="F3492" s="22">
        <v>40</v>
      </c>
      <c r="G3492" s="22">
        <v>16000</v>
      </c>
      <c r="H3492" s="22" t="s">
        <v>5088</v>
      </c>
      <c r="I3492" s="26">
        <f>+IF(H3492='COSTOS VARIOS'!$C$1,'COSTOS VARIOS'!$C$2*'Precios ML'!V3492,'COSTOS VARIOS'!$B$2*'Precios ML'!V3492)</f>
        <v>151980</v>
      </c>
      <c r="J3492" s="22">
        <v>0</v>
      </c>
      <c r="K3492" s="27">
        <f t="shared" si="540"/>
        <v>10.4125</v>
      </c>
      <c r="L3492" s="27">
        <f t="shared" si="541"/>
        <v>10.4125</v>
      </c>
      <c r="M3492" s="26">
        <f>(INDEX(pesos!A:B,MATCH(L3492,pesos!A:A,1),2))</f>
        <v>16200</v>
      </c>
      <c r="N3492" s="26">
        <f>+R3492*'COSTOS VARIOS'!$O$1</f>
        <v>66567.478500000012</v>
      </c>
      <c r="O3492" s="26">
        <f>+R3492*'COSTOS VARIOS'!$O$2</f>
        <v>1436.4561150000002</v>
      </c>
      <c r="P3492" s="26">
        <f>+R3492*'COSTOS VARIOS'!$O$3</f>
        <v>5255.3272500000003</v>
      </c>
      <c r="Q3492" s="26">
        <v>1</v>
      </c>
      <c r="R3492" s="26">
        <f t="shared" si="542"/>
        <v>350355.15</v>
      </c>
      <c r="S3492" s="25">
        <f t="shared" si="543"/>
        <v>591794.41186500003</v>
      </c>
      <c r="T3492" s="28">
        <f t="shared" si="544"/>
        <v>0.28406078997134587</v>
      </c>
      <c r="U3492" s="29">
        <f t="shared" si="545"/>
        <v>759900</v>
      </c>
      <c r="V3492" s="26">
        <f>+INDEX('LISTA DE PRECIOS EKM '!A:K,MATCH('Precios ML'!B3492,'LISTA DE PRECIOS EKM '!A:A,0),8)</f>
        <v>759900</v>
      </c>
      <c r="W3492" s="26">
        <f t="shared" si="546"/>
        <v>759900</v>
      </c>
      <c r="X3492" s="26">
        <f t="shared" si="547"/>
        <v>0</v>
      </c>
      <c r="Y3492" s="26"/>
      <c r="Z3492" s="26">
        <f t="shared" si="548"/>
        <v>759900</v>
      </c>
      <c r="AA3492" s="30">
        <f t="shared" si="549"/>
        <v>1.1689420007098508</v>
      </c>
    </row>
    <row r="3493" spans="1:27">
      <c r="A3493" s="20" t="s">
        <v>8100</v>
      </c>
      <c r="B3493" s="20" t="s">
        <v>8101</v>
      </c>
      <c r="C3493" s="25">
        <v>738321.36</v>
      </c>
      <c r="D3493" s="22">
        <v>85</v>
      </c>
      <c r="E3493" s="22">
        <v>49</v>
      </c>
      <c r="F3493" s="22">
        <v>40</v>
      </c>
      <c r="G3493" s="22">
        <v>16000</v>
      </c>
      <c r="H3493" s="22" t="s">
        <v>5088</v>
      </c>
      <c r="I3493" s="26">
        <f>+IF(H3493='COSTOS VARIOS'!$C$1,'COSTOS VARIOS'!$C$2*'Precios ML'!V3493,'COSTOS VARIOS'!$B$2*'Precios ML'!V3493)</f>
        <v>323980</v>
      </c>
      <c r="J3493" s="22">
        <v>0</v>
      </c>
      <c r="K3493" s="27">
        <f t="shared" si="540"/>
        <v>10.4125</v>
      </c>
      <c r="L3493" s="27">
        <f t="shared" si="541"/>
        <v>10.4125</v>
      </c>
      <c r="M3493" s="26">
        <f>(INDEX(pesos!A:B,MATCH(L3493,pesos!A:A,1),2))</f>
        <v>16200</v>
      </c>
      <c r="N3493" s="26">
        <f>+R3493*'COSTOS VARIOS'!$O$1</f>
        <v>140281.05840000001</v>
      </c>
      <c r="O3493" s="26">
        <f>+R3493*'COSTOS VARIOS'!$O$2</f>
        <v>3027.1175760000001</v>
      </c>
      <c r="P3493" s="26">
        <f>+R3493*'COSTOS VARIOS'!$O$3</f>
        <v>11074.820399999999</v>
      </c>
      <c r="Q3493" s="26">
        <v>1</v>
      </c>
      <c r="R3493" s="26">
        <f t="shared" si="542"/>
        <v>738321.36</v>
      </c>
      <c r="S3493" s="25">
        <f t="shared" si="543"/>
        <v>1232884.356376</v>
      </c>
      <c r="T3493" s="28">
        <f t="shared" si="544"/>
        <v>0.31391074241676042</v>
      </c>
      <c r="U3493" s="29">
        <f t="shared" si="545"/>
        <v>1619900</v>
      </c>
      <c r="V3493" s="26">
        <f>+INDEX('LISTA DE PRECIOS EKM '!A:K,MATCH('Precios ML'!B3493,'LISTA DE PRECIOS EKM '!A:A,0),8)</f>
        <v>1619900</v>
      </c>
      <c r="W3493" s="26">
        <f t="shared" si="546"/>
        <v>1619900</v>
      </c>
      <c r="X3493" s="26">
        <f t="shared" si="547"/>
        <v>0</v>
      </c>
      <c r="Y3493" s="26"/>
      <c r="Z3493" s="26">
        <f t="shared" si="548"/>
        <v>1619900</v>
      </c>
      <c r="AA3493" s="30">
        <f t="shared" si="549"/>
        <v>1.1940310652803001</v>
      </c>
    </row>
    <row r="3494" spans="1:27">
      <c r="A3494" s="20" t="s">
        <v>8100</v>
      </c>
      <c r="B3494" s="20" t="s">
        <v>8101</v>
      </c>
      <c r="C3494" s="25">
        <v>738321.36</v>
      </c>
      <c r="D3494" s="22">
        <v>85</v>
      </c>
      <c r="E3494" s="22">
        <v>49</v>
      </c>
      <c r="F3494" s="22">
        <v>40</v>
      </c>
      <c r="G3494" s="22">
        <v>16000</v>
      </c>
      <c r="H3494" s="22" t="s">
        <v>5088</v>
      </c>
      <c r="I3494" s="26">
        <f>+IF(H3494='COSTOS VARIOS'!$C$1,'COSTOS VARIOS'!$C$2*'Precios ML'!V3494,'COSTOS VARIOS'!$B$2*'Precios ML'!V3494)</f>
        <v>323980</v>
      </c>
      <c r="J3494" s="22">
        <v>0</v>
      </c>
      <c r="K3494" s="27">
        <f t="shared" si="540"/>
        <v>10.4125</v>
      </c>
      <c r="L3494" s="27">
        <f t="shared" si="541"/>
        <v>10.4125</v>
      </c>
      <c r="M3494" s="26">
        <f>(INDEX(pesos!A:B,MATCH(L3494,pesos!A:A,1),2))</f>
        <v>16200</v>
      </c>
      <c r="N3494" s="26">
        <f>+R3494*'COSTOS VARIOS'!$O$1</f>
        <v>140281.05840000001</v>
      </c>
      <c r="O3494" s="26">
        <f>+R3494*'COSTOS VARIOS'!$O$2</f>
        <v>3027.1175760000001</v>
      </c>
      <c r="P3494" s="26">
        <f>+R3494*'COSTOS VARIOS'!$O$3</f>
        <v>11074.820399999999</v>
      </c>
      <c r="Q3494" s="26">
        <v>1</v>
      </c>
      <c r="R3494" s="26">
        <f t="shared" si="542"/>
        <v>738321.36</v>
      </c>
      <c r="S3494" s="25">
        <f t="shared" si="543"/>
        <v>1232884.356376</v>
      </c>
      <c r="T3494" s="28">
        <f t="shared" si="544"/>
        <v>0.31391074241676042</v>
      </c>
      <c r="U3494" s="29">
        <f t="shared" si="545"/>
        <v>1619900</v>
      </c>
      <c r="V3494" s="26">
        <f>+INDEX('LISTA DE PRECIOS EKM '!A:K,MATCH('Precios ML'!B3494,'LISTA DE PRECIOS EKM '!A:A,0),8)</f>
        <v>1619900</v>
      </c>
      <c r="W3494" s="26">
        <f t="shared" si="546"/>
        <v>1619900</v>
      </c>
      <c r="X3494" s="26">
        <f t="shared" si="547"/>
        <v>0</v>
      </c>
      <c r="Y3494" s="26"/>
      <c r="Z3494" s="26">
        <f t="shared" si="548"/>
        <v>1619900</v>
      </c>
      <c r="AA3494" s="30">
        <f t="shared" si="549"/>
        <v>1.1940310652803001</v>
      </c>
    </row>
    <row r="3495" spans="1:27">
      <c r="A3495" s="20" t="s">
        <v>7311</v>
      </c>
      <c r="B3495" s="20" t="s">
        <v>7312</v>
      </c>
      <c r="C3495" s="25">
        <v>903885.99999999988</v>
      </c>
      <c r="D3495" s="22">
        <v>85</v>
      </c>
      <c r="E3495" s="22">
        <v>49</v>
      </c>
      <c r="F3495" s="22">
        <v>40</v>
      </c>
      <c r="G3495" s="22">
        <v>16000</v>
      </c>
      <c r="H3495" s="22" t="s">
        <v>5088</v>
      </c>
      <c r="I3495" s="26">
        <f>+IF(H3495='COSTOS VARIOS'!$C$1,'COSTOS VARIOS'!$C$2*'Precios ML'!V3495,'COSTOS VARIOS'!$B$2*'Precios ML'!V3495)</f>
        <v>393980</v>
      </c>
      <c r="J3495" s="22">
        <v>0</v>
      </c>
      <c r="K3495" s="27">
        <f t="shared" si="540"/>
        <v>10.4125</v>
      </c>
      <c r="L3495" s="27">
        <f t="shared" si="541"/>
        <v>10.4125</v>
      </c>
      <c r="M3495" s="26">
        <f>(INDEX(pesos!A:B,MATCH(L3495,pesos!A:A,1),2))</f>
        <v>16200</v>
      </c>
      <c r="N3495" s="26">
        <f>+R3495*'COSTOS VARIOS'!$O$1</f>
        <v>171738.33999999997</v>
      </c>
      <c r="O3495" s="26">
        <f>+R3495*'COSTOS VARIOS'!$O$2</f>
        <v>3705.9325999999996</v>
      </c>
      <c r="P3495" s="26">
        <f>+R3495*'COSTOS VARIOS'!$O$3</f>
        <v>13558.289999999997</v>
      </c>
      <c r="Q3495" s="26">
        <v>1</v>
      </c>
      <c r="R3495" s="26">
        <f t="shared" si="542"/>
        <v>903885.99999999988</v>
      </c>
      <c r="S3495" s="25">
        <f t="shared" si="543"/>
        <v>1503068.5625999998</v>
      </c>
      <c r="T3495" s="28">
        <f t="shared" si="544"/>
        <v>0.3105855907148225</v>
      </c>
      <c r="U3495" s="29">
        <f t="shared" si="545"/>
        <v>1969900</v>
      </c>
      <c r="V3495" s="26">
        <f>+INDEX('LISTA DE PRECIOS EKM '!A:K,MATCH('Precios ML'!B3495,'LISTA DE PRECIOS EKM '!A:A,0),8)</f>
        <v>1969900</v>
      </c>
      <c r="W3495" s="26">
        <f t="shared" si="546"/>
        <v>1969900</v>
      </c>
      <c r="X3495" s="26">
        <f t="shared" si="547"/>
        <v>0</v>
      </c>
      <c r="Y3495" s="26"/>
      <c r="Z3495" s="26">
        <f t="shared" si="548"/>
        <v>1969900</v>
      </c>
      <c r="AA3495" s="30">
        <f t="shared" si="549"/>
        <v>1.1793677521280341</v>
      </c>
    </row>
    <row r="3496" spans="1:27">
      <c r="A3496" s="20" t="s">
        <v>8102</v>
      </c>
      <c r="B3496" s="20" t="s">
        <v>8103</v>
      </c>
      <c r="C3496" s="25">
        <v>421277</v>
      </c>
      <c r="D3496" s="22">
        <v>85</v>
      </c>
      <c r="E3496" s="22">
        <v>49</v>
      </c>
      <c r="F3496" s="22">
        <v>40</v>
      </c>
      <c r="G3496" s="22">
        <v>16000</v>
      </c>
      <c r="H3496" s="22" t="s">
        <v>5088</v>
      </c>
      <c r="I3496" s="26">
        <f>+IF(H3496='COSTOS VARIOS'!$C$1,'COSTOS VARIOS'!$C$2*'Precios ML'!V3496,'COSTOS VARIOS'!$B$2*'Precios ML'!V3496)</f>
        <v>181980</v>
      </c>
      <c r="J3496" s="22">
        <v>0</v>
      </c>
      <c r="K3496" s="27">
        <f t="shared" si="540"/>
        <v>10.4125</v>
      </c>
      <c r="L3496" s="27">
        <f t="shared" si="541"/>
        <v>10.4125</v>
      </c>
      <c r="M3496" s="26">
        <f>(INDEX(pesos!A:B,MATCH(L3496,pesos!A:A,1),2))</f>
        <v>16200</v>
      </c>
      <c r="N3496" s="26">
        <f>+R3496*'COSTOS VARIOS'!$O$1</f>
        <v>80042.63</v>
      </c>
      <c r="O3496" s="26">
        <f>+R3496*'COSTOS VARIOS'!$O$2</f>
        <v>1727.2357000000002</v>
      </c>
      <c r="P3496" s="26">
        <f>+R3496*'COSTOS VARIOS'!$O$3</f>
        <v>6319.1549999999997</v>
      </c>
      <c r="Q3496" s="26">
        <v>1</v>
      </c>
      <c r="R3496" s="26">
        <f t="shared" si="542"/>
        <v>421277</v>
      </c>
      <c r="S3496" s="25">
        <f t="shared" si="543"/>
        <v>707546.02069999999</v>
      </c>
      <c r="T3496" s="28">
        <f t="shared" si="544"/>
        <v>0.28599408855385011</v>
      </c>
      <c r="U3496" s="29">
        <f t="shared" si="545"/>
        <v>909900</v>
      </c>
      <c r="V3496" s="26">
        <f>+INDEX('LISTA DE PRECIOS EKM '!A:K,MATCH('Precios ML'!B3496,'LISTA DE PRECIOS EKM '!A:A,0),8)</f>
        <v>909900</v>
      </c>
      <c r="W3496" s="26">
        <f t="shared" si="546"/>
        <v>909900</v>
      </c>
      <c r="X3496" s="26">
        <f t="shared" si="547"/>
        <v>0</v>
      </c>
      <c r="Y3496" s="26"/>
      <c r="Z3496" s="26">
        <f t="shared" si="548"/>
        <v>909900</v>
      </c>
      <c r="AA3496" s="30">
        <f t="shared" si="549"/>
        <v>1.1598615637692067</v>
      </c>
    </row>
    <row r="3497" spans="1:27">
      <c r="A3497" s="20" t="s">
        <v>8102</v>
      </c>
      <c r="B3497" s="20" t="s">
        <v>8103</v>
      </c>
      <c r="C3497" s="25">
        <v>421277</v>
      </c>
      <c r="D3497" s="22">
        <v>85</v>
      </c>
      <c r="E3497" s="22">
        <v>49</v>
      </c>
      <c r="F3497" s="22">
        <v>40</v>
      </c>
      <c r="G3497" s="22">
        <v>16000</v>
      </c>
      <c r="H3497" s="22" t="s">
        <v>5088</v>
      </c>
      <c r="I3497" s="26">
        <f>+IF(H3497='COSTOS VARIOS'!$C$1,'COSTOS VARIOS'!$C$2*'Precios ML'!V3497,'COSTOS VARIOS'!$B$2*'Precios ML'!V3497)</f>
        <v>181980</v>
      </c>
      <c r="J3497" s="22">
        <v>0</v>
      </c>
      <c r="K3497" s="27">
        <f t="shared" si="540"/>
        <v>10.4125</v>
      </c>
      <c r="L3497" s="27">
        <f t="shared" si="541"/>
        <v>10.4125</v>
      </c>
      <c r="M3497" s="26">
        <f>(INDEX(pesos!A:B,MATCH(L3497,pesos!A:A,1),2))</f>
        <v>16200</v>
      </c>
      <c r="N3497" s="26">
        <f>+R3497*'COSTOS VARIOS'!$O$1</f>
        <v>80042.63</v>
      </c>
      <c r="O3497" s="26">
        <f>+R3497*'COSTOS VARIOS'!$O$2</f>
        <v>1727.2357000000002</v>
      </c>
      <c r="P3497" s="26">
        <f>+R3497*'COSTOS VARIOS'!$O$3</f>
        <v>6319.1549999999997</v>
      </c>
      <c r="Q3497" s="26">
        <v>1</v>
      </c>
      <c r="R3497" s="26">
        <f t="shared" si="542"/>
        <v>421277</v>
      </c>
      <c r="S3497" s="25">
        <f t="shared" si="543"/>
        <v>707546.02069999999</v>
      </c>
      <c r="T3497" s="28">
        <f t="shared" si="544"/>
        <v>0.28599408855385011</v>
      </c>
      <c r="U3497" s="29">
        <f t="shared" si="545"/>
        <v>909900</v>
      </c>
      <c r="V3497" s="26">
        <f>+INDEX('LISTA DE PRECIOS EKM '!A:K,MATCH('Precios ML'!B3497,'LISTA DE PRECIOS EKM '!A:A,0),8)</f>
        <v>909900</v>
      </c>
      <c r="W3497" s="26">
        <f t="shared" si="546"/>
        <v>909900</v>
      </c>
      <c r="X3497" s="26">
        <f t="shared" si="547"/>
        <v>0</v>
      </c>
      <c r="Y3497" s="26"/>
      <c r="Z3497" s="26">
        <f t="shared" si="548"/>
        <v>909900</v>
      </c>
      <c r="AA3497" s="30">
        <f t="shared" si="549"/>
        <v>1.1598615637692067</v>
      </c>
    </row>
    <row r="3498" spans="1:27">
      <c r="A3498" s="20" t="s">
        <v>8104</v>
      </c>
      <c r="B3498" s="20" t="s">
        <v>8105</v>
      </c>
      <c r="C3498" s="25">
        <v>322000</v>
      </c>
      <c r="D3498" s="22">
        <v>85</v>
      </c>
      <c r="E3498" s="22">
        <v>49</v>
      </c>
      <c r="F3498" s="22">
        <v>40</v>
      </c>
      <c r="G3498" s="22">
        <v>16000</v>
      </c>
      <c r="H3498" s="22" t="s">
        <v>5088</v>
      </c>
      <c r="I3498" s="26">
        <f>+IF(H3498='COSTOS VARIOS'!$C$1,'COSTOS VARIOS'!$C$2*'Precios ML'!V3498,'COSTOS VARIOS'!$B$2*'Precios ML'!V3498)</f>
        <v>137980</v>
      </c>
      <c r="J3498" s="22">
        <v>0</v>
      </c>
      <c r="K3498" s="27">
        <f t="shared" si="540"/>
        <v>10.4125</v>
      </c>
      <c r="L3498" s="27">
        <f t="shared" si="541"/>
        <v>10.4125</v>
      </c>
      <c r="M3498" s="26">
        <f>(INDEX(pesos!A:B,MATCH(L3498,pesos!A:A,1),2))</f>
        <v>16200</v>
      </c>
      <c r="N3498" s="26">
        <f>+R3498*'COSTOS VARIOS'!$O$1</f>
        <v>61180</v>
      </c>
      <c r="O3498" s="26">
        <f>+R3498*'COSTOS VARIOS'!$O$2</f>
        <v>1320.2</v>
      </c>
      <c r="P3498" s="26">
        <f>+R3498*'COSTOS VARIOS'!$O$3</f>
        <v>4830</v>
      </c>
      <c r="Q3498" s="26">
        <v>1</v>
      </c>
      <c r="R3498" s="26">
        <f t="shared" si="542"/>
        <v>322000</v>
      </c>
      <c r="S3498" s="25">
        <f t="shared" si="543"/>
        <v>543510.19999999995</v>
      </c>
      <c r="T3498" s="28">
        <f t="shared" si="544"/>
        <v>0.26934140334440837</v>
      </c>
      <c r="U3498" s="29">
        <f t="shared" si="545"/>
        <v>689900</v>
      </c>
      <c r="V3498" s="26">
        <f>+INDEX('LISTA DE PRECIOS EKM '!A:K,MATCH('Precios ML'!B3498,'LISTA DE PRECIOS EKM '!A:A,0),8)</f>
        <v>689900</v>
      </c>
      <c r="W3498" s="26">
        <f t="shared" si="546"/>
        <v>689900</v>
      </c>
      <c r="X3498" s="26">
        <f t="shared" si="547"/>
        <v>0</v>
      </c>
      <c r="Y3498" s="26"/>
      <c r="Z3498" s="26">
        <f t="shared" si="548"/>
        <v>689900</v>
      </c>
      <c r="AA3498" s="30">
        <f t="shared" si="549"/>
        <v>1.1425465838509319</v>
      </c>
    </row>
    <row r="3499" spans="1:27">
      <c r="A3499" s="20" t="s">
        <v>8104</v>
      </c>
      <c r="B3499" s="20" t="s">
        <v>8105</v>
      </c>
      <c r="C3499" s="25">
        <v>322000</v>
      </c>
      <c r="D3499" s="22">
        <v>85</v>
      </c>
      <c r="E3499" s="22">
        <v>49</v>
      </c>
      <c r="F3499" s="22">
        <v>40</v>
      </c>
      <c r="G3499" s="22">
        <v>16000</v>
      </c>
      <c r="H3499" s="22" t="s">
        <v>5088</v>
      </c>
      <c r="I3499" s="26">
        <f>+IF(H3499='COSTOS VARIOS'!$C$1,'COSTOS VARIOS'!$C$2*'Precios ML'!V3499,'COSTOS VARIOS'!$B$2*'Precios ML'!V3499)</f>
        <v>137980</v>
      </c>
      <c r="J3499" s="22">
        <v>0</v>
      </c>
      <c r="K3499" s="27">
        <f t="shared" si="540"/>
        <v>10.4125</v>
      </c>
      <c r="L3499" s="27">
        <f t="shared" si="541"/>
        <v>10.4125</v>
      </c>
      <c r="M3499" s="26">
        <f>(INDEX(pesos!A:B,MATCH(L3499,pesos!A:A,1),2))</f>
        <v>16200</v>
      </c>
      <c r="N3499" s="26">
        <f>+R3499*'COSTOS VARIOS'!$O$1</f>
        <v>61180</v>
      </c>
      <c r="O3499" s="26">
        <f>+R3499*'COSTOS VARIOS'!$O$2</f>
        <v>1320.2</v>
      </c>
      <c r="P3499" s="26">
        <f>+R3499*'COSTOS VARIOS'!$O$3</f>
        <v>4830</v>
      </c>
      <c r="Q3499" s="26">
        <v>1</v>
      </c>
      <c r="R3499" s="26">
        <f t="shared" si="542"/>
        <v>322000</v>
      </c>
      <c r="S3499" s="25">
        <f t="shared" si="543"/>
        <v>543510.19999999995</v>
      </c>
      <c r="T3499" s="28">
        <f t="shared" si="544"/>
        <v>0.26934140334440837</v>
      </c>
      <c r="U3499" s="29">
        <f t="shared" si="545"/>
        <v>689900</v>
      </c>
      <c r="V3499" s="26">
        <f>+INDEX('LISTA DE PRECIOS EKM '!A:K,MATCH('Precios ML'!B3499,'LISTA DE PRECIOS EKM '!A:A,0),8)</f>
        <v>689900</v>
      </c>
      <c r="W3499" s="26">
        <f t="shared" si="546"/>
        <v>689900</v>
      </c>
      <c r="X3499" s="26">
        <f t="shared" si="547"/>
        <v>0</v>
      </c>
      <c r="Y3499" s="26"/>
      <c r="Z3499" s="26">
        <f t="shared" si="548"/>
        <v>689900</v>
      </c>
      <c r="AA3499" s="30">
        <f t="shared" si="549"/>
        <v>1.1425465838509319</v>
      </c>
    </row>
    <row r="3500" spans="1:27">
      <c r="A3500" s="20" t="s">
        <v>8106</v>
      </c>
      <c r="B3500" s="20" t="s">
        <v>1807</v>
      </c>
      <c r="C3500" s="25">
        <v>433447.5</v>
      </c>
      <c r="D3500" s="22">
        <v>85</v>
      </c>
      <c r="E3500" s="22">
        <v>49</v>
      </c>
      <c r="F3500" s="22">
        <v>40</v>
      </c>
      <c r="G3500" s="22">
        <v>16000</v>
      </c>
      <c r="H3500" s="22" t="s">
        <v>5088</v>
      </c>
      <c r="I3500" s="26">
        <f>+IF(H3500='COSTOS VARIOS'!$C$1,'COSTOS VARIOS'!$C$2*'Precios ML'!V3500,'COSTOS VARIOS'!$B$2*'Precios ML'!V3500)</f>
        <v>187980</v>
      </c>
      <c r="J3500" s="22">
        <v>0</v>
      </c>
      <c r="K3500" s="27">
        <f t="shared" si="540"/>
        <v>10.4125</v>
      </c>
      <c r="L3500" s="27">
        <f t="shared" si="541"/>
        <v>10.4125</v>
      </c>
      <c r="M3500" s="26">
        <f>(INDEX(pesos!A:B,MATCH(L3500,pesos!A:A,1),2))</f>
        <v>16200</v>
      </c>
      <c r="N3500" s="26">
        <f>+R3500*'COSTOS VARIOS'!$O$1</f>
        <v>82355.024999999994</v>
      </c>
      <c r="O3500" s="26">
        <f>+R3500*'COSTOS VARIOS'!$O$2</f>
        <v>1777.1347500000002</v>
      </c>
      <c r="P3500" s="26">
        <f>+R3500*'COSTOS VARIOS'!$O$3</f>
        <v>6501.7124999999996</v>
      </c>
      <c r="Q3500" s="26">
        <v>1</v>
      </c>
      <c r="R3500" s="26">
        <f t="shared" si="542"/>
        <v>433447.5</v>
      </c>
      <c r="S3500" s="25">
        <f t="shared" si="543"/>
        <v>728261.37225000001</v>
      </c>
      <c r="T3500" s="28">
        <f t="shared" si="544"/>
        <v>0.2906080643768485</v>
      </c>
      <c r="U3500" s="29">
        <f t="shared" si="545"/>
        <v>939900</v>
      </c>
      <c r="V3500" s="26">
        <f>+INDEX('LISTA DE PRECIOS EKM '!A:K,MATCH('Precios ML'!B3500,'LISTA DE PRECIOS EKM '!A:A,0),8)</f>
        <v>939900</v>
      </c>
      <c r="W3500" s="26">
        <f t="shared" si="546"/>
        <v>939900</v>
      </c>
      <c r="X3500" s="26">
        <f t="shared" si="547"/>
        <v>0</v>
      </c>
      <c r="Y3500" s="26"/>
      <c r="Z3500" s="26">
        <f t="shared" si="548"/>
        <v>939900</v>
      </c>
      <c r="AA3500" s="30">
        <f t="shared" si="549"/>
        <v>1.1684287024380113</v>
      </c>
    </row>
    <row r="3501" spans="1:27">
      <c r="A3501" s="20" t="s">
        <v>8106</v>
      </c>
      <c r="B3501" s="20" t="s">
        <v>1807</v>
      </c>
      <c r="C3501" s="25">
        <v>433447.5</v>
      </c>
      <c r="D3501" s="22">
        <v>85</v>
      </c>
      <c r="E3501" s="22">
        <v>49</v>
      </c>
      <c r="F3501" s="22">
        <v>40</v>
      </c>
      <c r="G3501" s="22">
        <v>16000</v>
      </c>
      <c r="H3501" s="22" t="s">
        <v>5088</v>
      </c>
      <c r="I3501" s="26">
        <f>+IF(H3501='COSTOS VARIOS'!$C$1,'COSTOS VARIOS'!$C$2*'Precios ML'!V3501,'COSTOS VARIOS'!$B$2*'Precios ML'!V3501)</f>
        <v>187980</v>
      </c>
      <c r="J3501" s="22">
        <v>0</v>
      </c>
      <c r="K3501" s="27">
        <f t="shared" si="540"/>
        <v>10.4125</v>
      </c>
      <c r="L3501" s="27">
        <f t="shared" si="541"/>
        <v>10.4125</v>
      </c>
      <c r="M3501" s="26">
        <f>(INDEX(pesos!A:B,MATCH(L3501,pesos!A:A,1),2))</f>
        <v>16200</v>
      </c>
      <c r="N3501" s="26">
        <f>+R3501*'COSTOS VARIOS'!$O$1</f>
        <v>82355.024999999994</v>
      </c>
      <c r="O3501" s="26">
        <f>+R3501*'COSTOS VARIOS'!$O$2</f>
        <v>1777.1347500000002</v>
      </c>
      <c r="P3501" s="26">
        <f>+R3501*'COSTOS VARIOS'!$O$3</f>
        <v>6501.7124999999996</v>
      </c>
      <c r="Q3501" s="26">
        <v>1</v>
      </c>
      <c r="R3501" s="26">
        <f t="shared" si="542"/>
        <v>433447.5</v>
      </c>
      <c r="S3501" s="25">
        <f t="shared" si="543"/>
        <v>728261.37225000001</v>
      </c>
      <c r="T3501" s="28">
        <f t="shared" si="544"/>
        <v>0.2906080643768485</v>
      </c>
      <c r="U3501" s="29">
        <f t="shared" si="545"/>
        <v>939900</v>
      </c>
      <c r="V3501" s="26">
        <f>+INDEX('LISTA DE PRECIOS EKM '!A:K,MATCH('Precios ML'!B3501,'LISTA DE PRECIOS EKM '!A:A,0),8)</f>
        <v>939900</v>
      </c>
      <c r="W3501" s="26">
        <f t="shared" si="546"/>
        <v>939900</v>
      </c>
      <c r="X3501" s="26">
        <f t="shared" si="547"/>
        <v>0</v>
      </c>
      <c r="Y3501" s="26"/>
      <c r="Z3501" s="26">
        <f t="shared" si="548"/>
        <v>939900</v>
      </c>
      <c r="AA3501" s="30">
        <f t="shared" si="549"/>
        <v>1.1684287024380113</v>
      </c>
    </row>
    <row r="3502" spans="1:27">
      <c r="A3502" s="20" t="s">
        <v>8107</v>
      </c>
      <c r="B3502" s="20" t="s">
        <v>8108</v>
      </c>
      <c r="C3502" s="25">
        <v>60000</v>
      </c>
      <c r="D3502" s="22">
        <v>85</v>
      </c>
      <c r="E3502" s="22">
        <v>49</v>
      </c>
      <c r="F3502" s="22">
        <v>40</v>
      </c>
      <c r="G3502" s="22">
        <v>16000</v>
      </c>
      <c r="H3502" s="22" t="s">
        <v>5088</v>
      </c>
      <c r="I3502" s="26">
        <f>+IF(H3502='COSTOS VARIOS'!$C$1,'COSTOS VARIOS'!$C$2*'Precios ML'!V3502,'COSTOS VARIOS'!$B$2*'Precios ML'!V3502)</f>
        <v>31980</v>
      </c>
      <c r="J3502" s="22">
        <v>0</v>
      </c>
      <c r="K3502" s="27">
        <f t="shared" si="540"/>
        <v>10.4125</v>
      </c>
      <c r="L3502" s="27">
        <f t="shared" si="541"/>
        <v>10.4125</v>
      </c>
      <c r="M3502" s="26">
        <f>(INDEX(pesos!A:B,MATCH(L3502,pesos!A:A,1),2))</f>
        <v>16200</v>
      </c>
      <c r="N3502" s="26">
        <f>+R3502*'COSTOS VARIOS'!$O$1</f>
        <v>11400</v>
      </c>
      <c r="O3502" s="26">
        <f>+R3502*'COSTOS VARIOS'!$O$2</f>
        <v>246.00000000000003</v>
      </c>
      <c r="P3502" s="26">
        <f>+R3502*'COSTOS VARIOS'!$O$3</f>
        <v>900</v>
      </c>
      <c r="Q3502" s="26">
        <v>1</v>
      </c>
      <c r="R3502" s="26">
        <f t="shared" si="542"/>
        <v>60000</v>
      </c>
      <c r="S3502" s="25">
        <f t="shared" si="543"/>
        <v>120726</v>
      </c>
      <c r="T3502" s="28">
        <f t="shared" si="544"/>
        <v>0.32448685453009296</v>
      </c>
      <c r="U3502" s="29">
        <f t="shared" si="545"/>
        <v>159900</v>
      </c>
      <c r="V3502" s="26">
        <f>+INDEX('LISTA DE PRECIOS EKM '!A:K,MATCH('Precios ML'!B3502,'LISTA DE PRECIOS EKM '!A:A,0),8)</f>
        <v>159900</v>
      </c>
      <c r="W3502" s="26">
        <f t="shared" si="546"/>
        <v>159900</v>
      </c>
      <c r="X3502" s="26">
        <f t="shared" si="547"/>
        <v>0</v>
      </c>
      <c r="Y3502" s="26"/>
      <c r="Z3502" s="26">
        <f t="shared" si="548"/>
        <v>159900</v>
      </c>
      <c r="AA3502" s="30">
        <f t="shared" si="549"/>
        <v>1.665</v>
      </c>
    </row>
    <row r="3503" spans="1:27">
      <c r="A3503" s="20" t="s">
        <v>8107</v>
      </c>
      <c r="B3503" s="20" t="s">
        <v>8108</v>
      </c>
      <c r="C3503" s="25">
        <v>60000</v>
      </c>
      <c r="D3503" s="22">
        <v>85</v>
      </c>
      <c r="E3503" s="22">
        <v>49</v>
      </c>
      <c r="F3503" s="22">
        <v>40</v>
      </c>
      <c r="G3503" s="22">
        <v>16000</v>
      </c>
      <c r="H3503" s="22" t="s">
        <v>5088</v>
      </c>
      <c r="I3503" s="26">
        <f>+IF(H3503='COSTOS VARIOS'!$C$1,'COSTOS VARIOS'!$C$2*'Precios ML'!V3503,'COSTOS VARIOS'!$B$2*'Precios ML'!V3503)</f>
        <v>31980</v>
      </c>
      <c r="J3503" s="22">
        <v>0</v>
      </c>
      <c r="K3503" s="27">
        <f t="shared" si="540"/>
        <v>10.4125</v>
      </c>
      <c r="L3503" s="27">
        <f t="shared" si="541"/>
        <v>10.4125</v>
      </c>
      <c r="M3503" s="26">
        <f>(INDEX(pesos!A:B,MATCH(L3503,pesos!A:A,1),2))</f>
        <v>16200</v>
      </c>
      <c r="N3503" s="26">
        <f>+R3503*'COSTOS VARIOS'!$O$1</f>
        <v>11400</v>
      </c>
      <c r="O3503" s="26">
        <f>+R3503*'COSTOS VARIOS'!$O$2</f>
        <v>246.00000000000003</v>
      </c>
      <c r="P3503" s="26">
        <f>+R3503*'COSTOS VARIOS'!$O$3</f>
        <v>900</v>
      </c>
      <c r="Q3503" s="26">
        <v>1</v>
      </c>
      <c r="R3503" s="26">
        <f t="shared" si="542"/>
        <v>60000</v>
      </c>
      <c r="S3503" s="25">
        <f t="shared" si="543"/>
        <v>120726</v>
      </c>
      <c r="T3503" s="28">
        <f t="shared" si="544"/>
        <v>0.32448685453009296</v>
      </c>
      <c r="U3503" s="29">
        <f t="shared" si="545"/>
        <v>159900</v>
      </c>
      <c r="V3503" s="26">
        <f>+INDEX('LISTA DE PRECIOS EKM '!A:K,MATCH('Precios ML'!B3503,'LISTA DE PRECIOS EKM '!A:A,0),8)</f>
        <v>159900</v>
      </c>
      <c r="W3503" s="26">
        <f t="shared" si="546"/>
        <v>159900</v>
      </c>
      <c r="X3503" s="26">
        <f t="shared" si="547"/>
        <v>0</v>
      </c>
      <c r="Y3503" s="26"/>
      <c r="Z3503" s="26">
        <f t="shared" si="548"/>
        <v>159900</v>
      </c>
      <c r="AA3503" s="30">
        <f t="shared" si="549"/>
        <v>1.665</v>
      </c>
    </row>
    <row r="3504" spans="1:27">
      <c r="A3504" s="20" t="s">
        <v>8109</v>
      </c>
      <c r="B3504" s="20" t="s">
        <v>8110</v>
      </c>
      <c r="C3504" s="25">
        <v>197602</v>
      </c>
      <c r="D3504" s="22">
        <v>85</v>
      </c>
      <c r="E3504" s="22">
        <v>49</v>
      </c>
      <c r="F3504" s="22">
        <v>40</v>
      </c>
      <c r="G3504" s="22">
        <v>16000</v>
      </c>
      <c r="H3504" s="22" t="s">
        <v>5088</v>
      </c>
      <c r="I3504" s="26">
        <f>+IF(H3504='COSTOS VARIOS'!$C$1,'COSTOS VARIOS'!$C$2*'Precios ML'!V3504,'COSTOS VARIOS'!$B$2*'Precios ML'!V3504)</f>
        <v>85980</v>
      </c>
      <c r="J3504" s="22">
        <v>0</v>
      </c>
      <c r="K3504" s="27">
        <f t="shared" si="540"/>
        <v>10.4125</v>
      </c>
      <c r="L3504" s="27">
        <f t="shared" si="541"/>
        <v>10.4125</v>
      </c>
      <c r="M3504" s="26">
        <f>(INDEX(pesos!A:B,MATCH(L3504,pesos!A:A,1),2))</f>
        <v>16200</v>
      </c>
      <c r="N3504" s="26">
        <f>+R3504*'COSTOS VARIOS'!$O$1</f>
        <v>37544.379999999997</v>
      </c>
      <c r="O3504" s="26">
        <f>+R3504*'COSTOS VARIOS'!$O$2</f>
        <v>810.16820000000007</v>
      </c>
      <c r="P3504" s="26">
        <f>+R3504*'COSTOS VARIOS'!$O$3</f>
        <v>2964.0299999999997</v>
      </c>
      <c r="Q3504" s="26">
        <v>1</v>
      </c>
      <c r="R3504" s="26">
        <f t="shared" si="542"/>
        <v>197602</v>
      </c>
      <c r="S3504" s="25">
        <f t="shared" si="543"/>
        <v>341100.57819999999</v>
      </c>
      <c r="T3504" s="28">
        <f t="shared" si="544"/>
        <v>0.26033207644677048</v>
      </c>
      <c r="U3504" s="29">
        <f t="shared" si="545"/>
        <v>429900</v>
      </c>
      <c r="V3504" s="26">
        <f>+INDEX('LISTA DE PRECIOS EKM '!A:K,MATCH('Precios ML'!B3504,'LISTA DE PRECIOS EKM '!A:A,0),8)</f>
        <v>429900</v>
      </c>
      <c r="W3504" s="26">
        <f t="shared" si="546"/>
        <v>429900</v>
      </c>
      <c r="X3504" s="26">
        <f t="shared" si="547"/>
        <v>0</v>
      </c>
      <c r="Y3504" s="26"/>
      <c r="Z3504" s="26">
        <f t="shared" si="548"/>
        <v>429900</v>
      </c>
      <c r="AA3504" s="30">
        <f t="shared" si="549"/>
        <v>1.1755852673555935</v>
      </c>
    </row>
    <row r="3505" spans="1:27">
      <c r="A3505" s="20" t="s">
        <v>8109</v>
      </c>
      <c r="B3505" s="20" t="s">
        <v>8110</v>
      </c>
      <c r="C3505" s="25">
        <v>197602</v>
      </c>
      <c r="D3505" s="22">
        <v>85</v>
      </c>
      <c r="E3505" s="22">
        <v>49</v>
      </c>
      <c r="F3505" s="22">
        <v>40</v>
      </c>
      <c r="G3505" s="22">
        <v>16000</v>
      </c>
      <c r="H3505" s="22" t="s">
        <v>5088</v>
      </c>
      <c r="I3505" s="26">
        <f>+IF(H3505='COSTOS VARIOS'!$C$1,'COSTOS VARIOS'!$C$2*'Precios ML'!V3505,'COSTOS VARIOS'!$B$2*'Precios ML'!V3505)</f>
        <v>85980</v>
      </c>
      <c r="J3505" s="22">
        <v>0</v>
      </c>
      <c r="K3505" s="27">
        <f t="shared" si="540"/>
        <v>10.4125</v>
      </c>
      <c r="L3505" s="27">
        <f t="shared" si="541"/>
        <v>10.4125</v>
      </c>
      <c r="M3505" s="26">
        <f>(INDEX(pesos!A:B,MATCH(L3505,pesos!A:A,1),2))</f>
        <v>16200</v>
      </c>
      <c r="N3505" s="26">
        <f>+R3505*'COSTOS VARIOS'!$O$1</f>
        <v>37544.379999999997</v>
      </c>
      <c r="O3505" s="26">
        <f>+R3505*'COSTOS VARIOS'!$O$2</f>
        <v>810.16820000000007</v>
      </c>
      <c r="P3505" s="26">
        <f>+R3505*'COSTOS VARIOS'!$O$3</f>
        <v>2964.0299999999997</v>
      </c>
      <c r="Q3505" s="26">
        <v>1</v>
      </c>
      <c r="R3505" s="26">
        <f t="shared" si="542"/>
        <v>197602</v>
      </c>
      <c r="S3505" s="25">
        <f t="shared" si="543"/>
        <v>341100.57819999999</v>
      </c>
      <c r="T3505" s="28">
        <f t="shared" si="544"/>
        <v>0.26033207644677048</v>
      </c>
      <c r="U3505" s="29">
        <f t="shared" si="545"/>
        <v>429900</v>
      </c>
      <c r="V3505" s="26">
        <f>+INDEX('LISTA DE PRECIOS EKM '!A:K,MATCH('Precios ML'!B3505,'LISTA DE PRECIOS EKM '!A:A,0),8)</f>
        <v>429900</v>
      </c>
      <c r="W3505" s="26">
        <f t="shared" si="546"/>
        <v>429900</v>
      </c>
      <c r="X3505" s="26">
        <f t="shared" si="547"/>
        <v>0</v>
      </c>
      <c r="Y3505" s="26"/>
      <c r="Z3505" s="26">
        <f t="shared" si="548"/>
        <v>429900</v>
      </c>
      <c r="AA3505" s="30">
        <f t="shared" si="549"/>
        <v>1.1755852673555935</v>
      </c>
    </row>
    <row r="3506" spans="1:27">
      <c r="A3506" s="20" t="s">
        <v>8111</v>
      </c>
      <c r="B3506" s="20" t="s">
        <v>8112</v>
      </c>
      <c r="C3506" s="25">
        <v>1100000</v>
      </c>
      <c r="D3506" s="22">
        <v>85</v>
      </c>
      <c r="E3506" s="22">
        <v>49</v>
      </c>
      <c r="F3506" s="22">
        <v>40</v>
      </c>
      <c r="G3506" s="22">
        <v>16000</v>
      </c>
      <c r="H3506" s="22" t="s">
        <v>5088</v>
      </c>
      <c r="I3506" s="26">
        <f>+IF(H3506='COSTOS VARIOS'!$C$1,'COSTOS VARIOS'!$C$2*'Precios ML'!V3506,'COSTOS VARIOS'!$B$2*'Precios ML'!V3506)</f>
        <v>471980</v>
      </c>
      <c r="J3506" s="22">
        <v>0</v>
      </c>
      <c r="K3506" s="27">
        <f t="shared" si="540"/>
        <v>10.4125</v>
      </c>
      <c r="L3506" s="27">
        <f t="shared" si="541"/>
        <v>10.4125</v>
      </c>
      <c r="M3506" s="26">
        <f>(INDEX(pesos!A:B,MATCH(L3506,pesos!A:A,1),2))</f>
        <v>16200</v>
      </c>
      <c r="N3506" s="26">
        <f>+R3506*'COSTOS VARIOS'!$O$1</f>
        <v>209000</v>
      </c>
      <c r="O3506" s="26">
        <f>+R3506*'COSTOS VARIOS'!$O$2</f>
        <v>4510</v>
      </c>
      <c r="P3506" s="26">
        <f>+R3506*'COSTOS VARIOS'!$O$3</f>
        <v>16500</v>
      </c>
      <c r="Q3506" s="26">
        <v>1</v>
      </c>
      <c r="R3506" s="26">
        <f t="shared" si="542"/>
        <v>1100000</v>
      </c>
      <c r="S3506" s="25">
        <f t="shared" si="543"/>
        <v>1818190</v>
      </c>
      <c r="T3506" s="28">
        <f t="shared" si="544"/>
        <v>0.29793915927378323</v>
      </c>
      <c r="U3506" s="29">
        <f t="shared" si="545"/>
        <v>2359900</v>
      </c>
      <c r="V3506" s="26">
        <f>+INDEX('LISTA DE PRECIOS EKM '!A:K,MATCH('Precios ML'!B3506,'LISTA DE PRECIOS EKM '!A:A,0),8)</f>
        <v>2359900</v>
      </c>
      <c r="W3506" s="26">
        <f t="shared" si="546"/>
        <v>2359900</v>
      </c>
      <c r="X3506" s="26">
        <f t="shared" si="547"/>
        <v>0</v>
      </c>
      <c r="Y3506" s="26"/>
      <c r="Z3506" s="26">
        <f t="shared" si="548"/>
        <v>2359900</v>
      </c>
      <c r="AA3506" s="30">
        <f t="shared" si="549"/>
        <v>1.1453636363636366</v>
      </c>
    </row>
    <row r="3507" spans="1:27">
      <c r="A3507" s="20" t="s">
        <v>8111</v>
      </c>
      <c r="B3507" s="20" t="s">
        <v>8112</v>
      </c>
      <c r="C3507" s="25">
        <v>1100000</v>
      </c>
      <c r="D3507" s="22">
        <v>85</v>
      </c>
      <c r="E3507" s="22">
        <v>49</v>
      </c>
      <c r="F3507" s="22">
        <v>40</v>
      </c>
      <c r="G3507" s="22">
        <v>16000</v>
      </c>
      <c r="H3507" s="22" t="s">
        <v>5088</v>
      </c>
      <c r="I3507" s="26">
        <f>+IF(H3507='COSTOS VARIOS'!$C$1,'COSTOS VARIOS'!$C$2*'Precios ML'!V3507,'COSTOS VARIOS'!$B$2*'Precios ML'!V3507)</f>
        <v>471980</v>
      </c>
      <c r="J3507" s="22">
        <v>0</v>
      </c>
      <c r="K3507" s="27">
        <f t="shared" si="540"/>
        <v>10.4125</v>
      </c>
      <c r="L3507" s="27">
        <f t="shared" si="541"/>
        <v>10.4125</v>
      </c>
      <c r="M3507" s="26">
        <f>(INDEX(pesos!A:B,MATCH(L3507,pesos!A:A,1),2))</f>
        <v>16200</v>
      </c>
      <c r="N3507" s="26">
        <f>+R3507*'COSTOS VARIOS'!$O$1</f>
        <v>209000</v>
      </c>
      <c r="O3507" s="26">
        <f>+R3507*'COSTOS VARIOS'!$O$2</f>
        <v>4510</v>
      </c>
      <c r="P3507" s="26">
        <f>+R3507*'COSTOS VARIOS'!$O$3</f>
        <v>16500</v>
      </c>
      <c r="Q3507" s="26">
        <v>1</v>
      </c>
      <c r="R3507" s="26">
        <f t="shared" si="542"/>
        <v>1100000</v>
      </c>
      <c r="S3507" s="25">
        <f t="shared" si="543"/>
        <v>1818190</v>
      </c>
      <c r="T3507" s="28">
        <f t="shared" si="544"/>
        <v>0.29793915927378323</v>
      </c>
      <c r="U3507" s="29">
        <f t="shared" si="545"/>
        <v>2359900</v>
      </c>
      <c r="V3507" s="26">
        <f>+INDEX('LISTA DE PRECIOS EKM '!A:K,MATCH('Precios ML'!B3507,'LISTA DE PRECIOS EKM '!A:A,0),8)</f>
        <v>2359900</v>
      </c>
      <c r="W3507" s="26">
        <f t="shared" si="546"/>
        <v>2359900</v>
      </c>
      <c r="X3507" s="26">
        <f t="shared" si="547"/>
        <v>0</v>
      </c>
      <c r="Y3507" s="26"/>
      <c r="Z3507" s="26">
        <f t="shared" si="548"/>
        <v>2359900</v>
      </c>
      <c r="AA3507" s="30">
        <f t="shared" si="549"/>
        <v>1.1453636363636366</v>
      </c>
    </row>
    <row r="3508" spans="1:27">
      <c r="A3508" s="20" t="s">
        <v>8113</v>
      </c>
      <c r="B3508" s="20" t="s">
        <v>8114</v>
      </c>
      <c r="C3508" s="25">
        <v>293039</v>
      </c>
      <c r="D3508" s="22">
        <v>85</v>
      </c>
      <c r="E3508" s="22">
        <v>49</v>
      </c>
      <c r="F3508" s="22">
        <v>40</v>
      </c>
      <c r="G3508" s="22">
        <v>16000</v>
      </c>
      <c r="H3508" s="22" t="s">
        <v>5088</v>
      </c>
      <c r="I3508" s="26">
        <f>+IF(H3508='COSTOS VARIOS'!$C$1,'COSTOS VARIOS'!$C$2*'Precios ML'!V3508,'COSTOS VARIOS'!$B$2*'Precios ML'!V3508)</f>
        <v>127980</v>
      </c>
      <c r="J3508" s="22">
        <v>0</v>
      </c>
      <c r="K3508" s="27">
        <f t="shared" si="540"/>
        <v>10.4125</v>
      </c>
      <c r="L3508" s="27">
        <f t="shared" si="541"/>
        <v>10.4125</v>
      </c>
      <c r="M3508" s="26">
        <f>(INDEX(pesos!A:B,MATCH(L3508,pesos!A:A,1),2))</f>
        <v>16200</v>
      </c>
      <c r="N3508" s="26">
        <f>+R3508*'COSTOS VARIOS'!$O$1</f>
        <v>55677.41</v>
      </c>
      <c r="O3508" s="26">
        <f>+R3508*'COSTOS VARIOS'!$O$2</f>
        <v>1201.4599000000001</v>
      </c>
      <c r="P3508" s="26">
        <f>+R3508*'COSTOS VARIOS'!$O$3</f>
        <v>4395.585</v>
      </c>
      <c r="Q3508" s="26">
        <v>1</v>
      </c>
      <c r="R3508" s="26">
        <f t="shared" si="542"/>
        <v>293039</v>
      </c>
      <c r="S3508" s="25">
        <f t="shared" si="543"/>
        <v>498493.45490000001</v>
      </c>
      <c r="T3508" s="28">
        <f t="shared" si="544"/>
        <v>0.28366780688899262</v>
      </c>
      <c r="U3508" s="29">
        <f t="shared" si="545"/>
        <v>639900</v>
      </c>
      <c r="V3508" s="26">
        <f>+INDEX('LISTA DE PRECIOS EKM '!A:K,MATCH('Precios ML'!B3508,'LISTA DE PRECIOS EKM '!A:A,0),8)</f>
        <v>639900</v>
      </c>
      <c r="W3508" s="26">
        <f t="shared" si="546"/>
        <v>639900</v>
      </c>
      <c r="X3508" s="26">
        <f t="shared" si="547"/>
        <v>0</v>
      </c>
      <c r="Y3508" s="26"/>
      <c r="Z3508" s="26">
        <f t="shared" si="548"/>
        <v>639900</v>
      </c>
      <c r="AA3508" s="30">
        <f t="shared" si="549"/>
        <v>1.1836683854367509</v>
      </c>
    </row>
    <row r="3509" spans="1:27">
      <c r="A3509" s="20" t="s">
        <v>8113</v>
      </c>
      <c r="B3509" s="20" t="s">
        <v>8114</v>
      </c>
      <c r="C3509" s="25">
        <v>293039</v>
      </c>
      <c r="D3509" s="22">
        <v>85</v>
      </c>
      <c r="E3509" s="22">
        <v>49</v>
      </c>
      <c r="F3509" s="22">
        <v>40</v>
      </c>
      <c r="G3509" s="22">
        <v>16000</v>
      </c>
      <c r="H3509" s="22" t="s">
        <v>5088</v>
      </c>
      <c r="I3509" s="26">
        <f>+IF(H3509='COSTOS VARIOS'!$C$1,'COSTOS VARIOS'!$C$2*'Precios ML'!V3509,'COSTOS VARIOS'!$B$2*'Precios ML'!V3509)</f>
        <v>127980</v>
      </c>
      <c r="J3509" s="22">
        <v>0</v>
      </c>
      <c r="K3509" s="27">
        <f t="shared" si="540"/>
        <v>10.4125</v>
      </c>
      <c r="L3509" s="27">
        <f t="shared" si="541"/>
        <v>10.4125</v>
      </c>
      <c r="M3509" s="26">
        <f>(INDEX(pesos!A:B,MATCH(L3509,pesos!A:A,1),2))</f>
        <v>16200</v>
      </c>
      <c r="N3509" s="26">
        <f>+R3509*'COSTOS VARIOS'!$O$1</f>
        <v>55677.41</v>
      </c>
      <c r="O3509" s="26">
        <f>+R3509*'COSTOS VARIOS'!$O$2</f>
        <v>1201.4599000000001</v>
      </c>
      <c r="P3509" s="26">
        <f>+R3509*'COSTOS VARIOS'!$O$3</f>
        <v>4395.585</v>
      </c>
      <c r="Q3509" s="26">
        <v>1</v>
      </c>
      <c r="R3509" s="26">
        <f t="shared" si="542"/>
        <v>293039</v>
      </c>
      <c r="S3509" s="25">
        <f t="shared" si="543"/>
        <v>498493.45490000001</v>
      </c>
      <c r="T3509" s="28">
        <f t="shared" si="544"/>
        <v>0.28366780688899262</v>
      </c>
      <c r="U3509" s="29">
        <f t="shared" si="545"/>
        <v>639900</v>
      </c>
      <c r="V3509" s="26">
        <f>+INDEX('LISTA DE PRECIOS EKM '!A:K,MATCH('Precios ML'!B3509,'LISTA DE PRECIOS EKM '!A:A,0),8)</f>
        <v>639900</v>
      </c>
      <c r="W3509" s="26">
        <f t="shared" si="546"/>
        <v>639900</v>
      </c>
      <c r="X3509" s="26">
        <f t="shared" si="547"/>
        <v>0</v>
      </c>
      <c r="Y3509" s="26"/>
      <c r="Z3509" s="26">
        <f t="shared" si="548"/>
        <v>639900</v>
      </c>
      <c r="AA3509" s="30">
        <f t="shared" si="549"/>
        <v>1.1836683854367509</v>
      </c>
    </row>
    <row r="3510" spans="1:27">
      <c r="A3510" s="20" t="s">
        <v>8115</v>
      </c>
      <c r="B3510" s="20" t="s">
        <v>8116</v>
      </c>
      <c r="C3510" s="25">
        <v>183000</v>
      </c>
      <c r="D3510" s="22">
        <v>85</v>
      </c>
      <c r="E3510" s="22">
        <v>49</v>
      </c>
      <c r="F3510" s="22">
        <v>40</v>
      </c>
      <c r="G3510" s="22">
        <v>16000</v>
      </c>
      <c r="H3510" s="22" t="s">
        <v>5088</v>
      </c>
      <c r="I3510" s="26">
        <f>+IF(H3510='COSTOS VARIOS'!$C$1,'COSTOS VARIOS'!$C$2*'Precios ML'!V3510,'COSTOS VARIOS'!$B$2*'Precios ML'!V3510)</f>
        <v>79980</v>
      </c>
      <c r="J3510" s="22">
        <v>0</v>
      </c>
      <c r="K3510" s="27">
        <f t="shared" si="540"/>
        <v>10.4125</v>
      </c>
      <c r="L3510" s="27">
        <f t="shared" si="541"/>
        <v>10.4125</v>
      </c>
      <c r="M3510" s="26">
        <f>(INDEX(pesos!A:B,MATCH(L3510,pesos!A:A,1),2))</f>
        <v>16200</v>
      </c>
      <c r="N3510" s="26">
        <f>+R3510*'COSTOS VARIOS'!$O$1</f>
        <v>34770</v>
      </c>
      <c r="O3510" s="26">
        <f>+R3510*'COSTOS VARIOS'!$O$2</f>
        <v>750.30000000000007</v>
      </c>
      <c r="P3510" s="26">
        <f>+R3510*'COSTOS VARIOS'!$O$3</f>
        <v>2745</v>
      </c>
      <c r="Q3510" s="26">
        <v>1</v>
      </c>
      <c r="R3510" s="26">
        <f t="shared" si="542"/>
        <v>183000</v>
      </c>
      <c r="S3510" s="25">
        <f t="shared" si="543"/>
        <v>317445.3</v>
      </c>
      <c r="T3510" s="28">
        <f t="shared" si="544"/>
        <v>0.25974459221793489</v>
      </c>
      <c r="U3510" s="29">
        <f t="shared" si="545"/>
        <v>399900</v>
      </c>
      <c r="V3510" s="26">
        <f>+INDEX('LISTA DE PRECIOS EKM '!A:K,MATCH('Precios ML'!B3510,'LISTA DE PRECIOS EKM '!A:A,0),8)</f>
        <v>399900</v>
      </c>
      <c r="W3510" s="26">
        <f t="shared" si="546"/>
        <v>399900</v>
      </c>
      <c r="X3510" s="26">
        <f t="shared" si="547"/>
        <v>0</v>
      </c>
      <c r="Y3510" s="26"/>
      <c r="Z3510" s="26">
        <f t="shared" si="548"/>
        <v>399900</v>
      </c>
      <c r="AA3510" s="30">
        <f t="shared" si="549"/>
        <v>1.1852459016393442</v>
      </c>
    </row>
    <row r="3511" spans="1:27">
      <c r="A3511" s="20" t="s">
        <v>8115</v>
      </c>
      <c r="B3511" s="20" t="s">
        <v>8116</v>
      </c>
      <c r="C3511" s="25">
        <v>183000</v>
      </c>
      <c r="D3511" s="22">
        <v>85</v>
      </c>
      <c r="E3511" s="22">
        <v>49</v>
      </c>
      <c r="F3511" s="22">
        <v>40</v>
      </c>
      <c r="G3511" s="22">
        <v>16000</v>
      </c>
      <c r="H3511" s="22" t="s">
        <v>5088</v>
      </c>
      <c r="I3511" s="26">
        <f>+IF(H3511='COSTOS VARIOS'!$C$1,'COSTOS VARIOS'!$C$2*'Precios ML'!V3511,'COSTOS VARIOS'!$B$2*'Precios ML'!V3511)</f>
        <v>79980</v>
      </c>
      <c r="J3511" s="22">
        <v>0</v>
      </c>
      <c r="K3511" s="27">
        <f t="shared" si="540"/>
        <v>10.4125</v>
      </c>
      <c r="L3511" s="27">
        <f t="shared" si="541"/>
        <v>10.4125</v>
      </c>
      <c r="M3511" s="26">
        <f>(INDEX(pesos!A:B,MATCH(L3511,pesos!A:A,1),2))</f>
        <v>16200</v>
      </c>
      <c r="N3511" s="26">
        <f>+R3511*'COSTOS VARIOS'!$O$1</f>
        <v>34770</v>
      </c>
      <c r="O3511" s="26">
        <f>+R3511*'COSTOS VARIOS'!$O$2</f>
        <v>750.30000000000007</v>
      </c>
      <c r="P3511" s="26">
        <f>+R3511*'COSTOS VARIOS'!$O$3</f>
        <v>2745</v>
      </c>
      <c r="Q3511" s="26">
        <v>1</v>
      </c>
      <c r="R3511" s="26">
        <f t="shared" si="542"/>
        <v>183000</v>
      </c>
      <c r="S3511" s="25">
        <f t="shared" si="543"/>
        <v>317445.3</v>
      </c>
      <c r="T3511" s="28">
        <f t="shared" si="544"/>
        <v>0.25974459221793489</v>
      </c>
      <c r="U3511" s="29">
        <f t="shared" si="545"/>
        <v>399900</v>
      </c>
      <c r="V3511" s="26">
        <f>+INDEX('LISTA DE PRECIOS EKM '!A:K,MATCH('Precios ML'!B3511,'LISTA DE PRECIOS EKM '!A:A,0),8)</f>
        <v>399900</v>
      </c>
      <c r="W3511" s="26">
        <f t="shared" si="546"/>
        <v>399900</v>
      </c>
      <c r="X3511" s="26">
        <f t="shared" si="547"/>
        <v>0</v>
      </c>
      <c r="Y3511" s="26"/>
      <c r="Z3511" s="26">
        <f t="shared" si="548"/>
        <v>399900</v>
      </c>
      <c r="AA3511" s="30">
        <f t="shared" si="549"/>
        <v>1.1852459016393442</v>
      </c>
    </row>
    <row r="3512" spans="1:27">
      <c r="A3512" s="20" t="s">
        <v>8117</v>
      </c>
      <c r="B3512" s="20" t="s">
        <v>8118</v>
      </c>
      <c r="C3512" s="25">
        <v>490000</v>
      </c>
      <c r="D3512" s="22">
        <v>85</v>
      </c>
      <c r="E3512" s="22">
        <v>49</v>
      </c>
      <c r="F3512" s="22">
        <v>40</v>
      </c>
      <c r="G3512" s="22">
        <v>16000</v>
      </c>
      <c r="H3512" s="22" t="s">
        <v>5088</v>
      </c>
      <c r="I3512" s="26">
        <f>+IF(H3512='COSTOS VARIOS'!$C$1,'COSTOS VARIOS'!$C$2*'Precios ML'!V3512,'COSTOS VARIOS'!$B$2*'Precios ML'!V3512)</f>
        <v>199980</v>
      </c>
      <c r="J3512" s="22">
        <v>0</v>
      </c>
      <c r="K3512" s="27">
        <f t="shared" si="540"/>
        <v>10.4125</v>
      </c>
      <c r="L3512" s="27">
        <f t="shared" si="541"/>
        <v>10.4125</v>
      </c>
      <c r="M3512" s="26">
        <f>(INDEX(pesos!A:B,MATCH(L3512,pesos!A:A,1),2))</f>
        <v>16200</v>
      </c>
      <c r="N3512" s="26">
        <f>+R3512*'COSTOS VARIOS'!$O$1</f>
        <v>93100</v>
      </c>
      <c r="O3512" s="26">
        <f>+R3512*'COSTOS VARIOS'!$O$2</f>
        <v>2009.0000000000002</v>
      </c>
      <c r="P3512" s="26">
        <f>+R3512*'COSTOS VARIOS'!$O$3</f>
        <v>7350</v>
      </c>
      <c r="Q3512" s="26">
        <v>1</v>
      </c>
      <c r="R3512" s="26">
        <f t="shared" si="542"/>
        <v>490000</v>
      </c>
      <c r="S3512" s="25">
        <f t="shared" si="543"/>
        <v>808639</v>
      </c>
      <c r="T3512" s="28">
        <f t="shared" si="544"/>
        <v>0.2365221068981338</v>
      </c>
      <c r="U3512" s="29">
        <f t="shared" si="545"/>
        <v>999900</v>
      </c>
      <c r="V3512" s="26">
        <f>+INDEX('LISTA DE PRECIOS EKM '!A:K,MATCH('Precios ML'!B3512,'LISTA DE PRECIOS EKM '!A:A,0),8)</f>
        <v>999900</v>
      </c>
      <c r="W3512" s="26">
        <f t="shared" si="546"/>
        <v>999900</v>
      </c>
      <c r="X3512" s="26">
        <f t="shared" si="547"/>
        <v>0</v>
      </c>
      <c r="Y3512" s="26"/>
      <c r="Z3512" s="26">
        <f t="shared" si="548"/>
        <v>999900</v>
      </c>
      <c r="AA3512" s="30">
        <f t="shared" si="549"/>
        <v>1.0406122448979591</v>
      </c>
    </row>
    <row r="3513" spans="1:27">
      <c r="A3513" s="20" t="s">
        <v>8117</v>
      </c>
      <c r="B3513" s="20" t="s">
        <v>8118</v>
      </c>
      <c r="C3513" s="25">
        <v>490000</v>
      </c>
      <c r="D3513" s="22">
        <v>85</v>
      </c>
      <c r="E3513" s="22">
        <v>49</v>
      </c>
      <c r="F3513" s="22">
        <v>40</v>
      </c>
      <c r="G3513" s="22">
        <v>16000</v>
      </c>
      <c r="H3513" s="22" t="s">
        <v>5088</v>
      </c>
      <c r="I3513" s="26">
        <f>+IF(H3513='COSTOS VARIOS'!$C$1,'COSTOS VARIOS'!$C$2*'Precios ML'!V3513,'COSTOS VARIOS'!$B$2*'Precios ML'!V3513)</f>
        <v>199980</v>
      </c>
      <c r="J3513" s="22">
        <v>0</v>
      </c>
      <c r="K3513" s="27">
        <f t="shared" si="540"/>
        <v>10.4125</v>
      </c>
      <c r="L3513" s="27">
        <f t="shared" si="541"/>
        <v>10.4125</v>
      </c>
      <c r="M3513" s="26">
        <f>(INDEX(pesos!A:B,MATCH(L3513,pesos!A:A,1),2))</f>
        <v>16200</v>
      </c>
      <c r="N3513" s="26">
        <f>+R3513*'COSTOS VARIOS'!$O$1</f>
        <v>93100</v>
      </c>
      <c r="O3513" s="26">
        <f>+R3513*'COSTOS VARIOS'!$O$2</f>
        <v>2009.0000000000002</v>
      </c>
      <c r="P3513" s="26">
        <f>+R3513*'COSTOS VARIOS'!$O$3</f>
        <v>7350</v>
      </c>
      <c r="Q3513" s="26">
        <v>1</v>
      </c>
      <c r="R3513" s="26">
        <f t="shared" si="542"/>
        <v>490000</v>
      </c>
      <c r="S3513" s="25">
        <f t="shared" si="543"/>
        <v>808639</v>
      </c>
      <c r="T3513" s="28">
        <f t="shared" si="544"/>
        <v>0.2365221068981338</v>
      </c>
      <c r="U3513" s="29">
        <f t="shared" si="545"/>
        <v>999900</v>
      </c>
      <c r="V3513" s="26">
        <f>+INDEX('LISTA DE PRECIOS EKM '!A:K,MATCH('Precios ML'!B3513,'LISTA DE PRECIOS EKM '!A:A,0),8)</f>
        <v>999900</v>
      </c>
      <c r="W3513" s="26">
        <f t="shared" si="546"/>
        <v>999900</v>
      </c>
      <c r="X3513" s="26">
        <f t="shared" si="547"/>
        <v>0</v>
      </c>
      <c r="Y3513" s="26"/>
      <c r="Z3513" s="26">
        <f t="shared" si="548"/>
        <v>999900</v>
      </c>
      <c r="AA3513" s="30">
        <f t="shared" si="549"/>
        <v>1.0406122448979591</v>
      </c>
    </row>
    <row r="3514" spans="1:27">
      <c r="A3514" s="20" t="s">
        <v>8119</v>
      </c>
      <c r="B3514" s="20" t="s">
        <v>7945</v>
      </c>
      <c r="C3514" s="25">
        <v>250000</v>
      </c>
      <c r="D3514" s="22">
        <v>85</v>
      </c>
      <c r="E3514" s="22">
        <v>49</v>
      </c>
      <c r="F3514" s="22">
        <v>40</v>
      </c>
      <c r="G3514" s="22">
        <v>16000</v>
      </c>
      <c r="H3514" s="22" t="s">
        <v>5088</v>
      </c>
      <c r="I3514" s="26">
        <f>+IF(H3514='COSTOS VARIOS'!$C$1,'COSTOS VARIOS'!$C$2*'Precios ML'!V3514,'COSTOS VARIOS'!$B$2*'Precios ML'!V3514)</f>
        <v>107980</v>
      </c>
      <c r="J3514" s="22">
        <v>0</v>
      </c>
      <c r="K3514" s="27">
        <f t="shared" si="540"/>
        <v>10.4125</v>
      </c>
      <c r="L3514" s="27">
        <f t="shared" si="541"/>
        <v>10.4125</v>
      </c>
      <c r="M3514" s="26">
        <f>(INDEX(pesos!A:B,MATCH(L3514,pesos!A:A,1),2))</f>
        <v>16200</v>
      </c>
      <c r="N3514" s="26">
        <f>+R3514*'COSTOS VARIOS'!$O$1</f>
        <v>47500</v>
      </c>
      <c r="O3514" s="26">
        <f>+R3514*'COSTOS VARIOS'!$O$2</f>
        <v>1025</v>
      </c>
      <c r="P3514" s="26">
        <f>+R3514*'COSTOS VARIOS'!$O$3</f>
        <v>3750</v>
      </c>
      <c r="Q3514" s="26">
        <v>1</v>
      </c>
      <c r="R3514" s="26">
        <f t="shared" si="542"/>
        <v>250000</v>
      </c>
      <c r="S3514" s="25">
        <f t="shared" si="543"/>
        <v>426455</v>
      </c>
      <c r="T3514" s="28">
        <f t="shared" si="544"/>
        <v>0.26601868895897574</v>
      </c>
      <c r="U3514" s="29">
        <f t="shared" si="545"/>
        <v>539900</v>
      </c>
      <c r="V3514" s="26">
        <f>+INDEX('LISTA DE PRECIOS EKM '!A:K,MATCH('Precios ML'!B3514,'LISTA DE PRECIOS EKM '!A:A,0),8)</f>
        <v>539900</v>
      </c>
      <c r="W3514" s="26">
        <f t="shared" si="546"/>
        <v>539900</v>
      </c>
      <c r="X3514" s="26">
        <f t="shared" si="547"/>
        <v>0</v>
      </c>
      <c r="Y3514" s="26"/>
      <c r="Z3514" s="26">
        <f t="shared" si="548"/>
        <v>539900</v>
      </c>
      <c r="AA3514" s="30">
        <f t="shared" si="549"/>
        <v>1.1596000000000002</v>
      </c>
    </row>
    <row r="3515" spans="1:27">
      <c r="A3515" s="20" t="s">
        <v>8119</v>
      </c>
      <c r="B3515" s="20" t="s">
        <v>7945</v>
      </c>
      <c r="C3515" s="25">
        <v>250000</v>
      </c>
      <c r="D3515" s="22">
        <v>85</v>
      </c>
      <c r="E3515" s="22">
        <v>49</v>
      </c>
      <c r="F3515" s="22">
        <v>40</v>
      </c>
      <c r="G3515" s="22">
        <v>16000</v>
      </c>
      <c r="H3515" s="22" t="s">
        <v>5088</v>
      </c>
      <c r="I3515" s="26">
        <f>+IF(H3515='COSTOS VARIOS'!$C$1,'COSTOS VARIOS'!$C$2*'Precios ML'!V3515,'COSTOS VARIOS'!$B$2*'Precios ML'!V3515)</f>
        <v>107980</v>
      </c>
      <c r="J3515" s="22">
        <v>0</v>
      </c>
      <c r="K3515" s="27">
        <f t="shared" si="540"/>
        <v>10.4125</v>
      </c>
      <c r="L3515" s="27">
        <f t="shared" si="541"/>
        <v>10.4125</v>
      </c>
      <c r="M3515" s="26">
        <f>(INDEX(pesos!A:B,MATCH(L3515,pesos!A:A,1),2))</f>
        <v>16200</v>
      </c>
      <c r="N3515" s="26">
        <f>+R3515*'COSTOS VARIOS'!$O$1</f>
        <v>47500</v>
      </c>
      <c r="O3515" s="26">
        <f>+R3515*'COSTOS VARIOS'!$O$2</f>
        <v>1025</v>
      </c>
      <c r="P3515" s="26">
        <f>+R3515*'COSTOS VARIOS'!$O$3</f>
        <v>3750</v>
      </c>
      <c r="Q3515" s="26">
        <v>1</v>
      </c>
      <c r="R3515" s="26">
        <f t="shared" si="542"/>
        <v>250000</v>
      </c>
      <c r="S3515" s="25">
        <f t="shared" si="543"/>
        <v>426455</v>
      </c>
      <c r="T3515" s="28">
        <f t="shared" si="544"/>
        <v>0.26601868895897574</v>
      </c>
      <c r="U3515" s="29">
        <f t="shared" si="545"/>
        <v>539900</v>
      </c>
      <c r="V3515" s="26">
        <f>+INDEX('LISTA DE PRECIOS EKM '!A:K,MATCH('Precios ML'!B3515,'LISTA DE PRECIOS EKM '!A:A,0),8)</f>
        <v>539900</v>
      </c>
      <c r="W3515" s="26">
        <f t="shared" si="546"/>
        <v>539900</v>
      </c>
      <c r="X3515" s="26">
        <f t="shared" si="547"/>
        <v>0</v>
      </c>
      <c r="Y3515" s="26"/>
      <c r="Z3515" s="26">
        <f t="shared" si="548"/>
        <v>539900</v>
      </c>
      <c r="AA3515" s="30">
        <f t="shared" si="549"/>
        <v>1.1596000000000002</v>
      </c>
    </row>
    <row r="3516" spans="1:27">
      <c r="A3516" s="20" t="s">
        <v>8120</v>
      </c>
      <c r="B3516" s="20" t="s">
        <v>7943</v>
      </c>
      <c r="C3516" s="25">
        <v>250000</v>
      </c>
      <c r="D3516" s="22">
        <v>85</v>
      </c>
      <c r="E3516" s="22">
        <v>49</v>
      </c>
      <c r="F3516" s="22">
        <v>40</v>
      </c>
      <c r="G3516" s="22">
        <v>16000</v>
      </c>
      <c r="H3516" s="22" t="s">
        <v>5088</v>
      </c>
      <c r="I3516" s="26">
        <f>+IF(H3516='COSTOS VARIOS'!$C$1,'COSTOS VARIOS'!$C$2*'Precios ML'!V3516,'COSTOS VARIOS'!$B$2*'Precios ML'!V3516)</f>
        <v>107980</v>
      </c>
      <c r="J3516" s="22">
        <v>0</v>
      </c>
      <c r="K3516" s="27">
        <f t="shared" si="540"/>
        <v>10.4125</v>
      </c>
      <c r="L3516" s="27">
        <f t="shared" si="541"/>
        <v>10.4125</v>
      </c>
      <c r="M3516" s="26">
        <f>(INDEX(pesos!A:B,MATCH(L3516,pesos!A:A,1),2))</f>
        <v>16200</v>
      </c>
      <c r="N3516" s="26">
        <f>+R3516*'COSTOS VARIOS'!$O$1</f>
        <v>47500</v>
      </c>
      <c r="O3516" s="26">
        <f>+R3516*'COSTOS VARIOS'!$O$2</f>
        <v>1025</v>
      </c>
      <c r="P3516" s="26">
        <f>+R3516*'COSTOS VARIOS'!$O$3</f>
        <v>3750</v>
      </c>
      <c r="Q3516" s="26">
        <v>1</v>
      </c>
      <c r="R3516" s="26">
        <f t="shared" si="542"/>
        <v>250000</v>
      </c>
      <c r="S3516" s="25">
        <f t="shared" si="543"/>
        <v>426455</v>
      </c>
      <c r="T3516" s="28">
        <f t="shared" si="544"/>
        <v>0.26601868895897574</v>
      </c>
      <c r="U3516" s="29">
        <f t="shared" si="545"/>
        <v>539900</v>
      </c>
      <c r="V3516" s="26">
        <f>+INDEX('LISTA DE PRECIOS EKM '!A:K,MATCH('Precios ML'!B3516,'LISTA DE PRECIOS EKM '!A:A,0),8)</f>
        <v>539900</v>
      </c>
      <c r="W3516" s="26">
        <f t="shared" si="546"/>
        <v>539900</v>
      </c>
      <c r="X3516" s="26">
        <f t="shared" si="547"/>
        <v>0</v>
      </c>
      <c r="Y3516" s="26"/>
      <c r="Z3516" s="26">
        <f t="shared" si="548"/>
        <v>539900</v>
      </c>
      <c r="AA3516" s="30">
        <f t="shared" si="549"/>
        <v>1.1596000000000002</v>
      </c>
    </row>
    <row r="3517" spans="1:27">
      <c r="A3517" s="20" t="s">
        <v>8120</v>
      </c>
      <c r="B3517" s="20" t="s">
        <v>7943</v>
      </c>
      <c r="C3517" s="25">
        <v>250000</v>
      </c>
      <c r="D3517" s="22">
        <v>85</v>
      </c>
      <c r="E3517" s="22">
        <v>49</v>
      </c>
      <c r="F3517" s="22">
        <v>40</v>
      </c>
      <c r="G3517" s="22">
        <v>16000</v>
      </c>
      <c r="H3517" s="22" t="s">
        <v>5088</v>
      </c>
      <c r="I3517" s="26">
        <f>+IF(H3517='COSTOS VARIOS'!$C$1,'COSTOS VARIOS'!$C$2*'Precios ML'!V3517,'COSTOS VARIOS'!$B$2*'Precios ML'!V3517)</f>
        <v>107980</v>
      </c>
      <c r="J3517" s="22">
        <v>0</v>
      </c>
      <c r="K3517" s="27">
        <f t="shared" si="540"/>
        <v>10.4125</v>
      </c>
      <c r="L3517" s="27">
        <f t="shared" si="541"/>
        <v>10.4125</v>
      </c>
      <c r="M3517" s="26">
        <f>(INDEX(pesos!A:B,MATCH(L3517,pesos!A:A,1),2))</f>
        <v>16200</v>
      </c>
      <c r="N3517" s="26">
        <f>+R3517*'COSTOS VARIOS'!$O$1</f>
        <v>47500</v>
      </c>
      <c r="O3517" s="26">
        <f>+R3517*'COSTOS VARIOS'!$O$2</f>
        <v>1025</v>
      </c>
      <c r="P3517" s="26">
        <f>+R3517*'COSTOS VARIOS'!$O$3</f>
        <v>3750</v>
      </c>
      <c r="Q3517" s="26">
        <v>1</v>
      </c>
      <c r="R3517" s="26">
        <f t="shared" si="542"/>
        <v>250000</v>
      </c>
      <c r="S3517" s="25">
        <f t="shared" si="543"/>
        <v>426455</v>
      </c>
      <c r="T3517" s="28">
        <f t="shared" si="544"/>
        <v>0.26601868895897574</v>
      </c>
      <c r="U3517" s="29">
        <f t="shared" si="545"/>
        <v>539900</v>
      </c>
      <c r="V3517" s="26">
        <f>+INDEX('LISTA DE PRECIOS EKM '!A:K,MATCH('Precios ML'!B3517,'LISTA DE PRECIOS EKM '!A:A,0),8)</f>
        <v>539900</v>
      </c>
      <c r="W3517" s="26">
        <f t="shared" si="546"/>
        <v>539900</v>
      </c>
      <c r="X3517" s="26">
        <f t="shared" si="547"/>
        <v>0</v>
      </c>
      <c r="Y3517" s="26"/>
      <c r="Z3517" s="26">
        <f t="shared" si="548"/>
        <v>539900</v>
      </c>
      <c r="AA3517" s="30">
        <f t="shared" si="549"/>
        <v>1.1596000000000002</v>
      </c>
    </row>
    <row r="3518" spans="1:27">
      <c r="A3518" s="20" t="s">
        <v>8121</v>
      </c>
      <c r="B3518" s="20" t="s">
        <v>8122</v>
      </c>
      <c r="C3518" s="25">
        <v>1820412</v>
      </c>
      <c r="D3518" s="22">
        <v>85</v>
      </c>
      <c r="E3518" s="22">
        <v>49</v>
      </c>
      <c r="F3518" s="22">
        <v>40</v>
      </c>
      <c r="G3518" s="22">
        <v>16000</v>
      </c>
      <c r="H3518" s="22" t="s">
        <v>5088</v>
      </c>
      <c r="I3518" s="26">
        <f>+IF(H3518='COSTOS VARIOS'!$C$1,'COSTOS VARIOS'!$C$2*'Precios ML'!V3518,'COSTOS VARIOS'!$B$2*'Precios ML'!V3518)</f>
        <v>711980</v>
      </c>
      <c r="J3518" s="22">
        <v>0</v>
      </c>
      <c r="K3518" s="27">
        <f t="shared" si="540"/>
        <v>10.4125</v>
      </c>
      <c r="L3518" s="27">
        <f t="shared" si="541"/>
        <v>10.4125</v>
      </c>
      <c r="M3518" s="26">
        <f>(INDEX(pesos!A:B,MATCH(L3518,pesos!A:A,1),2))</f>
        <v>16200</v>
      </c>
      <c r="N3518" s="26">
        <f>+R3518*'COSTOS VARIOS'!$O$1</f>
        <v>345878.28</v>
      </c>
      <c r="O3518" s="26">
        <f>+R3518*'COSTOS VARIOS'!$O$2</f>
        <v>7463.6892000000007</v>
      </c>
      <c r="P3518" s="26">
        <f>+R3518*'COSTOS VARIOS'!$O$3</f>
        <v>27306.18</v>
      </c>
      <c r="Q3518" s="26">
        <v>1</v>
      </c>
      <c r="R3518" s="26">
        <f t="shared" si="542"/>
        <v>1820412</v>
      </c>
      <c r="S3518" s="25">
        <f t="shared" si="543"/>
        <v>2929240.1491999999</v>
      </c>
      <c r="T3518" s="28">
        <f t="shared" si="544"/>
        <v>0.21529810417634709</v>
      </c>
      <c r="U3518" s="29">
        <f t="shared" si="545"/>
        <v>3559900</v>
      </c>
      <c r="V3518" s="26">
        <f>+INDEX('LISTA DE PRECIOS EKM '!A:K,MATCH('Precios ML'!B3518,'LISTA DE PRECIOS EKM '!A:A,0),8)</f>
        <v>3559900</v>
      </c>
      <c r="W3518" s="26">
        <f t="shared" si="546"/>
        <v>3559900</v>
      </c>
      <c r="X3518" s="26">
        <f t="shared" si="547"/>
        <v>0</v>
      </c>
      <c r="Y3518" s="26"/>
      <c r="Z3518" s="26">
        <f t="shared" si="548"/>
        <v>3559900</v>
      </c>
      <c r="AA3518" s="30">
        <f t="shared" si="549"/>
        <v>0.95554632687545449</v>
      </c>
    </row>
    <row r="3519" spans="1:27">
      <c r="A3519" s="20" t="s">
        <v>8121</v>
      </c>
      <c r="B3519" s="20" t="s">
        <v>8122</v>
      </c>
      <c r="C3519" s="25">
        <v>1820412</v>
      </c>
      <c r="D3519" s="22">
        <v>85</v>
      </c>
      <c r="E3519" s="22">
        <v>49</v>
      </c>
      <c r="F3519" s="22">
        <v>40</v>
      </c>
      <c r="G3519" s="22">
        <v>16000</v>
      </c>
      <c r="H3519" s="22" t="s">
        <v>5088</v>
      </c>
      <c r="I3519" s="26">
        <f>+IF(H3519='COSTOS VARIOS'!$C$1,'COSTOS VARIOS'!$C$2*'Precios ML'!V3519,'COSTOS VARIOS'!$B$2*'Precios ML'!V3519)</f>
        <v>711980</v>
      </c>
      <c r="J3519" s="22">
        <v>0</v>
      </c>
      <c r="K3519" s="27">
        <f t="shared" si="540"/>
        <v>10.4125</v>
      </c>
      <c r="L3519" s="27">
        <f t="shared" si="541"/>
        <v>10.4125</v>
      </c>
      <c r="M3519" s="26">
        <f>(INDEX(pesos!A:B,MATCH(L3519,pesos!A:A,1),2))</f>
        <v>16200</v>
      </c>
      <c r="N3519" s="26">
        <f>+R3519*'COSTOS VARIOS'!$O$1</f>
        <v>345878.28</v>
      </c>
      <c r="O3519" s="26">
        <f>+R3519*'COSTOS VARIOS'!$O$2</f>
        <v>7463.6892000000007</v>
      </c>
      <c r="P3519" s="26">
        <f>+R3519*'COSTOS VARIOS'!$O$3</f>
        <v>27306.18</v>
      </c>
      <c r="Q3519" s="26">
        <v>1</v>
      </c>
      <c r="R3519" s="26">
        <f t="shared" si="542"/>
        <v>1820412</v>
      </c>
      <c r="S3519" s="25">
        <f t="shared" si="543"/>
        <v>2929240.1491999999</v>
      </c>
      <c r="T3519" s="28">
        <f t="shared" si="544"/>
        <v>0.21529810417634709</v>
      </c>
      <c r="U3519" s="29">
        <f t="shared" si="545"/>
        <v>3559900</v>
      </c>
      <c r="V3519" s="26">
        <f>+INDEX('LISTA DE PRECIOS EKM '!A:K,MATCH('Precios ML'!B3519,'LISTA DE PRECIOS EKM '!A:A,0),8)</f>
        <v>3559900</v>
      </c>
      <c r="W3519" s="26">
        <f t="shared" si="546"/>
        <v>3559900</v>
      </c>
      <c r="X3519" s="26">
        <f t="shared" si="547"/>
        <v>0</v>
      </c>
      <c r="Y3519" s="26"/>
      <c r="Z3519" s="26">
        <f t="shared" si="548"/>
        <v>3559900</v>
      </c>
      <c r="AA3519" s="30">
        <f t="shared" si="549"/>
        <v>0.95554632687545449</v>
      </c>
    </row>
    <row r="3520" spans="1:27">
      <c r="A3520" s="20" t="s">
        <v>8123</v>
      </c>
      <c r="B3520" s="20" t="s">
        <v>8124</v>
      </c>
      <c r="C3520" s="25">
        <v>2067520</v>
      </c>
      <c r="D3520" s="22">
        <v>85</v>
      </c>
      <c r="E3520" s="22">
        <v>49</v>
      </c>
      <c r="F3520" s="22">
        <v>40</v>
      </c>
      <c r="G3520" s="22">
        <v>16000</v>
      </c>
      <c r="H3520" s="22" t="s">
        <v>5088</v>
      </c>
      <c r="I3520" s="26">
        <f>+IF(H3520='COSTOS VARIOS'!$C$1,'COSTOS VARIOS'!$C$2*'Precios ML'!V3520,'COSTOS VARIOS'!$B$2*'Precios ML'!V3520)</f>
        <v>829980</v>
      </c>
      <c r="J3520" s="22">
        <v>0</v>
      </c>
      <c r="K3520" s="27">
        <f t="shared" si="540"/>
        <v>10.4125</v>
      </c>
      <c r="L3520" s="27">
        <f t="shared" si="541"/>
        <v>10.4125</v>
      </c>
      <c r="M3520" s="26">
        <f>(INDEX(pesos!A:B,MATCH(L3520,pesos!A:A,1),2))</f>
        <v>16200</v>
      </c>
      <c r="N3520" s="26">
        <f>+R3520*'COSTOS VARIOS'!$O$1</f>
        <v>392828.8</v>
      </c>
      <c r="O3520" s="26">
        <f>+R3520*'COSTOS VARIOS'!$O$2</f>
        <v>8476.8320000000003</v>
      </c>
      <c r="P3520" s="26">
        <f>+R3520*'COSTOS VARIOS'!$O$3</f>
        <v>31012.799999999999</v>
      </c>
      <c r="Q3520" s="26">
        <v>1</v>
      </c>
      <c r="R3520" s="26">
        <f t="shared" si="542"/>
        <v>2067520</v>
      </c>
      <c r="S3520" s="25">
        <f t="shared" si="543"/>
        <v>3346018.4319999996</v>
      </c>
      <c r="T3520" s="28">
        <f t="shared" si="544"/>
        <v>0.24025019118603597</v>
      </c>
      <c r="U3520" s="29">
        <f t="shared" si="545"/>
        <v>4149900</v>
      </c>
      <c r="V3520" s="26">
        <f>+INDEX('LISTA DE PRECIOS EKM '!A:K,MATCH('Precios ML'!B3520,'LISTA DE PRECIOS EKM '!A:A,0),8)</f>
        <v>4149900</v>
      </c>
      <c r="W3520" s="26">
        <f t="shared" si="546"/>
        <v>4149900</v>
      </c>
      <c r="X3520" s="26">
        <f t="shared" si="547"/>
        <v>0</v>
      </c>
      <c r="Y3520" s="26"/>
      <c r="Z3520" s="26">
        <f t="shared" si="548"/>
        <v>4149900</v>
      </c>
      <c r="AA3520" s="30">
        <f t="shared" si="549"/>
        <v>1.0071873548986225</v>
      </c>
    </row>
    <row r="3521" spans="1:27">
      <c r="A3521" s="20" t="s">
        <v>8123</v>
      </c>
      <c r="B3521" s="20" t="s">
        <v>8124</v>
      </c>
      <c r="C3521" s="25">
        <v>2067520</v>
      </c>
      <c r="D3521" s="22">
        <v>85</v>
      </c>
      <c r="E3521" s="22">
        <v>49</v>
      </c>
      <c r="F3521" s="22">
        <v>40</v>
      </c>
      <c r="G3521" s="22">
        <v>16000</v>
      </c>
      <c r="H3521" s="22" t="s">
        <v>5088</v>
      </c>
      <c r="I3521" s="26">
        <f>+IF(H3521='COSTOS VARIOS'!$C$1,'COSTOS VARIOS'!$C$2*'Precios ML'!V3521,'COSTOS VARIOS'!$B$2*'Precios ML'!V3521)</f>
        <v>829980</v>
      </c>
      <c r="J3521" s="22">
        <v>0</v>
      </c>
      <c r="K3521" s="27">
        <f t="shared" si="540"/>
        <v>10.4125</v>
      </c>
      <c r="L3521" s="27">
        <f t="shared" si="541"/>
        <v>10.4125</v>
      </c>
      <c r="M3521" s="26">
        <f>(INDEX(pesos!A:B,MATCH(L3521,pesos!A:A,1),2))</f>
        <v>16200</v>
      </c>
      <c r="N3521" s="26">
        <f>+R3521*'COSTOS VARIOS'!$O$1</f>
        <v>392828.8</v>
      </c>
      <c r="O3521" s="26">
        <f>+R3521*'COSTOS VARIOS'!$O$2</f>
        <v>8476.8320000000003</v>
      </c>
      <c r="P3521" s="26">
        <f>+R3521*'COSTOS VARIOS'!$O$3</f>
        <v>31012.799999999999</v>
      </c>
      <c r="Q3521" s="26">
        <v>1</v>
      </c>
      <c r="R3521" s="26">
        <f t="shared" si="542"/>
        <v>2067520</v>
      </c>
      <c r="S3521" s="25">
        <f t="shared" si="543"/>
        <v>3346018.4319999996</v>
      </c>
      <c r="T3521" s="28">
        <f t="shared" si="544"/>
        <v>0.24025019118603597</v>
      </c>
      <c r="U3521" s="29">
        <f t="shared" si="545"/>
        <v>4149900</v>
      </c>
      <c r="V3521" s="26">
        <f>+INDEX('LISTA DE PRECIOS EKM '!A:K,MATCH('Precios ML'!B3521,'LISTA DE PRECIOS EKM '!A:A,0),8)</f>
        <v>4149900</v>
      </c>
      <c r="W3521" s="26">
        <f t="shared" si="546"/>
        <v>4149900</v>
      </c>
      <c r="X3521" s="26">
        <f t="shared" si="547"/>
        <v>0</v>
      </c>
      <c r="Y3521" s="26"/>
      <c r="Z3521" s="26">
        <f t="shared" si="548"/>
        <v>4149900</v>
      </c>
      <c r="AA3521" s="30">
        <f t="shared" si="549"/>
        <v>1.0071873548986225</v>
      </c>
    </row>
    <row r="3522" spans="1:27">
      <c r="A3522" s="20" t="s">
        <v>8125</v>
      </c>
      <c r="B3522" s="20" t="s">
        <v>1709</v>
      </c>
      <c r="C3522" s="25">
        <v>139000</v>
      </c>
      <c r="D3522" s="22">
        <v>85</v>
      </c>
      <c r="E3522" s="22">
        <v>49</v>
      </c>
      <c r="F3522" s="22">
        <v>40</v>
      </c>
      <c r="G3522" s="22">
        <v>16000</v>
      </c>
      <c r="H3522" s="22" t="s">
        <v>5088</v>
      </c>
      <c r="I3522" s="26">
        <f>+IF(H3522='COSTOS VARIOS'!$C$1,'COSTOS VARIOS'!$C$2*'Precios ML'!V3522,'COSTOS VARIOS'!$B$2*'Precios ML'!V3522)</f>
        <v>53980</v>
      </c>
      <c r="J3522" s="22">
        <v>0</v>
      </c>
      <c r="K3522" s="27">
        <f t="shared" si="540"/>
        <v>10.4125</v>
      </c>
      <c r="L3522" s="27">
        <f t="shared" si="541"/>
        <v>10.4125</v>
      </c>
      <c r="M3522" s="26">
        <f>(INDEX(pesos!A:B,MATCH(L3522,pesos!A:A,1),2))</f>
        <v>16200</v>
      </c>
      <c r="N3522" s="26">
        <f>+R3522*'COSTOS VARIOS'!$O$1</f>
        <v>26410</v>
      </c>
      <c r="O3522" s="26">
        <f>+R3522*'COSTOS VARIOS'!$O$2</f>
        <v>569.90000000000009</v>
      </c>
      <c r="P3522" s="26">
        <f>+R3522*'COSTOS VARIOS'!$O$3</f>
        <v>2085</v>
      </c>
      <c r="Q3522" s="26">
        <v>1</v>
      </c>
      <c r="R3522" s="26">
        <f t="shared" si="542"/>
        <v>139000</v>
      </c>
      <c r="S3522" s="25">
        <f t="shared" si="543"/>
        <v>238244.9</v>
      </c>
      <c r="T3522" s="28">
        <f t="shared" si="544"/>
        <v>0.13286790189422737</v>
      </c>
      <c r="U3522" s="29">
        <f t="shared" si="545"/>
        <v>269900</v>
      </c>
      <c r="V3522" s="26">
        <f>+INDEX('LISTA DE PRECIOS EKM '!A:K,MATCH('Precios ML'!B3522,'LISTA DE PRECIOS EKM '!A:A,0),8)</f>
        <v>269900</v>
      </c>
      <c r="W3522" s="26">
        <f t="shared" si="546"/>
        <v>269900</v>
      </c>
      <c r="X3522" s="26">
        <f t="shared" si="547"/>
        <v>0</v>
      </c>
      <c r="Y3522" s="26"/>
      <c r="Z3522" s="26">
        <f t="shared" si="548"/>
        <v>269900</v>
      </c>
      <c r="AA3522" s="30">
        <f t="shared" si="549"/>
        <v>0.94172661870503593</v>
      </c>
    </row>
    <row r="3523" spans="1:27">
      <c r="A3523" s="20" t="s">
        <v>8125</v>
      </c>
      <c r="B3523" s="20" t="s">
        <v>1709</v>
      </c>
      <c r="C3523" s="25">
        <v>139000</v>
      </c>
      <c r="D3523" s="22">
        <v>85</v>
      </c>
      <c r="E3523" s="22">
        <v>49</v>
      </c>
      <c r="F3523" s="22">
        <v>40</v>
      </c>
      <c r="G3523" s="22">
        <v>16000</v>
      </c>
      <c r="H3523" s="22" t="s">
        <v>5088</v>
      </c>
      <c r="I3523" s="26">
        <f>+IF(H3523='COSTOS VARIOS'!$C$1,'COSTOS VARIOS'!$C$2*'Precios ML'!V3523,'COSTOS VARIOS'!$B$2*'Precios ML'!V3523)</f>
        <v>53980</v>
      </c>
      <c r="J3523" s="22">
        <v>0</v>
      </c>
      <c r="K3523" s="27">
        <f t="shared" si="540"/>
        <v>10.4125</v>
      </c>
      <c r="L3523" s="27">
        <f t="shared" si="541"/>
        <v>10.4125</v>
      </c>
      <c r="M3523" s="26">
        <f>(INDEX(pesos!A:B,MATCH(L3523,pesos!A:A,1),2))</f>
        <v>16200</v>
      </c>
      <c r="N3523" s="26">
        <f>+R3523*'COSTOS VARIOS'!$O$1</f>
        <v>26410</v>
      </c>
      <c r="O3523" s="26">
        <f>+R3523*'COSTOS VARIOS'!$O$2</f>
        <v>569.90000000000009</v>
      </c>
      <c r="P3523" s="26">
        <f>+R3523*'COSTOS VARIOS'!$O$3</f>
        <v>2085</v>
      </c>
      <c r="Q3523" s="26">
        <v>1</v>
      </c>
      <c r="R3523" s="26">
        <f t="shared" si="542"/>
        <v>139000</v>
      </c>
      <c r="S3523" s="25">
        <f t="shared" si="543"/>
        <v>238244.9</v>
      </c>
      <c r="T3523" s="28">
        <f t="shared" si="544"/>
        <v>0.13286790189422737</v>
      </c>
      <c r="U3523" s="29">
        <f t="shared" si="545"/>
        <v>269900</v>
      </c>
      <c r="V3523" s="26">
        <f>+INDEX('LISTA DE PRECIOS EKM '!A:K,MATCH('Precios ML'!B3523,'LISTA DE PRECIOS EKM '!A:A,0),8)</f>
        <v>269900</v>
      </c>
      <c r="W3523" s="26">
        <f t="shared" si="546"/>
        <v>269900</v>
      </c>
      <c r="X3523" s="26">
        <f t="shared" si="547"/>
        <v>0</v>
      </c>
      <c r="Y3523" s="26"/>
      <c r="Z3523" s="26">
        <f t="shared" si="548"/>
        <v>269900</v>
      </c>
      <c r="AA3523" s="30">
        <f t="shared" si="549"/>
        <v>0.94172661870503593</v>
      </c>
    </row>
    <row r="3524" spans="1:27">
      <c r="A3524" s="20" t="s">
        <v>8126</v>
      </c>
      <c r="B3524" s="20" t="s">
        <v>8127</v>
      </c>
      <c r="C3524" s="25">
        <v>60000</v>
      </c>
      <c r="D3524" s="22">
        <v>85</v>
      </c>
      <c r="E3524" s="22">
        <v>49</v>
      </c>
      <c r="F3524" s="22">
        <v>40</v>
      </c>
      <c r="G3524" s="22">
        <v>16000</v>
      </c>
      <c r="H3524" s="22" t="s">
        <v>5088</v>
      </c>
      <c r="I3524" s="26">
        <f>+IF(H3524='COSTOS VARIOS'!$C$1,'COSTOS VARIOS'!$C$2*'Precios ML'!V3524,'COSTOS VARIOS'!$B$2*'Precios ML'!V3524)</f>
        <v>29980</v>
      </c>
      <c r="J3524" s="22">
        <v>0</v>
      </c>
      <c r="K3524" s="27">
        <f t="shared" ref="K3524:K3587" si="550">+(D3524*E3524*F3524)/G3524</f>
        <v>10.4125</v>
      </c>
      <c r="L3524" s="27">
        <f t="shared" ref="L3524:L3587" si="551">+K3524*Q3524</f>
        <v>10.4125</v>
      </c>
      <c r="M3524" s="26">
        <f>(INDEX(pesos!A:B,MATCH(L3524,pesos!A:A,1),2))</f>
        <v>16200</v>
      </c>
      <c r="N3524" s="26">
        <f>+R3524*'COSTOS VARIOS'!$O$1</f>
        <v>11400</v>
      </c>
      <c r="O3524" s="26">
        <f>+R3524*'COSTOS VARIOS'!$O$2</f>
        <v>246.00000000000003</v>
      </c>
      <c r="P3524" s="26">
        <f>+R3524*'COSTOS VARIOS'!$O$3</f>
        <v>900</v>
      </c>
      <c r="Q3524" s="26">
        <v>1</v>
      </c>
      <c r="R3524" s="26">
        <f t="shared" ref="R3524:R3587" si="552">+C3524*Q3524</f>
        <v>60000</v>
      </c>
      <c r="S3524" s="25">
        <f t="shared" ref="S3524:S3587" si="553">+R3524+P3524+O3524+N3524+M3524+I3524</f>
        <v>118726</v>
      </c>
      <c r="T3524" s="28">
        <f t="shared" ref="T3524:T3587" si="554">+(V3524/S3524)-1</f>
        <v>0.26257096171015615</v>
      </c>
      <c r="U3524" s="29">
        <f t="shared" ref="U3524:U3587" si="555">+S3524*T3524+S3524</f>
        <v>149900</v>
      </c>
      <c r="V3524" s="26">
        <f>+INDEX('LISTA DE PRECIOS EKM '!A:K,MATCH('Precios ML'!B3524,'LISTA DE PRECIOS EKM '!A:A,0),8)</f>
        <v>149900</v>
      </c>
      <c r="W3524" s="26">
        <f t="shared" ref="W3524:W3587" si="556">+V3524*Q3524</f>
        <v>149900</v>
      </c>
      <c r="X3524" s="26">
        <f t="shared" ref="X3524:X3587" si="557">+W3524-U3524</f>
        <v>0</v>
      </c>
      <c r="Y3524" s="26"/>
      <c r="Z3524" s="26">
        <f t="shared" ref="Z3524:Z3587" si="558">+W3524-Y3524</f>
        <v>149900</v>
      </c>
      <c r="AA3524" s="30">
        <f t="shared" ref="AA3524:AA3587" si="559">+(Z3524/C3524)-1</f>
        <v>1.4983333333333335</v>
      </c>
    </row>
    <row r="3525" spans="1:27">
      <c r="A3525" s="20" t="s">
        <v>8126</v>
      </c>
      <c r="B3525" s="20" t="s">
        <v>8127</v>
      </c>
      <c r="C3525" s="25">
        <v>60000</v>
      </c>
      <c r="D3525" s="22">
        <v>85</v>
      </c>
      <c r="E3525" s="22">
        <v>49</v>
      </c>
      <c r="F3525" s="22">
        <v>40</v>
      </c>
      <c r="G3525" s="22">
        <v>16000</v>
      </c>
      <c r="H3525" s="22" t="s">
        <v>5088</v>
      </c>
      <c r="I3525" s="26">
        <f>+IF(H3525='COSTOS VARIOS'!$C$1,'COSTOS VARIOS'!$C$2*'Precios ML'!V3525,'COSTOS VARIOS'!$B$2*'Precios ML'!V3525)</f>
        <v>29980</v>
      </c>
      <c r="J3525" s="22">
        <v>0</v>
      </c>
      <c r="K3525" s="27">
        <f t="shared" si="550"/>
        <v>10.4125</v>
      </c>
      <c r="L3525" s="27">
        <f t="shared" si="551"/>
        <v>10.4125</v>
      </c>
      <c r="M3525" s="26">
        <f>(INDEX(pesos!A:B,MATCH(L3525,pesos!A:A,1),2))</f>
        <v>16200</v>
      </c>
      <c r="N3525" s="26">
        <f>+R3525*'COSTOS VARIOS'!$O$1</f>
        <v>11400</v>
      </c>
      <c r="O3525" s="26">
        <f>+R3525*'COSTOS VARIOS'!$O$2</f>
        <v>246.00000000000003</v>
      </c>
      <c r="P3525" s="26">
        <f>+R3525*'COSTOS VARIOS'!$O$3</f>
        <v>900</v>
      </c>
      <c r="Q3525" s="26">
        <v>1</v>
      </c>
      <c r="R3525" s="26">
        <f t="shared" si="552"/>
        <v>60000</v>
      </c>
      <c r="S3525" s="25">
        <f t="shared" si="553"/>
        <v>118726</v>
      </c>
      <c r="T3525" s="28">
        <f t="shared" si="554"/>
        <v>0.26257096171015615</v>
      </c>
      <c r="U3525" s="29">
        <f t="shared" si="555"/>
        <v>149900</v>
      </c>
      <c r="V3525" s="26">
        <f>+INDEX('LISTA DE PRECIOS EKM '!A:K,MATCH('Precios ML'!B3525,'LISTA DE PRECIOS EKM '!A:A,0),8)</f>
        <v>149900</v>
      </c>
      <c r="W3525" s="26">
        <f t="shared" si="556"/>
        <v>149900</v>
      </c>
      <c r="X3525" s="26">
        <f t="shared" si="557"/>
        <v>0</v>
      </c>
      <c r="Y3525" s="26"/>
      <c r="Z3525" s="26">
        <f t="shared" si="558"/>
        <v>149900</v>
      </c>
      <c r="AA3525" s="30">
        <f t="shared" si="559"/>
        <v>1.4983333333333335</v>
      </c>
    </row>
    <row r="3526" spans="1:27">
      <c r="A3526" s="20" t="s">
        <v>8128</v>
      </c>
      <c r="B3526" s="20" t="s">
        <v>8129</v>
      </c>
      <c r="C3526" s="25">
        <v>293039</v>
      </c>
      <c r="D3526" s="22">
        <v>85</v>
      </c>
      <c r="E3526" s="22">
        <v>49</v>
      </c>
      <c r="F3526" s="22">
        <v>40</v>
      </c>
      <c r="G3526" s="22">
        <v>16000</v>
      </c>
      <c r="H3526" s="22" t="s">
        <v>5088</v>
      </c>
      <c r="I3526" s="26">
        <f>+IF(H3526='COSTOS VARIOS'!$C$1,'COSTOS VARIOS'!$C$2*'Precios ML'!V3526,'COSTOS VARIOS'!$B$2*'Precios ML'!V3526)</f>
        <v>127980</v>
      </c>
      <c r="J3526" s="22">
        <v>0</v>
      </c>
      <c r="K3526" s="27">
        <f t="shared" si="550"/>
        <v>10.4125</v>
      </c>
      <c r="L3526" s="27">
        <f t="shared" si="551"/>
        <v>10.4125</v>
      </c>
      <c r="M3526" s="26">
        <f>(INDEX(pesos!A:B,MATCH(L3526,pesos!A:A,1),2))</f>
        <v>16200</v>
      </c>
      <c r="N3526" s="26">
        <f>+R3526*'COSTOS VARIOS'!$O$1</f>
        <v>55677.41</v>
      </c>
      <c r="O3526" s="26">
        <f>+R3526*'COSTOS VARIOS'!$O$2</f>
        <v>1201.4599000000001</v>
      </c>
      <c r="P3526" s="26">
        <f>+R3526*'COSTOS VARIOS'!$O$3</f>
        <v>4395.585</v>
      </c>
      <c r="Q3526" s="26">
        <v>1</v>
      </c>
      <c r="R3526" s="26">
        <f t="shared" si="552"/>
        <v>293039</v>
      </c>
      <c r="S3526" s="25">
        <f t="shared" si="553"/>
        <v>498493.45490000001</v>
      </c>
      <c r="T3526" s="28">
        <f t="shared" si="554"/>
        <v>0.28366780688899262</v>
      </c>
      <c r="U3526" s="29">
        <f t="shared" si="555"/>
        <v>639900</v>
      </c>
      <c r="V3526" s="26">
        <f>+INDEX('LISTA DE PRECIOS EKM '!A:K,MATCH('Precios ML'!B3526,'LISTA DE PRECIOS EKM '!A:A,0),8)</f>
        <v>639900</v>
      </c>
      <c r="W3526" s="26">
        <f t="shared" si="556"/>
        <v>639900</v>
      </c>
      <c r="X3526" s="26">
        <f t="shared" si="557"/>
        <v>0</v>
      </c>
      <c r="Y3526" s="26"/>
      <c r="Z3526" s="26">
        <f t="shared" si="558"/>
        <v>639900</v>
      </c>
      <c r="AA3526" s="30">
        <f t="shared" si="559"/>
        <v>1.1836683854367509</v>
      </c>
    </row>
    <row r="3527" spans="1:27">
      <c r="A3527" s="20" t="s">
        <v>8128</v>
      </c>
      <c r="B3527" s="20" t="s">
        <v>8129</v>
      </c>
      <c r="C3527" s="25">
        <v>293039</v>
      </c>
      <c r="D3527" s="22">
        <v>85</v>
      </c>
      <c r="E3527" s="22">
        <v>49</v>
      </c>
      <c r="F3527" s="22">
        <v>40</v>
      </c>
      <c r="G3527" s="22">
        <v>16000</v>
      </c>
      <c r="H3527" s="22" t="s">
        <v>5088</v>
      </c>
      <c r="I3527" s="26">
        <f>+IF(H3527='COSTOS VARIOS'!$C$1,'COSTOS VARIOS'!$C$2*'Precios ML'!V3527,'COSTOS VARIOS'!$B$2*'Precios ML'!V3527)</f>
        <v>127980</v>
      </c>
      <c r="J3527" s="22">
        <v>0</v>
      </c>
      <c r="K3527" s="27">
        <f t="shared" si="550"/>
        <v>10.4125</v>
      </c>
      <c r="L3527" s="27">
        <f t="shared" si="551"/>
        <v>10.4125</v>
      </c>
      <c r="M3527" s="26">
        <f>(INDEX(pesos!A:B,MATCH(L3527,pesos!A:A,1),2))</f>
        <v>16200</v>
      </c>
      <c r="N3527" s="26">
        <f>+R3527*'COSTOS VARIOS'!$O$1</f>
        <v>55677.41</v>
      </c>
      <c r="O3527" s="26">
        <f>+R3527*'COSTOS VARIOS'!$O$2</f>
        <v>1201.4599000000001</v>
      </c>
      <c r="P3527" s="26">
        <f>+R3527*'COSTOS VARIOS'!$O$3</f>
        <v>4395.585</v>
      </c>
      <c r="Q3527" s="26">
        <v>1</v>
      </c>
      <c r="R3527" s="26">
        <f t="shared" si="552"/>
        <v>293039</v>
      </c>
      <c r="S3527" s="25">
        <f t="shared" si="553"/>
        <v>498493.45490000001</v>
      </c>
      <c r="T3527" s="28">
        <f t="shared" si="554"/>
        <v>0.28366780688899262</v>
      </c>
      <c r="U3527" s="29">
        <f t="shared" si="555"/>
        <v>639900</v>
      </c>
      <c r="V3527" s="26">
        <f>+INDEX('LISTA DE PRECIOS EKM '!A:K,MATCH('Precios ML'!B3527,'LISTA DE PRECIOS EKM '!A:A,0),8)</f>
        <v>639900</v>
      </c>
      <c r="W3527" s="26">
        <f t="shared" si="556"/>
        <v>639900</v>
      </c>
      <c r="X3527" s="26">
        <f t="shared" si="557"/>
        <v>0</v>
      </c>
      <c r="Y3527" s="26"/>
      <c r="Z3527" s="26">
        <f t="shared" si="558"/>
        <v>639900</v>
      </c>
      <c r="AA3527" s="30">
        <f t="shared" si="559"/>
        <v>1.1836683854367509</v>
      </c>
    </row>
    <row r="3528" spans="1:27">
      <c r="A3528" s="20" t="s">
        <v>8130</v>
      </c>
      <c r="B3528" s="20" t="s">
        <v>8131</v>
      </c>
      <c r="C3528" s="25">
        <v>120000</v>
      </c>
      <c r="D3528" s="22">
        <v>85</v>
      </c>
      <c r="E3528" s="22">
        <v>49</v>
      </c>
      <c r="F3528" s="22">
        <v>40</v>
      </c>
      <c r="G3528" s="22">
        <v>16000</v>
      </c>
      <c r="H3528" s="22" t="s">
        <v>5088</v>
      </c>
      <c r="I3528" s="26">
        <f>+IF(H3528='COSTOS VARIOS'!$C$1,'COSTOS VARIOS'!$C$2*'Precios ML'!V3528,'COSTOS VARIOS'!$B$2*'Precios ML'!V3528)</f>
        <v>51980</v>
      </c>
      <c r="J3528" s="22">
        <v>0</v>
      </c>
      <c r="K3528" s="27">
        <f t="shared" si="550"/>
        <v>10.4125</v>
      </c>
      <c r="L3528" s="27">
        <f t="shared" si="551"/>
        <v>10.4125</v>
      </c>
      <c r="M3528" s="26">
        <f>(INDEX(pesos!A:B,MATCH(L3528,pesos!A:A,1),2))</f>
        <v>16200</v>
      </c>
      <c r="N3528" s="26">
        <f>+R3528*'COSTOS VARIOS'!$O$1</f>
        <v>22800</v>
      </c>
      <c r="O3528" s="26">
        <f>+R3528*'COSTOS VARIOS'!$O$2</f>
        <v>492.00000000000006</v>
      </c>
      <c r="P3528" s="26">
        <f>+R3528*'COSTOS VARIOS'!$O$3</f>
        <v>1800</v>
      </c>
      <c r="Q3528" s="26">
        <v>1</v>
      </c>
      <c r="R3528" s="26">
        <f t="shared" si="552"/>
        <v>120000</v>
      </c>
      <c r="S3528" s="25">
        <f t="shared" si="553"/>
        <v>213272</v>
      </c>
      <c r="T3528" s="28">
        <f t="shared" si="554"/>
        <v>0.21863160658689362</v>
      </c>
      <c r="U3528" s="29">
        <f t="shared" si="555"/>
        <v>259899.99999999997</v>
      </c>
      <c r="V3528" s="26">
        <f>+INDEX('LISTA DE PRECIOS EKM '!A:K,MATCH('Precios ML'!B3528,'LISTA DE PRECIOS EKM '!A:A,0),8)</f>
        <v>259900</v>
      </c>
      <c r="W3528" s="26">
        <f t="shared" si="556"/>
        <v>259900</v>
      </c>
      <c r="X3528" s="26">
        <f t="shared" si="557"/>
        <v>0</v>
      </c>
      <c r="Y3528" s="26"/>
      <c r="Z3528" s="26">
        <f t="shared" si="558"/>
        <v>259900</v>
      </c>
      <c r="AA3528" s="30">
        <f t="shared" si="559"/>
        <v>1.1658333333333335</v>
      </c>
    </row>
    <row r="3529" spans="1:27">
      <c r="A3529" s="20" t="s">
        <v>8130</v>
      </c>
      <c r="B3529" s="20" t="s">
        <v>8131</v>
      </c>
      <c r="C3529" s="25">
        <v>120000</v>
      </c>
      <c r="D3529" s="22">
        <v>85</v>
      </c>
      <c r="E3529" s="22">
        <v>49</v>
      </c>
      <c r="F3529" s="22">
        <v>40</v>
      </c>
      <c r="G3529" s="22">
        <v>16000</v>
      </c>
      <c r="H3529" s="22" t="s">
        <v>5088</v>
      </c>
      <c r="I3529" s="26">
        <f>+IF(H3529='COSTOS VARIOS'!$C$1,'COSTOS VARIOS'!$C$2*'Precios ML'!V3529,'COSTOS VARIOS'!$B$2*'Precios ML'!V3529)</f>
        <v>51980</v>
      </c>
      <c r="J3529" s="22">
        <v>0</v>
      </c>
      <c r="K3529" s="27">
        <f t="shared" si="550"/>
        <v>10.4125</v>
      </c>
      <c r="L3529" s="27">
        <f t="shared" si="551"/>
        <v>10.4125</v>
      </c>
      <c r="M3529" s="26">
        <f>(INDEX(pesos!A:B,MATCH(L3529,pesos!A:A,1),2))</f>
        <v>16200</v>
      </c>
      <c r="N3529" s="26">
        <f>+R3529*'COSTOS VARIOS'!$O$1</f>
        <v>22800</v>
      </c>
      <c r="O3529" s="26">
        <f>+R3529*'COSTOS VARIOS'!$O$2</f>
        <v>492.00000000000006</v>
      </c>
      <c r="P3529" s="26">
        <f>+R3529*'COSTOS VARIOS'!$O$3</f>
        <v>1800</v>
      </c>
      <c r="Q3529" s="26">
        <v>1</v>
      </c>
      <c r="R3529" s="26">
        <f t="shared" si="552"/>
        <v>120000</v>
      </c>
      <c r="S3529" s="25">
        <f t="shared" si="553"/>
        <v>213272</v>
      </c>
      <c r="T3529" s="28">
        <f t="shared" si="554"/>
        <v>0.21863160658689362</v>
      </c>
      <c r="U3529" s="29">
        <f t="shared" si="555"/>
        <v>259899.99999999997</v>
      </c>
      <c r="V3529" s="26">
        <f>+INDEX('LISTA DE PRECIOS EKM '!A:K,MATCH('Precios ML'!B3529,'LISTA DE PRECIOS EKM '!A:A,0),8)</f>
        <v>259900</v>
      </c>
      <c r="W3529" s="26">
        <f t="shared" si="556"/>
        <v>259900</v>
      </c>
      <c r="X3529" s="26">
        <f t="shared" si="557"/>
        <v>0</v>
      </c>
      <c r="Y3529" s="26"/>
      <c r="Z3529" s="26">
        <f t="shared" si="558"/>
        <v>259900</v>
      </c>
      <c r="AA3529" s="30">
        <f t="shared" si="559"/>
        <v>1.1658333333333335</v>
      </c>
    </row>
    <row r="3530" spans="1:27">
      <c r="A3530" s="20" t="s">
        <v>8132</v>
      </c>
      <c r="B3530" s="20" t="s">
        <v>8133</v>
      </c>
      <c r="C3530" s="25">
        <v>240000</v>
      </c>
      <c r="D3530" s="22">
        <v>85</v>
      </c>
      <c r="E3530" s="22">
        <v>49</v>
      </c>
      <c r="F3530" s="22">
        <v>40</v>
      </c>
      <c r="G3530" s="22">
        <v>16000</v>
      </c>
      <c r="H3530" s="22" t="s">
        <v>5088</v>
      </c>
      <c r="I3530" s="26">
        <f>+IF(H3530='COSTOS VARIOS'!$C$1,'COSTOS VARIOS'!$C$2*'Precios ML'!V3530,'COSTOS VARIOS'!$B$2*'Precios ML'!V3530)</f>
        <v>99980</v>
      </c>
      <c r="J3530" s="22">
        <v>0</v>
      </c>
      <c r="K3530" s="27">
        <f t="shared" si="550"/>
        <v>10.4125</v>
      </c>
      <c r="L3530" s="27">
        <f t="shared" si="551"/>
        <v>10.4125</v>
      </c>
      <c r="M3530" s="26">
        <f>(INDEX(pesos!A:B,MATCH(L3530,pesos!A:A,1),2))</f>
        <v>16200</v>
      </c>
      <c r="N3530" s="26">
        <f>+R3530*'COSTOS VARIOS'!$O$1</f>
        <v>45600</v>
      </c>
      <c r="O3530" s="26">
        <f>+R3530*'COSTOS VARIOS'!$O$2</f>
        <v>984.00000000000011</v>
      </c>
      <c r="P3530" s="26">
        <f>+R3530*'COSTOS VARIOS'!$O$3</f>
        <v>3600</v>
      </c>
      <c r="Q3530" s="26">
        <v>1</v>
      </c>
      <c r="R3530" s="26">
        <f t="shared" si="552"/>
        <v>240000</v>
      </c>
      <c r="S3530" s="25">
        <f t="shared" si="553"/>
        <v>406364</v>
      </c>
      <c r="T3530" s="28">
        <f t="shared" si="554"/>
        <v>0.23017787008691726</v>
      </c>
      <c r="U3530" s="29">
        <f t="shared" si="555"/>
        <v>499900.00000000006</v>
      </c>
      <c r="V3530" s="26">
        <f>+INDEX('LISTA DE PRECIOS EKM '!A:K,MATCH('Precios ML'!B3530,'LISTA DE PRECIOS EKM '!A:A,0),8)</f>
        <v>499900</v>
      </c>
      <c r="W3530" s="26">
        <f t="shared" si="556"/>
        <v>499900</v>
      </c>
      <c r="X3530" s="26">
        <f t="shared" si="557"/>
        <v>0</v>
      </c>
      <c r="Y3530" s="26"/>
      <c r="Z3530" s="26">
        <f t="shared" si="558"/>
        <v>499900</v>
      </c>
      <c r="AA3530" s="30">
        <f t="shared" si="559"/>
        <v>1.0829166666666667</v>
      </c>
    </row>
    <row r="3531" spans="1:27">
      <c r="A3531" s="20" t="s">
        <v>8132</v>
      </c>
      <c r="B3531" s="20" t="s">
        <v>8133</v>
      </c>
      <c r="C3531" s="25">
        <v>240000</v>
      </c>
      <c r="D3531" s="22">
        <v>85</v>
      </c>
      <c r="E3531" s="22">
        <v>49</v>
      </c>
      <c r="F3531" s="22">
        <v>40</v>
      </c>
      <c r="G3531" s="22">
        <v>16000</v>
      </c>
      <c r="H3531" s="22" t="s">
        <v>5088</v>
      </c>
      <c r="I3531" s="26">
        <f>+IF(H3531='COSTOS VARIOS'!$C$1,'COSTOS VARIOS'!$C$2*'Precios ML'!V3531,'COSTOS VARIOS'!$B$2*'Precios ML'!V3531)</f>
        <v>99980</v>
      </c>
      <c r="J3531" s="22">
        <v>0</v>
      </c>
      <c r="K3531" s="27">
        <f t="shared" si="550"/>
        <v>10.4125</v>
      </c>
      <c r="L3531" s="27">
        <f t="shared" si="551"/>
        <v>10.4125</v>
      </c>
      <c r="M3531" s="26">
        <f>(INDEX(pesos!A:B,MATCH(L3531,pesos!A:A,1),2))</f>
        <v>16200</v>
      </c>
      <c r="N3531" s="26">
        <f>+R3531*'COSTOS VARIOS'!$O$1</f>
        <v>45600</v>
      </c>
      <c r="O3531" s="26">
        <f>+R3531*'COSTOS VARIOS'!$O$2</f>
        <v>984.00000000000011</v>
      </c>
      <c r="P3531" s="26">
        <f>+R3531*'COSTOS VARIOS'!$O$3</f>
        <v>3600</v>
      </c>
      <c r="Q3531" s="26">
        <v>1</v>
      </c>
      <c r="R3531" s="26">
        <f t="shared" si="552"/>
        <v>240000</v>
      </c>
      <c r="S3531" s="25">
        <f t="shared" si="553"/>
        <v>406364</v>
      </c>
      <c r="T3531" s="28">
        <f t="shared" si="554"/>
        <v>0.23017787008691726</v>
      </c>
      <c r="U3531" s="29">
        <f t="shared" si="555"/>
        <v>499900.00000000006</v>
      </c>
      <c r="V3531" s="26">
        <f>+INDEX('LISTA DE PRECIOS EKM '!A:K,MATCH('Precios ML'!B3531,'LISTA DE PRECIOS EKM '!A:A,0),8)</f>
        <v>499900</v>
      </c>
      <c r="W3531" s="26">
        <f t="shared" si="556"/>
        <v>499900</v>
      </c>
      <c r="X3531" s="26">
        <f t="shared" si="557"/>
        <v>0</v>
      </c>
      <c r="Y3531" s="26"/>
      <c r="Z3531" s="26">
        <f t="shared" si="558"/>
        <v>499900</v>
      </c>
      <c r="AA3531" s="30">
        <f t="shared" si="559"/>
        <v>1.0829166666666667</v>
      </c>
    </row>
    <row r="3532" spans="1:27">
      <c r="A3532" s="20" t="s">
        <v>8134</v>
      </c>
      <c r="B3532" s="20" t="s">
        <v>8135</v>
      </c>
      <c r="C3532" s="25">
        <v>0</v>
      </c>
      <c r="D3532" s="22">
        <v>85</v>
      </c>
      <c r="E3532" s="22">
        <v>49</v>
      </c>
      <c r="F3532" s="22">
        <v>40</v>
      </c>
      <c r="G3532" s="22">
        <v>16000</v>
      </c>
      <c r="H3532" s="22" t="s">
        <v>5088</v>
      </c>
      <c r="I3532" s="26" t="e">
        <f>+IF(H3532='COSTOS VARIOS'!$C$1,'COSTOS VARIOS'!$C$2*'Precios ML'!V3532,'COSTOS VARIOS'!$B$2*'Precios ML'!V3532)</f>
        <v>#N/A</v>
      </c>
      <c r="J3532" s="22">
        <v>0</v>
      </c>
      <c r="K3532" s="27">
        <f t="shared" si="550"/>
        <v>10.4125</v>
      </c>
      <c r="L3532" s="27">
        <f t="shared" si="551"/>
        <v>10.4125</v>
      </c>
      <c r="M3532" s="26">
        <f>(INDEX(pesos!A:B,MATCH(L3532,pesos!A:A,1),2))</f>
        <v>16200</v>
      </c>
      <c r="N3532" s="26">
        <f>+R3532*'COSTOS VARIOS'!$O$1</f>
        <v>0</v>
      </c>
      <c r="O3532" s="26">
        <f>+R3532*'COSTOS VARIOS'!$O$2</f>
        <v>0</v>
      </c>
      <c r="P3532" s="26">
        <f>+R3532*'COSTOS VARIOS'!$O$3</f>
        <v>0</v>
      </c>
      <c r="Q3532" s="26">
        <v>1</v>
      </c>
      <c r="R3532" s="26">
        <f t="shared" si="552"/>
        <v>0</v>
      </c>
      <c r="S3532" s="25" t="e">
        <f t="shared" si="553"/>
        <v>#N/A</v>
      </c>
      <c r="T3532" s="28" t="e">
        <f t="shared" si="554"/>
        <v>#N/A</v>
      </c>
      <c r="U3532" s="29" t="e">
        <f t="shared" si="555"/>
        <v>#N/A</v>
      </c>
      <c r="V3532" s="26" t="e">
        <f>+INDEX('LISTA DE PRECIOS EKM '!A:K,MATCH('Precios ML'!B3532,'LISTA DE PRECIOS EKM '!A:A,0),8)</f>
        <v>#N/A</v>
      </c>
      <c r="W3532" s="26" t="e">
        <f t="shared" si="556"/>
        <v>#N/A</v>
      </c>
      <c r="X3532" s="26" t="e">
        <f t="shared" si="557"/>
        <v>#N/A</v>
      </c>
      <c r="Y3532" s="26"/>
      <c r="Z3532" s="26" t="e">
        <f t="shared" si="558"/>
        <v>#N/A</v>
      </c>
      <c r="AA3532" s="30" t="e">
        <f t="shared" si="559"/>
        <v>#N/A</v>
      </c>
    </row>
    <row r="3533" spans="1:27">
      <c r="A3533" s="20" t="s">
        <v>8134</v>
      </c>
      <c r="B3533" s="20" t="s">
        <v>8135</v>
      </c>
      <c r="C3533" s="25">
        <v>0</v>
      </c>
      <c r="D3533" s="22">
        <v>85</v>
      </c>
      <c r="E3533" s="22">
        <v>49</v>
      </c>
      <c r="F3533" s="22">
        <v>40</v>
      </c>
      <c r="G3533" s="22">
        <v>16000</v>
      </c>
      <c r="H3533" s="22" t="s">
        <v>5088</v>
      </c>
      <c r="I3533" s="26" t="e">
        <f>+IF(H3533='COSTOS VARIOS'!$C$1,'COSTOS VARIOS'!$C$2*'Precios ML'!V3533,'COSTOS VARIOS'!$B$2*'Precios ML'!V3533)</f>
        <v>#N/A</v>
      </c>
      <c r="J3533" s="22">
        <v>0</v>
      </c>
      <c r="K3533" s="27">
        <f t="shared" si="550"/>
        <v>10.4125</v>
      </c>
      <c r="L3533" s="27">
        <f t="shared" si="551"/>
        <v>10.4125</v>
      </c>
      <c r="M3533" s="26">
        <f>(INDEX(pesos!A:B,MATCH(L3533,pesos!A:A,1),2))</f>
        <v>16200</v>
      </c>
      <c r="N3533" s="26">
        <f>+R3533*'COSTOS VARIOS'!$O$1</f>
        <v>0</v>
      </c>
      <c r="O3533" s="26">
        <f>+R3533*'COSTOS VARIOS'!$O$2</f>
        <v>0</v>
      </c>
      <c r="P3533" s="26">
        <f>+R3533*'COSTOS VARIOS'!$O$3</f>
        <v>0</v>
      </c>
      <c r="Q3533" s="26">
        <v>1</v>
      </c>
      <c r="R3533" s="26">
        <f t="shared" si="552"/>
        <v>0</v>
      </c>
      <c r="S3533" s="25" t="e">
        <f t="shared" si="553"/>
        <v>#N/A</v>
      </c>
      <c r="T3533" s="28" t="e">
        <f t="shared" si="554"/>
        <v>#N/A</v>
      </c>
      <c r="U3533" s="29" t="e">
        <f t="shared" si="555"/>
        <v>#N/A</v>
      </c>
      <c r="V3533" s="26" t="e">
        <f>+INDEX('LISTA DE PRECIOS EKM '!A:K,MATCH('Precios ML'!B3533,'LISTA DE PRECIOS EKM '!A:A,0),8)</f>
        <v>#N/A</v>
      </c>
      <c r="W3533" s="26" t="e">
        <f t="shared" si="556"/>
        <v>#N/A</v>
      </c>
      <c r="X3533" s="26" t="e">
        <f t="shared" si="557"/>
        <v>#N/A</v>
      </c>
      <c r="Y3533" s="26"/>
      <c r="Z3533" s="26" t="e">
        <f t="shared" si="558"/>
        <v>#N/A</v>
      </c>
      <c r="AA3533" s="30" t="e">
        <f t="shared" si="559"/>
        <v>#N/A</v>
      </c>
    </row>
    <row r="3534" spans="1:27">
      <c r="A3534" s="20" t="s">
        <v>8136</v>
      </c>
      <c r="B3534" s="20" t="s">
        <v>8137</v>
      </c>
      <c r="C3534" s="25">
        <v>537726.11399999994</v>
      </c>
      <c r="D3534" s="22">
        <v>85</v>
      </c>
      <c r="E3534" s="22">
        <v>49</v>
      </c>
      <c r="F3534" s="22">
        <v>40</v>
      </c>
      <c r="G3534" s="22">
        <v>16000</v>
      </c>
      <c r="H3534" s="22" t="s">
        <v>5088</v>
      </c>
      <c r="I3534" s="26">
        <f>+IF(H3534='COSTOS VARIOS'!$C$1,'COSTOS VARIOS'!$C$2*'Precios ML'!V3534,'COSTOS VARIOS'!$B$2*'Precios ML'!V3534)</f>
        <v>265980</v>
      </c>
      <c r="J3534" s="22">
        <v>0</v>
      </c>
      <c r="K3534" s="27">
        <f t="shared" si="550"/>
        <v>10.4125</v>
      </c>
      <c r="L3534" s="27">
        <f t="shared" si="551"/>
        <v>10.4125</v>
      </c>
      <c r="M3534" s="26">
        <f>(INDEX(pesos!A:B,MATCH(L3534,pesos!A:A,1),2))</f>
        <v>16200</v>
      </c>
      <c r="N3534" s="26">
        <f>+R3534*'COSTOS VARIOS'!$O$1</f>
        <v>102167.96165999999</v>
      </c>
      <c r="O3534" s="26">
        <f>+R3534*'COSTOS VARIOS'!$O$2</f>
        <v>2204.6770673999999</v>
      </c>
      <c r="P3534" s="26">
        <f>+R3534*'COSTOS VARIOS'!$O$3</f>
        <v>8065.891709999999</v>
      </c>
      <c r="Q3534" s="26">
        <v>1</v>
      </c>
      <c r="R3534" s="26">
        <f t="shared" si="552"/>
        <v>537726.11399999994</v>
      </c>
      <c r="S3534" s="25">
        <f t="shared" si="553"/>
        <v>932344.64443739993</v>
      </c>
      <c r="T3534" s="28">
        <f t="shared" si="554"/>
        <v>0.42640386034768829</v>
      </c>
      <c r="U3534" s="29">
        <f t="shared" si="555"/>
        <v>1329900</v>
      </c>
      <c r="V3534" s="26">
        <f>+INDEX('LISTA DE PRECIOS EKM '!A:K,MATCH('Precios ML'!B3534,'LISTA DE PRECIOS EKM '!A:A,0),8)</f>
        <v>1329900</v>
      </c>
      <c r="W3534" s="26">
        <f t="shared" si="556"/>
        <v>1329900</v>
      </c>
      <c r="X3534" s="26">
        <f t="shared" si="557"/>
        <v>0</v>
      </c>
      <c r="Y3534" s="26"/>
      <c r="Z3534" s="26">
        <f t="shared" si="558"/>
        <v>1329900</v>
      </c>
      <c r="AA3534" s="30">
        <f t="shared" si="559"/>
        <v>1.4731921425709298</v>
      </c>
    </row>
    <row r="3535" spans="1:27">
      <c r="A3535" s="20" t="s">
        <v>8136</v>
      </c>
      <c r="B3535" s="20" t="s">
        <v>8137</v>
      </c>
      <c r="C3535" s="25">
        <v>537726.11399999994</v>
      </c>
      <c r="D3535" s="22">
        <v>85</v>
      </c>
      <c r="E3535" s="22">
        <v>49</v>
      </c>
      <c r="F3535" s="22">
        <v>40</v>
      </c>
      <c r="G3535" s="22">
        <v>16000</v>
      </c>
      <c r="H3535" s="22" t="s">
        <v>5088</v>
      </c>
      <c r="I3535" s="26">
        <f>+IF(H3535='COSTOS VARIOS'!$C$1,'COSTOS VARIOS'!$C$2*'Precios ML'!V3535,'COSTOS VARIOS'!$B$2*'Precios ML'!V3535)</f>
        <v>265980</v>
      </c>
      <c r="J3535" s="22">
        <v>0</v>
      </c>
      <c r="K3535" s="27">
        <f t="shared" si="550"/>
        <v>10.4125</v>
      </c>
      <c r="L3535" s="27">
        <f t="shared" si="551"/>
        <v>10.4125</v>
      </c>
      <c r="M3535" s="26">
        <f>(INDEX(pesos!A:B,MATCH(L3535,pesos!A:A,1),2))</f>
        <v>16200</v>
      </c>
      <c r="N3535" s="26">
        <f>+R3535*'COSTOS VARIOS'!$O$1</f>
        <v>102167.96165999999</v>
      </c>
      <c r="O3535" s="26">
        <f>+R3535*'COSTOS VARIOS'!$O$2</f>
        <v>2204.6770673999999</v>
      </c>
      <c r="P3535" s="26">
        <f>+R3535*'COSTOS VARIOS'!$O$3</f>
        <v>8065.891709999999</v>
      </c>
      <c r="Q3535" s="26">
        <v>1</v>
      </c>
      <c r="R3535" s="26">
        <f t="shared" si="552"/>
        <v>537726.11399999994</v>
      </c>
      <c r="S3535" s="25">
        <f t="shared" si="553"/>
        <v>932344.64443739993</v>
      </c>
      <c r="T3535" s="28">
        <f t="shared" si="554"/>
        <v>0.42640386034768829</v>
      </c>
      <c r="U3535" s="29">
        <f t="shared" si="555"/>
        <v>1329900</v>
      </c>
      <c r="V3535" s="26">
        <f>+INDEX('LISTA DE PRECIOS EKM '!A:K,MATCH('Precios ML'!B3535,'LISTA DE PRECIOS EKM '!A:A,0),8)</f>
        <v>1329900</v>
      </c>
      <c r="W3535" s="26">
        <f t="shared" si="556"/>
        <v>1329900</v>
      </c>
      <c r="X3535" s="26">
        <f t="shared" si="557"/>
        <v>0</v>
      </c>
      <c r="Y3535" s="26"/>
      <c r="Z3535" s="26">
        <f t="shared" si="558"/>
        <v>1329900</v>
      </c>
      <c r="AA3535" s="30">
        <f t="shared" si="559"/>
        <v>1.4731921425709298</v>
      </c>
    </row>
    <row r="3536" spans="1:27">
      <c r="A3536" s="20" t="s">
        <v>8138</v>
      </c>
      <c r="B3536" s="20" t="s">
        <v>8139</v>
      </c>
      <c r="C3536" s="25">
        <v>755863.38</v>
      </c>
      <c r="D3536" s="22">
        <v>85</v>
      </c>
      <c r="E3536" s="22">
        <v>49</v>
      </c>
      <c r="F3536" s="22">
        <v>40</v>
      </c>
      <c r="G3536" s="22">
        <v>16000</v>
      </c>
      <c r="H3536" s="22" t="s">
        <v>5088</v>
      </c>
      <c r="I3536" s="26">
        <f>+IF(H3536='COSTOS VARIOS'!$C$1,'COSTOS VARIOS'!$C$2*'Precios ML'!V3536,'COSTOS VARIOS'!$B$2*'Precios ML'!V3536)</f>
        <v>287980</v>
      </c>
      <c r="J3536" s="22">
        <v>0</v>
      </c>
      <c r="K3536" s="27">
        <f t="shared" si="550"/>
        <v>10.4125</v>
      </c>
      <c r="L3536" s="27">
        <f t="shared" si="551"/>
        <v>10.4125</v>
      </c>
      <c r="M3536" s="26">
        <f>(INDEX(pesos!A:B,MATCH(L3536,pesos!A:A,1),2))</f>
        <v>16200</v>
      </c>
      <c r="N3536" s="26">
        <f>+R3536*'COSTOS VARIOS'!$O$1</f>
        <v>143614.0422</v>
      </c>
      <c r="O3536" s="26">
        <f>+R3536*'COSTOS VARIOS'!$O$2</f>
        <v>3099.0398580000001</v>
      </c>
      <c r="P3536" s="26">
        <f>+R3536*'COSTOS VARIOS'!$O$3</f>
        <v>11337.950699999999</v>
      </c>
      <c r="Q3536" s="26">
        <v>1</v>
      </c>
      <c r="R3536" s="26">
        <f t="shared" si="552"/>
        <v>755863.38</v>
      </c>
      <c r="S3536" s="25">
        <f t="shared" si="553"/>
        <v>1218094.4127580002</v>
      </c>
      <c r="T3536" s="28">
        <f t="shared" si="554"/>
        <v>0.18209227865990218</v>
      </c>
      <c r="U3536" s="29">
        <f t="shared" si="555"/>
        <v>1439900</v>
      </c>
      <c r="V3536" s="26">
        <f>+INDEX('LISTA DE PRECIOS EKM '!A:K,MATCH('Precios ML'!B3536,'LISTA DE PRECIOS EKM '!A:A,0),8)</f>
        <v>1439900</v>
      </c>
      <c r="W3536" s="26">
        <f t="shared" si="556"/>
        <v>1439900</v>
      </c>
      <c r="X3536" s="26">
        <f t="shared" si="557"/>
        <v>0</v>
      </c>
      <c r="Y3536" s="26"/>
      <c r="Z3536" s="26">
        <f t="shared" si="558"/>
        <v>1439900</v>
      </c>
      <c r="AA3536" s="30">
        <f t="shared" si="559"/>
        <v>0.90497388562467473</v>
      </c>
    </row>
    <row r="3537" spans="1:27">
      <c r="A3537" s="20" t="s">
        <v>8138</v>
      </c>
      <c r="B3537" s="20" t="s">
        <v>8139</v>
      </c>
      <c r="C3537" s="25">
        <v>755863.38</v>
      </c>
      <c r="D3537" s="22">
        <v>85</v>
      </c>
      <c r="E3537" s="22">
        <v>49</v>
      </c>
      <c r="F3537" s="22">
        <v>40</v>
      </c>
      <c r="G3537" s="22">
        <v>16000</v>
      </c>
      <c r="H3537" s="22" t="s">
        <v>5088</v>
      </c>
      <c r="I3537" s="26">
        <f>+IF(H3537='COSTOS VARIOS'!$C$1,'COSTOS VARIOS'!$C$2*'Precios ML'!V3537,'COSTOS VARIOS'!$B$2*'Precios ML'!V3537)</f>
        <v>287980</v>
      </c>
      <c r="J3537" s="22">
        <v>0</v>
      </c>
      <c r="K3537" s="27">
        <f t="shared" si="550"/>
        <v>10.4125</v>
      </c>
      <c r="L3537" s="27">
        <f t="shared" si="551"/>
        <v>10.4125</v>
      </c>
      <c r="M3537" s="26">
        <f>(INDEX(pesos!A:B,MATCH(L3537,pesos!A:A,1),2))</f>
        <v>16200</v>
      </c>
      <c r="N3537" s="26">
        <f>+R3537*'COSTOS VARIOS'!$O$1</f>
        <v>143614.0422</v>
      </c>
      <c r="O3537" s="26">
        <f>+R3537*'COSTOS VARIOS'!$O$2</f>
        <v>3099.0398580000001</v>
      </c>
      <c r="P3537" s="26">
        <f>+R3537*'COSTOS VARIOS'!$O$3</f>
        <v>11337.950699999999</v>
      </c>
      <c r="Q3537" s="26">
        <v>1</v>
      </c>
      <c r="R3537" s="26">
        <f t="shared" si="552"/>
        <v>755863.38</v>
      </c>
      <c r="S3537" s="25">
        <f t="shared" si="553"/>
        <v>1218094.4127580002</v>
      </c>
      <c r="T3537" s="28">
        <f t="shared" si="554"/>
        <v>0.18209227865990218</v>
      </c>
      <c r="U3537" s="29">
        <f t="shared" si="555"/>
        <v>1439900</v>
      </c>
      <c r="V3537" s="26">
        <f>+INDEX('LISTA DE PRECIOS EKM '!A:K,MATCH('Precios ML'!B3537,'LISTA DE PRECIOS EKM '!A:A,0),8)</f>
        <v>1439900</v>
      </c>
      <c r="W3537" s="26">
        <f t="shared" si="556"/>
        <v>1439900</v>
      </c>
      <c r="X3537" s="26">
        <f t="shared" si="557"/>
        <v>0</v>
      </c>
      <c r="Y3537" s="26"/>
      <c r="Z3537" s="26">
        <f t="shared" si="558"/>
        <v>1439900</v>
      </c>
      <c r="AA3537" s="30">
        <f t="shared" si="559"/>
        <v>0.90497388562467473</v>
      </c>
    </row>
    <row r="3538" spans="1:27">
      <c r="A3538" s="20" t="s">
        <v>8140</v>
      </c>
      <c r="B3538" s="20" t="s">
        <v>8141</v>
      </c>
      <c r="C3538" s="25">
        <v>238000</v>
      </c>
      <c r="D3538" s="22">
        <v>85</v>
      </c>
      <c r="E3538" s="22">
        <v>49</v>
      </c>
      <c r="F3538" s="22">
        <v>40</v>
      </c>
      <c r="G3538" s="22">
        <v>16000</v>
      </c>
      <c r="H3538" s="22" t="s">
        <v>5088</v>
      </c>
      <c r="I3538" s="26">
        <f>+IF(H3538='COSTOS VARIOS'!$C$1,'COSTOS VARIOS'!$C$2*'Precios ML'!V3538,'COSTOS VARIOS'!$B$2*'Precios ML'!V3538)</f>
        <v>89980</v>
      </c>
      <c r="J3538" s="22">
        <v>0</v>
      </c>
      <c r="K3538" s="27">
        <f t="shared" si="550"/>
        <v>10.4125</v>
      </c>
      <c r="L3538" s="27">
        <f t="shared" si="551"/>
        <v>10.4125</v>
      </c>
      <c r="M3538" s="26">
        <f>(INDEX(pesos!A:B,MATCH(L3538,pesos!A:A,1),2))</f>
        <v>16200</v>
      </c>
      <c r="N3538" s="26">
        <f>+R3538*'COSTOS VARIOS'!$O$1</f>
        <v>45220</v>
      </c>
      <c r="O3538" s="26">
        <f>+R3538*'COSTOS VARIOS'!$O$2</f>
        <v>975.80000000000007</v>
      </c>
      <c r="P3538" s="26">
        <f>+R3538*'COSTOS VARIOS'!$O$3</f>
        <v>3570</v>
      </c>
      <c r="Q3538" s="26">
        <v>1</v>
      </c>
      <c r="R3538" s="26">
        <f t="shared" si="552"/>
        <v>238000</v>
      </c>
      <c r="S3538" s="25">
        <f t="shared" si="553"/>
        <v>393945.8</v>
      </c>
      <c r="T3538" s="28">
        <f t="shared" si="554"/>
        <v>0.14203527490329892</v>
      </c>
      <c r="U3538" s="29">
        <f t="shared" si="555"/>
        <v>449900</v>
      </c>
      <c r="V3538" s="26">
        <f>+INDEX('LISTA DE PRECIOS EKM '!A:K,MATCH('Precios ML'!B3538,'LISTA DE PRECIOS EKM '!A:A,0),8)</f>
        <v>449900</v>
      </c>
      <c r="W3538" s="26">
        <f t="shared" si="556"/>
        <v>449900</v>
      </c>
      <c r="X3538" s="26">
        <f t="shared" si="557"/>
        <v>0</v>
      </c>
      <c r="Y3538" s="26"/>
      <c r="Z3538" s="26">
        <f t="shared" si="558"/>
        <v>449900</v>
      </c>
      <c r="AA3538" s="30">
        <f t="shared" si="559"/>
        <v>0.89033613445378146</v>
      </c>
    </row>
    <row r="3539" spans="1:27">
      <c r="A3539" s="20" t="s">
        <v>8140</v>
      </c>
      <c r="B3539" s="20" t="s">
        <v>8141</v>
      </c>
      <c r="C3539" s="25">
        <v>238000</v>
      </c>
      <c r="D3539" s="22">
        <v>85</v>
      </c>
      <c r="E3539" s="22">
        <v>49</v>
      </c>
      <c r="F3539" s="22">
        <v>40</v>
      </c>
      <c r="G3539" s="22">
        <v>16000</v>
      </c>
      <c r="H3539" s="22" t="s">
        <v>5088</v>
      </c>
      <c r="I3539" s="26">
        <f>+IF(H3539='COSTOS VARIOS'!$C$1,'COSTOS VARIOS'!$C$2*'Precios ML'!V3539,'COSTOS VARIOS'!$B$2*'Precios ML'!V3539)</f>
        <v>89980</v>
      </c>
      <c r="J3539" s="22">
        <v>0</v>
      </c>
      <c r="K3539" s="27">
        <f t="shared" si="550"/>
        <v>10.4125</v>
      </c>
      <c r="L3539" s="27">
        <f t="shared" si="551"/>
        <v>10.4125</v>
      </c>
      <c r="M3539" s="26">
        <f>(INDEX(pesos!A:B,MATCH(L3539,pesos!A:A,1),2))</f>
        <v>16200</v>
      </c>
      <c r="N3539" s="26">
        <f>+R3539*'COSTOS VARIOS'!$O$1</f>
        <v>45220</v>
      </c>
      <c r="O3539" s="26">
        <f>+R3539*'COSTOS VARIOS'!$O$2</f>
        <v>975.80000000000007</v>
      </c>
      <c r="P3539" s="26">
        <f>+R3539*'COSTOS VARIOS'!$O$3</f>
        <v>3570</v>
      </c>
      <c r="Q3539" s="26">
        <v>1</v>
      </c>
      <c r="R3539" s="26">
        <f t="shared" si="552"/>
        <v>238000</v>
      </c>
      <c r="S3539" s="25">
        <f t="shared" si="553"/>
        <v>393945.8</v>
      </c>
      <c r="T3539" s="28">
        <f t="shared" si="554"/>
        <v>0.14203527490329892</v>
      </c>
      <c r="U3539" s="29">
        <f t="shared" si="555"/>
        <v>449900</v>
      </c>
      <c r="V3539" s="26">
        <f>+INDEX('LISTA DE PRECIOS EKM '!A:K,MATCH('Precios ML'!B3539,'LISTA DE PRECIOS EKM '!A:A,0),8)</f>
        <v>449900</v>
      </c>
      <c r="W3539" s="26">
        <f t="shared" si="556"/>
        <v>449900</v>
      </c>
      <c r="X3539" s="26">
        <f t="shared" si="557"/>
        <v>0</v>
      </c>
      <c r="Y3539" s="26"/>
      <c r="Z3539" s="26">
        <f t="shared" si="558"/>
        <v>449900</v>
      </c>
      <c r="AA3539" s="30">
        <f t="shared" si="559"/>
        <v>0.89033613445378146</v>
      </c>
    </row>
    <row r="3540" spans="1:27">
      <c r="A3540" s="20" t="s">
        <v>8142</v>
      </c>
      <c r="B3540" s="20" t="s">
        <v>8143</v>
      </c>
      <c r="C3540" s="25">
        <v>120000</v>
      </c>
      <c r="D3540" s="22">
        <v>85</v>
      </c>
      <c r="E3540" s="22">
        <v>49</v>
      </c>
      <c r="F3540" s="22">
        <v>40</v>
      </c>
      <c r="G3540" s="22">
        <v>16000</v>
      </c>
      <c r="H3540" s="22" t="s">
        <v>5088</v>
      </c>
      <c r="I3540" s="26">
        <f>+IF(H3540='COSTOS VARIOS'!$C$1,'COSTOS VARIOS'!$C$2*'Precios ML'!V3540,'COSTOS VARIOS'!$B$2*'Precios ML'!V3540)</f>
        <v>53980</v>
      </c>
      <c r="J3540" s="22">
        <v>0</v>
      </c>
      <c r="K3540" s="27">
        <f t="shared" si="550"/>
        <v>10.4125</v>
      </c>
      <c r="L3540" s="27">
        <f t="shared" si="551"/>
        <v>10.4125</v>
      </c>
      <c r="M3540" s="26">
        <f>(INDEX(pesos!A:B,MATCH(L3540,pesos!A:A,1),2))</f>
        <v>16200</v>
      </c>
      <c r="N3540" s="26">
        <f>+R3540*'COSTOS VARIOS'!$O$1</f>
        <v>22800</v>
      </c>
      <c r="O3540" s="26">
        <f>+R3540*'COSTOS VARIOS'!$O$2</f>
        <v>492.00000000000006</v>
      </c>
      <c r="P3540" s="26">
        <f>+R3540*'COSTOS VARIOS'!$O$3</f>
        <v>1800</v>
      </c>
      <c r="Q3540" s="26">
        <v>1</v>
      </c>
      <c r="R3540" s="26">
        <f t="shared" si="552"/>
        <v>120000</v>
      </c>
      <c r="S3540" s="25">
        <f t="shared" si="553"/>
        <v>215272</v>
      </c>
      <c r="T3540" s="28">
        <f t="shared" si="554"/>
        <v>0.25376268163068127</v>
      </c>
      <c r="U3540" s="29">
        <f t="shared" si="555"/>
        <v>269900</v>
      </c>
      <c r="V3540" s="26">
        <f>+INDEX('LISTA DE PRECIOS EKM '!A:K,MATCH('Precios ML'!B3540,'LISTA DE PRECIOS EKM '!A:A,0),8)</f>
        <v>269900</v>
      </c>
      <c r="W3540" s="26">
        <f t="shared" si="556"/>
        <v>269900</v>
      </c>
      <c r="X3540" s="26">
        <f t="shared" si="557"/>
        <v>0</v>
      </c>
      <c r="Y3540" s="26"/>
      <c r="Z3540" s="26">
        <f t="shared" si="558"/>
        <v>269900</v>
      </c>
      <c r="AA3540" s="30">
        <f t="shared" si="559"/>
        <v>1.2491666666666665</v>
      </c>
    </row>
    <row r="3541" spans="1:27">
      <c r="A3541" s="20" t="s">
        <v>8142</v>
      </c>
      <c r="B3541" s="20" t="s">
        <v>8143</v>
      </c>
      <c r="C3541" s="25">
        <v>120000</v>
      </c>
      <c r="D3541" s="22">
        <v>85</v>
      </c>
      <c r="E3541" s="22">
        <v>49</v>
      </c>
      <c r="F3541" s="22">
        <v>40</v>
      </c>
      <c r="G3541" s="22">
        <v>16000</v>
      </c>
      <c r="H3541" s="22" t="s">
        <v>5088</v>
      </c>
      <c r="I3541" s="26">
        <f>+IF(H3541='COSTOS VARIOS'!$C$1,'COSTOS VARIOS'!$C$2*'Precios ML'!V3541,'COSTOS VARIOS'!$B$2*'Precios ML'!V3541)</f>
        <v>53980</v>
      </c>
      <c r="J3541" s="22">
        <v>0</v>
      </c>
      <c r="K3541" s="27">
        <f t="shared" si="550"/>
        <v>10.4125</v>
      </c>
      <c r="L3541" s="27">
        <f t="shared" si="551"/>
        <v>10.4125</v>
      </c>
      <c r="M3541" s="26">
        <f>(INDEX(pesos!A:B,MATCH(L3541,pesos!A:A,1),2))</f>
        <v>16200</v>
      </c>
      <c r="N3541" s="26">
        <f>+R3541*'COSTOS VARIOS'!$O$1</f>
        <v>22800</v>
      </c>
      <c r="O3541" s="26">
        <f>+R3541*'COSTOS VARIOS'!$O$2</f>
        <v>492.00000000000006</v>
      </c>
      <c r="P3541" s="26">
        <f>+R3541*'COSTOS VARIOS'!$O$3</f>
        <v>1800</v>
      </c>
      <c r="Q3541" s="26">
        <v>1</v>
      </c>
      <c r="R3541" s="26">
        <f t="shared" si="552"/>
        <v>120000</v>
      </c>
      <c r="S3541" s="25">
        <f t="shared" si="553"/>
        <v>215272</v>
      </c>
      <c r="T3541" s="28">
        <f t="shared" si="554"/>
        <v>0.25376268163068127</v>
      </c>
      <c r="U3541" s="29">
        <f t="shared" si="555"/>
        <v>269900</v>
      </c>
      <c r="V3541" s="26">
        <f>+INDEX('LISTA DE PRECIOS EKM '!A:K,MATCH('Precios ML'!B3541,'LISTA DE PRECIOS EKM '!A:A,0),8)</f>
        <v>269900</v>
      </c>
      <c r="W3541" s="26">
        <f t="shared" si="556"/>
        <v>269900</v>
      </c>
      <c r="X3541" s="26">
        <f t="shared" si="557"/>
        <v>0</v>
      </c>
      <c r="Y3541" s="26"/>
      <c r="Z3541" s="26">
        <f t="shared" si="558"/>
        <v>269900</v>
      </c>
      <c r="AA3541" s="30">
        <f t="shared" si="559"/>
        <v>1.2491666666666665</v>
      </c>
    </row>
    <row r="3542" spans="1:27">
      <c r="A3542" s="20" t="s">
        <v>8144</v>
      </c>
      <c r="B3542" s="20" t="s">
        <v>1749</v>
      </c>
      <c r="C3542" s="25">
        <v>476000</v>
      </c>
      <c r="D3542" s="22">
        <v>85</v>
      </c>
      <c r="E3542" s="22">
        <v>49</v>
      </c>
      <c r="F3542" s="22">
        <v>40</v>
      </c>
      <c r="G3542" s="22">
        <v>16000</v>
      </c>
      <c r="H3542" s="22" t="s">
        <v>5088</v>
      </c>
      <c r="I3542" s="26">
        <f>+IF(H3542='COSTOS VARIOS'!$C$1,'COSTOS VARIOS'!$C$2*'Precios ML'!V3542,'COSTOS VARIOS'!$B$2*'Precios ML'!V3542)</f>
        <v>175980</v>
      </c>
      <c r="J3542" s="22">
        <v>0</v>
      </c>
      <c r="K3542" s="27">
        <f t="shared" si="550"/>
        <v>10.4125</v>
      </c>
      <c r="L3542" s="27">
        <f t="shared" si="551"/>
        <v>10.4125</v>
      </c>
      <c r="M3542" s="26">
        <f>(INDEX(pesos!A:B,MATCH(L3542,pesos!A:A,1),2))</f>
        <v>16200</v>
      </c>
      <c r="N3542" s="26">
        <f>+R3542*'COSTOS VARIOS'!$O$1</f>
        <v>90440</v>
      </c>
      <c r="O3542" s="26">
        <f>+R3542*'COSTOS VARIOS'!$O$2</f>
        <v>1951.6000000000001</v>
      </c>
      <c r="P3542" s="26">
        <f>+R3542*'COSTOS VARIOS'!$O$3</f>
        <v>7140</v>
      </c>
      <c r="Q3542" s="26">
        <v>1</v>
      </c>
      <c r="R3542" s="26">
        <f t="shared" si="552"/>
        <v>476000</v>
      </c>
      <c r="S3542" s="25">
        <f t="shared" si="553"/>
        <v>767711.6</v>
      </c>
      <c r="T3542" s="28">
        <f t="shared" si="554"/>
        <v>0.14613352201529839</v>
      </c>
      <c r="U3542" s="29">
        <f t="shared" si="555"/>
        <v>879899.99999999988</v>
      </c>
      <c r="V3542" s="26">
        <f>+INDEX('LISTA DE PRECIOS EKM '!A:K,MATCH('Precios ML'!B3542,'LISTA DE PRECIOS EKM '!A:A,0),8)</f>
        <v>879900</v>
      </c>
      <c r="W3542" s="26">
        <f t="shared" si="556"/>
        <v>879900</v>
      </c>
      <c r="X3542" s="26">
        <f t="shared" si="557"/>
        <v>0</v>
      </c>
      <c r="Y3542" s="26"/>
      <c r="Z3542" s="26">
        <f t="shared" si="558"/>
        <v>879900</v>
      </c>
      <c r="AA3542" s="30">
        <f t="shared" si="559"/>
        <v>0.84852941176470598</v>
      </c>
    </row>
    <row r="3543" spans="1:27">
      <c r="A3543" s="20" t="s">
        <v>8144</v>
      </c>
      <c r="B3543" s="20" t="s">
        <v>1749</v>
      </c>
      <c r="C3543" s="25">
        <v>476000</v>
      </c>
      <c r="D3543" s="22">
        <v>85</v>
      </c>
      <c r="E3543" s="22">
        <v>49</v>
      </c>
      <c r="F3543" s="22">
        <v>40</v>
      </c>
      <c r="G3543" s="22">
        <v>16000</v>
      </c>
      <c r="H3543" s="22" t="s">
        <v>5088</v>
      </c>
      <c r="I3543" s="26">
        <f>+IF(H3543='COSTOS VARIOS'!$C$1,'COSTOS VARIOS'!$C$2*'Precios ML'!V3543,'COSTOS VARIOS'!$B$2*'Precios ML'!V3543)</f>
        <v>175980</v>
      </c>
      <c r="J3543" s="22">
        <v>0</v>
      </c>
      <c r="K3543" s="27">
        <f t="shared" si="550"/>
        <v>10.4125</v>
      </c>
      <c r="L3543" s="27">
        <f t="shared" si="551"/>
        <v>10.4125</v>
      </c>
      <c r="M3543" s="26">
        <f>(INDEX(pesos!A:B,MATCH(L3543,pesos!A:A,1),2))</f>
        <v>16200</v>
      </c>
      <c r="N3543" s="26">
        <f>+R3543*'COSTOS VARIOS'!$O$1</f>
        <v>90440</v>
      </c>
      <c r="O3543" s="26">
        <f>+R3543*'COSTOS VARIOS'!$O$2</f>
        <v>1951.6000000000001</v>
      </c>
      <c r="P3543" s="26">
        <f>+R3543*'COSTOS VARIOS'!$O$3</f>
        <v>7140</v>
      </c>
      <c r="Q3543" s="26">
        <v>1</v>
      </c>
      <c r="R3543" s="26">
        <f t="shared" si="552"/>
        <v>476000</v>
      </c>
      <c r="S3543" s="25">
        <f t="shared" si="553"/>
        <v>767711.6</v>
      </c>
      <c r="T3543" s="28">
        <f t="shared" si="554"/>
        <v>0.14613352201529839</v>
      </c>
      <c r="U3543" s="29">
        <f t="shared" si="555"/>
        <v>879899.99999999988</v>
      </c>
      <c r="V3543" s="26">
        <f>+INDEX('LISTA DE PRECIOS EKM '!A:K,MATCH('Precios ML'!B3543,'LISTA DE PRECIOS EKM '!A:A,0),8)</f>
        <v>879900</v>
      </c>
      <c r="W3543" s="26">
        <f t="shared" si="556"/>
        <v>879900</v>
      </c>
      <c r="X3543" s="26">
        <f t="shared" si="557"/>
        <v>0</v>
      </c>
      <c r="Y3543" s="26"/>
      <c r="Z3543" s="26">
        <f t="shared" si="558"/>
        <v>879900</v>
      </c>
      <c r="AA3543" s="30">
        <f t="shared" si="559"/>
        <v>0.84852941176470598</v>
      </c>
    </row>
    <row r="3544" spans="1:27">
      <c r="A3544" s="20" t="s">
        <v>8145</v>
      </c>
      <c r="B3544" s="20" t="s">
        <v>8146</v>
      </c>
      <c r="C3544" s="25">
        <v>238000</v>
      </c>
      <c r="D3544" s="22">
        <v>85</v>
      </c>
      <c r="E3544" s="22">
        <v>49</v>
      </c>
      <c r="F3544" s="22">
        <v>40</v>
      </c>
      <c r="G3544" s="22">
        <v>16000</v>
      </c>
      <c r="H3544" s="22" t="s">
        <v>5088</v>
      </c>
      <c r="I3544" s="26">
        <f>+IF(H3544='COSTOS VARIOS'!$C$1,'COSTOS VARIOS'!$C$2*'Precios ML'!V3544,'COSTOS VARIOS'!$B$2*'Precios ML'!V3544)</f>
        <v>121980</v>
      </c>
      <c r="J3544" s="22">
        <v>0</v>
      </c>
      <c r="K3544" s="27">
        <f t="shared" si="550"/>
        <v>10.4125</v>
      </c>
      <c r="L3544" s="27">
        <f t="shared" si="551"/>
        <v>10.4125</v>
      </c>
      <c r="M3544" s="26">
        <f>(INDEX(pesos!A:B,MATCH(L3544,pesos!A:A,1),2))</f>
        <v>16200</v>
      </c>
      <c r="N3544" s="26">
        <f>+R3544*'COSTOS VARIOS'!$O$1</f>
        <v>45220</v>
      </c>
      <c r="O3544" s="26">
        <f>+R3544*'COSTOS VARIOS'!$O$2</f>
        <v>975.80000000000007</v>
      </c>
      <c r="P3544" s="26">
        <f>+R3544*'COSTOS VARIOS'!$O$3</f>
        <v>3570</v>
      </c>
      <c r="Q3544" s="26">
        <v>1</v>
      </c>
      <c r="R3544" s="26">
        <f t="shared" si="552"/>
        <v>238000</v>
      </c>
      <c r="S3544" s="25">
        <f t="shared" si="553"/>
        <v>425945.8</v>
      </c>
      <c r="T3544" s="28">
        <f t="shared" si="554"/>
        <v>0.43187231802731718</v>
      </c>
      <c r="U3544" s="29">
        <f t="shared" si="555"/>
        <v>609900</v>
      </c>
      <c r="V3544" s="26">
        <f>+INDEX('LISTA DE PRECIOS EKM '!A:K,MATCH('Precios ML'!B3544,'LISTA DE PRECIOS EKM '!A:A,0),8)</f>
        <v>609900</v>
      </c>
      <c r="W3544" s="26">
        <f t="shared" si="556"/>
        <v>609900</v>
      </c>
      <c r="X3544" s="26">
        <f t="shared" si="557"/>
        <v>0</v>
      </c>
      <c r="Y3544" s="26"/>
      <c r="Z3544" s="26">
        <f t="shared" si="558"/>
        <v>609900</v>
      </c>
      <c r="AA3544" s="30">
        <f t="shared" si="559"/>
        <v>1.5626050420168069</v>
      </c>
    </row>
    <row r="3545" spans="1:27">
      <c r="A3545" s="20" t="s">
        <v>8145</v>
      </c>
      <c r="B3545" s="20" t="s">
        <v>8146</v>
      </c>
      <c r="C3545" s="25">
        <v>238000</v>
      </c>
      <c r="D3545" s="22">
        <v>85</v>
      </c>
      <c r="E3545" s="22">
        <v>49</v>
      </c>
      <c r="F3545" s="22">
        <v>40</v>
      </c>
      <c r="G3545" s="22">
        <v>16000</v>
      </c>
      <c r="H3545" s="22" t="s">
        <v>5088</v>
      </c>
      <c r="I3545" s="26">
        <f>+IF(H3545='COSTOS VARIOS'!$C$1,'COSTOS VARIOS'!$C$2*'Precios ML'!V3545,'COSTOS VARIOS'!$B$2*'Precios ML'!V3545)</f>
        <v>121980</v>
      </c>
      <c r="J3545" s="22">
        <v>0</v>
      </c>
      <c r="K3545" s="27">
        <f t="shared" si="550"/>
        <v>10.4125</v>
      </c>
      <c r="L3545" s="27">
        <f t="shared" si="551"/>
        <v>10.4125</v>
      </c>
      <c r="M3545" s="26">
        <f>(INDEX(pesos!A:B,MATCH(L3545,pesos!A:A,1),2))</f>
        <v>16200</v>
      </c>
      <c r="N3545" s="26">
        <f>+R3545*'COSTOS VARIOS'!$O$1</f>
        <v>45220</v>
      </c>
      <c r="O3545" s="26">
        <f>+R3545*'COSTOS VARIOS'!$O$2</f>
        <v>975.80000000000007</v>
      </c>
      <c r="P3545" s="26">
        <f>+R3545*'COSTOS VARIOS'!$O$3</f>
        <v>3570</v>
      </c>
      <c r="Q3545" s="26">
        <v>1</v>
      </c>
      <c r="R3545" s="26">
        <f t="shared" si="552"/>
        <v>238000</v>
      </c>
      <c r="S3545" s="25">
        <f t="shared" si="553"/>
        <v>425945.8</v>
      </c>
      <c r="T3545" s="28">
        <f t="shared" si="554"/>
        <v>0.43187231802731718</v>
      </c>
      <c r="U3545" s="29">
        <f t="shared" si="555"/>
        <v>609900</v>
      </c>
      <c r="V3545" s="26">
        <f>+INDEX('LISTA DE PRECIOS EKM '!A:K,MATCH('Precios ML'!B3545,'LISTA DE PRECIOS EKM '!A:A,0),8)</f>
        <v>609900</v>
      </c>
      <c r="W3545" s="26">
        <f t="shared" si="556"/>
        <v>609900</v>
      </c>
      <c r="X3545" s="26">
        <f t="shared" si="557"/>
        <v>0</v>
      </c>
      <c r="Y3545" s="26"/>
      <c r="Z3545" s="26">
        <f t="shared" si="558"/>
        <v>609900</v>
      </c>
      <c r="AA3545" s="30">
        <f t="shared" si="559"/>
        <v>1.5626050420168069</v>
      </c>
    </row>
    <row r="3546" spans="1:27">
      <c r="A3546" s="20" t="s">
        <v>8147</v>
      </c>
      <c r="B3546" s="20" t="s">
        <v>8148</v>
      </c>
      <c r="C3546" s="25">
        <v>119000</v>
      </c>
      <c r="D3546" s="22">
        <v>85</v>
      </c>
      <c r="E3546" s="22">
        <v>49</v>
      </c>
      <c r="F3546" s="22">
        <v>40</v>
      </c>
      <c r="G3546" s="22">
        <v>16000</v>
      </c>
      <c r="H3546" s="22" t="s">
        <v>5088</v>
      </c>
      <c r="I3546" s="26">
        <f>+IF(H3546='COSTOS VARIOS'!$C$1,'COSTOS VARIOS'!$C$2*'Precios ML'!V3546,'COSTOS VARIOS'!$B$2*'Precios ML'!V3546)</f>
        <v>49980</v>
      </c>
      <c r="J3546" s="22">
        <v>0</v>
      </c>
      <c r="K3546" s="27">
        <f t="shared" si="550"/>
        <v>10.4125</v>
      </c>
      <c r="L3546" s="27">
        <f t="shared" si="551"/>
        <v>10.4125</v>
      </c>
      <c r="M3546" s="26">
        <f>(INDEX(pesos!A:B,MATCH(L3546,pesos!A:A,1),2))</f>
        <v>16200</v>
      </c>
      <c r="N3546" s="26">
        <f>+R3546*'COSTOS VARIOS'!$O$1</f>
        <v>22610</v>
      </c>
      <c r="O3546" s="26">
        <f>+R3546*'COSTOS VARIOS'!$O$2</f>
        <v>487.90000000000003</v>
      </c>
      <c r="P3546" s="26">
        <f>+R3546*'COSTOS VARIOS'!$O$3</f>
        <v>1785</v>
      </c>
      <c r="Q3546" s="26">
        <v>1</v>
      </c>
      <c r="R3546" s="26">
        <f t="shared" si="552"/>
        <v>119000</v>
      </c>
      <c r="S3546" s="25">
        <f t="shared" si="553"/>
        <v>210062.9</v>
      </c>
      <c r="T3546" s="28">
        <f t="shared" si="554"/>
        <v>0.1896436733949689</v>
      </c>
      <c r="U3546" s="29">
        <f t="shared" si="555"/>
        <v>249900</v>
      </c>
      <c r="V3546" s="26">
        <f>+INDEX('LISTA DE PRECIOS EKM '!A:K,MATCH('Precios ML'!B3546,'LISTA DE PRECIOS EKM '!A:A,0),8)</f>
        <v>249900</v>
      </c>
      <c r="W3546" s="26">
        <f t="shared" si="556"/>
        <v>249900</v>
      </c>
      <c r="X3546" s="26">
        <f t="shared" si="557"/>
        <v>0</v>
      </c>
      <c r="Y3546" s="26"/>
      <c r="Z3546" s="26">
        <f t="shared" si="558"/>
        <v>249900</v>
      </c>
      <c r="AA3546" s="30">
        <f t="shared" si="559"/>
        <v>1.1000000000000001</v>
      </c>
    </row>
    <row r="3547" spans="1:27">
      <c r="A3547" s="20" t="s">
        <v>8147</v>
      </c>
      <c r="B3547" s="20" t="s">
        <v>8148</v>
      </c>
      <c r="C3547" s="25">
        <v>119000</v>
      </c>
      <c r="D3547" s="22">
        <v>85</v>
      </c>
      <c r="E3547" s="22">
        <v>49</v>
      </c>
      <c r="F3547" s="22">
        <v>40</v>
      </c>
      <c r="G3547" s="22">
        <v>16000</v>
      </c>
      <c r="H3547" s="22" t="s">
        <v>5088</v>
      </c>
      <c r="I3547" s="26">
        <f>+IF(H3547='COSTOS VARIOS'!$C$1,'COSTOS VARIOS'!$C$2*'Precios ML'!V3547,'COSTOS VARIOS'!$B$2*'Precios ML'!V3547)</f>
        <v>49980</v>
      </c>
      <c r="J3547" s="22">
        <v>0</v>
      </c>
      <c r="K3547" s="27">
        <f t="shared" si="550"/>
        <v>10.4125</v>
      </c>
      <c r="L3547" s="27">
        <f t="shared" si="551"/>
        <v>10.4125</v>
      </c>
      <c r="M3547" s="26">
        <f>(INDEX(pesos!A:B,MATCH(L3547,pesos!A:A,1),2))</f>
        <v>16200</v>
      </c>
      <c r="N3547" s="26">
        <f>+R3547*'COSTOS VARIOS'!$O$1</f>
        <v>22610</v>
      </c>
      <c r="O3547" s="26">
        <f>+R3547*'COSTOS VARIOS'!$O$2</f>
        <v>487.90000000000003</v>
      </c>
      <c r="P3547" s="26">
        <f>+R3547*'COSTOS VARIOS'!$O$3</f>
        <v>1785</v>
      </c>
      <c r="Q3547" s="26">
        <v>1</v>
      </c>
      <c r="R3547" s="26">
        <f t="shared" si="552"/>
        <v>119000</v>
      </c>
      <c r="S3547" s="25">
        <f t="shared" si="553"/>
        <v>210062.9</v>
      </c>
      <c r="T3547" s="28">
        <f t="shared" si="554"/>
        <v>0.1896436733949689</v>
      </c>
      <c r="U3547" s="29">
        <f t="shared" si="555"/>
        <v>249900</v>
      </c>
      <c r="V3547" s="26">
        <f>+INDEX('LISTA DE PRECIOS EKM '!A:K,MATCH('Precios ML'!B3547,'LISTA DE PRECIOS EKM '!A:A,0),8)</f>
        <v>249900</v>
      </c>
      <c r="W3547" s="26">
        <f t="shared" si="556"/>
        <v>249900</v>
      </c>
      <c r="X3547" s="26">
        <f t="shared" si="557"/>
        <v>0</v>
      </c>
      <c r="Y3547" s="26"/>
      <c r="Z3547" s="26">
        <f t="shared" si="558"/>
        <v>249900</v>
      </c>
      <c r="AA3547" s="30">
        <f t="shared" si="559"/>
        <v>1.1000000000000001</v>
      </c>
    </row>
    <row r="3548" spans="1:27">
      <c r="A3548" s="20" t="s">
        <v>8149</v>
      </c>
      <c r="B3548" s="20" t="s">
        <v>8150</v>
      </c>
      <c r="C3548" s="25">
        <v>322228.2</v>
      </c>
      <c r="D3548" s="22">
        <v>85</v>
      </c>
      <c r="E3548" s="22">
        <v>49</v>
      </c>
      <c r="F3548" s="22">
        <v>40</v>
      </c>
      <c r="G3548" s="22">
        <v>16000</v>
      </c>
      <c r="H3548" s="22" t="s">
        <v>5088</v>
      </c>
      <c r="I3548" s="26">
        <f>+IF(H3548='COSTOS VARIOS'!$C$1,'COSTOS VARIOS'!$C$2*'Precios ML'!V3548,'COSTOS VARIOS'!$B$2*'Precios ML'!V3548)</f>
        <v>117980</v>
      </c>
      <c r="J3548" s="22">
        <v>0</v>
      </c>
      <c r="K3548" s="27">
        <f t="shared" si="550"/>
        <v>10.4125</v>
      </c>
      <c r="L3548" s="27">
        <f t="shared" si="551"/>
        <v>10.4125</v>
      </c>
      <c r="M3548" s="26">
        <f>(INDEX(pesos!A:B,MATCH(L3548,pesos!A:A,1),2))</f>
        <v>16200</v>
      </c>
      <c r="N3548" s="26">
        <f>+R3548*'COSTOS VARIOS'!$O$1</f>
        <v>61223.358</v>
      </c>
      <c r="O3548" s="26">
        <f>+R3548*'COSTOS VARIOS'!$O$2</f>
        <v>1321.1356200000002</v>
      </c>
      <c r="P3548" s="26">
        <f>+R3548*'COSTOS VARIOS'!$O$3</f>
        <v>4833.4229999999998</v>
      </c>
      <c r="Q3548" s="26">
        <v>1</v>
      </c>
      <c r="R3548" s="26">
        <f t="shared" si="552"/>
        <v>322228.2</v>
      </c>
      <c r="S3548" s="25">
        <f t="shared" si="553"/>
        <v>523786.11662000004</v>
      </c>
      <c r="T3548" s="28">
        <f t="shared" si="554"/>
        <v>0.12622305418599833</v>
      </c>
      <c r="U3548" s="29">
        <f t="shared" si="555"/>
        <v>589900</v>
      </c>
      <c r="V3548" s="26">
        <f>+INDEX('LISTA DE PRECIOS EKM '!A:K,MATCH('Precios ML'!B3548,'LISTA DE PRECIOS EKM '!A:A,0),8)</f>
        <v>589900</v>
      </c>
      <c r="W3548" s="26">
        <f t="shared" si="556"/>
        <v>589900</v>
      </c>
      <c r="X3548" s="26">
        <f t="shared" si="557"/>
        <v>0</v>
      </c>
      <c r="Y3548" s="26"/>
      <c r="Z3548" s="26">
        <f t="shared" si="558"/>
        <v>589900</v>
      </c>
      <c r="AA3548" s="30">
        <f t="shared" si="559"/>
        <v>0.83069017547191715</v>
      </c>
    </row>
    <row r="3549" spans="1:27">
      <c r="A3549" s="20" t="s">
        <v>8149</v>
      </c>
      <c r="B3549" s="20" t="s">
        <v>8150</v>
      </c>
      <c r="C3549" s="25">
        <v>322228.2</v>
      </c>
      <c r="D3549" s="22">
        <v>85</v>
      </c>
      <c r="E3549" s="22">
        <v>49</v>
      </c>
      <c r="F3549" s="22">
        <v>40</v>
      </c>
      <c r="G3549" s="22">
        <v>16000</v>
      </c>
      <c r="H3549" s="22" t="s">
        <v>5088</v>
      </c>
      <c r="I3549" s="26">
        <f>+IF(H3549='COSTOS VARIOS'!$C$1,'COSTOS VARIOS'!$C$2*'Precios ML'!V3549,'COSTOS VARIOS'!$B$2*'Precios ML'!V3549)</f>
        <v>117980</v>
      </c>
      <c r="J3549" s="22">
        <v>0</v>
      </c>
      <c r="K3549" s="27">
        <f t="shared" si="550"/>
        <v>10.4125</v>
      </c>
      <c r="L3549" s="27">
        <f t="shared" si="551"/>
        <v>10.4125</v>
      </c>
      <c r="M3549" s="26">
        <f>(INDEX(pesos!A:B,MATCH(L3549,pesos!A:A,1),2))</f>
        <v>16200</v>
      </c>
      <c r="N3549" s="26">
        <f>+R3549*'COSTOS VARIOS'!$O$1</f>
        <v>61223.358</v>
      </c>
      <c r="O3549" s="26">
        <f>+R3549*'COSTOS VARIOS'!$O$2</f>
        <v>1321.1356200000002</v>
      </c>
      <c r="P3549" s="26">
        <f>+R3549*'COSTOS VARIOS'!$O$3</f>
        <v>4833.4229999999998</v>
      </c>
      <c r="Q3549" s="26">
        <v>1</v>
      </c>
      <c r="R3549" s="26">
        <f t="shared" si="552"/>
        <v>322228.2</v>
      </c>
      <c r="S3549" s="25">
        <f t="shared" si="553"/>
        <v>523786.11662000004</v>
      </c>
      <c r="T3549" s="28">
        <f t="shared" si="554"/>
        <v>0.12622305418599833</v>
      </c>
      <c r="U3549" s="29">
        <f t="shared" si="555"/>
        <v>589900</v>
      </c>
      <c r="V3549" s="26">
        <f>+INDEX('LISTA DE PRECIOS EKM '!A:K,MATCH('Precios ML'!B3549,'LISTA DE PRECIOS EKM '!A:A,0),8)</f>
        <v>589900</v>
      </c>
      <c r="W3549" s="26">
        <f t="shared" si="556"/>
        <v>589900</v>
      </c>
      <c r="X3549" s="26">
        <f t="shared" si="557"/>
        <v>0</v>
      </c>
      <c r="Y3549" s="26"/>
      <c r="Z3549" s="26">
        <f t="shared" si="558"/>
        <v>589900</v>
      </c>
      <c r="AA3549" s="30">
        <f t="shared" si="559"/>
        <v>0.83069017547191715</v>
      </c>
    </row>
    <row r="3550" spans="1:27">
      <c r="A3550" s="20" t="s">
        <v>8151</v>
      </c>
      <c r="B3550" s="20" t="s">
        <v>8152</v>
      </c>
      <c r="C3550" s="25">
        <v>279900</v>
      </c>
      <c r="D3550" s="22">
        <v>85</v>
      </c>
      <c r="E3550" s="22">
        <v>49</v>
      </c>
      <c r="F3550" s="22">
        <v>40</v>
      </c>
      <c r="G3550" s="22">
        <v>16000</v>
      </c>
      <c r="H3550" s="22" t="s">
        <v>5088</v>
      </c>
      <c r="I3550" s="26">
        <f>+IF(H3550='COSTOS VARIOS'!$C$1,'COSTOS VARIOS'!$C$2*'Precios ML'!V3550,'COSTOS VARIOS'!$B$2*'Precios ML'!V3550)</f>
        <v>133980</v>
      </c>
      <c r="J3550" s="22">
        <v>0</v>
      </c>
      <c r="K3550" s="27">
        <f t="shared" si="550"/>
        <v>10.4125</v>
      </c>
      <c r="L3550" s="27">
        <f t="shared" si="551"/>
        <v>10.4125</v>
      </c>
      <c r="M3550" s="26">
        <f>(INDEX(pesos!A:B,MATCH(L3550,pesos!A:A,1),2))</f>
        <v>16200</v>
      </c>
      <c r="N3550" s="26">
        <f>+R3550*'COSTOS VARIOS'!$O$1</f>
        <v>53181</v>
      </c>
      <c r="O3550" s="26">
        <f>+R3550*'COSTOS VARIOS'!$O$2</f>
        <v>1147.5900000000001</v>
      </c>
      <c r="P3550" s="26">
        <f>+R3550*'COSTOS VARIOS'!$O$3</f>
        <v>4198.5</v>
      </c>
      <c r="Q3550" s="26">
        <v>1</v>
      </c>
      <c r="R3550" s="26">
        <f t="shared" si="552"/>
        <v>279900</v>
      </c>
      <c r="S3550" s="25">
        <f t="shared" si="553"/>
        <v>488607.09</v>
      </c>
      <c r="T3550" s="28">
        <f t="shared" si="554"/>
        <v>0.37104027696364361</v>
      </c>
      <c r="U3550" s="29">
        <f t="shared" si="555"/>
        <v>669900</v>
      </c>
      <c r="V3550" s="26">
        <f>+INDEX('LISTA DE PRECIOS EKM '!A:K,MATCH('Precios ML'!B3550,'LISTA DE PRECIOS EKM '!A:A,0),8)</f>
        <v>669900</v>
      </c>
      <c r="W3550" s="26">
        <f t="shared" si="556"/>
        <v>669900</v>
      </c>
      <c r="X3550" s="26">
        <f t="shared" si="557"/>
        <v>0</v>
      </c>
      <c r="Y3550" s="26"/>
      <c r="Z3550" s="26">
        <f t="shared" si="558"/>
        <v>669900</v>
      </c>
      <c r="AA3550" s="30">
        <f t="shared" si="559"/>
        <v>1.3933547695605575</v>
      </c>
    </row>
    <row r="3551" spans="1:27">
      <c r="A3551" s="20" t="s">
        <v>8151</v>
      </c>
      <c r="B3551" s="20" t="s">
        <v>8152</v>
      </c>
      <c r="C3551" s="25">
        <v>279900</v>
      </c>
      <c r="D3551" s="22">
        <v>85</v>
      </c>
      <c r="E3551" s="22">
        <v>49</v>
      </c>
      <c r="F3551" s="22">
        <v>40</v>
      </c>
      <c r="G3551" s="22">
        <v>16000</v>
      </c>
      <c r="H3551" s="22" t="s">
        <v>5088</v>
      </c>
      <c r="I3551" s="26">
        <f>+IF(H3551='COSTOS VARIOS'!$C$1,'COSTOS VARIOS'!$C$2*'Precios ML'!V3551,'COSTOS VARIOS'!$B$2*'Precios ML'!V3551)</f>
        <v>133980</v>
      </c>
      <c r="J3551" s="22">
        <v>0</v>
      </c>
      <c r="K3551" s="27">
        <f t="shared" si="550"/>
        <v>10.4125</v>
      </c>
      <c r="L3551" s="27">
        <f t="shared" si="551"/>
        <v>10.4125</v>
      </c>
      <c r="M3551" s="26">
        <f>(INDEX(pesos!A:B,MATCH(L3551,pesos!A:A,1),2))</f>
        <v>16200</v>
      </c>
      <c r="N3551" s="26">
        <f>+R3551*'COSTOS VARIOS'!$O$1</f>
        <v>53181</v>
      </c>
      <c r="O3551" s="26">
        <f>+R3551*'COSTOS VARIOS'!$O$2</f>
        <v>1147.5900000000001</v>
      </c>
      <c r="P3551" s="26">
        <f>+R3551*'COSTOS VARIOS'!$O$3</f>
        <v>4198.5</v>
      </c>
      <c r="Q3551" s="26">
        <v>1</v>
      </c>
      <c r="R3551" s="26">
        <f t="shared" si="552"/>
        <v>279900</v>
      </c>
      <c r="S3551" s="25">
        <f t="shared" si="553"/>
        <v>488607.09</v>
      </c>
      <c r="T3551" s="28">
        <f t="shared" si="554"/>
        <v>0.37104027696364361</v>
      </c>
      <c r="U3551" s="29">
        <f t="shared" si="555"/>
        <v>669900</v>
      </c>
      <c r="V3551" s="26">
        <f>+INDEX('LISTA DE PRECIOS EKM '!A:K,MATCH('Precios ML'!B3551,'LISTA DE PRECIOS EKM '!A:A,0),8)</f>
        <v>669900</v>
      </c>
      <c r="W3551" s="26">
        <f t="shared" si="556"/>
        <v>669900</v>
      </c>
      <c r="X3551" s="26">
        <f t="shared" si="557"/>
        <v>0</v>
      </c>
      <c r="Y3551" s="26"/>
      <c r="Z3551" s="26">
        <f t="shared" si="558"/>
        <v>669900</v>
      </c>
      <c r="AA3551" s="30">
        <f t="shared" si="559"/>
        <v>1.3933547695605575</v>
      </c>
    </row>
    <row r="3552" spans="1:27">
      <c r="A3552" s="20" t="s">
        <v>8153</v>
      </c>
      <c r="B3552" s="20" t="s">
        <v>8154</v>
      </c>
      <c r="C3552" s="25">
        <v>140000</v>
      </c>
      <c r="D3552" s="22">
        <v>85</v>
      </c>
      <c r="E3552" s="22">
        <v>49</v>
      </c>
      <c r="F3552" s="22">
        <v>40</v>
      </c>
      <c r="G3552" s="22">
        <v>16000</v>
      </c>
      <c r="H3552" s="22" t="s">
        <v>5088</v>
      </c>
      <c r="I3552" s="26">
        <f>+IF(H3552='COSTOS VARIOS'!$C$1,'COSTOS VARIOS'!$C$2*'Precios ML'!V3552,'COSTOS VARIOS'!$B$2*'Precios ML'!V3552)</f>
        <v>55980</v>
      </c>
      <c r="J3552" s="22">
        <v>0</v>
      </c>
      <c r="K3552" s="27">
        <f t="shared" si="550"/>
        <v>10.4125</v>
      </c>
      <c r="L3552" s="27">
        <f t="shared" si="551"/>
        <v>10.4125</v>
      </c>
      <c r="M3552" s="26">
        <f>(INDEX(pesos!A:B,MATCH(L3552,pesos!A:A,1),2))</f>
        <v>16200</v>
      </c>
      <c r="N3552" s="26">
        <f>+R3552*'COSTOS VARIOS'!$O$1</f>
        <v>26600</v>
      </c>
      <c r="O3552" s="26">
        <f>+R3552*'COSTOS VARIOS'!$O$2</f>
        <v>574</v>
      </c>
      <c r="P3552" s="26">
        <f>+R3552*'COSTOS VARIOS'!$O$3</f>
        <v>2100</v>
      </c>
      <c r="Q3552" s="26">
        <v>1</v>
      </c>
      <c r="R3552" s="26">
        <f t="shared" si="552"/>
        <v>140000</v>
      </c>
      <c r="S3552" s="25">
        <f t="shared" si="553"/>
        <v>241454</v>
      </c>
      <c r="T3552" s="28">
        <f t="shared" si="554"/>
        <v>0.15922701632609115</v>
      </c>
      <c r="U3552" s="29">
        <f t="shared" si="555"/>
        <v>279900</v>
      </c>
      <c r="V3552" s="26">
        <f>+INDEX('LISTA DE PRECIOS EKM '!A:K,MATCH('Precios ML'!B3552,'LISTA DE PRECIOS EKM '!A:A,0),8)</f>
        <v>279900</v>
      </c>
      <c r="W3552" s="26">
        <f t="shared" si="556"/>
        <v>279900</v>
      </c>
      <c r="X3552" s="26">
        <f t="shared" si="557"/>
        <v>0</v>
      </c>
      <c r="Y3552" s="26"/>
      <c r="Z3552" s="26">
        <f t="shared" si="558"/>
        <v>279900</v>
      </c>
      <c r="AA3552" s="30">
        <f t="shared" si="559"/>
        <v>0.99928571428571433</v>
      </c>
    </row>
    <row r="3553" spans="1:27">
      <c r="A3553" s="20" t="s">
        <v>8153</v>
      </c>
      <c r="B3553" s="20" t="s">
        <v>8154</v>
      </c>
      <c r="C3553" s="25">
        <v>140000</v>
      </c>
      <c r="D3553" s="22">
        <v>85</v>
      </c>
      <c r="E3553" s="22">
        <v>49</v>
      </c>
      <c r="F3553" s="22">
        <v>40</v>
      </c>
      <c r="G3553" s="22">
        <v>16000</v>
      </c>
      <c r="H3553" s="22" t="s">
        <v>5088</v>
      </c>
      <c r="I3553" s="26">
        <f>+IF(H3553='COSTOS VARIOS'!$C$1,'COSTOS VARIOS'!$C$2*'Precios ML'!V3553,'COSTOS VARIOS'!$B$2*'Precios ML'!V3553)</f>
        <v>55980</v>
      </c>
      <c r="J3553" s="22">
        <v>0</v>
      </c>
      <c r="K3553" s="27">
        <f t="shared" si="550"/>
        <v>10.4125</v>
      </c>
      <c r="L3553" s="27">
        <f t="shared" si="551"/>
        <v>10.4125</v>
      </c>
      <c r="M3553" s="26">
        <f>(INDEX(pesos!A:B,MATCH(L3553,pesos!A:A,1),2))</f>
        <v>16200</v>
      </c>
      <c r="N3553" s="26">
        <f>+R3553*'COSTOS VARIOS'!$O$1</f>
        <v>26600</v>
      </c>
      <c r="O3553" s="26">
        <f>+R3553*'COSTOS VARIOS'!$O$2</f>
        <v>574</v>
      </c>
      <c r="P3553" s="26">
        <f>+R3553*'COSTOS VARIOS'!$O$3</f>
        <v>2100</v>
      </c>
      <c r="Q3553" s="26">
        <v>1</v>
      </c>
      <c r="R3553" s="26">
        <f t="shared" si="552"/>
        <v>140000</v>
      </c>
      <c r="S3553" s="25">
        <f t="shared" si="553"/>
        <v>241454</v>
      </c>
      <c r="T3553" s="28">
        <f t="shared" si="554"/>
        <v>0.15922701632609115</v>
      </c>
      <c r="U3553" s="29">
        <f t="shared" si="555"/>
        <v>279900</v>
      </c>
      <c r="V3553" s="26">
        <f>+INDEX('LISTA DE PRECIOS EKM '!A:K,MATCH('Precios ML'!B3553,'LISTA DE PRECIOS EKM '!A:A,0),8)</f>
        <v>279900</v>
      </c>
      <c r="W3553" s="26">
        <f t="shared" si="556"/>
        <v>279900</v>
      </c>
      <c r="X3553" s="26">
        <f t="shared" si="557"/>
        <v>0</v>
      </c>
      <c r="Y3553" s="26"/>
      <c r="Z3553" s="26">
        <f t="shared" si="558"/>
        <v>279900</v>
      </c>
      <c r="AA3553" s="30">
        <f t="shared" si="559"/>
        <v>0.99928571428571433</v>
      </c>
    </row>
    <row r="3554" spans="1:27">
      <c r="A3554" s="20" t="s">
        <v>8155</v>
      </c>
      <c r="B3554" s="20" t="s">
        <v>8156</v>
      </c>
      <c r="C3554" s="25">
        <v>270000</v>
      </c>
      <c r="D3554" s="22">
        <v>85</v>
      </c>
      <c r="E3554" s="22">
        <v>49</v>
      </c>
      <c r="F3554" s="22">
        <v>40</v>
      </c>
      <c r="G3554" s="22">
        <v>16000</v>
      </c>
      <c r="H3554" s="22" t="s">
        <v>5088</v>
      </c>
      <c r="I3554" s="26">
        <f>+IF(H3554='COSTOS VARIOS'!$C$1,'COSTOS VARIOS'!$C$2*'Precios ML'!V3554,'COSTOS VARIOS'!$B$2*'Precios ML'!V3554)</f>
        <v>103980</v>
      </c>
      <c r="J3554" s="22">
        <v>0</v>
      </c>
      <c r="K3554" s="27">
        <f t="shared" si="550"/>
        <v>10.4125</v>
      </c>
      <c r="L3554" s="27">
        <f t="shared" si="551"/>
        <v>10.4125</v>
      </c>
      <c r="M3554" s="26">
        <f>(INDEX(pesos!A:B,MATCH(L3554,pesos!A:A,1),2))</f>
        <v>16200</v>
      </c>
      <c r="N3554" s="26">
        <f>+R3554*'COSTOS VARIOS'!$O$1</f>
        <v>51300</v>
      </c>
      <c r="O3554" s="26">
        <f>+R3554*'COSTOS VARIOS'!$O$2</f>
        <v>1107</v>
      </c>
      <c r="P3554" s="26">
        <f>+R3554*'COSTOS VARIOS'!$O$3</f>
        <v>4050</v>
      </c>
      <c r="Q3554" s="26">
        <v>1</v>
      </c>
      <c r="R3554" s="26">
        <f t="shared" si="552"/>
        <v>270000</v>
      </c>
      <c r="S3554" s="25">
        <f t="shared" si="553"/>
        <v>446637</v>
      </c>
      <c r="T3554" s="28">
        <f t="shared" si="554"/>
        <v>0.16403253648936378</v>
      </c>
      <c r="U3554" s="29">
        <f t="shared" si="555"/>
        <v>519900</v>
      </c>
      <c r="V3554" s="26">
        <f>+INDEX('LISTA DE PRECIOS EKM '!A:K,MATCH('Precios ML'!B3554,'LISTA DE PRECIOS EKM '!A:A,0),8)</f>
        <v>519900</v>
      </c>
      <c r="W3554" s="26">
        <f t="shared" si="556"/>
        <v>519900</v>
      </c>
      <c r="X3554" s="26">
        <f t="shared" si="557"/>
        <v>0</v>
      </c>
      <c r="Y3554" s="26"/>
      <c r="Z3554" s="26">
        <f t="shared" si="558"/>
        <v>519900</v>
      </c>
      <c r="AA3554" s="30">
        <f t="shared" si="559"/>
        <v>0.92555555555555546</v>
      </c>
    </row>
    <row r="3555" spans="1:27">
      <c r="A3555" s="20" t="s">
        <v>8155</v>
      </c>
      <c r="B3555" s="20" t="s">
        <v>8156</v>
      </c>
      <c r="C3555" s="25">
        <v>270000</v>
      </c>
      <c r="D3555" s="22">
        <v>85</v>
      </c>
      <c r="E3555" s="22">
        <v>49</v>
      </c>
      <c r="F3555" s="22">
        <v>40</v>
      </c>
      <c r="G3555" s="22">
        <v>16000</v>
      </c>
      <c r="H3555" s="22" t="s">
        <v>5088</v>
      </c>
      <c r="I3555" s="26">
        <f>+IF(H3555='COSTOS VARIOS'!$C$1,'COSTOS VARIOS'!$C$2*'Precios ML'!V3555,'COSTOS VARIOS'!$B$2*'Precios ML'!V3555)</f>
        <v>103980</v>
      </c>
      <c r="J3555" s="22">
        <v>0</v>
      </c>
      <c r="K3555" s="27">
        <f t="shared" si="550"/>
        <v>10.4125</v>
      </c>
      <c r="L3555" s="27">
        <f t="shared" si="551"/>
        <v>10.4125</v>
      </c>
      <c r="M3555" s="26">
        <f>(INDEX(pesos!A:B,MATCH(L3555,pesos!A:A,1),2))</f>
        <v>16200</v>
      </c>
      <c r="N3555" s="26">
        <f>+R3555*'COSTOS VARIOS'!$O$1</f>
        <v>51300</v>
      </c>
      <c r="O3555" s="26">
        <f>+R3555*'COSTOS VARIOS'!$O$2</f>
        <v>1107</v>
      </c>
      <c r="P3555" s="26">
        <f>+R3555*'COSTOS VARIOS'!$O$3</f>
        <v>4050</v>
      </c>
      <c r="Q3555" s="26">
        <v>1</v>
      </c>
      <c r="R3555" s="26">
        <f t="shared" si="552"/>
        <v>270000</v>
      </c>
      <c r="S3555" s="25">
        <f t="shared" si="553"/>
        <v>446637</v>
      </c>
      <c r="T3555" s="28">
        <f t="shared" si="554"/>
        <v>0.16403253648936378</v>
      </c>
      <c r="U3555" s="29">
        <f t="shared" si="555"/>
        <v>519900</v>
      </c>
      <c r="V3555" s="26">
        <f>+INDEX('LISTA DE PRECIOS EKM '!A:K,MATCH('Precios ML'!B3555,'LISTA DE PRECIOS EKM '!A:A,0),8)</f>
        <v>519900</v>
      </c>
      <c r="W3555" s="26">
        <f t="shared" si="556"/>
        <v>519900</v>
      </c>
      <c r="X3555" s="26">
        <f t="shared" si="557"/>
        <v>0</v>
      </c>
      <c r="Y3555" s="26"/>
      <c r="Z3555" s="26">
        <f t="shared" si="558"/>
        <v>519900</v>
      </c>
      <c r="AA3555" s="30">
        <f t="shared" si="559"/>
        <v>0.92555555555555546</v>
      </c>
    </row>
    <row r="3556" spans="1:27">
      <c r="A3556" s="20" t="s">
        <v>8157</v>
      </c>
      <c r="B3556" s="20" t="s">
        <v>8158</v>
      </c>
      <c r="C3556" s="25">
        <v>219800</v>
      </c>
      <c r="D3556" s="22">
        <v>85</v>
      </c>
      <c r="E3556" s="22">
        <v>49</v>
      </c>
      <c r="F3556" s="22">
        <v>40</v>
      </c>
      <c r="G3556" s="22">
        <v>16000</v>
      </c>
      <c r="H3556" s="22" t="s">
        <v>5088</v>
      </c>
      <c r="I3556" s="26">
        <f>+IF(H3556='COSTOS VARIOS'!$C$1,'COSTOS VARIOS'!$C$2*'Precios ML'!V3556,'COSTOS VARIOS'!$B$2*'Precios ML'!V3556)</f>
        <v>89980</v>
      </c>
      <c r="J3556" s="22">
        <v>0</v>
      </c>
      <c r="K3556" s="27">
        <f t="shared" si="550"/>
        <v>10.4125</v>
      </c>
      <c r="L3556" s="27">
        <f t="shared" si="551"/>
        <v>10.4125</v>
      </c>
      <c r="M3556" s="26">
        <f>(INDEX(pesos!A:B,MATCH(L3556,pesos!A:A,1),2))</f>
        <v>16200</v>
      </c>
      <c r="N3556" s="26">
        <f>+R3556*'COSTOS VARIOS'!$O$1</f>
        <v>41762</v>
      </c>
      <c r="O3556" s="26">
        <f>+R3556*'COSTOS VARIOS'!$O$2</f>
        <v>901.18000000000006</v>
      </c>
      <c r="P3556" s="26">
        <f>+R3556*'COSTOS VARIOS'!$O$3</f>
        <v>3297</v>
      </c>
      <c r="Q3556" s="26">
        <v>1</v>
      </c>
      <c r="R3556" s="26">
        <f t="shared" si="552"/>
        <v>219800</v>
      </c>
      <c r="S3556" s="25">
        <f t="shared" si="553"/>
        <v>371940.18</v>
      </c>
      <c r="T3556" s="28">
        <f t="shared" si="554"/>
        <v>0.20960311413518173</v>
      </c>
      <c r="U3556" s="29">
        <f t="shared" si="555"/>
        <v>449900</v>
      </c>
      <c r="V3556" s="26">
        <f>+INDEX('LISTA DE PRECIOS EKM '!A:K,MATCH('Precios ML'!B3556,'LISTA DE PRECIOS EKM '!A:A,0),8)</f>
        <v>449900</v>
      </c>
      <c r="W3556" s="26">
        <f t="shared" si="556"/>
        <v>449900</v>
      </c>
      <c r="X3556" s="26">
        <f t="shared" si="557"/>
        <v>0</v>
      </c>
      <c r="Y3556" s="26"/>
      <c r="Z3556" s="26">
        <f t="shared" si="558"/>
        <v>449900</v>
      </c>
      <c r="AA3556" s="30">
        <f t="shared" si="559"/>
        <v>1.0468607825295724</v>
      </c>
    </row>
    <row r="3557" spans="1:27">
      <c r="A3557" s="20" t="s">
        <v>8157</v>
      </c>
      <c r="B3557" s="20" t="s">
        <v>8158</v>
      </c>
      <c r="C3557" s="25">
        <v>219800</v>
      </c>
      <c r="D3557" s="22">
        <v>85</v>
      </c>
      <c r="E3557" s="22">
        <v>49</v>
      </c>
      <c r="F3557" s="22">
        <v>40</v>
      </c>
      <c r="G3557" s="22">
        <v>16000</v>
      </c>
      <c r="H3557" s="22" t="s">
        <v>5088</v>
      </c>
      <c r="I3557" s="26">
        <f>+IF(H3557='COSTOS VARIOS'!$C$1,'COSTOS VARIOS'!$C$2*'Precios ML'!V3557,'COSTOS VARIOS'!$B$2*'Precios ML'!V3557)</f>
        <v>89980</v>
      </c>
      <c r="J3557" s="22">
        <v>0</v>
      </c>
      <c r="K3557" s="27">
        <f t="shared" si="550"/>
        <v>10.4125</v>
      </c>
      <c r="L3557" s="27">
        <f t="shared" si="551"/>
        <v>10.4125</v>
      </c>
      <c r="M3557" s="26">
        <f>(INDEX(pesos!A:B,MATCH(L3557,pesos!A:A,1),2))</f>
        <v>16200</v>
      </c>
      <c r="N3557" s="26">
        <f>+R3557*'COSTOS VARIOS'!$O$1</f>
        <v>41762</v>
      </c>
      <c r="O3557" s="26">
        <f>+R3557*'COSTOS VARIOS'!$O$2</f>
        <v>901.18000000000006</v>
      </c>
      <c r="P3557" s="26">
        <f>+R3557*'COSTOS VARIOS'!$O$3</f>
        <v>3297</v>
      </c>
      <c r="Q3557" s="26">
        <v>1</v>
      </c>
      <c r="R3557" s="26">
        <f t="shared" si="552"/>
        <v>219800</v>
      </c>
      <c r="S3557" s="25">
        <f t="shared" si="553"/>
        <v>371940.18</v>
      </c>
      <c r="T3557" s="28">
        <f t="shared" si="554"/>
        <v>0.20960311413518173</v>
      </c>
      <c r="U3557" s="29">
        <f t="shared" si="555"/>
        <v>449900</v>
      </c>
      <c r="V3557" s="26">
        <f>+INDEX('LISTA DE PRECIOS EKM '!A:K,MATCH('Precios ML'!B3557,'LISTA DE PRECIOS EKM '!A:A,0),8)</f>
        <v>449900</v>
      </c>
      <c r="W3557" s="26">
        <f t="shared" si="556"/>
        <v>449900</v>
      </c>
      <c r="X3557" s="26">
        <f t="shared" si="557"/>
        <v>0</v>
      </c>
      <c r="Y3557" s="26"/>
      <c r="Z3557" s="26">
        <f t="shared" si="558"/>
        <v>449900</v>
      </c>
      <c r="AA3557" s="30">
        <f t="shared" si="559"/>
        <v>1.0468607825295724</v>
      </c>
    </row>
    <row r="3558" spans="1:27">
      <c r="A3558" s="20" t="s">
        <v>8159</v>
      </c>
      <c r="B3558" s="20" t="s">
        <v>8160</v>
      </c>
      <c r="C3558" s="25">
        <v>297237.59999999998</v>
      </c>
      <c r="D3558" s="22">
        <v>85</v>
      </c>
      <c r="E3558" s="22">
        <v>49</v>
      </c>
      <c r="F3558" s="22">
        <v>40</v>
      </c>
      <c r="G3558" s="22">
        <v>16000</v>
      </c>
      <c r="H3558" s="22" t="s">
        <v>5088</v>
      </c>
      <c r="I3558" s="26">
        <f>+IF(H3558='COSTOS VARIOS'!$C$1,'COSTOS VARIOS'!$C$2*'Precios ML'!V3558,'COSTOS VARIOS'!$B$2*'Precios ML'!V3558)</f>
        <v>133980</v>
      </c>
      <c r="J3558" s="22">
        <v>0</v>
      </c>
      <c r="K3558" s="27">
        <f t="shared" si="550"/>
        <v>10.4125</v>
      </c>
      <c r="L3558" s="27">
        <f t="shared" si="551"/>
        <v>10.4125</v>
      </c>
      <c r="M3558" s="26">
        <f>(INDEX(pesos!A:B,MATCH(L3558,pesos!A:A,1),2))</f>
        <v>16200</v>
      </c>
      <c r="N3558" s="26">
        <f>+R3558*'COSTOS VARIOS'!$O$1</f>
        <v>56475.143999999993</v>
      </c>
      <c r="O3558" s="26">
        <f>+R3558*'COSTOS VARIOS'!$O$2</f>
        <v>1218.67416</v>
      </c>
      <c r="P3558" s="26">
        <f>+R3558*'COSTOS VARIOS'!$O$3</f>
        <v>4458.5639999999994</v>
      </c>
      <c r="Q3558" s="26">
        <v>1</v>
      </c>
      <c r="R3558" s="26">
        <f t="shared" si="552"/>
        <v>297237.59999999998</v>
      </c>
      <c r="S3558" s="25">
        <f t="shared" si="553"/>
        <v>509569.98215999996</v>
      </c>
      <c r="T3558" s="28">
        <f t="shared" si="554"/>
        <v>0.31463787792283648</v>
      </c>
      <c r="U3558" s="29">
        <f t="shared" si="555"/>
        <v>669900</v>
      </c>
      <c r="V3558" s="26">
        <f>+INDEX('LISTA DE PRECIOS EKM '!A:K,MATCH('Precios ML'!B3558,'LISTA DE PRECIOS EKM '!A:A,0),8)</f>
        <v>669900</v>
      </c>
      <c r="W3558" s="26">
        <f t="shared" si="556"/>
        <v>669900</v>
      </c>
      <c r="X3558" s="26">
        <f t="shared" si="557"/>
        <v>0</v>
      </c>
      <c r="Y3558" s="26"/>
      <c r="Z3558" s="26">
        <f t="shared" si="558"/>
        <v>669900</v>
      </c>
      <c r="AA3558" s="30">
        <f t="shared" si="559"/>
        <v>1.2537525535127454</v>
      </c>
    </row>
    <row r="3559" spans="1:27">
      <c r="A3559" s="20" t="s">
        <v>8159</v>
      </c>
      <c r="B3559" s="20" t="s">
        <v>8160</v>
      </c>
      <c r="C3559" s="25">
        <v>297237.59999999998</v>
      </c>
      <c r="D3559" s="22">
        <v>85</v>
      </c>
      <c r="E3559" s="22">
        <v>49</v>
      </c>
      <c r="F3559" s="22">
        <v>40</v>
      </c>
      <c r="G3559" s="22">
        <v>16000</v>
      </c>
      <c r="H3559" s="22" t="s">
        <v>5088</v>
      </c>
      <c r="I3559" s="26">
        <f>+IF(H3559='COSTOS VARIOS'!$C$1,'COSTOS VARIOS'!$C$2*'Precios ML'!V3559,'COSTOS VARIOS'!$B$2*'Precios ML'!V3559)</f>
        <v>133980</v>
      </c>
      <c r="J3559" s="22">
        <v>0</v>
      </c>
      <c r="K3559" s="27">
        <f t="shared" si="550"/>
        <v>10.4125</v>
      </c>
      <c r="L3559" s="27">
        <f t="shared" si="551"/>
        <v>10.4125</v>
      </c>
      <c r="M3559" s="26">
        <f>(INDEX(pesos!A:B,MATCH(L3559,pesos!A:A,1),2))</f>
        <v>16200</v>
      </c>
      <c r="N3559" s="26">
        <f>+R3559*'COSTOS VARIOS'!$O$1</f>
        <v>56475.143999999993</v>
      </c>
      <c r="O3559" s="26">
        <f>+R3559*'COSTOS VARIOS'!$O$2</f>
        <v>1218.67416</v>
      </c>
      <c r="P3559" s="26">
        <f>+R3559*'COSTOS VARIOS'!$O$3</f>
        <v>4458.5639999999994</v>
      </c>
      <c r="Q3559" s="26">
        <v>1</v>
      </c>
      <c r="R3559" s="26">
        <f t="shared" si="552"/>
        <v>297237.59999999998</v>
      </c>
      <c r="S3559" s="25">
        <f t="shared" si="553"/>
        <v>509569.98215999996</v>
      </c>
      <c r="T3559" s="28">
        <f t="shared" si="554"/>
        <v>0.31463787792283648</v>
      </c>
      <c r="U3559" s="29">
        <f t="shared" si="555"/>
        <v>669900</v>
      </c>
      <c r="V3559" s="26">
        <f>+INDEX('LISTA DE PRECIOS EKM '!A:K,MATCH('Precios ML'!B3559,'LISTA DE PRECIOS EKM '!A:A,0),8)</f>
        <v>669900</v>
      </c>
      <c r="W3559" s="26">
        <f t="shared" si="556"/>
        <v>669900</v>
      </c>
      <c r="X3559" s="26">
        <f t="shared" si="557"/>
        <v>0</v>
      </c>
      <c r="Y3559" s="26"/>
      <c r="Z3559" s="26">
        <f t="shared" si="558"/>
        <v>669900</v>
      </c>
      <c r="AA3559" s="30">
        <f t="shared" si="559"/>
        <v>1.2537525535127454</v>
      </c>
    </row>
    <row r="3560" spans="1:27">
      <c r="A3560" s="20" t="s">
        <v>8161</v>
      </c>
      <c r="B3560" s="20" t="s">
        <v>8162</v>
      </c>
      <c r="C3560" s="25">
        <v>556000</v>
      </c>
      <c r="D3560" s="22">
        <v>85</v>
      </c>
      <c r="E3560" s="22">
        <v>49</v>
      </c>
      <c r="F3560" s="22">
        <v>40</v>
      </c>
      <c r="G3560" s="22">
        <v>16000</v>
      </c>
      <c r="H3560" s="22" t="s">
        <v>5088</v>
      </c>
      <c r="I3560" s="26">
        <f>+IF(H3560='COSTOS VARIOS'!$C$1,'COSTOS VARIOS'!$C$2*'Precios ML'!V3560,'COSTOS VARIOS'!$B$2*'Precios ML'!V3560)</f>
        <v>249980</v>
      </c>
      <c r="J3560" s="22">
        <v>0</v>
      </c>
      <c r="K3560" s="27">
        <f t="shared" si="550"/>
        <v>10.4125</v>
      </c>
      <c r="L3560" s="27">
        <f t="shared" si="551"/>
        <v>10.4125</v>
      </c>
      <c r="M3560" s="26">
        <f>(INDEX(pesos!A:B,MATCH(L3560,pesos!A:A,1),2))</f>
        <v>16200</v>
      </c>
      <c r="N3560" s="26">
        <f>+R3560*'COSTOS VARIOS'!$O$1</f>
        <v>105640</v>
      </c>
      <c r="O3560" s="26">
        <f>+R3560*'COSTOS VARIOS'!$O$2</f>
        <v>2279.6000000000004</v>
      </c>
      <c r="P3560" s="26">
        <f>+R3560*'COSTOS VARIOS'!$O$3</f>
        <v>8340</v>
      </c>
      <c r="Q3560" s="26">
        <v>1</v>
      </c>
      <c r="R3560" s="26">
        <f t="shared" si="552"/>
        <v>556000</v>
      </c>
      <c r="S3560" s="25">
        <f t="shared" si="553"/>
        <v>938439.6</v>
      </c>
      <c r="T3560" s="28">
        <f t="shared" si="554"/>
        <v>0.33189179143761627</v>
      </c>
      <c r="U3560" s="29">
        <f t="shared" si="555"/>
        <v>1249900</v>
      </c>
      <c r="V3560" s="26">
        <f>+INDEX('LISTA DE PRECIOS EKM '!A:K,MATCH('Precios ML'!B3560,'LISTA DE PRECIOS EKM '!A:A,0),8)</f>
        <v>1249900</v>
      </c>
      <c r="W3560" s="26">
        <f t="shared" si="556"/>
        <v>1249900</v>
      </c>
      <c r="X3560" s="26">
        <f t="shared" si="557"/>
        <v>0</v>
      </c>
      <c r="Y3560" s="26"/>
      <c r="Z3560" s="26">
        <f t="shared" si="558"/>
        <v>1249900</v>
      </c>
      <c r="AA3560" s="30">
        <f t="shared" si="559"/>
        <v>1.2480215827338128</v>
      </c>
    </row>
    <row r="3561" spans="1:27">
      <c r="A3561" s="20" t="s">
        <v>8161</v>
      </c>
      <c r="B3561" s="20" t="s">
        <v>8162</v>
      </c>
      <c r="C3561" s="25">
        <v>556000</v>
      </c>
      <c r="D3561" s="22">
        <v>85</v>
      </c>
      <c r="E3561" s="22">
        <v>49</v>
      </c>
      <c r="F3561" s="22">
        <v>40</v>
      </c>
      <c r="G3561" s="22">
        <v>16000</v>
      </c>
      <c r="H3561" s="22" t="s">
        <v>5088</v>
      </c>
      <c r="I3561" s="26">
        <f>+IF(H3561='COSTOS VARIOS'!$C$1,'COSTOS VARIOS'!$C$2*'Precios ML'!V3561,'COSTOS VARIOS'!$B$2*'Precios ML'!V3561)</f>
        <v>249980</v>
      </c>
      <c r="J3561" s="22">
        <v>0</v>
      </c>
      <c r="K3561" s="27">
        <f t="shared" si="550"/>
        <v>10.4125</v>
      </c>
      <c r="L3561" s="27">
        <f t="shared" si="551"/>
        <v>10.4125</v>
      </c>
      <c r="M3561" s="26">
        <f>(INDEX(pesos!A:B,MATCH(L3561,pesos!A:A,1),2))</f>
        <v>16200</v>
      </c>
      <c r="N3561" s="26">
        <f>+R3561*'COSTOS VARIOS'!$O$1</f>
        <v>105640</v>
      </c>
      <c r="O3561" s="26">
        <f>+R3561*'COSTOS VARIOS'!$O$2</f>
        <v>2279.6000000000004</v>
      </c>
      <c r="P3561" s="26">
        <f>+R3561*'COSTOS VARIOS'!$O$3</f>
        <v>8340</v>
      </c>
      <c r="Q3561" s="26">
        <v>1</v>
      </c>
      <c r="R3561" s="26">
        <f t="shared" si="552"/>
        <v>556000</v>
      </c>
      <c r="S3561" s="25">
        <f t="shared" si="553"/>
        <v>938439.6</v>
      </c>
      <c r="T3561" s="28">
        <f t="shared" si="554"/>
        <v>0.33189179143761627</v>
      </c>
      <c r="U3561" s="29">
        <f t="shared" si="555"/>
        <v>1249900</v>
      </c>
      <c r="V3561" s="26">
        <f>+INDEX('LISTA DE PRECIOS EKM '!A:K,MATCH('Precios ML'!B3561,'LISTA DE PRECIOS EKM '!A:A,0),8)</f>
        <v>1249900</v>
      </c>
      <c r="W3561" s="26">
        <f t="shared" si="556"/>
        <v>1249900</v>
      </c>
      <c r="X3561" s="26">
        <f t="shared" si="557"/>
        <v>0</v>
      </c>
      <c r="Y3561" s="26"/>
      <c r="Z3561" s="26">
        <f t="shared" si="558"/>
        <v>1249900</v>
      </c>
      <c r="AA3561" s="30">
        <f t="shared" si="559"/>
        <v>1.2480215827338128</v>
      </c>
    </row>
    <row r="3562" spans="1:27">
      <c r="A3562" s="20" t="s">
        <v>8163</v>
      </c>
      <c r="B3562" s="20" t="s">
        <v>8164</v>
      </c>
      <c r="C3562" s="25">
        <v>417000</v>
      </c>
      <c r="D3562" s="22">
        <v>85</v>
      </c>
      <c r="E3562" s="22">
        <v>49</v>
      </c>
      <c r="F3562" s="22">
        <v>40</v>
      </c>
      <c r="G3562" s="22">
        <v>16000</v>
      </c>
      <c r="H3562" s="22" t="s">
        <v>5088</v>
      </c>
      <c r="I3562" s="26">
        <f>+IF(H3562='COSTOS VARIOS'!$C$1,'COSTOS VARIOS'!$C$2*'Precios ML'!V3562,'COSTOS VARIOS'!$B$2*'Precios ML'!V3562)</f>
        <v>167980</v>
      </c>
      <c r="J3562" s="22">
        <v>0</v>
      </c>
      <c r="K3562" s="27">
        <f t="shared" si="550"/>
        <v>10.4125</v>
      </c>
      <c r="L3562" s="27">
        <f t="shared" si="551"/>
        <v>10.4125</v>
      </c>
      <c r="M3562" s="26">
        <f>(INDEX(pesos!A:B,MATCH(L3562,pesos!A:A,1),2))</f>
        <v>16200</v>
      </c>
      <c r="N3562" s="26">
        <f>+R3562*'COSTOS VARIOS'!$O$1</f>
        <v>79230</v>
      </c>
      <c r="O3562" s="26">
        <f>+R3562*'COSTOS VARIOS'!$O$2</f>
        <v>1709.7</v>
      </c>
      <c r="P3562" s="26">
        <f>+R3562*'COSTOS VARIOS'!$O$3</f>
        <v>6255</v>
      </c>
      <c r="Q3562" s="26">
        <v>1</v>
      </c>
      <c r="R3562" s="26">
        <f t="shared" si="552"/>
        <v>417000</v>
      </c>
      <c r="S3562" s="25">
        <f t="shared" si="553"/>
        <v>688374.7</v>
      </c>
      <c r="T3562" s="28">
        <f t="shared" si="554"/>
        <v>0.2201203792062667</v>
      </c>
      <c r="U3562" s="29">
        <f t="shared" si="555"/>
        <v>839900</v>
      </c>
      <c r="V3562" s="26">
        <f>+INDEX('LISTA DE PRECIOS EKM '!A:K,MATCH('Precios ML'!B3562,'LISTA DE PRECIOS EKM '!A:A,0),8)</f>
        <v>839900</v>
      </c>
      <c r="W3562" s="26">
        <f t="shared" si="556"/>
        <v>839900</v>
      </c>
      <c r="X3562" s="26">
        <f t="shared" si="557"/>
        <v>0</v>
      </c>
      <c r="Y3562" s="26"/>
      <c r="Z3562" s="26">
        <f t="shared" si="558"/>
        <v>839900</v>
      </c>
      <c r="AA3562" s="30">
        <f t="shared" si="559"/>
        <v>1.0141486810551559</v>
      </c>
    </row>
    <row r="3563" spans="1:27">
      <c r="A3563" s="20" t="s">
        <v>8163</v>
      </c>
      <c r="B3563" s="20" t="s">
        <v>8164</v>
      </c>
      <c r="C3563" s="25">
        <v>417000</v>
      </c>
      <c r="D3563" s="22">
        <v>85</v>
      </c>
      <c r="E3563" s="22">
        <v>49</v>
      </c>
      <c r="F3563" s="22">
        <v>40</v>
      </c>
      <c r="G3563" s="22">
        <v>16000</v>
      </c>
      <c r="H3563" s="22" t="s">
        <v>5088</v>
      </c>
      <c r="I3563" s="26">
        <f>+IF(H3563='COSTOS VARIOS'!$C$1,'COSTOS VARIOS'!$C$2*'Precios ML'!V3563,'COSTOS VARIOS'!$B$2*'Precios ML'!V3563)</f>
        <v>167980</v>
      </c>
      <c r="J3563" s="22">
        <v>0</v>
      </c>
      <c r="K3563" s="27">
        <f t="shared" si="550"/>
        <v>10.4125</v>
      </c>
      <c r="L3563" s="27">
        <f t="shared" si="551"/>
        <v>10.4125</v>
      </c>
      <c r="M3563" s="26">
        <f>(INDEX(pesos!A:B,MATCH(L3563,pesos!A:A,1),2))</f>
        <v>16200</v>
      </c>
      <c r="N3563" s="26">
        <f>+R3563*'COSTOS VARIOS'!$O$1</f>
        <v>79230</v>
      </c>
      <c r="O3563" s="26">
        <f>+R3563*'COSTOS VARIOS'!$O$2</f>
        <v>1709.7</v>
      </c>
      <c r="P3563" s="26">
        <f>+R3563*'COSTOS VARIOS'!$O$3</f>
        <v>6255</v>
      </c>
      <c r="Q3563" s="26">
        <v>1</v>
      </c>
      <c r="R3563" s="26">
        <f t="shared" si="552"/>
        <v>417000</v>
      </c>
      <c r="S3563" s="25">
        <f t="shared" si="553"/>
        <v>688374.7</v>
      </c>
      <c r="T3563" s="28">
        <f t="shared" si="554"/>
        <v>0.2201203792062667</v>
      </c>
      <c r="U3563" s="29">
        <f t="shared" si="555"/>
        <v>839900</v>
      </c>
      <c r="V3563" s="26">
        <f>+INDEX('LISTA DE PRECIOS EKM '!A:K,MATCH('Precios ML'!B3563,'LISTA DE PRECIOS EKM '!A:A,0),8)</f>
        <v>839900</v>
      </c>
      <c r="W3563" s="26">
        <f t="shared" si="556"/>
        <v>839900</v>
      </c>
      <c r="X3563" s="26">
        <f t="shared" si="557"/>
        <v>0</v>
      </c>
      <c r="Y3563" s="26"/>
      <c r="Z3563" s="26">
        <f t="shared" si="558"/>
        <v>839900</v>
      </c>
      <c r="AA3563" s="30">
        <f t="shared" si="559"/>
        <v>1.0141486810551559</v>
      </c>
    </row>
    <row r="3564" spans="1:27">
      <c r="A3564" s="20" t="s">
        <v>8165</v>
      </c>
      <c r="B3564" s="20" t="s">
        <v>8166</v>
      </c>
      <c r="C3564" s="25">
        <v>330000</v>
      </c>
      <c r="D3564" s="22">
        <v>85</v>
      </c>
      <c r="E3564" s="22">
        <v>49</v>
      </c>
      <c r="F3564" s="22">
        <v>40</v>
      </c>
      <c r="G3564" s="22">
        <v>16000</v>
      </c>
      <c r="H3564" s="22" t="s">
        <v>5088</v>
      </c>
      <c r="I3564" s="26">
        <f>+IF(H3564='COSTOS VARIOS'!$C$1,'COSTOS VARIOS'!$C$2*'Precios ML'!V3564,'COSTOS VARIOS'!$B$2*'Precios ML'!V3564)</f>
        <v>119980</v>
      </c>
      <c r="J3564" s="22">
        <v>0</v>
      </c>
      <c r="K3564" s="27">
        <f t="shared" si="550"/>
        <v>10.4125</v>
      </c>
      <c r="L3564" s="27">
        <f t="shared" si="551"/>
        <v>10.4125</v>
      </c>
      <c r="M3564" s="26">
        <f>(INDEX(pesos!A:B,MATCH(L3564,pesos!A:A,1),2))</f>
        <v>16200</v>
      </c>
      <c r="N3564" s="26">
        <f>+R3564*'COSTOS VARIOS'!$O$1</f>
        <v>62700</v>
      </c>
      <c r="O3564" s="26">
        <f>+R3564*'COSTOS VARIOS'!$O$2</f>
        <v>1353.0000000000002</v>
      </c>
      <c r="P3564" s="26">
        <f>+R3564*'COSTOS VARIOS'!$O$3</f>
        <v>4950</v>
      </c>
      <c r="Q3564" s="26">
        <v>1</v>
      </c>
      <c r="R3564" s="26">
        <f t="shared" si="552"/>
        <v>330000</v>
      </c>
      <c r="S3564" s="25">
        <f t="shared" si="553"/>
        <v>535183</v>
      </c>
      <c r="T3564" s="28">
        <f t="shared" si="554"/>
        <v>0.12092499201207807</v>
      </c>
      <c r="U3564" s="29">
        <f t="shared" si="555"/>
        <v>599900</v>
      </c>
      <c r="V3564" s="26">
        <f>+INDEX('LISTA DE PRECIOS EKM '!A:K,MATCH('Precios ML'!B3564,'LISTA DE PRECIOS EKM '!A:A,0),8)</f>
        <v>599900</v>
      </c>
      <c r="W3564" s="26">
        <f t="shared" si="556"/>
        <v>599900</v>
      </c>
      <c r="X3564" s="26">
        <f t="shared" si="557"/>
        <v>0</v>
      </c>
      <c r="Y3564" s="26"/>
      <c r="Z3564" s="26">
        <f t="shared" si="558"/>
        <v>599900</v>
      </c>
      <c r="AA3564" s="30">
        <f t="shared" si="559"/>
        <v>0.81787878787878787</v>
      </c>
    </row>
    <row r="3565" spans="1:27">
      <c r="A3565" s="20" t="s">
        <v>8165</v>
      </c>
      <c r="B3565" s="20" t="s">
        <v>8166</v>
      </c>
      <c r="C3565" s="25">
        <v>330000</v>
      </c>
      <c r="D3565" s="22">
        <v>85</v>
      </c>
      <c r="E3565" s="22">
        <v>49</v>
      </c>
      <c r="F3565" s="22">
        <v>40</v>
      </c>
      <c r="G3565" s="22">
        <v>16000</v>
      </c>
      <c r="H3565" s="22" t="s">
        <v>5088</v>
      </c>
      <c r="I3565" s="26">
        <f>+IF(H3565='COSTOS VARIOS'!$C$1,'COSTOS VARIOS'!$C$2*'Precios ML'!V3565,'COSTOS VARIOS'!$B$2*'Precios ML'!V3565)</f>
        <v>119980</v>
      </c>
      <c r="J3565" s="22">
        <v>0</v>
      </c>
      <c r="K3565" s="27">
        <f t="shared" si="550"/>
        <v>10.4125</v>
      </c>
      <c r="L3565" s="27">
        <f t="shared" si="551"/>
        <v>10.4125</v>
      </c>
      <c r="M3565" s="26">
        <f>(INDEX(pesos!A:B,MATCH(L3565,pesos!A:A,1),2))</f>
        <v>16200</v>
      </c>
      <c r="N3565" s="26">
        <f>+R3565*'COSTOS VARIOS'!$O$1</f>
        <v>62700</v>
      </c>
      <c r="O3565" s="26">
        <f>+R3565*'COSTOS VARIOS'!$O$2</f>
        <v>1353.0000000000002</v>
      </c>
      <c r="P3565" s="26">
        <f>+R3565*'COSTOS VARIOS'!$O$3</f>
        <v>4950</v>
      </c>
      <c r="Q3565" s="26">
        <v>1</v>
      </c>
      <c r="R3565" s="26">
        <f t="shared" si="552"/>
        <v>330000</v>
      </c>
      <c r="S3565" s="25">
        <f t="shared" si="553"/>
        <v>535183</v>
      </c>
      <c r="T3565" s="28">
        <f t="shared" si="554"/>
        <v>0.12092499201207807</v>
      </c>
      <c r="U3565" s="29">
        <f t="shared" si="555"/>
        <v>599900</v>
      </c>
      <c r="V3565" s="26">
        <f>+INDEX('LISTA DE PRECIOS EKM '!A:K,MATCH('Precios ML'!B3565,'LISTA DE PRECIOS EKM '!A:A,0),8)</f>
        <v>599900</v>
      </c>
      <c r="W3565" s="26">
        <f t="shared" si="556"/>
        <v>599900</v>
      </c>
      <c r="X3565" s="26">
        <f t="shared" si="557"/>
        <v>0</v>
      </c>
      <c r="Y3565" s="26"/>
      <c r="Z3565" s="26">
        <f t="shared" si="558"/>
        <v>599900</v>
      </c>
      <c r="AA3565" s="30">
        <f t="shared" si="559"/>
        <v>0.81787878787878787</v>
      </c>
    </row>
    <row r="3566" spans="1:27">
      <c r="A3566" s="20" t="s">
        <v>8167</v>
      </c>
      <c r="B3566" s="20" t="s">
        <v>8168</v>
      </c>
      <c r="C3566" s="25">
        <v>834000</v>
      </c>
      <c r="D3566" s="22">
        <v>85</v>
      </c>
      <c r="E3566" s="22">
        <v>49</v>
      </c>
      <c r="F3566" s="22">
        <v>40</v>
      </c>
      <c r="G3566" s="22">
        <v>16000</v>
      </c>
      <c r="H3566" s="22" t="s">
        <v>5088</v>
      </c>
      <c r="I3566" s="26">
        <f>+IF(H3566='COSTOS VARIOS'!$C$1,'COSTOS VARIOS'!$C$2*'Precios ML'!V3566,'COSTOS VARIOS'!$B$2*'Precios ML'!V3566)</f>
        <v>357980</v>
      </c>
      <c r="J3566" s="22">
        <v>0</v>
      </c>
      <c r="K3566" s="27">
        <f t="shared" si="550"/>
        <v>10.4125</v>
      </c>
      <c r="L3566" s="27">
        <f t="shared" si="551"/>
        <v>10.4125</v>
      </c>
      <c r="M3566" s="26">
        <f>(INDEX(pesos!A:B,MATCH(L3566,pesos!A:A,1),2))</f>
        <v>16200</v>
      </c>
      <c r="N3566" s="26">
        <f>+R3566*'COSTOS VARIOS'!$O$1</f>
        <v>158460</v>
      </c>
      <c r="O3566" s="26">
        <f>+R3566*'COSTOS VARIOS'!$O$2</f>
        <v>3419.4</v>
      </c>
      <c r="P3566" s="26">
        <f>+R3566*'COSTOS VARIOS'!$O$3</f>
        <v>12510</v>
      </c>
      <c r="Q3566" s="26">
        <v>1</v>
      </c>
      <c r="R3566" s="26">
        <f t="shared" si="552"/>
        <v>834000</v>
      </c>
      <c r="S3566" s="25">
        <f t="shared" si="553"/>
        <v>1382569.4</v>
      </c>
      <c r="T3566" s="28">
        <f t="shared" si="554"/>
        <v>0.29461855585694297</v>
      </c>
      <c r="U3566" s="29">
        <f t="shared" si="555"/>
        <v>1789900</v>
      </c>
      <c r="V3566" s="26">
        <f>+INDEX('LISTA DE PRECIOS EKM '!A:K,MATCH('Precios ML'!B3566,'LISTA DE PRECIOS EKM '!A:A,0),8)</f>
        <v>1789900</v>
      </c>
      <c r="W3566" s="26">
        <f t="shared" si="556"/>
        <v>1789900</v>
      </c>
      <c r="X3566" s="26">
        <f t="shared" si="557"/>
        <v>0</v>
      </c>
      <c r="Y3566" s="26"/>
      <c r="Z3566" s="26">
        <f t="shared" si="558"/>
        <v>1789900</v>
      </c>
      <c r="AA3566" s="30">
        <f t="shared" si="559"/>
        <v>1.1461630695443645</v>
      </c>
    </row>
    <row r="3567" spans="1:27">
      <c r="A3567" s="20" t="s">
        <v>8167</v>
      </c>
      <c r="B3567" s="20" t="s">
        <v>8168</v>
      </c>
      <c r="C3567" s="25">
        <v>834000</v>
      </c>
      <c r="D3567" s="22">
        <v>85</v>
      </c>
      <c r="E3567" s="22">
        <v>49</v>
      </c>
      <c r="F3567" s="22">
        <v>40</v>
      </c>
      <c r="G3567" s="22">
        <v>16000</v>
      </c>
      <c r="H3567" s="22" t="s">
        <v>5088</v>
      </c>
      <c r="I3567" s="26">
        <f>+IF(H3567='COSTOS VARIOS'!$C$1,'COSTOS VARIOS'!$C$2*'Precios ML'!V3567,'COSTOS VARIOS'!$B$2*'Precios ML'!V3567)</f>
        <v>357980</v>
      </c>
      <c r="J3567" s="22">
        <v>0</v>
      </c>
      <c r="K3567" s="27">
        <f t="shared" si="550"/>
        <v>10.4125</v>
      </c>
      <c r="L3567" s="27">
        <f t="shared" si="551"/>
        <v>10.4125</v>
      </c>
      <c r="M3567" s="26">
        <f>(INDEX(pesos!A:B,MATCH(L3567,pesos!A:A,1),2))</f>
        <v>16200</v>
      </c>
      <c r="N3567" s="26">
        <f>+R3567*'COSTOS VARIOS'!$O$1</f>
        <v>158460</v>
      </c>
      <c r="O3567" s="26">
        <f>+R3567*'COSTOS VARIOS'!$O$2</f>
        <v>3419.4</v>
      </c>
      <c r="P3567" s="26">
        <f>+R3567*'COSTOS VARIOS'!$O$3</f>
        <v>12510</v>
      </c>
      <c r="Q3567" s="26">
        <v>1</v>
      </c>
      <c r="R3567" s="26">
        <f t="shared" si="552"/>
        <v>834000</v>
      </c>
      <c r="S3567" s="25">
        <f t="shared" si="553"/>
        <v>1382569.4</v>
      </c>
      <c r="T3567" s="28">
        <f t="shared" si="554"/>
        <v>0.29461855585694297</v>
      </c>
      <c r="U3567" s="29">
        <f t="shared" si="555"/>
        <v>1789900</v>
      </c>
      <c r="V3567" s="26">
        <f>+INDEX('LISTA DE PRECIOS EKM '!A:K,MATCH('Precios ML'!B3567,'LISTA DE PRECIOS EKM '!A:A,0),8)</f>
        <v>1789900</v>
      </c>
      <c r="W3567" s="26">
        <f t="shared" si="556"/>
        <v>1789900</v>
      </c>
      <c r="X3567" s="26">
        <f t="shared" si="557"/>
        <v>0</v>
      </c>
      <c r="Y3567" s="26"/>
      <c r="Z3567" s="26">
        <f t="shared" si="558"/>
        <v>1789900</v>
      </c>
      <c r="AA3567" s="30">
        <f t="shared" si="559"/>
        <v>1.1461630695443645</v>
      </c>
    </row>
    <row r="3568" spans="1:27">
      <c r="A3568" s="20" t="s">
        <v>8169</v>
      </c>
      <c r="B3568" s="20" t="s">
        <v>8170</v>
      </c>
      <c r="C3568" s="25">
        <v>556000</v>
      </c>
      <c r="D3568" s="22">
        <v>85</v>
      </c>
      <c r="E3568" s="22">
        <v>49</v>
      </c>
      <c r="F3568" s="22">
        <v>40</v>
      </c>
      <c r="G3568" s="22">
        <v>16000</v>
      </c>
      <c r="H3568" s="22" t="s">
        <v>5088</v>
      </c>
      <c r="I3568" s="26">
        <f>+IF(H3568='COSTOS VARIOS'!$C$1,'COSTOS VARIOS'!$C$2*'Precios ML'!V3568,'COSTOS VARIOS'!$B$2*'Precios ML'!V3568)</f>
        <v>249980</v>
      </c>
      <c r="J3568" s="22">
        <v>0</v>
      </c>
      <c r="K3568" s="27">
        <f t="shared" si="550"/>
        <v>10.4125</v>
      </c>
      <c r="L3568" s="27">
        <f t="shared" si="551"/>
        <v>10.4125</v>
      </c>
      <c r="M3568" s="26">
        <f>(INDEX(pesos!A:B,MATCH(L3568,pesos!A:A,1),2))</f>
        <v>16200</v>
      </c>
      <c r="N3568" s="26">
        <f>+R3568*'COSTOS VARIOS'!$O$1</f>
        <v>105640</v>
      </c>
      <c r="O3568" s="26">
        <f>+R3568*'COSTOS VARIOS'!$O$2</f>
        <v>2279.6000000000004</v>
      </c>
      <c r="P3568" s="26">
        <f>+R3568*'COSTOS VARIOS'!$O$3</f>
        <v>8340</v>
      </c>
      <c r="Q3568" s="26">
        <v>1</v>
      </c>
      <c r="R3568" s="26">
        <f t="shared" si="552"/>
        <v>556000</v>
      </c>
      <c r="S3568" s="25">
        <f t="shared" si="553"/>
        <v>938439.6</v>
      </c>
      <c r="T3568" s="28">
        <f t="shared" si="554"/>
        <v>0.33189179143761627</v>
      </c>
      <c r="U3568" s="29">
        <f t="shared" si="555"/>
        <v>1249900</v>
      </c>
      <c r="V3568" s="26">
        <f>+INDEX('LISTA DE PRECIOS EKM '!A:K,MATCH('Precios ML'!B3568,'LISTA DE PRECIOS EKM '!A:A,0),8)</f>
        <v>1249900</v>
      </c>
      <c r="W3568" s="26">
        <f t="shared" si="556"/>
        <v>1249900</v>
      </c>
      <c r="X3568" s="26">
        <f t="shared" si="557"/>
        <v>0</v>
      </c>
      <c r="Y3568" s="26"/>
      <c r="Z3568" s="26">
        <f t="shared" si="558"/>
        <v>1249900</v>
      </c>
      <c r="AA3568" s="30">
        <f t="shared" si="559"/>
        <v>1.2480215827338128</v>
      </c>
    </row>
    <row r="3569" spans="1:27">
      <c r="A3569" s="20" t="s">
        <v>8169</v>
      </c>
      <c r="B3569" s="20" t="s">
        <v>8170</v>
      </c>
      <c r="C3569" s="25">
        <v>556000</v>
      </c>
      <c r="D3569" s="22">
        <v>85</v>
      </c>
      <c r="E3569" s="22">
        <v>49</v>
      </c>
      <c r="F3569" s="22">
        <v>40</v>
      </c>
      <c r="G3569" s="22">
        <v>16000</v>
      </c>
      <c r="H3569" s="22" t="s">
        <v>5088</v>
      </c>
      <c r="I3569" s="26">
        <f>+IF(H3569='COSTOS VARIOS'!$C$1,'COSTOS VARIOS'!$C$2*'Precios ML'!V3569,'COSTOS VARIOS'!$B$2*'Precios ML'!V3569)</f>
        <v>249980</v>
      </c>
      <c r="J3569" s="22">
        <v>0</v>
      </c>
      <c r="K3569" s="27">
        <f t="shared" si="550"/>
        <v>10.4125</v>
      </c>
      <c r="L3569" s="27">
        <f t="shared" si="551"/>
        <v>10.4125</v>
      </c>
      <c r="M3569" s="26">
        <f>(INDEX(pesos!A:B,MATCH(L3569,pesos!A:A,1),2))</f>
        <v>16200</v>
      </c>
      <c r="N3569" s="26">
        <f>+R3569*'COSTOS VARIOS'!$O$1</f>
        <v>105640</v>
      </c>
      <c r="O3569" s="26">
        <f>+R3569*'COSTOS VARIOS'!$O$2</f>
        <v>2279.6000000000004</v>
      </c>
      <c r="P3569" s="26">
        <f>+R3569*'COSTOS VARIOS'!$O$3</f>
        <v>8340</v>
      </c>
      <c r="Q3569" s="26">
        <v>1</v>
      </c>
      <c r="R3569" s="26">
        <f t="shared" si="552"/>
        <v>556000</v>
      </c>
      <c r="S3569" s="25">
        <f t="shared" si="553"/>
        <v>938439.6</v>
      </c>
      <c r="T3569" s="28">
        <f t="shared" si="554"/>
        <v>0.33189179143761627</v>
      </c>
      <c r="U3569" s="29">
        <f t="shared" si="555"/>
        <v>1249900</v>
      </c>
      <c r="V3569" s="26">
        <f>+INDEX('LISTA DE PRECIOS EKM '!A:K,MATCH('Precios ML'!B3569,'LISTA DE PRECIOS EKM '!A:A,0),8)</f>
        <v>1249900</v>
      </c>
      <c r="W3569" s="26">
        <f t="shared" si="556"/>
        <v>1249900</v>
      </c>
      <c r="X3569" s="26">
        <f t="shared" si="557"/>
        <v>0</v>
      </c>
      <c r="Y3569" s="26"/>
      <c r="Z3569" s="26">
        <f t="shared" si="558"/>
        <v>1249900</v>
      </c>
      <c r="AA3569" s="30">
        <f t="shared" si="559"/>
        <v>1.2480215827338128</v>
      </c>
    </row>
    <row r="3570" spans="1:27">
      <c r="A3570" s="20" t="s">
        <v>8171</v>
      </c>
      <c r="B3570" s="20" t="s">
        <v>8172</v>
      </c>
      <c r="C3570" s="25">
        <v>417000</v>
      </c>
      <c r="D3570" s="22">
        <v>85</v>
      </c>
      <c r="E3570" s="22">
        <v>49</v>
      </c>
      <c r="F3570" s="22">
        <v>40</v>
      </c>
      <c r="G3570" s="22">
        <v>16000</v>
      </c>
      <c r="H3570" s="22" t="s">
        <v>5088</v>
      </c>
      <c r="I3570" s="26">
        <f>+IF(H3570='COSTOS VARIOS'!$C$1,'COSTOS VARIOS'!$C$2*'Precios ML'!V3570,'COSTOS VARIOS'!$B$2*'Precios ML'!V3570)</f>
        <v>167980</v>
      </c>
      <c r="J3570" s="22">
        <v>0</v>
      </c>
      <c r="K3570" s="27">
        <f t="shared" si="550"/>
        <v>10.4125</v>
      </c>
      <c r="L3570" s="27">
        <f t="shared" si="551"/>
        <v>10.4125</v>
      </c>
      <c r="M3570" s="26">
        <f>(INDEX(pesos!A:B,MATCH(L3570,pesos!A:A,1),2))</f>
        <v>16200</v>
      </c>
      <c r="N3570" s="26">
        <f>+R3570*'COSTOS VARIOS'!$O$1</f>
        <v>79230</v>
      </c>
      <c r="O3570" s="26">
        <f>+R3570*'COSTOS VARIOS'!$O$2</f>
        <v>1709.7</v>
      </c>
      <c r="P3570" s="26">
        <f>+R3570*'COSTOS VARIOS'!$O$3</f>
        <v>6255</v>
      </c>
      <c r="Q3570" s="26">
        <v>1</v>
      </c>
      <c r="R3570" s="26">
        <f t="shared" si="552"/>
        <v>417000</v>
      </c>
      <c r="S3570" s="25">
        <f t="shared" si="553"/>
        <v>688374.7</v>
      </c>
      <c r="T3570" s="28">
        <f t="shared" si="554"/>
        <v>0.2201203792062667</v>
      </c>
      <c r="U3570" s="29">
        <f t="shared" si="555"/>
        <v>839900</v>
      </c>
      <c r="V3570" s="26">
        <f>+INDEX('LISTA DE PRECIOS EKM '!A:K,MATCH('Precios ML'!B3570,'LISTA DE PRECIOS EKM '!A:A,0),8)</f>
        <v>839900</v>
      </c>
      <c r="W3570" s="26">
        <f t="shared" si="556"/>
        <v>839900</v>
      </c>
      <c r="X3570" s="26">
        <f t="shared" si="557"/>
        <v>0</v>
      </c>
      <c r="Y3570" s="26"/>
      <c r="Z3570" s="26">
        <f t="shared" si="558"/>
        <v>839900</v>
      </c>
      <c r="AA3570" s="30">
        <f t="shared" si="559"/>
        <v>1.0141486810551559</v>
      </c>
    </row>
    <row r="3571" spans="1:27">
      <c r="A3571" s="20" t="s">
        <v>8171</v>
      </c>
      <c r="B3571" s="20" t="s">
        <v>8172</v>
      </c>
      <c r="C3571" s="25">
        <v>417000</v>
      </c>
      <c r="D3571" s="22">
        <v>85</v>
      </c>
      <c r="E3571" s="22">
        <v>49</v>
      </c>
      <c r="F3571" s="22">
        <v>40</v>
      </c>
      <c r="G3571" s="22">
        <v>16000</v>
      </c>
      <c r="H3571" s="22" t="s">
        <v>5088</v>
      </c>
      <c r="I3571" s="26">
        <f>+IF(H3571='COSTOS VARIOS'!$C$1,'COSTOS VARIOS'!$C$2*'Precios ML'!V3571,'COSTOS VARIOS'!$B$2*'Precios ML'!V3571)</f>
        <v>167980</v>
      </c>
      <c r="J3571" s="22">
        <v>0</v>
      </c>
      <c r="K3571" s="27">
        <f t="shared" si="550"/>
        <v>10.4125</v>
      </c>
      <c r="L3571" s="27">
        <f t="shared" si="551"/>
        <v>10.4125</v>
      </c>
      <c r="M3571" s="26">
        <f>(INDEX(pesos!A:B,MATCH(L3571,pesos!A:A,1),2))</f>
        <v>16200</v>
      </c>
      <c r="N3571" s="26">
        <f>+R3571*'COSTOS VARIOS'!$O$1</f>
        <v>79230</v>
      </c>
      <c r="O3571" s="26">
        <f>+R3571*'COSTOS VARIOS'!$O$2</f>
        <v>1709.7</v>
      </c>
      <c r="P3571" s="26">
        <f>+R3571*'COSTOS VARIOS'!$O$3</f>
        <v>6255</v>
      </c>
      <c r="Q3571" s="26">
        <v>1</v>
      </c>
      <c r="R3571" s="26">
        <f t="shared" si="552"/>
        <v>417000</v>
      </c>
      <c r="S3571" s="25">
        <f t="shared" si="553"/>
        <v>688374.7</v>
      </c>
      <c r="T3571" s="28">
        <f t="shared" si="554"/>
        <v>0.2201203792062667</v>
      </c>
      <c r="U3571" s="29">
        <f t="shared" si="555"/>
        <v>839900</v>
      </c>
      <c r="V3571" s="26">
        <f>+INDEX('LISTA DE PRECIOS EKM '!A:K,MATCH('Precios ML'!B3571,'LISTA DE PRECIOS EKM '!A:A,0),8)</f>
        <v>839900</v>
      </c>
      <c r="W3571" s="26">
        <f t="shared" si="556"/>
        <v>839900</v>
      </c>
      <c r="X3571" s="26">
        <f t="shared" si="557"/>
        <v>0</v>
      </c>
      <c r="Y3571" s="26"/>
      <c r="Z3571" s="26">
        <f t="shared" si="558"/>
        <v>839900</v>
      </c>
      <c r="AA3571" s="30">
        <f t="shared" si="559"/>
        <v>1.0141486810551559</v>
      </c>
    </row>
    <row r="3572" spans="1:27">
      <c r="A3572" s="20" t="s">
        <v>8173</v>
      </c>
      <c r="B3572" s="20" t="s">
        <v>8174</v>
      </c>
      <c r="C3572" s="25">
        <v>278000</v>
      </c>
      <c r="D3572" s="22">
        <v>85</v>
      </c>
      <c r="E3572" s="22">
        <v>49</v>
      </c>
      <c r="F3572" s="22">
        <v>40</v>
      </c>
      <c r="G3572" s="22">
        <v>16000</v>
      </c>
      <c r="H3572" s="22" t="s">
        <v>5088</v>
      </c>
      <c r="I3572" s="26">
        <f>+IF(H3572='COSTOS VARIOS'!$C$1,'COSTOS VARIOS'!$C$2*'Precios ML'!V3572,'COSTOS VARIOS'!$B$2*'Precios ML'!V3572)</f>
        <v>113980</v>
      </c>
      <c r="J3572" s="22">
        <v>0</v>
      </c>
      <c r="K3572" s="27">
        <f t="shared" si="550"/>
        <v>10.4125</v>
      </c>
      <c r="L3572" s="27">
        <f t="shared" si="551"/>
        <v>10.4125</v>
      </c>
      <c r="M3572" s="26">
        <f>(INDEX(pesos!A:B,MATCH(L3572,pesos!A:A,1),2))</f>
        <v>16200</v>
      </c>
      <c r="N3572" s="26">
        <f>+R3572*'COSTOS VARIOS'!$O$1</f>
        <v>52820</v>
      </c>
      <c r="O3572" s="26">
        <f>+R3572*'COSTOS VARIOS'!$O$2</f>
        <v>1139.8000000000002</v>
      </c>
      <c r="P3572" s="26">
        <f>+R3572*'COSTOS VARIOS'!$O$3</f>
        <v>4170</v>
      </c>
      <c r="Q3572" s="26">
        <v>1</v>
      </c>
      <c r="R3572" s="26">
        <f t="shared" si="552"/>
        <v>278000</v>
      </c>
      <c r="S3572" s="25">
        <f t="shared" si="553"/>
        <v>466309.8</v>
      </c>
      <c r="T3572" s="28">
        <f t="shared" si="554"/>
        <v>0.22214888042241454</v>
      </c>
      <c r="U3572" s="29">
        <f t="shared" si="555"/>
        <v>569900</v>
      </c>
      <c r="V3572" s="26">
        <f>+INDEX('LISTA DE PRECIOS EKM '!A:K,MATCH('Precios ML'!B3572,'LISTA DE PRECIOS EKM '!A:A,0),8)</f>
        <v>569900</v>
      </c>
      <c r="W3572" s="26">
        <f t="shared" si="556"/>
        <v>569900</v>
      </c>
      <c r="X3572" s="26">
        <f t="shared" si="557"/>
        <v>0</v>
      </c>
      <c r="Y3572" s="26"/>
      <c r="Z3572" s="26">
        <f t="shared" si="558"/>
        <v>569900</v>
      </c>
      <c r="AA3572" s="30">
        <f t="shared" si="559"/>
        <v>1.0499999999999998</v>
      </c>
    </row>
    <row r="3573" spans="1:27">
      <c r="A3573" s="20" t="s">
        <v>8173</v>
      </c>
      <c r="B3573" s="20" t="s">
        <v>8174</v>
      </c>
      <c r="C3573" s="25">
        <v>278000</v>
      </c>
      <c r="D3573" s="22">
        <v>85</v>
      </c>
      <c r="E3573" s="22">
        <v>49</v>
      </c>
      <c r="F3573" s="22">
        <v>40</v>
      </c>
      <c r="G3573" s="22">
        <v>16000</v>
      </c>
      <c r="H3573" s="22" t="s">
        <v>5088</v>
      </c>
      <c r="I3573" s="26">
        <f>+IF(H3573='COSTOS VARIOS'!$C$1,'COSTOS VARIOS'!$C$2*'Precios ML'!V3573,'COSTOS VARIOS'!$B$2*'Precios ML'!V3573)</f>
        <v>113980</v>
      </c>
      <c r="J3573" s="22">
        <v>0</v>
      </c>
      <c r="K3573" s="27">
        <f t="shared" si="550"/>
        <v>10.4125</v>
      </c>
      <c r="L3573" s="27">
        <f t="shared" si="551"/>
        <v>10.4125</v>
      </c>
      <c r="M3573" s="26">
        <f>(INDEX(pesos!A:B,MATCH(L3573,pesos!A:A,1),2))</f>
        <v>16200</v>
      </c>
      <c r="N3573" s="26">
        <f>+R3573*'COSTOS VARIOS'!$O$1</f>
        <v>52820</v>
      </c>
      <c r="O3573" s="26">
        <f>+R3573*'COSTOS VARIOS'!$O$2</f>
        <v>1139.8000000000002</v>
      </c>
      <c r="P3573" s="26">
        <f>+R3573*'COSTOS VARIOS'!$O$3</f>
        <v>4170</v>
      </c>
      <c r="Q3573" s="26">
        <v>1</v>
      </c>
      <c r="R3573" s="26">
        <f t="shared" si="552"/>
        <v>278000</v>
      </c>
      <c r="S3573" s="25">
        <f t="shared" si="553"/>
        <v>466309.8</v>
      </c>
      <c r="T3573" s="28">
        <f t="shared" si="554"/>
        <v>0.22214888042241454</v>
      </c>
      <c r="U3573" s="29">
        <f t="shared" si="555"/>
        <v>569900</v>
      </c>
      <c r="V3573" s="26">
        <f>+INDEX('LISTA DE PRECIOS EKM '!A:K,MATCH('Precios ML'!B3573,'LISTA DE PRECIOS EKM '!A:A,0),8)</f>
        <v>569900</v>
      </c>
      <c r="W3573" s="26">
        <f t="shared" si="556"/>
        <v>569900</v>
      </c>
      <c r="X3573" s="26">
        <f t="shared" si="557"/>
        <v>0</v>
      </c>
      <c r="Y3573" s="26"/>
      <c r="Z3573" s="26">
        <f t="shared" si="558"/>
        <v>569900</v>
      </c>
      <c r="AA3573" s="30">
        <f t="shared" si="559"/>
        <v>1.0499999999999998</v>
      </c>
    </row>
    <row r="3574" spans="1:27">
      <c r="A3574" s="20" t="s">
        <v>8175</v>
      </c>
      <c r="B3574" s="20" t="s">
        <v>8176</v>
      </c>
      <c r="C3574" s="25">
        <v>830000</v>
      </c>
      <c r="D3574" s="22">
        <v>85</v>
      </c>
      <c r="E3574" s="22">
        <v>49</v>
      </c>
      <c r="F3574" s="22">
        <v>40</v>
      </c>
      <c r="G3574" s="22">
        <v>16000</v>
      </c>
      <c r="H3574" s="22" t="s">
        <v>5088</v>
      </c>
      <c r="I3574" s="26">
        <f>+IF(H3574='COSTOS VARIOS'!$C$1,'COSTOS VARIOS'!$C$2*'Precios ML'!V3574,'COSTOS VARIOS'!$B$2*'Precios ML'!V3574)</f>
        <v>357980</v>
      </c>
      <c r="J3574" s="22">
        <v>0</v>
      </c>
      <c r="K3574" s="27">
        <f t="shared" si="550"/>
        <v>10.4125</v>
      </c>
      <c r="L3574" s="27">
        <f t="shared" si="551"/>
        <v>10.4125</v>
      </c>
      <c r="M3574" s="26">
        <f>(INDEX(pesos!A:B,MATCH(L3574,pesos!A:A,1),2))</f>
        <v>16200</v>
      </c>
      <c r="N3574" s="26">
        <f>+R3574*'COSTOS VARIOS'!$O$1</f>
        <v>157700</v>
      </c>
      <c r="O3574" s="26">
        <f>+R3574*'COSTOS VARIOS'!$O$2</f>
        <v>3403.0000000000005</v>
      </c>
      <c r="P3574" s="26">
        <f>+R3574*'COSTOS VARIOS'!$O$3</f>
        <v>12450</v>
      </c>
      <c r="Q3574" s="26">
        <v>1</v>
      </c>
      <c r="R3574" s="26">
        <f t="shared" si="552"/>
        <v>830000</v>
      </c>
      <c r="S3574" s="25">
        <f t="shared" si="553"/>
        <v>1377733</v>
      </c>
      <c r="T3574" s="28">
        <f t="shared" si="554"/>
        <v>0.29916319054562823</v>
      </c>
      <c r="U3574" s="29">
        <f t="shared" si="555"/>
        <v>1789900</v>
      </c>
      <c r="V3574" s="26">
        <f>+INDEX('LISTA DE PRECIOS EKM '!A:K,MATCH('Precios ML'!B3574,'LISTA DE PRECIOS EKM '!A:A,0),8)</f>
        <v>1789900</v>
      </c>
      <c r="W3574" s="26">
        <f t="shared" si="556"/>
        <v>1789900</v>
      </c>
      <c r="X3574" s="26">
        <f t="shared" si="557"/>
        <v>0</v>
      </c>
      <c r="Y3574" s="26"/>
      <c r="Z3574" s="26">
        <f t="shared" si="558"/>
        <v>1789900</v>
      </c>
      <c r="AA3574" s="30">
        <f t="shared" si="559"/>
        <v>1.1565060240963856</v>
      </c>
    </row>
    <row r="3575" spans="1:27">
      <c r="A3575" s="20" t="s">
        <v>8175</v>
      </c>
      <c r="B3575" s="20" t="s">
        <v>8176</v>
      </c>
      <c r="C3575" s="25">
        <v>830000</v>
      </c>
      <c r="D3575" s="22">
        <v>85</v>
      </c>
      <c r="E3575" s="22">
        <v>49</v>
      </c>
      <c r="F3575" s="22">
        <v>40</v>
      </c>
      <c r="G3575" s="22">
        <v>16000</v>
      </c>
      <c r="H3575" s="22" t="s">
        <v>5088</v>
      </c>
      <c r="I3575" s="26">
        <f>+IF(H3575='COSTOS VARIOS'!$C$1,'COSTOS VARIOS'!$C$2*'Precios ML'!V3575,'COSTOS VARIOS'!$B$2*'Precios ML'!V3575)</f>
        <v>357980</v>
      </c>
      <c r="J3575" s="22">
        <v>0</v>
      </c>
      <c r="K3575" s="27">
        <f t="shared" si="550"/>
        <v>10.4125</v>
      </c>
      <c r="L3575" s="27">
        <f t="shared" si="551"/>
        <v>10.4125</v>
      </c>
      <c r="M3575" s="26">
        <f>(INDEX(pesos!A:B,MATCH(L3575,pesos!A:A,1),2))</f>
        <v>16200</v>
      </c>
      <c r="N3575" s="26">
        <f>+R3575*'COSTOS VARIOS'!$O$1</f>
        <v>157700</v>
      </c>
      <c r="O3575" s="26">
        <f>+R3575*'COSTOS VARIOS'!$O$2</f>
        <v>3403.0000000000005</v>
      </c>
      <c r="P3575" s="26">
        <f>+R3575*'COSTOS VARIOS'!$O$3</f>
        <v>12450</v>
      </c>
      <c r="Q3575" s="26">
        <v>1</v>
      </c>
      <c r="R3575" s="26">
        <f t="shared" si="552"/>
        <v>830000</v>
      </c>
      <c r="S3575" s="25">
        <f t="shared" si="553"/>
        <v>1377733</v>
      </c>
      <c r="T3575" s="28">
        <f t="shared" si="554"/>
        <v>0.29916319054562823</v>
      </c>
      <c r="U3575" s="29">
        <f t="shared" si="555"/>
        <v>1789900</v>
      </c>
      <c r="V3575" s="26">
        <f>+INDEX('LISTA DE PRECIOS EKM '!A:K,MATCH('Precios ML'!B3575,'LISTA DE PRECIOS EKM '!A:A,0),8)</f>
        <v>1789900</v>
      </c>
      <c r="W3575" s="26">
        <f t="shared" si="556"/>
        <v>1789900</v>
      </c>
      <c r="X3575" s="26">
        <f t="shared" si="557"/>
        <v>0</v>
      </c>
      <c r="Y3575" s="26"/>
      <c r="Z3575" s="26">
        <f t="shared" si="558"/>
        <v>1789900</v>
      </c>
      <c r="AA3575" s="30">
        <f t="shared" si="559"/>
        <v>1.1565060240963856</v>
      </c>
    </row>
    <row r="3576" spans="1:27">
      <c r="A3576" s="20" t="s">
        <v>8177</v>
      </c>
      <c r="B3576" s="20" t="s">
        <v>8178</v>
      </c>
      <c r="C3576" s="25">
        <v>278000</v>
      </c>
      <c r="D3576" s="22">
        <v>85</v>
      </c>
      <c r="E3576" s="22">
        <v>49</v>
      </c>
      <c r="F3576" s="22">
        <v>40</v>
      </c>
      <c r="G3576" s="22">
        <v>16000</v>
      </c>
      <c r="H3576" s="22" t="s">
        <v>5088</v>
      </c>
      <c r="I3576" s="26">
        <f>+IF(H3576='COSTOS VARIOS'!$C$1,'COSTOS VARIOS'!$C$2*'Precios ML'!V3576,'COSTOS VARIOS'!$B$2*'Precios ML'!V3576)</f>
        <v>113980</v>
      </c>
      <c r="J3576" s="22">
        <v>0</v>
      </c>
      <c r="K3576" s="27">
        <f t="shared" si="550"/>
        <v>10.4125</v>
      </c>
      <c r="L3576" s="27">
        <f t="shared" si="551"/>
        <v>10.4125</v>
      </c>
      <c r="M3576" s="26">
        <f>(INDEX(pesos!A:B,MATCH(L3576,pesos!A:A,1),2))</f>
        <v>16200</v>
      </c>
      <c r="N3576" s="26">
        <f>+R3576*'COSTOS VARIOS'!$O$1</f>
        <v>52820</v>
      </c>
      <c r="O3576" s="26">
        <f>+R3576*'COSTOS VARIOS'!$O$2</f>
        <v>1139.8000000000002</v>
      </c>
      <c r="P3576" s="26">
        <f>+R3576*'COSTOS VARIOS'!$O$3</f>
        <v>4170</v>
      </c>
      <c r="Q3576" s="26">
        <v>1</v>
      </c>
      <c r="R3576" s="26">
        <f t="shared" si="552"/>
        <v>278000</v>
      </c>
      <c r="S3576" s="25">
        <f t="shared" si="553"/>
        <v>466309.8</v>
      </c>
      <c r="T3576" s="28">
        <f t="shared" si="554"/>
        <v>0.22214888042241454</v>
      </c>
      <c r="U3576" s="29">
        <f t="shared" si="555"/>
        <v>569900</v>
      </c>
      <c r="V3576" s="26">
        <f>+INDEX('LISTA DE PRECIOS EKM '!A:K,MATCH('Precios ML'!B3576,'LISTA DE PRECIOS EKM '!A:A,0),8)</f>
        <v>569900</v>
      </c>
      <c r="W3576" s="26">
        <f t="shared" si="556"/>
        <v>569900</v>
      </c>
      <c r="X3576" s="26">
        <f t="shared" si="557"/>
        <v>0</v>
      </c>
      <c r="Y3576" s="26"/>
      <c r="Z3576" s="26">
        <f t="shared" si="558"/>
        <v>569900</v>
      </c>
      <c r="AA3576" s="30">
        <f t="shared" si="559"/>
        <v>1.0499999999999998</v>
      </c>
    </row>
    <row r="3577" spans="1:27">
      <c r="A3577" s="20" t="s">
        <v>8177</v>
      </c>
      <c r="B3577" s="20" t="s">
        <v>8178</v>
      </c>
      <c r="C3577" s="25">
        <v>278000</v>
      </c>
      <c r="D3577" s="22">
        <v>85</v>
      </c>
      <c r="E3577" s="22">
        <v>49</v>
      </c>
      <c r="F3577" s="22">
        <v>40</v>
      </c>
      <c r="G3577" s="22">
        <v>16000</v>
      </c>
      <c r="H3577" s="22" t="s">
        <v>5088</v>
      </c>
      <c r="I3577" s="26">
        <f>+IF(H3577='COSTOS VARIOS'!$C$1,'COSTOS VARIOS'!$C$2*'Precios ML'!V3577,'COSTOS VARIOS'!$B$2*'Precios ML'!V3577)</f>
        <v>113980</v>
      </c>
      <c r="J3577" s="22">
        <v>0</v>
      </c>
      <c r="K3577" s="27">
        <f t="shared" si="550"/>
        <v>10.4125</v>
      </c>
      <c r="L3577" s="27">
        <f t="shared" si="551"/>
        <v>10.4125</v>
      </c>
      <c r="M3577" s="26">
        <f>(INDEX(pesos!A:B,MATCH(L3577,pesos!A:A,1),2))</f>
        <v>16200</v>
      </c>
      <c r="N3577" s="26">
        <f>+R3577*'COSTOS VARIOS'!$O$1</f>
        <v>52820</v>
      </c>
      <c r="O3577" s="26">
        <f>+R3577*'COSTOS VARIOS'!$O$2</f>
        <v>1139.8000000000002</v>
      </c>
      <c r="P3577" s="26">
        <f>+R3577*'COSTOS VARIOS'!$O$3</f>
        <v>4170</v>
      </c>
      <c r="Q3577" s="26">
        <v>1</v>
      </c>
      <c r="R3577" s="26">
        <f t="shared" si="552"/>
        <v>278000</v>
      </c>
      <c r="S3577" s="25">
        <f t="shared" si="553"/>
        <v>466309.8</v>
      </c>
      <c r="T3577" s="28">
        <f t="shared" si="554"/>
        <v>0.22214888042241454</v>
      </c>
      <c r="U3577" s="29">
        <f t="shared" si="555"/>
        <v>569900</v>
      </c>
      <c r="V3577" s="26">
        <f>+INDEX('LISTA DE PRECIOS EKM '!A:K,MATCH('Precios ML'!B3577,'LISTA DE PRECIOS EKM '!A:A,0),8)</f>
        <v>569900</v>
      </c>
      <c r="W3577" s="26">
        <f t="shared" si="556"/>
        <v>569900</v>
      </c>
      <c r="X3577" s="26">
        <f t="shared" si="557"/>
        <v>0</v>
      </c>
      <c r="Y3577" s="26"/>
      <c r="Z3577" s="26">
        <f t="shared" si="558"/>
        <v>569900</v>
      </c>
      <c r="AA3577" s="30">
        <f t="shared" si="559"/>
        <v>1.0499999999999998</v>
      </c>
    </row>
    <row r="3578" spans="1:27">
      <c r="A3578" s="20" t="s">
        <v>8179</v>
      </c>
      <c r="B3578" s="20" t="s">
        <v>8180</v>
      </c>
      <c r="C3578" s="25">
        <v>303732</v>
      </c>
      <c r="D3578" s="22">
        <v>85</v>
      </c>
      <c r="E3578" s="22">
        <v>49</v>
      </c>
      <c r="F3578" s="22">
        <v>40</v>
      </c>
      <c r="G3578" s="22">
        <v>16000</v>
      </c>
      <c r="H3578" s="22" t="s">
        <v>5088</v>
      </c>
      <c r="I3578" s="26">
        <f>+IF(H3578='COSTOS VARIOS'!$C$1,'COSTOS VARIOS'!$C$2*'Precios ML'!V3578,'COSTOS VARIOS'!$B$2*'Precios ML'!V3578)</f>
        <v>131980</v>
      </c>
      <c r="J3578" s="22">
        <v>0</v>
      </c>
      <c r="K3578" s="27">
        <f t="shared" si="550"/>
        <v>10.4125</v>
      </c>
      <c r="L3578" s="27">
        <f t="shared" si="551"/>
        <v>10.4125</v>
      </c>
      <c r="M3578" s="26">
        <f>(INDEX(pesos!A:B,MATCH(L3578,pesos!A:A,1),2))</f>
        <v>16200</v>
      </c>
      <c r="N3578" s="26">
        <f>+R3578*'COSTOS VARIOS'!$O$1</f>
        <v>57709.08</v>
      </c>
      <c r="O3578" s="26">
        <f>+R3578*'COSTOS VARIOS'!$O$2</f>
        <v>1245.3012000000001</v>
      </c>
      <c r="P3578" s="26">
        <f>+R3578*'COSTOS VARIOS'!$O$3</f>
        <v>4555.9799999999996</v>
      </c>
      <c r="Q3578" s="26">
        <v>1</v>
      </c>
      <c r="R3578" s="26">
        <f t="shared" si="552"/>
        <v>303732</v>
      </c>
      <c r="S3578" s="25">
        <f t="shared" si="553"/>
        <v>515422.36119999998</v>
      </c>
      <c r="T3578" s="28">
        <f t="shared" si="554"/>
        <v>0.28030921759705762</v>
      </c>
      <c r="U3578" s="29">
        <f t="shared" si="555"/>
        <v>659900</v>
      </c>
      <c r="V3578" s="26">
        <f>+INDEX('LISTA DE PRECIOS EKM '!A:K,MATCH('Precios ML'!B3578,'LISTA DE PRECIOS EKM '!A:A,0),8)</f>
        <v>659900</v>
      </c>
      <c r="W3578" s="26">
        <f t="shared" si="556"/>
        <v>659900</v>
      </c>
      <c r="X3578" s="26">
        <f t="shared" si="557"/>
        <v>0</v>
      </c>
      <c r="Y3578" s="26"/>
      <c r="Z3578" s="26">
        <f t="shared" si="558"/>
        <v>659900</v>
      </c>
      <c r="AA3578" s="30">
        <f t="shared" si="559"/>
        <v>1.1726390370458168</v>
      </c>
    </row>
    <row r="3579" spans="1:27">
      <c r="A3579" s="20" t="s">
        <v>8179</v>
      </c>
      <c r="B3579" s="20" t="s">
        <v>8180</v>
      </c>
      <c r="C3579" s="25">
        <v>303732</v>
      </c>
      <c r="D3579" s="22">
        <v>85</v>
      </c>
      <c r="E3579" s="22">
        <v>49</v>
      </c>
      <c r="F3579" s="22">
        <v>40</v>
      </c>
      <c r="G3579" s="22">
        <v>16000</v>
      </c>
      <c r="H3579" s="22" t="s">
        <v>5088</v>
      </c>
      <c r="I3579" s="26">
        <f>+IF(H3579='COSTOS VARIOS'!$C$1,'COSTOS VARIOS'!$C$2*'Precios ML'!V3579,'COSTOS VARIOS'!$B$2*'Precios ML'!V3579)</f>
        <v>131980</v>
      </c>
      <c r="J3579" s="22">
        <v>0</v>
      </c>
      <c r="K3579" s="27">
        <f t="shared" si="550"/>
        <v>10.4125</v>
      </c>
      <c r="L3579" s="27">
        <f t="shared" si="551"/>
        <v>10.4125</v>
      </c>
      <c r="M3579" s="26">
        <f>(INDEX(pesos!A:B,MATCH(L3579,pesos!A:A,1),2))</f>
        <v>16200</v>
      </c>
      <c r="N3579" s="26">
        <f>+R3579*'COSTOS VARIOS'!$O$1</f>
        <v>57709.08</v>
      </c>
      <c r="O3579" s="26">
        <f>+R3579*'COSTOS VARIOS'!$O$2</f>
        <v>1245.3012000000001</v>
      </c>
      <c r="P3579" s="26">
        <f>+R3579*'COSTOS VARIOS'!$O$3</f>
        <v>4555.9799999999996</v>
      </c>
      <c r="Q3579" s="26">
        <v>1</v>
      </c>
      <c r="R3579" s="26">
        <f t="shared" si="552"/>
        <v>303732</v>
      </c>
      <c r="S3579" s="25">
        <f t="shared" si="553"/>
        <v>515422.36119999998</v>
      </c>
      <c r="T3579" s="28">
        <f t="shared" si="554"/>
        <v>0.28030921759705762</v>
      </c>
      <c r="U3579" s="29">
        <f t="shared" si="555"/>
        <v>659900</v>
      </c>
      <c r="V3579" s="26">
        <f>+INDEX('LISTA DE PRECIOS EKM '!A:K,MATCH('Precios ML'!B3579,'LISTA DE PRECIOS EKM '!A:A,0),8)</f>
        <v>659900</v>
      </c>
      <c r="W3579" s="26">
        <f t="shared" si="556"/>
        <v>659900</v>
      </c>
      <c r="X3579" s="26">
        <f t="shared" si="557"/>
        <v>0</v>
      </c>
      <c r="Y3579" s="26"/>
      <c r="Z3579" s="26">
        <f t="shared" si="558"/>
        <v>659900</v>
      </c>
      <c r="AA3579" s="30">
        <f t="shared" si="559"/>
        <v>1.1726390370458168</v>
      </c>
    </row>
    <row r="3580" spans="1:27">
      <c r="A3580" s="20" t="s">
        <v>8181</v>
      </c>
      <c r="B3580" s="20" t="s">
        <v>2277</v>
      </c>
      <c r="C3580" s="25">
        <v>354000</v>
      </c>
      <c r="D3580" s="22">
        <v>85</v>
      </c>
      <c r="E3580" s="22">
        <v>49</v>
      </c>
      <c r="F3580" s="22">
        <v>40</v>
      </c>
      <c r="G3580" s="22">
        <v>16000</v>
      </c>
      <c r="H3580" s="22" t="s">
        <v>5088</v>
      </c>
      <c r="I3580" s="26">
        <f>+IF(H3580='COSTOS VARIOS'!$C$1,'COSTOS VARIOS'!$C$2*'Precios ML'!V3580,'COSTOS VARIOS'!$B$2*'Precios ML'!V3580)</f>
        <v>159980</v>
      </c>
      <c r="J3580" s="22">
        <v>0</v>
      </c>
      <c r="K3580" s="27">
        <f t="shared" si="550"/>
        <v>10.4125</v>
      </c>
      <c r="L3580" s="27">
        <f t="shared" si="551"/>
        <v>10.4125</v>
      </c>
      <c r="M3580" s="26">
        <f>(INDEX(pesos!A:B,MATCH(L3580,pesos!A:A,1),2))</f>
        <v>16200</v>
      </c>
      <c r="N3580" s="26">
        <f>+R3580*'COSTOS VARIOS'!$O$1</f>
        <v>67260</v>
      </c>
      <c r="O3580" s="26">
        <f>+R3580*'COSTOS VARIOS'!$O$2</f>
        <v>1451.4</v>
      </c>
      <c r="P3580" s="26">
        <f>+R3580*'COSTOS VARIOS'!$O$3</f>
        <v>5310</v>
      </c>
      <c r="Q3580" s="26">
        <v>1</v>
      </c>
      <c r="R3580" s="26">
        <f t="shared" si="552"/>
        <v>354000</v>
      </c>
      <c r="S3580" s="25">
        <f t="shared" si="553"/>
        <v>604201.4</v>
      </c>
      <c r="T3580" s="28">
        <f t="shared" si="554"/>
        <v>0.32389630345113396</v>
      </c>
      <c r="U3580" s="29">
        <f t="shared" si="555"/>
        <v>799900</v>
      </c>
      <c r="V3580" s="26">
        <f>+INDEX('LISTA DE PRECIOS EKM '!A:K,MATCH('Precios ML'!B3580,'LISTA DE PRECIOS EKM '!A:A,0),8)</f>
        <v>799900</v>
      </c>
      <c r="W3580" s="26">
        <f t="shared" si="556"/>
        <v>799900</v>
      </c>
      <c r="X3580" s="26">
        <f t="shared" si="557"/>
        <v>0</v>
      </c>
      <c r="Y3580" s="26"/>
      <c r="Z3580" s="26">
        <f t="shared" si="558"/>
        <v>799900</v>
      </c>
      <c r="AA3580" s="30">
        <f t="shared" si="559"/>
        <v>1.2596045197740113</v>
      </c>
    </row>
    <row r="3581" spans="1:27">
      <c r="A3581" s="20" t="s">
        <v>8181</v>
      </c>
      <c r="B3581" s="20" t="s">
        <v>2277</v>
      </c>
      <c r="C3581" s="25">
        <v>354000</v>
      </c>
      <c r="D3581" s="22">
        <v>85</v>
      </c>
      <c r="E3581" s="22">
        <v>49</v>
      </c>
      <c r="F3581" s="22">
        <v>40</v>
      </c>
      <c r="G3581" s="22">
        <v>16000</v>
      </c>
      <c r="H3581" s="22" t="s">
        <v>5088</v>
      </c>
      <c r="I3581" s="26">
        <f>+IF(H3581='COSTOS VARIOS'!$C$1,'COSTOS VARIOS'!$C$2*'Precios ML'!V3581,'COSTOS VARIOS'!$B$2*'Precios ML'!V3581)</f>
        <v>159980</v>
      </c>
      <c r="J3581" s="22">
        <v>0</v>
      </c>
      <c r="K3581" s="27">
        <f t="shared" si="550"/>
        <v>10.4125</v>
      </c>
      <c r="L3581" s="27">
        <f t="shared" si="551"/>
        <v>10.4125</v>
      </c>
      <c r="M3581" s="26">
        <f>(INDEX(pesos!A:B,MATCH(L3581,pesos!A:A,1),2))</f>
        <v>16200</v>
      </c>
      <c r="N3581" s="26">
        <f>+R3581*'COSTOS VARIOS'!$O$1</f>
        <v>67260</v>
      </c>
      <c r="O3581" s="26">
        <f>+R3581*'COSTOS VARIOS'!$O$2</f>
        <v>1451.4</v>
      </c>
      <c r="P3581" s="26">
        <f>+R3581*'COSTOS VARIOS'!$O$3</f>
        <v>5310</v>
      </c>
      <c r="Q3581" s="26">
        <v>1</v>
      </c>
      <c r="R3581" s="26">
        <f t="shared" si="552"/>
        <v>354000</v>
      </c>
      <c r="S3581" s="25">
        <f t="shared" si="553"/>
        <v>604201.4</v>
      </c>
      <c r="T3581" s="28">
        <f t="shared" si="554"/>
        <v>0.32389630345113396</v>
      </c>
      <c r="U3581" s="29">
        <f t="shared" si="555"/>
        <v>799900</v>
      </c>
      <c r="V3581" s="26">
        <f>+INDEX('LISTA DE PRECIOS EKM '!A:K,MATCH('Precios ML'!B3581,'LISTA DE PRECIOS EKM '!A:A,0),8)</f>
        <v>799900</v>
      </c>
      <c r="W3581" s="26">
        <f t="shared" si="556"/>
        <v>799900</v>
      </c>
      <c r="X3581" s="26">
        <f t="shared" si="557"/>
        <v>0</v>
      </c>
      <c r="Y3581" s="26"/>
      <c r="Z3581" s="26">
        <f t="shared" si="558"/>
        <v>799900</v>
      </c>
      <c r="AA3581" s="30">
        <f t="shared" si="559"/>
        <v>1.2596045197740113</v>
      </c>
    </row>
    <row r="3582" spans="1:27">
      <c r="A3582" s="20" t="s">
        <v>8182</v>
      </c>
      <c r="B3582" s="20" t="s">
        <v>8183</v>
      </c>
      <c r="C3582" s="25">
        <v>303732</v>
      </c>
      <c r="D3582" s="22">
        <v>85</v>
      </c>
      <c r="E3582" s="22">
        <v>49</v>
      </c>
      <c r="F3582" s="22">
        <v>40</v>
      </c>
      <c r="G3582" s="22">
        <v>16000</v>
      </c>
      <c r="H3582" s="22" t="s">
        <v>5088</v>
      </c>
      <c r="I3582" s="26">
        <f>+IF(H3582='COSTOS VARIOS'!$C$1,'COSTOS VARIOS'!$C$2*'Precios ML'!V3582,'COSTOS VARIOS'!$B$2*'Precios ML'!V3582)</f>
        <v>131980</v>
      </c>
      <c r="J3582" s="22">
        <v>0</v>
      </c>
      <c r="K3582" s="27">
        <f t="shared" si="550"/>
        <v>10.4125</v>
      </c>
      <c r="L3582" s="27">
        <f t="shared" si="551"/>
        <v>10.4125</v>
      </c>
      <c r="M3582" s="26">
        <f>(INDEX(pesos!A:B,MATCH(L3582,pesos!A:A,1),2))</f>
        <v>16200</v>
      </c>
      <c r="N3582" s="26">
        <f>+R3582*'COSTOS VARIOS'!$O$1</f>
        <v>57709.08</v>
      </c>
      <c r="O3582" s="26">
        <f>+R3582*'COSTOS VARIOS'!$O$2</f>
        <v>1245.3012000000001</v>
      </c>
      <c r="P3582" s="26">
        <f>+R3582*'COSTOS VARIOS'!$O$3</f>
        <v>4555.9799999999996</v>
      </c>
      <c r="Q3582" s="26">
        <v>1</v>
      </c>
      <c r="R3582" s="26">
        <f t="shared" si="552"/>
        <v>303732</v>
      </c>
      <c r="S3582" s="25">
        <f t="shared" si="553"/>
        <v>515422.36119999998</v>
      </c>
      <c r="T3582" s="28">
        <f t="shared" si="554"/>
        <v>0.28030921759705762</v>
      </c>
      <c r="U3582" s="29">
        <f t="shared" si="555"/>
        <v>659900</v>
      </c>
      <c r="V3582" s="26">
        <f>+INDEX('LISTA DE PRECIOS EKM '!A:K,MATCH('Precios ML'!B3582,'LISTA DE PRECIOS EKM '!A:A,0),8)</f>
        <v>659900</v>
      </c>
      <c r="W3582" s="26">
        <f t="shared" si="556"/>
        <v>659900</v>
      </c>
      <c r="X3582" s="26">
        <f t="shared" si="557"/>
        <v>0</v>
      </c>
      <c r="Y3582" s="26"/>
      <c r="Z3582" s="26">
        <f t="shared" si="558"/>
        <v>659900</v>
      </c>
      <c r="AA3582" s="30">
        <f t="shared" si="559"/>
        <v>1.1726390370458168</v>
      </c>
    </row>
    <row r="3583" spans="1:27">
      <c r="A3583" s="20" t="s">
        <v>8182</v>
      </c>
      <c r="B3583" s="20" t="s">
        <v>8183</v>
      </c>
      <c r="C3583" s="25">
        <v>303732</v>
      </c>
      <c r="D3583" s="22">
        <v>85</v>
      </c>
      <c r="E3583" s="22">
        <v>49</v>
      </c>
      <c r="F3583" s="22">
        <v>40</v>
      </c>
      <c r="G3583" s="22">
        <v>16000</v>
      </c>
      <c r="H3583" s="22" t="s">
        <v>5088</v>
      </c>
      <c r="I3583" s="26">
        <f>+IF(H3583='COSTOS VARIOS'!$C$1,'COSTOS VARIOS'!$C$2*'Precios ML'!V3583,'COSTOS VARIOS'!$B$2*'Precios ML'!V3583)</f>
        <v>131980</v>
      </c>
      <c r="J3583" s="22">
        <v>0</v>
      </c>
      <c r="K3583" s="27">
        <f t="shared" si="550"/>
        <v>10.4125</v>
      </c>
      <c r="L3583" s="27">
        <f t="shared" si="551"/>
        <v>10.4125</v>
      </c>
      <c r="M3583" s="26">
        <f>(INDEX(pesos!A:B,MATCH(L3583,pesos!A:A,1),2))</f>
        <v>16200</v>
      </c>
      <c r="N3583" s="26">
        <f>+R3583*'COSTOS VARIOS'!$O$1</f>
        <v>57709.08</v>
      </c>
      <c r="O3583" s="26">
        <f>+R3583*'COSTOS VARIOS'!$O$2</f>
        <v>1245.3012000000001</v>
      </c>
      <c r="P3583" s="26">
        <f>+R3583*'COSTOS VARIOS'!$O$3</f>
        <v>4555.9799999999996</v>
      </c>
      <c r="Q3583" s="26">
        <v>1</v>
      </c>
      <c r="R3583" s="26">
        <f t="shared" si="552"/>
        <v>303732</v>
      </c>
      <c r="S3583" s="25">
        <f t="shared" si="553"/>
        <v>515422.36119999998</v>
      </c>
      <c r="T3583" s="28">
        <f t="shared" si="554"/>
        <v>0.28030921759705762</v>
      </c>
      <c r="U3583" s="29">
        <f t="shared" si="555"/>
        <v>659900</v>
      </c>
      <c r="V3583" s="26">
        <f>+INDEX('LISTA DE PRECIOS EKM '!A:K,MATCH('Precios ML'!B3583,'LISTA DE PRECIOS EKM '!A:A,0),8)</f>
        <v>659900</v>
      </c>
      <c r="W3583" s="26">
        <f t="shared" si="556"/>
        <v>659900</v>
      </c>
      <c r="X3583" s="26">
        <f t="shared" si="557"/>
        <v>0</v>
      </c>
      <c r="Y3583" s="26"/>
      <c r="Z3583" s="26">
        <f t="shared" si="558"/>
        <v>659900</v>
      </c>
      <c r="AA3583" s="30">
        <f t="shared" si="559"/>
        <v>1.1726390370458168</v>
      </c>
    </row>
    <row r="3584" spans="1:27">
      <c r="A3584" s="20" t="s">
        <v>8184</v>
      </c>
      <c r="B3584" s="20" t="s">
        <v>8185</v>
      </c>
      <c r="C3584" s="25">
        <v>417000</v>
      </c>
      <c r="D3584" s="22">
        <v>85</v>
      </c>
      <c r="E3584" s="22">
        <v>49</v>
      </c>
      <c r="F3584" s="22">
        <v>40</v>
      </c>
      <c r="G3584" s="22">
        <v>16000</v>
      </c>
      <c r="H3584" s="22" t="s">
        <v>5088</v>
      </c>
      <c r="I3584" s="26">
        <f>+IF(H3584='COSTOS VARIOS'!$C$1,'COSTOS VARIOS'!$C$2*'Precios ML'!V3584,'COSTOS VARIOS'!$B$2*'Precios ML'!V3584)</f>
        <v>153980</v>
      </c>
      <c r="J3584" s="22">
        <v>0</v>
      </c>
      <c r="K3584" s="27">
        <f t="shared" si="550"/>
        <v>10.4125</v>
      </c>
      <c r="L3584" s="27">
        <f t="shared" si="551"/>
        <v>10.4125</v>
      </c>
      <c r="M3584" s="26">
        <f>(INDEX(pesos!A:B,MATCH(L3584,pesos!A:A,1),2))</f>
        <v>16200</v>
      </c>
      <c r="N3584" s="26">
        <f>+R3584*'COSTOS VARIOS'!$O$1</f>
        <v>79230</v>
      </c>
      <c r="O3584" s="26">
        <f>+R3584*'COSTOS VARIOS'!$O$2</f>
        <v>1709.7</v>
      </c>
      <c r="P3584" s="26">
        <f>+R3584*'COSTOS VARIOS'!$O$3</f>
        <v>6255</v>
      </c>
      <c r="Q3584" s="26">
        <v>1</v>
      </c>
      <c r="R3584" s="26">
        <f t="shared" si="552"/>
        <v>417000</v>
      </c>
      <c r="S3584" s="25">
        <f t="shared" si="553"/>
        <v>674374.7</v>
      </c>
      <c r="T3584" s="28">
        <f t="shared" si="554"/>
        <v>0.14165018349591119</v>
      </c>
      <c r="U3584" s="29">
        <f t="shared" si="555"/>
        <v>769900</v>
      </c>
      <c r="V3584" s="26">
        <f>+INDEX('LISTA DE PRECIOS EKM '!A:K,MATCH('Precios ML'!B3584,'LISTA DE PRECIOS EKM '!A:A,0),8)</f>
        <v>769900</v>
      </c>
      <c r="W3584" s="26">
        <f t="shared" si="556"/>
        <v>769900</v>
      </c>
      <c r="X3584" s="26">
        <f t="shared" si="557"/>
        <v>0</v>
      </c>
      <c r="Y3584" s="26"/>
      <c r="Z3584" s="26">
        <f t="shared" si="558"/>
        <v>769900</v>
      </c>
      <c r="AA3584" s="30">
        <f t="shared" si="559"/>
        <v>0.84628297362110305</v>
      </c>
    </row>
    <row r="3585" spans="1:27">
      <c r="A3585" s="20" t="s">
        <v>8184</v>
      </c>
      <c r="B3585" s="20" t="s">
        <v>8185</v>
      </c>
      <c r="C3585" s="25">
        <v>417000</v>
      </c>
      <c r="D3585" s="22">
        <v>85</v>
      </c>
      <c r="E3585" s="22">
        <v>49</v>
      </c>
      <c r="F3585" s="22">
        <v>40</v>
      </c>
      <c r="G3585" s="22">
        <v>16000</v>
      </c>
      <c r="H3585" s="22" t="s">
        <v>5088</v>
      </c>
      <c r="I3585" s="26">
        <f>+IF(H3585='COSTOS VARIOS'!$C$1,'COSTOS VARIOS'!$C$2*'Precios ML'!V3585,'COSTOS VARIOS'!$B$2*'Precios ML'!V3585)</f>
        <v>153980</v>
      </c>
      <c r="J3585" s="22">
        <v>0</v>
      </c>
      <c r="K3585" s="27">
        <f t="shared" si="550"/>
        <v>10.4125</v>
      </c>
      <c r="L3585" s="27">
        <f t="shared" si="551"/>
        <v>10.4125</v>
      </c>
      <c r="M3585" s="26">
        <f>(INDEX(pesos!A:B,MATCH(L3585,pesos!A:A,1),2))</f>
        <v>16200</v>
      </c>
      <c r="N3585" s="26">
        <f>+R3585*'COSTOS VARIOS'!$O$1</f>
        <v>79230</v>
      </c>
      <c r="O3585" s="26">
        <f>+R3585*'COSTOS VARIOS'!$O$2</f>
        <v>1709.7</v>
      </c>
      <c r="P3585" s="26">
        <f>+R3585*'COSTOS VARIOS'!$O$3</f>
        <v>6255</v>
      </c>
      <c r="Q3585" s="26">
        <v>1</v>
      </c>
      <c r="R3585" s="26">
        <f t="shared" si="552"/>
        <v>417000</v>
      </c>
      <c r="S3585" s="25">
        <f t="shared" si="553"/>
        <v>674374.7</v>
      </c>
      <c r="T3585" s="28">
        <f t="shared" si="554"/>
        <v>0.14165018349591119</v>
      </c>
      <c r="U3585" s="29">
        <f t="shared" si="555"/>
        <v>769900</v>
      </c>
      <c r="V3585" s="26">
        <f>+INDEX('LISTA DE PRECIOS EKM '!A:K,MATCH('Precios ML'!B3585,'LISTA DE PRECIOS EKM '!A:A,0),8)</f>
        <v>769900</v>
      </c>
      <c r="W3585" s="26">
        <f t="shared" si="556"/>
        <v>769900</v>
      </c>
      <c r="X3585" s="26">
        <f t="shared" si="557"/>
        <v>0</v>
      </c>
      <c r="Y3585" s="26"/>
      <c r="Z3585" s="26">
        <f t="shared" si="558"/>
        <v>769900</v>
      </c>
      <c r="AA3585" s="30">
        <f t="shared" si="559"/>
        <v>0.84628297362110305</v>
      </c>
    </row>
    <row r="3586" spans="1:27">
      <c r="A3586" s="20" t="s">
        <v>8186</v>
      </c>
      <c r="B3586" s="20" t="s">
        <v>8187</v>
      </c>
      <c r="C3586" s="25">
        <v>502000</v>
      </c>
      <c r="D3586" s="22">
        <v>85</v>
      </c>
      <c r="E3586" s="22">
        <v>49</v>
      </c>
      <c r="F3586" s="22">
        <v>40</v>
      </c>
      <c r="G3586" s="22">
        <v>16000</v>
      </c>
      <c r="H3586" s="22" t="s">
        <v>5088</v>
      </c>
      <c r="I3586" s="26">
        <f>+IF(H3586='COSTOS VARIOS'!$C$1,'COSTOS VARIOS'!$C$2*'Precios ML'!V3586,'COSTOS VARIOS'!$B$2*'Precios ML'!V3586)</f>
        <v>185980</v>
      </c>
      <c r="J3586" s="22">
        <v>0</v>
      </c>
      <c r="K3586" s="27">
        <f t="shared" si="550"/>
        <v>10.4125</v>
      </c>
      <c r="L3586" s="27">
        <f t="shared" si="551"/>
        <v>10.4125</v>
      </c>
      <c r="M3586" s="26">
        <f>(INDEX(pesos!A:B,MATCH(L3586,pesos!A:A,1),2))</f>
        <v>16200</v>
      </c>
      <c r="N3586" s="26">
        <f>+R3586*'COSTOS VARIOS'!$O$1</f>
        <v>95380</v>
      </c>
      <c r="O3586" s="26">
        <f>+R3586*'COSTOS VARIOS'!$O$2</f>
        <v>2058.2000000000003</v>
      </c>
      <c r="P3586" s="26">
        <f>+R3586*'COSTOS VARIOS'!$O$3</f>
        <v>7530</v>
      </c>
      <c r="Q3586" s="26">
        <v>1</v>
      </c>
      <c r="R3586" s="26">
        <f t="shared" si="552"/>
        <v>502000</v>
      </c>
      <c r="S3586" s="25">
        <f t="shared" si="553"/>
        <v>809148.2</v>
      </c>
      <c r="T3586" s="28">
        <f t="shared" si="554"/>
        <v>0.14923323069865324</v>
      </c>
      <c r="U3586" s="29">
        <f t="shared" si="555"/>
        <v>929900</v>
      </c>
      <c r="V3586" s="26">
        <f>+INDEX('LISTA DE PRECIOS EKM '!A:K,MATCH('Precios ML'!B3586,'LISTA DE PRECIOS EKM '!A:A,0),8)</f>
        <v>929900</v>
      </c>
      <c r="W3586" s="26">
        <f t="shared" si="556"/>
        <v>929900</v>
      </c>
      <c r="X3586" s="26">
        <f t="shared" si="557"/>
        <v>0</v>
      </c>
      <c r="Y3586" s="26"/>
      <c r="Z3586" s="26">
        <f t="shared" si="558"/>
        <v>929900</v>
      </c>
      <c r="AA3586" s="30">
        <f t="shared" si="559"/>
        <v>0.85239043824701199</v>
      </c>
    </row>
    <row r="3587" spans="1:27">
      <c r="A3587" s="20" t="s">
        <v>8186</v>
      </c>
      <c r="B3587" s="20" t="s">
        <v>8187</v>
      </c>
      <c r="C3587" s="25">
        <v>502000</v>
      </c>
      <c r="D3587" s="22">
        <v>85</v>
      </c>
      <c r="E3587" s="22">
        <v>49</v>
      </c>
      <c r="F3587" s="22">
        <v>40</v>
      </c>
      <c r="G3587" s="22">
        <v>16000</v>
      </c>
      <c r="H3587" s="22" t="s">
        <v>5088</v>
      </c>
      <c r="I3587" s="26">
        <f>+IF(H3587='COSTOS VARIOS'!$C$1,'COSTOS VARIOS'!$C$2*'Precios ML'!V3587,'COSTOS VARIOS'!$B$2*'Precios ML'!V3587)</f>
        <v>185980</v>
      </c>
      <c r="J3587" s="22">
        <v>0</v>
      </c>
      <c r="K3587" s="27">
        <f t="shared" si="550"/>
        <v>10.4125</v>
      </c>
      <c r="L3587" s="27">
        <f t="shared" si="551"/>
        <v>10.4125</v>
      </c>
      <c r="M3587" s="26">
        <f>(INDEX(pesos!A:B,MATCH(L3587,pesos!A:A,1),2))</f>
        <v>16200</v>
      </c>
      <c r="N3587" s="26">
        <f>+R3587*'COSTOS VARIOS'!$O$1</f>
        <v>95380</v>
      </c>
      <c r="O3587" s="26">
        <f>+R3587*'COSTOS VARIOS'!$O$2</f>
        <v>2058.2000000000003</v>
      </c>
      <c r="P3587" s="26">
        <f>+R3587*'COSTOS VARIOS'!$O$3</f>
        <v>7530</v>
      </c>
      <c r="Q3587" s="26">
        <v>1</v>
      </c>
      <c r="R3587" s="26">
        <f t="shared" si="552"/>
        <v>502000</v>
      </c>
      <c r="S3587" s="25">
        <f t="shared" si="553"/>
        <v>809148.2</v>
      </c>
      <c r="T3587" s="28">
        <f t="shared" si="554"/>
        <v>0.14923323069865324</v>
      </c>
      <c r="U3587" s="29">
        <f t="shared" si="555"/>
        <v>929900</v>
      </c>
      <c r="V3587" s="26">
        <f>+INDEX('LISTA DE PRECIOS EKM '!A:K,MATCH('Precios ML'!B3587,'LISTA DE PRECIOS EKM '!A:A,0),8)</f>
        <v>929900</v>
      </c>
      <c r="W3587" s="26">
        <f t="shared" si="556"/>
        <v>929900</v>
      </c>
      <c r="X3587" s="26">
        <f t="shared" si="557"/>
        <v>0</v>
      </c>
      <c r="Y3587" s="26"/>
      <c r="Z3587" s="26">
        <f t="shared" si="558"/>
        <v>929900</v>
      </c>
      <c r="AA3587" s="30">
        <f t="shared" si="559"/>
        <v>0.85239043824701199</v>
      </c>
    </row>
    <row r="3588" spans="1:27">
      <c r="A3588" s="20" t="s">
        <v>8188</v>
      </c>
      <c r="B3588" s="20" t="s">
        <v>8189</v>
      </c>
      <c r="C3588" s="25">
        <v>333200</v>
      </c>
      <c r="D3588" s="22">
        <v>85</v>
      </c>
      <c r="E3588" s="22">
        <v>49</v>
      </c>
      <c r="F3588" s="22">
        <v>40</v>
      </c>
      <c r="G3588" s="22">
        <v>16000</v>
      </c>
      <c r="H3588" s="22" t="s">
        <v>5088</v>
      </c>
      <c r="I3588" s="26">
        <f>+IF(H3588='COSTOS VARIOS'!$C$1,'COSTOS VARIOS'!$C$2*'Precios ML'!V3588,'COSTOS VARIOS'!$B$2*'Precios ML'!V3588)</f>
        <v>121980</v>
      </c>
      <c r="J3588" s="22">
        <v>0</v>
      </c>
      <c r="K3588" s="27">
        <f t="shared" ref="K3588:K3651" si="560">+(D3588*E3588*F3588)/G3588</f>
        <v>10.4125</v>
      </c>
      <c r="L3588" s="27">
        <f t="shared" ref="L3588:L3651" si="561">+K3588*Q3588</f>
        <v>10.4125</v>
      </c>
      <c r="M3588" s="26">
        <f>(INDEX(pesos!A:B,MATCH(L3588,pesos!A:A,1),2))</f>
        <v>16200</v>
      </c>
      <c r="N3588" s="26">
        <f>+R3588*'COSTOS VARIOS'!$O$1</f>
        <v>63308</v>
      </c>
      <c r="O3588" s="26">
        <f>+R3588*'COSTOS VARIOS'!$O$2</f>
        <v>1366.1200000000001</v>
      </c>
      <c r="P3588" s="26">
        <f>+R3588*'COSTOS VARIOS'!$O$3</f>
        <v>4998</v>
      </c>
      <c r="Q3588" s="26">
        <v>1</v>
      </c>
      <c r="R3588" s="26">
        <f t="shared" ref="R3588:R3651" si="562">+C3588*Q3588</f>
        <v>333200</v>
      </c>
      <c r="S3588" s="25">
        <f t="shared" ref="S3588:S3651" si="563">+R3588+P3588+O3588+N3588+M3588+I3588</f>
        <v>541052.12</v>
      </c>
      <c r="T3588" s="28">
        <f t="shared" ref="T3588:T3651" si="564">+(V3588/S3588)-1</f>
        <v>0.12724814755369596</v>
      </c>
      <c r="U3588" s="29">
        <f t="shared" ref="U3588:U3651" si="565">+S3588*T3588+S3588</f>
        <v>609900</v>
      </c>
      <c r="V3588" s="26">
        <f>+INDEX('LISTA DE PRECIOS EKM '!A:K,MATCH('Precios ML'!B3588,'LISTA DE PRECIOS EKM '!A:A,0),8)</f>
        <v>609900</v>
      </c>
      <c r="W3588" s="26">
        <f t="shared" ref="W3588:W3651" si="566">+V3588*Q3588</f>
        <v>609900</v>
      </c>
      <c r="X3588" s="26">
        <f t="shared" ref="X3588:X3651" si="567">+W3588-U3588</f>
        <v>0</v>
      </c>
      <c r="Y3588" s="26"/>
      <c r="Z3588" s="26">
        <f t="shared" ref="Z3588:Z3651" si="568">+W3588-Y3588</f>
        <v>609900</v>
      </c>
      <c r="AA3588" s="30">
        <f t="shared" ref="AA3588:AA3651" si="569">+(Z3588/C3588)-1</f>
        <v>0.83043217286914772</v>
      </c>
    </row>
    <row r="3589" spans="1:27">
      <c r="A3589" s="20" t="s">
        <v>8188</v>
      </c>
      <c r="B3589" s="20" t="s">
        <v>8189</v>
      </c>
      <c r="C3589" s="25">
        <v>333200</v>
      </c>
      <c r="D3589" s="22">
        <v>85</v>
      </c>
      <c r="E3589" s="22">
        <v>49</v>
      </c>
      <c r="F3589" s="22">
        <v>40</v>
      </c>
      <c r="G3589" s="22">
        <v>16000</v>
      </c>
      <c r="H3589" s="22" t="s">
        <v>5088</v>
      </c>
      <c r="I3589" s="26">
        <f>+IF(H3589='COSTOS VARIOS'!$C$1,'COSTOS VARIOS'!$C$2*'Precios ML'!V3589,'COSTOS VARIOS'!$B$2*'Precios ML'!V3589)</f>
        <v>121980</v>
      </c>
      <c r="J3589" s="22">
        <v>0</v>
      </c>
      <c r="K3589" s="27">
        <f t="shared" si="560"/>
        <v>10.4125</v>
      </c>
      <c r="L3589" s="27">
        <f t="shared" si="561"/>
        <v>10.4125</v>
      </c>
      <c r="M3589" s="26">
        <f>(INDEX(pesos!A:B,MATCH(L3589,pesos!A:A,1),2))</f>
        <v>16200</v>
      </c>
      <c r="N3589" s="26">
        <f>+R3589*'COSTOS VARIOS'!$O$1</f>
        <v>63308</v>
      </c>
      <c r="O3589" s="26">
        <f>+R3589*'COSTOS VARIOS'!$O$2</f>
        <v>1366.1200000000001</v>
      </c>
      <c r="P3589" s="26">
        <f>+R3589*'COSTOS VARIOS'!$O$3</f>
        <v>4998</v>
      </c>
      <c r="Q3589" s="26">
        <v>1</v>
      </c>
      <c r="R3589" s="26">
        <f t="shared" si="562"/>
        <v>333200</v>
      </c>
      <c r="S3589" s="25">
        <f t="shared" si="563"/>
        <v>541052.12</v>
      </c>
      <c r="T3589" s="28">
        <f t="shared" si="564"/>
        <v>0.12724814755369596</v>
      </c>
      <c r="U3589" s="29">
        <f t="shared" si="565"/>
        <v>609900</v>
      </c>
      <c r="V3589" s="26">
        <f>+INDEX('LISTA DE PRECIOS EKM '!A:K,MATCH('Precios ML'!B3589,'LISTA DE PRECIOS EKM '!A:A,0),8)</f>
        <v>609900</v>
      </c>
      <c r="W3589" s="26">
        <f t="shared" si="566"/>
        <v>609900</v>
      </c>
      <c r="X3589" s="26">
        <f t="shared" si="567"/>
        <v>0</v>
      </c>
      <c r="Y3589" s="26"/>
      <c r="Z3589" s="26">
        <f t="shared" si="568"/>
        <v>609900</v>
      </c>
      <c r="AA3589" s="30">
        <f t="shared" si="569"/>
        <v>0.83043217286914772</v>
      </c>
    </row>
    <row r="3590" spans="1:27">
      <c r="A3590" s="20" t="s">
        <v>8190</v>
      </c>
      <c r="B3590" s="20" t="s">
        <v>8191</v>
      </c>
      <c r="C3590" s="25">
        <v>999000</v>
      </c>
      <c r="D3590" s="22">
        <v>85</v>
      </c>
      <c r="E3590" s="22">
        <v>49</v>
      </c>
      <c r="F3590" s="22">
        <v>40</v>
      </c>
      <c r="G3590" s="22">
        <v>16000</v>
      </c>
      <c r="H3590" s="22" t="s">
        <v>5088</v>
      </c>
      <c r="I3590" s="26">
        <f>+IF(H3590='COSTOS VARIOS'!$C$1,'COSTOS VARIOS'!$C$2*'Precios ML'!V3590,'COSTOS VARIOS'!$B$2*'Precios ML'!V3590)</f>
        <v>365980</v>
      </c>
      <c r="J3590" s="22">
        <v>0</v>
      </c>
      <c r="K3590" s="27">
        <f t="shared" si="560"/>
        <v>10.4125</v>
      </c>
      <c r="L3590" s="27">
        <f t="shared" si="561"/>
        <v>10.4125</v>
      </c>
      <c r="M3590" s="26">
        <f>(INDEX(pesos!A:B,MATCH(L3590,pesos!A:A,1),2))</f>
        <v>16200</v>
      </c>
      <c r="N3590" s="26">
        <f>+R3590*'COSTOS VARIOS'!$O$1</f>
        <v>189810</v>
      </c>
      <c r="O3590" s="26">
        <f>+R3590*'COSTOS VARIOS'!$O$2</f>
        <v>4095.9000000000005</v>
      </c>
      <c r="P3590" s="26">
        <f>+R3590*'COSTOS VARIOS'!$O$3</f>
        <v>14985</v>
      </c>
      <c r="Q3590" s="26">
        <v>1</v>
      </c>
      <c r="R3590" s="26">
        <f t="shared" si="562"/>
        <v>999000</v>
      </c>
      <c r="S3590" s="25">
        <f t="shared" si="563"/>
        <v>1590070.9</v>
      </c>
      <c r="T3590" s="28">
        <f t="shared" si="564"/>
        <v>0.15082918629603248</v>
      </c>
      <c r="U3590" s="29">
        <f t="shared" si="565"/>
        <v>1829900</v>
      </c>
      <c r="V3590" s="26">
        <f>+INDEX('LISTA DE PRECIOS EKM '!A:K,MATCH('Precios ML'!B3590,'LISTA DE PRECIOS EKM '!A:A,0),8)</f>
        <v>1829900</v>
      </c>
      <c r="W3590" s="26">
        <f t="shared" si="566"/>
        <v>1829900</v>
      </c>
      <c r="X3590" s="26">
        <f t="shared" si="567"/>
        <v>0</v>
      </c>
      <c r="Y3590" s="26"/>
      <c r="Z3590" s="26">
        <f t="shared" si="568"/>
        <v>1829900</v>
      </c>
      <c r="AA3590" s="30">
        <f t="shared" si="569"/>
        <v>0.83173173173173165</v>
      </c>
    </row>
    <row r="3591" spans="1:27">
      <c r="A3591" s="20" t="s">
        <v>8190</v>
      </c>
      <c r="B3591" s="20" t="s">
        <v>8191</v>
      </c>
      <c r="C3591" s="25">
        <v>999000</v>
      </c>
      <c r="D3591" s="22">
        <v>85</v>
      </c>
      <c r="E3591" s="22">
        <v>49</v>
      </c>
      <c r="F3591" s="22">
        <v>40</v>
      </c>
      <c r="G3591" s="22">
        <v>16000</v>
      </c>
      <c r="H3591" s="22" t="s">
        <v>5088</v>
      </c>
      <c r="I3591" s="26">
        <f>+IF(H3591='COSTOS VARIOS'!$C$1,'COSTOS VARIOS'!$C$2*'Precios ML'!V3591,'COSTOS VARIOS'!$B$2*'Precios ML'!V3591)</f>
        <v>365980</v>
      </c>
      <c r="J3591" s="22">
        <v>0</v>
      </c>
      <c r="K3591" s="27">
        <f t="shared" si="560"/>
        <v>10.4125</v>
      </c>
      <c r="L3591" s="27">
        <f t="shared" si="561"/>
        <v>10.4125</v>
      </c>
      <c r="M3591" s="26">
        <f>(INDEX(pesos!A:B,MATCH(L3591,pesos!A:A,1),2))</f>
        <v>16200</v>
      </c>
      <c r="N3591" s="26">
        <f>+R3591*'COSTOS VARIOS'!$O$1</f>
        <v>189810</v>
      </c>
      <c r="O3591" s="26">
        <f>+R3591*'COSTOS VARIOS'!$O$2</f>
        <v>4095.9000000000005</v>
      </c>
      <c r="P3591" s="26">
        <f>+R3591*'COSTOS VARIOS'!$O$3</f>
        <v>14985</v>
      </c>
      <c r="Q3591" s="26">
        <v>1</v>
      </c>
      <c r="R3591" s="26">
        <f t="shared" si="562"/>
        <v>999000</v>
      </c>
      <c r="S3591" s="25">
        <f t="shared" si="563"/>
        <v>1590070.9</v>
      </c>
      <c r="T3591" s="28">
        <f t="shared" si="564"/>
        <v>0.15082918629603248</v>
      </c>
      <c r="U3591" s="29">
        <f t="shared" si="565"/>
        <v>1829900</v>
      </c>
      <c r="V3591" s="26">
        <f>+INDEX('LISTA DE PRECIOS EKM '!A:K,MATCH('Precios ML'!B3591,'LISTA DE PRECIOS EKM '!A:A,0),8)</f>
        <v>1829900</v>
      </c>
      <c r="W3591" s="26">
        <f t="shared" si="566"/>
        <v>1829900</v>
      </c>
      <c r="X3591" s="26">
        <f t="shared" si="567"/>
        <v>0</v>
      </c>
      <c r="Y3591" s="26"/>
      <c r="Z3591" s="26">
        <f t="shared" si="568"/>
        <v>1829900</v>
      </c>
      <c r="AA3591" s="30">
        <f t="shared" si="569"/>
        <v>0.83173173173173165</v>
      </c>
    </row>
    <row r="3592" spans="1:27">
      <c r="A3592" s="20" t="s">
        <v>8192</v>
      </c>
      <c r="B3592" s="20" t="s">
        <v>8193</v>
      </c>
      <c r="C3592" s="25">
        <v>490000</v>
      </c>
      <c r="D3592" s="22">
        <v>85</v>
      </c>
      <c r="E3592" s="22">
        <v>49</v>
      </c>
      <c r="F3592" s="22">
        <v>40</v>
      </c>
      <c r="G3592" s="22">
        <v>16000</v>
      </c>
      <c r="H3592" s="22" t="s">
        <v>5088</v>
      </c>
      <c r="I3592" s="26">
        <f>+IF(H3592='COSTOS VARIOS'!$C$1,'COSTOS VARIOS'!$C$2*'Precios ML'!V3592,'COSTOS VARIOS'!$B$2*'Precios ML'!V3592)</f>
        <v>211980</v>
      </c>
      <c r="J3592" s="22">
        <v>0</v>
      </c>
      <c r="K3592" s="27">
        <f t="shared" si="560"/>
        <v>10.4125</v>
      </c>
      <c r="L3592" s="27">
        <f t="shared" si="561"/>
        <v>10.4125</v>
      </c>
      <c r="M3592" s="26">
        <f>(INDEX(pesos!A:B,MATCH(L3592,pesos!A:A,1),2))</f>
        <v>16200</v>
      </c>
      <c r="N3592" s="26">
        <f>+R3592*'COSTOS VARIOS'!$O$1</f>
        <v>93100</v>
      </c>
      <c r="O3592" s="26">
        <f>+R3592*'COSTOS VARIOS'!$O$2</f>
        <v>2009.0000000000002</v>
      </c>
      <c r="P3592" s="26">
        <f>+R3592*'COSTOS VARIOS'!$O$3</f>
        <v>7350</v>
      </c>
      <c r="Q3592" s="26">
        <v>1</v>
      </c>
      <c r="R3592" s="26">
        <f t="shared" si="562"/>
        <v>490000</v>
      </c>
      <c r="S3592" s="25">
        <f t="shared" si="563"/>
        <v>820639</v>
      </c>
      <c r="T3592" s="28">
        <f t="shared" si="564"/>
        <v>0.2915545081332962</v>
      </c>
      <c r="U3592" s="29">
        <f t="shared" si="565"/>
        <v>1059900</v>
      </c>
      <c r="V3592" s="26">
        <f>+INDEX('LISTA DE PRECIOS EKM '!A:K,MATCH('Precios ML'!B3592,'LISTA DE PRECIOS EKM '!A:A,0),8)</f>
        <v>1059900</v>
      </c>
      <c r="W3592" s="26">
        <f t="shared" si="566"/>
        <v>1059900</v>
      </c>
      <c r="X3592" s="26">
        <f t="shared" si="567"/>
        <v>0</v>
      </c>
      <c r="Y3592" s="26"/>
      <c r="Z3592" s="26">
        <f t="shared" si="568"/>
        <v>1059900</v>
      </c>
      <c r="AA3592" s="30">
        <f t="shared" si="569"/>
        <v>1.163061224489796</v>
      </c>
    </row>
    <row r="3593" spans="1:27">
      <c r="A3593" s="20" t="s">
        <v>8192</v>
      </c>
      <c r="B3593" s="20" t="s">
        <v>8193</v>
      </c>
      <c r="C3593" s="25">
        <v>490000</v>
      </c>
      <c r="D3593" s="22">
        <v>85</v>
      </c>
      <c r="E3593" s="22">
        <v>49</v>
      </c>
      <c r="F3593" s="22">
        <v>40</v>
      </c>
      <c r="G3593" s="22">
        <v>16000</v>
      </c>
      <c r="H3593" s="22" t="s">
        <v>5088</v>
      </c>
      <c r="I3593" s="26">
        <f>+IF(H3593='COSTOS VARIOS'!$C$1,'COSTOS VARIOS'!$C$2*'Precios ML'!V3593,'COSTOS VARIOS'!$B$2*'Precios ML'!V3593)</f>
        <v>211980</v>
      </c>
      <c r="J3593" s="22">
        <v>0</v>
      </c>
      <c r="K3593" s="27">
        <f t="shared" si="560"/>
        <v>10.4125</v>
      </c>
      <c r="L3593" s="27">
        <f t="shared" si="561"/>
        <v>10.4125</v>
      </c>
      <c r="M3593" s="26">
        <f>(INDEX(pesos!A:B,MATCH(L3593,pesos!A:A,1),2))</f>
        <v>16200</v>
      </c>
      <c r="N3593" s="26">
        <f>+R3593*'COSTOS VARIOS'!$O$1</f>
        <v>93100</v>
      </c>
      <c r="O3593" s="26">
        <f>+R3593*'COSTOS VARIOS'!$O$2</f>
        <v>2009.0000000000002</v>
      </c>
      <c r="P3593" s="26">
        <f>+R3593*'COSTOS VARIOS'!$O$3</f>
        <v>7350</v>
      </c>
      <c r="Q3593" s="26">
        <v>1</v>
      </c>
      <c r="R3593" s="26">
        <f t="shared" si="562"/>
        <v>490000</v>
      </c>
      <c r="S3593" s="25">
        <f t="shared" si="563"/>
        <v>820639</v>
      </c>
      <c r="T3593" s="28">
        <f t="shared" si="564"/>
        <v>0.2915545081332962</v>
      </c>
      <c r="U3593" s="29">
        <f t="shared" si="565"/>
        <v>1059900</v>
      </c>
      <c r="V3593" s="26">
        <f>+INDEX('LISTA DE PRECIOS EKM '!A:K,MATCH('Precios ML'!B3593,'LISTA DE PRECIOS EKM '!A:A,0),8)</f>
        <v>1059900</v>
      </c>
      <c r="W3593" s="26">
        <f t="shared" si="566"/>
        <v>1059900</v>
      </c>
      <c r="X3593" s="26">
        <f t="shared" si="567"/>
        <v>0</v>
      </c>
      <c r="Y3593" s="26"/>
      <c r="Z3593" s="26">
        <f t="shared" si="568"/>
        <v>1059900</v>
      </c>
      <c r="AA3593" s="30">
        <f t="shared" si="569"/>
        <v>1.163061224489796</v>
      </c>
    </row>
    <row r="3594" spans="1:27">
      <c r="A3594" s="20" t="s">
        <v>8194</v>
      </c>
      <c r="B3594" s="20" t="s">
        <v>8195</v>
      </c>
      <c r="C3594" s="25">
        <v>496000</v>
      </c>
      <c r="D3594" s="22">
        <v>85</v>
      </c>
      <c r="E3594" s="22">
        <v>49</v>
      </c>
      <c r="F3594" s="22">
        <v>40</v>
      </c>
      <c r="G3594" s="22">
        <v>16000</v>
      </c>
      <c r="H3594" s="22" t="s">
        <v>5088</v>
      </c>
      <c r="I3594" s="26">
        <f>+IF(H3594='COSTOS VARIOS'!$C$1,'COSTOS VARIOS'!$C$2*'Precios ML'!V3594,'COSTOS VARIOS'!$B$2*'Precios ML'!V3594)</f>
        <v>183980</v>
      </c>
      <c r="J3594" s="22">
        <v>0</v>
      </c>
      <c r="K3594" s="27">
        <f t="shared" si="560"/>
        <v>10.4125</v>
      </c>
      <c r="L3594" s="27">
        <f t="shared" si="561"/>
        <v>10.4125</v>
      </c>
      <c r="M3594" s="26">
        <f>(INDEX(pesos!A:B,MATCH(L3594,pesos!A:A,1),2))</f>
        <v>16200</v>
      </c>
      <c r="N3594" s="26">
        <f>+R3594*'COSTOS VARIOS'!$O$1</f>
        <v>94240</v>
      </c>
      <c r="O3594" s="26">
        <f>+R3594*'COSTOS VARIOS'!$O$2</f>
        <v>2033.6000000000001</v>
      </c>
      <c r="P3594" s="26">
        <f>+R3594*'COSTOS VARIOS'!$O$3</f>
        <v>7440</v>
      </c>
      <c r="Q3594" s="26">
        <v>1</v>
      </c>
      <c r="R3594" s="26">
        <f t="shared" si="562"/>
        <v>496000</v>
      </c>
      <c r="S3594" s="25">
        <f t="shared" si="563"/>
        <v>799893.6</v>
      </c>
      <c r="T3594" s="28">
        <f t="shared" si="564"/>
        <v>0.15002795371784461</v>
      </c>
      <c r="U3594" s="29">
        <f t="shared" si="565"/>
        <v>919900.00000000012</v>
      </c>
      <c r="V3594" s="26">
        <f>+INDEX('LISTA DE PRECIOS EKM '!A:K,MATCH('Precios ML'!B3594,'LISTA DE PRECIOS EKM '!A:A,0),8)</f>
        <v>919900</v>
      </c>
      <c r="W3594" s="26">
        <f t="shared" si="566"/>
        <v>919900</v>
      </c>
      <c r="X3594" s="26">
        <f t="shared" si="567"/>
        <v>0</v>
      </c>
      <c r="Y3594" s="26"/>
      <c r="Z3594" s="26">
        <f t="shared" si="568"/>
        <v>919900</v>
      </c>
      <c r="AA3594" s="30">
        <f t="shared" si="569"/>
        <v>0.85463709677419364</v>
      </c>
    </row>
    <row r="3595" spans="1:27">
      <c r="A3595" s="20" t="s">
        <v>8194</v>
      </c>
      <c r="B3595" s="20" t="s">
        <v>8195</v>
      </c>
      <c r="C3595" s="25">
        <v>496000</v>
      </c>
      <c r="D3595" s="22">
        <v>85</v>
      </c>
      <c r="E3595" s="22">
        <v>49</v>
      </c>
      <c r="F3595" s="22">
        <v>40</v>
      </c>
      <c r="G3595" s="22">
        <v>16000</v>
      </c>
      <c r="H3595" s="22" t="s">
        <v>5088</v>
      </c>
      <c r="I3595" s="26">
        <f>+IF(H3595='COSTOS VARIOS'!$C$1,'COSTOS VARIOS'!$C$2*'Precios ML'!V3595,'COSTOS VARIOS'!$B$2*'Precios ML'!V3595)</f>
        <v>183980</v>
      </c>
      <c r="J3595" s="22">
        <v>0</v>
      </c>
      <c r="K3595" s="27">
        <f t="shared" si="560"/>
        <v>10.4125</v>
      </c>
      <c r="L3595" s="27">
        <f t="shared" si="561"/>
        <v>10.4125</v>
      </c>
      <c r="M3595" s="26">
        <f>(INDEX(pesos!A:B,MATCH(L3595,pesos!A:A,1),2))</f>
        <v>16200</v>
      </c>
      <c r="N3595" s="26">
        <f>+R3595*'COSTOS VARIOS'!$O$1</f>
        <v>94240</v>
      </c>
      <c r="O3595" s="26">
        <f>+R3595*'COSTOS VARIOS'!$O$2</f>
        <v>2033.6000000000001</v>
      </c>
      <c r="P3595" s="26">
        <f>+R3595*'COSTOS VARIOS'!$O$3</f>
        <v>7440</v>
      </c>
      <c r="Q3595" s="26">
        <v>1</v>
      </c>
      <c r="R3595" s="26">
        <f t="shared" si="562"/>
        <v>496000</v>
      </c>
      <c r="S3595" s="25">
        <f t="shared" si="563"/>
        <v>799893.6</v>
      </c>
      <c r="T3595" s="28">
        <f t="shared" si="564"/>
        <v>0.15002795371784461</v>
      </c>
      <c r="U3595" s="29">
        <f t="shared" si="565"/>
        <v>919900.00000000012</v>
      </c>
      <c r="V3595" s="26">
        <f>+INDEX('LISTA DE PRECIOS EKM '!A:K,MATCH('Precios ML'!B3595,'LISTA DE PRECIOS EKM '!A:A,0),8)</f>
        <v>919900</v>
      </c>
      <c r="W3595" s="26">
        <f t="shared" si="566"/>
        <v>919900</v>
      </c>
      <c r="X3595" s="26">
        <f t="shared" si="567"/>
        <v>0</v>
      </c>
      <c r="Y3595" s="26"/>
      <c r="Z3595" s="26">
        <f t="shared" si="568"/>
        <v>919900</v>
      </c>
      <c r="AA3595" s="30">
        <f t="shared" si="569"/>
        <v>0.85463709677419364</v>
      </c>
    </row>
    <row r="3596" spans="1:27">
      <c r="A3596" s="20" t="s">
        <v>8196</v>
      </c>
      <c r="B3596" s="20" t="s">
        <v>8197</v>
      </c>
      <c r="C3596" s="25">
        <v>999000</v>
      </c>
      <c r="D3596" s="22">
        <v>85</v>
      </c>
      <c r="E3596" s="22">
        <v>49</v>
      </c>
      <c r="F3596" s="22">
        <v>40</v>
      </c>
      <c r="G3596" s="22">
        <v>16000</v>
      </c>
      <c r="H3596" s="22" t="s">
        <v>5088</v>
      </c>
      <c r="I3596" s="26">
        <f>+IF(H3596='COSTOS VARIOS'!$C$1,'COSTOS VARIOS'!$C$2*'Precios ML'!V3596,'COSTOS VARIOS'!$B$2*'Precios ML'!V3596)</f>
        <v>365980</v>
      </c>
      <c r="J3596" s="22">
        <v>0</v>
      </c>
      <c r="K3596" s="27">
        <f t="shared" si="560"/>
        <v>10.4125</v>
      </c>
      <c r="L3596" s="27">
        <f t="shared" si="561"/>
        <v>10.4125</v>
      </c>
      <c r="M3596" s="26">
        <f>(INDEX(pesos!A:B,MATCH(L3596,pesos!A:A,1),2))</f>
        <v>16200</v>
      </c>
      <c r="N3596" s="26">
        <f>+R3596*'COSTOS VARIOS'!$O$1</f>
        <v>189810</v>
      </c>
      <c r="O3596" s="26">
        <f>+R3596*'COSTOS VARIOS'!$O$2</f>
        <v>4095.9000000000005</v>
      </c>
      <c r="P3596" s="26">
        <f>+R3596*'COSTOS VARIOS'!$O$3</f>
        <v>14985</v>
      </c>
      <c r="Q3596" s="26">
        <v>1</v>
      </c>
      <c r="R3596" s="26">
        <f t="shared" si="562"/>
        <v>999000</v>
      </c>
      <c r="S3596" s="25">
        <f t="shared" si="563"/>
        <v>1590070.9</v>
      </c>
      <c r="T3596" s="28">
        <f t="shared" si="564"/>
        <v>0.15082918629603248</v>
      </c>
      <c r="U3596" s="29">
        <f t="shared" si="565"/>
        <v>1829900</v>
      </c>
      <c r="V3596" s="26">
        <f>+INDEX('LISTA DE PRECIOS EKM '!A:K,MATCH('Precios ML'!B3596,'LISTA DE PRECIOS EKM '!A:A,0),8)</f>
        <v>1829900</v>
      </c>
      <c r="W3596" s="26">
        <f t="shared" si="566"/>
        <v>1829900</v>
      </c>
      <c r="X3596" s="26">
        <f t="shared" si="567"/>
        <v>0</v>
      </c>
      <c r="Y3596" s="26"/>
      <c r="Z3596" s="26">
        <f t="shared" si="568"/>
        <v>1829900</v>
      </c>
      <c r="AA3596" s="30">
        <f t="shared" si="569"/>
        <v>0.83173173173173165</v>
      </c>
    </row>
    <row r="3597" spans="1:27">
      <c r="A3597" s="20" t="s">
        <v>8196</v>
      </c>
      <c r="B3597" s="20" t="s">
        <v>8197</v>
      </c>
      <c r="C3597" s="25">
        <v>999000</v>
      </c>
      <c r="D3597" s="22">
        <v>85</v>
      </c>
      <c r="E3597" s="22">
        <v>49</v>
      </c>
      <c r="F3597" s="22">
        <v>40</v>
      </c>
      <c r="G3597" s="22">
        <v>16000</v>
      </c>
      <c r="H3597" s="22" t="s">
        <v>5088</v>
      </c>
      <c r="I3597" s="26">
        <f>+IF(H3597='COSTOS VARIOS'!$C$1,'COSTOS VARIOS'!$C$2*'Precios ML'!V3597,'COSTOS VARIOS'!$B$2*'Precios ML'!V3597)</f>
        <v>365980</v>
      </c>
      <c r="J3597" s="22">
        <v>0</v>
      </c>
      <c r="K3597" s="27">
        <f t="shared" si="560"/>
        <v>10.4125</v>
      </c>
      <c r="L3597" s="27">
        <f t="shared" si="561"/>
        <v>10.4125</v>
      </c>
      <c r="M3597" s="26">
        <f>(INDEX(pesos!A:B,MATCH(L3597,pesos!A:A,1),2))</f>
        <v>16200</v>
      </c>
      <c r="N3597" s="26">
        <f>+R3597*'COSTOS VARIOS'!$O$1</f>
        <v>189810</v>
      </c>
      <c r="O3597" s="26">
        <f>+R3597*'COSTOS VARIOS'!$O$2</f>
        <v>4095.9000000000005</v>
      </c>
      <c r="P3597" s="26">
        <f>+R3597*'COSTOS VARIOS'!$O$3</f>
        <v>14985</v>
      </c>
      <c r="Q3597" s="26">
        <v>1</v>
      </c>
      <c r="R3597" s="26">
        <f t="shared" si="562"/>
        <v>999000</v>
      </c>
      <c r="S3597" s="25">
        <f t="shared" si="563"/>
        <v>1590070.9</v>
      </c>
      <c r="T3597" s="28">
        <f t="shared" si="564"/>
        <v>0.15082918629603248</v>
      </c>
      <c r="U3597" s="29">
        <f t="shared" si="565"/>
        <v>1829900</v>
      </c>
      <c r="V3597" s="26">
        <f>+INDEX('LISTA DE PRECIOS EKM '!A:K,MATCH('Precios ML'!B3597,'LISTA DE PRECIOS EKM '!A:A,0),8)</f>
        <v>1829900</v>
      </c>
      <c r="W3597" s="26">
        <f t="shared" si="566"/>
        <v>1829900</v>
      </c>
      <c r="X3597" s="26">
        <f t="shared" si="567"/>
        <v>0</v>
      </c>
      <c r="Y3597" s="26"/>
      <c r="Z3597" s="26">
        <f t="shared" si="568"/>
        <v>1829900</v>
      </c>
      <c r="AA3597" s="30">
        <f t="shared" si="569"/>
        <v>0.83173173173173165</v>
      </c>
    </row>
    <row r="3598" spans="1:27">
      <c r="A3598" s="20" t="s">
        <v>8198</v>
      </c>
      <c r="B3598" s="20" t="s">
        <v>8199</v>
      </c>
      <c r="C3598" s="25">
        <v>490000</v>
      </c>
      <c r="D3598" s="22">
        <v>85</v>
      </c>
      <c r="E3598" s="22">
        <v>49</v>
      </c>
      <c r="F3598" s="22">
        <v>40</v>
      </c>
      <c r="G3598" s="22">
        <v>16000</v>
      </c>
      <c r="H3598" s="22" t="s">
        <v>5088</v>
      </c>
      <c r="I3598" s="26">
        <f>+IF(H3598='COSTOS VARIOS'!$C$1,'COSTOS VARIOS'!$C$2*'Precios ML'!V3598,'COSTOS VARIOS'!$B$2*'Precios ML'!V3598)</f>
        <v>211980</v>
      </c>
      <c r="J3598" s="22">
        <v>0</v>
      </c>
      <c r="K3598" s="27">
        <f t="shared" si="560"/>
        <v>10.4125</v>
      </c>
      <c r="L3598" s="27">
        <f t="shared" si="561"/>
        <v>10.4125</v>
      </c>
      <c r="M3598" s="26">
        <f>(INDEX(pesos!A:B,MATCH(L3598,pesos!A:A,1),2))</f>
        <v>16200</v>
      </c>
      <c r="N3598" s="26">
        <f>+R3598*'COSTOS VARIOS'!$O$1</f>
        <v>93100</v>
      </c>
      <c r="O3598" s="26">
        <f>+R3598*'COSTOS VARIOS'!$O$2</f>
        <v>2009.0000000000002</v>
      </c>
      <c r="P3598" s="26">
        <f>+R3598*'COSTOS VARIOS'!$O$3</f>
        <v>7350</v>
      </c>
      <c r="Q3598" s="26">
        <v>1</v>
      </c>
      <c r="R3598" s="26">
        <f t="shared" si="562"/>
        <v>490000</v>
      </c>
      <c r="S3598" s="25">
        <f t="shared" si="563"/>
        <v>820639</v>
      </c>
      <c r="T3598" s="28">
        <f t="shared" si="564"/>
        <v>0.2915545081332962</v>
      </c>
      <c r="U3598" s="29">
        <f t="shared" si="565"/>
        <v>1059900</v>
      </c>
      <c r="V3598" s="26">
        <f>+INDEX('LISTA DE PRECIOS EKM '!A:K,MATCH('Precios ML'!B3598,'LISTA DE PRECIOS EKM '!A:A,0),8)</f>
        <v>1059900</v>
      </c>
      <c r="W3598" s="26">
        <f t="shared" si="566"/>
        <v>1059900</v>
      </c>
      <c r="X3598" s="26">
        <f t="shared" si="567"/>
        <v>0</v>
      </c>
      <c r="Y3598" s="26"/>
      <c r="Z3598" s="26">
        <f t="shared" si="568"/>
        <v>1059900</v>
      </c>
      <c r="AA3598" s="30">
        <f t="shared" si="569"/>
        <v>1.163061224489796</v>
      </c>
    </row>
    <row r="3599" spans="1:27">
      <c r="A3599" s="20" t="s">
        <v>8198</v>
      </c>
      <c r="B3599" s="20" t="s">
        <v>8199</v>
      </c>
      <c r="C3599" s="25">
        <v>490000</v>
      </c>
      <c r="D3599" s="22">
        <v>85</v>
      </c>
      <c r="E3599" s="22">
        <v>49</v>
      </c>
      <c r="F3599" s="22">
        <v>40</v>
      </c>
      <c r="G3599" s="22">
        <v>16000</v>
      </c>
      <c r="H3599" s="22" t="s">
        <v>5088</v>
      </c>
      <c r="I3599" s="26">
        <f>+IF(H3599='COSTOS VARIOS'!$C$1,'COSTOS VARIOS'!$C$2*'Precios ML'!V3599,'COSTOS VARIOS'!$B$2*'Precios ML'!V3599)</f>
        <v>211980</v>
      </c>
      <c r="J3599" s="22">
        <v>0</v>
      </c>
      <c r="K3599" s="27">
        <f t="shared" si="560"/>
        <v>10.4125</v>
      </c>
      <c r="L3599" s="27">
        <f t="shared" si="561"/>
        <v>10.4125</v>
      </c>
      <c r="M3599" s="26">
        <f>(INDEX(pesos!A:B,MATCH(L3599,pesos!A:A,1),2))</f>
        <v>16200</v>
      </c>
      <c r="N3599" s="26">
        <f>+R3599*'COSTOS VARIOS'!$O$1</f>
        <v>93100</v>
      </c>
      <c r="O3599" s="26">
        <f>+R3599*'COSTOS VARIOS'!$O$2</f>
        <v>2009.0000000000002</v>
      </c>
      <c r="P3599" s="26">
        <f>+R3599*'COSTOS VARIOS'!$O$3</f>
        <v>7350</v>
      </c>
      <c r="Q3599" s="26">
        <v>1</v>
      </c>
      <c r="R3599" s="26">
        <f t="shared" si="562"/>
        <v>490000</v>
      </c>
      <c r="S3599" s="25">
        <f t="shared" si="563"/>
        <v>820639</v>
      </c>
      <c r="T3599" s="28">
        <f t="shared" si="564"/>
        <v>0.2915545081332962</v>
      </c>
      <c r="U3599" s="29">
        <f t="shared" si="565"/>
        <v>1059900</v>
      </c>
      <c r="V3599" s="26">
        <f>+INDEX('LISTA DE PRECIOS EKM '!A:K,MATCH('Precios ML'!B3599,'LISTA DE PRECIOS EKM '!A:A,0),8)</f>
        <v>1059900</v>
      </c>
      <c r="W3599" s="26">
        <f t="shared" si="566"/>
        <v>1059900</v>
      </c>
      <c r="X3599" s="26">
        <f t="shared" si="567"/>
        <v>0</v>
      </c>
      <c r="Y3599" s="26"/>
      <c r="Z3599" s="26">
        <f t="shared" si="568"/>
        <v>1059900</v>
      </c>
      <c r="AA3599" s="30">
        <f t="shared" si="569"/>
        <v>1.163061224489796</v>
      </c>
    </row>
    <row r="3600" spans="1:27">
      <c r="A3600" s="20" t="s">
        <v>8200</v>
      </c>
      <c r="B3600" s="20" t="s">
        <v>8201</v>
      </c>
      <c r="C3600" s="25">
        <v>476000</v>
      </c>
      <c r="D3600" s="22">
        <v>85</v>
      </c>
      <c r="E3600" s="22">
        <v>49</v>
      </c>
      <c r="F3600" s="22">
        <v>40</v>
      </c>
      <c r="G3600" s="22">
        <v>16000</v>
      </c>
      <c r="H3600" s="22" t="s">
        <v>5088</v>
      </c>
      <c r="I3600" s="26">
        <f>+IF(H3600='COSTOS VARIOS'!$C$1,'COSTOS VARIOS'!$C$2*'Precios ML'!V3600,'COSTOS VARIOS'!$B$2*'Precios ML'!V3600)</f>
        <v>165980</v>
      </c>
      <c r="J3600" s="22">
        <v>0</v>
      </c>
      <c r="K3600" s="27">
        <f t="shared" si="560"/>
        <v>10.4125</v>
      </c>
      <c r="L3600" s="27">
        <f t="shared" si="561"/>
        <v>10.4125</v>
      </c>
      <c r="M3600" s="26">
        <f>(INDEX(pesos!A:B,MATCH(L3600,pesos!A:A,1),2))</f>
        <v>16200</v>
      </c>
      <c r="N3600" s="26">
        <f>+R3600*'COSTOS VARIOS'!$O$1</f>
        <v>90440</v>
      </c>
      <c r="O3600" s="26">
        <f>+R3600*'COSTOS VARIOS'!$O$2</f>
        <v>1951.6000000000001</v>
      </c>
      <c r="P3600" s="26">
        <f>+R3600*'COSTOS VARIOS'!$O$3</f>
        <v>7140</v>
      </c>
      <c r="Q3600" s="26">
        <v>1</v>
      </c>
      <c r="R3600" s="26">
        <f t="shared" si="562"/>
        <v>476000</v>
      </c>
      <c r="S3600" s="25">
        <f t="shared" si="563"/>
        <v>757711.6</v>
      </c>
      <c r="T3600" s="28">
        <f t="shared" si="564"/>
        <v>9.5271604658025533E-2</v>
      </c>
      <c r="U3600" s="29">
        <f t="shared" si="565"/>
        <v>829900</v>
      </c>
      <c r="V3600" s="26">
        <f>+INDEX('LISTA DE PRECIOS EKM '!A:K,MATCH('Precios ML'!B3600,'LISTA DE PRECIOS EKM '!A:A,0),8)</f>
        <v>829900</v>
      </c>
      <c r="W3600" s="26">
        <f t="shared" si="566"/>
        <v>829900</v>
      </c>
      <c r="X3600" s="26">
        <f t="shared" si="567"/>
        <v>0</v>
      </c>
      <c r="Y3600" s="26"/>
      <c r="Z3600" s="26">
        <f t="shared" si="568"/>
        <v>829900</v>
      </c>
      <c r="AA3600" s="30">
        <f t="shared" si="569"/>
        <v>0.74348739495798322</v>
      </c>
    </row>
    <row r="3601" spans="1:27">
      <c r="A3601" s="20" t="s">
        <v>8200</v>
      </c>
      <c r="B3601" s="20" t="s">
        <v>8201</v>
      </c>
      <c r="C3601" s="25">
        <v>476000</v>
      </c>
      <c r="D3601" s="22">
        <v>85</v>
      </c>
      <c r="E3601" s="22">
        <v>49</v>
      </c>
      <c r="F3601" s="22">
        <v>40</v>
      </c>
      <c r="G3601" s="22">
        <v>16000</v>
      </c>
      <c r="H3601" s="22" t="s">
        <v>5088</v>
      </c>
      <c r="I3601" s="26">
        <f>+IF(H3601='COSTOS VARIOS'!$C$1,'COSTOS VARIOS'!$C$2*'Precios ML'!V3601,'COSTOS VARIOS'!$B$2*'Precios ML'!V3601)</f>
        <v>165980</v>
      </c>
      <c r="J3601" s="22">
        <v>0</v>
      </c>
      <c r="K3601" s="27">
        <f t="shared" si="560"/>
        <v>10.4125</v>
      </c>
      <c r="L3601" s="27">
        <f t="shared" si="561"/>
        <v>10.4125</v>
      </c>
      <c r="M3601" s="26">
        <f>(INDEX(pesos!A:B,MATCH(L3601,pesos!A:A,1),2))</f>
        <v>16200</v>
      </c>
      <c r="N3601" s="26">
        <f>+R3601*'COSTOS VARIOS'!$O$1</f>
        <v>90440</v>
      </c>
      <c r="O3601" s="26">
        <f>+R3601*'COSTOS VARIOS'!$O$2</f>
        <v>1951.6000000000001</v>
      </c>
      <c r="P3601" s="26">
        <f>+R3601*'COSTOS VARIOS'!$O$3</f>
        <v>7140</v>
      </c>
      <c r="Q3601" s="26">
        <v>1</v>
      </c>
      <c r="R3601" s="26">
        <f t="shared" si="562"/>
        <v>476000</v>
      </c>
      <c r="S3601" s="25">
        <f t="shared" si="563"/>
        <v>757711.6</v>
      </c>
      <c r="T3601" s="28">
        <f t="shared" si="564"/>
        <v>9.5271604658025533E-2</v>
      </c>
      <c r="U3601" s="29">
        <f t="shared" si="565"/>
        <v>829900</v>
      </c>
      <c r="V3601" s="26">
        <f>+INDEX('LISTA DE PRECIOS EKM '!A:K,MATCH('Precios ML'!B3601,'LISTA DE PRECIOS EKM '!A:A,0),8)</f>
        <v>829900</v>
      </c>
      <c r="W3601" s="26">
        <f t="shared" si="566"/>
        <v>829900</v>
      </c>
      <c r="X3601" s="26">
        <f t="shared" si="567"/>
        <v>0</v>
      </c>
      <c r="Y3601" s="26"/>
      <c r="Z3601" s="26">
        <f t="shared" si="568"/>
        <v>829900</v>
      </c>
      <c r="AA3601" s="30">
        <f t="shared" si="569"/>
        <v>0.74348739495798322</v>
      </c>
    </row>
    <row r="3602" spans="1:27">
      <c r="A3602" s="20" t="s">
        <v>8202</v>
      </c>
      <c r="B3602" s="20" t="s">
        <v>8203</v>
      </c>
      <c r="C3602" s="25">
        <v>493740.99999999994</v>
      </c>
      <c r="D3602" s="22">
        <v>85</v>
      </c>
      <c r="E3602" s="22">
        <v>49</v>
      </c>
      <c r="F3602" s="22">
        <v>40</v>
      </c>
      <c r="G3602" s="22">
        <v>16000</v>
      </c>
      <c r="H3602" s="22" t="s">
        <v>5088</v>
      </c>
      <c r="I3602" s="26">
        <f>+IF(H3602='COSTOS VARIOS'!$C$1,'COSTOS VARIOS'!$C$2*'Precios ML'!V3602,'COSTOS VARIOS'!$B$2*'Precios ML'!V3602)</f>
        <v>207980</v>
      </c>
      <c r="J3602" s="22">
        <v>0</v>
      </c>
      <c r="K3602" s="27">
        <f t="shared" si="560"/>
        <v>10.4125</v>
      </c>
      <c r="L3602" s="27">
        <f t="shared" si="561"/>
        <v>10.4125</v>
      </c>
      <c r="M3602" s="26">
        <f>(INDEX(pesos!A:B,MATCH(L3602,pesos!A:A,1),2))</f>
        <v>16200</v>
      </c>
      <c r="N3602" s="26">
        <f>+R3602*'COSTOS VARIOS'!$O$1</f>
        <v>93810.79</v>
      </c>
      <c r="O3602" s="26">
        <f>+R3602*'COSTOS VARIOS'!$O$2</f>
        <v>2024.3380999999999</v>
      </c>
      <c r="P3602" s="26">
        <f>+R3602*'COSTOS VARIOS'!$O$3</f>
        <v>7406.1149999999989</v>
      </c>
      <c r="Q3602" s="26">
        <v>1</v>
      </c>
      <c r="R3602" s="26">
        <f t="shared" si="562"/>
        <v>493740.99999999994</v>
      </c>
      <c r="S3602" s="25">
        <f t="shared" si="563"/>
        <v>821162.24309999996</v>
      </c>
      <c r="T3602" s="28">
        <f t="shared" si="564"/>
        <v>0.26637580909009539</v>
      </c>
      <c r="U3602" s="29">
        <f t="shared" si="565"/>
        <v>1039900</v>
      </c>
      <c r="V3602" s="26">
        <f>+INDEX('LISTA DE PRECIOS EKM '!A:K,MATCH('Precios ML'!B3602,'LISTA DE PRECIOS EKM '!A:A,0),8)</f>
        <v>1039900</v>
      </c>
      <c r="W3602" s="26">
        <f t="shared" si="566"/>
        <v>1039900</v>
      </c>
      <c r="X3602" s="26">
        <f t="shared" si="567"/>
        <v>0</v>
      </c>
      <c r="Y3602" s="26"/>
      <c r="Z3602" s="26">
        <f t="shared" si="568"/>
        <v>1039900</v>
      </c>
      <c r="AA3602" s="30">
        <f t="shared" si="569"/>
        <v>1.1061649731336876</v>
      </c>
    </row>
    <row r="3603" spans="1:27">
      <c r="A3603" s="20" t="s">
        <v>8202</v>
      </c>
      <c r="B3603" s="20" t="s">
        <v>8203</v>
      </c>
      <c r="C3603" s="25">
        <v>493740.99999999994</v>
      </c>
      <c r="D3603" s="22">
        <v>85</v>
      </c>
      <c r="E3603" s="22">
        <v>49</v>
      </c>
      <c r="F3603" s="22">
        <v>40</v>
      </c>
      <c r="G3603" s="22">
        <v>16000</v>
      </c>
      <c r="H3603" s="22" t="s">
        <v>5088</v>
      </c>
      <c r="I3603" s="26">
        <f>+IF(H3603='COSTOS VARIOS'!$C$1,'COSTOS VARIOS'!$C$2*'Precios ML'!V3603,'COSTOS VARIOS'!$B$2*'Precios ML'!V3603)</f>
        <v>207980</v>
      </c>
      <c r="J3603" s="22">
        <v>0</v>
      </c>
      <c r="K3603" s="27">
        <f t="shared" si="560"/>
        <v>10.4125</v>
      </c>
      <c r="L3603" s="27">
        <f t="shared" si="561"/>
        <v>10.4125</v>
      </c>
      <c r="M3603" s="26">
        <f>(INDEX(pesos!A:B,MATCH(L3603,pesos!A:A,1),2))</f>
        <v>16200</v>
      </c>
      <c r="N3603" s="26">
        <f>+R3603*'COSTOS VARIOS'!$O$1</f>
        <v>93810.79</v>
      </c>
      <c r="O3603" s="26">
        <f>+R3603*'COSTOS VARIOS'!$O$2</f>
        <v>2024.3380999999999</v>
      </c>
      <c r="P3603" s="26">
        <f>+R3603*'COSTOS VARIOS'!$O$3</f>
        <v>7406.1149999999989</v>
      </c>
      <c r="Q3603" s="26">
        <v>1</v>
      </c>
      <c r="R3603" s="26">
        <f t="shared" si="562"/>
        <v>493740.99999999994</v>
      </c>
      <c r="S3603" s="25">
        <f t="shared" si="563"/>
        <v>821162.24309999996</v>
      </c>
      <c r="T3603" s="28">
        <f t="shared" si="564"/>
        <v>0.26637580909009539</v>
      </c>
      <c r="U3603" s="29">
        <f t="shared" si="565"/>
        <v>1039900</v>
      </c>
      <c r="V3603" s="26">
        <f>+INDEX('LISTA DE PRECIOS EKM '!A:K,MATCH('Precios ML'!B3603,'LISTA DE PRECIOS EKM '!A:A,0),8)</f>
        <v>1039900</v>
      </c>
      <c r="W3603" s="26">
        <f t="shared" si="566"/>
        <v>1039900</v>
      </c>
      <c r="X3603" s="26">
        <f t="shared" si="567"/>
        <v>0</v>
      </c>
      <c r="Y3603" s="26"/>
      <c r="Z3603" s="26">
        <f t="shared" si="568"/>
        <v>1039900</v>
      </c>
      <c r="AA3603" s="30">
        <f t="shared" si="569"/>
        <v>1.1061649731336876</v>
      </c>
    </row>
    <row r="3604" spans="1:27">
      <c r="A3604" s="20" t="s">
        <v>8204</v>
      </c>
      <c r="B3604" s="20" t="s">
        <v>8205</v>
      </c>
      <c r="C3604" s="25">
        <v>393000</v>
      </c>
      <c r="D3604" s="22">
        <v>85</v>
      </c>
      <c r="E3604" s="22">
        <v>49</v>
      </c>
      <c r="F3604" s="22">
        <v>40</v>
      </c>
      <c r="G3604" s="22">
        <v>16000</v>
      </c>
      <c r="H3604" s="22" t="s">
        <v>5088</v>
      </c>
      <c r="I3604" s="26">
        <f>+IF(H3604='COSTOS VARIOS'!$C$1,'COSTOS VARIOS'!$C$2*'Precios ML'!V3604,'COSTOS VARIOS'!$B$2*'Precios ML'!V3604)</f>
        <v>157980</v>
      </c>
      <c r="J3604" s="22">
        <v>0</v>
      </c>
      <c r="K3604" s="27">
        <f t="shared" si="560"/>
        <v>10.4125</v>
      </c>
      <c r="L3604" s="27">
        <f t="shared" si="561"/>
        <v>10.4125</v>
      </c>
      <c r="M3604" s="26">
        <f>(INDEX(pesos!A:B,MATCH(L3604,pesos!A:A,1),2))</f>
        <v>16200</v>
      </c>
      <c r="N3604" s="26">
        <f>+R3604*'COSTOS VARIOS'!$O$1</f>
        <v>74670</v>
      </c>
      <c r="O3604" s="26">
        <f>+R3604*'COSTOS VARIOS'!$O$2</f>
        <v>1611.3000000000002</v>
      </c>
      <c r="P3604" s="26">
        <f>+R3604*'COSTOS VARIOS'!$O$3</f>
        <v>5895</v>
      </c>
      <c r="Q3604" s="26">
        <v>1</v>
      </c>
      <c r="R3604" s="26">
        <f t="shared" si="562"/>
        <v>393000</v>
      </c>
      <c r="S3604" s="25">
        <f t="shared" si="563"/>
        <v>649356.30000000005</v>
      </c>
      <c r="T3604" s="28">
        <f t="shared" si="564"/>
        <v>0.21643541457902216</v>
      </c>
      <c r="U3604" s="29">
        <f t="shared" si="565"/>
        <v>789900</v>
      </c>
      <c r="V3604" s="26">
        <f>+INDEX('LISTA DE PRECIOS EKM '!A:K,MATCH('Precios ML'!B3604,'LISTA DE PRECIOS EKM '!A:A,0),8)</f>
        <v>789900</v>
      </c>
      <c r="W3604" s="26">
        <f t="shared" si="566"/>
        <v>789900</v>
      </c>
      <c r="X3604" s="26">
        <f t="shared" si="567"/>
        <v>0</v>
      </c>
      <c r="Y3604" s="26"/>
      <c r="Z3604" s="26">
        <f t="shared" si="568"/>
        <v>789900</v>
      </c>
      <c r="AA3604" s="30">
        <f t="shared" si="569"/>
        <v>1.0099236641221374</v>
      </c>
    </row>
    <row r="3605" spans="1:27">
      <c r="A3605" s="20" t="s">
        <v>8204</v>
      </c>
      <c r="B3605" s="20" t="s">
        <v>8205</v>
      </c>
      <c r="C3605" s="25">
        <v>393000</v>
      </c>
      <c r="D3605" s="22">
        <v>85</v>
      </c>
      <c r="E3605" s="22">
        <v>49</v>
      </c>
      <c r="F3605" s="22">
        <v>40</v>
      </c>
      <c r="G3605" s="22">
        <v>16000</v>
      </c>
      <c r="H3605" s="22" t="s">
        <v>5088</v>
      </c>
      <c r="I3605" s="26">
        <f>+IF(H3605='COSTOS VARIOS'!$C$1,'COSTOS VARIOS'!$C$2*'Precios ML'!V3605,'COSTOS VARIOS'!$B$2*'Precios ML'!V3605)</f>
        <v>157980</v>
      </c>
      <c r="J3605" s="22">
        <v>0</v>
      </c>
      <c r="K3605" s="27">
        <f t="shared" si="560"/>
        <v>10.4125</v>
      </c>
      <c r="L3605" s="27">
        <f t="shared" si="561"/>
        <v>10.4125</v>
      </c>
      <c r="M3605" s="26">
        <f>(INDEX(pesos!A:B,MATCH(L3605,pesos!A:A,1),2))</f>
        <v>16200</v>
      </c>
      <c r="N3605" s="26">
        <f>+R3605*'COSTOS VARIOS'!$O$1</f>
        <v>74670</v>
      </c>
      <c r="O3605" s="26">
        <f>+R3605*'COSTOS VARIOS'!$O$2</f>
        <v>1611.3000000000002</v>
      </c>
      <c r="P3605" s="26">
        <f>+R3605*'COSTOS VARIOS'!$O$3</f>
        <v>5895</v>
      </c>
      <c r="Q3605" s="26">
        <v>1</v>
      </c>
      <c r="R3605" s="26">
        <f t="shared" si="562"/>
        <v>393000</v>
      </c>
      <c r="S3605" s="25">
        <f t="shared" si="563"/>
        <v>649356.30000000005</v>
      </c>
      <c r="T3605" s="28">
        <f t="shared" si="564"/>
        <v>0.21643541457902216</v>
      </c>
      <c r="U3605" s="29">
        <f t="shared" si="565"/>
        <v>789900</v>
      </c>
      <c r="V3605" s="26">
        <f>+INDEX('LISTA DE PRECIOS EKM '!A:K,MATCH('Precios ML'!B3605,'LISTA DE PRECIOS EKM '!A:A,0),8)</f>
        <v>789900</v>
      </c>
      <c r="W3605" s="26">
        <f t="shared" si="566"/>
        <v>789900</v>
      </c>
      <c r="X3605" s="26">
        <f t="shared" si="567"/>
        <v>0</v>
      </c>
      <c r="Y3605" s="26"/>
      <c r="Z3605" s="26">
        <f t="shared" si="568"/>
        <v>789900</v>
      </c>
      <c r="AA3605" s="30">
        <f t="shared" si="569"/>
        <v>1.0099236641221374</v>
      </c>
    </row>
    <row r="3606" spans="1:27">
      <c r="A3606" s="20" t="s">
        <v>8206</v>
      </c>
      <c r="B3606" s="20" t="s">
        <v>8207</v>
      </c>
      <c r="C3606" s="25">
        <v>660000</v>
      </c>
      <c r="D3606" s="22">
        <v>85</v>
      </c>
      <c r="E3606" s="22">
        <v>49</v>
      </c>
      <c r="F3606" s="22">
        <v>40</v>
      </c>
      <c r="G3606" s="22">
        <v>16000</v>
      </c>
      <c r="H3606" s="22" t="s">
        <v>5088</v>
      </c>
      <c r="I3606" s="26">
        <f>+IF(H3606='COSTOS VARIOS'!$C$1,'COSTOS VARIOS'!$C$2*'Precios ML'!V3606,'COSTOS VARIOS'!$B$2*'Precios ML'!V3606)</f>
        <v>283980</v>
      </c>
      <c r="J3606" s="22">
        <v>0</v>
      </c>
      <c r="K3606" s="27">
        <f t="shared" si="560"/>
        <v>10.4125</v>
      </c>
      <c r="L3606" s="27">
        <f t="shared" si="561"/>
        <v>10.4125</v>
      </c>
      <c r="M3606" s="26">
        <f>(INDEX(pesos!A:B,MATCH(L3606,pesos!A:A,1),2))</f>
        <v>16200</v>
      </c>
      <c r="N3606" s="26">
        <f>+R3606*'COSTOS VARIOS'!$O$1</f>
        <v>125400</v>
      </c>
      <c r="O3606" s="26">
        <f>+R3606*'COSTOS VARIOS'!$O$2</f>
        <v>2706.0000000000005</v>
      </c>
      <c r="P3606" s="26">
        <f>+R3606*'COSTOS VARIOS'!$O$3</f>
        <v>9900</v>
      </c>
      <c r="Q3606" s="26">
        <v>1</v>
      </c>
      <c r="R3606" s="26">
        <f t="shared" si="562"/>
        <v>660000</v>
      </c>
      <c r="S3606" s="25">
        <f t="shared" si="563"/>
        <v>1098186</v>
      </c>
      <c r="T3606" s="28">
        <f t="shared" si="564"/>
        <v>0.29295037452671946</v>
      </c>
      <c r="U3606" s="29">
        <f t="shared" si="565"/>
        <v>1419900</v>
      </c>
      <c r="V3606" s="26">
        <f>+INDEX('LISTA DE PRECIOS EKM '!A:K,MATCH('Precios ML'!B3606,'LISTA DE PRECIOS EKM '!A:A,0),8)</f>
        <v>1419900</v>
      </c>
      <c r="W3606" s="26">
        <f t="shared" si="566"/>
        <v>1419900</v>
      </c>
      <c r="X3606" s="26">
        <f t="shared" si="567"/>
        <v>0</v>
      </c>
      <c r="Y3606" s="26"/>
      <c r="Z3606" s="26">
        <f t="shared" si="568"/>
        <v>1419900</v>
      </c>
      <c r="AA3606" s="30">
        <f t="shared" si="569"/>
        <v>1.1513636363636364</v>
      </c>
    </row>
    <row r="3607" spans="1:27">
      <c r="A3607" s="20" t="s">
        <v>8206</v>
      </c>
      <c r="B3607" s="20" t="s">
        <v>8207</v>
      </c>
      <c r="C3607" s="25">
        <v>660000</v>
      </c>
      <c r="D3607" s="22">
        <v>85</v>
      </c>
      <c r="E3607" s="22">
        <v>49</v>
      </c>
      <c r="F3607" s="22">
        <v>40</v>
      </c>
      <c r="G3607" s="22">
        <v>16000</v>
      </c>
      <c r="H3607" s="22" t="s">
        <v>5088</v>
      </c>
      <c r="I3607" s="26">
        <f>+IF(H3607='COSTOS VARIOS'!$C$1,'COSTOS VARIOS'!$C$2*'Precios ML'!V3607,'COSTOS VARIOS'!$B$2*'Precios ML'!V3607)</f>
        <v>283980</v>
      </c>
      <c r="J3607" s="22">
        <v>0</v>
      </c>
      <c r="K3607" s="27">
        <f t="shared" si="560"/>
        <v>10.4125</v>
      </c>
      <c r="L3607" s="27">
        <f t="shared" si="561"/>
        <v>10.4125</v>
      </c>
      <c r="M3607" s="26">
        <f>(INDEX(pesos!A:B,MATCH(L3607,pesos!A:A,1),2))</f>
        <v>16200</v>
      </c>
      <c r="N3607" s="26">
        <f>+R3607*'COSTOS VARIOS'!$O$1</f>
        <v>125400</v>
      </c>
      <c r="O3607" s="26">
        <f>+R3607*'COSTOS VARIOS'!$O$2</f>
        <v>2706.0000000000005</v>
      </c>
      <c r="P3607" s="26">
        <f>+R3607*'COSTOS VARIOS'!$O$3</f>
        <v>9900</v>
      </c>
      <c r="Q3607" s="26">
        <v>1</v>
      </c>
      <c r="R3607" s="26">
        <f t="shared" si="562"/>
        <v>660000</v>
      </c>
      <c r="S3607" s="25">
        <f t="shared" si="563"/>
        <v>1098186</v>
      </c>
      <c r="T3607" s="28">
        <f t="shared" si="564"/>
        <v>0.29295037452671946</v>
      </c>
      <c r="U3607" s="29">
        <f t="shared" si="565"/>
        <v>1419900</v>
      </c>
      <c r="V3607" s="26">
        <f>+INDEX('LISTA DE PRECIOS EKM '!A:K,MATCH('Precios ML'!B3607,'LISTA DE PRECIOS EKM '!A:A,0),8)</f>
        <v>1419900</v>
      </c>
      <c r="W3607" s="26">
        <f t="shared" si="566"/>
        <v>1419900</v>
      </c>
      <c r="X3607" s="26">
        <f t="shared" si="567"/>
        <v>0</v>
      </c>
      <c r="Y3607" s="26"/>
      <c r="Z3607" s="26">
        <f t="shared" si="568"/>
        <v>1419900</v>
      </c>
      <c r="AA3607" s="30">
        <f t="shared" si="569"/>
        <v>1.1513636363636364</v>
      </c>
    </row>
    <row r="3608" spans="1:27">
      <c r="A3608" s="20" t="s">
        <v>8208</v>
      </c>
      <c r="B3608" s="20" t="s">
        <v>8209</v>
      </c>
      <c r="C3608" s="25">
        <v>190000</v>
      </c>
      <c r="D3608" s="22">
        <v>85</v>
      </c>
      <c r="E3608" s="22">
        <v>49</v>
      </c>
      <c r="F3608" s="22">
        <v>40</v>
      </c>
      <c r="G3608" s="22">
        <v>16000</v>
      </c>
      <c r="H3608" s="22" t="s">
        <v>5088</v>
      </c>
      <c r="I3608" s="26">
        <f>+IF(H3608='COSTOS VARIOS'!$C$1,'COSTOS VARIOS'!$C$2*'Precios ML'!V3608,'COSTOS VARIOS'!$B$2*'Precios ML'!V3608)</f>
        <v>95980</v>
      </c>
      <c r="J3608" s="22">
        <v>0</v>
      </c>
      <c r="K3608" s="27">
        <f t="shared" si="560"/>
        <v>10.4125</v>
      </c>
      <c r="L3608" s="27">
        <f t="shared" si="561"/>
        <v>10.4125</v>
      </c>
      <c r="M3608" s="26">
        <f>(INDEX(pesos!A:B,MATCH(L3608,pesos!A:A,1),2))</f>
        <v>16200</v>
      </c>
      <c r="N3608" s="26">
        <f>+R3608*'COSTOS VARIOS'!$O$1</f>
        <v>36100</v>
      </c>
      <c r="O3608" s="26">
        <f>+R3608*'COSTOS VARIOS'!$O$2</f>
        <v>779.00000000000011</v>
      </c>
      <c r="P3608" s="26">
        <f>+R3608*'COSTOS VARIOS'!$O$3</f>
        <v>2850</v>
      </c>
      <c r="Q3608" s="26">
        <v>1</v>
      </c>
      <c r="R3608" s="26">
        <f t="shared" si="562"/>
        <v>190000</v>
      </c>
      <c r="S3608" s="25">
        <f t="shared" si="563"/>
        <v>341909</v>
      </c>
      <c r="T3608" s="28">
        <f t="shared" si="564"/>
        <v>0.40358984408131993</v>
      </c>
      <c r="U3608" s="29">
        <f t="shared" si="565"/>
        <v>479900</v>
      </c>
      <c r="V3608" s="26">
        <f>+INDEX('LISTA DE PRECIOS EKM '!A:K,MATCH('Precios ML'!B3608,'LISTA DE PRECIOS EKM '!A:A,0),8)</f>
        <v>479900</v>
      </c>
      <c r="W3608" s="26">
        <f t="shared" si="566"/>
        <v>479900</v>
      </c>
      <c r="X3608" s="26">
        <f t="shared" si="567"/>
        <v>0</v>
      </c>
      <c r="Y3608" s="26"/>
      <c r="Z3608" s="26">
        <f t="shared" si="568"/>
        <v>479900</v>
      </c>
      <c r="AA3608" s="30">
        <f t="shared" si="569"/>
        <v>1.5257894736842106</v>
      </c>
    </row>
    <row r="3609" spans="1:27">
      <c r="A3609" s="20" t="s">
        <v>8208</v>
      </c>
      <c r="B3609" s="20" t="s">
        <v>8209</v>
      </c>
      <c r="C3609" s="25">
        <v>190000</v>
      </c>
      <c r="D3609" s="22">
        <v>85</v>
      </c>
      <c r="E3609" s="22">
        <v>49</v>
      </c>
      <c r="F3609" s="22">
        <v>40</v>
      </c>
      <c r="G3609" s="22">
        <v>16000</v>
      </c>
      <c r="H3609" s="22" t="s">
        <v>5088</v>
      </c>
      <c r="I3609" s="26">
        <f>+IF(H3609='COSTOS VARIOS'!$C$1,'COSTOS VARIOS'!$C$2*'Precios ML'!V3609,'COSTOS VARIOS'!$B$2*'Precios ML'!V3609)</f>
        <v>95980</v>
      </c>
      <c r="J3609" s="22">
        <v>0</v>
      </c>
      <c r="K3609" s="27">
        <f t="shared" si="560"/>
        <v>10.4125</v>
      </c>
      <c r="L3609" s="27">
        <f t="shared" si="561"/>
        <v>10.4125</v>
      </c>
      <c r="M3609" s="26">
        <f>(INDEX(pesos!A:B,MATCH(L3609,pesos!A:A,1),2))</f>
        <v>16200</v>
      </c>
      <c r="N3609" s="26">
        <f>+R3609*'COSTOS VARIOS'!$O$1</f>
        <v>36100</v>
      </c>
      <c r="O3609" s="26">
        <f>+R3609*'COSTOS VARIOS'!$O$2</f>
        <v>779.00000000000011</v>
      </c>
      <c r="P3609" s="26">
        <f>+R3609*'COSTOS VARIOS'!$O$3</f>
        <v>2850</v>
      </c>
      <c r="Q3609" s="26">
        <v>1</v>
      </c>
      <c r="R3609" s="26">
        <f t="shared" si="562"/>
        <v>190000</v>
      </c>
      <c r="S3609" s="25">
        <f t="shared" si="563"/>
        <v>341909</v>
      </c>
      <c r="T3609" s="28">
        <f t="shared" si="564"/>
        <v>0.40358984408131993</v>
      </c>
      <c r="U3609" s="29">
        <f t="shared" si="565"/>
        <v>479900</v>
      </c>
      <c r="V3609" s="26">
        <f>+INDEX('LISTA DE PRECIOS EKM '!A:K,MATCH('Precios ML'!B3609,'LISTA DE PRECIOS EKM '!A:A,0),8)</f>
        <v>479900</v>
      </c>
      <c r="W3609" s="26">
        <f t="shared" si="566"/>
        <v>479900</v>
      </c>
      <c r="X3609" s="26">
        <f t="shared" si="567"/>
        <v>0</v>
      </c>
      <c r="Y3609" s="26"/>
      <c r="Z3609" s="26">
        <f t="shared" si="568"/>
        <v>479900</v>
      </c>
      <c r="AA3609" s="30">
        <f t="shared" si="569"/>
        <v>1.5257894736842106</v>
      </c>
    </row>
    <row r="3610" spans="1:27">
      <c r="A3610" s="20" t="s">
        <v>8210</v>
      </c>
      <c r="B3610" s="20" t="s">
        <v>1791</v>
      </c>
      <c r="C3610" s="25">
        <v>660000</v>
      </c>
      <c r="D3610" s="22">
        <v>85</v>
      </c>
      <c r="E3610" s="22">
        <v>49</v>
      </c>
      <c r="F3610" s="22">
        <v>40</v>
      </c>
      <c r="G3610" s="22">
        <v>16000</v>
      </c>
      <c r="H3610" s="22" t="s">
        <v>5088</v>
      </c>
      <c r="I3610" s="26">
        <f>+IF(H3610='COSTOS VARIOS'!$C$1,'COSTOS VARIOS'!$C$2*'Precios ML'!V3610,'COSTOS VARIOS'!$B$2*'Precios ML'!V3610)</f>
        <v>283980</v>
      </c>
      <c r="J3610" s="22">
        <v>0</v>
      </c>
      <c r="K3610" s="27">
        <f t="shared" si="560"/>
        <v>10.4125</v>
      </c>
      <c r="L3610" s="27">
        <f t="shared" si="561"/>
        <v>10.4125</v>
      </c>
      <c r="M3610" s="26">
        <f>(INDEX(pesos!A:B,MATCH(L3610,pesos!A:A,1),2))</f>
        <v>16200</v>
      </c>
      <c r="N3610" s="26">
        <f>+R3610*'COSTOS VARIOS'!$O$1</f>
        <v>125400</v>
      </c>
      <c r="O3610" s="26">
        <f>+R3610*'COSTOS VARIOS'!$O$2</f>
        <v>2706.0000000000005</v>
      </c>
      <c r="P3610" s="26">
        <f>+R3610*'COSTOS VARIOS'!$O$3</f>
        <v>9900</v>
      </c>
      <c r="Q3610" s="26">
        <v>1</v>
      </c>
      <c r="R3610" s="26">
        <f t="shared" si="562"/>
        <v>660000</v>
      </c>
      <c r="S3610" s="25">
        <f t="shared" si="563"/>
        <v>1098186</v>
      </c>
      <c r="T3610" s="28">
        <f t="shared" si="564"/>
        <v>0.29295037452671946</v>
      </c>
      <c r="U3610" s="29">
        <f t="shared" si="565"/>
        <v>1419900</v>
      </c>
      <c r="V3610" s="26">
        <f>+INDEX('LISTA DE PRECIOS EKM '!A:K,MATCH('Precios ML'!B3610,'LISTA DE PRECIOS EKM '!A:A,0),8)</f>
        <v>1419900</v>
      </c>
      <c r="W3610" s="26">
        <f t="shared" si="566"/>
        <v>1419900</v>
      </c>
      <c r="X3610" s="26">
        <f t="shared" si="567"/>
        <v>0</v>
      </c>
      <c r="Y3610" s="26"/>
      <c r="Z3610" s="26">
        <f t="shared" si="568"/>
        <v>1419900</v>
      </c>
      <c r="AA3610" s="30">
        <f t="shared" si="569"/>
        <v>1.1513636363636364</v>
      </c>
    </row>
    <row r="3611" spans="1:27">
      <c r="A3611" s="20" t="s">
        <v>8210</v>
      </c>
      <c r="B3611" s="20" t="s">
        <v>1791</v>
      </c>
      <c r="C3611" s="25">
        <v>660000</v>
      </c>
      <c r="D3611" s="22">
        <v>85</v>
      </c>
      <c r="E3611" s="22">
        <v>49</v>
      </c>
      <c r="F3611" s="22">
        <v>40</v>
      </c>
      <c r="G3611" s="22">
        <v>16000</v>
      </c>
      <c r="H3611" s="22" t="s">
        <v>5088</v>
      </c>
      <c r="I3611" s="26">
        <f>+IF(H3611='COSTOS VARIOS'!$C$1,'COSTOS VARIOS'!$C$2*'Precios ML'!V3611,'COSTOS VARIOS'!$B$2*'Precios ML'!V3611)</f>
        <v>283980</v>
      </c>
      <c r="J3611" s="22">
        <v>0</v>
      </c>
      <c r="K3611" s="27">
        <f t="shared" si="560"/>
        <v>10.4125</v>
      </c>
      <c r="L3611" s="27">
        <f t="shared" si="561"/>
        <v>10.4125</v>
      </c>
      <c r="M3611" s="26">
        <f>(INDEX(pesos!A:B,MATCH(L3611,pesos!A:A,1),2))</f>
        <v>16200</v>
      </c>
      <c r="N3611" s="26">
        <f>+R3611*'COSTOS VARIOS'!$O$1</f>
        <v>125400</v>
      </c>
      <c r="O3611" s="26">
        <f>+R3611*'COSTOS VARIOS'!$O$2</f>
        <v>2706.0000000000005</v>
      </c>
      <c r="P3611" s="26">
        <f>+R3611*'COSTOS VARIOS'!$O$3</f>
        <v>9900</v>
      </c>
      <c r="Q3611" s="26">
        <v>1</v>
      </c>
      <c r="R3611" s="26">
        <f t="shared" si="562"/>
        <v>660000</v>
      </c>
      <c r="S3611" s="25">
        <f t="shared" si="563"/>
        <v>1098186</v>
      </c>
      <c r="T3611" s="28">
        <f t="shared" si="564"/>
        <v>0.29295037452671946</v>
      </c>
      <c r="U3611" s="29">
        <f t="shared" si="565"/>
        <v>1419900</v>
      </c>
      <c r="V3611" s="26">
        <f>+INDEX('LISTA DE PRECIOS EKM '!A:K,MATCH('Precios ML'!B3611,'LISTA DE PRECIOS EKM '!A:A,0),8)</f>
        <v>1419900</v>
      </c>
      <c r="W3611" s="26">
        <f t="shared" si="566"/>
        <v>1419900</v>
      </c>
      <c r="X3611" s="26">
        <f t="shared" si="567"/>
        <v>0</v>
      </c>
      <c r="Y3611" s="26"/>
      <c r="Z3611" s="26">
        <f t="shared" si="568"/>
        <v>1419900</v>
      </c>
      <c r="AA3611" s="30">
        <f t="shared" si="569"/>
        <v>1.1513636363636364</v>
      </c>
    </row>
    <row r="3612" spans="1:27">
      <c r="A3612" s="20" t="s">
        <v>8211</v>
      </c>
      <c r="B3612" s="20" t="s">
        <v>8212</v>
      </c>
      <c r="C3612" s="25">
        <v>190000</v>
      </c>
      <c r="D3612" s="22">
        <v>85</v>
      </c>
      <c r="E3612" s="22">
        <v>49</v>
      </c>
      <c r="F3612" s="22">
        <v>40</v>
      </c>
      <c r="G3612" s="22">
        <v>16000</v>
      </c>
      <c r="H3612" s="22" t="s">
        <v>5088</v>
      </c>
      <c r="I3612" s="26">
        <f>+IF(H3612='COSTOS VARIOS'!$C$1,'COSTOS VARIOS'!$C$2*'Precios ML'!V3612,'COSTOS VARIOS'!$B$2*'Precios ML'!V3612)</f>
        <v>95980</v>
      </c>
      <c r="J3612" s="22">
        <v>0</v>
      </c>
      <c r="K3612" s="27">
        <f t="shared" si="560"/>
        <v>10.4125</v>
      </c>
      <c r="L3612" s="27">
        <f t="shared" si="561"/>
        <v>10.4125</v>
      </c>
      <c r="M3612" s="26">
        <f>(INDEX(pesos!A:B,MATCH(L3612,pesos!A:A,1),2))</f>
        <v>16200</v>
      </c>
      <c r="N3612" s="26">
        <f>+R3612*'COSTOS VARIOS'!$O$1</f>
        <v>36100</v>
      </c>
      <c r="O3612" s="26">
        <f>+R3612*'COSTOS VARIOS'!$O$2</f>
        <v>779.00000000000011</v>
      </c>
      <c r="P3612" s="26">
        <f>+R3612*'COSTOS VARIOS'!$O$3</f>
        <v>2850</v>
      </c>
      <c r="Q3612" s="26">
        <v>1</v>
      </c>
      <c r="R3612" s="26">
        <f t="shared" si="562"/>
        <v>190000</v>
      </c>
      <c r="S3612" s="25">
        <f t="shared" si="563"/>
        <v>341909</v>
      </c>
      <c r="T3612" s="28">
        <f t="shared" si="564"/>
        <v>0.40358984408131993</v>
      </c>
      <c r="U3612" s="29">
        <f t="shared" si="565"/>
        <v>479900</v>
      </c>
      <c r="V3612" s="26">
        <f>+INDEX('LISTA DE PRECIOS EKM '!A:K,MATCH('Precios ML'!B3612,'LISTA DE PRECIOS EKM '!A:A,0),8)</f>
        <v>479900</v>
      </c>
      <c r="W3612" s="26">
        <f t="shared" si="566"/>
        <v>479900</v>
      </c>
      <c r="X3612" s="26">
        <f t="shared" si="567"/>
        <v>0</v>
      </c>
      <c r="Y3612" s="26"/>
      <c r="Z3612" s="26">
        <f t="shared" si="568"/>
        <v>479900</v>
      </c>
      <c r="AA3612" s="30">
        <f t="shared" si="569"/>
        <v>1.5257894736842106</v>
      </c>
    </row>
    <row r="3613" spans="1:27">
      <c r="A3613" s="20" t="s">
        <v>8211</v>
      </c>
      <c r="B3613" s="20" t="s">
        <v>8212</v>
      </c>
      <c r="C3613" s="25">
        <v>190000</v>
      </c>
      <c r="D3613" s="22">
        <v>85</v>
      </c>
      <c r="E3613" s="22">
        <v>49</v>
      </c>
      <c r="F3613" s="22">
        <v>40</v>
      </c>
      <c r="G3613" s="22">
        <v>16000</v>
      </c>
      <c r="H3613" s="22" t="s">
        <v>5088</v>
      </c>
      <c r="I3613" s="26">
        <f>+IF(H3613='COSTOS VARIOS'!$C$1,'COSTOS VARIOS'!$C$2*'Precios ML'!V3613,'COSTOS VARIOS'!$B$2*'Precios ML'!V3613)</f>
        <v>95980</v>
      </c>
      <c r="J3613" s="22">
        <v>0</v>
      </c>
      <c r="K3613" s="27">
        <f t="shared" si="560"/>
        <v>10.4125</v>
      </c>
      <c r="L3613" s="27">
        <f t="shared" si="561"/>
        <v>10.4125</v>
      </c>
      <c r="M3613" s="26">
        <f>(INDEX(pesos!A:B,MATCH(L3613,pesos!A:A,1),2))</f>
        <v>16200</v>
      </c>
      <c r="N3613" s="26">
        <f>+R3613*'COSTOS VARIOS'!$O$1</f>
        <v>36100</v>
      </c>
      <c r="O3613" s="26">
        <f>+R3613*'COSTOS VARIOS'!$O$2</f>
        <v>779.00000000000011</v>
      </c>
      <c r="P3613" s="26">
        <f>+R3613*'COSTOS VARIOS'!$O$3</f>
        <v>2850</v>
      </c>
      <c r="Q3613" s="26">
        <v>1</v>
      </c>
      <c r="R3613" s="26">
        <f t="shared" si="562"/>
        <v>190000</v>
      </c>
      <c r="S3613" s="25">
        <f t="shared" si="563"/>
        <v>341909</v>
      </c>
      <c r="T3613" s="28">
        <f t="shared" si="564"/>
        <v>0.40358984408131993</v>
      </c>
      <c r="U3613" s="29">
        <f t="shared" si="565"/>
        <v>479900</v>
      </c>
      <c r="V3613" s="26">
        <f>+INDEX('LISTA DE PRECIOS EKM '!A:K,MATCH('Precios ML'!B3613,'LISTA DE PRECIOS EKM '!A:A,0),8)</f>
        <v>479900</v>
      </c>
      <c r="W3613" s="26">
        <f t="shared" si="566"/>
        <v>479900</v>
      </c>
      <c r="X3613" s="26">
        <f t="shared" si="567"/>
        <v>0</v>
      </c>
      <c r="Y3613" s="26"/>
      <c r="Z3613" s="26">
        <f t="shared" si="568"/>
        <v>479900</v>
      </c>
      <c r="AA3613" s="30">
        <f t="shared" si="569"/>
        <v>1.5257894736842106</v>
      </c>
    </row>
    <row r="3614" spans="1:27">
      <c r="A3614" s="20" t="s">
        <v>8213</v>
      </c>
      <c r="B3614" s="20" t="s">
        <v>1834</v>
      </c>
      <c r="C3614" s="25">
        <v>440000</v>
      </c>
      <c r="D3614" s="22">
        <v>85</v>
      </c>
      <c r="E3614" s="22">
        <v>49</v>
      </c>
      <c r="F3614" s="22">
        <v>40</v>
      </c>
      <c r="G3614" s="22">
        <v>16000</v>
      </c>
      <c r="H3614" s="22" t="s">
        <v>5088</v>
      </c>
      <c r="I3614" s="26">
        <f>+IF(H3614='COSTOS VARIOS'!$C$1,'COSTOS VARIOS'!$C$2*'Precios ML'!V3614,'COSTOS VARIOS'!$B$2*'Precios ML'!V3614)</f>
        <v>189980</v>
      </c>
      <c r="J3614" s="22">
        <v>0</v>
      </c>
      <c r="K3614" s="27">
        <f t="shared" si="560"/>
        <v>10.4125</v>
      </c>
      <c r="L3614" s="27">
        <f t="shared" si="561"/>
        <v>10.4125</v>
      </c>
      <c r="M3614" s="26">
        <f>(INDEX(pesos!A:B,MATCH(L3614,pesos!A:A,1),2))</f>
        <v>16200</v>
      </c>
      <c r="N3614" s="26">
        <f>+R3614*'COSTOS VARIOS'!$O$1</f>
        <v>83600</v>
      </c>
      <c r="O3614" s="26">
        <f>+R3614*'COSTOS VARIOS'!$O$2</f>
        <v>1804.0000000000002</v>
      </c>
      <c r="P3614" s="26">
        <f>+R3614*'COSTOS VARIOS'!$O$3</f>
        <v>6600</v>
      </c>
      <c r="Q3614" s="26">
        <v>1</v>
      </c>
      <c r="R3614" s="26">
        <f t="shared" si="562"/>
        <v>440000</v>
      </c>
      <c r="S3614" s="25">
        <f t="shared" si="563"/>
        <v>738184</v>
      </c>
      <c r="T3614" s="28">
        <f t="shared" si="564"/>
        <v>0.28680654145849815</v>
      </c>
      <c r="U3614" s="29">
        <f t="shared" si="565"/>
        <v>949900</v>
      </c>
      <c r="V3614" s="26">
        <f>+INDEX('LISTA DE PRECIOS EKM '!A:K,MATCH('Precios ML'!B3614,'LISTA DE PRECIOS EKM '!A:A,0),8)</f>
        <v>949900</v>
      </c>
      <c r="W3614" s="26">
        <f t="shared" si="566"/>
        <v>949900</v>
      </c>
      <c r="X3614" s="26">
        <f t="shared" si="567"/>
        <v>0</v>
      </c>
      <c r="Y3614" s="26"/>
      <c r="Z3614" s="26">
        <f t="shared" si="568"/>
        <v>949900</v>
      </c>
      <c r="AA3614" s="30">
        <f t="shared" si="569"/>
        <v>1.1588636363636362</v>
      </c>
    </row>
    <row r="3615" spans="1:27">
      <c r="A3615" s="20" t="s">
        <v>8213</v>
      </c>
      <c r="B3615" s="20" t="s">
        <v>1834</v>
      </c>
      <c r="C3615" s="25">
        <v>440000</v>
      </c>
      <c r="D3615" s="22">
        <v>85</v>
      </c>
      <c r="E3615" s="22">
        <v>49</v>
      </c>
      <c r="F3615" s="22">
        <v>40</v>
      </c>
      <c r="G3615" s="22">
        <v>16000</v>
      </c>
      <c r="H3615" s="22" t="s">
        <v>5088</v>
      </c>
      <c r="I3615" s="26">
        <f>+IF(H3615='COSTOS VARIOS'!$C$1,'COSTOS VARIOS'!$C$2*'Precios ML'!V3615,'COSTOS VARIOS'!$B$2*'Precios ML'!V3615)</f>
        <v>189980</v>
      </c>
      <c r="J3615" s="22">
        <v>0</v>
      </c>
      <c r="K3615" s="27">
        <f t="shared" si="560"/>
        <v>10.4125</v>
      </c>
      <c r="L3615" s="27">
        <f t="shared" si="561"/>
        <v>10.4125</v>
      </c>
      <c r="M3615" s="26">
        <f>(INDEX(pesos!A:B,MATCH(L3615,pesos!A:A,1),2))</f>
        <v>16200</v>
      </c>
      <c r="N3615" s="26">
        <f>+R3615*'COSTOS VARIOS'!$O$1</f>
        <v>83600</v>
      </c>
      <c r="O3615" s="26">
        <f>+R3615*'COSTOS VARIOS'!$O$2</f>
        <v>1804.0000000000002</v>
      </c>
      <c r="P3615" s="26">
        <f>+R3615*'COSTOS VARIOS'!$O$3</f>
        <v>6600</v>
      </c>
      <c r="Q3615" s="26">
        <v>1</v>
      </c>
      <c r="R3615" s="26">
        <f t="shared" si="562"/>
        <v>440000</v>
      </c>
      <c r="S3615" s="25">
        <f t="shared" si="563"/>
        <v>738184</v>
      </c>
      <c r="T3615" s="28">
        <f t="shared" si="564"/>
        <v>0.28680654145849815</v>
      </c>
      <c r="U3615" s="29">
        <f t="shared" si="565"/>
        <v>949900</v>
      </c>
      <c r="V3615" s="26">
        <f>+INDEX('LISTA DE PRECIOS EKM '!A:K,MATCH('Precios ML'!B3615,'LISTA DE PRECIOS EKM '!A:A,0),8)</f>
        <v>949900</v>
      </c>
      <c r="W3615" s="26">
        <f t="shared" si="566"/>
        <v>949900</v>
      </c>
      <c r="X3615" s="26">
        <f t="shared" si="567"/>
        <v>0</v>
      </c>
      <c r="Y3615" s="26"/>
      <c r="Z3615" s="26">
        <f t="shared" si="568"/>
        <v>949900</v>
      </c>
      <c r="AA3615" s="30">
        <f t="shared" si="569"/>
        <v>1.1588636363636362</v>
      </c>
    </row>
    <row r="3616" spans="1:27">
      <c r="A3616" s="20" t="s">
        <v>8214</v>
      </c>
      <c r="B3616" s="20" t="s">
        <v>1790</v>
      </c>
      <c r="C3616" s="25">
        <v>660000</v>
      </c>
      <c r="D3616" s="22">
        <v>85</v>
      </c>
      <c r="E3616" s="22">
        <v>49</v>
      </c>
      <c r="F3616" s="22">
        <v>40</v>
      </c>
      <c r="G3616" s="22">
        <v>16000</v>
      </c>
      <c r="H3616" s="22" t="s">
        <v>5088</v>
      </c>
      <c r="I3616" s="26">
        <f>+IF(H3616='COSTOS VARIOS'!$C$1,'COSTOS VARIOS'!$C$2*'Precios ML'!V3616,'COSTOS VARIOS'!$B$2*'Precios ML'!V3616)</f>
        <v>283980</v>
      </c>
      <c r="J3616" s="22">
        <v>0</v>
      </c>
      <c r="K3616" s="27">
        <f t="shared" si="560"/>
        <v>10.4125</v>
      </c>
      <c r="L3616" s="27">
        <f t="shared" si="561"/>
        <v>10.4125</v>
      </c>
      <c r="M3616" s="26">
        <f>(INDEX(pesos!A:B,MATCH(L3616,pesos!A:A,1),2))</f>
        <v>16200</v>
      </c>
      <c r="N3616" s="26">
        <f>+R3616*'COSTOS VARIOS'!$O$1</f>
        <v>125400</v>
      </c>
      <c r="O3616" s="26">
        <f>+R3616*'COSTOS VARIOS'!$O$2</f>
        <v>2706.0000000000005</v>
      </c>
      <c r="P3616" s="26">
        <f>+R3616*'COSTOS VARIOS'!$O$3</f>
        <v>9900</v>
      </c>
      <c r="Q3616" s="26">
        <v>1</v>
      </c>
      <c r="R3616" s="26">
        <f t="shared" si="562"/>
        <v>660000</v>
      </c>
      <c r="S3616" s="25">
        <f t="shared" si="563"/>
        <v>1098186</v>
      </c>
      <c r="T3616" s="28">
        <f t="shared" si="564"/>
        <v>0.29295037452671946</v>
      </c>
      <c r="U3616" s="29">
        <f t="shared" si="565"/>
        <v>1419900</v>
      </c>
      <c r="V3616" s="26">
        <f>+INDEX('LISTA DE PRECIOS EKM '!A:K,MATCH('Precios ML'!B3616,'LISTA DE PRECIOS EKM '!A:A,0),8)</f>
        <v>1419900</v>
      </c>
      <c r="W3616" s="26">
        <f t="shared" si="566"/>
        <v>1419900</v>
      </c>
      <c r="X3616" s="26">
        <f t="shared" si="567"/>
        <v>0</v>
      </c>
      <c r="Y3616" s="26"/>
      <c r="Z3616" s="26">
        <f t="shared" si="568"/>
        <v>1419900</v>
      </c>
      <c r="AA3616" s="30">
        <f t="shared" si="569"/>
        <v>1.1513636363636364</v>
      </c>
    </row>
    <row r="3617" spans="1:27">
      <c r="A3617" s="20" t="s">
        <v>8214</v>
      </c>
      <c r="B3617" s="20" t="s">
        <v>1790</v>
      </c>
      <c r="C3617" s="25">
        <v>660000</v>
      </c>
      <c r="D3617" s="22">
        <v>85</v>
      </c>
      <c r="E3617" s="22">
        <v>49</v>
      </c>
      <c r="F3617" s="22">
        <v>40</v>
      </c>
      <c r="G3617" s="22">
        <v>16000</v>
      </c>
      <c r="H3617" s="22" t="s">
        <v>5088</v>
      </c>
      <c r="I3617" s="26">
        <f>+IF(H3617='COSTOS VARIOS'!$C$1,'COSTOS VARIOS'!$C$2*'Precios ML'!V3617,'COSTOS VARIOS'!$B$2*'Precios ML'!V3617)</f>
        <v>283980</v>
      </c>
      <c r="J3617" s="22">
        <v>0</v>
      </c>
      <c r="K3617" s="27">
        <f t="shared" si="560"/>
        <v>10.4125</v>
      </c>
      <c r="L3617" s="27">
        <f t="shared" si="561"/>
        <v>10.4125</v>
      </c>
      <c r="M3617" s="26">
        <f>(INDEX(pesos!A:B,MATCH(L3617,pesos!A:A,1),2))</f>
        <v>16200</v>
      </c>
      <c r="N3617" s="26">
        <f>+R3617*'COSTOS VARIOS'!$O$1</f>
        <v>125400</v>
      </c>
      <c r="O3617" s="26">
        <f>+R3617*'COSTOS VARIOS'!$O$2</f>
        <v>2706.0000000000005</v>
      </c>
      <c r="P3617" s="26">
        <f>+R3617*'COSTOS VARIOS'!$O$3</f>
        <v>9900</v>
      </c>
      <c r="Q3617" s="26">
        <v>1</v>
      </c>
      <c r="R3617" s="26">
        <f t="shared" si="562"/>
        <v>660000</v>
      </c>
      <c r="S3617" s="25">
        <f t="shared" si="563"/>
        <v>1098186</v>
      </c>
      <c r="T3617" s="28">
        <f t="shared" si="564"/>
        <v>0.29295037452671946</v>
      </c>
      <c r="U3617" s="29">
        <f t="shared" si="565"/>
        <v>1419900</v>
      </c>
      <c r="V3617" s="26">
        <f>+INDEX('LISTA DE PRECIOS EKM '!A:K,MATCH('Precios ML'!B3617,'LISTA DE PRECIOS EKM '!A:A,0),8)</f>
        <v>1419900</v>
      </c>
      <c r="W3617" s="26">
        <f t="shared" si="566"/>
        <v>1419900</v>
      </c>
      <c r="X3617" s="26">
        <f t="shared" si="567"/>
        <v>0</v>
      </c>
      <c r="Y3617" s="26"/>
      <c r="Z3617" s="26">
        <f t="shared" si="568"/>
        <v>1419900</v>
      </c>
      <c r="AA3617" s="30">
        <f t="shared" si="569"/>
        <v>1.1513636363636364</v>
      </c>
    </row>
    <row r="3618" spans="1:27">
      <c r="A3618" s="20" t="s">
        <v>8215</v>
      </c>
      <c r="B3618" s="20" t="s">
        <v>8216</v>
      </c>
      <c r="C3618" s="25">
        <v>440000</v>
      </c>
      <c r="D3618" s="22">
        <v>85</v>
      </c>
      <c r="E3618" s="22">
        <v>49</v>
      </c>
      <c r="F3618" s="22">
        <v>40</v>
      </c>
      <c r="G3618" s="22">
        <v>16000</v>
      </c>
      <c r="H3618" s="22" t="s">
        <v>5088</v>
      </c>
      <c r="I3618" s="26">
        <f>+IF(H3618='COSTOS VARIOS'!$C$1,'COSTOS VARIOS'!$C$2*'Precios ML'!V3618,'COSTOS VARIOS'!$B$2*'Precios ML'!V3618)</f>
        <v>189980</v>
      </c>
      <c r="J3618" s="22">
        <v>0</v>
      </c>
      <c r="K3618" s="27">
        <f t="shared" si="560"/>
        <v>10.4125</v>
      </c>
      <c r="L3618" s="27">
        <f t="shared" si="561"/>
        <v>10.4125</v>
      </c>
      <c r="M3618" s="26">
        <f>(INDEX(pesos!A:B,MATCH(L3618,pesos!A:A,1),2))</f>
        <v>16200</v>
      </c>
      <c r="N3618" s="26">
        <f>+R3618*'COSTOS VARIOS'!$O$1</f>
        <v>83600</v>
      </c>
      <c r="O3618" s="26">
        <f>+R3618*'COSTOS VARIOS'!$O$2</f>
        <v>1804.0000000000002</v>
      </c>
      <c r="P3618" s="26">
        <f>+R3618*'COSTOS VARIOS'!$O$3</f>
        <v>6600</v>
      </c>
      <c r="Q3618" s="26">
        <v>1</v>
      </c>
      <c r="R3618" s="26">
        <f t="shared" si="562"/>
        <v>440000</v>
      </c>
      <c r="S3618" s="25">
        <f t="shared" si="563"/>
        <v>738184</v>
      </c>
      <c r="T3618" s="28">
        <f t="shared" si="564"/>
        <v>0.28680654145849815</v>
      </c>
      <c r="U3618" s="29">
        <f t="shared" si="565"/>
        <v>949900</v>
      </c>
      <c r="V3618" s="26">
        <f>+INDEX('LISTA DE PRECIOS EKM '!A:K,MATCH('Precios ML'!B3618,'LISTA DE PRECIOS EKM '!A:A,0),8)</f>
        <v>949900</v>
      </c>
      <c r="W3618" s="26">
        <f t="shared" si="566"/>
        <v>949900</v>
      </c>
      <c r="X3618" s="26">
        <f t="shared" si="567"/>
        <v>0</v>
      </c>
      <c r="Y3618" s="26"/>
      <c r="Z3618" s="26">
        <f t="shared" si="568"/>
        <v>949900</v>
      </c>
      <c r="AA3618" s="30">
        <f t="shared" si="569"/>
        <v>1.1588636363636362</v>
      </c>
    </row>
    <row r="3619" spans="1:27">
      <c r="A3619" s="20" t="s">
        <v>8215</v>
      </c>
      <c r="B3619" s="20" t="s">
        <v>8216</v>
      </c>
      <c r="C3619" s="25">
        <v>440000</v>
      </c>
      <c r="D3619" s="22">
        <v>85</v>
      </c>
      <c r="E3619" s="22">
        <v>49</v>
      </c>
      <c r="F3619" s="22">
        <v>40</v>
      </c>
      <c r="G3619" s="22">
        <v>16000</v>
      </c>
      <c r="H3619" s="22" t="s">
        <v>5088</v>
      </c>
      <c r="I3619" s="26">
        <f>+IF(H3619='COSTOS VARIOS'!$C$1,'COSTOS VARIOS'!$C$2*'Precios ML'!V3619,'COSTOS VARIOS'!$B$2*'Precios ML'!V3619)</f>
        <v>189980</v>
      </c>
      <c r="J3619" s="22">
        <v>0</v>
      </c>
      <c r="K3619" s="27">
        <f t="shared" si="560"/>
        <v>10.4125</v>
      </c>
      <c r="L3619" s="27">
        <f t="shared" si="561"/>
        <v>10.4125</v>
      </c>
      <c r="M3619" s="26">
        <f>(INDEX(pesos!A:B,MATCH(L3619,pesos!A:A,1),2))</f>
        <v>16200</v>
      </c>
      <c r="N3619" s="26">
        <f>+R3619*'COSTOS VARIOS'!$O$1</f>
        <v>83600</v>
      </c>
      <c r="O3619" s="26">
        <f>+R3619*'COSTOS VARIOS'!$O$2</f>
        <v>1804.0000000000002</v>
      </c>
      <c r="P3619" s="26">
        <f>+R3619*'COSTOS VARIOS'!$O$3</f>
        <v>6600</v>
      </c>
      <c r="Q3619" s="26">
        <v>1</v>
      </c>
      <c r="R3619" s="26">
        <f t="shared" si="562"/>
        <v>440000</v>
      </c>
      <c r="S3619" s="25">
        <f t="shared" si="563"/>
        <v>738184</v>
      </c>
      <c r="T3619" s="28">
        <f t="shared" si="564"/>
        <v>0.28680654145849815</v>
      </c>
      <c r="U3619" s="29">
        <f t="shared" si="565"/>
        <v>949900</v>
      </c>
      <c r="V3619" s="26">
        <f>+INDEX('LISTA DE PRECIOS EKM '!A:K,MATCH('Precios ML'!B3619,'LISTA DE PRECIOS EKM '!A:A,0),8)</f>
        <v>949900</v>
      </c>
      <c r="W3619" s="26">
        <f t="shared" si="566"/>
        <v>949900</v>
      </c>
      <c r="X3619" s="26">
        <f t="shared" si="567"/>
        <v>0</v>
      </c>
      <c r="Y3619" s="26"/>
      <c r="Z3619" s="26">
        <f t="shared" si="568"/>
        <v>949900</v>
      </c>
      <c r="AA3619" s="30">
        <f t="shared" si="569"/>
        <v>1.1588636363636362</v>
      </c>
    </row>
    <row r="3620" spans="1:27">
      <c r="A3620" s="20" t="s">
        <v>8217</v>
      </c>
      <c r="B3620" s="20" t="s">
        <v>1786</v>
      </c>
      <c r="C3620" s="25">
        <v>660000</v>
      </c>
      <c r="D3620" s="22">
        <v>85</v>
      </c>
      <c r="E3620" s="22">
        <v>49</v>
      </c>
      <c r="F3620" s="22">
        <v>40</v>
      </c>
      <c r="G3620" s="22">
        <v>16000</v>
      </c>
      <c r="H3620" s="22" t="s">
        <v>5088</v>
      </c>
      <c r="I3620" s="26">
        <f>+IF(H3620='COSTOS VARIOS'!$C$1,'COSTOS VARIOS'!$C$2*'Precios ML'!V3620,'COSTOS VARIOS'!$B$2*'Precios ML'!V3620)</f>
        <v>283980</v>
      </c>
      <c r="J3620" s="22">
        <v>0</v>
      </c>
      <c r="K3620" s="27">
        <f t="shared" si="560"/>
        <v>10.4125</v>
      </c>
      <c r="L3620" s="27">
        <f t="shared" si="561"/>
        <v>10.4125</v>
      </c>
      <c r="M3620" s="26">
        <f>(INDEX(pesos!A:B,MATCH(L3620,pesos!A:A,1),2))</f>
        <v>16200</v>
      </c>
      <c r="N3620" s="26">
        <f>+R3620*'COSTOS VARIOS'!$O$1</f>
        <v>125400</v>
      </c>
      <c r="O3620" s="26">
        <f>+R3620*'COSTOS VARIOS'!$O$2</f>
        <v>2706.0000000000005</v>
      </c>
      <c r="P3620" s="26">
        <f>+R3620*'COSTOS VARIOS'!$O$3</f>
        <v>9900</v>
      </c>
      <c r="Q3620" s="26">
        <v>1</v>
      </c>
      <c r="R3620" s="26">
        <f t="shared" si="562"/>
        <v>660000</v>
      </c>
      <c r="S3620" s="25">
        <f t="shared" si="563"/>
        <v>1098186</v>
      </c>
      <c r="T3620" s="28">
        <f t="shared" si="564"/>
        <v>0.29295037452671946</v>
      </c>
      <c r="U3620" s="29">
        <f t="shared" si="565"/>
        <v>1419900</v>
      </c>
      <c r="V3620" s="26">
        <f>+INDEX('LISTA DE PRECIOS EKM '!A:K,MATCH('Precios ML'!B3620,'LISTA DE PRECIOS EKM '!A:A,0),8)</f>
        <v>1419900</v>
      </c>
      <c r="W3620" s="26">
        <f t="shared" si="566"/>
        <v>1419900</v>
      </c>
      <c r="X3620" s="26">
        <f t="shared" si="567"/>
        <v>0</v>
      </c>
      <c r="Y3620" s="26"/>
      <c r="Z3620" s="26">
        <f t="shared" si="568"/>
        <v>1419900</v>
      </c>
      <c r="AA3620" s="30">
        <f t="shared" si="569"/>
        <v>1.1513636363636364</v>
      </c>
    </row>
    <row r="3621" spans="1:27">
      <c r="A3621" s="20" t="s">
        <v>8217</v>
      </c>
      <c r="B3621" s="20" t="s">
        <v>1786</v>
      </c>
      <c r="C3621" s="25">
        <v>660000</v>
      </c>
      <c r="D3621" s="22">
        <v>85</v>
      </c>
      <c r="E3621" s="22">
        <v>49</v>
      </c>
      <c r="F3621" s="22">
        <v>40</v>
      </c>
      <c r="G3621" s="22">
        <v>16000</v>
      </c>
      <c r="H3621" s="22" t="s">
        <v>5088</v>
      </c>
      <c r="I3621" s="26">
        <f>+IF(H3621='COSTOS VARIOS'!$C$1,'COSTOS VARIOS'!$C$2*'Precios ML'!V3621,'COSTOS VARIOS'!$B$2*'Precios ML'!V3621)</f>
        <v>283980</v>
      </c>
      <c r="J3621" s="22">
        <v>0</v>
      </c>
      <c r="K3621" s="27">
        <f t="shared" si="560"/>
        <v>10.4125</v>
      </c>
      <c r="L3621" s="27">
        <f t="shared" si="561"/>
        <v>10.4125</v>
      </c>
      <c r="M3621" s="26">
        <f>(INDEX(pesos!A:B,MATCH(L3621,pesos!A:A,1),2))</f>
        <v>16200</v>
      </c>
      <c r="N3621" s="26">
        <f>+R3621*'COSTOS VARIOS'!$O$1</f>
        <v>125400</v>
      </c>
      <c r="O3621" s="26">
        <f>+R3621*'COSTOS VARIOS'!$O$2</f>
        <v>2706.0000000000005</v>
      </c>
      <c r="P3621" s="26">
        <f>+R3621*'COSTOS VARIOS'!$O$3</f>
        <v>9900</v>
      </c>
      <c r="Q3621" s="26">
        <v>1</v>
      </c>
      <c r="R3621" s="26">
        <f t="shared" si="562"/>
        <v>660000</v>
      </c>
      <c r="S3621" s="25">
        <f t="shared" si="563"/>
        <v>1098186</v>
      </c>
      <c r="T3621" s="28">
        <f t="shared" si="564"/>
        <v>0.29295037452671946</v>
      </c>
      <c r="U3621" s="29">
        <f t="shared" si="565"/>
        <v>1419900</v>
      </c>
      <c r="V3621" s="26">
        <f>+INDEX('LISTA DE PRECIOS EKM '!A:K,MATCH('Precios ML'!B3621,'LISTA DE PRECIOS EKM '!A:A,0),8)</f>
        <v>1419900</v>
      </c>
      <c r="W3621" s="26">
        <f t="shared" si="566"/>
        <v>1419900</v>
      </c>
      <c r="X3621" s="26">
        <f t="shared" si="567"/>
        <v>0</v>
      </c>
      <c r="Y3621" s="26"/>
      <c r="Z3621" s="26">
        <f t="shared" si="568"/>
        <v>1419900</v>
      </c>
      <c r="AA3621" s="30">
        <f t="shared" si="569"/>
        <v>1.1513636363636364</v>
      </c>
    </row>
    <row r="3622" spans="1:27">
      <c r="A3622" s="20" t="s">
        <v>8218</v>
      </c>
      <c r="B3622" s="20" t="s">
        <v>8219</v>
      </c>
      <c r="C3622" s="25">
        <v>190000</v>
      </c>
      <c r="D3622" s="22">
        <v>85</v>
      </c>
      <c r="E3622" s="22">
        <v>49</v>
      </c>
      <c r="F3622" s="22">
        <v>40</v>
      </c>
      <c r="G3622" s="22">
        <v>16000</v>
      </c>
      <c r="H3622" s="22" t="s">
        <v>5088</v>
      </c>
      <c r="I3622" s="26">
        <f>+IF(H3622='COSTOS VARIOS'!$C$1,'COSTOS VARIOS'!$C$2*'Precios ML'!V3622,'COSTOS VARIOS'!$B$2*'Precios ML'!V3622)</f>
        <v>95980</v>
      </c>
      <c r="J3622" s="22">
        <v>0</v>
      </c>
      <c r="K3622" s="27">
        <f t="shared" si="560"/>
        <v>10.4125</v>
      </c>
      <c r="L3622" s="27">
        <f t="shared" si="561"/>
        <v>10.4125</v>
      </c>
      <c r="M3622" s="26">
        <f>(INDEX(pesos!A:B,MATCH(L3622,pesos!A:A,1),2))</f>
        <v>16200</v>
      </c>
      <c r="N3622" s="26">
        <f>+R3622*'COSTOS VARIOS'!$O$1</f>
        <v>36100</v>
      </c>
      <c r="O3622" s="26">
        <f>+R3622*'COSTOS VARIOS'!$O$2</f>
        <v>779.00000000000011</v>
      </c>
      <c r="P3622" s="26">
        <f>+R3622*'COSTOS VARIOS'!$O$3</f>
        <v>2850</v>
      </c>
      <c r="Q3622" s="26">
        <v>1</v>
      </c>
      <c r="R3622" s="26">
        <f t="shared" si="562"/>
        <v>190000</v>
      </c>
      <c r="S3622" s="25">
        <f t="shared" si="563"/>
        <v>341909</v>
      </c>
      <c r="T3622" s="28">
        <f t="shared" si="564"/>
        <v>0.40358984408131993</v>
      </c>
      <c r="U3622" s="29">
        <f t="shared" si="565"/>
        <v>479900</v>
      </c>
      <c r="V3622" s="26">
        <f>+INDEX('LISTA DE PRECIOS EKM '!A:K,MATCH('Precios ML'!B3622,'LISTA DE PRECIOS EKM '!A:A,0),8)</f>
        <v>479900</v>
      </c>
      <c r="W3622" s="26">
        <f t="shared" si="566"/>
        <v>479900</v>
      </c>
      <c r="X3622" s="26">
        <f t="shared" si="567"/>
        <v>0</v>
      </c>
      <c r="Y3622" s="26"/>
      <c r="Z3622" s="26">
        <f t="shared" si="568"/>
        <v>479900</v>
      </c>
      <c r="AA3622" s="30">
        <f t="shared" si="569"/>
        <v>1.5257894736842106</v>
      </c>
    </row>
    <row r="3623" spans="1:27">
      <c r="A3623" s="20" t="s">
        <v>8218</v>
      </c>
      <c r="B3623" s="20" t="s">
        <v>8219</v>
      </c>
      <c r="C3623" s="25">
        <v>190000</v>
      </c>
      <c r="D3623" s="22">
        <v>85</v>
      </c>
      <c r="E3623" s="22">
        <v>49</v>
      </c>
      <c r="F3623" s="22">
        <v>40</v>
      </c>
      <c r="G3623" s="22">
        <v>16000</v>
      </c>
      <c r="H3623" s="22" t="s">
        <v>5088</v>
      </c>
      <c r="I3623" s="26">
        <f>+IF(H3623='COSTOS VARIOS'!$C$1,'COSTOS VARIOS'!$C$2*'Precios ML'!V3623,'COSTOS VARIOS'!$B$2*'Precios ML'!V3623)</f>
        <v>95980</v>
      </c>
      <c r="J3623" s="22">
        <v>0</v>
      </c>
      <c r="K3623" s="27">
        <f t="shared" si="560"/>
        <v>10.4125</v>
      </c>
      <c r="L3623" s="27">
        <f t="shared" si="561"/>
        <v>10.4125</v>
      </c>
      <c r="M3623" s="26">
        <f>(INDEX(pesos!A:B,MATCH(L3623,pesos!A:A,1),2))</f>
        <v>16200</v>
      </c>
      <c r="N3623" s="26">
        <f>+R3623*'COSTOS VARIOS'!$O$1</f>
        <v>36100</v>
      </c>
      <c r="O3623" s="26">
        <f>+R3623*'COSTOS VARIOS'!$O$2</f>
        <v>779.00000000000011</v>
      </c>
      <c r="P3623" s="26">
        <f>+R3623*'COSTOS VARIOS'!$O$3</f>
        <v>2850</v>
      </c>
      <c r="Q3623" s="26">
        <v>1</v>
      </c>
      <c r="R3623" s="26">
        <f t="shared" si="562"/>
        <v>190000</v>
      </c>
      <c r="S3623" s="25">
        <f t="shared" si="563"/>
        <v>341909</v>
      </c>
      <c r="T3623" s="28">
        <f t="shared" si="564"/>
        <v>0.40358984408131993</v>
      </c>
      <c r="U3623" s="29">
        <f t="shared" si="565"/>
        <v>479900</v>
      </c>
      <c r="V3623" s="26">
        <f>+INDEX('LISTA DE PRECIOS EKM '!A:K,MATCH('Precios ML'!B3623,'LISTA DE PRECIOS EKM '!A:A,0),8)</f>
        <v>479900</v>
      </c>
      <c r="W3623" s="26">
        <f t="shared" si="566"/>
        <v>479900</v>
      </c>
      <c r="X3623" s="26">
        <f t="shared" si="567"/>
        <v>0</v>
      </c>
      <c r="Y3623" s="26"/>
      <c r="Z3623" s="26">
        <f t="shared" si="568"/>
        <v>479900</v>
      </c>
      <c r="AA3623" s="30">
        <f t="shared" si="569"/>
        <v>1.5257894736842106</v>
      </c>
    </row>
    <row r="3624" spans="1:27">
      <c r="A3624" s="20" t="s">
        <v>8220</v>
      </c>
      <c r="B3624" s="20" t="s">
        <v>1838</v>
      </c>
      <c r="C3624" s="25">
        <v>440000</v>
      </c>
      <c r="D3624" s="22">
        <v>85</v>
      </c>
      <c r="E3624" s="22">
        <v>49</v>
      </c>
      <c r="F3624" s="22">
        <v>40</v>
      </c>
      <c r="G3624" s="22">
        <v>16000</v>
      </c>
      <c r="H3624" s="22" t="s">
        <v>5088</v>
      </c>
      <c r="I3624" s="26">
        <f>+IF(H3624='COSTOS VARIOS'!$C$1,'COSTOS VARIOS'!$C$2*'Precios ML'!V3624,'COSTOS VARIOS'!$B$2*'Precios ML'!V3624)</f>
        <v>189980</v>
      </c>
      <c r="J3624" s="22">
        <v>0</v>
      </c>
      <c r="K3624" s="27">
        <f t="shared" si="560"/>
        <v>10.4125</v>
      </c>
      <c r="L3624" s="27">
        <f t="shared" si="561"/>
        <v>10.4125</v>
      </c>
      <c r="M3624" s="26">
        <f>(INDEX(pesos!A:B,MATCH(L3624,pesos!A:A,1),2))</f>
        <v>16200</v>
      </c>
      <c r="N3624" s="26">
        <f>+R3624*'COSTOS VARIOS'!$O$1</f>
        <v>83600</v>
      </c>
      <c r="O3624" s="26">
        <f>+R3624*'COSTOS VARIOS'!$O$2</f>
        <v>1804.0000000000002</v>
      </c>
      <c r="P3624" s="26">
        <f>+R3624*'COSTOS VARIOS'!$O$3</f>
        <v>6600</v>
      </c>
      <c r="Q3624" s="26">
        <v>1</v>
      </c>
      <c r="R3624" s="26">
        <f t="shared" si="562"/>
        <v>440000</v>
      </c>
      <c r="S3624" s="25">
        <f t="shared" si="563"/>
        <v>738184</v>
      </c>
      <c r="T3624" s="28">
        <f t="shared" si="564"/>
        <v>0.28680654145849815</v>
      </c>
      <c r="U3624" s="29">
        <f t="shared" si="565"/>
        <v>949900</v>
      </c>
      <c r="V3624" s="26">
        <f>+INDEX('LISTA DE PRECIOS EKM '!A:K,MATCH('Precios ML'!B3624,'LISTA DE PRECIOS EKM '!A:A,0),8)</f>
        <v>949900</v>
      </c>
      <c r="W3624" s="26">
        <f t="shared" si="566"/>
        <v>949900</v>
      </c>
      <c r="X3624" s="26">
        <f t="shared" si="567"/>
        <v>0</v>
      </c>
      <c r="Y3624" s="26"/>
      <c r="Z3624" s="26">
        <f t="shared" si="568"/>
        <v>949900</v>
      </c>
      <c r="AA3624" s="30">
        <f t="shared" si="569"/>
        <v>1.1588636363636362</v>
      </c>
    </row>
    <row r="3625" spans="1:27">
      <c r="A3625" s="20" t="s">
        <v>8220</v>
      </c>
      <c r="B3625" s="20" t="s">
        <v>1838</v>
      </c>
      <c r="C3625" s="25">
        <v>440000</v>
      </c>
      <c r="D3625" s="22">
        <v>85</v>
      </c>
      <c r="E3625" s="22">
        <v>49</v>
      </c>
      <c r="F3625" s="22">
        <v>40</v>
      </c>
      <c r="G3625" s="22">
        <v>16000</v>
      </c>
      <c r="H3625" s="22" t="s">
        <v>5088</v>
      </c>
      <c r="I3625" s="26">
        <f>+IF(H3625='COSTOS VARIOS'!$C$1,'COSTOS VARIOS'!$C$2*'Precios ML'!V3625,'COSTOS VARIOS'!$B$2*'Precios ML'!V3625)</f>
        <v>189980</v>
      </c>
      <c r="J3625" s="22">
        <v>0</v>
      </c>
      <c r="K3625" s="27">
        <f t="shared" si="560"/>
        <v>10.4125</v>
      </c>
      <c r="L3625" s="27">
        <f t="shared" si="561"/>
        <v>10.4125</v>
      </c>
      <c r="M3625" s="26">
        <f>(INDEX(pesos!A:B,MATCH(L3625,pesos!A:A,1),2))</f>
        <v>16200</v>
      </c>
      <c r="N3625" s="26">
        <f>+R3625*'COSTOS VARIOS'!$O$1</f>
        <v>83600</v>
      </c>
      <c r="O3625" s="26">
        <f>+R3625*'COSTOS VARIOS'!$O$2</f>
        <v>1804.0000000000002</v>
      </c>
      <c r="P3625" s="26">
        <f>+R3625*'COSTOS VARIOS'!$O$3</f>
        <v>6600</v>
      </c>
      <c r="Q3625" s="26">
        <v>1</v>
      </c>
      <c r="R3625" s="26">
        <f t="shared" si="562"/>
        <v>440000</v>
      </c>
      <c r="S3625" s="25">
        <f t="shared" si="563"/>
        <v>738184</v>
      </c>
      <c r="T3625" s="28">
        <f t="shared" si="564"/>
        <v>0.28680654145849815</v>
      </c>
      <c r="U3625" s="29">
        <f t="shared" si="565"/>
        <v>949900</v>
      </c>
      <c r="V3625" s="26">
        <f>+INDEX('LISTA DE PRECIOS EKM '!A:K,MATCH('Precios ML'!B3625,'LISTA DE PRECIOS EKM '!A:A,0),8)</f>
        <v>949900</v>
      </c>
      <c r="W3625" s="26">
        <f t="shared" si="566"/>
        <v>949900</v>
      </c>
      <c r="X3625" s="26">
        <f t="shared" si="567"/>
        <v>0</v>
      </c>
      <c r="Y3625" s="26"/>
      <c r="Z3625" s="26">
        <f t="shared" si="568"/>
        <v>949900</v>
      </c>
      <c r="AA3625" s="30">
        <f t="shared" si="569"/>
        <v>1.1588636363636362</v>
      </c>
    </row>
    <row r="3626" spans="1:27">
      <c r="A3626" s="20" t="s">
        <v>8221</v>
      </c>
      <c r="B3626" s="20" t="s">
        <v>8222</v>
      </c>
      <c r="C3626" s="25">
        <v>450000</v>
      </c>
      <c r="D3626" s="22">
        <v>85</v>
      </c>
      <c r="E3626" s="22">
        <v>49</v>
      </c>
      <c r="F3626" s="22">
        <v>40</v>
      </c>
      <c r="G3626" s="22">
        <v>16000</v>
      </c>
      <c r="H3626" s="22" t="s">
        <v>5088</v>
      </c>
      <c r="I3626" s="26">
        <f>+IF(H3626='COSTOS VARIOS'!$C$1,'COSTOS VARIOS'!$C$2*'Precios ML'!V3626,'COSTOS VARIOS'!$B$2*'Precios ML'!V3626)</f>
        <v>117980</v>
      </c>
      <c r="J3626" s="22">
        <v>0</v>
      </c>
      <c r="K3626" s="27">
        <f t="shared" si="560"/>
        <v>10.4125</v>
      </c>
      <c r="L3626" s="27">
        <f t="shared" si="561"/>
        <v>10.4125</v>
      </c>
      <c r="M3626" s="26">
        <f>(INDEX(pesos!A:B,MATCH(L3626,pesos!A:A,1),2))</f>
        <v>16200</v>
      </c>
      <c r="N3626" s="26">
        <f>+R3626*'COSTOS VARIOS'!$O$1</f>
        <v>85500</v>
      </c>
      <c r="O3626" s="26">
        <f>+R3626*'COSTOS VARIOS'!$O$2</f>
        <v>1845.0000000000002</v>
      </c>
      <c r="P3626" s="26">
        <f>+R3626*'COSTOS VARIOS'!$O$3</f>
        <v>6750</v>
      </c>
      <c r="Q3626" s="26">
        <v>1</v>
      </c>
      <c r="R3626" s="26">
        <f t="shared" si="562"/>
        <v>450000</v>
      </c>
      <c r="S3626" s="25">
        <f t="shared" si="563"/>
        <v>678275</v>
      </c>
      <c r="T3626" s="28">
        <f t="shared" si="564"/>
        <v>-0.13029375990564296</v>
      </c>
      <c r="U3626" s="29">
        <f t="shared" si="565"/>
        <v>589900</v>
      </c>
      <c r="V3626" s="26">
        <f>+INDEX('LISTA DE PRECIOS EKM '!A:K,MATCH('Precios ML'!B3626,'LISTA DE PRECIOS EKM '!A:A,0),8)</f>
        <v>589900</v>
      </c>
      <c r="W3626" s="26">
        <f t="shared" si="566"/>
        <v>589900</v>
      </c>
      <c r="X3626" s="26">
        <f t="shared" si="567"/>
        <v>0</v>
      </c>
      <c r="Y3626" s="26"/>
      <c r="Z3626" s="26">
        <f t="shared" si="568"/>
        <v>589900</v>
      </c>
      <c r="AA3626" s="30">
        <f t="shared" si="569"/>
        <v>0.31088888888888899</v>
      </c>
    </row>
    <row r="3627" spans="1:27">
      <c r="A3627" s="20" t="s">
        <v>8221</v>
      </c>
      <c r="B3627" s="20" t="s">
        <v>8222</v>
      </c>
      <c r="C3627" s="25">
        <v>450000</v>
      </c>
      <c r="D3627" s="22">
        <v>85</v>
      </c>
      <c r="E3627" s="22">
        <v>49</v>
      </c>
      <c r="F3627" s="22">
        <v>40</v>
      </c>
      <c r="G3627" s="22">
        <v>16000</v>
      </c>
      <c r="H3627" s="22" t="s">
        <v>5088</v>
      </c>
      <c r="I3627" s="26">
        <f>+IF(H3627='COSTOS VARIOS'!$C$1,'COSTOS VARIOS'!$C$2*'Precios ML'!V3627,'COSTOS VARIOS'!$B$2*'Precios ML'!V3627)</f>
        <v>117980</v>
      </c>
      <c r="J3627" s="22">
        <v>0</v>
      </c>
      <c r="K3627" s="27">
        <f t="shared" si="560"/>
        <v>10.4125</v>
      </c>
      <c r="L3627" s="27">
        <f t="shared" si="561"/>
        <v>10.4125</v>
      </c>
      <c r="M3627" s="26">
        <f>(INDEX(pesos!A:B,MATCH(L3627,pesos!A:A,1),2))</f>
        <v>16200</v>
      </c>
      <c r="N3627" s="26">
        <f>+R3627*'COSTOS VARIOS'!$O$1</f>
        <v>85500</v>
      </c>
      <c r="O3627" s="26">
        <f>+R3627*'COSTOS VARIOS'!$O$2</f>
        <v>1845.0000000000002</v>
      </c>
      <c r="P3627" s="26">
        <f>+R3627*'COSTOS VARIOS'!$O$3</f>
        <v>6750</v>
      </c>
      <c r="Q3627" s="26">
        <v>1</v>
      </c>
      <c r="R3627" s="26">
        <f t="shared" si="562"/>
        <v>450000</v>
      </c>
      <c r="S3627" s="25">
        <f t="shared" si="563"/>
        <v>678275</v>
      </c>
      <c r="T3627" s="28">
        <f t="shared" si="564"/>
        <v>-0.13029375990564296</v>
      </c>
      <c r="U3627" s="29">
        <f t="shared" si="565"/>
        <v>589900</v>
      </c>
      <c r="V3627" s="26">
        <f>+INDEX('LISTA DE PRECIOS EKM '!A:K,MATCH('Precios ML'!B3627,'LISTA DE PRECIOS EKM '!A:A,0),8)</f>
        <v>589900</v>
      </c>
      <c r="W3627" s="26">
        <f t="shared" si="566"/>
        <v>589900</v>
      </c>
      <c r="X3627" s="26">
        <f t="shared" si="567"/>
        <v>0</v>
      </c>
      <c r="Y3627" s="26"/>
      <c r="Z3627" s="26">
        <f t="shared" si="568"/>
        <v>589900</v>
      </c>
      <c r="AA3627" s="30">
        <f t="shared" si="569"/>
        <v>0.31088888888888899</v>
      </c>
    </row>
    <row r="3628" spans="1:27">
      <c r="A3628" s="20" t="s">
        <v>8223</v>
      </c>
      <c r="B3628" s="20" t="s">
        <v>8224</v>
      </c>
      <c r="C3628" s="25">
        <v>240000</v>
      </c>
      <c r="D3628" s="22">
        <v>85</v>
      </c>
      <c r="E3628" s="22">
        <v>49</v>
      </c>
      <c r="F3628" s="22">
        <v>40</v>
      </c>
      <c r="G3628" s="22">
        <v>16000</v>
      </c>
      <c r="H3628" s="22" t="s">
        <v>5088</v>
      </c>
      <c r="I3628" s="26">
        <f>+IF(H3628='COSTOS VARIOS'!$C$1,'COSTOS VARIOS'!$C$2*'Precios ML'!V3628,'COSTOS VARIOS'!$B$2*'Precios ML'!V3628)</f>
        <v>95980</v>
      </c>
      <c r="J3628" s="22">
        <v>0</v>
      </c>
      <c r="K3628" s="27">
        <f t="shared" si="560"/>
        <v>10.4125</v>
      </c>
      <c r="L3628" s="27">
        <f t="shared" si="561"/>
        <v>10.4125</v>
      </c>
      <c r="M3628" s="26">
        <f>(INDEX(pesos!A:B,MATCH(L3628,pesos!A:A,1),2))</f>
        <v>16200</v>
      </c>
      <c r="N3628" s="26">
        <f>+R3628*'COSTOS VARIOS'!$O$1</f>
        <v>45600</v>
      </c>
      <c r="O3628" s="26">
        <f>+R3628*'COSTOS VARIOS'!$O$2</f>
        <v>984.00000000000011</v>
      </c>
      <c r="P3628" s="26">
        <f>+R3628*'COSTOS VARIOS'!$O$3</f>
        <v>3600</v>
      </c>
      <c r="Q3628" s="26">
        <v>1</v>
      </c>
      <c r="R3628" s="26">
        <f t="shared" si="562"/>
        <v>240000</v>
      </c>
      <c r="S3628" s="25">
        <f t="shared" si="563"/>
        <v>402364</v>
      </c>
      <c r="T3628" s="28">
        <f t="shared" si="564"/>
        <v>0.19270113628455832</v>
      </c>
      <c r="U3628" s="29">
        <f t="shared" si="565"/>
        <v>479900</v>
      </c>
      <c r="V3628" s="26">
        <f>+INDEX('LISTA DE PRECIOS EKM '!A:K,MATCH('Precios ML'!B3628,'LISTA DE PRECIOS EKM '!A:A,0),8)</f>
        <v>479900</v>
      </c>
      <c r="W3628" s="26">
        <f t="shared" si="566"/>
        <v>479900</v>
      </c>
      <c r="X3628" s="26">
        <f t="shared" si="567"/>
        <v>0</v>
      </c>
      <c r="Y3628" s="26"/>
      <c r="Z3628" s="26">
        <f t="shared" si="568"/>
        <v>479900</v>
      </c>
      <c r="AA3628" s="30">
        <f t="shared" si="569"/>
        <v>0.99958333333333327</v>
      </c>
    </row>
    <row r="3629" spans="1:27">
      <c r="A3629" s="20" t="s">
        <v>8223</v>
      </c>
      <c r="B3629" s="20" t="s">
        <v>8224</v>
      </c>
      <c r="C3629" s="25">
        <v>240000</v>
      </c>
      <c r="D3629" s="22">
        <v>85</v>
      </c>
      <c r="E3629" s="22">
        <v>49</v>
      </c>
      <c r="F3629" s="22">
        <v>40</v>
      </c>
      <c r="G3629" s="22">
        <v>16000</v>
      </c>
      <c r="H3629" s="22" t="s">
        <v>5088</v>
      </c>
      <c r="I3629" s="26">
        <f>+IF(H3629='COSTOS VARIOS'!$C$1,'COSTOS VARIOS'!$C$2*'Precios ML'!V3629,'COSTOS VARIOS'!$B$2*'Precios ML'!V3629)</f>
        <v>95980</v>
      </c>
      <c r="J3629" s="22">
        <v>0</v>
      </c>
      <c r="K3629" s="27">
        <f t="shared" si="560"/>
        <v>10.4125</v>
      </c>
      <c r="L3629" s="27">
        <f t="shared" si="561"/>
        <v>10.4125</v>
      </c>
      <c r="M3629" s="26">
        <f>(INDEX(pesos!A:B,MATCH(L3629,pesos!A:A,1),2))</f>
        <v>16200</v>
      </c>
      <c r="N3629" s="26">
        <f>+R3629*'COSTOS VARIOS'!$O$1</f>
        <v>45600</v>
      </c>
      <c r="O3629" s="26">
        <f>+R3629*'COSTOS VARIOS'!$O$2</f>
        <v>984.00000000000011</v>
      </c>
      <c r="P3629" s="26">
        <f>+R3629*'COSTOS VARIOS'!$O$3</f>
        <v>3600</v>
      </c>
      <c r="Q3629" s="26">
        <v>1</v>
      </c>
      <c r="R3629" s="26">
        <f t="shared" si="562"/>
        <v>240000</v>
      </c>
      <c r="S3629" s="25">
        <f t="shared" si="563"/>
        <v>402364</v>
      </c>
      <c r="T3629" s="28">
        <f t="shared" si="564"/>
        <v>0.19270113628455832</v>
      </c>
      <c r="U3629" s="29">
        <f t="shared" si="565"/>
        <v>479900</v>
      </c>
      <c r="V3629" s="26">
        <f>+INDEX('LISTA DE PRECIOS EKM '!A:K,MATCH('Precios ML'!B3629,'LISTA DE PRECIOS EKM '!A:A,0),8)</f>
        <v>479900</v>
      </c>
      <c r="W3629" s="26">
        <f t="shared" si="566"/>
        <v>479900</v>
      </c>
      <c r="X3629" s="26">
        <f t="shared" si="567"/>
        <v>0</v>
      </c>
      <c r="Y3629" s="26"/>
      <c r="Z3629" s="26">
        <f t="shared" si="568"/>
        <v>479900</v>
      </c>
      <c r="AA3629" s="30">
        <f t="shared" si="569"/>
        <v>0.99958333333333327</v>
      </c>
    </row>
    <row r="3630" spans="1:27">
      <c r="A3630" s="20" t="s">
        <v>8225</v>
      </c>
      <c r="B3630" s="20" t="s">
        <v>2352</v>
      </c>
      <c r="C3630" s="25">
        <v>706000</v>
      </c>
      <c r="D3630" s="22">
        <v>85</v>
      </c>
      <c r="E3630" s="22">
        <v>49</v>
      </c>
      <c r="F3630" s="22">
        <v>40</v>
      </c>
      <c r="G3630" s="22">
        <v>16000</v>
      </c>
      <c r="H3630" s="22" t="s">
        <v>5088</v>
      </c>
      <c r="I3630" s="26">
        <f>+IF(H3630='COSTOS VARIOS'!$C$1,'COSTOS VARIOS'!$C$2*'Precios ML'!V3630,'COSTOS VARIOS'!$B$2*'Precios ML'!V3630)</f>
        <v>269980</v>
      </c>
      <c r="J3630" s="22">
        <v>0</v>
      </c>
      <c r="K3630" s="27">
        <f t="shared" si="560"/>
        <v>10.4125</v>
      </c>
      <c r="L3630" s="27">
        <f t="shared" si="561"/>
        <v>10.4125</v>
      </c>
      <c r="M3630" s="26">
        <f>(INDEX(pesos!A:B,MATCH(L3630,pesos!A:A,1),2))</f>
        <v>16200</v>
      </c>
      <c r="N3630" s="26">
        <f>+R3630*'COSTOS VARIOS'!$O$1</f>
        <v>134140</v>
      </c>
      <c r="O3630" s="26">
        <f>+R3630*'COSTOS VARIOS'!$O$2</f>
        <v>2894.6000000000004</v>
      </c>
      <c r="P3630" s="26">
        <f>+R3630*'COSTOS VARIOS'!$O$3</f>
        <v>10590</v>
      </c>
      <c r="Q3630" s="26">
        <v>1</v>
      </c>
      <c r="R3630" s="26">
        <f t="shared" si="562"/>
        <v>706000</v>
      </c>
      <c r="S3630" s="25">
        <f t="shared" si="563"/>
        <v>1139804.6000000001</v>
      </c>
      <c r="T3630" s="28">
        <f t="shared" si="564"/>
        <v>0.18432580461598413</v>
      </c>
      <c r="U3630" s="29">
        <f t="shared" si="565"/>
        <v>1349900</v>
      </c>
      <c r="V3630" s="26">
        <f>+INDEX('LISTA DE PRECIOS EKM '!A:K,MATCH('Precios ML'!B3630,'LISTA DE PRECIOS EKM '!A:A,0),8)</f>
        <v>1349900</v>
      </c>
      <c r="W3630" s="26">
        <f t="shared" si="566"/>
        <v>1349900</v>
      </c>
      <c r="X3630" s="26">
        <f t="shared" si="567"/>
        <v>0</v>
      </c>
      <c r="Y3630" s="26"/>
      <c r="Z3630" s="26">
        <f t="shared" si="568"/>
        <v>1349900</v>
      </c>
      <c r="AA3630" s="30">
        <f t="shared" si="569"/>
        <v>0.91203966005665715</v>
      </c>
    </row>
    <row r="3631" spans="1:27">
      <c r="A3631" s="20" t="s">
        <v>8225</v>
      </c>
      <c r="B3631" s="20" t="s">
        <v>2352</v>
      </c>
      <c r="C3631" s="25">
        <v>706000</v>
      </c>
      <c r="D3631" s="22">
        <v>85</v>
      </c>
      <c r="E3631" s="22">
        <v>49</v>
      </c>
      <c r="F3631" s="22">
        <v>40</v>
      </c>
      <c r="G3631" s="22">
        <v>16000</v>
      </c>
      <c r="H3631" s="22" t="s">
        <v>5088</v>
      </c>
      <c r="I3631" s="26">
        <f>+IF(H3631='COSTOS VARIOS'!$C$1,'COSTOS VARIOS'!$C$2*'Precios ML'!V3631,'COSTOS VARIOS'!$B$2*'Precios ML'!V3631)</f>
        <v>269980</v>
      </c>
      <c r="J3631" s="22">
        <v>0</v>
      </c>
      <c r="K3631" s="27">
        <f t="shared" si="560"/>
        <v>10.4125</v>
      </c>
      <c r="L3631" s="27">
        <f t="shared" si="561"/>
        <v>10.4125</v>
      </c>
      <c r="M3631" s="26">
        <f>(INDEX(pesos!A:B,MATCH(L3631,pesos!A:A,1),2))</f>
        <v>16200</v>
      </c>
      <c r="N3631" s="26">
        <f>+R3631*'COSTOS VARIOS'!$O$1</f>
        <v>134140</v>
      </c>
      <c r="O3631" s="26">
        <f>+R3631*'COSTOS VARIOS'!$O$2</f>
        <v>2894.6000000000004</v>
      </c>
      <c r="P3631" s="26">
        <f>+R3631*'COSTOS VARIOS'!$O$3</f>
        <v>10590</v>
      </c>
      <c r="Q3631" s="26">
        <v>1</v>
      </c>
      <c r="R3631" s="26">
        <f t="shared" si="562"/>
        <v>706000</v>
      </c>
      <c r="S3631" s="25">
        <f t="shared" si="563"/>
        <v>1139804.6000000001</v>
      </c>
      <c r="T3631" s="28">
        <f t="shared" si="564"/>
        <v>0.18432580461598413</v>
      </c>
      <c r="U3631" s="29">
        <f t="shared" si="565"/>
        <v>1349900</v>
      </c>
      <c r="V3631" s="26">
        <f>+INDEX('LISTA DE PRECIOS EKM '!A:K,MATCH('Precios ML'!B3631,'LISTA DE PRECIOS EKM '!A:A,0),8)</f>
        <v>1349900</v>
      </c>
      <c r="W3631" s="26">
        <f t="shared" si="566"/>
        <v>1349900</v>
      </c>
      <c r="X3631" s="26">
        <f t="shared" si="567"/>
        <v>0</v>
      </c>
      <c r="Y3631" s="26"/>
      <c r="Z3631" s="26">
        <f t="shared" si="568"/>
        <v>1349900</v>
      </c>
      <c r="AA3631" s="30">
        <f t="shared" si="569"/>
        <v>0.91203966005665715</v>
      </c>
    </row>
    <row r="3632" spans="1:27">
      <c r="A3632" s="20" t="s">
        <v>8226</v>
      </c>
      <c r="B3632" s="20" t="s">
        <v>8227</v>
      </c>
      <c r="C3632" s="25">
        <v>119000</v>
      </c>
      <c r="D3632" s="22">
        <v>85</v>
      </c>
      <c r="E3632" s="22">
        <v>49</v>
      </c>
      <c r="F3632" s="22">
        <v>40</v>
      </c>
      <c r="G3632" s="22">
        <v>16000</v>
      </c>
      <c r="H3632" s="22" t="s">
        <v>5088</v>
      </c>
      <c r="I3632" s="26">
        <f>+IF(H3632='COSTOS VARIOS'!$C$1,'COSTOS VARIOS'!$C$2*'Precios ML'!V3632,'COSTOS VARIOS'!$B$2*'Precios ML'!V3632)</f>
        <v>57980</v>
      </c>
      <c r="J3632" s="22">
        <v>0</v>
      </c>
      <c r="K3632" s="27">
        <f t="shared" si="560"/>
        <v>10.4125</v>
      </c>
      <c r="L3632" s="27">
        <f t="shared" si="561"/>
        <v>10.4125</v>
      </c>
      <c r="M3632" s="26">
        <f>(INDEX(pesos!A:B,MATCH(L3632,pesos!A:A,1),2))</f>
        <v>16200</v>
      </c>
      <c r="N3632" s="26">
        <f>+R3632*'COSTOS VARIOS'!$O$1</f>
        <v>22610</v>
      </c>
      <c r="O3632" s="26">
        <f>+R3632*'COSTOS VARIOS'!$O$2</f>
        <v>487.90000000000003</v>
      </c>
      <c r="P3632" s="26">
        <f>+R3632*'COSTOS VARIOS'!$O$3</f>
        <v>1785</v>
      </c>
      <c r="Q3632" s="26">
        <v>1</v>
      </c>
      <c r="R3632" s="26">
        <f t="shared" si="562"/>
        <v>119000</v>
      </c>
      <c r="S3632" s="25">
        <f t="shared" si="563"/>
        <v>218062.9</v>
      </c>
      <c r="T3632" s="28">
        <f t="shared" si="564"/>
        <v>0.32943292967304383</v>
      </c>
      <c r="U3632" s="29">
        <f t="shared" si="565"/>
        <v>289900</v>
      </c>
      <c r="V3632" s="26">
        <f>+INDEX('LISTA DE PRECIOS EKM '!A:K,MATCH('Precios ML'!B3632,'LISTA DE PRECIOS EKM '!A:A,0),8)</f>
        <v>289900</v>
      </c>
      <c r="W3632" s="26">
        <f t="shared" si="566"/>
        <v>289900</v>
      </c>
      <c r="X3632" s="26">
        <f t="shared" si="567"/>
        <v>0</v>
      </c>
      <c r="Y3632" s="26"/>
      <c r="Z3632" s="26">
        <f t="shared" si="568"/>
        <v>289900</v>
      </c>
      <c r="AA3632" s="30">
        <f t="shared" si="569"/>
        <v>1.4361344537815124</v>
      </c>
    </row>
    <row r="3633" spans="1:27">
      <c r="A3633" s="20" t="s">
        <v>8226</v>
      </c>
      <c r="B3633" s="20" t="s">
        <v>8227</v>
      </c>
      <c r="C3633" s="25">
        <v>119000</v>
      </c>
      <c r="D3633" s="22">
        <v>85</v>
      </c>
      <c r="E3633" s="22">
        <v>49</v>
      </c>
      <c r="F3633" s="22">
        <v>40</v>
      </c>
      <c r="G3633" s="22">
        <v>16000</v>
      </c>
      <c r="H3633" s="22" t="s">
        <v>5088</v>
      </c>
      <c r="I3633" s="26">
        <f>+IF(H3633='COSTOS VARIOS'!$C$1,'COSTOS VARIOS'!$C$2*'Precios ML'!V3633,'COSTOS VARIOS'!$B$2*'Precios ML'!V3633)</f>
        <v>57980</v>
      </c>
      <c r="J3633" s="22">
        <v>0</v>
      </c>
      <c r="K3633" s="27">
        <f t="shared" si="560"/>
        <v>10.4125</v>
      </c>
      <c r="L3633" s="27">
        <f t="shared" si="561"/>
        <v>10.4125</v>
      </c>
      <c r="M3633" s="26">
        <f>(INDEX(pesos!A:B,MATCH(L3633,pesos!A:A,1),2))</f>
        <v>16200</v>
      </c>
      <c r="N3633" s="26">
        <f>+R3633*'COSTOS VARIOS'!$O$1</f>
        <v>22610</v>
      </c>
      <c r="O3633" s="26">
        <f>+R3633*'COSTOS VARIOS'!$O$2</f>
        <v>487.90000000000003</v>
      </c>
      <c r="P3633" s="26">
        <f>+R3633*'COSTOS VARIOS'!$O$3</f>
        <v>1785</v>
      </c>
      <c r="Q3633" s="26">
        <v>1</v>
      </c>
      <c r="R3633" s="26">
        <f t="shared" si="562"/>
        <v>119000</v>
      </c>
      <c r="S3633" s="25">
        <f t="shared" si="563"/>
        <v>218062.9</v>
      </c>
      <c r="T3633" s="28">
        <f t="shared" si="564"/>
        <v>0.32943292967304383</v>
      </c>
      <c r="U3633" s="29">
        <f t="shared" si="565"/>
        <v>289900</v>
      </c>
      <c r="V3633" s="26">
        <f>+INDEX('LISTA DE PRECIOS EKM '!A:K,MATCH('Precios ML'!B3633,'LISTA DE PRECIOS EKM '!A:A,0),8)</f>
        <v>289900</v>
      </c>
      <c r="W3633" s="26">
        <f t="shared" si="566"/>
        <v>289900</v>
      </c>
      <c r="X3633" s="26">
        <f t="shared" si="567"/>
        <v>0</v>
      </c>
      <c r="Y3633" s="26"/>
      <c r="Z3633" s="26">
        <f t="shared" si="568"/>
        <v>289900</v>
      </c>
      <c r="AA3633" s="30">
        <f t="shared" si="569"/>
        <v>1.4361344537815124</v>
      </c>
    </row>
    <row r="3634" spans="1:27">
      <c r="A3634" s="20" t="s">
        <v>8228</v>
      </c>
      <c r="B3634" s="20" t="s">
        <v>8229</v>
      </c>
      <c r="C3634" s="25">
        <v>170000</v>
      </c>
      <c r="D3634" s="22">
        <v>85</v>
      </c>
      <c r="E3634" s="22">
        <v>49</v>
      </c>
      <c r="F3634" s="22">
        <v>40</v>
      </c>
      <c r="G3634" s="22">
        <v>16000</v>
      </c>
      <c r="H3634" s="22" t="s">
        <v>5088</v>
      </c>
      <c r="I3634" s="26">
        <f>+IF(H3634='COSTOS VARIOS'!$C$1,'COSTOS VARIOS'!$C$2*'Precios ML'!V3634,'COSTOS VARIOS'!$B$2*'Precios ML'!V3634)</f>
        <v>73980</v>
      </c>
      <c r="J3634" s="22">
        <v>0</v>
      </c>
      <c r="K3634" s="27">
        <f t="shared" si="560"/>
        <v>10.4125</v>
      </c>
      <c r="L3634" s="27">
        <f t="shared" si="561"/>
        <v>10.4125</v>
      </c>
      <c r="M3634" s="26">
        <f>(INDEX(pesos!A:B,MATCH(L3634,pesos!A:A,1),2))</f>
        <v>16200</v>
      </c>
      <c r="N3634" s="26">
        <f>+R3634*'COSTOS VARIOS'!$O$1</f>
        <v>32300</v>
      </c>
      <c r="O3634" s="26">
        <f>+R3634*'COSTOS VARIOS'!$O$2</f>
        <v>697.00000000000011</v>
      </c>
      <c r="P3634" s="26">
        <f>+R3634*'COSTOS VARIOS'!$O$3</f>
        <v>2550</v>
      </c>
      <c r="Q3634" s="26">
        <v>1</v>
      </c>
      <c r="R3634" s="26">
        <f t="shared" si="562"/>
        <v>170000</v>
      </c>
      <c r="S3634" s="25">
        <f t="shared" si="563"/>
        <v>295727</v>
      </c>
      <c r="T3634" s="28">
        <f t="shared" si="564"/>
        <v>0.25081578618117395</v>
      </c>
      <c r="U3634" s="29">
        <f t="shared" si="565"/>
        <v>369900</v>
      </c>
      <c r="V3634" s="26">
        <f>+INDEX('LISTA DE PRECIOS EKM '!A:K,MATCH('Precios ML'!B3634,'LISTA DE PRECIOS EKM '!A:A,0),8)</f>
        <v>369900</v>
      </c>
      <c r="W3634" s="26">
        <f t="shared" si="566"/>
        <v>369900</v>
      </c>
      <c r="X3634" s="26">
        <f t="shared" si="567"/>
        <v>0</v>
      </c>
      <c r="Y3634" s="26"/>
      <c r="Z3634" s="26">
        <f t="shared" si="568"/>
        <v>369900</v>
      </c>
      <c r="AA3634" s="30">
        <f t="shared" si="569"/>
        <v>1.1758823529411764</v>
      </c>
    </row>
    <row r="3635" spans="1:27">
      <c r="A3635" s="20" t="s">
        <v>8228</v>
      </c>
      <c r="B3635" s="20" t="s">
        <v>8229</v>
      </c>
      <c r="C3635" s="25">
        <v>170000</v>
      </c>
      <c r="D3635" s="22">
        <v>85</v>
      </c>
      <c r="E3635" s="22">
        <v>49</v>
      </c>
      <c r="F3635" s="22">
        <v>40</v>
      </c>
      <c r="G3635" s="22">
        <v>16000</v>
      </c>
      <c r="H3635" s="22" t="s">
        <v>5088</v>
      </c>
      <c r="I3635" s="26">
        <f>+IF(H3635='COSTOS VARIOS'!$C$1,'COSTOS VARIOS'!$C$2*'Precios ML'!V3635,'COSTOS VARIOS'!$B$2*'Precios ML'!V3635)</f>
        <v>73980</v>
      </c>
      <c r="J3635" s="22">
        <v>0</v>
      </c>
      <c r="K3635" s="27">
        <f t="shared" si="560"/>
        <v>10.4125</v>
      </c>
      <c r="L3635" s="27">
        <f t="shared" si="561"/>
        <v>10.4125</v>
      </c>
      <c r="M3635" s="26">
        <f>(INDEX(pesos!A:B,MATCH(L3635,pesos!A:A,1),2))</f>
        <v>16200</v>
      </c>
      <c r="N3635" s="26">
        <f>+R3635*'COSTOS VARIOS'!$O$1</f>
        <v>32300</v>
      </c>
      <c r="O3635" s="26">
        <f>+R3635*'COSTOS VARIOS'!$O$2</f>
        <v>697.00000000000011</v>
      </c>
      <c r="P3635" s="26">
        <f>+R3635*'COSTOS VARIOS'!$O$3</f>
        <v>2550</v>
      </c>
      <c r="Q3635" s="26">
        <v>1</v>
      </c>
      <c r="R3635" s="26">
        <f t="shared" si="562"/>
        <v>170000</v>
      </c>
      <c r="S3635" s="25">
        <f t="shared" si="563"/>
        <v>295727</v>
      </c>
      <c r="T3635" s="28">
        <f t="shared" si="564"/>
        <v>0.25081578618117395</v>
      </c>
      <c r="U3635" s="29">
        <f t="shared" si="565"/>
        <v>369900</v>
      </c>
      <c r="V3635" s="26">
        <f>+INDEX('LISTA DE PRECIOS EKM '!A:K,MATCH('Precios ML'!B3635,'LISTA DE PRECIOS EKM '!A:A,0),8)</f>
        <v>369900</v>
      </c>
      <c r="W3635" s="26">
        <f t="shared" si="566"/>
        <v>369900</v>
      </c>
      <c r="X3635" s="26">
        <f t="shared" si="567"/>
        <v>0</v>
      </c>
      <c r="Y3635" s="26"/>
      <c r="Z3635" s="26">
        <f t="shared" si="568"/>
        <v>369900</v>
      </c>
      <c r="AA3635" s="30">
        <f t="shared" si="569"/>
        <v>1.1758823529411764</v>
      </c>
    </row>
    <row r="3636" spans="1:27">
      <c r="A3636" s="20" t="s">
        <v>8230</v>
      </c>
      <c r="B3636" s="20" t="s">
        <v>8231</v>
      </c>
      <c r="C3636" s="25">
        <v>90000</v>
      </c>
      <c r="D3636" s="22">
        <v>85</v>
      </c>
      <c r="E3636" s="22">
        <v>49</v>
      </c>
      <c r="F3636" s="22">
        <v>40</v>
      </c>
      <c r="G3636" s="22">
        <v>16000</v>
      </c>
      <c r="H3636" s="22" t="s">
        <v>5088</v>
      </c>
      <c r="I3636" s="26">
        <f>+IF(H3636='COSTOS VARIOS'!$C$1,'COSTOS VARIOS'!$C$2*'Precios ML'!V3636,'COSTOS VARIOS'!$B$2*'Precios ML'!V3636)</f>
        <v>37980</v>
      </c>
      <c r="J3636" s="22">
        <v>0</v>
      </c>
      <c r="K3636" s="27">
        <f t="shared" si="560"/>
        <v>10.4125</v>
      </c>
      <c r="L3636" s="27">
        <f t="shared" si="561"/>
        <v>10.4125</v>
      </c>
      <c r="M3636" s="26">
        <f>(INDEX(pesos!A:B,MATCH(L3636,pesos!A:A,1),2))</f>
        <v>16200</v>
      </c>
      <c r="N3636" s="26">
        <f>+R3636*'COSTOS VARIOS'!$O$1</f>
        <v>17100</v>
      </c>
      <c r="O3636" s="26">
        <f>+R3636*'COSTOS VARIOS'!$O$2</f>
        <v>369.00000000000006</v>
      </c>
      <c r="P3636" s="26">
        <f>+R3636*'COSTOS VARIOS'!$O$3</f>
        <v>1350</v>
      </c>
      <c r="Q3636" s="26">
        <v>1</v>
      </c>
      <c r="R3636" s="26">
        <f t="shared" si="562"/>
        <v>90000</v>
      </c>
      <c r="S3636" s="25">
        <f t="shared" si="563"/>
        <v>162999</v>
      </c>
      <c r="T3636" s="28">
        <f t="shared" si="564"/>
        <v>0.1650378223179283</v>
      </c>
      <c r="U3636" s="29">
        <f t="shared" si="565"/>
        <v>189900</v>
      </c>
      <c r="V3636" s="26">
        <f>+INDEX('LISTA DE PRECIOS EKM '!A:K,MATCH('Precios ML'!B3636,'LISTA DE PRECIOS EKM '!A:A,0),8)</f>
        <v>189900</v>
      </c>
      <c r="W3636" s="26">
        <f t="shared" si="566"/>
        <v>189900</v>
      </c>
      <c r="X3636" s="26">
        <f t="shared" si="567"/>
        <v>0</v>
      </c>
      <c r="Y3636" s="26"/>
      <c r="Z3636" s="26">
        <f t="shared" si="568"/>
        <v>189900</v>
      </c>
      <c r="AA3636" s="30">
        <f t="shared" si="569"/>
        <v>1.1099999999999999</v>
      </c>
    </row>
    <row r="3637" spans="1:27">
      <c r="A3637" s="20" t="s">
        <v>8230</v>
      </c>
      <c r="B3637" s="20" t="s">
        <v>8231</v>
      </c>
      <c r="C3637" s="25">
        <v>90000</v>
      </c>
      <c r="D3637" s="22">
        <v>85</v>
      </c>
      <c r="E3637" s="22">
        <v>49</v>
      </c>
      <c r="F3637" s="22">
        <v>40</v>
      </c>
      <c r="G3637" s="22">
        <v>16000</v>
      </c>
      <c r="H3637" s="22" t="s">
        <v>5088</v>
      </c>
      <c r="I3637" s="26">
        <f>+IF(H3637='COSTOS VARIOS'!$C$1,'COSTOS VARIOS'!$C$2*'Precios ML'!V3637,'COSTOS VARIOS'!$B$2*'Precios ML'!V3637)</f>
        <v>37980</v>
      </c>
      <c r="J3637" s="22">
        <v>0</v>
      </c>
      <c r="K3637" s="27">
        <f t="shared" si="560"/>
        <v>10.4125</v>
      </c>
      <c r="L3637" s="27">
        <f t="shared" si="561"/>
        <v>10.4125</v>
      </c>
      <c r="M3637" s="26">
        <f>(INDEX(pesos!A:B,MATCH(L3637,pesos!A:A,1),2))</f>
        <v>16200</v>
      </c>
      <c r="N3637" s="26">
        <f>+R3637*'COSTOS VARIOS'!$O$1</f>
        <v>17100</v>
      </c>
      <c r="O3637" s="26">
        <f>+R3637*'COSTOS VARIOS'!$O$2</f>
        <v>369.00000000000006</v>
      </c>
      <c r="P3637" s="26">
        <f>+R3637*'COSTOS VARIOS'!$O$3</f>
        <v>1350</v>
      </c>
      <c r="Q3637" s="26">
        <v>1</v>
      </c>
      <c r="R3637" s="26">
        <f t="shared" si="562"/>
        <v>90000</v>
      </c>
      <c r="S3637" s="25">
        <f t="shared" si="563"/>
        <v>162999</v>
      </c>
      <c r="T3637" s="28">
        <f t="shared" si="564"/>
        <v>0.1650378223179283</v>
      </c>
      <c r="U3637" s="29">
        <f t="shared" si="565"/>
        <v>189900</v>
      </c>
      <c r="V3637" s="26">
        <f>+INDEX('LISTA DE PRECIOS EKM '!A:K,MATCH('Precios ML'!B3637,'LISTA DE PRECIOS EKM '!A:A,0),8)</f>
        <v>189900</v>
      </c>
      <c r="W3637" s="26">
        <f t="shared" si="566"/>
        <v>189900</v>
      </c>
      <c r="X3637" s="26">
        <f t="shared" si="567"/>
        <v>0</v>
      </c>
      <c r="Y3637" s="26"/>
      <c r="Z3637" s="26">
        <f t="shared" si="568"/>
        <v>189900</v>
      </c>
      <c r="AA3637" s="30">
        <f t="shared" si="569"/>
        <v>1.1099999999999999</v>
      </c>
    </row>
    <row r="3638" spans="1:27">
      <c r="A3638" s="20" t="s">
        <v>8232</v>
      </c>
      <c r="B3638" s="20" t="s">
        <v>8233</v>
      </c>
      <c r="C3638" s="25">
        <v>90000</v>
      </c>
      <c r="D3638" s="22">
        <v>85</v>
      </c>
      <c r="E3638" s="22">
        <v>49</v>
      </c>
      <c r="F3638" s="22">
        <v>40</v>
      </c>
      <c r="G3638" s="22">
        <v>16000</v>
      </c>
      <c r="H3638" s="22" t="s">
        <v>5088</v>
      </c>
      <c r="I3638" s="26">
        <f>+IF(H3638='COSTOS VARIOS'!$C$1,'COSTOS VARIOS'!$C$2*'Precios ML'!V3638,'COSTOS VARIOS'!$B$2*'Precios ML'!V3638)</f>
        <v>39980</v>
      </c>
      <c r="J3638" s="22">
        <v>0</v>
      </c>
      <c r="K3638" s="27">
        <f t="shared" si="560"/>
        <v>10.4125</v>
      </c>
      <c r="L3638" s="27">
        <f t="shared" si="561"/>
        <v>10.4125</v>
      </c>
      <c r="M3638" s="26">
        <f>(INDEX(pesos!A:B,MATCH(L3638,pesos!A:A,1),2))</f>
        <v>16200</v>
      </c>
      <c r="N3638" s="26">
        <f>+R3638*'COSTOS VARIOS'!$O$1</f>
        <v>17100</v>
      </c>
      <c r="O3638" s="26">
        <f>+R3638*'COSTOS VARIOS'!$O$2</f>
        <v>369.00000000000006</v>
      </c>
      <c r="P3638" s="26">
        <f>+R3638*'COSTOS VARIOS'!$O$3</f>
        <v>1350</v>
      </c>
      <c r="Q3638" s="26">
        <v>1</v>
      </c>
      <c r="R3638" s="26">
        <f t="shared" si="562"/>
        <v>90000</v>
      </c>
      <c r="S3638" s="25">
        <f t="shared" si="563"/>
        <v>164999</v>
      </c>
      <c r="T3638" s="28">
        <f t="shared" si="564"/>
        <v>0.21152249407572166</v>
      </c>
      <c r="U3638" s="29">
        <f t="shared" si="565"/>
        <v>199900</v>
      </c>
      <c r="V3638" s="26">
        <f>+INDEX('LISTA DE PRECIOS EKM '!A:K,MATCH('Precios ML'!B3638,'LISTA DE PRECIOS EKM '!A:A,0),8)</f>
        <v>199900</v>
      </c>
      <c r="W3638" s="26">
        <f t="shared" si="566"/>
        <v>199900</v>
      </c>
      <c r="X3638" s="26">
        <f t="shared" si="567"/>
        <v>0</v>
      </c>
      <c r="Y3638" s="26"/>
      <c r="Z3638" s="26">
        <f t="shared" si="568"/>
        <v>199900</v>
      </c>
      <c r="AA3638" s="30">
        <f t="shared" si="569"/>
        <v>1.221111111111111</v>
      </c>
    </row>
    <row r="3639" spans="1:27">
      <c r="A3639" s="20" t="s">
        <v>8232</v>
      </c>
      <c r="B3639" s="20" t="s">
        <v>8233</v>
      </c>
      <c r="C3639" s="25">
        <v>90000</v>
      </c>
      <c r="D3639" s="22">
        <v>85</v>
      </c>
      <c r="E3639" s="22">
        <v>49</v>
      </c>
      <c r="F3639" s="22">
        <v>40</v>
      </c>
      <c r="G3639" s="22">
        <v>16000</v>
      </c>
      <c r="H3639" s="22" t="s">
        <v>5088</v>
      </c>
      <c r="I3639" s="26">
        <f>+IF(H3639='COSTOS VARIOS'!$C$1,'COSTOS VARIOS'!$C$2*'Precios ML'!V3639,'COSTOS VARIOS'!$B$2*'Precios ML'!V3639)</f>
        <v>39980</v>
      </c>
      <c r="J3639" s="22">
        <v>0</v>
      </c>
      <c r="K3639" s="27">
        <f t="shared" si="560"/>
        <v>10.4125</v>
      </c>
      <c r="L3639" s="27">
        <f t="shared" si="561"/>
        <v>10.4125</v>
      </c>
      <c r="M3639" s="26">
        <f>(INDEX(pesos!A:B,MATCH(L3639,pesos!A:A,1),2))</f>
        <v>16200</v>
      </c>
      <c r="N3639" s="26">
        <f>+R3639*'COSTOS VARIOS'!$O$1</f>
        <v>17100</v>
      </c>
      <c r="O3639" s="26">
        <f>+R3639*'COSTOS VARIOS'!$O$2</f>
        <v>369.00000000000006</v>
      </c>
      <c r="P3639" s="26">
        <f>+R3639*'COSTOS VARIOS'!$O$3</f>
        <v>1350</v>
      </c>
      <c r="Q3639" s="26">
        <v>1</v>
      </c>
      <c r="R3639" s="26">
        <f t="shared" si="562"/>
        <v>90000</v>
      </c>
      <c r="S3639" s="25">
        <f t="shared" si="563"/>
        <v>164999</v>
      </c>
      <c r="T3639" s="28">
        <f t="shared" si="564"/>
        <v>0.21152249407572166</v>
      </c>
      <c r="U3639" s="29">
        <f t="shared" si="565"/>
        <v>199900</v>
      </c>
      <c r="V3639" s="26">
        <f>+INDEX('LISTA DE PRECIOS EKM '!A:K,MATCH('Precios ML'!B3639,'LISTA DE PRECIOS EKM '!A:A,0),8)</f>
        <v>199900</v>
      </c>
      <c r="W3639" s="26">
        <f t="shared" si="566"/>
        <v>199900</v>
      </c>
      <c r="X3639" s="26">
        <f t="shared" si="567"/>
        <v>0</v>
      </c>
      <c r="Y3639" s="26"/>
      <c r="Z3639" s="26">
        <f t="shared" si="568"/>
        <v>199900</v>
      </c>
      <c r="AA3639" s="30">
        <f t="shared" si="569"/>
        <v>1.221111111111111</v>
      </c>
    </row>
    <row r="3640" spans="1:27">
      <c r="A3640" s="20" t="s">
        <v>8234</v>
      </c>
      <c r="B3640" s="20" t="s">
        <v>8235</v>
      </c>
      <c r="C3640" s="25">
        <v>159360</v>
      </c>
      <c r="D3640" s="22">
        <v>85</v>
      </c>
      <c r="E3640" s="22">
        <v>49</v>
      </c>
      <c r="F3640" s="22">
        <v>40</v>
      </c>
      <c r="G3640" s="22">
        <v>16000</v>
      </c>
      <c r="H3640" s="22" t="s">
        <v>5088</v>
      </c>
      <c r="I3640" s="26">
        <f>+IF(H3640='COSTOS VARIOS'!$C$1,'COSTOS VARIOS'!$C$2*'Precios ML'!V3640,'COSTOS VARIOS'!$B$2*'Precios ML'!V3640)</f>
        <v>69980</v>
      </c>
      <c r="J3640" s="22">
        <v>0</v>
      </c>
      <c r="K3640" s="27">
        <f t="shared" si="560"/>
        <v>10.4125</v>
      </c>
      <c r="L3640" s="27">
        <f t="shared" si="561"/>
        <v>10.4125</v>
      </c>
      <c r="M3640" s="26">
        <f>(INDEX(pesos!A:B,MATCH(L3640,pesos!A:A,1),2))</f>
        <v>16200</v>
      </c>
      <c r="N3640" s="26">
        <f>+R3640*'COSTOS VARIOS'!$O$1</f>
        <v>30278.400000000001</v>
      </c>
      <c r="O3640" s="26">
        <f>+R3640*'COSTOS VARIOS'!$O$2</f>
        <v>653.37600000000009</v>
      </c>
      <c r="P3640" s="26">
        <f>+R3640*'COSTOS VARIOS'!$O$3</f>
        <v>2390.4</v>
      </c>
      <c r="Q3640" s="26">
        <v>1</v>
      </c>
      <c r="R3640" s="26">
        <f t="shared" si="562"/>
        <v>159360</v>
      </c>
      <c r="S3640" s="25">
        <f t="shared" si="563"/>
        <v>278862.17599999998</v>
      </c>
      <c r="T3640" s="28">
        <f t="shared" si="564"/>
        <v>0.25474169720313755</v>
      </c>
      <c r="U3640" s="29">
        <f t="shared" si="565"/>
        <v>349900</v>
      </c>
      <c r="V3640" s="26">
        <f>+INDEX('LISTA DE PRECIOS EKM '!A:K,MATCH('Precios ML'!B3640,'LISTA DE PRECIOS EKM '!A:A,0),8)</f>
        <v>349900</v>
      </c>
      <c r="W3640" s="26">
        <f t="shared" si="566"/>
        <v>349900</v>
      </c>
      <c r="X3640" s="26">
        <f t="shared" si="567"/>
        <v>0</v>
      </c>
      <c r="Y3640" s="26"/>
      <c r="Z3640" s="26">
        <f t="shared" si="568"/>
        <v>349900</v>
      </c>
      <c r="AA3640" s="30">
        <f t="shared" si="569"/>
        <v>1.1956576305220885</v>
      </c>
    </row>
    <row r="3641" spans="1:27">
      <c r="A3641" s="20" t="s">
        <v>8234</v>
      </c>
      <c r="B3641" s="20" t="s">
        <v>8235</v>
      </c>
      <c r="C3641" s="25">
        <v>159360</v>
      </c>
      <c r="D3641" s="22">
        <v>85</v>
      </c>
      <c r="E3641" s="22">
        <v>49</v>
      </c>
      <c r="F3641" s="22">
        <v>40</v>
      </c>
      <c r="G3641" s="22">
        <v>16000</v>
      </c>
      <c r="H3641" s="22" t="s">
        <v>5088</v>
      </c>
      <c r="I3641" s="26">
        <f>+IF(H3641='COSTOS VARIOS'!$C$1,'COSTOS VARIOS'!$C$2*'Precios ML'!V3641,'COSTOS VARIOS'!$B$2*'Precios ML'!V3641)</f>
        <v>69980</v>
      </c>
      <c r="J3641" s="22">
        <v>0</v>
      </c>
      <c r="K3641" s="27">
        <f t="shared" si="560"/>
        <v>10.4125</v>
      </c>
      <c r="L3641" s="27">
        <f t="shared" si="561"/>
        <v>10.4125</v>
      </c>
      <c r="M3641" s="26">
        <f>(INDEX(pesos!A:B,MATCH(L3641,pesos!A:A,1),2))</f>
        <v>16200</v>
      </c>
      <c r="N3641" s="26">
        <f>+R3641*'COSTOS VARIOS'!$O$1</f>
        <v>30278.400000000001</v>
      </c>
      <c r="O3641" s="26">
        <f>+R3641*'COSTOS VARIOS'!$O$2</f>
        <v>653.37600000000009</v>
      </c>
      <c r="P3641" s="26">
        <f>+R3641*'COSTOS VARIOS'!$O$3</f>
        <v>2390.4</v>
      </c>
      <c r="Q3641" s="26">
        <v>1</v>
      </c>
      <c r="R3641" s="26">
        <f t="shared" si="562"/>
        <v>159360</v>
      </c>
      <c r="S3641" s="25">
        <f t="shared" si="563"/>
        <v>278862.17599999998</v>
      </c>
      <c r="T3641" s="28">
        <f t="shared" si="564"/>
        <v>0.25474169720313755</v>
      </c>
      <c r="U3641" s="29">
        <f t="shared" si="565"/>
        <v>349900</v>
      </c>
      <c r="V3641" s="26">
        <f>+INDEX('LISTA DE PRECIOS EKM '!A:K,MATCH('Precios ML'!B3641,'LISTA DE PRECIOS EKM '!A:A,0),8)</f>
        <v>349900</v>
      </c>
      <c r="W3641" s="26">
        <f t="shared" si="566"/>
        <v>349900</v>
      </c>
      <c r="X3641" s="26">
        <f t="shared" si="567"/>
        <v>0</v>
      </c>
      <c r="Y3641" s="26"/>
      <c r="Z3641" s="26">
        <f t="shared" si="568"/>
        <v>349900</v>
      </c>
      <c r="AA3641" s="30">
        <f t="shared" si="569"/>
        <v>1.1956576305220885</v>
      </c>
    </row>
    <row r="3642" spans="1:27">
      <c r="A3642" s="20" t="s">
        <v>8236</v>
      </c>
      <c r="B3642" s="20" t="s">
        <v>8237</v>
      </c>
      <c r="C3642" s="25">
        <v>180000</v>
      </c>
      <c r="D3642" s="22">
        <v>85</v>
      </c>
      <c r="E3642" s="22">
        <v>49</v>
      </c>
      <c r="F3642" s="22">
        <v>40</v>
      </c>
      <c r="G3642" s="22">
        <v>16000</v>
      </c>
      <c r="H3642" s="22" t="s">
        <v>5088</v>
      </c>
      <c r="I3642" s="26">
        <f>+IF(H3642='COSTOS VARIOS'!$C$1,'COSTOS VARIOS'!$C$2*'Precios ML'!V3642,'COSTOS VARIOS'!$B$2*'Precios ML'!V3642)</f>
        <v>75980</v>
      </c>
      <c r="J3642" s="22">
        <v>0</v>
      </c>
      <c r="K3642" s="27">
        <f t="shared" si="560"/>
        <v>10.4125</v>
      </c>
      <c r="L3642" s="27">
        <f t="shared" si="561"/>
        <v>10.4125</v>
      </c>
      <c r="M3642" s="26">
        <f>(INDEX(pesos!A:B,MATCH(L3642,pesos!A:A,1),2))</f>
        <v>16200</v>
      </c>
      <c r="N3642" s="26">
        <f>+R3642*'COSTOS VARIOS'!$O$1</f>
        <v>34200</v>
      </c>
      <c r="O3642" s="26">
        <f>+R3642*'COSTOS VARIOS'!$O$2</f>
        <v>738.00000000000011</v>
      </c>
      <c r="P3642" s="26">
        <f>+R3642*'COSTOS VARIOS'!$O$3</f>
        <v>2700</v>
      </c>
      <c r="Q3642" s="26">
        <v>1</v>
      </c>
      <c r="R3642" s="26">
        <f t="shared" si="562"/>
        <v>180000</v>
      </c>
      <c r="S3642" s="25">
        <f t="shared" si="563"/>
        <v>309818</v>
      </c>
      <c r="T3642" s="28">
        <f t="shared" si="564"/>
        <v>0.22620377124634472</v>
      </c>
      <c r="U3642" s="29">
        <f t="shared" si="565"/>
        <v>379900</v>
      </c>
      <c r="V3642" s="26">
        <f>+INDEX('LISTA DE PRECIOS EKM '!A:K,MATCH('Precios ML'!B3642,'LISTA DE PRECIOS EKM '!A:A,0),8)</f>
        <v>379900</v>
      </c>
      <c r="W3642" s="26">
        <f t="shared" si="566"/>
        <v>379900</v>
      </c>
      <c r="X3642" s="26">
        <f t="shared" si="567"/>
        <v>0</v>
      </c>
      <c r="Y3642" s="26"/>
      <c r="Z3642" s="26">
        <f t="shared" si="568"/>
        <v>379900</v>
      </c>
      <c r="AA3642" s="30">
        <f t="shared" si="569"/>
        <v>1.1105555555555555</v>
      </c>
    </row>
    <row r="3643" spans="1:27">
      <c r="A3643" s="20" t="s">
        <v>8236</v>
      </c>
      <c r="B3643" s="20" t="s">
        <v>8237</v>
      </c>
      <c r="C3643" s="25">
        <v>180000</v>
      </c>
      <c r="D3643" s="22">
        <v>85</v>
      </c>
      <c r="E3643" s="22">
        <v>49</v>
      </c>
      <c r="F3643" s="22">
        <v>40</v>
      </c>
      <c r="G3643" s="22">
        <v>16000</v>
      </c>
      <c r="H3643" s="22" t="s">
        <v>5088</v>
      </c>
      <c r="I3643" s="26">
        <f>+IF(H3643='COSTOS VARIOS'!$C$1,'COSTOS VARIOS'!$C$2*'Precios ML'!V3643,'COSTOS VARIOS'!$B$2*'Precios ML'!V3643)</f>
        <v>75980</v>
      </c>
      <c r="J3643" s="22">
        <v>0</v>
      </c>
      <c r="K3643" s="27">
        <f t="shared" si="560"/>
        <v>10.4125</v>
      </c>
      <c r="L3643" s="27">
        <f t="shared" si="561"/>
        <v>10.4125</v>
      </c>
      <c r="M3643" s="26">
        <f>(INDEX(pesos!A:B,MATCH(L3643,pesos!A:A,1),2))</f>
        <v>16200</v>
      </c>
      <c r="N3643" s="26">
        <f>+R3643*'COSTOS VARIOS'!$O$1</f>
        <v>34200</v>
      </c>
      <c r="O3643" s="26">
        <f>+R3643*'COSTOS VARIOS'!$O$2</f>
        <v>738.00000000000011</v>
      </c>
      <c r="P3643" s="26">
        <f>+R3643*'COSTOS VARIOS'!$O$3</f>
        <v>2700</v>
      </c>
      <c r="Q3643" s="26">
        <v>1</v>
      </c>
      <c r="R3643" s="26">
        <f t="shared" si="562"/>
        <v>180000</v>
      </c>
      <c r="S3643" s="25">
        <f t="shared" si="563"/>
        <v>309818</v>
      </c>
      <c r="T3643" s="28">
        <f t="shared" si="564"/>
        <v>0.22620377124634472</v>
      </c>
      <c r="U3643" s="29">
        <f t="shared" si="565"/>
        <v>379900</v>
      </c>
      <c r="V3643" s="26">
        <f>+INDEX('LISTA DE PRECIOS EKM '!A:K,MATCH('Precios ML'!B3643,'LISTA DE PRECIOS EKM '!A:A,0),8)</f>
        <v>379900</v>
      </c>
      <c r="W3643" s="26">
        <f t="shared" si="566"/>
        <v>379900</v>
      </c>
      <c r="X3643" s="26">
        <f t="shared" si="567"/>
        <v>0</v>
      </c>
      <c r="Y3643" s="26"/>
      <c r="Z3643" s="26">
        <f t="shared" si="568"/>
        <v>379900</v>
      </c>
      <c r="AA3643" s="30">
        <f t="shared" si="569"/>
        <v>1.1105555555555555</v>
      </c>
    </row>
    <row r="3644" spans="1:27">
      <c r="A3644" s="20" t="s">
        <v>8238</v>
      </c>
      <c r="B3644" s="20" t="s">
        <v>1853</v>
      </c>
      <c r="C3644" s="25">
        <v>676000</v>
      </c>
      <c r="D3644" s="22">
        <v>85</v>
      </c>
      <c r="E3644" s="22">
        <v>49</v>
      </c>
      <c r="F3644" s="22">
        <v>40</v>
      </c>
      <c r="G3644" s="22">
        <v>16000</v>
      </c>
      <c r="H3644" s="22" t="s">
        <v>5088</v>
      </c>
      <c r="I3644" s="26">
        <f>+IF(H3644='COSTOS VARIOS'!$C$1,'COSTOS VARIOS'!$C$2*'Precios ML'!V3644,'COSTOS VARIOS'!$B$2*'Precios ML'!V3644)</f>
        <v>289980</v>
      </c>
      <c r="J3644" s="22">
        <v>0</v>
      </c>
      <c r="K3644" s="27">
        <f t="shared" si="560"/>
        <v>10.4125</v>
      </c>
      <c r="L3644" s="27">
        <f t="shared" si="561"/>
        <v>10.4125</v>
      </c>
      <c r="M3644" s="26">
        <f>(INDEX(pesos!A:B,MATCH(L3644,pesos!A:A,1),2))</f>
        <v>16200</v>
      </c>
      <c r="N3644" s="26">
        <f>+R3644*'COSTOS VARIOS'!$O$1</f>
        <v>128440</v>
      </c>
      <c r="O3644" s="26">
        <f>+R3644*'COSTOS VARIOS'!$O$2</f>
        <v>2771.6000000000004</v>
      </c>
      <c r="P3644" s="26">
        <f>+R3644*'COSTOS VARIOS'!$O$3</f>
        <v>10140</v>
      </c>
      <c r="Q3644" s="26">
        <v>1</v>
      </c>
      <c r="R3644" s="26">
        <f t="shared" si="562"/>
        <v>676000</v>
      </c>
      <c r="S3644" s="25">
        <f t="shared" si="563"/>
        <v>1123531.6000000001</v>
      </c>
      <c r="T3644" s="28">
        <f t="shared" si="564"/>
        <v>0.2904843975905973</v>
      </c>
      <c r="U3644" s="29">
        <f t="shared" si="565"/>
        <v>1449900</v>
      </c>
      <c r="V3644" s="26">
        <f>+INDEX('LISTA DE PRECIOS EKM '!A:K,MATCH('Precios ML'!B3644,'LISTA DE PRECIOS EKM '!A:A,0),8)</f>
        <v>1449900</v>
      </c>
      <c r="W3644" s="26">
        <f t="shared" si="566"/>
        <v>1449900</v>
      </c>
      <c r="X3644" s="26">
        <f t="shared" si="567"/>
        <v>0</v>
      </c>
      <c r="Y3644" s="26"/>
      <c r="Z3644" s="26">
        <f t="shared" si="568"/>
        <v>1449900</v>
      </c>
      <c r="AA3644" s="30">
        <f t="shared" si="569"/>
        <v>1.1448224852071007</v>
      </c>
    </row>
    <row r="3645" spans="1:27">
      <c r="A3645" s="20" t="s">
        <v>8238</v>
      </c>
      <c r="B3645" s="20" t="s">
        <v>1853</v>
      </c>
      <c r="C3645" s="25">
        <v>676000</v>
      </c>
      <c r="D3645" s="22">
        <v>85</v>
      </c>
      <c r="E3645" s="22">
        <v>49</v>
      </c>
      <c r="F3645" s="22">
        <v>40</v>
      </c>
      <c r="G3645" s="22">
        <v>16000</v>
      </c>
      <c r="H3645" s="22" t="s">
        <v>5088</v>
      </c>
      <c r="I3645" s="26">
        <f>+IF(H3645='COSTOS VARIOS'!$C$1,'COSTOS VARIOS'!$C$2*'Precios ML'!V3645,'COSTOS VARIOS'!$B$2*'Precios ML'!V3645)</f>
        <v>289980</v>
      </c>
      <c r="J3645" s="22">
        <v>0</v>
      </c>
      <c r="K3645" s="27">
        <f t="shared" si="560"/>
        <v>10.4125</v>
      </c>
      <c r="L3645" s="27">
        <f t="shared" si="561"/>
        <v>10.4125</v>
      </c>
      <c r="M3645" s="26">
        <f>(INDEX(pesos!A:B,MATCH(L3645,pesos!A:A,1),2))</f>
        <v>16200</v>
      </c>
      <c r="N3645" s="26">
        <f>+R3645*'COSTOS VARIOS'!$O$1</f>
        <v>128440</v>
      </c>
      <c r="O3645" s="26">
        <f>+R3645*'COSTOS VARIOS'!$O$2</f>
        <v>2771.6000000000004</v>
      </c>
      <c r="P3645" s="26">
        <f>+R3645*'COSTOS VARIOS'!$O$3</f>
        <v>10140</v>
      </c>
      <c r="Q3645" s="26">
        <v>1</v>
      </c>
      <c r="R3645" s="26">
        <f t="shared" si="562"/>
        <v>676000</v>
      </c>
      <c r="S3645" s="25">
        <f t="shared" si="563"/>
        <v>1123531.6000000001</v>
      </c>
      <c r="T3645" s="28">
        <f t="shared" si="564"/>
        <v>0.2904843975905973</v>
      </c>
      <c r="U3645" s="29">
        <f t="shared" si="565"/>
        <v>1449900</v>
      </c>
      <c r="V3645" s="26">
        <f>+INDEX('LISTA DE PRECIOS EKM '!A:K,MATCH('Precios ML'!B3645,'LISTA DE PRECIOS EKM '!A:A,0),8)</f>
        <v>1449900</v>
      </c>
      <c r="W3645" s="26">
        <f t="shared" si="566"/>
        <v>1449900</v>
      </c>
      <c r="X3645" s="26">
        <f t="shared" si="567"/>
        <v>0</v>
      </c>
      <c r="Y3645" s="26"/>
      <c r="Z3645" s="26">
        <f t="shared" si="568"/>
        <v>1449900</v>
      </c>
      <c r="AA3645" s="30">
        <f t="shared" si="569"/>
        <v>1.1448224852071007</v>
      </c>
    </row>
    <row r="3646" spans="1:27">
      <c r="A3646" s="20" t="s">
        <v>8239</v>
      </c>
      <c r="B3646" s="20" t="s">
        <v>1862</v>
      </c>
      <c r="C3646" s="25">
        <v>676000</v>
      </c>
      <c r="D3646" s="22">
        <v>85</v>
      </c>
      <c r="E3646" s="22">
        <v>49</v>
      </c>
      <c r="F3646" s="22">
        <v>40</v>
      </c>
      <c r="G3646" s="22">
        <v>16000</v>
      </c>
      <c r="H3646" s="22" t="s">
        <v>5088</v>
      </c>
      <c r="I3646" s="26">
        <f>+IF(H3646='COSTOS VARIOS'!$C$1,'COSTOS VARIOS'!$C$2*'Precios ML'!V3646,'COSTOS VARIOS'!$B$2*'Precios ML'!V3646)</f>
        <v>259980</v>
      </c>
      <c r="J3646" s="22">
        <v>0</v>
      </c>
      <c r="K3646" s="27">
        <f t="shared" si="560"/>
        <v>10.4125</v>
      </c>
      <c r="L3646" s="27">
        <f t="shared" si="561"/>
        <v>10.4125</v>
      </c>
      <c r="M3646" s="26">
        <f>(INDEX(pesos!A:B,MATCH(L3646,pesos!A:A,1),2))</f>
        <v>16200</v>
      </c>
      <c r="N3646" s="26">
        <f>+R3646*'COSTOS VARIOS'!$O$1</f>
        <v>128440</v>
      </c>
      <c r="O3646" s="26">
        <f>+R3646*'COSTOS VARIOS'!$O$2</f>
        <v>2771.6000000000004</v>
      </c>
      <c r="P3646" s="26">
        <f>+R3646*'COSTOS VARIOS'!$O$3</f>
        <v>10140</v>
      </c>
      <c r="Q3646" s="26">
        <v>1</v>
      </c>
      <c r="R3646" s="26">
        <f t="shared" si="562"/>
        <v>676000</v>
      </c>
      <c r="S3646" s="25">
        <f t="shared" si="563"/>
        <v>1093531.6000000001</v>
      </c>
      <c r="T3646" s="28">
        <f t="shared" si="564"/>
        <v>0.18871736308306031</v>
      </c>
      <c r="U3646" s="29">
        <f t="shared" si="565"/>
        <v>1299900</v>
      </c>
      <c r="V3646" s="26">
        <f>+INDEX('LISTA DE PRECIOS EKM '!A:K,MATCH('Precios ML'!B3646,'LISTA DE PRECIOS EKM '!A:A,0),8)</f>
        <v>1299900</v>
      </c>
      <c r="W3646" s="26">
        <f t="shared" si="566"/>
        <v>1299900</v>
      </c>
      <c r="X3646" s="26">
        <f t="shared" si="567"/>
        <v>0</v>
      </c>
      <c r="Y3646" s="26"/>
      <c r="Z3646" s="26">
        <f t="shared" si="568"/>
        <v>1299900</v>
      </c>
      <c r="AA3646" s="30">
        <f t="shared" si="569"/>
        <v>0.92292899408284024</v>
      </c>
    </row>
    <row r="3647" spans="1:27">
      <c r="A3647" s="20" t="s">
        <v>8239</v>
      </c>
      <c r="B3647" s="20" t="s">
        <v>1862</v>
      </c>
      <c r="C3647" s="25">
        <v>676000</v>
      </c>
      <c r="D3647" s="22">
        <v>85</v>
      </c>
      <c r="E3647" s="22">
        <v>49</v>
      </c>
      <c r="F3647" s="22">
        <v>40</v>
      </c>
      <c r="G3647" s="22">
        <v>16000</v>
      </c>
      <c r="H3647" s="22" t="s">
        <v>5088</v>
      </c>
      <c r="I3647" s="26">
        <f>+IF(H3647='COSTOS VARIOS'!$C$1,'COSTOS VARIOS'!$C$2*'Precios ML'!V3647,'COSTOS VARIOS'!$B$2*'Precios ML'!V3647)</f>
        <v>259980</v>
      </c>
      <c r="J3647" s="22">
        <v>0</v>
      </c>
      <c r="K3647" s="27">
        <f t="shared" si="560"/>
        <v>10.4125</v>
      </c>
      <c r="L3647" s="27">
        <f t="shared" si="561"/>
        <v>10.4125</v>
      </c>
      <c r="M3647" s="26">
        <f>(INDEX(pesos!A:B,MATCH(L3647,pesos!A:A,1),2))</f>
        <v>16200</v>
      </c>
      <c r="N3647" s="26">
        <f>+R3647*'COSTOS VARIOS'!$O$1</f>
        <v>128440</v>
      </c>
      <c r="O3647" s="26">
        <f>+R3647*'COSTOS VARIOS'!$O$2</f>
        <v>2771.6000000000004</v>
      </c>
      <c r="P3647" s="26">
        <f>+R3647*'COSTOS VARIOS'!$O$3</f>
        <v>10140</v>
      </c>
      <c r="Q3647" s="26">
        <v>1</v>
      </c>
      <c r="R3647" s="26">
        <f t="shared" si="562"/>
        <v>676000</v>
      </c>
      <c r="S3647" s="25">
        <f t="shared" si="563"/>
        <v>1093531.6000000001</v>
      </c>
      <c r="T3647" s="28">
        <f t="shared" si="564"/>
        <v>0.18871736308306031</v>
      </c>
      <c r="U3647" s="29">
        <f t="shared" si="565"/>
        <v>1299900</v>
      </c>
      <c r="V3647" s="26">
        <f>+INDEX('LISTA DE PRECIOS EKM '!A:K,MATCH('Precios ML'!B3647,'LISTA DE PRECIOS EKM '!A:A,0),8)</f>
        <v>1299900</v>
      </c>
      <c r="W3647" s="26">
        <f t="shared" si="566"/>
        <v>1299900</v>
      </c>
      <c r="X3647" s="26">
        <f t="shared" si="567"/>
        <v>0</v>
      </c>
      <c r="Y3647" s="26"/>
      <c r="Z3647" s="26">
        <f t="shared" si="568"/>
        <v>1299900</v>
      </c>
      <c r="AA3647" s="30">
        <f t="shared" si="569"/>
        <v>0.92292899408284024</v>
      </c>
    </row>
    <row r="3648" spans="1:27">
      <c r="A3648" s="20" t="s">
        <v>8240</v>
      </c>
      <c r="B3648" s="20" t="s">
        <v>1868</v>
      </c>
      <c r="C3648" s="25">
        <v>676000</v>
      </c>
      <c r="D3648" s="22">
        <v>85</v>
      </c>
      <c r="E3648" s="22">
        <v>49</v>
      </c>
      <c r="F3648" s="22">
        <v>40</v>
      </c>
      <c r="G3648" s="22">
        <v>16000</v>
      </c>
      <c r="H3648" s="22" t="s">
        <v>5088</v>
      </c>
      <c r="I3648" s="26">
        <f>+IF(H3648='COSTOS VARIOS'!$C$1,'COSTOS VARIOS'!$C$2*'Precios ML'!V3648,'COSTOS VARIOS'!$B$2*'Precios ML'!V3648)</f>
        <v>289980</v>
      </c>
      <c r="J3648" s="22">
        <v>0</v>
      </c>
      <c r="K3648" s="27">
        <f t="shared" si="560"/>
        <v>10.4125</v>
      </c>
      <c r="L3648" s="27">
        <f t="shared" si="561"/>
        <v>10.4125</v>
      </c>
      <c r="M3648" s="26">
        <f>(INDEX(pesos!A:B,MATCH(L3648,pesos!A:A,1),2))</f>
        <v>16200</v>
      </c>
      <c r="N3648" s="26">
        <f>+R3648*'COSTOS VARIOS'!$O$1</f>
        <v>128440</v>
      </c>
      <c r="O3648" s="26">
        <f>+R3648*'COSTOS VARIOS'!$O$2</f>
        <v>2771.6000000000004</v>
      </c>
      <c r="P3648" s="26">
        <f>+R3648*'COSTOS VARIOS'!$O$3</f>
        <v>10140</v>
      </c>
      <c r="Q3648" s="26">
        <v>1</v>
      </c>
      <c r="R3648" s="26">
        <f t="shared" si="562"/>
        <v>676000</v>
      </c>
      <c r="S3648" s="25">
        <f t="shared" si="563"/>
        <v>1123531.6000000001</v>
      </c>
      <c r="T3648" s="28">
        <f t="shared" si="564"/>
        <v>0.2904843975905973</v>
      </c>
      <c r="U3648" s="29">
        <f t="shared" si="565"/>
        <v>1449900</v>
      </c>
      <c r="V3648" s="26">
        <f>+INDEX('LISTA DE PRECIOS EKM '!A:K,MATCH('Precios ML'!B3648,'LISTA DE PRECIOS EKM '!A:A,0),8)</f>
        <v>1449900</v>
      </c>
      <c r="W3648" s="26">
        <f t="shared" si="566"/>
        <v>1449900</v>
      </c>
      <c r="X3648" s="26">
        <f t="shared" si="567"/>
        <v>0</v>
      </c>
      <c r="Y3648" s="26"/>
      <c r="Z3648" s="26">
        <f t="shared" si="568"/>
        <v>1449900</v>
      </c>
      <c r="AA3648" s="30">
        <f t="shared" si="569"/>
        <v>1.1448224852071007</v>
      </c>
    </row>
    <row r="3649" spans="1:27">
      <c r="A3649" s="20" t="s">
        <v>8240</v>
      </c>
      <c r="B3649" s="20" t="s">
        <v>1868</v>
      </c>
      <c r="C3649" s="25">
        <v>676000</v>
      </c>
      <c r="D3649" s="22">
        <v>85</v>
      </c>
      <c r="E3649" s="22">
        <v>49</v>
      </c>
      <c r="F3649" s="22">
        <v>40</v>
      </c>
      <c r="G3649" s="22">
        <v>16000</v>
      </c>
      <c r="H3649" s="22" t="s">
        <v>5088</v>
      </c>
      <c r="I3649" s="26">
        <f>+IF(H3649='COSTOS VARIOS'!$C$1,'COSTOS VARIOS'!$C$2*'Precios ML'!V3649,'COSTOS VARIOS'!$B$2*'Precios ML'!V3649)</f>
        <v>289980</v>
      </c>
      <c r="J3649" s="22">
        <v>0</v>
      </c>
      <c r="K3649" s="27">
        <f t="shared" si="560"/>
        <v>10.4125</v>
      </c>
      <c r="L3649" s="27">
        <f t="shared" si="561"/>
        <v>10.4125</v>
      </c>
      <c r="M3649" s="26">
        <f>(INDEX(pesos!A:B,MATCH(L3649,pesos!A:A,1),2))</f>
        <v>16200</v>
      </c>
      <c r="N3649" s="26">
        <f>+R3649*'COSTOS VARIOS'!$O$1</f>
        <v>128440</v>
      </c>
      <c r="O3649" s="26">
        <f>+R3649*'COSTOS VARIOS'!$O$2</f>
        <v>2771.6000000000004</v>
      </c>
      <c r="P3649" s="26">
        <f>+R3649*'COSTOS VARIOS'!$O$3</f>
        <v>10140</v>
      </c>
      <c r="Q3649" s="26">
        <v>1</v>
      </c>
      <c r="R3649" s="26">
        <f t="shared" si="562"/>
        <v>676000</v>
      </c>
      <c r="S3649" s="25">
        <f t="shared" si="563"/>
        <v>1123531.6000000001</v>
      </c>
      <c r="T3649" s="28">
        <f t="shared" si="564"/>
        <v>0.2904843975905973</v>
      </c>
      <c r="U3649" s="29">
        <f t="shared" si="565"/>
        <v>1449900</v>
      </c>
      <c r="V3649" s="26">
        <f>+INDEX('LISTA DE PRECIOS EKM '!A:K,MATCH('Precios ML'!B3649,'LISTA DE PRECIOS EKM '!A:A,0),8)</f>
        <v>1449900</v>
      </c>
      <c r="W3649" s="26">
        <f t="shared" si="566"/>
        <v>1449900</v>
      </c>
      <c r="X3649" s="26">
        <f t="shared" si="567"/>
        <v>0</v>
      </c>
      <c r="Y3649" s="26"/>
      <c r="Z3649" s="26">
        <f t="shared" si="568"/>
        <v>1449900</v>
      </c>
      <c r="AA3649" s="30">
        <f t="shared" si="569"/>
        <v>1.1448224852071007</v>
      </c>
    </row>
    <row r="3650" spans="1:27">
      <c r="A3650" s="20" t="s">
        <v>8241</v>
      </c>
      <c r="B3650" s="20" t="s">
        <v>1859</v>
      </c>
      <c r="C3650" s="25">
        <v>619000</v>
      </c>
      <c r="D3650" s="22">
        <v>85</v>
      </c>
      <c r="E3650" s="22">
        <v>49</v>
      </c>
      <c r="F3650" s="22">
        <v>40</v>
      </c>
      <c r="G3650" s="22">
        <v>16000</v>
      </c>
      <c r="H3650" s="22" t="s">
        <v>5088</v>
      </c>
      <c r="I3650" s="26">
        <f>+IF(H3650='COSTOS VARIOS'!$C$1,'COSTOS VARIOS'!$C$2*'Precios ML'!V3650,'COSTOS VARIOS'!$B$2*'Precios ML'!V3650)</f>
        <v>155980</v>
      </c>
      <c r="J3650" s="22">
        <v>0</v>
      </c>
      <c r="K3650" s="27">
        <f t="shared" si="560"/>
        <v>10.4125</v>
      </c>
      <c r="L3650" s="27">
        <f t="shared" si="561"/>
        <v>10.4125</v>
      </c>
      <c r="M3650" s="26">
        <f>(INDEX(pesos!A:B,MATCH(L3650,pesos!A:A,1),2))</f>
        <v>16200</v>
      </c>
      <c r="N3650" s="26">
        <f>+R3650*'COSTOS VARIOS'!$O$1</f>
        <v>117610</v>
      </c>
      <c r="O3650" s="26">
        <f>+R3650*'COSTOS VARIOS'!$O$2</f>
        <v>2537.9</v>
      </c>
      <c r="P3650" s="26">
        <f>+R3650*'COSTOS VARIOS'!$O$3</f>
        <v>9285</v>
      </c>
      <c r="Q3650" s="26">
        <v>1</v>
      </c>
      <c r="R3650" s="26">
        <f t="shared" si="562"/>
        <v>619000</v>
      </c>
      <c r="S3650" s="25">
        <f t="shared" si="563"/>
        <v>920612.9</v>
      </c>
      <c r="T3650" s="28">
        <f t="shared" si="564"/>
        <v>-0.15284697835539784</v>
      </c>
      <c r="U3650" s="29">
        <f t="shared" si="565"/>
        <v>779900</v>
      </c>
      <c r="V3650" s="26">
        <f>+INDEX('LISTA DE PRECIOS EKM '!A:K,MATCH('Precios ML'!B3650,'LISTA DE PRECIOS EKM '!A:A,0),8)</f>
        <v>779900</v>
      </c>
      <c r="W3650" s="26">
        <f t="shared" si="566"/>
        <v>779900</v>
      </c>
      <c r="X3650" s="26">
        <f t="shared" si="567"/>
        <v>0</v>
      </c>
      <c r="Y3650" s="26"/>
      <c r="Z3650" s="26">
        <f t="shared" si="568"/>
        <v>779900</v>
      </c>
      <c r="AA3650" s="30">
        <f t="shared" si="569"/>
        <v>0.25993537964458802</v>
      </c>
    </row>
    <row r="3651" spans="1:27">
      <c r="A3651" s="20" t="s">
        <v>8241</v>
      </c>
      <c r="B3651" s="20" t="s">
        <v>1859</v>
      </c>
      <c r="C3651" s="25">
        <v>619000</v>
      </c>
      <c r="D3651" s="22">
        <v>85</v>
      </c>
      <c r="E3651" s="22">
        <v>49</v>
      </c>
      <c r="F3651" s="22">
        <v>40</v>
      </c>
      <c r="G3651" s="22">
        <v>16000</v>
      </c>
      <c r="H3651" s="22" t="s">
        <v>5088</v>
      </c>
      <c r="I3651" s="26">
        <f>+IF(H3651='COSTOS VARIOS'!$C$1,'COSTOS VARIOS'!$C$2*'Precios ML'!V3651,'COSTOS VARIOS'!$B$2*'Precios ML'!V3651)</f>
        <v>155980</v>
      </c>
      <c r="J3651" s="22">
        <v>0</v>
      </c>
      <c r="K3651" s="27">
        <f t="shared" si="560"/>
        <v>10.4125</v>
      </c>
      <c r="L3651" s="27">
        <f t="shared" si="561"/>
        <v>10.4125</v>
      </c>
      <c r="M3651" s="26">
        <f>(INDEX(pesos!A:B,MATCH(L3651,pesos!A:A,1),2))</f>
        <v>16200</v>
      </c>
      <c r="N3651" s="26">
        <f>+R3651*'COSTOS VARIOS'!$O$1</f>
        <v>117610</v>
      </c>
      <c r="O3651" s="26">
        <f>+R3651*'COSTOS VARIOS'!$O$2</f>
        <v>2537.9</v>
      </c>
      <c r="P3651" s="26">
        <f>+R3651*'COSTOS VARIOS'!$O$3</f>
        <v>9285</v>
      </c>
      <c r="Q3651" s="26">
        <v>1</v>
      </c>
      <c r="R3651" s="26">
        <f t="shared" si="562"/>
        <v>619000</v>
      </c>
      <c r="S3651" s="25">
        <f t="shared" si="563"/>
        <v>920612.9</v>
      </c>
      <c r="T3651" s="28">
        <f t="shared" si="564"/>
        <v>-0.15284697835539784</v>
      </c>
      <c r="U3651" s="29">
        <f t="shared" si="565"/>
        <v>779900</v>
      </c>
      <c r="V3651" s="26">
        <f>+INDEX('LISTA DE PRECIOS EKM '!A:K,MATCH('Precios ML'!B3651,'LISTA DE PRECIOS EKM '!A:A,0),8)</f>
        <v>779900</v>
      </c>
      <c r="W3651" s="26">
        <f t="shared" si="566"/>
        <v>779900</v>
      </c>
      <c r="X3651" s="26">
        <f t="shared" si="567"/>
        <v>0</v>
      </c>
      <c r="Y3651" s="26"/>
      <c r="Z3651" s="26">
        <f t="shared" si="568"/>
        <v>779900</v>
      </c>
      <c r="AA3651" s="30">
        <f t="shared" si="569"/>
        <v>0.25993537964458802</v>
      </c>
    </row>
    <row r="3652" spans="1:27">
      <c r="A3652" s="20" t="s">
        <v>8242</v>
      </c>
      <c r="B3652" s="20" t="s">
        <v>1851</v>
      </c>
      <c r="C3652" s="25">
        <v>480000</v>
      </c>
      <c r="D3652" s="22">
        <v>85</v>
      </c>
      <c r="E3652" s="22">
        <v>49</v>
      </c>
      <c r="F3652" s="22">
        <v>40</v>
      </c>
      <c r="G3652" s="22">
        <v>16000</v>
      </c>
      <c r="H3652" s="22" t="s">
        <v>5088</v>
      </c>
      <c r="I3652" s="26">
        <f>+IF(H3652='COSTOS VARIOS'!$C$1,'COSTOS VARIOS'!$C$2*'Precios ML'!V3652,'COSTOS VARIOS'!$B$2*'Precios ML'!V3652)</f>
        <v>207980</v>
      </c>
      <c r="J3652" s="22">
        <v>0</v>
      </c>
      <c r="K3652" s="27">
        <f t="shared" ref="K3652:K3715" si="570">+(D3652*E3652*F3652)/G3652</f>
        <v>10.4125</v>
      </c>
      <c r="L3652" s="27">
        <f t="shared" ref="L3652:L3715" si="571">+K3652*Q3652</f>
        <v>10.4125</v>
      </c>
      <c r="M3652" s="26">
        <f>(INDEX(pesos!A:B,MATCH(L3652,pesos!A:A,1),2))</f>
        <v>16200</v>
      </c>
      <c r="N3652" s="26">
        <f>+R3652*'COSTOS VARIOS'!$O$1</f>
        <v>91200</v>
      </c>
      <c r="O3652" s="26">
        <f>+R3652*'COSTOS VARIOS'!$O$2</f>
        <v>1968.0000000000002</v>
      </c>
      <c r="P3652" s="26">
        <f>+R3652*'COSTOS VARIOS'!$O$3</f>
        <v>7200</v>
      </c>
      <c r="Q3652" s="26">
        <v>1</v>
      </c>
      <c r="R3652" s="26">
        <f t="shared" ref="R3652:R3715" si="572">+C3652*Q3652</f>
        <v>480000</v>
      </c>
      <c r="S3652" s="25">
        <f t="shared" ref="S3652:S3715" si="573">+R3652+P3652+O3652+N3652+M3652+I3652</f>
        <v>804548</v>
      </c>
      <c r="T3652" s="28">
        <f t="shared" ref="T3652:T3715" si="574">+(V3652/S3652)-1</f>
        <v>0.29252698409541744</v>
      </c>
      <c r="U3652" s="29">
        <f t="shared" ref="U3652:U3715" si="575">+S3652*T3652+S3652</f>
        <v>1039899.9999999999</v>
      </c>
      <c r="V3652" s="26">
        <f>+INDEX('LISTA DE PRECIOS EKM '!A:K,MATCH('Precios ML'!B3652,'LISTA DE PRECIOS EKM '!A:A,0),8)</f>
        <v>1039900</v>
      </c>
      <c r="W3652" s="26">
        <f t="shared" ref="W3652:W3715" si="576">+V3652*Q3652</f>
        <v>1039900</v>
      </c>
      <c r="X3652" s="26">
        <f t="shared" ref="X3652:X3715" si="577">+W3652-U3652</f>
        <v>0</v>
      </c>
      <c r="Y3652" s="26"/>
      <c r="Z3652" s="26">
        <f t="shared" ref="Z3652:Z3715" si="578">+W3652-Y3652</f>
        <v>1039900</v>
      </c>
      <c r="AA3652" s="30">
        <f t="shared" ref="AA3652:AA3715" si="579">+(Z3652/C3652)-1</f>
        <v>1.1664583333333334</v>
      </c>
    </row>
    <row r="3653" spans="1:27">
      <c r="A3653" s="20" t="s">
        <v>8242</v>
      </c>
      <c r="B3653" s="20" t="s">
        <v>1851</v>
      </c>
      <c r="C3653" s="25">
        <v>480000</v>
      </c>
      <c r="D3653" s="22">
        <v>85</v>
      </c>
      <c r="E3653" s="22">
        <v>49</v>
      </c>
      <c r="F3653" s="22">
        <v>40</v>
      </c>
      <c r="G3653" s="22">
        <v>16000</v>
      </c>
      <c r="H3653" s="22" t="s">
        <v>5088</v>
      </c>
      <c r="I3653" s="26">
        <f>+IF(H3653='COSTOS VARIOS'!$C$1,'COSTOS VARIOS'!$C$2*'Precios ML'!V3653,'COSTOS VARIOS'!$B$2*'Precios ML'!V3653)</f>
        <v>207980</v>
      </c>
      <c r="J3653" s="22">
        <v>0</v>
      </c>
      <c r="K3653" s="27">
        <f t="shared" si="570"/>
        <v>10.4125</v>
      </c>
      <c r="L3653" s="27">
        <f t="shared" si="571"/>
        <v>10.4125</v>
      </c>
      <c r="M3653" s="26">
        <f>(INDEX(pesos!A:B,MATCH(L3653,pesos!A:A,1),2))</f>
        <v>16200</v>
      </c>
      <c r="N3653" s="26">
        <f>+R3653*'COSTOS VARIOS'!$O$1</f>
        <v>91200</v>
      </c>
      <c r="O3653" s="26">
        <f>+R3653*'COSTOS VARIOS'!$O$2</f>
        <v>1968.0000000000002</v>
      </c>
      <c r="P3653" s="26">
        <f>+R3653*'COSTOS VARIOS'!$O$3</f>
        <v>7200</v>
      </c>
      <c r="Q3653" s="26">
        <v>1</v>
      </c>
      <c r="R3653" s="26">
        <f t="shared" si="572"/>
        <v>480000</v>
      </c>
      <c r="S3653" s="25">
        <f t="shared" si="573"/>
        <v>804548</v>
      </c>
      <c r="T3653" s="28">
        <f t="shared" si="574"/>
        <v>0.29252698409541744</v>
      </c>
      <c r="U3653" s="29">
        <f t="shared" si="575"/>
        <v>1039899.9999999999</v>
      </c>
      <c r="V3653" s="26">
        <f>+INDEX('LISTA DE PRECIOS EKM '!A:K,MATCH('Precios ML'!B3653,'LISTA DE PRECIOS EKM '!A:A,0),8)</f>
        <v>1039900</v>
      </c>
      <c r="W3653" s="26">
        <f t="shared" si="576"/>
        <v>1039900</v>
      </c>
      <c r="X3653" s="26">
        <f t="shared" si="577"/>
        <v>0</v>
      </c>
      <c r="Y3653" s="26"/>
      <c r="Z3653" s="26">
        <f t="shared" si="578"/>
        <v>1039900</v>
      </c>
      <c r="AA3653" s="30">
        <f t="shared" si="579"/>
        <v>1.1664583333333334</v>
      </c>
    </row>
    <row r="3654" spans="1:27">
      <c r="A3654" s="20" t="s">
        <v>8243</v>
      </c>
      <c r="B3654" s="20" t="s">
        <v>1852</v>
      </c>
      <c r="C3654" s="25">
        <v>660000</v>
      </c>
      <c r="D3654" s="22">
        <v>85</v>
      </c>
      <c r="E3654" s="22">
        <v>49</v>
      </c>
      <c r="F3654" s="22">
        <v>40</v>
      </c>
      <c r="G3654" s="22">
        <v>16000</v>
      </c>
      <c r="H3654" s="22" t="s">
        <v>5088</v>
      </c>
      <c r="I3654" s="26">
        <f>+IF(H3654='COSTOS VARIOS'!$C$1,'COSTOS VARIOS'!$C$2*'Precios ML'!V3654,'COSTOS VARIOS'!$B$2*'Precios ML'!V3654)</f>
        <v>241980</v>
      </c>
      <c r="J3654" s="22">
        <v>0</v>
      </c>
      <c r="K3654" s="27">
        <f t="shared" si="570"/>
        <v>10.4125</v>
      </c>
      <c r="L3654" s="27">
        <f t="shared" si="571"/>
        <v>10.4125</v>
      </c>
      <c r="M3654" s="26">
        <f>(INDEX(pesos!A:B,MATCH(L3654,pesos!A:A,1),2))</f>
        <v>16200</v>
      </c>
      <c r="N3654" s="26">
        <f>+R3654*'COSTOS VARIOS'!$O$1</f>
        <v>125400</v>
      </c>
      <c r="O3654" s="26">
        <f>+R3654*'COSTOS VARIOS'!$O$2</f>
        <v>2706.0000000000005</v>
      </c>
      <c r="P3654" s="26">
        <f>+R3654*'COSTOS VARIOS'!$O$3</f>
        <v>9900</v>
      </c>
      <c r="Q3654" s="26">
        <v>1</v>
      </c>
      <c r="R3654" s="26">
        <f t="shared" si="572"/>
        <v>660000</v>
      </c>
      <c r="S3654" s="25">
        <f t="shared" si="573"/>
        <v>1056186</v>
      </c>
      <c r="T3654" s="28">
        <f t="shared" si="574"/>
        <v>0.14553686566570656</v>
      </c>
      <c r="U3654" s="29">
        <f t="shared" si="575"/>
        <v>1209900</v>
      </c>
      <c r="V3654" s="26">
        <f>+INDEX('LISTA DE PRECIOS EKM '!A:K,MATCH('Precios ML'!B3654,'LISTA DE PRECIOS EKM '!A:A,0),8)</f>
        <v>1209900</v>
      </c>
      <c r="W3654" s="26">
        <f t="shared" si="576"/>
        <v>1209900</v>
      </c>
      <c r="X3654" s="26">
        <f t="shared" si="577"/>
        <v>0</v>
      </c>
      <c r="Y3654" s="26"/>
      <c r="Z3654" s="26">
        <f t="shared" si="578"/>
        <v>1209900</v>
      </c>
      <c r="AA3654" s="30">
        <f t="shared" si="579"/>
        <v>0.83318181818181825</v>
      </c>
    </row>
    <row r="3655" spans="1:27">
      <c r="A3655" s="20" t="s">
        <v>8243</v>
      </c>
      <c r="B3655" s="20" t="s">
        <v>1852</v>
      </c>
      <c r="C3655" s="25">
        <v>660000</v>
      </c>
      <c r="D3655" s="22">
        <v>85</v>
      </c>
      <c r="E3655" s="22">
        <v>49</v>
      </c>
      <c r="F3655" s="22">
        <v>40</v>
      </c>
      <c r="G3655" s="22">
        <v>16000</v>
      </c>
      <c r="H3655" s="22" t="s">
        <v>5088</v>
      </c>
      <c r="I3655" s="26">
        <f>+IF(H3655='COSTOS VARIOS'!$C$1,'COSTOS VARIOS'!$C$2*'Precios ML'!V3655,'COSTOS VARIOS'!$B$2*'Precios ML'!V3655)</f>
        <v>241980</v>
      </c>
      <c r="J3655" s="22">
        <v>0</v>
      </c>
      <c r="K3655" s="27">
        <f t="shared" si="570"/>
        <v>10.4125</v>
      </c>
      <c r="L3655" s="27">
        <f t="shared" si="571"/>
        <v>10.4125</v>
      </c>
      <c r="M3655" s="26">
        <f>(INDEX(pesos!A:B,MATCH(L3655,pesos!A:A,1),2))</f>
        <v>16200</v>
      </c>
      <c r="N3655" s="26">
        <f>+R3655*'COSTOS VARIOS'!$O$1</f>
        <v>125400</v>
      </c>
      <c r="O3655" s="26">
        <f>+R3655*'COSTOS VARIOS'!$O$2</f>
        <v>2706.0000000000005</v>
      </c>
      <c r="P3655" s="26">
        <f>+R3655*'COSTOS VARIOS'!$O$3</f>
        <v>9900</v>
      </c>
      <c r="Q3655" s="26">
        <v>1</v>
      </c>
      <c r="R3655" s="26">
        <f t="shared" si="572"/>
        <v>660000</v>
      </c>
      <c r="S3655" s="25">
        <f t="shared" si="573"/>
        <v>1056186</v>
      </c>
      <c r="T3655" s="28">
        <f t="shared" si="574"/>
        <v>0.14553686566570656</v>
      </c>
      <c r="U3655" s="29">
        <f t="shared" si="575"/>
        <v>1209900</v>
      </c>
      <c r="V3655" s="26">
        <f>+INDEX('LISTA DE PRECIOS EKM '!A:K,MATCH('Precios ML'!B3655,'LISTA DE PRECIOS EKM '!A:A,0),8)</f>
        <v>1209900</v>
      </c>
      <c r="W3655" s="26">
        <f t="shared" si="576"/>
        <v>1209900</v>
      </c>
      <c r="X3655" s="26">
        <f t="shared" si="577"/>
        <v>0</v>
      </c>
      <c r="Y3655" s="26"/>
      <c r="Z3655" s="26">
        <f t="shared" si="578"/>
        <v>1209900</v>
      </c>
      <c r="AA3655" s="30">
        <f t="shared" si="579"/>
        <v>0.83318181818181825</v>
      </c>
    </row>
    <row r="3656" spans="1:27">
      <c r="A3656" s="20" t="s">
        <v>8244</v>
      </c>
      <c r="B3656" s="20" t="s">
        <v>8245</v>
      </c>
      <c r="C3656" s="25">
        <v>390000</v>
      </c>
      <c r="D3656" s="22">
        <v>85</v>
      </c>
      <c r="E3656" s="22">
        <v>49</v>
      </c>
      <c r="F3656" s="22">
        <v>40</v>
      </c>
      <c r="G3656" s="22">
        <v>16000</v>
      </c>
      <c r="H3656" s="22" t="s">
        <v>5088</v>
      </c>
      <c r="I3656" s="26">
        <f>+IF(H3656='COSTOS VARIOS'!$C$1,'COSTOS VARIOS'!$C$2*'Precios ML'!V3656,'COSTOS VARIOS'!$B$2*'Precios ML'!V3656)</f>
        <v>165980</v>
      </c>
      <c r="J3656" s="22">
        <v>0</v>
      </c>
      <c r="K3656" s="27">
        <f t="shared" si="570"/>
        <v>10.4125</v>
      </c>
      <c r="L3656" s="27">
        <f t="shared" si="571"/>
        <v>10.4125</v>
      </c>
      <c r="M3656" s="26">
        <f>(INDEX(pesos!A:B,MATCH(L3656,pesos!A:A,1),2))</f>
        <v>16200</v>
      </c>
      <c r="N3656" s="26">
        <f>+R3656*'COSTOS VARIOS'!$O$1</f>
        <v>74100</v>
      </c>
      <c r="O3656" s="26">
        <f>+R3656*'COSTOS VARIOS'!$O$2</f>
        <v>1599.0000000000002</v>
      </c>
      <c r="P3656" s="26">
        <f>+R3656*'COSTOS VARIOS'!$O$3</f>
        <v>5850</v>
      </c>
      <c r="Q3656" s="26">
        <v>1</v>
      </c>
      <c r="R3656" s="26">
        <f t="shared" si="572"/>
        <v>390000</v>
      </c>
      <c r="S3656" s="25">
        <f t="shared" si="573"/>
        <v>653729</v>
      </c>
      <c r="T3656" s="28">
        <f t="shared" si="574"/>
        <v>0.2694862856015261</v>
      </c>
      <c r="U3656" s="29">
        <f t="shared" si="575"/>
        <v>829900</v>
      </c>
      <c r="V3656" s="26">
        <f>+INDEX('LISTA DE PRECIOS EKM '!A:K,MATCH('Precios ML'!B3656,'LISTA DE PRECIOS EKM '!A:A,0),8)</f>
        <v>829900</v>
      </c>
      <c r="W3656" s="26">
        <f t="shared" si="576"/>
        <v>829900</v>
      </c>
      <c r="X3656" s="26">
        <f t="shared" si="577"/>
        <v>0</v>
      </c>
      <c r="Y3656" s="26"/>
      <c r="Z3656" s="26">
        <f t="shared" si="578"/>
        <v>829900</v>
      </c>
      <c r="AA3656" s="30">
        <f t="shared" si="579"/>
        <v>1.1279487179487178</v>
      </c>
    </row>
    <row r="3657" spans="1:27">
      <c r="A3657" s="20" t="s">
        <v>8244</v>
      </c>
      <c r="B3657" s="20" t="s">
        <v>8245</v>
      </c>
      <c r="C3657" s="25">
        <v>390000</v>
      </c>
      <c r="D3657" s="22">
        <v>85</v>
      </c>
      <c r="E3657" s="22">
        <v>49</v>
      </c>
      <c r="F3657" s="22">
        <v>40</v>
      </c>
      <c r="G3657" s="22">
        <v>16000</v>
      </c>
      <c r="H3657" s="22" t="s">
        <v>5088</v>
      </c>
      <c r="I3657" s="26">
        <f>+IF(H3657='COSTOS VARIOS'!$C$1,'COSTOS VARIOS'!$C$2*'Precios ML'!V3657,'COSTOS VARIOS'!$B$2*'Precios ML'!V3657)</f>
        <v>165980</v>
      </c>
      <c r="J3657" s="22">
        <v>0</v>
      </c>
      <c r="K3657" s="27">
        <f t="shared" si="570"/>
        <v>10.4125</v>
      </c>
      <c r="L3657" s="27">
        <f t="shared" si="571"/>
        <v>10.4125</v>
      </c>
      <c r="M3657" s="26">
        <f>(INDEX(pesos!A:B,MATCH(L3657,pesos!A:A,1),2))</f>
        <v>16200</v>
      </c>
      <c r="N3657" s="26">
        <f>+R3657*'COSTOS VARIOS'!$O$1</f>
        <v>74100</v>
      </c>
      <c r="O3657" s="26">
        <f>+R3657*'COSTOS VARIOS'!$O$2</f>
        <v>1599.0000000000002</v>
      </c>
      <c r="P3657" s="26">
        <f>+R3657*'COSTOS VARIOS'!$O$3</f>
        <v>5850</v>
      </c>
      <c r="Q3657" s="26">
        <v>1</v>
      </c>
      <c r="R3657" s="26">
        <f t="shared" si="572"/>
        <v>390000</v>
      </c>
      <c r="S3657" s="25">
        <f t="shared" si="573"/>
        <v>653729</v>
      </c>
      <c r="T3657" s="28">
        <f t="shared" si="574"/>
        <v>0.2694862856015261</v>
      </c>
      <c r="U3657" s="29">
        <f t="shared" si="575"/>
        <v>829900</v>
      </c>
      <c r="V3657" s="26">
        <f>+INDEX('LISTA DE PRECIOS EKM '!A:K,MATCH('Precios ML'!B3657,'LISTA DE PRECIOS EKM '!A:A,0),8)</f>
        <v>829900</v>
      </c>
      <c r="W3657" s="26">
        <f t="shared" si="576"/>
        <v>829900</v>
      </c>
      <c r="X3657" s="26">
        <f t="shared" si="577"/>
        <v>0</v>
      </c>
      <c r="Y3657" s="26"/>
      <c r="Z3657" s="26">
        <f t="shared" si="578"/>
        <v>829900</v>
      </c>
      <c r="AA3657" s="30">
        <f t="shared" si="579"/>
        <v>1.1279487179487178</v>
      </c>
    </row>
    <row r="3658" spans="1:27">
      <c r="A3658" s="20" t="s">
        <v>8246</v>
      </c>
      <c r="B3658" s="20" t="s">
        <v>1854</v>
      </c>
      <c r="C3658" s="25">
        <v>695000</v>
      </c>
      <c r="D3658" s="22">
        <v>85</v>
      </c>
      <c r="E3658" s="22">
        <v>49</v>
      </c>
      <c r="F3658" s="22">
        <v>40</v>
      </c>
      <c r="G3658" s="22">
        <v>16000</v>
      </c>
      <c r="H3658" s="22" t="s">
        <v>5088</v>
      </c>
      <c r="I3658" s="26">
        <f>+IF(H3658='COSTOS VARIOS'!$C$1,'COSTOS VARIOS'!$C$2*'Precios ML'!V3658,'COSTOS VARIOS'!$B$2*'Precios ML'!V3658)</f>
        <v>299980</v>
      </c>
      <c r="J3658" s="22">
        <v>0</v>
      </c>
      <c r="K3658" s="27">
        <f t="shared" si="570"/>
        <v>10.4125</v>
      </c>
      <c r="L3658" s="27">
        <f t="shared" si="571"/>
        <v>10.4125</v>
      </c>
      <c r="M3658" s="26">
        <f>(INDEX(pesos!A:B,MATCH(L3658,pesos!A:A,1),2))</f>
        <v>16200</v>
      </c>
      <c r="N3658" s="26">
        <f>+R3658*'COSTOS VARIOS'!$O$1</f>
        <v>132050</v>
      </c>
      <c r="O3658" s="26">
        <f>+R3658*'COSTOS VARIOS'!$O$2</f>
        <v>2849.5000000000005</v>
      </c>
      <c r="P3658" s="26">
        <f>+R3658*'COSTOS VARIOS'!$O$3</f>
        <v>10425</v>
      </c>
      <c r="Q3658" s="26">
        <v>1</v>
      </c>
      <c r="R3658" s="26">
        <f t="shared" si="572"/>
        <v>695000</v>
      </c>
      <c r="S3658" s="25">
        <f t="shared" si="573"/>
        <v>1156504.5</v>
      </c>
      <c r="T3658" s="28">
        <f t="shared" si="574"/>
        <v>0.29692534702631934</v>
      </c>
      <c r="U3658" s="29">
        <f t="shared" si="575"/>
        <v>1499900</v>
      </c>
      <c r="V3658" s="26">
        <f>+INDEX('LISTA DE PRECIOS EKM '!A:K,MATCH('Precios ML'!B3658,'LISTA DE PRECIOS EKM '!A:A,0),8)</f>
        <v>1499900</v>
      </c>
      <c r="W3658" s="26">
        <f t="shared" si="576"/>
        <v>1499900</v>
      </c>
      <c r="X3658" s="26">
        <f t="shared" si="577"/>
        <v>0</v>
      </c>
      <c r="Y3658" s="26"/>
      <c r="Z3658" s="26">
        <f t="shared" si="578"/>
        <v>1499900</v>
      </c>
      <c r="AA3658" s="30">
        <f t="shared" si="579"/>
        <v>1.1581294964028777</v>
      </c>
    </row>
    <row r="3659" spans="1:27">
      <c r="A3659" s="20" t="s">
        <v>8246</v>
      </c>
      <c r="B3659" s="20" t="s">
        <v>1854</v>
      </c>
      <c r="C3659" s="25">
        <v>695000</v>
      </c>
      <c r="D3659" s="22">
        <v>85</v>
      </c>
      <c r="E3659" s="22">
        <v>49</v>
      </c>
      <c r="F3659" s="22">
        <v>40</v>
      </c>
      <c r="G3659" s="22">
        <v>16000</v>
      </c>
      <c r="H3659" s="22" t="s">
        <v>5088</v>
      </c>
      <c r="I3659" s="26">
        <f>+IF(H3659='COSTOS VARIOS'!$C$1,'COSTOS VARIOS'!$C$2*'Precios ML'!V3659,'COSTOS VARIOS'!$B$2*'Precios ML'!V3659)</f>
        <v>299980</v>
      </c>
      <c r="J3659" s="22">
        <v>0</v>
      </c>
      <c r="K3659" s="27">
        <f t="shared" si="570"/>
        <v>10.4125</v>
      </c>
      <c r="L3659" s="27">
        <f t="shared" si="571"/>
        <v>10.4125</v>
      </c>
      <c r="M3659" s="26">
        <f>(INDEX(pesos!A:B,MATCH(L3659,pesos!A:A,1),2))</f>
        <v>16200</v>
      </c>
      <c r="N3659" s="26">
        <f>+R3659*'COSTOS VARIOS'!$O$1</f>
        <v>132050</v>
      </c>
      <c r="O3659" s="26">
        <f>+R3659*'COSTOS VARIOS'!$O$2</f>
        <v>2849.5000000000005</v>
      </c>
      <c r="P3659" s="26">
        <f>+R3659*'COSTOS VARIOS'!$O$3</f>
        <v>10425</v>
      </c>
      <c r="Q3659" s="26">
        <v>1</v>
      </c>
      <c r="R3659" s="26">
        <f t="shared" si="572"/>
        <v>695000</v>
      </c>
      <c r="S3659" s="25">
        <f t="shared" si="573"/>
        <v>1156504.5</v>
      </c>
      <c r="T3659" s="28">
        <f t="shared" si="574"/>
        <v>0.29692534702631934</v>
      </c>
      <c r="U3659" s="29">
        <f t="shared" si="575"/>
        <v>1499900</v>
      </c>
      <c r="V3659" s="26">
        <f>+INDEX('LISTA DE PRECIOS EKM '!A:K,MATCH('Precios ML'!B3659,'LISTA DE PRECIOS EKM '!A:A,0),8)</f>
        <v>1499900</v>
      </c>
      <c r="W3659" s="26">
        <f t="shared" si="576"/>
        <v>1499900</v>
      </c>
      <c r="X3659" s="26">
        <f t="shared" si="577"/>
        <v>0</v>
      </c>
      <c r="Y3659" s="26"/>
      <c r="Z3659" s="26">
        <f t="shared" si="578"/>
        <v>1499900</v>
      </c>
      <c r="AA3659" s="30">
        <f t="shared" si="579"/>
        <v>1.1581294964028777</v>
      </c>
    </row>
    <row r="3660" spans="1:27">
      <c r="A3660" s="20" t="s">
        <v>8247</v>
      </c>
      <c r="B3660" s="20" t="s">
        <v>1855</v>
      </c>
      <c r="C3660" s="25">
        <v>650000</v>
      </c>
      <c r="D3660" s="22">
        <v>85</v>
      </c>
      <c r="E3660" s="22">
        <v>49</v>
      </c>
      <c r="F3660" s="22">
        <v>40</v>
      </c>
      <c r="G3660" s="22">
        <v>16000</v>
      </c>
      <c r="H3660" s="22" t="s">
        <v>5088</v>
      </c>
      <c r="I3660" s="26">
        <f>+IF(H3660='COSTOS VARIOS'!$C$1,'COSTOS VARIOS'!$C$2*'Precios ML'!V3660,'COSTOS VARIOS'!$B$2*'Precios ML'!V3660)</f>
        <v>279980</v>
      </c>
      <c r="J3660" s="22">
        <v>0</v>
      </c>
      <c r="K3660" s="27">
        <f t="shared" si="570"/>
        <v>10.4125</v>
      </c>
      <c r="L3660" s="27">
        <f t="shared" si="571"/>
        <v>10.4125</v>
      </c>
      <c r="M3660" s="26">
        <f>(INDEX(pesos!A:B,MATCH(L3660,pesos!A:A,1),2))</f>
        <v>16200</v>
      </c>
      <c r="N3660" s="26">
        <f>+R3660*'COSTOS VARIOS'!$O$1</f>
        <v>123500</v>
      </c>
      <c r="O3660" s="26">
        <f>+R3660*'COSTOS VARIOS'!$O$2</f>
        <v>2665</v>
      </c>
      <c r="P3660" s="26">
        <f>+R3660*'COSTOS VARIOS'!$O$3</f>
        <v>9750</v>
      </c>
      <c r="Q3660" s="26">
        <v>1</v>
      </c>
      <c r="R3660" s="26">
        <f t="shared" si="572"/>
        <v>650000</v>
      </c>
      <c r="S3660" s="25">
        <f t="shared" si="573"/>
        <v>1082095</v>
      </c>
      <c r="T3660" s="28">
        <f t="shared" si="574"/>
        <v>0.29369417657414543</v>
      </c>
      <c r="U3660" s="29">
        <f t="shared" si="575"/>
        <v>1399900</v>
      </c>
      <c r="V3660" s="26">
        <f>+INDEX('LISTA DE PRECIOS EKM '!A:K,MATCH('Precios ML'!B3660,'LISTA DE PRECIOS EKM '!A:A,0),8)</f>
        <v>1399900</v>
      </c>
      <c r="W3660" s="26">
        <f t="shared" si="576"/>
        <v>1399900</v>
      </c>
      <c r="X3660" s="26">
        <f t="shared" si="577"/>
        <v>0</v>
      </c>
      <c r="Y3660" s="26"/>
      <c r="Z3660" s="26">
        <f t="shared" si="578"/>
        <v>1399900</v>
      </c>
      <c r="AA3660" s="30">
        <f t="shared" si="579"/>
        <v>1.1536923076923076</v>
      </c>
    </row>
    <row r="3661" spans="1:27">
      <c r="A3661" s="20" t="s">
        <v>8247</v>
      </c>
      <c r="B3661" s="20" t="s">
        <v>1855</v>
      </c>
      <c r="C3661" s="25">
        <v>650000</v>
      </c>
      <c r="D3661" s="22">
        <v>85</v>
      </c>
      <c r="E3661" s="22">
        <v>49</v>
      </c>
      <c r="F3661" s="22">
        <v>40</v>
      </c>
      <c r="G3661" s="22">
        <v>16000</v>
      </c>
      <c r="H3661" s="22" t="s">
        <v>5088</v>
      </c>
      <c r="I3661" s="26">
        <f>+IF(H3661='COSTOS VARIOS'!$C$1,'COSTOS VARIOS'!$C$2*'Precios ML'!V3661,'COSTOS VARIOS'!$B$2*'Precios ML'!V3661)</f>
        <v>279980</v>
      </c>
      <c r="J3661" s="22">
        <v>0</v>
      </c>
      <c r="K3661" s="27">
        <f t="shared" si="570"/>
        <v>10.4125</v>
      </c>
      <c r="L3661" s="27">
        <f t="shared" si="571"/>
        <v>10.4125</v>
      </c>
      <c r="M3661" s="26">
        <f>(INDEX(pesos!A:B,MATCH(L3661,pesos!A:A,1),2))</f>
        <v>16200</v>
      </c>
      <c r="N3661" s="26">
        <f>+R3661*'COSTOS VARIOS'!$O$1</f>
        <v>123500</v>
      </c>
      <c r="O3661" s="26">
        <f>+R3661*'COSTOS VARIOS'!$O$2</f>
        <v>2665</v>
      </c>
      <c r="P3661" s="26">
        <f>+R3661*'COSTOS VARIOS'!$O$3</f>
        <v>9750</v>
      </c>
      <c r="Q3661" s="26">
        <v>1</v>
      </c>
      <c r="R3661" s="26">
        <f t="shared" si="572"/>
        <v>650000</v>
      </c>
      <c r="S3661" s="25">
        <f t="shared" si="573"/>
        <v>1082095</v>
      </c>
      <c r="T3661" s="28">
        <f t="shared" si="574"/>
        <v>0.29369417657414543</v>
      </c>
      <c r="U3661" s="29">
        <f t="shared" si="575"/>
        <v>1399900</v>
      </c>
      <c r="V3661" s="26">
        <f>+INDEX('LISTA DE PRECIOS EKM '!A:K,MATCH('Precios ML'!B3661,'LISTA DE PRECIOS EKM '!A:A,0),8)</f>
        <v>1399900</v>
      </c>
      <c r="W3661" s="26">
        <f t="shared" si="576"/>
        <v>1399900</v>
      </c>
      <c r="X3661" s="26">
        <f t="shared" si="577"/>
        <v>0</v>
      </c>
      <c r="Y3661" s="26"/>
      <c r="Z3661" s="26">
        <f t="shared" si="578"/>
        <v>1399900</v>
      </c>
      <c r="AA3661" s="30">
        <f t="shared" si="579"/>
        <v>1.1536923076923076</v>
      </c>
    </row>
    <row r="3662" spans="1:27">
      <c r="A3662" s="20" t="s">
        <v>8248</v>
      </c>
      <c r="B3662" s="20" t="s">
        <v>1861</v>
      </c>
      <c r="C3662" s="25">
        <v>650000</v>
      </c>
      <c r="D3662" s="22">
        <v>85</v>
      </c>
      <c r="E3662" s="22">
        <v>49</v>
      </c>
      <c r="F3662" s="22">
        <v>40</v>
      </c>
      <c r="G3662" s="22">
        <v>16000</v>
      </c>
      <c r="H3662" s="22" t="s">
        <v>5088</v>
      </c>
      <c r="I3662" s="26">
        <f>+IF(H3662='COSTOS VARIOS'!$C$1,'COSTOS VARIOS'!$C$2*'Precios ML'!V3662,'COSTOS VARIOS'!$B$2*'Precios ML'!V3662)</f>
        <v>285980</v>
      </c>
      <c r="J3662" s="22">
        <v>0</v>
      </c>
      <c r="K3662" s="27">
        <f t="shared" si="570"/>
        <v>10.4125</v>
      </c>
      <c r="L3662" s="27">
        <f t="shared" si="571"/>
        <v>10.4125</v>
      </c>
      <c r="M3662" s="26">
        <f>(INDEX(pesos!A:B,MATCH(L3662,pesos!A:A,1),2))</f>
        <v>16200</v>
      </c>
      <c r="N3662" s="26">
        <f>+R3662*'COSTOS VARIOS'!$O$1</f>
        <v>123500</v>
      </c>
      <c r="O3662" s="26">
        <f>+R3662*'COSTOS VARIOS'!$O$2</f>
        <v>2665</v>
      </c>
      <c r="P3662" s="26">
        <f>+R3662*'COSTOS VARIOS'!$O$3</f>
        <v>9750</v>
      </c>
      <c r="Q3662" s="26">
        <v>1</v>
      </c>
      <c r="R3662" s="26">
        <f t="shared" si="572"/>
        <v>650000</v>
      </c>
      <c r="S3662" s="25">
        <f t="shared" si="573"/>
        <v>1088095</v>
      </c>
      <c r="T3662" s="28">
        <f t="shared" si="574"/>
        <v>0.3141315785845904</v>
      </c>
      <c r="U3662" s="29">
        <f t="shared" si="575"/>
        <v>1429900</v>
      </c>
      <c r="V3662" s="26">
        <f>+INDEX('LISTA DE PRECIOS EKM '!A:K,MATCH('Precios ML'!B3662,'LISTA DE PRECIOS EKM '!A:A,0),8)</f>
        <v>1429900</v>
      </c>
      <c r="W3662" s="26">
        <f t="shared" si="576"/>
        <v>1429900</v>
      </c>
      <c r="X3662" s="26">
        <f t="shared" si="577"/>
        <v>0</v>
      </c>
      <c r="Y3662" s="26"/>
      <c r="Z3662" s="26">
        <f t="shared" si="578"/>
        <v>1429900</v>
      </c>
      <c r="AA3662" s="30">
        <f t="shared" si="579"/>
        <v>1.199846153846154</v>
      </c>
    </row>
    <row r="3663" spans="1:27">
      <c r="A3663" s="20" t="s">
        <v>8248</v>
      </c>
      <c r="B3663" s="20" t="s">
        <v>1861</v>
      </c>
      <c r="C3663" s="25">
        <v>650000</v>
      </c>
      <c r="D3663" s="22">
        <v>85</v>
      </c>
      <c r="E3663" s="22">
        <v>49</v>
      </c>
      <c r="F3663" s="22">
        <v>40</v>
      </c>
      <c r="G3663" s="22">
        <v>16000</v>
      </c>
      <c r="H3663" s="22" t="s">
        <v>5088</v>
      </c>
      <c r="I3663" s="26">
        <f>+IF(H3663='COSTOS VARIOS'!$C$1,'COSTOS VARIOS'!$C$2*'Precios ML'!V3663,'COSTOS VARIOS'!$B$2*'Precios ML'!V3663)</f>
        <v>285980</v>
      </c>
      <c r="J3663" s="22">
        <v>0</v>
      </c>
      <c r="K3663" s="27">
        <f t="shared" si="570"/>
        <v>10.4125</v>
      </c>
      <c r="L3663" s="27">
        <f t="shared" si="571"/>
        <v>10.4125</v>
      </c>
      <c r="M3663" s="26">
        <f>(INDEX(pesos!A:B,MATCH(L3663,pesos!A:A,1),2))</f>
        <v>16200</v>
      </c>
      <c r="N3663" s="26">
        <f>+R3663*'COSTOS VARIOS'!$O$1</f>
        <v>123500</v>
      </c>
      <c r="O3663" s="26">
        <f>+R3663*'COSTOS VARIOS'!$O$2</f>
        <v>2665</v>
      </c>
      <c r="P3663" s="26">
        <f>+R3663*'COSTOS VARIOS'!$O$3</f>
        <v>9750</v>
      </c>
      <c r="Q3663" s="26">
        <v>1</v>
      </c>
      <c r="R3663" s="26">
        <f t="shared" si="572"/>
        <v>650000</v>
      </c>
      <c r="S3663" s="25">
        <f t="shared" si="573"/>
        <v>1088095</v>
      </c>
      <c r="T3663" s="28">
        <f t="shared" si="574"/>
        <v>0.3141315785845904</v>
      </c>
      <c r="U3663" s="29">
        <f t="shared" si="575"/>
        <v>1429900</v>
      </c>
      <c r="V3663" s="26">
        <f>+INDEX('LISTA DE PRECIOS EKM '!A:K,MATCH('Precios ML'!B3663,'LISTA DE PRECIOS EKM '!A:A,0),8)</f>
        <v>1429900</v>
      </c>
      <c r="W3663" s="26">
        <f t="shared" si="576"/>
        <v>1429900</v>
      </c>
      <c r="X3663" s="26">
        <f t="shared" si="577"/>
        <v>0</v>
      </c>
      <c r="Y3663" s="26"/>
      <c r="Z3663" s="26">
        <f t="shared" si="578"/>
        <v>1429900</v>
      </c>
      <c r="AA3663" s="30">
        <f t="shared" si="579"/>
        <v>1.199846153846154</v>
      </c>
    </row>
    <row r="3664" spans="1:27">
      <c r="A3664" s="20" t="s">
        <v>8249</v>
      </c>
      <c r="B3664" s="20" t="s">
        <v>8250</v>
      </c>
      <c r="C3664" s="25">
        <v>340000</v>
      </c>
      <c r="D3664" s="22">
        <v>85</v>
      </c>
      <c r="E3664" s="22">
        <v>49</v>
      </c>
      <c r="F3664" s="22">
        <v>40</v>
      </c>
      <c r="G3664" s="22">
        <v>16000</v>
      </c>
      <c r="H3664" s="22" t="s">
        <v>5088</v>
      </c>
      <c r="I3664" s="26">
        <f>+IF(H3664='COSTOS VARIOS'!$C$1,'COSTOS VARIOS'!$C$2*'Precios ML'!V3664,'COSTOS VARIOS'!$B$2*'Precios ML'!V3664)</f>
        <v>145980</v>
      </c>
      <c r="J3664" s="22">
        <v>0</v>
      </c>
      <c r="K3664" s="27">
        <f t="shared" si="570"/>
        <v>10.4125</v>
      </c>
      <c r="L3664" s="27">
        <f t="shared" si="571"/>
        <v>10.4125</v>
      </c>
      <c r="M3664" s="26">
        <f>(INDEX(pesos!A:B,MATCH(L3664,pesos!A:A,1),2))</f>
        <v>16200</v>
      </c>
      <c r="N3664" s="26">
        <f>+R3664*'COSTOS VARIOS'!$O$1</f>
        <v>64600</v>
      </c>
      <c r="O3664" s="26">
        <f>+R3664*'COSTOS VARIOS'!$O$2</f>
        <v>1394.0000000000002</v>
      </c>
      <c r="P3664" s="26">
        <f>+R3664*'COSTOS VARIOS'!$O$3</f>
        <v>5100</v>
      </c>
      <c r="Q3664" s="26">
        <v>1</v>
      </c>
      <c r="R3664" s="26">
        <f t="shared" si="572"/>
        <v>340000</v>
      </c>
      <c r="S3664" s="25">
        <f t="shared" si="573"/>
        <v>573274</v>
      </c>
      <c r="T3664" s="28">
        <f t="shared" si="574"/>
        <v>0.27321315810589697</v>
      </c>
      <c r="U3664" s="29">
        <f t="shared" si="575"/>
        <v>729900</v>
      </c>
      <c r="V3664" s="26">
        <f>+INDEX('LISTA DE PRECIOS EKM '!A:K,MATCH('Precios ML'!B3664,'LISTA DE PRECIOS EKM '!A:A,0),8)</f>
        <v>729900</v>
      </c>
      <c r="W3664" s="26">
        <f t="shared" si="576"/>
        <v>729900</v>
      </c>
      <c r="X3664" s="26">
        <f t="shared" si="577"/>
        <v>0</v>
      </c>
      <c r="Y3664" s="26"/>
      <c r="Z3664" s="26">
        <f t="shared" si="578"/>
        <v>729900</v>
      </c>
      <c r="AA3664" s="30">
        <f t="shared" si="579"/>
        <v>1.1467647058823531</v>
      </c>
    </row>
    <row r="3665" spans="1:27">
      <c r="A3665" s="20" t="s">
        <v>8249</v>
      </c>
      <c r="B3665" s="20" t="s">
        <v>8250</v>
      </c>
      <c r="C3665" s="25">
        <v>340000</v>
      </c>
      <c r="D3665" s="22">
        <v>85</v>
      </c>
      <c r="E3665" s="22">
        <v>49</v>
      </c>
      <c r="F3665" s="22">
        <v>40</v>
      </c>
      <c r="G3665" s="22">
        <v>16000</v>
      </c>
      <c r="H3665" s="22" t="s">
        <v>5088</v>
      </c>
      <c r="I3665" s="26">
        <f>+IF(H3665='COSTOS VARIOS'!$C$1,'COSTOS VARIOS'!$C$2*'Precios ML'!V3665,'COSTOS VARIOS'!$B$2*'Precios ML'!V3665)</f>
        <v>145980</v>
      </c>
      <c r="J3665" s="22">
        <v>0</v>
      </c>
      <c r="K3665" s="27">
        <f t="shared" si="570"/>
        <v>10.4125</v>
      </c>
      <c r="L3665" s="27">
        <f t="shared" si="571"/>
        <v>10.4125</v>
      </c>
      <c r="M3665" s="26">
        <f>(INDEX(pesos!A:B,MATCH(L3665,pesos!A:A,1),2))</f>
        <v>16200</v>
      </c>
      <c r="N3665" s="26">
        <f>+R3665*'COSTOS VARIOS'!$O$1</f>
        <v>64600</v>
      </c>
      <c r="O3665" s="26">
        <f>+R3665*'COSTOS VARIOS'!$O$2</f>
        <v>1394.0000000000002</v>
      </c>
      <c r="P3665" s="26">
        <f>+R3665*'COSTOS VARIOS'!$O$3</f>
        <v>5100</v>
      </c>
      <c r="Q3665" s="26">
        <v>1</v>
      </c>
      <c r="R3665" s="26">
        <f t="shared" si="572"/>
        <v>340000</v>
      </c>
      <c r="S3665" s="25">
        <f t="shared" si="573"/>
        <v>573274</v>
      </c>
      <c r="T3665" s="28">
        <f t="shared" si="574"/>
        <v>0.27321315810589697</v>
      </c>
      <c r="U3665" s="29">
        <f t="shared" si="575"/>
        <v>729900</v>
      </c>
      <c r="V3665" s="26">
        <f>+INDEX('LISTA DE PRECIOS EKM '!A:K,MATCH('Precios ML'!B3665,'LISTA DE PRECIOS EKM '!A:A,0),8)</f>
        <v>729900</v>
      </c>
      <c r="W3665" s="26">
        <f t="shared" si="576"/>
        <v>729900</v>
      </c>
      <c r="X3665" s="26">
        <f t="shared" si="577"/>
        <v>0</v>
      </c>
      <c r="Y3665" s="26"/>
      <c r="Z3665" s="26">
        <f t="shared" si="578"/>
        <v>729900</v>
      </c>
      <c r="AA3665" s="30">
        <f t="shared" si="579"/>
        <v>1.1467647058823531</v>
      </c>
    </row>
    <row r="3666" spans="1:27">
      <c r="A3666" s="20" t="s">
        <v>8251</v>
      </c>
      <c r="B3666" s="20" t="s">
        <v>8252</v>
      </c>
      <c r="C3666" s="25">
        <v>330000</v>
      </c>
      <c r="D3666" s="22">
        <v>85</v>
      </c>
      <c r="E3666" s="22">
        <v>49</v>
      </c>
      <c r="F3666" s="22">
        <v>40</v>
      </c>
      <c r="G3666" s="22">
        <v>16000</v>
      </c>
      <c r="H3666" s="22" t="s">
        <v>5088</v>
      </c>
      <c r="I3666" s="26">
        <f>+IF(H3666='COSTOS VARIOS'!$C$1,'COSTOS VARIOS'!$C$2*'Precios ML'!V3666,'COSTOS VARIOS'!$B$2*'Precios ML'!V3666)</f>
        <v>141980</v>
      </c>
      <c r="J3666" s="22">
        <v>0</v>
      </c>
      <c r="K3666" s="27">
        <f t="shared" si="570"/>
        <v>10.4125</v>
      </c>
      <c r="L3666" s="27">
        <f t="shared" si="571"/>
        <v>10.4125</v>
      </c>
      <c r="M3666" s="26">
        <f>(INDEX(pesos!A:B,MATCH(L3666,pesos!A:A,1),2))</f>
        <v>16200</v>
      </c>
      <c r="N3666" s="26">
        <f>+R3666*'COSTOS VARIOS'!$O$1</f>
        <v>62700</v>
      </c>
      <c r="O3666" s="26">
        <f>+R3666*'COSTOS VARIOS'!$O$2</f>
        <v>1353.0000000000002</v>
      </c>
      <c r="P3666" s="26">
        <f>+R3666*'COSTOS VARIOS'!$O$3</f>
        <v>4950</v>
      </c>
      <c r="Q3666" s="26">
        <v>1</v>
      </c>
      <c r="R3666" s="26">
        <f t="shared" si="572"/>
        <v>330000</v>
      </c>
      <c r="S3666" s="25">
        <f t="shared" si="573"/>
        <v>557183</v>
      </c>
      <c r="T3666" s="28">
        <f t="shared" si="574"/>
        <v>0.27408768752815504</v>
      </c>
      <c r="U3666" s="29">
        <f t="shared" si="575"/>
        <v>709900</v>
      </c>
      <c r="V3666" s="26">
        <f>+INDEX('LISTA DE PRECIOS EKM '!A:K,MATCH('Precios ML'!B3666,'LISTA DE PRECIOS EKM '!A:A,0),8)</f>
        <v>709900</v>
      </c>
      <c r="W3666" s="26">
        <f t="shared" si="576"/>
        <v>709900</v>
      </c>
      <c r="X3666" s="26">
        <f t="shared" si="577"/>
        <v>0</v>
      </c>
      <c r="Y3666" s="26"/>
      <c r="Z3666" s="26">
        <f t="shared" si="578"/>
        <v>709900</v>
      </c>
      <c r="AA3666" s="30">
        <f t="shared" si="579"/>
        <v>1.1512121212121214</v>
      </c>
    </row>
    <row r="3667" spans="1:27">
      <c r="A3667" s="20" t="s">
        <v>8251</v>
      </c>
      <c r="B3667" s="20" t="s">
        <v>8252</v>
      </c>
      <c r="C3667" s="25">
        <v>330000</v>
      </c>
      <c r="D3667" s="22">
        <v>85</v>
      </c>
      <c r="E3667" s="22">
        <v>49</v>
      </c>
      <c r="F3667" s="22">
        <v>40</v>
      </c>
      <c r="G3667" s="22">
        <v>16000</v>
      </c>
      <c r="H3667" s="22" t="s">
        <v>5088</v>
      </c>
      <c r="I3667" s="26">
        <f>+IF(H3667='COSTOS VARIOS'!$C$1,'COSTOS VARIOS'!$C$2*'Precios ML'!V3667,'COSTOS VARIOS'!$B$2*'Precios ML'!V3667)</f>
        <v>141980</v>
      </c>
      <c r="J3667" s="22">
        <v>0</v>
      </c>
      <c r="K3667" s="27">
        <f t="shared" si="570"/>
        <v>10.4125</v>
      </c>
      <c r="L3667" s="27">
        <f t="shared" si="571"/>
        <v>10.4125</v>
      </c>
      <c r="M3667" s="26">
        <f>(INDEX(pesos!A:B,MATCH(L3667,pesos!A:A,1),2))</f>
        <v>16200</v>
      </c>
      <c r="N3667" s="26">
        <f>+R3667*'COSTOS VARIOS'!$O$1</f>
        <v>62700</v>
      </c>
      <c r="O3667" s="26">
        <f>+R3667*'COSTOS VARIOS'!$O$2</f>
        <v>1353.0000000000002</v>
      </c>
      <c r="P3667" s="26">
        <f>+R3667*'COSTOS VARIOS'!$O$3</f>
        <v>4950</v>
      </c>
      <c r="Q3667" s="26">
        <v>1</v>
      </c>
      <c r="R3667" s="26">
        <f t="shared" si="572"/>
        <v>330000</v>
      </c>
      <c r="S3667" s="25">
        <f t="shared" si="573"/>
        <v>557183</v>
      </c>
      <c r="T3667" s="28">
        <f t="shared" si="574"/>
        <v>0.27408768752815504</v>
      </c>
      <c r="U3667" s="29">
        <f t="shared" si="575"/>
        <v>709900</v>
      </c>
      <c r="V3667" s="26">
        <f>+INDEX('LISTA DE PRECIOS EKM '!A:K,MATCH('Precios ML'!B3667,'LISTA DE PRECIOS EKM '!A:A,0),8)</f>
        <v>709900</v>
      </c>
      <c r="W3667" s="26">
        <f t="shared" si="576"/>
        <v>709900</v>
      </c>
      <c r="X3667" s="26">
        <f t="shared" si="577"/>
        <v>0</v>
      </c>
      <c r="Y3667" s="26"/>
      <c r="Z3667" s="26">
        <f t="shared" si="578"/>
        <v>709900</v>
      </c>
      <c r="AA3667" s="30">
        <f t="shared" si="579"/>
        <v>1.1512121212121214</v>
      </c>
    </row>
    <row r="3668" spans="1:27">
      <c r="A3668" s="20" t="s">
        <v>8253</v>
      </c>
      <c r="B3668" s="20" t="s">
        <v>1858</v>
      </c>
      <c r="C3668" s="25">
        <v>303000</v>
      </c>
      <c r="D3668" s="22">
        <v>85</v>
      </c>
      <c r="E3668" s="22">
        <v>49</v>
      </c>
      <c r="F3668" s="22">
        <v>40</v>
      </c>
      <c r="G3668" s="22">
        <v>16000</v>
      </c>
      <c r="H3668" s="22" t="s">
        <v>5088</v>
      </c>
      <c r="I3668" s="26">
        <f>+IF(H3668='COSTOS VARIOS'!$C$1,'COSTOS VARIOS'!$C$2*'Precios ML'!V3668,'COSTOS VARIOS'!$B$2*'Precios ML'!V3668)</f>
        <v>105980</v>
      </c>
      <c r="J3668" s="22">
        <v>0</v>
      </c>
      <c r="K3668" s="27">
        <f t="shared" si="570"/>
        <v>10.4125</v>
      </c>
      <c r="L3668" s="27">
        <f t="shared" si="571"/>
        <v>10.4125</v>
      </c>
      <c r="M3668" s="26">
        <f>(INDEX(pesos!A:B,MATCH(L3668,pesos!A:A,1),2))</f>
        <v>16200</v>
      </c>
      <c r="N3668" s="26">
        <f>+R3668*'COSTOS VARIOS'!$O$1</f>
        <v>57570</v>
      </c>
      <c r="O3668" s="26">
        <f>+R3668*'COSTOS VARIOS'!$O$2</f>
        <v>1242.3000000000002</v>
      </c>
      <c r="P3668" s="26">
        <f>+R3668*'COSTOS VARIOS'!$O$3</f>
        <v>4545</v>
      </c>
      <c r="Q3668" s="26">
        <v>1</v>
      </c>
      <c r="R3668" s="26">
        <f t="shared" si="572"/>
        <v>303000</v>
      </c>
      <c r="S3668" s="25">
        <f t="shared" si="573"/>
        <v>488537.3</v>
      </c>
      <c r="T3668" s="28">
        <f t="shared" si="574"/>
        <v>8.4666411346687287E-2</v>
      </c>
      <c r="U3668" s="29">
        <f t="shared" si="575"/>
        <v>529900</v>
      </c>
      <c r="V3668" s="26">
        <f>+INDEX('LISTA DE PRECIOS EKM '!A:K,MATCH('Precios ML'!B3668,'LISTA DE PRECIOS EKM '!A:A,0),8)</f>
        <v>529900</v>
      </c>
      <c r="W3668" s="26">
        <f t="shared" si="576"/>
        <v>529900</v>
      </c>
      <c r="X3668" s="26">
        <f t="shared" si="577"/>
        <v>0</v>
      </c>
      <c r="Y3668" s="26"/>
      <c r="Z3668" s="26">
        <f t="shared" si="578"/>
        <v>529900</v>
      </c>
      <c r="AA3668" s="30">
        <f t="shared" si="579"/>
        <v>0.74884488448844877</v>
      </c>
    </row>
    <row r="3669" spans="1:27">
      <c r="A3669" s="20" t="s">
        <v>8253</v>
      </c>
      <c r="B3669" s="20" t="s">
        <v>1858</v>
      </c>
      <c r="C3669" s="25">
        <v>303000</v>
      </c>
      <c r="D3669" s="22">
        <v>85</v>
      </c>
      <c r="E3669" s="22">
        <v>49</v>
      </c>
      <c r="F3669" s="22">
        <v>40</v>
      </c>
      <c r="G3669" s="22">
        <v>16000</v>
      </c>
      <c r="H3669" s="22" t="s">
        <v>5088</v>
      </c>
      <c r="I3669" s="26">
        <f>+IF(H3669='COSTOS VARIOS'!$C$1,'COSTOS VARIOS'!$C$2*'Precios ML'!V3669,'COSTOS VARIOS'!$B$2*'Precios ML'!V3669)</f>
        <v>105980</v>
      </c>
      <c r="J3669" s="22">
        <v>0</v>
      </c>
      <c r="K3669" s="27">
        <f t="shared" si="570"/>
        <v>10.4125</v>
      </c>
      <c r="L3669" s="27">
        <f t="shared" si="571"/>
        <v>10.4125</v>
      </c>
      <c r="M3669" s="26">
        <f>(INDEX(pesos!A:B,MATCH(L3669,pesos!A:A,1),2))</f>
        <v>16200</v>
      </c>
      <c r="N3669" s="26">
        <f>+R3669*'COSTOS VARIOS'!$O$1</f>
        <v>57570</v>
      </c>
      <c r="O3669" s="26">
        <f>+R3669*'COSTOS VARIOS'!$O$2</f>
        <v>1242.3000000000002</v>
      </c>
      <c r="P3669" s="26">
        <f>+R3669*'COSTOS VARIOS'!$O$3</f>
        <v>4545</v>
      </c>
      <c r="Q3669" s="26">
        <v>1</v>
      </c>
      <c r="R3669" s="26">
        <f t="shared" si="572"/>
        <v>303000</v>
      </c>
      <c r="S3669" s="25">
        <f t="shared" si="573"/>
        <v>488537.3</v>
      </c>
      <c r="T3669" s="28">
        <f t="shared" si="574"/>
        <v>8.4666411346687287E-2</v>
      </c>
      <c r="U3669" s="29">
        <f t="shared" si="575"/>
        <v>529900</v>
      </c>
      <c r="V3669" s="26">
        <f>+INDEX('LISTA DE PRECIOS EKM '!A:K,MATCH('Precios ML'!B3669,'LISTA DE PRECIOS EKM '!A:A,0),8)</f>
        <v>529900</v>
      </c>
      <c r="W3669" s="26">
        <f t="shared" si="576"/>
        <v>529900</v>
      </c>
      <c r="X3669" s="26">
        <f t="shared" si="577"/>
        <v>0</v>
      </c>
      <c r="Y3669" s="26"/>
      <c r="Z3669" s="26">
        <f t="shared" si="578"/>
        <v>529900</v>
      </c>
      <c r="AA3669" s="30">
        <f t="shared" si="579"/>
        <v>0.74884488448844877</v>
      </c>
    </row>
    <row r="3670" spans="1:27">
      <c r="A3670" s="20" t="s">
        <v>8254</v>
      </c>
      <c r="B3670" s="20" t="s">
        <v>1757</v>
      </c>
      <c r="C3670" s="25">
        <v>139000</v>
      </c>
      <c r="D3670" s="22">
        <v>85</v>
      </c>
      <c r="E3670" s="22">
        <v>49</v>
      </c>
      <c r="F3670" s="22">
        <v>40</v>
      </c>
      <c r="G3670" s="22">
        <v>16000</v>
      </c>
      <c r="H3670" s="22" t="s">
        <v>5088</v>
      </c>
      <c r="I3670" s="26">
        <f>+IF(H3670='COSTOS VARIOS'!$C$1,'COSTOS VARIOS'!$C$2*'Precios ML'!V3670,'COSTOS VARIOS'!$B$2*'Precios ML'!V3670)</f>
        <v>55980</v>
      </c>
      <c r="J3670" s="22">
        <v>0</v>
      </c>
      <c r="K3670" s="27">
        <f t="shared" si="570"/>
        <v>10.4125</v>
      </c>
      <c r="L3670" s="27">
        <f t="shared" si="571"/>
        <v>10.4125</v>
      </c>
      <c r="M3670" s="26">
        <f>(INDEX(pesos!A:B,MATCH(L3670,pesos!A:A,1),2))</f>
        <v>16200</v>
      </c>
      <c r="N3670" s="26">
        <f>+R3670*'COSTOS VARIOS'!$O$1</f>
        <v>26410</v>
      </c>
      <c r="O3670" s="26">
        <f>+R3670*'COSTOS VARIOS'!$O$2</f>
        <v>569.90000000000009</v>
      </c>
      <c r="P3670" s="26">
        <f>+R3670*'COSTOS VARIOS'!$O$3</f>
        <v>2085</v>
      </c>
      <c r="Q3670" s="26">
        <v>1</v>
      </c>
      <c r="R3670" s="26">
        <f t="shared" si="572"/>
        <v>139000</v>
      </c>
      <c r="S3670" s="25">
        <f t="shared" si="573"/>
        <v>240244.9</v>
      </c>
      <c r="T3670" s="28">
        <f t="shared" si="574"/>
        <v>0.16506115218262707</v>
      </c>
      <c r="U3670" s="29">
        <f t="shared" si="575"/>
        <v>279900</v>
      </c>
      <c r="V3670" s="26">
        <f>+INDEX('LISTA DE PRECIOS EKM '!A:K,MATCH('Precios ML'!B3670,'LISTA DE PRECIOS EKM '!A:A,0),8)</f>
        <v>279900</v>
      </c>
      <c r="W3670" s="26">
        <f t="shared" si="576"/>
        <v>279900</v>
      </c>
      <c r="X3670" s="26">
        <f t="shared" si="577"/>
        <v>0</v>
      </c>
      <c r="Y3670" s="26"/>
      <c r="Z3670" s="26">
        <f t="shared" si="578"/>
        <v>279900</v>
      </c>
      <c r="AA3670" s="30">
        <f t="shared" si="579"/>
        <v>1.0136690647482016</v>
      </c>
    </row>
    <row r="3671" spans="1:27">
      <c r="A3671" s="20" t="s">
        <v>8254</v>
      </c>
      <c r="B3671" s="20" t="s">
        <v>1757</v>
      </c>
      <c r="C3671" s="25">
        <v>139000</v>
      </c>
      <c r="D3671" s="22">
        <v>85</v>
      </c>
      <c r="E3671" s="22">
        <v>49</v>
      </c>
      <c r="F3671" s="22">
        <v>40</v>
      </c>
      <c r="G3671" s="22">
        <v>16000</v>
      </c>
      <c r="H3671" s="22" t="s">
        <v>5088</v>
      </c>
      <c r="I3671" s="26">
        <f>+IF(H3671='COSTOS VARIOS'!$C$1,'COSTOS VARIOS'!$C$2*'Precios ML'!V3671,'COSTOS VARIOS'!$B$2*'Precios ML'!V3671)</f>
        <v>55980</v>
      </c>
      <c r="J3671" s="22">
        <v>0</v>
      </c>
      <c r="K3671" s="27">
        <f t="shared" si="570"/>
        <v>10.4125</v>
      </c>
      <c r="L3671" s="27">
        <f t="shared" si="571"/>
        <v>10.4125</v>
      </c>
      <c r="M3671" s="26">
        <f>(INDEX(pesos!A:B,MATCH(L3671,pesos!A:A,1),2))</f>
        <v>16200</v>
      </c>
      <c r="N3671" s="26">
        <f>+R3671*'COSTOS VARIOS'!$O$1</f>
        <v>26410</v>
      </c>
      <c r="O3671" s="26">
        <f>+R3671*'COSTOS VARIOS'!$O$2</f>
        <v>569.90000000000009</v>
      </c>
      <c r="P3671" s="26">
        <f>+R3671*'COSTOS VARIOS'!$O$3</f>
        <v>2085</v>
      </c>
      <c r="Q3671" s="26">
        <v>1</v>
      </c>
      <c r="R3671" s="26">
        <f t="shared" si="572"/>
        <v>139000</v>
      </c>
      <c r="S3671" s="25">
        <f t="shared" si="573"/>
        <v>240244.9</v>
      </c>
      <c r="T3671" s="28">
        <f t="shared" si="574"/>
        <v>0.16506115218262707</v>
      </c>
      <c r="U3671" s="29">
        <f t="shared" si="575"/>
        <v>279900</v>
      </c>
      <c r="V3671" s="26">
        <f>+INDEX('LISTA DE PRECIOS EKM '!A:K,MATCH('Precios ML'!B3671,'LISTA DE PRECIOS EKM '!A:A,0),8)</f>
        <v>279900</v>
      </c>
      <c r="W3671" s="26">
        <f t="shared" si="576"/>
        <v>279900</v>
      </c>
      <c r="X3671" s="26">
        <f t="shared" si="577"/>
        <v>0</v>
      </c>
      <c r="Y3671" s="26"/>
      <c r="Z3671" s="26">
        <f t="shared" si="578"/>
        <v>279900</v>
      </c>
      <c r="AA3671" s="30">
        <f t="shared" si="579"/>
        <v>1.0136690647482016</v>
      </c>
    </row>
    <row r="3672" spans="1:27">
      <c r="A3672" s="20" t="s">
        <v>8255</v>
      </c>
      <c r="B3672" s="20" t="s">
        <v>8256</v>
      </c>
      <c r="C3672" s="25">
        <v>440000</v>
      </c>
      <c r="D3672" s="22">
        <v>85</v>
      </c>
      <c r="E3672" s="22">
        <v>49</v>
      </c>
      <c r="F3672" s="22">
        <v>40</v>
      </c>
      <c r="G3672" s="22">
        <v>16000</v>
      </c>
      <c r="H3672" s="22" t="s">
        <v>5088</v>
      </c>
      <c r="I3672" s="26">
        <f>+IF(H3672='COSTOS VARIOS'!$C$1,'COSTOS VARIOS'!$C$2*'Precios ML'!V3672,'COSTOS VARIOS'!$B$2*'Precios ML'!V3672)</f>
        <v>199980</v>
      </c>
      <c r="J3672" s="22">
        <v>0</v>
      </c>
      <c r="K3672" s="27">
        <f t="shared" si="570"/>
        <v>10.4125</v>
      </c>
      <c r="L3672" s="27">
        <f t="shared" si="571"/>
        <v>10.4125</v>
      </c>
      <c r="M3672" s="26">
        <f>(INDEX(pesos!A:B,MATCH(L3672,pesos!A:A,1),2))</f>
        <v>16200</v>
      </c>
      <c r="N3672" s="26">
        <f>+R3672*'COSTOS VARIOS'!$O$1</f>
        <v>83600</v>
      </c>
      <c r="O3672" s="26">
        <f>+R3672*'COSTOS VARIOS'!$O$2</f>
        <v>1804.0000000000002</v>
      </c>
      <c r="P3672" s="26">
        <f>+R3672*'COSTOS VARIOS'!$O$3</f>
        <v>6600</v>
      </c>
      <c r="Q3672" s="26">
        <v>1</v>
      </c>
      <c r="R3672" s="26">
        <f t="shared" si="572"/>
        <v>440000</v>
      </c>
      <c r="S3672" s="25">
        <f t="shared" si="573"/>
        <v>748184</v>
      </c>
      <c r="T3672" s="28">
        <f t="shared" si="574"/>
        <v>0.33643595693038075</v>
      </c>
      <c r="U3672" s="29">
        <f t="shared" si="575"/>
        <v>999900</v>
      </c>
      <c r="V3672" s="26">
        <f>+INDEX('LISTA DE PRECIOS EKM '!A:K,MATCH('Precios ML'!B3672,'LISTA DE PRECIOS EKM '!A:A,0),8)</f>
        <v>999900</v>
      </c>
      <c r="W3672" s="26">
        <f t="shared" si="576"/>
        <v>999900</v>
      </c>
      <c r="X3672" s="26">
        <f t="shared" si="577"/>
        <v>0</v>
      </c>
      <c r="Y3672" s="26"/>
      <c r="Z3672" s="26">
        <f t="shared" si="578"/>
        <v>999900</v>
      </c>
      <c r="AA3672" s="30">
        <f t="shared" si="579"/>
        <v>1.2725</v>
      </c>
    </row>
    <row r="3673" spans="1:27">
      <c r="A3673" s="20" t="s">
        <v>8255</v>
      </c>
      <c r="B3673" s="20" t="s">
        <v>8256</v>
      </c>
      <c r="C3673" s="25">
        <v>440000</v>
      </c>
      <c r="D3673" s="22">
        <v>85</v>
      </c>
      <c r="E3673" s="22">
        <v>49</v>
      </c>
      <c r="F3673" s="22">
        <v>40</v>
      </c>
      <c r="G3673" s="22">
        <v>16000</v>
      </c>
      <c r="H3673" s="22" t="s">
        <v>5088</v>
      </c>
      <c r="I3673" s="26">
        <f>+IF(H3673='COSTOS VARIOS'!$C$1,'COSTOS VARIOS'!$C$2*'Precios ML'!V3673,'COSTOS VARIOS'!$B$2*'Precios ML'!V3673)</f>
        <v>199980</v>
      </c>
      <c r="J3673" s="22">
        <v>0</v>
      </c>
      <c r="K3673" s="27">
        <f t="shared" si="570"/>
        <v>10.4125</v>
      </c>
      <c r="L3673" s="27">
        <f t="shared" si="571"/>
        <v>10.4125</v>
      </c>
      <c r="M3673" s="26">
        <f>(INDEX(pesos!A:B,MATCH(L3673,pesos!A:A,1),2))</f>
        <v>16200</v>
      </c>
      <c r="N3673" s="26">
        <f>+R3673*'COSTOS VARIOS'!$O$1</f>
        <v>83600</v>
      </c>
      <c r="O3673" s="26">
        <f>+R3673*'COSTOS VARIOS'!$O$2</f>
        <v>1804.0000000000002</v>
      </c>
      <c r="P3673" s="26">
        <f>+R3673*'COSTOS VARIOS'!$O$3</f>
        <v>6600</v>
      </c>
      <c r="Q3673" s="26">
        <v>1</v>
      </c>
      <c r="R3673" s="26">
        <f t="shared" si="572"/>
        <v>440000</v>
      </c>
      <c r="S3673" s="25">
        <f t="shared" si="573"/>
        <v>748184</v>
      </c>
      <c r="T3673" s="28">
        <f t="shared" si="574"/>
        <v>0.33643595693038075</v>
      </c>
      <c r="U3673" s="29">
        <f t="shared" si="575"/>
        <v>999900</v>
      </c>
      <c r="V3673" s="26">
        <f>+INDEX('LISTA DE PRECIOS EKM '!A:K,MATCH('Precios ML'!B3673,'LISTA DE PRECIOS EKM '!A:A,0),8)</f>
        <v>999900</v>
      </c>
      <c r="W3673" s="26">
        <f t="shared" si="576"/>
        <v>999900</v>
      </c>
      <c r="X3673" s="26">
        <f t="shared" si="577"/>
        <v>0</v>
      </c>
      <c r="Y3673" s="26"/>
      <c r="Z3673" s="26">
        <f t="shared" si="578"/>
        <v>999900</v>
      </c>
      <c r="AA3673" s="30">
        <f t="shared" si="579"/>
        <v>1.2725</v>
      </c>
    </row>
    <row r="3674" spans="1:27">
      <c r="A3674" s="20" t="s">
        <v>8257</v>
      </c>
      <c r="B3674" s="20" t="s">
        <v>8258</v>
      </c>
      <c r="C3674" s="25">
        <v>97000</v>
      </c>
      <c r="D3674" s="22">
        <v>85</v>
      </c>
      <c r="E3674" s="22">
        <v>49</v>
      </c>
      <c r="F3674" s="22">
        <v>40</v>
      </c>
      <c r="G3674" s="22">
        <v>16000</v>
      </c>
      <c r="H3674" s="22" t="s">
        <v>5088</v>
      </c>
      <c r="I3674" s="26">
        <f>+IF(H3674='COSTOS VARIOS'!$C$1,'COSTOS VARIOS'!$C$2*'Precios ML'!V3674,'COSTOS VARIOS'!$B$2*'Precios ML'!V3674)</f>
        <v>39980</v>
      </c>
      <c r="J3674" s="22">
        <v>0</v>
      </c>
      <c r="K3674" s="27">
        <f t="shared" si="570"/>
        <v>10.4125</v>
      </c>
      <c r="L3674" s="27">
        <f t="shared" si="571"/>
        <v>10.4125</v>
      </c>
      <c r="M3674" s="26">
        <f>(INDEX(pesos!A:B,MATCH(L3674,pesos!A:A,1),2))</f>
        <v>16200</v>
      </c>
      <c r="N3674" s="26">
        <f>+R3674*'COSTOS VARIOS'!$O$1</f>
        <v>18430</v>
      </c>
      <c r="O3674" s="26">
        <f>+R3674*'COSTOS VARIOS'!$O$2</f>
        <v>397.70000000000005</v>
      </c>
      <c r="P3674" s="26">
        <f>+R3674*'COSTOS VARIOS'!$O$3</f>
        <v>1455</v>
      </c>
      <c r="Q3674" s="26">
        <v>1</v>
      </c>
      <c r="R3674" s="26">
        <f t="shared" si="572"/>
        <v>97000</v>
      </c>
      <c r="S3674" s="25">
        <f t="shared" si="573"/>
        <v>173462.7</v>
      </c>
      <c r="T3674" s="28">
        <f t="shared" si="574"/>
        <v>0.15240913464393202</v>
      </c>
      <c r="U3674" s="29">
        <f t="shared" si="575"/>
        <v>199900</v>
      </c>
      <c r="V3674" s="26">
        <f>+INDEX('LISTA DE PRECIOS EKM '!A:K,MATCH('Precios ML'!B3674,'LISTA DE PRECIOS EKM '!A:A,0),8)</f>
        <v>199900</v>
      </c>
      <c r="W3674" s="26">
        <f t="shared" si="576"/>
        <v>199900</v>
      </c>
      <c r="X3674" s="26">
        <f t="shared" si="577"/>
        <v>0</v>
      </c>
      <c r="Y3674" s="26"/>
      <c r="Z3674" s="26">
        <f t="shared" si="578"/>
        <v>199900</v>
      </c>
      <c r="AA3674" s="30">
        <f t="shared" si="579"/>
        <v>1.060824742268041</v>
      </c>
    </row>
    <row r="3675" spans="1:27">
      <c r="A3675" s="20" t="s">
        <v>8257</v>
      </c>
      <c r="B3675" s="20" t="s">
        <v>8258</v>
      </c>
      <c r="C3675" s="25">
        <v>97000</v>
      </c>
      <c r="D3675" s="22">
        <v>85</v>
      </c>
      <c r="E3675" s="22">
        <v>49</v>
      </c>
      <c r="F3675" s="22">
        <v>40</v>
      </c>
      <c r="G3675" s="22">
        <v>16000</v>
      </c>
      <c r="H3675" s="22" t="s">
        <v>5088</v>
      </c>
      <c r="I3675" s="26">
        <f>+IF(H3675='COSTOS VARIOS'!$C$1,'COSTOS VARIOS'!$C$2*'Precios ML'!V3675,'COSTOS VARIOS'!$B$2*'Precios ML'!V3675)</f>
        <v>39980</v>
      </c>
      <c r="J3675" s="22">
        <v>0</v>
      </c>
      <c r="K3675" s="27">
        <f t="shared" si="570"/>
        <v>10.4125</v>
      </c>
      <c r="L3675" s="27">
        <f t="shared" si="571"/>
        <v>10.4125</v>
      </c>
      <c r="M3675" s="26">
        <f>(INDEX(pesos!A:B,MATCH(L3675,pesos!A:A,1),2))</f>
        <v>16200</v>
      </c>
      <c r="N3675" s="26">
        <f>+R3675*'COSTOS VARIOS'!$O$1</f>
        <v>18430</v>
      </c>
      <c r="O3675" s="26">
        <f>+R3675*'COSTOS VARIOS'!$O$2</f>
        <v>397.70000000000005</v>
      </c>
      <c r="P3675" s="26">
        <f>+R3675*'COSTOS VARIOS'!$O$3</f>
        <v>1455</v>
      </c>
      <c r="Q3675" s="26">
        <v>1</v>
      </c>
      <c r="R3675" s="26">
        <f t="shared" si="572"/>
        <v>97000</v>
      </c>
      <c r="S3675" s="25">
        <f t="shared" si="573"/>
        <v>173462.7</v>
      </c>
      <c r="T3675" s="28">
        <f t="shared" si="574"/>
        <v>0.15240913464393202</v>
      </c>
      <c r="U3675" s="29">
        <f t="shared" si="575"/>
        <v>199900</v>
      </c>
      <c r="V3675" s="26">
        <f>+INDEX('LISTA DE PRECIOS EKM '!A:K,MATCH('Precios ML'!B3675,'LISTA DE PRECIOS EKM '!A:A,0),8)</f>
        <v>199900</v>
      </c>
      <c r="W3675" s="26">
        <f t="shared" si="576"/>
        <v>199900</v>
      </c>
      <c r="X3675" s="26">
        <f t="shared" si="577"/>
        <v>0</v>
      </c>
      <c r="Y3675" s="26"/>
      <c r="Z3675" s="26">
        <f t="shared" si="578"/>
        <v>199900</v>
      </c>
      <c r="AA3675" s="30">
        <f t="shared" si="579"/>
        <v>1.060824742268041</v>
      </c>
    </row>
    <row r="3676" spans="1:27">
      <c r="A3676" s="20" t="s">
        <v>8259</v>
      </c>
      <c r="B3676" s="20" t="s">
        <v>8260</v>
      </c>
      <c r="C3676" s="25">
        <v>125000</v>
      </c>
      <c r="D3676" s="22">
        <v>85</v>
      </c>
      <c r="E3676" s="22">
        <v>49</v>
      </c>
      <c r="F3676" s="22">
        <v>40</v>
      </c>
      <c r="G3676" s="22">
        <v>16000</v>
      </c>
      <c r="H3676" s="22" t="s">
        <v>5088</v>
      </c>
      <c r="I3676" s="26">
        <f>+IF(H3676='COSTOS VARIOS'!$C$1,'COSTOS VARIOS'!$C$2*'Precios ML'!V3676,'COSTOS VARIOS'!$B$2*'Precios ML'!V3676)</f>
        <v>53980</v>
      </c>
      <c r="J3676" s="22">
        <v>0</v>
      </c>
      <c r="K3676" s="27">
        <f t="shared" si="570"/>
        <v>10.4125</v>
      </c>
      <c r="L3676" s="27">
        <f t="shared" si="571"/>
        <v>10.4125</v>
      </c>
      <c r="M3676" s="26">
        <f>(INDEX(pesos!A:B,MATCH(L3676,pesos!A:A,1),2))</f>
        <v>16200</v>
      </c>
      <c r="N3676" s="26">
        <f>+R3676*'COSTOS VARIOS'!$O$1</f>
        <v>23750</v>
      </c>
      <c r="O3676" s="26">
        <f>+R3676*'COSTOS VARIOS'!$O$2</f>
        <v>512.5</v>
      </c>
      <c r="P3676" s="26">
        <f>+R3676*'COSTOS VARIOS'!$O$3</f>
        <v>1875</v>
      </c>
      <c r="Q3676" s="26">
        <v>1</v>
      </c>
      <c r="R3676" s="26">
        <f t="shared" si="572"/>
        <v>125000</v>
      </c>
      <c r="S3676" s="25">
        <f t="shared" si="573"/>
        <v>221317.5</v>
      </c>
      <c r="T3676" s="28">
        <f t="shared" si="574"/>
        <v>0.21951495024116929</v>
      </c>
      <c r="U3676" s="29">
        <f t="shared" si="575"/>
        <v>269900</v>
      </c>
      <c r="V3676" s="26">
        <f>+INDEX('LISTA DE PRECIOS EKM '!A:K,MATCH('Precios ML'!B3676,'LISTA DE PRECIOS EKM '!A:A,0),8)</f>
        <v>269900</v>
      </c>
      <c r="W3676" s="26">
        <f t="shared" si="576"/>
        <v>269900</v>
      </c>
      <c r="X3676" s="26">
        <f t="shared" si="577"/>
        <v>0</v>
      </c>
      <c r="Y3676" s="26"/>
      <c r="Z3676" s="26">
        <f t="shared" si="578"/>
        <v>269900</v>
      </c>
      <c r="AA3676" s="30">
        <f t="shared" si="579"/>
        <v>1.1591999999999998</v>
      </c>
    </row>
    <row r="3677" spans="1:27">
      <c r="A3677" s="20" t="s">
        <v>8259</v>
      </c>
      <c r="B3677" s="20" t="s">
        <v>8260</v>
      </c>
      <c r="C3677" s="25">
        <v>125000</v>
      </c>
      <c r="D3677" s="22">
        <v>85</v>
      </c>
      <c r="E3677" s="22">
        <v>49</v>
      </c>
      <c r="F3677" s="22">
        <v>40</v>
      </c>
      <c r="G3677" s="22">
        <v>16000</v>
      </c>
      <c r="H3677" s="22" t="s">
        <v>5088</v>
      </c>
      <c r="I3677" s="26">
        <f>+IF(H3677='COSTOS VARIOS'!$C$1,'COSTOS VARIOS'!$C$2*'Precios ML'!V3677,'COSTOS VARIOS'!$B$2*'Precios ML'!V3677)</f>
        <v>53980</v>
      </c>
      <c r="J3677" s="22">
        <v>0</v>
      </c>
      <c r="K3677" s="27">
        <f t="shared" si="570"/>
        <v>10.4125</v>
      </c>
      <c r="L3677" s="27">
        <f t="shared" si="571"/>
        <v>10.4125</v>
      </c>
      <c r="M3677" s="26">
        <f>(INDEX(pesos!A:B,MATCH(L3677,pesos!A:A,1),2))</f>
        <v>16200</v>
      </c>
      <c r="N3677" s="26">
        <f>+R3677*'COSTOS VARIOS'!$O$1</f>
        <v>23750</v>
      </c>
      <c r="O3677" s="26">
        <f>+R3677*'COSTOS VARIOS'!$O$2</f>
        <v>512.5</v>
      </c>
      <c r="P3677" s="26">
        <f>+R3677*'COSTOS VARIOS'!$O$3</f>
        <v>1875</v>
      </c>
      <c r="Q3677" s="26">
        <v>1</v>
      </c>
      <c r="R3677" s="26">
        <f t="shared" si="572"/>
        <v>125000</v>
      </c>
      <c r="S3677" s="25">
        <f t="shared" si="573"/>
        <v>221317.5</v>
      </c>
      <c r="T3677" s="28">
        <f t="shared" si="574"/>
        <v>0.21951495024116929</v>
      </c>
      <c r="U3677" s="29">
        <f t="shared" si="575"/>
        <v>269900</v>
      </c>
      <c r="V3677" s="26">
        <f>+INDEX('LISTA DE PRECIOS EKM '!A:K,MATCH('Precios ML'!B3677,'LISTA DE PRECIOS EKM '!A:A,0),8)</f>
        <v>269900</v>
      </c>
      <c r="W3677" s="26">
        <f t="shared" si="576"/>
        <v>269900</v>
      </c>
      <c r="X3677" s="26">
        <f t="shared" si="577"/>
        <v>0</v>
      </c>
      <c r="Y3677" s="26"/>
      <c r="Z3677" s="26">
        <f t="shared" si="578"/>
        <v>269900</v>
      </c>
      <c r="AA3677" s="30">
        <f t="shared" si="579"/>
        <v>1.1591999999999998</v>
      </c>
    </row>
    <row r="3678" spans="1:27">
      <c r="A3678" s="20" t="s">
        <v>8261</v>
      </c>
      <c r="B3678" s="20" t="s">
        <v>8262</v>
      </c>
      <c r="C3678" s="25">
        <v>93000</v>
      </c>
      <c r="D3678" s="22">
        <v>85</v>
      </c>
      <c r="E3678" s="22">
        <v>49</v>
      </c>
      <c r="F3678" s="22">
        <v>40</v>
      </c>
      <c r="G3678" s="22">
        <v>16000</v>
      </c>
      <c r="H3678" s="22" t="s">
        <v>5088</v>
      </c>
      <c r="I3678" s="26">
        <f>+IF(H3678='COSTOS VARIOS'!$C$1,'COSTOS VARIOS'!$C$2*'Precios ML'!V3678,'COSTOS VARIOS'!$B$2*'Precios ML'!V3678)</f>
        <v>41980</v>
      </c>
      <c r="J3678" s="22">
        <v>0</v>
      </c>
      <c r="K3678" s="27">
        <f t="shared" si="570"/>
        <v>10.4125</v>
      </c>
      <c r="L3678" s="27">
        <f t="shared" si="571"/>
        <v>10.4125</v>
      </c>
      <c r="M3678" s="26">
        <f>(INDEX(pesos!A:B,MATCH(L3678,pesos!A:A,1),2))</f>
        <v>16200</v>
      </c>
      <c r="N3678" s="26">
        <f>+R3678*'COSTOS VARIOS'!$O$1</f>
        <v>17670</v>
      </c>
      <c r="O3678" s="26">
        <f>+R3678*'COSTOS VARIOS'!$O$2</f>
        <v>381.3</v>
      </c>
      <c r="P3678" s="26">
        <f>+R3678*'COSTOS VARIOS'!$O$3</f>
        <v>1395</v>
      </c>
      <c r="Q3678" s="26">
        <v>1</v>
      </c>
      <c r="R3678" s="26">
        <f t="shared" si="572"/>
        <v>93000</v>
      </c>
      <c r="S3678" s="25">
        <f t="shared" si="573"/>
        <v>170626.3</v>
      </c>
      <c r="T3678" s="28">
        <f t="shared" si="574"/>
        <v>0.23017377743056033</v>
      </c>
      <c r="U3678" s="29">
        <f t="shared" si="575"/>
        <v>209900</v>
      </c>
      <c r="V3678" s="26">
        <f>+INDEX('LISTA DE PRECIOS EKM '!A:K,MATCH('Precios ML'!B3678,'LISTA DE PRECIOS EKM '!A:A,0),8)</f>
        <v>209900</v>
      </c>
      <c r="W3678" s="26">
        <f t="shared" si="576"/>
        <v>209900</v>
      </c>
      <c r="X3678" s="26">
        <f t="shared" si="577"/>
        <v>0</v>
      </c>
      <c r="Y3678" s="26"/>
      <c r="Z3678" s="26">
        <f t="shared" si="578"/>
        <v>209900</v>
      </c>
      <c r="AA3678" s="30">
        <f t="shared" si="579"/>
        <v>1.2569892473118278</v>
      </c>
    </row>
    <row r="3679" spans="1:27">
      <c r="A3679" s="20" t="s">
        <v>8261</v>
      </c>
      <c r="B3679" s="20" t="s">
        <v>8262</v>
      </c>
      <c r="C3679" s="25">
        <v>93000</v>
      </c>
      <c r="D3679" s="22">
        <v>85</v>
      </c>
      <c r="E3679" s="22">
        <v>49</v>
      </c>
      <c r="F3679" s="22">
        <v>40</v>
      </c>
      <c r="G3679" s="22">
        <v>16000</v>
      </c>
      <c r="H3679" s="22" t="s">
        <v>5088</v>
      </c>
      <c r="I3679" s="26">
        <f>+IF(H3679='COSTOS VARIOS'!$C$1,'COSTOS VARIOS'!$C$2*'Precios ML'!V3679,'COSTOS VARIOS'!$B$2*'Precios ML'!V3679)</f>
        <v>41980</v>
      </c>
      <c r="J3679" s="22">
        <v>0</v>
      </c>
      <c r="K3679" s="27">
        <f t="shared" si="570"/>
        <v>10.4125</v>
      </c>
      <c r="L3679" s="27">
        <f t="shared" si="571"/>
        <v>10.4125</v>
      </c>
      <c r="M3679" s="26">
        <f>(INDEX(pesos!A:B,MATCH(L3679,pesos!A:A,1),2))</f>
        <v>16200</v>
      </c>
      <c r="N3679" s="26">
        <f>+R3679*'COSTOS VARIOS'!$O$1</f>
        <v>17670</v>
      </c>
      <c r="O3679" s="26">
        <f>+R3679*'COSTOS VARIOS'!$O$2</f>
        <v>381.3</v>
      </c>
      <c r="P3679" s="26">
        <f>+R3679*'COSTOS VARIOS'!$O$3</f>
        <v>1395</v>
      </c>
      <c r="Q3679" s="26">
        <v>1</v>
      </c>
      <c r="R3679" s="26">
        <f t="shared" si="572"/>
        <v>93000</v>
      </c>
      <c r="S3679" s="25">
        <f t="shared" si="573"/>
        <v>170626.3</v>
      </c>
      <c r="T3679" s="28">
        <f t="shared" si="574"/>
        <v>0.23017377743056033</v>
      </c>
      <c r="U3679" s="29">
        <f t="shared" si="575"/>
        <v>209900</v>
      </c>
      <c r="V3679" s="26">
        <f>+INDEX('LISTA DE PRECIOS EKM '!A:K,MATCH('Precios ML'!B3679,'LISTA DE PRECIOS EKM '!A:A,0),8)</f>
        <v>209900</v>
      </c>
      <c r="W3679" s="26">
        <f t="shared" si="576"/>
        <v>209900</v>
      </c>
      <c r="X3679" s="26">
        <f t="shared" si="577"/>
        <v>0</v>
      </c>
      <c r="Y3679" s="26"/>
      <c r="Z3679" s="26">
        <f t="shared" si="578"/>
        <v>209900</v>
      </c>
      <c r="AA3679" s="30">
        <f t="shared" si="579"/>
        <v>1.2569892473118278</v>
      </c>
    </row>
    <row r="3680" spans="1:27">
      <c r="A3680" s="20" t="s">
        <v>8263</v>
      </c>
      <c r="B3680" s="20" t="s">
        <v>8264</v>
      </c>
      <c r="C3680" s="25">
        <v>120000</v>
      </c>
      <c r="D3680" s="22">
        <v>85</v>
      </c>
      <c r="E3680" s="22">
        <v>49</v>
      </c>
      <c r="F3680" s="22">
        <v>40</v>
      </c>
      <c r="G3680" s="22">
        <v>16000</v>
      </c>
      <c r="H3680" s="22" t="s">
        <v>5088</v>
      </c>
      <c r="I3680" s="26">
        <f>+IF(H3680='COSTOS VARIOS'!$C$1,'COSTOS VARIOS'!$C$2*'Precios ML'!V3680,'COSTOS VARIOS'!$B$2*'Precios ML'!V3680)</f>
        <v>159980</v>
      </c>
      <c r="J3680" s="22">
        <v>0</v>
      </c>
      <c r="K3680" s="27">
        <f t="shared" si="570"/>
        <v>10.4125</v>
      </c>
      <c r="L3680" s="27">
        <f t="shared" si="571"/>
        <v>10.4125</v>
      </c>
      <c r="M3680" s="26">
        <f>(INDEX(pesos!A:B,MATCH(L3680,pesos!A:A,1),2))</f>
        <v>16200</v>
      </c>
      <c r="N3680" s="26">
        <f>+R3680*'COSTOS VARIOS'!$O$1</f>
        <v>22800</v>
      </c>
      <c r="O3680" s="26">
        <f>+R3680*'COSTOS VARIOS'!$O$2</f>
        <v>492.00000000000006</v>
      </c>
      <c r="P3680" s="26">
        <f>+R3680*'COSTOS VARIOS'!$O$3</f>
        <v>1800</v>
      </c>
      <c r="Q3680" s="26">
        <v>1</v>
      </c>
      <c r="R3680" s="26">
        <f t="shared" si="572"/>
        <v>120000</v>
      </c>
      <c r="S3680" s="25">
        <f t="shared" si="573"/>
        <v>321272</v>
      </c>
      <c r="T3680" s="28">
        <f t="shared" si="574"/>
        <v>1.4897905824348214</v>
      </c>
      <c r="U3680" s="29">
        <f t="shared" si="575"/>
        <v>799900</v>
      </c>
      <c r="V3680" s="26">
        <f>+INDEX('LISTA DE PRECIOS EKM '!A:K,MATCH('Precios ML'!B3680,'LISTA DE PRECIOS EKM '!A:A,0),8)</f>
        <v>799900</v>
      </c>
      <c r="W3680" s="26">
        <f t="shared" si="576"/>
        <v>799900</v>
      </c>
      <c r="X3680" s="26">
        <f t="shared" si="577"/>
        <v>0</v>
      </c>
      <c r="Y3680" s="26"/>
      <c r="Z3680" s="26">
        <f t="shared" si="578"/>
        <v>799900</v>
      </c>
      <c r="AA3680" s="30">
        <f t="shared" si="579"/>
        <v>5.6658333333333335</v>
      </c>
    </row>
    <row r="3681" spans="1:27">
      <c r="A3681" s="20" t="s">
        <v>8263</v>
      </c>
      <c r="B3681" s="20" t="s">
        <v>8264</v>
      </c>
      <c r="C3681" s="25">
        <v>120000</v>
      </c>
      <c r="D3681" s="22">
        <v>85</v>
      </c>
      <c r="E3681" s="22">
        <v>49</v>
      </c>
      <c r="F3681" s="22">
        <v>40</v>
      </c>
      <c r="G3681" s="22">
        <v>16000</v>
      </c>
      <c r="H3681" s="22" t="s">
        <v>5088</v>
      </c>
      <c r="I3681" s="26">
        <f>+IF(H3681='COSTOS VARIOS'!$C$1,'COSTOS VARIOS'!$C$2*'Precios ML'!V3681,'COSTOS VARIOS'!$B$2*'Precios ML'!V3681)</f>
        <v>159980</v>
      </c>
      <c r="J3681" s="22">
        <v>0</v>
      </c>
      <c r="K3681" s="27">
        <f t="shared" si="570"/>
        <v>10.4125</v>
      </c>
      <c r="L3681" s="27">
        <f t="shared" si="571"/>
        <v>10.4125</v>
      </c>
      <c r="M3681" s="26">
        <f>(INDEX(pesos!A:B,MATCH(L3681,pesos!A:A,1),2))</f>
        <v>16200</v>
      </c>
      <c r="N3681" s="26">
        <f>+R3681*'COSTOS VARIOS'!$O$1</f>
        <v>22800</v>
      </c>
      <c r="O3681" s="26">
        <f>+R3681*'COSTOS VARIOS'!$O$2</f>
        <v>492.00000000000006</v>
      </c>
      <c r="P3681" s="26">
        <f>+R3681*'COSTOS VARIOS'!$O$3</f>
        <v>1800</v>
      </c>
      <c r="Q3681" s="26">
        <v>1</v>
      </c>
      <c r="R3681" s="26">
        <f t="shared" si="572"/>
        <v>120000</v>
      </c>
      <c r="S3681" s="25">
        <f t="shared" si="573"/>
        <v>321272</v>
      </c>
      <c r="T3681" s="28">
        <f t="shared" si="574"/>
        <v>1.4897905824348214</v>
      </c>
      <c r="U3681" s="29">
        <f t="shared" si="575"/>
        <v>799900</v>
      </c>
      <c r="V3681" s="26">
        <f>+INDEX('LISTA DE PRECIOS EKM '!A:K,MATCH('Precios ML'!B3681,'LISTA DE PRECIOS EKM '!A:A,0),8)</f>
        <v>799900</v>
      </c>
      <c r="W3681" s="26">
        <f t="shared" si="576"/>
        <v>799900</v>
      </c>
      <c r="X3681" s="26">
        <f t="shared" si="577"/>
        <v>0</v>
      </c>
      <c r="Y3681" s="26"/>
      <c r="Z3681" s="26">
        <f t="shared" si="578"/>
        <v>799900</v>
      </c>
      <c r="AA3681" s="30">
        <f t="shared" si="579"/>
        <v>5.6658333333333335</v>
      </c>
    </row>
    <row r="3682" spans="1:27">
      <c r="A3682" s="20" t="s">
        <v>8265</v>
      </c>
      <c r="B3682" s="20" t="s">
        <v>8266</v>
      </c>
      <c r="C3682" s="25">
        <v>460000</v>
      </c>
      <c r="D3682" s="22">
        <v>85</v>
      </c>
      <c r="E3682" s="22">
        <v>49</v>
      </c>
      <c r="F3682" s="22">
        <v>40</v>
      </c>
      <c r="G3682" s="22">
        <v>16000</v>
      </c>
      <c r="H3682" s="22" t="s">
        <v>5088</v>
      </c>
      <c r="I3682" s="26">
        <f>+IF(H3682='COSTOS VARIOS'!$C$1,'COSTOS VARIOS'!$C$2*'Precios ML'!V3682,'COSTOS VARIOS'!$B$2*'Precios ML'!V3682)</f>
        <v>205980</v>
      </c>
      <c r="J3682" s="22">
        <v>0</v>
      </c>
      <c r="K3682" s="27">
        <f t="shared" si="570"/>
        <v>10.4125</v>
      </c>
      <c r="L3682" s="27">
        <f t="shared" si="571"/>
        <v>10.4125</v>
      </c>
      <c r="M3682" s="26">
        <f>(INDEX(pesos!A:B,MATCH(L3682,pesos!A:A,1),2))</f>
        <v>16200</v>
      </c>
      <c r="N3682" s="26">
        <f>+R3682*'COSTOS VARIOS'!$O$1</f>
        <v>87400</v>
      </c>
      <c r="O3682" s="26">
        <f>+R3682*'COSTOS VARIOS'!$O$2</f>
        <v>1886.0000000000002</v>
      </c>
      <c r="P3682" s="26">
        <f>+R3682*'COSTOS VARIOS'!$O$3</f>
        <v>6900</v>
      </c>
      <c r="Q3682" s="26">
        <v>1</v>
      </c>
      <c r="R3682" s="26">
        <f t="shared" si="572"/>
        <v>460000</v>
      </c>
      <c r="S3682" s="25">
        <f t="shared" si="573"/>
        <v>778366</v>
      </c>
      <c r="T3682" s="28">
        <f t="shared" si="574"/>
        <v>0.32315645852979191</v>
      </c>
      <c r="U3682" s="29">
        <f t="shared" si="575"/>
        <v>1029900</v>
      </c>
      <c r="V3682" s="26">
        <f>+INDEX('LISTA DE PRECIOS EKM '!A:K,MATCH('Precios ML'!B3682,'LISTA DE PRECIOS EKM '!A:A,0),8)</f>
        <v>1029900</v>
      </c>
      <c r="W3682" s="26">
        <f t="shared" si="576"/>
        <v>1029900</v>
      </c>
      <c r="X3682" s="26">
        <f t="shared" si="577"/>
        <v>0</v>
      </c>
      <c r="Y3682" s="26"/>
      <c r="Z3682" s="26">
        <f t="shared" si="578"/>
        <v>1029900</v>
      </c>
      <c r="AA3682" s="30">
        <f t="shared" si="579"/>
        <v>1.2389130434782607</v>
      </c>
    </row>
    <row r="3683" spans="1:27">
      <c r="A3683" s="20" t="s">
        <v>8265</v>
      </c>
      <c r="B3683" s="20" t="s">
        <v>8266</v>
      </c>
      <c r="C3683" s="25">
        <v>460000</v>
      </c>
      <c r="D3683" s="22">
        <v>85</v>
      </c>
      <c r="E3683" s="22">
        <v>49</v>
      </c>
      <c r="F3683" s="22">
        <v>40</v>
      </c>
      <c r="G3683" s="22">
        <v>16000</v>
      </c>
      <c r="H3683" s="22" t="s">
        <v>5088</v>
      </c>
      <c r="I3683" s="26">
        <f>+IF(H3683='COSTOS VARIOS'!$C$1,'COSTOS VARIOS'!$C$2*'Precios ML'!V3683,'COSTOS VARIOS'!$B$2*'Precios ML'!V3683)</f>
        <v>205980</v>
      </c>
      <c r="J3683" s="22">
        <v>0</v>
      </c>
      <c r="K3683" s="27">
        <f t="shared" si="570"/>
        <v>10.4125</v>
      </c>
      <c r="L3683" s="27">
        <f t="shared" si="571"/>
        <v>10.4125</v>
      </c>
      <c r="M3683" s="26">
        <f>(INDEX(pesos!A:B,MATCH(L3683,pesos!A:A,1),2))</f>
        <v>16200</v>
      </c>
      <c r="N3683" s="26">
        <f>+R3683*'COSTOS VARIOS'!$O$1</f>
        <v>87400</v>
      </c>
      <c r="O3683" s="26">
        <f>+R3683*'COSTOS VARIOS'!$O$2</f>
        <v>1886.0000000000002</v>
      </c>
      <c r="P3683" s="26">
        <f>+R3683*'COSTOS VARIOS'!$O$3</f>
        <v>6900</v>
      </c>
      <c r="Q3683" s="26">
        <v>1</v>
      </c>
      <c r="R3683" s="26">
        <f t="shared" si="572"/>
        <v>460000</v>
      </c>
      <c r="S3683" s="25">
        <f t="shared" si="573"/>
        <v>778366</v>
      </c>
      <c r="T3683" s="28">
        <f t="shared" si="574"/>
        <v>0.32315645852979191</v>
      </c>
      <c r="U3683" s="29">
        <f t="shared" si="575"/>
        <v>1029900</v>
      </c>
      <c r="V3683" s="26">
        <f>+INDEX('LISTA DE PRECIOS EKM '!A:K,MATCH('Precios ML'!B3683,'LISTA DE PRECIOS EKM '!A:A,0),8)</f>
        <v>1029900</v>
      </c>
      <c r="W3683" s="26">
        <f t="shared" si="576"/>
        <v>1029900</v>
      </c>
      <c r="X3683" s="26">
        <f t="shared" si="577"/>
        <v>0</v>
      </c>
      <c r="Y3683" s="26"/>
      <c r="Z3683" s="26">
        <f t="shared" si="578"/>
        <v>1029900</v>
      </c>
      <c r="AA3683" s="30">
        <f t="shared" si="579"/>
        <v>1.2389130434782607</v>
      </c>
    </row>
    <row r="3684" spans="1:27">
      <c r="A3684" s="20" t="s">
        <v>8267</v>
      </c>
      <c r="B3684" s="20" t="s">
        <v>8268</v>
      </c>
      <c r="C3684" s="25">
        <v>328000</v>
      </c>
      <c r="D3684" s="22">
        <v>85</v>
      </c>
      <c r="E3684" s="22">
        <v>49</v>
      </c>
      <c r="F3684" s="22">
        <v>40</v>
      </c>
      <c r="G3684" s="22">
        <v>16000</v>
      </c>
      <c r="H3684" s="22" t="s">
        <v>5088</v>
      </c>
      <c r="I3684" s="26">
        <f>+IF(H3684='COSTOS VARIOS'!$C$1,'COSTOS VARIOS'!$C$2*'Precios ML'!V3684,'COSTOS VARIOS'!$B$2*'Precios ML'!V3684)</f>
        <v>141980</v>
      </c>
      <c r="J3684" s="22">
        <v>0</v>
      </c>
      <c r="K3684" s="27">
        <f t="shared" si="570"/>
        <v>10.4125</v>
      </c>
      <c r="L3684" s="27">
        <f t="shared" si="571"/>
        <v>10.4125</v>
      </c>
      <c r="M3684" s="26">
        <f>(INDEX(pesos!A:B,MATCH(L3684,pesos!A:A,1),2))</f>
        <v>16200</v>
      </c>
      <c r="N3684" s="26">
        <f>+R3684*'COSTOS VARIOS'!$O$1</f>
        <v>62320</v>
      </c>
      <c r="O3684" s="26">
        <f>+R3684*'COSTOS VARIOS'!$O$2</f>
        <v>1344.8000000000002</v>
      </c>
      <c r="P3684" s="26">
        <f>+R3684*'COSTOS VARIOS'!$O$3</f>
        <v>4920</v>
      </c>
      <c r="Q3684" s="26">
        <v>1</v>
      </c>
      <c r="R3684" s="26">
        <f t="shared" si="572"/>
        <v>328000</v>
      </c>
      <c r="S3684" s="25">
        <f t="shared" si="573"/>
        <v>554764.80000000005</v>
      </c>
      <c r="T3684" s="28">
        <f t="shared" si="574"/>
        <v>0.27964139036939617</v>
      </c>
      <c r="U3684" s="29">
        <f t="shared" si="575"/>
        <v>709900</v>
      </c>
      <c r="V3684" s="26">
        <f>+INDEX('LISTA DE PRECIOS EKM '!A:K,MATCH('Precios ML'!B3684,'LISTA DE PRECIOS EKM '!A:A,0),8)</f>
        <v>709900</v>
      </c>
      <c r="W3684" s="26">
        <f t="shared" si="576"/>
        <v>709900</v>
      </c>
      <c r="X3684" s="26">
        <f t="shared" si="577"/>
        <v>0</v>
      </c>
      <c r="Y3684" s="26"/>
      <c r="Z3684" s="26">
        <f t="shared" si="578"/>
        <v>709900</v>
      </c>
      <c r="AA3684" s="30">
        <f t="shared" si="579"/>
        <v>1.1643292682926831</v>
      </c>
    </row>
    <row r="3685" spans="1:27">
      <c r="A3685" s="20" t="s">
        <v>8267</v>
      </c>
      <c r="B3685" s="20" t="s">
        <v>8268</v>
      </c>
      <c r="C3685" s="25">
        <v>328000</v>
      </c>
      <c r="D3685" s="22">
        <v>85</v>
      </c>
      <c r="E3685" s="22">
        <v>49</v>
      </c>
      <c r="F3685" s="22">
        <v>40</v>
      </c>
      <c r="G3685" s="22">
        <v>16000</v>
      </c>
      <c r="H3685" s="22" t="s">
        <v>5088</v>
      </c>
      <c r="I3685" s="26">
        <f>+IF(H3685='COSTOS VARIOS'!$C$1,'COSTOS VARIOS'!$C$2*'Precios ML'!V3685,'COSTOS VARIOS'!$B$2*'Precios ML'!V3685)</f>
        <v>141980</v>
      </c>
      <c r="J3685" s="22">
        <v>0</v>
      </c>
      <c r="K3685" s="27">
        <f t="shared" si="570"/>
        <v>10.4125</v>
      </c>
      <c r="L3685" s="27">
        <f t="shared" si="571"/>
        <v>10.4125</v>
      </c>
      <c r="M3685" s="26">
        <f>(INDEX(pesos!A:B,MATCH(L3685,pesos!A:A,1),2))</f>
        <v>16200</v>
      </c>
      <c r="N3685" s="26">
        <f>+R3685*'COSTOS VARIOS'!$O$1</f>
        <v>62320</v>
      </c>
      <c r="O3685" s="26">
        <f>+R3685*'COSTOS VARIOS'!$O$2</f>
        <v>1344.8000000000002</v>
      </c>
      <c r="P3685" s="26">
        <f>+R3685*'COSTOS VARIOS'!$O$3</f>
        <v>4920</v>
      </c>
      <c r="Q3685" s="26">
        <v>1</v>
      </c>
      <c r="R3685" s="26">
        <f t="shared" si="572"/>
        <v>328000</v>
      </c>
      <c r="S3685" s="25">
        <f t="shared" si="573"/>
        <v>554764.80000000005</v>
      </c>
      <c r="T3685" s="28">
        <f t="shared" si="574"/>
        <v>0.27964139036939617</v>
      </c>
      <c r="U3685" s="29">
        <f t="shared" si="575"/>
        <v>709900</v>
      </c>
      <c r="V3685" s="26">
        <f>+INDEX('LISTA DE PRECIOS EKM '!A:K,MATCH('Precios ML'!B3685,'LISTA DE PRECIOS EKM '!A:A,0),8)</f>
        <v>709900</v>
      </c>
      <c r="W3685" s="26">
        <f t="shared" si="576"/>
        <v>709900</v>
      </c>
      <c r="X3685" s="26">
        <f t="shared" si="577"/>
        <v>0</v>
      </c>
      <c r="Y3685" s="26"/>
      <c r="Z3685" s="26">
        <f t="shared" si="578"/>
        <v>709900</v>
      </c>
      <c r="AA3685" s="30">
        <f t="shared" si="579"/>
        <v>1.1643292682926831</v>
      </c>
    </row>
    <row r="3686" spans="1:27">
      <c r="A3686" s="20" t="s">
        <v>8269</v>
      </c>
      <c r="B3686" s="20" t="s">
        <v>8270</v>
      </c>
      <c r="C3686" s="25">
        <v>870000</v>
      </c>
      <c r="D3686" s="22">
        <v>85</v>
      </c>
      <c r="E3686" s="22">
        <v>49</v>
      </c>
      <c r="F3686" s="22">
        <v>40</v>
      </c>
      <c r="G3686" s="22">
        <v>16000</v>
      </c>
      <c r="H3686" s="22" t="s">
        <v>5088</v>
      </c>
      <c r="I3686" s="26">
        <f>+IF(H3686='COSTOS VARIOS'!$C$1,'COSTOS VARIOS'!$C$2*'Precios ML'!V3686,'COSTOS VARIOS'!$B$2*'Precios ML'!V3686)</f>
        <v>373980</v>
      </c>
      <c r="J3686" s="22">
        <v>0</v>
      </c>
      <c r="K3686" s="27">
        <f t="shared" si="570"/>
        <v>10.4125</v>
      </c>
      <c r="L3686" s="27">
        <f t="shared" si="571"/>
        <v>10.4125</v>
      </c>
      <c r="M3686" s="26">
        <f>(INDEX(pesos!A:B,MATCH(L3686,pesos!A:A,1),2))</f>
        <v>16200</v>
      </c>
      <c r="N3686" s="26">
        <f>+R3686*'COSTOS VARIOS'!$O$1</f>
        <v>165300</v>
      </c>
      <c r="O3686" s="26">
        <f>+R3686*'COSTOS VARIOS'!$O$2</f>
        <v>3567.0000000000005</v>
      </c>
      <c r="P3686" s="26">
        <f>+R3686*'COSTOS VARIOS'!$O$3</f>
        <v>13050</v>
      </c>
      <c r="Q3686" s="26">
        <v>1</v>
      </c>
      <c r="R3686" s="26">
        <f t="shared" si="572"/>
        <v>870000</v>
      </c>
      <c r="S3686" s="25">
        <f t="shared" si="573"/>
        <v>1442097</v>
      </c>
      <c r="T3686" s="28">
        <f t="shared" si="574"/>
        <v>0.29665341513088239</v>
      </c>
      <c r="U3686" s="29">
        <f t="shared" si="575"/>
        <v>1869900</v>
      </c>
      <c r="V3686" s="26">
        <f>+INDEX('LISTA DE PRECIOS EKM '!A:K,MATCH('Precios ML'!B3686,'LISTA DE PRECIOS EKM '!A:A,0),8)</f>
        <v>1869900</v>
      </c>
      <c r="W3686" s="26">
        <f t="shared" si="576"/>
        <v>1869900</v>
      </c>
      <c r="X3686" s="26">
        <f t="shared" si="577"/>
        <v>0</v>
      </c>
      <c r="Y3686" s="26"/>
      <c r="Z3686" s="26">
        <f t="shared" si="578"/>
        <v>1869900</v>
      </c>
      <c r="AA3686" s="30">
        <f t="shared" si="579"/>
        <v>1.1493103448275863</v>
      </c>
    </row>
    <row r="3687" spans="1:27">
      <c r="A3687" s="20" t="s">
        <v>8269</v>
      </c>
      <c r="B3687" s="20" t="s">
        <v>8270</v>
      </c>
      <c r="C3687" s="25">
        <v>870000</v>
      </c>
      <c r="D3687" s="22">
        <v>85</v>
      </c>
      <c r="E3687" s="22">
        <v>49</v>
      </c>
      <c r="F3687" s="22">
        <v>40</v>
      </c>
      <c r="G3687" s="22">
        <v>16000</v>
      </c>
      <c r="H3687" s="22" t="s">
        <v>5088</v>
      </c>
      <c r="I3687" s="26">
        <f>+IF(H3687='COSTOS VARIOS'!$C$1,'COSTOS VARIOS'!$C$2*'Precios ML'!V3687,'COSTOS VARIOS'!$B$2*'Precios ML'!V3687)</f>
        <v>373980</v>
      </c>
      <c r="J3687" s="22">
        <v>0</v>
      </c>
      <c r="K3687" s="27">
        <f t="shared" si="570"/>
        <v>10.4125</v>
      </c>
      <c r="L3687" s="27">
        <f t="shared" si="571"/>
        <v>10.4125</v>
      </c>
      <c r="M3687" s="26">
        <f>(INDEX(pesos!A:B,MATCH(L3687,pesos!A:A,1),2))</f>
        <v>16200</v>
      </c>
      <c r="N3687" s="26">
        <f>+R3687*'COSTOS VARIOS'!$O$1</f>
        <v>165300</v>
      </c>
      <c r="O3687" s="26">
        <f>+R3687*'COSTOS VARIOS'!$O$2</f>
        <v>3567.0000000000005</v>
      </c>
      <c r="P3687" s="26">
        <f>+R3687*'COSTOS VARIOS'!$O$3</f>
        <v>13050</v>
      </c>
      <c r="Q3687" s="26">
        <v>1</v>
      </c>
      <c r="R3687" s="26">
        <f t="shared" si="572"/>
        <v>870000</v>
      </c>
      <c r="S3687" s="25">
        <f t="shared" si="573"/>
        <v>1442097</v>
      </c>
      <c r="T3687" s="28">
        <f t="shared" si="574"/>
        <v>0.29665341513088239</v>
      </c>
      <c r="U3687" s="29">
        <f t="shared" si="575"/>
        <v>1869900</v>
      </c>
      <c r="V3687" s="26">
        <f>+INDEX('LISTA DE PRECIOS EKM '!A:K,MATCH('Precios ML'!B3687,'LISTA DE PRECIOS EKM '!A:A,0),8)</f>
        <v>1869900</v>
      </c>
      <c r="W3687" s="26">
        <f t="shared" si="576"/>
        <v>1869900</v>
      </c>
      <c r="X3687" s="26">
        <f t="shared" si="577"/>
        <v>0</v>
      </c>
      <c r="Y3687" s="26"/>
      <c r="Z3687" s="26">
        <f t="shared" si="578"/>
        <v>1869900</v>
      </c>
      <c r="AA3687" s="30">
        <f t="shared" si="579"/>
        <v>1.1493103448275863</v>
      </c>
    </row>
    <row r="3688" spans="1:27">
      <c r="A3688" s="20" t="s">
        <v>8271</v>
      </c>
      <c r="B3688" s="20" t="s">
        <v>8272</v>
      </c>
      <c r="C3688" s="25">
        <v>580000</v>
      </c>
      <c r="D3688" s="22">
        <v>85</v>
      </c>
      <c r="E3688" s="22">
        <v>49</v>
      </c>
      <c r="F3688" s="22">
        <v>40</v>
      </c>
      <c r="G3688" s="22">
        <v>16000</v>
      </c>
      <c r="H3688" s="22" t="s">
        <v>5088</v>
      </c>
      <c r="I3688" s="26">
        <f>+IF(H3688='COSTOS VARIOS'!$C$1,'COSTOS VARIOS'!$C$2*'Precios ML'!V3688,'COSTOS VARIOS'!$B$2*'Precios ML'!V3688)</f>
        <v>249980</v>
      </c>
      <c r="J3688" s="22">
        <v>0</v>
      </c>
      <c r="K3688" s="27">
        <f t="shared" si="570"/>
        <v>10.4125</v>
      </c>
      <c r="L3688" s="27">
        <f t="shared" si="571"/>
        <v>10.4125</v>
      </c>
      <c r="M3688" s="26">
        <f>(INDEX(pesos!A:B,MATCH(L3688,pesos!A:A,1),2))</f>
        <v>16200</v>
      </c>
      <c r="N3688" s="26">
        <f>+R3688*'COSTOS VARIOS'!$O$1</f>
        <v>110200</v>
      </c>
      <c r="O3688" s="26">
        <f>+R3688*'COSTOS VARIOS'!$O$2</f>
        <v>2378</v>
      </c>
      <c r="P3688" s="26">
        <f>+R3688*'COSTOS VARIOS'!$O$3</f>
        <v>8700</v>
      </c>
      <c r="Q3688" s="26">
        <v>1</v>
      </c>
      <c r="R3688" s="26">
        <f t="shared" si="572"/>
        <v>580000</v>
      </c>
      <c r="S3688" s="25">
        <f t="shared" si="573"/>
        <v>967458</v>
      </c>
      <c r="T3688" s="28">
        <f t="shared" si="574"/>
        <v>0.29194238923033344</v>
      </c>
      <c r="U3688" s="29">
        <f t="shared" si="575"/>
        <v>1249900</v>
      </c>
      <c r="V3688" s="26">
        <f>+INDEX('LISTA DE PRECIOS EKM '!A:K,MATCH('Precios ML'!B3688,'LISTA DE PRECIOS EKM '!A:A,0),8)</f>
        <v>1249900</v>
      </c>
      <c r="W3688" s="26">
        <f t="shared" si="576"/>
        <v>1249900</v>
      </c>
      <c r="X3688" s="26">
        <f t="shared" si="577"/>
        <v>0</v>
      </c>
      <c r="Y3688" s="26"/>
      <c r="Z3688" s="26">
        <f t="shared" si="578"/>
        <v>1249900</v>
      </c>
      <c r="AA3688" s="30">
        <f t="shared" si="579"/>
        <v>1.1549999999999998</v>
      </c>
    </row>
    <row r="3689" spans="1:27">
      <c r="A3689" s="20" t="s">
        <v>8271</v>
      </c>
      <c r="B3689" s="20" t="s">
        <v>8272</v>
      </c>
      <c r="C3689" s="25">
        <v>580000</v>
      </c>
      <c r="D3689" s="22">
        <v>85</v>
      </c>
      <c r="E3689" s="22">
        <v>49</v>
      </c>
      <c r="F3689" s="22">
        <v>40</v>
      </c>
      <c r="G3689" s="22">
        <v>16000</v>
      </c>
      <c r="H3689" s="22" t="s">
        <v>5088</v>
      </c>
      <c r="I3689" s="26">
        <f>+IF(H3689='COSTOS VARIOS'!$C$1,'COSTOS VARIOS'!$C$2*'Precios ML'!V3689,'COSTOS VARIOS'!$B$2*'Precios ML'!V3689)</f>
        <v>249980</v>
      </c>
      <c r="J3689" s="22">
        <v>0</v>
      </c>
      <c r="K3689" s="27">
        <f t="shared" si="570"/>
        <v>10.4125</v>
      </c>
      <c r="L3689" s="27">
        <f t="shared" si="571"/>
        <v>10.4125</v>
      </c>
      <c r="M3689" s="26">
        <f>(INDEX(pesos!A:B,MATCH(L3689,pesos!A:A,1),2))</f>
        <v>16200</v>
      </c>
      <c r="N3689" s="26">
        <f>+R3689*'COSTOS VARIOS'!$O$1</f>
        <v>110200</v>
      </c>
      <c r="O3689" s="26">
        <f>+R3689*'COSTOS VARIOS'!$O$2</f>
        <v>2378</v>
      </c>
      <c r="P3689" s="26">
        <f>+R3689*'COSTOS VARIOS'!$O$3</f>
        <v>8700</v>
      </c>
      <c r="Q3689" s="26">
        <v>1</v>
      </c>
      <c r="R3689" s="26">
        <f t="shared" si="572"/>
        <v>580000</v>
      </c>
      <c r="S3689" s="25">
        <f t="shared" si="573"/>
        <v>967458</v>
      </c>
      <c r="T3689" s="28">
        <f t="shared" si="574"/>
        <v>0.29194238923033344</v>
      </c>
      <c r="U3689" s="29">
        <f t="shared" si="575"/>
        <v>1249900</v>
      </c>
      <c r="V3689" s="26">
        <f>+INDEX('LISTA DE PRECIOS EKM '!A:K,MATCH('Precios ML'!B3689,'LISTA DE PRECIOS EKM '!A:A,0),8)</f>
        <v>1249900</v>
      </c>
      <c r="W3689" s="26">
        <f t="shared" si="576"/>
        <v>1249900</v>
      </c>
      <c r="X3689" s="26">
        <f t="shared" si="577"/>
        <v>0</v>
      </c>
      <c r="Y3689" s="26"/>
      <c r="Z3689" s="26">
        <f t="shared" si="578"/>
        <v>1249900</v>
      </c>
      <c r="AA3689" s="30">
        <f t="shared" si="579"/>
        <v>1.1549999999999998</v>
      </c>
    </row>
    <row r="3690" spans="1:27">
      <c r="A3690" s="20" t="s">
        <v>8273</v>
      </c>
      <c r="B3690" s="20" t="s">
        <v>8274</v>
      </c>
      <c r="C3690" s="25">
        <v>143000</v>
      </c>
      <c r="D3690" s="22">
        <v>85</v>
      </c>
      <c r="E3690" s="22">
        <v>49</v>
      </c>
      <c r="F3690" s="22">
        <v>40</v>
      </c>
      <c r="G3690" s="22">
        <v>16000</v>
      </c>
      <c r="H3690" s="22" t="s">
        <v>5088</v>
      </c>
      <c r="I3690" s="26">
        <f>+IF(H3690='COSTOS VARIOS'!$C$1,'COSTOS VARIOS'!$C$2*'Precios ML'!V3690,'COSTOS VARIOS'!$B$2*'Precios ML'!V3690)</f>
        <v>63980</v>
      </c>
      <c r="J3690" s="22">
        <v>0</v>
      </c>
      <c r="K3690" s="27">
        <f t="shared" si="570"/>
        <v>10.4125</v>
      </c>
      <c r="L3690" s="27">
        <f t="shared" si="571"/>
        <v>10.4125</v>
      </c>
      <c r="M3690" s="26">
        <f>(INDEX(pesos!A:B,MATCH(L3690,pesos!A:A,1),2))</f>
        <v>16200</v>
      </c>
      <c r="N3690" s="26">
        <f>+R3690*'COSTOS VARIOS'!$O$1</f>
        <v>27170</v>
      </c>
      <c r="O3690" s="26">
        <f>+R3690*'COSTOS VARIOS'!$O$2</f>
        <v>586.30000000000007</v>
      </c>
      <c r="P3690" s="26">
        <f>+R3690*'COSTOS VARIOS'!$O$3</f>
        <v>2145</v>
      </c>
      <c r="Q3690" s="26">
        <v>1</v>
      </c>
      <c r="R3690" s="26">
        <f t="shared" si="572"/>
        <v>143000</v>
      </c>
      <c r="S3690" s="25">
        <f t="shared" si="573"/>
        <v>253081.3</v>
      </c>
      <c r="T3690" s="28">
        <f t="shared" si="574"/>
        <v>0.26402069216492885</v>
      </c>
      <c r="U3690" s="29">
        <f t="shared" si="575"/>
        <v>319900</v>
      </c>
      <c r="V3690" s="26">
        <f>+INDEX('LISTA DE PRECIOS EKM '!A:K,MATCH('Precios ML'!B3690,'LISTA DE PRECIOS EKM '!A:A,0),8)</f>
        <v>319900</v>
      </c>
      <c r="W3690" s="26">
        <f t="shared" si="576"/>
        <v>319900</v>
      </c>
      <c r="X3690" s="26">
        <f t="shared" si="577"/>
        <v>0</v>
      </c>
      <c r="Y3690" s="26"/>
      <c r="Z3690" s="26">
        <f t="shared" si="578"/>
        <v>319900</v>
      </c>
      <c r="AA3690" s="30">
        <f t="shared" si="579"/>
        <v>1.2370629370629369</v>
      </c>
    </row>
    <row r="3691" spans="1:27">
      <c r="A3691" s="20" t="s">
        <v>8273</v>
      </c>
      <c r="B3691" s="20" t="s">
        <v>8274</v>
      </c>
      <c r="C3691" s="25">
        <v>143000</v>
      </c>
      <c r="D3691" s="22">
        <v>85</v>
      </c>
      <c r="E3691" s="22">
        <v>49</v>
      </c>
      <c r="F3691" s="22">
        <v>40</v>
      </c>
      <c r="G3691" s="22">
        <v>16000</v>
      </c>
      <c r="H3691" s="22" t="s">
        <v>5088</v>
      </c>
      <c r="I3691" s="26">
        <f>+IF(H3691='COSTOS VARIOS'!$C$1,'COSTOS VARIOS'!$C$2*'Precios ML'!V3691,'COSTOS VARIOS'!$B$2*'Precios ML'!V3691)</f>
        <v>63980</v>
      </c>
      <c r="J3691" s="22">
        <v>0</v>
      </c>
      <c r="K3691" s="27">
        <f t="shared" si="570"/>
        <v>10.4125</v>
      </c>
      <c r="L3691" s="27">
        <f t="shared" si="571"/>
        <v>10.4125</v>
      </c>
      <c r="M3691" s="26">
        <f>(INDEX(pesos!A:B,MATCH(L3691,pesos!A:A,1),2))</f>
        <v>16200</v>
      </c>
      <c r="N3691" s="26">
        <f>+R3691*'COSTOS VARIOS'!$O$1</f>
        <v>27170</v>
      </c>
      <c r="O3691" s="26">
        <f>+R3691*'COSTOS VARIOS'!$O$2</f>
        <v>586.30000000000007</v>
      </c>
      <c r="P3691" s="26">
        <f>+R3691*'COSTOS VARIOS'!$O$3</f>
        <v>2145</v>
      </c>
      <c r="Q3691" s="26">
        <v>1</v>
      </c>
      <c r="R3691" s="26">
        <f t="shared" si="572"/>
        <v>143000</v>
      </c>
      <c r="S3691" s="25">
        <f t="shared" si="573"/>
        <v>253081.3</v>
      </c>
      <c r="T3691" s="28">
        <f t="shared" si="574"/>
        <v>0.26402069216492885</v>
      </c>
      <c r="U3691" s="29">
        <f t="shared" si="575"/>
        <v>319900</v>
      </c>
      <c r="V3691" s="26">
        <f>+INDEX('LISTA DE PRECIOS EKM '!A:K,MATCH('Precios ML'!B3691,'LISTA DE PRECIOS EKM '!A:A,0),8)</f>
        <v>319900</v>
      </c>
      <c r="W3691" s="26">
        <f t="shared" si="576"/>
        <v>319900</v>
      </c>
      <c r="X3691" s="26">
        <f t="shared" si="577"/>
        <v>0</v>
      </c>
      <c r="Y3691" s="26"/>
      <c r="Z3691" s="26">
        <f t="shared" si="578"/>
        <v>319900</v>
      </c>
      <c r="AA3691" s="30">
        <f t="shared" si="579"/>
        <v>1.2370629370629369</v>
      </c>
    </row>
    <row r="3692" spans="1:27">
      <c r="A3692" s="20" t="s">
        <v>8275</v>
      </c>
      <c r="B3692" s="20" t="s">
        <v>8276</v>
      </c>
      <c r="C3692" s="25">
        <v>870000</v>
      </c>
      <c r="D3692" s="22">
        <v>85</v>
      </c>
      <c r="E3692" s="22">
        <v>49</v>
      </c>
      <c r="F3692" s="22">
        <v>40</v>
      </c>
      <c r="G3692" s="22">
        <v>16000</v>
      </c>
      <c r="H3692" s="22" t="s">
        <v>5088</v>
      </c>
      <c r="I3692" s="26">
        <f>+IF(H3692='COSTOS VARIOS'!$C$1,'COSTOS VARIOS'!$C$2*'Precios ML'!V3692,'COSTOS VARIOS'!$B$2*'Precios ML'!V3692)</f>
        <v>373980</v>
      </c>
      <c r="J3692" s="22">
        <v>0</v>
      </c>
      <c r="K3692" s="27">
        <f t="shared" si="570"/>
        <v>10.4125</v>
      </c>
      <c r="L3692" s="27">
        <f t="shared" si="571"/>
        <v>10.4125</v>
      </c>
      <c r="M3692" s="26">
        <f>(INDEX(pesos!A:B,MATCH(L3692,pesos!A:A,1),2))</f>
        <v>16200</v>
      </c>
      <c r="N3692" s="26">
        <f>+R3692*'COSTOS VARIOS'!$O$1</f>
        <v>165300</v>
      </c>
      <c r="O3692" s="26">
        <f>+R3692*'COSTOS VARIOS'!$O$2</f>
        <v>3567.0000000000005</v>
      </c>
      <c r="P3692" s="26">
        <f>+R3692*'COSTOS VARIOS'!$O$3</f>
        <v>13050</v>
      </c>
      <c r="Q3692" s="26">
        <v>1</v>
      </c>
      <c r="R3692" s="26">
        <f t="shared" si="572"/>
        <v>870000</v>
      </c>
      <c r="S3692" s="25">
        <f t="shared" si="573"/>
        <v>1442097</v>
      </c>
      <c r="T3692" s="28">
        <f t="shared" si="574"/>
        <v>0.29665341513088239</v>
      </c>
      <c r="U3692" s="29">
        <f t="shared" si="575"/>
        <v>1869900</v>
      </c>
      <c r="V3692" s="26">
        <f>+INDEX('LISTA DE PRECIOS EKM '!A:K,MATCH('Precios ML'!B3692,'LISTA DE PRECIOS EKM '!A:A,0),8)</f>
        <v>1869900</v>
      </c>
      <c r="W3692" s="26">
        <f t="shared" si="576"/>
        <v>1869900</v>
      </c>
      <c r="X3692" s="26">
        <f t="shared" si="577"/>
        <v>0</v>
      </c>
      <c r="Y3692" s="26"/>
      <c r="Z3692" s="26">
        <f t="shared" si="578"/>
        <v>1869900</v>
      </c>
      <c r="AA3692" s="30">
        <f t="shared" si="579"/>
        <v>1.1493103448275863</v>
      </c>
    </row>
    <row r="3693" spans="1:27">
      <c r="A3693" s="20" t="s">
        <v>8275</v>
      </c>
      <c r="B3693" s="20" t="s">
        <v>8276</v>
      </c>
      <c r="C3693" s="25">
        <v>870000</v>
      </c>
      <c r="D3693" s="22">
        <v>85</v>
      </c>
      <c r="E3693" s="22">
        <v>49</v>
      </c>
      <c r="F3693" s="22">
        <v>40</v>
      </c>
      <c r="G3693" s="22">
        <v>16000</v>
      </c>
      <c r="H3693" s="22" t="s">
        <v>5088</v>
      </c>
      <c r="I3693" s="26">
        <f>+IF(H3693='COSTOS VARIOS'!$C$1,'COSTOS VARIOS'!$C$2*'Precios ML'!V3693,'COSTOS VARIOS'!$B$2*'Precios ML'!V3693)</f>
        <v>373980</v>
      </c>
      <c r="J3693" s="22">
        <v>0</v>
      </c>
      <c r="K3693" s="27">
        <f t="shared" si="570"/>
        <v>10.4125</v>
      </c>
      <c r="L3693" s="27">
        <f t="shared" si="571"/>
        <v>10.4125</v>
      </c>
      <c r="M3693" s="26">
        <f>(INDEX(pesos!A:B,MATCH(L3693,pesos!A:A,1),2))</f>
        <v>16200</v>
      </c>
      <c r="N3693" s="26">
        <f>+R3693*'COSTOS VARIOS'!$O$1</f>
        <v>165300</v>
      </c>
      <c r="O3693" s="26">
        <f>+R3693*'COSTOS VARIOS'!$O$2</f>
        <v>3567.0000000000005</v>
      </c>
      <c r="P3693" s="26">
        <f>+R3693*'COSTOS VARIOS'!$O$3</f>
        <v>13050</v>
      </c>
      <c r="Q3693" s="26">
        <v>1</v>
      </c>
      <c r="R3693" s="26">
        <f t="shared" si="572"/>
        <v>870000</v>
      </c>
      <c r="S3693" s="25">
        <f t="shared" si="573"/>
        <v>1442097</v>
      </c>
      <c r="T3693" s="28">
        <f t="shared" si="574"/>
        <v>0.29665341513088239</v>
      </c>
      <c r="U3693" s="29">
        <f t="shared" si="575"/>
        <v>1869900</v>
      </c>
      <c r="V3693" s="26">
        <f>+INDEX('LISTA DE PRECIOS EKM '!A:K,MATCH('Precios ML'!B3693,'LISTA DE PRECIOS EKM '!A:A,0),8)</f>
        <v>1869900</v>
      </c>
      <c r="W3693" s="26">
        <f t="shared" si="576"/>
        <v>1869900</v>
      </c>
      <c r="X3693" s="26">
        <f t="shared" si="577"/>
        <v>0</v>
      </c>
      <c r="Y3693" s="26"/>
      <c r="Z3693" s="26">
        <f t="shared" si="578"/>
        <v>1869900</v>
      </c>
      <c r="AA3693" s="30">
        <f t="shared" si="579"/>
        <v>1.1493103448275863</v>
      </c>
    </row>
    <row r="3694" spans="1:27">
      <c r="A3694" s="20" t="s">
        <v>8277</v>
      </c>
      <c r="B3694" s="20" t="s">
        <v>8278</v>
      </c>
      <c r="C3694" s="25">
        <v>580000</v>
      </c>
      <c r="D3694" s="22">
        <v>85</v>
      </c>
      <c r="E3694" s="22">
        <v>49</v>
      </c>
      <c r="F3694" s="22">
        <v>40</v>
      </c>
      <c r="G3694" s="22">
        <v>16000</v>
      </c>
      <c r="H3694" s="22" t="s">
        <v>5088</v>
      </c>
      <c r="I3694" s="26">
        <f>+IF(H3694='COSTOS VARIOS'!$C$1,'COSTOS VARIOS'!$C$2*'Precios ML'!V3694,'COSTOS VARIOS'!$B$2*'Precios ML'!V3694)</f>
        <v>247980</v>
      </c>
      <c r="J3694" s="22">
        <v>0</v>
      </c>
      <c r="K3694" s="27">
        <f t="shared" si="570"/>
        <v>10.4125</v>
      </c>
      <c r="L3694" s="27">
        <f t="shared" si="571"/>
        <v>10.4125</v>
      </c>
      <c r="M3694" s="26">
        <f>(INDEX(pesos!A:B,MATCH(L3694,pesos!A:A,1),2))</f>
        <v>16200</v>
      </c>
      <c r="N3694" s="26">
        <f>+R3694*'COSTOS VARIOS'!$O$1</f>
        <v>110200</v>
      </c>
      <c r="O3694" s="26">
        <f>+R3694*'COSTOS VARIOS'!$O$2</f>
        <v>2378</v>
      </c>
      <c r="P3694" s="26">
        <f>+R3694*'COSTOS VARIOS'!$O$3</f>
        <v>8700</v>
      </c>
      <c r="Q3694" s="26">
        <v>1</v>
      </c>
      <c r="R3694" s="26">
        <f t="shared" si="572"/>
        <v>580000</v>
      </c>
      <c r="S3694" s="25">
        <f t="shared" si="573"/>
        <v>965458</v>
      </c>
      <c r="T3694" s="28">
        <f t="shared" si="574"/>
        <v>0.28426094143919256</v>
      </c>
      <c r="U3694" s="29">
        <f t="shared" si="575"/>
        <v>1239900</v>
      </c>
      <c r="V3694" s="26">
        <f>+INDEX('LISTA DE PRECIOS EKM '!A:K,MATCH('Precios ML'!B3694,'LISTA DE PRECIOS EKM '!A:A,0),8)</f>
        <v>1239900</v>
      </c>
      <c r="W3694" s="26">
        <f t="shared" si="576"/>
        <v>1239900</v>
      </c>
      <c r="X3694" s="26">
        <f t="shared" si="577"/>
        <v>0</v>
      </c>
      <c r="Y3694" s="26"/>
      <c r="Z3694" s="26">
        <f t="shared" si="578"/>
        <v>1239900</v>
      </c>
      <c r="AA3694" s="30">
        <f t="shared" si="579"/>
        <v>1.1377586206896551</v>
      </c>
    </row>
    <row r="3695" spans="1:27">
      <c r="A3695" s="20" t="s">
        <v>8277</v>
      </c>
      <c r="B3695" s="20" t="s">
        <v>8278</v>
      </c>
      <c r="C3695" s="25">
        <v>580000</v>
      </c>
      <c r="D3695" s="22">
        <v>85</v>
      </c>
      <c r="E3695" s="22">
        <v>49</v>
      </c>
      <c r="F3695" s="22">
        <v>40</v>
      </c>
      <c r="G3695" s="22">
        <v>16000</v>
      </c>
      <c r="H3695" s="22" t="s">
        <v>5088</v>
      </c>
      <c r="I3695" s="26">
        <f>+IF(H3695='COSTOS VARIOS'!$C$1,'COSTOS VARIOS'!$C$2*'Precios ML'!V3695,'COSTOS VARIOS'!$B$2*'Precios ML'!V3695)</f>
        <v>247980</v>
      </c>
      <c r="J3695" s="22">
        <v>0</v>
      </c>
      <c r="K3695" s="27">
        <f t="shared" si="570"/>
        <v>10.4125</v>
      </c>
      <c r="L3695" s="27">
        <f t="shared" si="571"/>
        <v>10.4125</v>
      </c>
      <c r="M3695" s="26">
        <f>(INDEX(pesos!A:B,MATCH(L3695,pesos!A:A,1),2))</f>
        <v>16200</v>
      </c>
      <c r="N3695" s="26">
        <f>+R3695*'COSTOS VARIOS'!$O$1</f>
        <v>110200</v>
      </c>
      <c r="O3695" s="26">
        <f>+R3695*'COSTOS VARIOS'!$O$2</f>
        <v>2378</v>
      </c>
      <c r="P3695" s="26">
        <f>+R3695*'COSTOS VARIOS'!$O$3</f>
        <v>8700</v>
      </c>
      <c r="Q3695" s="26">
        <v>1</v>
      </c>
      <c r="R3695" s="26">
        <f t="shared" si="572"/>
        <v>580000</v>
      </c>
      <c r="S3695" s="25">
        <f t="shared" si="573"/>
        <v>965458</v>
      </c>
      <c r="T3695" s="28">
        <f t="shared" si="574"/>
        <v>0.28426094143919256</v>
      </c>
      <c r="U3695" s="29">
        <f t="shared" si="575"/>
        <v>1239900</v>
      </c>
      <c r="V3695" s="26">
        <f>+INDEX('LISTA DE PRECIOS EKM '!A:K,MATCH('Precios ML'!B3695,'LISTA DE PRECIOS EKM '!A:A,0),8)</f>
        <v>1239900</v>
      </c>
      <c r="W3695" s="26">
        <f t="shared" si="576"/>
        <v>1239900</v>
      </c>
      <c r="X3695" s="26">
        <f t="shared" si="577"/>
        <v>0</v>
      </c>
      <c r="Y3695" s="26"/>
      <c r="Z3695" s="26">
        <f t="shared" si="578"/>
        <v>1239900</v>
      </c>
      <c r="AA3695" s="30">
        <f t="shared" si="579"/>
        <v>1.1377586206896551</v>
      </c>
    </row>
    <row r="3696" spans="1:27">
      <c r="A3696" s="20" t="s">
        <v>8279</v>
      </c>
      <c r="B3696" s="20" t="s">
        <v>8280</v>
      </c>
      <c r="C3696" s="25">
        <v>290000</v>
      </c>
      <c r="D3696" s="22">
        <v>85</v>
      </c>
      <c r="E3696" s="22">
        <v>49</v>
      </c>
      <c r="F3696" s="22">
        <v>40</v>
      </c>
      <c r="G3696" s="22">
        <v>16000</v>
      </c>
      <c r="H3696" s="22" t="s">
        <v>5088</v>
      </c>
      <c r="I3696" s="26">
        <f>+IF(H3696='COSTOS VARIOS'!$C$1,'COSTOS VARIOS'!$C$2*'Precios ML'!V3696,'COSTOS VARIOS'!$B$2*'Precios ML'!V3696)</f>
        <v>123980</v>
      </c>
      <c r="J3696" s="22">
        <v>0</v>
      </c>
      <c r="K3696" s="27">
        <f t="shared" si="570"/>
        <v>10.4125</v>
      </c>
      <c r="L3696" s="27">
        <f t="shared" si="571"/>
        <v>10.4125</v>
      </c>
      <c r="M3696" s="26">
        <f>(INDEX(pesos!A:B,MATCH(L3696,pesos!A:A,1),2))</f>
        <v>16200</v>
      </c>
      <c r="N3696" s="26">
        <f>+R3696*'COSTOS VARIOS'!$O$1</f>
        <v>55100</v>
      </c>
      <c r="O3696" s="26">
        <f>+R3696*'COSTOS VARIOS'!$O$2</f>
        <v>1189</v>
      </c>
      <c r="P3696" s="26">
        <f>+R3696*'COSTOS VARIOS'!$O$3</f>
        <v>4350</v>
      </c>
      <c r="Q3696" s="26">
        <v>1</v>
      </c>
      <c r="R3696" s="26">
        <f t="shared" si="572"/>
        <v>290000</v>
      </c>
      <c r="S3696" s="25">
        <f t="shared" si="573"/>
        <v>490819</v>
      </c>
      <c r="T3696" s="28">
        <f t="shared" si="574"/>
        <v>0.26299104150409836</v>
      </c>
      <c r="U3696" s="29">
        <f t="shared" si="575"/>
        <v>619900</v>
      </c>
      <c r="V3696" s="26">
        <f>+INDEX('LISTA DE PRECIOS EKM '!A:K,MATCH('Precios ML'!B3696,'LISTA DE PRECIOS EKM '!A:A,0),8)</f>
        <v>619900</v>
      </c>
      <c r="W3696" s="26">
        <f t="shared" si="576"/>
        <v>619900</v>
      </c>
      <c r="X3696" s="26">
        <f t="shared" si="577"/>
        <v>0</v>
      </c>
      <c r="Y3696" s="26"/>
      <c r="Z3696" s="26">
        <f t="shared" si="578"/>
        <v>619900</v>
      </c>
      <c r="AA3696" s="30">
        <f t="shared" si="579"/>
        <v>1.1375862068965517</v>
      </c>
    </row>
    <row r="3697" spans="1:27">
      <c r="A3697" s="20" t="s">
        <v>8279</v>
      </c>
      <c r="B3697" s="20" t="s">
        <v>8280</v>
      </c>
      <c r="C3697" s="25">
        <v>290000</v>
      </c>
      <c r="D3697" s="22">
        <v>85</v>
      </c>
      <c r="E3697" s="22">
        <v>49</v>
      </c>
      <c r="F3697" s="22">
        <v>40</v>
      </c>
      <c r="G3697" s="22">
        <v>16000</v>
      </c>
      <c r="H3697" s="22" t="s">
        <v>5088</v>
      </c>
      <c r="I3697" s="26">
        <f>+IF(H3697='COSTOS VARIOS'!$C$1,'COSTOS VARIOS'!$C$2*'Precios ML'!V3697,'COSTOS VARIOS'!$B$2*'Precios ML'!V3697)</f>
        <v>123980</v>
      </c>
      <c r="J3697" s="22">
        <v>0</v>
      </c>
      <c r="K3697" s="27">
        <f t="shared" si="570"/>
        <v>10.4125</v>
      </c>
      <c r="L3697" s="27">
        <f t="shared" si="571"/>
        <v>10.4125</v>
      </c>
      <c r="M3697" s="26">
        <f>(INDEX(pesos!A:B,MATCH(L3697,pesos!A:A,1),2))</f>
        <v>16200</v>
      </c>
      <c r="N3697" s="26">
        <f>+R3697*'COSTOS VARIOS'!$O$1</f>
        <v>55100</v>
      </c>
      <c r="O3697" s="26">
        <f>+R3697*'COSTOS VARIOS'!$O$2</f>
        <v>1189</v>
      </c>
      <c r="P3697" s="26">
        <f>+R3697*'COSTOS VARIOS'!$O$3</f>
        <v>4350</v>
      </c>
      <c r="Q3697" s="26">
        <v>1</v>
      </c>
      <c r="R3697" s="26">
        <f t="shared" si="572"/>
        <v>290000</v>
      </c>
      <c r="S3697" s="25">
        <f t="shared" si="573"/>
        <v>490819</v>
      </c>
      <c r="T3697" s="28">
        <f t="shared" si="574"/>
        <v>0.26299104150409836</v>
      </c>
      <c r="U3697" s="29">
        <f t="shared" si="575"/>
        <v>619900</v>
      </c>
      <c r="V3697" s="26">
        <f>+INDEX('LISTA DE PRECIOS EKM '!A:K,MATCH('Precios ML'!B3697,'LISTA DE PRECIOS EKM '!A:A,0),8)</f>
        <v>619900</v>
      </c>
      <c r="W3697" s="26">
        <f t="shared" si="576"/>
        <v>619900</v>
      </c>
      <c r="X3697" s="26">
        <f t="shared" si="577"/>
        <v>0</v>
      </c>
      <c r="Y3697" s="26"/>
      <c r="Z3697" s="26">
        <f t="shared" si="578"/>
        <v>619900</v>
      </c>
      <c r="AA3697" s="30">
        <f t="shared" si="579"/>
        <v>1.1375862068965517</v>
      </c>
    </row>
    <row r="3698" spans="1:27">
      <c r="A3698" s="20" t="s">
        <v>7535</v>
      </c>
      <c r="B3698" s="20" t="s">
        <v>7536</v>
      </c>
      <c r="C3698" s="25">
        <v>352000</v>
      </c>
      <c r="D3698" s="22">
        <v>85</v>
      </c>
      <c r="E3698" s="22">
        <v>49</v>
      </c>
      <c r="F3698" s="22">
        <v>40</v>
      </c>
      <c r="G3698" s="22">
        <v>16000</v>
      </c>
      <c r="H3698" s="22" t="s">
        <v>5088</v>
      </c>
      <c r="I3698" s="26">
        <f>+IF(H3698='COSTOS VARIOS'!$C$1,'COSTOS VARIOS'!$C$2*'Precios ML'!V3698,'COSTOS VARIOS'!$B$2*'Precios ML'!V3698)</f>
        <v>153980</v>
      </c>
      <c r="J3698" s="22">
        <v>0</v>
      </c>
      <c r="K3698" s="27">
        <f t="shared" si="570"/>
        <v>10.4125</v>
      </c>
      <c r="L3698" s="27">
        <f t="shared" si="571"/>
        <v>10.4125</v>
      </c>
      <c r="M3698" s="26">
        <f>(INDEX(pesos!A:B,MATCH(L3698,pesos!A:A,1),2))</f>
        <v>16200</v>
      </c>
      <c r="N3698" s="26">
        <f>+R3698*'COSTOS VARIOS'!$O$1</f>
        <v>66880</v>
      </c>
      <c r="O3698" s="26">
        <f>+R3698*'COSTOS VARIOS'!$O$2</f>
        <v>1443.2</v>
      </c>
      <c r="P3698" s="26">
        <f>+R3698*'COSTOS VARIOS'!$O$3</f>
        <v>5280</v>
      </c>
      <c r="Q3698" s="26">
        <v>1</v>
      </c>
      <c r="R3698" s="26">
        <f t="shared" si="572"/>
        <v>352000</v>
      </c>
      <c r="S3698" s="25">
        <f t="shared" si="573"/>
        <v>595783.19999999995</v>
      </c>
      <c r="T3698" s="28">
        <f t="shared" si="574"/>
        <v>0.2922485897554683</v>
      </c>
      <c r="U3698" s="29">
        <f t="shared" si="575"/>
        <v>769900</v>
      </c>
      <c r="V3698" s="26">
        <f>+INDEX('LISTA DE PRECIOS EKM '!A:K,MATCH('Precios ML'!B3698,'LISTA DE PRECIOS EKM '!A:A,0),8)</f>
        <v>769900</v>
      </c>
      <c r="W3698" s="26">
        <f t="shared" si="576"/>
        <v>769900</v>
      </c>
      <c r="X3698" s="26">
        <f t="shared" si="577"/>
        <v>0</v>
      </c>
      <c r="Y3698" s="26"/>
      <c r="Z3698" s="26">
        <f t="shared" si="578"/>
        <v>769900</v>
      </c>
      <c r="AA3698" s="30">
        <f t="shared" si="579"/>
        <v>1.1872159090909089</v>
      </c>
    </row>
    <row r="3699" spans="1:27">
      <c r="A3699" s="20" t="s">
        <v>8281</v>
      </c>
      <c r="B3699" s="20" t="s">
        <v>8282</v>
      </c>
      <c r="C3699" s="25">
        <v>528000</v>
      </c>
      <c r="D3699" s="22">
        <v>85</v>
      </c>
      <c r="E3699" s="22">
        <v>49</v>
      </c>
      <c r="F3699" s="22">
        <v>40</v>
      </c>
      <c r="G3699" s="22">
        <v>16000</v>
      </c>
      <c r="H3699" s="22" t="s">
        <v>5088</v>
      </c>
      <c r="I3699" s="26">
        <f>+IF(H3699='COSTOS VARIOS'!$C$1,'COSTOS VARIOS'!$C$2*'Precios ML'!V3699,'COSTOS VARIOS'!$B$2*'Precios ML'!V3699)</f>
        <v>227980</v>
      </c>
      <c r="J3699" s="22">
        <v>0</v>
      </c>
      <c r="K3699" s="27">
        <f t="shared" si="570"/>
        <v>10.4125</v>
      </c>
      <c r="L3699" s="27">
        <f t="shared" si="571"/>
        <v>10.4125</v>
      </c>
      <c r="M3699" s="26">
        <f>(INDEX(pesos!A:B,MATCH(L3699,pesos!A:A,1),2))</f>
        <v>16200</v>
      </c>
      <c r="N3699" s="26">
        <f>+R3699*'COSTOS VARIOS'!$O$1</f>
        <v>100320</v>
      </c>
      <c r="O3699" s="26">
        <f>+R3699*'COSTOS VARIOS'!$O$2</f>
        <v>2164.8000000000002</v>
      </c>
      <c r="P3699" s="26">
        <f>+R3699*'COSTOS VARIOS'!$O$3</f>
        <v>7920</v>
      </c>
      <c r="Q3699" s="26">
        <v>1</v>
      </c>
      <c r="R3699" s="26">
        <f t="shared" si="572"/>
        <v>528000</v>
      </c>
      <c r="S3699" s="25">
        <f t="shared" si="573"/>
        <v>882584.8</v>
      </c>
      <c r="T3699" s="28">
        <f t="shared" si="574"/>
        <v>0.29154728248209127</v>
      </c>
      <c r="U3699" s="29">
        <f t="shared" si="575"/>
        <v>1139900</v>
      </c>
      <c r="V3699" s="26">
        <f>+INDEX('LISTA DE PRECIOS EKM '!A:K,MATCH('Precios ML'!B3699,'LISTA DE PRECIOS EKM '!A:A,0),8)</f>
        <v>1139900</v>
      </c>
      <c r="W3699" s="26">
        <f t="shared" si="576"/>
        <v>1139900</v>
      </c>
      <c r="X3699" s="26">
        <f t="shared" si="577"/>
        <v>0</v>
      </c>
      <c r="Y3699" s="26"/>
      <c r="Z3699" s="26">
        <f t="shared" si="578"/>
        <v>1139900</v>
      </c>
      <c r="AA3699" s="30">
        <f t="shared" si="579"/>
        <v>1.158901515151515</v>
      </c>
    </row>
    <row r="3700" spans="1:27">
      <c r="A3700" s="20" t="s">
        <v>8281</v>
      </c>
      <c r="B3700" s="20" t="s">
        <v>8282</v>
      </c>
      <c r="C3700" s="25">
        <v>528000</v>
      </c>
      <c r="D3700" s="22">
        <v>85</v>
      </c>
      <c r="E3700" s="22">
        <v>49</v>
      </c>
      <c r="F3700" s="22">
        <v>40</v>
      </c>
      <c r="G3700" s="22">
        <v>16000</v>
      </c>
      <c r="H3700" s="22" t="s">
        <v>5088</v>
      </c>
      <c r="I3700" s="26">
        <f>+IF(H3700='COSTOS VARIOS'!$C$1,'COSTOS VARIOS'!$C$2*'Precios ML'!V3700,'COSTOS VARIOS'!$B$2*'Precios ML'!V3700)</f>
        <v>227980</v>
      </c>
      <c r="J3700" s="22">
        <v>0</v>
      </c>
      <c r="K3700" s="27">
        <f t="shared" si="570"/>
        <v>10.4125</v>
      </c>
      <c r="L3700" s="27">
        <f t="shared" si="571"/>
        <v>10.4125</v>
      </c>
      <c r="M3700" s="26">
        <f>(INDEX(pesos!A:B,MATCH(L3700,pesos!A:A,1),2))</f>
        <v>16200</v>
      </c>
      <c r="N3700" s="26">
        <f>+R3700*'COSTOS VARIOS'!$O$1</f>
        <v>100320</v>
      </c>
      <c r="O3700" s="26">
        <f>+R3700*'COSTOS VARIOS'!$O$2</f>
        <v>2164.8000000000002</v>
      </c>
      <c r="P3700" s="26">
        <f>+R3700*'COSTOS VARIOS'!$O$3</f>
        <v>7920</v>
      </c>
      <c r="Q3700" s="26">
        <v>1</v>
      </c>
      <c r="R3700" s="26">
        <f t="shared" si="572"/>
        <v>528000</v>
      </c>
      <c r="S3700" s="25">
        <f t="shared" si="573"/>
        <v>882584.8</v>
      </c>
      <c r="T3700" s="28">
        <f t="shared" si="574"/>
        <v>0.29154728248209127</v>
      </c>
      <c r="U3700" s="29">
        <f t="shared" si="575"/>
        <v>1139900</v>
      </c>
      <c r="V3700" s="26">
        <f>+INDEX('LISTA DE PRECIOS EKM '!A:K,MATCH('Precios ML'!B3700,'LISTA DE PRECIOS EKM '!A:A,0),8)</f>
        <v>1139900</v>
      </c>
      <c r="W3700" s="26">
        <f t="shared" si="576"/>
        <v>1139900</v>
      </c>
      <c r="X3700" s="26">
        <f t="shared" si="577"/>
        <v>0</v>
      </c>
      <c r="Y3700" s="26"/>
      <c r="Z3700" s="26">
        <f t="shared" si="578"/>
        <v>1139900</v>
      </c>
      <c r="AA3700" s="30">
        <f t="shared" si="579"/>
        <v>1.158901515151515</v>
      </c>
    </row>
    <row r="3701" spans="1:27">
      <c r="A3701" s="20" t="s">
        <v>8283</v>
      </c>
      <c r="B3701" s="20" t="s">
        <v>8284</v>
      </c>
      <c r="C3701" s="25">
        <v>176000</v>
      </c>
      <c r="D3701" s="22">
        <v>85</v>
      </c>
      <c r="E3701" s="22">
        <v>49</v>
      </c>
      <c r="F3701" s="22">
        <v>40</v>
      </c>
      <c r="G3701" s="22">
        <v>16000</v>
      </c>
      <c r="H3701" s="22" t="s">
        <v>5088</v>
      </c>
      <c r="I3701" s="26">
        <f>+IF(H3701='COSTOS VARIOS'!$C$1,'COSTOS VARIOS'!$C$2*'Precios ML'!V3701,'COSTOS VARIOS'!$B$2*'Precios ML'!V3701)</f>
        <v>77980</v>
      </c>
      <c r="J3701" s="22">
        <v>0</v>
      </c>
      <c r="K3701" s="27">
        <f t="shared" si="570"/>
        <v>10.4125</v>
      </c>
      <c r="L3701" s="27">
        <f t="shared" si="571"/>
        <v>10.4125</v>
      </c>
      <c r="M3701" s="26">
        <f>(INDEX(pesos!A:B,MATCH(L3701,pesos!A:A,1),2))</f>
        <v>16200</v>
      </c>
      <c r="N3701" s="26">
        <f>+R3701*'COSTOS VARIOS'!$O$1</f>
        <v>33440</v>
      </c>
      <c r="O3701" s="26">
        <f>+R3701*'COSTOS VARIOS'!$O$2</f>
        <v>721.6</v>
      </c>
      <c r="P3701" s="26">
        <f>+R3701*'COSTOS VARIOS'!$O$3</f>
        <v>2640</v>
      </c>
      <c r="Q3701" s="26">
        <v>1</v>
      </c>
      <c r="R3701" s="26">
        <f t="shared" si="572"/>
        <v>176000</v>
      </c>
      <c r="S3701" s="25">
        <f t="shared" si="573"/>
        <v>306981.59999999998</v>
      </c>
      <c r="T3701" s="28">
        <f t="shared" si="574"/>
        <v>0.27010869706848895</v>
      </c>
      <c r="U3701" s="29">
        <f t="shared" si="575"/>
        <v>389900</v>
      </c>
      <c r="V3701" s="26">
        <f>+INDEX('LISTA DE PRECIOS EKM '!A:K,MATCH('Precios ML'!B3701,'LISTA DE PRECIOS EKM '!A:A,0),8)</f>
        <v>389900</v>
      </c>
      <c r="W3701" s="26">
        <f t="shared" si="576"/>
        <v>389900</v>
      </c>
      <c r="X3701" s="26">
        <f t="shared" si="577"/>
        <v>0</v>
      </c>
      <c r="Y3701" s="26"/>
      <c r="Z3701" s="26">
        <f t="shared" si="578"/>
        <v>389900</v>
      </c>
      <c r="AA3701" s="30">
        <f t="shared" si="579"/>
        <v>1.2153409090909091</v>
      </c>
    </row>
    <row r="3702" spans="1:27">
      <c r="A3702" s="20" t="s">
        <v>8283</v>
      </c>
      <c r="B3702" s="20" t="s">
        <v>8284</v>
      </c>
      <c r="C3702" s="25">
        <v>176000</v>
      </c>
      <c r="D3702" s="22">
        <v>85</v>
      </c>
      <c r="E3702" s="22">
        <v>49</v>
      </c>
      <c r="F3702" s="22">
        <v>40</v>
      </c>
      <c r="G3702" s="22">
        <v>16000</v>
      </c>
      <c r="H3702" s="22" t="s">
        <v>5088</v>
      </c>
      <c r="I3702" s="26">
        <f>+IF(H3702='COSTOS VARIOS'!$C$1,'COSTOS VARIOS'!$C$2*'Precios ML'!V3702,'COSTOS VARIOS'!$B$2*'Precios ML'!V3702)</f>
        <v>77980</v>
      </c>
      <c r="J3702" s="22">
        <v>0</v>
      </c>
      <c r="K3702" s="27">
        <f t="shared" si="570"/>
        <v>10.4125</v>
      </c>
      <c r="L3702" s="27">
        <f t="shared" si="571"/>
        <v>10.4125</v>
      </c>
      <c r="M3702" s="26">
        <f>(INDEX(pesos!A:B,MATCH(L3702,pesos!A:A,1),2))</f>
        <v>16200</v>
      </c>
      <c r="N3702" s="26">
        <f>+R3702*'COSTOS VARIOS'!$O$1</f>
        <v>33440</v>
      </c>
      <c r="O3702" s="26">
        <f>+R3702*'COSTOS VARIOS'!$O$2</f>
        <v>721.6</v>
      </c>
      <c r="P3702" s="26">
        <f>+R3702*'COSTOS VARIOS'!$O$3</f>
        <v>2640</v>
      </c>
      <c r="Q3702" s="26">
        <v>1</v>
      </c>
      <c r="R3702" s="26">
        <f t="shared" si="572"/>
        <v>176000</v>
      </c>
      <c r="S3702" s="25">
        <f t="shared" si="573"/>
        <v>306981.59999999998</v>
      </c>
      <c r="T3702" s="28">
        <f t="shared" si="574"/>
        <v>0.27010869706848895</v>
      </c>
      <c r="U3702" s="29">
        <f t="shared" si="575"/>
        <v>389900</v>
      </c>
      <c r="V3702" s="26">
        <f>+INDEX('LISTA DE PRECIOS EKM '!A:K,MATCH('Precios ML'!B3702,'LISTA DE PRECIOS EKM '!A:A,0),8)</f>
        <v>389900</v>
      </c>
      <c r="W3702" s="26">
        <f t="shared" si="576"/>
        <v>389900</v>
      </c>
      <c r="X3702" s="26">
        <f t="shared" si="577"/>
        <v>0</v>
      </c>
      <c r="Y3702" s="26"/>
      <c r="Z3702" s="26">
        <f t="shared" si="578"/>
        <v>389900</v>
      </c>
      <c r="AA3702" s="30">
        <f t="shared" si="579"/>
        <v>1.2153409090909091</v>
      </c>
    </row>
    <row r="3703" spans="1:27">
      <c r="A3703" s="20" t="s">
        <v>8285</v>
      </c>
      <c r="B3703" s="20" t="s">
        <v>8286</v>
      </c>
      <c r="C3703" s="25">
        <v>528000</v>
      </c>
      <c r="D3703" s="22">
        <v>85</v>
      </c>
      <c r="E3703" s="22">
        <v>49</v>
      </c>
      <c r="F3703" s="22">
        <v>40</v>
      </c>
      <c r="G3703" s="22">
        <v>16000</v>
      </c>
      <c r="H3703" s="22" t="s">
        <v>5088</v>
      </c>
      <c r="I3703" s="26">
        <f>+IF(H3703='COSTOS VARIOS'!$C$1,'COSTOS VARIOS'!$C$2*'Precios ML'!V3703,'COSTOS VARIOS'!$B$2*'Precios ML'!V3703)</f>
        <v>227980</v>
      </c>
      <c r="J3703" s="22">
        <v>0</v>
      </c>
      <c r="K3703" s="27">
        <f t="shared" si="570"/>
        <v>10.4125</v>
      </c>
      <c r="L3703" s="27">
        <f t="shared" si="571"/>
        <v>10.4125</v>
      </c>
      <c r="M3703" s="26">
        <f>(INDEX(pesos!A:B,MATCH(L3703,pesos!A:A,1),2))</f>
        <v>16200</v>
      </c>
      <c r="N3703" s="26">
        <f>+R3703*'COSTOS VARIOS'!$O$1</f>
        <v>100320</v>
      </c>
      <c r="O3703" s="26">
        <f>+R3703*'COSTOS VARIOS'!$O$2</f>
        <v>2164.8000000000002</v>
      </c>
      <c r="P3703" s="26">
        <f>+R3703*'COSTOS VARIOS'!$O$3</f>
        <v>7920</v>
      </c>
      <c r="Q3703" s="26">
        <v>1</v>
      </c>
      <c r="R3703" s="26">
        <f t="shared" si="572"/>
        <v>528000</v>
      </c>
      <c r="S3703" s="25">
        <f t="shared" si="573"/>
        <v>882584.8</v>
      </c>
      <c r="T3703" s="28">
        <f t="shared" si="574"/>
        <v>0.29154728248209127</v>
      </c>
      <c r="U3703" s="29">
        <f t="shared" si="575"/>
        <v>1139900</v>
      </c>
      <c r="V3703" s="26">
        <f>+INDEX('LISTA DE PRECIOS EKM '!A:K,MATCH('Precios ML'!B3703,'LISTA DE PRECIOS EKM '!A:A,0),8)</f>
        <v>1139900</v>
      </c>
      <c r="W3703" s="26">
        <f t="shared" si="576"/>
        <v>1139900</v>
      </c>
      <c r="X3703" s="26">
        <f t="shared" si="577"/>
        <v>0</v>
      </c>
      <c r="Y3703" s="26"/>
      <c r="Z3703" s="26">
        <f t="shared" si="578"/>
        <v>1139900</v>
      </c>
      <c r="AA3703" s="30">
        <f t="shared" si="579"/>
        <v>1.158901515151515</v>
      </c>
    </row>
    <row r="3704" spans="1:27">
      <c r="A3704" s="20" t="s">
        <v>8285</v>
      </c>
      <c r="B3704" s="20" t="s">
        <v>8286</v>
      </c>
      <c r="C3704" s="25">
        <v>528000</v>
      </c>
      <c r="D3704" s="22">
        <v>85</v>
      </c>
      <c r="E3704" s="22">
        <v>49</v>
      </c>
      <c r="F3704" s="22">
        <v>40</v>
      </c>
      <c r="G3704" s="22">
        <v>16000</v>
      </c>
      <c r="H3704" s="22" t="s">
        <v>5088</v>
      </c>
      <c r="I3704" s="26">
        <f>+IF(H3704='COSTOS VARIOS'!$C$1,'COSTOS VARIOS'!$C$2*'Precios ML'!V3704,'COSTOS VARIOS'!$B$2*'Precios ML'!V3704)</f>
        <v>227980</v>
      </c>
      <c r="J3704" s="22">
        <v>0</v>
      </c>
      <c r="K3704" s="27">
        <f t="shared" si="570"/>
        <v>10.4125</v>
      </c>
      <c r="L3704" s="27">
        <f t="shared" si="571"/>
        <v>10.4125</v>
      </c>
      <c r="M3704" s="26">
        <f>(INDEX(pesos!A:B,MATCH(L3704,pesos!A:A,1),2))</f>
        <v>16200</v>
      </c>
      <c r="N3704" s="26">
        <f>+R3704*'COSTOS VARIOS'!$O$1</f>
        <v>100320</v>
      </c>
      <c r="O3704" s="26">
        <f>+R3704*'COSTOS VARIOS'!$O$2</f>
        <v>2164.8000000000002</v>
      </c>
      <c r="P3704" s="26">
        <f>+R3704*'COSTOS VARIOS'!$O$3</f>
        <v>7920</v>
      </c>
      <c r="Q3704" s="26">
        <v>1</v>
      </c>
      <c r="R3704" s="26">
        <f t="shared" si="572"/>
        <v>528000</v>
      </c>
      <c r="S3704" s="25">
        <f t="shared" si="573"/>
        <v>882584.8</v>
      </c>
      <c r="T3704" s="28">
        <f t="shared" si="574"/>
        <v>0.29154728248209127</v>
      </c>
      <c r="U3704" s="29">
        <f t="shared" si="575"/>
        <v>1139900</v>
      </c>
      <c r="V3704" s="26">
        <f>+INDEX('LISTA DE PRECIOS EKM '!A:K,MATCH('Precios ML'!B3704,'LISTA DE PRECIOS EKM '!A:A,0),8)</f>
        <v>1139900</v>
      </c>
      <c r="W3704" s="26">
        <f t="shared" si="576"/>
        <v>1139900</v>
      </c>
      <c r="X3704" s="26">
        <f t="shared" si="577"/>
        <v>0</v>
      </c>
      <c r="Y3704" s="26"/>
      <c r="Z3704" s="26">
        <f t="shared" si="578"/>
        <v>1139900</v>
      </c>
      <c r="AA3704" s="30">
        <f t="shared" si="579"/>
        <v>1.158901515151515</v>
      </c>
    </row>
    <row r="3705" spans="1:27">
      <c r="A3705" s="20" t="s">
        <v>8287</v>
      </c>
      <c r="B3705" s="20" t="s">
        <v>8288</v>
      </c>
      <c r="C3705" s="25">
        <v>176000</v>
      </c>
      <c r="D3705" s="22">
        <v>85</v>
      </c>
      <c r="E3705" s="22">
        <v>49</v>
      </c>
      <c r="F3705" s="22">
        <v>40</v>
      </c>
      <c r="G3705" s="22">
        <v>16000</v>
      </c>
      <c r="H3705" s="22" t="s">
        <v>5088</v>
      </c>
      <c r="I3705" s="26">
        <f>+IF(H3705='COSTOS VARIOS'!$C$1,'COSTOS VARIOS'!$C$2*'Precios ML'!V3705,'COSTOS VARIOS'!$B$2*'Precios ML'!V3705)</f>
        <v>77980</v>
      </c>
      <c r="J3705" s="22">
        <v>0</v>
      </c>
      <c r="K3705" s="27">
        <f t="shared" si="570"/>
        <v>10.4125</v>
      </c>
      <c r="L3705" s="27">
        <f t="shared" si="571"/>
        <v>10.4125</v>
      </c>
      <c r="M3705" s="26">
        <f>(INDEX(pesos!A:B,MATCH(L3705,pesos!A:A,1),2))</f>
        <v>16200</v>
      </c>
      <c r="N3705" s="26">
        <f>+R3705*'COSTOS VARIOS'!$O$1</f>
        <v>33440</v>
      </c>
      <c r="O3705" s="26">
        <f>+R3705*'COSTOS VARIOS'!$O$2</f>
        <v>721.6</v>
      </c>
      <c r="P3705" s="26">
        <f>+R3705*'COSTOS VARIOS'!$O$3</f>
        <v>2640</v>
      </c>
      <c r="Q3705" s="26">
        <v>1</v>
      </c>
      <c r="R3705" s="26">
        <f t="shared" si="572"/>
        <v>176000</v>
      </c>
      <c r="S3705" s="25">
        <f t="shared" si="573"/>
        <v>306981.59999999998</v>
      </c>
      <c r="T3705" s="28">
        <f t="shared" si="574"/>
        <v>0.27010869706848895</v>
      </c>
      <c r="U3705" s="29">
        <f t="shared" si="575"/>
        <v>389900</v>
      </c>
      <c r="V3705" s="26">
        <f>+INDEX('LISTA DE PRECIOS EKM '!A:K,MATCH('Precios ML'!B3705,'LISTA DE PRECIOS EKM '!A:A,0),8)</f>
        <v>389900</v>
      </c>
      <c r="W3705" s="26">
        <f t="shared" si="576"/>
        <v>389900</v>
      </c>
      <c r="X3705" s="26">
        <f t="shared" si="577"/>
        <v>0</v>
      </c>
      <c r="Y3705" s="26"/>
      <c r="Z3705" s="26">
        <f t="shared" si="578"/>
        <v>389900</v>
      </c>
      <c r="AA3705" s="30">
        <f t="shared" si="579"/>
        <v>1.2153409090909091</v>
      </c>
    </row>
    <row r="3706" spans="1:27">
      <c r="A3706" s="20" t="s">
        <v>8287</v>
      </c>
      <c r="B3706" s="20" t="s">
        <v>8288</v>
      </c>
      <c r="C3706" s="25">
        <v>176000</v>
      </c>
      <c r="D3706" s="22">
        <v>85</v>
      </c>
      <c r="E3706" s="22">
        <v>49</v>
      </c>
      <c r="F3706" s="22">
        <v>40</v>
      </c>
      <c r="G3706" s="22">
        <v>16000</v>
      </c>
      <c r="H3706" s="22" t="s">
        <v>5088</v>
      </c>
      <c r="I3706" s="26">
        <f>+IF(H3706='COSTOS VARIOS'!$C$1,'COSTOS VARIOS'!$C$2*'Precios ML'!V3706,'COSTOS VARIOS'!$B$2*'Precios ML'!V3706)</f>
        <v>77980</v>
      </c>
      <c r="J3706" s="22">
        <v>0</v>
      </c>
      <c r="K3706" s="27">
        <f t="shared" si="570"/>
        <v>10.4125</v>
      </c>
      <c r="L3706" s="27">
        <f t="shared" si="571"/>
        <v>10.4125</v>
      </c>
      <c r="M3706" s="26">
        <f>(INDEX(pesos!A:B,MATCH(L3706,pesos!A:A,1),2))</f>
        <v>16200</v>
      </c>
      <c r="N3706" s="26">
        <f>+R3706*'COSTOS VARIOS'!$O$1</f>
        <v>33440</v>
      </c>
      <c r="O3706" s="26">
        <f>+R3706*'COSTOS VARIOS'!$O$2</f>
        <v>721.6</v>
      </c>
      <c r="P3706" s="26">
        <f>+R3706*'COSTOS VARIOS'!$O$3</f>
        <v>2640</v>
      </c>
      <c r="Q3706" s="26">
        <v>1</v>
      </c>
      <c r="R3706" s="26">
        <f t="shared" si="572"/>
        <v>176000</v>
      </c>
      <c r="S3706" s="25">
        <f t="shared" si="573"/>
        <v>306981.59999999998</v>
      </c>
      <c r="T3706" s="28">
        <f t="shared" si="574"/>
        <v>0.27010869706848895</v>
      </c>
      <c r="U3706" s="29">
        <f t="shared" si="575"/>
        <v>389900</v>
      </c>
      <c r="V3706" s="26">
        <f>+INDEX('LISTA DE PRECIOS EKM '!A:K,MATCH('Precios ML'!B3706,'LISTA DE PRECIOS EKM '!A:A,0),8)</f>
        <v>389900</v>
      </c>
      <c r="W3706" s="26">
        <f t="shared" si="576"/>
        <v>389900</v>
      </c>
      <c r="X3706" s="26">
        <f t="shared" si="577"/>
        <v>0</v>
      </c>
      <c r="Y3706" s="26"/>
      <c r="Z3706" s="26">
        <f t="shared" si="578"/>
        <v>389900</v>
      </c>
      <c r="AA3706" s="30">
        <f t="shared" si="579"/>
        <v>1.2153409090909091</v>
      </c>
    </row>
    <row r="3707" spans="1:27">
      <c r="A3707" s="20" t="s">
        <v>8289</v>
      </c>
      <c r="B3707" s="20" t="s">
        <v>8290</v>
      </c>
      <c r="C3707" s="25">
        <v>88000</v>
      </c>
      <c r="D3707" s="22">
        <v>85</v>
      </c>
      <c r="E3707" s="22">
        <v>49</v>
      </c>
      <c r="F3707" s="22">
        <v>40</v>
      </c>
      <c r="G3707" s="22">
        <v>16000</v>
      </c>
      <c r="H3707" s="22" t="s">
        <v>5088</v>
      </c>
      <c r="I3707" s="26">
        <f>+IF(H3707='COSTOS VARIOS'!$C$1,'COSTOS VARIOS'!$C$2*'Precios ML'!V3707,'COSTOS VARIOS'!$B$2*'Precios ML'!V3707)</f>
        <v>39980</v>
      </c>
      <c r="J3707" s="22">
        <v>0</v>
      </c>
      <c r="K3707" s="27">
        <f t="shared" si="570"/>
        <v>10.4125</v>
      </c>
      <c r="L3707" s="27">
        <f t="shared" si="571"/>
        <v>10.4125</v>
      </c>
      <c r="M3707" s="26">
        <f>(INDEX(pesos!A:B,MATCH(L3707,pesos!A:A,1),2))</f>
        <v>16200</v>
      </c>
      <c r="N3707" s="26">
        <f>+R3707*'COSTOS VARIOS'!$O$1</f>
        <v>16720</v>
      </c>
      <c r="O3707" s="26">
        <f>+R3707*'COSTOS VARIOS'!$O$2</f>
        <v>360.8</v>
      </c>
      <c r="P3707" s="26">
        <f>+R3707*'COSTOS VARIOS'!$O$3</f>
        <v>1320</v>
      </c>
      <c r="Q3707" s="26">
        <v>1</v>
      </c>
      <c r="R3707" s="26">
        <f t="shared" si="572"/>
        <v>88000</v>
      </c>
      <c r="S3707" s="25">
        <f t="shared" si="573"/>
        <v>162580.79999999999</v>
      </c>
      <c r="T3707" s="28">
        <f t="shared" si="574"/>
        <v>0.22954247980081299</v>
      </c>
      <c r="U3707" s="29">
        <f t="shared" si="575"/>
        <v>199900</v>
      </c>
      <c r="V3707" s="26">
        <f>+INDEX('LISTA DE PRECIOS EKM '!A:K,MATCH('Precios ML'!B3707,'LISTA DE PRECIOS EKM '!A:A,0),8)</f>
        <v>199900</v>
      </c>
      <c r="W3707" s="26">
        <f t="shared" si="576"/>
        <v>199900</v>
      </c>
      <c r="X3707" s="26">
        <f t="shared" si="577"/>
        <v>0</v>
      </c>
      <c r="Y3707" s="26"/>
      <c r="Z3707" s="26">
        <f t="shared" si="578"/>
        <v>199900</v>
      </c>
      <c r="AA3707" s="30">
        <f t="shared" si="579"/>
        <v>1.271590909090909</v>
      </c>
    </row>
    <row r="3708" spans="1:27">
      <c r="A3708" s="20" t="s">
        <v>8289</v>
      </c>
      <c r="B3708" s="20" t="s">
        <v>8290</v>
      </c>
      <c r="C3708" s="25">
        <v>88000</v>
      </c>
      <c r="D3708" s="22">
        <v>85</v>
      </c>
      <c r="E3708" s="22">
        <v>49</v>
      </c>
      <c r="F3708" s="22">
        <v>40</v>
      </c>
      <c r="G3708" s="22">
        <v>16000</v>
      </c>
      <c r="H3708" s="22" t="s">
        <v>5088</v>
      </c>
      <c r="I3708" s="26">
        <f>+IF(H3708='COSTOS VARIOS'!$C$1,'COSTOS VARIOS'!$C$2*'Precios ML'!V3708,'COSTOS VARIOS'!$B$2*'Precios ML'!V3708)</f>
        <v>39980</v>
      </c>
      <c r="J3708" s="22">
        <v>0</v>
      </c>
      <c r="K3708" s="27">
        <f t="shared" si="570"/>
        <v>10.4125</v>
      </c>
      <c r="L3708" s="27">
        <f t="shared" si="571"/>
        <v>10.4125</v>
      </c>
      <c r="M3708" s="26">
        <f>(INDEX(pesos!A:B,MATCH(L3708,pesos!A:A,1),2))</f>
        <v>16200</v>
      </c>
      <c r="N3708" s="26">
        <f>+R3708*'COSTOS VARIOS'!$O$1</f>
        <v>16720</v>
      </c>
      <c r="O3708" s="26">
        <f>+R3708*'COSTOS VARIOS'!$O$2</f>
        <v>360.8</v>
      </c>
      <c r="P3708" s="26">
        <f>+R3708*'COSTOS VARIOS'!$O$3</f>
        <v>1320</v>
      </c>
      <c r="Q3708" s="26">
        <v>1</v>
      </c>
      <c r="R3708" s="26">
        <f t="shared" si="572"/>
        <v>88000</v>
      </c>
      <c r="S3708" s="25">
        <f t="shared" si="573"/>
        <v>162580.79999999999</v>
      </c>
      <c r="T3708" s="28">
        <f t="shared" si="574"/>
        <v>0.22954247980081299</v>
      </c>
      <c r="U3708" s="29">
        <f t="shared" si="575"/>
        <v>199900</v>
      </c>
      <c r="V3708" s="26">
        <f>+INDEX('LISTA DE PRECIOS EKM '!A:K,MATCH('Precios ML'!B3708,'LISTA DE PRECIOS EKM '!A:A,0),8)</f>
        <v>199900</v>
      </c>
      <c r="W3708" s="26">
        <f t="shared" si="576"/>
        <v>199900</v>
      </c>
      <c r="X3708" s="26">
        <f t="shared" si="577"/>
        <v>0</v>
      </c>
      <c r="Y3708" s="26"/>
      <c r="Z3708" s="26">
        <f t="shared" si="578"/>
        <v>199900</v>
      </c>
      <c r="AA3708" s="30">
        <f t="shared" si="579"/>
        <v>1.271590909090909</v>
      </c>
    </row>
    <row r="3709" spans="1:27">
      <c r="A3709" s="20" t="s">
        <v>8291</v>
      </c>
      <c r="B3709" s="20" t="s">
        <v>8292</v>
      </c>
      <c r="C3709" s="25">
        <v>360000</v>
      </c>
      <c r="D3709" s="22">
        <v>85</v>
      </c>
      <c r="E3709" s="22">
        <v>49</v>
      </c>
      <c r="F3709" s="22">
        <v>40</v>
      </c>
      <c r="G3709" s="22">
        <v>16000</v>
      </c>
      <c r="H3709" s="22" t="s">
        <v>5088</v>
      </c>
      <c r="I3709" s="26">
        <f>+IF(H3709='COSTOS VARIOS'!$C$1,'COSTOS VARIOS'!$C$2*'Precios ML'!V3709,'COSTOS VARIOS'!$B$2*'Precios ML'!V3709)</f>
        <v>165980</v>
      </c>
      <c r="J3709" s="22">
        <v>0</v>
      </c>
      <c r="K3709" s="27">
        <f t="shared" si="570"/>
        <v>10.4125</v>
      </c>
      <c r="L3709" s="27">
        <f t="shared" si="571"/>
        <v>10.4125</v>
      </c>
      <c r="M3709" s="26">
        <f>(INDEX(pesos!A:B,MATCH(L3709,pesos!A:A,1),2))</f>
        <v>16200</v>
      </c>
      <c r="N3709" s="26">
        <f>+R3709*'COSTOS VARIOS'!$O$1</f>
        <v>68400</v>
      </c>
      <c r="O3709" s="26">
        <f>+R3709*'COSTOS VARIOS'!$O$2</f>
        <v>1476.0000000000002</v>
      </c>
      <c r="P3709" s="26">
        <f>+R3709*'COSTOS VARIOS'!$O$3</f>
        <v>5400</v>
      </c>
      <c r="Q3709" s="26">
        <v>1</v>
      </c>
      <c r="R3709" s="26">
        <f t="shared" si="572"/>
        <v>360000</v>
      </c>
      <c r="S3709" s="25">
        <f t="shared" si="573"/>
        <v>617456</v>
      </c>
      <c r="T3709" s="28">
        <f t="shared" si="574"/>
        <v>0.34406338265398673</v>
      </c>
      <c r="U3709" s="29">
        <f t="shared" si="575"/>
        <v>829900</v>
      </c>
      <c r="V3709" s="26">
        <f>+INDEX('LISTA DE PRECIOS EKM '!A:K,MATCH('Precios ML'!B3709,'LISTA DE PRECIOS EKM '!A:A,0),8)</f>
        <v>829900</v>
      </c>
      <c r="W3709" s="26">
        <f t="shared" si="576"/>
        <v>829900</v>
      </c>
      <c r="X3709" s="26">
        <f t="shared" si="577"/>
        <v>0</v>
      </c>
      <c r="Y3709" s="26"/>
      <c r="Z3709" s="26">
        <f t="shared" si="578"/>
        <v>829900</v>
      </c>
      <c r="AA3709" s="30">
        <f t="shared" si="579"/>
        <v>1.305277777777778</v>
      </c>
    </row>
    <row r="3710" spans="1:27">
      <c r="A3710" s="20" t="s">
        <v>8291</v>
      </c>
      <c r="B3710" s="20" t="s">
        <v>8292</v>
      </c>
      <c r="C3710" s="25">
        <v>360000</v>
      </c>
      <c r="D3710" s="22">
        <v>85</v>
      </c>
      <c r="E3710" s="22">
        <v>49</v>
      </c>
      <c r="F3710" s="22">
        <v>40</v>
      </c>
      <c r="G3710" s="22">
        <v>16000</v>
      </c>
      <c r="H3710" s="22" t="s">
        <v>5088</v>
      </c>
      <c r="I3710" s="26">
        <f>+IF(H3710='COSTOS VARIOS'!$C$1,'COSTOS VARIOS'!$C$2*'Precios ML'!V3710,'COSTOS VARIOS'!$B$2*'Precios ML'!V3710)</f>
        <v>165980</v>
      </c>
      <c r="J3710" s="22">
        <v>0</v>
      </c>
      <c r="K3710" s="27">
        <f t="shared" si="570"/>
        <v>10.4125</v>
      </c>
      <c r="L3710" s="27">
        <f t="shared" si="571"/>
        <v>10.4125</v>
      </c>
      <c r="M3710" s="26">
        <f>(INDEX(pesos!A:B,MATCH(L3710,pesos!A:A,1),2))</f>
        <v>16200</v>
      </c>
      <c r="N3710" s="26">
        <f>+R3710*'COSTOS VARIOS'!$O$1</f>
        <v>68400</v>
      </c>
      <c r="O3710" s="26">
        <f>+R3710*'COSTOS VARIOS'!$O$2</f>
        <v>1476.0000000000002</v>
      </c>
      <c r="P3710" s="26">
        <f>+R3710*'COSTOS VARIOS'!$O$3</f>
        <v>5400</v>
      </c>
      <c r="Q3710" s="26">
        <v>1</v>
      </c>
      <c r="R3710" s="26">
        <f t="shared" si="572"/>
        <v>360000</v>
      </c>
      <c r="S3710" s="25">
        <f t="shared" si="573"/>
        <v>617456</v>
      </c>
      <c r="T3710" s="28">
        <f t="shared" si="574"/>
        <v>0.34406338265398673</v>
      </c>
      <c r="U3710" s="29">
        <f t="shared" si="575"/>
        <v>829900</v>
      </c>
      <c r="V3710" s="26">
        <f>+INDEX('LISTA DE PRECIOS EKM '!A:K,MATCH('Precios ML'!B3710,'LISTA DE PRECIOS EKM '!A:A,0),8)</f>
        <v>829900</v>
      </c>
      <c r="W3710" s="26">
        <f t="shared" si="576"/>
        <v>829900</v>
      </c>
      <c r="X3710" s="26">
        <f t="shared" si="577"/>
        <v>0</v>
      </c>
      <c r="Y3710" s="26"/>
      <c r="Z3710" s="26">
        <f t="shared" si="578"/>
        <v>829900</v>
      </c>
      <c r="AA3710" s="30">
        <f t="shared" si="579"/>
        <v>1.305277777777778</v>
      </c>
    </row>
    <row r="3711" spans="1:27">
      <c r="A3711" s="20" t="s">
        <v>8293</v>
      </c>
      <c r="B3711" s="20" t="s">
        <v>8294</v>
      </c>
      <c r="C3711" s="25">
        <v>290000</v>
      </c>
      <c r="D3711" s="22">
        <v>85</v>
      </c>
      <c r="E3711" s="22">
        <v>49</v>
      </c>
      <c r="F3711" s="22">
        <v>40</v>
      </c>
      <c r="G3711" s="22">
        <v>16000</v>
      </c>
      <c r="H3711" s="22" t="s">
        <v>5088</v>
      </c>
      <c r="I3711" s="26">
        <f>+IF(H3711='COSTOS VARIOS'!$C$1,'COSTOS VARIOS'!$C$2*'Precios ML'!V3711,'COSTOS VARIOS'!$B$2*'Precios ML'!V3711)</f>
        <v>211980</v>
      </c>
      <c r="J3711" s="22">
        <v>0</v>
      </c>
      <c r="K3711" s="27">
        <f t="shared" si="570"/>
        <v>10.4125</v>
      </c>
      <c r="L3711" s="27">
        <f t="shared" si="571"/>
        <v>10.4125</v>
      </c>
      <c r="M3711" s="26">
        <f>(INDEX(pesos!A:B,MATCH(L3711,pesos!A:A,1),2))</f>
        <v>16200</v>
      </c>
      <c r="N3711" s="26">
        <f>+R3711*'COSTOS VARIOS'!$O$1</f>
        <v>55100</v>
      </c>
      <c r="O3711" s="26">
        <f>+R3711*'COSTOS VARIOS'!$O$2</f>
        <v>1189</v>
      </c>
      <c r="P3711" s="26">
        <f>+R3711*'COSTOS VARIOS'!$O$3</f>
        <v>4350</v>
      </c>
      <c r="Q3711" s="26">
        <v>1</v>
      </c>
      <c r="R3711" s="26">
        <f t="shared" si="572"/>
        <v>290000</v>
      </c>
      <c r="S3711" s="25">
        <f t="shared" si="573"/>
        <v>578819</v>
      </c>
      <c r="T3711" s="28">
        <f t="shared" si="574"/>
        <v>0.83114237784177791</v>
      </c>
      <c r="U3711" s="29">
        <f t="shared" si="575"/>
        <v>1059900</v>
      </c>
      <c r="V3711" s="26">
        <f>+INDEX('LISTA DE PRECIOS EKM '!A:K,MATCH('Precios ML'!B3711,'LISTA DE PRECIOS EKM '!A:A,0),8)</f>
        <v>1059900</v>
      </c>
      <c r="W3711" s="26">
        <f t="shared" si="576"/>
        <v>1059900</v>
      </c>
      <c r="X3711" s="26">
        <f t="shared" si="577"/>
        <v>0</v>
      </c>
      <c r="Y3711" s="26"/>
      <c r="Z3711" s="26">
        <f t="shared" si="578"/>
        <v>1059900</v>
      </c>
      <c r="AA3711" s="30">
        <f t="shared" si="579"/>
        <v>2.6548275862068964</v>
      </c>
    </row>
    <row r="3712" spans="1:27">
      <c r="A3712" s="20" t="s">
        <v>8293</v>
      </c>
      <c r="B3712" s="20" t="s">
        <v>8294</v>
      </c>
      <c r="C3712" s="25">
        <v>290000</v>
      </c>
      <c r="D3712" s="22">
        <v>85</v>
      </c>
      <c r="E3712" s="22">
        <v>49</v>
      </c>
      <c r="F3712" s="22">
        <v>40</v>
      </c>
      <c r="G3712" s="22">
        <v>16000</v>
      </c>
      <c r="H3712" s="22" t="s">
        <v>5088</v>
      </c>
      <c r="I3712" s="26">
        <f>+IF(H3712='COSTOS VARIOS'!$C$1,'COSTOS VARIOS'!$C$2*'Precios ML'!V3712,'COSTOS VARIOS'!$B$2*'Precios ML'!V3712)</f>
        <v>211980</v>
      </c>
      <c r="J3712" s="22">
        <v>0</v>
      </c>
      <c r="K3712" s="27">
        <f t="shared" si="570"/>
        <v>10.4125</v>
      </c>
      <c r="L3712" s="27">
        <f t="shared" si="571"/>
        <v>10.4125</v>
      </c>
      <c r="M3712" s="26">
        <f>(INDEX(pesos!A:B,MATCH(L3712,pesos!A:A,1),2))</f>
        <v>16200</v>
      </c>
      <c r="N3712" s="26">
        <f>+R3712*'COSTOS VARIOS'!$O$1</f>
        <v>55100</v>
      </c>
      <c r="O3712" s="26">
        <f>+R3712*'COSTOS VARIOS'!$O$2</f>
        <v>1189</v>
      </c>
      <c r="P3712" s="26">
        <f>+R3712*'COSTOS VARIOS'!$O$3</f>
        <v>4350</v>
      </c>
      <c r="Q3712" s="26">
        <v>1</v>
      </c>
      <c r="R3712" s="26">
        <f t="shared" si="572"/>
        <v>290000</v>
      </c>
      <c r="S3712" s="25">
        <f t="shared" si="573"/>
        <v>578819</v>
      </c>
      <c r="T3712" s="28">
        <f t="shared" si="574"/>
        <v>0.83114237784177791</v>
      </c>
      <c r="U3712" s="29">
        <f t="shared" si="575"/>
        <v>1059900</v>
      </c>
      <c r="V3712" s="26">
        <f>+INDEX('LISTA DE PRECIOS EKM '!A:K,MATCH('Precios ML'!B3712,'LISTA DE PRECIOS EKM '!A:A,0),8)</f>
        <v>1059900</v>
      </c>
      <c r="W3712" s="26">
        <f t="shared" si="576"/>
        <v>1059900</v>
      </c>
      <c r="X3712" s="26">
        <f t="shared" si="577"/>
        <v>0</v>
      </c>
      <c r="Y3712" s="26"/>
      <c r="Z3712" s="26">
        <f t="shared" si="578"/>
        <v>1059900</v>
      </c>
      <c r="AA3712" s="30">
        <f t="shared" si="579"/>
        <v>2.6548275862068964</v>
      </c>
    </row>
    <row r="3713" spans="1:27">
      <c r="A3713" s="20" t="s">
        <v>8295</v>
      </c>
      <c r="B3713" s="20" t="s">
        <v>8296</v>
      </c>
      <c r="C3713" s="25">
        <v>1299900</v>
      </c>
      <c r="D3713" s="22">
        <v>85</v>
      </c>
      <c r="E3713" s="22">
        <v>49</v>
      </c>
      <c r="F3713" s="22">
        <v>40</v>
      </c>
      <c r="G3713" s="22">
        <v>16000</v>
      </c>
      <c r="H3713" s="22" t="s">
        <v>5088</v>
      </c>
      <c r="I3713" s="26">
        <f>+IF(H3713='COSTOS VARIOS'!$C$1,'COSTOS VARIOS'!$C$2*'Precios ML'!V3713,'COSTOS VARIOS'!$B$2*'Precios ML'!V3713)</f>
        <v>473980</v>
      </c>
      <c r="J3713" s="22">
        <v>0</v>
      </c>
      <c r="K3713" s="27">
        <f t="shared" si="570"/>
        <v>10.4125</v>
      </c>
      <c r="L3713" s="27">
        <f t="shared" si="571"/>
        <v>10.4125</v>
      </c>
      <c r="M3713" s="26">
        <f>(INDEX(pesos!A:B,MATCH(L3713,pesos!A:A,1),2))</f>
        <v>16200</v>
      </c>
      <c r="N3713" s="26">
        <f>+R3713*'COSTOS VARIOS'!$O$1</f>
        <v>246981</v>
      </c>
      <c r="O3713" s="26">
        <f>+R3713*'COSTOS VARIOS'!$O$2</f>
        <v>5329.59</v>
      </c>
      <c r="P3713" s="26">
        <f>+R3713*'COSTOS VARIOS'!$O$3</f>
        <v>19498.5</v>
      </c>
      <c r="Q3713" s="26">
        <v>1</v>
      </c>
      <c r="R3713" s="26">
        <f t="shared" si="572"/>
        <v>1299900</v>
      </c>
      <c r="S3713" s="25">
        <f t="shared" si="573"/>
        <v>2061889.09</v>
      </c>
      <c r="T3713" s="28">
        <f t="shared" si="574"/>
        <v>0.14938287005534323</v>
      </c>
      <c r="U3713" s="29">
        <f t="shared" si="575"/>
        <v>2369900</v>
      </c>
      <c r="V3713" s="26">
        <f>+INDEX('LISTA DE PRECIOS EKM '!A:K,MATCH('Precios ML'!B3713,'LISTA DE PRECIOS EKM '!A:A,0),8)</f>
        <v>2369900</v>
      </c>
      <c r="W3713" s="26">
        <f t="shared" si="576"/>
        <v>2369900</v>
      </c>
      <c r="X3713" s="26">
        <f t="shared" si="577"/>
        <v>0</v>
      </c>
      <c r="Y3713" s="26"/>
      <c r="Z3713" s="26">
        <f t="shared" si="578"/>
        <v>2369900</v>
      </c>
      <c r="AA3713" s="30">
        <f t="shared" si="579"/>
        <v>0.8231402415570428</v>
      </c>
    </row>
    <row r="3714" spans="1:27">
      <c r="A3714" s="20" t="s">
        <v>8295</v>
      </c>
      <c r="B3714" s="20" t="s">
        <v>8296</v>
      </c>
      <c r="C3714" s="25">
        <v>1299900</v>
      </c>
      <c r="D3714" s="22">
        <v>85</v>
      </c>
      <c r="E3714" s="22">
        <v>49</v>
      </c>
      <c r="F3714" s="22">
        <v>40</v>
      </c>
      <c r="G3714" s="22">
        <v>16000</v>
      </c>
      <c r="H3714" s="22" t="s">
        <v>5088</v>
      </c>
      <c r="I3714" s="26">
        <f>+IF(H3714='COSTOS VARIOS'!$C$1,'COSTOS VARIOS'!$C$2*'Precios ML'!V3714,'COSTOS VARIOS'!$B$2*'Precios ML'!V3714)</f>
        <v>473980</v>
      </c>
      <c r="J3714" s="22">
        <v>0</v>
      </c>
      <c r="K3714" s="27">
        <f t="shared" si="570"/>
        <v>10.4125</v>
      </c>
      <c r="L3714" s="27">
        <f t="shared" si="571"/>
        <v>10.4125</v>
      </c>
      <c r="M3714" s="26">
        <f>(INDEX(pesos!A:B,MATCH(L3714,pesos!A:A,1),2))</f>
        <v>16200</v>
      </c>
      <c r="N3714" s="26">
        <f>+R3714*'COSTOS VARIOS'!$O$1</f>
        <v>246981</v>
      </c>
      <c r="O3714" s="26">
        <f>+R3714*'COSTOS VARIOS'!$O$2</f>
        <v>5329.59</v>
      </c>
      <c r="P3714" s="26">
        <f>+R3714*'COSTOS VARIOS'!$O$3</f>
        <v>19498.5</v>
      </c>
      <c r="Q3714" s="26">
        <v>1</v>
      </c>
      <c r="R3714" s="26">
        <f t="shared" si="572"/>
        <v>1299900</v>
      </c>
      <c r="S3714" s="25">
        <f t="shared" si="573"/>
        <v>2061889.09</v>
      </c>
      <c r="T3714" s="28">
        <f t="shared" si="574"/>
        <v>0.14938287005534323</v>
      </c>
      <c r="U3714" s="29">
        <f t="shared" si="575"/>
        <v>2369900</v>
      </c>
      <c r="V3714" s="26">
        <f>+INDEX('LISTA DE PRECIOS EKM '!A:K,MATCH('Precios ML'!B3714,'LISTA DE PRECIOS EKM '!A:A,0),8)</f>
        <v>2369900</v>
      </c>
      <c r="W3714" s="26">
        <f t="shared" si="576"/>
        <v>2369900</v>
      </c>
      <c r="X3714" s="26">
        <f t="shared" si="577"/>
        <v>0</v>
      </c>
      <c r="Y3714" s="26"/>
      <c r="Z3714" s="26">
        <f t="shared" si="578"/>
        <v>2369900</v>
      </c>
      <c r="AA3714" s="30">
        <f t="shared" si="579"/>
        <v>0.8231402415570428</v>
      </c>
    </row>
    <row r="3715" spans="1:27">
      <c r="A3715" s="20" t="s">
        <v>8297</v>
      </c>
      <c r="B3715" s="20" t="s">
        <v>8298</v>
      </c>
      <c r="C3715" s="25">
        <v>1199900</v>
      </c>
      <c r="D3715" s="22">
        <v>85</v>
      </c>
      <c r="E3715" s="22">
        <v>49</v>
      </c>
      <c r="F3715" s="22">
        <v>40</v>
      </c>
      <c r="G3715" s="22">
        <v>16000</v>
      </c>
      <c r="H3715" s="22" t="s">
        <v>5088</v>
      </c>
      <c r="I3715" s="26">
        <f>+IF(H3715='COSTOS VARIOS'!$C$1,'COSTOS VARIOS'!$C$2*'Precios ML'!V3715,'COSTOS VARIOS'!$B$2*'Precios ML'!V3715)</f>
        <v>435980</v>
      </c>
      <c r="J3715" s="22">
        <v>0</v>
      </c>
      <c r="K3715" s="27">
        <f t="shared" si="570"/>
        <v>10.4125</v>
      </c>
      <c r="L3715" s="27">
        <f t="shared" si="571"/>
        <v>10.4125</v>
      </c>
      <c r="M3715" s="26">
        <f>(INDEX(pesos!A:B,MATCH(L3715,pesos!A:A,1),2))</f>
        <v>16200</v>
      </c>
      <c r="N3715" s="26">
        <f>+R3715*'COSTOS VARIOS'!$O$1</f>
        <v>227981</v>
      </c>
      <c r="O3715" s="26">
        <f>+R3715*'COSTOS VARIOS'!$O$2</f>
        <v>4919.59</v>
      </c>
      <c r="P3715" s="26">
        <f>+R3715*'COSTOS VARIOS'!$O$3</f>
        <v>17998.5</v>
      </c>
      <c r="Q3715" s="26">
        <v>1</v>
      </c>
      <c r="R3715" s="26">
        <f t="shared" si="572"/>
        <v>1199900</v>
      </c>
      <c r="S3715" s="25">
        <f t="shared" si="573"/>
        <v>1902979.09</v>
      </c>
      <c r="T3715" s="28">
        <f t="shared" si="574"/>
        <v>0.14551968093354084</v>
      </c>
      <c r="U3715" s="29">
        <f t="shared" si="575"/>
        <v>2179900</v>
      </c>
      <c r="V3715" s="26">
        <f>+INDEX('LISTA DE PRECIOS EKM '!A:K,MATCH('Precios ML'!B3715,'LISTA DE PRECIOS EKM '!A:A,0),8)</f>
        <v>2179900</v>
      </c>
      <c r="W3715" s="26">
        <f t="shared" si="576"/>
        <v>2179900</v>
      </c>
      <c r="X3715" s="26">
        <f t="shared" si="577"/>
        <v>0</v>
      </c>
      <c r="Y3715" s="26"/>
      <c r="Z3715" s="26">
        <f t="shared" si="578"/>
        <v>2179900</v>
      </c>
      <c r="AA3715" s="30">
        <f t="shared" si="579"/>
        <v>0.81673472789399115</v>
      </c>
    </row>
    <row r="3716" spans="1:27">
      <c r="A3716" s="20" t="s">
        <v>8297</v>
      </c>
      <c r="B3716" s="20" t="s">
        <v>8298</v>
      </c>
      <c r="C3716" s="25">
        <v>1199900</v>
      </c>
      <c r="D3716" s="22">
        <v>85</v>
      </c>
      <c r="E3716" s="22">
        <v>49</v>
      </c>
      <c r="F3716" s="22">
        <v>40</v>
      </c>
      <c r="G3716" s="22">
        <v>16000</v>
      </c>
      <c r="H3716" s="22" t="s">
        <v>5088</v>
      </c>
      <c r="I3716" s="26">
        <f>+IF(H3716='COSTOS VARIOS'!$C$1,'COSTOS VARIOS'!$C$2*'Precios ML'!V3716,'COSTOS VARIOS'!$B$2*'Precios ML'!V3716)</f>
        <v>435980</v>
      </c>
      <c r="J3716" s="22">
        <v>0</v>
      </c>
      <c r="K3716" s="27">
        <f t="shared" ref="K3716:K3779" si="580">+(D3716*E3716*F3716)/G3716</f>
        <v>10.4125</v>
      </c>
      <c r="L3716" s="27">
        <f t="shared" ref="L3716:L3779" si="581">+K3716*Q3716</f>
        <v>10.4125</v>
      </c>
      <c r="M3716" s="26">
        <f>(INDEX(pesos!A:B,MATCH(L3716,pesos!A:A,1),2))</f>
        <v>16200</v>
      </c>
      <c r="N3716" s="26">
        <f>+R3716*'COSTOS VARIOS'!$O$1</f>
        <v>227981</v>
      </c>
      <c r="O3716" s="26">
        <f>+R3716*'COSTOS VARIOS'!$O$2</f>
        <v>4919.59</v>
      </c>
      <c r="P3716" s="26">
        <f>+R3716*'COSTOS VARIOS'!$O$3</f>
        <v>17998.5</v>
      </c>
      <c r="Q3716" s="26">
        <v>1</v>
      </c>
      <c r="R3716" s="26">
        <f t="shared" ref="R3716:R3779" si="582">+C3716*Q3716</f>
        <v>1199900</v>
      </c>
      <c r="S3716" s="25">
        <f t="shared" ref="S3716:S3779" si="583">+R3716+P3716+O3716+N3716+M3716+I3716</f>
        <v>1902979.09</v>
      </c>
      <c r="T3716" s="28">
        <f t="shared" ref="T3716:T3779" si="584">+(V3716/S3716)-1</f>
        <v>0.14551968093354084</v>
      </c>
      <c r="U3716" s="29">
        <f t="shared" ref="U3716:U3779" si="585">+S3716*T3716+S3716</f>
        <v>2179900</v>
      </c>
      <c r="V3716" s="26">
        <f>+INDEX('LISTA DE PRECIOS EKM '!A:K,MATCH('Precios ML'!B3716,'LISTA DE PRECIOS EKM '!A:A,0),8)</f>
        <v>2179900</v>
      </c>
      <c r="W3716" s="26">
        <f t="shared" ref="W3716:W3779" si="586">+V3716*Q3716</f>
        <v>2179900</v>
      </c>
      <c r="X3716" s="26">
        <f t="shared" ref="X3716:X3779" si="587">+W3716-U3716</f>
        <v>0</v>
      </c>
      <c r="Y3716" s="26"/>
      <c r="Z3716" s="26">
        <f t="shared" ref="Z3716:Z3779" si="588">+W3716-Y3716</f>
        <v>2179900</v>
      </c>
      <c r="AA3716" s="30">
        <f t="shared" ref="AA3716:AA3779" si="589">+(Z3716/C3716)-1</f>
        <v>0.81673472789399115</v>
      </c>
    </row>
    <row r="3717" spans="1:27">
      <c r="A3717" s="20" t="s">
        <v>6639</v>
      </c>
      <c r="B3717" s="20" t="s">
        <v>6640</v>
      </c>
      <c r="C3717" s="25">
        <v>949900</v>
      </c>
      <c r="D3717" s="22">
        <v>85</v>
      </c>
      <c r="E3717" s="22">
        <v>49</v>
      </c>
      <c r="F3717" s="22">
        <v>40</v>
      </c>
      <c r="G3717" s="22">
        <v>16000</v>
      </c>
      <c r="H3717" s="22" t="s">
        <v>5088</v>
      </c>
      <c r="I3717" s="26">
        <f>+IF(H3717='COSTOS VARIOS'!$C$1,'COSTOS VARIOS'!$C$2*'Precios ML'!V3717,'COSTOS VARIOS'!$B$2*'Precios ML'!V3717)</f>
        <v>323980</v>
      </c>
      <c r="J3717" s="22">
        <v>0</v>
      </c>
      <c r="K3717" s="27">
        <f t="shared" si="580"/>
        <v>10.4125</v>
      </c>
      <c r="L3717" s="27">
        <f t="shared" si="581"/>
        <v>10.4125</v>
      </c>
      <c r="M3717" s="26">
        <f>(INDEX(pesos!A:B,MATCH(L3717,pesos!A:A,1),2))</f>
        <v>16200</v>
      </c>
      <c r="N3717" s="26">
        <f>+R3717*'COSTOS VARIOS'!$O$1</f>
        <v>180481</v>
      </c>
      <c r="O3717" s="26">
        <f>+R3717*'COSTOS VARIOS'!$O$2</f>
        <v>3894.59</v>
      </c>
      <c r="P3717" s="26">
        <f>+R3717*'COSTOS VARIOS'!$O$3</f>
        <v>14248.5</v>
      </c>
      <c r="Q3717" s="26">
        <v>1</v>
      </c>
      <c r="R3717" s="26">
        <f t="shared" si="582"/>
        <v>949900</v>
      </c>
      <c r="S3717" s="25">
        <f t="shared" si="583"/>
        <v>1488704.0899999999</v>
      </c>
      <c r="T3717" s="28">
        <f t="shared" si="584"/>
        <v>8.8127594248767149E-2</v>
      </c>
      <c r="U3717" s="29">
        <f t="shared" si="585"/>
        <v>1619900</v>
      </c>
      <c r="V3717" s="26">
        <f>+INDEX('LISTA DE PRECIOS EKM '!A:K,MATCH('Precios ML'!B3717,'LISTA DE PRECIOS EKM '!A:A,0),8)</f>
        <v>1619900</v>
      </c>
      <c r="W3717" s="26">
        <f t="shared" si="586"/>
        <v>1619900</v>
      </c>
      <c r="X3717" s="26">
        <f t="shared" si="587"/>
        <v>0</v>
      </c>
      <c r="Y3717" s="26"/>
      <c r="Z3717" s="26">
        <f t="shared" si="588"/>
        <v>1619900</v>
      </c>
      <c r="AA3717" s="30">
        <f t="shared" si="589"/>
        <v>0.70533740393725664</v>
      </c>
    </row>
    <row r="3718" spans="1:27">
      <c r="A3718" s="20" t="s">
        <v>8299</v>
      </c>
      <c r="B3718" s="20" t="s">
        <v>8300</v>
      </c>
      <c r="C3718" s="25">
        <v>949900</v>
      </c>
      <c r="D3718" s="22">
        <v>85</v>
      </c>
      <c r="E3718" s="22">
        <v>49</v>
      </c>
      <c r="F3718" s="22">
        <v>40</v>
      </c>
      <c r="G3718" s="22">
        <v>16000</v>
      </c>
      <c r="H3718" s="22" t="s">
        <v>5088</v>
      </c>
      <c r="I3718" s="26">
        <f>+IF(H3718='COSTOS VARIOS'!$C$1,'COSTOS VARIOS'!$C$2*'Precios ML'!V3718,'COSTOS VARIOS'!$B$2*'Precios ML'!V3718)</f>
        <v>323980</v>
      </c>
      <c r="J3718" s="22">
        <v>0</v>
      </c>
      <c r="K3718" s="27">
        <f t="shared" si="580"/>
        <v>10.4125</v>
      </c>
      <c r="L3718" s="27">
        <f t="shared" si="581"/>
        <v>10.4125</v>
      </c>
      <c r="M3718" s="26">
        <f>(INDEX(pesos!A:B,MATCH(L3718,pesos!A:A,1),2))</f>
        <v>16200</v>
      </c>
      <c r="N3718" s="26">
        <f>+R3718*'COSTOS VARIOS'!$O$1</f>
        <v>180481</v>
      </c>
      <c r="O3718" s="26">
        <f>+R3718*'COSTOS VARIOS'!$O$2</f>
        <v>3894.59</v>
      </c>
      <c r="P3718" s="26">
        <f>+R3718*'COSTOS VARIOS'!$O$3</f>
        <v>14248.5</v>
      </c>
      <c r="Q3718" s="26">
        <v>1</v>
      </c>
      <c r="R3718" s="26">
        <f t="shared" si="582"/>
        <v>949900</v>
      </c>
      <c r="S3718" s="25">
        <f t="shared" si="583"/>
        <v>1488704.0899999999</v>
      </c>
      <c r="T3718" s="28">
        <f t="shared" si="584"/>
        <v>8.8127594248767149E-2</v>
      </c>
      <c r="U3718" s="29">
        <f t="shared" si="585"/>
        <v>1619900</v>
      </c>
      <c r="V3718" s="26">
        <f>+INDEX('LISTA DE PRECIOS EKM '!A:K,MATCH('Precios ML'!B3718,'LISTA DE PRECIOS EKM '!A:A,0),8)</f>
        <v>1619900</v>
      </c>
      <c r="W3718" s="26">
        <f t="shared" si="586"/>
        <v>1619900</v>
      </c>
      <c r="X3718" s="26">
        <f t="shared" si="587"/>
        <v>0</v>
      </c>
      <c r="Y3718" s="26"/>
      <c r="Z3718" s="26">
        <f t="shared" si="588"/>
        <v>1619900</v>
      </c>
      <c r="AA3718" s="30">
        <f t="shared" si="589"/>
        <v>0.70533740393725664</v>
      </c>
    </row>
    <row r="3719" spans="1:27">
      <c r="A3719" s="20" t="s">
        <v>8299</v>
      </c>
      <c r="B3719" s="20" t="s">
        <v>8300</v>
      </c>
      <c r="C3719" s="25">
        <v>949900</v>
      </c>
      <c r="D3719" s="22">
        <v>85</v>
      </c>
      <c r="E3719" s="22">
        <v>49</v>
      </c>
      <c r="F3719" s="22">
        <v>40</v>
      </c>
      <c r="G3719" s="22">
        <v>16000</v>
      </c>
      <c r="H3719" s="22" t="s">
        <v>5088</v>
      </c>
      <c r="I3719" s="26">
        <f>+IF(H3719='COSTOS VARIOS'!$C$1,'COSTOS VARIOS'!$C$2*'Precios ML'!V3719,'COSTOS VARIOS'!$B$2*'Precios ML'!V3719)</f>
        <v>323980</v>
      </c>
      <c r="J3719" s="22">
        <v>0</v>
      </c>
      <c r="K3719" s="27">
        <f t="shared" si="580"/>
        <v>10.4125</v>
      </c>
      <c r="L3719" s="27">
        <f t="shared" si="581"/>
        <v>10.4125</v>
      </c>
      <c r="M3719" s="26">
        <f>(INDEX(pesos!A:B,MATCH(L3719,pesos!A:A,1),2))</f>
        <v>16200</v>
      </c>
      <c r="N3719" s="26">
        <f>+R3719*'COSTOS VARIOS'!$O$1</f>
        <v>180481</v>
      </c>
      <c r="O3719" s="26">
        <f>+R3719*'COSTOS VARIOS'!$O$2</f>
        <v>3894.59</v>
      </c>
      <c r="P3719" s="26">
        <f>+R3719*'COSTOS VARIOS'!$O$3</f>
        <v>14248.5</v>
      </c>
      <c r="Q3719" s="26">
        <v>1</v>
      </c>
      <c r="R3719" s="26">
        <f t="shared" si="582"/>
        <v>949900</v>
      </c>
      <c r="S3719" s="25">
        <f t="shared" si="583"/>
        <v>1488704.0899999999</v>
      </c>
      <c r="T3719" s="28">
        <f t="shared" si="584"/>
        <v>8.8127594248767149E-2</v>
      </c>
      <c r="U3719" s="29">
        <f t="shared" si="585"/>
        <v>1619900</v>
      </c>
      <c r="V3719" s="26">
        <f>+INDEX('LISTA DE PRECIOS EKM '!A:K,MATCH('Precios ML'!B3719,'LISTA DE PRECIOS EKM '!A:A,0),8)</f>
        <v>1619900</v>
      </c>
      <c r="W3719" s="26">
        <f t="shared" si="586"/>
        <v>1619900</v>
      </c>
      <c r="X3719" s="26">
        <f t="shared" si="587"/>
        <v>0</v>
      </c>
      <c r="Y3719" s="26"/>
      <c r="Z3719" s="26">
        <f t="shared" si="588"/>
        <v>1619900</v>
      </c>
      <c r="AA3719" s="30">
        <f t="shared" si="589"/>
        <v>0.70533740393725664</v>
      </c>
    </row>
    <row r="3720" spans="1:27">
      <c r="A3720" s="20" t="s">
        <v>8301</v>
      </c>
      <c r="B3720" s="20" t="s">
        <v>8302</v>
      </c>
      <c r="C3720" s="25">
        <v>1299900</v>
      </c>
      <c r="D3720" s="22">
        <v>85</v>
      </c>
      <c r="E3720" s="22">
        <v>49</v>
      </c>
      <c r="F3720" s="22">
        <v>40</v>
      </c>
      <c r="G3720" s="22">
        <v>16000</v>
      </c>
      <c r="H3720" s="22" t="s">
        <v>5088</v>
      </c>
      <c r="I3720" s="26">
        <f>+IF(H3720='COSTOS VARIOS'!$C$1,'COSTOS VARIOS'!$C$2*'Precios ML'!V3720,'COSTOS VARIOS'!$B$2*'Precios ML'!V3720)</f>
        <v>517980</v>
      </c>
      <c r="J3720" s="22">
        <v>0</v>
      </c>
      <c r="K3720" s="27">
        <f t="shared" si="580"/>
        <v>10.4125</v>
      </c>
      <c r="L3720" s="27">
        <f t="shared" si="581"/>
        <v>10.4125</v>
      </c>
      <c r="M3720" s="26">
        <f>(INDEX(pesos!A:B,MATCH(L3720,pesos!A:A,1),2))</f>
        <v>16200</v>
      </c>
      <c r="N3720" s="26">
        <f>+R3720*'COSTOS VARIOS'!$O$1</f>
        <v>246981</v>
      </c>
      <c r="O3720" s="26">
        <f>+R3720*'COSTOS VARIOS'!$O$2</f>
        <v>5329.59</v>
      </c>
      <c r="P3720" s="26">
        <f>+R3720*'COSTOS VARIOS'!$O$3</f>
        <v>19498.5</v>
      </c>
      <c r="Q3720" s="26">
        <v>1</v>
      </c>
      <c r="R3720" s="26">
        <f t="shared" si="582"/>
        <v>1299900</v>
      </c>
      <c r="S3720" s="25">
        <f t="shared" si="583"/>
        <v>2105889.09</v>
      </c>
      <c r="T3720" s="28">
        <f t="shared" si="584"/>
        <v>0.2298368476755821</v>
      </c>
      <c r="U3720" s="29">
        <f t="shared" si="585"/>
        <v>2589900</v>
      </c>
      <c r="V3720" s="26">
        <f>+INDEX('LISTA DE PRECIOS EKM '!A:K,MATCH('Precios ML'!B3720,'LISTA DE PRECIOS EKM '!A:A,0),8)</f>
        <v>2589900</v>
      </c>
      <c r="W3720" s="26">
        <f t="shared" si="586"/>
        <v>2589900</v>
      </c>
      <c r="X3720" s="26">
        <f t="shared" si="587"/>
        <v>0</v>
      </c>
      <c r="Y3720" s="26"/>
      <c r="Z3720" s="26">
        <f t="shared" si="588"/>
        <v>2589900</v>
      </c>
      <c r="AA3720" s="30">
        <f t="shared" si="589"/>
        <v>0.99238402954073379</v>
      </c>
    </row>
    <row r="3721" spans="1:27">
      <c r="A3721" s="20" t="s">
        <v>8301</v>
      </c>
      <c r="B3721" s="20" t="s">
        <v>8302</v>
      </c>
      <c r="C3721" s="25">
        <v>1299900</v>
      </c>
      <c r="D3721" s="22">
        <v>85</v>
      </c>
      <c r="E3721" s="22">
        <v>49</v>
      </c>
      <c r="F3721" s="22">
        <v>40</v>
      </c>
      <c r="G3721" s="22">
        <v>16000</v>
      </c>
      <c r="H3721" s="22" t="s">
        <v>5088</v>
      </c>
      <c r="I3721" s="26">
        <f>+IF(H3721='COSTOS VARIOS'!$C$1,'COSTOS VARIOS'!$C$2*'Precios ML'!V3721,'COSTOS VARIOS'!$B$2*'Precios ML'!V3721)</f>
        <v>517980</v>
      </c>
      <c r="J3721" s="22">
        <v>0</v>
      </c>
      <c r="K3721" s="27">
        <f t="shared" si="580"/>
        <v>10.4125</v>
      </c>
      <c r="L3721" s="27">
        <f t="shared" si="581"/>
        <v>10.4125</v>
      </c>
      <c r="M3721" s="26">
        <f>(INDEX(pesos!A:B,MATCH(L3721,pesos!A:A,1),2))</f>
        <v>16200</v>
      </c>
      <c r="N3721" s="26">
        <f>+R3721*'COSTOS VARIOS'!$O$1</f>
        <v>246981</v>
      </c>
      <c r="O3721" s="26">
        <f>+R3721*'COSTOS VARIOS'!$O$2</f>
        <v>5329.59</v>
      </c>
      <c r="P3721" s="26">
        <f>+R3721*'COSTOS VARIOS'!$O$3</f>
        <v>19498.5</v>
      </c>
      <c r="Q3721" s="26">
        <v>1</v>
      </c>
      <c r="R3721" s="26">
        <f t="shared" si="582"/>
        <v>1299900</v>
      </c>
      <c r="S3721" s="25">
        <f t="shared" si="583"/>
        <v>2105889.09</v>
      </c>
      <c r="T3721" s="28">
        <f t="shared" si="584"/>
        <v>0.2298368476755821</v>
      </c>
      <c r="U3721" s="29">
        <f t="shared" si="585"/>
        <v>2589900</v>
      </c>
      <c r="V3721" s="26">
        <f>+INDEX('LISTA DE PRECIOS EKM '!A:K,MATCH('Precios ML'!B3721,'LISTA DE PRECIOS EKM '!A:A,0),8)</f>
        <v>2589900</v>
      </c>
      <c r="W3721" s="26">
        <f t="shared" si="586"/>
        <v>2589900</v>
      </c>
      <c r="X3721" s="26">
        <f t="shared" si="587"/>
        <v>0</v>
      </c>
      <c r="Y3721" s="26"/>
      <c r="Z3721" s="26">
        <f t="shared" si="588"/>
        <v>2589900</v>
      </c>
      <c r="AA3721" s="30">
        <f t="shared" si="589"/>
        <v>0.99238402954073379</v>
      </c>
    </row>
    <row r="3722" spans="1:27">
      <c r="A3722" s="20" t="s">
        <v>8303</v>
      </c>
      <c r="B3722" s="20" t="s">
        <v>8304</v>
      </c>
      <c r="C3722" s="25">
        <v>699900</v>
      </c>
      <c r="D3722" s="22">
        <v>85</v>
      </c>
      <c r="E3722" s="22">
        <v>49</v>
      </c>
      <c r="F3722" s="22">
        <v>40</v>
      </c>
      <c r="G3722" s="22">
        <v>16000</v>
      </c>
      <c r="H3722" s="22" t="s">
        <v>5088</v>
      </c>
      <c r="I3722" s="26">
        <f>+IF(H3722='COSTOS VARIOS'!$C$1,'COSTOS VARIOS'!$C$2*'Precios ML'!V3722,'COSTOS VARIOS'!$B$2*'Precios ML'!V3722)</f>
        <v>287980</v>
      </c>
      <c r="J3722" s="22">
        <v>0</v>
      </c>
      <c r="K3722" s="27">
        <f t="shared" si="580"/>
        <v>10.4125</v>
      </c>
      <c r="L3722" s="27">
        <f t="shared" si="581"/>
        <v>10.4125</v>
      </c>
      <c r="M3722" s="26">
        <f>(INDEX(pesos!A:B,MATCH(L3722,pesos!A:A,1),2))</f>
        <v>16200</v>
      </c>
      <c r="N3722" s="26">
        <f>+R3722*'COSTOS VARIOS'!$O$1</f>
        <v>132981</v>
      </c>
      <c r="O3722" s="26">
        <f>+R3722*'COSTOS VARIOS'!$O$2</f>
        <v>2869.59</v>
      </c>
      <c r="P3722" s="26">
        <f>+R3722*'COSTOS VARIOS'!$O$3</f>
        <v>10498.5</v>
      </c>
      <c r="Q3722" s="26">
        <v>1</v>
      </c>
      <c r="R3722" s="26">
        <f t="shared" si="582"/>
        <v>699900</v>
      </c>
      <c r="S3722" s="25">
        <f t="shared" si="583"/>
        <v>1150429.0899999999</v>
      </c>
      <c r="T3722" s="28">
        <f t="shared" si="584"/>
        <v>0.25161994990929881</v>
      </c>
      <c r="U3722" s="29">
        <f t="shared" si="585"/>
        <v>1439900</v>
      </c>
      <c r="V3722" s="26">
        <f>+INDEX('LISTA DE PRECIOS EKM '!A:K,MATCH('Precios ML'!B3722,'LISTA DE PRECIOS EKM '!A:A,0),8)</f>
        <v>1439900</v>
      </c>
      <c r="W3722" s="26">
        <f t="shared" si="586"/>
        <v>1439900</v>
      </c>
      <c r="X3722" s="26">
        <f t="shared" si="587"/>
        <v>0</v>
      </c>
      <c r="Y3722" s="26"/>
      <c r="Z3722" s="26">
        <f t="shared" si="588"/>
        <v>1439900</v>
      </c>
      <c r="AA3722" s="30">
        <f t="shared" si="589"/>
        <v>1.0572938991284468</v>
      </c>
    </row>
    <row r="3723" spans="1:27">
      <c r="A3723" s="20" t="s">
        <v>8303</v>
      </c>
      <c r="B3723" s="20" t="s">
        <v>8304</v>
      </c>
      <c r="C3723" s="25">
        <v>699900</v>
      </c>
      <c r="D3723" s="22">
        <v>85</v>
      </c>
      <c r="E3723" s="22">
        <v>49</v>
      </c>
      <c r="F3723" s="22">
        <v>40</v>
      </c>
      <c r="G3723" s="22">
        <v>16000</v>
      </c>
      <c r="H3723" s="22" t="s">
        <v>5088</v>
      </c>
      <c r="I3723" s="26">
        <f>+IF(H3723='COSTOS VARIOS'!$C$1,'COSTOS VARIOS'!$C$2*'Precios ML'!V3723,'COSTOS VARIOS'!$B$2*'Precios ML'!V3723)</f>
        <v>287980</v>
      </c>
      <c r="J3723" s="22">
        <v>0</v>
      </c>
      <c r="K3723" s="27">
        <f t="shared" si="580"/>
        <v>10.4125</v>
      </c>
      <c r="L3723" s="27">
        <f t="shared" si="581"/>
        <v>10.4125</v>
      </c>
      <c r="M3723" s="26">
        <f>(INDEX(pesos!A:B,MATCH(L3723,pesos!A:A,1),2))</f>
        <v>16200</v>
      </c>
      <c r="N3723" s="26">
        <f>+R3723*'COSTOS VARIOS'!$O$1</f>
        <v>132981</v>
      </c>
      <c r="O3723" s="26">
        <f>+R3723*'COSTOS VARIOS'!$O$2</f>
        <v>2869.59</v>
      </c>
      <c r="P3723" s="26">
        <f>+R3723*'COSTOS VARIOS'!$O$3</f>
        <v>10498.5</v>
      </c>
      <c r="Q3723" s="26">
        <v>1</v>
      </c>
      <c r="R3723" s="26">
        <f t="shared" si="582"/>
        <v>699900</v>
      </c>
      <c r="S3723" s="25">
        <f t="shared" si="583"/>
        <v>1150429.0899999999</v>
      </c>
      <c r="T3723" s="28">
        <f t="shared" si="584"/>
        <v>0.25161994990929881</v>
      </c>
      <c r="U3723" s="29">
        <f t="shared" si="585"/>
        <v>1439900</v>
      </c>
      <c r="V3723" s="26">
        <f>+INDEX('LISTA DE PRECIOS EKM '!A:K,MATCH('Precios ML'!B3723,'LISTA DE PRECIOS EKM '!A:A,0),8)</f>
        <v>1439900</v>
      </c>
      <c r="W3723" s="26">
        <f t="shared" si="586"/>
        <v>1439900</v>
      </c>
      <c r="X3723" s="26">
        <f t="shared" si="587"/>
        <v>0</v>
      </c>
      <c r="Y3723" s="26"/>
      <c r="Z3723" s="26">
        <f t="shared" si="588"/>
        <v>1439900</v>
      </c>
      <c r="AA3723" s="30">
        <f t="shared" si="589"/>
        <v>1.0572938991284468</v>
      </c>
    </row>
    <row r="3724" spans="1:27">
      <c r="A3724" s="20" t="s">
        <v>8305</v>
      </c>
      <c r="B3724" s="20" t="s">
        <v>8306</v>
      </c>
      <c r="C3724" s="25">
        <v>290000</v>
      </c>
      <c r="D3724" s="22">
        <v>85</v>
      </c>
      <c r="E3724" s="22">
        <v>49</v>
      </c>
      <c r="F3724" s="22">
        <v>40</v>
      </c>
      <c r="G3724" s="22">
        <v>16000</v>
      </c>
      <c r="H3724" s="22" t="s">
        <v>5088</v>
      </c>
      <c r="I3724" s="26">
        <f>+IF(H3724='COSTOS VARIOS'!$C$1,'COSTOS VARIOS'!$C$2*'Precios ML'!V3724,'COSTOS VARIOS'!$B$2*'Precios ML'!V3724)</f>
        <v>243980</v>
      </c>
      <c r="J3724" s="22">
        <v>0</v>
      </c>
      <c r="K3724" s="27">
        <f t="shared" si="580"/>
        <v>10.4125</v>
      </c>
      <c r="L3724" s="27">
        <f t="shared" si="581"/>
        <v>10.4125</v>
      </c>
      <c r="M3724" s="26">
        <f>(INDEX(pesos!A:B,MATCH(L3724,pesos!A:A,1),2))</f>
        <v>16200</v>
      </c>
      <c r="N3724" s="26">
        <f>+R3724*'COSTOS VARIOS'!$O$1</f>
        <v>55100</v>
      </c>
      <c r="O3724" s="26">
        <f>+R3724*'COSTOS VARIOS'!$O$2</f>
        <v>1189</v>
      </c>
      <c r="P3724" s="26">
        <f>+R3724*'COSTOS VARIOS'!$O$3</f>
        <v>4350</v>
      </c>
      <c r="Q3724" s="26">
        <v>1</v>
      </c>
      <c r="R3724" s="26">
        <f t="shared" si="582"/>
        <v>290000</v>
      </c>
      <c r="S3724" s="25">
        <f t="shared" si="583"/>
        <v>610819</v>
      </c>
      <c r="T3724" s="28">
        <f t="shared" si="584"/>
        <v>0.99715463991788078</v>
      </c>
      <c r="U3724" s="29">
        <f t="shared" si="585"/>
        <v>1219900</v>
      </c>
      <c r="V3724" s="26">
        <f>+INDEX('LISTA DE PRECIOS EKM '!A:K,MATCH('Precios ML'!B3724,'LISTA DE PRECIOS EKM '!A:A,0),8)</f>
        <v>1219900</v>
      </c>
      <c r="W3724" s="26">
        <f t="shared" si="586"/>
        <v>1219900</v>
      </c>
      <c r="X3724" s="26">
        <f t="shared" si="587"/>
        <v>0</v>
      </c>
      <c r="Y3724" s="26"/>
      <c r="Z3724" s="26">
        <f t="shared" si="588"/>
        <v>1219900</v>
      </c>
      <c r="AA3724" s="30">
        <f t="shared" si="589"/>
        <v>3.2065517241379311</v>
      </c>
    </row>
    <row r="3725" spans="1:27">
      <c r="A3725" s="20" t="s">
        <v>8305</v>
      </c>
      <c r="B3725" s="20" t="s">
        <v>8306</v>
      </c>
      <c r="C3725" s="25">
        <v>290000</v>
      </c>
      <c r="D3725" s="22">
        <v>85</v>
      </c>
      <c r="E3725" s="22">
        <v>49</v>
      </c>
      <c r="F3725" s="22">
        <v>40</v>
      </c>
      <c r="G3725" s="22">
        <v>16000</v>
      </c>
      <c r="H3725" s="22" t="s">
        <v>5088</v>
      </c>
      <c r="I3725" s="26">
        <f>+IF(H3725='COSTOS VARIOS'!$C$1,'COSTOS VARIOS'!$C$2*'Precios ML'!V3725,'COSTOS VARIOS'!$B$2*'Precios ML'!V3725)</f>
        <v>243980</v>
      </c>
      <c r="J3725" s="22">
        <v>0</v>
      </c>
      <c r="K3725" s="27">
        <f t="shared" si="580"/>
        <v>10.4125</v>
      </c>
      <c r="L3725" s="27">
        <f t="shared" si="581"/>
        <v>10.4125</v>
      </c>
      <c r="M3725" s="26">
        <f>(INDEX(pesos!A:B,MATCH(L3725,pesos!A:A,1),2))</f>
        <v>16200</v>
      </c>
      <c r="N3725" s="26">
        <f>+R3725*'COSTOS VARIOS'!$O$1</f>
        <v>55100</v>
      </c>
      <c r="O3725" s="26">
        <f>+R3725*'COSTOS VARIOS'!$O$2</f>
        <v>1189</v>
      </c>
      <c r="P3725" s="26">
        <f>+R3725*'COSTOS VARIOS'!$O$3</f>
        <v>4350</v>
      </c>
      <c r="Q3725" s="26">
        <v>1</v>
      </c>
      <c r="R3725" s="26">
        <f t="shared" si="582"/>
        <v>290000</v>
      </c>
      <c r="S3725" s="25">
        <f t="shared" si="583"/>
        <v>610819</v>
      </c>
      <c r="T3725" s="28">
        <f t="shared" si="584"/>
        <v>0.99715463991788078</v>
      </c>
      <c r="U3725" s="29">
        <f t="shared" si="585"/>
        <v>1219900</v>
      </c>
      <c r="V3725" s="26">
        <f>+INDEX('LISTA DE PRECIOS EKM '!A:K,MATCH('Precios ML'!B3725,'LISTA DE PRECIOS EKM '!A:A,0),8)</f>
        <v>1219900</v>
      </c>
      <c r="W3725" s="26">
        <f t="shared" si="586"/>
        <v>1219900</v>
      </c>
      <c r="X3725" s="26">
        <f t="shared" si="587"/>
        <v>0</v>
      </c>
      <c r="Y3725" s="26"/>
      <c r="Z3725" s="26">
        <f t="shared" si="588"/>
        <v>1219900</v>
      </c>
      <c r="AA3725" s="30">
        <f t="shared" si="589"/>
        <v>3.2065517241379311</v>
      </c>
    </row>
    <row r="3726" spans="1:27">
      <c r="A3726" s="20" t="s">
        <v>8307</v>
      </c>
      <c r="B3726" s="20" t="s">
        <v>1979</v>
      </c>
      <c r="C3726" s="25">
        <v>1208003</v>
      </c>
      <c r="D3726" s="22">
        <v>85</v>
      </c>
      <c r="E3726" s="22">
        <v>49</v>
      </c>
      <c r="F3726" s="22">
        <v>40</v>
      </c>
      <c r="G3726" s="22">
        <v>16000</v>
      </c>
      <c r="H3726" s="22" t="s">
        <v>5088</v>
      </c>
      <c r="I3726" s="26">
        <f>+IF(H3726='COSTOS VARIOS'!$C$1,'COSTOS VARIOS'!$C$2*'Precios ML'!V3726,'COSTOS VARIOS'!$B$2*'Precios ML'!V3726)</f>
        <v>477980</v>
      </c>
      <c r="J3726" s="22">
        <v>0</v>
      </c>
      <c r="K3726" s="27">
        <f t="shared" si="580"/>
        <v>10.4125</v>
      </c>
      <c r="L3726" s="27">
        <f t="shared" si="581"/>
        <v>10.4125</v>
      </c>
      <c r="M3726" s="26">
        <f>(INDEX(pesos!A:B,MATCH(L3726,pesos!A:A,1),2))</f>
        <v>16200</v>
      </c>
      <c r="N3726" s="26">
        <f>+R3726*'COSTOS VARIOS'!$O$1</f>
        <v>229520.57</v>
      </c>
      <c r="O3726" s="26">
        <f>+R3726*'COSTOS VARIOS'!$O$2</f>
        <v>4952.8123000000005</v>
      </c>
      <c r="P3726" s="26">
        <f>+R3726*'COSTOS VARIOS'!$O$3</f>
        <v>18120.044999999998</v>
      </c>
      <c r="Q3726" s="26">
        <v>1</v>
      </c>
      <c r="R3726" s="26">
        <f t="shared" si="582"/>
        <v>1208003</v>
      </c>
      <c r="S3726" s="25">
        <f t="shared" si="583"/>
        <v>1954776.4273000001</v>
      </c>
      <c r="T3726" s="28">
        <f t="shared" si="584"/>
        <v>0.22259505824970804</v>
      </c>
      <c r="U3726" s="29">
        <f t="shared" si="585"/>
        <v>2389900</v>
      </c>
      <c r="V3726" s="26">
        <f>+INDEX('LISTA DE PRECIOS EKM '!A:K,MATCH('Precios ML'!B3726,'LISTA DE PRECIOS EKM '!A:A,0),8)</f>
        <v>2389900</v>
      </c>
      <c r="W3726" s="26">
        <f t="shared" si="586"/>
        <v>2389900</v>
      </c>
      <c r="X3726" s="26">
        <f t="shared" si="587"/>
        <v>0</v>
      </c>
      <c r="Y3726" s="26"/>
      <c r="Z3726" s="26">
        <f t="shared" si="588"/>
        <v>2389900</v>
      </c>
      <c r="AA3726" s="30">
        <f t="shared" si="589"/>
        <v>0.97838912651706988</v>
      </c>
    </row>
    <row r="3727" spans="1:27">
      <c r="A3727" s="20" t="s">
        <v>8307</v>
      </c>
      <c r="B3727" s="20" t="s">
        <v>1979</v>
      </c>
      <c r="C3727" s="25">
        <v>1208003</v>
      </c>
      <c r="D3727" s="22">
        <v>85</v>
      </c>
      <c r="E3727" s="22">
        <v>49</v>
      </c>
      <c r="F3727" s="22">
        <v>40</v>
      </c>
      <c r="G3727" s="22">
        <v>16000</v>
      </c>
      <c r="H3727" s="22" t="s">
        <v>5088</v>
      </c>
      <c r="I3727" s="26">
        <f>+IF(H3727='COSTOS VARIOS'!$C$1,'COSTOS VARIOS'!$C$2*'Precios ML'!V3727,'COSTOS VARIOS'!$B$2*'Precios ML'!V3727)</f>
        <v>477980</v>
      </c>
      <c r="J3727" s="22">
        <v>0</v>
      </c>
      <c r="K3727" s="27">
        <f t="shared" si="580"/>
        <v>10.4125</v>
      </c>
      <c r="L3727" s="27">
        <f t="shared" si="581"/>
        <v>10.4125</v>
      </c>
      <c r="M3727" s="26">
        <f>(INDEX(pesos!A:B,MATCH(L3727,pesos!A:A,1),2))</f>
        <v>16200</v>
      </c>
      <c r="N3727" s="26">
        <f>+R3727*'COSTOS VARIOS'!$O$1</f>
        <v>229520.57</v>
      </c>
      <c r="O3727" s="26">
        <f>+R3727*'COSTOS VARIOS'!$O$2</f>
        <v>4952.8123000000005</v>
      </c>
      <c r="P3727" s="26">
        <f>+R3727*'COSTOS VARIOS'!$O$3</f>
        <v>18120.044999999998</v>
      </c>
      <c r="Q3727" s="26">
        <v>1</v>
      </c>
      <c r="R3727" s="26">
        <f t="shared" si="582"/>
        <v>1208003</v>
      </c>
      <c r="S3727" s="25">
        <f t="shared" si="583"/>
        <v>1954776.4273000001</v>
      </c>
      <c r="T3727" s="28">
        <f t="shared" si="584"/>
        <v>0.22259505824970804</v>
      </c>
      <c r="U3727" s="29">
        <f t="shared" si="585"/>
        <v>2389900</v>
      </c>
      <c r="V3727" s="26">
        <f>+INDEX('LISTA DE PRECIOS EKM '!A:K,MATCH('Precios ML'!B3727,'LISTA DE PRECIOS EKM '!A:A,0),8)</f>
        <v>2389900</v>
      </c>
      <c r="W3727" s="26">
        <f t="shared" si="586"/>
        <v>2389900</v>
      </c>
      <c r="X3727" s="26">
        <f t="shared" si="587"/>
        <v>0</v>
      </c>
      <c r="Y3727" s="26"/>
      <c r="Z3727" s="26">
        <f t="shared" si="588"/>
        <v>2389900</v>
      </c>
      <c r="AA3727" s="30">
        <f t="shared" si="589"/>
        <v>0.97838912651706988</v>
      </c>
    </row>
    <row r="3728" spans="1:27">
      <c r="A3728" s="20" t="s">
        <v>8308</v>
      </c>
      <c r="B3728" s="20" t="s">
        <v>1982</v>
      </c>
      <c r="C3728" s="25">
        <v>1208003</v>
      </c>
      <c r="D3728" s="22">
        <v>85</v>
      </c>
      <c r="E3728" s="22">
        <v>49</v>
      </c>
      <c r="F3728" s="22">
        <v>40</v>
      </c>
      <c r="G3728" s="22">
        <v>16000</v>
      </c>
      <c r="H3728" s="22" t="s">
        <v>5088</v>
      </c>
      <c r="I3728" s="26">
        <f>+IF(H3728='COSTOS VARIOS'!$C$1,'COSTOS VARIOS'!$C$2*'Precios ML'!V3728,'COSTOS VARIOS'!$B$2*'Precios ML'!V3728)</f>
        <v>477980</v>
      </c>
      <c r="J3728" s="22">
        <v>0</v>
      </c>
      <c r="K3728" s="27">
        <f t="shared" si="580"/>
        <v>10.4125</v>
      </c>
      <c r="L3728" s="27">
        <f t="shared" si="581"/>
        <v>10.4125</v>
      </c>
      <c r="M3728" s="26">
        <f>(INDEX(pesos!A:B,MATCH(L3728,pesos!A:A,1),2))</f>
        <v>16200</v>
      </c>
      <c r="N3728" s="26">
        <f>+R3728*'COSTOS VARIOS'!$O$1</f>
        <v>229520.57</v>
      </c>
      <c r="O3728" s="26">
        <f>+R3728*'COSTOS VARIOS'!$O$2</f>
        <v>4952.8123000000005</v>
      </c>
      <c r="P3728" s="26">
        <f>+R3728*'COSTOS VARIOS'!$O$3</f>
        <v>18120.044999999998</v>
      </c>
      <c r="Q3728" s="26">
        <v>1</v>
      </c>
      <c r="R3728" s="26">
        <f t="shared" si="582"/>
        <v>1208003</v>
      </c>
      <c r="S3728" s="25">
        <f t="shared" si="583"/>
        <v>1954776.4273000001</v>
      </c>
      <c r="T3728" s="28">
        <f t="shared" si="584"/>
        <v>0.22259505824970804</v>
      </c>
      <c r="U3728" s="29">
        <f t="shared" si="585"/>
        <v>2389900</v>
      </c>
      <c r="V3728" s="26">
        <f>+INDEX('LISTA DE PRECIOS EKM '!A:K,MATCH('Precios ML'!B3728,'LISTA DE PRECIOS EKM '!A:A,0),8)</f>
        <v>2389900</v>
      </c>
      <c r="W3728" s="26">
        <f t="shared" si="586"/>
        <v>2389900</v>
      </c>
      <c r="X3728" s="26">
        <f t="shared" si="587"/>
        <v>0</v>
      </c>
      <c r="Y3728" s="26"/>
      <c r="Z3728" s="26">
        <f t="shared" si="588"/>
        <v>2389900</v>
      </c>
      <c r="AA3728" s="30">
        <f t="shared" si="589"/>
        <v>0.97838912651706988</v>
      </c>
    </row>
    <row r="3729" spans="1:27">
      <c r="A3729" s="20" t="s">
        <v>8308</v>
      </c>
      <c r="B3729" s="20" t="s">
        <v>1982</v>
      </c>
      <c r="C3729" s="25">
        <v>1208003</v>
      </c>
      <c r="D3729" s="22">
        <v>85</v>
      </c>
      <c r="E3729" s="22">
        <v>49</v>
      </c>
      <c r="F3729" s="22">
        <v>40</v>
      </c>
      <c r="G3729" s="22">
        <v>16000</v>
      </c>
      <c r="H3729" s="22" t="s">
        <v>5088</v>
      </c>
      <c r="I3729" s="26">
        <f>+IF(H3729='COSTOS VARIOS'!$C$1,'COSTOS VARIOS'!$C$2*'Precios ML'!V3729,'COSTOS VARIOS'!$B$2*'Precios ML'!V3729)</f>
        <v>477980</v>
      </c>
      <c r="J3729" s="22">
        <v>0</v>
      </c>
      <c r="K3729" s="27">
        <f t="shared" si="580"/>
        <v>10.4125</v>
      </c>
      <c r="L3729" s="27">
        <f t="shared" si="581"/>
        <v>10.4125</v>
      </c>
      <c r="M3729" s="26">
        <f>(INDEX(pesos!A:B,MATCH(L3729,pesos!A:A,1),2))</f>
        <v>16200</v>
      </c>
      <c r="N3729" s="26">
        <f>+R3729*'COSTOS VARIOS'!$O$1</f>
        <v>229520.57</v>
      </c>
      <c r="O3729" s="26">
        <f>+R3729*'COSTOS VARIOS'!$O$2</f>
        <v>4952.8123000000005</v>
      </c>
      <c r="P3729" s="26">
        <f>+R3729*'COSTOS VARIOS'!$O$3</f>
        <v>18120.044999999998</v>
      </c>
      <c r="Q3729" s="26">
        <v>1</v>
      </c>
      <c r="R3729" s="26">
        <f t="shared" si="582"/>
        <v>1208003</v>
      </c>
      <c r="S3729" s="25">
        <f t="shared" si="583"/>
        <v>1954776.4273000001</v>
      </c>
      <c r="T3729" s="28">
        <f t="shared" si="584"/>
        <v>0.22259505824970804</v>
      </c>
      <c r="U3729" s="29">
        <f t="shared" si="585"/>
        <v>2389900</v>
      </c>
      <c r="V3729" s="26">
        <f>+INDEX('LISTA DE PRECIOS EKM '!A:K,MATCH('Precios ML'!B3729,'LISTA DE PRECIOS EKM '!A:A,0),8)</f>
        <v>2389900</v>
      </c>
      <c r="W3729" s="26">
        <f t="shared" si="586"/>
        <v>2389900</v>
      </c>
      <c r="X3729" s="26">
        <f t="shared" si="587"/>
        <v>0</v>
      </c>
      <c r="Y3729" s="26"/>
      <c r="Z3729" s="26">
        <f t="shared" si="588"/>
        <v>2389900</v>
      </c>
      <c r="AA3729" s="30">
        <f t="shared" si="589"/>
        <v>0.97838912651706988</v>
      </c>
    </row>
    <row r="3730" spans="1:27">
      <c r="A3730" s="20" t="s">
        <v>8309</v>
      </c>
      <c r="B3730" s="20" t="s">
        <v>1989</v>
      </c>
      <c r="C3730" s="25">
        <v>1208003</v>
      </c>
      <c r="D3730" s="22">
        <v>85</v>
      </c>
      <c r="E3730" s="22">
        <v>49</v>
      </c>
      <c r="F3730" s="22">
        <v>40</v>
      </c>
      <c r="G3730" s="22">
        <v>16000</v>
      </c>
      <c r="H3730" s="22" t="s">
        <v>5088</v>
      </c>
      <c r="I3730" s="26">
        <f>+IF(H3730='COSTOS VARIOS'!$C$1,'COSTOS VARIOS'!$C$2*'Precios ML'!V3730,'COSTOS VARIOS'!$B$2*'Precios ML'!V3730)</f>
        <v>477980</v>
      </c>
      <c r="J3730" s="22">
        <v>0</v>
      </c>
      <c r="K3730" s="27">
        <f t="shared" si="580"/>
        <v>10.4125</v>
      </c>
      <c r="L3730" s="27">
        <f t="shared" si="581"/>
        <v>10.4125</v>
      </c>
      <c r="M3730" s="26">
        <f>(INDEX(pesos!A:B,MATCH(L3730,pesos!A:A,1),2))</f>
        <v>16200</v>
      </c>
      <c r="N3730" s="26">
        <f>+R3730*'COSTOS VARIOS'!$O$1</f>
        <v>229520.57</v>
      </c>
      <c r="O3730" s="26">
        <f>+R3730*'COSTOS VARIOS'!$O$2</f>
        <v>4952.8123000000005</v>
      </c>
      <c r="P3730" s="26">
        <f>+R3730*'COSTOS VARIOS'!$O$3</f>
        <v>18120.044999999998</v>
      </c>
      <c r="Q3730" s="26">
        <v>1</v>
      </c>
      <c r="R3730" s="26">
        <f t="shared" si="582"/>
        <v>1208003</v>
      </c>
      <c r="S3730" s="25">
        <f t="shared" si="583"/>
        <v>1954776.4273000001</v>
      </c>
      <c r="T3730" s="28">
        <f t="shared" si="584"/>
        <v>0.22259505824970804</v>
      </c>
      <c r="U3730" s="29">
        <f t="shared" si="585"/>
        <v>2389900</v>
      </c>
      <c r="V3730" s="26">
        <f>+INDEX('LISTA DE PRECIOS EKM '!A:K,MATCH('Precios ML'!B3730,'LISTA DE PRECIOS EKM '!A:A,0),8)</f>
        <v>2389900</v>
      </c>
      <c r="W3730" s="26">
        <f t="shared" si="586"/>
        <v>2389900</v>
      </c>
      <c r="X3730" s="26">
        <f t="shared" si="587"/>
        <v>0</v>
      </c>
      <c r="Y3730" s="26"/>
      <c r="Z3730" s="26">
        <f t="shared" si="588"/>
        <v>2389900</v>
      </c>
      <c r="AA3730" s="30">
        <f t="shared" si="589"/>
        <v>0.97838912651706988</v>
      </c>
    </row>
    <row r="3731" spans="1:27">
      <c r="A3731" s="20" t="s">
        <v>8309</v>
      </c>
      <c r="B3731" s="20" t="s">
        <v>1989</v>
      </c>
      <c r="C3731" s="25">
        <v>1208003</v>
      </c>
      <c r="D3731" s="22">
        <v>85</v>
      </c>
      <c r="E3731" s="22">
        <v>49</v>
      </c>
      <c r="F3731" s="22">
        <v>40</v>
      </c>
      <c r="G3731" s="22">
        <v>16000</v>
      </c>
      <c r="H3731" s="22" t="s">
        <v>5088</v>
      </c>
      <c r="I3731" s="26">
        <f>+IF(H3731='COSTOS VARIOS'!$C$1,'COSTOS VARIOS'!$C$2*'Precios ML'!V3731,'COSTOS VARIOS'!$B$2*'Precios ML'!V3731)</f>
        <v>477980</v>
      </c>
      <c r="J3731" s="22">
        <v>0</v>
      </c>
      <c r="K3731" s="27">
        <f t="shared" si="580"/>
        <v>10.4125</v>
      </c>
      <c r="L3731" s="27">
        <f t="shared" si="581"/>
        <v>10.4125</v>
      </c>
      <c r="M3731" s="26">
        <f>(INDEX(pesos!A:B,MATCH(L3731,pesos!A:A,1),2))</f>
        <v>16200</v>
      </c>
      <c r="N3731" s="26">
        <f>+R3731*'COSTOS VARIOS'!$O$1</f>
        <v>229520.57</v>
      </c>
      <c r="O3731" s="26">
        <f>+R3731*'COSTOS VARIOS'!$O$2</f>
        <v>4952.8123000000005</v>
      </c>
      <c r="P3731" s="26">
        <f>+R3731*'COSTOS VARIOS'!$O$3</f>
        <v>18120.044999999998</v>
      </c>
      <c r="Q3731" s="26">
        <v>1</v>
      </c>
      <c r="R3731" s="26">
        <f t="shared" si="582"/>
        <v>1208003</v>
      </c>
      <c r="S3731" s="25">
        <f t="shared" si="583"/>
        <v>1954776.4273000001</v>
      </c>
      <c r="T3731" s="28">
        <f t="shared" si="584"/>
        <v>0.22259505824970804</v>
      </c>
      <c r="U3731" s="29">
        <f t="shared" si="585"/>
        <v>2389900</v>
      </c>
      <c r="V3731" s="26">
        <f>+INDEX('LISTA DE PRECIOS EKM '!A:K,MATCH('Precios ML'!B3731,'LISTA DE PRECIOS EKM '!A:A,0),8)</f>
        <v>2389900</v>
      </c>
      <c r="W3731" s="26">
        <f t="shared" si="586"/>
        <v>2389900</v>
      </c>
      <c r="X3731" s="26">
        <f t="shared" si="587"/>
        <v>0</v>
      </c>
      <c r="Y3731" s="26"/>
      <c r="Z3731" s="26">
        <f t="shared" si="588"/>
        <v>2389900</v>
      </c>
      <c r="AA3731" s="30">
        <f t="shared" si="589"/>
        <v>0.97838912651706988</v>
      </c>
    </row>
    <row r="3732" spans="1:27">
      <c r="A3732" s="20" t="s">
        <v>8310</v>
      </c>
      <c r="B3732" s="20" t="s">
        <v>1825</v>
      </c>
      <c r="C3732" s="25">
        <v>1051705</v>
      </c>
      <c r="D3732" s="22">
        <v>85</v>
      </c>
      <c r="E3732" s="22">
        <v>49</v>
      </c>
      <c r="F3732" s="22">
        <v>40</v>
      </c>
      <c r="G3732" s="22">
        <v>16000</v>
      </c>
      <c r="H3732" s="22" t="s">
        <v>5088</v>
      </c>
      <c r="I3732" s="26">
        <f>+IF(H3732='COSTOS VARIOS'!$C$1,'COSTOS VARIOS'!$C$2*'Precios ML'!V3732,'COSTOS VARIOS'!$B$2*'Precios ML'!V3732)</f>
        <v>415980</v>
      </c>
      <c r="J3732" s="22">
        <v>0</v>
      </c>
      <c r="K3732" s="27">
        <f t="shared" si="580"/>
        <v>10.4125</v>
      </c>
      <c r="L3732" s="27">
        <f t="shared" si="581"/>
        <v>10.4125</v>
      </c>
      <c r="M3732" s="26">
        <f>(INDEX(pesos!A:B,MATCH(L3732,pesos!A:A,1),2))</f>
        <v>16200</v>
      </c>
      <c r="N3732" s="26">
        <f>+R3732*'COSTOS VARIOS'!$O$1</f>
        <v>199823.95</v>
      </c>
      <c r="O3732" s="26">
        <f>+R3732*'COSTOS VARIOS'!$O$2</f>
        <v>4311.9905000000008</v>
      </c>
      <c r="P3732" s="26">
        <f>+R3732*'COSTOS VARIOS'!$O$3</f>
        <v>15775.574999999999</v>
      </c>
      <c r="Q3732" s="26">
        <v>1</v>
      </c>
      <c r="R3732" s="26">
        <f t="shared" si="582"/>
        <v>1051705</v>
      </c>
      <c r="S3732" s="25">
        <f t="shared" si="583"/>
        <v>1703796.5155</v>
      </c>
      <c r="T3732" s="28">
        <f t="shared" si="584"/>
        <v>0.22074436769793948</v>
      </c>
      <c r="U3732" s="29">
        <f t="shared" si="585"/>
        <v>2079900</v>
      </c>
      <c r="V3732" s="26">
        <f>+INDEX('LISTA DE PRECIOS EKM '!A:K,MATCH('Precios ML'!B3732,'LISTA DE PRECIOS EKM '!A:A,0),8)</f>
        <v>2079900</v>
      </c>
      <c r="W3732" s="26">
        <f t="shared" si="586"/>
        <v>2079900</v>
      </c>
      <c r="X3732" s="26">
        <f t="shared" si="587"/>
        <v>0</v>
      </c>
      <c r="Y3732" s="26"/>
      <c r="Z3732" s="26">
        <f t="shared" si="588"/>
        <v>2079900</v>
      </c>
      <c r="AA3732" s="30">
        <f t="shared" si="589"/>
        <v>0.97764582273546297</v>
      </c>
    </row>
    <row r="3733" spans="1:27">
      <c r="A3733" s="20" t="s">
        <v>8310</v>
      </c>
      <c r="B3733" s="20" t="s">
        <v>1825</v>
      </c>
      <c r="C3733" s="25">
        <v>1051705</v>
      </c>
      <c r="D3733" s="22">
        <v>85</v>
      </c>
      <c r="E3733" s="22">
        <v>49</v>
      </c>
      <c r="F3733" s="22">
        <v>40</v>
      </c>
      <c r="G3733" s="22">
        <v>16000</v>
      </c>
      <c r="H3733" s="22" t="s">
        <v>5088</v>
      </c>
      <c r="I3733" s="26">
        <f>+IF(H3733='COSTOS VARIOS'!$C$1,'COSTOS VARIOS'!$C$2*'Precios ML'!V3733,'COSTOS VARIOS'!$B$2*'Precios ML'!V3733)</f>
        <v>415980</v>
      </c>
      <c r="J3733" s="22">
        <v>0</v>
      </c>
      <c r="K3733" s="27">
        <f t="shared" si="580"/>
        <v>10.4125</v>
      </c>
      <c r="L3733" s="27">
        <f t="shared" si="581"/>
        <v>10.4125</v>
      </c>
      <c r="M3733" s="26">
        <f>(INDEX(pesos!A:B,MATCH(L3733,pesos!A:A,1),2))</f>
        <v>16200</v>
      </c>
      <c r="N3733" s="26">
        <f>+R3733*'COSTOS VARIOS'!$O$1</f>
        <v>199823.95</v>
      </c>
      <c r="O3733" s="26">
        <f>+R3733*'COSTOS VARIOS'!$O$2</f>
        <v>4311.9905000000008</v>
      </c>
      <c r="P3733" s="26">
        <f>+R3733*'COSTOS VARIOS'!$O$3</f>
        <v>15775.574999999999</v>
      </c>
      <c r="Q3733" s="26">
        <v>1</v>
      </c>
      <c r="R3733" s="26">
        <f t="shared" si="582"/>
        <v>1051705</v>
      </c>
      <c r="S3733" s="25">
        <f t="shared" si="583"/>
        <v>1703796.5155</v>
      </c>
      <c r="T3733" s="28">
        <f t="shared" si="584"/>
        <v>0.22074436769793948</v>
      </c>
      <c r="U3733" s="29">
        <f t="shared" si="585"/>
        <v>2079900</v>
      </c>
      <c r="V3733" s="26">
        <f>+INDEX('LISTA DE PRECIOS EKM '!A:K,MATCH('Precios ML'!B3733,'LISTA DE PRECIOS EKM '!A:A,0),8)</f>
        <v>2079900</v>
      </c>
      <c r="W3733" s="26">
        <f t="shared" si="586"/>
        <v>2079900</v>
      </c>
      <c r="X3733" s="26">
        <f t="shared" si="587"/>
        <v>0</v>
      </c>
      <c r="Y3733" s="26"/>
      <c r="Z3733" s="26">
        <f t="shared" si="588"/>
        <v>2079900</v>
      </c>
      <c r="AA3733" s="30">
        <f t="shared" si="589"/>
        <v>0.97764582273546297</v>
      </c>
    </row>
    <row r="3734" spans="1:27">
      <c r="A3734" s="20" t="s">
        <v>8311</v>
      </c>
      <c r="B3734" s="20" t="s">
        <v>1827</v>
      </c>
      <c r="C3734" s="25">
        <v>1051705</v>
      </c>
      <c r="D3734" s="22">
        <v>85</v>
      </c>
      <c r="E3734" s="22">
        <v>49</v>
      </c>
      <c r="F3734" s="22">
        <v>40</v>
      </c>
      <c r="G3734" s="22">
        <v>16000</v>
      </c>
      <c r="H3734" s="22" t="s">
        <v>5088</v>
      </c>
      <c r="I3734" s="26">
        <f>+IF(H3734='COSTOS VARIOS'!$C$1,'COSTOS VARIOS'!$C$2*'Precios ML'!V3734,'COSTOS VARIOS'!$B$2*'Precios ML'!V3734)</f>
        <v>415980</v>
      </c>
      <c r="J3734" s="22">
        <v>0</v>
      </c>
      <c r="K3734" s="27">
        <f t="shared" si="580"/>
        <v>10.4125</v>
      </c>
      <c r="L3734" s="27">
        <f t="shared" si="581"/>
        <v>10.4125</v>
      </c>
      <c r="M3734" s="26">
        <f>(INDEX(pesos!A:B,MATCH(L3734,pesos!A:A,1),2))</f>
        <v>16200</v>
      </c>
      <c r="N3734" s="26">
        <f>+R3734*'COSTOS VARIOS'!$O$1</f>
        <v>199823.95</v>
      </c>
      <c r="O3734" s="26">
        <f>+R3734*'COSTOS VARIOS'!$O$2</f>
        <v>4311.9905000000008</v>
      </c>
      <c r="P3734" s="26">
        <f>+R3734*'COSTOS VARIOS'!$O$3</f>
        <v>15775.574999999999</v>
      </c>
      <c r="Q3734" s="26">
        <v>1</v>
      </c>
      <c r="R3734" s="26">
        <f t="shared" si="582"/>
        <v>1051705</v>
      </c>
      <c r="S3734" s="25">
        <f t="shared" si="583"/>
        <v>1703796.5155</v>
      </c>
      <c r="T3734" s="28">
        <f t="shared" si="584"/>
        <v>0.22074436769793948</v>
      </c>
      <c r="U3734" s="29">
        <f t="shared" si="585"/>
        <v>2079900</v>
      </c>
      <c r="V3734" s="26">
        <f>+INDEX('LISTA DE PRECIOS EKM '!A:K,MATCH('Precios ML'!B3734,'LISTA DE PRECIOS EKM '!A:A,0),8)</f>
        <v>2079900</v>
      </c>
      <c r="W3734" s="26">
        <f t="shared" si="586"/>
        <v>2079900</v>
      </c>
      <c r="X3734" s="26">
        <f t="shared" si="587"/>
        <v>0</v>
      </c>
      <c r="Y3734" s="26"/>
      <c r="Z3734" s="26">
        <f t="shared" si="588"/>
        <v>2079900</v>
      </c>
      <c r="AA3734" s="30">
        <f t="shared" si="589"/>
        <v>0.97764582273546297</v>
      </c>
    </row>
    <row r="3735" spans="1:27">
      <c r="A3735" s="20" t="s">
        <v>8311</v>
      </c>
      <c r="B3735" s="20" t="s">
        <v>1827</v>
      </c>
      <c r="C3735" s="25">
        <v>1051705</v>
      </c>
      <c r="D3735" s="22">
        <v>85</v>
      </c>
      <c r="E3735" s="22">
        <v>49</v>
      </c>
      <c r="F3735" s="22">
        <v>40</v>
      </c>
      <c r="G3735" s="22">
        <v>16000</v>
      </c>
      <c r="H3735" s="22" t="s">
        <v>5088</v>
      </c>
      <c r="I3735" s="26">
        <f>+IF(H3735='COSTOS VARIOS'!$C$1,'COSTOS VARIOS'!$C$2*'Precios ML'!V3735,'COSTOS VARIOS'!$B$2*'Precios ML'!V3735)</f>
        <v>415980</v>
      </c>
      <c r="J3735" s="22">
        <v>0</v>
      </c>
      <c r="K3735" s="27">
        <f t="shared" si="580"/>
        <v>10.4125</v>
      </c>
      <c r="L3735" s="27">
        <f t="shared" si="581"/>
        <v>10.4125</v>
      </c>
      <c r="M3735" s="26">
        <f>(INDEX(pesos!A:B,MATCH(L3735,pesos!A:A,1),2))</f>
        <v>16200</v>
      </c>
      <c r="N3735" s="26">
        <f>+R3735*'COSTOS VARIOS'!$O$1</f>
        <v>199823.95</v>
      </c>
      <c r="O3735" s="26">
        <f>+R3735*'COSTOS VARIOS'!$O$2</f>
        <v>4311.9905000000008</v>
      </c>
      <c r="P3735" s="26">
        <f>+R3735*'COSTOS VARIOS'!$O$3</f>
        <v>15775.574999999999</v>
      </c>
      <c r="Q3735" s="26">
        <v>1</v>
      </c>
      <c r="R3735" s="26">
        <f t="shared" si="582"/>
        <v>1051705</v>
      </c>
      <c r="S3735" s="25">
        <f t="shared" si="583"/>
        <v>1703796.5155</v>
      </c>
      <c r="T3735" s="28">
        <f t="shared" si="584"/>
        <v>0.22074436769793948</v>
      </c>
      <c r="U3735" s="29">
        <f t="shared" si="585"/>
        <v>2079900</v>
      </c>
      <c r="V3735" s="26">
        <f>+INDEX('LISTA DE PRECIOS EKM '!A:K,MATCH('Precios ML'!B3735,'LISTA DE PRECIOS EKM '!A:A,0),8)</f>
        <v>2079900</v>
      </c>
      <c r="W3735" s="26">
        <f t="shared" si="586"/>
        <v>2079900</v>
      </c>
      <c r="X3735" s="26">
        <f t="shared" si="587"/>
        <v>0</v>
      </c>
      <c r="Y3735" s="26"/>
      <c r="Z3735" s="26">
        <f t="shared" si="588"/>
        <v>2079900</v>
      </c>
      <c r="AA3735" s="30">
        <f t="shared" si="589"/>
        <v>0.97764582273546297</v>
      </c>
    </row>
    <row r="3736" spans="1:27">
      <c r="A3736" s="20" t="s">
        <v>8312</v>
      </c>
      <c r="B3736" s="20" t="s">
        <v>1998</v>
      </c>
      <c r="C3736" s="25">
        <v>1051705</v>
      </c>
      <c r="D3736" s="22">
        <v>85</v>
      </c>
      <c r="E3736" s="22">
        <v>49</v>
      </c>
      <c r="F3736" s="22">
        <v>40</v>
      </c>
      <c r="G3736" s="22">
        <v>16000</v>
      </c>
      <c r="H3736" s="22" t="s">
        <v>5088</v>
      </c>
      <c r="I3736" s="26">
        <f>+IF(H3736='COSTOS VARIOS'!$C$1,'COSTOS VARIOS'!$C$2*'Precios ML'!V3736,'COSTOS VARIOS'!$B$2*'Precios ML'!V3736)</f>
        <v>415980</v>
      </c>
      <c r="J3736" s="22">
        <v>0</v>
      </c>
      <c r="K3736" s="27">
        <f t="shared" si="580"/>
        <v>10.4125</v>
      </c>
      <c r="L3736" s="27">
        <f t="shared" si="581"/>
        <v>10.4125</v>
      </c>
      <c r="M3736" s="26">
        <f>(INDEX(pesos!A:B,MATCH(L3736,pesos!A:A,1),2))</f>
        <v>16200</v>
      </c>
      <c r="N3736" s="26">
        <f>+R3736*'COSTOS VARIOS'!$O$1</f>
        <v>199823.95</v>
      </c>
      <c r="O3736" s="26">
        <f>+R3736*'COSTOS VARIOS'!$O$2</f>
        <v>4311.9905000000008</v>
      </c>
      <c r="P3736" s="26">
        <f>+R3736*'COSTOS VARIOS'!$O$3</f>
        <v>15775.574999999999</v>
      </c>
      <c r="Q3736" s="26">
        <v>1</v>
      </c>
      <c r="R3736" s="26">
        <f t="shared" si="582"/>
        <v>1051705</v>
      </c>
      <c r="S3736" s="25">
        <f t="shared" si="583"/>
        <v>1703796.5155</v>
      </c>
      <c r="T3736" s="28">
        <f t="shared" si="584"/>
        <v>0.22074436769793948</v>
      </c>
      <c r="U3736" s="29">
        <f t="shared" si="585"/>
        <v>2079900</v>
      </c>
      <c r="V3736" s="26">
        <f>+INDEX('LISTA DE PRECIOS EKM '!A:K,MATCH('Precios ML'!B3736,'LISTA DE PRECIOS EKM '!A:A,0),8)</f>
        <v>2079900</v>
      </c>
      <c r="W3736" s="26">
        <f t="shared" si="586"/>
        <v>2079900</v>
      </c>
      <c r="X3736" s="26">
        <f t="shared" si="587"/>
        <v>0</v>
      </c>
      <c r="Y3736" s="26"/>
      <c r="Z3736" s="26">
        <f t="shared" si="588"/>
        <v>2079900</v>
      </c>
      <c r="AA3736" s="30">
        <f t="shared" si="589"/>
        <v>0.97764582273546297</v>
      </c>
    </row>
    <row r="3737" spans="1:27">
      <c r="A3737" s="20" t="s">
        <v>8312</v>
      </c>
      <c r="B3737" s="20" t="s">
        <v>1998</v>
      </c>
      <c r="C3737" s="25">
        <v>1051705</v>
      </c>
      <c r="D3737" s="22">
        <v>85</v>
      </c>
      <c r="E3737" s="22">
        <v>49</v>
      </c>
      <c r="F3737" s="22">
        <v>40</v>
      </c>
      <c r="G3737" s="22">
        <v>16000</v>
      </c>
      <c r="H3737" s="22" t="s">
        <v>5088</v>
      </c>
      <c r="I3737" s="26">
        <f>+IF(H3737='COSTOS VARIOS'!$C$1,'COSTOS VARIOS'!$C$2*'Precios ML'!V3737,'COSTOS VARIOS'!$B$2*'Precios ML'!V3737)</f>
        <v>415980</v>
      </c>
      <c r="J3737" s="22">
        <v>0</v>
      </c>
      <c r="K3737" s="27">
        <f t="shared" si="580"/>
        <v>10.4125</v>
      </c>
      <c r="L3737" s="27">
        <f t="shared" si="581"/>
        <v>10.4125</v>
      </c>
      <c r="M3737" s="26">
        <f>(INDEX(pesos!A:B,MATCH(L3737,pesos!A:A,1),2))</f>
        <v>16200</v>
      </c>
      <c r="N3737" s="26">
        <f>+R3737*'COSTOS VARIOS'!$O$1</f>
        <v>199823.95</v>
      </c>
      <c r="O3737" s="26">
        <f>+R3737*'COSTOS VARIOS'!$O$2</f>
        <v>4311.9905000000008</v>
      </c>
      <c r="P3737" s="26">
        <f>+R3737*'COSTOS VARIOS'!$O$3</f>
        <v>15775.574999999999</v>
      </c>
      <c r="Q3737" s="26">
        <v>1</v>
      </c>
      <c r="R3737" s="26">
        <f t="shared" si="582"/>
        <v>1051705</v>
      </c>
      <c r="S3737" s="25">
        <f t="shared" si="583"/>
        <v>1703796.5155</v>
      </c>
      <c r="T3737" s="28">
        <f t="shared" si="584"/>
        <v>0.22074436769793948</v>
      </c>
      <c r="U3737" s="29">
        <f t="shared" si="585"/>
        <v>2079900</v>
      </c>
      <c r="V3737" s="26">
        <f>+INDEX('LISTA DE PRECIOS EKM '!A:K,MATCH('Precios ML'!B3737,'LISTA DE PRECIOS EKM '!A:A,0),8)</f>
        <v>2079900</v>
      </c>
      <c r="W3737" s="26">
        <f t="shared" si="586"/>
        <v>2079900</v>
      </c>
      <c r="X3737" s="26">
        <f t="shared" si="587"/>
        <v>0</v>
      </c>
      <c r="Y3737" s="26"/>
      <c r="Z3737" s="26">
        <f t="shared" si="588"/>
        <v>2079900</v>
      </c>
      <c r="AA3737" s="30">
        <f t="shared" si="589"/>
        <v>0.97764582273546297</v>
      </c>
    </row>
    <row r="3738" spans="1:27">
      <c r="A3738" s="20" t="s">
        <v>7298</v>
      </c>
      <c r="B3738" s="20" t="s">
        <v>7299</v>
      </c>
      <c r="C3738" s="25">
        <v>0</v>
      </c>
      <c r="D3738" s="22">
        <v>85</v>
      </c>
      <c r="E3738" s="22">
        <v>49</v>
      </c>
      <c r="F3738" s="22">
        <v>40</v>
      </c>
      <c r="G3738" s="22">
        <v>16000</v>
      </c>
      <c r="H3738" s="22" t="s">
        <v>5088</v>
      </c>
      <c r="I3738" s="26" t="e">
        <f>+IF(H3738='COSTOS VARIOS'!$C$1,'COSTOS VARIOS'!$C$2*'Precios ML'!V3738,'COSTOS VARIOS'!$B$2*'Precios ML'!V3738)</f>
        <v>#N/A</v>
      </c>
      <c r="J3738" s="22">
        <v>0</v>
      </c>
      <c r="K3738" s="27">
        <f t="shared" si="580"/>
        <v>10.4125</v>
      </c>
      <c r="L3738" s="27">
        <f t="shared" si="581"/>
        <v>10.4125</v>
      </c>
      <c r="M3738" s="26">
        <f>(INDEX(pesos!A:B,MATCH(L3738,pesos!A:A,1),2))</f>
        <v>16200</v>
      </c>
      <c r="N3738" s="26">
        <f>+R3738*'COSTOS VARIOS'!$O$1</f>
        <v>0</v>
      </c>
      <c r="O3738" s="26">
        <f>+R3738*'COSTOS VARIOS'!$O$2</f>
        <v>0</v>
      </c>
      <c r="P3738" s="26">
        <f>+R3738*'COSTOS VARIOS'!$O$3</f>
        <v>0</v>
      </c>
      <c r="Q3738" s="26">
        <v>1</v>
      </c>
      <c r="R3738" s="26">
        <f t="shared" si="582"/>
        <v>0</v>
      </c>
      <c r="S3738" s="25" t="e">
        <f t="shared" si="583"/>
        <v>#N/A</v>
      </c>
      <c r="T3738" s="28" t="e">
        <f t="shared" si="584"/>
        <v>#N/A</v>
      </c>
      <c r="U3738" s="29" t="e">
        <f t="shared" si="585"/>
        <v>#N/A</v>
      </c>
      <c r="V3738" s="26" t="e">
        <f>+INDEX('LISTA DE PRECIOS EKM '!A:K,MATCH('Precios ML'!B3738,'LISTA DE PRECIOS EKM '!A:A,0),8)</f>
        <v>#N/A</v>
      </c>
      <c r="W3738" s="26" t="e">
        <f t="shared" si="586"/>
        <v>#N/A</v>
      </c>
      <c r="X3738" s="26" t="e">
        <f t="shared" si="587"/>
        <v>#N/A</v>
      </c>
      <c r="Y3738" s="26"/>
      <c r="Z3738" s="26" t="e">
        <f t="shared" si="588"/>
        <v>#N/A</v>
      </c>
      <c r="AA3738" s="30" t="e">
        <f t="shared" si="589"/>
        <v>#N/A</v>
      </c>
    </row>
    <row r="3739" spans="1:27">
      <c r="A3739" s="20" t="s">
        <v>7298</v>
      </c>
      <c r="B3739" s="20" t="s">
        <v>8313</v>
      </c>
      <c r="C3739" s="25">
        <v>0</v>
      </c>
      <c r="D3739" s="22">
        <v>85</v>
      </c>
      <c r="E3739" s="22">
        <v>49</v>
      </c>
      <c r="F3739" s="22">
        <v>40</v>
      </c>
      <c r="G3739" s="22">
        <v>16000</v>
      </c>
      <c r="H3739" s="22" t="s">
        <v>5088</v>
      </c>
      <c r="I3739" s="26" t="e">
        <f>+IF(H3739='COSTOS VARIOS'!$C$1,'COSTOS VARIOS'!$C$2*'Precios ML'!V3739,'COSTOS VARIOS'!$B$2*'Precios ML'!V3739)</f>
        <v>#N/A</v>
      </c>
      <c r="J3739" s="22">
        <v>0</v>
      </c>
      <c r="K3739" s="27">
        <f t="shared" si="580"/>
        <v>10.4125</v>
      </c>
      <c r="L3739" s="27">
        <f t="shared" si="581"/>
        <v>10.4125</v>
      </c>
      <c r="M3739" s="26">
        <f>(INDEX(pesos!A:B,MATCH(L3739,pesos!A:A,1),2))</f>
        <v>16200</v>
      </c>
      <c r="N3739" s="26">
        <f>+R3739*'COSTOS VARIOS'!$O$1</f>
        <v>0</v>
      </c>
      <c r="O3739" s="26">
        <f>+R3739*'COSTOS VARIOS'!$O$2</f>
        <v>0</v>
      </c>
      <c r="P3739" s="26">
        <f>+R3739*'COSTOS VARIOS'!$O$3</f>
        <v>0</v>
      </c>
      <c r="Q3739" s="26">
        <v>1</v>
      </c>
      <c r="R3739" s="26">
        <f t="shared" si="582"/>
        <v>0</v>
      </c>
      <c r="S3739" s="25" t="e">
        <f t="shared" si="583"/>
        <v>#N/A</v>
      </c>
      <c r="T3739" s="28" t="e">
        <f t="shared" si="584"/>
        <v>#N/A</v>
      </c>
      <c r="U3739" s="29" t="e">
        <f t="shared" si="585"/>
        <v>#N/A</v>
      </c>
      <c r="V3739" s="26" t="e">
        <f>+INDEX('LISTA DE PRECIOS EKM '!A:K,MATCH('Precios ML'!B3739,'LISTA DE PRECIOS EKM '!A:A,0),8)</f>
        <v>#N/A</v>
      </c>
      <c r="W3739" s="26" t="e">
        <f t="shared" si="586"/>
        <v>#N/A</v>
      </c>
      <c r="X3739" s="26" t="e">
        <f t="shared" si="587"/>
        <v>#N/A</v>
      </c>
      <c r="Y3739" s="26"/>
      <c r="Z3739" s="26" t="e">
        <f t="shared" si="588"/>
        <v>#N/A</v>
      </c>
      <c r="AA3739" s="30" t="e">
        <f t="shared" si="589"/>
        <v>#N/A</v>
      </c>
    </row>
    <row r="3740" spans="1:27">
      <c r="A3740" s="20" t="s">
        <v>7298</v>
      </c>
      <c r="B3740" s="20" t="s">
        <v>8313</v>
      </c>
      <c r="C3740" s="25">
        <v>0</v>
      </c>
      <c r="D3740" s="22">
        <v>85</v>
      </c>
      <c r="E3740" s="22">
        <v>49</v>
      </c>
      <c r="F3740" s="22">
        <v>40</v>
      </c>
      <c r="G3740" s="22">
        <v>16000</v>
      </c>
      <c r="H3740" s="22" t="s">
        <v>5088</v>
      </c>
      <c r="I3740" s="26" t="e">
        <f>+IF(H3740='COSTOS VARIOS'!$C$1,'COSTOS VARIOS'!$C$2*'Precios ML'!V3740,'COSTOS VARIOS'!$B$2*'Precios ML'!V3740)</f>
        <v>#N/A</v>
      </c>
      <c r="J3740" s="22">
        <v>0</v>
      </c>
      <c r="K3740" s="27">
        <f t="shared" si="580"/>
        <v>10.4125</v>
      </c>
      <c r="L3740" s="27">
        <f t="shared" si="581"/>
        <v>10.4125</v>
      </c>
      <c r="M3740" s="26">
        <f>(INDEX(pesos!A:B,MATCH(L3740,pesos!A:A,1),2))</f>
        <v>16200</v>
      </c>
      <c r="N3740" s="26">
        <f>+R3740*'COSTOS VARIOS'!$O$1</f>
        <v>0</v>
      </c>
      <c r="O3740" s="26">
        <f>+R3740*'COSTOS VARIOS'!$O$2</f>
        <v>0</v>
      </c>
      <c r="P3740" s="26">
        <f>+R3740*'COSTOS VARIOS'!$O$3</f>
        <v>0</v>
      </c>
      <c r="Q3740" s="26">
        <v>1</v>
      </c>
      <c r="R3740" s="26">
        <f t="shared" si="582"/>
        <v>0</v>
      </c>
      <c r="S3740" s="25" t="e">
        <f t="shared" si="583"/>
        <v>#N/A</v>
      </c>
      <c r="T3740" s="28" t="e">
        <f t="shared" si="584"/>
        <v>#N/A</v>
      </c>
      <c r="U3740" s="29" t="e">
        <f t="shared" si="585"/>
        <v>#N/A</v>
      </c>
      <c r="V3740" s="26" t="e">
        <f>+INDEX('LISTA DE PRECIOS EKM '!A:K,MATCH('Precios ML'!B3740,'LISTA DE PRECIOS EKM '!A:A,0),8)</f>
        <v>#N/A</v>
      </c>
      <c r="W3740" s="26" t="e">
        <f t="shared" si="586"/>
        <v>#N/A</v>
      </c>
      <c r="X3740" s="26" t="e">
        <f t="shared" si="587"/>
        <v>#N/A</v>
      </c>
      <c r="Y3740" s="26"/>
      <c r="Z3740" s="26" t="e">
        <f t="shared" si="588"/>
        <v>#N/A</v>
      </c>
      <c r="AA3740" s="30" t="e">
        <f t="shared" si="589"/>
        <v>#N/A</v>
      </c>
    </row>
    <row r="3741" spans="1:27">
      <c r="A3741" s="20" t="s">
        <v>8314</v>
      </c>
      <c r="B3741" s="20" t="s">
        <v>8315</v>
      </c>
      <c r="C3741" s="25">
        <v>0</v>
      </c>
      <c r="D3741" s="22">
        <v>85</v>
      </c>
      <c r="E3741" s="22">
        <v>49</v>
      </c>
      <c r="F3741" s="22">
        <v>40</v>
      </c>
      <c r="G3741" s="22">
        <v>16000</v>
      </c>
      <c r="H3741" s="22" t="s">
        <v>5088</v>
      </c>
      <c r="I3741" s="26" t="e">
        <f>+IF(H3741='COSTOS VARIOS'!$C$1,'COSTOS VARIOS'!$C$2*'Precios ML'!V3741,'COSTOS VARIOS'!$B$2*'Precios ML'!V3741)</f>
        <v>#N/A</v>
      </c>
      <c r="J3741" s="22">
        <v>0</v>
      </c>
      <c r="K3741" s="27">
        <f t="shared" si="580"/>
        <v>10.4125</v>
      </c>
      <c r="L3741" s="27">
        <f t="shared" si="581"/>
        <v>10.4125</v>
      </c>
      <c r="M3741" s="26">
        <f>(INDEX(pesos!A:B,MATCH(L3741,pesos!A:A,1),2))</f>
        <v>16200</v>
      </c>
      <c r="N3741" s="26">
        <f>+R3741*'COSTOS VARIOS'!$O$1</f>
        <v>0</v>
      </c>
      <c r="O3741" s="26">
        <f>+R3741*'COSTOS VARIOS'!$O$2</f>
        <v>0</v>
      </c>
      <c r="P3741" s="26">
        <f>+R3741*'COSTOS VARIOS'!$O$3</f>
        <v>0</v>
      </c>
      <c r="Q3741" s="26">
        <v>1</v>
      </c>
      <c r="R3741" s="26">
        <f t="shared" si="582"/>
        <v>0</v>
      </c>
      <c r="S3741" s="25" t="e">
        <f t="shared" si="583"/>
        <v>#N/A</v>
      </c>
      <c r="T3741" s="28" t="e">
        <f t="shared" si="584"/>
        <v>#N/A</v>
      </c>
      <c r="U3741" s="29" t="e">
        <f t="shared" si="585"/>
        <v>#N/A</v>
      </c>
      <c r="V3741" s="26" t="e">
        <f>+INDEX('LISTA DE PRECIOS EKM '!A:K,MATCH('Precios ML'!B3741,'LISTA DE PRECIOS EKM '!A:A,0),8)</f>
        <v>#N/A</v>
      </c>
      <c r="W3741" s="26" t="e">
        <f t="shared" si="586"/>
        <v>#N/A</v>
      </c>
      <c r="X3741" s="26" t="e">
        <f t="shared" si="587"/>
        <v>#N/A</v>
      </c>
      <c r="Y3741" s="26"/>
      <c r="Z3741" s="26" t="e">
        <f t="shared" si="588"/>
        <v>#N/A</v>
      </c>
      <c r="AA3741" s="30" t="e">
        <f t="shared" si="589"/>
        <v>#N/A</v>
      </c>
    </row>
    <row r="3742" spans="1:27">
      <c r="A3742" s="20" t="s">
        <v>8314</v>
      </c>
      <c r="B3742" s="20" t="s">
        <v>8315</v>
      </c>
      <c r="C3742" s="25">
        <v>0</v>
      </c>
      <c r="D3742" s="22">
        <v>85</v>
      </c>
      <c r="E3742" s="22">
        <v>49</v>
      </c>
      <c r="F3742" s="22">
        <v>40</v>
      </c>
      <c r="G3742" s="22">
        <v>16000</v>
      </c>
      <c r="H3742" s="22" t="s">
        <v>5088</v>
      </c>
      <c r="I3742" s="26" t="e">
        <f>+IF(H3742='COSTOS VARIOS'!$C$1,'COSTOS VARIOS'!$C$2*'Precios ML'!V3742,'COSTOS VARIOS'!$B$2*'Precios ML'!V3742)</f>
        <v>#N/A</v>
      </c>
      <c r="J3742" s="22">
        <v>0</v>
      </c>
      <c r="K3742" s="27">
        <f t="shared" si="580"/>
        <v>10.4125</v>
      </c>
      <c r="L3742" s="27">
        <f t="shared" si="581"/>
        <v>10.4125</v>
      </c>
      <c r="M3742" s="26">
        <f>(INDEX(pesos!A:B,MATCH(L3742,pesos!A:A,1),2))</f>
        <v>16200</v>
      </c>
      <c r="N3742" s="26">
        <f>+R3742*'COSTOS VARIOS'!$O$1</f>
        <v>0</v>
      </c>
      <c r="O3742" s="26">
        <f>+R3742*'COSTOS VARIOS'!$O$2</f>
        <v>0</v>
      </c>
      <c r="P3742" s="26">
        <f>+R3742*'COSTOS VARIOS'!$O$3</f>
        <v>0</v>
      </c>
      <c r="Q3742" s="26">
        <v>1</v>
      </c>
      <c r="R3742" s="26">
        <f t="shared" si="582"/>
        <v>0</v>
      </c>
      <c r="S3742" s="25" t="e">
        <f t="shared" si="583"/>
        <v>#N/A</v>
      </c>
      <c r="T3742" s="28" t="e">
        <f t="shared" si="584"/>
        <v>#N/A</v>
      </c>
      <c r="U3742" s="29" t="e">
        <f t="shared" si="585"/>
        <v>#N/A</v>
      </c>
      <c r="V3742" s="26" t="e">
        <f>+INDEX('LISTA DE PRECIOS EKM '!A:K,MATCH('Precios ML'!B3742,'LISTA DE PRECIOS EKM '!A:A,0),8)</f>
        <v>#N/A</v>
      </c>
      <c r="W3742" s="26" t="e">
        <f t="shared" si="586"/>
        <v>#N/A</v>
      </c>
      <c r="X3742" s="26" t="e">
        <f t="shared" si="587"/>
        <v>#N/A</v>
      </c>
      <c r="Y3742" s="26"/>
      <c r="Z3742" s="26" t="e">
        <f t="shared" si="588"/>
        <v>#N/A</v>
      </c>
      <c r="AA3742" s="30" t="e">
        <f t="shared" si="589"/>
        <v>#N/A</v>
      </c>
    </row>
    <row r="3743" spans="1:27">
      <c r="A3743" s="20" t="s">
        <v>8314</v>
      </c>
      <c r="B3743" s="20" t="s">
        <v>8316</v>
      </c>
      <c r="C3743" s="25">
        <v>0</v>
      </c>
      <c r="D3743" s="22">
        <v>85</v>
      </c>
      <c r="E3743" s="22">
        <v>49</v>
      </c>
      <c r="F3743" s="22">
        <v>40</v>
      </c>
      <c r="G3743" s="22">
        <v>16000</v>
      </c>
      <c r="H3743" s="22" t="s">
        <v>5088</v>
      </c>
      <c r="I3743" s="26" t="e">
        <f>+IF(H3743='COSTOS VARIOS'!$C$1,'COSTOS VARIOS'!$C$2*'Precios ML'!V3743,'COSTOS VARIOS'!$B$2*'Precios ML'!V3743)</f>
        <v>#N/A</v>
      </c>
      <c r="J3743" s="22">
        <v>0</v>
      </c>
      <c r="K3743" s="27">
        <f t="shared" si="580"/>
        <v>10.4125</v>
      </c>
      <c r="L3743" s="27">
        <f t="shared" si="581"/>
        <v>10.4125</v>
      </c>
      <c r="M3743" s="26">
        <f>(INDEX(pesos!A:B,MATCH(L3743,pesos!A:A,1),2))</f>
        <v>16200</v>
      </c>
      <c r="N3743" s="26">
        <f>+R3743*'COSTOS VARIOS'!$O$1</f>
        <v>0</v>
      </c>
      <c r="O3743" s="26">
        <f>+R3743*'COSTOS VARIOS'!$O$2</f>
        <v>0</v>
      </c>
      <c r="P3743" s="26">
        <f>+R3743*'COSTOS VARIOS'!$O$3</f>
        <v>0</v>
      </c>
      <c r="Q3743" s="26">
        <v>1</v>
      </c>
      <c r="R3743" s="26">
        <f t="shared" si="582"/>
        <v>0</v>
      </c>
      <c r="S3743" s="25" t="e">
        <f t="shared" si="583"/>
        <v>#N/A</v>
      </c>
      <c r="T3743" s="28" t="e">
        <f t="shared" si="584"/>
        <v>#N/A</v>
      </c>
      <c r="U3743" s="29" t="e">
        <f t="shared" si="585"/>
        <v>#N/A</v>
      </c>
      <c r="V3743" s="26" t="e">
        <f>+INDEX('LISTA DE PRECIOS EKM '!A:K,MATCH('Precios ML'!B3743,'LISTA DE PRECIOS EKM '!A:A,0),8)</f>
        <v>#N/A</v>
      </c>
      <c r="W3743" s="26" t="e">
        <f t="shared" si="586"/>
        <v>#N/A</v>
      </c>
      <c r="X3743" s="26" t="e">
        <f t="shared" si="587"/>
        <v>#N/A</v>
      </c>
      <c r="Y3743" s="26"/>
      <c r="Z3743" s="26" t="e">
        <f t="shared" si="588"/>
        <v>#N/A</v>
      </c>
      <c r="AA3743" s="30" t="e">
        <f t="shared" si="589"/>
        <v>#N/A</v>
      </c>
    </row>
    <row r="3744" spans="1:27">
      <c r="A3744" s="20" t="s">
        <v>8314</v>
      </c>
      <c r="B3744" s="20" t="s">
        <v>8316</v>
      </c>
      <c r="C3744" s="25">
        <v>0</v>
      </c>
      <c r="D3744" s="22">
        <v>85</v>
      </c>
      <c r="E3744" s="22">
        <v>49</v>
      </c>
      <c r="F3744" s="22">
        <v>40</v>
      </c>
      <c r="G3744" s="22">
        <v>16000</v>
      </c>
      <c r="H3744" s="22" t="s">
        <v>5088</v>
      </c>
      <c r="I3744" s="26" t="e">
        <f>+IF(H3744='COSTOS VARIOS'!$C$1,'COSTOS VARIOS'!$C$2*'Precios ML'!V3744,'COSTOS VARIOS'!$B$2*'Precios ML'!V3744)</f>
        <v>#N/A</v>
      </c>
      <c r="J3744" s="22">
        <v>0</v>
      </c>
      <c r="K3744" s="27">
        <f t="shared" si="580"/>
        <v>10.4125</v>
      </c>
      <c r="L3744" s="27">
        <f t="shared" si="581"/>
        <v>10.4125</v>
      </c>
      <c r="M3744" s="26">
        <f>(INDEX(pesos!A:B,MATCH(L3744,pesos!A:A,1),2))</f>
        <v>16200</v>
      </c>
      <c r="N3744" s="26">
        <f>+R3744*'COSTOS VARIOS'!$O$1</f>
        <v>0</v>
      </c>
      <c r="O3744" s="26">
        <f>+R3744*'COSTOS VARIOS'!$O$2</f>
        <v>0</v>
      </c>
      <c r="P3744" s="26">
        <f>+R3744*'COSTOS VARIOS'!$O$3</f>
        <v>0</v>
      </c>
      <c r="Q3744" s="26">
        <v>1</v>
      </c>
      <c r="R3744" s="26">
        <f t="shared" si="582"/>
        <v>0</v>
      </c>
      <c r="S3744" s="25" t="e">
        <f t="shared" si="583"/>
        <v>#N/A</v>
      </c>
      <c r="T3744" s="28" t="e">
        <f t="shared" si="584"/>
        <v>#N/A</v>
      </c>
      <c r="U3744" s="29" t="e">
        <f t="shared" si="585"/>
        <v>#N/A</v>
      </c>
      <c r="V3744" s="26" t="e">
        <f>+INDEX('LISTA DE PRECIOS EKM '!A:K,MATCH('Precios ML'!B3744,'LISTA DE PRECIOS EKM '!A:A,0),8)</f>
        <v>#N/A</v>
      </c>
      <c r="W3744" s="26" t="e">
        <f t="shared" si="586"/>
        <v>#N/A</v>
      </c>
      <c r="X3744" s="26" t="e">
        <f t="shared" si="587"/>
        <v>#N/A</v>
      </c>
      <c r="Y3744" s="26"/>
      <c r="Z3744" s="26" t="e">
        <f t="shared" si="588"/>
        <v>#N/A</v>
      </c>
      <c r="AA3744" s="30" t="e">
        <f t="shared" si="589"/>
        <v>#N/A</v>
      </c>
    </row>
    <row r="3745" spans="1:27">
      <c r="A3745" s="20" t="s">
        <v>8314</v>
      </c>
      <c r="B3745" s="20" t="s">
        <v>8317</v>
      </c>
      <c r="C3745" s="25">
        <v>0</v>
      </c>
      <c r="D3745" s="22">
        <v>85</v>
      </c>
      <c r="E3745" s="22">
        <v>49</v>
      </c>
      <c r="F3745" s="22">
        <v>40</v>
      </c>
      <c r="G3745" s="22">
        <v>16000</v>
      </c>
      <c r="H3745" s="22" t="s">
        <v>5088</v>
      </c>
      <c r="I3745" s="26" t="e">
        <f>+IF(H3745='COSTOS VARIOS'!$C$1,'COSTOS VARIOS'!$C$2*'Precios ML'!V3745,'COSTOS VARIOS'!$B$2*'Precios ML'!V3745)</f>
        <v>#N/A</v>
      </c>
      <c r="J3745" s="22">
        <v>0</v>
      </c>
      <c r="K3745" s="27">
        <f t="shared" si="580"/>
        <v>10.4125</v>
      </c>
      <c r="L3745" s="27">
        <f t="shared" si="581"/>
        <v>10.4125</v>
      </c>
      <c r="M3745" s="26">
        <f>(INDEX(pesos!A:B,MATCH(L3745,pesos!A:A,1),2))</f>
        <v>16200</v>
      </c>
      <c r="N3745" s="26">
        <f>+R3745*'COSTOS VARIOS'!$O$1</f>
        <v>0</v>
      </c>
      <c r="O3745" s="26">
        <f>+R3745*'COSTOS VARIOS'!$O$2</f>
        <v>0</v>
      </c>
      <c r="P3745" s="26">
        <f>+R3745*'COSTOS VARIOS'!$O$3</f>
        <v>0</v>
      </c>
      <c r="Q3745" s="26">
        <v>1</v>
      </c>
      <c r="R3745" s="26">
        <f t="shared" si="582"/>
        <v>0</v>
      </c>
      <c r="S3745" s="25" t="e">
        <f t="shared" si="583"/>
        <v>#N/A</v>
      </c>
      <c r="T3745" s="28" t="e">
        <f t="shared" si="584"/>
        <v>#N/A</v>
      </c>
      <c r="U3745" s="29" t="e">
        <f t="shared" si="585"/>
        <v>#N/A</v>
      </c>
      <c r="V3745" s="26" t="e">
        <f>+INDEX('LISTA DE PRECIOS EKM '!A:K,MATCH('Precios ML'!B3745,'LISTA DE PRECIOS EKM '!A:A,0),8)</f>
        <v>#N/A</v>
      </c>
      <c r="W3745" s="26" t="e">
        <f t="shared" si="586"/>
        <v>#N/A</v>
      </c>
      <c r="X3745" s="26" t="e">
        <f t="shared" si="587"/>
        <v>#N/A</v>
      </c>
      <c r="Y3745" s="26"/>
      <c r="Z3745" s="26" t="e">
        <f t="shared" si="588"/>
        <v>#N/A</v>
      </c>
      <c r="AA3745" s="30" t="e">
        <f t="shared" si="589"/>
        <v>#N/A</v>
      </c>
    </row>
    <row r="3746" spans="1:27">
      <c r="A3746" s="20" t="s">
        <v>8314</v>
      </c>
      <c r="B3746" s="20" t="s">
        <v>8317</v>
      </c>
      <c r="C3746" s="25">
        <v>0</v>
      </c>
      <c r="D3746" s="22">
        <v>85</v>
      </c>
      <c r="E3746" s="22">
        <v>49</v>
      </c>
      <c r="F3746" s="22">
        <v>40</v>
      </c>
      <c r="G3746" s="22">
        <v>16000</v>
      </c>
      <c r="H3746" s="22" t="s">
        <v>5088</v>
      </c>
      <c r="I3746" s="26" t="e">
        <f>+IF(H3746='COSTOS VARIOS'!$C$1,'COSTOS VARIOS'!$C$2*'Precios ML'!V3746,'COSTOS VARIOS'!$B$2*'Precios ML'!V3746)</f>
        <v>#N/A</v>
      </c>
      <c r="J3746" s="22">
        <v>0</v>
      </c>
      <c r="K3746" s="27">
        <f t="shared" si="580"/>
        <v>10.4125</v>
      </c>
      <c r="L3746" s="27">
        <f t="shared" si="581"/>
        <v>10.4125</v>
      </c>
      <c r="M3746" s="26">
        <f>(INDEX(pesos!A:B,MATCH(L3746,pesos!A:A,1),2))</f>
        <v>16200</v>
      </c>
      <c r="N3746" s="26">
        <f>+R3746*'COSTOS VARIOS'!$O$1</f>
        <v>0</v>
      </c>
      <c r="O3746" s="26">
        <f>+R3746*'COSTOS VARIOS'!$O$2</f>
        <v>0</v>
      </c>
      <c r="P3746" s="26">
        <f>+R3746*'COSTOS VARIOS'!$O$3</f>
        <v>0</v>
      </c>
      <c r="Q3746" s="26">
        <v>1</v>
      </c>
      <c r="R3746" s="26">
        <f t="shared" si="582"/>
        <v>0</v>
      </c>
      <c r="S3746" s="25" t="e">
        <f t="shared" si="583"/>
        <v>#N/A</v>
      </c>
      <c r="T3746" s="28" t="e">
        <f t="shared" si="584"/>
        <v>#N/A</v>
      </c>
      <c r="U3746" s="29" t="e">
        <f t="shared" si="585"/>
        <v>#N/A</v>
      </c>
      <c r="V3746" s="26" t="e">
        <f>+INDEX('LISTA DE PRECIOS EKM '!A:K,MATCH('Precios ML'!B3746,'LISTA DE PRECIOS EKM '!A:A,0),8)</f>
        <v>#N/A</v>
      </c>
      <c r="W3746" s="26" t="e">
        <f t="shared" si="586"/>
        <v>#N/A</v>
      </c>
      <c r="X3746" s="26" t="e">
        <f t="shared" si="587"/>
        <v>#N/A</v>
      </c>
      <c r="Y3746" s="26"/>
      <c r="Z3746" s="26" t="e">
        <f t="shared" si="588"/>
        <v>#N/A</v>
      </c>
      <c r="AA3746" s="30" t="e">
        <f t="shared" si="589"/>
        <v>#N/A</v>
      </c>
    </row>
    <row r="3747" spans="1:27">
      <c r="A3747" s="20" t="s">
        <v>8314</v>
      </c>
      <c r="B3747" s="20" t="s">
        <v>8318</v>
      </c>
      <c r="C3747" s="25">
        <v>0</v>
      </c>
      <c r="D3747" s="22">
        <v>85</v>
      </c>
      <c r="E3747" s="22">
        <v>49</v>
      </c>
      <c r="F3747" s="22">
        <v>40</v>
      </c>
      <c r="G3747" s="22">
        <v>16000</v>
      </c>
      <c r="H3747" s="22" t="s">
        <v>5088</v>
      </c>
      <c r="I3747" s="26" t="e">
        <f>+IF(H3747='COSTOS VARIOS'!$C$1,'COSTOS VARIOS'!$C$2*'Precios ML'!V3747,'COSTOS VARIOS'!$B$2*'Precios ML'!V3747)</f>
        <v>#N/A</v>
      </c>
      <c r="J3747" s="22">
        <v>0</v>
      </c>
      <c r="K3747" s="27">
        <f t="shared" si="580"/>
        <v>10.4125</v>
      </c>
      <c r="L3747" s="27">
        <f t="shared" si="581"/>
        <v>10.4125</v>
      </c>
      <c r="M3747" s="26">
        <f>(INDEX(pesos!A:B,MATCH(L3747,pesos!A:A,1),2))</f>
        <v>16200</v>
      </c>
      <c r="N3747" s="26">
        <f>+R3747*'COSTOS VARIOS'!$O$1</f>
        <v>0</v>
      </c>
      <c r="O3747" s="26">
        <f>+R3747*'COSTOS VARIOS'!$O$2</f>
        <v>0</v>
      </c>
      <c r="P3747" s="26">
        <f>+R3747*'COSTOS VARIOS'!$O$3</f>
        <v>0</v>
      </c>
      <c r="Q3747" s="26">
        <v>1</v>
      </c>
      <c r="R3747" s="26">
        <f t="shared" si="582"/>
        <v>0</v>
      </c>
      <c r="S3747" s="25" t="e">
        <f t="shared" si="583"/>
        <v>#N/A</v>
      </c>
      <c r="T3747" s="28" t="e">
        <f t="shared" si="584"/>
        <v>#N/A</v>
      </c>
      <c r="U3747" s="29" t="e">
        <f t="shared" si="585"/>
        <v>#N/A</v>
      </c>
      <c r="V3747" s="26" t="e">
        <f>+INDEX('LISTA DE PRECIOS EKM '!A:K,MATCH('Precios ML'!B3747,'LISTA DE PRECIOS EKM '!A:A,0),8)</f>
        <v>#N/A</v>
      </c>
      <c r="W3747" s="26" t="e">
        <f t="shared" si="586"/>
        <v>#N/A</v>
      </c>
      <c r="X3747" s="26" t="e">
        <f t="shared" si="587"/>
        <v>#N/A</v>
      </c>
      <c r="Y3747" s="26"/>
      <c r="Z3747" s="26" t="e">
        <f t="shared" si="588"/>
        <v>#N/A</v>
      </c>
      <c r="AA3747" s="30" t="e">
        <f t="shared" si="589"/>
        <v>#N/A</v>
      </c>
    </row>
    <row r="3748" spans="1:27">
      <c r="A3748" s="20" t="s">
        <v>8314</v>
      </c>
      <c r="B3748" s="20" t="s">
        <v>8318</v>
      </c>
      <c r="C3748" s="25">
        <v>0</v>
      </c>
      <c r="D3748" s="22">
        <v>85</v>
      </c>
      <c r="E3748" s="22">
        <v>49</v>
      </c>
      <c r="F3748" s="22">
        <v>40</v>
      </c>
      <c r="G3748" s="22">
        <v>16000</v>
      </c>
      <c r="H3748" s="22" t="s">
        <v>5088</v>
      </c>
      <c r="I3748" s="26" t="e">
        <f>+IF(H3748='COSTOS VARIOS'!$C$1,'COSTOS VARIOS'!$C$2*'Precios ML'!V3748,'COSTOS VARIOS'!$B$2*'Precios ML'!V3748)</f>
        <v>#N/A</v>
      </c>
      <c r="J3748" s="22">
        <v>0</v>
      </c>
      <c r="K3748" s="27">
        <f t="shared" si="580"/>
        <v>10.4125</v>
      </c>
      <c r="L3748" s="27">
        <f t="shared" si="581"/>
        <v>10.4125</v>
      </c>
      <c r="M3748" s="26">
        <f>(INDEX(pesos!A:B,MATCH(L3748,pesos!A:A,1),2))</f>
        <v>16200</v>
      </c>
      <c r="N3748" s="26">
        <f>+R3748*'COSTOS VARIOS'!$O$1</f>
        <v>0</v>
      </c>
      <c r="O3748" s="26">
        <f>+R3748*'COSTOS VARIOS'!$O$2</f>
        <v>0</v>
      </c>
      <c r="P3748" s="26">
        <f>+R3748*'COSTOS VARIOS'!$O$3</f>
        <v>0</v>
      </c>
      <c r="Q3748" s="26">
        <v>1</v>
      </c>
      <c r="R3748" s="26">
        <f t="shared" si="582"/>
        <v>0</v>
      </c>
      <c r="S3748" s="25" t="e">
        <f t="shared" si="583"/>
        <v>#N/A</v>
      </c>
      <c r="T3748" s="28" t="e">
        <f t="shared" si="584"/>
        <v>#N/A</v>
      </c>
      <c r="U3748" s="29" t="e">
        <f t="shared" si="585"/>
        <v>#N/A</v>
      </c>
      <c r="V3748" s="26" t="e">
        <f>+INDEX('LISTA DE PRECIOS EKM '!A:K,MATCH('Precios ML'!B3748,'LISTA DE PRECIOS EKM '!A:A,0),8)</f>
        <v>#N/A</v>
      </c>
      <c r="W3748" s="26" t="e">
        <f t="shared" si="586"/>
        <v>#N/A</v>
      </c>
      <c r="X3748" s="26" t="e">
        <f t="shared" si="587"/>
        <v>#N/A</v>
      </c>
      <c r="Y3748" s="26"/>
      <c r="Z3748" s="26" t="e">
        <f t="shared" si="588"/>
        <v>#N/A</v>
      </c>
      <c r="AA3748" s="30" t="e">
        <f t="shared" si="589"/>
        <v>#N/A</v>
      </c>
    </row>
    <row r="3749" spans="1:27">
      <c r="A3749" s="20" t="s">
        <v>8314</v>
      </c>
      <c r="B3749" s="20" t="s">
        <v>8319</v>
      </c>
      <c r="C3749" s="25">
        <v>0</v>
      </c>
      <c r="D3749" s="22">
        <v>85</v>
      </c>
      <c r="E3749" s="22">
        <v>49</v>
      </c>
      <c r="F3749" s="22">
        <v>40</v>
      </c>
      <c r="G3749" s="22">
        <v>16000</v>
      </c>
      <c r="H3749" s="22" t="s">
        <v>5088</v>
      </c>
      <c r="I3749" s="26" t="e">
        <f>+IF(H3749='COSTOS VARIOS'!$C$1,'COSTOS VARIOS'!$C$2*'Precios ML'!V3749,'COSTOS VARIOS'!$B$2*'Precios ML'!V3749)</f>
        <v>#N/A</v>
      </c>
      <c r="J3749" s="22">
        <v>0</v>
      </c>
      <c r="K3749" s="27">
        <f t="shared" si="580"/>
        <v>10.4125</v>
      </c>
      <c r="L3749" s="27">
        <f t="shared" si="581"/>
        <v>10.4125</v>
      </c>
      <c r="M3749" s="26">
        <f>(INDEX(pesos!A:B,MATCH(L3749,pesos!A:A,1),2))</f>
        <v>16200</v>
      </c>
      <c r="N3749" s="26">
        <f>+R3749*'COSTOS VARIOS'!$O$1</f>
        <v>0</v>
      </c>
      <c r="O3749" s="26">
        <f>+R3749*'COSTOS VARIOS'!$O$2</f>
        <v>0</v>
      </c>
      <c r="P3749" s="26">
        <f>+R3749*'COSTOS VARIOS'!$O$3</f>
        <v>0</v>
      </c>
      <c r="Q3749" s="26">
        <v>1</v>
      </c>
      <c r="R3749" s="26">
        <f t="shared" si="582"/>
        <v>0</v>
      </c>
      <c r="S3749" s="25" t="e">
        <f t="shared" si="583"/>
        <v>#N/A</v>
      </c>
      <c r="T3749" s="28" t="e">
        <f t="shared" si="584"/>
        <v>#N/A</v>
      </c>
      <c r="U3749" s="29" t="e">
        <f t="shared" si="585"/>
        <v>#N/A</v>
      </c>
      <c r="V3749" s="26" t="e">
        <f>+INDEX('LISTA DE PRECIOS EKM '!A:K,MATCH('Precios ML'!B3749,'LISTA DE PRECIOS EKM '!A:A,0),8)</f>
        <v>#N/A</v>
      </c>
      <c r="W3749" s="26" t="e">
        <f t="shared" si="586"/>
        <v>#N/A</v>
      </c>
      <c r="X3749" s="26" t="e">
        <f t="shared" si="587"/>
        <v>#N/A</v>
      </c>
      <c r="Y3749" s="26"/>
      <c r="Z3749" s="26" t="e">
        <f t="shared" si="588"/>
        <v>#N/A</v>
      </c>
      <c r="AA3749" s="30" t="e">
        <f t="shared" si="589"/>
        <v>#N/A</v>
      </c>
    </row>
    <row r="3750" spans="1:27">
      <c r="A3750" s="20" t="s">
        <v>8314</v>
      </c>
      <c r="B3750" s="20" t="s">
        <v>8319</v>
      </c>
      <c r="C3750" s="25">
        <v>0</v>
      </c>
      <c r="D3750" s="22">
        <v>85</v>
      </c>
      <c r="E3750" s="22">
        <v>49</v>
      </c>
      <c r="F3750" s="22">
        <v>40</v>
      </c>
      <c r="G3750" s="22">
        <v>16000</v>
      </c>
      <c r="H3750" s="22" t="s">
        <v>5088</v>
      </c>
      <c r="I3750" s="26" t="e">
        <f>+IF(H3750='COSTOS VARIOS'!$C$1,'COSTOS VARIOS'!$C$2*'Precios ML'!V3750,'COSTOS VARIOS'!$B$2*'Precios ML'!V3750)</f>
        <v>#N/A</v>
      </c>
      <c r="J3750" s="22">
        <v>0</v>
      </c>
      <c r="K3750" s="27">
        <f t="shared" si="580"/>
        <v>10.4125</v>
      </c>
      <c r="L3750" s="27">
        <f t="shared" si="581"/>
        <v>10.4125</v>
      </c>
      <c r="M3750" s="26">
        <f>(INDEX(pesos!A:B,MATCH(L3750,pesos!A:A,1),2))</f>
        <v>16200</v>
      </c>
      <c r="N3750" s="26">
        <f>+R3750*'COSTOS VARIOS'!$O$1</f>
        <v>0</v>
      </c>
      <c r="O3750" s="26">
        <f>+R3750*'COSTOS VARIOS'!$O$2</f>
        <v>0</v>
      </c>
      <c r="P3750" s="26">
        <f>+R3750*'COSTOS VARIOS'!$O$3</f>
        <v>0</v>
      </c>
      <c r="Q3750" s="26">
        <v>1</v>
      </c>
      <c r="R3750" s="26">
        <f t="shared" si="582"/>
        <v>0</v>
      </c>
      <c r="S3750" s="25" t="e">
        <f t="shared" si="583"/>
        <v>#N/A</v>
      </c>
      <c r="T3750" s="28" t="e">
        <f t="shared" si="584"/>
        <v>#N/A</v>
      </c>
      <c r="U3750" s="29" t="e">
        <f t="shared" si="585"/>
        <v>#N/A</v>
      </c>
      <c r="V3750" s="26" t="e">
        <f>+INDEX('LISTA DE PRECIOS EKM '!A:K,MATCH('Precios ML'!B3750,'LISTA DE PRECIOS EKM '!A:A,0),8)</f>
        <v>#N/A</v>
      </c>
      <c r="W3750" s="26" t="e">
        <f t="shared" si="586"/>
        <v>#N/A</v>
      </c>
      <c r="X3750" s="26" t="e">
        <f t="shared" si="587"/>
        <v>#N/A</v>
      </c>
      <c r="Y3750" s="26"/>
      <c r="Z3750" s="26" t="e">
        <f t="shared" si="588"/>
        <v>#N/A</v>
      </c>
      <c r="AA3750" s="30" t="e">
        <f t="shared" si="589"/>
        <v>#N/A</v>
      </c>
    </row>
    <row r="3751" spans="1:27">
      <c r="A3751" s="20" t="s">
        <v>8314</v>
      </c>
      <c r="B3751" s="20" t="s">
        <v>8320</v>
      </c>
      <c r="C3751" s="25">
        <v>0</v>
      </c>
      <c r="D3751" s="22">
        <v>85</v>
      </c>
      <c r="E3751" s="22">
        <v>49</v>
      </c>
      <c r="F3751" s="22">
        <v>40</v>
      </c>
      <c r="G3751" s="22">
        <v>16000</v>
      </c>
      <c r="H3751" s="22" t="s">
        <v>5088</v>
      </c>
      <c r="I3751" s="26" t="e">
        <f>+IF(H3751='COSTOS VARIOS'!$C$1,'COSTOS VARIOS'!$C$2*'Precios ML'!V3751,'COSTOS VARIOS'!$B$2*'Precios ML'!V3751)</f>
        <v>#N/A</v>
      </c>
      <c r="J3751" s="22">
        <v>0</v>
      </c>
      <c r="K3751" s="27">
        <f t="shared" si="580"/>
        <v>10.4125</v>
      </c>
      <c r="L3751" s="27">
        <f t="shared" si="581"/>
        <v>10.4125</v>
      </c>
      <c r="M3751" s="26">
        <f>(INDEX(pesos!A:B,MATCH(L3751,pesos!A:A,1),2))</f>
        <v>16200</v>
      </c>
      <c r="N3751" s="26">
        <f>+R3751*'COSTOS VARIOS'!$O$1</f>
        <v>0</v>
      </c>
      <c r="O3751" s="26">
        <f>+R3751*'COSTOS VARIOS'!$O$2</f>
        <v>0</v>
      </c>
      <c r="P3751" s="26">
        <f>+R3751*'COSTOS VARIOS'!$O$3</f>
        <v>0</v>
      </c>
      <c r="Q3751" s="26">
        <v>1</v>
      </c>
      <c r="R3751" s="26">
        <f t="shared" si="582"/>
        <v>0</v>
      </c>
      <c r="S3751" s="25" t="e">
        <f t="shared" si="583"/>
        <v>#N/A</v>
      </c>
      <c r="T3751" s="28" t="e">
        <f t="shared" si="584"/>
        <v>#N/A</v>
      </c>
      <c r="U3751" s="29" t="e">
        <f t="shared" si="585"/>
        <v>#N/A</v>
      </c>
      <c r="V3751" s="26" t="e">
        <f>+INDEX('LISTA DE PRECIOS EKM '!A:K,MATCH('Precios ML'!B3751,'LISTA DE PRECIOS EKM '!A:A,0),8)</f>
        <v>#N/A</v>
      </c>
      <c r="W3751" s="26" t="e">
        <f t="shared" si="586"/>
        <v>#N/A</v>
      </c>
      <c r="X3751" s="26" t="e">
        <f t="shared" si="587"/>
        <v>#N/A</v>
      </c>
      <c r="Y3751" s="26"/>
      <c r="Z3751" s="26" t="e">
        <f t="shared" si="588"/>
        <v>#N/A</v>
      </c>
      <c r="AA3751" s="30" t="e">
        <f t="shared" si="589"/>
        <v>#N/A</v>
      </c>
    </row>
    <row r="3752" spans="1:27">
      <c r="A3752" s="20" t="s">
        <v>8314</v>
      </c>
      <c r="B3752" s="20" t="s">
        <v>8320</v>
      </c>
      <c r="C3752" s="25">
        <v>0</v>
      </c>
      <c r="D3752" s="22">
        <v>85</v>
      </c>
      <c r="E3752" s="22">
        <v>49</v>
      </c>
      <c r="F3752" s="22">
        <v>40</v>
      </c>
      <c r="G3752" s="22">
        <v>16000</v>
      </c>
      <c r="H3752" s="22" t="s">
        <v>5088</v>
      </c>
      <c r="I3752" s="26" t="e">
        <f>+IF(H3752='COSTOS VARIOS'!$C$1,'COSTOS VARIOS'!$C$2*'Precios ML'!V3752,'COSTOS VARIOS'!$B$2*'Precios ML'!V3752)</f>
        <v>#N/A</v>
      </c>
      <c r="J3752" s="22">
        <v>0</v>
      </c>
      <c r="K3752" s="27">
        <f t="shared" si="580"/>
        <v>10.4125</v>
      </c>
      <c r="L3752" s="27">
        <f t="shared" si="581"/>
        <v>10.4125</v>
      </c>
      <c r="M3752" s="26">
        <f>(INDEX(pesos!A:B,MATCH(L3752,pesos!A:A,1),2))</f>
        <v>16200</v>
      </c>
      <c r="N3752" s="26">
        <f>+R3752*'COSTOS VARIOS'!$O$1</f>
        <v>0</v>
      </c>
      <c r="O3752" s="26">
        <f>+R3752*'COSTOS VARIOS'!$O$2</f>
        <v>0</v>
      </c>
      <c r="P3752" s="26">
        <f>+R3752*'COSTOS VARIOS'!$O$3</f>
        <v>0</v>
      </c>
      <c r="Q3752" s="26">
        <v>1</v>
      </c>
      <c r="R3752" s="26">
        <f t="shared" si="582"/>
        <v>0</v>
      </c>
      <c r="S3752" s="25" t="e">
        <f t="shared" si="583"/>
        <v>#N/A</v>
      </c>
      <c r="T3752" s="28" t="e">
        <f t="shared" si="584"/>
        <v>#N/A</v>
      </c>
      <c r="U3752" s="29" t="e">
        <f t="shared" si="585"/>
        <v>#N/A</v>
      </c>
      <c r="V3752" s="26" t="e">
        <f>+INDEX('LISTA DE PRECIOS EKM '!A:K,MATCH('Precios ML'!B3752,'LISTA DE PRECIOS EKM '!A:A,0),8)</f>
        <v>#N/A</v>
      </c>
      <c r="W3752" s="26" t="e">
        <f t="shared" si="586"/>
        <v>#N/A</v>
      </c>
      <c r="X3752" s="26" t="e">
        <f t="shared" si="587"/>
        <v>#N/A</v>
      </c>
      <c r="Y3752" s="26"/>
      <c r="Z3752" s="26" t="e">
        <f t="shared" si="588"/>
        <v>#N/A</v>
      </c>
      <c r="AA3752" s="30" t="e">
        <f t="shared" si="589"/>
        <v>#N/A</v>
      </c>
    </row>
    <row r="3753" spans="1:27">
      <c r="A3753" s="20" t="s">
        <v>8314</v>
      </c>
      <c r="B3753" s="20" t="s">
        <v>8321</v>
      </c>
      <c r="C3753" s="25">
        <v>0</v>
      </c>
      <c r="D3753" s="22">
        <v>85</v>
      </c>
      <c r="E3753" s="22">
        <v>49</v>
      </c>
      <c r="F3753" s="22">
        <v>40</v>
      </c>
      <c r="G3753" s="22">
        <v>16000</v>
      </c>
      <c r="H3753" s="22" t="s">
        <v>5088</v>
      </c>
      <c r="I3753" s="26" t="e">
        <f>+IF(H3753='COSTOS VARIOS'!$C$1,'COSTOS VARIOS'!$C$2*'Precios ML'!V3753,'COSTOS VARIOS'!$B$2*'Precios ML'!V3753)</f>
        <v>#N/A</v>
      </c>
      <c r="J3753" s="22">
        <v>0</v>
      </c>
      <c r="K3753" s="27">
        <f t="shared" si="580"/>
        <v>10.4125</v>
      </c>
      <c r="L3753" s="27">
        <f t="shared" si="581"/>
        <v>10.4125</v>
      </c>
      <c r="M3753" s="26">
        <f>(INDEX(pesos!A:B,MATCH(L3753,pesos!A:A,1),2))</f>
        <v>16200</v>
      </c>
      <c r="N3753" s="26">
        <f>+R3753*'COSTOS VARIOS'!$O$1</f>
        <v>0</v>
      </c>
      <c r="O3753" s="26">
        <f>+R3753*'COSTOS VARIOS'!$O$2</f>
        <v>0</v>
      </c>
      <c r="P3753" s="26">
        <f>+R3753*'COSTOS VARIOS'!$O$3</f>
        <v>0</v>
      </c>
      <c r="Q3753" s="26">
        <v>1</v>
      </c>
      <c r="R3753" s="26">
        <f t="shared" si="582"/>
        <v>0</v>
      </c>
      <c r="S3753" s="25" t="e">
        <f t="shared" si="583"/>
        <v>#N/A</v>
      </c>
      <c r="T3753" s="28" t="e">
        <f t="shared" si="584"/>
        <v>#N/A</v>
      </c>
      <c r="U3753" s="29" t="e">
        <f t="shared" si="585"/>
        <v>#N/A</v>
      </c>
      <c r="V3753" s="26" t="e">
        <f>+INDEX('LISTA DE PRECIOS EKM '!A:K,MATCH('Precios ML'!B3753,'LISTA DE PRECIOS EKM '!A:A,0),8)</f>
        <v>#N/A</v>
      </c>
      <c r="W3753" s="26" t="e">
        <f t="shared" si="586"/>
        <v>#N/A</v>
      </c>
      <c r="X3753" s="26" t="e">
        <f t="shared" si="587"/>
        <v>#N/A</v>
      </c>
      <c r="Y3753" s="26"/>
      <c r="Z3753" s="26" t="e">
        <f t="shared" si="588"/>
        <v>#N/A</v>
      </c>
      <c r="AA3753" s="30" t="e">
        <f t="shared" si="589"/>
        <v>#N/A</v>
      </c>
    </row>
    <row r="3754" spans="1:27">
      <c r="A3754" s="20" t="s">
        <v>8314</v>
      </c>
      <c r="B3754" s="20" t="s">
        <v>8321</v>
      </c>
      <c r="C3754" s="25">
        <v>0</v>
      </c>
      <c r="D3754" s="22">
        <v>85</v>
      </c>
      <c r="E3754" s="22">
        <v>49</v>
      </c>
      <c r="F3754" s="22">
        <v>40</v>
      </c>
      <c r="G3754" s="22">
        <v>16000</v>
      </c>
      <c r="H3754" s="22" t="s">
        <v>5088</v>
      </c>
      <c r="I3754" s="26" t="e">
        <f>+IF(H3754='COSTOS VARIOS'!$C$1,'COSTOS VARIOS'!$C$2*'Precios ML'!V3754,'COSTOS VARIOS'!$B$2*'Precios ML'!V3754)</f>
        <v>#N/A</v>
      </c>
      <c r="J3754" s="22">
        <v>0</v>
      </c>
      <c r="K3754" s="27">
        <f t="shared" si="580"/>
        <v>10.4125</v>
      </c>
      <c r="L3754" s="27">
        <f t="shared" si="581"/>
        <v>10.4125</v>
      </c>
      <c r="M3754" s="26">
        <f>(INDEX(pesos!A:B,MATCH(L3754,pesos!A:A,1),2))</f>
        <v>16200</v>
      </c>
      <c r="N3754" s="26">
        <f>+R3754*'COSTOS VARIOS'!$O$1</f>
        <v>0</v>
      </c>
      <c r="O3754" s="26">
        <f>+R3754*'COSTOS VARIOS'!$O$2</f>
        <v>0</v>
      </c>
      <c r="P3754" s="26">
        <f>+R3754*'COSTOS VARIOS'!$O$3</f>
        <v>0</v>
      </c>
      <c r="Q3754" s="26">
        <v>1</v>
      </c>
      <c r="R3754" s="26">
        <f t="shared" si="582"/>
        <v>0</v>
      </c>
      <c r="S3754" s="25" t="e">
        <f t="shared" si="583"/>
        <v>#N/A</v>
      </c>
      <c r="T3754" s="28" t="e">
        <f t="shared" si="584"/>
        <v>#N/A</v>
      </c>
      <c r="U3754" s="29" t="e">
        <f t="shared" si="585"/>
        <v>#N/A</v>
      </c>
      <c r="V3754" s="26" t="e">
        <f>+INDEX('LISTA DE PRECIOS EKM '!A:K,MATCH('Precios ML'!B3754,'LISTA DE PRECIOS EKM '!A:A,0),8)</f>
        <v>#N/A</v>
      </c>
      <c r="W3754" s="26" t="e">
        <f t="shared" si="586"/>
        <v>#N/A</v>
      </c>
      <c r="X3754" s="26" t="e">
        <f t="shared" si="587"/>
        <v>#N/A</v>
      </c>
      <c r="Y3754" s="26"/>
      <c r="Z3754" s="26" t="e">
        <f t="shared" si="588"/>
        <v>#N/A</v>
      </c>
      <c r="AA3754" s="30" t="e">
        <f t="shared" si="589"/>
        <v>#N/A</v>
      </c>
    </row>
    <row r="3755" spans="1:27">
      <c r="A3755" s="20" t="s">
        <v>8314</v>
      </c>
      <c r="B3755" s="20" t="s">
        <v>8322</v>
      </c>
      <c r="C3755" s="25">
        <v>0</v>
      </c>
      <c r="D3755" s="22">
        <v>85</v>
      </c>
      <c r="E3755" s="22">
        <v>49</v>
      </c>
      <c r="F3755" s="22">
        <v>40</v>
      </c>
      <c r="G3755" s="22">
        <v>16000</v>
      </c>
      <c r="H3755" s="22" t="s">
        <v>5088</v>
      </c>
      <c r="I3755" s="26" t="e">
        <f>+IF(H3755='COSTOS VARIOS'!$C$1,'COSTOS VARIOS'!$C$2*'Precios ML'!V3755,'COSTOS VARIOS'!$B$2*'Precios ML'!V3755)</f>
        <v>#N/A</v>
      </c>
      <c r="J3755" s="22">
        <v>0</v>
      </c>
      <c r="K3755" s="27">
        <f t="shared" si="580"/>
        <v>10.4125</v>
      </c>
      <c r="L3755" s="27">
        <f t="shared" si="581"/>
        <v>10.4125</v>
      </c>
      <c r="M3755" s="26">
        <f>(INDEX(pesos!A:B,MATCH(L3755,pesos!A:A,1),2))</f>
        <v>16200</v>
      </c>
      <c r="N3755" s="26">
        <f>+R3755*'COSTOS VARIOS'!$O$1</f>
        <v>0</v>
      </c>
      <c r="O3755" s="26">
        <f>+R3755*'COSTOS VARIOS'!$O$2</f>
        <v>0</v>
      </c>
      <c r="P3755" s="26">
        <f>+R3755*'COSTOS VARIOS'!$O$3</f>
        <v>0</v>
      </c>
      <c r="Q3755" s="26">
        <v>1</v>
      </c>
      <c r="R3755" s="26">
        <f t="shared" si="582"/>
        <v>0</v>
      </c>
      <c r="S3755" s="25" t="e">
        <f t="shared" si="583"/>
        <v>#N/A</v>
      </c>
      <c r="T3755" s="28" t="e">
        <f t="shared" si="584"/>
        <v>#N/A</v>
      </c>
      <c r="U3755" s="29" t="e">
        <f t="shared" si="585"/>
        <v>#N/A</v>
      </c>
      <c r="V3755" s="26" t="e">
        <f>+INDEX('LISTA DE PRECIOS EKM '!A:K,MATCH('Precios ML'!B3755,'LISTA DE PRECIOS EKM '!A:A,0),8)</f>
        <v>#N/A</v>
      </c>
      <c r="W3755" s="26" t="e">
        <f t="shared" si="586"/>
        <v>#N/A</v>
      </c>
      <c r="X3755" s="26" t="e">
        <f t="shared" si="587"/>
        <v>#N/A</v>
      </c>
      <c r="Y3755" s="26"/>
      <c r="Z3755" s="26" t="e">
        <f t="shared" si="588"/>
        <v>#N/A</v>
      </c>
      <c r="AA3755" s="30" t="e">
        <f t="shared" si="589"/>
        <v>#N/A</v>
      </c>
    </row>
    <row r="3756" spans="1:27">
      <c r="A3756" s="20" t="s">
        <v>8314</v>
      </c>
      <c r="B3756" s="20" t="s">
        <v>8322</v>
      </c>
      <c r="C3756" s="25">
        <v>0</v>
      </c>
      <c r="D3756" s="22">
        <v>85</v>
      </c>
      <c r="E3756" s="22">
        <v>49</v>
      </c>
      <c r="F3756" s="22">
        <v>40</v>
      </c>
      <c r="G3756" s="22">
        <v>16000</v>
      </c>
      <c r="H3756" s="22" t="s">
        <v>5088</v>
      </c>
      <c r="I3756" s="26" t="e">
        <f>+IF(H3756='COSTOS VARIOS'!$C$1,'COSTOS VARIOS'!$C$2*'Precios ML'!V3756,'COSTOS VARIOS'!$B$2*'Precios ML'!V3756)</f>
        <v>#N/A</v>
      </c>
      <c r="J3756" s="22">
        <v>0</v>
      </c>
      <c r="K3756" s="27">
        <f t="shared" si="580"/>
        <v>10.4125</v>
      </c>
      <c r="L3756" s="27">
        <f t="shared" si="581"/>
        <v>10.4125</v>
      </c>
      <c r="M3756" s="26">
        <f>(INDEX(pesos!A:B,MATCH(L3756,pesos!A:A,1),2))</f>
        <v>16200</v>
      </c>
      <c r="N3756" s="26">
        <f>+R3756*'COSTOS VARIOS'!$O$1</f>
        <v>0</v>
      </c>
      <c r="O3756" s="26">
        <f>+R3756*'COSTOS VARIOS'!$O$2</f>
        <v>0</v>
      </c>
      <c r="P3756" s="26">
        <f>+R3756*'COSTOS VARIOS'!$O$3</f>
        <v>0</v>
      </c>
      <c r="Q3756" s="26">
        <v>1</v>
      </c>
      <c r="R3756" s="26">
        <f t="shared" si="582"/>
        <v>0</v>
      </c>
      <c r="S3756" s="25" t="e">
        <f t="shared" si="583"/>
        <v>#N/A</v>
      </c>
      <c r="T3756" s="28" t="e">
        <f t="shared" si="584"/>
        <v>#N/A</v>
      </c>
      <c r="U3756" s="29" t="e">
        <f t="shared" si="585"/>
        <v>#N/A</v>
      </c>
      <c r="V3756" s="26" t="e">
        <f>+INDEX('LISTA DE PRECIOS EKM '!A:K,MATCH('Precios ML'!B3756,'LISTA DE PRECIOS EKM '!A:A,0),8)</f>
        <v>#N/A</v>
      </c>
      <c r="W3756" s="26" t="e">
        <f t="shared" si="586"/>
        <v>#N/A</v>
      </c>
      <c r="X3756" s="26" t="e">
        <f t="shared" si="587"/>
        <v>#N/A</v>
      </c>
      <c r="Y3756" s="26"/>
      <c r="Z3756" s="26" t="e">
        <f t="shared" si="588"/>
        <v>#N/A</v>
      </c>
      <c r="AA3756" s="30" t="e">
        <f t="shared" si="589"/>
        <v>#N/A</v>
      </c>
    </row>
    <row r="3757" spans="1:27">
      <c r="A3757" s="20" t="s">
        <v>8314</v>
      </c>
      <c r="B3757" s="20" t="s">
        <v>8323</v>
      </c>
      <c r="C3757" s="25">
        <v>0</v>
      </c>
      <c r="D3757" s="22">
        <v>85</v>
      </c>
      <c r="E3757" s="22">
        <v>49</v>
      </c>
      <c r="F3757" s="22">
        <v>40</v>
      </c>
      <c r="G3757" s="22">
        <v>16000</v>
      </c>
      <c r="H3757" s="22" t="s">
        <v>5088</v>
      </c>
      <c r="I3757" s="26" t="e">
        <f>+IF(H3757='COSTOS VARIOS'!$C$1,'COSTOS VARIOS'!$C$2*'Precios ML'!V3757,'COSTOS VARIOS'!$B$2*'Precios ML'!V3757)</f>
        <v>#N/A</v>
      </c>
      <c r="J3757" s="22">
        <v>0</v>
      </c>
      <c r="K3757" s="27">
        <f t="shared" si="580"/>
        <v>10.4125</v>
      </c>
      <c r="L3757" s="27">
        <f t="shared" si="581"/>
        <v>10.4125</v>
      </c>
      <c r="M3757" s="26">
        <f>(INDEX(pesos!A:B,MATCH(L3757,pesos!A:A,1),2))</f>
        <v>16200</v>
      </c>
      <c r="N3757" s="26">
        <f>+R3757*'COSTOS VARIOS'!$O$1</f>
        <v>0</v>
      </c>
      <c r="O3757" s="26">
        <f>+R3757*'COSTOS VARIOS'!$O$2</f>
        <v>0</v>
      </c>
      <c r="P3757" s="26">
        <f>+R3757*'COSTOS VARIOS'!$O$3</f>
        <v>0</v>
      </c>
      <c r="Q3757" s="26">
        <v>1</v>
      </c>
      <c r="R3757" s="26">
        <f t="shared" si="582"/>
        <v>0</v>
      </c>
      <c r="S3757" s="25" t="e">
        <f t="shared" si="583"/>
        <v>#N/A</v>
      </c>
      <c r="T3757" s="28" t="e">
        <f t="shared" si="584"/>
        <v>#N/A</v>
      </c>
      <c r="U3757" s="29" t="e">
        <f t="shared" si="585"/>
        <v>#N/A</v>
      </c>
      <c r="V3757" s="26" t="e">
        <f>+INDEX('LISTA DE PRECIOS EKM '!A:K,MATCH('Precios ML'!B3757,'LISTA DE PRECIOS EKM '!A:A,0),8)</f>
        <v>#N/A</v>
      </c>
      <c r="W3757" s="26" t="e">
        <f t="shared" si="586"/>
        <v>#N/A</v>
      </c>
      <c r="X3757" s="26" t="e">
        <f t="shared" si="587"/>
        <v>#N/A</v>
      </c>
      <c r="Y3757" s="26"/>
      <c r="Z3757" s="26" t="e">
        <f t="shared" si="588"/>
        <v>#N/A</v>
      </c>
      <c r="AA3757" s="30" t="e">
        <f t="shared" si="589"/>
        <v>#N/A</v>
      </c>
    </row>
    <row r="3758" spans="1:27">
      <c r="A3758" s="20" t="s">
        <v>8314</v>
      </c>
      <c r="B3758" s="20" t="s">
        <v>8323</v>
      </c>
      <c r="C3758" s="25">
        <v>0</v>
      </c>
      <c r="D3758" s="22">
        <v>85</v>
      </c>
      <c r="E3758" s="22">
        <v>49</v>
      </c>
      <c r="F3758" s="22">
        <v>40</v>
      </c>
      <c r="G3758" s="22">
        <v>16000</v>
      </c>
      <c r="H3758" s="22" t="s">
        <v>5088</v>
      </c>
      <c r="I3758" s="26" t="e">
        <f>+IF(H3758='COSTOS VARIOS'!$C$1,'COSTOS VARIOS'!$C$2*'Precios ML'!V3758,'COSTOS VARIOS'!$B$2*'Precios ML'!V3758)</f>
        <v>#N/A</v>
      </c>
      <c r="J3758" s="22">
        <v>0</v>
      </c>
      <c r="K3758" s="27">
        <f t="shared" si="580"/>
        <v>10.4125</v>
      </c>
      <c r="L3758" s="27">
        <f t="shared" si="581"/>
        <v>10.4125</v>
      </c>
      <c r="M3758" s="26">
        <f>(INDEX(pesos!A:B,MATCH(L3758,pesos!A:A,1),2))</f>
        <v>16200</v>
      </c>
      <c r="N3758" s="26">
        <f>+R3758*'COSTOS VARIOS'!$O$1</f>
        <v>0</v>
      </c>
      <c r="O3758" s="26">
        <f>+R3758*'COSTOS VARIOS'!$O$2</f>
        <v>0</v>
      </c>
      <c r="P3758" s="26">
        <f>+R3758*'COSTOS VARIOS'!$O$3</f>
        <v>0</v>
      </c>
      <c r="Q3758" s="26">
        <v>1</v>
      </c>
      <c r="R3758" s="26">
        <f t="shared" si="582"/>
        <v>0</v>
      </c>
      <c r="S3758" s="25" t="e">
        <f t="shared" si="583"/>
        <v>#N/A</v>
      </c>
      <c r="T3758" s="28" t="e">
        <f t="shared" si="584"/>
        <v>#N/A</v>
      </c>
      <c r="U3758" s="29" t="e">
        <f t="shared" si="585"/>
        <v>#N/A</v>
      </c>
      <c r="V3758" s="26" t="e">
        <f>+INDEX('LISTA DE PRECIOS EKM '!A:K,MATCH('Precios ML'!B3758,'LISTA DE PRECIOS EKM '!A:A,0),8)</f>
        <v>#N/A</v>
      </c>
      <c r="W3758" s="26" t="e">
        <f t="shared" si="586"/>
        <v>#N/A</v>
      </c>
      <c r="X3758" s="26" t="e">
        <f t="shared" si="587"/>
        <v>#N/A</v>
      </c>
      <c r="Y3758" s="26"/>
      <c r="Z3758" s="26" t="e">
        <f t="shared" si="588"/>
        <v>#N/A</v>
      </c>
      <c r="AA3758" s="30" t="e">
        <f t="shared" si="589"/>
        <v>#N/A</v>
      </c>
    </row>
    <row r="3759" spans="1:27">
      <c r="A3759" s="20" t="s">
        <v>8324</v>
      </c>
      <c r="B3759" s="20" t="s">
        <v>8325</v>
      </c>
      <c r="C3759" s="25">
        <v>0</v>
      </c>
      <c r="D3759" s="22">
        <v>85</v>
      </c>
      <c r="E3759" s="22">
        <v>49</v>
      </c>
      <c r="F3759" s="22">
        <v>40</v>
      </c>
      <c r="G3759" s="22">
        <v>16000</v>
      </c>
      <c r="H3759" s="22" t="s">
        <v>5088</v>
      </c>
      <c r="I3759" s="26" t="e">
        <f>+IF(H3759='COSTOS VARIOS'!$C$1,'COSTOS VARIOS'!$C$2*'Precios ML'!V3759,'COSTOS VARIOS'!$B$2*'Precios ML'!V3759)</f>
        <v>#N/A</v>
      </c>
      <c r="J3759" s="22">
        <v>0</v>
      </c>
      <c r="K3759" s="27">
        <f t="shared" si="580"/>
        <v>10.4125</v>
      </c>
      <c r="L3759" s="27">
        <f t="shared" si="581"/>
        <v>10.4125</v>
      </c>
      <c r="M3759" s="26">
        <f>(INDEX(pesos!A:B,MATCH(L3759,pesos!A:A,1),2))</f>
        <v>16200</v>
      </c>
      <c r="N3759" s="26">
        <f>+R3759*'COSTOS VARIOS'!$O$1</f>
        <v>0</v>
      </c>
      <c r="O3759" s="26">
        <f>+R3759*'COSTOS VARIOS'!$O$2</f>
        <v>0</v>
      </c>
      <c r="P3759" s="26">
        <f>+R3759*'COSTOS VARIOS'!$O$3</f>
        <v>0</v>
      </c>
      <c r="Q3759" s="26">
        <v>1</v>
      </c>
      <c r="R3759" s="26">
        <f t="shared" si="582"/>
        <v>0</v>
      </c>
      <c r="S3759" s="25" t="e">
        <f t="shared" si="583"/>
        <v>#N/A</v>
      </c>
      <c r="T3759" s="28" t="e">
        <f t="shared" si="584"/>
        <v>#N/A</v>
      </c>
      <c r="U3759" s="29" t="e">
        <f t="shared" si="585"/>
        <v>#N/A</v>
      </c>
      <c r="V3759" s="26" t="e">
        <f>+INDEX('LISTA DE PRECIOS EKM '!A:K,MATCH('Precios ML'!B3759,'LISTA DE PRECIOS EKM '!A:A,0),8)</f>
        <v>#N/A</v>
      </c>
      <c r="W3759" s="26" t="e">
        <f t="shared" si="586"/>
        <v>#N/A</v>
      </c>
      <c r="X3759" s="26" t="e">
        <f t="shared" si="587"/>
        <v>#N/A</v>
      </c>
      <c r="Y3759" s="26"/>
      <c r="Z3759" s="26" t="e">
        <f t="shared" si="588"/>
        <v>#N/A</v>
      </c>
      <c r="AA3759" s="30" t="e">
        <f t="shared" si="589"/>
        <v>#N/A</v>
      </c>
    </row>
    <row r="3760" spans="1:27">
      <c r="A3760" s="20" t="s">
        <v>8324</v>
      </c>
      <c r="B3760" s="20" t="s">
        <v>8325</v>
      </c>
      <c r="C3760" s="25">
        <v>0</v>
      </c>
      <c r="D3760" s="22">
        <v>85</v>
      </c>
      <c r="E3760" s="22">
        <v>49</v>
      </c>
      <c r="F3760" s="22">
        <v>40</v>
      </c>
      <c r="G3760" s="22">
        <v>16000</v>
      </c>
      <c r="H3760" s="22" t="s">
        <v>5088</v>
      </c>
      <c r="I3760" s="26" t="e">
        <f>+IF(H3760='COSTOS VARIOS'!$C$1,'COSTOS VARIOS'!$C$2*'Precios ML'!V3760,'COSTOS VARIOS'!$B$2*'Precios ML'!V3760)</f>
        <v>#N/A</v>
      </c>
      <c r="J3760" s="22">
        <v>0</v>
      </c>
      <c r="K3760" s="27">
        <f t="shared" si="580"/>
        <v>10.4125</v>
      </c>
      <c r="L3760" s="27">
        <f t="shared" si="581"/>
        <v>10.4125</v>
      </c>
      <c r="M3760" s="26">
        <f>(INDEX(pesos!A:B,MATCH(L3760,pesos!A:A,1),2))</f>
        <v>16200</v>
      </c>
      <c r="N3760" s="26">
        <f>+R3760*'COSTOS VARIOS'!$O$1</f>
        <v>0</v>
      </c>
      <c r="O3760" s="26">
        <f>+R3760*'COSTOS VARIOS'!$O$2</f>
        <v>0</v>
      </c>
      <c r="P3760" s="26">
        <f>+R3760*'COSTOS VARIOS'!$O$3</f>
        <v>0</v>
      </c>
      <c r="Q3760" s="26">
        <v>1</v>
      </c>
      <c r="R3760" s="26">
        <f t="shared" si="582"/>
        <v>0</v>
      </c>
      <c r="S3760" s="25" t="e">
        <f t="shared" si="583"/>
        <v>#N/A</v>
      </c>
      <c r="T3760" s="28" t="e">
        <f t="shared" si="584"/>
        <v>#N/A</v>
      </c>
      <c r="U3760" s="29" t="e">
        <f t="shared" si="585"/>
        <v>#N/A</v>
      </c>
      <c r="V3760" s="26" t="e">
        <f>+INDEX('LISTA DE PRECIOS EKM '!A:K,MATCH('Precios ML'!B3760,'LISTA DE PRECIOS EKM '!A:A,0),8)</f>
        <v>#N/A</v>
      </c>
      <c r="W3760" s="26" t="e">
        <f t="shared" si="586"/>
        <v>#N/A</v>
      </c>
      <c r="X3760" s="26" t="e">
        <f t="shared" si="587"/>
        <v>#N/A</v>
      </c>
      <c r="Y3760" s="26"/>
      <c r="Z3760" s="26" t="e">
        <f t="shared" si="588"/>
        <v>#N/A</v>
      </c>
      <c r="AA3760" s="30" t="e">
        <f t="shared" si="589"/>
        <v>#N/A</v>
      </c>
    </row>
    <row r="3761" spans="1:27">
      <c r="A3761" s="20" t="s">
        <v>8324</v>
      </c>
      <c r="B3761" s="20" t="s">
        <v>8326</v>
      </c>
      <c r="C3761" s="25">
        <v>0</v>
      </c>
      <c r="D3761" s="22">
        <v>85</v>
      </c>
      <c r="E3761" s="22">
        <v>49</v>
      </c>
      <c r="F3761" s="22">
        <v>40</v>
      </c>
      <c r="G3761" s="22">
        <v>16000</v>
      </c>
      <c r="H3761" s="22" t="s">
        <v>5088</v>
      </c>
      <c r="I3761" s="26" t="e">
        <f>+IF(H3761='COSTOS VARIOS'!$C$1,'COSTOS VARIOS'!$C$2*'Precios ML'!V3761,'COSTOS VARIOS'!$B$2*'Precios ML'!V3761)</f>
        <v>#N/A</v>
      </c>
      <c r="J3761" s="22">
        <v>0</v>
      </c>
      <c r="K3761" s="27">
        <f t="shared" si="580"/>
        <v>10.4125</v>
      </c>
      <c r="L3761" s="27">
        <f t="shared" si="581"/>
        <v>10.4125</v>
      </c>
      <c r="M3761" s="26">
        <f>(INDEX(pesos!A:B,MATCH(L3761,pesos!A:A,1),2))</f>
        <v>16200</v>
      </c>
      <c r="N3761" s="26">
        <f>+R3761*'COSTOS VARIOS'!$O$1</f>
        <v>0</v>
      </c>
      <c r="O3761" s="26">
        <f>+R3761*'COSTOS VARIOS'!$O$2</f>
        <v>0</v>
      </c>
      <c r="P3761" s="26">
        <f>+R3761*'COSTOS VARIOS'!$O$3</f>
        <v>0</v>
      </c>
      <c r="Q3761" s="26">
        <v>1</v>
      </c>
      <c r="R3761" s="26">
        <f t="shared" si="582"/>
        <v>0</v>
      </c>
      <c r="S3761" s="25" t="e">
        <f t="shared" si="583"/>
        <v>#N/A</v>
      </c>
      <c r="T3761" s="28" t="e">
        <f t="shared" si="584"/>
        <v>#N/A</v>
      </c>
      <c r="U3761" s="29" t="e">
        <f t="shared" si="585"/>
        <v>#N/A</v>
      </c>
      <c r="V3761" s="26" t="e">
        <f>+INDEX('LISTA DE PRECIOS EKM '!A:K,MATCH('Precios ML'!B3761,'LISTA DE PRECIOS EKM '!A:A,0),8)</f>
        <v>#N/A</v>
      </c>
      <c r="W3761" s="26" t="e">
        <f t="shared" si="586"/>
        <v>#N/A</v>
      </c>
      <c r="X3761" s="26" t="e">
        <f t="shared" si="587"/>
        <v>#N/A</v>
      </c>
      <c r="Y3761" s="26"/>
      <c r="Z3761" s="26" t="e">
        <f t="shared" si="588"/>
        <v>#N/A</v>
      </c>
      <c r="AA3761" s="30" t="e">
        <f t="shared" si="589"/>
        <v>#N/A</v>
      </c>
    </row>
    <row r="3762" spans="1:27">
      <c r="A3762" s="20" t="s">
        <v>8324</v>
      </c>
      <c r="B3762" s="20" t="s">
        <v>8326</v>
      </c>
      <c r="C3762" s="25">
        <v>0</v>
      </c>
      <c r="D3762" s="22">
        <v>85</v>
      </c>
      <c r="E3762" s="22">
        <v>49</v>
      </c>
      <c r="F3762" s="22">
        <v>40</v>
      </c>
      <c r="G3762" s="22">
        <v>16000</v>
      </c>
      <c r="H3762" s="22" t="s">
        <v>5088</v>
      </c>
      <c r="I3762" s="26" t="e">
        <f>+IF(H3762='COSTOS VARIOS'!$C$1,'COSTOS VARIOS'!$C$2*'Precios ML'!V3762,'COSTOS VARIOS'!$B$2*'Precios ML'!V3762)</f>
        <v>#N/A</v>
      </c>
      <c r="J3762" s="22">
        <v>0</v>
      </c>
      <c r="K3762" s="27">
        <f t="shared" si="580"/>
        <v>10.4125</v>
      </c>
      <c r="L3762" s="27">
        <f t="shared" si="581"/>
        <v>10.4125</v>
      </c>
      <c r="M3762" s="26">
        <f>(INDEX(pesos!A:B,MATCH(L3762,pesos!A:A,1),2))</f>
        <v>16200</v>
      </c>
      <c r="N3762" s="26">
        <f>+R3762*'COSTOS VARIOS'!$O$1</f>
        <v>0</v>
      </c>
      <c r="O3762" s="26">
        <f>+R3762*'COSTOS VARIOS'!$O$2</f>
        <v>0</v>
      </c>
      <c r="P3762" s="26">
        <f>+R3762*'COSTOS VARIOS'!$O$3</f>
        <v>0</v>
      </c>
      <c r="Q3762" s="26">
        <v>1</v>
      </c>
      <c r="R3762" s="26">
        <f t="shared" si="582"/>
        <v>0</v>
      </c>
      <c r="S3762" s="25" t="e">
        <f t="shared" si="583"/>
        <v>#N/A</v>
      </c>
      <c r="T3762" s="28" t="e">
        <f t="shared" si="584"/>
        <v>#N/A</v>
      </c>
      <c r="U3762" s="29" t="e">
        <f t="shared" si="585"/>
        <v>#N/A</v>
      </c>
      <c r="V3762" s="26" t="e">
        <f>+INDEX('LISTA DE PRECIOS EKM '!A:K,MATCH('Precios ML'!B3762,'LISTA DE PRECIOS EKM '!A:A,0),8)</f>
        <v>#N/A</v>
      </c>
      <c r="W3762" s="26" t="e">
        <f t="shared" si="586"/>
        <v>#N/A</v>
      </c>
      <c r="X3762" s="26" t="e">
        <f t="shared" si="587"/>
        <v>#N/A</v>
      </c>
      <c r="Y3762" s="26"/>
      <c r="Z3762" s="26" t="e">
        <f t="shared" si="588"/>
        <v>#N/A</v>
      </c>
      <c r="AA3762" s="30" t="e">
        <f t="shared" si="589"/>
        <v>#N/A</v>
      </c>
    </row>
    <row r="3763" spans="1:27">
      <c r="A3763" s="20" t="s">
        <v>8324</v>
      </c>
      <c r="B3763" s="20" t="s">
        <v>8327</v>
      </c>
      <c r="C3763" s="25">
        <v>0</v>
      </c>
      <c r="D3763" s="22">
        <v>85</v>
      </c>
      <c r="E3763" s="22">
        <v>49</v>
      </c>
      <c r="F3763" s="22">
        <v>40</v>
      </c>
      <c r="G3763" s="22">
        <v>16000</v>
      </c>
      <c r="H3763" s="22" t="s">
        <v>5088</v>
      </c>
      <c r="I3763" s="26" t="e">
        <f>+IF(H3763='COSTOS VARIOS'!$C$1,'COSTOS VARIOS'!$C$2*'Precios ML'!V3763,'COSTOS VARIOS'!$B$2*'Precios ML'!V3763)</f>
        <v>#N/A</v>
      </c>
      <c r="J3763" s="22">
        <v>0</v>
      </c>
      <c r="K3763" s="27">
        <f t="shared" si="580"/>
        <v>10.4125</v>
      </c>
      <c r="L3763" s="27">
        <f t="shared" si="581"/>
        <v>10.4125</v>
      </c>
      <c r="M3763" s="26">
        <f>(INDEX(pesos!A:B,MATCH(L3763,pesos!A:A,1),2))</f>
        <v>16200</v>
      </c>
      <c r="N3763" s="26">
        <f>+R3763*'COSTOS VARIOS'!$O$1</f>
        <v>0</v>
      </c>
      <c r="O3763" s="26">
        <f>+R3763*'COSTOS VARIOS'!$O$2</f>
        <v>0</v>
      </c>
      <c r="P3763" s="26">
        <f>+R3763*'COSTOS VARIOS'!$O$3</f>
        <v>0</v>
      </c>
      <c r="Q3763" s="26">
        <v>1</v>
      </c>
      <c r="R3763" s="26">
        <f t="shared" si="582"/>
        <v>0</v>
      </c>
      <c r="S3763" s="25" t="e">
        <f t="shared" si="583"/>
        <v>#N/A</v>
      </c>
      <c r="T3763" s="28" t="e">
        <f t="shared" si="584"/>
        <v>#N/A</v>
      </c>
      <c r="U3763" s="29" t="e">
        <f t="shared" si="585"/>
        <v>#N/A</v>
      </c>
      <c r="V3763" s="26" t="e">
        <f>+INDEX('LISTA DE PRECIOS EKM '!A:K,MATCH('Precios ML'!B3763,'LISTA DE PRECIOS EKM '!A:A,0),8)</f>
        <v>#N/A</v>
      </c>
      <c r="W3763" s="26" t="e">
        <f t="shared" si="586"/>
        <v>#N/A</v>
      </c>
      <c r="X3763" s="26" t="e">
        <f t="shared" si="587"/>
        <v>#N/A</v>
      </c>
      <c r="Y3763" s="26"/>
      <c r="Z3763" s="26" t="e">
        <f t="shared" si="588"/>
        <v>#N/A</v>
      </c>
      <c r="AA3763" s="30" t="e">
        <f t="shared" si="589"/>
        <v>#N/A</v>
      </c>
    </row>
    <row r="3764" spans="1:27">
      <c r="A3764" s="20" t="s">
        <v>8324</v>
      </c>
      <c r="B3764" s="20" t="s">
        <v>8327</v>
      </c>
      <c r="C3764" s="25">
        <v>0</v>
      </c>
      <c r="D3764" s="22">
        <v>85</v>
      </c>
      <c r="E3764" s="22">
        <v>49</v>
      </c>
      <c r="F3764" s="22">
        <v>40</v>
      </c>
      <c r="G3764" s="22">
        <v>16000</v>
      </c>
      <c r="H3764" s="22" t="s">
        <v>5088</v>
      </c>
      <c r="I3764" s="26" t="e">
        <f>+IF(H3764='COSTOS VARIOS'!$C$1,'COSTOS VARIOS'!$C$2*'Precios ML'!V3764,'COSTOS VARIOS'!$B$2*'Precios ML'!V3764)</f>
        <v>#N/A</v>
      </c>
      <c r="J3764" s="22">
        <v>0</v>
      </c>
      <c r="K3764" s="27">
        <f t="shared" si="580"/>
        <v>10.4125</v>
      </c>
      <c r="L3764" s="27">
        <f t="shared" si="581"/>
        <v>10.4125</v>
      </c>
      <c r="M3764" s="26">
        <f>(INDEX(pesos!A:B,MATCH(L3764,pesos!A:A,1),2))</f>
        <v>16200</v>
      </c>
      <c r="N3764" s="26">
        <f>+R3764*'COSTOS VARIOS'!$O$1</f>
        <v>0</v>
      </c>
      <c r="O3764" s="26">
        <f>+R3764*'COSTOS VARIOS'!$O$2</f>
        <v>0</v>
      </c>
      <c r="P3764" s="26">
        <f>+R3764*'COSTOS VARIOS'!$O$3</f>
        <v>0</v>
      </c>
      <c r="Q3764" s="26">
        <v>1</v>
      </c>
      <c r="R3764" s="26">
        <f t="shared" si="582"/>
        <v>0</v>
      </c>
      <c r="S3764" s="25" t="e">
        <f t="shared" si="583"/>
        <v>#N/A</v>
      </c>
      <c r="T3764" s="28" t="e">
        <f t="shared" si="584"/>
        <v>#N/A</v>
      </c>
      <c r="U3764" s="29" t="e">
        <f t="shared" si="585"/>
        <v>#N/A</v>
      </c>
      <c r="V3764" s="26" t="e">
        <f>+INDEX('LISTA DE PRECIOS EKM '!A:K,MATCH('Precios ML'!B3764,'LISTA DE PRECIOS EKM '!A:A,0),8)</f>
        <v>#N/A</v>
      </c>
      <c r="W3764" s="26" t="e">
        <f t="shared" si="586"/>
        <v>#N/A</v>
      </c>
      <c r="X3764" s="26" t="e">
        <f t="shared" si="587"/>
        <v>#N/A</v>
      </c>
      <c r="Y3764" s="26"/>
      <c r="Z3764" s="26" t="e">
        <f t="shared" si="588"/>
        <v>#N/A</v>
      </c>
      <c r="AA3764" s="30" t="e">
        <f t="shared" si="589"/>
        <v>#N/A</v>
      </c>
    </row>
    <row r="3765" spans="1:27">
      <c r="A3765" s="20" t="s">
        <v>8324</v>
      </c>
      <c r="B3765" s="20" t="s">
        <v>8328</v>
      </c>
      <c r="C3765" s="25">
        <v>0</v>
      </c>
      <c r="D3765" s="22">
        <v>85</v>
      </c>
      <c r="E3765" s="22">
        <v>49</v>
      </c>
      <c r="F3765" s="22">
        <v>40</v>
      </c>
      <c r="G3765" s="22">
        <v>16000</v>
      </c>
      <c r="H3765" s="22" t="s">
        <v>5088</v>
      </c>
      <c r="I3765" s="26" t="e">
        <f>+IF(H3765='COSTOS VARIOS'!$C$1,'COSTOS VARIOS'!$C$2*'Precios ML'!V3765,'COSTOS VARIOS'!$B$2*'Precios ML'!V3765)</f>
        <v>#N/A</v>
      </c>
      <c r="J3765" s="22">
        <v>0</v>
      </c>
      <c r="K3765" s="27">
        <f t="shared" si="580"/>
        <v>10.4125</v>
      </c>
      <c r="L3765" s="27">
        <f t="shared" si="581"/>
        <v>10.4125</v>
      </c>
      <c r="M3765" s="26">
        <f>(INDEX(pesos!A:B,MATCH(L3765,pesos!A:A,1),2))</f>
        <v>16200</v>
      </c>
      <c r="N3765" s="26">
        <f>+R3765*'COSTOS VARIOS'!$O$1</f>
        <v>0</v>
      </c>
      <c r="O3765" s="26">
        <f>+R3765*'COSTOS VARIOS'!$O$2</f>
        <v>0</v>
      </c>
      <c r="P3765" s="26">
        <f>+R3765*'COSTOS VARIOS'!$O$3</f>
        <v>0</v>
      </c>
      <c r="Q3765" s="26">
        <v>1</v>
      </c>
      <c r="R3765" s="26">
        <f t="shared" si="582"/>
        <v>0</v>
      </c>
      <c r="S3765" s="25" t="e">
        <f t="shared" si="583"/>
        <v>#N/A</v>
      </c>
      <c r="T3765" s="28" t="e">
        <f t="shared" si="584"/>
        <v>#N/A</v>
      </c>
      <c r="U3765" s="29" t="e">
        <f t="shared" si="585"/>
        <v>#N/A</v>
      </c>
      <c r="V3765" s="26" t="e">
        <f>+INDEX('LISTA DE PRECIOS EKM '!A:K,MATCH('Precios ML'!B3765,'LISTA DE PRECIOS EKM '!A:A,0),8)</f>
        <v>#N/A</v>
      </c>
      <c r="W3765" s="26" t="e">
        <f t="shared" si="586"/>
        <v>#N/A</v>
      </c>
      <c r="X3765" s="26" t="e">
        <f t="shared" si="587"/>
        <v>#N/A</v>
      </c>
      <c r="Y3765" s="26"/>
      <c r="Z3765" s="26" t="e">
        <f t="shared" si="588"/>
        <v>#N/A</v>
      </c>
      <c r="AA3765" s="30" t="e">
        <f t="shared" si="589"/>
        <v>#N/A</v>
      </c>
    </row>
    <row r="3766" spans="1:27">
      <c r="A3766" s="20" t="s">
        <v>8324</v>
      </c>
      <c r="B3766" s="20" t="s">
        <v>8328</v>
      </c>
      <c r="C3766" s="25">
        <v>0</v>
      </c>
      <c r="D3766" s="22">
        <v>85</v>
      </c>
      <c r="E3766" s="22">
        <v>49</v>
      </c>
      <c r="F3766" s="22">
        <v>40</v>
      </c>
      <c r="G3766" s="22">
        <v>16000</v>
      </c>
      <c r="H3766" s="22" t="s">
        <v>5088</v>
      </c>
      <c r="I3766" s="26" t="e">
        <f>+IF(H3766='COSTOS VARIOS'!$C$1,'COSTOS VARIOS'!$C$2*'Precios ML'!V3766,'COSTOS VARIOS'!$B$2*'Precios ML'!V3766)</f>
        <v>#N/A</v>
      </c>
      <c r="J3766" s="22">
        <v>0</v>
      </c>
      <c r="K3766" s="27">
        <f t="shared" si="580"/>
        <v>10.4125</v>
      </c>
      <c r="L3766" s="27">
        <f t="shared" si="581"/>
        <v>10.4125</v>
      </c>
      <c r="M3766" s="26">
        <f>(INDEX(pesos!A:B,MATCH(L3766,pesos!A:A,1),2))</f>
        <v>16200</v>
      </c>
      <c r="N3766" s="26">
        <f>+R3766*'COSTOS VARIOS'!$O$1</f>
        <v>0</v>
      </c>
      <c r="O3766" s="26">
        <f>+R3766*'COSTOS VARIOS'!$O$2</f>
        <v>0</v>
      </c>
      <c r="P3766" s="26">
        <f>+R3766*'COSTOS VARIOS'!$O$3</f>
        <v>0</v>
      </c>
      <c r="Q3766" s="26">
        <v>1</v>
      </c>
      <c r="R3766" s="26">
        <f t="shared" si="582"/>
        <v>0</v>
      </c>
      <c r="S3766" s="25" t="e">
        <f t="shared" si="583"/>
        <v>#N/A</v>
      </c>
      <c r="T3766" s="28" t="e">
        <f t="shared" si="584"/>
        <v>#N/A</v>
      </c>
      <c r="U3766" s="29" t="e">
        <f t="shared" si="585"/>
        <v>#N/A</v>
      </c>
      <c r="V3766" s="26" t="e">
        <f>+INDEX('LISTA DE PRECIOS EKM '!A:K,MATCH('Precios ML'!B3766,'LISTA DE PRECIOS EKM '!A:A,0),8)</f>
        <v>#N/A</v>
      </c>
      <c r="W3766" s="26" t="e">
        <f t="shared" si="586"/>
        <v>#N/A</v>
      </c>
      <c r="X3766" s="26" t="e">
        <f t="shared" si="587"/>
        <v>#N/A</v>
      </c>
      <c r="Y3766" s="26"/>
      <c r="Z3766" s="26" t="e">
        <f t="shared" si="588"/>
        <v>#N/A</v>
      </c>
      <c r="AA3766" s="30" t="e">
        <f t="shared" si="589"/>
        <v>#N/A</v>
      </c>
    </row>
    <row r="3767" spans="1:27">
      <c r="A3767" s="20" t="s">
        <v>8324</v>
      </c>
      <c r="B3767" s="20" t="s">
        <v>8329</v>
      </c>
      <c r="C3767" s="25">
        <v>0</v>
      </c>
      <c r="D3767" s="22">
        <v>85</v>
      </c>
      <c r="E3767" s="22">
        <v>49</v>
      </c>
      <c r="F3767" s="22">
        <v>40</v>
      </c>
      <c r="G3767" s="22">
        <v>16000</v>
      </c>
      <c r="H3767" s="22" t="s">
        <v>5088</v>
      </c>
      <c r="I3767" s="26" t="e">
        <f>+IF(H3767='COSTOS VARIOS'!$C$1,'COSTOS VARIOS'!$C$2*'Precios ML'!V3767,'COSTOS VARIOS'!$B$2*'Precios ML'!V3767)</f>
        <v>#N/A</v>
      </c>
      <c r="J3767" s="22">
        <v>0</v>
      </c>
      <c r="K3767" s="27">
        <f t="shared" si="580"/>
        <v>10.4125</v>
      </c>
      <c r="L3767" s="27">
        <f t="shared" si="581"/>
        <v>10.4125</v>
      </c>
      <c r="M3767" s="26">
        <f>(INDEX(pesos!A:B,MATCH(L3767,pesos!A:A,1),2))</f>
        <v>16200</v>
      </c>
      <c r="N3767" s="26">
        <f>+R3767*'COSTOS VARIOS'!$O$1</f>
        <v>0</v>
      </c>
      <c r="O3767" s="26">
        <f>+R3767*'COSTOS VARIOS'!$O$2</f>
        <v>0</v>
      </c>
      <c r="P3767" s="26">
        <f>+R3767*'COSTOS VARIOS'!$O$3</f>
        <v>0</v>
      </c>
      <c r="Q3767" s="26">
        <v>1</v>
      </c>
      <c r="R3767" s="26">
        <f t="shared" si="582"/>
        <v>0</v>
      </c>
      <c r="S3767" s="25" t="e">
        <f t="shared" si="583"/>
        <v>#N/A</v>
      </c>
      <c r="T3767" s="28" t="e">
        <f t="shared" si="584"/>
        <v>#N/A</v>
      </c>
      <c r="U3767" s="29" t="e">
        <f t="shared" si="585"/>
        <v>#N/A</v>
      </c>
      <c r="V3767" s="26" t="e">
        <f>+INDEX('LISTA DE PRECIOS EKM '!A:K,MATCH('Precios ML'!B3767,'LISTA DE PRECIOS EKM '!A:A,0),8)</f>
        <v>#N/A</v>
      </c>
      <c r="W3767" s="26" t="e">
        <f t="shared" si="586"/>
        <v>#N/A</v>
      </c>
      <c r="X3767" s="26" t="e">
        <f t="shared" si="587"/>
        <v>#N/A</v>
      </c>
      <c r="Y3767" s="26"/>
      <c r="Z3767" s="26" t="e">
        <f t="shared" si="588"/>
        <v>#N/A</v>
      </c>
      <c r="AA3767" s="30" t="e">
        <f t="shared" si="589"/>
        <v>#N/A</v>
      </c>
    </row>
    <row r="3768" spans="1:27">
      <c r="A3768" s="20" t="s">
        <v>8324</v>
      </c>
      <c r="B3768" s="20" t="s">
        <v>8329</v>
      </c>
      <c r="C3768" s="25">
        <v>0</v>
      </c>
      <c r="D3768" s="22">
        <v>85</v>
      </c>
      <c r="E3768" s="22">
        <v>49</v>
      </c>
      <c r="F3768" s="22">
        <v>40</v>
      </c>
      <c r="G3768" s="22">
        <v>16000</v>
      </c>
      <c r="H3768" s="22" t="s">
        <v>5088</v>
      </c>
      <c r="I3768" s="26" t="e">
        <f>+IF(H3768='COSTOS VARIOS'!$C$1,'COSTOS VARIOS'!$C$2*'Precios ML'!V3768,'COSTOS VARIOS'!$B$2*'Precios ML'!V3768)</f>
        <v>#N/A</v>
      </c>
      <c r="J3768" s="22">
        <v>0</v>
      </c>
      <c r="K3768" s="27">
        <f t="shared" si="580"/>
        <v>10.4125</v>
      </c>
      <c r="L3768" s="27">
        <f t="shared" si="581"/>
        <v>10.4125</v>
      </c>
      <c r="M3768" s="26">
        <f>(INDEX(pesos!A:B,MATCH(L3768,pesos!A:A,1),2))</f>
        <v>16200</v>
      </c>
      <c r="N3768" s="26">
        <f>+R3768*'COSTOS VARIOS'!$O$1</f>
        <v>0</v>
      </c>
      <c r="O3768" s="26">
        <f>+R3768*'COSTOS VARIOS'!$O$2</f>
        <v>0</v>
      </c>
      <c r="P3768" s="26">
        <f>+R3768*'COSTOS VARIOS'!$O$3</f>
        <v>0</v>
      </c>
      <c r="Q3768" s="26">
        <v>1</v>
      </c>
      <c r="R3768" s="26">
        <f t="shared" si="582"/>
        <v>0</v>
      </c>
      <c r="S3768" s="25" t="e">
        <f t="shared" si="583"/>
        <v>#N/A</v>
      </c>
      <c r="T3768" s="28" t="e">
        <f t="shared" si="584"/>
        <v>#N/A</v>
      </c>
      <c r="U3768" s="29" t="e">
        <f t="shared" si="585"/>
        <v>#N/A</v>
      </c>
      <c r="V3768" s="26" t="e">
        <f>+INDEX('LISTA DE PRECIOS EKM '!A:K,MATCH('Precios ML'!B3768,'LISTA DE PRECIOS EKM '!A:A,0),8)</f>
        <v>#N/A</v>
      </c>
      <c r="W3768" s="26" t="e">
        <f t="shared" si="586"/>
        <v>#N/A</v>
      </c>
      <c r="X3768" s="26" t="e">
        <f t="shared" si="587"/>
        <v>#N/A</v>
      </c>
      <c r="Y3768" s="26"/>
      <c r="Z3768" s="26" t="e">
        <f t="shared" si="588"/>
        <v>#N/A</v>
      </c>
      <c r="AA3768" s="30" t="e">
        <f t="shared" si="589"/>
        <v>#N/A</v>
      </c>
    </row>
    <row r="3769" spans="1:27">
      <c r="A3769" s="20" t="s">
        <v>8324</v>
      </c>
      <c r="B3769" s="20" t="s">
        <v>8330</v>
      </c>
      <c r="C3769" s="25">
        <v>0</v>
      </c>
      <c r="D3769" s="22">
        <v>85</v>
      </c>
      <c r="E3769" s="22">
        <v>49</v>
      </c>
      <c r="F3769" s="22">
        <v>40</v>
      </c>
      <c r="G3769" s="22">
        <v>16000</v>
      </c>
      <c r="H3769" s="22" t="s">
        <v>5088</v>
      </c>
      <c r="I3769" s="26" t="e">
        <f>+IF(H3769='COSTOS VARIOS'!$C$1,'COSTOS VARIOS'!$C$2*'Precios ML'!V3769,'COSTOS VARIOS'!$B$2*'Precios ML'!V3769)</f>
        <v>#N/A</v>
      </c>
      <c r="J3769" s="22">
        <v>0</v>
      </c>
      <c r="K3769" s="27">
        <f t="shared" si="580"/>
        <v>10.4125</v>
      </c>
      <c r="L3769" s="27">
        <f t="shared" si="581"/>
        <v>10.4125</v>
      </c>
      <c r="M3769" s="26">
        <f>(INDEX(pesos!A:B,MATCH(L3769,pesos!A:A,1),2))</f>
        <v>16200</v>
      </c>
      <c r="N3769" s="26">
        <f>+R3769*'COSTOS VARIOS'!$O$1</f>
        <v>0</v>
      </c>
      <c r="O3769" s="26">
        <f>+R3769*'COSTOS VARIOS'!$O$2</f>
        <v>0</v>
      </c>
      <c r="P3769" s="26">
        <f>+R3769*'COSTOS VARIOS'!$O$3</f>
        <v>0</v>
      </c>
      <c r="Q3769" s="26">
        <v>1</v>
      </c>
      <c r="R3769" s="26">
        <f t="shared" si="582"/>
        <v>0</v>
      </c>
      <c r="S3769" s="25" t="e">
        <f t="shared" si="583"/>
        <v>#N/A</v>
      </c>
      <c r="T3769" s="28" t="e">
        <f t="shared" si="584"/>
        <v>#N/A</v>
      </c>
      <c r="U3769" s="29" t="e">
        <f t="shared" si="585"/>
        <v>#N/A</v>
      </c>
      <c r="V3769" s="26" t="e">
        <f>+INDEX('LISTA DE PRECIOS EKM '!A:K,MATCH('Precios ML'!B3769,'LISTA DE PRECIOS EKM '!A:A,0),8)</f>
        <v>#N/A</v>
      </c>
      <c r="W3769" s="26" t="e">
        <f t="shared" si="586"/>
        <v>#N/A</v>
      </c>
      <c r="X3769" s="26" t="e">
        <f t="shared" si="587"/>
        <v>#N/A</v>
      </c>
      <c r="Y3769" s="26"/>
      <c r="Z3769" s="26" t="e">
        <f t="shared" si="588"/>
        <v>#N/A</v>
      </c>
      <c r="AA3769" s="30" t="e">
        <f t="shared" si="589"/>
        <v>#N/A</v>
      </c>
    </row>
    <row r="3770" spans="1:27">
      <c r="A3770" s="20" t="s">
        <v>8324</v>
      </c>
      <c r="B3770" s="20" t="s">
        <v>8330</v>
      </c>
      <c r="C3770" s="25">
        <v>0</v>
      </c>
      <c r="D3770" s="22">
        <v>85</v>
      </c>
      <c r="E3770" s="22">
        <v>49</v>
      </c>
      <c r="F3770" s="22">
        <v>40</v>
      </c>
      <c r="G3770" s="22">
        <v>16000</v>
      </c>
      <c r="H3770" s="22" t="s">
        <v>5088</v>
      </c>
      <c r="I3770" s="26" t="e">
        <f>+IF(H3770='COSTOS VARIOS'!$C$1,'COSTOS VARIOS'!$C$2*'Precios ML'!V3770,'COSTOS VARIOS'!$B$2*'Precios ML'!V3770)</f>
        <v>#N/A</v>
      </c>
      <c r="J3770" s="22">
        <v>0</v>
      </c>
      <c r="K3770" s="27">
        <f t="shared" si="580"/>
        <v>10.4125</v>
      </c>
      <c r="L3770" s="27">
        <f t="shared" si="581"/>
        <v>10.4125</v>
      </c>
      <c r="M3770" s="26">
        <f>(INDEX(pesos!A:B,MATCH(L3770,pesos!A:A,1),2))</f>
        <v>16200</v>
      </c>
      <c r="N3770" s="26">
        <f>+R3770*'COSTOS VARIOS'!$O$1</f>
        <v>0</v>
      </c>
      <c r="O3770" s="26">
        <f>+R3770*'COSTOS VARIOS'!$O$2</f>
        <v>0</v>
      </c>
      <c r="P3770" s="26">
        <f>+R3770*'COSTOS VARIOS'!$O$3</f>
        <v>0</v>
      </c>
      <c r="Q3770" s="26">
        <v>1</v>
      </c>
      <c r="R3770" s="26">
        <f t="shared" si="582"/>
        <v>0</v>
      </c>
      <c r="S3770" s="25" t="e">
        <f t="shared" si="583"/>
        <v>#N/A</v>
      </c>
      <c r="T3770" s="28" t="e">
        <f t="shared" si="584"/>
        <v>#N/A</v>
      </c>
      <c r="U3770" s="29" t="e">
        <f t="shared" si="585"/>
        <v>#N/A</v>
      </c>
      <c r="V3770" s="26" t="e">
        <f>+INDEX('LISTA DE PRECIOS EKM '!A:K,MATCH('Precios ML'!B3770,'LISTA DE PRECIOS EKM '!A:A,0),8)</f>
        <v>#N/A</v>
      </c>
      <c r="W3770" s="26" t="e">
        <f t="shared" si="586"/>
        <v>#N/A</v>
      </c>
      <c r="X3770" s="26" t="e">
        <f t="shared" si="587"/>
        <v>#N/A</v>
      </c>
      <c r="Y3770" s="26"/>
      <c r="Z3770" s="26" t="e">
        <f t="shared" si="588"/>
        <v>#N/A</v>
      </c>
      <c r="AA3770" s="30" t="e">
        <f t="shared" si="589"/>
        <v>#N/A</v>
      </c>
    </row>
    <row r="3771" spans="1:27">
      <c r="A3771" s="20" t="s">
        <v>8324</v>
      </c>
      <c r="B3771" s="20" t="s">
        <v>8331</v>
      </c>
      <c r="C3771" s="25">
        <v>0</v>
      </c>
      <c r="D3771" s="22">
        <v>85</v>
      </c>
      <c r="E3771" s="22">
        <v>49</v>
      </c>
      <c r="F3771" s="22">
        <v>40</v>
      </c>
      <c r="G3771" s="22">
        <v>16000</v>
      </c>
      <c r="H3771" s="22" t="s">
        <v>5088</v>
      </c>
      <c r="I3771" s="26" t="e">
        <f>+IF(H3771='COSTOS VARIOS'!$C$1,'COSTOS VARIOS'!$C$2*'Precios ML'!V3771,'COSTOS VARIOS'!$B$2*'Precios ML'!V3771)</f>
        <v>#N/A</v>
      </c>
      <c r="J3771" s="22">
        <v>0</v>
      </c>
      <c r="K3771" s="27">
        <f t="shared" si="580"/>
        <v>10.4125</v>
      </c>
      <c r="L3771" s="27">
        <f t="shared" si="581"/>
        <v>10.4125</v>
      </c>
      <c r="M3771" s="26">
        <f>(INDEX(pesos!A:B,MATCH(L3771,pesos!A:A,1),2))</f>
        <v>16200</v>
      </c>
      <c r="N3771" s="26">
        <f>+R3771*'COSTOS VARIOS'!$O$1</f>
        <v>0</v>
      </c>
      <c r="O3771" s="26">
        <f>+R3771*'COSTOS VARIOS'!$O$2</f>
        <v>0</v>
      </c>
      <c r="P3771" s="26">
        <f>+R3771*'COSTOS VARIOS'!$O$3</f>
        <v>0</v>
      </c>
      <c r="Q3771" s="26">
        <v>1</v>
      </c>
      <c r="R3771" s="26">
        <f t="shared" si="582"/>
        <v>0</v>
      </c>
      <c r="S3771" s="25" t="e">
        <f t="shared" si="583"/>
        <v>#N/A</v>
      </c>
      <c r="T3771" s="28" t="e">
        <f t="shared" si="584"/>
        <v>#N/A</v>
      </c>
      <c r="U3771" s="29" t="e">
        <f t="shared" si="585"/>
        <v>#N/A</v>
      </c>
      <c r="V3771" s="26" t="e">
        <f>+INDEX('LISTA DE PRECIOS EKM '!A:K,MATCH('Precios ML'!B3771,'LISTA DE PRECIOS EKM '!A:A,0),8)</f>
        <v>#N/A</v>
      </c>
      <c r="W3771" s="26" t="e">
        <f t="shared" si="586"/>
        <v>#N/A</v>
      </c>
      <c r="X3771" s="26" t="e">
        <f t="shared" si="587"/>
        <v>#N/A</v>
      </c>
      <c r="Y3771" s="26"/>
      <c r="Z3771" s="26" t="e">
        <f t="shared" si="588"/>
        <v>#N/A</v>
      </c>
      <c r="AA3771" s="30" t="e">
        <f t="shared" si="589"/>
        <v>#N/A</v>
      </c>
    </row>
    <row r="3772" spans="1:27">
      <c r="A3772" s="20" t="s">
        <v>8324</v>
      </c>
      <c r="B3772" s="20" t="s">
        <v>8331</v>
      </c>
      <c r="C3772" s="25">
        <v>0</v>
      </c>
      <c r="D3772" s="22">
        <v>85</v>
      </c>
      <c r="E3772" s="22">
        <v>49</v>
      </c>
      <c r="F3772" s="22">
        <v>40</v>
      </c>
      <c r="G3772" s="22">
        <v>16000</v>
      </c>
      <c r="H3772" s="22" t="s">
        <v>5088</v>
      </c>
      <c r="I3772" s="26" t="e">
        <f>+IF(H3772='COSTOS VARIOS'!$C$1,'COSTOS VARIOS'!$C$2*'Precios ML'!V3772,'COSTOS VARIOS'!$B$2*'Precios ML'!V3772)</f>
        <v>#N/A</v>
      </c>
      <c r="J3772" s="22">
        <v>0</v>
      </c>
      <c r="K3772" s="27">
        <f t="shared" si="580"/>
        <v>10.4125</v>
      </c>
      <c r="L3772" s="27">
        <f t="shared" si="581"/>
        <v>10.4125</v>
      </c>
      <c r="M3772" s="26">
        <f>(INDEX(pesos!A:B,MATCH(L3772,pesos!A:A,1),2))</f>
        <v>16200</v>
      </c>
      <c r="N3772" s="26">
        <f>+R3772*'COSTOS VARIOS'!$O$1</f>
        <v>0</v>
      </c>
      <c r="O3772" s="26">
        <f>+R3772*'COSTOS VARIOS'!$O$2</f>
        <v>0</v>
      </c>
      <c r="P3772" s="26">
        <f>+R3772*'COSTOS VARIOS'!$O$3</f>
        <v>0</v>
      </c>
      <c r="Q3772" s="26">
        <v>1</v>
      </c>
      <c r="R3772" s="26">
        <f t="shared" si="582"/>
        <v>0</v>
      </c>
      <c r="S3772" s="25" t="e">
        <f t="shared" si="583"/>
        <v>#N/A</v>
      </c>
      <c r="T3772" s="28" t="e">
        <f t="shared" si="584"/>
        <v>#N/A</v>
      </c>
      <c r="U3772" s="29" t="e">
        <f t="shared" si="585"/>
        <v>#N/A</v>
      </c>
      <c r="V3772" s="26" t="e">
        <f>+INDEX('LISTA DE PRECIOS EKM '!A:K,MATCH('Precios ML'!B3772,'LISTA DE PRECIOS EKM '!A:A,0),8)</f>
        <v>#N/A</v>
      </c>
      <c r="W3772" s="26" t="e">
        <f t="shared" si="586"/>
        <v>#N/A</v>
      </c>
      <c r="X3772" s="26" t="e">
        <f t="shared" si="587"/>
        <v>#N/A</v>
      </c>
      <c r="Y3772" s="26"/>
      <c r="Z3772" s="26" t="e">
        <f t="shared" si="588"/>
        <v>#N/A</v>
      </c>
      <c r="AA3772" s="30" t="e">
        <f t="shared" si="589"/>
        <v>#N/A</v>
      </c>
    </row>
    <row r="3773" spans="1:27">
      <c r="A3773" s="20" t="s">
        <v>8324</v>
      </c>
      <c r="B3773" s="20" t="s">
        <v>8332</v>
      </c>
      <c r="C3773" s="25">
        <v>0</v>
      </c>
      <c r="D3773" s="22">
        <v>85</v>
      </c>
      <c r="E3773" s="22">
        <v>49</v>
      </c>
      <c r="F3773" s="22">
        <v>40</v>
      </c>
      <c r="G3773" s="22">
        <v>16000</v>
      </c>
      <c r="H3773" s="22" t="s">
        <v>5088</v>
      </c>
      <c r="I3773" s="26" t="e">
        <f>+IF(H3773='COSTOS VARIOS'!$C$1,'COSTOS VARIOS'!$C$2*'Precios ML'!V3773,'COSTOS VARIOS'!$B$2*'Precios ML'!V3773)</f>
        <v>#N/A</v>
      </c>
      <c r="J3773" s="22">
        <v>0</v>
      </c>
      <c r="K3773" s="27">
        <f t="shared" si="580"/>
        <v>10.4125</v>
      </c>
      <c r="L3773" s="27">
        <f t="shared" si="581"/>
        <v>10.4125</v>
      </c>
      <c r="M3773" s="26">
        <f>(INDEX(pesos!A:B,MATCH(L3773,pesos!A:A,1),2))</f>
        <v>16200</v>
      </c>
      <c r="N3773" s="26">
        <f>+R3773*'COSTOS VARIOS'!$O$1</f>
        <v>0</v>
      </c>
      <c r="O3773" s="26">
        <f>+R3773*'COSTOS VARIOS'!$O$2</f>
        <v>0</v>
      </c>
      <c r="P3773" s="26">
        <f>+R3773*'COSTOS VARIOS'!$O$3</f>
        <v>0</v>
      </c>
      <c r="Q3773" s="26">
        <v>1</v>
      </c>
      <c r="R3773" s="26">
        <f t="shared" si="582"/>
        <v>0</v>
      </c>
      <c r="S3773" s="25" t="e">
        <f t="shared" si="583"/>
        <v>#N/A</v>
      </c>
      <c r="T3773" s="28" t="e">
        <f t="shared" si="584"/>
        <v>#N/A</v>
      </c>
      <c r="U3773" s="29" t="e">
        <f t="shared" si="585"/>
        <v>#N/A</v>
      </c>
      <c r="V3773" s="26" t="e">
        <f>+INDEX('LISTA DE PRECIOS EKM '!A:K,MATCH('Precios ML'!B3773,'LISTA DE PRECIOS EKM '!A:A,0),8)</f>
        <v>#N/A</v>
      </c>
      <c r="W3773" s="26" t="e">
        <f t="shared" si="586"/>
        <v>#N/A</v>
      </c>
      <c r="X3773" s="26" t="e">
        <f t="shared" si="587"/>
        <v>#N/A</v>
      </c>
      <c r="Y3773" s="26"/>
      <c r="Z3773" s="26" t="e">
        <f t="shared" si="588"/>
        <v>#N/A</v>
      </c>
      <c r="AA3773" s="30" t="e">
        <f t="shared" si="589"/>
        <v>#N/A</v>
      </c>
    </row>
    <row r="3774" spans="1:27">
      <c r="A3774" s="20" t="s">
        <v>8324</v>
      </c>
      <c r="B3774" s="20" t="s">
        <v>8332</v>
      </c>
      <c r="C3774" s="25">
        <v>0</v>
      </c>
      <c r="D3774" s="22">
        <v>85</v>
      </c>
      <c r="E3774" s="22">
        <v>49</v>
      </c>
      <c r="F3774" s="22">
        <v>40</v>
      </c>
      <c r="G3774" s="22">
        <v>16000</v>
      </c>
      <c r="H3774" s="22" t="s">
        <v>5088</v>
      </c>
      <c r="I3774" s="26" t="e">
        <f>+IF(H3774='COSTOS VARIOS'!$C$1,'COSTOS VARIOS'!$C$2*'Precios ML'!V3774,'COSTOS VARIOS'!$B$2*'Precios ML'!V3774)</f>
        <v>#N/A</v>
      </c>
      <c r="J3774" s="22">
        <v>0</v>
      </c>
      <c r="K3774" s="27">
        <f t="shared" si="580"/>
        <v>10.4125</v>
      </c>
      <c r="L3774" s="27">
        <f t="shared" si="581"/>
        <v>10.4125</v>
      </c>
      <c r="M3774" s="26">
        <f>(INDEX(pesos!A:B,MATCH(L3774,pesos!A:A,1),2))</f>
        <v>16200</v>
      </c>
      <c r="N3774" s="26">
        <f>+R3774*'COSTOS VARIOS'!$O$1</f>
        <v>0</v>
      </c>
      <c r="O3774" s="26">
        <f>+R3774*'COSTOS VARIOS'!$O$2</f>
        <v>0</v>
      </c>
      <c r="P3774" s="26">
        <f>+R3774*'COSTOS VARIOS'!$O$3</f>
        <v>0</v>
      </c>
      <c r="Q3774" s="26">
        <v>1</v>
      </c>
      <c r="R3774" s="26">
        <f t="shared" si="582"/>
        <v>0</v>
      </c>
      <c r="S3774" s="25" t="e">
        <f t="shared" si="583"/>
        <v>#N/A</v>
      </c>
      <c r="T3774" s="28" t="e">
        <f t="shared" si="584"/>
        <v>#N/A</v>
      </c>
      <c r="U3774" s="29" t="e">
        <f t="shared" si="585"/>
        <v>#N/A</v>
      </c>
      <c r="V3774" s="26" t="e">
        <f>+INDEX('LISTA DE PRECIOS EKM '!A:K,MATCH('Precios ML'!B3774,'LISTA DE PRECIOS EKM '!A:A,0),8)</f>
        <v>#N/A</v>
      </c>
      <c r="W3774" s="26" t="e">
        <f t="shared" si="586"/>
        <v>#N/A</v>
      </c>
      <c r="X3774" s="26" t="e">
        <f t="shared" si="587"/>
        <v>#N/A</v>
      </c>
      <c r="Y3774" s="26"/>
      <c r="Z3774" s="26" t="e">
        <f t="shared" si="588"/>
        <v>#N/A</v>
      </c>
      <c r="AA3774" s="30" t="e">
        <f t="shared" si="589"/>
        <v>#N/A</v>
      </c>
    </row>
    <row r="3775" spans="1:27">
      <c r="A3775" s="20" t="s">
        <v>8324</v>
      </c>
      <c r="B3775" s="20" t="s">
        <v>8333</v>
      </c>
      <c r="C3775" s="25">
        <v>0</v>
      </c>
      <c r="D3775" s="22">
        <v>85</v>
      </c>
      <c r="E3775" s="22">
        <v>49</v>
      </c>
      <c r="F3775" s="22">
        <v>40</v>
      </c>
      <c r="G3775" s="22">
        <v>16000</v>
      </c>
      <c r="H3775" s="22" t="s">
        <v>5088</v>
      </c>
      <c r="I3775" s="26" t="e">
        <f>+IF(H3775='COSTOS VARIOS'!$C$1,'COSTOS VARIOS'!$C$2*'Precios ML'!V3775,'COSTOS VARIOS'!$B$2*'Precios ML'!V3775)</f>
        <v>#N/A</v>
      </c>
      <c r="J3775" s="22">
        <v>0</v>
      </c>
      <c r="K3775" s="27">
        <f t="shared" si="580"/>
        <v>10.4125</v>
      </c>
      <c r="L3775" s="27">
        <f t="shared" si="581"/>
        <v>10.4125</v>
      </c>
      <c r="M3775" s="26">
        <f>(INDEX(pesos!A:B,MATCH(L3775,pesos!A:A,1),2))</f>
        <v>16200</v>
      </c>
      <c r="N3775" s="26">
        <f>+R3775*'COSTOS VARIOS'!$O$1</f>
        <v>0</v>
      </c>
      <c r="O3775" s="26">
        <f>+R3775*'COSTOS VARIOS'!$O$2</f>
        <v>0</v>
      </c>
      <c r="P3775" s="26">
        <f>+R3775*'COSTOS VARIOS'!$O$3</f>
        <v>0</v>
      </c>
      <c r="Q3775" s="26">
        <v>1</v>
      </c>
      <c r="R3775" s="26">
        <f t="shared" si="582"/>
        <v>0</v>
      </c>
      <c r="S3775" s="25" t="e">
        <f t="shared" si="583"/>
        <v>#N/A</v>
      </c>
      <c r="T3775" s="28" t="e">
        <f t="shared" si="584"/>
        <v>#N/A</v>
      </c>
      <c r="U3775" s="29" t="e">
        <f t="shared" si="585"/>
        <v>#N/A</v>
      </c>
      <c r="V3775" s="26" t="e">
        <f>+INDEX('LISTA DE PRECIOS EKM '!A:K,MATCH('Precios ML'!B3775,'LISTA DE PRECIOS EKM '!A:A,0),8)</f>
        <v>#N/A</v>
      </c>
      <c r="W3775" s="26" t="e">
        <f t="shared" si="586"/>
        <v>#N/A</v>
      </c>
      <c r="X3775" s="26" t="e">
        <f t="shared" si="587"/>
        <v>#N/A</v>
      </c>
      <c r="Y3775" s="26"/>
      <c r="Z3775" s="26" t="e">
        <f t="shared" si="588"/>
        <v>#N/A</v>
      </c>
      <c r="AA3775" s="30" t="e">
        <f t="shared" si="589"/>
        <v>#N/A</v>
      </c>
    </row>
    <row r="3776" spans="1:27">
      <c r="A3776" s="20" t="s">
        <v>8324</v>
      </c>
      <c r="B3776" s="20" t="s">
        <v>8333</v>
      </c>
      <c r="C3776" s="25">
        <v>0</v>
      </c>
      <c r="D3776" s="22">
        <v>85</v>
      </c>
      <c r="E3776" s="22">
        <v>49</v>
      </c>
      <c r="F3776" s="22">
        <v>40</v>
      </c>
      <c r="G3776" s="22">
        <v>16000</v>
      </c>
      <c r="H3776" s="22" t="s">
        <v>5088</v>
      </c>
      <c r="I3776" s="26" t="e">
        <f>+IF(H3776='COSTOS VARIOS'!$C$1,'COSTOS VARIOS'!$C$2*'Precios ML'!V3776,'COSTOS VARIOS'!$B$2*'Precios ML'!V3776)</f>
        <v>#N/A</v>
      </c>
      <c r="J3776" s="22">
        <v>0</v>
      </c>
      <c r="K3776" s="27">
        <f t="shared" si="580"/>
        <v>10.4125</v>
      </c>
      <c r="L3776" s="27">
        <f t="shared" si="581"/>
        <v>10.4125</v>
      </c>
      <c r="M3776" s="26">
        <f>(INDEX(pesos!A:B,MATCH(L3776,pesos!A:A,1),2))</f>
        <v>16200</v>
      </c>
      <c r="N3776" s="26">
        <f>+R3776*'COSTOS VARIOS'!$O$1</f>
        <v>0</v>
      </c>
      <c r="O3776" s="26">
        <f>+R3776*'COSTOS VARIOS'!$O$2</f>
        <v>0</v>
      </c>
      <c r="P3776" s="26">
        <f>+R3776*'COSTOS VARIOS'!$O$3</f>
        <v>0</v>
      </c>
      <c r="Q3776" s="26">
        <v>1</v>
      </c>
      <c r="R3776" s="26">
        <f t="shared" si="582"/>
        <v>0</v>
      </c>
      <c r="S3776" s="25" t="e">
        <f t="shared" si="583"/>
        <v>#N/A</v>
      </c>
      <c r="T3776" s="28" t="e">
        <f t="shared" si="584"/>
        <v>#N/A</v>
      </c>
      <c r="U3776" s="29" t="e">
        <f t="shared" si="585"/>
        <v>#N/A</v>
      </c>
      <c r="V3776" s="26" t="e">
        <f>+INDEX('LISTA DE PRECIOS EKM '!A:K,MATCH('Precios ML'!B3776,'LISTA DE PRECIOS EKM '!A:A,0),8)</f>
        <v>#N/A</v>
      </c>
      <c r="W3776" s="26" t="e">
        <f t="shared" si="586"/>
        <v>#N/A</v>
      </c>
      <c r="X3776" s="26" t="e">
        <f t="shared" si="587"/>
        <v>#N/A</v>
      </c>
      <c r="Y3776" s="26"/>
      <c r="Z3776" s="26" t="e">
        <f t="shared" si="588"/>
        <v>#N/A</v>
      </c>
      <c r="AA3776" s="30" t="e">
        <f t="shared" si="589"/>
        <v>#N/A</v>
      </c>
    </row>
    <row r="3777" spans="1:27">
      <c r="A3777" s="20" t="s">
        <v>8334</v>
      </c>
      <c r="B3777" s="20" t="s">
        <v>8335</v>
      </c>
      <c r="C3777" s="25">
        <v>0</v>
      </c>
      <c r="D3777" s="22">
        <v>85</v>
      </c>
      <c r="E3777" s="22">
        <v>49</v>
      </c>
      <c r="F3777" s="22">
        <v>40</v>
      </c>
      <c r="G3777" s="22">
        <v>16000</v>
      </c>
      <c r="H3777" s="22" t="s">
        <v>5088</v>
      </c>
      <c r="I3777" s="26" t="e">
        <f>+IF(H3777='COSTOS VARIOS'!$C$1,'COSTOS VARIOS'!$C$2*'Precios ML'!V3777,'COSTOS VARIOS'!$B$2*'Precios ML'!V3777)</f>
        <v>#N/A</v>
      </c>
      <c r="J3777" s="22">
        <v>0</v>
      </c>
      <c r="K3777" s="27">
        <f t="shared" si="580"/>
        <v>10.4125</v>
      </c>
      <c r="L3777" s="27">
        <f t="shared" si="581"/>
        <v>10.4125</v>
      </c>
      <c r="M3777" s="26">
        <f>(INDEX(pesos!A:B,MATCH(L3777,pesos!A:A,1),2))</f>
        <v>16200</v>
      </c>
      <c r="N3777" s="26">
        <f>+R3777*'COSTOS VARIOS'!$O$1</f>
        <v>0</v>
      </c>
      <c r="O3777" s="26">
        <f>+R3777*'COSTOS VARIOS'!$O$2</f>
        <v>0</v>
      </c>
      <c r="P3777" s="26">
        <f>+R3777*'COSTOS VARIOS'!$O$3</f>
        <v>0</v>
      </c>
      <c r="Q3777" s="26">
        <v>1</v>
      </c>
      <c r="R3777" s="26">
        <f t="shared" si="582"/>
        <v>0</v>
      </c>
      <c r="S3777" s="25" t="e">
        <f t="shared" si="583"/>
        <v>#N/A</v>
      </c>
      <c r="T3777" s="28" t="e">
        <f t="shared" si="584"/>
        <v>#N/A</v>
      </c>
      <c r="U3777" s="29" t="e">
        <f t="shared" si="585"/>
        <v>#N/A</v>
      </c>
      <c r="V3777" s="26" t="e">
        <f>+INDEX('LISTA DE PRECIOS EKM '!A:K,MATCH('Precios ML'!B3777,'LISTA DE PRECIOS EKM '!A:A,0),8)</f>
        <v>#N/A</v>
      </c>
      <c r="W3777" s="26" t="e">
        <f t="shared" si="586"/>
        <v>#N/A</v>
      </c>
      <c r="X3777" s="26" t="e">
        <f t="shared" si="587"/>
        <v>#N/A</v>
      </c>
      <c r="Y3777" s="26"/>
      <c r="Z3777" s="26" t="e">
        <f t="shared" si="588"/>
        <v>#N/A</v>
      </c>
      <c r="AA3777" s="30" t="e">
        <f t="shared" si="589"/>
        <v>#N/A</v>
      </c>
    </row>
    <row r="3778" spans="1:27">
      <c r="A3778" s="20" t="s">
        <v>8334</v>
      </c>
      <c r="B3778" s="20" t="s">
        <v>8335</v>
      </c>
      <c r="C3778" s="25">
        <v>0</v>
      </c>
      <c r="D3778" s="22">
        <v>85</v>
      </c>
      <c r="E3778" s="22">
        <v>49</v>
      </c>
      <c r="F3778" s="22">
        <v>40</v>
      </c>
      <c r="G3778" s="22">
        <v>16000</v>
      </c>
      <c r="H3778" s="22" t="s">
        <v>5088</v>
      </c>
      <c r="I3778" s="26" t="e">
        <f>+IF(H3778='COSTOS VARIOS'!$C$1,'COSTOS VARIOS'!$C$2*'Precios ML'!V3778,'COSTOS VARIOS'!$B$2*'Precios ML'!V3778)</f>
        <v>#N/A</v>
      </c>
      <c r="J3778" s="22">
        <v>0</v>
      </c>
      <c r="K3778" s="27">
        <f t="shared" si="580"/>
        <v>10.4125</v>
      </c>
      <c r="L3778" s="27">
        <f t="shared" si="581"/>
        <v>10.4125</v>
      </c>
      <c r="M3778" s="26">
        <f>(INDEX(pesos!A:B,MATCH(L3778,pesos!A:A,1),2))</f>
        <v>16200</v>
      </c>
      <c r="N3778" s="26">
        <f>+R3778*'COSTOS VARIOS'!$O$1</f>
        <v>0</v>
      </c>
      <c r="O3778" s="26">
        <f>+R3778*'COSTOS VARIOS'!$O$2</f>
        <v>0</v>
      </c>
      <c r="P3778" s="26">
        <f>+R3778*'COSTOS VARIOS'!$O$3</f>
        <v>0</v>
      </c>
      <c r="Q3778" s="26">
        <v>1</v>
      </c>
      <c r="R3778" s="26">
        <f t="shared" si="582"/>
        <v>0</v>
      </c>
      <c r="S3778" s="25" t="e">
        <f t="shared" si="583"/>
        <v>#N/A</v>
      </c>
      <c r="T3778" s="28" t="e">
        <f t="shared" si="584"/>
        <v>#N/A</v>
      </c>
      <c r="U3778" s="29" t="e">
        <f t="shared" si="585"/>
        <v>#N/A</v>
      </c>
      <c r="V3778" s="26" t="e">
        <f>+INDEX('LISTA DE PRECIOS EKM '!A:K,MATCH('Precios ML'!B3778,'LISTA DE PRECIOS EKM '!A:A,0),8)</f>
        <v>#N/A</v>
      </c>
      <c r="W3778" s="26" t="e">
        <f t="shared" si="586"/>
        <v>#N/A</v>
      </c>
      <c r="X3778" s="26" t="e">
        <f t="shared" si="587"/>
        <v>#N/A</v>
      </c>
      <c r="Y3778" s="26"/>
      <c r="Z3778" s="26" t="e">
        <f t="shared" si="588"/>
        <v>#N/A</v>
      </c>
      <c r="AA3778" s="30" t="e">
        <f t="shared" si="589"/>
        <v>#N/A</v>
      </c>
    </row>
    <row r="3779" spans="1:27">
      <c r="A3779" s="20" t="s">
        <v>8334</v>
      </c>
      <c r="B3779" s="20" t="s">
        <v>8336</v>
      </c>
      <c r="C3779" s="25">
        <v>0</v>
      </c>
      <c r="D3779" s="22">
        <v>85</v>
      </c>
      <c r="E3779" s="22">
        <v>49</v>
      </c>
      <c r="F3779" s="22">
        <v>40</v>
      </c>
      <c r="G3779" s="22">
        <v>16000</v>
      </c>
      <c r="H3779" s="22" t="s">
        <v>5088</v>
      </c>
      <c r="I3779" s="26" t="e">
        <f>+IF(H3779='COSTOS VARIOS'!$C$1,'COSTOS VARIOS'!$C$2*'Precios ML'!V3779,'COSTOS VARIOS'!$B$2*'Precios ML'!V3779)</f>
        <v>#N/A</v>
      </c>
      <c r="J3779" s="22">
        <v>0</v>
      </c>
      <c r="K3779" s="27">
        <f t="shared" si="580"/>
        <v>10.4125</v>
      </c>
      <c r="L3779" s="27">
        <f t="shared" si="581"/>
        <v>10.4125</v>
      </c>
      <c r="M3779" s="26">
        <f>(INDEX(pesos!A:B,MATCH(L3779,pesos!A:A,1),2))</f>
        <v>16200</v>
      </c>
      <c r="N3779" s="26">
        <f>+R3779*'COSTOS VARIOS'!$O$1</f>
        <v>0</v>
      </c>
      <c r="O3779" s="26">
        <f>+R3779*'COSTOS VARIOS'!$O$2</f>
        <v>0</v>
      </c>
      <c r="P3779" s="26">
        <f>+R3779*'COSTOS VARIOS'!$O$3</f>
        <v>0</v>
      </c>
      <c r="Q3779" s="26">
        <v>1</v>
      </c>
      <c r="R3779" s="26">
        <f t="shared" si="582"/>
        <v>0</v>
      </c>
      <c r="S3779" s="25" t="e">
        <f t="shared" si="583"/>
        <v>#N/A</v>
      </c>
      <c r="T3779" s="28" t="e">
        <f t="shared" si="584"/>
        <v>#N/A</v>
      </c>
      <c r="U3779" s="29" t="e">
        <f t="shared" si="585"/>
        <v>#N/A</v>
      </c>
      <c r="V3779" s="26" t="e">
        <f>+INDEX('LISTA DE PRECIOS EKM '!A:K,MATCH('Precios ML'!B3779,'LISTA DE PRECIOS EKM '!A:A,0),8)</f>
        <v>#N/A</v>
      </c>
      <c r="W3779" s="26" t="e">
        <f t="shared" si="586"/>
        <v>#N/A</v>
      </c>
      <c r="X3779" s="26" t="e">
        <f t="shared" si="587"/>
        <v>#N/A</v>
      </c>
      <c r="Y3779" s="26"/>
      <c r="Z3779" s="26" t="e">
        <f t="shared" si="588"/>
        <v>#N/A</v>
      </c>
      <c r="AA3779" s="30" t="e">
        <f t="shared" si="589"/>
        <v>#N/A</v>
      </c>
    </row>
    <row r="3780" spans="1:27">
      <c r="A3780" s="20" t="s">
        <v>8334</v>
      </c>
      <c r="B3780" s="20" t="s">
        <v>8336</v>
      </c>
      <c r="C3780" s="25">
        <v>0</v>
      </c>
      <c r="D3780" s="22">
        <v>85</v>
      </c>
      <c r="E3780" s="22">
        <v>49</v>
      </c>
      <c r="F3780" s="22">
        <v>40</v>
      </c>
      <c r="G3780" s="22">
        <v>16000</v>
      </c>
      <c r="H3780" s="22" t="s">
        <v>5088</v>
      </c>
      <c r="I3780" s="26" t="e">
        <f>+IF(H3780='COSTOS VARIOS'!$C$1,'COSTOS VARIOS'!$C$2*'Precios ML'!V3780,'COSTOS VARIOS'!$B$2*'Precios ML'!V3780)</f>
        <v>#N/A</v>
      </c>
      <c r="J3780" s="22">
        <v>0</v>
      </c>
      <c r="K3780" s="27">
        <f t="shared" ref="K3780:K3843" si="590">+(D3780*E3780*F3780)/G3780</f>
        <v>10.4125</v>
      </c>
      <c r="L3780" s="27">
        <f t="shared" ref="L3780:L3843" si="591">+K3780*Q3780</f>
        <v>10.4125</v>
      </c>
      <c r="M3780" s="26">
        <f>(INDEX(pesos!A:B,MATCH(L3780,pesos!A:A,1),2))</f>
        <v>16200</v>
      </c>
      <c r="N3780" s="26">
        <f>+R3780*'COSTOS VARIOS'!$O$1</f>
        <v>0</v>
      </c>
      <c r="O3780" s="26">
        <f>+R3780*'COSTOS VARIOS'!$O$2</f>
        <v>0</v>
      </c>
      <c r="P3780" s="26">
        <f>+R3780*'COSTOS VARIOS'!$O$3</f>
        <v>0</v>
      </c>
      <c r="Q3780" s="26">
        <v>1</v>
      </c>
      <c r="R3780" s="26">
        <f t="shared" ref="R3780:R3843" si="592">+C3780*Q3780</f>
        <v>0</v>
      </c>
      <c r="S3780" s="25" t="e">
        <f t="shared" ref="S3780:S3843" si="593">+R3780+P3780+O3780+N3780+M3780+I3780</f>
        <v>#N/A</v>
      </c>
      <c r="T3780" s="28" t="e">
        <f t="shared" ref="T3780:T3843" si="594">+(V3780/S3780)-1</f>
        <v>#N/A</v>
      </c>
      <c r="U3780" s="29" t="e">
        <f t="shared" ref="U3780:U3843" si="595">+S3780*T3780+S3780</f>
        <v>#N/A</v>
      </c>
      <c r="V3780" s="26" t="e">
        <f>+INDEX('LISTA DE PRECIOS EKM '!A:K,MATCH('Precios ML'!B3780,'LISTA DE PRECIOS EKM '!A:A,0),8)</f>
        <v>#N/A</v>
      </c>
      <c r="W3780" s="26" t="e">
        <f t="shared" ref="W3780:W3843" si="596">+V3780*Q3780</f>
        <v>#N/A</v>
      </c>
      <c r="X3780" s="26" t="e">
        <f t="shared" ref="X3780:X3843" si="597">+W3780-U3780</f>
        <v>#N/A</v>
      </c>
      <c r="Y3780" s="26"/>
      <c r="Z3780" s="26" t="e">
        <f t="shared" ref="Z3780:Z3843" si="598">+W3780-Y3780</f>
        <v>#N/A</v>
      </c>
      <c r="AA3780" s="30" t="e">
        <f t="shared" ref="AA3780:AA3843" si="599">+(Z3780/C3780)-1</f>
        <v>#N/A</v>
      </c>
    </row>
    <row r="3781" spans="1:27">
      <c r="A3781" s="20" t="s">
        <v>8334</v>
      </c>
      <c r="B3781" s="20" t="s">
        <v>8337</v>
      </c>
      <c r="C3781" s="25">
        <v>0</v>
      </c>
      <c r="D3781" s="22">
        <v>85</v>
      </c>
      <c r="E3781" s="22">
        <v>49</v>
      </c>
      <c r="F3781" s="22">
        <v>40</v>
      </c>
      <c r="G3781" s="22">
        <v>16000</v>
      </c>
      <c r="H3781" s="22" t="s">
        <v>5088</v>
      </c>
      <c r="I3781" s="26" t="e">
        <f>+IF(H3781='COSTOS VARIOS'!$C$1,'COSTOS VARIOS'!$C$2*'Precios ML'!V3781,'COSTOS VARIOS'!$B$2*'Precios ML'!V3781)</f>
        <v>#N/A</v>
      </c>
      <c r="J3781" s="22">
        <v>0</v>
      </c>
      <c r="K3781" s="27">
        <f t="shared" si="590"/>
        <v>10.4125</v>
      </c>
      <c r="L3781" s="27">
        <f t="shared" si="591"/>
        <v>10.4125</v>
      </c>
      <c r="M3781" s="26">
        <f>(INDEX(pesos!A:B,MATCH(L3781,pesos!A:A,1),2))</f>
        <v>16200</v>
      </c>
      <c r="N3781" s="26">
        <f>+R3781*'COSTOS VARIOS'!$O$1</f>
        <v>0</v>
      </c>
      <c r="O3781" s="26">
        <f>+R3781*'COSTOS VARIOS'!$O$2</f>
        <v>0</v>
      </c>
      <c r="P3781" s="26">
        <f>+R3781*'COSTOS VARIOS'!$O$3</f>
        <v>0</v>
      </c>
      <c r="Q3781" s="26">
        <v>1</v>
      </c>
      <c r="R3781" s="26">
        <f t="shared" si="592"/>
        <v>0</v>
      </c>
      <c r="S3781" s="25" t="e">
        <f t="shared" si="593"/>
        <v>#N/A</v>
      </c>
      <c r="T3781" s="28" t="e">
        <f t="shared" si="594"/>
        <v>#N/A</v>
      </c>
      <c r="U3781" s="29" t="e">
        <f t="shared" si="595"/>
        <v>#N/A</v>
      </c>
      <c r="V3781" s="26" t="e">
        <f>+INDEX('LISTA DE PRECIOS EKM '!A:K,MATCH('Precios ML'!B3781,'LISTA DE PRECIOS EKM '!A:A,0),8)</f>
        <v>#N/A</v>
      </c>
      <c r="W3781" s="26" t="e">
        <f t="shared" si="596"/>
        <v>#N/A</v>
      </c>
      <c r="X3781" s="26" t="e">
        <f t="shared" si="597"/>
        <v>#N/A</v>
      </c>
      <c r="Y3781" s="26"/>
      <c r="Z3781" s="26" t="e">
        <f t="shared" si="598"/>
        <v>#N/A</v>
      </c>
      <c r="AA3781" s="30" t="e">
        <f t="shared" si="599"/>
        <v>#N/A</v>
      </c>
    </row>
    <row r="3782" spans="1:27">
      <c r="A3782" s="20" t="s">
        <v>8334</v>
      </c>
      <c r="B3782" s="20" t="s">
        <v>8337</v>
      </c>
      <c r="C3782" s="25">
        <v>0</v>
      </c>
      <c r="D3782" s="22">
        <v>85</v>
      </c>
      <c r="E3782" s="22">
        <v>49</v>
      </c>
      <c r="F3782" s="22">
        <v>40</v>
      </c>
      <c r="G3782" s="22">
        <v>16000</v>
      </c>
      <c r="H3782" s="22" t="s">
        <v>5088</v>
      </c>
      <c r="I3782" s="26" t="e">
        <f>+IF(H3782='COSTOS VARIOS'!$C$1,'COSTOS VARIOS'!$C$2*'Precios ML'!V3782,'COSTOS VARIOS'!$B$2*'Precios ML'!V3782)</f>
        <v>#N/A</v>
      </c>
      <c r="J3782" s="22">
        <v>0</v>
      </c>
      <c r="K3782" s="27">
        <f t="shared" si="590"/>
        <v>10.4125</v>
      </c>
      <c r="L3782" s="27">
        <f t="shared" si="591"/>
        <v>10.4125</v>
      </c>
      <c r="M3782" s="26">
        <f>(INDEX(pesos!A:B,MATCH(L3782,pesos!A:A,1),2))</f>
        <v>16200</v>
      </c>
      <c r="N3782" s="26">
        <f>+R3782*'COSTOS VARIOS'!$O$1</f>
        <v>0</v>
      </c>
      <c r="O3782" s="26">
        <f>+R3782*'COSTOS VARIOS'!$O$2</f>
        <v>0</v>
      </c>
      <c r="P3782" s="26">
        <f>+R3782*'COSTOS VARIOS'!$O$3</f>
        <v>0</v>
      </c>
      <c r="Q3782" s="26">
        <v>1</v>
      </c>
      <c r="R3782" s="26">
        <f t="shared" si="592"/>
        <v>0</v>
      </c>
      <c r="S3782" s="25" t="e">
        <f t="shared" si="593"/>
        <v>#N/A</v>
      </c>
      <c r="T3782" s="28" t="e">
        <f t="shared" si="594"/>
        <v>#N/A</v>
      </c>
      <c r="U3782" s="29" t="e">
        <f t="shared" si="595"/>
        <v>#N/A</v>
      </c>
      <c r="V3782" s="26" t="e">
        <f>+INDEX('LISTA DE PRECIOS EKM '!A:K,MATCH('Precios ML'!B3782,'LISTA DE PRECIOS EKM '!A:A,0),8)</f>
        <v>#N/A</v>
      </c>
      <c r="W3782" s="26" t="e">
        <f t="shared" si="596"/>
        <v>#N/A</v>
      </c>
      <c r="X3782" s="26" t="e">
        <f t="shared" si="597"/>
        <v>#N/A</v>
      </c>
      <c r="Y3782" s="26"/>
      <c r="Z3782" s="26" t="e">
        <f t="shared" si="598"/>
        <v>#N/A</v>
      </c>
      <c r="AA3782" s="30" t="e">
        <f t="shared" si="599"/>
        <v>#N/A</v>
      </c>
    </row>
    <row r="3783" spans="1:27">
      <c r="A3783" s="20" t="s">
        <v>8334</v>
      </c>
      <c r="B3783" s="20" t="s">
        <v>8338</v>
      </c>
      <c r="C3783" s="25">
        <v>0</v>
      </c>
      <c r="D3783" s="22">
        <v>85</v>
      </c>
      <c r="E3783" s="22">
        <v>49</v>
      </c>
      <c r="F3783" s="22">
        <v>40</v>
      </c>
      <c r="G3783" s="22">
        <v>16000</v>
      </c>
      <c r="H3783" s="22" t="s">
        <v>5088</v>
      </c>
      <c r="I3783" s="26" t="e">
        <f>+IF(H3783='COSTOS VARIOS'!$C$1,'COSTOS VARIOS'!$C$2*'Precios ML'!V3783,'COSTOS VARIOS'!$B$2*'Precios ML'!V3783)</f>
        <v>#N/A</v>
      </c>
      <c r="J3783" s="22">
        <v>0</v>
      </c>
      <c r="K3783" s="27">
        <f t="shared" si="590"/>
        <v>10.4125</v>
      </c>
      <c r="L3783" s="27">
        <f t="shared" si="591"/>
        <v>10.4125</v>
      </c>
      <c r="M3783" s="26">
        <f>(INDEX(pesos!A:B,MATCH(L3783,pesos!A:A,1),2))</f>
        <v>16200</v>
      </c>
      <c r="N3783" s="26">
        <f>+R3783*'COSTOS VARIOS'!$O$1</f>
        <v>0</v>
      </c>
      <c r="O3783" s="26">
        <f>+R3783*'COSTOS VARIOS'!$O$2</f>
        <v>0</v>
      </c>
      <c r="P3783" s="26">
        <f>+R3783*'COSTOS VARIOS'!$O$3</f>
        <v>0</v>
      </c>
      <c r="Q3783" s="26">
        <v>1</v>
      </c>
      <c r="R3783" s="26">
        <f t="shared" si="592"/>
        <v>0</v>
      </c>
      <c r="S3783" s="25" t="e">
        <f t="shared" si="593"/>
        <v>#N/A</v>
      </c>
      <c r="T3783" s="28" t="e">
        <f t="shared" si="594"/>
        <v>#N/A</v>
      </c>
      <c r="U3783" s="29" t="e">
        <f t="shared" si="595"/>
        <v>#N/A</v>
      </c>
      <c r="V3783" s="26" t="e">
        <f>+INDEX('LISTA DE PRECIOS EKM '!A:K,MATCH('Precios ML'!B3783,'LISTA DE PRECIOS EKM '!A:A,0),8)</f>
        <v>#N/A</v>
      </c>
      <c r="W3783" s="26" t="e">
        <f t="shared" si="596"/>
        <v>#N/A</v>
      </c>
      <c r="X3783" s="26" t="e">
        <f t="shared" si="597"/>
        <v>#N/A</v>
      </c>
      <c r="Y3783" s="26"/>
      <c r="Z3783" s="26" t="e">
        <f t="shared" si="598"/>
        <v>#N/A</v>
      </c>
      <c r="AA3783" s="30" t="e">
        <f t="shared" si="599"/>
        <v>#N/A</v>
      </c>
    </row>
    <row r="3784" spans="1:27">
      <c r="A3784" s="20" t="s">
        <v>8334</v>
      </c>
      <c r="B3784" s="20" t="s">
        <v>8338</v>
      </c>
      <c r="C3784" s="25">
        <v>0</v>
      </c>
      <c r="D3784" s="22">
        <v>85</v>
      </c>
      <c r="E3784" s="22">
        <v>49</v>
      </c>
      <c r="F3784" s="22">
        <v>40</v>
      </c>
      <c r="G3784" s="22">
        <v>16000</v>
      </c>
      <c r="H3784" s="22" t="s">
        <v>5088</v>
      </c>
      <c r="I3784" s="26" t="e">
        <f>+IF(H3784='COSTOS VARIOS'!$C$1,'COSTOS VARIOS'!$C$2*'Precios ML'!V3784,'COSTOS VARIOS'!$B$2*'Precios ML'!V3784)</f>
        <v>#N/A</v>
      </c>
      <c r="J3784" s="22">
        <v>0</v>
      </c>
      <c r="K3784" s="27">
        <f t="shared" si="590"/>
        <v>10.4125</v>
      </c>
      <c r="L3784" s="27">
        <f t="shared" si="591"/>
        <v>10.4125</v>
      </c>
      <c r="M3784" s="26">
        <f>(INDEX(pesos!A:B,MATCH(L3784,pesos!A:A,1),2))</f>
        <v>16200</v>
      </c>
      <c r="N3784" s="26">
        <f>+R3784*'COSTOS VARIOS'!$O$1</f>
        <v>0</v>
      </c>
      <c r="O3784" s="26">
        <f>+R3784*'COSTOS VARIOS'!$O$2</f>
        <v>0</v>
      </c>
      <c r="P3784" s="26">
        <f>+R3784*'COSTOS VARIOS'!$O$3</f>
        <v>0</v>
      </c>
      <c r="Q3784" s="26">
        <v>1</v>
      </c>
      <c r="R3784" s="26">
        <f t="shared" si="592"/>
        <v>0</v>
      </c>
      <c r="S3784" s="25" t="e">
        <f t="shared" si="593"/>
        <v>#N/A</v>
      </c>
      <c r="T3784" s="28" t="e">
        <f t="shared" si="594"/>
        <v>#N/A</v>
      </c>
      <c r="U3784" s="29" t="e">
        <f t="shared" si="595"/>
        <v>#N/A</v>
      </c>
      <c r="V3784" s="26" t="e">
        <f>+INDEX('LISTA DE PRECIOS EKM '!A:K,MATCH('Precios ML'!B3784,'LISTA DE PRECIOS EKM '!A:A,0),8)</f>
        <v>#N/A</v>
      </c>
      <c r="W3784" s="26" t="e">
        <f t="shared" si="596"/>
        <v>#N/A</v>
      </c>
      <c r="X3784" s="26" t="e">
        <f t="shared" si="597"/>
        <v>#N/A</v>
      </c>
      <c r="Y3784" s="26"/>
      <c r="Z3784" s="26" t="e">
        <f t="shared" si="598"/>
        <v>#N/A</v>
      </c>
      <c r="AA3784" s="30" t="e">
        <f t="shared" si="599"/>
        <v>#N/A</v>
      </c>
    </row>
    <row r="3785" spans="1:27">
      <c r="A3785" s="20" t="s">
        <v>8334</v>
      </c>
      <c r="B3785" s="20" t="s">
        <v>8339</v>
      </c>
      <c r="C3785" s="25">
        <v>0</v>
      </c>
      <c r="D3785" s="22">
        <v>85</v>
      </c>
      <c r="E3785" s="22">
        <v>49</v>
      </c>
      <c r="F3785" s="22">
        <v>40</v>
      </c>
      <c r="G3785" s="22">
        <v>16000</v>
      </c>
      <c r="H3785" s="22" t="s">
        <v>5088</v>
      </c>
      <c r="I3785" s="26" t="e">
        <f>+IF(H3785='COSTOS VARIOS'!$C$1,'COSTOS VARIOS'!$C$2*'Precios ML'!V3785,'COSTOS VARIOS'!$B$2*'Precios ML'!V3785)</f>
        <v>#N/A</v>
      </c>
      <c r="J3785" s="22">
        <v>0</v>
      </c>
      <c r="K3785" s="27">
        <f t="shared" si="590"/>
        <v>10.4125</v>
      </c>
      <c r="L3785" s="27">
        <f t="shared" si="591"/>
        <v>10.4125</v>
      </c>
      <c r="M3785" s="26">
        <f>(INDEX(pesos!A:B,MATCH(L3785,pesos!A:A,1),2))</f>
        <v>16200</v>
      </c>
      <c r="N3785" s="26">
        <f>+R3785*'COSTOS VARIOS'!$O$1</f>
        <v>0</v>
      </c>
      <c r="O3785" s="26">
        <f>+R3785*'COSTOS VARIOS'!$O$2</f>
        <v>0</v>
      </c>
      <c r="P3785" s="26">
        <f>+R3785*'COSTOS VARIOS'!$O$3</f>
        <v>0</v>
      </c>
      <c r="Q3785" s="26">
        <v>1</v>
      </c>
      <c r="R3785" s="26">
        <f t="shared" si="592"/>
        <v>0</v>
      </c>
      <c r="S3785" s="25" t="e">
        <f t="shared" si="593"/>
        <v>#N/A</v>
      </c>
      <c r="T3785" s="28" t="e">
        <f t="shared" si="594"/>
        <v>#N/A</v>
      </c>
      <c r="U3785" s="29" t="e">
        <f t="shared" si="595"/>
        <v>#N/A</v>
      </c>
      <c r="V3785" s="26" t="e">
        <f>+INDEX('LISTA DE PRECIOS EKM '!A:K,MATCH('Precios ML'!B3785,'LISTA DE PRECIOS EKM '!A:A,0),8)</f>
        <v>#N/A</v>
      </c>
      <c r="W3785" s="26" t="e">
        <f t="shared" si="596"/>
        <v>#N/A</v>
      </c>
      <c r="X3785" s="26" t="e">
        <f t="shared" si="597"/>
        <v>#N/A</v>
      </c>
      <c r="Y3785" s="26"/>
      <c r="Z3785" s="26" t="e">
        <f t="shared" si="598"/>
        <v>#N/A</v>
      </c>
      <c r="AA3785" s="30" t="e">
        <f t="shared" si="599"/>
        <v>#N/A</v>
      </c>
    </row>
    <row r="3786" spans="1:27">
      <c r="A3786" s="20" t="s">
        <v>8334</v>
      </c>
      <c r="B3786" s="20" t="s">
        <v>8339</v>
      </c>
      <c r="C3786" s="25">
        <v>0</v>
      </c>
      <c r="D3786" s="22">
        <v>85</v>
      </c>
      <c r="E3786" s="22">
        <v>49</v>
      </c>
      <c r="F3786" s="22">
        <v>40</v>
      </c>
      <c r="G3786" s="22">
        <v>16000</v>
      </c>
      <c r="H3786" s="22" t="s">
        <v>5088</v>
      </c>
      <c r="I3786" s="26" t="e">
        <f>+IF(H3786='COSTOS VARIOS'!$C$1,'COSTOS VARIOS'!$C$2*'Precios ML'!V3786,'COSTOS VARIOS'!$B$2*'Precios ML'!V3786)</f>
        <v>#N/A</v>
      </c>
      <c r="J3786" s="22">
        <v>0</v>
      </c>
      <c r="K3786" s="27">
        <f t="shared" si="590"/>
        <v>10.4125</v>
      </c>
      <c r="L3786" s="27">
        <f t="shared" si="591"/>
        <v>10.4125</v>
      </c>
      <c r="M3786" s="26">
        <f>(INDEX(pesos!A:B,MATCH(L3786,pesos!A:A,1),2))</f>
        <v>16200</v>
      </c>
      <c r="N3786" s="26">
        <f>+R3786*'COSTOS VARIOS'!$O$1</f>
        <v>0</v>
      </c>
      <c r="O3786" s="26">
        <f>+R3786*'COSTOS VARIOS'!$O$2</f>
        <v>0</v>
      </c>
      <c r="P3786" s="26">
        <f>+R3786*'COSTOS VARIOS'!$O$3</f>
        <v>0</v>
      </c>
      <c r="Q3786" s="26">
        <v>1</v>
      </c>
      <c r="R3786" s="26">
        <f t="shared" si="592"/>
        <v>0</v>
      </c>
      <c r="S3786" s="25" t="e">
        <f t="shared" si="593"/>
        <v>#N/A</v>
      </c>
      <c r="T3786" s="28" t="e">
        <f t="shared" si="594"/>
        <v>#N/A</v>
      </c>
      <c r="U3786" s="29" t="e">
        <f t="shared" si="595"/>
        <v>#N/A</v>
      </c>
      <c r="V3786" s="26" t="e">
        <f>+INDEX('LISTA DE PRECIOS EKM '!A:K,MATCH('Precios ML'!B3786,'LISTA DE PRECIOS EKM '!A:A,0),8)</f>
        <v>#N/A</v>
      </c>
      <c r="W3786" s="26" t="e">
        <f t="shared" si="596"/>
        <v>#N/A</v>
      </c>
      <c r="X3786" s="26" t="e">
        <f t="shared" si="597"/>
        <v>#N/A</v>
      </c>
      <c r="Y3786" s="26"/>
      <c r="Z3786" s="26" t="e">
        <f t="shared" si="598"/>
        <v>#N/A</v>
      </c>
      <c r="AA3786" s="30" t="e">
        <f t="shared" si="599"/>
        <v>#N/A</v>
      </c>
    </row>
    <row r="3787" spans="1:27">
      <c r="A3787" s="20" t="s">
        <v>8334</v>
      </c>
      <c r="B3787" s="20" t="s">
        <v>8340</v>
      </c>
      <c r="C3787" s="25">
        <v>0</v>
      </c>
      <c r="D3787" s="22">
        <v>85</v>
      </c>
      <c r="E3787" s="22">
        <v>49</v>
      </c>
      <c r="F3787" s="22">
        <v>40</v>
      </c>
      <c r="G3787" s="22">
        <v>16000</v>
      </c>
      <c r="H3787" s="22" t="s">
        <v>5088</v>
      </c>
      <c r="I3787" s="26" t="e">
        <f>+IF(H3787='COSTOS VARIOS'!$C$1,'COSTOS VARIOS'!$C$2*'Precios ML'!V3787,'COSTOS VARIOS'!$B$2*'Precios ML'!V3787)</f>
        <v>#N/A</v>
      </c>
      <c r="J3787" s="22">
        <v>0</v>
      </c>
      <c r="K3787" s="27">
        <f t="shared" si="590"/>
        <v>10.4125</v>
      </c>
      <c r="L3787" s="27">
        <f t="shared" si="591"/>
        <v>10.4125</v>
      </c>
      <c r="M3787" s="26">
        <f>(INDEX(pesos!A:B,MATCH(L3787,pesos!A:A,1),2))</f>
        <v>16200</v>
      </c>
      <c r="N3787" s="26">
        <f>+R3787*'COSTOS VARIOS'!$O$1</f>
        <v>0</v>
      </c>
      <c r="O3787" s="26">
        <f>+R3787*'COSTOS VARIOS'!$O$2</f>
        <v>0</v>
      </c>
      <c r="P3787" s="26">
        <f>+R3787*'COSTOS VARIOS'!$O$3</f>
        <v>0</v>
      </c>
      <c r="Q3787" s="26">
        <v>1</v>
      </c>
      <c r="R3787" s="26">
        <f t="shared" si="592"/>
        <v>0</v>
      </c>
      <c r="S3787" s="25" t="e">
        <f t="shared" si="593"/>
        <v>#N/A</v>
      </c>
      <c r="T3787" s="28" t="e">
        <f t="shared" si="594"/>
        <v>#N/A</v>
      </c>
      <c r="U3787" s="29" t="e">
        <f t="shared" si="595"/>
        <v>#N/A</v>
      </c>
      <c r="V3787" s="26" t="e">
        <f>+INDEX('LISTA DE PRECIOS EKM '!A:K,MATCH('Precios ML'!B3787,'LISTA DE PRECIOS EKM '!A:A,0),8)</f>
        <v>#N/A</v>
      </c>
      <c r="W3787" s="26" t="e">
        <f t="shared" si="596"/>
        <v>#N/A</v>
      </c>
      <c r="X3787" s="26" t="e">
        <f t="shared" si="597"/>
        <v>#N/A</v>
      </c>
      <c r="Y3787" s="26"/>
      <c r="Z3787" s="26" t="e">
        <f t="shared" si="598"/>
        <v>#N/A</v>
      </c>
      <c r="AA3787" s="30" t="e">
        <f t="shared" si="599"/>
        <v>#N/A</v>
      </c>
    </row>
    <row r="3788" spans="1:27">
      <c r="A3788" s="20" t="s">
        <v>8334</v>
      </c>
      <c r="B3788" s="20" t="s">
        <v>8340</v>
      </c>
      <c r="C3788" s="25">
        <v>0</v>
      </c>
      <c r="D3788" s="22">
        <v>85</v>
      </c>
      <c r="E3788" s="22">
        <v>49</v>
      </c>
      <c r="F3788" s="22">
        <v>40</v>
      </c>
      <c r="G3788" s="22">
        <v>16000</v>
      </c>
      <c r="H3788" s="22" t="s">
        <v>5088</v>
      </c>
      <c r="I3788" s="26" t="e">
        <f>+IF(H3788='COSTOS VARIOS'!$C$1,'COSTOS VARIOS'!$C$2*'Precios ML'!V3788,'COSTOS VARIOS'!$B$2*'Precios ML'!V3788)</f>
        <v>#N/A</v>
      </c>
      <c r="J3788" s="22">
        <v>0</v>
      </c>
      <c r="K3788" s="27">
        <f t="shared" si="590"/>
        <v>10.4125</v>
      </c>
      <c r="L3788" s="27">
        <f t="shared" si="591"/>
        <v>10.4125</v>
      </c>
      <c r="M3788" s="26">
        <f>(INDEX(pesos!A:B,MATCH(L3788,pesos!A:A,1),2))</f>
        <v>16200</v>
      </c>
      <c r="N3788" s="26">
        <f>+R3788*'COSTOS VARIOS'!$O$1</f>
        <v>0</v>
      </c>
      <c r="O3788" s="26">
        <f>+R3788*'COSTOS VARIOS'!$O$2</f>
        <v>0</v>
      </c>
      <c r="P3788" s="26">
        <f>+R3788*'COSTOS VARIOS'!$O$3</f>
        <v>0</v>
      </c>
      <c r="Q3788" s="26">
        <v>1</v>
      </c>
      <c r="R3788" s="26">
        <f t="shared" si="592"/>
        <v>0</v>
      </c>
      <c r="S3788" s="25" t="e">
        <f t="shared" si="593"/>
        <v>#N/A</v>
      </c>
      <c r="T3788" s="28" t="e">
        <f t="shared" si="594"/>
        <v>#N/A</v>
      </c>
      <c r="U3788" s="29" t="e">
        <f t="shared" si="595"/>
        <v>#N/A</v>
      </c>
      <c r="V3788" s="26" t="e">
        <f>+INDEX('LISTA DE PRECIOS EKM '!A:K,MATCH('Precios ML'!B3788,'LISTA DE PRECIOS EKM '!A:A,0),8)</f>
        <v>#N/A</v>
      </c>
      <c r="W3788" s="26" t="e">
        <f t="shared" si="596"/>
        <v>#N/A</v>
      </c>
      <c r="X3788" s="26" t="e">
        <f t="shared" si="597"/>
        <v>#N/A</v>
      </c>
      <c r="Y3788" s="26"/>
      <c r="Z3788" s="26" t="e">
        <f t="shared" si="598"/>
        <v>#N/A</v>
      </c>
      <c r="AA3788" s="30" t="e">
        <f t="shared" si="599"/>
        <v>#N/A</v>
      </c>
    </row>
    <row r="3789" spans="1:27">
      <c r="A3789" s="20" t="s">
        <v>8334</v>
      </c>
      <c r="B3789" s="20" t="s">
        <v>8341</v>
      </c>
      <c r="C3789" s="25">
        <v>0</v>
      </c>
      <c r="D3789" s="22">
        <v>85</v>
      </c>
      <c r="E3789" s="22">
        <v>49</v>
      </c>
      <c r="F3789" s="22">
        <v>40</v>
      </c>
      <c r="G3789" s="22">
        <v>16000</v>
      </c>
      <c r="H3789" s="22" t="s">
        <v>5088</v>
      </c>
      <c r="I3789" s="26" t="e">
        <f>+IF(H3789='COSTOS VARIOS'!$C$1,'COSTOS VARIOS'!$C$2*'Precios ML'!V3789,'COSTOS VARIOS'!$B$2*'Precios ML'!V3789)</f>
        <v>#N/A</v>
      </c>
      <c r="J3789" s="22">
        <v>0</v>
      </c>
      <c r="K3789" s="27">
        <f t="shared" si="590"/>
        <v>10.4125</v>
      </c>
      <c r="L3789" s="27">
        <f t="shared" si="591"/>
        <v>10.4125</v>
      </c>
      <c r="M3789" s="26">
        <f>(INDEX(pesos!A:B,MATCH(L3789,pesos!A:A,1),2))</f>
        <v>16200</v>
      </c>
      <c r="N3789" s="26">
        <f>+R3789*'COSTOS VARIOS'!$O$1</f>
        <v>0</v>
      </c>
      <c r="O3789" s="26">
        <f>+R3789*'COSTOS VARIOS'!$O$2</f>
        <v>0</v>
      </c>
      <c r="P3789" s="26">
        <f>+R3789*'COSTOS VARIOS'!$O$3</f>
        <v>0</v>
      </c>
      <c r="Q3789" s="26">
        <v>1</v>
      </c>
      <c r="R3789" s="26">
        <f t="shared" si="592"/>
        <v>0</v>
      </c>
      <c r="S3789" s="25" t="e">
        <f t="shared" si="593"/>
        <v>#N/A</v>
      </c>
      <c r="T3789" s="28" t="e">
        <f t="shared" si="594"/>
        <v>#N/A</v>
      </c>
      <c r="U3789" s="29" t="e">
        <f t="shared" si="595"/>
        <v>#N/A</v>
      </c>
      <c r="V3789" s="26" t="e">
        <f>+INDEX('LISTA DE PRECIOS EKM '!A:K,MATCH('Precios ML'!B3789,'LISTA DE PRECIOS EKM '!A:A,0),8)</f>
        <v>#N/A</v>
      </c>
      <c r="W3789" s="26" t="e">
        <f t="shared" si="596"/>
        <v>#N/A</v>
      </c>
      <c r="X3789" s="26" t="e">
        <f t="shared" si="597"/>
        <v>#N/A</v>
      </c>
      <c r="Y3789" s="26"/>
      <c r="Z3789" s="26" t="e">
        <f t="shared" si="598"/>
        <v>#N/A</v>
      </c>
      <c r="AA3789" s="30" t="e">
        <f t="shared" si="599"/>
        <v>#N/A</v>
      </c>
    </row>
    <row r="3790" spans="1:27">
      <c r="A3790" s="20" t="s">
        <v>8334</v>
      </c>
      <c r="B3790" s="20" t="s">
        <v>8341</v>
      </c>
      <c r="C3790" s="25">
        <v>0</v>
      </c>
      <c r="D3790" s="22">
        <v>85</v>
      </c>
      <c r="E3790" s="22">
        <v>49</v>
      </c>
      <c r="F3790" s="22">
        <v>40</v>
      </c>
      <c r="G3790" s="22">
        <v>16000</v>
      </c>
      <c r="H3790" s="22" t="s">
        <v>5088</v>
      </c>
      <c r="I3790" s="26" t="e">
        <f>+IF(H3790='COSTOS VARIOS'!$C$1,'COSTOS VARIOS'!$C$2*'Precios ML'!V3790,'COSTOS VARIOS'!$B$2*'Precios ML'!V3790)</f>
        <v>#N/A</v>
      </c>
      <c r="J3790" s="22">
        <v>0</v>
      </c>
      <c r="K3790" s="27">
        <f t="shared" si="590"/>
        <v>10.4125</v>
      </c>
      <c r="L3790" s="27">
        <f t="shared" si="591"/>
        <v>10.4125</v>
      </c>
      <c r="M3790" s="26">
        <f>(INDEX(pesos!A:B,MATCH(L3790,pesos!A:A,1),2))</f>
        <v>16200</v>
      </c>
      <c r="N3790" s="26">
        <f>+R3790*'COSTOS VARIOS'!$O$1</f>
        <v>0</v>
      </c>
      <c r="O3790" s="26">
        <f>+R3790*'COSTOS VARIOS'!$O$2</f>
        <v>0</v>
      </c>
      <c r="P3790" s="26">
        <f>+R3790*'COSTOS VARIOS'!$O$3</f>
        <v>0</v>
      </c>
      <c r="Q3790" s="26">
        <v>1</v>
      </c>
      <c r="R3790" s="26">
        <f t="shared" si="592"/>
        <v>0</v>
      </c>
      <c r="S3790" s="25" t="e">
        <f t="shared" si="593"/>
        <v>#N/A</v>
      </c>
      <c r="T3790" s="28" t="e">
        <f t="shared" si="594"/>
        <v>#N/A</v>
      </c>
      <c r="U3790" s="29" t="e">
        <f t="shared" si="595"/>
        <v>#N/A</v>
      </c>
      <c r="V3790" s="26" t="e">
        <f>+INDEX('LISTA DE PRECIOS EKM '!A:K,MATCH('Precios ML'!B3790,'LISTA DE PRECIOS EKM '!A:A,0),8)</f>
        <v>#N/A</v>
      </c>
      <c r="W3790" s="26" t="e">
        <f t="shared" si="596"/>
        <v>#N/A</v>
      </c>
      <c r="X3790" s="26" t="e">
        <f t="shared" si="597"/>
        <v>#N/A</v>
      </c>
      <c r="Y3790" s="26"/>
      <c r="Z3790" s="26" t="e">
        <f t="shared" si="598"/>
        <v>#N/A</v>
      </c>
      <c r="AA3790" s="30" t="e">
        <f t="shared" si="599"/>
        <v>#N/A</v>
      </c>
    </row>
    <row r="3791" spans="1:27">
      <c r="A3791" s="20" t="s">
        <v>8334</v>
      </c>
      <c r="B3791" s="20" t="s">
        <v>8342</v>
      </c>
      <c r="C3791" s="25">
        <v>0</v>
      </c>
      <c r="D3791" s="22">
        <v>85</v>
      </c>
      <c r="E3791" s="22">
        <v>49</v>
      </c>
      <c r="F3791" s="22">
        <v>40</v>
      </c>
      <c r="G3791" s="22">
        <v>16000</v>
      </c>
      <c r="H3791" s="22" t="s">
        <v>5088</v>
      </c>
      <c r="I3791" s="26" t="e">
        <f>+IF(H3791='COSTOS VARIOS'!$C$1,'COSTOS VARIOS'!$C$2*'Precios ML'!V3791,'COSTOS VARIOS'!$B$2*'Precios ML'!V3791)</f>
        <v>#N/A</v>
      </c>
      <c r="J3791" s="22">
        <v>0</v>
      </c>
      <c r="K3791" s="27">
        <f t="shared" si="590"/>
        <v>10.4125</v>
      </c>
      <c r="L3791" s="27">
        <f t="shared" si="591"/>
        <v>10.4125</v>
      </c>
      <c r="M3791" s="26">
        <f>(INDEX(pesos!A:B,MATCH(L3791,pesos!A:A,1),2))</f>
        <v>16200</v>
      </c>
      <c r="N3791" s="26">
        <f>+R3791*'COSTOS VARIOS'!$O$1</f>
        <v>0</v>
      </c>
      <c r="O3791" s="26">
        <f>+R3791*'COSTOS VARIOS'!$O$2</f>
        <v>0</v>
      </c>
      <c r="P3791" s="26">
        <f>+R3791*'COSTOS VARIOS'!$O$3</f>
        <v>0</v>
      </c>
      <c r="Q3791" s="26">
        <v>1</v>
      </c>
      <c r="R3791" s="26">
        <f t="shared" si="592"/>
        <v>0</v>
      </c>
      <c r="S3791" s="25" t="e">
        <f t="shared" si="593"/>
        <v>#N/A</v>
      </c>
      <c r="T3791" s="28" t="e">
        <f t="shared" si="594"/>
        <v>#N/A</v>
      </c>
      <c r="U3791" s="29" t="e">
        <f t="shared" si="595"/>
        <v>#N/A</v>
      </c>
      <c r="V3791" s="26" t="e">
        <f>+INDEX('LISTA DE PRECIOS EKM '!A:K,MATCH('Precios ML'!B3791,'LISTA DE PRECIOS EKM '!A:A,0),8)</f>
        <v>#N/A</v>
      </c>
      <c r="W3791" s="26" t="e">
        <f t="shared" si="596"/>
        <v>#N/A</v>
      </c>
      <c r="X3791" s="26" t="e">
        <f t="shared" si="597"/>
        <v>#N/A</v>
      </c>
      <c r="Y3791" s="26"/>
      <c r="Z3791" s="26" t="e">
        <f t="shared" si="598"/>
        <v>#N/A</v>
      </c>
      <c r="AA3791" s="30" t="e">
        <f t="shared" si="599"/>
        <v>#N/A</v>
      </c>
    </row>
    <row r="3792" spans="1:27">
      <c r="A3792" s="20" t="s">
        <v>8334</v>
      </c>
      <c r="B3792" s="20" t="s">
        <v>8342</v>
      </c>
      <c r="C3792" s="25">
        <v>0</v>
      </c>
      <c r="D3792" s="22">
        <v>85</v>
      </c>
      <c r="E3792" s="22">
        <v>49</v>
      </c>
      <c r="F3792" s="22">
        <v>40</v>
      </c>
      <c r="G3792" s="22">
        <v>16000</v>
      </c>
      <c r="H3792" s="22" t="s">
        <v>5088</v>
      </c>
      <c r="I3792" s="26" t="e">
        <f>+IF(H3792='COSTOS VARIOS'!$C$1,'COSTOS VARIOS'!$C$2*'Precios ML'!V3792,'COSTOS VARIOS'!$B$2*'Precios ML'!V3792)</f>
        <v>#N/A</v>
      </c>
      <c r="J3792" s="22">
        <v>0</v>
      </c>
      <c r="K3792" s="27">
        <f t="shared" si="590"/>
        <v>10.4125</v>
      </c>
      <c r="L3792" s="27">
        <f t="shared" si="591"/>
        <v>10.4125</v>
      </c>
      <c r="M3792" s="26">
        <f>(INDEX(pesos!A:B,MATCH(L3792,pesos!A:A,1),2))</f>
        <v>16200</v>
      </c>
      <c r="N3792" s="26">
        <f>+R3792*'COSTOS VARIOS'!$O$1</f>
        <v>0</v>
      </c>
      <c r="O3792" s="26">
        <f>+R3792*'COSTOS VARIOS'!$O$2</f>
        <v>0</v>
      </c>
      <c r="P3792" s="26">
        <f>+R3792*'COSTOS VARIOS'!$O$3</f>
        <v>0</v>
      </c>
      <c r="Q3792" s="26">
        <v>1</v>
      </c>
      <c r="R3792" s="26">
        <f t="shared" si="592"/>
        <v>0</v>
      </c>
      <c r="S3792" s="25" t="e">
        <f t="shared" si="593"/>
        <v>#N/A</v>
      </c>
      <c r="T3792" s="28" t="e">
        <f t="shared" si="594"/>
        <v>#N/A</v>
      </c>
      <c r="U3792" s="29" t="e">
        <f t="shared" si="595"/>
        <v>#N/A</v>
      </c>
      <c r="V3792" s="26" t="e">
        <f>+INDEX('LISTA DE PRECIOS EKM '!A:K,MATCH('Precios ML'!B3792,'LISTA DE PRECIOS EKM '!A:A,0),8)</f>
        <v>#N/A</v>
      </c>
      <c r="W3792" s="26" t="e">
        <f t="shared" si="596"/>
        <v>#N/A</v>
      </c>
      <c r="X3792" s="26" t="e">
        <f t="shared" si="597"/>
        <v>#N/A</v>
      </c>
      <c r="Y3792" s="26"/>
      <c r="Z3792" s="26" t="e">
        <f t="shared" si="598"/>
        <v>#N/A</v>
      </c>
      <c r="AA3792" s="30" t="e">
        <f t="shared" si="599"/>
        <v>#N/A</v>
      </c>
    </row>
    <row r="3793" spans="1:27">
      <c r="A3793" s="20" t="s">
        <v>8334</v>
      </c>
      <c r="B3793" s="20" t="s">
        <v>8343</v>
      </c>
      <c r="C3793" s="25">
        <v>0</v>
      </c>
      <c r="D3793" s="22">
        <v>85</v>
      </c>
      <c r="E3793" s="22">
        <v>49</v>
      </c>
      <c r="F3793" s="22">
        <v>40</v>
      </c>
      <c r="G3793" s="22">
        <v>16000</v>
      </c>
      <c r="H3793" s="22" t="s">
        <v>5088</v>
      </c>
      <c r="I3793" s="26" t="e">
        <f>+IF(H3793='COSTOS VARIOS'!$C$1,'COSTOS VARIOS'!$C$2*'Precios ML'!V3793,'COSTOS VARIOS'!$B$2*'Precios ML'!V3793)</f>
        <v>#N/A</v>
      </c>
      <c r="J3793" s="22">
        <v>0</v>
      </c>
      <c r="K3793" s="27">
        <f t="shared" si="590"/>
        <v>10.4125</v>
      </c>
      <c r="L3793" s="27">
        <f t="shared" si="591"/>
        <v>10.4125</v>
      </c>
      <c r="M3793" s="26">
        <f>(INDEX(pesos!A:B,MATCH(L3793,pesos!A:A,1),2))</f>
        <v>16200</v>
      </c>
      <c r="N3793" s="26">
        <f>+R3793*'COSTOS VARIOS'!$O$1</f>
        <v>0</v>
      </c>
      <c r="O3793" s="26">
        <f>+R3793*'COSTOS VARIOS'!$O$2</f>
        <v>0</v>
      </c>
      <c r="P3793" s="26">
        <f>+R3793*'COSTOS VARIOS'!$O$3</f>
        <v>0</v>
      </c>
      <c r="Q3793" s="26">
        <v>1</v>
      </c>
      <c r="R3793" s="26">
        <f t="shared" si="592"/>
        <v>0</v>
      </c>
      <c r="S3793" s="25" t="e">
        <f t="shared" si="593"/>
        <v>#N/A</v>
      </c>
      <c r="T3793" s="28" t="e">
        <f t="shared" si="594"/>
        <v>#N/A</v>
      </c>
      <c r="U3793" s="29" t="e">
        <f t="shared" si="595"/>
        <v>#N/A</v>
      </c>
      <c r="V3793" s="26" t="e">
        <f>+INDEX('LISTA DE PRECIOS EKM '!A:K,MATCH('Precios ML'!B3793,'LISTA DE PRECIOS EKM '!A:A,0),8)</f>
        <v>#N/A</v>
      </c>
      <c r="W3793" s="26" t="e">
        <f t="shared" si="596"/>
        <v>#N/A</v>
      </c>
      <c r="X3793" s="26" t="e">
        <f t="shared" si="597"/>
        <v>#N/A</v>
      </c>
      <c r="Y3793" s="26"/>
      <c r="Z3793" s="26" t="e">
        <f t="shared" si="598"/>
        <v>#N/A</v>
      </c>
      <c r="AA3793" s="30" t="e">
        <f t="shared" si="599"/>
        <v>#N/A</v>
      </c>
    </row>
    <row r="3794" spans="1:27">
      <c r="A3794" s="20" t="s">
        <v>8334</v>
      </c>
      <c r="B3794" s="20" t="s">
        <v>8343</v>
      </c>
      <c r="C3794" s="25">
        <v>0</v>
      </c>
      <c r="D3794" s="22">
        <v>85</v>
      </c>
      <c r="E3794" s="22">
        <v>49</v>
      </c>
      <c r="F3794" s="22">
        <v>40</v>
      </c>
      <c r="G3794" s="22">
        <v>16000</v>
      </c>
      <c r="H3794" s="22" t="s">
        <v>5088</v>
      </c>
      <c r="I3794" s="26" t="e">
        <f>+IF(H3794='COSTOS VARIOS'!$C$1,'COSTOS VARIOS'!$C$2*'Precios ML'!V3794,'COSTOS VARIOS'!$B$2*'Precios ML'!V3794)</f>
        <v>#N/A</v>
      </c>
      <c r="J3794" s="22">
        <v>0</v>
      </c>
      <c r="K3794" s="27">
        <f t="shared" si="590"/>
        <v>10.4125</v>
      </c>
      <c r="L3794" s="27">
        <f t="shared" si="591"/>
        <v>10.4125</v>
      </c>
      <c r="M3794" s="26">
        <f>(INDEX(pesos!A:B,MATCH(L3794,pesos!A:A,1),2))</f>
        <v>16200</v>
      </c>
      <c r="N3794" s="26">
        <f>+R3794*'COSTOS VARIOS'!$O$1</f>
        <v>0</v>
      </c>
      <c r="O3794" s="26">
        <f>+R3794*'COSTOS VARIOS'!$O$2</f>
        <v>0</v>
      </c>
      <c r="P3794" s="26">
        <f>+R3794*'COSTOS VARIOS'!$O$3</f>
        <v>0</v>
      </c>
      <c r="Q3794" s="26">
        <v>1</v>
      </c>
      <c r="R3794" s="26">
        <f t="shared" si="592"/>
        <v>0</v>
      </c>
      <c r="S3794" s="25" t="e">
        <f t="shared" si="593"/>
        <v>#N/A</v>
      </c>
      <c r="T3794" s="28" t="e">
        <f t="shared" si="594"/>
        <v>#N/A</v>
      </c>
      <c r="U3794" s="29" t="e">
        <f t="shared" si="595"/>
        <v>#N/A</v>
      </c>
      <c r="V3794" s="26" t="e">
        <f>+INDEX('LISTA DE PRECIOS EKM '!A:K,MATCH('Precios ML'!B3794,'LISTA DE PRECIOS EKM '!A:A,0),8)</f>
        <v>#N/A</v>
      </c>
      <c r="W3794" s="26" t="e">
        <f t="shared" si="596"/>
        <v>#N/A</v>
      </c>
      <c r="X3794" s="26" t="e">
        <f t="shared" si="597"/>
        <v>#N/A</v>
      </c>
      <c r="Y3794" s="26"/>
      <c r="Z3794" s="26" t="e">
        <f t="shared" si="598"/>
        <v>#N/A</v>
      </c>
      <c r="AA3794" s="30" t="e">
        <f t="shared" si="599"/>
        <v>#N/A</v>
      </c>
    </row>
    <row r="3795" spans="1:27">
      <c r="A3795" s="20" t="s">
        <v>8344</v>
      </c>
      <c r="B3795" s="20" t="s">
        <v>8345</v>
      </c>
      <c r="C3795" s="25">
        <v>0</v>
      </c>
      <c r="D3795" s="22">
        <v>85</v>
      </c>
      <c r="E3795" s="22">
        <v>49</v>
      </c>
      <c r="F3795" s="22">
        <v>40</v>
      </c>
      <c r="G3795" s="22">
        <v>16000</v>
      </c>
      <c r="H3795" s="22" t="s">
        <v>5088</v>
      </c>
      <c r="I3795" s="26" t="e">
        <f>+IF(H3795='COSTOS VARIOS'!$C$1,'COSTOS VARIOS'!$C$2*'Precios ML'!V3795,'COSTOS VARIOS'!$B$2*'Precios ML'!V3795)</f>
        <v>#N/A</v>
      </c>
      <c r="J3795" s="22">
        <v>0</v>
      </c>
      <c r="K3795" s="27">
        <f t="shared" si="590"/>
        <v>10.4125</v>
      </c>
      <c r="L3795" s="27">
        <f t="shared" si="591"/>
        <v>10.4125</v>
      </c>
      <c r="M3795" s="26">
        <f>(INDEX(pesos!A:B,MATCH(L3795,pesos!A:A,1),2))</f>
        <v>16200</v>
      </c>
      <c r="N3795" s="26">
        <f>+R3795*'COSTOS VARIOS'!$O$1</f>
        <v>0</v>
      </c>
      <c r="O3795" s="26">
        <f>+R3795*'COSTOS VARIOS'!$O$2</f>
        <v>0</v>
      </c>
      <c r="P3795" s="26">
        <f>+R3795*'COSTOS VARIOS'!$O$3</f>
        <v>0</v>
      </c>
      <c r="Q3795" s="26">
        <v>1</v>
      </c>
      <c r="R3795" s="26">
        <f t="shared" si="592"/>
        <v>0</v>
      </c>
      <c r="S3795" s="25" t="e">
        <f t="shared" si="593"/>
        <v>#N/A</v>
      </c>
      <c r="T3795" s="28" t="e">
        <f t="shared" si="594"/>
        <v>#N/A</v>
      </c>
      <c r="U3795" s="29" t="e">
        <f t="shared" si="595"/>
        <v>#N/A</v>
      </c>
      <c r="V3795" s="26" t="e">
        <f>+INDEX('LISTA DE PRECIOS EKM '!A:K,MATCH('Precios ML'!B3795,'LISTA DE PRECIOS EKM '!A:A,0),8)</f>
        <v>#N/A</v>
      </c>
      <c r="W3795" s="26" t="e">
        <f t="shared" si="596"/>
        <v>#N/A</v>
      </c>
      <c r="X3795" s="26" t="e">
        <f t="shared" si="597"/>
        <v>#N/A</v>
      </c>
      <c r="Y3795" s="26"/>
      <c r="Z3795" s="26" t="e">
        <f t="shared" si="598"/>
        <v>#N/A</v>
      </c>
      <c r="AA3795" s="30" t="e">
        <f t="shared" si="599"/>
        <v>#N/A</v>
      </c>
    </row>
    <row r="3796" spans="1:27">
      <c r="A3796" s="20" t="s">
        <v>8344</v>
      </c>
      <c r="B3796" s="20" t="s">
        <v>8345</v>
      </c>
      <c r="C3796" s="25">
        <v>0</v>
      </c>
      <c r="D3796" s="22">
        <v>85</v>
      </c>
      <c r="E3796" s="22">
        <v>49</v>
      </c>
      <c r="F3796" s="22">
        <v>40</v>
      </c>
      <c r="G3796" s="22">
        <v>16000</v>
      </c>
      <c r="H3796" s="22" t="s">
        <v>5088</v>
      </c>
      <c r="I3796" s="26" t="e">
        <f>+IF(H3796='COSTOS VARIOS'!$C$1,'COSTOS VARIOS'!$C$2*'Precios ML'!V3796,'COSTOS VARIOS'!$B$2*'Precios ML'!V3796)</f>
        <v>#N/A</v>
      </c>
      <c r="J3796" s="22">
        <v>0</v>
      </c>
      <c r="K3796" s="27">
        <f t="shared" si="590"/>
        <v>10.4125</v>
      </c>
      <c r="L3796" s="27">
        <f t="shared" si="591"/>
        <v>10.4125</v>
      </c>
      <c r="M3796" s="26">
        <f>(INDEX(pesos!A:B,MATCH(L3796,pesos!A:A,1),2))</f>
        <v>16200</v>
      </c>
      <c r="N3796" s="26">
        <f>+R3796*'COSTOS VARIOS'!$O$1</f>
        <v>0</v>
      </c>
      <c r="O3796" s="26">
        <f>+R3796*'COSTOS VARIOS'!$O$2</f>
        <v>0</v>
      </c>
      <c r="P3796" s="26">
        <f>+R3796*'COSTOS VARIOS'!$O$3</f>
        <v>0</v>
      </c>
      <c r="Q3796" s="26">
        <v>1</v>
      </c>
      <c r="R3796" s="26">
        <f t="shared" si="592"/>
        <v>0</v>
      </c>
      <c r="S3796" s="25" t="e">
        <f t="shared" si="593"/>
        <v>#N/A</v>
      </c>
      <c r="T3796" s="28" t="e">
        <f t="shared" si="594"/>
        <v>#N/A</v>
      </c>
      <c r="U3796" s="29" t="e">
        <f t="shared" si="595"/>
        <v>#N/A</v>
      </c>
      <c r="V3796" s="26" t="e">
        <f>+INDEX('LISTA DE PRECIOS EKM '!A:K,MATCH('Precios ML'!B3796,'LISTA DE PRECIOS EKM '!A:A,0),8)</f>
        <v>#N/A</v>
      </c>
      <c r="W3796" s="26" t="e">
        <f t="shared" si="596"/>
        <v>#N/A</v>
      </c>
      <c r="X3796" s="26" t="e">
        <f t="shared" si="597"/>
        <v>#N/A</v>
      </c>
      <c r="Y3796" s="26"/>
      <c r="Z3796" s="26" t="e">
        <f t="shared" si="598"/>
        <v>#N/A</v>
      </c>
      <c r="AA3796" s="30" t="e">
        <f t="shared" si="599"/>
        <v>#N/A</v>
      </c>
    </row>
    <row r="3797" spans="1:27">
      <c r="A3797" s="20" t="s">
        <v>8344</v>
      </c>
      <c r="B3797" s="20" t="s">
        <v>8346</v>
      </c>
      <c r="C3797" s="25">
        <v>0</v>
      </c>
      <c r="D3797" s="22">
        <v>85</v>
      </c>
      <c r="E3797" s="22">
        <v>49</v>
      </c>
      <c r="F3797" s="22">
        <v>40</v>
      </c>
      <c r="G3797" s="22">
        <v>16000</v>
      </c>
      <c r="H3797" s="22" t="s">
        <v>5088</v>
      </c>
      <c r="I3797" s="26" t="e">
        <f>+IF(H3797='COSTOS VARIOS'!$C$1,'COSTOS VARIOS'!$C$2*'Precios ML'!V3797,'COSTOS VARIOS'!$B$2*'Precios ML'!V3797)</f>
        <v>#N/A</v>
      </c>
      <c r="J3797" s="22">
        <v>0</v>
      </c>
      <c r="K3797" s="27">
        <f t="shared" si="590"/>
        <v>10.4125</v>
      </c>
      <c r="L3797" s="27">
        <f t="shared" si="591"/>
        <v>10.4125</v>
      </c>
      <c r="M3797" s="26">
        <f>(INDEX(pesos!A:B,MATCH(L3797,pesos!A:A,1),2))</f>
        <v>16200</v>
      </c>
      <c r="N3797" s="26">
        <f>+R3797*'COSTOS VARIOS'!$O$1</f>
        <v>0</v>
      </c>
      <c r="O3797" s="26">
        <f>+R3797*'COSTOS VARIOS'!$O$2</f>
        <v>0</v>
      </c>
      <c r="P3797" s="26">
        <f>+R3797*'COSTOS VARIOS'!$O$3</f>
        <v>0</v>
      </c>
      <c r="Q3797" s="26">
        <v>1</v>
      </c>
      <c r="R3797" s="26">
        <f t="shared" si="592"/>
        <v>0</v>
      </c>
      <c r="S3797" s="25" t="e">
        <f t="shared" si="593"/>
        <v>#N/A</v>
      </c>
      <c r="T3797" s="28" t="e">
        <f t="shared" si="594"/>
        <v>#N/A</v>
      </c>
      <c r="U3797" s="29" t="e">
        <f t="shared" si="595"/>
        <v>#N/A</v>
      </c>
      <c r="V3797" s="26" t="e">
        <f>+INDEX('LISTA DE PRECIOS EKM '!A:K,MATCH('Precios ML'!B3797,'LISTA DE PRECIOS EKM '!A:A,0),8)</f>
        <v>#N/A</v>
      </c>
      <c r="W3797" s="26" t="e">
        <f t="shared" si="596"/>
        <v>#N/A</v>
      </c>
      <c r="X3797" s="26" t="e">
        <f t="shared" si="597"/>
        <v>#N/A</v>
      </c>
      <c r="Y3797" s="26"/>
      <c r="Z3797" s="26" t="e">
        <f t="shared" si="598"/>
        <v>#N/A</v>
      </c>
      <c r="AA3797" s="30" t="e">
        <f t="shared" si="599"/>
        <v>#N/A</v>
      </c>
    </row>
    <row r="3798" spans="1:27">
      <c r="A3798" s="20" t="s">
        <v>8344</v>
      </c>
      <c r="B3798" s="20" t="s">
        <v>8346</v>
      </c>
      <c r="C3798" s="25">
        <v>0</v>
      </c>
      <c r="D3798" s="22">
        <v>85</v>
      </c>
      <c r="E3798" s="22">
        <v>49</v>
      </c>
      <c r="F3798" s="22">
        <v>40</v>
      </c>
      <c r="G3798" s="22">
        <v>16000</v>
      </c>
      <c r="H3798" s="22" t="s">
        <v>5088</v>
      </c>
      <c r="I3798" s="26" t="e">
        <f>+IF(H3798='COSTOS VARIOS'!$C$1,'COSTOS VARIOS'!$C$2*'Precios ML'!V3798,'COSTOS VARIOS'!$B$2*'Precios ML'!V3798)</f>
        <v>#N/A</v>
      </c>
      <c r="J3798" s="22">
        <v>0</v>
      </c>
      <c r="K3798" s="27">
        <f t="shared" si="590"/>
        <v>10.4125</v>
      </c>
      <c r="L3798" s="27">
        <f t="shared" si="591"/>
        <v>10.4125</v>
      </c>
      <c r="M3798" s="26">
        <f>(INDEX(pesos!A:B,MATCH(L3798,pesos!A:A,1),2))</f>
        <v>16200</v>
      </c>
      <c r="N3798" s="26">
        <f>+R3798*'COSTOS VARIOS'!$O$1</f>
        <v>0</v>
      </c>
      <c r="O3798" s="26">
        <f>+R3798*'COSTOS VARIOS'!$O$2</f>
        <v>0</v>
      </c>
      <c r="P3798" s="26">
        <f>+R3798*'COSTOS VARIOS'!$O$3</f>
        <v>0</v>
      </c>
      <c r="Q3798" s="26">
        <v>1</v>
      </c>
      <c r="R3798" s="26">
        <f t="shared" si="592"/>
        <v>0</v>
      </c>
      <c r="S3798" s="25" t="e">
        <f t="shared" si="593"/>
        <v>#N/A</v>
      </c>
      <c r="T3798" s="28" t="e">
        <f t="shared" si="594"/>
        <v>#N/A</v>
      </c>
      <c r="U3798" s="29" t="e">
        <f t="shared" si="595"/>
        <v>#N/A</v>
      </c>
      <c r="V3798" s="26" t="e">
        <f>+INDEX('LISTA DE PRECIOS EKM '!A:K,MATCH('Precios ML'!B3798,'LISTA DE PRECIOS EKM '!A:A,0),8)</f>
        <v>#N/A</v>
      </c>
      <c r="W3798" s="26" t="e">
        <f t="shared" si="596"/>
        <v>#N/A</v>
      </c>
      <c r="X3798" s="26" t="e">
        <f t="shared" si="597"/>
        <v>#N/A</v>
      </c>
      <c r="Y3798" s="26"/>
      <c r="Z3798" s="26" t="e">
        <f t="shared" si="598"/>
        <v>#N/A</v>
      </c>
      <c r="AA3798" s="30" t="e">
        <f t="shared" si="599"/>
        <v>#N/A</v>
      </c>
    </row>
    <row r="3799" spans="1:27">
      <c r="A3799" s="20" t="s">
        <v>8344</v>
      </c>
      <c r="B3799" s="20" t="s">
        <v>8347</v>
      </c>
      <c r="C3799" s="25">
        <v>0</v>
      </c>
      <c r="D3799" s="22">
        <v>85</v>
      </c>
      <c r="E3799" s="22">
        <v>49</v>
      </c>
      <c r="F3799" s="22">
        <v>40</v>
      </c>
      <c r="G3799" s="22">
        <v>16000</v>
      </c>
      <c r="H3799" s="22" t="s">
        <v>5088</v>
      </c>
      <c r="I3799" s="26" t="e">
        <f>+IF(H3799='COSTOS VARIOS'!$C$1,'COSTOS VARIOS'!$C$2*'Precios ML'!V3799,'COSTOS VARIOS'!$B$2*'Precios ML'!V3799)</f>
        <v>#N/A</v>
      </c>
      <c r="J3799" s="22">
        <v>0</v>
      </c>
      <c r="K3799" s="27">
        <f t="shared" si="590"/>
        <v>10.4125</v>
      </c>
      <c r="L3799" s="27">
        <f t="shared" si="591"/>
        <v>10.4125</v>
      </c>
      <c r="M3799" s="26">
        <f>(INDEX(pesos!A:B,MATCH(L3799,pesos!A:A,1),2))</f>
        <v>16200</v>
      </c>
      <c r="N3799" s="26">
        <f>+R3799*'COSTOS VARIOS'!$O$1</f>
        <v>0</v>
      </c>
      <c r="O3799" s="26">
        <f>+R3799*'COSTOS VARIOS'!$O$2</f>
        <v>0</v>
      </c>
      <c r="P3799" s="26">
        <f>+R3799*'COSTOS VARIOS'!$O$3</f>
        <v>0</v>
      </c>
      <c r="Q3799" s="26">
        <v>1</v>
      </c>
      <c r="R3799" s="26">
        <f t="shared" si="592"/>
        <v>0</v>
      </c>
      <c r="S3799" s="25" t="e">
        <f t="shared" si="593"/>
        <v>#N/A</v>
      </c>
      <c r="T3799" s="28" t="e">
        <f t="shared" si="594"/>
        <v>#N/A</v>
      </c>
      <c r="U3799" s="29" t="e">
        <f t="shared" si="595"/>
        <v>#N/A</v>
      </c>
      <c r="V3799" s="26" t="e">
        <f>+INDEX('LISTA DE PRECIOS EKM '!A:K,MATCH('Precios ML'!B3799,'LISTA DE PRECIOS EKM '!A:A,0),8)</f>
        <v>#N/A</v>
      </c>
      <c r="W3799" s="26" t="e">
        <f t="shared" si="596"/>
        <v>#N/A</v>
      </c>
      <c r="X3799" s="26" t="e">
        <f t="shared" si="597"/>
        <v>#N/A</v>
      </c>
      <c r="Y3799" s="26"/>
      <c r="Z3799" s="26" t="e">
        <f t="shared" si="598"/>
        <v>#N/A</v>
      </c>
      <c r="AA3799" s="30" t="e">
        <f t="shared" si="599"/>
        <v>#N/A</v>
      </c>
    </row>
    <row r="3800" spans="1:27">
      <c r="A3800" s="20" t="s">
        <v>8344</v>
      </c>
      <c r="B3800" s="20" t="s">
        <v>8347</v>
      </c>
      <c r="C3800" s="25">
        <v>0</v>
      </c>
      <c r="D3800" s="22">
        <v>85</v>
      </c>
      <c r="E3800" s="22">
        <v>49</v>
      </c>
      <c r="F3800" s="22">
        <v>40</v>
      </c>
      <c r="G3800" s="22">
        <v>16000</v>
      </c>
      <c r="H3800" s="22" t="s">
        <v>5088</v>
      </c>
      <c r="I3800" s="26" t="e">
        <f>+IF(H3800='COSTOS VARIOS'!$C$1,'COSTOS VARIOS'!$C$2*'Precios ML'!V3800,'COSTOS VARIOS'!$B$2*'Precios ML'!V3800)</f>
        <v>#N/A</v>
      </c>
      <c r="J3800" s="22">
        <v>0</v>
      </c>
      <c r="K3800" s="27">
        <f t="shared" si="590"/>
        <v>10.4125</v>
      </c>
      <c r="L3800" s="27">
        <f t="shared" si="591"/>
        <v>10.4125</v>
      </c>
      <c r="M3800" s="26">
        <f>(INDEX(pesos!A:B,MATCH(L3800,pesos!A:A,1),2))</f>
        <v>16200</v>
      </c>
      <c r="N3800" s="26">
        <f>+R3800*'COSTOS VARIOS'!$O$1</f>
        <v>0</v>
      </c>
      <c r="O3800" s="26">
        <f>+R3800*'COSTOS VARIOS'!$O$2</f>
        <v>0</v>
      </c>
      <c r="P3800" s="26">
        <f>+R3800*'COSTOS VARIOS'!$O$3</f>
        <v>0</v>
      </c>
      <c r="Q3800" s="26">
        <v>1</v>
      </c>
      <c r="R3800" s="26">
        <f t="shared" si="592"/>
        <v>0</v>
      </c>
      <c r="S3800" s="25" t="e">
        <f t="shared" si="593"/>
        <v>#N/A</v>
      </c>
      <c r="T3800" s="28" t="e">
        <f t="shared" si="594"/>
        <v>#N/A</v>
      </c>
      <c r="U3800" s="29" t="e">
        <f t="shared" si="595"/>
        <v>#N/A</v>
      </c>
      <c r="V3800" s="26" t="e">
        <f>+INDEX('LISTA DE PRECIOS EKM '!A:K,MATCH('Precios ML'!B3800,'LISTA DE PRECIOS EKM '!A:A,0),8)</f>
        <v>#N/A</v>
      </c>
      <c r="W3800" s="26" t="e">
        <f t="shared" si="596"/>
        <v>#N/A</v>
      </c>
      <c r="X3800" s="26" t="e">
        <f t="shared" si="597"/>
        <v>#N/A</v>
      </c>
      <c r="Y3800" s="26"/>
      <c r="Z3800" s="26" t="e">
        <f t="shared" si="598"/>
        <v>#N/A</v>
      </c>
      <c r="AA3800" s="30" t="e">
        <f t="shared" si="599"/>
        <v>#N/A</v>
      </c>
    </row>
    <row r="3801" spans="1:27">
      <c r="A3801" s="20" t="s">
        <v>8348</v>
      </c>
      <c r="B3801" s="20" t="s">
        <v>8349</v>
      </c>
      <c r="C3801" s="25">
        <v>0</v>
      </c>
      <c r="D3801" s="22">
        <v>85</v>
      </c>
      <c r="E3801" s="22">
        <v>49</v>
      </c>
      <c r="F3801" s="22">
        <v>40</v>
      </c>
      <c r="G3801" s="22">
        <v>16000</v>
      </c>
      <c r="H3801" s="22" t="s">
        <v>5088</v>
      </c>
      <c r="I3801" s="26" t="e">
        <f>+IF(H3801='COSTOS VARIOS'!$C$1,'COSTOS VARIOS'!$C$2*'Precios ML'!V3801,'COSTOS VARIOS'!$B$2*'Precios ML'!V3801)</f>
        <v>#N/A</v>
      </c>
      <c r="J3801" s="22">
        <v>0</v>
      </c>
      <c r="K3801" s="27">
        <f t="shared" si="590"/>
        <v>10.4125</v>
      </c>
      <c r="L3801" s="27">
        <f t="shared" si="591"/>
        <v>10.4125</v>
      </c>
      <c r="M3801" s="26">
        <f>(INDEX(pesos!A:B,MATCH(L3801,pesos!A:A,1),2))</f>
        <v>16200</v>
      </c>
      <c r="N3801" s="26">
        <f>+R3801*'COSTOS VARIOS'!$O$1</f>
        <v>0</v>
      </c>
      <c r="O3801" s="26">
        <f>+R3801*'COSTOS VARIOS'!$O$2</f>
        <v>0</v>
      </c>
      <c r="P3801" s="26">
        <f>+R3801*'COSTOS VARIOS'!$O$3</f>
        <v>0</v>
      </c>
      <c r="Q3801" s="26">
        <v>1</v>
      </c>
      <c r="R3801" s="26">
        <f t="shared" si="592"/>
        <v>0</v>
      </c>
      <c r="S3801" s="25" t="e">
        <f t="shared" si="593"/>
        <v>#N/A</v>
      </c>
      <c r="T3801" s="28" t="e">
        <f t="shared" si="594"/>
        <v>#N/A</v>
      </c>
      <c r="U3801" s="29" t="e">
        <f t="shared" si="595"/>
        <v>#N/A</v>
      </c>
      <c r="V3801" s="26" t="e">
        <f>+INDEX('LISTA DE PRECIOS EKM '!A:K,MATCH('Precios ML'!B3801,'LISTA DE PRECIOS EKM '!A:A,0),8)</f>
        <v>#N/A</v>
      </c>
      <c r="W3801" s="26" t="e">
        <f t="shared" si="596"/>
        <v>#N/A</v>
      </c>
      <c r="X3801" s="26" t="e">
        <f t="shared" si="597"/>
        <v>#N/A</v>
      </c>
      <c r="Y3801" s="26"/>
      <c r="Z3801" s="26" t="e">
        <f t="shared" si="598"/>
        <v>#N/A</v>
      </c>
      <c r="AA3801" s="30" t="e">
        <f t="shared" si="599"/>
        <v>#N/A</v>
      </c>
    </row>
    <row r="3802" spans="1:27">
      <c r="A3802" s="20" t="s">
        <v>8348</v>
      </c>
      <c r="B3802" s="20" t="s">
        <v>8349</v>
      </c>
      <c r="C3802" s="25">
        <v>0</v>
      </c>
      <c r="D3802" s="22">
        <v>85</v>
      </c>
      <c r="E3802" s="22">
        <v>49</v>
      </c>
      <c r="F3802" s="22">
        <v>40</v>
      </c>
      <c r="G3802" s="22">
        <v>16000</v>
      </c>
      <c r="H3802" s="22" t="s">
        <v>5088</v>
      </c>
      <c r="I3802" s="26" t="e">
        <f>+IF(H3802='COSTOS VARIOS'!$C$1,'COSTOS VARIOS'!$C$2*'Precios ML'!V3802,'COSTOS VARIOS'!$B$2*'Precios ML'!V3802)</f>
        <v>#N/A</v>
      </c>
      <c r="J3802" s="22">
        <v>0</v>
      </c>
      <c r="K3802" s="27">
        <f t="shared" si="590"/>
        <v>10.4125</v>
      </c>
      <c r="L3802" s="27">
        <f t="shared" si="591"/>
        <v>10.4125</v>
      </c>
      <c r="M3802" s="26">
        <f>(INDEX(pesos!A:B,MATCH(L3802,pesos!A:A,1),2))</f>
        <v>16200</v>
      </c>
      <c r="N3802" s="26">
        <f>+R3802*'COSTOS VARIOS'!$O$1</f>
        <v>0</v>
      </c>
      <c r="O3802" s="26">
        <f>+R3802*'COSTOS VARIOS'!$O$2</f>
        <v>0</v>
      </c>
      <c r="P3802" s="26">
        <f>+R3802*'COSTOS VARIOS'!$O$3</f>
        <v>0</v>
      </c>
      <c r="Q3802" s="26">
        <v>1</v>
      </c>
      <c r="R3802" s="26">
        <f t="shared" si="592"/>
        <v>0</v>
      </c>
      <c r="S3802" s="25" t="e">
        <f t="shared" si="593"/>
        <v>#N/A</v>
      </c>
      <c r="T3802" s="28" t="e">
        <f t="shared" si="594"/>
        <v>#N/A</v>
      </c>
      <c r="U3802" s="29" t="e">
        <f t="shared" si="595"/>
        <v>#N/A</v>
      </c>
      <c r="V3802" s="26" t="e">
        <f>+INDEX('LISTA DE PRECIOS EKM '!A:K,MATCH('Precios ML'!B3802,'LISTA DE PRECIOS EKM '!A:A,0),8)</f>
        <v>#N/A</v>
      </c>
      <c r="W3802" s="26" t="e">
        <f t="shared" si="596"/>
        <v>#N/A</v>
      </c>
      <c r="X3802" s="26" t="e">
        <f t="shared" si="597"/>
        <v>#N/A</v>
      </c>
      <c r="Y3802" s="26"/>
      <c r="Z3802" s="26" t="e">
        <f t="shared" si="598"/>
        <v>#N/A</v>
      </c>
      <c r="AA3802" s="30" t="e">
        <f t="shared" si="599"/>
        <v>#N/A</v>
      </c>
    </row>
    <row r="3803" spans="1:27">
      <c r="A3803" s="20" t="s">
        <v>8348</v>
      </c>
      <c r="B3803" s="20" t="s">
        <v>8350</v>
      </c>
      <c r="C3803" s="25">
        <v>0</v>
      </c>
      <c r="D3803" s="22">
        <v>85</v>
      </c>
      <c r="E3803" s="22">
        <v>49</v>
      </c>
      <c r="F3803" s="22">
        <v>40</v>
      </c>
      <c r="G3803" s="22">
        <v>16000</v>
      </c>
      <c r="H3803" s="22" t="s">
        <v>5088</v>
      </c>
      <c r="I3803" s="26" t="e">
        <f>+IF(H3803='COSTOS VARIOS'!$C$1,'COSTOS VARIOS'!$C$2*'Precios ML'!V3803,'COSTOS VARIOS'!$B$2*'Precios ML'!V3803)</f>
        <v>#N/A</v>
      </c>
      <c r="J3803" s="22">
        <v>0</v>
      </c>
      <c r="K3803" s="27">
        <f t="shared" si="590"/>
        <v>10.4125</v>
      </c>
      <c r="L3803" s="27">
        <f t="shared" si="591"/>
        <v>10.4125</v>
      </c>
      <c r="M3803" s="26">
        <f>(INDEX(pesos!A:B,MATCH(L3803,pesos!A:A,1),2))</f>
        <v>16200</v>
      </c>
      <c r="N3803" s="26">
        <f>+R3803*'COSTOS VARIOS'!$O$1</f>
        <v>0</v>
      </c>
      <c r="O3803" s="26">
        <f>+R3803*'COSTOS VARIOS'!$O$2</f>
        <v>0</v>
      </c>
      <c r="P3803" s="26">
        <f>+R3803*'COSTOS VARIOS'!$O$3</f>
        <v>0</v>
      </c>
      <c r="Q3803" s="26">
        <v>1</v>
      </c>
      <c r="R3803" s="26">
        <f t="shared" si="592"/>
        <v>0</v>
      </c>
      <c r="S3803" s="25" t="e">
        <f t="shared" si="593"/>
        <v>#N/A</v>
      </c>
      <c r="T3803" s="28" t="e">
        <f t="shared" si="594"/>
        <v>#N/A</v>
      </c>
      <c r="U3803" s="29" t="e">
        <f t="shared" si="595"/>
        <v>#N/A</v>
      </c>
      <c r="V3803" s="26" t="e">
        <f>+INDEX('LISTA DE PRECIOS EKM '!A:K,MATCH('Precios ML'!B3803,'LISTA DE PRECIOS EKM '!A:A,0),8)</f>
        <v>#N/A</v>
      </c>
      <c r="W3803" s="26" t="e">
        <f t="shared" si="596"/>
        <v>#N/A</v>
      </c>
      <c r="X3803" s="26" t="e">
        <f t="shared" si="597"/>
        <v>#N/A</v>
      </c>
      <c r="Y3803" s="26"/>
      <c r="Z3803" s="26" t="e">
        <f t="shared" si="598"/>
        <v>#N/A</v>
      </c>
      <c r="AA3803" s="30" t="e">
        <f t="shared" si="599"/>
        <v>#N/A</v>
      </c>
    </row>
    <row r="3804" spans="1:27">
      <c r="A3804" s="20" t="s">
        <v>8348</v>
      </c>
      <c r="B3804" s="20" t="s">
        <v>8350</v>
      </c>
      <c r="C3804" s="25">
        <v>0</v>
      </c>
      <c r="D3804" s="22">
        <v>85</v>
      </c>
      <c r="E3804" s="22">
        <v>49</v>
      </c>
      <c r="F3804" s="22">
        <v>40</v>
      </c>
      <c r="G3804" s="22">
        <v>16000</v>
      </c>
      <c r="H3804" s="22" t="s">
        <v>5088</v>
      </c>
      <c r="I3804" s="26" t="e">
        <f>+IF(H3804='COSTOS VARIOS'!$C$1,'COSTOS VARIOS'!$C$2*'Precios ML'!V3804,'COSTOS VARIOS'!$B$2*'Precios ML'!V3804)</f>
        <v>#N/A</v>
      </c>
      <c r="J3804" s="22">
        <v>0</v>
      </c>
      <c r="K3804" s="27">
        <f t="shared" si="590"/>
        <v>10.4125</v>
      </c>
      <c r="L3804" s="27">
        <f t="shared" si="591"/>
        <v>10.4125</v>
      </c>
      <c r="M3804" s="26">
        <f>(INDEX(pesos!A:B,MATCH(L3804,pesos!A:A,1),2))</f>
        <v>16200</v>
      </c>
      <c r="N3804" s="26">
        <f>+R3804*'COSTOS VARIOS'!$O$1</f>
        <v>0</v>
      </c>
      <c r="O3804" s="26">
        <f>+R3804*'COSTOS VARIOS'!$O$2</f>
        <v>0</v>
      </c>
      <c r="P3804" s="26">
        <f>+R3804*'COSTOS VARIOS'!$O$3</f>
        <v>0</v>
      </c>
      <c r="Q3804" s="26">
        <v>1</v>
      </c>
      <c r="R3804" s="26">
        <f t="shared" si="592"/>
        <v>0</v>
      </c>
      <c r="S3804" s="25" t="e">
        <f t="shared" si="593"/>
        <v>#N/A</v>
      </c>
      <c r="T3804" s="28" t="e">
        <f t="shared" si="594"/>
        <v>#N/A</v>
      </c>
      <c r="U3804" s="29" t="e">
        <f t="shared" si="595"/>
        <v>#N/A</v>
      </c>
      <c r="V3804" s="26" t="e">
        <f>+INDEX('LISTA DE PRECIOS EKM '!A:K,MATCH('Precios ML'!B3804,'LISTA DE PRECIOS EKM '!A:A,0),8)</f>
        <v>#N/A</v>
      </c>
      <c r="W3804" s="26" t="e">
        <f t="shared" si="596"/>
        <v>#N/A</v>
      </c>
      <c r="X3804" s="26" t="e">
        <f t="shared" si="597"/>
        <v>#N/A</v>
      </c>
      <c r="Y3804" s="26"/>
      <c r="Z3804" s="26" t="e">
        <f t="shared" si="598"/>
        <v>#N/A</v>
      </c>
      <c r="AA3804" s="30" t="e">
        <f t="shared" si="599"/>
        <v>#N/A</v>
      </c>
    </row>
    <row r="3805" spans="1:27">
      <c r="A3805" s="20" t="s">
        <v>8348</v>
      </c>
      <c r="B3805" s="20" t="s">
        <v>8351</v>
      </c>
      <c r="C3805" s="25">
        <v>0</v>
      </c>
      <c r="D3805" s="22">
        <v>85</v>
      </c>
      <c r="E3805" s="22">
        <v>49</v>
      </c>
      <c r="F3805" s="22">
        <v>40</v>
      </c>
      <c r="G3805" s="22">
        <v>16000</v>
      </c>
      <c r="H3805" s="22" t="s">
        <v>5088</v>
      </c>
      <c r="I3805" s="26" t="e">
        <f>+IF(H3805='COSTOS VARIOS'!$C$1,'COSTOS VARIOS'!$C$2*'Precios ML'!V3805,'COSTOS VARIOS'!$B$2*'Precios ML'!V3805)</f>
        <v>#N/A</v>
      </c>
      <c r="J3805" s="22">
        <v>0</v>
      </c>
      <c r="K3805" s="27">
        <f t="shared" si="590"/>
        <v>10.4125</v>
      </c>
      <c r="L3805" s="27">
        <f t="shared" si="591"/>
        <v>10.4125</v>
      </c>
      <c r="M3805" s="26">
        <f>(INDEX(pesos!A:B,MATCH(L3805,pesos!A:A,1),2))</f>
        <v>16200</v>
      </c>
      <c r="N3805" s="26">
        <f>+R3805*'COSTOS VARIOS'!$O$1</f>
        <v>0</v>
      </c>
      <c r="O3805" s="26">
        <f>+R3805*'COSTOS VARIOS'!$O$2</f>
        <v>0</v>
      </c>
      <c r="P3805" s="26">
        <f>+R3805*'COSTOS VARIOS'!$O$3</f>
        <v>0</v>
      </c>
      <c r="Q3805" s="26">
        <v>1</v>
      </c>
      <c r="R3805" s="26">
        <f t="shared" si="592"/>
        <v>0</v>
      </c>
      <c r="S3805" s="25" t="e">
        <f t="shared" si="593"/>
        <v>#N/A</v>
      </c>
      <c r="T3805" s="28" t="e">
        <f t="shared" si="594"/>
        <v>#N/A</v>
      </c>
      <c r="U3805" s="29" t="e">
        <f t="shared" si="595"/>
        <v>#N/A</v>
      </c>
      <c r="V3805" s="26" t="e">
        <f>+INDEX('LISTA DE PRECIOS EKM '!A:K,MATCH('Precios ML'!B3805,'LISTA DE PRECIOS EKM '!A:A,0),8)</f>
        <v>#N/A</v>
      </c>
      <c r="W3805" s="26" t="e">
        <f t="shared" si="596"/>
        <v>#N/A</v>
      </c>
      <c r="X3805" s="26" t="e">
        <f t="shared" si="597"/>
        <v>#N/A</v>
      </c>
      <c r="Y3805" s="26"/>
      <c r="Z3805" s="26" t="e">
        <f t="shared" si="598"/>
        <v>#N/A</v>
      </c>
      <c r="AA3805" s="30" t="e">
        <f t="shared" si="599"/>
        <v>#N/A</v>
      </c>
    </row>
    <row r="3806" spans="1:27">
      <c r="A3806" s="20" t="s">
        <v>8348</v>
      </c>
      <c r="B3806" s="20" t="s">
        <v>8351</v>
      </c>
      <c r="C3806" s="25">
        <v>0</v>
      </c>
      <c r="D3806" s="22">
        <v>85</v>
      </c>
      <c r="E3806" s="22">
        <v>49</v>
      </c>
      <c r="F3806" s="22">
        <v>40</v>
      </c>
      <c r="G3806" s="22">
        <v>16000</v>
      </c>
      <c r="H3806" s="22" t="s">
        <v>5088</v>
      </c>
      <c r="I3806" s="26" t="e">
        <f>+IF(H3806='COSTOS VARIOS'!$C$1,'COSTOS VARIOS'!$C$2*'Precios ML'!V3806,'COSTOS VARIOS'!$B$2*'Precios ML'!V3806)</f>
        <v>#N/A</v>
      </c>
      <c r="J3806" s="22">
        <v>0</v>
      </c>
      <c r="K3806" s="27">
        <f t="shared" si="590"/>
        <v>10.4125</v>
      </c>
      <c r="L3806" s="27">
        <f t="shared" si="591"/>
        <v>10.4125</v>
      </c>
      <c r="M3806" s="26">
        <f>(INDEX(pesos!A:B,MATCH(L3806,pesos!A:A,1),2))</f>
        <v>16200</v>
      </c>
      <c r="N3806" s="26">
        <f>+R3806*'COSTOS VARIOS'!$O$1</f>
        <v>0</v>
      </c>
      <c r="O3806" s="26">
        <f>+R3806*'COSTOS VARIOS'!$O$2</f>
        <v>0</v>
      </c>
      <c r="P3806" s="26">
        <f>+R3806*'COSTOS VARIOS'!$O$3</f>
        <v>0</v>
      </c>
      <c r="Q3806" s="26">
        <v>1</v>
      </c>
      <c r="R3806" s="26">
        <f t="shared" si="592"/>
        <v>0</v>
      </c>
      <c r="S3806" s="25" t="e">
        <f t="shared" si="593"/>
        <v>#N/A</v>
      </c>
      <c r="T3806" s="28" t="e">
        <f t="shared" si="594"/>
        <v>#N/A</v>
      </c>
      <c r="U3806" s="29" t="e">
        <f t="shared" si="595"/>
        <v>#N/A</v>
      </c>
      <c r="V3806" s="26" t="e">
        <f>+INDEX('LISTA DE PRECIOS EKM '!A:K,MATCH('Precios ML'!B3806,'LISTA DE PRECIOS EKM '!A:A,0),8)</f>
        <v>#N/A</v>
      </c>
      <c r="W3806" s="26" t="e">
        <f t="shared" si="596"/>
        <v>#N/A</v>
      </c>
      <c r="X3806" s="26" t="e">
        <f t="shared" si="597"/>
        <v>#N/A</v>
      </c>
      <c r="Y3806" s="26"/>
      <c r="Z3806" s="26" t="e">
        <f t="shared" si="598"/>
        <v>#N/A</v>
      </c>
      <c r="AA3806" s="30" t="e">
        <f t="shared" si="599"/>
        <v>#N/A</v>
      </c>
    </row>
    <row r="3807" spans="1:27">
      <c r="A3807" s="20" t="s">
        <v>8344</v>
      </c>
      <c r="B3807" s="20" t="s">
        <v>8352</v>
      </c>
      <c r="C3807" s="25">
        <v>0</v>
      </c>
      <c r="D3807" s="22">
        <v>85</v>
      </c>
      <c r="E3807" s="22">
        <v>49</v>
      </c>
      <c r="F3807" s="22">
        <v>40</v>
      </c>
      <c r="G3807" s="22">
        <v>16000</v>
      </c>
      <c r="H3807" s="22" t="s">
        <v>5088</v>
      </c>
      <c r="I3807" s="26" t="e">
        <f>+IF(H3807='COSTOS VARIOS'!$C$1,'COSTOS VARIOS'!$C$2*'Precios ML'!V3807,'COSTOS VARIOS'!$B$2*'Precios ML'!V3807)</f>
        <v>#N/A</v>
      </c>
      <c r="J3807" s="22">
        <v>0</v>
      </c>
      <c r="K3807" s="27">
        <f t="shared" si="590"/>
        <v>10.4125</v>
      </c>
      <c r="L3807" s="27">
        <f t="shared" si="591"/>
        <v>10.4125</v>
      </c>
      <c r="M3807" s="26">
        <f>(INDEX(pesos!A:B,MATCH(L3807,pesos!A:A,1),2))</f>
        <v>16200</v>
      </c>
      <c r="N3807" s="26">
        <f>+R3807*'COSTOS VARIOS'!$O$1</f>
        <v>0</v>
      </c>
      <c r="O3807" s="26">
        <f>+R3807*'COSTOS VARIOS'!$O$2</f>
        <v>0</v>
      </c>
      <c r="P3807" s="26">
        <f>+R3807*'COSTOS VARIOS'!$O$3</f>
        <v>0</v>
      </c>
      <c r="Q3807" s="26">
        <v>1</v>
      </c>
      <c r="R3807" s="26">
        <f t="shared" si="592"/>
        <v>0</v>
      </c>
      <c r="S3807" s="25" t="e">
        <f t="shared" si="593"/>
        <v>#N/A</v>
      </c>
      <c r="T3807" s="28" t="e">
        <f t="shared" si="594"/>
        <v>#N/A</v>
      </c>
      <c r="U3807" s="29" t="e">
        <f t="shared" si="595"/>
        <v>#N/A</v>
      </c>
      <c r="V3807" s="26" t="e">
        <f>+INDEX('LISTA DE PRECIOS EKM '!A:K,MATCH('Precios ML'!B3807,'LISTA DE PRECIOS EKM '!A:A,0),8)</f>
        <v>#N/A</v>
      </c>
      <c r="W3807" s="26" t="e">
        <f t="shared" si="596"/>
        <v>#N/A</v>
      </c>
      <c r="X3807" s="26" t="e">
        <f t="shared" si="597"/>
        <v>#N/A</v>
      </c>
      <c r="Y3807" s="26"/>
      <c r="Z3807" s="26" t="e">
        <f t="shared" si="598"/>
        <v>#N/A</v>
      </c>
      <c r="AA3807" s="30" t="e">
        <f t="shared" si="599"/>
        <v>#N/A</v>
      </c>
    </row>
    <row r="3808" spans="1:27">
      <c r="A3808" s="20" t="s">
        <v>8344</v>
      </c>
      <c r="B3808" s="20" t="s">
        <v>8352</v>
      </c>
      <c r="C3808" s="25">
        <v>0</v>
      </c>
      <c r="D3808" s="22">
        <v>85</v>
      </c>
      <c r="E3808" s="22">
        <v>49</v>
      </c>
      <c r="F3808" s="22">
        <v>40</v>
      </c>
      <c r="G3808" s="22">
        <v>16000</v>
      </c>
      <c r="H3808" s="22" t="s">
        <v>5088</v>
      </c>
      <c r="I3808" s="26" t="e">
        <f>+IF(H3808='COSTOS VARIOS'!$C$1,'COSTOS VARIOS'!$C$2*'Precios ML'!V3808,'COSTOS VARIOS'!$B$2*'Precios ML'!V3808)</f>
        <v>#N/A</v>
      </c>
      <c r="J3808" s="22">
        <v>0</v>
      </c>
      <c r="K3808" s="27">
        <f t="shared" si="590"/>
        <v>10.4125</v>
      </c>
      <c r="L3808" s="27">
        <f t="shared" si="591"/>
        <v>10.4125</v>
      </c>
      <c r="M3808" s="26">
        <f>(INDEX(pesos!A:B,MATCH(L3808,pesos!A:A,1),2))</f>
        <v>16200</v>
      </c>
      <c r="N3808" s="26">
        <f>+R3808*'COSTOS VARIOS'!$O$1</f>
        <v>0</v>
      </c>
      <c r="O3808" s="26">
        <f>+R3808*'COSTOS VARIOS'!$O$2</f>
        <v>0</v>
      </c>
      <c r="P3808" s="26">
        <f>+R3808*'COSTOS VARIOS'!$O$3</f>
        <v>0</v>
      </c>
      <c r="Q3808" s="26">
        <v>1</v>
      </c>
      <c r="R3808" s="26">
        <f t="shared" si="592"/>
        <v>0</v>
      </c>
      <c r="S3808" s="25" t="e">
        <f t="shared" si="593"/>
        <v>#N/A</v>
      </c>
      <c r="T3808" s="28" t="e">
        <f t="shared" si="594"/>
        <v>#N/A</v>
      </c>
      <c r="U3808" s="29" t="e">
        <f t="shared" si="595"/>
        <v>#N/A</v>
      </c>
      <c r="V3808" s="26" t="e">
        <f>+INDEX('LISTA DE PRECIOS EKM '!A:K,MATCH('Precios ML'!B3808,'LISTA DE PRECIOS EKM '!A:A,0),8)</f>
        <v>#N/A</v>
      </c>
      <c r="W3808" s="26" t="e">
        <f t="shared" si="596"/>
        <v>#N/A</v>
      </c>
      <c r="X3808" s="26" t="e">
        <f t="shared" si="597"/>
        <v>#N/A</v>
      </c>
      <c r="Y3808" s="26"/>
      <c r="Z3808" s="26" t="e">
        <f t="shared" si="598"/>
        <v>#N/A</v>
      </c>
      <c r="AA3808" s="30" t="e">
        <f t="shared" si="599"/>
        <v>#N/A</v>
      </c>
    </row>
    <row r="3809" spans="1:27">
      <c r="A3809" s="20" t="s">
        <v>8344</v>
      </c>
      <c r="B3809" s="20" t="s">
        <v>8353</v>
      </c>
      <c r="C3809" s="25">
        <v>0</v>
      </c>
      <c r="D3809" s="22">
        <v>85</v>
      </c>
      <c r="E3809" s="22">
        <v>49</v>
      </c>
      <c r="F3809" s="22">
        <v>40</v>
      </c>
      <c r="G3809" s="22">
        <v>16000</v>
      </c>
      <c r="H3809" s="22" t="s">
        <v>5088</v>
      </c>
      <c r="I3809" s="26" t="e">
        <f>+IF(H3809='COSTOS VARIOS'!$C$1,'COSTOS VARIOS'!$C$2*'Precios ML'!V3809,'COSTOS VARIOS'!$B$2*'Precios ML'!V3809)</f>
        <v>#N/A</v>
      </c>
      <c r="J3809" s="22">
        <v>0</v>
      </c>
      <c r="K3809" s="27">
        <f t="shared" si="590"/>
        <v>10.4125</v>
      </c>
      <c r="L3809" s="27">
        <f t="shared" si="591"/>
        <v>10.4125</v>
      </c>
      <c r="M3809" s="26">
        <f>(INDEX(pesos!A:B,MATCH(L3809,pesos!A:A,1),2))</f>
        <v>16200</v>
      </c>
      <c r="N3809" s="26">
        <f>+R3809*'COSTOS VARIOS'!$O$1</f>
        <v>0</v>
      </c>
      <c r="O3809" s="26">
        <f>+R3809*'COSTOS VARIOS'!$O$2</f>
        <v>0</v>
      </c>
      <c r="P3809" s="26">
        <f>+R3809*'COSTOS VARIOS'!$O$3</f>
        <v>0</v>
      </c>
      <c r="Q3809" s="26">
        <v>1</v>
      </c>
      <c r="R3809" s="26">
        <f t="shared" si="592"/>
        <v>0</v>
      </c>
      <c r="S3809" s="25" t="e">
        <f t="shared" si="593"/>
        <v>#N/A</v>
      </c>
      <c r="T3809" s="28" t="e">
        <f t="shared" si="594"/>
        <v>#N/A</v>
      </c>
      <c r="U3809" s="29" t="e">
        <f t="shared" si="595"/>
        <v>#N/A</v>
      </c>
      <c r="V3809" s="26" t="e">
        <f>+INDEX('LISTA DE PRECIOS EKM '!A:K,MATCH('Precios ML'!B3809,'LISTA DE PRECIOS EKM '!A:A,0),8)</f>
        <v>#N/A</v>
      </c>
      <c r="W3809" s="26" t="e">
        <f t="shared" si="596"/>
        <v>#N/A</v>
      </c>
      <c r="X3809" s="26" t="e">
        <f t="shared" si="597"/>
        <v>#N/A</v>
      </c>
      <c r="Y3809" s="26"/>
      <c r="Z3809" s="26" t="e">
        <f t="shared" si="598"/>
        <v>#N/A</v>
      </c>
      <c r="AA3809" s="30" t="e">
        <f t="shared" si="599"/>
        <v>#N/A</v>
      </c>
    </row>
    <row r="3810" spans="1:27">
      <c r="A3810" s="20" t="s">
        <v>8344</v>
      </c>
      <c r="B3810" s="20" t="s">
        <v>8353</v>
      </c>
      <c r="C3810" s="25">
        <v>0</v>
      </c>
      <c r="D3810" s="22">
        <v>85</v>
      </c>
      <c r="E3810" s="22">
        <v>49</v>
      </c>
      <c r="F3810" s="22">
        <v>40</v>
      </c>
      <c r="G3810" s="22">
        <v>16000</v>
      </c>
      <c r="H3810" s="22" t="s">
        <v>5088</v>
      </c>
      <c r="I3810" s="26" t="e">
        <f>+IF(H3810='COSTOS VARIOS'!$C$1,'COSTOS VARIOS'!$C$2*'Precios ML'!V3810,'COSTOS VARIOS'!$B$2*'Precios ML'!V3810)</f>
        <v>#N/A</v>
      </c>
      <c r="J3810" s="22">
        <v>0</v>
      </c>
      <c r="K3810" s="27">
        <f t="shared" si="590"/>
        <v>10.4125</v>
      </c>
      <c r="L3810" s="27">
        <f t="shared" si="591"/>
        <v>10.4125</v>
      </c>
      <c r="M3810" s="26">
        <f>(INDEX(pesos!A:B,MATCH(L3810,pesos!A:A,1),2))</f>
        <v>16200</v>
      </c>
      <c r="N3810" s="26">
        <f>+R3810*'COSTOS VARIOS'!$O$1</f>
        <v>0</v>
      </c>
      <c r="O3810" s="26">
        <f>+R3810*'COSTOS VARIOS'!$O$2</f>
        <v>0</v>
      </c>
      <c r="P3810" s="26">
        <f>+R3810*'COSTOS VARIOS'!$O$3</f>
        <v>0</v>
      </c>
      <c r="Q3810" s="26">
        <v>1</v>
      </c>
      <c r="R3810" s="26">
        <f t="shared" si="592"/>
        <v>0</v>
      </c>
      <c r="S3810" s="25" t="e">
        <f t="shared" si="593"/>
        <v>#N/A</v>
      </c>
      <c r="T3810" s="28" t="e">
        <f t="shared" si="594"/>
        <v>#N/A</v>
      </c>
      <c r="U3810" s="29" t="e">
        <f t="shared" si="595"/>
        <v>#N/A</v>
      </c>
      <c r="V3810" s="26" t="e">
        <f>+INDEX('LISTA DE PRECIOS EKM '!A:K,MATCH('Precios ML'!B3810,'LISTA DE PRECIOS EKM '!A:A,0),8)</f>
        <v>#N/A</v>
      </c>
      <c r="W3810" s="26" t="e">
        <f t="shared" si="596"/>
        <v>#N/A</v>
      </c>
      <c r="X3810" s="26" t="e">
        <f t="shared" si="597"/>
        <v>#N/A</v>
      </c>
      <c r="Y3810" s="26"/>
      <c r="Z3810" s="26" t="e">
        <f t="shared" si="598"/>
        <v>#N/A</v>
      </c>
      <c r="AA3810" s="30" t="e">
        <f t="shared" si="599"/>
        <v>#N/A</v>
      </c>
    </row>
    <row r="3811" spans="1:27">
      <c r="A3811" s="20" t="s">
        <v>8344</v>
      </c>
      <c r="B3811" s="20" t="s">
        <v>8354</v>
      </c>
      <c r="C3811" s="25">
        <v>0</v>
      </c>
      <c r="D3811" s="22">
        <v>85</v>
      </c>
      <c r="E3811" s="22">
        <v>49</v>
      </c>
      <c r="F3811" s="22">
        <v>40</v>
      </c>
      <c r="G3811" s="22">
        <v>16000</v>
      </c>
      <c r="H3811" s="22" t="s">
        <v>5088</v>
      </c>
      <c r="I3811" s="26" t="e">
        <f>+IF(H3811='COSTOS VARIOS'!$C$1,'COSTOS VARIOS'!$C$2*'Precios ML'!V3811,'COSTOS VARIOS'!$B$2*'Precios ML'!V3811)</f>
        <v>#N/A</v>
      </c>
      <c r="J3811" s="22">
        <v>0</v>
      </c>
      <c r="K3811" s="27">
        <f t="shared" si="590"/>
        <v>10.4125</v>
      </c>
      <c r="L3811" s="27">
        <f t="shared" si="591"/>
        <v>10.4125</v>
      </c>
      <c r="M3811" s="26">
        <f>(INDEX(pesos!A:B,MATCH(L3811,pesos!A:A,1),2))</f>
        <v>16200</v>
      </c>
      <c r="N3811" s="26">
        <f>+R3811*'COSTOS VARIOS'!$O$1</f>
        <v>0</v>
      </c>
      <c r="O3811" s="26">
        <f>+R3811*'COSTOS VARIOS'!$O$2</f>
        <v>0</v>
      </c>
      <c r="P3811" s="26">
        <f>+R3811*'COSTOS VARIOS'!$O$3</f>
        <v>0</v>
      </c>
      <c r="Q3811" s="26">
        <v>1</v>
      </c>
      <c r="R3811" s="26">
        <f t="shared" si="592"/>
        <v>0</v>
      </c>
      <c r="S3811" s="25" t="e">
        <f t="shared" si="593"/>
        <v>#N/A</v>
      </c>
      <c r="T3811" s="28" t="e">
        <f t="shared" si="594"/>
        <v>#N/A</v>
      </c>
      <c r="U3811" s="29" t="e">
        <f t="shared" si="595"/>
        <v>#N/A</v>
      </c>
      <c r="V3811" s="26" t="e">
        <f>+INDEX('LISTA DE PRECIOS EKM '!A:K,MATCH('Precios ML'!B3811,'LISTA DE PRECIOS EKM '!A:A,0),8)</f>
        <v>#N/A</v>
      </c>
      <c r="W3811" s="26" t="e">
        <f t="shared" si="596"/>
        <v>#N/A</v>
      </c>
      <c r="X3811" s="26" t="e">
        <f t="shared" si="597"/>
        <v>#N/A</v>
      </c>
      <c r="Y3811" s="26"/>
      <c r="Z3811" s="26" t="e">
        <f t="shared" si="598"/>
        <v>#N/A</v>
      </c>
      <c r="AA3811" s="30" t="e">
        <f t="shared" si="599"/>
        <v>#N/A</v>
      </c>
    </row>
    <row r="3812" spans="1:27">
      <c r="A3812" s="20" t="s">
        <v>8344</v>
      </c>
      <c r="B3812" s="20" t="s">
        <v>8354</v>
      </c>
      <c r="C3812" s="25">
        <v>0</v>
      </c>
      <c r="D3812" s="22">
        <v>85</v>
      </c>
      <c r="E3812" s="22">
        <v>49</v>
      </c>
      <c r="F3812" s="22">
        <v>40</v>
      </c>
      <c r="G3812" s="22">
        <v>16000</v>
      </c>
      <c r="H3812" s="22" t="s">
        <v>5088</v>
      </c>
      <c r="I3812" s="26" t="e">
        <f>+IF(H3812='COSTOS VARIOS'!$C$1,'COSTOS VARIOS'!$C$2*'Precios ML'!V3812,'COSTOS VARIOS'!$B$2*'Precios ML'!V3812)</f>
        <v>#N/A</v>
      </c>
      <c r="J3812" s="22">
        <v>0</v>
      </c>
      <c r="K3812" s="27">
        <f t="shared" si="590"/>
        <v>10.4125</v>
      </c>
      <c r="L3812" s="27">
        <f t="shared" si="591"/>
        <v>10.4125</v>
      </c>
      <c r="M3812" s="26">
        <f>(INDEX(pesos!A:B,MATCH(L3812,pesos!A:A,1),2))</f>
        <v>16200</v>
      </c>
      <c r="N3812" s="26">
        <f>+R3812*'COSTOS VARIOS'!$O$1</f>
        <v>0</v>
      </c>
      <c r="O3812" s="26">
        <f>+R3812*'COSTOS VARIOS'!$O$2</f>
        <v>0</v>
      </c>
      <c r="P3812" s="26">
        <f>+R3812*'COSTOS VARIOS'!$O$3</f>
        <v>0</v>
      </c>
      <c r="Q3812" s="26">
        <v>1</v>
      </c>
      <c r="R3812" s="26">
        <f t="shared" si="592"/>
        <v>0</v>
      </c>
      <c r="S3812" s="25" t="e">
        <f t="shared" si="593"/>
        <v>#N/A</v>
      </c>
      <c r="T3812" s="28" t="e">
        <f t="shared" si="594"/>
        <v>#N/A</v>
      </c>
      <c r="U3812" s="29" t="e">
        <f t="shared" si="595"/>
        <v>#N/A</v>
      </c>
      <c r="V3812" s="26" t="e">
        <f>+INDEX('LISTA DE PRECIOS EKM '!A:K,MATCH('Precios ML'!B3812,'LISTA DE PRECIOS EKM '!A:A,0),8)</f>
        <v>#N/A</v>
      </c>
      <c r="W3812" s="26" t="e">
        <f t="shared" si="596"/>
        <v>#N/A</v>
      </c>
      <c r="X3812" s="26" t="e">
        <f t="shared" si="597"/>
        <v>#N/A</v>
      </c>
      <c r="Y3812" s="26"/>
      <c r="Z3812" s="26" t="e">
        <f t="shared" si="598"/>
        <v>#N/A</v>
      </c>
      <c r="AA3812" s="30" t="e">
        <f t="shared" si="599"/>
        <v>#N/A</v>
      </c>
    </row>
    <row r="3813" spans="1:27">
      <c r="A3813" s="20" t="s">
        <v>8344</v>
      </c>
      <c r="B3813" s="20" t="s">
        <v>8355</v>
      </c>
      <c r="C3813" s="25">
        <v>0</v>
      </c>
      <c r="D3813" s="22">
        <v>85</v>
      </c>
      <c r="E3813" s="22">
        <v>49</v>
      </c>
      <c r="F3813" s="22">
        <v>40</v>
      </c>
      <c r="G3813" s="22">
        <v>16000</v>
      </c>
      <c r="H3813" s="22" t="s">
        <v>5088</v>
      </c>
      <c r="I3813" s="26" t="e">
        <f>+IF(H3813='COSTOS VARIOS'!$C$1,'COSTOS VARIOS'!$C$2*'Precios ML'!V3813,'COSTOS VARIOS'!$B$2*'Precios ML'!V3813)</f>
        <v>#N/A</v>
      </c>
      <c r="J3813" s="22">
        <v>0</v>
      </c>
      <c r="K3813" s="27">
        <f t="shared" si="590"/>
        <v>10.4125</v>
      </c>
      <c r="L3813" s="27">
        <f t="shared" si="591"/>
        <v>10.4125</v>
      </c>
      <c r="M3813" s="26">
        <f>(INDEX(pesos!A:B,MATCH(L3813,pesos!A:A,1),2))</f>
        <v>16200</v>
      </c>
      <c r="N3813" s="26">
        <f>+R3813*'COSTOS VARIOS'!$O$1</f>
        <v>0</v>
      </c>
      <c r="O3813" s="26">
        <f>+R3813*'COSTOS VARIOS'!$O$2</f>
        <v>0</v>
      </c>
      <c r="P3813" s="26">
        <f>+R3813*'COSTOS VARIOS'!$O$3</f>
        <v>0</v>
      </c>
      <c r="Q3813" s="26">
        <v>1</v>
      </c>
      <c r="R3813" s="26">
        <f t="shared" si="592"/>
        <v>0</v>
      </c>
      <c r="S3813" s="25" t="e">
        <f t="shared" si="593"/>
        <v>#N/A</v>
      </c>
      <c r="T3813" s="28" t="e">
        <f t="shared" si="594"/>
        <v>#N/A</v>
      </c>
      <c r="U3813" s="29" t="e">
        <f t="shared" si="595"/>
        <v>#N/A</v>
      </c>
      <c r="V3813" s="26" t="e">
        <f>+INDEX('LISTA DE PRECIOS EKM '!A:K,MATCH('Precios ML'!B3813,'LISTA DE PRECIOS EKM '!A:A,0),8)</f>
        <v>#N/A</v>
      </c>
      <c r="W3813" s="26" t="e">
        <f t="shared" si="596"/>
        <v>#N/A</v>
      </c>
      <c r="X3813" s="26" t="e">
        <f t="shared" si="597"/>
        <v>#N/A</v>
      </c>
      <c r="Y3813" s="26"/>
      <c r="Z3813" s="26" t="e">
        <f t="shared" si="598"/>
        <v>#N/A</v>
      </c>
      <c r="AA3813" s="30" t="e">
        <f t="shared" si="599"/>
        <v>#N/A</v>
      </c>
    </row>
    <row r="3814" spans="1:27">
      <c r="A3814" s="20" t="s">
        <v>8344</v>
      </c>
      <c r="B3814" s="20" t="s">
        <v>8355</v>
      </c>
      <c r="C3814" s="25">
        <v>0</v>
      </c>
      <c r="D3814" s="22">
        <v>85</v>
      </c>
      <c r="E3814" s="22">
        <v>49</v>
      </c>
      <c r="F3814" s="22">
        <v>40</v>
      </c>
      <c r="G3814" s="22">
        <v>16000</v>
      </c>
      <c r="H3814" s="22" t="s">
        <v>5088</v>
      </c>
      <c r="I3814" s="26" t="e">
        <f>+IF(H3814='COSTOS VARIOS'!$C$1,'COSTOS VARIOS'!$C$2*'Precios ML'!V3814,'COSTOS VARIOS'!$B$2*'Precios ML'!V3814)</f>
        <v>#N/A</v>
      </c>
      <c r="J3814" s="22">
        <v>0</v>
      </c>
      <c r="K3814" s="27">
        <f t="shared" si="590"/>
        <v>10.4125</v>
      </c>
      <c r="L3814" s="27">
        <f t="shared" si="591"/>
        <v>10.4125</v>
      </c>
      <c r="M3814" s="26">
        <f>(INDEX(pesos!A:B,MATCH(L3814,pesos!A:A,1),2))</f>
        <v>16200</v>
      </c>
      <c r="N3814" s="26">
        <f>+R3814*'COSTOS VARIOS'!$O$1</f>
        <v>0</v>
      </c>
      <c r="O3814" s="26">
        <f>+R3814*'COSTOS VARIOS'!$O$2</f>
        <v>0</v>
      </c>
      <c r="P3814" s="26">
        <f>+R3814*'COSTOS VARIOS'!$O$3</f>
        <v>0</v>
      </c>
      <c r="Q3814" s="26">
        <v>1</v>
      </c>
      <c r="R3814" s="26">
        <f t="shared" si="592"/>
        <v>0</v>
      </c>
      <c r="S3814" s="25" t="e">
        <f t="shared" si="593"/>
        <v>#N/A</v>
      </c>
      <c r="T3814" s="28" t="e">
        <f t="shared" si="594"/>
        <v>#N/A</v>
      </c>
      <c r="U3814" s="29" t="e">
        <f t="shared" si="595"/>
        <v>#N/A</v>
      </c>
      <c r="V3814" s="26" t="e">
        <f>+INDEX('LISTA DE PRECIOS EKM '!A:K,MATCH('Precios ML'!B3814,'LISTA DE PRECIOS EKM '!A:A,0),8)</f>
        <v>#N/A</v>
      </c>
      <c r="W3814" s="26" t="e">
        <f t="shared" si="596"/>
        <v>#N/A</v>
      </c>
      <c r="X3814" s="26" t="e">
        <f t="shared" si="597"/>
        <v>#N/A</v>
      </c>
      <c r="Y3814" s="26"/>
      <c r="Z3814" s="26" t="e">
        <f t="shared" si="598"/>
        <v>#N/A</v>
      </c>
      <c r="AA3814" s="30" t="e">
        <f t="shared" si="599"/>
        <v>#N/A</v>
      </c>
    </row>
    <row r="3815" spans="1:27">
      <c r="A3815" s="20" t="s">
        <v>8344</v>
      </c>
      <c r="B3815" s="20" t="s">
        <v>8356</v>
      </c>
      <c r="C3815" s="25">
        <v>0</v>
      </c>
      <c r="D3815" s="22">
        <v>85</v>
      </c>
      <c r="E3815" s="22">
        <v>49</v>
      </c>
      <c r="F3815" s="22">
        <v>40</v>
      </c>
      <c r="G3815" s="22">
        <v>16000</v>
      </c>
      <c r="H3815" s="22" t="s">
        <v>5088</v>
      </c>
      <c r="I3815" s="26" t="e">
        <f>+IF(H3815='COSTOS VARIOS'!$C$1,'COSTOS VARIOS'!$C$2*'Precios ML'!V3815,'COSTOS VARIOS'!$B$2*'Precios ML'!V3815)</f>
        <v>#N/A</v>
      </c>
      <c r="J3815" s="22">
        <v>0</v>
      </c>
      <c r="K3815" s="27">
        <f t="shared" si="590"/>
        <v>10.4125</v>
      </c>
      <c r="L3815" s="27">
        <f t="shared" si="591"/>
        <v>10.4125</v>
      </c>
      <c r="M3815" s="26">
        <f>(INDEX(pesos!A:B,MATCH(L3815,pesos!A:A,1),2))</f>
        <v>16200</v>
      </c>
      <c r="N3815" s="26">
        <f>+R3815*'COSTOS VARIOS'!$O$1</f>
        <v>0</v>
      </c>
      <c r="O3815" s="26">
        <f>+R3815*'COSTOS VARIOS'!$O$2</f>
        <v>0</v>
      </c>
      <c r="P3815" s="26">
        <f>+R3815*'COSTOS VARIOS'!$O$3</f>
        <v>0</v>
      </c>
      <c r="Q3815" s="26">
        <v>1</v>
      </c>
      <c r="R3815" s="26">
        <f t="shared" si="592"/>
        <v>0</v>
      </c>
      <c r="S3815" s="25" t="e">
        <f t="shared" si="593"/>
        <v>#N/A</v>
      </c>
      <c r="T3815" s="28" t="e">
        <f t="shared" si="594"/>
        <v>#N/A</v>
      </c>
      <c r="U3815" s="29" t="e">
        <f t="shared" si="595"/>
        <v>#N/A</v>
      </c>
      <c r="V3815" s="26" t="e">
        <f>+INDEX('LISTA DE PRECIOS EKM '!A:K,MATCH('Precios ML'!B3815,'LISTA DE PRECIOS EKM '!A:A,0),8)</f>
        <v>#N/A</v>
      </c>
      <c r="W3815" s="26" t="e">
        <f t="shared" si="596"/>
        <v>#N/A</v>
      </c>
      <c r="X3815" s="26" t="e">
        <f t="shared" si="597"/>
        <v>#N/A</v>
      </c>
      <c r="Y3815" s="26"/>
      <c r="Z3815" s="26" t="e">
        <f t="shared" si="598"/>
        <v>#N/A</v>
      </c>
      <c r="AA3815" s="30" t="e">
        <f t="shared" si="599"/>
        <v>#N/A</v>
      </c>
    </row>
    <row r="3816" spans="1:27">
      <c r="A3816" s="20" t="s">
        <v>8344</v>
      </c>
      <c r="B3816" s="20" t="s">
        <v>8356</v>
      </c>
      <c r="C3816" s="25">
        <v>0</v>
      </c>
      <c r="D3816" s="22">
        <v>85</v>
      </c>
      <c r="E3816" s="22">
        <v>49</v>
      </c>
      <c r="F3816" s="22">
        <v>40</v>
      </c>
      <c r="G3816" s="22">
        <v>16000</v>
      </c>
      <c r="H3816" s="22" t="s">
        <v>5088</v>
      </c>
      <c r="I3816" s="26" t="e">
        <f>+IF(H3816='COSTOS VARIOS'!$C$1,'COSTOS VARIOS'!$C$2*'Precios ML'!V3816,'COSTOS VARIOS'!$B$2*'Precios ML'!V3816)</f>
        <v>#N/A</v>
      </c>
      <c r="J3816" s="22">
        <v>0</v>
      </c>
      <c r="K3816" s="27">
        <f t="shared" si="590"/>
        <v>10.4125</v>
      </c>
      <c r="L3816" s="27">
        <f t="shared" si="591"/>
        <v>10.4125</v>
      </c>
      <c r="M3816" s="26">
        <f>(INDEX(pesos!A:B,MATCH(L3816,pesos!A:A,1),2))</f>
        <v>16200</v>
      </c>
      <c r="N3816" s="26">
        <f>+R3816*'COSTOS VARIOS'!$O$1</f>
        <v>0</v>
      </c>
      <c r="O3816" s="26">
        <f>+R3816*'COSTOS VARIOS'!$O$2</f>
        <v>0</v>
      </c>
      <c r="P3816" s="26">
        <f>+R3816*'COSTOS VARIOS'!$O$3</f>
        <v>0</v>
      </c>
      <c r="Q3816" s="26">
        <v>1</v>
      </c>
      <c r="R3816" s="26">
        <f t="shared" si="592"/>
        <v>0</v>
      </c>
      <c r="S3816" s="25" t="e">
        <f t="shared" si="593"/>
        <v>#N/A</v>
      </c>
      <c r="T3816" s="28" t="e">
        <f t="shared" si="594"/>
        <v>#N/A</v>
      </c>
      <c r="U3816" s="29" t="e">
        <f t="shared" si="595"/>
        <v>#N/A</v>
      </c>
      <c r="V3816" s="26" t="e">
        <f>+INDEX('LISTA DE PRECIOS EKM '!A:K,MATCH('Precios ML'!B3816,'LISTA DE PRECIOS EKM '!A:A,0),8)</f>
        <v>#N/A</v>
      </c>
      <c r="W3816" s="26" t="e">
        <f t="shared" si="596"/>
        <v>#N/A</v>
      </c>
      <c r="X3816" s="26" t="e">
        <f t="shared" si="597"/>
        <v>#N/A</v>
      </c>
      <c r="Y3816" s="26"/>
      <c r="Z3816" s="26" t="e">
        <f t="shared" si="598"/>
        <v>#N/A</v>
      </c>
      <c r="AA3816" s="30" t="e">
        <f t="shared" si="599"/>
        <v>#N/A</v>
      </c>
    </row>
    <row r="3817" spans="1:27">
      <c r="A3817" s="20" t="s">
        <v>8344</v>
      </c>
      <c r="B3817" s="20" t="s">
        <v>8357</v>
      </c>
      <c r="C3817" s="25">
        <v>0</v>
      </c>
      <c r="D3817" s="22">
        <v>85</v>
      </c>
      <c r="E3817" s="22">
        <v>49</v>
      </c>
      <c r="F3817" s="22">
        <v>40</v>
      </c>
      <c r="G3817" s="22">
        <v>16000</v>
      </c>
      <c r="H3817" s="22" t="s">
        <v>5088</v>
      </c>
      <c r="I3817" s="26" t="e">
        <f>+IF(H3817='COSTOS VARIOS'!$C$1,'COSTOS VARIOS'!$C$2*'Precios ML'!V3817,'COSTOS VARIOS'!$B$2*'Precios ML'!V3817)</f>
        <v>#N/A</v>
      </c>
      <c r="J3817" s="22">
        <v>0</v>
      </c>
      <c r="K3817" s="27">
        <f t="shared" si="590"/>
        <v>10.4125</v>
      </c>
      <c r="L3817" s="27">
        <f t="shared" si="591"/>
        <v>10.4125</v>
      </c>
      <c r="M3817" s="26">
        <f>(INDEX(pesos!A:B,MATCH(L3817,pesos!A:A,1),2))</f>
        <v>16200</v>
      </c>
      <c r="N3817" s="26">
        <f>+R3817*'COSTOS VARIOS'!$O$1</f>
        <v>0</v>
      </c>
      <c r="O3817" s="26">
        <f>+R3817*'COSTOS VARIOS'!$O$2</f>
        <v>0</v>
      </c>
      <c r="P3817" s="26">
        <f>+R3817*'COSTOS VARIOS'!$O$3</f>
        <v>0</v>
      </c>
      <c r="Q3817" s="26">
        <v>1</v>
      </c>
      <c r="R3817" s="26">
        <f t="shared" si="592"/>
        <v>0</v>
      </c>
      <c r="S3817" s="25" t="e">
        <f t="shared" si="593"/>
        <v>#N/A</v>
      </c>
      <c r="T3817" s="28" t="e">
        <f t="shared" si="594"/>
        <v>#N/A</v>
      </c>
      <c r="U3817" s="29" t="e">
        <f t="shared" si="595"/>
        <v>#N/A</v>
      </c>
      <c r="V3817" s="26" t="e">
        <f>+INDEX('LISTA DE PRECIOS EKM '!A:K,MATCH('Precios ML'!B3817,'LISTA DE PRECIOS EKM '!A:A,0),8)</f>
        <v>#N/A</v>
      </c>
      <c r="W3817" s="26" t="e">
        <f t="shared" si="596"/>
        <v>#N/A</v>
      </c>
      <c r="X3817" s="26" t="e">
        <f t="shared" si="597"/>
        <v>#N/A</v>
      </c>
      <c r="Y3817" s="26"/>
      <c r="Z3817" s="26" t="e">
        <f t="shared" si="598"/>
        <v>#N/A</v>
      </c>
      <c r="AA3817" s="30" t="e">
        <f t="shared" si="599"/>
        <v>#N/A</v>
      </c>
    </row>
    <row r="3818" spans="1:27">
      <c r="A3818" s="20" t="s">
        <v>8344</v>
      </c>
      <c r="B3818" s="20" t="s">
        <v>8357</v>
      </c>
      <c r="C3818" s="25">
        <v>0</v>
      </c>
      <c r="D3818" s="22">
        <v>85</v>
      </c>
      <c r="E3818" s="22">
        <v>49</v>
      </c>
      <c r="F3818" s="22">
        <v>40</v>
      </c>
      <c r="G3818" s="22">
        <v>16000</v>
      </c>
      <c r="H3818" s="22" t="s">
        <v>5088</v>
      </c>
      <c r="I3818" s="26" t="e">
        <f>+IF(H3818='COSTOS VARIOS'!$C$1,'COSTOS VARIOS'!$C$2*'Precios ML'!V3818,'COSTOS VARIOS'!$B$2*'Precios ML'!V3818)</f>
        <v>#N/A</v>
      </c>
      <c r="J3818" s="22">
        <v>0</v>
      </c>
      <c r="K3818" s="27">
        <f t="shared" si="590"/>
        <v>10.4125</v>
      </c>
      <c r="L3818" s="27">
        <f t="shared" si="591"/>
        <v>10.4125</v>
      </c>
      <c r="M3818" s="26">
        <f>(INDEX(pesos!A:B,MATCH(L3818,pesos!A:A,1),2))</f>
        <v>16200</v>
      </c>
      <c r="N3818" s="26">
        <f>+R3818*'COSTOS VARIOS'!$O$1</f>
        <v>0</v>
      </c>
      <c r="O3818" s="26">
        <f>+R3818*'COSTOS VARIOS'!$O$2</f>
        <v>0</v>
      </c>
      <c r="P3818" s="26">
        <f>+R3818*'COSTOS VARIOS'!$O$3</f>
        <v>0</v>
      </c>
      <c r="Q3818" s="26">
        <v>1</v>
      </c>
      <c r="R3818" s="26">
        <f t="shared" si="592"/>
        <v>0</v>
      </c>
      <c r="S3818" s="25" t="e">
        <f t="shared" si="593"/>
        <v>#N/A</v>
      </c>
      <c r="T3818" s="28" t="e">
        <f t="shared" si="594"/>
        <v>#N/A</v>
      </c>
      <c r="U3818" s="29" t="e">
        <f t="shared" si="595"/>
        <v>#N/A</v>
      </c>
      <c r="V3818" s="26" t="e">
        <f>+INDEX('LISTA DE PRECIOS EKM '!A:K,MATCH('Precios ML'!B3818,'LISTA DE PRECIOS EKM '!A:A,0),8)</f>
        <v>#N/A</v>
      </c>
      <c r="W3818" s="26" t="e">
        <f t="shared" si="596"/>
        <v>#N/A</v>
      </c>
      <c r="X3818" s="26" t="e">
        <f t="shared" si="597"/>
        <v>#N/A</v>
      </c>
      <c r="Y3818" s="26"/>
      <c r="Z3818" s="26" t="e">
        <f t="shared" si="598"/>
        <v>#N/A</v>
      </c>
      <c r="AA3818" s="30" t="e">
        <f t="shared" si="599"/>
        <v>#N/A</v>
      </c>
    </row>
    <row r="3819" spans="1:27">
      <c r="A3819" s="20" t="s">
        <v>8348</v>
      </c>
      <c r="B3819" s="20" t="s">
        <v>8358</v>
      </c>
      <c r="C3819" s="25">
        <v>0</v>
      </c>
      <c r="D3819" s="22">
        <v>85</v>
      </c>
      <c r="E3819" s="22">
        <v>49</v>
      </c>
      <c r="F3819" s="22">
        <v>40</v>
      </c>
      <c r="G3819" s="22">
        <v>16000</v>
      </c>
      <c r="H3819" s="22" t="s">
        <v>5088</v>
      </c>
      <c r="I3819" s="26" t="e">
        <f>+IF(H3819='COSTOS VARIOS'!$C$1,'COSTOS VARIOS'!$C$2*'Precios ML'!V3819,'COSTOS VARIOS'!$B$2*'Precios ML'!V3819)</f>
        <v>#N/A</v>
      </c>
      <c r="J3819" s="22">
        <v>0</v>
      </c>
      <c r="K3819" s="27">
        <f t="shared" si="590"/>
        <v>10.4125</v>
      </c>
      <c r="L3819" s="27">
        <f t="shared" si="591"/>
        <v>10.4125</v>
      </c>
      <c r="M3819" s="26">
        <f>(INDEX(pesos!A:B,MATCH(L3819,pesos!A:A,1),2))</f>
        <v>16200</v>
      </c>
      <c r="N3819" s="26">
        <f>+R3819*'COSTOS VARIOS'!$O$1</f>
        <v>0</v>
      </c>
      <c r="O3819" s="26">
        <f>+R3819*'COSTOS VARIOS'!$O$2</f>
        <v>0</v>
      </c>
      <c r="P3819" s="26">
        <f>+R3819*'COSTOS VARIOS'!$O$3</f>
        <v>0</v>
      </c>
      <c r="Q3819" s="26">
        <v>1</v>
      </c>
      <c r="R3819" s="26">
        <f t="shared" si="592"/>
        <v>0</v>
      </c>
      <c r="S3819" s="25" t="e">
        <f t="shared" si="593"/>
        <v>#N/A</v>
      </c>
      <c r="T3819" s="28" t="e">
        <f t="shared" si="594"/>
        <v>#N/A</v>
      </c>
      <c r="U3819" s="29" t="e">
        <f t="shared" si="595"/>
        <v>#N/A</v>
      </c>
      <c r="V3819" s="26" t="e">
        <f>+INDEX('LISTA DE PRECIOS EKM '!A:K,MATCH('Precios ML'!B3819,'LISTA DE PRECIOS EKM '!A:A,0),8)</f>
        <v>#N/A</v>
      </c>
      <c r="W3819" s="26" t="e">
        <f t="shared" si="596"/>
        <v>#N/A</v>
      </c>
      <c r="X3819" s="26" t="e">
        <f t="shared" si="597"/>
        <v>#N/A</v>
      </c>
      <c r="Y3819" s="26"/>
      <c r="Z3819" s="26" t="e">
        <f t="shared" si="598"/>
        <v>#N/A</v>
      </c>
      <c r="AA3819" s="30" t="e">
        <f t="shared" si="599"/>
        <v>#N/A</v>
      </c>
    </row>
    <row r="3820" spans="1:27">
      <c r="A3820" s="20" t="s">
        <v>8348</v>
      </c>
      <c r="B3820" s="20" t="s">
        <v>8358</v>
      </c>
      <c r="C3820" s="25">
        <v>0</v>
      </c>
      <c r="D3820" s="22">
        <v>85</v>
      </c>
      <c r="E3820" s="22">
        <v>49</v>
      </c>
      <c r="F3820" s="22">
        <v>40</v>
      </c>
      <c r="G3820" s="22">
        <v>16000</v>
      </c>
      <c r="H3820" s="22" t="s">
        <v>5088</v>
      </c>
      <c r="I3820" s="26" t="e">
        <f>+IF(H3820='COSTOS VARIOS'!$C$1,'COSTOS VARIOS'!$C$2*'Precios ML'!V3820,'COSTOS VARIOS'!$B$2*'Precios ML'!V3820)</f>
        <v>#N/A</v>
      </c>
      <c r="J3820" s="22">
        <v>0</v>
      </c>
      <c r="K3820" s="27">
        <f t="shared" si="590"/>
        <v>10.4125</v>
      </c>
      <c r="L3820" s="27">
        <f t="shared" si="591"/>
        <v>10.4125</v>
      </c>
      <c r="M3820" s="26">
        <f>(INDEX(pesos!A:B,MATCH(L3820,pesos!A:A,1),2))</f>
        <v>16200</v>
      </c>
      <c r="N3820" s="26">
        <f>+R3820*'COSTOS VARIOS'!$O$1</f>
        <v>0</v>
      </c>
      <c r="O3820" s="26">
        <f>+R3820*'COSTOS VARIOS'!$O$2</f>
        <v>0</v>
      </c>
      <c r="P3820" s="26">
        <f>+R3820*'COSTOS VARIOS'!$O$3</f>
        <v>0</v>
      </c>
      <c r="Q3820" s="26">
        <v>1</v>
      </c>
      <c r="R3820" s="26">
        <f t="shared" si="592"/>
        <v>0</v>
      </c>
      <c r="S3820" s="25" t="e">
        <f t="shared" si="593"/>
        <v>#N/A</v>
      </c>
      <c r="T3820" s="28" t="e">
        <f t="shared" si="594"/>
        <v>#N/A</v>
      </c>
      <c r="U3820" s="29" t="e">
        <f t="shared" si="595"/>
        <v>#N/A</v>
      </c>
      <c r="V3820" s="26" t="e">
        <f>+INDEX('LISTA DE PRECIOS EKM '!A:K,MATCH('Precios ML'!B3820,'LISTA DE PRECIOS EKM '!A:A,0),8)</f>
        <v>#N/A</v>
      </c>
      <c r="W3820" s="26" t="e">
        <f t="shared" si="596"/>
        <v>#N/A</v>
      </c>
      <c r="X3820" s="26" t="e">
        <f t="shared" si="597"/>
        <v>#N/A</v>
      </c>
      <c r="Y3820" s="26"/>
      <c r="Z3820" s="26" t="e">
        <f t="shared" si="598"/>
        <v>#N/A</v>
      </c>
      <c r="AA3820" s="30" t="e">
        <f t="shared" si="599"/>
        <v>#N/A</v>
      </c>
    </row>
    <row r="3821" spans="1:27">
      <c r="A3821" s="20" t="s">
        <v>8348</v>
      </c>
      <c r="B3821" s="20" t="s">
        <v>8359</v>
      </c>
      <c r="C3821" s="25">
        <v>0</v>
      </c>
      <c r="D3821" s="22">
        <v>85</v>
      </c>
      <c r="E3821" s="22">
        <v>49</v>
      </c>
      <c r="F3821" s="22">
        <v>40</v>
      </c>
      <c r="G3821" s="22">
        <v>16000</v>
      </c>
      <c r="H3821" s="22" t="s">
        <v>5088</v>
      </c>
      <c r="I3821" s="26" t="e">
        <f>+IF(H3821='COSTOS VARIOS'!$C$1,'COSTOS VARIOS'!$C$2*'Precios ML'!V3821,'COSTOS VARIOS'!$B$2*'Precios ML'!V3821)</f>
        <v>#N/A</v>
      </c>
      <c r="J3821" s="22">
        <v>0</v>
      </c>
      <c r="K3821" s="27">
        <f t="shared" si="590"/>
        <v>10.4125</v>
      </c>
      <c r="L3821" s="27">
        <f t="shared" si="591"/>
        <v>10.4125</v>
      </c>
      <c r="M3821" s="26">
        <f>(INDEX(pesos!A:B,MATCH(L3821,pesos!A:A,1),2))</f>
        <v>16200</v>
      </c>
      <c r="N3821" s="26">
        <f>+R3821*'COSTOS VARIOS'!$O$1</f>
        <v>0</v>
      </c>
      <c r="O3821" s="26">
        <f>+R3821*'COSTOS VARIOS'!$O$2</f>
        <v>0</v>
      </c>
      <c r="P3821" s="26">
        <f>+R3821*'COSTOS VARIOS'!$O$3</f>
        <v>0</v>
      </c>
      <c r="Q3821" s="26">
        <v>1</v>
      </c>
      <c r="R3821" s="26">
        <f t="shared" si="592"/>
        <v>0</v>
      </c>
      <c r="S3821" s="25" t="e">
        <f t="shared" si="593"/>
        <v>#N/A</v>
      </c>
      <c r="T3821" s="28" t="e">
        <f t="shared" si="594"/>
        <v>#N/A</v>
      </c>
      <c r="U3821" s="29" t="e">
        <f t="shared" si="595"/>
        <v>#N/A</v>
      </c>
      <c r="V3821" s="26" t="e">
        <f>+INDEX('LISTA DE PRECIOS EKM '!A:K,MATCH('Precios ML'!B3821,'LISTA DE PRECIOS EKM '!A:A,0),8)</f>
        <v>#N/A</v>
      </c>
      <c r="W3821" s="26" t="e">
        <f t="shared" si="596"/>
        <v>#N/A</v>
      </c>
      <c r="X3821" s="26" t="e">
        <f t="shared" si="597"/>
        <v>#N/A</v>
      </c>
      <c r="Y3821" s="26"/>
      <c r="Z3821" s="26" t="e">
        <f t="shared" si="598"/>
        <v>#N/A</v>
      </c>
      <c r="AA3821" s="30" t="e">
        <f t="shared" si="599"/>
        <v>#N/A</v>
      </c>
    </row>
    <row r="3822" spans="1:27">
      <c r="A3822" s="20" t="s">
        <v>8348</v>
      </c>
      <c r="B3822" s="20" t="s">
        <v>8359</v>
      </c>
      <c r="C3822" s="25">
        <v>0</v>
      </c>
      <c r="D3822" s="22">
        <v>85</v>
      </c>
      <c r="E3822" s="22">
        <v>49</v>
      </c>
      <c r="F3822" s="22">
        <v>40</v>
      </c>
      <c r="G3822" s="22">
        <v>16000</v>
      </c>
      <c r="H3822" s="22" t="s">
        <v>5088</v>
      </c>
      <c r="I3822" s="26" t="e">
        <f>+IF(H3822='COSTOS VARIOS'!$C$1,'COSTOS VARIOS'!$C$2*'Precios ML'!V3822,'COSTOS VARIOS'!$B$2*'Precios ML'!V3822)</f>
        <v>#N/A</v>
      </c>
      <c r="J3822" s="22">
        <v>0</v>
      </c>
      <c r="K3822" s="27">
        <f t="shared" si="590"/>
        <v>10.4125</v>
      </c>
      <c r="L3822" s="27">
        <f t="shared" si="591"/>
        <v>10.4125</v>
      </c>
      <c r="M3822" s="26">
        <f>(INDEX(pesos!A:B,MATCH(L3822,pesos!A:A,1),2))</f>
        <v>16200</v>
      </c>
      <c r="N3822" s="26">
        <f>+R3822*'COSTOS VARIOS'!$O$1</f>
        <v>0</v>
      </c>
      <c r="O3822" s="26">
        <f>+R3822*'COSTOS VARIOS'!$O$2</f>
        <v>0</v>
      </c>
      <c r="P3822" s="26">
        <f>+R3822*'COSTOS VARIOS'!$O$3</f>
        <v>0</v>
      </c>
      <c r="Q3822" s="26">
        <v>1</v>
      </c>
      <c r="R3822" s="26">
        <f t="shared" si="592"/>
        <v>0</v>
      </c>
      <c r="S3822" s="25" t="e">
        <f t="shared" si="593"/>
        <v>#N/A</v>
      </c>
      <c r="T3822" s="28" t="e">
        <f t="shared" si="594"/>
        <v>#N/A</v>
      </c>
      <c r="U3822" s="29" t="e">
        <f t="shared" si="595"/>
        <v>#N/A</v>
      </c>
      <c r="V3822" s="26" t="e">
        <f>+INDEX('LISTA DE PRECIOS EKM '!A:K,MATCH('Precios ML'!B3822,'LISTA DE PRECIOS EKM '!A:A,0),8)</f>
        <v>#N/A</v>
      </c>
      <c r="W3822" s="26" t="e">
        <f t="shared" si="596"/>
        <v>#N/A</v>
      </c>
      <c r="X3822" s="26" t="e">
        <f t="shared" si="597"/>
        <v>#N/A</v>
      </c>
      <c r="Y3822" s="26"/>
      <c r="Z3822" s="26" t="e">
        <f t="shared" si="598"/>
        <v>#N/A</v>
      </c>
      <c r="AA3822" s="30" t="e">
        <f t="shared" si="599"/>
        <v>#N/A</v>
      </c>
    </row>
    <row r="3823" spans="1:27">
      <c r="A3823" s="20" t="s">
        <v>8348</v>
      </c>
      <c r="B3823" s="20" t="s">
        <v>8360</v>
      </c>
      <c r="C3823" s="25">
        <v>0</v>
      </c>
      <c r="D3823" s="22">
        <v>85</v>
      </c>
      <c r="E3823" s="22">
        <v>49</v>
      </c>
      <c r="F3823" s="22">
        <v>40</v>
      </c>
      <c r="G3823" s="22">
        <v>16000</v>
      </c>
      <c r="H3823" s="22" t="s">
        <v>5088</v>
      </c>
      <c r="I3823" s="26" t="e">
        <f>+IF(H3823='COSTOS VARIOS'!$C$1,'COSTOS VARIOS'!$C$2*'Precios ML'!V3823,'COSTOS VARIOS'!$B$2*'Precios ML'!V3823)</f>
        <v>#N/A</v>
      </c>
      <c r="J3823" s="22">
        <v>0</v>
      </c>
      <c r="K3823" s="27">
        <f t="shared" si="590"/>
        <v>10.4125</v>
      </c>
      <c r="L3823" s="27">
        <f t="shared" si="591"/>
        <v>10.4125</v>
      </c>
      <c r="M3823" s="26">
        <f>(INDEX(pesos!A:B,MATCH(L3823,pesos!A:A,1),2))</f>
        <v>16200</v>
      </c>
      <c r="N3823" s="26">
        <f>+R3823*'COSTOS VARIOS'!$O$1</f>
        <v>0</v>
      </c>
      <c r="O3823" s="26">
        <f>+R3823*'COSTOS VARIOS'!$O$2</f>
        <v>0</v>
      </c>
      <c r="P3823" s="26">
        <f>+R3823*'COSTOS VARIOS'!$O$3</f>
        <v>0</v>
      </c>
      <c r="Q3823" s="26">
        <v>1</v>
      </c>
      <c r="R3823" s="26">
        <f t="shared" si="592"/>
        <v>0</v>
      </c>
      <c r="S3823" s="25" t="e">
        <f t="shared" si="593"/>
        <v>#N/A</v>
      </c>
      <c r="T3823" s="28" t="e">
        <f t="shared" si="594"/>
        <v>#N/A</v>
      </c>
      <c r="U3823" s="29" t="e">
        <f t="shared" si="595"/>
        <v>#N/A</v>
      </c>
      <c r="V3823" s="26" t="e">
        <f>+INDEX('LISTA DE PRECIOS EKM '!A:K,MATCH('Precios ML'!B3823,'LISTA DE PRECIOS EKM '!A:A,0),8)</f>
        <v>#N/A</v>
      </c>
      <c r="W3823" s="26" t="e">
        <f t="shared" si="596"/>
        <v>#N/A</v>
      </c>
      <c r="X3823" s="26" t="e">
        <f t="shared" si="597"/>
        <v>#N/A</v>
      </c>
      <c r="Y3823" s="26"/>
      <c r="Z3823" s="26" t="e">
        <f t="shared" si="598"/>
        <v>#N/A</v>
      </c>
      <c r="AA3823" s="30" t="e">
        <f t="shared" si="599"/>
        <v>#N/A</v>
      </c>
    </row>
    <row r="3824" spans="1:27">
      <c r="A3824" s="20" t="s">
        <v>8348</v>
      </c>
      <c r="B3824" s="20" t="s">
        <v>8360</v>
      </c>
      <c r="C3824" s="25">
        <v>0</v>
      </c>
      <c r="D3824" s="22">
        <v>85</v>
      </c>
      <c r="E3824" s="22">
        <v>49</v>
      </c>
      <c r="F3824" s="22">
        <v>40</v>
      </c>
      <c r="G3824" s="22">
        <v>16000</v>
      </c>
      <c r="H3824" s="22" t="s">
        <v>5088</v>
      </c>
      <c r="I3824" s="26" t="e">
        <f>+IF(H3824='COSTOS VARIOS'!$C$1,'COSTOS VARIOS'!$C$2*'Precios ML'!V3824,'COSTOS VARIOS'!$B$2*'Precios ML'!V3824)</f>
        <v>#N/A</v>
      </c>
      <c r="J3824" s="22">
        <v>0</v>
      </c>
      <c r="K3824" s="27">
        <f t="shared" si="590"/>
        <v>10.4125</v>
      </c>
      <c r="L3824" s="27">
        <f t="shared" si="591"/>
        <v>10.4125</v>
      </c>
      <c r="M3824" s="26">
        <f>(INDEX(pesos!A:B,MATCH(L3824,pesos!A:A,1),2))</f>
        <v>16200</v>
      </c>
      <c r="N3824" s="26">
        <f>+R3824*'COSTOS VARIOS'!$O$1</f>
        <v>0</v>
      </c>
      <c r="O3824" s="26">
        <f>+R3824*'COSTOS VARIOS'!$O$2</f>
        <v>0</v>
      </c>
      <c r="P3824" s="26">
        <f>+R3824*'COSTOS VARIOS'!$O$3</f>
        <v>0</v>
      </c>
      <c r="Q3824" s="26">
        <v>1</v>
      </c>
      <c r="R3824" s="26">
        <f t="shared" si="592"/>
        <v>0</v>
      </c>
      <c r="S3824" s="25" t="e">
        <f t="shared" si="593"/>
        <v>#N/A</v>
      </c>
      <c r="T3824" s="28" t="e">
        <f t="shared" si="594"/>
        <v>#N/A</v>
      </c>
      <c r="U3824" s="29" t="e">
        <f t="shared" si="595"/>
        <v>#N/A</v>
      </c>
      <c r="V3824" s="26" t="e">
        <f>+INDEX('LISTA DE PRECIOS EKM '!A:K,MATCH('Precios ML'!B3824,'LISTA DE PRECIOS EKM '!A:A,0),8)</f>
        <v>#N/A</v>
      </c>
      <c r="W3824" s="26" t="e">
        <f t="shared" si="596"/>
        <v>#N/A</v>
      </c>
      <c r="X3824" s="26" t="e">
        <f t="shared" si="597"/>
        <v>#N/A</v>
      </c>
      <c r="Y3824" s="26"/>
      <c r="Z3824" s="26" t="e">
        <f t="shared" si="598"/>
        <v>#N/A</v>
      </c>
      <c r="AA3824" s="30" t="e">
        <f t="shared" si="599"/>
        <v>#N/A</v>
      </c>
    </row>
    <row r="3825" spans="1:27">
      <c r="A3825" s="20" t="s">
        <v>8348</v>
      </c>
      <c r="B3825" s="20" t="s">
        <v>8361</v>
      </c>
      <c r="C3825" s="25">
        <v>0</v>
      </c>
      <c r="D3825" s="22">
        <v>85</v>
      </c>
      <c r="E3825" s="22">
        <v>49</v>
      </c>
      <c r="F3825" s="22">
        <v>40</v>
      </c>
      <c r="G3825" s="22">
        <v>16000</v>
      </c>
      <c r="H3825" s="22" t="s">
        <v>5088</v>
      </c>
      <c r="I3825" s="26" t="e">
        <f>+IF(H3825='COSTOS VARIOS'!$C$1,'COSTOS VARIOS'!$C$2*'Precios ML'!V3825,'COSTOS VARIOS'!$B$2*'Precios ML'!V3825)</f>
        <v>#N/A</v>
      </c>
      <c r="J3825" s="22">
        <v>0</v>
      </c>
      <c r="K3825" s="27">
        <f t="shared" si="590"/>
        <v>10.4125</v>
      </c>
      <c r="L3825" s="27">
        <f t="shared" si="591"/>
        <v>10.4125</v>
      </c>
      <c r="M3825" s="26">
        <f>(INDEX(pesos!A:B,MATCH(L3825,pesos!A:A,1),2))</f>
        <v>16200</v>
      </c>
      <c r="N3825" s="26">
        <f>+R3825*'COSTOS VARIOS'!$O$1</f>
        <v>0</v>
      </c>
      <c r="O3825" s="26">
        <f>+R3825*'COSTOS VARIOS'!$O$2</f>
        <v>0</v>
      </c>
      <c r="P3825" s="26">
        <f>+R3825*'COSTOS VARIOS'!$O$3</f>
        <v>0</v>
      </c>
      <c r="Q3825" s="26">
        <v>1</v>
      </c>
      <c r="R3825" s="26">
        <f t="shared" si="592"/>
        <v>0</v>
      </c>
      <c r="S3825" s="25" t="e">
        <f t="shared" si="593"/>
        <v>#N/A</v>
      </c>
      <c r="T3825" s="28" t="e">
        <f t="shared" si="594"/>
        <v>#N/A</v>
      </c>
      <c r="U3825" s="29" t="e">
        <f t="shared" si="595"/>
        <v>#N/A</v>
      </c>
      <c r="V3825" s="26" t="e">
        <f>+INDEX('LISTA DE PRECIOS EKM '!A:K,MATCH('Precios ML'!B3825,'LISTA DE PRECIOS EKM '!A:A,0),8)</f>
        <v>#N/A</v>
      </c>
      <c r="W3825" s="26" t="e">
        <f t="shared" si="596"/>
        <v>#N/A</v>
      </c>
      <c r="X3825" s="26" t="e">
        <f t="shared" si="597"/>
        <v>#N/A</v>
      </c>
      <c r="Y3825" s="26"/>
      <c r="Z3825" s="26" t="e">
        <f t="shared" si="598"/>
        <v>#N/A</v>
      </c>
      <c r="AA3825" s="30" t="e">
        <f t="shared" si="599"/>
        <v>#N/A</v>
      </c>
    </row>
    <row r="3826" spans="1:27">
      <c r="A3826" s="20" t="s">
        <v>8348</v>
      </c>
      <c r="B3826" s="20" t="s">
        <v>8361</v>
      </c>
      <c r="C3826" s="25">
        <v>0</v>
      </c>
      <c r="D3826" s="22">
        <v>85</v>
      </c>
      <c r="E3826" s="22">
        <v>49</v>
      </c>
      <c r="F3826" s="22">
        <v>40</v>
      </c>
      <c r="G3826" s="22">
        <v>16000</v>
      </c>
      <c r="H3826" s="22" t="s">
        <v>5088</v>
      </c>
      <c r="I3826" s="26" t="e">
        <f>+IF(H3826='COSTOS VARIOS'!$C$1,'COSTOS VARIOS'!$C$2*'Precios ML'!V3826,'COSTOS VARIOS'!$B$2*'Precios ML'!V3826)</f>
        <v>#N/A</v>
      </c>
      <c r="J3826" s="22">
        <v>0</v>
      </c>
      <c r="K3826" s="27">
        <f t="shared" si="590"/>
        <v>10.4125</v>
      </c>
      <c r="L3826" s="27">
        <f t="shared" si="591"/>
        <v>10.4125</v>
      </c>
      <c r="M3826" s="26">
        <f>(INDEX(pesos!A:B,MATCH(L3826,pesos!A:A,1),2))</f>
        <v>16200</v>
      </c>
      <c r="N3826" s="26">
        <f>+R3826*'COSTOS VARIOS'!$O$1</f>
        <v>0</v>
      </c>
      <c r="O3826" s="26">
        <f>+R3826*'COSTOS VARIOS'!$O$2</f>
        <v>0</v>
      </c>
      <c r="P3826" s="26">
        <f>+R3826*'COSTOS VARIOS'!$O$3</f>
        <v>0</v>
      </c>
      <c r="Q3826" s="26">
        <v>1</v>
      </c>
      <c r="R3826" s="26">
        <f t="shared" si="592"/>
        <v>0</v>
      </c>
      <c r="S3826" s="25" t="e">
        <f t="shared" si="593"/>
        <v>#N/A</v>
      </c>
      <c r="T3826" s="28" t="e">
        <f t="shared" si="594"/>
        <v>#N/A</v>
      </c>
      <c r="U3826" s="29" t="e">
        <f t="shared" si="595"/>
        <v>#N/A</v>
      </c>
      <c r="V3826" s="26" t="e">
        <f>+INDEX('LISTA DE PRECIOS EKM '!A:K,MATCH('Precios ML'!B3826,'LISTA DE PRECIOS EKM '!A:A,0),8)</f>
        <v>#N/A</v>
      </c>
      <c r="W3826" s="26" t="e">
        <f t="shared" si="596"/>
        <v>#N/A</v>
      </c>
      <c r="X3826" s="26" t="e">
        <f t="shared" si="597"/>
        <v>#N/A</v>
      </c>
      <c r="Y3826" s="26"/>
      <c r="Z3826" s="26" t="e">
        <f t="shared" si="598"/>
        <v>#N/A</v>
      </c>
      <c r="AA3826" s="30" t="e">
        <f t="shared" si="599"/>
        <v>#N/A</v>
      </c>
    </row>
    <row r="3827" spans="1:27">
      <c r="A3827" s="20" t="s">
        <v>8348</v>
      </c>
      <c r="B3827" s="20" t="s">
        <v>8362</v>
      </c>
      <c r="C3827" s="25">
        <v>0</v>
      </c>
      <c r="D3827" s="22">
        <v>85</v>
      </c>
      <c r="E3827" s="22">
        <v>49</v>
      </c>
      <c r="F3827" s="22">
        <v>40</v>
      </c>
      <c r="G3827" s="22">
        <v>16000</v>
      </c>
      <c r="H3827" s="22" t="s">
        <v>5088</v>
      </c>
      <c r="I3827" s="26" t="e">
        <f>+IF(H3827='COSTOS VARIOS'!$C$1,'COSTOS VARIOS'!$C$2*'Precios ML'!V3827,'COSTOS VARIOS'!$B$2*'Precios ML'!V3827)</f>
        <v>#N/A</v>
      </c>
      <c r="J3827" s="22">
        <v>0</v>
      </c>
      <c r="K3827" s="27">
        <f t="shared" si="590"/>
        <v>10.4125</v>
      </c>
      <c r="L3827" s="27">
        <f t="shared" si="591"/>
        <v>10.4125</v>
      </c>
      <c r="M3827" s="26">
        <f>(INDEX(pesos!A:B,MATCH(L3827,pesos!A:A,1),2))</f>
        <v>16200</v>
      </c>
      <c r="N3827" s="26">
        <f>+R3827*'COSTOS VARIOS'!$O$1</f>
        <v>0</v>
      </c>
      <c r="O3827" s="26">
        <f>+R3827*'COSTOS VARIOS'!$O$2</f>
        <v>0</v>
      </c>
      <c r="P3827" s="26">
        <f>+R3827*'COSTOS VARIOS'!$O$3</f>
        <v>0</v>
      </c>
      <c r="Q3827" s="26">
        <v>1</v>
      </c>
      <c r="R3827" s="26">
        <f t="shared" si="592"/>
        <v>0</v>
      </c>
      <c r="S3827" s="25" t="e">
        <f t="shared" si="593"/>
        <v>#N/A</v>
      </c>
      <c r="T3827" s="28" t="e">
        <f t="shared" si="594"/>
        <v>#N/A</v>
      </c>
      <c r="U3827" s="29" t="e">
        <f t="shared" si="595"/>
        <v>#N/A</v>
      </c>
      <c r="V3827" s="26" t="e">
        <f>+INDEX('LISTA DE PRECIOS EKM '!A:K,MATCH('Precios ML'!B3827,'LISTA DE PRECIOS EKM '!A:A,0),8)</f>
        <v>#N/A</v>
      </c>
      <c r="W3827" s="26" t="e">
        <f t="shared" si="596"/>
        <v>#N/A</v>
      </c>
      <c r="X3827" s="26" t="e">
        <f t="shared" si="597"/>
        <v>#N/A</v>
      </c>
      <c r="Y3827" s="26"/>
      <c r="Z3827" s="26" t="e">
        <f t="shared" si="598"/>
        <v>#N/A</v>
      </c>
      <c r="AA3827" s="30" t="e">
        <f t="shared" si="599"/>
        <v>#N/A</v>
      </c>
    </row>
    <row r="3828" spans="1:27">
      <c r="A3828" s="20" t="s">
        <v>8348</v>
      </c>
      <c r="B3828" s="20" t="s">
        <v>8362</v>
      </c>
      <c r="C3828" s="25">
        <v>0</v>
      </c>
      <c r="D3828" s="22">
        <v>85</v>
      </c>
      <c r="E3828" s="22">
        <v>49</v>
      </c>
      <c r="F3828" s="22">
        <v>40</v>
      </c>
      <c r="G3828" s="22">
        <v>16000</v>
      </c>
      <c r="H3828" s="22" t="s">
        <v>5088</v>
      </c>
      <c r="I3828" s="26" t="e">
        <f>+IF(H3828='COSTOS VARIOS'!$C$1,'COSTOS VARIOS'!$C$2*'Precios ML'!V3828,'COSTOS VARIOS'!$B$2*'Precios ML'!V3828)</f>
        <v>#N/A</v>
      </c>
      <c r="J3828" s="22">
        <v>0</v>
      </c>
      <c r="K3828" s="27">
        <f t="shared" si="590"/>
        <v>10.4125</v>
      </c>
      <c r="L3828" s="27">
        <f t="shared" si="591"/>
        <v>10.4125</v>
      </c>
      <c r="M3828" s="26">
        <f>(INDEX(pesos!A:B,MATCH(L3828,pesos!A:A,1),2))</f>
        <v>16200</v>
      </c>
      <c r="N3828" s="26">
        <f>+R3828*'COSTOS VARIOS'!$O$1</f>
        <v>0</v>
      </c>
      <c r="O3828" s="26">
        <f>+R3828*'COSTOS VARIOS'!$O$2</f>
        <v>0</v>
      </c>
      <c r="P3828" s="26">
        <f>+R3828*'COSTOS VARIOS'!$O$3</f>
        <v>0</v>
      </c>
      <c r="Q3828" s="26">
        <v>1</v>
      </c>
      <c r="R3828" s="26">
        <f t="shared" si="592"/>
        <v>0</v>
      </c>
      <c r="S3828" s="25" t="e">
        <f t="shared" si="593"/>
        <v>#N/A</v>
      </c>
      <c r="T3828" s="28" t="e">
        <f t="shared" si="594"/>
        <v>#N/A</v>
      </c>
      <c r="U3828" s="29" t="e">
        <f t="shared" si="595"/>
        <v>#N/A</v>
      </c>
      <c r="V3828" s="26" t="e">
        <f>+INDEX('LISTA DE PRECIOS EKM '!A:K,MATCH('Precios ML'!B3828,'LISTA DE PRECIOS EKM '!A:A,0),8)</f>
        <v>#N/A</v>
      </c>
      <c r="W3828" s="26" t="e">
        <f t="shared" si="596"/>
        <v>#N/A</v>
      </c>
      <c r="X3828" s="26" t="e">
        <f t="shared" si="597"/>
        <v>#N/A</v>
      </c>
      <c r="Y3828" s="26"/>
      <c r="Z3828" s="26" t="e">
        <f t="shared" si="598"/>
        <v>#N/A</v>
      </c>
      <c r="AA3828" s="30" t="e">
        <f t="shared" si="599"/>
        <v>#N/A</v>
      </c>
    </row>
    <row r="3829" spans="1:27">
      <c r="A3829" s="20" t="s">
        <v>8348</v>
      </c>
      <c r="B3829" s="20" t="s">
        <v>8363</v>
      </c>
      <c r="C3829" s="25">
        <v>0</v>
      </c>
      <c r="D3829" s="22">
        <v>85</v>
      </c>
      <c r="E3829" s="22">
        <v>49</v>
      </c>
      <c r="F3829" s="22">
        <v>40</v>
      </c>
      <c r="G3829" s="22">
        <v>16000</v>
      </c>
      <c r="H3829" s="22" t="s">
        <v>5088</v>
      </c>
      <c r="I3829" s="26" t="e">
        <f>+IF(H3829='COSTOS VARIOS'!$C$1,'COSTOS VARIOS'!$C$2*'Precios ML'!V3829,'COSTOS VARIOS'!$B$2*'Precios ML'!V3829)</f>
        <v>#N/A</v>
      </c>
      <c r="J3829" s="22">
        <v>0</v>
      </c>
      <c r="K3829" s="27">
        <f t="shared" si="590"/>
        <v>10.4125</v>
      </c>
      <c r="L3829" s="27">
        <f t="shared" si="591"/>
        <v>10.4125</v>
      </c>
      <c r="M3829" s="26">
        <f>(INDEX(pesos!A:B,MATCH(L3829,pesos!A:A,1),2))</f>
        <v>16200</v>
      </c>
      <c r="N3829" s="26">
        <f>+R3829*'COSTOS VARIOS'!$O$1</f>
        <v>0</v>
      </c>
      <c r="O3829" s="26">
        <f>+R3829*'COSTOS VARIOS'!$O$2</f>
        <v>0</v>
      </c>
      <c r="P3829" s="26">
        <f>+R3829*'COSTOS VARIOS'!$O$3</f>
        <v>0</v>
      </c>
      <c r="Q3829" s="26">
        <v>1</v>
      </c>
      <c r="R3829" s="26">
        <f t="shared" si="592"/>
        <v>0</v>
      </c>
      <c r="S3829" s="25" t="e">
        <f t="shared" si="593"/>
        <v>#N/A</v>
      </c>
      <c r="T3829" s="28" t="e">
        <f t="shared" si="594"/>
        <v>#N/A</v>
      </c>
      <c r="U3829" s="29" t="e">
        <f t="shared" si="595"/>
        <v>#N/A</v>
      </c>
      <c r="V3829" s="26" t="e">
        <f>+INDEX('LISTA DE PRECIOS EKM '!A:K,MATCH('Precios ML'!B3829,'LISTA DE PRECIOS EKM '!A:A,0),8)</f>
        <v>#N/A</v>
      </c>
      <c r="W3829" s="26" t="e">
        <f t="shared" si="596"/>
        <v>#N/A</v>
      </c>
      <c r="X3829" s="26" t="e">
        <f t="shared" si="597"/>
        <v>#N/A</v>
      </c>
      <c r="Y3829" s="26"/>
      <c r="Z3829" s="26" t="e">
        <f t="shared" si="598"/>
        <v>#N/A</v>
      </c>
      <c r="AA3829" s="30" t="e">
        <f t="shared" si="599"/>
        <v>#N/A</v>
      </c>
    </row>
    <row r="3830" spans="1:27">
      <c r="A3830" s="20" t="s">
        <v>8348</v>
      </c>
      <c r="B3830" s="20" t="s">
        <v>8363</v>
      </c>
      <c r="C3830" s="25">
        <v>0</v>
      </c>
      <c r="D3830" s="22">
        <v>85</v>
      </c>
      <c r="E3830" s="22">
        <v>49</v>
      </c>
      <c r="F3830" s="22">
        <v>40</v>
      </c>
      <c r="G3830" s="22">
        <v>16000</v>
      </c>
      <c r="H3830" s="22" t="s">
        <v>5088</v>
      </c>
      <c r="I3830" s="26" t="e">
        <f>+IF(H3830='COSTOS VARIOS'!$C$1,'COSTOS VARIOS'!$C$2*'Precios ML'!V3830,'COSTOS VARIOS'!$B$2*'Precios ML'!V3830)</f>
        <v>#N/A</v>
      </c>
      <c r="J3830" s="22">
        <v>0</v>
      </c>
      <c r="K3830" s="27">
        <f t="shared" si="590"/>
        <v>10.4125</v>
      </c>
      <c r="L3830" s="27">
        <f t="shared" si="591"/>
        <v>10.4125</v>
      </c>
      <c r="M3830" s="26">
        <f>(INDEX(pesos!A:B,MATCH(L3830,pesos!A:A,1),2))</f>
        <v>16200</v>
      </c>
      <c r="N3830" s="26">
        <f>+R3830*'COSTOS VARIOS'!$O$1</f>
        <v>0</v>
      </c>
      <c r="O3830" s="26">
        <f>+R3830*'COSTOS VARIOS'!$O$2</f>
        <v>0</v>
      </c>
      <c r="P3830" s="26">
        <f>+R3830*'COSTOS VARIOS'!$O$3</f>
        <v>0</v>
      </c>
      <c r="Q3830" s="26">
        <v>1</v>
      </c>
      <c r="R3830" s="26">
        <f t="shared" si="592"/>
        <v>0</v>
      </c>
      <c r="S3830" s="25" t="e">
        <f t="shared" si="593"/>
        <v>#N/A</v>
      </c>
      <c r="T3830" s="28" t="e">
        <f t="shared" si="594"/>
        <v>#N/A</v>
      </c>
      <c r="U3830" s="29" t="e">
        <f t="shared" si="595"/>
        <v>#N/A</v>
      </c>
      <c r="V3830" s="26" t="e">
        <f>+INDEX('LISTA DE PRECIOS EKM '!A:K,MATCH('Precios ML'!B3830,'LISTA DE PRECIOS EKM '!A:A,0),8)</f>
        <v>#N/A</v>
      </c>
      <c r="W3830" s="26" t="e">
        <f t="shared" si="596"/>
        <v>#N/A</v>
      </c>
      <c r="X3830" s="26" t="e">
        <f t="shared" si="597"/>
        <v>#N/A</v>
      </c>
      <c r="Y3830" s="26"/>
      <c r="Z3830" s="26" t="e">
        <f t="shared" si="598"/>
        <v>#N/A</v>
      </c>
      <c r="AA3830" s="30" t="e">
        <f t="shared" si="599"/>
        <v>#N/A</v>
      </c>
    </row>
    <row r="3831" spans="1:27">
      <c r="A3831" s="20" t="s">
        <v>8324</v>
      </c>
      <c r="B3831" s="20" t="s">
        <v>8364</v>
      </c>
      <c r="C3831" s="25">
        <v>0</v>
      </c>
      <c r="D3831" s="22">
        <v>85</v>
      </c>
      <c r="E3831" s="22">
        <v>49</v>
      </c>
      <c r="F3831" s="22">
        <v>40</v>
      </c>
      <c r="G3831" s="22">
        <v>16000</v>
      </c>
      <c r="H3831" s="22" t="s">
        <v>5088</v>
      </c>
      <c r="I3831" s="26" t="e">
        <f>+IF(H3831='COSTOS VARIOS'!$C$1,'COSTOS VARIOS'!$C$2*'Precios ML'!V3831,'COSTOS VARIOS'!$B$2*'Precios ML'!V3831)</f>
        <v>#N/A</v>
      </c>
      <c r="J3831" s="22">
        <v>0</v>
      </c>
      <c r="K3831" s="27">
        <f t="shared" si="590"/>
        <v>10.4125</v>
      </c>
      <c r="L3831" s="27">
        <f t="shared" si="591"/>
        <v>10.4125</v>
      </c>
      <c r="M3831" s="26">
        <f>(INDEX(pesos!A:B,MATCH(L3831,pesos!A:A,1),2))</f>
        <v>16200</v>
      </c>
      <c r="N3831" s="26">
        <f>+R3831*'COSTOS VARIOS'!$O$1</f>
        <v>0</v>
      </c>
      <c r="O3831" s="26">
        <f>+R3831*'COSTOS VARIOS'!$O$2</f>
        <v>0</v>
      </c>
      <c r="P3831" s="26">
        <f>+R3831*'COSTOS VARIOS'!$O$3</f>
        <v>0</v>
      </c>
      <c r="Q3831" s="26">
        <v>1</v>
      </c>
      <c r="R3831" s="26">
        <f t="shared" si="592"/>
        <v>0</v>
      </c>
      <c r="S3831" s="25" t="e">
        <f t="shared" si="593"/>
        <v>#N/A</v>
      </c>
      <c r="T3831" s="28" t="e">
        <f t="shared" si="594"/>
        <v>#N/A</v>
      </c>
      <c r="U3831" s="29" t="e">
        <f t="shared" si="595"/>
        <v>#N/A</v>
      </c>
      <c r="V3831" s="26" t="e">
        <f>+INDEX('LISTA DE PRECIOS EKM '!A:K,MATCH('Precios ML'!B3831,'LISTA DE PRECIOS EKM '!A:A,0),8)</f>
        <v>#N/A</v>
      </c>
      <c r="W3831" s="26" t="e">
        <f t="shared" si="596"/>
        <v>#N/A</v>
      </c>
      <c r="X3831" s="26" t="e">
        <f t="shared" si="597"/>
        <v>#N/A</v>
      </c>
      <c r="Y3831" s="26"/>
      <c r="Z3831" s="26" t="e">
        <f t="shared" si="598"/>
        <v>#N/A</v>
      </c>
      <c r="AA3831" s="30" t="e">
        <f t="shared" si="599"/>
        <v>#N/A</v>
      </c>
    </row>
    <row r="3832" spans="1:27">
      <c r="A3832" s="20" t="s">
        <v>8324</v>
      </c>
      <c r="B3832" s="20" t="s">
        <v>8364</v>
      </c>
      <c r="C3832" s="25">
        <v>0</v>
      </c>
      <c r="D3832" s="22">
        <v>85</v>
      </c>
      <c r="E3832" s="22">
        <v>49</v>
      </c>
      <c r="F3832" s="22">
        <v>40</v>
      </c>
      <c r="G3832" s="22">
        <v>16000</v>
      </c>
      <c r="H3832" s="22" t="s">
        <v>5088</v>
      </c>
      <c r="I3832" s="26" t="e">
        <f>+IF(H3832='COSTOS VARIOS'!$C$1,'COSTOS VARIOS'!$C$2*'Precios ML'!V3832,'COSTOS VARIOS'!$B$2*'Precios ML'!V3832)</f>
        <v>#N/A</v>
      </c>
      <c r="J3832" s="22">
        <v>0</v>
      </c>
      <c r="K3832" s="27">
        <f t="shared" si="590"/>
        <v>10.4125</v>
      </c>
      <c r="L3832" s="27">
        <f t="shared" si="591"/>
        <v>10.4125</v>
      </c>
      <c r="M3832" s="26">
        <f>(INDEX(pesos!A:B,MATCH(L3832,pesos!A:A,1),2))</f>
        <v>16200</v>
      </c>
      <c r="N3832" s="26">
        <f>+R3832*'COSTOS VARIOS'!$O$1</f>
        <v>0</v>
      </c>
      <c r="O3832" s="26">
        <f>+R3832*'COSTOS VARIOS'!$O$2</f>
        <v>0</v>
      </c>
      <c r="P3832" s="26">
        <f>+R3832*'COSTOS VARIOS'!$O$3</f>
        <v>0</v>
      </c>
      <c r="Q3832" s="26">
        <v>1</v>
      </c>
      <c r="R3832" s="26">
        <f t="shared" si="592"/>
        <v>0</v>
      </c>
      <c r="S3832" s="25" t="e">
        <f t="shared" si="593"/>
        <v>#N/A</v>
      </c>
      <c r="T3832" s="28" t="e">
        <f t="shared" si="594"/>
        <v>#N/A</v>
      </c>
      <c r="U3832" s="29" t="e">
        <f t="shared" si="595"/>
        <v>#N/A</v>
      </c>
      <c r="V3832" s="26" t="e">
        <f>+INDEX('LISTA DE PRECIOS EKM '!A:K,MATCH('Precios ML'!B3832,'LISTA DE PRECIOS EKM '!A:A,0),8)</f>
        <v>#N/A</v>
      </c>
      <c r="W3832" s="26" t="e">
        <f t="shared" si="596"/>
        <v>#N/A</v>
      </c>
      <c r="X3832" s="26" t="e">
        <f t="shared" si="597"/>
        <v>#N/A</v>
      </c>
      <c r="Y3832" s="26"/>
      <c r="Z3832" s="26" t="e">
        <f t="shared" si="598"/>
        <v>#N/A</v>
      </c>
      <c r="AA3832" s="30" t="e">
        <f t="shared" si="599"/>
        <v>#N/A</v>
      </c>
    </row>
    <row r="3833" spans="1:27">
      <c r="A3833" s="20" t="s">
        <v>8324</v>
      </c>
      <c r="B3833" s="20" t="s">
        <v>8365</v>
      </c>
      <c r="C3833" s="25">
        <v>0</v>
      </c>
      <c r="D3833" s="22">
        <v>85</v>
      </c>
      <c r="E3833" s="22">
        <v>49</v>
      </c>
      <c r="F3833" s="22">
        <v>40</v>
      </c>
      <c r="G3833" s="22">
        <v>16000</v>
      </c>
      <c r="H3833" s="22" t="s">
        <v>5088</v>
      </c>
      <c r="I3833" s="26" t="e">
        <f>+IF(H3833='COSTOS VARIOS'!$C$1,'COSTOS VARIOS'!$C$2*'Precios ML'!V3833,'COSTOS VARIOS'!$B$2*'Precios ML'!V3833)</f>
        <v>#N/A</v>
      </c>
      <c r="J3833" s="22">
        <v>0</v>
      </c>
      <c r="K3833" s="27">
        <f t="shared" si="590"/>
        <v>10.4125</v>
      </c>
      <c r="L3833" s="27">
        <f t="shared" si="591"/>
        <v>10.4125</v>
      </c>
      <c r="M3833" s="26">
        <f>(INDEX(pesos!A:B,MATCH(L3833,pesos!A:A,1),2))</f>
        <v>16200</v>
      </c>
      <c r="N3833" s="26">
        <f>+R3833*'COSTOS VARIOS'!$O$1</f>
        <v>0</v>
      </c>
      <c r="O3833" s="26">
        <f>+R3833*'COSTOS VARIOS'!$O$2</f>
        <v>0</v>
      </c>
      <c r="P3833" s="26">
        <f>+R3833*'COSTOS VARIOS'!$O$3</f>
        <v>0</v>
      </c>
      <c r="Q3833" s="26">
        <v>1</v>
      </c>
      <c r="R3833" s="26">
        <f t="shared" si="592"/>
        <v>0</v>
      </c>
      <c r="S3833" s="25" t="e">
        <f t="shared" si="593"/>
        <v>#N/A</v>
      </c>
      <c r="T3833" s="28" t="e">
        <f t="shared" si="594"/>
        <v>#N/A</v>
      </c>
      <c r="U3833" s="29" t="e">
        <f t="shared" si="595"/>
        <v>#N/A</v>
      </c>
      <c r="V3833" s="26" t="e">
        <f>+INDEX('LISTA DE PRECIOS EKM '!A:K,MATCH('Precios ML'!B3833,'LISTA DE PRECIOS EKM '!A:A,0),8)</f>
        <v>#N/A</v>
      </c>
      <c r="W3833" s="26" t="e">
        <f t="shared" si="596"/>
        <v>#N/A</v>
      </c>
      <c r="X3833" s="26" t="e">
        <f t="shared" si="597"/>
        <v>#N/A</v>
      </c>
      <c r="Y3833" s="26"/>
      <c r="Z3833" s="26" t="e">
        <f t="shared" si="598"/>
        <v>#N/A</v>
      </c>
      <c r="AA3833" s="30" t="e">
        <f t="shared" si="599"/>
        <v>#N/A</v>
      </c>
    </row>
    <row r="3834" spans="1:27">
      <c r="A3834" s="20" t="s">
        <v>8324</v>
      </c>
      <c r="B3834" s="20" t="s">
        <v>8365</v>
      </c>
      <c r="C3834" s="25">
        <v>0</v>
      </c>
      <c r="D3834" s="22">
        <v>85</v>
      </c>
      <c r="E3834" s="22">
        <v>49</v>
      </c>
      <c r="F3834" s="22">
        <v>40</v>
      </c>
      <c r="G3834" s="22">
        <v>16000</v>
      </c>
      <c r="H3834" s="22" t="s">
        <v>5088</v>
      </c>
      <c r="I3834" s="26" t="e">
        <f>+IF(H3834='COSTOS VARIOS'!$C$1,'COSTOS VARIOS'!$C$2*'Precios ML'!V3834,'COSTOS VARIOS'!$B$2*'Precios ML'!V3834)</f>
        <v>#N/A</v>
      </c>
      <c r="J3834" s="22">
        <v>0</v>
      </c>
      <c r="K3834" s="27">
        <f t="shared" si="590"/>
        <v>10.4125</v>
      </c>
      <c r="L3834" s="27">
        <f t="shared" si="591"/>
        <v>10.4125</v>
      </c>
      <c r="M3834" s="26">
        <f>(INDEX(pesos!A:B,MATCH(L3834,pesos!A:A,1),2))</f>
        <v>16200</v>
      </c>
      <c r="N3834" s="26">
        <f>+R3834*'COSTOS VARIOS'!$O$1</f>
        <v>0</v>
      </c>
      <c r="O3834" s="26">
        <f>+R3834*'COSTOS VARIOS'!$O$2</f>
        <v>0</v>
      </c>
      <c r="P3834" s="26">
        <f>+R3834*'COSTOS VARIOS'!$O$3</f>
        <v>0</v>
      </c>
      <c r="Q3834" s="26">
        <v>1</v>
      </c>
      <c r="R3834" s="26">
        <f t="shared" si="592"/>
        <v>0</v>
      </c>
      <c r="S3834" s="25" t="e">
        <f t="shared" si="593"/>
        <v>#N/A</v>
      </c>
      <c r="T3834" s="28" t="e">
        <f t="shared" si="594"/>
        <v>#N/A</v>
      </c>
      <c r="U3834" s="29" t="e">
        <f t="shared" si="595"/>
        <v>#N/A</v>
      </c>
      <c r="V3834" s="26" t="e">
        <f>+INDEX('LISTA DE PRECIOS EKM '!A:K,MATCH('Precios ML'!B3834,'LISTA DE PRECIOS EKM '!A:A,0),8)</f>
        <v>#N/A</v>
      </c>
      <c r="W3834" s="26" t="e">
        <f t="shared" si="596"/>
        <v>#N/A</v>
      </c>
      <c r="X3834" s="26" t="e">
        <f t="shared" si="597"/>
        <v>#N/A</v>
      </c>
      <c r="Y3834" s="26"/>
      <c r="Z3834" s="26" t="e">
        <f t="shared" si="598"/>
        <v>#N/A</v>
      </c>
      <c r="AA3834" s="30" t="e">
        <f t="shared" si="599"/>
        <v>#N/A</v>
      </c>
    </row>
    <row r="3835" spans="1:27">
      <c r="A3835" s="20" t="s">
        <v>8324</v>
      </c>
      <c r="B3835" s="20" t="s">
        <v>8366</v>
      </c>
      <c r="C3835" s="25">
        <v>0</v>
      </c>
      <c r="D3835" s="22">
        <v>85</v>
      </c>
      <c r="E3835" s="22">
        <v>49</v>
      </c>
      <c r="F3835" s="22">
        <v>40</v>
      </c>
      <c r="G3835" s="22">
        <v>16000</v>
      </c>
      <c r="H3835" s="22" t="s">
        <v>5088</v>
      </c>
      <c r="I3835" s="26" t="e">
        <f>+IF(H3835='COSTOS VARIOS'!$C$1,'COSTOS VARIOS'!$C$2*'Precios ML'!V3835,'COSTOS VARIOS'!$B$2*'Precios ML'!V3835)</f>
        <v>#N/A</v>
      </c>
      <c r="J3835" s="22">
        <v>0</v>
      </c>
      <c r="K3835" s="27">
        <f t="shared" si="590"/>
        <v>10.4125</v>
      </c>
      <c r="L3835" s="27">
        <f t="shared" si="591"/>
        <v>10.4125</v>
      </c>
      <c r="M3835" s="26">
        <f>(INDEX(pesos!A:B,MATCH(L3835,pesos!A:A,1),2))</f>
        <v>16200</v>
      </c>
      <c r="N3835" s="26">
        <f>+R3835*'COSTOS VARIOS'!$O$1</f>
        <v>0</v>
      </c>
      <c r="O3835" s="26">
        <f>+R3835*'COSTOS VARIOS'!$O$2</f>
        <v>0</v>
      </c>
      <c r="P3835" s="26">
        <f>+R3835*'COSTOS VARIOS'!$O$3</f>
        <v>0</v>
      </c>
      <c r="Q3835" s="26">
        <v>1</v>
      </c>
      <c r="R3835" s="26">
        <f t="shared" si="592"/>
        <v>0</v>
      </c>
      <c r="S3835" s="25" t="e">
        <f t="shared" si="593"/>
        <v>#N/A</v>
      </c>
      <c r="T3835" s="28" t="e">
        <f t="shared" si="594"/>
        <v>#N/A</v>
      </c>
      <c r="U3835" s="29" t="e">
        <f t="shared" si="595"/>
        <v>#N/A</v>
      </c>
      <c r="V3835" s="26" t="e">
        <f>+INDEX('LISTA DE PRECIOS EKM '!A:K,MATCH('Precios ML'!B3835,'LISTA DE PRECIOS EKM '!A:A,0),8)</f>
        <v>#N/A</v>
      </c>
      <c r="W3835" s="26" t="e">
        <f t="shared" si="596"/>
        <v>#N/A</v>
      </c>
      <c r="X3835" s="26" t="e">
        <f t="shared" si="597"/>
        <v>#N/A</v>
      </c>
      <c r="Y3835" s="26"/>
      <c r="Z3835" s="26" t="e">
        <f t="shared" si="598"/>
        <v>#N/A</v>
      </c>
      <c r="AA3835" s="30" t="e">
        <f t="shared" si="599"/>
        <v>#N/A</v>
      </c>
    </row>
    <row r="3836" spans="1:27">
      <c r="A3836" s="20" t="s">
        <v>8324</v>
      </c>
      <c r="B3836" s="20" t="s">
        <v>8366</v>
      </c>
      <c r="C3836" s="25">
        <v>0</v>
      </c>
      <c r="D3836" s="22">
        <v>85</v>
      </c>
      <c r="E3836" s="22">
        <v>49</v>
      </c>
      <c r="F3836" s="22">
        <v>40</v>
      </c>
      <c r="G3836" s="22">
        <v>16000</v>
      </c>
      <c r="H3836" s="22" t="s">
        <v>5088</v>
      </c>
      <c r="I3836" s="26" t="e">
        <f>+IF(H3836='COSTOS VARIOS'!$C$1,'COSTOS VARIOS'!$C$2*'Precios ML'!V3836,'COSTOS VARIOS'!$B$2*'Precios ML'!V3836)</f>
        <v>#N/A</v>
      </c>
      <c r="J3836" s="22">
        <v>0</v>
      </c>
      <c r="K3836" s="27">
        <f t="shared" si="590"/>
        <v>10.4125</v>
      </c>
      <c r="L3836" s="27">
        <f t="shared" si="591"/>
        <v>10.4125</v>
      </c>
      <c r="M3836" s="26">
        <f>(INDEX(pesos!A:B,MATCH(L3836,pesos!A:A,1),2))</f>
        <v>16200</v>
      </c>
      <c r="N3836" s="26">
        <f>+R3836*'COSTOS VARIOS'!$O$1</f>
        <v>0</v>
      </c>
      <c r="O3836" s="26">
        <f>+R3836*'COSTOS VARIOS'!$O$2</f>
        <v>0</v>
      </c>
      <c r="P3836" s="26">
        <f>+R3836*'COSTOS VARIOS'!$O$3</f>
        <v>0</v>
      </c>
      <c r="Q3836" s="26">
        <v>1</v>
      </c>
      <c r="R3836" s="26">
        <f t="shared" si="592"/>
        <v>0</v>
      </c>
      <c r="S3836" s="25" t="e">
        <f t="shared" si="593"/>
        <v>#N/A</v>
      </c>
      <c r="T3836" s="28" t="e">
        <f t="shared" si="594"/>
        <v>#N/A</v>
      </c>
      <c r="U3836" s="29" t="e">
        <f t="shared" si="595"/>
        <v>#N/A</v>
      </c>
      <c r="V3836" s="26" t="e">
        <f>+INDEX('LISTA DE PRECIOS EKM '!A:K,MATCH('Precios ML'!B3836,'LISTA DE PRECIOS EKM '!A:A,0),8)</f>
        <v>#N/A</v>
      </c>
      <c r="W3836" s="26" t="e">
        <f t="shared" si="596"/>
        <v>#N/A</v>
      </c>
      <c r="X3836" s="26" t="e">
        <f t="shared" si="597"/>
        <v>#N/A</v>
      </c>
      <c r="Y3836" s="26"/>
      <c r="Z3836" s="26" t="e">
        <f t="shared" si="598"/>
        <v>#N/A</v>
      </c>
      <c r="AA3836" s="30" t="e">
        <f t="shared" si="599"/>
        <v>#N/A</v>
      </c>
    </row>
    <row r="3837" spans="1:27">
      <c r="A3837" s="20" t="s">
        <v>8324</v>
      </c>
      <c r="B3837" s="20" t="s">
        <v>8367</v>
      </c>
      <c r="C3837" s="25">
        <v>0</v>
      </c>
      <c r="D3837" s="22">
        <v>85</v>
      </c>
      <c r="E3837" s="22">
        <v>49</v>
      </c>
      <c r="F3837" s="22">
        <v>40</v>
      </c>
      <c r="G3837" s="22">
        <v>16000</v>
      </c>
      <c r="H3837" s="22" t="s">
        <v>5088</v>
      </c>
      <c r="I3837" s="26" t="e">
        <f>+IF(H3837='COSTOS VARIOS'!$C$1,'COSTOS VARIOS'!$C$2*'Precios ML'!V3837,'COSTOS VARIOS'!$B$2*'Precios ML'!V3837)</f>
        <v>#N/A</v>
      </c>
      <c r="J3837" s="22">
        <v>0</v>
      </c>
      <c r="K3837" s="27">
        <f t="shared" si="590"/>
        <v>10.4125</v>
      </c>
      <c r="L3837" s="27">
        <f t="shared" si="591"/>
        <v>10.4125</v>
      </c>
      <c r="M3837" s="26">
        <f>(INDEX(pesos!A:B,MATCH(L3837,pesos!A:A,1),2))</f>
        <v>16200</v>
      </c>
      <c r="N3837" s="26">
        <f>+R3837*'COSTOS VARIOS'!$O$1</f>
        <v>0</v>
      </c>
      <c r="O3837" s="26">
        <f>+R3837*'COSTOS VARIOS'!$O$2</f>
        <v>0</v>
      </c>
      <c r="P3837" s="26">
        <f>+R3837*'COSTOS VARIOS'!$O$3</f>
        <v>0</v>
      </c>
      <c r="Q3837" s="26">
        <v>1</v>
      </c>
      <c r="R3837" s="26">
        <f t="shared" si="592"/>
        <v>0</v>
      </c>
      <c r="S3837" s="25" t="e">
        <f t="shared" si="593"/>
        <v>#N/A</v>
      </c>
      <c r="T3837" s="28" t="e">
        <f t="shared" si="594"/>
        <v>#N/A</v>
      </c>
      <c r="U3837" s="29" t="e">
        <f t="shared" si="595"/>
        <v>#N/A</v>
      </c>
      <c r="V3837" s="26" t="e">
        <f>+INDEX('LISTA DE PRECIOS EKM '!A:K,MATCH('Precios ML'!B3837,'LISTA DE PRECIOS EKM '!A:A,0),8)</f>
        <v>#N/A</v>
      </c>
      <c r="W3837" s="26" t="e">
        <f t="shared" si="596"/>
        <v>#N/A</v>
      </c>
      <c r="X3837" s="26" t="e">
        <f t="shared" si="597"/>
        <v>#N/A</v>
      </c>
      <c r="Y3837" s="26"/>
      <c r="Z3837" s="26" t="e">
        <f t="shared" si="598"/>
        <v>#N/A</v>
      </c>
      <c r="AA3837" s="30" t="e">
        <f t="shared" si="599"/>
        <v>#N/A</v>
      </c>
    </row>
    <row r="3838" spans="1:27">
      <c r="A3838" s="20" t="s">
        <v>8324</v>
      </c>
      <c r="B3838" s="20" t="s">
        <v>8367</v>
      </c>
      <c r="C3838" s="25">
        <v>0</v>
      </c>
      <c r="D3838" s="22">
        <v>85</v>
      </c>
      <c r="E3838" s="22">
        <v>49</v>
      </c>
      <c r="F3838" s="22">
        <v>40</v>
      </c>
      <c r="G3838" s="22">
        <v>16000</v>
      </c>
      <c r="H3838" s="22" t="s">
        <v>5088</v>
      </c>
      <c r="I3838" s="26" t="e">
        <f>+IF(H3838='COSTOS VARIOS'!$C$1,'COSTOS VARIOS'!$C$2*'Precios ML'!V3838,'COSTOS VARIOS'!$B$2*'Precios ML'!V3838)</f>
        <v>#N/A</v>
      </c>
      <c r="J3838" s="22">
        <v>0</v>
      </c>
      <c r="K3838" s="27">
        <f t="shared" si="590"/>
        <v>10.4125</v>
      </c>
      <c r="L3838" s="27">
        <f t="shared" si="591"/>
        <v>10.4125</v>
      </c>
      <c r="M3838" s="26">
        <f>(INDEX(pesos!A:B,MATCH(L3838,pesos!A:A,1),2))</f>
        <v>16200</v>
      </c>
      <c r="N3838" s="26">
        <f>+R3838*'COSTOS VARIOS'!$O$1</f>
        <v>0</v>
      </c>
      <c r="O3838" s="26">
        <f>+R3838*'COSTOS VARIOS'!$O$2</f>
        <v>0</v>
      </c>
      <c r="P3838" s="26">
        <f>+R3838*'COSTOS VARIOS'!$O$3</f>
        <v>0</v>
      </c>
      <c r="Q3838" s="26">
        <v>1</v>
      </c>
      <c r="R3838" s="26">
        <f t="shared" si="592"/>
        <v>0</v>
      </c>
      <c r="S3838" s="25" t="e">
        <f t="shared" si="593"/>
        <v>#N/A</v>
      </c>
      <c r="T3838" s="28" t="e">
        <f t="shared" si="594"/>
        <v>#N/A</v>
      </c>
      <c r="U3838" s="29" t="e">
        <f t="shared" si="595"/>
        <v>#N/A</v>
      </c>
      <c r="V3838" s="26" t="e">
        <f>+INDEX('LISTA DE PRECIOS EKM '!A:K,MATCH('Precios ML'!B3838,'LISTA DE PRECIOS EKM '!A:A,0),8)</f>
        <v>#N/A</v>
      </c>
      <c r="W3838" s="26" t="e">
        <f t="shared" si="596"/>
        <v>#N/A</v>
      </c>
      <c r="X3838" s="26" t="e">
        <f t="shared" si="597"/>
        <v>#N/A</v>
      </c>
      <c r="Y3838" s="26"/>
      <c r="Z3838" s="26" t="e">
        <f t="shared" si="598"/>
        <v>#N/A</v>
      </c>
      <c r="AA3838" s="30" t="e">
        <f t="shared" si="599"/>
        <v>#N/A</v>
      </c>
    </row>
    <row r="3839" spans="1:27">
      <c r="A3839" s="20" t="s">
        <v>8324</v>
      </c>
      <c r="B3839" s="20" t="s">
        <v>8368</v>
      </c>
      <c r="C3839" s="25">
        <v>0</v>
      </c>
      <c r="D3839" s="22">
        <v>85</v>
      </c>
      <c r="E3839" s="22">
        <v>49</v>
      </c>
      <c r="F3839" s="22">
        <v>40</v>
      </c>
      <c r="G3839" s="22">
        <v>16000</v>
      </c>
      <c r="H3839" s="22" t="s">
        <v>5088</v>
      </c>
      <c r="I3839" s="26" t="e">
        <f>+IF(H3839='COSTOS VARIOS'!$C$1,'COSTOS VARIOS'!$C$2*'Precios ML'!V3839,'COSTOS VARIOS'!$B$2*'Precios ML'!V3839)</f>
        <v>#N/A</v>
      </c>
      <c r="J3839" s="22">
        <v>0</v>
      </c>
      <c r="K3839" s="27">
        <f t="shared" si="590"/>
        <v>10.4125</v>
      </c>
      <c r="L3839" s="27">
        <f t="shared" si="591"/>
        <v>10.4125</v>
      </c>
      <c r="M3839" s="26">
        <f>(INDEX(pesos!A:B,MATCH(L3839,pesos!A:A,1),2))</f>
        <v>16200</v>
      </c>
      <c r="N3839" s="26">
        <f>+R3839*'COSTOS VARIOS'!$O$1</f>
        <v>0</v>
      </c>
      <c r="O3839" s="26">
        <f>+R3839*'COSTOS VARIOS'!$O$2</f>
        <v>0</v>
      </c>
      <c r="P3839" s="26">
        <f>+R3839*'COSTOS VARIOS'!$O$3</f>
        <v>0</v>
      </c>
      <c r="Q3839" s="26">
        <v>1</v>
      </c>
      <c r="R3839" s="26">
        <f t="shared" si="592"/>
        <v>0</v>
      </c>
      <c r="S3839" s="25" t="e">
        <f t="shared" si="593"/>
        <v>#N/A</v>
      </c>
      <c r="T3839" s="28" t="e">
        <f t="shared" si="594"/>
        <v>#N/A</v>
      </c>
      <c r="U3839" s="29" t="e">
        <f t="shared" si="595"/>
        <v>#N/A</v>
      </c>
      <c r="V3839" s="26" t="e">
        <f>+INDEX('LISTA DE PRECIOS EKM '!A:K,MATCH('Precios ML'!B3839,'LISTA DE PRECIOS EKM '!A:A,0),8)</f>
        <v>#N/A</v>
      </c>
      <c r="W3839" s="26" t="e">
        <f t="shared" si="596"/>
        <v>#N/A</v>
      </c>
      <c r="X3839" s="26" t="e">
        <f t="shared" si="597"/>
        <v>#N/A</v>
      </c>
      <c r="Y3839" s="26"/>
      <c r="Z3839" s="26" t="e">
        <f t="shared" si="598"/>
        <v>#N/A</v>
      </c>
      <c r="AA3839" s="30" t="e">
        <f t="shared" si="599"/>
        <v>#N/A</v>
      </c>
    </row>
    <row r="3840" spans="1:27">
      <c r="A3840" s="20" t="s">
        <v>8324</v>
      </c>
      <c r="B3840" s="20" t="s">
        <v>8368</v>
      </c>
      <c r="C3840" s="25">
        <v>0</v>
      </c>
      <c r="D3840" s="22">
        <v>85</v>
      </c>
      <c r="E3840" s="22">
        <v>49</v>
      </c>
      <c r="F3840" s="22">
        <v>40</v>
      </c>
      <c r="G3840" s="22">
        <v>16000</v>
      </c>
      <c r="H3840" s="22" t="s">
        <v>5088</v>
      </c>
      <c r="I3840" s="26" t="e">
        <f>+IF(H3840='COSTOS VARIOS'!$C$1,'COSTOS VARIOS'!$C$2*'Precios ML'!V3840,'COSTOS VARIOS'!$B$2*'Precios ML'!V3840)</f>
        <v>#N/A</v>
      </c>
      <c r="J3840" s="22">
        <v>0</v>
      </c>
      <c r="K3840" s="27">
        <f t="shared" si="590"/>
        <v>10.4125</v>
      </c>
      <c r="L3840" s="27">
        <f t="shared" si="591"/>
        <v>10.4125</v>
      </c>
      <c r="M3840" s="26">
        <f>(INDEX(pesos!A:B,MATCH(L3840,pesos!A:A,1),2))</f>
        <v>16200</v>
      </c>
      <c r="N3840" s="26">
        <f>+R3840*'COSTOS VARIOS'!$O$1</f>
        <v>0</v>
      </c>
      <c r="O3840" s="26">
        <f>+R3840*'COSTOS VARIOS'!$O$2</f>
        <v>0</v>
      </c>
      <c r="P3840" s="26">
        <f>+R3840*'COSTOS VARIOS'!$O$3</f>
        <v>0</v>
      </c>
      <c r="Q3840" s="26">
        <v>1</v>
      </c>
      <c r="R3840" s="26">
        <f t="shared" si="592"/>
        <v>0</v>
      </c>
      <c r="S3840" s="25" t="e">
        <f t="shared" si="593"/>
        <v>#N/A</v>
      </c>
      <c r="T3840" s="28" t="e">
        <f t="shared" si="594"/>
        <v>#N/A</v>
      </c>
      <c r="U3840" s="29" t="e">
        <f t="shared" si="595"/>
        <v>#N/A</v>
      </c>
      <c r="V3840" s="26" t="e">
        <f>+INDEX('LISTA DE PRECIOS EKM '!A:K,MATCH('Precios ML'!B3840,'LISTA DE PRECIOS EKM '!A:A,0),8)</f>
        <v>#N/A</v>
      </c>
      <c r="W3840" s="26" t="e">
        <f t="shared" si="596"/>
        <v>#N/A</v>
      </c>
      <c r="X3840" s="26" t="e">
        <f t="shared" si="597"/>
        <v>#N/A</v>
      </c>
      <c r="Y3840" s="26"/>
      <c r="Z3840" s="26" t="e">
        <f t="shared" si="598"/>
        <v>#N/A</v>
      </c>
      <c r="AA3840" s="30" t="e">
        <f t="shared" si="599"/>
        <v>#N/A</v>
      </c>
    </row>
    <row r="3841" spans="1:27">
      <c r="A3841" s="20" t="s">
        <v>8334</v>
      </c>
      <c r="B3841" s="20" t="s">
        <v>8369</v>
      </c>
      <c r="C3841" s="25">
        <v>0</v>
      </c>
      <c r="D3841" s="22">
        <v>85</v>
      </c>
      <c r="E3841" s="22">
        <v>49</v>
      </c>
      <c r="F3841" s="22">
        <v>40</v>
      </c>
      <c r="G3841" s="22">
        <v>16000</v>
      </c>
      <c r="H3841" s="22" t="s">
        <v>5088</v>
      </c>
      <c r="I3841" s="26" t="e">
        <f>+IF(H3841='COSTOS VARIOS'!$C$1,'COSTOS VARIOS'!$C$2*'Precios ML'!V3841,'COSTOS VARIOS'!$B$2*'Precios ML'!V3841)</f>
        <v>#N/A</v>
      </c>
      <c r="J3841" s="22">
        <v>0</v>
      </c>
      <c r="K3841" s="27">
        <f t="shared" si="590"/>
        <v>10.4125</v>
      </c>
      <c r="L3841" s="27">
        <f t="shared" si="591"/>
        <v>10.4125</v>
      </c>
      <c r="M3841" s="26">
        <f>(INDEX(pesos!A:B,MATCH(L3841,pesos!A:A,1),2))</f>
        <v>16200</v>
      </c>
      <c r="N3841" s="26">
        <f>+R3841*'COSTOS VARIOS'!$O$1</f>
        <v>0</v>
      </c>
      <c r="O3841" s="26">
        <f>+R3841*'COSTOS VARIOS'!$O$2</f>
        <v>0</v>
      </c>
      <c r="P3841" s="26">
        <f>+R3841*'COSTOS VARIOS'!$O$3</f>
        <v>0</v>
      </c>
      <c r="Q3841" s="26">
        <v>1</v>
      </c>
      <c r="R3841" s="26">
        <f t="shared" si="592"/>
        <v>0</v>
      </c>
      <c r="S3841" s="25" t="e">
        <f t="shared" si="593"/>
        <v>#N/A</v>
      </c>
      <c r="T3841" s="28" t="e">
        <f t="shared" si="594"/>
        <v>#N/A</v>
      </c>
      <c r="U3841" s="29" t="e">
        <f t="shared" si="595"/>
        <v>#N/A</v>
      </c>
      <c r="V3841" s="26" t="e">
        <f>+INDEX('LISTA DE PRECIOS EKM '!A:K,MATCH('Precios ML'!B3841,'LISTA DE PRECIOS EKM '!A:A,0),8)</f>
        <v>#N/A</v>
      </c>
      <c r="W3841" s="26" t="e">
        <f t="shared" si="596"/>
        <v>#N/A</v>
      </c>
      <c r="X3841" s="26" t="e">
        <f t="shared" si="597"/>
        <v>#N/A</v>
      </c>
      <c r="Y3841" s="26"/>
      <c r="Z3841" s="26" t="e">
        <f t="shared" si="598"/>
        <v>#N/A</v>
      </c>
      <c r="AA3841" s="30" t="e">
        <f t="shared" si="599"/>
        <v>#N/A</v>
      </c>
    </row>
    <row r="3842" spans="1:27">
      <c r="A3842" s="20" t="s">
        <v>8334</v>
      </c>
      <c r="B3842" s="20" t="s">
        <v>8369</v>
      </c>
      <c r="C3842" s="25">
        <v>0</v>
      </c>
      <c r="D3842" s="22">
        <v>85</v>
      </c>
      <c r="E3842" s="22">
        <v>49</v>
      </c>
      <c r="F3842" s="22">
        <v>40</v>
      </c>
      <c r="G3842" s="22">
        <v>16000</v>
      </c>
      <c r="H3842" s="22" t="s">
        <v>5088</v>
      </c>
      <c r="I3842" s="26" t="e">
        <f>+IF(H3842='COSTOS VARIOS'!$C$1,'COSTOS VARIOS'!$C$2*'Precios ML'!V3842,'COSTOS VARIOS'!$B$2*'Precios ML'!V3842)</f>
        <v>#N/A</v>
      </c>
      <c r="J3842" s="22">
        <v>0</v>
      </c>
      <c r="K3842" s="27">
        <f t="shared" si="590"/>
        <v>10.4125</v>
      </c>
      <c r="L3842" s="27">
        <f t="shared" si="591"/>
        <v>10.4125</v>
      </c>
      <c r="M3842" s="26">
        <f>(INDEX(pesos!A:B,MATCH(L3842,pesos!A:A,1),2))</f>
        <v>16200</v>
      </c>
      <c r="N3842" s="26">
        <f>+R3842*'COSTOS VARIOS'!$O$1</f>
        <v>0</v>
      </c>
      <c r="O3842" s="26">
        <f>+R3842*'COSTOS VARIOS'!$O$2</f>
        <v>0</v>
      </c>
      <c r="P3842" s="26">
        <f>+R3842*'COSTOS VARIOS'!$O$3</f>
        <v>0</v>
      </c>
      <c r="Q3842" s="26">
        <v>1</v>
      </c>
      <c r="R3842" s="26">
        <f t="shared" si="592"/>
        <v>0</v>
      </c>
      <c r="S3842" s="25" t="e">
        <f t="shared" si="593"/>
        <v>#N/A</v>
      </c>
      <c r="T3842" s="28" t="e">
        <f t="shared" si="594"/>
        <v>#N/A</v>
      </c>
      <c r="U3842" s="29" t="e">
        <f t="shared" si="595"/>
        <v>#N/A</v>
      </c>
      <c r="V3842" s="26" t="e">
        <f>+INDEX('LISTA DE PRECIOS EKM '!A:K,MATCH('Precios ML'!B3842,'LISTA DE PRECIOS EKM '!A:A,0),8)</f>
        <v>#N/A</v>
      </c>
      <c r="W3842" s="26" t="e">
        <f t="shared" si="596"/>
        <v>#N/A</v>
      </c>
      <c r="X3842" s="26" t="e">
        <f t="shared" si="597"/>
        <v>#N/A</v>
      </c>
      <c r="Y3842" s="26"/>
      <c r="Z3842" s="26" t="e">
        <f t="shared" si="598"/>
        <v>#N/A</v>
      </c>
      <c r="AA3842" s="30" t="e">
        <f t="shared" si="599"/>
        <v>#N/A</v>
      </c>
    </row>
    <row r="3843" spans="1:27">
      <c r="A3843" s="20" t="s">
        <v>8334</v>
      </c>
      <c r="B3843" s="20" t="s">
        <v>8370</v>
      </c>
      <c r="C3843" s="25">
        <v>0</v>
      </c>
      <c r="D3843" s="22">
        <v>85</v>
      </c>
      <c r="E3843" s="22">
        <v>49</v>
      </c>
      <c r="F3843" s="22">
        <v>40</v>
      </c>
      <c r="G3843" s="22">
        <v>16000</v>
      </c>
      <c r="H3843" s="22" t="s">
        <v>5088</v>
      </c>
      <c r="I3843" s="26" t="e">
        <f>+IF(H3843='COSTOS VARIOS'!$C$1,'COSTOS VARIOS'!$C$2*'Precios ML'!V3843,'COSTOS VARIOS'!$B$2*'Precios ML'!V3843)</f>
        <v>#N/A</v>
      </c>
      <c r="J3843" s="22">
        <v>0</v>
      </c>
      <c r="K3843" s="27">
        <f t="shared" si="590"/>
        <v>10.4125</v>
      </c>
      <c r="L3843" s="27">
        <f t="shared" si="591"/>
        <v>10.4125</v>
      </c>
      <c r="M3843" s="26">
        <f>(INDEX(pesos!A:B,MATCH(L3843,pesos!A:A,1),2))</f>
        <v>16200</v>
      </c>
      <c r="N3843" s="26">
        <f>+R3843*'COSTOS VARIOS'!$O$1</f>
        <v>0</v>
      </c>
      <c r="O3843" s="26">
        <f>+R3843*'COSTOS VARIOS'!$O$2</f>
        <v>0</v>
      </c>
      <c r="P3843" s="26">
        <f>+R3843*'COSTOS VARIOS'!$O$3</f>
        <v>0</v>
      </c>
      <c r="Q3843" s="26">
        <v>1</v>
      </c>
      <c r="R3843" s="26">
        <f t="shared" si="592"/>
        <v>0</v>
      </c>
      <c r="S3843" s="25" t="e">
        <f t="shared" si="593"/>
        <v>#N/A</v>
      </c>
      <c r="T3843" s="28" t="e">
        <f t="shared" si="594"/>
        <v>#N/A</v>
      </c>
      <c r="U3843" s="29" t="e">
        <f t="shared" si="595"/>
        <v>#N/A</v>
      </c>
      <c r="V3843" s="26" t="e">
        <f>+INDEX('LISTA DE PRECIOS EKM '!A:K,MATCH('Precios ML'!B3843,'LISTA DE PRECIOS EKM '!A:A,0),8)</f>
        <v>#N/A</v>
      </c>
      <c r="W3843" s="26" t="e">
        <f t="shared" si="596"/>
        <v>#N/A</v>
      </c>
      <c r="X3843" s="26" t="e">
        <f t="shared" si="597"/>
        <v>#N/A</v>
      </c>
      <c r="Y3843" s="26"/>
      <c r="Z3843" s="26" t="e">
        <f t="shared" si="598"/>
        <v>#N/A</v>
      </c>
      <c r="AA3843" s="30" t="e">
        <f t="shared" si="599"/>
        <v>#N/A</v>
      </c>
    </row>
    <row r="3844" spans="1:27">
      <c r="A3844" s="20" t="s">
        <v>8334</v>
      </c>
      <c r="B3844" s="20" t="s">
        <v>8370</v>
      </c>
      <c r="C3844" s="25">
        <v>0</v>
      </c>
      <c r="D3844" s="22">
        <v>85</v>
      </c>
      <c r="E3844" s="22">
        <v>49</v>
      </c>
      <c r="F3844" s="22">
        <v>40</v>
      </c>
      <c r="G3844" s="22">
        <v>16000</v>
      </c>
      <c r="H3844" s="22" t="s">
        <v>5088</v>
      </c>
      <c r="I3844" s="26" t="e">
        <f>+IF(H3844='COSTOS VARIOS'!$C$1,'COSTOS VARIOS'!$C$2*'Precios ML'!V3844,'COSTOS VARIOS'!$B$2*'Precios ML'!V3844)</f>
        <v>#N/A</v>
      </c>
      <c r="J3844" s="22">
        <v>0</v>
      </c>
      <c r="K3844" s="27">
        <f t="shared" ref="K3844:K3885" si="600">+(D3844*E3844*F3844)/G3844</f>
        <v>10.4125</v>
      </c>
      <c r="L3844" s="27">
        <f t="shared" ref="L3844:L3885" si="601">+K3844*Q3844</f>
        <v>10.4125</v>
      </c>
      <c r="M3844" s="26">
        <f>(INDEX(pesos!A:B,MATCH(L3844,pesos!A:A,1),2))</f>
        <v>16200</v>
      </c>
      <c r="N3844" s="26">
        <f>+R3844*'COSTOS VARIOS'!$O$1</f>
        <v>0</v>
      </c>
      <c r="O3844" s="26">
        <f>+R3844*'COSTOS VARIOS'!$O$2</f>
        <v>0</v>
      </c>
      <c r="P3844" s="26">
        <f>+R3844*'COSTOS VARIOS'!$O$3</f>
        <v>0</v>
      </c>
      <c r="Q3844" s="26">
        <v>1</v>
      </c>
      <c r="R3844" s="26">
        <f t="shared" ref="R3844:R3885" si="602">+C3844*Q3844</f>
        <v>0</v>
      </c>
      <c r="S3844" s="25" t="e">
        <f t="shared" ref="S3844:S3884" si="603">+R3844+P3844+O3844+N3844+M3844+I3844</f>
        <v>#N/A</v>
      </c>
      <c r="T3844" s="28" t="e">
        <f t="shared" ref="T3844:T3885" si="604">+(V3844/S3844)-1</f>
        <v>#N/A</v>
      </c>
      <c r="U3844" s="29" t="e">
        <f t="shared" ref="U3844:U3885" si="605">+S3844*T3844+S3844</f>
        <v>#N/A</v>
      </c>
      <c r="V3844" s="26" t="e">
        <f>+INDEX('LISTA DE PRECIOS EKM '!A:K,MATCH('Precios ML'!B3844,'LISTA DE PRECIOS EKM '!A:A,0),8)</f>
        <v>#N/A</v>
      </c>
      <c r="W3844" s="26" t="e">
        <f t="shared" ref="W3844:W3885" si="606">+V3844*Q3844</f>
        <v>#N/A</v>
      </c>
      <c r="X3844" s="26" t="e">
        <f t="shared" ref="X3844:X3885" si="607">+W3844-U3844</f>
        <v>#N/A</v>
      </c>
      <c r="Y3844" s="26"/>
      <c r="Z3844" s="26" t="e">
        <f t="shared" ref="Z3844:Z3885" si="608">+W3844-Y3844</f>
        <v>#N/A</v>
      </c>
      <c r="AA3844" s="30" t="e">
        <f t="shared" ref="AA3844:AA3885" si="609">+(Z3844/C3844)-1</f>
        <v>#N/A</v>
      </c>
    </row>
    <row r="3845" spans="1:27">
      <c r="A3845" s="20" t="s">
        <v>8334</v>
      </c>
      <c r="B3845" s="20" t="s">
        <v>8371</v>
      </c>
      <c r="C3845" s="25">
        <v>0</v>
      </c>
      <c r="D3845" s="22">
        <v>85</v>
      </c>
      <c r="E3845" s="22">
        <v>49</v>
      </c>
      <c r="F3845" s="22">
        <v>40</v>
      </c>
      <c r="G3845" s="22">
        <v>16000</v>
      </c>
      <c r="H3845" s="22" t="s">
        <v>5088</v>
      </c>
      <c r="I3845" s="26" t="e">
        <f>+IF(H3845='COSTOS VARIOS'!$C$1,'COSTOS VARIOS'!$C$2*'Precios ML'!V3845,'COSTOS VARIOS'!$B$2*'Precios ML'!V3845)</f>
        <v>#N/A</v>
      </c>
      <c r="J3845" s="22">
        <v>0</v>
      </c>
      <c r="K3845" s="27">
        <f t="shared" si="600"/>
        <v>10.4125</v>
      </c>
      <c r="L3845" s="27">
        <f t="shared" si="601"/>
        <v>10.4125</v>
      </c>
      <c r="M3845" s="26">
        <f>(INDEX(pesos!A:B,MATCH(L3845,pesos!A:A,1),2))</f>
        <v>16200</v>
      </c>
      <c r="N3845" s="26">
        <f>+R3845*'COSTOS VARIOS'!$O$1</f>
        <v>0</v>
      </c>
      <c r="O3845" s="26">
        <f>+R3845*'COSTOS VARIOS'!$O$2</f>
        <v>0</v>
      </c>
      <c r="P3845" s="26">
        <f>+R3845*'COSTOS VARIOS'!$O$3</f>
        <v>0</v>
      </c>
      <c r="Q3845" s="26">
        <v>1</v>
      </c>
      <c r="R3845" s="26">
        <f t="shared" si="602"/>
        <v>0</v>
      </c>
      <c r="S3845" s="25" t="e">
        <f t="shared" si="603"/>
        <v>#N/A</v>
      </c>
      <c r="T3845" s="28" t="e">
        <f t="shared" si="604"/>
        <v>#N/A</v>
      </c>
      <c r="U3845" s="29" t="e">
        <f t="shared" si="605"/>
        <v>#N/A</v>
      </c>
      <c r="V3845" s="26" t="e">
        <f>+INDEX('LISTA DE PRECIOS EKM '!A:K,MATCH('Precios ML'!B3845,'LISTA DE PRECIOS EKM '!A:A,0),8)</f>
        <v>#N/A</v>
      </c>
      <c r="W3845" s="26" t="e">
        <f t="shared" si="606"/>
        <v>#N/A</v>
      </c>
      <c r="X3845" s="26" t="e">
        <f t="shared" si="607"/>
        <v>#N/A</v>
      </c>
      <c r="Y3845" s="26"/>
      <c r="Z3845" s="26" t="e">
        <f t="shared" si="608"/>
        <v>#N/A</v>
      </c>
      <c r="AA3845" s="30" t="e">
        <f t="shared" si="609"/>
        <v>#N/A</v>
      </c>
    </row>
    <row r="3846" spans="1:27">
      <c r="A3846" s="20" t="s">
        <v>8334</v>
      </c>
      <c r="B3846" s="20" t="s">
        <v>8371</v>
      </c>
      <c r="C3846" s="25">
        <v>0</v>
      </c>
      <c r="D3846" s="22">
        <v>85</v>
      </c>
      <c r="E3846" s="22">
        <v>49</v>
      </c>
      <c r="F3846" s="22">
        <v>40</v>
      </c>
      <c r="G3846" s="22">
        <v>16000</v>
      </c>
      <c r="H3846" s="22" t="s">
        <v>5088</v>
      </c>
      <c r="I3846" s="26" t="e">
        <f>+IF(H3846='COSTOS VARIOS'!$C$1,'COSTOS VARIOS'!$C$2*'Precios ML'!V3846,'COSTOS VARIOS'!$B$2*'Precios ML'!V3846)</f>
        <v>#N/A</v>
      </c>
      <c r="J3846" s="22">
        <v>0</v>
      </c>
      <c r="K3846" s="27">
        <f t="shared" si="600"/>
        <v>10.4125</v>
      </c>
      <c r="L3846" s="27">
        <f t="shared" si="601"/>
        <v>10.4125</v>
      </c>
      <c r="M3846" s="26">
        <f>(INDEX(pesos!A:B,MATCH(L3846,pesos!A:A,1),2))</f>
        <v>16200</v>
      </c>
      <c r="N3846" s="26">
        <f>+R3846*'COSTOS VARIOS'!$O$1</f>
        <v>0</v>
      </c>
      <c r="O3846" s="26">
        <f>+R3846*'COSTOS VARIOS'!$O$2</f>
        <v>0</v>
      </c>
      <c r="P3846" s="26">
        <f>+R3846*'COSTOS VARIOS'!$O$3</f>
        <v>0</v>
      </c>
      <c r="Q3846" s="26">
        <v>1</v>
      </c>
      <c r="R3846" s="26">
        <f t="shared" si="602"/>
        <v>0</v>
      </c>
      <c r="S3846" s="25" t="e">
        <f t="shared" si="603"/>
        <v>#N/A</v>
      </c>
      <c r="T3846" s="28" t="e">
        <f t="shared" si="604"/>
        <v>#N/A</v>
      </c>
      <c r="U3846" s="29" t="e">
        <f t="shared" si="605"/>
        <v>#N/A</v>
      </c>
      <c r="V3846" s="26" t="e">
        <f>+INDEX('LISTA DE PRECIOS EKM '!A:K,MATCH('Precios ML'!B3846,'LISTA DE PRECIOS EKM '!A:A,0),8)</f>
        <v>#N/A</v>
      </c>
      <c r="W3846" s="26" t="e">
        <f t="shared" si="606"/>
        <v>#N/A</v>
      </c>
      <c r="X3846" s="26" t="e">
        <f t="shared" si="607"/>
        <v>#N/A</v>
      </c>
      <c r="Y3846" s="26"/>
      <c r="Z3846" s="26" t="e">
        <f t="shared" si="608"/>
        <v>#N/A</v>
      </c>
      <c r="AA3846" s="30" t="e">
        <f t="shared" si="609"/>
        <v>#N/A</v>
      </c>
    </row>
    <row r="3847" spans="1:27">
      <c r="A3847" s="20" t="s">
        <v>8334</v>
      </c>
      <c r="B3847" s="20" t="s">
        <v>8372</v>
      </c>
      <c r="C3847" s="25">
        <v>0</v>
      </c>
      <c r="D3847" s="22">
        <v>85</v>
      </c>
      <c r="E3847" s="22">
        <v>49</v>
      </c>
      <c r="F3847" s="22">
        <v>40</v>
      </c>
      <c r="G3847" s="22">
        <v>16000</v>
      </c>
      <c r="H3847" s="22" t="s">
        <v>5088</v>
      </c>
      <c r="I3847" s="26" t="e">
        <f>+IF(H3847='COSTOS VARIOS'!$C$1,'COSTOS VARIOS'!$C$2*'Precios ML'!V3847,'COSTOS VARIOS'!$B$2*'Precios ML'!V3847)</f>
        <v>#N/A</v>
      </c>
      <c r="J3847" s="22">
        <v>0</v>
      </c>
      <c r="K3847" s="27">
        <f t="shared" si="600"/>
        <v>10.4125</v>
      </c>
      <c r="L3847" s="27">
        <f t="shared" si="601"/>
        <v>10.4125</v>
      </c>
      <c r="M3847" s="26">
        <f>(INDEX(pesos!A:B,MATCH(L3847,pesos!A:A,1),2))</f>
        <v>16200</v>
      </c>
      <c r="N3847" s="26">
        <f>+R3847*'COSTOS VARIOS'!$O$1</f>
        <v>0</v>
      </c>
      <c r="O3847" s="26">
        <f>+R3847*'COSTOS VARIOS'!$O$2</f>
        <v>0</v>
      </c>
      <c r="P3847" s="26">
        <f>+R3847*'COSTOS VARIOS'!$O$3</f>
        <v>0</v>
      </c>
      <c r="Q3847" s="26">
        <v>1</v>
      </c>
      <c r="R3847" s="26">
        <f t="shared" si="602"/>
        <v>0</v>
      </c>
      <c r="S3847" s="25" t="e">
        <f t="shared" si="603"/>
        <v>#N/A</v>
      </c>
      <c r="T3847" s="28" t="e">
        <f t="shared" si="604"/>
        <v>#N/A</v>
      </c>
      <c r="U3847" s="29" t="e">
        <f t="shared" si="605"/>
        <v>#N/A</v>
      </c>
      <c r="V3847" s="26" t="e">
        <f>+INDEX('LISTA DE PRECIOS EKM '!A:K,MATCH('Precios ML'!B3847,'LISTA DE PRECIOS EKM '!A:A,0),8)</f>
        <v>#N/A</v>
      </c>
      <c r="W3847" s="26" t="e">
        <f t="shared" si="606"/>
        <v>#N/A</v>
      </c>
      <c r="X3847" s="26" t="e">
        <f t="shared" si="607"/>
        <v>#N/A</v>
      </c>
      <c r="Y3847" s="26"/>
      <c r="Z3847" s="26" t="e">
        <f t="shared" si="608"/>
        <v>#N/A</v>
      </c>
      <c r="AA3847" s="30" t="e">
        <f t="shared" si="609"/>
        <v>#N/A</v>
      </c>
    </row>
    <row r="3848" spans="1:27">
      <c r="A3848" s="20" t="s">
        <v>8334</v>
      </c>
      <c r="B3848" s="20" t="s">
        <v>8372</v>
      </c>
      <c r="C3848" s="25">
        <v>0</v>
      </c>
      <c r="D3848" s="22">
        <v>85</v>
      </c>
      <c r="E3848" s="22">
        <v>49</v>
      </c>
      <c r="F3848" s="22">
        <v>40</v>
      </c>
      <c r="G3848" s="22">
        <v>16000</v>
      </c>
      <c r="H3848" s="22" t="s">
        <v>5088</v>
      </c>
      <c r="I3848" s="26" t="e">
        <f>+IF(H3848='COSTOS VARIOS'!$C$1,'COSTOS VARIOS'!$C$2*'Precios ML'!V3848,'COSTOS VARIOS'!$B$2*'Precios ML'!V3848)</f>
        <v>#N/A</v>
      </c>
      <c r="J3848" s="22">
        <v>0</v>
      </c>
      <c r="K3848" s="27">
        <f t="shared" si="600"/>
        <v>10.4125</v>
      </c>
      <c r="L3848" s="27">
        <f t="shared" si="601"/>
        <v>10.4125</v>
      </c>
      <c r="M3848" s="26">
        <f>(INDEX(pesos!A:B,MATCH(L3848,pesos!A:A,1),2))</f>
        <v>16200</v>
      </c>
      <c r="N3848" s="26">
        <f>+R3848*'COSTOS VARIOS'!$O$1</f>
        <v>0</v>
      </c>
      <c r="O3848" s="26">
        <f>+R3848*'COSTOS VARIOS'!$O$2</f>
        <v>0</v>
      </c>
      <c r="P3848" s="26">
        <f>+R3848*'COSTOS VARIOS'!$O$3</f>
        <v>0</v>
      </c>
      <c r="Q3848" s="26">
        <v>1</v>
      </c>
      <c r="R3848" s="26">
        <f t="shared" si="602"/>
        <v>0</v>
      </c>
      <c r="S3848" s="25" t="e">
        <f t="shared" si="603"/>
        <v>#N/A</v>
      </c>
      <c r="T3848" s="28" t="e">
        <f t="shared" si="604"/>
        <v>#N/A</v>
      </c>
      <c r="U3848" s="29" t="e">
        <f t="shared" si="605"/>
        <v>#N/A</v>
      </c>
      <c r="V3848" s="26" t="e">
        <f>+INDEX('LISTA DE PRECIOS EKM '!A:K,MATCH('Precios ML'!B3848,'LISTA DE PRECIOS EKM '!A:A,0),8)</f>
        <v>#N/A</v>
      </c>
      <c r="W3848" s="26" t="e">
        <f t="shared" si="606"/>
        <v>#N/A</v>
      </c>
      <c r="X3848" s="26" t="e">
        <f t="shared" si="607"/>
        <v>#N/A</v>
      </c>
      <c r="Y3848" s="26"/>
      <c r="Z3848" s="26" t="e">
        <f t="shared" si="608"/>
        <v>#N/A</v>
      </c>
      <c r="AA3848" s="30" t="e">
        <f t="shared" si="609"/>
        <v>#N/A</v>
      </c>
    </row>
    <row r="3849" spans="1:27">
      <c r="A3849" s="20" t="s">
        <v>8334</v>
      </c>
      <c r="B3849" s="20" t="s">
        <v>8373</v>
      </c>
      <c r="C3849" s="25">
        <v>0</v>
      </c>
      <c r="D3849" s="22">
        <v>85</v>
      </c>
      <c r="E3849" s="22">
        <v>49</v>
      </c>
      <c r="F3849" s="22">
        <v>40</v>
      </c>
      <c r="G3849" s="22">
        <v>16000</v>
      </c>
      <c r="H3849" s="22" t="s">
        <v>5088</v>
      </c>
      <c r="I3849" s="26" t="e">
        <f>+IF(H3849='COSTOS VARIOS'!$C$1,'COSTOS VARIOS'!$C$2*'Precios ML'!V3849,'COSTOS VARIOS'!$B$2*'Precios ML'!V3849)</f>
        <v>#N/A</v>
      </c>
      <c r="J3849" s="22">
        <v>0</v>
      </c>
      <c r="K3849" s="27">
        <f t="shared" si="600"/>
        <v>10.4125</v>
      </c>
      <c r="L3849" s="27">
        <f t="shared" si="601"/>
        <v>10.4125</v>
      </c>
      <c r="M3849" s="26">
        <f>(INDEX(pesos!A:B,MATCH(L3849,pesos!A:A,1),2))</f>
        <v>16200</v>
      </c>
      <c r="N3849" s="26">
        <f>+R3849*'COSTOS VARIOS'!$O$1</f>
        <v>0</v>
      </c>
      <c r="O3849" s="26">
        <f>+R3849*'COSTOS VARIOS'!$O$2</f>
        <v>0</v>
      </c>
      <c r="P3849" s="26">
        <f>+R3849*'COSTOS VARIOS'!$O$3</f>
        <v>0</v>
      </c>
      <c r="Q3849" s="26">
        <v>1</v>
      </c>
      <c r="R3849" s="26">
        <f t="shared" si="602"/>
        <v>0</v>
      </c>
      <c r="S3849" s="25" t="e">
        <f t="shared" si="603"/>
        <v>#N/A</v>
      </c>
      <c r="T3849" s="28" t="e">
        <f t="shared" si="604"/>
        <v>#N/A</v>
      </c>
      <c r="U3849" s="29" t="e">
        <f t="shared" si="605"/>
        <v>#N/A</v>
      </c>
      <c r="V3849" s="26" t="e">
        <f>+INDEX('LISTA DE PRECIOS EKM '!A:K,MATCH('Precios ML'!B3849,'LISTA DE PRECIOS EKM '!A:A,0),8)</f>
        <v>#N/A</v>
      </c>
      <c r="W3849" s="26" t="e">
        <f t="shared" si="606"/>
        <v>#N/A</v>
      </c>
      <c r="X3849" s="26" t="e">
        <f t="shared" si="607"/>
        <v>#N/A</v>
      </c>
      <c r="Y3849" s="26"/>
      <c r="Z3849" s="26" t="e">
        <f t="shared" si="608"/>
        <v>#N/A</v>
      </c>
      <c r="AA3849" s="30" t="e">
        <f t="shared" si="609"/>
        <v>#N/A</v>
      </c>
    </row>
    <row r="3850" spans="1:27">
      <c r="A3850" s="20" t="s">
        <v>8334</v>
      </c>
      <c r="B3850" s="20" t="s">
        <v>8373</v>
      </c>
      <c r="C3850" s="25">
        <v>0</v>
      </c>
      <c r="D3850" s="22">
        <v>85</v>
      </c>
      <c r="E3850" s="22">
        <v>49</v>
      </c>
      <c r="F3850" s="22">
        <v>40</v>
      </c>
      <c r="G3850" s="22">
        <v>16000</v>
      </c>
      <c r="H3850" s="22" t="s">
        <v>5088</v>
      </c>
      <c r="I3850" s="26" t="e">
        <f>+IF(H3850='COSTOS VARIOS'!$C$1,'COSTOS VARIOS'!$C$2*'Precios ML'!V3850,'COSTOS VARIOS'!$B$2*'Precios ML'!V3850)</f>
        <v>#N/A</v>
      </c>
      <c r="J3850" s="22">
        <v>0</v>
      </c>
      <c r="K3850" s="27">
        <f t="shared" si="600"/>
        <v>10.4125</v>
      </c>
      <c r="L3850" s="27">
        <f t="shared" si="601"/>
        <v>10.4125</v>
      </c>
      <c r="M3850" s="26">
        <f>(INDEX(pesos!A:B,MATCH(L3850,pesos!A:A,1),2))</f>
        <v>16200</v>
      </c>
      <c r="N3850" s="26">
        <f>+R3850*'COSTOS VARIOS'!$O$1</f>
        <v>0</v>
      </c>
      <c r="O3850" s="26">
        <f>+R3850*'COSTOS VARIOS'!$O$2</f>
        <v>0</v>
      </c>
      <c r="P3850" s="26">
        <f>+R3850*'COSTOS VARIOS'!$O$3</f>
        <v>0</v>
      </c>
      <c r="Q3850" s="26">
        <v>1</v>
      </c>
      <c r="R3850" s="26">
        <f t="shared" si="602"/>
        <v>0</v>
      </c>
      <c r="S3850" s="25" t="e">
        <f t="shared" si="603"/>
        <v>#N/A</v>
      </c>
      <c r="T3850" s="28" t="e">
        <f t="shared" si="604"/>
        <v>#N/A</v>
      </c>
      <c r="U3850" s="29" t="e">
        <f t="shared" si="605"/>
        <v>#N/A</v>
      </c>
      <c r="V3850" s="26" t="e">
        <f>+INDEX('LISTA DE PRECIOS EKM '!A:K,MATCH('Precios ML'!B3850,'LISTA DE PRECIOS EKM '!A:A,0),8)</f>
        <v>#N/A</v>
      </c>
      <c r="W3850" s="26" t="e">
        <f t="shared" si="606"/>
        <v>#N/A</v>
      </c>
      <c r="X3850" s="26" t="e">
        <f t="shared" si="607"/>
        <v>#N/A</v>
      </c>
      <c r="Y3850" s="26"/>
      <c r="Z3850" s="26" t="e">
        <f t="shared" si="608"/>
        <v>#N/A</v>
      </c>
      <c r="AA3850" s="30" t="e">
        <f t="shared" si="609"/>
        <v>#N/A</v>
      </c>
    </row>
    <row r="3851" spans="1:27">
      <c r="A3851" s="20" t="s">
        <v>8324</v>
      </c>
      <c r="B3851" s="20" t="s">
        <v>8374</v>
      </c>
      <c r="C3851" s="25">
        <v>0</v>
      </c>
      <c r="D3851" s="22">
        <v>85</v>
      </c>
      <c r="E3851" s="22">
        <v>49</v>
      </c>
      <c r="F3851" s="22">
        <v>40</v>
      </c>
      <c r="G3851" s="22">
        <v>16000</v>
      </c>
      <c r="H3851" s="22" t="s">
        <v>5088</v>
      </c>
      <c r="I3851" s="26" t="e">
        <f>+IF(H3851='COSTOS VARIOS'!$C$1,'COSTOS VARIOS'!$C$2*'Precios ML'!V3851,'COSTOS VARIOS'!$B$2*'Precios ML'!V3851)</f>
        <v>#N/A</v>
      </c>
      <c r="J3851" s="22">
        <v>0</v>
      </c>
      <c r="K3851" s="27">
        <f t="shared" si="600"/>
        <v>10.4125</v>
      </c>
      <c r="L3851" s="27">
        <f t="shared" si="601"/>
        <v>10.4125</v>
      </c>
      <c r="M3851" s="26">
        <f>(INDEX(pesos!A:B,MATCH(L3851,pesos!A:A,1),2))</f>
        <v>16200</v>
      </c>
      <c r="N3851" s="26">
        <f>+R3851*'COSTOS VARIOS'!$O$1</f>
        <v>0</v>
      </c>
      <c r="O3851" s="26">
        <f>+R3851*'COSTOS VARIOS'!$O$2</f>
        <v>0</v>
      </c>
      <c r="P3851" s="26">
        <f>+R3851*'COSTOS VARIOS'!$O$3</f>
        <v>0</v>
      </c>
      <c r="Q3851" s="26">
        <v>1</v>
      </c>
      <c r="R3851" s="26">
        <f t="shared" si="602"/>
        <v>0</v>
      </c>
      <c r="S3851" s="25" t="e">
        <f t="shared" si="603"/>
        <v>#N/A</v>
      </c>
      <c r="T3851" s="28" t="e">
        <f t="shared" si="604"/>
        <v>#N/A</v>
      </c>
      <c r="U3851" s="29" t="e">
        <f t="shared" si="605"/>
        <v>#N/A</v>
      </c>
      <c r="V3851" s="26" t="e">
        <f>+INDEX('LISTA DE PRECIOS EKM '!A:K,MATCH('Precios ML'!B3851,'LISTA DE PRECIOS EKM '!A:A,0),8)</f>
        <v>#N/A</v>
      </c>
      <c r="W3851" s="26" t="e">
        <f t="shared" si="606"/>
        <v>#N/A</v>
      </c>
      <c r="X3851" s="26" t="e">
        <f t="shared" si="607"/>
        <v>#N/A</v>
      </c>
      <c r="Y3851" s="26"/>
      <c r="Z3851" s="26" t="e">
        <f t="shared" si="608"/>
        <v>#N/A</v>
      </c>
      <c r="AA3851" s="30" t="e">
        <f t="shared" si="609"/>
        <v>#N/A</v>
      </c>
    </row>
    <row r="3852" spans="1:27">
      <c r="A3852" s="20" t="s">
        <v>8324</v>
      </c>
      <c r="B3852" s="20" t="s">
        <v>8374</v>
      </c>
      <c r="C3852" s="25">
        <v>0</v>
      </c>
      <c r="D3852" s="22">
        <v>85</v>
      </c>
      <c r="E3852" s="22">
        <v>49</v>
      </c>
      <c r="F3852" s="22">
        <v>40</v>
      </c>
      <c r="G3852" s="22">
        <v>16000</v>
      </c>
      <c r="H3852" s="22" t="s">
        <v>5088</v>
      </c>
      <c r="I3852" s="26" t="e">
        <f>+IF(H3852='COSTOS VARIOS'!$C$1,'COSTOS VARIOS'!$C$2*'Precios ML'!V3852,'COSTOS VARIOS'!$B$2*'Precios ML'!V3852)</f>
        <v>#N/A</v>
      </c>
      <c r="J3852" s="22">
        <v>0</v>
      </c>
      <c r="K3852" s="27">
        <f t="shared" si="600"/>
        <v>10.4125</v>
      </c>
      <c r="L3852" s="27">
        <f t="shared" si="601"/>
        <v>10.4125</v>
      </c>
      <c r="M3852" s="26">
        <f>(INDEX(pesos!A:B,MATCH(L3852,pesos!A:A,1),2))</f>
        <v>16200</v>
      </c>
      <c r="N3852" s="26">
        <f>+R3852*'COSTOS VARIOS'!$O$1</f>
        <v>0</v>
      </c>
      <c r="O3852" s="26">
        <f>+R3852*'COSTOS VARIOS'!$O$2</f>
        <v>0</v>
      </c>
      <c r="P3852" s="26">
        <f>+R3852*'COSTOS VARIOS'!$O$3</f>
        <v>0</v>
      </c>
      <c r="Q3852" s="26">
        <v>1</v>
      </c>
      <c r="R3852" s="26">
        <f t="shared" si="602"/>
        <v>0</v>
      </c>
      <c r="S3852" s="25" t="e">
        <f t="shared" si="603"/>
        <v>#N/A</v>
      </c>
      <c r="T3852" s="28" t="e">
        <f t="shared" si="604"/>
        <v>#N/A</v>
      </c>
      <c r="U3852" s="29" t="e">
        <f t="shared" si="605"/>
        <v>#N/A</v>
      </c>
      <c r="V3852" s="26" t="e">
        <f>+INDEX('LISTA DE PRECIOS EKM '!A:K,MATCH('Precios ML'!B3852,'LISTA DE PRECIOS EKM '!A:A,0),8)</f>
        <v>#N/A</v>
      </c>
      <c r="W3852" s="26" t="e">
        <f t="shared" si="606"/>
        <v>#N/A</v>
      </c>
      <c r="X3852" s="26" t="e">
        <f t="shared" si="607"/>
        <v>#N/A</v>
      </c>
      <c r="Y3852" s="26"/>
      <c r="Z3852" s="26" t="e">
        <f t="shared" si="608"/>
        <v>#N/A</v>
      </c>
      <c r="AA3852" s="30" t="e">
        <f t="shared" si="609"/>
        <v>#N/A</v>
      </c>
    </row>
    <row r="3853" spans="1:27">
      <c r="A3853" s="20" t="s">
        <v>8324</v>
      </c>
      <c r="B3853" s="20" t="s">
        <v>8375</v>
      </c>
      <c r="C3853" s="25">
        <v>0</v>
      </c>
      <c r="D3853" s="22">
        <v>85</v>
      </c>
      <c r="E3853" s="22">
        <v>49</v>
      </c>
      <c r="F3853" s="22">
        <v>40</v>
      </c>
      <c r="G3853" s="22">
        <v>16000</v>
      </c>
      <c r="H3853" s="22" t="s">
        <v>5088</v>
      </c>
      <c r="I3853" s="26" t="e">
        <f>+IF(H3853='COSTOS VARIOS'!$C$1,'COSTOS VARIOS'!$C$2*'Precios ML'!V3853,'COSTOS VARIOS'!$B$2*'Precios ML'!V3853)</f>
        <v>#N/A</v>
      </c>
      <c r="J3853" s="22">
        <v>0</v>
      </c>
      <c r="K3853" s="27">
        <f t="shared" si="600"/>
        <v>10.4125</v>
      </c>
      <c r="L3853" s="27">
        <f t="shared" si="601"/>
        <v>10.4125</v>
      </c>
      <c r="M3853" s="26">
        <f>(INDEX(pesos!A:B,MATCH(L3853,pesos!A:A,1),2))</f>
        <v>16200</v>
      </c>
      <c r="N3853" s="26">
        <f>+R3853*'COSTOS VARIOS'!$O$1</f>
        <v>0</v>
      </c>
      <c r="O3853" s="26">
        <f>+R3853*'COSTOS VARIOS'!$O$2</f>
        <v>0</v>
      </c>
      <c r="P3853" s="26">
        <f>+R3853*'COSTOS VARIOS'!$O$3</f>
        <v>0</v>
      </c>
      <c r="Q3853" s="26">
        <v>1</v>
      </c>
      <c r="R3853" s="26">
        <f t="shared" si="602"/>
        <v>0</v>
      </c>
      <c r="S3853" s="25" t="e">
        <f t="shared" si="603"/>
        <v>#N/A</v>
      </c>
      <c r="T3853" s="28" t="e">
        <f t="shared" si="604"/>
        <v>#N/A</v>
      </c>
      <c r="U3853" s="29" t="e">
        <f t="shared" si="605"/>
        <v>#N/A</v>
      </c>
      <c r="V3853" s="26" t="e">
        <f>+INDEX('LISTA DE PRECIOS EKM '!A:K,MATCH('Precios ML'!B3853,'LISTA DE PRECIOS EKM '!A:A,0),8)</f>
        <v>#N/A</v>
      </c>
      <c r="W3853" s="26" t="e">
        <f t="shared" si="606"/>
        <v>#N/A</v>
      </c>
      <c r="X3853" s="26" t="e">
        <f t="shared" si="607"/>
        <v>#N/A</v>
      </c>
      <c r="Y3853" s="26"/>
      <c r="Z3853" s="26" t="e">
        <f t="shared" si="608"/>
        <v>#N/A</v>
      </c>
      <c r="AA3853" s="30" t="e">
        <f t="shared" si="609"/>
        <v>#N/A</v>
      </c>
    </row>
    <row r="3854" spans="1:27">
      <c r="A3854" s="20" t="s">
        <v>8324</v>
      </c>
      <c r="B3854" s="20" t="s">
        <v>8375</v>
      </c>
      <c r="C3854" s="25">
        <v>0</v>
      </c>
      <c r="D3854" s="22">
        <v>85</v>
      </c>
      <c r="E3854" s="22">
        <v>49</v>
      </c>
      <c r="F3854" s="22">
        <v>40</v>
      </c>
      <c r="G3854" s="22">
        <v>16000</v>
      </c>
      <c r="H3854" s="22" t="s">
        <v>5088</v>
      </c>
      <c r="I3854" s="26" t="e">
        <f>+IF(H3854='COSTOS VARIOS'!$C$1,'COSTOS VARIOS'!$C$2*'Precios ML'!V3854,'COSTOS VARIOS'!$B$2*'Precios ML'!V3854)</f>
        <v>#N/A</v>
      </c>
      <c r="J3854" s="22">
        <v>0</v>
      </c>
      <c r="K3854" s="27">
        <f t="shared" si="600"/>
        <v>10.4125</v>
      </c>
      <c r="L3854" s="27">
        <f t="shared" si="601"/>
        <v>10.4125</v>
      </c>
      <c r="M3854" s="26">
        <f>(INDEX(pesos!A:B,MATCH(L3854,pesos!A:A,1),2))</f>
        <v>16200</v>
      </c>
      <c r="N3854" s="26">
        <f>+R3854*'COSTOS VARIOS'!$O$1</f>
        <v>0</v>
      </c>
      <c r="O3854" s="26">
        <f>+R3854*'COSTOS VARIOS'!$O$2</f>
        <v>0</v>
      </c>
      <c r="P3854" s="26">
        <f>+R3854*'COSTOS VARIOS'!$O$3</f>
        <v>0</v>
      </c>
      <c r="Q3854" s="26">
        <v>1</v>
      </c>
      <c r="R3854" s="26">
        <f t="shared" si="602"/>
        <v>0</v>
      </c>
      <c r="S3854" s="25" t="e">
        <f t="shared" si="603"/>
        <v>#N/A</v>
      </c>
      <c r="T3854" s="28" t="e">
        <f t="shared" si="604"/>
        <v>#N/A</v>
      </c>
      <c r="U3854" s="29" t="e">
        <f t="shared" si="605"/>
        <v>#N/A</v>
      </c>
      <c r="V3854" s="26" t="e">
        <f>+INDEX('LISTA DE PRECIOS EKM '!A:K,MATCH('Precios ML'!B3854,'LISTA DE PRECIOS EKM '!A:A,0),8)</f>
        <v>#N/A</v>
      </c>
      <c r="W3854" s="26" t="e">
        <f t="shared" si="606"/>
        <v>#N/A</v>
      </c>
      <c r="X3854" s="26" t="e">
        <f t="shared" si="607"/>
        <v>#N/A</v>
      </c>
      <c r="Y3854" s="26"/>
      <c r="Z3854" s="26" t="e">
        <f t="shared" si="608"/>
        <v>#N/A</v>
      </c>
      <c r="AA3854" s="30" t="e">
        <f t="shared" si="609"/>
        <v>#N/A</v>
      </c>
    </row>
    <row r="3855" spans="1:27">
      <c r="A3855" s="20" t="s">
        <v>8324</v>
      </c>
      <c r="B3855" s="20" t="s">
        <v>8376</v>
      </c>
      <c r="C3855" s="25">
        <v>0</v>
      </c>
      <c r="D3855" s="22">
        <v>85</v>
      </c>
      <c r="E3855" s="22">
        <v>49</v>
      </c>
      <c r="F3855" s="22">
        <v>40</v>
      </c>
      <c r="G3855" s="22">
        <v>16000</v>
      </c>
      <c r="H3855" s="22" t="s">
        <v>5088</v>
      </c>
      <c r="I3855" s="26" t="e">
        <f>+IF(H3855='COSTOS VARIOS'!$C$1,'COSTOS VARIOS'!$C$2*'Precios ML'!V3855,'COSTOS VARIOS'!$B$2*'Precios ML'!V3855)</f>
        <v>#N/A</v>
      </c>
      <c r="J3855" s="22">
        <v>0</v>
      </c>
      <c r="K3855" s="27">
        <f t="shared" si="600"/>
        <v>10.4125</v>
      </c>
      <c r="L3855" s="27">
        <f t="shared" si="601"/>
        <v>10.4125</v>
      </c>
      <c r="M3855" s="26">
        <f>(INDEX(pesos!A:B,MATCH(L3855,pesos!A:A,1),2))</f>
        <v>16200</v>
      </c>
      <c r="N3855" s="26">
        <f>+R3855*'COSTOS VARIOS'!$O$1</f>
        <v>0</v>
      </c>
      <c r="O3855" s="26">
        <f>+R3855*'COSTOS VARIOS'!$O$2</f>
        <v>0</v>
      </c>
      <c r="P3855" s="26">
        <f>+R3855*'COSTOS VARIOS'!$O$3</f>
        <v>0</v>
      </c>
      <c r="Q3855" s="26">
        <v>1</v>
      </c>
      <c r="R3855" s="26">
        <f t="shared" si="602"/>
        <v>0</v>
      </c>
      <c r="S3855" s="25" t="e">
        <f t="shared" si="603"/>
        <v>#N/A</v>
      </c>
      <c r="T3855" s="28" t="e">
        <f t="shared" si="604"/>
        <v>#N/A</v>
      </c>
      <c r="U3855" s="29" t="e">
        <f t="shared" si="605"/>
        <v>#N/A</v>
      </c>
      <c r="V3855" s="26" t="e">
        <f>+INDEX('LISTA DE PRECIOS EKM '!A:K,MATCH('Precios ML'!B3855,'LISTA DE PRECIOS EKM '!A:A,0),8)</f>
        <v>#N/A</v>
      </c>
      <c r="W3855" s="26" t="e">
        <f t="shared" si="606"/>
        <v>#N/A</v>
      </c>
      <c r="X3855" s="26" t="e">
        <f t="shared" si="607"/>
        <v>#N/A</v>
      </c>
      <c r="Y3855" s="26"/>
      <c r="Z3855" s="26" t="e">
        <f t="shared" si="608"/>
        <v>#N/A</v>
      </c>
      <c r="AA3855" s="30" t="e">
        <f t="shared" si="609"/>
        <v>#N/A</v>
      </c>
    </row>
    <row r="3856" spans="1:27">
      <c r="A3856" s="20" t="s">
        <v>8324</v>
      </c>
      <c r="B3856" s="20" t="s">
        <v>8376</v>
      </c>
      <c r="C3856" s="25">
        <v>0</v>
      </c>
      <c r="D3856" s="22">
        <v>85</v>
      </c>
      <c r="E3856" s="22">
        <v>49</v>
      </c>
      <c r="F3856" s="22">
        <v>40</v>
      </c>
      <c r="G3856" s="22">
        <v>16000</v>
      </c>
      <c r="H3856" s="22" t="s">
        <v>5088</v>
      </c>
      <c r="I3856" s="26" t="e">
        <f>+IF(H3856='COSTOS VARIOS'!$C$1,'COSTOS VARIOS'!$C$2*'Precios ML'!V3856,'COSTOS VARIOS'!$B$2*'Precios ML'!V3856)</f>
        <v>#N/A</v>
      </c>
      <c r="J3856" s="22">
        <v>0</v>
      </c>
      <c r="K3856" s="27">
        <f t="shared" si="600"/>
        <v>10.4125</v>
      </c>
      <c r="L3856" s="27">
        <f t="shared" si="601"/>
        <v>10.4125</v>
      </c>
      <c r="M3856" s="26">
        <f>(INDEX(pesos!A:B,MATCH(L3856,pesos!A:A,1),2))</f>
        <v>16200</v>
      </c>
      <c r="N3856" s="26">
        <f>+R3856*'COSTOS VARIOS'!$O$1</f>
        <v>0</v>
      </c>
      <c r="O3856" s="26">
        <f>+R3856*'COSTOS VARIOS'!$O$2</f>
        <v>0</v>
      </c>
      <c r="P3856" s="26">
        <f>+R3856*'COSTOS VARIOS'!$O$3</f>
        <v>0</v>
      </c>
      <c r="Q3856" s="26">
        <v>1</v>
      </c>
      <c r="R3856" s="26">
        <f t="shared" si="602"/>
        <v>0</v>
      </c>
      <c r="S3856" s="25" t="e">
        <f t="shared" si="603"/>
        <v>#N/A</v>
      </c>
      <c r="T3856" s="28" t="e">
        <f t="shared" si="604"/>
        <v>#N/A</v>
      </c>
      <c r="U3856" s="29" t="e">
        <f t="shared" si="605"/>
        <v>#N/A</v>
      </c>
      <c r="V3856" s="26" t="e">
        <f>+INDEX('LISTA DE PRECIOS EKM '!A:K,MATCH('Precios ML'!B3856,'LISTA DE PRECIOS EKM '!A:A,0),8)</f>
        <v>#N/A</v>
      </c>
      <c r="W3856" s="26" t="e">
        <f t="shared" si="606"/>
        <v>#N/A</v>
      </c>
      <c r="X3856" s="26" t="e">
        <f t="shared" si="607"/>
        <v>#N/A</v>
      </c>
      <c r="Y3856" s="26"/>
      <c r="Z3856" s="26" t="e">
        <f t="shared" si="608"/>
        <v>#N/A</v>
      </c>
      <c r="AA3856" s="30" t="e">
        <f t="shared" si="609"/>
        <v>#N/A</v>
      </c>
    </row>
    <row r="3857" spans="1:27">
      <c r="A3857" s="20" t="s">
        <v>8324</v>
      </c>
      <c r="B3857" s="20" t="s">
        <v>8377</v>
      </c>
      <c r="C3857" s="25">
        <v>0</v>
      </c>
      <c r="D3857" s="22">
        <v>85</v>
      </c>
      <c r="E3857" s="22">
        <v>49</v>
      </c>
      <c r="F3857" s="22">
        <v>40</v>
      </c>
      <c r="G3857" s="22">
        <v>16000</v>
      </c>
      <c r="H3857" s="22" t="s">
        <v>5088</v>
      </c>
      <c r="I3857" s="26" t="e">
        <f>+IF(H3857='COSTOS VARIOS'!$C$1,'COSTOS VARIOS'!$C$2*'Precios ML'!V3857,'COSTOS VARIOS'!$B$2*'Precios ML'!V3857)</f>
        <v>#N/A</v>
      </c>
      <c r="J3857" s="22">
        <v>0</v>
      </c>
      <c r="K3857" s="27">
        <f t="shared" si="600"/>
        <v>10.4125</v>
      </c>
      <c r="L3857" s="27">
        <f t="shared" si="601"/>
        <v>10.4125</v>
      </c>
      <c r="M3857" s="26">
        <f>(INDEX(pesos!A:B,MATCH(L3857,pesos!A:A,1),2))</f>
        <v>16200</v>
      </c>
      <c r="N3857" s="26">
        <f>+R3857*'COSTOS VARIOS'!$O$1</f>
        <v>0</v>
      </c>
      <c r="O3857" s="26">
        <f>+R3857*'COSTOS VARIOS'!$O$2</f>
        <v>0</v>
      </c>
      <c r="P3857" s="26">
        <f>+R3857*'COSTOS VARIOS'!$O$3</f>
        <v>0</v>
      </c>
      <c r="Q3857" s="26">
        <v>1</v>
      </c>
      <c r="R3857" s="26">
        <f t="shared" si="602"/>
        <v>0</v>
      </c>
      <c r="S3857" s="25" t="e">
        <f t="shared" si="603"/>
        <v>#N/A</v>
      </c>
      <c r="T3857" s="28" t="e">
        <f t="shared" si="604"/>
        <v>#N/A</v>
      </c>
      <c r="U3857" s="29" t="e">
        <f t="shared" si="605"/>
        <v>#N/A</v>
      </c>
      <c r="V3857" s="26" t="e">
        <f>+INDEX('LISTA DE PRECIOS EKM '!A:K,MATCH('Precios ML'!B3857,'LISTA DE PRECIOS EKM '!A:A,0),8)</f>
        <v>#N/A</v>
      </c>
      <c r="W3857" s="26" t="e">
        <f t="shared" si="606"/>
        <v>#N/A</v>
      </c>
      <c r="X3857" s="26" t="e">
        <f t="shared" si="607"/>
        <v>#N/A</v>
      </c>
      <c r="Y3857" s="26"/>
      <c r="Z3857" s="26" t="e">
        <f t="shared" si="608"/>
        <v>#N/A</v>
      </c>
      <c r="AA3857" s="30" t="e">
        <f t="shared" si="609"/>
        <v>#N/A</v>
      </c>
    </row>
    <row r="3858" spans="1:27">
      <c r="A3858" s="20" t="s">
        <v>8324</v>
      </c>
      <c r="B3858" s="20" t="s">
        <v>8377</v>
      </c>
      <c r="C3858" s="25">
        <v>0</v>
      </c>
      <c r="D3858" s="22">
        <v>85</v>
      </c>
      <c r="E3858" s="22">
        <v>49</v>
      </c>
      <c r="F3858" s="22">
        <v>40</v>
      </c>
      <c r="G3858" s="22">
        <v>16000</v>
      </c>
      <c r="H3858" s="22" t="s">
        <v>5088</v>
      </c>
      <c r="I3858" s="26" t="e">
        <f>+IF(H3858='COSTOS VARIOS'!$C$1,'COSTOS VARIOS'!$C$2*'Precios ML'!V3858,'COSTOS VARIOS'!$B$2*'Precios ML'!V3858)</f>
        <v>#N/A</v>
      </c>
      <c r="J3858" s="22">
        <v>0</v>
      </c>
      <c r="K3858" s="27">
        <f t="shared" si="600"/>
        <v>10.4125</v>
      </c>
      <c r="L3858" s="27">
        <f t="shared" si="601"/>
        <v>10.4125</v>
      </c>
      <c r="M3858" s="26">
        <f>(INDEX(pesos!A:B,MATCH(L3858,pesos!A:A,1),2))</f>
        <v>16200</v>
      </c>
      <c r="N3858" s="26">
        <f>+R3858*'COSTOS VARIOS'!$O$1</f>
        <v>0</v>
      </c>
      <c r="O3858" s="26">
        <f>+R3858*'COSTOS VARIOS'!$O$2</f>
        <v>0</v>
      </c>
      <c r="P3858" s="26">
        <f>+R3858*'COSTOS VARIOS'!$O$3</f>
        <v>0</v>
      </c>
      <c r="Q3858" s="26">
        <v>1</v>
      </c>
      <c r="R3858" s="26">
        <f t="shared" si="602"/>
        <v>0</v>
      </c>
      <c r="S3858" s="25" t="e">
        <f t="shared" si="603"/>
        <v>#N/A</v>
      </c>
      <c r="T3858" s="28" t="e">
        <f t="shared" si="604"/>
        <v>#N/A</v>
      </c>
      <c r="U3858" s="29" t="e">
        <f t="shared" si="605"/>
        <v>#N/A</v>
      </c>
      <c r="V3858" s="26" t="e">
        <f>+INDEX('LISTA DE PRECIOS EKM '!A:K,MATCH('Precios ML'!B3858,'LISTA DE PRECIOS EKM '!A:A,0),8)</f>
        <v>#N/A</v>
      </c>
      <c r="W3858" s="26" t="e">
        <f t="shared" si="606"/>
        <v>#N/A</v>
      </c>
      <c r="X3858" s="26" t="e">
        <f t="shared" si="607"/>
        <v>#N/A</v>
      </c>
      <c r="Y3858" s="26"/>
      <c r="Z3858" s="26" t="e">
        <f t="shared" si="608"/>
        <v>#N/A</v>
      </c>
      <c r="AA3858" s="30" t="e">
        <f t="shared" si="609"/>
        <v>#N/A</v>
      </c>
    </row>
    <row r="3859" spans="1:27">
      <c r="A3859" s="20" t="s">
        <v>8324</v>
      </c>
      <c r="B3859" s="20" t="s">
        <v>8378</v>
      </c>
      <c r="C3859" s="25">
        <v>0</v>
      </c>
      <c r="D3859" s="22">
        <v>85</v>
      </c>
      <c r="E3859" s="22">
        <v>49</v>
      </c>
      <c r="F3859" s="22">
        <v>40</v>
      </c>
      <c r="G3859" s="22">
        <v>16000</v>
      </c>
      <c r="H3859" s="22" t="s">
        <v>5088</v>
      </c>
      <c r="I3859" s="26" t="e">
        <f>+IF(H3859='COSTOS VARIOS'!$C$1,'COSTOS VARIOS'!$C$2*'Precios ML'!V3859,'COSTOS VARIOS'!$B$2*'Precios ML'!V3859)</f>
        <v>#N/A</v>
      </c>
      <c r="J3859" s="22">
        <v>0</v>
      </c>
      <c r="K3859" s="27">
        <f t="shared" si="600"/>
        <v>10.4125</v>
      </c>
      <c r="L3859" s="27">
        <f t="shared" si="601"/>
        <v>10.4125</v>
      </c>
      <c r="M3859" s="26">
        <f>(INDEX(pesos!A:B,MATCH(L3859,pesos!A:A,1),2))</f>
        <v>16200</v>
      </c>
      <c r="N3859" s="26">
        <f>+R3859*'COSTOS VARIOS'!$O$1</f>
        <v>0</v>
      </c>
      <c r="O3859" s="26">
        <f>+R3859*'COSTOS VARIOS'!$O$2</f>
        <v>0</v>
      </c>
      <c r="P3859" s="26">
        <f>+R3859*'COSTOS VARIOS'!$O$3</f>
        <v>0</v>
      </c>
      <c r="Q3859" s="26">
        <v>1</v>
      </c>
      <c r="R3859" s="26">
        <f t="shared" si="602"/>
        <v>0</v>
      </c>
      <c r="S3859" s="25" t="e">
        <f t="shared" si="603"/>
        <v>#N/A</v>
      </c>
      <c r="T3859" s="28" t="e">
        <f t="shared" si="604"/>
        <v>#N/A</v>
      </c>
      <c r="U3859" s="29" t="e">
        <f t="shared" si="605"/>
        <v>#N/A</v>
      </c>
      <c r="V3859" s="26" t="e">
        <f>+INDEX('LISTA DE PRECIOS EKM '!A:K,MATCH('Precios ML'!B3859,'LISTA DE PRECIOS EKM '!A:A,0),8)</f>
        <v>#N/A</v>
      </c>
      <c r="W3859" s="26" t="e">
        <f t="shared" si="606"/>
        <v>#N/A</v>
      </c>
      <c r="X3859" s="26" t="e">
        <f t="shared" si="607"/>
        <v>#N/A</v>
      </c>
      <c r="Y3859" s="26"/>
      <c r="Z3859" s="26" t="e">
        <f t="shared" si="608"/>
        <v>#N/A</v>
      </c>
      <c r="AA3859" s="30" t="e">
        <f t="shared" si="609"/>
        <v>#N/A</v>
      </c>
    </row>
    <row r="3860" spans="1:27">
      <c r="A3860" s="20" t="s">
        <v>8324</v>
      </c>
      <c r="B3860" s="20" t="s">
        <v>8378</v>
      </c>
      <c r="C3860" s="25">
        <v>0</v>
      </c>
      <c r="D3860" s="22">
        <v>85</v>
      </c>
      <c r="E3860" s="22">
        <v>49</v>
      </c>
      <c r="F3860" s="22">
        <v>40</v>
      </c>
      <c r="G3860" s="22">
        <v>16000</v>
      </c>
      <c r="H3860" s="22" t="s">
        <v>5088</v>
      </c>
      <c r="I3860" s="26" t="e">
        <f>+IF(H3860='COSTOS VARIOS'!$C$1,'COSTOS VARIOS'!$C$2*'Precios ML'!V3860,'COSTOS VARIOS'!$B$2*'Precios ML'!V3860)</f>
        <v>#N/A</v>
      </c>
      <c r="J3860" s="22">
        <v>0</v>
      </c>
      <c r="K3860" s="27">
        <f t="shared" si="600"/>
        <v>10.4125</v>
      </c>
      <c r="L3860" s="27">
        <f t="shared" si="601"/>
        <v>10.4125</v>
      </c>
      <c r="M3860" s="26">
        <f>(INDEX(pesos!A:B,MATCH(L3860,pesos!A:A,1),2))</f>
        <v>16200</v>
      </c>
      <c r="N3860" s="26">
        <f>+R3860*'COSTOS VARIOS'!$O$1</f>
        <v>0</v>
      </c>
      <c r="O3860" s="26">
        <f>+R3860*'COSTOS VARIOS'!$O$2</f>
        <v>0</v>
      </c>
      <c r="P3860" s="26">
        <f>+R3860*'COSTOS VARIOS'!$O$3</f>
        <v>0</v>
      </c>
      <c r="Q3860" s="26">
        <v>1</v>
      </c>
      <c r="R3860" s="26">
        <f t="shared" si="602"/>
        <v>0</v>
      </c>
      <c r="S3860" s="25" t="e">
        <f t="shared" si="603"/>
        <v>#N/A</v>
      </c>
      <c r="T3860" s="28" t="e">
        <f t="shared" si="604"/>
        <v>#N/A</v>
      </c>
      <c r="U3860" s="29" t="e">
        <f t="shared" si="605"/>
        <v>#N/A</v>
      </c>
      <c r="V3860" s="26" t="e">
        <f>+INDEX('LISTA DE PRECIOS EKM '!A:K,MATCH('Precios ML'!B3860,'LISTA DE PRECIOS EKM '!A:A,0),8)</f>
        <v>#N/A</v>
      </c>
      <c r="W3860" s="26" t="e">
        <f t="shared" si="606"/>
        <v>#N/A</v>
      </c>
      <c r="X3860" s="26" t="e">
        <f t="shared" si="607"/>
        <v>#N/A</v>
      </c>
      <c r="Y3860" s="26"/>
      <c r="Z3860" s="26" t="e">
        <f t="shared" si="608"/>
        <v>#N/A</v>
      </c>
      <c r="AA3860" s="30" t="e">
        <f t="shared" si="609"/>
        <v>#N/A</v>
      </c>
    </row>
    <row r="3861" spans="1:27">
      <c r="A3861" s="20" t="s">
        <v>8324</v>
      </c>
      <c r="B3861" s="20" t="s">
        <v>8379</v>
      </c>
      <c r="C3861" s="25">
        <v>0</v>
      </c>
      <c r="D3861" s="22">
        <v>85</v>
      </c>
      <c r="E3861" s="22">
        <v>49</v>
      </c>
      <c r="F3861" s="22">
        <v>40</v>
      </c>
      <c r="G3861" s="22">
        <v>16000</v>
      </c>
      <c r="H3861" s="22" t="s">
        <v>5088</v>
      </c>
      <c r="I3861" s="26" t="e">
        <f>+IF(H3861='COSTOS VARIOS'!$C$1,'COSTOS VARIOS'!$C$2*'Precios ML'!V3861,'COSTOS VARIOS'!$B$2*'Precios ML'!V3861)</f>
        <v>#N/A</v>
      </c>
      <c r="J3861" s="22">
        <v>0</v>
      </c>
      <c r="K3861" s="27">
        <f t="shared" si="600"/>
        <v>10.4125</v>
      </c>
      <c r="L3861" s="27">
        <f t="shared" si="601"/>
        <v>10.4125</v>
      </c>
      <c r="M3861" s="26">
        <f>(INDEX(pesos!A:B,MATCH(L3861,pesos!A:A,1),2))</f>
        <v>16200</v>
      </c>
      <c r="N3861" s="26">
        <f>+R3861*'COSTOS VARIOS'!$O$1</f>
        <v>0</v>
      </c>
      <c r="O3861" s="26">
        <f>+R3861*'COSTOS VARIOS'!$O$2</f>
        <v>0</v>
      </c>
      <c r="P3861" s="26">
        <f>+R3861*'COSTOS VARIOS'!$O$3</f>
        <v>0</v>
      </c>
      <c r="Q3861" s="26">
        <v>1</v>
      </c>
      <c r="R3861" s="26">
        <f t="shared" si="602"/>
        <v>0</v>
      </c>
      <c r="S3861" s="25" t="e">
        <f t="shared" si="603"/>
        <v>#N/A</v>
      </c>
      <c r="T3861" s="28" t="e">
        <f t="shared" si="604"/>
        <v>#N/A</v>
      </c>
      <c r="U3861" s="29" t="e">
        <f t="shared" si="605"/>
        <v>#N/A</v>
      </c>
      <c r="V3861" s="26" t="e">
        <f>+INDEX('LISTA DE PRECIOS EKM '!A:K,MATCH('Precios ML'!B3861,'LISTA DE PRECIOS EKM '!A:A,0),8)</f>
        <v>#N/A</v>
      </c>
      <c r="W3861" s="26" t="e">
        <f t="shared" si="606"/>
        <v>#N/A</v>
      </c>
      <c r="X3861" s="26" t="e">
        <f t="shared" si="607"/>
        <v>#N/A</v>
      </c>
      <c r="Y3861" s="26"/>
      <c r="Z3861" s="26" t="e">
        <f t="shared" si="608"/>
        <v>#N/A</v>
      </c>
      <c r="AA3861" s="30" t="e">
        <f t="shared" si="609"/>
        <v>#N/A</v>
      </c>
    </row>
    <row r="3862" spans="1:27">
      <c r="A3862" s="20" t="s">
        <v>8324</v>
      </c>
      <c r="B3862" s="20" t="s">
        <v>8379</v>
      </c>
      <c r="C3862" s="25">
        <v>0</v>
      </c>
      <c r="D3862" s="22">
        <v>85</v>
      </c>
      <c r="E3862" s="22">
        <v>49</v>
      </c>
      <c r="F3862" s="22">
        <v>40</v>
      </c>
      <c r="G3862" s="22">
        <v>16000</v>
      </c>
      <c r="H3862" s="22" t="s">
        <v>5088</v>
      </c>
      <c r="I3862" s="26" t="e">
        <f>+IF(H3862='COSTOS VARIOS'!$C$1,'COSTOS VARIOS'!$C$2*'Precios ML'!V3862,'COSTOS VARIOS'!$B$2*'Precios ML'!V3862)</f>
        <v>#N/A</v>
      </c>
      <c r="J3862" s="22">
        <v>0</v>
      </c>
      <c r="K3862" s="27">
        <f t="shared" si="600"/>
        <v>10.4125</v>
      </c>
      <c r="L3862" s="27">
        <f t="shared" si="601"/>
        <v>10.4125</v>
      </c>
      <c r="M3862" s="26">
        <f>(INDEX(pesos!A:B,MATCH(L3862,pesos!A:A,1),2))</f>
        <v>16200</v>
      </c>
      <c r="N3862" s="26">
        <f>+R3862*'COSTOS VARIOS'!$O$1</f>
        <v>0</v>
      </c>
      <c r="O3862" s="26">
        <f>+R3862*'COSTOS VARIOS'!$O$2</f>
        <v>0</v>
      </c>
      <c r="P3862" s="26">
        <f>+R3862*'COSTOS VARIOS'!$O$3</f>
        <v>0</v>
      </c>
      <c r="Q3862" s="26">
        <v>1</v>
      </c>
      <c r="R3862" s="26">
        <f t="shared" si="602"/>
        <v>0</v>
      </c>
      <c r="S3862" s="25" t="e">
        <f t="shared" si="603"/>
        <v>#N/A</v>
      </c>
      <c r="T3862" s="28" t="e">
        <f t="shared" si="604"/>
        <v>#N/A</v>
      </c>
      <c r="U3862" s="29" t="e">
        <f t="shared" si="605"/>
        <v>#N/A</v>
      </c>
      <c r="V3862" s="26" t="e">
        <f>+INDEX('LISTA DE PRECIOS EKM '!A:K,MATCH('Precios ML'!B3862,'LISTA DE PRECIOS EKM '!A:A,0),8)</f>
        <v>#N/A</v>
      </c>
      <c r="W3862" s="26" t="e">
        <f t="shared" si="606"/>
        <v>#N/A</v>
      </c>
      <c r="X3862" s="26" t="e">
        <f t="shared" si="607"/>
        <v>#N/A</v>
      </c>
      <c r="Y3862" s="26"/>
      <c r="Z3862" s="26" t="e">
        <f t="shared" si="608"/>
        <v>#N/A</v>
      </c>
      <c r="AA3862" s="30" t="e">
        <f t="shared" si="609"/>
        <v>#N/A</v>
      </c>
    </row>
    <row r="3863" spans="1:27">
      <c r="A3863" s="20" t="s">
        <v>8324</v>
      </c>
      <c r="B3863" s="20" t="s">
        <v>8380</v>
      </c>
      <c r="C3863" s="25">
        <v>0</v>
      </c>
      <c r="D3863" s="22">
        <v>85</v>
      </c>
      <c r="E3863" s="22">
        <v>49</v>
      </c>
      <c r="F3863" s="22">
        <v>40</v>
      </c>
      <c r="G3863" s="22">
        <v>16000</v>
      </c>
      <c r="H3863" s="22" t="s">
        <v>5088</v>
      </c>
      <c r="I3863" s="26" t="e">
        <f>+IF(H3863='COSTOS VARIOS'!$C$1,'COSTOS VARIOS'!$C$2*'Precios ML'!V3863,'COSTOS VARIOS'!$B$2*'Precios ML'!V3863)</f>
        <v>#N/A</v>
      </c>
      <c r="J3863" s="22">
        <v>0</v>
      </c>
      <c r="K3863" s="27">
        <f t="shared" si="600"/>
        <v>10.4125</v>
      </c>
      <c r="L3863" s="27">
        <f t="shared" si="601"/>
        <v>10.4125</v>
      </c>
      <c r="M3863" s="26">
        <f>(INDEX(pesos!A:B,MATCH(L3863,pesos!A:A,1),2))</f>
        <v>16200</v>
      </c>
      <c r="N3863" s="26">
        <f>+R3863*'COSTOS VARIOS'!$O$1</f>
        <v>0</v>
      </c>
      <c r="O3863" s="26">
        <f>+R3863*'COSTOS VARIOS'!$O$2</f>
        <v>0</v>
      </c>
      <c r="P3863" s="26">
        <f>+R3863*'COSTOS VARIOS'!$O$3</f>
        <v>0</v>
      </c>
      <c r="Q3863" s="26">
        <v>1</v>
      </c>
      <c r="R3863" s="26">
        <f t="shared" si="602"/>
        <v>0</v>
      </c>
      <c r="S3863" s="25" t="e">
        <f t="shared" si="603"/>
        <v>#N/A</v>
      </c>
      <c r="T3863" s="28" t="e">
        <f t="shared" si="604"/>
        <v>#N/A</v>
      </c>
      <c r="U3863" s="29" t="e">
        <f t="shared" si="605"/>
        <v>#N/A</v>
      </c>
      <c r="V3863" s="26" t="e">
        <f>+INDEX('LISTA DE PRECIOS EKM '!A:K,MATCH('Precios ML'!B3863,'LISTA DE PRECIOS EKM '!A:A,0),8)</f>
        <v>#N/A</v>
      </c>
      <c r="W3863" s="26" t="e">
        <f t="shared" si="606"/>
        <v>#N/A</v>
      </c>
      <c r="X3863" s="26" t="e">
        <f t="shared" si="607"/>
        <v>#N/A</v>
      </c>
      <c r="Y3863" s="26"/>
      <c r="Z3863" s="26" t="e">
        <f t="shared" si="608"/>
        <v>#N/A</v>
      </c>
      <c r="AA3863" s="30" t="e">
        <f t="shared" si="609"/>
        <v>#N/A</v>
      </c>
    </row>
    <row r="3864" spans="1:27">
      <c r="A3864" s="20" t="s">
        <v>8324</v>
      </c>
      <c r="B3864" s="20" t="s">
        <v>8380</v>
      </c>
      <c r="C3864" s="25">
        <v>0</v>
      </c>
      <c r="D3864" s="22">
        <v>85</v>
      </c>
      <c r="E3864" s="22">
        <v>49</v>
      </c>
      <c r="F3864" s="22">
        <v>40</v>
      </c>
      <c r="G3864" s="22">
        <v>16000</v>
      </c>
      <c r="H3864" s="22" t="s">
        <v>5088</v>
      </c>
      <c r="I3864" s="26" t="e">
        <f>+IF(H3864='COSTOS VARIOS'!$C$1,'COSTOS VARIOS'!$C$2*'Precios ML'!V3864,'COSTOS VARIOS'!$B$2*'Precios ML'!V3864)</f>
        <v>#N/A</v>
      </c>
      <c r="J3864" s="22">
        <v>0</v>
      </c>
      <c r="K3864" s="27">
        <f t="shared" si="600"/>
        <v>10.4125</v>
      </c>
      <c r="L3864" s="27">
        <f t="shared" si="601"/>
        <v>10.4125</v>
      </c>
      <c r="M3864" s="26">
        <f>(INDEX(pesos!A:B,MATCH(L3864,pesos!A:A,1),2))</f>
        <v>16200</v>
      </c>
      <c r="N3864" s="26">
        <f>+R3864*'COSTOS VARIOS'!$O$1</f>
        <v>0</v>
      </c>
      <c r="O3864" s="26">
        <f>+R3864*'COSTOS VARIOS'!$O$2</f>
        <v>0</v>
      </c>
      <c r="P3864" s="26">
        <f>+R3864*'COSTOS VARIOS'!$O$3</f>
        <v>0</v>
      </c>
      <c r="Q3864" s="26">
        <v>1</v>
      </c>
      <c r="R3864" s="26">
        <f t="shared" si="602"/>
        <v>0</v>
      </c>
      <c r="S3864" s="25" t="e">
        <f t="shared" si="603"/>
        <v>#N/A</v>
      </c>
      <c r="T3864" s="28" t="e">
        <f t="shared" si="604"/>
        <v>#N/A</v>
      </c>
      <c r="U3864" s="29" t="e">
        <f t="shared" si="605"/>
        <v>#N/A</v>
      </c>
      <c r="V3864" s="26" t="e">
        <f>+INDEX('LISTA DE PRECIOS EKM '!A:K,MATCH('Precios ML'!B3864,'LISTA DE PRECIOS EKM '!A:A,0),8)</f>
        <v>#N/A</v>
      </c>
      <c r="W3864" s="26" t="e">
        <f t="shared" si="606"/>
        <v>#N/A</v>
      </c>
      <c r="X3864" s="26" t="e">
        <f t="shared" si="607"/>
        <v>#N/A</v>
      </c>
      <c r="Y3864" s="26"/>
      <c r="Z3864" s="26" t="e">
        <f t="shared" si="608"/>
        <v>#N/A</v>
      </c>
      <c r="AA3864" s="30" t="e">
        <f t="shared" si="609"/>
        <v>#N/A</v>
      </c>
    </row>
    <row r="3865" spans="1:27">
      <c r="A3865" s="20" t="s">
        <v>8324</v>
      </c>
      <c r="B3865" s="20" t="s">
        <v>8381</v>
      </c>
      <c r="C3865" s="25">
        <v>0</v>
      </c>
      <c r="D3865" s="22">
        <v>85</v>
      </c>
      <c r="E3865" s="22">
        <v>49</v>
      </c>
      <c r="F3865" s="22">
        <v>40</v>
      </c>
      <c r="G3865" s="22">
        <v>16000</v>
      </c>
      <c r="H3865" s="22" t="s">
        <v>5088</v>
      </c>
      <c r="I3865" s="26" t="e">
        <f>+IF(H3865='COSTOS VARIOS'!$C$1,'COSTOS VARIOS'!$C$2*'Precios ML'!V3865,'COSTOS VARIOS'!$B$2*'Precios ML'!V3865)</f>
        <v>#N/A</v>
      </c>
      <c r="J3865" s="22">
        <v>0</v>
      </c>
      <c r="K3865" s="27">
        <f t="shared" si="600"/>
        <v>10.4125</v>
      </c>
      <c r="L3865" s="27">
        <f t="shared" si="601"/>
        <v>10.4125</v>
      </c>
      <c r="M3865" s="26">
        <f>(INDEX(pesos!A:B,MATCH(L3865,pesos!A:A,1),2))</f>
        <v>16200</v>
      </c>
      <c r="N3865" s="26">
        <f>+R3865*'COSTOS VARIOS'!$O$1</f>
        <v>0</v>
      </c>
      <c r="O3865" s="26">
        <f>+R3865*'COSTOS VARIOS'!$O$2</f>
        <v>0</v>
      </c>
      <c r="P3865" s="26">
        <f>+R3865*'COSTOS VARIOS'!$O$3</f>
        <v>0</v>
      </c>
      <c r="Q3865" s="26">
        <v>1</v>
      </c>
      <c r="R3865" s="26">
        <f t="shared" si="602"/>
        <v>0</v>
      </c>
      <c r="S3865" s="25" t="e">
        <f t="shared" si="603"/>
        <v>#N/A</v>
      </c>
      <c r="T3865" s="28" t="e">
        <f t="shared" si="604"/>
        <v>#N/A</v>
      </c>
      <c r="U3865" s="29" t="e">
        <f t="shared" si="605"/>
        <v>#N/A</v>
      </c>
      <c r="V3865" s="26" t="e">
        <f>+INDEX('LISTA DE PRECIOS EKM '!A:K,MATCH('Precios ML'!B3865,'LISTA DE PRECIOS EKM '!A:A,0),8)</f>
        <v>#N/A</v>
      </c>
      <c r="W3865" s="26" t="e">
        <f t="shared" si="606"/>
        <v>#N/A</v>
      </c>
      <c r="X3865" s="26" t="e">
        <f t="shared" si="607"/>
        <v>#N/A</v>
      </c>
      <c r="Y3865" s="26"/>
      <c r="Z3865" s="26" t="e">
        <f t="shared" si="608"/>
        <v>#N/A</v>
      </c>
      <c r="AA3865" s="30" t="e">
        <f t="shared" si="609"/>
        <v>#N/A</v>
      </c>
    </row>
    <row r="3866" spans="1:27">
      <c r="A3866" s="20" t="s">
        <v>8324</v>
      </c>
      <c r="B3866" s="20" t="s">
        <v>8381</v>
      </c>
      <c r="C3866" s="25">
        <v>0</v>
      </c>
      <c r="D3866" s="22">
        <v>85</v>
      </c>
      <c r="E3866" s="22">
        <v>49</v>
      </c>
      <c r="F3866" s="22">
        <v>40</v>
      </c>
      <c r="G3866" s="22">
        <v>16000</v>
      </c>
      <c r="H3866" s="22" t="s">
        <v>5088</v>
      </c>
      <c r="I3866" s="26" t="e">
        <f>+IF(H3866='COSTOS VARIOS'!$C$1,'COSTOS VARIOS'!$C$2*'Precios ML'!V3866,'COSTOS VARIOS'!$B$2*'Precios ML'!V3866)</f>
        <v>#N/A</v>
      </c>
      <c r="J3866" s="22">
        <v>0</v>
      </c>
      <c r="K3866" s="27">
        <f t="shared" si="600"/>
        <v>10.4125</v>
      </c>
      <c r="L3866" s="27">
        <f t="shared" si="601"/>
        <v>10.4125</v>
      </c>
      <c r="M3866" s="26">
        <f>(INDEX(pesos!A:B,MATCH(L3866,pesos!A:A,1),2))</f>
        <v>16200</v>
      </c>
      <c r="N3866" s="26">
        <f>+R3866*'COSTOS VARIOS'!$O$1</f>
        <v>0</v>
      </c>
      <c r="O3866" s="26">
        <f>+R3866*'COSTOS VARIOS'!$O$2</f>
        <v>0</v>
      </c>
      <c r="P3866" s="26">
        <f>+R3866*'COSTOS VARIOS'!$O$3</f>
        <v>0</v>
      </c>
      <c r="Q3866" s="26">
        <v>1</v>
      </c>
      <c r="R3866" s="26">
        <f t="shared" si="602"/>
        <v>0</v>
      </c>
      <c r="S3866" s="25" t="e">
        <f t="shared" si="603"/>
        <v>#N/A</v>
      </c>
      <c r="T3866" s="28" t="e">
        <f t="shared" si="604"/>
        <v>#N/A</v>
      </c>
      <c r="U3866" s="29" t="e">
        <f t="shared" si="605"/>
        <v>#N/A</v>
      </c>
      <c r="V3866" s="26" t="e">
        <f>+INDEX('LISTA DE PRECIOS EKM '!A:K,MATCH('Precios ML'!B3866,'LISTA DE PRECIOS EKM '!A:A,0),8)</f>
        <v>#N/A</v>
      </c>
      <c r="W3866" s="26" t="e">
        <f t="shared" si="606"/>
        <v>#N/A</v>
      </c>
      <c r="X3866" s="26" t="e">
        <f t="shared" si="607"/>
        <v>#N/A</v>
      </c>
      <c r="Y3866" s="26"/>
      <c r="Z3866" s="26" t="e">
        <f t="shared" si="608"/>
        <v>#N/A</v>
      </c>
      <c r="AA3866" s="30" t="e">
        <f t="shared" si="609"/>
        <v>#N/A</v>
      </c>
    </row>
    <row r="3867" spans="1:27">
      <c r="A3867" s="20" t="s">
        <v>8324</v>
      </c>
      <c r="B3867" s="20" t="s">
        <v>8382</v>
      </c>
      <c r="C3867" s="25">
        <v>0</v>
      </c>
      <c r="D3867" s="22">
        <v>85</v>
      </c>
      <c r="E3867" s="22">
        <v>49</v>
      </c>
      <c r="F3867" s="22">
        <v>40</v>
      </c>
      <c r="G3867" s="22">
        <v>16000</v>
      </c>
      <c r="H3867" s="22" t="s">
        <v>5088</v>
      </c>
      <c r="I3867" s="26" t="e">
        <f>+IF(H3867='COSTOS VARIOS'!$C$1,'COSTOS VARIOS'!$C$2*'Precios ML'!V3867,'COSTOS VARIOS'!$B$2*'Precios ML'!V3867)</f>
        <v>#N/A</v>
      </c>
      <c r="J3867" s="22">
        <v>0</v>
      </c>
      <c r="K3867" s="27">
        <f t="shared" si="600"/>
        <v>10.4125</v>
      </c>
      <c r="L3867" s="27">
        <f t="shared" si="601"/>
        <v>10.4125</v>
      </c>
      <c r="M3867" s="26">
        <f>(INDEX(pesos!A:B,MATCH(L3867,pesos!A:A,1),2))</f>
        <v>16200</v>
      </c>
      <c r="N3867" s="26">
        <f>+R3867*'COSTOS VARIOS'!$O$1</f>
        <v>0</v>
      </c>
      <c r="O3867" s="26">
        <f>+R3867*'COSTOS VARIOS'!$O$2</f>
        <v>0</v>
      </c>
      <c r="P3867" s="26">
        <f>+R3867*'COSTOS VARIOS'!$O$3</f>
        <v>0</v>
      </c>
      <c r="Q3867" s="26">
        <v>1</v>
      </c>
      <c r="R3867" s="26">
        <f t="shared" si="602"/>
        <v>0</v>
      </c>
      <c r="S3867" s="25" t="e">
        <f t="shared" si="603"/>
        <v>#N/A</v>
      </c>
      <c r="T3867" s="28" t="e">
        <f t="shared" si="604"/>
        <v>#N/A</v>
      </c>
      <c r="U3867" s="29" t="e">
        <f t="shared" si="605"/>
        <v>#N/A</v>
      </c>
      <c r="V3867" s="26" t="e">
        <f>+INDEX('LISTA DE PRECIOS EKM '!A:K,MATCH('Precios ML'!B3867,'LISTA DE PRECIOS EKM '!A:A,0),8)</f>
        <v>#N/A</v>
      </c>
      <c r="W3867" s="26" t="e">
        <f t="shared" si="606"/>
        <v>#N/A</v>
      </c>
      <c r="X3867" s="26" t="e">
        <f t="shared" si="607"/>
        <v>#N/A</v>
      </c>
      <c r="Y3867" s="26"/>
      <c r="Z3867" s="26" t="e">
        <f t="shared" si="608"/>
        <v>#N/A</v>
      </c>
      <c r="AA3867" s="30" t="e">
        <f t="shared" si="609"/>
        <v>#N/A</v>
      </c>
    </row>
    <row r="3868" spans="1:27">
      <c r="A3868" s="20" t="s">
        <v>8324</v>
      </c>
      <c r="B3868" s="20" t="s">
        <v>8382</v>
      </c>
      <c r="C3868" s="25">
        <v>0</v>
      </c>
      <c r="D3868" s="22">
        <v>85</v>
      </c>
      <c r="E3868" s="22">
        <v>49</v>
      </c>
      <c r="F3868" s="22">
        <v>40</v>
      </c>
      <c r="G3868" s="22">
        <v>16000</v>
      </c>
      <c r="H3868" s="22" t="s">
        <v>5088</v>
      </c>
      <c r="I3868" s="26" t="e">
        <f>+IF(H3868='COSTOS VARIOS'!$C$1,'COSTOS VARIOS'!$C$2*'Precios ML'!V3868,'COSTOS VARIOS'!$B$2*'Precios ML'!V3868)</f>
        <v>#N/A</v>
      </c>
      <c r="J3868" s="22">
        <v>0</v>
      </c>
      <c r="K3868" s="27">
        <f t="shared" si="600"/>
        <v>10.4125</v>
      </c>
      <c r="L3868" s="27">
        <f t="shared" si="601"/>
        <v>10.4125</v>
      </c>
      <c r="M3868" s="26">
        <f>(INDEX(pesos!A:B,MATCH(L3868,pesos!A:A,1),2))</f>
        <v>16200</v>
      </c>
      <c r="N3868" s="26">
        <f>+R3868*'COSTOS VARIOS'!$O$1</f>
        <v>0</v>
      </c>
      <c r="O3868" s="26">
        <f>+R3868*'COSTOS VARIOS'!$O$2</f>
        <v>0</v>
      </c>
      <c r="P3868" s="26">
        <f>+R3868*'COSTOS VARIOS'!$O$3</f>
        <v>0</v>
      </c>
      <c r="Q3868" s="26">
        <v>1</v>
      </c>
      <c r="R3868" s="26">
        <f t="shared" si="602"/>
        <v>0</v>
      </c>
      <c r="S3868" s="25" t="e">
        <f t="shared" si="603"/>
        <v>#N/A</v>
      </c>
      <c r="T3868" s="28" t="e">
        <f t="shared" si="604"/>
        <v>#N/A</v>
      </c>
      <c r="U3868" s="29" t="e">
        <f t="shared" si="605"/>
        <v>#N/A</v>
      </c>
      <c r="V3868" s="26" t="e">
        <f>+INDEX('LISTA DE PRECIOS EKM '!A:K,MATCH('Precios ML'!B3868,'LISTA DE PRECIOS EKM '!A:A,0),8)</f>
        <v>#N/A</v>
      </c>
      <c r="W3868" s="26" t="e">
        <f t="shared" si="606"/>
        <v>#N/A</v>
      </c>
      <c r="X3868" s="26" t="e">
        <f t="shared" si="607"/>
        <v>#N/A</v>
      </c>
      <c r="Y3868" s="26"/>
      <c r="Z3868" s="26" t="e">
        <f t="shared" si="608"/>
        <v>#N/A</v>
      </c>
      <c r="AA3868" s="30" t="e">
        <f t="shared" si="609"/>
        <v>#N/A</v>
      </c>
    </row>
    <row r="3869" spans="1:27">
      <c r="A3869" s="20" t="s">
        <v>8334</v>
      </c>
      <c r="B3869" s="20" t="s">
        <v>8383</v>
      </c>
      <c r="C3869" s="25">
        <v>0</v>
      </c>
      <c r="D3869" s="22">
        <v>85</v>
      </c>
      <c r="E3869" s="22">
        <v>49</v>
      </c>
      <c r="F3869" s="22">
        <v>40</v>
      </c>
      <c r="G3869" s="22">
        <v>16000</v>
      </c>
      <c r="H3869" s="22" t="s">
        <v>5088</v>
      </c>
      <c r="I3869" s="26" t="e">
        <f>+IF(H3869='COSTOS VARIOS'!$C$1,'COSTOS VARIOS'!$C$2*'Precios ML'!V3869,'COSTOS VARIOS'!$B$2*'Precios ML'!V3869)</f>
        <v>#N/A</v>
      </c>
      <c r="J3869" s="22">
        <v>0</v>
      </c>
      <c r="K3869" s="27">
        <f t="shared" si="600"/>
        <v>10.4125</v>
      </c>
      <c r="L3869" s="27">
        <f t="shared" si="601"/>
        <v>10.4125</v>
      </c>
      <c r="M3869" s="26">
        <f>(INDEX(pesos!A:B,MATCH(L3869,pesos!A:A,1),2))</f>
        <v>16200</v>
      </c>
      <c r="N3869" s="26">
        <f>+R3869*'COSTOS VARIOS'!$O$1</f>
        <v>0</v>
      </c>
      <c r="O3869" s="26">
        <f>+R3869*'COSTOS VARIOS'!$O$2</f>
        <v>0</v>
      </c>
      <c r="P3869" s="26">
        <f>+R3869*'COSTOS VARIOS'!$O$3</f>
        <v>0</v>
      </c>
      <c r="Q3869" s="26">
        <v>1</v>
      </c>
      <c r="R3869" s="26">
        <f t="shared" si="602"/>
        <v>0</v>
      </c>
      <c r="S3869" s="25" t="e">
        <f t="shared" si="603"/>
        <v>#N/A</v>
      </c>
      <c r="T3869" s="28" t="e">
        <f t="shared" si="604"/>
        <v>#N/A</v>
      </c>
      <c r="U3869" s="29" t="e">
        <f t="shared" si="605"/>
        <v>#N/A</v>
      </c>
      <c r="V3869" s="26" t="e">
        <f>+INDEX('LISTA DE PRECIOS EKM '!A:K,MATCH('Precios ML'!B3869,'LISTA DE PRECIOS EKM '!A:A,0),8)</f>
        <v>#N/A</v>
      </c>
      <c r="W3869" s="26" t="e">
        <f t="shared" si="606"/>
        <v>#N/A</v>
      </c>
      <c r="X3869" s="26" t="e">
        <f t="shared" si="607"/>
        <v>#N/A</v>
      </c>
      <c r="Y3869" s="26"/>
      <c r="Z3869" s="26" t="e">
        <f t="shared" si="608"/>
        <v>#N/A</v>
      </c>
      <c r="AA3869" s="30" t="e">
        <f t="shared" si="609"/>
        <v>#N/A</v>
      </c>
    </row>
    <row r="3870" spans="1:27">
      <c r="A3870" s="20" t="s">
        <v>8334</v>
      </c>
      <c r="B3870" s="20" t="s">
        <v>8383</v>
      </c>
      <c r="C3870" s="25">
        <v>0</v>
      </c>
      <c r="D3870" s="22">
        <v>85</v>
      </c>
      <c r="E3870" s="22">
        <v>49</v>
      </c>
      <c r="F3870" s="22">
        <v>40</v>
      </c>
      <c r="G3870" s="22">
        <v>16000</v>
      </c>
      <c r="H3870" s="22" t="s">
        <v>5088</v>
      </c>
      <c r="I3870" s="26" t="e">
        <f>+IF(H3870='COSTOS VARIOS'!$C$1,'COSTOS VARIOS'!$C$2*'Precios ML'!V3870,'COSTOS VARIOS'!$B$2*'Precios ML'!V3870)</f>
        <v>#N/A</v>
      </c>
      <c r="J3870" s="22">
        <v>0</v>
      </c>
      <c r="K3870" s="27">
        <f t="shared" si="600"/>
        <v>10.4125</v>
      </c>
      <c r="L3870" s="27">
        <f t="shared" si="601"/>
        <v>10.4125</v>
      </c>
      <c r="M3870" s="26">
        <f>(INDEX(pesos!A:B,MATCH(L3870,pesos!A:A,1),2))</f>
        <v>16200</v>
      </c>
      <c r="N3870" s="26">
        <f>+R3870*'COSTOS VARIOS'!$O$1</f>
        <v>0</v>
      </c>
      <c r="O3870" s="26">
        <f>+R3870*'COSTOS VARIOS'!$O$2</f>
        <v>0</v>
      </c>
      <c r="P3870" s="26">
        <f>+R3870*'COSTOS VARIOS'!$O$3</f>
        <v>0</v>
      </c>
      <c r="Q3870" s="26">
        <v>1</v>
      </c>
      <c r="R3870" s="26">
        <f t="shared" si="602"/>
        <v>0</v>
      </c>
      <c r="S3870" s="25" t="e">
        <f t="shared" si="603"/>
        <v>#N/A</v>
      </c>
      <c r="T3870" s="28" t="e">
        <f t="shared" si="604"/>
        <v>#N/A</v>
      </c>
      <c r="U3870" s="29" t="e">
        <f t="shared" si="605"/>
        <v>#N/A</v>
      </c>
      <c r="V3870" s="26" t="e">
        <f>+INDEX('LISTA DE PRECIOS EKM '!A:K,MATCH('Precios ML'!B3870,'LISTA DE PRECIOS EKM '!A:A,0),8)</f>
        <v>#N/A</v>
      </c>
      <c r="W3870" s="26" t="e">
        <f t="shared" si="606"/>
        <v>#N/A</v>
      </c>
      <c r="X3870" s="26" t="e">
        <f t="shared" si="607"/>
        <v>#N/A</v>
      </c>
      <c r="Y3870" s="26"/>
      <c r="Z3870" s="26" t="e">
        <f t="shared" si="608"/>
        <v>#N/A</v>
      </c>
      <c r="AA3870" s="30" t="e">
        <f t="shared" si="609"/>
        <v>#N/A</v>
      </c>
    </row>
    <row r="3871" spans="1:27">
      <c r="A3871" s="20" t="s">
        <v>8334</v>
      </c>
      <c r="B3871" s="20" t="s">
        <v>8384</v>
      </c>
      <c r="C3871" s="25">
        <v>0</v>
      </c>
      <c r="D3871" s="22">
        <v>85</v>
      </c>
      <c r="E3871" s="22">
        <v>49</v>
      </c>
      <c r="F3871" s="22">
        <v>40</v>
      </c>
      <c r="G3871" s="22">
        <v>16000</v>
      </c>
      <c r="H3871" s="22" t="s">
        <v>5088</v>
      </c>
      <c r="I3871" s="26" t="e">
        <f>+IF(H3871='COSTOS VARIOS'!$C$1,'COSTOS VARIOS'!$C$2*'Precios ML'!V3871,'COSTOS VARIOS'!$B$2*'Precios ML'!V3871)</f>
        <v>#N/A</v>
      </c>
      <c r="J3871" s="22">
        <v>0</v>
      </c>
      <c r="K3871" s="27">
        <f t="shared" si="600"/>
        <v>10.4125</v>
      </c>
      <c r="L3871" s="27">
        <f t="shared" si="601"/>
        <v>10.4125</v>
      </c>
      <c r="M3871" s="26">
        <f>(INDEX(pesos!A:B,MATCH(L3871,pesos!A:A,1),2))</f>
        <v>16200</v>
      </c>
      <c r="N3871" s="26">
        <f>+R3871*'COSTOS VARIOS'!$O$1</f>
        <v>0</v>
      </c>
      <c r="O3871" s="26">
        <f>+R3871*'COSTOS VARIOS'!$O$2</f>
        <v>0</v>
      </c>
      <c r="P3871" s="26">
        <f>+R3871*'COSTOS VARIOS'!$O$3</f>
        <v>0</v>
      </c>
      <c r="Q3871" s="26">
        <v>1</v>
      </c>
      <c r="R3871" s="26">
        <f t="shared" si="602"/>
        <v>0</v>
      </c>
      <c r="S3871" s="25" t="e">
        <f t="shared" si="603"/>
        <v>#N/A</v>
      </c>
      <c r="T3871" s="28" t="e">
        <f t="shared" si="604"/>
        <v>#N/A</v>
      </c>
      <c r="U3871" s="29" t="e">
        <f t="shared" si="605"/>
        <v>#N/A</v>
      </c>
      <c r="V3871" s="26" t="e">
        <f>+INDEX('LISTA DE PRECIOS EKM '!A:K,MATCH('Precios ML'!B3871,'LISTA DE PRECIOS EKM '!A:A,0),8)</f>
        <v>#N/A</v>
      </c>
      <c r="W3871" s="26" t="e">
        <f t="shared" si="606"/>
        <v>#N/A</v>
      </c>
      <c r="X3871" s="26" t="e">
        <f t="shared" si="607"/>
        <v>#N/A</v>
      </c>
      <c r="Y3871" s="26"/>
      <c r="Z3871" s="26" t="e">
        <f t="shared" si="608"/>
        <v>#N/A</v>
      </c>
      <c r="AA3871" s="30" t="e">
        <f t="shared" si="609"/>
        <v>#N/A</v>
      </c>
    </row>
    <row r="3872" spans="1:27">
      <c r="A3872" s="20" t="s">
        <v>8334</v>
      </c>
      <c r="B3872" s="20" t="s">
        <v>8384</v>
      </c>
      <c r="C3872" s="25">
        <v>0</v>
      </c>
      <c r="D3872" s="22">
        <v>85</v>
      </c>
      <c r="E3872" s="22">
        <v>49</v>
      </c>
      <c r="F3872" s="22">
        <v>40</v>
      </c>
      <c r="G3872" s="22">
        <v>16000</v>
      </c>
      <c r="H3872" s="22" t="s">
        <v>5088</v>
      </c>
      <c r="I3872" s="26" t="e">
        <f>+IF(H3872='COSTOS VARIOS'!$C$1,'COSTOS VARIOS'!$C$2*'Precios ML'!V3872,'COSTOS VARIOS'!$B$2*'Precios ML'!V3872)</f>
        <v>#N/A</v>
      </c>
      <c r="J3872" s="22">
        <v>0</v>
      </c>
      <c r="K3872" s="27">
        <f t="shared" si="600"/>
        <v>10.4125</v>
      </c>
      <c r="L3872" s="27">
        <f t="shared" si="601"/>
        <v>10.4125</v>
      </c>
      <c r="M3872" s="26">
        <f>(INDEX(pesos!A:B,MATCH(L3872,pesos!A:A,1),2))</f>
        <v>16200</v>
      </c>
      <c r="N3872" s="26">
        <f>+R3872*'COSTOS VARIOS'!$O$1</f>
        <v>0</v>
      </c>
      <c r="O3872" s="26">
        <f>+R3872*'COSTOS VARIOS'!$O$2</f>
        <v>0</v>
      </c>
      <c r="P3872" s="26">
        <f>+R3872*'COSTOS VARIOS'!$O$3</f>
        <v>0</v>
      </c>
      <c r="Q3872" s="26">
        <v>1</v>
      </c>
      <c r="R3872" s="26">
        <f t="shared" si="602"/>
        <v>0</v>
      </c>
      <c r="S3872" s="25" t="e">
        <f t="shared" si="603"/>
        <v>#N/A</v>
      </c>
      <c r="T3872" s="28" t="e">
        <f t="shared" si="604"/>
        <v>#N/A</v>
      </c>
      <c r="U3872" s="29" t="e">
        <f t="shared" si="605"/>
        <v>#N/A</v>
      </c>
      <c r="V3872" s="26" t="e">
        <f>+INDEX('LISTA DE PRECIOS EKM '!A:K,MATCH('Precios ML'!B3872,'LISTA DE PRECIOS EKM '!A:A,0),8)</f>
        <v>#N/A</v>
      </c>
      <c r="W3872" s="26" t="e">
        <f t="shared" si="606"/>
        <v>#N/A</v>
      </c>
      <c r="X3872" s="26" t="e">
        <f t="shared" si="607"/>
        <v>#N/A</v>
      </c>
      <c r="Y3872" s="26"/>
      <c r="Z3872" s="26" t="e">
        <f t="shared" si="608"/>
        <v>#N/A</v>
      </c>
      <c r="AA3872" s="30" t="e">
        <f t="shared" si="609"/>
        <v>#N/A</v>
      </c>
    </row>
    <row r="3873" spans="1:27">
      <c r="A3873" s="20" t="s">
        <v>8334</v>
      </c>
      <c r="B3873" s="20" t="s">
        <v>8385</v>
      </c>
      <c r="C3873" s="25">
        <v>0</v>
      </c>
      <c r="D3873" s="22">
        <v>85</v>
      </c>
      <c r="E3873" s="22">
        <v>49</v>
      </c>
      <c r="F3873" s="22">
        <v>40</v>
      </c>
      <c r="G3873" s="22">
        <v>16000</v>
      </c>
      <c r="H3873" s="22" t="s">
        <v>5088</v>
      </c>
      <c r="I3873" s="26" t="e">
        <f>+IF(H3873='COSTOS VARIOS'!$C$1,'COSTOS VARIOS'!$C$2*'Precios ML'!V3873,'COSTOS VARIOS'!$B$2*'Precios ML'!V3873)</f>
        <v>#N/A</v>
      </c>
      <c r="J3873" s="22">
        <v>0</v>
      </c>
      <c r="K3873" s="27">
        <f t="shared" si="600"/>
        <v>10.4125</v>
      </c>
      <c r="L3873" s="27">
        <f t="shared" si="601"/>
        <v>10.4125</v>
      </c>
      <c r="M3873" s="26">
        <f>(INDEX(pesos!A:B,MATCH(L3873,pesos!A:A,1),2))</f>
        <v>16200</v>
      </c>
      <c r="N3873" s="26">
        <f>+R3873*'COSTOS VARIOS'!$O$1</f>
        <v>0</v>
      </c>
      <c r="O3873" s="26">
        <f>+R3873*'COSTOS VARIOS'!$O$2</f>
        <v>0</v>
      </c>
      <c r="P3873" s="26">
        <f>+R3873*'COSTOS VARIOS'!$O$3</f>
        <v>0</v>
      </c>
      <c r="Q3873" s="26">
        <v>1</v>
      </c>
      <c r="R3873" s="26">
        <f t="shared" si="602"/>
        <v>0</v>
      </c>
      <c r="S3873" s="25" t="e">
        <f t="shared" si="603"/>
        <v>#N/A</v>
      </c>
      <c r="T3873" s="28" t="e">
        <f t="shared" si="604"/>
        <v>#N/A</v>
      </c>
      <c r="U3873" s="29" t="e">
        <f t="shared" si="605"/>
        <v>#N/A</v>
      </c>
      <c r="V3873" s="26" t="e">
        <f>+INDEX('LISTA DE PRECIOS EKM '!A:K,MATCH('Precios ML'!B3873,'LISTA DE PRECIOS EKM '!A:A,0),8)</f>
        <v>#N/A</v>
      </c>
      <c r="W3873" s="26" t="e">
        <f t="shared" si="606"/>
        <v>#N/A</v>
      </c>
      <c r="X3873" s="26" t="e">
        <f t="shared" si="607"/>
        <v>#N/A</v>
      </c>
      <c r="Y3873" s="26"/>
      <c r="Z3873" s="26" t="e">
        <f t="shared" si="608"/>
        <v>#N/A</v>
      </c>
      <c r="AA3873" s="30" t="e">
        <f t="shared" si="609"/>
        <v>#N/A</v>
      </c>
    </row>
    <row r="3874" spans="1:27">
      <c r="A3874" s="20" t="s">
        <v>8334</v>
      </c>
      <c r="B3874" s="20" t="s">
        <v>8385</v>
      </c>
      <c r="C3874" s="25">
        <v>0</v>
      </c>
      <c r="D3874" s="22">
        <v>85</v>
      </c>
      <c r="E3874" s="22">
        <v>49</v>
      </c>
      <c r="F3874" s="22">
        <v>40</v>
      </c>
      <c r="G3874" s="22">
        <v>16000</v>
      </c>
      <c r="H3874" s="22" t="s">
        <v>5088</v>
      </c>
      <c r="I3874" s="26" t="e">
        <f>+IF(H3874='COSTOS VARIOS'!$C$1,'COSTOS VARIOS'!$C$2*'Precios ML'!V3874,'COSTOS VARIOS'!$B$2*'Precios ML'!V3874)</f>
        <v>#N/A</v>
      </c>
      <c r="J3874" s="22">
        <v>0</v>
      </c>
      <c r="K3874" s="27">
        <f t="shared" si="600"/>
        <v>10.4125</v>
      </c>
      <c r="L3874" s="27">
        <f t="shared" si="601"/>
        <v>10.4125</v>
      </c>
      <c r="M3874" s="26">
        <f>(INDEX(pesos!A:B,MATCH(L3874,pesos!A:A,1),2))</f>
        <v>16200</v>
      </c>
      <c r="N3874" s="26">
        <f>+R3874*'COSTOS VARIOS'!$O$1</f>
        <v>0</v>
      </c>
      <c r="O3874" s="26">
        <f>+R3874*'COSTOS VARIOS'!$O$2</f>
        <v>0</v>
      </c>
      <c r="P3874" s="26">
        <f>+R3874*'COSTOS VARIOS'!$O$3</f>
        <v>0</v>
      </c>
      <c r="Q3874" s="26">
        <v>1</v>
      </c>
      <c r="R3874" s="26">
        <f t="shared" si="602"/>
        <v>0</v>
      </c>
      <c r="S3874" s="25" t="e">
        <f t="shared" si="603"/>
        <v>#N/A</v>
      </c>
      <c r="T3874" s="28" t="e">
        <f t="shared" si="604"/>
        <v>#N/A</v>
      </c>
      <c r="U3874" s="29" t="e">
        <f t="shared" si="605"/>
        <v>#N/A</v>
      </c>
      <c r="V3874" s="26" t="e">
        <f>+INDEX('LISTA DE PRECIOS EKM '!A:K,MATCH('Precios ML'!B3874,'LISTA DE PRECIOS EKM '!A:A,0),8)</f>
        <v>#N/A</v>
      </c>
      <c r="W3874" s="26" t="e">
        <f t="shared" si="606"/>
        <v>#N/A</v>
      </c>
      <c r="X3874" s="26" t="e">
        <f t="shared" si="607"/>
        <v>#N/A</v>
      </c>
      <c r="Y3874" s="26"/>
      <c r="Z3874" s="26" t="e">
        <f t="shared" si="608"/>
        <v>#N/A</v>
      </c>
      <c r="AA3874" s="30" t="e">
        <f t="shared" si="609"/>
        <v>#N/A</v>
      </c>
    </row>
    <row r="3875" spans="1:27">
      <c r="A3875" s="20" t="s">
        <v>8334</v>
      </c>
      <c r="B3875" s="20" t="s">
        <v>8386</v>
      </c>
      <c r="C3875" s="25">
        <v>0</v>
      </c>
      <c r="D3875" s="22">
        <v>85</v>
      </c>
      <c r="E3875" s="22">
        <v>49</v>
      </c>
      <c r="F3875" s="22">
        <v>40</v>
      </c>
      <c r="G3875" s="22">
        <v>16000</v>
      </c>
      <c r="H3875" s="22" t="s">
        <v>5088</v>
      </c>
      <c r="I3875" s="26" t="e">
        <f>+IF(H3875='COSTOS VARIOS'!$C$1,'COSTOS VARIOS'!$C$2*'Precios ML'!V3875,'COSTOS VARIOS'!$B$2*'Precios ML'!V3875)</f>
        <v>#N/A</v>
      </c>
      <c r="J3875" s="22">
        <v>0</v>
      </c>
      <c r="K3875" s="27">
        <f t="shared" si="600"/>
        <v>10.4125</v>
      </c>
      <c r="L3875" s="27">
        <f t="shared" si="601"/>
        <v>10.4125</v>
      </c>
      <c r="M3875" s="26">
        <f>(INDEX(pesos!A:B,MATCH(L3875,pesos!A:A,1),2))</f>
        <v>16200</v>
      </c>
      <c r="N3875" s="26">
        <f>+R3875*'COSTOS VARIOS'!$O$1</f>
        <v>0</v>
      </c>
      <c r="O3875" s="26">
        <f>+R3875*'COSTOS VARIOS'!$O$2</f>
        <v>0</v>
      </c>
      <c r="P3875" s="26">
        <f>+R3875*'COSTOS VARIOS'!$O$3</f>
        <v>0</v>
      </c>
      <c r="Q3875" s="26">
        <v>1</v>
      </c>
      <c r="R3875" s="26">
        <f t="shared" si="602"/>
        <v>0</v>
      </c>
      <c r="S3875" s="25" t="e">
        <f t="shared" si="603"/>
        <v>#N/A</v>
      </c>
      <c r="T3875" s="28" t="e">
        <f t="shared" si="604"/>
        <v>#N/A</v>
      </c>
      <c r="U3875" s="29" t="e">
        <f t="shared" si="605"/>
        <v>#N/A</v>
      </c>
      <c r="V3875" s="26" t="e">
        <f>+INDEX('LISTA DE PRECIOS EKM '!A:K,MATCH('Precios ML'!B3875,'LISTA DE PRECIOS EKM '!A:A,0),8)</f>
        <v>#N/A</v>
      </c>
      <c r="W3875" s="26" t="e">
        <f t="shared" si="606"/>
        <v>#N/A</v>
      </c>
      <c r="X3875" s="26" t="e">
        <f t="shared" si="607"/>
        <v>#N/A</v>
      </c>
      <c r="Y3875" s="26"/>
      <c r="Z3875" s="26" t="e">
        <f t="shared" si="608"/>
        <v>#N/A</v>
      </c>
      <c r="AA3875" s="30" t="e">
        <f t="shared" si="609"/>
        <v>#N/A</v>
      </c>
    </row>
    <row r="3876" spans="1:27">
      <c r="A3876" s="20" t="s">
        <v>8334</v>
      </c>
      <c r="B3876" s="20" t="s">
        <v>8386</v>
      </c>
      <c r="C3876" s="25">
        <v>0</v>
      </c>
      <c r="D3876" s="22">
        <v>85</v>
      </c>
      <c r="E3876" s="22">
        <v>49</v>
      </c>
      <c r="F3876" s="22">
        <v>40</v>
      </c>
      <c r="G3876" s="22">
        <v>16000</v>
      </c>
      <c r="H3876" s="22" t="s">
        <v>5088</v>
      </c>
      <c r="I3876" s="26" t="e">
        <f>+IF(H3876='COSTOS VARIOS'!$C$1,'COSTOS VARIOS'!$C$2*'Precios ML'!V3876,'COSTOS VARIOS'!$B$2*'Precios ML'!V3876)</f>
        <v>#N/A</v>
      </c>
      <c r="J3876" s="22">
        <v>0</v>
      </c>
      <c r="K3876" s="27">
        <f t="shared" si="600"/>
        <v>10.4125</v>
      </c>
      <c r="L3876" s="27">
        <f t="shared" si="601"/>
        <v>10.4125</v>
      </c>
      <c r="M3876" s="26">
        <f>(INDEX(pesos!A:B,MATCH(L3876,pesos!A:A,1),2))</f>
        <v>16200</v>
      </c>
      <c r="N3876" s="26">
        <f>+R3876*'COSTOS VARIOS'!$O$1</f>
        <v>0</v>
      </c>
      <c r="O3876" s="26">
        <f>+R3876*'COSTOS VARIOS'!$O$2</f>
        <v>0</v>
      </c>
      <c r="P3876" s="26">
        <f>+R3876*'COSTOS VARIOS'!$O$3</f>
        <v>0</v>
      </c>
      <c r="Q3876" s="26">
        <v>1</v>
      </c>
      <c r="R3876" s="26">
        <f t="shared" si="602"/>
        <v>0</v>
      </c>
      <c r="S3876" s="25" t="e">
        <f t="shared" si="603"/>
        <v>#N/A</v>
      </c>
      <c r="T3876" s="28" t="e">
        <f t="shared" si="604"/>
        <v>#N/A</v>
      </c>
      <c r="U3876" s="29" t="e">
        <f t="shared" si="605"/>
        <v>#N/A</v>
      </c>
      <c r="V3876" s="26" t="e">
        <f>+INDEX('LISTA DE PRECIOS EKM '!A:K,MATCH('Precios ML'!B3876,'LISTA DE PRECIOS EKM '!A:A,0),8)</f>
        <v>#N/A</v>
      </c>
      <c r="W3876" s="26" t="e">
        <f t="shared" si="606"/>
        <v>#N/A</v>
      </c>
      <c r="X3876" s="26" t="e">
        <f t="shared" si="607"/>
        <v>#N/A</v>
      </c>
      <c r="Y3876" s="26"/>
      <c r="Z3876" s="26" t="e">
        <f t="shared" si="608"/>
        <v>#N/A</v>
      </c>
      <c r="AA3876" s="30" t="e">
        <f t="shared" si="609"/>
        <v>#N/A</v>
      </c>
    </row>
    <row r="3877" spans="1:27">
      <c r="A3877" s="20" t="s">
        <v>8334</v>
      </c>
      <c r="B3877" s="20" t="s">
        <v>8387</v>
      </c>
      <c r="C3877" s="25">
        <v>0</v>
      </c>
      <c r="D3877" s="22">
        <v>85</v>
      </c>
      <c r="E3877" s="22">
        <v>49</v>
      </c>
      <c r="F3877" s="22">
        <v>40</v>
      </c>
      <c r="G3877" s="22">
        <v>16000</v>
      </c>
      <c r="H3877" s="22" t="s">
        <v>5088</v>
      </c>
      <c r="I3877" s="26" t="e">
        <f>+IF(H3877='COSTOS VARIOS'!$C$1,'COSTOS VARIOS'!$C$2*'Precios ML'!V3877,'COSTOS VARIOS'!$B$2*'Precios ML'!V3877)</f>
        <v>#N/A</v>
      </c>
      <c r="J3877" s="22">
        <v>0</v>
      </c>
      <c r="K3877" s="27">
        <f t="shared" si="600"/>
        <v>10.4125</v>
      </c>
      <c r="L3877" s="27">
        <f t="shared" si="601"/>
        <v>10.4125</v>
      </c>
      <c r="M3877" s="26">
        <f>(INDEX(pesos!A:B,MATCH(L3877,pesos!A:A,1),2))</f>
        <v>16200</v>
      </c>
      <c r="N3877" s="26">
        <f>+R3877*'COSTOS VARIOS'!$O$1</f>
        <v>0</v>
      </c>
      <c r="O3877" s="26">
        <f>+R3877*'COSTOS VARIOS'!$O$2</f>
        <v>0</v>
      </c>
      <c r="P3877" s="26">
        <f>+R3877*'COSTOS VARIOS'!$O$3</f>
        <v>0</v>
      </c>
      <c r="Q3877" s="26">
        <v>1</v>
      </c>
      <c r="R3877" s="26">
        <f t="shared" si="602"/>
        <v>0</v>
      </c>
      <c r="S3877" s="25" t="e">
        <f t="shared" si="603"/>
        <v>#N/A</v>
      </c>
      <c r="T3877" s="28" t="e">
        <f t="shared" si="604"/>
        <v>#N/A</v>
      </c>
      <c r="U3877" s="29" t="e">
        <f t="shared" si="605"/>
        <v>#N/A</v>
      </c>
      <c r="V3877" s="26" t="e">
        <f>+INDEX('LISTA DE PRECIOS EKM '!A:K,MATCH('Precios ML'!B3877,'LISTA DE PRECIOS EKM '!A:A,0),8)</f>
        <v>#N/A</v>
      </c>
      <c r="W3877" s="26" t="e">
        <f t="shared" si="606"/>
        <v>#N/A</v>
      </c>
      <c r="X3877" s="26" t="e">
        <f t="shared" si="607"/>
        <v>#N/A</v>
      </c>
      <c r="Y3877" s="26"/>
      <c r="Z3877" s="26" t="e">
        <f t="shared" si="608"/>
        <v>#N/A</v>
      </c>
      <c r="AA3877" s="30" t="e">
        <f t="shared" si="609"/>
        <v>#N/A</v>
      </c>
    </row>
    <row r="3878" spans="1:27">
      <c r="A3878" s="20" t="s">
        <v>8334</v>
      </c>
      <c r="B3878" s="20" t="s">
        <v>8387</v>
      </c>
      <c r="C3878" s="25">
        <v>0</v>
      </c>
      <c r="D3878" s="22">
        <v>85</v>
      </c>
      <c r="E3878" s="22">
        <v>49</v>
      </c>
      <c r="F3878" s="22">
        <v>40</v>
      </c>
      <c r="G3878" s="22">
        <v>16000</v>
      </c>
      <c r="H3878" s="22" t="s">
        <v>5088</v>
      </c>
      <c r="I3878" s="26" t="e">
        <f>+IF(H3878='COSTOS VARIOS'!$C$1,'COSTOS VARIOS'!$C$2*'Precios ML'!V3878,'COSTOS VARIOS'!$B$2*'Precios ML'!V3878)</f>
        <v>#N/A</v>
      </c>
      <c r="J3878" s="22">
        <v>0</v>
      </c>
      <c r="K3878" s="27">
        <f t="shared" si="600"/>
        <v>10.4125</v>
      </c>
      <c r="L3878" s="27">
        <f t="shared" si="601"/>
        <v>10.4125</v>
      </c>
      <c r="M3878" s="26">
        <f>(INDEX(pesos!A:B,MATCH(L3878,pesos!A:A,1),2))</f>
        <v>16200</v>
      </c>
      <c r="N3878" s="26">
        <f>+R3878*'COSTOS VARIOS'!$O$1</f>
        <v>0</v>
      </c>
      <c r="O3878" s="26">
        <f>+R3878*'COSTOS VARIOS'!$O$2</f>
        <v>0</v>
      </c>
      <c r="P3878" s="26">
        <f>+R3878*'COSTOS VARIOS'!$O$3</f>
        <v>0</v>
      </c>
      <c r="Q3878" s="26">
        <v>1</v>
      </c>
      <c r="R3878" s="26">
        <f t="shared" si="602"/>
        <v>0</v>
      </c>
      <c r="S3878" s="25" t="e">
        <f t="shared" si="603"/>
        <v>#N/A</v>
      </c>
      <c r="T3878" s="28" t="e">
        <f t="shared" si="604"/>
        <v>#N/A</v>
      </c>
      <c r="U3878" s="29" t="e">
        <f t="shared" si="605"/>
        <v>#N/A</v>
      </c>
      <c r="V3878" s="26" t="e">
        <f>+INDEX('LISTA DE PRECIOS EKM '!A:K,MATCH('Precios ML'!B3878,'LISTA DE PRECIOS EKM '!A:A,0),8)</f>
        <v>#N/A</v>
      </c>
      <c r="W3878" s="26" t="e">
        <f t="shared" si="606"/>
        <v>#N/A</v>
      </c>
      <c r="X3878" s="26" t="e">
        <f t="shared" si="607"/>
        <v>#N/A</v>
      </c>
      <c r="Y3878" s="26"/>
      <c r="Z3878" s="26" t="e">
        <f t="shared" si="608"/>
        <v>#N/A</v>
      </c>
      <c r="AA3878" s="30" t="e">
        <f t="shared" si="609"/>
        <v>#N/A</v>
      </c>
    </row>
    <row r="3879" spans="1:27">
      <c r="A3879" s="20" t="s">
        <v>8334</v>
      </c>
      <c r="B3879" s="20" t="s">
        <v>8388</v>
      </c>
      <c r="C3879" s="25">
        <v>0</v>
      </c>
      <c r="D3879" s="22">
        <v>85</v>
      </c>
      <c r="E3879" s="22">
        <v>49</v>
      </c>
      <c r="F3879" s="22">
        <v>40</v>
      </c>
      <c r="G3879" s="22">
        <v>16000</v>
      </c>
      <c r="H3879" s="22" t="s">
        <v>5088</v>
      </c>
      <c r="I3879" s="26" t="e">
        <f>+IF(H3879='COSTOS VARIOS'!$C$1,'COSTOS VARIOS'!$C$2*'Precios ML'!V3879,'COSTOS VARIOS'!$B$2*'Precios ML'!V3879)</f>
        <v>#N/A</v>
      </c>
      <c r="J3879" s="22">
        <v>0</v>
      </c>
      <c r="K3879" s="27">
        <f t="shared" si="600"/>
        <v>10.4125</v>
      </c>
      <c r="L3879" s="27">
        <f t="shared" si="601"/>
        <v>10.4125</v>
      </c>
      <c r="M3879" s="26">
        <f>(INDEX(pesos!A:B,MATCH(L3879,pesos!A:A,1),2))</f>
        <v>16200</v>
      </c>
      <c r="N3879" s="26">
        <f>+R3879*'COSTOS VARIOS'!$O$1</f>
        <v>0</v>
      </c>
      <c r="O3879" s="26">
        <f>+R3879*'COSTOS VARIOS'!$O$2</f>
        <v>0</v>
      </c>
      <c r="P3879" s="26">
        <f>+R3879*'COSTOS VARIOS'!$O$3</f>
        <v>0</v>
      </c>
      <c r="Q3879" s="26">
        <v>1</v>
      </c>
      <c r="R3879" s="26">
        <f t="shared" si="602"/>
        <v>0</v>
      </c>
      <c r="S3879" s="25" t="e">
        <f t="shared" si="603"/>
        <v>#N/A</v>
      </c>
      <c r="T3879" s="28" t="e">
        <f t="shared" si="604"/>
        <v>#N/A</v>
      </c>
      <c r="U3879" s="29" t="e">
        <f t="shared" si="605"/>
        <v>#N/A</v>
      </c>
      <c r="V3879" s="26" t="e">
        <f>+INDEX('LISTA DE PRECIOS EKM '!A:K,MATCH('Precios ML'!B3879,'LISTA DE PRECIOS EKM '!A:A,0),8)</f>
        <v>#N/A</v>
      </c>
      <c r="W3879" s="26" t="e">
        <f t="shared" si="606"/>
        <v>#N/A</v>
      </c>
      <c r="X3879" s="26" t="e">
        <f t="shared" si="607"/>
        <v>#N/A</v>
      </c>
      <c r="Y3879" s="26"/>
      <c r="Z3879" s="26" t="e">
        <f t="shared" si="608"/>
        <v>#N/A</v>
      </c>
      <c r="AA3879" s="30" t="e">
        <f t="shared" si="609"/>
        <v>#N/A</v>
      </c>
    </row>
    <row r="3880" spans="1:27">
      <c r="A3880" s="20" t="s">
        <v>8334</v>
      </c>
      <c r="B3880" s="20" t="s">
        <v>8388</v>
      </c>
      <c r="C3880" s="25">
        <v>0</v>
      </c>
      <c r="D3880" s="22">
        <v>85</v>
      </c>
      <c r="E3880" s="22">
        <v>49</v>
      </c>
      <c r="F3880" s="22">
        <v>40</v>
      </c>
      <c r="G3880" s="22">
        <v>16000</v>
      </c>
      <c r="H3880" s="22" t="s">
        <v>5088</v>
      </c>
      <c r="I3880" s="26" t="e">
        <f>+IF(H3880='COSTOS VARIOS'!$C$1,'COSTOS VARIOS'!$C$2*'Precios ML'!V3880,'COSTOS VARIOS'!$B$2*'Precios ML'!V3880)</f>
        <v>#N/A</v>
      </c>
      <c r="J3880" s="22">
        <v>0</v>
      </c>
      <c r="K3880" s="27">
        <f t="shared" si="600"/>
        <v>10.4125</v>
      </c>
      <c r="L3880" s="27">
        <f t="shared" si="601"/>
        <v>10.4125</v>
      </c>
      <c r="M3880" s="26">
        <f>(INDEX(pesos!A:B,MATCH(L3880,pesos!A:A,1),2))</f>
        <v>16200</v>
      </c>
      <c r="N3880" s="26">
        <f>+R3880*'COSTOS VARIOS'!$O$1</f>
        <v>0</v>
      </c>
      <c r="O3880" s="26">
        <f>+R3880*'COSTOS VARIOS'!$O$2</f>
        <v>0</v>
      </c>
      <c r="P3880" s="26">
        <f>+R3880*'COSTOS VARIOS'!$O$3</f>
        <v>0</v>
      </c>
      <c r="Q3880" s="26">
        <v>1</v>
      </c>
      <c r="R3880" s="26">
        <f t="shared" si="602"/>
        <v>0</v>
      </c>
      <c r="S3880" s="25" t="e">
        <f t="shared" si="603"/>
        <v>#N/A</v>
      </c>
      <c r="T3880" s="28" t="e">
        <f t="shared" si="604"/>
        <v>#N/A</v>
      </c>
      <c r="U3880" s="29" t="e">
        <f t="shared" si="605"/>
        <v>#N/A</v>
      </c>
      <c r="V3880" s="26" t="e">
        <f>+INDEX('LISTA DE PRECIOS EKM '!A:K,MATCH('Precios ML'!B3880,'LISTA DE PRECIOS EKM '!A:A,0),8)</f>
        <v>#N/A</v>
      </c>
      <c r="W3880" s="26" t="e">
        <f t="shared" si="606"/>
        <v>#N/A</v>
      </c>
      <c r="X3880" s="26" t="e">
        <f t="shared" si="607"/>
        <v>#N/A</v>
      </c>
      <c r="Y3880" s="26"/>
      <c r="Z3880" s="26" t="e">
        <f t="shared" si="608"/>
        <v>#N/A</v>
      </c>
      <c r="AA3880" s="30" t="e">
        <f t="shared" si="609"/>
        <v>#N/A</v>
      </c>
    </row>
    <row r="3881" spans="1:27">
      <c r="A3881" s="20" t="s">
        <v>8334</v>
      </c>
      <c r="B3881" s="20" t="s">
        <v>8389</v>
      </c>
      <c r="C3881" s="25">
        <v>0</v>
      </c>
      <c r="D3881" s="22">
        <v>85</v>
      </c>
      <c r="E3881" s="22">
        <v>49</v>
      </c>
      <c r="F3881" s="22">
        <v>40</v>
      </c>
      <c r="G3881" s="22">
        <v>16000</v>
      </c>
      <c r="H3881" s="22" t="s">
        <v>5088</v>
      </c>
      <c r="I3881" s="26" t="e">
        <f>+IF(H3881='COSTOS VARIOS'!$C$1,'COSTOS VARIOS'!$C$2*'Precios ML'!V3881,'COSTOS VARIOS'!$B$2*'Precios ML'!V3881)</f>
        <v>#N/A</v>
      </c>
      <c r="J3881" s="22">
        <v>0</v>
      </c>
      <c r="K3881" s="27">
        <f t="shared" si="600"/>
        <v>10.4125</v>
      </c>
      <c r="L3881" s="27">
        <f t="shared" si="601"/>
        <v>10.4125</v>
      </c>
      <c r="M3881" s="26">
        <f>(INDEX(pesos!A:B,MATCH(L3881,pesos!A:A,1),2))</f>
        <v>16200</v>
      </c>
      <c r="N3881" s="26">
        <f>+R3881*'COSTOS VARIOS'!$O$1</f>
        <v>0</v>
      </c>
      <c r="O3881" s="26">
        <f>+R3881*'COSTOS VARIOS'!$O$2</f>
        <v>0</v>
      </c>
      <c r="P3881" s="26">
        <f>+R3881*'COSTOS VARIOS'!$O$3</f>
        <v>0</v>
      </c>
      <c r="Q3881" s="26">
        <v>1</v>
      </c>
      <c r="R3881" s="26">
        <f t="shared" si="602"/>
        <v>0</v>
      </c>
      <c r="S3881" s="25" t="e">
        <f t="shared" si="603"/>
        <v>#N/A</v>
      </c>
      <c r="T3881" s="28" t="e">
        <f t="shared" si="604"/>
        <v>#N/A</v>
      </c>
      <c r="U3881" s="29" t="e">
        <f t="shared" si="605"/>
        <v>#N/A</v>
      </c>
      <c r="V3881" s="26" t="e">
        <f>+INDEX('LISTA DE PRECIOS EKM '!A:K,MATCH('Precios ML'!B3881,'LISTA DE PRECIOS EKM '!A:A,0),8)</f>
        <v>#N/A</v>
      </c>
      <c r="W3881" s="26" t="e">
        <f t="shared" si="606"/>
        <v>#N/A</v>
      </c>
      <c r="X3881" s="26" t="e">
        <f t="shared" si="607"/>
        <v>#N/A</v>
      </c>
      <c r="Y3881" s="26"/>
      <c r="Z3881" s="26" t="e">
        <f t="shared" si="608"/>
        <v>#N/A</v>
      </c>
      <c r="AA3881" s="30" t="e">
        <f t="shared" si="609"/>
        <v>#N/A</v>
      </c>
    </row>
    <row r="3882" spans="1:27">
      <c r="A3882" s="20" t="s">
        <v>8334</v>
      </c>
      <c r="B3882" s="20" t="s">
        <v>8389</v>
      </c>
      <c r="C3882" s="25">
        <v>0</v>
      </c>
      <c r="D3882" s="22">
        <v>85</v>
      </c>
      <c r="E3882" s="22">
        <v>49</v>
      </c>
      <c r="F3882" s="22">
        <v>40</v>
      </c>
      <c r="G3882" s="22">
        <v>16000</v>
      </c>
      <c r="H3882" s="22" t="s">
        <v>5088</v>
      </c>
      <c r="I3882" s="26" t="e">
        <f>+IF(H3882='COSTOS VARIOS'!$C$1,'COSTOS VARIOS'!$C$2*'Precios ML'!V3882,'COSTOS VARIOS'!$B$2*'Precios ML'!V3882)</f>
        <v>#N/A</v>
      </c>
      <c r="J3882" s="22">
        <v>0</v>
      </c>
      <c r="K3882" s="27">
        <f t="shared" si="600"/>
        <v>10.4125</v>
      </c>
      <c r="L3882" s="27">
        <f t="shared" si="601"/>
        <v>10.4125</v>
      </c>
      <c r="M3882" s="26">
        <f>(INDEX(pesos!A:B,MATCH(L3882,pesos!A:A,1),2))</f>
        <v>16200</v>
      </c>
      <c r="N3882" s="26">
        <f>+R3882*'COSTOS VARIOS'!$O$1</f>
        <v>0</v>
      </c>
      <c r="O3882" s="26">
        <f>+R3882*'COSTOS VARIOS'!$O$2</f>
        <v>0</v>
      </c>
      <c r="P3882" s="26">
        <f>+R3882*'COSTOS VARIOS'!$O$3</f>
        <v>0</v>
      </c>
      <c r="Q3882" s="26">
        <v>1</v>
      </c>
      <c r="R3882" s="26">
        <f t="shared" si="602"/>
        <v>0</v>
      </c>
      <c r="S3882" s="25" t="e">
        <f t="shared" si="603"/>
        <v>#N/A</v>
      </c>
      <c r="T3882" s="28" t="e">
        <f t="shared" si="604"/>
        <v>#N/A</v>
      </c>
      <c r="U3882" s="29" t="e">
        <f t="shared" si="605"/>
        <v>#N/A</v>
      </c>
      <c r="V3882" s="26" t="e">
        <f>+INDEX('LISTA DE PRECIOS EKM '!A:K,MATCH('Precios ML'!B3882,'LISTA DE PRECIOS EKM '!A:A,0),8)</f>
        <v>#N/A</v>
      </c>
      <c r="W3882" s="26" t="e">
        <f t="shared" si="606"/>
        <v>#N/A</v>
      </c>
      <c r="X3882" s="26" t="e">
        <f t="shared" si="607"/>
        <v>#N/A</v>
      </c>
      <c r="Y3882" s="26"/>
      <c r="Z3882" s="26" t="e">
        <f t="shared" si="608"/>
        <v>#N/A</v>
      </c>
      <c r="AA3882" s="30" t="e">
        <f t="shared" si="609"/>
        <v>#N/A</v>
      </c>
    </row>
    <row r="3883" spans="1:27">
      <c r="A3883" s="20" t="s">
        <v>8324</v>
      </c>
      <c r="B3883" s="20" t="s">
        <v>8390</v>
      </c>
      <c r="C3883" s="25">
        <v>0</v>
      </c>
      <c r="D3883" s="22">
        <v>85</v>
      </c>
      <c r="E3883" s="22">
        <v>49</v>
      </c>
      <c r="F3883" s="22">
        <v>40</v>
      </c>
      <c r="G3883" s="22">
        <v>16000</v>
      </c>
      <c r="H3883" s="22" t="s">
        <v>5088</v>
      </c>
      <c r="I3883" s="26" t="e">
        <f>+IF(H3883='COSTOS VARIOS'!$C$1,'COSTOS VARIOS'!$C$2*'Precios ML'!V3883,'COSTOS VARIOS'!$B$2*'Precios ML'!V3883)</f>
        <v>#N/A</v>
      </c>
      <c r="J3883" s="22">
        <v>0</v>
      </c>
      <c r="K3883" s="27">
        <f t="shared" si="600"/>
        <v>10.4125</v>
      </c>
      <c r="L3883" s="27">
        <f t="shared" si="601"/>
        <v>10.4125</v>
      </c>
      <c r="M3883" s="26">
        <f>(INDEX(pesos!A:B,MATCH(L3883,pesos!A:A,1),2))</f>
        <v>16200</v>
      </c>
      <c r="N3883" s="26">
        <f>+R3883*'COSTOS VARIOS'!$O$1</f>
        <v>0</v>
      </c>
      <c r="O3883" s="26">
        <f>+R3883*'COSTOS VARIOS'!$O$2</f>
        <v>0</v>
      </c>
      <c r="P3883" s="26">
        <f>+R3883*'COSTOS VARIOS'!$O$3</f>
        <v>0</v>
      </c>
      <c r="Q3883" s="26">
        <v>1</v>
      </c>
      <c r="R3883" s="26">
        <f t="shared" si="602"/>
        <v>0</v>
      </c>
      <c r="S3883" s="25" t="e">
        <f t="shared" si="603"/>
        <v>#N/A</v>
      </c>
      <c r="T3883" s="28" t="e">
        <f t="shared" si="604"/>
        <v>#N/A</v>
      </c>
      <c r="U3883" s="29" t="e">
        <f t="shared" si="605"/>
        <v>#N/A</v>
      </c>
      <c r="V3883" s="26" t="e">
        <f>+INDEX('LISTA DE PRECIOS EKM '!A:K,MATCH('Precios ML'!B3883,'LISTA DE PRECIOS EKM '!A:A,0),8)</f>
        <v>#N/A</v>
      </c>
      <c r="W3883" s="26" t="e">
        <f t="shared" si="606"/>
        <v>#N/A</v>
      </c>
      <c r="X3883" s="26" t="e">
        <f t="shared" si="607"/>
        <v>#N/A</v>
      </c>
      <c r="Y3883" s="26"/>
      <c r="Z3883" s="26" t="e">
        <f t="shared" si="608"/>
        <v>#N/A</v>
      </c>
      <c r="AA3883" s="30" t="e">
        <f t="shared" si="609"/>
        <v>#N/A</v>
      </c>
    </row>
    <row r="3884" spans="1:27">
      <c r="A3884" s="20" t="s">
        <v>8324</v>
      </c>
      <c r="B3884" s="20" t="s">
        <v>8390</v>
      </c>
      <c r="C3884" s="25">
        <v>0</v>
      </c>
      <c r="D3884" s="22">
        <v>85</v>
      </c>
      <c r="E3884" s="22">
        <v>49</v>
      </c>
      <c r="F3884" s="22">
        <v>40</v>
      </c>
      <c r="G3884" s="22">
        <v>16000</v>
      </c>
      <c r="H3884" s="22" t="s">
        <v>5088</v>
      </c>
      <c r="I3884" s="26" t="e">
        <f>+IF(H3884='COSTOS VARIOS'!$C$1,'COSTOS VARIOS'!$C$2*'Precios ML'!V3884,'COSTOS VARIOS'!$B$2*'Precios ML'!V3884)</f>
        <v>#N/A</v>
      </c>
      <c r="J3884" s="22">
        <v>0</v>
      </c>
      <c r="K3884" s="27">
        <f t="shared" si="600"/>
        <v>10.4125</v>
      </c>
      <c r="L3884" s="27">
        <f t="shared" si="601"/>
        <v>10.4125</v>
      </c>
      <c r="M3884" s="26">
        <f>(INDEX(pesos!A:B,MATCH(L3884,pesos!A:A,1),2))</f>
        <v>16200</v>
      </c>
      <c r="N3884" s="26">
        <f>+R3884*'COSTOS VARIOS'!$O$1</f>
        <v>0</v>
      </c>
      <c r="O3884" s="26">
        <f>+R3884*'COSTOS VARIOS'!$O$2</f>
        <v>0</v>
      </c>
      <c r="P3884" s="26">
        <f>+R3884*'COSTOS VARIOS'!$O$3</f>
        <v>0</v>
      </c>
      <c r="Q3884" s="26">
        <v>1</v>
      </c>
      <c r="R3884" s="26">
        <f t="shared" si="602"/>
        <v>0</v>
      </c>
      <c r="S3884" s="25" t="e">
        <f t="shared" si="603"/>
        <v>#N/A</v>
      </c>
      <c r="T3884" s="28" t="e">
        <f t="shared" si="604"/>
        <v>#N/A</v>
      </c>
      <c r="U3884" s="29" t="e">
        <f t="shared" si="605"/>
        <v>#N/A</v>
      </c>
      <c r="V3884" s="26" t="e">
        <f>+INDEX('LISTA DE PRECIOS EKM '!A:K,MATCH('Precios ML'!B3884,'LISTA DE PRECIOS EKM '!A:A,0),8)</f>
        <v>#N/A</v>
      </c>
      <c r="W3884" s="26" t="e">
        <f t="shared" si="606"/>
        <v>#N/A</v>
      </c>
      <c r="X3884" s="26" t="e">
        <f t="shared" si="607"/>
        <v>#N/A</v>
      </c>
      <c r="Y3884" s="26"/>
      <c r="Z3884" s="26" t="e">
        <f t="shared" si="608"/>
        <v>#N/A</v>
      </c>
      <c r="AA3884" s="30" t="e">
        <f t="shared" si="609"/>
        <v>#N/A</v>
      </c>
    </row>
    <row r="3885" spans="1:27">
      <c r="A3885" s="31" t="s">
        <v>8391</v>
      </c>
      <c r="B3885" s="31" t="s">
        <v>1953</v>
      </c>
      <c r="C3885" s="25">
        <v>2200000</v>
      </c>
      <c r="D3885" s="22">
        <v>150</v>
      </c>
      <c r="E3885" s="22">
        <v>120</v>
      </c>
      <c r="F3885" s="22">
        <v>190</v>
      </c>
      <c r="G3885" s="22">
        <v>16000</v>
      </c>
      <c r="H3885" s="22" t="s">
        <v>5088</v>
      </c>
      <c r="I3885" s="26">
        <f>+IF(H3885='COSTOS VARIOS'!$C$1,'COSTOS VARIOS'!$C$2*'Precios ML'!V3885,'COSTOS VARIOS'!$B$2*'Precios ML'!V3885)</f>
        <v>685980</v>
      </c>
      <c r="J3885" s="22">
        <v>0</v>
      </c>
      <c r="K3885" s="27">
        <f t="shared" si="600"/>
        <v>213.75</v>
      </c>
      <c r="L3885" s="27">
        <f t="shared" si="601"/>
        <v>213.75</v>
      </c>
      <c r="M3885" s="26">
        <f>(INDEX(pesos!A:B,MATCH(L3885,pesos!A:A,1),2))</f>
        <v>113580</v>
      </c>
      <c r="N3885" s="26">
        <f>+R3885*'COSTOS VARIOS'!$O$1</f>
        <v>418000</v>
      </c>
      <c r="O3885" s="26">
        <f>+R3885*'COSTOS VARIOS'!$O$2</f>
        <v>9020</v>
      </c>
      <c r="P3885" s="26">
        <f>+R3885*'COSTOS VARIOS'!$O$3</f>
        <v>33000</v>
      </c>
      <c r="Q3885" s="26">
        <v>1</v>
      </c>
      <c r="R3885" s="26">
        <f t="shared" si="602"/>
        <v>2200000</v>
      </c>
      <c r="S3885" s="25">
        <f>+R3885+P3885+O3885+N3885+M3885+I3885</f>
        <v>3459580</v>
      </c>
      <c r="T3885" s="28">
        <f t="shared" si="604"/>
        <v>-8.5790760728180482E-3</v>
      </c>
      <c r="U3885" s="29">
        <f t="shared" si="605"/>
        <v>3429900</v>
      </c>
      <c r="V3885" s="26">
        <f>+INDEX('LISTA DE PRECIOS EKM '!A:K,MATCH('Precios ML'!B3885,'LISTA DE PRECIOS EKM '!A:A,0),8)</f>
        <v>3429900</v>
      </c>
      <c r="W3885" s="26">
        <f t="shared" si="606"/>
        <v>3429900</v>
      </c>
      <c r="X3885" s="26">
        <f t="shared" si="607"/>
        <v>0</v>
      </c>
      <c r="Y3885" s="26"/>
      <c r="Z3885" s="26">
        <f t="shared" si="608"/>
        <v>3429900</v>
      </c>
      <c r="AA3885" s="30">
        <f t="shared" si="609"/>
        <v>0.55904545454545462</v>
      </c>
    </row>
    <row r="3886" spans="1:27">
      <c r="I3886" s="26"/>
      <c r="K3886" s="27"/>
      <c r="L3886" s="27"/>
      <c r="M3886" s="26"/>
      <c r="N3886" s="26"/>
      <c r="O3886" s="26"/>
      <c r="P3886" s="26"/>
      <c r="Q3886" s="26"/>
      <c r="R3886" s="26"/>
      <c r="S3886" s="25"/>
      <c r="T3886" s="28"/>
      <c r="U3886" s="29"/>
      <c r="V3886" s="26"/>
      <c r="W3886" s="26"/>
      <c r="X3886" s="26"/>
      <c r="Y3886" s="26"/>
    </row>
    <row r="3887" spans="1:27">
      <c r="I3887" s="26"/>
      <c r="K3887" s="27"/>
      <c r="L3887" s="27"/>
      <c r="M3887" s="26"/>
      <c r="N3887" s="26"/>
      <c r="O3887" s="26"/>
      <c r="P3887" s="26"/>
      <c r="Q3887" s="26"/>
      <c r="R3887" s="26"/>
      <c r="S3887" s="25"/>
      <c r="T3887" s="28"/>
      <c r="U3887" s="29"/>
      <c r="V3887" s="26"/>
      <c r="W3887" s="26"/>
      <c r="X3887" s="26"/>
      <c r="Y3887" s="26"/>
    </row>
    <row r="3888" spans="1:27">
      <c r="I3888" s="26"/>
      <c r="K3888" s="27"/>
      <c r="L3888" s="27"/>
      <c r="M3888" s="26"/>
      <c r="N3888" s="26"/>
      <c r="O3888" s="26"/>
      <c r="P3888" s="26"/>
      <c r="Q3888" s="26"/>
      <c r="R3888" s="26"/>
      <c r="S3888" s="25"/>
      <c r="T3888" s="28"/>
      <c r="U3888" s="29"/>
      <c r="V3888" s="26"/>
      <c r="W3888" s="26"/>
      <c r="X3888" s="26"/>
      <c r="Y3888" s="26"/>
    </row>
  </sheetData>
  <autoFilter ref="A2:X3884" xr:uid="{00000000-0001-0000-0000-000000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89763-D971-4E68-9BC3-EBEBF980CD28}">
  <sheetPr codeName="Hoja1"/>
  <dimension ref="A1:O1078"/>
  <sheetViews>
    <sheetView showGridLines="0" workbookViewId="0">
      <selection activeCell="C4" sqref="C4"/>
    </sheetView>
  </sheetViews>
  <sheetFormatPr baseColWidth="10" defaultRowHeight="15.6" customHeight="1"/>
  <cols>
    <col min="1" max="7" width="21.33203125" customWidth="1"/>
    <col min="11" max="11" width="7.6640625" customWidth="1"/>
    <col min="12" max="12" width="14.33203125" bestFit="1" customWidth="1"/>
  </cols>
  <sheetData>
    <row r="1" spans="1:13" ht="15.6" customHeight="1">
      <c r="A1" s="64" t="s">
        <v>0</v>
      </c>
      <c r="B1" s="64" t="s">
        <v>1</v>
      </c>
      <c r="C1" s="64" t="s">
        <v>1666</v>
      </c>
      <c r="D1" s="64" t="s">
        <v>2</v>
      </c>
      <c r="E1" s="64" t="s">
        <v>3</v>
      </c>
      <c r="F1" s="65" t="s">
        <v>4</v>
      </c>
      <c r="G1" s="65" t="s">
        <v>5</v>
      </c>
      <c r="H1" s="1"/>
      <c r="I1" t="s">
        <v>1664</v>
      </c>
      <c r="J1" t="s">
        <v>1665</v>
      </c>
    </row>
    <row r="2" spans="1:13" ht="15.6" customHeight="1">
      <c r="A2" s="3" t="s">
        <v>6</v>
      </c>
      <c r="B2" s="3" t="s">
        <v>6</v>
      </c>
      <c r="C2" s="3" t="s">
        <v>6</v>
      </c>
      <c r="D2" s="3" t="s">
        <v>6</v>
      </c>
      <c r="E2" s="3" t="s">
        <v>6</v>
      </c>
      <c r="F2" s="3" t="s">
        <v>7</v>
      </c>
      <c r="G2" s="3" t="s">
        <v>7</v>
      </c>
    </row>
    <row r="3" spans="1:13" ht="14.4" customHeight="1">
      <c r="A3" s="66"/>
      <c r="B3" s="66"/>
      <c r="C3" s="66"/>
      <c r="D3" s="66"/>
      <c r="E3" s="66"/>
      <c r="F3" s="66"/>
      <c r="G3" s="66" t="s">
        <v>8</v>
      </c>
    </row>
    <row r="4" spans="1:13" ht="15.6" customHeight="1">
      <c r="A4" s="5" t="s">
        <v>9</v>
      </c>
      <c r="B4" s="5" t="s">
        <v>10</v>
      </c>
      <c r="C4" s="9" t="s">
        <v>1668</v>
      </c>
      <c r="D4" s="5" t="s">
        <v>11</v>
      </c>
      <c r="E4" s="5" t="s">
        <v>12</v>
      </c>
      <c r="F4" s="6">
        <v>399900</v>
      </c>
      <c r="G4" s="6" t="s">
        <v>13</v>
      </c>
      <c r="H4">
        <f>+F4*(1+$M$8)</f>
        <v>479880</v>
      </c>
      <c r="I4">
        <v>499875</v>
      </c>
      <c r="J4">
        <f>+IF(F4=I4,1,0)</f>
        <v>0</v>
      </c>
    </row>
    <row r="5" spans="1:13" ht="15.6" customHeight="1">
      <c r="A5" s="5" t="s">
        <v>14</v>
      </c>
      <c r="B5" s="5"/>
      <c r="C5" s="5" t="s">
        <v>6</v>
      </c>
      <c r="D5" s="5" t="s">
        <v>15</v>
      </c>
      <c r="E5" s="5" t="s">
        <v>16</v>
      </c>
      <c r="F5" s="6">
        <v>234900</v>
      </c>
      <c r="G5" s="6" t="s">
        <v>13</v>
      </c>
      <c r="H5">
        <f t="shared" ref="H5:H63" si="0">+F5*(1+$M$8)</f>
        <v>281880</v>
      </c>
      <c r="I5">
        <v>293625</v>
      </c>
      <c r="J5">
        <f>+IF(F5=I5,1,0)</f>
        <v>0</v>
      </c>
    </row>
    <row r="6" spans="1:13" ht="15.6" customHeight="1">
      <c r="A6" s="5" t="s">
        <v>14</v>
      </c>
      <c r="B6" s="5" t="s">
        <v>17</v>
      </c>
      <c r="C6" s="9" t="s">
        <v>1669</v>
      </c>
      <c r="D6" s="67" t="s">
        <v>8422</v>
      </c>
      <c r="E6" s="5" t="s">
        <v>18</v>
      </c>
      <c r="F6" s="8">
        <v>234900</v>
      </c>
      <c r="G6" s="8" t="s">
        <v>8423</v>
      </c>
    </row>
    <row r="7" spans="1:13" ht="15.6" customHeight="1">
      <c r="A7" s="5" t="s">
        <v>14</v>
      </c>
      <c r="B7" s="5" t="s">
        <v>19</v>
      </c>
      <c r="C7" s="9" t="s">
        <v>1670</v>
      </c>
      <c r="D7" s="67" t="s">
        <v>8422</v>
      </c>
      <c r="E7" s="5" t="s">
        <v>20</v>
      </c>
      <c r="F7" s="8">
        <v>234900</v>
      </c>
      <c r="G7" s="8" t="s">
        <v>8423</v>
      </c>
    </row>
    <row r="8" spans="1:13" ht="15.6" customHeight="1">
      <c r="A8" s="5" t="s">
        <v>14</v>
      </c>
      <c r="B8" s="5" t="s">
        <v>21</v>
      </c>
      <c r="C8" s="9" t="s">
        <v>1671</v>
      </c>
      <c r="D8" s="67" t="s">
        <v>8422</v>
      </c>
      <c r="E8" s="5" t="s">
        <v>22</v>
      </c>
      <c r="F8" s="8">
        <v>234900</v>
      </c>
      <c r="G8" s="8" t="s">
        <v>8423</v>
      </c>
      <c r="L8" t="s">
        <v>5061</v>
      </c>
      <c r="M8" s="19">
        <v>0.2</v>
      </c>
    </row>
    <row r="9" spans="1:13" ht="15.6" customHeight="1">
      <c r="A9" s="5" t="s">
        <v>14</v>
      </c>
      <c r="B9" s="5" t="s">
        <v>23</v>
      </c>
      <c r="C9" s="9" t="s">
        <v>1672</v>
      </c>
      <c r="D9" s="67" t="s">
        <v>8422</v>
      </c>
      <c r="E9" s="5" t="s">
        <v>24</v>
      </c>
      <c r="F9" s="8">
        <v>234900</v>
      </c>
      <c r="G9" s="8" t="s">
        <v>8423</v>
      </c>
    </row>
    <row r="10" spans="1:13" ht="15.6" customHeight="1">
      <c r="A10" s="5" t="s">
        <v>14</v>
      </c>
      <c r="B10" s="5" t="s">
        <v>25</v>
      </c>
      <c r="C10" s="9" t="s">
        <v>1673</v>
      </c>
      <c r="D10" s="67" t="s">
        <v>8422</v>
      </c>
      <c r="E10" s="5" t="s">
        <v>26</v>
      </c>
      <c r="F10" s="8">
        <v>234900</v>
      </c>
      <c r="G10" s="8" t="s">
        <v>8423</v>
      </c>
    </row>
    <row r="11" spans="1:13" ht="15.6" customHeight="1">
      <c r="A11" s="5" t="s">
        <v>14</v>
      </c>
      <c r="B11" s="5" t="s">
        <v>27</v>
      </c>
      <c r="C11" s="9" t="s">
        <v>1674</v>
      </c>
      <c r="D11" s="67" t="s">
        <v>8422</v>
      </c>
      <c r="E11" s="5" t="s">
        <v>28</v>
      </c>
      <c r="F11" s="8">
        <v>234900</v>
      </c>
      <c r="G11" s="8" t="s">
        <v>8423</v>
      </c>
    </row>
    <row r="12" spans="1:13" ht="15.6" customHeight="1">
      <c r="A12" s="5" t="s">
        <v>29</v>
      </c>
      <c r="B12" s="5"/>
      <c r="C12" s="5" t="s">
        <v>6</v>
      </c>
      <c r="D12" s="5" t="s">
        <v>30</v>
      </c>
      <c r="E12" s="5" t="s">
        <v>16</v>
      </c>
      <c r="F12" s="6">
        <v>134900</v>
      </c>
      <c r="G12" s="6" t="s">
        <v>13</v>
      </c>
      <c r="H12">
        <f t="shared" si="0"/>
        <v>161880</v>
      </c>
      <c r="I12">
        <v>168625</v>
      </c>
      <c r="J12">
        <f>+IF(F12=I12,1,0)</f>
        <v>0</v>
      </c>
    </row>
    <row r="13" spans="1:13" ht="15.6" customHeight="1">
      <c r="A13" s="5" t="s">
        <v>29</v>
      </c>
      <c r="B13" s="5" t="s">
        <v>31</v>
      </c>
      <c r="C13" s="9" t="s">
        <v>1675</v>
      </c>
      <c r="D13" s="67" t="s">
        <v>8424</v>
      </c>
      <c r="E13" s="5" t="s">
        <v>32</v>
      </c>
      <c r="F13" s="8">
        <v>134900</v>
      </c>
      <c r="G13" s="8" t="s">
        <v>8423</v>
      </c>
    </row>
    <row r="14" spans="1:13" ht="15.6" customHeight="1">
      <c r="A14" s="5" t="s">
        <v>29</v>
      </c>
      <c r="B14" s="5" t="s">
        <v>33</v>
      </c>
      <c r="C14" s="9" t="s">
        <v>1676</v>
      </c>
      <c r="D14" s="67" t="s">
        <v>8424</v>
      </c>
      <c r="E14" s="5" t="s">
        <v>34</v>
      </c>
      <c r="F14" s="8">
        <v>134900</v>
      </c>
      <c r="G14" s="8" t="s">
        <v>8423</v>
      </c>
    </row>
    <row r="15" spans="1:13" ht="15.6" customHeight="1">
      <c r="A15" s="5" t="s">
        <v>29</v>
      </c>
      <c r="B15" s="5" t="s">
        <v>35</v>
      </c>
      <c r="C15" s="9" t="s">
        <v>1677</v>
      </c>
      <c r="D15" s="67" t="s">
        <v>8424</v>
      </c>
      <c r="E15" s="5" t="s">
        <v>36</v>
      </c>
      <c r="F15" s="8">
        <v>134900</v>
      </c>
      <c r="G15" s="8" t="s">
        <v>8423</v>
      </c>
    </row>
    <row r="16" spans="1:13" ht="15.6" customHeight="1">
      <c r="A16" s="5" t="s">
        <v>29</v>
      </c>
      <c r="B16" s="5" t="s">
        <v>37</v>
      </c>
      <c r="C16" s="9" t="s">
        <v>1678</v>
      </c>
      <c r="D16" s="67" t="s">
        <v>8424</v>
      </c>
      <c r="E16" s="5" t="s">
        <v>38</v>
      </c>
      <c r="F16" s="8">
        <v>134900</v>
      </c>
      <c r="G16" s="8" t="s">
        <v>8423</v>
      </c>
    </row>
    <row r="17" spans="1:10" ht="15.6" customHeight="1">
      <c r="A17" s="5" t="s">
        <v>39</v>
      </c>
      <c r="B17" s="5"/>
      <c r="C17" s="5" t="s">
        <v>6</v>
      </c>
      <c r="D17" s="5" t="s">
        <v>40</v>
      </c>
      <c r="E17" s="5" t="s">
        <v>16</v>
      </c>
      <c r="F17" s="6">
        <v>839900</v>
      </c>
      <c r="G17" s="6" t="s">
        <v>13</v>
      </c>
      <c r="H17">
        <f t="shared" si="0"/>
        <v>1007880</v>
      </c>
      <c r="I17">
        <v>1049875</v>
      </c>
      <c r="J17">
        <f>+IF(F17=I17,1,0)</f>
        <v>0</v>
      </c>
    </row>
    <row r="18" spans="1:10" ht="15.6" customHeight="1">
      <c r="A18" s="5" t="s">
        <v>39</v>
      </c>
      <c r="B18" s="5" t="s">
        <v>41</v>
      </c>
      <c r="C18" s="9" t="s">
        <v>1679</v>
      </c>
      <c r="D18" s="67" t="s">
        <v>8425</v>
      </c>
      <c r="E18" s="5" t="s">
        <v>36</v>
      </c>
      <c r="F18" s="8">
        <v>839900</v>
      </c>
      <c r="G18" s="8" t="s">
        <v>8423</v>
      </c>
    </row>
    <row r="19" spans="1:10" ht="15.6" customHeight="1">
      <c r="A19" s="5" t="s">
        <v>39</v>
      </c>
      <c r="B19" s="5" t="s">
        <v>42</v>
      </c>
      <c r="C19" s="9" t="s">
        <v>1680</v>
      </c>
      <c r="D19" s="67" t="s">
        <v>8425</v>
      </c>
      <c r="E19" s="5" t="s">
        <v>12</v>
      </c>
      <c r="F19" s="8">
        <v>839900</v>
      </c>
      <c r="G19" s="8" t="s">
        <v>8423</v>
      </c>
    </row>
    <row r="20" spans="1:10" ht="15.6" customHeight="1">
      <c r="A20" s="5" t="s">
        <v>39</v>
      </c>
      <c r="B20" s="5" t="s">
        <v>43</v>
      </c>
      <c r="C20" s="9" t="s">
        <v>1681</v>
      </c>
      <c r="D20" s="67" t="s">
        <v>8425</v>
      </c>
      <c r="E20" s="5" t="s">
        <v>44</v>
      </c>
      <c r="F20" s="8">
        <v>839900</v>
      </c>
      <c r="G20" s="8" t="s">
        <v>8423</v>
      </c>
    </row>
    <row r="21" spans="1:10" ht="15.6" customHeight="1">
      <c r="A21" s="5" t="s">
        <v>45</v>
      </c>
      <c r="B21" s="5" t="s">
        <v>46</v>
      </c>
      <c r="C21" s="9" t="s">
        <v>1682</v>
      </c>
      <c r="D21" s="9" t="s">
        <v>47</v>
      </c>
      <c r="E21" s="5" t="s">
        <v>48</v>
      </c>
      <c r="F21" s="6">
        <v>285900</v>
      </c>
      <c r="G21" s="6" t="s">
        <v>13</v>
      </c>
      <c r="H21">
        <f t="shared" si="0"/>
        <v>343080</v>
      </c>
      <c r="I21">
        <v>357375</v>
      </c>
      <c r="J21">
        <f t="shared" ref="J21:J22" si="1">+IF(F21=I21,1,0)</f>
        <v>0</v>
      </c>
    </row>
    <row r="22" spans="1:10" ht="15.6" customHeight="1">
      <c r="A22" s="5" t="s">
        <v>49</v>
      </c>
      <c r="B22" s="5"/>
      <c r="C22" s="5" t="s">
        <v>6</v>
      </c>
      <c r="D22" s="5" t="s">
        <v>50</v>
      </c>
      <c r="E22" s="5" t="s">
        <v>16</v>
      </c>
      <c r="F22" s="6">
        <v>279900</v>
      </c>
      <c r="G22" s="6" t="s">
        <v>13</v>
      </c>
      <c r="H22">
        <f t="shared" si="0"/>
        <v>335880</v>
      </c>
      <c r="I22">
        <v>349875</v>
      </c>
      <c r="J22">
        <f t="shared" si="1"/>
        <v>0</v>
      </c>
    </row>
    <row r="23" spans="1:10" ht="15.6" customHeight="1">
      <c r="A23" s="5" t="s">
        <v>49</v>
      </c>
      <c r="B23" s="5" t="s">
        <v>51</v>
      </c>
      <c r="C23" s="9" t="s">
        <v>1683</v>
      </c>
      <c r="D23" s="67" t="s">
        <v>8426</v>
      </c>
      <c r="E23" s="5" t="s">
        <v>12</v>
      </c>
      <c r="F23" s="8">
        <v>279900</v>
      </c>
      <c r="G23" s="8" t="s">
        <v>8423</v>
      </c>
    </row>
    <row r="24" spans="1:10" ht="15.6" customHeight="1">
      <c r="A24" s="5" t="s">
        <v>49</v>
      </c>
      <c r="B24" s="5" t="s">
        <v>52</v>
      </c>
      <c r="C24" s="9" t="s">
        <v>1684</v>
      </c>
      <c r="D24" s="67" t="s">
        <v>8426</v>
      </c>
      <c r="E24" s="5" t="s">
        <v>38</v>
      </c>
      <c r="F24" s="8">
        <v>279900</v>
      </c>
      <c r="G24" s="8" t="s">
        <v>8423</v>
      </c>
    </row>
    <row r="25" spans="1:10" ht="15.6" customHeight="1">
      <c r="A25" s="5" t="s">
        <v>49</v>
      </c>
      <c r="B25" s="5" t="s">
        <v>53</v>
      </c>
      <c r="C25" s="9" t="s">
        <v>1685</v>
      </c>
      <c r="D25" s="67" t="s">
        <v>8426</v>
      </c>
      <c r="E25" s="5" t="s">
        <v>54</v>
      </c>
      <c r="F25" s="8">
        <v>279900</v>
      </c>
      <c r="G25" s="8" t="s">
        <v>8423</v>
      </c>
    </row>
    <row r="26" spans="1:10" ht="15.6" customHeight="1">
      <c r="A26" s="5" t="s">
        <v>55</v>
      </c>
      <c r="B26" s="5" t="s">
        <v>56</v>
      </c>
      <c r="C26" s="9" t="s">
        <v>1686</v>
      </c>
      <c r="D26" s="5" t="s">
        <v>57</v>
      </c>
      <c r="E26" s="5" t="s">
        <v>58</v>
      </c>
      <c r="F26" s="6">
        <v>829900</v>
      </c>
      <c r="G26" s="6" t="s">
        <v>13</v>
      </c>
      <c r="H26">
        <f t="shared" si="0"/>
        <v>995880</v>
      </c>
      <c r="I26">
        <v>1037375</v>
      </c>
      <c r="J26">
        <f t="shared" ref="J26:J28" si="2">+IF(F26=I26,1,0)</f>
        <v>0</v>
      </c>
    </row>
    <row r="27" spans="1:10" ht="15.6" customHeight="1">
      <c r="A27" s="5" t="s">
        <v>61</v>
      </c>
      <c r="B27" s="5"/>
      <c r="C27" s="5" t="s">
        <v>6</v>
      </c>
      <c r="D27" s="5" t="s">
        <v>62</v>
      </c>
      <c r="E27" s="5" t="s">
        <v>16</v>
      </c>
      <c r="F27" s="6">
        <v>289900</v>
      </c>
      <c r="G27" s="6" t="s">
        <v>13</v>
      </c>
      <c r="H27">
        <f t="shared" si="0"/>
        <v>347880</v>
      </c>
      <c r="I27">
        <v>116125</v>
      </c>
      <c r="J27">
        <f t="shared" si="2"/>
        <v>0</v>
      </c>
    </row>
    <row r="28" spans="1:10" ht="15.6" customHeight="1">
      <c r="A28" s="5" t="s">
        <v>61</v>
      </c>
      <c r="B28" s="5" t="s">
        <v>63</v>
      </c>
      <c r="C28" s="9" t="s">
        <v>1687</v>
      </c>
      <c r="D28" s="67" t="s">
        <v>8427</v>
      </c>
      <c r="E28" s="5" t="s">
        <v>64</v>
      </c>
      <c r="F28" s="8">
        <v>289900</v>
      </c>
      <c r="G28" s="8" t="s">
        <v>8423</v>
      </c>
      <c r="I28">
        <v>362375</v>
      </c>
      <c r="J28">
        <f t="shared" si="2"/>
        <v>0</v>
      </c>
    </row>
    <row r="29" spans="1:10" ht="15.6" customHeight="1">
      <c r="A29" s="5" t="s">
        <v>61</v>
      </c>
      <c r="B29" s="5" t="s">
        <v>65</v>
      </c>
      <c r="C29" s="9" t="s">
        <v>1688</v>
      </c>
      <c r="D29" s="67" t="s">
        <v>8427</v>
      </c>
      <c r="E29" s="5" t="s">
        <v>66</v>
      </c>
      <c r="F29" s="8">
        <v>289900</v>
      </c>
      <c r="G29" s="8" t="s">
        <v>8423</v>
      </c>
    </row>
    <row r="30" spans="1:10" ht="15.6" customHeight="1">
      <c r="A30" s="5" t="s">
        <v>67</v>
      </c>
      <c r="B30" s="5"/>
      <c r="C30" s="5" t="s">
        <v>6</v>
      </c>
      <c r="D30" s="5" t="s">
        <v>68</v>
      </c>
      <c r="E30" s="5" t="s">
        <v>16</v>
      </c>
      <c r="F30" s="6">
        <v>279900</v>
      </c>
      <c r="G30" s="6" t="s">
        <v>13</v>
      </c>
      <c r="H30">
        <f t="shared" si="0"/>
        <v>335880</v>
      </c>
    </row>
    <row r="31" spans="1:10" ht="15.6" customHeight="1">
      <c r="A31" s="5" t="s">
        <v>67</v>
      </c>
      <c r="B31" s="5" t="s">
        <v>69</v>
      </c>
      <c r="C31" s="9" t="s">
        <v>1689</v>
      </c>
      <c r="D31" s="67" t="s">
        <v>8428</v>
      </c>
      <c r="E31" s="5" t="s">
        <v>36</v>
      </c>
      <c r="F31" s="8">
        <v>279900</v>
      </c>
      <c r="G31" s="8" t="s">
        <v>8423</v>
      </c>
      <c r="I31">
        <v>349875</v>
      </c>
      <c r="J31">
        <f>+IF(F31=I31,1,0)</f>
        <v>0</v>
      </c>
    </row>
    <row r="32" spans="1:10" ht="15.6" customHeight="1">
      <c r="A32" s="5" t="s">
        <v>67</v>
      </c>
      <c r="B32" s="5" t="s">
        <v>70</v>
      </c>
      <c r="C32" s="9" t="s">
        <v>1690</v>
      </c>
      <c r="D32" s="67" t="s">
        <v>8428</v>
      </c>
      <c r="E32" s="5" t="s">
        <v>34</v>
      </c>
      <c r="F32" s="8">
        <v>279900</v>
      </c>
      <c r="G32" s="8" t="s">
        <v>8423</v>
      </c>
    </row>
    <row r="33" spans="1:10" ht="15.6" customHeight="1">
      <c r="A33" s="5" t="s">
        <v>67</v>
      </c>
      <c r="B33" s="5" t="s">
        <v>71</v>
      </c>
      <c r="C33" s="9" t="s">
        <v>1691</v>
      </c>
      <c r="D33" s="67" t="s">
        <v>8428</v>
      </c>
      <c r="E33" s="5" t="s">
        <v>12</v>
      </c>
      <c r="F33" s="8">
        <v>279900</v>
      </c>
      <c r="G33" s="8" t="s">
        <v>8423</v>
      </c>
    </row>
    <row r="34" spans="1:10" ht="15.6" customHeight="1">
      <c r="A34" s="5" t="s">
        <v>67</v>
      </c>
      <c r="B34" s="5" t="s">
        <v>72</v>
      </c>
      <c r="C34" s="9" t="s">
        <v>1692</v>
      </c>
      <c r="D34" s="67" t="s">
        <v>8428</v>
      </c>
      <c r="E34" s="5" t="s">
        <v>54</v>
      </c>
      <c r="F34" s="8">
        <v>279900</v>
      </c>
      <c r="G34" s="8" t="s">
        <v>8423</v>
      </c>
    </row>
    <row r="35" spans="1:10" ht="15.6" customHeight="1">
      <c r="A35" s="5" t="s">
        <v>67</v>
      </c>
      <c r="B35" s="5" t="s">
        <v>73</v>
      </c>
      <c r="C35" s="9" t="s">
        <v>1693</v>
      </c>
      <c r="D35" s="67" t="s">
        <v>8428</v>
      </c>
      <c r="E35" s="5" t="s">
        <v>38</v>
      </c>
      <c r="F35" s="8">
        <v>279900</v>
      </c>
      <c r="G35" s="8" t="s">
        <v>8423</v>
      </c>
    </row>
    <row r="36" spans="1:10" ht="15.6" customHeight="1">
      <c r="A36" s="5" t="s">
        <v>74</v>
      </c>
      <c r="B36" s="5"/>
      <c r="C36" s="5" t="s">
        <v>6</v>
      </c>
      <c r="D36" s="5" t="s">
        <v>75</v>
      </c>
      <c r="E36" s="5" t="s">
        <v>16</v>
      </c>
      <c r="F36" s="6">
        <v>159900</v>
      </c>
      <c r="G36" s="6" t="s">
        <v>13</v>
      </c>
      <c r="H36">
        <f t="shared" si="0"/>
        <v>191880</v>
      </c>
    </row>
    <row r="37" spans="1:10" ht="15.6" customHeight="1">
      <c r="A37" s="5" t="s">
        <v>74</v>
      </c>
      <c r="B37" s="5" t="s">
        <v>76</v>
      </c>
      <c r="C37" s="9" t="s">
        <v>1694</v>
      </c>
      <c r="D37" s="67" t="s">
        <v>8429</v>
      </c>
      <c r="E37" s="5" t="s">
        <v>28</v>
      </c>
      <c r="F37" s="8">
        <v>159900</v>
      </c>
      <c r="G37" s="8" t="s">
        <v>8423</v>
      </c>
      <c r="I37">
        <v>199875</v>
      </c>
      <c r="J37">
        <f>+IF(F37=I37,1,0)</f>
        <v>0</v>
      </c>
    </row>
    <row r="38" spans="1:10" ht="15.6" customHeight="1">
      <c r="A38" s="5" t="s">
        <v>74</v>
      </c>
      <c r="B38" s="5" t="s">
        <v>77</v>
      </c>
      <c r="C38" s="9" t="s">
        <v>1695</v>
      </c>
      <c r="D38" s="67" t="s">
        <v>8429</v>
      </c>
      <c r="E38" s="5" t="s">
        <v>78</v>
      </c>
      <c r="F38" s="8">
        <v>159900</v>
      </c>
      <c r="G38" s="8" t="s">
        <v>8423</v>
      </c>
    </row>
    <row r="39" spans="1:10" ht="15.6" customHeight="1">
      <c r="A39" s="5" t="s">
        <v>74</v>
      </c>
      <c r="B39" s="5" t="s">
        <v>79</v>
      </c>
      <c r="C39" s="9" t="s">
        <v>1696</v>
      </c>
      <c r="D39" s="67" t="s">
        <v>8429</v>
      </c>
      <c r="E39" s="5" t="s">
        <v>80</v>
      </c>
      <c r="F39" s="8">
        <v>159900</v>
      </c>
      <c r="G39" s="8" t="s">
        <v>8423</v>
      </c>
    </row>
    <row r="40" spans="1:10" ht="15.6" customHeight="1">
      <c r="A40" s="5" t="s">
        <v>74</v>
      </c>
      <c r="B40" s="5" t="s">
        <v>81</v>
      </c>
      <c r="C40" s="9" t="s">
        <v>1697</v>
      </c>
      <c r="D40" s="67" t="s">
        <v>8429</v>
      </c>
      <c r="E40" s="5" t="s">
        <v>82</v>
      </c>
      <c r="F40" s="8">
        <v>159900</v>
      </c>
      <c r="G40" s="8" t="s">
        <v>8423</v>
      </c>
    </row>
    <row r="41" spans="1:10" ht="15.6" customHeight="1">
      <c r="A41" s="5" t="s">
        <v>74</v>
      </c>
      <c r="B41" s="5" t="s">
        <v>83</v>
      </c>
      <c r="C41" s="9" t="s">
        <v>1698</v>
      </c>
      <c r="D41" s="67" t="s">
        <v>8429</v>
      </c>
      <c r="E41" s="5" t="s">
        <v>20</v>
      </c>
      <c r="F41" s="8">
        <v>159900</v>
      </c>
      <c r="G41" s="8" t="s">
        <v>8423</v>
      </c>
    </row>
    <row r="42" spans="1:10" ht="15.6" customHeight="1">
      <c r="A42" s="5" t="s">
        <v>74</v>
      </c>
      <c r="B42" s="5" t="s">
        <v>84</v>
      </c>
      <c r="C42" s="9" t="s">
        <v>1699</v>
      </c>
      <c r="D42" s="67" t="s">
        <v>8429</v>
      </c>
      <c r="E42" s="5" t="s">
        <v>85</v>
      </c>
      <c r="F42" s="8">
        <v>159900</v>
      </c>
      <c r="G42" s="8" t="s">
        <v>8423</v>
      </c>
    </row>
    <row r="43" spans="1:10" ht="15.6" customHeight="1">
      <c r="A43" s="5" t="s">
        <v>74</v>
      </c>
      <c r="B43" s="5" t="s">
        <v>86</v>
      </c>
      <c r="C43" s="9" t="s">
        <v>1700</v>
      </c>
      <c r="D43" s="67" t="s">
        <v>8429</v>
      </c>
      <c r="E43" s="5" t="s">
        <v>22</v>
      </c>
      <c r="F43" s="8">
        <v>159900</v>
      </c>
      <c r="G43" s="8" t="s">
        <v>8423</v>
      </c>
    </row>
    <row r="44" spans="1:10" ht="15.6" customHeight="1">
      <c r="A44" s="5" t="s">
        <v>74</v>
      </c>
      <c r="B44" s="5" t="s">
        <v>87</v>
      </c>
      <c r="C44" s="9" t="s">
        <v>1701</v>
      </c>
      <c r="D44" s="67" t="s">
        <v>8429</v>
      </c>
      <c r="E44" s="5" t="s">
        <v>88</v>
      </c>
      <c r="F44" s="8">
        <v>159900</v>
      </c>
      <c r="G44" s="8" t="s">
        <v>8423</v>
      </c>
    </row>
    <row r="45" spans="1:10" ht="15.6" customHeight="1">
      <c r="A45" s="5" t="s">
        <v>74</v>
      </c>
      <c r="B45" s="5" t="s">
        <v>89</v>
      </c>
      <c r="C45" s="9" t="s">
        <v>1702</v>
      </c>
      <c r="D45" s="67" t="s">
        <v>8429</v>
      </c>
      <c r="E45" s="5" t="s">
        <v>90</v>
      </c>
      <c r="F45" s="8">
        <v>159900</v>
      </c>
      <c r="G45" s="8" t="s">
        <v>8423</v>
      </c>
    </row>
    <row r="46" spans="1:10" ht="15.6" customHeight="1">
      <c r="A46" s="5" t="s">
        <v>74</v>
      </c>
      <c r="B46" s="5" t="s">
        <v>91</v>
      </c>
      <c r="C46" s="9" t="s">
        <v>1703</v>
      </c>
      <c r="D46" s="67" t="s">
        <v>8429</v>
      </c>
      <c r="E46" s="5" t="s">
        <v>18</v>
      </c>
      <c r="F46" s="8">
        <v>159900</v>
      </c>
      <c r="G46" s="8" t="s">
        <v>8423</v>
      </c>
    </row>
    <row r="47" spans="1:10" ht="15.6" customHeight="1">
      <c r="A47" s="5" t="s">
        <v>92</v>
      </c>
      <c r="B47" s="5"/>
      <c r="C47" s="5" t="s">
        <v>6</v>
      </c>
      <c r="D47" s="5" t="s">
        <v>93</v>
      </c>
      <c r="E47" s="5" t="s">
        <v>16</v>
      </c>
      <c r="F47" s="6">
        <v>132900</v>
      </c>
      <c r="G47" s="6" t="s">
        <v>13</v>
      </c>
      <c r="H47">
        <f t="shared" si="0"/>
        <v>159480</v>
      </c>
    </row>
    <row r="48" spans="1:10" ht="15.6" customHeight="1">
      <c r="A48" s="5" t="s">
        <v>92</v>
      </c>
      <c r="B48" s="5" t="s">
        <v>94</v>
      </c>
      <c r="C48" s="9" t="s">
        <v>1677</v>
      </c>
      <c r="D48" s="67" t="s">
        <v>8430</v>
      </c>
      <c r="E48" s="5" t="s">
        <v>95</v>
      </c>
      <c r="F48" s="8">
        <v>132900</v>
      </c>
      <c r="G48" s="8" t="s">
        <v>8423</v>
      </c>
      <c r="I48">
        <v>166125</v>
      </c>
      <c r="J48">
        <f>+IF(F48=I48,1,0)</f>
        <v>0</v>
      </c>
    </row>
    <row r="49" spans="1:10" ht="15.6" customHeight="1">
      <c r="A49" s="5" t="s">
        <v>92</v>
      </c>
      <c r="B49" s="5" t="s">
        <v>96</v>
      </c>
      <c r="C49" s="9" t="s">
        <v>1675</v>
      </c>
      <c r="D49" s="67" t="s">
        <v>8430</v>
      </c>
      <c r="E49" s="5" t="s">
        <v>97</v>
      </c>
      <c r="F49" s="8">
        <v>132900</v>
      </c>
      <c r="G49" s="8" t="s">
        <v>8423</v>
      </c>
    </row>
    <row r="50" spans="1:10" ht="15.6" customHeight="1">
      <c r="A50" s="5" t="s">
        <v>92</v>
      </c>
      <c r="B50" s="5" t="s">
        <v>98</v>
      </c>
      <c r="C50" s="9" t="s">
        <v>1675</v>
      </c>
      <c r="D50" s="67" t="s">
        <v>8430</v>
      </c>
      <c r="E50" s="5" t="s">
        <v>99</v>
      </c>
      <c r="F50" s="8">
        <v>132900</v>
      </c>
      <c r="G50" s="8" t="s">
        <v>8423</v>
      </c>
    </row>
    <row r="51" spans="1:10" ht="15.6" customHeight="1">
      <c r="A51" s="5" t="s">
        <v>92</v>
      </c>
      <c r="B51" s="5" t="s">
        <v>100</v>
      </c>
      <c r="C51" s="9" t="s">
        <v>1676</v>
      </c>
      <c r="D51" s="67" t="s">
        <v>8430</v>
      </c>
      <c r="E51" s="5" t="s">
        <v>101</v>
      </c>
      <c r="F51" s="8">
        <v>132900</v>
      </c>
      <c r="G51" s="8" t="s">
        <v>8423</v>
      </c>
    </row>
    <row r="52" spans="1:10" ht="15.6" customHeight="1">
      <c r="A52" s="5" t="s">
        <v>102</v>
      </c>
      <c r="B52" s="5"/>
      <c r="C52" s="5" t="s">
        <v>6</v>
      </c>
      <c r="D52" s="5" t="s">
        <v>103</v>
      </c>
      <c r="E52" s="5" t="s">
        <v>16</v>
      </c>
      <c r="F52" s="6">
        <v>259900</v>
      </c>
      <c r="G52" s="6" t="s">
        <v>13</v>
      </c>
      <c r="H52">
        <f t="shared" si="0"/>
        <v>311880</v>
      </c>
    </row>
    <row r="53" spans="1:10" ht="15.6" customHeight="1">
      <c r="A53" s="5" t="s">
        <v>102</v>
      </c>
      <c r="B53" s="5" t="s">
        <v>104</v>
      </c>
      <c r="C53" s="9" t="s">
        <v>1704</v>
      </c>
      <c r="D53" s="67" t="s">
        <v>8431</v>
      </c>
      <c r="E53" s="5" t="s">
        <v>105</v>
      </c>
      <c r="F53" s="8">
        <v>259900</v>
      </c>
      <c r="G53" s="8" t="s">
        <v>8423</v>
      </c>
      <c r="I53">
        <v>324875</v>
      </c>
      <c r="J53">
        <f>+IF(F53=I53,1,0)</f>
        <v>0</v>
      </c>
    </row>
    <row r="54" spans="1:10" ht="15.6" customHeight="1">
      <c r="A54" s="5" t="s">
        <v>102</v>
      </c>
      <c r="B54" s="5" t="s">
        <v>106</v>
      </c>
      <c r="C54" s="9" t="s">
        <v>1705</v>
      </c>
      <c r="D54" s="67" t="s">
        <v>8431</v>
      </c>
      <c r="E54" s="5" t="s">
        <v>107</v>
      </c>
      <c r="F54" s="8">
        <v>259900</v>
      </c>
      <c r="G54" s="8" t="s">
        <v>8423</v>
      </c>
    </row>
    <row r="55" spans="1:10" ht="15.6" customHeight="1">
      <c r="A55" s="5" t="s">
        <v>108</v>
      </c>
      <c r="B55" s="5"/>
      <c r="C55" s="5" t="s">
        <v>6</v>
      </c>
      <c r="D55" s="5" t="s">
        <v>109</v>
      </c>
      <c r="E55" s="5" t="s">
        <v>16</v>
      </c>
      <c r="F55" s="6">
        <v>269900</v>
      </c>
      <c r="G55" s="6" t="s">
        <v>13</v>
      </c>
      <c r="H55">
        <f t="shared" si="0"/>
        <v>323880</v>
      </c>
    </row>
    <row r="56" spans="1:10" ht="15.6" customHeight="1">
      <c r="A56" s="5" t="s">
        <v>108</v>
      </c>
      <c r="B56" s="5" t="s">
        <v>110</v>
      </c>
      <c r="C56" s="9" t="s">
        <v>1706</v>
      </c>
      <c r="D56" s="67" t="s">
        <v>8432</v>
      </c>
      <c r="E56" s="5" t="s">
        <v>111</v>
      </c>
      <c r="F56" s="8">
        <v>269900</v>
      </c>
      <c r="G56" s="8" t="s">
        <v>8423</v>
      </c>
      <c r="I56">
        <v>337375</v>
      </c>
      <c r="J56">
        <f>+IF(F56=I56,1,0)</f>
        <v>0</v>
      </c>
    </row>
    <row r="57" spans="1:10" ht="15.6" customHeight="1">
      <c r="A57" s="5" t="s">
        <v>108</v>
      </c>
      <c r="B57" s="5" t="s">
        <v>112</v>
      </c>
      <c r="C57" s="9" t="s">
        <v>1707</v>
      </c>
      <c r="D57" s="67" t="s">
        <v>8432</v>
      </c>
      <c r="E57" s="5" t="s">
        <v>113</v>
      </c>
      <c r="F57" s="8">
        <v>269900</v>
      </c>
      <c r="G57" s="8" t="s">
        <v>8423</v>
      </c>
    </row>
    <row r="58" spans="1:10" ht="15.6" customHeight="1">
      <c r="A58" s="5" t="s">
        <v>108</v>
      </c>
      <c r="B58" s="5" t="s">
        <v>114</v>
      </c>
      <c r="C58" s="9" t="s">
        <v>1708</v>
      </c>
      <c r="D58" s="67" t="s">
        <v>8432</v>
      </c>
      <c r="E58" s="5" t="s">
        <v>115</v>
      </c>
      <c r="F58" s="8">
        <v>269900</v>
      </c>
      <c r="G58" s="8" t="s">
        <v>8423</v>
      </c>
    </row>
    <row r="59" spans="1:10" ht="15.6" customHeight="1">
      <c r="A59" s="5" t="s">
        <v>108</v>
      </c>
      <c r="B59" s="5" t="s">
        <v>116</v>
      </c>
      <c r="C59" s="9" t="s">
        <v>1709</v>
      </c>
      <c r="D59" s="67" t="s">
        <v>8432</v>
      </c>
      <c r="E59" s="5" t="s">
        <v>117</v>
      </c>
      <c r="F59" s="8">
        <v>269900</v>
      </c>
      <c r="G59" s="8" t="s">
        <v>8423</v>
      </c>
    </row>
    <row r="60" spans="1:10" ht="15.6" customHeight="1">
      <c r="A60" s="5" t="s">
        <v>108</v>
      </c>
      <c r="B60" s="5" t="s">
        <v>118</v>
      </c>
      <c r="C60" s="9" t="s">
        <v>1710</v>
      </c>
      <c r="D60" s="67" t="s">
        <v>8432</v>
      </c>
      <c r="E60" s="5" t="s">
        <v>119</v>
      </c>
      <c r="F60" s="8">
        <v>269900</v>
      </c>
      <c r="G60" s="8" t="s">
        <v>8423</v>
      </c>
    </row>
    <row r="61" spans="1:10" ht="15.6" customHeight="1">
      <c r="A61" s="5" t="s">
        <v>108</v>
      </c>
      <c r="B61" s="5" t="s">
        <v>120</v>
      </c>
      <c r="C61" s="9" t="s">
        <v>1711</v>
      </c>
      <c r="D61" s="67" t="s">
        <v>8432</v>
      </c>
      <c r="E61" s="5" t="s">
        <v>121</v>
      </c>
      <c r="F61" s="8">
        <v>269900</v>
      </c>
      <c r="G61" s="8" t="s">
        <v>8423</v>
      </c>
    </row>
    <row r="62" spans="1:10" ht="15.6" customHeight="1">
      <c r="A62" s="5" t="s">
        <v>108</v>
      </c>
      <c r="B62" s="5" t="s">
        <v>122</v>
      </c>
      <c r="C62" s="9" t="s">
        <v>1712</v>
      </c>
      <c r="D62" s="67" t="s">
        <v>8432</v>
      </c>
      <c r="E62" s="5" t="s">
        <v>123</v>
      </c>
      <c r="F62" s="8">
        <v>269900</v>
      </c>
      <c r="G62" s="8" t="s">
        <v>8423</v>
      </c>
    </row>
    <row r="63" spans="1:10" ht="15.6" customHeight="1">
      <c r="A63" s="5" t="s">
        <v>145</v>
      </c>
      <c r="B63" s="5"/>
      <c r="C63" s="5" t="s">
        <v>6</v>
      </c>
      <c r="D63" s="5" t="s">
        <v>146</v>
      </c>
      <c r="E63" s="5" t="s">
        <v>16</v>
      </c>
      <c r="F63" s="6">
        <v>249900</v>
      </c>
      <c r="G63" s="6" t="s">
        <v>13</v>
      </c>
      <c r="H63">
        <f t="shared" si="0"/>
        <v>299880</v>
      </c>
    </row>
    <row r="64" spans="1:10" ht="15.6" customHeight="1">
      <c r="A64" s="5" t="s">
        <v>145</v>
      </c>
      <c r="B64" s="5" t="s">
        <v>147</v>
      </c>
      <c r="C64" s="9" t="s">
        <v>1713</v>
      </c>
      <c r="D64" s="67" t="s">
        <v>8433</v>
      </c>
      <c r="E64" s="5" t="s">
        <v>44</v>
      </c>
      <c r="F64" s="8">
        <v>249900</v>
      </c>
      <c r="G64" s="8" t="s">
        <v>8423</v>
      </c>
      <c r="I64">
        <v>412375</v>
      </c>
      <c r="J64">
        <f>+IF(F64=I64,1,0)</f>
        <v>0</v>
      </c>
    </row>
    <row r="65" spans="1:10" ht="15.6" customHeight="1">
      <c r="A65" s="5" t="s">
        <v>145</v>
      </c>
      <c r="B65" s="5" t="s">
        <v>148</v>
      </c>
      <c r="C65" s="9" t="s">
        <v>1714</v>
      </c>
      <c r="D65" s="67" t="s">
        <v>8433</v>
      </c>
      <c r="E65" s="5" t="s">
        <v>36</v>
      </c>
      <c r="F65" s="8">
        <v>249900</v>
      </c>
      <c r="G65" s="8" t="s">
        <v>8423</v>
      </c>
    </row>
    <row r="66" spans="1:10" ht="15.6" customHeight="1">
      <c r="A66" s="5" t="s">
        <v>145</v>
      </c>
      <c r="B66" s="5" t="s">
        <v>149</v>
      </c>
      <c r="C66" s="9" t="s">
        <v>1715</v>
      </c>
      <c r="D66" s="67" t="s">
        <v>8433</v>
      </c>
      <c r="E66" s="5" t="s">
        <v>38</v>
      </c>
      <c r="F66" s="8">
        <v>249900</v>
      </c>
      <c r="G66" s="8" t="s">
        <v>8423</v>
      </c>
    </row>
    <row r="67" spans="1:10" ht="15.6" customHeight="1">
      <c r="A67" s="5" t="s">
        <v>145</v>
      </c>
      <c r="B67" s="5" t="s">
        <v>150</v>
      </c>
      <c r="C67" s="9" t="s">
        <v>1716</v>
      </c>
      <c r="D67" s="67" t="s">
        <v>8433</v>
      </c>
      <c r="E67" s="5" t="s">
        <v>12</v>
      </c>
      <c r="F67" s="8">
        <v>249900</v>
      </c>
      <c r="G67" s="8" t="s">
        <v>8423</v>
      </c>
    </row>
    <row r="68" spans="1:10" ht="15.6" customHeight="1">
      <c r="A68" s="5" t="s">
        <v>145</v>
      </c>
      <c r="B68" s="5" t="s">
        <v>151</v>
      </c>
      <c r="C68" s="9" t="s">
        <v>1717</v>
      </c>
      <c r="D68" s="67" t="s">
        <v>8433</v>
      </c>
      <c r="E68" s="5" t="s">
        <v>54</v>
      </c>
      <c r="F68" s="8">
        <v>249900</v>
      </c>
      <c r="G68" s="8" t="s">
        <v>8423</v>
      </c>
    </row>
    <row r="69" spans="1:10" ht="15.6" customHeight="1">
      <c r="A69" s="5" t="s">
        <v>145</v>
      </c>
      <c r="B69" s="5" t="s">
        <v>152</v>
      </c>
      <c r="C69" s="9" t="s">
        <v>1718</v>
      </c>
      <c r="D69" s="67" t="s">
        <v>8433</v>
      </c>
      <c r="E69" s="5" t="s">
        <v>153</v>
      </c>
      <c r="F69" s="8">
        <v>249900</v>
      </c>
      <c r="G69" s="8" t="s">
        <v>8423</v>
      </c>
    </row>
    <row r="70" spans="1:10" ht="15.6" customHeight="1">
      <c r="A70" s="5" t="s">
        <v>145</v>
      </c>
      <c r="B70" s="5" t="s">
        <v>154</v>
      </c>
      <c r="C70" s="9" t="s">
        <v>1719</v>
      </c>
      <c r="D70" s="67" t="s">
        <v>8433</v>
      </c>
      <c r="E70" s="5" t="s">
        <v>48</v>
      </c>
      <c r="F70" s="8">
        <v>249900</v>
      </c>
      <c r="G70" s="8" t="s">
        <v>8423</v>
      </c>
      <c r="I70">
        <v>79875</v>
      </c>
      <c r="J70">
        <f t="shared" ref="J70:J72" si="3">+IF(F70=I70,1,0)</f>
        <v>0</v>
      </c>
    </row>
    <row r="71" spans="1:10" ht="15.6" customHeight="1">
      <c r="A71" s="5" t="s">
        <v>124</v>
      </c>
      <c r="B71" s="5"/>
      <c r="C71" s="5" t="s">
        <v>6</v>
      </c>
      <c r="D71" s="5" t="s">
        <v>125</v>
      </c>
      <c r="E71" s="5" t="s">
        <v>16</v>
      </c>
      <c r="F71" s="6">
        <v>329900</v>
      </c>
      <c r="G71" s="6" t="s">
        <v>13</v>
      </c>
      <c r="H71">
        <f t="shared" ref="H71:H132" si="4">+F71*(1+$M$8)</f>
        <v>395880</v>
      </c>
      <c r="I71">
        <v>987375</v>
      </c>
      <c r="J71">
        <f t="shared" si="3"/>
        <v>0</v>
      </c>
    </row>
    <row r="72" spans="1:10" ht="15.6" customHeight="1">
      <c r="A72" s="5" t="s">
        <v>124</v>
      </c>
      <c r="B72" s="5" t="s">
        <v>126</v>
      </c>
      <c r="C72" s="9" t="s">
        <v>1720</v>
      </c>
      <c r="D72" s="67" t="s">
        <v>8434</v>
      </c>
      <c r="E72" s="5" t="s">
        <v>12</v>
      </c>
      <c r="F72" s="8">
        <v>329900</v>
      </c>
      <c r="G72" s="8" t="s">
        <v>8423</v>
      </c>
      <c r="I72">
        <v>362375</v>
      </c>
      <c r="J72">
        <f t="shared" si="3"/>
        <v>0</v>
      </c>
    </row>
    <row r="73" spans="1:10" ht="15.6" customHeight="1">
      <c r="A73" s="5" t="s">
        <v>124</v>
      </c>
      <c r="B73" s="5" t="s">
        <v>127</v>
      </c>
      <c r="C73" s="9" t="s">
        <v>1721</v>
      </c>
      <c r="D73" s="67" t="s">
        <v>8434</v>
      </c>
      <c r="E73" s="5" t="s">
        <v>36</v>
      </c>
      <c r="F73" s="8">
        <v>329900</v>
      </c>
      <c r="G73" s="8" t="s">
        <v>8423</v>
      </c>
    </row>
    <row r="74" spans="1:10" ht="15.6" customHeight="1">
      <c r="A74" s="5" t="s">
        <v>124</v>
      </c>
      <c r="B74" s="5" t="s">
        <v>128</v>
      </c>
      <c r="C74" s="9" t="s">
        <v>1722</v>
      </c>
      <c r="D74" s="67" t="s">
        <v>8434</v>
      </c>
      <c r="E74" s="5" t="s">
        <v>44</v>
      </c>
      <c r="F74" s="8">
        <v>329900</v>
      </c>
      <c r="G74" s="8" t="s">
        <v>8423</v>
      </c>
    </row>
    <row r="75" spans="1:10" ht="15.6" customHeight="1">
      <c r="A75" s="5" t="s">
        <v>124</v>
      </c>
      <c r="B75" s="5" t="s">
        <v>129</v>
      </c>
      <c r="C75" s="9" t="s">
        <v>1723</v>
      </c>
      <c r="D75" s="67" t="s">
        <v>8434</v>
      </c>
      <c r="E75" s="5" t="s">
        <v>38</v>
      </c>
      <c r="F75" s="8">
        <v>329900</v>
      </c>
      <c r="G75" s="8" t="s">
        <v>8423</v>
      </c>
      <c r="I75">
        <v>74875</v>
      </c>
      <c r="J75">
        <f t="shared" ref="J75:J77" si="5">+IF(F75=I75,1,0)</f>
        <v>0</v>
      </c>
    </row>
    <row r="76" spans="1:10" ht="15.6" customHeight="1">
      <c r="A76" s="5" t="s">
        <v>124</v>
      </c>
      <c r="B76" s="5" t="s">
        <v>130</v>
      </c>
      <c r="C76" s="9" t="s">
        <v>1724</v>
      </c>
      <c r="D76" s="67" t="s">
        <v>8434</v>
      </c>
      <c r="E76" s="5" t="s">
        <v>48</v>
      </c>
      <c r="F76" s="8">
        <v>329900</v>
      </c>
      <c r="G76" s="8" t="s">
        <v>8423</v>
      </c>
      <c r="I76">
        <v>524875</v>
      </c>
      <c r="J76">
        <f t="shared" si="5"/>
        <v>0</v>
      </c>
    </row>
    <row r="77" spans="1:10" ht="15.6" customHeight="1">
      <c r="A77" s="5" t="s">
        <v>131</v>
      </c>
      <c r="B77" s="5"/>
      <c r="C77" s="9" t="s">
        <v>1725</v>
      </c>
      <c r="D77" s="5" t="s">
        <v>132</v>
      </c>
      <c r="E77" s="5" t="s">
        <v>16</v>
      </c>
      <c r="F77" s="6">
        <v>63900</v>
      </c>
      <c r="G77" s="6" t="s">
        <v>13</v>
      </c>
      <c r="H77">
        <f t="shared" si="4"/>
        <v>76680</v>
      </c>
      <c r="I77">
        <v>312375</v>
      </c>
      <c r="J77">
        <f t="shared" si="5"/>
        <v>0</v>
      </c>
    </row>
    <row r="78" spans="1:10" ht="15.6" customHeight="1">
      <c r="A78" s="5" t="s">
        <v>133</v>
      </c>
      <c r="B78" s="5" t="s">
        <v>134</v>
      </c>
      <c r="C78" s="9" t="s">
        <v>1680</v>
      </c>
      <c r="D78" s="5" t="s">
        <v>135</v>
      </c>
      <c r="E78" s="5" t="s">
        <v>12</v>
      </c>
      <c r="F78" s="6">
        <v>789900</v>
      </c>
      <c r="G78" s="6" t="s">
        <v>13</v>
      </c>
      <c r="H78">
        <f t="shared" si="4"/>
        <v>947880</v>
      </c>
    </row>
    <row r="79" spans="1:10" ht="15.6" customHeight="1">
      <c r="A79" s="5" t="s">
        <v>136</v>
      </c>
      <c r="B79" s="5"/>
      <c r="C79" s="5" t="s">
        <v>6</v>
      </c>
      <c r="D79" s="5" t="s">
        <v>137</v>
      </c>
      <c r="E79" s="5" t="s">
        <v>16</v>
      </c>
      <c r="F79" s="6">
        <v>289900</v>
      </c>
      <c r="G79" s="6" t="s">
        <v>13</v>
      </c>
      <c r="H79">
        <f t="shared" si="4"/>
        <v>347880</v>
      </c>
    </row>
    <row r="80" spans="1:10" ht="15.6" customHeight="1">
      <c r="A80" s="5" t="s">
        <v>136</v>
      </c>
      <c r="B80" s="5" t="s">
        <v>138</v>
      </c>
      <c r="C80" s="9" t="s">
        <v>1726</v>
      </c>
      <c r="D80" s="67" t="s">
        <v>8435</v>
      </c>
      <c r="E80" s="5" t="s">
        <v>12</v>
      </c>
      <c r="F80" s="8">
        <v>289900</v>
      </c>
      <c r="G80" s="8" t="s">
        <v>8423</v>
      </c>
    </row>
    <row r="81" spans="1:10" ht="15.6" customHeight="1">
      <c r="A81" s="5" t="s">
        <v>136</v>
      </c>
      <c r="B81" s="5" t="s">
        <v>139</v>
      </c>
      <c r="C81" s="9" t="s">
        <v>1727</v>
      </c>
      <c r="D81" s="67" t="s">
        <v>8435</v>
      </c>
      <c r="E81" s="5" t="s">
        <v>36</v>
      </c>
      <c r="F81" s="8">
        <v>289900</v>
      </c>
      <c r="G81" s="8" t="s">
        <v>8423</v>
      </c>
    </row>
    <row r="82" spans="1:10" ht="15.6" customHeight="1">
      <c r="A82" s="5" t="s">
        <v>140</v>
      </c>
      <c r="B82" s="5"/>
      <c r="C82" s="9" t="s">
        <v>1728</v>
      </c>
      <c r="D82" s="5" t="s">
        <v>141</v>
      </c>
      <c r="E82" s="5" t="s">
        <v>16</v>
      </c>
      <c r="F82" s="6">
        <v>59900</v>
      </c>
      <c r="G82" s="6" t="s">
        <v>13</v>
      </c>
      <c r="H82">
        <f t="shared" si="4"/>
        <v>71880</v>
      </c>
    </row>
    <row r="83" spans="1:10" ht="15.6" customHeight="1">
      <c r="A83" s="5" t="s">
        <v>142</v>
      </c>
      <c r="B83" s="5" t="s">
        <v>143</v>
      </c>
      <c r="C83" s="9" t="s">
        <v>1729</v>
      </c>
      <c r="D83" s="5" t="s">
        <v>144</v>
      </c>
      <c r="E83" s="5" t="s">
        <v>36</v>
      </c>
      <c r="F83" s="6">
        <v>419900</v>
      </c>
      <c r="G83" s="6" t="s">
        <v>13</v>
      </c>
      <c r="H83">
        <f t="shared" si="4"/>
        <v>503880</v>
      </c>
    </row>
    <row r="84" spans="1:10" ht="15.6" customHeight="1">
      <c r="A84" s="5" t="s">
        <v>155</v>
      </c>
      <c r="B84" s="5"/>
      <c r="C84" s="5" t="s">
        <v>6</v>
      </c>
      <c r="D84" s="5" t="s">
        <v>156</v>
      </c>
      <c r="E84" s="5" t="s">
        <v>16</v>
      </c>
      <c r="F84" s="6">
        <v>379900</v>
      </c>
      <c r="G84" s="6" t="s">
        <v>13</v>
      </c>
      <c r="H84">
        <f t="shared" si="4"/>
        <v>455880</v>
      </c>
    </row>
    <row r="85" spans="1:10" ht="15.6" customHeight="1">
      <c r="A85" s="5" t="s">
        <v>155</v>
      </c>
      <c r="B85" s="5" t="s">
        <v>157</v>
      </c>
      <c r="C85" s="9" t="s">
        <v>1730</v>
      </c>
      <c r="D85" s="67" t="s">
        <v>8436</v>
      </c>
      <c r="E85" s="5" t="s">
        <v>54</v>
      </c>
      <c r="F85" s="8">
        <v>379900</v>
      </c>
      <c r="G85" s="8" t="s">
        <v>8423</v>
      </c>
      <c r="I85">
        <v>474875</v>
      </c>
      <c r="J85">
        <f>+IF(F85=I85,1,0)</f>
        <v>0</v>
      </c>
    </row>
    <row r="86" spans="1:10" ht="15.6" customHeight="1">
      <c r="A86" s="5" t="s">
        <v>155</v>
      </c>
      <c r="B86" s="5" t="s">
        <v>158</v>
      </c>
      <c r="C86" s="9" t="s">
        <v>1731</v>
      </c>
      <c r="D86" s="67" t="s">
        <v>8436</v>
      </c>
      <c r="E86" s="5" t="s">
        <v>38</v>
      </c>
      <c r="F86" s="8">
        <v>379900</v>
      </c>
      <c r="G86" s="8" t="s">
        <v>8423</v>
      </c>
    </row>
    <row r="87" spans="1:10" ht="15.6" customHeight="1">
      <c r="A87" s="5" t="s">
        <v>159</v>
      </c>
      <c r="B87" s="5" t="s">
        <v>160</v>
      </c>
      <c r="C87" s="9" t="s">
        <v>1679</v>
      </c>
      <c r="D87" s="5" t="s">
        <v>161</v>
      </c>
      <c r="E87" s="5" t="s">
        <v>162</v>
      </c>
      <c r="F87" s="6">
        <v>789900</v>
      </c>
      <c r="G87" s="6" t="s">
        <v>13</v>
      </c>
      <c r="H87">
        <f t="shared" si="4"/>
        <v>947880</v>
      </c>
    </row>
    <row r="88" spans="1:10" ht="15.6" customHeight="1">
      <c r="A88" s="5" t="s">
        <v>163</v>
      </c>
      <c r="B88" s="5"/>
      <c r="C88" s="5" t="s">
        <v>6</v>
      </c>
      <c r="D88" s="5" t="s">
        <v>164</v>
      </c>
      <c r="E88" s="5" t="s">
        <v>16</v>
      </c>
      <c r="F88" s="6">
        <v>269900</v>
      </c>
      <c r="G88" s="6" t="s">
        <v>13</v>
      </c>
      <c r="H88">
        <f t="shared" si="4"/>
        <v>323880</v>
      </c>
      <c r="I88">
        <v>987375</v>
      </c>
      <c r="J88">
        <f t="shared" ref="J88:J89" si="6">+IF(F88=I88,1,0)</f>
        <v>0</v>
      </c>
    </row>
    <row r="89" spans="1:10" ht="15.6" customHeight="1">
      <c r="A89" s="5" t="s">
        <v>163</v>
      </c>
      <c r="B89" s="5" t="s">
        <v>165</v>
      </c>
      <c r="C89" s="9" t="s">
        <v>1732</v>
      </c>
      <c r="D89" s="67" t="s">
        <v>8437</v>
      </c>
      <c r="E89" s="5" t="s">
        <v>28</v>
      </c>
      <c r="F89" s="8">
        <v>269900</v>
      </c>
      <c r="G89" s="8" t="s">
        <v>8423</v>
      </c>
      <c r="I89">
        <v>337375</v>
      </c>
      <c r="J89">
        <f t="shared" si="6"/>
        <v>0</v>
      </c>
    </row>
    <row r="90" spans="1:10" ht="15.6" customHeight="1">
      <c r="A90" s="5" t="s">
        <v>163</v>
      </c>
      <c r="B90" s="5" t="s">
        <v>166</v>
      </c>
      <c r="C90" s="9" t="s">
        <v>1733</v>
      </c>
      <c r="D90" s="67" t="s">
        <v>8437</v>
      </c>
      <c r="E90" s="5" t="s">
        <v>107</v>
      </c>
      <c r="F90" s="8">
        <v>269900</v>
      </c>
      <c r="G90" s="8" t="s">
        <v>8423</v>
      </c>
    </row>
    <row r="91" spans="1:10" ht="15.6" customHeight="1">
      <c r="A91" s="5" t="s">
        <v>163</v>
      </c>
      <c r="B91" s="5" t="s">
        <v>167</v>
      </c>
      <c r="C91" s="9" t="s">
        <v>1734</v>
      </c>
      <c r="D91" s="67" t="s">
        <v>8437</v>
      </c>
      <c r="E91" s="5" t="s">
        <v>168</v>
      </c>
      <c r="F91" s="8">
        <v>269900</v>
      </c>
      <c r="G91" s="8" t="s">
        <v>8423</v>
      </c>
    </row>
    <row r="92" spans="1:10" ht="15.6" customHeight="1">
      <c r="A92" s="5" t="s">
        <v>163</v>
      </c>
      <c r="B92" s="5" t="s">
        <v>169</v>
      </c>
      <c r="C92" s="9" t="s">
        <v>1735</v>
      </c>
      <c r="D92" s="67" t="s">
        <v>8437</v>
      </c>
      <c r="E92" s="5" t="s">
        <v>20</v>
      </c>
      <c r="F92" s="8">
        <v>269900</v>
      </c>
      <c r="G92" s="8" t="s">
        <v>8423</v>
      </c>
    </row>
    <row r="93" spans="1:10" ht="15.6" customHeight="1">
      <c r="A93" s="5" t="s">
        <v>170</v>
      </c>
      <c r="B93" s="5"/>
      <c r="C93" s="5" t="s">
        <v>6</v>
      </c>
      <c r="D93" s="5" t="s">
        <v>171</v>
      </c>
      <c r="E93" s="5" t="s">
        <v>16</v>
      </c>
      <c r="F93" s="6">
        <v>309900</v>
      </c>
      <c r="G93" s="6" t="s">
        <v>13</v>
      </c>
      <c r="H93">
        <f t="shared" si="4"/>
        <v>371880</v>
      </c>
    </row>
    <row r="94" spans="1:10" ht="15.6" customHeight="1">
      <c r="A94" s="5" t="s">
        <v>170</v>
      </c>
      <c r="B94" s="5" t="s">
        <v>172</v>
      </c>
      <c r="C94" s="9" t="s">
        <v>1736</v>
      </c>
      <c r="D94" s="67" t="s">
        <v>8438</v>
      </c>
      <c r="E94" s="5" t="s">
        <v>58</v>
      </c>
      <c r="F94" s="8">
        <v>309900</v>
      </c>
      <c r="G94" s="8" t="s">
        <v>8423</v>
      </c>
      <c r="I94">
        <v>387375</v>
      </c>
      <c r="J94">
        <f>+IF(F94=I94,1,0)</f>
        <v>0</v>
      </c>
    </row>
    <row r="95" spans="1:10" ht="15.6" customHeight="1">
      <c r="A95" s="5" t="s">
        <v>170</v>
      </c>
      <c r="B95" s="5" t="s">
        <v>173</v>
      </c>
      <c r="C95" s="9" t="s">
        <v>1737</v>
      </c>
      <c r="D95" s="67" t="s">
        <v>8438</v>
      </c>
      <c r="E95" s="5" t="s">
        <v>174</v>
      </c>
      <c r="F95" s="8">
        <v>309900</v>
      </c>
      <c r="G95" s="8" t="s">
        <v>8423</v>
      </c>
    </row>
    <row r="96" spans="1:10" ht="15.6" customHeight="1">
      <c r="A96" s="5" t="s">
        <v>170</v>
      </c>
      <c r="B96" s="5" t="s">
        <v>175</v>
      </c>
      <c r="C96" s="9" t="s">
        <v>1738</v>
      </c>
      <c r="D96" s="67" t="s">
        <v>8438</v>
      </c>
      <c r="E96" s="5" t="s">
        <v>176</v>
      </c>
      <c r="F96" s="8">
        <v>309900</v>
      </c>
      <c r="G96" s="8" t="s">
        <v>8423</v>
      </c>
    </row>
    <row r="97" spans="1:10" ht="15.6" customHeight="1">
      <c r="A97" s="5" t="s">
        <v>177</v>
      </c>
      <c r="B97" s="5"/>
      <c r="C97" s="5" t="s">
        <v>6</v>
      </c>
      <c r="D97" s="5" t="s">
        <v>178</v>
      </c>
      <c r="E97" s="5" t="s">
        <v>16</v>
      </c>
      <c r="F97" s="6">
        <v>279900</v>
      </c>
      <c r="G97" s="6" t="s">
        <v>13</v>
      </c>
      <c r="H97">
        <f t="shared" si="4"/>
        <v>335880</v>
      </c>
    </row>
    <row r="98" spans="1:10" ht="15.6" customHeight="1">
      <c r="A98" s="5" t="s">
        <v>177</v>
      </c>
      <c r="B98" s="5" t="s">
        <v>179</v>
      </c>
      <c r="C98" s="9" t="s">
        <v>1689</v>
      </c>
      <c r="D98" s="67" t="s">
        <v>8439</v>
      </c>
      <c r="E98" s="5" t="s">
        <v>180</v>
      </c>
      <c r="F98" s="8">
        <v>279900</v>
      </c>
      <c r="G98" s="8" t="s">
        <v>8423</v>
      </c>
      <c r="I98">
        <v>349875</v>
      </c>
      <c r="J98">
        <f>+IF(F98=I98,1,0)</f>
        <v>0</v>
      </c>
    </row>
    <row r="99" spans="1:10" ht="15.6" customHeight="1">
      <c r="A99" s="5" t="s">
        <v>177</v>
      </c>
      <c r="B99" s="5" t="s">
        <v>181</v>
      </c>
      <c r="C99" s="9" t="s">
        <v>1692</v>
      </c>
      <c r="D99" s="67" t="s">
        <v>8439</v>
      </c>
      <c r="E99" s="5" t="s">
        <v>182</v>
      </c>
      <c r="F99" s="8">
        <v>279900</v>
      </c>
      <c r="G99" s="8" t="s">
        <v>8423</v>
      </c>
    </row>
    <row r="100" spans="1:10" ht="15.6" customHeight="1">
      <c r="A100" s="5" t="s">
        <v>177</v>
      </c>
      <c r="B100" s="5" t="s">
        <v>183</v>
      </c>
      <c r="C100" s="9" t="s">
        <v>1693</v>
      </c>
      <c r="D100" s="67" t="s">
        <v>8439</v>
      </c>
      <c r="E100" s="5" t="s">
        <v>184</v>
      </c>
      <c r="F100" s="8">
        <v>279900</v>
      </c>
      <c r="G100" s="8" t="s">
        <v>8423</v>
      </c>
    </row>
    <row r="101" spans="1:10" ht="15.6" customHeight="1">
      <c r="A101" s="5" t="s">
        <v>177</v>
      </c>
      <c r="B101" s="5" t="s">
        <v>185</v>
      </c>
      <c r="C101" s="9" t="s">
        <v>1691</v>
      </c>
      <c r="D101" s="67" t="s">
        <v>8439</v>
      </c>
      <c r="E101" s="5" t="s">
        <v>186</v>
      </c>
      <c r="F101" s="8">
        <v>279900</v>
      </c>
      <c r="G101" s="8" t="s">
        <v>8423</v>
      </c>
    </row>
    <row r="102" spans="1:10" ht="15.6" customHeight="1">
      <c r="A102" s="5" t="s">
        <v>187</v>
      </c>
      <c r="B102" s="5" t="s">
        <v>188</v>
      </c>
      <c r="C102" s="9" t="s">
        <v>1739</v>
      </c>
      <c r="D102" s="5" t="s">
        <v>189</v>
      </c>
      <c r="E102" s="5" t="s">
        <v>12</v>
      </c>
      <c r="F102" s="6">
        <v>452400</v>
      </c>
      <c r="G102" s="6" t="s">
        <v>13</v>
      </c>
      <c r="H102">
        <f t="shared" si="4"/>
        <v>542880</v>
      </c>
    </row>
    <row r="103" spans="1:10" ht="15.6" customHeight="1">
      <c r="A103" s="5" t="s">
        <v>190</v>
      </c>
      <c r="B103" s="5" t="s">
        <v>191</v>
      </c>
      <c r="C103" s="9" t="s">
        <v>1689</v>
      </c>
      <c r="D103" s="5" t="s">
        <v>192</v>
      </c>
      <c r="E103" s="5" t="s">
        <v>193</v>
      </c>
      <c r="F103" s="6">
        <v>279900</v>
      </c>
      <c r="G103" s="6" t="s">
        <v>13</v>
      </c>
      <c r="H103">
        <f t="shared" si="4"/>
        <v>335880</v>
      </c>
      <c r="I103">
        <v>565500</v>
      </c>
      <c r="J103">
        <f t="shared" ref="J103:J108" si="7">+IF(F103=I103,1,0)</f>
        <v>0</v>
      </c>
    </row>
    <row r="104" spans="1:10" ht="15.6" customHeight="1">
      <c r="A104" s="5" t="s">
        <v>194</v>
      </c>
      <c r="B104" s="5" t="s">
        <v>195</v>
      </c>
      <c r="C104" s="9" t="s">
        <v>1740</v>
      </c>
      <c r="D104" s="9" t="s">
        <v>196</v>
      </c>
      <c r="E104" s="5" t="s">
        <v>197</v>
      </c>
      <c r="F104" s="6">
        <v>279900</v>
      </c>
      <c r="G104" s="6" t="s">
        <v>13</v>
      </c>
      <c r="H104">
        <f t="shared" si="4"/>
        <v>335880</v>
      </c>
      <c r="I104">
        <v>349875</v>
      </c>
      <c r="J104">
        <f t="shared" si="7"/>
        <v>0</v>
      </c>
    </row>
    <row r="105" spans="1:10" ht="15.6" customHeight="1">
      <c r="A105" s="5" t="s">
        <v>198</v>
      </c>
      <c r="B105" s="5" t="s">
        <v>199</v>
      </c>
      <c r="C105" s="9" t="s">
        <v>1741</v>
      </c>
      <c r="D105" s="5" t="s">
        <v>200</v>
      </c>
      <c r="E105" s="5" t="s">
        <v>12</v>
      </c>
      <c r="F105" s="6">
        <v>399900</v>
      </c>
      <c r="G105" s="6" t="s">
        <v>13</v>
      </c>
      <c r="H105">
        <f t="shared" si="4"/>
        <v>479880</v>
      </c>
      <c r="I105">
        <v>349875</v>
      </c>
      <c r="J105">
        <f t="shared" si="7"/>
        <v>0</v>
      </c>
    </row>
    <row r="106" spans="1:10" ht="15.6" customHeight="1">
      <c r="A106" s="5" t="s">
        <v>201</v>
      </c>
      <c r="B106" s="5" t="s">
        <v>202</v>
      </c>
      <c r="C106" s="9" t="s">
        <v>1742</v>
      </c>
      <c r="D106" s="5" t="s">
        <v>203</v>
      </c>
      <c r="E106" s="5" t="s">
        <v>36</v>
      </c>
      <c r="F106" s="6">
        <v>689900</v>
      </c>
      <c r="G106" s="6" t="s">
        <v>13</v>
      </c>
      <c r="H106">
        <f t="shared" si="4"/>
        <v>827880</v>
      </c>
      <c r="I106">
        <v>499875</v>
      </c>
      <c r="J106">
        <f t="shared" si="7"/>
        <v>0</v>
      </c>
    </row>
    <row r="107" spans="1:10" ht="15.6" customHeight="1">
      <c r="A107" s="5" t="s">
        <v>204</v>
      </c>
      <c r="B107" s="5"/>
      <c r="C107" s="5" t="s">
        <v>6</v>
      </c>
      <c r="D107" s="5" t="s">
        <v>205</v>
      </c>
      <c r="E107" s="5" t="s">
        <v>16</v>
      </c>
      <c r="F107" s="6">
        <v>189900</v>
      </c>
      <c r="G107" s="6" t="s">
        <v>13</v>
      </c>
      <c r="H107">
        <f t="shared" si="4"/>
        <v>227880</v>
      </c>
      <c r="I107">
        <v>862375</v>
      </c>
      <c r="J107">
        <f t="shared" si="7"/>
        <v>0</v>
      </c>
    </row>
    <row r="108" spans="1:10" ht="15.6" customHeight="1">
      <c r="A108" s="5" t="s">
        <v>204</v>
      </c>
      <c r="B108" s="5" t="s">
        <v>206</v>
      </c>
      <c r="C108" s="9" t="s">
        <v>1743</v>
      </c>
      <c r="D108" s="67" t="s">
        <v>8440</v>
      </c>
      <c r="E108" s="5" t="s">
        <v>38</v>
      </c>
      <c r="F108" s="8">
        <v>189900</v>
      </c>
      <c r="G108" s="8" t="s">
        <v>8423</v>
      </c>
      <c r="I108">
        <v>237375</v>
      </c>
      <c r="J108">
        <f t="shared" si="7"/>
        <v>0</v>
      </c>
    </row>
    <row r="109" spans="1:10" ht="15.6" customHeight="1">
      <c r="A109" s="5" t="s">
        <v>204</v>
      </c>
      <c r="B109" s="5" t="s">
        <v>207</v>
      </c>
      <c r="C109" s="9" t="s">
        <v>1744</v>
      </c>
      <c r="D109" s="67" t="s">
        <v>8440</v>
      </c>
      <c r="E109" s="5" t="s">
        <v>36</v>
      </c>
      <c r="F109" s="8">
        <v>189900</v>
      </c>
      <c r="G109" s="8" t="s">
        <v>8423</v>
      </c>
    </row>
    <row r="110" spans="1:10" ht="15.6" customHeight="1">
      <c r="A110" s="5" t="s">
        <v>204</v>
      </c>
      <c r="B110" s="5" t="s">
        <v>208</v>
      </c>
      <c r="C110" s="9" t="s">
        <v>1745</v>
      </c>
      <c r="D110" s="67" t="s">
        <v>8440</v>
      </c>
      <c r="E110" s="5" t="s">
        <v>48</v>
      </c>
      <c r="F110" s="8">
        <v>189900</v>
      </c>
      <c r="G110" s="8" t="s">
        <v>8423</v>
      </c>
    </row>
    <row r="111" spans="1:10" ht="15.6" customHeight="1">
      <c r="A111" s="5" t="s">
        <v>204</v>
      </c>
      <c r="B111" s="5" t="s">
        <v>209</v>
      </c>
      <c r="C111" s="9" t="s">
        <v>1746</v>
      </c>
      <c r="D111" s="67" t="s">
        <v>8440</v>
      </c>
      <c r="E111" s="5" t="s">
        <v>12</v>
      </c>
      <c r="F111" s="8">
        <v>189900</v>
      </c>
      <c r="G111" s="8" t="s">
        <v>8423</v>
      </c>
    </row>
    <row r="112" spans="1:10" ht="15.6" customHeight="1">
      <c r="A112" s="5" t="s">
        <v>210</v>
      </c>
      <c r="B112" s="5" t="s">
        <v>211</v>
      </c>
      <c r="C112" s="9" t="s">
        <v>1747</v>
      </c>
      <c r="D112" s="5" t="s">
        <v>212</v>
      </c>
      <c r="E112" s="5" t="s">
        <v>36</v>
      </c>
      <c r="F112" s="6">
        <v>709900</v>
      </c>
      <c r="G112" s="6" t="s">
        <v>13</v>
      </c>
      <c r="H112">
        <f t="shared" si="4"/>
        <v>851880</v>
      </c>
    </row>
    <row r="113" spans="1:10" ht="15.6" customHeight="1">
      <c r="A113" s="5" t="s">
        <v>213</v>
      </c>
      <c r="B113" s="5" t="s">
        <v>214</v>
      </c>
      <c r="C113" s="9" t="s">
        <v>1748</v>
      </c>
      <c r="D113" s="5" t="s">
        <v>215</v>
      </c>
      <c r="E113" s="5" t="s">
        <v>48</v>
      </c>
      <c r="F113" s="6">
        <v>609900</v>
      </c>
      <c r="G113" s="6" t="s">
        <v>13</v>
      </c>
      <c r="H113">
        <f t="shared" si="4"/>
        <v>731880</v>
      </c>
      <c r="I113">
        <v>887375</v>
      </c>
      <c r="J113">
        <f t="shared" ref="J113:J117" si="8">+IF(F113=I113,1,0)</f>
        <v>0</v>
      </c>
    </row>
    <row r="114" spans="1:10" ht="15.6" customHeight="1">
      <c r="A114" s="5" t="s">
        <v>216</v>
      </c>
      <c r="B114" s="5" t="s">
        <v>217</v>
      </c>
      <c r="C114" s="9" t="s">
        <v>1683</v>
      </c>
      <c r="D114" s="9" t="s">
        <v>218</v>
      </c>
      <c r="E114" s="5" t="s">
        <v>12</v>
      </c>
      <c r="F114" s="6">
        <v>269900</v>
      </c>
      <c r="G114" s="6" t="s">
        <v>13</v>
      </c>
      <c r="H114">
        <f t="shared" si="4"/>
        <v>323880</v>
      </c>
      <c r="I114">
        <v>762375</v>
      </c>
      <c r="J114">
        <f t="shared" si="8"/>
        <v>0</v>
      </c>
    </row>
    <row r="115" spans="1:10" ht="15.6" customHeight="1">
      <c r="A115" s="5" t="s">
        <v>219</v>
      </c>
      <c r="B115" s="5" t="s">
        <v>220</v>
      </c>
      <c r="C115" s="9" t="s">
        <v>1749</v>
      </c>
      <c r="D115" s="5" t="s">
        <v>221</v>
      </c>
      <c r="E115" s="5" t="s">
        <v>222</v>
      </c>
      <c r="F115" s="6">
        <v>879900</v>
      </c>
      <c r="G115" s="6" t="s">
        <v>13</v>
      </c>
      <c r="H115">
        <f t="shared" si="4"/>
        <v>1055880</v>
      </c>
      <c r="I115">
        <v>337375</v>
      </c>
      <c r="J115">
        <f t="shared" si="8"/>
        <v>0</v>
      </c>
    </row>
    <row r="116" spans="1:10" ht="15.6" customHeight="1">
      <c r="A116" s="5" t="s">
        <v>223</v>
      </c>
      <c r="B116" s="5"/>
      <c r="C116" s="5" t="s">
        <v>6</v>
      </c>
      <c r="D116" s="5" t="s">
        <v>224</v>
      </c>
      <c r="E116" s="5" t="s">
        <v>16</v>
      </c>
      <c r="F116" s="6">
        <v>29900</v>
      </c>
      <c r="G116" s="6" t="s">
        <v>13</v>
      </c>
      <c r="H116">
        <f t="shared" si="4"/>
        <v>35880</v>
      </c>
      <c r="I116">
        <v>1099875</v>
      </c>
      <c r="J116">
        <f t="shared" si="8"/>
        <v>0</v>
      </c>
    </row>
    <row r="117" spans="1:10" ht="15.6" customHeight="1">
      <c r="A117" s="5" t="s">
        <v>223</v>
      </c>
      <c r="B117" s="5" t="s">
        <v>225</v>
      </c>
      <c r="C117" s="9" t="s">
        <v>1750</v>
      </c>
      <c r="D117" s="67" t="s">
        <v>8441</v>
      </c>
      <c r="E117" s="5" t="s">
        <v>12</v>
      </c>
      <c r="F117" s="8">
        <v>29900</v>
      </c>
      <c r="G117" s="8" t="s">
        <v>8423</v>
      </c>
      <c r="I117">
        <v>37375</v>
      </c>
      <c r="J117">
        <f t="shared" si="8"/>
        <v>0</v>
      </c>
    </row>
    <row r="118" spans="1:10" ht="15.6" customHeight="1">
      <c r="A118" s="5" t="s">
        <v>223</v>
      </c>
      <c r="B118" s="5" t="s">
        <v>226</v>
      </c>
      <c r="C118" s="9" t="s">
        <v>1751</v>
      </c>
      <c r="D118" s="67" t="s">
        <v>8441</v>
      </c>
      <c r="E118" s="5" t="s">
        <v>36</v>
      </c>
      <c r="F118" s="8">
        <v>29900</v>
      </c>
      <c r="G118" s="8" t="s">
        <v>8423</v>
      </c>
    </row>
    <row r="119" spans="1:10" ht="15.6" customHeight="1">
      <c r="A119" s="5" t="s">
        <v>227</v>
      </c>
      <c r="B119" s="5"/>
      <c r="C119" s="5" t="s">
        <v>6</v>
      </c>
      <c r="D119" s="5" t="s">
        <v>228</v>
      </c>
      <c r="E119" s="5" t="s">
        <v>16</v>
      </c>
      <c r="F119" s="6">
        <v>319900</v>
      </c>
      <c r="G119" s="6" t="s">
        <v>13</v>
      </c>
      <c r="H119">
        <f t="shared" si="4"/>
        <v>383880</v>
      </c>
    </row>
    <row r="120" spans="1:10" ht="15.6" customHeight="1">
      <c r="A120" s="5" t="s">
        <v>227</v>
      </c>
      <c r="B120" s="5" t="s">
        <v>229</v>
      </c>
      <c r="C120" s="9" t="s">
        <v>1752</v>
      </c>
      <c r="D120" s="67" t="s">
        <v>8442</v>
      </c>
      <c r="E120" s="5" t="s">
        <v>230</v>
      </c>
      <c r="F120" s="8">
        <v>319900</v>
      </c>
      <c r="G120" s="8" t="s">
        <v>8423</v>
      </c>
      <c r="I120">
        <v>399875</v>
      </c>
      <c r="J120">
        <f>+IF(F120=I120,1,0)</f>
        <v>0</v>
      </c>
    </row>
    <row r="121" spans="1:10" ht="15.6" customHeight="1">
      <c r="A121" s="5" t="s">
        <v>227</v>
      </c>
      <c r="B121" s="5" t="s">
        <v>231</v>
      </c>
      <c r="C121" s="9" t="s">
        <v>1753</v>
      </c>
      <c r="D121" s="67" t="s">
        <v>8442</v>
      </c>
      <c r="E121" s="5" t="s">
        <v>232</v>
      </c>
      <c r="F121" s="8">
        <v>319900</v>
      </c>
      <c r="G121" s="8" t="s">
        <v>8423</v>
      </c>
    </row>
    <row r="122" spans="1:10" ht="15.6" customHeight="1">
      <c r="A122" s="5" t="s">
        <v>227</v>
      </c>
      <c r="B122" s="5" t="s">
        <v>233</v>
      </c>
      <c r="C122" s="9" t="s">
        <v>1754</v>
      </c>
      <c r="D122" s="67" t="s">
        <v>8442</v>
      </c>
      <c r="E122" s="5" t="s">
        <v>234</v>
      </c>
      <c r="F122" s="8">
        <v>319900</v>
      </c>
      <c r="G122" s="8" t="s">
        <v>8423</v>
      </c>
    </row>
    <row r="123" spans="1:10" ht="15.6" customHeight="1">
      <c r="A123" s="5" t="s">
        <v>227</v>
      </c>
      <c r="B123" s="5" t="s">
        <v>235</v>
      </c>
      <c r="C123" s="9" t="s">
        <v>1755</v>
      </c>
      <c r="D123" s="67" t="s">
        <v>8442</v>
      </c>
      <c r="E123" s="5" t="s">
        <v>236</v>
      </c>
      <c r="F123" s="8">
        <v>319900</v>
      </c>
      <c r="G123" s="8" t="s">
        <v>8423</v>
      </c>
    </row>
    <row r="124" spans="1:10" ht="15.6" customHeight="1">
      <c r="A124" s="5" t="s">
        <v>237</v>
      </c>
      <c r="B124" s="5"/>
      <c r="C124" s="5" t="s">
        <v>6</v>
      </c>
      <c r="D124" s="5" t="s">
        <v>238</v>
      </c>
      <c r="E124" s="5" t="s">
        <v>16</v>
      </c>
      <c r="F124" s="6">
        <v>349900</v>
      </c>
      <c r="G124" s="6" t="s">
        <v>13</v>
      </c>
      <c r="H124">
        <f t="shared" si="4"/>
        <v>419880</v>
      </c>
    </row>
    <row r="125" spans="1:10" ht="15.6" customHeight="1">
      <c r="A125" s="5" t="s">
        <v>237</v>
      </c>
      <c r="B125" s="5" t="s">
        <v>239</v>
      </c>
      <c r="C125" s="9" t="s">
        <v>1756</v>
      </c>
      <c r="D125" s="67" t="s">
        <v>8443</v>
      </c>
      <c r="E125" s="5" t="s">
        <v>153</v>
      </c>
      <c r="F125" s="8">
        <v>349900</v>
      </c>
      <c r="G125" s="8" t="s">
        <v>8423</v>
      </c>
      <c r="I125">
        <v>437375</v>
      </c>
      <c r="J125">
        <f>+IF(F125=I125,1,0)</f>
        <v>0</v>
      </c>
    </row>
    <row r="126" spans="1:10" ht="15.6" customHeight="1">
      <c r="A126" s="5" t="s">
        <v>237</v>
      </c>
      <c r="B126" s="5" t="s">
        <v>240</v>
      </c>
      <c r="C126" s="9" t="s">
        <v>1685</v>
      </c>
      <c r="D126" s="67" t="s">
        <v>8443</v>
      </c>
      <c r="E126" s="5" t="s">
        <v>54</v>
      </c>
      <c r="F126" s="8">
        <v>349900</v>
      </c>
      <c r="G126" s="8" t="s">
        <v>8423</v>
      </c>
    </row>
    <row r="127" spans="1:10" ht="15.6" customHeight="1">
      <c r="A127" s="5" t="s">
        <v>237</v>
      </c>
      <c r="B127" s="5" t="s">
        <v>241</v>
      </c>
      <c r="C127" s="9" t="s">
        <v>1684</v>
      </c>
      <c r="D127" s="67" t="s">
        <v>8443</v>
      </c>
      <c r="E127" s="5" t="s">
        <v>38</v>
      </c>
      <c r="F127" s="8">
        <v>349900</v>
      </c>
      <c r="G127" s="8" t="s">
        <v>8423</v>
      </c>
    </row>
    <row r="128" spans="1:10" ht="15.6" customHeight="1">
      <c r="A128" s="5" t="s">
        <v>237</v>
      </c>
      <c r="B128" s="5" t="s">
        <v>242</v>
      </c>
      <c r="C128" s="9" t="s">
        <v>1757</v>
      </c>
      <c r="D128" s="67" t="s">
        <v>8443</v>
      </c>
      <c r="E128" s="5" t="s">
        <v>34</v>
      </c>
      <c r="F128" s="8">
        <v>349900</v>
      </c>
      <c r="G128" s="8" t="s">
        <v>8423</v>
      </c>
    </row>
    <row r="129" spans="1:10" ht="15.6" customHeight="1">
      <c r="A129" s="5" t="s">
        <v>243</v>
      </c>
      <c r="B129" s="5" t="s">
        <v>244</v>
      </c>
      <c r="C129" s="9" t="s">
        <v>1758</v>
      </c>
      <c r="D129" s="5" t="s">
        <v>245</v>
      </c>
      <c r="E129" s="5" t="s">
        <v>12</v>
      </c>
      <c r="F129" s="6">
        <v>319900</v>
      </c>
      <c r="G129" s="6" t="s">
        <v>13</v>
      </c>
      <c r="H129">
        <f t="shared" si="4"/>
        <v>383880</v>
      </c>
    </row>
    <row r="130" spans="1:10" ht="15.6" customHeight="1">
      <c r="A130" s="5" t="s">
        <v>246</v>
      </c>
      <c r="B130" s="5" t="s">
        <v>247</v>
      </c>
      <c r="C130" s="9" t="s">
        <v>1759</v>
      </c>
      <c r="D130" s="5" t="s">
        <v>248</v>
      </c>
      <c r="E130" s="5" t="s">
        <v>12</v>
      </c>
      <c r="F130" s="6">
        <v>519900</v>
      </c>
      <c r="G130" s="6" t="s">
        <v>13</v>
      </c>
      <c r="H130">
        <f t="shared" si="4"/>
        <v>623880</v>
      </c>
      <c r="I130">
        <v>399875</v>
      </c>
      <c r="J130">
        <f t="shared" ref="J130:J135" si="9">+IF(F130=I130,1,0)</f>
        <v>0</v>
      </c>
    </row>
    <row r="131" spans="1:10" ht="15.6" customHeight="1">
      <c r="A131" s="5" t="s">
        <v>249</v>
      </c>
      <c r="B131" s="5" t="s">
        <v>250</v>
      </c>
      <c r="C131" s="9" t="s">
        <v>1760</v>
      </c>
      <c r="D131" s="5" t="s">
        <v>137</v>
      </c>
      <c r="E131" s="5" t="s">
        <v>232</v>
      </c>
      <c r="F131" s="6">
        <v>429900</v>
      </c>
      <c r="G131" s="6" t="s">
        <v>13</v>
      </c>
      <c r="H131">
        <f t="shared" si="4"/>
        <v>515880</v>
      </c>
      <c r="I131">
        <v>649875</v>
      </c>
      <c r="J131">
        <f t="shared" si="9"/>
        <v>0</v>
      </c>
    </row>
    <row r="132" spans="1:10" ht="15.6" customHeight="1">
      <c r="A132" s="5" t="s">
        <v>251</v>
      </c>
      <c r="B132" s="5" t="s">
        <v>252</v>
      </c>
      <c r="C132" s="9" t="s">
        <v>1710</v>
      </c>
      <c r="D132" s="5" t="s">
        <v>253</v>
      </c>
      <c r="E132" s="5" t="s">
        <v>22</v>
      </c>
      <c r="F132" s="6">
        <v>269900</v>
      </c>
      <c r="G132" s="6" t="s">
        <v>13</v>
      </c>
      <c r="H132">
        <f t="shared" si="4"/>
        <v>323880</v>
      </c>
      <c r="I132">
        <v>537375</v>
      </c>
      <c r="J132">
        <f t="shared" si="9"/>
        <v>0</v>
      </c>
    </row>
    <row r="133" spans="1:10" ht="15.6" customHeight="1">
      <c r="A133" s="5" t="s">
        <v>254</v>
      </c>
      <c r="B133" s="5" t="s">
        <v>255</v>
      </c>
      <c r="C133" s="9" t="s">
        <v>1706</v>
      </c>
      <c r="D133" s="5" t="s">
        <v>256</v>
      </c>
      <c r="E133" s="5" t="s">
        <v>28</v>
      </c>
      <c r="F133" s="6">
        <v>269900</v>
      </c>
      <c r="G133" s="6" t="s">
        <v>13</v>
      </c>
      <c r="H133">
        <f t="shared" ref="H133:H196" si="10">+F133*(1+$M$8)</f>
        <v>323880</v>
      </c>
      <c r="I133">
        <v>337375</v>
      </c>
      <c r="J133">
        <f t="shared" si="9"/>
        <v>0</v>
      </c>
    </row>
    <row r="134" spans="1:10" ht="15.6" customHeight="1">
      <c r="A134" s="5" t="s">
        <v>261</v>
      </c>
      <c r="B134" s="5" t="s">
        <v>262</v>
      </c>
      <c r="C134" s="9" t="s">
        <v>1761</v>
      </c>
      <c r="D134" s="5" t="s">
        <v>263</v>
      </c>
      <c r="E134" s="5" t="s">
        <v>12</v>
      </c>
      <c r="F134" s="6">
        <v>442922</v>
      </c>
      <c r="G134" s="6" t="s">
        <v>13</v>
      </c>
      <c r="H134">
        <f t="shared" si="10"/>
        <v>531506.4</v>
      </c>
      <c r="I134">
        <v>337375</v>
      </c>
      <c r="J134">
        <f t="shared" si="9"/>
        <v>0</v>
      </c>
    </row>
    <row r="135" spans="1:10" ht="15.6" customHeight="1">
      <c r="A135" s="5" t="s">
        <v>264</v>
      </c>
      <c r="B135" s="5" t="s">
        <v>265</v>
      </c>
      <c r="C135" s="9" t="s">
        <v>1762</v>
      </c>
      <c r="D135" s="5" t="s">
        <v>266</v>
      </c>
      <c r="E135" s="5" t="s">
        <v>12</v>
      </c>
      <c r="F135" s="6">
        <v>689900</v>
      </c>
      <c r="G135" s="6" t="s">
        <v>13</v>
      </c>
      <c r="H135">
        <f t="shared" si="10"/>
        <v>827880</v>
      </c>
      <c r="I135">
        <v>337375</v>
      </c>
      <c r="J135">
        <f t="shared" si="9"/>
        <v>0</v>
      </c>
    </row>
    <row r="136" spans="1:10" ht="15.6" customHeight="1">
      <c r="A136" s="5" t="s">
        <v>267</v>
      </c>
      <c r="B136" s="5"/>
      <c r="C136" s="5" t="s">
        <v>6</v>
      </c>
      <c r="D136" s="5" t="s">
        <v>268</v>
      </c>
      <c r="E136" s="5" t="s">
        <v>16</v>
      </c>
      <c r="F136" s="6">
        <v>399900</v>
      </c>
      <c r="G136" s="6" t="s">
        <v>13</v>
      </c>
      <c r="H136">
        <f t="shared" si="10"/>
        <v>479880</v>
      </c>
    </row>
    <row r="137" spans="1:10" ht="15.6" customHeight="1">
      <c r="A137" s="5" t="s">
        <v>267</v>
      </c>
      <c r="B137" s="5" t="s">
        <v>269</v>
      </c>
      <c r="C137" s="9" t="s">
        <v>1763</v>
      </c>
      <c r="D137" s="67" t="s">
        <v>8444</v>
      </c>
      <c r="E137" s="5" t="s">
        <v>193</v>
      </c>
      <c r="F137" s="8">
        <v>399900</v>
      </c>
      <c r="G137" s="8" t="s">
        <v>8423</v>
      </c>
    </row>
    <row r="138" spans="1:10" ht="15.6" customHeight="1">
      <c r="A138" s="5" t="s">
        <v>267</v>
      </c>
      <c r="B138" s="5" t="s">
        <v>270</v>
      </c>
      <c r="C138" s="9" t="s">
        <v>1764</v>
      </c>
      <c r="D138" s="67" t="s">
        <v>8444</v>
      </c>
      <c r="E138" s="5" t="s">
        <v>271</v>
      </c>
      <c r="F138" s="8">
        <v>399900</v>
      </c>
      <c r="G138" s="8" t="s">
        <v>8423</v>
      </c>
    </row>
    <row r="139" spans="1:10" ht="15.6" customHeight="1">
      <c r="A139" s="5" t="s">
        <v>272</v>
      </c>
      <c r="B139" s="5" t="s">
        <v>273</v>
      </c>
      <c r="C139" s="9" t="s">
        <v>1748</v>
      </c>
      <c r="D139" s="5" t="s">
        <v>274</v>
      </c>
      <c r="E139" s="5" t="s">
        <v>48</v>
      </c>
      <c r="F139" s="6">
        <v>609900</v>
      </c>
      <c r="G139" s="6" t="s">
        <v>13</v>
      </c>
      <c r="H139">
        <f t="shared" si="10"/>
        <v>731880</v>
      </c>
      <c r="I139">
        <v>553652.5</v>
      </c>
      <c r="J139">
        <f t="shared" ref="J139:J141" si="11">+IF(F139=I139,1,0)</f>
        <v>0</v>
      </c>
    </row>
    <row r="140" spans="1:10" ht="15.6" customHeight="1">
      <c r="A140" s="5" t="s">
        <v>275</v>
      </c>
      <c r="B140" s="5" t="s">
        <v>276</v>
      </c>
      <c r="C140" s="9" t="s">
        <v>1765</v>
      </c>
      <c r="D140" s="5" t="s">
        <v>277</v>
      </c>
      <c r="E140" s="5" t="s">
        <v>36</v>
      </c>
      <c r="F140" s="6">
        <v>3019900</v>
      </c>
      <c r="G140" s="6" t="s">
        <v>13</v>
      </c>
      <c r="H140">
        <f t="shared" si="10"/>
        <v>3623880</v>
      </c>
      <c r="I140">
        <v>862375</v>
      </c>
      <c r="J140">
        <f t="shared" si="11"/>
        <v>0</v>
      </c>
    </row>
    <row r="141" spans="1:10" ht="15.6" customHeight="1">
      <c r="A141" s="5" t="s">
        <v>278</v>
      </c>
      <c r="B141" s="5"/>
      <c r="C141" s="5" t="s">
        <v>6</v>
      </c>
      <c r="D141" s="5" t="s">
        <v>279</v>
      </c>
      <c r="E141" s="5" t="s">
        <v>16</v>
      </c>
      <c r="F141" s="6">
        <v>459900</v>
      </c>
      <c r="G141" s="6" t="s">
        <v>13</v>
      </c>
      <c r="H141">
        <f t="shared" si="10"/>
        <v>551880</v>
      </c>
      <c r="I141">
        <v>499875</v>
      </c>
      <c r="J141">
        <f t="shared" si="11"/>
        <v>0</v>
      </c>
    </row>
    <row r="142" spans="1:10" ht="15.6" customHeight="1">
      <c r="A142" s="5" t="s">
        <v>278</v>
      </c>
      <c r="B142" s="5" t="s">
        <v>280</v>
      </c>
      <c r="C142" s="9" t="s">
        <v>1766</v>
      </c>
      <c r="D142" s="67" t="s">
        <v>8445</v>
      </c>
      <c r="E142" s="5" t="s">
        <v>38</v>
      </c>
      <c r="F142" s="8">
        <v>459900</v>
      </c>
      <c r="G142" s="8" t="s">
        <v>8423</v>
      </c>
    </row>
    <row r="143" spans="1:10" ht="15.6" customHeight="1">
      <c r="A143" s="5" t="s">
        <v>278</v>
      </c>
      <c r="B143" s="5" t="s">
        <v>281</v>
      </c>
      <c r="C143" s="9" t="s">
        <v>1767</v>
      </c>
      <c r="D143" s="67" t="s">
        <v>8445</v>
      </c>
      <c r="E143" s="5" t="s">
        <v>34</v>
      </c>
      <c r="F143" s="8">
        <v>459900</v>
      </c>
      <c r="G143" s="8" t="s">
        <v>8423</v>
      </c>
    </row>
    <row r="144" spans="1:10" ht="15.6" customHeight="1">
      <c r="A144" s="5" t="s">
        <v>278</v>
      </c>
      <c r="B144" s="5" t="s">
        <v>282</v>
      </c>
      <c r="C144" s="9" t="s">
        <v>1768</v>
      </c>
      <c r="D144" s="67" t="s">
        <v>8445</v>
      </c>
      <c r="E144" s="5" t="s">
        <v>12</v>
      </c>
      <c r="F144" s="8">
        <v>459900</v>
      </c>
      <c r="G144" s="8" t="s">
        <v>8423</v>
      </c>
      <c r="I144">
        <v>762375</v>
      </c>
      <c r="J144">
        <f t="shared" ref="J144:J146" si="12">+IF(F144=I144,1,0)</f>
        <v>0</v>
      </c>
    </row>
    <row r="145" spans="1:10" ht="15.6" customHeight="1">
      <c r="A145" s="5" t="s">
        <v>283</v>
      </c>
      <c r="B145" s="5" t="s">
        <v>284</v>
      </c>
      <c r="C145" s="9" t="s">
        <v>1769</v>
      </c>
      <c r="D145" s="5" t="s">
        <v>285</v>
      </c>
      <c r="E145" s="5" t="s">
        <v>12</v>
      </c>
      <c r="F145" s="6">
        <v>459900</v>
      </c>
      <c r="G145" s="6" t="s">
        <v>13</v>
      </c>
      <c r="H145">
        <f t="shared" si="10"/>
        <v>551880</v>
      </c>
      <c r="I145">
        <v>3774875</v>
      </c>
      <c r="J145">
        <f t="shared" si="12"/>
        <v>0</v>
      </c>
    </row>
    <row r="146" spans="1:10" ht="15.6" customHeight="1">
      <c r="A146" s="5" t="s">
        <v>286</v>
      </c>
      <c r="B146" s="5" t="s">
        <v>287</v>
      </c>
      <c r="C146" s="9" t="s">
        <v>1770</v>
      </c>
      <c r="D146" s="5" t="s">
        <v>288</v>
      </c>
      <c r="E146" s="5" t="s">
        <v>48</v>
      </c>
      <c r="F146" s="6">
        <v>1262000</v>
      </c>
      <c r="G146" s="6" t="s">
        <v>13</v>
      </c>
      <c r="H146">
        <f t="shared" si="10"/>
        <v>1514400</v>
      </c>
      <c r="I146">
        <v>574875</v>
      </c>
      <c r="J146">
        <f t="shared" si="12"/>
        <v>0</v>
      </c>
    </row>
    <row r="147" spans="1:10" ht="15.6" customHeight="1">
      <c r="A147" s="5" t="s">
        <v>289</v>
      </c>
      <c r="B147" s="5" t="s">
        <v>290</v>
      </c>
      <c r="C147" s="9" t="s">
        <v>1771</v>
      </c>
      <c r="D147" s="5" t="s">
        <v>291</v>
      </c>
      <c r="E147" s="5" t="s">
        <v>292</v>
      </c>
      <c r="F147" s="6">
        <v>389900</v>
      </c>
      <c r="G147" s="6" t="s">
        <v>13</v>
      </c>
      <c r="H147">
        <f t="shared" si="10"/>
        <v>467880</v>
      </c>
    </row>
    <row r="148" spans="1:10" ht="15.6" customHeight="1">
      <c r="A148" s="5" t="s">
        <v>293</v>
      </c>
      <c r="B148" s="5"/>
      <c r="C148" s="5" t="s">
        <v>6</v>
      </c>
      <c r="D148" s="5" t="s">
        <v>294</v>
      </c>
      <c r="E148" s="5" t="s">
        <v>16</v>
      </c>
      <c r="F148" s="6">
        <v>2899900</v>
      </c>
      <c r="G148" s="6" t="s">
        <v>13</v>
      </c>
      <c r="H148">
        <f t="shared" si="10"/>
        <v>3479880</v>
      </c>
    </row>
    <row r="149" spans="1:10" ht="15.6" customHeight="1">
      <c r="A149" s="5" t="s">
        <v>293</v>
      </c>
      <c r="B149" s="5" t="s">
        <v>295</v>
      </c>
      <c r="C149" s="9" t="s">
        <v>1772</v>
      </c>
      <c r="D149" s="67" t="s">
        <v>8446</v>
      </c>
      <c r="E149" s="5" t="s">
        <v>34</v>
      </c>
      <c r="F149" s="8">
        <v>2899900</v>
      </c>
      <c r="G149" s="8" t="s">
        <v>8423</v>
      </c>
    </row>
    <row r="150" spans="1:10" ht="15.6" customHeight="1">
      <c r="A150" s="5" t="s">
        <v>293</v>
      </c>
      <c r="B150" s="5" t="s">
        <v>296</v>
      </c>
      <c r="C150" s="9" t="s">
        <v>1773</v>
      </c>
      <c r="D150" s="67" t="s">
        <v>8446</v>
      </c>
      <c r="E150" s="5" t="s">
        <v>297</v>
      </c>
      <c r="F150" s="8">
        <v>2899900</v>
      </c>
      <c r="G150" s="8" t="s">
        <v>8423</v>
      </c>
      <c r="I150">
        <v>574875</v>
      </c>
      <c r="J150">
        <f t="shared" ref="J150:J153" si="13">+IF(F150=I150,1,0)</f>
        <v>0</v>
      </c>
    </row>
    <row r="151" spans="1:10" ht="15.6" customHeight="1">
      <c r="A151" s="5" t="s">
        <v>293</v>
      </c>
      <c r="B151" s="5" t="s">
        <v>298</v>
      </c>
      <c r="C151" s="9" t="s">
        <v>1774</v>
      </c>
      <c r="D151" s="67" t="s">
        <v>8446</v>
      </c>
      <c r="E151" s="5" t="s">
        <v>12</v>
      </c>
      <c r="F151" s="8">
        <v>2899900</v>
      </c>
      <c r="G151" s="8" t="s">
        <v>8423</v>
      </c>
      <c r="I151">
        <v>1577500</v>
      </c>
      <c r="J151">
        <f t="shared" si="13"/>
        <v>0</v>
      </c>
    </row>
    <row r="152" spans="1:10" ht="15.6" customHeight="1">
      <c r="A152" s="5" t="s">
        <v>293</v>
      </c>
      <c r="B152" s="5" t="s">
        <v>299</v>
      </c>
      <c r="C152" s="9" t="s">
        <v>1775</v>
      </c>
      <c r="D152" s="67" t="s">
        <v>8446</v>
      </c>
      <c r="E152" s="5" t="s">
        <v>300</v>
      </c>
      <c r="F152" s="8">
        <v>2899900</v>
      </c>
      <c r="G152" s="8" t="s">
        <v>8423</v>
      </c>
      <c r="I152">
        <v>487375</v>
      </c>
      <c r="J152">
        <f t="shared" si="13"/>
        <v>0</v>
      </c>
    </row>
    <row r="153" spans="1:10" ht="15.6" customHeight="1">
      <c r="A153" s="5" t="s">
        <v>293</v>
      </c>
      <c r="B153" s="5" t="s">
        <v>301</v>
      </c>
      <c r="C153" s="9" t="s">
        <v>1776</v>
      </c>
      <c r="D153" s="67" t="s">
        <v>8446</v>
      </c>
      <c r="E153" s="5" t="s">
        <v>302</v>
      </c>
      <c r="F153" s="8">
        <v>2899900</v>
      </c>
      <c r="G153" s="8" t="s">
        <v>8423</v>
      </c>
      <c r="I153">
        <v>3624875</v>
      </c>
      <c r="J153">
        <f t="shared" si="13"/>
        <v>0</v>
      </c>
    </row>
    <row r="154" spans="1:10" ht="15.6" customHeight="1">
      <c r="A154" s="5" t="s">
        <v>293</v>
      </c>
      <c r="B154" s="5" t="s">
        <v>303</v>
      </c>
      <c r="C154" s="9" t="s">
        <v>1777</v>
      </c>
      <c r="D154" s="67" t="s">
        <v>8446</v>
      </c>
      <c r="E154" s="5" t="s">
        <v>304</v>
      </c>
      <c r="F154" s="8">
        <v>2899900</v>
      </c>
      <c r="G154" s="8" t="s">
        <v>8423</v>
      </c>
    </row>
    <row r="155" spans="1:10" ht="15.6" customHeight="1">
      <c r="A155" s="5" t="s">
        <v>293</v>
      </c>
      <c r="B155" s="5" t="s">
        <v>305</v>
      </c>
      <c r="C155" s="9" t="s">
        <v>1778</v>
      </c>
      <c r="D155" s="67" t="s">
        <v>8446</v>
      </c>
      <c r="E155" s="5" t="s">
        <v>306</v>
      </c>
      <c r="F155" s="8">
        <v>2899900</v>
      </c>
      <c r="G155" s="8" t="s">
        <v>8423</v>
      </c>
    </row>
    <row r="156" spans="1:10" ht="15.6" customHeight="1">
      <c r="A156" s="5" t="s">
        <v>293</v>
      </c>
      <c r="B156" s="5" t="s">
        <v>307</v>
      </c>
      <c r="C156" s="9" t="s">
        <v>1779</v>
      </c>
      <c r="D156" s="67" t="s">
        <v>8446</v>
      </c>
      <c r="E156" s="5" t="s">
        <v>48</v>
      </c>
      <c r="F156" s="8">
        <v>2899900</v>
      </c>
      <c r="G156" s="8" t="s">
        <v>8423</v>
      </c>
    </row>
    <row r="157" spans="1:10" ht="15.6" customHeight="1">
      <c r="A157" s="5" t="s">
        <v>293</v>
      </c>
      <c r="B157" s="5" t="s">
        <v>308</v>
      </c>
      <c r="C157" s="9" t="s">
        <v>1780</v>
      </c>
      <c r="D157" s="67" t="s">
        <v>8446</v>
      </c>
      <c r="E157" s="5" t="s">
        <v>36</v>
      </c>
      <c r="F157" s="8">
        <v>2899900</v>
      </c>
      <c r="G157" s="8" t="s">
        <v>8423</v>
      </c>
    </row>
    <row r="158" spans="1:10" ht="15.6" customHeight="1">
      <c r="A158" s="5" t="s">
        <v>309</v>
      </c>
      <c r="B158" s="5"/>
      <c r="C158" s="9" t="s">
        <v>1781</v>
      </c>
      <c r="D158" s="5" t="s">
        <v>310</v>
      </c>
      <c r="E158" s="5" t="s">
        <v>16</v>
      </c>
      <c r="F158" s="6">
        <v>2389900</v>
      </c>
      <c r="G158" s="6" t="s">
        <v>13</v>
      </c>
      <c r="H158">
        <f t="shared" si="10"/>
        <v>2867880</v>
      </c>
    </row>
    <row r="159" spans="1:10" ht="15.6" customHeight="1">
      <c r="A159" s="5" t="s">
        <v>311</v>
      </c>
      <c r="B159" s="5"/>
      <c r="C159" s="9" t="s">
        <v>1782</v>
      </c>
      <c r="D159" s="5" t="s">
        <v>312</v>
      </c>
      <c r="E159" s="5" t="s">
        <v>16</v>
      </c>
      <c r="F159" s="6">
        <v>16900</v>
      </c>
      <c r="G159" s="6" t="s">
        <v>13</v>
      </c>
      <c r="H159">
        <f t="shared" si="10"/>
        <v>20280</v>
      </c>
    </row>
    <row r="160" spans="1:10" ht="15.6" customHeight="1">
      <c r="A160" s="5" t="s">
        <v>313</v>
      </c>
      <c r="B160" s="5"/>
      <c r="C160" s="9" t="s">
        <v>1783</v>
      </c>
      <c r="D160" s="5" t="s">
        <v>314</v>
      </c>
      <c r="E160" s="5" t="s">
        <v>16</v>
      </c>
      <c r="F160" s="6">
        <v>799900</v>
      </c>
      <c r="G160" s="6" t="s">
        <v>13</v>
      </c>
      <c r="H160">
        <f t="shared" si="10"/>
        <v>959880</v>
      </c>
    </row>
    <row r="161" spans="1:10" ht="15.6" customHeight="1">
      <c r="A161" s="5" t="s">
        <v>315</v>
      </c>
      <c r="B161" s="5"/>
      <c r="C161" s="5" t="s">
        <v>6</v>
      </c>
      <c r="D161" s="5" t="s">
        <v>316</v>
      </c>
      <c r="E161" s="5" t="s">
        <v>16</v>
      </c>
      <c r="F161" s="6">
        <v>409900</v>
      </c>
      <c r="G161" s="6" t="s">
        <v>13</v>
      </c>
      <c r="H161">
        <f t="shared" si="10"/>
        <v>491880</v>
      </c>
    </row>
    <row r="162" spans="1:10" ht="15.6" customHeight="1">
      <c r="A162" s="5" t="s">
        <v>315</v>
      </c>
      <c r="B162" s="5" t="s">
        <v>317</v>
      </c>
      <c r="C162" s="9" t="s">
        <v>1784</v>
      </c>
      <c r="D162" s="67" t="s">
        <v>8447</v>
      </c>
      <c r="E162" s="5" t="s">
        <v>12</v>
      </c>
      <c r="F162" s="8">
        <v>409900</v>
      </c>
      <c r="G162" s="8" t="s">
        <v>8423</v>
      </c>
    </row>
    <row r="163" spans="1:10" ht="15.6" customHeight="1">
      <c r="A163" s="5" t="s">
        <v>315</v>
      </c>
      <c r="B163" s="5" t="s">
        <v>318</v>
      </c>
      <c r="C163" s="9" t="s">
        <v>1785</v>
      </c>
      <c r="D163" s="67" t="s">
        <v>8447</v>
      </c>
      <c r="E163" s="5" t="s">
        <v>48</v>
      </c>
      <c r="F163" s="8">
        <v>409900</v>
      </c>
      <c r="G163" s="8" t="s">
        <v>8423</v>
      </c>
      <c r="I163">
        <v>2987375</v>
      </c>
      <c r="J163">
        <f t="shared" ref="J163:J166" si="14">+IF(F163=I163,1,0)</f>
        <v>0</v>
      </c>
    </row>
    <row r="164" spans="1:10" ht="15.6" customHeight="1">
      <c r="A164" s="5" t="s">
        <v>319</v>
      </c>
      <c r="B164" s="5"/>
      <c r="C164" s="5" t="s">
        <v>6</v>
      </c>
      <c r="D164" s="5" t="s">
        <v>320</v>
      </c>
      <c r="E164" s="5" t="s">
        <v>16</v>
      </c>
      <c r="F164" s="6">
        <v>1419900</v>
      </c>
      <c r="G164" s="6" t="s">
        <v>13</v>
      </c>
      <c r="H164">
        <f t="shared" si="10"/>
        <v>1703880</v>
      </c>
      <c r="I164">
        <v>21125</v>
      </c>
      <c r="J164">
        <f t="shared" si="14"/>
        <v>0</v>
      </c>
    </row>
    <row r="165" spans="1:10" ht="15.6" customHeight="1">
      <c r="A165" s="5" t="s">
        <v>319</v>
      </c>
      <c r="B165" s="5" t="s">
        <v>321</v>
      </c>
      <c r="C165" s="9" t="s">
        <v>1786</v>
      </c>
      <c r="D165" s="67" t="s">
        <v>8448</v>
      </c>
      <c r="E165" s="5" t="s">
        <v>322</v>
      </c>
      <c r="F165" s="8">
        <v>1419900</v>
      </c>
      <c r="G165" s="8" t="s">
        <v>8423</v>
      </c>
      <c r="I165">
        <v>999875</v>
      </c>
      <c r="J165">
        <f t="shared" si="14"/>
        <v>0</v>
      </c>
    </row>
    <row r="166" spans="1:10" ht="15.6" customHeight="1">
      <c r="A166" s="5" t="s">
        <v>319</v>
      </c>
      <c r="B166" s="5" t="s">
        <v>323</v>
      </c>
      <c r="C166" s="9" t="s">
        <v>1787</v>
      </c>
      <c r="D166" s="67" t="s">
        <v>8448</v>
      </c>
      <c r="E166" s="5" t="s">
        <v>324</v>
      </c>
      <c r="F166" s="8">
        <v>1419900</v>
      </c>
      <c r="G166" s="8" t="s">
        <v>8423</v>
      </c>
      <c r="I166">
        <v>512375</v>
      </c>
      <c r="J166">
        <f t="shared" si="14"/>
        <v>0</v>
      </c>
    </row>
    <row r="167" spans="1:10" ht="15.6" customHeight="1">
      <c r="A167" s="5" t="s">
        <v>319</v>
      </c>
      <c r="B167" s="5" t="s">
        <v>325</v>
      </c>
      <c r="C167" s="9" t="s">
        <v>1788</v>
      </c>
      <c r="D167" s="67" t="s">
        <v>8448</v>
      </c>
      <c r="E167" s="5" t="s">
        <v>326</v>
      </c>
      <c r="F167" s="8">
        <v>1419900</v>
      </c>
      <c r="G167" s="8" t="s">
        <v>8423</v>
      </c>
    </row>
    <row r="168" spans="1:10" ht="15.6" customHeight="1">
      <c r="A168" s="5" t="s">
        <v>319</v>
      </c>
      <c r="B168" s="5" t="s">
        <v>327</v>
      </c>
      <c r="C168" s="9" t="s">
        <v>1789</v>
      </c>
      <c r="D168" s="67" t="s">
        <v>8448</v>
      </c>
      <c r="E168" s="5" t="s">
        <v>328</v>
      </c>
      <c r="F168" s="8">
        <v>1419900</v>
      </c>
      <c r="G168" s="8" t="s">
        <v>8423</v>
      </c>
    </row>
    <row r="169" spans="1:10" ht="15.6" customHeight="1">
      <c r="A169" s="5" t="s">
        <v>319</v>
      </c>
      <c r="B169" s="5" t="s">
        <v>329</v>
      </c>
      <c r="C169" s="9" t="s">
        <v>1790</v>
      </c>
      <c r="D169" s="67" t="s">
        <v>8448</v>
      </c>
      <c r="E169" s="5" t="s">
        <v>330</v>
      </c>
      <c r="F169" s="8">
        <v>1419900</v>
      </c>
      <c r="G169" s="8" t="s">
        <v>8423</v>
      </c>
      <c r="I169">
        <v>1774875</v>
      </c>
      <c r="J169">
        <f>+IF(F169=I169,1,0)</f>
        <v>0</v>
      </c>
    </row>
    <row r="170" spans="1:10" ht="15.6" customHeight="1">
      <c r="A170" s="5" t="s">
        <v>319</v>
      </c>
      <c r="B170" s="5" t="s">
        <v>331</v>
      </c>
      <c r="C170" s="9" t="s">
        <v>1791</v>
      </c>
      <c r="D170" s="67" t="s">
        <v>8448</v>
      </c>
      <c r="E170" s="5" t="s">
        <v>332</v>
      </c>
      <c r="F170" s="8">
        <v>1419900</v>
      </c>
      <c r="G170" s="8" t="s">
        <v>8423</v>
      </c>
    </row>
    <row r="171" spans="1:10" ht="15.6" customHeight="1">
      <c r="A171" s="5" t="s">
        <v>333</v>
      </c>
      <c r="B171" s="5" t="s">
        <v>334</v>
      </c>
      <c r="C171" s="9" t="s">
        <v>1792</v>
      </c>
      <c r="D171" s="9" t="s">
        <v>335</v>
      </c>
      <c r="E171" s="5" t="s">
        <v>236</v>
      </c>
      <c r="F171" s="6">
        <v>889900</v>
      </c>
      <c r="G171" s="6" t="s">
        <v>13</v>
      </c>
      <c r="H171">
        <f t="shared" si="10"/>
        <v>1067880</v>
      </c>
    </row>
    <row r="172" spans="1:10" ht="15.6" customHeight="1">
      <c r="A172" s="5" t="s">
        <v>336</v>
      </c>
      <c r="B172" s="5" t="s">
        <v>337</v>
      </c>
      <c r="C172" s="9" t="s">
        <v>1793</v>
      </c>
      <c r="D172" s="5" t="s">
        <v>338</v>
      </c>
      <c r="E172" s="5" t="s">
        <v>271</v>
      </c>
      <c r="F172" s="6">
        <v>219500</v>
      </c>
      <c r="G172" s="6" t="s">
        <v>13</v>
      </c>
      <c r="H172">
        <f t="shared" si="10"/>
        <v>263400</v>
      </c>
    </row>
    <row r="173" spans="1:10" ht="15.6" customHeight="1">
      <c r="A173" s="5" t="s">
        <v>339</v>
      </c>
      <c r="B173" s="5"/>
      <c r="C173" s="5" t="s">
        <v>6</v>
      </c>
      <c r="D173" s="5" t="s">
        <v>340</v>
      </c>
      <c r="E173" s="5" t="s">
        <v>16</v>
      </c>
      <c r="F173" s="6">
        <v>249900</v>
      </c>
      <c r="G173" s="6" t="s">
        <v>13</v>
      </c>
      <c r="H173">
        <f t="shared" si="10"/>
        <v>299880</v>
      </c>
    </row>
    <row r="174" spans="1:10" ht="15.6" customHeight="1">
      <c r="A174" s="5" t="s">
        <v>339</v>
      </c>
      <c r="B174" s="5" t="s">
        <v>341</v>
      </c>
      <c r="C174" s="9" t="s">
        <v>1794</v>
      </c>
      <c r="D174" s="67" t="s">
        <v>8449</v>
      </c>
      <c r="E174" s="5" t="s">
        <v>342</v>
      </c>
      <c r="F174" s="8">
        <v>249900</v>
      </c>
      <c r="G174" s="8" t="s">
        <v>8423</v>
      </c>
    </row>
    <row r="175" spans="1:10" ht="15.6" customHeight="1">
      <c r="A175" s="5" t="s">
        <v>339</v>
      </c>
      <c r="B175" s="5" t="s">
        <v>343</v>
      </c>
      <c r="C175" s="9" t="s">
        <v>1795</v>
      </c>
      <c r="D175" s="67" t="s">
        <v>8449</v>
      </c>
      <c r="E175" s="5" t="s">
        <v>344</v>
      </c>
      <c r="F175" s="8">
        <v>249900</v>
      </c>
      <c r="G175" s="8" t="s">
        <v>8423</v>
      </c>
    </row>
    <row r="176" spans="1:10" ht="15.6" customHeight="1">
      <c r="A176" s="5" t="s">
        <v>339</v>
      </c>
      <c r="B176" s="5" t="s">
        <v>345</v>
      </c>
      <c r="C176" s="9" t="s">
        <v>1796</v>
      </c>
      <c r="D176" s="67" t="s">
        <v>8449</v>
      </c>
      <c r="E176" s="5" t="s">
        <v>346</v>
      </c>
      <c r="F176" s="8">
        <v>249900</v>
      </c>
      <c r="G176" s="8" t="s">
        <v>8423</v>
      </c>
      <c r="I176">
        <v>1112375</v>
      </c>
      <c r="J176">
        <f t="shared" ref="J176:J178" si="15">+IF(F176=I176,1,0)</f>
        <v>0</v>
      </c>
    </row>
    <row r="177" spans="1:10" ht="15.6" customHeight="1">
      <c r="A177" s="5" t="s">
        <v>347</v>
      </c>
      <c r="B177" s="5"/>
      <c r="C177" s="5" t="s">
        <v>6</v>
      </c>
      <c r="D177" s="5" t="s">
        <v>348</v>
      </c>
      <c r="E177" s="5" t="s">
        <v>16</v>
      </c>
      <c r="F177" s="6">
        <v>399900</v>
      </c>
      <c r="G177" s="6" t="s">
        <v>13</v>
      </c>
      <c r="H177">
        <f t="shared" si="10"/>
        <v>479880</v>
      </c>
      <c r="I177">
        <v>274375</v>
      </c>
      <c r="J177">
        <f t="shared" si="15"/>
        <v>0</v>
      </c>
    </row>
    <row r="178" spans="1:10" ht="15.6" customHeight="1">
      <c r="A178" s="5" t="s">
        <v>347</v>
      </c>
      <c r="B178" s="5" t="s">
        <v>349</v>
      </c>
      <c r="C178" s="9" t="s">
        <v>1797</v>
      </c>
      <c r="D178" s="67" t="s">
        <v>8450</v>
      </c>
      <c r="E178" s="5" t="s">
        <v>350</v>
      </c>
      <c r="F178" s="8">
        <v>399900</v>
      </c>
      <c r="G178" s="8" t="s">
        <v>8423</v>
      </c>
      <c r="I178">
        <v>312375</v>
      </c>
      <c r="J178">
        <f t="shared" si="15"/>
        <v>0</v>
      </c>
    </row>
    <row r="179" spans="1:10" ht="15.6" customHeight="1">
      <c r="A179" s="5" t="s">
        <v>347</v>
      </c>
      <c r="B179" s="5" t="s">
        <v>351</v>
      </c>
      <c r="C179" s="9" t="s">
        <v>1798</v>
      </c>
      <c r="D179" s="67" t="s">
        <v>8450</v>
      </c>
      <c r="E179" s="5" t="s">
        <v>34</v>
      </c>
      <c r="F179" s="8">
        <v>399900</v>
      </c>
      <c r="G179" s="8" t="s">
        <v>8423</v>
      </c>
    </row>
    <row r="180" spans="1:10" ht="15.6" customHeight="1">
      <c r="A180" s="5" t="s">
        <v>352</v>
      </c>
      <c r="B180" s="5" t="s">
        <v>353</v>
      </c>
      <c r="C180" s="9" t="s">
        <v>1799</v>
      </c>
      <c r="D180" s="5" t="s">
        <v>354</v>
      </c>
      <c r="E180" s="5" t="s">
        <v>355</v>
      </c>
      <c r="F180" s="6">
        <v>279900</v>
      </c>
      <c r="G180" s="6" t="s">
        <v>13</v>
      </c>
      <c r="H180">
        <f t="shared" si="10"/>
        <v>335880</v>
      </c>
    </row>
    <row r="181" spans="1:10" ht="15.6" customHeight="1">
      <c r="A181" s="5" t="s">
        <v>356</v>
      </c>
      <c r="B181" s="5" t="s">
        <v>357</v>
      </c>
      <c r="C181" s="9" t="s">
        <v>1800</v>
      </c>
      <c r="D181" s="5" t="s">
        <v>358</v>
      </c>
      <c r="E181" s="5" t="s">
        <v>359</v>
      </c>
      <c r="F181" s="6">
        <v>2319900</v>
      </c>
      <c r="G181" s="6" t="s">
        <v>13</v>
      </c>
      <c r="H181">
        <f t="shared" si="10"/>
        <v>2783880</v>
      </c>
    </row>
    <row r="182" spans="1:10" ht="15.6" customHeight="1">
      <c r="A182" s="5" t="s">
        <v>360</v>
      </c>
      <c r="B182" s="5"/>
      <c r="C182" s="5" t="s">
        <v>6</v>
      </c>
      <c r="D182" s="5" t="s">
        <v>361</v>
      </c>
      <c r="E182" s="5" t="s">
        <v>16</v>
      </c>
      <c r="F182" s="6">
        <v>829900</v>
      </c>
      <c r="G182" s="6" t="s">
        <v>13</v>
      </c>
      <c r="H182">
        <f t="shared" si="10"/>
        <v>995880</v>
      </c>
      <c r="I182">
        <v>499875</v>
      </c>
      <c r="J182">
        <f>+IF(F182=I182,1,0)</f>
        <v>0</v>
      </c>
    </row>
    <row r="183" spans="1:10" ht="15.6" customHeight="1">
      <c r="A183" s="5" t="s">
        <v>360</v>
      </c>
      <c r="B183" s="5" t="s">
        <v>362</v>
      </c>
      <c r="C183" s="9" t="s">
        <v>1801</v>
      </c>
      <c r="D183" s="67" t="s">
        <v>8451</v>
      </c>
      <c r="E183" s="5" t="s">
        <v>350</v>
      </c>
      <c r="F183" s="8">
        <v>829900</v>
      </c>
      <c r="G183" s="8" t="s">
        <v>8423</v>
      </c>
    </row>
    <row r="184" spans="1:10" ht="15.6" customHeight="1">
      <c r="A184" s="5" t="s">
        <v>360</v>
      </c>
      <c r="B184" s="5" t="s">
        <v>363</v>
      </c>
      <c r="C184" s="9" t="s">
        <v>1802</v>
      </c>
      <c r="D184" s="67" t="s">
        <v>8451</v>
      </c>
      <c r="E184" s="5" t="s">
        <v>12</v>
      </c>
      <c r="F184" s="8">
        <v>829900</v>
      </c>
      <c r="G184" s="8" t="s">
        <v>8423</v>
      </c>
    </row>
    <row r="185" spans="1:10" ht="15.6" customHeight="1">
      <c r="A185" s="5" t="s">
        <v>360</v>
      </c>
      <c r="B185" s="5" t="s">
        <v>364</v>
      </c>
      <c r="C185" s="9" t="s">
        <v>1803</v>
      </c>
      <c r="D185" s="67" t="s">
        <v>8451</v>
      </c>
      <c r="E185" s="5" t="s">
        <v>34</v>
      </c>
      <c r="F185" s="8">
        <v>829900</v>
      </c>
      <c r="G185" s="8" t="s">
        <v>8423</v>
      </c>
      <c r="I185">
        <v>349875</v>
      </c>
      <c r="J185">
        <f t="shared" ref="J185:J187" si="16">+IF(F185=I185,1,0)</f>
        <v>0</v>
      </c>
    </row>
    <row r="186" spans="1:10" ht="15.6" customHeight="1">
      <c r="A186" s="5" t="s">
        <v>360</v>
      </c>
      <c r="B186" s="5" t="s">
        <v>365</v>
      </c>
      <c r="C186" s="9" t="s">
        <v>1804</v>
      </c>
      <c r="D186" s="67" t="s">
        <v>8451</v>
      </c>
      <c r="E186" s="5" t="s">
        <v>153</v>
      </c>
      <c r="F186" s="8">
        <v>829900</v>
      </c>
      <c r="G186" s="8" t="s">
        <v>8423</v>
      </c>
      <c r="I186">
        <v>2899875</v>
      </c>
      <c r="J186">
        <f t="shared" si="16"/>
        <v>0</v>
      </c>
    </row>
    <row r="187" spans="1:10" ht="15.6" customHeight="1">
      <c r="A187" s="5" t="s">
        <v>360</v>
      </c>
      <c r="B187" s="5" t="s">
        <v>366</v>
      </c>
      <c r="C187" s="9" t="s">
        <v>1805</v>
      </c>
      <c r="D187" s="67" t="s">
        <v>8451</v>
      </c>
      <c r="E187" s="5" t="s">
        <v>48</v>
      </c>
      <c r="F187" s="8">
        <v>829900</v>
      </c>
      <c r="G187" s="8" t="s">
        <v>8423</v>
      </c>
      <c r="I187">
        <v>1037375</v>
      </c>
      <c r="J187">
        <f t="shared" si="16"/>
        <v>0</v>
      </c>
    </row>
    <row r="188" spans="1:10" ht="15.6" customHeight="1">
      <c r="A188" s="5" t="s">
        <v>367</v>
      </c>
      <c r="B188" s="5"/>
      <c r="C188" s="5" t="s">
        <v>6</v>
      </c>
      <c r="D188" s="5" t="s">
        <v>368</v>
      </c>
      <c r="E188" s="5" t="s">
        <v>16</v>
      </c>
      <c r="F188" s="6">
        <v>459900</v>
      </c>
      <c r="G188" s="6" t="s">
        <v>13</v>
      </c>
      <c r="H188">
        <f t="shared" si="10"/>
        <v>551880</v>
      </c>
    </row>
    <row r="189" spans="1:10" ht="15.6" customHeight="1">
      <c r="A189" s="5" t="s">
        <v>367</v>
      </c>
      <c r="B189" s="5" t="s">
        <v>369</v>
      </c>
      <c r="C189" s="9" t="s">
        <v>1767</v>
      </c>
      <c r="D189" s="67" t="s">
        <v>8452</v>
      </c>
      <c r="E189" s="5" t="s">
        <v>34</v>
      </c>
      <c r="F189" s="8">
        <v>459900</v>
      </c>
      <c r="G189" s="8" t="s">
        <v>8423</v>
      </c>
    </row>
    <row r="190" spans="1:10" ht="15.6" customHeight="1">
      <c r="A190" s="5" t="s">
        <v>367</v>
      </c>
      <c r="B190" s="5" t="s">
        <v>370</v>
      </c>
      <c r="C190" s="9" t="s">
        <v>1806</v>
      </c>
      <c r="D190" s="67" t="s">
        <v>8452</v>
      </c>
      <c r="E190" s="5" t="s">
        <v>12</v>
      </c>
      <c r="F190" s="8">
        <v>459900</v>
      </c>
      <c r="G190" s="8" t="s">
        <v>8423</v>
      </c>
    </row>
    <row r="191" spans="1:10" ht="15.6" customHeight="1">
      <c r="A191" s="5" t="s">
        <v>367</v>
      </c>
      <c r="B191" s="5" t="s">
        <v>371</v>
      </c>
      <c r="C191" s="9" t="s">
        <v>1766</v>
      </c>
      <c r="D191" s="67" t="s">
        <v>8452</v>
      </c>
      <c r="E191" s="5" t="s">
        <v>38</v>
      </c>
      <c r="F191" s="8">
        <v>459900</v>
      </c>
      <c r="G191" s="8" t="s">
        <v>8423</v>
      </c>
    </row>
    <row r="192" spans="1:10" ht="15.6" customHeight="1">
      <c r="A192" s="5" t="s">
        <v>372</v>
      </c>
      <c r="B192" s="5" t="s">
        <v>373</v>
      </c>
      <c r="C192" s="9" t="s">
        <v>1807</v>
      </c>
      <c r="D192" s="5" t="s">
        <v>374</v>
      </c>
      <c r="E192" s="5" t="s">
        <v>48</v>
      </c>
      <c r="F192" s="6">
        <v>939900</v>
      </c>
      <c r="G192" s="6" t="s">
        <v>13</v>
      </c>
      <c r="H192">
        <f t="shared" si="10"/>
        <v>1127880</v>
      </c>
    </row>
    <row r="193" spans="1:10" ht="15.6" customHeight="1">
      <c r="A193" s="5" t="s">
        <v>375</v>
      </c>
      <c r="B193" s="5" t="s">
        <v>376</v>
      </c>
      <c r="C193" s="9" t="s">
        <v>1808</v>
      </c>
      <c r="D193" s="5" t="s">
        <v>377</v>
      </c>
      <c r="E193" s="5" t="s">
        <v>12</v>
      </c>
      <c r="F193" s="6">
        <v>889900</v>
      </c>
      <c r="G193" s="6" t="s">
        <v>13</v>
      </c>
      <c r="H193">
        <f t="shared" si="10"/>
        <v>1067880</v>
      </c>
      <c r="I193">
        <v>574875</v>
      </c>
      <c r="J193">
        <f>+IF(F193=I193,1,0)</f>
        <v>0</v>
      </c>
    </row>
    <row r="194" spans="1:10" ht="15.6" customHeight="1">
      <c r="A194" s="5" t="s">
        <v>378</v>
      </c>
      <c r="B194" s="5" t="s">
        <v>379</v>
      </c>
      <c r="C194" s="9" t="s">
        <v>1809</v>
      </c>
      <c r="D194" s="5" t="s">
        <v>380</v>
      </c>
      <c r="E194" s="5" t="s">
        <v>36</v>
      </c>
      <c r="F194" s="6">
        <v>549900</v>
      </c>
      <c r="G194" s="6" t="s">
        <v>13</v>
      </c>
      <c r="H194">
        <f t="shared" si="10"/>
        <v>659880</v>
      </c>
    </row>
    <row r="195" spans="1:10" ht="15.6" customHeight="1">
      <c r="A195" s="5" t="s">
        <v>381</v>
      </c>
      <c r="B195" s="5"/>
      <c r="C195" s="9" t="s">
        <v>1810</v>
      </c>
      <c r="D195" s="5" t="s">
        <v>382</v>
      </c>
      <c r="E195" s="5" t="s">
        <v>16</v>
      </c>
      <c r="F195" s="6">
        <v>299900</v>
      </c>
      <c r="G195" s="6" t="s">
        <v>13</v>
      </c>
      <c r="H195">
        <f t="shared" si="10"/>
        <v>359880</v>
      </c>
    </row>
    <row r="196" spans="1:10" ht="15.6" customHeight="1">
      <c r="A196" s="5" t="s">
        <v>383</v>
      </c>
      <c r="B196" s="5"/>
      <c r="C196" s="5" t="s">
        <v>6</v>
      </c>
      <c r="D196" s="5" t="s">
        <v>384</v>
      </c>
      <c r="E196" s="5" t="s">
        <v>16</v>
      </c>
      <c r="F196" s="6">
        <v>629900</v>
      </c>
      <c r="G196" s="6" t="s">
        <v>13</v>
      </c>
      <c r="H196">
        <f t="shared" si="10"/>
        <v>755880</v>
      </c>
    </row>
    <row r="197" spans="1:10" ht="15.6" customHeight="1">
      <c r="A197" s="5" t="s">
        <v>383</v>
      </c>
      <c r="B197" s="5" t="s">
        <v>385</v>
      </c>
      <c r="C197" s="9" t="s">
        <v>1811</v>
      </c>
      <c r="D197" s="67" t="s">
        <v>8453</v>
      </c>
      <c r="E197" s="5" t="s">
        <v>153</v>
      </c>
      <c r="F197" s="8">
        <v>629900</v>
      </c>
      <c r="G197" s="8" t="s">
        <v>8423</v>
      </c>
      <c r="I197">
        <v>1174875</v>
      </c>
      <c r="J197">
        <f t="shared" ref="J197:J201" si="17">+IF(F197=I197,1,0)</f>
        <v>0</v>
      </c>
    </row>
    <row r="198" spans="1:10" ht="15.6" customHeight="1">
      <c r="A198" s="5" t="s">
        <v>383</v>
      </c>
      <c r="B198" s="5" t="s">
        <v>386</v>
      </c>
      <c r="C198" s="9" t="s">
        <v>1812</v>
      </c>
      <c r="D198" s="67" t="s">
        <v>8453</v>
      </c>
      <c r="E198" s="5" t="s">
        <v>54</v>
      </c>
      <c r="F198" s="8">
        <v>629900</v>
      </c>
      <c r="G198" s="8" t="s">
        <v>8423</v>
      </c>
      <c r="I198">
        <v>1112375</v>
      </c>
      <c r="J198">
        <f t="shared" si="17"/>
        <v>0</v>
      </c>
    </row>
    <row r="199" spans="1:10" ht="15.6" customHeight="1">
      <c r="A199" s="5" t="s">
        <v>383</v>
      </c>
      <c r="B199" s="5" t="s">
        <v>387</v>
      </c>
      <c r="C199" s="9" t="s">
        <v>1813</v>
      </c>
      <c r="D199" s="67" t="s">
        <v>8453</v>
      </c>
      <c r="E199" s="5" t="s">
        <v>350</v>
      </c>
      <c r="F199" s="8">
        <v>629900</v>
      </c>
      <c r="G199" s="8" t="s">
        <v>8423</v>
      </c>
      <c r="I199">
        <v>687375</v>
      </c>
      <c r="J199">
        <f t="shared" si="17"/>
        <v>0</v>
      </c>
    </row>
    <row r="200" spans="1:10" ht="15.6" customHeight="1">
      <c r="A200" s="5" t="s">
        <v>388</v>
      </c>
      <c r="B200" s="5"/>
      <c r="C200" s="5" t="s">
        <v>6</v>
      </c>
      <c r="D200" s="5" t="s">
        <v>389</v>
      </c>
      <c r="E200" s="5" t="s">
        <v>16</v>
      </c>
      <c r="F200" s="6">
        <v>3429900</v>
      </c>
      <c r="G200" s="6" t="s">
        <v>13</v>
      </c>
      <c r="H200">
        <f t="shared" ref="H200:H259" si="18">+F200*(1+$M$8)</f>
        <v>4115880</v>
      </c>
      <c r="I200">
        <v>374875</v>
      </c>
      <c r="J200">
        <f t="shared" si="17"/>
        <v>0</v>
      </c>
    </row>
    <row r="201" spans="1:10" ht="15.6" customHeight="1">
      <c r="A201" s="5" t="s">
        <v>388</v>
      </c>
      <c r="B201" s="5" t="s">
        <v>390</v>
      </c>
      <c r="C201" s="9" t="s">
        <v>1814</v>
      </c>
      <c r="D201" s="67" t="s">
        <v>8454</v>
      </c>
      <c r="E201" s="5" t="s">
        <v>36</v>
      </c>
      <c r="F201" s="8">
        <v>3429900</v>
      </c>
      <c r="G201" s="8" t="s">
        <v>8423</v>
      </c>
      <c r="I201">
        <v>787375</v>
      </c>
      <c r="J201">
        <f t="shared" si="17"/>
        <v>0</v>
      </c>
    </row>
    <row r="202" spans="1:10" ht="15.6" customHeight="1">
      <c r="A202" s="5" t="s">
        <v>388</v>
      </c>
      <c r="B202" s="5" t="s">
        <v>391</v>
      </c>
      <c r="C202" s="9" t="s">
        <v>1815</v>
      </c>
      <c r="D202" s="67" t="s">
        <v>8454</v>
      </c>
      <c r="E202" s="5" t="s">
        <v>12</v>
      </c>
      <c r="F202" s="8">
        <v>3429900</v>
      </c>
      <c r="G202" s="8" t="s">
        <v>8423</v>
      </c>
    </row>
    <row r="203" spans="1:10" ht="15.6" customHeight="1">
      <c r="A203" s="5" t="s">
        <v>388</v>
      </c>
      <c r="B203" s="5" t="s">
        <v>392</v>
      </c>
      <c r="C203" s="9" t="s">
        <v>1816</v>
      </c>
      <c r="D203" s="67" t="s">
        <v>8454</v>
      </c>
      <c r="E203" s="5" t="s">
        <v>34</v>
      </c>
      <c r="F203" s="8">
        <v>3429900</v>
      </c>
      <c r="G203" s="8" t="s">
        <v>8423</v>
      </c>
    </row>
    <row r="204" spans="1:10" ht="15.6" customHeight="1">
      <c r="A204" s="5" t="s">
        <v>388</v>
      </c>
      <c r="B204" s="5" t="s">
        <v>393</v>
      </c>
      <c r="C204" s="9" t="s">
        <v>1817</v>
      </c>
      <c r="D204" s="67" t="s">
        <v>8454</v>
      </c>
      <c r="E204" s="5" t="s">
        <v>300</v>
      </c>
      <c r="F204" s="8">
        <v>3429900</v>
      </c>
      <c r="G204" s="8" t="s">
        <v>8423</v>
      </c>
    </row>
    <row r="205" spans="1:10" ht="15.6" customHeight="1">
      <c r="A205" s="5" t="s">
        <v>388</v>
      </c>
      <c r="B205" s="5" t="s">
        <v>394</v>
      </c>
      <c r="C205" s="9" t="s">
        <v>1818</v>
      </c>
      <c r="D205" s="67" t="s">
        <v>8454</v>
      </c>
      <c r="E205" s="5" t="s">
        <v>302</v>
      </c>
      <c r="F205" s="8">
        <v>3429900</v>
      </c>
      <c r="G205" s="8" t="s">
        <v>8423</v>
      </c>
      <c r="I205">
        <v>4287375</v>
      </c>
      <c r="J205">
        <f>+IF(F205=I205,1,0)</f>
        <v>0</v>
      </c>
    </row>
    <row r="206" spans="1:10" ht="15.6" customHeight="1">
      <c r="A206" s="5" t="s">
        <v>388</v>
      </c>
      <c r="B206" s="5" t="s">
        <v>395</v>
      </c>
      <c r="C206" s="9" t="s">
        <v>1819</v>
      </c>
      <c r="D206" s="67" t="s">
        <v>8454</v>
      </c>
      <c r="E206" s="5" t="s">
        <v>304</v>
      </c>
      <c r="F206" s="8">
        <v>3429900</v>
      </c>
      <c r="G206" s="8" t="s">
        <v>8423</v>
      </c>
    </row>
    <row r="207" spans="1:10" ht="15.6" customHeight="1">
      <c r="A207" s="5" t="s">
        <v>388</v>
      </c>
      <c r="B207" s="5" t="s">
        <v>396</v>
      </c>
      <c r="C207" s="9" t="s">
        <v>1820</v>
      </c>
      <c r="D207" s="67" t="s">
        <v>8454</v>
      </c>
      <c r="E207" s="5" t="s">
        <v>297</v>
      </c>
      <c r="F207" s="8">
        <v>3429900</v>
      </c>
      <c r="G207" s="8" t="s">
        <v>8423</v>
      </c>
    </row>
    <row r="208" spans="1:10" ht="15.6" customHeight="1">
      <c r="A208" s="5" t="s">
        <v>388</v>
      </c>
      <c r="B208" s="5" t="s">
        <v>397</v>
      </c>
      <c r="C208" s="9" t="s">
        <v>1821</v>
      </c>
      <c r="D208" s="67" t="s">
        <v>8454</v>
      </c>
      <c r="E208" s="5" t="s">
        <v>306</v>
      </c>
      <c r="F208" s="8">
        <v>3429900</v>
      </c>
      <c r="G208" s="8" t="s">
        <v>8423</v>
      </c>
    </row>
    <row r="209" spans="1:10" ht="15.6" customHeight="1">
      <c r="A209" s="5" t="s">
        <v>388</v>
      </c>
      <c r="B209" s="5" t="s">
        <v>398</v>
      </c>
      <c r="C209" s="9" t="s">
        <v>1822</v>
      </c>
      <c r="D209" s="67" t="s">
        <v>8454</v>
      </c>
      <c r="E209" s="5" t="s">
        <v>48</v>
      </c>
      <c r="F209" s="8">
        <v>3429900</v>
      </c>
      <c r="G209" s="8" t="s">
        <v>8423</v>
      </c>
    </row>
    <row r="210" spans="1:10" ht="15.6" customHeight="1">
      <c r="A210" s="5" t="s">
        <v>399</v>
      </c>
      <c r="B210" s="5"/>
      <c r="C210" s="9" t="s">
        <v>1823</v>
      </c>
      <c r="D210" s="5" t="s">
        <v>400</v>
      </c>
      <c r="E210" s="5" t="s">
        <v>16</v>
      </c>
      <c r="F210" s="6">
        <v>1969900</v>
      </c>
      <c r="G210" s="6" t="s">
        <v>13</v>
      </c>
      <c r="H210">
        <f t="shared" si="18"/>
        <v>2363880</v>
      </c>
    </row>
    <row r="211" spans="1:10" ht="15.6" customHeight="1">
      <c r="A211" s="5" t="s">
        <v>401</v>
      </c>
      <c r="B211" s="5"/>
      <c r="C211" s="9" t="s">
        <v>1824</v>
      </c>
      <c r="D211" s="5" t="s">
        <v>402</v>
      </c>
      <c r="E211" s="5" t="s">
        <v>16</v>
      </c>
      <c r="F211" s="6">
        <v>1969900</v>
      </c>
      <c r="G211" s="6" t="s">
        <v>13</v>
      </c>
      <c r="H211">
        <f t="shared" si="18"/>
        <v>2363880</v>
      </c>
    </row>
    <row r="212" spans="1:10" ht="15.6" customHeight="1">
      <c r="A212" s="5" t="s">
        <v>403</v>
      </c>
      <c r="B212" s="5"/>
      <c r="C212" s="9" t="s">
        <v>1825</v>
      </c>
      <c r="D212" s="5" t="s">
        <v>404</v>
      </c>
      <c r="E212" s="5" t="s">
        <v>16</v>
      </c>
      <c r="F212" s="6">
        <v>2079900</v>
      </c>
      <c r="G212" s="6" t="s">
        <v>13</v>
      </c>
      <c r="H212">
        <f t="shared" si="18"/>
        <v>2495880</v>
      </c>
    </row>
    <row r="213" spans="1:10" ht="15.6" customHeight="1">
      <c r="A213" s="5" t="s">
        <v>405</v>
      </c>
      <c r="B213" s="5"/>
      <c r="C213" s="9" t="s">
        <v>1826</v>
      </c>
      <c r="D213" s="5" t="s">
        <v>406</v>
      </c>
      <c r="E213" s="5" t="s">
        <v>16</v>
      </c>
      <c r="F213" s="6">
        <v>2599900</v>
      </c>
      <c r="G213" s="6" t="s">
        <v>13</v>
      </c>
      <c r="H213">
        <f t="shared" si="18"/>
        <v>3119880</v>
      </c>
    </row>
    <row r="214" spans="1:10" ht="15.6" customHeight="1">
      <c r="A214" s="5" t="s">
        <v>407</v>
      </c>
      <c r="B214" s="5"/>
      <c r="C214" s="9" t="s">
        <v>1827</v>
      </c>
      <c r="D214" s="5" t="s">
        <v>408</v>
      </c>
      <c r="E214" s="5" t="s">
        <v>16</v>
      </c>
      <c r="F214" s="6">
        <v>2079900</v>
      </c>
      <c r="G214" s="6" t="s">
        <v>13</v>
      </c>
      <c r="H214">
        <f t="shared" si="18"/>
        <v>2495880</v>
      </c>
    </row>
    <row r="215" spans="1:10" ht="15.6" customHeight="1">
      <c r="A215" s="5" t="s">
        <v>409</v>
      </c>
      <c r="B215" s="5" t="s">
        <v>410</v>
      </c>
      <c r="C215" s="9"/>
      <c r="D215" s="5" t="s">
        <v>411</v>
      </c>
      <c r="E215" s="5" t="s">
        <v>34</v>
      </c>
      <c r="F215" s="6">
        <v>34900</v>
      </c>
      <c r="G215" s="6" t="s">
        <v>13</v>
      </c>
      <c r="H215">
        <f t="shared" si="18"/>
        <v>41880</v>
      </c>
      <c r="I215">
        <v>2462375</v>
      </c>
      <c r="J215">
        <f t="shared" ref="J215:J222" si="19">+IF(F215=I215,1,0)</f>
        <v>0</v>
      </c>
    </row>
    <row r="216" spans="1:10" ht="15.6" customHeight="1">
      <c r="A216" s="5" t="s">
        <v>412</v>
      </c>
      <c r="B216" s="5" t="s">
        <v>413</v>
      </c>
      <c r="C216" s="9" t="s">
        <v>1828</v>
      </c>
      <c r="D216" s="5" t="s">
        <v>277</v>
      </c>
      <c r="E216" s="5" t="s">
        <v>34</v>
      </c>
      <c r="F216" s="6">
        <v>3019900</v>
      </c>
      <c r="G216" s="6" t="s">
        <v>13</v>
      </c>
      <c r="H216">
        <f t="shared" si="18"/>
        <v>3623880</v>
      </c>
      <c r="I216">
        <v>2462375</v>
      </c>
      <c r="J216">
        <f t="shared" si="19"/>
        <v>0</v>
      </c>
    </row>
    <row r="217" spans="1:10" ht="15.6" customHeight="1">
      <c r="A217" s="5" t="s">
        <v>414</v>
      </c>
      <c r="B217" s="5"/>
      <c r="C217" s="5" t="s">
        <v>6</v>
      </c>
      <c r="D217" s="5" t="s">
        <v>277</v>
      </c>
      <c r="E217" s="5" t="s">
        <v>16</v>
      </c>
      <c r="F217" s="6">
        <v>3019900</v>
      </c>
      <c r="G217" s="6" t="s">
        <v>13</v>
      </c>
      <c r="H217">
        <f t="shared" si="18"/>
        <v>3623880</v>
      </c>
      <c r="I217">
        <v>2599875</v>
      </c>
      <c r="J217">
        <f t="shared" si="19"/>
        <v>0</v>
      </c>
    </row>
    <row r="218" spans="1:10" ht="15.6" customHeight="1">
      <c r="A218" s="5" t="s">
        <v>414</v>
      </c>
      <c r="B218" s="5" t="s">
        <v>415</v>
      </c>
      <c r="C218" s="9" t="s">
        <v>1828</v>
      </c>
      <c r="D218" s="67" t="s">
        <v>8455</v>
      </c>
      <c r="E218" s="5" t="s">
        <v>34</v>
      </c>
      <c r="F218" s="8">
        <v>3019900</v>
      </c>
      <c r="G218" s="8" t="s">
        <v>8423</v>
      </c>
      <c r="I218">
        <v>3249875</v>
      </c>
      <c r="J218">
        <f t="shared" si="19"/>
        <v>0</v>
      </c>
    </row>
    <row r="219" spans="1:10" ht="15.6" customHeight="1">
      <c r="A219" s="5" t="s">
        <v>414</v>
      </c>
      <c r="B219" s="5" t="s">
        <v>416</v>
      </c>
      <c r="C219" s="9" t="s">
        <v>1829</v>
      </c>
      <c r="D219" s="67" t="s">
        <v>8455</v>
      </c>
      <c r="E219" s="5" t="s">
        <v>417</v>
      </c>
      <c r="F219" s="8">
        <v>3019900</v>
      </c>
      <c r="G219" s="8" t="s">
        <v>8423</v>
      </c>
      <c r="I219">
        <v>2599875</v>
      </c>
      <c r="J219">
        <f t="shared" si="19"/>
        <v>0</v>
      </c>
    </row>
    <row r="220" spans="1:10" ht="15.6" customHeight="1">
      <c r="A220" s="5" t="s">
        <v>414</v>
      </c>
      <c r="B220" s="5" t="s">
        <v>418</v>
      </c>
      <c r="C220" s="9" t="s">
        <v>1830</v>
      </c>
      <c r="D220" s="67" t="s">
        <v>8455</v>
      </c>
      <c r="E220" s="5" t="s">
        <v>419</v>
      </c>
      <c r="F220" s="8">
        <v>3019900</v>
      </c>
      <c r="G220" s="8" t="s">
        <v>8423</v>
      </c>
      <c r="I220">
        <v>43625</v>
      </c>
      <c r="J220">
        <f t="shared" si="19"/>
        <v>0</v>
      </c>
    </row>
    <row r="221" spans="1:10" ht="15.6" customHeight="1">
      <c r="A221" s="5" t="s">
        <v>414</v>
      </c>
      <c r="B221" s="5" t="s">
        <v>420</v>
      </c>
      <c r="C221" s="9" t="s">
        <v>1831</v>
      </c>
      <c r="D221" s="67" t="s">
        <v>8455</v>
      </c>
      <c r="E221" s="5" t="s">
        <v>421</v>
      </c>
      <c r="F221" s="8">
        <v>3019900</v>
      </c>
      <c r="G221" s="8" t="s">
        <v>8423</v>
      </c>
      <c r="I221">
        <v>3774875</v>
      </c>
      <c r="J221">
        <f t="shared" si="19"/>
        <v>0</v>
      </c>
    </row>
    <row r="222" spans="1:10" ht="15.6" customHeight="1">
      <c r="A222" s="5" t="s">
        <v>414</v>
      </c>
      <c r="B222" s="5" t="s">
        <v>422</v>
      </c>
      <c r="C222" s="9" t="s">
        <v>1832</v>
      </c>
      <c r="D222" s="67" t="s">
        <v>8455</v>
      </c>
      <c r="E222" s="5" t="s">
        <v>12</v>
      </c>
      <c r="F222" s="8">
        <v>3019900</v>
      </c>
      <c r="G222" s="8" t="s">
        <v>8423</v>
      </c>
      <c r="I222">
        <v>3774875</v>
      </c>
      <c r="J222">
        <f t="shared" si="19"/>
        <v>0</v>
      </c>
    </row>
    <row r="223" spans="1:10" ht="15.6" customHeight="1">
      <c r="A223" s="5" t="s">
        <v>423</v>
      </c>
      <c r="B223" s="5" t="s">
        <v>424</v>
      </c>
      <c r="C223" s="9" t="s">
        <v>1833</v>
      </c>
      <c r="D223" s="5" t="s">
        <v>425</v>
      </c>
      <c r="E223" s="5" t="s">
        <v>12</v>
      </c>
      <c r="F223" s="6">
        <v>689900</v>
      </c>
      <c r="G223" s="6" t="s">
        <v>13</v>
      </c>
      <c r="H223">
        <f t="shared" si="18"/>
        <v>827880</v>
      </c>
    </row>
    <row r="224" spans="1:10" ht="15.6" customHeight="1">
      <c r="A224" s="5" t="s">
        <v>426</v>
      </c>
      <c r="B224" s="5"/>
      <c r="C224" s="5" t="s">
        <v>6</v>
      </c>
      <c r="D224" s="5" t="s">
        <v>427</v>
      </c>
      <c r="E224" s="5" t="s">
        <v>16</v>
      </c>
      <c r="F224" s="6">
        <v>949900</v>
      </c>
      <c r="G224" s="6" t="s">
        <v>13</v>
      </c>
      <c r="H224">
        <f t="shared" si="18"/>
        <v>1139880</v>
      </c>
    </row>
    <row r="225" spans="1:10" ht="15.6" customHeight="1">
      <c r="A225" s="5" t="s">
        <v>426</v>
      </c>
      <c r="B225" s="5" t="s">
        <v>428</v>
      </c>
      <c r="C225" s="9" t="s">
        <v>1834</v>
      </c>
      <c r="D225" s="67" t="s">
        <v>8456</v>
      </c>
      <c r="E225" s="5" t="s">
        <v>429</v>
      </c>
      <c r="F225" s="8">
        <v>949900</v>
      </c>
      <c r="G225" s="8" t="s">
        <v>8423</v>
      </c>
    </row>
    <row r="226" spans="1:10" ht="15.6" customHeight="1">
      <c r="A226" s="5" t="s">
        <v>426</v>
      </c>
      <c r="B226" s="5" t="s">
        <v>430</v>
      </c>
      <c r="C226" s="9" t="s">
        <v>1835</v>
      </c>
      <c r="D226" s="67" t="s">
        <v>8456</v>
      </c>
      <c r="E226" s="5" t="s">
        <v>431</v>
      </c>
      <c r="F226" s="8">
        <v>949900</v>
      </c>
      <c r="G226" s="8" t="s">
        <v>8423</v>
      </c>
    </row>
    <row r="227" spans="1:10" ht="15.6" customHeight="1">
      <c r="A227" s="5" t="s">
        <v>426</v>
      </c>
      <c r="B227" s="5" t="s">
        <v>432</v>
      </c>
      <c r="C227" s="9" t="s">
        <v>1836</v>
      </c>
      <c r="D227" s="67" t="s">
        <v>8456</v>
      </c>
      <c r="E227" s="5" t="s">
        <v>433</v>
      </c>
      <c r="F227" s="8">
        <v>949900</v>
      </c>
      <c r="G227" s="8" t="s">
        <v>8423</v>
      </c>
    </row>
    <row r="228" spans="1:10" ht="15.6" customHeight="1">
      <c r="A228" s="5" t="s">
        <v>426</v>
      </c>
      <c r="B228" s="5" t="s">
        <v>434</v>
      </c>
      <c r="C228" s="9" t="s">
        <v>1837</v>
      </c>
      <c r="D228" s="67" t="s">
        <v>8456</v>
      </c>
      <c r="E228" s="5" t="s">
        <v>435</v>
      </c>
      <c r="F228" s="8">
        <v>949900</v>
      </c>
      <c r="G228" s="8" t="s">
        <v>8423</v>
      </c>
      <c r="I228">
        <v>862375</v>
      </c>
      <c r="J228">
        <f t="shared" ref="J228:J229" si="20">+IF(F228=I228,1,0)</f>
        <v>0</v>
      </c>
    </row>
    <row r="229" spans="1:10" ht="15.6" customHeight="1">
      <c r="A229" s="5" t="s">
        <v>426</v>
      </c>
      <c r="B229" s="5" t="s">
        <v>436</v>
      </c>
      <c r="C229" s="9" t="s">
        <v>1838</v>
      </c>
      <c r="D229" s="67" t="s">
        <v>8456</v>
      </c>
      <c r="E229" s="5" t="s">
        <v>437</v>
      </c>
      <c r="F229" s="8">
        <v>949900</v>
      </c>
      <c r="G229" s="8" t="s">
        <v>8423</v>
      </c>
      <c r="I229">
        <v>1187375</v>
      </c>
      <c r="J229">
        <f t="shared" si="20"/>
        <v>0</v>
      </c>
    </row>
    <row r="230" spans="1:10" ht="15.6" customHeight="1">
      <c r="A230" s="5" t="s">
        <v>438</v>
      </c>
      <c r="B230" s="5" t="s">
        <v>439</v>
      </c>
      <c r="C230" s="9" t="s">
        <v>1839</v>
      </c>
      <c r="D230" s="5" t="s">
        <v>440</v>
      </c>
      <c r="E230" s="5" t="s">
        <v>36</v>
      </c>
      <c r="F230" s="6">
        <v>349900</v>
      </c>
      <c r="G230" s="6" t="s">
        <v>13</v>
      </c>
      <c r="H230">
        <f t="shared" si="18"/>
        <v>419880</v>
      </c>
    </row>
    <row r="231" spans="1:10" ht="15.6" customHeight="1">
      <c r="A231" s="5" t="s">
        <v>441</v>
      </c>
      <c r="B231" s="5" t="s">
        <v>442</v>
      </c>
      <c r="C231" s="9" t="s">
        <v>1840</v>
      </c>
      <c r="D231" s="5" t="s">
        <v>443</v>
      </c>
      <c r="E231" s="5" t="s">
        <v>12</v>
      </c>
      <c r="F231" s="6">
        <v>1059900</v>
      </c>
      <c r="G231" s="6" t="s">
        <v>13</v>
      </c>
      <c r="H231">
        <f t="shared" si="18"/>
        <v>1271880</v>
      </c>
    </row>
    <row r="232" spans="1:10" ht="15.6" customHeight="1">
      <c r="A232" s="5" t="s">
        <v>444</v>
      </c>
      <c r="B232" s="5" t="s">
        <v>445</v>
      </c>
      <c r="C232" s="9" t="s">
        <v>1841</v>
      </c>
      <c r="D232" s="5" t="s">
        <v>446</v>
      </c>
      <c r="E232" s="5" t="s">
        <v>292</v>
      </c>
      <c r="F232" s="6">
        <v>529900</v>
      </c>
      <c r="G232" s="6" t="s">
        <v>13</v>
      </c>
      <c r="H232">
        <f t="shared" si="18"/>
        <v>635880</v>
      </c>
    </row>
    <row r="233" spans="1:10" ht="15.6" customHeight="1">
      <c r="A233" s="5" t="s">
        <v>447</v>
      </c>
      <c r="B233" s="5" t="s">
        <v>448</v>
      </c>
      <c r="C233" s="9" t="s">
        <v>1842</v>
      </c>
      <c r="D233" s="5" t="s">
        <v>449</v>
      </c>
      <c r="E233" s="5" t="s">
        <v>292</v>
      </c>
      <c r="F233" s="6">
        <v>418066</v>
      </c>
      <c r="G233" s="6" t="s">
        <v>13</v>
      </c>
      <c r="H233">
        <f t="shared" si="18"/>
        <v>501679.19999999995</v>
      </c>
    </row>
    <row r="234" spans="1:10" ht="15.6" customHeight="1">
      <c r="A234" s="5" t="s">
        <v>450</v>
      </c>
      <c r="B234" s="5" t="s">
        <v>451</v>
      </c>
      <c r="C234" s="9" t="s">
        <v>1843</v>
      </c>
      <c r="D234" s="5" t="s">
        <v>452</v>
      </c>
      <c r="E234" s="5" t="s">
        <v>292</v>
      </c>
      <c r="F234" s="6">
        <v>359900</v>
      </c>
      <c r="G234" s="6" t="s">
        <v>13</v>
      </c>
      <c r="H234">
        <f t="shared" si="18"/>
        <v>431880</v>
      </c>
    </row>
    <row r="235" spans="1:10" ht="15.6" customHeight="1">
      <c r="A235" s="5" t="s">
        <v>453</v>
      </c>
      <c r="B235" s="5" t="s">
        <v>454</v>
      </c>
      <c r="C235" s="9" t="s">
        <v>1844</v>
      </c>
      <c r="D235" s="5" t="s">
        <v>455</v>
      </c>
      <c r="E235" s="5" t="s">
        <v>456</v>
      </c>
      <c r="F235" s="6">
        <v>339900</v>
      </c>
      <c r="G235" s="6" t="s">
        <v>13</v>
      </c>
      <c r="H235">
        <f t="shared" si="18"/>
        <v>407880</v>
      </c>
      <c r="I235">
        <v>437375</v>
      </c>
      <c r="J235">
        <f t="shared" ref="J235:J243" si="21">+IF(F235=I235,1,0)</f>
        <v>0</v>
      </c>
    </row>
    <row r="236" spans="1:10" ht="15.6" customHeight="1">
      <c r="A236" s="5" t="s">
        <v>457</v>
      </c>
      <c r="B236" s="5"/>
      <c r="C236" s="9" t="s">
        <v>1845</v>
      </c>
      <c r="D236" s="5" t="s">
        <v>458</v>
      </c>
      <c r="E236" s="5" t="s">
        <v>16</v>
      </c>
      <c r="F236" s="6">
        <v>349900</v>
      </c>
      <c r="G236" s="6" t="s">
        <v>13</v>
      </c>
      <c r="H236">
        <f t="shared" si="18"/>
        <v>419880</v>
      </c>
      <c r="I236">
        <v>1324875</v>
      </c>
      <c r="J236">
        <f t="shared" si="21"/>
        <v>0</v>
      </c>
    </row>
    <row r="237" spans="1:10" ht="15.6" customHeight="1">
      <c r="A237" s="5" t="s">
        <v>459</v>
      </c>
      <c r="B237" s="5"/>
      <c r="C237" s="9" t="s">
        <v>1846</v>
      </c>
      <c r="D237" s="5" t="s">
        <v>460</v>
      </c>
      <c r="E237" s="5" t="s">
        <v>16</v>
      </c>
      <c r="F237" s="6">
        <v>259900</v>
      </c>
      <c r="G237" s="6" t="s">
        <v>13</v>
      </c>
      <c r="H237">
        <f t="shared" si="18"/>
        <v>311880</v>
      </c>
      <c r="I237">
        <v>662375</v>
      </c>
      <c r="J237">
        <f t="shared" si="21"/>
        <v>0</v>
      </c>
    </row>
    <row r="238" spans="1:10" ht="15.6" customHeight="1">
      <c r="A238" s="5" t="s">
        <v>461</v>
      </c>
      <c r="B238" s="5"/>
      <c r="C238" s="5" t="s">
        <v>6</v>
      </c>
      <c r="D238" s="5" t="s">
        <v>462</v>
      </c>
      <c r="E238" s="5" t="s">
        <v>16</v>
      </c>
      <c r="F238" s="6">
        <v>1349900</v>
      </c>
      <c r="G238" s="6" t="s">
        <v>13</v>
      </c>
      <c r="H238">
        <f t="shared" si="18"/>
        <v>1619880</v>
      </c>
      <c r="I238">
        <v>522582.5</v>
      </c>
      <c r="J238">
        <f t="shared" si="21"/>
        <v>0</v>
      </c>
    </row>
    <row r="239" spans="1:10" ht="15.6" customHeight="1">
      <c r="A239" s="5" t="s">
        <v>461</v>
      </c>
      <c r="B239" s="5" t="s">
        <v>463</v>
      </c>
      <c r="C239" s="9" t="s">
        <v>1847</v>
      </c>
      <c r="D239" s="67" t="s">
        <v>8457</v>
      </c>
      <c r="E239" s="5" t="s">
        <v>36</v>
      </c>
      <c r="F239" s="8">
        <v>1349900</v>
      </c>
      <c r="G239" s="8" t="s">
        <v>8423</v>
      </c>
      <c r="I239">
        <v>449875</v>
      </c>
      <c r="J239">
        <f t="shared" si="21"/>
        <v>0</v>
      </c>
    </row>
    <row r="240" spans="1:10" ht="15.6" customHeight="1">
      <c r="A240" s="5" t="s">
        <v>461</v>
      </c>
      <c r="B240" s="5" t="s">
        <v>464</v>
      </c>
      <c r="C240" s="9" t="s">
        <v>1848</v>
      </c>
      <c r="D240" s="67" t="s">
        <v>8457</v>
      </c>
      <c r="E240" s="5" t="s">
        <v>12</v>
      </c>
      <c r="F240" s="8">
        <v>1349900</v>
      </c>
      <c r="G240" s="8" t="s">
        <v>8423</v>
      </c>
      <c r="I240">
        <v>424875</v>
      </c>
      <c r="J240">
        <f t="shared" si="21"/>
        <v>0</v>
      </c>
    </row>
    <row r="241" spans="1:15" ht="15.6" customHeight="1">
      <c r="A241" s="5" t="s">
        <v>461</v>
      </c>
      <c r="B241" s="5" t="s">
        <v>465</v>
      </c>
      <c r="C241" s="9" t="s">
        <v>1849</v>
      </c>
      <c r="D241" s="67" t="s">
        <v>8457</v>
      </c>
      <c r="E241" s="5" t="s">
        <v>38</v>
      </c>
      <c r="F241" s="8">
        <v>1349900</v>
      </c>
      <c r="G241" s="8" t="s">
        <v>8423</v>
      </c>
      <c r="I241">
        <v>437375</v>
      </c>
      <c r="J241">
        <f t="shared" si="21"/>
        <v>0</v>
      </c>
    </row>
    <row r="242" spans="1:15" ht="15.6" customHeight="1">
      <c r="A242" s="5" t="s">
        <v>461</v>
      </c>
      <c r="B242" s="5" t="s">
        <v>466</v>
      </c>
      <c r="C242" s="9" t="s">
        <v>1850</v>
      </c>
      <c r="D242" s="67" t="s">
        <v>8457</v>
      </c>
      <c r="E242" s="5" t="s">
        <v>48</v>
      </c>
      <c r="F242" s="8">
        <v>1349900</v>
      </c>
      <c r="G242" s="8" t="s">
        <v>8423</v>
      </c>
      <c r="I242">
        <v>324875</v>
      </c>
      <c r="J242">
        <f t="shared" si="21"/>
        <v>0</v>
      </c>
    </row>
    <row r="243" spans="1:15" ht="15.6" customHeight="1">
      <c r="A243" s="5" t="s">
        <v>467</v>
      </c>
      <c r="B243" s="5" t="s">
        <v>468</v>
      </c>
      <c r="C243" s="9" t="s">
        <v>1851</v>
      </c>
      <c r="D243" s="9" t="s">
        <v>469</v>
      </c>
      <c r="E243" s="5" t="s">
        <v>12</v>
      </c>
      <c r="F243" s="6">
        <v>1109900</v>
      </c>
      <c r="G243" s="6" t="s">
        <v>13</v>
      </c>
      <c r="H243">
        <f t="shared" si="18"/>
        <v>1331880</v>
      </c>
      <c r="I243">
        <v>1687375</v>
      </c>
      <c r="J243">
        <f t="shared" si="21"/>
        <v>0</v>
      </c>
      <c r="M243">
        <v>1109900</v>
      </c>
      <c r="N243">
        <f>+M243/F243</f>
        <v>1</v>
      </c>
      <c r="O243">
        <f>+F243*N243</f>
        <v>1109900</v>
      </c>
    </row>
    <row r="244" spans="1:15" ht="15.6" customHeight="1">
      <c r="A244" s="5" t="s">
        <v>470</v>
      </c>
      <c r="B244" s="5" t="s">
        <v>471</v>
      </c>
      <c r="C244" s="9" t="s">
        <v>1852</v>
      </c>
      <c r="D244" s="9" t="s">
        <v>472</v>
      </c>
      <c r="E244" s="5" t="s">
        <v>12</v>
      </c>
      <c r="F244" s="6">
        <v>1209900</v>
      </c>
      <c r="G244" s="6" t="s">
        <v>13</v>
      </c>
      <c r="H244">
        <f t="shared" si="18"/>
        <v>1451880</v>
      </c>
    </row>
    <row r="245" spans="1:15" ht="15.6" customHeight="1">
      <c r="A245" s="5" t="s">
        <v>473</v>
      </c>
      <c r="B245" s="5" t="s">
        <v>474</v>
      </c>
      <c r="C245" s="9" t="s">
        <v>1853</v>
      </c>
      <c r="D245" s="9" t="s">
        <v>475</v>
      </c>
      <c r="E245" s="5" t="s">
        <v>12</v>
      </c>
      <c r="F245" s="6">
        <v>1449900</v>
      </c>
      <c r="G245" s="6" t="s">
        <v>13</v>
      </c>
      <c r="H245">
        <f t="shared" si="18"/>
        <v>1739880</v>
      </c>
    </row>
    <row r="246" spans="1:15" ht="15.6" customHeight="1">
      <c r="A246" s="5" t="s">
        <v>476</v>
      </c>
      <c r="B246" s="5" t="s">
        <v>477</v>
      </c>
      <c r="C246" s="9" t="s">
        <v>1854</v>
      </c>
      <c r="D246" s="9" t="s">
        <v>478</v>
      </c>
      <c r="E246" s="5" t="s">
        <v>12</v>
      </c>
      <c r="F246" s="6">
        <v>1499900</v>
      </c>
      <c r="G246" s="6" t="s">
        <v>13</v>
      </c>
      <c r="H246">
        <f t="shared" si="18"/>
        <v>1799880</v>
      </c>
    </row>
    <row r="247" spans="1:15" ht="15.6" customHeight="1">
      <c r="A247" s="5" t="s">
        <v>479</v>
      </c>
      <c r="B247" s="5" t="s">
        <v>480</v>
      </c>
      <c r="C247" s="9" t="s">
        <v>1855</v>
      </c>
      <c r="D247" s="9" t="s">
        <v>481</v>
      </c>
      <c r="E247" s="5" t="s">
        <v>12</v>
      </c>
      <c r="F247" s="6">
        <v>1399900</v>
      </c>
      <c r="G247" s="6" t="s">
        <v>13</v>
      </c>
      <c r="H247">
        <f t="shared" si="18"/>
        <v>1679880</v>
      </c>
    </row>
    <row r="248" spans="1:15" ht="15.6" customHeight="1">
      <c r="A248" s="5" t="s">
        <v>482</v>
      </c>
      <c r="B248" s="5"/>
      <c r="C248" s="5" t="s">
        <v>6</v>
      </c>
      <c r="D248" s="9" t="s">
        <v>483</v>
      </c>
      <c r="E248" s="5" t="s">
        <v>16</v>
      </c>
      <c r="F248" s="6">
        <v>619900</v>
      </c>
      <c r="G248" s="6" t="s">
        <v>13</v>
      </c>
      <c r="H248">
        <f t="shared" si="18"/>
        <v>743880</v>
      </c>
      <c r="I248">
        <v>1387375</v>
      </c>
      <c r="J248">
        <f t="shared" ref="J248:J253" si="22">+IF(F248=I248,1,0)</f>
        <v>0</v>
      </c>
    </row>
    <row r="249" spans="1:15" ht="15.6" customHeight="1">
      <c r="A249" s="5" t="s">
        <v>482</v>
      </c>
      <c r="B249" s="5" t="s">
        <v>484</v>
      </c>
      <c r="C249" s="9" t="s">
        <v>1856</v>
      </c>
      <c r="D249" s="67" t="s">
        <v>8458</v>
      </c>
      <c r="E249" s="5" t="s">
        <v>350</v>
      </c>
      <c r="F249" s="8">
        <v>619900</v>
      </c>
      <c r="G249" s="8" t="s">
        <v>8423</v>
      </c>
      <c r="I249">
        <v>1512375</v>
      </c>
      <c r="J249">
        <f t="shared" si="22"/>
        <v>0</v>
      </c>
    </row>
    <row r="250" spans="1:15" ht="15.6" customHeight="1">
      <c r="A250" s="5" t="s">
        <v>482</v>
      </c>
      <c r="B250" s="5" t="s">
        <v>485</v>
      </c>
      <c r="C250" s="9" t="s">
        <v>1857</v>
      </c>
      <c r="D250" s="67" t="s">
        <v>8458</v>
      </c>
      <c r="E250" s="5" t="s">
        <v>153</v>
      </c>
      <c r="F250" s="8">
        <v>619900</v>
      </c>
      <c r="G250" s="8" t="s">
        <v>8423</v>
      </c>
      <c r="I250">
        <v>1812375</v>
      </c>
      <c r="J250">
        <f t="shared" si="22"/>
        <v>0</v>
      </c>
    </row>
    <row r="251" spans="1:15" ht="15.6" customHeight="1">
      <c r="A251" s="5" t="s">
        <v>482</v>
      </c>
      <c r="B251" s="5" t="s">
        <v>486</v>
      </c>
      <c r="C251" s="9" t="s">
        <v>1858</v>
      </c>
      <c r="D251" s="67" t="s">
        <v>8458</v>
      </c>
      <c r="E251" s="5" t="s">
        <v>54</v>
      </c>
      <c r="F251" s="8">
        <v>619900</v>
      </c>
      <c r="G251" s="8" t="s">
        <v>8423</v>
      </c>
      <c r="I251">
        <v>1874875</v>
      </c>
      <c r="J251">
        <f t="shared" si="22"/>
        <v>0</v>
      </c>
    </row>
    <row r="252" spans="1:15" ht="15.6" customHeight="1">
      <c r="A252" s="5" t="s">
        <v>487</v>
      </c>
      <c r="B252" s="5" t="s">
        <v>488</v>
      </c>
      <c r="C252" s="9" t="s">
        <v>1859</v>
      </c>
      <c r="D252" s="9" t="s">
        <v>489</v>
      </c>
      <c r="E252" s="5" t="s">
        <v>12</v>
      </c>
      <c r="F252" s="6">
        <v>779900</v>
      </c>
      <c r="G252" s="6" t="s">
        <v>13</v>
      </c>
      <c r="H252">
        <f t="shared" si="18"/>
        <v>935880</v>
      </c>
      <c r="I252">
        <v>1749875</v>
      </c>
      <c r="J252">
        <f t="shared" si="22"/>
        <v>0</v>
      </c>
    </row>
    <row r="253" spans="1:15" ht="15.6" customHeight="1">
      <c r="A253" s="5" t="s">
        <v>490</v>
      </c>
      <c r="B253" s="5" t="s">
        <v>491</v>
      </c>
      <c r="C253" s="9" t="s">
        <v>1860</v>
      </c>
      <c r="D253" s="9" t="s">
        <v>492</v>
      </c>
      <c r="E253" s="5" t="s">
        <v>153</v>
      </c>
      <c r="F253" s="6">
        <v>569900</v>
      </c>
      <c r="G253" s="6" t="s">
        <v>13</v>
      </c>
      <c r="H253">
        <f t="shared" si="18"/>
        <v>683880</v>
      </c>
      <c r="I253">
        <v>774875</v>
      </c>
      <c r="J253">
        <f t="shared" si="22"/>
        <v>0</v>
      </c>
    </row>
    <row r="254" spans="1:15" ht="15.6" customHeight="1">
      <c r="A254" s="5" t="s">
        <v>493</v>
      </c>
      <c r="B254" s="5" t="s">
        <v>494</v>
      </c>
      <c r="C254" s="9" t="s">
        <v>1861</v>
      </c>
      <c r="D254" s="9" t="s">
        <v>495</v>
      </c>
      <c r="E254" s="5" t="s">
        <v>12</v>
      </c>
      <c r="F254" s="6">
        <v>1429900</v>
      </c>
      <c r="G254" s="6" t="s">
        <v>13</v>
      </c>
      <c r="H254">
        <f t="shared" si="18"/>
        <v>1715880</v>
      </c>
    </row>
    <row r="255" spans="1:15" ht="15.6" customHeight="1">
      <c r="A255" s="5" t="s">
        <v>496</v>
      </c>
      <c r="B255" s="5" t="s">
        <v>497</v>
      </c>
      <c r="C255" s="9" t="s">
        <v>1862</v>
      </c>
      <c r="D255" s="9" t="s">
        <v>498</v>
      </c>
      <c r="E255" s="5" t="s">
        <v>12</v>
      </c>
      <c r="F255" s="6">
        <v>1299900</v>
      </c>
      <c r="G255" s="6" t="s">
        <v>13</v>
      </c>
      <c r="H255">
        <f t="shared" si="18"/>
        <v>1559880</v>
      </c>
    </row>
    <row r="256" spans="1:15" ht="15.6" customHeight="1">
      <c r="A256" s="5" t="s">
        <v>499</v>
      </c>
      <c r="B256" s="5" t="s">
        <v>500</v>
      </c>
      <c r="C256" s="9" t="s">
        <v>1863</v>
      </c>
      <c r="D256" s="9" t="s">
        <v>501</v>
      </c>
      <c r="E256" s="5" t="s">
        <v>153</v>
      </c>
      <c r="F256" s="6">
        <v>549900</v>
      </c>
      <c r="G256" s="6" t="s">
        <v>13</v>
      </c>
      <c r="H256">
        <f t="shared" si="18"/>
        <v>659880</v>
      </c>
    </row>
    <row r="257" spans="1:10" ht="15.6" customHeight="1">
      <c r="A257" s="5" t="s">
        <v>502</v>
      </c>
      <c r="B257" s="5" t="s">
        <v>503</v>
      </c>
      <c r="C257" s="9" t="s">
        <v>1864</v>
      </c>
      <c r="D257" s="9" t="s">
        <v>504</v>
      </c>
      <c r="E257" s="5" t="s">
        <v>12</v>
      </c>
      <c r="F257" s="6">
        <v>1449900</v>
      </c>
      <c r="G257" s="6" t="s">
        <v>13</v>
      </c>
      <c r="H257">
        <f t="shared" si="18"/>
        <v>1739880</v>
      </c>
      <c r="I257">
        <v>974875</v>
      </c>
      <c r="J257">
        <f t="shared" ref="J257:J264" si="23">+IF(F257=I257,1,0)</f>
        <v>0</v>
      </c>
    </row>
    <row r="258" spans="1:10" ht="15.6" customHeight="1">
      <c r="A258" s="5" t="s">
        <v>505</v>
      </c>
      <c r="B258" s="5" t="s">
        <v>506</v>
      </c>
      <c r="C258" s="9" t="s">
        <v>1865</v>
      </c>
      <c r="D258" s="9" t="s">
        <v>507</v>
      </c>
      <c r="E258" s="5" t="s">
        <v>12</v>
      </c>
      <c r="F258" s="6">
        <v>1449900</v>
      </c>
      <c r="G258" s="6" t="s">
        <v>13</v>
      </c>
      <c r="H258">
        <f t="shared" si="18"/>
        <v>1739880</v>
      </c>
      <c r="I258">
        <v>712375</v>
      </c>
      <c r="J258">
        <f t="shared" si="23"/>
        <v>0</v>
      </c>
    </row>
    <row r="259" spans="1:10" ht="15.6" customHeight="1">
      <c r="A259" s="5" t="s">
        <v>508</v>
      </c>
      <c r="B259" s="5"/>
      <c r="C259" s="5" t="s">
        <v>6</v>
      </c>
      <c r="D259" s="9" t="s">
        <v>509</v>
      </c>
      <c r="E259" s="5" t="s">
        <v>16</v>
      </c>
      <c r="F259" s="6">
        <v>689900</v>
      </c>
      <c r="G259" s="6" t="s">
        <v>13</v>
      </c>
      <c r="H259">
        <f t="shared" si="18"/>
        <v>827880</v>
      </c>
      <c r="I259">
        <v>1787375</v>
      </c>
      <c r="J259">
        <f t="shared" si="23"/>
        <v>0</v>
      </c>
    </row>
    <row r="260" spans="1:10" ht="15.6" customHeight="1">
      <c r="A260" s="5" t="s">
        <v>508</v>
      </c>
      <c r="B260" s="5" t="s">
        <v>510</v>
      </c>
      <c r="C260" s="9" t="s">
        <v>1866</v>
      </c>
      <c r="D260" s="67" t="s">
        <v>8459</v>
      </c>
      <c r="E260" s="5" t="s">
        <v>153</v>
      </c>
      <c r="F260" s="8">
        <v>689900</v>
      </c>
      <c r="G260" s="8" t="s">
        <v>8423</v>
      </c>
      <c r="I260">
        <v>1624875</v>
      </c>
      <c r="J260">
        <f t="shared" si="23"/>
        <v>0</v>
      </c>
    </row>
    <row r="261" spans="1:10" ht="15.6" customHeight="1">
      <c r="A261" s="5" t="s">
        <v>508</v>
      </c>
      <c r="B261" s="5" t="s">
        <v>511</v>
      </c>
      <c r="C261" s="9" t="s">
        <v>1867</v>
      </c>
      <c r="D261" s="67" t="s">
        <v>8459</v>
      </c>
      <c r="E261" s="5" t="s">
        <v>54</v>
      </c>
      <c r="F261" s="8">
        <v>689900</v>
      </c>
      <c r="G261" s="8" t="s">
        <v>8423</v>
      </c>
      <c r="I261">
        <v>687375</v>
      </c>
      <c r="J261">
        <f t="shared" si="23"/>
        <v>0</v>
      </c>
    </row>
    <row r="262" spans="1:10" ht="15.6" customHeight="1">
      <c r="A262" s="5" t="s">
        <v>512</v>
      </c>
      <c r="B262" s="5" t="s">
        <v>513</v>
      </c>
      <c r="C262" s="9" t="s">
        <v>1868</v>
      </c>
      <c r="D262" s="9" t="s">
        <v>514</v>
      </c>
      <c r="E262" s="5" t="s">
        <v>153</v>
      </c>
      <c r="F262" s="6">
        <v>1449900</v>
      </c>
      <c r="G262" s="6" t="s">
        <v>13</v>
      </c>
      <c r="H262">
        <f t="shared" ref="H262:H323" si="24">+F262*(1+$M$8)</f>
        <v>1739880</v>
      </c>
      <c r="I262">
        <v>1812375</v>
      </c>
      <c r="J262">
        <f t="shared" si="23"/>
        <v>0</v>
      </c>
    </row>
    <row r="263" spans="1:10" ht="15.6" customHeight="1">
      <c r="A263" s="5" t="s">
        <v>515</v>
      </c>
      <c r="B263" s="5"/>
      <c r="C263" s="5" t="s">
        <v>6</v>
      </c>
      <c r="D263" s="9" t="s">
        <v>516</v>
      </c>
      <c r="E263" s="5" t="s">
        <v>16</v>
      </c>
      <c r="F263" s="6">
        <v>3299900</v>
      </c>
      <c r="G263" s="6" t="s">
        <v>13</v>
      </c>
      <c r="H263">
        <f t="shared" si="24"/>
        <v>3959880</v>
      </c>
      <c r="I263">
        <v>1812375</v>
      </c>
      <c r="J263">
        <f t="shared" si="23"/>
        <v>0</v>
      </c>
    </row>
    <row r="264" spans="1:10" ht="15.6" customHeight="1">
      <c r="A264" s="5" t="s">
        <v>515</v>
      </c>
      <c r="B264" s="5" t="s">
        <v>517</v>
      </c>
      <c r="C264" s="9" t="s">
        <v>1869</v>
      </c>
      <c r="D264" s="67" t="s">
        <v>8460</v>
      </c>
      <c r="E264" s="5" t="s">
        <v>48</v>
      </c>
      <c r="F264" s="8">
        <v>3299900</v>
      </c>
      <c r="G264" s="8" t="s">
        <v>8423</v>
      </c>
      <c r="I264">
        <v>862375</v>
      </c>
      <c r="J264">
        <f t="shared" si="23"/>
        <v>0</v>
      </c>
    </row>
    <row r="265" spans="1:10" ht="15.6" customHeight="1">
      <c r="A265" s="5" t="s">
        <v>515</v>
      </c>
      <c r="B265" s="5" t="s">
        <v>518</v>
      </c>
      <c r="C265" s="9" t="s">
        <v>1870</v>
      </c>
      <c r="D265" s="67" t="s">
        <v>8460</v>
      </c>
      <c r="E265" s="5" t="s">
        <v>12</v>
      </c>
      <c r="F265" s="8">
        <v>3299900</v>
      </c>
      <c r="G265" s="8" t="s">
        <v>8423</v>
      </c>
    </row>
    <row r="266" spans="1:10" ht="15.6" customHeight="1">
      <c r="A266" s="5" t="s">
        <v>515</v>
      </c>
      <c r="B266" s="5" t="s">
        <v>519</v>
      </c>
      <c r="C266" s="9" t="s">
        <v>1871</v>
      </c>
      <c r="D266" s="67" t="s">
        <v>8460</v>
      </c>
      <c r="E266" s="5" t="s">
        <v>34</v>
      </c>
      <c r="F266" s="8">
        <v>3299900</v>
      </c>
      <c r="G266" s="8" t="s">
        <v>8423</v>
      </c>
    </row>
    <row r="267" spans="1:10" ht="15.6" customHeight="1">
      <c r="A267" s="5" t="s">
        <v>515</v>
      </c>
      <c r="B267" s="5" t="s">
        <v>520</v>
      </c>
      <c r="C267" s="9" t="s">
        <v>1872</v>
      </c>
      <c r="D267" s="67" t="s">
        <v>8460</v>
      </c>
      <c r="E267" s="5" t="s">
        <v>300</v>
      </c>
      <c r="F267" s="8">
        <v>3299900</v>
      </c>
      <c r="G267" s="8" t="s">
        <v>8423</v>
      </c>
      <c r="I267">
        <v>1812375</v>
      </c>
      <c r="J267">
        <f t="shared" ref="J267:J268" si="25">+IF(F267=I267,1,0)</f>
        <v>0</v>
      </c>
    </row>
    <row r="268" spans="1:10" ht="15.6" customHeight="1">
      <c r="A268" s="5" t="s">
        <v>515</v>
      </c>
      <c r="B268" s="5" t="s">
        <v>521</v>
      </c>
      <c r="C268" s="9" t="s">
        <v>1873</v>
      </c>
      <c r="D268" s="67" t="s">
        <v>8460</v>
      </c>
      <c r="E268" s="5" t="s">
        <v>302</v>
      </c>
      <c r="F268" s="8">
        <v>3299900</v>
      </c>
      <c r="G268" s="8" t="s">
        <v>8423</v>
      </c>
      <c r="I268">
        <v>4124875</v>
      </c>
      <c r="J268">
        <f t="shared" si="25"/>
        <v>0</v>
      </c>
    </row>
    <row r="269" spans="1:10" ht="15.6" customHeight="1">
      <c r="A269" s="5" t="s">
        <v>515</v>
      </c>
      <c r="B269" s="5" t="s">
        <v>522</v>
      </c>
      <c r="C269" s="9" t="s">
        <v>1874</v>
      </c>
      <c r="D269" s="67" t="s">
        <v>8460</v>
      </c>
      <c r="E269" s="5" t="s">
        <v>304</v>
      </c>
      <c r="F269" s="8">
        <v>3299900</v>
      </c>
      <c r="G269" s="8" t="s">
        <v>8423</v>
      </c>
    </row>
    <row r="270" spans="1:10" ht="15.6" customHeight="1">
      <c r="A270" s="5" t="s">
        <v>515</v>
      </c>
      <c r="B270" s="5" t="s">
        <v>523</v>
      </c>
      <c r="C270" s="9" t="s">
        <v>1875</v>
      </c>
      <c r="D270" s="67" t="s">
        <v>8460</v>
      </c>
      <c r="E270" s="5" t="s">
        <v>297</v>
      </c>
      <c r="F270" s="8">
        <v>3299900</v>
      </c>
      <c r="G270" s="8" t="s">
        <v>8423</v>
      </c>
    </row>
    <row r="271" spans="1:10" ht="15.6" customHeight="1">
      <c r="A271" s="5" t="s">
        <v>515</v>
      </c>
      <c r="B271" s="5" t="s">
        <v>524</v>
      </c>
      <c r="C271" s="9" t="s">
        <v>1876</v>
      </c>
      <c r="D271" s="67" t="s">
        <v>8460</v>
      </c>
      <c r="E271" s="5" t="s">
        <v>306</v>
      </c>
      <c r="F271" s="8">
        <v>3299900</v>
      </c>
      <c r="G271" s="8" t="s">
        <v>8423</v>
      </c>
    </row>
    <row r="272" spans="1:10" ht="15.6" customHeight="1">
      <c r="A272" s="5" t="s">
        <v>515</v>
      </c>
      <c r="B272" s="5" t="s">
        <v>525</v>
      </c>
      <c r="C272" s="9" t="s">
        <v>1877</v>
      </c>
      <c r="D272" s="67" t="s">
        <v>8460</v>
      </c>
      <c r="E272" s="5" t="s">
        <v>36</v>
      </c>
      <c r="F272" s="8">
        <v>3299900</v>
      </c>
      <c r="G272" s="8" t="s">
        <v>8423</v>
      </c>
    </row>
    <row r="273" spans="1:10" ht="15.6" customHeight="1">
      <c r="A273" s="5" t="s">
        <v>526</v>
      </c>
      <c r="B273" s="5"/>
      <c r="C273" s="5" t="s">
        <v>6</v>
      </c>
      <c r="D273" s="9" t="s">
        <v>527</v>
      </c>
      <c r="E273" s="5" t="s">
        <v>16</v>
      </c>
      <c r="F273" s="6">
        <v>3059900</v>
      </c>
      <c r="G273" s="6" t="s">
        <v>13</v>
      </c>
      <c r="H273">
        <f t="shared" si="24"/>
        <v>3671880</v>
      </c>
    </row>
    <row r="274" spans="1:10" ht="15.6" customHeight="1">
      <c r="A274" s="5" t="s">
        <v>526</v>
      </c>
      <c r="B274" s="5" t="s">
        <v>528</v>
      </c>
      <c r="C274" s="9" t="s">
        <v>1878</v>
      </c>
      <c r="D274" s="67" t="s">
        <v>8461</v>
      </c>
      <c r="E274" s="5" t="s">
        <v>12</v>
      </c>
      <c r="F274" s="8">
        <v>3059900</v>
      </c>
      <c r="G274" s="8" t="s">
        <v>8423</v>
      </c>
    </row>
    <row r="275" spans="1:10" ht="15.6" customHeight="1">
      <c r="A275" s="5" t="s">
        <v>526</v>
      </c>
      <c r="B275" s="5" t="s">
        <v>529</v>
      </c>
      <c r="C275" s="9" t="s">
        <v>1879</v>
      </c>
      <c r="D275" s="67" t="s">
        <v>8461</v>
      </c>
      <c r="E275" s="5" t="s">
        <v>34</v>
      </c>
      <c r="F275" s="8">
        <v>3059900</v>
      </c>
      <c r="G275" s="8" t="s">
        <v>8423</v>
      </c>
    </row>
    <row r="276" spans="1:10" ht="15.6" customHeight="1">
      <c r="A276" s="5" t="s">
        <v>526</v>
      </c>
      <c r="B276" s="5" t="s">
        <v>530</v>
      </c>
      <c r="C276" s="9" t="s">
        <v>1880</v>
      </c>
      <c r="D276" s="67" t="s">
        <v>8461</v>
      </c>
      <c r="E276" s="5" t="s">
        <v>300</v>
      </c>
      <c r="F276" s="8">
        <v>3059900</v>
      </c>
      <c r="G276" s="8" t="s">
        <v>8423</v>
      </c>
    </row>
    <row r="277" spans="1:10" ht="15.6" customHeight="1">
      <c r="A277" s="5" t="s">
        <v>526</v>
      </c>
      <c r="B277" s="5" t="s">
        <v>531</v>
      </c>
      <c r="C277" s="9" t="s">
        <v>1881</v>
      </c>
      <c r="D277" s="67" t="s">
        <v>8461</v>
      </c>
      <c r="E277" s="5" t="s">
        <v>302</v>
      </c>
      <c r="F277" s="8">
        <v>3059900</v>
      </c>
      <c r="G277" s="8" t="s">
        <v>8423</v>
      </c>
    </row>
    <row r="278" spans="1:10" ht="15.6" customHeight="1">
      <c r="A278" s="5" t="s">
        <v>526</v>
      </c>
      <c r="B278" s="5" t="s">
        <v>532</v>
      </c>
      <c r="C278" s="9" t="s">
        <v>1882</v>
      </c>
      <c r="D278" s="67" t="s">
        <v>8461</v>
      </c>
      <c r="E278" s="5" t="s">
        <v>304</v>
      </c>
      <c r="F278" s="8">
        <v>3059900</v>
      </c>
      <c r="G278" s="8" t="s">
        <v>8423</v>
      </c>
      <c r="I278">
        <v>3824875</v>
      </c>
      <c r="J278">
        <f>+IF(F278=I278,1,0)</f>
        <v>0</v>
      </c>
    </row>
    <row r="279" spans="1:10" ht="15.6" customHeight="1">
      <c r="A279" s="5" t="s">
        <v>526</v>
      </c>
      <c r="B279" s="5" t="s">
        <v>533</v>
      </c>
      <c r="C279" s="9" t="s">
        <v>1883</v>
      </c>
      <c r="D279" s="67" t="s">
        <v>8461</v>
      </c>
      <c r="E279" s="5" t="s">
        <v>297</v>
      </c>
      <c r="F279" s="8">
        <v>3059900</v>
      </c>
      <c r="G279" s="8" t="s">
        <v>8423</v>
      </c>
    </row>
    <row r="280" spans="1:10" ht="15.6" customHeight="1">
      <c r="A280" s="5" t="s">
        <v>526</v>
      </c>
      <c r="B280" s="5" t="s">
        <v>534</v>
      </c>
      <c r="C280" s="9" t="s">
        <v>1884</v>
      </c>
      <c r="D280" s="67" t="s">
        <v>8461</v>
      </c>
      <c r="E280" s="5" t="s">
        <v>306</v>
      </c>
      <c r="F280" s="8">
        <v>3059900</v>
      </c>
      <c r="G280" s="8" t="s">
        <v>8423</v>
      </c>
    </row>
    <row r="281" spans="1:10" ht="15.6" customHeight="1">
      <c r="A281" s="5" t="s">
        <v>526</v>
      </c>
      <c r="B281" s="5" t="s">
        <v>535</v>
      </c>
      <c r="C281" s="9" t="s">
        <v>1885</v>
      </c>
      <c r="D281" s="67" t="s">
        <v>8461</v>
      </c>
      <c r="E281" s="5" t="s">
        <v>48</v>
      </c>
      <c r="F281" s="8">
        <v>3059900</v>
      </c>
      <c r="G281" s="8" t="s">
        <v>8423</v>
      </c>
    </row>
    <row r="282" spans="1:10" ht="15.6" customHeight="1">
      <c r="A282" s="5" t="s">
        <v>526</v>
      </c>
      <c r="B282" s="5" t="s">
        <v>536</v>
      </c>
      <c r="C282" s="9" t="s">
        <v>1886</v>
      </c>
      <c r="D282" s="67" t="s">
        <v>8461</v>
      </c>
      <c r="E282" s="5" t="s">
        <v>36</v>
      </c>
      <c r="F282" s="8">
        <v>3059900</v>
      </c>
      <c r="G282" s="8" t="s">
        <v>8423</v>
      </c>
    </row>
    <row r="283" spans="1:10" ht="15.6" customHeight="1">
      <c r="A283" s="5" t="s">
        <v>537</v>
      </c>
      <c r="B283" s="5"/>
      <c r="C283" s="5" t="s">
        <v>6</v>
      </c>
      <c r="D283" s="9" t="s">
        <v>538</v>
      </c>
      <c r="E283" s="5" t="s">
        <v>16</v>
      </c>
      <c r="F283" s="6">
        <v>2899900</v>
      </c>
      <c r="G283" s="6" t="s">
        <v>13</v>
      </c>
      <c r="H283">
        <f t="shared" si="24"/>
        <v>3479880</v>
      </c>
    </row>
    <row r="284" spans="1:10" ht="15.6" customHeight="1">
      <c r="A284" s="5" t="s">
        <v>537</v>
      </c>
      <c r="B284" s="5" t="s">
        <v>539</v>
      </c>
      <c r="C284" s="9" t="s">
        <v>1887</v>
      </c>
      <c r="D284" s="67" t="s">
        <v>8462</v>
      </c>
      <c r="E284" s="5" t="s">
        <v>48</v>
      </c>
      <c r="F284" s="8">
        <v>2899900</v>
      </c>
      <c r="G284" s="8" t="s">
        <v>8423</v>
      </c>
    </row>
    <row r="285" spans="1:10" ht="15.6" customHeight="1">
      <c r="A285" s="5" t="s">
        <v>537</v>
      </c>
      <c r="B285" s="5" t="s">
        <v>540</v>
      </c>
      <c r="C285" s="9" t="s">
        <v>1888</v>
      </c>
      <c r="D285" s="67" t="s">
        <v>8462</v>
      </c>
      <c r="E285" s="5" t="s">
        <v>12</v>
      </c>
      <c r="F285" s="8">
        <v>2899900</v>
      </c>
      <c r="G285" s="8" t="s">
        <v>8423</v>
      </c>
    </row>
    <row r="286" spans="1:10" ht="15.6" customHeight="1">
      <c r="A286" s="5" t="s">
        <v>537</v>
      </c>
      <c r="B286" s="5" t="s">
        <v>541</v>
      </c>
      <c r="C286" s="9" t="s">
        <v>1889</v>
      </c>
      <c r="D286" s="67" t="s">
        <v>8462</v>
      </c>
      <c r="E286" s="5" t="s">
        <v>34</v>
      </c>
      <c r="F286" s="8">
        <v>2899900</v>
      </c>
      <c r="G286" s="8" t="s">
        <v>8423</v>
      </c>
    </row>
    <row r="287" spans="1:10" ht="15.6" customHeight="1">
      <c r="A287" s="5" t="s">
        <v>537</v>
      </c>
      <c r="B287" s="5" t="s">
        <v>542</v>
      </c>
      <c r="C287" s="9" t="s">
        <v>1890</v>
      </c>
      <c r="D287" s="67" t="s">
        <v>8462</v>
      </c>
      <c r="E287" s="5" t="s">
        <v>300</v>
      </c>
      <c r="F287" s="8">
        <v>2899900</v>
      </c>
      <c r="G287" s="8" t="s">
        <v>8423</v>
      </c>
    </row>
    <row r="288" spans="1:10" ht="15.6" customHeight="1">
      <c r="A288" s="5" t="s">
        <v>537</v>
      </c>
      <c r="B288" s="5" t="s">
        <v>543</v>
      </c>
      <c r="C288" s="9" t="s">
        <v>1891</v>
      </c>
      <c r="D288" s="67" t="s">
        <v>8462</v>
      </c>
      <c r="E288" s="5" t="s">
        <v>302</v>
      </c>
      <c r="F288" s="8">
        <v>2899900</v>
      </c>
      <c r="G288" s="8" t="s">
        <v>8423</v>
      </c>
      <c r="I288">
        <v>3624875</v>
      </c>
      <c r="J288">
        <f>+IF(F288=I288,1,0)</f>
        <v>0</v>
      </c>
    </row>
    <row r="289" spans="1:10" ht="15.6" customHeight="1">
      <c r="A289" s="5" t="s">
        <v>537</v>
      </c>
      <c r="B289" s="5" t="s">
        <v>544</v>
      </c>
      <c r="C289" s="9" t="s">
        <v>1892</v>
      </c>
      <c r="D289" s="67" t="s">
        <v>8462</v>
      </c>
      <c r="E289" s="5" t="s">
        <v>304</v>
      </c>
      <c r="F289" s="8">
        <v>2899900</v>
      </c>
      <c r="G289" s="8" t="s">
        <v>8423</v>
      </c>
    </row>
    <row r="290" spans="1:10" ht="15.6" customHeight="1">
      <c r="A290" s="5" t="s">
        <v>537</v>
      </c>
      <c r="B290" s="5" t="s">
        <v>545</v>
      </c>
      <c r="C290" s="9" t="s">
        <v>1893</v>
      </c>
      <c r="D290" s="67" t="s">
        <v>8462</v>
      </c>
      <c r="E290" s="5" t="s">
        <v>297</v>
      </c>
      <c r="F290" s="8">
        <v>2899900</v>
      </c>
      <c r="G290" s="8" t="s">
        <v>8423</v>
      </c>
    </row>
    <row r="291" spans="1:10" ht="15.6" customHeight="1">
      <c r="A291" s="5" t="s">
        <v>537</v>
      </c>
      <c r="B291" s="5" t="s">
        <v>546</v>
      </c>
      <c r="C291" s="9" t="s">
        <v>1894</v>
      </c>
      <c r="D291" s="67" t="s">
        <v>8462</v>
      </c>
      <c r="E291" s="5" t="s">
        <v>306</v>
      </c>
      <c r="F291" s="8">
        <v>2899900</v>
      </c>
      <c r="G291" s="8" t="s">
        <v>8423</v>
      </c>
    </row>
    <row r="292" spans="1:10" ht="15.6" customHeight="1">
      <c r="A292" s="5" t="s">
        <v>537</v>
      </c>
      <c r="B292" s="5" t="s">
        <v>547</v>
      </c>
      <c r="C292" s="9" t="s">
        <v>1895</v>
      </c>
      <c r="D292" s="67" t="s">
        <v>8462</v>
      </c>
      <c r="E292" s="5" t="s">
        <v>36</v>
      </c>
      <c r="F292" s="8">
        <v>2899900</v>
      </c>
      <c r="G292" s="8" t="s">
        <v>8423</v>
      </c>
    </row>
    <row r="293" spans="1:10" ht="15.6" customHeight="1">
      <c r="A293" s="5" t="s">
        <v>548</v>
      </c>
      <c r="B293" s="5"/>
      <c r="C293" s="5" t="s">
        <v>6</v>
      </c>
      <c r="D293" s="9" t="s">
        <v>549</v>
      </c>
      <c r="E293" s="5" t="s">
        <v>16</v>
      </c>
      <c r="F293" s="6">
        <v>3329900</v>
      </c>
      <c r="G293" s="6" t="s">
        <v>13</v>
      </c>
      <c r="H293">
        <f t="shared" si="24"/>
        <v>3995880</v>
      </c>
    </row>
    <row r="294" spans="1:10" ht="15.6" customHeight="1">
      <c r="A294" s="5" t="s">
        <v>548</v>
      </c>
      <c r="B294" s="5" t="s">
        <v>550</v>
      </c>
      <c r="C294" s="9" t="s">
        <v>1896</v>
      </c>
      <c r="D294" s="67" t="s">
        <v>8463</v>
      </c>
      <c r="E294" s="5" t="s">
        <v>48</v>
      </c>
      <c r="F294" s="8">
        <v>3329900</v>
      </c>
      <c r="G294" s="8" t="s">
        <v>8423</v>
      </c>
    </row>
    <row r="295" spans="1:10" ht="15.6" customHeight="1">
      <c r="A295" s="5" t="s">
        <v>548</v>
      </c>
      <c r="B295" s="5" t="s">
        <v>551</v>
      </c>
      <c r="C295" s="9" t="s">
        <v>1897</v>
      </c>
      <c r="D295" s="67" t="s">
        <v>8463</v>
      </c>
      <c r="E295" s="5" t="s">
        <v>12</v>
      </c>
      <c r="F295" s="8">
        <v>3329900</v>
      </c>
      <c r="G295" s="8" t="s">
        <v>8423</v>
      </c>
    </row>
    <row r="296" spans="1:10" ht="15.6" customHeight="1">
      <c r="A296" s="5" t="s">
        <v>548</v>
      </c>
      <c r="B296" s="5" t="s">
        <v>552</v>
      </c>
      <c r="C296" s="9" t="s">
        <v>1898</v>
      </c>
      <c r="D296" s="67" t="s">
        <v>8463</v>
      </c>
      <c r="E296" s="5" t="s">
        <v>34</v>
      </c>
      <c r="F296" s="8">
        <v>3329900</v>
      </c>
      <c r="G296" s="8" t="s">
        <v>8423</v>
      </c>
    </row>
    <row r="297" spans="1:10" ht="15.6" customHeight="1">
      <c r="A297" s="5" t="s">
        <v>548</v>
      </c>
      <c r="B297" s="5" t="s">
        <v>553</v>
      </c>
      <c r="C297" s="9" t="s">
        <v>1899</v>
      </c>
      <c r="D297" s="67" t="s">
        <v>8463</v>
      </c>
      <c r="E297" s="5" t="s">
        <v>300</v>
      </c>
      <c r="F297" s="8">
        <v>3329900</v>
      </c>
      <c r="G297" s="8" t="s">
        <v>8423</v>
      </c>
    </row>
    <row r="298" spans="1:10" ht="15.6" customHeight="1">
      <c r="A298" s="5" t="s">
        <v>548</v>
      </c>
      <c r="B298" s="5" t="s">
        <v>554</v>
      </c>
      <c r="C298" s="9" t="s">
        <v>1900</v>
      </c>
      <c r="D298" s="67" t="s">
        <v>8463</v>
      </c>
      <c r="E298" s="5" t="s">
        <v>302</v>
      </c>
      <c r="F298" s="8">
        <v>3329900</v>
      </c>
      <c r="G298" s="8" t="s">
        <v>8423</v>
      </c>
      <c r="I298">
        <v>4162375</v>
      </c>
      <c r="J298">
        <f>+IF(F298=I298,1,0)</f>
        <v>0</v>
      </c>
    </row>
    <row r="299" spans="1:10" ht="15.6" customHeight="1">
      <c r="A299" s="5" t="s">
        <v>548</v>
      </c>
      <c r="B299" s="5" t="s">
        <v>555</v>
      </c>
      <c r="C299" s="9" t="s">
        <v>1901</v>
      </c>
      <c r="D299" s="67" t="s">
        <v>8463</v>
      </c>
      <c r="E299" s="5" t="s">
        <v>304</v>
      </c>
      <c r="F299" s="8">
        <v>3329900</v>
      </c>
      <c r="G299" s="8" t="s">
        <v>8423</v>
      </c>
    </row>
    <row r="300" spans="1:10" ht="15.6" customHeight="1">
      <c r="A300" s="5" t="s">
        <v>548</v>
      </c>
      <c r="B300" s="5" t="s">
        <v>556</v>
      </c>
      <c r="C300" s="9" t="s">
        <v>1902</v>
      </c>
      <c r="D300" s="67" t="s">
        <v>8463</v>
      </c>
      <c r="E300" s="5" t="s">
        <v>297</v>
      </c>
      <c r="F300" s="8">
        <v>3329900</v>
      </c>
      <c r="G300" s="8" t="s">
        <v>8423</v>
      </c>
    </row>
    <row r="301" spans="1:10" ht="15.6" customHeight="1">
      <c r="A301" s="5" t="s">
        <v>548</v>
      </c>
      <c r="B301" s="5" t="s">
        <v>557</v>
      </c>
      <c r="C301" s="9" t="s">
        <v>1903</v>
      </c>
      <c r="D301" s="67" t="s">
        <v>8463</v>
      </c>
      <c r="E301" s="5" t="s">
        <v>306</v>
      </c>
      <c r="F301" s="8">
        <v>3329900</v>
      </c>
      <c r="G301" s="8" t="s">
        <v>8423</v>
      </c>
    </row>
    <row r="302" spans="1:10" ht="15.6" customHeight="1">
      <c r="A302" s="5" t="s">
        <v>548</v>
      </c>
      <c r="B302" s="5" t="s">
        <v>558</v>
      </c>
      <c r="C302" s="9" t="s">
        <v>1904</v>
      </c>
      <c r="D302" s="67" t="s">
        <v>8463</v>
      </c>
      <c r="E302" s="5" t="s">
        <v>36</v>
      </c>
      <c r="F302" s="8">
        <v>3329900</v>
      </c>
      <c r="G302" s="8" t="s">
        <v>8423</v>
      </c>
    </row>
    <row r="303" spans="1:10" ht="15.6" customHeight="1">
      <c r="A303" s="5" t="s">
        <v>559</v>
      </c>
      <c r="B303" s="5"/>
      <c r="C303" s="5" t="s">
        <v>6</v>
      </c>
      <c r="D303" s="9" t="s">
        <v>560</v>
      </c>
      <c r="E303" s="5" t="s">
        <v>16</v>
      </c>
      <c r="F303" s="6">
        <v>3329900</v>
      </c>
      <c r="G303" s="6" t="s">
        <v>13</v>
      </c>
      <c r="H303">
        <f t="shared" si="24"/>
        <v>3995880</v>
      </c>
    </row>
    <row r="304" spans="1:10" ht="15.6" customHeight="1">
      <c r="A304" s="5" t="s">
        <v>559</v>
      </c>
      <c r="B304" s="5" t="s">
        <v>561</v>
      </c>
      <c r="C304" s="9" t="s">
        <v>1905</v>
      </c>
      <c r="D304" s="67" t="s">
        <v>8464</v>
      </c>
      <c r="E304" s="5" t="s">
        <v>12</v>
      </c>
      <c r="F304" s="8">
        <v>3329900</v>
      </c>
      <c r="G304" s="8" t="s">
        <v>8423</v>
      </c>
    </row>
    <row r="305" spans="1:10" ht="15.6" customHeight="1">
      <c r="A305" s="5" t="s">
        <v>559</v>
      </c>
      <c r="B305" s="5" t="s">
        <v>562</v>
      </c>
      <c r="C305" s="9" t="s">
        <v>1906</v>
      </c>
      <c r="D305" s="67" t="s">
        <v>8464</v>
      </c>
      <c r="E305" s="5" t="s">
        <v>34</v>
      </c>
      <c r="F305" s="8">
        <v>3329900</v>
      </c>
      <c r="G305" s="8" t="s">
        <v>8423</v>
      </c>
    </row>
    <row r="306" spans="1:10" ht="15.6" customHeight="1">
      <c r="A306" s="5" t="s">
        <v>559</v>
      </c>
      <c r="B306" s="5" t="s">
        <v>563</v>
      </c>
      <c r="C306" s="9" t="s">
        <v>1907</v>
      </c>
      <c r="D306" s="67" t="s">
        <v>8464</v>
      </c>
      <c r="E306" s="5" t="s">
        <v>300</v>
      </c>
      <c r="F306" s="8">
        <v>3329900</v>
      </c>
      <c r="G306" s="8" t="s">
        <v>8423</v>
      </c>
    </row>
    <row r="307" spans="1:10" ht="15.6" customHeight="1">
      <c r="A307" s="5" t="s">
        <v>559</v>
      </c>
      <c r="B307" s="5" t="s">
        <v>564</v>
      </c>
      <c r="C307" s="9" t="s">
        <v>1908</v>
      </c>
      <c r="D307" s="67" t="s">
        <v>8464</v>
      </c>
      <c r="E307" s="5" t="s">
        <v>153</v>
      </c>
      <c r="F307" s="8">
        <v>3329900</v>
      </c>
      <c r="G307" s="8" t="s">
        <v>8423</v>
      </c>
    </row>
    <row r="308" spans="1:10" ht="15.6" customHeight="1">
      <c r="A308" s="5" t="s">
        <v>559</v>
      </c>
      <c r="B308" s="5" t="s">
        <v>565</v>
      </c>
      <c r="C308" s="9" t="s">
        <v>1909</v>
      </c>
      <c r="D308" s="67" t="s">
        <v>8464</v>
      </c>
      <c r="E308" s="5" t="s">
        <v>350</v>
      </c>
      <c r="F308" s="8">
        <v>3329900</v>
      </c>
      <c r="G308" s="8" t="s">
        <v>8423</v>
      </c>
      <c r="I308">
        <v>4162375</v>
      </c>
      <c r="J308">
        <f>+IF(F308=I308,1,0)</f>
        <v>0</v>
      </c>
    </row>
    <row r="309" spans="1:10" ht="15.6" customHeight="1">
      <c r="A309" s="5" t="s">
        <v>559</v>
      </c>
      <c r="B309" s="5" t="s">
        <v>566</v>
      </c>
      <c r="C309" s="9" t="s">
        <v>1910</v>
      </c>
      <c r="D309" s="67" t="s">
        <v>8464</v>
      </c>
      <c r="E309" s="5" t="s">
        <v>567</v>
      </c>
      <c r="F309" s="8">
        <v>3329900</v>
      </c>
      <c r="G309" s="8" t="s">
        <v>8423</v>
      </c>
    </row>
    <row r="310" spans="1:10" ht="15.6" customHeight="1">
      <c r="A310" s="5" t="s">
        <v>559</v>
      </c>
      <c r="B310" s="5" t="s">
        <v>568</v>
      </c>
      <c r="C310" s="9" t="s">
        <v>1911</v>
      </c>
      <c r="D310" s="67" t="s">
        <v>8464</v>
      </c>
      <c r="E310" s="5" t="s">
        <v>54</v>
      </c>
      <c r="F310" s="8">
        <v>3329900</v>
      </c>
      <c r="G310" s="8" t="s">
        <v>8423</v>
      </c>
    </row>
    <row r="311" spans="1:10" ht="15.6" customHeight="1">
      <c r="A311" s="5" t="s">
        <v>559</v>
      </c>
      <c r="B311" s="5" t="s">
        <v>569</v>
      </c>
      <c r="C311" s="9" t="s">
        <v>1912</v>
      </c>
      <c r="D311" s="67" t="s">
        <v>8464</v>
      </c>
      <c r="E311" s="5" t="s">
        <v>48</v>
      </c>
      <c r="F311" s="8">
        <v>3329900</v>
      </c>
      <c r="G311" s="8" t="s">
        <v>8423</v>
      </c>
    </row>
    <row r="312" spans="1:10" ht="15.6" customHeight="1">
      <c r="A312" s="5" t="s">
        <v>559</v>
      </c>
      <c r="B312" s="5" t="s">
        <v>570</v>
      </c>
      <c r="C312" s="9" t="s">
        <v>1913</v>
      </c>
      <c r="D312" s="67" t="s">
        <v>8464</v>
      </c>
      <c r="E312" s="5" t="s">
        <v>36</v>
      </c>
      <c r="F312" s="8">
        <v>3329900</v>
      </c>
      <c r="G312" s="8" t="s">
        <v>8423</v>
      </c>
    </row>
    <row r="313" spans="1:10" ht="15.6" customHeight="1">
      <c r="A313" s="5" t="s">
        <v>571</v>
      </c>
      <c r="B313" s="5"/>
      <c r="C313" s="5" t="s">
        <v>6</v>
      </c>
      <c r="D313" s="9" t="s">
        <v>572</v>
      </c>
      <c r="E313" s="5" t="s">
        <v>16</v>
      </c>
      <c r="F313" s="6">
        <v>3429900</v>
      </c>
      <c r="G313" s="6" t="s">
        <v>13</v>
      </c>
      <c r="H313">
        <f t="shared" si="24"/>
        <v>4115880</v>
      </c>
    </row>
    <row r="314" spans="1:10" ht="15.6" customHeight="1">
      <c r="A314" s="5" t="s">
        <v>571</v>
      </c>
      <c r="B314" s="5" t="s">
        <v>573</v>
      </c>
      <c r="C314" s="9" t="s">
        <v>1914</v>
      </c>
      <c r="D314" s="67" t="s">
        <v>8465</v>
      </c>
      <c r="E314" s="5" t="s">
        <v>12</v>
      </c>
      <c r="F314" s="8">
        <v>3429900</v>
      </c>
      <c r="G314" s="8" t="s">
        <v>8423</v>
      </c>
    </row>
    <row r="315" spans="1:10" ht="15.6" customHeight="1">
      <c r="A315" s="5" t="s">
        <v>571</v>
      </c>
      <c r="B315" s="5" t="s">
        <v>574</v>
      </c>
      <c r="C315" s="9" t="s">
        <v>1915</v>
      </c>
      <c r="D315" s="67" t="s">
        <v>8465</v>
      </c>
      <c r="E315" s="5" t="s">
        <v>34</v>
      </c>
      <c r="F315" s="8">
        <v>3429900</v>
      </c>
      <c r="G315" s="8" t="s">
        <v>8423</v>
      </c>
    </row>
    <row r="316" spans="1:10" ht="15.6" customHeight="1">
      <c r="A316" s="5" t="s">
        <v>571</v>
      </c>
      <c r="B316" s="5" t="s">
        <v>575</v>
      </c>
      <c r="C316" s="9" t="s">
        <v>1916</v>
      </c>
      <c r="D316" s="67" t="s">
        <v>8465</v>
      </c>
      <c r="E316" s="5" t="s">
        <v>300</v>
      </c>
      <c r="F316" s="8">
        <v>3429900</v>
      </c>
      <c r="G316" s="8" t="s">
        <v>8423</v>
      </c>
    </row>
    <row r="317" spans="1:10" ht="15.6" customHeight="1">
      <c r="A317" s="5" t="s">
        <v>571</v>
      </c>
      <c r="B317" s="5" t="s">
        <v>576</v>
      </c>
      <c r="C317" s="9" t="s">
        <v>1917</v>
      </c>
      <c r="D317" s="67" t="s">
        <v>8465</v>
      </c>
      <c r="E317" s="5" t="s">
        <v>302</v>
      </c>
      <c r="F317" s="8">
        <v>3429900</v>
      </c>
      <c r="G317" s="8" t="s">
        <v>8423</v>
      </c>
    </row>
    <row r="318" spans="1:10" ht="15.6" customHeight="1">
      <c r="A318" s="5" t="s">
        <v>571</v>
      </c>
      <c r="B318" s="5" t="s">
        <v>577</v>
      </c>
      <c r="C318" s="9" t="s">
        <v>1918</v>
      </c>
      <c r="D318" s="67" t="s">
        <v>8465</v>
      </c>
      <c r="E318" s="5" t="s">
        <v>304</v>
      </c>
      <c r="F318" s="8">
        <v>3429900</v>
      </c>
      <c r="G318" s="8" t="s">
        <v>8423</v>
      </c>
      <c r="I318">
        <v>4287375</v>
      </c>
      <c r="J318">
        <f>+IF(F318=I318,1,0)</f>
        <v>0</v>
      </c>
    </row>
    <row r="319" spans="1:10" ht="15.6" customHeight="1">
      <c r="A319" s="5" t="s">
        <v>571</v>
      </c>
      <c r="B319" s="5" t="s">
        <v>578</v>
      </c>
      <c r="C319" s="9" t="s">
        <v>1919</v>
      </c>
      <c r="D319" s="67" t="s">
        <v>8465</v>
      </c>
      <c r="E319" s="5" t="s">
        <v>297</v>
      </c>
      <c r="F319" s="8">
        <v>3429900</v>
      </c>
      <c r="G319" s="8" t="s">
        <v>8423</v>
      </c>
    </row>
    <row r="320" spans="1:10" ht="15.6" customHeight="1">
      <c r="A320" s="5" t="s">
        <v>571</v>
      </c>
      <c r="B320" s="5" t="s">
        <v>579</v>
      </c>
      <c r="C320" s="9" t="s">
        <v>1920</v>
      </c>
      <c r="D320" s="67" t="s">
        <v>8465</v>
      </c>
      <c r="E320" s="5" t="s">
        <v>306</v>
      </c>
      <c r="F320" s="8">
        <v>3429900</v>
      </c>
      <c r="G320" s="8" t="s">
        <v>8423</v>
      </c>
    </row>
    <row r="321" spans="1:10" ht="15.6" customHeight="1">
      <c r="A321" s="5" t="s">
        <v>571</v>
      </c>
      <c r="B321" s="5" t="s">
        <v>580</v>
      </c>
      <c r="C321" s="9" t="s">
        <v>1921</v>
      </c>
      <c r="D321" s="67" t="s">
        <v>8465</v>
      </c>
      <c r="E321" s="5" t="s">
        <v>48</v>
      </c>
      <c r="F321" s="8">
        <v>3429900</v>
      </c>
      <c r="G321" s="8" t="s">
        <v>8423</v>
      </c>
    </row>
    <row r="322" spans="1:10" ht="15.6" customHeight="1">
      <c r="A322" s="5" t="s">
        <v>571</v>
      </c>
      <c r="B322" s="5" t="s">
        <v>581</v>
      </c>
      <c r="C322" s="9" t="s">
        <v>1922</v>
      </c>
      <c r="D322" s="67" t="s">
        <v>8465</v>
      </c>
      <c r="E322" s="5" t="s">
        <v>36</v>
      </c>
      <c r="F322" s="8">
        <v>3429900</v>
      </c>
      <c r="G322" s="8" t="s">
        <v>8423</v>
      </c>
    </row>
    <row r="323" spans="1:10" ht="15.6" customHeight="1">
      <c r="A323" s="5" t="s">
        <v>582</v>
      </c>
      <c r="B323" s="5"/>
      <c r="C323" s="5" t="s">
        <v>6</v>
      </c>
      <c r="D323" s="9" t="s">
        <v>583</v>
      </c>
      <c r="E323" s="5" t="s">
        <v>16</v>
      </c>
      <c r="F323" s="6">
        <v>3119900</v>
      </c>
      <c r="G323" s="6" t="s">
        <v>13</v>
      </c>
      <c r="H323">
        <f t="shared" si="24"/>
        <v>3743880</v>
      </c>
    </row>
    <row r="324" spans="1:10" ht="15.6" customHeight="1">
      <c r="A324" s="5" t="s">
        <v>582</v>
      </c>
      <c r="B324" s="5" t="s">
        <v>584</v>
      </c>
      <c r="C324" s="9" t="s">
        <v>1923</v>
      </c>
      <c r="D324" s="67" t="s">
        <v>8466</v>
      </c>
      <c r="E324" s="5" t="s">
        <v>12</v>
      </c>
      <c r="F324" s="8">
        <v>3119900</v>
      </c>
      <c r="G324" s="8" t="s">
        <v>8423</v>
      </c>
    </row>
    <row r="325" spans="1:10" ht="15.6" customHeight="1">
      <c r="A325" s="5" t="s">
        <v>582</v>
      </c>
      <c r="B325" s="5" t="s">
        <v>585</v>
      </c>
      <c r="C325" s="9" t="s">
        <v>1924</v>
      </c>
      <c r="D325" s="67" t="s">
        <v>8466</v>
      </c>
      <c r="E325" s="5" t="s">
        <v>34</v>
      </c>
      <c r="F325" s="8">
        <v>3119900</v>
      </c>
      <c r="G325" s="8" t="s">
        <v>8423</v>
      </c>
    </row>
    <row r="326" spans="1:10" ht="15.6" customHeight="1">
      <c r="A326" s="5" t="s">
        <v>582</v>
      </c>
      <c r="B326" s="5" t="s">
        <v>586</v>
      </c>
      <c r="C326" s="9" t="s">
        <v>1925</v>
      </c>
      <c r="D326" s="67" t="s">
        <v>8466</v>
      </c>
      <c r="E326" s="5" t="s">
        <v>300</v>
      </c>
      <c r="F326" s="8">
        <v>3119900</v>
      </c>
      <c r="G326" s="8" t="s">
        <v>8423</v>
      </c>
    </row>
    <row r="327" spans="1:10" ht="15.6" customHeight="1">
      <c r="A327" s="5" t="s">
        <v>582</v>
      </c>
      <c r="B327" s="5" t="s">
        <v>587</v>
      </c>
      <c r="C327" s="9" t="s">
        <v>1926</v>
      </c>
      <c r="D327" s="67" t="s">
        <v>8466</v>
      </c>
      <c r="E327" s="5" t="s">
        <v>302</v>
      </c>
      <c r="F327" s="8">
        <v>3119900</v>
      </c>
      <c r="G327" s="8" t="s">
        <v>8423</v>
      </c>
    </row>
    <row r="328" spans="1:10" ht="15.6" customHeight="1">
      <c r="A328" s="5" t="s">
        <v>582</v>
      </c>
      <c r="B328" s="5" t="s">
        <v>588</v>
      </c>
      <c r="C328" s="9" t="s">
        <v>1927</v>
      </c>
      <c r="D328" s="67" t="s">
        <v>8466</v>
      </c>
      <c r="E328" s="5" t="s">
        <v>304</v>
      </c>
      <c r="F328" s="8">
        <v>3119900</v>
      </c>
      <c r="G328" s="8" t="s">
        <v>8423</v>
      </c>
      <c r="I328">
        <v>3899875</v>
      </c>
      <c r="J328">
        <f>+IF(F328=I328,1,0)</f>
        <v>0</v>
      </c>
    </row>
    <row r="329" spans="1:10" ht="15.6" customHeight="1">
      <c r="A329" s="5" t="s">
        <v>582</v>
      </c>
      <c r="B329" s="5" t="s">
        <v>589</v>
      </c>
      <c r="C329" s="9" t="s">
        <v>1928</v>
      </c>
      <c r="D329" s="67" t="s">
        <v>8466</v>
      </c>
      <c r="E329" s="5" t="s">
        <v>297</v>
      </c>
      <c r="F329" s="8">
        <v>3119900</v>
      </c>
      <c r="G329" s="8" t="s">
        <v>8423</v>
      </c>
    </row>
    <row r="330" spans="1:10" ht="15.6" customHeight="1">
      <c r="A330" s="5" t="s">
        <v>582</v>
      </c>
      <c r="B330" s="5" t="s">
        <v>590</v>
      </c>
      <c r="C330" s="9" t="s">
        <v>1929</v>
      </c>
      <c r="D330" s="67" t="s">
        <v>8466</v>
      </c>
      <c r="E330" s="5" t="s">
        <v>306</v>
      </c>
      <c r="F330" s="8">
        <v>3119900</v>
      </c>
      <c r="G330" s="8" t="s">
        <v>8423</v>
      </c>
    </row>
    <row r="331" spans="1:10" ht="15.6" customHeight="1">
      <c r="A331" s="5" t="s">
        <v>582</v>
      </c>
      <c r="B331" s="5" t="s">
        <v>591</v>
      </c>
      <c r="C331" s="9" t="s">
        <v>1930</v>
      </c>
      <c r="D331" s="67" t="s">
        <v>8466</v>
      </c>
      <c r="E331" s="5" t="s">
        <v>48</v>
      </c>
      <c r="F331" s="8">
        <v>3119900</v>
      </c>
      <c r="G331" s="8" t="s">
        <v>8423</v>
      </c>
    </row>
    <row r="332" spans="1:10" ht="15.6" customHeight="1">
      <c r="A332" s="5" t="s">
        <v>582</v>
      </c>
      <c r="B332" s="5" t="s">
        <v>592</v>
      </c>
      <c r="C332" s="9" t="s">
        <v>1931</v>
      </c>
      <c r="D332" s="67" t="s">
        <v>8466</v>
      </c>
      <c r="E332" s="5" t="s">
        <v>36</v>
      </c>
      <c r="F332" s="8">
        <v>3119900</v>
      </c>
      <c r="G332" s="8" t="s">
        <v>8423</v>
      </c>
    </row>
    <row r="333" spans="1:10" ht="15.6" customHeight="1">
      <c r="A333" s="5" t="s">
        <v>593</v>
      </c>
      <c r="B333" s="5"/>
      <c r="C333" s="5" t="s">
        <v>6</v>
      </c>
      <c r="D333" s="9" t="s">
        <v>594</v>
      </c>
      <c r="E333" s="5" t="s">
        <v>16</v>
      </c>
      <c r="F333" s="6">
        <v>3119900</v>
      </c>
      <c r="G333" s="6" t="s">
        <v>13</v>
      </c>
      <c r="H333">
        <f t="shared" ref="H333:H388" si="26">+F333*(1+$M$8)</f>
        <v>3743880</v>
      </c>
    </row>
    <row r="334" spans="1:10" ht="15.6" customHeight="1">
      <c r="A334" s="5" t="s">
        <v>593</v>
      </c>
      <c r="B334" s="5" t="s">
        <v>595</v>
      </c>
      <c r="C334" s="9" t="s">
        <v>1932</v>
      </c>
      <c r="D334" s="67" t="s">
        <v>8467</v>
      </c>
      <c r="E334" s="5" t="s">
        <v>12</v>
      </c>
      <c r="F334" s="8">
        <v>3119900</v>
      </c>
      <c r="G334" s="8" t="s">
        <v>8423</v>
      </c>
    </row>
    <row r="335" spans="1:10" ht="15.6" customHeight="1">
      <c r="A335" s="5" t="s">
        <v>593</v>
      </c>
      <c r="B335" s="5" t="s">
        <v>596</v>
      </c>
      <c r="C335" s="9" t="s">
        <v>1933</v>
      </c>
      <c r="D335" s="67" t="s">
        <v>8467</v>
      </c>
      <c r="E335" s="5" t="s">
        <v>34</v>
      </c>
      <c r="F335" s="8">
        <v>3119900</v>
      </c>
      <c r="G335" s="8" t="s">
        <v>8423</v>
      </c>
    </row>
    <row r="336" spans="1:10" ht="15.6" customHeight="1">
      <c r="A336" s="5" t="s">
        <v>593</v>
      </c>
      <c r="B336" s="5" t="s">
        <v>597</v>
      </c>
      <c r="C336" s="9" t="s">
        <v>1934</v>
      </c>
      <c r="D336" s="67" t="s">
        <v>8467</v>
      </c>
      <c r="E336" s="5" t="s">
        <v>300</v>
      </c>
      <c r="F336" s="8">
        <v>3119900</v>
      </c>
      <c r="G336" s="8" t="s">
        <v>8423</v>
      </c>
    </row>
    <row r="337" spans="1:10" ht="15.6" customHeight="1">
      <c r="A337" s="5" t="s">
        <v>593</v>
      </c>
      <c r="B337" s="5" t="s">
        <v>598</v>
      </c>
      <c r="C337" s="9" t="s">
        <v>1935</v>
      </c>
      <c r="D337" s="67" t="s">
        <v>8467</v>
      </c>
      <c r="E337" s="5" t="s">
        <v>153</v>
      </c>
      <c r="F337" s="8">
        <v>3119900</v>
      </c>
      <c r="G337" s="8" t="s">
        <v>8423</v>
      </c>
    </row>
    <row r="338" spans="1:10" ht="15.6" customHeight="1">
      <c r="A338" s="5" t="s">
        <v>593</v>
      </c>
      <c r="B338" s="5" t="s">
        <v>599</v>
      </c>
      <c r="C338" s="9" t="s">
        <v>1936</v>
      </c>
      <c r="D338" s="67" t="s">
        <v>8467</v>
      </c>
      <c r="E338" s="5" t="s">
        <v>350</v>
      </c>
      <c r="F338" s="8">
        <v>3119900</v>
      </c>
      <c r="G338" s="8" t="s">
        <v>8423</v>
      </c>
      <c r="I338">
        <v>3899875</v>
      </c>
      <c r="J338">
        <f>+IF(F338=I338,1,0)</f>
        <v>0</v>
      </c>
    </row>
    <row r="339" spans="1:10" ht="15.6" customHeight="1">
      <c r="A339" s="5" t="s">
        <v>593</v>
      </c>
      <c r="B339" s="5" t="s">
        <v>600</v>
      </c>
      <c r="C339" s="9" t="s">
        <v>1937</v>
      </c>
      <c r="D339" s="67" t="s">
        <v>8467</v>
      </c>
      <c r="E339" s="5" t="s">
        <v>567</v>
      </c>
      <c r="F339" s="8">
        <v>3119900</v>
      </c>
      <c r="G339" s="8" t="s">
        <v>8423</v>
      </c>
    </row>
    <row r="340" spans="1:10" ht="15.6" customHeight="1">
      <c r="A340" s="5" t="s">
        <v>593</v>
      </c>
      <c r="B340" s="5" t="s">
        <v>601</v>
      </c>
      <c r="C340" s="9" t="s">
        <v>1938</v>
      </c>
      <c r="D340" s="67" t="s">
        <v>8467</v>
      </c>
      <c r="E340" s="5" t="s">
        <v>54</v>
      </c>
      <c r="F340" s="8">
        <v>3119900</v>
      </c>
      <c r="G340" s="8" t="s">
        <v>8423</v>
      </c>
    </row>
    <row r="341" spans="1:10" ht="15.6" customHeight="1">
      <c r="A341" s="5" t="s">
        <v>593</v>
      </c>
      <c r="B341" s="5" t="s">
        <v>602</v>
      </c>
      <c r="C341" s="9" t="s">
        <v>1939</v>
      </c>
      <c r="D341" s="67" t="s">
        <v>8467</v>
      </c>
      <c r="E341" s="5" t="s">
        <v>48</v>
      </c>
      <c r="F341" s="8">
        <v>3119900</v>
      </c>
      <c r="G341" s="8" t="s">
        <v>8423</v>
      </c>
    </row>
    <row r="342" spans="1:10" ht="15.6" customHeight="1">
      <c r="A342" s="5" t="s">
        <v>593</v>
      </c>
      <c r="B342" s="5" t="s">
        <v>603</v>
      </c>
      <c r="C342" s="9" t="s">
        <v>1940</v>
      </c>
      <c r="D342" s="67" t="s">
        <v>8467</v>
      </c>
      <c r="E342" s="5" t="s">
        <v>36</v>
      </c>
      <c r="F342" s="8">
        <v>3119900</v>
      </c>
      <c r="G342" s="8" t="s">
        <v>8423</v>
      </c>
    </row>
    <row r="343" spans="1:10" ht="15.6" customHeight="1">
      <c r="A343" s="5" t="s">
        <v>604</v>
      </c>
      <c r="B343" s="5"/>
      <c r="C343" s="5" t="s">
        <v>6</v>
      </c>
      <c r="D343" s="9" t="s">
        <v>605</v>
      </c>
      <c r="E343" s="5" t="s">
        <v>16</v>
      </c>
      <c r="F343" s="6">
        <v>2799900</v>
      </c>
      <c r="G343" s="6" t="s">
        <v>13</v>
      </c>
      <c r="H343">
        <f t="shared" si="26"/>
        <v>3359880</v>
      </c>
    </row>
    <row r="344" spans="1:10" ht="15.6" customHeight="1">
      <c r="A344" s="5" t="s">
        <v>604</v>
      </c>
      <c r="B344" s="5" t="s">
        <v>606</v>
      </c>
      <c r="C344" s="9" t="s">
        <v>1941</v>
      </c>
      <c r="D344" s="67" t="s">
        <v>8468</v>
      </c>
      <c r="E344" s="5" t="s">
        <v>12</v>
      </c>
      <c r="F344" s="8">
        <v>2799900</v>
      </c>
      <c r="G344" s="8" t="s">
        <v>8423</v>
      </c>
    </row>
    <row r="345" spans="1:10" ht="15.6" customHeight="1">
      <c r="A345" s="5" t="s">
        <v>604</v>
      </c>
      <c r="B345" s="5" t="s">
        <v>607</v>
      </c>
      <c r="C345" s="9" t="s">
        <v>1942</v>
      </c>
      <c r="D345" s="67" t="s">
        <v>8468</v>
      </c>
      <c r="E345" s="5" t="s">
        <v>34</v>
      </c>
      <c r="F345" s="8">
        <v>2799900</v>
      </c>
      <c r="G345" s="8" t="s">
        <v>8423</v>
      </c>
    </row>
    <row r="346" spans="1:10" ht="15.6" customHeight="1">
      <c r="A346" s="5" t="s">
        <v>604</v>
      </c>
      <c r="B346" s="5" t="s">
        <v>608</v>
      </c>
      <c r="C346" s="9" t="s">
        <v>1943</v>
      </c>
      <c r="D346" s="67" t="s">
        <v>8468</v>
      </c>
      <c r="E346" s="5" t="s">
        <v>300</v>
      </c>
      <c r="F346" s="8">
        <v>2799900</v>
      </c>
      <c r="G346" s="8" t="s">
        <v>8423</v>
      </c>
    </row>
    <row r="347" spans="1:10" ht="15.6" customHeight="1">
      <c r="A347" s="5" t="s">
        <v>604</v>
      </c>
      <c r="B347" s="5" t="s">
        <v>609</v>
      </c>
      <c r="C347" s="9" t="s">
        <v>1944</v>
      </c>
      <c r="D347" s="67" t="s">
        <v>8468</v>
      </c>
      <c r="E347" s="5" t="s">
        <v>302</v>
      </c>
      <c r="F347" s="8">
        <v>2799900</v>
      </c>
      <c r="G347" s="8" t="s">
        <v>8423</v>
      </c>
    </row>
    <row r="348" spans="1:10" ht="15.6" customHeight="1">
      <c r="A348" s="5" t="s">
        <v>604</v>
      </c>
      <c r="B348" s="5" t="s">
        <v>610</v>
      </c>
      <c r="C348" s="9" t="s">
        <v>1945</v>
      </c>
      <c r="D348" s="67" t="s">
        <v>8468</v>
      </c>
      <c r="E348" s="5" t="s">
        <v>304</v>
      </c>
      <c r="F348" s="8">
        <v>2799900</v>
      </c>
      <c r="G348" s="8" t="s">
        <v>8423</v>
      </c>
      <c r="I348">
        <v>3499875</v>
      </c>
      <c r="J348">
        <f>+IF(F348=I348,1,0)</f>
        <v>0</v>
      </c>
    </row>
    <row r="349" spans="1:10" ht="15.6" customHeight="1">
      <c r="A349" s="5" t="s">
        <v>604</v>
      </c>
      <c r="B349" s="5" t="s">
        <v>611</v>
      </c>
      <c r="C349" s="9" t="s">
        <v>1946</v>
      </c>
      <c r="D349" s="67" t="s">
        <v>8468</v>
      </c>
      <c r="E349" s="5" t="s">
        <v>297</v>
      </c>
      <c r="F349" s="8">
        <v>2799900</v>
      </c>
      <c r="G349" s="8" t="s">
        <v>8423</v>
      </c>
    </row>
    <row r="350" spans="1:10" ht="15.6" customHeight="1">
      <c r="A350" s="5" t="s">
        <v>604</v>
      </c>
      <c r="B350" s="5" t="s">
        <v>612</v>
      </c>
      <c r="C350" s="9" t="s">
        <v>1947</v>
      </c>
      <c r="D350" s="67" t="s">
        <v>8468</v>
      </c>
      <c r="E350" s="5" t="s">
        <v>306</v>
      </c>
      <c r="F350" s="8">
        <v>2799900</v>
      </c>
      <c r="G350" s="8" t="s">
        <v>8423</v>
      </c>
    </row>
    <row r="351" spans="1:10" ht="15.6" customHeight="1">
      <c r="A351" s="5" t="s">
        <v>604</v>
      </c>
      <c r="B351" s="5" t="s">
        <v>613</v>
      </c>
      <c r="C351" s="9" t="s">
        <v>1948</v>
      </c>
      <c r="D351" s="67" t="s">
        <v>8468</v>
      </c>
      <c r="E351" s="5" t="s">
        <v>48</v>
      </c>
      <c r="F351" s="8">
        <v>2799900</v>
      </c>
      <c r="G351" s="8" t="s">
        <v>8423</v>
      </c>
    </row>
    <row r="352" spans="1:10" ht="15.6" customHeight="1">
      <c r="A352" s="5" t="s">
        <v>604</v>
      </c>
      <c r="B352" s="5" t="s">
        <v>614</v>
      </c>
      <c r="C352" s="9" t="s">
        <v>1949</v>
      </c>
      <c r="D352" s="67" t="s">
        <v>8468</v>
      </c>
      <c r="E352" s="5" t="s">
        <v>36</v>
      </c>
      <c r="F352" s="8">
        <v>2799900</v>
      </c>
      <c r="G352" s="8" t="s">
        <v>8423</v>
      </c>
    </row>
    <row r="353" spans="1:10" ht="15.6" customHeight="1">
      <c r="A353" s="5" t="s">
        <v>615</v>
      </c>
      <c r="B353" s="5"/>
      <c r="C353" s="5" t="s">
        <v>6</v>
      </c>
      <c r="D353" s="9" t="s">
        <v>616</v>
      </c>
      <c r="E353" s="5" t="s">
        <v>16</v>
      </c>
      <c r="F353" s="6">
        <v>3429900</v>
      </c>
      <c r="G353" s="6" t="s">
        <v>13</v>
      </c>
      <c r="H353">
        <f t="shared" si="26"/>
        <v>4115880</v>
      </c>
    </row>
    <row r="354" spans="1:10" ht="15.6" customHeight="1">
      <c r="A354" s="5" t="s">
        <v>615</v>
      </c>
      <c r="B354" s="5" t="s">
        <v>617</v>
      </c>
      <c r="C354" s="9" t="s">
        <v>1950</v>
      </c>
      <c r="D354" s="67" t="s">
        <v>8469</v>
      </c>
      <c r="E354" s="5" t="s">
        <v>12</v>
      </c>
      <c r="F354" s="8">
        <v>3429900</v>
      </c>
      <c r="G354" s="8" t="s">
        <v>8423</v>
      </c>
    </row>
    <row r="355" spans="1:10" ht="15.6" customHeight="1">
      <c r="A355" s="5" t="s">
        <v>615</v>
      </c>
      <c r="B355" s="5" t="s">
        <v>618</v>
      </c>
      <c r="C355" s="9" t="s">
        <v>1951</v>
      </c>
      <c r="D355" s="67" t="s">
        <v>8469</v>
      </c>
      <c r="E355" s="5" t="s">
        <v>34</v>
      </c>
      <c r="F355" s="8">
        <v>3429900</v>
      </c>
      <c r="G355" s="8" t="s">
        <v>8423</v>
      </c>
    </row>
    <row r="356" spans="1:10" ht="15.6" customHeight="1">
      <c r="A356" s="5" t="s">
        <v>615</v>
      </c>
      <c r="B356" s="5" t="s">
        <v>619</v>
      </c>
      <c r="C356" s="9" t="s">
        <v>1952</v>
      </c>
      <c r="D356" s="67" t="s">
        <v>8469</v>
      </c>
      <c r="E356" s="5" t="s">
        <v>300</v>
      </c>
      <c r="F356" s="8">
        <v>3429900</v>
      </c>
      <c r="G356" s="8" t="s">
        <v>8423</v>
      </c>
    </row>
    <row r="357" spans="1:10" ht="15.6" customHeight="1">
      <c r="A357" s="5" t="s">
        <v>615</v>
      </c>
      <c r="B357" s="5" t="s">
        <v>620</v>
      </c>
      <c r="C357" s="9" t="s">
        <v>1953</v>
      </c>
      <c r="D357" s="67" t="s">
        <v>8469</v>
      </c>
      <c r="E357" s="5" t="s">
        <v>153</v>
      </c>
      <c r="F357" s="8">
        <v>3429900</v>
      </c>
      <c r="G357" s="8" t="s">
        <v>8423</v>
      </c>
    </row>
    <row r="358" spans="1:10" ht="15.6" customHeight="1">
      <c r="A358" s="5" t="s">
        <v>615</v>
      </c>
      <c r="B358" s="5" t="s">
        <v>621</v>
      </c>
      <c r="C358" s="9" t="s">
        <v>1954</v>
      </c>
      <c r="D358" s="67" t="s">
        <v>8469</v>
      </c>
      <c r="E358" s="5" t="s">
        <v>350</v>
      </c>
      <c r="F358" s="8">
        <v>3429900</v>
      </c>
      <c r="G358" s="8" t="s">
        <v>8423</v>
      </c>
      <c r="I358">
        <v>4287375</v>
      </c>
      <c r="J358">
        <f>+IF(F358=I358,1,0)</f>
        <v>0</v>
      </c>
    </row>
    <row r="359" spans="1:10" ht="15.6" customHeight="1">
      <c r="A359" s="5" t="s">
        <v>615</v>
      </c>
      <c r="B359" s="5" t="s">
        <v>622</v>
      </c>
      <c r="C359" s="9" t="s">
        <v>1955</v>
      </c>
      <c r="D359" s="67" t="s">
        <v>8469</v>
      </c>
      <c r="E359" s="5" t="s">
        <v>567</v>
      </c>
      <c r="F359" s="8">
        <v>3429900</v>
      </c>
      <c r="G359" s="8" t="s">
        <v>8423</v>
      </c>
    </row>
    <row r="360" spans="1:10" ht="15.6" customHeight="1">
      <c r="A360" s="5" t="s">
        <v>615</v>
      </c>
      <c r="B360" s="5" t="s">
        <v>623</v>
      </c>
      <c r="C360" s="9" t="s">
        <v>1956</v>
      </c>
      <c r="D360" s="67" t="s">
        <v>8469</v>
      </c>
      <c r="E360" s="5" t="s">
        <v>54</v>
      </c>
      <c r="F360" s="8">
        <v>3429900</v>
      </c>
      <c r="G360" s="8" t="s">
        <v>8423</v>
      </c>
    </row>
    <row r="361" spans="1:10" ht="15.6" customHeight="1">
      <c r="A361" s="5" t="s">
        <v>615</v>
      </c>
      <c r="B361" s="5" t="s">
        <v>624</v>
      </c>
      <c r="C361" s="9" t="s">
        <v>1957</v>
      </c>
      <c r="D361" s="67" t="s">
        <v>8469</v>
      </c>
      <c r="E361" s="5" t="s">
        <v>48</v>
      </c>
      <c r="F361" s="8">
        <v>3429900</v>
      </c>
      <c r="G361" s="8" t="s">
        <v>8423</v>
      </c>
    </row>
    <row r="362" spans="1:10" ht="15.6" customHeight="1">
      <c r="A362" s="5" t="s">
        <v>615</v>
      </c>
      <c r="B362" s="5" t="s">
        <v>625</v>
      </c>
      <c r="C362" s="9" t="s">
        <v>1958</v>
      </c>
      <c r="D362" s="67" t="s">
        <v>8469</v>
      </c>
      <c r="E362" s="5" t="s">
        <v>36</v>
      </c>
      <c r="F362" s="8">
        <v>3429900</v>
      </c>
      <c r="G362" s="8" t="s">
        <v>8423</v>
      </c>
    </row>
    <row r="363" spans="1:10" ht="15.6" customHeight="1">
      <c r="A363" s="5" t="s">
        <v>626</v>
      </c>
      <c r="B363" s="5"/>
      <c r="C363" s="5" t="s">
        <v>6</v>
      </c>
      <c r="D363" s="9" t="s">
        <v>627</v>
      </c>
      <c r="E363" s="5" t="s">
        <v>16</v>
      </c>
      <c r="F363" s="6">
        <v>2999900</v>
      </c>
      <c r="G363" s="6" t="s">
        <v>13</v>
      </c>
      <c r="H363">
        <f t="shared" si="26"/>
        <v>3599880</v>
      </c>
    </row>
    <row r="364" spans="1:10" ht="15.6" customHeight="1">
      <c r="A364" s="5" t="s">
        <v>626</v>
      </c>
      <c r="B364" s="5" t="s">
        <v>628</v>
      </c>
      <c r="C364" s="9" t="s">
        <v>1959</v>
      </c>
      <c r="D364" s="67" t="s">
        <v>8470</v>
      </c>
      <c r="E364" s="5" t="s">
        <v>12</v>
      </c>
      <c r="F364" s="8">
        <v>2999900</v>
      </c>
      <c r="G364" s="8" t="s">
        <v>8423</v>
      </c>
    </row>
    <row r="365" spans="1:10" ht="15.6" customHeight="1">
      <c r="A365" s="5" t="s">
        <v>626</v>
      </c>
      <c r="B365" s="5" t="s">
        <v>629</v>
      </c>
      <c r="C365" s="9" t="s">
        <v>1960</v>
      </c>
      <c r="D365" s="67" t="s">
        <v>8470</v>
      </c>
      <c r="E365" s="5" t="s">
        <v>34</v>
      </c>
      <c r="F365" s="8">
        <v>2999900</v>
      </c>
      <c r="G365" s="8" t="s">
        <v>8423</v>
      </c>
    </row>
    <row r="366" spans="1:10" ht="15.6" customHeight="1">
      <c r="A366" s="5" t="s">
        <v>626</v>
      </c>
      <c r="B366" s="5" t="s">
        <v>630</v>
      </c>
      <c r="C366" s="9" t="s">
        <v>1961</v>
      </c>
      <c r="D366" s="67" t="s">
        <v>8470</v>
      </c>
      <c r="E366" s="5" t="s">
        <v>300</v>
      </c>
      <c r="F366" s="8">
        <v>2999900</v>
      </c>
      <c r="G366" s="8" t="s">
        <v>8423</v>
      </c>
    </row>
    <row r="367" spans="1:10" ht="15.6" customHeight="1">
      <c r="A367" s="5" t="s">
        <v>626</v>
      </c>
      <c r="B367" s="5" t="s">
        <v>631</v>
      </c>
      <c r="C367" s="9" t="s">
        <v>1962</v>
      </c>
      <c r="D367" s="67" t="s">
        <v>8470</v>
      </c>
      <c r="E367" s="5" t="s">
        <v>302</v>
      </c>
      <c r="F367" s="8">
        <v>2999900</v>
      </c>
      <c r="G367" s="8" t="s">
        <v>8423</v>
      </c>
    </row>
    <row r="368" spans="1:10" ht="15.6" customHeight="1">
      <c r="A368" s="5" t="s">
        <v>626</v>
      </c>
      <c r="B368" s="5" t="s">
        <v>632</v>
      </c>
      <c r="C368" s="9" t="s">
        <v>1963</v>
      </c>
      <c r="D368" s="67" t="s">
        <v>8470</v>
      </c>
      <c r="E368" s="5" t="s">
        <v>304</v>
      </c>
      <c r="F368" s="8">
        <v>2999900</v>
      </c>
      <c r="G368" s="8" t="s">
        <v>8423</v>
      </c>
      <c r="I368">
        <v>3749875</v>
      </c>
      <c r="J368">
        <f>+IF(F368=I368,1,0)</f>
        <v>0</v>
      </c>
    </row>
    <row r="369" spans="1:10" ht="15.6" customHeight="1">
      <c r="A369" s="5" t="s">
        <v>626</v>
      </c>
      <c r="B369" s="5" t="s">
        <v>633</v>
      </c>
      <c r="C369" s="9" t="s">
        <v>1964</v>
      </c>
      <c r="D369" s="67" t="s">
        <v>8470</v>
      </c>
      <c r="E369" s="5" t="s">
        <v>297</v>
      </c>
      <c r="F369" s="8">
        <v>2999900</v>
      </c>
      <c r="G369" s="8" t="s">
        <v>8423</v>
      </c>
    </row>
    <row r="370" spans="1:10" ht="15.6" customHeight="1">
      <c r="A370" s="5" t="s">
        <v>626</v>
      </c>
      <c r="B370" s="5" t="s">
        <v>634</v>
      </c>
      <c r="C370" s="9" t="s">
        <v>1965</v>
      </c>
      <c r="D370" s="67" t="s">
        <v>8470</v>
      </c>
      <c r="E370" s="5" t="s">
        <v>306</v>
      </c>
      <c r="F370" s="8">
        <v>2999900</v>
      </c>
      <c r="G370" s="8" t="s">
        <v>8423</v>
      </c>
    </row>
    <row r="371" spans="1:10" ht="15.6" customHeight="1">
      <c r="A371" s="5" t="s">
        <v>626</v>
      </c>
      <c r="B371" s="5" t="s">
        <v>635</v>
      </c>
      <c r="C371" s="9" t="s">
        <v>1966</v>
      </c>
      <c r="D371" s="67" t="s">
        <v>8470</v>
      </c>
      <c r="E371" s="5" t="s">
        <v>48</v>
      </c>
      <c r="F371" s="8">
        <v>2999900</v>
      </c>
      <c r="G371" s="8" t="s">
        <v>8423</v>
      </c>
    </row>
    <row r="372" spans="1:10" ht="15.6" customHeight="1">
      <c r="A372" s="5" t="s">
        <v>626</v>
      </c>
      <c r="B372" s="5" t="s">
        <v>636</v>
      </c>
      <c r="C372" s="9" t="s">
        <v>1967</v>
      </c>
      <c r="D372" s="67" t="s">
        <v>8470</v>
      </c>
      <c r="E372" s="5" t="s">
        <v>36</v>
      </c>
      <c r="F372" s="8">
        <v>2999900</v>
      </c>
      <c r="G372" s="8" t="s">
        <v>8423</v>
      </c>
    </row>
    <row r="373" spans="1:10" ht="15.6" customHeight="1">
      <c r="A373" s="5" t="s">
        <v>637</v>
      </c>
      <c r="B373" s="5"/>
      <c r="C373" s="5" t="s">
        <v>6</v>
      </c>
      <c r="D373" s="9" t="s">
        <v>638</v>
      </c>
      <c r="E373" s="5" t="s">
        <v>16</v>
      </c>
      <c r="F373" s="6">
        <v>3639900</v>
      </c>
      <c r="G373" s="6" t="s">
        <v>13</v>
      </c>
      <c r="H373">
        <f t="shared" si="26"/>
        <v>4367880</v>
      </c>
    </row>
    <row r="374" spans="1:10" ht="15.6" customHeight="1">
      <c r="A374" s="5" t="s">
        <v>637</v>
      </c>
      <c r="B374" s="5" t="s">
        <v>639</v>
      </c>
      <c r="C374" s="9" t="s">
        <v>1968</v>
      </c>
      <c r="D374" s="67" t="s">
        <v>8471</v>
      </c>
      <c r="E374" s="5" t="s">
        <v>48</v>
      </c>
      <c r="F374" s="8">
        <v>3639900</v>
      </c>
      <c r="G374" s="8" t="s">
        <v>8423</v>
      </c>
    </row>
    <row r="375" spans="1:10" ht="15.6" customHeight="1">
      <c r="A375" s="5" t="s">
        <v>637</v>
      </c>
      <c r="B375" s="5" t="s">
        <v>640</v>
      </c>
      <c r="C375" s="9" t="s">
        <v>1969</v>
      </c>
      <c r="D375" s="67" t="s">
        <v>8471</v>
      </c>
      <c r="E375" s="5" t="s">
        <v>34</v>
      </c>
      <c r="F375" s="8">
        <v>3639900</v>
      </c>
      <c r="G375" s="8" t="s">
        <v>8423</v>
      </c>
    </row>
    <row r="376" spans="1:10" ht="15.6" customHeight="1">
      <c r="A376" s="5" t="s">
        <v>637</v>
      </c>
      <c r="B376" s="5" t="s">
        <v>641</v>
      </c>
      <c r="C376" s="9" t="s">
        <v>1970</v>
      </c>
      <c r="D376" s="67" t="s">
        <v>8471</v>
      </c>
      <c r="E376" s="5" t="s">
        <v>300</v>
      </c>
      <c r="F376" s="8">
        <v>3639900</v>
      </c>
      <c r="G376" s="8" t="s">
        <v>8423</v>
      </c>
    </row>
    <row r="377" spans="1:10" ht="15.6" customHeight="1">
      <c r="A377" s="5" t="s">
        <v>637</v>
      </c>
      <c r="B377" s="5" t="s">
        <v>642</v>
      </c>
      <c r="C377" s="9" t="s">
        <v>1971</v>
      </c>
      <c r="D377" s="67" t="s">
        <v>8471</v>
      </c>
      <c r="E377" s="5" t="s">
        <v>302</v>
      </c>
      <c r="F377" s="8">
        <v>3639900</v>
      </c>
      <c r="G377" s="8" t="s">
        <v>8423</v>
      </c>
    </row>
    <row r="378" spans="1:10" ht="15.6" customHeight="1">
      <c r="A378" s="5" t="s">
        <v>637</v>
      </c>
      <c r="B378" s="5" t="s">
        <v>643</v>
      </c>
      <c r="C378" s="9" t="s">
        <v>1972</v>
      </c>
      <c r="D378" s="67" t="s">
        <v>8471</v>
      </c>
      <c r="E378" s="5" t="s">
        <v>304</v>
      </c>
      <c r="F378" s="8">
        <v>3639900</v>
      </c>
      <c r="G378" s="8" t="s">
        <v>8423</v>
      </c>
      <c r="I378">
        <v>4549875</v>
      </c>
      <c r="J378">
        <f>+IF(F378=I378,1,0)</f>
        <v>0</v>
      </c>
    </row>
    <row r="379" spans="1:10" ht="15.6" customHeight="1">
      <c r="A379" s="5" t="s">
        <v>637</v>
      </c>
      <c r="B379" s="5" t="s">
        <v>644</v>
      </c>
      <c r="C379" s="9" t="s">
        <v>1973</v>
      </c>
      <c r="D379" s="67" t="s">
        <v>8471</v>
      </c>
      <c r="E379" s="5" t="s">
        <v>297</v>
      </c>
      <c r="F379" s="8">
        <v>3639900</v>
      </c>
      <c r="G379" s="8" t="s">
        <v>8423</v>
      </c>
    </row>
    <row r="380" spans="1:10" ht="15.6" customHeight="1">
      <c r="A380" s="5" t="s">
        <v>637</v>
      </c>
      <c r="B380" s="5" t="s">
        <v>645</v>
      </c>
      <c r="C380" s="9" t="s">
        <v>1974</v>
      </c>
      <c r="D380" s="67" t="s">
        <v>8471</v>
      </c>
      <c r="E380" s="5" t="s">
        <v>306</v>
      </c>
      <c r="F380" s="8">
        <v>3639900</v>
      </c>
      <c r="G380" s="8" t="s">
        <v>8423</v>
      </c>
    </row>
    <row r="381" spans="1:10" ht="15.6" customHeight="1">
      <c r="A381" s="5" t="s">
        <v>637</v>
      </c>
      <c r="B381" s="5" t="s">
        <v>646</v>
      </c>
      <c r="C381" s="9" t="s">
        <v>1975</v>
      </c>
      <c r="D381" s="67" t="s">
        <v>8471</v>
      </c>
      <c r="E381" s="5" t="s">
        <v>12</v>
      </c>
      <c r="F381" s="8">
        <v>3639900</v>
      </c>
      <c r="G381" s="8" t="s">
        <v>8423</v>
      </c>
    </row>
    <row r="382" spans="1:10" ht="15.6" customHeight="1">
      <c r="A382" s="5" t="s">
        <v>637</v>
      </c>
      <c r="B382" s="5" t="s">
        <v>647</v>
      </c>
      <c r="C382" s="9" t="s">
        <v>1976</v>
      </c>
      <c r="D382" s="67" t="s">
        <v>8471</v>
      </c>
      <c r="E382" s="5" t="s">
        <v>36</v>
      </c>
      <c r="F382" s="8">
        <v>3639900</v>
      </c>
      <c r="G382" s="8" t="s">
        <v>8423</v>
      </c>
    </row>
    <row r="383" spans="1:10" ht="15.6" customHeight="1">
      <c r="A383" s="5" t="s">
        <v>648</v>
      </c>
      <c r="B383" s="5"/>
      <c r="C383" s="5" t="s">
        <v>6</v>
      </c>
      <c r="D383" s="9" t="s">
        <v>649</v>
      </c>
      <c r="E383" s="5" t="s">
        <v>16</v>
      </c>
      <c r="F383" s="6">
        <v>299900</v>
      </c>
      <c r="G383" s="6" t="s">
        <v>13</v>
      </c>
      <c r="H383">
        <f t="shared" si="26"/>
        <v>359880</v>
      </c>
    </row>
    <row r="384" spans="1:10" ht="15.6" customHeight="1">
      <c r="A384" s="5" t="s">
        <v>648</v>
      </c>
      <c r="B384" s="5" t="s">
        <v>650</v>
      </c>
      <c r="C384" s="9" t="s">
        <v>1977</v>
      </c>
      <c r="D384" s="67" t="s">
        <v>8472</v>
      </c>
      <c r="E384" s="5" t="s">
        <v>99</v>
      </c>
      <c r="F384" s="8">
        <v>299900</v>
      </c>
      <c r="G384" s="8" t="s">
        <v>8423</v>
      </c>
    </row>
    <row r="385" spans="1:10" ht="15.6" customHeight="1">
      <c r="A385" s="5" t="s">
        <v>648</v>
      </c>
      <c r="B385" s="5" t="s">
        <v>651</v>
      </c>
      <c r="C385" s="9" t="s">
        <v>1978</v>
      </c>
      <c r="D385" s="67" t="s">
        <v>8472</v>
      </c>
      <c r="E385" s="5" t="s">
        <v>652</v>
      </c>
      <c r="F385" s="8">
        <v>299900</v>
      </c>
      <c r="G385" s="8" t="s">
        <v>8423</v>
      </c>
    </row>
    <row r="386" spans="1:10" ht="15.6" customHeight="1">
      <c r="A386" s="5" t="s">
        <v>653</v>
      </c>
      <c r="B386" s="5"/>
      <c r="C386" s="9" t="s">
        <v>1979</v>
      </c>
      <c r="D386" s="9" t="s">
        <v>654</v>
      </c>
      <c r="E386" s="5" t="s">
        <v>16</v>
      </c>
      <c r="F386" s="6">
        <v>2389900</v>
      </c>
      <c r="G386" s="6" t="s">
        <v>13</v>
      </c>
      <c r="H386">
        <f t="shared" si="26"/>
        <v>2867880</v>
      </c>
    </row>
    <row r="387" spans="1:10" ht="15.6" customHeight="1">
      <c r="A387" s="5" t="s">
        <v>655</v>
      </c>
      <c r="B387" s="5"/>
      <c r="C387" s="9" t="s">
        <v>1980</v>
      </c>
      <c r="D387" s="9" t="s">
        <v>656</v>
      </c>
      <c r="E387" s="5" t="s">
        <v>16</v>
      </c>
      <c r="F387" s="6">
        <v>2389900</v>
      </c>
      <c r="G387" s="6" t="s">
        <v>13</v>
      </c>
      <c r="H387">
        <f t="shared" si="26"/>
        <v>2867880</v>
      </c>
    </row>
    <row r="388" spans="1:10" ht="15.6" customHeight="1">
      <c r="A388" s="5" t="s">
        <v>657</v>
      </c>
      <c r="B388" s="5"/>
      <c r="C388" s="9" t="s">
        <v>1981</v>
      </c>
      <c r="D388" s="9" t="s">
        <v>658</v>
      </c>
      <c r="E388" s="5" t="s">
        <v>16</v>
      </c>
      <c r="F388" s="6">
        <v>2389900</v>
      </c>
      <c r="G388" s="6" t="s">
        <v>13</v>
      </c>
      <c r="H388">
        <f t="shared" si="26"/>
        <v>2867880</v>
      </c>
      <c r="I388">
        <v>374875</v>
      </c>
      <c r="J388">
        <f>+IF(F388=I388,1,0)</f>
        <v>0</v>
      </c>
    </row>
    <row r="389" spans="1:10" ht="15.6" customHeight="1">
      <c r="A389" s="5" t="s">
        <v>659</v>
      </c>
      <c r="B389" s="5"/>
      <c r="C389" s="9" t="s">
        <v>1982</v>
      </c>
      <c r="D389" s="9" t="s">
        <v>660</v>
      </c>
      <c r="E389" s="5" t="s">
        <v>16</v>
      </c>
      <c r="F389" s="6">
        <v>2389900</v>
      </c>
      <c r="G389" s="6" t="s">
        <v>13</v>
      </c>
      <c r="H389">
        <f t="shared" ref="H389:H451" si="27">+F389*(1+$M$8)</f>
        <v>2867880</v>
      </c>
    </row>
    <row r="390" spans="1:10" ht="15.6" customHeight="1">
      <c r="A390" s="5" t="s">
        <v>661</v>
      </c>
      <c r="B390" s="5"/>
      <c r="C390" s="9" t="s">
        <v>1983</v>
      </c>
      <c r="D390" s="9" t="s">
        <v>662</v>
      </c>
      <c r="E390" s="5" t="s">
        <v>16</v>
      </c>
      <c r="F390" s="6">
        <v>1969900</v>
      </c>
      <c r="G390" s="6" t="s">
        <v>13</v>
      </c>
      <c r="H390">
        <f t="shared" si="27"/>
        <v>2363880</v>
      </c>
    </row>
    <row r="391" spans="1:10" ht="15.6" customHeight="1">
      <c r="A391" s="5" t="s">
        <v>663</v>
      </c>
      <c r="B391" s="5"/>
      <c r="C391" s="9" t="s">
        <v>1984</v>
      </c>
      <c r="D391" s="9" t="s">
        <v>664</v>
      </c>
      <c r="E391" s="5" t="s">
        <v>16</v>
      </c>
      <c r="F391" s="6">
        <v>2079900</v>
      </c>
      <c r="G391" s="6" t="s">
        <v>13</v>
      </c>
      <c r="H391">
        <f t="shared" si="27"/>
        <v>2495880</v>
      </c>
      <c r="I391">
        <v>2987375</v>
      </c>
      <c r="J391">
        <f t="shared" ref="J391:J420" si="28">+IF(F391=I391,1,0)</f>
        <v>0</v>
      </c>
    </row>
    <row r="392" spans="1:10" ht="15.6" customHeight="1">
      <c r="A392" s="5" t="s">
        <v>665</v>
      </c>
      <c r="B392" s="5"/>
      <c r="C392" s="9" t="s">
        <v>1985</v>
      </c>
      <c r="D392" s="9" t="s">
        <v>666</v>
      </c>
      <c r="E392" s="5" t="s">
        <v>16</v>
      </c>
      <c r="F392" s="6">
        <v>2599900</v>
      </c>
      <c r="G392" s="6" t="s">
        <v>13</v>
      </c>
      <c r="H392">
        <f t="shared" si="27"/>
        <v>3119880</v>
      </c>
      <c r="I392">
        <v>2987375</v>
      </c>
      <c r="J392">
        <f t="shared" si="28"/>
        <v>0</v>
      </c>
    </row>
    <row r="393" spans="1:10" ht="15.6" customHeight="1">
      <c r="A393" s="5" t="s">
        <v>667</v>
      </c>
      <c r="B393" s="5"/>
      <c r="C393" s="9" t="s">
        <v>1986</v>
      </c>
      <c r="D393" s="9" t="s">
        <v>668</v>
      </c>
      <c r="E393" s="5" t="s">
        <v>16</v>
      </c>
      <c r="F393" s="6">
        <v>1969900</v>
      </c>
      <c r="G393" s="6" t="s">
        <v>13</v>
      </c>
      <c r="H393">
        <f t="shared" si="27"/>
        <v>2363880</v>
      </c>
      <c r="I393">
        <v>2987375</v>
      </c>
      <c r="J393">
        <f t="shared" si="28"/>
        <v>0</v>
      </c>
    </row>
    <row r="394" spans="1:10" ht="15.6" customHeight="1">
      <c r="A394" s="5" t="s">
        <v>669</v>
      </c>
      <c r="B394" s="5"/>
      <c r="C394" s="9" t="s">
        <v>1987</v>
      </c>
      <c r="D394" s="9" t="s">
        <v>670</v>
      </c>
      <c r="E394" s="5" t="s">
        <v>16</v>
      </c>
      <c r="F394" s="6">
        <v>2599900</v>
      </c>
      <c r="G394" s="6" t="s">
        <v>13</v>
      </c>
      <c r="H394">
        <f t="shared" si="27"/>
        <v>3119880</v>
      </c>
      <c r="I394">
        <v>2987375</v>
      </c>
      <c r="J394">
        <f t="shared" si="28"/>
        <v>0</v>
      </c>
    </row>
    <row r="395" spans="1:10" ht="15.6" customHeight="1">
      <c r="A395" s="5" t="s">
        <v>671</v>
      </c>
      <c r="B395" s="5"/>
      <c r="C395" s="9" t="s">
        <v>1988</v>
      </c>
      <c r="D395" s="9" t="s">
        <v>672</v>
      </c>
      <c r="E395" s="5" t="s">
        <v>16</v>
      </c>
      <c r="F395" s="6">
        <v>2079900</v>
      </c>
      <c r="G395" s="6" t="s">
        <v>13</v>
      </c>
      <c r="H395">
        <f t="shared" si="27"/>
        <v>2495880</v>
      </c>
      <c r="I395">
        <v>2462375</v>
      </c>
      <c r="J395">
        <f t="shared" si="28"/>
        <v>0</v>
      </c>
    </row>
    <row r="396" spans="1:10" ht="15.6" customHeight="1">
      <c r="A396" s="5" t="s">
        <v>673</v>
      </c>
      <c r="B396" s="5"/>
      <c r="C396" s="9" t="s">
        <v>1989</v>
      </c>
      <c r="D396" s="9" t="s">
        <v>674</v>
      </c>
      <c r="E396" s="5" t="s">
        <v>16</v>
      </c>
      <c r="F396" s="6">
        <v>2389900</v>
      </c>
      <c r="G396" s="6" t="s">
        <v>13</v>
      </c>
      <c r="H396">
        <f t="shared" si="27"/>
        <v>2867880</v>
      </c>
      <c r="I396">
        <v>2599875</v>
      </c>
      <c r="J396">
        <f t="shared" si="28"/>
        <v>0</v>
      </c>
    </row>
    <row r="397" spans="1:10" ht="15.6" customHeight="1">
      <c r="A397" s="5" t="s">
        <v>675</v>
      </c>
      <c r="B397" s="5"/>
      <c r="C397" s="9" t="s">
        <v>1990</v>
      </c>
      <c r="D397" s="9" t="s">
        <v>676</v>
      </c>
      <c r="E397" s="5" t="s">
        <v>16</v>
      </c>
      <c r="F397" s="6">
        <v>1869900</v>
      </c>
      <c r="G397" s="6" t="s">
        <v>13</v>
      </c>
      <c r="H397">
        <f t="shared" si="27"/>
        <v>2243880</v>
      </c>
      <c r="I397">
        <v>3249875</v>
      </c>
      <c r="J397">
        <f t="shared" si="28"/>
        <v>0</v>
      </c>
    </row>
    <row r="398" spans="1:10" ht="15.6" customHeight="1">
      <c r="A398" s="5" t="s">
        <v>677</v>
      </c>
      <c r="B398" s="5"/>
      <c r="C398" s="9" t="s">
        <v>1991</v>
      </c>
      <c r="D398" s="9" t="s">
        <v>678</v>
      </c>
      <c r="E398" s="5" t="s">
        <v>16</v>
      </c>
      <c r="F398" s="6">
        <v>1969900</v>
      </c>
      <c r="G398" s="6" t="s">
        <v>13</v>
      </c>
      <c r="H398">
        <f t="shared" si="27"/>
        <v>2363880</v>
      </c>
      <c r="I398">
        <v>2462375</v>
      </c>
      <c r="J398">
        <f t="shared" si="28"/>
        <v>0</v>
      </c>
    </row>
    <row r="399" spans="1:10" ht="15.6" customHeight="1">
      <c r="A399" s="5" t="s">
        <v>679</v>
      </c>
      <c r="B399" s="5"/>
      <c r="C399" s="9" t="s">
        <v>1992</v>
      </c>
      <c r="D399" s="9" t="s">
        <v>680</v>
      </c>
      <c r="E399" s="5" t="s">
        <v>16</v>
      </c>
      <c r="F399" s="6">
        <v>2599900</v>
      </c>
      <c r="G399" s="6" t="s">
        <v>13</v>
      </c>
      <c r="H399">
        <f t="shared" si="27"/>
        <v>3119880</v>
      </c>
      <c r="I399">
        <v>3249875</v>
      </c>
      <c r="J399">
        <f t="shared" si="28"/>
        <v>0</v>
      </c>
    </row>
    <row r="400" spans="1:10" ht="15.6" customHeight="1">
      <c r="A400" s="5" t="s">
        <v>681</v>
      </c>
      <c r="B400" s="5"/>
      <c r="C400" s="9" t="s">
        <v>1993</v>
      </c>
      <c r="D400" s="9" t="s">
        <v>682</v>
      </c>
      <c r="E400" s="5" t="s">
        <v>16</v>
      </c>
      <c r="F400" s="6">
        <v>2599900</v>
      </c>
      <c r="G400" s="6" t="s">
        <v>13</v>
      </c>
      <c r="H400">
        <f t="shared" si="27"/>
        <v>3119880</v>
      </c>
      <c r="I400">
        <v>2599875</v>
      </c>
      <c r="J400">
        <f t="shared" si="28"/>
        <v>0</v>
      </c>
    </row>
    <row r="401" spans="1:10" ht="15.6" customHeight="1">
      <c r="A401" s="5" t="s">
        <v>683</v>
      </c>
      <c r="B401" s="5"/>
      <c r="C401" s="9" t="s">
        <v>1994</v>
      </c>
      <c r="D401" s="9" t="s">
        <v>684</v>
      </c>
      <c r="E401" s="5" t="s">
        <v>16</v>
      </c>
      <c r="F401" s="6">
        <v>1869900</v>
      </c>
      <c r="G401" s="6" t="s">
        <v>13</v>
      </c>
      <c r="H401">
        <f t="shared" si="27"/>
        <v>2243880</v>
      </c>
      <c r="I401">
        <v>2987375</v>
      </c>
      <c r="J401">
        <f t="shared" si="28"/>
        <v>0</v>
      </c>
    </row>
    <row r="402" spans="1:10" ht="15.6" customHeight="1">
      <c r="A402" s="5" t="s">
        <v>685</v>
      </c>
      <c r="B402" s="5"/>
      <c r="C402" s="9" t="s">
        <v>1995</v>
      </c>
      <c r="D402" s="9" t="s">
        <v>686</v>
      </c>
      <c r="E402" s="5" t="s">
        <v>16</v>
      </c>
      <c r="F402" s="6">
        <v>2599900</v>
      </c>
      <c r="G402" s="6" t="s">
        <v>13</v>
      </c>
      <c r="H402">
        <f t="shared" si="27"/>
        <v>3119880</v>
      </c>
      <c r="I402">
        <v>2337375</v>
      </c>
      <c r="J402">
        <f t="shared" si="28"/>
        <v>0</v>
      </c>
    </row>
    <row r="403" spans="1:10" ht="15.6" customHeight="1">
      <c r="A403" s="5" t="s">
        <v>687</v>
      </c>
      <c r="B403" s="5"/>
      <c r="C403" s="9" t="s">
        <v>1996</v>
      </c>
      <c r="D403" s="9" t="s">
        <v>688</v>
      </c>
      <c r="E403" s="5" t="s">
        <v>16</v>
      </c>
      <c r="F403" s="6">
        <v>1869900</v>
      </c>
      <c r="G403" s="6" t="s">
        <v>13</v>
      </c>
      <c r="H403">
        <f t="shared" si="27"/>
        <v>2243880</v>
      </c>
      <c r="I403">
        <v>2462375</v>
      </c>
      <c r="J403">
        <f t="shared" si="28"/>
        <v>0</v>
      </c>
    </row>
    <row r="404" spans="1:10" ht="15.6" customHeight="1">
      <c r="A404" s="5" t="s">
        <v>689</v>
      </c>
      <c r="B404" s="5"/>
      <c r="C404" s="9" t="s">
        <v>1997</v>
      </c>
      <c r="D404" s="9" t="s">
        <v>690</v>
      </c>
      <c r="E404" s="5" t="s">
        <v>16</v>
      </c>
      <c r="F404" s="6">
        <v>1869900</v>
      </c>
      <c r="G404" s="6" t="s">
        <v>13</v>
      </c>
      <c r="H404">
        <f t="shared" si="27"/>
        <v>2243880</v>
      </c>
      <c r="I404">
        <v>3249875</v>
      </c>
      <c r="J404">
        <f t="shared" si="28"/>
        <v>0</v>
      </c>
    </row>
    <row r="405" spans="1:10" ht="15.6" customHeight="1">
      <c r="A405" s="5" t="s">
        <v>691</v>
      </c>
      <c r="B405" s="5"/>
      <c r="C405" s="9" t="s">
        <v>1998</v>
      </c>
      <c r="D405" s="9" t="s">
        <v>692</v>
      </c>
      <c r="E405" s="5" t="s">
        <v>16</v>
      </c>
      <c r="F405" s="6">
        <v>2079900</v>
      </c>
      <c r="G405" s="6" t="s">
        <v>13</v>
      </c>
      <c r="H405">
        <f t="shared" si="27"/>
        <v>2495880</v>
      </c>
      <c r="I405">
        <v>3249875</v>
      </c>
      <c r="J405">
        <f t="shared" si="28"/>
        <v>0</v>
      </c>
    </row>
    <row r="406" spans="1:10" ht="15.6" customHeight="1">
      <c r="A406" s="5" t="s">
        <v>693</v>
      </c>
      <c r="B406" s="5"/>
      <c r="C406" s="9" t="s">
        <v>1999</v>
      </c>
      <c r="D406" s="9" t="s">
        <v>694</v>
      </c>
      <c r="E406" s="5" t="s">
        <v>16</v>
      </c>
      <c r="F406" s="6">
        <v>1869900</v>
      </c>
      <c r="G406" s="6" t="s">
        <v>13</v>
      </c>
      <c r="H406">
        <f t="shared" si="27"/>
        <v>2243880</v>
      </c>
      <c r="I406">
        <v>2337375</v>
      </c>
      <c r="J406">
        <f t="shared" si="28"/>
        <v>0</v>
      </c>
    </row>
    <row r="407" spans="1:10" ht="15.6" customHeight="1">
      <c r="A407" s="5" t="s">
        <v>695</v>
      </c>
      <c r="B407" s="5"/>
      <c r="C407" s="9" t="s">
        <v>2000</v>
      </c>
      <c r="D407" s="9" t="s">
        <v>696</v>
      </c>
      <c r="E407" s="5" t="s">
        <v>16</v>
      </c>
      <c r="F407" s="6">
        <v>2389900</v>
      </c>
      <c r="G407" s="6" t="s">
        <v>13</v>
      </c>
      <c r="H407">
        <f t="shared" si="27"/>
        <v>2867880</v>
      </c>
      <c r="I407">
        <v>3249875</v>
      </c>
      <c r="J407">
        <f t="shared" si="28"/>
        <v>0</v>
      </c>
    </row>
    <row r="408" spans="1:10" ht="15.6" customHeight="1">
      <c r="A408" s="5" t="s">
        <v>697</v>
      </c>
      <c r="B408" s="5"/>
      <c r="C408" s="9" t="s">
        <v>2001</v>
      </c>
      <c r="D408" s="9" t="s">
        <v>698</v>
      </c>
      <c r="E408" s="5" t="s">
        <v>16</v>
      </c>
      <c r="F408" s="6">
        <v>2079900</v>
      </c>
      <c r="G408" s="6" t="s">
        <v>13</v>
      </c>
      <c r="H408">
        <f t="shared" si="27"/>
        <v>2495880</v>
      </c>
      <c r="I408">
        <v>2337375</v>
      </c>
      <c r="J408">
        <f t="shared" si="28"/>
        <v>0</v>
      </c>
    </row>
    <row r="409" spans="1:10" ht="15.6" customHeight="1">
      <c r="A409" s="5" t="s">
        <v>699</v>
      </c>
      <c r="B409" s="5"/>
      <c r="C409" s="9" t="s">
        <v>2002</v>
      </c>
      <c r="D409" s="9" t="s">
        <v>700</v>
      </c>
      <c r="E409" s="5" t="s">
        <v>16</v>
      </c>
      <c r="F409" s="6">
        <v>1869900</v>
      </c>
      <c r="G409" s="6" t="s">
        <v>13</v>
      </c>
      <c r="H409">
        <f t="shared" si="27"/>
        <v>2243880</v>
      </c>
      <c r="I409">
        <v>2337375</v>
      </c>
      <c r="J409">
        <f t="shared" si="28"/>
        <v>0</v>
      </c>
    </row>
    <row r="410" spans="1:10" ht="15.6" customHeight="1">
      <c r="A410" s="5" t="s">
        <v>701</v>
      </c>
      <c r="B410" s="5"/>
      <c r="C410" s="9" t="s">
        <v>2003</v>
      </c>
      <c r="D410" s="9" t="s">
        <v>702</v>
      </c>
      <c r="E410" s="5" t="s">
        <v>16</v>
      </c>
      <c r="F410" s="6">
        <v>1969900</v>
      </c>
      <c r="G410" s="6" t="s">
        <v>13</v>
      </c>
      <c r="H410">
        <f t="shared" si="27"/>
        <v>2363880</v>
      </c>
      <c r="I410">
        <v>2599875</v>
      </c>
      <c r="J410">
        <f t="shared" si="28"/>
        <v>0</v>
      </c>
    </row>
    <row r="411" spans="1:10" ht="15.6" customHeight="1">
      <c r="A411" s="5" t="s">
        <v>703</v>
      </c>
      <c r="B411" s="5"/>
      <c r="C411" s="9" t="s">
        <v>2004</v>
      </c>
      <c r="D411" s="9" t="s">
        <v>704</v>
      </c>
      <c r="E411" s="5" t="s">
        <v>16</v>
      </c>
      <c r="F411" s="6">
        <v>1869900</v>
      </c>
      <c r="G411" s="6" t="s">
        <v>13</v>
      </c>
      <c r="H411">
        <f t="shared" si="27"/>
        <v>2243880</v>
      </c>
      <c r="I411">
        <v>2337375</v>
      </c>
      <c r="J411">
        <f t="shared" si="28"/>
        <v>0</v>
      </c>
    </row>
    <row r="412" spans="1:10" ht="15.6" customHeight="1">
      <c r="A412" s="5" t="s">
        <v>705</v>
      </c>
      <c r="B412" s="5"/>
      <c r="C412" s="9" t="s">
        <v>2005</v>
      </c>
      <c r="D412" s="9" t="s">
        <v>706</v>
      </c>
      <c r="E412" s="5" t="s">
        <v>16</v>
      </c>
      <c r="F412" s="6">
        <v>2079900</v>
      </c>
      <c r="G412" s="6" t="s">
        <v>13</v>
      </c>
      <c r="H412">
        <f t="shared" si="27"/>
        <v>2495880</v>
      </c>
      <c r="I412">
        <v>2987375</v>
      </c>
      <c r="J412">
        <f t="shared" si="28"/>
        <v>0</v>
      </c>
    </row>
    <row r="413" spans="1:10" ht="15.6" customHeight="1">
      <c r="A413" s="5" t="s">
        <v>707</v>
      </c>
      <c r="B413" s="5"/>
      <c r="C413" s="9" t="s">
        <v>2006</v>
      </c>
      <c r="D413" s="9" t="s">
        <v>708</v>
      </c>
      <c r="E413" s="5" t="s">
        <v>16</v>
      </c>
      <c r="F413" s="6">
        <v>1969900</v>
      </c>
      <c r="G413" s="6" t="s">
        <v>13</v>
      </c>
      <c r="H413">
        <f t="shared" si="27"/>
        <v>2363880</v>
      </c>
      <c r="I413">
        <v>2599875</v>
      </c>
      <c r="J413">
        <f t="shared" si="28"/>
        <v>0</v>
      </c>
    </row>
    <row r="414" spans="1:10" ht="15.6" customHeight="1">
      <c r="A414" s="5" t="s">
        <v>709</v>
      </c>
      <c r="B414" s="5"/>
      <c r="C414" s="9" t="s">
        <v>2007</v>
      </c>
      <c r="D414" s="9" t="s">
        <v>710</v>
      </c>
      <c r="E414" s="5" t="s">
        <v>16</v>
      </c>
      <c r="F414" s="6">
        <v>2599900</v>
      </c>
      <c r="G414" s="6" t="s">
        <v>13</v>
      </c>
      <c r="H414">
        <f t="shared" si="27"/>
        <v>3119880</v>
      </c>
      <c r="I414">
        <v>2337375</v>
      </c>
      <c r="J414">
        <f t="shared" si="28"/>
        <v>0</v>
      </c>
    </row>
    <row r="415" spans="1:10" ht="15.6" customHeight="1">
      <c r="A415" s="5" t="s">
        <v>711</v>
      </c>
      <c r="B415" s="5"/>
      <c r="C415" s="5" t="s">
        <v>6</v>
      </c>
      <c r="D415" s="9" t="s">
        <v>712</v>
      </c>
      <c r="E415" s="5" t="s">
        <v>16</v>
      </c>
      <c r="F415" s="6">
        <v>2179900</v>
      </c>
      <c r="G415" s="6" t="s">
        <v>13</v>
      </c>
      <c r="H415">
        <f t="shared" si="27"/>
        <v>2615880</v>
      </c>
      <c r="I415">
        <v>2462375</v>
      </c>
      <c r="J415">
        <f t="shared" si="28"/>
        <v>0</v>
      </c>
    </row>
    <row r="416" spans="1:10" ht="15.6" customHeight="1">
      <c r="A416" s="5" t="s">
        <v>711</v>
      </c>
      <c r="B416" s="5" t="s">
        <v>713</v>
      </c>
      <c r="C416" s="9" t="s">
        <v>2008</v>
      </c>
      <c r="D416" s="67" t="s">
        <v>8473</v>
      </c>
      <c r="E416" s="5" t="s">
        <v>714</v>
      </c>
      <c r="F416" s="8">
        <v>2179900</v>
      </c>
      <c r="G416" s="8" t="s">
        <v>8423</v>
      </c>
      <c r="I416">
        <v>2337375</v>
      </c>
      <c r="J416">
        <f t="shared" si="28"/>
        <v>0</v>
      </c>
    </row>
    <row r="417" spans="1:10" ht="15.6" customHeight="1">
      <c r="A417" s="5" t="s">
        <v>711</v>
      </c>
      <c r="B417" s="5" t="s">
        <v>715</v>
      </c>
      <c r="C417" s="9" t="s">
        <v>2009</v>
      </c>
      <c r="D417" s="67" t="s">
        <v>8473</v>
      </c>
      <c r="E417" s="5" t="s">
        <v>716</v>
      </c>
      <c r="F417" s="8">
        <v>2179900</v>
      </c>
      <c r="G417" s="8" t="s">
        <v>8423</v>
      </c>
      <c r="I417">
        <v>2599875</v>
      </c>
      <c r="J417">
        <f t="shared" si="28"/>
        <v>0</v>
      </c>
    </row>
    <row r="418" spans="1:10" ht="15.6" customHeight="1">
      <c r="A418" s="5" t="s">
        <v>711</v>
      </c>
      <c r="B418" s="5" t="s">
        <v>717</v>
      </c>
      <c r="C418" s="9" t="s">
        <v>2010</v>
      </c>
      <c r="D418" s="67" t="s">
        <v>8473</v>
      </c>
      <c r="E418" s="5" t="s">
        <v>718</v>
      </c>
      <c r="F418" s="8">
        <v>2179900</v>
      </c>
      <c r="G418" s="8" t="s">
        <v>8423</v>
      </c>
      <c r="I418">
        <v>2462375</v>
      </c>
      <c r="J418">
        <f t="shared" si="28"/>
        <v>0</v>
      </c>
    </row>
    <row r="419" spans="1:10" ht="15.6" customHeight="1">
      <c r="A419" s="5" t="s">
        <v>711</v>
      </c>
      <c r="B419" s="5" t="s">
        <v>719</v>
      </c>
      <c r="C419" s="9" t="s">
        <v>2011</v>
      </c>
      <c r="D419" s="67" t="s">
        <v>8473</v>
      </c>
      <c r="E419" s="5" t="s">
        <v>720</v>
      </c>
      <c r="F419" s="8">
        <v>2179900</v>
      </c>
      <c r="G419" s="8" t="s">
        <v>8423</v>
      </c>
      <c r="I419">
        <v>3249875</v>
      </c>
      <c r="J419">
        <f t="shared" si="28"/>
        <v>0</v>
      </c>
    </row>
    <row r="420" spans="1:10" ht="15.6" customHeight="1">
      <c r="A420" s="5" t="s">
        <v>711</v>
      </c>
      <c r="B420" s="5" t="s">
        <v>721</v>
      </c>
      <c r="C420" s="9" t="s">
        <v>2012</v>
      </c>
      <c r="D420" s="67" t="s">
        <v>8473</v>
      </c>
      <c r="E420" s="5" t="s">
        <v>722</v>
      </c>
      <c r="F420" s="8">
        <v>2179900</v>
      </c>
      <c r="G420" s="8" t="s">
        <v>8423</v>
      </c>
      <c r="I420">
        <v>2724875</v>
      </c>
      <c r="J420">
        <f t="shared" si="28"/>
        <v>0</v>
      </c>
    </row>
    <row r="421" spans="1:10" ht="15.6" customHeight="1">
      <c r="A421" s="5" t="s">
        <v>711</v>
      </c>
      <c r="B421" s="5" t="s">
        <v>723</v>
      </c>
      <c r="C421" s="9" t="s">
        <v>2013</v>
      </c>
      <c r="D421" s="67" t="s">
        <v>8473</v>
      </c>
      <c r="E421" s="5" t="s">
        <v>724</v>
      </c>
      <c r="F421" s="8">
        <v>2179900</v>
      </c>
      <c r="G421" s="8" t="s">
        <v>8423</v>
      </c>
    </row>
    <row r="422" spans="1:10" ht="15.6" customHeight="1">
      <c r="A422" s="5" t="s">
        <v>725</v>
      </c>
      <c r="B422" s="5"/>
      <c r="C422" s="5" t="s">
        <v>6</v>
      </c>
      <c r="D422" s="9" t="s">
        <v>726</v>
      </c>
      <c r="E422" s="5" t="s">
        <v>16</v>
      </c>
      <c r="F422" s="6">
        <v>2099900</v>
      </c>
      <c r="G422" s="6" t="s">
        <v>13</v>
      </c>
      <c r="H422">
        <f t="shared" si="27"/>
        <v>2519880</v>
      </c>
    </row>
    <row r="423" spans="1:10" ht="15.6" customHeight="1">
      <c r="A423" s="5" t="s">
        <v>725</v>
      </c>
      <c r="B423" s="5" t="s">
        <v>727</v>
      </c>
      <c r="C423" s="9" t="s">
        <v>2014</v>
      </c>
      <c r="D423" s="67" t="s">
        <v>8474</v>
      </c>
      <c r="E423" s="5" t="s">
        <v>728</v>
      </c>
      <c r="F423" s="8">
        <v>2099900</v>
      </c>
      <c r="G423" s="8" t="s">
        <v>8423</v>
      </c>
    </row>
    <row r="424" spans="1:10" ht="15.6" customHeight="1">
      <c r="A424" s="5" t="s">
        <v>725</v>
      </c>
      <c r="B424" s="5" t="s">
        <v>729</v>
      </c>
      <c r="C424" s="9" t="s">
        <v>2015</v>
      </c>
      <c r="D424" s="67" t="s">
        <v>8474</v>
      </c>
      <c r="E424" s="5" t="s">
        <v>730</v>
      </c>
      <c r="F424" s="8">
        <v>2099900</v>
      </c>
      <c r="G424" s="8" t="s">
        <v>8423</v>
      </c>
    </row>
    <row r="425" spans="1:10" ht="15.6" customHeight="1">
      <c r="A425" s="5" t="s">
        <v>725</v>
      </c>
      <c r="B425" s="5" t="s">
        <v>731</v>
      </c>
      <c r="C425" s="9" t="s">
        <v>2016</v>
      </c>
      <c r="D425" s="67" t="s">
        <v>8474</v>
      </c>
      <c r="E425" s="5" t="s">
        <v>732</v>
      </c>
      <c r="F425" s="8">
        <v>2099900</v>
      </c>
      <c r="G425" s="8" t="s">
        <v>8423</v>
      </c>
    </row>
    <row r="426" spans="1:10" ht="15.6" customHeight="1">
      <c r="A426" s="5" t="s">
        <v>725</v>
      </c>
      <c r="B426" s="5" t="s">
        <v>733</v>
      </c>
      <c r="C426" s="9" t="s">
        <v>2017</v>
      </c>
      <c r="D426" s="67" t="s">
        <v>8474</v>
      </c>
      <c r="E426" s="5" t="s">
        <v>734</v>
      </c>
      <c r="F426" s="8">
        <v>2099900</v>
      </c>
      <c r="G426" s="8" t="s">
        <v>8423</v>
      </c>
    </row>
    <row r="427" spans="1:10" ht="15.6" customHeight="1">
      <c r="A427" s="5" t="s">
        <v>725</v>
      </c>
      <c r="B427" s="5" t="s">
        <v>735</v>
      </c>
      <c r="C427" s="9" t="s">
        <v>2018</v>
      </c>
      <c r="D427" s="67" t="s">
        <v>8474</v>
      </c>
      <c r="E427" s="5" t="s">
        <v>736</v>
      </c>
      <c r="F427" s="8">
        <v>2099900</v>
      </c>
      <c r="G427" s="8" t="s">
        <v>8423</v>
      </c>
      <c r="I427">
        <v>2624875</v>
      </c>
      <c r="J427">
        <f>+IF(F427=I427,1,0)</f>
        <v>0</v>
      </c>
    </row>
    <row r="428" spans="1:10" ht="15.6" customHeight="1">
      <c r="A428" s="5" t="s">
        <v>725</v>
      </c>
      <c r="B428" s="5" t="s">
        <v>737</v>
      </c>
      <c r="C428" s="9" t="s">
        <v>2019</v>
      </c>
      <c r="D428" s="67" t="s">
        <v>8474</v>
      </c>
      <c r="E428" s="5" t="s">
        <v>738</v>
      </c>
      <c r="F428" s="8">
        <v>2099900</v>
      </c>
      <c r="G428" s="8" t="s">
        <v>8423</v>
      </c>
    </row>
    <row r="429" spans="1:10" ht="15.6" customHeight="1">
      <c r="A429" s="5" t="s">
        <v>725</v>
      </c>
      <c r="B429" s="5" t="s">
        <v>739</v>
      </c>
      <c r="C429" s="9" t="s">
        <v>2020</v>
      </c>
      <c r="D429" s="67" t="s">
        <v>8474</v>
      </c>
      <c r="E429" s="5" t="s">
        <v>740</v>
      </c>
      <c r="F429" s="8">
        <v>2099900</v>
      </c>
      <c r="G429" s="8" t="s">
        <v>8423</v>
      </c>
    </row>
    <row r="430" spans="1:10" ht="15.6" customHeight="1">
      <c r="A430" s="5" t="s">
        <v>741</v>
      </c>
      <c r="B430" s="5"/>
      <c r="C430" s="5" t="s">
        <v>6</v>
      </c>
      <c r="D430" s="9" t="s">
        <v>742</v>
      </c>
      <c r="E430" s="5" t="s">
        <v>16</v>
      </c>
      <c r="F430" s="6">
        <v>84900</v>
      </c>
      <c r="G430" s="6" t="s">
        <v>13</v>
      </c>
      <c r="H430">
        <f t="shared" si="27"/>
        <v>101880</v>
      </c>
    </row>
    <row r="431" spans="1:10" ht="15.6" customHeight="1">
      <c r="A431" s="5" t="s">
        <v>741</v>
      </c>
      <c r="B431" s="5" t="s">
        <v>743</v>
      </c>
      <c r="C431" s="9" t="s">
        <v>2021</v>
      </c>
      <c r="D431" s="67" t="s">
        <v>8475</v>
      </c>
      <c r="E431" s="5" t="s">
        <v>744</v>
      </c>
      <c r="F431" s="8">
        <v>84900</v>
      </c>
      <c r="G431" s="8" t="s">
        <v>8423</v>
      </c>
    </row>
    <row r="432" spans="1:10" ht="15.6" customHeight="1">
      <c r="A432" s="5" t="s">
        <v>741</v>
      </c>
      <c r="B432" s="5" t="s">
        <v>745</v>
      </c>
      <c r="C432" s="9" t="s">
        <v>2022</v>
      </c>
      <c r="D432" s="67" t="s">
        <v>8475</v>
      </c>
      <c r="E432" s="5" t="s">
        <v>746</v>
      </c>
      <c r="F432" s="8">
        <v>84900</v>
      </c>
      <c r="G432" s="8" t="s">
        <v>8423</v>
      </c>
    </row>
    <row r="433" spans="1:10" ht="15.6" customHeight="1">
      <c r="A433" s="5" t="s">
        <v>741</v>
      </c>
      <c r="B433" s="5" t="s">
        <v>747</v>
      </c>
      <c r="C433" s="9" t="s">
        <v>2023</v>
      </c>
      <c r="D433" s="67" t="s">
        <v>8475</v>
      </c>
      <c r="E433" s="5" t="s">
        <v>748</v>
      </c>
      <c r="F433" s="8">
        <v>84900</v>
      </c>
      <c r="G433" s="8" t="s">
        <v>8423</v>
      </c>
    </row>
    <row r="434" spans="1:10" ht="15.6" customHeight="1">
      <c r="A434" s="5" t="s">
        <v>741</v>
      </c>
      <c r="B434" s="5" t="s">
        <v>749</v>
      </c>
      <c r="C434" s="9" t="s">
        <v>2024</v>
      </c>
      <c r="D434" s="67" t="s">
        <v>8475</v>
      </c>
      <c r="E434" s="5" t="s">
        <v>750</v>
      </c>
      <c r="F434" s="8">
        <v>84900</v>
      </c>
      <c r="G434" s="8" t="s">
        <v>8423</v>
      </c>
    </row>
    <row r="435" spans="1:10" ht="15.6" customHeight="1">
      <c r="A435" s="5" t="s">
        <v>741</v>
      </c>
      <c r="B435" s="5" t="s">
        <v>751</v>
      </c>
      <c r="C435" s="9" t="s">
        <v>2025</v>
      </c>
      <c r="D435" s="67" t="s">
        <v>8475</v>
      </c>
      <c r="E435" s="5" t="s">
        <v>752</v>
      </c>
      <c r="F435" s="8">
        <v>84900</v>
      </c>
      <c r="G435" s="8" t="s">
        <v>8423</v>
      </c>
      <c r="I435">
        <v>106125</v>
      </c>
      <c r="J435">
        <f>+IF(F435=I435,1,0)</f>
        <v>0</v>
      </c>
    </row>
    <row r="436" spans="1:10" ht="15.6" customHeight="1">
      <c r="A436" s="5" t="s">
        <v>741</v>
      </c>
      <c r="B436" s="5" t="s">
        <v>753</v>
      </c>
      <c r="C436" s="9" t="s">
        <v>2026</v>
      </c>
      <c r="D436" s="67" t="s">
        <v>8475</v>
      </c>
      <c r="E436" s="5" t="s">
        <v>754</v>
      </c>
      <c r="F436" s="8">
        <v>84900</v>
      </c>
      <c r="G436" s="8" t="s">
        <v>8423</v>
      </c>
    </row>
    <row r="437" spans="1:10" ht="15.6" customHeight="1">
      <c r="A437" s="5" t="s">
        <v>755</v>
      </c>
      <c r="B437" s="5" t="s">
        <v>756</v>
      </c>
      <c r="C437" s="9" t="s">
        <v>2027</v>
      </c>
      <c r="D437" s="9" t="s">
        <v>757</v>
      </c>
      <c r="E437" s="5" t="s">
        <v>758</v>
      </c>
      <c r="F437" s="6">
        <v>429900</v>
      </c>
      <c r="G437" s="6" t="s">
        <v>13</v>
      </c>
      <c r="H437">
        <f t="shared" si="27"/>
        <v>515880</v>
      </c>
    </row>
    <row r="438" spans="1:10" ht="15.6" customHeight="1">
      <c r="A438" s="5" t="s">
        <v>759</v>
      </c>
      <c r="B438" s="5"/>
      <c r="C438" s="5" t="s">
        <v>6</v>
      </c>
      <c r="D438" s="9" t="s">
        <v>760</v>
      </c>
      <c r="E438" s="5" t="s">
        <v>16</v>
      </c>
      <c r="F438" s="6">
        <v>87400</v>
      </c>
      <c r="G438" s="6" t="s">
        <v>13</v>
      </c>
      <c r="H438">
        <f t="shared" si="27"/>
        <v>104880</v>
      </c>
    </row>
    <row r="439" spans="1:10" ht="15.6" customHeight="1">
      <c r="A439" s="5" t="s">
        <v>759</v>
      </c>
      <c r="B439" s="5" t="s">
        <v>761</v>
      </c>
      <c r="C439" s="9" t="s">
        <v>2028</v>
      </c>
      <c r="D439" s="67" t="s">
        <v>8476</v>
      </c>
      <c r="E439" s="5" t="s">
        <v>34</v>
      </c>
      <c r="F439" s="8">
        <v>87400</v>
      </c>
      <c r="G439" s="8" t="s">
        <v>8423</v>
      </c>
    </row>
    <row r="440" spans="1:10" ht="15.6" customHeight="1">
      <c r="A440" s="5" t="s">
        <v>759</v>
      </c>
      <c r="B440" s="5" t="s">
        <v>762</v>
      </c>
      <c r="C440" s="9" t="s">
        <v>2029</v>
      </c>
      <c r="D440" s="67" t="s">
        <v>8476</v>
      </c>
      <c r="E440" s="5" t="s">
        <v>763</v>
      </c>
      <c r="F440" s="8">
        <v>87400</v>
      </c>
      <c r="G440" s="8" t="s">
        <v>8423</v>
      </c>
    </row>
    <row r="441" spans="1:10" ht="15.6" customHeight="1">
      <c r="A441" s="5" t="s">
        <v>759</v>
      </c>
      <c r="B441" s="5" t="s">
        <v>764</v>
      </c>
      <c r="C441" s="9" t="s">
        <v>2030</v>
      </c>
      <c r="D441" s="67" t="s">
        <v>8476</v>
      </c>
      <c r="E441" s="5" t="s">
        <v>54</v>
      </c>
      <c r="F441" s="8">
        <v>87400</v>
      </c>
      <c r="G441" s="8" t="s">
        <v>8423</v>
      </c>
    </row>
    <row r="442" spans="1:10" ht="15.6" customHeight="1">
      <c r="A442" s="5" t="s">
        <v>759</v>
      </c>
      <c r="B442" s="5" t="s">
        <v>765</v>
      </c>
      <c r="C442" s="9" t="s">
        <v>2031</v>
      </c>
      <c r="D442" s="67" t="s">
        <v>8476</v>
      </c>
      <c r="E442" s="5" t="s">
        <v>153</v>
      </c>
      <c r="F442" s="8">
        <v>87400</v>
      </c>
      <c r="G442" s="8" t="s">
        <v>8423</v>
      </c>
      <c r="I442">
        <v>537375</v>
      </c>
      <c r="J442">
        <f t="shared" ref="J442:J443" si="29">+IF(F442=I442,1,0)</f>
        <v>0</v>
      </c>
    </row>
    <row r="443" spans="1:10" ht="15.6" customHeight="1">
      <c r="A443" s="5" t="s">
        <v>766</v>
      </c>
      <c r="B443" s="5"/>
      <c r="C443" s="5" t="s">
        <v>6</v>
      </c>
      <c r="D443" s="9" t="s">
        <v>767</v>
      </c>
      <c r="E443" s="5" t="s">
        <v>16</v>
      </c>
      <c r="F443" s="6">
        <v>1029900</v>
      </c>
      <c r="G443" s="6" t="s">
        <v>13</v>
      </c>
      <c r="H443">
        <f t="shared" si="27"/>
        <v>1235880</v>
      </c>
      <c r="I443">
        <v>109250</v>
      </c>
      <c r="J443">
        <f t="shared" si="29"/>
        <v>0</v>
      </c>
    </row>
    <row r="444" spans="1:10" ht="15.6" customHeight="1">
      <c r="A444" s="5" t="s">
        <v>766</v>
      </c>
      <c r="B444" s="5" t="s">
        <v>768</v>
      </c>
      <c r="C444" s="9" t="s">
        <v>2032</v>
      </c>
      <c r="D444" s="67" t="s">
        <v>8477</v>
      </c>
      <c r="E444" s="5" t="s">
        <v>769</v>
      </c>
      <c r="F444" s="8">
        <v>1029900</v>
      </c>
      <c r="G444" s="8" t="s">
        <v>8423</v>
      </c>
    </row>
    <row r="445" spans="1:10" ht="15.6" customHeight="1">
      <c r="A445" s="5" t="s">
        <v>766</v>
      </c>
      <c r="B445" s="5" t="s">
        <v>770</v>
      </c>
      <c r="C445" s="9" t="s">
        <v>2033</v>
      </c>
      <c r="D445" s="67" t="s">
        <v>8477</v>
      </c>
      <c r="E445" s="5" t="s">
        <v>771</v>
      </c>
      <c r="F445" s="8">
        <v>1029900</v>
      </c>
      <c r="G445" s="8" t="s">
        <v>8423</v>
      </c>
    </row>
    <row r="446" spans="1:10" ht="15.6" customHeight="1">
      <c r="A446" s="5" t="s">
        <v>766</v>
      </c>
      <c r="B446" s="5" t="s">
        <v>772</v>
      </c>
      <c r="C446" s="9" t="s">
        <v>2034</v>
      </c>
      <c r="D446" s="67" t="s">
        <v>8477</v>
      </c>
      <c r="E446" s="5" t="s">
        <v>773</v>
      </c>
      <c r="F446" s="8">
        <v>1029900</v>
      </c>
      <c r="G446" s="8" t="s">
        <v>8423</v>
      </c>
    </row>
    <row r="447" spans="1:10" ht="15.6" customHeight="1">
      <c r="A447" s="5" t="s">
        <v>774</v>
      </c>
      <c r="B447" s="5"/>
      <c r="C447" s="5" t="s">
        <v>6</v>
      </c>
      <c r="D447" s="9" t="s">
        <v>775</v>
      </c>
      <c r="E447" s="5" t="s">
        <v>16</v>
      </c>
      <c r="F447" s="6">
        <v>920000</v>
      </c>
      <c r="G447" s="6" t="s">
        <v>13</v>
      </c>
      <c r="H447">
        <f t="shared" si="27"/>
        <v>1104000</v>
      </c>
    </row>
    <row r="448" spans="1:10" ht="15.6" customHeight="1">
      <c r="A448" s="5" t="s">
        <v>774</v>
      </c>
      <c r="B448" s="5" t="s">
        <v>776</v>
      </c>
      <c r="C448" s="9" t="s">
        <v>2035</v>
      </c>
      <c r="D448" s="67" t="s">
        <v>8478</v>
      </c>
      <c r="E448" s="5" t="s">
        <v>771</v>
      </c>
      <c r="F448" s="8">
        <v>920000</v>
      </c>
      <c r="G448" s="8" t="s">
        <v>8423</v>
      </c>
      <c r="I448">
        <v>1287375</v>
      </c>
      <c r="J448">
        <f>+IF(F448=I448,1,0)</f>
        <v>0</v>
      </c>
    </row>
    <row r="449" spans="1:10" ht="15.6" customHeight="1">
      <c r="A449" s="5" t="s">
        <v>774</v>
      </c>
      <c r="B449" s="5" t="s">
        <v>777</v>
      </c>
      <c r="C449" s="9" t="s">
        <v>2036</v>
      </c>
      <c r="D449" s="67" t="s">
        <v>8478</v>
      </c>
      <c r="E449" s="5" t="s">
        <v>778</v>
      </c>
      <c r="F449" s="8">
        <v>920000</v>
      </c>
      <c r="G449" s="8" t="s">
        <v>8423</v>
      </c>
    </row>
    <row r="450" spans="1:10" ht="15.6" customHeight="1">
      <c r="A450" s="5" t="s">
        <v>774</v>
      </c>
      <c r="B450" s="5" t="s">
        <v>779</v>
      </c>
      <c r="C450" s="9" t="s">
        <v>2037</v>
      </c>
      <c r="D450" s="67" t="s">
        <v>8478</v>
      </c>
      <c r="E450" s="5" t="s">
        <v>769</v>
      </c>
      <c r="F450" s="8">
        <v>920000</v>
      </c>
      <c r="G450" s="8" t="s">
        <v>8423</v>
      </c>
    </row>
    <row r="451" spans="1:10" ht="15.6" customHeight="1">
      <c r="A451" s="5" t="s">
        <v>780</v>
      </c>
      <c r="B451" s="5"/>
      <c r="C451" s="5" t="s">
        <v>6</v>
      </c>
      <c r="D451" s="9" t="s">
        <v>781</v>
      </c>
      <c r="E451" s="5" t="s">
        <v>16</v>
      </c>
      <c r="F451" s="6">
        <v>2149900</v>
      </c>
      <c r="G451" s="6" t="s">
        <v>13</v>
      </c>
      <c r="H451">
        <f t="shared" si="27"/>
        <v>2579880</v>
      </c>
    </row>
    <row r="452" spans="1:10" ht="15.6" customHeight="1">
      <c r="A452" s="5" t="s">
        <v>780</v>
      </c>
      <c r="B452" s="5" t="s">
        <v>782</v>
      </c>
      <c r="C452" s="9" t="s">
        <v>2038</v>
      </c>
      <c r="D452" s="67" t="s">
        <v>8479</v>
      </c>
      <c r="E452" s="5" t="s">
        <v>193</v>
      </c>
      <c r="F452" s="8">
        <v>2149900</v>
      </c>
      <c r="G452" s="8" t="s">
        <v>8423</v>
      </c>
      <c r="I452">
        <v>1150000</v>
      </c>
      <c r="J452">
        <f>+IF(F452=I452,1,0)</f>
        <v>0</v>
      </c>
    </row>
    <row r="453" spans="1:10" ht="15.6" customHeight="1">
      <c r="A453" s="5" t="s">
        <v>780</v>
      </c>
      <c r="B453" s="5" t="s">
        <v>783</v>
      </c>
      <c r="C453" s="9" t="s">
        <v>2039</v>
      </c>
      <c r="D453" s="67" t="s">
        <v>8479</v>
      </c>
      <c r="E453" s="5" t="s">
        <v>784</v>
      </c>
      <c r="F453" s="8">
        <v>2149900</v>
      </c>
      <c r="G453" s="8" t="s">
        <v>8423</v>
      </c>
    </row>
    <row r="454" spans="1:10" ht="15.6" customHeight="1">
      <c r="A454" s="5" t="s">
        <v>780</v>
      </c>
      <c r="B454" s="5" t="s">
        <v>785</v>
      </c>
      <c r="C454" s="9" t="s">
        <v>2040</v>
      </c>
      <c r="D454" s="67" t="s">
        <v>8479</v>
      </c>
      <c r="E454" s="5" t="s">
        <v>786</v>
      </c>
      <c r="F454" s="8">
        <v>2149900</v>
      </c>
      <c r="G454" s="8" t="s">
        <v>8423</v>
      </c>
    </row>
    <row r="455" spans="1:10" ht="15.6" customHeight="1">
      <c r="A455" s="5" t="s">
        <v>787</v>
      </c>
      <c r="B455" s="5" t="s">
        <v>788</v>
      </c>
      <c r="C455" s="9" t="s">
        <v>2041</v>
      </c>
      <c r="D455" s="9" t="s">
        <v>789</v>
      </c>
      <c r="E455" s="5" t="s">
        <v>790</v>
      </c>
      <c r="F455" s="6">
        <v>299900</v>
      </c>
      <c r="G455" s="6" t="s">
        <v>13</v>
      </c>
      <c r="H455">
        <f t="shared" ref="H455:H511" si="30">+F455*(1+$M$8)</f>
        <v>359880</v>
      </c>
    </row>
    <row r="456" spans="1:10" ht="15.6" customHeight="1">
      <c r="A456" s="5" t="s">
        <v>791</v>
      </c>
      <c r="B456" s="5" t="s">
        <v>792</v>
      </c>
      <c r="C456" s="9" t="s">
        <v>1704</v>
      </c>
      <c r="D456" s="9" t="s">
        <v>793</v>
      </c>
      <c r="E456" s="5" t="s">
        <v>794</v>
      </c>
      <c r="F456" s="6">
        <v>259900</v>
      </c>
      <c r="G456" s="6" t="s">
        <v>13</v>
      </c>
      <c r="H456">
        <f t="shared" si="30"/>
        <v>311880</v>
      </c>
      <c r="I456">
        <v>2687375</v>
      </c>
      <c r="J456">
        <f>+IF(F456=I456,1,0)</f>
        <v>0</v>
      </c>
    </row>
    <row r="457" spans="1:10" ht="15.6" customHeight="1">
      <c r="A457" s="5" t="s">
        <v>795</v>
      </c>
      <c r="B457" s="5"/>
      <c r="C457" s="5" t="s">
        <v>6</v>
      </c>
      <c r="D457" s="9" t="s">
        <v>796</v>
      </c>
      <c r="E457" s="5" t="s">
        <v>16</v>
      </c>
      <c r="F457" s="6">
        <v>1119900</v>
      </c>
      <c r="G457" s="6" t="s">
        <v>13</v>
      </c>
      <c r="H457">
        <f t="shared" si="30"/>
        <v>1343880</v>
      </c>
    </row>
    <row r="458" spans="1:10" ht="15.6" customHeight="1">
      <c r="A458" s="5" t="s">
        <v>795</v>
      </c>
      <c r="B458" s="5" t="s">
        <v>797</v>
      </c>
      <c r="C458" s="9" t="s">
        <v>2042</v>
      </c>
      <c r="D458" s="67" t="s">
        <v>8480</v>
      </c>
      <c r="E458" s="5" t="s">
        <v>798</v>
      </c>
      <c r="F458" s="8">
        <v>1119900</v>
      </c>
      <c r="G458" s="8" t="s">
        <v>8423</v>
      </c>
    </row>
    <row r="459" spans="1:10" ht="15.6" customHeight="1">
      <c r="A459" s="5" t="s">
        <v>795</v>
      </c>
      <c r="B459" s="5" t="s">
        <v>799</v>
      </c>
      <c r="C459" s="9" t="s">
        <v>2043</v>
      </c>
      <c r="D459" s="67" t="s">
        <v>8480</v>
      </c>
      <c r="E459" s="5" t="s">
        <v>800</v>
      </c>
      <c r="F459" s="8">
        <v>1119900</v>
      </c>
      <c r="G459" s="8" t="s">
        <v>8423</v>
      </c>
    </row>
    <row r="460" spans="1:10" ht="15.6" customHeight="1">
      <c r="A460" s="5" t="s">
        <v>801</v>
      </c>
      <c r="B460" s="5"/>
      <c r="C460" s="5" t="s">
        <v>6</v>
      </c>
      <c r="D460" s="9" t="s">
        <v>802</v>
      </c>
      <c r="E460" s="5" t="s">
        <v>16</v>
      </c>
      <c r="F460" s="6">
        <v>1119900</v>
      </c>
      <c r="G460" s="6" t="s">
        <v>13</v>
      </c>
      <c r="H460">
        <f t="shared" si="30"/>
        <v>1343880</v>
      </c>
      <c r="I460">
        <v>374875</v>
      </c>
      <c r="J460">
        <f t="shared" ref="J460:J462" si="31">+IF(F460=I460,1,0)</f>
        <v>0</v>
      </c>
    </row>
    <row r="461" spans="1:10" ht="15.6" customHeight="1">
      <c r="A461" s="5" t="s">
        <v>801</v>
      </c>
      <c r="B461" s="5" t="s">
        <v>803</v>
      </c>
      <c r="C461" s="9" t="s">
        <v>2044</v>
      </c>
      <c r="D461" s="67" t="s">
        <v>8481</v>
      </c>
      <c r="E461" s="5" t="s">
        <v>804</v>
      </c>
      <c r="F461" s="8">
        <v>1119900</v>
      </c>
      <c r="G461" s="8" t="s">
        <v>8423</v>
      </c>
      <c r="I461">
        <v>324875</v>
      </c>
      <c r="J461">
        <f t="shared" si="31"/>
        <v>0</v>
      </c>
    </row>
    <row r="462" spans="1:10" ht="15.6" customHeight="1">
      <c r="A462" s="5" t="s">
        <v>801</v>
      </c>
      <c r="B462" s="5" t="s">
        <v>805</v>
      </c>
      <c r="C462" s="9" t="s">
        <v>2045</v>
      </c>
      <c r="D462" s="67" t="s">
        <v>8481</v>
      </c>
      <c r="E462" s="5" t="s">
        <v>800</v>
      </c>
      <c r="F462" s="8">
        <v>1119900</v>
      </c>
      <c r="G462" s="8" t="s">
        <v>8423</v>
      </c>
      <c r="I462">
        <v>1399875</v>
      </c>
      <c r="J462">
        <f t="shared" si="31"/>
        <v>0</v>
      </c>
    </row>
    <row r="463" spans="1:10" ht="15.6" customHeight="1">
      <c r="A463" s="5" t="s">
        <v>806</v>
      </c>
      <c r="B463" s="5" t="s">
        <v>807</v>
      </c>
      <c r="C463" s="9" t="s">
        <v>2046</v>
      </c>
      <c r="D463" s="9" t="s">
        <v>808</v>
      </c>
      <c r="E463" s="5" t="s">
        <v>36</v>
      </c>
      <c r="F463" s="6">
        <v>979900</v>
      </c>
      <c r="G463" s="6" t="s">
        <v>13</v>
      </c>
      <c r="H463">
        <f t="shared" si="30"/>
        <v>1175880</v>
      </c>
    </row>
    <row r="464" spans="1:10" ht="15.6" customHeight="1">
      <c r="A464" s="5" t="s">
        <v>809</v>
      </c>
      <c r="B464" s="5" t="s">
        <v>810</v>
      </c>
      <c r="C464" s="9" t="s">
        <v>2047</v>
      </c>
      <c r="D464" s="9" t="s">
        <v>811</v>
      </c>
      <c r="E464" s="5" t="s">
        <v>36</v>
      </c>
      <c r="F464" s="6">
        <v>889900</v>
      </c>
      <c r="G464" s="6" t="s">
        <v>13</v>
      </c>
      <c r="H464">
        <f t="shared" si="30"/>
        <v>1067880</v>
      </c>
    </row>
    <row r="465" spans="1:10" ht="15.6" customHeight="1">
      <c r="A465" s="5" t="s">
        <v>812</v>
      </c>
      <c r="B465" s="5" t="s">
        <v>813</v>
      </c>
      <c r="C465" s="9" t="s">
        <v>2048</v>
      </c>
      <c r="D465" s="9" t="s">
        <v>814</v>
      </c>
      <c r="E465" s="5" t="s">
        <v>36</v>
      </c>
      <c r="F465" s="6">
        <v>1209900</v>
      </c>
      <c r="G465" s="6" t="s">
        <v>13</v>
      </c>
      <c r="H465">
        <f t="shared" si="30"/>
        <v>1451880</v>
      </c>
      <c r="I465">
        <v>1399875</v>
      </c>
      <c r="J465">
        <f>+IF(F465=I465,1,0)</f>
        <v>0</v>
      </c>
    </row>
    <row r="466" spans="1:10" ht="15.6" customHeight="1">
      <c r="A466" s="5" t="s">
        <v>815</v>
      </c>
      <c r="B466" s="5" t="s">
        <v>816</v>
      </c>
      <c r="C466" s="9" t="s">
        <v>2049</v>
      </c>
      <c r="D466" s="9" t="s">
        <v>817</v>
      </c>
      <c r="E466" s="5" t="s">
        <v>36</v>
      </c>
      <c r="F466" s="6">
        <v>689900</v>
      </c>
      <c r="G466" s="6" t="s">
        <v>13</v>
      </c>
      <c r="H466">
        <f t="shared" si="30"/>
        <v>827880</v>
      </c>
    </row>
    <row r="467" spans="1:10" ht="15.6" customHeight="1">
      <c r="A467" s="5" t="s">
        <v>818</v>
      </c>
      <c r="B467" s="5" t="s">
        <v>819</v>
      </c>
      <c r="C467" s="9" t="s">
        <v>2050</v>
      </c>
      <c r="D467" s="9" t="s">
        <v>820</v>
      </c>
      <c r="E467" s="5" t="s">
        <v>36</v>
      </c>
      <c r="F467" s="6">
        <v>799900</v>
      </c>
      <c r="G467" s="6" t="s">
        <v>13</v>
      </c>
      <c r="H467">
        <f t="shared" si="30"/>
        <v>959880</v>
      </c>
    </row>
    <row r="468" spans="1:10" ht="15.6" customHeight="1">
      <c r="A468" s="5" t="s">
        <v>821</v>
      </c>
      <c r="B468" s="5"/>
      <c r="C468" s="5" t="s">
        <v>6</v>
      </c>
      <c r="D468" s="9" t="s">
        <v>822</v>
      </c>
      <c r="E468" s="5" t="s">
        <v>16</v>
      </c>
      <c r="F468" s="6">
        <v>554900</v>
      </c>
      <c r="G468" s="6" t="s">
        <v>13</v>
      </c>
      <c r="H468">
        <f t="shared" si="30"/>
        <v>665880</v>
      </c>
      <c r="I468">
        <v>1224875</v>
      </c>
      <c r="J468">
        <f t="shared" ref="J468:J473" si="32">+IF(F468=I468,1,0)</f>
        <v>0</v>
      </c>
    </row>
    <row r="469" spans="1:10" ht="15.6" customHeight="1">
      <c r="A469" s="5" t="s">
        <v>821</v>
      </c>
      <c r="B469" s="5" t="s">
        <v>823</v>
      </c>
      <c r="C469" s="9" t="s">
        <v>2051</v>
      </c>
      <c r="D469" s="67" t="s">
        <v>8482</v>
      </c>
      <c r="E469" s="5" t="s">
        <v>824</v>
      </c>
      <c r="F469" s="8">
        <v>554900</v>
      </c>
      <c r="G469" s="8" t="s">
        <v>8423</v>
      </c>
      <c r="I469">
        <v>1112375</v>
      </c>
      <c r="J469">
        <f t="shared" si="32"/>
        <v>0</v>
      </c>
    </row>
    <row r="470" spans="1:10" ht="15.6" customHeight="1">
      <c r="A470" s="5" t="s">
        <v>821</v>
      </c>
      <c r="B470" s="5" t="s">
        <v>825</v>
      </c>
      <c r="C470" s="9" t="s">
        <v>2052</v>
      </c>
      <c r="D470" s="67" t="s">
        <v>8482</v>
      </c>
      <c r="E470" s="5" t="s">
        <v>778</v>
      </c>
      <c r="F470" s="8">
        <v>554900</v>
      </c>
      <c r="G470" s="8" t="s">
        <v>8423</v>
      </c>
      <c r="I470">
        <v>1512375</v>
      </c>
      <c r="J470">
        <f t="shared" si="32"/>
        <v>0</v>
      </c>
    </row>
    <row r="471" spans="1:10" ht="15.6" customHeight="1">
      <c r="A471" s="5" t="s">
        <v>821</v>
      </c>
      <c r="B471" s="5" t="s">
        <v>826</v>
      </c>
      <c r="C471" s="9" t="s">
        <v>2053</v>
      </c>
      <c r="D471" s="67" t="s">
        <v>8482</v>
      </c>
      <c r="E471" s="5" t="s">
        <v>827</v>
      </c>
      <c r="F471" s="8">
        <v>554900</v>
      </c>
      <c r="G471" s="8" t="s">
        <v>8423</v>
      </c>
      <c r="I471">
        <v>862375</v>
      </c>
      <c r="J471">
        <f t="shared" si="32"/>
        <v>0</v>
      </c>
    </row>
    <row r="472" spans="1:10" ht="15.6" customHeight="1">
      <c r="A472" s="5" t="s">
        <v>828</v>
      </c>
      <c r="B472" s="5" t="s">
        <v>829</v>
      </c>
      <c r="C472" s="9" t="s">
        <v>2054</v>
      </c>
      <c r="D472" s="9" t="s">
        <v>830</v>
      </c>
      <c r="E472" s="5" t="s">
        <v>300</v>
      </c>
      <c r="F472" s="6">
        <v>1819900</v>
      </c>
      <c r="G472" s="6" t="s">
        <v>13</v>
      </c>
      <c r="H472">
        <f t="shared" si="30"/>
        <v>2183880</v>
      </c>
      <c r="I472">
        <v>999875</v>
      </c>
      <c r="J472">
        <f t="shared" si="32"/>
        <v>0</v>
      </c>
    </row>
    <row r="473" spans="1:10" ht="15.6" customHeight="1">
      <c r="A473" s="5" t="s">
        <v>831</v>
      </c>
      <c r="B473" s="5" t="s">
        <v>832</v>
      </c>
      <c r="C473" s="9" t="s">
        <v>2055</v>
      </c>
      <c r="D473" s="9" t="s">
        <v>833</v>
      </c>
      <c r="E473" s="5" t="s">
        <v>12</v>
      </c>
      <c r="F473" s="6">
        <v>879900</v>
      </c>
      <c r="G473" s="6" t="s">
        <v>13</v>
      </c>
      <c r="H473">
        <f t="shared" si="30"/>
        <v>1055880</v>
      </c>
      <c r="I473">
        <v>693625</v>
      </c>
      <c r="J473">
        <f t="shared" si="32"/>
        <v>0</v>
      </c>
    </row>
    <row r="474" spans="1:10" ht="15.6" customHeight="1">
      <c r="A474" s="5" t="s">
        <v>834</v>
      </c>
      <c r="B474" s="5"/>
      <c r="C474" s="9" t="s">
        <v>1694</v>
      </c>
      <c r="D474" s="5" t="s">
        <v>835</v>
      </c>
      <c r="E474" s="5" t="s">
        <v>16</v>
      </c>
      <c r="F474" s="6">
        <v>159900</v>
      </c>
      <c r="G474" s="6" t="s">
        <v>13</v>
      </c>
      <c r="H474">
        <f t="shared" si="30"/>
        <v>191880</v>
      </c>
    </row>
    <row r="475" spans="1:10" ht="15.6" customHeight="1">
      <c r="A475" s="5" t="s">
        <v>836</v>
      </c>
      <c r="B475" s="5"/>
      <c r="C475" s="9" t="s">
        <v>2056</v>
      </c>
      <c r="D475" s="9" t="s">
        <v>837</v>
      </c>
      <c r="E475" s="5" t="s">
        <v>16</v>
      </c>
      <c r="F475" s="6">
        <v>119900</v>
      </c>
      <c r="G475" s="6" t="s">
        <v>13</v>
      </c>
      <c r="H475">
        <f t="shared" si="30"/>
        <v>143880</v>
      </c>
    </row>
    <row r="476" spans="1:10" ht="15.6" customHeight="1">
      <c r="A476" s="5" t="s">
        <v>838</v>
      </c>
      <c r="B476" s="5"/>
      <c r="C476" s="9" t="s">
        <v>1799</v>
      </c>
      <c r="D476" s="5" t="s">
        <v>839</v>
      </c>
      <c r="E476" s="5" t="s">
        <v>16</v>
      </c>
      <c r="F476" s="6">
        <v>279900</v>
      </c>
      <c r="G476" s="6" t="s">
        <v>13</v>
      </c>
      <c r="H476">
        <f t="shared" si="30"/>
        <v>335880</v>
      </c>
    </row>
    <row r="477" spans="1:10" ht="15.6" customHeight="1">
      <c r="A477" s="5" t="s">
        <v>840</v>
      </c>
      <c r="B477" s="5"/>
      <c r="C477" s="9" t="s">
        <v>2057</v>
      </c>
      <c r="D477" s="5" t="s">
        <v>841</v>
      </c>
      <c r="E477" s="5" t="s">
        <v>16</v>
      </c>
      <c r="F477" s="6">
        <v>1269900</v>
      </c>
      <c r="G477" s="6" t="s">
        <v>13</v>
      </c>
      <c r="H477">
        <f t="shared" si="30"/>
        <v>1523880</v>
      </c>
      <c r="I477">
        <v>2274875</v>
      </c>
      <c r="J477">
        <f t="shared" ref="J477:J501" si="33">+IF(F477=I477,1,0)</f>
        <v>0</v>
      </c>
    </row>
    <row r="478" spans="1:10" ht="15.6" customHeight="1">
      <c r="A478" s="5" t="s">
        <v>842</v>
      </c>
      <c r="B478" s="5"/>
      <c r="C478" s="9" t="s">
        <v>2058</v>
      </c>
      <c r="D478" s="5" t="s">
        <v>843</v>
      </c>
      <c r="E478" s="5" t="s">
        <v>16</v>
      </c>
      <c r="F478" s="6">
        <v>2409900</v>
      </c>
      <c r="G478" s="6" t="s">
        <v>13</v>
      </c>
      <c r="H478">
        <f t="shared" si="30"/>
        <v>2891880</v>
      </c>
      <c r="I478">
        <v>1099875</v>
      </c>
      <c r="J478">
        <f t="shared" si="33"/>
        <v>0</v>
      </c>
    </row>
    <row r="479" spans="1:10" ht="15.6" customHeight="1">
      <c r="A479" s="5" t="s">
        <v>844</v>
      </c>
      <c r="B479" s="5"/>
      <c r="C479" s="9" t="s">
        <v>2059</v>
      </c>
      <c r="D479" s="5" t="s">
        <v>845</v>
      </c>
      <c r="E479" s="5" t="s">
        <v>16</v>
      </c>
      <c r="F479" s="6">
        <v>1449900</v>
      </c>
      <c r="G479" s="6" t="s">
        <v>13</v>
      </c>
      <c r="H479">
        <f t="shared" si="30"/>
        <v>1739880</v>
      </c>
      <c r="I479">
        <v>199875</v>
      </c>
      <c r="J479">
        <f t="shared" si="33"/>
        <v>0</v>
      </c>
    </row>
    <row r="480" spans="1:10" ht="15.6" customHeight="1">
      <c r="A480" s="5" t="s">
        <v>846</v>
      </c>
      <c r="B480" s="5"/>
      <c r="C480" s="9" t="s">
        <v>2060</v>
      </c>
      <c r="D480" s="5" t="s">
        <v>847</v>
      </c>
      <c r="E480" s="5" t="s">
        <v>16</v>
      </c>
      <c r="F480" s="6">
        <v>1269900</v>
      </c>
      <c r="G480" s="6" t="s">
        <v>13</v>
      </c>
      <c r="H480">
        <f t="shared" si="30"/>
        <v>1523880</v>
      </c>
      <c r="I480">
        <v>149875</v>
      </c>
      <c r="J480">
        <f t="shared" si="33"/>
        <v>0</v>
      </c>
    </row>
    <row r="481" spans="1:10" ht="15.6" customHeight="1">
      <c r="A481" s="5" t="s">
        <v>848</v>
      </c>
      <c r="B481" s="5"/>
      <c r="C481" s="9" t="s">
        <v>2061</v>
      </c>
      <c r="D481" s="5" t="s">
        <v>849</v>
      </c>
      <c r="E481" s="5" t="s">
        <v>16</v>
      </c>
      <c r="F481" s="6">
        <v>1269900</v>
      </c>
      <c r="G481" s="6" t="s">
        <v>13</v>
      </c>
      <c r="H481">
        <f t="shared" si="30"/>
        <v>1523880</v>
      </c>
      <c r="I481">
        <v>349875</v>
      </c>
      <c r="J481">
        <f t="shared" si="33"/>
        <v>0</v>
      </c>
    </row>
    <row r="482" spans="1:10" ht="15.6" customHeight="1">
      <c r="A482" s="5" t="s">
        <v>850</v>
      </c>
      <c r="B482" s="5"/>
      <c r="C482" s="9" t="s">
        <v>2062</v>
      </c>
      <c r="D482" s="5" t="s">
        <v>851</v>
      </c>
      <c r="E482" s="5" t="s">
        <v>16</v>
      </c>
      <c r="F482" s="6">
        <v>519900</v>
      </c>
      <c r="G482" s="6" t="s">
        <v>13</v>
      </c>
      <c r="H482">
        <f t="shared" si="30"/>
        <v>623880</v>
      </c>
      <c r="I482">
        <v>1587375</v>
      </c>
      <c r="J482">
        <f t="shared" si="33"/>
        <v>0</v>
      </c>
    </row>
    <row r="483" spans="1:10" ht="15.6" customHeight="1">
      <c r="A483" s="5" t="s">
        <v>852</v>
      </c>
      <c r="B483" s="5"/>
      <c r="C483" s="9" t="s">
        <v>2016</v>
      </c>
      <c r="D483" s="5" t="s">
        <v>853</v>
      </c>
      <c r="E483" s="5" t="s">
        <v>16</v>
      </c>
      <c r="F483" s="6">
        <v>2099900</v>
      </c>
      <c r="G483" s="6" t="s">
        <v>13</v>
      </c>
      <c r="H483">
        <f t="shared" si="30"/>
        <v>2519880</v>
      </c>
      <c r="I483">
        <v>3012375</v>
      </c>
      <c r="J483">
        <f t="shared" si="33"/>
        <v>0</v>
      </c>
    </row>
    <row r="484" spans="1:10" ht="15.6" customHeight="1">
      <c r="A484" s="5" t="s">
        <v>854</v>
      </c>
      <c r="B484" s="5"/>
      <c r="C484" s="9" t="s">
        <v>2063</v>
      </c>
      <c r="D484" s="5" t="s">
        <v>855</v>
      </c>
      <c r="E484" s="5" t="s">
        <v>16</v>
      </c>
      <c r="F484" s="6">
        <v>1449900</v>
      </c>
      <c r="G484" s="6" t="s">
        <v>13</v>
      </c>
      <c r="H484">
        <f t="shared" si="30"/>
        <v>1739880</v>
      </c>
      <c r="I484">
        <v>1812375</v>
      </c>
      <c r="J484">
        <f t="shared" si="33"/>
        <v>0</v>
      </c>
    </row>
    <row r="485" spans="1:10" ht="15.6" customHeight="1">
      <c r="A485" s="5" t="s">
        <v>856</v>
      </c>
      <c r="B485" s="5"/>
      <c r="C485" s="9" t="s">
        <v>2064</v>
      </c>
      <c r="D485" s="5" t="s">
        <v>857</v>
      </c>
      <c r="E485" s="5" t="s">
        <v>16</v>
      </c>
      <c r="F485" s="6">
        <v>1969900</v>
      </c>
      <c r="G485" s="6" t="s">
        <v>13</v>
      </c>
      <c r="H485">
        <f t="shared" si="30"/>
        <v>2363880</v>
      </c>
      <c r="I485">
        <v>1587375</v>
      </c>
      <c r="J485">
        <f t="shared" si="33"/>
        <v>0</v>
      </c>
    </row>
    <row r="486" spans="1:10" ht="15.6" customHeight="1">
      <c r="A486" s="5" t="s">
        <v>858</v>
      </c>
      <c r="B486" s="5"/>
      <c r="C486" s="9" t="s">
        <v>2065</v>
      </c>
      <c r="D486" s="5" t="s">
        <v>859</v>
      </c>
      <c r="E486" s="5" t="s">
        <v>16</v>
      </c>
      <c r="F486" s="6">
        <v>349900</v>
      </c>
      <c r="G486" s="6" t="s">
        <v>13</v>
      </c>
      <c r="H486">
        <f t="shared" si="30"/>
        <v>419880</v>
      </c>
      <c r="I486">
        <v>1587375</v>
      </c>
      <c r="J486">
        <f t="shared" si="33"/>
        <v>0</v>
      </c>
    </row>
    <row r="487" spans="1:10" ht="15.6" customHeight="1">
      <c r="A487" s="5" t="s">
        <v>860</v>
      </c>
      <c r="B487" s="5"/>
      <c r="C487" s="9" t="s">
        <v>2066</v>
      </c>
      <c r="D487" s="5" t="s">
        <v>861</v>
      </c>
      <c r="E487" s="5" t="s">
        <v>16</v>
      </c>
      <c r="F487" s="6">
        <v>909900</v>
      </c>
      <c r="G487" s="6" t="s">
        <v>13</v>
      </c>
      <c r="H487">
        <f t="shared" si="30"/>
        <v>1091880</v>
      </c>
      <c r="I487">
        <v>649875</v>
      </c>
      <c r="J487">
        <f t="shared" si="33"/>
        <v>0</v>
      </c>
    </row>
    <row r="488" spans="1:10" ht="15.6" customHeight="1">
      <c r="A488" s="5" t="s">
        <v>862</v>
      </c>
      <c r="B488" s="5"/>
      <c r="C488" s="9" t="s">
        <v>2067</v>
      </c>
      <c r="D488" s="5" t="s">
        <v>863</v>
      </c>
      <c r="E488" s="5" t="s">
        <v>16</v>
      </c>
      <c r="F488" s="6">
        <v>1449900</v>
      </c>
      <c r="G488" s="6" t="s">
        <v>13</v>
      </c>
      <c r="H488">
        <f t="shared" si="30"/>
        <v>1739880</v>
      </c>
      <c r="I488">
        <v>2624875</v>
      </c>
      <c r="J488">
        <f t="shared" si="33"/>
        <v>0</v>
      </c>
    </row>
    <row r="489" spans="1:10" ht="15.6" customHeight="1">
      <c r="A489" s="5" t="s">
        <v>864</v>
      </c>
      <c r="B489" s="5"/>
      <c r="C489" s="9" t="s">
        <v>2068</v>
      </c>
      <c r="D489" s="5" t="s">
        <v>865</v>
      </c>
      <c r="E489" s="5" t="s">
        <v>16</v>
      </c>
      <c r="F489" s="6">
        <v>1249900</v>
      </c>
      <c r="G489" s="6" t="s">
        <v>13</v>
      </c>
      <c r="H489">
        <f t="shared" si="30"/>
        <v>1499880</v>
      </c>
      <c r="I489">
        <v>1812375</v>
      </c>
      <c r="J489">
        <f t="shared" si="33"/>
        <v>0</v>
      </c>
    </row>
    <row r="490" spans="1:10" ht="15.6" customHeight="1">
      <c r="A490" s="5" t="s">
        <v>866</v>
      </c>
      <c r="B490" s="5"/>
      <c r="C490" s="9" t="s">
        <v>2069</v>
      </c>
      <c r="D490" s="5" t="s">
        <v>867</v>
      </c>
      <c r="E490" s="5" t="s">
        <v>16</v>
      </c>
      <c r="F490" s="6">
        <v>2409900</v>
      </c>
      <c r="G490" s="6" t="s">
        <v>13</v>
      </c>
      <c r="H490">
        <f t="shared" si="30"/>
        <v>2891880</v>
      </c>
      <c r="I490">
        <v>2462375</v>
      </c>
      <c r="J490">
        <f t="shared" si="33"/>
        <v>0</v>
      </c>
    </row>
    <row r="491" spans="1:10" ht="15.6" customHeight="1">
      <c r="A491" s="5" t="s">
        <v>868</v>
      </c>
      <c r="B491" s="5"/>
      <c r="C491" s="9" t="s">
        <v>2070</v>
      </c>
      <c r="D491" s="5" t="s">
        <v>869</v>
      </c>
      <c r="E491" s="5" t="s">
        <v>16</v>
      </c>
      <c r="F491" s="6">
        <v>1359900</v>
      </c>
      <c r="G491" s="6" t="s">
        <v>13</v>
      </c>
      <c r="H491">
        <f t="shared" si="30"/>
        <v>1631880</v>
      </c>
      <c r="I491">
        <v>437375</v>
      </c>
      <c r="J491">
        <f t="shared" si="33"/>
        <v>0</v>
      </c>
    </row>
    <row r="492" spans="1:10" ht="15.6" customHeight="1">
      <c r="A492" s="5" t="s">
        <v>870</v>
      </c>
      <c r="B492" s="5"/>
      <c r="C492" s="9" t="s">
        <v>2071</v>
      </c>
      <c r="D492" s="5" t="s">
        <v>871</v>
      </c>
      <c r="E492" s="5" t="s">
        <v>16</v>
      </c>
      <c r="F492" s="6">
        <v>1029900</v>
      </c>
      <c r="G492" s="6" t="s">
        <v>13</v>
      </c>
      <c r="H492">
        <f t="shared" si="30"/>
        <v>1235880</v>
      </c>
      <c r="I492">
        <v>1137375</v>
      </c>
      <c r="J492">
        <f t="shared" si="33"/>
        <v>0</v>
      </c>
    </row>
    <row r="493" spans="1:10" ht="15.6" customHeight="1">
      <c r="A493" s="5" t="s">
        <v>872</v>
      </c>
      <c r="B493" s="5"/>
      <c r="C493" s="9" t="s">
        <v>1832</v>
      </c>
      <c r="D493" s="5" t="s">
        <v>873</v>
      </c>
      <c r="E493" s="5" t="s">
        <v>16</v>
      </c>
      <c r="F493" s="6">
        <v>3019900</v>
      </c>
      <c r="G493" s="6" t="s">
        <v>13</v>
      </c>
      <c r="H493">
        <f t="shared" si="30"/>
        <v>3623880</v>
      </c>
      <c r="I493">
        <v>1812375</v>
      </c>
      <c r="J493">
        <f t="shared" si="33"/>
        <v>0</v>
      </c>
    </row>
    <row r="494" spans="1:10" ht="15.6" customHeight="1">
      <c r="A494" s="5" t="s">
        <v>874</v>
      </c>
      <c r="B494" s="5"/>
      <c r="C494" s="9" t="s">
        <v>1829</v>
      </c>
      <c r="D494" s="5" t="s">
        <v>875</v>
      </c>
      <c r="E494" s="5" t="s">
        <v>16</v>
      </c>
      <c r="F494" s="6">
        <v>3019900</v>
      </c>
      <c r="G494" s="6" t="s">
        <v>13</v>
      </c>
      <c r="H494">
        <f t="shared" si="30"/>
        <v>3623880</v>
      </c>
      <c r="I494">
        <v>1562375</v>
      </c>
      <c r="J494">
        <f t="shared" si="33"/>
        <v>0</v>
      </c>
    </row>
    <row r="495" spans="1:10" ht="15.6" customHeight="1">
      <c r="A495" s="5" t="s">
        <v>876</v>
      </c>
      <c r="B495" s="5" t="s">
        <v>877</v>
      </c>
      <c r="C495" s="9" t="s">
        <v>2072</v>
      </c>
      <c r="D495" s="9" t="s">
        <v>878</v>
      </c>
      <c r="E495" s="5" t="s">
        <v>12</v>
      </c>
      <c r="F495" s="6">
        <v>509900</v>
      </c>
      <c r="G495" s="6" t="s">
        <v>13</v>
      </c>
      <c r="H495">
        <f t="shared" si="30"/>
        <v>611880</v>
      </c>
      <c r="I495">
        <v>3012375</v>
      </c>
      <c r="J495">
        <f t="shared" si="33"/>
        <v>0</v>
      </c>
    </row>
    <row r="496" spans="1:10" ht="15.6" customHeight="1">
      <c r="A496" s="5" t="s">
        <v>879</v>
      </c>
      <c r="B496" s="5"/>
      <c r="C496" s="5" t="s">
        <v>6</v>
      </c>
      <c r="D496" s="9" t="s">
        <v>880</v>
      </c>
      <c r="E496" s="5" t="s">
        <v>16</v>
      </c>
      <c r="F496" s="6">
        <v>219900</v>
      </c>
      <c r="G496" s="6" t="s">
        <v>13</v>
      </c>
      <c r="H496">
        <f t="shared" si="30"/>
        <v>263880</v>
      </c>
      <c r="I496">
        <v>1699875</v>
      </c>
      <c r="J496">
        <f t="shared" si="33"/>
        <v>0</v>
      </c>
    </row>
    <row r="497" spans="1:10" ht="15.6" customHeight="1">
      <c r="A497" s="5" t="s">
        <v>879</v>
      </c>
      <c r="B497" s="5" t="s">
        <v>881</v>
      </c>
      <c r="C497" s="9" t="s">
        <v>2073</v>
      </c>
      <c r="D497" s="67" t="s">
        <v>8483</v>
      </c>
      <c r="E497" s="5" t="s">
        <v>197</v>
      </c>
      <c r="F497" s="8">
        <v>219900</v>
      </c>
      <c r="G497" s="8" t="s">
        <v>8423</v>
      </c>
      <c r="I497">
        <v>1287375</v>
      </c>
      <c r="J497">
        <f t="shared" si="33"/>
        <v>0</v>
      </c>
    </row>
    <row r="498" spans="1:10" ht="15.6" customHeight="1">
      <c r="A498" s="5" t="s">
        <v>879</v>
      </c>
      <c r="B498" s="5" t="s">
        <v>882</v>
      </c>
      <c r="C498" s="9" t="s">
        <v>2074</v>
      </c>
      <c r="D498" s="67" t="s">
        <v>8483</v>
      </c>
      <c r="E498" s="5" t="s">
        <v>883</v>
      </c>
      <c r="F498" s="8">
        <v>219900</v>
      </c>
      <c r="G498" s="8" t="s">
        <v>8423</v>
      </c>
      <c r="I498">
        <v>3774875</v>
      </c>
      <c r="J498">
        <f t="shared" si="33"/>
        <v>0</v>
      </c>
    </row>
    <row r="499" spans="1:10" ht="15.6" customHeight="1">
      <c r="A499" s="5" t="s">
        <v>879</v>
      </c>
      <c r="B499" s="5" t="s">
        <v>884</v>
      </c>
      <c r="C499" s="9" t="s">
        <v>2075</v>
      </c>
      <c r="D499" s="67" t="s">
        <v>8483</v>
      </c>
      <c r="E499" s="5" t="s">
        <v>885</v>
      </c>
      <c r="F499" s="8">
        <v>219900</v>
      </c>
      <c r="G499" s="8" t="s">
        <v>8423</v>
      </c>
      <c r="I499">
        <v>3774875</v>
      </c>
      <c r="J499">
        <f t="shared" si="33"/>
        <v>0</v>
      </c>
    </row>
    <row r="500" spans="1:10" ht="15.6" customHeight="1">
      <c r="A500" s="5" t="s">
        <v>879</v>
      </c>
      <c r="B500" s="5" t="s">
        <v>886</v>
      </c>
      <c r="C500" s="9" t="s">
        <v>2076</v>
      </c>
      <c r="D500" s="67" t="s">
        <v>8483</v>
      </c>
      <c r="E500" s="5" t="s">
        <v>887</v>
      </c>
      <c r="F500" s="8">
        <v>219900</v>
      </c>
      <c r="G500" s="8" t="s">
        <v>8423</v>
      </c>
      <c r="I500">
        <v>637375</v>
      </c>
      <c r="J500">
        <f t="shared" si="33"/>
        <v>0</v>
      </c>
    </row>
    <row r="501" spans="1:10" ht="15.6" customHeight="1">
      <c r="A501" s="5" t="s">
        <v>879</v>
      </c>
      <c r="B501" s="5" t="s">
        <v>888</v>
      </c>
      <c r="C501" s="9" t="s">
        <v>2077</v>
      </c>
      <c r="D501" s="67" t="s">
        <v>8483</v>
      </c>
      <c r="E501" s="5" t="s">
        <v>889</v>
      </c>
      <c r="F501" s="8">
        <v>219900</v>
      </c>
      <c r="G501" s="8" t="s">
        <v>8423</v>
      </c>
      <c r="I501">
        <v>274875</v>
      </c>
      <c r="J501">
        <f t="shared" si="33"/>
        <v>0</v>
      </c>
    </row>
    <row r="502" spans="1:10" ht="15.6" customHeight="1">
      <c r="A502" s="5" t="s">
        <v>879</v>
      </c>
      <c r="B502" s="5" t="s">
        <v>890</v>
      </c>
      <c r="C502" s="9" t="s">
        <v>2078</v>
      </c>
      <c r="D502" s="67" t="s">
        <v>8483</v>
      </c>
      <c r="E502" s="5" t="s">
        <v>891</v>
      </c>
      <c r="F502" s="8">
        <v>219900</v>
      </c>
      <c r="G502" s="8" t="s">
        <v>8423</v>
      </c>
    </row>
    <row r="503" spans="1:10" ht="15.6" customHeight="1">
      <c r="A503" s="5" t="s">
        <v>879</v>
      </c>
      <c r="B503" s="5" t="s">
        <v>892</v>
      </c>
      <c r="C503" s="9" t="s">
        <v>2079</v>
      </c>
      <c r="D503" s="67" t="s">
        <v>8483</v>
      </c>
      <c r="E503" s="5" t="s">
        <v>893</v>
      </c>
      <c r="F503" s="8">
        <v>219900</v>
      </c>
      <c r="G503" s="8" t="s">
        <v>8423</v>
      </c>
    </row>
    <row r="504" spans="1:10" ht="15.6" customHeight="1">
      <c r="A504" s="5" t="s">
        <v>879</v>
      </c>
      <c r="B504" s="5" t="s">
        <v>894</v>
      </c>
      <c r="C504" s="9" t="s">
        <v>2080</v>
      </c>
      <c r="D504" s="67" t="s">
        <v>8483</v>
      </c>
      <c r="E504" s="5" t="s">
        <v>895</v>
      </c>
      <c r="F504" s="8">
        <v>219900</v>
      </c>
      <c r="G504" s="8" t="s">
        <v>8423</v>
      </c>
    </row>
    <row r="505" spans="1:10" ht="15.6" customHeight="1">
      <c r="A505" s="5" t="s">
        <v>879</v>
      </c>
      <c r="B505" s="5" t="s">
        <v>896</v>
      </c>
      <c r="C505" s="9" t="s">
        <v>2081</v>
      </c>
      <c r="D505" s="67" t="s">
        <v>8483</v>
      </c>
      <c r="E505" s="5" t="s">
        <v>897</v>
      </c>
      <c r="F505" s="8">
        <v>219900</v>
      </c>
      <c r="G505" s="8" t="s">
        <v>8423</v>
      </c>
    </row>
    <row r="506" spans="1:10" ht="15.6" customHeight="1">
      <c r="A506" s="5" t="s">
        <v>879</v>
      </c>
      <c r="B506" s="5" t="s">
        <v>898</v>
      </c>
      <c r="C506" s="9" t="s">
        <v>2082</v>
      </c>
      <c r="D506" s="67" t="s">
        <v>8483</v>
      </c>
      <c r="E506" s="5" t="s">
        <v>899</v>
      </c>
      <c r="F506" s="8">
        <v>219900</v>
      </c>
      <c r="G506" s="8" t="s">
        <v>8423</v>
      </c>
    </row>
    <row r="507" spans="1:10" ht="15.6" customHeight="1">
      <c r="A507" s="5" t="s">
        <v>879</v>
      </c>
      <c r="B507" s="5" t="s">
        <v>900</v>
      </c>
      <c r="C507" s="9" t="s">
        <v>2083</v>
      </c>
      <c r="D507" s="67" t="s">
        <v>8483</v>
      </c>
      <c r="E507" s="5" t="s">
        <v>901</v>
      </c>
      <c r="F507" s="8">
        <v>219900</v>
      </c>
      <c r="G507" s="8" t="s">
        <v>8423</v>
      </c>
    </row>
    <row r="508" spans="1:10" ht="15.6" customHeight="1">
      <c r="A508" s="5" t="s">
        <v>879</v>
      </c>
      <c r="B508" s="5" t="s">
        <v>902</v>
      </c>
      <c r="C508" s="9" t="s">
        <v>2084</v>
      </c>
      <c r="D508" s="67" t="s">
        <v>8483</v>
      </c>
      <c r="E508" s="5" t="s">
        <v>903</v>
      </c>
      <c r="F508" s="8">
        <v>219900</v>
      </c>
      <c r="G508" s="8" t="s">
        <v>8423</v>
      </c>
    </row>
    <row r="509" spans="1:10" ht="15.6" customHeight="1">
      <c r="A509" s="5" t="s">
        <v>879</v>
      </c>
      <c r="B509" s="5" t="s">
        <v>904</v>
      </c>
      <c r="C509" s="9" t="s">
        <v>2085</v>
      </c>
      <c r="D509" s="67" t="s">
        <v>8483</v>
      </c>
      <c r="E509" s="5" t="s">
        <v>905</v>
      </c>
      <c r="F509" s="8">
        <v>219900</v>
      </c>
      <c r="G509" s="8" t="s">
        <v>8423</v>
      </c>
    </row>
    <row r="510" spans="1:10" ht="15.6" customHeight="1">
      <c r="A510" s="5" t="s">
        <v>879</v>
      </c>
      <c r="B510" s="5" t="s">
        <v>906</v>
      </c>
      <c r="C510" s="9" t="s">
        <v>2086</v>
      </c>
      <c r="D510" s="67" t="s">
        <v>8483</v>
      </c>
      <c r="E510" s="5" t="s">
        <v>907</v>
      </c>
      <c r="F510" s="8">
        <v>219900</v>
      </c>
      <c r="G510" s="8" t="s">
        <v>8423</v>
      </c>
    </row>
    <row r="511" spans="1:10" ht="15.6" customHeight="1">
      <c r="A511" s="5" t="s">
        <v>908</v>
      </c>
      <c r="B511" s="5"/>
      <c r="C511" s="5" t="s">
        <v>6</v>
      </c>
      <c r="D511" s="9" t="s">
        <v>909</v>
      </c>
      <c r="E511" s="5" t="s">
        <v>16</v>
      </c>
      <c r="F511" s="6">
        <v>3949900</v>
      </c>
      <c r="G511" s="6" t="s">
        <v>13</v>
      </c>
      <c r="H511">
        <f t="shared" si="30"/>
        <v>4739880</v>
      </c>
    </row>
    <row r="512" spans="1:10" ht="15.6" customHeight="1">
      <c r="A512" s="5" t="s">
        <v>908</v>
      </c>
      <c r="B512" s="5" t="s">
        <v>910</v>
      </c>
      <c r="C512" s="9" t="s">
        <v>2087</v>
      </c>
      <c r="D512" s="67" t="s">
        <v>8484</v>
      </c>
      <c r="E512" s="5" t="s">
        <v>12</v>
      </c>
      <c r="F512" s="8">
        <v>3949900</v>
      </c>
      <c r="G512" s="8" t="s">
        <v>8423</v>
      </c>
    </row>
    <row r="513" spans="1:10" ht="15.6" customHeight="1">
      <c r="A513" s="5" t="s">
        <v>908</v>
      </c>
      <c r="B513" s="5" t="s">
        <v>911</v>
      </c>
      <c r="C513" s="9" t="s">
        <v>2088</v>
      </c>
      <c r="D513" s="67" t="s">
        <v>8484</v>
      </c>
      <c r="E513" s="5" t="s">
        <v>34</v>
      </c>
      <c r="F513" s="8">
        <v>3949900</v>
      </c>
      <c r="G513" s="8" t="s">
        <v>8423</v>
      </c>
    </row>
    <row r="514" spans="1:10" ht="15.6" customHeight="1">
      <c r="A514" s="5" t="s">
        <v>908</v>
      </c>
      <c r="B514" s="5" t="s">
        <v>912</v>
      </c>
      <c r="C514" s="9" t="s">
        <v>2089</v>
      </c>
      <c r="D514" s="67" t="s">
        <v>8484</v>
      </c>
      <c r="E514" s="5" t="s">
        <v>300</v>
      </c>
      <c r="F514" s="8">
        <v>3949900</v>
      </c>
      <c r="G514" s="8" t="s">
        <v>8423</v>
      </c>
    </row>
    <row r="515" spans="1:10" ht="15.6" customHeight="1">
      <c r="A515" s="5" t="s">
        <v>908</v>
      </c>
      <c r="B515" s="5" t="s">
        <v>913</v>
      </c>
      <c r="C515" s="9" t="s">
        <v>2090</v>
      </c>
      <c r="D515" s="67" t="s">
        <v>8484</v>
      </c>
      <c r="E515" s="5" t="s">
        <v>914</v>
      </c>
      <c r="F515" s="8">
        <v>3949900</v>
      </c>
      <c r="G515" s="8" t="s">
        <v>8423</v>
      </c>
    </row>
    <row r="516" spans="1:10" ht="15.6" customHeight="1">
      <c r="A516" s="5" t="s">
        <v>908</v>
      </c>
      <c r="B516" s="5" t="s">
        <v>915</v>
      </c>
      <c r="C516" s="9" t="s">
        <v>2091</v>
      </c>
      <c r="D516" s="67" t="s">
        <v>8484</v>
      </c>
      <c r="E516" s="5" t="s">
        <v>350</v>
      </c>
      <c r="F516" s="8">
        <v>3949900</v>
      </c>
      <c r="G516" s="8" t="s">
        <v>8423</v>
      </c>
      <c r="I516">
        <v>4937375</v>
      </c>
      <c r="J516">
        <f>+IF(F516=I516,1,0)</f>
        <v>0</v>
      </c>
    </row>
    <row r="517" spans="1:10" ht="15.6" customHeight="1">
      <c r="A517" s="5" t="s">
        <v>908</v>
      </c>
      <c r="B517" s="5" t="s">
        <v>916</v>
      </c>
      <c r="C517" s="9" t="s">
        <v>2092</v>
      </c>
      <c r="D517" s="67" t="s">
        <v>8484</v>
      </c>
      <c r="E517" s="5" t="s">
        <v>567</v>
      </c>
      <c r="F517" s="8">
        <v>3949900</v>
      </c>
      <c r="G517" s="8" t="s">
        <v>8423</v>
      </c>
    </row>
    <row r="518" spans="1:10" ht="15.6" customHeight="1">
      <c r="A518" s="5" t="s">
        <v>908</v>
      </c>
      <c r="B518" s="5" t="s">
        <v>917</v>
      </c>
      <c r="C518" s="9" t="s">
        <v>2093</v>
      </c>
      <c r="D518" s="67" t="s">
        <v>8484</v>
      </c>
      <c r="E518" s="5" t="s">
        <v>54</v>
      </c>
      <c r="F518" s="8">
        <v>3949900</v>
      </c>
      <c r="G518" s="8" t="s">
        <v>8423</v>
      </c>
    </row>
    <row r="519" spans="1:10" ht="15.6" customHeight="1">
      <c r="A519" s="5" t="s">
        <v>908</v>
      </c>
      <c r="B519" s="5" t="s">
        <v>918</v>
      </c>
      <c r="C519" s="9" t="s">
        <v>2094</v>
      </c>
      <c r="D519" s="67" t="s">
        <v>8484</v>
      </c>
      <c r="E519" s="5" t="s">
        <v>48</v>
      </c>
      <c r="F519" s="8">
        <v>3949900</v>
      </c>
      <c r="G519" s="8" t="s">
        <v>8423</v>
      </c>
    </row>
    <row r="520" spans="1:10" ht="15.6" customHeight="1">
      <c r="A520" s="5" t="s">
        <v>908</v>
      </c>
      <c r="B520" s="5" t="s">
        <v>919</v>
      </c>
      <c r="C520" s="9" t="s">
        <v>2095</v>
      </c>
      <c r="D520" s="67" t="s">
        <v>8484</v>
      </c>
      <c r="E520" s="5" t="s">
        <v>36</v>
      </c>
      <c r="F520" s="8">
        <v>3949900</v>
      </c>
      <c r="G520" s="8" t="s">
        <v>8423</v>
      </c>
    </row>
    <row r="521" spans="1:10" ht="15.6" customHeight="1">
      <c r="A521" s="5" t="s">
        <v>920</v>
      </c>
      <c r="B521" s="5"/>
      <c r="C521" s="5" t="s">
        <v>6</v>
      </c>
      <c r="D521" s="9" t="s">
        <v>921</v>
      </c>
      <c r="E521" s="5" t="s">
        <v>16</v>
      </c>
      <c r="F521" s="6">
        <v>2919900</v>
      </c>
      <c r="G521" s="6" t="s">
        <v>13</v>
      </c>
      <c r="H521">
        <f t="shared" ref="H521:H571" si="34">+F521*(1+$M$8)</f>
        <v>3503880</v>
      </c>
    </row>
    <row r="522" spans="1:10" ht="15.6" customHeight="1">
      <c r="A522" s="5" t="s">
        <v>920</v>
      </c>
      <c r="B522" s="5" t="s">
        <v>922</v>
      </c>
      <c r="C522" s="9" t="s">
        <v>2096</v>
      </c>
      <c r="D522" s="67" t="s">
        <v>8485</v>
      </c>
      <c r="E522" s="5" t="s">
        <v>12</v>
      </c>
      <c r="F522" s="8">
        <v>2919900</v>
      </c>
      <c r="G522" s="8" t="s">
        <v>8423</v>
      </c>
    </row>
    <row r="523" spans="1:10" ht="15.6" customHeight="1">
      <c r="A523" s="5" t="s">
        <v>920</v>
      </c>
      <c r="B523" s="5" t="s">
        <v>923</v>
      </c>
      <c r="C523" s="9" t="s">
        <v>2097</v>
      </c>
      <c r="D523" s="67" t="s">
        <v>8485</v>
      </c>
      <c r="E523" s="5" t="s">
        <v>924</v>
      </c>
      <c r="F523" s="8">
        <v>2919900</v>
      </c>
      <c r="G523" s="8" t="s">
        <v>8423</v>
      </c>
    </row>
    <row r="524" spans="1:10" ht="15.6" customHeight="1">
      <c r="A524" s="5" t="s">
        <v>920</v>
      </c>
      <c r="B524" s="5" t="s">
        <v>925</v>
      </c>
      <c r="C524" s="9" t="s">
        <v>2098</v>
      </c>
      <c r="D524" s="67" t="s">
        <v>8485</v>
      </c>
      <c r="E524" s="5" t="s">
        <v>300</v>
      </c>
      <c r="F524" s="8">
        <v>2919900</v>
      </c>
      <c r="G524" s="8" t="s">
        <v>8423</v>
      </c>
    </row>
    <row r="525" spans="1:10" ht="15.6" customHeight="1">
      <c r="A525" s="5" t="s">
        <v>920</v>
      </c>
      <c r="B525" s="5" t="s">
        <v>926</v>
      </c>
      <c r="C525" s="9" t="s">
        <v>2099</v>
      </c>
      <c r="D525" s="67" t="s">
        <v>8485</v>
      </c>
      <c r="E525" s="5" t="s">
        <v>927</v>
      </c>
      <c r="F525" s="8">
        <v>2919900</v>
      </c>
      <c r="G525" s="8" t="s">
        <v>8423</v>
      </c>
    </row>
    <row r="526" spans="1:10" ht="15.6" customHeight="1">
      <c r="A526" s="5" t="s">
        <v>920</v>
      </c>
      <c r="B526" s="5" t="s">
        <v>928</v>
      </c>
      <c r="C526" s="9" t="s">
        <v>2100</v>
      </c>
      <c r="D526" s="67" t="s">
        <v>8485</v>
      </c>
      <c r="E526" s="5" t="s">
        <v>350</v>
      </c>
      <c r="F526" s="8">
        <v>2919900</v>
      </c>
      <c r="G526" s="8" t="s">
        <v>8423</v>
      </c>
      <c r="I526">
        <v>3649875</v>
      </c>
      <c r="J526">
        <f>+IF(F526=I526,1,0)</f>
        <v>0</v>
      </c>
    </row>
    <row r="527" spans="1:10" ht="15.6" customHeight="1">
      <c r="A527" s="5" t="s">
        <v>920</v>
      </c>
      <c r="B527" s="5" t="s">
        <v>929</v>
      </c>
      <c r="C527" s="9" t="s">
        <v>2101</v>
      </c>
      <c r="D527" s="67" t="s">
        <v>8485</v>
      </c>
      <c r="E527" s="5" t="s">
        <v>567</v>
      </c>
      <c r="F527" s="8">
        <v>2919900</v>
      </c>
      <c r="G527" s="8" t="s">
        <v>8423</v>
      </c>
    </row>
    <row r="528" spans="1:10" ht="15.6" customHeight="1">
      <c r="A528" s="5" t="s">
        <v>920</v>
      </c>
      <c r="B528" s="5" t="s">
        <v>930</v>
      </c>
      <c r="C528" s="9" t="s">
        <v>2102</v>
      </c>
      <c r="D528" s="67" t="s">
        <v>8485</v>
      </c>
      <c r="E528" s="5" t="s">
        <v>54</v>
      </c>
      <c r="F528" s="8">
        <v>2919900</v>
      </c>
      <c r="G528" s="8" t="s">
        <v>8423</v>
      </c>
    </row>
    <row r="529" spans="1:10" ht="15.6" customHeight="1">
      <c r="A529" s="5" t="s">
        <v>920</v>
      </c>
      <c r="B529" s="5" t="s">
        <v>931</v>
      </c>
      <c r="C529" s="9" t="s">
        <v>2103</v>
      </c>
      <c r="D529" s="67" t="s">
        <v>8485</v>
      </c>
      <c r="E529" s="5" t="s">
        <v>48</v>
      </c>
      <c r="F529" s="8">
        <v>2919900</v>
      </c>
      <c r="G529" s="8" t="s">
        <v>8423</v>
      </c>
    </row>
    <row r="530" spans="1:10" ht="15.6" customHeight="1">
      <c r="A530" s="5" t="s">
        <v>920</v>
      </c>
      <c r="B530" s="5" t="s">
        <v>932</v>
      </c>
      <c r="C530" s="9" t="s">
        <v>2096</v>
      </c>
      <c r="D530" s="67" t="s">
        <v>8485</v>
      </c>
      <c r="E530" s="5" t="s">
        <v>36</v>
      </c>
      <c r="F530" s="8">
        <v>2919900</v>
      </c>
      <c r="G530" s="8" t="s">
        <v>8423</v>
      </c>
    </row>
    <row r="531" spans="1:10" ht="15.6" customHeight="1">
      <c r="A531" s="5" t="s">
        <v>933</v>
      </c>
      <c r="B531" s="5"/>
      <c r="C531" s="5" t="s">
        <v>6</v>
      </c>
      <c r="D531" s="9" t="s">
        <v>934</v>
      </c>
      <c r="E531" s="5" t="s">
        <v>16</v>
      </c>
      <c r="F531" s="6">
        <v>3539900</v>
      </c>
      <c r="G531" s="6" t="s">
        <v>13</v>
      </c>
      <c r="H531">
        <f t="shared" si="34"/>
        <v>4247880</v>
      </c>
    </row>
    <row r="532" spans="1:10" ht="15.6" customHeight="1">
      <c r="A532" s="5" t="s">
        <v>933</v>
      </c>
      <c r="B532" s="5" t="s">
        <v>935</v>
      </c>
      <c r="C532" s="9" t="s">
        <v>2104</v>
      </c>
      <c r="D532" s="67" t="s">
        <v>8486</v>
      </c>
      <c r="E532" s="5" t="s">
        <v>306</v>
      </c>
      <c r="F532" s="8">
        <v>3539900</v>
      </c>
      <c r="G532" s="8" t="s">
        <v>8423</v>
      </c>
    </row>
    <row r="533" spans="1:10" ht="15.6" customHeight="1">
      <c r="A533" s="5" t="s">
        <v>933</v>
      </c>
      <c r="B533" s="5" t="s">
        <v>936</v>
      </c>
      <c r="C533" s="9" t="s">
        <v>2105</v>
      </c>
      <c r="D533" s="67" t="s">
        <v>8486</v>
      </c>
      <c r="E533" s="5" t="s">
        <v>12</v>
      </c>
      <c r="F533" s="8">
        <v>3539900</v>
      </c>
      <c r="G533" s="8" t="s">
        <v>8423</v>
      </c>
    </row>
    <row r="534" spans="1:10" ht="15.6" customHeight="1">
      <c r="A534" s="5" t="s">
        <v>933</v>
      </c>
      <c r="B534" s="5" t="s">
        <v>937</v>
      </c>
      <c r="C534" s="9" t="s">
        <v>2106</v>
      </c>
      <c r="D534" s="67" t="s">
        <v>8486</v>
      </c>
      <c r="E534" s="5" t="s">
        <v>924</v>
      </c>
      <c r="F534" s="8">
        <v>3539900</v>
      </c>
      <c r="G534" s="8" t="s">
        <v>8423</v>
      </c>
    </row>
    <row r="535" spans="1:10" ht="15.6" customHeight="1">
      <c r="A535" s="5" t="s">
        <v>933</v>
      </c>
      <c r="B535" s="5" t="s">
        <v>938</v>
      </c>
      <c r="C535" s="9" t="s">
        <v>2107</v>
      </c>
      <c r="D535" s="67" t="s">
        <v>8486</v>
      </c>
      <c r="E535" s="5" t="s">
        <v>300</v>
      </c>
      <c r="F535" s="8">
        <v>3539900</v>
      </c>
      <c r="G535" s="8" t="s">
        <v>8423</v>
      </c>
    </row>
    <row r="536" spans="1:10" ht="15.6" customHeight="1">
      <c r="A536" s="5" t="s">
        <v>933</v>
      </c>
      <c r="B536" s="5" t="s">
        <v>939</v>
      </c>
      <c r="C536" s="9" t="s">
        <v>2108</v>
      </c>
      <c r="D536" s="67" t="s">
        <v>8486</v>
      </c>
      <c r="E536" s="5" t="s">
        <v>302</v>
      </c>
      <c r="F536" s="8">
        <v>3539900</v>
      </c>
      <c r="G536" s="8" t="s">
        <v>8423</v>
      </c>
      <c r="I536">
        <v>4424875</v>
      </c>
      <c r="J536">
        <f>+IF(F536=I536,1,0)</f>
        <v>0</v>
      </c>
    </row>
    <row r="537" spans="1:10" ht="15.6" customHeight="1">
      <c r="A537" s="5" t="s">
        <v>933</v>
      </c>
      <c r="B537" s="5" t="s">
        <v>940</v>
      </c>
      <c r="C537" s="9" t="s">
        <v>2109</v>
      </c>
      <c r="D537" s="67" t="s">
        <v>8486</v>
      </c>
      <c r="E537" s="5" t="s">
        <v>304</v>
      </c>
      <c r="F537" s="8">
        <v>3539900</v>
      </c>
      <c r="G537" s="8" t="s">
        <v>8423</v>
      </c>
    </row>
    <row r="538" spans="1:10" ht="15.6" customHeight="1">
      <c r="A538" s="5" t="s">
        <v>933</v>
      </c>
      <c r="B538" s="5" t="s">
        <v>941</v>
      </c>
      <c r="C538" s="9" t="s">
        <v>2110</v>
      </c>
      <c r="D538" s="67" t="s">
        <v>8486</v>
      </c>
      <c r="E538" s="5" t="s">
        <v>297</v>
      </c>
      <c r="F538" s="8">
        <v>3539900</v>
      </c>
      <c r="G538" s="8" t="s">
        <v>8423</v>
      </c>
    </row>
    <row r="539" spans="1:10" ht="15.6" customHeight="1">
      <c r="A539" s="5" t="s">
        <v>933</v>
      </c>
      <c r="B539" s="5" t="s">
        <v>942</v>
      </c>
      <c r="C539" s="9" t="s">
        <v>2111</v>
      </c>
      <c r="D539" s="67" t="s">
        <v>8486</v>
      </c>
      <c r="E539" s="5" t="s">
        <v>48</v>
      </c>
      <c r="F539" s="8">
        <v>3539900</v>
      </c>
      <c r="G539" s="8" t="s">
        <v>8423</v>
      </c>
    </row>
    <row r="540" spans="1:10" ht="15.6" customHeight="1">
      <c r="A540" s="5" t="s">
        <v>933</v>
      </c>
      <c r="B540" s="5" t="s">
        <v>943</v>
      </c>
      <c r="C540" s="9" t="s">
        <v>2112</v>
      </c>
      <c r="D540" s="67" t="s">
        <v>8486</v>
      </c>
      <c r="E540" s="5" t="s">
        <v>36</v>
      </c>
      <c r="F540" s="8">
        <v>3539900</v>
      </c>
      <c r="G540" s="8" t="s">
        <v>8423</v>
      </c>
    </row>
    <row r="541" spans="1:10" ht="15.6" customHeight="1">
      <c r="A541" s="5" t="s">
        <v>944</v>
      </c>
      <c r="B541" s="5"/>
      <c r="C541" s="5" t="s">
        <v>6</v>
      </c>
      <c r="D541" s="9" t="s">
        <v>945</v>
      </c>
      <c r="E541" s="5" t="s">
        <v>16</v>
      </c>
      <c r="F541" s="6">
        <v>3954900</v>
      </c>
      <c r="G541" s="6" t="s">
        <v>13</v>
      </c>
      <c r="H541">
        <f t="shared" si="34"/>
        <v>4745880</v>
      </c>
    </row>
    <row r="542" spans="1:10" ht="15.6" customHeight="1">
      <c r="A542" s="5" t="s">
        <v>944</v>
      </c>
      <c r="B542" s="5" t="s">
        <v>946</v>
      </c>
      <c r="C542" s="9" t="s">
        <v>2113</v>
      </c>
      <c r="D542" s="67" t="s">
        <v>8487</v>
      </c>
      <c r="E542" s="5" t="s">
        <v>34</v>
      </c>
      <c r="F542" s="8">
        <v>3954900</v>
      </c>
      <c r="G542" s="8" t="s">
        <v>8423</v>
      </c>
    </row>
    <row r="543" spans="1:10" ht="15.6" customHeight="1">
      <c r="A543" s="5" t="s">
        <v>944</v>
      </c>
      <c r="B543" s="5" t="s">
        <v>947</v>
      </c>
      <c r="C543" s="9" t="s">
        <v>2114</v>
      </c>
      <c r="D543" s="67" t="s">
        <v>8487</v>
      </c>
      <c r="E543" s="5" t="s">
        <v>12</v>
      </c>
      <c r="F543" s="8">
        <v>3954900</v>
      </c>
      <c r="G543" s="8" t="s">
        <v>8423</v>
      </c>
    </row>
    <row r="544" spans="1:10" ht="15.6" customHeight="1">
      <c r="A544" s="5" t="s">
        <v>944</v>
      </c>
      <c r="B544" s="5" t="s">
        <v>948</v>
      </c>
      <c r="C544" s="9" t="s">
        <v>2115</v>
      </c>
      <c r="D544" s="67" t="s">
        <v>8487</v>
      </c>
      <c r="E544" s="5" t="s">
        <v>300</v>
      </c>
      <c r="F544" s="8">
        <v>3954900</v>
      </c>
      <c r="G544" s="8" t="s">
        <v>8423</v>
      </c>
    </row>
    <row r="545" spans="1:10" ht="15.6" customHeight="1">
      <c r="A545" s="5" t="s">
        <v>944</v>
      </c>
      <c r="B545" s="5" t="s">
        <v>949</v>
      </c>
      <c r="C545" s="9" t="s">
        <v>2116</v>
      </c>
      <c r="D545" s="67" t="s">
        <v>8487</v>
      </c>
      <c r="E545" s="5" t="s">
        <v>302</v>
      </c>
      <c r="F545" s="8">
        <v>3954900</v>
      </c>
      <c r="G545" s="8" t="s">
        <v>8423</v>
      </c>
    </row>
    <row r="546" spans="1:10" ht="15.6" customHeight="1">
      <c r="A546" s="5" t="s">
        <v>944</v>
      </c>
      <c r="B546" s="5" t="s">
        <v>950</v>
      </c>
      <c r="C546" s="9" t="s">
        <v>2117</v>
      </c>
      <c r="D546" s="67" t="s">
        <v>8487</v>
      </c>
      <c r="E546" s="5" t="s">
        <v>304</v>
      </c>
      <c r="F546" s="8">
        <v>3954900</v>
      </c>
      <c r="G546" s="8" t="s">
        <v>8423</v>
      </c>
      <c r="I546">
        <v>4943625</v>
      </c>
      <c r="J546">
        <f>+IF(F546=I546,1,0)</f>
        <v>0</v>
      </c>
    </row>
    <row r="547" spans="1:10" ht="15.6" customHeight="1">
      <c r="A547" s="5" t="s">
        <v>944</v>
      </c>
      <c r="B547" s="5" t="s">
        <v>951</v>
      </c>
      <c r="C547" s="9" t="s">
        <v>2118</v>
      </c>
      <c r="D547" s="67" t="s">
        <v>8487</v>
      </c>
      <c r="E547" s="5" t="s">
        <v>297</v>
      </c>
      <c r="F547" s="8">
        <v>3954900</v>
      </c>
      <c r="G547" s="8" t="s">
        <v>8423</v>
      </c>
    </row>
    <row r="548" spans="1:10" ht="15.6" customHeight="1">
      <c r="A548" s="5" t="s">
        <v>944</v>
      </c>
      <c r="B548" s="5" t="s">
        <v>952</v>
      </c>
      <c r="C548" s="9" t="s">
        <v>2119</v>
      </c>
      <c r="D548" s="67" t="s">
        <v>8487</v>
      </c>
      <c r="E548" s="5" t="s">
        <v>306</v>
      </c>
      <c r="F548" s="8">
        <v>3954900</v>
      </c>
      <c r="G548" s="8" t="s">
        <v>8423</v>
      </c>
    </row>
    <row r="549" spans="1:10" ht="15.6" customHeight="1">
      <c r="A549" s="5" t="s">
        <v>944</v>
      </c>
      <c r="B549" s="5" t="s">
        <v>953</v>
      </c>
      <c r="C549" s="9" t="s">
        <v>2120</v>
      </c>
      <c r="D549" s="67" t="s">
        <v>8487</v>
      </c>
      <c r="E549" s="5" t="s">
        <v>48</v>
      </c>
      <c r="F549" s="8">
        <v>3954900</v>
      </c>
      <c r="G549" s="8" t="s">
        <v>8423</v>
      </c>
    </row>
    <row r="550" spans="1:10" ht="15.6" customHeight="1">
      <c r="A550" s="5" t="s">
        <v>944</v>
      </c>
      <c r="B550" s="5" t="s">
        <v>954</v>
      </c>
      <c r="C550" s="9" t="s">
        <v>2121</v>
      </c>
      <c r="D550" s="67" t="s">
        <v>8487</v>
      </c>
      <c r="E550" s="5" t="s">
        <v>36</v>
      </c>
      <c r="F550" s="8">
        <v>3954900</v>
      </c>
      <c r="G550" s="8" t="s">
        <v>8423</v>
      </c>
    </row>
    <row r="551" spans="1:10" ht="15.6" customHeight="1">
      <c r="A551" s="5" t="s">
        <v>955</v>
      </c>
      <c r="B551" s="5"/>
      <c r="C551" s="5" t="s">
        <v>6</v>
      </c>
      <c r="D551" s="9" t="s">
        <v>956</v>
      </c>
      <c r="E551" s="5" t="s">
        <v>16</v>
      </c>
      <c r="F551" s="6">
        <v>2999900</v>
      </c>
      <c r="G551" s="6" t="s">
        <v>13</v>
      </c>
      <c r="H551">
        <f t="shared" si="34"/>
        <v>3599880</v>
      </c>
    </row>
    <row r="552" spans="1:10" ht="15.6" customHeight="1">
      <c r="A552" s="5" t="s">
        <v>955</v>
      </c>
      <c r="B552" s="5" t="s">
        <v>957</v>
      </c>
      <c r="C552" s="9" t="s">
        <v>2122</v>
      </c>
      <c r="D552" s="67" t="s">
        <v>8488</v>
      </c>
      <c r="E552" s="5" t="s">
        <v>12</v>
      </c>
      <c r="F552" s="8">
        <v>2999900</v>
      </c>
      <c r="G552" s="8" t="s">
        <v>8423</v>
      </c>
    </row>
    <row r="553" spans="1:10" ht="15.6" customHeight="1">
      <c r="A553" s="5" t="s">
        <v>955</v>
      </c>
      <c r="B553" s="5" t="s">
        <v>958</v>
      </c>
      <c r="C553" s="9" t="s">
        <v>2123</v>
      </c>
      <c r="D553" s="67" t="s">
        <v>8488</v>
      </c>
      <c r="E553" s="5" t="s">
        <v>34</v>
      </c>
      <c r="F553" s="8">
        <v>2999900</v>
      </c>
      <c r="G553" s="8" t="s">
        <v>8423</v>
      </c>
    </row>
    <row r="554" spans="1:10" ht="15.6" customHeight="1">
      <c r="A554" s="5" t="s">
        <v>955</v>
      </c>
      <c r="B554" s="5" t="s">
        <v>959</v>
      </c>
      <c r="C554" s="9" t="s">
        <v>2124</v>
      </c>
      <c r="D554" s="67" t="s">
        <v>8488</v>
      </c>
      <c r="E554" s="5" t="s">
        <v>300</v>
      </c>
      <c r="F554" s="8">
        <v>2999900</v>
      </c>
      <c r="G554" s="8" t="s">
        <v>8423</v>
      </c>
    </row>
    <row r="555" spans="1:10" ht="15.6" customHeight="1">
      <c r="A555" s="5" t="s">
        <v>955</v>
      </c>
      <c r="B555" s="5" t="s">
        <v>960</v>
      </c>
      <c r="C555" s="9" t="s">
        <v>2125</v>
      </c>
      <c r="D555" s="67" t="s">
        <v>8488</v>
      </c>
      <c r="E555" s="5" t="s">
        <v>302</v>
      </c>
      <c r="F555" s="8">
        <v>2999900</v>
      </c>
      <c r="G555" s="8" t="s">
        <v>8423</v>
      </c>
    </row>
    <row r="556" spans="1:10" ht="15.6" customHeight="1">
      <c r="A556" s="5" t="s">
        <v>955</v>
      </c>
      <c r="B556" s="5" t="s">
        <v>961</v>
      </c>
      <c r="C556" s="9" t="s">
        <v>2126</v>
      </c>
      <c r="D556" s="67" t="s">
        <v>8488</v>
      </c>
      <c r="E556" s="5" t="s">
        <v>304</v>
      </c>
      <c r="F556" s="8">
        <v>2999900</v>
      </c>
      <c r="G556" s="8" t="s">
        <v>8423</v>
      </c>
      <c r="I556">
        <v>3749875</v>
      </c>
      <c r="J556">
        <f>+IF(F556=I556,1,0)</f>
        <v>0</v>
      </c>
    </row>
    <row r="557" spans="1:10" ht="15.6" customHeight="1">
      <c r="A557" s="5" t="s">
        <v>955</v>
      </c>
      <c r="B557" s="5" t="s">
        <v>962</v>
      </c>
      <c r="C557" s="9" t="s">
        <v>2127</v>
      </c>
      <c r="D557" s="67" t="s">
        <v>8488</v>
      </c>
      <c r="E557" s="5" t="s">
        <v>297</v>
      </c>
      <c r="F557" s="8">
        <v>2999900</v>
      </c>
      <c r="G557" s="8" t="s">
        <v>8423</v>
      </c>
    </row>
    <row r="558" spans="1:10" ht="15.6" customHeight="1">
      <c r="A558" s="5" t="s">
        <v>955</v>
      </c>
      <c r="B558" s="5" t="s">
        <v>963</v>
      </c>
      <c r="C558" s="9" t="s">
        <v>2128</v>
      </c>
      <c r="D558" s="67" t="s">
        <v>8488</v>
      </c>
      <c r="E558" s="5" t="s">
        <v>306</v>
      </c>
      <c r="F558" s="8">
        <v>2999900</v>
      </c>
      <c r="G558" s="8" t="s">
        <v>8423</v>
      </c>
    </row>
    <row r="559" spans="1:10" ht="15.6" customHeight="1">
      <c r="A559" s="5" t="s">
        <v>955</v>
      </c>
      <c r="B559" s="5" t="s">
        <v>964</v>
      </c>
      <c r="C559" s="9" t="s">
        <v>2129</v>
      </c>
      <c r="D559" s="67" t="s">
        <v>8488</v>
      </c>
      <c r="E559" s="5" t="s">
        <v>48</v>
      </c>
      <c r="F559" s="8">
        <v>2999900</v>
      </c>
      <c r="G559" s="8" t="s">
        <v>8423</v>
      </c>
    </row>
    <row r="560" spans="1:10" ht="15.6" customHeight="1">
      <c r="A560" s="5" t="s">
        <v>955</v>
      </c>
      <c r="B560" s="5" t="s">
        <v>965</v>
      </c>
      <c r="C560" s="9" t="s">
        <v>2130</v>
      </c>
      <c r="D560" s="67" t="s">
        <v>8488</v>
      </c>
      <c r="E560" s="5" t="s">
        <v>36</v>
      </c>
      <c r="F560" s="8">
        <v>2999900</v>
      </c>
      <c r="G560" s="8" t="s">
        <v>8423</v>
      </c>
    </row>
    <row r="561" spans="1:10" ht="15.6" customHeight="1">
      <c r="A561" s="5" t="s">
        <v>966</v>
      </c>
      <c r="B561" s="5"/>
      <c r="C561" s="5" t="s">
        <v>6</v>
      </c>
      <c r="D561" s="9" t="s">
        <v>967</v>
      </c>
      <c r="E561" s="5" t="s">
        <v>16</v>
      </c>
      <c r="F561" s="6">
        <v>3639900</v>
      </c>
      <c r="G561" s="6" t="s">
        <v>13</v>
      </c>
      <c r="H561">
        <f t="shared" si="34"/>
        <v>4367880</v>
      </c>
    </row>
    <row r="562" spans="1:10" ht="15.6" customHeight="1">
      <c r="A562" s="5" t="s">
        <v>966</v>
      </c>
      <c r="B562" s="5" t="s">
        <v>968</v>
      </c>
      <c r="C562" s="9" t="s">
        <v>2131</v>
      </c>
      <c r="D562" s="67" t="s">
        <v>8489</v>
      </c>
      <c r="E562" s="5" t="s">
        <v>12</v>
      </c>
      <c r="F562" s="8">
        <v>3639900</v>
      </c>
      <c r="G562" s="8" t="s">
        <v>8423</v>
      </c>
    </row>
    <row r="563" spans="1:10" ht="15.6" customHeight="1">
      <c r="A563" s="5" t="s">
        <v>966</v>
      </c>
      <c r="B563" s="5" t="s">
        <v>969</v>
      </c>
      <c r="C563" s="9" t="s">
        <v>2132</v>
      </c>
      <c r="D563" s="67" t="s">
        <v>8489</v>
      </c>
      <c r="E563" s="5" t="s">
        <v>34</v>
      </c>
      <c r="F563" s="8">
        <v>3639900</v>
      </c>
      <c r="G563" s="8" t="s">
        <v>8423</v>
      </c>
    </row>
    <row r="564" spans="1:10" ht="15.6" customHeight="1">
      <c r="A564" s="5" t="s">
        <v>966</v>
      </c>
      <c r="B564" s="5" t="s">
        <v>970</v>
      </c>
      <c r="C564" s="9" t="s">
        <v>2133</v>
      </c>
      <c r="D564" s="67" t="s">
        <v>8489</v>
      </c>
      <c r="E564" s="5" t="s">
        <v>300</v>
      </c>
      <c r="F564" s="8">
        <v>3639900</v>
      </c>
      <c r="G564" s="8" t="s">
        <v>8423</v>
      </c>
    </row>
    <row r="565" spans="1:10" ht="15.6" customHeight="1">
      <c r="A565" s="5" t="s">
        <v>966</v>
      </c>
      <c r="B565" s="5" t="s">
        <v>971</v>
      </c>
      <c r="C565" s="9" t="s">
        <v>2134</v>
      </c>
      <c r="D565" s="67" t="s">
        <v>8489</v>
      </c>
      <c r="E565" s="5" t="s">
        <v>302</v>
      </c>
      <c r="F565" s="8">
        <v>3639900</v>
      </c>
      <c r="G565" s="8" t="s">
        <v>8423</v>
      </c>
    </row>
    <row r="566" spans="1:10" ht="15.6" customHeight="1">
      <c r="A566" s="5" t="s">
        <v>966</v>
      </c>
      <c r="B566" s="5" t="s">
        <v>972</v>
      </c>
      <c r="C566" s="9" t="s">
        <v>2135</v>
      </c>
      <c r="D566" s="67" t="s">
        <v>8489</v>
      </c>
      <c r="E566" s="5" t="s">
        <v>304</v>
      </c>
      <c r="F566" s="8">
        <v>3639900</v>
      </c>
      <c r="G566" s="8" t="s">
        <v>8423</v>
      </c>
      <c r="I566">
        <v>4549875</v>
      </c>
      <c r="J566">
        <f>+IF(F566=I566,1,0)</f>
        <v>0</v>
      </c>
    </row>
    <row r="567" spans="1:10" ht="15.6" customHeight="1">
      <c r="A567" s="5" t="s">
        <v>966</v>
      </c>
      <c r="B567" s="5" t="s">
        <v>973</v>
      </c>
      <c r="C567" s="9" t="s">
        <v>2136</v>
      </c>
      <c r="D567" s="67" t="s">
        <v>8489</v>
      </c>
      <c r="E567" s="5" t="s">
        <v>297</v>
      </c>
      <c r="F567" s="8">
        <v>3639900</v>
      </c>
      <c r="G567" s="8" t="s">
        <v>8423</v>
      </c>
    </row>
    <row r="568" spans="1:10" ht="15.6" customHeight="1">
      <c r="A568" s="5" t="s">
        <v>966</v>
      </c>
      <c r="B568" s="5" t="s">
        <v>974</v>
      </c>
      <c r="C568" s="9" t="s">
        <v>2137</v>
      </c>
      <c r="D568" s="67" t="s">
        <v>8489</v>
      </c>
      <c r="E568" s="5" t="s">
        <v>306</v>
      </c>
      <c r="F568" s="8">
        <v>3639900</v>
      </c>
      <c r="G568" s="8" t="s">
        <v>8423</v>
      </c>
    </row>
    <row r="569" spans="1:10" ht="15.6" customHeight="1">
      <c r="A569" s="5" t="s">
        <v>966</v>
      </c>
      <c r="B569" s="5" t="s">
        <v>975</v>
      </c>
      <c r="C569" s="9" t="s">
        <v>2138</v>
      </c>
      <c r="D569" s="67" t="s">
        <v>8489</v>
      </c>
      <c r="E569" s="5" t="s">
        <v>48</v>
      </c>
      <c r="F569" s="8">
        <v>3639900</v>
      </c>
      <c r="G569" s="8" t="s">
        <v>8423</v>
      </c>
    </row>
    <row r="570" spans="1:10" ht="15.6" customHeight="1">
      <c r="A570" s="5" t="s">
        <v>966</v>
      </c>
      <c r="B570" s="5" t="s">
        <v>976</v>
      </c>
      <c r="C570" s="9" t="s">
        <v>2139</v>
      </c>
      <c r="D570" s="67" t="s">
        <v>8489</v>
      </c>
      <c r="E570" s="5" t="s">
        <v>36</v>
      </c>
      <c r="F570" s="8">
        <v>3639900</v>
      </c>
      <c r="G570" s="8" t="s">
        <v>8423</v>
      </c>
    </row>
    <row r="571" spans="1:10" ht="15.6" customHeight="1">
      <c r="A571" s="5" t="s">
        <v>977</v>
      </c>
      <c r="B571" s="5"/>
      <c r="C571" s="5" t="s">
        <v>6</v>
      </c>
      <c r="D571" s="9" t="s">
        <v>978</v>
      </c>
      <c r="E571" s="5" t="s">
        <v>16</v>
      </c>
      <c r="F571" s="6">
        <v>3129900</v>
      </c>
      <c r="G571" s="6" t="s">
        <v>13</v>
      </c>
      <c r="H571">
        <f t="shared" si="34"/>
        <v>3755880</v>
      </c>
    </row>
    <row r="572" spans="1:10" ht="15.6" customHeight="1">
      <c r="A572" s="5" t="s">
        <v>977</v>
      </c>
      <c r="B572" s="5" t="s">
        <v>979</v>
      </c>
      <c r="C572" s="9" t="s">
        <v>2140</v>
      </c>
      <c r="D572" s="67" t="s">
        <v>8490</v>
      </c>
      <c r="E572" s="5" t="s">
        <v>12</v>
      </c>
      <c r="F572" s="8">
        <v>3129900</v>
      </c>
      <c r="G572" s="8" t="s">
        <v>8423</v>
      </c>
    </row>
    <row r="573" spans="1:10" ht="15.6" customHeight="1">
      <c r="A573" s="5" t="s">
        <v>977</v>
      </c>
      <c r="B573" s="5" t="s">
        <v>980</v>
      </c>
      <c r="C573" s="9" t="s">
        <v>2141</v>
      </c>
      <c r="D573" s="67" t="s">
        <v>8490</v>
      </c>
      <c r="E573" s="5" t="s">
        <v>34</v>
      </c>
      <c r="F573" s="8">
        <v>3129900</v>
      </c>
      <c r="G573" s="8" t="s">
        <v>8423</v>
      </c>
    </row>
    <row r="574" spans="1:10" ht="15.6" customHeight="1">
      <c r="A574" s="5" t="s">
        <v>977</v>
      </c>
      <c r="B574" s="5" t="s">
        <v>981</v>
      </c>
      <c r="C574" s="9" t="s">
        <v>2142</v>
      </c>
      <c r="D574" s="67" t="s">
        <v>8490</v>
      </c>
      <c r="E574" s="5" t="s">
        <v>300</v>
      </c>
      <c r="F574" s="8">
        <v>3129900</v>
      </c>
      <c r="G574" s="8" t="s">
        <v>8423</v>
      </c>
    </row>
    <row r="575" spans="1:10" ht="15.6" customHeight="1">
      <c r="A575" s="5" t="s">
        <v>977</v>
      </c>
      <c r="B575" s="5" t="s">
        <v>982</v>
      </c>
      <c r="C575" s="9" t="s">
        <v>2143</v>
      </c>
      <c r="D575" s="67" t="s">
        <v>8490</v>
      </c>
      <c r="E575" s="5" t="s">
        <v>302</v>
      </c>
      <c r="F575" s="8">
        <v>3129900</v>
      </c>
      <c r="G575" s="8" t="s">
        <v>8423</v>
      </c>
    </row>
    <row r="576" spans="1:10" ht="15.6" customHeight="1">
      <c r="A576" s="5" t="s">
        <v>977</v>
      </c>
      <c r="B576" s="5" t="s">
        <v>983</v>
      </c>
      <c r="C576" s="9" t="s">
        <v>2144</v>
      </c>
      <c r="D576" s="67" t="s">
        <v>8490</v>
      </c>
      <c r="E576" s="5" t="s">
        <v>304</v>
      </c>
      <c r="F576" s="8">
        <v>3129900</v>
      </c>
      <c r="G576" s="8" t="s">
        <v>8423</v>
      </c>
      <c r="I576">
        <v>3912375</v>
      </c>
      <c r="J576">
        <f>+IF(F576=I576,1,0)</f>
        <v>0</v>
      </c>
    </row>
    <row r="577" spans="1:10" ht="15.6" customHeight="1">
      <c r="A577" s="5" t="s">
        <v>977</v>
      </c>
      <c r="B577" s="5" t="s">
        <v>984</v>
      </c>
      <c r="C577" s="9" t="s">
        <v>2145</v>
      </c>
      <c r="D577" s="67" t="s">
        <v>8490</v>
      </c>
      <c r="E577" s="5" t="s">
        <v>297</v>
      </c>
      <c r="F577" s="8">
        <v>3129900</v>
      </c>
      <c r="G577" s="8" t="s">
        <v>8423</v>
      </c>
    </row>
    <row r="578" spans="1:10" ht="15.6" customHeight="1">
      <c r="A578" s="5" t="s">
        <v>977</v>
      </c>
      <c r="B578" s="5" t="s">
        <v>985</v>
      </c>
      <c r="C578" s="9" t="s">
        <v>2146</v>
      </c>
      <c r="D578" s="67" t="s">
        <v>8490</v>
      </c>
      <c r="E578" s="5" t="s">
        <v>306</v>
      </c>
      <c r="F578" s="8">
        <v>3129900</v>
      </c>
      <c r="G578" s="8" t="s">
        <v>8423</v>
      </c>
    </row>
    <row r="579" spans="1:10" ht="15.6" customHeight="1">
      <c r="A579" s="5" t="s">
        <v>977</v>
      </c>
      <c r="B579" s="5" t="s">
        <v>986</v>
      </c>
      <c r="C579" s="9" t="s">
        <v>2147</v>
      </c>
      <c r="D579" s="67" t="s">
        <v>8490</v>
      </c>
      <c r="E579" s="5" t="s">
        <v>48</v>
      </c>
      <c r="F579" s="8">
        <v>3129900</v>
      </c>
      <c r="G579" s="8" t="s">
        <v>8423</v>
      </c>
    </row>
    <row r="580" spans="1:10" ht="15.6" customHeight="1">
      <c r="A580" s="5" t="s">
        <v>977</v>
      </c>
      <c r="B580" s="5" t="s">
        <v>987</v>
      </c>
      <c r="C580" s="9" t="s">
        <v>2148</v>
      </c>
      <c r="D580" s="67" t="s">
        <v>8490</v>
      </c>
      <c r="E580" s="5" t="s">
        <v>36</v>
      </c>
      <c r="F580" s="8">
        <v>3129900</v>
      </c>
      <c r="G580" s="8" t="s">
        <v>8423</v>
      </c>
    </row>
    <row r="581" spans="1:10" ht="15.6" customHeight="1">
      <c r="A581" s="5" t="s">
        <v>988</v>
      </c>
      <c r="B581" s="5"/>
      <c r="C581" s="5" t="s">
        <v>6</v>
      </c>
      <c r="D581" s="9" t="s">
        <v>989</v>
      </c>
      <c r="E581" s="5" t="s">
        <v>16</v>
      </c>
      <c r="F581" s="6">
        <v>3119900</v>
      </c>
      <c r="G581" s="6" t="s">
        <v>13</v>
      </c>
      <c r="H581">
        <f t="shared" ref="H581:H643" si="35">+F581*(1+$M$8)</f>
        <v>3743880</v>
      </c>
    </row>
    <row r="582" spans="1:10" ht="15.6" customHeight="1">
      <c r="A582" s="5" t="s">
        <v>988</v>
      </c>
      <c r="B582" s="5" t="s">
        <v>990</v>
      </c>
      <c r="C582" s="9" t="s">
        <v>2149</v>
      </c>
      <c r="D582" s="67" t="s">
        <v>8491</v>
      </c>
      <c r="E582" s="5" t="s">
        <v>12</v>
      </c>
      <c r="F582" s="8">
        <v>3119900</v>
      </c>
      <c r="G582" s="8" t="s">
        <v>8423</v>
      </c>
    </row>
    <row r="583" spans="1:10" ht="15.6" customHeight="1">
      <c r="A583" s="5" t="s">
        <v>988</v>
      </c>
      <c r="B583" s="5" t="s">
        <v>991</v>
      </c>
      <c r="C583" s="9" t="s">
        <v>2150</v>
      </c>
      <c r="D583" s="67" t="s">
        <v>8491</v>
      </c>
      <c r="E583" s="5" t="s">
        <v>34</v>
      </c>
      <c r="F583" s="8">
        <v>3119900</v>
      </c>
      <c r="G583" s="8" t="s">
        <v>8423</v>
      </c>
    </row>
    <row r="584" spans="1:10" ht="15.6" customHeight="1">
      <c r="A584" s="5" t="s">
        <v>988</v>
      </c>
      <c r="B584" s="5" t="s">
        <v>992</v>
      </c>
      <c r="C584" s="9" t="s">
        <v>2151</v>
      </c>
      <c r="D584" s="67" t="s">
        <v>8491</v>
      </c>
      <c r="E584" s="5" t="s">
        <v>300</v>
      </c>
      <c r="F584" s="8">
        <v>3119900</v>
      </c>
      <c r="G584" s="8" t="s">
        <v>8423</v>
      </c>
    </row>
    <row r="585" spans="1:10" ht="15.6" customHeight="1">
      <c r="A585" s="5" t="s">
        <v>988</v>
      </c>
      <c r="B585" s="5" t="s">
        <v>993</v>
      </c>
      <c r="C585" s="9" t="s">
        <v>2152</v>
      </c>
      <c r="D585" s="67" t="s">
        <v>8491</v>
      </c>
      <c r="E585" s="5" t="s">
        <v>302</v>
      </c>
      <c r="F585" s="8">
        <v>3119900</v>
      </c>
      <c r="G585" s="8" t="s">
        <v>8423</v>
      </c>
    </row>
    <row r="586" spans="1:10" ht="15.6" customHeight="1">
      <c r="A586" s="5" t="s">
        <v>988</v>
      </c>
      <c r="B586" s="5" t="s">
        <v>994</v>
      </c>
      <c r="C586" s="9" t="s">
        <v>2153</v>
      </c>
      <c r="D586" s="67" t="s">
        <v>8491</v>
      </c>
      <c r="E586" s="5" t="s">
        <v>304</v>
      </c>
      <c r="F586" s="8">
        <v>3119900</v>
      </c>
      <c r="G586" s="8" t="s">
        <v>8423</v>
      </c>
      <c r="I586">
        <v>3899875</v>
      </c>
      <c r="J586">
        <f>+IF(F586=I586,1,0)</f>
        <v>0</v>
      </c>
    </row>
    <row r="587" spans="1:10" ht="15.6" customHeight="1">
      <c r="A587" s="5" t="s">
        <v>988</v>
      </c>
      <c r="B587" s="5" t="s">
        <v>995</v>
      </c>
      <c r="C587" s="9" t="s">
        <v>2154</v>
      </c>
      <c r="D587" s="67" t="s">
        <v>8491</v>
      </c>
      <c r="E587" s="5" t="s">
        <v>297</v>
      </c>
      <c r="F587" s="8">
        <v>3119900</v>
      </c>
      <c r="G587" s="8" t="s">
        <v>8423</v>
      </c>
    </row>
    <row r="588" spans="1:10" ht="15.6" customHeight="1">
      <c r="A588" s="5" t="s">
        <v>988</v>
      </c>
      <c r="B588" s="5" t="s">
        <v>996</v>
      </c>
      <c r="C588" s="9" t="s">
        <v>2155</v>
      </c>
      <c r="D588" s="67" t="s">
        <v>8491</v>
      </c>
      <c r="E588" s="5" t="s">
        <v>306</v>
      </c>
      <c r="F588" s="8">
        <v>3119900</v>
      </c>
      <c r="G588" s="8" t="s">
        <v>8423</v>
      </c>
    </row>
    <row r="589" spans="1:10" ht="15.6" customHeight="1">
      <c r="A589" s="5" t="s">
        <v>988</v>
      </c>
      <c r="B589" s="5" t="s">
        <v>997</v>
      </c>
      <c r="C589" s="9" t="s">
        <v>2156</v>
      </c>
      <c r="D589" s="67" t="s">
        <v>8491</v>
      </c>
      <c r="E589" s="5" t="s">
        <v>48</v>
      </c>
      <c r="F589" s="8">
        <v>3119900</v>
      </c>
      <c r="G589" s="8" t="s">
        <v>8423</v>
      </c>
    </row>
    <row r="590" spans="1:10" ht="15.6" customHeight="1">
      <c r="A590" s="5" t="s">
        <v>988</v>
      </c>
      <c r="B590" s="5" t="s">
        <v>998</v>
      </c>
      <c r="C590" s="9" t="s">
        <v>2157</v>
      </c>
      <c r="D590" s="67" t="s">
        <v>8491</v>
      </c>
      <c r="E590" s="5" t="s">
        <v>36</v>
      </c>
      <c r="F590" s="8">
        <v>3119900</v>
      </c>
      <c r="G590" s="8" t="s">
        <v>8423</v>
      </c>
    </row>
    <row r="591" spans="1:10" ht="15.6" customHeight="1">
      <c r="A591" s="5" t="s">
        <v>999</v>
      </c>
      <c r="B591" s="5"/>
      <c r="C591" s="5" t="s">
        <v>6</v>
      </c>
      <c r="D591" s="9" t="s">
        <v>1000</v>
      </c>
      <c r="E591" s="5" t="s">
        <v>16</v>
      </c>
      <c r="F591" s="6">
        <v>3299900</v>
      </c>
      <c r="G591" s="6" t="s">
        <v>13</v>
      </c>
      <c r="H591">
        <f t="shared" si="35"/>
        <v>3959880</v>
      </c>
    </row>
    <row r="592" spans="1:10" ht="15.6" customHeight="1">
      <c r="A592" s="5" t="s">
        <v>999</v>
      </c>
      <c r="B592" s="5" t="s">
        <v>1001</v>
      </c>
      <c r="C592" s="9" t="s">
        <v>2158</v>
      </c>
      <c r="D592" s="67" t="s">
        <v>8492</v>
      </c>
      <c r="E592" s="5" t="s">
        <v>34</v>
      </c>
      <c r="F592" s="8">
        <v>3299900</v>
      </c>
      <c r="G592" s="8" t="s">
        <v>8423</v>
      </c>
    </row>
    <row r="593" spans="1:10" ht="15.6" customHeight="1">
      <c r="A593" s="5" t="s">
        <v>999</v>
      </c>
      <c r="B593" s="5" t="s">
        <v>1002</v>
      </c>
      <c r="C593" s="9" t="s">
        <v>2159</v>
      </c>
      <c r="D593" s="67" t="s">
        <v>8492</v>
      </c>
      <c r="E593" s="5" t="s">
        <v>300</v>
      </c>
      <c r="F593" s="8">
        <v>3299900</v>
      </c>
      <c r="G593" s="8" t="s">
        <v>8423</v>
      </c>
    </row>
    <row r="594" spans="1:10" ht="15.6" customHeight="1">
      <c r="A594" s="5" t="s">
        <v>999</v>
      </c>
      <c r="B594" s="5" t="s">
        <v>1003</v>
      </c>
      <c r="C594" s="9" t="s">
        <v>2160</v>
      </c>
      <c r="D594" s="67" t="s">
        <v>8492</v>
      </c>
      <c r="E594" s="5" t="s">
        <v>302</v>
      </c>
      <c r="F594" s="8">
        <v>3299900</v>
      </c>
      <c r="G594" s="8" t="s">
        <v>8423</v>
      </c>
    </row>
    <row r="595" spans="1:10" ht="15.6" customHeight="1">
      <c r="A595" s="5" t="s">
        <v>999</v>
      </c>
      <c r="B595" s="5" t="s">
        <v>1004</v>
      </c>
      <c r="C595" s="9" t="s">
        <v>2161</v>
      </c>
      <c r="D595" s="67" t="s">
        <v>8492</v>
      </c>
      <c r="E595" s="5" t="s">
        <v>304</v>
      </c>
      <c r="F595" s="8">
        <v>3299900</v>
      </c>
      <c r="G595" s="8" t="s">
        <v>8423</v>
      </c>
    </row>
    <row r="596" spans="1:10" ht="15.6" customHeight="1">
      <c r="A596" s="5" t="s">
        <v>999</v>
      </c>
      <c r="B596" s="5" t="s">
        <v>1005</v>
      </c>
      <c r="C596" s="9" t="s">
        <v>2162</v>
      </c>
      <c r="D596" s="67" t="s">
        <v>8492</v>
      </c>
      <c r="E596" s="5" t="s">
        <v>297</v>
      </c>
      <c r="F596" s="8">
        <v>3299900</v>
      </c>
      <c r="G596" s="8" t="s">
        <v>8423</v>
      </c>
      <c r="I596">
        <v>4124875</v>
      </c>
      <c r="J596">
        <f>+IF(F596=I596,1,0)</f>
        <v>0</v>
      </c>
    </row>
    <row r="597" spans="1:10" ht="15.6" customHeight="1">
      <c r="A597" s="5" t="s">
        <v>999</v>
      </c>
      <c r="B597" s="5" t="s">
        <v>1006</v>
      </c>
      <c r="C597" s="9" t="s">
        <v>2163</v>
      </c>
      <c r="D597" s="67" t="s">
        <v>8492</v>
      </c>
      <c r="E597" s="5" t="s">
        <v>306</v>
      </c>
      <c r="F597" s="8">
        <v>3299900</v>
      </c>
      <c r="G597" s="8" t="s">
        <v>8423</v>
      </c>
    </row>
    <row r="598" spans="1:10" ht="15.6" customHeight="1">
      <c r="A598" s="5" t="s">
        <v>999</v>
      </c>
      <c r="B598" s="5" t="s">
        <v>1007</v>
      </c>
      <c r="C598" s="9" t="s">
        <v>2164</v>
      </c>
      <c r="D598" s="67" t="s">
        <v>8492</v>
      </c>
      <c r="E598" s="5" t="s">
        <v>48</v>
      </c>
      <c r="F598" s="8">
        <v>3299900</v>
      </c>
      <c r="G598" s="8" t="s">
        <v>8423</v>
      </c>
    </row>
    <row r="599" spans="1:10" ht="15.6" customHeight="1">
      <c r="A599" s="5" t="s">
        <v>999</v>
      </c>
      <c r="B599" s="5" t="s">
        <v>1008</v>
      </c>
      <c r="C599" s="9" t="s">
        <v>2165</v>
      </c>
      <c r="D599" s="67" t="s">
        <v>8492</v>
      </c>
      <c r="E599" s="5" t="s">
        <v>36</v>
      </c>
      <c r="F599" s="8">
        <v>3299900</v>
      </c>
      <c r="G599" s="8" t="s">
        <v>8423</v>
      </c>
    </row>
    <row r="600" spans="1:10" ht="15.6" customHeight="1">
      <c r="A600" s="5" t="s">
        <v>1009</v>
      </c>
      <c r="B600" s="5"/>
      <c r="C600" s="5" t="s">
        <v>6</v>
      </c>
      <c r="D600" s="9" t="s">
        <v>1010</v>
      </c>
      <c r="E600" s="5" t="s">
        <v>16</v>
      </c>
      <c r="F600" s="6">
        <v>2999900</v>
      </c>
      <c r="G600" s="6" t="s">
        <v>13</v>
      </c>
      <c r="H600">
        <f t="shared" si="35"/>
        <v>3599880</v>
      </c>
    </row>
    <row r="601" spans="1:10" ht="15.6" customHeight="1">
      <c r="A601" s="5" t="s">
        <v>1009</v>
      </c>
      <c r="B601" s="5" t="s">
        <v>1011</v>
      </c>
      <c r="C601" s="9" t="s">
        <v>2166</v>
      </c>
      <c r="D601" s="67" t="s">
        <v>8493</v>
      </c>
      <c r="E601" s="5" t="s">
        <v>12</v>
      </c>
      <c r="F601" s="8">
        <v>2999900</v>
      </c>
      <c r="G601" s="8" t="s">
        <v>8423</v>
      </c>
    </row>
    <row r="602" spans="1:10" ht="15.6" customHeight="1">
      <c r="A602" s="5" t="s">
        <v>1009</v>
      </c>
      <c r="B602" s="5" t="s">
        <v>1012</v>
      </c>
      <c r="C602" s="9" t="s">
        <v>2167</v>
      </c>
      <c r="D602" s="67" t="s">
        <v>8493</v>
      </c>
      <c r="E602" s="5" t="s">
        <v>34</v>
      </c>
      <c r="F602" s="8">
        <v>2999900</v>
      </c>
      <c r="G602" s="8" t="s">
        <v>8423</v>
      </c>
    </row>
    <row r="603" spans="1:10" ht="15.6" customHeight="1">
      <c r="A603" s="5" t="s">
        <v>1009</v>
      </c>
      <c r="B603" s="5" t="s">
        <v>1013</v>
      </c>
      <c r="C603" s="9" t="s">
        <v>2168</v>
      </c>
      <c r="D603" s="67" t="s">
        <v>8493</v>
      </c>
      <c r="E603" s="5" t="s">
        <v>300</v>
      </c>
      <c r="F603" s="8">
        <v>2999900</v>
      </c>
      <c r="G603" s="8" t="s">
        <v>8423</v>
      </c>
    </row>
    <row r="604" spans="1:10" ht="15.6" customHeight="1">
      <c r="A604" s="5" t="s">
        <v>1009</v>
      </c>
      <c r="B604" s="5" t="s">
        <v>1014</v>
      </c>
      <c r="C604" s="9" t="s">
        <v>2169</v>
      </c>
      <c r="D604" s="67" t="s">
        <v>8493</v>
      </c>
      <c r="E604" s="5" t="s">
        <v>302</v>
      </c>
      <c r="F604" s="8">
        <v>2999900</v>
      </c>
      <c r="G604" s="8" t="s">
        <v>8423</v>
      </c>
    </row>
    <row r="605" spans="1:10" ht="15.6" customHeight="1">
      <c r="A605" s="5" t="s">
        <v>1009</v>
      </c>
      <c r="B605" s="5" t="s">
        <v>1015</v>
      </c>
      <c r="C605" s="9" t="s">
        <v>2170</v>
      </c>
      <c r="D605" s="67" t="s">
        <v>8493</v>
      </c>
      <c r="E605" s="5" t="s">
        <v>304</v>
      </c>
      <c r="F605" s="8">
        <v>2999900</v>
      </c>
      <c r="G605" s="8" t="s">
        <v>8423</v>
      </c>
      <c r="I605">
        <v>3749875</v>
      </c>
      <c r="J605">
        <f>+IF(F605=I605,1,0)</f>
        <v>0</v>
      </c>
    </row>
    <row r="606" spans="1:10" ht="15.6" customHeight="1">
      <c r="A606" s="5" t="s">
        <v>1009</v>
      </c>
      <c r="B606" s="5" t="s">
        <v>1016</v>
      </c>
      <c r="C606" s="9" t="s">
        <v>2171</v>
      </c>
      <c r="D606" s="67" t="s">
        <v>8493</v>
      </c>
      <c r="E606" s="5" t="s">
        <v>297</v>
      </c>
      <c r="F606" s="8">
        <v>2999900</v>
      </c>
      <c r="G606" s="8" t="s">
        <v>8423</v>
      </c>
    </row>
    <row r="607" spans="1:10" ht="15.6" customHeight="1">
      <c r="A607" s="5" t="s">
        <v>1009</v>
      </c>
      <c r="B607" s="5" t="s">
        <v>1017</v>
      </c>
      <c r="C607" s="9" t="s">
        <v>2172</v>
      </c>
      <c r="D607" s="67" t="s">
        <v>8493</v>
      </c>
      <c r="E607" s="5" t="s">
        <v>306</v>
      </c>
      <c r="F607" s="8">
        <v>2999900</v>
      </c>
      <c r="G607" s="8" t="s">
        <v>8423</v>
      </c>
    </row>
    <row r="608" spans="1:10" ht="15.6" customHeight="1">
      <c r="A608" s="5" t="s">
        <v>1009</v>
      </c>
      <c r="B608" s="5" t="s">
        <v>1018</v>
      </c>
      <c r="C608" s="9" t="s">
        <v>2173</v>
      </c>
      <c r="D608" s="67" t="s">
        <v>8493</v>
      </c>
      <c r="E608" s="5" t="s">
        <v>48</v>
      </c>
      <c r="F608" s="8">
        <v>2999900</v>
      </c>
      <c r="G608" s="8" t="s">
        <v>8423</v>
      </c>
    </row>
    <row r="609" spans="1:10" ht="15.6" customHeight="1">
      <c r="A609" s="5" t="s">
        <v>1009</v>
      </c>
      <c r="B609" s="5" t="s">
        <v>1019</v>
      </c>
      <c r="C609" s="9" t="s">
        <v>2174</v>
      </c>
      <c r="D609" s="67" t="s">
        <v>8493</v>
      </c>
      <c r="E609" s="5" t="s">
        <v>36</v>
      </c>
      <c r="F609" s="8">
        <v>2999900</v>
      </c>
      <c r="G609" s="8" t="s">
        <v>8423</v>
      </c>
    </row>
    <row r="610" spans="1:10" ht="15.6" customHeight="1">
      <c r="A610" s="5" t="s">
        <v>1020</v>
      </c>
      <c r="B610" s="5" t="s">
        <v>1021</v>
      </c>
      <c r="C610" s="9" t="s">
        <v>2175</v>
      </c>
      <c r="D610" s="9" t="s">
        <v>1022</v>
      </c>
      <c r="E610" s="5" t="s">
        <v>105</v>
      </c>
      <c r="F610" s="6">
        <v>259900</v>
      </c>
      <c r="G610" s="6" t="s">
        <v>13</v>
      </c>
      <c r="H610">
        <f t="shared" si="35"/>
        <v>311880</v>
      </c>
    </row>
    <row r="611" spans="1:10" ht="15.6" customHeight="1">
      <c r="A611" s="5" t="s">
        <v>1023</v>
      </c>
      <c r="B611" s="5"/>
      <c r="C611" s="5" t="s">
        <v>6</v>
      </c>
      <c r="D611" s="9" t="s">
        <v>1024</v>
      </c>
      <c r="E611" s="5" t="s">
        <v>16</v>
      </c>
      <c r="F611" s="6">
        <v>1269900</v>
      </c>
      <c r="G611" s="6" t="s">
        <v>13</v>
      </c>
      <c r="H611">
        <f t="shared" si="35"/>
        <v>1523880</v>
      </c>
    </row>
    <row r="612" spans="1:10" ht="15.6" customHeight="1">
      <c r="A612" s="5" t="s">
        <v>1023</v>
      </c>
      <c r="B612" s="5" t="s">
        <v>1025</v>
      </c>
      <c r="C612" s="9" t="s">
        <v>2176</v>
      </c>
      <c r="D612" s="67" t="s">
        <v>8494</v>
      </c>
      <c r="E612" s="5" t="s">
        <v>1026</v>
      </c>
      <c r="F612" s="8">
        <v>1269900</v>
      </c>
      <c r="G612" s="8" t="s">
        <v>8423</v>
      </c>
    </row>
    <row r="613" spans="1:10" ht="15.6" customHeight="1">
      <c r="A613" s="5" t="s">
        <v>1023</v>
      </c>
      <c r="B613" s="5" t="s">
        <v>1027</v>
      </c>
      <c r="C613" s="9" t="s">
        <v>2061</v>
      </c>
      <c r="D613" s="67" t="s">
        <v>8494</v>
      </c>
      <c r="E613" s="5" t="s">
        <v>1028</v>
      </c>
      <c r="F613" s="8">
        <v>1269900</v>
      </c>
      <c r="G613" s="8" t="s">
        <v>8423</v>
      </c>
    </row>
    <row r="614" spans="1:10" ht="15.6" customHeight="1">
      <c r="A614" s="5" t="s">
        <v>1023</v>
      </c>
      <c r="B614" s="5" t="s">
        <v>1029</v>
      </c>
      <c r="C614" s="9" t="s">
        <v>2177</v>
      </c>
      <c r="D614" s="67" t="s">
        <v>8494</v>
      </c>
      <c r="E614" s="5" t="s">
        <v>1030</v>
      </c>
      <c r="F614" s="8">
        <v>1269900</v>
      </c>
      <c r="G614" s="8" t="s">
        <v>8423</v>
      </c>
    </row>
    <row r="615" spans="1:10" ht="15.6" customHeight="1">
      <c r="A615" s="5" t="s">
        <v>1023</v>
      </c>
      <c r="B615" s="5" t="s">
        <v>1031</v>
      </c>
      <c r="C615" s="9" t="s">
        <v>2060</v>
      </c>
      <c r="D615" s="67" t="s">
        <v>8494</v>
      </c>
      <c r="E615" s="5" t="s">
        <v>1032</v>
      </c>
      <c r="F615" s="8">
        <v>1269900</v>
      </c>
      <c r="G615" s="8" t="s">
        <v>8423</v>
      </c>
      <c r="I615">
        <v>324875</v>
      </c>
      <c r="J615">
        <f t="shared" ref="J615:J616" si="36">+IF(F615=I615,1,0)</f>
        <v>0</v>
      </c>
    </row>
    <row r="616" spans="1:10" ht="15.6" customHeight="1">
      <c r="A616" s="5" t="s">
        <v>1023</v>
      </c>
      <c r="B616" s="5" t="s">
        <v>1033</v>
      </c>
      <c r="C616" s="9" t="s">
        <v>2057</v>
      </c>
      <c r="D616" s="67" t="s">
        <v>8494</v>
      </c>
      <c r="E616" s="5" t="s">
        <v>732</v>
      </c>
      <c r="F616" s="8">
        <v>1269900</v>
      </c>
      <c r="G616" s="8" t="s">
        <v>8423</v>
      </c>
      <c r="I616">
        <v>1587375</v>
      </c>
      <c r="J616">
        <f t="shared" si="36"/>
        <v>0</v>
      </c>
    </row>
    <row r="617" spans="1:10" ht="15.6" customHeight="1">
      <c r="A617" s="5" t="s">
        <v>1023</v>
      </c>
      <c r="B617" s="5" t="s">
        <v>1034</v>
      </c>
      <c r="C617" s="9" t="s">
        <v>2178</v>
      </c>
      <c r="D617" s="67" t="s">
        <v>8494</v>
      </c>
      <c r="E617" s="5" t="s">
        <v>1035</v>
      </c>
      <c r="F617" s="8">
        <v>1269900</v>
      </c>
      <c r="G617" s="8" t="s">
        <v>8423</v>
      </c>
    </row>
    <row r="618" spans="1:10" ht="15.6" customHeight="1">
      <c r="A618" s="5" t="s">
        <v>1023</v>
      </c>
      <c r="B618" s="5" t="s">
        <v>1036</v>
      </c>
      <c r="C618" s="9" t="s">
        <v>2179</v>
      </c>
      <c r="D618" s="67" t="s">
        <v>8494</v>
      </c>
      <c r="E618" s="5" t="s">
        <v>1037</v>
      </c>
      <c r="F618" s="8">
        <v>1269900</v>
      </c>
      <c r="G618" s="8" t="s">
        <v>8423</v>
      </c>
    </row>
    <row r="619" spans="1:10" ht="15.6" customHeight="1">
      <c r="A619" s="5" t="s">
        <v>1038</v>
      </c>
      <c r="B619" s="5"/>
      <c r="C619" s="5" t="s">
        <v>6</v>
      </c>
      <c r="D619" s="9" t="s">
        <v>1039</v>
      </c>
      <c r="E619" s="5" t="s">
        <v>16</v>
      </c>
      <c r="F619" s="6">
        <v>2409900</v>
      </c>
      <c r="G619" s="6" t="s">
        <v>13</v>
      </c>
      <c r="H619">
        <f t="shared" si="35"/>
        <v>2891880</v>
      </c>
    </row>
    <row r="620" spans="1:10" ht="15.6" customHeight="1">
      <c r="A620" s="5" t="s">
        <v>1038</v>
      </c>
      <c r="B620" s="5" t="s">
        <v>1040</v>
      </c>
      <c r="C620" s="9" t="s">
        <v>2180</v>
      </c>
      <c r="D620" s="67" t="s">
        <v>8495</v>
      </c>
      <c r="E620" s="5" t="s">
        <v>728</v>
      </c>
      <c r="F620" s="8">
        <v>2409900</v>
      </c>
      <c r="G620" s="8" t="s">
        <v>8423</v>
      </c>
    </row>
    <row r="621" spans="1:10" ht="15.6" customHeight="1">
      <c r="A621" s="5" t="s">
        <v>1038</v>
      </c>
      <c r="B621" s="5" t="s">
        <v>1041</v>
      </c>
      <c r="C621" s="9" t="s">
        <v>2181</v>
      </c>
      <c r="D621" s="67" t="s">
        <v>8495</v>
      </c>
      <c r="E621" s="5" t="s">
        <v>730</v>
      </c>
      <c r="F621" s="8">
        <v>2409900</v>
      </c>
      <c r="G621" s="8" t="s">
        <v>8423</v>
      </c>
    </row>
    <row r="622" spans="1:10" ht="15.6" customHeight="1">
      <c r="A622" s="5" t="s">
        <v>1038</v>
      </c>
      <c r="B622" s="5" t="s">
        <v>1042</v>
      </c>
      <c r="C622" s="9" t="s">
        <v>2182</v>
      </c>
      <c r="D622" s="67" t="s">
        <v>8495</v>
      </c>
      <c r="E622" s="5" t="s">
        <v>732</v>
      </c>
      <c r="F622" s="8">
        <v>2409900</v>
      </c>
      <c r="G622" s="8" t="s">
        <v>8423</v>
      </c>
    </row>
    <row r="623" spans="1:10" ht="15.6" customHeight="1">
      <c r="A623" s="5" t="s">
        <v>1038</v>
      </c>
      <c r="B623" s="5" t="s">
        <v>1043</v>
      </c>
      <c r="C623" s="9" t="s">
        <v>2183</v>
      </c>
      <c r="D623" s="67" t="s">
        <v>8495</v>
      </c>
      <c r="E623" s="5" t="s">
        <v>734</v>
      </c>
      <c r="F623" s="8">
        <v>2409900</v>
      </c>
      <c r="G623" s="8" t="s">
        <v>8423</v>
      </c>
    </row>
    <row r="624" spans="1:10" ht="15.6" customHeight="1">
      <c r="A624" s="5" t="s">
        <v>1038</v>
      </c>
      <c r="B624" s="5" t="s">
        <v>1044</v>
      </c>
      <c r="C624" s="9" t="s">
        <v>2069</v>
      </c>
      <c r="D624" s="67" t="s">
        <v>8495</v>
      </c>
      <c r="E624" s="5" t="s">
        <v>736</v>
      </c>
      <c r="F624" s="8">
        <v>2409900</v>
      </c>
      <c r="G624" s="8" t="s">
        <v>8423</v>
      </c>
      <c r="I624">
        <v>3012375</v>
      </c>
      <c r="J624">
        <f>+IF(F624=I624,1,0)</f>
        <v>0</v>
      </c>
    </row>
    <row r="625" spans="1:10" ht="15.6" customHeight="1">
      <c r="A625" s="5" t="s">
        <v>1038</v>
      </c>
      <c r="B625" s="5" t="s">
        <v>1045</v>
      </c>
      <c r="C625" s="9" t="s">
        <v>2058</v>
      </c>
      <c r="D625" s="67" t="s">
        <v>8495</v>
      </c>
      <c r="E625" s="5" t="s">
        <v>738</v>
      </c>
      <c r="F625" s="8">
        <v>2409900</v>
      </c>
      <c r="G625" s="8" t="s">
        <v>8423</v>
      </c>
    </row>
    <row r="626" spans="1:10" ht="15.6" customHeight="1">
      <c r="A626" s="5" t="s">
        <v>1038</v>
      </c>
      <c r="B626" s="5" t="s">
        <v>1046</v>
      </c>
      <c r="C626" s="9" t="s">
        <v>2184</v>
      </c>
      <c r="D626" s="67" t="s">
        <v>8495</v>
      </c>
      <c r="E626" s="5" t="s">
        <v>740</v>
      </c>
      <c r="F626" s="8">
        <v>2409900</v>
      </c>
      <c r="G626" s="8" t="s">
        <v>8423</v>
      </c>
    </row>
    <row r="627" spans="1:10" ht="15.6" customHeight="1">
      <c r="A627" s="5" t="s">
        <v>1047</v>
      </c>
      <c r="B627" s="5"/>
      <c r="C627" s="5" t="s">
        <v>6</v>
      </c>
      <c r="D627" s="9" t="s">
        <v>1048</v>
      </c>
      <c r="E627" s="5" t="s">
        <v>16</v>
      </c>
      <c r="F627" s="6">
        <v>2619900</v>
      </c>
      <c r="G627" s="6" t="s">
        <v>13</v>
      </c>
      <c r="H627">
        <f t="shared" si="35"/>
        <v>3143880</v>
      </c>
    </row>
    <row r="628" spans="1:10" ht="15.6" customHeight="1">
      <c r="A628" s="5" t="s">
        <v>1047</v>
      </c>
      <c r="B628" s="5" t="s">
        <v>1049</v>
      </c>
      <c r="C628" s="9" t="s">
        <v>2185</v>
      </c>
      <c r="D628" s="67" t="s">
        <v>8496</v>
      </c>
      <c r="E628" s="5" t="s">
        <v>728</v>
      </c>
      <c r="F628" s="8">
        <v>2619900</v>
      </c>
      <c r="G628" s="8" t="s">
        <v>8423</v>
      </c>
    </row>
    <row r="629" spans="1:10" ht="15.6" customHeight="1">
      <c r="A629" s="5" t="s">
        <v>1047</v>
      </c>
      <c r="B629" s="5" t="s">
        <v>1050</v>
      </c>
      <c r="C629" s="9" t="s">
        <v>2186</v>
      </c>
      <c r="D629" s="67" t="s">
        <v>8496</v>
      </c>
      <c r="E629" s="5" t="s">
        <v>730</v>
      </c>
      <c r="F629" s="8">
        <v>2619900</v>
      </c>
      <c r="G629" s="8" t="s">
        <v>8423</v>
      </c>
    </row>
    <row r="630" spans="1:10" ht="15.6" customHeight="1">
      <c r="A630" s="5" t="s">
        <v>1047</v>
      </c>
      <c r="B630" s="5" t="s">
        <v>1051</v>
      </c>
      <c r="C630" s="9" t="s">
        <v>2187</v>
      </c>
      <c r="D630" s="67" t="s">
        <v>8496</v>
      </c>
      <c r="E630" s="5" t="s">
        <v>732</v>
      </c>
      <c r="F630" s="8">
        <v>2619900</v>
      </c>
      <c r="G630" s="8" t="s">
        <v>8423</v>
      </c>
    </row>
    <row r="631" spans="1:10" ht="15.6" customHeight="1">
      <c r="A631" s="5" t="s">
        <v>1047</v>
      </c>
      <c r="B631" s="5" t="s">
        <v>1052</v>
      </c>
      <c r="C631" s="9" t="s">
        <v>2188</v>
      </c>
      <c r="D631" s="67" t="s">
        <v>8496</v>
      </c>
      <c r="E631" s="5" t="s">
        <v>734</v>
      </c>
      <c r="F631" s="8">
        <v>2619900</v>
      </c>
      <c r="G631" s="8" t="s">
        <v>8423</v>
      </c>
    </row>
    <row r="632" spans="1:10" ht="15.6" customHeight="1">
      <c r="A632" s="5" t="s">
        <v>1047</v>
      </c>
      <c r="B632" s="5" t="s">
        <v>1053</v>
      </c>
      <c r="C632" s="9" t="s">
        <v>2189</v>
      </c>
      <c r="D632" s="67" t="s">
        <v>8496</v>
      </c>
      <c r="E632" s="5" t="s">
        <v>736</v>
      </c>
      <c r="F632" s="8">
        <v>2619900</v>
      </c>
      <c r="G632" s="8" t="s">
        <v>8423</v>
      </c>
      <c r="I632">
        <v>3274875</v>
      </c>
      <c r="J632">
        <f>+IF(F632=I632,1,0)</f>
        <v>0</v>
      </c>
    </row>
    <row r="633" spans="1:10" ht="15.6" customHeight="1">
      <c r="A633" s="5" t="s">
        <v>1047</v>
      </c>
      <c r="B633" s="5" t="s">
        <v>1054</v>
      </c>
      <c r="C633" s="9" t="s">
        <v>2190</v>
      </c>
      <c r="D633" s="67" t="s">
        <v>8496</v>
      </c>
      <c r="E633" s="5" t="s">
        <v>738</v>
      </c>
      <c r="F633" s="8">
        <v>2619900</v>
      </c>
      <c r="G633" s="8" t="s">
        <v>8423</v>
      </c>
    </row>
    <row r="634" spans="1:10" ht="15.6" customHeight="1">
      <c r="A634" s="5" t="s">
        <v>1047</v>
      </c>
      <c r="B634" s="5" t="s">
        <v>1055</v>
      </c>
      <c r="C634" s="9" t="s">
        <v>2191</v>
      </c>
      <c r="D634" s="67" t="s">
        <v>8496</v>
      </c>
      <c r="E634" s="5" t="s">
        <v>740</v>
      </c>
      <c r="F634" s="8">
        <v>2619900</v>
      </c>
      <c r="G634" s="8" t="s">
        <v>8423</v>
      </c>
    </row>
    <row r="635" spans="1:10" ht="15.6" customHeight="1">
      <c r="A635" s="5" t="s">
        <v>1056</v>
      </c>
      <c r="B635" s="5"/>
      <c r="C635" s="5" t="s">
        <v>6</v>
      </c>
      <c r="D635" s="9" t="s">
        <v>1057</v>
      </c>
      <c r="E635" s="5" t="s">
        <v>16</v>
      </c>
      <c r="F635" s="6">
        <v>1869900</v>
      </c>
      <c r="G635" s="6" t="s">
        <v>13</v>
      </c>
      <c r="H635">
        <f t="shared" si="35"/>
        <v>2243880</v>
      </c>
    </row>
    <row r="636" spans="1:10" ht="15.6" customHeight="1">
      <c r="A636" s="5" t="s">
        <v>1056</v>
      </c>
      <c r="B636" s="5" t="s">
        <v>1058</v>
      </c>
      <c r="C636" s="9" t="s">
        <v>2192</v>
      </c>
      <c r="D636" s="67" t="s">
        <v>8497</v>
      </c>
      <c r="E636" s="5" t="s">
        <v>1026</v>
      </c>
      <c r="F636" s="8">
        <v>1869900</v>
      </c>
      <c r="G636" s="8" t="s">
        <v>8423</v>
      </c>
    </row>
    <row r="637" spans="1:10" ht="15.6" customHeight="1">
      <c r="A637" s="5" t="s">
        <v>1056</v>
      </c>
      <c r="B637" s="5" t="s">
        <v>1059</v>
      </c>
      <c r="C637" s="9" t="s">
        <v>2193</v>
      </c>
      <c r="D637" s="67" t="s">
        <v>8497</v>
      </c>
      <c r="E637" s="5" t="s">
        <v>1028</v>
      </c>
      <c r="F637" s="8">
        <v>1869900</v>
      </c>
      <c r="G637" s="8" t="s">
        <v>8423</v>
      </c>
    </row>
    <row r="638" spans="1:10" ht="15.6" customHeight="1">
      <c r="A638" s="5" t="s">
        <v>1056</v>
      </c>
      <c r="B638" s="5" t="s">
        <v>1060</v>
      </c>
      <c r="C638" s="9" t="s">
        <v>2194</v>
      </c>
      <c r="D638" s="67" t="s">
        <v>8497</v>
      </c>
      <c r="E638" s="5" t="s">
        <v>1030</v>
      </c>
      <c r="F638" s="8">
        <v>1869900</v>
      </c>
      <c r="G638" s="8" t="s">
        <v>8423</v>
      </c>
    </row>
    <row r="639" spans="1:10" ht="15.6" customHeight="1">
      <c r="A639" s="5" t="s">
        <v>1056</v>
      </c>
      <c r="B639" s="5" t="s">
        <v>1061</v>
      </c>
      <c r="C639" s="9" t="s">
        <v>2195</v>
      </c>
      <c r="D639" s="67" t="s">
        <v>8497</v>
      </c>
      <c r="E639" s="5" t="s">
        <v>1032</v>
      </c>
      <c r="F639" s="8">
        <v>1869900</v>
      </c>
      <c r="G639" s="8" t="s">
        <v>8423</v>
      </c>
    </row>
    <row r="640" spans="1:10" ht="15.6" customHeight="1">
      <c r="A640" s="5" t="s">
        <v>1056</v>
      </c>
      <c r="B640" s="5" t="s">
        <v>1062</v>
      </c>
      <c r="C640" s="9" t="s">
        <v>2196</v>
      </c>
      <c r="D640" s="67" t="s">
        <v>8497</v>
      </c>
      <c r="E640" s="5" t="s">
        <v>732</v>
      </c>
      <c r="F640" s="8">
        <v>1869900</v>
      </c>
      <c r="G640" s="8" t="s">
        <v>8423</v>
      </c>
      <c r="I640">
        <v>2337375</v>
      </c>
      <c r="J640">
        <f>+IF(F640=I640,1,0)</f>
        <v>0</v>
      </c>
    </row>
    <row r="641" spans="1:10" ht="15.6" customHeight="1">
      <c r="A641" s="5" t="s">
        <v>1056</v>
      </c>
      <c r="B641" s="5" t="s">
        <v>1063</v>
      </c>
      <c r="C641" s="9" t="s">
        <v>2197</v>
      </c>
      <c r="D641" s="67" t="s">
        <v>8497</v>
      </c>
      <c r="E641" s="5" t="s">
        <v>1035</v>
      </c>
      <c r="F641" s="8">
        <v>1869900</v>
      </c>
      <c r="G641" s="8" t="s">
        <v>8423</v>
      </c>
    </row>
    <row r="642" spans="1:10" ht="15.6" customHeight="1">
      <c r="A642" s="5" t="s">
        <v>1056</v>
      </c>
      <c r="B642" s="5" t="s">
        <v>1064</v>
      </c>
      <c r="C642" s="9" t="s">
        <v>2198</v>
      </c>
      <c r="D642" s="67" t="s">
        <v>8497</v>
      </c>
      <c r="E642" s="5" t="s">
        <v>1037</v>
      </c>
      <c r="F642" s="8">
        <v>1869900</v>
      </c>
      <c r="G642" s="8" t="s">
        <v>8423</v>
      </c>
    </row>
    <row r="643" spans="1:10" ht="15.6" customHeight="1">
      <c r="A643" s="5" t="s">
        <v>1065</v>
      </c>
      <c r="B643" s="5"/>
      <c r="C643" s="5" t="s">
        <v>6</v>
      </c>
      <c r="D643" s="9" t="s">
        <v>1066</v>
      </c>
      <c r="E643" s="5" t="s">
        <v>16</v>
      </c>
      <c r="F643" s="6">
        <v>1639900</v>
      </c>
      <c r="G643" s="6" t="s">
        <v>13</v>
      </c>
      <c r="H643">
        <f t="shared" si="35"/>
        <v>1967880</v>
      </c>
    </row>
    <row r="644" spans="1:10" ht="15.6" customHeight="1">
      <c r="A644" s="5" t="s">
        <v>1065</v>
      </c>
      <c r="B644" s="5" t="s">
        <v>1067</v>
      </c>
      <c r="C644" s="9" t="s">
        <v>2199</v>
      </c>
      <c r="D644" s="67" t="s">
        <v>8498</v>
      </c>
      <c r="E644" s="5" t="s">
        <v>1037</v>
      </c>
      <c r="F644" s="8">
        <v>1639900</v>
      </c>
      <c r="G644" s="8" t="s">
        <v>8423</v>
      </c>
    </row>
    <row r="645" spans="1:10" ht="15.6" customHeight="1">
      <c r="A645" s="5" t="s">
        <v>1065</v>
      </c>
      <c r="B645" s="5" t="s">
        <v>1068</v>
      </c>
      <c r="C645" s="9" t="s">
        <v>2200</v>
      </c>
      <c r="D645" s="67" t="s">
        <v>8498</v>
      </c>
      <c r="E645" s="5" t="s">
        <v>1030</v>
      </c>
      <c r="F645" s="8">
        <v>1639900</v>
      </c>
      <c r="G645" s="8" t="s">
        <v>8423</v>
      </c>
    </row>
    <row r="646" spans="1:10" ht="15.6" customHeight="1">
      <c r="A646" s="5" t="s">
        <v>1065</v>
      </c>
      <c r="B646" s="5" t="s">
        <v>1069</v>
      </c>
      <c r="C646" s="9" t="s">
        <v>2201</v>
      </c>
      <c r="D646" s="67" t="s">
        <v>8498</v>
      </c>
      <c r="E646" s="5" t="s">
        <v>1032</v>
      </c>
      <c r="F646" s="8">
        <v>1639900</v>
      </c>
      <c r="G646" s="8" t="s">
        <v>8423</v>
      </c>
    </row>
    <row r="647" spans="1:10" ht="15.6" customHeight="1">
      <c r="A647" s="5" t="s">
        <v>1065</v>
      </c>
      <c r="B647" s="5" t="s">
        <v>1070</v>
      </c>
      <c r="C647" s="9" t="s">
        <v>2202</v>
      </c>
      <c r="D647" s="67" t="s">
        <v>8498</v>
      </c>
      <c r="E647" s="5" t="s">
        <v>1026</v>
      </c>
      <c r="F647" s="8">
        <v>1639900</v>
      </c>
      <c r="G647" s="8" t="s">
        <v>8423</v>
      </c>
    </row>
    <row r="648" spans="1:10" ht="15.6" customHeight="1">
      <c r="A648" s="5" t="s">
        <v>1065</v>
      </c>
      <c r="B648" s="5" t="s">
        <v>1071</v>
      </c>
      <c r="C648" s="9" t="s">
        <v>2203</v>
      </c>
      <c r="D648" s="67" t="s">
        <v>8498</v>
      </c>
      <c r="E648" s="5" t="s">
        <v>732</v>
      </c>
      <c r="F648" s="8">
        <v>1639900</v>
      </c>
      <c r="G648" s="8" t="s">
        <v>8423</v>
      </c>
      <c r="I648">
        <v>2049875</v>
      </c>
      <c r="J648">
        <f>+IF(F648=I648,1,0)</f>
        <v>0</v>
      </c>
    </row>
    <row r="649" spans="1:10" ht="15.6" customHeight="1">
      <c r="A649" s="5" t="s">
        <v>1065</v>
      </c>
      <c r="B649" s="5" t="s">
        <v>1072</v>
      </c>
      <c r="C649" s="9" t="s">
        <v>2204</v>
      </c>
      <c r="D649" s="67" t="s">
        <v>8498</v>
      </c>
      <c r="E649" s="5" t="s">
        <v>1035</v>
      </c>
      <c r="F649" s="8">
        <v>1639900</v>
      </c>
      <c r="G649" s="8" t="s">
        <v>8423</v>
      </c>
    </row>
    <row r="650" spans="1:10" ht="15.6" customHeight="1">
      <c r="A650" s="5" t="s">
        <v>1065</v>
      </c>
      <c r="B650" s="5" t="s">
        <v>1073</v>
      </c>
      <c r="C650" s="9" t="s">
        <v>2205</v>
      </c>
      <c r="D650" s="67" t="s">
        <v>8498</v>
      </c>
      <c r="E650" s="5" t="s">
        <v>1028</v>
      </c>
      <c r="F650" s="8">
        <v>1639900</v>
      </c>
      <c r="G650" s="8" t="s">
        <v>8423</v>
      </c>
    </row>
    <row r="651" spans="1:10" ht="15.6" customHeight="1">
      <c r="A651" s="5" t="s">
        <v>1074</v>
      </c>
      <c r="B651" s="5"/>
      <c r="C651" s="5" t="s">
        <v>6</v>
      </c>
      <c r="D651" s="9" t="s">
        <v>1075</v>
      </c>
      <c r="E651" s="5" t="s">
        <v>16</v>
      </c>
      <c r="F651" s="6">
        <v>1249900</v>
      </c>
      <c r="G651" s="6" t="s">
        <v>13</v>
      </c>
      <c r="H651">
        <f t="shared" ref="H651:H708" si="37">+F651*(1+$M$8)</f>
        <v>1499880</v>
      </c>
    </row>
    <row r="652" spans="1:10" ht="15.6" customHeight="1">
      <c r="A652" s="5" t="s">
        <v>1074</v>
      </c>
      <c r="B652" s="5" t="s">
        <v>1076</v>
      </c>
      <c r="C652" s="9" t="s">
        <v>2206</v>
      </c>
      <c r="D652" s="67" t="s">
        <v>8499</v>
      </c>
      <c r="E652" s="5" t="s">
        <v>1077</v>
      </c>
      <c r="F652" s="8">
        <v>1249900</v>
      </c>
      <c r="G652" s="8" t="s">
        <v>8423</v>
      </c>
    </row>
    <row r="653" spans="1:10" ht="15.6" customHeight="1">
      <c r="A653" s="5" t="s">
        <v>1074</v>
      </c>
      <c r="B653" s="5" t="s">
        <v>1078</v>
      </c>
      <c r="C653" s="9" t="s">
        <v>2207</v>
      </c>
      <c r="D653" s="67" t="s">
        <v>8499</v>
      </c>
      <c r="E653" s="5" t="s">
        <v>1079</v>
      </c>
      <c r="F653" s="8">
        <v>1249900</v>
      </c>
      <c r="G653" s="8" t="s">
        <v>8423</v>
      </c>
    </row>
    <row r="654" spans="1:10" ht="15.6" customHeight="1">
      <c r="A654" s="5" t="s">
        <v>1074</v>
      </c>
      <c r="B654" s="5" t="s">
        <v>1080</v>
      </c>
      <c r="C654" s="9" t="s">
        <v>2208</v>
      </c>
      <c r="D654" s="67" t="s">
        <v>8499</v>
      </c>
      <c r="E654" s="5" t="s">
        <v>1081</v>
      </c>
      <c r="F654" s="8">
        <v>1249900</v>
      </c>
      <c r="G654" s="8" t="s">
        <v>8423</v>
      </c>
    </row>
    <row r="655" spans="1:10" ht="15.6" customHeight="1">
      <c r="A655" s="5" t="s">
        <v>1074</v>
      </c>
      <c r="B655" s="5" t="s">
        <v>1082</v>
      </c>
      <c r="C655" s="9" t="s">
        <v>2068</v>
      </c>
      <c r="D655" s="67" t="s">
        <v>8499</v>
      </c>
      <c r="E655" s="5" t="s">
        <v>1083</v>
      </c>
      <c r="F655" s="8">
        <v>1249900</v>
      </c>
      <c r="G655" s="8" t="s">
        <v>8423</v>
      </c>
    </row>
    <row r="656" spans="1:10" ht="15.6" customHeight="1">
      <c r="A656" s="5" t="s">
        <v>1074</v>
      </c>
      <c r="B656" s="5" t="s">
        <v>1084</v>
      </c>
      <c r="C656" s="9" t="s">
        <v>2209</v>
      </c>
      <c r="D656" s="67" t="s">
        <v>8499</v>
      </c>
      <c r="E656" s="5" t="s">
        <v>1085</v>
      </c>
      <c r="F656" s="8">
        <v>1249900</v>
      </c>
      <c r="G656" s="8" t="s">
        <v>8423</v>
      </c>
      <c r="I656">
        <v>1562375</v>
      </c>
      <c r="J656">
        <f>+IF(F656=I656,1,0)</f>
        <v>0</v>
      </c>
    </row>
    <row r="657" spans="1:10" ht="15.6" customHeight="1">
      <c r="A657" s="5" t="s">
        <v>1074</v>
      </c>
      <c r="B657" s="5" t="s">
        <v>1086</v>
      </c>
      <c r="C657" s="9" t="s">
        <v>2210</v>
      </c>
      <c r="D657" s="67" t="s">
        <v>8499</v>
      </c>
      <c r="E657" s="5" t="s">
        <v>1087</v>
      </c>
      <c r="F657" s="8">
        <v>1249900</v>
      </c>
      <c r="G657" s="8" t="s">
        <v>8423</v>
      </c>
    </row>
    <row r="658" spans="1:10" ht="15.6" customHeight="1">
      <c r="A658" s="5" t="s">
        <v>1074</v>
      </c>
      <c r="B658" s="5" t="s">
        <v>1088</v>
      </c>
      <c r="C658" s="9" t="s">
        <v>2211</v>
      </c>
      <c r="D658" s="67" t="s">
        <v>8499</v>
      </c>
      <c r="E658" s="5" t="s">
        <v>1089</v>
      </c>
      <c r="F658" s="8">
        <v>1249900</v>
      </c>
      <c r="G658" s="8" t="s">
        <v>8423</v>
      </c>
    </row>
    <row r="659" spans="1:10" ht="15.6" customHeight="1">
      <c r="A659" s="5" t="s">
        <v>1090</v>
      </c>
      <c r="B659" s="5"/>
      <c r="C659" s="5" t="s">
        <v>6</v>
      </c>
      <c r="D659" s="9" t="s">
        <v>1091</v>
      </c>
      <c r="E659" s="5" t="s">
        <v>16</v>
      </c>
      <c r="F659" s="6">
        <v>1449900</v>
      </c>
      <c r="G659" s="6" t="s">
        <v>13</v>
      </c>
      <c r="H659">
        <f t="shared" si="37"/>
        <v>1739880</v>
      </c>
    </row>
    <row r="660" spans="1:10" ht="15.6" customHeight="1">
      <c r="A660" s="5" t="s">
        <v>1090</v>
      </c>
      <c r="B660" s="5" t="s">
        <v>1092</v>
      </c>
      <c r="C660" s="9" t="s">
        <v>2212</v>
      </c>
      <c r="D660" s="67" t="s">
        <v>8500</v>
      </c>
      <c r="E660" s="5" t="s">
        <v>1083</v>
      </c>
      <c r="F660" s="8">
        <v>1449900</v>
      </c>
      <c r="G660" s="8" t="s">
        <v>8423</v>
      </c>
    </row>
    <row r="661" spans="1:10" ht="15.6" customHeight="1">
      <c r="A661" s="5" t="s">
        <v>1090</v>
      </c>
      <c r="B661" s="5" t="s">
        <v>1093</v>
      </c>
      <c r="C661" s="9" t="s">
        <v>2059</v>
      </c>
      <c r="D661" s="67" t="s">
        <v>8500</v>
      </c>
      <c r="E661" s="5" t="s">
        <v>1087</v>
      </c>
      <c r="F661" s="8">
        <v>1449900</v>
      </c>
      <c r="G661" s="8" t="s">
        <v>8423</v>
      </c>
    </row>
    <row r="662" spans="1:10" ht="15.6" customHeight="1">
      <c r="A662" s="5" t="s">
        <v>1090</v>
      </c>
      <c r="B662" s="5" t="s">
        <v>1094</v>
      </c>
      <c r="C662" s="9" t="s">
        <v>2213</v>
      </c>
      <c r="D662" s="67" t="s">
        <v>8500</v>
      </c>
      <c r="E662" s="5" t="s">
        <v>1079</v>
      </c>
      <c r="F662" s="8">
        <v>1449900</v>
      </c>
      <c r="G662" s="8" t="s">
        <v>8423</v>
      </c>
    </row>
    <row r="663" spans="1:10" ht="15.6" customHeight="1">
      <c r="A663" s="5" t="s">
        <v>1090</v>
      </c>
      <c r="B663" s="5" t="s">
        <v>1095</v>
      </c>
      <c r="C663" s="9" t="s">
        <v>2067</v>
      </c>
      <c r="D663" s="67" t="s">
        <v>8500</v>
      </c>
      <c r="E663" s="5" t="s">
        <v>1081</v>
      </c>
      <c r="F663" s="8">
        <v>1449900</v>
      </c>
      <c r="G663" s="8" t="s">
        <v>8423</v>
      </c>
    </row>
    <row r="664" spans="1:10" ht="15.6" customHeight="1">
      <c r="A664" s="5" t="s">
        <v>1090</v>
      </c>
      <c r="B664" s="5" t="s">
        <v>1096</v>
      </c>
      <c r="C664" s="9" t="s">
        <v>2214</v>
      </c>
      <c r="D664" s="67" t="s">
        <v>8500</v>
      </c>
      <c r="E664" s="5" t="s">
        <v>1085</v>
      </c>
      <c r="F664" s="8">
        <v>1449900</v>
      </c>
      <c r="G664" s="8" t="s">
        <v>8423</v>
      </c>
      <c r="I664">
        <v>1812375</v>
      </c>
      <c r="J664">
        <f>+IF(F664=I664,1,0)</f>
        <v>0</v>
      </c>
    </row>
    <row r="665" spans="1:10" ht="15.6" customHeight="1">
      <c r="A665" s="5" t="s">
        <v>1090</v>
      </c>
      <c r="B665" s="5" t="s">
        <v>1097</v>
      </c>
      <c r="C665" s="9" t="s">
        <v>2063</v>
      </c>
      <c r="D665" s="67" t="s">
        <v>8500</v>
      </c>
      <c r="E665" s="5" t="s">
        <v>1089</v>
      </c>
      <c r="F665" s="8">
        <v>1449900</v>
      </c>
      <c r="G665" s="8" t="s">
        <v>8423</v>
      </c>
    </row>
    <row r="666" spans="1:10" ht="15.6" customHeight="1">
      <c r="A666" s="5" t="s">
        <v>1098</v>
      </c>
      <c r="B666" s="5"/>
      <c r="C666" s="5" t="s">
        <v>6</v>
      </c>
      <c r="D666" s="9" t="s">
        <v>1099</v>
      </c>
      <c r="E666" s="5" t="s">
        <v>16</v>
      </c>
      <c r="F666" s="6">
        <v>1969900</v>
      </c>
      <c r="G666" s="6" t="s">
        <v>13</v>
      </c>
      <c r="H666">
        <f t="shared" si="37"/>
        <v>2363880</v>
      </c>
    </row>
    <row r="667" spans="1:10" ht="15.6" customHeight="1">
      <c r="A667" s="5" t="s">
        <v>1098</v>
      </c>
      <c r="B667" s="5" t="s">
        <v>1100</v>
      </c>
      <c r="C667" s="9" t="s">
        <v>2215</v>
      </c>
      <c r="D667" s="67" t="s">
        <v>8501</v>
      </c>
      <c r="E667" s="5" t="s">
        <v>1083</v>
      </c>
      <c r="F667" s="8">
        <v>1969900</v>
      </c>
      <c r="G667" s="8" t="s">
        <v>8423</v>
      </c>
    </row>
    <row r="668" spans="1:10" ht="15.6" customHeight="1">
      <c r="A668" s="5" t="s">
        <v>1098</v>
      </c>
      <c r="B668" s="5" t="s">
        <v>1101</v>
      </c>
      <c r="C668" s="9" t="s">
        <v>2216</v>
      </c>
      <c r="D668" s="67" t="s">
        <v>8501</v>
      </c>
      <c r="E668" s="5" t="s">
        <v>1087</v>
      </c>
      <c r="F668" s="8">
        <v>1969900</v>
      </c>
      <c r="G668" s="8" t="s">
        <v>8423</v>
      </c>
    </row>
    <row r="669" spans="1:10" ht="15.6" customHeight="1">
      <c r="A669" s="5" t="s">
        <v>1098</v>
      </c>
      <c r="B669" s="5" t="s">
        <v>1102</v>
      </c>
      <c r="C669" s="9" t="s">
        <v>2217</v>
      </c>
      <c r="D669" s="67" t="s">
        <v>8501</v>
      </c>
      <c r="E669" s="5" t="s">
        <v>1079</v>
      </c>
      <c r="F669" s="8">
        <v>1969900</v>
      </c>
      <c r="G669" s="8" t="s">
        <v>8423</v>
      </c>
    </row>
    <row r="670" spans="1:10" ht="15.6" customHeight="1">
      <c r="A670" s="5" t="s">
        <v>1098</v>
      </c>
      <c r="B670" s="5" t="s">
        <v>1103</v>
      </c>
      <c r="C670" s="9" t="s">
        <v>2218</v>
      </c>
      <c r="D670" s="67" t="s">
        <v>8501</v>
      </c>
      <c r="E670" s="5" t="s">
        <v>1081</v>
      </c>
      <c r="F670" s="8">
        <v>1969900</v>
      </c>
      <c r="G670" s="8" t="s">
        <v>8423</v>
      </c>
    </row>
    <row r="671" spans="1:10" ht="15.6" customHeight="1">
      <c r="A671" s="5" t="s">
        <v>1098</v>
      </c>
      <c r="B671" s="5" t="s">
        <v>1104</v>
      </c>
      <c r="C671" s="9" t="s">
        <v>2064</v>
      </c>
      <c r="D671" s="67" t="s">
        <v>8501</v>
      </c>
      <c r="E671" s="5" t="s">
        <v>1085</v>
      </c>
      <c r="F671" s="8">
        <v>1969900</v>
      </c>
      <c r="G671" s="8" t="s">
        <v>8423</v>
      </c>
      <c r="I671">
        <v>2462375</v>
      </c>
      <c r="J671">
        <f>+IF(F671=I671,1,0)</f>
        <v>0</v>
      </c>
    </row>
    <row r="672" spans="1:10" ht="15.6" customHeight="1">
      <c r="A672" s="5" t="s">
        <v>1098</v>
      </c>
      <c r="B672" s="5" t="s">
        <v>1105</v>
      </c>
      <c r="C672" s="9" t="s">
        <v>2219</v>
      </c>
      <c r="D672" s="67" t="s">
        <v>8501</v>
      </c>
      <c r="E672" s="5" t="s">
        <v>1089</v>
      </c>
      <c r="F672" s="8">
        <v>1969900</v>
      </c>
      <c r="G672" s="8" t="s">
        <v>8423</v>
      </c>
    </row>
    <row r="673" spans="1:10" ht="15.6" customHeight="1">
      <c r="A673" s="5" t="s">
        <v>1106</v>
      </c>
      <c r="B673" s="5"/>
      <c r="C673" s="9" t="s">
        <v>1671</v>
      </c>
      <c r="D673" s="5" t="s">
        <v>1107</v>
      </c>
      <c r="E673" s="5" t="s">
        <v>16</v>
      </c>
      <c r="F673" s="6">
        <v>234900</v>
      </c>
      <c r="G673" s="6" t="s">
        <v>13</v>
      </c>
      <c r="H673">
        <f t="shared" si="37"/>
        <v>281880</v>
      </c>
    </row>
    <row r="674" spans="1:10" ht="15.6" customHeight="1">
      <c r="A674" s="5" t="s">
        <v>1108</v>
      </c>
      <c r="B674" s="5"/>
      <c r="C674" s="9" t="s">
        <v>1700</v>
      </c>
      <c r="D674" s="5" t="s">
        <v>1107</v>
      </c>
      <c r="E674" s="5" t="s">
        <v>16</v>
      </c>
      <c r="F674" s="6">
        <v>159900</v>
      </c>
      <c r="G674" s="6" t="s">
        <v>13</v>
      </c>
      <c r="H674">
        <f t="shared" si="37"/>
        <v>191880</v>
      </c>
    </row>
    <row r="675" spans="1:10" ht="15.6" customHeight="1">
      <c r="A675" s="5" t="s">
        <v>1109</v>
      </c>
      <c r="B675" s="5"/>
      <c r="C675" s="9" t="s">
        <v>1674</v>
      </c>
      <c r="D675" s="5" t="s">
        <v>835</v>
      </c>
      <c r="E675" s="5" t="s">
        <v>16</v>
      </c>
      <c r="F675" s="6">
        <v>234900</v>
      </c>
      <c r="G675" s="6" t="s">
        <v>13</v>
      </c>
      <c r="H675">
        <f t="shared" si="37"/>
        <v>281880</v>
      </c>
    </row>
    <row r="676" spans="1:10" ht="15.6" customHeight="1">
      <c r="A676" s="5" t="s">
        <v>1110</v>
      </c>
      <c r="B676" s="5"/>
      <c r="C676" s="9" t="s">
        <v>2027</v>
      </c>
      <c r="D676" s="5" t="s">
        <v>1111</v>
      </c>
      <c r="E676" s="5" t="s">
        <v>16</v>
      </c>
      <c r="F676" s="6">
        <v>429900</v>
      </c>
      <c r="G676" s="6" t="s">
        <v>13</v>
      </c>
      <c r="H676">
        <f t="shared" si="37"/>
        <v>515880</v>
      </c>
    </row>
    <row r="677" spans="1:10" ht="15.6" customHeight="1">
      <c r="A677" s="5" t="s">
        <v>1112</v>
      </c>
      <c r="B677" s="5"/>
      <c r="C677" s="9" t="s">
        <v>2220</v>
      </c>
      <c r="D677" s="9" t="s">
        <v>1113</v>
      </c>
      <c r="E677" s="5" t="s">
        <v>16</v>
      </c>
      <c r="F677" s="6">
        <v>89900</v>
      </c>
      <c r="G677" s="6" t="s">
        <v>13</v>
      </c>
      <c r="H677">
        <f t="shared" si="37"/>
        <v>107880</v>
      </c>
    </row>
    <row r="678" spans="1:10" ht="15.6" customHeight="1">
      <c r="A678" s="5" t="s">
        <v>1114</v>
      </c>
      <c r="B678" s="5"/>
      <c r="C678" s="9" t="s">
        <v>1679</v>
      </c>
      <c r="D678" s="5" t="s">
        <v>1115</v>
      </c>
      <c r="E678" s="5" t="s">
        <v>16</v>
      </c>
      <c r="F678" s="6">
        <v>789900</v>
      </c>
      <c r="G678" s="6" t="s">
        <v>13</v>
      </c>
      <c r="H678">
        <f t="shared" si="37"/>
        <v>947880</v>
      </c>
      <c r="I678">
        <v>293625</v>
      </c>
      <c r="J678">
        <f t="shared" ref="J678:J741" si="38">+IF(F678=I678,1,0)</f>
        <v>0</v>
      </c>
    </row>
    <row r="679" spans="1:10" ht="15.6" customHeight="1">
      <c r="A679" s="5" t="s">
        <v>1116</v>
      </c>
      <c r="B679" s="5"/>
      <c r="C679" s="9" t="s">
        <v>1742</v>
      </c>
      <c r="D679" s="5" t="s">
        <v>1117</v>
      </c>
      <c r="E679" s="5" t="s">
        <v>16</v>
      </c>
      <c r="F679" s="6">
        <v>689900</v>
      </c>
      <c r="G679" s="6" t="s">
        <v>13</v>
      </c>
      <c r="H679">
        <f t="shared" si="37"/>
        <v>827880</v>
      </c>
      <c r="I679">
        <v>199875</v>
      </c>
      <c r="J679">
        <f t="shared" si="38"/>
        <v>0</v>
      </c>
    </row>
    <row r="680" spans="1:10" ht="15.6" customHeight="1">
      <c r="A680" s="5" t="s">
        <v>1118</v>
      </c>
      <c r="B680" s="5"/>
      <c r="C680" s="9" t="s">
        <v>2207</v>
      </c>
      <c r="D680" s="5" t="s">
        <v>1119</v>
      </c>
      <c r="E680" s="5" t="s">
        <v>16</v>
      </c>
      <c r="F680" s="6">
        <v>1249900</v>
      </c>
      <c r="G680" s="6" t="s">
        <v>13</v>
      </c>
      <c r="H680">
        <f t="shared" si="37"/>
        <v>1499880</v>
      </c>
      <c r="I680">
        <v>293625</v>
      </c>
      <c r="J680">
        <f t="shared" si="38"/>
        <v>0</v>
      </c>
    </row>
    <row r="681" spans="1:10" ht="15.6" customHeight="1">
      <c r="A681" s="5" t="s">
        <v>1120</v>
      </c>
      <c r="B681" s="5"/>
      <c r="C681" s="9" t="s">
        <v>2041</v>
      </c>
      <c r="D681" s="5" t="s">
        <v>1121</v>
      </c>
      <c r="E681" s="5" t="s">
        <v>16</v>
      </c>
      <c r="F681" s="6">
        <v>299900</v>
      </c>
      <c r="G681" s="6" t="s">
        <v>13</v>
      </c>
      <c r="H681">
        <f t="shared" si="37"/>
        <v>359880</v>
      </c>
      <c r="I681">
        <v>537375</v>
      </c>
      <c r="J681">
        <f t="shared" si="38"/>
        <v>0</v>
      </c>
    </row>
    <row r="682" spans="1:10" ht="15.6" customHeight="1">
      <c r="A682" s="5" t="s">
        <v>1122</v>
      </c>
      <c r="B682" s="5"/>
      <c r="C682" s="9" t="s">
        <v>1712</v>
      </c>
      <c r="D682" s="5" t="s">
        <v>1123</v>
      </c>
      <c r="E682" s="5" t="s">
        <v>16</v>
      </c>
      <c r="F682" s="6">
        <v>269900</v>
      </c>
      <c r="G682" s="6" t="s">
        <v>13</v>
      </c>
      <c r="H682">
        <f t="shared" si="37"/>
        <v>323880</v>
      </c>
      <c r="I682">
        <v>112375</v>
      </c>
      <c r="J682">
        <f t="shared" si="38"/>
        <v>0</v>
      </c>
    </row>
    <row r="683" spans="1:10" ht="15.6" customHeight="1">
      <c r="A683" s="5" t="s">
        <v>1124</v>
      </c>
      <c r="B683" s="5"/>
      <c r="C683" s="9" t="s">
        <v>1792</v>
      </c>
      <c r="D683" s="5" t="s">
        <v>1125</v>
      </c>
      <c r="E683" s="5" t="s">
        <v>16</v>
      </c>
      <c r="F683" s="6">
        <v>889900</v>
      </c>
      <c r="G683" s="6" t="s">
        <v>13</v>
      </c>
      <c r="H683">
        <f t="shared" si="37"/>
        <v>1067880</v>
      </c>
      <c r="I683">
        <v>987375</v>
      </c>
      <c r="J683">
        <f t="shared" si="38"/>
        <v>0</v>
      </c>
    </row>
    <row r="684" spans="1:10" ht="15.6" customHeight="1">
      <c r="A684" s="5" t="s">
        <v>1126</v>
      </c>
      <c r="B684" s="5"/>
      <c r="C684" s="9" t="s">
        <v>1845</v>
      </c>
      <c r="D684" s="5" t="s">
        <v>1127</v>
      </c>
      <c r="E684" s="5" t="s">
        <v>16</v>
      </c>
      <c r="F684" s="6">
        <v>349900</v>
      </c>
      <c r="G684" s="6" t="s">
        <v>13</v>
      </c>
      <c r="H684">
        <f t="shared" si="37"/>
        <v>419880</v>
      </c>
      <c r="I684">
        <v>862375</v>
      </c>
      <c r="J684">
        <f t="shared" si="38"/>
        <v>0</v>
      </c>
    </row>
    <row r="685" spans="1:10" ht="15.6" customHeight="1">
      <c r="A685" s="5" t="s">
        <v>1128</v>
      </c>
      <c r="B685" s="5"/>
      <c r="C685" s="9" t="s">
        <v>1683</v>
      </c>
      <c r="D685" s="5" t="s">
        <v>1129</v>
      </c>
      <c r="E685" s="5" t="s">
        <v>16</v>
      </c>
      <c r="F685" s="6">
        <v>269900</v>
      </c>
      <c r="G685" s="6" t="s">
        <v>13</v>
      </c>
      <c r="H685">
        <f t="shared" si="37"/>
        <v>323880</v>
      </c>
      <c r="I685">
        <v>1562375</v>
      </c>
      <c r="J685">
        <f t="shared" si="38"/>
        <v>0</v>
      </c>
    </row>
    <row r="686" spans="1:10" ht="15.6" customHeight="1">
      <c r="A686" s="5" t="s">
        <v>1130</v>
      </c>
      <c r="B686" s="5"/>
      <c r="C686" s="9" t="s">
        <v>2221</v>
      </c>
      <c r="D686" s="5" t="s">
        <v>1131</v>
      </c>
      <c r="E686" s="5" t="s">
        <v>16</v>
      </c>
      <c r="F686" s="6">
        <v>279900</v>
      </c>
      <c r="G686" s="6" t="s">
        <v>13</v>
      </c>
      <c r="H686">
        <f t="shared" si="37"/>
        <v>335880</v>
      </c>
      <c r="I686">
        <v>374875</v>
      </c>
      <c r="J686">
        <f t="shared" si="38"/>
        <v>0</v>
      </c>
    </row>
    <row r="687" spans="1:10" ht="15.6" customHeight="1">
      <c r="A687" s="5" t="s">
        <v>1132</v>
      </c>
      <c r="B687" s="5"/>
      <c r="C687" s="9" t="s">
        <v>2184</v>
      </c>
      <c r="D687" s="5" t="s">
        <v>1133</v>
      </c>
      <c r="E687" s="5" t="s">
        <v>16</v>
      </c>
      <c r="F687" s="6">
        <v>2409900</v>
      </c>
      <c r="G687" s="6" t="s">
        <v>13</v>
      </c>
      <c r="H687">
        <f t="shared" si="37"/>
        <v>2891880</v>
      </c>
      <c r="I687">
        <v>337375</v>
      </c>
      <c r="J687">
        <f t="shared" si="38"/>
        <v>0</v>
      </c>
    </row>
    <row r="688" spans="1:10" ht="15.6" customHeight="1">
      <c r="A688" s="5" t="s">
        <v>1134</v>
      </c>
      <c r="B688" s="5"/>
      <c r="C688" s="9" t="s">
        <v>2222</v>
      </c>
      <c r="D688" s="5" t="s">
        <v>1135</v>
      </c>
      <c r="E688" s="5" t="s">
        <v>16</v>
      </c>
      <c r="F688" s="6">
        <v>1099900</v>
      </c>
      <c r="G688" s="6" t="s">
        <v>13</v>
      </c>
      <c r="H688">
        <f t="shared" si="37"/>
        <v>1319880</v>
      </c>
      <c r="I688">
        <v>1112375</v>
      </c>
      <c r="J688">
        <f t="shared" si="38"/>
        <v>0</v>
      </c>
    </row>
    <row r="689" spans="1:10" ht="15.6" customHeight="1">
      <c r="A689" s="5" t="s">
        <v>1136</v>
      </c>
      <c r="B689" s="5"/>
      <c r="C689" s="9" t="s">
        <v>2020</v>
      </c>
      <c r="D689" s="5" t="s">
        <v>1137</v>
      </c>
      <c r="E689" s="5" t="s">
        <v>16</v>
      </c>
      <c r="F689" s="6">
        <v>2099900</v>
      </c>
      <c r="G689" s="6" t="s">
        <v>13</v>
      </c>
      <c r="H689">
        <f t="shared" si="37"/>
        <v>2519880</v>
      </c>
      <c r="I689">
        <v>437375</v>
      </c>
      <c r="J689">
        <f t="shared" si="38"/>
        <v>0</v>
      </c>
    </row>
    <row r="690" spans="1:10" ht="15.6" customHeight="1">
      <c r="A690" s="5" t="s">
        <v>1138</v>
      </c>
      <c r="B690" s="5"/>
      <c r="C690" s="9" t="s">
        <v>2223</v>
      </c>
      <c r="D690" s="5" t="s">
        <v>1139</v>
      </c>
      <c r="E690" s="5" t="s">
        <v>16</v>
      </c>
      <c r="F690" s="6">
        <v>289900</v>
      </c>
      <c r="G690" s="6" t="s">
        <v>13</v>
      </c>
      <c r="H690">
        <f t="shared" si="37"/>
        <v>347880</v>
      </c>
      <c r="I690">
        <v>337375</v>
      </c>
      <c r="J690">
        <f t="shared" si="38"/>
        <v>0</v>
      </c>
    </row>
    <row r="691" spans="1:10" ht="15.6" customHeight="1">
      <c r="A691" s="5" t="s">
        <v>1140</v>
      </c>
      <c r="B691" s="5"/>
      <c r="C691" s="9" t="s">
        <v>1740</v>
      </c>
      <c r="D691" s="5" t="s">
        <v>1141</v>
      </c>
      <c r="E691" s="5" t="s">
        <v>16</v>
      </c>
      <c r="F691" s="6">
        <v>279900</v>
      </c>
      <c r="G691" s="6" t="s">
        <v>13</v>
      </c>
      <c r="H691">
        <f t="shared" si="37"/>
        <v>335880</v>
      </c>
      <c r="I691">
        <v>349875</v>
      </c>
      <c r="J691">
        <f t="shared" si="38"/>
        <v>0</v>
      </c>
    </row>
    <row r="692" spans="1:10" ht="15.6" customHeight="1">
      <c r="A692" s="5" t="s">
        <v>1142</v>
      </c>
      <c r="B692" s="5"/>
      <c r="C692" s="9" t="s">
        <v>2192</v>
      </c>
      <c r="D692" s="5" t="s">
        <v>1143</v>
      </c>
      <c r="E692" s="5" t="s">
        <v>16</v>
      </c>
      <c r="F692" s="6">
        <v>1869900</v>
      </c>
      <c r="G692" s="6" t="s">
        <v>13</v>
      </c>
      <c r="H692">
        <f t="shared" si="37"/>
        <v>2243880</v>
      </c>
      <c r="I692">
        <v>3012375</v>
      </c>
      <c r="J692">
        <f t="shared" si="38"/>
        <v>0</v>
      </c>
    </row>
    <row r="693" spans="1:10" ht="15.6" customHeight="1">
      <c r="A693" s="5" t="s">
        <v>1144</v>
      </c>
      <c r="B693" s="5"/>
      <c r="C693" s="9" t="s">
        <v>2214</v>
      </c>
      <c r="D693" s="5" t="s">
        <v>1145</v>
      </c>
      <c r="E693" s="5" t="s">
        <v>16</v>
      </c>
      <c r="F693" s="6">
        <v>1449900</v>
      </c>
      <c r="G693" s="6" t="s">
        <v>13</v>
      </c>
      <c r="H693">
        <f t="shared" si="37"/>
        <v>1739880</v>
      </c>
      <c r="I693">
        <v>1374875</v>
      </c>
      <c r="J693">
        <f t="shared" si="38"/>
        <v>0</v>
      </c>
    </row>
    <row r="694" spans="1:10" ht="15.6" customHeight="1">
      <c r="A694" s="5" t="s">
        <v>1146</v>
      </c>
      <c r="B694" s="5"/>
      <c r="C694" s="9" t="s">
        <v>2178</v>
      </c>
      <c r="D694" s="5" t="s">
        <v>1147</v>
      </c>
      <c r="E694" s="5" t="s">
        <v>16</v>
      </c>
      <c r="F694" s="6">
        <v>1269900</v>
      </c>
      <c r="G694" s="6" t="s">
        <v>13</v>
      </c>
      <c r="H694">
        <f t="shared" si="37"/>
        <v>1523880</v>
      </c>
      <c r="I694">
        <v>2624875</v>
      </c>
      <c r="J694">
        <f t="shared" si="38"/>
        <v>0</v>
      </c>
    </row>
    <row r="695" spans="1:10" ht="15.6" customHeight="1">
      <c r="A695" s="5" t="s">
        <v>1148</v>
      </c>
      <c r="B695" s="5"/>
      <c r="C695" s="9" t="s">
        <v>2179</v>
      </c>
      <c r="D695" s="5" t="s">
        <v>1149</v>
      </c>
      <c r="E695" s="5" t="s">
        <v>16</v>
      </c>
      <c r="F695" s="6">
        <v>1269900</v>
      </c>
      <c r="G695" s="6" t="s">
        <v>13</v>
      </c>
      <c r="H695">
        <f t="shared" si="37"/>
        <v>1523880</v>
      </c>
      <c r="I695">
        <v>362375</v>
      </c>
      <c r="J695">
        <f t="shared" si="38"/>
        <v>0</v>
      </c>
    </row>
    <row r="696" spans="1:10" ht="15.6" customHeight="1">
      <c r="A696" s="5" t="s">
        <v>1150</v>
      </c>
      <c r="B696" s="5"/>
      <c r="C696" s="9" t="s">
        <v>2224</v>
      </c>
      <c r="D696" s="5" t="s">
        <v>1151</v>
      </c>
      <c r="E696" s="5" t="s">
        <v>16</v>
      </c>
      <c r="F696" s="6">
        <v>1329900</v>
      </c>
      <c r="G696" s="6" t="s">
        <v>13</v>
      </c>
      <c r="H696">
        <f t="shared" si="37"/>
        <v>1595880</v>
      </c>
      <c r="I696">
        <v>349875</v>
      </c>
      <c r="J696">
        <f t="shared" si="38"/>
        <v>0</v>
      </c>
    </row>
    <row r="697" spans="1:10" ht="15.6" customHeight="1">
      <c r="A697" s="5" t="s">
        <v>1152</v>
      </c>
      <c r="B697" s="5"/>
      <c r="C697" s="9" t="s">
        <v>2225</v>
      </c>
      <c r="D697" s="5" t="s">
        <v>1153</v>
      </c>
      <c r="E697" s="5" t="s">
        <v>16</v>
      </c>
      <c r="F697" s="6">
        <v>279900</v>
      </c>
      <c r="G697" s="6" t="s">
        <v>13</v>
      </c>
      <c r="H697">
        <f t="shared" si="37"/>
        <v>335880</v>
      </c>
      <c r="I697">
        <v>2337375</v>
      </c>
      <c r="J697">
        <f t="shared" si="38"/>
        <v>0</v>
      </c>
    </row>
    <row r="698" spans="1:10" ht="15.6" customHeight="1">
      <c r="A698" s="5" t="s">
        <v>1154</v>
      </c>
      <c r="B698" s="5"/>
      <c r="C698" s="9" t="s">
        <v>1709</v>
      </c>
      <c r="D698" s="5" t="s">
        <v>1155</v>
      </c>
      <c r="E698" s="5" t="s">
        <v>16</v>
      </c>
      <c r="F698" s="6">
        <v>269900</v>
      </c>
      <c r="G698" s="6" t="s">
        <v>13</v>
      </c>
      <c r="H698">
        <f t="shared" si="37"/>
        <v>323880</v>
      </c>
      <c r="I698">
        <v>1812375</v>
      </c>
      <c r="J698">
        <f t="shared" si="38"/>
        <v>0</v>
      </c>
    </row>
    <row r="699" spans="1:10" ht="15.6" customHeight="1">
      <c r="A699" s="5" t="s">
        <v>1156</v>
      </c>
      <c r="B699" s="5"/>
      <c r="C699" s="9" t="s">
        <v>2226</v>
      </c>
      <c r="D699" s="5" t="s">
        <v>1157</v>
      </c>
      <c r="E699" s="5" t="s">
        <v>16</v>
      </c>
      <c r="F699" s="6">
        <v>319900</v>
      </c>
      <c r="G699" s="6" t="s">
        <v>13</v>
      </c>
      <c r="H699">
        <f t="shared" si="37"/>
        <v>383880</v>
      </c>
      <c r="I699">
        <v>1587375</v>
      </c>
      <c r="J699">
        <f t="shared" si="38"/>
        <v>0</v>
      </c>
    </row>
    <row r="700" spans="1:10" ht="15.6" customHeight="1">
      <c r="A700" s="5" t="s">
        <v>1158</v>
      </c>
      <c r="B700" s="5"/>
      <c r="C700" s="9" t="s">
        <v>2191</v>
      </c>
      <c r="D700" s="5" t="s">
        <v>1159</v>
      </c>
      <c r="E700" s="5" t="s">
        <v>16</v>
      </c>
      <c r="F700" s="6">
        <v>2619900</v>
      </c>
      <c r="G700" s="6" t="s">
        <v>13</v>
      </c>
      <c r="H700">
        <f t="shared" si="37"/>
        <v>3143880</v>
      </c>
      <c r="I700">
        <v>1587375</v>
      </c>
      <c r="J700">
        <f t="shared" si="38"/>
        <v>0</v>
      </c>
    </row>
    <row r="701" spans="1:10" ht="15.6" customHeight="1">
      <c r="A701" s="5" t="s">
        <v>1160</v>
      </c>
      <c r="B701" s="5"/>
      <c r="C701" s="9" t="s">
        <v>2227</v>
      </c>
      <c r="D701" s="5" t="s">
        <v>1161</v>
      </c>
      <c r="E701" s="5" t="s">
        <v>16</v>
      </c>
      <c r="F701" s="6">
        <v>309900</v>
      </c>
      <c r="G701" s="6" t="s">
        <v>13</v>
      </c>
      <c r="H701">
        <f t="shared" si="37"/>
        <v>371880</v>
      </c>
      <c r="I701">
        <v>1662375</v>
      </c>
      <c r="J701">
        <f t="shared" si="38"/>
        <v>0</v>
      </c>
    </row>
    <row r="702" spans="1:10" ht="15.6" customHeight="1">
      <c r="A702" s="5" t="s">
        <v>1162</v>
      </c>
      <c r="B702" s="5"/>
      <c r="C702" s="9" t="s">
        <v>2189</v>
      </c>
      <c r="D702" s="5" t="s">
        <v>1163</v>
      </c>
      <c r="E702" s="5" t="s">
        <v>16</v>
      </c>
      <c r="F702" s="6">
        <v>2619900</v>
      </c>
      <c r="G702" s="6" t="s">
        <v>13</v>
      </c>
      <c r="H702">
        <f t="shared" si="37"/>
        <v>3143880</v>
      </c>
      <c r="I702">
        <v>349875</v>
      </c>
      <c r="J702">
        <f t="shared" si="38"/>
        <v>0</v>
      </c>
    </row>
    <row r="703" spans="1:10" ht="15.6" customHeight="1">
      <c r="A703" s="5" t="s">
        <v>1164</v>
      </c>
      <c r="B703" s="5"/>
      <c r="C703" s="9" t="s">
        <v>2054</v>
      </c>
      <c r="D703" s="5" t="s">
        <v>1165</v>
      </c>
      <c r="E703" s="5" t="s">
        <v>16</v>
      </c>
      <c r="F703" s="6">
        <v>1819900</v>
      </c>
      <c r="G703" s="6" t="s">
        <v>13</v>
      </c>
      <c r="H703">
        <f t="shared" si="37"/>
        <v>2183880</v>
      </c>
      <c r="I703">
        <v>337375</v>
      </c>
      <c r="J703">
        <f t="shared" si="38"/>
        <v>0</v>
      </c>
    </row>
    <row r="704" spans="1:10" ht="15.6" customHeight="1">
      <c r="A704" s="5" t="s">
        <v>1166</v>
      </c>
      <c r="B704" s="5"/>
      <c r="C704" s="9" t="s">
        <v>1748</v>
      </c>
      <c r="D704" s="5" t="s">
        <v>1167</v>
      </c>
      <c r="E704" s="5" t="s">
        <v>16</v>
      </c>
      <c r="F704" s="6">
        <v>609900</v>
      </c>
      <c r="G704" s="6" t="s">
        <v>13</v>
      </c>
      <c r="H704">
        <f t="shared" si="37"/>
        <v>731880</v>
      </c>
      <c r="I704">
        <v>399875</v>
      </c>
      <c r="J704">
        <f t="shared" si="38"/>
        <v>0</v>
      </c>
    </row>
    <row r="705" spans="1:10" ht="15.6" customHeight="1">
      <c r="A705" s="5" t="s">
        <v>1168</v>
      </c>
      <c r="B705" s="5"/>
      <c r="C705" s="9" t="s">
        <v>1759</v>
      </c>
      <c r="D705" s="5" t="s">
        <v>248</v>
      </c>
      <c r="E705" s="5" t="s">
        <v>16</v>
      </c>
      <c r="F705" s="6">
        <v>519900</v>
      </c>
      <c r="G705" s="6" t="s">
        <v>13</v>
      </c>
      <c r="H705">
        <f t="shared" si="37"/>
        <v>623880</v>
      </c>
      <c r="I705">
        <v>3274875</v>
      </c>
      <c r="J705">
        <f t="shared" si="38"/>
        <v>0</v>
      </c>
    </row>
    <row r="706" spans="1:10" ht="15.6" customHeight="1">
      <c r="A706" s="5" t="s">
        <v>1169</v>
      </c>
      <c r="B706" s="5"/>
      <c r="C706" s="9" t="s">
        <v>1828</v>
      </c>
      <c r="D706" s="5" t="s">
        <v>1170</v>
      </c>
      <c r="E706" s="5" t="s">
        <v>16</v>
      </c>
      <c r="F706" s="6">
        <v>3019900</v>
      </c>
      <c r="G706" s="6" t="s">
        <v>13</v>
      </c>
      <c r="H706">
        <f t="shared" si="37"/>
        <v>3623880</v>
      </c>
      <c r="I706">
        <v>387375</v>
      </c>
      <c r="J706">
        <f t="shared" si="38"/>
        <v>0</v>
      </c>
    </row>
    <row r="707" spans="1:10" ht="15.6" customHeight="1">
      <c r="A707" s="5" t="s">
        <v>1171</v>
      </c>
      <c r="B707" s="5"/>
      <c r="C707" s="9" t="s">
        <v>1799</v>
      </c>
      <c r="D707" s="5" t="s">
        <v>1172</v>
      </c>
      <c r="E707" s="5" t="s">
        <v>16</v>
      </c>
      <c r="F707" s="6">
        <v>279900</v>
      </c>
      <c r="G707" s="6" t="s">
        <v>13</v>
      </c>
      <c r="H707">
        <f t="shared" si="37"/>
        <v>335880</v>
      </c>
      <c r="I707">
        <v>3274875</v>
      </c>
      <c r="J707">
        <f t="shared" si="38"/>
        <v>0</v>
      </c>
    </row>
    <row r="708" spans="1:10" ht="15.6" customHeight="1">
      <c r="A708" s="5" t="s">
        <v>1173</v>
      </c>
      <c r="B708" s="5"/>
      <c r="C708" s="9" t="s">
        <v>2228</v>
      </c>
      <c r="D708" s="5" t="s">
        <v>1174</v>
      </c>
      <c r="E708" s="5" t="s">
        <v>16</v>
      </c>
      <c r="F708" s="6">
        <v>289900</v>
      </c>
      <c r="G708" s="6" t="s">
        <v>13</v>
      </c>
      <c r="H708">
        <f t="shared" si="37"/>
        <v>347880</v>
      </c>
      <c r="I708">
        <v>2274875</v>
      </c>
      <c r="J708">
        <f t="shared" si="38"/>
        <v>0</v>
      </c>
    </row>
    <row r="709" spans="1:10" ht="15.6" customHeight="1">
      <c r="A709" s="5" t="s">
        <v>1175</v>
      </c>
      <c r="B709" s="5"/>
      <c r="C709" s="9" t="s">
        <v>1762</v>
      </c>
      <c r="D709" s="5" t="s">
        <v>1176</v>
      </c>
      <c r="E709" s="5" t="s">
        <v>16</v>
      </c>
      <c r="F709" s="6">
        <v>689900</v>
      </c>
      <c r="G709" s="6" t="s">
        <v>13</v>
      </c>
      <c r="H709">
        <f t="shared" ref="H709:H769" si="39">+F709*(1+$M$8)</f>
        <v>827880</v>
      </c>
      <c r="I709">
        <v>762375</v>
      </c>
      <c r="J709">
        <f t="shared" si="38"/>
        <v>0</v>
      </c>
    </row>
    <row r="710" spans="1:10" ht="15.6" customHeight="1">
      <c r="A710" s="5" t="s">
        <v>1177</v>
      </c>
      <c r="B710" s="5"/>
      <c r="C710" s="9" t="s">
        <v>2199</v>
      </c>
      <c r="D710" s="5" t="s">
        <v>1178</v>
      </c>
      <c r="E710" s="5" t="s">
        <v>16</v>
      </c>
      <c r="F710" s="6">
        <v>1639900</v>
      </c>
      <c r="G710" s="6" t="s">
        <v>13</v>
      </c>
      <c r="H710">
        <f t="shared" si="39"/>
        <v>1967880</v>
      </c>
      <c r="I710">
        <v>649875</v>
      </c>
      <c r="J710">
        <f t="shared" si="38"/>
        <v>0</v>
      </c>
    </row>
    <row r="711" spans="1:10" ht="15.6" customHeight="1">
      <c r="A711" s="5" t="s">
        <v>1179</v>
      </c>
      <c r="B711" s="5"/>
      <c r="C711" s="9" t="s">
        <v>2209</v>
      </c>
      <c r="D711" s="5" t="s">
        <v>1180</v>
      </c>
      <c r="E711" s="5" t="s">
        <v>16</v>
      </c>
      <c r="F711" s="6">
        <v>1249900</v>
      </c>
      <c r="G711" s="6" t="s">
        <v>13</v>
      </c>
      <c r="H711">
        <f t="shared" si="39"/>
        <v>1499880</v>
      </c>
      <c r="I711">
        <v>3774875</v>
      </c>
      <c r="J711">
        <f t="shared" si="38"/>
        <v>0</v>
      </c>
    </row>
    <row r="712" spans="1:10" ht="15.6" customHeight="1">
      <c r="A712" s="5" t="s">
        <v>1181</v>
      </c>
      <c r="B712" s="5"/>
      <c r="C712" s="9" t="s">
        <v>2187</v>
      </c>
      <c r="D712" s="5" t="s">
        <v>1182</v>
      </c>
      <c r="E712" s="5" t="s">
        <v>16</v>
      </c>
      <c r="F712" s="6">
        <v>2619900</v>
      </c>
      <c r="G712" s="6" t="s">
        <v>13</v>
      </c>
      <c r="H712">
        <f t="shared" si="39"/>
        <v>3143880</v>
      </c>
      <c r="I712">
        <v>349875</v>
      </c>
      <c r="J712">
        <f t="shared" si="38"/>
        <v>0</v>
      </c>
    </row>
    <row r="713" spans="1:10" ht="15.6" customHeight="1">
      <c r="A713" s="5" t="s">
        <v>1183</v>
      </c>
      <c r="B713" s="5"/>
      <c r="C713" s="9" t="s">
        <v>2182</v>
      </c>
      <c r="D713" s="5" t="s">
        <v>1184</v>
      </c>
      <c r="E713" s="5" t="s">
        <v>16</v>
      </c>
      <c r="F713" s="6">
        <v>2409900</v>
      </c>
      <c r="G713" s="6" t="s">
        <v>13</v>
      </c>
      <c r="H713">
        <f t="shared" si="39"/>
        <v>2891880</v>
      </c>
      <c r="I713">
        <v>362375</v>
      </c>
      <c r="J713">
        <f t="shared" si="38"/>
        <v>0</v>
      </c>
    </row>
    <row r="714" spans="1:10" ht="15.6" customHeight="1">
      <c r="A714" s="5" t="s">
        <v>1185</v>
      </c>
      <c r="B714" s="5"/>
      <c r="C714" s="9" t="s">
        <v>2198</v>
      </c>
      <c r="D714" s="5" t="s">
        <v>1186</v>
      </c>
      <c r="E714" s="5" t="s">
        <v>16</v>
      </c>
      <c r="F714" s="6">
        <v>1869900</v>
      </c>
      <c r="G714" s="6" t="s">
        <v>13</v>
      </c>
      <c r="H714">
        <f t="shared" si="39"/>
        <v>2243880</v>
      </c>
      <c r="I714">
        <v>862375</v>
      </c>
      <c r="J714">
        <f t="shared" si="38"/>
        <v>0</v>
      </c>
    </row>
    <row r="715" spans="1:10" ht="15.6" customHeight="1">
      <c r="A715" s="5" t="s">
        <v>1187</v>
      </c>
      <c r="B715" s="5"/>
      <c r="C715" s="9" t="s">
        <v>2229</v>
      </c>
      <c r="D715" s="5" t="s">
        <v>1188</v>
      </c>
      <c r="E715" s="5" t="s">
        <v>16</v>
      </c>
      <c r="F715" s="6">
        <v>279900</v>
      </c>
      <c r="G715" s="6" t="s">
        <v>13</v>
      </c>
      <c r="H715">
        <f t="shared" si="39"/>
        <v>335880</v>
      </c>
      <c r="I715">
        <v>2049875</v>
      </c>
      <c r="J715">
        <f t="shared" si="38"/>
        <v>0</v>
      </c>
    </row>
    <row r="716" spans="1:10" ht="15.6" customHeight="1">
      <c r="A716" s="5" t="s">
        <v>1189</v>
      </c>
      <c r="B716" s="5"/>
      <c r="C716" s="9" t="s">
        <v>2200</v>
      </c>
      <c r="D716" s="5" t="s">
        <v>1190</v>
      </c>
      <c r="E716" s="5" t="s">
        <v>16</v>
      </c>
      <c r="F716" s="6">
        <v>1639900</v>
      </c>
      <c r="G716" s="6" t="s">
        <v>13</v>
      </c>
      <c r="H716">
        <f t="shared" si="39"/>
        <v>1967880</v>
      </c>
      <c r="I716">
        <v>1562375</v>
      </c>
      <c r="J716">
        <f t="shared" si="38"/>
        <v>0</v>
      </c>
    </row>
    <row r="717" spans="1:10" ht="15.6" customHeight="1">
      <c r="A717" s="5" t="s">
        <v>1191</v>
      </c>
      <c r="B717" s="5"/>
      <c r="C717" s="9" t="s">
        <v>2190</v>
      </c>
      <c r="D717" s="5" t="s">
        <v>1192</v>
      </c>
      <c r="E717" s="5" t="s">
        <v>16</v>
      </c>
      <c r="F717" s="6">
        <v>2619900</v>
      </c>
      <c r="G717" s="6" t="s">
        <v>13</v>
      </c>
      <c r="H717">
        <f t="shared" si="39"/>
        <v>3143880</v>
      </c>
      <c r="I717">
        <v>3274875</v>
      </c>
      <c r="J717">
        <f t="shared" si="38"/>
        <v>0</v>
      </c>
    </row>
    <row r="718" spans="1:10" ht="15.6" customHeight="1">
      <c r="A718" s="5" t="s">
        <v>1193</v>
      </c>
      <c r="B718" s="5"/>
      <c r="C718" s="9" t="s">
        <v>2211</v>
      </c>
      <c r="D718" s="5" t="s">
        <v>1194</v>
      </c>
      <c r="E718" s="5" t="s">
        <v>16</v>
      </c>
      <c r="F718" s="6">
        <v>1249900</v>
      </c>
      <c r="G718" s="6" t="s">
        <v>13</v>
      </c>
      <c r="H718">
        <f t="shared" si="39"/>
        <v>1499880</v>
      </c>
      <c r="I718">
        <v>3012375</v>
      </c>
      <c r="J718">
        <f t="shared" si="38"/>
        <v>0</v>
      </c>
    </row>
    <row r="719" spans="1:10" ht="15.6" customHeight="1">
      <c r="A719" s="5" t="s">
        <v>1195</v>
      </c>
      <c r="B719" s="5"/>
      <c r="C719" s="9" t="s">
        <v>2197</v>
      </c>
      <c r="D719" s="5" t="s">
        <v>1196</v>
      </c>
      <c r="E719" s="5" t="s">
        <v>16</v>
      </c>
      <c r="F719" s="6">
        <v>1869900</v>
      </c>
      <c r="G719" s="6" t="s">
        <v>13</v>
      </c>
      <c r="H719">
        <f t="shared" si="39"/>
        <v>2243880</v>
      </c>
      <c r="I719">
        <v>2337375</v>
      </c>
      <c r="J719">
        <f t="shared" si="38"/>
        <v>0</v>
      </c>
    </row>
    <row r="720" spans="1:10" ht="15.6" customHeight="1">
      <c r="A720" s="5" t="s">
        <v>1197</v>
      </c>
      <c r="B720" s="5"/>
      <c r="C720" s="9" t="s">
        <v>2218</v>
      </c>
      <c r="D720" s="5" t="s">
        <v>1198</v>
      </c>
      <c r="E720" s="5" t="s">
        <v>16</v>
      </c>
      <c r="F720" s="6">
        <v>1969900</v>
      </c>
      <c r="G720" s="6" t="s">
        <v>13</v>
      </c>
      <c r="H720">
        <f t="shared" si="39"/>
        <v>2363880</v>
      </c>
      <c r="I720">
        <v>349875</v>
      </c>
      <c r="J720">
        <f t="shared" si="38"/>
        <v>0</v>
      </c>
    </row>
    <row r="721" spans="1:10" ht="15.6" customHeight="1">
      <c r="A721" s="5" t="s">
        <v>1199</v>
      </c>
      <c r="B721" s="5"/>
      <c r="C721" s="9" t="s">
        <v>2219</v>
      </c>
      <c r="D721" s="5" t="s">
        <v>1200</v>
      </c>
      <c r="E721" s="5" t="s">
        <v>16</v>
      </c>
      <c r="F721" s="6">
        <v>1969900</v>
      </c>
      <c r="G721" s="6" t="s">
        <v>13</v>
      </c>
      <c r="H721">
        <f t="shared" si="39"/>
        <v>2363880</v>
      </c>
      <c r="I721">
        <v>2049875</v>
      </c>
      <c r="J721">
        <f t="shared" si="38"/>
        <v>0</v>
      </c>
    </row>
    <row r="722" spans="1:10" ht="15.6" customHeight="1">
      <c r="A722" s="5" t="s">
        <v>1201</v>
      </c>
      <c r="B722" s="5"/>
      <c r="C722" s="9" t="s">
        <v>2188</v>
      </c>
      <c r="D722" s="5" t="s">
        <v>1202</v>
      </c>
      <c r="E722" s="5" t="s">
        <v>16</v>
      </c>
      <c r="F722" s="6">
        <v>2619900</v>
      </c>
      <c r="G722" s="6" t="s">
        <v>13</v>
      </c>
      <c r="H722">
        <f t="shared" si="39"/>
        <v>3143880</v>
      </c>
      <c r="I722">
        <v>3274875</v>
      </c>
      <c r="J722">
        <f t="shared" si="38"/>
        <v>0</v>
      </c>
    </row>
    <row r="723" spans="1:10" ht="15.6" customHeight="1">
      <c r="A723" s="5" t="s">
        <v>1203</v>
      </c>
      <c r="B723" s="5"/>
      <c r="C723" s="9" t="s">
        <v>2216</v>
      </c>
      <c r="D723" s="5" t="s">
        <v>1204</v>
      </c>
      <c r="E723" s="5" t="s">
        <v>16</v>
      </c>
      <c r="F723" s="6">
        <v>1969900</v>
      </c>
      <c r="G723" s="6" t="s">
        <v>13</v>
      </c>
      <c r="H723">
        <f t="shared" si="39"/>
        <v>2363880</v>
      </c>
      <c r="I723">
        <v>1562375</v>
      </c>
      <c r="J723">
        <f t="shared" si="38"/>
        <v>0</v>
      </c>
    </row>
    <row r="724" spans="1:10" ht="15.6" customHeight="1">
      <c r="A724" s="5" t="s">
        <v>1205</v>
      </c>
      <c r="B724" s="5"/>
      <c r="C724" s="9" t="s">
        <v>2194</v>
      </c>
      <c r="D724" s="5" t="s">
        <v>1206</v>
      </c>
      <c r="E724" s="5" t="s">
        <v>16</v>
      </c>
      <c r="F724" s="6">
        <v>1869900</v>
      </c>
      <c r="G724" s="6" t="s">
        <v>13</v>
      </c>
      <c r="H724">
        <f t="shared" si="39"/>
        <v>2243880</v>
      </c>
      <c r="I724">
        <v>2337375</v>
      </c>
      <c r="J724">
        <f t="shared" si="38"/>
        <v>0</v>
      </c>
    </row>
    <row r="725" spans="1:10" ht="15.6" customHeight="1">
      <c r="A725" s="5" t="s">
        <v>1207</v>
      </c>
      <c r="B725" s="5"/>
      <c r="C725" s="9" t="s">
        <v>2230</v>
      </c>
      <c r="D725" s="5" t="s">
        <v>1208</v>
      </c>
      <c r="E725" s="5" t="s">
        <v>16</v>
      </c>
      <c r="F725" s="6">
        <v>309900</v>
      </c>
      <c r="G725" s="6" t="s">
        <v>13</v>
      </c>
      <c r="H725">
        <f t="shared" si="39"/>
        <v>371880</v>
      </c>
      <c r="I725">
        <v>2462375</v>
      </c>
      <c r="J725">
        <f t="shared" si="38"/>
        <v>0</v>
      </c>
    </row>
    <row r="726" spans="1:10" ht="15.6" customHeight="1">
      <c r="A726" s="5" t="s">
        <v>1209</v>
      </c>
      <c r="B726" s="5"/>
      <c r="C726" s="9" t="s">
        <v>2019</v>
      </c>
      <c r="D726" s="5" t="s">
        <v>1210</v>
      </c>
      <c r="E726" s="5" t="s">
        <v>16</v>
      </c>
      <c r="F726" s="6">
        <v>2099900</v>
      </c>
      <c r="G726" s="6" t="s">
        <v>13</v>
      </c>
      <c r="H726">
        <f t="shared" si="39"/>
        <v>2519880</v>
      </c>
      <c r="I726">
        <v>2462375</v>
      </c>
      <c r="J726">
        <f t="shared" si="38"/>
        <v>0</v>
      </c>
    </row>
    <row r="727" spans="1:10" ht="15.6" customHeight="1">
      <c r="A727" s="5" t="s">
        <v>1211</v>
      </c>
      <c r="B727" s="5"/>
      <c r="C727" s="9" t="s">
        <v>1706</v>
      </c>
      <c r="D727" s="5" t="s">
        <v>1212</v>
      </c>
      <c r="E727" s="5" t="s">
        <v>16</v>
      </c>
      <c r="F727" s="6">
        <v>269900</v>
      </c>
      <c r="G727" s="6" t="s">
        <v>13</v>
      </c>
      <c r="H727">
        <f t="shared" si="39"/>
        <v>323880</v>
      </c>
      <c r="I727">
        <v>3274875</v>
      </c>
      <c r="J727">
        <f t="shared" si="38"/>
        <v>0</v>
      </c>
    </row>
    <row r="728" spans="1:10" ht="15.6" customHeight="1">
      <c r="A728" s="5" t="s">
        <v>1213</v>
      </c>
      <c r="B728" s="5"/>
      <c r="C728" s="9" t="s">
        <v>2196</v>
      </c>
      <c r="D728" s="5" t="s">
        <v>1214</v>
      </c>
      <c r="E728" s="5" t="s">
        <v>16</v>
      </c>
      <c r="F728" s="6">
        <v>1869900</v>
      </c>
      <c r="G728" s="6" t="s">
        <v>13</v>
      </c>
      <c r="H728">
        <f t="shared" si="39"/>
        <v>2243880</v>
      </c>
      <c r="I728">
        <v>2462375</v>
      </c>
      <c r="J728">
        <f t="shared" si="38"/>
        <v>0</v>
      </c>
    </row>
    <row r="729" spans="1:10" ht="15.6" customHeight="1">
      <c r="A729" s="5" t="s">
        <v>1215</v>
      </c>
      <c r="B729" s="5"/>
      <c r="C729" s="9" t="s">
        <v>1708</v>
      </c>
      <c r="D729" s="5" t="s">
        <v>1216</v>
      </c>
      <c r="E729" s="5" t="s">
        <v>16</v>
      </c>
      <c r="F729" s="6">
        <v>269900</v>
      </c>
      <c r="G729" s="6" t="s">
        <v>13</v>
      </c>
      <c r="H729">
        <f t="shared" si="39"/>
        <v>323880</v>
      </c>
      <c r="I729">
        <v>2337375</v>
      </c>
      <c r="J729">
        <f t="shared" si="38"/>
        <v>0</v>
      </c>
    </row>
    <row r="730" spans="1:10" ht="15.6" customHeight="1">
      <c r="A730" s="5" t="s">
        <v>1217</v>
      </c>
      <c r="B730" s="5"/>
      <c r="C730" s="9" t="s">
        <v>1707</v>
      </c>
      <c r="D730" s="5" t="s">
        <v>1218</v>
      </c>
      <c r="E730" s="5" t="s">
        <v>16</v>
      </c>
      <c r="F730" s="6">
        <v>269900</v>
      </c>
      <c r="G730" s="6" t="s">
        <v>13</v>
      </c>
      <c r="H730">
        <f t="shared" si="39"/>
        <v>323880</v>
      </c>
      <c r="I730">
        <v>387375</v>
      </c>
      <c r="J730">
        <f t="shared" si="38"/>
        <v>0</v>
      </c>
    </row>
    <row r="731" spans="1:10" ht="15.6" customHeight="1">
      <c r="A731" s="5" t="s">
        <v>1219</v>
      </c>
      <c r="B731" s="5"/>
      <c r="C731" s="9" t="s">
        <v>2231</v>
      </c>
      <c r="D731" s="5" t="s">
        <v>1220</v>
      </c>
      <c r="E731" s="5" t="s">
        <v>16</v>
      </c>
      <c r="F731" s="6">
        <v>309900</v>
      </c>
      <c r="G731" s="6" t="s">
        <v>13</v>
      </c>
      <c r="H731">
        <f t="shared" si="39"/>
        <v>371880</v>
      </c>
      <c r="I731">
        <v>2624875</v>
      </c>
      <c r="J731">
        <f t="shared" si="38"/>
        <v>0</v>
      </c>
    </row>
    <row r="732" spans="1:10" ht="15.6" customHeight="1">
      <c r="A732" s="5" t="s">
        <v>1221</v>
      </c>
      <c r="B732" s="5"/>
      <c r="C732" s="9" t="s">
        <v>2017</v>
      </c>
      <c r="D732" s="5" t="s">
        <v>1222</v>
      </c>
      <c r="E732" s="5" t="s">
        <v>16</v>
      </c>
      <c r="F732" s="6">
        <v>2099900</v>
      </c>
      <c r="G732" s="6" t="s">
        <v>13</v>
      </c>
      <c r="H732">
        <f t="shared" si="39"/>
        <v>2519880</v>
      </c>
      <c r="I732">
        <v>337375</v>
      </c>
      <c r="J732">
        <f t="shared" si="38"/>
        <v>0</v>
      </c>
    </row>
    <row r="733" spans="1:10" ht="15.6" customHeight="1">
      <c r="A733" s="5" t="s">
        <v>1223</v>
      </c>
      <c r="B733" s="5"/>
      <c r="C733" s="9" t="s">
        <v>2213</v>
      </c>
      <c r="D733" s="5" t="s">
        <v>1224</v>
      </c>
      <c r="E733" s="5" t="s">
        <v>16</v>
      </c>
      <c r="F733" s="6">
        <v>1449900</v>
      </c>
      <c r="G733" s="6" t="s">
        <v>13</v>
      </c>
      <c r="H733">
        <f t="shared" si="39"/>
        <v>1739880</v>
      </c>
      <c r="I733">
        <v>2337375</v>
      </c>
      <c r="J733">
        <f t="shared" si="38"/>
        <v>0</v>
      </c>
    </row>
    <row r="734" spans="1:10" ht="15.6" customHeight="1">
      <c r="A734" s="5" t="s">
        <v>1225</v>
      </c>
      <c r="B734" s="5"/>
      <c r="C734" s="9" t="s">
        <v>2193</v>
      </c>
      <c r="D734" s="5" t="s">
        <v>1226</v>
      </c>
      <c r="E734" s="5" t="s">
        <v>16</v>
      </c>
      <c r="F734" s="6">
        <v>1869900</v>
      </c>
      <c r="G734" s="6" t="s">
        <v>13</v>
      </c>
      <c r="H734">
        <f t="shared" si="39"/>
        <v>2243880</v>
      </c>
      <c r="I734">
        <v>337375</v>
      </c>
      <c r="J734">
        <f t="shared" si="38"/>
        <v>0</v>
      </c>
    </row>
    <row r="735" spans="1:10" ht="15.6" customHeight="1">
      <c r="A735" s="5" t="s">
        <v>1227</v>
      </c>
      <c r="B735" s="5"/>
      <c r="C735" s="9" t="s">
        <v>2018</v>
      </c>
      <c r="D735" s="5" t="s">
        <v>1228</v>
      </c>
      <c r="E735" s="5" t="s">
        <v>16</v>
      </c>
      <c r="F735" s="6">
        <v>2099900</v>
      </c>
      <c r="G735" s="6" t="s">
        <v>13</v>
      </c>
      <c r="H735">
        <f t="shared" si="39"/>
        <v>2519880</v>
      </c>
      <c r="I735">
        <v>337375</v>
      </c>
      <c r="J735">
        <f t="shared" si="38"/>
        <v>0</v>
      </c>
    </row>
    <row r="736" spans="1:10" ht="15.6" customHeight="1">
      <c r="A736" s="5" t="s">
        <v>1229</v>
      </c>
      <c r="B736" s="5"/>
      <c r="C736" s="9" t="s">
        <v>2183</v>
      </c>
      <c r="D736" s="5" t="s">
        <v>1230</v>
      </c>
      <c r="E736" s="5" t="s">
        <v>16</v>
      </c>
      <c r="F736" s="6">
        <v>2409900</v>
      </c>
      <c r="G736" s="6" t="s">
        <v>13</v>
      </c>
      <c r="H736">
        <f t="shared" si="39"/>
        <v>2891880</v>
      </c>
      <c r="I736">
        <v>387375</v>
      </c>
      <c r="J736">
        <f t="shared" si="38"/>
        <v>0</v>
      </c>
    </row>
    <row r="737" spans="1:10" ht="15.6" customHeight="1">
      <c r="A737" s="5" t="s">
        <v>1231</v>
      </c>
      <c r="B737" s="5"/>
      <c r="C737" s="9" t="s">
        <v>2195</v>
      </c>
      <c r="D737" s="5" t="s">
        <v>1232</v>
      </c>
      <c r="E737" s="5" t="s">
        <v>16</v>
      </c>
      <c r="F737" s="6">
        <v>1869900</v>
      </c>
      <c r="G737" s="6" t="s">
        <v>13</v>
      </c>
      <c r="H737">
        <f t="shared" si="39"/>
        <v>2243880</v>
      </c>
      <c r="I737">
        <v>2624875</v>
      </c>
      <c r="J737">
        <f t="shared" si="38"/>
        <v>0</v>
      </c>
    </row>
    <row r="738" spans="1:10" ht="15.6" customHeight="1">
      <c r="A738" s="5" t="s">
        <v>1233</v>
      </c>
      <c r="B738" s="5"/>
      <c r="C738" s="9" t="s">
        <v>2203</v>
      </c>
      <c r="D738" s="5" t="s">
        <v>1234</v>
      </c>
      <c r="E738" s="5" t="s">
        <v>16</v>
      </c>
      <c r="F738" s="6">
        <v>1639900</v>
      </c>
      <c r="G738" s="6" t="s">
        <v>13</v>
      </c>
      <c r="H738">
        <f t="shared" si="39"/>
        <v>1967880</v>
      </c>
      <c r="I738">
        <v>1812375</v>
      </c>
      <c r="J738">
        <f t="shared" si="38"/>
        <v>0</v>
      </c>
    </row>
    <row r="739" spans="1:10" ht="15.6" customHeight="1">
      <c r="A739" s="5" t="s">
        <v>1235</v>
      </c>
      <c r="B739" s="5"/>
      <c r="C739" s="9" t="s">
        <v>2202</v>
      </c>
      <c r="D739" s="5" t="s">
        <v>1236</v>
      </c>
      <c r="E739" s="5" t="s">
        <v>16</v>
      </c>
      <c r="F739" s="6">
        <v>1639900</v>
      </c>
      <c r="G739" s="6" t="s">
        <v>13</v>
      </c>
      <c r="H739">
        <f t="shared" si="39"/>
        <v>1967880</v>
      </c>
      <c r="I739">
        <v>2337375</v>
      </c>
      <c r="J739">
        <f t="shared" si="38"/>
        <v>0</v>
      </c>
    </row>
    <row r="740" spans="1:10" ht="15.6" customHeight="1">
      <c r="A740" s="5" t="s">
        <v>1237</v>
      </c>
      <c r="B740" s="5"/>
      <c r="C740" s="9" t="s">
        <v>2204</v>
      </c>
      <c r="D740" s="5" t="s">
        <v>1238</v>
      </c>
      <c r="E740" s="5" t="s">
        <v>16</v>
      </c>
      <c r="F740" s="6">
        <v>1639900</v>
      </c>
      <c r="G740" s="6" t="s">
        <v>13</v>
      </c>
      <c r="H740">
        <f t="shared" si="39"/>
        <v>1967880</v>
      </c>
      <c r="I740">
        <v>2624875</v>
      </c>
      <c r="J740">
        <f t="shared" si="38"/>
        <v>0</v>
      </c>
    </row>
    <row r="741" spans="1:10" ht="15.6" customHeight="1">
      <c r="A741" s="5" t="s">
        <v>1239</v>
      </c>
      <c r="B741" s="5"/>
      <c r="C741" s="9" t="s">
        <v>1711</v>
      </c>
      <c r="D741" s="5" t="s">
        <v>1240</v>
      </c>
      <c r="E741" s="5" t="s">
        <v>16</v>
      </c>
      <c r="F741" s="6">
        <v>269900</v>
      </c>
      <c r="G741" s="6" t="s">
        <v>13</v>
      </c>
      <c r="H741">
        <f t="shared" si="39"/>
        <v>323880</v>
      </c>
      <c r="I741">
        <v>3012375</v>
      </c>
      <c r="J741">
        <f t="shared" si="38"/>
        <v>0</v>
      </c>
    </row>
    <row r="742" spans="1:10" ht="15.6" customHeight="1">
      <c r="A742" s="5" t="s">
        <v>1241</v>
      </c>
      <c r="B742" s="5"/>
      <c r="C742" s="9" t="s">
        <v>2215</v>
      </c>
      <c r="D742" s="5" t="s">
        <v>1242</v>
      </c>
      <c r="E742" s="5" t="s">
        <v>16</v>
      </c>
      <c r="F742" s="6">
        <v>1969900</v>
      </c>
      <c r="G742" s="6" t="s">
        <v>13</v>
      </c>
      <c r="H742">
        <f t="shared" si="39"/>
        <v>2363880</v>
      </c>
      <c r="I742">
        <v>2337375</v>
      </c>
      <c r="J742">
        <f t="shared" ref="J742:J774" si="40">+IF(F742=I742,1,0)</f>
        <v>0</v>
      </c>
    </row>
    <row r="743" spans="1:10" ht="15.6" customHeight="1">
      <c r="A743" s="5" t="s">
        <v>1243</v>
      </c>
      <c r="B743" s="5"/>
      <c r="C743" s="9" t="s">
        <v>2206</v>
      </c>
      <c r="D743" s="5" t="s">
        <v>1244</v>
      </c>
      <c r="E743" s="5" t="s">
        <v>16</v>
      </c>
      <c r="F743" s="6">
        <v>1249900</v>
      </c>
      <c r="G743" s="6" t="s">
        <v>13</v>
      </c>
      <c r="H743">
        <f t="shared" si="39"/>
        <v>1499880</v>
      </c>
      <c r="I743">
        <v>2049875</v>
      </c>
      <c r="J743">
        <f t="shared" si="40"/>
        <v>0</v>
      </c>
    </row>
    <row r="744" spans="1:10" ht="15.6" customHeight="1">
      <c r="A744" s="5" t="s">
        <v>1245</v>
      </c>
      <c r="B744" s="5"/>
      <c r="C744" s="9" t="s">
        <v>2210</v>
      </c>
      <c r="D744" s="5" t="s">
        <v>1246</v>
      </c>
      <c r="E744" s="5" t="s">
        <v>16</v>
      </c>
      <c r="F744" s="6">
        <v>1249900</v>
      </c>
      <c r="G744" s="6" t="s">
        <v>13</v>
      </c>
      <c r="H744">
        <f t="shared" si="39"/>
        <v>1499880</v>
      </c>
      <c r="I744">
        <v>2049875</v>
      </c>
      <c r="J744">
        <f t="shared" si="40"/>
        <v>0</v>
      </c>
    </row>
    <row r="745" spans="1:10" ht="15.6" customHeight="1">
      <c r="A745" s="5" t="s">
        <v>1247</v>
      </c>
      <c r="B745" s="5"/>
      <c r="C745" s="9" t="s">
        <v>2205</v>
      </c>
      <c r="D745" s="5" t="s">
        <v>1248</v>
      </c>
      <c r="E745" s="5" t="s">
        <v>16</v>
      </c>
      <c r="F745" s="6">
        <v>1639900</v>
      </c>
      <c r="G745" s="6" t="s">
        <v>13</v>
      </c>
      <c r="H745">
        <f t="shared" si="39"/>
        <v>1967880</v>
      </c>
      <c r="I745">
        <v>2049875</v>
      </c>
      <c r="J745">
        <f t="shared" si="40"/>
        <v>0</v>
      </c>
    </row>
    <row r="746" spans="1:10" ht="15.6" customHeight="1">
      <c r="A746" s="5" t="s">
        <v>1249</v>
      </c>
      <c r="B746" s="5"/>
      <c r="C746" s="9" t="s">
        <v>1710</v>
      </c>
      <c r="D746" s="5" t="s">
        <v>1250</v>
      </c>
      <c r="E746" s="5" t="s">
        <v>16</v>
      </c>
      <c r="F746" s="6">
        <v>269900</v>
      </c>
      <c r="G746" s="6" t="s">
        <v>13</v>
      </c>
      <c r="H746">
        <f t="shared" si="39"/>
        <v>323880</v>
      </c>
      <c r="I746">
        <v>337375</v>
      </c>
      <c r="J746">
        <f t="shared" si="40"/>
        <v>0</v>
      </c>
    </row>
    <row r="747" spans="1:10" ht="15.6" customHeight="1">
      <c r="A747" s="5" t="s">
        <v>1251</v>
      </c>
      <c r="B747" s="5"/>
      <c r="C747" s="9" t="s">
        <v>2208</v>
      </c>
      <c r="D747" s="5" t="s">
        <v>1252</v>
      </c>
      <c r="E747" s="5" t="s">
        <v>16</v>
      </c>
      <c r="F747" s="6">
        <v>1249900</v>
      </c>
      <c r="G747" s="6" t="s">
        <v>13</v>
      </c>
      <c r="H747">
        <f t="shared" si="39"/>
        <v>1499880</v>
      </c>
      <c r="I747">
        <v>2462375</v>
      </c>
      <c r="J747">
        <f t="shared" si="40"/>
        <v>0</v>
      </c>
    </row>
    <row r="748" spans="1:10" ht="15.6" customHeight="1">
      <c r="A748" s="5" t="s">
        <v>1253</v>
      </c>
      <c r="B748" s="5"/>
      <c r="C748" s="9" t="s">
        <v>2176</v>
      </c>
      <c r="D748" s="5" t="s">
        <v>1254</v>
      </c>
      <c r="E748" s="5" t="s">
        <v>16</v>
      </c>
      <c r="F748" s="6">
        <v>1269900</v>
      </c>
      <c r="G748" s="6" t="s">
        <v>13</v>
      </c>
      <c r="H748">
        <f t="shared" si="39"/>
        <v>1523880</v>
      </c>
      <c r="I748">
        <v>1562375</v>
      </c>
      <c r="J748">
        <f t="shared" si="40"/>
        <v>0</v>
      </c>
    </row>
    <row r="749" spans="1:10" ht="15.6" customHeight="1">
      <c r="A749" s="5" t="s">
        <v>1255</v>
      </c>
      <c r="B749" s="5"/>
      <c r="C749" s="9" t="s">
        <v>2225</v>
      </c>
      <c r="D749" s="5" t="s">
        <v>1256</v>
      </c>
      <c r="E749" s="5" t="s">
        <v>16</v>
      </c>
      <c r="F749" s="6">
        <v>279900</v>
      </c>
      <c r="G749" s="6" t="s">
        <v>13</v>
      </c>
      <c r="H749">
        <f t="shared" si="39"/>
        <v>335880</v>
      </c>
      <c r="I749">
        <v>1562375</v>
      </c>
      <c r="J749">
        <f t="shared" si="40"/>
        <v>0</v>
      </c>
    </row>
    <row r="750" spans="1:10" ht="15.6" customHeight="1">
      <c r="A750" s="5" t="s">
        <v>1257</v>
      </c>
      <c r="B750" s="5"/>
      <c r="C750" s="9" t="s">
        <v>2072</v>
      </c>
      <c r="D750" s="5" t="s">
        <v>1258</v>
      </c>
      <c r="E750" s="5" t="s">
        <v>16</v>
      </c>
      <c r="F750" s="6">
        <v>509900</v>
      </c>
      <c r="G750" s="6" t="s">
        <v>13</v>
      </c>
      <c r="H750">
        <f t="shared" si="39"/>
        <v>611880</v>
      </c>
      <c r="I750">
        <v>2049875</v>
      </c>
      <c r="J750">
        <f t="shared" si="40"/>
        <v>0</v>
      </c>
    </row>
    <row r="751" spans="1:10" ht="15.6" customHeight="1">
      <c r="A751" s="5" t="s">
        <v>1259</v>
      </c>
      <c r="B751" s="5"/>
      <c r="C751" s="9" t="s">
        <v>1686</v>
      </c>
      <c r="D751" s="5" t="s">
        <v>1260</v>
      </c>
      <c r="E751" s="5" t="s">
        <v>16</v>
      </c>
      <c r="F751" s="6">
        <v>829900</v>
      </c>
      <c r="G751" s="6" t="s">
        <v>13</v>
      </c>
      <c r="H751">
        <f t="shared" si="39"/>
        <v>995880</v>
      </c>
      <c r="I751">
        <v>337375</v>
      </c>
      <c r="J751">
        <f t="shared" si="40"/>
        <v>0</v>
      </c>
    </row>
    <row r="752" spans="1:10" ht="15.6" customHeight="1">
      <c r="A752" s="5" t="s">
        <v>1261</v>
      </c>
      <c r="B752" s="5"/>
      <c r="C752" s="9" t="s">
        <v>2232</v>
      </c>
      <c r="D752" s="5" t="s">
        <v>1262</v>
      </c>
      <c r="E752" s="5" t="s">
        <v>16</v>
      </c>
      <c r="F752" s="6">
        <v>539900</v>
      </c>
      <c r="G752" s="6" t="s">
        <v>13</v>
      </c>
      <c r="H752">
        <f t="shared" si="39"/>
        <v>647880</v>
      </c>
      <c r="I752">
        <v>1562375</v>
      </c>
      <c r="J752">
        <f t="shared" si="40"/>
        <v>0</v>
      </c>
    </row>
    <row r="753" spans="1:10" ht="15.6" customHeight="1">
      <c r="A753" s="5" t="s">
        <v>1263</v>
      </c>
      <c r="B753" s="5"/>
      <c r="C753" s="9" t="s">
        <v>1828</v>
      </c>
      <c r="D753" s="5" t="s">
        <v>1170</v>
      </c>
      <c r="E753" s="5" t="s">
        <v>16</v>
      </c>
      <c r="F753" s="6">
        <v>3019900</v>
      </c>
      <c r="G753" s="6" t="s">
        <v>13</v>
      </c>
      <c r="H753">
        <f t="shared" si="39"/>
        <v>3623880</v>
      </c>
      <c r="I753">
        <v>1587375</v>
      </c>
      <c r="J753">
        <f t="shared" si="40"/>
        <v>0</v>
      </c>
    </row>
    <row r="754" spans="1:10" ht="15.6" customHeight="1">
      <c r="A754" s="5" t="s">
        <v>1264</v>
      </c>
      <c r="B754" s="5"/>
      <c r="C754" s="9" t="s">
        <v>2177</v>
      </c>
      <c r="D754" s="5" t="s">
        <v>1265</v>
      </c>
      <c r="E754" s="5" t="s">
        <v>16</v>
      </c>
      <c r="F754" s="6">
        <v>1269900</v>
      </c>
      <c r="G754" s="6" t="s">
        <v>13</v>
      </c>
      <c r="H754">
        <f t="shared" si="39"/>
        <v>1523880</v>
      </c>
      <c r="I754">
        <v>349875</v>
      </c>
      <c r="J754">
        <f t="shared" si="40"/>
        <v>0</v>
      </c>
    </row>
    <row r="755" spans="1:10" ht="15.6" customHeight="1">
      <c r="A755" s="5" t="s">
        <v>1266</v>
      </c>
      <c r="B755" s="5"/>
      <c r="C755" s="9" t="s">
        <v>2212</v>
      </c>
      <c r="D755" s="5" t="s">
        <v>1267</v>
      </c>
      <c r="E755" s="5" t="s">
        <v>16</v>
      </c>
      <c r="F755" s="6">
        <v>1449900</v>
      </c>
      <c r="G755" s="6" t="s">
        <v>13</v>
      </c>
      <c r="H755">
        <f t="shared" si="39"/>
        <v>1739880</v>
      </c>
      <c r="I755">
        <v>637375</v>
      </c>
      <c r="J755">
        <f t="shared" si="40"/>
        <v>0</v>
      </c>
    </row>
    <row r="756" spans="1:10" ht="15.6" customHeight="1">
      <c r="A756" s="5" t="s">
        <v>1268</v>
      </c>
      <c r="B756" s="5"/>
      <c r="C756" s="9" t="s">
        <v>2217</v>
      </c>
      <c r="D756" s="5" t="s">
        <v>1269</v>
      </c>
      <c r="E756" s="5" t="s">
        <v>16</v>
      </c>
      <c r="F756" s="6">
        <v>1969900</v>
      </c>
      <c r="G756" s="6" t="s">
        <v>13</v>
      </c>
      <c r="H756">
        <f t="shared" si="39"/>
        <v>2363880</v>
      </c>
      <c r="I756">
        <v>1037375</v>
      </c>
      <c r="J756">
        <f t="shared" si="40"/>
        <v>0</v>
      </c>
    </row>
    <row r="757" spans="1:10" ht="15.6" customHeight="1">
      <c r="A757" s="5" t="s">
        <v>1270</v>
      </c>
      <c r="B757" s="5"/>
      <c r="C757" s="9" t="s">
        <v>2201</v>
      </c>
      <c r="D757" s="5" t="s">
        <v>1271</v>
      </c>
      <c r="E757" s="5" t="s">
        <v>16</v>
      </c>
      <c r="F757" s="6">
        <v>1639900</v>
      </c>
      <c r="G757" s="6" t="s">
        <v>13</v>
      </c>
      <c r="H757">
        <f t="shared" si="39"/>
        <v>1967880</v>
      </c>
      <c r="I757">
        <v>674875</v>
      </c>
      <c r="J757">
        <f t="shared" si="40"/>
        <v>0</v>
      </c>
    </row>
    <row r="758" spans="1:10" ht="15.6" customHeight="1">
      <c r="A758" s="5" t="s">
        <v>1272</v>
      </c>
      <c r="B758" s="5"/>
      <c r="C758" s="9" t="s">
        <v>1831</v>
      </c>
      <c r="D758" s="5" t="s">
        <v>1273</v>
      </c>
      <c r="E758" s="5" t="s">
        <v>16</v>
      </c>
      <c r="F758" s="6">
        <v>3019900</v>
      </c>
      <c r="G758" s="6" t="s">
        <v>13</v>
      </c>
      <c r="H758">
        <f t="shared" si="39"/>
        <v>3623880</v>
      </c>
      <c r="I758">
        <v>3774875</v>
      </c>
      <c r="J758">
        <f t="shared" si="40"/>
        <v>0</v>
      </c>
    </row>
    <row r="759" spans="1:10" ht="15.6" customHeight="1">
      <c r="A759" s="5" t="s">
        <v>1274</v>
      </c>
      <c r="B759" s="5"/>
      <c r="C759" s="9" t="s">
        <v>1769</v>
      </c>
      <c r="D759" s="5" t="s">
        <v>1275</v>
      </c>
      <c r="E759" s="5" t="s">
        <v>16</v>
      </c>
      <c r="F759" s="6">
        <v>459900</v>
      </c>
      <c r="G759" s="6" t="s">
        <v>13</v>
      </c>
      <c r="H759">
        <f t="shared" si="39"/>
        <v>551880</v>
      </c>
      <c r="I759">
        <v>1587375</v>
      </c>
      <c r="J759">
        <f t="shared" si="40"/>
        <v>0</v>
      </c>
    </row>
    <row r="760" spans="1:10" ht="15.6" customHeight="1">
      <c r="A760" s="5" t="s">
        <v>1276</v>
      </c>
      <c r="B760" s="5"/>
      <c r="C760" s="9" t="s">
        <v>1680</v>
      </c>
      <c r="D760" s="5" t="s">
        <v>1277</v>
      </c>
      <c r="E760" s="5" t="s">
        <v>16</v>
      </c>
      <c r="F760" s="6">
        <v>789900</v>
      </c>
      <c r="G760" s="6" t="s">
        <v>13</v>
      </c>
      <c r="H760">
        <f t="shared" si="39"/>
        <v>947880</v>
      </c>
      <c r="I760">
        <v>1812375</v>
      </c>
      <c r="J760">
        <f t="shared" si="40"/>
        <v>0</v>
      </c>
    </row>
    <row r="761" spans="1:10" ht="15.6" customHeight="1">
      <c r="A761" s="5" t="s">
        <v>1278</v>
      </c>
      <c r="B761" s="5"/>
      <c r="C761" s="9" t="s">
        <v>1749</v>
      </c>
      <c r="D761" s="5" t="s">
        <v>1279</v>
      </c>
      <c r="E761" s="5" t="s">
        <v>16</v>
      </c>
      <c r="F761" s="6">
        <v>879900</v>
      </c>
      <c r="G761" s="6" t="s">
        <v>13</v>
      </c>
      <c r="H761">
        <f t="shared" si="39"/>
        <v>1055880</v>
      </c>
      <c r="I761">
        <v>2462375</v>
      </c>
      <c r="J761">
        <f t="shared" si="40"/>
        <v>0</v>
      </c>
    </row>
    <row r="762" spans="1:10" ht="15.6" customHeight="1">
      <c r="A762" s="5" t="s">
        <v>1280</v>
      </c>
      <c r="B762" s="5"/>
      <c r="C762" s="9" t="s">
        <v>1687</v>
      </c>
      <c r="D762" s="5" t="s">
        <v>1281</v>
      </c>
      <c r="E762" s="5" t="s">
        <v>16</v>
      </c>
      <c r="F762" s="6">
        <v>289900</v>
      </c>
      <c r="G762" s="6" t="s">
        <v>13</v>
      </c>
      <c r="H762">
        <f t="shared" si="39"/>
        <v>347880</v>
      </c>
      <c r="I762">
        <v>2049875</v>
      </c>
      <c r="J762">
        <f t="shared" si="40"/>
        <v>0</v>
      </c>
    </row>
    <row r="763" spans="1:10" ht="15.6" customHeight="1">
      <c r="A763" s="5" t="s">
        <v>1282</v>
      </c>
      <c r="B763" s="5" t="s">
        <v>1283</v>
      </c>
      <c r="C763" s="9" t="s">
        <v>2233</v>
      </c>
      <c r="D763" s="9" t="s">
        <v>1284</v>
      </c>
      <c r="E763" s="5" t="s">
        <v>1285</v>
      </c>
      <c r="F763" s="6">
        <v>349900</v>
      </c>
      <c r="G763" s="6" t="s">
        <v>13</v>
      </c>
      <c r="H763">
        <f t="shared" si="39"/>
        <v>419880</v>
      </c>
      <c r="I763">
        <v>3774875</v>
      </c>
      <c r="J763">
        <f t="shared" si="40"/>
        <v>0</v>
      </c>
    </row>
    <row r="764" spans="1:10" ht="15.6" customHeight="1">
      <c r="A764" s="5" t="s">
        <v>1286</v>
      </c>
      <c r="B764" s="5" t="s">
        <v>1287</v>
      </c>
      <c r="C764" s="9" t="s">
        <v>1687</v>
      </c>
      <c r="D764" s="9" t="s">
        <v>1288</v>
      </c>
      <c r="E764" s="5" t="s">
        <v>12</v>
      </c>
      <c r="F764" s="6">
        <v>289900</v>
      </c>
      <c r="G764" s="6" t="s">
        <v>13</v>
      </c>
      <c r="H764">
        <f t="shared" si="39"/>
        <v>347880</v>
      </c>
      <c r="I764">
        <v>574875</v>
      </c>
      <c r="J764">
        <f t="shared" si="40"/>
        <v>0</v>
      </c>
    </row>
    <row r="765" spans="1:10" ht="15.6" customHeight="1">
      <c r="A765" s="5" t="s">
        <v>1289</v>
      </c>
      <c r="B765" s="5" t="s">
        <v>1290</v>
      </c>
      <c r="C765" s="9" t="s">
        <v>2234</v>
      </c>
      <c r="D765" s="9" t="s">
        <v>1291</v>
      </c>
      <c r="E765" s="5" t="s">
        <v>744</v>
      </c>
      <c r="F765" s="6">
        <v>294900</v>
      </c>
      <c r="G765" s="6" t="s">
        <v>13</v>
      </c>
      <c r="H765">
        <f t="shared" si="39"/>
        <v>353880</v>
      </c>
      <c r="I765">
        <v>987375</v>
      </c>
      <c r="J765">
        <f t="shared" si="40"/>
        <v>0</v>
      </c>
    </row>
    <row r="766" spans="1:10" ht="15.6" customHeight="1">
      <c r="A766" s="5" t="s">
        <v>1292</v>
      </c>
      <c r="B766" s="5" t="s">
        <v>1293</v>
      </c>
      <c r="C766" s="9" t="s">
        <v>1793</v>
      </c>
      <c r="D766" s="9" t="s">
        <v>1294</v>
      </c>
      <c r="E766" s="5" t="s">
        <v>193</v>
      </c>
      <c r="F766" s="6">
        <v>219500</v>
      </c>
      <c r="G766" s="6" t="s">
        <v>13</v>
      </c>
      <c r="H766">
        <f t="shared" si="39"/>
        <v>263400</v>
      </c>
      <c r="I766">
        <v>1099875</v>
      </c>
      <c r="J766">
        <f t="shared" si="40"/>
        <v>0</v>
      </c>
    </row>
    <row r="767" spans="1:10" ht="15.6" customHeight="1">
      <c r="A767" s="5" t="s">
        <v>1295</v>
      </c>
      <c r="B767" s="5" t="s">
        <v>1296</v>
      </c>
      <c r="C767" s="9" t="s">
        <v>2235</v>
      </c>
      <c r="D767" s="9" t="s">
        <v>1297</v>
      </c>
      <c r="E767" s="5" t="s">
        <v>12</v>
      </c>
      <c r="F767" s="6">
        <v>402000</v>
      </c>
      <c r="G767" s="6" t="s">
        <v>13</v>
      </c>
      <c r="H767">
        <f t="shared" si="39"/>
        <v>482400</v>
      </c>
      <c r="I767">
        <v>362375</v>
      </c>
      <c r="J767">
        <f t="shared" si="40"/>
        <v>0</v>
      </c>
    </row>
    <row r="768" spans="1:10" ht="15.6" customHeight="1">
      <c r="A768" s="5" t="s">
        <v>1298</v>
      </c>
      <c r="B768" s="5" t="s">
        <v>1299</v>
      </c>
      <c r="C768" s="9" t="s">
        <v>2236</v>
      </c>
      <c r="D768" s="9" t="s">
        <v>1297</v>
      </c>
      <c r="E768" s="5" t="s">
        <v>48</v>
      </c>
      <c r="F768" s="6">
        <v>391800</v>
      </c>
      <c r="G768" s="6" t="s">
        <v>13</v>
      </c>
      <c r="H768">
        <f t="shared" si="39"/>
        <v>470160</v>
      </c>
      <c r="I768">
        <v>437375</v>
      </c>
      <c r="J768">
        <f t="shared" si="40"/>
        <v>0</v>
      </c>
    </row>
    <row r="769" spans="1:10" ht="15.6" customHeight="1">
      <c r="A769" s="5" t="s">
        <v>1300</v>
      </c>
      <c r="B769" s="5"/>
      <c r="C769" s="5" t="s">
        <v>6</v>
      </c>
      <c r="D769" s="9" t="s">
        <v>1301</v>
      </c>
      <c r="E769" s="5" t="s">
        <v>16</v>
      </c>
      <c r="F769" s="6">
        <v>309900</v>
      </c>
      <c r="G769" s="6" t="s">
        <v>13</v>
      </c>
      <c r="H769">
        <f t="shared" si="39"/>
        <v>371880</v>
      </c>
      <c r="I769">
        <v>362375</v>
      </c>
      <c r="J769">
        <f t="shared" si="40"/>
        <v>0</v>
      </c>
    </row>
    <row r="770" spans="1:10" ht="15.6" customHeight="1">
      <c r="A770" s="5" t="s">
        <v>1300</v>
      </c>
      <c r="B770" s="5" t="s">
        <v>1302</v>
      </c>
      <c r="C770" s="9" t="s">
        <v>2227</v>
      </c>
      <c r="D770" s="67" t="s">
        <v>8502</v>
      </c>
      <c r="E770" s="5" t="s">
        <v>1303</v>
      </c>
      <c r="F770" s="8">
        <v>309900</v>
      </c>
      <c r="G770" s="8" t="s">
        <v>8423</v>
      </c>
      <c r="I770">
        <v>368625</v>
      </c>
      <c r="J770">
        <f t="shared" si="40"/>
        <v>0</v>
      </c>
    </row>
    <row r="771" spans="1:10" ht="15.6" customHeight="1">
      <c r="A771" s="5" t="s">
        <v>1300</v>
      </c>
      <c r="B771" s="5" t="s">
        <v>1304</v>
      </c>
      <c r="C771" s="9" t="s">
        <v>2231</v>
      </c>
      <c r="D771" s="67" t="s">
        <v>8502</v>
      </c>
      <c r="E771" s="5" t="s">
        <v>1305</v>
      </c>
      <c r="F771" s="8">
        <v>309900</v>
      </c>
      <c r="G771" s="8" t="s">
        <v>8423</v>
      </c>
      <c r="I771">
        <v>274375</v>
      </c>
      <c r="J771">
        <f t="shared" si="40"/>
        <v>0</v>
      </c>
    </row>
    <row r="772" spans="1:10" ht="15.6" customHeight="1">
      <c r="A772" s="5" t="s">
        <v>1300</v>
      </c>
      <c r="B772" s="5" t="s">
        <v>1306</v>
      </c>
      <c r="C772" s="9" t="s">
        <v>2230</v>
      </c>
      <c r="D772" s="67" t="s">
        <v>8502</v>
      </c>
      <c r="E772" s="5" t="s">
        <v>1307</v>
      </c>
      <c r="F772" s="8">
        <v>309900</v>
      </c>
      <c r="G772" s="8" t="s">
        <v>8423</v>
      </c>
      <c r="I772">
        <v>502500</v>
      </c>
      <c r="J772">
        <f t="shared" si="40"/>
        <v>0</v>
      </c>
    </row>
    <row r="773" spans="1:10" ht="15.6" customHeight="1">
      <c r="A773" s="5" t="s">
        <v>1308</v>
      </c>
      <c r="B773" s="5" t="s">
        <v>1309</v>
      </c>
      <c r="C773" s="9" t="s">
        <v>2228</v>
      </c>
      <c r="D773" s="9" t="s">
        <v>1310</v>
      </c>
      <c r="E773" s="5" t="s">
        <v>1311</v>
      </c>
      <c r="F773" s="6">
        <v>289900</v>
      </c>
      <c r="G773" s="6" t="s">
        <v>13</v>
      </c>
      <c r="H773">
        <f t="shared" ref="H773:H836" si="41">+F773*(1+$M$8)</f>
        <v>347880</v>
      </c>
      <c r="I773">
        <v>489750</v>
      </c>
      <c r="J773">
        <f t="shared" si="40"/>
        <v>0</v>
      </c>
    </row>
    <row r="774" spans="1:10" ht="15.6" customHeight="1">
      <c r="A774" s="5" t="s">
        <v>1312</v>
      </c>
      <c r="B774" s="5" t="s">
        <v>1313</v>
      </c>
      <c r="C774" s="9" t="s">
        <v>2225</v>
      </c>
      <c r="D774" s="9" t="s">
        <v>1314</v>
      </c>
      <c r="E774" s="5" t="s">
        <v>1315</v>
      </c>
      <c r="F774" s="6">
        <v>279900</v>
      </c>
      <c r="G774" s="6" t="s">
        <v>13</v>
      </c>
      <c r="H774">
        <f t="shared" si="41"/>
        <v>335880</v>
      </c>
      <c r="I774">
        <v>387375</v>
      </c>
      <c r="J774">
        <f t="shared" si="40"/>
        <v>0</v>
      </c>
    </row>
    <row r="775" spans="1:10" ht="15.6" customHeight="1">
      <c r="A775" s="5" t="s">
        <v>1316</v>
      </c>
      <c r="B775" s="5" t="s">
        <v>1317</v>
      </c>
      <c r="C775" s="9" t="s">
        <v>2221</v>
      </c>
      <c r="D775" s="9" t="s">
        <v>1318</v>
      </c>
      <c r="E775" s="5" t="s">
        <v>1319</v>
      </c>
      <c r="F775" s="6">
        <v>279900</v>
      </c>
      <c r="G775" s="6" t="s">
        <v>13</v>
      </c>
      <c r="H775">
        <f t="shared" si="41"/>
        <v>335880</v>
      </c>
    </row>
    <row r="776" spans="1:10" ht="15.6" customHeight="1">
      <c r="A776" s="5" t="s">
        <v>1320</v>
      </c>
      <c r="B776" s="5"/>
      <c r="C776" s="5" t="s">
        <v>6</v>
      </c>
      <c r="D776" s="9" t="s">
        <v>1321</v>
      </c>
      <c r="E776" s="5" t="s">
        <v>16</v>
      </c>
      <c r="F776" s="6">
        <v>279900</v>
      </c>
      <c r="G776" s="6" t="s">
        <v>13</v>
      </c>
      <c r="H776">
        <f t="shared" si="41"/>
        <v>335880</v>
      </c>
    </row>
    <row r="777" spans="1:10" ht="15.6" customHeight="1">
      <c r="A777" s="5" t="s">
        <v>1320</v>
      </c>
      <c r="B777" s="5" t="s">
        <v>1322</v>
      </c>
      <c r="C777" s="9" t="s">
        <v>1799</v>
      </c>
      <c r="D777" s="67" t="s">
        <v>8503</v>
      </c>
      <c r="E777" s="5" t="s">
        <v>342</v>
      </c>
      <c r="F777" s="8">
        <v>279900</v>
      </c>
      <c r="G777" s="8" t="s">
        <v>8423</v>
      </c>
    </row>
    <row r="778" spans="1:10" ht="15.6" customHeight="1">
      <c r="A778" s="5" t="s">
        <v>1320</v>
      </c>
      <c r="B778" s="5" t="s">
        <v>1323</v>
      </c>
      <c r="C778" s="9" t="s">
        <v>2229</v>
      </c>
      <c r="D778" s="67" t="s">
        <v>8503</v>
      </c>
      <c r="E778" s="5" t="s">
        <v>1324</v>
      </c>
      <c r="F778" s="8">
        <v>279900</v>
      </c>
      <c r="G778" s="8" t="s">
        <v>8423</v>
      </c>
      <c r="I778">
        <v>362375</v>
      </c>
      <c r="J778">
        <f t="shared" ref="J778:J781" si="42">+IF(F778=I778,1,0)</f>
        <v>0</v>
      </c>
    </row>
    <row r="779" spans="1:10" ht="15.6" customHeight="1">
      <c r="A779" s="5" t="s">
        <v>1320</v>
      </c>
      <c r="B779" s="5" t="s">
        <v>1325</v>
      </c>
      <c r="C779" s="9" t="s">
        <v>2225</v>
      </c>
      <c r="D779" s="67" t="s">
        <v>8503</v>
      </c>
      <c r="E779" s="5" t="s">
        <v>1326</v>
      </c>
      <c r="F779" s="8">
        <v>279900</v>
      </c>
      <c r="G779" s="8" t="s">
        <v>8423</v>
      </c>
      <c r="I779">
        <v>349875</v>
      </c>
      <c r="J779">
        <f t="shared" si="42"/>
        <v>0</v>
      </c>
    </row>
    <row r="780" spans="1:10" ht="15.6" customHeight="1">
      <c r="A780" s="5" t="s">
        <v>1320</v>
      </c>
      <c r="B780" s="5" t="s">
        <v>1327</v>
      </c>
      <c r="C780" s="9" t="s">
        <v>2221</v>
      </c>
      <c r="D780" s="67" t="s">
        <v>8503</v>
      </c>
      <c r="E780" s="5" t="s">
        <v>1328</v>
      </c>
      <c r="F780" s="8">
        <v>279900</v>
      </c>
      <c r="G780" s="8" t="s">
        <v>8423</v>
      </c>
      <c r="I780">
        <v>349875</v>
      </c>
      <c r="J780">
        <f t="shared" si="42"/>
        <v>0</v>
      </c>
    </row>
    <row r="781" spans="1:10" ht="15.6" customHeight="1">
      <c r="A781" s="5" t="s">
        <v>1330</v>
      </c>
      <c r="B781" s="5"/>
      <c r="C781" s="9" t="s">
        <v>2222</v>
      </c>
      <c r="D781" s="9" t="s">
        <v>1135</v>
      </c>
      <c r="E781" s="5" t="s">
        <v>16</v>
      </c>
      <c r="F781" s="6">
        <v>1099900</v>
      </c>
      <c r="G781" s="6" t="s">
        <v>13</v>
      </c>
      <c r="H781">
        <f t="shared" si="41"/>
        <v>1319880</v>
      </c>
      <c r="I781">
        <v>349875</v>
      </c>
      <c r="J781">
        <f t="shared" si="42"/>
        <v>0</v>
      </c>
    </row>
    <row r="782" spans="1:10" ht="15.6" customHeight="1">
      <c r="A782" s="5" t="s">
        <v>1331</v>
      </c>
      <c r="B782" s="5"/>
      <c r="C782" s="9" t="s">
        <v>2237</v>
      </c>
      <c r="D782" s="9" t="s">
        <v>1135</v>
      </c>
      <c r="E782" s="5" t="s">
        <v>16</v>
      </c>
      <c r="F782" s="6">
        <v>949900</v>
      </c>
      <c r="G782" s="6" t="s">
        <v>13</v>
      </c>
      <c r="H782">
        <f t="shared" si="41"/>
        <v>1139880</v>
      </c>
    </row>
    <row r="783" spans="1:10" ht="15.6" customHeight="1">
      <c r="A783" s="5" t="s">
        <v>1332</v>
      </c>
      <c r="B783" s="5" t="s">
        <v>1333</v>
      </c>
      <c r="C783" s="9" t="s">
        <v>2238</v>
      </c>
      <c r="D783" s="9" t="s">
        <v>1334</v>
      </c>
      <c r="E783" s="5" t="s">
        <v>58</v>
      </c>
      <c r="F783" s="6">
        <v>2516000</v>
      </c>
      <c r="G783" s="6" t="s">
        <v>13</v>
      </c>
      <c r="H783">
        <f t="shared" si="41"/>
        <v>3019200</v>
      </c>
    </row>
    <row r="784" spans="1:10" ht="15.6" customHeight="1">
      <c r="A784" s="5" t="s">
        <v>1335</v>
      </c>
      <c r="B784" s="5" t="s">
        <v>1336</v>
      </c>
      <c r="C784" s="9" t="s">
        <v>2239</v>
      </c>
      <c r="D784" s="9" t="s">
        <v>1337</v>
      </c>
      <c r="E784" s="5" t="s">
        <v>12</v>
      </c>
      <c r="F784" s="6">
        <v>793600</v>
      </c>
      <c r="G784" s="6" t="s">
        <v>13</v>
      </c>
      <c r="H784">
        <f t="shared" si="41"/>
        <v>952320</v>
      </c>
    </row>
    <row r="785" spans="1:10" ht="15.6" customHeight="1">
      <c r="A785" s="5" t="s">
        <v>1338</v>
      </c>
      <c r="B785" s="5"/>
      <c r="C785" s="5" t="s">
        <v>6</v>
      </c>
      <c r="D785" s="9" t="s">
        <v>1339</v>
      </c>
      <c r="E785" s="5" t="s">
        <v>16</v>
      </c>
      <c r="F785" s="6">
        <v>279900</v>
      </c>
      <c r="G785" s="6" t="s">
        <v>13</v>
      </c>
      <c r="H785">
        <f t="shared" si="41"/>
        <v>335880</v>
      </c>
    </row>
    <row r="786" spans="1:10" ht="15.6" customHeight="1">
      <c r="A786" s="5" t="s">
        <v>1338</v>
      </c>
      <c r="B786" s="5" t="s">
        <v>1340</v>
      </c>
      <c r="C786" s="9" t="s">
        <v>1706</v>
      </c>
      <c r="D786" s="67" t="s">
        <v>8504</v>
      </c>
      <c r="E786" s="5" t="s">
        <v>28</v>
      </c>
      <c r="F786" s="8">
        <v>279900</v>
      </c>
      <c r="G786" s="8" t="s">
        <v>8423</v>
      </c>
      <c r="I786">
        <v>1187375</v>
      </c>
      <c r="J786">
        <f t="shared" ref="J786:J791" si="43">+IF(F786=I786,1,0)</f>
        <v>0</v>
      </c>
    </row>
    <row r="787" spans="1:10" ht="15.6" customHeight="1">
      <c r="A787" s="5" t="s">
        <v>1338</v>
      </c>
      <c r="B787" s="5" t="s">
        <v>1341</v>
      </c>
      <c r="C787" s="9" t="s">
        <v>1711</v>
      </c>
      <c r="D787" s="67" t="s">
        <v>8504</v>
      </c>
      <c r="E787" s="5" t="s">
        <v>20</v>
      </c>
      <c r="F787" s="8">
        <v>279900</v>
      </c>
      <c r="G787" s="8" t="s">
        <v>8423</v>
      </c>
      <c r="I787">
        <v>1374875</v>
      </c>
      <c r="J787">
        <f t="shared" si="43"/>
        <v>0</v>
      </c>
    </row>
    <row r="788" spans="1:10" ht="15.6" customHeight="1">
      <c r="A788" s="5" t="s">
        <v>1338</v>
      </c>
      <c r="B788" s="5" t="s">
        <v>1342</v>
      </c>
      <c r="C788" s="9" t="s">
        <v>1708</v>
      </c>
      <c r="D788" s="67" t="s">
        <v>8504</v>
      </c>
      <c r="E788" s="5" t="s">
        <v>82</v>
      </c>
      <c r="F788" s="8">
        <v>279900</v>
      </c>
      <c r="G788" s="8" t="s">
        <v>8423</v>
      </c>
      <c r="I788">
        <v>1187375</v>
      </c>
      <c r="J788">
        <f t="shared" si="43"/>
        <v>0</v>
      </c>
    </row>
    <row r="789" spans="1:10" ht="15.6" customHeight="1">
      <c r="A789" s="5" t="s">
        <v>1343</v>
      </c>
      <c r="B789" s="5" t="s">
        <v>1344</v>
      </c>
      <c r="C789" s="9" t="s">
        <v>2232</v>
      </c>
      <c r="D789" s="9" t="s">
        <v>1345</v>
      </c>
      <c r="E789" s="5" t="s">
        <v>12</v>
      </c>
      <c r="F789" s="6">
        <v>539900</v>
      </c>
      <c r="G789" s="6" t="s">
        <v>13</v>
      </c>
      <c r="H789">
        <f t="shared" si="41"/>
        <v>647880</v>
      </c>
      <c r="I789">
        <v>3145000</v>
      </c>
      <c r="J789">
        <f t="shared" si="43"/>
        <v>0</v>
      </c>
    </row>
    <row r="790" spans="1:10" ht="15.6" customHeight="1">
      <c r="A790" s="5" t="s">
        <v>1346</v>
      </c>
      <c r="B790" s="5" t="s">
        <v>1347</v>
      </c>
      <c r="C790" s="9" t="s">
        <v>2240</v>
      </c>
      <c r="D790" s="9" t="s">
        <v>377</v>
      </c>
      <c r="E790" s="5" t="s">
        <v>176</v>
      </c>
      <c r="F790" s="6">
        <v>999900</v>
      </c>
      <c r="G790" s="6" t="s">
        <v>13</v>
      </c>
      <c r="H790">
        <f t="shared" si="41"/>
        <v>1199880</v>
      </c>
      <c r="I790">
        <v>992000</v>
      </c>
      <c r="J790">
        <f t="shared" si="43"/>
        <v>0</v>
      </c>
    </row>
    <row r="791" spans="1:10" ht="15.6" customHeight="1">
      <c r="A791" s="5" t="s">
        <v>1348</v>
      </c>
      <c r="B791" s="5" t="s">
        <v>1349</v>
      </c>
      <c r="C791" s="9" t="s">
        <v>2241</v>
      </c>
      <c r="D791" s="9" t="s">
        <v>1350</v>
      </c>
      <c r="E791" s="5" t="s">
        <v>58</v>
      </c>
      <c r="F791" s="6">
        <v>849900</v>
      </c>
      <c r="G791" s="6" t="s">
        <v>13</v>
      </c>
      <c r="H791">
        <f t="shared" si="41"/>
        <v>1019880</v>
      </c>
      <c r="I791">
        <v>349875</v>
      </c>
      <c r="J791">
        <f t="shared" si="43"/>
        <v>0</v>
      </c>
    </row>
    <row r="792" spans="1:10" ht="15.6" customHeight="1">
      <c r="A792" s="5" t="s">
        <v>1351</v>
      </c>
      <c r="B792" s="5" t="s">
        <v>1352</v>
      </c>
      <c r="C792" s="9" t="s">
        <v>2224</v>
      </c>
      <c r="D792" s="9" t="s">
        <v>1151</v>
      </c>
      <c r="E792" s="5" t="s">
        <v>48</v>
      </c>
      <c r="F792" s="6">
        <v>1329900</v>
      </c>
      <c r="G792" s="6" t="s">
        <v>13</v>
      </c>
      <c r="H792">
        <f t="shared" si="41"/>
        <v>1595880</v>
      </c>
    </row>
    <row r="793" spans="1:10" ht="15.6" customHeight="1">
      <c r="A793" s="5" t="s">
        <v>1353</v>
      </c>
      <c r="B793" s="5" t="s">
        <v>1354</v>
      </c>
      <c r="C793" s="9" t="s">
        <v>1808</v>
      </c>
      <c r="D793" s="9" t="s">
        <v>377</v>
      </c>
      <c r="E793" s="5" t="s">
        <v>58</v>
      </c>
      <c r="F793" s="6">
        <v>856492</v>
      </c>
      <c r="G793" s="6" t="s">
        <v>13</v>
      </c>
      <c r="H793">
        <f t="shared" si="41"/>
        <v>1027790.3999999999</v>
      </c>
    </row>
    <row r="794" spans="1:10" ht="15.6" customHeight="1">
      <c r="A794" s="5" t="s">
        <v>1355</v>
      </c>
      <c r="B794" s="5" t="s">
        <v>1356</v>
      </c>
      <c r="C794" s="9" t="s">
        <v>2242</v>
      </c>
      <c r="D794" s="9" t="s">
        <v>1357</v>
      </c>
      <c r="E794" s="5" t="s">
        <v>58</v>
      </c>
      <c r="F794" s="6">
        <v>1899900</v>
      </c>
      <c r="G794" s="6" t="s">
        <v>13</v>
      </c>
      <c r="H794">
        <f t="shared" si="41"/>
        <v>2279880</v>
      </c>
    </row>
    <row r="795" spans="1:10" ht="15.6" customHeight="1">
      <c r="A795" s="5" t="s">
        <v>1358</v>
      </c>
      <c r="B795" s="5"/>
      <c r="C795" s="9" t="s">
        <v>2243</v>
      </c>
      <c r="D795" s="9" t="s">
        <v>1359</v>
      </c>
      <c r="E795" s="5" t="s">
        <v>16</v>
      </c>
      <c r="F795" s="6">
        <v>89900</v>
      </c>
      <c r="G795" s="6" t="s">
        <v>13</v>
      </c>
      <c r="H795">
        <f t="shared" si="41"/>
        <v>107880</v>
      </c>
      <c r="I795">
        <v>674875</v>
      </c>
      <c r="J795">
        <f t="shared" ref="J795:J811" si="44">+IF(F795=I795,1,0)</f>
        <v>0</v>
      </c>
    </row>
    <row r="796" spans="1:10" ht="15.6" customHeight="1">
      <c r="A796" s="5" t="s">
        <v>1360</v>
      </c>
      <c r="B796" s="5" t="s">
        <v>1361</v>
      </c>
      <c r="C796" s="9" t="s">
        <v>2070</v>
      </c>
      <c r="D796" s="9" t="s">
        <v>1362</v>
      </c>
      <c r="E796" s="5" t="s">
        <v>12</v>
      </c>
      <c r="F796" s="6">
        <v>1359900</v>
      </c>
      <c r="G796" s="6" t="s">
        <v>13</v>
      </c>
      <c r="H796">
        <f t="shared" si="41"/>
        <v>1631880</v>
      </c>
      <c r="I796">
        <v>1249875</v>
      </c>
      <c r="J796">
        <f t="shared" si="44"/>
        <v>0</v>
      </c>
    </row>
    <row r="797" spans="1:10" ht="15.6" customHeight="1">
      <c r="A797" s="5" t="s">
        <v>1363</v>
      </c>
      <c r="B797" s="5" t="s">
        <v>1364</v>
      </c>
      <c r="C797" s="9" t="s">
        <v>2244</v>
      </c>
      <c r="D797" s="9" t="s">
        <v>1365</v>
      </c>
      <c r="E797" s="5" t="s">
        <v>12</v>
      </c>
      <c r="F797" s="6">
        <v>999900</v>
      </c>
      <c r="G797" s="6" t="s">
        <v>13</v>
      </c>
      <c r="H797">
        <f t="shared" si="41"/>
        <v>1199880</v>
      </c>
      <c r="I797">
        <v>1062375</v>
      </c>
      <c r="J797">
        <f t="shared" si="44"/>
        <v>0</v>
      </c>
    </row>
    <row r="798" spans="1:10" ht="15.6" customHeight="1">
      <c r="A798" s="5" t="s">
        <v>1366</v>
      </c>
      <c r="B798" s="5" t="s">
        <v>1367</v>
      </c>
      <c r="C798" s="9" t="s">
        <v>2245</v>
      </c>
      <c r="D798" s="9" t="s">
        <v>1368</v>
      </c>
      <c r="E798" s="5" t="s">
        <v>12</v>
      </c>
      <c r="F798" s="6">
        <v>999900</v>
      </c>
      <c r="G798" s="6" t="s">
        <v>13</v>
      </c>
      <c r="H798">
        <f t="shared" si="41"/>
        <v>1199880</v>
      </c>
      <c r="I798">
        <v>1662375</v>
      </c>
      <c r="J798">
        <f t="shared" si="44"/>
        <v>0</v>
      </c>
    </row>
    <row r="799" spans="1:10" ht="15.6" customHeight="1">
      <c r="A799" s="5" t="s">
        <v>1369</v>
      </c>
      <c r="B799" s="5" t="s">
        <v>1370</v>
      </c>
      <c r="C799" s="9" t="s">
        <v>2246</v>
      </c>
      <c r="D799" s="9" t="s">
        <v>1371</v>
      </c>
      <c r="E799" s="5" t="s">
        <v>36</v>
      </c>
      <c r="F799" s="6">
        <v>709900</v>
      </c>
      <c r="G799" s="6" t="s">
        <v>13</v>
      </c>
      <c r="H799">
        <f t="shared" si="41"/>
        <v>851880</v>
      </c>
      <c r="I799">
        <v>1070615</v>
      </c>
      <c r="J799">
        <f t="shared" si="44"/>
        <v>0</v>
      </c>
    </row>
    <row r="800" spans="1:10" ht="15.6" customHeight="1">
      <c r="A800" s="5" t="s">
        <v>1372</v>
      </c>
      <c r="B800" s="5" t="s">
        <v>1373</v>
      </c>
      <c r="C800" s="9" t="s">
        <v>2247</v>
      </c>
      <c r="D800" s="9" t="s">
        <v>1374</v>
      </c>
      <c r="E800" s="5" t="s">
        <v>58</v>
      </c>
      <c r="F800" s="6">
        <v>549900</v>
      </c>
      <c r="G800" s="6" t="s">
        <v>13</v>
      </c>
      <c r="H800">
        <f t="shared" si="41"/>
        <v>659880</v>
      </c>
      <c r="I800">
        <v>2374875</v>
      </c>
      <c r="J800">
        <f t="shared" si="44"/>
        <v>0</v>
      </c>
    </row>
    <row r="801" spans="1:10" ht="15.6" customHeight="1">
      <c r="A801" s="5" t="s">
        <v>1375</v>
      </c>
      <c r="B801" s="5" t="s">
        <v>1376</v>
      </c>
      <c r="C801" s="9" t="s">
        <v>2071</v>
      </c>
      <c r="D801" s="9" t="s">
        <v>1377</v>
      </c>
      <c r="E801" s="5" t="s">
        <v>38</v>
      </c>
      <c r="F801" s="6">
        <v>1029900</v>
      </c>
      <c r="G801" s="6" t="s">
        <v>13</v>
      </c>
      <c r="H801">
        <f t="shared" si="41"/>
        <v>1235880</v>
      </c>
      <c r="I801">
        <v>112375</v>
      </c>
      <c r="J801">
        <f t="shared" si="44"/>
        <v>0</v>
      </c>
    </row>
    <row r="802" spans="1:10" ht="15.6" customHeight="1">
      <c r="A802" s="5" t="s">
        <v>1378</v>
      </c>
      <c r="B802" s="5" t="s">
        <v>1379</v>
      </c>
      <c r="C802" s="9" t="s">
        <v>2248</v>
      </c>
      <c r="D802" s="9" t="s">
        <v>1380</v>
      </c>
      <c r="E802" s="5" t="s">
        <v>778</v>
      </c>
      <c r="F802" s="6">
        <v>969900</v>
      </c>
      <c r="G802" s="6" t="s">
        <v>13</v>
      </c>
      <c r="H802">
        <f t="shared" si="41"/>
        <v>1163880</v>
      </c>
      <c r="I802">
        <v>1699875</v>
      </c>
      <c r="J802">
        <f t="shared" si="44"/>
        <v>0</v>
      </c>
    </row>
    <row r="803" spans="1:10" ht="15.6" customHeight="1">
      <c r="A803" s="5" t="s">
        <v>1381</v>
      </c>
      <c r="B803" s="5" t="s">
        <v>1382</v>
      </c>
      <c r="C803" s="9" t="s">
        <v>2249</v>
      </c>
      <c r="D803" s="9" t="s">
        <v>1383</v>
      </c>
      <c r="E803" s="5" t="s">
        <v>162</v>
      </c>
      <c r="F803" s="6">
        <v>929900</v>
      </c>
      <c r="G803" s="6" t="s">
        <v>13</v>
      </c>
      <c r="H803">
        <f t="shared" si="41"/>
        <v>1115880</v>
      </c>
      <c r="I803">
        <v>1249875</v>
      </c>
      <c r="J803">
        <f t="shared" si="44"/>
        <v>0</v>
      </c>
    </row>
    <row r="804" spans="1:10" ht="15.6" customHeight="1">
      <c r="A804" s="5" t="s">
        <v>1384</v>
      </c>
      <c r="B804" s="5" t="s">
        <v>1385</v>
      </c>
      <c r="C804" s="9" t="s">
        <v>2066</v>
      </c>
      <c r="D804" s="9" t="s">
        <v>1386</v>
      </c>
      <c r="E804" s="5" t="s">
        <v>778</v>
      </c>
      <c r="F804" s="6">
        <v>909900</v>
      </c>
      <c r="G804" s="6" t="s">
        <v>13</v>
      </c>
      <c r="H804">
        <f t="shared" si="41"/>
        <v>1091880</v>
      </c>
      <c r="I804">
        <v>1249875</v>
      </c>
      <c r="J804">
        <f t="shared" si="44"/>
        <v>0</v>
      </c>
    </row>
    <row r="805" spans="1:10" ht="15.6" customHeight="1">
      <c r="A805" s="5" t="s">
        <v>1387</v>
      </c>
      <c r="B805" s="5"/>
      <c r="C805" s="5" t="s">
        <v>6</v>
      </c>
      <c r="D805" s="9" t="s">
        <v>1388</v>
      </c>
      <c r="E805" s="5" t="s">
        <v>16</v>
      </c>
      <c r="F805" s="6">
        <v>1599900</v>
      </c>
      <c r="G805" s="6" t="s">
        <v>13</v>
      </c>
      <c r="H805">
        <f t="shared" si="41"/>
        <v>1919880</v>
      </c>
      <c r="I805">
        <v>887375</v>
      </c>
      <c r="J805">
        <f t="shared" si="44"/>
        <v>0</v>
      </c>
    </row>
    <row r="806" spans="1:10" ht="15.6" customHeight="1">
      <c r="A806" s="5" t="s">
        <v>1387</v>
      </c>
      <c r="B806" s="5" t="s">
        <v>1389</v>
      </c>
      <c r="C806" s="9" t="s">
        <v>2250</v>
      </c>
      <c r="D806" s="67" t="s">
        <v>8505</v>
      </c>
      <c r="E806" s="5" t="s">
        <v>38</v>
      </c>
      <c r="F806" s="8">
        <v>1599900</v>
      </c>
      <c r="G806" s="8" t="s">
        <v>8423</v>
      </c>
      <c r="I806">
        <v>687375</v>
      </c>
      <c r="J806">
        <f t="shared" si="44"/>
        <v>0</v>
      </c>
    </row>
    <row r="807" spans="1:10" ht="15.6" customHeight="1">
      <c r="A807" s="5" t="s">
        <v>1387</v>
      </c>
      <c r="B807" s="5" t="s">
        <v>1390</v>
      </c>
      <c r="C807" s="9" t="s">
        <v>2251</v>
      </c>
      <c r="D807" s="67" t="s">
        <v>8505</v>
      </c>
      <c r="E807" s="5" t="s">
        <v>34</v>
      </c>
      <c r="F807" s="8">
        <v>1599900</v>
      </c>
      <c r="G807" s="8" t="s">
        <v>8423</v>
      </c>
      <c r="I807">
        <v>1287375</v>
      </c>
      <c r="J807">
        <f t="shared" si="44"/>
        <v>0</v>
      </c>
    </row>
    <row r="808" spans="1:10" ht="15.6" customHeight="1">
      <c r="A808" s="5" t="s">
        <v>1387</v>
      </c>
      <c r="B808" s="5" t="s">
        <v>1391</v>
      </c>
      <c r="C808" s="9" t="s">
        <v>2252</v>
      </c>
      <c r="D808" s="67" t="s">
        <v>8505</v>
      </c>
      <c r="E808" s="5" t="s">
        <v>36</v>
      </c>
      <c r="F808" s="8">
        <v>1599900</v>
      </c>
      <c r="G808" s="8" t="s">
        <v>8423</v>
      </c>
      <c r="I808">
        <v>1212375</v>
      </c>
      <c r="J808">
        <f t="shared" si="44"/>
        <v>0</v>
      </c>
    </row>
    <row r="809" spans="1:10" ht="15.6" customHeight="1">
      <c r="A809" s="5" t="s">
        <v>1387</v>
      </c>
      <c r="B809" s="5" t="s">
        <v>1392</v>
      </c>
      <c r="C809" s="9" t="s">
        <v>2253</v>
      </c>
      <c r="D809" s="67" t="s">
        <v>8505</v>
      </c>
      <c r="E809" s="5" t="s">
        <v>12</v>
      </c>
      <c r="F809" s="8">
        <v>1599900</v>
      </c>
      <c r="G809" s="8" t="s">
        <v>8423</v>
      </c>
      <c r="I809">
        <v>1162375</v>
      </c>
      <c r="J809">
        <f t="shared" si="44"/>
        <v>0</v>
      </c>
    </row>
    <row r="810" spans="1:10" ht="15.6" customHeight="1">
      <c r="A810" s="5" t="s">
        <v>1393</v>
      </c>
      <c r="B810" s="5" t="s">
        <v>1394</v>
      </c>
      <c r="C810" s="9" t="s">
        <v>2254</v>
      </c>
      <c r="D810" s="9" t="s">
        <v>1395</v>
      </c>
      <c r="E810" s="5" t="s">
        <v>58</v>
      </c>
      <c r="F810" s="6">
        <v>429900</v>
      </c>
      <c r="G810" s="6" t="s">
        <v>13</v>
      </c>
      <c r="H810">
        <f t="shared" si="41"/>
        <v>515880</v>
      </c>
      <c r="I810">
        <v>1137375</v>
      </c>
      <c r="J810">
        <f t="shared" si="44"/>
        <v>0</v>
      </c>
    </row>
    <row r="811" spans="1:10" ht="15.6" customHeight="1">
      <c r="A811" s="5" t="s">
        <v>1396</v>
      </c>
      <c r="B811" s="5" t="s">
        <v>1397</v>
      </c>
      <c r="C811" s="9" t="s">
        <v>2223</v>
      </c>
      <c r="D811" s="9" t="s">
        <v>1398</v>
      </c>
      <c r="E811" s="5" t="s">
        <v>1399</v>
      </c>
      <c r="F811" s="6">
        <v>289900</v>
      </c>
      <c r="G811" s="6" t="s">
        <v>13</v>
      </c>
      <c r="H811">
        <f t="shared" si="41"/>
        <v>347880</v>
      </c>
      <c r="I811">
        <v>1999875</v>
      </c>
      <c r="J811">
        <f t="shared" si="44"/>
        <v>0</v>
      </c>
    </row>
    <row r="812" spans="1:10" ht="15.6" customHeight="1">
      <c r="A812" s="5" t="s">
        <v>1400</v>
      </c>
      <c r="B812" s="5" t="s">
        <v>1401</v>
      </c>
      <c r="C812" s="9" t="s">
        <v>2255</v>
      </c>
      <c r="D812" s="9" t="s">
        <v>1402</v>
      </c>
      <c r="E812" s="5" t="s">
        <v>431</v>
      </c>
      <c r="F812" s="6">
        <v>779900</v>
      </c>
      <c r="G812" s="6" t="s">
        <v>13</v>
      </c>
      <c r="H812">
        <f t="shared" si="41"/>
        <v>935880</v>
      </c>
    </row>
    <row r="813" spans="1:10" ht="15.6" customHeight="1">
      <c r="A813" s="5" t="s">
        <v>1403</v>
      </c>
      <c r="B813" s="5" t="s">
        <v>1404</v>
      </c>
      <c r="C813" s="9" t="s">
        <v>2256</v>
      </c>
      <c r="D813" s="9" t="s">
        <v>1405</v>
      </c>
      <c r="E813" s="5" t="s">
        <v>12</v>
      </c>
      <c r="F813" s="6">
        <v>499900</v>
      </c>
      <c r="G813" s="6" t="s">
        <v>13</v>
      </c>
      <c r="H813">
        <f t="shared" si="41"/>
        <v>599880</v>
      </c>
    </row>
    <row r="814" spans="1:10" ht="15.6" customHeight="1">
      <c r="A814" s="5" t="s">
        <v>1406</v>
      </c>
      <c r="B814" s="5" t="s">
        <v>1407</v>
      </c>
      <c r="C814" s="9" t="s">
        <v>1739</v>
      </c>
      <c r="D814" s="9" t="s">
        <v>1408</v>
      </c>
      <c r="E814" s="5" t="s">
        <v>12</v>
      </c>
      <c r="F814" s="6">
        <v>399900</v>
      </c>
      <c r="G814" s="6" t="s">
        <v>13</v>
      </c>
      <c r="H814">
        <f t="shared" si="41"/>
        <v>479880</v>
      </c>
    </row>
    <row r="815" spans="1:10" ht="15.6" customHeight="1">
      <c r="A815" s="5" t="s">
        <v>1409</v>
      </c>
      <c r="B815" s="5" t="s">
        <v>1410</v>
      </c>
      <c r="C815" s="9" t="s">
        <v>1753</v>
      </c>
      <c r="D815" s="9" t="s">
        <v>1411</v>
      </c>
      <c r="E815" s="5" t="s">
        <v>232</v>
      </c>
      <c r="F815" s="6">
        <v>329900</v>
      </c>
      <c r="G815" s="6" t="s">
        <v>13</v>
      </c>
      <c r="H815">
        <f t="shared" si="41"/>
        <v>395880</v>
      </c>
    </row>
    <row r="816" spans="1:10" ht="15.6" customHeight="1">
      <c r="A816" s="5" t="s">
        <v>1412</v>
      </c>
      <c r="B816" s="5" t="s">
        <v>1413</v>
      </c>
      <c r="C816" s="9" t="s">
        <v>2257</v>
      </c>
      <c r="D816" s="9" t="s">
        <v>1414</v>
      </c>
      <c r="E816" s="5" t="s">
        <v>232</v>
      </c>
      <c r="F816" s="6">
        <v>579900</v>
      </c>
      <c r="G816" s="6" t="s">
        <v>13</v>
      </c>
      <c r="H816">
        <f t="shared" si="41"/>
        <v>695880</v>
      </c>
      <c r="I816">
        <v>537375</v>
      </c>
      <c r="J816">
        <f t="shared" ref="J816:J843" si="45">+IF(F816=I816,1,0)</f>
        <v>0</v>
      </c>
    </row>
    <row r="817" spans="1:10" ht="15.6" customHeight="1">
      <c r="A817" s="5" t="s">
        <v>1415</v>
      </c>
      <c r="B817" s="5" t="s">
        <v>1416</v>
      </c>
      <c r="C817" s="9" t="s">
        <v>2258</v>
      </c>
      <c r="D817" s="9" t="s">
        <v>1417</v>
      </c>
      <c r="E817" s="5" t="s">
        <v>236</v>
      </c>
      <c r="F817" s="6">
        <v>579900</v>
      </c>
      <c r="G817" s="6" t="s">
        <v>13</v>
      </c>
      <c r="H817">
        <f t="shared" si="41"/>
        <v>695880</v>
      </c>
      <c r="I817">
        <v>362375</v>
      </c>
      <c r="J817">
        <f t="shared" si="45"/>
        <v>0</v>
      </c>
    </row>
    <row r="818" spans="1:10" ht="15.6" customHeight="1">
      <c r="A818" s="5" t="s">
        <v>1418</v>
      </c>
      <c r="B818" s="5" t="s">
        <v>1419</v>
      </c>
      <c r="C818" s="9" t="s">
        <v>2062</v>
      </c>
      <c r="D818" s="9" t="s">
        <v>1420</v>
      </c>
      <c r="E818" s="5" t="s">
        <v>12</v>
      </c>
      <c r="F818" s="6">
        <v>519900</v>
      </c>
      <c r="G818" s="6" t="s">
        <v>13</v>
      </c>
      <c r="H818">
        <f t="shared" si="41"/>
        <v>623880</v>
      </c>
      <c r="I818">
        <v>974875</v>
      </c>
      <c r="J818">
        <f t="shared" si="45"/>
        <v>0</v>
      </c>
    </row>
    <row r="819" spans="1:10" ht="15.6" customHeight="1">
      <c r="A819" s="5" t="s">
        <v>1421</v>
      </c>
      <c r="B819" s="5" t="s">
        <v>1422</v>
      </c>
      <c r="C819" s="9" t="s">
        <v>2259</v>
      </c>
      <c r="D819" s="9" t="s">
        <v>1423</v>
      </c>
      <c r="E819" s="5" t="s">
        <v>12</v>
      </c>
      <c r="F819" s="6">
        <v>819900</v>
      </c>
      <c r="G819" s="6" t="s">
        <v>13</v>
      </c>
      <c r="H819">
        <f t="shared" si="41"/>
        <v>983880</v>
      </c>
      <c r="I819">
        <v>624875</v>
      </c>
      <c r="J819">
        <f t="shared" si="45"/>
        <v>0</v>
      </c>
    </row>
    <row r="820" spans="1:10" ht="15.6" customHeight="1">
      <c r="A820" s="5" t="s">
        <v>1424</v>
      </c>
      <c r="B820" s="5" t="s">
        <v>1425</v>
      </c>
      <c r="C820" s="9" t="s">
        <v>1792</v>
      </c>
      <c r="D820" s="9" t="s">
        <v>1426</v>
      </c>
      <c r="E820" s="5" t="s">
        <v>12</v>
      </c>
      <c r="F820" s="6">
        <v>889900</v>
      </c>
      <c r="G820" s="6" t="s">
        <v>13</v>
      </c>
      <c r="H820">
        <f t="shared" si="41"/>
        <v>1067880</v>
      </c>
      <c r="I820">
        <v>499875</v>
      </c>
      <c r="J820">
        <f t="shared" si="45"/>
        <v>0</v>
      </c>
    </row>
    <row r="821" spans="1:10" ht="15.6" customHeight="1">
      <c r="A821" s="5" t="s">
        <v>1427</v>
      </c>
      <c r="B821" s="5" t="s">
        <v>1428</v>
      </c>
      <c r="C821" s="9" t="s">
        <v>2260</v>
      </c>
      <c r="D821" s="9" t="s">
        <v>1429</v>
      </c>
      <c r="E821" s="5" t="s">
        <v>292</v>
      </c>
      <c r="F821" s="6">
        <v>439900</v>
      </c>
      <c r="G821" s="6" t="s">
        <v>13</v>
      </c>
      <c r="H821">
        <f t="shared" si="41"/>
        <v>527880</v>
      </c>
      <c r="I821">
        <v>412375</v>
      </c>
      <c r="J821">
        <f t="shared" si="45"/>
        <v>0</v>
      </c>
    </row>
    <row r="822" spans="1:10" ht="15.6" customHeight="1">
      <c r="A822" s="5" t="s">
        <v>1430</v>
      </c>
      <c r="B822" s="5" t="s">
        <v>1431</v>
      </c>
      <c r="C822" s="9" t="s">
        <v>2261</v>
      </c>
      <c r="D822" s="9" t="s">
        <v>1432</v>
      </c>
      <c r="E822" s="5" t="s">
        <v>292</v>
      </c>
      <c r="F822" s="6">
        <v>549900</v>
      </c>
      <c r="G822" s="6" t="s">
        <v>13</v>
      </c>
      <c r="H822">
        <f t="shared" si="41"/>
        <v>659880</v>
      </c>
      <c r="I822">
        <v>724875</v>
      </c>
      <c r="J822">
        <f t="shared" si="45"/>
        <v>0</v>
      </c>
    </row>
    <row r="823" spans="1:10" ht="15.6" customHeight="1">
      <c r="A823" s="5" t="s">
        <v>1433</v>
      </c>
      <c r="B823" s="5" t="s">
        <v>1434</v>
      </c>
      <c r="C823" s="9" t="s">
        <v>2262</v>
      </c>
      <c r="D823" s="9" t="s">
        <v>1435</v>
      </c>
      <c r="E823" s="5" t="s">
        <v>292</v>
      </c>
      <c r="F823" s="6">
        <v>797810</v>
      </c>
      <c r="G823" s="6" t="s">
        <v>13</v>
      </c>
      <c r="H823">
        <f t="shared" si="41"/>
        <v>957372</v>
      </c>
      <c r="I823">
        <v>724875</v>
      </c>
      <c r="J823">
        <f t="shared" si="45"/>
        <v>0</v>
      </c>
    </row>
    <row r="824" spans="1:10" ht="15.6" customHeight="1">
      <c r="A824" s="5" t="s">
        <v>1436</v>
      </c>
      <c r="B824" s="5" t="s">
        <v>1437</v>
      </c>
      <c r="C824" s="9" t="s">
        <v>2263</v>
      </c>
      <c r="D824" s="9" t="s">
        <v>1438</v>
      </c>
      <c r="E824" s="5" t="s">
        <v>456</v>
      </c>
      <c r="F824" s="6">
        <v>456100</v>
      </c>
      <c r="G824" s="6" t="s">
        <v>13</v>
      </c>
      <c r="H824">
        <f t="shared" si="41"/>
        <v>547320</v>
      </c>
      <c r="I824">
        <v>649875</v>
      </c>
      <c r="J824">
        <f t="shared" si="45"/>
        <v>0</v>
      </c>
    </row>
    <row r="825" spans="1:10" ht="15.6" customHeight="1">
      <c r="A825" s="5" t="s">
        <v>1439</v>
      </c>
      <c r="B825" s="5" t="s">
        <v>1440</v>
      </c>
      <c r="C825" s="9" t="s">
        <v>2264</v>
      </c>
      <c r="D825" s="9" t="s">
        <v>1441</v>
      </c>
      <c r="E825" s="5" t="s">
        <v>292</v>
      </c>
      <c r="F825" s="6">
        <v>889900</v>
      </c>
      <c r="G825" s="6" t="s">
        <v>13</v>
      </c>
      <c r="H825">
        <f t="shared" si="41"/>
        <v>1067880</v>
      </c>
      <c r="I825">
        <v>1024875</v>
      </c>
      <c r="J825">
        <f t="shared" si="45"/>
        <v>0</v>
      </c>
    </row>
    <row r="826" spans="1:10" ht="15.6" customHeight="1">
      <c r="A826" s="5" t="s">
        <v>1442</v>
      </c>
      <c r="B826" s="5" t="s">
        <v>1443</v>
      </c>
      <c r="C826" s="9" t="s">
        <v>2265</v>
      </c>
      <c r="D826" s="9" t="s">
        <v>1444</v>
      </c>
      <c r="E826" s="5" t="s">
        <v>292</v>
      </c>
      <c r="F826" s="6">
        <v>759900</v>
      </c>
      <c r="G826" s="6" t="s">
        <v>13</v>
      </c>
      <c r="H826">
        <f t="shared" si="41"/>
        <v>911880</v>
      </c>
      <c r="I826">
        <v>1112375</v>
      </c>
      <c r="J826">
        <f t="shared" si="45"/>
        <v>0</v>
      </c>
    </row>
    <row r="827" spans="1:10" ht="15.6" customHeight="1">
      <c r="A827" s="5" t="s">
        <v>1445</v>
      </c>
      <c r="B827" s="5" t="s">
        <v>1446</v>
      </c>
      <c r="C827" s="9" t="s">
        <v>2266</v>
      </c>
      <c r="D827" s="9" t="s">
        <v>1447</v>
      </c>
      <c r="E827" s="5" t="s">
        <v>292</v>
      </c>
      <c r="F827" s="6">
        <v>599900</v>
      </c>
      <c r="G827" s="6" t="s">
        <v>13</v>
      </c>
      <c r="H827">
        <f t="shared" si="41"/>
        <v>719880</v>
      </c>
      <c r="I827">
        <v>549875</v>
      </c>
      <c r="J827">
        <f t="shared" si="45"/>
        <v>0</v>
      </c>
    </row>
    <row r="828" spans="1:10" ht="15.6" customHeight="1">
      <c r="A828" s="5" t="s">
        <v>1448</v>
      </c>
      <c r="B828" s="5" t="s">
        <v>1449</v>
      </c>
      <c r="C828" s="9" t="s">
        <v>2267</v>
      </c>
      <c r="D828" s="9" t="s">
        <v>1450</v>
      </c>
      <c r="E828" s="5" t="s">
        <v>456</v>
      </c>
      <c r="F828" s="6">
        <v>819900</v>
      </c>
      <c r="G828" s="6" t="s">
        <v>13</v>
      </c>
      <c r="H828">
        <f t="shared" si="41"/>
        <v>983880</v>
      </c>
      <c r="I828">
        <v>687375</v>
      </c>
      <c r="J828">
        <f t="shared" si="45"/>
        <v>0</v>
      </c>
    </row>
    <row r="829" spans="1:10" ht="15.6" customHeight="1">
      <c r="A829" s="5" t="s">
        <v>1451</v>
      </c>
      <c r="B829" s="5" t="s">
        <v>1452</v>
      </c>
      <c r="C829" s="9" t="s">
        <v>2268</v>
      </c>
      <c r="D829" s="9" t="s">
        <v>1453</v>
      </c>
      <c r="E829" s="5" t="s">
        <v>1454</v>
      </c>
      <c r="F829" s="6">
        <v>859900</v>
      </c>
      <c r="G829" s="6" t="s">
        <v>13</v>
      </c>
      <c r="H829">
        <f t="shared" si="41"/>
        <v>1031880</v>
      </c>
      <c r="I829">
        <v>997262.5</v>
      </c>
      <c r="J829">
        <f t="shared" si="45"/>
        <v>0</v>
      </c>
    </row>
    <row r="830" spans="1:10" ht="15.6" customHeight="1">
      <c r="A830" s="5" t="s">
        <v>1455</v>
      </c>
      <c r="B830" s="5" t="s">
        <v>1456</v>
      </c>
      <c r="C830" s="9" t="s">
        <v>2269</v>
      </c>
      <c r="D830" s="9" t="s">
        <v>1457</v>
      </c>
      <c r="E830" s="5" t="s">
        <v>292</v>
      </c>
      <c r="F830" s="6">
        <v>559900</v>
      </c>
      <c r="G830" s="6" t="s">
        <v>13</v>
      </c>
      <c r="H830">
        <f t="shared" si="41"/>
        <v>671880</v>
      </c>
      <c r="I830">
        <v>516125</v>
      </c>
      <c r="J830">
        <f t="shared" si="45"/>
        <v>0</v>
      </c>
    </row>
    <row r="831" spans="1:10" ht="15.6" customHeight="1">
      <c r="A831" s="5" t="s">
        <v>1458</v>
      </c>
      <c r="B831" s="5" t="s">
        <v>1459</v>
      </c>
      <c r="C831" s="9" t="s">
        <v>2270</v>
      </c>
      <c r="D831" s="9" t="s">
        <v>1460</v>
      </c>
      <c r="E831" s="5" t="s">
        <v>292</v>
      </c>
      <c r="F831" s="6">
        <v>559900</v>
      </c>
      <c r="G831" s="6" t="s">
        <v>13</v>
      </c>
      <c r="H831">
        <f t="shared" si="41"/>
        <v>671880</v>
      </c>
      <c r="I831">
        <v>1112375</v>
      </c>
      <c r="J831">
        <f t="shared" si="45"/>
        <v>0</v>
      </c>
    </row>
    <row r="832" spans="1:10" ht="15.6" customHeight="1">
      <c r="A832" s="5" t="s">
        <v>1461</v>
      </c>
      <c r="B832" s="5" t="s">
        <v>1462</v>
      </c>
      <c r="C832" s="9" t="s">
        <v>2271</v>
      </c>
      <c r="D832" s="9" t="s">
        <v>1463</v>
      </c>
      <c r="E832" s="5" t="s">
        <v>292</v>
      </c>
      <c r="F832" s="6">
        <v>839900</v>
      </c>
      <c r="G832" s="6" t="s">
        <v>13</v>
      </c>
      <c r="H832">
        <f t="shared" si="41"/>
        <v>1007880</v>
      </c>
      <c r="I832">
        <v>949875</v>
      </c>
      <c r="J832">
        <f t="shared" si="45"/>
        <v>0</v>
      </c>
    </row>
    <row r="833" spans="1:10" ht="15.6" customHeight="1">
      <c r="A833" s="5" t="s">
        <v>1464</v>
      </c>
      <c r="B833" s="5" t="s">
        <v>1465</v>
      </c>
      <c r="C833" s="9" t="s">
        <v>2272</v>
      </c>
      <c r="D833" s="9" t="s">
        <v>1466</v>
      </c>
      <c r="E833" s="5" t="s">
        <v>292</v>
      </c>
      <c r="F833" s="6">
        <v>839900</v>
      </c>
      <c r="G833" s="6" t="s">
        <v>13</v>
      </c>
      <c r="H833">
        <f t="shared" si="41"/>
        <v>1007880</v>
      </c>
      <c r="I833">
        <v>749875</v>
      </c>
      <c r="J833">
        <f t="shared" si="45"/>
        <v>0</v>
      </c>
    </row>
    <row r="834" spans="1:10" ht="15.6" customHeight="1">
      <c r="A834" s="5" t="s">
        <v>1467</v>
      </c>
      <c r="B834" s="5" t="s">
        <v>1468</v>
      </c>
      <c r="C834" s="9" t="s">
        <v>2273</v>
      </c>
      <c r="D834" s="9" t="s">
        <v>1469</v>
      </c>
      <c r="E834" s="5" t="s">
        <v>1470</v>
      </c>
      <c r="F834" s="6">
        <v>609900</v>
      </c>
      <c r="G834" s="6" t="s">
        <v>13</v>
      </c>
      <c r="H834">
        <f t="shared" si="41"/>
        <v>731880</v>
      </c>
      <c r="I834">
        <v>1024875</v>
      </c>
      <c r="J834">
        <f t="shared" si="45"/>
        <v>0</v>
      </c>
    </row>
    <row r="835" spans="1:10" ht="15.6" customHeight="1">
      <c r="A835" s="5" t="s">
        <v>1471</v>
      </c>
      <c r="B835" s="5" t="s">
        <v>1472</v>
      </c>
      <c r="C835" s="9" t="s">
        <v>2274</v>
      </c>
      <c r="D835" s="9" t="s">
        <v>1473</v>
      </c>
      <c r="E835" s="5" t="s">
        <v>230</v>
      </c>
      <c r="F835" s="6">
        <v>579900</v>
      </c>
      <c r="G835" s="6" t="s">
        <v>13</v>
      </c>
      <c r="H835">
        <f t="shared" si="41"/>
        <v>695880</v>
      </c>
      <c r="I835">
        <v>1074875</v>
      </c>
      <c r="J835">
        <f t="shared" si="45"/>
        <v>0</v>
      </c>
    </row>
    <row r="836" spans="1:10" ht="15.6" customHeight="1">
      <c r="A836" s="5" t="s">
        <v>1474</v>
      </c>
      <c r="B836" s="5" t="s">
        <v>1475</v>
      </c>
      <c r="C836" s="9" t="s">
        <v>2275</v>
      </c>
      <c r="D836" s="9" t="s">
        <v>1476</v>
      </c>
      <c r="E836" s="5" t="s">
        <v>12</v>
      </c>
      <c r="F836" s="6">
        <v>879900</v>
      </c>
      <c r="G836" s="6" t="s">
        <v>13</v>
      </c>
      <c r="H836">
        <f t="shared" si="41"/>
        <v>1055880</v>
      </c>
      <c r="I836">
        <v>699875</v>
      </c>
      <c r="J836">
        <f t="shared" si="45"/>
        <v>0</v>
      </c>
    </row>
    <row r="837" spans="1:10" ht="15.6" customHeight="1">
      <c r="A837" s="5" t="s">
        <v>1477</v>
      </c>
      <c r="B837" s="5"/>
      <c r="C837" s="5" t="s">
        <v>6</v>
      </c>
      <c r="D837" s="9" t="s">
        <v>1478</v>
      </c>
      <c r="E837" s="5" t="s">
        <v>16</v>
      </c>
      <c r="F837" s="6">
        <v>799900</v>
      </c>
      <c r="G837" s="6" t="s">
        <v>13</v>
      </c>
      <c r="H837">
        <f t="shared" ref="H837:H890" si="46">+F837*(1+$M$8)</f>
        <v>959880</v>
      </c>
      <c r="I837">
        <v>699875</v>
      </c>
      <c r="J837">
        <f t="shared" si="45"/>
        <v>0</v>
      </c>
    </row>
    <row r="838" spans="1:10" ht="15.6" customHeight="1">
      <c r="A838" s="5" t="s">
        <v>1477</v>
      </c>
      <c r="B838" s="5" t="s">
        <v>1479</v>
      </c>
      <c r="C838" s="9" t="s">
        <v>2276</v>
      </c>
      <c r="D838" s="67" t="s">
        <v>8506</v>
      </c>
      <c r="E838" s="5" t="s">
        <v>1480</v>
      </c>
      <c r="F838" s="8">
        <v>799900</v>
      </c>
      <c r="G838" s="8" t="s">
        <v>8423</v>
      </c>
      <c r="I838">
        <v>1049875</v>
      </c>
      <c r="J838">
        <f t="shared" si="45"/>
        <v>0</v>
      </c>
    </row>
    <row r="839" spans="1:10" ht="15.6" customHeight="1">
      <c r="A839" s="5" t="s">
        <v>1477</v>
      </c>
      <c r="B839" s="5" t="s">
        <v>1481</v>
      </c>
      <c r="C839" s="9" t="s">
        <v>2277</v>
      </c>
      <c r="D839" s="67" t="s">
        <v>8506</v>
      </c>
      <c r="E839" s="5" t="s">
        <v>1482</v>
      </c>
      <c r="F839" s="8">
        <v>799900</v>
      </c>
      <c r="G839" s="8" t="s">
        <v>8423</v>
      </c>
      <c r="I839">
        <v>1049875</v>
      </c>
      <c r="J839">
        <f t="shared" si="45"/>
        <v>0</v>
      </c>
    </row>
    <row r="840" spans="1:10" ht="15.6" customHeight="1">
      <c r="A840" s="5" t="s">
        <v>1483</v>
      </c>
      <c r="B840" s="5" t="s">
        <v>1484</v>
      </c>
      <c r="C840" s="9" t="s">
        <v>2278</v>
      </c>
      <c r="D840" s="9" t="s">
        <v>1485</v>
      </c>
      <c r="E840" s="5" t="s">
        <v>456</v>
      </c>
      <c r="F840" s="6">
        <v>1459900</v>
      </c>
      <c r="G840" s="6" t="s">
        <v>13</v>
      </c>
      <c r="H840">
        <f t="shared" si="46"/>
        <v>1751880</v>
      </c>
      <c r="I840">
        <v>762375</v>
      </c>
      <c r="J840">
        <f t="shared" si="45"/>
        <v>0</v>
      </c>
    </row>
    <row r="841" spans="1:10" ht="15.6" customHeight="1">
      <c r="A841" s="5" t="s">
        <v>1486</v>
      </c>
      <c r="B841" s="5" t="s">
        <v>1487</v>
      </c>
      <c r="C841" s="9" t="s">
        <v>2279</v>
      </c>
      <c r="D841" s="9" t="s">
        <v>1488</v>
      </c>
      <c r="E841" s="5" t="s">
        <v>1489</v>
      </c>
      <c r="F841" s="6">
        <v>219900</v>
      </c>
      <c r="G841" s="6" t="s">
        <v>13</v>
      </c>
      <c r="H841">
        <f t="shared" si="46"/>
        <v>263880</v>
      </c>
      <c r="I841">
        <v>724875</v>
      </c>
      <c r="J841">
        <f t="shared" si="45"/>
        <v>0</v>
      </c>
    </row>
    <row r="842" spans="1:10" ht="15.6" customHeight="1">
      <c r="A842" s="5" t="s">
        <v>1490</v>
      </c>
      <c r="B842" s="5" t="s">
        <v>1491</v>
      </c>
      <c r="C842" s="9" t="s">
        <v>2280</v>
      </c>
      <c r="D842" s="9" t="s">
        <v>1492</v>
      </c>
      <c r="E842" s="5" t="s">
        <v>748</v>
      </c>
      <c r="F842" s="6">
        <v>219900</v>
      </c>
      <c r="G842" s="6" t="s">
        <v>13</v>
      </c>
      <c r="H842">
        <f t="shared" si="46"/>
        <v>263880</v>
      </c>
      <c r="I842">
        <v>1099875</v>
      </c>
      <c r="J842">
        <f t="shared" si="45"/>
        <v>0</v>
      </c>
    </row>
    <row r="843" spans="1:10" ht="15.6" customHeight="1">
      <c r="A843" s="5" t="s">
        <v>1493</v>
      </c>
      <c r="B843" s="5" t="s">
        <v>1494</v>
      </c>
      <c r="C843" s="9" t="s">
        <v>2281</v>
      </c>
      <c r="D843" s="9" t="s">
        <v>1495</v>
      </c>
      <c r="E843" s="5" t="s">
        <v>12</v>
      </c>
      <c r="F843" s="6">
        <v>209900</v>
      </c>
      <c r="G843" s="6" t="s">
        <v>13</v>
      </c>
      <c r="H843">
        <f t="shared" si="46"/>
        <v>251880</v>
      </c>
      <c r="I843">
        <v>999875</v>
      </c>
      <c r="J843">
        <f t="shared" si="45"/>
        <v>0</v>
      </c>
    </row>
    <row r="844" spans="1:10" ht="15.6" customHeight="1">
      <c r="A844" s="5" t="s">
        <v>1496</v>
      </c>
      <c r="B844" s="5" t="s">
        <v>1497</v>
      </c>
      <c r="C844" s="9" t="s">
        <v>2282</v>
      </c>
      <c r="D844" s="9" t="s">
        <v>1498</v>
      </c>
      <c r="E844" s="5" t="s">
        <v>38</v>
      </c>
      <c r="F844" s="6">
        <v>249900</v>
      </c>
      <c r="G844" s="6" t="s">
        <v>13</v>
      </c>
      <c r="H844">
        <f t="shared" si="46"/>
        <v>299880</v>
      </c>
    </row>
    <row r="845" spans="1:10" ht="15.6" customHeight="1">
      <c r="A845" s="5" t="s">
        <v>1502</v>
      </c>
      <c r="B845" s="5" t="s">
        <v>1503</v>
      </c>
      <c r="C845" s="9" t="s">
        <v>2283</v>
      </c>
      <c r="D845" s="9" t="s">
        <v>1501</v>
      </c>
      <c r="E845" s="5" t="s">
        <v>34</v>
      </c>
      <c r="F845" s="6">
        <v>199900</v>
      </c>
      <c r="G845" s="6" t="s">
        <v>13</v>
      </c>
      <c r="H845">
        <f t="shared" si="46"/>
        <v>239880</v>
      </c>
    </row>
    <row r="846" spans="1:10" ht="15.6" customHeight="1">
      <c r="A846" s="5" t="s">
        <v>1504</v>
      </c>
      <c r="B846" s="5" t="s">
        <v>1505</v>
      </c>
      <c r="C846" s="9" t="s">
        <v>2284</v>
      </c>
      <c r="D846" s="9" t="s">
        <v>1506</v>
      </c>
      <c r="E846" s="5" t="s">
        <v>784</v>
      </c>
      <c r="F846" s="6">
        <v>279900</v>
      </c>
      <c r="G846" s="6" t="s">
        <v>13</v>
      </c>
      <c r="H846">
        <f t="shared" si="46"/>
        <v>335880</v>
      </c>
      <c r="I846">
        <v>1824875</v>
      </c>
      <c r="J846">
        <f t="shared" ref="J846:J875" si="47">+IF(F846=I846,1,0)</f>
        <v>0</v>
      </c>
    </row>
    <row r="847" spans="1:10" ht="15.6" customHeight="1">
      <c r="A847" s="5" t="s">
        <v>1507</v>
      </c>
      <c r="B847" s="5"/>
      <c r="C847" s="9" t="s">
        <v>2285</v>
      </c>
      <c r="D847" s="9" t="s">
        <v>1508</v>
      </c>
      <c r="E847" s="5" t="s">
        <v>16</v>
      </c>
      <c r="F847" s="6">
        <v>349900</v>
      </c>
      <c r="G847" s="6" t="s">
        <v>13</v>
      </c>
      <c r="H847">
        <f t="shared" si="46"/>
        <v>419880</v>
      </c>
      <c r="I847">
        <v>274875</v>
      </c>
      <c r="J847">
        <f t="shared" si="47"/>
        <v>0</v>
      </c>
    </row>
    <row r="848" spans="1:10" ht="15.6" customHeight="1">
      <c r="A848" s="5" t="s">
        <v>1509</v>
      </c>
      <c r="B848" s="5"/>
      <c r="C848" s="9" t="s">
        <v>2286</v>
      </c>
      <c r="D848" s="9" t="s">
        <v>1510</v>
      </c>
      <c r="E848" s="5" t="s">
        <v>16</v>
      </c>
      <c r="F848" s="6">
        <v>319900</v>
      </c>
      <c r="G848" s="6" t="s">
        <v>13</v>
      </c>
      <c r="H848">
        <f t="shared" si="46"/>
        <v>383880</v>
      </c>
      <c r="I848">
        <v>274875</v>
      </c>
      <c r="J848">
        <f t="shared" si="47"/>
        <v>0</v>
      </c>
    </row>
    <row r="849" spans="1:10" ht="15.6" customHeight="1">
      <c r="A849" s="5" t="s">
        <v>1511</v>
      </c>
      <c r="B849" s="5"/>
      <c r="C849" s="9" t="s">
        <v>2226</v>
      </c>
      <c r="D849" s="9" t="s">
        <v>1512</v>
      </c>
      <c r="E849" s="5" t="s">
        <v>16</v>
      </c>
      <c r="F849" s="6">
        <v>319900</v>
      </c>
      <c r="G849" s="6" t="s">
        <v>13</v>
      </c>
      <c r="H849">
        <f t="shared" si="46"/>
        <v>383880</v>
      </c>
      <c r="I849">
        <v>262375</v>
      </c>
      <c r="J849">
        <f t="shared" si="47"/>
        <v>0</v>
      </c>
    </row>
    <row r="850" spans="1:10" ht="15.6" customHeight="1">
      <c r="A850" s="5" t="s">
        <v>1513</v>
      </c>
      <c r="B850" s="5"/>
      <c r="C850" s="9" t="s">
        <v>2287</v>
      </c>
      <c r="D850" s="9" t="s">
        <v>1514</v>
      </c>
      <c r="E850" s="5" t="s">
        <v>16</v>
      </c>
      <c r="F850" s="6">
        <v>359900</v>
      </c>
      <c r="G850" s="6" t="s">
        <v>13</v>
      </c>
      <c r="H850">
        <f t="shared" si="46"/>
        <v>431880</v>
      </c>
      <c r="I850">
        <v>312375</v>
      </c>
      <c r="J850">
        <f t="shared" si="47"/>
        <v>0</v>
      </c>
    </row>
    <row r="851" spans="1:10" ht="15.6" customHeight="1">
      <c r="A851" s="5" t="s">
        <v>1515</v>
      </c>
      <c r="B851" s="5"/>
      <c r="C851" s="9"/>
      <c r="D851" s="9" t="s">
        <v>1516</v>
      </c>
      <c r="E851" s="5" t="s">
        <v>16</v>
      </c>
      <c r="F851" s="6">
        <v>255900</v>
      </c>
      <c r="G851" s="6" t="s">
        <v>13</v>
      </c>
      <c r="H851">
        <f t="shared" si="46"/>
        <v>307080</v>
      </c>
      <c r="I851">
        <v>249875</v>
      </c>
      <c r="J851">
        <f t="shared" si="47"/>
        <v>0</v>
      </c>
    </row>
    <row r="852" spans="1:10" ht="15.6" customHeight="1">
      <c r="A852" s="5" t="s">
        <v>1517</v>
      </c>
      <c r="B852" s="5"/>
      <c r="C852" s="9" t="s">
        <v>2288</v>
      </c>
      <c r="D852" s="9" t="s">
        <v>1518</v>
      </c>
      <c r="E852" s="5" t="s">
        <v>16</v>
      </c>
      <c r="F852" s="6">
        <v>279900</v>
      </c>
      <c r="G852" s="6" t="s">
        <v>13</v>
      </c>
      <c r="H852">
        <f t="shared" si="46"/>
        <v>335880</v>
      </c>
      <c r="I852">
        <v>249875</v>
      </c>
      <c r="J852">
        <f t="shared" si="47"/>
        <v>0</v>
      </c>
    </row>
    <row r="853" spans="1:10" ht="15.6" customHeight="1">
      <c r="A853" s="5" t="s">
        <v>1519</v>
      </c>
      <c r="B853" s="5"/>
      <c r="C853" s="9" t="s">
        <v>2289</v>
      </c>
      <c r="D853" s="9" t="s">
        <v>1520</v>
      </c>
      <c r="E853" s="5" t="s">
        <v>16</v>
      </c>
      <c r="F853" s="6">
        <v>259900</v>
      </c>
      <c r="G853" s="6" t="s">
        <v>13</v>
      </c>
      <c r="H853">
        <f t="shared" si="46"/>
        <v>311880</v>
      </c>
      <c r="I853">
        <v>349875</v>
      </c>
      <c r="J853">
        <f t="shared" si="47"/>
        <v>0</v>
      </c>
    </row>
    <row r="854" spans="1:10" ht="15.6" customHeight="1">
      <c r="A854" s="5" t="s">
        <v>1521</v>
      </c>
      <c r="B854" s="5"/>
      <c r="C854" s="9" t="s">
        <v>2290</v>
      </c>
      <c r="D854" s="9" t="s">
        <v>1522</v>
      </c>
      <c r="E854" s="5" t="s">
        <v>16</v>
      </c>
      <c r="F854" s="6">
        <v>349900</v>
      </c>
      <c r="G854" s="6" t="s">
        <v>13</v>
      </c>
      <c r="H854">
        <f t="shared" si="46"/>
        <v>419880</v>
      </c>
      <c r="I854">
        <v>437375</v>
      </c>
      <c r="J854">
        <f t="shared" si="47"/>
        <v>0</v>
      </c>
    </row>
    <row r="855" spans="1:10" ht="15.6" customHeight="1">
      <c r="A855" s="5" t="s">
        <v>1523</v>
      </c>
      <c r="B855" s="5"/>
      <c r="C855" s="9" t="s">
        <v>2065</v>
      </c>
      <c r="D855" s="9" t="s">
        <v>859</v>
      </c>
      <c r="E855" s="5" t="s">
        <v>16</v>
      </c>
      <c r="F855" s="6">
        <v>349900</v>
      </c>
      <c r="G855" s="6" t="s">
        <v>13</v>
      </c>
      <c r="H855">
        <f t="shared" si="46"/>
        <v>419880</v>
      </c>
      <c r="I855">
        <v>399875</v>
      </c>
      <c r="J855">
        <f t="shared" si="47"/>
        <v>0</v>
      </c>
    </row>
    <row r="856" spans="1:10" ht="15.6" customHeight="1">
      <c r="A856" s="5" t="s">
        <v>1524</v>
      </c>
      <c r="B856" s="5"/>
      <c r="C856" s="9" t="s">
        <v>1845</v>
      </c>
      <c r="D856" s="9" t="s">
        <v>1127</v>
      </c>
      <c r="E856" s="5" t="s">
        <v>16</v>
      </c>
      <c r="F856" s="6">
        <v>349900</v>
      </c>
      <c r="G856" s="6" t="s">
        <v>13</v>
      </c>
      <c r="H856">
        <f t="shared" si="46"/>
        <v>419880</v>
      </c>
      <c r="I856">
        <v>399875</v>
      </c>
      <c r="J856">
        <f t="shared" si="47"/>
        <v>0</v>
      </c>
    </row>
    <row r="857" spans="1:10" ht="15.6" customHeight="1">
      <c r="A857" s="5" t="s">
        <v>1525</v>
      </c>
      <c r="B857" s="5"/>
      <c r="C857" s="9"/>
      <c r="D857" s="9" t="s">
        <v>1526</v>
      </c>
      <c r="E857" s="5" t="s">
        <v>16</v>
      </c>
      <c r="F857" s="6">
        <v>254900</v>
      </c>
      <c r="G857" s="6" t="s">
        <v>13</v>
      </c>
      <c r="H857">
        <f t="shared" si="46"/>
        <v>305880</v>
      </c>
      <c r="I857">
        <v>449875</v>
      </c>
      <c r="J857">
        <f t="shared" si="47"/>
        <v>0</v>
      </c>
    </row>
    <row r="858" spans="1:10" ht="15.6" customHeight="1">
      <c r="A858" s="5" t="s">
        <v>1527</v>
      </c>
      <c r="B858" s="5"/>
      <c r="C858" s="9" t="s">
        <v>2291</v>
      </c>
      <c r="D858" s="9" t="s">
        <v>1528</v>
      </c>
      <c r="E858" s="5" t="s">
        <v>16</v>
      </c>
      <c r="F858" s="6">
        <v>189900</v>
      </c>
      <c r="G858" s="6" t="s">
        <v>13</v>
      </c>
      <c r="H858">
        <f t="shared" si="46"/>
        <v>227880</v>
      </c>
      <c r="I858">
        <v>319875</v>
      </c>
      <c r="J858">
        <f t="shared" si="47"/>
        <v>0</v>
      </c>
    </row>
    <row r="859" spans="1:10" ht="15.6" customHeight="1">
      <c r="A859" s="5" t="s">
        <v>1529</v>
      </c>
      <c r="B859" s="5" t="s">
        <v>1530</v>
      </c>
      <c r="C859" s="9" t="s">
        <v>2292</v>
      </c>
      <c r="D859" s="9" t="s">
        <v>1531</v>
      </c>
      <c r="E859" s="5" t="s">
        <v>34</v>
      </c>
      <c r="F859" s="6">
        <v>229900</v>
      </c>
      <c r="G859" s="6" t="s">
        <v>13</v>
      </c>
      <c r="H859">
        <f t="shared" si="46"/>
        <v>275880</v>
      </c>
      <c r="I859">
        <v>349875</v>
      </c>
      <c r="J859">
        <f t="shared" si="47"/>
        <v>0</v>
      </c>
    </row>
    <row r="860" spans="1:10" ht="15.6" customHeight="1">
      <c r="A860" s="5" t="s">
        <v>1532</v>
      </c>
      <c r="B860" s="5" t="s">
        <v>1533</v>
      </c>
      <c r="C860" s="9" t="s">
        <v>2293</v>
      </c>
      <c r="D860" s="9" t="s">
        <v>1534</v>
      </c>
      <c r="E860" s="5" t="s">
        <v>34</v>
      </c>
      <c r="F860" s="6">
        <v>409900</v>
      </c>
      <c r="G860" s="6" t="s">
        <v>13</v>
      </c>
      <c r="H860">
        <f t="shared" si="46"/>
        <v>491880</v>
      </c>
      <c r="I860">
        <v>324875</v>
      </c>
      <c r="J860">
        <f t="shared" si="47"/>
        <v>0</v>
      </c>
    </row>
    <row r="861" spans="1:10" ht="15.6" customHeight="1">
      <c r="A861" s="5" t="s">
        <v>1535</v>
      </c>
      <c r="B861" s="5" t="s">
        <v>1536</v>
      </c>
      <c r="C861" s="9" t="s">
        <v>2294</v>
      </c>
      <c r="D861" s="9" t="s">
        <v>1537</v>
      </c>
      <c r="E861" s="5" t="s">
        <v>48</v>
      </c>
      <c r="F861" s="6">
        <v>399900</v>
      </c>
      <c r="G861" s="6" t="s">
        <v>13</v>
      </c>
      <c r="H861">
        <f t="shared" si="46"/>
        <v>479880</v>
      </c>
      <c r="I861">
        <v>437375</v>
      </c>
      <c r="J861">
        <f t="shared" si="47"/>
        <v>0</v>
      </c>
    </row>
    <row r="862" spans="1:10" ht="15.6" customHeight="1">
      <c r="A862" s="5" t="s">
        <v>1538</v>
      </c>
      <c r="B862" s="5" t="s">
        <v>1539</v>
      </c>
      <c r="C862" s="9" t="s">
        <v>2294</v>
      </c>
      <c r="D862" s="9" t="s">
        <v>1540</v>
      </c>
      <c r="E862" s="5" t="s">
        <v>12</v>
      </c>
      <c r="F862" s="6">
        <v>399900</v>
      </c>
      <c r="G862" s="6" t="s">
        <v>13</v>
      </c>
      <c r="H862">
        <f t="shared" si="46"/>
        <v>479880</v>
      </c>
      <c r="I862">
        <v>437375</v>
      </c>
      <c r="J862">
        <f t="shared" si="47"/>
        <v>0</v>
      </c>
    </row>
    <row r="863" spans="1:10" ht="15.6" customHeight="1">
      <c r="A863" s="5" t="s">
        <v>1541</v>
      </c>
      <c r="B863" s="5" t="s">
        <v>1542</v>
      </c>
      <c r="C863" s="9" t="s">
        <v>2295</v>
      </c>
      <c r="D863" s="9" t="s">
        <v>1543</v>
      </c>
      <c r="E863" s="5" t="s">
        <v>34</v>
      </c>
      <c r="F863" s="6">
        <v>169900</v>
      </c>
      <c r="G863" s="6" t="s">
        <v>13</v>
      </c>
      <c r="H863">
        <f t="shared" si="46"/>
        <v>203880</v>
      </c>
      <c r="I863">
        <v>437375</v>
      </c>
      <c r="J863">
        <f t="shared" si="47"/>
        <v>0</v>
      </c>
    </row>
    <row r="864" spans="1:10" ht="15.6" customHeight="1">
      <c r="A864" s="5" t="s">
        <v>1544</v>
      </c>
      <c r="B864" s="5" t="s">
        <v>1545</v>
      </c>
      <c r="C864" s="9" t="s">
        <v>2295</v>
      </c>
      <c r="D864" s="9" t="s">
        <v>1546</v>
      </c>
      <c r="E864" s="5" t="s">
        <v>784</v>
      </c>
      <c r="F864" s="6">
        <v>169900</v>
      </c>
      <c r="G864" s="6" t="s">
        <v>13</v>
      </c>
      <c r="H864">
        <f t="shared" si="46"/>
        <v>203880</v>
      </c>
      <c r="I864">
        <v>318625</v>
      </c>
      <c r="J864">
        <f t="shared" si="47"/>
        <v>0</v>
      </c>
    </row>
    <row r="865" spans="1:10" ht="15.6" customHeight="1">
      <c r="A865" s="5" t="s">
        <v>1547</v>
      </c>
      <c r="B865" s="5" t="s">
        <v>1548</v>
      </c>
      <c r="C865" s="9" t="s">
        <v>2296</v>
      </c>
      <c r="D865" s="9" t="s">
        <v>1549</v>
      </c>
      <c r="E865" s="5" t="s">
        <v>34</v>
      </c>
      <c r="F865" s="6">
        <v>389900</v>
      </c>
      <c r="G865" s="6" t="s">
        <v>13</v>
      </c>
      <c r="H865">
        <f t="shared" si="46"/>
        <v>467880</v>
      </c>
      <c r="I865">
        <v>237375</v>
      </c>
      <c r="J865">
        <f t="shared" si="47"/>
        <v>0</v>
      </c>
    </row>
    <row r="866" spans="1:10" ht="15.6" customHeight="1">
      <c r="A866" s="5" t="s">
        <v>1550</v>
      </c>
      <c r="B866" s="5" t="s">
        <v>1551</v>
      </c>
      <c r="C866" s="9" t="s">
        <v>2297</v>
      </c>
      <c r="D866" s="9" t="s">
        <v>1552</v>
      </c>
      <c r="E866" s="5" t="s">
        <v>12</v>
      </c>
      <c r="F866" s="6">
        <v>349900</v>
      </c>
      <c r="G866" s="6" t="s">
        <v>13</v>
      </c>
      <c r="H866">
        <f t="shared" si="46"/>
        <v>419880</v>
      </c>
      <c r="I866">
        <v>287375</v>
      </c>
      <c r="J866">
        <f t="shared" si="47"/>
        <v>0</v>
      </c>
    </row>
    <row r="867" spans="1:10" ht="15.6" customHeight="1">
      <c r="A867" s="5" t="s">
        <v>1553</v>
      </c>
      <c r="B867" s="5" t="s">
        <v>1554</v>
      </c>
      <c r="C867" s="9" t="s">
        <v>2298</v>
      </c>
      <c r="D867" s="9" t="s">
        <v>1555</v>
      </c>
      <c r="E867" s="5" t="s">
        <v>38</v>
      </c>
      <c r="F867" s="6">
        <v>199900</v>
      </c>
      <c r="G867" s="6" t="s">
        <v>13</v>
      </c>
      <c r="H867">
        <f t="shared" si="46"/>
        <v>239880</v>
      </c>
      <c r="I867">
        <v>512375</v>
      </c>
      <c r="J867">
        <f t="shared" si="47"/>
        <v>0</v>
      </c>
    </row>
    <row r="868" spans="1:10" ht="15.6" customHeight="1">
      <c r="A868" s="5" t="s">
        <v>1556</v>
      </c>
      <c r="B868" s="5"/>
      <c r="C868" s="5" t="s">
        <v>6</v>
      </c>
      <c r="D868" s="9" t="s">
        <v>1557</v>
      </c>
      <c r="E868" s="5" t="s">
        <v>16</v>
      </c>
      <c r="F868" s="6">
        <v>789900</v>
      </c>
      <c r="G868" s="6" t="s">
        <v>13</v>
      </c>
      <c r="H868">
        <f t="shared" si="46"/>
        <v>947880</v>
      </c>
      <c r="I868">
        <v>499875</v>
      </c>
      <c r="J868">
        <f t="shared" si="47"/>
        <v>0</v>
      </c>
    </row>
    <row r="869" spans="1:10" ht="15.6" customHeight="1">
      <c r="A869" s="5" t="s">
        <v>1556</v>
      </c>
      <c r="B869" s="5" t="s">
        <v>1558</v>
      </c>
      <c r="C869" s="9" t="s">
        <v>2299</v>
      </c>
      <c r="D869" s="67" t="s">
        <v>8507</v>
      </c>
      <c r="E869" s="5" t="s">
        <v>12</v>
      </c>
      <c r="F869" s="8">
        <v>789900</v>
      </c>
      <c r="G869" s="8" t="s">
        <v>8423</v>
      </c>
      <c r="I869">
        <v>499875</v>
      </c>
      <c r="J869">
        <f t="shared" si="47"/>
        <v>0</v>
      </c>
    </row>
    <row r="870" spans="1:10" ht="15.6" customHeight="1">
      <c r="A870" s="5" t="s">
        <v>1556</v>
      </c>
      <c r="B870" s="5" t="s">
        <v>1559</v>
      </c>
      <c r="C870" s="9" t="s">
        <v>2300</v>
      </c>
      <c r="D870" s="67" t="s">
        <v>8507</v>
      </c>
      <c r="E870" s="5" t="s">
        <v>48</v>
      </c>
      <c r="F870" s="8">
        <v>789900</v>
      </c>
      <c r="G870" s="8" t="s">
        <v>8423</v>
      </c>
      <c r="I870">
        <v>212375</v>
      </c>
      <c r="J870">
        <f t="shared" si="47"/>
        <v>0</v>
      </c>
    </row>
    <row r="871" spans="1:10" ht="15.6" customHeight="1">
      <c r="A871" s="5" t="s">
        <v>1560</v>
      </c>
      <c r="B871" s="5" t="s">
        <v>1561</v>
      </c>
      <c r="C871" s="9" t="s">
        <v>2301</v>
      </c>
      <c r="D871" s="9" t="s">
        <v>1562</v>
      </c>
      <c r="E871" s="5" t="s">
        <v>12</v>
      </c>
      <c r="F871" s="6">
        <v>1539900</v>
      </c>
      <c r="G871" s="6" t="s">
        <v>13</v>
      </c>
      <c r="H871">
        <f t="shared" si="46"/>
        <v>1847880</v>
      </c>
      <c r="I871">
        <v>212375</v>
      </c>
      <c r="J871">
        <f t="shared" si="47"/>
        <v>0</v>
      </c>
    </row>
    <row r="872" spans="1:10" ht="15.6" customHeight="1">
      <c r="A872" s="5" t="s">
        <v>1563</v>
      </c>
      <c r="B872" s="5"/>
      <c r="C872" s="5" t="s">
        <v>6</v>
      </c>
      <c r="D872" s="9" t="s">
        <v>1564</v>
      </c>
      <c r="E872" s="5" t="s">
        <v>16</v>
      </c>
      <c r="F872" s="6">
        <v>449900</v>
      </c>
      <c r="G872" s="6" t="s">
        <v>13</v>
      </c>
      <c r="H872">
        <f t="shared" si="46"/>
        <v>539880</v>
      </c>
      <c r="I872">
        <v>487375</v>
      </c>
      <c r="J872">
        <f t="shared" si="47"/>
        <v>0</v>
      </c>
    </row>
    <row r="873" spans="1:10" ht="15.6" customHeight="1">
      <c r="A873" s="5" t="s">
        <v>1563</v>
      </c>
      <c r="B873" s="5" t="s">
        <v>1565</v>
      </c>
      <c r="C873" s="9" t="s">
        <v>2302</v>
      </c>
      <c r="D873" s="67" t="s">
        <v>8508</v>
      </c>
      <c r="E873" s="5" t="s">
        <v>1566</v>
      </c>
      <c r="F873" s="8">
        <v>449900</v>
      </c>
      <c r="G873" s="8" t="s">
        <v>8423</v>
      </c>
      <c r="I873">
        <v>437375</v>
      </c>
      <c r="J873">
        <f t="shared" si="47"/>
        <v>0</v>
      </c>
    </row>
    <row r="874" spans="1:10" ht="15.6" customHeight="1">
      <c r="A874" s="5" t="s">
        <v>1563</v>
      </c>
      <c r="B874" s="5" t="s">
        <v>1567</v>
      </c>
      <c r="C874" s="9" t="s">
        <v>2303</v>
      </c>
      <c r="D874" s="67" t="s">
        <v>8508</v>
      </c>
      <c r="E874" s="5" t="s">
        <v>1568</v>
      </c>
      <c r="F874" s="8">
        <v>449900</v>
      </c>
      <c r="G874" s="8" t="s">
        <v>8423</v>
      </c>
      <c r="I874">
        <v>249875</v>
      </c>
      <c r="J874">
        <f t="shared" si="47"/>
        <v>0</v>
      </c>
    </row>
    <row r="875" spans="1:10" ht="15.6" customHeight="1">
      <c r="A875" s="5" t="s">
        <v>1563</v>
      </c>
      <c r="B875" s="5" t="s">
        <v>1569</v>
      </c>
      <c r="C875" s="9" t="s">
        <v>2304</v>
      </c>
      <c r="D875" s="67" t="s">
        <v>8508</v>
      </c>
      <c r="E875" s="5" t="s">
        <v>1570</v>
      </c>
      <c r="F875" s="8">
        <v>449900</v>
      </c>
      <c r="G875" s="8" t="s">
        <v>8423</v>
      </c>
      <c r="I875">
        <v>987375</v>
      </c>
      <c r="J875">
        <f t="shared" si="47"/>
        <v>0</v>
      </c>
    </row>
    <row r="876" spans="1:10" ht="15.6" customHeight="1">
      <c r="A876" s="5" t="s">
        <v>1563</v>
      </c>
      <c r="B876" s="5" t="s">
        <v>1571</v>
      </c>
      <c r="C876" s="9" t="s">
        <v>2305</v>
      </c>
      <c r="D876" s="67" t="s">
        <v>8508</v>
      </c>
      <c r="E876" s="5" t="s">
        <v>1572</v>
      </c>
      <c r="F876" s="8">
        <v>449900</v>
      </c>
      <c r="G876" s="8" t="s">
        <v>8423</v>
      </c>
    </row>
    <row r="877" spans="1:10" ht="15.6" customHeight="1">
      <c r="A877" s="5" t="s">
        <v>1563</v>
      </c>
      <c r="B877" s="5" t="s">
        <v>1573</v>
      </c>
      <c r="C877" s="9" t="s">
        <v>2306</v>
      </c>
      <c r="D877" s="67" t="s">
        <v>8508</v>
      </c>
      <c r="E877" s="5" t="s">
        <v>1574</v>
      </c>
      <c r="F877" s="8">
        <v>449900</v>
      </c>
      <c r="G877" s="8" t="s">
        <v>8423</v>
      </c>
    </row>
    <row r="878" spans="1:10" ht="15.6" customHeight="1">
      <c r="A878" s="5" t="s">
        <v>1575</v>
      </c>
      <c r="B878" s="5"/>
      <c r="C878" s="5" t="s">
        <v>6</v>
      </c>
      <c r="D878" s="9" t="s">
        <v>1576</v>
      </c>
      <c r="E878" s="5" t="s">
        <v>16</v>
      </c>
      <c r="F878" s="6">
        <v>259900</v>
      </c>
      <c r="G878" s="6" t="s">
        <v>13</v>
      </c>
      <c r="H878">
        <f t="shared" si="46"/>
        <v>311880</v>
      </c>
      <c r="I878">
        <v>1924875</v>
      </c>
      <c r="J878">
        <f t="shared" ref="J878:J879" si="48">+IF(F878=I878,1,0)</f>
        <v>0</v>
      </c>
    </row>
    <row r="879" spans="1:10" ht="15.6" customHeight="1">
      <c r="A879" s="5" t="s">
        <v>1575</v>
      </c>
      <c r="B879" s="5" t="s">
        <v>1577</v>
      </c>
      <c r="C879" s="9" t="s">
        <v>2307</v>
      </c>
      <c r="D879" s="67" t="s">
        <v>8509</v>
      </c>
      <c r="E879" s="5" t="s">
        <v>1566</v>
      </c>
      <c r="F879" s="8">
        <v>259900</v>
      </c>
      <c r="G879" s="8" t="s">
        <v>8423</v>
      </c>
      <c r="I879">
        <v>562375</v>
      </c>
      <c r="J879">
        <f t="shared" si="48"/>
        <v>0</v>
      </c>
    </row>
    <row r="880" spans="1:10" ht="15.6" customHeight="1">
      <c r="A880" s="5" t="s">
        <v>1575</v>
      </c>
      <c r="B880" s="5" t="s">
        <v>1578</v>
      </c>
      <c r="C880" s="9" t="s">
        <v>2308</v>
      </c>
      <c r="D880" s="67" t="s">
        <v>8509</v>
      </c>
      <c r="E880" s="5" t="s">
        <v>1568</v>
      </c>
      <c r="F880" s="8">
        <v>259900</v>
      </c>
      <c r="G880" s="8" t="s">
        <v>8423</v>
      </c>
    </row>
    <row r="881" spans="1:10" ht="15.6" customHeight="1">
      <c r="A881" s="5" t="s">
        <v>1575</v>
      </c>
      <c r="B881" s="5" t="s">
        <v>1579</v>
      </c>
      <c r="C881" s="9" t="s">
        <v>2309</v>
      </c>
      <c r="D881" s="67" t="s">
        <v>8509</v>
      </c>
      <c r="E881" s="5" t="s">
        <v>1570</v>
      </c>
      <c r="F881" s="8">
        <v>259900</v>
      </c>
      <c r="G881" s="8" t="s">
        <v>8423</v>
      </c>
    </row>
    <row r="882" spans="1:10" ht="15.6" customHeight="1">
      <c r="A882" s="5" t="s">
        <v>1575</v>
      </c>
      <c r="B882" s="5" t="s">
        <v>1580</v>
      </c>
      <c r="C882" s="9" t="s">
        <v>2310</v>
      </c>
      <c r="D882" s="67" t="s">
        <v>8509</v>
      </c>
      <c r="E882" s="5" t="s">
        <v>1572</v>
      </c>
      <c r="F882" s="8">
        <v>259900</v>
      </c>
      <c r="G882" s="8" t="s">
        <v>8423</v>
      </c>
    </row>
    <row r="883" spans="1:10" ht="15.6" customHeight="1">
      <c r="A883" s="5" t="s">
        <v>1575</v>
      </c>
      <c r="B883" s="5" t="s">
        <v>1581</v>
      </c>
      <c r="C883" s="9" t="s">
        <v>2311</v>
      </c>
      <c r="D883" s="67" t="s">
        <v>8509</v>
      </c>
      <c r="E883" s="5" t="s">
        <v>1574</v>
      </c>
      <c r="F883" s="8">
        <v>259900</v>
      </c>
      <c r="G883" s="8" t="s">
        <v>8423</v>
      </c>
    </row>
    <row r="884" spans="1:10" ht="15.6" customHeight="1">
      <c r="A884" s="5" t="s">
        <v>1575</v>
      </c>
      <c r="B884" s="5" t="s">
        <v>1582</v>
      </c>
      <c r="C884" s="9" t="s">
        <v>2312</v>
      </c>
      <c r="D884" s="67" t="s">
        <v>8509</v>
      </c>
      <c r="E884" s="5" t="s">
        <v>1583</v>
      </c>
      <c r="F884" s="8">
        <v>259900</v>
      </c>
      <c r="G884" s="8" t="s">
        <v>8423</v>
      </c>
    </row>
    <row r="885" spans="1:10" ht="15.6" customHeight="1">
      <c r="A885" s="5" t="s">
        <v>1575</v>
      </c>
      <c r="B885" s="5" t="s">
        <v>1584</v>
      </c>
      <c r="C885" s="9" t="s">
        <v>2313</v>
      </c>
      <c r="D885" s="67" t="s">
        <v>8509</v>
      </c>
      <c r="E885" s="5" t="s">
        <v>1585</v>
      </c>
      <c r="F885" s="8">
        <v>259900</v>
      </c>
      <c r="G885" s="8" t="s">
        <v>8423</v>
      </c>
      <c r="I885">
        <v>324875</v>
      </c>
      <c r="J885">
        <f>+IF(F885=I885,1,0)</f>
        <v>0</v>
      </c>
    </row>
    <row r="886" spans="1:10" ht="15.6" customHeight="1">
      <c r="A886" s="5" t="s">
        <v>1575</v>
      </c>
      <c r="B886" s="5" t="s">
        <v>1586</v>
      </c>
      <c r="C886" s="9" t="s">
        <v>2314</v>
      </c>
      <c r="D886" s="67" t="s">
        <v>8509</v>
      </c>
      <c r="E886" s="5" t="s">
        <v>1587</v>
      </c>
      <c r="F886" s="8">
        <v>259900</v>
      </c>
      <c r="G886" s="8" t="s">
        <v>8423</v>
      </c>
    </row>
    <row r="887" spans="1:10" ht="15.6" customHeight="1">
      <c r="A887" s="5" t="s">
        <v>1575</v>
      </c>
      <c r="B887" s="5" t="s">
        <v>1588</v>
      </c>
      <c r="C887" s="9" t="s">
        <v>2315</v>
      </c>
      <c r="D887" s="67" t="s">
        <v>8509</v>
      </c>
      <c r="E887" s="5" t="s">
        <v>1589</v>
      </c>
      <c r="F887" s="8">
        <v>259900</v>
      </c>
      <c r="G887" s="8" t="s">
        <v>8423</v>
      </c>
    </row>
    <row r="888" spans="1:10" ht="15.6" customHeight="1">
      <c r="A888" s="5" t="s">
        <v>1575</v>
      </c>
      <c r="B888" s="5" t="s">
        <v>1590</v>
      </c>
      <c r="C888" s="9" t="s">
        <v>2316</v>
      </c>
      <c r="D888" s="67" t="s">
        <v>8509</v>
      </c>
      <c r="E888" s="5" t="s">
        <v>1591</v>
      </c>
      <c r="F888" s="8">
        <v>259900</v>
      </c>
      <c r="G888" s="8" t="s">
        <v>8423</v>
      </c>
    </row>
    <row r="889" spans="1:10" ht="15.6" customHeight="1">
      <c r="A889" s="5" t="s">
        <v>1575</v>
      </c>
      <c r="B889" s="5" t="s">
        <v>1592</v>
      </c>
      <c r="C889" s="9" t="s">
        <v>2317</v>
      </c>
      <c r="D889" s="67" t="s">
        <v>8509</v>
      </c>
      <c r="E889" s="5" t="s">
        <v>1593</v>
      </c>
      <c r="F889" s="8">
        <v>259900</v>
      </c>
      <c r="G889" s="8" t="s">
        <v>8423</v>
      </c>
    </row>
    <row r="890" spans="1:10" ht="15.6" customHeight="1">
      <c r="A890" s="5" t="s">
        <v>1594</v>
      </c>
      <c r="B890" s="5"/>
      <c r="C890" s="5" t="s">
        <v>6</v>
      </c>
      <c r="D890" s="9" t="s">
        <v>1595</v>
      </c>
      <c r="E890" s="5" t="s">
        <v>16</v>
      </c>
      <c r="F890" s="6">
        <v>629900</v>
      </c>
      <c r="G890" s="6" t="s">
        <v>13</v>
      </c>
      <c r="H890">
        <f t="shared" si="46"/>
        <v>755880</v>
      </c>
    </row>
    <row r="891" spans="1:10" ht="15.6" customHeight="1">
      <c r="A891" s="5" t="s">
        <v>1594</v>
      </c>
      <c r="B891" s="5" t="s">
        <v>1596</v>
      </c>
      <c r="C891" s="9" t="s">
        <v>2318</v>
      </c>
      <c r="D891" s="67" t="s">
        <v>8510</v>
      </c>
      <c r="E891" s="5" t="s">
        <v>1570</v>
      </c>
      <c r="F891" s="8">
        <v>629900</v>
      </c>
      <c r="G891" s="8" t="s">
        <v>8423</v>
      </c>
    </row>
    <row r="892" spans="1:10" ht="15.6" customHeight="1">
      <c r="A892" s="5" t="s">
        <v>1594</v>
      </c>
      <c r="B892" s="5" t="s">
        <v>1597</v>
      </c>
      <c r="C892" s="9" t="s">
        <v>2319</v>
      </c>
      <c r="D892" s="67" t="s">
        <v>8510</v>
      </c>
      <c r="E892" s="5" t="s">
        <v>1568</v>
      </c>
      <c r="F892" s="8">
        <v>629900</v>
      </c>
      <c r="G892" s="8" t="s">
        <v>8423</v>
      </c>
    </row>
    <row r="893" spans="1:10" ht="15.6" customHeight="1">
      <c r="A893" s="5" t="s">
        <v>1594</v>
      </c>
      <c r="B893" s="5" t="s">
        <v>1598</v>
      </c>
      <c r="C893" s="9" t="s">
        <v>2320</v>
      </c>
      <c r="D893" s="67" t="s">
        <v>8510</v>
      </c>
      <c r="E893" s="5" t="s">
        <v>1566</v>
      </c>
      <c r="F893" s="8">
        <v>629900</v>
      </c>
      <c r="G893" s="8" t="s">
        <v>8423</v>
      </c>
    </row>
    <row r="894" spans="1:10" ht="15.6" customHeight="1">
      <c r="A894" s="5" t="s">
        <v>1594</v>
      </c>
      <c r="B894" s="5" t="s">
        <v>1599</v>
      </c>
      <c r="C894" s="9" t="s">
        <v>2321</v>
      </c>
      <c r="D894" s="67" t="s">
        <v>8510</v>
      </c>
      <c r="E894" s="5" t="s">
        <v>1572</v>
      </c>
      <c r="F894" s="8">
        <v>629900</v>
      </c>
      <c r="G894" s="8" t="s">
        <v>8423</v>
      </c>
    </row>
    <row r="895" spans="1:10" ht="15.6" customHeight="1">
      <c r="A895" s="5" t="s">
        <v>1594</v>
      </c>
      <c r="B895" s="5" t="s">
        <v>1600</v>
      </c>
      <c r="C895" s="9" t="s">
        <v>2322</v>
      </c>
      <c r="D895" s="67" t="s">
        <v>8510</v>
      </c>
      <c r="E895" s="5" t="s">
        <v>1574</v>
      </c>
      <c r="F895" s="8">
        <v>629900</v>
      </c>
      <c r="G895" s="8" t="s">
        <v>8423</v>
      </c>
    </row>
    <row r="896" spans="1:10" ht="15.6" customHeight="1">
      <c r="A896" s="5" t="s">
        <v>1594</v>
      </c>
      <c r="B896" s="5" t="s">
        <v>1601</v>
      </c>
      <c r="C896" s="9" t="s">
        <v>2323</v>
      </c>
      <c r="D896" s="67" t="s">
        <v>8510</v>
      </c>
      <c r="E896" s="5" t="s">
        <v>1583</v>
      </c>
      <c r="F896" s="8">
        <v>629900</v>
      </c>
      <c r="G896" s="8" t="s">
        <v>8423</v>
      </c>
    </row>
    <row r="897" spans="1:10" ht="15.6" customHeight="1">
      <c r="A897" s="5" t="s">
        <v>1594</v>
      </c>
      <c r="B897" s="5" t="s">
        <v>1602</v>
      </c>
      <c r="C897" s="9" t="s">
        <v>2324</v>
      </c>
      <c r="D897" s="67" t="s">
        <v>8510</v>
      </c>
      <c r="E897" s="5" t="s">
        <v>1585</v>
      </c>
      <c r="F897" s="8">
        <v>629900</v>
      </c>
      <c r="G897" s="8" t="s">
        <v>8423</v>
      </c>
      <c r="I897">
        <v>787375</v>
      </c>
      <c r="J897">
        <f>+IF(F897=I897,1,0)</f>
        <v>0</v>
      </c>
    </row>
    <row r="898" spans="1:10" ht="15.6" customHeight="1">
      <c r="A898" s="5" t="s">
        <v>1594</v>
      </c>
      <c r="B898" s="5" t="s">
        <v>1603</v>
      </c>
      <c r="C898" s="9" t="s">
        <v>2325</v>
      </c>
      <c r="D898" s="67" t="s">
        <v>8510</v>
      </c>
      <c r="E898" s="5" t="s">
        <v>1587</v>
      </c>
      <c r="F898" s="8">
        <v>629900</v>
      </c>
      <c r="G898" s="8" t="s">
        <v>8423</v>
      </c>
    </row>
    <row r="899" spans="1:10" ht="15.6" customHeight="1">
      <c r="A899" s="5" t="s">
        <v>1594</v>
      </c>
      <c r="B899" s="5" t="s">
        <v>1604</v>
      </c>
      <c r="C899" s="9" t="s">
        <v>2326</v>
      </c>
      <c r="D899" s="67" t="s">
        <v>8510</v>
      </c>
      <c r="E899" s="5" t="s">
        <v>1589</v>
      </c>
      <c r="F899" s="8">
        <v>629900</v>
      </c>
      <c r="G899" s="8" t="s">
        <v>8423</v>
      </c>
    </row>
    <row r="900" spans="1:10" ht="15.6" customHeight="1">
      <c r="A900" s="5" t="s">
        <v>1594</v>
      </c>
      <c r="B900" s="5" t="s">
        <v>1605</v>
      </c>
      <c r="C900" s="9" t="s">
        <v>2327</v>
      </c>
      <c r="D900" s="67" t="s">
        <v>8510</v>
      </c>
      <c r="E900" s="5" t="s">
        <v>1591</v>
      </c>
      <c r="F900" s="8">
        <v>629900</v>
      </c>
      <c r="G900" s="8" t="s">
        <v>8423</v>
      </c>
    </row>
    <row r="901" spans="1:10" ht="15.6" customHeight="1">
      <c r="A901" s="5" t="s">
        <v>1594</v>
      </c>
      <c r="B901" s="5" t="s">
        <v>1606</v>
      </c>
      <c r="C901" s="9" t="s">
        <v>2320</v>
      </c>
      <c r="D901" s="67" t="s">
        <v>8510</v>
      </c>
      <c r="E901" s="5" t="s">
        <v>1593</v>
      </c>
      <c r="F901" s="8">
        <v>629900</v>
      </c>
      <c r="G901" s="8" t="s">
        <v>8423</v>
      </c>
    </row>
    <row r="902" spans="1:10" ht="15.6" customHeight="1">
      <c r="A902" s="5" t="s">
        <v>1607</v>
      </c>
      <c r="B902" s="5"/>
      <c r="C902" s="5" t="s">
        <v>6</v>
      </c>
      <c r="D902" s="9" t="s">
        <v>1608</v>
      </c>
      <c r="E902" s="5" t="s">
        <v>16</v>
      </c>
      <c r="F902" s="6">
        <v>499900</v>
      </c>
      <c r="G902" s="6" t="s">
        <v>13</v>
      </c>
      <c r="H902">
        <f t="shared" ref="H902:H964" si="49">+F902*(1+$M$8)</f>
        <v>599880</v>
      </c>
    </row>
    <row r="903" spans="1:10" ht="15.6" customHeight="1">
      <c r="A903" s="5" t="s">
        <v>1607</v>
      </c>
      <c r="B903" s="5" t="s">
        <v>1609</v>
      </c>
      <c r="C903" s="9" t="s">
        <v>2328</v>
      </c>
      <c r="D903" s="67" t="s">
        <v>8511</v>
      </c>
      <c r="E903" s="5" t="s">
        <v>1566</v>
      </c>
      <c r="F903" s="8">
        <v>499900</v>
      </c>
      <c r="G903" s="8" t="s">
        <v>8423</v>
      </c>
    </row>
    <row r="904" spans="1:10" ht="15.6" customHeight="1">
      <c r="A904" s="5" t="s">
        <v>1607</v>
      </c>
      <c r="B904" s="5" t="s">
        <v>1610</v>
      </c>
      <c r="C904" s="9" t="s">
        <v>2329</v>
      </c>
      <c r="D904" s="67" t="s">
        <v>8511</v>
      </c>
      <c r="E904" s="5" t="s">
        <v>1568</v>
      </c>
      <c r="F904" s="8">
        <v>499900</v>
      </c>
      <c r="G904" s="8" t="s">
        <v>8423</v>
      </c>
    </row>
    <row r="905" spans="1:10" ht="15.6" customHeight="1">
      <c r="A905" s="5" t="s">
        <v>1611</v>
      </c>
      <c r="B905" s="5"/>
      <c r="C905" s="5" t="s">
        <v>6</v>
      </c>
      <c r="D905" s="9" t="s">
        <v>1612</v>
      </c>
      <c r="E905" s="5" t="s">
        <v>16</v>
      </c>
      <c r="F905" s="6">
        <v>338900</v>
      </c>
      <c r="G905" s="6" t="s">
        <v>13</v>
      </c>
      <c r="H905">
        <f t="shared" si="49"/>
        <v>406680</v>
      </c>
    </row>
    <row r="906" spans="1:10" ht="15.6" customHeight="1">
      <c r="A906" s="5" t="s">
        <v>1611</v>
      </c>
      <c r="B906" s="5" t="s">
        <v>1613</v>
      </c>
      <c r="C906" s="9" t="s">
        <v>2330</v>
      </c>
      <c r="D906" s="67" t="s">
        <v>8512</v>
      </c>
      <c r="E906" s="5" t="s">
        <v>1566</v>
      </c>
      <c r="F906" s="8">
        <v>338900</v>
      </c>
      <c r="G906" s="8" t="s">
        <v>8423</v>
      </c>
    </row>
    <row r="907" spans="1:10" ht="15.6" customHeight="1">
      <c r="A907" s="5" t="s">
        <v>1611</v>
      </c>
      <c r="B907" s="5" t="s">
        <v>1614</v>
      </c>
      <c r="C907" s="9" t="s">
        <v>2331</v>
      </c>
      <c r="D907" s="67" t="s">
        <v>8512</v>
      </c>
      <c r="E907" s="5" t="s">
        <v>1568</v>
      </c>
      <c r="F907" s="8">
        <v>338900</v>
      </c>
      <c r="G907" s="8" t="s">
        <v>8423</v>
      </c>
    </row>
    <row r="908" spans="1:10" ht="15.6" customHeight="1">
      <c r="A908" s="5" t="s">
        <v>1611</v>
      </c>
      <c r="B908" s="5" t="s">
        <v>1615</v>
      </c>
      <c r="C908" s="9" t="s">
        <v>2332</v>
      </c>
      <c r="D908" s="67" t="s">
        <v>8512</v>
      </c>
      <c r="E908" s="5" t="s">
        <v>1570</v>
      </c>
      <c r="F908" s="8">
        <v>338900</v>
      </c>
      <c r="G908" s="8" t="s">
        <v>8423</v>
      </c>
    </row>
    <row r="909" spans="1:10" ht="15.6" customHeight="1">
      <c r="A909" s="5" t="s">
        <v>1611</v>
      </c>
      <c r="B909" s="5" t="s">
        <v>1616</v>
      </c>
      <c r="C909" s="9" t="s">
        <v>2333</v>
      </c>
      <c r="D909" s="67" t="s">
        <v>8512</v>
      </c>
      <c r="E909" s="5" t="s">
        <v>1572</v>
      </c>
      <c r="F909" s="8">
        <v>338900</v>
      </c>
      <c r="G909" s="8" t="s">
        <v>8423</v>
      </c>
      <c r="I909">
        <v>624875</v>
      </c>
      <c r="J909">
        <f>+IF(F909=I909,1,0)</f>
        <v>0</v>
      </c>
    </row>
    <row r="910" spans="1:10" ht="15.6" customHeight="1">
      <c r="A910" s="5" t="s">
        <v>1611</v>
      </c>
      <c r="B910" s="5" t="s">
        <v>1617</v>
      </c>
      <c r="C910" s="9" t="s">
        <v>2334</v>
      </c>
      <c r="D910" s="67" t="s">
        <v>8512</v>
      </c>
      <c r="E910" s="5" t="s">
        <v>1574</v>
      </c>
      <c r="F910" s="8">
        <v>338900</v>
      </c>
      <c r="G910" s="8" t="s">
        <v>8423</v>
      </c>
    </row>
    <row r="911" spans="1:10" ht="15.6" customHeight="1">
      <c r="A911" s="5" t="s">
        <v>1611</v>
      </c>
      <c r="B911" s="5" t="s">
        <v>1618</v>
      </c>
      <c r="C911" s="9" t="s">
        <v>2335</v>
      </c>
      <c r="D911" s="67" t="s">
        <v>8512</v>
      </c>
      <c r="E911" s="5" t="s">
        <v>1583</v>
      </c>
      <c r="F911" s="8">
        <v>338900</v>
      </c>
      <c r="G911" s="8" t="s">
        <v>8423</v>
      </c>
    </row>
    <row r="912" spans="1:10" ht="15.6" customHeight="1">
      <c r="A912" s="5" t="s">
        <v>1611</v>
      </c>
      <c r="B912" s="5" t="s">
        <v>1619</v>
      </c>
      <c r="C912" s="9" t="s">
        <v>2336</v>
      </c>
      <c r="D912" s="67" t="s">
        <v>8512</v>
      </c>
      <c r="E912" s="5" t="s">
        <v>1585</v>
      </c>
      <c r="F912" s="8">
        <v>338900</v>
      </c>
      <c r="G912" s="8" t="s">
        <v>8423</v>
      </c>
      <c r="I912">
        <v>423625</v>
      </c>
      <c r="J912">
        <f>+IF(F912=I912,1,0)</f>
        <v>0</v>
      </c>
    </row>
    <row r="913" spans="1:10" ht="15.6" customHeight="1">
      <c r="A913" s="5" t="s">
        <v>1611</v>
      </c>
      <c r="B913" s="5" t="s">
        <v>1620</v>
      </c>
      <c r="C913" s="9" t="s">
        <v>2337</v>
      </c>
      <c r="D913" s="67" t="s">
        <v>8512</v>
      </c>
      <c r="E913" s="5" t="s">
        <v>1587</v>
      </c>
      <c r="F913" s="8">
        <v>338900</v>
      </c>
      <c r="G913" s="8" t="s">
        <v>8423</v>
      </c>
    </row>
    <row r="914" spans="1:10" ht="15.6" customHeight="1">
      <c r="A914" s="5" t="s">
        <v>1611</v>
      </c>
      <c r="B914" s="5" t="s">
        <v>1621</v>
      </c>
      <c r="C914" s="9" t="s">
        <v>2338</v>
      </c>
      <c r="D914" s="67" t="s">
        <v>8512</v>
      </c>
      <c r="E914" s="5" t="s">
        <v>1589</v>
      </c>
      <c r="F914" s="8">
        <v>338900</v>
      </c>
      <c r="G914" s="8" t="s">
        <v>8423</v>
      </c>
    </row>
    <row r="915" spans="1:10" ht="15.6" customHeight="1">
      <c r="A915" s="5" t="s">
        <v>1611</v>
      </c>
      <c r="B915" s="5" t="s">
        <v>1622</v>
      </c>
      <c r="C915" s="9" t="s">
        <v>2339</v>
      </c>
      <c r="D915" s="67" t="s">
        <v>8512</v>
      </c>
      <c r="E915" s="5" t="s">
        <v>1591</v>
      </c>
      <c r="F915" s="8">
        <v>338900</v>
      </c>
      <c r="G915" s="8" t="s">
        <v>8423</v>
      </c>
    </row>
    <row r="916" spans="1:10" ht="15.6" customHeight="1">
      <c r="A916" s="5" t="s">
        <v>1611</v>
      </c>
      <c r="B916" s="5" t="s">
        <v>1623</v>
      </c>
      <c r="C916" s="9" t="s">
        <v>2340</v>
      </c>
      <c r="D916" s="67" t="s">
        <v>8512</v>
      </c>
      <c r="E916" s="5" t="s">
        <v>1593</v>
      </c>
      <c r="F916" s="8">
        <v>338900</v>
      </c>
      <c r="G916" s="8" t="s">
        <v>8423</v>
      </c>
    </row>
    <row r="917" spans="1:10" ht="15.6" customHeight="1">
      <c r="A917" s="5" t="s">
        <v>1624</v>
      </c>
      <c r="B917" s="5"/>
      <c r="C917" s="5" t="s">
        <v>6</v>
      </c>
      <c r="D917" s="9" t="s">
        <v>1625</v>
      </c>
      <c r="E917" s="5" t="s">
        <v>16</v>
      </c>
      <c r="F917" s="6">
        <v>279900</v>
      </c>
      <c r="G917" s="6" t="s">
        <v>13</v>
      </c>
      <c r="H917">
        <f t="shared" si="49"/>
        <v>335880</v>
      </c>
    </row>
    <row r="918" spans="1:10" ht="15.6" customHeight="1">
      <c r="A918" s="5" t="s">
        <v>1624</v>
      </c>
      <c r="B918" s="5" t="s">
        <v>1626</v>
      </c>
      <c r="C918" s="9" t="s">
        <v>2341</v>
      </c>
      <c r="D918" s="67" t="s">
        <v>8513</v>
      </c>
      <c r="E918" s="5" t="s">
        <v>1566</v>
      </c>
      <c r="F918" s="8">
        <v>279900</v>
      </c>
      <c r="G918" s="8" t="s">
        <v>8423</v>
      </c>
    </row>
    <row r="919" spans="1:10" ht="15.6" customHeight="1">
      <c r="A919" s="5" t="s">
        <v>1624</v>
      </c>
      <c r="B919" s="5" t="s">
        <v>1627</v>
      </c>
      <c r="C919" s="9" t="s">
        <v>2342</v>
      </c>
      <c r="D919" s="67" t="s">
        <v>8513</v>
      </c>
      <c r="E919" s="5" t="s">
        <v>1568</v>
      </c>
      <c r="F919" s="8">
        <v>279900</v>
      </c>
      <c r="G919" s="8" t="s">
        <v>8423</v>
      </c>
    </row>
    <row r="920" spans="1:10" ht="15.6" customHeight="1">
      <c r="A920" s="5" t="s">
        <v>1624</v>
      </c>
      <c r="B920" s="5" t="s">
        <v>1628</v>
      </c>
      <c r="C920" s="9" t="s">
        <v>2343</v>
      </c>
      <c r="D920" s="67" t="s">
        <v>8513</v>
      </c>
      <c r="E920" s="5" t="s">
        <v>1570</v>
      </c>
      <c r="F920" s="8">
        <v>279900</v>
      </c>
      <c r="G920" s="8" t="s">
        <v>8423</v>
      </c>
    </row>
    <row r="921" spans="1:10" ht="15.6" customHeight="1">
      <c r="A921" s="5" t="s">
        <v>1624</v>
      </c>
      <c r="B921" s="5" t="s">
        <v>1629</v>
      </c>
      <c r="C921" s="9" t="s">
        <v>2344</v>
      </c>
      <c r="D921" s="67" t="s">
        <v>8513</v>
      </c>
      <c r="E921" s="5" t="s">
        <v>1572</v>
      </c>
      <c r="F921" s="8">
        <v>279900</v>
      </c>
      <c r="G921" s="8" t="s">
        <v>8423</v>
      </c>
    </row>
    <row r="922" spans="1:10" ht="15.6" customHeight="1">
      <c r="A922" s="5" t="s">
        <v>1624</v>
      </c>
      <c r="B922" s="5" t="s">
        <v>1630</v>
      </c>
      <c r="C922" s="9" t="s">
        <v>2345</v>
      </c>
      <c r="D922" s="67" t="s">
        <v>8513</v>
      </c>
      <c r="E922" s="5" t="s">
        <v>1574</v>
      </c>
      <c r="F922" s="8">
        <v>279900</v>
      </c>
      <c r="G922" s="8" t="s">
        <v>8423</v>
      </c>
    </row>
    <row r="923" spans="1:10" ht="15.6" customHeight="1">
      <c r="A923" s="5" t="s">
        <v>1631</v>
      </c>
      <c r="B923" s="5"/>
      <c r="C923" s="5" t="s">
        <v>6</v>
      </c>
      <c r="D923" s="9" t="s">
        <v>1632</v>
      </c>
      <c r="E923" s="5" t="s">
        <v>16</v>
      </c>
      <c r="F923" s="6">
        <v>1469900</v>
      </c>
      <c r="G923" s="6" t="s">
        <v>13</v>
      </c>
      <c r="H923">
        <f t="shared" si="49"/>
        <v>1763880</v>
      </c>
    </row>
    <row r="924" spans="1:10" ht="15.6" customHeight="1">
      <c r="A924" s="5" t="s">
        <v>1631</v>
      </c>
      <c r="B924" s="5" t="s">
        <v>1633</v>
      </c>
      <c r="C924" s="9" t="s">
        <v>2346</v>
      </c>
      <c r="D924" s="67" t="s">
        <v>8514</v>
      </c>
      <c r="E924" s="5" t="s">
        <v>12</v>
      </c>
      <c r="F924" s="8">
        <v>1469900</v>
      </c>
      <c r="G924" s="8" t="s">
        <v>8423</v>
      </c>
      <c r="I924">
        <v>349875</v>
      </c>
      <c r="J924">
        <f>+IF(F924=I924,1,0)</f>
        <v>0</v>
      </c>
    </row>
    <row r="925" spans="1:10" ht="15.6" customHeight="1">
      <c r="A925" s="5" t="s">
        <v>1631</v>
      </c>
      <c r="B925" s="5" t="s">
        <v>1634</v>
      </c>
      <c r="C925" s="9" t="s">
        <v>2347</v>
      </c>
      <c r="D925" s="67" t="s">
        <v>8514</v>
      </c>
      <c r="E925" s="5" t="s">
        <v>38</v>
      </c>
      <c r="F925" s="8">
        <v>1469900</v>
      </c>
      <c r="G925" s="8" t="s">
        <v>8423</v>
      </c>
    </row>
    <row r="926" spans="1:10" ht="15.6" customHeight="1">
      <c r="A926" s="5" t="s">
        <v>1631</v>
      </c>
      <c r="B926" s="5" t="s">
        <v>1635</v>
      </c>
      <c r="C926" s="9" t="s">
        <v>2348</v>
      </c>
      <c r="D926" s="67" t="s">
        <v>8514</v>
      </c>
      <c r="E926" s="5" t="s">
        <v>36</v>
      </c>
      <c r="F926" s="8">
        <v>1469900</v>
      </c>
      <c r="G926" s="8" t="s">
        <v>8423</v>
      </c>
    </row>
    <row r="927" spans="1:10" ht="15.6" customHeight="1">
      <c r="A927" s="5" t="s">
        <v>1631</v>
      </c>
      <c r="B927" s="5" t="s">
        <v>1636</v>
      </c>
      <c r="C927" s="9" t="s">
        <v>2349</v>
      </c>
      <c r="D927" s="67" t="s">
        <v>8514</v>
      </c>
      <c r="E927" s="5" t="s">
        <v>48</v>
      </c>
      <c r="F927" s="8">
        <v>1469900</v>
      </c>
      <c r="G927" s="8" t="s">
        <v>8423</v>
      </c>
    </row>
    <row r="928" spans="1:10" ht="15.6" customHeight="1">
      <c r="A928" s="5" t="s">
        <v>1637</v>
      </c>
      <c r="B928" s="5"/>
      <c r="C928" s="5" t="s">
        <v>6</v>
      </c>
      <c r="D928" s="9" t="s">
        <v>1638</v>
      </c>
      <c r="E928" s="5" t="s">
        <v>16</v>
      </c>
      <c r="F928" s="6">
        <v>1349900</v>
      </c>
      <c r="G928" s="6" t="s">
        <v>13</v>
      </c>
      <c r="H928">
        <f t="shared" si="49"/>
        <v>1619880</v>
      </c>
    </row>
    <row r="929" spans="1:10" ht="15.6" customHeight="1">
      <c r="A929" s="5" t="s">
        <v>1637</v>
      </c>
      <c r="B929" s="5" t="s">
        <v>1639</v>
      </c>
      <c r="C929" s="9" t="s">
        <v>2350</v>
      </c>
      <c r="D929" s="67" t="s">
        <v>8515</v>
      </c>
      <c r="E929" s="5" t="s">
        <v>36</v>
      </c>
      <c r="F929" s="8">
        <v>1349900</v>
      </c>
      <c r="G929" s="8" t="s">
        <v>8423</v>
      </c>
    </row>
    <row r="930" spans="1:10" ht="15.6" customHeight="1">
      <c r="A930" s="5" t="s">
        <v>1637</v>
      </c>
      <c r="B930" s="5" t="s">
        <v>1640</v>
      </c>
      <c r="C930" s="9" t="s">
        <v>2351</v>
      </c>
      <c r="D930" s="67" t="s">
        <v>8515</v>
      </c>
      <c r="E930" s="5" t="s">
        <v>12</v>
      </c>
      <c r="F930" s="8">
        <v>1349900</v>
      </c>
      <c r="G930" s="8" t="s">
        <v>8423</v>
      </c>
      <c r="I930">
        <v>1837375</v>
      </c>
      <c r="J930">
        <f>+IF(F930=I930,1,0)</f>
        <v>0</v>
      </c>
    </row>
    <row r="931" spans="1:10" ht="15.6" customHeight="1">
      <c r="A931" s="5" t="s">
        <v>1637</v>
      </c>
      <c r="B931" s="5" t="s">
        <v>1641</v>
      </c>
      <c r="C931" s="9" t="s">
        <v>2352</v>
      </c>
      <c r="D931" s="67" t="s">
        <v>8515</v>
      </c>
      <c r="E931" s="5" t="s">
        <v>38</v>
      </c>
      <c r="F931" s="8">
        <v>1349900</v>
      </c>
      <c r="G931" s="8" t="s">
        <v>8423</v>
      </c>
    </row>
    <row r="932" spans="1:10" ht="15.6" customHeight="1">
      <c r="A932" s="5" t="s">
        <v>1637</v>
      </c>
      <c r="B932" s="5" t="s">
        <v>1642</v>
      </c>
      <c r="C932" s="9" t="s">
        <v>2353</v>
      </c>
      <c r="D932" s="67" t="s">
        <v>8515</v>
      </c>
      <c r="E932" s="5" t="s">
        <v>48</v>
      </c>
      <c r="F932" s="8">
        <v>1349900</v>
      </c>
      <c r="G932" s="8" t="s">
        <v>8423</v>
      </c>
    </row>
    <row r="933" spans="1:10" ht="15.6" customHeight="1">
      <c r="A933" s="5" t="s">
        <v>1643</v>
      </c>
      <c r="B933" s="5" t="s">
        <v>1644</v>
      </c>
      <c r="C933" s="9" t="s">
        <v>2354</v>
      </c>
      <c r="D933" s="9" t="s">
        <v>440</v>
      </c>
      <c r="E933" s="5" t="s">
        <v>1645</v>
      </c>
      <c r="F933" s="6">
        <v>320000</v>
      </c>
      <c r="G933" s="6" t="s">
        <v>13</v>
      </c>
      <c r="H933">
        <f t="shared" si="49"/>
        <v>384000</v>
      </c>
    </row>
    <row r="934" spans="1:10" ht="15.6" customHeight="1">
      <c r="A934" s="5" t="s">
        <v>1646</v>
      </c>
      <c r="B934" s="5"/>
      <c r="C934" s="5" t="s">
        <v>6</v>
      </c>
      <c r="D934" s="9" t="s">
        <v>1647</v>
      </c>
      <c r="E934" s="5" t="s">
        <v>16</v>
      </c>
      <c r="F934" s="6">
        <v>2499900</v>
      </c>
      <c r="G934" s="6" t="s">
        <v>13</v>
      </c>
      <c r="H934">
        <f t="shared" si="49"/>
        <v>2999880</v>
      </c>
    </row>
    <row r="935" spans="1:10" ht="15.6" customHeight="1">
      <c r="A935" s="5" t="s">
        <v>1646</v>
      </c>
      <c r="B935" s="5" t="s">
        <v>1648</v>
      </c>
      <c r="C935" s="9" t="s">
        <v>2355</v>
      </c>
      <c r="D935" s="67" t="s">
        <v>8516</v>
      </c>
      <c r="E935" s="5" t="s">
        <v>12</v>
      </c>
      <c r="F935" s="8">
        <v>2499900</v>
      </c>
      <c r="G935" s="8" t="s">
        <v>8423</v>
      </c>
      <c r="I935">
        <v>1687375</v>
      </c>
      <c r="J935">
        <f>+IF(F935=I935,1,0)</f>
        <v>0</v>
      </c>
    </row>
    <row r="936" spans="1:10" ht="15.6" customHeight="1">
      <c r="A936" s="5" t="s">
        <v>1646</v>
      </c>
      <c r="B936" s="5" t="s">
        <v>1649</v>
      </c>
      <c r="C936" s="9" t="s">
        <v>2356</v>
      </c>
      <c r="D936" s="67" t="s">
        <v>8516</v>
      </c>
      <c r="E936" s="5" t="s">
        <v>38</v>
      </c>
      <c r="F936" s="8">
        <v>2499900</v>
      </c>
      <c r="G936" s="8" t="s">
        <v>8423</v>
      </c>
    </row>
    <row r="937" spans="1:10" ht="15.6" customHeight="1">
      <c r="A937" s="5" t="s">
        <v>1646</v>
      </c>
      <c r="B937" s="5" t="s">
        <v>1650</v>
      </c>
      <c r="C937" s="9" t="s">
        <v>2357</v>
      </c>
      <c r="D937" s="67" t="s">
        <v>8516</v>
      </c>
      <c r="E937" s="5" t="s">
        <v>36</v>
      </c>
      <c r="F937" s="8">
        <v>2499900</v>
      </c>
      <c r="G937" s="8" t="s">
        <v>8423</v>
      </c>
    </row>
    <row r="938" spans="1:10" ht="15.6" customHeight="1">
      <c r="A938" s="5" t="s">
        <v>1646</v>
      </c>
      <c r="B938" s="5" t="s">
        <v>1651</v>
      </c>
      <c r="C938" s="9" t="s">
        <v>2358</v>
      </c>
      <c r="D938" s="67" t="s">
        <v>8516</v>
      </c>
      <c r="E938" s="5" t="s">
        <v>48</v>
      </c>
      <c r="F938" s="8">
        <v>2499900</v>
      </c>
      <c r="G938" s="8" t="s">
        <v>8423</v>
      </c>
    </row>
    <row r="939" spans="1:10" ht="15.6" customHeight="1">
      <c r="A939" s="5" t="s">
        <v>1652</v>
      </c>
      <c r="B939" s="5"/>
      <c r="C939" s="5" t="s">
        <v>6</v>
      </c>
      <c r="D939" s="9" t="s">
        <v>1653</v>
      </c>
      <c r="E939" s="5" t="s">
        <v>16</v>
      </c>
      <c r="F939" s="6">
        <v>2819900</v>
      </c>
      <c r="G939" s="6" t="s">
        <v>13</v>
      </c>
      <c r="H939">
        <f t="shared" si="49"/>
        <v>3383880</v>
      </c>
    </row>
    <row r="940" spans="1:10" ht="15.6" customHeight="1">
      <c r="A940" s="5" t="s">
        <v>1652</v>
      </c>
      <c r="B940" s="5" t="s">
        <v>1654</v>
      </c>
      <c r="C940" s="9" t="s">
        <v>2359</v>
      </c>
      <c r="D940" s="67" t="s">
        <v>8517</v>
      </c>
      <c r="E940" s="5" t="s">
        <v>12</v>
      </c>
      <c r="F940" s="8">
        <v>2819900</v>
      </c>
      <c r="G940" s="8" t="s">
        <v>8423</v>
      </c>
      <c r="I940">
        <v>400000</v>
      </c>
      <c r="J940">
        <f t="shared" ref="J940:J941" si="50">+IF(F940=I940,1,0)</f>
        <v>0</v>
      </c>
    </row>
    <row r="941" spans="1:10" ht="15.6" customHeight="1">
      <c r="A941" s="5" t="s">
        <v>1652</v>
      </c>
      <c r="B941" s="5" t="s">
        <v>1655</v>
      </c>
      <c r="C941" s="9" t="s">
        <v>2360</v>
      </c>
      <c r="D941" s="67" t="s">
        <v>8517</v>
      </c>
      <c r="E941" s="5" t="s">
        <v>38</v>
      </c>
      <c r="F941" s="8">
        <v>2819900</v>
      </c>
      <c r="G941" s="8" t="s">
        <v>8423</v>
      </c>
      <c r="I941">
        <v>3124875</v>
      </c>
      <c r="J941">
        <f t="shared" si="50"/>
        <v>0</v>
      </c>
    </row>
    <row r="942" spans="1:10" ht="15.6" customHeight="1">
      <c r="A942" s="5" t="s">
        <v>1652</v>
      </c>
      <c r="B942" s="5" t="s">
        <v>1656</v>
      </c>
      <c r="C942" s="9" t="s">
        <v>2361</v>
      </c>
      <c r="D942" s="67" t="s">
        <v>8517</v>
      </c>
      <c r="E942" s="5" t="s">
        <v>36</v>
      </c>
      <c r="F942" s="8">
        <v>2819900</v>
      </c>
      <c r="G942" s="8" t="s">
        <v>8423</v>
      </c>
    </row>
    <row r="943" spans="1:10" ht="15.6" customHeight="1">
      <c r="A943" s="5" t="s">
        <v>1652</v>
      </c>
      <c r="B943" s="5" t="s">
        <v>1657</v>
      </c>
      <c r="C943" s="9" t="s">
        <v>2362</v>
      </c>
      <c r="D943" s="67" t="s">
        <v>8517</v>
      </c>
      <c r="E943" s="5" t="s">
        <v>48</v>
      </c>
      <c r="F943" s="8">
        <v>2819900</v>
      </c>
      <c r="G943" s="8" t="s">
        <v>8423</v>
      </c>
    </row>
    <row r="944" spans="1:10" ht="15.6" customHeight="1">
      <c r="A944" s="5" t="s">
        <v>1658</v>
      </c>
      <c r="B944" s="5"/>
      <c r="C944" s="5" t="s">
        <v>6</v>
      </c>
      <c r="D944" s="9" t="s">
        <v>1659</v>
      </c>
      <c r="E944" s="5" t="s">
        <v>16</v>
      </c>
      <c r="F944" s="6">
        <v>2599900</v>
      </c>
      <c r="G944" s="6" t="s">
        <v>13</v>
      </c>
      <c r="H944">
        <f t="shared" si="49"/>
        <v>3119880</v>
      </c>
    </row>
    <row r="945" spans="1:10" ht="15.6" customHeight="1">
      <c r="A945" s="5" t="s">
        <v>1658</v>
      </c>
      <c r="B945" s="5" t="s">
        <v>1660</v>
      </c>
      <c r="C945" s="9" t="s">
        <v>2363</v>
      </c>
      <c r="D945" s="67" t="s">
        <v>8518</v>
      </c>
      <c r="E945" s="5" t="s">
        <v>12</v>
      </c>
      <c r="F945" s="8">
        <v>2599900</v>
      </c>
      <c r="G945" s="8" t="s">
        <v>8423</v>
      </c>
    </row>
    <row r="946" spans="1:10" ht="15.6" customHeight="1">
      <c r="A946" s="5" t="s">
        <v>1658</v>
      </c>
      <c r="B946" s="5" t="s">
        <v>1661</v>
      </c>
      <c r="C946" s="9" t="s">
        <v>2364</v>
      </c>
      <c r="D946" s="67" t="s">
        <v>8518</v>
      </c>
      <c r="E946" s="5" t="s">
        <v>38</v>
      </c>
      <c r="F946" s="8">
        <v>2599900</v>
      </c>
      <c r="G946" s="8" t="s">
        <v>8423</v>
      </c>
      <c r="I946">
        <v>3524875</v>
      </c>
      <c r="J946">
        <f>+IF(F946=I946,1,0)</f>
        <v>0</v>
      </c>
    </row>
    <row r="947" spans="1:10" ht="15.6" customHeight="1">
      <c r="A947" s="5" t="s">
        <v>1658</v>
      </c>
      <c r="B947" s="5" t="s">
        <v>1662</v>
      </c>
      <c r="C947" s="9" t="s">
        <v>2365</v>
      </c>
      <c r="D947" s="67" t="s">
        <v>8518</v>
      </c>
      <c r="E947" s="5" t="s">
        <v>36</v>
      </c>
      <c r="F947" s="8">
        <v>2599900</v>
      </c>
      <c r="G947" s="8" t="s">
        <v>8423</v>
      </c>
    </row>
    <row r="948" spans="1:10" ht="15.6" customHeight="1">
      <c r="A948" s="5" t="s">
        <v>1658</v>
      </c>
      <c r="B948" s="5" t="s">
        <v>1663</v>
      </c>
      <c r="C948" s="9" t="s">
        <v>2366</v>
      </c>
      <c r="D948" s="67" t="s">
        <v>8518</v>
      </c>
      <c r="E948" s="5" t="s">
        <v>48</v>
      </c>
      <c r="F948" s="8">
        <v>2599900</v>
      </c>
      <c r="G948" s="8" t="s">
        <v>8423</v>
      </c>
    </row>
    <row r="949" spans="1:10" ht="15.6" customHeight="1">
      <c r="A949" s="5" t="s">
        <v>59</v>
      </c>
      <c r="B949" s="5"/>
      <c r="C949" s="9" t="s">
        <v>2367</v>
      </c>
      <c r="D949" s="5" t="s">
        <v>60</v>
      </c>
      <c r="E949" s="5" t="s">
        <v>16</v>
      </c>
      <c r="F949" s="6">
        <v>92900</v>
      </c>
      <c r="G949" s="6" t="s">
        <v>13</v>
      </c>
      <c r="H949">
        <f t="shared" si="49"/>
        <v>111480</v>
      </c>
    </row>
    <row r="950" spans="1:10" ht="15.6" customHeight="1">
      <c r="A950" s="5" t="s">
        <v>2368</v>
      </c>
      <c r="B950" s="5"/>
      <c r="C950" s="5" t="s">
        <v>6</v>
      </c>
      <c r="D950" s="5" t="s">
        <v>2369</v>
      </c>
      <c r="E950" s="5" t="s">
        <v>16</v>
      </c>
      <c r="F950" s="6">
        <v>149900</v>
      </c>
      <c r="G950" s="6" t="s">
        <v>13</v>
      </c>
      <c r="H950">
        <f t="shared" si="49"/>
        <v>179880</v>
      </c>
    </row>
    <row r="951" spans="1:10" ht="15.6" customHeight="1">
      <c r="A951" s="5" t="s">
        <v>2368</v>
      </c>
      <c r="B951" s="5" t="s">
        <v>2370</v>
      </c>
      <c r="C951" s="9" t="s">
        <v>2371</v>
      </c>
      <c r="D951" s="67" t="s">
        <v>8519</v>
      </c>
      <c r="E951" s="5" t="s">
        <v>34</v>
      </c>
      <c r="F951" s="8">
        <v>149900</v>
      </c>
      <c r="G951" s="8" t="s">
        <v>8423</v>
      </c>
      <c r="I951">
        <v>3249875</v>
      </c>
      <c r="J951">
        <f>+IF(F951=I951,1,0)</f>
        <v>0</v>
      </c>
    </row>
    <row r="952" spans="1:10" ht="15.6" customHeight="1">
      <c r="A952" s="5" t="s">
        <v>2368</v>
      </c>
      <c r="B952" s="5" t="s">
        <v>2372</v>
      </c>
      <c r="C952" s="9" t="s">
        <v>2373</v>
      </c>
      <c r="D952" s="67" t="s">
        <v>8519</v>
      </c>
      <c r="E952" s="5" t="s">
        <v>97</v>
      </c>
      <c r="F952" s="8">
        <v>149900</v>
      </c>
      <c r="G952" s="8" t="s">
        <v>8423</v>
      </c>
    </row>
    <row r="953" spans="1:10" ht="15.6" customHeight="1">
      <c r="A953" s="5" t="s">
        <v>2368</v>
      </c>
      <c r="B953" s="5" t="s">
        <v>2374</v>
      </c>
      <c r="C953" s="9" t="s">
        <v>2375</v>
      </c>
      <c r="D953" s="67" t="s">
        <v>8519</v>
      </c>
      <c r="E953" s="5" t="s">
        <v>36</v>
      </c>
      <c r="F953" s="8">
        <v>149900</v>
      </c>
      <c r="G953" s="8" t="s">
        <v>8423</v>
      </c>
    </row>
    <row r="954" spans="1:10" ht="15.6" customHeight="1">
      <c r="A954" s="5" t="s">
        <v>2376</v>
      </c>
      <c r="B954" s="5" t="s">
        <v>2377</v>
      </c>
      <c r="C954" s="9" t="s">
        <v>2378</v>
      </c>
      <c r="D954" s="5" t="s">
        <v>2379</v>
      </c>
      <c r="E954" s="5" t="s">
        <v>271</v>
      </c>
      <c r="F954" s="6">
        <v>299900</v>
      </c>
      <c r="G954" s="6" t="s">
        <v>13</v>
      </c>
      <c r="H954">
        <f t="shared" si="49"/>
        <v>359880</v>
      </c>
    </row>
    <row r="955" spans="1:10" ht="15.6" customHeight="1">
      <c r="A955" s="5" t="s">
        <v>2380</v>
      </c>
      <c r="B955" s="5"/>
      <c r="C955" s="9" t="s">
        <v>2381</v>
      </c>
      <c r="D955" s="5" t="s">
        <v>2382</v>
      </c>
      <c r="E955" s="5" t="s">
        <v>16</v>
      </c>
      <c r="F955" s="6">
        <v>23000</v>
      </c>
      <c r="G955" s="6" t="s">
        <v>13</v>
      </c>
      <c r="H955">
        <f t="shared" si="49"/>
        <v>27600</v>
      </c>
    </row>
    <row r="956" spans="1:10" ht="15.6" customHeight="1">
      <c r="A956" s="5" t="s">
        <v>2383</v>
      </c>
      <c r="B956" s="5" t="s">
        <v>2384</v>
      </c>
      <c r="C956" s="9" t="s">
        <v>1700</v>
      </c>
      <c r="D956" s="5" t="s">
        <v>2385</v>
      </c>
      <c r="E956" s="5" t="s">
        <v>48</v>
      </c>
      <c r="F956" s="6">
        <v>129900</v>
      </c>
      <c r="G956" s="6" t="s">
        <v>13</v>
      </c>
      <c r="H956">
        <f t="shared" si="49"/>
        <v>155880</v>
      </c>
    </row>
    <row r="957" spans="1:10" ht="15.6" customHeight="1">
      <c r="A957" s="5" t="s">
        <v>2386</v>
      </c>
      <c r="B957" s="5"/>
      <c r="C957" s="9" t="s">
        <v>2387</v>
      </c>
      <c r="D957" s="5" t="s">
        <v>2388</v>
      </c>
      <c r="E957" s="5" t="s">
        <v>16</v>
      </c>
      <c r="F957" s="6">
        <v>97900</v>
      </c>
      <c r="G957" s="6" t="s">
        <v>13</v>
      </c>
      <c r="H957">
        <f t="shared" si="49"/>
        <v>117480</v>
      </c>
    </row>
    <row r="958" spans="1:10" ht="15.6" customHeight="1">
      <c r="A958" s="5" t="s">
        <v>2389</v>
      </c>
      <c r="B958" s="5" t="s">
        <v>2390</v>
      </c>
      <c r="C958" s="9" t="s">
        <v>2391</v>
      </c>
      <c r="D958" s="5" t="s">
        <v>2392</v>
      </c>
      <c r="E958" s="5" t="s">
        <v>12</v>
      </c>
      <c r="F958" s="6">
        <v>579900</v>
      </c>
      <c r="G958" s="6" t="s">
        <v>13</v>
      </c>
      <c r="H958">
        <f t="shared" si="49"/>
        <v>695880</v>
      </c>
    </row>
    <row r="959" spans="1:10" ht="15.6" customHeight="1">
      <c r="A959" s="5" t="s">
        <v>2393</v>
      </c>
      <c r="B959" s="5" t="s">
        <v>2394</v>
      </c>
      <c r="C959" s="9" t="s">
        <v>2395</v>
      </c>
      <c r="D959" s="5" t="s">
        <v>2396</v>
      </c>
      <c r="E959" s="5" t="s">
        <v>48</v>
      </c>
      <c r="F959" s="6">
        <v>439900</v>
      </c>
      <c r="G959" s="6" t="s">
        <v>13</v>
      </c>
      <c r="H959">
        <f t="shared" si="49"/>
        <v>527880</v>
      </c>
    </row>
    <row r="960" spans="1:10" ht="15.6" customHeight="1">
      <c r="A960" s="5" t="s">
        <v>2397</v>
      </c>
      <c r="B960" s="5" t="s">
        <v>2398</v>
      </c>
      <c r="C960" s="9" t="s">
        <v>2399</v>
      </c>
      <c r="D960" s="5" t="s">
        <v>2400</v>
      </c>
      <c r="E960" s="5" t="s">
        <v>2401</v>
      </c>
      <c r="F960" s="6">
        <v>139900</v>
      </c>
      <c r="G960" s="6" t="s">
        <v>13</v>
      </c>
      <c r="H960">
        <f t="shared" si="49"/>
        <v>167880</v>
      </c>
    </row>
    <row r="961" spans="1:8" ht="15.6" customHeight="1">
      <c r="A961" s="5" t="s">
        <v>2402</v>
      </c>
      <c r="B961" s="5" t="s">
        <v>2403</v>
      </c>
      <c r="C961" s="9" t="s">
        <v>2404</v>
      </c>
      <c r="D961" s="5" t="s">
        <v>2405</v>
      </c>
      <c r="E961" s="5" t="s">
        <v>36</v>
      </c>
      <c r="F961" s="6">
        <v>549900</v>
      </c>
      <c r="G961" s="6" t="s">
        <v>13</v>
      </c>
      <c r="H961">
        <f t="shared" si="49"/>
        <v>659880</v>
      </c>
    </row>
    <row r="962" spans="1:8" ht="15.6" customHeight="1">
      <c r="A962" s="5" t="s">
        <v>2406</v>
      </c>
      <c r="B962" s="5" t="s">
        <v>2407</v>
      </c>
      <c r="C962" s="9" t="s">
        <v>2408</v>
      </c>
      <c r="D962" s="5" t="s">
        <v>2409</v>
      </c>
      <c r="E962" s="5" t="s">
        <v>292</v>
      </c>
      <c r="F962" s="6">
        <v>339900</v>
      </c>
      <c r="G962" s="6" t="s">
        <v>13</v>
      </c>
      <c r="H962">
        <f t="shared" si="49"/>
        <v>407880</v>
      </c>
    </row>
    <row r="963" spans="1:8" ht="15.6" customHeight="1">
      <c r="A963" s="5" t="s">
        <v>2410</v>
      </c>
      <c r="B963" s="5" t="s">
        <v>2411</v>
      </c>
      <c r="C963" s="9" t="s">
        <v>2412</v>
      </c>
      <c r="D963" s="5" t="s">
        <v>2413</v>
      </c>
      <c r="E963" s="5" t="s">
        <v>752</v>
      </c>
      <c r="F963" s="6">
        <v>159900</v>
      </c>
      <c r="G963" s="6" t="s">
        <v>13</v>
      </c>
      <c r="H963">
        <f t="shared" si="49"/>
        <v>191880</v>
      </c>
    </row>
    <row r="964" spans="1:8" ht="15.6" customHeight="1">
      <c r="A964" s="5" t="s">
        <v>2414</v>
      </c>
      <c r="B964" s="5" t="s">
        <v>2415</v>
      </c>
      <c r="C964" s="9" t="s">
        <v>2416</v>
      </c>
      <c r="D964" s="5" t="s">
        <v>2417</v>
      </c>
      <c r="E964" s="5" t="s">
        <v>431</v>
      </c>
      <c r="F964" s="6">
        <v>269900</v>
      </c>
      <c r="G964" s="6" t="s">
        <v>13</v>
      </c>
      <c r="H964">
        <f t="shared" si="49"/>
        <v>323880</v>
      </c>
    </row>
    <row r="965" spans="1:8" ht="15.6" customHeight="1">
      <c r="A965" s="5" t="s">
        <v>2418</v>
      </c>
      <c r="B965" s="5" t="s">
        <v>2419</v>
      </c>
      <c r="C965" s="9" t="s">
        <v>2420</v>
      </c>
      <c r="D965" s="5" t="s">
        <v>2421</v>
      </c>
      <c r="E965" s="5" t="s">
        <v>12</v>
      </c>
      <c r="F965" s="6">
        <v>359900</v>
      </c>
      <c r="G965" s="6" t="s">
        <v>13</v>
      </c>
      <c r="H965">
        <f t="shared" ref="H965:H1021" si="51">+F965*(1+$M$8)</f>
        <v>431880</v>
      </c>
    </row>
    <row r="966" spans="1:8" ht="15.6" customHeight="1">
      <c r="A966" s="5" t="s">
        <v>2422</v>
      </c>
      <c r="B966" s="5"/>
      <c r="C966" s="9" t="s">
        <v>1750</v>
      </c>
      <c r="D966" s="5" t="s">
        <v>2423</v>
      </c>
      <c r="E966" s="5" t="s">
        <v>16</v>
      </c>
      <c r="F966" s="6">
        <v>39900</v>
      </c>
      <c r="G966" s="6" t="s">
        <v>13</v>
      </c>
      <c r="H966">
        <f t="shared" si="51"/>
        <v>47880</v>
      </c>
    </row>
    <row r="967" spans="1:8" ht="15.6" customHeight="1">
      <c r="A967" s="5" t="s">
        <v>2424</v>
      </c>
      <c r="B967" s="5"/>
      <c r="C967" s="5" t="s">
        <v>6</v>
      </c>
      <c r="D967" s="5" t="s">
        <v>2425</v>
      </c>
      <c r="E967" s="5" t="s">
        <v>16</v>
      </c>
      <c r="F967" s="6">
        <v>3139900</v>
      </c>
      <c r="G967" s="6" t="s">
        <v>13</v>
      </c>
      <c r="H967">
        <f t="shared" si="51"/>
        <v>3767880</v>
      </c>
    </row>
    <row r="968" spans="1:8" ht="15.6" customHeight="1">
      <c r="A968" s="5" t="s">
        <v>2424</v>
      </c>
      <c r="B968" s="5" t="s">
        <v>2426</v>
      </c>
      <c r="C968" s="9" t="s">
        <v>2427</v>
      </c>
      <c r="D968" s="67" t="s">
        <v>8520</v>
      </c>
      <c r="E968" s="5" t="s">
        <v>359</v>
      </c>
      <c r="F968" s="8">
        <v>3139900</v>
      </c>
      <c r="G968" s="8" t="s">
        <v>8423</v>
      </c>
    </row>
    <row r="969" spans="1:8" ht="15.6" customHeight="1">
      <c r="A969" s="5" t="s">
        <v>2424</v>
      </c>
      <c r="B969" s="5" t="s">
        <v>2428</v>
      </c>
      <c r="C969" s="9" t="s">
        <v>2429</v>
      </c>
      <c r="D969" s="67" t="s">
        <v>8520</v>
      </c>
      <c r="E969" s="5" t="s">
        <v>2430</v>
      </c>
      <c r="F969" s="8">
        <v>3139900</v>
      </c>
      <c r="G969" s="8" t="s">
        <v>8423</v>
      </c>
    </row>
    <row r="970" spans="1:8" ht="15.6" customHeight="1">
      <c r="A970" s="5" t="s">
        <v>2424</v>
      </c>
      <c r="B970" s="5" t="s">
        <v>2431</v>
      </c>
      <c r="C970" s="9" t="s">
        <v>2432</v>
      </c>
      <c r="D970" s="67" t="s">
        <v>8520</v>
      </c>
      <c r="E970" s="5" t="s">
        <v>567</v>
      </c>
      <c r="F970" s="8">
        <v>3139900</v>
      </c>
      <c r="G970" s="8" t="s">
        <v>8423</v>
      </c>
    </row>
    <row r="971" spans="1:8" ht="15.6" customHeight="1">
      <c r="A971" s="5" t="s">
        <v>2424</v>
      </c>
      <c r="B971" s="5" t="s">
        <v>2433</v>
      </c>
      <c r="C971" s="9" t="s">
        <v>2434</v>
      </c>
      <c r="D971" s="67" t="s">
        <v>8520</v>
      </c>
      <c r="E971" s="5" t="s">
        <v>36</v>
      </c>
      <c r="F971" s="8">
        <v>3139900</v>
      </c>
      <c r="G971" s="8" t="s">
        <v>8423</v>
      </c>
    </row>
    <row r="972" spans="1:8" ht="15.6" customHeight="1">
      <c r="A972" s="5" t="s">
        <v>2435</v>
      </c>
      <c r="B972" s="5" t="s">
        <v>2436</v>
      </c>
      <c r="C972" s="9" t="s">
        <v>1804</v>
      </c>
      <c r="D972" s="5" t="s">
        <v>2437</v>
      </c>
      <c r="E972" s="5" t="s">
        <v>153</v>
      </c>
      <c r="F972" s="6">
        <v>839900</v>
      </c>
      <c r="G972" s="6" t="s">
        <v>13</v>
      </c>
      <c r="H972">
        <f t="shared" si="51"/>
        <v>1007880</v>
      </c>
    </row>
    <row r="973" spans="1:8" ht="15.6" customHeight="1">
      <c r="A973" s="5" t="s">
        <v>2438</v>
      </c>
      <c r="B973" s="5" t="s">
        <v>2439</v>
      </c>
      <c r="C973" s="9" t="s">
        <v>2440</v>
      </c>
      <c r="D973" s="5" t="s">
        <v>2441</v>
      </c>
      <c r="E973" s="5" t="s">
        <v>12</v>
      </c>
      <c r="F973" s="6">
        <v>389900</v>
      </c>
      <c r="G973" s="6" t="s">
        <v>13</v>
      </c>
      <c r="H973">
        <f t="shared" si="51"/>
        <v>467880</v>
      </c>
    </row>
    <row r="974" spans="1:8" ht="15.6" customHeight="1">
      <c r="A974" s="5" t="s">
        <v>2442</v>
      </c>
      <c r="B974" s="5" t="s">
        <v>2443</v>
      </c>
      <c r="C974" s="9" t="s">
        <v>2444</v>
      </c>
      <c r="D974" s="5" t="s">
        <v>2445</v>
      </c>
      <c r="E974" s="5" t="s">
        <v>48</v>
      </c>
      <c r="F974" s="6">
        <v>849900</v>
      </c>
      <c r="G974" s="6" t="s">
        <v>13</v>
      </c>
      <c r="H974">
        <f t="shared" si="51"/>
        <v>1019880</v>
      </c>
    </row>
    <row r="975" spans="1:8" ht="15.6" customHeight="1">
      <c r="A975" s="5" t="s">
        <v>2446</v>
      </c>
      <c r="B975" s="5" t="s">
        <v>2447</v>
      </c>
      <c r="C975" s="9" t="s">
        <v>2448</v>
      </c>
      <c r="D975" s="5" t="s">
        <v>2449</v>
      </c>
      <c r="E975" s="5" t="s">
        <v>292</v>
      </c>
      <c r="F975" s="6">
        <v>399900</v>
      </c>
      <c r="G975" s="6" t="s">
        <v>13</v>
      </c>
      <c r="H975">
        <f t="shared" si="51"/>
        <v>479880</v>
      </c>
    </row>
    <row r="976" spans="1:8" ht="15.6" customHeight="1">
      <c r="A976" s="5" t="s">
        <v>2450</v>
      </c>
      <c r="B976" s="5" t="s">
        <v>2451</v>
      </c>
      <c r="C976" s="9" t="s">
        <v>2452</v>
      </c>
      <c r="D976" s="9" t="s">
        <v>2453</v>
      </c>
      <c r="E976" s="5" t="s">
        <v>105</v>
      </c>
      <c r="F976" s="6">
        <v>949900</v>
      </c>
      <c r="G976" s="6" t="s">
        <v>13</v>
      </c>
      <c r="H976">
        <f t="shared" si="51"/>
        <v>1139880</v>
      </c>
    </row>
    <row r="977" spans="1:8" ht="15.6" customHeight="1">
      <c r="A977" s="5" t="s">
        <v>2454</v>
      </c>
      <c r="B977" s="5"/>
      <c r="C977" s="5" t="s">
        <v>6</v>
      </c>
      <c r="D977" s="9" t="s">
        <v>742</v>
      </c>
      <c r="E977" s="5" t="s">
        <v>16</v>
      </c>
      <c r="F977" s="6">
        <v>84900</v>
      </c>
      <c r="G977" s="6" t="s">
        <v>13</v>
      </c>
      <c r="H977">
        <f t="shared" si="51"/>
        <v>101880</v>
      </c>
    </row>
    <row r="978" spans="1:8" ht="15.6" customHeight="1">
      <c r="A978" s="5" t="s">
        <v>2454</v>
      </c>
      <c r="B978" s="5" t="s">
        <v>2455</v>
      </c>
      <c r="C978" s="9" t="s">
        <v>2456</v>
      </c>
      <c r="D978" s="67" t="s">
        <v>8475</v>
      </c>
      <c r="E978" s="5" t="s">
        <v>34</v>
      </c>
      <c r="F978" s="8">
        <v>84900</v>
      </c>
      <c r="G978" s="8" t="s">
        <v>8423</v>
      </c>
    </row>
    <row r="979" spans="1:8" ht="15.6" customHeight="1">
      <c r="A979" s="5" t="s">
        <v>2454</v>
      </c>
      <c r="B979" s="5" t="s">
        <v>2457</v>
      </c>
      <c r="C979" s="9" t="s">
        <v>2024</v>
      </c>
      <c r="D979" s="67" t="s">
        <v>8475</v>
      </c>
      <c r="E979" s="5" t="s">
        <v>2458</v>
      </c>
      <c r="F979" s="8">
        <v>84900</v>
      </c>
      <c r="G979" s="8" t="s">
        <v>8423</v>
      </c>
    </row>
    <row r="980" spans="1:8" ht="15.6" customHeight="1">
      <c r="A980" s="5" t="s">
        <v>2454</v>
      </c>
      <c r="B980" s="5" t="s">
        <v>2459</v>
      </c>
      <c r="C980" s="9" t="s">
        <v>2021</v>
      </c>
      <c r="D980" s="67" t="s">
        <v>8475</v>
      </c>
      <c r="E980" s="5" t="s">
        <v>2460</v>
      </c>
      <c r="F980" s="8">
        <v>84900</v>
      </c>
      <c r="G980" s="8" t="s">
        <v>8423</v>
      </c>
    </row>
    <row r="981" spans="1:8" ht="15.6" customHeight="1">
      <c r="A981" s="5" t="s">
        <v>2454</v>
      </c>
      <c r="B981" s="5" t="s">
        <v>2461</v>
      </c>
      <c r="C981" s="9" t="s">
        <v>2022</v>
      </c>
      <c r="D981" s="67" t="s">
        <v>8475</v>
      </c>
      <c r="E981" s="5" t="s">
        <v>2462</v>
      </c>
      <c r="F981" s="8">
        <v>84900</v>
      </c>
      <c r="G981" s="8" t="s">
        <v>8423</v>
      </c>
    </row>
    <row r="982" spans="1:8" ht="15.6" customHeight="1">
      <c r="A982" s="5" t="s">
        <v>2454</v>
      </c>
      <c r="B982" s="5" t="s">
        <v>2463</v>
      </c>
      <c r="C982" s="9" t="s">
        <v>2025</v>
      </c>
      <c r="D982" s="67" t="s">
        <v>8475</v>
      </c>
      <c r="E982" s="5" t="s">
        <v>2464</v>
      </c>
      <c r="F982" s="8">
        <v>84900</v>
      </c>
      <c r="G982" s="8" t="s">
        <v>8423</v>
      </c>
    </row>
    <row r="983" spans="1:8" ht="15.6" customHeight="1">
      <c r="A983" s="5" t="s">
        <v>2465</v>
      </c>
      <c r="B983" s="5"/>
      <c r="C983" s="9" t="s">
        <v>2404</v>
      </c>
      <c r="D983" s="5" t="s">
        <v>2466</v>
      </c>
      <c r="E983" s="5" t="s">
        <v>16</v>
      </c>
      <c r="F983" s="6">
        <v>549900</v>
      </c>
      <c r="G983" s="6" t="s">
        <v>13</v>
      </c>
      <c r="H983">
        <f t="shared" si="51"/>
        <v>659880</v>
      </c>
    </row>
    <row r="984" spans="1:8" ht="15.6" customHeight="1">
      <c r="A984" s="5" t="s">
        <v>2467</v>
      </c>
      <c r="B984" s="5" t="s">
        <v>2468</v>
      </c>
      <c r="C984" s="9" t="s">
        <v>2469</v>
      </c>
      <c r="D984" s="9" t="s">
        <v>2470</v>
      </c>
      <c r="E984" s="5" t="s">
        <v>105</v>
      </c>
      <c r="F984" s="6">
        <v>529900</v>
      </c>
      <c r="G984" s="6" t="s">
        <v>13</v>
      </c>
      <c r="H984">
        <f t="shared" si="51"/>
        <v>635880</v>
      </c>
    </row>
    <row r="985" spans="1:8" ht="15.6" customHeight="1">
      <c r="A985" s="5" t="s">
        <v>2471</v>
      </c>
      <c r="B985" s="5"/>
      <c r="C985" s="5" t="s">
        <v>6</v>
      </c>
      <c r="D985" s="9" t="s">
        <v>2472</v>
      </c>
      <c r="E985" s="5" t="s">
        <v>16</v>
      </c>
      <c r="F985" s="6">
        <v>1859900</v>
      </c>
      <c r="G985" s="6" t="s">
        <v>13</v>
      </c>
      <c r="H985">
        <f t="shared" si="51"/>
        <v>2231880</v>
      </c>
    </row>
    <row r="986" spans="1:8" ht="15.6" customHeight="1">
      <c r="A986" s="5" t="s">
        <v>2471</v>
      </c>
      <c r="B986" s="5" t="s">
        <v>2473</v>
      </c>
      <c r="C986" s="9" t="s">
        <v>2474</v>
      </c>
      <c r="D986" s="67" t="s">
        <v>8521</v>
      </c>
      <c r="E986" s="5" t="s">
        <v>718</v>
      </c>
      <c r="F986" s="8">
        <v>1859900</v>
      </c>
      <c r="G986" s="8" t="s">
        <v>8423</v>
      </c>
    </row>
    <row r="987" spans="1:8" ht="15.6" customHeight="1">
      <c r="A987" s="5" t="s">
        <v>2471</v>
      </c>
      <c r="B987" s="5" t="s">
        <v>2475</v>
      </c>
      <c r="C987" s="9" t="s">
        <v>2476</v>
      </c>
      <c r="D987" s="67" t="s">
        <v>8521</v>
      </c>
      <c r="E987" s="5" t="s">
        <v>716</v>
      </c>
      <c r="F987" s="8">
        <v>1859900</v>
      </c>
      <c r="G987" s="8" t="s">
        <v>8423</v>
      </c>
    </row>
    <row r="988" spans="1:8" ht="15.6" customHeight="1">
      <c r="A988" s="5" t="s">
        <v>2471</v>
      </c>
      <c r="B988" s="5" t="s">
        <v>2477</v>
      </c>
      <c r="C988" s="9" t="s">
        <v>2478</v>
      </c>
      <c r="D988" s="67" t="s">
        <v>8521</v>
      </c>
      <c r="E988" s="5" t="s">
        <v>714</v>
      </c>
      <c r="F988" s="8">
        <v>1859900</v>
      </c>
      <c r="G988" s="8" t="s">
        <v>8423</v>
      </c>
    </row>
    <row r="989" spans="1:8" ht="15.6" customHeight="1">
      <c r="A989" s="5" t="s">
        <v>2471</v>
      </c>
      <c r="B989" s="5" t="s">
        <v>2479</v>
      </c>
      <c r="C989" s="9" t="s">
        <v>2480</v>
      </c>
      <c r="D989" s="67" t="s">
        <v>8521</v>
      </c>
      <c r="E989" s="5" t="s">
        <v>720</v>
      </c>
      <c r="F989" s="8">
        <v>1859900</v>
      </c>
      <c r="G989" s="8" t="s">
        <v>8423</v>
      </c>
    </row>
    <row r="990" spans="1:8" ht="15.6" customHeight="1">
      <c r="A990" s="5" t="s">
        <v>2471</v>
      </c>
      <c r="B990" s="5" t="s">
        <v>2481</v>
      </c>
      <c r="C990" s="9" t="s">
        <v>2482</v>
      </c>
      <c r="D990" s="67" t="s">
        <v>8521</v>
      </c>
      <c r="E990" s="5" t="s">
        <v>722</v>
      </c>
      <c r="F990" s="8">
        <v>1859900</v>
      </c>
      <c r="G990" s="8" t="s">
        <v>8423</v>
      </c>
    </row>
    <row r="991" spans="1:8" ht="15.6" customHeight="1">
      <c r="A991" s="5" t="s">
        <v>2471</v>
      </c>
      <c r="B991" s="5" t="s">
        <v>2483</v>
      </c>
      <c r="C991" s="9" t="s">
        <v>2484</v>
      </c>
      <c r="D991" s="67" t="s">
        <v>8521</v>
      </c>
      <c r="E991" s="5" t="s">
        <v>724</v>
      </c>
      <c r="F991" s="8">
        <v>1859900</v>
      </c>
      <c r="G991" s="8" t="s">
        <v>8423</v>
      </c>
    </row>
    <row r="992" spans="1:8" ht="15.6" customHeight="1">
      <c r="A992" s="5" t="s">
        <v>2485</v>
      </c>
      <c r="B992" s="5"/>
      <c r="C992" s="5" t="s">
        <v>6</v>
      </c>
      <c r="D992" s="9" t="s">
        <v>2486</v>
      </c>
      <c r="E992" s="5" t="s">
        <v>16</v>
      </c>
      <c r="F992" s="6">
        <v>1969900</v>
      </c>
      <c r="G992" s="6" t="s">
        <v>13</v>
      </c>
      <c r="H992">
        <f t="shared" si="51"/>
        <v>2363880</v>
      </c>
    </row>
    <row r="993" spans="1:8" ht="15.6" customHeight="1">
      <c r="A993" s="5" t="s">
        <v>2485</v>
      </c>
      <c r="B993" s="5" t="s">
        <v>2487</v>
      </c>
      <c r="C993" s="9" t="s">
        <v>2488</v>
      </c>
      <c r="D993" s="67" t="s">
        <v>8522</v>
      </c>
      <c r="E993" s="5" t="s">
        <v>714</v>
      </c>
      <c r="F993" s="8">
        <v>1969900</v>
      </c>
      <c r="G993" s="8" t="s">
        <v>8423</v>
      </c>
    </row>
    <row r="994" spans="1:8" ht="15.6" customHeight="1">
      <c r="A994" s="5" t="s">
        <v>2485</v>
      </c>
      <c r="B994" s="5" t="s">
        <v>2489</v>
      </c>
      <c r="C994" s="9" t="s">
        <v>2490</v>
      </c>
      <c r="D994" s="67" t="s">
        <v>8522</v>
      </c>
      <c r="E994" s="5" t="s">
        <v>716</v>
      </c>
      <c r="F994" s="8">
        <v>1969900</v>
      </c>
      <c r="G994" s="8" t="s">
        <v>8423</v>
      </c>
    </row>
    <row r="995" spans="1:8" ht="15.6" customHeight="1">
      <c r="A995" s="5" t="s">
        <v>2485</v>
      </c>
      <c r="B995" s="5" t="s">
        <v>2491</v>
      </c>
      <c r="C995" s="9" t="s">
        <v>2492</v>
      </c>
      <c r="D995" s="67" t="s">
        <v>8522</v>
      </c>
      <c r="E995" s="5" t="s">
        <v>718</v>
      </c>
      <c r="F995" s="8">
        <v>1969900</v>
      </c>
      <c r="G995" s="8" t="s">
        <v>8423</v>
      </c>
    </row>
    <row r="996" spans="1:8" ht="15.6" customHeight="1">
      <c r="A996" s="5" t="s">
        <v>2485</v>
      </c>
      <c r="B996" s="5" t="s">
        <v>2493</v>
      </c>
      <c r="C996" s="9" t="s">
        <v>2494</v>
      </c>
      <c r="D996" s="67" t="s">
        <v>8522</v>
      </c>
      <c r="E996" s="5" t="s">
        <v>720</v>
      </c>
      <c r="F996" s="8">
        <v>1969900</v>
      </c>
      <c r="G996" s="8" t="s">
        <v>8423</v>
      </c>
    </row>
    <row r="997" spans="1:8" ht="15.6" customHeight="1">
      <c r="A997" s="5" t="s">
        <v>2485</v>
      </c>
      <c r="B997" s="5" t="s">
        <v>2495</v>
      </c>
      <c r="C997" s="9" t="s">
        <v>2496</v>
      </c>
      <c r="D997" s="67" t="s">
        <v>8522</v>
      </c>
      <c r="E997" s="5" t="s">
        <v>722</v>
      </c>
      <c r="F997" s="8">
        <v>1969900</v>
      </c>
      <c r="G997" s="8" t="s">
        <v>8423</v>
      </c>
    </row>
    <row r="998" spans="1:8" ht="15.6" customHeight="1">
      <c r="A998" s="5" t="s">
        <v>2485</v>
      </c>
      <c r="B998" s="5" t="s">
        <v>2497</v>
      </c>
      <c r="C998" s="9" t="s">
        <v>2498</v>
      </c>
      <c r="D998" s="67" t="s">
        <v>8522</v>
      </c>
      <c r="E998" s="5" t="s">
        <v>724</v>
      </c>
      <c r="F998" s="8">
        <v>1969900</v>
      </c>
      <c r="G998" s="8" t="s">
        <v>8423</v>
      </c>
    </row>
    <row r="999" spans="1:8" ht="15.6" customHeight="1">
      <c r="A999" s="5" t="s">
        <v>2499</v>
      </c>
      <c r="B999" s="5" t="s">
        <v>2500</v>
      </c>
      <c r="C999" s="9" t="s">
        <v>2501</v>
      </c>
      <c r="D999" s="9" t="s">
        <v>411</v>
      </c>
      <c r="E999" s="5" t="s">
        <v>34</v>
      </c>
      <c r="F999" s="6">
        <v>34900</v>
      </c>
      <c r="G999" s="6" t="s">
        <v>13</v>
      </c>
      <c r="H999">
        <f t="shared" si="51"/>
        <v>41880</v>
      </c>
    </row>
    <row r="1000" spans="1:8" ht="15.6" customHeight="1">
      <c r="A1000" s="5" t="s">
        <v>2502</v>
      </c>
      <c r="B1000" s="5"/>
      <c r="C1000" s="9" t="s">
        <v>1670</v>
      </c>
      <c r="D1000" s="5" t="s">
        <v>2503</v>
      </c>
      <c r="E1000" s="5" t="s">
        <v>16</v>
      </c>
      <c r="F1000" s="6">
        <v>234900</v>
      </c>
      <c r="G1000" s="6" t="s">
        <v>13</v>
      </c>
      <c r="H1000">
        <f t="shared" si="51"/>
        <v>281880</v>
      </c>
    </row>
    <row r="1001" spans="1:8" ht="15.6" customHeight="1">
      <c r="A1001" s="5" t="s">
        <v>2504</v>
      </c>
      <c r="B1001" s="5"/>
      <c r="C1001" s="9" t="s">
        <v>1669</v>
      </c>
      <c r="D1001" s="5" t="s">
        <v>2505</v>
      </c>
      <c r="E1001" s="5" t="s">
        <v>16</v>
      </c>
      <c r="F1001" s="6">
        <v>234900</v>
      </c>
      <c r="G1001" s="6" t="s">
        <v>13</v>
      </c>
      <c r="H1001">
        <f t="shared" si="51"/>
        <v>281880</v>
      </c>
    </row>
    <row r="1002" spans="1:8" ht="15.6" customHeight="1">
      <c r="A1002" s="5" t="s">
        <v>2506</v>
      </c>
      <c r="B1002" s="5"/>
      <c r="C1002" s="9" t="s">
        <v>1703</v>
      </c>
      <c r="D1002" s="5" t="s">
        <v>2505</v>
      </c>
      <c r="E1002" s="5" t="s">
        <v>16</v>
      </c>
      <c r="F1002" s="6">
        <v>159900</v>
      </c>
      <c r="G1002" s="6" t="s">
        <v>13</v>
      </c>
      <c r="H1002">
        <f t="shared" si="51"/>
        <v>191880</v>
      </c>
    </row>
    <row r="1003" spans="1:8" ht="15.6" customHeight="1">
      <c r="A1003" s="5" t="s">
        <v>2507</v>
      </c>
      <c r="B1003" s="5"/>
      <c r="C1003" s="9" t="s">
        <v>1698</v>
      </c>
      <c r="D1003" s="5" t="s">
        <v>2503</v>
      </c>
      <c r="E1003" s="5" t="s">
        <v>16</v>
      </c>
      <c r="F1003" s="6">
        <v>159900</v>
      </c>
      <c r="G1003" s="6" t="s">
        <v>13</v>
      </c>
      <c r="H1003">
        <f t="shared" si="51"/>
        <v>191880</v>
      </c>
    </row>
    <row r="1004" spans="1:8" ht="15.6" customHeight="1">
      <c r="A1004" s="5" t="s">
        <v>2508</v>
      </c>
      <c r="B1004" s="5"/>
      <c r="C1004" s="9" t="s">
        <v>2300</v>
      </c>
      <c r="D1004" s="5" t="s">
        <v>2509</v>
      </c>
      <c r="E1004" s="5" t="s">
        <v>16</v>
      </c>
      <c r="F1004" s="6">
        <v>789900</v>
      </c>
      <c r="G1004" s="6" t="s">
        <v>13</v>
      </c>
      <c r="H1004">
        <f t="shared" si="51"/>
        <v>947880</v>
      </c>
    </row>
    <row r="1005" spans="1:8" ht="15.6" customHeight="1">
      <c r="A1005" s="5" t="s">
        <v>2510</v>
      </c>
      <c r="B1005" s="5" t="s">
        <v>2511</v>
      </c>
      <c r="C1005" s="9" t="s">
        <v>2512</v>
      </c>
      <c r="D1005" s="9" t="s">
        <v>2513</v>
      </c>
      <c r="E1005" s="5" t="s">
        <v>12</v>
      </c>
      <c r="F1005" s="6">
        <v>599900</v>
      </c>
      <c r="G1005" s="6" t="s">
        <v>13</v>
      </c>
      <c r="H1005">
        <f t="shared" si="51"/>
        <v>719880</v>
      </c>
    </row>
    <row r="1006" spans="1:8" ht="15.6" customHeight="1">
      <c r="A1006" s="5" t="s">
        <v>2514</v>
      </c>
      <c r="B1006" s="5" t="s">
        <v>2515</v>
      </c>
      <c r="C1006" s="9" t="s">
        <v>2516</v>
      </c>
      <c r="D1006" s="9" t="s">
        <v>2517</v>
      </c>
      <c r="E1006" s="5" t="s">
        <v>58</v>
      </c>
      <c r="F1006" s="6">
        <v>859990</v>
      </c>
      <c r="G1006" s="6" t="s">
        <v>13</v>
      </c>
      <c r="H1006">
        <f t="shared" si="51"/>
        <v>1031988</v>
      </c>
    </row>
    <row r="1007" spans="1:8" ht="15.6" customHeight="1">
      <c r="A1007" s="5" t="s">
        <v>2518</v>
      </c>
      <c r="B1007" s="5"/>
      <c r="C1007" s="9" t="s">
        <v>2031</v>
      </c>
      <c r="D1007" s="9" t="s">
        <v>2519</v>
      </c>
      <c r="E1007" s="5" t="s">
        <v>16</v>
      </c>
      <c r="F1007" s="6">
        <v>89900</v>
      </c>
      <c r="G1007" s="6" t="s">
        <v>13</v>
      </c>
      <c r="H1007">
        <f t="shared" si="51"/>
        <v>107880</v>
      </c>
    </row>
    <row r="1008" spans="1:8" ht="15.6" customHeight="1">
      <c r="A1008" s="5" t="s">
        <v>2520</v>
      </c>
      <c r="B1008" s="5"/>
      <c r="C1008" s="9" t="s">
        <v>2521</v>
      </c>
      <c r="D1008" s="9" t="s">
        <v>2522</v>
      </c>
      <c r="E1008" s="5" t="s">
        <v>16</v>
      </c>
      <c r="F1008" s="6">
        <v>89900</v>
      </c>
      <c r="G1008" s="6" t="s">
        <v>13</v>
      </c>
      <c r="H1008">
        <f t="shared" si="51"/>
        <v>107880</v>
      </c>
    </row>
    <row r="1009" spans="1:8" ht="15.6" customHeight="1">
      <c r="A1009" s="5" t="s">
        <v>2523</v>
      </c>
      <c r="B1009" s="5" t="s">
        <v>2524</v>
      </c>
      <c r="C1009" s="9" t="s">
        <v>2525</v>
      </c>
      <c r="D1009" s="9" t="s">
        <v>2526</v>
      </c>
      <c r="E1009" s="5" t="s">
        <v>12</v>
      </c>
      <c r="F1009" s="6">
        <v>519900</v>
      </c>
      <c r="G1009" s="6" t="s">
        <v>13</v>
      </c>
      <c r="H1009">
        <f t="shared" si="51"/>
        <v>623880</v>
      </c>
    </row>
    <row r="1010" spans="1:8" ht="15.6" customHeight="1">
      <c r="A1010" s="5" t="s">
        <v>2527</v>
      </c>
      <c r="B1010" s="5" t="s">
        <v>2528</v>
      </c>
      <c r="C1010" s="9" t="s">
        <v>2529</v>
      </c>
      <c r="D1010" s="9" t="s">
        <v>2530</v>
      </c>
      <c r="E1010" s="5" t="s">
        <v>38</v>
      </c>
      <c r="F1010" s="6">
        <v>709900</v>
      </c>
      <c r="G1010" s="6" t="s">
        <v>13</v>
      </c>
      <c r="H1010">
        <f t="shared" si="51"/>
        <v>851880</v>
      </c>
    </row>
    <row r="1011" spans="1:8" ht="15.6" customHeight="1">
      <c r="A1011" s="5" t="s">
        <v>2531</v>
      </c>
      <c r="B1011" s="5" t="s">
        <v>2532</v>
      </c>
      <c r="C1011" s="9" t="s">
        <v>2533</v>
      </c>
      <c r="D1011" s="9" t="s">
        <v>2534</v>
      </c>
      <c r="E1011" s="5" t="s">
        <v>18</v>
      </c>
      <c r="F1011" s="6">
        <v>779900</v>
      </c>
      <c r="G1011" s="6" t="s">
        <v>13</v>
      </c>
      <c r="H1011">
        <f t="shared" si="51"/>
        <v>935880</v>
      </c>
    </row>
    <row r="1012" spans="1:8" ht="15.6" customHeight="1">
      <c r="A1012" s="5" t="s">
        <v>2535</v>
      </c>
      <c r="B1012" s="5" t="s">
        <v>2536</v>
      </c>
      <c r="C1012" s="9" t="s">
        <v>2537</v>
      </c>
      <c r="D1012" s="9" t="s">
        <v>2538</v>
      </c>
      <c r="E1012" s="5" t="s">
        <v>824</v>
      </c>
      <c r="F1012" s="6">
        <v>929900</v>
      </c>
      <c r="G1012" s="6" t="s">
        <v>13</v>
      </c>
      <c r="H1012">
        <f t="shared" si="51"/>
        <v>1115880</v>
      </c>
    </row>
    <row r="1013" spans="1:8" ht="15.6" customHeight="1">
      <c r="A1013" s="5" t="s">
        <v>2539</v>
      </c>
      <c r="B1013" s="5" t="s">
        <v>2540</v>
      </c>
      <c r="C1013" s="9" t="s">
        <v>2541</v>
      </c>
      <c r="D1013" s="9" t="s">
        <v>2542</v>
      </c>
      <c r="E1013" s="5" t="s">
        <v>34</v>
      </c>
      <c r="F1013" s="6">
        <v>849900</v>
      </c>
      <c r="G1013" s="6" t="s">
        <v>13</v>
      </c>
      <c r="H1013">
        <f t="shared" si="51"/>
        <v>1019880</v>
      </c>
    </row>
    <row r="1014" spans="1:8" ht="15.6" customHeight="1">
      <c r="A1014" s="5" t="s">
        <v>2543</v>
      </c>
      <c r="B1014" s="5" t="s">
        <v>2544</v>
      </c>
      <c r="C1014" s="9" t="s">
        <v>2545</v>
      </c>
      <c r="D1014" s="9" t="s">
        <v>2546</v>
      </c>
      <c r="E1014" s="5" t="s">
        <v>12</v>
      </c>
      <c r="F1014" s="6">
        <v>399900</v>
      </c>
      <c r="G1014" s="6" t="s">
        <v>13</v>
      </c>
      <c r="H1014">
        <f t="shared" si="51"/>
        <v>479880</v>
      </c>
    </row>
    <row r="1015" spans="1:8" ht="15.6" customHeight="1">
      <c r="A1015" s="5" t="s">
        <v>2547</v>
      </c>
      <c r="B1015" s="5" t="s">
        <v>2548</v>
      </c>
      <c r="C1015" s="9" t="s">
        <v>2549</v>
      </c>
      <c r="D1015" s="9" t="s">
        <v>2550</v>
      </c>
      <c r="E1015" s="5" t="s">
        <v>1480</v>
      </c>
      <c r="F1015" s="6">
        <v>499900</v>
      </c>
      <c r="G1015" s="6" t="s">
        <v>13</v>
      </c>
      <c r="H1015">
        <f t="shared" si="51"/>
        <v>599880</v>
      </c>
    </row>
    <row r="1016" spans="1:8" ht="15.6" customHeight="1">
      <c r="A1016" s="5" t="s">
        <v>2551</v>
      </c>
      <c r="B1016" s="5" t="s">
        <v>2552</v>
      </c>
      <c r="C1016" s="9" t="s">
        <v>2553</v>
      </c>
      <c r="D1016" s="9" t="s">
        <v>2554</v>
      </c>
      <c r="E1016" s="5" t="s">
        <v>12</v>
      </c>
      <c r="F1016" s="6">
        <v>609900</v>
      </c>
      <c r="G1016" s="6" t="s">
        <v>13</v>
      </c>
      <c r="H1016">
        <f t="shared" si="51"/>
        <v>731880</v>
      </c>
    </row>
    <row r="1017" spans="1:8" ht="15.6" customHeight="1">
      <c r="A1017" s="5" t="s">
        <v>2555</v>
      </c>
      <c r="B1017" s="5" t="s">
        <v>2556</v>
      </c>
      <c r="C1017" s="9" t="s">
        <v>2557</v>
      </c>
      <c r="D1017" s="9" t="s">
        <v>2558</v>
      </c>
      <c r="E1017" s="5" t="s">
        <v>292</v>
      </c>
      <c r="F1017" s="6">
        <v>459900</v>
      </c>
      <c r="G1017" s="6" t="s">
        <v>13</v>
      </c>
      <c r="H1017">
        <f t="shared" si="51"/>
        <v>551880</v>
      </c>
    </row>
    <row r="1018" spans="1:8" ht="15.6" customHeight="1">
      <c r="A1018" s="5" t="s">
        <v>2559</v>
      </c>
      <c r="B1018" s="5" t="s">
        <v>2560</v>
      </c>
      <c r="C1018" s="9" t="s">
        <v>2561</v>
      </c>
      <c r="D1018" s="9" t="s">
        <v>2562</v>
      </c>
      <c r="E1018" s="5" t="s">
        <v>34</v>
      </c>
      <c r="F1018" s="6">
        <v>369900</v>
      </c>
      <c r="G1018" s="6" t="s">
        <v>13</v>
      </c>
      <c r="H1018">
        <f t="shared" si="51"/>
        <v>443880</v>
      </c>
    </row>
    <row r="1019" spans="1:8" ht="15.6" customHeight="1">
      <c r="A1019" s="5" t="s">
        <v>2563</v>
      </c>
      <c r="B1019" s="5" t="s">
        <v>2564</v>
      </c>
      <c r="C1019" s="9" t="s">
        <v>2561</v>
      </c>
      <c r="D1019" s="9" t="s">
        <v>2565</v>
      </c>
      <c r="E1019" s="5" t="s">
        <v>2566</v>
      </c>
      <c r="F1019" s="6">
        <v>369900</v>
      </c>
      <c r="G1019" s="6" t="s">
        <v>13</v>
      </c>
      <c r="H1019">
        <f t="shared" si="51"/>
        <v>443880</v>
      </c>
    </row>
    <row r="1020" spans="1:8" ht="15.6" customHeight="1">
      <c r="A1020" s="5" t="s">
        <v>2567</v>
      </c>
      <c r="B1020" s="5" t="s">
        <v>2568</v>
      </c>
      <c r="C1020" s="9" t="s">
        <v>2561</v>
      </c>
      <c r="D1020" s="9" t="s">
        <v>2565</v>
      </c>
      <c r="E1020" s="5" t="s">
        <v>784</v>
      </c>
      <c r="F1020" s="6">
        <v>369900</v>
      </c>
      <c r="G1020" s="6" t="s">
        <v>13</v>
      </c>
      <c r="H1020">
        <f t="shared" si="51"/>
        <v>443880</v>
      </c>
    </row>
    <row r="1021" spans="1:8" ht="15.6" customHeight="1">
      <c r="A1021" s="5" t="s">
        <v>2569</v>
      </c>
      <c r="B1021" s="5" t="s">
        <v>2570</v>
      </c>
      <c r="C1021" s="9" t="s">
        <v>2571</v>
      </c>
      <c r="D1021" s="9" t="s">
        <v>2572</v>
      </c>
      <c r="E1021" s="5" t="s">
        <v>1489</v>
      </c>
      <c r="F1021" s="6">
        <v>159900</v>
      </c>
      <c r="G1021" s="6" t="s">
        <v>13</v>
      </c>
      <c r="H1021">
        <f t="shared" si="51"/>
        <v>191880</v>
      </c>
    </row>
    <row r="1022" spans="1:8" ht="15.6" customHeight="1">
      <c r="A1022" s="5" t="s">
        <v>2573</v>
      </c>
      <c r="B1022" s="5"/>
      <c r="C1022" s="5" t="s">
        <v>6</v>
      </c>
      <c r="D1022" s="5" t="s">
        <v>2574</v>
      </c>
      <c r="E1022" s="5" t="s">
        <v>16</v>
      </c>
      <c r="F1022" s="8" t="s">
        <v>8523</v>
      </c>
      <c r="G1022" s="8" t="s">
        <v>13</v>
      </c>
    </row>
    <row r="1023" spans="1:8" ht="15.6" customHeight="1">
      <c r="A1023" s="5" t="s">
        <v>2573</v>
      </c>
      <c r="B1023" s="5" t="s">
        <v>2575</v>
      </c>
      <c r="C1023" s="5" t="s">
        <v>2576</v>
      </c>
      <c r="D1023" s="67" t="s">
        <v>8524</v>
      </c>
      <c r="E1023" s="5" t="s">
        <v>2577</v>
      </c>
      <c r="F1023" s="8" t="s">
        <v>8523</v>
      </c>
      <c r="G1023" s="8" t="s">
        <v>8423</v>
      </c>
    </row>
    <row r="1024" spans="1:8" ht="15.6" customHeight="1">
      <c r="A1024" s="5" t="s">
        <v>2573</v>
      </c>
      <c r="B1024" s="5" t="s">
        <v>2578</v>
      </c>
      <c r="C1024" s="5" t="s">
        <v>2579</v>
      </c>
      <c r="D1024" s="67" t="s">
        <v>8524</v>
      </c>
      <c r="E1024" s="5" t="s">
        <v>2580</v>
      </c>
      <c r="F1024" s="8" t="s">
        <v>8523</v>
      </c>
      <c r="G1024" s="8" t="s">
        <v>8423</v>
      </c>
    </row>
    <row r="1025" spans="1:7" ht="15.6" customHeight="1">
      <c r="A1025" s="5" t="s">
        <v>2573</v>
      </c>
      <c r="B1025" s="5" t="s">
        <v>2581</v>
      </c>
      <c r="C1025" s="5" t="s">
        <v>2582</v>
      </c>
      <c r="D1025" s="67" t="s">
        <v>8524</v>
      </c>
      <c r="E1025" s="5" t="s">
        <v>2583</v>
      </c>
      <c r="F1025" s="8" t="s">
        <v>8523</v>
      </c>
      <c r="G1025" s="8" t="s">
        <v>8423</v>
      </c>
    </row>
    <row r="1026" spans="1:7" ht="15.6" customHeight="1">
      <c r="A1026" s="5" t="s">
        <v>2573</v>
      </c>
      <c r="B1026" s="5" t="s">
        <v>2584</v>
      </c>
      <c r="C1026" s="5" t="s">
        <v>2585</v>
      </c>
      <c r="D1026" s="67" t="s">
        <v>8524</v>
      </c>
      <c r="E1026" s="5" t="s">
        <v>2586</v>
      </c>
      <c r="F1026" s="8" t="s">
        <v>8523</v>
      </c>
      <c r="G1026" s="8" t="s">
        <v>8423</v>
      </c>
    </row>
    <row r="1027" spans="1:7" ht="15.6" customHeight="1">
      <c r="A1027" s="5" t="s">
        <v>2573</v>
      </c>
      <c r="B1027" s="5" t="s">
        <v>2587</v>
      </c>
      <c r="C1027" s="5" t="s">
        <v>2588</v>
      </c>
      <c r="D1027" s="67" t="s">
        <v>8524</v>
      </c>
      <c r="E1027" s="5" t="s">
        <v>2589</v>
      </c>
      <c r="F1027" s="8" t="s">
        <v>8523</v>
      </c>
      <c r="G1027" s="8" t="s">
        <v>8423</v>
      </c>
    </row>
    <row r="1028" spans="1:7" ht="15.6" customHeight="1">
      <c r="A1028" s="5" t="s">
        <v>2573</v>
      </c>
      <c r="B1028" s="5" t="s">
        <v>2590</v>
      </c>
      <c r="C1028" s="5" t="s">
        <v>2591</v>
      </c>
      <c r="D1028" s="67" t="s">
        <v>8524</v>
      </c>
      <c r="E1028" s="5" t="s">
        <v>2592</v>
      </c>
      <c r="F1028" s="8" t="s">
        <v>8523</v>
      </c>
      <c r="G1028" s="8" t="s">
        <v>8423</v>
      </c>
    </row>
    <row r="1029" spans="1:7" ht="15.6" customHeight="1">
      <c r="A1029" s="5" t="s">
        <v>257</v>
      </c>
      <c r="B1029" s="5"/>
      <c r="C1029" s="5" t="s">
        <v>6</v>
      </c>
      <c r="D1029" s="5" t="s">
        <v>164</v>
      </c>
      <c r="E1029" s="5" t="s">
        <v>16</v>
      </c>
      <c r="F1029" s="8" t="s">
        <v>8525</v>
      </c>
      <c r="G1029" s="8" t="s">
        <v>13</v>
      </c>
    </row>
    <row r="1030" spans="1:7" ht="15.6" customHeight="1">
      <c r="A1030" s="5" t="s">
        <v>257</v>
      </c>
      <c r="B1030" s="5" t="s">
        <v>258</v>
      </c>
      <c r="C1030" s="5" t="s">
        <v>2593</v>
      </c>
      <c r="D1030" s="67" t="s">
        <v>8437</v>
      </c>
      <c r="E1030" s="5" t="s">
        <v>36</v>
      </c>
      <c r="F1030" s="8" t="s">
        <v>8525</v>
      </c>
      <c r="G1030" s="8" t="s">
        <v>8423</v>
      </c>
    </row>
    <row r="1031" spans="1:7" ht="15.6" customHeight="1">
      <c r="A1031" s="5" t="s">
        <v>257</v>
      </c>
      <c r="B1031" s="5" t="s">
        <v>259</v>
      </c>
      <c r="C1031" s="5" t="s">
        <v>2594</v>
      </c>
      <c r="D1031" s="67" t="s">
        <v>8437</v>
      </c>
      <c r="E1031" s="5" t="s">
        <v>44</v>
      </c>
      <c r="F1031" s="8" t="s">
        <v>8525</v>
      </c>
      <c r="G1031" s="8" t="s">
        <v>8423</v>
      </c>
    </row>
    <row r="1032" spans="1:7" ht="15.6" customHeight="1">
      <c r="A1032" s="5" t="s">
        <v>257</v>
      </c>
      <c r="B1032" s="5" t="s">
        <v>260</v>
      </c>
      <c r="C1032" s="5" t="s">
        <v>2595</v>
      </c>
      <c r="D1032" s="67" t="s">
        <v>8437</v>
      </c>
      <c r="E1032" s="5" t="s">
        <v>12</v>
      </c>
      <c r="F1032" s="8" t="s">
        <v>8525</v>
      </c>
      <c r="G1032" s="8" t="s">
        <v>8423</v>
      </c>
    </row>
    <row r="1033" spans="1:7" ht="15.6" customHeight="1">
      <c r="A1033" s="5" t="s">
        <v>2596</v>
      </c>
      <c r="B1033" s="5" t="s">
        <v>2597</v>
      </c>
      <c r="C1033" s="5" t="s">
        <v>2598</v>
      </c>
      <c r="D1033" s="5" t="s">
        <v>2599</v>
      </c>
      <c r="E1033" s="5" t="s">
        <v>2600</v>
      </c>
      <c r="F1033" s="8" t="s">
        <v>8526</v>
      </c>
      <c r="G1033" s="8" t="s">
        <v>13</v>
      </c>
    </row>
    <row r="1034" spans="1:7" ht="15.6" customHeight="1">
      <c r="A1034" s="5" t="s">
        <v>2601</v>
      </c>
      <c r="B1034" s="5"/>
      <c r="C1034" s="5" t="s">
        <v>6</v>
      </c>
      <c r="D1034" s="5" t="s">
        <v>2602</v>
      </c>
      <c r="E1034" s="5" t="s">
        <v>16</v>
      </c>
      <c r="F1034" s="8" t="s">
        <v>8527</v>
      </c>
      <c r="G1034" s="8" t="s">
        <v>13</v>
      </c>
    </row>
    <row r="1035" spans="1:7" ht="15.6" customHeight="1">
      <c r="A1035" s="5" t="s">
        <v>2601</v>
      </c>
      <c r="B1035" s="5" t="s">
        <v>2603</v>
      </c>
      <c r="C1035" s="5" t="s">
        <v>1716</v>
      </c>
      <c r="D1035" s="67" t="s">
        <v>8528</v>
      </c>
      <c r="E1035" s="5" t="s">
        <v>12</v>
      </c>
      <c r="F1035" s="8" t="s">
        <v>8527</v>
      </c>
      <c r="G1035" s="8" t="s">
        <v>8423</v>
      </c>
    </row>
    <row r="1036" spans="1:7" ht="15.6" customHeight="1">
      <c r="A1036" s="5" t="s">
        <v>2601</v>
      </c>
      <c r="B1036" s="5" t="s">
        <v>2604</v>
      </c>
      <c r="C1036" s="5" t="s">
        <v>1715</v>
      </c>
      <c r="D1036" s="67" t="s">
        <v>8528</v>
      </c>
      <c r="E1036" s="5" t="s">
        <v>38</v>
      </c>
      <c r="F1036" s="8" t="s">
        <v>8527</v>
      </c>
      <c r="G1036" s="8" t="s">
        <v>8423</v>
      </c>
    </row>
    <row r="1037" spans="1:7" ht="15.6" customHeight="1">
      <c r="A1037" s="5" t="s">
        <v>2601</v>
      </c>
      <c r="B1037" s="5" t="s">
        <v>2605</v>
      </c>
      <c r="C1037" s="5" t="s">
        <v>1714</v>
      </c>
      <c r="D1037" s="67" t="s">
        <v>8528</v>
      </c>
      <c r="E1037" s="5" t="s">
        <v>36</v>
      </c>
      <c r="F1037" s="8" t="s">
        <v>8527</v>
      </c>
      <c r="G1037" s="8" t="s">
        <v>8423</v>
      </c>
    </row>
    <row r="1038" spans="1:7" ht="15.6" customHeight="1">
      <c r="A1038" s="5" t="s">
        <v>2601</v>
      </c>
      <c r="B1038" s="5" t="s">
        <v>2606</v>
      </c>
      <c r="C1038" s="5" t="s">
        <v>1719</v>
      </c>
      <c r="D1038" s="67" t="s">
        <v>8528</v>
      </c>
      <c r="E1038" s="5" t="s">
        <v>48</v>
      </c>
      <c r="F1038" s="8" t="s">
        <v>8527</v>
      </c>
      <c r="G1038" s="8" t="s">
        <v>8423</v>
      </c>
    </row>
    <row r="1039" spans="1:7" ht="15.6" customHeight="1">
      <c r="A1039" s="5" t="s">
        <v>2601</v>
      </c>
      <c r="B1039" s="5" t="s">
        <v>2607</v>
      </c>
      <c r="C1039" s="5" t="s">
        <v>1705</v>
      </c>
      <c r="D1039" s="67" t="s">
        <v>8528</v>
      </c>
      <c r="E1039" s="5" t="s">
        <v>350</v>
      </c>
      <c r="F1039" s="8" t="s">
        <v>8527</v>
      </c>
      <c r="G1039" s="8" t="s">
        <v>8423</v>
      </c>
    </row>
    <row r="1040" spans="1:7" ht="15.6" customHeight="1">
      <c r="A1040" s="5" t="s">
        <v>2608</v>
      </c>
      <c r="B1040" s="5"/>
      <c r="C1040" s="5" t="s">
        <v>6</v>
      </c>
      <c r="D1040" s="5" t="s">
        <v>2609</v>
      </c>
      <c r="E1040" s="5" t="s">
        <v>16</v>
      </c>
      <c r="F1040" s="8" t="s">
        <v>8529</v>
      </c>
      <c r="G1040" s="8" t="s">
        <v>13</v>
      </c>
    </row>
    <row r="1041" spans="1:7" ht="15.6" customHeight="1">
      <c r="A1041" s="5" t="s">
        <v>2608</v>
      </c>
      <c r="B1041" s="5" t="s">
        <v>2610</v>
      </c>
      <c r="C1041" s="5" t="s">
        <v>2611</v>
      </c>
      <c r="D1041" s="67" t="s">
        <v>8530</v>
      </c>
      <c r="E1041" s="5" t="s">
        <v>1566</v>
      </c>
      <c r="F1041" s="8" t="s">
        <v>8529</v>
      </c>
      <c r="G1041" s="8" t="s">
        <v>8423</v>
      </c>
    </row>
    <row r="1042" spans="1:7" ht="15.6" customHeight="1">
      <c r="A1042" s="5" t="s">
        <v>2608</v>
      </c>
      <c r="B1042" s="5" t="s">
        <v>2612</v>
      </c>
      <c r="C1042" s="5" t="s">
        <v>2613</v>
      </c>
      <c r="D1042" s="67" t="s">
        <v>8530</v>
      </c>
      <c r="E1042" s="5" t="s">
        <v>1568</v>
      </c>
      <c r="F1042" s="8" t="s">
        <v>8529</v>
      </c>
      <c r="G1042" s="8" t="s">
        <v>8423</v>
      </c>
    </row>
    <row r="1043" spans="1:7" ht="15.6" customHeight="1">
      <c r="A1043" s="5" t="s">
        <v>2608</v>
      </c>
      <c r="B1043" s="5" t="s">
        <v>2614</v>
      </c>
      <c r="C1043" s="5" t="s">
        <v>2615</v>
      </c>
      <c r="D1043" s="67" t="s">
        <v>8530</v>
      </c>
      <c r="E1043" s="5" t="s">
        <v>1570</v>
      </c>
      <c r="F1043" s="8" t="s">
        <v>8529</v>
      </c>
      <c r="G1043" s="8" t="s">
        <v>8423</v>
      </c>
    </row>
    <row r="1044" spans="1:7" ht="15.6" customHeight="1">
      <c r="A1044" s="5" t="s">
        <v>2608</v>
      </c>
      <c r="B1044" s="5" t="s">
        <v>2616</v>
      </c>
      <c r="C1044" s="5" t="s">
        <v>2617</v>
      </c>
      <c r="D1044" s="67" t="s">
        <v>8530</v>
      </c>
      <c r="E1044" s="5" t="s">
        <v>1572</v>
      </c>
      <c r="F1044" s="8" t="s">
        <v>8529</v>
      </c>
      <c r="G1044" s="8" t="s">
        <v>8423</v>
      </c>
    </row>
    <row r="1045" spans="1:7" ht="15.6" customHeight="1">
      <c r="A1045" s="5" t="s">
        <v>2608</v>
      </c>
      <c r="B1045" s="5" t="s">
        <v>2618</v>
      </c>
      <c r="C1045" s="5" t="s">
        <v>2619</v>
      </c>
      <c r="D1045" s="67" t="s">
        <v>8530</v>
      </c>
      <c r="E1045" s="5" t="s">
        <v>1574</v>
      </c>
      <c r="F1045" s="8" t="s">
        <v>8529</v>
      </c>
      <c r="G1045" s="8" t="s">
        <v>8423</v>
      </c>
    </row>
    <row r="1046" spans="1:7" ht="15.6" customHeight="1">
      <c r="A1046" s="5" t="s">
        <v>2620</v>
      </c>
      <c r="B1046" s="5" t="s">
        <v>2621</v>
      </c>
      <c r="C1046" s="5" t="s">
        <v>2452</v>
      </c>
      <c r="D1046" s="5" t="s">
        <v>2622</v>
      </c>
      <c r="E1046" s="5" t="s">
        <v>105</v>
      </c>
      <c r="F1046" s="8" t="s">
        <v>8531</v>
      </c>
      <c r="G1046" s="8" t="s">
        <v>13</v>
      </c>
    </row>
    <row r="1047" spans="1:7" ht="15.6" customHeight="1">
      <c r="A1047" s="5" t="s">
        <v>2623</v>
      </c>
      <c r="B1047" s="5"/>
      <c r="C1047" s="5" t="s">
        <v>6</v>
      </c>
      <c r="D1047" s="5" t="s">
        <v>2624</v>
      </c>
      <c r="E1047" s="5" t="s">
        <v>16</v>
      </c>
      <c r="F1047" s="8" t="s">
        <v>8532</v>
      </c>
      <c r="G1047" s="8" t="s">
        <v>13</v>
      </c>
    </row>
    <row r="1048" spans="1:7" ht="15.6" customHeight="1">
      <c r="A1048" s="5" t="s">
        <v>2623</v>
      </c>
      <c r="B1048" s="5" t="s">
        <v>2625</v>
      </c>
      <c r="C1048" s="5" t="s">
        <v>2626</v>
      </c>
      <c r="D1048" s="67" t="s">
        <v>8533</v>
      </c>
      <c r="E1048" s="5" t="s">
        <v>2600</v>
      </c>
      <c r="F1048" s="8" t="s">
        <v>8532</v>
      </c>
      <c r="G1048" s="8" t="s">
        <v>8423</v>
      </c>
    </row>
    <row r="1049" spans="1:7" ht="15.6" customHeight="1">
      <c r="A1049" s="5" t="s">
        <v>2623</v>
      </c>
      <c r="B1049" s="5" t="s">
        <v>2627</v>
      </c>
      <c r="C1049" s="5" t="s">
        <v>2628</v>
      </c>
      <c r="D1049" s="67" t="s">
        <v>8533</v>
      </c>
      <c r="E1049" s="5" t="s">
        <v>36</v>
      </c>
      <c r="F1049" s="8" t="s">
        <v>8532</v>
      </c>
      <c r="G1049" s="8" t="s">
        <v>8423</v>
      </c>
    </row>
    <row r="1050" spans="1:7" ht="15.6" customHeight="1">
      <c r="A1050" s="5" t="s">
        <v>2623</v>
      </c>
      <c r="B1050" s="5" t="s">
        <v>2629</v>
      </c>
      <c r="C1050" s="5" t="s">
        <v>2630</v>
      </c>
      <c r="D1050" s="67" t="s">
        <v>8533</v>
      </c>
      <c r="E1050" s="5" t="s">
        <v>2631</v>
      </c>
      <c r="F1050" s="8" t="s">
        <v>8532</v>
      </c>
      <c r="G1050" s="8" t="s">
        <v>8423</v>
      </c>
    </row>
    <row r="1051" spans="1:7" ht="15.6" customHeight="1">
      <c r="A1051" s="5" t="s">
        <v>2632</v>
      </c>
      <c r="B1051" s="5"/>
      <c r="C1051" s="5" t="s">
        <v>6</v>
      </c>
      <c r="D1051" s="5" t="s">
        <v>2633</v>
      </c>
      <c r="E1051" s="5" t="s">
        <v>16</v>
      </c>
      <c r="F1051" s="8" t="s">
        <v>8534</v>
      </c>
      <c r="G1051" s="8" t="s">
        <v>13</v>
      </c>
    </row>
    <row r="1052" spans="1:7" ht="15.6" customHeight="1">
      <c r="A1052" s="5" t="s">
        <v>2632</v>
      </c>
      <c r="B1052" s="5" t="s">
        <v>2634</v>
      </c>
      <c r="C1052" s="5" t="s">
        <v>2635</v>
      </c>
      <c r="D1052" s="67" t="s">
        <v>8535</v>
      </c>
      <c r="E1052" s="5" t="s">
        <v>12</v>
      </c>
      <c r="F1052" s="8" t="s">
        <v>8534</v>
      </c>
      <c r="G1052" s="8" t="s">
        <v>8423</v>
      </c>
    </row>
    <row r="1053" spans="1:7" ht="15.6" customHeight="1">
      <c r="A1053" s="5" t="s">
        <v>2632</v>
      </c>
      <c r="B1053" s="5" t="s">
        <v>2636</v>
      </c>
      <c r="C1053" s="5" t="s">
        <v>2637</v>
      </c>
      <c r="D1053" s="67" t="s">
        <v>8535</v>
      </c>
      <c r="E1053" s="5" t="s">
        <v>34</v>
      </c>
      <c r="F1053" s="8" t="s">
        <v>8534</v>
      </c>
      <c r="G1053" s="8" t="s">
        <v>8423</v>
      </c>
    </row>
    <row r="1054" spans="1:7" ht="15.6" customHeight="1">
      <c r="A1054" s="5" t="s">
        <v>2632</v>
      </c>
      <c r="B1054" s="5" t="s">
        <v>2638</v>
      </c>
      <c r="C1054" s="5" t="s">
        <v>2639</v>
      </c>
      <c r="D1054" s="67" t="s">
        <v>8535</v>
      </c>
      <c r="E1054" s="5" t="s">
        <v>300</v>
      </c>
      <c r="F1054" s="8" t="s">
        <v>8534</v>
      </c>
      <c r="G1054" s="8" t="s">
        <v>8423</v>
      </c>
    </row>
    <row r="1055" spans="1:7" ht="15.6" customHeight="1">
      <c r="A1055" s="5" t="s">
        <v>2632</v>
      </c>
      <c r="B1055" s="5" t="s">
        <v>2640</v>
      </c>
      <c r="C1055" s="5" t="s">
        <v>2641</v>
      </c>
      <c r="D1055" s="67" t="s">
        <v>8535</v>
      </c>
      <c r="E1055" s="5" t="s">
        <v>350</v>
      </c>
      <c r="F1055" s="8" t="s">
        <v>8534</v>
      </c>
      <c r="G1055" s="8" t="s">
        <v>8423</v>
      </c>
    </row>
    <row r="1056" spans="1:7" ht="15.6" customHeight="1">
      <c r="A1056" s="5" t="s">
        <v>2632</v>
      </c>
      <c r="B1056" s="5" t="s">
        <v>2642</v>
      </c>
      <c r="C1056" s="5" t="s">
        <v>2643</v>
      </c>
      <c r="D1056" s="67" t="s">
        <v>8535</v>
      </c>
      <c r="E1056" s="5" t="s">
        <v>48</v>
      </c>
      <c r="F1056" s="8" t="s">
        <v>8534</v>
      </c>
      <c r="G1056" s="8" t="s">
        <v>8423</v>
      </c>
    </row>
    <row r="1057" spans="1:7" ht="15.6" customHeight="1">
      <c r="A1057" s="5" t="s">
        <v>2632</v>
      </c>
      <c r="B1057" s="5" t="s">
        <v>2644</v>
      </c>
      <c r="C1057" s="5" t="s">
        <v>2645</v>
      </c>
      <c r="D1057" s="67" t="s">
        <v>8535</v>
      </c>
      <c r="E1057" s="5" t="s">
        <v>36</v>
      </c>
      <c r="F1057" s="8" t="s">
        <v>8534</v>
      </c>
      <c r="G1057" s="8" t="s">
        <v>8423</v>
      </c>
    </row>
    <row r="1058" spans="1:7" ht="15.6" customHeight="1">
      <c r="A1058" s="5" t="s">
        <v>2632</v>
      </c>
      <c r="B1058" s="5" t="s">
        <v>2646</v>
      </c>
      <c r="C1058" s="5" t="s">
        <v>2647</v>
      </c>
      <c r="D1058" s="67" t="s">
        <v>8535</v>
      </c>
      <c r="E1058" s="5" t="s">
        <v>54</v>
      </c>
      <c r="F1058" s="8" t="s">
        <v>8534</v>
      </c>
      <c r="G1058" s="8" t="s">
        <v>8423</v>
      </c>
    </row>
    <row r="1059" spans="1:7" ht="15.6" customHeight="1">
      <c r="A1059" s="5" t="s">
        <v>2632</v>
      </c>
      <c r="B1059" s="5" t="s">
        <v>2648</v>
      </c>
      <c r="C1059" s="5" t="s">
        <v>2649</v>
      </c>
      <c r="D1059" s="67" t="s">
        <v>8535</v>
      </c>
      <c r="E1059" s="5" t="s">
        <v>153</v>
      </c>
      <c r="F1059" s="8" t="s">
        <v>8534</v>
      </c>
      <c r="G1059" s="8" t="s">
        <v>8423</v>
      </c>
    </row>
    <row r="1060" spans="1:7" ht="15.6" customHeight="1">
      <c r="A1060" s="5" t="s">
        <v>2632</v>
      </c>
      <c r="B1060" s="5" t="s">
        <v>2650</v>
      </c>
      <c r="C1060" s="5" t="s">
        <v>2651</v>
      </c>
      <c r="D1060" s="67" t="s">
        <v>8535</v>
      </c>
      <c r="E1060" s="5" t="s">
        <v>567</v>
      </c>
      <c r="F1060" s="8" t="s">
        <v>8534</v>
      </c>
      <c r="G1060" s="8" t="s">
        <v>8423</v>
      </c>
    </row>
    <row r="1061" spans="1:7" ht="15.6" customHeight="1">
      <c r="A1061" s="5" t="s">
        <v>2652</v>
      </c>
      <c r="B1061" s="5"/>
      <c r="C1061" s="5" t="s">
        <v>6</v>
      </c>
      <c r="D1061" s="5" t="s">
        <v>2653</v>
      </c>
      <c r="E1061" s="5" t="s">
        <v>16</v>
      </c>
      <c r="F1061" s="8" t="s">
        <v>8536</v>
      </c>
      <c r="G1061" s="8" t="s">
        <v>13</v>
      </c>
    </row>
    <row r="1062" spans="1:7" ht="15.6" customHeight="1">
      <c r="A1062" s="5" t="s">
        <v>2652</v>
      </c>
      <c r="B1062" s="5" t="s">
        <v>2654</v>
      </c>
      <c r="C1062" s="5" t="s">
        <v>2655</v>
      </c>
      <c r="D1062" s="67" t="s">
        <v>8537</v>
      </c>
      <c r="E1062" s="5" t="s">
        <v>2656</v>
      </c>
      <c r="F1062" s="8" t="s">
        <v>8536</v>
      </c>
      <c r="G1062" s="8" t="s">
        <v>8423</v>
      </c>
    </row>
    <row r="1063" spans="1:7" ht="15.6" customHeight="1">
      <c r="A1063" s="5" t="s">
        <v>2652</v>
      </c>
      <c r="B1063" s="5" t="s">
        <v>2657</v>
      </c>
      <c r="C1063" s="5" t="s">
        <v>2658</v>
      </c>
      <c r="D1063" s="67" t="s">
        <v>8537</v>
      </c>
      <c r="E1063" s="5" t="s">
        <v>1285</v>
      </c>
      <c r="F1063" s="8" t="s">
        <v>8536</v>
      </c>
      <c r="G1063" s="8" t="s">
        <v>8423</v>
      </c>
    </row>
    <row r="1064" spans="1:7" ht="15.6" customHeight="1">
      <c r="A1064" s="5" t="s">
        <v>2652</v>
      </c>
      <c r="B1064" s="5" t="s">
        <v>2659</v>
      </c>
      <c r="C1064" s="5" t="s">
        <v>2660</v>
      </c>
      <c r="D1064" s="67" t="s">
        <v>8537</v>
      </c>
      <c r="E1064" s="5" t="s">
        <v>111</v>
      </c>
      <c r="F1064" s="8" t="s">
        <v>8536</v>
      </c>
      <c r="G1064" s="8" t="s">
        <v>8423</v>
      </c>
    </row>
    <row r="1065" spans="1:7" ht="15.6" customHeight="1">
      <c r="A1065" s="5" t="s">
        <v>2652</v>
      </c>
      <c r="B1065" s="5" t="s">
        <v>2661</v>
      </c>
      <c r="C1065" s="5" t="s">
        <v>2662</v>
      </c>
      <c r="D1065" s="67" t="s">
        <v>8537</v>
      </c>
      <c r="E1065" s="5" t="s">
        <v>121</v>
      </c>
      <c r="F1065" s="8" t="s">
        <v>8536</v>
      </c>
      <c r="G1065" s="8" t="s">
        <v>8423</v>
      </c>
    </row>
    <row r="1066" spans="1:7" ht="15.6" customHeight="1">
      <c r="A1066" s="5" t="s">
        <v>1329</v>
      </c>
      <c r="B1066" s="5"/>
      <c r="C1066" s="5" t="s">
        <v>2663</v>
      </c>
      <c r="D1066" s="5" t="s">
        <v>1135</v>
      </c>
      <c r="E1066" s="5" t="s">
        <v>16</v>
      </c>
      <c r="F1066" s="8" t="s">
        <v>8538</v>
      </c>
      <c r="G1066" s="8" t="s">
        <v>13</v>
      </c>
    </row>
    <row r="1067" spans="1:7" ht="15.6" customHeight="1">
      <c r="A1067" s="5" t="s">
        <v>2664</v>
      </c>
      <c r="B1067" s="5"/>
      <c r="C1067" s="5" t="s">
        <v>6</v>
      </c>
      <c r="D1067" s="5" t="s">
        <v>2665</v>
      </c>
      <c r="E1067" s="5" t="s">
        <v>16</v>
      </c>
      <c r="F1067" s="8" t="s">
        <v>8539</v>
      </c>
      <c r="G1067" s="8" t="s">
        <v>13</v>
      </c>
    </row>
    <row r="1068" spans="1:7" ht="15.6" customHeight="1">
      <c r="A1068" s="5" t="s">
        <v>2664</v>
      </c>
      <c r="B1068" s="5" t="s">
        <v>2666</v>
      </c>
      <c r="C1068" s="5" t="s">
        <v>2667</v>
      </c>
      <c r="D1068" s="67" t="s">
        <v>8540</v>
      </c>
      <c r="E1068" s="5" t="s">
        <v>12</v>
      </c>
      <c r="F1068" s="8" t="s">
        <v>8539</v>
      </c>
      <c r="G1068" s="8" t="s">
        <v>8423</v>
      </c>
    </row>
    <row r="1069" spans="1:7" ht="15.6" customHeight="1">
      <c r="A1069" s="5" t="s">
        <v>2664</v>
      </c>
      <c r="B1069" s="5" t="s">
        <v>2668</v>
      </c>
      <c r="C1069" s="5" t="s">
        <v>2669</v>
      </c>
      <c r="D1069" s="67" t="s">
        <v>8540</v>
      </c>
      <c r="E1069" s="5" t="s">
        <v>300</v>
      </c>
      <c r="F1069" s="8" t="s">
        <v>8539</v>
      </c>
      <c r="G1069" s="8" t="s">
        <v>8423</v>
      </c>
    </row>
    <row r="1070" spans="1:7" ht="15.6" customHeight="1">
      <c r="A1070" s="5" t="s">
        <v>2664</v>
      </c>
      <c r="B1070" s="5" t="s">
        <v>2670</v>
      </c>
      <c r="C1070" s="5" t="s">
        <v>2671</v>
      </c>
      <c r="D1070" s="67" t="s">
        <v>8540</v>
      </c>
      <c r="E1070" s="5" t="s">
        <v>38</v>
      </c>
      <c r="F1070" s="8" t="s">
        <v>8539</v>
      </c>
      <c r="G1070" s="8" t="s">
        <v>8423</v>
      </c>
    </row>
    <row r="1071" spans="1:7" ht="15.6" customHeight="1">
      <c r="A1071" s="5" t="s">
        <v>2672</v>
      </c>
      <c r="B1071" s="5" t="s">
        <v>2673</v>
      </c>
      <c r="C1071" s="5" t="s">
        <v>2674</v>
      </c>
      <c r="D1071" s="5" t="s">
        <v>2675</v>
      </c>
      <c r="E1071" s="5" t="s">
        <v>12</v>
      </c>
      <c r="F1071" s="8" t="s">
        <v>8541</v>
      </c>
      <c r="G1071" s="8" t="s">
        <v>13</v>
      </c>
    </row>
    <row r="1072" spans="1:7" ht="15.6" customHeight="1">
      <c r="A1072" s="5" t="s">
        <v>1499</v>
      </c>
      <c r="B1072" s="5" t="s">
        <v>1500</v>
      </c>
      <c r="C1072" s="5" t="s">
        <v>2676</v>
      </c>
      <c r="D1072" s="5" t="s">
        <v>1501</v>
      </c>
      <c r="E1072" s="5" t="s">
        <v>763</v>
      </c>
      <c r="F1072" s="8" t="s">
        <v>8542</v>
      </c>
      <c r="G1072" s="8" t="s">
        <v>13</v>
      </c>
    </row>
    <row r="1073" spans="1:7" ht="15.6" customHeight="1">
      <c r="A1073" s="5" t="s">
        <v>2677</v>
      </c>
      <c r="B1073" s="5"/>
      <c r="C1073" s="5" t="s">
        <v>6</v>
      </c>
      <c r="D1073" s="5" t="s">
        <v>2678</v>
      </c>
      <c r="E1073" s="5" t="s">
        <v>16</v>
      </c>
      <c r="F1073" s="8" t="s">
        <v>8543</v>
      </c>
      <c r="G1073" s="8" t="s">
        <v>13</v>
      </c>
    </row>
    <row r="1074" spans="1:7" ht="15.6" customHeight="1">
      <c r="A1074" s="5" t="s">
        <v>2677</v>
      </c>
      <c r="B1074" s="5" t="s">
        <v>2679</v>
      </c>
      <c r="C1074" s="5" t="s">
        <v>2680</v>
      </c>
      <c r="D1074" s="67" t="s">
        <v>8544</v>
      </c>
      <c r="E1074" s="5" t="s">
        <v>153</v>
      </c>
      <c r="F1074" s="8" t="s">
        <v>8543</v>
      </c>
      <c r="G1074" s="8" t="s">
        <v>8423</v>
      </c>
    </row>
    <row r="1075" spans="1:7" ht="15.6" customHeight="1">
      <c r="A1075" s="5" t="s">
        <v>2677</v>
      </c>
      <c r="B1075" s="5" t="s">
        <v>2681</v>
      </c>
      <c r="C1075" s="5" t="s">
        <v>2682</v>
      </c>
      <c r="D1075" s="67" t="s">
        <v>8544</v>
      </c>
      <c r="E1075" s="5" t="s">
        <v>34</v>
      </c>
      <c r="F1075" s="8" t="s">
        <v>8543</v>
      </c>
      <c r="G1075" s="8" t="s">
        <v>8423</v>
      </c>
    </row>
    <row r="1076" spans="1:7" ht="15.6" customHeight="1">
      <c r="A1076" s="5" t="s">
        <v>2677</v>
      </c>
      <c r="B1076" s="5" t="s">
        <v>2683</v>
      </c>
      <c r="C1076" s="5" t="s">
        <v>2684</v>
      </c>
      <c r="D1076" s="67" t="s">
        <v>8544</v>
      </c>
      <c r="E1076" s="5" t="s">
        <v>38</v>
      </c>
      <c r="F1076" s="8" t="s">
        <v>8543</v>
      </c>
      <c r="G1076" s="8" t="s">
        <v>8423</v>
      </c>
    </row>
    <row r="1077" spans="1:7" ht="15.6" customHeight="1">
      <c r="A1077" s="5" t="s">
        <v>2677</v>
      </c>
      <c r="B1077" s="5" t="s">
        <v>2685</v>
      </c>
      <c r="C1077" s="5" t="s">
        <v>2686</v>
      </c>
      <c r="D1077" s="67" t="s">
        <v>8544</v>
      </c>
      <c r="E1077" s="5" t="s">
        <v>12</v>
      </c>
      <c r="F1077" s="8" t="s">
        <v>8543</v>
      </c>
      <c r="G1077" s="8" t="s">
        <v>8423</v>
      </c>
    </row>
    <row r="1078" spans="1:7" ht="15.6" customHeight="1">
      <c r="A1078" s="5" t="s">
        <v>2687</v>
      </c>
      <c r="B1078" s="5" t="s">
        <v>2688</v>
      </c>
      <c r="C1078" s="5" t="s">
        <v>2689</v>
      </c>
      <c r="D1078" s="5" t="s">
        <v>2690</v>
      </c>
      <c r="E1078" s="5" t="s">
        <v>95</v>
      </c>
      <c r="F1078" s="8" t="s">
        <v>8545</v>
      </c>
      <c r="G1078" s="8" t="s">
        <v>13</v>
      </c>
    </row>
  </sheetData>
  <autoFilter ref="A1:J1078" xr:uid="{2F189763-D971-4E68-9BC3-EBEBF980CD28}"/>
  <conditionalFormatting sqref="G4:G5">
    <cfRule type="cellIs" priority="1" operator="equal">
      <formula>"$"</formula>
    </cfRule>
  </conditionalFormatting>
  <conditionalFormatting sqref="G12">
    <cfRule type="cellIs" priority="2" operator="equal">
      <formula>"$"</formula>
    </cfRule>
  </conditionalFormatting>
  <conditionalFormatting sqref="G17">
    <cfRule type="cellIs" priority="3" operator="equal">
      <formula>"$"</formula>
    </cfRule>
  </conditionalFormatting>
  <conditionalFormatting sqref="G21:G22">
    <cfRule type="cellIs" priority="4" operator="equal">
      <formula>"$"</formula>
    </cfRule>
  </conditionalFormatting>
  <conditionalFormatting sqref="G26:G27">
    <cfRule type="cellIs" priority="5" operator="equal">
      <formula>"$"</formula>
    </cfRule>
  </conditionalFormatting>
  <conditionalFormatting sqref="G30">
    <cfRule type="cellIs" priority="6" operator="equal">
      <formula>"$"</formula>
    </cfRule>
  </conditionalFormatting>
  <conditionalFormatting sqref="G36">
    <cfRule type="cellIs" priority="7" operator="equal">
      <formula>"$"</formula>
    </cfRule>
  </conditionalFormatting>
  <conditionalFormatting sqref="G47">
    <cfRule type="cellIs" priority="8" operator="equal">
      <formula>"$"</formula>
    </cfRule>
  </conditionalFormatting>
  <conditionalFormatting sqref="G52">
    <cfRule type="cellIs" priority="9" operator="equal">
      <formula>"$"</formula>
    </cfRule>
  </conditionalFormatting>
  <conditionalFormatting sqref="G55">
    <cfRule type="cellIs" priority="10" operator="equal">
      <formula>"$"</formula>
    </cfRule>
  </conditionalFormatting>
  <conditionalFormatting sqref="G63">
    <cfRule type="cellIs" priority="11" operator="equal">
      <formula>"$"</formula>
    </cfRule>
  </conditionalFormatting>
  <conditionalFormatting sqref="G71">
    <cfRule type="cellIs" priority="12" operator="equal">
      <formula>"$"</formula>
    </cfRule>
  </conditionalFormatting>
  <conditionalFormatting sqref="G77:G79">
    <cfRule type="cellIs" priority="13" operator="equal">
      <formula>"$"</formula>
    </cfRule>
  </conditionalFormatting>
  <conditionalFormatting sqref="G82:G84">
    <cfRule type="cellIs" priority="14" operator="equal">
      <formula>"$"</formula>
    </cfRule>
  </conditionalFormatting>
  <conditionalFormatting sqref="G87:G88">
    <cfRule type="cellIs" priority="15" operator="equal">
      <formula>"$"</formula>
    </cfRule>
  </conditionalFormatting>
  <conditionalFormatting sqref="G93">
    <cfRule type="cellIs" priority="16" operator="equal">
      <formula>"$"</formula>
    </cfRule>
  </conditionalFormatting>
  <conditionalFormatting sqref="G97">
    <cfRule type="cellIs" priority="17" operator="equal">
      <formula>"$"</formula>
    </cfRule>
  </conditionalFormatting>
  <conditionalFormatting sqref="G102:G107">
    <cfRule type="cellIs" priority="18" operator="equal">
      <formula>"$"</formula>
    </cfRule>
  </conditionalFormatting>
  <conditionalFormatting sqref="G112:G116">
    <cfRule type="cellIs" priority="19" operator="equal">
      <formula>"$"</formula>
    </cfRule>
  </conditionalFormatting>
  <conditionalFormatting sqref="G119">
    <cfRule type="cellIs" priority="20" operator="equal">
      <formula>"$"</formula>
    </cfRule>
  </conditionalFormatting>
  <conditionalFormatting sqref="G124">
    <cfRule type="cellIs" priority="21" operator="equal">
      <formula>"$"</formula>
    </cfRule>
  </conditionalFormatting>
  <conditionalFormatting sqref="G129:G136">
    <cfRule type="cellIs" priority="22" operator="equal">
      <formula>"$"</formula>
    </cfRule>
  </conditionalFormatting>
  <conditionalFormatting sqref="G139:G141">
    <cfRule type="cellIs" priority="23" operator="equal">
      <formula>"$"</formula>
    </cfRule>
  </conditionalFormatting>
  <conditionalFormatting sqref="G145:G148">
    <cfRule type="cellIs" priority="24" operator="equal">
      <formula>"$"</formula>
    </cfRule>
  </conditionalFormatting>
  <conditionalFormatting sqref="G158:G161">
    <cfRule type="cellIs" priority="25" operator="equal">
      <formula>"$"</formula>
    </cfRule>
  </conditionalFormatting>
  <conditionalFormatting sqref="G164">
    <cfRule type="cellIs" priority="26" operator="equal">
      <formula>"$"</formula>
    </cfRule>
  </conditionalFormatting>
  <conditionalFormatting sqref="G171:G173">
    <cfRule type="cellIs" priority="27" operator="equal">
      <formula>"$"</formula>
    </cfRule>
  </conditionalFormatting>
  <conditionalFormatting sqref="G177">
    <cfRule type="cellIs" priority="28" operator="equal">
      <formula>"$"</formula>
    </cfRule>
  </conditionalFormatting>
  <conditionalFormatting sqref="G180:G182">
    <cfRule type="cellIs" priority="29" operator="equal">
      <formula>"$"</formula>
    </cfRule>
  </conditionalFormatting>
  <conditionalFormatting sqref="G188">
    <cfRule type="cellIs" priority="30" operator="equal">
      <formula>"$"</formula>
    </cfRule>
  </conditionalFormatting>
  <conditionalFormatting sqref="G192:G196">
    <cfRule type="cellIs" priority="31" operator="equal">
      <formula>"$"</formula>
    </cfRule>
  </conditionalFormatting>
  <conditionalFormatting sqref="G200">
    <cfRule type="cellIs" priority="32" operator="equal">
      <formula>"$"</formula>
    </cfRule>
  </conditionalFormatting>
  <conditionalFormatting sqref="G210:G217">
    <cfRule type="cellIs" priority="33" operator="equal">
      <formula>"$"</formula>
    </cfRule>
  </conditionalFormatting>
  <conditionalFormatting sqref="G223:G224">
    <cfRule type="cellIs" priority="34" operator="equal">
      <formula>"$"</formula>
    </cfRule>
  </conditionalFormatting>
  <conditionalFormatting sqref="G230:G238">
    <cfRule type="cellIs" priority="35" operator="equal">
      <formula>"$"</formula>
    </cfRule>
  </conditionalFormatting>
  <conditionalFormatting sqref="G243:G248">
    <cfRule type="cellIs" priority="36" operator="equal">
      <formula>"$"</formula>
    </cfRule>
  </conditionalFormatting>
  <conditionalFormatting sqref="G252:G259">
    <cfRule type="cellIs" priority="37" operator="equal">
      <formula>"$"</formula>
    </cfRule>
  </conditionalFormatting>
  <conditionalFormatting sqref="G262:G263">
    <cfRule type="cellIs" priority="38" operator="equal">
      <formula>"$"</formula>
    </cfRule>
  </conditionalFormatting>
  <conditionalFormatting sqref="G273">
    <cfRule type="cellIs" priority="39" operator="equal">
      <formula>"$"</formula>
    </cfRule>
  </conditionalFormatting>
  <conditionalFormatting sqref="G283">
    <cfRule type="cellIs" priority="40" operator="equal">
      <formula>"$"</formula>
    </cfRule>
  </conditionalFormatting>
  <conditionalFormatting sqref="G293">
    <cfRule type="cellIs" priority="41" operator="equal">
      <formula>"$"</formula>
    </cfRule>
  </conditionalFormatting>
  <conditionalFormatting sqref="G303">
    <cfRule type="cellIs" priority="42" operator="equal">
      <formula>"$"</formula>
    </cfRule>
  </conditionalFormatting>
  <conditionalFormatting sqref="G313">
    <cfRule type="cellIs" priority="43" operator="equal">
      <formula>"$"</formula>
    </cfRule>
  </conditionalFormatting>
  <conditionalFormatting sqref="G323">
    <cfRule type="cellIs" priority="44" operator="equal">
      <formula>"$"</formula>
    </cfRule>
  </conditionalFormatting>
  <conditionalFormatting sqref="G333">
    <cfRule type="cellIs" priority="45" operator="equal">
      <formula>"$"</formula>
    </cfRule>
  </conditionalFormatting>
  <conditionalFormatting sqref="G343">
    <cfRule type="cellIs" priority="46" operator="equal">
      <formula>"$"</formula>
    </cfRule>
  </conditionalFormatting>
  <conditionalFormatting sqref="G353">
    <cfRule type="cellIs" priority="47" operator="equal">
      <formula>"$"</formula>
    </cfRule>
  </conditionalFormatting>
  <conditionalFormatting sqref="G363">
    <cfRule type="cellIs" priority="48" operator="equal">
      <formula>"$"</formula>
    </cfRule>
  </conditionalFormatting>
  <conditionalFormatting sqref="G373">
    <cfRule type="cellIs" priority="49" operator="equal">
      <formula>"$"</formula>
    </cfRule>
  </conditionalFormatting>
  <conditionalFormatting sqref="G383">
    <cfRule type="cellIs" priority="50" operator="equal">
      <formula>"$"</formula>
    </cfRule>
  </conditionalFormatting>
  <conditionalFormatting sqref="G386:G415">
    <cfRule type="cellIs" priority="51" operator="equal">
      <formula>"$"</formula>
    </cfRule>
  </conditionalFormatting>
  <conditionalFormatting sqref="G422">
    <cfRule type="cellIs" priority="52" operator="equal">
      <formula>"$"</formula>
    </cfRule>
  </conditionalFormatting>
  <conditionalFormatting sqref="G430">
    <cfRule type="cellIs" priority="53" operator="equal">
      <formula>"$"</formula>
    </cfRule>
  </conditionalFormatting>
  <conditionalFormatting sqref="G437:G438">
    <cfRule type="cellIs" priority="54" operator="equal">
      <formula>"$"</formula>
    </cfRule>
  </conditionalFormatting>
  <conditionalFormatting sqref="G443">
    <cfRule type="cellIs" priority="55" operator="equal">
      <formula>"$"</formula>
    </cfRule>
  </conditionalFormatting>
  <conditionalFormatting sqref="G447">
    <cfRule type="cellIs" priority="56" operator="equal">
      <formula>"$"</formula>
    </cfRule>
  </conditionalFormatting>
  <conditionalFormatting sqref="G451">
    <cfRule type="cellIs" priority="57" operator="equal">
      <formula>"$"</formula>
    </cfRule>
  </conditionalFormatting>
  <conditionalFormatting sqref="G455:G457">
    <cfRule type="cellIs" priority="58" operator="equal">
      <formula>"$"</formula>
    </cfRule>
  </conditionalFormatting>
  <conditionalFormatting sqref="G460">
    <cfRule type="cellIs" priority="59" operator="equal">
      <formula>"$"</formula>
    </cfRule>
  </conditionalFormatting>
  <conditionalFormatting sqref="G463:G468">
    <cfRule type="cellIs" priority="60" operator="equal">
      <formula>"$"</formula>
    </cfRule>
  </conditionalFormatting>
  <conditionalFormatting sqref="G472:G496">
    <cfRule type="cellIs" priority="61" operator="equal">
      <formula>"$"</formula>
    </cfRule>
  </conditionalFormatting>
  <conditionalFormatting sqref="G511">
    <cfRule type="cellIs" priority="62" operator="equal">
      <formula>"$"</formula>
    </cfRule>
  </conditionalFormatting>
  <conditionalFormatting sqref="G521">
    <cfRule type="cellIs" priority="63" operator="equal">
      <formula>"$"</formula>
    </cfRule>
  </conditionalFormatting>
  <conditionalFormatting sqref="G531">
    <cfRule type="cellIs" priority="64" operator="equal">
      <formula>"$"</formula>
    </cfRule>
  </conditionalFormatting>
  <conditionalFormatting sqref="G541">
    <cfRule type="cellIs" priority="65" operator="equal">
      <formula>"$"</formula>
    </cfRule>
  </conditionalFormatting>
  <conditionalFormatting sqref="G551">
    <cfRule type="cellIs" priority="66" operator="equal">
      <formula>"$"</formula>
    </cfRule>
  </conditionalFormatting>
  <conditionalFormatting sqref="G561">
    <cfRule type="cellIs" priority="67" operator="equal">
      <formula>"$"</formula>
    </cfRule>
  </conditionalFormatting>
  <conditionalFormatting sqref="G571">
    <cfRule type="cellIs" priority="68" operator="equal">
      <formula>"$"</formula>
    </cfRule>
  </conditionalFormatting>
  <conditionalFormatting sqref="G581">
    <cfRule type="cellIs" priority="69" operator="equal">
      <formula>"$"</formula>
    </cfRule>
  </conditionalFormatting>
  <conditionalFormatting sqref="G591">
    <cfRule type="cellIs" priority="70" operator="equal">
      <formula>"$"</formula>
    </cfRule>
  </conditionalFormatting>
  <conditionalFormatting sqref="G600">
    <cfRule type="cellIs" priority="71" operator="equal">
      <formula>"$"</formula>
    </cfRule>
  </conditionalFormatting>
  <conditionalFormatting sqref="G610:G611">
    <cfRule type="cellIs" priority="72" operator="equal">
      <formula>"$"</formula>
    </cfRule>
  </conditionalFormatting>
  <conditionalFormatting sqref="G619">
    <cfRule type="cellIs" priority="73" operator="equal">
      <formula>"$"</formula>
    </cfRule>
  </conditionalFormatting>
  <conditionalFormatting sqref="G627">
    <cfRule type="cellIs" priority="74" operator="equal">
      <formula>"$"</formula>
    </cfRule>
  </conditionalFormatting>
  <conditionalFormatting sqref="G635">
    <cfRule type="cellIs" priority="75" operator="equal">
      <formula>"$"</formula>
    </cfRule>
  </conditionalFormatting>
  <conditionalFormatting sqref="G643">
    <cfRule type="cellIs" priority="76" operator="equal">
      <formula>"$"</formula>
    </cfRule>
  </conditionalFormatting>
  <conditionalFormatting sqref="G651">
    <cfRule type="cellIs" priority="77" operator="equal">
      <formula>"$"</formula>
    </cfRule>
  </conditionalFormatting>
  <conditionalFormatting sqref="G659">
    <cfRule type="cellIs" priority="78" operator="equal">
      <formula>"$"</formula>
    </cfRule>
  </conditionalFormatting>
  <conditionalFormatting sqref="G666">
    <cfRule type="cellIs" priority="79" operator="equal">
      <formula>"$"</formula>
    </cfRule>
  </conditionalFormatting>
  <conditionalFormatting sqref="G673:G769">
    <cfRule type="cellIs" priority="80" operator="equal">
      <formula>"$"</formula>
    </cfRule>
  </conditionalFormatting>
  <conditionalFormatting sqref="G773:G776">
    <cfRule type="cellIs" priority="81" operator="equal">
      <formula>"$"</formula>
    </cfRule>
  </conditionalFormatting>
  <conditionalFormatting sqref="G781:G785">
    <cfRule type="cellIs" priority="82" operator="equal">
      <formula>"$"</formula>
    </cfRule>
  </conditionalFormatting>
  <conditionalFormatting sqref="G789:G805">
    <cfRule type="cellIs" priority="83" operator="equal">
      <formula>"$"</formula>
    </cfRule>
  </conditionalFormatting>
  <conditionalFormatting sqref="G810:G837">
    <cfRule type="cellIs" priority="84" operator="equal">
      <formula>"$"</formula>
    </cfRule>
  </conditionalFormatting>
  <conditionalFormatting sqref="G840:G868">
    <cfRule type="cellIs" priority="85" operator="equal">
      <formula>"$"</formula>
    </cfRule>
  </conditionalFormatting>
  <conditionalFormatting sqref="G871:G872">
    <cfRule type="cellIs" priority="86" operator="equal">
      <formula>"$"</formula>
    </cfRule>
  </conditionalFormatting>
  <conditionalFormatting sqref="G878">
    <cfRule type="cellIs" priority="87" operator="equal">
      <formula>"$"</formula>
    </cfRule>
  </conditionalFormatting>
  <conditionalFormatting sqref="G890">
    <cfRule type="cellIs" priority="88" operator="equal">
      <formula>"$"</formula>
    </cfRule>
  </conditionalFormatting>
  <conditionalFormatting sqref="G902">
    <cfRule type="cellIs" priority="89" operator="equal">
      <formula>"$"</formula>
    </cfRule>
  </conditionalFormatting>
  <conditionalFormatting sqref="G905">
    <cfRule type="cellIs" priority="90" operator="equal">
      <formula>"$"</formula>
    </cfRule>
  </conditionalFormatting>
  <conditionalFormatting sqref="G917">
    <cfRule type="cellIs" priority="91" operator="equal">
      <formula>"$"</formula>
    </cfRule>
  </conditionalFormatting>
  <conditionalFormatting sqref="G923">
    <cfRule type="cellIs" priority="92" operator="equal">
      <formula>"$"</formula>
    </cfRule>
  </conditionalFormatting>
  <conditionalFormatting sqref="G928">
    <cfRule type="cellIs" priority="93" operator="equal">
      <formula>"$"</formula>
    </cfRule>
  </conditionalFormatting>
  <conditionalFormatting sqref="G933:G934">
    <cfRule type="cellIs" priority="94" operator="equal">
      <formula>"$"</formula>
    </cfRule>
  </conditionalFormatting>
  <conditionalFormatting sqref="G939">
    <cfRule type="cellIs" priority="95" operator="equal">
      <formula>"$"</formula>
    </cfRule>
  </conditionalFormatting>
  <conditionalFormatting sqref="G944">
    <cfRule type="cellIs" priority="96" operator="equal">
      <formula>"$"</formula>
    </cfRule>
  </conditionalFormatting>
  <conditionalFormatting sqref="G949:G950">
    <cfRule type="cellIs" priority="97" operator="equal">
      <formula>"$"</formula>
    </cfRule>
  </conditionalFormatting>
  <conditionalFormatting sqref="G954:G967">
    <cfRule type="cellIs" priority="98" operator="equal">
      <formula>"$"</formula>
    </cfRule>
  </conditionalFormatting>
  <conditionalFormatting sqref="G972:G977">
    <cfRule type="cellIs" priority="99" operator="equal">
      <formula>"$"</formula>
    </cfRule>
  </conditionalFormatting>
  <conditionalFormatting sqref="G983:G985">
    <cfRule type="cellIs" priority="100" operator="equal">
      <formula>"$"</formula>
    </cfRule>
  </conditionalFormatting>
  <conditionalFormatting sqref="G992">
    <cfRule type="cellIs" priority="101" operator="equal">
      <formula>"$"</formula>
    </cfRule>
  </conditionalFormatting>
  <conditionalFormatting sqref="G999:G1021">
    <cfRule type="cellIs" priority="102" operator="equal">
      <formula>"$"</formula>
    </cfRule>
  </conditionalFormatting>
  <dataValidations count="1">
    <dataValidation type="list" allowBlank="1" showInputMessage="1" showErrorMessage="1" sqref="G999:G1021 G992 G983:G985 G972:G977 G954:G967 G949:G950 G944 G939 G933:G934 G928 G923 G917 G905 G902 G890 G878 G871:G872 G840:G868 G810:G837 G789:G805 G781:G785 G773:G776 G673:G769 G666 G659 G651 G643 G635 G627 G619 G610:G611 G600 G591 G581 G571 G561 G551 G541 G531 G521 G511 G472:G496 G463:G468 G460 G455:G457 G451 G447 G443 G437:G438 G430 G422 G386:G415 G383 G373 G363 G353 G343 G333 G323 G313 G303 G293 G283 G273 G262:G263 G252:G259 G243:G248 G230:G238 G223:G224 G210:G217 G200 G192:G196 G188 G180:G182 G177 G171:G173 G164 G158:G161 G145:G148 G139:G141 G129:G136 G124 G119 G112:G116 G102:G107 G97 G93 G87:G88 G82:G84 G77:G79 G71 G63 G55 G52 G47 G36 G30 G26:G27 G21:G22 G17 G12 G4:G5" xr:uid="{BBA0DF6A-B5E2-4C04-805E-E8DACBA1B845}">
      <formula1>"$,US$"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ctualizarPreciosPadres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762000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mbiar_Precios1">
                <anchor moveWithCells="1">
                  <from>
                    <xdr:col>11</xdr:col>
                    <xdr:colOff>0</xdr:colOff>
                    <xdr:row>0</xdr:row>
                    <xdr:rowOff>137160</xdr:rowOff>
                  </from>
                  <to>
                    <xdr:col>12</xdr:col>
                    <xdr:colOff>784860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0BD07-1A74-491D-BD4F-2BB8E9667DFC}">
  <dimension ref="A1:I1117"/>
  <sheetViews>
    <sheetView topLeftCell="A1102" workbookViewId="0">
      <selection activeCell="I1116" sqref="I1116"/>
    </sheetView>
  </sheetViews>
  <sheetFormatPr baseColWidth="10" defaultRowHeight="14.4"/>
  <cols>
    <col min="2" max="2" width="12" bestFit="1" customWidth="1"/>
    <col min="4" max="4" width="26.88671875" customWidth="1"/>
  </cols>
  <sheetData>
    <row r="1" spans="1:9" ht="26.4">
      <c r="A1" s="1" t="s">
        <v>0</v>
      </c>
      <c r="B1" s="1" t="s">
        <v>1</v>
      </c>
      <c r="C1" s="1" t="s">
        <v>1666</v>
      </c>
      <c r="D1" s="1" t="s">
        <v>2</v>
      </c>
      <c r="E1" s="1" t="s">
        <v>3</v>
      </c>
      <c r="F1" s="2" t="s">
        <v>4</v>
      </c>
      <c r="G1" s="2" t="s">
        <v>5</v>
      </c>
      <c r="H1" s="1" t="s">
        <v>14640</v>
      </c>
    </row>
    <row r="2" spans="1:9">
      <c r="A2" s="68" t="s">
        <v>9</v>
      </c>
      <c r="B2" s="68" t="s">
        <v>10</v>
      </c>
      <c r="C2" s="9" t="s">
        <v>1668</v>
      </c>
      <c r="D2" s="68" t="s">
        <v>11</v>
      </c>
      <c r="E2" s="68" t="s">
        <v>12</v>
      </c>
      <c r="F2" s="6">
        <v>479900</v>
      </c>
      <c r="G2" s="6" t="s">
        <v>13</v>
      </c>
      <c r="H2">
        <v>399900</v>
      </c>
      <c r="I2" t="str">
        <f>+IF(H2&lt;F2,"BLACK","SIN PROMO")</f>
        <v>BLACK</v>
      </c>
    </row>
    <row r="3" spans="1:9">
      <c r="A3" s="68" t="s">
        <v>14</v>
      </c>
      <c r="B3" s="68"/>
      <c r="C3" s="68" t="s">
        <v>6</v>
      </c>
      <c r="D3" s="68" t="s">
        <v>15</v>
      </c>
      <c r="E3" s="68" t="s">
        <v>16</v>
      </c>
      <c r="F3" s="6">
        <v>549900</v>
      </c>
      <c r="G3" s="6" t="s">
        <v>13</v>
      </c>
      <c r="H3">
        <v>229900</v>
      </c>
      <c r="I3" t="str">
        <f>+IF(H3&lt;F3,"BLACK","SIN PROMO")</f>
        <v>BLACK</v>
      </c>
    </row>
    <row r="4" spans="1:9" ht="39.6">
      <c r="A4" s="68" t="s">
        <v>14</v>
      </c>
      <c r="B4" s="68" t="s">
        <v>17</v>
      </c>
      <c r="C4" s="9" t="s">
        <v>1669</v>
      </c>
      <c r="D4" s="69" t="str">
        <f>"     "&amp;D3</f>
        <v xml:space="preserve">     Silla Eames Con Brazos,  Envío Gratis, Eames Promoción</v>
      </c>
      <c r="E4" s="68" t="s">
        <v>18</v>
      </c>
      <c r="F4" s="70">
        <f>F3</f>
        <v>549900</v>
      </c>
      <c r="G4" s="70" t="str">
        <f>G3&amp;"     "</f>
        <v xml:space="preserve">$     </v>
      </c>
    </row>
    <row r="5" spans="1:9" ht="39.6">
      <c r="A5" s="68" t="s">
        <v>14</v>
      </c>
      <c r="B5" s="68" t="s">
        <v>19</v>
      </c>
      <c r="C5" s="9" t="s">
        <v>1670</v>
      </c>
      <c r="D5" s="69" t="str">
        <f>"     "&amp;D3</f>
        <v xml:space="preserve">     Silla Eames Con Brazos,  Envío Gratis, Eames Promoción</v>
      </c>
      <c r="E5" s="68" t="s">
        <v>20</v>
      </c>
      <c r="F5" s="70">
        <f>F3</f>
        <v>549900</v>
      </c>
      <c r="G5" s="70" t="str">
        <f>G3&amp;"     "</f>
        <v xml:space="preserve">$     </v>
      </c>
    </row>
    <row r="6" spans="1:9" ht="39.6">
      <c r="A6" s="68" t="s">
        <v>14</v>
      </c>
      <c r="B6" s="68" t="s">
        <v>21</v>
      </c>
      <c r="C6" s="9" t="s">
        <v>1671</v>
      </c>
      <c r="D6" s="69" t="str">
        <f>"     "&amp;D3</f>
        <v xml:space="preserve">     Silla Eames Con Brazos,  Envío Gratis, Eames Promoción</v>
      </c>
      <c r="E6" s="68" t="s">
        <v>22</v>
      </c>
      <c r="F6" s="70">
        <f>F3</f>
        <v>549900</v>
      </c>
      <c r="G6" s="70" t="str">
        <f>G3&amp;"     "</f>
        <v xml:space="preserve">$     </v>
      </c>
    </row>
    <row r="7" spans="1:9" ht="39.6">
      <c r="A7" s="68" t="s">
        <v>14</v>
      </c>
      <c r="B7" s="68" t="s">
        <v>23</v>
      </c>
      <c r="C7" s="9" t="s">
        <v>1672</v>
      </c>
      <c r="D7" s="69" t="str">
        <f>"     "&amp;D3</f>
        <v xml:space="preserve">     Silla Eames Con Brazos,  Envío Gratis, Eames Promoción</v>
      </c>
      <c r="E7" s="68" t="s">
        <v>24</v>
      </c>
      <c r="F7" s="70">
        <f>F3</f>
        <v>549900</v>
      </c>
      <c r="G7" s="70" t="str">
        <f>G3&amp;"     "</f>
        <v xml:space="preserve">$     </v>
      </c>
    </row>
    <row r="8" spans="1:9" ht="39.6">
      <c r="A8" s="68" t="s">
        <v>14</v>
      </c>
      <c r="B8" s="68" t="s">
        <v>25</v>
      </c>
      <c r="C8" s="9" t="s">
        <v>1673</v>
      </c>
      <c r="D8" s="69" t="str">
        <f>"     "&amp;D3</f>
        <v xml:space="preserve">     Silla Eames Con Brazos,  Envío Gratis, Eames Promoción</v>
      </c>
      <c r="E8" s="68" t="s">
        <v>26</v>
      </c>
      <c r="F8" s="70">
        <f>F3</f>
        <v>549900</v>
      </c>
      <c r="G8" s="70" t="str">
        <f>G3&amp;"     "</f>
        <v xml:space="preserve">$     </v>
      </c>
    </row>
    <row r="9" spans="1:9" ht="39.6">
      <c r="A9" s="68" t="s">
        <v>14</v>
      </c>
      <c r="B9" s="68" t="s">
        <v>27</v>
      </c>
      <c r="C9" s="9" t="s">
        <v>1674</v>
      </c>
      <c r="D9" s="69" t="str">
        <f>"     "&amp;D3</f>
        <v xml:space="preserve">     Silla Eames Con Brazos,  Envío Gratis, Eames Promoción</v>
      </c>
      <c r="E9" s="68" t="s">
        <v>28</v>
      </c>
      <c r="F9" s="70">
        <f>F3</f>
        <v>549900</v>
      </c>
      <c r="G9" s="70" t="str">
        <f>G3&amp;"     "</f>
        <v xml:space="preserve">$     </v>
      </c>
    </row>
    <row r="10" spans="1:9">
      <c r="A10" s="68" t="s">
        <v>29</v>
      </c>
      <c r="B10" s="68"/>
      <c r="C10" s="68" t="s">
        <v>6</v>
      </c>
      <c r="D10" s="68" t="s">
        <v>30</v>
      </c>
      <c r="E10" s="68" t="s">
        <v>16</v>
      </c>
      <c r="F10" s="6">
        <v>169900</v>
      </c>
      <c r="G10" s="6" t="s">
        <v>13</v>
      </c>
      <c r="H10">
        <v>149900</v>
      </c>
      <c r="I10" t="str">
        <f>+IF(H10&lt;F10,"BLACK","SIN PROMO")</f>
        <v>BLACK</v>
      </c>
    </row>
    <row r="11" spans="1:9" ht="39.6">
      <c r="A11" s="68" t="s">
        <v>29</v>
      </c>
      <c r="B11" s="68" t="s">
        <v>31</v>
      </c>
      <c r="C11" s="9" t="s">
        <v>1675</v>
      </c>
      <c r="D11" s="69" t="str">
        <f>"     "&amp;D10</f>
        <v xml:space="preserve">     Silla Eames Niños, Silla Eames Kids, Eames Promocion.</v>
      </c>
      <c r="E11" s="68" t="s">
        <v>32</v>
      </c>
      <c r="F11" s="70">
        <f>F10</f>
        <v>169900</v>
      </c>
      <c r="G11" s="70" t="str">
        <f>G10&amp;"     "</f>
        <v xml:space="preserve">$     </v>
      </c>
      <c r="H11" t="s">
        <v>6</v>
      </c>
    </row>
    <row r="12" spans="1:9" ht="39.6">
      <c r="A12" s="68" t="s">
        <v>29</v>
      </c>
      <c r="B12" s="68" t="s">
        <v>33</v>
      </c>
      <c r="C12" s="9" t="s">
        <v>1676</v>
      </c>
      <c r="D12" s="69" t="str">
        <f>"     "&amp;D10</f>
        <v xml:space="preserve">     Silla Eames Niños, Silla Eames Kids, Eames Promocion.</v>
      </c>
      <c r="E12" s="68" t="s">
        <v>34</v>
      </c>
      <c r="F12" s="70">
        <f>F10</f>
        <v>169900</v>
      </c>
      <c r="G12" s="70" t="str">
        <f>G10&amp;"     "</f>
        <v xml:space="preserve">$     </v>
      </c>
      <c r="H12" t="s">
        <v>6</v>
      </c>
    </row>
    <row r="13" spans="1:9" ht="39.6">
      <c r="A13" s="68" t="s">
        <v>29</v>
      </c>
      <c r="B13" s="68" t="s">
        <v>35</v>
      </c>
      <c r="C13" s="9" t="s">
        <v>1677</v>
      </c>
      <c r="D13" s="69" t="str">
        <f>"     "&amp;D10</f>
        <v xml:space="preserve">     Silla Eames Niños, Silla Eames Kids, Eames Promocion.</v>
      </c>
      <c r="E13" s="68" t="s">
        <v>36</v>
      </c>
      <c r="F13" s="70">
        <f>F10</f>
        <v>169900</v>
      </c>
      <c r="G13" s="70" t="str">
        <f>G10&amp;"     "</f>
        <v xml:space="preserve">$     </v>
      </c>
    </row>
    <row r="14" spans="1:9" ht="39.6">
      <c r="A14" s="68" t="s">
        <v>29</v>
      </c>
      <c r="B14" s="68" t="s">
        <v>37</v>
      </c>
      <c r="C14" s="9" t="s">
        <v>1678</v>
      </c>
      <c r="D14" s="69" t="str">
        <f>"     "&amp;D10</f>
        <v xml:space="preserve">     Silla Eames Niños, Silla Eames Kids, Eames Promocion.</v>
      </c>
      <c r="E14" s="68" t="s">
        <v>38</v>
      </c>
      <c r="F14" s="70">
        <f>F10</f>
        <v>169900</v>
      </c>
      <c r="G14" s="70" t="str">
        <f>G10&amp;"     "</f>
        <v xml:space="preserve">$     </v>
      </c>
    </row>
    <row r="15" spans="1:9">
      <c r="A15" s="68" t="s">
        <v>39</v>
      </c>
      <c r="B15" s="68"/>
      <c r="C15" s="68" t="s">
        <v>6</v>
      </c>
      <c r="D15" s="68" t="s">
        <v>40</v>
      </c>
      <c r="E15" s="68" t="s">
        <v>16</v>
      </c>
      <c r="F15" s="6">
        <v>1089900</v>
      </c>
      <c r="G15" s="6" t="s">
        <v>13</v>
      </c>
      <c r="H15">
        <v>839900</v>
      </c>
      <c r="I15" t="str">
        <f>+IF(H15&lt;F15,"BLACK","SIN PROMO")</f>
        <v>BLACK</v>
      </c>
    </row>
    <row r="16" spans="1:9" ht="39.6">
      <c r="A16" s="68" t="s">
        <v>39</v>
      </c>
      <c r="B16" s="68" t="s">
        <v>41</v>
      </c>
      <c r="C16" s="9" t="s">
        <v>1679</v>
      </c>
      <c r="D16" s="69" t="str">
        <f>"     "&amp;D15</f>
        <v xml:space="preserve">     Sillas Oficina Alta,ergonomica Reclinable, Gerencial Negra</v>
      </c>
      <c r="E16" s="68" t="s">
        <v>36</v>
      </c>
      <c r="F16" s="70">
        <f>F15</f>
        <v>1089900</v>
      </c>
      <c r="G16" s="70" t="str">
        <f>G15&amp;"     "</f>
        <v xml:space="preserve">$     </v>
      </c>
    </row>
    <row r="17" spans="1:9" ht="39.6">
      <c r="A17" s="68" t="s">
        <v>39</v>
      </c>
      <c r="B17" s="68" t="s">
        <v>43</v>
      </c>
      <c r="C17" s="9" t="s">
        <v>1681</v>
      </c>
      <c r="D17" s="69" t="str">
        <f>"     "&amp;D15</f>
        <v xml:space="preserve">     Sillas Oficina Alta,ergonomica Reclinable, Gerencial Negra</v>
      </c>
      <c r="E17" s="68" t="s">
        <v>44</v>
      </c>
      <c r="F17" s="70">
        <f>F15</f>
        <v>1089900</v>
      </c>
      <c r="G17" s="70" t="str">
        <f>G15&amp;"     "</f>
        <v xml:space="preserve">$     </v>
      </c>
    </row>
    <row r="18" spans="1:9" ht="39.6">
      <c r="A18" s="68" t="s">
        <v>39</v>
      </c>
      <c r="B18" s="68" t="s">
        <v>42</v>
      </c>
      <c r="C18" s="9" t="s">
        <v>1680</v>
      </c>
      <c r="D18" s="69" t="str">
        <f>"     "&amp;D15</f>
        <v xml:space="preserve">     Sillas Oficina Alta,ergonomica Reclinable, Gerencial Negra</v>
      </c>
      <c r="E18" s="68" t="s">
        <v>12</v>
      </c>
      <c r="F18" s="70">
        <f>F15</f>
        <v>1089900</v>
      </c>
      <c r="G18" s="70" t="str">
        <f>G15&amp;"     "</f>
        <v xml:space="preserve">$     </v>
      </c>
    </row>
    <row r="19" spans="1:9">
      <c r="A19" s="68" t="s">
        <v>45</v>
      </c>
      <c r="B19" s="68" t="s">
        <v>46</v>
      </c>
      <c r="C19" s="9" t="s">
        <v>1682</v>
      </c>
      <c r="D19" s="9" t="s">
        <v>47</v>
      </c>
      <c r="E19" s="68" t="s">
        <v>48</v>
      </c>
      <c r="F19" s="6">
        <v>409900</v>
      </c>
      <c r="G19" s="6" t="s">
        <v>13</v>
      </c>
      <c r="H19">
        <v>409900</v>
      </c>
      <c r="I19" t="str">
        <f t="shared" ref="I19:I20" si="0">+IF(H19&lt;F19,"BLACK","SIN PROMO")</f>
        <v>SIN PROMO</v>
      </c>
    </row>
    <row r="20" spans="1:9">
      <c r="A20" s="68" t="s">
        <v>49</v>
      </c>
      <c r="B20" s="68"/>
      <c r="C20" s="68" t="s">
        <v>6</v>
      </c>
      <c r="D20" s="68" t="s">
        <v>50</v>
      </c>
      <c r="E20" s="68" t="s">
        <v>16</v>
      </c>
      <c r="F20" s="6">
        <v>349900</v>
      </c>
      <c r="G20" s="6" t="s">
        <v>13</v>
      </c>
      <c r="H20">
        <v>399900</v>
      </c>
      <c r="I20" t="str">
        <f t="shared" si="0"/>
        <v>SIN PROMO</v>
      </c>
    </row>
    <row r="21" spans="1:9" ht="39.6">
      <c r="A21" s="68" t="s">
        <v>49</v>
      </c>
      <c r="B21" s="68" t="s">
        <v>51</v>
      </c>
      <c r="C21" s="9" t="s">
        <v>1683</v>
      </c>
      <c r="D21" s="69" t="str">
        <f>"     "&amp;D20</f>
        <v xml:space="preserve">     Sillas Oficina  Escritorios Ergonomica Reclinable Gerencial </v>
      </c>
      <c r="E21" s="68" t="s">
        <v>12</v>
      </c>
      <c r="F21" s="70">
        <f>F20</f>
        <v>349900</v>
      </c>
      <c r="G21" s="70" t="str">
        <f>G20&amp;"     "</f>
        <v xml:space="preserve">$     </v>
      </c>
    </row>
    <row r="22" spans="1:9" ht="39.6">
      <c r="A22" s="68" t="s">
        <v>49</v>
      </c>
      <c r="B22" s="68" t="s">
        <v>52</v>
      </c>
      <c r="C22" s="9" t="s">
        <v>1684</v>
      </c>
      <c r="D22" s="69" t="str">
        <f>"     "&amp;D20</f>
        <v xml:space="preserve">     Sillas Oficina  Escritorios Ergonomica Reclinable Gerencial </v>
      </c>
      <c r="E22" s="68" t="s">
        <v>38</v>
      </c>
      <c r="F22" s="70">
        <f>F20</f>
        <v>349900</v>
      </c>
      <c r="G22" s="70" t="str">
        <f>G20&amp;"     "</f>
        <v xml:space="preserve">$     </v>
      </c>
    </row>
    <row r="23" spans="1:9" ht="39.6">
      <c r="A23" s="68" t="s">
        <v>49</v>
      </c>
      <c r="B23" s="68" t="s">
        <v>53</v>
      </c>
      <c r="C23" s="9" t="s">
        <v>1685</v>
      </c>
      <c r="D23" s="69" t="str">
        <f>"     "&amp;D20</f>
        <v xml:space="preserve">     Sillas Oficina  Escritorios Ergonomica Reclinable Gerencial </v>
      </c>
      <c r="E23" s="68" t="s">
        <v>54</v>
      </c>
      <c r="F23" s="70">
        <f>F20</f>
        <v>349900</v>
      </c>
      <c r="G23" s="70" t="str">
        <f>G20&amp;"     "</f>
        <v xml:space="preserve">$     </v>
      </c>
    </row>
    <row r="24" spans="1:9">
      <c r="A24" s="68" t="s">
        <v>61</v>
      </c>
      <c r="B24" s="68"/>
      <c r="C24" s="68" t="s">
        <v>6</v>
      </c>
      <c r="D24" s="68" t="s">
        <v>62</v>
      </c>
      <c r="E24" s="68" t="s">
        <v>16</v>
      </c>
      <c r="F24" s="6">
        <v>289900</v>
      </c>
      <c r="G24" s="6" t="s">
        <v>13</v>
      </c>
      <c r="H24">
        <v>289900</v>
      </c>
      <c r="I24" t="str">
        <f>+IF(H24&lt;F24,"BLACK","SIN PROMO")</f>
        <v>SIN PROMO</v>
      </c>
    </row>
    <row r="25" spans="1:9" ht="26.4">
      <c r="A25" s="68" t="s">
        <v>61</v>
      </c>
      <c r="B25" s="68" t="s">
        <v>63</v>
      </c>
      <c r="C25" s="9" t="s">
        <v>1687</v>
      </c>
      <c r="D25" s="69" t="str">
        <f>"     "&amp;D24</f>
        <v xml:space="preserve">     Silla Isoceles Tapizada,silla Oficina Espera + Envio Gratis</v>
      </c>
      <c r="E25" s="68" t="s">
        <v>64</v>
      </c>
      <c r="F25" s="70">
        <f>F24</f>
        <v>289900</v>
      </c>
      <c r="G25" s="70" t="str">
        <f>G24&amp;"     "</f>
        <v xml:space="preserve">$     </v>
      </c>
    </row>
    <row r="26" spans="1:9" ht="26.4">
      <c r="A26" s="68" t="s">
        <v>61</v>
      </c>
      <c r="B26" s="68" t="s">
        <v>65</v>
      </c>
      <c r="C26" s="9" t="s">
        <v>1688</v>
      </c>
      <c r="D26" s="69" t="str">
        <f>"     "&amp;D24</f>
        <v xml:space="preserve">     Silla Isoceles Tapizada,silla Oficina Espera + Envio Gratis</v>
      </c>
      <c r="E26" s="68" t="s">
        <v>66</v>
      </c>
      <c r="F26" s="70">
        <f>F24</f>
        <v>289900</v>
      </c>
      <c r="G26" s="70" t="str">
        <f>G24&amp;"     "</f>
        <v xml:space="preserve">$     </v>
      </c>
      <c r="H26" t="s">
        <v>6</v>
      </c>
    </row>
    <row r="27" spans="1:9">
      <c r="A27" s="68" t="s">
        <v>67</v>
      </c>
      <c r="B27" s="68"/>
      <c r="C27" s="68" t="s">
        <v>6</v>
      </c>
      <c r="D27" s="68" t="s">
        <v>68</v>
      </c>
      <c r="E27" s="68" t="s">
        <v>16</v>
      </c>
      <c r="F27" s="6">
        <v>349900</v>
      </c>
      <c r="G27" s="6" t="s">
        <v>13</v>
      </c>
      <c r="H27">
        <v>279900</v>
      </c>
      <c r="I27" t="str">
        <f>+IF(H27&lt;F27,"BLACK","SIN PROMO")</f>
        <v>BLACK</v>
      </c>
    </row>
    <row r="28" spans="1:9" ht="39.6">
      <c r="A28" s="68" t="s">
        <v>67</v>
      </c>
      <c r="B28" s="68" t="s">
        <v>69</v>
      </c>
      <c r="C28" s="9" t="s">
        <v>1689</v>
      </c>
      <c r="D28" s="69" t="str">
        <f>"     "&amp;D27</f>
        <v xml:space="preserve">     Silla Triangulo, Silla Moderna, Silla Exteriores,promoción.</v>
      </c>
      <c r="E28" s="68" t="s">
        <v>36</v>
      </c>
      <c r="F28" s="70">
        <f>F27</f>
        <v>349900</v>
      </c>
      <c r="G28" s="70" t="str">
        <f>G27&amp;"     "</f>
        <v xml:space="preserve">$     </v>
      </c>
    </row>
    <row r="29" spans="1:9" ht="39.6">
      <c r="A29" s="68" t="s">
        <v>67</v>
      </c>
      <c r="B29" s="68" t="s">
        <v>70</v>
      </c>
      <c r="C29" s="9" t="s">
        <v>1690</v>
      </c>
      <c r="D29" s="69" t="str">
        <f>"     "&amp;D27</f>
        <v xml:space="preserve">     Silla Triangulo, Silla Moderna, Silla Exteriores,promoción.</v>
      </c>
      <c r="E29" s="68" t="s">
        <v>34</v>
      </c>
      <c r="F29" s="70">
        <f>F27</f>
        <v>349900</v>
      </c>
      <c r="G29" s="70" t="str">
        <f>G27&amp;"     "</f>
        <v xml:space="preserve">$     </v>
      </c>
    </row>
    <row r="30" spans="1:9" ht="39.6">
      <c r="A30" s="68" t="s">
        <v>67</v>
      </c>
      <c r="B30" s="68" t="s">
        <v>71</v>
      </c>
      <c r="C30" s="9" t="s">
        <v>1691</v>
      </c>
      <c r="D30" s="69" t="str">
        <f>"     "&amp;D27</f>
        <v xml:space="preserve">     Silla Triangulo, Silla Moderna, Silla Exteriores,promoción.</v>
      </c>
      <c r="E30" s="68" t="s">
        <v>12</v>
      </c>
      <c r="F30" s="70">
        <f>F27</f>
        <v>349900</v>
      </c>
      <c r="G30" s="70" t="str">
        <f>G27&amp;"     "</f>
        <v xml:space="preserve">$     </v>
      </c>
    </row>
    <row r="31" spans="1:9" ht="39.6">
      <c r="A31" s="68" t="s">
        <v>67</v>
      </c>
      <c r="B31" s="68" t="s">
        <v>72</v>
      </c>
      <c r="C31" s="9" t="s">
        <v>1692</v>
      </c>
      <c r="D31" s="69" t="str">
        <f>"     "&amp;D27</f>
        <v xml:space="preserve">     Silla Triangulo, Silla Moderna, Silla Exteriores,promoción.</v>
      </c>
      <c r="E31" s="68" t="s">
        <v>54</v>
      </c>
      <c r="F31" s="70">
        <f>F27</f>
        <v>349900</v>
      </c>
      <c r="G31" s="70" t="str">
        <f>G27&amp;"     "</f>
        <v xml:space="preserve">$     </v>
      </c>
      <c r="H31" t="s">
        <v>6</v>
      </c>
    </row>
    <row r="32" spans="1:9" ht="39.6">
      <c r="A32" s="68" t="s">
        <v>67</v>
      </c>
      <c r="B32" s="68" t="s">
        <v>73</v>
      </c>
      <c r="C32" s="9" t="s">
        <v>1693</v>
      </c>
      <c r="D32" s="69" t="str">
        <f>"     "&amp;D27</f>
        <v xml:space="preserve">     Silla Triangulo, Silla Moderna, Silla Exteriores,promoción.</v>
      </c>
      <c r="E32" s="68" t="s">
        <v>38</v>
      </c>
      <c r="F32" s="70">
        <f>F27</f>
        <v>349900</v>
      </c>
      <c r="G32" s="70" t="str">
        <f>G27&amp;"     "</f>
        <v xml:space="preserve">$     </v>
      </c>
      <c r="H32" t="s">
        <v>6</v>
      </c>
    </row>
    <row r="33" spans="1:9">
      <c r="A33" s="68" t="s">
        <v>74</v>
      </c>
      <c r="B33" s="68"/>
      <c r="C33" s="68" t="s">
        <v>6</v>
      </c>
      <c r="D33" s="68" t="s">
        <v>75</v>
      </c>
      <c r="E33" s="68" t="s">
        <v>16</v>
      </c>
      <c r="F33" s="6">
        <v>539800</v>
      </c>
      <c r="G33" s="6" t="s">
        <v>13</v>
      </c>
      <c r="H33">
        <v>159900</v>
      </c>
      <c r="I33" t="str">
        <f>+IF(H33&lt;F33,"BLACK","SIN PROMO")</f>
        <v>BLACK</v>
      </c>
    </row>
    <row r="34" spans="1:9" ht="26.4">
      <c r="A34" s="68" t="s">
        <v>74</v>
      </c>
      <c r="B34" s="68">
        <v>47191731480</v>
      </c>
      <c r="C34" s="9" t="s">
        <v>1706</v>
      </c>
      <c r="D34" s="69" t="str">
        <f>"     "&amp;D33</f>
        <v xml:space="preserve">     Silla Eames,  Silla Moderna, Silla Eames Adulto</v>
      </c>
      <c r="E34" s="68" t="s">
        <v>28</v>
      </c>
      <c r="F34" s="70">
        <f>F33</f>
        <v>539800</v>
      </c>
      <c r="G34" s="70" t="str">
        <f>G33&amp;"     "</f>
        <v xml:space="preserve">$     </v>
      </c>
    </row>
    <row r="35" spans="1:9" ht="26.4">
      <c r="A35" s="68" t="s">
        <v>74</v>
      </c>
      <c r="B35" s="68" t="s">
        <v>77</v>
      </c>
      <c r="C35" s="9" t="s">
        <v>1695</v>
      </c>
      <c r="D35" s="69" t="str">
        <f>"     "&amp;D33</f>
        <v xml:space="preserve">     Silla Eames,  Silla Moderna, Silla Eames Adulto</v>
      </c>
      <c r="E35" s="68" t="s">
        <v>78</v>
      </c>
      <c r="F35" s="70">
        <f>F33</f>
        <v>539800</v>
      </c>
      <c r="G35" s="70" t="str">
        <f>G33&amp;"     "</f>
        <v xml:space="preserve">$     </v>
      </c>
    </row>
    <row r="36" spans="1:9" ht="26.4">
      <c r="A36" s="68" t="s">
        <v>74</v>
      </c>
      <c r="B36" s="68" t="s">
        <v>79</v>
      </c>
      <c r="C36" s="9" t="s">
        <v>1696</v>
      </c>
      <c r="D36" s="69" t="str">
        <f>"     "&amp;D33</f>
        <v xml:space="preserve">     Silla Eames,  Silla Moderna, Silla Eames Adulto</v>
      </c>
      <c r="E36" s="68" t="s">
        <v>80</v>
      </c>
      <c r="F36" s="70">
        <f>F33</f>
        <v>539800</v>
      </c>
      <c r="G36" s="70" t="str">
        <f>G33&amp;"     "</f>
        <v xml:space="preserve">$     </v>
      </c>
    </row>
    <row r="37" spans="1:9" ht="26.4">
      <c r="A37" s="68" t="s">
        <v>74</v>
      </c>
      <c r="B37" s="68" t="s">
        <v>81</v>
      </c>
      <c r="C37" s="9" t="s">
        <v>1697</v>
      </c>
      <c r="D37" s="69" t="str">
        <f>"     "&amp;D33</f>
        <v xml:space="preserve">     Silla Eames,  Silla Moderna, Silla Eames Adulto</v>
      </c>
      <c r="E37" s="68" t="s">
        <v>82</v>
      </c>
      <c r="F37" s="70">
        <f>F33</f>
        <v>539800</v>
      </c>
      <c r="G37" s="70" t="str">
        <f>G33&amp;"     "</f>
        <v xml:space="preserve">$     </v>
      </c>
    </row>
    <row r="38" spans="1:9" ht="26.4">
      <c r="A38" s="68" t="s">
        <v>74</v>
      </c>
      <c r="B38" s="68" t="s">
        <v>83</v>
      </c>
      <c r="C38" s="9" t="s">
        <v>1698</v>
      </c>
      <c r="D38" s="69" t="str">
        <f>"     "&amp;D33</f>
        <v xml:space="preserve">     Silla Eames,  Silla Moderna, Silla Eames Adulto</v>
      </c>
      <c r="E38" s="68" t="s">
        <v>20</v>
      </c>
      <c r="F38" s="70">
        <f>F33</f>
        <v>539800</v>
      </c>
      <c r="G38" s="70" t="str">
        <f>G33&amp;"     "</f>
        <v xml:space="preserve">$     </v>
      </c>
    </row>
    <row r="39" spans="1:9" ht="26.4">
      <c r="A39" s="68" t="s">
        <v>74</v>
      </c>
      <c r="B39" s="68" t="s">
        <v>84</v>
      </c>
      <c r="C39" s="9" t="s">
        <v>1699</v>
      </c>
      <c r="D39" s="69" t="str">
        <f>"     "&amp;D33</f>
        <v xml:space="preserve">     Silla Eames,  Silla Moderna, Silla Eames Adulto</v>
      </c>
      <c r="E39" s="68" t="s">
        <v>85</v>
      </c>
      <c r="F39" s="70">
        <f>F33</f>
        <v>539800</v>
      </c>
      <c r="G39" s="70" t="str">
        <f>G33&amp;"     "</f>
        <v xml:space="preserve">$     </v>
      </c>
    </row>
    <row r="40" spans="1:9" ht="26.4">
      <c r="A40" s="68" t="s">
        <v>74</v>
      </c>
      <c r="B40" s="68" t="s">
        <v>86</v>
      </c>
      <c r="C40" s="9" t="s">
        <v>1700</v>
      </c>
      <c r="D40" s="69" t="str">
        <f>"     "&amp;D33</f>
        <v xml:space="preserve">     Silla Eames,  Silla Moderna, Silla Eames Adulto</v>
      </c>
      <c r="E40" s="68" t="s">
        <v>22</v>
      </c>
      <c r="F40" s="70">
        <f>F33</f>
        <v>539800</v>
      </c>
      <c r="G40" s="70" t="str">
        <f>G33&amp;"     "</f>
        <v xml:space="preserve">$     </v>
      </c>
    </row>
    <row r="41" spans="1:9" ht="26.4">
      <c r="A41" s="68" t="s">
        <v>74</v>
      </c>
      <c r="B41" s="68" t="s">
        <v>87</v>
      </c>
      <c r="C41" s="9" t="s">
        <v>1701</v>
      </c>
      <c r="D41" s="69" t="str">
        <f>"     "&amp;D33</f>
        <v xml:space="preserve">     Silla Eames,  Silla Moderna, Silla Eames Adulto</v>
      </c>
      <c r="E41" s="68" t="s">
        <v>88</v>
      </c>
      <c r="F41" s="70">
        <f>F33</f>
        <v>539800</v>
      </c>
      <c r="G41" s="70" t="str">
        <f>G33&amp;"     "</f>
        <v xml:space="preserve">$     </v>
      </c>
    </row>
    <row r="42" spans="1:9" ht="26.4">
      <c r="A42" s="68" t="s">
        <v>74</v>
      </c>
      <c r="B42" s="68" t="s">
        <v>89</v>
      </c>
      <c r="C42" s="9" t="s">
        <v>1702</v>
      </c>
      <c r="D42" s="69" t="str">
        <f>"     "&amp;D33</f>
        <v xml:space="preserve">     Silla Eames,  Silla Moderna, Silla Eames Adulto</v>
      </c>
      <c r="E42" s="68" t="s">
        <v>90</v>
      </c>
      <c r="F42" s="70">
        <f>F33</f>
        <v>539800</v>
      </c>
      <c r="G42" s="70" t="str">
        <f>G33&amp;"     "</f>
        <v xml:space="preserve">$     </v>
      </c>
    </row>
    <row r="43" spans="1:9" ht="26.4">
      <c r="A43" s="68" t="s">
        <v>74</v>
      </c>
      <c r="B43" s="68" t="s">
        <v>91</v>
      </c>
      <c r="C43" s="9" t="s">
        <v>1703</v>
      </c>
      <c r="D43" s="69" t="str">
        <f>"     "&amp;D33</f>
        <v xml:space="preserve">     Silla Eames,  Silla Moderna, Silla Eames Adulto</v>
      </c>
      <c r="E43" s="68" t="s">
        <v>18</v>
      </c>
      <c r="F43" s="70">
        <f>F33</f>
        <v>539800</v>
      </c>
      <c r="G43" s="70" t="str">
        <f>G33&amp;"     "</f>
        <v xml:space="preserve">$     </v>
      </c>
    </row>
    <row r="44" spans="1:9">
      <c r="A44" s="68" t="s">
        <v>92</v>
      </c>
      <c r="B44" s="68"/>
      <c r="C44" s="68" t="s">
        <v>6</v>
      </c>
      <c r="D44" s="68" t="s">
        <v>93</v>
      </c>
      <c r="E44" s="68" t="s">
        <v>16</v>
      </c>
      <c r="F44" s="6">
        <v>169900</v>
      </c>
      <c r="G44" s="6" t="s">
        <v>13</v>
      </c>
      <c r="H44">
        <v>139900</v>
      </c>
      <c r="I44" t="str">
        <f>+IF(H44&lt;F44,"BLACK","SIN PROMO")</f>
        <v>BLACK</v>
      </c>
    </row>
    <row r="45" spans="1:9" ht="26.4">
      <c r="A45" s="68" t="s">
        <v>92</v>
      </c>
      <c r="B45" s="68" t="s">
        <v>94</v>
      </c>
      <c r="C45" s="9" t="s">
        <v>1677</v>
      </c>
      <c r="D45" s="69" t="str">
        <f>"     "&amp;D44</f>
        <v xml:space="preserve">     Silla Eames Niños, Sillas Niños, Sillas Eames Kids . </v>
      </c>
      <c r="E45" s="68" t="s">
        <v>95</v>
      </c>
      <c r="F45" s="70">
        <f>F44</f>
        <v>169900</v>
      </c>
      <c r="G45" s="70" t="str">
        <f>G44&amp;"     "</f>
        <v xml:space="preserve">$     </v>
      </c>
    </row>
    <row r="46" spans="1:9" ht="26.4">
      <c r="A46" s="68" t="s">
        <v>92</v>
      </c>
      <c r="B46" s="68" t="s">
        <v>96</v>
      </c>
      <c r="C46" s="9" t="s">
        <v>1675</v>
      </c>
      <c r="D46" s="69" t="str">
        <f>"     "&amp;D44</f>
        <v xml:space="preserve">     Silla Eames Niños, Sillas Niños, Sillas Eames Kids . </v>
      </c>
      <c r="E46" s="68" t="s">
        <v>97</v>
      </c>
      <c r="F46" s="70">
        <f>F44</f>
        <v>169900</v>
      </c>
      <c r="G46" s="70" t="str">
        <f>G44&amp;"     "</f>
        <v xml:space="preserve">$     </v>
      </c>
      <c r="H46" t="s">
        <v>6</v>
      </c>
    </row>
    <row r="47" spans="1:9" ht="26.4">
      <c r="A47" s="68" t="s">
        <v>92</v>
      </c>
      <c r="B47" s="68" t="s">
        <v>98</v>
      </c>
      <c r="C47" s="9" t="s">
        <v>1675</v>
      </c>
      <c r="D47" s="69" t="str">
        <f>"     "&amp;D44</f>
        <v xml:space="preserve">     Silla Eames Niños, Sillas Niños, Sillas Eames Kids . </v>
      </c>
      <c r="E47" s="68" t="s">
        <v>99</v>
      </c>
      <c r="F47" s="70">
        <f>F44</f>
        <v>169900</v>
      </c>
      <c r="G47" s="70" t="str">
        <f>G44&amp;"     "</f>
        <v xml:space="preserve">$     </v>
      </c>
      <c r="H47" t="s">
        <v>6</v>
      </c>
    </row>
    <row r="48" spans="1:9" ht="26.4">
      <c r="A48" s="68" t="s">
        <v>92</v>
      </c>
      <c r="B48" s="68" t="s">
        <v>100</v>
      </c>
      <c r="C48" s="9" t="s">
        <v>1676</v>
      </c>
      <c r="D48" s="69" t="str">
        <f>"     "&amp;D44</f>
        <v xml:space="preserve">     Silla Eames Niños, Sillas Niños, Sillas Eames Kids . </v>
      </c>
      <c r="E48" s="68" t="s">
        <v>101</v>
      </c>
      <c r="F48" s="70">
        <f>F44</f>
        <v>169900</v>
      </c>
      <c r="G48" s="70" t="str">
        <f>G44&amp;"     "</f>
        <v xml:space="preserve">$     </v>
      </c>
      <c r="H48" t="s">
        <v>6</v>
      </c>
    </row>
    <row r="49" spans="1:9">
      <c r="A49" s="68" t="s">
        <v>102</v>
      </c>
      <c r="B49" s="68"/>
      <c r="C49" s="68" t="s">
        <v>6</v>
      </c>
      <c r="D49" s="68" t="s">
        <v>103</v>
      </c>
      <c r="E49" s="68" t="s">
        <v>16</v>
      </c>
      <c r="F49" s="6">
        <v>329900</v>
      </c>
      <c r="G49" s="6" t="s">
        <v>13</v>
      </c>
      <c r="H49">
        <v>269900</v>
      </c>
      <c r="I49" t="str">
        <f>+IF(H49&lt;F49,"BLACK","SIN PROMO")</f>
        <v>BLACK</v>
      </c>
    </row>
    <row r="50" spans="1:9" ht="26.4">
      <c r="A50" s="68" t="s">
        <v>102</v>
      </c>
      <c r="B50" s="68" t="s">
        <v>104</v>
      </c>
      <c r="C50" s="9" t="s">
        <v>1704</v>
      </c>
      <c r="D50" s="69" t="str">
        <f>"     "&amp;D49</f>
        <v xml:space="preserve">     Silla Milano Tapizada, Silla Restaurante, Envío Gratis </v>
      </c>
      <c r="E50" s="68" t="s">
        <v>105</v>
      </c>
      <c r="F50" s="70">
        <f>F49</f>
        <v>329900</v>
      </c>
      <c r="G50" s="70" t="str">
        <f>G49&amp;"     "</f>
        <v xml:space="preserve">$     </v>
      </c>
      <c r="H50" t="s">
        <v>6</v>
      </c>
    </row>
    <row r="51" spans="1:9" ht="26.4">
      <c r="A51" s="68" t="s">
        <v>102</v>
      </c>
      <c r="B51" s="68" t="s">
        <v>106</v>
      </c>
      <c r="C51" s="9" t="s">
        <v>1705</v>
      </c>
      <c r="D51" s="69" t="str">
        <f>"     "&amp;D49</f>
        <v xml:space="preserve">     Silla Milano Tapizada, Silla Restaurante, Envío Gratis </v>
      </c>
      <c r="E51" s="68" t="s">
        <v>107</v>
      </c>
      <c r="F51" s="70">
        <f>F49</f>
        <v>329900</v>
      </c>
      <c r="G51" s="70" t="str">
        <f>G49&amp;"     "</f>
        <v xml:space="preserve">$     </v>
      </c>
      <c r="H51" t="s">
        <v>6</v>
      </c>
    </row>
    <row r="52" spans="1:9">
      <c r="A52" s="68" t="s">
        <v>131</v>
      </c>
      <c r="B52" s="68"/>
      <c r="C52" s="9" t="s">
        <v>1725</v>
      </c>
      <c r="D52" s="68" t="s">
        <v>132</v>
      </c>
      <c r="E52" s="68" t="s">
        <v>16</v>
      </c>
      <c r="F52" s="6">
        <v>105000</v>
      </c>
      <c r="G52" s="6" t="s">
        <v>13</v>
      </c>
      <c r="H52">
        <v>105000</v>
      </c>
      <c r="I52" t="str">
        <f t="shared" ref="I52:I53" si="1">+IF(H52&lt;F52,"BLACK","SIN PROMO")</f>
        <v>SIN PROMO</v>
      </c>
    </row>
    <row r="53" spans="1:9">
      <c r="A53" s="68" t="s">
        <v>108</v>
      </c>
      <c r="B53" s="68"/>
      <c r="C53" s="68" t="s">
        <v>6</v>
      </c>
      <c r="D53" s="68" t="s">
        <v>109</v>
      </c>
      <c r="E53" s="68" t="s">
        <v>16</v>
      </c>
      <c r="F53" s="6">
        <v>339900</v>
      </c>
      <c r="G53" s="6" t="s">
        <v>13</v>
      </c>
      <c r="H53">
        <v>279900</v>
      </c>
      <c r="I53" t="str">
        <f t="shared" si="1"/>
        <v>BLACK</v>
      </c>
    </row>
    <row r="54" spans="1:9" ht="26.4">
      <c r="A54" s="68" t="s">
        <v>108</v>
      </c>
      <c r="B54" s="68" t="s">
        <v>110</v>
      </c>
      <c r="C54" s="9" t="s">
        <v>1706</v>
      </c>
      <c r="D54" s="69" t="str">
        <f>"     "&amp;D53</f>
        <v xml:space="preserve">     Silla Bar O Barra Alta Eames Blanca </v>
      </c>
      <c r="E54" s="68" t="s">
        <v>111</v>
      </c>
      <c r="F54" s="70">
        <f>F53</f>
        <v>339900</v>
      </c>
      <c r="G54" s="70" t="str">
        <f>G53&amp;"     "</f>
        <v xml:space="preserve">$     </v>
      </c>
    </row>
    <row r="55" spans="1:9" ht="26.4">
      <c r="A55" s="68" t="s">
        <v>108</v>
      </c>
      <c r="B55" s="68" t="s">
        <v>112</v>
      </c>
      <c r="C55" s="9" t="s">
        <v>1707</v>
      </c>
      <c r="D55" s="69" t="str">
        <f>"     "&amp;D53</f>
        <v xml:space="preserve">     Silla Bar O Barra Alta Eames Blanca </v>
      </c>
      <c r="E55" s="68" t="s">
        <v>14555</v>
      </c>
      <c r="F55" s="70">
        <f>F53</f>
        <v>339900</v>
      </c>
      <c r="G55" s="70" t="str">
        <f>G53&amp;"     "</f>
        <v xml:space="preserve">$     </v>
      </c>
    </row>
    <row r="56" spans="1:9" ht="26.4">
      <c r="A56" s="68" t="s">
        <v>108</v>
      </c>
      <c r="B56" s="68" t="s">
        <v>114</v>
      </c>
      <c r="C56" s="9" t="s">
        <v>1708</v>
      </c>
      <c r="D56" s="69" t="str">
        <f>"     "&amp;D53</f>
        <v xml:space="preserve">     Silla Bar O Barra Alta Eames Blanca </v>
      </c>
      <c r="E56" s="68" t="s">
        <v>115</v>
      </c>
      <c r="F56" s="70">
        <f>F53</f>
        <v>339900</v>
      </c>
      <c r="G56" s="70" t="str">
        <f>G53&amp;"     "</f>
        <v xml:space="preserve">$     </v>
      </c>
    </row>
    <row r="57" spans="1:9" ht="26.4">
      <c r="A57" s="68" t="s">
        <v>108</v>
      </c>
      <c r="B57" s="68" t="s">
        <v>116</v>
      </c>
      <c r="C57" s="9" t="s">
        <v>1709</v>
      </c>
      <c r="D57" s="69" t="str">
        <f>"     "&amp;D53</f>
        <v xml:space="preserve">     Silla Bar O Barra Alta Eames Blanca </v>
      </c>
      <c r="E57" s="68" t="s">
        <v>117</v>
      </c>
      <c r="F57" s="70">
        <f>F53</f>
        <v>339900</v>
      </c>
      <c r="G57" s="70" t="str">
        <f>G53&amp;"     "</f>
        <v xml:space="preserve">$     </v>
      </c>
    </row>
    <row r="58" spans="1:9" ht="26.4">
      <c r="A58" s="68" t="s">
        <v>108</v>
      </c>
      <c r="B58" s="68" t="s">
        <v>118</v>
      </c>
      <c r="C58" s="9" t="s">
        <v>1710</v>
      </c>
      <c r="D58" s="69" t="str">
        <f>"     "&amp;D53</f>
        <v xml:space="preserve">     Silla Bar O Barra Alta Eames Blanca </v>
      </c>
      <c r="E58" s="68" t="s">
        <v>119</v>
      </c>
      <c r="F58" s="70">
        <f>F53</f>
        <v>339900</v>
      </c>
      <c r="G58" s="70" t="str">
        <f>G53&amp;"     "</f>
        <v xml:space="preserve">$     </v>
      </c>
    </row>
    <row r="59" spans="1:9" ht="26.4">
      <c r="A59" s="68" t="s">
        <v>108</v>
      </c>
      <c r="B59" s="68" t="s">
        <v>120</v>
      </c>
      <c r="C59" s="9" t="s">
        <v>1711</v>
      </c>
      <c r="D59" s="69" t="str">
        <f>"     "&amp;D53</f>
        <v xml:space="preserve">     Silla Bar O Barra Alta Eames Blanca </v>
      </c>
      <c r="E59" s="68" t="s">
        <v>121</v>
      </c>
      <c r="F59" s="70">
        <f>F53</f>
        <v>339900</v>
      </c>
      <c r="G59" s="70" t="str">
        <f>G53&amp;"     "</f>
        <v xml:space="preserve">$     </v>
      </c>
    </row>
    <row r="60" spans="1:9" ht="26.4">
      <c r="A60" s="68" t="s">
        <v>108</v>
      </c>
      <c r="B60" s="68" t="s">
        <v>122</v>
      </c>
      <c r="C60" s="9" t="s">
        <v>1712</v>
      </c>
      <c r="D60" s="69" t="str">
        <f>"     "&amp;D53</f>
        <v xml:space="preserve">     Silla Bar O Barra Alta Eames Blanca </v>
      </c>
      <c r="E60" s="68" t="s">
        <v>123</v>
      </c>
      <c r="F60" s="70">
        <f>F53</f>
        <v>339900</v>
      </c>
      <c r="G60" s="70" t="str">
        <f>G53&amp;"     "</f>
        <v xml:space="preserve">$     </v>
      </c>
    </row>
    <row r="61" spans="1:9">
      <c r="A61" s="68" t="s">
        <v>145</v>
      </c>
      <c r="B61" s="68"/>
      <c r="C61" s="68" t="s">
        <v>6</v>
      </c>
      <c r="D61" s="68" t="s">
        <v>146</v>
      </c>
      <c r="E61" s="68" t="s">
        <v>16</v>
      </c>
      <c r="F61" s="6">
        <v>329900</v>
      </c>
      <c r="G61" s="6" t="s">
        <v>13</v>
      </c>
      <c r="H61">
        <v>249900</v>
      </c>
      <c r="I61" t="str">
        <f>+IF(H61&lt;F61,"BLACK","SIN PROMO")</f>
        <v>BLACK</v>
      </c>
    </row>
    <row r="62" spans="1:9" ht="26.4">
      <c r="A62" s="68" t="s">
        <v>145</v>
      </c>
      <c r="B62" s="68" t="s">
        <v>147</v>
      </c>
      <c r="C62" s="9" t="s">
        <v>1704</v>
      </c>
      <c r="D62" s="69" t="str">
        <f>"     "&amp;D61</f>
        <v xml:space="preserve">     Silla Eames Tapizada Sillas Modernas Madera</v>
      </c>
      <c r="E62" s="68" t="s">
        <v>44</v>
      </c>
      <c r="F62" s="70">
        <f>F61</f>
        <v>329900</v>
      </c>
      <c r="G62" s="70" t="str">
        <f>G61&amp;"     "</f>
        <v xml:space="preserve">$     </v>
      </c>
    </row>
    <row r="63" spans="1:9" ht="26.4">
      <c r="A63" s="68" t="s">
        <v>145</v>
      </c>
      <c r="B63" s="68" t="s">
        <v>148</v>
      </c>
      <c r="C63" s="9" t="s">
        <v>1714</v>
      </c>
      <c r="D63" s="69" t="str">
        <f>"     "&amp;D61</f>
        <v xml:space="preserve">     Silla Eames Tapizada Sillas Modernas Madera</v>
      </c>
      <c r="E63" s="68" t="s">
        <v>36</v>
      </c>
      <c r="F63" s="70">
        <f>F61</f>
        <v>329900</v>
      </c>
      <c r="G63" s="70" t="str">
        <f>G61&amp;"     "</f>
        <v xml:space="preserve">$     </v>
      </c>
    </row>
    <row r="64" spans="1:9" ht="26.4">
      <c r="A64" s="68" t="s">
        <v>145</v>
      </c>
      <c r="B64" s="68" t="s">
        <v>149</v>
      </c>
      <c r="C64" s="9" t="s">
        <v>1715</v>
      </c>
      <c r="D64" s="69" t="str">
        <f>"     "&amp;D61</f>
        <v xml:space="preserve">     Silla Eames Tapizada Sillas Modernas Madera</v>
      </c>
      <c r="E64" s="68" t="s">
        <v>38</v>
      </c>
      <c r="F64" s="70">
        <f>F61</f>
        <v>329900</v>
      </c>
      <c r="G64" s="70" t="str">
        <f>G61&amp;"     "</f>
        <v xml:space="preserve">$     </v>
      </c>
    </row>
    <row r="65" spans="1:9" ht="26.4">
      <c r="A65" s="68" t="s">
        <v>145</v>
      </c>
      <c r="B65" s="68" t="s">
        <v>150</v>
      </c>
      <c r="C65" s="9" t="s">
        <v>1716</v>
      </c>
      <c r="D65" s="69" t="str">
        <f>"     "&amp;D61</f>
        <v xml:space="preserve">     Silla Eames Tapizada Sillas Modernas Madera</v>
      </c>
      <c r="E65" s="68" t="s">
        <v>12</v>
      </c>
      <c r="F65" s="70">
        <f>F61</f>
        <v>329900</v>
      </c>
      <c r="G65" s="70" t="str">
        <f>G61&amp;"     "</f>
        <v xml:space="preserve">$     </v>
      </c>
    </row>
    <row r="66" spans="1:9" ht="26.4">
      <c r="A66" s="68" t="s">
        <v>145</v>
      </c>
      <c r="B66" s="68" t="s">
        <v>151</v>
      </c>
      <c r="C66" s="9" t="s">
        <v>1717</v>
      </c>
      <c r="D66" s="69" t="str">
        <f>"     "&amp;D61</f>
        <v xml:space="preserve">     Silla Eames Tapizada Sillas Modernas Madera</v>
      </c>
      <c r="E66" s="68" t="s">
        <v>54</v>
      </c>
      <c r="F66" s="70">
        <f>F61</f>
        <v>329900</v>
      </c>
      <c r="G66" s="70" t="str">
        <f>G61&amp;"     "</f>
        <v xml:space="preserve">$     </v>
      </c>
    </row>
    <row r="67" spans="1:9" ht="26.4">
      <c r="A67" s="68" t="s">
        <v>145</v>
      </c>
      <c r="B67" s="68" t="s">
        <v>152</v>
      </c>
      <c r="C67" s="9" t="s">
        <v>1718</v>
      </c>
      <c r="D67" s="69" t="str">
        <f>"     "&amp;D61</f>
        <v xml:space="preserve">     Silla Eames Tapizada Sillas Modernas Madera</v>
      </c>
      <c r="E67" s="68" t="s">
        <v>153</v>
      </c>
      <c r="F67" s="70">
        <f>F61</f>
        <v>329900</v>
      </c>
      <c r="G67" s="70" t="str">
        <f>G61&amp;"     "</f>
        <v xml:space="preserve">$     </v>
      </c>
    </row>
    <row r="68" spans="1:9" ht="26.4">
      <c r="A68" s="68" t="s">
        <v>145</v>
      </c>
      <c r="B68" s="68" t="s">
        <v>154</v>
      </c>
      <c r="C68" s="9" t="s">
        <v>1719</v>
      </c>
      <c r="D68" s="69" t="str">
        <f>"     "&amp;D61</f>
        <v xml:space="preserve">     Silla Eames Tapizada Sillas Modernas Madera</v>
      </c>
      <c r="E68" s="68" t="s">
        <v>48</v>
      </c>
      <c r="F68" s="70">
        <f>F61</f>
        <v>329900</v>
      </c>
      <c r="G68" s="70" t="str">
        <f>G61&amp;"     "</f>
        <v xml:space="preserve">$     </v>
      </c>
    </row>
    <row r="69" spans="1:9">
      <c r="A69" s="68" t="s">
        <v>124</v>
      </c>
      <c r="B69" s="68"/>
      <c r="C69" s="68" t="s">
        <v>6</v>
      </c>
      <c r="D69" s="68" t="s">
        <v>125</v>
      </c>
      <c r="E69" s="68" t="s">
        <v>16</v>
      </c>
      <c r="F69" s="6">
        <v>412900</v>
      </c>
      <c r="G69" s="6" t="s">
        <v>13</v>
      </c>
      <c r="H69">
        <v>349900</v>
      </c>
      <c r="I69" t="str">
        <f>+IF(H69&lt;F69,"BLACK","SIN PROMO")</f>
        <v>BLACK</v>
      </c>
    </row>
    <row r="70" spans="1:9">
      <c r="A70" s="68" t="s">
        <v>124</v>
      </c>
      <c r="B70" s="68" t="s">
        <v>126</v>
      </c>
      <c r="C70" s="9" t="s">
        <v>1720</v>
      </c>
      <c r="D70" s="69" t="str">
        <f>"     "&amp;D69</f>
        <v xml:space="preserve">     Silla Barra Graduable Milyi</v>
      </c>
      <c r="E70" s="68" t="s">
        <v>12</v>
      </c>
      <c r="F70" s="70">
        <f>F69</f>
        <v>412900</v>
      </c>
      <c r="G70" s="70" t="str">
        <f>G69&amp;"     "</f>
        <v xml:space="preserve">$     </v>
      </c>
    </row>
    <row r="71" spans="1:9">
      <c r="A71" s="68" t="s">
        <v>124</v>
      </c>
      <c r="B71" s="68" t="s">
        <v>127</v>
      </c>
      <c r="C71" s="9" t="s">
        <v>1721</v>
      </c>
      <c r="D71" s="69" t="str">
        <f>"     "&amp;D69</f>
        <v xml:space="preserve">     Silla Barra Graduable Milyi</v>
      </c>
      <c r="E71" s="68" t="s">
        <v>36</v>
      </c>
      <c r="F71" s="70">
        <f>F69</f>
        <v>412900</v>
      </c>
      <c r="G71" s="70" t="str">
        <f>G69&amp;"     "</f>
        <v xml:space="preserve">$     </v>
      </c>
    </row>
    <row r="72" spans="1:9">
      <c r="A72" s="68" t="s">
        <v>124</v>
      </c>
      <c r="B72" s="68" t="s">
        <v>128</v>
      </c>
      <c r="C72" s="9" t="s">
        <v>1722</v>
      </c>
      <c r="D72" s="69" t="str">
        <f>"     "&amp;D69</f>
        <v xml:space="preserve">     Silla Barra Graduable Milyi</v>
      </c>
      <c r="E72" s="68" t="s">
        <v>44</v>
      </c>
      <c r="F72" s="70">
        <f>F69</f>
        <v>412900</v>
      </c>
      <c r="G72" s="70" t="str">
        <f>G69&amp;"     "</f>
        <v xml:space="preserve">$     </v>
      </c>
    </row>
    <row r="73" spans="1:9">
      <c r="A73" s="68" t="s">
        <v>124</v>
      </c>
      <c r="B73" s="68" t="s">
        <v>129</v>
      </c>
      <c r="C73" s="9" t="s">
        <v>1723</v>
      </c>
      <c r="D73" s="69" t="str">
        <f>"     "&amp;D69</f>
        <v xml:space="preserve">     Silla Barra Graduable Milyi</v>
      </c>
      <c r="E73" s="68" t="s">
        <v>38</v>
      </c>
      <c r="F73" s="70">
        <f>F69</f>
        <v>412900</v>
      </c>
      <c r="G73" s="70" t="str">
        <f>G69&amp;"     "</f>
        <v xml:space="preserve">$     </v>
      </c>
    </row>
    <row r="74" spans="1:9">
      <c r="A74" s="68" t="s">
        <v>124</v>
      </c>
      <c r="B74" s="68" t="s">
        <v>130</v>
      </c>
      <c r="C74" s="9" t="s">
        <v>1724</v>
      </c>
      <c r="D74" s="69" t="str">
        <f>"     "&amp;D69</f>
        <v xml:space="preserve">     Silla Barra Graduable Milyi</v>
      </c>
      <c r="E74" s="68" t="s">
        <v>48</v>
      </c>
      <c r="F74" s="70">
        <f>F69</f>
        <v>412900</v>
      </c>
      <c r="G74" s="70" t="str">
        <f>G69&amp;"     "</f>
        <v xml:space="preserve">$     </v>
      </c>
    </row>
    <row r="75" spans="1:9">
      <c r="A75" s="68" t="s">
        <v>133</v>
      </c>
      <c r="B75" s="68" t="s">
        <v>134</v>
      </c>
      <c r="C75" s="9" t="s">
        <v>1680</v>
      </c>
      <c r="D75" s="68" t="s">
        <v>135</v>
      </c>
      <c r="E75" s="68" t="s">
        <v>12</v>
      </c>
      <c r="F75" s="6">
        <v>989900</v>
      </c>
      <c r="G75" s="6" t="s">
        <v>13</v>
      </c>
      <c r="H75">
        <v>789900</v>
      </c>
      <c r="I75" t="str">
        <f t="shared" ref="I75:I76" si="2">+IF(H75&lt;F75,"BLACK","SIN PROMO")</f>
        <v>BLACK</v>
      </c>
    </row>
    <row r="76" spans="1:9">
      <c r="A76" s="68" t="s">
        <v>136</v>
      </c>
      <c r="B76" s="68"/>
      <c r="C76" s="68" t="s">
        <v>6</v>
      </c>
      <c r="D76" s="68" t="s">
        <v>137</v>
      </c>
      <c r="E76" s="68" t="s">
        <v>16</v>
      </c>
      <c r="F76" s="6">
        <v>289900</v>
      </c>
      <c r="G76" s="6" t="s">
        <v>13</v>
      </c>
      <c r="H76">
        <v>314900</v>
      </c>
      <c r="I76" t="str">
        <f t="shared" si="2"/>
        <v>SIN PROMO</v>
      </c>
    </row>
    <row r="77" spans="1:9" ht="39.6">
      <c r="A77" s="68" t="s">
        <v>136</v>
      </c>
      <c r="B77" s="68" t="s">
        <v>138</v>
      </c>
      <c r="C77" s="9" t="s">
        <v>1726</v>
      </c>
      <c r="D77" s="69" t="str">
        <f>"     "&amp;D76</f>
        <v xml:space="preserve">     Silla Para Barra Alta Ajustable Bar Moderna Y Elegante</v>
      </c>
      <c r="E77" s="68" t="s">
        <v>12</v>
      </c>
      <c r="F77" s="70">
        <f>F76</f>
        <v>289900</v>
      </c>
      <c r="G77" s="70" t="str">
        <f>G76&amp;"     "</f>
        <v xml:space="preserve">$     </v>
      </c>
    </row>
    <row r="78" spans="1:9" ht="39.6">
      <c r="A78" s="68" t="s">
        <v>136</v>
      </c>
      <c r="B78" s="68" t="s">
        <v>139</v>
      </c>
      <c r="C78" s="9" t="s">
        <v>1727</v>
      </c>
      <c r="D78" s="69" t="str">
        <f>"     "&amp;D76</f>
        <v xml:space="preserve">     Silla Para Barra Alta Ajustable Bar Moderna Y Elegante</v>
      </c>
      <c r="E78" s="68" t="s">
        <v>36</v>
      </c>
      <c r="F78" s="70">
        <f>F76</f>
        <v>289900</v>
      </c>
      <c r="G78" s="70" t="str">
        <f>G76&amp;"     "</f>
        <v xml:space="preserve">$     </v>
      </c>
    </row>
    <row r="79" spans="1:9">
      <c r="A79" s="68" t="s">
        <v>140</v>
      </c>
      <c r="B79" s="68"/>
      <c r="C79" s="9" t="s">
        <v>1728</v>
      </c>
      <c r="D79" s="68" t="s">
        <v>141</v>
      </c>
      <c r="E79" s="68" t="s">
        <v>16</v>
      </c>
      <c r="F79" s="6">
        <v>59900</v>
      </c>
      <c r="G79" s="6" t="s">
        <v>13</v>
      </c>
      <c r="H79">
        <v>79900</v>
      </c>
      <c r="I79" t="str">
        <f t="shared" ref="I79:I81" si="3">+IF(H79&lt;F79,"BLACK","SIN PROMO")</f>
        <v>SIN PROMO</v>
      </c>
    </row>
    <row r="80" spans="1:9">
      <c r="A80" s="68" t="s">
        <v>159</v>
      </c>
      <c r="B80" s="68" t="s">
        <v>160</v>
      </c>
      <c r="C80" s="9" t="s">
        <v>1679</v>
      </c>
      <c r="D80" s="68" t="s">
        <v>161</v>
      </c>
      <c r="E80" s="68" t="s">
        <v>162</v>
      </c>
      <c r="F80" s="6">
        <v>789900</v>
      </c>
      <c r="G80" s="6" t="s">
        <v>13</v>
      </c>
      <c r="H80">
        <v>789900</v>
      </c>
      <c r="I80" t="str">
        <f t="shared" si="3"/>
        <v>SIN PROMO</v>
      </c>
    </row>
    <row r="81" spans="1:9">
      <c r="A81" s="68" t="s">
        <v>177</v>
      </c>
      <c r="B81" s="68"/>
      <c r="C81" s="68" t="s">
        <v>6</v>
      </c>
      <c r="D81" s="68" t="s">
        <v>178</v>
      </c>
      <c r="E81" s="68" t="s">
        <v>16</v>
      </c>
      <c r="F81" s="6">
        <v>349900</v>
      </c>
      <c r="G81" s="6" t="s">
        <v>13</v>
      </c>
      <c r="H81">
        <v>279900</v>
      </c>
      <c r="I81" t="str">
        <f t="shared" si="3"/>
        <v>BLACK</v>
      </c>
    </row>
    <row r="82" spans="1:9" ht="26.4">
      <c r="A82" s="68" t="s">
        <v>177</v>
      </c>
      <c r="B82" s="68" t="s">
        <v>179</v>
      </c>
      <c r="C82" s="9" t="s">
        <v>1689</v>
      </c>
      <c r="D82" s="69" t="str">
        <f>"     "&amp;D81</f>
        <v xml:space="preserve">     Silla Moderna, Sillas, Silla, Silla Comedor, Silla Auxiliar.</v>
      </c>
      <c r="E82" s="68" t="s">
        <v>180</v>
      </c>
      <c r="F82" s="70">
        <f>F81</f>
        <v>349900</v>
      </c>
      <c r="G82" s="70" t="str">
        <f>G81&amp;"     "</f>
        <v xml:space="preserve">$     </v>
      </c>
    </row>
    <row r="83" spans="1:9" ht="26.4">
      <c r="A83" s="68" t="s">
        <v>177</v>
      </c>
      <c r="B83" s="68" t="s">
        <v>181</v>
      </c>
      <c r="C83" s="9" t="s">
        <v>1692</v>
      </c>
      <c r="D83" s="69" t="str">
        <f>"     "&amp;D81</f>
        <v xml:space="preserve">     Silla Moderna, Sillas, Silla, Silla Comedor, Silla Auxiliar.</v>
      </c>
      <c r="E83" s="68" t="s">
        <v>182</v>
      </c>
      <c r="F83" s="70">
        <f>F81</f>
        <v>349900</v>
      </c>
      <c r="G83" s="70" t="str">
        <f>G81&amp;"     "</f>
        <v xml:space="preserve">$     </v>
      </c>
    </row>
    <row r="84" spans="1:9" ht="26.4">
      <c r="A84" s="68" t="s">
        <v>177</v>
      </c>
      <c r="B84" s="68" t="s">
        <v>183</v>
      </c>
      <c r="C84" s="9" t="s">
        <v>1693</v>
      </c>
      <c r="D84" s="69" t="str">
        <f>"     "&amp;D81</f>
        <v xml:space="preserve">     Silla Moderna, Sillas, Silla, Silla Comedor, Silla Auxiliar.</v>
      </c>
      <c r="E84" s="68" t="s">
        <v>184</v>
      </c>
      <c r="F84" s="70">
        <f>F81</f>
        <v>349900</v>
      </c>
      <c r="G84" s="70" t="str">
        <f>G81&amp;"     "</f>
        <v xml:space="preserve">$     </v>
      </c>
    </row>
    <row r="85" spans="1:9" ht="26.4">
      <c r="A85" s="68" t="s">
        <v>177</v>
      </c>
      <c r="B85" s="68" t="s">
        <v>185</v>
      </c>
      <c r="C85" s="9" t="s">
        <v>1691</v>
      </c>
      <c r="D85" s="69" t="str">
        <f>"     "&amp;D81</f>
        <v xml:space="preserve">     Silla Moderna, Sillas, Silla, Silla Comedor, Silla Auxiliar.</v>
      </c>
      <c r="E85" s="68" t="s">
        <v>186</v>
      </c>
      <c r="F85" s="70">
        <f>F81</f>
        <v>349900</v>
      </c>
      <c r="G85" s="70" t="str">
        <f>G81&amp;"     "</f>
        <v xml:space="preserve">$     </v>
      </c>
    </row>
    <row r="86" spans="1:9">
      <c r="A86" s="68" t="s">
        <v>163</v>
      </c>
      <c r="B86" s="68"/>
      <c r="C86" s="68" t="s">
        <v>6</v>
      </c>
      <c r="D86" s="68" t="s">
        <v>164</v>
      </c>
      <c r="E86" s="68" t="s">
        <v>16</v>
      </c>
      <c r="F86" s="6">
        <v>339900</v>
      </c>
      <c r="G86" s="6" t="s">
        <v>13</v>
      </c>
      <c r="H86">
        <v>284900</v>
      </c>
      <c r="I86" t="str">
        <f>+IF(H86&lt;F86,"BLACK","SIN PROMO")</f>
        <v>BLACK</v>
      </c>
    </row>
    <row r="87" spans="1:9" ht="39.6">
      <c r="A87" s="68" t="s">
        <v>163</v>
      </c>
      <c r="B87" s="68" t="s">
        <v>165</v>
      </c>
      <c r="C87" s="9" t="s">
        <v>1732</v>
      </c>
      <c r="D87" s="69" t="str">
        <f>"     "&amp;D86</f>
        <v xml:space="preserve">     Silla Eames Tradicional Tapizada En Cuerina Patas En Madera</v>
      </c>
      <c r="E87" s="68" t="s">
        <v>28</v>
      </c>
      <c r="F87" s="70">
        <f>F86</f>
        <v>339900</v>
      </c>
      <c r="G87" s="70" t="str">
        <f>G86&amp;"     "</f>
        <v xml:space="preserve">$     </v>
      </c>
    </row>
    <row r="88" spans="1:9" ht="39.6">
      <c r="A88" s="68" t="s">
        <v>163</v>
      </c>
      <c r="B88" s="68" t="s">
        <v>166</v>
      </c>
      <c r="C88" s="9" t="s">
        <v>1733</v>
      </c>
      <c r="D88" s="69" t="str">
        <f>"     "&amp;D86</f>
        <v xml:space="preserve">     Silla Eames Tradicional Tapizada En Cuerina Patas En Madera</v>
      </c>
      <c r="E88" s="68" t="s">
        <v>107</v>
      </c>
      <c r="F88" s="70">
        <f>F86</f>
        <v>339900</v>
      </c>
      <c r="G88" s="70" t="str">
        <f>G86&amp;"     "</f>
        <v xml:space="preserve">$     </v>
      </c>
    </row>
    <row r="89" spans="1:9" ht="39.6">
      <c r="A89" s="68" t="s">
        <v>163</v>
      </c>
      <c r="B89" s="68" t="s">
        <v>167</v>
      </c>
      <c r="C89" s="9" t="s">
        <v>1734</v>
      </c>
      <c r="D89" s="69" t="str">
        <f>"     "&amp;D86</f>
        <v xml:space="preserve">     Silla Eames Tradicional Tapizada En Cuerina Patas En Madera</v>
      </c>
      <c r="E89" s="68" t="s">
        <v>168</v>
      </c>
      <c r="F89" s="70">
        <f>F86</f>
        <v>339900</v>
      </c>
      <c r="G89" s="70" t="str">
        <f>G86&amp;"     "</f>
        <v xml:space="preserve">$     </v>
      </c>
    </row>
    <row r="90" spans="1:9" ht="39.6">
      <c r="A90" s="68" t="s">
        <v>163</v>
      </c>
      <c r="B90" s="68" t="s">
        <v>169</v>
      </c>
      <c r="C90" s="9" t="s">
        <v>1735</v>
      </c>
      <c r="D90" s="69" t="str">
        <f>"     "&amp;D86</f>
        <v xml:space="preserve">     Silla Eames Tradicional Tapizada En Cuerina Patas En Madera</v>
      </c>
      <c r="E90" s="68" t="s">
        <v>20</v>
      </c>
      <c r="F90" s="70">
        <f>F86</f>
        <v>339900</v>
      </c>
      <c r="G90" s="70" t="str">
        <f>G86&amp;"     "</f>
        <v xml:space="preserve">$     </v>
      </c>
    </row>
    <row r="91" spans="1:9">
      <c r="A91" s="68" t="s">
        <v>170</v>
      </c>
      <c r="B91" s="68"/>
      <c r="C91" s="68" t="s">
        <v>6</v>
      </c>
      <c r="D91" s="68" t="s">
        <v>171</v>
      </c>
      <c r="E91" s="68" t="s">
        <v>16</v>
      </c>
      <c r="F91" s="6">
        <v>389900</v>
      </c>
      <c r="G91" s="6" t="s">
        <v>13</v>
      </c>
      <c r="H91">
        <v>379900</v>
      </c>
      <c r="I91" t="str">
        <f>+IF(H91&lt;F91,"BLACK","SIN PROMO")</f>
        <v>BLACK</v>
      </c>
    </row>
    <row r="92" spans="1:9" ht="26.4">
      <c r="A92" s="68" t="s">
        <v>170</v>
      </c>
      <c r="B92" s="68" t="s">
        <v>172</v>
      </c>
      <c r="C92" s="9" t="s">
        <v>1736</v>
      </c>
      <c r="D92" s="69" t="str">
        <f>"     "&amp;D91</f>
        <v xml:space="preserve">     Silla De Oficina Ejecutiva En Malla Ergonomica Giratoria</v>
      </c>
      <c r="E92" s="68" t="s">
        <v>58</v>
      </c>
      <c r="F92" s="70">
        <f>F91</f>
        <v>389900</v>
      </c>
      <c r="G92" s="70" t="str">
        <f>G91&amp;"     "</f>
        <v xml:space="preserve">$     </v>
      </c>
    </row>
    <row r="93" spans="1:9" ht="26.4">
      <c r="A93" s="68" t="s">
        <v>170</v>
      </c>
      <c r="B93" s="68" t="s">
        <v>173</v>
      </c>
      <c r="C93" s="9" t="s">
        <v>1737</v>
      </c>
      <c r="D93" s="69" t="str">
        <f>"     "&amp;D91</f>
        <v xml:space="preserve">     Silla De Oficina Ejecutiva En Malla Ergonomica Giratoria</v>
      </c>
      <c r="E93" s="68" t="s">
        <v>174</v>
      </c>
      <c r="F93" s="70">
        <f>F91</f>
        <v>389900</v>
      </c>
      <c r="G93" s="70" t="str">
        <f>G91&amp;"     "</f>
        <v xml:space="preserve">$     </v>
      </c>
    </row>
    <row r="94" spans="1:9" ht="26.4">
      <c r="A94" s="68" t="s">
        <v>170</v>
      </c>
      <c r="B94" s="68" t="s">
        <v>175</v>
      </c>
      <c r="C94" s="9" t="s">
        <v>1738</v>
      </c>
      <c r="D94" s="69" t="str">
        <f>"     "&amp;D91</f>
        <v xml:space="preserve">     Silla De Oficina Ejecutiva En Malla Ergonomica Giratoria</v>
      </c>
      <c r="E94" s="68" t="s">
        <v>176</v>
      </c>
      <c r="F94" s="70">
        <f>F91</f>
        <v>389900</v>
      </c>
      <c r="G94" s="70" t="str">
        <f>G91&amp;"     "</f>
        <v xml:space="preserve">$     </v>
      </c>
    </row>
    <row r="95" spans="1:9">
      <c r="A95" s="68" t="s">
        <v>187</v>
      </c>
      <c r="B95" s="68" t="s">
        <v>188</v>
      </c>
      <c r="C95" s="9" t="s">
        <v>1739</v>
      </c>
      <c r="D95" s="68" t="s">
        <v>189</v>
      </c>
      <c r="E95" s="68" t="s">
        <v>12</v>
      </c>
      <c r="F95" s="6">
        <v>481018</v>
      </c>
      <c r="G95" s="6" t="s">
        <v>13</v>
      </c>
      <c r="H95">
        <v>459900</v>
      </c>
      <c r="I95" t="str">
        <f t="shared" ref="I95:I100" si="4">+IF(H95&lt;F95,"BLACK","SIN PROMO")</f>
        <v>BLACK</v>
      </c>
    </row>
    <row r="96" spans="1:9">
      <c r="A96" s="68" t="s">
        <v>190</v>
      </c>
      <c r="B96" s="68" t="s">
        <v>191</v>
      </c>
      <c r="C96" s="9" t="s">
        <v>1689</v>
      </c>
      <c r="D96" s="68" t="s">
        <v>192</v>
      </c>
      <c r="E96" s="68" t="s">
        <v>193</v>
      </c>
      <c r="F96" s="6">
        <v>349900</v>
      </c>
      <c r="G96" s="6" t="s">
        <v>13</v>
      </c>
      <c r="H96">
        <v>279900</v>
      </c>
      <c r="I96" t="str">
        <f t="shared" si="4"/>
        <v>BLACK</v>
      </c>
    </row>
    <row r="97" spans="1:9">
      <c r="A97" s="68" t="s">
        <v>194</v>
      </c>
      <c r="B97" s="68" t="s">
        <v>195</v>
      </c>
      <c r="C97" s="9" t="s">
        <v>1740</v>
      </c>
      <c r="D97" s="9" t="s">
        <v>196</v>
      </c>
      <c r="E97" s="68" t="s">
        <v>197</v>
      </c>
      <c r="F97" s="6">
        <v>279900</v>
      </c>
      <c r="G97" s="6" t="s">
        <v>13</v>
      </c>
      <c r="H97">
        <v>279900</v>
      </c>
      <c r="I97" t="str">
        <f t="shared" si="4"/>
        <v>SIN PROMO</v>
      </c>
    </row>
    <row r="98" spans="1:9">
      <c r="A98" s="68" t="s">
        <v>198</v>
      </c>
      <c r="B98" s="68" t="s">
        <v>199</v>
      </c>
      <c r="C98" s="9" t="s">
        <v>1741</v>
      </c>
      <c r="D98" s="68" t="s">
        <v>200</v>
      </c>
      <c r="E98" s="68" t="s">
        <v>12</v>
      </c>
      <c r="F98" s="6">
        <v>399900</v>
      </c>
      <c r="G98" s="6" t="s">
        <v>13</v>
      </c>
      <c r="H98">
        <v>399900</v>
      </c>
      <c r="I98" t="str">
        <f t="shared" si="4"/>
        <v>SIN PROMO</v>
      </c>
    </row>
    <row r="99" spans="1:9">
      <c r="A99" s="68" t="s">
        <v>201</v>
      </c>
      <c r="B99" s="68" t="s">
        <v>202</v>
      </c>
      <c r="C99" s="9" t="s">
        <v>1742</v>
      </c>
      <c r="D99" s="68" t="s">
        <v>203</v>
      </c>
      <c r="E99" s="68" t="s">
        <v>36</v>
      </c>
      <c r="F99" s="6">
        <v>689900</v>
      </c>
      <c r="G99" s="6" t="s">
        <v>13</v>
      </c>
      <c r="H99">
        <v>689900</v>
      </c>
      <c r="I99" t="str">
        <f t="shared" si="4"/>
        <v>SIN PROMO</v>
      </c>
    </row>
    <row r="100" spans="1:9">
      <c r="A100" s="68" t="s">
        <v>204</v>
      </c>
      <c r="B100" s="68"/>
      <c r="C100" s="68" t="s">
        <v>6</v>
      </c>
      <c r="D100" s="68" t="s">
        <v>205</v>
      </c>
      <c r="E100" s="68" t="s">
        <v>16</v>
      </c>
      <c r="F100" s="6">
        <v>189900</v>
      </c>
      <c r="G100" s="6" t="s">
        <v>13</v>
      </c>
      <c r="H100">
        <v>179900</v>
      </c>
      <c r="I100" t="str">
        <f t="shared" si="4"/>
        <v>BLACK</v>
      </c>
    </row>
    <row r="101" spans="1:9" ht="26.4">
      <c r="A101" s="68" t="s">
        <v>204</v>
      </c>
      <c r="B101" s="68" t="s">
        <v>206</v>
      </c>
      <c r="C101" s="9" t="s">
        <v>1743</v>
      </c>
      <c r="D101" s="69" t="str">
        <f>"     "&amp;D100</f>
        <v xml:space="preserve">     Silla Para Exteriores Rock Negro </v>
      </c>
      <c r="E101" s="68" t="s">
        <v>38</v>
      </c>
      <c r="F101" s="70">
        <f>F100</f>
        <v>189900</v>
      </c>
      <c r="G101" s="70" t="str">
        <f>G100&amp;"     "</f>
        <v xml:space="preserve">$     </v>
      </c>
    </row>
    <row r="102" spans="1:9" ht="26.4">
      <c r="A102" s="68" t="s">
        <v>204</v>
      </c>
      <c r="B102" s="68" t="s">
        <v>207</v>
      </c>
      <c r="C102" s="9" t="s">
        <v>1744</v>
      </c>
      <c r="D102" s="69" t="str">
        <f>"     "&amp;D100</f>
        <v xml:space="preserve">     Silla Para Exteriores Rock Negro </v>
      </c>
      <c r="E102" s="68" t="s">
        <v>36</v>
      </c>
      <c r="F102" s="70">
        <f>F100</f>
        <v>189900</v>
      </c>
      <c r="G102" s="70" t="str">
        <f>G100&amp;"     "</f>
        <v xml:space="preserve">$     </v>
      </c>
    </row>
    <row r="103" spans="1:9" ht="26.4">
      <c r="A103" s="68" t="s">
        <v>204</v>
      </c>
      <c r="B103" s="68" t="s">
        <v>208</v>
      </c>
      <c r="C103" s="9" t="s">
        <v>1745</v>
      </c>
      <c r="D103" s="69" t="str">
        <f>"     "&amp;D100</f>
        <v xml:space="preserve">     Silla Para Exteriores Rock Negro </v>
      </c>
      <c r="E103" s="68" t="s">
        <v>48</v>
      </c>
      <c r="F103" s="70">
        <f>F100</f>
        <v>189900</v>
      </c>
      <c r="G103" s="70" t="str">
        <f>G100&amp;"     "</f>
        <v xml:space="preserve">$     </v>
      </c>
    </row>
    <row r="104" spans="1:9" ht="26.4">
      <c r="A104" s="68" t="s">
        <v>204</v>
      </c>
      <c r="B104" s="68" t="s">
        <v>209</v>
      </c>
      <c r="C104" s="9" t="s">
        <v>1746</v>
      </c>
      <c r="D104" s="69" t="str">
        <f>"     "&amp;D100</f>
        <v xml:space="preserve">     Silla Para Exteriores Rock Negro </v>
      </c>
      <c r="E104" s="68" t="s">
        <v>12</v>
      </c>
      <c r="F104" s="70">
        <f>F100</f>
        <v>189900</v>
      </c>
      <c r="G104" s="70" t="str">
        <f>G100&amp;"     "</f>
        <v xml:space="preserve">$     </v>
      </c>
    </row>
    <row r="105" spans="1:9">
      <c r="A105" s="68" t="s">
        <v>210</v>
      </c>
      <c r="B105" s="68" t="s">
        <v>211</v>
      </c>
      <c r="C105" s="9" t="s">
        <v>1747</v>
      </c>
      <c r="D105" s="68" t="s">
        <v>212</v>
      </c>
      <c r="E105" s="68" t="s">
        <v>36</v>
      </c>
      <c r="F105" s="6">
        <v>709900</v>
      </c>
      <c r="G105" s="6" t="s">
        <v>13</v>
      </c>
      <c r="H105">
        <v>709900</v>
      </c>
      <c r="I105" t="str">
        <f t="shared" ref="I105:I106" si="5">+IF(H105&lt;F105,"BLACK","SIN PROMO")</f>
        <v>SIN PROMO</v>
      </c>
    </row>
    <row r="106" spans="1:9">
      <c r="A106" s="68" t="s">
        <v>14556</v>
      </c>
      <c r="B106" s="68"/>
      <c r="C106" s="68" t="s">
        <v>6</v>
      </c>
      <c r="D106" s="68" t="s">
        <v>14557</v>
      </c>
      <c r="E106" s="68" t="s">
        <v>16</v>
      </c>
      <c r="F106" s="6">
        <v>239900</v>
      </c>
      <c r="G106" s="6" t="s">
        <v>13</v>
      </c>
      <c r="H106">
        <v>237900</v>
      </c>
      <c r="I106" t="str">
        <f t="shared" si="5"/>
        <v>BLACK</v>
      </c>
    </row>
    <row r="107" spans="1:9" ht="39.6">
      <c r="A107" s="68" t="s">
        <v>14556</v>
      </c>
      <c r="B107" s="68" t="s">
        <v>14558</v>
      </c>
      <c r="C107" s="9" t="s">
        <v>1716</v>
      </c>
      <c r="D107" s="69" t="str">
        <f>"     "&amp;D106</f>
        <v xml:space="preserve">     Silla Milano Ergonómica Moderna Tapizada Comedor / Oficina</v>
      </c>
      <c r="E107" s="68" t="s">
        <v>12</v>
      </c>
      <c r="F107" s="70">
        <f>F106</f>
        <v>239900</v>
      </c>
      <c r="G107" s="70" t="str">
        <f>G106&amp;"     "</f>
        <v xml:space="preserve">$     </v>
      </c>
    </row>
    <row r="108" spans="1:9" ht="39.6">
      <c r="A108" s="68" t="s">
        <v>14556</v>
      </c>
      <c r="B108" s="68" t="s">
        <v>14559</v>
      </c>
      <c r="C108" s="9" t="s">
        <v>1717</v>
      </c>
      <c r="D108" s="69" t="str">
        <f>"     "&amp;D106</f>
        <v xml:space="preserve">     Silla Milano Ergonómica Moderna Tapizada Comedor / Oficina</v>
      </c>
      <c r="E108" s="68" t="s">
        <v>54</v>
      </c>
      <c r="F108" s="70">
        <f>F106</f>
        <v>239900</v>
      </c>
      <c r="G108" s="70" t="str">
        <f>G106&amp;"     "</f>
        <v xml:space="preserve">$     </v>
      </c>
    </row>
    <row r="109" spans="1:9" ht="39.6">
      <c r="A109" s="68" t="s">
        <v>14556</v>
      </c>
      <c r="B109" s="68" t="s">
        <v>14560</v>
      </c>
      <c r="C109" s="9" t="s">
        <v>1704</v>
      </c>
      <c r="D109" s="69" t="str">
        <f>"     "&amp;D106</f>
        <v xml:space="preserve">     Silla Milano Ergonómica Moderna Tapizada Comedor / Oficina</v>
      </c>
      <c r="E109" s="68" t="s">
        <v>44</v>
      </c>
      <c r="F109" s="70">
        <f>F106</f>
        <v>239900</v>
      </c>
      <c r="G109" s="70" t="str">
        <f>G106&amp;"     "</f>
        <v xml:space="preserve">$     </v>
      </c>
    </row>
    <row r="110" spans="1:9" ht="39.6">
      <c r="A110" s="68" t="s">
        <v>14556</v>
      </c>
      <c r="B110" s="68" t="s">
        <v>14561</v>
      </c>
      <c r="C110" s="9" t="s">
        <v>1714</v>
      </c>
      <c r="D110" s="69" t="str">
        <f>"     "&amp;D106</f>
        <v xml:space="preserve">     Silla Milano Ergonómica Moderna Tapizada Comedor / Oficina</v>
      </c>
      <c r="E110" s="68" t="s">
        <v>36</v>
      </c>
      <c r="F110" s="70">
        <f>F106</f>
        <v>239900</v>
      </c>
      <c r="G110" s="70" t="str">
        <f>G106&amp;"     "</f>
        <v xml:space="preserve">$     </v>
      </c>
    </row>
    <row r="111" spans="1:9" ht="39.6">
      <c r="A111" s="68" t="s">
        <v>14556</v>
      </c>
      <c r="B111" s="68" t="s">
        <v>14562</v>
      </c>
      <c r="C111" s="9" t="s">
        <v>1719</v>
      </c>
      <c r="D111" s="69" t="str">
        <f>"     "&amp;D106</f>
        <v xml:space="preserve">     Silla Milano Ergonómica Moderna Tapizada Comedor / Oficina</v>
      </c>
      <c r="E111" s="68" t="s">
        <v>48</v>
      </c>
      <c r="F111" s="70">
        <f>F106</f>
        <v>239900</v>
      </c>
      <c r="G111" s="70" t="str">
        <f>G106&amp;"     "</f>
        <v xml:space="preserve">$     </v>
      </c>
    </row>
    <row r="112" spans="1:9" ht="39.6">
      <c r="A112" s="68" t="s">
        <v>14556</v>
      </c>
      <c r="B112" s="68" t="s">
        <v>14563</v>
      </c>
      <c r="C112" s="9" t="s">
        <v>1718</v>
      </c>
      <c r="D112" s="69" t="str">
        <f>"     "&amp;D106</f>
        <v xml:space="preserve">     Silla Milano Ergonómica Moderna Tapizada Comedor / Oficina</v>
      </c>
      <c r="E112" s="68" t="s">
        <v>14564</v>
      </c>
      <c r="F112" s="70">
        <f>F106</f>
        <v>239900</v>
      </c>
      <c r="G112" s="70" t="str">
        <f>G106&amp;"     "</f>
        <v xml:space="preserve">$     </v>
      </c>
    </row>
    <row r="113" spans="1:9">
      <c r="A113" s="68" t="s">
        <v>213</v>
      </c>
      <c r="B113" s="68" t="s">
        <v>214</v>
      </c>
      <c r="C113" s="9" t="s">
        <v>1748</v>
      </c>
      <c r="D113" s="68" t="s">
        <v>215</v>
      </c>
      <c r="E113" s="68" t="s">
        <v>48</v>
      </c>
      <c r="F113" s="6">
        <v>609900</v>
      </c>
      <c r="G113" s="6" t="s">
        <v>13</v>
      </c>
      <c r="H113">
        <v>609900</v>
      </c>
      <c r="I113" t="str">
        <f t="shared" ref="I113:I115" si="6">+IF(H113&lt;F113,"BLACK","SIN PROMO")</f>
        <v>SIN PROMO</v>
      </c>
    </row>
    <row r="114" spans="1:9">
      <c r="A114" s="68" t="s">
        <v>216</v>
      </c>
      <c r="B114" s="68" t="s">
        <v>217</v>
      </c>
      <c r="C114" s="9" t="s">
        <v>1683</v>
      </c>
      <c r="D114" s="9" t="s">
        <v>218</v>
      </c>
      <c r="E114" s="68" t="s">
        <v>12</v>
      </c>
      <c r="F114" s="6">
        <v>269900</v>
      </c>
      <c r="G114" s="6" t="s">
        <v>13</v>
      </c>
      <c r="H114">
        <v>269900</v>
      </c>
      <c r="I114" t="str">
        <f t="shared" si="6"/>
        <v>SIN PROMO</v>
      </c>
    </row>
    <row r="115" spans="1:9">
      <c r="A115" s="68" t="s">
        <v>223</v>
      </c>
      <c r="B115" s="68"/>
      <c r="C115" s="68" t="s">
        <v>6</v>
      </c>
      <c r="D115" s="68" t="s">
        <v>224</v>
      </c>
      <c r="E115" s="68" t="s">
        <v>16</v>
      </c>
      <c r="F115" s="6">
        <v>39900</v>
      </c>
      <c r="G115" s="6" t="s">
        <v>13</v>
      </c>
      <c r="H115">
        <v>79900</v>
      </c>
      <c r="I115" t="str">
        <f t="shared" si="6"/>
        <v>SIN PROMO</v>
      </c>
    </row>
    <row r="116" spans="1:9" ht="39.6">
      <c r="A116" s="68" t="s">
        <v>223</v>
      </c>
      <c r="B116" s="68" t="s">
        <v>225</v>
      </c>
      <c r="C116" s="9" t="s">
        <v>1750</v>
      </c>
      <c r="D116" s="69" t="str">
        <f>"     "&amp;D115</f>
        <v xml:space="preserve">     Juego De Ruedas Para Sillas De Oficina X 5 Unidades Desmopan</v>
      </c>
      <c r="E116" s="68" t="s">
        <v>12</v>
      </c>
      <c r="F116" s="70">
        <f>F115</f>
        <v>39900</v>
      </c>
      <c r="G116" s="70" t="str">
        <f>G115&amp;"     "</f>
        <v xml:space="preserve">$     </v>
      </c>
      <c r="H116" t="s">
        <v>6</v>
      </c>
    </row>
    <row r="117" spans="1:9" ht="39.6">
      <c r="A117" s="68" t="s">
        <v>223</v>
      </c>
      <c r="B117" s="68" t="s">
        <v>226</v>
      </c>
      <c r="C117" s="9" t="s">
        <v>1751</v>
      </c>
      <c r="D117" s="69" t="str">
        <f>"     "&amp;D115</f>
        <v xml:space="preserve">     Juego De Ruedas Para Sillas De Oficina X 5 Unidades Desmopan</v>
      </c>
      <c r="E117" s="68" t="s">
        <v>36</v>
      </c>
      <c r="F117" s="70">
        <f>F115</f>
        <v>39900</v>
      </c>
      <c r="G117" s="70" t="str">
        <f>G115&amp;"     "</f>
        <v xml:space="preserve">$     </v>
      </c>
      <c r="H117" t="s">
        <v>6</v>
      </c>
    </row>
    <row r="118" spans="1:9">
      <c r="A118" s="68" t="s">
        <v>227</v>
      </c>
      <c r="B118" s="68"/>
      <c r="C118" s="68" t="s">
        <v>6</v>
      </c>
      <c r="D118" s="68" t="s">
        <v>228</v>
      </c>
      <c r="E118" s="68" t="s">
        <v>16</v>
      </c>
      <c r="F118" s="6">
        <v>319900</v>
      </c>
      <c r="G118" s="6" t="s">
        <v>13</v>
      </c>
      <c r="H118">
        <v>319900</v>
      </c>
      <c r="I118" t="str">
        <f>+IF(H118&lt;F118,"BLACK","SIN PROMO")</f>
        <v>SIN PROMO</v>
      </c>
    </row>
    <row r="119" spans="1:9" ht="26.4">
      <c r="A119" s="68" t="s">
        <v>227</v>
      </c>
      <c r="B119" s="68" t="s">
        <v>229</v>
      </c>
      <c r="C119" s="9" t="s">
        <v>1752</v>
      </c>
      <c r="D119" s="69" t="str">
        <f>"     "&amp;D118</f>
        <v xml:space="preserve">     Silla Para Bar Acolchada Cromada</v>
      </c>
      <c r="E119" s="68" t="s">
        <v>230</v>
      </c>
      <c r="F119" s="70">
        <f>F118</f>
        <v>319900</v>
      </c>
      <c r="G119" s="70" t="str">
        <f>G118&amp;"     "</f>
        <v xml:space="preserve">$     </v>
      </c>
    </row>
    <row r="120" spans="1:9" ht="26.4">
      <c r="A120" s="68" t="s">
        <v>227</v>
      </c>
      <c r="B120" s="68" t="s">
        <v>231</v>
      </c>
      <c r="C120" s="9" t="s">
        <v>1753</v>
      </c>
      <c r="D120" s="69" t="str">
        <f>"     "&amp;D118</f>
        <v xml:space="preserve">     Silla Para Bar Acolchada Cromada</v>
      </c>
      <c r="E120" s="68" t="s">
        <v>232</v>
      </c>
      <c r="F120" s="70">
        <f>F118</f>
        <v>319900</v>
      </c>
      <c r="G120" s="70" t="str">
        <f>G118&amp;"     "</f>
        <v xml:space="preserve">$     </v>
      </c>
    </row>
    <row r="121" spans="1:9" ht="26.4">
      <c r="A121" s="68" t="s">
        <v>227</v>
      </c>
      <c r="B121" s="68" t="s">
        <v>233</v>
      </c>
      <c r="C121" s="9" t="s">
        <v>1754</v>
      </c>
      <c r="D121" s="69" t="str">
        <f>"     "&amp;D118</f>
        <v xml:space="preserve">     Silla Para Bar Acolchada Cromada</v>
      </c>
      <c r="E121" s="68" t="s">
        <v>234</v>
      </c>
      <c r="F121" s="70">
        <f>F118</f>
        <v>319900</v>
      </c>
      <c r="G121" s="70" t="str">
        <f>G118&amp;"     "</f>
        <v xml:space="preserve">$     </v>
      </c>
    </row>
    <row r="122" spans="1:9" ht="26.4">
      <c r="A122" s="68" t="s">
        <v>227</v>
      </c>
      <c r="B122" s="68" t="s">
        <v>235</v>
      </c>
      <c r="C122" s="9" t="s">
        <v>1755</v>
      </c>
      <c r="D122" s="69" t="str">
        <f>"     "&amp;D118</f>
        <v xml:space="preserve">     Silla Para Bar Acolchada Cromada</v>
      </c>
      <c r="E122" s="68" t="s">
        <v>236</v>
      </c>
      <c r="F122" s="70">
        <f>F118</f>
        <v>319900</v>
      </c>
      <c r="G122" s="70" t="str">
        <f>G118&amp;"     "</f>
        <v xml:space="preserve">$     </v>
      </c>
    </row>
    <row r="123" spans="1:9">
      <c r="A123" s="68" t="s">
        <v>237</v>
      </c>
      <c r="B123" s="68"/>
      <c r="C123" s="68" t="s">
        <v>6</v>
      </c>
      <c r="D123" s="68" t="s">
        <v>238</v>
      </c>
      <c r="E123" s="68" t="s">
        <v>16</v>
      </c>
      <c r="F123" s="6">
        <v>349900</v>
      </c>
      <c r="G123" s="6" t="s">
        <v>13</v>
      </c>
      <c r="H123">
        <v>354900</v>
      </c>
      <c r="I123" t="str">
        <f>+IF(H123&lt;F123,"BLACK","SIN PROMO")</f>
        <v>SIN PROMO</v>
      </c>
    </row>
    <row r="124" spans="1:9" ht="26.4">
      <c r="A124" s="68" t="s">
        <v>237</v>
      </c>
      <c r="B124" s="68" t="s">
        <v>239</v>
      </c>
      <c r="C124" s="9" t="s">
        <v>1756</v>
      </c>
      <c r="D124" s="69" t="str">
        <f>"     "&amp;D123</f>
        <v xml:space="preserve">     Silla De Oficina Ejecutiva En Malla Ergonomica Giratoria </v>
      </c>
      <c r="E124" s="68" t="s">
        <v>153</v>
      </c>
      <c r="F124" s="70">
        <f>F123</f>
        <v>349900</v>
      </c>
      <c r="G124" s="70" t="str">
        <f>G123&amp;"     "</f>
        <v xml:space="preserve">$     </v>
      </c>
    </row>
    <row r="125" spans="1:9" ht="26.4">
      <c r="A125" s="68" t="s">
        <v>237</v>
      </c>
      <c r="B125" s="68" t="s">
        <v>240</v>
      </c>
      <c r="C125" s="9" t="s">
        <v>1685</v>
      </c>
      <c r="D125" s="69" t="str">
        <f>"     "&amp;D123</f>
        <v xml:space="preserve">     Silla De Oficina Ejecutiva En Malla Ergonomica Giratoria </v>
      </c>
      <c r="E125" s="68" t="s">
        <v>54</v>
      </c>
      <c r="F125" s="70">
        <f>F123</f>
        <v>349900</v>
      </c>
      <c r="G125" s="70" t="str">
        <f>G123&amp;"     "</f>
        <v xml:space="preserve">$     </v>
      </c>
    </row>
    <row r="126" spans="1:9" ht="26.4">
      <c r="A126" s="68" t="s">
        <v>237</v>
      </c>
      <c r="B126" s="68" t="s">
        <v>241</v>
      </c>
      <c r="C126" s="9" t="s">
        <v>1684</v>
      </c>
      <c r="D126" s="69" t="str">
        <f>"     "&amp;D123</f>
        <v xml:space="preserve">     Silla De Oficina Ejecutiva En Malla Ergonomica Giratoria </v>
      </c>
      <c r="E126" s="68" t="s">
        <v>38</v>
      </c>
      <c r="F126" s="70">
        <f>F123</f>
        <v>349900</v>
      </c>
      <c r="G126" s="70" t="str">
        <f>G123&amp;"     "</f>
        <v xml:space="preserve">$     </v>
      </c>
    </row>
    <row r="127" spans="1:9" ht="26.4">
      <c r="A127" s="68" t="s">
        <v>237</v>
      </c>
      <c r="B127" s="68" t="s">
        <v>242</v>
      </c>
      <c r="C127" s="9" t="s">
        <v>1757</v>
      </c>
      <c r="D127" s="69" t="str">
        <f>"     "&amp;D123</f>
        <v xml:space="preserve">     Silla De Oficina Ejecutiva En Malla Ergonomica Giratoria </v>
      </c>
      <c r="E127" s="68" t="s">
        <v>34</v>
      </c>
      <c r="F127" s="70">
        <f>F123</f>
        <v>349900</v>
      </c>
      <c r="G127" s="70" t="str">
        <f>G123&amp;"     "</f>
        <v xml:space="preserve">$     </v>
      </c>
    </row>
    <row r="128" spans="1:9">
      <c r="A128" s="68" t="s">
        <v>246</v>
      </c>
      <c r="B128" s="68" t="s">
        <v>247</v>
      </c>
      <c r="C128" s="9" t="s">
        <v>1759</v>
      </c>
      <c r="D128" s="68" t="s">
        <v>248</v>
      </c>
      <c r="E128" s="68" t="s">
        <v>12</v>
      </c>
      <c r="F128" s="6">
        <v>519900</v>
      </c>
      <c r="G128" s="6" t="s">
        <v>13</v>
      </c>
      <c r="H128">
        <v>519900</v>
      </c>
      <c r="I128" t="str">
        <f t="shared" ref="I128:I140" si="7">+IF(H128&lt;F128,"BLACK","SIN PROMO")</f>
        <v>SIN PROMO</v>
      </c>
    </row>
    <row r="129" spans="1:9">
      <c r="A129" s="68" t="s">
        <v>249</v>
      </c>
      <c r="B129" s="68" t="s">
        <v>250</v>
      </c>
      <c r="C129" s="9" t="s">
        <v>1760</v>
      </c>
      <c r="D129" s="68" t="s">
        <v>137</v>
      </c>
      <c r="E129" s="68" t="s">
        <v>232</v>
      </c>
      <c r="F129" s="6">
        <v>429900</v>
      </c>
      <c r="G129" s="6" t="s">
        <v>13</v>
      </c>
      <c r="H129">
        <v>260900</v>
      </c>
      <c r="I129" t="str">
        <f t="shared" si="7"/>
        <v>BLACK</v>
      </c>
    </row>
    <row r="130" spans="1:9">
      <c r="A130" s="68" t="s">
        <v>251</v>
      </c>
      <c r="B130" s="68" t="s">
        <v>252</v>
      </c>
      <c r="C130" s="9" t="s">
        <v>1710</v>
      </c>
      <c r="D130" s="68" t="s">
        <v>253</v>
      </c>
      <c r="E130" s="68" t="s">
        <v>22</v>
      </c>
      <c r="F130" s="6">
        <v>269900</v>
      </c>
      <c r="G130" s="6" t="s">
        <v>13</v>
      </c>
      <c r="H130">
        <v>269900</v>
      </c>
      <c r="I130" t="str">
        <f t="shared" si="7"/>
        <v>SIN PROMO</v>
      </c>
    </row>
    <row r="131" spans="1:9">
      <c r="A131" s="68" t="s">
        <v>254</v>
      </c>
      <c r="B131" s="68" t="s">
        <v>255</v>
      </c>
      <c r="C131" s="9" t="s">
        <v>1706</v>
      </c>
      <c r="D131" s="68" t="s">
        <v>256</v>
      </c>
      <c r="E131" s="68" t="s">
        <v>28</v>
      </c>
      <c r="F131" s="6">
        <v>269900</v>
      </c>
      <c r="G131" s="6" t="s">
        <v>13</v>
      </c>
      <c r="H131">
        <v>269900</v>
      </c>
      <c r="I131" t="str">
        <f t="shared" si="7"/>
        <v>SIN PROMO</v>
      </c>
    </row>
    <row r="132" spans="1:9">
      <c r="A132" s="68" t="s">
        <v>2397</v>
      </c>
      <c r="B132" s="68" t="s">
        <v>2398</v>
      </c>
      <c r="C132" s="9" t="s">
        <v>2399</v>
      </c>
      <c r="D132" s="68" t="s">
        <v>2400</v>
      </c>
      <c r="E132" s="68" t="s">
        <v>2401</v>
      </c>
      <c r="F132" s="6">
        <v>249900</v>
      </c>
      <c r="G132" s="6" t="s">
        <v>13</v>
      </c>
      <c r="H132">
        <v>249900</v>
      </c>
      <c r="I132" t="str">
        <f t="shared" si="7"/>
        <v>SIN PROMO</v>
      </c>
    </row>
    <row r="133" spans="1:9">
      <c r="A133" s="68" t="s">
        <v>261</v>
      </c>
      <c r="B133" s="68" t="s">
        <v>262</v>
      </c>
      <c r="C133" s="9" t="s">
        <v>1761</v>
      </c>
      <c r="D133" s="68" t="s">
        <v>263</v>
      </c>
      <c r="E133" s="68" t="s">
        <v>12</v>
      </c>
      <c r="F133" s="6">
        <v>345000</v>
      </c>
      <c r="G133" s="6" t="s">
        <v>13</v>
      </c>
      <c r="H133">
        <v>345000</v>
      </c>
      <c r="I133" t="str">
        <f t="shared" si="7"/>
        <v>SIN PROMO</v>
      </c>
    </row>
    <row r="134" spans="1:9">
      <c r="A134" s="68" t="s">
        <v>2410</v>
      </c>
      <c r="B134" s="68" t="s">
        <v>2411</v>
      </c>
      <c r="C134" s="9" t="s">
        <v>2412</v>
      </c>
      <c r="D134" s="68" t="s">
        <v>2413</v>
      </c>
      <c r="E134" s="68" t="s">
        <v>752</v>
      </c>
      <c r="F134" s="6">
        <v>159900</v>
      </c>
      <c r="G134" s="6" t="s">
        <v>13</v>
      </c>
      <c r="H134">
        <v>159900</v>
      </c>
      <c r="I134" t="str">
        <f t="shared" si="7"/>
        <v>SIN PROMO</v>
      </c>
    </row>
    <row r="135" spans="1:9">
      <c r="A135" s="68" t="s">
        <v>264</v>
      </c>
      <c r="B135" s="68" t="s">
        <v>265</v>
      </c>
      <c r="C135" s="9" t="s">
        <v>1762</v>
      </c>
      <c r="D135" s="68" t="s">
        <v>266</v>
      </c>
      <c r="E135" s="68" t="s">
        <v>12</v>
      </c>
      <c r="F135" s="6">
        <v>689900</v>
      </c>
      <c r="G135" s="6" t="s">
        <v>13</v>
      </c>
      <c r="H135">
        <v>689900</v>
      </c>
      <c r="I135" t="str">
        <f t="shared" si="7"/>
        <v>SIN PROMO</v>
      </c>
    </row>
    <row r="136" spans="1:9">
      <c r="A136" s="68" t="s">
        <v>399</v>
      </c>
      <c r="B136" s="68"/>
      <c r="C136" s="9" t="s">
        <v>1823</v>
      </c>
      <c r="D136" s="68" t="s">
        <v>400</v>
      </c>
      <c r="E136" s="68" t="s">
        <v>16</v>
      </c>
      <c r="F136" s="6">
        <v>1969900</v>
      </c>
      <c r="G136" s="6" t="s">
        <v>13</v>
      </c>
      <c r="H136">
        <v>1969900</v>
      </c>
      <c r="I136" t="str">
        <f t="shared" si="7"/>
        <v>SIN PROMO</v>
      </c>
    </row>
    <row r="137" spans="1:9">
      <c r="A137" s="68" t="s">
        <v>836</v>
      </c>
      <c r="B137" s="68"/>
      <c r="C137" s="9" t="s">
        <v>2056</v>
      </c>
      <c r="D137" s="68" t="s">
        <v>837</v>
      </c>
      <c r="E137" s="68" t="s">
        <v>16</v>
      </c>
      <c r="F137" s="6">
        <v>119900</v>
      </c>
      <c r="G137" s="6" t="s">
        <v>13</v>
      </c>
      <c r="H137">
        <v>119900</v>
      </c>
      <c r="I137" t="str">
        <f t="shared" si="7"/>
        <v>SIN PROMO</v>
      </c>
    </row>
    <row r="138" spans="1:9">
      <c r="A138" s="68" t="s">
        <v>272</v>
      </c>
      <c r="B138" s="68" t="s">
        <v>273</v>
      </c>
      <c r="C138" s="9" t="s">
        <v>1748</v>
      </c>
      <c r="D138" s="68" t="s">
        <v>274</v>
      </c>
      <c r="E138" s="68" t="s">
        <v>48</v>
      </c>
      <c r="F138" s="6">
        <v>609900</v>
      </c>
      <c r="G138" s="6" t="s">
        <v>13</v>
      </c>
      <c r="H138">
        <v>609900</v>
      </c>
      <c r="I138" t="str">
        <f t="shared" si="7"/>
        <v>SIN PROMO</v>
      </c>
    </row>
    <row r="139" spans="1:9">
      <c r="A139" s="68" t="s">
        <v>275</v>
      </c>
      <c r="B139" s="68" t="s">
        <v>276</v>
      </c>
      <c r="C139" s="9" t="s">
        <v>1765</v>
      </c>
      <c r="D139" s="68" t="s">
        <v>277</v>
      </c>
      <c r="E139" s="68" t="s">
        <v>36</v>
      </c>
      <c r="F139" s="6">
        <v>3019900</v>
      </c>
      <c r="G139" s="6" t="s">
        <v>13</v>
      </c>
      <c r="H139">
        <v>3019900</v>
      </c>
      <c r="I139" t="str">
        <f t="shared" si="7"/>
        <v>SIN PROMO</v>
      </c>
    </row>
    <row r="140" spans="1:9">
      <c r="A140" s="68" t="s">
        <v>278</v>
      </c>
      <c r="B140" s="68"/>
      <c r="C140" s="68" t="s">
        <v>6</v>
      </c>
      <c r="D140" s="68" t="s">
        <v>279</v>
      </c>
      <c r="E140" s="68" t="s">
        <v>16</v>
      </c>
      <c r="F140" s="6">
        <v>459900</v>
      </c>
      <c r="G140" s="6" t="s">
        <v>13</v>
      </c>
      <c r="H140">
        <v>459900</v>
      </c>
      <c r="I140" t="str">
        <f t="shared" si="7"/>
        <v>SIN PROMO</v>
      </c>
    </row>
    <row r="141" spans="1:9" ht="26.4">
      <c r="A141" s="68" t="s">
        <v>278</v>
      </c>
      <c r="B141" s="68" t="s">
        <v>280</v>
      </c>
      <c r="C141" s="9" t="s">
        <v>1766</v>
      </c>
      <c r="D141" s="69" t="str">
        <f>"     "&amp;D140</f>
        <v xml:space="preserve">     Sillas Oficinas, Silla Ergonómica, Silla Ejecutiva. </v>
      </c>
      <c r="E141" s="68" t="s">
        <v>38</v>
      </c>
      <c r="F141" s="70">
        <f>F140</f>
        <v>459900</v>
      </c>
      <c r="G141" s="70" t="str">
        <f>G140&amp;"     "</f>
        <v xml:space="preserve">$     </v>
      </c>
      <c r="H141" t="s">
        <v>6</v>
      </c>
    </row>
    <row r="142" spans="1:9" ht="26.4">
      <c r="A142" s="68" t="s">
        <v>278</v>
      </c>
      <c r="B142" s="68" t="s">
        <v>281</v>
      </c>
      <c r="C142" s="9" t="s">
        <v>1767</v>
      </c>
      <c r="D142" s="69" t="str">
        <f>"     "&amp;D140</f>
        <v xml:space="preserve">     Sillas Oficinas, Silla Ergonómica, Silla Ejecutiva. </v>
      </c>
      <c r="E142" s="68" t="s">
        <v>34</v>
      </c>
      <c r="F142" s="70">
        <f>F140</f>
        <v>459900</v>
      </c>
      <c r="G142" s="70" t="str">
        <f>G140&amp;"     "</f>
        <v xml:space="preserve">$     </v>
      </c>
      <c r="H142" t="s">
        <v>6</v>
      </c>
    </row>
    <row r="143" spans="1:9" ht="26.4">
      <c r="A143" s="68" t="s">
        <v>278</v>
      </c>
      <c r="B143" s="68" t="s">
        <v>282</v>
      </c>
      <c r="C143" s="9" t="s">
        <v>1768</v>
      </c>
      <c r="D143" s="69" t="str">
        <f>"     "&amp;D140</f>
        <v xml:space="preserve">     Sillas Oficinas, Silla Ergonómica, Silla Ejecutiva. </v>
      </c>
      <c r="E143" s="68" t="s">
        <v>12</v>
      </c>
      <c r="F143" s="70">
        <f>F140</f>
        <v>459900</v>
      </c>
      <c r="G143" s="70" t="str">
        <f>G140&amp;"     "</f>
        <v xml:space="preserve">$     </v>
      </c>
      <c r="H143" t="s">
        <v>6</v>
      </c>
    </row>
    <row r="144" spans="1:9">
      <c r="A144" s="68" t="s">
        <v>283</v>
      </c>
      <c r="B144" s="68" t="s">
        <v>284</v>
      </c>
      <c r="C144" s="9" t="s">
        <v>1769</v>
      </c>
      <c r="D144" s="68" t="s">
        <v>285</v>
      </c>
      <c r="E144" s="68" t="s">
        <v>12</v>
      </c>
      <c r="F144" s="6">
        <v>459900</v>
      </c>
      <c r="G144" s="6" t="s">
        <v>13</v>
      </c>
      <c r="H144">
        <v>459900</v>
      </c>
      <c r="I144" t="str">
        <f t="shared" ref="I144:I145" si="8">+IF(H144&lt;F144,"BLACK","SIN PROMO")</f>
        <v>SIN PROMO</v>
      </c>
    </row>
    <row r="145" spans="1:9">
      <c r="A145" s="68" t="s">
        <v>339</v>
      </c>
      <c r="B145" s="68"/>
      <c r="C145" s="68" t="s">
        <v>6</v>
      </c>
      <c r="D145" s="68" t="s">
        <v>340</v>
      </c>
      <c r="E145" s="68" t="s">
        <v>16</v>
      </c>
      <c r="F145" s="6">
        <v>249900</v>
      </c>
      <c r="G145" s="6" t="s">
        <v>13</v>
      </c>
      <c r="H145">
        <v>249900</v>
      </c>
      <c r="I145" t="str">
        <f t="shared" si="8"/>
        <v>SIN PROMO</v>
      </c>
    </row>
    <row r="146" spans="1:9" ht="39.6">
      <c r="A146" s="68" t="s">
        <v>339</v>
      </c>
      <c r="B146" s="68" t="s">
        <v>341</v>
      </c>
      <c r="C146" s="9" t="s">
        <v>1794</v>
      </c>
      <c r="D146" s="69" t="str">
        <f>"     "&amp;D145</f>
        <v xml:space="preserve">     Silla Para Hogar Curva Streem Para Adulto Moderna Exteriore </v>
      </c>
      <c r="E146" s="68" t="s">
        <v>342</v>
      </c>
      <c r="F146" s="70">
        <f>F145</f>
        <v>249900</v>
      </c>
      <c r="G146" s="70" t="str">
        <f>G145&amp;"     "</f>
        <v xml:space="preserve">$     </v>
      </c>
    </row>
    <row r="147" spans="1:9" ht="39.6">
      <c r="A147" s="68" t="s">
        <v>339</v>
      </c>
      <c r="B147" s="68" t="s">
        <v>343</v>
      </c>
      <c r="C147" s="9" t="s">
        <v>1795</v>
      </c>
      <c r="D147" s="69" t="str">
        <f>"     "&amp;D145</f>
        <v xml:space="preserve">     Silla Para Hogar Curva Streem Para Adulto Moderna Exteriore </v>
      </c>
      <c r="E147" s="68" t="s">
        <v>344</v>
      </c>
      <c r="F147" s="70">
        <f>F145</f>
        <v>249900</v>
      </c>
      <c r="G147" s="70" t="str">
        <f>G145&amp;"     "</f>
        <v xml:space="preserve">$     </v>
      </c>
    </row>
    <row r="148" spans="1:9" ht="39.6">
      <c r="A148" s="68" t="s">
        <v>339</v>
      </c>
      <c r="B148" s="68" t="s">
        <v>345</v>
      </c>
      <c r="C148" s="9" t="s">
        <v>1796</v>
      </c>
      <c r="D148" s="69" t="str">
        <f>"     "&amp;D145</f>
        <v xml:space="preserve">     Silla Para Hogar Curva Streem Para Adulto Moderna Exteriore </v>
      </c>
      <c r="E148" s="68" t="s">
        <v>346</v>
      </c>
      <c r="F148" s="70">
        <f>F145</f>
        <v>249900</v>
      </c>
      <c r="G148" s="70" t="str">
        <f>G145&amp;"     "</f>
        <v xml:space="preserve">$     </v>
      </c>
      <c r="H148" t="s">
        <v>6</v>
      </c>
    </row>
    <row r="149" spans="1:9">
      <c r="A149" s="68" t="s">
        <v>360</v>
      </c>
      <c r="B149" s="68"/>
      <c r="C149" s="68" t="s">
        <v>6</v>
      </c>
      <c r="D149" s="68" t="s">
        <v>361</v>
      </c>
      <c r="E149" s="68" t="s">
        <v>16</v>
      </c>
      <c r="F149" s="6">
        <v>619900</v>
      </c>
      <c r="G149" s="6" t="s">
        <v>13</v>
      </c>
      <c r="H149">
        <v>619900</v>
      </c>
      <c r="I149" t="str">
        <f>+IF(H149&lt;F149,"BLACK","SIN PROMO")</f>
        <v>SIN PROMO</v>
      </c>
    </row>
    <row r="150" spans="1:9" ht="26.4">
      <c r="A150" s="68" t="s">
        <v>360</v>
      </c>
      <c r="B150" s="68" t="s">
        <v>362</v>
      </c>
      <c r="C150" s="9" t="s">
        <v>1801</v>
      </c>
      <c r="D150" s="69" t="str">
        <f>"     "&amp;D149</f>
        <v xml:space="preserve">     Silla Para Oficina Espina De Pescado Giratoria En Malla </v>
      </c>
      <c r="E150" s="68" t="s">
        <v>350</v>
      </c>
      <c r="F150" s="70">
        <f>F149</f>
        <v>619900</v>
      </c>
      <c r="G150" s="70" t="str">
        <f>G149&amp;"     "</f>
        <v xml:space="preserve">$     </v>
      </c>
      <c r="H150" t="s">
        <v>6</v>
      </c>
    </row>
    <row r="151" spans="1:9" ht="26.4">
      <c r="A151" s="68" t="s">
        <v>360</v>
      </c>
      <c r="B151" s="68" t="s">
        <v>364</v>
      </c>
      <c r="C151" s="9" t="s">
        <v>1803</v>
      </c>
      <c r="D151" s="69" t="str">
        <f>"     "&amp;D149</f>
        <v xml:space="preserve">     Silla Para Oficina Espina De Pescado Giratoria En Malla </v>
      </c>
      <c r="E151" s="68" t="s">
        <v>34</v>
      </c>
      <c r="F151" s="70">
        <f>F149</f>
        <v>619900</v>
      </c>
      <c r="G151" s="70" t="str">
        <f>G149&amp;"     "</f>
        <v xml:space="preserve">$     </v>
      </c>
      <c r="H151" t="s">
        <v>6</v>
      </c>
    </row>
    <row r="152" spans="1:9" ht="26.4">
      <c r="A152" s="68" t="s">
        <v>360</v>
      </c>
      <c r="B152" s="68" t="s">
        <v>365</v>
      </c>
      <c r="C152" s="9" t="s">
        <v>1804</v>
      </c>
      <c r="D152" s="69" t="str">
        <f>"     "&amp;D149</f>
        <v xml:space="preserve">     Silla Para Oficina Espina De Pescado Giratoria En Malla </v>
      </c>
      <c r="E152" s="68" t="s">
        <v>153</v>
      </c>
      <c r="F152" s="70">
        <f>F149</f>
        <v>619900</v>
      </c>
      <c r="G152" s="70" t="str">
        <f>G149&amp;"     "</f>
        <v xml:space="preserve">$     </v>
      </c>
      <c r="H152" t="s">
        <v>6</v>
      </c>
    </row>
    <row r="153" spans="1:9" ht="26.4">
      <c r="A153" s="68" t="s">
        <v>360</v>
      </c>
      <c r="B153" s="68" t="s">
        <v>363</v>
      </c>
      <c r="C153" s="9" t="s">
        <v>1802</v>
      </c>
      <c r="D153" s="69" t="str">
        <f>"     "&amp;D149</f>
        <v xml:space="preserve">     Silla Para Oficina Espina De Pescado Giratoria En Malla </v>
      </c>
      <c r="E153" s="68" t="s">
        <v>12</v>
      </c>
      <c r="F153" s="70">
        <f>F149</f>
        <v>619900</v>
      </c>
      <c r="G153" s="70" t="str">
        <f>G149&amp;"     "</f>
        <v xml:space="preserve">$     </v>
      </c>
      <c r="H153" t="s">
        <v>6</v>
      </c>
    </row>
    <row r="154" spans="1:9" ht="26.4">
      <c r="A154" s="68" t="s">
        <v>360</v>
      </c>
      <c r="B154" s="68" t="s">
        <v>366</v>
      </c>
      <c r="C154" s="9" t="s">
        <v>1805</v>
      </c>
      <c r="D154" s="69" t="str">
        <f>"     "&amp;D149</f>
        <v xml:space="preserve">     Silla Para Oficina Espina De Pescado Giratoria En Malla </v>
      </c>
      <c r="E154" s="68" t="s">
        <v>48</v>
      </c>
      <c r="F154" s="70">
        <f>F149</f>
        <v>619900</v>
      </c>
      <c r="G154" s="70" t="str">
        <f>G149&amp;"     "</f>
        <v xml:space="preserve">$     </v>
      </c>
    </row>
    <row r="155" spans="1:9">
      <c r="A155" s="68" t="s">
        <v>289</v>
      </c>
      <c r="B155" s="68" t="s">
        <v>290</v>
      </c>
      <c r="C155" s="9" t="s">
        <v>1771</v>
      </c>
      <c r="D155" s="68" t="s">
        <v>291</v>
      </c>
      <c r="E155" s="68" t="s">
        <v>292</v>
      </c>
      <c r="F155" s="6">
        <v>389900</v>
      </c>
      <c r="G155" s="6" t="s">
        <v>13</v>
      </c>
      <c r="H155">
        <v>399900</v>
      </c>
      <c r="I155" t="str">
        <f t="shared" ref="I155:I156" si="9">+IF(H155&lt;F155,"BLACK","SIN PROMO")</f>
        <v>SIN PROMO</v>
      </c>
    </row>
    <row r="156" spans="1:9">
      <c r="A156" s="68" t="s">
        <v>293</v>
      </c>
      <c r="B156" s="68"/>
      <c r="C156" s="68" t="s">
        <v>6</v>
      </c>
      <c r="D156" s="68" t="s">
        <v>294</v>
      </c>
      <c r="E156" s="68" t="s">
        <v>16</v>
      </c>
      <c r="F156" s="6">
        <v>3999900</v>
      </c>
      <c r="G156" s="6" t="s">
        <v>13</v>
      </c>
      <c r="H156">
        <v>3990900</v>
      </c>
      <c r="I156" t="str">
        <f t="shared" si="9"/>
        <v>BLACK</v>
      </c>
    </row>
    <row r="157" spans="1:9" ht="39.6">
      <c r="A157" s="68" t="s">
        <v>293</v>
      </c>
      <c r="B157" s="68" t="s">
        <v>295</v>
      </c>
      <c r="C157" s="9" t="s">
        <v>1772</v>
      </c>
      <c r="D157" s="69" t="str">
        <f>"     "&amp;D156</f>
        <v xml:space="preserve">     Combo Cama King + Cabecero Astoria Gratis Sabanas 300 Hilos</v>
      </c>
      <c r="E157" s="68" t="s">
        <v>34</v>
      </c>
      <c r="F157" s="70">
        <f>F156</f>
        <v>3999900</v>
      </c>
      <c r="G157" s="70" t="str">
        <f>G156&amp;"     "</f>
        <v xml:space="preserve">$     </v>
      </c>
      <c r="H157" t="s">
        <v>6</v>
      </c>
    </row>
    <row r="158" spans="1:9" ht="39.6">
      <c r="A158" s="68" t="s">
        <v>293</v>
      </c>
      <c r="B158" s="68" t="s">
        <v>296</v>
      </c>
      <c r="C158" s="9" t="s">
        <v>1773</v>
      </c>
      <c r="D158" s="69" t="str">
        <f>"     "&amp;D156</f>
        <v xml:space="preserve">     Combo Cama King + Cabecero Astoria Gratis Sabanas 300 Hilos</v>
      </c>
      <c r="E158" s="68" t="s">
        <v>297</v>
      </c>
      <c r="F158" s="70">
        <f>F156</f>
        <v>3999900</v>
      </c>
      <c r="G158" s="70" t="str">
        <f>G156&amp;"     "</f>
        <v xml:space="preserve">$     </v>
      </c>
      <c r="H158" t="s">
        <v>6</v>
      </c>
    </row>
    <row r="159" spans="1:9" ht="39.6">
      <c r="A159" s="68" t="s">
        <v>293</v>
      </c>
      <c r="B159" s="68" t="s">
        <v>298</v>
      </c>
      <c r="C159" s="9" t="s">
        <v>1774</v>
      </c>
      <c r="D159" s="69" t="str">
        <f>"     "&amp;D156</f>
        <v xml:space="preserve">     Combo Cama King + Cabecero Astoria Gratis Sabanas 300 Hilos</v>
      </c>
      <c r="E159" s="68" t="s">
        <v>12</v>
      </c>
      <c r="F159" s="70">
        <f>F156</f>
        <v>3999900</v>
      </c>
      <c r="G159" s="70" t="str">
        <f>G156&amp;"     "</f>
        <v xml:space="preserve">$     </v>
      </c>
      <c r="H159" t="s">
        <v>6</v>
      </c>
    </row>
    <row r="160" spans="1:9" ht="39.6">
      <c r="A160" s="68" t="s">
        <v>293</v>
      </c>
      <c r="B160" s="68" t="s">
        <v>299</v>
      </c>
      <c r="C160" s="9" t="s">
        <v>1775</v>
      </c>
      <c r="D160" s="69" t="str">
        <f>"     "&amp;D156</f>
        <v xml:space="preserve">     Combo Cama King + Cabecero Astoria Gratis Sabanas 300 Hilos</v>
      </c>
      <c r="E160" s="68" t="s">
        <v>300</v>
      </c>
      <c r="F160" s="70">
        <f>F156</f>
        <v>3999900</v>
      </c>
      <c r="G160" s="70" t="str">
        <f>G156&amp;"     "</f>
        <v xml:space="preserve">$     </v>
      </c>
      <c r="H160" t="s">
        <v>6</v>
      </c>
    </row>
    <row r="161" spans="1:9" ht="39.6">
      <c r="A161" s="68" t="s">
        <v>293</v>
      </c>
      <c r="B161" s="68" t="s">
        <v>301</v>
      </c>
      <c r="C161" s="9" t="s">
        <v>1776</v>
      </c>
      <c r="D161" s="69" t="str">
        <f>"     "&amp;D156</f>
        <v xml:space="preserve">     Combo Cama King + Cabecero Astoria Gratis Sabanas 300 Hilos</v>
      </c>
      <c r="E161" s="68" t="s">
        <v>302</v>
      </c>
      <c r="F161" s="70">
        <f>F156</f>
        <v>3999900</v>
      </c>
      <c r="G161" s="70" t="str">
        <f>G156&amp;"     "</f>
        <v xml:space="preserve">$     </v>
      </c>
      <c r="H161" t="s">
        <v>6</v>
      </c>
    </row>
    <row r="162" spans="1:9" ht="39.6">
      <c r="A162" s="68" t="s">
        <v>293</v>
      </c>
      <c r="B162" s="68" t="s">
        <v>303</v>
      </c>
      <c r="C162" s="9" t="s">
        <v>1777</v>
      </c>
      <c r="D162" s="69" t="str">
        <f>"     "&amp;D156</f>
        <v xml:space="preserve">     Combo Cama King + Cabecero Astoria Gratis Sabanas 300 Hilos</v>
      </c>
      <c r="E162" s="68" t="s">
        <v>304</v>
      </c>
      <c r="F162" s="70">
        <f>F156</f>
        <v>3999900</v>
      </c>
      <c r="G162" s="70" t="str">
        <f>G156&amp;"     "</f>
        <v xml:space="preserve">$     </v>
      </c>
      <c r="H162" t="s">
        <v>6</v>
      </c>
    </row>
    <row r="163" spans="1:9" ht="39.6">
      <c r="A163" s="68" t="s">
        <v>293</v>
      </c>
      <c r="B163" s="68" t="s">
        <v>305</v>
      </c>
      <c r="C163" s="9" t="s">
        <v>1778</v>
      </c>
      <c r="D163" s="69" t="str">
        <f>"     "&amp;D156</f>
        <v xml:space="preserve">     Combo Cama King + Cabecero Astoria Gratis Sabanas 300 Hilos</v>
      </c>
      <c r="E163" s="68" t="s">
        <v>306</v>
      </c>
      <c r="F163" s="70">
        <f>F156</f>
        <v>3999900</v>
      </c>
      <c r="G163" s="70" t="str">
        <f>G156&amp;"     "</f>
        <v xml:space="preserve">$     </v>
      </c>
      <c r="H163" t="s">
        <v>6</v>
      </c>
    </row>
    <row r="164" spans="1:9" ht="39.6">
      <c r="A164" s="68" t="s">
        <v>293</v>
      </c>
      <c r="B164" s="68" t="s">
        <v>307</v>
      </c>
      <c r="C164" s="9" t="s">
        <v>1779</v>
      </c>
      <c r="D164" s="69" t="str">
        <f>"     "&amp;D156</f>
        <v xml:space="preserve">     Combo Cama King + Cabecero Astoria Gratis Sabanas 300 Hilos</v>
      </c>
      <c r="E164" s="68" t="s">
        <v>48</v>
      </c>
      <c r="F164" s="70">
        <f>F156</f>
        <v>3999900</v>
      </c>
      <c r="G164" s="70" t="str">
        <f>G156&amp;"     "</f>
        <v xml:space="preserve">$     </v>
      </c>
      <c r="H164" t="s">
        <v>6</v>
      </c>
    </row>
    <row r="165" spans="1:9" ht="39.6">
      <c r="A165" s="68" t="s">
        <v>293</v>
      </c>
      <c r="B165" s="68" t="s">
        <v>308</v>
      </c>
      <c r="C165" s="9" t="s">
        <v>1780</v>
      </c>
      <c r="D165" s="69" t="str">
        <f>"     "&amp;D156</f>
        <v xml:space="preserve">     Combo Cama King + Cabecero Astoria Gratis Sabanas 300 Hilos</v>
      </c>
      <c r="E165" s="68" t="s">
        <v>36</v>
      </c>
      <c r="F165" s="70">
        <f>F156</f>
        <v>3999900</v>
      </c>
      <c r="G165" s="70" t="str">
        <f>G156&amp;"     "</f>
        <v xml:space="preserve">$     </v>
      </c>
      <c r="H165" t="s">
        <v>6</v>
      </c>
    </row>
    <row r="166" spans="1:9">
      <c r="A166" s="68" t="s">
        <v>309</v>
      </c>
      <c r="B166" s="68"/>
      <c r="C166" s="9" t="s">
        <v>1781</v>
      </c>
      <c r="D166" s="68" t="s">
        <v>310</v>
      </c>
      <c r="E166" s="68" t="s">
        <v>16</v>
      </c>
      <c r="F166" s="6">
        <v>2299900</v>
      </c>
      <c r="G166" s="6" t="s">
        <v>13</v>
      </c>
      <c r="H166">
        <v>2389900</v>
      </c>
      <c r="I166" t="str">
        <f t="shared" ref="I166:I170" si="10">+IF(H166&lt;F166,"BLACK","SIN PROMO")</f>
        <v>SIN PROMO</v>
      </c>
    </row>
    <row r="167" spans="1:9">
      <c r="A167" s="68" t="s">
        <v>405</v>
      </c>
      <c r="B167" s="68"/>
      <c r="C167" s="9" t="s">
        <v>1826</v>
      </c>
      <c r="D167" s="68" t="s">
        <v>406</v>
      </c>
      <c r="E167" s="68" t="s">
        <v>16</v>
      </c>
      <c r="F167" s="6">
        <v>2549900</v>
      </c>
      <c r="G167" s="6" t="s">
        <v>13</v>
      </c>
      <c r="H167">
        <v>2599900</v>
      </c>
      <c r="I167" t="str">
        <f t="shared" si="10"/>
        <v>SIN PROMO</v>
      </c>
    </row>
    <row r="168" spans="1:9">
      <c r="A168" s="68" t="s">
        <v>1020</v>
      </c>
      <c r="B168" s="68" t="s">
        <v>1021</v>
      </c>
      <c r="C168" s="9" t="s">
        <v>2175</v>
      </c>
      <c r="D168" s="68" t="s">
        <v>1022</v>
      </c>
      <c r="E168" s="68" t="s">
        <v>105</v>
      </c>
      <c r="F168" s="6">
        <v>259900</v>
      </c>
      <c r="G168" s="6" t="s">
        <v>13</v>
      </c>
      <c r="H168">
        <v>259900</v>
      </c>
      <c r="I168" t="str">
        <f t="shared" si="10"/>
        <v>SIN PROMO</v>
      </c>
    </row>
    <row r="169" spans="1:9">
      <c r="A169" s="68" t="s">
        <v>313</v>
      </c>
      <c r="B169" s="68"/>
      <c r="C169" s="9" t="s">
        <v>1783</v>
      </c>
      <c r="D169" s="68" t="s">
        <v>314</v>
      </c>
      <c r="E169" s="68" t="s">
        <v>16</v>
      </c>
      <c r="F169" s="6">
        <v>799900</v>
      </c>
      <c r="G169" s="6" t="s">
        <v>13</v>
      </c>
      <c r="H169">
        <v>799900</v>
      </c>
      <c r="I169" t="str">
        <f t="shared" si="10"/>
        <v>SIN PROMO</v>
      </c>
    </row>
    <row r="170" spans="1:9">
      <c r="A170" s="68" t="s">
        <v>315</v>
      </c>
      <c r="B170" s="68"/>
      <c r="C170" s="68" t="s">
        <v>6</v>
      </c>
      <c r="D170" s="68" t="s">
        <v>316</v>
      </c>
      <c r="E170" s="68" t="s">
        <v>16</v>
      </c>
      <c r="F170" s="6">
        <v>409900</v>
      </c>
      <c r="G170" s="6" t="s">
        <v>13</v>
      </c>
      <c r="H170">
        <v>424900</v>
      </c>
      <c r="I170" t="str">
        <f t="shared" si="10"/>
        <v>SIN PROMO</v>
      </c>
    </row>
    <row r="171" spans="1:9" ht="39.6">
      <c r="A171" s="68" t="s">
        <v>315</v>
      </c>
      <c r="B171" s="68" t="s">
        <v>317</v>
      </c>
      <c r="C171" s="9" t="s">
        <v>1784</v>
      </c>
      <c r="D171" s="69" t="str">
        <f>"     "&amp;D170</f>
        <v xml:space="preserve">     Silla Cromada, Silla Ejecutiva, Silla Negra, Silla Promoción</v>
      </c>
      <c r="E171" s="68" t="s">
        <v>12</v>
      </c>
      <c r="F171" s="70">
        <f>F170</f>
        <v>409900</v>
      </c>
      <c r="G171" s="70" t="str">
        <f>G170&amp;"     "</f>
        <v xml:space="preserve">$     </v>
      </c>
    </row>
    <row r="172" spans="1:9" ht="39.6">
      <c r="A172" s="68" t="s">
        <v>315</v>
      </c>
      <c r="B172" s="68" t="s">
        <v>318</v>
      </c>
      <c r="C172" s="9" t="s">
        <v>1785</v>
      </c>
      <c r="D172" s="69" t="str">
        <f>"     "&amp;D170</f>
        <v xml:space="preserve">     Silla Cromada, Silla Ejecutiva, Silla Negra, Silla Promoción</v>
      </c>
      <c r="E172" s="68" t="s">
        <v>48</v>
      </c>
      <c r="F172" s="70">
        <f>F170</f>
        <v>409900</v>
      </c>
      <c r="G172" s="70" t="str">
        <f>G170&amp;"     "</f>
        <v xml:space="preserve">$     </v>
      </c>
    </row>
    <row r="173" spans="1:9">
      <c r="A173" s="68" t="s">
        <v>319</v>
      </c>
      <c r="B173" s="68"/>
      <c r="C173" s="68" t="s">
        <v>6</v>
      </c>
      <c r="D173" s="68" t="s">
        <v>320</v>
      </c>
      <c r="E173" s="68" t="s">
        <v>16</v>
      </c>
      <c r="F173" s="6">
        <v>1419900</v>
      </c>
      <c r="G173" s="6" t="s">
        <v>13</v>
      </c>
      <c r="H173">
        <v>1419900</v>
      </c>
      <c r="I173" t="str">
        <f>+IF(H173&lt;F173,"BLACK","SIN PROMO")</f>
        <v>SIN PROMO</v>
      </c>
    </row>
    <row r="174" spans="1:9" ht="39.6">
      <c r="A174" s="68" t="s">
        <v>319</v>
      </c>
      <c r="B174" s="68" t="s">
        <v>321</v>
      </c>
      <c r="C174" s="9" t="s">
        <v>1786</v>
      </c>
      <c r="D174" s="69" t="str">
        <f>"     "&amp;D173</f>
        <v xml:space="preserve">     Silla Eames Tapizada Milano Estructura En Madera Setx6</v>
      </c>
      <c r="E174" s="68" t="s">
        <v>322</v>
      </c>
      <c r="F174" s="70">
        <f>F173</f>
        <v>1419900</v>
      </c>
      <c r="G174" s="70" t="str">
        <f>G173&amp;"     "</f>
        <v xml:space="preserve">$     </v>
      </c>
    </row>
    <row r="175" spans="1:9" ht="39.6">
      <c r="A175" s="68" t="s">
        <v>319</v>
      </c>
      <c r="B175" s="68" t="s">
        <v>323</v>
      </c>
      <c r="C175" s="9" t="s">
        <v>1787</v>
      </c>
      <c r="D175" s="69" t="str">
        <f>"     "&amp;D173</f>
        <v xml:space="preserve">     Silla Eames Tapizada Milano Estructura En Madera Setx6</v>
      </c>
      <c r="E175" s="68" t="s">
        <v>324</v>
      </c>
      <c r="F175" s="70">
        <f>F173</f>
        <v>1419900</v>
      </c>
      <c r="G175" s="70" t="str">
        <f>G173&amp;"     "</f>
        <v xml:space="preserve">$     </v>
      </c>
    </row>
    <row r="176" spans="1:9" ht="39.6">
      <c r="A176" s="68" t="s">
        <v>319</v>
      </c>
      <c r="B176" s="68" t="s">
        <v>325</v>
      </c>
      <c r="C176" s="9" t="s">
        <v>1788</v>
      </c>
      <c r="D176" s="69" t="str">
        <f>"     "&amp;D173</f>
        <v xml:space="preserve">     Silla Eames Tapizada Milano Estructura En Madera Setx6</v>
      </c>
      <c r="E176" s="68" t="s">
        <v>326</v>
      </c>
      <c r="F176" s="70">
        <f>F173</f>
        <v>1419900</v>
      </c>
      <c r="G176" s="70" t="str">
        <f>G173&amp;"     "</f>
        <v xml:space="preserve">$     </v>
      </c>
    </row>
    <row r="177" spans="1:9" ht="39.6">
      <c r="A177" s="68" t="s">
        <v>319</v>
      </c>
      <c r="B177" s="68" t="s">
        <v>327</v>
      </c>
      <c r="C177" s="9" t="s">
        <v>1789</v>
      </c>
      <c r="D177" s="69" t="str">
        <f>"     "&amp;D173</f>
        <v xml:space="preserve">     Silla Eames Tapizada Milano Estructura En Madera Setx6</v>
      </c>
      <c r="E177" s="68" t="s">
        <v>328</v>
      </c>
      <c r="F177" s="70">
        <f>F173</f>
        <v>1419900</v>
      </c>
      <c r="G177" s="70" t="str">
        <f>G173&amp;"     "</f>
        <v xml:space="preserve">$     </v>
      </c>
    </row>
    <row r="178" spans="1:9" ht="39.6">
      <c r="A178" s="68" t="s">
        <v>319</v>
      </c>
      <c r="B178" s="68" t="s">
        <v>329</v>
      </c>
      <c r="C178" s="9" t="s">
        <v>1790</v>
      </c>
      <c r="D178" s="69" t="str">
        <f>"     "&amp;D173</f>
        <v xml:space="preserve">     Silla Eames Tapizada Milano Estructura En Madera Setx6</v>
      </c>
      <c r="E178" s="68" t="s">
        <v>330</v>
      </c>
      <c r="F178" s="70">
        <f>F173</f>
        <v>1419900</v>
      </c>
      <c r="G178" s="70" t="str">
        <f>G173&amp;"     "</f>
        <v xml:space="preserve">$     </v>
      </c>
    </row>
    <row r="179" spans="1:9" ht="39.6">
      <c r="A179" s="68" t="s">
        <v>319</v>
      </c>
      <c r="B179" s="68" t="s">
        <v>331</v>
      </c>
      <c r="C179" s="9" t="s">
        <v>1791</v>
      </c>
      <c r="D179" s="69" t="str">
        <f>"     "&amp;D173</f>
        <v xml:space="preserve">     Silla Eames Tapizada Milano Estructura En Madera Setx6</v>
      </c>
      <c r="E179" s="68" t="s">
        <v>332</v>
      </c>
      <c r="F179" s="70">
        <f>F173</f>
        <v>1419900</v>
      </c>
      <c r="G179" s="70" t="str">
        <f>G173&amp;"     "</f>
        <v xml:space="preserve">$     </v>
      </c>
    </row>
    <row r="180" spans="1:9">
      <c r="A180" s="68" t="s">
        <v>336</v>
      </c>
      <c r="B180" s="68" t="s">
        <v>337</v>
      </c>
      <c r="C180" s="9" t="s">
        <v>7446</v>
      </c>
      <c r="D180" s="68" t="s">
        <v>338</v>
      </c>
      <c r="E180" s="68" t="s">
        <v>271</v>
      </c>
      <c r="F180" s="6">
        <v>299900</v>
      </c>
      <c r="G180" s="6" t="s">
        <v>13</v>
      </c>
      <c r="H180">
        <v>299900</v>
      </c>
      <c r="I180" t="str">
        <f t="shared" ref="I180:I181" si="11">+IF(H180&lt;F180,"BLACK","SIN PROMO")</f>
        <v>SIN PROMO</v>
      </c>
    </row>
    <row r="181" spans="1:9">
      <c r="A181" s="68" t="s">
        <v>347</v>
      </c>
      <c r="B181" s="68"/>
      <c r="C181" s="68" t="s">
        <v>6</v>
      </c>
      <c r="D181" s="68" t="s">
        <v>348</v>
      </c>
      <c r="E181" s="68" t="s">
        <v>16</v>
      </c>
      <c r="F181" s="6">
        <v>399900</v>
      </c>
      <c r="G181" s="6" t="s">
        <v>13</v>
      </c>
      <c r="H181">
        <v>399900</v>
      </c>
      <c r="I181" t="str">
        <f t="shared" si="11"/>
        <v>SIN PROMO</v>
      </c>
    </row>
    <row r="182" spans="1:9" ht="26.4">
      <c r="A182" s="68" t="s">
        <v>347</v>
      </c>
      <c r="B182" s="68" t="s">
        <v>349</v>
      </c>
      <c r="C182" s="9" t="s">
        <v>1797</v>
      </c>
      <c r="D182" s="69" t="str">
        <f>"     "&amp;D181</f>
        <v xml:space="preserve">     Silla De Oficina Ejecutiva Tapizada Giratoria Ergonomica </v>
      </c>
      <c r="E182" s="68" t="s">
        <v>350</v>
      </c>
      <c r="F182" s="70">
        <f>F181</f>
        <v>399900</v>
      </c>
      <c r="G182" s="70" t="str">
        <f>G181&amp;"     "</f>
        <v xml:space="preserve">$     </v>
      </c>
    </row>
    <row r="183" spans="1:9" ht="26.4">
      <c r="A183" s="68" t="s">
        <v>347</v>
      </c>
      <c r="B183" s="68" t="s">
        <v>351</v>
      </c>
      <c r="C183" s="9" t="s">
        <v>1798</v>
      </c>
      <c r="D183" s="69" t="str">
        <f>"     "&amp;D181</f>
        <v xml:space="preserve">     Silla De Oficina Ejecutiva Tapizada Giratoria Ergonomica </v>
      </c>
      <c r="E183" s="68" t="s">
        <v>34</v>
      </c>
      <c r="F183" s="70">
        <f>F181</f>
        <v>399900</v>
      </c>
      <c r="G183" s="70" t="str">
        <f>G181&amp;"     "</f>
        <v xml:space="preserve">$     </v>
      </c>
    </row>
    <row r="184" spans="1:9">
      <c r="A184" s="68" t="s">
        <v>352</v>
      </c>
      <c r="B184" s="68" t="s">
        <v>353</v>
      </c>
      <c r="C184" s="9" t="s">
        <v>1799</v>
      </c>
      <c r="D184" s="68" t="s">
        <v>354</v>
      </c>
      <c r="E184" s="68" t="s">
        <v>355</v>
      </c>
      <c r="F184" s="6">
        <v>279900</v>
      </c>
      <c r="G184" s="6" t="s">
        <v>13</v>
      </c>
      <c r="H184">
        <v>279900</v>
      </c>
      <c r="I184" t="str">
        <f t="shared" ref="I184:I186" si="12">+IF(H184&lt;F184,"BLACK","SIN PROMO")</f>
        <v>SIN PROMO</v>
      </c>
    </row>
    <row r="185" spans="1:9">
      <c r="A185" s="68" t="s">
        <v>356</v>
      </c>
      <c r="B185" s="68" t="s">
        <v>357</v>
      </c>
      <c r="C185" s="9" t="s">
        <v>1800</v>
      </c>
      <c r="D185" s="68" t="s">
        <v>358</v>
      </c>
      <c r="E185" s="68" t="s">
        <v>359</v>
      </c>
      <c r="F185" s="6">
        <v>2319900</v>
      </c>
      <c r="G185" s="6" t="s">
        <v>13</v>
      </c>
      <c r="H185">
        <v>2319900</v>
      </c>
      <c r="I185" t="str">
        <f t="shared" si="12"/>
        <v>SIN PROMO</v>
      </c>
    </row>
    <row r="186" spans="1:9">
      <c r="A186" s="68" t="s">
        <v>367</v>
      </c>
      <c r="B186" s="68"/>
      <c r="C186" s="68" t="s">
        <v>6</v>
      </c>
      <c r="D186" s="68" t="s">
        <v>368</v>
      </c>
      <c r="E186" s="68" t="s">
        <v>16</v>
      </c>
      <c r="F186" s="6">
        <v>459900</v>
      </c>
      <c r="G186" s="6" t="s">
        <v>13</v>
      </c>
      <c r="H186">
        <v>459900</v>
      </c>
      <c r="I186" t="str">
        <f t="shared" si="12"/>
        <v>SIN PROMO</v>
      </c>
    </row>
    <row r="187" spans="1:9" ht="26.4">
      <c r="A187" s="68" t="s">
        <v>367</v>
      </c>
      <c r="B187" s="68" t="s">
        <v>369</v>
      </c>
      <c r="C187" s="9" t="s">
        <v>1767</v>
      </c>
      <c r="D187" s="69" t="str">
        <f>"     "&amp;D186</f>
        <v xml:space="preserve">     Silla De Oficina Ejecutiva Secretarial Rey</v>
      </c>
      <c r="E187" s="68" t="s">
        <v>34</v>
      </c>
      <c r="F187" s="70">
        <f>F186</f>
        <v>459900</v>
      </c>
      <c r="G187" s="70" t="str">
        <f>G186&amp;"     "</f>
        <v xml:space="preserve">$     </v>
      </c>
    </row>
    <row r="188" spans="1:9" ht="26.4">
      <c r="A188" s="68" t="s">
        <v>367</v>
      </c>
      <c r="B188" s="68" t="s">
        <v>370</v>
      </c>
      <c r="C188" s="9" t="s">
        <v>1806</v>
      </c>
      <c r="D188" s="69" t="str">
        <f>"     "&amp;D186</f>
        <v xml:space="preserve">     Silla De Oficina Ejecutiva Secretarial Rey</v>
      </c>
      <c r="E188" s="68" t="s">
        <v>12</v>
      </c>
      <c r="F188" s="70">
        <f>F186</f>
        <v>459900</v>
      </c>
      <c r="G188" s="70" t="str">
        <f>G186&amp;"     "</f>
        <v xml:space="preserve">$     </v>
      </c>
    </row>
    <row r="189" spans="1:9" ht="26.4">
      <c r="A189" s="68" t="s">
        <v>367</v>
      </c>
      <c r="B189" s="68" t="s">
        <v>371</v>
      </c>
      <c r="C189" s="9" t="s">
        <v>1766</v>
      </c>
      <c r="D189" s="69" t="str">
        <f>"     "&amp;D186</f>
        <v xml:space="preserve">     Silla De Oficina Ejecutiva Secretarial Rey</v>
      </c>
      <c r="E189" s="68" t="s">
        <v>38</v>
      </c>
      <c r="F189" s="70">
        <f>F186</f>
        <v>459900</v>
      </c>
      <c r="G189" s="70" t="str">
        <f>G186&amp;"     "</f>
        <v xml:space="preserve">$     </v>
      </c>
    </row>
    <row r="190" spans="1:9">
      <c r="A190" s="68" t="s">
        <v>381</v>
      </c>
      <c r="B190" s="68"/>
      <c r="C190" s="9" t="s">
        <v>1810</v>
      </c>
      <c r="D190" s="68" t="s">
        <v>382</v>
      </c>
      <c r="E190" s="68" t="s">
        <v>16</v>
      </c>
      <c r="F190" s="6">
        <v>349900</v>
      </c>
      <c r="G190" s="6" t="s">
        <v>13</v>
      </c>
      <c r="H190">
        <v>349900</v>
      </c>
      <c r="I190" t="str">
        <f t="shared" ref="I190:I191" si="13">+IF(H190&lt;F190,"BLACK","SIN PROMO")</f>
        <v>SIN PROMO</v>
      </c>
    </row>
    <row r="191" spans="1:9">
      <c r="A191" s="68" t="s">
        <v>383</v>
      </c>
      <c r="B191" s="68"/>
      <c r="C191" s="68" t="s">
        <v>6</v>
      </c>
      <c r="D191" s="68" t="s">
        <v>384</v>
      </c>
      <c r="E191" s="68" t="s">
        <v>16</v>
      </c>
      <c r="F191" s="6">
        <v>629900</v>
      </c>
      <c r="G191" s="6" t="s">
        <v>13</v>
      </c>
      <c r="H191">
        <v>629900</v>
      </c>
      <c r="I191" t="str">
        <f t="shared" si="13"/>
        <v>SIN PROMO</v>
      </c>
    </row>
    <row r="192" spans="1:9" ht="26.4">
      <c r="A192" s="68" t="s">
        <v>383</v>
      </c>
      <c r="B192" s="68" t="s">
        <v>385</v>
      </c>
      <c r="C192" s="9" t="s">
        <v>1811</v>
      </c>
      <c r="D192" s="69" t="str">
        <f>"     "&amp;D191</f>
        <v xml:space="preserve">     Escritorio Nova Rovere + Silla Milano</v>
      </c>
      <c r="E192" s="68" t="s">
        <v>153</v>
      </c>
      <c r="F192" s="70">
        <f>F191</f>
        <v>629900</v>
      </c>
      <c r="G192" s="70" t="str">
        <f>G191&amp;"     "</f>
        <v xml:space="preserve">$     </v>
      </c>
    </row>
    <row r="193" spans="1:9" ht="26.4">
      <c r="A193" s="68" t="s">
        <v>383</v>
      </c>
      <c r="B193" s="68" t="s">
        <v>386</v>
      </c>
      <c r="C193" s="9" t="s">
        <v>1812</v>
      </c>
      <c r="D193" s="69" t="str">
        <f>"     "&amp;D191</f>
        <v xml:space="preserve">     Escritorio Nova Rovere + Silla Milano</v>
      </c>
      <c r="E193" s="68" t="s">
        <v>54</v>
      </c>
      <c r="F193" s="70">
        <f>F191</f>
        <v>629900</v>
      </c>
      <c r="G193" s="70" t="str">
        <f>G191&amp;"     "</f>
        <v xml:space="preserve">$     </v>
      </c>
    </row>
    <row r="194" spans="1:9" ht="26.4">
      <c r="A194" s="68" t="s">
        <v>383</v>
      </c>
      <c r="B194" s="68" t="s">
        <v>387</v>
      </c>
      <c r="C194" s="9" t="s">
        <v>1813</v>
      </c>
      <c r="D194" s="69" t="str">
        <f>"     "&amp;D191</f>
        <v xml:space="preserve">     Escritorio Nova Rovere + Silla Milano</v>
      </c>
      <c r="E194" s="68" t="s">
        <v>350</v>
      </c>
      <c r="F194" s="70">
        <f>F191</f>
        <v>629900</v>
      </c>
      <c r="G194" s="70" t="str">
        <f>G191&amp;"     "</f>
        <v xml:space="preserve">$     </v>
      </c>
    </row>
    <row r="195" spans="1:9">
      <c r="A195" s="68" t="s">
        <v>388</v>
      </c>
      <c r="B195" s="68"/>
      <c r="C195" s="68" t="s">
        <v>6</v>
      </c>
      <c r="D195" s="68" t="s">
        <v>389</v>
      </c>
      <c r="E195" s="68" t="s">
        <v>16</v>
      </c>
      <c r="F195" s="6">
        <v>3429900</v>
      </c>
      <c r="G195" s="6" t="s">
        <v>13</v>
      </c>
      <c r="H195">
        <v>3429900</v>
      </c>
      <c r="I195" t="str">
        <f>+IF(H195&lt;F195,"BLACK","SIN PROMO")</f>
        <v>SIN PROMO</v>
      </c>
    </row>
    <row r="196" spans="1:9" ht="39.6">
      <c r="A196" s="68" t="s">
        <v>388</v>
      </c>
      <c r="B196" s="68" t="s">
        <v>390</v>
      </c>
      <c r="C196" s="9" t="s">
        <v>1814</v>
      </c>
      <c r="D196" s="69" t="str">
        <f>"     "&amp;D195</f>
        <v xml:space="preserve">     Combo Cama Queen + Cabecero Astoria Gratis Sabanas 300 Hilos</v>
      </c>
      <c r="E196" s="68" t="s">
        <v>36</v>
      </c>
      <c r="F196" s="70">
        <f>F195</f>
        <v>3429900</v>
      </c>
      <c r="G196" s="70" t="str">
        <f>G195&amp;"     "</f>
        <v xml:space="preserve">$     </v>
      </c>
      <c r="H196" t="s">
        <v>6</v>
      </c>
    </row>
    <row r="197" spans="1:9" ht="39.6">
      <c r="A197" s="68" t="s">
        <v>388</v>
      </c>
      <c r="B197" s="68" t="s">
        <v>391</v>
      </c>
      <c r="C197" s="9" t="s">
        <v>1815</v>
      </c>
      <c r="D197" s="69" t="str">
        <f>"     "&amp;D195</f>
        <v xml:space="preserve">     Combo Cama Queen + Cabecero Astoria Gratis Sabanas 300 Hilos</v>
      </c>
      <c r="E197" s="68" t="s">
        <v>12</v>
      </c>
      <c r="F197" s="70">
        <f>F195</f>
        <v>3429900</v>
      </c>
      <c r="G197" s="70" t="str">
        <f>G195&amp;"     "</f>
        <v xml:space="preserve">$     </v>
      </c>
      <c r="H197" t="s">
        <v>6</v>
      </c>
    </row>
    <row r="198" spans="1:9" ht="39.6">
      <c r="A198" s="68" t="s">
        <v>388</v>
      </c>
      <c r="B198" s="68" t="s">
        <v>392</v>
      </c>
      <c r="C198" s="9" t="s">
        <v>1816</v>
      </c>
      <c r="D198" s="69" t="str">
        <f>"     "&amp;D195</f>
        <v xml:space="preserve">     Combo Cama Queen + Cabecero Astoria Gratis Sabanas 300 Hilos</v>
      </c>
      <c r="E198" s="68" t="s">
        <v>34</v>
      </c>
      <c r="F198" s="70">
        <f>F195</f>
        <v>3429900</v>
      </c>
      <c r="G198" s="70" t="str">
        <f>G195&amp;"     "</f>
        <v xml:space="preserve">$     </v>
      </c>
      <c r="H198" t="s">
        <v>6</v>
      </c>
    </row>
    <row r="199" spans="1:9" ht="39.6">
      <c r="A199" s="68" t="s">
        <v>388</v>
      </c>
      <c r="B199" s="68" t="s">
        <v>393</v>
      </c>
      <c r="C199" s="9" t="s">
        <v>1817</v>
      </c>
      <c r="D199" s="69" t="str">
        <f>"     "&amp;D195</f>
        <v xml:space="preserve">     Combo Cama Queen + Cabecero Astoria Gratis Sabanas 300 Hilos</v>
      </c>
      <c r="E199" s="68" t="s">
        <v>300</v>
      </c>
      <c r="F199" s="70">
        <f>F195</f>
        <v>3429900</v>
      </c>
      <c r="G199" s="70" t="str">
        <f>G195&amp;"     "</f>
        <v xml:space="preserve">$     </v>
      </c>
      <c r="H199" t="s">
        <v>6</v>
      </c>
    </row>
    <row r="200" spans="1:9" ht="39.6">
      <c r="A200" s="68" t="s">
        <v>388</v>
      </c>
      <c r="B200" s="68" t="s">
        <v>394</v>
      </c>
      <c r="C200" s="9" t="s">
        <v>1818</v>
      </c>
      <c r="D200" s="69" t="str">
        <f>"     "&amp;D195</f>
        <v xml:space="preserve">     Combo Cama Queen + Cabecero Astoria Gratis Sabanas 300 Hilos</v>
      </c>
      <c r="E200" s="68" t="s">
        <v>302</v>
      </c>
      <c r="F200" s="70">
        <f>F195</f>
        <v>3429900</v>
      </c>
      <c r="G200" s="70" t="str">
        <f>G195&amp;"     "</f>
        <v xml:space="preserve">$     </v>
      </c>
      <c r="H200" t="s">
        <v>6</v>
      </c>
    </row>
    <row r="201" spans="1:9" ht="39.6">
      <c r="A201" s="68" t="s">
        <v>388</v>
      </c>
      <c r="B201" s="68" t="s">
        <v>395</v>
      </c>
      <c r="C201" s="9" t="s">
        <v>1819</v>
      </c>
      <c r="D201" s="69" t="str">
        <f>"     "&amp;D195</f>
        <v xml:space="preserve">     Combo Cama Queen + Cabecero Astoria Gratis Sabanas 300 Hilos</v>
      </c>
      <c r="E201" s="68" t="s">
        <v>304</v>
      </c>
      <c r="F201" s="70">
        <f>F195</f>
        <v>3429900</v>
      </c>
      <c r="G201" s="70" t="str">
        <f>G195&amp;"     "</f>
        <v xml:space="preserve">$     </v>
      </c>
      <c r="H201" t="s">
        <v>6</v>
      </c>
    </row>
    <row r="202" spans="1:9" ht="39.6">
      <c r="A202" s="68" t="s">
        <v>388</v>
      </c>
      <c r="B202" s="68" t="s">
        <v>396</v>
      </c>
      <c r="C202" s="9" t="s">
        <v>1820</v>
      </c>
      <c r="D202" s="69" t="str">
        <f>"     "&amp;D195</f>
        <v xml:space="preserve">     Combo Cama Queen + Cabecero Astoria Gratis Sabanas 300 Hilos</v>
      </c>
      <c r="E202" s="68" t="s">
        <v>297</v>
      </c>
      <c r="F202" s="70">
        <f>F195</f>
        <v>3429900</v>
      </c>
      <c r="G202" s="70" t="str">
        <f>G195&amp;"     "</f>
        <v xml:space="preserve">$     </v>
      </c>
      <c r="H202" t="s">
        <v>6</v>
      </c>
    </row>
    <row r="203" spans="1:9" ht="39.6">
      <c r="A203" s="68" t="s">
        <v>388</v>
      </c>
      <c r="B203" s="68" t="s">
        <v>397</v>
      </c>
      <c r="C203" s="9" t="s">
        <v>1821</v>
      </c>
      <c r="D203" s="69" t="str">
        <f>"     "&amp;D195</f>
        <v xml:space="preserve">     Combo Cama Queen + Cabecero Astoria Gratis Sabanas 300 Hilos</v>
      </c>
      <c r="E203" s="68" t="s">
        <v>306</v>
      </c>
      <c r="F203" s="70">
        <f>F195</f>
        <v>3429900</v>
      </c>
      <c r="G203" s="70" t="str">
        <f>G195&amp;"     "</f>
        <v xml:space="preserve">$     </v>
      </c>
      <c r="H203" t="s">
        <v>6</v>
      </c>
    </row>
    <row r="204" spans="1:9" ht="39.6">
      <c r="A204" s="68" t="s">
        <v>388</v>
      </c>
      <c r="B204" s="68" t="s">
        <v>398</v>
      </c>
      <c r="C204" s="9" t="s">
        <v>1822</v>
      </c>
      <c r="D204" s="69" t="str">
        <f>"     "&amp;D195</f>
        <v xml:space="preserve">     Combo Cama Queen + Cabecero Astoria Gratis Sabanas 300 Hilos</v>
      </c>
      <c r="E204" s="68" t="s">
        <v>48</v>
      </c>
      <c r="F204" s="70">
        <f>F195</f>
        <v>3429900</v>
      </c>
      <c r="G204" s="70" t="str">
        <f>G195&amp;"     "</f>
        <v xml:space="preserve">$     </v>
      </c>
    </row>
    <row r="205" spans="1:9">
      <c r="A205" s="68" t="s">
        <v>401</v>
      </c>
      <c r="B205" s="68"/>
      <c r="C205" s="9" t="s">
        <v>1824</v>
      </c>
      <c r="D205" s="68" t="s">
        <v>402</v>
      </c>
      <c r="E205" s="68" t="s">
        <v>16</v>
      </c>
      <c r="F205" s="6">
        <v>1969900</v>
      </c>
      <c r="G205" s="6" t="s">
        <v>13</v>
      </c>
      <c r="H205">
        <v>1969900</v>
      </c>
      <c r="I205" t="str">
        <f t="shared" ref="I205:I206" si="14">+IF(H205&lt;F205,"BLACK","SIN PROMO")</f>
        <v>SIN PROMO</v>
      </c>
    </row>
    <row r="206" spans="1:9">
      <c r="A206" s="68" t="s">
        <v>759</v>
      </c>
      <c r="B206" s="68"/>
      <c r="C206" s="68" t="s">
        <v>6</v>
      </c>
      <c r="D206" s="68" t="s">
        <v>760</v>
      </c>
      <c r="E206" s="68" t="s">
        <v>16</v>
      </c>
      <c r="F206" s="6">
        <v>83400</v>
      </c>
      <c r="G206" s="6" t="s">
        <v>13</v>
      </c>
      <c r="H206">
        <v>87900</v>
      </c>
      <c r="I206" t="str">
        <f t="shared" si="14"/>
        <v>SIN PROMO</v>
      </c>
    </row>
    <row r="207" spans="1:9">
      <c r="A207" s="68" t="s">
        <v>759</v>
      </c>
      <c r="B207" s="68" t="s">
        <v>761</v>
      </c>
      <c r="C207" s="9" t="s">
        <v>2028</v>
      </c>
      <c r="D207" s="69" t="str">
        <f>"     "&amp;D206</f>
        <v xml:space="preserve">     Silla Para Niños, Andy Kids</v>
      </c>
      <c r="E207" s="68" t="s">
        <v>34</v>
      </c>
      <c r="F207" s="70">
        <f>F206</f>
        <v>83400</v>
      </c>
      <c r="G207" s="70" t="str">
        <f>G206&amp;"     "</f>
        <v xml:space="preserve">$     </v>
      </c>
    </row>
    <row r="208" spans="1:9">
      <c r="A208" s="68" t="s">
        <v>759</v>
      </c>
      <c r="B208" s="68" t="s">
        <v>762</v>
      </c>
      <c r="C208" s="9" t="s">
        <v>2029</v>
      </c>
      <c r="D208" s="69" t="str">
        <f>"     "&amp;D206</f>
        <v xml:space="preserve">     Silla Para Niños, Andy Kids</v>
      </c>
      <c r="E208" s="68" t="s">
        <v>763</v>
      </c>
      <c r="F208" s="70">
        <f>F206</f>
        <v>83400</v>
      </c>
      <c r="G208" s="70" t="str">
        <f>G206&amp;"     "</f>
        <v xml:space="preserve">$     </v>
      </c>
    </row>
    <row r="209" spans="1:9">
      <c r="A209" s="68" t="s">
        <v>759</v>
      </c>
      <c r="B209" s="68" t="s">
        <v>764</v>
      </c>
      <c r="C209" s="9" t="s">
        <v>2030</v>
      </c>
      <c r="D209" s="69" t="str">
        <f>"     "&amp;D206</f>
        <v xml:space="preserve">     Silla Para Niños, Andy Kids</v>
      </c>
      <c r="E209" s="68" t="s">
        <v>54</v>
      </c>
      <c r="F209" s="70">
        <f>F206</f>
        <v>83400</v>
      </c>
      <c r="G209" s="70" t="str">
        <f>G206&amp;"     "</f>
        <v xml:space="preserve">$     </v>
      </c>
    </row>
    <row r="210" spans="1:9">
      <c r="A210" s="68" t="s">
        <v>759</v>
      </c>
      <c r="B210" s="68" t="s">
        <v>765</v>
      </c>
      <c r="C210" s="9" t="s">
        <v>2031</v>
      </c>
      <c r="D210" s="69" t="str">
        <f>"     "&amp;D206</f>
        <v xml:space="preserve">     Silla Para Niños, Andy Kids</v>
      </c>
      <c r="E210" s="68" t="s">
        <v>153</v>
      </c>
      <c r="F210" s="70">
        <f>F206</f>
        <v>83400</v>
      </c>
      <c r="G210" s="70" t="str">
        <f>G206&amp;"     "</f>
        <v xml:space="preserve">$     </v>
      </c>
    </row>
    <row r="211" spans="1:9">
      <c r="A211" s="68" t="s">
        <v>14565</v>
      </c>
      <c r="B211" s="68" t="s">
        <v>14566</v>
      </c>
      <c r="C211" s="9" t="s">
        <v>14567</v>
      </c>
      <c r="D211" s="68" t="s">
        <v>14568</v>
      </c>
      <c r="E211" s="68" t="s">
        <v>34</v>
      </c>
      <c r="F211" s="6">
        <v>59900</v>
      </c>
      <c r="G211" s="6" t="s">
        <v>13</v>
      </c>
      <c r="H211">
        <v>79900</v>
      </c>
      <c r="I211" t="str">
        <f t="shared" ref="I211:I213" si="15">+IF(H211&lt;F211,"BLACK","SIN PROMO")</f>
        <v>SIN PROMO</v>
      </c>
    </row>
    <row r="212" spans="1:9">
      <c r="A212" s="68" t="s">
        <v>14569</v>
      </c>
      <c r="B212" s="68"/>
      <c r="C212" s="9" t="s">
        <v>2295</v>
      </c>
      <c r="D212" s="68" t="s">
        <v>14570</v>
      </c>
      <c r="E212" s="68" t="s">
        <v>16</v>
      </c>
      <c r="F212" s="6">
        <v>169900</v>
      </c>
      <c r="G212" s="6" t="s">
        <v>13</v>
      </c>
      <c r="H212">
        <v>169900</v>
      </c>
      <c r="I212" t="str">
        <f t="shared" si="15"/>
        <v>SIN PROMO</v>
      </c>
    </row>
    <row r="213" spans="1:9">
      <c r="A213" s="68" t="s">
        <v>414</v>
      </c>
      <c r="B213" s="68"/>
      <c r="C213" s="68" t="s">
        <v>6</v>
      </c>
      <c r="D213" s="68" t="s">
        <v>277</v>
      </c>
      <c r="E213" s="68" t="s">
        <v>16</v>
      </c>
      <c r="F213" s="6">
        <v>3019900</v>
      </c>
      <c r="G213" s="6" t="s">
        <v>13</v>
      </c>
      <c r="H213">
        <v>3019900</v>
      </c>
      <c r="I213" t="str">
        <f t="shared" si="15"/>
        <v>SIN PROMO</v>
      </c>
    </row>
    <row r="214" spans="1:9" ht="39.6">
      <c r="A214" s="68" t="s">
        <v>414</v>
      </c>
      <c r="B214" s="68" t="s">
        <v>416</v>
      </c>
      <c r="C214" s="9" t="s">
        <v>1829</v>
      </c>
      <c r="D214" s="69" t="str">
        <f>"     "&amp;D213</f>
        <v xml:space="preserve">     Juego De Alcoba Espaldar Capitoneado+base+colchon+puff Lujo</v>
      </c>
      <c r="E214" s="68" t="s">
        <v>417</v>
      </c>
      <c r="F214" s="70">
        <f>F213</f>
        <v>3019900</v>
      </c>
      <c r="G214" s="70" t="str">
        <f>G213&amp;"     "</f>
        <v xml:space="preserve">$     </v>
      </c>
    </row>
    <row r="215" spans="1:9" ht="39.6">
      <c r="A215" s="68" t="s">
        <v>414</v>
      </c>
      <c r="B215" s="68" t="s">
        <v>415</v>
      </c>
      <c r="C215" s="9" t="s">
        <v>1828</v>
      </c>
      <c r="D215" s="69" t="str">
        <f>"     "&amp;D213</f>
        <v xml:space="preserve">     Juego De Alcoba Espaldar Capitoneado+base+colchon+puff Lujo</v>
      </c>
      <c r="E215" s="68" t="s">
        <v>34</v>
      </c>
      <c r="F215" s="70">
        <f>F213</f>
        <v>3019900</v>
      </c>
      <c r="G215" s="70" t="str">
        <f>G213&amp;"     "</f>
        <v xml:space="preserve">$     </v>
      </c>
    </row>
    <row r="216" spans="1:9" ht="39.6">
      <c r="A216" s="68" t="s">
        <v>414</v>
      </c>
      <c r="B216" s="68" t="s">
        <v>418</v>
      </c>
      <c r="C216" s="9" t="s">
        <v>1830</v>
      </c>
      <c r="D216" s="69" t="str">
        <f>"     "&amp;D213</f>
        <v xml:space="preserve">     Juego De Alcoba Espaldar Capitoneado+base+colchon+puff Lujo</v>
      </c>
      <c r="E216" s="68" t="s">
        <v>419</v>
      </c>
      <c r="F216" s="70">
        <f>F213</f>
        <v>3019900</v>
      </c>
      <c r="G216" s="70" t="str">
        <f>G213&amp;"     "</f>
        <v xml:space="preserve">$     </v>
      </c>
    </row>
    <row r="217" spans="1:9" ht="39.6">
      <c r="A217" s="68" t="s">
        <v>414</v>
      </c>
      <c r="B217" s="68" t="s">
        <v>420</v>
      </c>
      <c r="C217" s="9" t="s">
        <v>1831</v>
      </c>
      <c r="D217" s="69" t="str">
        <f>"     "&amp;D213</f>
        <v xml:space="preserve">     Juego De Alcoba Espaldar Capitoneado+base+colchon+puff Lujo</v>
      </c>
      <c r="E217" s="68" t="s">
        <v>421</v>
      </c>
      <c r="F217" s="70">
        <f>F213</f>
        <v>3019900</v>
      </c>
      <c r="G217" s="70" t="str">
        <f>G213&amp;"     "</f>
        <v xml:space="preserve">$     </v>
      </c>
    </row>
    <row r="218" spans="1:9" ht="39.6">
      <c r="A218" s="68" t="s">
        <v>414</v>
      </c>
      <c r="B218" s="68" t="s">
        <v>422</v>
      </c>
      <c r="C218" s="9" t="s">
        <v>1832</v>
      </c>
      <c r="D218" s="69" t="str">
        <f>"     "&amp;D213</f>
        <v xml:space="preserve">     Juego De Alcoba Espaldar Capitoneado+base+colchon+puff Lujo</v>
      </c>
      <c r="E218" s="68" t="s">
        <v>12</v>
      </c>
      <c r="F218" s="70">
        <f>F213</f>
        <v>3019900</v>
      </c>
      <c r="G218" s="70" t="str">
        <f>G213&amp;"     "</f>
        <v xml:space="preserve">$     </v>
      </c>
    </row>
    <row r="219" spans="1:9">
      <c r="A219" s="68" t="s">
        <v>2424</v>
      </c>
      <c r="B219" s="68"/>
      <c r="C219" s="68" t="s">
        <v>6</v>
      </c>
      <c r="D219" s="68" t="s">
        <v>2425</v>
      </c>
      <c r="E219" s="68" t="s">
        <v>16</v>
      </c>
      <c r="F219" s="6">
        <v>3139900</v>
      </c>
      <c r="G219" s="6" t="s">
        <v>13</v>
      </c>
      <c r="H219">
        <v>3139900</v>
      </c>
      <c r="I219" t="str">
        <f>+IF(H219&lt;F219,"BLACK","SIN PROMO")</f>
        <v>SIN PROMO</v>
      </c>
    </row>
    <row r="220" spans="1:9" ht="39.6">
      <c r="A220" s="68" t="s">
        <v>2424</v>
      </c>
      <c r="B220" s="68" t="s">
        <v>2426</v>
      </c>
      <c r="C220" s="9" t="s">
        <v>2427</v>
      </c>
      <c r="D220" s="69" t="str">
        <f>"     "&amp;D219</f>
        <v xml:space="preserve">     Juego De Alcoba Lujo Electrica Colchon+ Espaldar + Base Cama</v>
      </c>
      <c r="E220" s="68" t="s">
        <v>359</v>
      </c>
      <c r="F220" s="70">
        <f>F219</f>
        <v>3139900</v>
      </c>
      <c r="G220" s="70" t="str">
        <f>G219&amp;"     "</f>
        <v xml:space="preserve">$     </v>
      </c>
    </row>
    <row r="221" spans="1:9" ht="39.6">
      <c r="A221" s="68" t="s">
        <v>2424</v>
      </c>
      <c r="B221" s="68" t="s">
        <v>2428</v>
      </c>
      <c r="C221" s="9" t="s">
        <v>2429</v>
      </c>
      <c r="D221" s="69" t="str">
        <f>"     "&amp;D219</f>
        <v xml:space="preserve">     Juego De Alcoba Lujo Electrica Colchon+ Espaldar + Base Cama</v>
      </c>
      <c r="E221" s="68" t="s">
        <v>2430</v>
      </c>
      <c r="F221" s="70">
        <f>F219</f>
        <v>3139900</v>
      </c>
      <c r="G221" s="70" t="str">
        <f>G219&amp;"     "</f>
        <v xml:space="preserve">$     </v>
      </c>
    </row>
    <row r="222" spans="1:9" ht="39.6">
      <c r="A222" s="68" t="s">
        <v>2424</v>
      </c>
      <c r="B222" s="68" t="s">
        <v>2431</v>
      </c>
      <c r="C222" s="9" t="s">
        <v>2432</v>
      </c>
      <c r="D222" s="69" t="str">
        <f>"     "&amp;D219</f>
        <v xml:space="preserve">     Juego De Alcoba Lujo Electrica Colchon+ Espaldar + Base Cama</v>
      </c>
      <c r="E222" s="68" t="s">
        <v>567</v>
      </c>
      <c r="F222" s="70">
        <f>F219</f>
        <v>3139900</v>
      </c>
      <c r="G222" s="70" t="str">
        <f>G219&amp;"     "</f>
        <v xml:space="preserve">$     </v>
      </c>
    </row>
    <row r="223" spans="1:9" ht="39.6">
      <c r="A223" s="68" t="s">
        <v>2424</v>
      </c>
      <c r="B223" s="68" t="s">
        <v>2433</v>
      </c>
      <c r="C223" s="9" t="s">
        <v>2434</v>
      </c>
      <c r="D223" s="69" t="str">
        <f>"     "&amp;D219</f>
        <v xml:space="preserve">     Juego De Alcoba Lujo Electrica Colchon+ Espaldar + Base Cama</v>
      </c>
      <c r="E223" s="68" t="s">
        <v>36</v>
      </c>
      <c r="F223" s="70">
        <f>F219</f>
        <v>3139900</v>
      </c>
      <c r="G223" s="70" t="str">
        <f>G219&amp;"     "</f>
        <v xml:space="preserve">$     </v>
      </c>
    </row>
    <row r="224" spans="1:9">
      <c r="A224" s="68" t="s">
        <v>423</v>
      </c>
      <c r="B224" s="68" t="s">
        <v>424</v>
      </c>
      <c r="C224" s="9" t="s">
        <v>7487</v>
      </c>
      <c r="D224" s="68" t="s">
        <v>425</v>
      </c>
      <c r="E224" s="68" t="s">
        <v>12</v>
      </c>
      <c r="F224" s="6">
        <v>689900</v>
      </c>
      <c r="G224" s="6" t="s">
        <v>13</v>
      </c>
      <c r="H224">
        <v>689900</v>
      </c>
      <c r="I224" t="str">
        <f t="shared" ref="I224:I225" si="16">+IF(H224&lt;F224,"BLACK","SIN PROMO")</f>
        <v>SIN PROMO</v>
      </c>
    </row>
    <row r="225" spans="1:9">
      <c r="A225" s="68" t="s">
        <v>426</v>
      </c>
      <c r="B225" s="68"/>
      <c r="C225" s="68" t="s">
        <v>6</v>
      </c>
      <c r="D225" s="68" t="s">
        <v>427</v>
      </c>
      <c r="E225" s="68" t="s">
        <v>16</v>
      </c>
      <c r="F225" s="6">
        <v>949900</v>
      </c>
      <c r="G225" s="6" t="s">
        <v>13</v>
      </c>
      <c r="H225">
        <v>949900</v>
      </c>
      <c r="I225" t="str">
        <f t="shared" si="16"/>
        <v>SIN PROMO</v>
      </c>
    </row>
    <row r="226" spans="1:9" ht="26.4">
      <c r="A226" s="68" t="s">
        <v>426</v>
      </c>
      <c r="B226" s="68" t="s">
        <v>428</v>
      </c>
      <c r="C226" s="9" t="s">
        <v>1834</v>
      </c>
      <c r="D226" s="69" t="str">
        <f>"     "&amp;D225</f>
        <v xml:space="preserve">     Silla Eames Negra Para Sala O Comedor Set X4</v>
      </c>
      <c r="E226" s="68" t="s">
        <v>429</v>
      </c>
      <c r="F226" s="70">
        <f>F225</f>
        <v>949900</v>
      </c>
      <c r="G226" s="70" t="str">
        <f>G225&amp;"     "</f>
        <v xml:space="preserve">$     </v>
      </c>
    </row>
    <row r="227" spans="1:9" ht="26.4">
      <c r="A227" s="68" t="s">
        <v>426</v>
      </c>
      <c r="B227" s="68" t="s">
        <v>430</v>
      </c>
      <c r="C227" s="9" t="s">
        <v>1835</v>
      </c>
      <c r="D227" s="69" t="str">
        <f>"     "&amp;D225</f>
        <v xml:space="preserve">     Silla Eames Negra Para Sala O Comedor Set X4</v>
      </c>
      <c r="E227" s="68" t="s">
        <v>431</v>
      </c>
      <c r="F227" s="70">
        <f>F225</f>
        <v>949900</v>
      </c>
      <c r="G227" s="70" t="str">
        <f>G225&amp;"     "</f>
        <v xml:space="preserve">$     </v>
      </c>
    </row>
    <row r="228" spans="1:9" ht="26.4">
      <c r="A228" s="68" t="s">
        <v>426</v>
      </c>
      <c r="B228" s="68" t="s">
        <v>432</v>
      </c>
      <c r="C228" s="9" t="s">
        <v>1836</v>
      </c>
      <c r="D228" s="69" t="str">
        <f>"     "&amp;D225</f>
        <v xml:space="preserve">     Silla Eames Negra Para Sala O Comedor Set X4</v>
      </c>
      <c r="E228" s="68" t="s">
        <v>433</v>
      </c>
      <c r="F228" s="70">
        <f>F225</f>
        <v>949900</v>
      </c>
      <c r="G228" s="70" t="str">
        <f>G225&amp;"     "</f>
        <v xml:space="preserve">$     </v>
      </c>
    </row>
    <row r="229" spans="1:9" ht="26.4">
      <c r="A229" s="68" t="s">
        <v>426</v>
      </c>
      <c r="B229" s="68" t="s">
        <v>434</v>
      </c>
      <c r="C229" s="9" t="s">
        <v>1837</v>
      </c>
      <c r="D229" s="69" t="str">
        <f>"     "&amp;D225</f>
        <v xml:space="preserve">     Silla Eames Negra Para Sala O Comedor Set X4</v>
      </c>
      <c r="E229" s="68" t="s">
        <v>435</v>
      </c>
      <c r="F229" s="70">
        <f>F225</f>
        <v>949900</v>
      </c>
      <c r="G229" s="70" t="str">
        <f>G225&amp;"     "</f>
        <v xml:space="preserve">$     </v>
      </c>
    </row>
    <row r="230" spans="1:9" ht="26.4">
      <c r="A230" s="68" t="s">
        <v>426</v>
      </c>
      <c r="B230" s="68" t="s">
        <v>436</v>
      </c>
      <c r="C230" s="9" t="s">
        <v>1838</v>
      </c>
      <c r="D230" s="69" t="str">
        <f>"     "&amp;D225</f>
        <v xml:space="preserve">     Silla Eames Negra Para Sala O Comedor Set X4</v>
      </c>
      <c r="E230" s="68" t="s">
        <v>437</v>
      </c>
      <c r="F230" s="70">
        <f>F225</f>
        <v>949900</v>
      </c>
      <c r="G230" s="70" t="str">
        <f>G225&amp;"     "</f>
        <v xml:space="preserve">$     </v>
      </c>
    </row>
    <row r="231" spans="1:9">
      <c r="A231" s="68" t="s">
        <v>441</v>
      </c>
      <c r="B231" s="68" t="s">
        <v>442</v>
      </c>
      <c r="C231" s="9" t="s">
        <v>1840</v>
      </c>
      <c r="D231" s="68" t="s">
        <v>443</v>
      </c>
      <c r="E231" s="68" t="s">
        <v>12</v>
      </c>
      <c r="F231" s="6">
        <v>1059900</v>
      </c>
      <c r="G231" s="6" t="s">
        <v>13</v>
      </c>
      <c r="H231">
        <v>1059900</v>
      </c>
      <c r="I231" t="str">
        <f t="shared" ref="I231:I237" si="17">+IF(H231&lt;F231,"BLACK","SIN PROMO")</f>
        <v>SIN PROMO</v>
      </c>
    </row>
    <row r="232" spans="1:9">
      <c r="A232" s="68" t="s">
        <v>447</v>
      </c>
      <c r="B232" s="68" t="s">
        <v>448</v>
      </c>
      <c r="C232" s="9" t="s">
        <v>1842</v>
      </c>
      <c r="D232" s="68" t="s">
        <v>449</v>
      </c>
      <c r="E232" s="68" t="s">
        <v>292</v>
      </c>
      <c r="F232" s="6">
        <v>383900</v>
      </c>
      <c r="G232" s="6" t="s">
        <v>13</v>
      </c>
      <c r="H232">
        <v>383900</v>
      </c>
      <c r="I232" t="str">
        <f t="shared" si="17"/>
        <v>SIN PROMO</v>
      </c>
    </row>
    <row r="233" spans="1:9">
      <c r="A233" s="68" t="s">
        <v>450</v>
      </c>
      <c r="B233" s="68" t="s">
        <v>451</v>
      </c>
      <c r="C233" s="9" t="s">
        <v>1843</v>
      </c>
      <c r="D233" s="68" t="s">
        <v>452</v>
      </c>
      <c r="E233" s="68" t="s">
        <v>292</v>
      </c>
      <c r="F233" s="6">
        <v>359900</v>
      </c>
      <c r="G233" s="6" t="s">
        <v>13</v>
      </c>
      <c r="H233">
        <v>359900</v>
      </c>
      <c r="I233" t="str">
        <f t="shared" si="17"/>
        <v>SIN PROMO</v>
      </c>
    </row>
    <row r="234" spans="1:9">
      <c r="A234" s="68" t="s">
        <v>453</v>
      </c>
      <c r="B234" s="68" t="s">
        <v>454</v>
      </c>
      <c r="C234" s="9" t="s">
        <v>1844</v>
      </c>
      <c r="D234" s="68" t="s">
        <v>455</v>
      </c>
      <c r="E234" s="68" t="s">
        <v>456</v>
      </c>
      <c r="F234" s="6">
        <v>339900</v>
      </c>
      <c r="G234" s="6" t="s">
        <v>13</v>
      </c>
      <c r="H234">
        <v>339900</v>
      </c>
      <c r="I234" t="str">
        <f t="shared" si="17"/>
        <v>SIN PROMO</v>
      </c>
    </row>
    <row r="235" spans="1:9">
      <c r="A235" s="68" t="s">
        <v>457</v>
      </c>
      <c r="B235" s="68"/>
      <c r="C235" s="9" t="s">
        <v>1845</v>
      </c>
      <c r="D235" s="68" t="s">
        <v>458</v>
      </c>
      <c r="E235" s="68" t="s">
        <v>16</v>
      </c>
      <c r="F235" s="6">
        <v>349900</v>
      </c>
      <c r="G235" s="6" t="s">
        <v>13</v>
      </c>
      <c r="H235">
        <v>349900</v>
      </c>
      <c r="I235" t="str">
        <f t="shared" si="17"/>
        <v>SIN PROMO</v>
      </c>
    </row>
    <row r="236" spans="1:9">
      <c r="A236" s="68" t="s">
        <v>1553</v>
      </c>
      <c r="B236" s="68" t="s">
        <v>1554</v>
      </c>
      <c r="C236" s="9" t="s">
        <v>2298</v>
      </c>
      <c r="D236" s="68" t="s">
        <v>1555</v>
      </c>
      <c r="E236" s="68" t="s">
        <v>38</v>
      </c>
      <c r="F236" s="6">
        <v>199900</v>
      </c>
      <c r="G236" s="6" t="s">
        <v>13</v>
      </c>
      <c r="H236">
        <v>199900</v>
      </c>
      <c r="I236" t="str">
        <f t="shared" si="17"/>
        <v>SIN PROMO</v>
      </c>
    </row>
    <row r="237" spans="1:9">
      <c r="A237" s="68" t="s">
        <v>461</v>
      </c>
      <c r="B237" s="68"/>
      <c r="C237" s="68" t="s">
        <v>6</v>
      </c>
      <c r="D237" s="68" t="s">
        <v>462</v>
      </c>
      <c r="E237" s="68" t="s">
        <v>16</v>
      </c>
      <c r="F237" s="6">
        <v>1349900</v>
      </c>
      <c r="G237" s="6" t="s">
        <v>13</v>
      </c>
      <c r="H237">
        <v>1349900</v>
      </c>
      <c r="I237" t="str">
        <f t="shared" si="17"/>
        <v>SIN PROMO</v>
      </c>
    </row>
    <row r="238" spans="1:9" ht="26.4">
      <c r="A238" s="68" t="s">
        <v>461</v>
      </c>
      <c r="B238" s="68" t="s">
        <v>463</v>
      </c>
      <c r="C238" s="9" t="s">
        <v>1847</v>
      </c>
      <c r="D238" s="69" t="str">
        <f>"     "&amp;D237</f>
        <v xml:space="preserve">     Mesa Comedor Industry + Silla Milano</v>
      </c>
      <c r="E238" s="68" t="s">
        <v>36</v>
      </c>
      <c r="F238" s="70">
        <f>F237</f>
        <v>1349900</v>
      </c>
      <c r="G238" s="70" t="str">
        <f>G237&amp;"     "</f>
        <v xml:space="preserve">$     </v>
      </c>
    </row>
    <row r="239" spans="1:9" ht="26.4">
      <c r="A239" s="68" t="s">
        <v>461</v>
      </c>
      <c r="B239" s="68" t="s">
        <v>464</v>
      </c>
      <c r="C239" s="9" t="s">
        <v>1848</v>
      </c>
      <c r="D239" s="69" t="str">
        <f>"     "&amp;D237</f>
        <v xml:space="preserve">     Mesa Comedor Industry + Silla Milano</v>
      </c>
      <c r="E239" s="68" t="s">
        <v>12</v>
      </c>
      <c r="F239" s="70">
        <f>F237</f>
        <v>1349900</v>
      </c>
      <c r="G239" s="70" t="str">
        <f>G237&amp;"     "</f>
        <v xml:space="preserve">$     </v>
      </c>
    </row>
    <row r="240" spans="1:9" ht="26.4">
      <c r="A240" s="68" t="s">
        <v>461</v>
      </c>
      <c r="B240" s="68" t="s">
        <v>465</v>
      </c>
      <c r="C240" s="9" t="s">
        <v>1849</v>
      </c>
      <c r="D240" s="69" t="str">
        <f>"     "&amp;D237</f>
        <v xml:space="preserve">     Mesa Comedor Industry + Silla Milano</v>
      </c>
      <c r="E240" s="68" t="s">
        <v>38</v>
      </c>
      <c r="F240" s="70">
        <f>F237</f>
        <v>1349900</v>
      </c>
      <c r="G240" s="70" t="str">
        <f>G237&amp;"     "</f>
        <v xml:space="preserve">$     </v>
      </c>
    </row>
    <row r="241" spans="1:9" ht="26.4">
      <c r="A241" s="68" t="s">
        <v>461</v>
      </c>
      <c r="B241" s="68" t="s">
        <v>466</v>
      </c>
      <c r="C241" s="9" t="s">
        <v>1850</v>
      </c>
      <c r="D241" s="69" t="str">
        <f>"     "&amp;D237</f>
        <v xml:space="preserve">     Mesa Comedor Industry + Silla Milano</v>
      </c>
      <c r="E241" s="68" t="s">
        <v>48</v>
      </c>
      <c r="F241" s="70">
        <f>F237</f>
        <v>1349900</v>
      </c>
      <c r="G241" s="70" t="str">
        <f>G237&amp;"     "</f>
        <v xml:space="preserve">$     </v>
      </c>
    </row>
    <row r="242" spans="1:9">
      <c r="A242" s="68" t="s">
        <v>467</v>
      </c>
      <c r="B242" s="68" t="s">
        <v>468</v>
      </c>
      <c r="C242" s="9" t="s">
        <v>1851</v>
      </c>
      <c r="D242" s="9" t="s">
        <v>469</v>
      </c>
      <c r="E242" s="68" t="s">
        <v>12</v>
      </c>
      <c r="F242" s="6">
        <v>1109900</v>
      </c>
      <c r="G242" s="6" t="s">
        <v>13</v>
      </c>
      <c r="H242">
        <v>1039900</v>
      </c>
      <c r="I242" t="str">
        <f t="shared" ref="I242:I247" si="18">+IF(H242&lt;F242,"BLACK","SIN PROMO")</f>
        <v>BLACK</v>
      </c>
    </row>
    <row r="243" spans="1:9">
      <c r="A243" s="68" t="s">
        <v>470</v>
      </c>
      <c r="B243" s="68" t="s">
        <v>471</v>
      </c>
      <c r="C243" s="9" t="s">
        <v>1852</v>
      </c>
      <c r="D243" s="9" t="s">
        <v>472</v>
      </c>
      <c r="E243" s="68" t="s">
        <v>12</v>
      </c>
      <c r="F243" s="6">
        <v>1209900</v>
      </c>
      <c r="G243" s="6" t="s">
        <v>13</v>
      </c>
      <c r="H243">
        <v>1209900</v>
      </c>
      <c r="I243" t="str">
        <f t="shared" si="18"/>
        <v>SIN PROMO</v>
      </c>
    </row>
    <row r="244" spans="1:9">
      <c r="A244" s="68" t="s">
        <v>473</v>
      </c>
      <c r="B244" s="68" t="s">
        <v>474</v>
      </c>
      <c r="C244" s="9" t="s">
        <v>1853</v>
      </c>
      <c r="D244" s="9" t="s">
        <v>475</v>
      </c>
      <c r="E244" s="68" t="s">
        <v>12</v>
      </c>
      <c r="F244" s="6">
        <v>1449900</v>
      </c>
      <c r="G244" s="6" t="s">
        <v>13</v>
      </c>
      <c r="H244">
        <v>1449900</v>
      </c>
      <c r="I244" t="str">
        <f t="shared" si="18"/>
        <v>SIN PROMO</v>
      </c>
    </row>
    <row r="245" spans="1:9">
      <c r="A245" s="68" t="s">
        <v>476</v>
      </c>
      <c r="B245" s="68" t="s">
        <v>477</v>
      </c>
      <c r="C245" s="9" t="s">
        <v>1854</v>
      </c>
      <c r="D245" s="9" t="s">
        <v>478</v>
      </c>
      <c r="E245" s="68" t="s">
        <v>12</v>
      </c>
      <c r="F245" s="6">
        <v>1499900</v>
      </c>
      <c r="G245" s="6" t="s">
        <v>13</v>
      </c>
      <c r="H245">
        <v>1499900</v>
      </c>
      <c r="I245" t="str">
        <f t="shared" si="18"/>
        <v>SIN PROMO</v>
      </c>
    </row>
    <row r="246" spans="1:9">
      <c r="A246" s="68" t="s">
        <v>479</v>
      </c>
      <c r="B246" s="68" t="s">
        <v>480</v>
      </c>
      <c r="C246" s="9" t="s">
        <v>1855</v>
      </c>
      <c r="D246" s="9" t="s">
        <v>481</v>
      </c>
      <c r="E246" s="68" t="s">
        <v>12</v>
      </c>
      <c r="F246" s="6">
        <v>1399900</v>
      </c>
      <c r="G246" s="6" t="s">
        <v>13</v>
      </c>
      <c r="H246">
        <v>1399900</v>
      </c>
      <c r="I246" t="str">
        <f t="shared" si="18"/>
        <v>SIN PROMO</v>
      </c>
    </row>
    <row r="247" spans="1:9">
      <c r="A247" s="68" t="s">
        <v>482</v>
      </c>
      <c r="B247" s="68"/>
      <c r="C247" s="68" t="s">
        <v>6</v>
      </c>
      <c r="D247" s="9" t="s">
        <v>483</v>
      </c>
      <c r="E247" s="68" t="s">
        <v>16</v>
      </c>
      <c r="F247" s="6">
        <v>619900</v>
      </c>
      <c r="G247" s="6" t="s">
        <v>13</v>
      </c>
      <c r="H247">
        <v>569900</v>
      </c>
      <c r="I247" t="str">
        <f t="shared" si="18"/>
        <v>BLACK</v>
      </c>
    </row>
    <row r="248" spans="1:9" ht="26.4">
      <c r="A248" s="68" t="s">
        <v>482</v>
      </c>
      <c r="B248" s="68" t="s">
        <v>484</v>
      </c>
      <c r="C248" s="9" t="s">
        <v>1856</v>
      </c>
      <c r="D248" s="69" t="str">
        <f>"     "&amp;D247</f>
        <v xml:space="preserve">     Escritorio Acqua Negro + Silla Milano</v>
      </c>
      <c r="E248" s="68" t="s">
        <v>350</v>
      </c>
      <c r="F248" s="70">
        <f>F247</f>
        <v>619900</v>
      </c>
      <c r="G248" s="70" t="str">
        <f>G247&amp;"     "</f>
        <v xml:space="preserve">$     </v>
      </c>
      <c r="H248" t="s">
        <v>6</v>
      </c>
    </row>
    <row r="249" spans="1:9" ht="26.4">
      <c r="A249" s="68" t="s">
        <v>482</v>
      </c>
      <c r="B249" s="68" t="s">
        <v>485</v>
      </c>
      <c r="C249" s="9" t="s">
        <v>1857</v>
      </c>
      <c r="D249" s="69" t="str">
        <f>"     "&amp;D247</f>
        <v xml:space="preserve">     Escritorio Acqua Negro + Silla Milano</v>
      </c>
      <c r="E249" s="68" t="s">
        <v>153</v>
      </c>
      <c r="F249" s="70">
        <f>F247</f>
        <v>619900</v>
      </c>
      <c r="G249" s="70" t="str">
        <f>G247&amp;"     "</f>
        <v xml:space="preserve">$     </v>
      </c>
      <c r="H249" t="s">
        <v>6</v>
      </c>
    </row>
    <row r="250" spans="1:9" ht="26.4">
      <c r="A250" s="68" t="s">
        <v>482</v>
      </c>
      <c r="B250" s="68" t="s">
        <v>486</v>
      </c>
      <c r="C250" s="9" t="s">
        <v>1858</v>
      </c>
      <c r="D250" s="69" t="str">
        <f>"     "&amp;D247</f>
        <v xml:space="preserve">     Escritorio Acqua Negro + Silla Milano</v>
      </c>
      <c r="E250" s="68" t="s">
        <v>54</v>
      </c>
      <c r="F250" s="70">
        <f>F247</f>
        <v>619900</v>
      </c>
      <c r="G250" s="70" t="str">
        <f>G247&amp;"     "</f>
        <v xml:space="preserve">$     </v>
      </c>
    </row>
    <row r="251" spans="1:9">
      <c r="A251" s="68" t="s">
        <v>487</v>
      </c>
      <c r="B251" s="68" t="s">
        <v>488</v>
      </c>
      <c r="C251" s="9" t="s">
        <v>1859</v>
      </c>
      <c r="D251" s="9" t="s">
        <v>489</v>
      </c>
      <c r="E251" s="68" t="s">
        <v>12</v>
      </c>
      <c r="F251" s="6">
        <v>779900</v>
      </c>
      <c r="G251" s="6" t="s">
        <v>13</v>
      </c>
      <c r="H251">
        <v>779900</v>
      </c>
      <c r="I251" t="str">
        <f t="shared" ref="I251:I258" si="19">+IF(H251&lt;F251,"BLACK","SIN PROMO")</f>
        <v>SIN PROMO</v>
      </c>
    </row>
    <row r="252" spans="1:9">
      <c r="A252" s="68" t="s">
        <v>490</v>
      </c>
      <c r="B252" s="68" t="s">
        <v>491</v>
      </c>
      <c r="C252" s="9" t="s">
        <v>1860</v>
      </c>
      <c r="D252" s="9" t="s">
        <v>492</v>
      </c>
      <c r="E252" s="68" t="s">
        <v>153</v>
      </c>
      <c r="F252" s="6">
        <v>569900</v>
      </c>
      <c r="G252" s="6" t="s">
        <v>13</v>
      </c>
      <c r="H252">
        <v>569900</v>
      </c>
      <c r="I252" t="str">
        <f t="shared" si="19"/>
        <v>SIN PROMO</v>
      </c>
    </row>
    <row r="253" spans="1:9">
      <c r="A253" s="68" t="s">
        <v>493</v>
      </c>
      <c r="B253" s="68" t="s">
        <v>494</v>
      </c>
      <c r="C253" s="9" t="s">
        <v>1861</v>
      </c>
      <c r="D253" s="9" t="s">
        <v>495</v>
      </c>
      <c r="E253" s="68" t="s">
        <v>12</v>
      </c>
      <c r="F253" s="6">
        <v>1429900</v>
      </c>
      <c r="G253" s="6" t="s">
        <v>13</v>
      </c>
      <c r="H253">
        <v>1429900</v>
      </c>
      <c r="I253" t="str">
        <f t="shared" si="19"/>
        <v>SIN PROMO</v>
      </c>
    </row>
    <row r="254" spans="1:9">
      <c r="A254" s="68" t="s">
        <v>496</v>
      </c>
      <c r="B254" s="68" t="s">
        <v>497</v>
      </c>
      <c r="C254" s="9" t="s">
        <v>1862</v>
      </c>
      <c r="D254" s="9" t="s">
        <v>498</v>
      </c>
      <c r="E254" s="68" t="s">
        <v>12</v>
      </c>
      <c r="F254" s="6">
        <v>1299900</v>
      </c>
      <c r="G254" s="6" t="s">
        <v>13</v>
      </c>
      <c r="H254">
        <v>1299900</v>
      </c>
      <c r="I254" t="str">
        <f t="shared" si="19"/>
        <v>SIN PROMO</v>
      </c>
    </row>
    <row r="255" spans="1:9">
      <c r="A255" s="68" t="s">
        <v>499</v>
      </c>
      <c r="B255" s="68" t="s">
        <v>500</v>
      </c>
      <c r="C255" s="9" t="s">
        <v>1863</v>
      </c>
      <c r="D255" s="9" t="s">
        <v>501</v>
      </c>
      <c r="E255" s="68" t="s">
        <v>153</v>
      </c>
      <c r="F255" s="6">
        <v>549900</v>
      </c>
      <c r="G255" s="6" t="s">
        <v>13</v>
      </c>
      <c r="H255">
        <v>549900</v>
      </c>
      <c r="I255" t="str">
        <f t="shared" si="19"/>
        <v>SIN PROMO</v>
      </c>
    </row>
    <row r="256" spans="1:9">
      <c r="A256" s="68" t="s">
        <v>502</v>
      </c>
      <c r="B256" s="68" t="s">
        <v>503</v>
      </c>
      <c r="C256" s="9" t="s">
        <v>1864</v>
      </c>
      <c r="D256" s="9" t="s">
        <v>504</v>
      </c>
      <c r="E256" s="68" t="s">
        <v>12</v>
      </c>
      <c r="F256" s="6">
        <v>1449900</v>
      </c>
      <c r="G256" s="6" t="s">
        <v>13</v>
      </c>
      <c r="H256">
        <v>1449900</v>
      </c>
      <c r="I256" t="str">
        <f t="shared" si="19"/>
        <v>SIN PROMO</v>
      </c>
    </row>
    <row r="257" spans="1:9">
      <c r="A257" s="68" t="s">
        <v>505</v>
      </c>
      <c r="B257" s="68" t="s">
        <v>506</v>
      </c>
      <c r="C257" s="9" t="s">
        <v>1865</v>
      </c>
      <c r="D257" s="9" t="s">
        <v>507</v>
      </c>
      <c r="E257" s="68" t="s">
        <v>12</v>
      </c>
      <c r="F257" s="6">
        <v>1449900</v>
      </c>
      <c r="G257" s="6" t="s">
        <v>13</v>
      </c>
      <c r="H257">
        <v>1449900</v>
      </c>
      <c r="I257" t="str">
        <f t="shared" si="19"/>
        <v>SIN PROMO</v>
      </c>
    </row>
    <row r="258" spans="1:9">
      <c r="A258" s="68" t="s">
        <v>508</v>
      </c>
      <c r="B258" s="68"/>
      <c r="C258" s="68" t="s">
        <v>6</v>
      </c>
      <c r="D258" s="9" t="s">
        <v>509</v>
      </c>
      <c r="E258" s="68" t="s">
        <v>16</v>
      </c>
      <c r="F258" s="6">
        <v>689900</v>
      </c>
      <c r="G258" s="6" t="s">
        <v>13</v>
      </c>
      <c r="H258">
        <v>689900</v>
      </c>
      <c r="I258" t="str">
        <f t="shared" si="19"/>
        <v>SIN PROMO</v>
      </c>
    </row>
    <row r="259" spans="1:9" ht="26.4">
      <c r="A259" s="68" t="s">
        <v>508</v>
      </c>
      <c r="B259" s="68" t="s">
        <v>510</v>
      </c>
      <c r="C259" s="9" t="s">
        <v>1866</v>
      </c>
      <c r="D259" s="69" t="str">
        <f>"     "&amp;D258</f>
        <v xml:space="preserve">     Escritorio Moderno Black + Silla Milano</v>
      </c>
      <c r="E259" s="68" t="s">
        <v>153</v>
      </c>
      <c r="F259" s="70">
        <f>F258</f>
        <v>689900</v>
      </c>
      <c r="G259" s="70" t="str">
        <f>G258&amp;"     "</f>
        <v xml:space="preserve">$     </v>
      </c>
      <c r="H259" t="s">
        <v>6</v>
      </c>
    </row>
    <row r="260" spans="1:9" ht="26.4">
      <c r="A260" s="68" t="s">
        <v>508</v>
      </c>
      <c r="B260" s="68" t="s">
        <v>511</v>
      </c>
      <c r="C260" s="9" t="s">
        <v>1867</v>
      </c>
      <c r="D260" s="69" t="str">
        <f>"     "&amp;D258</f>
        <v xml:space="preserve">     Escritorio Moderno Black + Silla Milano</v>
      </c>
      <c r="E260" s="68" t="s">
        <v>54</v>
      </c>
      <c r="F260" s="70">
        <f>F258</f>
        <v>689900</v>
      </c>
      <c r="G260" s="70" t="str">
        <f>G258&amp;"     "</f>
        <v xml:space="preserve">$     </v>
      </c>
      <c r="H260" t="s">
        <v>6</v>
      </c>
    </row>
    <row r="261" spans="1:9">
      <c r="A261" s="68" t="s">
        <v>512</v>
      </c>
      <c r="B261" s="68" t="s">
        <v>513</v>
      </c>
      <c r="C261" s="9" t="s">
        <v>1868</v>
      </c>
      <c r="D261" s="9" t="s">
        <v>514</v>
      </c>
      <c r="E261" s="68" t="s">
        <v>153</v>
      </c>
      <c r="F261" s="6">
        <v>1449900</v>
      </c>
      <c r="G261" s="6" t="s">
        <v>13</v>
      </c>
      <c r="H261">
        <v>1449900</v>
      </c>
      <c r="I261" t="str">
        <f t="shared" ref="I261:I262" si="20">+IF(H261&lt;F261,"BLACK","SIN PROMO")</f>
        <v>SIN PROMO</v>
      </c>
    </row>
    <row r="262" spans="1:9">
      <c r="A262" s="68" t="s">
        <v>515</v>
      </c>
      <c r="B262" s="68"/>
      <c r="C262" s="68" t="s">
        <v>6</v>
      </c>
      <c r="D262" s="9" t="s">
        <v>516</v>
      </c>
      <c r="E262" s="68" t="s">
        <v>16</v>
      </c>
      <c r="F262" s="6">
        <v>3299900</v>
      </c>
      <c r="G262" s="6" t="s">
        <v>13</v>
      </c>
      <c r="H262">
        <v>3299900</v>
      </c>
      <c r="I262" t="str">
        <f t="shared" si="20"/>
        <v>SIN PROMO</v>
      </c>
    </row>
    <row r="263" spans="1:9" ht="39.6">
      <c r="A263" s="68" t="s">
        <v>515</v>
      </c>
      <c r="B263" s="68" t="s">
        <v>517</v>
      </c>
      <c r="C263" s="9" t="s">
        <v>1869</v>
      </c>
      <c r="D263" s="69" t="str">
        <f>"     "&amp;D262</f>
        <v xml:space="preserve">     Combo Cama King + Cabecero Mousai Gratis Sabanas 300 Hilos</v>
      </c>
      <c r="E263" s="68" t="s">
        <v>48</v>
      </c>
      <c r="F263" s="70">
        <f>F262</f>
        <v>3299900</v>
      </c>
      <c r="G263" s="70" t="str">
        <f>G262&amp;"     "</f>
        <v xml:space="preserve">$     </v>
      </c>
    </row>
    <row r="264" spans="1:9" ht="39.6">
      <c r="A264" s="68" t="s">
        <v>515</v>
      </c>
      <c r="B264" s="68" t="s">
        <v>518</v>
      </c>
      <c r="C264" s="9" t="s">
        <v>1870</v>
      </c>
      <c r="D264" s="69" t="str">
        <f>"     "&amp;D262</f>
        <v xml:space="preserve">     Combo Cama King + Cabecero Mousai Gratis Sabanas 300 Hilos</v>
      </c>
      <c r="E264" s="68" t="s">
        <v>12</v>
      </c>
      <c r="F264" s="70">
        <f>F262</f>
        <v>3299900</v>
      </c>
      <c r="G264" s="70" t="str">
        <f>G262&amp;"     "</f>
        <v xml:space="preserve">$     </v>
      </c>
    </row>
    <row r="265" spans="1:9" ht="39.6">
      <c r="A265" s="68" t="s">
        <v>515</v>
      </c>
      <c r="B265" s="68" t="s">
        <v>519</v>
      </c>
      <c r="C265" s="9" t="s">
        <v>1871</v>
      </c>
      <c r="D265" s="69" t="str">
        <f>"     "&amp;D262</f>
        <v xml:space="preserve">     Combo Cama King + Cabecero Mousai Gratis Sabanas 300 Hilos</v>
      </c>
      <c r="E265" s="68" t="s">
        <v>34</v>
      </c>
      <c r="F265" s="70">
        <f>F262</f>
        <v>3299900</v>
      </c>
      <c r="G265" s="70" t="str">
        <f>G262&amp;"     "</f>
        <v xml:space="preserve">$     </v>
      </c>
    </row>
    <row r="266" spans="1:9" ht="39.6">
      <c r="A266" s="68" t="s">
        <v>515</v>
      </c>
      <c r="B266" s="68" t="s">
        <v>520</v>
      </c>
      <c r="C266" s="9" t="s">
        <v>1872</v>
      </c>
      <c r="D266" s="69" t="str">
        <f>"     "&amp;D262</f>
        <v xml:space="preserve">     Combo Cama King + Cabecero Mousai Gratis Sabanas 300 Hilos</v>
      </c>
      <c r="E266" s="68" t="s">
        <v>300</v>
      </c>
      <c r="F266" s="70">
        <f>F262</f>
        <v>3299900</v>
      </c>
      <c r="G266" s="70" t="str">
        <f>G262&amp;"     "</f>
        <v xml:space="preserve">$     </v>
      </c>
    </row>
    <row r="267" spans="1:9" ht="39.6">
      <c r="A267" s="68" t="s">
        <v>515</v>
      </c>
      <c r="B267" s="68" t="s">
        <v>521</v>
      </c>
      <c r="C267" s="9" t="s">
        <v>1873</v>
      </c>
      <c r="D267" s="69" t="str">
        <f>"     "&amp;D262</f>
        <v xml:space="preserve">     Combo Cama King + Cabecero Mousai Gratis Sabanas 300 Hilos</v>
      </c>
      <c r="E267" s="68" t="s">
        <v>302</v>
      </c>
      <c r="F267" s="70">
        <f>F262</f>
        <v>3299900</v>
      </c>
      <c r="G267" s="70" t="str">
        <f>G262&amp;"     "</f>
        <v xml:space="preserve">$     </v>
      </c>
    </row>
    <row r="268" spans="1:9" ht="39.6">
      <c r="A268" s="68" t="s">
        <v>515</v>
      </c>
      <c r="B268" s="68" t="s">
        <v>522</v>
      </c>
      <c r="C268" s="9" t="s">
        <v>1874</v>
      </c>
      <c r="D268" s="69" t="str">
        <f>"     "&amp;D262</f>
        <v xml:space="preserve">     Combo Cama King + Cabecero Mousai Gratis Sabanas 300 Hilos</v>
      </c>
      <c r="E268" s="68" t="s">
        <v>304</v>
      </c>
      <c r="F268" s="70">
        <f>F262</f>
        <v>3299900</v>
      </c>
      <c r="G268" s="70" t="str">
        <f>G262&amp;"     "</f>
        <v xml:space="preserve">$     </v>
      </c>
    </row>
    <row r="269" spans="1:9" ht="39.6">
      <c r="A269" s="68" t="s">
        <v>515</v>
      </c>
      <c r="B269" s="68" t="s">
        <v>523</v>
      </c>
      <c r="C269" s="9" t="s">
        <v>1875</v>
      </c>
      <c r="D269" s="69" t="str">
        <f>"     "&amp;D262</f>
        <v xml:space="preserve">     Combo Cama King + Cabecero Mousai Gratis Sabanas 300 Hilos</v>
      </c>
      <c r="E269" s="68" t="s">
        <v>297</v>
      </c>
      <c r="F269" s="70">
        <f>F262</f>
        <v>3299900</v>
      </c>
      <c r="G269" s="70" t="str">
        <f>G262&amp;"     "</f>
        <v xml:space="preserve">$     </v>
      </c>
    </row>
    <row r="270" spans="1:9" ht="39.6">
      <c r="A270" s="68" t="s">
        <v>515</v>
      </c>
      <c r="B270" s="68" t="s">
        <v>524</v>
      </c>
      <c r="C270" s="9" t="s">
        <v>1876</v>
      </c>
      <c r="D270" s="69" t="str">
        <f>"     "&amp;D262</f>
        <v xml:space="preserve">     Combo Cama King + Cabecero Mousai Gratis Sabanas 300 Hilos</v>
      </c>
      <c r="E270" s="68" t="s">
        <v>306</v>
      </c>
      <c r="F270" s="70">
        <f>F262</f>
        <v>3299900</v>
      </c>
      <c r="G270" s="70" t="str">
        <f>G262&amp;"     "</f>
        <v xml:space="preserve">$     </v>
      </c>
    </row>
    <row r="271" spans="1:9" ht="39.6">
      <c r="A271" s="68" t="s">
        <v>515</v>
      </c>
      <c r="B271" s="68" t="s">
        <v>525</v>
      </c>
      <c r="C271" s="9" t="s">
        <v>1877</v>
      </c>
      <c r="D271" s="69" t="str">
        <f>"     "&amp;D262</f>
        <v xml:space="preserve">     Combo Cama King + Cabecero Mousai Gratis Sabanas 300 Hilos</v>
      </c>
      <c r="E271" s="68" t="s">
        <v>36</v>
      </c>
      <c r="F271" s="70">
        <f>F262</f>
        <v>3299900</v>
      </c>
      <c r="G271" s="70" t="str">
        <f>G262&amp;"     "</f>
        <v xml:space="preserve">$     </v>
      </c>
    </row>
    <row r="272" spans="1:9">
      <c r="A272" s="68" t="s">
        <v>526</v>
      </c>
      <c r="B272" s="68"/>
      <c r="C272" s="68" t="s">
        <v>6</v>
      </c>
      <c r="D272" s="9" t="s">
        <v>527</v>
      </c>
      <c r="E272" s="68" t="s">
        <v>16</v>
      </c>
      <c r="F272" s="6">
        <v>3059900</v>
      </c>
      <c r="G272" s="6" t="s">
        <v>13</v>
      </c>
      <c r="H272">
        <v>3059900</v>
      </c>
      <c r="I272" t="str">
        <f>+IF(H272&lt;F272,"BLACK","SIN PROMO")</f>
        <v>SIN PROMO</v>
      </c>
    </row>
    <row r="273" spans="1:9" ht="39.6">
      <c r="A273" s="68" t="s">
        <v>526</v>
      </c>
      <c r="B273" s="68" t="s">
        <v>528</v>
      </c>
      <c r="C273" s="9" t="s">
        <v>1878</v>
      </c>
      <c r="D273" s="69" t="str">
        <f>"     "&amp;D272</f>
        <v xml:space="preserve">     Combo Cama King + Cabecero Hampton Gratis Sabanas 300 Hilos</v>
      </c>
      <c r="E273" s="68" t="s">
        <v>12</v>
      </c>
      <c r="F273" s="70">
        <f>F272</f>
        <v>3059900</v>
      </c>
      <c r="G273" s="70" t="str">
        <f>G272&amp;"     "</f>
        <v xml:space="preserve">$     </v>
      </c>
    </row>
    <row r="274" spans="1:9" ht="39.6">
      <c r="A274" s="68" t="s">
        <v>526</v>
      </c>
      <c r="B274" s="68" t="s">
        <v>529</v>
      </c>
      <c r="C274" s="9" t="s">
        <v>1879</v>
      </c>
      <c r="D274" s="69" t="str">
        <f>"     "&amp;D272</f>
        <v xml:space="preserve">     Combo Cama King + Cabecero Hampton Gratis Sabanas 300 Hilos</v>
      </c>
      <c r="E274" s="68" t="s">
        <v>34</v>
      </c>
      <c r="F274" s="70">
        <f>F272</f>
        <v>3059900</v>
      </c>
      <c r="G274" s="70" t="str">
        <f>G272&amp;"     "</f>
        <v xml:space="preserve">$     </v>
      </c>
    </row>
    <row r="275" spans="1:9" ht="39.6">
      <c r="A275" s="68" t="s">
        <v>526</v>
      </c>
      <c r="B275" s="68" t="s">
        <v>530</v>
      </c>
      <c r="C275" s="9" t="s">
        <v>1880</v>
      </c>
      <c r="D275" s="69" t="str">
        <f>"     "&amp;D272</f>
        <v xml:space="preserve">     Combo Cama King + Cabecero Hampton Gratis Sabanas 300 Hilos</v>
      </c>
      <c r="E275" s="68" t="s">
        <v>300</v>
      </c>
      <c r="F275" s="70">
        <f>F272</f>
        <v>3059900</v>
      </c>
      <c r="G275" s="70" t="str">
        <f>G272&amp;"     "</f>
        <v xml:space="preserve">$     </v>
      </c>
    </row>
    <row r="276" spans="1:9" ht="39.6">
      <c r="A276" s="68" t="s">
        <v>526</v>
      </c>
      <c r="B276" s="68" t="s">
        <v>531</v>
      </c>
      <c r="C276" s="9" t="s">
        <v>1881</v>
      </c>
      <c r="D276" s="69" t="str">
        <f>"     "&amp;D272</f>
        <v xml:space="preserve">     Combo Cama King + Cabecero Hampton Gratis Sabanas 300 Hilos</v>
      </c>
      <c r="E276" s="68" t="s">
        <v>302</v>
      </c>
      <c r="F276" s="70">
        <f>F272</f>
        <v>3059900</v>
      </c>
      <c r="G276" s="70" t="str">
        <f>G272&amp;"     "</f>
        <v xml:space="preserve">$     </v>
      </c>
    </row>
    <row r="277" spans="1:9" ht="39.6">
      <c r="A277" s="68" t="s">
        <v>526</v>
      </c>
      <c r="B277" s="68" t="s">
        <v>532</v>
      </c>
      <c r="C277" s="9" t="s">
        <v>1882</v>
      </c>
      <c r="D277" s="69" t="str">
        <f>"     "&amp;D272</f>
        <v xml:space="preserve">     Combo Cama King + Cabecero Hampton Gratis Sabanas 300 Hilos</v>
      </c>
      <c r="E277" s="68" t="s">
        <v>304</v>
      </c>
      <c r="F277" s="70">
        <f>F272</f>
        <v>3059900</v>
      </c>
      <c r="G277" s="70" t="str">
        <f>G272&amp;"     "</f>
        <v xml:space="preserve">$     </v>
      </c>
    </row>
    <row r="278" spans="1:9" ht="39.6">
      <c r="A278" s="68" t="s">
        <v>526</v>
      </c>
      <c r="B278" s="68" t="s">
        <v>533</v>
      </c>
      <c r="C278" s="9" t="s">
        <v>1883</v>
      </c>
      <c r="D278" s="69" t="str">
        <f>"     "&amp;D272</f>
        <v xml:space="preserve">     Combo Cama King + Cabecero Hampton Gratis Sabanas 300 Hilos</v>
      </c>
      <c r="E278" s="68" t="s">
        <v>297</v>
      </c>
      <c r="F278" s="70">
        <f>F272</f>
        <v>3059900</v>
      </c>
      <c r="G278" s="70" t="str">
        <f>G272&amp;"     "</f>
        <v xml:space="preserve">$     </v>
      </c>
    </row>
    <row r="279" spans="1:9" ht="39.6">
      <c r="A279" s="68" t="s">
        <v>526</v>
      </c>
      <c r="B279" s="68" t="s">
        <v>534</v>
      </c>
      <c r="C279" s="9" t="s">
        <v>1884</v>
      </c>
      <c r="D279" s="69" t="str">
        <f>"     "&amp;D272</f>
        <v xml:space="preserve">     Combo Cama King + Cabecero Hampton Gratis Sabanas 300 Hilos</v>
      </c>
      <c r="E279" s="68" t="s">
        <v>306</v>
      </c>
      <c r="F279" s="70">
        <f>F272</f>
        <v>3059900</v>
      </c>
      <c r="G279" s="70" t="str">
        <f>G272&amp;"     "</f>
        <v xml:space="preserve">$     </v>
      </c>
    </row>
    <row r="280" spans="1:9" ht="39.6">
      <c r="A280" s="68" t="s">
        <v>526</v>
      </c>
      <c r="B280" s="68" t="s">
        <v>535</v>
      </c>
      <c r="C280" s="9" t="s">
        <v>1885</v>
      </c>
      <c r="D280" s="69" t="str">
        <f>"     "&amp;D272</f>
        <v xml:space="preserve">     Combo Cama King + Cabecero Hampton Gratis Sabanas 300 Hilos</v>
      </c>
      <c r="E280" s="68" t="s">
        <v>48</v>
      </c>
      <c r="F280" s="70">
        <f>F272</f>
        <v>3059900</v>
      </c>
      <c r="G280" s="70" t="str">
        <f>G272&amp;"     "</f>
        <v xml:space="preserve">$     </v>
      </c>
    </row>
    <row r="281" spans="1:9" ht="39.6">
      <c r="A281" s="68" t="s">
        <v>526</v>
      </c>
      <c r="B281" s="68" t="s">
        <v>536</v>
      </c>
      <c r="C281" s="9" t="s">
        <v>1886</v>
      </c>
      <c r="D281" s="69" t="str">
        <f>"     "&amp;D272</f>
        <v xml:space="preserve">     Combo Cama King + Cabecero Hampton Gratis Sabanas 300 Hilos</v>
      </c>
      <c r="E281" s="68" t="s">
        <v>36</v>
      </c>
      <c r="F281" s="70">
        <f>F272</f>
        <v>3059900</v>
      </c>
      <c r="G281" s="70" t="str">
        <f>G272&amp;"     "</f>
        <v xml:space="preserve">$     </v>
      </c>
    </row>
    <row r="282" spans="1:9">
      <c r="A282" s="68" t="s">
        <v>537</v>
      </c>
      <c r="B282" s="68"/>
      <c r="C282" s="68" t="s">
        <v>6</v>
      </c>
      <c r="D282" s="9" t="s">
        <v>538</v>
      </c>
      <c r="E282" s="68" t="s">
        <v>16</v>
      </c>
      <c r="F282" s="6">
        <v>2899900</v>
      </c>
      <c r="G282" s="6" t="s">
        <v>13</v>
      </c>
      <c r="H282">
        <v>2899900</v>
      </c>
      <c r="I282" t="str">
        <f>+IF(H282&lt;F282,"BLACK","SIN PROMO")</f>
        <v>SIN PROMO</v>
      </c>
    </row>
    <row r="283" spans="1:9" ht="39.6">
      <c r="A283" s="68" t="s">
        <v>537</v>
      </c>
      <c r="B283" s="68" t="s">
        <v>539</v>
      </c>
      <c r="C283" s="9" t="s">
        <v>1887</v>
      </c>
      <c r="D283" s="69" t="str">
        <f>"     "&amp;D282</f>
        <v xml:space="preserve">     Combo Cama Queen + Cabecero Mousai Gratis Sabanas 300 Hilos</v>
      </c>
      <c r="E283" s="68" t="s">
        <v>48</v>
      </c>
      <c r="F283" s="70">
        <f>F282</f>
        <v>2899900</v>
      </c>
      <c r="G283" s="70" t="str">
        <f>G282&amp;"     "</f>
        <v xml:space="preserve">$     </v>
      </c>
    </row>
    <row r="284" spans="1:9" ht="39.6">
      <c r="A284" s="68" t="s">
        <v>537</v>
      </c>
      <c r="B284" s="68" t="s">
        <v>540</v>
      </c>
      <c r="C284" s="9" t="s">
        <v>1888</v>
      </c>
      <c r="D284" s="69" t="str">
        <f>"     "&amp;D282</f>
        <v xml:space="preserve">     Combo Cama Queen + Cabecero Mousai Gratis Sabanas 300 Hilos</v>
      </c>
      <c r="E284" s="68" t="s">
        <v>12</v>
      </c>
      <c r="F284" s="70">
        <f>F282</f>
        <v>2899900</v>
      </c>
      <c r="G284" s="70" t="str">
        <f>G282&amp;"     "</f>
        <v xml:space="preserve">$     </v>
      </c>
    </row>
    <row r="285" spans="1:9" ht="39.6">
      <c r="A285" s="68" t="s">
        <v>537</v>
      </c>
      <c r="B285" s="68" t="s">
        <v>541</v>
      </c>
      <c r="C285" s="9" t="s">
        <v>1889</v>
      </c>
      <c r="D285" s="69" t="str">
        <f>"     "&amp;D282</f>
        <v xml:space="preserve">     Combo Cama Queen + Cabecero Mousai Gratis Sabanas 300 Hilos</v>
      </c>
      <c r="E285" s="68" t="s">
        <v>34</v>
      </c>
      <c r="F285" s="70">
        <f>F282</f>
        <v>2899900</v>
      </c>
      <c r="G285" s="70" t="str">
        <f>G282&amp;"     "</f>
        <v xml:space="preserve">$     </v>
      </c>
    </row>
    <row r="286" spans="1:9" ht="39.6">
      <c r="A286" s="68" t="s">
        <v>537</v>
      </c>
      <c r="B286" s="68" t="s">
        <v>542</v>
      </c>
      <c r="C286" s="9" t="s">
        <v>1890</v>
      </c>
      <c r="D286" s="69" t="str">
        <f>"     "&amp;D282</f>
        <v xml:space="preserve">     Combo Cama Queen + Cabecero Mousai Gratis Sabanas 300 Hilos</v>
      </c>
      <c r="E286" s="68" t="s">
        <v>300</v>
      </c>
      <c r="F286" s="70">
        <f>F282</f>
        <v>2899900</v>
      </c>
      <c r="G286" s="70" t="str">
        <f>G282&amp;"     "</f>
        <v xml:space="preserve">$     </v>
      </c>
    </row>
    <row r="287" spans="1:9" ht="39.6">
      <c r="A287" s="68" t="s">
        <v>537</v>
      </c>
      <c r="B287" s="68" t="s">
        <v>543</v>
      </c>
      <c r="C287" s="9" t="s">
        <v>1891</v>
      </c>
      <c r="D287" s="69" t="str">
        <f>"     "&amp;D282</f>
        <v xml:space="preserve">     Combo Cama Queen + Cabecero Mousai Gratis Sabanas 300 Hilos</v>
      </c>
      <c r="E287" s="68" t="s">
        <v>302</v>
      </c>
      <c r="F287" s="70">
        <f>F282</f>
        <v>2899900</v>
      </c>
      <c r="G287" s="70" t="str">
        <f>G282&amp;"     "</f>
        <v xml:space="preserve">$     </v>
      </c>
    </row>
    <row r="288" spans="1:9" ht="39.6">
      <c r="A288" s="68" t="s">
        <v>537</v>
      </c>
      <c r="B288" s="68" t="s">
        <v>544</v>
      </c>
      <c r="C288" s="9" t="s">
        <v>1892</v>
      </c>
      <c r="D288" s="69" t="str">
        <f>"     "&amp;D282</f>
        <v xml:space="preserve">     Combo Cama Queen + Cabecero Mousai Gratis Sabanas 300 Hilos</v>
      </c>
      <c r="E288" s="68" t="s">
        <v>304</v>
      </c>
      <c r="F288" s="70">
        <f>F282</f>
        <v>2899900</v>
      </c>
      <c r="G288" s="70" t="str">
        <f>G282&amp;"     "</f>
        <v xml:space="preserve">$     </v>
      </c>
    </row>
    <row r="289" spans="1:9" ht="39.6">
      <c r="A289" s="68" t="s">
        <v>537</v>
      </c>
      <c r="B289" s="68" t="s">
        <v>545</v>
      </c>
      <c r="C289" s="9" t="s">
        <v>1893</v>
      </c>
      <c r="D289" s="69" t="str">
        <f>"     "&amp;D282</f>
        <v xml:space="preserve">     Combo Cama Queen + Cabecero Mousai Gratis Sabanas 300 Hilos</v>
      </c>
      <c r="E289" s="68" t="s">
        <v>297</v>
      </c>
      <c r="F289" s="70">
        <f>F282</f>
        <v>2899900</v>
      </c>
      <c r="G289" s="70" t="str">
        <f>G282&amp;"     "</f>
        <v xml:space="preserve">$     </v>
      </c>
    </row>
    <row r="290" spans="1:9" ht="39.6">
      <c r="A290" s="68" t="s">
        <v>537</v>
      </c>
      <c r="B290" s="68" t="s">
        <v>546</v>
      </c>
      <c r="C290" s="9" t="s">
        <v>1894</v>
      </c>
      <c r="D290" s="69" t="str">
        <f>"     "&amp;D282</f>
        <v xml:space="preserve">     Combo Cama Queen + Cabecero Mousai Gratis Sabanas 300 Hilos</v>
      </c>
      <c r="E290" s="68" t="s">
        <v>306</v>
      </c>
      <c r="F290" s="70">
        <f>F282</f>
        <v>2899900</v>
      </c>
      <c r="G290" s="70" t="str">
        <f>G282&amp;"     "</f>
        <v xml:space="preserve">$     </v>
      </c>
    </row>
    <row r="291" spans="1:9" ht="39.6">
      <c r="A291" s="68" t="s">
        <v>537</v>
      </c>
      <c r="B291" s="68" t="s">
        <v>547</v>
      </c>
      <c r="C291" s="9" t="s">
        <v>1895</v>
      </c>
      <c r="D291" s="69" t="str">
        <f>"     "&amp;D282</f>
        <v xml:space="preserve">     Combo Cama Queen + Cabecero Mousai Gratis Sabanas 300 Hilos</v>
      </c>
      <c r="E291" s="68" t="s">
        <v>36</v>
      </c>
      <c r="F291" s="70">
        <f>F282</f>
        <v>2899900</v>
      </c>
      <c r="G291" s="70" t="str">
        <f>G282&amp;"     "</f>
        <v xml:space="preserve">$     </v>
      </c>
    </row>
    <row r="292" spans="1:9">
      <c r="A292" s="68" t="s">
        <v>548</v>
      </c>
      <c r="B292" s="68"/>
      <c r="C292" s="68" t="s">
        <v>6</v>
      </c>
      <c r="D292" s="9" t="s">
        <v>549</v>
      </c>
      <c r="E292" s="68" t="s">
        <v>16</v>
      </c>
      <c r="F292" s="6">
        <v>3329900</v>
      </c>
      <c r="G292" s="6" t="s">
        <v>13</v>
      </c>
      <c r="H292">
        <v>3329900</v>
      </c>
      <c r="I292" t="str">
        <f>+IF(H292&lt;F292,"BLACK","SIN PROMO")</f>
        <v>SIN PROMO</v>
      </c>
    </row>
    <row r="293" spans="1:9" ht="39.6">
      <c r="A293" s="68" t="s">
        <v>548</v>
      </c>
      <c r="B293" s="68" t="s">
        <v>550</v>
      </c>
      <c r="C293" s="9" t="s">
        <v>1896</v>
      </c>
      <c r="D293" s="69" t="str">
        <f>"     "&amp;D292</f>
        <v xml:space="preserve">     Combo Cama Mousai Queen + Colchón 1 Pill 26cm + Sabanas</v>
      </c>
      <c r="E293" s="68" t="s">
        <v>48</v>
      </c>
      <c r="F293" s="70">
        <f>F292</f>
        <v>3329900</v>
      </c>
      <c r="G293" s="70" t="str">
        <f>G292&amp;"     "</f>
        <v xml:space="preserve">$     </v>
      </c>
    </row>
    <row r="294" spans="1:9" ht="39.6">
      <c r="A294" s="68" t="s">
        <v>548</v>
      </c>
      <c r="B294" s="68" t="s">
        <v>551</v>
      </c>
      <c r="C294" s="9" t="s">
        <v>1897</v>
      </c>
      <c r="D294" s="69" t="str">
        <f>"     "&amp;D292</f>
        <v xml:space="preserve">     Combo Cama Mousai Queen + Colchón 1 Pill 26cm + Sabanas</v>
      </c>
      <c r="E294" s="68" t="s">
        <v>12</v>
      </c>
      <c r="F294" s="70">
        <f>F292</f>
        <v>3329900</v>
      </c>
      <c r="G294" s="70" t="str">
        <f>G292&amp;"     "</f>
        <v xml:space="preserve">$     </v>
      </c>
    </row>
    <row r="295" spans="1:9" ht="39.6">
      <c r="A295" s="68" t="s">
        <v>548</v>
      </c>
      <c r="B295" s="68" t="s">
        <v>552</v>
      </c>
      <c r="C295" s="9" t="s">
        <v>1898</v>
      </c>
      <c r="D295" s="69" t="str">
        <f>"     "&amp;D292</f>
        <v xml:space="preserve">     Combo Cama Mousai Queen + Colchón 1 Pill 26cm + Sabanas</v>
      </c>
      <c r="E295" s="68" t="s">
        <v>34</v>
      </c>
      <c r="F295" s="70">
        <f>F292</f>
        <v>3329900</v>
      </c>
      <c r="G295" s="70" t="str">
        <f>G292&amp;"     "</f>
        <v xml:space="preserve">$     </v>
      </c>
    </row>
    <row r="296" spans="1:9" ht="39.6">
      <c r="A296" s="68" t="s">
        <v>548</v>
      </c>
      <c r="B296" s="68" t="s">
        <v>553</v>
      </c>
      <c r="C296" s="9" t="s">
        <v>1899</v>
      </c>
      <c r="D296" s="69" t="str">
        <f>"     "&amp;D292</f>
        <v xml:space="preserve">     Combo Cama Mousai Queen + Colchón 1 Pill 26cm + Sabanas</v>
      </c>
      <c r="E296" s="68" t="s">
        <v>300</v>
      </c>
      <c r="F296" s="70">
        <f>F292</f>
        <v>3329900</v>
      </c>
      <c r="G296" s="70" t="str">
        <f>G292&amp;"     "</f>
        <v xml:space="preserve">$     </v>
      </c>
    </row>
    <row r="297" spans="1:9" ht="39.6">
      <c r="A297" s="68" t="s">
        <v>548</v>
      </c>
      <c r="B297" s="68" t="s">
        <v>554</v>
      </c>
      <c r="C297" s="9" t="s">
        <v>1900</v>
      </c>
      <c r="D297" s="69" t="str">
        <f>"     "&amp;D292</f>
        <v xml:space="preserve">     Combo Cama Mousai Queen + Colchón 1 Pill 26cm + Sabanas</v>
      </c>
      <c r="E297" s="68" t="s">
        <v>302</v>
      </c>
      <c r="F297" s="70">
        <f>F292</f>
        <v>3329900</v>
      </c>
      <c r="G297" s="70" t="str">
        <f>G292&amp;"     "</f>
        <v xml:space="preserve">$     </v>
      </c>
    </row>
    <row r="298" spans="1:9" ht="39.6">
      <c r="A298" s="68" t="s">
        <v>548</v>
      </c>
      <c r="B298" s="68" t="s">
        <v>555</v>
      </c>
      <c r="C298" s="9" t="s">
        <v>1901</v>
      </c>
      <c r="D298" s="69" t="str">
        <f>"     "&amp;D292</f>
        <v xml:space="preserve">     Combo Cama Mousai Queen + Colchón 1 Pill 26cm + Sabanas</v>
      </c>
      <c r="E298" s="68" t="s">
        <v>304</v>
      </c>
      <c r="F298" s="70">
        <f>F292</f>
        <v>3329900</v>
      </c>
      <c r="G298" s="70" t="str">
        <f>G292&amp;"     "</f>
        <v xml:space="preserve">$     </v>
      </c>
    </row>
    <row r="299" spans="1:9" ht="39.6">
      <c r="A299" s="68" t="s">
        <v>548</v>
      </c>
      <c r="B299" s="68" t="s">
        <v>556</v>
      </c>
      <c r="C299" s="9" t="s">
        <v>1902</v>
      </c>
      <c r="D299" s="69" t="str">
        <f>"     "&amp;D292</f>
        <v xml:space="preserve">     Combo Cama Mousai Queen + Colchón 1 Pill 26cm + Sabanas</v>
      </c>
      <c r="E299" s="68" t="s">
        <v>297</v>
      </c>
      <c r="F299" s="70">
        <f>F292</f>
        <v>3329900</v>
      </c>
      <c r="G299" s="70" t="str">
        <f>G292&amp;"     "</f>
        <v xml:space="preserve">$     </v>
      </c>
    </row>
    <row r="300" spans="1:9" ht="39.6">
      <c r="A300" s="68" t="s">
        <v>548</v>
      </c>
      <c r="B300" s="68" t="s">
        <v>557</v>
      </c>
      <c r="C300" s="9" t="s">
        <v>1903</v>
      </c>
      <c r="D300" s="69" t="str">
        <f>"     "&amp;D292</f>
        <v xml:space="preserve">     Combo Cama Mousai Queen + Colchón 1 Pill 26cm + Sabanas</v>
      </c>
      <c r="E300" s="68" t="s">
        <v>306</v>
      </c>
      <c r="F300" s="70">
        <f>F292</f>
        <v>3329900</v>
      </c>
      <c r="G300" s="70" t="str">
        <f>G292&amp;"     "</f>
        <v xml:space="preserve">$     </v>
      </c>
    </row>
    <row r="301" spans="1:9" ht="39.6">
      <c r="A301" s="68" t="s">
        <v>548</v>
      </c>
      <c r="B301" s="68" t="s">
        <v>558</v>
      </c>
      <c r="C301" s="9" t="s">
        <v>1904</v>
      </c>
      <c r="D301" s="69" t="str">
        <f>"     "&amp;D292</f>
        <v xml:space="preserve">     Combo Cama Mousai Queen + Colchón 1 Pill 26cm + Sabanas</v>
      </c>
      <c r="E301" s="68" t="s">
        <v>36</v>
      </c>
      <c r="F301" s="70">
        <f>F292</f>
        <v>3329900</v>
      </c>
      <c r="G301" s="70" t="str">
        <f>G292&amp;"     "</f>
        <v xml:space="preserve">$     </v>
      </c>
    </row>
    <row r="302" spans="1:9">
      <c r="A302" s="68" t="s">
        <v>559</v>
      </c>
      <c r="B302" s="68"/>
      <c r="C302" s="68" t="s">
        <v>6</v>
      </c>
      <c r="D302" s="9" t="s">
        <v>560</v>
      </c>
      <c r="E302" s="68" t="s">
        <v>16</v>
      </c>
      <c r="F302" s="6">
        <v>3329900</v>
      </c>
      <c r="G302" s="6" t="s">
        <v>13</v>
      </c>
      <c r="H302">
        <v>3329900</v>
      </c>
      <c r="I302" t="str">
        <f>+IF(H302&lt;F302,"BLACK","SIN PROMO")</f>
        <v>SIN PROMO</v>
      </c>
    </row>
    <row r="303" spans="1:9" ht="39.6">
      <c r="A303" s="68" t="s">
        <v>559</v>
      </c>
      <c r="B303" s="68" t="s">
        <v>561</v>
      </c>
      <c r="C303" s="9" t="s">
        <v>1905</v>
      </c>
      <c r="D303" s="69" t="str">
        <f>"     "&amp;D302</f>
        <v xml:space="preserve">     Combo Cama Hampton King + Colchón 1 Pill 26cm + Sabanas</v>
      </c>
      <c r="E303" s="68" t="s">
        <v>12</v>
      </c>
      <c r="F303" s="70">
        <f>F302</f>
        <v>3329900</v>
      </c>
      <c r="G303" s="70" t="str">
        <f>G302&amp;"     "</f>
        <v xml:space="preserve">$     </v>
      </c>
    </row>
    <row r="304" spans="1:9" ht="39.6">
      <c r="A304" s="68" t="s">
        <v>559</v>
      </c>
      <c r="B304" s="68" t="s">
        <v>562</v>
      </c>
      <c r="C304" s="9" t="s">
        <v>1906</v>
      </c>
      <c r="D304" s="69" t="str">
        <f>"     "&amp;D302</f>
        <v xml:space="preserve">     Combo Cama Hampton King + Colchón 1 Pill 26cm + Sabanas</v>
      </c>
      <c r="E304" s="68" t="s">
        <v>34</v>
      </c>
      <c r="F304" s="70">
        <f>F302</f>
        <v>3329900</v>
      </c>
      <c r="G304" s="70" t="str">
        <f>G302&amp;"     "</f>
        <v xml:space="preserve">$     </v>
      </c>
    </row>
    <row r="305" spans="1:9" ht="39.6">
      <c r="A305" s="68" t="s">
        <v>559</v>
      </c>
      <c r="B305" s="68" t="s">
        <v>563</v>
      </c>
      <c r="C305" s="9" t="s">
        <v>1907</v>
      </c>
      <c r="D305" s="69" t="str">
        <f>"     "&amp;D302</f>
        <v xml:space="preserve">     Combo Cama Hampton King + Colchón 1 Pill 26cm + Sabanas</v>
      </c>
      <c r="E305" s="68" t="s">
        <v>300</v>
      </c>
      <c r="F305" s="70">
        <f>F302</f>
        <v>3329900</v>
      </c>
      <c r="G305" s="70" t="str">
        <f>G302&amp;"     "</f>
        <v xml:space="preserve">$     </v>
      </c>
    </row>
    <row r="306" spans="1:9" ht="39.6">
      <c r="A306" s="68" t="s">
        <v>559</v>
      </c>
      <c r="B306" s="68" t="s">
        <v>564</v>
      </c>
      <c r="C306" s="9" t="s">
        <v>1908</v>
      </c>
      <c r="D306" s="69" t="str">
        <f>"     "&amp;D302</f>
        <v xml:space="preserve">     Combo Cama Hampton King + Colchón 1 Pill 26cm + Sabanas</v>
      </c>
      <c r="E306" s="68" t="s">
        <v>153</v>
      </c>
      <c r="F306" s="70">
        <f>F302</f>
        <v>3329900</v>
      </c>
      <c r="G306" s="70" t="str">
        <f>G302&amp;"     "</f>
        <v xml:space="preserve">$     </v>
      </c>
    </row>
    <row r="307" spans="1:9" ht="39.6">
      <c r="A307" s="68" t="s">
        <v>559</v>
      </c>
      <c r="B307" s="68" t="s">
        <v>565</v>
      </c>
      <c r="C307" s="9" t="s">
        <v>1909</v>
      </c>
      <c r="D307" s="69" t="str">
        <f>"     "&amp;D302</f>
        <v xml:space="preserve">     Combo Cama Hampton King + Colchón 1 Pill 26cm + Sabanas</v>
      </c>
      <c r="E307" s="68" t="s">
        <v>350</v>
      </c>
      <c r="F307" s="70">
        <f>F302</f>
        <v>3329900</v>
      </c>
      <c r="G307" s="70" t="str">
        <f>G302&amp;"     "</f>
        <v xml:space="preserve">$     </v>
      </c>
    </row>
    <row r="308" spans="1:9" ht="39.6">
      <c r="A308" s="68" t="s">
        <v>559</v>
      </c>
      <c r="B308" s="68" t="s">
        <v>566</v>
      </c>
      <c r="C308" s="9" t="s">
        <v>1910</v>
      </c>
      <c r="D308" s="69" t="str">
        <f>"     "&amp;D302</f>
        <v xml:space="preserve">     Combo Cama Hampton King + Colchón 1 Pill 26cm + Sabanas</v>
      </c>
      <c r="E308" s="68" t="s">
        <v>567</v>
      </c>
      <c r="F308" s="70">
        <f>F302</f>
        <v>3329900</v>
      </c>
      <c r="G308" s="70" t="str">
        <f>G302&amp;"     "</f>
        <v xml:space="preserve">$     </v>
      </c>
    </row>
    <row r="309" spans="1:9" ht="39.6">
      <c r="A309" s="68" t="s">
        <v>559</v>
      </c>
      <c r="B309" s="68" t="s">
        <v>568</v>
      </c>
      <c r="C309" s="9" t="s">
        <v>1911</v>
      </c>
      <c r="D309" s="69" t="str">
        <f>"     "&amp;D302</f>
        <v xml:space="preserve">     Combo Cama Hampton King + Colchón 1 Pill 26cm + Sabanas</v>
      </c>
      <c r="E309" s="68" t="s">
        <v>54</v>
      </c>
      <c r="F309" s="70">
        <f>F302</f>
        <v>3329900</v>
      </c>
      <c r="G309" s="70" t="str">
        <f>G302&amp;"     "</f>
        <v xml:space="preserve">$     </v>
      </c>
    </row>
    <row r="310" spans="1:9" ht="39.6">
      <c r="A310" s="68" t="s">
        <v>559</v>
      </c>
      <c r="B310" s="68" t="s">
        <v>569</v>
      </c>
      <c r="C310" s="9" t="s">
        <v>1912</v>
      </c>
      <c r="D310" s="69" t="str">
        <f>"     "&amp;D302</f>
        <v xml:space="preserve">     Combo Cama Hampton King + Colchón 1 Pill 26cm + Sabanas</v>
      </c>
      <c r="E310" s="68" t="s">
        <v>48</v>
      </c>
      <c r="F310" s="70">
        <f>F302</f>
        <v>3329900</v>
      </c>
      <c r="G310" s="70" t="str">
        <f>G302&amp;"     "</f>
        <v xml:space="preserve">$     </v>
      </c>
    </row>
    <row r="311" spans="1:9" ht="39.6">
      <c r="A311" s="68" t="s">
        <v>559</v>
      </c>
      <c r="B311" s="68" t="s">
        <v>570</v>
      </c>
      <c r="C311" s="9" t="s">
        <v>1913</v>
      </c>
      <c r="D311" s="69" t="str">
        <f>"     "&amp;D302</f>
        <v xml:space="preserve">     Combo Cama Hampton King + Colchón 1 Pill 26cm + Sabanas</v>
      </c>
      <c r="E311" s="68" t="s">
        <v>36</v>
      </c>
      <c r="F311" s="70">
        <f>F302</f>
        <v>3329900</v>
      </c>
      <c r="G311" s="70" t="str">
        <f>G302&amp;"     "</f>
        <v xml:space="preserve">$     </v>
      </c>
    </row>
    <row r="312" spans="1:9">
      <c r="A312" s="68" t="s">
        <v>571</v>
      </c>
      <c r="B312" s="68"/>
      <c r="C312" s="68" t="s">
        <v>6</v>
      </c>
      <c r="D312" s="9" t="s">
        <v>572</v>
      </c>
      <c r="E312" s="68" t="s">
        <v>16</v>
      </c>
      <c r="F312" s="6">
        <v>3429900</v>
      </c>
      <c r="G312" s="6" t="s">
        <v>13</v>
      </c>
      <c r="H312">
        <v>3429900</v>
      </c>
      <c r="I312" t="str">
        <f>+IF(H312&lt;F312,"BLACK","SIN PROMO")</f>
        <v>SIN PROMO</v>
      </c>
    </row>
    <row r="313" spans="1:9" ht="39.6">
      <c r="A313" s="68" t="s">
        <v>571</v>
      </c>
      <c r="B313" s="68" t="s">
        <v>573</v>
      </c>
      <c r="C313" s="9" t="s">
        <v>1914</v>
      </c>
      <c r="D313" s="69" t="str">
        <f>"     "&amp;D312</f>
        <v xml:space="preserve">     Combo Cama Gabor Queen + Colchón 1 Pill 26cm + Sabanas</v>
      </c>
      <c r="E313" s="68" t="s">
        <v>12</v>
      </c>
      <c r="F313" s="70">
        <f>F312</f>
        <v>3429900</v>
      </c>
      <c r="G313" s="70" t="str">
        <f>G312&amp;"     "</f>
        <v xml:space="preserve">$     </v>
      </c>
    </row>
    <row r="314" spans="1:9" ht="39.6">
      <c r="A314" s="68" t="s">
        <v>571</v>
      </c>
      <c r="B314" s="68" t="s">
        <v>574</v>
      </c>
      <c r="C314" s="9" t="s">
        <v>1915</v>
      </c>
      <c r="D314" s="69" t="str">
        <f>"     "&amp;D312</f>
        <v xml:space="preserve">     Combo Cama Gabor Queen + Colchón 1 Pill 26cm + Sabanas</v>
      </c>
      <c r="E314" s="68" t="s">
        <v>34</v>
      </c>
      <c r="F314" s="70">
        <f>F312</f>
        <v>3429900</v>
      </c>
      <c r="G314" s="70" t="str">
        <f>G312&amp;"     "</f>
        <v xml:space="preserve">$     </v>
      </c>
    </row>
    <row r="315" spans="1:9" ht="39.6">
      <c r="A315" s="68" t="s">
        <v>571</v>
      </c>
      <c r="B315" s="68" t="s">
        <v>575</v>
      </c>
      <c r="C315" s="9" t="s">
        <v>1916</v>
      </c>
      <c r="D315" s="69" t="str">
        <f>"     "&amp;D312</f>
        <v xml:space="preserve">     Combo Cama Gabor Queen + Colchón 1 Pill 26cm + Sabanas</v>
      </c>
      <c r="E315" s="68" t="s">
        <v>300</v>
      </c>
      <c r="F315" s="70">
        <f>F312</f>
        <v>3429900</v>
      </c>
      <c r="G315" s="70" t="str">
        <f>G312&amp;"     "</f>
        <v xml:space="preserve">$     </v>
      </c>
    </row>
    <row r="316" spans="1:9" ht="39.6">
      <c r="A316" s="68" t="s">
        <v>571</v>
      </c>
      <c r="B316" s="68" t="s">
        <v>576</v>
      </c>
      <c r="C316" s="9" t="s">
        <v>1917</v>
      </c>
      <c r="D316" s="69" t="str">
        <f>"     "&amp;D312</f>
        <v xml:space="preserve">     Combo Cama Gabor Queen + Colchón 1 Pill 26cm + Sabanas</v>
      </c>
      <c r="E316" s="68" t="s">
        <v>302</v>
      </c>
      <c r="F316" s="70">
        <f>F312</f>
        <v>3429900</v>
      </c>
      <c r="G316" s="70" t="str">
        <f>G312&amp;"     "</f>
        <v xml:space="preserve">$     </v>
      </c>
    </row>
    <row r="317" spans="1:9" ht="39.6">
      <c r="A317" s="68" t="s">
        <v>571</v>
      </c>
      <c r="B317" s="68" t="s">
        <v>577</v>
      </c>
      <c r="C317" s="9" t="s">
        <v>1918</v>
      </c>
      <c r="D317" s="69" t="str">
        <f>"     "&amp;D312</f>
        <v xml:space="preserve">     Combo Cama Gabor Queen + Colchón 1 Pill 26cm + Sabanas</v>
      </c>
      <c r="E317" s="68" t="s">
        <v>304</v>
      </c>
      <c r="F317" s="70">
        <f>F312</f>
        <v>3429900</v>
      </c>
      <c r="G317" s="70" t="str">
        <f>G312&amp;"     "</f>
        <v xml:space="preserve">$     </v>
      </c>
    </row>
    <row r="318" spans="1:9" ht="39.6">
      <c r="A318" s="68" t="s">
        <v>571</v>
      </c>
      <c r="B318" s="68" t="s">
        <v>578</v>
      </c>
      <c r="C318" s="9" t="s">
        <v>1919</v>
      </c>
      <c r="D318" s="69" t="str">
        <f>"     "&amp;D312</f>
        <v xml:space="preserve">     Combo Cama Gabor Queen + Colchón 1 Pill 26cm + Sabanas</v>
      </c>
      <c r="E318" s="68" t="s">
        <v>297</v>
      </c>
      <c r="F318" s="70">
        <f>F312</f>
        <v>3429900</v>
      </c>
      <c r="G318" s="70" t="str">
        <f>G312&amp;"     "</f>
        <v xml:space="preserve">$     </v>
      </c>
    </row>
    <row r="319" spans="1:9" ht="39.6">
      <c r="A319" s="68" t="s">
        <v>571</v>
      </c>
      <c r="B319" s="68" t="s">
        <v>579</v>
      </c>
      <c r="C319" s="9" t="s">
        <v>1920</v>
      </c>
      <c r="D319" s="69" t="str">
        <f>"     "&amp;D312</f>
        <v xml:space="preserve">     Combo Cama Gabor Queen + Colchón 1 Pill 26cm + Sabanas</v>
      </c>
      <c r="E319" s="68" t="s">
        <v>306</v>
      </c>
      <c r="F319" s="70">
        <f>F312</f>
        <v>3429900</v>
      </c>
      <c r="G319" s="70" t="str">
        <f>G312&amp;"     "</f>
        <v xml:space="preserve">$     </v>
      </c>
    </row>
    <row r="320" spans="1:9" ht="39.6">
      <c r="A320" s="68" t="s">
        <v>571</v>
      </c>
      <c r="B320" s="68" t="s">
        <v>580</v>
      </c>
      <c r="C320" s="9" t="s">
        <v>1921</v>
      </c>
      <c r="D320" s="69" t="str">
        <f>"     "&amp;D312</f>
        <v xml:space="preserve">     Combo Cama Gabor Queen + Colchón 1 Pill 26cm + Sabanas</v>
      </c>
      <c r="E320" s="68" t="s">
        <v>48</v>
      </c>
      <c r="F320" s="70">
        <f>F312</f>
        <v>3429900</v>
      </c>
      <c r="G320" s="70" t="str">
        <f>G312&amp;"     "</f>
        <v xml:space="preserve">$     </v>
      </c>
    </row>
    <row r="321" spans="1:9" ht="39.6">
      <c r="A321" s="68" t="s">
        <v>571</v>
      </c>
      <c r="B321" s="68" t="s">
        <v>581</v>
      </c>
      <c r="C321" s="9" t="s">
        <v>1922</v>
      </c>
      <c r="D321" s="69" t="str">
        <f>"     "&amp;D312</f>
        <v xml:space="preserve">     Combo Cama Gabor Queen + Colchón 1 Pill 26cm + Sabanas</v>
      </c>
      <c r="E321" s="68" t="s">
        <v>36</v>
      </c>
      <c r="F321" s="70">
        <f>F312</f>
        <v>3429900</v>
      </c>
      <c r="G321" s="70" t="str">
        <f>G312&amp;"     "</f>
        <v xml:space="preserve">$     </v>
      </c>
    </row>
    <row r="322" spans="1:9">
      <c r="A322" s="68" t="s">
        <v>582</v>
      </c>
      <c r="B322" s="68"/>
      <c r="C322" s="68" t="s">
        <v>6</v>
      </c>
      <c r="D322" s="9" t="s">
        <v>583</v>
      </c>
      <c r="E322" s="68" t="s">
        <v>16</v>
      </c>
      <c r="F322" s="6">
        <v>3119900</v>
      </c>
      <c r="G322" s="6" t="s">
        <v>13</v>
      </c>
      <c r="H322">
        <v>3119900</v>
      </c>
      <c r="I322" t="str">
        <f>+IF(H322&lt;F322,"BLACK","SIN PROMO")</f>
        <v>SIN PROMO</v>
      </c>
    </row>
    <row r="323" spans="1:9" ht="39.6">
      <c r="A323" s="68" t="s">
        <v>582</v>
      </c>
      <c r="B323" s="68" t="s">
        <v>584</v>
      </c>
      <c r="C323" s="9" t="s">
        <v>1923</v>
      </c>
      <c r="D323" s="69" t="str">
        <f>"     "&amp;D322</f>
        <v xml:space="preserve">     Combo Cama Mousai Doble + Colchón 1 Pill 26cm + Sabanas</v>
      </c>
      <c r="E323" s="68" t="s">
        <v>12</v>
      </c>
      <c r="F323" s="70">
        <f>F322</f>
        <v>3119900</v>
      </c>
      <c r="G323" s="70" t="str">
        <f>G322&amp;"     "</f>
        <v xml:space="preserve">$     </v>
      </c>
    </row>
    <row r="324" spans="1:9" ht="39.6">
      <c r="A324" s="68" t="s">
        <v>582</v>
      </c>
      <c r="B324" s="68" t="s">
        <v>585</v>
      </c>
      <c r="C324" s="9" t="s">
        <v>1924</v>
      </c>
      <c r="D324" s="69" t="str">
        <f>"     "&amp;D322</f>
        <v xml:space="preserve">     Combo Cama Mousai Doble + Colchón 1 Pill 26cm + Sabanas</v>
      </c>
      <c r="E324" s="68" t="s">
        <v>34</v>
      </c>
      <c r="F324" s="70">
        <f>F322</f>
        <v>3119900</v>
      </c>
      <c r="G324" s="70" t="str">
        <f>G322&amp;"     "</f>
        <v xml:space="preserve">$     </v>
      </c>
    </row>
    <row r="325" spans="1:9" ht="39.6">
      <c r="A325" s="68" t="s">
        <v>582</v>
      </c>
      <c r="B325" s="68" t="s">
        <v>586</v>
      </c>
      <c r="C325" s="9" t="s">
        <v>1925</v>
      </c>
      <c r="D325" s="69" t="str">
        <f>"     "&amp;D322</f>
        <v xml:space="preserve">     Combo Cama Mousai Doble + Colchón 1 Pill 26cm + Sabanas</v>
      </c>
      <c r="E325" s="68" t="s">
        <v>300</v>
      </c>
      <c r="F325" s="70">
        <f>F322</f>
        <v>3119900</v>
      </c>
      <c r="G325" s="70" t="str">
        <f>G322&amp;"     "</f>
        <v xml:space="preserve">$     </v>
      </c>
    </row>
    <row r="326" spans="1:9" ht="39.6">
      <c r="A326" s="68" t="s">
        <v>582</v>
      </c>
      <c r="B326" s="68" t="s">
        <v>587</v>
      </c>
      <c r="C326" s="9" t="s">
        <v>1926</v>
      </c>
      <c r="D326" s="69" t="str">
        <f>"     "&amp;D322</f>
        <v xml:space="preserve">     Combo Cama Mousai Doble + Colchón 1 Pill 26cm + Sabanas</v>
      </c>
      <c r="E326" s="68" t="s">
        <v>302</v>
      </c>
      <c r="F326" s="70">
        <f>F322</f>
        <v>3119900</v>
      </c>
      <c r="G326" s="70" t="str">
        <f>G322&amp;"     "</f>
        <v xml:space="preserve">$     </v>
      </c>
    </row>
    <row r="327" spans="1:9" ht="39.6">
      <c r="A327" s="68" t="s">
        <v>582</v>
      </c>
      <c r="B327" s="68" t="s">
        <v>588</v>
      </c>
      <c r="C327" s="9" t="s">
        <v>1927</v>
      </c>
      <c r="D327" s="69" t="str">
        <f>"     "&amp;D322</f>
        <v xml:space="preserve">     Combo Cama Mousai Doble + Colchón 1 Pill 26cm + Sabanas</v>
      </c>
      <c r="E327" s="68" t="s">
        <v>304</v>
      </c>
      <c r="F327" s="70">
        <f>F322</f>
        <v>3119900</v>
      </c>
      <c r="G327" s="70" t="str">
        <f>G322&amp;"     "</f>
        <v xml:space="preserve">$     </v>
      </c>
    </row>
    <row r="328" spans="1:9" ht="39.6">
      <c r="A328" s="68" t="s">
        <v>582</v>
      </c>
      <c r="B328" s="68" t="s">
        <v>589</v>
      </c>
      <c r="C328" s="9" t="s">
        <v>1928</v>
      </c>
      <c r="D328" s="69" t="str">
        <f>"     "&amp;D322</f>
        <v xml:space="preserve">     Combo Cama Mousai Doble + Colchón 1 Pill 26cm + Sabanas</v>
      </c>
      <c r="E328" s="68" t="s">
        <v>297</v>
      </c>
      <c r="F328" s="70">
        <f>F322</f>
        <v>3119900</v>
      </c>
      <c r="G328" s="70" t="str">
        <f>G322&amp;"     "</f>
        <v xml:space="preserve">$     </v>
      </c>
    </row>
    <row r="329" spans="1:9" ht="39.6">
      <c r="A329" s="68" t="s">
        <v>582</v>
      </c>
      <c r="B329" s="68" t="s">
        <v>590</v>
      </c>
      <c r="C329" s="9" t="s">
        <v>1929</v>
      </c>
      <c r="D329" s="69" t="str">
        <f>"     "&amp;D322</f>
        <v xml:space="preserve">     Combo Cama Mousai Doble + Colchón 1 Pill 26cm + Sabanas</v>
      </c>
      <c r="E329" s="68" t="s">
        <v>306</v>
      </c>
      <c r="F329" s="70">
        <f>F322</f>
        <v>3119900</v>
      </c>
      <c r="G329" s="70" t="str">
        <f>G322&amp;"     "</f>
        <v xml:space="preserve">$     </v>
      </c>
    </row>
    <row r="330" spans="1:9" ht="39.6">
      <c r="A330" s="68" t="s">
        <v>582</v>
      </c>
      <c r="B330" s="68" t="s">
        <v>591</v>
      </c>
      <c r="C330" s="9" t="s">
        <v>1930</v>
      </c>
      <c r="D330" s="69" t="str">
        <f>"     "&amp;D322</f>
        <v xml:space="preserve">     Combo Cama Mousai Doble + Colchón 1 Pill 26cm + Sabanas</v>
      </c>
      <c r="E330" s="68" t="s">
        <v>48</v>
      </c>
      <c r="F330" s="70">
        <f>F322</f>
        <v>3119900</v>
      </c>
      <c r="G330" s="70" t="str">
        <f>G322&amp;"     "</f>
        <v xml:space="preserve">$     </v>
      </c>
    </row>
    <row r="331" spans="1:9" ht="39.6">
      <c r="A331" s="68" t="s">
        <v>582</v>
      </c>
      <c r="B331" s="68" t="s">
        <v>592</v>
      </c>
      <c r="C331" s="9" t="s">
        <v>1931</v>
      </c>
      <c r="D331" s="69" t="str">
        <f>"     "&amp;D322</f>
        <v xml:space="preserve">     Combo Cama Mousai Doble + Colchón 1 Pill 26cm + Sabanas</v>
      </c>
      <c r="E331" s="68" t="s">
        <v>36</v>
      </c>
      <c r="F331" s="70">
        <f>F322</f>
        <v>3119900</v>
      </c>
      <c r="G331" s="70" t="str">
        <f>G322&amp;"     "</f>
        <v xml:space="preserve">$     </v>
      </c>
    </row>
    <row r="332" spans="1:9">
      <c r="A332" s="68" t="s">
        <v>593</v>
      </c>
      <c r="B332" s="68"/>
      <c r="C332" s="68" t="s">
        <v>6</v>
      </c>
      <c r="D332" s="9" t="s">
        <v>594</v>
      </c>
      <c r="E332" s="68" t="s">
        <v>16</v>
      </c>
      <c r="F332" s="6">
        <v>3119900</v>
      </c>
      <c r="G332" s="6" t="s">
        <v>13</v>
      </c>
      <c r="H332">
        <v>3119900</v>
      </c>
      <c r="I332" t="str">
        <f>+IF(H332&lt;F332,"BLACK","SIN PROMO")</f>
        <v>SIN PROMO</v>
      </c>
    </row>
    <row r="333" spans="1:9" ht="39.6">
      <c r="A333" s="68" t="s">
        <v>593</v>
      </c>
      <c r="B333" s="68" t="s">
        <v>595</v>
      </c>
      <c r="C333" s="9" t="s">
        <v>1932</v>
      </c>
      <c r="D333" s="69" t="str">
        <f>"     "&amp;D332</f>
        <v xml:space="preserve">     Combo Cama Hampton Queen+ Colchón 1 Pill 26cm + Sabanas</v>
      </c>
      <c r="E333" s="68" t="s">
        <v>12</v>
      </c>
      <c r="F333" s="70">
        <f>F332</f>
        <v>3119900</v>
      </c>
      <c r="G333" s="70" t="str">
        <f>G332&amp;"     "</f>
        <v xml:space="preserve">$     </v>
      </c>
    </row>
    <row r="334" spans="1:9" ht="39.6">
      <c r="A334" s="68" t="s">
        <v>593</v>
      </c>
      <c r="B334" s="68" t="s">
        <v>596</v>
      </c>
      <c r="C334" s="9" t="s">
        <v>1933</v>
      </c>
      <c r="D334" s="69" t="str">
        <f>"     "&amp;D332</f>
        <v xml:space="preserve">     Combo Cama Hampton Queen+ Colchón 1 Pill 26cm + Sabanas</v>
      </c>
      <c r="E334" s="68" t="s">
        <v>34</v>
      </c>
      <c r="F334" s="70">
        <f>F332</f>
        <v>3119900</v>
      </c>
      <c r="G334" s="70" t="str">
        <f>G332&amp;"     "</f>
        <v xml:space="preserve">$     </v>
      </c>
    </row>
    <row r="335" spans="1:9" ht="39.6">
      <c r="A335" s="68" t="s">
        <v>593</v>
      </c>
      <c r="B335" s="68" t="s">
        <v>597</v>
      </c>
      <c r="C335" s="9" t="s">
        <v>1934</v>
      </c>
      <c r="D335" s="69" t="str">
        <f>"     "&amp;D332</f>
        <v xml:space="preserve">     Combo Cama Hampton Queen+ Colchón 1 Pill 26cm + Sabanas</v>
      </c>
      <c r="E335" s="68" t="s">
        <v>300</v>
      </c>
      <c r="F335" s="70">
        <f>F332</f>
        <v>3119900</v>
      </c>
      <c r="G335" s="70" t="str">
        <f>G332&amp;"     "</f>
        <v xml:space="preserve">$     </v>
      </c>
    </row>
    <row r="336" spans="1:9" ht="39.6">
      <c r="A336" s="68" t="s">
        <v>593</v>
      </c>
      <c r="B336" s="68" t="s">
        <v>598</v>
      </c>
      <c r="C336" s="9" t="s">
        <v>1935</v>
      </c>
      <c r="D336" s="69" t="str">
        <f>"     "&amp;D332</f>
        <v xml:space="preserve">     Combo Cama Hampton Queen+ Colchón 1 Pill 26cm + Sabanas</v>
      </c>
      <c r="E336" s="68" t="s">
        <v>153</v>
      </c>
      <c r="F336" s="70">
        <f>F332</f>
        <v>3119900</v>
      </c>
      <c r="G336" s="70" t="str">
        <f>G332&amp;"     "</f>
        <v xml:space="preserve">$     </v>
      </c>
    </row>
    <row r="337" spans="1:9" ht="39.6">
      <c r="A337" s="68" t="s">
        <v>593</v>
      </c>
      <c r="B337" s="68" t="s">
        <v>599</v>
      </c>
      <c r="C337" s="9" t="s">
        <v>1936</v>
      </c>
      <c r="D337" s="69" t="str">
        <f>"     "&amp;D332</f>
        <v xml:space="preserve">     Combo Cama Hampton Queen+ Colchón 1 Pill 26cm + Sabanas</v>
      </c>
      <c r="E337" s="68" t="s">
        <v>350</v>
      </c>
      <c r="F337" s="70">
        <f>F332</f>
        <v>3119900</v>
      </c>
      <c r="G337" s="70" t="str">
        <f>G332&amp;"     "</f>
        <v xml:space="preserve">$     </v>
      </c>
    </row>
    <row r="338" spans="1:9" ht="39.6">
      <c r="A338" s="68" t="s">
        <v>593</v>
      </c>
      <c r="B338" s="68" t="s">
        <v>600</v>
      </c>
      <c r="C338" s="9" t="s">
        <v>1937</v>
      </c>
      <c r="D338" s="69" t="str">
        <f>"     "&amp;D332</f>
        <v xml:space="preserve">     Combo Cama Hampton Queen+ Colchón 1 Pill 26cm + Sabanas</v>
      </c>
      <c r="E338" s="68" t="s">
        <v>567</v>
      </c>
      <c r="F338" s="70">
        <f>F332</f>
        <v>3119900</v>
      </c>
      <c r="G338" s="70" t="str">
        <f>G332&amp;"     "</f>
        <v xml:space="preserve">$     </v>
      </c>
    </row>
    <row r="339" spans="1:9" ht="39.6">
      <c r="A339" s="68" t="s">
        <v>593</v>
      </c>
      <c r="B339" s="68" t="s">
        <v>601</v>
      </c>
      <c r="C339" s="9" t="s">
        <v>1938</v>
      </c>
      <c r="D339" s="69" t="str">
        <f>"     "&amp;D332</f>
        <v xml:space="preserve">     Combo Cama Hampton Queen+ Colchón 1 Pill 26cm + Sabanas</v>
      </c>
      <c r="E339" s="68" t="s">
        <v>54</v>
      </c>
      <c r="F339" s="70">
        <f>F332</f>
        <v>3119900</v>
      </c>
      <c r="G339" s="70" t="str">
        <f>G332&amp;"     "</f>
        <v xml:space="preserve">$     </v>
      </c>
    </row>
    <row r="340" spans="1:9" ht="39.6">
      <c r="A340" s="68" t="s">
        <v>593</v>
      </c>
      <c r="B340" s="68" t="s">
        <v>602</v>
      </c>
      <c r="C340" s="9" t="s">
        <v>1939</v>
      </c>
      <c r="D340" s="69" t="str">
        <f>"     "&amp;D332</f>
        <v xml:space="preserve">     Combo Cama Hampton Queen+ Colchón 1 Pill 26cm + Sabanas</v>
      </c>
      <c r="E340" s="68" t="s">
        <v>48</v>
      </c>
      <c r="F340" s="70">
        <f>F332</f>
        <v>3119900</v>
      </c>
      <c r="G340" s="70" t="str">
        <f>G332&amp;"     "</f>
        <v xml:space="preserve">$     </v>
      </c>
    </row>
    <row r="341" spans="1:9" ht="39.6">
      <c r="A341" s="68" t="s">
        <v>593</v>
      </c>
      <c r="B341" s="68" t="s">
        <v>603</v>
      </c>
      <c r="C341" s="9" t="s">
        <v>1940</v>
      </c>
      <c r="D341" s="69" t="str">
        <f>"     "&amp;D332</f>
        <v xml:space="preserve">     Combo Cama Hampton Queen+ Colchón 1 Pill 26cm + Sabanas</v>
      </c>
      <c r="E341" s="68" t="s">
        <v>36</v>
      </c>
      <c r="F341" s="70">
        <f>F332</f>
        <v>3119900</v>
      </c>
      <c r="G341" s="70" t="str">
        <f>G332&amp;"     "</f>
        <v xml:space="preserve">$     </v>
      </c>
    </row>
    <row r="342" spans="1:9">
      <c r="A342" s="68" t="s">
        <v>604</v>
      </c>
      <c r="B342" s="68"/>
      <c r="C342" s="68" t="s">
        <v>6</v>
      </c>
      <c r="D342" s="9" t="s">
        <v>605</v>
      </c>
      <c r="E342" s="68" t="s">
        <v>16</v>
      </c>
      <c r="F342" s="6">
        <v>2799900</v>
      </c>
      <c r="G342" s="6" t="s">
        <v>13</v>
      </c>
      <c r="H342">
        <v>2799900</v>
      </c>
      <c r="I342" t="str">
        <f>+IF(H342&lt;F342,"BLACK","SIN PROMO")</f>
        <v>SIN PROMO</v>
      </c>
    </row>
    <row r="343" spans="1:9" ht="39.6">
      <c r="A343" s="68" t="s">
        <v>604</v>
      </c>
      <c r="B343" s="68" t="s">
        <v>606</v>
      </c>
      <c r="C343" s="9" t="s">
        <v>1941</v>
      </c>
      <c r="D343" s="69" t="str">
        <f>"     "&amp;D342</f>
        <v xml:space="preserve">     Combo Cama Doble + Cabecero Hampton Gratis Sabanas 300 Hilos</v>
      </c>
      <c r="E343" s="68" t="s">
        <v>12</v>
      </c>
      <c r="F343" s="70">
        <f>F342</f>
        <v>2799900</v>
      </c>
      <c r="G343" s="70" t="str">
        <f>G342&amp;"     "</f>
        <v xml:space="preserve">$     </v>
      </c>
    </row>
    <row r="344" spans="1:9" ht="39.6">
      <c r="A344" s="68" t="s">
        <v>604</v>
      </c>
      <c r="B344" s="68" t="s">
        <v>607</v>
      </c>
      <c r="C344" s="9" t="s">
        <v>1942</v>
      </c>
      <c r="D344" s="69" t="str">
        <f>"     "&amp;D342</f>
        <v xml:space="preserve">     Combo Cama Doble + Cabecero Hampton Gratis Sabanas 300 Hilos</v>
      </c>
      <c r="E344" s="68" t="s">
        <v>34</v>
      </c>
      <c r="F344" s="70">
        <f>F342</f>
        <v>2799900</v>
      </c>
      <c r="G344" s="70" t="str">
        <f>G342&amp;"     "</f>
        <v xml:space="preserve">$     </v>
      </c>
    </row>
    <row r="345" spans="1:9" ht="39.6">
      <c r="A345" s="68" t="s">
        <v>604</v>
      </c>
      <c r="B345" s="68" t="s">
        <v>608</v>
      </c>
      <c r="C345" s="9" t="s">
        <v>1943</v>
      </c>
      <c r="D345" s="69" t="str">
        <f>"     "&amp;D342</f>
        <v xml:space="preserve">     Combo Cama Doble + Cabecero Hampton Gratis Sabanas 300 Hilos</v>
      </c>
      <c r="E345" s="68" t="s">
        <v>300</v>
      </c>
      <c r="F345" s="70">
        <f>F342</f>
        <v>2799900</v>
      </c>
      <c r="G345" s="70" t="str">
        <f>G342&amp;"     "</f>
        <v xml:space="preserve">$     </v>
      </c>
    </row>
    <row r="346" spans="1:9" ht="39.6">
      <c r="A346" s="68" t="s">
        <v>604</v>
      </c>
      <c r="B346" s="68" t="s">
        <v>609</v>
      </c>
      <c r="C346" s="9" t="s">
        <v>1944</v>
      </c>
      <c r="D346" s="69" t="str">
        <f>"     "&amp;D342</f>
        <v xml:space="preserve">     Combo Cama Doble + Cabecero Hampton Gratis Sabanas 300 Hilos</v>
      </c>
      <c r="E346" s="68" t="s">
        <v>302</v>
      </c>
      <c r="F346" s="70">
        <f>F342</f>
        <v>2799900</v>
      </c>
      <c r="G346" s="70" t="str">
        <f>G342&amp;"     "</f>
        <v xml:space="preserve">$     </v>
      </c>
    </row>
    <row r="347" spans="1:9" ht="39.6">
      <c r="A347" s="68" t="s">
        <v>604</v>
      </c>
      <c r="B347" s="68" t="s">
        <v>610</v>
      </c>
      <c r="C347" s="9" t="s">
        <v>1945</v>
      </c>
      <c r="D347" s="69" t="str">
        <f>"     "&amp;D342</f>
        <v xml:space="preserve">     Combo Cama Doble + Cabecero Hampton Gratis Sabanas 300 Hilos</v>
      </c>
      <c r="E347" s="68" t="s">
        <v>304</v>
      </c>
      <c r="F347" s="70">
        <f>F342</f>
        <v>2799900</v>
      </c>
      <c r="G347" s="70" t="str">
        <f>G342&amp;"     "</f>
        <v xml:space="preserve">$     </v>
      </c>
    </row>
    <row r="348" spans="1:9" ht="39.6">
      <c r="A348" s="68" t="s">
        <v>604</v>
      </c>
      <c r="B348" s="68" t="s">
        <v>611</v>
      </c>
      <c r="C348" s="9" t="s">
        <v>1946</v>
      </c>
      <c r="D348" s="69" t="str">
        <f>"     "&amp;D342</f>
        <v xml:space="preserve">     Combo Cama Doble + Cabecero Hampton Gratis Sabanas 300 Hilos</v>
      </c>
      <c r="E348" s="68" t="s">
        <v>297</v>
      </c>
      <c r="F348" s="70">
        <f>F342</f>
        <v>2799900</v>
      </c>
      <c r="G348" s="70" t="str">
        <f>G342&amp;"     "</f>
        <v xml:space="preserve">$     </v>
      </c>
    </row>
    <row r="349" spans="1:9" ht="39.6">
      <c r="A349" s="68" t="s">
        <v>604</v>
      </c>
      <c r="B349" s="68" t="s">
        <v>612</v>
      </c>
      <c r="C349" s="9" t="s">
        <v>1947</v>
      </c>
      <c r="D349" s="69" t="str">
        <f>"     "&amp;D342</f>
        <v xml:space="preserve">     Combo Cama Doble + Cabecero Hampton Gratis Sabanas 300 Hilos</v>
      </c>
      <c r="E349" s="68" t="s">
        <v>306</v>
      </c>
      <c r="F349" s="70">
        <f>F342</f>
        <v>2799900</v>
      </c>
      <c r="G349" s="70" t="str">
        <f>G342&amp;"     "</f>
        <v xml:space="preserve">$     </v>
      </c>
    </row>
    <row r="350" spans="1:9" ht="39.6">
      <c r="A350" s="68" t="s">
        <v>604</v>
      </c>
      <c r="B350" s="68" t="s">
        <v>613</v>
      </c>
      <c r="C350" s="9" t="s">
        <v>1948</v>
      </c>
      <c r="D350" s="69" t="str">
        <f>"     "&amp;D342</f>
        <v xml:space="preserve">     Combo Cama Doble + Cabecero Hampton Gratis Sabanas 300 Hilos</v>
      </c>
      <c r="E350" s="68" t="s">
        <v>48</v>
      </c>
      <c r="F350" s="70">
        <f>F342</f>
        <v>2799900</v>
      </c>
      <c r="G350" s="70" t="str">
        <f>G342&amp;"     "</f>
        <v xml:space="preserve">$     </v>
      </c>
    </row>
    <row r="351" spans="1:9" ht="39.6">
      <c r="A351" s="68" t="s">
        <v>604</v>
      </c>
      <c r="B351" s="68" t="s">
        <v>614</v>
      </c>
      <c r="C351" s="9" t="s">
        <v>1949</v>
      </c>
      <c r="D351" s="69" t="str">
        <f>"     "&amp;D342</f>
        <v xml:space="preserve">     Combo Cama Doble + Cabecero Hampton Gratis Sabanas 300 Hilos</v>
      </c>
      <c r="E351" s="68" t="s">
        <v>36</v>
      </c>
      <c r="F351" s="70">
        <f>F342</f>
        <v>2799900</v>
      </c>
      <c r="G351" s="70" t="str">
        <f>G342&amp;"     "</f>
        <v xml:space="preserve">$     </v>
      </c>
    </row>
    <row r="352" spans="1:9">
      <c r="A352" s="68" t="s">
        <v>615</v>
      </c>
      <c r="B352" s="68"/>
      <c r="C352" s="68" t="s">
        <v>6</v>
      </c>
      <c r="D352" s="9" t="s">
        <v>616</v>
      </c>
      <c r="E352" s="68" t="s">
        <v>16</v>
      </c>
      <c r="F352" s="6">
        <v>3799900</v>
      </c>
      <c r="G352" s="6" t="s">
        <v>13</v>
      </c>
      <c r="H352">
        <v>3799900</v>
      </c>
      <c r="I352" t="str">
        <f>+IF(H352&lt;F352,"BLACK","SIN PROMO")</f>
        <v>SIN PROMO</v>
      </c>
    </row>
    <row r="353" spans="1:9" ht="39.6">
      <c r="A353" s="68" t="s">
        <v>615</v>
      </c>
      <c r="B353" s="68" t="s">
        <v>617</v>
      </c>
      <c r="C353" s="9" t="s">
        <v>1950</v>
      </c>
      <c r="D353" s="69" t="str">
        <f>"     "&amp;D352</f>
        <v xml:space="preserve">     Combo Cama Astoria Queen + Colchon 1pill 26cm + Sabanas</v>
      </c>
      <c r="E353" s="68" t="s">
        <v>12</v>
      </c>
      <c r="F353" s="70">
        <f>F352</f>
        <v>3799900</v>
      </c>
      <c r="G353" s="70" t="str">
        <f>G352&amp;"     "</f>
        <v xml:space="preserve">$     </v>
      </c>
    </row>
    <row r="354" spans="1:9" ht="39.6">
      <c r="A354" s="68" t="s">
        <v>615</v>
      </c>
      <c r="B354" s="68" t="s">
        <v>618</v>
      </c>
      <c r="C354" s="9" t="s">
        <v>1951</v>
      </c>
      <c r="D354" s="69" t="str">
        <f>"     "&amp;D352</f>
        <v xml:space="preserve">     Combo Cama Astoria Queen + Colchon 1pill 26cm + Sabanas</v>
      </c>
      <c r="E354" s="68" t="s">
        <v>34</v>
      </c>
      <c r="F354" s="70">
        <f>F352</f>
        <v>3799900</v>
      </c>
      <c r="G354" s="70" t="str">
        <f>G352&amp;"     "</f>
        <v xml:space="preserve">$     </v>
      </c>
    </row>
    <row r="355" spans="1:9" ht="39.6">
      <c r="A355" s="68" t="s">
        <v>615</v>
      </c>
      <c r="B355" s="68" t="s">
        <v>619</v>
      </c>
      <c r="C355" s="9" t="s">
        <v>1952</v>
      </c>
      <c r="D355" s="69" t="str">
        <f>"     "&amp;D352</f>
        <v xml:space="preserve">     Combo Cama Astoria Queen + Colchon 1pill 26cm + Sabanas</v>
      </c>
      <c r="E355" s="68" t="s">
        <v>300</v>
      </c>
      <c r="F355" s="70">
        <f>F352</f>
        <v>3799900</v>
      </c>
      <c r="G355" s="70" t="str">
        <f>G352&amp;"     "</f>
        <v xml:space="preserve">$     </v>
      </c>
    </row>
    <row r="356" spans="1:9" ht="39.6">
      <c r="A356" s="68" t="s">
        <v>615</v>
      </c>
      <c r="B356" s="68" t="s">
        <v>620</v>
      </c>
      <c r="C356" s="9" t="s">
        <v>1953</v>
      </c>
      <c r="D356" s="69" t="str">
        <f>"     "&amp;D352</f>
        <v xml:space="preserve">     Combo Cama Astoria Queen + Colchon 1pill 26cm + Sabanas</v>
      </c>
      <c r="E356" s="68" t="s">
        <v>153</v>
      </c>
      <c r="F356" s="70">
        <f>F352</f>
        <v>3799900</v>
      </c>
      <c r="G356" s="70" t="str">
        <f>G352&amp;"     "</f>
        <v xml:space="preserve">$     </v>
      </c>
    </row>
    <row r="357" spans="1:9" ht="39.6">
      <c r="A357" s="68" t="s">
        <v>615</v>
      </c>
      <c r="B357" s="68" t="s">
        <v>621</v>
      </c>
      <c r="C357" s="9" t="s">
        <v>1954</v>
      </c>
      <c r="D357" s="69" t="str">
        <f>"     "&amp;D352</f>
        <v xml:space="preserve">     Combo Cama Astoria Queen + Colchon 1pill 26cm + Sabanas</v>
      </c>
      <c r="E357" s="68" t="s">
        <v>350</v>
      </c>
      <c r="F357" s="70">
        <f>F352</f>
        <v>3799900</v>
      </c>
      <c r="G357" s="70" t="str">
        <f>G352&amp;"     "</f>
        <v xml:space="preserve">$     </v>
      </c>
    </row>
    <row r="358" spans="1:9" ht="39.6">
      <c r="A358" s="68" t="s">
        <v>615</v>
      </c>
      <c r="B358" s="68" t="s">
        <v>622</v>
      </c>
      <c r="C358" s="9" t="s">
        <v>1955</v>
      </c>
      <c r="D358" s="69" t="str">
        <f>"     "&amp;D352</f>
        <v xml:space="preserve">     Combo Cama Astoria Queen + Colchon 1pill 26cm + Sabanas</v>
      </c>
      <c r="E358" s="68" t="s">
        <v>567</v>
      </c>
      <c r="F358" s="70">
        <f>F352</f>
        <v>3799900</v>
      </c>
      <c r="G358" s="70" t="str">
        <f>G352&amp;"     "</f>
        <v xml:space="preserve">$     </v>
      </c>
    </row>
    <row r="359" spans="1:9" ht="39.6">
      <c r="A359" s="68" t="s">
        <v>615</v>
      </c>
      <c r="B359" s="68" t="s">
        <v>623</v>
      </c>
      <c r="C359" s="9" t="s">
        <v>1956</v>
      </c>
      <c r="D359" s="69" t="str">
        <f>"     "&amp;D352</f>
        <v xml:space="preserve">     Combo Cama Astoria Queen + Colchon 1pill 26cm + Sabanas</v>
      </c>
      <c r="E359" s="68" t="s">
        <v>54</v>
      </c>
      <c r="F359" s="70">
        <f>F352</f>
        <v>3799900</v>
      </c>
      <c r="G359" s="70" t="str">
        <f>G352&amp;"     "</f>
        <v xml:space="preserve">$     </v>
      </c>
    </row>
    <row r="360" spans="1:9" ht="39.6">
      <c r="A360" s="68" t="s">
        <v>615</v>
      </c>
      <c r="B360" s="68" t="s">
        <v>624</v>
      </c>
      <c r="C360" s="9" t="s">
        <v>1957</v>
      </c>
      <c r="D360" s="69" t="str">
        <f>"     "&amp;D352</f>
        <v xml:space="preserve">     Combo Cama Astoria Queen + Colchon 1pill 26cm + Sabanas</v>
      </c>
      <c r="E360" s="68" t="s">
        <v>48</v>
      </c>
      <c r="F360" s="70">
        <f>F352</f>
        <v>3799900</v>
      </c>
      <c r="G360" s="70" t="str">
        <f>G352&amp;"     "</f>
        <v xml:space="preserve">$     </v>
      </c>
    </row>
    <row r="361" spans="1:9" ht="39.6">
      <c r="A361" s="68" t="s">
        <v>615</v>
      </c>
      <c r="B361" s="68" t="s">
        <v>625</v>
      </c>
      <c r="C361" s="9" t="s">
        <v>1958</v>
      </c>
      <c r="D361" s="69" t="str">
        <f>"     "&amp;D352</f>
        <v xml:space="preserve">     Combo Cama Astoria Queen + Colchon 1pill 26cm + Sabanas</v>
      </c>
      <c r="E361" s="68" t="s">
        <v>36</v>
      </c>
      <c r="F361" s="70">
        <f>F352</f>
        <v>3799900</v>
      </c>
      <c r="G361" s="70" t="str">
        <f>G352&amp;"     "</f>
        <v xml:space="preserve">$     </v>
      </c>
    </row>
    <row r="362" spans="1:9">
      <c r="A362" s="68" t="s">
        <v>626</v>
      </c>
      <c r="B362" s="68"/>
      <c r="C362" s="68" t="s">
        <v>6</v>
      </c>
      <c r="D362" s="9" t="s">
        <v>627</v>
      </c>
      <c r="E362" s="68" t="s">
        <v>16</v>
      </c>
      <c r="F362" s="6">
        <v>2999900</v>
      </c>
      <c r="G362" s="6" t="s">
        <v>13</v>
      </c>
      <c r="H362">
        <v>2999900</v>
      </c>
      <c r="I362" t="str">
        <f>+IF(H362&lt;F362,"BLACK","SIN PROMO")</f>
        <v>SIN PROMO</v>
      </c>
    </row>
    <row r="363" spans="1:9" ht="39.6">
      <c r="A363" s="68" t="s">
        <v>626</v>
      </c>
      <c r="B363" s="68" t="s">
        <v>628</v>
      </c>
      <c r="C363" s="9" t="s">
        <v>1959</v>
      </c>
      <c r="D363" s="69" t="str">
        <f>"     "&amp;D362</f>
        <v xml:space="preserve">     Combo Cama Doble + Cabecero Mousai Gratis Sabanas 300 Hilos</v>
      </c>
      <c r="E363" s="68" t="s">
        <v>12</v>
      </c>
      <c r="F363" s="70">
        <f>F362</f>
        <v>2999900</v>
      </c>
      <c r="G363" s="70" t="str">
        <f>G362&amp;"     "</f>
        <v xml:space="preserve">$     </v>
      </c>
    </row>
    <row r="364" spans="1:9" ht="39.6">
      <c r="A364" s="68" t="s">
        <v>626</v>
      </c>
      <c r="B364" s="68" t="s">
        <v>629</v>
      </c>
      <c r="C364" s="9" t="s">
        <v>1960</v>
      </c>
      <c r="D364" s="69" t="str">
        <f>"     "&amp;D362</f>
        <v xml:space="preserve">     Combo Cama Doble + Cabecero Mousai Gratis Sabanas 300 Hilos</v>
      </c>
      <c r="E364" s="68" t="s">
        <v>34</v>
      </c>
      <c r="F364" s="70">
        <f>F362</f>
        <v>2999900</v>
      </c>
      <c r="G364" s="70" t="str">
        <f>G362&amp;"     "</f>
        <v xml:space="preserve">$     </v>
      </c>
    </row>
    <row r="365" spans="1:9" ht="39.6">
      <c r="A365" s="68" t="s">
        <v>626</v>
      </c>
      <c r="B365" s="68" t="s">
        <v>630</v>
      </c>
      <c r="C365" s="9" t="s">
        <v>1961</v>
      </c>
      <c r="D365" s="69" t="str">
        <f>"     "&amp;D362</f>
        <v xml:space="preserve">     Combo Cama Doble + Cabecero Mousai Gratis Sabanas 300 Hilos</v>
      </c>
      <c r="E365" s="68" t="s">
        <v>300</v>
      </c>
      <c r="F365" s="70">
        <f>F362</f>
        <v>2999900</v>
      </c>
      <c r="G365" s="70" t="str">
        <f>G362&amp;"     "</f>
        <v xml:space="preserve">$     </v>
      </c>
    </row>
    <row r="366" spans="1:9" ht="39.6">
      <c r="A366" s="68" t="s">
        <v>626</v>
      </c>
      <c r="B366" s="68" t="s">
        <v>631</v>
      </c>
      <c r="C366" s="9" t="s">
        <v>1962</v>
      </c>
      <c r="D366" s="69" t="str">
        <f>"     "&amp;D362</f>
        <v xml:space="preserve">     Combo Cama Doble + Cabecero Mousai Gratis Sabanas 300 Hilos</v>
      </c>
      <c r="E366" s="68" t="s">
        <v>302</v>
      </c>
      <c r="F366" s="70">
        <f>F362</f>
        <v>2999900</v>
      </c>
      <c r="G366" s="70" t="str">
        <f>G362&amp;"     "</f>
        <v xml:space="preserve">$     </v>
      </c>
    </row>
    <row r="367" spans="1:9" ht="39.6">
      <c r="A367" s="68" t="s">
        <v>626</v>
      </c>
      <c r="B367" s="68" t="s">
        <v>632</v>
      </c>
      <c r="C367" s="9" t="s">
        <v>1963</v>
      </c>
      <c r="D367" s="69" t="str">
        <f>"     "&amp;D362</f>
        <v xml:space="preserve">     Combo Cama Doble + Cabecero Mousai Gratis Sabanas 300 Hilos</v>
      </c>
      <c r="E367" s="68" t="s">
        <v>304</v>
      </c>
      <c r="F367" s="70">
        <f>F362</f>
        <v>2999900</v>
      </c>
      <c r="G367" s="70" t="str">
        <f>G362&amp;"     "</f>
        <v xml:space="preserve">$     </v>
      </c>
    </row>
    <row r="368" spans="1:9" ht="39.6">
      <c r="A368" s="68" t="s">
        <v>626</v>
      </c>
      <c r="B368" s="68" t="s">
        <v>633</v>
      </c>
      <c r="C368" s="9" t="s">
        <v>1964</v>
      </c>
      <c r="D368" s="69" t="str">
        <f>"     "&amp;D362</f>
        <v xml:space="preserve">     Combo Cama Doble + Cabecero Mousai Gratis Sabanas 300 Hilos</v>
      </c>
      <c r="E368" s="68" t="s">
        <v>297</v>
      </c>
      <c r="F368" s="70">
        <f>F362</f>
        <v>2999900</v>
      </c>
      <c r="G368" s="70" t="str">
        <f>G362&amp;"     "</f>
        <v xml:space="preserve">$     </v>
      </c>
    </row>
    <row r="369" spans="1:9" ht="39.6">
      <c r="A369" s="68" t="s">
        <v>626</v>
      </c>
      <c r="B369" s="68" t="s">
        <v>634</v>
      </c>
      <c r="C369" s="9" t="s">
        <v>1965</v>
      </c>
      <c r="D369" s="69" t="str">
        <f>"     "&amp;D362</f>
        <v xml:space="preserve">     Combo Cama Doble + Cabecero Mousai Gratis Sabanas 300 Hilos</v>
      </c>
      <c r="E369" s="68" t="s">
        <v>306</v>
      </c>
      <c r="F369" s="70">
        <f>F362</f>
        <v>2999900</v>
      </c>
      <c r="G369" s="70" t="str">
        <f>G362&amp;"     "</f>
        <v xml:space="preserve">$     </v>
      </c>
    </row>
    <row r="370" spans="1:9" ht="39.6">
      <c r="A370" s="68" t="s">
        <v>626</v>
      </c>
      <c r="B370" s="68" t="s">
        <v>635</v>
      </c>
      <c r="C370" s="9" t="s">
        <v>1966</v>
      </c>
      <c r="D370" s="69" t="str">
        <f>"     "&amp;D362</f>
        <v xml:space="preserve">     Combo Cama Doble + Cabecero Mousai Gratis Sabanas 300 Hilos</v>
      </c>
      <c r="E370" s="68" t="s">
        <v>48</v>
      </c>
      <c r="F370" s="70">
        <f>F362</f>
        <v>2999900</v>
      </c>
      <c r="G370" s="70" t="str">
        <f>G362&amp;"     "</f>
        <v xml:space="preserve">$     </v>
      </c>
    </row>
    <row r="371" spans="1:9" ht="39.6">
      <c r="A371" s="68" t="s">
        <v>626</v>
      </c>
      <c r="B371" s="68" t="s">
        <v>636</v>
      </c>
      <c r="C371" s="9" t="s">
        <v>1967</v>
      </c>
      <c r="D371" s="69" t="str">
        <f>"     "&amp;D362</f>
        <v xml:space="preserve">     Combo Cama Doble + Cabecero Mousai Gratis Sabanas 300 Hilos</v>
      </c>
      <c r="E371" s="68" t="s">
        <v>36</v>
      </c>
      <c r="F371" s="70">
        <f>F362</f>
        <v>2999900</v>
      </c>
      <c r="G371" s="70" t="str">
        <f>G362&amp;"     "</f>
        <v xml:space="preserve">$     </v>
      </c>
    </row>
    <row r="372" spans="1:9">
      <c r="A372" s="68" t="s">
        <v>637</v>
      </c>
      <c r="B372" s="68"/>
      <c r="C372" s="68" t="s">
        <v>6</v>
      </c>
      <c r="D372" s="9" t="s">
        <v>638</v>
      </c>
      <c r="E372" s="68" t="s">
        <v>16</v>
      </c>
      <c r="F372" s="6">
        <v>3639900</v>
      </c>
      <c r="G372" s="6" t="s">
        <v>13</v>
      </c>
      <c r="H372">
        <v>3639900</v>
      </c>
      <c r="I372" t="str">
        <f>+IF(H372&lt;F372,"BLACK","SIN PROMO")</f>
        <v>SIN PROMO</v>
      </c>
    </row>
    <row r="373" spans="1:9" ht="39.6">
      <c r="A373" s="68" t="s">
        <v>637</v>
      </c>
      <c r="B373" s="68" t="s">
        <v>639</v>
      </c>
      <c r="C373" s="9" t="s">
        <v>1968</v>
      </c>
      <c r="D373" s="69" t="str">
        <f>"     "&amp;D372</f>
        <v xml:space="preserve">     Combo Cama Mousai King + Colchón 1 Pill 26cm + Sabanas</v>
      </c>
      <c r="E373" s="68" t="s">
        <v>48</v>
      </c>
      <c r="F373" s="70">
        <f>F372</f>
        <v>3639900</v>
      </c>
      <c r="G373" s="70" t="str">
        <f>G372&amp;"     "</f>
        <v xml:space="preserve">$     </v>
      </c>
    </row>
    <row r="374" spans="1:9" ht="39.6">
      <c r="A374" s="68" t="s">
        <v>637</v>
      </c>
      <c r="B374" s="68" t="s">
        <v>640</v>
      </c>
      <c r="C374" s="9" t="s">
        <v>1969</v>
      </c>
      <c r="D374" s="69" t="str">
        <f>"     "&amp;D372</f>
        <v xml:space="preserve">     Combo Cama Mousai King + Colchón 1 Pill 26cm + Sabanas</v>
      </c>
      <c r="E374" s="68" t="s">
        <v>34</v>
      </c>
      <c r="F374" s="70">
        <f>F372</f>
        <v>3639900</v>
      </c>
      <c r="G374" s="70" t="str">
        <f>G372&amp;"     "</f>
        <v xml:space="preserve">$     </v>
      </c>
    </row>
    <row r="375" spans="1:9" ht="39.6">
      <c r="A375" s="68" t="s">
        <v>637</v>
      </c>
      <c r="B375" s="68" t="s">
        <v>641</v>
      </c>
      <c r="C375" s="9" t="s">
        <v>1970</v>
      </c>
      <c r="D375" s="69" t="str">
        <f>"     "&amp;D372</f>
        <v xml:space="preserve">     Combo Cama Mousai King + Colchón 1 Pill 26cm + Sabanas</v>
      </c>
      <c r="E375" s="68" t="s">
        <v>300</v>
      </c>
      <c r="F375" s="70">
        <f>F372</f>
        <v>3639900</v>
      </c>
      <c r="G375" s="70" t="str">
        <f>G372&amp;"     "</f>
        <v xml:space="preserve">$     </v>
      </c>
    </row>
    <row r="376" spans="1:9" ht="39.6">
      <c r="A376" s="68" t="s">
        <v>637</v>
      </c>
      <c r="B376" s="68" t="s">
        <v>642</v>
      </c>
      <c r="C376" s="9" t="s">
        <v>1971</v>
      </c>
      <c r="D376" s="69" t="str">
        <f>"     "&amp;D372</f>
        <v xml:space="preserve">     Combo Cama Mousai King + Colchón 1 Pill 26cm + Sabanas</v>
      </c>
      <c r="E376" s="68" t="s">
        <v>302</v>
      </c>
      <c r="F376" s="70">
        <f>F372</f>
        <v>3639900</v>
      </c>
      <c r="G376" s="70" t="str">
        <f>G372&amp;"     "</f>
        <v xml:space="preserve">$     </v>
      </c>
    </row>
    <row r="377" spans="1:9" ht="39.6">
      <c r="A377" s="68" t="s">
        <v>637</v>
      </c>
      <c r="B377" s="68" t="s">
        <v>643</v>
      </c>
      <c r="C377" s="9" t="s">
        <v>1972</v>
      </c>
      <c r="D377" s="69" t="str">
        <f>"     "&amp;D372</f>
        <v xml:space="preserve">     Combo Cama Mousai King + Colchón 1 Pill 26cm + Sabanas</v>
      </c>
      <c r="E377" s="68" t="s">
        <v>304</v>
      </c>
      <c r="F377" s="70">
        <f>F372</f>
        <v>3639900</v>
      </c>
      <c r="G377" s="70" t="str">
        <f>G372&amp;"     "</f>
        <v xml:space="preserve">$     </v>
      </c>
    </row>
    <row r="378" spans="1:9" ht="39.6">
      <c r="A378" s="68" t="s">
        <v>637</v>
      </c>
      <c r="B378" s="68" t="s">
        <v>644</v>
      </c>
      <c r="C378" s="9" t="s">
        <v>1973</v>
      </c>
      <c r="D378" s="69" t="str">
        <f>"     "&amp;D372</f>
        <v xml:space="preserve">     Combo Cama Mousai King + Colchón 1 Pill 26cm + Sabanas</v>
      </c>
      <c r="E378" s="68" t="s">
        <v>297</v>
      </c>
      <c r="F378" s="70">
        <f>F372</f>
        <v>3639900</v>
      </c>
      <c r="G378" s="70" t="str">
        <f>G372&amp;"     "</f>
        <v xml:space="preserve">$     </v>
      </c>
    </row>
    <row r="379" spans="1:9" ht="39.6">
      <c r="A379" s="68" t="s">
        <v>637</v>
      </c>
      <c r="B379" s="68" t="s">
        <v>645</v>
      </c>
      <c r="C379" s="9" t="s">
        <v>1974</v>
      </c>
      <c r="D379" s="69" t="str">
        <f>"     "&amp;D372</f>
        <v xml:space="preserve">     Combo Cama Mousai King + Colchón 1 Pill 26cm + Sabanas</v>
      </c>
      <c r="E379" s="68" t="s">
        <v>306</v>
      </c>
      <c r="F379" s="70">
        <f>F372</f>
        <v>3639900</v>
      </c>
      <c r="G379" s="70" t="str">
        <f>G372&amp;"     "</f>
        <v xml:space="preserve">$     </v>
      </c>
    </row>
    <row r="380" spans="1:9" ht="39.6">
      <c r="A380" s="68" t="s">
        <v>637</v>
      </c>
      <c r="B380" s="68" t="s">
        <v>646</v>
      </c>
      <c r="C380" s="9" t="s">
        <v>1975</v>
      </c>
      <c r="D380" s="69" t="str">
        <f>"     "&amp;D372</f>
        <v xml:space="preserve">     Combo Cama Mousai King + Colchón 1 Pill 26cm + Sabanas</v>
      </c>
      <c r="E380" s="68" t="s">
        <v>12</v>
      </c>
      <c r="F380" s="70">
        <f>F372</f>
        <v>3639900</v>
      </c>
      <c r="G380" s="70" t="str">
        <f>G372&amp;"     "</f>
        <v xml:space="preserve">$     </v>
      </c>
    </row>
    <row r="381" spans="1:9" ht="39.6">
      <c r="A381" s="68" t="s">
        <v>637</v>
      </c>
      <c r="B381" s="68" t="s">
        <v>647</v>
      </c>
      <c r="C381" s="9" t="s">
        <v>1976</v>
      </c>
      <c r="D381" s="69" t="str">
        <f>"     "&amp;D372</f>
        <v xml:space="preserve">     Combo Cama Mousai King + Colchón 1 Pill 26cm + Sabanas</v>
      </c>
      <c r="E381" s="68" t="s">
        <v>36</v>
      </c>
      <c r="F381" s="70">
        <f>F372</f>
        <v>3639900</v>
      </c>
      <c r="G381" s="70" t="str">
        <f>G372&amp;"     "</f>
        <v xml:space="preserve">$     </v>
      </c>
    </row>
    <row r="382" spans="1:9">
      <c r="A382" s="68" t="s">
        <v>2450</v>
      </c>
      <c r="B382" s="68" t="s">
        <v>2451</v>
      </c>
      <c r="C382" s="9" t="s">
        <v>2452</v>
      </c>
      <c r="D382" s="9" t="s">
        <v>2453</v>
      </c>
      <c r="E382" s="68" t="s">
        <v>105</v>
      </c>
      <c r="F382" s="6">
        <v>949900</v>
      </c>
      <c r="G382" s="6" t="s">
        <v>13</v>
      </c>
      <c r="H382">
        <v>949900</v>
      </c>
      <c r="I382" t="str">
        <f t="shared" ref="I382:I409" si="21">+IF(H382&lt;F382,"BLACK","SIN PROMO")</f>
        <v>SIN PROMO</v>
      </c>
    </row>
    <row r="383" spans="1:9">
      <c r="A383" s="68" t="s">
        <v>655</v>
      </c>
      <c r="B383" s="68"/>
      <c r="C383" s="9" t="s">
        <v>1980</v>
      </c>
      <c r="D383" s="9" t="s">
        <v>656</v>
      </c>
      <c r="E383" s="68" t="s">
        <v>16</v>
      </c>
      <c r="F383" s="6">
        <v>2389900</v>
      </c>
      <c r="G383" s="6" t="s">
        <v>13</v>
      </c>
      <c r="H383">
        <v>2389900</v>
      </c>
      <c r="I383" t="str">
        <f t="shared" si="21"/>
        <v>SIN PROMO</v>
      </c>
    </row>
    <row r="384" spans="1:9">
      <c r="A384" s="68" t="s">
        <v>657</v>
      </c>
      <c r="B384" s="68"/>
      <c r="C384" s="9" t="s">
        <v>1981</v>
      </c>
      <c r="D384" s="9" t="s">
        <v>658</v>
      </c>
      <c r="E384" s="68" t="s">
        <v>16</v>
      </c>
      <c r="F384" s="6">
        <v>2389900</v>
      </c>
      <c r="G384" s="6" t="s">
        <v>13</v>
      </c>
      <c r="H384">
        <v>2389900</v>
      </c>
      <c r="I384" t="str">
        <f t="shared" si="21"/>
        <v>SIN PROMO</v>
      </c>
    </row>
    <row r="385" spans="1:9">
      <c r="A385" s="68" t="s">
        <v>661</v>
      </c>
      <c r="B385" s="68"/>
      <c r="C385" s="9" t="s">
        <v>1983</v>
      </c>
      <c r="D385" s="9" t="s">
        <v>662</v>
      </c>
      <c r="E385" s="68" t="s">
        <v>16</v>
      </c>
      <c r="F385" s="6">
        <v>1969900</v>
      </c>
      <c r="G385" s="6" t="s">
        <v>13</v>
      </c>
      <c r="H385">
        <v>1969900</v>
      </c>
      <c r="I385" t="str">
        <f t="shared" si="21"/>
        <v>SIN PROMO</v>
      </c>
    </row>
    <row r="386" spans="1:9">
      <c r="A386" s="68" t="s">
        <v>663</v>
      </c>
      <c r="B386" s="68"/>
      <c r="C386" s="9" t="s">
        <v>1984</v>
      </c>
      <c r="D386" s="9" t="s">
        <v>664</v>
      </c>
      <c r="E386" s="68" t="s">
        <v>16</v>
      </c>
      <c r="F386" s="6">
        <v>2079900</v>
      </c>
      <c r="G386" s="6" t="s">
        <v>13</v>
      </c>
      <c r="H386">
        <v>2079900</v>
      </c>
      <c r="I386" t="str">
        <f t="shared" si="21"/>
        <v>SIN PROMO</v>
      </c>
    </row>
    <row r="387" spans="1:9">
      <c r="A387" s="68" t="s">
        <v>665</v>
      </c>
      <c r="B387" s="68"/>
      <c r="C387" s="9" t="s">
        <v>1985</v>
      </c>
      <c r="D387" s="9" t="s">
        <v>666</v>
      </c>
      <c r="E387" s="68" t="s">
        <v>16</v>
      </c>
      <c r="F387" s="6">
        <v>2599900</v>
      </c>
      <c r="G387" s="6" t="s">
        <v>13</v>
      </c>
      <c r="H387">
        <v>2599900</v>
      </c>
      <c r="I387" t="str">
        <f t="shared" si="21"/>
        <v>SIN PROMO</v>
      </c>
    </row>
    <row r="388" spans="1:9">
      <c r="A388" s="68" t="s">
        <v>667</v>
      </c>
      <c r="B388" s="68"/>
      <c r="C388" s="9" t="s">
        <v>1986</v>
      </c>
      <c r="D388" s="9" t="s">
        <v>668</v>
      </c>
      <c r="E388" s="68" t="s">
        <v>16</v>
      </c>
      <c r="F388" s="6">
        <v>1969900</v>
      </c>
      <c r="G388" s="6" t="s">
        <v>13</v>
      </c>
      <c r="H388">
        <v>1969900</v>
      </c>
      <c r="I388" t="str">
        <f t="shared" si="21"/>
        <v>SIN PROMO</v>
      </c>
    </row>
    <row r="389" spans="1:9">
      <c r="A389" s="68" t="s">
        <v>669</v>
      </c>
      <c r="B389" s="68"/>
      <c r="C389" s="9" t="s">
        <v>1987</v>
      </c>
      <c r="D389" s="9" t="s">
        <v>670</v>
      </c>
      <c r="E389" s="68" t="s">
        <v>16</v>
      </c>
      <c r="F389" s="6">
        <v>2599900</v>
      </c>
      <c r="G389" s="6" t="s">
        <v>13</v>
      </c>
      <c r="H389">
        <v>2599900</v>
      </c>
      <c r="I389" t="str">
        <f t="shared" si="21"/>
        <v>SIN PROMO</v>
      </c>
    </row>
    <row r="390" spans="1:9">
      <c r="A390" s="68" t="s">
        <v>671</v>
      </c>
      <c r="B390" s="68"/>
      <c r="C390" s="9" t="s">
        <v>1988</v>
      </c>
      <c r="D390" s="9" t="s">
        <v>672</v>
      </c>
      <c r="E390" s="68" t="s">
        <v>16</v>
      </c>
      <c r="F390" s="6">
        <v>2079900</v>
      </c>
      <c r="G390" s="6" t="s">
        <v>13</v>
      </c>
      <c r="H390">
        <v>2079900</v>
      </c>
      <c r="I390" t="str">
        <f t="shared" si="21"/>
        <v>SIN PROMO</v>
      </c>
    </row>
    <row r="391" spans="1:9">
      <c r="A391" s="68" t="s">
        <v>675</v>
      </c>
      <c r="B391" s="68"/>
      <c r="C391" s="9" t="s">
        <v>1990</v>
      </c>
      <c r="D391" s="9" t="s">
        <v>676</v>
      </c>
      <c r="E391" s="68" t="s">
        <v>16</v>
      </c>
      <c r="F391" s="6">
        <v>1869900</v>
      </c>
      <c r="G391" s="6" t="s">
        <v>13</v>
      </c>
      <c r="H391">
        <v>1869900</v>
      </c>
      <c r="I391" t="str">
        <f t="shared" si="21"/>
        <v>SIN PROMO</v>
      </c>
    </row>
    <row r="392" spans="1:9">
      <c r="A392" s="68" t="s">
        <v>677</v>
      </c>
      <c r="B392" s="68"/>
      <c r="C392" s="9" t="s">
        <v>1991</v>
      </c>
      <c r="D392" s="9" t="s">
        <v>678</v>
      </c>
      <c r="E392" s="68" t="s">
        <v>16</v>
      </c>
      <c r="F392" s="6">
        <v>1969900</v>
      </c>
      <c r="G392" s="6" t="s">
        <v>13</v>
      </c>
      <c r="H392">
        <v>1969900</v>
      </c>
      <c r="I392" t="str">
        <f t="shared" si="21"/>
        <v>SIN PROMO</v>
      </c>
    </row>
    <row r="393" spans="1:9">
      <c r="A393" s="68" t="s">
        <v>679</v>
      </c>
      <c r="B393" s="68"/>
      <c r="C393" s="9" t="s">
        <v>1992</v>
      </c>
      <c r="D393" s="9" t="s">
        <v>680</v>
      </c>
      <c r="E393" s="68" t="s">
        <v>16</v>
      </c>
      <c r="F393" s="6">
        <v>2599900</v>
      </c>
      <c r="G393" s="6" t="s">
        <v>13</v>
      </c>
      <c r="H393">
        <v>2599900</v>
      </c>
      <c r="I393" t="str">
        <f t="shared" si="21"/>
        <v>SIN PROMO</v>
      </c>
    </row>
    <row r="394" spans="1:9">
      <c r="A394" s="68" t="s">
        <v>681</v>
      </c>
      <c r="B394" s="68"/>
      <c r="C394" s="9" t="s">
        <v>1993</v>
      </c>
      <c r="D394" s="9" t="s">
        <v>682</v>
      </c>
      <c r="E394" s="68" t="s">
        <v>16</v>
      </c>
      <c r="F394" s="6">
        <v>2599900</v>
      </c>
      <c r="G394" s="6" t="s">
        <v>13</v>
      </c>
      <c r="H394">
        <v>2599900</v>
      </c>
      <c r="I394" t="str">
        <f t="shared" si="21"/>
        <v>SIN PROMO</v>
      </c>
    </row>
    <row r="395" spans="1:9">
      <c r="A395" s="68" t="s">
        <v>683</v>
      </c>
      <c r="B395" s="68"/>
      <c r="C395" s="9" t="s">
        <v>1994</v>
      </c>
      <c r="D395" s="9" t="s">
        <v>684</v>
      </c>
      <c r="E395" s="68" t="s">
        <v>16</v>
      </c>
      <c r="F395" s="6">
        <v>1869900</v>
      </c>
      <c r="G395" s="6" t="s">
        <v>13</v>
      </c>
      <c r="H395">
        <v>1869900</v>
      </c>
      <c r="I395" t="str">
        <f t="shared" si="21"/>
        <v>SIN PROMO</v>
      </c>
    </row>
    <row r="396" spans="1:9">
      <c r="A396" s="68" t="s">
        <v>685</v>
      </c>
      <c r="B396" s="68"/>
      <c r="C396" s="9" t="s">
        <v>1995</v>
      </c>
      <c r="D396" s="9" t="s">
        <v>686</v>
      </c>
      <c r="E396" s="68" t="s">
        <v>16</v>
      </c>
      <c r="F396" s="6">
        <v>2599900</v>
      </c>
      <c r="G396" s="6" t="s">
        <v>13</v>
      </c>
      <c r="H396">
        <v>2599900</v>
      </c>
      <c r="I396" t="str">
        <f t="shared" si="21"/>
        <v>SIN PROMO</v>
      </c>
    </row>
    <row r="397" spans="1:9">
      <c r="A397" s="68" t="s">
        <v>687</v>
      </c>
      <c r="B397" s="68"/>
      <c r="C397" s="9" t="s">
        <v>1996</v>
      </c>
      <c r="D397" s="9" t="s">
        <v>688</v>
      </c>
      <c r="E397" s="68" t="s">
        <v>16</v>
      </c>
      <c r="F397" s="6">
        <v>1869900</v>
      </c>
      <c r="G397" s="6" t="s">
        <v>13</v>
      </c>
      <c r="H397">
        <v>1869900</v>
      </c>
      <c r="I397" t="str">
        <f t="shared" si="21"/>
        <v>SIN PROMO</v>
      </c>
    </row>
    <row r="398" spans="1:9">
      <c r="A398" s="68" t="s">
        <v>689</v>
      </c>
      <c r="B398" s="68"/>
      <c r="C398" s="9" t="s">
        <v>1997</v>
      </c>
      <c r="D398" s="9" t="s">
        <v>690</v>
      </c>
      <c r="E398" s="68" t="s">
        <v>16</v>
      </c>
      <c r="F398" s="6">
        <v>1869900</v>
      </c>
      <c r="G398" s="6" t="s">
        <v>13</v>
      </c>
      <c r="H398">
        <v>1869900</v>
      </c>
      <c r="I398" t="str">
        <f t="shared" si="21"/>
        <v>SIN PROMO</v>
      </c>
    </row>
    <row r="399" spans="1:9">
      <c r="A399" s="68" t="s">
        <v>691</v>
      </c>
      <c r="B399" s="68"/>
      <c r="C399" s="9" t="s">
        <v>1998</v>
      </c>
      <c r="D399" s="9" t="s">
        <v>692</v>
      </c>
      <c r="E399" s="68" t="s">
        <v>16</v>
      </c>
      <c r="F399" s="6">
        <v>2079900</v>
      </c>
      <c r="G399" s="6" t="s">
        <v>13</v>
      </c>
      <c r="H399">
        <v>2079900</v>
      </c>
      <c r="I399" t="str">
        <f t="shared" si="21"/>
        <v>SIN PROMO</v>
      </c>
    </row>
    <row r="400" spans="1:9">
      <c r="A400" s="68" t="s">
        <v>693</v>
      </c>
      <c r="B400" s="68"/>
      <c r="C400" s="9" t="s">
        <v>1999</v>
      </c>
      <c r="D400" s="9" t="s">
        <v>694</v>
      </c>
      <c r="E400" s="68" t="s">
        <v>16</v>
      </c>
      <c r="F400" s="6">
        <v>1869900</v>
      </c>
      <c r="G400" s="6" t="s">
        <v>13</v>
      </c>
      <c r="H400">
        <v>1869900</v>
      </c>
      <c r="I400" t="str">
        <f t="shared" si="21"/>
        <v>SIN PROMO</v>
      </c>
    </row>
    <row r="401" spans="1:9">
      <c r="A401" s="68" t="s">
        <v>695</v>
      </c>
      <c r="B401" s="68"/>
      <c r="C401" s="9" t="s">
        <v>2000</v>
      </c>
      <c r="D401" s="9" t="s">
        <v>696</v>
      </c>
      <c r="E401" s="68" t="s">
        <v>16</v>
      </c>
      <c r="F401" s="6">
        <v>2389900</v>
      </c>
      <c r="G401" s="6" t="s">
        <v>13</v>
      </c>
      <c r="H401">
        <v>2389900</v>
      </c>
      <c r="I401" t="str">
        <f t="shared" si="21"/>
        <v>SIN PROMO</v>
      </c>
    </row>
    <row r="402" spans="1:9">
      <c r="A402" s="68" t="s">
        <v>697</v>
      </c>
      <c r="B402" s="68"/>
      <c r="C402" s="9" t="s">
        <v>2001</v>
      </c>
      <c r="D402" s="9" t="s">
        <v>698</v>
      </c>
      <c r="E402" s="68" t="s">
        <v>16</v>
      </c>
      <c r="F402" s="6">
        <v>2079900</v>
      </c>
      <c r="G402" s="6" t="s">
        <v>13</v>
      </c>
      <c r="H402">
        <v>2079900</v>
      </c>
      <c r="I402" t="str">
        <f t="shared" si="21"/>
        <v>SIN PROMO</v>
      </c>
    </row>
    <row r="403" spans="1:9">
      <c r="A403" s="68" t="s">
        <v>699</v>
      </c>
      <c r="B403" s="68"/>
      <c r="C403" s="9" t="s">
        <v>2002</v>
      </c>
      <c r="D403" s="9" t="s">
        <v>700</v>
      </c>
      <c r="E403" s="68" t="s">
        <v>16</v>
      </c>
      <c r="F403" s="6">
        <v>1869900</v>
      </c>
      <c r="G403" s="6" t="s">
        <v>13</v>
      </c>
      <c r="H403">
        <v>1869900</v>
      </c>
      <c r="I403" t="str">
        <f t="shared" si="21"/>
        <v>SIN PROMO</v>
      </c>
    </row>
    <row r="404" spans="1:9">
      <c r="A404" s="68" t="s">
        <v>701</v>
      </c>
      <c r="B404" s="68"/>
      <c r="C404" s="9" t="s">
        <v>2003</v>
      </c>
      <c r="D404" s="9" t="s">
        <v>702</v>
      </c>
      <c r="E404" s="68" t="s">
        <v>16</v>
      </c>
      <c r="F404" s="6">
        <v>1969900</v>
      </c>
      <c r="G404" s="6" t="s">
        <v>13</v>
      </c>
      <c r="H404">
        <v>1969900</v>
      </c>
      <c r="I404" t="str">
        <f t="shared" si="21"/>
        <v>SIN PROMO</v>
      </c>
    </row>
    <row r="405" spans="1:9">
      <c r="A405" s="68" t="s">
        <v>703</v>
      </c>
      <c r="B405" s="68"/>
      <c r="C405" s="9" t="s">
        <v>2004</v>
      </c>
      <c r="D405" s="9" t="s">
        <v>704</v>
      </c>
      <c r="E405" s="68" t="s">
        <v>16</v>
      </c>
      <c r="F405" s="6">
        <v>1869900</v>
      </c>
      <c r="G405" s="6" t="s">
        <v>13</v>
      </c>
      <c r="H405">
        <v>1869900</v>
      </c>
      <c r="I405" t="str">
        <f t="shared" si="21"/>
        <v>SIN PROMO</v>
      </c>
    </row>
    <row r="406" spans="1:9">
      <c r="A406" s="68" t="s">
        <v>705</v>
      </c>
      <c r="B406" s="68"/>
      <c r="C406" s="9" t="s">
        <v>2005</v>
      </c>
      <c r="D406" s="9" t="s">
        <v>706</v>
      </c>
      <c r="E406" s="68" t="s">
        <v>16</v>
      </c>
      <c r="F406" s="6">
        <v>2079900</v>
      </c>
      <c r="G406" s="6" t="s">
        <v>13</v>
      </c>
      <c r="H406">
        <v>2079900</v>
      </c>
      <c r="I406" t="str">
        <f t="shared" si="21"/>
        <v>SIN PROMO</v>
      </c>
    </row>
    <row r="407" spans="1:9">
      <c r="A407" s="68" t="s">
        <v>707</v>
      </c>
      <c r="B407" s="68"/>
      <c r="C407" s="9" t="s">
        <v>2006</v>
      </c>
      <c r="D407" s="9" t="s">
        <v>708</v>
      </c>
      <c r="E407" s="68" t="s">
        <v>16</v>
      </c>
      <c r="F407" s="6">
        <v>1969900</v>
      </c>
      <c r="G407" s="6" t="s">
        <v>13</v>
      </c>
      <c r="H407">
        <v>1969900</v>
      </c>
      <c r="I407" t="str">
        <f t="shared" si="21"/>
        <v>SIN PROMO</v>
      </c>
    </row>
    <row r="408" spans="1:9">
      <c r="A408" s="68" t="s">
        <v>709</v>
      </c>
      <c r="B408" s="68"/>
      <c r="C408" s="9" t="s">
        <v>2007</v>
      </c>
      <c r="D408" s="9" t="s">
        <v>710</v>
      </c>
      <c r="E408" s="68" t="s">
        <v>16</v>
      </c>
      <c r="F408" s="6">
        <v>2599900</v>
      </c>
      <c r="G408" s="6" t="s">
        <v>13</v>
      </c>
      <c r="H408">
        <v>2599900</v>
      </c>
      <c r="I408" t="str">
        <f t="shared" si="21"/>
        <v>SIN PROMO</v>
      </c>
    </row>
    <row r="409" spans="1:9">
      <c r="A409" s="68" t="s">
        <v>711</v>
      </c>
      <c r="B409" s="68"/>
      <c r="C409" s="68" t="s">
        <v>6</v>
      </c>
      <c r="D409" s="9" t="s">
        <v>712</v>
      </c>
      <c r="E409" s="68" t="s">
        <v>16</v>
      </c>
      <c r="F409" s="6">
        <v>2179900</v>
      </c>
      <c r="G409" s="6" t="s">
        <v>13</v>
      </c>
      <c r="H409">
        <v>2079900</v>
      </c>
      <c r="I409" t="str">
        <f t="shared" si="21"/>
        <v>BLACK</v>
      </c>
    </row>
    <row r="410" spans="1:9" ht="26.4">
      <c r="A410" s="68" t="s">
        <v>711</v>
      </c>
      <c r="B410" s="68" t="s">
        <v>713</v>
      </c>
      <c r="C410" s="9" t="s">
        <v>2008</v>
      </c>
      <c r="D410" s="69" t="str">
        <f>"     "&amp;D409</f>
        <v xml:space="preserve">     Cama Italia King 200x200x150</v>
      </c>
      <c r="E410" s="68" t="s">
        <v>714</v>
      </c>
      <c r="F410" s="70">
        <f>F409</f>
        <v>2179900</v>
      </c>
      <c r="G410" s="70" t="str">
        <f>G409&amp;"     "</f>
        <v xml:space="preserve">$     </v>
      </c>
    </row>
    <row r="411" spans="1:9" ht="26.4">
      <c r="A411" s="68" t="s">
        <v>711</v>
      </c>
      <c r="B411" s="68" t="s">
        <v>715</v>
      </c>
      <c r="C411" s="9" t="s">
        <v>2009</v>
      </c>
      <c r="D411" s="69" t="str">
        <f>"     "&amp;D409</f>
        <v xml:space="preserve">     Cama Italia King 200x200x150</v>
      </c>
      <c r="E411" s="68" t="s">
        <v>716</v>
      </c>
      <c r="F411" s="70">
        <f>F409</f>
        <v>2179900</v>
      </c>
      <c r="G411" s="70" t="str">
        <f>G409&amp;"     "</f>
        <v xml:space="preserve">$     </v>
      </c>
    </row>
    <row r="412" spans="1:9" ht="26.4">
      <c r="A412" s="68" t="s">
        <v>711</v>
      </c>
      <c r="B412" s="68" t="s">
        <v>717</v>
      </c>
      <c r="C412" s="9" t="s">
        <v>2010</v>
      </c>
      <c r="D412" s="69" t="str">
        <f>"     "&amp;D409</f>
        <v xml:space="preserve">     Cama Italia King 200x200x150</v>
      </c>
      <c r="E412" s="68" t="s">
        <v>718</v>
      </c>
      <c r="F412" s="70">
        <f>F409</f>
        <v>2179900</v>
      </c>
      <c r="G412" s="70" t="str">
        <f>G409&amp;"     "</f>
        <v xml:space="preserve">$     </v>
      </c>
    </row>
    <row r="413" spans="1:9" ht="26.4">
      <c r="A413" s="68" t="s">
        <v>711</v>
      </c>
      <c r="B413" s="68" t="s">
        <v>719</v>
      </c>
      <c r="C413" s="9" t="s">
        <v>2011</v>
      </c>
      <c r="D413" s="69" t="str">
        <f>"     "&amp;D409</f>
        <v xml:space="preserve">     Cama Italia King 200x200x150</v>
      </c>
      <c r="E413" s="68" t="s">
        <v>720</v>
      </c>
      <c r="F413" s="70">
        <f>F409</f>
        <v>2179900</v>
      </c>
      <c r="G413" s="70" t="str">
        <f>G409&amp;"     "</f>
        <v xml:space="preserve">$     </v>
      </c>
    </row>
    <row r="414" spans="1:9" ht="26.4">
      <c r="A414" s="68" t="s">
        <v>711</v>
      </c>
      <c r="B414" s="68" t="s">
        <v>721</v>
      </c>
      <c r="C414" s="9" t="s">
        <v>2012</v>
      </c>
      <c r="D414" s="69" t="str">
        <f>"     "&amp;D409</f>
        <v xml:space="preserve">     Cama Italia King 200x200x150</v>
      </c>
      <c r="E414" s="68" t="s">
        <v>722</v>
      </c>
      <c r="F414" s="70">
        <f>F409</f>
        <v>2179900</v>
      </c>
      <c r="G414" s="70" t="str">
        <f>G409&amp;"     "</f>
        <v xml:space="preserve">$     </v>
      </c>
    </row>
    <row r="415" spans="1:9" ht="26.4">
      <c r="A415" s="68" t="s">
        <v>711</v>
      </c>
      <c r="B415" s="68" t="s">
        <v>723</v>
      </c>
      <c r="C415" s="9" t="s">
        <v>2013</v>
      </c>
      <c r="D415" s="69" t="str">
        <f>"     "&amp;D409</f>
        <v xml:space="preserve">     Cama Italia King 200x200x150</v>
      </c>
      <c r="E415" s="68" t="s">
        <v>724</v>
      </c>
      <c r="F415" s="70">
        <f>F409</f>
        <v>2179900</v>
      </c>
      <c r="G415" s="70" t="str">
        <f>G409&amp;"     "</f>
        <v xml:space="preserve">$     </v>
      </c>
    </row>
    <row r="416" spans="1:9">
      <c r="A416" s="68" t="s">
        <v>725</v>
      </c>
      <c r="B416" s="68"/>
      <c r="C416" s="68" t="s">
        <v>6</v>
      </c>
      <c r="D416" s="9" t="s">
        <v>726</v>
      </c>
      <c r="E416" s="68" t="s">
        <v>16</v>
      </c>
      <c r="F416" s="6">
        <v>2099900</v>
      </c>
      <c r="G416" s="6" t="s">
        <v>13</v>
      </c>
      <c r="H416">
        <v>2079900</v>
      </c>
      <c r="I416" t="str">
        <f>+IF(H416&lt;F416,"BLACK","SIN PROMO")</f>
        <v>BLACK</v>
      </c>
    </row>
    <row r="417" spans="1:9" ht="26.4">
      <c r="A417" s="68" t="s">
        <v>725</v>
      </c>
      <c r="B417" s="68" t="s">
        <v>729</v>
      </c>
      <c r="C417" s="9" t="s">
        <v>2015</v>
      </c>
      <c r="D417" s="69" t="str">
        <f>"     "&amp;D416</f>
        <v xml:space="preserve">     Cama Paris Doble Con Puff Baúl 140x190x150</v>
      </c>
      <c r="E417" s="68" t="s">
        <v>730</v>
      </c>
      <c r="F417" s="70">
        <f>F416</f>
        <v>2099900</v>
      </c>
      <c r="G417" s="70" t="str">
        <f>G416&amp;"     "</f>
        <v xml:space="preserve">$     </v>
      </c>
    </row>
    <row r="418" spans="1:9" ht="26.4">
      <c r="A418" s="68" t="s">
        <v>725</v>
      </c>
      <c r="B418" s="68" t="s">
        <v>727</v>
      </c>
      <c r="C418" s="9" t="s">
        <v>2014</v>
      </c>
      <c r="D418" s="69" t="str">
        <f>"     "&amp;D416</f>
        <v xml:space="preserve">     Cama Paris Doble Con Puff Baúl 140x190x150</v>
      </c>
      <c r="E418" s="68" t="s">
        <v>728</v>
      </c>
      <c r="F418" s="70">
        <f>F416</f>
        <v>2099900</v>
      </c>
      <c r="G418" s="70" t="str">
        <f>G416&amp;"     "</f>
        <v xml:space="preserve">$     </v>
      </c>
    </row>
    <row r="419" spans="1:9" ht="26.4">
      <c r="A419" s="68" t="s">
        <v>725</v>
      </c>
      <c r="B419" s="68" t="s">
        <v>731</v>
      </c>
      <c r="C419" s="9" t="s">
        <v>2016</v>
      </c>
      <c r="D419" s="69" t="str">
        <f>"     "&amp;D416</f>
        <v xml:space="preserve">     Cama Paris Doble Con Puff Baúl 140x190x150</v>
      </c>
      <c r="E419" s="68" t="s">
        <v>732</v>
      </c>
      <c r="F419" s="70">
        <f>F416</f>
        <v>2099900</v>
      </c>
      <c r="G419" s="70" t="str">
        <f>G416&amp;"     "</f>
        <v xml:space="preserve">$     </v>
      </c>
    </row>
    <row r="420" spans="1:9" ht="26.4">
      <c r="A420" s="68" t="s">
        <v>725</v>
      </c>
      <c r="B420" s="68" t="s">
        <v>733</v>
      </c>
      <c r="C420" s="9" t="s">
        <v>2017</v>
      </c>
      <c r="D420" s="69" t="str">
        <f>"     "&amp;D416</f>
        <v xml:space="preserve">     Cama Paris Doble Con Puff Baúl 140x190x150</v>
      </c>
      <c r="E420" s="68" t="s">
        <v>734</v>
      </c>
      <c r="F420" s="70">
        <f>F416</f>
        <v>2099900</v>
      </c>
      <c r="G420" s="70" t="str">
        <f>G416&amp;"     "</f>
        <v xml:space="preserve">$     </v>
      </c>
    </row>
    <row r="421" spans="1:9" ht="26.4">
      <c r="A421" s="68" t="s">
        <v>725</v>
      </c>
      <c r="B421" s="68" t="s">
        <v>735</v>
      </c>
      <c r="C421" s="9" t="s">
        <v>2018</v>
      </c>
      <c r="D421" s="69" t="str">
        <f>"     "&amp;D416</f>
        <v xml:space="preserve">     Cama Paris Doble Con Puff Baúl 140x190x150</v>
      </c>
      <c r="E421" s="68" t="s">
        <v>736</v>
      </c>
      <c r="F421" s="70">
        <f>F416</f>
        <v>2099900</v>
      </c>
      <c r="G421" s="70" t="str">
        <f>G416&amp;"     "</f>
        <v xml:space="preserve">$     </v>
      </c>
    </row>
    <row r="422" spans="1:9" ht="26.4">
      <c r="A422" s="68" t="s">
        <v>725</v>
      </c>
      <c r="B422" s="68" t="s">
        <v>737</v>
      </c>
      <c r="C422" s="9" t="s">
        <v>2019</v>
      </c>
      <c r="D422" s="69" t="str">
        <f>"     "&amp;D416</f>
        <v xml:space="preserve">     Cama Paris Doble Con Puff Baúl 140x190x150</v>
      </c>
      <c r="E422" s="68" t="s">
        <v>738</v>
      </c>
      <c r="F422" s="70">
        <f>F416</f>
        <v>2099900</v>
      </c>
      <c r="G422" s="70" t="str">
        <f>G416&amp;"     "</f>
        <v xml:space="preserve">$     </v>
      </c>
    </row>
    <row r="423" spans="1:9" ht="26.4">
      <c r="A423" s="68" t="s">
        <v>725</v>
      </c>
      <c r="B423" s="68" t="s">
        <v>739</v>
      </c>
      <c r="C423" s="9" t="s">
        <v>2020</v>
      </c>
      <c r="D423" s="69" t="str">
        <f>"     "&amp;D416</f>
        <v xml:space="preserve">     Cama Paris Doble Con Puff Baúl 140x190x150</v>
      </c>
      <c r="E423" s="68" t="s">
        <v>740</v>
      </c>
      <c r="F423" s="70">
        <f>F416</f>
        <v>2099900</v>
      </c>
      <c r="G423" s="70" t="str">
        <f>G416&amp;"     "</f>
        <v xml:space="preserve">$     </v>
      </c>
    </row>
    <row r="424" spans="1:9">
      <c r="A424" s="68" t="s">
        <v>741</v>
      </c>
      <c r="B424" s="68"/>
      <c r="C424" s="68" t="s">
        <v>6</v>
      </c>
      <c r="D424" s="9" t="s">
        <v>742</v>
      </c>
      <c r="E424" s="68" t="s">
        <v>16</v>
      </c>
      <c r="F424" s="6">
        <v>84900</v>
      </c>
      <c r="G424" s="6" t="s">
        <v>13</v>
      </c>
      <c r="H424">
        <v>84900</v>
      </c>
      <c r="I424" t="str">
        <f>+IF(H424&lt;F424,"BLACK","SIN PROMO")</f>
        <v>SIN PROMO</v>
      </c>
    </row>
    <row r="425" spans="1:9">
      <c r="A425" s="68" t="s">
        <v>741</v>
      </c>
      <c r="B425" s="68" t="s">
        <v>743</v>
      </c>
      <c r="C425" s="9" t="s">
        <v>2021</v>
      </c>
      <c r="D425" s="69" t="str">
        <f>"     "&amp;D424</f>
        <v xml:space="preserve">     Silla Infantil Toby</v>
      </c>
      <c r="E425" s="68" t="s">
        <v>744</v>
      </c>
      <c r="F425" s="70">
        <f>F424</f>
        <v>84900</v>
      </c>
      <c r="G425" s="70" t="str">
        <f>G424&amp;"     "</f>
        <v xml:space="preserve">$     </v>
      </c>
    </row>
    <row r="426" spans="1:9">
      <c r="A426" s="68" t="s">
        <v>741</v>
      </c>
      <c r="B426" s="68" t="s">
        <v>745</v>
      </c>
      <c r="C426" s="9" t="s">
        <v>2022</v>
      </c>
      <c r="D426" s="69" t="str">
        <f>"     "&amp;D424</f>
        <v xml:space="preserve">     Silla Infantil Toby</v>
      </c>
      <c r="E426" s="68" t="s">
        <v>746</v>
      </c>
      <c r="F426" s="70">
        <f>F424</f>
        <v>84900</v>
      </c>
      <c r="G426" s="70" t="str">
        <f>G424&amp;"     "</f>
        <v xml:space="preserve">$     </v>
      </c>
    </row>
    <row r="427" spans="1:9">
      <c r="A427" s="68" t="s">
        <v>741</v>
      </c>
      <c r="B427" s="68" t="s">
        <v>747</v>
      </c>
      <c r="C427" s="9" t="s">
        <v>2023</v>
      </c>
      <c r="D427" s="69" t="str">
        <f>"     "&amp;D424</f>
        <v xml:space="preserve">     Silla Infantil Toby</v>
      </c>
      <c r="E427" s="68" t="s">
        <v>748</v>
      </c>
      <c r="F427" s="70">
        <f>F424</f>
        <v>84900</v>
      </c>
      <c r="G427" s="70" t="str">
        <f>G424&amp;"     "</f>
        <v xml:space="preserve">$     </v>
      </c>
    </row>
    <row r="428" spans="1:9">
      <c r="A428" s="68" t="s">
        <v>741</v>
      </c>
      <c r="B428" s="68" t="s">
        <v>749</v>
      </c>
      <c r="C428" s="9" t="s">
        <v>2024</v>
      </c>
      <c r="D428" s="69" t="str">
        <f>"     "&amp;D424</f>
        <v xml:space="preserve">     Silla Infantil Toby</v>
      </c>
      <c r="E428" s="68" t="s">
        <v>750</v>
      </c>
      <c r="F428" s="70">
        <f>F424</f>
        <v>84900</v>
      </c>
      <c r="G428" s="70" t="str">
        <f>G424&amp;"     "</f>
        <v xml:space="preserve">$     </v>
      </c>
    </row>
    <row r="429" spans="1:9">
      <c r="A429" s="68" t="s">
        <v>741</v>
      </c>
      <c r="B429" s="68" t="s">
        <v>751</v>
      </c>
      <c r="C429" s="9" t="s">
        <v>2025</v>
      </c>
      <c r="D429" s="69" t="str">
        <f>"     "&amp;D424</f>
        <v xml:space="preserve">     Silla Infantil Toby</v>
      </c>
      <c r="E429" s="68" t="s">
        <v>752</v>
      </c>
      <c r="F429" s="70">
        <f>F424</f>
        <v>84900</v>
      </c>
      <c r="G429" s="70" t="str">
        <f>G424&amp;"     "</f>
        <v xml:space="preserve">$     </v>
      </c>
    </row>
    <row r="430" spans="1:9">
      <c r="A430" s="68" t="s">
        <v>741</v>
      </c>
      <c r="B430" s="68" t="s">
        <v>753</v>
      </c>
      <c r="C430" s="9" t="s">
        <v>2026</v>
      </c>
      <c r="D430" s="69" t="str">
        <f>"     "&amp;D424</f>
        <v xml:space="preserve">     Silla Infantil Toby</v>
      </c>
      <c r="E430" s="68" t="s">
        <v>754</v>
      </c>
      <c r="F430" s="70">
        <f>F424</f>
        <v>84900</v>
      </c>
      <c r="G430" s="70" t="str">
        <f>G424&amp;"     "</f>
        <v xml:space="preserve">$     </v>
      </c>
    </row>
    <row r="431" spans="1:9">
      <c r="A431" s="68" t="s">
        <v>755</v>
      </c>
      <c r="B431" s="68" t="s">
        <v>756</v>
      </c>
      <c r="C431" s="9" t="s">
        <v>2027</v>
      </c>
      <c r="D431" s="9" t="s">
        <v>757</v>
      </c>
      <c r="E431" s="68" t="s">
        <v>758</v>
      </c>
      <c r="F431" s="6">
        <v>429900</v>
      </c>
      <c r="G431" s="6" t="s">
        <v>13</v>
      </c>
      <c r="H431">
        <v>429900</v>
      </c>
      <c r="I431" t="str">
        <f t="shared" ref="I431:I432" si="22">+IF(H431&lt;F431,"BLACK","SIN PROMO")</f>
        <v>SIN PROMO</v>
      </c>
    </row>
    <row r="432" spans="1:9">
      <c r="A432" s="68" t="s">
        <v>2623</v>
      </c>
      <c r="B432" s="68"/>
      <c r="C432" s="68" t="s">
        <v>6</v>
      </c>
      <c r="D432" s="9" t="s">
        <v>2624</v>
      </c>
      <c r="E432" s="68" t="s">
        <v>16</v>
      </c>
      <c r="F432" s="6">
        <v>439900</v>
      </c>
      <c r="G432" s="6" t="s">
        <v>13</v>
      </c>
      <c r="H432">
        <v>439900</v>
      </c>
      <c r="I432" t="str">
        <f t="shared" si="22"/>
        <v>SIN PROMO</v>
      </c>
    </row>
    <row r="433" spans="1:9" ht="26.4">
      <c r="A433" s="68" t="s">
        <v>2623</v>
      </c>
      <c r="B433" s="68" t="s">
        <v>2625</v>
      </c>
      <c r="C433" s="9" t="s">
        <v>2626</v>
      </c>
      <c r="D433" s="69" t="str">
        <f>"     "&amp;D432</f>
        <v xml:space="preserve">     Repisa Entrepaño Organizador 120 Cm X6</v>
      </c>
      <c r="E433" s="68" t="s">
        <v>2600</v>
      </c>
      <c r="F433" s="70">
        <f>F432</f>
        <v>439900</v>
      </c>
      <c r="G433" s="70" t="str">
        <f>G432&amp;"     "</f>
        <v xml:space="preserve">$     </v>
      </c>
    </row>
    <row r="434" spans="1:9" ht="26.4">
      <c r="A434" s="68" t="s">
        <v>2623</v>
      </c>
      <c r="B434" s="68" t="s">
        <v>2627</v>
      </c>
      <c r="C434" s="9" t="s">
        <v>2628</v>
      </c>
      <c r="D434" s="69" t="str">
        <f>"     "&amp;D432</f>
        <v xml:space="preserve">     Repisa Entrepaño Organizador 120 Cm X6</v>
      </c>
      <c r="E434" s="68" t="s">
        <v>36</v>
      </c>
      <c r="F434" s="70">
        <f>F432</f>
        <v>439900</v>
      </c>
      <c r="G434" s="70" t="str">
        <f>G432&amp;"     "</f>
        <v xml:space="preserve">$     </v>
      </c>
    </row>
    <row r="435" spans="1:9" ht="26.4">
      <c r="A435" s="68" t="s">
        <v>2623</v>
      </c>
      <c r="B435" s="68" t="s">
        <v>2629</v>
      </c>
      <c r="C435" s="9" t="s">
        <v>2630</v>
      </c>
      <c r="D435" s="69" t="str">
        <f>"     "&amp;D432</f>
        <v xml:space="preserve">     Repisa Entrepaño Organizador 120 Cm X6</v>
      </c>
      <c r="E435" s="68" t="s">
        <v>2631</v>
      </c>
      <c r="F435" s="70">
        <f>F432</f>
        <v>439900</v>
      </c>
      <c r="G435" s="70" t="str">
        <f>G432&amp;"     "</f>
        <v xml:space="preserve">$     </v>
      </c>
    </row>
    <row r="436" spans="1:9">
      <c r="A436" s="68" t="s">
        <v>766</v>
      </c>
      <c r="B436" s="68"/>
      <c r="C436" s="68" t="s">
        <v>6</v>
      </c>
      <c r="D436" s="9" t="s">
        <v>767</v>
      </c>
      <c r="E436" s="68" t="s">
        <v>16</v>
      </c>
      <c r="F436" s="6">
        <v>1029900</v>
      </c>
      <c r="G436" s="6" t="s">
        <v>13</v>
      </c>
      <c r="H436">
        <v>1029900</v>
      </c>
      <c r="I436" t="str">
        <f>+IF(H436&lt;F436,"BLACK","SIN PROMO")</f>
        <v>SIN PROMO</v>
      </c>
    </row>
    <row r="437" spans="1:9" ht="26.4">
      <c r="A437" s="68" t="s">
        <v>766</v>
      </c>
      <c r="B437" s="68" t="s">
        <v>768</v>
      </c>
      <c r="C437" s="9" t="s">
        <v>2032</v>
      </c>
      <c r="D437" s="69" t="str">
        <f>"     "&amp;D436</f>
        <v xml:space="preserve">     Silla Gamer Astro Pro - Sonido Y Luces</v>
      </c>
      <c r="E437" s="68" t="s">
        <v>769</v>
      </c>
      <c r="F437" s="70">
        <f>F436</f>
        <v>1029900</v>
      </c>
      <c r="G437" s="70" t="str">
        <f>G436&amp;"     "</f>
        <v xml:space="preserve">$     </v>
      </c>
    </row>
    <row r="438" spans="1:9" ht="26.4">
      <c r="A438" s="68" t="s">
        <v>766</v>
      </c>
      <c r="B438" s="68" t="s">
        <v>770</v>
      </c>
      <c r="C438" s="9" t="s">
        <v>2033</v>
      </c>
      <c r="D438" s="69" t="str">
        <f>"     "&amp;D436</f>
        <v xml:space="preserve">     Silla Gamer Astro Pro - Sonido Y Luces</v>
      </c>
      <c r="E438" s="68" t="s">
        <v>771</v>
      </c>
      <c r="F438" s="70">
        <f>F436</f>
        <v>1029900</v>
      </c>
      <c r="G438" s="70" t="str">
        <f>G436&amp;"     "</f>
        <v xml:space="preserve">$     </v>
      </c>
    </row>
    <row r="439" spans="1:9" ht="26.4">
      <c r="A439" s="68" t="s">
        <v>766</v>
      </c>
      <c r="B439" s="68" t="s">
        <v>772</v>
      </c>
      <c r="C439" s="9" t="s">
        <v>2034</v>
      </c>
      <c r="D439" s="69" t="str">
        <f>"     "&amp;D436</f>
        <v xml:space="preserve">     Silla Gamer Astro Pro - Sonido Y Luces</v>
      </c>
      <c r="E439" s="68" t="s">
        <v>773</v>
      </c>
      <c r="F439" s="70">
        <f>F436</f>
        <v>1029900</v>
      </c>
      <c r="G439" s="70" t="str">
        <f>G436&amp;"     "</f>
        <v xml:space="preserve">$     </v>
      </c>
    </row>
    <row r="440" spans="1:9">
      <c r="A440" s="68" t="s">
        <v>774</v>
      </c>
      <c r="B440" s="68"/>
      <c r="C440" s="68" t="s">
        <v>6</v>
      </c>
      <c r="D440" s="9" t="s">
        <v>775</v>
      </c>
      <c r="E440" s="68" t="s">
        <v>16</v>
      </c>
      <c r="F440" s="6">
        <v>920000</v>
      </c>
      <c r="G440" s="6" t="s">
        <v>13</v>
      </c>
      <c r="H440">
        <v>920000</v>
      </c>
      <c r="I440" t="str">
        <f>+IF(H440&lt;F440,"BLACK","SIN PROMO")</f>
        <v>SIN PROMO</v>
      </c>
    </row>
    <row r="441" spans="1:9">
      <c r="A441" s="68" t="s">
        <v>774</v>
      </c>
      <c r="B441" s="68" t="s">
        <v>776</v>
      </c>
      <c r="C441" s="9" t="s">
        <v>2035</v>
      </c>
      <c r="D441" s="69" t="str">
        <f>"     "&amp;D440</f>
        <v xml:space="preserve">     Silla Gamer Astro Basica</v>
      </c>
      <c r="E441" s="68" t="s">
        <v>771</v>
      </c>
      <c r="F441" s="70">
        <f>F440</f>
        <v>920000</v>
      </c>
      <c r="G441" s="70" t="str">
        <f>G440&amp;"     "</f>
        <v xml:space="preserve">$     </v>
      </c>
      <c r="H441" t="s">
        <v>6</v>
      </c>
    </row>
    <row r="442" spans="1:9">
      <c r="A442" s="68" t="s">
        <v>774</v>
      </c>
      <c r="B442" s="68" t="s">
        <v>777</v>
      </c>
      <c r="C442" s="9" t="s">
        <v>2036</v>
      </c>
      <c r="D442" s="69" t="str">
        <f>"     "&amp;D440</f>
        <v xml:space="preserve">     Silla Gamer Astro Basica</v>
      </c>
      <c r="E442" s="68" t="s">
        <v>778</v>
      </c>
      <c r="F442" s="70">
        <f>F440</f>
        <v>920000</v>
      </c>
      <c r="G442" s="70" t="str">
        <f>G440&amp;"     "</f>
        <v xml:space="preserve">$     </v>
      </c>
      <c r="H442" t="s">
        <v>6</v>
      </c>
    </row>
    <row r="443" spans="1:9">
      <c r="A443" s="68" t="s">
        <v>774</v>
      </c>
      <c r="B443" s="68" t="s">
        <v>779</v>
      </c>
      <c r="C443" s="9" t="s">
        <v>2037</v>
      </c>
      <c r="D443" s="69" t="str">
        <f>"     "&amp;D440</f>
        <v xml:space="preserve">     Silla Gamer Astro Basica</v>
      </c>
      <c r="E443" s="68" t="s">
        <v>769</v>
      </c>
      <c r="F443" s="70">
        <f>F440</f>
        <v>920000</v>
      </c>
      <c r="G443" s="70" t="str">
        <f>G440&amp;"     "</f>
        <v xml:space="preserve">$     </v>
      </c>
      <c r="H443" t="s">
        <v>6</v>
      </c>
    </row>
    <row r="444" spans="1:9">
      <c r="A444" s="68" t="s">
        <v>780</v>
      </c>
      <c r="B444" s="68"/>
      <c r="C444" s="68" t="s">
        <v>6</v>
      </c>
      <c r="D444" s="9" t="s">
        <v>781</v>
      </c>
      <c r="E444" s="68" t="s">
        <v>16</v>
      </c>
      <c r="F444" s="6">
        <v>2149900</v>
      </c>
      <c r="G444" s="6" t="s">
        <v>13</v>
      </c>
      <c r="H444">
        <v>2149900</v>
      </c>
      <c r="I444" t="str">
        <f>+IF(H444&lt;F444,"BLACK","SIN PROMO")</f>
        <v>SIN PROMO</v>
      </c>
    </row>
    <row r="445" spans="1:9" ht="39.6">
      <c r="A445" s="68" t="s">
        <v>780</v>
      </c>
      <c r="B445" s="68" t="s">
        <v>782</v>
      </c>
      <c r="C445" s="9" t="s">
        <v>2038</v>
      </c>
      <c r="D445" s="69" t="str">
        <f>"     "&amp;D444</f>
        <v xml:space="preserve">     Mesa De Comedor Artek + 6 Sillas Milano Gratis Cuadro 70x50</v>
      </c>
      <c r="E445" s="68" t="s">
        <v>193</v>
      </c>
      <c r="F445" s="70">
        <f>F444</f>
        <v>2149900</v>
      </c>
      <c r="G445" s="70" t="str">
        <f>G444&amp;"     "</f>
        <v xml:space="preserve">$     </v>
      </c>
    </row>
    <row r="446" spans="1:9" ht="39.6">
      <c r="A446" s="68" t="s">
        <v>780</v>
      </c>
      <c r="B446" s="68" t="s">
        <v>783</v>
      </c>
      <c r="C446" s="9" t="s">
        <v>2039</v>
      </c>
      <c r="D446" s="69" t="str">
        <f>"     "&amp;D444</f>
        <v xml:space="preserve">     Mesa De Comedor Artek + 6 Sillas Milano Gratis Cuadro 70x50</v>
      </c>
      <c r="E446" s="68" t="s">
        <v>784</v>
      </c>
      <c r="F446" s="70">
        <f>F444</f>
        <v>2149900</v>
      </c>
      <c r="G446" s="70" t="str">
        <f>G444&amp;"     "</f>
        <v xml:space="preserve">$     </v>
      </c>
    </row>
    <row r="447" spans="1:9" ht="39.6">
      <c r="A447" s="68" t="s">
        <v>780</v>
      </c>
      <c r="B447" s="68" t="s">
        <v>785</v>
      </c>
      <c r="C447" s="9" t="s">
        <v>2040</v>
      </c>
      <c r="D447" s="69" t="str">
        <f>"     "&amp;D444</f>
        <v xml:space="preserve">     Mesa De Comedor Artek + 6 Sillas Milano Gratis Cuadro 70x50</v>
      </c>
      <c r="E447" s="68" t="s">
        <v>786</v>
      </c>
      <c r="F447" s="70">
        <f>F444</f>
        <v>2149900</v>
      </c>
      <c r="G447" s="70" t="str">
        <f>G444&amp;"     "</f>
        <v xml:space="preserve">$     </v>
      </c>
    </row>
    <row r="448" spans="1:9">
      <c r="A448" s="68" t="s">
        <v>787</v>
      </c>
      <c r="B448" s="68" t="s">
        <v>788</v>
      </c>
      <c r="C448" s="9" t="s">
        <v>2041</v>
      </c>
      <c r="D448" s="9" t="s">
        <v>789</v>
      </c>
      <c r="E448" s="68" t="s">
        <v>790</v>
      </c>
      <c r="F448" s="6">
        <v>299900</v>
      </c>
      <c r="G448" s="6" t="s">
        <v>13</v>
      </c>
      <c r="H448">
        <v>299900</v>
      </c>
      <c r="I448" t="str">
        <f t="shared" ref="I448:I450" si="23">+IF(H448&lt;F448,"BLACK","SIN PROMO")</f>
        <v>SIN PROMO</v>
      </c>
    </row>
    <row r="449" spans="1:9">
      <c r="A449" s="68" t="s">
        <v>791</v>
      </c>
      <c r="B449" s="68" t="s">
        <v>792</v>
      </c>
      <c r="C449" s="9" t="s">
        <v>1704</v>
      </c>
      <c r="D449" s="9" t="s">
        <v>793</v>
      </c>
      <c r="E449" s="68" t="s">
        <v>794</v>
      </c>
      <c r="F449" s="6">
        <v>259900</v>
      </c>
      <c r="G449" s="6" t="s">
        <v>13</v>
      </c>
      <c r="H449">
        <v>259900</v>
      </c>
      <c r="I449" t="str">
        <f t="shared" si="23"/>
        <v>SIN PROMO</v>
      </c>
    </row>
    <row r="450" spans="1:9">
      <c r="A450" s="68" t="s">
        <v>795</v>
      </c>
      <c r="B450" s="68"/>
      <c r="C450" s="68" t="s">
        <v>6</v>
      </c>
      <c r="D450" s="9" t="s">
        <v>796</v>
      </c>
      <c r="E450" s="68" t="s">
        <v>16</v>
      </c>
      <c r="F450" s="6">
        <v>1119900</v>
      </c>
      <c r="G450" s="6" t="s">
        <v>13</v>
      </c>
      <c r="H450">
        <v>1119900</v>
      </c>
      <c r="I450" t="str">
        <f t="shared" si="23"/>
        <v>SIN PROMO</v>
      </c>
    </row>
    <row r="451" spans="1:9" ht="26.4">
      <c r="A451" s="68" t="s">
        <v>795</v>
      </c>
      <c r="B451" s="68" t="s">
        <v>797</v>
      </c>
      <c r="C451" s="9" t="s">
        <v>2042</v>
      </c>
      <c r="D451" s="69" t="str">
        <f>"     "&amp;D450</f>
        <v xml:space="preserve">     Sofa Cama 3 Posiciones Clic Clac Yezz 170 Cm</v>
      </c>
      <c r="E451" s="68" t="s">
        <v>798</v>
      </c>
      <c r="F451" s="70">
        <f>F450</f>
        <v>1119900</v>
      </c>
      <c r="G451" s="70" t="str">
        <f>G450&amp;"     "</f>
        <v xml:space="preserve">$     </v>
      </c>
    </row>
    <row r="452" spans="1:9" ht="26.4">
      <c r="A452" s="68" t="s">
        <v>795</v>
      </c>
      <c r="B452" s="68" t="s">
        <v>799</v>
      </c>
      <c r="C452" s="9" t="s">
        <v>2043</v>
      </c>
      <c r="D452" s="69" t="str">
        <f>"     "&amp;D450</f>
        <v xml:space="preserve">     Sofa Cama 3 Posiciones Clic Clac Yezz 170 Cm</v>
      </c>
      <c r="E452" s="68" t="s">
        <v>800</v>
      </c>
      <c r="F452" s="70">
        <f>F450</f>
        <v>1119900</v>
      </c>
      <c r="G452" s="70" t="str">
        <f>G450&amp;"     "</f>
        <v xml:space="preserve">$     </v>
      </c>
    </row>
    <row r="453" spans="1:9">
      <c r="A453" s="68" t="s">
        <v>801</v>
      </c>
      <c r="B453" s="68"/>
      <c r="C453" s="68" t="s">
        <v>6</v>
      </c>
      <c r="D453" s="9" t="s">
        <v>802</v>
      </c>
      <c r="E453" s="68" t="s">
        <v>16</v>
      </c>
      <c r="F453" s="6">
        <v>1119900</v>
      </c>
      <c r="G453" s="6" t="s">
        <v>13</v>
      </c>
      <c r="H453" s="6">
        <v>1119900</v>
      </c>
      <c r="I453" t="str">
        <f>+IF(H453&lt;F453,"BLACK","SIN PROMO")</f>
        <v>SIN PROMO</v>
      </c>
    </row>
    <row r="454" spans="1:9" ht="26.4">
      <c r="A454" s="68" t="s">
        <v>801</v>
      </c>
      <c r="B454" s="68" t="s">
        <v>803</v>
      </c>
      <c r="C454" s="9" t="s">
        <v>2044</v>
      </c>
      <c r="D454" s="69" t="str">
        <f>"     "&amp;D453</f>
        <v xml:space="preserve">     Sofa Cama 3 Posiciones Clic Clac Kloe 170 Cm</v>
      </c>
      <c r="E454" s="68" t="s">
        <v>804</v>
      </c>
      <c r="F454" s="70">
        <f>F453</f>
        <v>1119900</v>
      </c>
      <c r="G454" s="70" t="str">
        <f>G453&amp;"     "</f>
        <v xml:space="preserve">$     </v>
      </c>
    </row>
    <row r="455" spans="1:9" ht="26.4">
      <c r="A455" s="68" t="s">
        <v>801</v>
      </c>
      <c r="B455" s="68" t="s">
        <v>805</v>
      </c>
      <c r="C455" s="9" t="s">
        <v>2045</v>
      </c>
      <c r="D455" s="69" t="str">
        <f>"     "&amp;D453</f>
        <v xml:space="preserve">     Sofa Cama 3 Posiciones Clic Clac Kloe 170 Cm</v>
      </c>
      <c r="E455" s="68" t="s">
        <v>800</v>
      </c>
      <c r="F455" s="70">
        <f>F453</f>
        <v>1119900</v>
      </c>
      <c r="G455" s="70" t="str">
        <f>G453&amp;"     "</f>
        <v xml:space="preserve">$     </v>
      </c>
    </row>
    <row r="456" spans="1:9">
      <c r="A456" s="68" t="s">
        <v>806</v>
      </c>
      <c r="B456" s="68" t="s">
        <v>807</v>
      </c>
      <c r="C456" s="9" t="s">
        <v>2046</v>
      </c>
      <c r="D456" s="9" t="s">
        <v>808</v>
      </c>
      <c r="E456" s="68" t="s">
        <v>36</v>
      </c>
      <c r="F456" s="6">
        <v>979900</v>
      </c>
      <c r="G456" s="6" t="s">
        <v>13</v>
      </c>
      <c r="H456">
        <v>979900</v>
      </c>
      <c r="I456" t="str">
        <f t="shared" ref="I456:I461" si="24">+IF(H456&lt;F456,"BLACK","SIN PROMO")</f>
        <v>SIN PROMO</v>
      </c>
    </row>
    <row r="457" spans="1:9">
      <c r="A457" s="68" t="s">
        <v>809</v>
      </c>
      <c r="B457" s="68" t="s">
        <v>810</v>
      </c>
      <c r="C457" s="9" t="s">
        <v>2047</v>
      </c>
      <c r="D457" s="9" t="s">
        <v>811</v>
      </c>
      <c r="E457" s="68" t="s">
        <v>36</v>
      </c>
      <c r="F457" s="6">
        <v>889900</v>
      </c>
      <c r="G457" s="6" t="s">
        <v>13</v>
      </c>
      <c r="H457">
        <v>889900</v>
      </c>
      <c r="I457" t="str">
        <f t="shared" si="24"/>
        <v>SIN PROMO</v>
      </c>
    </row>
    <row r="458" spans="1:9">
      <c r="A458" s="68" t="s">
        <v>812</v>
      </c>
      <c r="B458" s="68" t="s">
        <v>813</v>
      </c>
      <c r="C458" s="9" t="s">
        <v>2048</v>
      </c>
      <c r="D458" s="9" t="s">
        <v>814</v>
      </c>
      <c r="E458" s="68" t="s">
        <v>36</v>
      </c>
      <c r="F458" s="6">
        <v>1209900</v>
      </c>
      <c r="G458" s="6" t="s">
        <v>13</v>
      </c>
      <c r="H458">
        <v>1209900</v>
      </c>
      <c r="I458" t="str">
        <f t="shared" si="24"/>
        <v>SIN PROMO</v>
      </c>
    </row>
    <row r="459" spans="1:9">
      <c r="A459" s="68" t="s">
        <v>815</v>
      </c>
      <c r="B459" s="68" t="s">
        <v>816</v>
      </c>
      <c r="C459" s="9" t="s">
        <v>2049</v>
      </c>
      <c r="D459" s="9" t="s">
        <v>817</v>
      </c>
      <c r="E459" s="68" t="s">
        <v>36</v>
      </c>
      <c r="F459" s="6">
        <v>689900</v>
      </c>
      <c r="G459" s="6" t="s">
        <v>13</v>
      </c>
      <c r="H459">
        <v>689900</v>
      </c>
      <c r="I459" t="str">
        <f t="shared" si="24"/>
        <v>SIN PROMO</v>
      </c>
    </row>
    <row r="460" spans="1:9">
      <c r="A460" s="68" t="s">
        <v>818</v>
      </c>
      <c r="B460" s="68" t="s">
        <v>819</v>
      </c>
      <c r="C460" s="9" t="s">
        <v>2050</v>
      </c>
      <c r="D460" s="9" t="s">
        <v>820</v>
      </c>
      <c r="E460" s="68" t="s">
        <v>36</v>
      </c>
      <c r="F460" s="6">
        <v>799900</v>
      </c>
      <c r="G460" s="6" t="s">
        <v>13</v>
      </c>
      <c r="H460">
        <v>799900</v>
      </c>
      <c r="I460" t="str">
        <f t="shared" si="24"/>
        <v>SIN PROMO</v>
      </c>
    </row>
    <row r="461" spans="1:9">
      <c r="A461" s="68" t="s">
        <v>821</v>
      </c>
      <c r="B461" s="68"/>
      <c r="C461" s="68" t="s">
        <v>6</v>
      </c>
      <c r="D461" s="9" t="s">
        <v>822</v>
      </c>
      <c r="E461" s="68" t="s">
        <v>16</v>
      </c>
      <c r="F461" s="6">
        <v>554900</v>
      </c>
      <c r="G461" s="6" t="s">
        <v>13</v>
      </c>
      <c r="H461">
        <v>554900</v>
      </c>
      <c r="I461" t="str">
        <f t="shared" si="24"/>
        <v>SIN PROMO</v>
      </c>
    </row>
    <row r="462" spans="1:9" ht="26.4">
      <c r="A462" s="68" t="s">
        <v>821</v>
      </c>
      <c r="B462" s="68" t="s">
        <v>823</v>
      </c>
      <c r="C462" s="9" t="s">
        <v>2051</v>
      </c>
      <c r="D462" s="69" t="str">
        <f>"     "&amp;D461</f>
        <v xml:space="preserve">     Silla Gamer Ergonomica Reclinable Kairo 124x50x50</v>
      </c>
      <c r="E462" s="68" t="s">
        <v>824</v>
      </c>
      <c r="F462" s="70">
        <f>F461</f>
        <v>554900</v>
      </c>
      <c r="G462" s="70" t="str">
        <f>G461&amp;"     "</f>
        <v xml:space="preserve">$     </v>
      </c>
      <c r="H462" t="s">
        <v>6</v>
      </c>
    </row>
    <row r="463" spans="1:9" ht="26.4">
      <c r="A463" s="68" t="s">
        <v>821</v>
      </c>
      <c r="B463" s="68" t="s">
        <v>825</v>
      </c>
      <c r="C463" s="9" t="s">
        <v>2052</v>
      </c>
      <c r="D463" s="69" t="str">
        <f>"     "&amp;D461</f>
        <v xml:space="preserve">     Silla Gamer Ergonomica Reclinable Kairo 124x50x50</v>
      </c>
      <c r="E463" s="68" t="s">
        <v>778</v>
      </c>
      <c r="F463" s="70">
        <f>F461</f>
        <v>554900</v>
      </c>
      <c r="G463" s="70" t="str">
        <f>G461&amp;"     "</f>
        <v xml:space="preserve">$     </v>
      </c>
      <c r="H463" t="s">
        <v>6</v>
      </c>
    </row>
    <row r="464" spans="1:9" ht="26.4">
      <c r="A464" s="68" t="s">
        <v>821</v>
      </c>
      <c r="B464" s="68" t="s">
        <v>826</v>
      </c>
      <c r="C464" s="9" t="s">
        <v>2053</v>
      </c>
      <c r="D464" s="69" t="str">
        <f>"     "&amp;D461</f>
        <v xml:space="preserve">     Silla Gamer Ergonomica Reclinable Kairo 124x50x50</v>
      </c>
      <c r="E464" s="68" t="s">
        <v>827</v>
      </c>
      <c r="F464" s="70">
        <f>F461</f>
        <v>554900</v>
      </c>
      <c r="G464" s="70" t="str">
        <f>G461&amp;"     "</f>
        <v xml:space="preserve">$     </v>
      </c>
      <c r="H464" t="s">
        <v>6</v>
      </c>
    </row>
    <row r="465" spans="1:9">
      <c r="A465" s="68" t="s">
        <v>828</v>
      </c>
      <c r="B465" s="68" t="s">
        <v>829</v>
      </c>
      <c r="C465" s="9" t="s">
        <v>2054</v>
      </c>
      <c r="D465" s="9" t="s">
        <v>830</v>
      </c>
      <c r="E465" s="68" t="s">
        <v>300</v>
      </c>
      <c r="F465" s="6">
        <v>1819900</v>
      </c>
      <c r="G465" s="6" t="s">
        <v>13</v>
      </c>
      <c r="H465" s="6">
        <v>1819900</v>
      </c>
      <c r="I465" t="str">
        <f t="shared" ref="I465:I490" si="25">+IF(H465&lt;F465,"BLACK","SIN PROMO")</f>
        <v>SIN PROMO</v>
      </c>
    </row>
    <row r="466" spans="1:9">
      <c r="A466" s="68" t="s">
        <v>831</v>
      </c>
      <c r="B466" s="68" t="s">
        <v>832</v>
      </c>
      <c r="C466" s="9" t="s">
        <v>2055</v>
      </c>
      <c r="D466" s="9" t="s">
        <v>833</v>
      </c>
      <c r="E466" s="68" t="s">
        <v>12</v>
      </c>
      <c r="F466" s="6">
        <v>879900</v>
      </c>
      <c r="G466" s="6" t="s">
        <v>13</v>
      </c>
      <c r="H466" s="6">
        <v>879900</v>
      </c>
      <c r="I466" t="str">
        <f t="shared" si="25"/>
        <v>SIN PROMO</v>
      </c>
    </row>
    <row r="467" spans="1:9">
      <c r="A467" s="68" t="s">
        <v>834</v>
      </c>
      <c r="B467" s="68"/>
      <c r="C467" s="9" t="s">
        <v>1706</v>
      </c>
      <c r="D467" s="68" t="s">
        <v>835</v>
      </c>
      <c r="E467" s="68" t="s">
        <v>16</v>
      </c>
      <c r="F467" s="6">
        <v>539800</v>
      </c>
      <c r="G467" s="6" t="s">
        <v>13</v>
      </c>
      <c r="H467">
        <v>269900</v>
      </c>
      <c r="I467" t="str">
        <f t="shared" si="25"/>
        <v>BLACK</v>
      </c>
    </row>
    <row r="468" spans="1:9">
      <c r="A468" s="68" t="s">
        <v>838</v>
      </c>
      <c r="B468" s="68"/>
      <c r="C468" s="9" t="s">
        <v>1799</v>
      </c>
      <c r="D468" s="68" t="s">
        <v>839</v>
      </c>
      <c r="E468" s="68" t="s">
        <v>16</v>
      </c>
      <c r="F468" s="6">
        <v>279900</v>
      </c>
      <c r="G468" s="6" t="s">
        <v>13</v>
      </c>
      <c r="H468">
        <v>279900</v>
      </c>
      <c r="I468" t="str">
        <f t="shared" si="25"/>
        <v>SIN PROMO</v>
      </c>
    </row>
    <row r="469" spans="1:9">
      <c r="A469" s="68" t="s">
        <v>840</v>
      </c>
      <c r="B469" s="68"/>
      <c r="C469" s="9" t="s">
        <v>2057</v>
      </c>
      <c r="D469" s="68" t="s">
        <v>841</v>
      </c>
      <c r="E469" s="68" t="s">
        <v>16</v>
      </c>
      <c r="F469" s="6">
        <v>1269900</v>
      </c>
      <c r="G469" s="6" t="s">
        <v>13</v>
      </c>
      <c r="H469">
        <v>1269900</v>
      </c>
      <c r="I469" t="str">
        <f t="shared" si="25"/>
        <v>SIN PROMO</v>
      </c>
    </row>
    <row r="470" spans="1:9">
      <c r="A470" s="68" t="s">
        <v>842</v>
      </c>
      <c r="B470" s="68"/>
      <c r="C470" s="9" t="s">
        <v>2058</v>
      </c>
      <c r="D470" s="68" t="s">
        <v>843</v>
      </c>
      <c r="E470" s="68" t="s">
        <v>16</v>
      </c>
      <c r="F470" s="6">
        <v>2409900</v>
      </c>
      <c r="G470" s="6" t="s">
        <v>13</v>
      </c>
      <c r="H470">
        <v>2409900</v>
      </c>
      <c r="I470" t="str">
        <f t="shared" si="25"/>
        <v>SIN PROMO</v>
      </c>
    </row>
    <row r="471" spans="1:9">
      <c r="A471" s="68" t="s">
        <v>844</v>
      </c>
      <c r="B471" s="68"/>
      <c r="C471" s="9" t="s">
        <v>2059</v>
      </c>
      <c r="D471" s="68" t="s">
        <v>845</v>
      </c>
      <c r="E471" s="68" t="s">
        <v>16</v>
      </c>
      <c r="F471" s="6">
        <v>1449900</v>
      </c>
      <c r="G471" s="6" t="s">
        <v>13</v>
      </c>
      <c r="H471">
        <v>1449900</v>
      </c>
      <c r="I471" t="str">
        <f t="shared" si="25"/>
        <v>SIN PROMO</v>
      </c>
    </row>
    <row r="472" spans="1:9">
      <c r="A472" s="68" t="s">
        <v>846</v>
      </c>
      <c r="B472" s="68"/>
      <c r="C472" s="9" t="s">
        <v>2060</v>
      </c>
      <c r="D472" s="68" t="s">
        <v>847</v>
      </c>
      <c r="E472" s="68" t="s">
        <v>16</v>
      </c>
      <c r="F472" s="6">
        <v>1269900</v>
      </c>
      <c r="G472" s="6" t="s">
        <v>13</v>
      </c>
      <c r="H472">
        <v>1269900</v>
      </c>
      <c r="I472" t="str">
        <f t="shared" si="25"/>
        <v>SIN PROMO</v>
      </c>
    </row>
    <row r="473" spans="1:9">
      <c r="A473" s="68" t="s">
        <v>848</v>
      </c>
      <c r="B473" s="68"/>
      <c r="C473" s="9" t="s">
        <v>2061</v>
      </c>
      <c r="D473" s="68" t="s">
        <v>849</v>
      </c>
      <c r="E473" s="68" t="s">
        <v>16</v>
      </c>
      <c r="F473" s="6">
        <v>1269900</v>
      </c>
      <c r="G473" s="6" t="s">
        <v>13</v>
      </c>
      <c r="H473">
        <v>1269900</v>
      </c>
      <c r="I473" t="str">
        <f t="shared" si="25"/>
        <v>SIN PROMO</v>
      </c>
    </row>
    <row r="474" spans="1:9">
      <c r="A474" s="68" t="s">
        <v>850</v>
      </c>
      <c r="B474" s="68"/>
      <c r="C474" s="9" t="s">
        <v>2062</v>
      </c>
      <c r="D474" s="68" t="s">
        <v>851</v>
      </c>
      <c r="E474" s="68" t="s">
        <v>16</v>
      </c>
      <c r="F474" s="6">
        <v>519900</v>
      </c>
      <c r="G474" s="6" t="s">
        <v>13</v>
      </c>
      <c r="H474">
        <v>519900</v>
      </c>
      <c r="I474" t="str">
        <f t="shared" si="25"/>
        <v>SIN PROMO</v>
      </c>
    </row>
    <row r="475" spans="1:9">
      <c r="A475" s="68" t="s">
        <v>852</v>
      </c>
      <c r="B475" s="68"/>
      <c r="C475" s="9" t="s">
        <v>2016</v>
      </c>
      <c r="D475" s="68" t="s">
        <v>853</v>
      </c>
      <c r="E475" s="68" t="s">
        <v>16</v>
      </c>
      <c r="F475" s="6">
        <v>2099900</v>
      </c>
      <c r="G475" s="6" t="s">
        <v>13</v>
      </c>
      <c r="H475">
        <v>2079900</v>
      </c>
      <c r="I475" t="str">
        <f t="shared" si="25"/>
        <v>BLACK</v>
      </c>
    </row>
    <row r="476" spans="1:9">
      <c r="A476" s="68" t="s">
        <v>854</v>
      </c>
      <c r="B476" s="68"/>
      <c r="C476" s="9" t="s">
        <v>2063</v>
      </c>
      <c r="D476" s="68" t="s">
        <v>855</v>
      </c>
      <c r="E476" s="68" t="s">
        <v>16</v>
      </c>
      <c r="F476" s="6">
        <v>1449900</v>
      </c>
      <c r="G476" s="6" t="s">
        <v>13</v>
      </c>
      <c r="H476">
        <v>1449900</v>
      </c>
      <c r="I476" t="str">
        <f t="shared" si="25"/>
        <v>SIN PROMO</v>
      </c>
    </row>
    <row r="477" spans="1:9">
      <c r="A477" s="68" t="s">
        <v>856</v>
      </c>
      <c r="B477" s="68"/>
      <c r="C477" s="9" t="s">
        <v>2064</v>
      </c>
      <c r="D477" s="68" t="s">
        <v>857</v>
      </c>
      <c r="E477" s="68" t="s">
        <v>16</v>
      </c>
      <c r="F477" s="6">
        <v>1969900</v>
      </c>
      <c r="G477" s="6" t="s">
        <v>13</v>
      </c>
      <c r="H477">
        <v>1969900</v>
      </c>
      <c r="I477" t="str">
        <f t="shared" si="25"/>
        <v>SIN PROMO</v>
      </c>
    </row>
    <row r="478" spans="1:9">
      <c r="A478" s="68" t="s">
        <v>858</v>
      </c>
      <c r="B478" s="68"/>
      <c r="C478" s="9" t="s">
        <v>2065</v>
      </c>
      <c r="D478" s="68" t="s">
        <v>859</v>
      </c>
      <c r="E478" s="68" t="s">
        <v>16</v>
      </c>
      <c r="F478" s="6">
        <v>349900</v>
      </c>
      <c r="G478" s="6" t="s">
        <v>13</v>
      </c>
      <c r="H478" s="6">
        <v>349900</v>
      </c>
      <c r="I478" t="str">
        <f t="shared" si="25"/>
        <v>SIN PROMO</v>
      </c>
    </row>
    <row r="479" spans="1:9">
      <c r="A479" s="68" t="s">
        <v>860</v>
      </c>
      <c r="B479" s="68"/>
      <c r="C479" s="9" t="s">
        <v>2066</v>
      </c>
      <c r="D479" s="68" t="s">
        <v>861</v>
      </c>
      <c r="E479" s="68" t="s">
        <v>16</v>
      </c>
      <c r="F479" s="6">
        <v>909900</v>
      </c>
      <c r="G479" s="6" t="s">
        <v>13</v>
      </c>
      <c r="H479">
        <v>909900</v>
      </c>
      <c r="I479" t="str">
        <f t="shared" si="25"/>
        <v>SIN PROMO</v>
      </c>
    </row>
    <row r="480" spans="1:9">
      <c r="A480" s="68" t="s">
        <v>862</v>
      </c>
      <c r="B480" s="68"/>
      <c r="C480" s="9" t="s">
        <v>2067</v>
      </c>
      <c r="D480" s="68" t="s">
        <v>863</v>
      </c>
      <c r="E480" s="68" t="s">
        <v>16</v>
      </c>
      <c r="F480" s="6">
        <v>1449900</v>
      </c>
      <c r="G480" s="6" t="s">
        <v>13</v>
      </c>
      <c r="H480">
        <v>1449900</v>
      </c>
      <c r="I480" t="str">
        <f t="shared" si="25"/>
        <v>SIN PROMO</v>
      </c>
    </row>
    <row r="481" spans="1:9">
      <c r="A481" s="68" t="s">
        <v>864</v>
      </c>
      <c r="B481" s="68"/>
      <c r="C481" s="9" t="s">
        <v>2068</v>
      </c>
      <c r="D481" s="68" t="s">
        <v>865</v>
      </c>
      <c r="E481" s="68" t="s">
        <v>16</v>
      </c>
      <c r="F481" s="6">
        <v>1249900</v>
      </c>
      <c r="G481" s="6" t="s">
        <v>13</v>
      </c>
      <c r="H481">
        <v>1249900</v>
      </c>
      <c r="I481" t="str">
        <f t="shared" si="25"/>
        <v>SIN PROMO</v>
      </c>
    </row>
    <row r="482" spans="1:9">
      <c r="A482" s="68" t="s">
        <v>866</v>
      </c>
      <c r="B482" s="68"/>
      <c r="C482" s="9" t="s">
        <v>2069</v>
      </c>
      <c r="D482" s="68" t="s">
        <v>867</v>
      </c>
      <c r="E482" s="68" t="s">
        <v>16</v>
      </c>
      <c r="F482" s="6">
        <v>2409900</v>
      </c>
      <c r="G482" s="6" t="s">
        <v>13</v>
      </c>
      <c r="H482">
        <v>2409900</v>
      </c>
      <c r="I482" t="str">
        <f t="shared" si="25"/>
        <v>SIN PROMO</v>
      </c>
    </row>
    <row r="483" spans="1:9">
      <c r="A483" s="68" t="s">
        <v>868</v>
      </c>
      <c r="B483" s="68"/>
      <c r="C483" s="9" t="s">
        <v>2070</v>
      </c>
      <c r="D483" s="68" t="s">
        <v>869</v>
      </c>
      <c r="E483" s="68" t="s">
        <v>16</v>
      </c>
      <c r="F483" s="6">
        <v>1359900</v>
      </c>
      <c r="G483" s="6" t="s">
        <v>13</v>
      </c>
      <c r="H483">
        <v>1359900</v>
      </c>
      <c r="I483" t="str">
        <f t="shared" si="25"/>
        <v>SIN PROMO</v>
      </c>
    </row>
    <row r="484" spans="1:9">
      <c r="A484" s="68" t="s">
        <v>870</v>
      </c>
      <c r="B484" s="68"/>
      <c r="C484" s="9" t="s">
        <v>2071</v>
      </c>
      <c r="D484" s="68" t="s">
        <v>871</v>
      </c>
      <c r="E484" s="68" t="s">
        <v>16</v>
      </c>
      <c r="F484" s="6">
        <v>1029900</v>
      </c>
      <c r="G484" s="6" t="s">
        <v>13</v>
      </c>
      <c r="H484">
        <v>1029900</v>
      </c>
      <c r="I484" t="str">
        <f t="shared" si="25"/>
        <v>SIN PROMO</v>
      </c>
    </row>
    <row r="485" spans="1:9">
      <c r="A485" s="68" t="s">
        <v>872</v>
      </c>
      <c r="B485" s="68"/>
      <c r="C485" s="9" t="s">
        <v>1832</v>
      </c>
      <c r="D485" s="68" t="s">
        <v>873</v>
      </c>
      <c r="E485" s="68" t="s">
        <v>16</v>
      </c>
      <c r="F485" s="6">
        <v>3019900</v>
      </c>
      <c r="G485" s="6" t="s">
        <v>13</v>
      </c>
      <c r="H485">
        <v>3019900</v>
      </c>
      <c r="I485" t="str">
        <f t="shared" si="25"/>
        <v>SIN PROMO</v>
      </c>
    </row>
    <row r="486" spans="1:9">
      <c r="A486" s="68" t="s">
        <v>874</v>
      </c>
      <c r="B486" s="68"/>
      <c r="C486" s="9" t="s">
        <v>1829</v>
      </c>
      <c r="D486" s="68" t="s">
        <v>875</v>
      </c>
      <c r="E486" s="68" t="s">
        <v>16</v>
      </c>
      <c r="F486" s="6">
        <v>3019900</v>
      </c>
      <c r="G486" s="6" t="s">
        <v>13</v>
      </c>
      <c r="H486">
        <v>3019900</v>
      </c>
      <c r="I486" t="str">
        <f t="shared" si="25"/>
        <v>SIN PROMO</v>
      </c>
    </row>
    <row r="487" spans="1:9">
      <c r="A487" s="68" t="s">
        <v>14571</v>
      </c>
      <c r="B487" s="68"/>
      <c r="C487" s="9" t="s">
        <v>2561</v>
      </c>
      <c r="D487" s="68" t="s">
        <v>14572</v>
      </c>
      <c r="E487" s="68" t="s">
        <v>16</v>
      </c>
      <c r="F487" s="6">
        <v>369900</v>
      </c>
      <c r="G487" s="6" t="s">
        <v>13</v>
      </c>
      <c r="H487" s="6">
        <v>369900</v>
      </c>
      <c r="I487" t="str">
        <f t="shared" si="25"/>
        <v>SIN PROMO</v>
      </c>
    </row>
    <row r="488" spans="1:9">
      <c r="A488" s="68" t="s">
        <v>14573</v>
      </c>
      <c r="B488" s="68"/>
      <c r="C488" s="9" t="s">
        <v>1682</v>
      </c>
      <c r="D488" s="68" t="s">
        <v>14574</v>
      </c>
      <c r="E488" s="68" t="s">
        <v>16</v>
      </c>
      <c r="F488" s="6">
        <v>409900</v>
      </c>
      <c r="G488" s="6" t="s">
        <v>13</v>
      </c>
      <c r="H488">
        <v>409900</v>
      </c>
      <c r="I488" t="str">
        <f t="shared" si="25"/>
        <v>SIN PROMO</v>
      </c>
    </row>
    <row r="489" spans="1:9">
      <c r="A489" s="68" t="s">
        <v>14575</v>
      </c>
      <c r="B489" s="68"/>
      <c r="C489" s="9" t="s">
        <v>2541</v>
      </c>
      <c r="D489" s="68" t="s">
        <v>14576</v>
      </c>
      <c r="E489" s="68" t="s">
        <v>16</v>
      </c>
      <c r="F489" s="6">
        <v>849900</v>
      </c>
      <c r="G489" s="6" t="s">
        <v>13</v>
      </c>
      <c r="H489" s="6">
        <v>849900</v>
      </c>
      <c r="I489" t="str">
        <f t="shared" si="25"/>
        <v>SIN PROMO</v>
      </c>
    </row>
    <row r="490" spans="1:9">
      <c r="A490" s="68" t="s">
        <v>14577</v>
      </c>
      <c r="B490" s="68"/>
      <c r="C490" s="68" t="s">
        <v>6</v>
      </c>
      <c r="D490" s="9" t="s">
        <v>14578</v>
      </c>
      <c r="E490" s="68" t="s">
        <v>16</v>
      </c>
      <c r="F490" s="6">
        <v>2649900</v>
      </c>
      <c r="G490" s="6" t="s">
        <v>13</v>
      </c>
      <c r="H490">
        <v>2389900</v>
      </c>
      <c r="I490" t="str">
        <f t="shared" si="25"/>
        <v>BLACK</v>
      </c>
    </row>
    <row r="491" spans="1:9" ht="39.6">
      <c r="A491" s="68" t="s">
        <v>14577</v>
      </c>
      <c r="B491" s="68" t="s">
        <v>14579</v>
      </c>
      <c r="C491" s="9" t="s">
        <v>1981</v>
      </c>
      <c r="D491" s="69" t="str">
        <f>"     "&amp;D490</f>
        <v xml:space="preserve">     Combo Cama Lupe Queen+colchon Semiortopedico Rigidez Media</v>
      </c>
      <c r="E491" s="68" t="s">
        <v>34</v>
      </c>
      <c r="F491" s="70">
        <f>F490</f>
        <v>2649900</v>
      </c>
      <c r="G491" s="70" t="str">
        <f>G490&amp;"     "</f>
        <v xml:space="preserve">$     </v>
      </c>
    </row>
    <row r="492" spans="1:9" ht="39.6">
      <c r="A492" s="68" t="s">
        <v>14577</v>
      </c>
      <c r="B492" s="68" t="s">
        <v>14580</v>
      </c>
      <c r="C492" s="9" t="s">
        <v>1989</v>
      </c>
      <c r="D492" s="69" t="str">
        <f>"     "&amp;D490</f>
        <v xml:space="preserve">     Combo Cama Lupe Queen+colchon Semiortopedico Rigidez Media</v>
      </c>
      <c r="E492" s="68" t="s">
        <v>44</v>
      </c>
      <c r="F492" s="70">
        <f>F490</f>
        <v>2649900</v>
      </c>
      <c r="G492" s="70" t="str">
        <f>G490&amp;"     "</f>
        <v xml:space="preserve">$     </v>
      </c>
    </row>
    <row r="493" spans="1:9" ht="39.6">
      <c r="A493" s="68" t="s">
        <v>14577</v>
      </c>
      <c r="B493" s="68" t="s">
        <v>14581</v>
      </c>
      <c r="C493" s="9" t="s">
        <v>2000</v>
      </c>
      <c r="D493" s="69" t="str">
        <f>"     "&amp;D490</f>
        <v xml:space="preserve">     Combo Cama Lupe Queen+colchon Semiortopedico Rigidez Media</v>
      </c>
      <c r="E493" s="68" t="s">
        <v>36</v>
      </c>
      <c r="F493" s="70">
        <f>F490</f>
        <v>2649900</v>
      </c>
      <c r="G493" s="70" t="str">
        <f>G490&amp;"     "</f>
        <v xml:space="preserve">$     </v>
      </c>
    </row>
    <row r="494" spans="1:9" ht="39.6">
      <c r="A494" s="68" t="s">
        <v>14577</v>
      </c>
      <c r="B494" s="68" t="s">
        <v>14582</v>
      </c>
      <c r="C494" s="9" t="s">
        <v>14583</v>
      </c>
      <c r="D494" s="69" t="str">
        <f>"     "&amp;D490</f>
        <v xml:space="preserve">     Combo Cama Lupe Queen+colchon Semiortopedico Rigidez Media</v>
      </c>
      <c r="E494" s="68" t="s">
        <v>14584</v>
      </c>
      <c r="F494" s="70">
        <f>F490</f>
        <v>2649900</v>
      </c>
      <c r="G494" s="70" t="str">
        <f>G490&amp;"     "</f>
        <v xml:space="preserve">$     </v>
      </c>
    </row>
    <row r="495" spans="1:9" ht="39.6">
      <c r="A495" s="68" t="s">
        <v>14577</v>
      </c>
      <c r="B495" s="68" t="s">
        <v>14585</v>
      </c>
      <c r="C495" s="9" t="s">
        <v>1982</v>
      </c>
      <c r="D495" s="69" t="str">
        <f>"     "&amp;D490</f>
        <v xml:space="preserve">     Combo Cama Lupe Queen+colchon Semiortopedico Rigidez Media</v>
      </c>
      <c r="E495" s="68" t="s">
        <v>421</v>
      </c>
      <c r="F495" s="70">
        <f>F490</f>
        <v>2649900</v>
      </c>
      <c r="G495" s="70" t="str">
        <f>G490&amp;"     "</f>
        <v xml:space="preserve">$     </v>
      </c>
    </row>
    <row r="496" spans="1:9" ht="39.6">
      <c r="A496" s="68" t="s">
        <v>14577</v>
      </c>
      <c r="B496" s="68" t="s">
        <v>14586</v>
      </c>
      <c r="C496" s="9" t="s">
        <v>1980</v>
      </c>
      <c r="D496" s="69" t="str">
        <f>"     "&amp;D490</f>
        <v xml:space="preserve">     Combo Cama Lupe Queen+colchon Semiortopedico Rigidez Media</v>
      </c>
      <c r="E496" s="68" t="s">
        <v>359</v>
      </c>
      <c r="F496" s="70">
        <f>F490</f>
        <v>2649900</v>
      </c>
      <c r="G496" s="70" t="str">
        <f>G490&amp;"     "</f>
        <v xml:space="preserve">$     </v>
      </c>
    </row>
    <row r="497" spans="1:9" ht="39.6">
      <c r="A497" s="68" t="s">
        <v>14577</v>
      </c>
      <c r="B497" s="68" t="s">
        <v>14587</v>
      </c>
      <c r="C497" s="9" t="s">
        <v>1979</v>
      </c>
      <c r="D497" s="69" t="str">
        <f>"     "&amp;D490</f>
        <v xml:space="preserve">     Combo Cama Lupe Queen+colchon Semiortopedico Rigidez Media</v>
      </c>
      <c r="E497" s="68" t="s">
        <v>14588</v>
      </c>
      <c r="F497" s="70">
        <f>F490</f>
        <v>2649900</v>
      </c>
      <c r="G497" s="70" t="str">
        <f>G490&amp;"     "</f>
        <v xml:space="preserve">$     </v>
      </c>
    </row>
    <row r="498" spans="1:9" ht="39.6">
      <c r="A498" s="68" t="s">
        <v>14577</v>
      </c>
      <c r="B498" s="68" t="s">
        <v>14589</v>
      </c>
      <c r="C498" s="9" t="s">
        <v>14590</v>
      </c>
      <c r="D498" s="69" t="str">
        <f>"     "&amp;D490</f>
        <v xml:space="preserve">     Combo Cama Lupe Queen+colchon Semiortopedico Rigidez Media</v>
      </c>
      <c r="E498" s="68" t="s">
        <v>12</v>
      </c>
      <c r="F498" s="70">
        <f>F490</f>
        <v>2649900</v>
      </c>
      <c r="G498" s="70" t="str">
        <f>G490&amp;"     "</f>
        <v xml:space="preserve">$     </v>
      </c>
    </row>
    <row r="499" spans="1:9" ht="39.6">
      <c r="A499" s="68" t="s">
        <v>14577</v>
      </c>
      <c r="B499" s="68" t="s">
        <v>14591</v>
      </c>
      <c r="C499" s="9" t="s">
        <v>1781</v>
      </c>
      <c r="D499" s="69" t="str">
        <f>"     "&amp;D490</f>
        <v xml:space="preserve">     Combo Cama Lupe Queen+colchon Semiortopedico Rigidez Media</v>
      </c>
      <c r="E499" s="68" t="s">
        <v>297</v>
      </c>
      <c r="F499" s="70">
        <f>F490</f>
        <v>2649900</v>
      </c>
      <c r="G499" s="70" t="str">
        <f>G490&amp;"     "</f>
        <v xml:space="preserve">$     </v>
      </c>
    </row>
    <row r="500" spans="1:9">
      <c r="A500" s="68" t="s">
        <v>14592</v>
      </c>
      <c r="B500" s="68"/>
      <c r="C500" s="9" t="s">
        <v>2035</v>
      </c>
      <c r="D500" s="68" t="s">
        <v>14593</v>
      </c>
      <c r="E500" s="68" t="s">
        <v>16</v>
      </c>
      <c r="F500" s="6">
        <v>920000</v>
      </c>
      <c r="G500" s="6" t="s">
        <v>13</v>
      </c>
      <c r="H500">
        <v>920000</v>
      </c>
      <c r="I500" t="str">
        <f t="shared" ref="I500:I506" si="26">+IF(H500&lt;F500,"BLACK","SIN PROMO")</f>
        <v>SIN PROMO</v>
      </c>
    </row>
    <row r="501" spans="1:9">
      <c r="A501" s="68" t="s">
        <v>14594</v>
      </c>
      <c r="B501" s="68"/>
      <c r="C501" s="9" t="s">
        <v>2285</v>
      </c>
      <c r="D501" s="68" t="s">
        <v>1508</v>
      </c>
      <c r="E501" s="68" t="s">
        <v>16</v>
      </c>
      <c r="F501" s="6">
        <v>349900</v>
      </c>
      <c r="G501" s="6" t="s">
        <v>13</v>
      </c>
      <c r="H501">
        <v>349900</v>
      </c>
      <c r="I501" t="str">
        <f t="shared" si="26"/>
        <v>SIN PROMO</v>
      </c>
    </row>
    <row r="502" spans="1:9">
      <c r="A502" s="68" t="s">
        <v>14595</v>
      </c>
      <c r="B502" s="68"/>
      <c r="C502" s="9" t="s">
        <v>2297</v>
      </c>
      <c r="D502" s="68" t="s">
        <v>14596</v>
      </c>
      <c r="E502" s="68" t="s">
        <v>16</v>
      </c>
      <c r="F502" s="6">
        <v>349900</v>
      </c>
      <c r="G502" s="6" t="s">
        <v>13</v>
      </c>
      <c r="H502">
        <v>349900</v>
      </c>
      <c r="I502" t="str">
        <f t="shared" si="26"/>
        <v>SIN PROMO</v>
      </c>
    </row>
    <row r="503" spans="1:9">
      <c r="A503" s="68" t="s">
        <v>876</v>
      </c>
      <c r="B503" s="68" t="s">
        <v>877</v>
      </c>
      <c r="C503" s="9" t="s">
        <v>2072</v>
      </c>
      <c r="D503" s="9" t="s">
        <v>878</v>
      </c>
      <c r="E503" s="68" t="s">
        <v>12</v>
      </c>
      <c r="F503" s="6">
        <v>509900</v>
      </c>
      <c r="G503" s="6" t="s">
        <v>13</v>
      </c>
      <c r="H503">
        <v>509900</v>
      </c>
      <c r="I503" t="str">
        <f t="shared" si="26"/>
        <v>SIN PROMO</v>
      </c>
    </row>
    <row r="504" spans="1:9">
      <c r="A504" s="68" t="s">
        <v>14597</v>
      </c>
      <c r="B504" s="68"/>
      <c r="C504" s="9" t="s">
        <v>2294</v>
      </c>
      <c r="D504" s="68" t="s">
        <v>14598</v>
      </c>
      <c r="E504" s="68" t="s">
        <v>16</v>
      </c>
      <c r="F504" s="6">
        <v>399900</v>
      </c>
      <c r="G504" s="6" t="s">
        <v>13</v>
      </c>
      <c r="H504">
        <v>399900</v>
      </c>
      <c r="I504" t="str">
        <f t="shared" si="26"/>
        <v>SIN PROMO</v>
      </c>
    </row>
    <row r="505" spans="1:9">
      <c r="A505" s="68" t="s">
        <v>14599</v>
      </c>
      <c r="B505" s="68"/>
      <c r="C505" s="9" t="s">
        <v>2293</v>
      </c>
      <c r="D505" s="68" t="s">
        <v>14600</v>
      </c>
      <c r="E505" s="68" t="s">
        <v>16</v>
      </c>
      <c r="F505" s="6">
        <v>409900</v>
      </c>
      <c r="G505" s="6" t="s">
        <v>13</v>
      </c>
      <c r="H505">
        <v>409900</v>
      </c>
      <c r="I505" t="str">
        <f t="shared" si="26"/>
        <v>SIN PROMO</v>
      </c>
    </row>
    <row r="506" spans="1:9">
      <c r="A506" s="68" t="s">
        <v>908</v>
      </c>
      <c r="B506" s="68"/>
      <c r="C506" s="68" t="s">
        <v>6</v>
      </c>
      <c r="D506" s="9" t="s">
        <v>909</v>
      </c>
      <c r="E506" s="68" t="s">
        <v>16</v>
      </c>
      <c r="F506" s="6">
        <v>3949900</v>
      </c>
      <c r="G506" s="6" t="s">
        <v>13</v>
      </c>
      <c r="H506" s="6">
        <v>3949900</v>
      </c>
      <c r="I506" t="str">
        <f t="shared" si="26"/>
        <v>SIN PROMO</v>
      </c>
    </row>
    <row r="507" spans="1:9" ht="39.6">
      <c r="A507" s="68" t="s">
        <v>908</v>
      </c>
      <c r="B507" s="68" t="s">
        <v>910</v>
      </c>
      <c r="C507" s="9" t="s">
        <v>2087</v>
      </c>
      <c r="D507" s="69" t="str">
        <f>"     "&amp;D506</f>
        <v xml:space="preserve">     Combo Cama Astoria King+ Colchon 1 Pill 26cm + Sabanas</v>
      </c>
      <c r="E507" s="68" t="s">
        <v>12</v>
      </c>
      <c r="F507" s="70">
        <f>F506</f>
        <v>3949900</v>
      </c>
      <c r="G507" s="70" t="str">
        <f>G506&amp;"     "</f>
        <v xml:space="preserve">$     </v>
      </c>
    </row>
    <row r="508" spans="1:9" ht="39.6">
      <c r="A508" s="68" t="s">
        <v>908</v>
      </c>
      <c r="B508" s="68" t="s">
        <v>911</v>
      </c>
      <c r="C508" s="9" t="s">
        <v>2088</v>
      </c>
      <c r="D508" s="69" t="str">
        <f>"     "&amp;D506</f>
        <v xml:space="preserve">     Combo Cama Astoria King+ Colchon 1 Pill 26cm + Sabanas</v>
      </c>
      <c r="E508" s="68" t="s">
        <v>34</v>
      </c>
      <c r="F508" s="70">
        <f>F506</f>
        <v>3949900</v>
      </c>
      <c r="G508" s="70" t="str">
        <f>G506&amp;"     "</f>
        <v xml:space="preserve">$     </v>
      </c>
    </row>
    <row r="509" spans="1:9" ht="39.6">
      <c r="A509" s="68" t="s">
        <v>908</v>
      </c>
      <c r="B509" s="68" t="s">
        <v>912</v>
      </c>
      <c r="C509" s="9" t="s">
        <v>2089</v>
      </c>
      <c r="D509" s="69" t="str">
        <f>"     "&amp;D506</f>
        <v xml:space="preserve">     Combo Cama Astoria King+ Colchon 1 Pill 26cm + Sabanas</v>
      </c>
      <c r="E509" s="68" t="s">
        <v>300</v>
      </c>
      <c r="F509" s="70">
        <f>F506</f>
        <v>3949900</v>
      </c>
      <c r="G509" s="70" t="str">
        <f>G506&amp;"     "</f>
        <v xml:space="preserve">$     </v>
      </c>
    </row>
    <row r="510" spans="1:9" ht="39.6">
      <c r="A510" s="68" t="s">
        <v>908</v>
      </c>
      <c r="B510" s="68" t="s">
        <v>913</v>
      </c>
      <c r="C510" s="9" t="s">
        <v>2090</v>
      </c>
      <c r="D510" s="69" t="str">
        <f>"     "&amp;D506</f>
        <v xml:space="preserve">     Combo Cama Astoria King+ Colchon 1 Pill 26cm + Sabanas</v>
      </c>
      <c r="E510" s="68" t="s">
        <v>914</v>
      </c>
      <c r="F510" s="70">
        <f>F506</f>
        <v>3949900</v>
      </c>
      <c r="G510" s="70" t="str">
        <f>G506&amp;"     "</f>
        <v xml:space="preserve">$     </v>
      </c>
    </row>
    <row r="511" spans="1:9" ht="39.6">
      <c r="A511" s="68" t="s">
        <v>908</v>
      </c>
      <c r="B511" s="68" t="s">
        <v>915</v>
      </c>
      <c r="C511" s="9" t="s">
        <v>2091</v>
      </c>
      <c r="D511" s="69" t="str">
        <f>"     "&amp;D506</f>
        <v xml:space="preserve">     Combo Cama Astoria King+ Colchon 1 Pill 26cm + Sabanas</v>
      </c>
      <c r="E511" s="68" t="s">
        <v>350</v>
      </c>
      <c r="F511" s="70">
        <f>F506</f>
        <v>3949900</v>
      </c>
      <c r="G511" s="70" t="str">
        <f>G506&amp;"     "</f>
        <v xml:space="preserve">$     </v>
      </c>
    </row>
    <row r="512" spans="1:9" ht="39.6">
      <c r="A512" s="68" t="s">
        <v>908</v>
      </c>
      <c r="B512" s="68" t="s">
        <v>916</v>
      </c>
      <c r="C512" s="9" t="s">
        <v>2092</v>
      </c>
      <c r="D512" s="69" t="str">
        <f>"     "&amp;D506</f>
        <v xml:space="preserve">     Combo Cama Astoria King+ Colchon 1 Pill 26cm + Sabanas</v>
      </c>
      <c r="E512" s="68" t="s">
        <v>567</v>
      </c>
      <c r="F512" s="70">
        <f>F506</f>
        <v>3949900</v>
      </c>
      <c r="G512" s="70" t="str">
        <f>G506&amp;"     "</f>
        <v xml:space="preserve">$     </v>
      </c>
    </row>
    <row r="513" spans="1:9" ht="39.6">
      <c r="A513" s="68" t="s">
        <v>908</v>
      </c>
      <c r="B513" s="68" t="s">
        <v>917</v>
      </c>
      <c r="C513" s="9" t="s">
        <v>2093</v>
      </c>
      <c r="D513" s="69" t="str">
        <f>"     "&amp;D506</f>
        <v xml:space="preserve">     Combo Cama Astoria King+ Colchon 1 Pill 26cm + Sabanas</v>
      </c>
      <c r="E513" s="68" t="s">
        <v>54</v>
      </c>
      <c r="F513" s="70">
        <f>F506</f>
        <v>3949900</v>
      </c>
      <c r="G513" s="70" t="str">
        <f>G506&amp;"     "</f>
        <v xml:space="preserve">$     </v>
      </c>
    </row>
    <row r="514" spans="1:9" ht="39.6">
      <c r="A514" s="68" t="s">
        <v>908</v>
      </c>
      <c r="B514" s="68" t="s">
        <v>918</v>
      </c>
      <c r="C514" s="9" t="s">
        <v>2094</v>
      </c>
      <c r="D514" s="69" t="str">
        <f>"     "&amp;D506</f>
        <v xml:space="preserve">     Combo Cama Astoria King+ Colchon 1 Pill 26cm + Sabanas</v>
      </c>
      <c r="E514" s="68" t="s">
        <v>48</v>
      </c>
      <c r="F514" s="70">
        <f>F506</f>
        <v>3949900</v>
      </c>
      <c r="G514" s="70" t="str">
        <f>G506&amp;"     "</f>
        <v xml:space="preserve">$     </v>
      </c>
    </row>
    <row r="515" spans="1:9" ht="39.6">
      <c r="A515" s="68" t="s">
        <v>908</v>
      </c>
      <c r="B515" s="68" t="s">
        <v>919</v>
      </c>
      <c r="C515" s="9" t="s">
        <v>2095</v>
      </c>
      <c r="D515" s="69" t="str">
        <f>"     "&amp;D506</f>
        <v xml:space="preserve">     Combo Cama Astoria King+ Colchon 1 Pill 26cm + Sabanas</v>
      </c>
      <c r="E515" s="68" t="s">
        <v>36</v>
      </c>
      <c r="F515" s="70">
        <f>F506</f>
        <v>3949900</v>
      </c>
      <c r="G515" s="70" t="str">
        <f>G506&amp;"     "</f>
        <v xml:space="preserve">$     </v>
      </c>
    </row>
    <row r="516" spans="1:9">
      <c r="A516" s="68" t="s">
        <v>920</v>
      </c>
      <c r="B516" s="68"/>
      <c r="C516" s="68" t="s">
        <v>6</v>
      </c>
      <c r="D516" s="9" t="s">
        <v>921</v>
      </c>
      <c r="E516" s="68" t="s">
        <v>16</v>
      </c>
      <c r="F516" s="6">
        <v>2919900</v>
      </c>
      <c r="G516" s="6" t="s">
        <v>13</v>
      </c>
      <c r="H516">
        <v>2909900</v>
      </c>
      <c r="I516" t="str">
        <f>+IF(H516&lt;F516,"BLACK","SIN PROMO")</f>
        <v>BLACK</v>
      </c>
    </row>
    <row r="517" spans="1:9" ht="39.6">
      <c r="A517" s="68" t="s">
        <v>920</v>
      </c>
      <c r="B517" s="68" t="s">
        <v>922</v>
      </c>
      <c r="C517" s="9" t="s">
        <v>2096</v>
      </c>
      <c r="D517" s="69" t="str">
        <f>"     "&amp;D516</f>
        <v xml:space="preserve">     Combo Cama Hampton Doble + Colchón 1pill 26cm + Sabanas</v>
      </c>
      <c r="E517" s="68" t="s">
        <v>12</v>
      </c>
      <c r="F517" s="70">
        <f>F516</f>
        <v>2919900</v>
      </c>
      <c r="G517" s="70" t="str">
        <f>G516&amp;"     "</f>
        <v xml:space="preserve">$     </v>
      </c>
    </row>
    <row r="518" spans="1:9" ht="39.6">
      <c r="A518" s="68" t="s">
        <v>920</v>
      </c>
      <c r="B518" s="68" t="s">
        <v>923</v>
      </c>
      <c r="C518" s="9" t="s">
        <v>2097</v>
      </c>
      <c r="D518" s="69" t="str">
        <f>"     "&amp;D516</f>
        <v xml:space="preserve">     Combo Cama Hampton Doble + Colchón 1pill 26cm + Sabanas</v>
      </c>
      <c r="E518" s="68" t="s">
        <v>924</v>
      </c>
      <c r="F518" s="70">
        <f>F516</f>
        <v>2919900</v>
      </c>
      <c r="G518" s="70" t="str">
        <f>G516&amp;"     "</f>
        <v xml:space="preserve">$     </v>
      </c>
    </row>
    <row r="519" spans="1:9" ht="39.6">
      <c r="A519" s="68" t="s">
        <v>920</v>
      </c>
      <c r="B519" s="68" t="s">
        <v>925</v>
      </c>
      <c r="C519" s="9" t="s">
        <v>2098</v>
      </c>
      <c r="D519" s="69" t="str">
        <f>"     "&amp;D516</f>
        <v xml:space="preserve">     Combo Cama Hampton Doble + Colchón 1pill 26cm + Sabanas</v>
      </c>
      <c r="E519" s="68" t="s">
        <v>300</v>
      </c>
      <c r="F519" s="70">
        <f>F516</f>
        <v>2919900</v>
      </c>
      <c r="G519" s="70" t="str">
        <f>G516&amp;"     "</f>
        <v xml:space="preserve">$     </v>
      </c>
    </row>
    <row r="520" spans="1:9" ht="39.6">
      <c r="A520" s="68" t="s">
        <v>920</v>
      </c>
      <c r="B520" s="68" t="s">
        <v>926</v>
      </c>
      <c r="C520" s="9" t="s">
        <v>2099</v>
      </c>
      <c r="D520" s="69" t="str">
        <f>"     "&amp;D516</f>
        <v xml:space="preserve">     Combo Cama Hampton Doble + Colchón 1pill 26cm + Sabanas</v>
      </c>
      <c r="E520" s="68" t="s">
        <v>927</v>
      </c>
      <c r="F520" s="70">
        <f>F516</f>
        <v>2919900</v>
      </c>
      <c r="G520" s="70" t="str">
        <f>G516&amp;"     "</f>
        <v xml:space="preserve">$     </v>
      </c>
    </row>
    <row r="521" spans="1:9" ht="39.6">
      <c r="A521" s="68" t="s">
        <v>920</v>
      </c>
      <c r="B521" s="68" t="s">
        <v>928</v>
      </c>
      <c r="C521" s="9" t="s">
        <v>2100</v>
      </c>
      <c r="D521" s="69" t="str">
        <f>"     "&amp;D516</f>
        <v xml:space="preserve">     Combo Cama Hampton Doble + Colchón 1pill 26cm + Sabanas</v>
      </c>
      <c r="E521" s="68" t="s">
        <v>350</v>
      </c>
      <c r="F521" s="70">
        <f>F516</f>
        <v>2919900</v>
      </c>
      <c r="G521" s="70" t="str">
        <f>G516&amp;"     "</f>
        <v xml:space="preserve">$     </v>
      </c>
    </row>
    <row r="522" spans="1:9" ht="39.6">
      <c r="A522" s="68" t="s">
        <v>920</v>
      </c>
      <c r="B522" s="68" t="s">
        <v>929</v>
      </c>
      <c r="C522" s="9" t="s">
        <v>2101</v>
      </c>
      <c r="D522" s="69" t="str">
        <f>"     "&amp;D516</f>
        <v xml:space="preserve">     Combo Cama Hampton Doble + Colchón 1pill 26cm + Sabanas</v>
      </c>
      <c r="E522" s="68" t="s">
        <v>567</v>
      </c>
      <c r="F522" s="70">
        <f>F516</f>
        <v>2919900</v>
      </c>
      <c r="G522" s="70" t="str">
        <f>G516&amp;"     "</f>
        <v xml:space="preserve">$     </v>
      </c>
    </row>
    <row r="523" spans="1:9" ht="39.6">
      <c r="A523" s="68" t="s">
        <v>920</v>
      </c>
      <c r="B523" s="68" t="s">
        <v>930</v>
      </c>
      <c r="C523" s="9" t="s">
        <v>2102</v>
      </c>
      <c r="D523" s="69" t="str">
        <f>"     "&amp;D516</f>
        <v xml:space="preserve">     Combo Cama Hampton Doble + Colchón 1pill 26cm + Sabanas</v>
      </c>
      <c r="E523" s="68" t="s">
        <v>54</v>
      </c>
      <c r="F523" s="70">
        <f>F516</f>
        <v>2919900</v>
      </c>
      <c r="G523" s="70" t="str">
        <f>G516&amp;"     "</f>
        <v xml:space="preserve">$     </v>
      </c>
    </row>
    <row r="524" spans="1:9" ht="39.6">
      <c r="A524" s="68" t="s">
        <v>920</v>
      </c>
      <c r="B524" s="68" t="s">
        <v>931</v>
      </c>
      <c r="C524" s="9" t="s">
        <v>2103</v>
      </c>
      <c r="D524" s="69" t="str">
        <f>"     "&amp;D516</f>
        <v xml:space="preserve">     Combo Cama Hampton Doble + Colchón 1pill 26cm + Sabanas</v>
      </c>
      <c r="E524" s="68" t="s">
        <v>48</v>
      </c>
      <c r="F524" s="70">
        <f>F516</f>
        <v>2919900</v>
      </c>
      <c r="G524" s="70" t="str">
        <f>G516&amp;"     "</f>
        <v xml:space="preserve">$     </v>
      </c>
    </row>
    <row r="525" spans="1:9" ht="39.6">
      <c r="A525" s="68" t="s">
        <v>920</v>
      </c>
      <c r="B525" s="68" t="s">
        <v>932</v>
      </c>
      <c r="C525" s="9" t="s">
        <v>2096</v>
      </c>
      <c r="D525" s="69" t="str">
        <f>"     "&amp;D516</f>
        <v xml:space="preserve">     Combo Cama Hampton Doble + Colchón 1pill 26cm + Sabanas</v>
      </c>
      <c r="E525" s="68" t="s">
        <v>36</v>
      </c>
      <c r="F525" s="70">
        <f>F516</f>
        <v>2919900</v>
      </c>
      <c r="G525" s="70" t="str">
        <f>G516&amp;"     "</f>
        <v xml:space="preserve">$     </v>
      </c>
    </row>
    <row r="526" spans="1:9">
      <c r="A526" s="68" t="s">
        <v>2632</v>
      </c>
      <c r="B526" s="68"/>
      <c r="C526" s="68" t="s">
        <v>6</v>
      </c>
      <c r="D526" s="9" t="s">
        <v>2633</v>
      </c>
      <c r="E526" s="68" t="s">
        <v>16</v>
      </c>
      <c r="F526" s="6">
        <v>3429900</v>
      </c>
      <c r="G526" s="6" t="s">
        <v>13</v>
      </c>
      <c r="H526" s="6">
        <v>3429900</v>
      </c>
      <c r="I526" t="str">
        <f>+IF(H526&lt;F526,"BLACK","SIN PROMO")</f>
        <v>SIN PROMO</v>
      </c>
    </row>
    <row r="527" spans="1:9" ht="39.6">
      <c r="A527" s="68" t="s">
        <v>2632</v>
      </c>
      <c r="B527" s="68" t="s">
        <v>2634</v>
      </c>
      <c r="C527" s="9" t="s">
        <v>2635</v>
      </c>
      <c r="D527" s="69" t="str">
        <f>"     "&amp;D526</f>
        <v xml:space="preserve">     Combo Cama Astoria Doble + Colchon 1pill 26cm + Sabanas</v>
      </c>
      <c r="E527" s="68" t="s">
        <v>12</v>
      </c>
      <c r="F527" s="70">
        <f>F526</f>
        <v>3429900</v>
      </c>
      <c r="G527" s="70" t="str">
        <f>G526&amp;"     "</f>
        <v xml:space="preserve">$     </v>
      </c>
    </row>
    <row r="528" spans="1:9" ht="39.6">
      <c r="A528" s="68" t="s">
        <v>2632</v>
      </c>
      <c r="B528" s="68" t="s">
        <v>2636</v>
      </c>
      <c r="C528" s="9" t="s">
        <v>2637</v>
      </c>
      <c r="D528" s="69" t="str">
        <f>"     "&amp;D526</f>
        <v xml:space="preserve">     Combo Cama Astoria Doble + Colchon 1pill 26cm + Sabanas</v>
      </c>
      <c r="E528" s="68" t="s">
        <v>34</v>
      </c>
      <c r="F528" s="70">
        <f>F526</f>
        <v>3429900</v>
      </c>
      <c r="G528" s="70" t="str">
        <f>G526&amp;"     "</f>
        <v xml:space="preserve">$     </v>
      </c>
    </row>
    <row r="529" spans="1:9" ht="39.6">
      <c r="A529" s="68" t="s">
        <v>2632</v>
      </c>
      <c r="B529" s="68" t="s">
        <v>2638</v>
      </c>
      <c r="C529" s="9" t="s">
        <v>2639</v>
      </c>
      <c r="D529" s="69" t="str">
        <f>"     "&amp;D526</f>
        <v xml:space="preserve">     Combo Cama Astoria Doble + Colchon 1pill 26cm + Sabanas</v>
      </c>
      <c r="E529" s="68" t="s">
        <v>300</v>
      </c>
      <c r="F529" s="70">
        <f>F526</f>
        <v>3429900</v>
      </c>
      <c r="G529" s="70" t="str">
        <f>G526&amp;"     "</f>
        <v xml:space="preserve">$     </v>
      </c>
    </row>
    <row r="530" spans="1:9" ht="39.6">
      <c r="A530" s="68" t="s">
        <v>2632</v>
      </c>
      <c r="B530" s="68" t="s">
        <v>2640</v>
      </c>
      <c r="C530" s="9" t="s">
        <v>2641</v>
      </c>
      <c r="D530" s="69" t="str">
        <f>"     "&amp;D526</f>
        <v xml:space="preserve">     Combo Cama Astoria Doble + Colchon 1pill 26cm + Sabanas</v>
      </c>
      <c r="E530" s="68" t="s">
        <v>350</v>
      </c>
      <c r="F530" s="70">
        <f>F526</f>
        <v>3429900</v>
      </c>
      <c r="G530" s="70" t="str">
        <f>G526&amp;"     "</f>
        <v xml:space="preserve">$     </v>
      </c>
    </row>
    <row r="531" spans="1:9" ht="39.6">
      <c r="A531" s="68" t="s">
        <v>2632</v>
      </c>
      <c r="B531" s="68" t="s">
        <v>2642</v>
      </c>
      <c r="C531" s="9" t="s">
        <v>2643</v>
      </c>
      <c r="D531" s="69" t="str">
        <f>"     "&amp;D526</f>
        <v xml:space="preserve">     Combo Cama Astoria Doble + Colchon 1pill 26cm + Sabanas</v>
      </c>
      <c r="E531" s="68" t="s">
        <v>48</v>
      </c>
      <c r="F531" s="70">
        <f>F526</f>
        <v>3429900</v>
      </c>
      <c r="G531" s="70" t="str">
        <f>G526&amp;"     "</f>
        <v xml:space="preserve">$     </v>
      </c>
    </row>
    <row r="532" spans="1:9" ht="39.6">
      <c r="A532" s="68" t="s">
        <v>2632</v>
      </c>
      <c r="B532" s="68" t="s">
        <v>2644</v>
      </c>
      <c r="C532" s="9" t="s">
        <v>2645</v>
      </c>
      <c r="D532" s="69" t="str">
        <f>"     "&amp;D526</f>
        <v xml:space="preserve">     Combo Cama Astoria Doble + Colchon 1pill 26cm + Sabanas</v>
      </c>
      <c r="E532" s="68" t="s">
        <v>36</v>
      </c>
      <c r="F532" s="70">
        <f>F526</f>
        <v>3429900</v>
      </c>
      <c r="G532" s="70" t="str">
        <f>G526&amp;"     "</f>
        <v xml:space="preserve">$     </v>
      </c>
    </row>
    <row r="533" spans="1:9" ht="39.6">
      <c r="A533" s="68" t="s">
        <v>2632</v>
      </c>
      <c r="B533" s="68" t="s">
        <v>2646</v>
      </c>
      <c r="C533" s="9" t="s">
        <v>2647</v>
      </c>
      <c r="D533" s="69" t="str">
        <f>"     "&amp;D526</f>
        <v xml:space="preserve">     Combo Cama Astoria Doble + Colchon 1pill 26cm + Sabanas</v>
      </c>
      <c r="E533" s="68" t="s">
        <v>54</v>
      </c>
      <c r="F533" s="70">
        <f>F526</f>
        <v>3429900</v>
      </c>
      <c r="G533" s="70" t="str">
        <f>G526&amp;"     "</f>
        <v xml:space="preserve">$     </v>
      </c>
    </row>
    <row r="534" spans="1:9" ht="39.6">
      <c r="A534" s="68" t="s">
        <v>2632</v>
      </c>
      <c r="B534" s="68" t="s">
        <v>2648</v>
      </c>
      <c r="C534" s="9" t="s">
        <v>2649</v>
      </c>
      <c r="D534" s="69" t="str">
        <f>"     "&amp;D526</f>
        <v xml:space="preserve">     Combo Cama Astoria Doble + Colchon 1pill 26cm + Sabanas</v>
      </c>
      <c r="E534" s="68" t="s">
        <v>153</v>
      </c>
      <c r="F534" s="70">
        <f>F526</f>
        <v>3429900</v>
      </c>
      <c r="G534" s="70" t="str">
        <f>G526&amp;"     "</f>
        <v xml:space="preserve">$     </v>
      </c>
    </row>
    <row r="535" spans="1:9" ht="39.6">
      <c r="A535" s="68" t="s">
        <v>2632</v>
      </c>
      <c r="B535" s="68" t="s">
        <v>2650</v>
      </c>
      <c r="C535" s="9" t="s">
        <v>2651</v>
      </c>
      <c r="D535" s="69" t="str">
        <f>"     "&amp;D526</f>
        <v xml:space="preserve">     Combo Cama Astoria Doble + Colchon 1pill 26cm + Sabanas</v>
      </c>
      <c r="E535" s="68" t="s">
        <v>567</v>
      </c>
      <c r="F535" s="70">
        <f>F526</f>
        <v>3429900</v>
      </c>
      <c r="G535" s="70" t="str">
        <f>G526&amp;"     "</f>
        <v xml:space="preserve">$     </v>
      </c>
    </row>
    <row r="536" spans="1:9">
      <c r="A536" s="68" t="s">
        <v>933</v>
      </c>
      <c r="B536" s="68"/>
      <c r="C536" s="68" t="s">
        <v>6</v>
      </c>
      <c r="D536" s="9" t="s">
        <v>934</v>
      </c>
      <c r="E536" s="68" t="s">
        <v>16</v>
      </c>
      <c r="F536" s="6">
        <v>3539900</v>
      </c>
      <c r="G536" s="6" t="s">
        <v>13</v>
      </c>
      <c r="H536">
        <v>3539900</v>
      </c>
      <c r="I536" t="str">
        <f>+IF(H536&lt;F536,"BLACK","SIN PROMO")</f>
        <v>SIN PROMO</v>
      </c>
    </row>
    <row r="537" spans="1:9" ht="39.6">
      <c r="A537" s="68" t="s">
        <v>933</v>
      </c>
      <c r="B537" s="68" t="s">
        <v>935</v>
      </c>
      <c r="C537" s="9" t="s">
        <v>2104</v>
      </c>
      <c r="D537" s="69" t="str">
        <f>"     "&amp;D536</f>
        <v xml:space="preserve">     Combo Cama Vítale Queen + Colchón 1 Pill 26cm + Sabanas</v>
      </c>
      <c r="E537" s="68" t="s">
        <v>306</v>
      </c>
      <c r="F537" s="70">
        <f>F536</f>
        <v>3539900</v>
      </c>
      <c r="G537" s="70" t="str">
        <f>G536&amp;"     "</f>
        <v xml:space="preserve">$     </v>
      </c>
    </row>
    <row r="538" spans="1:9" ht="39.6">
      <c r="A538" s="68" t="s">
        <v>933</v>
      </c>
      <c r="B538" s="68" t="s">
        <v>936</v>
      </c>
      <c r="C538" s="9" t="s">
        <v>2105</v>
      </c>
      <c r="D538" s="69" t="str">
        <f>"     "&amp;D536</f>
        <v xml:space="preserve">     Combo Cama Vítale Queen + Colchón 1 Pill 26cm + Sabanas</v>
      </c>
      <c r="E538" s="68" t="s">
        <v>12</v>
      </c>
      <c r="F538" s="70">
        <f>F536</f>
        <v>3539900</v>
      </c>
      <c r="G538" s="70" t="str">
        <f>G536&amp;"     "</f>
        <v xml:space="preserve">$     </v>
      </c>
    </row>
    <row r="539" spans="1:9" ht="39.6">
      <c r="A539" s="68" t="s">
        <v>933</v>
      </c>
      <c r="B539" s="68" t="s">
        <v>937</v>
      </c>
      <c r="C539" s="9" t="s">
        <v>2106</v>
      </c>
      <c r="D539" s="69" t="str">
        <f>"     "&amp;D536</f>
        <v xml:space="preserve">     Combo Cama Vítale Queen + Colchón 1 Pill 26cm + Sabanas</v>
      </c>
      <c r="E539" s="68" t="s">
        <v>924</v>
      </c>
      <c r="F539" s="70">
        <f>F536</f>
        <v>3539900</v>
      </c>
      <c r="G539" s="70" t="str">
        <f>G536&amp;"     "</f>
        <v xml:space="preserve">$     </v>
      </c>
    </row>
    <row r="540" spans="1:9" ht="39.6">
      <c r="A540" s="68" t="s">
        <v>933</v>
      </c>
      <c r="B540" s="68" t="s">
        <v>938</v>
      </c>
      <c r="C540" s="9" t="s">
        <v>2107</v>
      </c>
      <c r="D540" s="69" t="str">
        <f>"     "&amp;D536</f>
        <v xml:space="preserve">     Combo Cama Vítale Queen + Colchón 1 Pill 26cm + Sabanas</v>
      </c>
      <c r="E540" s="68" t="s">
        <v>300</v>
      </c>
      <c r="F540" s="70">
        <f>F536</f>
        <v>3539900</v>
      </c>
      <c r="G540" s="70" t="str">
        <f>G536&amp;"     "</f>
        <v xml:space="preserve">$     </v>
      </c>
    </row>
    <row r="541" spans="1:9" ht="39.6">
      <c r="A541" s="68" t="s">
        <v>933</v>
      </c>
      <c r="B541" s="68" t="s">
        <v>939</v>
      </c>
      <c r="C541" s="9" t="s">
        <v>2108</v>
      </c>
      <c r="D541" s="69" t="str">
        <f>"     "&amp;D536</f>
        <v xml:space="preserve">     Combo Cama Vítale Queen + Colchón 1 Pill 26cm + Sabanas</v>
      </c>
      <c r="E541" s="68" t="s">
        <v>302</v>
      </c>
      <c r="F541" s="70">
        <f>F536</f>
        <v>3539900</v>
      </c>
      <c r="G541" s="70" t="str">
        <f>G536&amp;"     "</f>
        <v xml:space="preserve">$     </v>
      </c>
    </row>
    <row r="542" spans="1:9" ht="39.6">
      <c r="A542" s="68" t="s">
        <v>933</v>
      </c>
      <c r="B542" s="68" t="s">
        <v>940</v>
      </c>
      <c r="C542" s="9" t="s">
        <v>2109</v>
      </c>
      <c r="D542" s="69" t="str">
        <f>"     "&amp;D536</f>
        <v xml:space="preserve">     Combo Cama Vítale Queen + Colchón 1 Pill 26cm + Sabanas</v>
      </c>
      <c r="E542" s="68" t="s">
        <v>304</v>
      </c>
      <c r="F542" s="70">
        <f>F536</f>
        <v>3539900</v>
      </c>
      <c r="G542" s="70" t="str">
        <f>G536&amp;"     "</f>
        <v xml:space="preserve">$     </v>
      </c>
    </row>
    <row r="543" spans="1:9" ht="39.6">
      <c r="A543" s="68" t="s">
        <v>933</v>
      </c>
      <c r="B543" s="68" t="s">
        <v>941</v>
      </c>
      <c r="C543" s="9" t="s">
        <v>2110</v>
      </c>
      <c r="D543" s="69" t="str">
        <f>"     "&amp;D536</f>
        <v xml:space="preserve">     Combo Cama Vítale Queen + Colchón 1 Pill 26cm + Sabanas</v>
      </c>
      <c r="E543" s="68" t="s">
        <v>297</v>
      </c>
      <c r="F543" s="70">
        <f>F536</f>
        <v>3539900</v>
      </c>
      <c r="G543" s="70" t="str">
        <f>G536&amp;"     "</f>
        <v xml:space="preserve">$     </v>
      </c>
    </row>
    <row r="544" spans="1:9" ht="39.6">
      <c r="A544" s="68" t="s">
        <v>933</v>
      </c>
      <c r="B544" s="68" t="s">
        <v>942</v>
      </c>
      <c r="C544" s="9" t="s">
        <v>2111</v>
      </c>
      <c r="D544" s="69" t="str">
        <f>"     "&amp;D536</f>
        <v xml:space="preserve">     Combo Cama Vítale Queen + Colchón 1 Pill 26cm + Sabanas</v>
      </c>
      <c r="E544" s="68" t="s">
        <v>48</v>
      </c>
      <c r="F544" s="70">
        <f>F536</f>
        <v>3539900</v>
      </c>
      <c r="G544" s="70" t="str">
        <f>G536&amp;"     "</f>
        <v xml:space="preserve">$     </v>
      </c>
    </row>
    <row r="545" spans="1:9" ht="39.6">
      <c r="A545" s="68" t="s">
        <v>933</v>
      </c>
      <c r="B545" s="68" t="s">
        <v>943</v>
      </c>
      <c r="C545" s="9" t="s">
        <v>2112</v>
      </c>
      <c r="D545" s="69" t="str">
        <f>"     "&amp;D536</f>
        <v xml:space="preserve">     Combo Cama Vítale Queen + Colchón 1 Pill 26cm + Sabanas</v>
      </c>
      <c r="E545" s="68" t="s">
        <v>36</v>
      </c>
      <c r="F545" s="70">
        <f>F536</f>
        <v>3539900</v>
      </c>
      <c r="G545" s="70" t="str">
        <f>G536&amp;"     "</f>
        <v xml:space="preserve">$     </v>
      </c>
    </row>
    <row r="546" spans="1:9">
      <c r="A546" s="68" t="s">
        <v>944</v>
      </c>
      <c r="B546" s="68"/>
      <c r="C546" s="68" t="s">
        <v>6</v>
      </c>
      <c r="D546" s="9" t="s">
        <v>945</v>
      </c>
      <c r="E546" s="68" t="s">
        <v>16</v>
      </c>
      <c r="F546" s="6">
        <v>3954900</v>
      </c>
      <c r="G546" s="6" t="s">
        <v>13</v>
      </c>
      <c r="H546">
        <v>3954900</v>
      </c>
      <c r="I546" t="str">
        <f>+IF(H546&lt;F546,"BLACK","SIN PROMO")</f>
        <v>SIN PROMO</v>
      </c>
    </row>
    <row r="547" spans="1:9" ht="39.6">
      <c r="A547" s="68" t="s">
        <v>944</v>
      </c>
      <c r="B547" s="68" t="s">
        <v>946</v>
      </c>
      <c r="C547" s="9" t="s">
        <v>2113</v>
      </c>
      <c r="D547" s="69" t="str">
        <f>"     "&amp;D546</f>
        <v xml:space="preserve">     Combo Cama Gabor King + Colchón 1 Pill 26cm + Sabanas</v>
      </c>
      <c r="E547" s="68" t="s">
        <v>34</v>
      </c>
      <c r="F547" s="70">
        <f>F546</f>
        <v>3954900</v>
      </c>
      <c r="G547" s="70" t="str">
        <f>G546&amp;"     "</f>
        <v xml:space="preserve">$     </v>
      </c>
    </row>
    <row r="548" spans="1:9" ht="39.6">
      <c r="A548" s="68" t="s">
        <v>944</v>
      </c>
      <c r="B548" s="68" t="s">
        <v>947</v>
      </c>
      <c r="C548" s="9" t="s">
        <v>2114</v>
      </c>
      <c r="D548" s="69" t="str">
        <f>"     "&amp;D546</f>
        <v xml:space="preserve">     Combo Cama Gabor King + Colchón 1 Pill 26cm + Sabanas</v>
      </c>
      <c r="E548" s="68" t="s">
        <v>12</v>
      </c>
      <c r="F548" s="70">
        <f>F546</f>
        <v>3954900</v>
      </c>
      <c r="G548" s="70" t="str">
        <f>G546&amp;"     "</f>
        <v xml:space="preserve">$     </v>
      </c>
    </row>
    <row r="549" spans="1:9" ht="39.6">
      <c r="A549" s="68" t="s">
        <v>944</v>
      </c>
      <c r="B549" s="68" t="s">
        <v>948</v>
      </c>
      <c r="C549" s="9" t="s">
        <v>2115</v>
      </c>
      <c r="D549" s="69" t="str">
        <f>"     "&amp;D546</f>
        <v xml:space="preserve">     Combo Cama Gabor King + Colchón 1 Pill 26cm + Sabanas</v>
      </c>
      <c r="E549" s="68" t="s">
        <v>300</v>
      </c>
      <c r="F549" s="70">
        <f>F546</f>
        <v>3954900</v>
      </c>
      <c r="G549" s="70" t="str">
        <f>G546&amp;"     "</f>
        <v xml:space="preserve">$     </v>
      </c>
    </row>
    <row r="550" spans="1:9" ht="39.6">
      <c r="A550" s="68" t="s">
        <v>944</v>
      </c>
      <c r="B550" s="68" t="s">
        <v>949</v>
      </c>
      <c r="C550" s="9" t="s">
        <v>2116</v>
      </c>
      <c r="D550" s="69" t="str">
        <f>"     "&amp;D546</f>
        <v xml:space="preserve">     Combo Cama Gabor King + Colchón 1 Pill 26cm + Sabanas</v>
      </c>
      <c r="E550" s="68" t="s">
        <v>302</v>
      </c>
      <c r="F550" s="70">
        <f>F546</f>
        <v>3954900</v>
      </c>
      <c r="G550" s="70" t="str">
        <f>G546&amp;"     "</f>
        <v xml:space="preserve">$     </v>
      </c>
    </row>
    <row r="551" spans="1:9" ht="39.6">
      <c r="A551" s="68" t="s">
        <v>944</v>
      </c>
      <c r="B551" s="68" t="s">
        <v>950</v>
      </c>
      <c r="C551" s="9" t="s">
        <v>2117</v>
      </c>
      <c r="D551" s="69" t="str">
        <f>"     "&amp;D546</f>
        <v xml:space="preserve">     Combo Cama Gabor King + Colchón 1 Pill 26cm + Sabanas</v>
      </c>
      <c r="E551" s="68" t="s">
        <v>304</v>
      </c>
      <c r="F551" s="70">
        <f>F546</f>
        <v>3954900</v>
      </c>
      <c r="G551" s="70" t="str">
        <f>G546&amp;"     "</f>
        <v xml:space="preserve">$     </v>
      </c>
    </row>
    <row r="552" spans="1:9" ht="39.6">
      <c r="A552" s="68" t="s">
        <v>944</v>
      </c>
      <c r="B552" s="68" t="s">
        <v>951</v>
      </c>
      <c r="C552" s="9" t="s">
        <v>2118</v>
      </c>
      <c r="D552" s="69" t="str">
        <f>"     "&amp;D546</f>
        <v xml:space="preserve">     Combo Cama Gabor King + Colchón 1 Pill 26cm + Sabanas</v>
      </c>
      <c r="E552" s="68" t="s">
        <v>297</v>
      </c>
      <c r="F552" s="70">
        <f>F546</f>
        <v>3954900</v>
      </c>
      <c r="G552" s="70" t="str">
        <f>G546&amp;"     "</f>
        <v xml:space="preserve">$     </v>
      </c>
    </row>
    <row r="553" spans="1:9" ht="39.6">
      <c r="A553" s="68" t="s">
        <v>944</v>
      </c>
      <c r="B553" s="68" t="s">
        <v>952</v>
      </c>
      <c r="C553" s="9" t="s">
        <v>2119</v>
      </c>
      <c r="D553" s="69" t="str">
        <f>"     "&amp;D546</f>
        <v xml:space="preserve">     Combo Cama Gabor King + Colchón 1 Pill 26cm + Sabanas</v>
      </c>
      <c r="E553" s="68" t="s">
        <v>306</v>
      </c>
      <c r="F553" s="70">
        <f>F546</f>
        <v>3954900</v>
      </c>
      <c r="G553" s="70" t="str">
        <f>G546&amp;"     "</f>
        <v xml:space="preserve">$     </v>
      </c>
    </row>
    <row r="554" spans="1:9" ht="39.6">
      <c r="A554" s="68" t="s">
        <v>944</v>
      </c>
      <c r="B554" s="68" t="s">
        <v>953</v>
      </c>
      <c r="C554" s="9" t="s">
        <v>2120</v>
      </c>
      <c r="D554" s="69" t="str">
        <f>"     "&amp;D546</f>
        <v xml:space="preserve">     Combo Cama Gabor King + Colchón 1 Pill 26cm + Sabanas</v>
      </c>
      <c r="E554" s="68" t="s">
        <v>48</v>
      </c>
      <c r="F554" s="70">
        <f>F546</f>
        <v>3954900</v>
      </c>
      <c r="G554" s="70" t="str">
        <f>G546&amp;"     "</f>
        <v xml:space="preserve">$     </v>
      </c>
    </row>
    <row r="555" spans="1:9" ht="39.6">
      <c r="A555" s="68" t="s">
        <v>944</v>
      </c>
      <c r="B555" s="68" t="s">
        <v>954</v>
      </c>
      <c r="C555" s="9" t="s">
        <v>2121</v>
      </c>
      <c r="D555" s="69" t="str">
        <f>"     "&amp;D546</f>
        <v xml:space="preserve">     Combo Cama Gabor King + Colchón 1 Pill 26cm + Sabanas</v>
      </c>
      <c r="E555" s="68" t="s">
        <v>36</v>
      </c>
      <c r="F555" s="70">
        <f>F546</f>
        <v>3954900</v>
      </c>
      <c r="G555" s="70" t="str">
        <f>G546&amp;"     "</f>
        <v xml:space="preserve">$     </v>
      </c>
    </row>
    <row r="556" spans="1:9">
      <c r="A556" s="68" t="s">
        <v>955</v>
      </c>
      <c r="B556" s="68"/>
      <c r="C556" s="68" t="s">
        <v>6</v>
      </c>
      <c r="D556" s="9" t="s">
        <v>956</v>
      </c>
      <c r="E556" s="68" t="s">
        <v>16</v>
      </c>
      <c r="F556" s="6">
        <v>2999900</v>
      </c>
      <c r="G556" s="6" t="s">
        <v>13</v>
      </c>
      <c r="H556">
        <v>2999900</v>
      </c>
      <c r="I556" t="str">
        <f>+IF(H556&lt;F556,"BLACK","SIN PROMO")</f>
        <v>SIN PROMO</v>
      </c>
    </row>
    <row r="557" spans="1:9" ht="39.6">
      <c r="A557" s="68" t="s">
        <v>955</v>
      </c>
      <c r="B557" s="68" t="s">
        <v>957</v>
      </c>
      <c r="C557" s="9" t="s">
        <v>2122</v>
      </c>
      <c r="D557" s="69" t="str">
        <f>"     "&amp;D556</f>
        <v xml:space="preserve">     Combo Cama Queen + Cabecero Hampton Gratis Sabanas 300 Hilos</v>
      </c>
      <c r="E557" s="68" t="s">
        <v>12</v>
      </c>
      <c r="F557" s="70">
        <f>F556</f>
        <v>2999900</v>
      </c>
      <c r="G557" s="70" t="str">
        <f>G556&amp;"     "</f>
        <v xml:space="preserve">$     </v>
      </c>
    </row>
    <row r="558" spans="1:9" ht="39.6">
      <c r="A558" s="68" t="s">
        <v>955</v>
      </c>
      <c r="B558" s="68" t="s">
        <v>958</v>
      </c>
      <c r="C558" s="9" t="s">
        <v>2123</v>
      </c>
      <c r="D558" s="69" t="str">
        <f>"     "&amp;D556</f>
        <v xml:space="preserve">     Combo Cama Queen + Cabecero Hampton Gratis Sabanas 300 Hilos</v>
      </c>
      <c r="E558" s="68" t="s">
        <v>34</v>
      </c>
      <c r="F558" s="70">
        <f>F556</f>
        <v>2999900</v>
      </c>
      <c r="G558" s="70" t="str">
        <f>G556&amp;"     "</f>
        <v xml:space="preserve">$     </v>
      </c>
    </row>
    <row r="559" spans="1:9" ht="39.6">
      <c r="A559" s="68" t="s">
        <v>955</v>
      </c>
      <c r="B559" s="68" t="s">
        <v>959</v>
      </c>
      <c r="C559" s="9" t="s">
        <v>2124</v>
      </c>
      <c r="D559" s="69" t="str">
        <f>"     "&amp;D556</f>
        <v xml:space="preserve">     Combo Cama Queen + Cabecero Hampton Gratis Sabanas 300 Hilos</v>
      </c>
      <c r="E559" s="68" t="s">
        <v>300</v>
      </c>
      <c r="F559" s="70">
        <f>F556</f>
        <v>2999900</v>
      </c>
      <c r="G559" s="70" t="str">
        <f>G556&amp;"     "</f>
        <v xml:space="preserve">$     </v>
      </c>
    </row>
    <row r="560" spans="1:9" ht="39.6">
      <c r="A560" s="68" t="s">
        <v>955</v>
      </c>
      <c r="B560" s="68" t="s">
        <v>960</v>
      </c>
      <c r="C560" s="9" t="s">
        <v>2125</v>
      </c>
      <c r="D560" s="69" t="str">
        <f>"     "&amp;D556</f>
        <v xml:space="preserve">     Combo Cama Queen + Cabecero Hampton Gratis Sabanas 300 Hilos</v>
      </c>
      <c r="E560" s="68" t="s">
        <v>302</v>
      </c>
      <c r="F560" s="70">
        <f>F556</f>
        <v>2999900</v>
      </c>
      <c r="G560" s="70" t="str">
        <f>G556&amp;"     "</f>
        <v xml:space="preserve">$     </v>
      </c>
    </row>
    <row r="561" spans="1:9" ht="39.6">
      <c r="A561" s="68" t="s">
        <v>955</v>
      </c>
      <c r="B561" s="68" t="s">
        <v>961</v>
      </c>
      <c r="C561" s="9" t="s">
        <v>2126</v>
      </c>
      <c r="D561" s="69" t="str">
        <f>"     "&amp;D556</f>
        <v xml:space="preserve">     Combo Cama Queen + Cabecero Hampton Gratis Sabanas 300 Hilos</v>
      </c>
      <c r="E561" s="68" t="s">
        <v>304</v>
      </c>
      <c r="F561" s="70">
        <f>F556</f>
        <v>2999900</v>
      </c>
      <c r="G561" s="70" t="str">
        <f>G556&amp;"     "</f>
        <v xml:space="preserve">$     </v>
      </c>
    </row>
    <row r="562" spans="1:9" ht="39.6">
      <c r="A562" s="68" t="s">
        <v>955</v>
      </c>
      <c r="B562" s="68" t="s">
        <v>962</v>
      </c>
      <c r="C562" s="9" t="s">
        <v>2127</v>
      </c>
      <c r="D562" s="69" t="str">
        <f>"     "&amp;D556</f>
        <v xml:space="preserve">     Combo Cama Queen + Cabecero Hampton Gratis Sabanas 300 Hilos</v>
      </c>
      <c r="E562" s="68" t="s">
        <v>297</v>
      </c>
      <c r="F562" s="70">
        <f>F556</f>
        <v>2999900</v>
      </c>
      <c r="G562" s="70" t="str">
        <f>G556&amp;"     "</f>
        <v xml:space="preserve">$     </v>
      </c>
    </row>
    <row r="563" spans="1:9" ht="39.6">
      <c r="A563" s="68" t="s">
        <v>955</v>
      </c>
      <c r="B563" s="68" t="s">
        <v>963</v>
      </c>
      <c r="C563" s="9" t="s">
        <v>2128</v>
      </c>
      <c r="D563" s="69" t="str">
        <f>"     "&amp;D556</f>
        <v xml:space="preserve">     Combo Cama Queen + Cabecero Hampton Gratis Sabanas 300 Hilos</v>
      </c>
      <c r="E563" s="68" t="s">
        <v>306</v>
      </c>
      <c r="F563" s="70">
        <f>F556</f>
        <v>2999900</v>
      </c>
      <c r="G563" s="70" t="str">
        <f>G556&amp;"     "</f>
        <v xml:space="preserve">$     </v>
      </c>
    </row>
    <row r="564" spans="1:9" ht="39.6">
      <c r="A564" s="68" t="s">
        <v>955</v>
      </c>
      <c r="B564" s="68" t="s">
        <v>964</v>
      </c>
      <c r="C564" s="9" t="s">
        <v>2129</v>
      </c>
      <c r="D564" s="69" t="str">
        <f>"     "&amp;D556</f>
        <v xml:space="preserve">     Combo Cama Queen + Cabecero Hampton Gratis Sabanas 300 Hilos</v>
      </c>
      <c r="E564" s="68" t="s">
        <v>48</v>
      </c>
      <c r="F564" s="70">
        <f>F556</f>
        <v>2999900</v>
      </c>
      <c r="G564" s="70" t="str">
        <f>G556&amp;"     "</f>
        <v xml:space="preserve">$     </v>
      </c>
    </row>
    <row r="565" spans="1:9" ht="39.6">
      <c r="A565" s="68" t="s">
        <v>955</v>
      </c>
      <c r="B565" s="68" t="s">
        <v>965</v>
      </c>
      <c r="C565" s="9" t="s">
        <v>2130</v>
      </c>
      <c r="D565" s="69" t="str">
        <f>"     "&amp;D556</f>
        <v xml:space="preserve">     Combo Cama Queen + Cabecero Hampton Gratis Sabanas 300 Hilos</v>
      </c>
      <c r="E565" s="68" t="s">
        <v>36</v>
      </c>
      <c r="F565" s="70">
        <f>F556</f>
        <v>2999900</v>
      </c>
      <c r="G565" s="70" t="str">
        <f>G556&amp;"     "</f>
        <v xml:space="preserve">$     </v>
      </c>
    </row>
    <row r="566" spans="1:9">
      <c r="A566" s="68" t="s">
        <v>966</v>
      </c>
      <c r="B566" s="68"/>
      <c r="C566" s="68" t="s">
        <v>6</v>
      </c>
      <c r="D566" s="9" t="s">
        <v>967</v>
      </c>
      <c r="E566" s="68" t="s">
        <v>16</v>
      </c>
      <c r="F566" s="6">
        <v>3639900</v>
      </c>
      <c r="G566" s="6" t="s">
        <v>13</v>
      </c>
      <c r="H566">
        <v>3639900</v>
      </c>
      <c r="I566" t="str">
        <f>+IF(H566&lt;F566,"BLACK","SIN PROMO")</f>
        <v>SIN PROMO</v>
      </c>
    </row>
    <row r="567" spans="1:9" ht="26.4">
      <c r="A567" s="68" t="s">
        <v>966</v>
      </c>
      <c r="B567" s="68" t="s">
        <v>968</v>
      </c>
      <c r="C567" s="9" t="s">
        <v>2131</v>
      </c>
      <c r="D567" s="69" t="str">
        <f>"     "&amp;D566</f>
        <v xml:space="preserve">     Combo Cama Vítale King + Colchón 1 Pill 26cm + Sabanas</v>
      </c>
      <c r="E567" s="68" t="s">
        <v>12</v>
      </c>
      <c r="F567" s="70">
        <f>F566</f>
        <v>3639900</v>
      </c>
      <c r="G567" s="70" t="str">
        <f>G566&amp;"     "</f>
        <v xml:space="preserve">$     </v>
      </c>
    </row>
    <row r="568" spans="1:9" ht="26.4">
      <c r="A568" s="68" t="s">
        <v>966</v>
      </c>
      <c r="B568" s="68" t="s">
        <v>969</v>
      </c>
      <c r="C568" s="9" t="s">
        <v>2132</v>
      </c>
      <c r="D568" s="69" t="str">
        <f>"     "&amp;D566</f>
        <v xml:space="preserve">     Combo Cama Vítale King + Colchón 1 Pill 26cm + Sabanas</v>
      </c>
      <c r="E568" s="68" t="s">
        <v>34</v>
      </c>
      <c r="F568" s="70">
        <f>F566</f>
        <v>3639900</v>
      </c>
      <c r="G568" s="70" t="str">
        <f>G566&amp;"     "</f>
        <v xml:space="preserve">$     </v>
      </c>
    </row>
    <row r="569" spans="1:9" ht="26.4">
      <c r="A569" s="68" t="s">
        <v>966</v>
      </c>
      <c r="B569" s="68" t="s">
        <v>970</v>
      </c>
      <c r="C569" s="9" t="s">
        <v>2133</v>
      </c>
      <c r="D569" s="69" t="str">
        <f>"     "&amp;D566</f>
        <v xml:space="preserve">     Combo Cama Vítale King + Colchón 1 Pill 26cm + Sabanas</v>
      </c>
      <c r="E569" s="68" t="s">
        <v>300</v>
      </c>
      <c r="F569" s="70">
        <f>F566</f>
        <v>3639900</v>
      </c>
      <c r="G569" s="70" t="str">
        <f>G566&amp;"     "</f>
        <v xml:space="preserve">$     </v>
      </c>
    </row>
    <row r="570" spans="1:9" ht="26.4">
      <c r="A570" s="68" t="s">
        <v>966</v>
      </c>
      <c r="B570" s="68" t="s">
        <v>971</v>
      </c>
      <c r="C570" s="9" t="s">
        <v>2134</v>
      </c>
      <c r="D570" s="69" t="str">
        <f>"     "&amp;D566</f>
        <v xml:space="preserve">     Combo Cama Vítale King + Colchón 1 Pill 26cm + Sabanas</v>
      </c>
      <c r="E570" s="68" t="s">
        <v>302</v>
      </c>
      <c r="F570" s="70">
        <f>F566</f>
        <v>3639900</v>
      </c>
      <c r="G570" s="70" t="str">
        <f>G566&amp;"     "</f>
        <v xml:space="preserve">$     </v>
      </c>
    </row>
    <row r="571" spans="1:9" ht="26.4">
      <c r="A571" s="68" t="s">
        <v>966</v>
      </c>
      <c r="B571" s="68" t="s">
        <v>972</v>
      </c>
      <c r="C571" s="9" t="s">
        <v>2135</v>
      </c>
      <c r="D571" s="69" t="str">
        <f>"     "&amp;D566</f>
        <v xml:space="preserve">     Combo Cama Vítale King + Colchón 1 Pill 26cm + Sabanas</v>
      </c>
      <c r="E571" s="68" t="s">
        <v>304</v>
      </c>
      <c r="F571" s="70">
        <f>F566</f>
        <v>3639900</v>
      </c>
      <c r="G571" s="70" t="str">
        <f>G566&amp;"     "</f>
        <v xml:space="preserve">$     </v>
      </c>
    </row>
    <row r="572" spans="1:9" ht="26.4">
      <c r="A572" s="68" t="s">
        <v>966</v>
      </c>
      <c r="B572" s="68" t="s">
        <v>973</v>
      </c>
      <c r="C572" s="9" t="s">
        <v>2136</v>
      </c>
      <c r="D572" s="69" t="str">
        <f>"     "&amp;D566</f>
        <v xml:space="preserve">     Combo Cama Vítale King + Colchón 1 Pill 26cm + Sabanas</v>
      </c>
      <c r="E572" s="68" t="s">
        <v>297</v>
      </c>
      <c r="F572" s="70">
        <f>F566</f>
        <v>3639900</v>
      </c>
      <c r="G572" s="70" t="str">
        <f>G566&amp;"     "</f>
        <v xml:space="preserve">$     </v>
      </c>
    </row>
    <row r="573" spans="1:9" ht="26.4">
      <c r="A573" s="68" t="s">
        <v>966</v>
      </c>
      <c r="B573" s="68" t="s">
        <v>974</v>
      </c>
      <c r="C573" s="9" t="s">
        <v>2137</v>
      </c>
      <c r="D573" s="69" t="str">
        <f>"     "&amp;D566</f>
        <v xml:space="preserve">     Combo Cama Vítale King + Colchón 1 Pill 26cm + Sabanas</v>
      </c>
      <c r="E573" s="68" t="s">
        <v>306</v>
      </c>
      <c r="F573" s="70">
        <f>F566</f>
        <v>3639900</v>
      </c>
      <c r="G573" s="70" t="str">
        <f>G566&amp;"     "</f>
        <v xml:space="preserve">$     </v>
      </c>
    </row>
    <row r="574" spans="1:9" ht="26.4">
      <c r="A574" s="68" t="s">
        <v>966</v>
      </c>
      <c r="B574" s="68" t="s">
        <v>975</v>
      </c>
      <c r="C574" s="9" t="s">
        <v>2138</v>
      </c>
      <c r="D574" s="69" t="str">
        <f>"     "&amp;D566</f>
        <v xml:space="preserve">     Combo Cama Vítale King + Colchón 1 Pill 26cm + Sabanas</v>
      </c>
      <c r="E574" s="68" t="s">
        <v>48</v>
      </c>
      <c r="F574" s="70">
        <f>F566</f>
        <v>3639900</v>
      </c>
      <c r="G574" s="70" t="str">
        <f>G566&amp;"     "</f>
        <v xml:space="preserve">$     </v>
      </c>
    </row>
    <row r="575" spans="1:9" ht="26.4">
      <c r="A575" s="68" t="s">
        <v>966</v>
      </c>
      <c r="B575" s="68" t="s">
        <v>976</v>
      </c>
      <c r="C575" s="9" t="s">
        <v>2139</v>
      </c>
      <c r="D575" s="69" t="str">
        <f>"     "&amp;D566</f>
        <v xml:space="preserve">     Combo Cama Vítale King + Colchón 1 Pill 26cm + Sabanas</v>
      </c>
      <c r="E575" s="68" t="s">
        <v>36</v>
      </c>
      <c r="F575" s="70">
        <f>F566</f>
        <v>3639900</v>
      </c>
      <c r="G575" s="70" t="str">
        <f>G566&amp;"     "</f>
        <v xml:space="preserve">$     </v>
      </c>
    </row>
    <row r="576" spans="1:9">
      <c r="A576" s="68" t="s">
        <v>977</v>
      </c>
      <c r="B576" s="68"/>
      <c r="C576" s="68" t="s">
        <v>6</v>
      </c>
      <c r="D576" s="9" t="s">
        <v>978</v>
      </c>
      <c r="E576" s="68" t="s">
        <v>16</v>
      </c>
      <c r="F576" s="6">
        <v>3129900</v>
      </c>
      <c r="G576" s="6" t="s">
        <v>13</v>
      </c>
      <c r="H576">
        <v>3119900</v>
      </c>
      <c r="I576" t="str">
        <f>+IF(H576&lt;F576,"BLACK","SIN PROMO")</f>
        <v>BLACK</v>
      </c>
    </row>
    <row r="577" spans="1:9" ht="39.6">
      <c r="A577" s="68" t="s">
        <v>977</v>
      </c>
      <c r="B577" s="68" t="s">
        <v>979</v>
      </c>
      <c r="C577" s="9" t="s">
        <v>2140</v>
      </c>
      <c r="D577" s="69" t="str">
        <f>"     "&amp;D576</f>
        <v xml:space="preserve">     Combo Cama Vítale Doble + Colchón 1 Pill 26cm + Sabanas</v>
      </c>
      <c r="E577" s="68" t="s">
        <v>12</v>
      </c>
      <c r="F577" s="70">
        <f>F576</f>
        <v>3129900</v>
      </c>
      <c r="G577" s="70" t="str">
        <f>G576&amp;"     "</f>
        <v xml:space="preserve">$     </v>
      </c>
    </row>
    <row r="578" spans="1:9" ht="39.6">
      <c r="A578" s="68" t="s">
        <v>977</v>
      </c>
      <c r="B578" s="68" t="s">
        <v>980</v>
      </c>
      <c r="C578" s="9" t="s">
        <v>2141</v>
      </c>
      <c r="D578" s="69" t="str">
        <f>"     "&amp;D576</f>
        <v xml:space="preserve">     Combo Cama Vítale Doble + Colchón 1 Pill 26cm + Sabanas</v>
      </c>
      <c r="E578" s="68" t="s">
        <v>34</v>
      </c>
      <c r="F578" s="70">
        <f>F576</f>
        <v>3129900</v>
      </c>
      <c r="G578" s="70" t="str">
        <f>G576&amp;"     "</f>
        <v xml:space="preserve">$     </v>
      </c>
    </row>
    <row r="579" spans="1:9" ht="39.6">
      <c r="A579" s="68" t="s">
        <v>977</v>
      </c>
      <c r="B579" s="68" t="s">
        <v>981</v>
      </c>
      <c r="C579" s="9" t="s">
        <v>2142</v>
      </c>
      <c r="D579" s="69" t="str">
        <f>"     "&amp;D576</f>
        <v xml:space="preserve">     Combo Cama Vítale Doble + Colchón 1 Pill 26cm + Sabanas</v>
      </c>
      <c r="E579" s="68" t="s">
        <v>300</v>
      </c>
      <c r="F579" s="70">
        <f>F576</f>
        <v>3129900</v>
      </c>
      <c r="G579" s="70" t="str">
        <f>G576&amp;"     "</f>
        <v xml:space="preserve">$     </v>
      </c>
    </row>
    <row r="580" spans="1:9" ht="39.6">
      <c r="A580" s="68" t="s">
        <v>977</v>
      </c>
      <c r="B580" s="68" t="s">
        <v>982</v>
      </c>
      <c r="C580" s="9" t="s">
        <v>2143</v>
      </c>
      <c r="D580" s="69" t="str">
        <f>"     "&amp;D576</f>
        <v xml:space="preserve">     Combo Cama Vítale Doble + Colchón 1 Pill 26cm + Sabanas</v>
      </c>
      <c r="E580" s="68" t="s">
        <v>302</v>
      </c>
      <c r="F580" s="70">
        <f>F576</f>
        <v>3129900</v>
      </c>
      <c r="G580" s="70" t="str">
        <f>G576&amp;"     "</f>
        <v xml:space="preserve">$     </v>
      </c>
    </row>
    <row r="581" spans="1:9" ht="39.6">
      <c r="A581" s="68" t="s">
        <v>977</v>
      </c>
      <c r="B581" s="68" t="s">
        <v>983</v>
      </c>
      <c r="C581" s="9" t="s">
        <v>2144</v>
      </c>
      <c r="D581" s="69" t="str">
        <f>"     "&amp;D576</f>
        <v xml:space="preserve">     Combo Cama Vítale Doble + Colchón 1 Pill 26cm + Sabanas</v>
      </c>
      <c r="E581" s="68" t="s">
        <v>304</v>
      </c>
      <c r="F581" s="70">
        <f>F576</f>
        <v>3129900</v>
      </c>
      <c r="G581" s="70" t="str">
        <f>G576&amp;"     "</f>
        <v xml:space="preserve">$     </v>
      </c>
    </row>
    <row r="582" spans="1:9" ht="39.6">
      <c r="A582" s="68" t="s">
        <v>977</v>
      </c>
      <c r="B582" s="68" t="s">
        <v>984</v>
      </c>
      <c r="C582" s="9" t="s">
        <v>2145</v>
      </c>
      <c r="D582" s="69" t="str">
        <f>"     "&amp;D576</f>
        <v xml:space="preserve">     Combo Cama Vítale Doble + Colchón 1 Pill 26cm + Sabanas</v>
      </c>
      <c r="E582" s="68" t="s">
        <v>297</v>
      </c>
      <c r="F582" s="70">
        <f>F576</f>
        <v>3129900</v>
      </c>
      <c r="G582" s="70" t="str">
        <f>G576&amp;"     "</f>
        <v xml:space="preserve">$     </v>
      </c>
    </row>
    <row r="583" spans="1:9" ht="39.6">
      <c r="A583" s="68" t="s">
        <v>977</v>
      </c>
      <c r="B583" s="68" t="s">
        <v>985</v>
      </c>
      <c r="C583" s="9" t="s">
        <v>2146</v>
      </c>
      <c r="D583" s="69" t="str">
        <f>"     "&amp;D576</f>
        <v xml:space="preserve">     Combo Cama Vítale Doble + Colchón 1 Pill 26cm + Sabanas</v>
      </c>
      <c r="E583" s="68" t="s">
        <v>306</v>
      </c>
      <c r="F583" s="70">
        <f>F576</f>
        <v>3129900</v>
      </c>
      <c r="G583" s="70" t="str">
        <f>G576&amp;"     "</f>
        <v xml:space="preserve">$     </v>
      </c>
    </row>
    <row r="584" spans="1:9" ht="39.6">
      <c r="A584" s="68" t="s">
        <v>977</v>
      </c>
      <c r="B584" s="68" t="s">
        <v>986</v>
      </c>
      <c r="C584" s="9" t="s">
        <v>2147</v>
      </c>
      <c r="D584" s="69" t="str">
        <f>"     "&amp;D576</f>
        <v xml:space="preserve">     Combo Cama Vítale Doble + Colchón 1 Pill 26cm + Sabanas</v>
      </c>
      <c r="E584" s="68" t="s">
        <v>48</v>
      </c>
      <c r="F584" s="70">
        <f>F576</f>
        <v>3129900</v>
      </c>
      <c r="G584" s="70" t="str">
        <f>G576&amp;"     "</f>
        <v xml:space="preserve">$     </v>
      </c>
    </row>
    <row r="585" spans="1:9" ht="39.6">
      <c r="A585" s="68" t="s">
        <v>977</v>
      </c>
      <c r="B585" s="68" t="s">
        <v>987</v>
      </c>
      <c r="C585" s="9" t="s">
        <v>2148</v>
      </c>
      <c r="D585" s="69" t="str">
        <f>"     "&amp;D576</f>
        <v xml:space="preserve">     Combo Cama Vítale Doble + Colchón 1 Pill 26cm + Sabanas</v>
      </c>
      <c r="E585" s="68" t="s">
        <v>36</v>
      </c>
      <c r="F585" s="70">
        <f>F576</f>
        <v>3129900</v>
      </c>
      <c r="G585" s="70" t="str">
        <f>G576&amp;"     "</f>
        <v xml:space="preserve">$     </v>
      </c>
    </row>
    <row r="586" spans="1:9">
      <c r="A586" s="68" t="s">
        <v>988</v>
      </c>
      <c r="B586" s="68"/>
      <c r="C586" s="68" t="s">
        <v>6</v>
      </c>
      <c r="D586" s="9" t="s">
        <v>989</v>
      </c>
      <c r="E586" s="68" t="s">
        <v>16</v>
      </c>
      <c r="F586" s="6">
        <v>3119900</v>
      </c>
      <c r="G586" s="6" t="s">
        <v>13</v>
      </c>
      <c r="H586">
        <v>3119900</v>
      </c>
      <c r="I586" t="str">
        <f>+IF(H586&lt;F586,"BLACK","SIN PROMO")</f>
        <v>SIN PROMO</v>
      </c>
    </row>
    <row r="587" spans="1:9" ht="39.6">
      <c r="A587" s="68" t="s">
        <v>988</v>
      </c>
      <c r="B587" s="68" t="s">
        <v>990</v>
      </c>
      <c r="C587" s="9" t="s">
        <v>2149</v>
      </c>
      <c r="D587" s="69" t="str">
        <f>"     "&amp;D586</f>
        <v xml:space="preserve">     Combo Cama Gabor Doble + Colchón 1 Pill 26cm + Sabanas</v>
      </c>
      <c r="E587" s="68" t="s">
        <v>12</v>
      </c>
      <c r="F587" s="70">
        <f>F586</f>
        <v>3119900</v>
      </c>
      <c r="G587" s="70" t="str">
        <f>G586&amp;"     "</f>
        <v xml:space="preserve">$     </v>
      </c>
    </row>
    <row r="588" spans="1:9" ht="39.6">
      <c r="A588" s="68" t="s">
        <v>988</v>
      </c>
      <c r="B588" s="68" t="s">
        <v>991</v>
      </c>
      <c r="C588" s="9" t="s">
        <v>2150</v>
      </c>
      <c r="D588" s="69" t="str">
        <f>"     "&amp;D586</f>
        <v xml:space="preserve">     Combo Cama Gabor Doble + Colchón 1 Pill 26cm + Sabanas</v>
      </c>
      <c r="E588" s="68" t="s">
        <v>34</v>
      </c>
      <c r="F588" s="70">
        <f>F586</f>
        <v>3119900</v>
      </c>
      <c r="G588" s="70" t="str">
        <f>G586&amp;"     "</f>
        <v xml:space="preserve">$     </v>
      </c>
    </row>
    <row r="589" spans="1:9" ht="39.6">
      <c r="A589" s="68" t="s">
        <v>988</v>
      </c>
      <c r="B589" s="68" t="s">
        <v>992</v>
      </c>
      <c r="C589" s="9" t="s">
        <v>2151</v>
      </c>
      <c r="D589" s="69" t="str">
        <f>"     "&amp;D586</f>
        <v xml:space="preserve">     Combo Cama Gabor Doble + Colchón 1 Pill 26cm + Sabanas</v>
      </c>
      <c r="E589" s="68" t="s">
        <v>300</v>
      </c>
      <c r="F589" s="70">
        <f>F586</f>
        <v>3119900</v>
      </c>
      <c r="G589" s="70" t="str">
        <f>G586&amp;"     "</f>
        <v xml:space="preserve">$     </v>
      </c>
    </row>
    <row r="590" spans="1:9" ht="39.6">
      <c r="A590" s="68" t="s">
        <v>988</v>
      </c>
      <c r="B590" s="68" t="s">
        <v>993</v>
      </c>
      <c r="C590" s="9" t="s">
        <v>2152</v>
      </c>
      <c r="D590" s="69" t="str">
        <f>"     "&amp;D586</f>
        <v xml:space="preserve">     Combo Cama Gabor Doble + Colchón 1 Pill 26cm + Sabanas</v>
      </c>
      <c r="E590" s="68" t="s">
        <v>302</v>
      </c>
      <c r="F590" s="70">
        <f>F586</f>
        <v>3119900</v>
      </c>
      <c r="G590" s="70" t="str">
        <f>G586&amp;"     "</f>
        <v xml:space="preserve">$     </v>
      </c>
    </row>
    <row r="591" spans="1:9" ht="39.6">
      <c r="A591" s="68" t="s">
        <v>988</v>
      </c>
      <c r="B591" s="68" t="s">
        <v>994</v>
      </c>
      <c r="C591" s="9" t="s">
        <v>2153</v>
      </c>
      <c r="D591" s="69" t="str">
        <f>"     "&amp;D586</f>
        <v xml:space="preserve">     Combo Cama Gabor Doble + Colchón 1 Pill 26cm + Sabanas</v>
      </c>
      <c r="E591" s="68" t="s">
        <v>304</v>
      </c>
      <c r="F591" s="70">
        <f>F586</f>
        <v>3119900</v>
      </c>
      <c r="G591" s="70" t="str">
        <f>G586&amp;"     "</f>
        <v xml:space="preserve">$     </v>
      </c>
    </row>
    <row r="592" spans="1:9" ht="39.6">
      <c r="A592" s="68" t="s">
        <v>988</v>
      </c>
      <c r="B592" s="68" t="s">
        <v>995</v>
      </c>
      <c r="C592" s="9" t="s">
        <v>2154</v>
      </c>
      <c r="D592" s="69" t="str">
        <f>"     "&amp;D586</f>
        <v xml:space="preserve">     Combo Cama Gabor Doble + Colchón 1 Pill 26cm + Sabanas</v>
      </c>
      <c r="E592" s="68" t="s">
        <v>297</v>
      </c>
      <c r="F592" s="70">
        <f>F586</f>
        <v>3119900</v>
      </c>
      <c r="G592" s="70" t="str">
        <f>G586&amp;"     "</f>
        <v xml:space="preserve">$     </v>
      </c>
    </row>
    <row r="593" spans="1:9" ht="39.6">
      <c r="A593" s="68" t="s">
        <v>988</v>
      </c>
      <c r="B593" s="68" t="s">
        <v>996</v>
      </c>
      <c r="C593" s="9" t="s">
        <v>2155</v>
      </c>
      <c r="D593" s="69" t="str">
        <f>"     "&amp;D586</f>
        <v xml:space="preserve">     Combo Cama Gabor Doble + Colchón 1 Pill 26cm + Sabanas</v>
      </c>
      <c r="E593" s="68" t="s">
        <v>306</v>
      </c>
      <c r="F593" s="70">
        <f>F586</f>
        <v>3119900</v>
      </c>
      <c r="G593" s="70" t="str">
        <f>G586&amp;"     "</f>
        <v xml:space="preserve">$     </v>
      </c>
    </row>
    <row r="594" spans="1:9" ht="39.6">
      <c r="A594" s="68" t="s">
        <v>988</v>
      </c>
      <c r="B594" s="68" t="s">
        <v>997</v>
      </c>
      <c r="C594" s="9" t="s">
        <v>2156</v>
      </c>
      <c r="D594" s="69" t="str">
        <f>"     "&amp;D586</f>
        <v xml:space="preserve">     Combo Cama Gabor Doble + Colchón 1 Pill 26cm + Sabanas</v>
      </c>
      <c r="E594" s="68" t="s">
        <v>48</v>
      </c>
      <c r="F594" s="70">
        <f>F586</f>
        <v>3119900</v>
      </c>
      <c r="G594" s="70" t="str">
        <f>G586&amp;"     "</f>
        <v xml:space="preserve">$     </v>
      </c>
    </row>
    <row r="595" spans="1:9" ht="39.6">
      <c r="A595" s="68" t="s">
        <v>988</v>
      </c>
      <c r="B595" s="68" t="s">
        <v>998</v>
      </c>
      <c r="C595" s="9" t="s">
        <v>2157</v>
      </c>
      <c r="D595" s="69" t="str">
        <f>"     "&amp;D586</f>
        <v xml:space="preserve">     Combo Cama Gabor Doble + Colchón 1 Pill 26cm + Sabanas</v>
      </c>
      <c r="E595" s="68" t="s">
        <v>36</v>
      </c>
      <c r="F595" s="70">
        <f>F586</f>
        <v>3119900</v>
      </c>
      <c r="G595" s="70" t="str">
        <f>G586&amp;"     "</f>
        <v xml:space="preserve">$     </v>
      </c>
    </row>
    <row r="596" spans="1:9">
      <c r="A596" s="68" t="s">
        <v>999</v>
      </c>
      <c r="B596" s="68"/>
      <c r="C596" s="68" t="s">
        <v>6</v>
      </c>
      <c r="D596" s="9" t="s">
        <v>1000</v>
      </c>
      <c r="E596" s="68" t="s">
        <v>16</v>
      </c>
      <c r="F596" s="6">
        <v>3299900</v>
      </c>
      <c r="G596" s="6" t="s">
        <v>13</v>
      </c>
      <c r="H596">
        <v>3299900</v>
      </c>
      <c r="I596" t="str">
        <f>+IF(H596&lt;F596,"BLACK","SIN PROMO")</f>
        <v>SIN PROMO</v>
      </c>
    </row>
    <row r="597" spans="1:9" ht="39.6">
      <c r="A597" s="68" t="s">
        <v>999</v>
      </c>
      <c r="B597" s="68" t="s">
        <v>1001</v>
      </c>
      <c r="C597" s="9" t="s">
        <v>2158</v>
      </c>
      <c r="D597" s="69" t="str">
        <f>"     "&amp;D596</f>
        <v xml:space="preserve">     Combo Cama Doble + Cabecero Astoria Gratis Sabanas 300 Hilos</v>
      </c>
      <c r="E597" s="68" t="s">
        <v>34</v>
      </c>
      <c r="F597" s="70">
        <f>F596</f>
        <v>3299900</v>
      </c>
      <c r="G597" s="70" t="str">
        <f>G596&amp;"     "</f>
        <v xml:space="preserve">$     </v>
      </c>
    </row>
    <row r="598" spans="1:9" ht="39.6">
      <c r="A598" s="68" t="s">
        <v>999</v>
      </c>
      <c r="B598" s="68" t="s">
        <v>1002</v>
      </c>
      <c r="C598" s="9" t="s">
        <v>2159</v>
      </c>
      <c r="D598" s="69" t="str">
        <f>"     "&amp;D596</f>
        <v xml:space="preserve">     Combo Cama Doble + Cabecero Astoria Gratis Sabanas 300 Hilos</v>
      </c>
      <c r="E598" s="68" t="s">
        <v>300</v>
      </c>
      <c r="F598" s="70">
        <f>F596</f>
        <v>3299900</v>
      </c>
      <c r="G598" s="70" t="str">
        <f>G596&amp;"     "</f>
        <v xml:space="preserve">$     </v>
      </c>
    </row>
    <row r="599" spans="1:9" ht="39.6">
      <c r="A599" s="68" t="s">
        <v>999</v>
      </c>
      <c r="B599" s="68" t="s">
        <v>1003</v>
      </c>
      <c r="C599" s="9" t="s">
        <v>2160</v>
      </c>
      <c r="D599" s="69" t="str">
        <f>"     "&amp;D596</f>
        <v xml:space="preserve">     Combo Cama Doble + Cabecero Astoria Gratis Sabanas 300 Hilos</v>
      </c>
      <c r="E599" s="68" t="s">
        <v>302</v>
      </c>
      <c r="F599" s="70">
        <f>F596</f>
        <v>3299900</v>
      </c>
      <c r="G599" s="70" t="str">
        <f>G596&amp;"     "</f>
        <v xml:space="preserve">$     </v>
      </c>
    </row>
    <row r="600" spans="1:9" ht="39.6">
      <c r="A600" s="68" t="s">
        <v>999</v>
      </c>
      <c r="B600" s="68" t="s">
        <v>1004</v>
      </c>
      <c r="C600" s="9" t="s">
        <v>2161</v>
      </c>
      <c r="D600" s="69" t="str">
        <f>"     "&amp;D596</f>
        <v xml:space="preserve">     Combo Cama Doble + Cabecero Astoria Gratis Sabanas 300 Hilos</v>
      </c>
      <c r="E600" s="68" t="s">
        <v>304</v>
      </c>
      <c r="F600" s="70">
        <f>F596</f>
        <v>3299900</v>
      </c>
      <c r="G600" s="70" t="str">
        <f>G596&amp;"     "</f>
        <v xml:space="preserve">$     </v>
      </c>
    </row>
    <row r="601" spans="1:9" ht="39.6">
      <c r="A601" s="68" t="s">
        <v>999</v>
      </c>
      <c r="B601" s="68" t="s">
        <v>1005</v>
      </c>
      <c r="C601" s="9" t="s">
        <v>2162</v>
      </c>
      <c r="D601" s="69" t="str">
        <f>"     "&amp;D596</f>
        <v xml:space="preserve">     Combo Cama Doble + Cabecero Astoria Gratis Sabanas 300 Hilos</v>
      </c>
      <c r="E601" s="68" t="s">
        <v>297</v>
      </c>
      <c r="F601" s="70">
        <f>F596</f>
        <v>3299900</v>
      </c>
      <c r="G601" s="70" t="str">
        <f>G596&amp;"     "</f>
        <v xml:space="preserve">$     </v>
      </c>
    </row>
    <row r="602" spans="1:9" ht="39.6">
      <c r="A602" s="68" t="s">
        <v>999</v>
      </c>
      <c r="B602" s="68" t="s">
        <v>1006</v>
      </c>
      <c r="C602" s="9" t="s">
        <v>2163</v>
      </c>
      <c r="D602" s="69" t="str">
        <f>"     "&amp;D596</f>
        <v xml:space="preserve">     Combo Cama Doble + Cabecero Astoria Gratis Sabanas 300 Hilos</v>
      </c>
      <c r="E602" s="68" t="s">
        <v>306</v>
      </c>
      <c r="F602" s="70">
        <f>F596</f>
        <v>3299900</v>
      </c>
      <c r="G602" s="70" t="str">
        <f>G596&amp;"     "</f>
        <v xml:space="preserve">$     </v>
      </c>
    </row>
    <row r="603" spans="1:9" ht="39.6">
      <c r="A603" s="68" t="s">
        <v>999</v>
      </c>
      <c r="B603" s="68" t="s">
        <v>1007</v>
      </c>
      <c r="C603" s="9" t="s">
        <v>2164</v>
      </c>
      <c r="D603" s="69" t="str">
        <f>"     "&amp;D596</f>
        <v xml:space="preserve">     Combo Cama Doble + Cabecero Astoria Gratis Sabanas 300 Hilos</v>
      </c>
      <c r="E603" s="68" t="s">
        <v>48</v>
      </c>
      <c r="F603" s="70">
        <f>F596</f>
        <v>3299900</v>
      </c>
      <c r="G603" s="70" t="str">
        <f>G596&amp;"     "</f>
        <v xml:space="preserve">$     </v>
      </c>
    </row>
    <row r="604" spans="1:9" ht="39.6">
      <c r="A604" s="68" t="s">
        <v>999</v>
      </c>
      <c r="B604" s="68" t="s">
        <v>1008</v>
      </c>
      <c r="C604" s="9" t="s">
        <v>2165</v>
      </c>
      <c r="D604" s="69" t="str">
        <f>"     "&amp;D596</f>
        <v xml:space="preserve">     Combo Cama Doble + Cabecero Astoria Gratis Sabanas 300 Hilos</v>
      </c>
      <c r="E604" s="68" t="s">
        <v>36</v>
      </c>
      <c r="F604" s="70">
        <f>F596</f>
        <v>3299900</v>
      </c>
      <c r="G604" s="70" t="str">
        <f>G596&amp;"     "</f>
        <v xml:space="preserve">$     </v>
      </c>
    </row>
    <row r="605" spans="1:9">
      <c r="A605" s="68" t="s">
        <v>1009</v>
      </c>
      <c r="B605" s="68"/>
      <c r="C605" s="68" t="s">
        <v>6</v>
      </c>
      <c r="D605" s="9" t="s">
        <v>1010</v>
      </c>
      <c r="E605" s="68" t="s">
        <v>16</v>
      </c>
      <c r="F605" s="6">
        <v>2999900</v>
      </c>
      <c r="G605" s="6" t="s">
        <v>13</v>
      </c>
      <c r="H605">
        <v>2999900</v>
      </c>
      <c r="I605" t="str">
        <f>+IF(H605&lt;F605,"BLACK","SIN PROMO")</f>
        <v>SIN PROMO</v>
      </c>
    </row>
    <row r="606" spans="1:9" ht="39.6">
      <c r="A606" s="68" t="s">
        <v>1009</v>
      </c>
      <c r="B606" s="68" t="s">
        <v>1011</v>
      </c>
      <c r="C606" s="9" t="s">
        <v>2166</v>
      </c>
      <c r="D606" s="69" t="str">
        <f>"     "&amp;D605</f>
        <v xml:space="preserve">     Combo Cama Doble + Cabecero Vitale Gratis Sabanas 300 Hilos</v>
      </c>
      <c r="E606" s="68" t="s">
        <v>12</v>
      </c>
      <c r="F606" s="70">
        <f>F605</f>
        <v>2999900</v>
      </c>
      <c r="G606" s="70" t="str">
        <f>G605&amp;"     "</f>
        <v xml:space="preserve">$     </v>
      </c>
    </row>
    <row r="607" spans="1:9" ht="39.6">
      <c r="A607" s="68" t="s">
        <v>1009</v>
      </c>
      <c r="B607" s="68" t="s">
        <v>1012</v>
      </c>
      <c r="C607" s="9" t="s">
        <v>2167</v>
      </c>
      <c r="D607" s="69" t="str">
        <f>"     "&amp;D605</f>
        <v xml:space="preserve">     Combo Cama Doble + Cabecero Vitale Gratis Sabanas 300 Hilos</v>
      </c>
      <c r="E607" s="68" t="s">
        <v>34</v>
      </c>
      <c r="F607" s="70">
        <f>F605</f>
        <v>2999900</v>
      </c>
      <c r="G607" s="70" t="str">
        <f>G605&amp;"     "</f>
        <v xml:space="preserve">$     </v>
      </c>
    </row>
    <row r="608" spans="1:9" ht="39.6">
      <c r="A608" s="68" t="s">
        <v>1009</v>
      </c>
      <c r="B608" s="68" t="s">
        <v>1013</v>
      </c>
      <c r="C608" s="9" t="s">
        <v>2168</v>
      </c>
      <c r="D608" s="69" t="str">
        <f>"     "&amp;D605</f>
        <v xml:space="preserve">     Combo Cama Doble + Cabecero Vitale Gratis Sabanas 300 Hilos</v>
      </c>
      <c r="E608" s="68" t="s">
        <v>300</v>
      </c>
      <c r="F608" s="70">
        <f>F605</f>
        <v>2999900</v>
      </c>
      <c r="G608" s="70" t="str">
        <f>G605&amp;"     "</f>
        <v xml:space="preserve">$     </v>
      </c>
    </row>
    <row r="609" spans="1:9" ht="39.6">
      <c r="A609" s="68" t="s">
        <v>1009</v>
      </c>
      <c r="B609" s="68" t="s">
        <v>1014</v>
      </c>
      <c r="C609" s="9" t="s">
        <v>2169</v>
      </c>
      <c r="D609" s="69" t="str">
        <f>"     "&amp;D605</f>
        <v xml:space="preserve">     Combo Cama Doble + Cabecero Vitale Gratis Sabanas 300 Hilos</v>
      </c>
      <c r="E609" s="68" t="s">
        <v>302</v>
      </c>
      <c r="F609" s="70">
        <f>F605</f>
        <v>2999900</v>
      </c>
      <c r="G609" s="70" t="str">
        <f>G605&amp;"     "</f>
        <v xml:space="preserve">$     </v>
      </c>
    </row>
    <row r="610" spans="1:9" ht="39.6">
      <c r="A610" s="68" t="s">
        <v>1009</v>
      </c>
      <c r="B610" s="68" t="s">
        <v>1015</v>
      </c>
      <c r="C610" s="9" t="s">
        <v>2170</v>
      </c>
      <c r="D610" s="69" t="str">
        <f>"     "&amp;D605</f>
        <v xml:space="preserve">     Combo Cama Doble + Cabecero Vitale Gratis Sabanas 300 Hilos</v>
      </c>
      <c r="E610" s="68" t="s">
        <v>304</v>
      </c>
      <c r="F610" s="70">
        <f>F605</f>
        <v>2999900</v>
      </c>
      <c r="G610" s="70" t="str">
        <f>G605&amp;"     "</f>
        <v xml:space="preserve">$     </v>
      </c>
    </row>
    <row r="611" spans="1:9" ht="39.6">
      <c r="A611" s="68" t="s">
        <v>1009</v>
      </c>
      <c r="B611" s="68" t="s">
        <v>1016</v>
      </c>
      <c r="C611" s="9" t="s">
        <v>2171</v>
      </c>
      <c r="D611" s="69" t="str">
        <f>"     "&amp;D605</f>
        <v xml:space="preserve">     Combo Cama Doble + Cabecero Vitale Gratis Sabanas 300 Hilos</v>
      </c>
      <c r="E611" s="68" t="s">
        <v>297</v>
      </c>
      <c r="F611" s="70">
        <f>F605</f>
        <v>2999900</v>
      </c>
      <c r="G611" s="70" t="str">
        <f>G605&amp;"     "</f>
        <v xml:space="preserve">$     </v>
      </c>
    </row>
    <row r="612" spans="1:9" ht="39.6">
      <c r="A612" s="68" t="s">
        <v>1009</v>
      </c>
      <c r="B612" s="68" t="s">
        <v>1017</v>
      </c>
      <c r="C612" s="9" t="s">
        <v>2172</v>
      </c>
      <c r="D612" s="69" t="str">
        <f>"     "&amp;D605</f>
        <v xml:space="preserve">     Combo Cama Doble + Cabecero Vitale Gratis Sabanas 300 Hilos</v>
      </c>
      <c r="E612" s="68" t="s">
        <v>306</v>
      </c>
      <c r="F612" s="70">
        <f>F605</f>
        <v>2999900</v>
      </c>
      <c r="G612" s="70" t="str">
        <f>G605&amp;"     "</f>
        <v xml:space="preserve">$     </v>
      </c>
    </row>
    <row r="613" spans="1:9" ht="39.6">
      <c r="A613" s="68" t="s">
        <v>1009</v>
      </c>
      <c r="B613" s="68" t="s">
        <v>1018</v>
      </c>
      <c r="C613" s="9" t="s">
        <v>2173</v>
      </c>
      <c r="D613" s="69" t="str">
        <f>"     "&amp;D605</f>
        <v xml:space="preserve">     Combo Cama Doble + Cabecero Vitale Gratis Sabanas 300 Hilos</v>
      </c>
      <c r="E613" s="68" t="s">
        <v>48</v>
      </c>
      <c r="F613" s="70">
        <f>F605</f>
        <v>2999900</v>
      </c>
      <c r="G613" s="70" t="str">
        <f>G605&amp;"     "</f>
        <v xml:space="preserve">$     </v>
      </c>
    </row>
    <row r="614" spans="1:9" ht="39.6">
      <c r="A614" s="68" t="s">
        <v>1009</v>
      </c>
      <c r="B614" s="68" t="s">
        <v>1019</v>
      </c>
      <c r="C614" s="9" t="s">
        <v>2174</v>
      </c>
      <c r="D614" s="69" t="str">
        <f>"     "&amp;D605</f>
        <v xml:space="preserve">     Combo Cama Doble + Cabecero Vitale Gratis Sabanas 300 Hilos</v>
      </c>
      <c r="E614" s="68" t="s">
        <v>36</v>
      </c>
      <c r="F614" s="70">
        <f>F605</f>
        <v>2999900</v>
      </c>
      <c r="G614" s="70" t="str">
        <f>G605&amp;"     "</f>
        <v xml:space="preserve">$     </v>
      </c>
    </row>
    <row r="615" spans="1:9">
      <c r="A615" s="68" t="s">
        <v>14601</v>
      </c>
      <c r="B615" s="68"/>
      <c r="C615" s="9" t="s">
        <v>1689</v>
      </c>
      <c r="D615" s="68" t="s">
        <v>14602</v>
      </c>
      <c r="E615" s="68" t="s">
        <v>16</v>
      </c>
      <c r="F615" s="6">
        <v>349900</v>
      </c>
      <c r="G615" s="6" t="s">
        <v>13</v>
      </c>
      <c r="H615">
        <v>279900</v>
      </c>
      <c r="I615" t="str">
        <f t="shared" ref="I615:I616" si="27">+IF(H615&lt;F615,"BLACK","SIN PROMO")</f>
        <v>BLACK</v>
      </c>
    </row>
    <row r="616" spans="1:9">
      <c r="A616" s="68" t="s">
        <v>1023</v>
      </c>
      <c r="B616" s="68"/>
      <c r="C616" s="68" t="s">
        <v>6</v>
      </c>
      <c r="D616" s="9" t="s">
        <v>1024</v>
      </c>
      <c r="E616" s="68" t="s">
        <v>16</v>
      </c>
      <c r="F616" s="6">
        <v>1269900</v>
      </c>
      <c r="G616" s="6" t="s">
        <v>13</v>
      </c>
      <c r="H616">
        <v>1269900</v>
      </c>
      <c r="I616" t="str">
        <f t="shared" si="27"/>
        <v>SIN PROMO</v>
      </c>
    </row>
    <row r="617" spans="1:9" ht="26.4">
      <c r="A617" s="68" t="s">
        <v>1023</v>
      </c>
      <c r="B617" s="68" t="s">
        <v>1025</v>
      </c>
      <c r="C617" s="9" t="s">
        <v>2176</v>
      </c>
      <c r="D617" s="69" t="str">
        <f>"     "&amp;D616</f>
        <v xml:space="preserve">     Cama Ilusión Doble 140x190x150</v>
      </c>
      <c r="E617" s="68" t="s">
        <v>1026</v>
      </c>
      <c r="F617" s="70">
        <f>F616</f>
        <v>1269900</v>
      </c>
      <c r="G617" s="70" t="str">
        <f>G616&amp;"     "</f>
        <v xml:space="preserve">$     </v>
      </c>
    </row>
    <row r="618" spans="1:9" ht="26.4">
      <c r="A618" s="68" t="s">
        <v>1023</v>
      </c>
      <c r="B618" s="68" t="s">
        <v>1027</v>
      </c>
      <c r="C618" s="9" t="s">
        <v>2061</v>
      </c>
      <c r="D618" s="69" t="str">
        <f>"     "&amp;D616</f>
        <v xml:space="preserve">     Cama Ilusión Doble 140x190x150</v>
      </c>
      <c r="E618" s="68" t="s">
        <v>1028</v>
      </c>
      <c r="F618" s="70">
        <f>F616</f>
        <v>1269900</v>
      </c>
      <c r="G618" s="70" t="str">
        <f>G616&amp;"     "</f>
        <v xml:space="preserve">$     </v>
      </c>
    </row>
    <row r="619" spans="1:9" ht="26.4">
      <c r="A619" s="68" t="s">
        <v>1023</v>
      </c>
      <c r="B619" s="68" t="s">
        <v>1029</v>
      </c>
      <c r="C619" s="9" t="s">
        <v>2177</v>
      </c>
      <c r="D619" s="69" t="str">
        <f>"     "&amp;D616</f>
        <v xml:space="preserve">     Cama Ilusión Doble 140x190x150</v>
      </c>
      <c r="E619" s="68" t="s">
        <v>1030</v>
      </c>
      <c r="F619" s="70">
        <f>F616</f>
        <v>1269900</v>
      </c>
      <c r="G619" s="70" t="str">
        <f>G616&amp;"     "</f>
        <v xml:space="preserve">$     </v>
      </c>
    </row>
    <row r="620" spans="1:9" ht="26.4">
      <c r="A620" s="68" t="s">
        <v>1023</v>
      </c>
      <c r="B620" s="68" t="s">
        <v>1031</v>
      </c>
      <c r="C620" s="9" t="s">
        <v>2060</v>
      </c>
      <c r="D620" s="69" t="str">
        <f>"     "&amp;D616</f>
        <v xml:space="preserve">     Cama Ilusión Doble 140x190x150</v>
      </c>
      <c r="E620" s="68" t="s">
        <v>1032</v>
      </c>
      <c r="F620" s="70">
        <f>F616</f>
        <v>1269900</v>
      </c>
      <c r="G620" s="70" t="str">
        <f>G616&amp;"     "</f>
        <v xml:space="preserve">$     </v>
      </c>
    </row>
    <row r="621" spans="1:9" ht="26.4">
      <c r="A621" s="68" t="s">
        <v>1023</v>
      </c>
      <c r="B621" s="68" t="s">
        <v>1033</v>
      </c>
      <c r="C621" s="9" t="s">
        <v>2057</v>
      </c>
      <c r="D621" s="69" t="str">
        <f>"     "&amp;D616</f>
        <v xml:space="preserve">     Cama Ilusión Doble 140x190x150</v>
      </c>
      <c r="E621" s="68" t="s">
        <v>732</v>
      </c>
      <c r="F621" s="70">
        <f>F616</f>
        <v>1269900</v>
      </c>
      <c r="G621" s="70" t="str">
        <f>G616&amp;"     "</f>
        <v xml:space="preserve">$     </v>
      </c>
    </row>
    <row r="622" spans="1:9" ht="26.4">
      <c r="A622" s="68" t="s">
        <v>1023</v>
      </c>
      <c r="B622" s="68" t="s">
        <v>1034</v>
      </c>
      <c r="C622" s="9" t="s">
        <v>2178</v>
      </c>
      <c r="D622" s="69" t="str">
        <f>"     "&amp;D616</f>
        <v xml:space="preserve">     Cama Ilusión Doble 140x190x150</v>
      </c>
      <c r="E622" s="68" t="s">
        <v>1035</v>
      </c>
      <c r="F622" s="70">
        <f>F616</f>
        <v>1269900</v>
      </c>
      <c r="G622" s="70" t="str">
        <f>G616&amp;"     "</f>
        <v xml:space="preserve">$     </v>
      </c>
    </row>
    <row r="623" spans="1:9" ht="26.4">
      <c r="A623" s="68" t="s">
        <v>1023</v>
      </c>
      <c r="B623" s="68" t="s">
        <v>1036</v>
      </c>
      <c r="C623" s="9" t="s">
        <v>2179</v>
      </c>
      <c r="D623" s="69" t="str">
        <f>"     "&amp;D616</f>
        <v xml:space="preserve">     Cama Ilusión Doble 140x190x150</v>
      </c>
      <c r="E623" s="68" t="s">
        <v>1037</v>
      </c>
      <c r="F623" s="70">
        <f>F616</f>
        <v>1269900</v>
      </c>
      <c r="G623" s="70" t="str">
        <f>G616&amp;"     "</f>
        <v xml:space="preserve">$     </v>
      </c>
    </row>
    <row r="624" spans="1:9">
      <c r="A624" s="68" t="s">
        <v>1056</v>
      </c>
      <c r="B624" s="68"/>
      <c r="C624" s="68" t="s">
        <v>6</v>
      </c>
      <c r="D624" s="9" t="s">
        <v>1057</v>
      </c>
      <c r="E624" s="68" t="s">
        <v>16</v>
      </c>
      <c r="F624" s="6">
        <v>1869900</v>
      </c>
      <c r="G624" s="6" t="s">
        <v>13</v>
      </c>
      <c r="H624">
        <v>1869900</v>
      </c>
      <c r="I624" t="str">
        <f>+IF(H624&lt;F624,"BLACK","SIN PROMO")</f>
        <v>SIN PROMO</v>
      </c>
    </row>
    <row r="625" spans="1:9" ht="26.4">
      <c r="A625" s="68" t="s">
        <v>1056</v>
      </c>
      <c r="B625" s="68" t="s">
        <v>1058</v>
      </c>
      <c r="C625" s="9" t="s">
        <v>2192</v>
      </c>
      <c r="D625" s="69" t="str">
        <f>"     "&amp;D624</f>
        <v xml:space="preserve">     Cama Ilusión King  200x200x150</v>
      </c>
      <c r="E625" s="68" t="s">
        <v>1026</v>
      </c>
      <c r="F625" s="70">
        <f>F624</f>
        <v>1869900</v>
      </c>
      <c r="G625" s="70" t="str">
        <f>G624&amp;"     "</f>
        <v xml:space="preserve">$     </v>
      </c>
    </row>
    <row r="626" spans="1:9" ht="26.4">
      <c r="A626" s="68" t="s">
        <v>1056</v>
      </c>
      <c r="B626" s="68" t="s">
        <v>1059</v>
      </c>
      <c r="C626" s="9" t="s">
        <v>2193</v>
      </c>
      <c r="D626" s="69" t="str">
        <f>"     "&amp;D624</f>
        <v xml:space="preserve">     Cama Ilusión King  200x200x150</v>
      </c>
      <c r="E626" s="68" t="s">
        <v>1028</v>
      </c>
      <c r="F626" s="70">
        <f>F624</f>
        <v>1869900</v>
      </c>
      <c r="G626" s="70" t="str">
        <f>G624&amp;"     "</f>
        <v xml:space="preserve">$     </v>
      </c>
    </row>
    <row r="627" spans="1:9" ht="26.4">
      <c r="A627" s="68" t="s">
        <v>1056</v>
      </c>
      <c r="B627" s="68" t="s">
        <v>1060</v>
      </c>
      <c r="C627" s="9" t="s">
        <v>2194</v>
      </c>
      <c r="D627" s="69" t="str">
        <f>"     "&amp;D624</f>
        <v xml:space="preserve">     Cama Ilusión King  200x200x150</v>
      </c>
      <c r="E627" s="68" t="s">
        <v>1030</v>
      </c>
      <c r="F627" s="70">
        <f>F624</f>
        <v>1869900</v>
      </c>
      <c r="G627" s="70" t="str">
        <f>G624&amp;"     "</f>
        <v xml:space="preserve">$     </v>
      </c>
    </row>
    <row r="628" spans="1:9" ht="26.4">
      <c r="A628" s="68" t="s">
        <v>1056</v>
      </c>
      <c r="B628" s="68" t="s">
        <v>1061</v>
      </c>
      <c r="C628" s="9" t="s">
        <v>2195</v>
      </c>
      <c r="D628" s="69" t="str">
        <f>"     "&amp;D624</f>
        <v xml:space="preserve">     Cama Ilusión King  200x200x150</v>
      </c>
      <c r="E628" s="68" t="s">
        <v>1032</v>
      </c>
      <c r="F628" s="70">
        <f>F624</f>
        <v>1869900</v>
      </c>
      <c r="G628" s="70" t="str">
        <f>G624&amp;"     "</f>
        <v xml:space="preserve">$     </v>
      </c>
    </row>
    <row r="629" spans="1:9" ht="26.4">
      <c r="A629" s="68" t="s">
        <v>1056</v>
      </c>
      <c r="B629" s="68" t="s">
        <v>1062</v>
      </c>
      <c r="C629" s="9" t="s">
        <v>2196</v>
      </c>
      <c r="D629" s="69" t="str">
        <f>"     "&amp;D624</f>
        <v xml:space="preserve">     Cama Ilusión King  200x200x150</v>
      </c>
      <c r="E629" s="68" t="s">
        <v>732</v>
      </c>
      <c r="F629" s="70">
        <f>F624</f>
        <v>1869900</v>
      </c>
      <c r="G629" s="70" t="str">
        <f>G624&amp;"     "</f>
        <v xml:space="preserve">$     </v>
      </c>
    </row>
    <row r="630" spans="1:9" ht="26.4">
      <c r="A630" s="68" t="s">
        <v>1056</v>
      </c>
      <c r="B630" s="68" t="s">
        <v>1063</v>
      </c>
      <c r="C630" s="9" t="s">
        <v>2197</v>
      </c>
      <c r="D630" s="69" t="str">
        <f>"     "&amp;D624</f>
        <v xml:space="preserve">     Cama Ilusión King  200x200x150</v>
      </c>
      <c r="E630" s="68" t="s">
        <v>1035</v>
      </c>
      <c r="F630" s="70">
        <f>F624</f>
        <v>1869900</v>
      </c>
      <c r="G630" s="70" t="str">
        <f>G624&amp;"     "</f>
        <v xml:space="preserve">$     </v>
      </c>
    </row>
    <row r="631" spans="1:9" ht="26.4">
      <c r="A631" s="68" t="s">
        <v>1056</v>
      </c>
      <c r="B631" s="68" t="s">
        <v>1064</v>
      </c>
      <c r="C631" s="9" t="s">
        <v>2198</v>
      </c>
      <c r="D631" s="69" t="str">
        <f>"     "&amp;D624</f>
        <v xml:space="preserve">     Cama Ilusión King  200x200x150</v>
      </c>
      <c r="E631" s="68" t="s">
        <v>1037</v>
      </c>
      <c r="F631" s="70">
        <f>F624</f>
        <v>1869900</v>
      </c>
      <c r="G631" s="70" t="str">
        <f>G624&amp;"     "</f>
        <v xml:space="preserve">$     </v>
      </c>
    </row>
    <row r="632" spans="1:9">
      <c r="A632" s="68" t="s">
        <v>1065</v>
      </c>
      <c r="B632" s="68"/>
      <c r="C632" s="68" t="s">
        <v>6</v>
      </c>
      <c r="D632" s="9" t="s">
        <v>1066</v>
      </c>
      <c r="E632" s="68" t="s">
        <v>16</v>
      </c>
      <c r="F632" s="6">
        <v>1639900</v>
      </c>
      <c r="G632" s="6" t="s">
        <v>13</v>
      </c>
      <c r="H632">
        <v>1639900</v>
      </c>
      <c r="I632" t="str">
        <f>+IF(H632&lt;F632,"BLACK","SIN PROMO")</f>
        <v>SIN PROMO</v>
      </c>
    </row>
    <row r="633" spans="1:9" ht="26.4">
      <c r="A633" s="68" t="s">
        <v>1065</v>
      </c>
      <c r="B633" s="68" t="s">
        <v>1068</v>
      </c>
      <c r="C633" s="9" t="s">
        <v>2200</v>
      </c>
      <c r="D633" s="69" t="str">
        <f>"     "&amp;D632</f>
        <v xml:space="preserve">     Cama Ilusión Queen 160x190x150</v>
      </c>
      <c r="E633" s="68" t="s">
        <v>1030</v>
      </c>
      <c r="F633" s="70">
        <f>F632</f>
        <v>1639900</v>
      </c>
      <c r="G633" s="70" t="str">
        <f>G632&amp;"     "</f>
        <v xml:space="preserve">$     </v>
      </c>
    </row>
    <row r="634" spans="1:9" ht="26.4">
      <c r="A634" s="68" t="s">
        <v>1065</v>
      </c>
      <c r="B634" s="68" t="s">
        <v>1067</v>
      </c>
      <c r="C634" s="9" t="s">
        <v>2199</v>
      </c>
      <c r="D634" s="69" t="str">
        <f>"     "&amp;D632</f>
        <v xml:space="preserve">     Cama Ilusión Queen 160x190x150</v>
      </c>
      <c r="E634" s="68" t="s">
        <v>1037</v>
      </c>
      <c r="F634" s="70">
        <f>F632</f>
        <v>1639900</v>
      </c>
      <c r="G634" s="70" t="str">
        <f>G632&amp;"     "</f>
        <v xml:space="preserve">$     </v>
      </c>
    </row>
    <row r="635" spans="1:9" ht="26.4">
      <c r="A635" s="68" t="s">
        <v>1065</v>
      </c>
      <c r="B635" s="68" t="s">
        <v>1069</v>
      </c>
      <c r="C635" s="9" t="s">
        <v>2201</v>
      </c>
      <c r="D635" s="69" t="str">
        <f>"     "&amp;D632</f>
        <v xml:space="preserve">     Cama Ilusión Queen 160x190x150</v>
      </c>
      <c r="E635" s="68" t="s">
        <v>1032</v>
      </c>
      <c r="F635" s="70">
        <f>F632</f>
        <v>1639900</v>
      </c>
      <c r="G635" s="70" t="str">
        <f>G632&amp;"     "</f>
        <v xml:space="preserve">$     </v>
      </c>
    </row>
    <row r="636" spans="1:9" ht="26.4">
      <c r="A636" s="68" t="s">
        <v>1065</v>
      </c>
      <c r="B636" s="68" t="s">
        <v>1070</v>
      </c>
      <c r="C636" s="9" t="s">
        <v>2202</v>
      </c>
      <c r="D636" s="69" t="str">
        <f>"     "&amp;D632</f>
        <v xml:space="preserve">     Cama Ilusión Queen 160x190x150</v>
      </c>
      <c r="E636" s="68" t="s">
        <v>1026</v>
      </c>
      <c r="F636" s="70">
        <f>F632</f>
        <v>1639900</v>
      </c>
      <c r="G636" s="70" t="str">
        <f>G632&amp;"     "</f>
        <v xml:space="preserve">$     </v>
      </c>
    </row>
    <row r="637" spans="1:9" ht="26.4">
      <c r="A637" s="68" t="s">
        <v>1065</v>
      </c>
      <c r="B637" s="68" t="s">
        <v>1071</v>
      </c>
      <c r="C637" s="9" t="s">
        <v>2203</v>
      </c>
      <c r="D637" s="69" t="str">
        <f>"     "&amp;D632</f>
        <v xml:space="preserve">     Cama Ilusión Queen 160x190x150</v>
      </c>
      <c r="E637" s="68" t="s">
        <v>732</v>
      </c>
      <c r="F637" s="70">
        <f>F632</f>
        <v>1639900</v>
      </c>
      <c r="G637" s="70" t="str">
        <f>G632&amp;"     "</f>
        <v xml:space="preserve">$     </v>
      </c>
    </row>
    <row r="638" spans="1:9" ht="26.4">
      <c r="A638" s="68" t="s">
        <v>1065</v>
      </c>
      <c r="B638" s="68" t="s">
        <v>1072</v>
      </c>
      <c r="C638" s="9" t="s">
        <v>2204</v>
      </c>
      <c r="D638" s="69" t="str">
        <f>"     "&amp;D632</f>
        <v xml:space="preserve">     Cama Ilusión Queen 160x190x150</v>
      </c>
      <c r="E638" s="68" t="s">
        <v>1035</v>
      </c>
      <c r="F638" s="70">
        <f>F632</f>
        <v>1639900</v>
      </c>
      <c r="G638" s="70" t="str">
        <f>G632&amp;"     "</f>
        <v xml:space="preserve">$     </v>
      </c>
    </row>
    <row r="639" spans="1:9" ht="26.4">
      <c r="A639" s="68" t="s">
        <v>1065</v>
      </c>
      <c r="B639" s="68" t="s">
        <v>1073</v>
      </c>
      <c r="C639" s="9" t="s">
        <v>2205</v>
      </c>
      <c r="D639" s="69" t="str">
        <f>"     "&amp;D632</f>
        <v xml:space="preserve">     Cama Ilusión Queen 160x190x150</v>
      </c>
      <c r="E639" s="68" t="s">
        <v>1028</v>
      </c>
      <c r="F639" s="70">
        <f>F632</f>
        <v>1639900</v>
      </c>
      <c r="G639" s="70" t="str">
        <f>G632&amp;"     "</f>
        <v xml:space="preserve">$     </v>
      </c>
    </row>
    <row r="640" spans="1:9">
      <c r="A640" s="68" t="s">
        <v>1074</v>
      </c>
      <c r="B640" s="68"/>
      <c r="C640" s="68" t="s">
        <v>6</v>
      </c>
      <c r="D640" s="9" t="s">
        <v>1075</v>
      </c>
      <c r="E640" s="68" t="s">
        <v>16</v>
      </c>
      <c r="F640" s="6">
        <v>1249900</v>
      </c>
      <c r="G640" s="6" t="s">
        <v>13</v>
      </c>
      <c r="H640">
        <v>1249900</v>
      </c>
      <c r="I640" t="str">
        <f>+IF(H640&lt;F640,"BLACK","SIN PROMO")</f>
        <v>SIN PROMO</v>
      </c>
    </row>
    <row r="641" spans="1:9" ht="26.4">
      <c r="A641" s="68" t="s">
        <v>1074</v>
      </c>
      <c r="B641" s="68" t="s">
        <v>1076</v>
      </c>
      <c r="C641" s="9" t="s">
        <v>2206</v>
      </c>
      <c r="D641" s="69" t="str">
        <f>"     "&amp;D640</f>
        <v xml:space="preserve">     Cama Natura Doble 140x190x150</v>
      </c>
      <c r="E641" s="68" t="s">
        <v>1077</v>
      </c>
      <c r="F641" s="70">
        <f>F640</f>
        <v>1249900</v>
      </c>
      <c r="G641" s="70" t="str">
        <f>G640&amp;"     "</f>
        <v xml:space="preserve">$     </v>
      </c>
    </row>
    <row r="642" spans="1:9" ht="26.4">
      <c r="A642" s="68" t="s">
        <v>1074</v>
      </c>
      <c r="B642" s="68" t="s">
        <v>1078</v>
      </c>
      <c r="C642" s="9" t="s">
        <v>2207</v>
      </c>
      <c r="D642" s="69" t="str">
        <f>"     "&amp;D640</f>
        <v xml:space="preserve">     Cama Natura Doble 140x190x150</v>
      </c>
      <c r="E642" s="68" t="s">
        <v>1079</v>
      </c>
      <c r="F642" s="70">
        <f>F640</f>
        <v>1249900</v>
      </c>
      <c r="G642" s="70" t="str">
        <f>G640&amp;"     "</f>
        <v xml:space="preserve">$     </v>
      </c>
    </row>
    <row r="643" spans="1:9" ht="26.4">
      <c r="A643" s="68" t="s">
        <v>1074</v>
      </c>
      <c r="B643" s="68" t="s">
        <v>1080</v>
      </c>
      <c r="C643" s="9" t="s">
        <v>2208</v>
      </c>
      <c r="D643" s="69" t="str">
        <f>"     "&amp;D640</f>
        <v xml:space="preserve">     Cama Natura Doble 140x190x150</v>
      </c>
      <c r="E643" s="68" t="s">
        <v>1081</v>
      </c>
      <c r="F643" s="70">
        <f>F640</f>
        <v>1249900</v>
      </c>
      <c r="G643" s="70" t="str">
        <f>G640&amp;"     "</f>
        <v xml:space="preserve">$     </v>
      </c>
    </row>
    <row r="644" spans="1:9" ht="26.4">
      <c r="A644" s="68" t="s">
        <v>1074</v>
      </c>
      <c r="B644" s="68" t="s">
        <v>1082</v>
      </c>
      <c r="C644" s="9" t="s">
        <v>2068</v>
      </c>
      <c r="D644" s="69" t="str">
        <f>"     "&amp;D640</f>
        <v xml:space="preserve">     Cama Natura Doble 140x190x150</v>
      </c>
      <c r="E644" s="68" t="s">
        <v>1083</v>
      </c>
      <c r="F644" s="70">
        <f>F640</f>
        <v>1249900</v>
      </c>
      <c r="G644" s="70" t="str">
        <f>G640&amp;"     "</f>
        <v xml:space="preserve">$     </v>
      </c>
    </row>
    <row r="645" spans="1:9" ht="26.4">
      <c r="A645" s="68" t="s">
        <v>1074</v>
      </c>
      <c r="B645" s="68" t="s">
        <v>1084</v>
      </c>
      <c r="C645" s="9" t="s">
        <v>2209</v>
      </c>
      <c r="D645" s="69" t="str">
        <f>"     "&amp;D640</f>
        <v xml:space="preserve">     Cama Natura Doble 140x190x150</v>
      </c>
      <c r="E645" s="68" t="s">
        <v>1085</v>
      </c>
      <c r="F645" s="70">
        <f>F640</f>
        <v>1249900</v>
      </c>
      <c r="G645" s="70" t="str">
        <f>G640&amp;"     "</f>
        <v xml:space="preserve">$     </v>
      </c>
    </row>
    <row r="646" spans="1:9" ht="26.4">
      <c r="A646" s="68" t="s">
        <v>1074</v>
      </c>
      <c r="B646" s="68" t="s">
        <v>1086</v>
      </c>
      <c r="C646" s="9" t="s">
        <v>2210</v>
      </c>
      <c r="D646" s="69" t="str">
        <f>"     "&amp;D640</f>
        <v xml:space="preserve">     Cama Natura Doble 140x190x150</v>
      </c>
      <c r="E646" s="68" t="s">
        <v>1087</v>
      </c>
      <c r="F646" s="70">
        <f>F640</f>
        <v>1249900</v>
      </c>
      <c r="G646" s="70" t="str">
        <f>G640&amp;"     "</f>
        <v xml:space="preserve">$     </v>
      </c>
    </row>
    <row r="647" spans="1:9" ht="26.4">
      <c r="A647" s="68" t="s">
        <v>1074</v>
      </c>
      <c r="B647" s="68" t="s">
        <v>1088</v>
      </c>
      <c r="C647" s="9" t="s">
        <v>2211</v>
      </c>
      <c r="D647" s="69" t="str">
        <f>"     "&amp;D640</f>
        <v xml:space="preserve">     Cama Natura Doble 140x190x150</v>
      </c>
      <c r="E647" s="68" t="s">
        <v>1089</v>
      </c>
      <c r="F647" s="70">
        <f>F640</f>
        <v>1249900</v>
      </c>
      <c r="G647" s="70" t="str">
        <f>G640&amp;"     "</f>
        <v xml:space="preserve">$     </v>
      </c>
    </row>
    <row r="648" spans="1:9">
      <c r="A648" s="68" t="s">
        <v>1090</v>
      </c>
      <c r="B648" s="68"/>
      <c r="C648" s="68" t="s">
        <v>6</v>
      </c>
      <c r="D648" s="9" t="s">
        <v>1091</v>
      </c>
      <c r="E648" s="68" t="s">
        <v>16</v>
      </c>
      <c r="F648" s="6">
        <v>1449900</v>
      </c>
      <c r="G648" s="6" t="s">
        <v>13</v>
      </c>
      <c r="H648">
        <v>1449900</v>
      </c>
      <c r="I648" t="str">
        <f>+IF(H648&lt;F648,"BLACK","SIN PROMO")</f>
        <v>SIN PROMO</v>
      </c>
    </row>
    <row r="649" spans="1:9" ht="26.4">
      <c r="A649" s="68" t="s">
        <v>1090</v>
      </c>
      <c r="B649" s="68" t="s">
        <v>1092</v>
      </c>
      <c r="C649" s="9" t="s">
        <v>2212</v>
      </c>
      <c r="D649" s="69" t="str">
        <f>"     "&amp;D648</f>
        <v xml:space="preserve">     Cama Natura Doble 160x190x150</v>
      </c>
      <c r="E649" s="68" t="s">
        <v>1083</v>
      </c>
      <c r="F649" s="70">
        <f>F648</f>
        <v>1449900</v>
      </c>
      <c r="G649" s="70" t="str">
        <f>G648&amp;"     "</f>
        <v xml:space="preserve">$     </v>
      </c>
    </row>
    <row r="650" spans="1:9" ht="26.4">
      <c r="A650" s="68" t="s">
        <v>1090</v>
      </c>
      <c r="B650" s="68" t="s">
        <v>1093</v>
      </c>
      <c r="C650" s="9" t="s">
        <v>2059</v>
      </c>
      <c r="D650" s="69" t="str">
        <f>"     "&amp;D648</f>
        <v xml:space="preserve">     Cama Natura Doble 160x190x150</v>
      </c>
      <c r="E650" s="68" t="s">
        <v>1087</v>
      </c>
      <c r="F650" s="70">
        <f>F648</f>
        <v>1449900</v>
      </c>
      <c r="G650" s="70" t="str">
        <f>G648&amp;"     "</f>
        <v xml:space="preserve">$     </v>
      </c>
    </row>
    <row r="651" spans="1:9" ht="26.4">
      <c r="A651" s="68" t="s">
        <v>1090</v>
      </c>
      <c r="B651" s="68" t="s">
        <v>1094</v>
      </c>
      <c r="C651" s="9" t="s">
        <v>2213</v>
      </c>
      <c r="D651" s="69" t="str">
        <f>"     "&amp;D648</f>
        <v xml:space="preserve">     Cama Natura Doble 160x190x150</v>
      </c>
      <c r="E651" s="68" t="s">
        <v>1079</v>
      </c>
      <c r="F651" s="70">
        <f>F648</f>
        <v>1449900</v>
      </c>
      <c r="G651" s="70" t="str">
        <f>G648&amp;"     "</f>
        <v xml:space="preserve">$     </v>
      </c>
    </row>
    <row r="652" spans="1:9" ht="26.4">
      <c r="A652" s="68" t="s">
        <v>1090</v>
      </c>
      <c r="B652" s="68" t="s">
        <v>1095</v>
      </c>
      <c r="C652" s="9" t="s">
        <v>2067</v>
      </c>
      <c r="D652" s="69" t="str">
        <f>"     "&amp;D648</f>
        <v xml:space="preserve">     Cama Natura Doble 160x190x150</v>
      </c>
      <c r="E652" s="68" t="s">
        <v>1081</v>
      </c>
      <c r="F652" s="70">
        <f>F648</f>
        <v>1449900</v>
      </c>
      <c r="G652" s="70" t="str">
        <f>G648&amp;"     "</f>
        <v xml:space="preserve">$     </v>
      </c>
    </row>
    <row r="653" spans="1:9" ht="26.4">
      <c r="A653" s="68" t="s">
        <v>1090</v>
      </c>
      <c r="B653" s="68" t="s">
        <v>1096</v>
      </c>
      <c r="C653" s="9" t="s">
        <v>2214</v>
      </c>
      <c r="D653" s="69" t="str">
        <f>"     "&amp;D648</f>
        <v xml:space="preserve">     Cama Natura Doble 160x190x150</v>
      </c>
      <c r="E653" s="68" t="s">
        <v>1085</v>
      </c>
      <c r="F653" s="70">
        <f>F648</f>
        <v>1449900</v>
      </c>
      <c r="G653" s="70" t="str">
        <f>G648&amp;"     "</f>
        <v xml:space="preserve">$     </v>
      </c>
    </row>
    <row r="654" spans="1:9" ht="26.4">
      <c r="A654" s="68" t="s">
        <v>1090</v>
      </c>
      <c r="B654" s="68" t="s">
        <v>1097</v>
      </c>
      <c r="C654" s="9" t="s">
        <v>2063</v>
      </c>
      <c r="D654" s="69" t="str">
        <f>"     "&amp;D648</f>
        <v xml:space="preserve">     Cama Natura Doble 160x190x150</v>
      </c>
      <c r="E654" s="68" t="s">
        <v>1089</v>
      </c>
      <c r="F654" s="70">
        <f>F648</f>
        <v>1449900</v>
      </c>
      <c r="G654" s="70" t="str">
        <f>G648&amp;"     "</f>
        <v xml:space="preserve">$     </v>
      </c>
    </row>
    <row r="655" spans="1:9">
      <c r="A655" s="68" t="s">
        <v>1098</v>
      </c>
      <c r="B655" s="68"/>
      <c r="C655" s="68" t="s">
        <v>6</v>
      </c>
      <c r="D655" s="9" t="s">
        <v>1099</v>
      </c>
      <c r="E655" s="68" t="s">
        <v>16</v>
      </c>
      <c r="F655" s="6">
        <v>1969900</v>
      </c>
      <c r="G655" s="6" t="s">
        <v>13</v>
      </c>
      <c r="H655">
        <v>1969900</v>
      </c>
      <c r="I655" t="str">
        <f>+IF(H655&lt;F655,"BLACK","SIN PROMO")</f>
        <v>SIN PROMO</v>
      </c>
    </row>
    <row r="656" spans="1:9" ht="26.4">
      <c r="A656" s="68" t="s">
        <v>1098</v>
      </c>
      <c r="B656" s="68" t="s">
        <v>1100</v>
      </c>
      <c r="C656" s="9" t="s">
        <v>2215</v>
      </c>
      <c r="D656" s="69" t="str">
        <f>"     "&amp;D655</f>
        <v xml:space="preserve">     Cama Natura Doble 200x200x150</v>
      </c>
      <c r="E656" s="68" t="s">
        <v>1083</v>
      </c>
      <c r="F656" s="70">
        <f>F655</f>
        <v>1969900</v>
      </c>
      <c r="G656" s="70" t="str">
        <f>G655&amp;"     "</f>
        <v xml:space="preserve">$     </v>
      </c>
    </row>
    <row r="657" spans="1:9" ht="26.4">
      <c r="A657" s="68" t="s">
        <v>1098</v>
      </c>
      <c r="B657" s="68" t="s">
        <v>1101</v>
      </c>
      <c r="C657" s="9" t="s">
        <v>2216</v>
      </c>
      <c r="D657" s="69" t="str">
        <f>"     "&amp;D655</f>
        <v xml:space="preserve">     Cama Natura Doble 200x200x150</v>
      </c>
      <c r="E657" s="68" t="s">
        <v>1087</v>
      </c>
      <c r="F657" s="70">
        <f>F655</f>
        <v>1969900</v>
      </c>
      <c r="G657" s="70" t="str">
        <f>G655&amp;"     "</f>
        <v xml:space="preserve">$     </v>
      </c>
    </row>
    <row r="658" spans="1:9" ht="26.4">
      <c r="A658" s="68" t="s">
        <v>1098</v>
      </c>
      <c r="B658" s="68" t="s">
        <v>1102</v>
      </c>
      <c r="C658" s="9" t="s">
        <v>2217</v>
      </c>
      <c r="D658" s="69" t="str">
        <f>"     "&amp;D655</f>
        <v xml:space="preserve">     Cama Natura Doble 200x200x150</v>
      </c>
      <c r="E658" s="68" t="s">
        <v>1079</v>
      </c>
      <c r="F658" s="70">
        <f>F655</f>
        <v>1969900</v>
      </c>
      <c r="G658" s="70" t="str">
        <f>G655&amp;"     "</f>
        <v xml:space="preserve">$     </v>
      </c>
    </row>
    <row r="659" spans="1:9" ht="26.4">
      <c r="A659" s="68" t="s">
        <v>1098</v>
      </c>
      <c r="B659" s="68" t="s">
        <v>1103</v>
      </c>
      <c r="C659" s="9" t="s">
        <v>2218</v>
      </c>
      <c r="D659" s="69" t="str">
        <f>"     "&amp;D655</f>
        <v xml:space="preserve">     Cama Natura Doble 200x200x150</v>
      </c>
      <c r="E659" s="68" t="s">
        <v>1081</v>
      </c>
      <c r="F659" s="70">
        <f>F655</f>
        <v>1969900</v>
      </c>
      <c r="G659" s="70" t="str">
        <f>G655&amp;"     "</f>
        <v xml:space="preserve">$     </v>
      </c>
    </row>
    <row r="660" spans="1:9" ht="26.4">
      <c r="A660" s="68" t="s">
        <v>1098</v>
      </c>
      <c r="B660" s="68" t="s">
        <v>1104</v>
      </c>
      <c r="C660" s="9" t="s">
        <v>2064</v>
      </c>
      <c r="D660" s="69" t="str">
        <f>"     "&amp;D655</f>
        <v xml:space="preserve">     Cama Natura Doble 200x200x150</v>
      </c>
      <c r="E660" s="68" t="s">
        <v>1085</v>
      </c>
      <c r="F660" s="70">
        <f>F655</f>
        <v>1969900</v>
      </c>
      <c r="G660" s="70" t="str">
        <f>G655&amp;"     "</f>
        <v xml:space="preserve">$     </v>
      </c>
    </row>
    <row r="661" spans="1:9" ht="26.4">
      <c r="A661" s="68" t="s">
        <v>1098</v>
      </c>
      <c r="B661" s="68" t="s">
        <v>1105</v>
      </c>
      <c r="C661" s="9" t="s">
        <v>2219</v>
      </c>
      <c r="D661" s="69" t="str">
        <f>"     "&amp;D655</f>
        <v xml:space="preserve">     Cama Natura Doble 200x200x150</v>
      </c>
      <c r="E661" s="68" t="s">
        <v>1089</v>
      </c>
      <c r="F661" s="70">
        <f>F655</f>
        <v>1969900</v>
      </c>
      <c r="G661" s="70" t="str">
        <f>G655&amp;"     "</f>
        <v xml:space="preserve">$     </v>
      </c>
    </row>
    <row r="662" spans="1:9">
      <c r="A662" s="68" t="s">
        <v>1106</v>
      </c>
      <c r="B662" s="68"/>
      <c r="C662" s="9" t="s">
        <v>1671</v>
      </c>
      <c r="D662" s="68" t="s">
        <v>1107</v>
      </c>
      <c r="E662" s="68" t="s">
        <v>16</v>
      </c>
      <c r="F662" s="6">
        <v>549900</v>
      </c>
      <c r="G662" s="6" t="s">
        <v>13</v>
      </c>
      <c r="H662">
        <v>459800</v>
      </c>
      <c r="I662" t="str">
        <f t="shared" ref="I662:I725" si="28">+IF(H662&lt;F662,"BLACK","SIN PROMO")</f>
        <v>BLACK</v>
      </c>
    </row>
    <row r="663" spans="1:9">
      <c r="A663" s="68" t="s">
        <v>2506</v>
      </c>
      <c r="B663" s="68"/>
      <c r="C663" s="9" t="s">
        <v>1703</v>
      </c>
      <c r="D663" s="68" t="s">
        <v>2505</v>
      </c>
      <c r="E663" s="68" t="s">
        <v>16</v>
      </c>
      <c r="F663" s="6">
        <v>539800</v>
      </c>
      <c r="G663" s="6" t="s">
        <v>13</v>
      </c>
      <c r="H663">
        <v>459800</v>
      </c>
      <c r="I663" t="str">
        <f t="shared" si="28"/>
        <v>BLACK</v>
      </c>
    </row>
    <row r="664" spans="1:9">
      <c r="A664" s="68" t="s">
        <v>1110</v>
      </c>
      <c r="B664" s="68"/>
      <c r="C664" s="9" t="s">
        <v>2027</v>
      </c>
      <c r="D664" s="68" t="s">
        <v>1111</v>
      </c>
      <c r="E664" s="68" t="s">
        <v>16</v>
      </c>
      <c r="F664" s="6">
        <v>429900</v>
      </c>
      <c r="G664" s="6" t="s">
        <v>13</v>
      </c>
      <c r="H664">
        <v>429900</v>
      </c>
      <c r="I664" t="str">
        <f t="shared" si="28"/>
        <v>SIN PROMO</v>
      </c>
    </row>
    <row r="665" spans="1:9">
      <c r="A665" s="68" t="s">
        <v>1112</v>
      </c>
      <c r="B665" s="68"/>
      <c r="C665" s="9" t="s">
        <v>2220</v>
      </c>
      <c r="D665" s="9" t="s">
        <v>1113</v>
      </c>
      <c r="E665" s="68" t="s">
        <v>16</v>
      </c>
      <c r="F665" s="6">
        <v>89900</v>
      </c>
      <c r="G665" s="6" t="s">
        <v>13</v>
      </c>
      <c r="H665">
        <v>89900</v>
      </c>
      <c r="I665" t="str">
        <f t="shared" si="28"/>
        <v>SIN PROMO</v>
      </c>
    </row>
    <row r="666" spans="1:9">
      <c r="A666" s="68" t="s">
        <v>1114</v>
      </c>
      <c r="B666" s="68"/>
      <c r="C666" s="9" t="s">
        <v>1679</v>
      </c>
      <c r="D666" s="68" t="s">
        <v>1115</v>
      </c>
      <c r="E666" s="68" t="s">
        <v>16</v>
      </c>
      <c r="F666" s="6">
        <v>789900</v>
      </c>
      <c r="G666" s="6" t="s">
        <v>13</v>
      </c>
      <c r="H666">
        <v>789900</v>
      </c>
      <c r="I666" t="str">
        <f t="shared" si="28"/>
        <v>SIN PROMO</v>
      </c>
    </row>
    <row r="667" spans="1:9">
      <c r="A667" s="68" t="s">
        <v>1116</v>
      </c>
      <c r="B667" s="68"/>
      <c r="C667" s="9" t="s">
        <v>1742</v>
      </c>
      <c r="D667" s="68" t="s">
        <v>1117</v>
      </c>
      <c r="E667" s="68" t="s">
        <v>16</v>
      </c>
      <c r="F667" s="6">
        <v>689900</v>
      </c>
      <c r="G667" s="6" t="s">
        <v>13</v>
      </c>
      <c r="H667">
        <v>689900</v>
      </c>
      <c r="I667" t="str">
        <f t="shared" si="28"/>
        <v>SIN PROMO</v>
      </c>
    </row>
    <row r="668" spans="1:9">
      <c r="A668" s="68" t="s">
        <v>1118</v>
      </c>
      <c r="B668" s="68"/>
      <c r="C668" s="9" t="s">
        <v>2207</v>
      </c>
      <c r="D668" s="68" t="s">
        <v>1119</v>
      </c>
      <c r="E668" s="68" t="s">
        <v>16</v>
      </c>
      <c r="F668" s="6">
        <v>1249900</v>
      </c>
      <c r="G668" s="6" t="s">
        <v>13</v>
      </c>
      <c r="H668">
        <v>1249900</v>
      </c>
      <c r="I668" t="str">
        <f t="shared" si="28"/>
        <v>SIN PROMO</v>
      </c>
    </row>
    <row r="669" spans="1:9">
      <c r="A669" s="68" t="s">
        <v>1120</v>
      </c>
      <c r="B669" s="68"/>
      <c r="C669" s="9" t="s">
        <v>2041</v>
      </c>
      <c r="D669" s="68" t="s">
        <v>1121</v>
      </c>
      <c r="E669" s="68" t="s">
        <v>16</v>
      </c>
      <c r="F669" s="6">
        <v>299900</v>
      </c>
      <c r="G669" s="6" t="s">
        <v>13</v>
      </c>
      <c r="H669" s="6">
        <v>299900</v>
      </c>
      <c r="I669" t="str">
        <f t="shared" si="28"/>
        <v>SIN PROMO</v>
      </c>
    </row>
    <row r="670" spans="1:9">
      <c r="A670" s="68" t="s">
        <v>1124</v>
      </c>
      <c r="B670" s="68"/>
      <c r="C670" s="9" t="s">
        <v>1792</v>
      </c>
      <c r="D670" s="68" t="s">
        <v>1125</v>
      </c>
      <c r="E670" s="68" t="s">
        <v>16</v>
      </c>
      <c r="F670" s="6">
        <v>889900</v>
      </c>
      <c r="G670" s="6" t="s">
        <v>13</v>
      </c>
      <c r="H670">
        <v>889900</v>
      </c>
      <c r="I670" t="str">
        <f t="shared" si="28"/>
        <v>SIN PROMO</v>
      </c>
    </row>
    <row r="671" spans="1:9">
      <c r="A671" s="68" t="s">
        <v>1126</v>
      </c>
      <c r="B671" s="68"/>
      <c r="C671" s="9" t="s">
        <v>1845</v>
      </c>
      <c r="D671" s="68" t="s">
        <v>1127</v>
      </c>
      <c r="E671" s="68" t="s">
        <v>16</v>
      </c>
      <c r="F671" s="6">
        <v>349900</v>
      </c>
      <c r="G671" s="6" t="s">
        <v>13</v>
      </c>
      <c r="H671">
        <v>349900</v>
      </c>
      <c r="I671" t="str">
        <f t="shared" si="28"/>
        <v>SIN PROMO</v>
      </c>
    </row>
    <row r="672" spans="1:9">
      <c r="A672" s="68" t="s">
        <v>1128</v>
      </c>
      <c r="B672" s="68"/>
      <c r="C672" s="9" t="s">
        <v>1683</v>
      </c>
      <c r="D672" s="68" t="s">
        <v>1129</v>
      </c>
      <c r="E672" s="68" t="s">
        <v>16</v>
      </c>
      <c r="F672" s="6">
        <v>269900</v>
      </c>
      <c r="G672" s="6" t="s">
        <v>13</v>
      </c>
      <c r="H672">
        <v>269900</v>
      </c>
      <c r="I672" t="str">
        <f t="shared" si="28"/>
        <v>SIN PROMO</v>
      </c>
    </row>
    <row r="673" spans="1:9">
      <c r="A673" s="68" t="s">
        <v>1130</v>
      </c>
      <c r="B673" s="68"/>
      <c r="C673" s="9" t="s">
        <v>2221</v>
      </c>
      <c r="D673" s="68" t="s">
        <v>1131</v>
      </c>
      <c r="E673" s="68" t="s">
        <v>16</v>
      </c>
      <c r="F673" s="6">
        <v>279900</v>
      </c>
      <c r="G673" s="6" t="s">
        <v>13</v>
      </c>
      <c r="H673">
        <v>279900</v>
      </c>
      <c r="I673" t="str">
        <f t="shared" si="28"/>
        <v>SIN PROMO</v>
      </c>
    </row>
    <row r="674" spans="1:9">
      <c r="A674" s="68" t="s">
        <v>1132</v>
      </c>
      <c r="B674" s="68"/>
      <c r="C674" s="9" t="s">
        <v>2184</v>
      </c>
      <c r="D674" s="68" t="s">
        <v>1133</v>
      </c>
      <c r="E674" s="68" t="s">
        <v>16</v>
      </c>
      <c r="F674" s="6">
        <v>2409900</v>
      </c>
      <c r="G674" s="6" t="s">
        <v>13</v>
      </c>
      <c r="H674">
        <v>2409900</v>
      </c>
      <c r="I674" t="str">
        <f t="shared" si="28"/>
        <v>SIN PROMO</v>
      </c>
    </row>
    <row r="675" spans="1:9">
      <c r="A675" s="68" t="s">
        <v>1134</v>
      </c>
      <c r="B675" s="68"/>
      <c r="C675" s="9" t="s">
        <v>2222</v>
      </c>
      <c r="D675" s="68" t="s">
        <v>1135</v>
      </c>
      <c r="E675" s="68" t="s">
        <v>16</v>
      </c>
      <c r="F675" s="6">
        <v>1099900</v>
      </c>
      <c r="G675" s="6" t="s">
        <v>13</v>
      </c>
      <c r="H675">
        <v>1099900</v>
      </c>
      <c r="I675" t="str">
        <f t="shared" si="28"/>
        <v>SIN PROMO</v>
      </c>
    </row>
    <row r="676" spans="1:9">
      <c r="A676" s="68" t="s">
        <v>1136</v>
      </c>
      <c r="B676" s="68"/>
      <c r="C676" s="9" t="s">
        <v>2020</v>
      </c>
      <c r="D676" s="68" t="s">
        <v>1137</v>
      </c>
      <c r="E676" s="68" t="s">
        <v>16</v>
      </c>
      <c r="F676" s="6">
        <v>2099900</v>
      </c>
      <c r="G676" s="6" t="s">
        <v>13</v>
      </c>
      <c r="H676">
        <v>2099900</v>
      </c>
      <c r="I676" t="str">
        <f t="shared" si="28"/>
        <v>SIN PROMO</v>
      </c>
    </row>
    <row r="677" spans="1:9">
      <c r="A677" s="68" t="s">
        <v>1138</v>
      </c>
      <c r="B677" s="68"/>
      <c r="C677" s="9" t="s">
        <v>2223</v>
      </c>
      <c r="D677" s="68" t="s">
        <v>1139</v>
      </c>
      <c r="E677" s="68" t="s">
        <v>16</v>
      </c>
      <c r="F677" s="6">
        <v>289900</v>
      </c>
      <c r="G677" s="6" t="s">
        <v>13</v>
      </c>
      <c r="H677" s="6">
        <v>289900</v>
      </c>
      <c r="I677" t="str">
        <f t="shared" si="28"/>
        <v>SIN PROMO</v>
      </c>
    </row>
    <row r="678" spans="1:9">
      <c r="A678" s="68" t="s">
        <v>1140</v>
      </c>
      <c r="B678" s="68"/>
      <c r="C678" s="9" t="s">
        <v>1740</v>
      </c>
      <c r="D678" s="68" t="s">
        <v>1141</v>
      </c>
      <c r="E678" s="68" t="s">
        <v>16</v>
      </c>
      <c r="F678" s="6">
        <v>279900</v>
      </c>
      <c r="G678" s="6" t="s">
        <v>13</v>
      </c>
      <c r="H678" s="6">
        <v>279900</v>
      </c>
      <c r="I678" t="str">
        <f t="shared" si="28"/>
        <v>SIN PROMO</v>
      </c>
    </row>
    <row r="679" spans="1:9">
      <c r="A679" s="68" t="s">
        <v>1142</v>
      </c>
      <c r="B679" s="68"/>
      <c r="C679" s="9" t="s">
        <v>2192</v>
      </c>
      <c r="D679" s="68" t="s">
        <v>1143</v>
      </c>
      <c r="E679" s="68" t="s">
        <v>16</v>
      </c>
      <c r="F679" s="6">
        <v>1869900</v>
      </c>
      <c r="G679" s="6" t="s">
        <v>13</v>
      </c>
      <c r="H679">
        <v>1869900</v>
      </c>
      <c r="I679" t="str">
        <f t="shared" si="28"/>
        <v>SIN PROMO</v>
      </c>
    </row>
    <row r="680" spans="1:9">
      <c r="A680" s="68" t="s">
        <v>1144</v>
      </c>
      <c r="B680" s="68"/>
      <c r="C680" s="9" t="s">
        <v>2214</v>
      </c>
      <c r="D680" s="68" t="s">
        <v>1145</v>
      </c>
      <c r="E680" s="68" t="s">
        <v>16</v>
      </c>
      <c r="F680" s="6">
        <v>1449900</v>
      </c>
      <c r="G680" s="6" t="s">
        <v>13</v>
      </c>
      <c r="H680">
        <v>1449900</v>
      </c>
      <c r="I680" t="str">
        <f t="shared" si="28"/>
        <v>SIN PROMO</v>
      </c>
    </row>
    <row r="681" spans="1:9">
      <c r="A681" s="68" t="s">
        <v>1146</v>
      </c>
      <c r="B681" s="68"/>
      <c r="C681" s="9" t="s">
        <v>2178</v>
      </c>
      <c r="D681" s="68" t="s">
        <v>1147</v>
      </c>
      <c r="E681" s="68" t="s">
        <v>16</v>
      </c>
      <c r="F681" s="6">
        <v>1269900</v>
      </c>
      <c r="G681" s="6" t="s">
        <v>13</v>
      </c>
      <c r="H681">
        <v>1269900</v>
      </c>
      <c r="I681" t="str">
        <f t="shared" si="28"/>
        <v>SIN PROMO</v>
      </c>
    </row>
    <row r="682" spans="1:9">
      <c r="A682" s="68" t="s">
        <v>1148</v>
      </c>
      <c r="B682" s="68"/>
      <c r="C682" s="9" t="s">
        <v>2179</v>
      </c>
      <c r="D682" s="68" t="s">
        <v>1149</v>
      </c>
      <c r="E682" s="68" t="s">
        <v>16</v>
      </c>
      <c r="F682" s="6">
        <v>1269900</v>
      </c>
      <c r="G682" s="6" t="s">
        <v>13</v>
      </c>
      <c r="H682">
        <v>1309900</v>
      </c>
      <c r="I682" t="str">
        <f t="shared" si="28"/>
        <v>SIN PROMO</v>
      </c>
    </row>
    <row r="683" spans="1:9">
      <c r="A683" s="68" t="s">
        <v>1150</v>
      </c>
      <c r="B683" s="68"/>
      <c r="C683" s="9" t="s">
        <v>2224</v>
      </c>
      <c r="D683" s="68" t="s">
        <v>1151</v>
      </c>
      <c r="E683" s="68" t="s">
        <v>16</v>
      </c>
      <c r="F683" s="6">
        <v>1329900</v>
      </c>
      <c r="G683" s="6" t="s">
        <v>13</v>
      </c>
      <c r="H683">
        <v>1329900</v>
      </c>
      <c r="I683" t="str">
        <f t="shared" si="28"/>
        <v>SIN PROMO</v>
      </c>
    </row>
    <row r="684" spans="1:9">
      <c r="A684" s="68" t="s">
        <v>1152</v>
      </c>
      <c r="B684" s="68"/>
      <c r="C684" s="9" t="s">
        <v>2225</v>
      </c>
      <c r="D684" s="68" t="s">
        <v>1153</v>
      </c>
      <c r="E684" s="68" t="s">
        <v>16</v>
      </c>
      <c r="F684" s="6">
        <v>279900</v>
      </c>
      <c r="G684" s="6" t="s">
        <v>13</v>
      </c>
      <c r="H684">
        <v>279900</v>
      </c>
      <c r="I684" t="str">
        <f t="shared" si="28"/>
        <v>SIN PROMO</v>
      </c>
    </row>
    <row r="685" spans="1:9">
      <c r="A685" s="68" t="s">
        <v>1156</v>
      </c>
      <c r="B685" s="68"/>
      <c r="C685" s="9" t="s">
        <v>2226</v>
      </c>
      <c r="D685" s="68" t="s">
        <v>1157</v>
      </c>
      <c r="E685" s="68" t="s">
        <v>16</v>
      </c>
      <c r="F685" s="6">
        <v>319900</v>
      </c>
      <c r="G685" s="6" t="s">
        <v>13</v>
      </c>
      <c r="H685">
        <v>319900</v>
      </c>
      <c r="I685" t="str">
        <f t="shared" si="28"/>
        <v>SIN PROMO</v>
      </c>
    </row>
    <row r="686" spans="1:9">
      <c r="A686" s="68" t="s">
        <v>1158</v>
      </c>
      <c r="B686" s="68"/>
      <c r="C686" s="9" t="s">
        <v>2191</v>
      </c>
      <c r="D686" s="68" t="s">
        <v>1159</v>
      </c>
      <c r="E686" s="68" t="s">
        <v>16</v>
      </c>
      <c r="F686" s="6">
        <v>2619900</v>
      </c>
      <c r="G686" s="6" t="s">
        <v>13</v>
      </c>
      <c r="H686">
        <v>2619900</v>
      </c>
      <c r="I686" t="str">
        <f t="shared" si="28"/>
        <v>SIN PROMO</v>
      </c>
    </row>
    <row r="687" spans="1:9">
      <c r="A687" s="68" t="s">
        <v>1160</v>
      </c>
      <c r="B687" s="68"/>
      <c r="C687" s="9" t="s">
        <v>2227</v>
      </c>
      <c r="D687" s="68" t="s">
        <v>1161</v>
      </c>
      <c r="E687" s="68" t="s">
        <v>16</v>
      </c>
      <c r="F687" s="6">
        <v>309900</v>
      </c>
      <c r="G687" s="6" t="s">
        <v>13</v>
      </c>
      <c r="H687">
        <v>309900</v>
      </c>
      <c r="I687" t="str">
        <f t="shared" si="28"/>
        <v>SIN PROMO</v>
      </c>
    </row>
    <row r="688" spans="1:9">
      <c r="A688" s="68" t="s">
        <v>1162</v>
      </c>
      <c r="B688" s="68"/>
      <c r="C688" s="9" t="s">
        <v>2189</v>
      </c>
      <c r="D688" s="68" t="s">
        <v>1163</v>
      </c>
      <c r="E688" s="68" t="s">
        <v>16</v>
      </c>
      <c r="F688" s="6">
        <v>2619900</v>
      </c>
      <c r="G688" s="6" t="s">
        <v>13</v>
      </c>
      <c r="H688">
        <v>2619900</v>
      </c>
      <c r="I688" t="str">
        <f t="shared" si="28"/>
        <v>SIN PROMO</v>
      </c>
    </row>
    <row r="689" spans="1:9">
      <c r="A689" s="68" t="s">
        <v>1164</v>
      </c>
      <c r="B689" s="68"/>
      <c r="C689" s="9" t="s">
        <v>2054</v>
      </c>
      <c r="D689" s="68" t="s">
        <v>1165</v>
      </c>
      <c r="E689" s="68" t="s">
        <v>16</v>
      </c>
      <c r="F689" s="6">
        <v>1819900</v>
      </c>
      <c r="G689" s="6" t="s">
        <v>13</v>
      </c>
      <c r="H689" s="6">
        <v>1819900</v>
      </c>
      <c r="I689" t="str">
        <f t="shared" si="28"/>
        <v>SIN PROMO</v>
      </c>
    </row>
    <row r="690" spans="1:9">
      <c r="A690" s="68" t="s">
        <v>1166</v>
      </c>
      <c r="B690" s="68"/>
      <c r="C690" s="9" t="s">
        <v>1748</v>
      </c>
      <c r="D690" s="68" t="s">
        <v>1167</v>
      </c>
      <c r="E690" s="68" t="s">
        <v>16</v>
      </c>
      <c r="F690" s="6">
        <v>609900</v>
      </c>
      <c r="G690" s="6" t="s">
        <v>13</v>
      </c>
      <c r="H690">
        <v>609900</v>
      </c>
      <c r="I690" t="str">
        <f t="shared" si="28"/>
        <v>SIN PROMO</v>
      </c>
    </row>
    <row r="691" spans="1:9">
      <c r="A691" s="68" t="s">
        <v>1168</v>
      </c>
      <c r="B691" s="68"/>
      <c r="C691" s="9" t="s">
        <v>1759</v>
      </c>
      <c r="D691" s="68" t="s">
        <v>248</v>
      </c>
      <c r="E691" s="68" t="s">
        <v>16</v>
      </c>
      <c r="F691" s="6">
        <v>519900</v>
      </c>
      <c r="G691" s="6" t="s">
        <v>13</v>
      </c>
      <c r="H691">
        <v>519900</v>
      </c>
      <c r="I691" t="str">
        <f t="shared" si="28"/>
        <v>SIN PROMO</v>
      </c>
    </row>
    <row r="692" spans="1:9">
      <c r="A692" s="68" t="s">
        <v>2508</v>
      </c>
      <c r="B692" s="68"/>
      <c r="C692" s="9" t="s">
        <v>2300</v>
      </c>
      <c r="D692" s="68" t="s">
        <v>2509</v>
      </c>
      <c r="E692" s="68" t="s">
        <v>16</v>
      </c>
      <c r="F692" s="6">
        <v>789900</v>
      </c>
      <c r="G692" s="6" t="s">
        <v>13</v>
      </c>
      <c r="H692" s="6">
        <v>789900</v>
      </c>
      <c r="I692" t="str">
        <f t="shared" si="28"/>
        <v>SIN PROMO</v>
      </c>
    </row>
    <row r="693" spans="1:9">
      <c r="A693" s="68" t="s">
        <v>1171</v>
      </c>
      <c r="B693" s="68"/>
      <c r="C693" s="9" t="s">
        <v>1799</v>
      </c>
      <c r="D693" s="68" t="s">
        <v>1172</v>
      </c>
      <c r="E693" s="68" t="s">
        <v>16</v>
      </c>
      <c r="F693" s="6">
        <v>279900</v>
      </c>
      <c r="G693" s="6" t="s">
        <v>13</v>
      </c>
      <c r="H693">
        <v>279900</v>
      </c>
      <c r="I693" t="str">
        <f t="shared" si="28"/>
        <v>SIN PROMO</v>
      </c>
    </row>
    <row r="694" spans="1:9">
      <c r="A694" s="68" t="s">
        <v>1173</v>
      </c>
      <c r="B694" s="68"/>
      <c r="C694" s="9" t="s">
        <v>2228</v>
      </c>
      <c r="D694" s="68" t="s">
        <v>1174</v>
      </c>
      <c r="E694" s="68" t="s">
        <v>16</v>
      </c>
      <c r="F694" s="6">
        <v>289900</v>
      </c>
      <c r="G694" s="6" t="s">
        <v>13</v>
      </c>
      <c r="H694">
        <v>289900</v>
      </c>
      <c r="I694" t="str">
        <f t="shared" si="28"/>
        <v>SIN PROMO</v>
      </c>
    </row>
    <row r="695" spans="1:9">
      <c r="A695" s="68" t="s">
        <v>1175</v>
      </c>
      <c r="B695" s="68"/>
      <c r="C695" s="9" t="s">
        <v>1762</v>
      </c>
      <c r="D695" s="68" t="s">
        <v>1176</v>
      </c>
      <c r="E695" s="68" t="s">
        <v>16</v>
      </c>
      <c r="F695" s="6">
        <v>689900</v>
      </c>
      <c r="G695" s="6" t="s">
        <v>13</v>
      </c>
      <c r="H695">
        <v>689900</v>
      </c>
      <c r="I695" t="str">
        <f t="shared" si="28"/>
        <v>SIN PROMO</v>
      </c>
    </row>
    <row r="696" spans="1:9">
      <c r="A696" s="68" t="s">
        <v>1179</v>
      </c>
      <c r="B696" s="68"/>
      <c r="C696" s="9" t="s">
        <v>2209</v>
      </c>
      <c r="D696" s="68" t="s">
        <v>1180</v>
      </c>
      <c r="E696" s="68" t="s">
        <v>16</v>
      </c>
      <c r="F696" s="6">
        <v>1249900</v>
      </c>
      <c r="G696" s="6" t="s">
        <v>13</v>
      </c>
      <c r="H696">
        <v>1249900</v>
      </c>
      <c r="I696" t="str">
        <f t="shared" si="28"/>
        <v>SIN PROMO</v>
      </c>
    </row>
    <row r="697" spans="1:9">
      <c r="A697" s="68" t="s">
        <v>1181</v>
      </c>
      <c r="B697" s="68"/>
      <c r="C697" s="9" t="s">
        <v>2187</v>
      </c>
      <c r="D697" s="68" t="s">
        <v>1182</v>
      </c>
      <c r="E697" s="68" t="s">
        <v>16</v>
      </c>
      <c r="F697" s="6">
        <v>2619900</v>
      </c>
      <c r="G697" s="6" t="s">
        <v>13</v>
      </c>
      <c r="H697">
        <v>2619900</v>
      </c>
      <c r="I697" t="str">
        <f t="shared" si="28"/>
        <v>SIN PROMO</v>
      </c>
    </row>
    <row r="698" spans="1:9">
      <c r="A698" s="68" t="s">
        <v>1183</v>
      </c>
      <c r="B698" s="68"/>
      <c r="C698" s="9" t="s">
        <v>2182</v>
      </c>
      <c r="D698" s="68" t="s">
        <v>1184</v>
      </c>
      <c r="E698" s="68" t="s">
        <v>16</v>
      </c>
      <c r="F698" s="6">
        <v>2409900</v>
      </c>
      <c r="G698" s="6" t="s">
        <v>13</v>
      </c>
      <c r="H698">
        <v>2409900</v>
      </c>
      <c r="I698" t="str">
        <f t="shared" si="28"/>
        <v>SIN PROMO</v>
      </c>
    </row>
    <row r="699" spans="1:9">
      <c r="A699" s="68" t="s">
        <v>1185</v>
      </c>
      <c r="B699" s="68"/>
      <c r="C699" s="9" t="s">
        <v>2198</v>
      </c>
      <c r="D699" s="68" t="s">
        <v>1186</v>
      </c>
      <c r="E699" s="68" t="s">
        <v>16</v>
      </c>
      <c r="F699" s="6">
        <v>1869900</v>
      </c>
      <c r="G699" s="6" t="s">
        <v>13</v>
      </c>
      <c r="H699">
        <v>1869900</v>
      </c>
      <c r="I699" t="str">
        <f t="shared" si="28"/>
        <v>SIN PROMO</v>
      </c>
    </row>
    <row r="700" spans="1:9">
      <c r="A700" s="68" t="s">
        <v>1187</v>
      </c>
      <c r="B700" s="68"/>
      <c r="C700" s="9" t="s">
        <v>2229</v>
      </c>
      <c r="D700" s="68" t="s">
        <v>1188</v>
      </c>
      <c r="E700" s="68" t="s">
        <v>16</v>
      </c>
      <c r="F700" s="6">
        <v>279900</v>
      </c>
      <c r="G700" s="6" t="s">
        <v>13</v>
      </c>
      <c r="H700">
        <v>279900</v>
      </c>
      <c r="I700" t="str">
        <f t="shared" si="28"/>
        <v>SIN PROMO</v>
      </c>
    </row>
    <row r="701" spans="1:9">
      <c r="A701" s="68" t="s">
        <v>1189</v>
      </c>
      <c r="B701" s="68"/>
      <c r="C701" s="9" t="s">
        <v>2200</v>
      </c>
      <c r="D701" s="68" t="s">
        <v>1190</v>
      </c>
      <c r="E701" s="68" t="s">
        <v>16</v>
      </c>
      <c r="F701" s="6">
        <v>1639900</v>
      </c>
      <c r="G701" s="6" t="s">
        <v>13</v>
      </c>
      <c r="H701">
        <v>1639900</v>
      </c>
      <c r="I701" t="str">
        <f t="shared" si="28"/>
        <v>SIN PROMO</v>
      </c>
    </row>
    <row r="702" spans="1:9">
      <c r="A702" s="68" t="s">
        <v>1191</v>
      </c>
      <c r="B702" s="68"/>
      <c r="C702" s="9" t="s">
        <v>2190</v>
      </c>
      <c r="D702" s="68" t="s">
        <v>1192</v>
      </c>
      <c r="E702" s="68" t="s">
        <v>16</v>
      </c>
      <c r="F702" s="6">
        <v>2619900</v>
      </c>
      <c r="G702" s="6" t="s">
        <v>13</v>
      </c>
      <c r="H702">
        <v>2619900</v>
      </c>
      <c r="I702" t="str">
        <f t="shared" si="28"/>
        <v>SIN PROMO</v>
      </c>
    </row>
    <row r="703" spans="1:9">
      <c r="A703" s="68" t="s">
        <v>1193</v>
      </c>
      <c r="B703" s="68"/>
      <c r="C703" s="9" t="s">
        <v>2211</v>
      </c>
      <c r="D703" s="68" t="s">
        <v>1194</v>
      </c>
      <c r="E703" s="68" t="s">
        <v>16</v>
      </c>
      <c r="F703" s="6">
        <v>1249900</v>
      </c>
      <c r="G703" s="6" t="s">
        <v>13</v>
      </c>
      <c r="H703">
        <v>1249900</v>
      </c>
      <c r="I703" t="str">
        <f t="shared" si="28"/>
        <v>SIN PROMO</v>
      </c>
    </row>
    <row r="704" spans="1:9">
      <c r="A704" s="68" t="s">
        <v>1195</v>
      </c>
      <c r="B704" s="68"/>
      <c r="C704" s="9" t="s">
        <v>2197</v>
      </c>
      <c r="D704" s="68" t="s">
        <v>1196</v>
      </c>
      <c r="E704" s="68" t="s">
        <v>16</v>
      </c>
      <c r="F704" s="6">
        <v>1869900</v>
      </c>
      <c r="G704" s="6" t="s">
        <v>13</v>
      </c>
      <c r="H704">
        <v>1869900</v>
      </c>
      <c r="I704" t="str">
        <f t="shared" si="28"/>
        <v>SIN PROMO</v>
      </c>
    </row>
    <row r="705" spans="1:9">
      <c r="A705" s="68" t="s">
        <v>1197</v>
      </c>
      <c r="B705" s="68"/>
      <c r="C705" s="9" t="s">
        <v>2218</v>
      </c>
      <c r="D705" s="68" t="s">
        <v>1198</v>
      </c>
      <c r="E705" s="68" t="s">
        <v>16</v>
      </c>
      <c r="F705" s="6">
        <v>1969900</v>
      </c>
      <c r="G705" s="6" t="s">
        <v>13</v>
      </c>
      <c r="H705">
        <v>1969900</v>
      </c>
      <c r="I705" t="str">
        <f t="shared" si="28"/>
        <v>SIN PROMO</v>
      </c>
    </row>
    <row r="706" spans="1:9">
      <c r="A706" s="68" t="s">
        <v>1199</v>
      </c>
      <c r="B706" s="68"/>
      <c r="C706" s="9" t="s">
        <v>2219</v>
      </c>
      <c r="D706" s="68" t="s">
        <v>1200</v>
      </c>
      <c r="E706" s="68" t="s">
        <v>16</v>
      </c>
      <c r="F706" s="6">
        <v>1969900</v>
      </c>
      <c r="G706" s="6" t="s">
        <v>13</v>
      </c>
      <c r="H706">
        <v>1969900</v>
      </c>
      <c r="I706" t="str">
        <f t="shared" si="28"/>
        <v>SIN PROMO</v>
      </c>
    </row>
    <row r="707" spans="1:9">
      <c r="A707" s="68" t="s">
        <v>1201</v>
      </c>
      <c r="B707" s="68"/>
      <c r="C707" s="9" t="s">
        <v>2188</v>
      </c>
      <c r="D707" s="68" t="s">
        <v>1202</v>
      </c>
      <c r="E707" s="68" t="s">
        <v>16</v>
      </c>
      <c r="F707" s="6">
        <v>2619900</v>
      </c>
      <c r="G707" s="6" t="s">
        <v>13</v>
      </c>
      <c r="H707">
        <v>2619900</v>
      </c>
      <c r="I707" t="str">
        <f t="shared" si="28"/>
        <v>SIN PROMO</v>
      </c>
    </row>
    <row r="708" spans="1:9">
      <c r="A708" s="68" t="s">
        <v>1203</v>
      </c>
      <c r="B708" s="68"/>
      <c r="C708" s="9" t="s">
        <v>2216</v>
      </c>
      <c r="D708" s="68" t="s">
        <v>1204</v>
      </c>
      <c r="E708" s="68" t="s">
        <v>16</v>
      </c>
      <c r="F708" s="6">
        <v>1969900</v>
      </c>
      <c r="G708" s="6" t="s">
        <v>13</v>
      </c>
      <c r="H708">
        <v>1969900</v>
      </c>
      <c r="I708" t="str">
        <f t="shared" si="28"/>
        <v>SIN PROMO</v>
      </c>
    </row>
    <row r="709" spans="1:9">
      <c r="A709" s="68" t="s">
        <v>1205</v>
      </c>
      <c r="B709" s="68"/>
      <c r="C709" s="9" t="s">
        <v>2194</v>
      </c>
      <c r="D709" s="68" t="s">
        <v>1206</v>
      </c>
      <c r="E709" s="68" t="s">
        <v>16</v>
      </c>
      <c r="F709" s="6">
        <v>1869900</v>
      </c>
      <c r="G709" s="6" t="s">
        <v>13</v>
      </c>
      <c r="H709">
        <v>1869900</v>
      </c>
      <c r="I709" t="str">
        <f t="shared" si="28"/>
        <v>SIN PROMO</v>
      </c>
    </row>
    <row r="710" spans="1:9">
      <c r="A710" s="68" t="s">
        <v>1207</v>
      </c>
      <c r="B710" s="68"/>
      <c r="C710" s="9" t="s">
        <v>2230</v>
      </c>
      <c r="D710" s="68" t="s">
        <v>1208</v>
      </c>
      <c r="E710" s="68" t="s">
        <v>16</v>
      </c>
      <c r="F710" s="6">
        <v>309900</v>
      </c>
      <c r="G710" s="6" t="s">
        <v>13</v>
      </c>
      <c r="H710">
        <v>309900</v>
      </c>
      <c r="I710" t="str">
        <f t="shared" si="28"/>
        <v>SIN PROMO</v>
      </c>
    </row>
    <row r="711" spans="1:9">
      <c r="A711" s="68" t="s">
        <v>1209</v>
      </c>
      <c r="B711" s="68"/>
      <c r="C711" s="9" t="s">
        <v>2019</v>
      </c>
      <c r="D711" s="68" t="s">
        <v>1210</v>
      </c>
      <c r="E711" s="68" t="s">
        <v>16</v>
      </c>
      <c r="F711" s="6">
        <v>2099900</v>
      </c>
      <c r="G711" s="6" t="s">
        <v>13</v>
      </c>
      <c r="H711">
        <v>2079900</v>
      </c>
      <c r="I711" t="str">
        <f t="shared" si="28"/>
        <v>BLACK</v>
      </c>
    </row>
    <row r="712" spans="1:9">
      <c r="A712" s="68" t="s">
        <v>1211</v>
      </c>
      <c r="B712" s="68"/>
      <c r="C712" s="9" t="s">
        <v>1706</v>
      </c>
      <c r="D712" s="68" t="s">
        <v>1212</v>
      </c>
      <c r="E712" s="68" t="s">
        <v>16</v>
      </c>
      <c r="F712" s="6">
        <v>339900</v>
      </c>
      <c r="G712" s="6" t="s">
        <v>13</v>
      </c>
      <c r="H712">
        <v>269900</v>
      </c>
      <c r="I712" t="str">
        <f t="shared" si="28"/>
        <v>BLACK</v>
      </c>
    </row>
    <row r="713" spans="1:9">
      <c r="A713" s="68" t="s">
        <v>1213</v>
      </c>
      <c r="B713" s="68"/>
      <c r="C713" s="9" t="s">
        <v>2196</v>
      </c>
      <c r="D713" s="68" t="s">
        <v>1214</v>
      </c>
      <c r="E713" s="68" t="s">
        <v>16</v>
      </c>
      <c r="F713" s="6">
        <v>1869900</v>
      </c>
      <c r="G713" s="6" t="s">
        <v>13</v>
      </c>
      <c r="H713">
        <v>1869900</v>
      </c>
      <c r="I713" t="str">
        <f t="shared" si="28"/>
        <v>SIN PROMO</v>
      </c>
    </row>
    <row r="714" spans="1:9">
      <c r="A714" s="68" t="s">
        <v>1215</v>
      </c>
      <c r="B714" s="68"/>
      <c r="C714" s="9" t="s">
        <v>1708</v>
      </c>
      <c r="D714" s="68" t="s">
        <v>1216</v>
      </c>
      <c r="E714" s="68" t="s">
        <v>16</v>
      </c>
      <c r="F714" s="6">
        <v>339900</v>
      </c>
      <c r="G714" s="6" t="s">
        <v>13</v>
      </c>
      <c r="H714">
        <v>279900</v>
      </c>
      <c r="I714" t="str">
        <f t="shared" si="28"/>
        <v>BLACK</v>
      </c>
    </row>
    <row r="715" spans="1:9">
      <c r="A715" s="68" t="s">
        <v>1219</v>
      </c>
      <c r="B715" s="68"/>
      <c r="C715" s="9" t="s">
        <v>2231</v>
      </c>
      <c r="D715" s="68" t="s">
        <v>1220</v>
      </c>
      <c r="E715" s="68" t="s">
        <v>16</v>
      </c>
      <c r="F715" s="6">
        <v>309900</v>
      </c>
      <c r="G715" s="6" t="s">
        <v>13</v>
      </c>
      <c r="H715">
        <v>309900</v>
      </c>
      <c r="I715" t="str">
        <f t="shared" si="28"/>
        <v>SIN PROMO</v>
      </c>
    </row>
    <row r="716" spans="1:9">
      <c r="A716" s="68" t="s">
        <v>1221</v>
      </c>
      <c r="B716" s="68"/>
      <c r="C716" s="9" t="s">
        <v>2017</v>
      </c>
      <c r="D716" s="68" t="s">
        <v>1222</v>
      </c>
      <c r="E716" s="68" t="s">
        <v>16</v>
      </c>
      <c r="F716" s="6">
        <v>2099900</v>
      </c>
      <c r="G716" s="6" t="s">
        <v>13</v>
      </c>
      <c r="H716">
        <v>2079900</v>
      </c>
      <c r="I716" t="str">
        <f t="shared" si="28"/>
        <v>BLACK</v>
      </c>
    </row>
    <row r="717" spans="1:9">
      <c r="A717" s="68" t="s">
        <v>1223</v>
      </c>
      <c r="B717" s="68"/>
      <c r="C717" s="9" t="s">
        <v>2213</v>
      </c>
      <c r="D717" s="68" t="s">
        <v>1224</v>
      </c>
      <c r="E717" s="68" t="s">
        <v>16</v>
      </c>
      <c r="F717" s="6">
        <v>1449900</v>
      </c>
      <c r="G717" s="6" t="s">
        <v>13</v>
      </c>
      <c r="H717">
        <v>1449900</v>
      </c>
      <c r="I717" t="str">
        <f t="shared" si="28"/>
        <v>SIN PROMO</v>
      </c>
    </row>
    <row r="718" spans="1:9">
      <c r="A718" s="68" t="s">
        <v>1225</v>
      </c>
      <c r="B718" s="68"/>
      <c r="C718" s="9" t="s">
        <v>2193</v>
      </c>
      <c r="D718" s="68" t="s">
        <v>1226</v>
      </c>
      <c r="E718" s="68" t="s">
        <v>16</v>
      </c>
      <c r="F718" s="6">
        <v>1869900</v>
      </c>
      <c r="G718" s="6" t="s">
        <v>13</v>
      </c>
      <c r="H718">
        <v>1869900</v>
      </c>
      <c r="I718" t="str">
        <f t="shared" si="28"/>
        <v>SIN PROMO</v>
      </c>
    </row>
    <row r="719" spans="1:9">
      <c r="A719" s="68" t="s">
        <v>1227</v>
      </c>
      <c r="B719" s="68"/>
      <c r="C719" s="9" t="s">
        <v>2018</v>
      </c>
      <c r="D719" s="68" t="s">
        <v>1228</v>
      </c>
      <c r="E719" s="68" t="s">
        <v>16</v>
      </c>
      <c r="F719" s="6">
        <v>2099900</v>
      </c>
      <c r="G719" s="6" t="s">
        <v>13</v>
      </c>
      <c r="H719">
        <v>2079900</v>
      </c>
      <c r="I719" t="str">
        <f t="shared" si="28"/>
        <v>BLACK</v>
      </c>
    </row>
    <row r="720" spans="1:9">
      <c r="A720" s="68" t="s">
        <v>1229</v>
      </c>
      <c r="B720" s="68"/>
      <c r="C720" s="9" t="s">
        <v>2183</v>
      </c>
      <c r="D720" s="68" t="s">
        <v>1230</v>
      </c>
      <c r="E720" s="68" t="s">
        <v>16</v>
      </c>
      <c r="F720" s="6">
        <v>2409900</v>
      </c>
      <c r="G720" s="6" t="s">
        <v>13</v>
      </c>
      <c r="H720">
        <v>2409900</v>
      </c>
      <c r="I720" t="str">
        <f t="shared" si="28"/>
        <v>SIN PROMO</v>
      </c>
    </row>
    <row r="721" spans="1:9">
      <c r="A721" s="68" t="s">
        <v>1231</v>
      </c>
      <c r="B721" s="68"/>
      <c r="C721" s="9" t="s">
        <v>2195</v>
      </c>
      <c r="D721" s="68" t="s">
        <v>1232</v>
      </c>
      <c r="E721" s="68" t="s">
        <v>16</v>
      </c>
      <c r="F721" s="6">
        <v>1869900</v>
      </c>
      <c r="G721" s="6" t="s">
        <v>13</v>
      </c>
      <c r="H721">
        <v>1869900</v>
      </c>
      <c r="I721" t="str">
        <f t="shared" si="28"/>
        <v>SIN PROMO</v>
      </c>
    </row>
    <row r="722" spans="1:9">
      <c r="A722" s="68" t="s">
        <v>1233</v>
      </c>
      <c r="B722" s="68"/>
      <c r="C722" s="9" t="s">
        <v>2203</v>
      </c>
      <c r="D722" s="68" t="s">
        <v>1234</v>
      </c>
      <c r="E722" s="68" t="s">
        <v>16</v>
      </c>
      <c r="F722" s="6">
        <v>1639900</v>
      </c>
      <c r="G722" s="6" t="s">
        <v>13</v>
      </c>
      <c r="H722">
        <v>1639900</v>
      </c>
      <c r="I722" t="str">
        <f t="shared" si="28"/>
        <v>SIN PROMO</v>
      </c>
    </row>
    <row r="723" spans="1:9">
      <c r="A723" s="68" t="s">
        <v>1235</v>
      </c>
      <c r="B723" s="68"/>
      <c r="C723" s="9" t="s">
        <v>2202</v>
      </c>
      <c r="D723" s="68" t="s">
        <v>1236</v>
      </c>
      <c r="E723" s="68" t="s">
        <v>16</v>
      </c>
      <c r="F723" s="6">
        <v>1639900</v>
      </c>
      <c r="G723" s="6" t="s">
        <v>13</v>
      </c>
      <c r="H723">
        <v>1609900</v>
      </c>
      <c r="I723" t="str">
        <f t="shared" si="28"/>
        <v>BLACK</v>
      </c>
    </row>
    <row r="724" spans="1:9">
      <c r="A724" s="68" t="s">
        <v>1237</v>
      </c>
      <c r="B724" s="68"/>
      <c r="C724" s="9" t="s">
        <v>2204</v>
      </c>
      <c r="D724" s="68" t="s">
        <v>1238</v>
      </c>
      <c r="E724" s="68" t="s">
        <v>16</v>
      </c>
      <c r="F724" s="6">
        <v>1639900</v>
      </c>
      <c r="G724" s="6" t="s">
        <v>13</v>
      </c>
      <c r="H724">
        <v>1639900</v>
      </c>
      <c r="I724" t="str">
        <f t="shared" si="28"/>
        <v>SIN PROMO</v>
      </c>
    </row>
    <row r="725" spans="1:9">
      <c r="A725" s="68" t="s">
        <v>1239</v>
      </c>
      <c r="B725" s="68"/>
      <c r="C725" s="9" t="s">
        <v>1711</v>
      </c>
      <c r="D725" s="68" t="s">
        <v>1240</v>
      </c>
      <c r="E725" s="68" t="s">
        <v>16</v>
      </c>
      <c r="F725" s="6">
        <v>339900</v>
      </c>
      <c r="G725" s="6" t="s">
        <v>13</v>
      </c>
      <c r="H725">
        <v>279900</v>
      </c>
      <c r="I725" t="str">
        <f t="shared" si="28"/>
        <v>BLACK</v>
      </c>
    </row>
    <row r="726" spans="1:9">
      <c r="A726" s="68" t="s">
        <v>1241</v>
      </c>
      <c r="B726" s="68"/>
      <c r="C726" s="9" t="s">
        <v>2215</v>
      </c>
      <c r="D726" s="68" t="s">
        <v>1242</v>
      </c>
      <c r="E726" s="68" t="s">
        <v>16</v>
      </c>
      <c r="F726" s="6">
        <v>1969900</v>
      </c>
      <c r="G726" s="6" t="s">
        <v>13</v>
      </c>
      <c r="H726">
        <v>1969900</v>
      </c>
      <c r="I726" t="str">
        <f t="shared" ref="I726:I764" si="29">+IF(H726&lt;F726,"BLACK","SIN PROMO")</f>
        <v>SIN PROMO</v>
      </c>
    </row>
    <row r="727" spans="1:9">
      <c r="A727" s="68" t="s">
        <v>1243</v>
      </c>
      <c r="B727" s="68"/>
      <c r="C727" s="9" t="s">
        <v>2206</v>
      </c>
      <c r="D727" s="68" t="s">
        <v>1244</v>
      </c>
      <c r="E727" s="68" t="s">
        <v>16</v>
      </c>
      <c r="F727" s="6">
        <v>1249900</v>
      </c>
      <c r="G727" s="6" t="s">
        <v>13</v>
      </c>
      <c r="H727">
        <v>1249900</v>
      </c>
      <c r="I727" t="str">
        <f t="shared" si="29"/>
        <v>SIN PROMO</v>
      </c>
    </row>
    <row r="728" spans="1:9">
      <c r="A728" s="68" t="s">
        <v>1245</v>
      </c>
      <c r="B728" s="68"/>
      <c r="C728" s="9" t="s">
        <v>2210</v>
      </c>
      <c r="D728" s="68" t="s">
        <v>1246</v>
      </c>
      <c r="E728" s="68" t="s">
        <v>16</v>
      </c>
      <c r="F728" s="6">
        <v>1249900</v>
      </c>
      <c r="G728" s="6" t="s">
        <v>13</v>
      </c>
      <c r="H728">
        <v>1249900</v>
      </c>
      <c r="I728" t="str">
        <f t="shared" si="29"/>
        <v>SIN PROMO</v>
      </c>
    </row>
    <row r="729" spans="1:9">
      <c r="A729" s="68" t="s">
        <v>1247</v>
      </c>
      <c r="B729" s="68"/>
      <c r="C729" s="9" t="s">
        <v>2205</v>
      </c>
      <c r="D729" s="68" t="s">
        <v>1248</v>
      </c>
      <c r="E729" s="68" t="s">
        <v>16</v>
      </c>
      <c r="F729" s="6">
        <v>1639900</v>
      </c>
      <c r="G729" s="6" t="s">
        <v>13</v>
      </c>
      <c r="H729">
        <v>1469900</v>
      </c>
      <c r="I729" t="str">
        <f t="shared" si="29"/>
        <v>BLACK</v>
      </c>
    </row>
    <row r="730" spans="1:9">
      <c r="A730" s="68" t="s">
        <v>1249</v>
      </c>
      <c r="B730" s="68"/>
      <c r="C730" s="9" t="s">
        <v>1710</v>
      </c>
      <c r="D730" s="68" t="s">
        <v>1250</v>
      </c>
      <c r="E730" s="68" t="s">
        <v>16</v>
      </c>
      <c r="F730" s="6">
        <v>339900</v>
      </c>
      <c r="G730" s="6" t="s">
        <v>13</v>
      </c>
      <c r="H730">
        <v>269900</v>
      </c>
      <c r="I730" t="str">
        <f t="shared" si="29"/>
        <v>BLACK</v>
      </c>
    </row>
    <row r="731" spans="1:9">
      <c r="A731" s="68" t="s">
        <v>1251</v>
      </c>
      <c r="B731" s="68"/>
      <c r="C731" s="9" t="s">
        <v>2208</v>
      </c>
      <c r="D731" s="68" t="s">
        <v>1252</v>
      </c>
      <c r="E731" s="68" t="s">
        <v>16</v>
      </c>
      <c r="F731" s="6">
        <v>1249900</v>
      </c>
      <c r="G731" s="6" t="s">
        <v>13</v>
      </c>
      <c r="H731">
        <v>1249900</v>
      </c>
      <c r="I731" t="str">
        <f t="shared" si="29"/>
        <v>SIN PROMO</v>
      </c>
    </row>
    <row r="732" spans="1:9">
      <c r="A732" s="68" t="s">
        <v>1253</v>
      </c>
      <c r="B732" s="68"/>
      <c r="C732" s="9" t="s">
        <v>2176</v>
      </c>
      <c r="D732" s="68" t="s">
        <v>1254</v>
      </c>
      <c r="E732" s="68" t="s">
        <v>16</v>
      </c>
      <c r="F732" s="6">
        <v>1269900</v>
      </c>
      <c r="G732" s="6" t="s">
        <v>13</v>
      </c>
      <c r="H732">
        <v>1269900</v>
      </c>
      <c r="I732" t="str">
        <f t="shared" si="29"/>
        <v>SIN PROMO</v>
      </c>
    </row>
    <row r="733" spans="1:9">
      <c r="A733" s="68" t="s">
        <v>1255</v>
      </c>
      <c r="B733" s="68"/>
      <c r="C733" s="9" t="s">
        <v>2225</v>
      </c>
      <c r="D733" s="68" t="s">
        <v>1256</v>
      </c>
      <c r="E733" s="68" t="s">
        <v>16</v>
      </c>
      <c r="F733" s="6">
        <v>279900</v>
      </c>
      <c r="G733" s="6" t="s">
        <v>13</v>
      </c>
      <c r="H733">
        <v>279900</v>
      </c>
      <c r="I733" t="str">
        <f t="shared" si="29"/>
        <v>SIN PROMO</v>
      </c>
    </row>
    <row r="734" spans="1:9">
      <c r="A734" s="68" t="s">
        <v>1257</v>
      </c>
      <c r="B734" s="68"/>
      <c r="C734" s="9" t="s">
        <v>2072</v>
      </c>
      <c r="D734" s="68" t="s">
        <v>1258</v>
      </c>
      <c r="E734" s="68" t="s">
        <v>16</v>
      </c>
      <c r="F734" s="6">
        <v>509900</v>
      </c>
      <c r="G734" s="6" t="s">
        <v>13</v>
      </c>
      <c r="H734">
        <v>509900</v>
      </c>
      <c r="I734" t="str">
        <f t="shared" si="29"/>
        <v>SIN PROMO</v>
      </c>
    </row>
    <row r="735" spans="1:9">
      <c r="A735" s="68" t="s">
        <v>1261</v>
      </c>
      <c r="B735" s="68"/>
      <c r="C735" s="9" t="s">
        <v>2232</v>
      </c>
      <c r="D735" s="68" t="s">
        <v>1262</v>
      </c>
      <c r="E735" s="68" t="s">
        <v>16</v>
      </c>
      <c r="F735" s="6">
        <v>539900</v>
      </c>
      <c r="G735" s="6" t="s">
        <v>13</v>
      </c>
      <c r="H735">
        <v>539900</v>
      </c>
      <c r="I735" t="str">
        <f t="shared" si="29"/>
        <v>SIN PROMO</v>
      </c>
    </row>
    <row r="736" spans="1:9">
      <c r="A736" s="68" t="s">
        <v>1264</v>
      </c>
      <c r="B736" s="68"/>
      <c r="C736" s="9" t="s">
        <v>2177</v>
      </c>
      <c r="D736" s="68" t="s">
        <v>1265</v>
      </c>
      <c r="E736" s="68" t="s">
        <v>16</v>
      </c>
      <c r="F736" s="6">
        <v>1269900</v>
      </c>
      <c r="G736" s="6" t="s">
        <v>13</v>
      </c>
      <c r="H736">
        <v>1269900</v>
      </c>
      <c r="I736" t="str">
        <f t="shared" si="29"/>
        <v>SIN PROMO</v>
      </c>
    </row>
    <row r="737" spans="1:9">
      <c r="A737" s="68" t="s">
        <v>1266</v>
      </c>
      <c r="B737" s="68"/>
      <c r="C737" s="9" t="s">
        <v>2212</v>
      </c>
      <c r="D737" s="68" t="s">
        <v>1267</v>
      </c>
      <c r="E737" s="68" t="s">
        <v>16</v>
      </c>
      <c r="F737" s="6">
        <v>1449900</v>
      </c>
      <c r="G737" s="6" t="s">
        <v>13</v>
      </c>
      <c r="H737">
        <v>1449900</v>
      </c>
      <c r="I737" t="str">
        <f t="shared" si="29"/>
        <v>SIN PROMO</v>
      </c>
    </row>
    <row r="738" spans="1:9">
      <c r="A738" s="68" t="s">
        <v>1268</v>
      </c>
      <c r="B738" s="68"/>
      <c r="C738" s="9" t="s">
        <v>2217</v>
      </c>
      <c r="D738" s="68" t="s">
        <v>1269</v>
      </c>
      <c r="E738" s="68" t="s">
        <v>16</v>
      </c>
      <c r="F738" s="6">
        <v>1969900</v>
      </c>
      <c r="G738" s="6" t="s">
        <v>13</v>
      </c>
      <c r="H738">
        <v>1969900</v>
      </c>
      <c r="I738" t="str">
        <f t="shared" si="29"/>
        <v>SIN PROMO</v>
      </c>
    </row>
    <row r="739" spans="1:9">
      <c r="A739" s="68" t="s">
        <v>1270</v>
      </c>
      <c r="B739" s="68"/>
      <c r="C739" s="9" t="s">
        <v>2201</v>
      </c>
      <c r="D739" s="68" t="s">
        <v>1271</v>
      </c>
      <c r="E739" s="68" t="s">
        <v>16</v>
      </c>
      <c r="F739" s="6">
        <v>1639900</v>
      </c>
      <c r="G739" s="6" t="s">
        <v>13</v>
      </c>
      <c r="H739">
        <v>1639900</v>
      </c>
      <c r="I739" t="str">
        <f t="shared" si="29"/>
        <v>SIN PROMO</v>
      </c>
    </row>
    <row r="740" spans="1:9">
      <c r="A740" s="68" t="s">
        <v>1272</v>
      </c>
      <c r="B740" s="68"/>
      <c r="C740" s="9" t="s">
        <v>1831</v>
      </c>
      <c r="D740" s="68" t="s">
        <v>1273</v>
      </c>
      <c r="E740" s="68" t="s">
        <v>16</v>
      </c>
      <c r="F740" s="6">
        <v>3019900</v>
      </c>
      <c r="G740" s="6" t="s">
        <v>13</v>
      </c>
      <c r="H740">
        <v>3019900</v>
      </c>
      <c r="I740" t="str">
        <f t="shared" si="29"/>
        <v>SIN PROMO</v>
      </c>
    </row>
    <row r="741" spans="1:9">
      <c r="A741" s="68" t="s">
        <v>1274</v>
      </c>
      <c r="B741" s="68"/>
      <c r="C741" s="9" t="s">
        <v>1769</v>
      </c>
      <c r="D741" s="68" t="s">
        <v>1275</v>
      </c>
      <c r="E741" s="68" t="s">
        <v>16</v>
      </c>
      <c r="F741" s="6">
        <v>459900</v>
      </c>
      <c r="G741" s="6" t="s">
        <v>13</v>
      </c>
      <c r="H741">
        <v>239900</v>
      </c>
      <c r="I741" t="str">
        <f t="shared" si="29"/>
        <v>BLACK</v>
      </c>
    </row>
    <row r="742" spans="1:9">
      <c r="A742" s="68" t="s">
        <v>1276</v>
      </c>
      <c r="B742" s="68"/>
      <c r="C742" s="9" t="s">
        <v>1680</v>
      </c>
      <c r="D742" s="68" t="s">
        <v>1277</v>
      </c>
      <c r="E742" s="68" t="s">
        <v>16</v>
      </c>
      <c r="F742" s="6">
        <v>989900</v>
      </c>
      <c r="G742" s="6" t="s">
        <v>13</v>
      </c>
      <c r="H742">
        <v>789900</v>
      </c>
      <c r="I742" t="str">
        <f t="shared" si="29"/>
        <v>BLACK</v>
      </c>
    </row>
    <row r="743" spans="1:9">
      <c r="A743" s="68" t="s">
        <v>1280</v>
      </c>
      <c r="B743" s="68"/>
      <c r="C743" s="9" t="s">
        <v>1687</v>
      </c>
      <c r="D743" s="68" t="s">
        <v>1281</v>
      </c>
      <c r="E743" s="68" t="s">
        <v>16</v>
      </c>
      <c r="F743" s="6">
        <v>289900</v>
      </c>
      <c r="G743" s="6" t="s">
        <v>13</v>
      </c>
      <c r="H743">
        <v>289900</v>
      </c>
      <c r="I743" t="str">
        <f t="shared" si="29"/>
        <v>SIN PROMO</v>
      </c>
    </row>
    <row r="744" spans="1:9">
      <c r="A744" s="68" t="s">
        <v>8568</v>
      </c>
      <c r="B744" s="68"/>
      <c r="C744" s="9" t="s">
        <v>2290</v>
      </c>
      <c r="D744" s="68" t="s">
        <v>8569</v>
      </c>
      <c r="E744" s="68" t="s">
        <v>16</v>
      </c>
      <c r="F744" s="6">
        <v>349900</v>
      </c>
      <c r="G744" s="6" t="s">
        <v>13</v>
      </c>
      <c r="H744">
        <v>349900</v>
      </c>
      <c r="I744" t="str">
        <f t="shared" si="29"/>
        <v>SIN PROMO</v>
      </c>
    </row>
    <row r="745" spans="1:9">
      <c r="A745" s="68" t="s">
        <v>8572</v>
      </c>
      <c r="B745" s="68"/>
      <c r="C745" s="9"/>
      <c r="D745" s="68" t="s">
        <v>8573</v>
      </c>
      <c r="E745" s="68" t="s">
        <v>16</v>
      </c>
      <c r="F745" s="6">
        <v>254900</v>
      </c>
      <c r="G745" s="6" t="s">
        <v>13</v>
      </c>
      <c r="H745">
        <v>254900</v>
      </c>
      <c r="I745" t="str">
        <f t="shared" si="29"/>
        <v>SIN PROMO</v>
      </c>
    </row>
    <row r="746" spans="1:9">
      <c r="A746" s="68" t="s">
        <v>8574</v>
      </c>
      <c r="B746" s="68"/>
      <c r="C746" s="9" t="s">
        <v>2287</v>
      </c>
      <c r="D746" s="68" t="s">
        <v>8575</v>
      </c>
      <c r="E746" s="68" t="s">
        <v>16</v>
      </c>
      <c r="F746" s="6">
        <v>359900</v>
      </c>
      <c r="G746" s="6" t="s">
        <v>13</v>
      </c>
      <c r="H746">
        <v>359900</v>
      </c>
      <c r="I746" t="str">
        <f t="shared" si="29"/>
        <v>SIN PROMO</v>
      </c>
    </row>
    <row r="747" spans="1:9">
      <c r="A747" s="68" t="s">
        <v>8576</v>
      </c>
      <c r="B747" s="68"/>
      <c r="C747" s="9" t="s">
        <v>1810</v>
      </c>
      <c r="D747" s="68" t="s">
        <v>382</v>
      </c>
      <c r="E747" s="68" t="s">
        <v>16</v>
      </c>
      <c r="F747" s="6">
        <v>349900</v>
      </c>
      <c r="G747" s="6" t="s">
        <v>13</v>
      </c>
      <c r="H747">
        <v>349900</v>
      </c>
      <c r="I747" t="str">
        <f t="shared" si="29"/>
        <v>SIN PROMO</v>
      </c>
    </row>
    <row r="748" spans="1:9">
      <c r="A748" s="68" t="s">
        <v>14603</v>
      </c>
      <c r="B748" s="68"/>
      <c r="C748" s="9" t="s">
        <v>1798</v>
      </c>
      <c r="D748" s="68" t="s">
        <v>14604</v>
      </c>
      <c r="E748" s="68" t="s">
        <v>16</v>
      </c>
      <c r="F748" s="6">
        <v>399900</v>
      </c>
      <c r="G748" s="6" t="s">
        <v>13</v>
      </c>
      <c r="H748">
        <v>389900</v>
      </c>
      <c r="I748" t="str">
        <f t="shared" si="29"/>
        <v>BLACK</v>
      </c>
    </row>
    <row r="749" spans="1:9">
      <c r="A749" s="68" t="s">
        <v>14605</v>
      </c>
      <c r="B749" s="68"/>
      <c r="C749" s="9" t="s">
        <v>2512</v>
      </c>
      <c r="D749" s="68" t="s">
        <v>14606</v>
      </c>
      <c r="E749" s="68" t="s">
        <v>16</v>
      </c>
      <c r="F749" s="6">
        <v>599900</v>
      </c>
      <c r="G749" s="6" t="s">
        <v>13</v>
      </c>
      <c r="H749">
        <v>599900</v>
      </c>
      <c r="I749" t="str">
        <f t="shared" si="29"/>
        <v>SIN PROMO</v>
      </c>
    </row>
    <row r="750" spans="1:9">
      <c r="A750" s="68" t="s">
        <v>14607</v>
      </c>
      <c r="B750" s="68"/>
      <c r="C750" s="9" t="s">
        <v>1747</v>
      </c>
      <c r="D750" s="68" t="s">
        <v>14608</v>
      </c>
      <c r="E750" s="68" t="s">
        <v>16</v>
      </c>
      <c r="F750" s="6">
        <v>709900</v>
      </c>
      <c r="G750" s="6" t="s">
        <v>13</v>
      </c>
      <c r="H750">
        <v>709900</v>
      </c>
      <c r="I750" t="str">
        <f t="shared" si="29"/>
        <v>SIN PROMO</v>
      </c>
    </row>
    <row r="751" spans="1:9">
      <c r="A751" s="68" t="s">
        <v>14609</v>
      </c>
      <c r="B751" s="68"/>
      <c r="C751" s="9" t="s">
        <v>1797</v>
      </c>
      <c r="D751" s="68" t="s">
        <v>14610</v>
      </c>
      <c r="E751" s="68" t="s">
        <v>16</v>
      </c>
      <c r="F751" s="6">
        <v>399900</v>
      </c>
      <c r="G751" s="6" t="s">
        <v>13</v>
      </c>
      <c r="H751">
        <v>399900</v>
      </c>
      <c r="I751" t="str">
        <f t="shared" si="29"/>
        <v>SIN PROMO</v>
      </c>
    </row>
    <row r="752" spans="1:9">
      <c r="A752" s="68" t="s">
        <v>14611</v>
      </c>
      <c r="B752" s="68"/>
      <c r="C752" s="9" t="s">
        <v>2561</v>
      </c>
      <c r="D752" s="68" t="s">
        <v>14612</v>
      </c>
      <c r="E752" s="68" t="s">
        <v>16</v>
      </c>
      <c r="F752" s="6">
        <v>369900</v>
      </c>
      <c r="G752" s="6" t="s">
        <v>13</v>
      </c>
      <c r="H752" s="6">
        <v>369900</v>
      </c>
      <c r="I752" t="str">
        <f t="shared" si="29"/>
        <v>SIN PROMO</v>
      </c>
    </row>
    <row r="753" spans="1:9">
      <c r="A753" s="68" t="s">
        <v>14613</v>
      </c>
      <c r="B753" s="68"/>
      <c r="C753" s="9" t="s">
        <v>2221</v>
      </c>
      <c r="D753" s="68" t="s">
        <v>14614</v>
      </c>
      <c r="E753" s="68" t="s">
        <v>16</v>
      </c>
      <c r="F753" s="6">
        <v>279900</v>
      </c>
      <c r="G753" s="6" t="s">
        <v>13</v>
      </c>
      <c r="H753">
        <v>279900</v>
      </c>
      <c r="I753" t="str">
        <f t="shared" si="29"/>
        <v>SIN PROMO</v>
      </c>
    </row>
    <row r="754" spans="1:9">
      <c r="A754" s="68" t="s">
        <v>14615</v>
      </c>
      <c r="B754" s="68"/>
      <c r="C754" s="9" t="s">
        <v>1845</v>
      </c>
      <c r="D754" s="68" t="s">
        <v>458</v>
      </c>
      <c r="E754" s="68" t="s">
        <v>16</v>
      </c>
      <c r="F754" s="6">
        <v>349900</v>
      </c>
      <c r="G754" s="6" t="s">
        <v>13</v>
      </c>
      <c r="H754">
        <v>349900</v>
      </c>
      <c r="I754" t="str">
        <f t="shared" si="29"/>
        <v>SIN PROMO</v>
      </c>
    </row>
    <row r="755" spans="1:9">
      <c r="A755" s="68" t="s">
        <v>14616</v>
      </c>
      <c r="B755" s="68"/>
      <c r="C755" s="9" t="s">
        <v>2015</v>
      </c>
      <c r="D755" s="68" t="s">
        <v>14617</v>
      </c>
      <c r="E755" s="68" t="s">
        <v>16</v>
      </c>
      <c r="F755" s="6">
        <v>2099900</v>
      </c>
      <c r="G755" s="6" t="s">
        <v>13</v>
      </c>
      <c r="H755">
        <v>2079900</v>
      </c>
      <c r="I755" t="str">
        <f t="shared" si="29"/>
        <v>BLACK</v>
      </c>
    </row>
    <row r="756" spans="1:9">
      <c r="A756" s="68" t="s">
        <v>14618</v>
      </c>
      <c r="B756" s="68"/>
      <c r="C756" s="9" t="s">
        <v>2292</v>
      </c>
      <c r="D756" s="68" t="s">
        <v>14619</v>
      </c>
      <c r="E756" s="68" t="s">
        <v>16</v>
      </c>
      <c r="F756" s="6">
        <v>229900</v>
      </c>
      <c r="G756" s="6" t="s">
        <v>13</v>
      </c>
      <c r="H756" s="6">
        <v>229900</v>
      </c>
      <c r="I756" t="str">
        <f t="shared" si="29"/>
        <v>SIN PROMO</v>
      </c>
    </row>
    <row r="757" spans="1:9">
      <c r="A757" s="68" t="s">
        <v>14620</v>
      </c>
      <c r="B757" s="68"/>
      <c r="C757" s="9" t="s">
        <v>2412</v>
      </c>
      <c r="D757" s="68" t="s">
        <v>14621</v>
      </c>
      <c r="E757" s="68" t="s">
        <v>16</v>
      </c>
      <c r="F757" s="6">
        <v>159900</v>
      </c>
      <c r="G757" s="6" t="s">
        <v>13</v>
      </c>
      <c r="H757">
        <v>159900</v>
      </c>
      <c r="I757" t="str">
        <f t="shared" si="29"/>
        <v>SIN PROMO</v>
      </c>
    </row>
    <row r="758" spans="1:9">
      <c r="A758" s="68" t="s">
        <v>14622</v>
      </c>
      <c r="B758" s="68"/>
      <c r="C758" s="9" t="s">
        <v>2295</v>
      </c>
      <c r="D758" s="68" t="s">
        <v>1543</v>
      </c>
      <c r="E758" s="68" t="s">
        <v>16</v>
      </c>
      <c r="F758" s="6">
        <v>169900</v>
      </c>
      <c r="G758" s="6" t="s">
        <v>13</v>
      </c>
      <c r="H758">
        <v>169900</v>
      </c>
      <c r="I758" t="str">
        <f t="shared" si="29"/>
        <v>SIN PROMO</v>
      </c>
    </row>
    <row r="759" spans="1:9">
      <c r="A759" s="68" t="s">
        <v>14623</v>
      </c>
      <c r="B759" s="68"/>
      <c r="C759" s="9" t="s">
        <v>14567</v>
      </c>
      <c r="D759" s="68" t="s">
        <v>14624</v>
      </c>
      <c r="E759" s="68" t="s">
        <v>16</v>
      </c>
      <c r="F759" s="6">
        <v>59900</v>
      </c>
      <c r="G759" s="6" t="s">
        <v>13</v>
      </c>
      <c r="H759">
        <v>79900</v>
      </c>
      <c r="I759" t="str">
        <f t="shared" si="29"/>
        <v>SIN PROMO</v>
      </c>
    </row>
    <row r="760" spans="1:9">
      <c r="A760" s="68" t="s">
        <v>14625</v>
      </c>
      <c r="B760" s="68"/>
      <c r="C760" s="9" t="s">
        <v>2294</v>
      </c>
      <c r="D760" s="68" t="s">
        <v>14626</v>
      </c>
      <c r="E760" s="68" t="s">
        <v>16</v>
      </c>
      <c r="F760" s="6">
        <v>399900</v>
      </c>
      <c r="G760" s="6" t="s">
        <v>13</v>
      </c>
      <c r="H760">
        <v>399900</v>
      </c>
      <c r="I760" t="str">
        <f t="shared" si="29"/>
        <v>SIN PROMO</v>
      </c>
    </row>
    <row r="761" spans="1:9">
      <c r="A761" s="68" t="s">
        <v>14627</v>
      </c>
      <c r="B761" s="68"/>
      <c r="C761" s="9" t="s">
        <v>2286</v>
      </c>
      <c r="D761" s="68" t="s">
        <v>1510</v>
      </c>
      <c r="E761" s="68" t="s">
        <v>16</v>
      </c>
      <c r="F761" s="6">
        <v>319900</v>
      </c>
      <c r="G761" s="6" t="s">
        <v>13</v>
      </c>
      <c r="H761">
        <v>319900</v>
      </c>
      <c r="I761" t="str">
        <f t="shared" si="29"/>
        <v>SIN PROMO</v>
      </c>
    </row>
    <row r="762" spans="1:9">
      <c r="A762" s="68" t="s">
        <v>1286</v>
      </c>
      <c r="B762" s="68" t="s">
        <v>1287</v>
      </c>
      <c r="C762" s="9" t="s">
        <v>1687</v>
      </c>
      <c r="D762" s="9" t="s">
        <v>1288</v>
      </c>
      <c r="E762" s="68" t="s">
        <v>12</v>
      </c>
      <c r="F762" s="6">
        <v>289900</v>
      </c>
      <c r="G762" s="6" t="s">
        <v>13</v>
      </c>
      <c r="H762">
        <v>289900</v>
      </c>
      <c r="I762" t="str">
        <f t="shared" si="29"/>
        <v>SIN PROMO</v>
      </c>
    </row>
    <row r="763" spans="1:9">
      <c r="A763" s="68" t="s">
        <v>2510</v>
      </c>
      <c r="B763" s="68" t="s">
        <v>2511</v>
      </c>
      <c r="C763" s="9" t="s">
        <v>2512</v>
      </c>
      <c r="D763" s="9" t="s">
        <v>2513</v>
      </c>
      <c r="E763" s="68" t="s">
        <v>12</v>
      </c>
      <c r="F763" s="6">
        <v>599900</v>
      </c>
      <c r="G763" s="6" t="s">
        <v>13</v>
      </c>
      <c r="H763">
        <v>599900</v>
      </c>
      <c r="I763" t="str">
        <f t="shared" si="29"/>
        <v>SIN PROMO</v>
      </c>
    </row>
    <row r="764" spans="1:9">
      <c r="A764" s="68" t="s">
        <v>1300</v>
      </c>
      <c r="B764" s="68"/>
      <c r="C764" s="68" t="s">
        <v>6</v>
      </c>
      <c r="D764" s="9" t="s">
        <v>1301</v>
      </c>
      <c r="E764" s="68" t="s">
        <v>16</v>
      </c>
      <c r="F764" s="6">
        <v>309900</v>
      </c>
      <c r="G764" s="6" t="s">
        <v>13</v>
      </c>
      <c r="H764">
        <v>309900</v>
      </c>
      <c r="I764" t="str">
        <f t="shared" si="29"/>
        <v>SIN PROMO</v>
      </c>
    </row>
    <row r="765" spans="1:9" ht="26.4">
      <c r="A765" s="68" t="s">
        <v>1300</v>
      </c>
      <c r="B765" s="68" t="s">
        <v>1302</v>
      </c>
      <c r="C765" s="9" t="s">
        <v>2227</v>
      </c>
      <c r="D765" s="69" t="str">
        <f>"     "&amp;D764</f>
        <v xml:space="preserve">     Silla Auxiliar Para Sala O Comedor Turca</v>
      </c>
      <c r="E765" s="68" t="s">
        <v>1303</v>
      </c>
      <c r="F765" s="70">
        <f>F764</f>
        <v>309900</v>
      </c>
      <c r="G765" s="70" t="str">
        <f>G764&amp;"     "</f>
        <v xml:space="preserve">$     </v>
      </c>
    </row>
    <row r="766" spans="1:9" ht="26.4">
      <c r="A766" s="68" t="s">
        <v>1300</v>
      </c>
      <c r="B766" s="68" t="s">
        <v>1304</v>
      </c>
      <c r="C766" s="9" t="s">
        <v>2231</v>
      </c>
      <c r="D766" s="69" t="str">
        <f>"     "&amp;D764</f>
        <v xml:space="preserve">     Silla Auxiliar Para Sala O Comedor Turca</v>
      </c>
      <c r="E766" s="68" t="s">
        <v>1305</v>
      </c>
      <c r="F766" s="70">
        <f>F764</f>
        <v>309900</v>
      </c>
      <c r="G766" s="70" t="str">
        <f>G764&amp;"     "</f>
        <v xml:space="preserve">$     </v>
      </c>
    </row>
    <row r="767" spans="1:9" ht="26.4">
      <c r="A767" s="68" t="s">
        <v>1300</v>
      </c>
      <c r="B767" s="68" t="s">
        <v>1306</v>
      </c>
      <c r="C767" s="9" t="s">
        <v>2230</v>
      </c>
      <c r="D767" s="69" t="str">
        <f>"     "&amp;D764</f>
        <v xml:space="preserve">     Silla Auxiliar Para Sala O Comedor Turca</v>
      </c>
      <c r="E767" s="68" t="s">
        <v>1307</v>
      </c>
      <c r="F767" s="70">
        <f>F764</f>
        <v>309900</v>
      </c>
      <c r="G767" s="70" t="str">
        <f>G764&amp;"     "</f>
        <v xml:space="preserve">$     </v>
      </c>
    </row>
    <row r="768" spans="1:9">
      <c r="A768" s="68" t="s">
        <v>1308</v>
      </c>
      <c r="B768" s="68" t="s">
        <v>1309</v>
      </c>
      <c r="C768" s="9" t="s">
        <v>2228</v>
      </c>
      <c r="D768" s="9" t="s">
        <v>1310</v>
      </c>
      <c r="E768" s="68" t="s">
        <v>1311</v>
      </c>
      <c r="F768" s="6">
        <v>289900</v>
      </c>
      <c r="G768" s="6" t="s">
        <v>13</v>
      </c>
      <c r="H768">
        <v>289900</v>
      </c>
      <c r="I768" t="str">
        <f t="shared" ref="I768:I771" si="30">+IF(H768&lt;F768,"BLACK","SIN PROMO")</f>
        <v>SIN PROMO</v>
      </c>
    </row>
    <row r="769" spans="1:9">
      <c r="A769" s="68" t="s">
        <v>1312</v>
      </c>
      <c r="B769" s="68" t="s">
        <v>1313</v>
      </c>
      <c r="C769" s="9" t="s">
        <v>2225</v>
      </c>
      <c r="D769" s="9" t="s">
        <v>1314</v>
      </c>
      <c r="E769" s="68" t="s">
        <v>1315</v>
      </c>
      <c r="F769" s="6">
        <v>279900</v>
      </c>
      <c r="G769" s="6" t="s">
        <v>13</v>
      </c>
      <c r="H769">
        <v>279900</v>
      </c>
      <c r="I769" t="str">
        <f t="shared" si="30"/>
        <v>SIN PROMO</v>
      </c>
    </row>
    <row r="770" spans="1:9">
      <c r="A770" s="68" t="s">
        <v>1316</v>
      </c>
      <c r="B770" s="68" t="s">
        <v>1317</v>
      </c>
      <c r="C770" s="9" t="s">
        <v>2221</v>
      </c>
      <c r="D770" s="9" t="s">
        <v>1318</v>
      </c>
      <c r="E770" s="68" t="s">
        <v>1319</v>
      </c>
      <c r="F770" s="6">
        <v>279900</v>
      </c>
      <c r="G770" s="6" t="s">
        <v>13</v>
      </c>
      <c r="H770">
        <v>279900</v>
      </c>
      <c r="I770" t="str">
        <f t="shared" si="30"/>
        <v>SIN PROMO</v>
      </c>
    </row>
    <row r="771" spans="1:9">
      <c r="A771" s="68" t="s">
        <v>1320</v>
      </c>
      <c r="B771" s="68"/>
      <c r="C771" s="68" t="s">
        <v>6</v>
      </c>
      <c r="D771" s="9" t="s">
        <v>1321</v>
      </c>
      <c r="E771" s="68" t="s">
        <v>16</v>
      </c>
      <c r="F771" s="6">
        <v>279900</v>
      </c>
      <c r="G771" s="6" t="s">
        <v>13</v>
      </c>
      <c r="H771">
        <v>279900</v>
      </c>
      <c r="I771" t="str">
        <f t="shared" si="30"/>
        <v>SIN PROMO</v>
      </c>
    </row>
    <row r="772" spans="1:9" ht="26.4">
      <c r="A772" s="68" t="s">
        <v>1320</v>
      </c>
      <c r="B772" s="68" t="s">
        <v>1322</v>
      </c>
      <c r="C772" s="9" t="s">
        <v>1799</v>
      </c>
      <c r="D772" s="69" t="str">
        <f>"     "&amp;D771</f>
        <v xml:space="preserve">     Silla Bar Alta Metalica True Moderna</v>
      </c>
      <c r="E772" s="68" t="s">
        <v>342</v>
      </c>
      <c r="F772" s="70">
        <f>F771</f>
        <v>279900</v>
      </c>
      <c r="G772" s="70" t="str">
        <f>G771&amp;"     "</f>
        <v xml:space="preserve">$     </v>
      </c>
    </row>
    <row r="773" spans="1:9" ht="26.4">
      <c r="A773" s="68" t="s">
        <v>1320</v>
      </c>
      <c r="B773" s="68" t="s">
        <v>1323</v>
      </c>
      <c r="C773" s="9" t="s">
        <v>2229</v>
      </c>
      <c r="D773" s="69" t="str">
        <f>"     "&amp;D771</f>
        <v xml:space="preserve">     Silla Bar Alta Metalica True Moderna</v>
      </c>
      <c r="E773" s="68" t="s">
        <v>1324</v>
      </c>
      <c r="F773" s="70">
        <f>F771</f>
        <v>279900</v>
      </c>
      <c r="G773" s="70" t="str">
        <f>G771&amp;"     "</f>
        <v xml:space="preserve">$     </v>
      </c>
    </row>
    <row r="774" spans="1:9" ht="26.4">
      <c r="A774" s="68" t="s">
        <v>1320</v>
      </c>
      <c r="B774" s="68" t="s">
        <v>1325</v>
      </c>
      <c r="C774" s="9" t="s">
        <v>2225</v>
      </c>
      <c r="D774" s="69" t="str">
        <f>"     "&amp;D771</f>
        <v xml:space="preserve">     Silla Bar Alta Metalica True Moderna</v>
      </c>
      <c r="E774" s="68" t="s">
        <v>1326</v>
      </c>
      <c r="F774" s="70">
        <f>F771</f>
        <v>279900</v>
      </c>
      <c r="G774" s="70" t="str">
        <f>G771&amp;"     "</f>
        <v xml:space="preserve">$     </v>
      </c>
    </row>
    <row r="775" spans="1:9" ht="26.4">
      <c r="A775" s="68" t="s">
        <v>1320</v>
      </c>
      <c r="B775" s="68" t="s">
        <v>1327</v>
      </c>
      <c r="C775" s="9" t="s">
        <v>2221</v>
      </c>
      <c r="D775" s="69" t="str">
        <f>"     "&amp;D771</f>
        <v xml:space="preserve">     Silla Bar Alta Metalica True Moderna</v>
      </c>
      <c r="E775" s="68" t="s">
        <v>1328</v>
      </c>
      <c r="F775" s="70">
        <f>F771</f>
        <v>279900</v>
      </c>
      <c r="G775" s="70" t="str">
        <f>G771&amp;"     "</f>
        <v xml:space="preserve">$     </v>
      </c>
    </row>
    <row r="776" spans="1:9">
      <c r="A776" s="68" t="s">
        <v>1330</v>
      </c>
      <c r="B776" s="68"/>
      <c r="C776" s="9" t="s">
        <v>2222</v>
      </c>
      <c r="D776" s="9" t="s">
        <v>1135</v>
      </c>
      <c r="E776" s="68" t="s">
        <v>16</v>
      </c>
      <c r="F776" s="6">
        <v>1099900</v>
      </c>
      <c r="G776" s="6" t="s">
        <v>13</v>
      </c>
      <c r="H776">
        <v>1099900</v>
      </c>
      <c r="I776" t="str">
        <f t="shared" ref="I776:I778" si="31">+IF(H776&lt;F776,"BLACK","SIN PROMO")</f>
        <v>SIN PROMO</v>
      </c>
    </row>
    <row r="777" spans="1:9">
      <c r="A777" s="68" t="s">
        <v>1331</v>
      </c>
      <c r="B777" s="68"/>
      <c r="C777" s="9" t="s">
        <v>2237</v>
      </c>
      <c r="D777" s="9" t="s">
        <v>1135</v>
      </c>
      <c r="E777" s="68" t="s">
        <v>16</v>
      </c>
      <c r="F777" s="6">
        <v>949900</v>
      </c>
      <c r="G777" s="6" t="s">
        <v>13</v>
      </c>
      <c r="H777">
        <v>949900</v>
      </c>
      <c r="I777" t="str">
        <f t="shared" si="31"/>
        <v>SIN PROMO</v>
      </c>
    </row>
    <row r="778" spans="1:9">
      <c r="A778" s="68" t="s">
        <v>1338</v>
      </c>
      <c r="B778" s="68"/>
      <c r="C778" s="68" t="s">
        <v>6</v>
      </c>
      <c r="D778" s="9" t="s">
        <v>1339</v>
      </c>
      <c r="E778" s="68" t="s">
        <v>16</v>
      </c>
      <c r="F778" s="6">
        <v>279900</v>
      </c>
      <c r="G778" s="6" t="s">
        <v>13</v>
      </c>
      <c r="H778">
        <v>279900</v>
      </c>
      <c r="I778" t="str">
        <f t="shared" si="31"/>
        <v>SIN PROMO</v>
      </c>
    </row>
    <row r="779" spans="1:9">
      <c r="A779" s="68" t="s">
        <v>1338</v>
      </c>
      <c r="B779" s="68" t="s">
        <v>1340</v>
      </c>
      <c r="C779" s="9" t="s">
        <v>1706</v>
      </c>
      <c r="D779" s="69" t="str">
        <f>"     "&amp;D778</f>
        <v xml:space="preserve">     Silla Para Bar Alta Eames </v>
      </c>
      <c r="E779" s="68" t="s">
        <v>28</v>
      </c>
      <c r="F779" s="70">
        <f>F778</f>
        <v>279900</v>
      </c>
      <c r="G779" s="70" t="str">
        <f>G778&amp;"     "</f>
        <v xml:space="preserve">$     </v>
      </c>
    </row>
    <row r="780" spans="1:9">
      <c r="A780" s="68" t="s">
        <v>1338</v>
      </c>
      <c r="B780" s="68" t="s">
        <v>1341</v>
      </c>
      <c r="C780" s="9" t="s">
        <v>1711</v>
      </c>
      <c r="D780" s="69" t="str">
        <f>"     "&amp;D778</f>
        <v xml:space="preserve">     Silla Para Bar Alta Eames </v>
      </c>
      <c r="E780" s="68" t="s">
        <v>20</v>
      </c>
      <c r="F780" s="70">
        <f>F778</f>
        <v>279900</v>
      </c>
      <c r="G780" s="70" t="str">
        <f>G778&amp;"     "</f>
        <v xml:space="preserve">$     </v>
      </c>
    </row>
    <row r="781" spans="1:9">
      <c r="A781" s="68" t="s">
        <v>1338</v>
      </c>
      <c r="B781" s="68" t="s">
        <v>1342</v>
      </c>
      <c r="C781" s="9" t="s">
        <v>1708</v>
      </c>
      <c r="D781" s="69" t="str">
        <f>"     "&amp;D778</f>
        <v xml:space="preserve">     Silla Para Bar Alta Eames </v>
      </c>
      <c r="E781" s="68" t="s">
        <v>82</v>
      </c>
      <c r="F781" s="70">
        <f>F778</f>
        <v>279900</v>
      </c>
      <c r="G781" s="70" t="str">
        <f>G778&amp;"     "</f>
        <v xml:space="preserve">$     </v>
      </c>
    </row>
    <row r="782" spans="1:9">
      <c r="A782" s="68" t="s">
        <v>1343</v>
      </c>
      <c r="B782" s="68" t="s">
        <v>1344</v>
      </c>
      <c r="C782" s="9" t="s">
        <v>2232</v>
      </c>
      <c r="D782" s="9" t="s">
        <v>1345</v>
      </c>
      <c r="E782" s="68" t="s">
        <v>12</v>
      </c>
      <c r="F782" s="6">
        <v>539900</v>
      </c>
      <c r="G782" s="6" t="s">
        <v>13</v>
      </c>
      <c r="H782">
        <v>539900</v>
      </c>
      <c r="I782" t="str">
        <f t="shared" ref="I782:I830" si="32">+IF(H782&lt;F782,"BLACK","SIN PROMO")</f>
        <v>SIN PROMO</v>
      </c>
    </row>
    <row r="783" spans="1:9">
      <c r="A783" s="68" t="s">
        <v>1351</v>
      </c>
      <c r="B783" s="68" t="s">
        <v>1352</v>
      </c>
      <c r="C783" s="9" t="s">
        <v>2224</v>
      </c>
      <c r="D783" s="9" t="s">
        <v>1151</v>
      </c>
      <c r="E783" s="68" t="s">
        <v>48</v>
      </c>
      <c r="F783" s="6">
        <v>1329900</v>
      </c>
      <c r="G783" s="6" t="s">
        <v>13</v>
      </c>
      <c r="H783">
        <v>1329900</v>
      </c>
      <c r="I783" t="str">
        <f t="shared" si="32"/>
        <v>SIN PROMO</v>
      </c>
    </row>
    <row r="784" spans="1:9">
      <c r="A784" s="68" t="s">
        <v>2518</v>
      </c>
      <c r="B784" s="68"/>
      <c r="C784" s="9" t="s">
        <v>2031</v>
      </c>
      <c r="D784" s="9" t="s">
        <v>2519</v>
      </c>
      <c r="E784" s="68" t="s">
        <v>16</v>
      </c>
      <c r="F784" s="6">
        <v>89900</v>
      </c>
      <c r="G784" s="6" t="s">
        <v>13</v>
      </c>
      <c r="H784">
        <v>89900</v>
      </c>
      <c r="I784" t="str">
        <f t="shared" si="32"/>
        <v>SIN PROMO</v>
      </c>
    </row>
    <row r="785" spans="1:9">
      <c r="A785" s="68" t="s">
        <v>2520</v>
      </c>
      <c r="B785" s="68"/>
      <c r="C785" s="9" t="s">
        <v>2521</v>
      </c>
      <c r="D785" s="9" t="s">
        <v>2522</v>
      </c>
      <c r="E785" s="68" t="s">
        <v>16</v>
      </c>
      <c r="F785" s="6">
        <v>89900</v>
      </c>
      <c r="G785" s="6" t="s">
        <v>13</v>
      </c>
      <c r="H785">
        <v>89900</v>
      </c>
      <c r="I785" t="str">
        <f t="shared" si="32"/>
        <v>SIN PROMO</v>
      </c>
    </row>
    <row r="786" spans="1:9">
      <c r="A786" s="68" t="s">
        <v>1360</v>
      </c>
      <c r="B786" s="68" t="s">
        <v>1361</v>
      </c>
      <c r="C786" s="9" t="s">
        <v>2070</v>
      </c>
      <c r="D786" s="9" t="s">
        <v>1362</v>
      </c>
      <c r="E786" s="68" t="s">
        <v>12</v>
      </c>
      <c r="F786" s="6">
        <v>1359900</v>
      </c>
      <c r="G786" s="6" t="s">
        <v>13</v>
      </c>
      <c r="H786">
        <v>1359900</v>
      </c>
      <c r="I786" t="str">
        <f t="shared" si="32"/>
        <v>SIN PROMO</v>
      </c>
    </row>
    <row r="787" spans="1:9">
      <c r="A787" s="68" t="s">
        <v>2527</v>
      </c>
      <c r="B787" s="68" t="s">
        <v>2528</v>
      </c>
      <c r="C787" s="9" t="s">
        <v>2529</v>
      </c>
      <c r="D787" s="9" t="s">
        <v>2530</v>
      </c>
      <c r="E787" s="68" t="s">
        <v>38</v>
      </c>
      <c r="F787" s="6">
        <v>709900</v>
      </c>
      <c r="G787" s="6" t="s">
        <v>13</v>
      </c>
      <c r="H787">
        <v>709900</v>
      </c>
      <c r="I787" t="str">
        <f t="shared" si="32"/>
        <v>SIN PROMO</v>
      </c>
    </row>
    <row r="788" spans="1:9">
      <c r="A788" s="68" t="s">
        <v>1369</v>
      </c>
      <c r="B788" s="68" t="s">
        <v>1370</v>
      </c>
      <c r="C788" s="9" t="s">
        <v>2246</v>
      </c>
      <c r="D788" s="9" t="s">
        <v>1371</v>
      </c>
      <c r="E788" s="68" t="s">
        <v>36</v>
      </c>
      <c r="F788" s="6">
        <v>709900</v>
      </c>
      <c r="G788" s="6" t="s">
        <v>13</v>
      </c>
      <c r="H788">
        <v>709900</v>
      </c>
      <c r="I788" t="str">
        <f t="shared" si="32"/>
        <v>SIN PROMO</v>
      </c>
    </row>
    <row r="789" spans="1:9">
      <c r="A789" s="68" t="s">
        <v>2531</v>
      </c>
      <c r="B789" s="68" t="s">
        <v>2532</v>
      </c>
      <c r="C789" s="9" t="s">
        <v>2533</v>
      </c>
      <c r="D789" s="9" t="s">
        <v>2534</v>
      </c>
      <c r="E789" s="68" t="s">
        <v>18</v>
      </c>
      <c r="F789" s="6">
        <v>779900</v>
      </c>
      <c r="G789" s="6" t="s">
        <v>13</v>
      </c>
      <c r="H789">
        <v>779900</v>
      </c>
      <c r="I789" t="str">
        <f t="shared" si="32"/>
        <v>SIN PROMO</v>
      </c>
    </row>
    <row r="790" spans="1:9">
      <c r="A790" s="68" t="s">
        <v>2539</v>
      </c>
      <c r="B790" s="68" t="s">
        <v>2540</v>
      </c>
      <c r="C790" s="9" t="s">
        <v>2541</v>
      </c>
      <c r="D790" s="9" t="s">
        <v>2542</v>
      </c>
      <c r="E790" s="68" t="s">
        <v>34</v>
      </c>
      <c r="F790" s="6">
        <v>849900</v>
      </c>
      <c r="G790" s="6" t="s">
        <v>13</v>
      </c>
      <c r="H790" s="6">
        <v>849900</v>
      </c>
      <c r="I790" t="str">
        <f t="shared" si="32"/>
        <v>SIN PROMO</v>
      </c>
    </row>
    <row r="791" spans="1:9">
      <c r="A791" s="68" t="s">
        <v>1384</v>
      </c>
      <c r="B791" s="68" t="s">
        <v>1385</v>
      </c>
      <c r="C791" s="9" t="s">
        <v>2066</v>
      </c>
      <c r="D791" s="9" t="s">
        <v>1386</v>
      </c>
      <c r="E791" s="68" t="s">
        <v>778</v>
      </c>
      <c r="F791" s="6">
        <v>909900</v>
      </c>
      <c r="G791" s="6" t="s">
        <v>13</v>
      </c>
      <c r="H791">
        <v>909900</v>
      </c>
      <c r="I791" t="str">
        <f t="shared" si="32"/>
        <v>SIN PROMO</v>
      </c>
    </row>
    <row r="792" spans="1:9">
      <c r="A792" s="68" t="s">
        <v>1396</v>
      </c>
      <c r="B792" s="68" t="s">
        <v>1397</v>
      </c>
      <c r="C792" s="9" t="s">
        <v>2223</v>
      </c>
      <c r="D792" s="9" t="s">
        <v>1398</v>
      </c>
      <c r="E792" s="68" t="s">
        <v>1399</v>
      </c>
      <c r="F792" s="6">
        <v>289900</v>
      </c>
      <c r="G792" s="6" t="s">
        <v>13</v>
      </c>
      <c r="H792" s="6">
        <v>289900</v>
      </c>
      <c r="I792" t="str">
        <f t="shared" si="32"/>
        <v>SIN PROMO</v>
      </c>
    </row>
    <row r="793" spans="1:9">
      <c r="A793" s="68" t="s">
        <v>1400</v>
      </c>
      <c r="B793" s="68" t="s">
        <v>1401</v>
      </c>
      <c r="C793" s="9" t="s">
        <v>2255</v>
      </c>
      <c r="D793" s="9" t="s">
        <v>1402</v>
      </c>
      <c r="E793" s="68" t="s">
        <v>431</v>
      </c>
      <c r="F793" s="6">
        <v>779900</v>
      </c>
      <c r="G793" s="6" t="s">
        <v>13</v>
      </c>
      <c r="H793">
        <v>779900</v>
      </c>
      <c r="I793" t="str">
        <f t="shared" si="32"/>
        <v>SIN PROMO</v>
      </c>
    </row>
    <row r="794" spans="1:9">
      <c r="A794" s="68" t="s">
        <v>1403</v>
      </c>
      <c r="B794" s="68" t="s">
        <v>1404</v>
      </c>
      <c r="C794" s="9" t="s">
        <v>2256</v>
      </c>
      <c r="D794" s="9" t="s">
        <v>1405</v>
      </c>
      <c r="E794" s="68" t="s">
        <v>12</v>
      </c>
      <c r="F794" s="6">
        <v>499900</v>
      </c>
      <c r="G794" s="6" t="s">
        <v>13</v>
      </c>
      <c r="H794">
        <v>499900</v>
      </c>
      <c r="I794" t="str">
        <f t="shared" si="32"/>
        <v>SIN PROMO</v>
      </c>
    </row>
    <row r="795" spans="1:9">
      <c r="A795" s="68" t="s">
        <v>1406</v>
      </c>
      <c r="B795" s="68" t="s">
        <v>1407</v>
      </c>
      <c r="C795" s="9" t="s">
        <v>1739</v>
      </c>
      <c r="D795" s="9" t="s">
        <v>1408</v>
      </c>
      <c r="E795" s="68" t="s">
        <v>12</v>
      </c>
      <c r="F795" s="6">
        <v>384260</v>
      </c>
      <c r="G795" s="6" t="s">
        <v>13</v>
      </c>
      <c r="H795">
        <v>459900</v>
      </c>
      <c r="I795" t="str">
        <f t="shared" si="32"/>
        <v>SIN PROMO</v>
      </c>
    </row>
    <row r="796" spans="1:9">
      <c r="A796" s="68" t="s">
        <v>1409</v>
      </c>
      <c r="B796" s="68" t="s">
        <v>1410</v>
      </c>
      <c r="C796" s="9" t="s">
        <v>1753</v>
      </c>
      <c r="D796" s="9" t="s">
        <v>1411</v>
      </c>
      <c r="E796" s="68" t="s">
        <v>232</v>
      </c>
      <c r="F796" s="6">
        <v>329900</v>
      </c>
      <c r="G796" s="6" t="s">
        <v>13</v>
      </c>
      <c r="H796">
        <v>329900</v>
      </c>
      <c r="I796" t="str">
        <f t="shared" si="32"/>
        <v>SIN PROMO</v>
      </c>
    </row>
    <row r="797" spans="1:9">
      <c r="A797" s="68" t="s">
        <v>1412</v>
      </c>
      <c r="B797" s="68" t="s">
        <v>1413</v>
      </c>
      <c r="C797" s="9" t="s">
        <v>2257</v>
      </c>
      <c r="D797" s="9" t="s">
        <v>1414</v>
      </c>
      <c r="E797" s="68" t="s">
        <v>232</v>
      </c>
      <c r="F797" s="6">
        <v>579900</v>
      </c>
      <c r="G797" s="6" t="s">
        <v>13</v>
      </c>
      <c r="H797" s="6">
        <v>579900</v>
      </c>
      <c r="I797" t="str">
        <f t="shared" si="32"/>
        <v>SIN PROMO</v>
      </c>
    </row>
    <row r="798" spans="1:9">
      <c r="A798" s="68" t="s">
        <v>1415</v>
      </c>
      <c r="B798" s="68" t="s">
        <v>1416</v>
      </c>
      <c r="C798" s="9" t="s">
        <v>2258</v>
      </c>
      <c r="D798" s="9" t="s">
        <v>1417</v>
      </c>
      <c r="E798" s="68" t="s">
        <v>236</v>
      </c>
      <c r="F798" s="6">
        <v>579900</v>
      </c>
      <c r="G798" s="6" t="s">
        <v>13</v>
      </c>
      <c r="H798" s="6">
        <v>579900</v>
      </c>
      <c r="I798" t="str">
        <f t="shared" si="32"/>
        <v>SIN PROMO</v>
      </c>
    </row>
    <row r="799" spans="1:9">
      <c r="A799" s="68" t="s">
        <v>1418</v>
      </c>
      <c r="B799" s="68" t="s">
        <v>1419</v>
      </c>
      <c r="C799" s="9" t="s">
        <v>2062</v>
      </c>
      <c r="D799" s="9" t="s">
        <v>1420</v>
      </c>
      <c r="E799" s="68" t="s">
        <v>12</v>
      </c>
      <c r="F799" s="6">
        <v>519900</v>
      </c>
      <c r="G799" s="6" t="s">
        <v>13</v>
      </c>
      <c r="H799">
        <v>519900</v>
      </c>
      <c r="I799" t="str">
        <f t="shared" si="32"/>
        <v>SIN PROMO</v>
      </c>
    </row>
    <row r="800" spans="1:9">
      <c r="A800" s="68" t="s">
        <v>1421</v>
      </c>
      <c r="B800" s="68" t="s">
        <v>1422</v>
      </c>
      <c r="C800" s="9" t="s">
        <v>2259</v>
      </c>
      <c r="D800" s="9" t="s">
        <v>1423</v>
      </c>
      <c r="E800" s="68" t="s">
        <v>12</v>
      </c>
      <c r="F800" s="6">
        <v>819900</v>
      </c>
      <c r="G800" s="6" t="s">
        <v>13</v>
      </c>
      <c r="H800">
        <v>819900</v>
      </c>
      <c r="I800" t="str">
        <f t="shared" si="32"/>
        <v>SIN PROMO</v>
      </c>
    </row>
    <row r="801" spans="1:9">
      <c r="A801" s="68" t="s">
        <v>1424</v>
      </c>
      <c r="B801" s="68" t="s">
        <v>1425</v>
      </c>
      <c r="C801" s="9" t="s">
        <v>1792</v>
      </c>
      <c r="D801" s="9" t="s">
        <v>1426</v>
      </c>
      <c r="E801" s="68" t="s">
        <v>12</v>
      </c>
      <c r="F801" s="6">
        <v>889900</v>
      </c>
      <c r="G801" s="6" t="s">
        <v>13</v>
      </c>
      <c r="H801">
        <v>889900</v>
      </c>
      <c r="I801" t="str">
        <f t="shared" si="32"/>
        <v>SIN PROMO</v>
      </c>
    </row>
    <row r="802" spans="1:9">
      <c r="A802" s="68" t="s">
        <v>1427</v>
      </c>
      <c r="B802" s="68" t="s">
        <v>1428</v>
      </c>
      <c r="C802" s="9" t="s">
        <v>2260</v>
      </c>
      <c r="D802" s="9" t="s">
        <v>1429</v>
      </c>
      <c r="E802" s="68" t="s">
        <v>292</v>
      </c>
      <c r="F802" s="6">
        <v>439900</v>
      </c>
      <c r="G802" s="6" t="s">
        <v>13</v>
      </c>
      <c r="H802" s="6">
        <v>439900</v>
      </c>
      <c r="I802" t="str">
        <f t="shared" si="32"/>
        <v>SIN PROMO</v>
      </c>
    </row>
    <row r="803" spans="1:9">
      <c r="A803" s="68" t="s">
        <v>1430</v>
      </c>
      <c r="B803" s="68" t="s">
        <v>1431</v>
      </c>
      <c r="C803" s="9" t="s">
        <v>2261</v>
      </c>
      <c r="D803" s="9" t="s">
        <v>1432</v>
      </c>
      <c r="E803" s="68" t="s">
        <v>292</v>
      </c>
      <c r="F803" s="6">
        <v>549900</v>
      </c>
      <c r="G803" s="6" t="s">
        <v>13</v>
      </c>
      <c r="H803" s="6">
        <v>549900</v>
      </c>
      <c r="I803" t="str">
        <f t="shared" si="32"/>
        <v>SIN PROMO</v>
      </c>
    </row>
    <row r="804" spans="1:9">
      <c r="A804" s="68" t="s">
        <v>1433</v>
      </c>
      <c r="B804" s="68" t="s">
        <v>1434</v>
      </c>
      <c r="C804" s="9" t="s">
        <v>2262</v>
      </c>
      <c r="D804" s="9" t="s">
        <v>1435</v>
      </c>
      <c r="E804" s="68" t="s">
        <v>292</v>
      </c>
      <c r="F804" s="6">
        <v>839800</v>
      </c>
      <c r="G804" s="6" t="s">
        <v>13</v>
      </c>
      <c r="H804" s="6">
        <v>839800</v>
      </c>
      <c r="I804" t="str">
        <f t="shared" si="32"/>
        <v>SIN PROMO</v>
      </c>
    </row>
    <row r="805" spans="1:9">
      <c r="A805" s="68" t="s">
        <v>1439</v>
      </c>
      <c r="B805" s="68" t="s">
        <v>1440</v>
      </c>
      <c r="C805" s="9" t="s">
        <v>2264</v>
      </c>
      <c r="D805" s="9" t="s">
        <v>1441</v>
      </c>
      <c r="E805" s="68" t="s">
        <v>292</v>
      </c>
      <c r="F805" s="6">
        <v>889900</v>
      </c>
      <c r="G805" s="6" t="s">
        <v>13</v>
      </c>
      <c r="H805">
        <v>889900</v>
      </c>
      <c r="I805" t="str">
        <f t="shared" si="32"/>
        <v>SIN PROMO</v>
      </c>
    </row>
    <row r="806" spans="1:9">
      <c r="A806" s="68" t="s">
        <v>1442</v>
      </c>
      <c r="B806" s="68" t="s">
        <v>1443</v>
      </c>
      <c r="C806" s="9" t="s">
        <v>2265</v>
      </c>
      <c r="D806" s="9" t="s">
        <v>1444</v>
      </c>
      <c r="E806" s="68" t="s">
        <v>292</v>
      </c>
      <c r="F806" s="6">
        <v>759900</v>
      </c>
      <c r="G806" s="6" t="s">
        <v>13</v>
      </c>
      <c r="H806">
        <v>759900</v>
      </c>
      <c r="I806" t="str">
        <f t="shared" si="32"/>
        <v>SIN PROMO</v>
      </c>
    </row>
    <row r="807" spans="1:9">
      <c r="A807" s="68" t="s">
        <v>1445</v>
      </c>
      <c r="B807" s="68" t="s">
        <v>1446</v>
      </c>
      <c r="C807" s="9" t="s">
        <v>2266</v>
      </c>
      <c r="D807" s="9" t="s">
        <v>1447</v>
      </c>
      <c r="E807" s="68" t="s">
        <v>292</v>
      </c>
      <c r="F807" s="6">
        <v>599900</v>
      </c>
      <c r="G807" s="6" t="s">
        <v>13</v>
      </c>
      <c r="H807">
        <v>599900</v>
      </c>
      <c r="I807" t="str">
        <f t="shared" si="32"/>
        <v>SIN PROMO</v>
      </c>
    </row>
    <row r="808" spans="1:9">
      <c r="A808" s="68" t="s">
        <v>1467</v>
      </c>
      <c r="B808" s="68" t="s">
        <v>1468</v>
      </c>
      <c r="C808" s="9" t="s">
        <v>2273</v>
      </c>
      <c r="D808" s="9" t="s">
        <v>1469</v>
      </c>
      <c r="E808" s="68" t="s">
        <v>1470</v>
      </c>
      <c r="F808" s="6">
        <v>609900</v>
      </c>
      <c r="G808" s="6" t="s">
        <v>13</v>
      </c>
      <c r="H808">
        <v>609900</v>
      </c>
      <c r="I808" t="str">
        <f t="shared" si="32"/>
        <v>SIN PROMO</v>
      </c>
    </row>
    <row r="809" spans="1:9">
      <c r="A809" s="68" t="s">
        <v>1471</v>
      </c>
      <c r="B809" s="68" t="s">
        <v>1472</v>
      </c>
      <c r="C809" s="9" t="s">
        <v>2274</v>
      </c>
      <c r="D809" s="9" t="s">
        <v>1473</v>
      </c>
      <c r="E809" s="68" t="s">
        <v>230</v>
      </c>
      <c r="F809" s="6">
        <v>579900</v>
      </c>
      <c r="G809" s="6" t="s">
        <v>13</v>
      </c>
      <c r="H809" s="6">
        <v>579900</v>
      </c>
      <c r="I809" t="str">
        <f t="shared" si="32"/>
        <v>SIN PROMO</v>
      </c>
    </row>
    <row r="810" spans="1:9">
      <c r="A810" s="68" t="s">
        <v>1483</v>
      </c>
      <c r="B810" s="68" t="s">
        <v>1484</v>
      </c>
      <c r="C810" s="9" t="s">
        <v>2278</v>
      </c>
      <c r="D810" s="9" t="s">
        <v>1485</v>
      </c>
      <c r="E810" s="68" t="s">
        <v>456</v>
      </c>
      <c r="F810" s="6">
        <v>1459900</v>
      </c>
      <c r="G810" s="6" t="s">
        <v>13</v>
      </c>
      <c r="H810" s="6">
        <v>1459900</v>
      </c>
      <c r="I810" t="str">
        <f t="shared" si="32"/>
        <v>SIN PROMO</v>
      </c>
    </row>
    <row r="811" spans="1:9">
      <c r="A811" s="68" t="s">
        <v>1507</v>
      </c>
      <c r="B811" s="68"/>
      <c r="C811" s="9" t="s">
        <v>2285</v>
      </c>
      <c r="D811" s="9" t="s">
        <v>1508</v>
      </c>
      <c r="E811" s="68" t="s">
        <v>16</v>
      </c>
      <c r="F811" s="6">
        <v>349900</v>
      </c>
      <c r="G811" s="6" t="s">
        <v>13</v>
      </c>
      <c r="H811">
        <v>349900</v>
      </c>
      <c r="I811" t="str">
        <f t="shared" si="32"/>
        <v>SIN PROMO</v>
      </c>
    </row>
    <row r="812" spans="1:9">
      <c r="A812" s="68" t="s">
        <v>1509</v>
      </c>
      <c r="B812" s="68"/>
      <c r="C812" s="9" t="s">
        <v>2286</v>
      </c>
      <c r="D812" s="9" t="s">
        <v>1510</v>
      </c>
      <c r="E812" s="68" t="s">
        <v>16</v>
      </c>
      <c r="F812" s="6">
        <v>319900</v>
      </c>
      <c r="G812" s="6" t="s">
        <v>13</v>
      </c>
      <c r="H812">
        <v>319900</v>
      </c>
      <c r="I812" t="str">
        <f t="shared" si="32"/>
        <v>SIN PROMO</v>
      </c>
    </row>
    <row r="813" spans="1:9">
      <c r="A813" s="68" t="s">
        <v>1511</v>
      </c>
      <c r="B813" s="68"/>
      <c r="C813" s="9" t="s">
        <v>2226</v>
      </c>
      <c r="D813" s="9" t="s">
        <v>1512</v>
      </c>
      <c r="E813" s="68" t="s">
        <v>16</v>
      </c>
      <c r="F813" s="6">
        <v>319900</v>
      </c>
      <c r="G813" s="6" t="s">
        <v>13</v>
      </c>
      <c r="H813">
        <v>319900</v>
      </c>
      <c r="I813" t="str">
        <f t="shared" si="32"/>
        <v>SIN PROMO</v>
      </c>
    </row>
    <row r="814" spans="1:9">
      <c r="A814" s="68" t="s">
        <v>1513</v>
      </c>
      <c r="B814" s="68"/>
      <c r="C814" s="9" t="s">
        <v>2287</v>
      </c>
      <c r="D814" s="9" t="s">
        <v>1514</v>
      </c>
      <c r="E814" s="68" t="s">
        <v>16</v>
      </c>
      <c r="F814" s="6">
        <v>359900</v>
      </c>
      <c r="G814" s="6" t="s">
        <v>13</v>
      </c>
      <c r="H814">
        <v>359900</v>
      </c>
      <c r="I814" t="str">
        <f t="shared" si="32"/>
        <v>SIN PROMO</v>
      </c>
    </row>
    <row r="815" spans="1:9">
      <c r="A815" s="68" t="s">
        <v>1521</v>
      </c>
      <c r="B815" s="68"/>
      <c r="C815" s="9" t="s">
        <v>2290</v>
      </c>
      <c r="D815" s="9" t="s">
        <v>1522</v>
      </c>
      <c r="E815" s="68" t="s">
        <v>16</v>
      </c>
      <c r="F815" s="6">
        <v>349900</v>
      </c>
      <c r="G815" s="6" t="s">
        <v>13</v>
      </c>
      <c r="H815">
        <v>349900</v>
      </c>
      <c r="I815" t="str">
        <f t="shared" si="32"/>
        <v>SIN PROMO</v>
      </c>
    </row>
    <row r="816" spans="1:9">
      <c r="A816" s="68" t="s">
        <v>1523</v>
      </c>
      <c r="B816" s="68"/>
      <c r="C816" s="9" t="s">
        <v>2065</v>
      </c>
      <c r="D816" s="9" t="s">
        <v>859</v>
      </c>
      <c r="E816" s="68" t="s">
        <v>16</v>
      </c>
      <c r="F816" s="6">
        <v>349900</v>
      </c>
      <c r="G816" s="6" t="s">
        <v>13</v>
      </c>
      <c r="H816" s="6">
        <v>349900</v>
      </c>
      <c r="I816" t="str">
        <f t="shared" si="32"/>
        <v>SIN PROMO</v>
      </c>
    </row>
    <row r="817" spans="1:9">
      <c r="A817" s="68" t="s">
        <v>1524</v>
      </c>
      <c r="B817" s="68"/>
      <c r="C817" s="9" t="s">
        <v>1845</v>
      </c>
      <c r="D817" s="9" t="s">
        <v>1127</v>
      </c>
      <c r="E817" s="68" t="s">
        <v>16</v>
      </c>
      <c r="F817" s="6">
        <v>349900</v>
      </c>
      <c r="G817" s="6" t="s">
        <v>13</v>
      </c>
      <c r="H817">
        <v>349900</v>
      </c>
      <c r="I817" t="str">
        <f t="shared" si="32"/>
        <v>SIN PROMO</v>
      </c>
    </row>
    <row r="818" spans="1:9">
      <c r="A818" s="68" t="s">
        <v>1525</v>
      </c>
      <c r="B818" s="68"/>
      <c r="C818" s="9"/>
      <c r="D818" s="9" t="s">
        <v>1526</v>
      </c>
      <c r="E818" s="68" t="s">
        <v>16</v>
      </c>
      <c r="F818" s="6">
        <v>254900</v>
      </c>
      <c r="G818" s="6" t="s">
        <v>13</v>
      </c>
      <c r="H818" s="6">
        <v>254900</v>
      </c>
      <c r="I818" t="str">
        <f t="shared" si="32"/>
        <v>SIN PROMO</v>
      </c>
    </row>
    <row r="819" spans="1:9">
      <c r="A819" s="68" t="s">
        <v>1527</v>
      </c>
      <c r="B819" s="68"/>
      <c r="C819" s="9" t="s">
        <v>2291</v>
      </c>
      <c r="D819" s="9" t="s">
        <v>1528</v>
      </c>
      <c r="E819" s="68" t="s">
        <v>16</v>
      </c>
      <c r="F819" s="6">
        <v>332405</v>
      </c>
      <c r="G819" s="6" t="s">
        <v>13</v>
      </c>
      <c r="H819" s="6">
        <v>332405</v>
      </c>
      <c r="I819" t="str">
        <f t="shared" si="32"/>
        <v>SIN PROMO</v>
      </c>
    </row>
    <row r="820" spans="1:9">
      <c r="A820" s="68" t="s">
        <v>1529</v>
      </c>
      <c r="B820" s="68" t="s">
        <v>1530</v>
      </c>
      <c r="C820" s="9" t="s">
        <v>2292</v>
      </c>
      <c r="D820" s="9" t="s">
        <v>1531</v>
      </c>
      <c r="E820" s="68" t="s">
        <v>34</v>
      </c>
      <c r="F820" s="6">
        <v>229900</v>
      </c>
      <c r="G820" s="6" t="s">
        <v>13</v>
      </c>
      <c r="H820" s="6">
        <v>229900</v>
      </c>
      <c r="I820" t="str">
        <f t="shared" si="32"/>
        <v>SIN PROMO</v>
      </c>
    </row>
    <row r="821" spans="1:9">
      <c r="A821" s="68" t="s">
        <v>1532</v>
      </c>
      <c r="B821" s="68" t="s">
        <v>1533</v>
      </c>
      <c r="C821" s="9" t="s">
        <v>2293</v>
      </c>
      <c r="D821" s="9" t="s">
        <v>1534</v>
      </c>
      <c r="E821" s="68" t="s">
        <v>34</v>
      </c>
      <c r="F821" s="6">
        <v>409900</v>
      </c>
      <c r="G821" s="6" t="s">
        <v>13</v>
      </c>
      <c r="H821">
        <v>409900</v>
      </c>
      <c r="I821" t="str">
        <f t="shared" si="32"/>
        <v>SIN PROMO</v>
      </c>
    </row>
    <row r="822" spans="1:9">
      <c r="A822" s="68" t="s">
        <v>1535</v>
      </c>
      <c r="B822" s="68" t="s">
        <v>1536</v>
      </c>
      <c r="C822" s="9" t="s">
        <v>2294</v>
      </c>
      <c r="D822" s="9" t="s">
        <v>1537</v>
      </c>
      <c r="E822" s="68" t="s">
        <v>48</v>
      </c>
      <c r="F822" s="6">
        <v>399900</v>
      </c>
      <c r="G822" s="6" t="s">
        <v>13</v>
      </c>
      <c r="H822">
        <v>399900</v>
      </c>
      <c r="I822" t="str">
        <f t="shared" si="32"/>
        <v>SIN PROMO</v>
      </c>
    </row>
    <row r="823" spans="1:9">
      <c r="A823" s="68" t="s">
        <v>1538</v>
      </c>
      <c r="B823" s="68" t="s">
        <v>1539</v>
      </c>
      <c r="C823" s="9" t="s">
        <v>2294</v>
      </c>
      <c r="D823" s="9" t="s">
        <v>1540</v>
      </c>
      <c r="E823" s="68" t="s">
        <v>12</v>
      </c>
      <c r="F823" s="6">
        <v>399900</v>
      </c>
      <c r="G823" s="6" t="s">
        <v>13</v>
      </c>
      <c r="H823">
        <v>399900</v>
      </c>
      <c r="I823" t="str">
        <f t="shared" si="32"/>
        <v>SIN PROMO</v>
      </c>
    </row>
    <row r="824" spans="1:9">
      <c r="A824" s="68" t="s">
        <v>2559</v>
      </c>
      <c r="B824" s="68" t="s">
        <v>2560</v>
      </c>
      <c r="C824" s="9" t="s">
        <v>2561</v>
      </c>
      <c r="D824" s="9" t="s">
        <v>2562</v>
      </c>
      <c r="E824" s="68" t="s">
        <v>34</v>
      </c>
      <c r="F824" s="6">
        <v>369900</v>
      </c>
      <c r="G824" s="6" t="s">
        <v>13</v>
      </c>
      <c r="H824" s="6">
        <v>369900</v>
      </c>
      <c r="I824" t="str">
        <f t="shared" si="32"/>
        <v>SIN PROMO</v>
      </c>
    </row>
    <row r="825" spans="1:9">
      <c r="A825" s="68" t="s">
        <v>2567</v>
      </c>
      <c r="B825" s="68" t="s">
        <v>2568</v>
      </c>
      <c r="C825" s="9" t="s">
        <v>2561</v>
      </c>
      <c r="D825" s="9" t="s">
        <v>2565</v>
      </c>
      <c r="E825" s="68" t="s">
        <v>784</v>
      </c>
      <c r="F825" s="6">
        <v>369900</v>
      </c>
      <c r="G825" s="6" t="s">
        <v>13</v>
      </c>
      <c r="H825" s="6">
        <v>369900</v>
      </c>
      <c r="I825" t="str">
        <f t="shared" si="32"/>
        <v>SIN PROMO</v>
      </c>
    </row>
    <row r="826" spans="1:9">
      <c r="A826" s="68" t="s">
        <v>1541</v>
      </c>
      <c r="B826" s="68" t="s">
        <v>1542</v>
      </c>
      <c r="C826" s="9" t="s">
        <v>2295</v>
      </c>
      <c r="D826" s="9" t="s">
        <v>1543</v>
      </c>
      <c r="E826" s="68" t="s">
        <v>34</v>
      </c>
      <c r="F826" s="6">
        <v>169900</v>
      </c>
      <c r="G826" s="6" t="s">
        <v>13</v>
      </c>
      <c r="H826">
        <v>169900</v>
      </c>
      <c r="I826" t="str">
        <f t="shared" si="32"/>
        <v>SIN PROMO</v>
      </c>
    </row>
    <row r="827" spans="1:9">
      <c r="A827" s="68" t="s">
        <v>1544</v>
      </c>
      <c r="B827" s="68" t="s">
        <v>1545</v>
      </c>
      <c r="C827" s="9" t="s">
        <v>2295</v>
      </c>
      <c r="D827" s="9" t="s">
        <v>1546</v>
      </c>
      <c r="E827" s="68" t="s">
        <v>784</v>
      </c>
      <c r="F827" s="6">
        <v>169900</v>
      </c>
      <c r="G827" s="6" t="s">
        <v>13</v>
      </c>
      <c r="H827">
        <v>169900</v>
      </c>
      <c r="I827" t="str">
        <f t="shared" si="32"/>
        <v>SIN PROMO</v>
      </c>
    </row>
    <row r="828" spans="1:9">
      <c r="A828" s="68" t="s">
        <v>1547</v>
      </c>
      <c r="B828" s="68" t="s">
        <v>1548</v>
      </c>
      <c r="C828" s="9" t="s">
        <v>2296</v>
      </c>
      <c r="D828" s="9" t="s">
        <v>1549</v>
      </c>
      <c r="E828" s="68" t="s">
        <v>34</v>
      </c>
      <c r="F828" s="6">
        <v>389900</v>
      </c>
      <c r="G828" s="6" t="s">
        <v>13</v>
      </c>
      <c r="H828">
        <v>389900</v>
      </c>
      <c r="I828" t="str">
        <f t="shared" si="32"/>
        <v>SIN PROMO</v>
      </c>
    </row>
    <row r="829" spans="1:9">
      <c r="A829" s="68" t="s">
        <v>1550</v>
      </c>
      <c r="B829" s="68" t="s">
        <v>1551</v>
      </c>
      <c r="C829" s="9" t="s">
        <v>2297</v>
      </c>
      <c r="D829" s="9" t="s">
        <v>1552</v>
      </c>
      <c r="E829" s="68" t="s">
        <v>12</v>
      </c>
      <c r="F829" s="6">
        <v>349900</v>
      </c>
      <c r="G829" s="6" t="s">
        <v>13</v>
      </c>
      <c r="H829" s="6">
        <v>349900</v>
      </c>
      <c r="I829" t="str">
        <f t="shared" si="32"/>
        <v>SIN PROMO</v>
      </c>
    </row>
    <row r="830" spans="1:9">
      <c r="A830" s="68" t="s">
        <v>1556</v>
      </c>
      <c r="B830" s="68"/>
      <c r="C830" s="68" t="s">
        <v>6</v>
      </c>
      <c r="D830" s="9" t="s">
        <v>1557</v>
      </c>
      <c r="E830" s="68" t="s">
        <v>16</v>
      </c>
      <c r="F830" s="6">
        <v>789900</v>
      </c>
      <c r="G830" s="6" t="s">
        <v>13</v>
      </c>
      <c r="H830" s="6">
        <v>789900</v>
      </c>
      <c r="I830" t="str">
        <f t="shared" si="32"/>
        <v>SIN PROMO</v>
      </c>
    </row>
    <row r="831" spans="1:9" ht="26.4">
      <c r="A831" s="68" t="s">
        <v>1556</v>
      </c>
      <c r="B831" s="68" t="s">
        <v>1558</v>
      </c>
      <c r="C831" s="9" t="s">
        <v>2299</v>
      </c>
      <c r="D831" s="69" t="str">
        <f>"     "&amp;D830</f>
        <v xml:space="preserve">     Silla Para Oficina Maxi Gerente</v>
      </c>
      <c r="E831" s="68" t="s">
        <v>12</v>
      </c>
      <c r="F831" s="70">
        <f>F830</f>
        <v>789900</v>
      </c>
      <c r="G831" s="70" t="str">
        <f>G830&amp;"     "</f>
        <v xml:space="preserve">$     </v>
      </c>
    </row>
    <row r="832" spans="1:9" ht="26.4">
      <c r="A832" s="68" t="s">
        <v>1556</v>
      </c>
      <c r="B832" s="68" t="s">
        <v>1559</v>
      </c>
      <c r="C832" s="9" t="s">
        <v>2300</v>
      </c>
      <c r="D832" s="69" t="str">
        <f>"     "&amp;D830</f>
        <v xml:space="preserve">     Silla Para Oficina Maxi Gerente</v>
      </c>
      <c r="E832" s="68" t="s">
        <v>48</v>
      </c>
      <c r="F832" s="70">
        <f>F830</f>
        <v>789900</v>
      </c>
      <c r="G832" s="70" t="str">
        <f>G830&amp;"     "</f>
        <v xml:space="preserve">$     </v>
      </c>
    </row>
    <row r="833" spans="1:9">
      <c r="A833" s="68" t="s">
        <v>1563</v>
      </c>
      <c r="B833" s="68"/>
      <c r="C833" s="68" t="s">
        <v>6</v>
      </c>
      <c r="D833" s="9" t="s">
        <v>1564</v>
      </c>
      <c r="E833" s="68" t="s">
        <v>16</v>
      </c>
      <c r="F833" s="6">
        <v>449900</v>
      </c>
      <c r="G833" s="6" t="s">
        <v>13</v>
      </c>
      <c r="H833">
        <v>449900</v>
      </c>
      <c r="I833" t="str">
        <f>+IF(H833&lt;F833,"BLACK","SIN PROMO")</f>
        <v>SIN PROMO</v>
      </c>
    </row>
    <row r="834" spans="1:9" ht="26.4">
      <c r="A834" s="68" t="s">
        <v>1563</v>
      </c>
      <c r="B834" s="68" t="s">
        <v>1565</v>
      </c>
      <c r="C834" s="9" t="s">
        <v>2302</v>
      </c>
      <c r="D834" s="69" t="str">
        <f>"     "&amp;D833</f>
        <v xml:space="preserve">     Cuadros Decorativos Diseño Animales 1,20x5x90</v>
      </c>
      <c r="E834" s="68" t="s">
        <v>1566</v>
      </c>
      <c r="F834" s="70">
        <f>F833</f>
        <v>449900</v>
      </c>
      <c r="G834" s="70" t="str">
        <f>G833&amp;"     "</f>
        <v xml:space="preserve">$     </v>
      </c>
    </row>
    <row r="835" spans="1:9" ht="26.4">
      <c r="A835" s="68" t="s">
        <v>1563</v>
      </c>
      <c r="B835" s="68" t="s">
        <v>1567</v>
      </c>
      <c r="C835" s="9" t="s">
        <v>2303</v>
      </c>
      <c r="D835" s="69" t="str">
        <f>"     "&amp;D833</f>
        <v xml:space="preserve">     Cuadros Decorativos Diseño Animales 1,20x5x90</v>
      </c>
      <c r="E835" s="68" t="s">
        <v>1568</v>
      </c>
      <c r="F835" s="70">
        <f>F833</f>
        <v>449900</v>
      </c>
      <c r="G835" s="70" t="str">
        <f>G833&amp;"     "</f>
        <v xml:space="preserve">$     </v>
      </c>
    </row>
    <row r="836" spans="1:9" ht="26.4">
      <c r="A836" s="68" t="s">
        <v>1563</v>
      </c>
      <c r="B836" s="68" t="s">
        <v>1569</v>
      </c>
      <c r="C836" s="9" t="s">
        <v>2304</v>
      </c>
      <c r="D836" s="69" t="str">
        <f>"     "&amp;D833</f>
        <v xml:space="preserve">     Cuadros Decorativos Diseño Animales 1,20x5x90</v>
      </c>
      <c r="E836" s="68" t="s">
        <v>1570</v>
      </c>
      <c r="F836" s="70">
        <f>F833</f>
        <v>449900</v>
      </c>
      <c r="G836" s="70" t="str">
        <f>G833&amp;"     "</f>
        <v xml:space="preserve">$     </v>
      </c>
    </row>
    <row r="837" spans="1:9" ht="26.4">
      <c r="A837" s="68" t="s">
        <v>1563</v>
      </c>
      <c r="B837" s="68" t="s">
        <v>1571</v>
      </c>
      <c r="C837" s="9" t="s">
        <v>2305</v>
      </c>
      <c r="D837" s="69" t="str">
        <f>"     "&amp;D833</f>
        <v xml:space="preserve">     Cuadros Decorativos Diseño Animales 1,20x5x90</v>
      </c>
      <c r="E837" s="68" t="s">
        <v>1572</v>
      </c>
      <c r="F837" s="70">
        <f>F833</f>
        <v>449900</v>
      </c>
      <c r="G837" s="70" t="str">
        <f>G833&amp;"     "</f>
        <v xml:space="preserve">$     </v>
      </c>
    </row>
    <row r="838" spans="1:9" ht="26.4">
      <c r="A838" s="68" t="s">
        <v>1563</v>
      </c>
      <c r="B838" s="68" t="s">
        <v>1573</v>
      </c>
      <c r="C838" s="9" t="s">
        <v>2306</v>
      </c>
      <c r="D838" s="69" t="str">
        <f>"     "&amp;D833</f>
        <v xml:space="preserve">     Cuadros Decorativos Diseño Animales 1,20x5x90</v>
      </c>
      <c r="E838" s="68" t="s">
        <v>1574</v>
      </c>
      <c r="F838" s="70">
        <f>F833</f>
        <v>449900</v>
      </c>
      <c r="G838" s="70" t="str">
        <f>G833&amp;"     "</f>
        <v xml:space="preserve">$     </v>
      </c>
    </row>
    <row r="839" spans="1:9">
      <c r="A839" s="68" t="s">
        <v>1575</v>
      </c>
      <c r="B839" s="68"/>
      <c r="C839" s="68" t="s">
        <v>6</v>
      </c>
      <c r="D839" s="9" t="s">
        <v>1576</v>
      </c>
      <c r="E839" s="68" t="s">
        <v>16</v>
      </c>
      <c r="F839" s="6">
        <v>259900</v>
      </c>
      <c r="G839" s="6" t="s">
        <v>13</v>
      </c>
      <c r="H839">
        <v>259900</v>
      </c>
      <c r="I839" t="str">
        <f>+IF(H839&lt;F839,"BLACK","SIN PROMO")</f>
        <v>SIN PROMO</v>
      </c>
    </row>
    <row r="840" spans="1:9" ht="26.4">
      <c r="A840" s="68" t="s">
        <v>1575</v>
      </c>
      <c r="B840" s="68" t="s">
        <v>1577</v>
      </c>
      <c r="C840" s="9" t="s">
        <v>2307</v>
      </c>
      <c r="D840" s="69" t="str">
        <f>"     "&amp;D839</f>
        <v xml:space="preserve">     Cuadros Decorativos Diseño Animales 70x50x5cm</v>
      </c>
      <c r="E840" s="68" t="s">
        <v>1566</v>
      </c>
      <c r="F840" s="70">
        <f>F839</f>
        <v>259900</v>
      </c>
      <c r="G840" s="70" t="str">
        <f>G839&amp;"     "</f>
        <v xml:space="preserve">$     </v>
      </c>
    </row>
    <row r="841" spans="1:9" ht="26.4">
      <c r="A841" s="68" t="s">
        <v>1575</v>
      </c>
      <c r="B841" s="68" t="s">
        <v>1578</v>
      </c>
      <c r="C841" s="9" t="s">
        <v>2308</v>
      </c>
      <c r="D841" s="69" t="str">
        <f>"     "&amp;D839</f>
        <v xml:space="preserve">     Cuadros Decorativos Diseño Animales 70x50x5cm</v>
      </c>
      <c r="E841" s="68" t="s">
        <v>1568</v>
      </c>
      <c r="F841" s="70">
        <f>F839</f>
        <v>259900</v>
      </c>
      <c r="G841" s="70" t="str">
        <f>G839&amp;"     "</f>
        <v xml:space="preserve">$     </v>
      </c>
    </row>
    <row r="842" spans="1:9" ht="26.4">
      <c r="A842" s="68" t="s">
        <v>1575</v>
      </c>
      <c r="B842" s="68" t="s">
        <v>1579</v>
      </c>
      <c r="C842" s="9" t="s">
        <v>2309</v>
      </c>
      <c r="D842" s="69" t="str">
        <f>"     "&amp;D839</f>
        <v xml:space="preserve">     Cuadros Decorativos Diseño Animales 70x50x5cm</v>
      </c>
      <c r="E842" s="68" t="s">
        <v>1570</v>
      </c>
      <c r="F842" s="70">
        <f>F839</f>
        <v>259900</v>
      </c>
      <c r="G842" s="70" t="str">
        <f>G839&amp;"     "</f>
        <v xml:space="preserve">$     </v>
      </c>
    </row>
    <row r="843" spans="1:9" ht="26.4">
      <c r="A843" s="68" t="s">
        <v>1575</v>
      </c>
      <c r="B843" s="68" t="s">
        <v>1580</v>
      </c>
      <c r="C843" s="9" t="s">
        <v>2310</v>
      </c>
      <c r="D843" s="69" t="str">
        <f>"     "&amp;D839</f>
        <v xml:space="preserve">     Cuadros Decorativos Diseño Animales 70x50x5cm</v>
      </c>
      <c r="E843" s="68" t="s">
        <v>1572</v>
      </c>
      <c r="F843" s="70">
        <f>F839</f>
        <v>259900</v>
      </c>
      <c r="G843" s="70" t="str">
        <f>G839&amp;"     "</f>
        <v xml:space="preserve">$     </v>
      </c>
    </row>
    <row r="844" spans="1:9" ht="26.4">
      <c r="A844" s="68" t="s">
        <v>1575</v>
      </c>
      <c r="B844" s="68" t="s">
        <v>1581</v>
      </c>
      <c r="C844" s="9" t="s">
        <v>2311</v>
      </c>
      <c r="D844" s="69" t="str">
        <f>"     "&amp;D839</f>
        <v xml:space="preserve">     Cuadros Decorativos Diseño Animales 70x50x5cm</v>
      </c>
      <c r="E844" s="68" t="s">
        <v>1574</v>
      </c>
      <c r="F844" s="70">
        <f>F839</f>
        <v>259900</v>
      </c>
      <c r="G844" s="70" t="str">
        <f>G839&amp;"     "</f>
        <v xml:space="preserve">$     </v>
      </c>
    </row>
    <row r="845" spans="1:9" ht="26.4">
      <c r="A845" s="68" t="s">
        <v>1575</v>
      </c>
      <c r="B845" s="68" t="s">
        <v>1582</v>
      </c>
      <c r="C845" s="9" t="s">
        <v>2312</v>
      </c>
      <c r="D845" s="69" t="str">
        <f>"     "&amp;D839</f>
        <v xml:space="preserve">     Cuadros Decorativos Diseño Animales 70x50x5cm</v>
      </c>
      <c r="E845" s="68" t="s">
        <v>1583</v>
      </c>
      <c r="F845" s="70">
        <f>F839</f>
        <v>259900</v>
      </c>
      <c r="G845" s="70" t="str">
        <f>G839&amp;"     "</f>
        <v xml:space="preserve">$     </v>
      </c>
    </row>
    <row r="846" spans="1:9" ht="26.4">
      <c r="A846" s="68" t="s">
        <v>1575</v>
      </c>
      <c r="B846" s="68" t="s">
        <v>1584</v>
      </c>
      <c r="C846" s="9" t="s">
        <v>2313</v>
      </c>
      <c r="D846" s="69" t="str">
        <f>"     "&amp;D839</f>
        <v xml:space="preserve">     Cuadros Decorativos Diseño Animales 70x50x5cm</v>
      </c>
      <c r="E846" s="68" t="s">
        <v>1585</v>
      </c>
      <c r="F846" s="70">
        <f>F839</f>
        <v>259900</v>
      </c>
      <c r="G846" s="70" t="str">
        <f>G839&amp;"     "</f>
        <v xml:space="preserve">$     </v>
      </c>
    </row>
    <row r="847" spans="1:9" ht="26.4">
      <c r="A847" s="68" t="s">
        <v>1575</v>
      </c>
      <c r="B847" s="68" t="s">
        <v>1586</v>
      </c>
      <c r="C847" s="9" t="s">
        <v>2314</v>
      </c>
      <c r="D847" s="69" t="str">
        <f>"     "&amp;D839</f>
        <v xml:space="preserve">     Cuadros Decorativos Diseño Animales 70x50x5cm</v>
      </c>
      <c r="E847" s="68" t="s">
        <v>1587</v>
      </c>
      <c r="F847" s="70">
        <f>F839</f>
        <v>259900</v>
      </c>
      <c r="G847" s="70" t="str">
        <f>G839&amp;"     "</f>
        <v xml:space="preserve">$     </v>
      </c>
    </row>
    <row r="848" spans="1:9" ht="26.4">
      <c r="A848" s="68" t="s">
        <v>1575</v>
      </c>
      <c r="B848" s="68" t="s">
        <v>1588</v>
      </c>
      <c r="C848" s="9" t="s">
        <v>2315</v>
      </c>
      <c r="D848" s="69" t="str">
        <f>"     "&amp;D839</f>
        <v xml:space="preserve">     Cuadros Decorativos Diseño Animales 70x50x5cm</v>
      </c>
      <c r="E848" s="68" t="s">
        <v>1589</v>
      </c>
      <c r="F848" s="70">
        <f>F839</f>
        <v>259900</v>
      </c>
      <c r="G848" s="70" t="str">
        <f>G839&amp;"     "</f>
        <v xml:space="preserve">$     </v>
      </c>
    </row>
    <row r="849" spans="1:9" ht="26.4">
      <c r="A849" s="68" t="s">
        <v>1575</v>
      </c>
      <c r="B849" s="68" t="s">
        <v>1590</v>
      </c>
      <c r="C849" s="9" t="s">
        <v>2316</v>
      </c>
      <c r="D849" s="69" t="str">
        <f>"     "&amp;D839</f>
        <v xml:space="preserve">     Cuadros Decorativos Diseño Animales 70x50x5cm</v>
      </c>
      <c r="E849" s="68" t="s">
        <v>1591</v>
      </c>
      <c r="F849" s="70">
        <f>F839</f>
        <v>259900</v>
      </c>
      <c r="G849" s="70" t="str">
        <f>G839&amp;"     "</f>
        <v xml:space="preserve">$     </v>
      </c>
    </row>
    <row r="850" spans="1:9" ht="26.4">
      <c r="A850" s="68" t="s">
        <v>1575</v>
      </c>
      <c r="B850" s="68" t="s">
        <v>1592</v>
      </c>
      <c r="C850" s="9" t="s">
        <v>2317</v>
      </c>
      <c r="D850" s="69" t="str">
        <f>"     "&amp;D839</f>
        <v xml:space="preserve">     Cuadros Decorativos Diseño Animales 70x50x5cm</v>
      </c>
      <c r="E850" s="68" t="s">
        <v>1593</v>
      </c>
      <c r="F850" s="70">
        <f>F839</f>
        <v>259900</v>
      </c>
      <c r="G850" s="70" t="str">
        <f>G839&amp;"     "</f>
        <v xml:space="preserve">$     </v>
      </c>
    </row>
    <row r="851" spans="1:9">
      <c r="A851" s="68" t="s">
        <v>1594</v>
      </c>
      <c r="B851" s="68"/>
      <c r="C851" s="68" t="s">
        <v>6</v>
      </c>
      <c r="D851" s="9" t="s">
        <v>1595</v>
      </c>
      <c r="E851" s="68" t="s">
        <v>16</v>
      </c>
      <c r="F851" s="6">
        <v>629900</v>
      </c>
      <c r="G851" s="6" t="s">
        <v>13</v>
      </c>
      <c r="H851">
        <v>629900</v>
      </c>
      <c r="I851" t="str">
        <f>+IF(H851&lt;F851,"BLACK","SIN PROMO")</f>
        <v>SIN PROMO</v>
      </c>
    </row>
    <row r="852" spans="1:9" ht="26.4">
      <c r="A852" s="68" t="s">
        <v>1594</v>
      </c>
      <c r="B852" s="68" t="s">
        <v>1596</v>
      </c>
      <c r="C852" s="9" t="s">
        <v>2318</v>
      </c>
      <c r="D852" s="69" t="str">
        <f>"     "&amp;D851</f>
        <v xml:space="preserve">     Cuadros Decorativos Diseño Animales 1,20x5x1,80</v>
      </c>
      <c r="E852" s="68" t="s">
        <v>1570</v>
      </c>
      <c r="F852" s="70">
        <f>F851</f>
        <v>629900</v>
      </c>
      <c r="G852" s="70" t="str">
        <f>G851&amp;"     "</f>
        <v xml:space="preserve">$     </v>
      </c>
    </row>
    <row r="853" spans="1:9" ht="26.4">
      <c r="A853" s="68" t="s">
        <v>1594</v>
      </c>
      <c r="B853" s="68" t="s">
        <v>1597</v>
      </c>
      <c r="C853" s="9" t="s">
        <v>2319</v>
      </c>
      <c r="D853" s="69" t="str">
        <f>"     "&amp;D851</f>
        <v xml:space="preserve">     Cuadros Decorativos Diseño Animales 1,20x5x1,80</v>
      </c>
      <c r="E853" s="68" t="s">
        <v>1568</v>
      </c>
      <c r="F853" s="70">
        <f>F851</f>
        <v>629900</v>
      </c>
      <c r="G853" s="70" t="str">
        <f>G851&amp;"     "</f>
        <v xml:space="preserve">$     </v>
      </c>
    </row>
    <row r="854" spans="1:9" ht="26.4">
      <c r="A854" s="68" t="s">
        <v>1594</v>
      </c>
      <c r="B854" s="68" t="s">
        <v>1598</v>
      </c>
      <c r="C854" s="9" t="s">
        <v>2320</v>
      </c>
      <c r="D854" s="69" t="str">
        <f>"     "&amp;D851</f>
        <v xml:space="preserve">     Cuadros Decorativos Diseño Animales 1,20x5x1,80</v>
      </c>
      <c r="E854" s="68" t="s">
        <v>1566</v>
      </c>
      <c r="F854" s="70">
        <f>F851</f>
        <v>629900</v>
      </c>
      <c r="G854" s="70" t="str">
        <f>G851&amp;"     "</f>
        <v xml:space="preserve">$     </v>
      </c>
    </row>
    <row r="855" spans="1:9" ht="26.4">
      <c r="A855" s="68" t="s">
        <v>1594</v>
      </c>
      <c r="B855" s="68" t="s">
        <v>1599</v>
      </c>
      <c r="C855" s="9" t="s">
        <v>2321</v>
      </c>
      <c r="D855" s="69" t="str">
        <f>"     "&amp;D851</f>
        <v xml:space="preserve">     Cuadros Decorativos Diseño Animales 1,20x5x1,80</v>
      </c>
      <c r="E855" s="68" t="s">
        <v>1572</v>
      </c>
      <c r="F855" s="70">
        <f>F851</f>
        <v>629900</v>
      </c>
      <c r="G855" s="70" t="str">
        <f>G851&amp;"     "</f>
        <v xml:space="preserve">$     </v>
      </c>
    </row>
    <row r="856" spans="1:9" ht="26.4">
      <c r="A856" s="68" t="s">
        <v>1594</v>
      </c>
      <c r="B856" s="68" t="s">
        <v>1600</v>
      </c>
      <c r="C856" s="9" t="s">
        <v>2322</v>
      </c>
      <c r="D856" s="69" t="str">
        <f>"     "&amp;D851</f>
        <v xml:space="preserve">     Cuadros Decorativos Diseño Animales 1,20x5x1,80</v>
      </c>
      <c r="E856" s="68" t="s">
        <v>1574</v>
      </c>
      <c r="F856" s="70">
        <f>F851</f>
        <v>629900</v>
      </c>
      <c r="G856" s="70" t="str">
        <f>G851&amp;"     "</f>
        <v xml:space="preserve">$     </v>
      </c>
    </row>
    <row r="857" spans="1:9" ht="26.4">
      <c r="A857" s="68" t="s">
        <v>1594</v>
      </c>
      <c r="B857" s="68" t="s">
        <v>1601</v>
      </c>
      <c r="C857" s="9" t="s">
        <v>2323</v>
      </c>
      <c r="D857" s="69" t="str">
        <f>"     "&amp;D851</f>
        <v xml:space="preserve">     Cuadros Decorativos Diseño Animales 1,20x5x1,80</v>
      </c>
      <c r="E857" s="68" t="s">
        <v>1583</v>
      </c>
      <c r="F857" s="70">
        <f>F851</f>
        <v>629900</v>
      </c>
      <c r="G857" s="70" t="str">
        <f>G851&amp;"     "</f>
        <v xml:space="preserve">$     </v>
      </c>
    </row>
    <row r="858" spans="1:9" ht="26.4">
      <c r="A858" s="68" t="s">
        <v>1594</v>
      </c>
      <c r="B858" s="68" t="s">
        <v>1602</v>
      </c>
      <c r="C858" s="9" t="s">
        <v>2324</v>
      </c>
      <c r="D858" s="69" t="str">
        <f>"     "&amp;D851</f>
        <v xml:space="preserve">     Cuadros Decorativos Diseño Animales 1,20x5x1,80</v>
      </c>
      <c r="E858" s="68" t="s">
        <v>1585</v>
      </c>
      <c r="F858" s="70">
        <f>F851</f>
        <v>629900</v>
      </c>
      <c r="G858" s="70" t="str">
        <f>G851&amp;"     "</f>
        <v xml:space="preserve">$     </v>
      </c>
    </row>
    <row r="859" spans="1:9" ht="26.4">
      <c r="A859" s="68" t="s">
        <v>1594</v>
      </c>
      <c r="B859" s="68" t="s">
        <v>1603</v>
      </c>
      <c r="C859" s="9" t="s">
        <v>2325</v>
      </c>
      <c r="D859" s="69" t="str">
        <f>"     "&amp;D851</f>
        <v xml:space="preserve">     Cuadros Decorativos Diseño Animales 1,20x5x1,80</v>
      </c>
      <c r="E859" s="68" t="s">
        <v>1587</v>
      </c>
      <c r="F859" s="70">
        <f>F851</f>
        <v>629900</v>
      </c>
      <c r="G859" s="70" t="str">
        <f>G851&amp;"     "</f>
        <v xml:space="preserve">$     </v>
      </c>
    </row>
    <row r="860" spans="1:9" ht="26.4">
      <c r="A860" s="68" t="s">
        <v>1594</v>
      </c>
      <c r="B860" s="68" t="s">
        <v>1604</v>
      </c>
      <c r="C860" s="9" t="s">
        <v>2326</v>
      </c>
      <c r="D860" s="69" t="str">
        <f>"     "&amp;D851</f>
        <v xml:space="preserve">     Cuadros Decorativos Diseño Animales 1,20x5x1,80</v>
      </c>
      <c r="E860" s="68" t="s">
        <v>1589</v>
      </c>
      <c r="F860" s="70">
        <f>F851</f>
        <v>629900</v>
      </c>
      <c r="G860" s="70" t="str">
        <f>G851&amp;"     "</f>
        <v xml:space="preserve">$     </v>
      </c>
    </row>
    <row r="861" spans="1:9" ht="26.4">
      <c r="A861" s="68" t="s">
        <v>1594</v>
      </c>
      <c r="B861" s="68" t="s">
        <v>1605</v>
      </c>
      <c r="C861" s="9" t="s">
        <v>2327</v>
      </c>
      <c r="D861" s="69" t="str">
        <f>"     "&amp;D851</f>
        <v xml:space="preserve">     Cuadros Decorativos Diseño Animales 1,20x5x1,80</v>
      </c>
      <c r="E861" s="68" t="s">
        <v>1591</v>
      </c>
      <c r="F861" s="70">
        <f>F851</f>
        <v>629900</v>
      </c>
      <c r="G861" s="70" t="str">
        <f>G851&amp;"     "</f>
        <v xml:space="preserve">$     </v>
      </c>
    </row>
    <row r="862" spans="1:9" ht="26.4">
      <c r="A862" s="68" t="s">
        <v>1594</v>
      </c>
      <c r="B862" s="68" t="s">
        <v>1606</v>
      </c>
      <c r="C862" s="9" t="s">
        <v>2320</v>
      </c>
      <c r="D862" s="69" t="str">
        <f>"     "&amp;D851</f>
        <v xml:space="preserve">     Cuadros Decorativos Diseño Animales 1,20x5x1,80</v>
      </c>
      <c r="E862" s="68" t="s">
        <v>1593</v>
      </c>
      <c r="F862" s="70">
        <f>F851</f>
        <v>629900</v>
      </c>
      <c r="G862" s="70" t="str">
        <f>G851&amp;"     "</f>
        <v xml:space="preserve">$     </v>
      </c>
    </row>
    <row r="863" spans="1:9">
      <c r="A863" s="68" t="s">
        <v>1607</v>
      </c>
      <c r="B863" s="68"/>
      <c r="C863" s="68" t="s">
        <v>6</v>
      </c>
      <c r="D863" s="9" t="s">
        <v>1608</v>
      </c>
      <c r="E863" s="68" t="s">
        <v>16</v>
      </c>
      <c r="F863" s="6">
        <v>499900</v>
      </c>
      <c r="G863" s="6" t="s">
        <v>13</v>
      </c>
      <c r="H863">
        <v>499900</v>
      </c>
      <c r="I863" t="str">
        <f>+IF(H863&lt;F863,"BLACK","SIN PROMO")</f>
        <v>SIN PROMO</v>
      </c>
    </row>
    <row r="864" spans="1:9" ht="39.6">
      <c r="A864" s="68" t="s">
        <v>1607</v>
      </c>
      <c r="B864" s="68" t="s">
        <v>1609</v>
      </c>
      <c r="C864" s="9" t="s">
        <v>2328</v>
      </c>
      <c r="D864" s="69" t="str">
        <f>"     "&amp;D863</f>
        <v xml:space="preserve">     Cuadros Decorativos Diseño Animales 60x1.80x7x5cm</v>
      </c>
      <c r="E864" s="68" t="s">
        <v>1566</v>
      </c>
      <c r="F864" s="70">
        <f>F863</f>
        <v>499900</v>
      </c>
      <c r="G864" s="70" t="str">
        <f>G863&amp;"     "</f>
        <v xml:space="preserve">$     </v>
      </c>
    </row>
    <row r="865" spans="1:9" ht="39.6">
      <c r="A865" s="68" t="s">
        <v>1607</v>
      </c>
      <c r="B865" s="68" t="s">
        <v>1610</v>
      </c>
      <c r="C865" s="9" t="s">
        <v>2329</v>
      </c>
      <c r="D865" s="69" t="str">
        <f>"     "&amp;D863</f>
        <v xml:space="preserve">     Cuadros Decorativos Diseño Animales 60x1.80x7x5cm</v>
      </c>
      <c r="E865" s="68" t="s">
        <v>1568</v>
      </c>
      <c r="F865" s="70">
        <f>F863</f>
        <v>499900</v>
      </c>
      <c r="G865" s="70" t="str">
        <f>G863&amp;"     "</f>
        <v xml:space="preserve">$     </v>
      </c>
    </row>
    <row r="866" spans="1:9">
      <c r="A866" s="68" t="s">
        <v>1611</v>
      </c>
      <c r="B866" s="68"/>
      <c r="C866" s="68" t="s">
        <v>6</v>
      </c>
      <c r="D866" s="9" t="s">
        <v>1612</v>
      </c>
      <c r="E866" s="68" t="s">
        <v>16</v>
      </c>
      <c r="F866" s="6">
        <v>338900</v>
      </c>
      <c r="G866" s="6" t="s">
        <v>13</v>
      </c>
      <c r="H866">
        <v>338900</v>
      </c>
      <c r="I866" t="str">
        <f>+IF(H866&lt;F866,"BLACK","SIN PROMO")</f>
        <v>SIN PROMO</v>
      </c>
    </row>
    <row r="867" spans="1:9" ht="26.4">
      <c r="A867" s="68" t="s">
        <v>1611</v>
      </c>
      <c r="B867" s="68" t="s">
        <v>1613</v>
      </c>
      <c r="C867" s="9" t="s">
        <v>2330</v>
      </c>
      <c r="D867" s="69" t="str">
        <f>"     "&amp;D866</f>
        <v xml:space="preserve">     Cuadros Decorativos Diseño Animales 1,20x90x5cm</v>
      </c>
      <c r="E867" s="68" t="s">
        <v>1566</v>
      </c>
      <c r="F867" s="70">
        <f>F866</f>
        <v>338900</v>
      </c>
      <c r="G867" s="70" t="str">
        <f>G866&amp;"     "</f>
        <v xml:space="preserve">$     </v>
      </c>
    </row>
    <row r="868" spans="1:9" ht="26.4">
      <c r="A868" s="68" t="s">
        <v>1611</v>
      </c>
      <c r="B868" s="68" t="s">
        <v>1614</v>
      </c>
      <c r="C868" s="9" t="s">
        <v>2331</v>
      </c>
      <c r="D868" s="69" t="str">
        <f>"     "&amp;D866</f>
        <v xml:space="preserve">     Cuadros Decorativos Diseño Animales 1,20x90x5cm</v>
      </c>
      <c r="E868" s="68" t="s">
        <v>1568</v>
      </c>
      <c r="F868" s="70">
        <f>F866</f>
        <v>338900</v>
      </c>
      <c r="G868" s="70" t="str">
        <f>G866&amp;"     "</f>
        <v xml:space="preserve">$     </v>
      </c>
    </row>
    <row r="869" spans="1:9" ht="26.4">
      <c r="A869" s="68" t="s">
        <v>1611</v>
      </c>
      <c r="B869" s="68" t="s">
        <v>1615</v>
      </c>
      <c r="C869" s="9" t="s">
        <v>2332</v>
      </c>
      <c r="D869" s="69" t="str">
        <f>"     "&amp;D866</f>
        <v xml:space="preserve">     Cuadros Decorativos Diseño Animales 1,20x90x5cm</v>
      </c>
      <c r="E869" s="68" t="s">
        <v>1570</v>
      </c>
      <c r="F869" s="70">
        <f>F866</f>
        <v>338900</v>
      </c>
      <c r="G869" s="70" t="str">
        <f>G866&amp;"     "</f>
        <v xml:space="preserve">$     </v>
      </c>
    </row>
    <row r="870" spans="1:9" ht="26.4">
      <c r="A870" s="68" t="s">
        <v>1611</v>
      </c>
      <c r="B870" s="68" t="s">
        <v>1616</v>
      </c>
      <c r="C870" s="9" t="s">
        <v>2333</v>
      </c>
      <c r="D870" s="69" t="str">
        <f>"     "&amp;D866</f>
        <v xml:space="preserve">     Cuadros Decorativos Diseño Animales 1,20x90x5cm</v>
      </c>
      <c r="E870" s="68" t="s">
        <v>1572</v>
      </c>
      <c r="F870" s="70">
        <f>F866</f>
        <v>338900</v>
      </c>
      <c r="G870" s="70" t="str">
        <f>G866&amp;"     "</f>
        <v xml:space="preserve">$     </v>
      </c>
    </row>
    <row r="871" spans="1:9" ht="26.4">
      <c r="A871" s="68" t="s">
        <v>1611</v>
      </c>
      <c r="B871" s="68" t="s">
        <v>1617</v>
      </c>
      <c r="C871" s="9" t="s">
        <v>2334</v>
      </c>
      <c r="D871" s="69" t="str">
        <f>"     "&amp;D866</f>
        <v xml:space="preserve">     Cuadros Decorativos Diseño Animales 1,20x90x5cm</v>
      </c>
      <c r="E871" s="68" t="s">
        <v>1574</v>
      </c>
      <c r="F871" s="70">
        <f>F866</f>
        <v>338900</v>
      </c>
      <c r="G871" s="70" t="str">
        <f>G866&amp;"     "</f>
        <v xml:space="preserve">$     </v>
      </c>
    </row>
    <row r="872" spans="1:9" ht="26.4">
      <c r="A872" s="68" t="s">
        <v>1611</v>
      </c>
      <c r="B872" s="68" t="s">
        <v>1618</v>
      </c>
      <c r="C872" s="9" t="s">
        <v>2335</v>
      </c>
      <c r="D872" s="69" t="str">
        <f>"     "&amp;D866</f>
        <v xml:space="preserve">     Cuadros Decorativos Diseño Animales 1,20x90x5cm</v>
      </c>
      <c r="E872" s="68" t="s">
        <v>1583</v>
      </c>
      <c r="F872" s="70">
        <f>F866</f>
        <v>338900</v>
      </c>
      <c r="G872" s="70" t="str">
        <f>G866&amp;"     "</f>
        <v xml:space="preserve">$     </v>
      </c>
    </row>
    <row r="873" spans="1:9" ht="26.4">
      <c r="A873" s="68" t="s">
        <v>1611</v>
      </c>
      <c r="B873" s="68" t="s">
        <v>1619</v>
      </c>
      <c r="C873" s="9" t="s">
        <v>2336</v>
      </c>
      <c r="D873" s="69" t="str">
        <f>"     "&amp;D866</f>
        <v xml:space="preserve">     Cuadros Decorativos Diseño Animales 1,20x90x5cm</v>
      </c>
      <c r="E873" s="68" t="s">
        <v>1585</v>
      </c>
      <c r="F873" s="70">
        <f>F866</f>
        <v>338900</v>
      </c>
      <c r="G873" s="70" t="str">
        <f>G866&amp;"     "</f>
        <v xml:space="preserve">$     </v>
      </c>
    </row>
    <row r="874" spans="1:9" ht="26.4">
      <c r="A874" s="68" t="s">
        <v>1611</v>
      </c>
      <c r="B874" s="68" t="s">
        <v>1620</v>
      </c>
      <c r="C874" s="9" t="s">
        <v>2337</v>
      </c>
      <c r="D874" s="69" t="str">
        <f>"     "&amp;D866</f>
        <v xml:space="preserve">     Cuadros Decorativos Diseño Animales 1,20x90x5cm</v>
      </c>
      <c r="E874" s="68" t="s">
        <v>1587</v>
      </c>
      <c r="F874" s="70">
        <f>F866</f>
        <v>338900</v>
      </c>
      <c r="G874" s="70" t="str">
        <f>G866&amp;"     "</f>
        <v xml:space="preserve">$     </v>
      </c>
    </row>
    <row r="875" spans="1:9" ht="26.4">
      <c r="A875" s="68" t="s">
        <v>1611</v>
      </c>
      <c r="B875" s="68" t="s">
        <v>1621</v>
      </c>
      <c r="C875" s="9" t="s">
        <v>2338</v>
      </c>
      <c r="D875" s="69" t="str">
        <f>"     "&amp;D866</f>
        <v xml:space="preserve">     Cuadros Decorativos Diseño Animales 1,20x90x5cm</v>
      </c>
      <c r="E875" s="68" t="s">
        <v>1589</v>
      </c>
      <c r="F875" s="70">
        <f>F866</f>
        <v>338900</v>
      </c>
      <c r="G875" s="70" t="str">
        <f>G866&amp;"     "</f>
        <v xml:space="preserve">$     </v>
      </c>
    </row>
    <row r="876" spans="1:9" ht="26.4">
      <c r="A876" s="68" t="s">
        <v>1611</v>
      </c>
      <c r="B876" s="68" t="s">
        <v>1622</v>
      </c>
      <c r="C876" s="9" t="s">
        <v>2339</v>
      </c>
      <c r="D876" s="69" t="str">
        <f>"     "&amp;D866</f>
        <v xml:space="preserve">     Cuadros Decorativos Diseño Animales 1,20x90x5cm</v>
      </c>
      <c r="E876" s="68" t="s">
        <v>1591</v>
      </c>
      <c r="F876" s="70">
        <f>F866</f>
        <v>338900</v>
      </c>
      <c r="G876" s="70" t="str">
        <f>G866&amp;"     "</f>
        <v xml:space="preserve">$     </v>
      </c>
    </row>
    <row r="877" spans="1:9" ht="26.4">
      <c r="A877" s="68" t="s">
        <v>1611</v>
      </c>
      <c r="B877" s="68" t="s">
        <v>1623</v>
      </c>
      <c r="C877" s="9" t="s">
        <v>2340</v>
      </c>
      <c r="D877" s="69" t="str">
        <f>"     "&amp;D866</f>
        <v xml:space="preserve">     Cuadros Decorativos Diseño Animales 1,20x90x5cm</v>
      </c>
      <c r="E877" s="68" t="s">
        <v>1593</v>
      </c>
      <c r="F877" s="70">
        <f>F866</f>
        <v>338900</v>
      </c>
      <c r="G877" s="70" t="str">
        <f>G866&amp;"     "</f>
        <v xml:space="preserve">$     </v>
      </c>
    </row>
    <row r="878" spans="1:9">
      <c r="A878" s="68" t="s">
        <v>1624</v>
      </c>
      <c r="B878" s="68"/>
      <c r="C878" s="68" t="s">
        <v>6</v>
      </c>
      <c r="D878" s="9" t="s">
        <v>1625</v>
      </c>
      <c r="E878" s="68" t="s">
        <v>16</v>
      </c>
      <c r="F878" s="6">
        <v>279900</v>
      </c>
      <c r="G878" s="6" t="s">
        <v>13</v>
      </c>
      <c r="H878">
        <v>279900</v>
      </c>
      <c r="I878" t="str">
        <f>+IF(H878&lt;F878,"BLACK","SIN PROMO")</f>
        <v>SIN PROMO</v>
      </c>
    </row>
    <row r="879" spans="1:9" ht="26.4">
      <c r="A879" s="68" t="s">
        <v>1624</v>
      </c>
      <c r="B879" s="68" t="s">
        <v>1626</v>
      </c>
      <c r="C879" s="9" t="s">
        <v>2341</v>
      </c>
      <c r="D879" s="69" t="str">
        <f>"     "&amp;D878</f>
        <v xml:space="preserve">     Cuadros Decorativos Diseño Animales 50x70x5cm</v>
      </c>
      <c r="E879" s="68" t="s">
        <v>1566</v>
      </c>
      <c r="F879" s="70">
        <f>F878</f>
        <v>279900</v>
      </c>
      <c r="G879" s="70" t="str">
        <f>G878&amp;"     "</f>
        <v xml:space="preserve">$     </v>
      </c>
    </row>
    <row r="880" spans="1:9" ht="26.4">
      <c r="A880" s="68" t="s">
        <v>1624</v>
      </c>
      <c r="B880" s="68" t="s">
        <v>1627</v>
      </c>
      <c r="C880" s="9" t="s">
        <v>2342</v>
      </c>
      <c r="D880" s="69" t="str">
        <f>"     "&amp;D878</f>
        <v xml:space="preserve">     Cuadros Decorativos Diseño Animales 50x70x5cm</v>
      </c>
      <c r="E880" s="68" t="s">
        <v>1568</v>
      </c>
      <c r="F880" s="70">
        <f>F878</f>
        <v>279900</v>
      </c>
      <c r="G880" s="70" t="str">
        <f>G878&amp;"     "</f>
        <v xml:space="preserve">$     </v>
      </c>
    </row>
    <row r="881" spans="1:9" ht="26.4">
      <c r="A881" s="68" t="s">
        <v>1624</v>
      </c>
      <c r="B881" s="68" t="s">
        <v>1628</v>
      </c>
      <c r="C881" s="9" t="s">
        <v>2343</v>
      </c>
      <c r="D881" s="69" t="str">
        <f>"     "&amp;D878</f>
        <v xml:space="preserve">     Cuadros Decorativos Diseño Animales 50x70x5cm</v>
      </c>
      <c r="E881" s="68" t="s">
        <v>1570</v>
      </c>
      <c r="F881" s="70">
        <f>F878</f>
        <v>279900</v>
      </c>
      <c r="G881" s="70" t="str">
        <f>G878&amp;"     "</f>
        <v xml:space="preserve">$     </v>
      </c>
    </row>
    <row r="882" spans="1:9" ht="26.4">
      <c r="A882" s="68" t="s">
        <v>1624</v>
      </c>
      <c r="B882" s="68" t="s">
        <v>1629</v>
      </c>
      <c r="C882" s="9" t="s">
        <v>2344</v>
      </c>
      <c r="D882" s="69" t="str">
        <f>"     "&amp;D878</f>
        <v xml:space="preserve">     Cuadros Decorativos Diseño Animales 50x70x5cm</v>
      </c>
      <c r="E882" s="68" t="s">
        <v>1572</v>
      </c>
      <c r="F882" s="70">
        <f>F878</f>
        <v>279900</v>
      </c>
      <c r="G882" s="70" t="str">
        <f>G878&amp;"     "</f>
        <v xml:space="preserve">$     </v>
      </c>
    </row>
    <row r="883" spans="1:9" ht="26.4">
      <c r="A883" s="68" t="s">
        <v>1624</v>
      </c>
      <c r="B883" s="68" t="s">
        <v>1630</v>
      </c>
      <c r="C883" s="9" t="s">
        <v>2345</v>
      </c>
      <c r="D883" s="69" t="str">
        <f>"     "&amp;D878</f>
        <v xml:space="preserve">     Cuadros Decorativos Diseño Animales 50x70x5cm</v>
      </c>
      <c r="E883" s="68" t="s">
        <v>1574</v>
      </c>
      <c r="F883" s="70">
        <f>F878</f>
        <v>279900</v>
      </c>
      <c r="G883" s="70" t="str">
        <f>G878&amp;"     "</f>
        <v xml:space="preserve">$     </v>
      </c>
    </row>
    <row r="884" spans="1:9">
      <c r="A884" s="68" t="s">
        <v>1631</v>
      </c>
      <c r="B884" s="68"/>
      <c r="C884" s="68" t="s">
        <v>6</v>
      </c>
      <c r="D884" s="9" t="s">
        <v>1632</v>
      </c>
      <c r="E884" s="68" t="s">
        <v>16</v>
      </c>
      <c r="F884" s="6">
        <v>1469900</v>
      </c>
      <c r="G884" s="6" t="s">
        <v>13</v>
      </c>
      <c r="H884">
        <v>1469900</v>
      </c>
      <c r="I884" t="str">
        <f>+IF(H884&lt;F884,"BLACK","SIN PROMO")</f>
        <v>SIN PROMO</v>
      </c>
    </row>
    <row r="885" spans="1:9" ht="26.4">
      <c r="A885" s="68" t="s">
        <v>1631</v>
      </c>
      <c r="B885" s="68" t="s">
        <v>1633</v>
      </c>
      <c r="C885" s="9" t="s">
        <v>2346</v>
      </c>
      <c r="D885" s="69" t="str">
        <f>"     "&amp;D884</f>
        <v xml:space="preserve">     Comedor Madera Robledo + Silla Milano</v>
      </c>
      <c r="E885" s="68" t="s">
        <v>12</v>
      </c>
      <c r="F885" s="70">
        <f>F884</f>
        <v>1469900</v>
      </c>
      <c r="G885" s="70" t="str">
        <f>G884&amp;"     "</f>
        <v xml:space="preserve">$     </v>
      </c>
    </row>
    <row r="886" spans="1:9" ht="26.4">
      <c r="A886" s="68" t="s">
        <v>1631</v>
      </c>
      <c r="B886" s="68" t="s">
        <v>1634</v>
      </c>
      <c r="C886" s="9" t="s">
        <v>2347</v>
      </c>
      <c r="D886" s="69" t="str">
        <f>"     "&amp;D884</f>
        <v xml:space="preserve">     Comedor Madera Robledo + Silla Milano</v>
      </c>
      <c r="E886" s="68" t="s">
        <v>38</v>
      </c>
      <c r="F886" s="70">
        <f>F884</f>
        <v>1469900</v>
      </c>
      <c r="G886" s="70" t="str">
        <f>G884&amp;"     "</f>
        <v xml:space="preserve">$     </v>
      </c>
    </row>
    <row r="887" spans="1:9" ht="26.4">
      <c r="A887" s="68" t="s">
        <v>1631</v>
      </c>
      <c r="B887" s="68" t="s">
        <v>1635</v>
      </c>
      <c r="C887" s="9" t="s">
        <v>2348</v>
      </c>
      <c r="D887" s="69" t="str">
        <f>"     "&amp;D884</f>
        <v xml:space="preserve">     Comedor Madera Robledo + Silla Milano</v>
      </c>
      <c r="E887" s="68" t="s">
        <v>36</v>
      </c>
      <c r="F887" s="70">
        <f>F884</f>
        <v>1469900</v>
      </c>
      <c r="G887" s="70" t="str">
        <f>G884&amp;"     "</f>
        <v xml:space="preserve">$     </v>
      </c>
    </row>
    <row r="888" spans="1:9" ht="26.4">
      <c r="A888" s="68" t="s">
        <v>1631</v>
      </c>
      <c r="B888" s="68" t="s">
        <v>1636</v>
      </c>
      <c r="C888" s="9" t="s">
        <v>2349</v>
      </c>
      <c r="D888" s="69" t="str">
        <f>"     "&amp;D884</f>
        <v xml:space="preserve">     Comedor Madera Robledo + Silla Milano</v>
      </c>
      <c r="E888" s="68" t="s">
        <v>48</v>
      </c>
      <c r="F888" s="70">
        <f>F884</f>
        <v>1469900</v>
      </c>
      <c r="G888" s="70" t="str">
        <f>G884&amp;"     "</f>
        <v xml:space="preserve">$     </v>
      </c>
    </row>
    <row r="889" spans="1:9">
      <c r="A889" s="68" t="s">
        <v>1637</v>
      </c>
      <c r="B889" s="68"/>
      <c r="C889" s="68" t="s">
        <v>6</v>
      </c>
      <c r="D889" s="9" t="s">
        <v>1638</v>
      </c>
      <c r="E889" s="68" t="s">
        <v>16</v>
      </c>
      <c r="F889" s="6">
        <v>1349900</v>
      </c>
      <c r="G889" s="6" t="s">
        <v>13</v>
      </c>
      <c r="H889" s="6">
        <v>1349900</v>
      </c>
      <c r="I889" t="str">
        <f>+IF(H889&lt;F889,"BLACK","SIN PROMO")</f>
        <v>SIN PROMO</v>
      </c>
    </row>
    <row r="890" spans="1:9" ht="26.4">
      <c r="A890" s="68" t="s">
        <v>1637</v>
      </c>
      <c r="B890" s="68" t="s">
        <v>1639</v>
      </c>
      <c r="C890" s="9" t="s">
        <v>2350</v>
      </c>
      <c r="D890" s="69" t="str">
        <f>"     "&amp;D889</f>
        <v xml:space="preserve">     Mesa Comedor White + Silla Milano</v>
      </c>
      <c r="E890" s="68" t="s">
        <v>36</v>
      </c>
      <c r="F890" s="70">
        <f>F889</f>
        <v>1349900</v>
      </c>
      <c r="G890" s="70" t="str">
        <f>G889&amp;"     "</f>
        <v xml:space="preserve">$     </v>
      </c>
    </row>
    <row r="891" spans="1:9" ht="26.4">
      <c r="A891" s="68" t="s">
        <v>1637</v>
      </c>
      <c r="B891" s="68" t="s">
        <v>1640</v>
      </c>
      <c r="C891" s="9" t="s">
        <v>2351</v>
      </c>
      <c r="D891" s="69" t="str">
        <f>"     "&amp;D889</f>
        <v xml:space="preserve">     Mesa Comedor White + Silla Milano</v>
      </c>
      <c r="E891" s="68" t="s">
        <v>12</v>
      </c>
      <c r="F891" s="70">
        <f>F889</f>
        <v>1349900</v>
      </c>
      <c r="G891" s="70" t="str">
        <f>G889&amp;"     "</f>
        <v xml:space="preserve">$     </v>
      </c>
    </row>
    <row r="892" spans="1:9" ht="26.4">
      <c r="A892" s="68" t="s">
        <v>1637</v>
      </c>
      <c r="B892" s="68" t="s">
        <v>1641</v>
      </c>
      <c r="C892" s="9" t="s">
        <v>2352</v>
      </c>
      <c r="D892" s="69" t="str">
        <f>"     "&amp;D889</f>
        <v xml:space="preserve">     Mesa Comedor White + Silla Milano</v>
      </c>
      <c r="E892" s="68" t="s">
        <v>38</v>
      </c>
      <c r="F892" s="70">
        <f>F889</f>
        <v>1349900</v>
      </c>
      <c r="G892" s="70" t="str">
        <f>G889&amp;"     "</f>
        <v xml:space="preserve">$     </v>
      </c>
    </row>
    <row r="893" spans="1:9" ht="26.4">
      <c r="A893" s="68" t="s">
        <v>1637</v>
      </c>
      <c r="B893" s="68" t="s">
        <v>1642</v>
      </c>
      <c r="C893" s="9" t="s">
        <v>2353</v>
      </c>
      <c r="D893" s="69" t="str">
        <f>"     "&amp;D889</f>
        <v xml:space="preserve">     Mesa Comedor White + Silla Milano</v>
      </c>
      <c r="E893" s="68" t="s">
        <v>48</v>
      </c>
      <c r="F893" s="70">
        <f>F889</f>
        <v>1349900</v>
      </c>
      <c r="G893" s="70" t="str">
        <f>G889&amp;"     "</f>
        <v xml:space="preserve">$     </v>
      </c>
    </row>
    <row r="894" spans="1:9">
      <c r="A894" s="68" t="s">
        <v>1643</v>
      </c>
      <c r="B894" s="68" t="s">
        <v>1644</v>
      </c>
      <c r="C894" s="9" t="s">
        <v>2354</v>
      </c>
      <c r="D894" s="9" t="s">
        <v>440</v>
      </c>
      <c r="E894" s="68" t="s">
        <v>1645</v>
      </c>
      <c r="F894" s="6">
        <v>320000</v>
      </c>
      <c r="G894" s="6" t="s">
        <v>13</v>
      </c>
      <c r="H894">
        <v>439900</v>
      </c>
      <c r="I894" t="str">
        <f t="shared" ref="I894:I895" si="33">+IF(H894&lt;F894,"BLACK","SIN PROMO")</f>
        <v>SIN PROMO</v>
      </c>
    </row>
    <row r="895" spans="1:9">
      <c r="A895" s="68" t="s">
        <v>1646</v>
      </c>
      <c r="B895" s="68"/>
      <c r="C895" s="68" t="s">
        <v>6</v>
      </c>
      <c r="D895" s="9" t="s">
        <v>1647</v>
      </c>
      <c r="E895" s="68" t="s">
        <v>16</v>
      </c>
      <c r="F895" s="6">
        <v>2399900</v>
      </c>
      <c r="G895" s="6" t="s">
        <v>13</v>
      </c>
      <c r="H895">
        <v>2499900</v>
      </c>
      <c r="I895" t="str">
        <f t="shared" si="33"/>
        <v>SIN PROMO</v>
      </c>
    </row>
    <row r="896" spans="1:9" ht="39.6">
      <c r="A896" s="68" t="s">
        <v>1646</v>
      </c>
      <c r="B896" s="68" t="s">
        <v>1648</v>
      </c>
      <c r="C896" s="9" t="s">
        <v>2355</v>
      </c>
      <c r="D896" s="69" t="str">
        <f>"     "&amp;D895</f>
        <v xml:space="preserve">     Comedor Celeno Macadamia 15mm  + Silla Milano</v>
      </c>
      <c r="E896" s="68" t="s">
        <v>12</v>
      </c>
      <c r="F896" s="70">
        <f>F895</f>
        <v>2399900</v>
      </c>
      <c r="G896" s="70" t="str">
        <f>G895&amp;"     "</f>
        <v xml:space="preserve">$     </v>
      </c>
    </row>
    <row r="897" spans="1:9" ht="39.6">
      <c r="A897" s="68" t="s">
        <v>1646</v>
      </c>
      <c r="B897" s="68" t="s">
        <v>1649</v>
      </c>
      <c r="C897" s="9" t="s">
        <v>2356</v>
      </c>
      <c r="D897" s="69" t="str">
        <f>"     "&amp;D895</f>
        <v xml:space="preserve">     Comedor Celeno Macadamia 15mm  + Silla Milano</v>
      </c>
      <c r="E897" s="68" t="s">
        <v>38</v>
      </c>
      <c r="F897" s="70">
        <f>F895</f>
        <v>2399900</v>
      </c>
      <c r="G897" s="70" t="str">
        <f>G895&amp;"     "</f>
        <v xml:space="preserve">$     </v>
      </c>
    </row>
    <row r="898" spans="1:9" ht="39.6">
      <c r="A898" s="68" t="s">
        <v>1646</v>
      </c>
      <c r="B898" s="68" t="s">
        <v>1650</v>
      </c>
      <c r="C898" s="9" t="s">
        <v>2357</v>
      </c>
      <c r="D898" s="69" t="str">
        <f>"     "&amp;D895</f>
        <v xml:space="preserve">     Comedor Celeno Macadamia 15mm  + Silla Milano</v>
      </c>
      <c r="E898" s="68" t="s">
        <v>36</v>
      </c>
      <c r="F898" s="70">
        <f>F895</f>
        <v>2399900</v>
      </c>
      <c r="G898" s="70" t="str">
        <f>G895&amp;"     "</f>
        <v xml:space="preserve">$     </v>
      </c>
    </row>
    <row r="899" spans="1:9" ht="39.6">
      <c r="A899" s="68" t="s">
        <v>1646</v>
      </c>
      <c r="B899" s="68" t="s">
        <v>1651</v>
      </c>
      <c r="C899" s="9" t="s">
        <v>2358</v>
      </c>
      <c r="D899" s="69" t="str">
        <f>"     "&amp;D895</f>
        <v xml:space="preserve">     Comedor Celeno Macadamia 15mm  + Silla Milano</v>
      </c>
      <c r="E899" s="68" t="s">
        <v>48</v>
      </c>
      <c r="F899" s="70">
        <f>F895</f>
        <v>2399900</v>
      </c>
      <c r="G899" s="70" t="str">
        <f>G895&amp;"     "</f>
        <v xml:space="preserve">$     </v>
      </c>
    </row>
    <row r="900" spans="1:9">
      <c r="A900" s="68" t="s">
        <v>1652</v>
      </c>
      <c r="B900" s="68"/>
      <c r="C900" s="68" t="s">
        <v>6</v>
      </c>
      <c r="D900" s="9" t="s">
        <v>1653</v>
      </c>
      <c r="E900" s="68" t="s">
        <v>16</v>
      </c>
      <c r="F900" s="6">
        <v>2819900</v>
      </c>
      <c r="G900" s="6" t="s">
        <v>13</v>
      </c>
      <c r="H900">
        <v>2819900</v>
      </c>
      <c r="I900" t="str">
        <f>+IF(H900&lt;F900,"BLACK","SIN PROMO")</f>
        <v>SIN PROMO</v>
      </c>
    </row>
    <row r="901" spans="1:9" ht="39.6">
      <c r="A901" s="68" t="s">
        <v>1652</v>
      </c>
      <c r="B901" s="68" t="s">
        <v>1654</v>
      </c>
      <c r="C901" s="9" t="s">
        <v>2359</v>
      </c>
      <c r="D901" s="69" t="str">
        <f>"     "&amp;D900</f>
        <v xml:space="preserve">     Comedor Indika Macadamia 15mm Negro + Silla Milano</v>
      </c>
      <c r="E901" s="68" t="s">
        <v>12</v>
      </c>
      <c r="F901" s="70">
        <f>F900</f>
        <v>2819900</v>
      </c>
      <c r="G901" s="70" t="str">
        <f>G900&amp;"     "</f>
        <v xml:space="preserve">$     </v>
      </c>
    </row>
    <row r="902" spans="1:9" ht="39.6">
      <c r="A902" s="68" t="s">
        <v>1652</v>
      </c>
      <c r="B902" s="68" t="s">
        <v>1655</v>
      </c>
      <c r="C902" s="9" t="s">
        <v>2360</v>
      </c>
      <c r="D902" s="69" t="str">
        <f>"     "&amp;D900</f>
        <v xml:space="preserve">     Comedor Indika Macadamia 15mm Negro + Silla Milano</v>
      </c>
      <c r="E902" s="68" t="s">
        <v>38</v>
      </c>
      <c r="F902" s="70">
        <f>F900</f>
        <v>2819900</v>
      </c>
      <c r="G902" s="70" t="str">
        <f>G900&amp;"     "</f>
        <v xml:space="preserve">$     </v>
      </c>
    </row>
    <row r="903" spans="1:9" ht="39.6">
      <c r="A903" s="68" t="s">
        <v>1652</v>
      </c>
      <c r="B903" s="68" t="s">
        <v>1656</v>
      </c>
      <c r="C903" s="9" t="s">
        <v>2361</v>
      </c>
      <c r="D903" s="69" t="str">
        <f>"     "&amp;D900</f>
        <v xml:space="preserve">     Comedor Indika Macadamia 15mm Negro + Silla Milano</v>
      </c>
      <c r="E903" s="68" t="s">
        <v>36</v>
      </c>
      <c r="F903" s="70">
        <f>F900</f>
        <v>2819900</v>
      </c>
      <c r="G903" s="70" t="str">
        <f>G900&amp;"     "</f>
        <v xml:space="preserve">$     </v>
      </c>
    </row>
    <row r="904" spans="1:9" ht="39.6">
      <c r="A904" s="68" t="s">
        <v>1652</v>
      </c>
      <c r="B904" s="68" t="s">
        <v>1657</v>
      </c>
      <c r="C904" s="9" t="s">
        <v>2362</v>
      </c>
      <c r="D904" s="69" t="str">
        <f>"     "&amp;D900</f>
        <v xml:space="preserve">     Comedor Indika Macadamia 15mm Negro + Silla Milano</v>
      </c>
      <c r="E904" s="68" t="s">
        <v>48</v>
      </c>
      <c r="F904" s="70">
        <f>F900</f>
        <v>2819900</v>
      </c>
      <c r="G904" s="70" t="str">
        <f>G900&amp;"     "</f>
        <v xml:space="preserve">$     </v>
      </c>
    </row>
    <row r="905" spans="1:9">
      <c r="A905" s="68" t="s">
        <v>1658</v>
      </c>
      <c r="B905" s="68"/>
      <c r="C905" s="68" t="s">
        <v>6</v>
      </c>
      <c r="D905" s="9" t="s">
        <v>1659</v>
      </c>
      <c r="E905" s="68" t="s">
        <v>16</v>
      </c>
      <c r="F905" s="6">
        <v>2599900</v>
      </c>
      <c r="G905" s="6" t="s">
        <v>13</v>
      </c>
      <c r="H905">
        <v>2289900</v>
      </c>
      <c r="I905" t="str">
        <f>+IF(H905&lt;F905,"BLACK","SIN PROMO")</f>
        <v>BLACK</v>
      </c>
    </row>
    <row r="906" spans="1:9" ht="39.6">
      <c r="A906" s="68" t="s">
        <v>1658</v>
      </c>
      <c r="B906" s="68" t="s">
        <v>1660</v>
      </c>
      <c r="C906" s="9" t="s">
        <v>2363</v>
      </c>
      <c r="D906" s="69" t="str">
        <f>"     "&amp;D905</f>
        <v xml:space="preserve">     Comedor Indika Macadamia 30mm Blanco + Silla Milano</v>
      </c>
      <c r="E906" s="68" t="s">
        <v>12</v>
      </c>
      <c r="F906" s="70">
        <f>F905</f>
        <v>2599900</v>
      </c>
      <c r="G906" s="70" t="str">
        <f>G905&amp;"     "</f>
        <v xml:space="preserve">$     </v>
      </c>
    </row>
    <row r="907" spans="1:9" ht="39.6">
      <c r="A907" s="68" t="s">
        <v>1658</v>
      </c>
      <c r="B907" s="68" t="s">
        <v>1661</v>
      </c>
      <c r="C907" s="9" t="s">
        <v>2364</v>
      </c>
      <c r="D907" s="69" t="str">
        <f>"     "&amp;D905</f>
        <v xml:space="preserve">     Comedor Indika Macadamia 30mm Blanco + Silla Milano</v>
      </c>
      <c r="E907" s="68" t="s">
        <v>38</v>
      </c>
      <c r="F907" s="70">
        <f>F905</f>
        <v>2599900</v>
      </c>
      <c r="G907" s="70" t="str">
        <f>G905&amp;"     "</f>
        <v xml:space="preserve">$     </v>
      </c>
    </row>
    <row r="908" spans="1:9" ht="39.6">
      <c r="A908" s="68" t="s">
        <v>1658</v>
      </c>
      <c r="B908" s="68" t="s">
        <v>1662</v>
      </c>
      <c r="C908" s="9" t="s">
        <v>2365</v>
      </c>
      <c r="D908" s="69" t="str">
        <f>"     "&amp;D905</f>
        <v xml:space="preserve">     Comedor Indika Macadamia 30mm Blanco + Silla Milano</v>
      </c>
      <c r="E908" s="68" t="s">
        <v>36</v>
      </c>
      <c r="F908" s="70">
        <f>F905</f>
        <v>2599900</v>
      </c>
      <c r="G908" s="70" t="str">
        <f>G905&amp;"     "</f>
        <v xml:space="preserve">$     </v>
      </c>
    </row>
    <row r="909" spans="1:9" ht="39.6">
      <c r="A909" s="68" t="s">
        <v>1658</v>
      </c>
      <c r="B909" s="68" t="s">
        <v>1663</v>
      </c>
      <c r="C909" s="9" t="s">
        <v>2366</v>
      </c>
      <c r="D909" s="69" t="str">
        <f>"     "&amp;D905</f>
        <v xml:space="preserve">     Comedor Indika Macadamia 30mm Blanco + Silla Milano</v>
      </c>
      <c r="E909" s="68" t="s">
        <v>48</v>
      </c>
      <c r="F909" s="70">
        <f>F905</f>
        <v>2599900</v>
      </c>
      <c r="G909" s="70" t="str">
        <f>G905&amp;"     "</f>
        <v xml:space="preserve">$     </v>
      </c>
    </row>
    <row r="910" spans="1:9">
      <c r="A910" s="68" t="s">
        <v>59</v>
      </c>
      <c r="B910" s="68"/>
      <c r="C910" s="9" t="s">
        <v>2367</v>
      </c>
      <c r="D910" s="68" t="s">
        <v>60</v>
      </c>
      <c r="E910" s="68" t="s">
        <v>16</v>
      </c>
      <c r="F910" s="6">
        <v>109900</v>
      </c>
      <c r="G910" s="6" t="s">
        <v>13</v>
      </c>
      <c r="H910">
        <v>109900</v>
      </c>
      <c r="I910" t="str">
        <f t="shared" ref="I910:I912" si="34">+IF(H910&lt;F910,"BLACK","SIN PROMO")</f>
        <v>SIN PROMO</v>
      </c>
    </row>
    <row r="911" spans="1:9">
      <c r="A911" s="68" t="s">
        <v>55</v>
      </c>
      <c r="B911" s="68" t="s">
        <v>56</v>
      </c>
      <c r="C911" s="9" t="s">
        <v>1686</v>
      </c>
      <c r="D911" s="68" t="s">
        <v>57</v>
      </c>
      <c r="E911" s="68" t="s">
        <v>58</v>
      </c>
      <c r="F911" s="6">
        <v>1039900</v>
      </c>
      <c r="G911" s="6" t="s">
        <v>13</v>
      </c>
      <c r="H911">
        <v>829900</v>
      </c>
      <c r="I911" t="str">
        <f t="shared" si="34"/>
        <v>BLACK</v>
      </c>
    </row>
    <row r="912" spans="1:9">
      <c r="A912" s="68" t="s">
        <v>2368</v>
      </c>
      <c r="B912" s="68"/>
      <c r="C912" s="68" t="s">
        <v>6</v>
      </c>
      <c r="D912" s="68" t="s">
        <v>2369</v>
      </c>
      <c r="E912" s="68" t="s">
        <v>16</v>
      </c>
      <c r="F912" s="6">
        <v>149900</v>
      </c>
      <c r="G912" s="6" t="s">
        <v>13</v>
      </c>
      <c r="H912">
        <v>149900</v>
      </c>
      <c r="I912" t="str">
        <f t="shared" si="34"/>
        <v>SIN PROMO</v>
      </c>
    </row>
    <row r="913" spans="1:9" ht="26.4">
      <c r="A913" s="68" t="s">
        <v>2368</v>
      </c>
      <c r="B913" s="68" t="s">
        <v>2370</v>
      </c>
      <c r="C913" s="9" t="s">
        <v>2371</v>
      </c>
      <c r="D913" s="69" t="str">
        <f>"     "&amp;D912</f>
        <v xml:space="preserve">     Silla Eames Con Brazo Niños , Sillas Kids, Sillas Niños </v>
      </c>
      <c r="E913" s="68" t="s">
        <v>34</v>
      </c>
      <c r="F913" s="70">
        <f>F912</f>
        <v>149900</v>
      </c>
      <c r="G913" s="70" t="str">
        <f>G912&amp;"     "</f>
        <v xml:space="preserve">$     </v>
      </c>
    </row>
    <row r="914" spans="1:9" ht="26.4">
      <c r="A914" s="68" t="s">
        <v>2368</v>
      </c>
      <c r="B914" s="68" t="s">
        <v>2372</v>
      </c>
      <c r="C914" s="9" t="s">
        <v>2373</v>
      </c>
      <c r="D914" s="69" t="str">
        <f>"     "&amp;D912</f>
        <v xml:space="preserve">     Silla Eames Con Brazo Niños , Sillas Kids, Sillas Niños </v>
      </c>
      <c r="E914" s="68" t="s">
        <v>97</v>
      </c>
      <c r="F914" s="70">
        <f>F912</f>
        <v>149900</v>
      </c>
      <c r="G914" s="70" t="str">
        <f>G912&amp;"     "</f>
        <v xml:space="preserve">$     </v>
      </c>
    </row>
    <row r="915" spans="1:9" ht="26.4">
      <c r="A915" s="68" t="s">
        <v>2368</v>
      </c>
      <c r="B915" s="68" t="s">
        <v>2374</v>
      </c>
      <c r="C915" s="9" t="s">
        <v>2375</v>
      </c>
      <c r="D915" s="69" t="str">
        <f>"     "&amp;D912</f>
        <v xml:space="preserve">     Silla Eames Con Brazo Niños , Sillas Kids, Sillas Niños </v>
      </c>
      <c r="E915" s="68" t="s">
        <v>36</v>
      </c>
      <c r="F915" s="70">
        <f>F912</f>
        <v>149900</v>
      </c>
      <c r="G915" s="70" t="str">
        <f>G912&amp;"     "</f>
        <v xml:space="preserve">$     </v>
      </c>
    </row>
    <row r="916" spans="1:9">
      <c r="A916" s="68" t="s">
        <v>2376</v>
      </c>
      <c r="B916" s="68" t="s">
        <v>2377</v>
      </c>
      <c r="C916" s="9" t="s">
        <v>2378</v>
      </c>
      <c r="D916" s="68" t="s">
        <v>2379</v>
      </c>
      <c r="E916" s="68" t="s">
        <v>271</v>
      </c>
      <c r="F916" s="6">
        <v>299900</v>
      </c>
      <c r="G916" s="6" t="s">
        <v>13</v>
      </c>
      <c r="H916">
        <v>299900</v>
      </c>
      <c r="I916" t="str">
        <f t="shared" ref="I916:I919" si="35">+IF(H916&lt;F916,"BLACK","SIN PROMO")</f>
        <v>SIN PROMO</v>
      </c>
    </row>
    <row r="917" spans="1:9">
      <c r="A917" s="68" t="s">
        <v>2380</v>
      </c>
      <c r="B917" s="68"/>
      <c r="C917" s="9" t="s">
        <v>2381</v>
      </c>
      <c r="D917" s="68" t="s">
        <v>2382</v>
      </c>
      <c r="E917" s="68" t="s">
        <v>16</v>
      </c>
      <c r="F917" s="6">
        <v>23000</v>
      </c>
      <c r="G917" s="6" t="s">
        <v>13</v>
      </c>
      <c r="H917" s="6">
        <v>23000</v>
      </c>
      <c r="I917" t="str">
        <f t="shared" si="35"/>
        <v>SIN PROMO</v>
      </c>
    </row>
    <row r="918" spans="1:9">
      <c r="A918" s="68" t="s">
        <v>142</v>
      </c>
      <c r="B918" s="68" t="s">
        <v>143</v>
      </c>
      <c r="C918" s="9" t="s">
        <v>1729</v>
      </c>
      <c r="D918" s="68" t="s">
        <v>144</v>
      </c>
      <c r="E918" s="68" t="s">
        <v>36</v>
      </c>
      <c r="F918" s="6">
        <v>419900</v>
      </c>
      <c r="G918" s="6" t="s">
        <v>13</v>
      </c>
      <c r="H918" s="6">
        <v>419900</v>
      </c>
      <c r="I918" t="str">
        <f t="shared" si="35"/>
        <v>SIN PROMO</v>
      </c>
    </row>
    <row r="919" spans="1:9">
      <c r="A919" s="68" t="s">
        <v>155</v>
      </c>
      <c r="B919" s="68"/>
      <c r="C919" s="68" t="s">
        <v>6</v>
      </c>
      <c r="D919" s="68" t="s">
        <v>156</v>
      </c>
      <c r="E919" s="68" t="s">
        <v>16</v>
      </c>
      <c r="F919" s="6">
        <v>379900</v>
      </c>
      <c r="G919" s="6" t="s">
        <v>13</v>
      </c>
      <c r="H919" s="6">
        <v>379900</v>
      </c>
      <c r="I919" t="str">
        <f t="shared" si="35"/>
        <v>SIN PROMO</v>
      </c>
    </row>
    <row r="920" spans="1:9" ht="26.4">
      <c r="A920" s="68" t="s">
        <v>155</v>
      </c>
      <c r="B920" s="68" t="s">
        <v>157</v>
      </c>
      <c r="C920" s="9" t="s">
        <v>1730</v>
      </c>
      <c r="D920" s="69" t="str">
        <f>"     "&amp;D919</f>
        <v xml:space="preserve">     Pupitre Jardin Preescolar Kids </v>
      </c>
      <c r="E920" s="68" t="s">
        <v>54</v>
      </c>
      <c r="F920" s="70">
        <f>F919</f>
        <v>379900</v>
      </c>
      <c r="G920" s="70" t="str">
        <f>G919&amp;"     "</f>
        <v xml:space="preserve">$     </v>
      </c>
    </row>
    <row r="921" spans="1:9" ht="26.4">
      <c r="A921" s="68" t="s">
        <v>155</v>
      </c>
      <c r="B921" s="68" t="s">
        <v>158</v>
      </c>
      <c r="C921" s="9" t="s">
        <v>1731</v>
      </c>
      <c r="D921" s="69" t="str">
        <f>"     "&amp;D919</f>
        <v xml:space="preserve">     Pupitre Jardin Preescolar Kids </v>
      </c>
      <c r="E921" s="68" t="s">
        <v>38</v>
      </c>
      <c r="F921" s="70">
        <f>F919</f>
        <v>379900</v>
      </c>
      <c r="G921" s="70" t="str">
        <f>G919&amp;"     "</f>
        <v xml:space="preserve">$     </v>
      </c>
    </row>
    <row r="922" spans="1:9">
      <c r="A922" s="68" t="s">
        <v>2386</v>
      </c>
      <c r="B922" s="68"/>
      <c r="C922" s="9" t="s">
        <v>2387</v>
      </c>
      <c r="D922" s="68" t="s">
        <v>2388</v>
      </c>
      <c r="E922" s="68" t="s">
        <v>16</v>
      </c>
      <c r="F922" s="6">
        <v>97900</v>
      </c>
      <c r="G922" s="6" t="s">
        <v>13</v>
      </c>
      <c r="H922" s="6">
        <v>97900</v>
      </c>
      <c r="I922" t="str">
        <f t="shared" ref="I922:I931" si="36">+IF(H922&lt;F922,"BLACK","SIN PROMO")</f>
        <v>SIN PROMO</v>
      </c>
    </row>
    <row r="923" spans="1:9">
      <c r="A923" s="68" t="s">
        <v>2389</v>
      </c>
      <c r="B923" s="68" t="s">
        <v>2390</v>
      </c>
      <c r="C923" s="9" t="s">
        <v>2391</v>
      </c>
      <c r="D923" s="68" t="s">
        <v>2392</v>
      </c>
      <c r="E923" s="68" t="s">
        <v>12</v>
      </c>
      <c r="F923" s="6">
        <v>579900</v>
      </c>
      <c r="G923" s="6" t="s">
        <v>13</v>
      </c>
      <c r="H923">
        <v>579900</v>
      </c>
      <c r="I923" t="str">
        <f t="shared" si="36"/>
        <v>SIN PROMO</v>
      </c>
    </row>
    <row r="924" spans="1:9">
      <c r="A924" s="68" t="s">
        <v>311</v>
      </c>
      <c r="B924" s="68"/>
      <c r="C924" s="9" t="s">
        <v>1782</v>
      </c>
      <c r="D924" s="68" t="s">
        <v>312</v>
      </c>
      <c r="E924" s="68" t="s">
        <v>16</v>
      </c>
      <c r="F924" s="6">
        <v>20000</v>
      </c>
      <c r="G924" s="6" t="s">
        <v>13</v>
      </c>
      <c r="H924">
        <v>25000</v>
      </c>
      <c r="I924" t="str">
        <f t="shared" si="36"/>
        <v>SIN PROMO</v>
      </c>
    </row>
    <row r="925" spans="1:9">
      <c r="A925" s="68" t="s">
        <v>219</v>
      </c>
      <c r="B925" s="68" t="s">
        <v>220</v>
      </c>
      <c r="C925" s="9" t="s">
        <v>1749</v>
      </c>
      <c r="D925" s="68" t="s">
        <v>221</v>
      </c>
      <c r="E925" s="68" t="s">
        <v>222</v>
      </c>
      <c r="F925" s="6">
        <v>879900</v>
      </c>
      <c r="G925" s="6" t="s">
        <v>13</v>
      </c>
      <c r="H925">
        <v>879900</v>
      </c>
      <c r="I925" t="str">
        <f t="shared" si="36"/>
        <v>SIN PROMO</v>
      </c>
    </row>
    <row r="926" spans="1:9">
      <c r="A926" s="68" t="s">
        <v>2393</v>
      </c>
      <c r="B926" s="68" t="s">
        <v>2394</v>
      </c>
      <c r="C926" s="9" t="s">
        <v>2395</v>
      </c>
      <c r="D926" s="68" t="s">
        <v>2396</v>
      </c>
      <c r="E926" s="68" t="s">
        <v>48</v>
      </c>
      <c r="F926" s="6">
        <v>439900</v>
      </c>
      <c r="G926" s="6" t="s">
        <v>13</v>
      </c>
      <c r="H926" s="6">
        <v>439900</v>
      </c>
      <c r="I926" t="str">
        <f t="shared" si="36"/>
        <v>SIN PROMO</v>
      </c>
    </row>
    <row r="927" spans="1:9">
      <c r="A927" s="68" t="s">
        <v>243</v>
      </c>
      <c r="B927" s="68" t="s">
        <v>244</v>
      </c>
      <c r="C927" s="9" t="s">
        <v>1758</v>
      </c>
      <c r="D927" s="68" t="s">
        <v>245</v>
      </c>
      <c r="E927" s="68" t="s">
        <v>12</v>
      </c>
      <c r="F927" s="6">
        <v>319900</v>
      </c>
      <c r="G927" s="6" t="s">
        <v>13</v>
      </c>
      <c r="H927">
        <v>319900</v>
      </c>
      <c r="I927" t="str">
        <f t="shared" si="36"/>
        <v>SIN PROMO</v>
      </c>
    </row>
    <row r="928" spans="1:9">
      <c r="A928" s="68" t="s">
        <v>2422</v>
      </c>
      <c r="B928" s="68"/>
      <c r="C928" s="9" t="s">
        <v>1750</v>
      </c>
      <c r="D928" s="68" t="s">
        <v>2423</v>
      </c>
      <c r="E928" s="68" t="s">
        <v>16</v>
      </c>
      <c r="F928" s="6">
        <v>39900</v>
      </c>
      <c r="G928" s="6" t="s">
        <v>13</v>
      </c>
      <c r="H928" s="6">
        <v>39900</v>
      </c>
      <c r="I928" t="str">
        <f t="shared" si="36"/>
        <v>SIN PROMO</v>
      </c>
    </row>
    <row r="929" spans="1:9">
      <c r="A929" s="68" t="s">
        <v>2402</v>
      </c>
      <c r="B929" s="68" t="s">
        <v>2403</v>
      </c>
      <c r="C929" s="9" t="s">
        <v>2404</v>
      </c>
      <c r="D929" s="68" t="s">
        <v>2405</v>
      </c>
      <c r="E929" s="68" t="s">
        <v>36</v>
      </c>
      <c r="F929" s="6">
        <v>549900</v>
      </c>
      <c r="G929" s="6" t="s">
        <v>13</v>
      </c>
      <c r="H929">
        <v>549900</v>
      </c>
      <c r="I929" t="str">
        <f t="shared" si="36"/>
        <v>SIN PROMO</v>
      </c>
    </row>
    <row r="930" spans="1:9">
      <c r="A930" s="68" t="s">
        <v>2406</v>
      </c>
      <c r="B930" s="68" t="s">
        <v>2407</v>
      </c>
      <c r="C930" s="9" t="s">
        <v>2408</v>
      </c>
      <c r="D930" s="68" t="s">
        <v>2409</v>
      </c>
      <c r="E930" s="68" t="s">
        <v>292</v>
      </c>
      <c r="F930" s="6">
        <v>339900</v>
      </c>
      <c r="G930" s="6" t="s">
        <v>13</v>
      </c>
      <c r="H930" s="6">
        <v>339900</v>
      </c>
      <c r="I930" t="str">
        <f t="shared" si="36"/>
        <v>SIN PROMO</v>
      </c>
    </row>
    <row r="931" spans="1:9">
      <c r="A931" s="68" t="s">
        <v>267</v>
      </c>
      <c r="B931" s="68"/>
      <c r="C931" s="68" t="s">
        <v>6</v>
      </c>
      <c r="D931" s="68" t="s">
        <v>268</v>
      </c>
      <c r="E931" s="68" t="s">
        <v>16</v>
      </c>
      <c r="F931" s="6">
        <v>399900</v>
      </c>
      <c r="G931" s="6" t="s">
        <v>13</v>
      </c>
      <c r="H931" s="6">
        <v>399900</v>
      </c>
      <c r="I931" t="str">
        <f t="shared" si="36"/>
        <v>SIN PROMO</v>
      </c>
    </row>
    <row r="932" spans="1:9" ht="26.4">
      <c r="A932" s="68" t="s">
        <v>267</v>
      </c>
      <c r="B932" s="68" t="s">
        <v>269</v>
      </c>
      <c r="C932" s="9" t="s">
        <v>1763</v>
      </c>
      <c r="D932" s="69" t="str">
        <f>"     "&amp;D931</f>
        <v xml:space="preserve">     Silla Curva Streem Barra Negro</v>
      </c>
      <c r="E932" s="68" t="s">
        <v>193</v>
      </c>
      <c r="F932" s="70">
        <f>F931</f>
        <v>399900</v>
      </c>
      <c r="G932" s="70" t="str">
        <f>G931&amp;"     "</f>
        <v xml:space="preserve">$     </v>
      </c>
      <c r="H932" t="s">
        <v>6</v>
      </c>
    </row>
    <row r="933" spans="1:9" ht="26.4">
      <c r="A933" s="68" t="s">
        <v>267</v>
      </c>
      <c r="B933" s="68" t="s">
        <v>270</v>
      </c>
      <c r="C933" s="9" t="s">
        <v>1764</v>
      </c>
      <c r="D933" s="69" t="str">
        <f>"     "&amp;D931</f>
        <v xml:space="preserve">     Silla Curva Streem Barra Negro</v>
      </c>
      <c r="E933" s="68" t="s">
        <v>271</v>
      </c>
      <c r="F933" s="70">
        <f>F931</f>
        <v>399900</v>
      </c>
      <c r="G933" s="70" t="str">
        <f>G931&amp;"     "</f>
        <v xml:space="preserve">$     </v>
      </c>
      <c r="H933" t="s">
        <v>6</v>
      </c>
    </row>
    <row r="934" spans="1:9">
      <c r="A934" s="68" t="s">
        <v>286</v>
      </c>
      <c r="B934" s="68" t="s">
        <v>287</v>
      </c>
      <c r="C934" s="9" t="s">
        <v>1770</v>
      </c>
      <c r="D934" s="68" t="s">
        <v>288</v>
      </c>
      <c r="E934" s="68" t="s">
        <v>48</v>
      </c>
      <c r="F934" s="6">
        <v>1262000</v>
      </c>
      <c r="G934" s="6" t="s">
        <v>13</v>
      </c>
      <c r="H934" s="6">
        <v>1262000</v>
      </c>
      <c r="I934" t="str">
        <f t="shared" ref="I934:I951" si="37">+IF(H934&lt;F934,"BLACK","SIN PROMO")</f>
        <v>SIN PROMO</v>
      </c>
    </row>
    <row r="935" spans="1:9">
      <c r="A935" s="68" t="s">
        <v>2414</v>
      </c>
      <c r="B935" s="68" t="s">
        <v>2415</v>
      </c>
      <c r="C935" s="9" t="s">
        <v>2416</v>
      </c>
      <c r="D935" s="68" t="s">
        <v>2417</v>
      </c>
      <c r="E935" s="68" t="s">
        <v>431</v>
      </c>
      <c r="F935" s="6">
        <v>269900</v>
      </c>
      <c r="G935" s="6" t="s">
        <v>13</v>
      </c>
      <c r="H935">
        <v>269900</v>
      </c>
      <c r="I935" t="str">
        <f t="shared" si="37"/>
        <v>SIN PROMO</v>
      </c>
    </row>
    <row r="936" spans="1:9">
      <c r="A936" s="68" t="s">
        <v>2418</v>
      </c>
      <c r="B936" s="68" t="s">
        <v>2419</v>
      </c>
      <c r="C936" s="9" t="s">
        <v>2420</v>
      </c>
      <c r="D936" s="68" t="s">
        <v>2421</v>
      </c>
      <c r="E936" s="68" t="s">
        <v>12</v>
      </c>
      <c r="F936" s="6">
        <v>359900</v>
      </c>
      <c r="G936" s="6" t="s">
        <v>13</v>
      </c>
      <c r="H936">
        <v>359900</v>
      </c>
      <c r="I936" t="str">
        <f t="shared" si="37"/>
        <v>SIN PROMO</v>
      </c>
    </row>
    <row r="937" spans="1:9">
      <c r="A937" s="68" t="s">
        <v>372</v>
      </c>
      <c r="B937" s="68" t="s">
        <v>373</v>
      </c>
      <c r="C937" s="9" t="s">
        <v>1807</v>
      </c>
      <c r="D937" s="68" t="s">
        <v>374</v>
      </c>
      <c r="E937" s="68" t="s">
        <v>48</v>
      </c>
      <c r="F937" s="6">
        <v>939900</v>
      </c>
      <c r="G937" s="6" t="s">
        <v>13</v>
      </c>
      <c r="H937">
        <v>939900</v>
      </c>
      <c r="I937" t="str">
        <f t="shared" si="37"/>
        <v>SIN PROMO</v>
      </c>
    </row>
    <row r="938" spans="1:9">
      <c r="A938" s="68" t="s">
        <v>375</v>
      </c>
      <c r="B938" s="68" t="s">
        <v>376</v>
      </c>
      <c r="C938" s="9" t="s">
        <v>1808</v>
      </c>
      <c r="D938" s="68" t="s">
        <v>377</v>
      </c>
      <c r="E938" s="68" t="s">
        <v>12</v>
      </c>
      <c r="F938" s="6">
        <v>889900</v>
      </c>
      <c r="G938" s="6" t="s">
        <v>13</v>
      </c>
      <c r="H938" s="6">
        <v>889900</v>
      </c>
      <c r="I938" t="str">
        <f t="shared" si="37"/>
        <v>SIN PROMO</v>
      </c>
    </row>
    <row r="939" spans="1:9">
      <c r="A939" s="68" t="s">
        <v>378</v>
      </c>
      <c r="B939" s="68" t="s">
        <v>379</v>
      </c>
      <c r="C939" s="9" t="s">
        <v>1809</v>
      </c>
      <c r="D939" s="68" t="s">
        <v>380</v>
      </c>
      <c r="E939" s="68" t="s">
        <v>36</v>
      </c>
      <c r="F939" s="6">
        <v>549900</v>
      </c>
      <c r="G939" s="6" t="s">
        <v>13</v>
      </c>
      <c r="H939">
        <v>549900</v>
      </c>
      <c r="I939" t="str">
        <f t="shared" si="37"/>
        <v>SIN PROMO</v>
      </c>
    </row>
    <row r="940" spans="1:9">
      <c r="A940" s="68" t="s">
        <v>403</v>
      </c>
      <c r="B940" s="68"/>
      <c r="C940" s="9" t="s">
        <v>1825</v>
      </c>
      <c r="D940" s="68" t="s">
        <v>404</v>
      </c>
      <c r="E940" s="68" t="s">
        <v>16</v>
      </c>
      <c r="F940" s="6">
        <v>2079900</v>
      </c>
      <c r="G940" s="6" t="s">
        <v>13</v>
      </c>
      <c r="H940">
        <v>2079900</v>
      </c>
      <c r="I940" t="str">
        <f t="shared" si="37"/>
        <v>SIN PROMO</v>
      </c>
    </row>
    <row r="941" spans="1:9">
      <c r="A941" s="68" t="s">
        <v>407</v>
      </c>
      <c r="B941" s="68"/>
      <c r="C941" s="9" t="s">
        <v>1827</v>
      </c>
      <c r="D941" s="68" t="s">
        <v>408</v>
      </c>
      <c r="E941" s="68" t="s">
        <v>16</v>
      </c>
      <c r="F941" s="6">
        <v>2079900</v>
      </c>
      <c r="G941" s="6" t="s">
        <v>13</v>
      </c>
      <c r="H941">
        <v>2079900</v>
      </c>
      <c r="I941" t="str">
        <f t="shared" si="37"/>
        <v>SIN PROMO</v>
      </c>
    </row>
    <row r="942" spans="1:9">
      <c r="A942" s="68" t="s">
        <v>409</v>
      </c>
      <c r="B942" s="68" t="s">
        <v>410</v>
      </c>
      <c r="C942" s="9"/>
      <c r="D942" s="68" t="s">
        <v>411</v>
      </c>
      <c r="E942" s="68" t="s">
        <v>34</v>
      </c>
      <c r="F942" s="6">
        <v>34900</v>
      </c>
      <c r="G942" s="6" t="s">
        <v>13</v>
      </c>
      <c r="H942" s="6">
        <v>34900</v>
      </c>
      <c r="I942" t="str">
        <f t="shared" si="37"/>
        <v>SIN PROMO</v>
      </c>
    </row>
    <row r="943" spans="1:9">
      <c r="A943" s="68" t="s">
        <v>412</v>
      </c>
      <c r="B943" s="68" t="s">
        <v>413</v>
      </c>
      <c r="C943" s="9" t="s">
        <v>1828</v>
      </c>
      <c r="D943" s="68" t="s">
        <v>277</v>
      </c>
      <c r="E943" s="68" t="s">
        <v>34</v>
      </c>
      <c r="F943" s="6">
        <v>3019900</v>
      </c>
      <c r="G943" s="6" t="s">
        <v>13</v>
      </c>
      <c r="H943">
        <v>3019900</v>
      </c>
      <c r="I943" t="str">
        <f t="shared" si="37"/>
        <v>SIN PROMO</v>
      </c>
    </row>
    <row r="944" spans="1:9">
      <c r="A944" s="68" t="s">
        <v>2435</v>
      </c>
      <c r="B944" s="68" t="s">
        <v>2436</v>
      </c>
      <c r="C944" s="9" t="s">
        <v>1804</v>
      </c>
      <c r="D944" s="68" t="s">
        <v>2437</v>
      </c>
      <c r="E944" s="68" t="s">
        <v>153</v>
      </c>
      <c r="F944" s="6">
        <v>839900</v>
      </c>
      <c r="G944" s="6" t="s">
        <v>13</v>
      </c>
      <c r="H944" s="6">
        <v>839900</v>
      </c>
      <c r="I944" t="str">
        <f t="shared" si="37"/>
        <v>SIN PROMO</v>
      </c>
    </row>
    <row r="945" spans="1:9">
      <c r="A945" s="68" t="s">
        <v>2438</v>
      </c>
      <c r="B945" s="68" t="s">
        <v>2439</v>
      </c>
      <c r="C945" s="9" t="s">
        <v>2440</v>
      </c>
      <c r="D945" s="68" t="s">
        <v>2441</v>
      </c>
      <c r="E945" s="68" t="s">
        <v>12</v>
      </c>
      <c r="F945" s="6">
        <v>389900</v>
      </c>
      <c r="G945" s="6" t="s">
        <v>13</v>
      </c>
      <c r="H945">
        <v>389900</v>
      </c>
      <c r="I945" t="str">
        <f t="shared" si="37"/>
        <v>SIN PROMO</v>
      </c>
    </row>
    <row r="946" spans="1:9">
      <c r="A946" s="68" t="s">
        <v>2442</v>
      </c>
      <c r="B946" s="68" t="s">
        <v>2443</v>
      </c>
      <c r="C946" s="9" t="s">
        <v>2444</v>
      </c>
      <c r="D946" s="68" t="s">
        <v>2445</v>
      </c>
      <c r="E946" s="68" t="s">
        <v>48</v>
      </c>
      <c r="F946" s="6">
        <v>849900</v>
      </c>
      <c r="G946" s="6" t="s">
        <v>13</v>
      </c>
      <c r="H946" s="6">
        <v>849900</v>
      </c>
      <c r="I946" t="str">
        <f t="shared" si="37"/>
        <v>SIN PROMO</v>
      </c>
    </row>
    <row r="947" spans="1:9">
      <c r="A947" s="68" t="s">
        <v>438</v>
      </c>
      <c r="B947" s="68" t="s">
        <v>439</v>
      </c>
      <c r="C947" s="9" t="s">
        <v>1839</v>
      </c>
      <c r="D947" s="68" t="s">
        <v>440</v>
      </c>
      <c r="E947" s="68" t="s">
        <v>36</v>
      </c>
      <c r="F947" s="6">
        <v>349900</v>
      </c>
      <c r="G947" s="6" t="s">
        <v>13</v>
      </c>
      <c r="H947" s="6">
        <v>349900</v>
      </c>
      <c r="I947" t="str">
        <f t="shared" si="37"/>
        <v>SIN PROMO</v>
      </c>
    </row>
    <row r="948" spans="1:9">
      <c r="A948" s="68" t="s">
        <v>444</v>
      </c>
      <c r="B948" s="68" t="s">
        <v>445</v>
      </c>
      <c r="C948" s="9" t="s">
        <v>1841</v>
      </c>
      <c r="D948" s="68" t="s">
        <v>446</v>
      </c>
      <c r="E948" s="68" t="s">
        <v>292</v>
      </c>
      <c r="F948" s="6">
        <v>529900</v>
      </c>
      <c r="G948" s="6" t="s">
        <v>13</v>
      </c>
      <c r="H948" s="6">
        <v>529900</v>
      </c>
      <c r="I948" t="str">
        <f t="shared" si="37"/>
        <v>SIN PROMO</v>
      </c>
    </row>
    <row r="949" spans="1:9">
      <c r="A949" s="68" t="s">
        <v>2446</v>
      </c>
      <c r="B949" s="68" t="s">
        <v>2447</v>
      </c>
      <c r="C949" s="9" t="s">
        <v>2448</v>
      </c>
      <c r="D949" s="68" t="s">
        <v>2449</v>
      </c>
      <c r="E949" s="68" t="s">
        <v>292</v>
      </c>
      <c r="F949" s="6">
        <v>399900</v>
      </c>
      <c r="G949" s="6" t="s">
        <v>13</v>
      </c>
      <c r="H949" s="6">
        <v>399900</v>
      </c>
      <c r="I949" t="str">
        <f t="shared" si="37"/>
        <v>SIN PROMO</v>
      </c>
    </row>
    <row r="950" spans="1:9">
      <c r="A950" s="68" t="s">
        <v>459</v>
      </c>
      <c r="B950" s="68"/>
      <c r="C950" s="9" t="s">
        <v>1846</v>
      </c>
      <c r="D950" s="68" t="s">
        <v>460</v>
      </c>
      <c r="E950" s="68" t="s">
        <v>16</v>
      </c>
      <c r="F950" s="6">
        <v>259900</v>
      </c>
      <c r="G950" s="6" t="s">
        <v>13</v>
      </c>
      <c r="H950">
        <v>259900</v>
      </c>
      <c r="I950" t="str">
        <f t="shared" si="37"/>
        <v>SIN PROMO</v>
      </c>
    </row>
    <row r="951" spans="1:9">
      <c r="A951" s="68" t="s">
        <v>648</v>
      </c>
      <c r="B951" s="68"/>
      <c r="C951" s="68" t="s">
        <v>6</v>
      </c>
      <c r="D951" s="9" t="s">
        <v>649</v>
      </c>
      <c r="E951" s="68" t="s">
        <v>16</v>
      </c>
      <c r="F951" s="6">
        <v>299900</v>
      </c>
      <c r="G951" s="6" t="s">
        <v>13</v>
      </c>
      <c r="H951" s="6">
        <v>299900</v>
      </c>
      <c r="I951" t="str">
        <f t="shared" si="37"/>
        <v>SIN PROMO</v>
      </c>
    </row>
    <row r="952" spans="1:9">
      <c r="A952" s="68" t="s">
        <v>648</v>
      </c>
      <c r="B952" s="68" t="s">
        <v>650</v>
      </c>
      <c r="C952" s="9" t="s">
        <v>1977</v>
      </c>
      <c r="D952" s="69" t="str">
        <f>"     "&amp;D951</f>
        <v xml:space="preserve">     Mesa Infantil Andy</v>
      </c>
      <c r="E952" s="68" t="s">
        <v>99</v>
      </c>
      <c r="F952" s="70">
        <f>F951</f>
        <v>299900</v>
      </c>
      <c r="G952" s="70" t="str">
        <f>G951&amp;"     "</f>
        <v xml:space="preserve">$     </v>
      </c>
      <c r="H952" t="s">
        <v>6</v>
      </c>
    </row>
    <row r="953" spans="1:9">
      <c r="A953" s="68" t="s">
        <v>648</v>
      </c>
      <c r="B953" s="68" t="s">
        <v>651</v>
      </c>
      <c r="C953" s="9" t="s">
        <v>1978</v>
      </c>
      <c r="D953" s="69" t="str">
        <f>"     "&amp;D951</f>
        <v xml:space="preserve">     Mesa Infantil Andy</v>
      </c>
      <c r="E953" s="68" t="s">
        <v>652</v>
      </c>
      <c r="F953" s="70">
        <f>F951</f>
        <v>299900</v>
      </c>
      <c r="G953" s="70" t="str">
        <f>G951&amp;"     "</f>
        <v xml:space="preserve">$     </v>
      </c>
      <c r="H953" t="s">
        <v>6</v>
      </c>
    </row>
    <row r="954" spans="1:9">
      <c r="A954" s="68" t="s">
        <v>653</v>
      </c>
      <c r="B954" s="68"/>
      <c r="C954" s="9" t="s">
        <v>1979</v>
      </c>
      <c r="D954" s="9" t="s">
        <v>654</v>
      </c>
      <c r="E954" s="68" t="s">
        <v>16</v>
      </c>
      <c r="F954" s="6">
        <v>2389900</v>
      </c>
      <c r="G954" s="6" t="s">
        <v>13</v>
      </c>
      <c r="H954">
        <v>2389900</v>
      </c>
      <c r="I954" t="str">
        <f t="shared" ref="I954:I957" si="38">+IF(H954&lt;F954,"BLACK","SIN PROMO")</f>
        <v>SIN PROMO</v>
      </c>
    </row>
    <row r="955" spans="1:9">
      <c r="A955" s="68" t="s">
        <v>659</v>
      </c>
      <c r="B955" s="68"/>
      <c r="C955" s="9" t="s">
        <v>1982</v>
      </c>
      <c r="D955" s="9" t="s">
        <v>660</v>
      </c>
      <c r="E955" s="68" t="s">
        <v>16</v>
      </c>
      <c r="F955" s="6">
        <v>2389900</v>
      </c>
      <c r="G955" s="6" t="s">
        <v>13</v>
      </c>
      <c r="H955">
        <v>2389900</v>
      </c>
      <c r="I955" t="str">
        <f t="shared" si="38"/>
        <v>SIN PROMO</v>
      </c>
    </row>
    <row r="956" spans="1:9">
      <c r="A956" s="68" t="s">
        <v>673</v>
      </c>
      <c r="B956" s="68"/>
      <c r="C956" s="9" t="s">
        <v>1989</v>
      </c>
      <c r="D956" s="9" t="s">
        <v>674</v>
      </c>
      <c r="E956" s="68" t="s">
        <v>16</v>
      </c>
      <c r="F956" s="6">
        <v>2389900</v>
      </c>
      <c r="G956" s="6" t="s">
        <v>13</v>
      </c>
      <c r="H956">
        <v>2389900</v>
      </c>
      <c r="I956" t="str">
        <f t="shared" si="38"/>
        <v>SIN PROMO</v>
      </c>
    </row>
    <row r="957" spans="1:9">
      <c r="A957" s="68" t="s">
        <v>2454</v>
      </c>
      <c r="B957" s="68"/>
      <c r="C957" s="68" t="s">
        <v>6</v>
      </c>
      <c r="D957" s="9" t="s">
        <v>742</v>
      </c>
      <c r="E957" s="68" t="s">
        <v>16</v>
      </c>
      <c r="F957" s="6">
        <v>84900</v>
      </c>
      <c r="G957" s="6" t="s">
        <v>13</v>
      </c>
      <c r="H957">
        <v>84900</v>
      </c>
      <c r="I957" t="str">
        <f t="shared" si="38"/>
        <v>SIN PROMO</v>
      </c>
    </row>
    <row r="958" spans="1:9">
      <c r="A958" s="68" t="s">
        <v>2454</v>
      </c>
      <c r="B958" s="68" t="s">
        <v>2455</v>
      </c>
      <c r="C958" s="9" t="s">
        <v>2456</v>
      </c>
      <c r="D958" s="69" t="str">
        <f>"     "&amp;D957</f>
        <v xml:space="preserve">     Silla Infantil Toby</v>
      </c>
      <c r="E958" s="68" t="s">
        <v>34</v>
      </c>
      <c r="F958" s="70">
        <f>F957</f>
        <v>84900</v>
      </c>
      <c r="G958" s="70" t="str">
        <f>G957&amp;"     "</f>
        <v xml:space="preserve">$     </v>
      </c>
    </row>
    <row r="959" spans="1:9">
      <c r="A959" s="68" t="s">
        <v>2454</v>
      </c>
      <c r="B959" s="68" t="s">
        <v>2457</v>
      </c>
      <c r="C959" s="9" t="s">
        <v>2024</v>
      </c>
      <c r="D959" s="69" t="str">
        <f>"     "&amp;D957</f>
        <v xml:space="preserve">     Silla Infantil Toby</v>
      </c>
      <c r="E959" s="68" t="s">
        <v>2458</v>
      </c>
      <c r="F959" s="70">
        <f>F957</f>
        <v>84900</v>
      </c>
      <c r="G959" s="70" t="str">
        <f>G957&amp;"     "</f>
        <v xml:space="preserve">$     </v>
      </c>
    </row>
    <row r="960" spans="1:9">
      <c r="A960" s="68" t="s">
        <v>2454</v>
      </c>
      <c r="B960" s="68" t="s">
        <v>2459</v>
      </c>
      <c r="C960" s="9" t="s">
        <v>2021</v>
      </c>
      <c r="D960" s="69" t="str">
        <f>"     "&amp;D957</f>
        <v xml:space="preserve">     Silla Infantil Toby</v>
      </c>
      <c r="E960" s="68" t="s">
        <v>2460</v>
      </c>
      <c r="F960" s="70">
        <f>F957</f>
        <v>84900</v>
      </c>
      <c r="G960" s="70" t="str">
        <f>G957&amp;"     "</f>
        <v xml:space="preserve">$     </v>
      </c>
    </row>
    <row r="961" spans="1:9">
      <c r="A961" s="68" t="s">
        <v>2454</v>
      </c>
      <c r="B961" s="68" t="s">
        <v>2461</v>
      </c>
      <c r="C961" s="9" t="s">
        <v>2022</v>
      </c>
      <c r="D961" s="69" t="str">
        <f>"     "&amp;D957</f>
        <v xml:space="preserve">     Silla Infantil Toby</v>
      </c>
      <c r="E961" s="68" t="s">
        <v>2462</v>
      </c>
      <c r="F961" s="70">
        <f>F957</f>
        <v>84900</v>
      </c>
      <c r="G961" s="70" t="str">
        <f>G957&amp;"     "</f>
        <v xml:space="preserve">$     </v>
      </c>
    </row>
    <row r="962" spans="1:9">
      <c r="A962" s="68" t="s">
        <v>2454</v>
      </c>
      <c r="B962" s="68" t="s">
        <v>2463</v>
      </c>
      <c r="C962" s="9" t="s">
        <v>2025</v>
      </c>
      <c r="D962" s="69" t="str">
        <f>"     "&amp;D957</f>
        <v xml:space="preserve">     Silla Infantil Toby</v>
      </c>
      <c r="E962" s="68" t="s">
        <v>2464</v>
      </c>
      <c r="F962" s="70">
        <f>F957</f>
        <v>84900</v>
      </c>
      <c r="G962" s="70" t="str">
        <f>G957&amp;"     "</f>
        <v xml:space="preserve">$     </v>
      </c>
    </row>
    <row r="963" spans="1:9">
      <c r="A963" s="68" t="s">
        <v>2465</v>
      </c>
      <c r="B963" s="68"/>
      <c r="C963" s="9" t="s">
        <v>2404</v>
      </c>
      <c r="D963" s="68" t="s">
        <v>2466</v>
      </c>
      <c r="E963" s="68" t="s">
        <v>16</v>
      </c>
      <c r="F963" s="6">
        <v>549900</v>
      </c>
      <c r="G963" s="6" t="s">
        <v>13</v>
      </c>
      <c r="H963">
        <v>549900</v>
      </c>
      <c r="I963" t="str">
        <f t="shared" ref="I963:I964" si="39">+IF(H963&lt;F963,"BLACK","SIN PROMO")</f>
        <v>SIN PROMO</v>
      </c>
    </row>
    <row r="964" spans="1:9">
      <c r="A964" s="68" t="s">
        <v>879</v>
      </c>
      <c r="B964" s="68"/>
      <c r="C964" s="68" t="s">
        <v>6</v>
      </c>
      <c r="D964" s="9" t="s">
        <v>880</v>
      </c>
      <c r="E964" s="68" t="s">
        <v>16</v>
      </c>
      <c r="F964" s="6">
        <v>219900</v>
      </c>
      <c r="G964" s="6" t="s">
        <v>13</v>
      </c>
      <c r="H964">
        <v>219900</v>
      </c>
      <c r="I964" t="str">
        <f t="shared" si="39"/>
        <v>SIN PROMO</v>
      </c>
    </row>
    <row r="965" spans="1:9" ht="26.4">
      <c r="A965" s="68" t="s">
        <v>879</v>
      </c>
      <c r="B965" s="68" t="s">
        <v>881</v>
      </c>
      <c r="C965" s="9" t="s">
        <v>2073</v>
      </c>
      <c r="D965" s="69" t="str">
        <f>"     "&amp;D964</f>
        <v xml:space="preserve">     Silla Isosceles Junior Plastica</v>
      </c>
      <c r="E965" s="68" t="s">
        <v>197</v>
      </c>
      <c r="F965" s="70">
        <f>F964</f>
        <v>219900</v>
      </c>
      <c r="G965" s="70" t="str">
        <f>G964&amp;"     "</f>
        <v xml:space="preserve">$     </v>
      </c>
    </row>
    <row r="966" spans="1:9" ht="26.4">
      <c r="A966" s="68" t="s">
        <v>879</v>
      </c>
      <c r="B966" s="68" t="s">
        <v>882</v>
      </c>
      <c r="C966" s="9" t="s">
        <v>2074</v>
      </c>
      <c r="D966" s="69" t="str">
        <f>"     "&amp;D964</f>
        <v xml:space="preserve">     Silla Isosceles Junior Plastica</v>
      </c>
      <c r="E966" s="68" t="s">
        <v>883</v>
      </c>
      <c r="F966" s="70">
        <f>F964</f>
        <v>219900</v>
      </c>
      <c r="G966" s="70" t="str">
        <f>G964&amp;"     "</f>
        <v xml:space="preserve">$     </v>
      </c>
    </row>
    <row r="967" spans="1:9" ht="26.4">
      <c r="A967" s="68" t="s">
        <v>879</v>
      </c>
      <c r="B967" s="68" t="s">
        <v>884</v>
      </c>
      <c r="C967" s="9" t="s">
        <v>2075</v>
      </c>
      <c r="D967" s="69" t="str">
        <f>"     "&amp;D964</f>
        <v xml:space="preserve">     Silla Isosceles Junior Plastica</v>
      </c>
      <c r="E967" s="68" t="s">
        <v>885</v>
      </c>
      <c r="F967" s="70">
        <f>F964</f>
        <v>219900</v>
      </c>
      <c r="G967" s="70" t="str">
        <f>G964&amp;"     "</f>
        <v xml:space="preserve">$     </v>
      </c>
    </row>
    <row r="968" spans="1:9" ht="26.4">
      <c r="A968" s="68" t="s">
        <v>879</v>
      </c>
      <c r="B968" s="68" t="s">
        <v>886</v>
      </c>
      <c r="C968" s="9" t="s">
        <v>2076</v>
      </c>
      <c r="D968" s="69" t="str">
        <f>"     "&amp;D964</f>
        <v xml:space="preserve">     Silla Isosceles Junior Plastica</v>
      </c>
      <c r="E968" s="68" t="s">
        <v>887</v>
      </c>
      <c r="F968" s="70">
        <f>F964</f>
        <v>219900</v>
      </c>
      <c r="G968" s="70" t="str">
        <f>G964&amp;"     "</f>
        <v xml:space="preserve">$     </v>
      </c>
    </row>
    <row r="969" spans="1:9" ht="26.4">
      <c r="A969" s="68" t="s">
        <v>879</v>
      </c>
      <c r="B969" s="68" t="s">
        <v>888</v>
      </c>
      <c r="C969" s="9" t="s">
        <v>2077</v>
      </c>
      <c r="D969" s="69" t="str">
        <f>"     "&amp;D964</f>
        <v xml:space="preserve">     Silla Isosceles Junior Plastica</v>
      </c>
      <c r="E969" s="68" t="s">
        <v>889</v>
      </c>
      <c r="F969" s="70">
        <f>F964</f>
        <v>219900</v>
      </c>
      <c r="G969" s="70" t="str">
        <f>G964&amp;"     "</f>
        <v xml:space="preserve">$     </v>
      </c>
    </row>
    <row r="970" spans="1:9" ht="26.4">
      <c r="A970" s="68" t="s">
        <v>879</v>
      </c>
      <c r="B970" s="68" t="s">
        <v>890</v>
      </c>
      <c r="C970" s="9" t="s">
        <v>2078</v>
      </c>
      <c r="D970" s="69" t="str">
        <f>"     "&amp;D964</f>
        <v xml:space="preserve">     Silla Isosceles Junior Plastica</v>
      </c>
      <c r="E970" s="68" t="s">
        <v>891</v>
      </c>
      <c r="F970" s="70">
        <f>F964</f>
        <v>219900</v>
      </c>
      <c r="G970" s="70" t="str">
        <f>G964&amp;"     "</f>
        <v xml:space="preserve">$     </v>
      </c>
    </row>
    <row r="971" spans="1:9" ht="26.4">
      <c r="A971" s="68" t="s">
        <v>879</v>
      </c>
      <c r="B971" s="68" t="s">
        <v>892</v>
      </c>
      <c r="C971" s="9" t="s">
        <v>2079</v>
      </c>
      <c r="D971" s="69" t="str">
        <f>"     "&amp;D964</f>
        <v xml:space="preserve">     Silla Isosceles Junior Plastica</v>
      </c>
      <c r="E971" s="68" t="s">
        <v>893</v>
      </c>
      <c r="F971" s="70">
        <f>F964</f>
        <v>219900</v>
      </c>
      <c r="G971" s="70" t="str">
        <f>G964&amp;"     "</f>
        <v xml:space="preserve">$     </v>
      </c>
    </row>
    <row r="972" spans="1:9" ht="26.4">
      <c r="A972" s="68" t="s">
        <v>879</v>
      </c>
      <c r="B972" s="68" t="s">
        <v>894</v>
      </c>
      <c r="C972" s="9" t="s">
        <v>2080</v>
      </c>
      <c r="D972" s="69" t="str">
        <f>"     "&amp;D964</f>
        <v xml:space="preserve">     Silla Isosceles Junior Plastica</v>
      </c>
      <c r="E972" s="68" t="s">
        <v>895</v>
      </c>
      <c r="F972" s="70">
        <f>F964</f>
        <v>219900</v>
      </c>
      <c r="G972" s="70" t="str">
        <f>G964&amp;"     "</f>
        <v xml:space="preserve">$     </v>
      </c>
    </row>
    <row r="973" spans="1:9" ht="26.4">
      <c r="A973" s="68" t="s">
        <v>879</v>
      </c>
      <c r="B973" s="68" t="s">
        <v>896</v>
      </c>
      <c r="C973" s="9" t="s">
        <v>2081</v>
      </c>
      <c r="D973" s="69" t="str">
        <f>"     "&amp;D964</f>
        <v xml:space="preserve">     Silla Isosceles Junior Plastica</v>
      </c>
      <c r="E973" s="68" t="s">
        <v>897</v>
      </c>
      <c r="F973" s="70">
        <f>F964</f>
        <v>219900</v>
      </c>
      <c r="G973" s="70" t="str">
        <f>G964&amp;"     "</f>
        <v xml:space="preserve">$     </v>
      </c>
    </row>
    <row r="974" spans="1:9" ht="26.4">
      <c r="A974" s="68" t="s">
        <v>879</v>
      </c>
      <c r="B974" s="68" t="s">
        <v>898</v>
      </c>
      <c r="C974" s="9" t="s">
        <v>2082</v>
      </c>
      <c r="D974" s="69" t="str">
        <f>"     "&amp;D964</f>
        <v xml:space="preserve">     Silla Isosceles Junior Plastica</v>
      </c>
      <c r="E974" s="68" t="s">
        <v>899</v>
      </c>
      <c r="F974" s="70">
        <f>F964</f>
        <v>219900</v>
      </c>
      <c r="G974" s="70" t="str">
        <f>G964&amp;"     "</f>
        <v xml:space="preserve">$     </v>
      </c>
    </row>
    <row r="975" spans="1:9" ht="26.4">
      <c r="A975" s="68" t="s">
        <v>879</v>
      </c>
      <c r="B975" s="68" t="s">
        <v>900</v>
      </c>
      <c r="C975" s="9" t="s">
        <v>2083</v>
      </c>
      <c r="D975" s="69" t="str">
        <f>"     "&amp;D964</f>
        <v xml:space="preserve">     Silla Isosceles Junior Plastica</v>
      </c>
      <c r="E975" s="68" t="s">
        <v>901</v>
      </c>
      <c r="F975" s="70">
        <f>F964</f>
        <v>219900</v>
      </c>
      <c r="G975" s="70" t="str">
        <f>G964&amp;"     "</f>
        <v xml:space="preserve">$     </v>
      </c>
    </row>
    <row r="976" spans="1:9" ht="26.4">
      <c r="A976" s="68" t="s">
        <v>879</v>
      </c>
      <c r="B976" s="68" t="s">
        <v>902</v>
      </c>
      <c r="C976" s="9" t="s">
        <v>2084</v>
      </c>
      <c r="D976" s="69" t="str">
        <f>"     "&amp;D964</f>
        <v xml:space="preserve">     Silla Isosceles Junior Plastica</v>
      </c>
      <c r="E976" s="68" t="s">
        <v>903</v>
      </c>
      <c r="F976" s="70">
        <f>F964</f>
        <v>219900</v>
      </c>
      <c r="G976" s="70" t="str">
        <f>G964&amp;"     "</f>
        <v xml:space="preserve">$     </v>
      </c>
    </row>
    <row r="977" spans="1:9" ht="26.4">
      <c r="A977" s="68" t="s">
        <v>879</v>
      </c>
      <c r="B977" s="68" t="s">
        <v>904</v>
      </c>
      <c r="C977" s="9" t="s">
        <v>2085</v>
      </c>
      <c r="D977" s="69" t="str">
        <f>"     "&amp;D964</f>
        <v xml:space="preserve">     Silla Isosceles Junior Plastica</v>
      </c>
      <c r="E977" s="68" t="s">
        <v>905</v>
      </c>
      <c r="F977" s="70">
        <f>F964</f>
        <v>219900</v>
      </c>
      <c r="G977" s="70" t="str">
        <f>G964&amp;"     "</f>
        <v xml:space="preserve">$     </v>
      </c>
    </row>
    <row r="978" spans="1:9" ht="26.4">
      <c r="A978" s="68" t="s">
        <v>879</v>
      </c>
      <c r="B978" s="68" t="s">
        <v>906</v>
      </c>
      <c r="C978" s="9" t="s">
        <v>2086</v>
      </c>
      <c r="D978" s="69" t="str">
        <f>"     "&amp;D964</f>
        <v xml:space="preserve">     Silla Isosceles Junior Plastica</v>
      </c>
      <c r="E978" s="68" t="s">
        <v>907</v>
      </c>
      <c r="F978" s="70">
        <f>F964</f>
        <v>219900</v>
      </c>
      <c r="G978" s="70" t="str">
        <f>G964&amp;"     "</f>
        <v xml:space="preserve">$     </v>
      </c>
    </row>
    <row r="979" spans="1:9">
      <c r="A979" s="68" t="s">
        <v>2471</v>
      </c>
      <c r="B979" s="68"/>
      <c r="C979" s="68" t="s">
        <v>6</v>
      </c>
      <c r="D979" s="9" t="s">
        <v>2472</v>
      </c>
      <c r="E979" s="68" t="s">
        <v>16</v>
      </c>
      <c r="F979" s="6">
        <v>1859900</v>
      </c>
      <c r="G979" s="6" t="s">
        <v>13</v>
      </c>
      <c r="H979">
        <v>1859900</v>
      </c>
      <c r="I979" t="str">
        <f>+IF(H979&lt;F979,"BLACK","SIN PROMO")</f>
        <v>SIN PROMO</v>
      </c>
    </row>
    <row r="980" spans="1:9" ht="26.4">
      <c r="A980" s="68" t="s">
        <v>2471</v>
      </c>
      <c r="B980" s="68" t="s">
        <v>2473</v>
      </c>
      <c r="C980" s="9" t="s">
        <v>2474</v>
      </c>
      <c r="D980" s="69" t="str">
        <f>"     "&amp;D979</f>
        <v xml:space="preserve">     Cama Italia Doble 140x190x150</v>
      </c>
      <c r="E980" s="68" t="s">
        <v>718</v>
      </c>
      <c r="F980" s="70">
        <f>F979</f>
        <v>1859900</v>
      </c>
      <c r="G980" s="70" t="str">
        <f>G979&amp;"     "</f>
        <v xml:space="preserve">$     </v>
      </c>
    </row>
    <row r="981" spans="1:9" ht="26.4">
      <c r="A981" s="68" t="s">
        <v>2471</v>
      </c>
      <c r="B981" s="68" t="s">
        <v>2475</v>
      </c>
      <c r="C981" s="9" t="s">
        <v>2476</v>
      </c>
      <c r="D981" s="69" t="str">
        <f>"     "&amp;D979</f>
        <v xml:space="preserve">     Cama Italia Doble 140x190x150</v>
      </c>
      <c r="E981" s="68" t="s">
        <v>716</v>
      </c>
      <c r="F981" s="70">
        <f>F979</f>
        <v>1859900</v>
      </c>
      <c r="G981" s="70" t="str">
        <f>G979&amp;"     "</f>
        <v xml:space="preserve">$     </v>
      </c>
    </row>
    <row r="982" spans="1:9" ht="26.4">
      <c r="A982" s="68" t="s">
        <v>2471</v>
      </c>
      <c r="B982" s="68" t="s">
        <v>2477</v>
      </c>
      <c r="C982" s="9" t="s">
        <v>2478</v>
      </c>
      <c r="D982" s="69" t="str">
        <f>"     "&amp;D979</f>
        <v xml:space="preserve">     Cama Italia Doble 140x190x150</v>
      </c>
      <c r="E982" s="68" t="s">
        <v>714</v>
      </c>
      <c r="F982" s="70">
        <f>F979</f>
        <v>1859900</v>
      </c>
      <c r="G982" s="70" t="str">
        <f>G979&amp;"     "</f>
        <v xml:space="preserve">$     </v>
      </c>
    </row>
    <row r="983" spans="1:9" ht="26.4">
      <c r="A983" s="68" t="s">
        <v>2471</v>
      </c>
      <c r="B983" s="68" t="s">
        <v>2479</v>
      </c>
      <c r="C983" s="9" t="s">
        <v>2480</v>
      </c>
      <c r="D983" s="69" t="str">
        <f>"     "&amp;D979</f>
        <v xml:space="preserve">     Cama Italia Doble 140x190x150</v>
      </c>
      <c r="E983" s="68" t="s">
        <v>720</v>
      </c>
      <c r="F983" s="70">
        <f>F979</f>
        <v>1859900</v>
      </c>
      <c r="G983" s="70" t="str">
        <f>G979&amp;"     "</f>
        <v xml:space="preserve">$     </v>
      </c>
    </row>
    <row r="984" spans="1:9" ht="26.4">
      <c r="A984" s="68" t="s">
        <v>2471</v>
      </c>
      <c r="B984" s="68" t="s">
        <v>2481</v>
      </c>
      <c r="C984" s="9" t="s">
        <v>2482</v>
      </c>
      <c r="D984" s="69" t="str">
        <f>"     "&amp;D979</f>
        <v xml:space="preserve">     Cama Italia Doble 140x190x150</v>
      </c>
      <c r="E984" s="68" t="s">
        <v>722</v>
      </c>
      <c r="F984" s="70">
        <f>F979</f>
        <v>1859900</v>
      </c>
      <c r="G984" s="70" t="str">
        <f>G979&amp;"     "</f>
        <v xml:space="preserve">$     </v>
      </c>
    </row>
    <row r="985" spans="1:9" ht="26.4">
      <c r="A985" s="68" t="s">
        <v>2471</v>
      </c>
      <c r="B985" s="68" t="s">
        <v>2483</v>
      </c>
      <c r="C985" s="9" t="s">
        <v>2484</v>
      </c>
      <c r="D985" s="69" t="str">
        <f>"     "&amp;D979</f>
        <v xml:space="preserve">     Cama Italia Doble 140x190x150</v>
      </c>
      <c r="E985" s="68" t="s">
        <v>724</v>
      </c>
      <c r="F985" s="70">
        <f>F979</f>
        <v>1859900</v>
      </c>
      <c r="G985" s="70" t="str">
        <f>G979&amp;"     "</f>
        <v xml:space="preserve">$     </v>
      </c>
    </row>
    <row r="986" spans="1:9">
      <c r="A986" s="68" t="s">
        <v>2485</v>
      </c>
      <c r="B986" s="68"/>
      <c r="C986" s="68" t="s">
        <v>6</v>
      </c>
      <c r="D986" s="9" t="s">
        <v>2486</v>
      </c>
      <c r="E986" s="68" t="s">
        <v>16</v>
      </c>
      <c r="F986" s="6">
        <v>1969900</v>
      </c>
      <c r="G986" s="6" t="s">
        <v>13</v>
      </c>
      <c r="H986">
        <v>1969900</v>
      </c>
      <c r="I986" t="str">
        <f>+IF(H986&lt;F986,"BLACK","SIN PROMO")</f>
        <v>SIN PROMO</v>
      </c>
    </row>
    <row r="987" spans="1:9" ht="26.4">
      <c r="A987" s="68" t="s">
        <v>2485</v>
      </c>
      <c r="B987" s="68" t="s">
        <v>2487</v>
      </c>
      <c r="C987" s="9" t="s">
        <v>2488</v>
      </c>
      <c r="D987" s="69" t="str">
        <f>"     "&amp;D986</f>
        <v xml:space="preserve">     Cama Italia Queen 160x190x150</v>
      </c>
      <c r="E987" s="68" t="s">
        <v>714</v>
      </c>
      <c r="F987" s="70">
        <f>F986</f>
        <v>1969900</v>
      </c>
      <c r="G987" s="70" t="str">
        <f>G986&amp;"     "</f>
        <v xml:space="preserve">$     </v>
      </c>
    </row>
    <row r="988" spans="1:9" ht="26.4">
      <c r="A988" s="68" t="s">
        <v>2485</v>
      </c>
      <c r="B988" s="68" t="s">
        <v>2489</v>
      </c>
      <c r="C988" s="9" t="s">
        <v>2490</v>
      </c>
      <c r="D988" s="69" t="str">
        <f>"     "&amp;D986</f>
        <v xml:space="preserve">     Cama Italia Queen 160x190x150</v>
      </c>
      <c r="E988" s="68" t="s">
        <v>716</v>
      </c>
      <c r="F988" s="70">
        <f>F986</f>
        <v>1969900</v>
      </c>
      <c r="G988" s="70" t="str">
        <f>G986&amp;"     "</f>
        <v xml:space="preserve">$     </v>
      </c>
    </row>
    <row r="989" spans="1:9" ht="26.4">
      <c r="A989" s="68" t="s">
        <v>2485</v>
      </c>
      <c r="B989" s="68" t="s">
        <v>2491</v>
      </c>
      <c r="C989" s="9" t="s">
        <v>2492</v>
      </c>
      <c r="D989" s="69" t="str">
        <f>"     "&amp;D986</f>
        <v xml:space="preserve">     Cama Italia Queen 160x190x150</v>
      </c>
      <c r="E989" s="68" t="s">
        <v>718</v>
      </c>
      <c r="F989" s="70">
        <f>F986</f>
        <v>1969900</v>
      </c>
      <c r="G989" s="70" t="str">
        <f>G986&amp;"     "</f>
        <v xml:space="preserve">$     </v>
      </c>
    </row>
    <row r="990" spans="1:9" ht="26.4">
      <c r="A990" s="68" t="s">
        <v>2485</v>
      </c>
      <c r="B990" s="68" t="s">
        <v>2493</v>
      </c>
      <c r="C990" s="9" t="s">
        <v>2494</v>
      </c>
      <c r="D990" s="69" t="str">
        <f>"     "&amp;D986</f>
        <v xml:space="preserve">     Cama Italia Queen 160x190x150</v>
      </c>
      <c r="E990" s="68" t="s">
        <v>720</v>
      </c>
      <c r="F990" s="70">
        <f>F986</f>
        <v>1969900</v>
      </c>
      <c r="G990" s="70" t="str">
        <f>G986&amp;"     "</f>
        <v xml:space="preserve">$     </v>
      </c>
    </row>
    <row r="991" spans="1:9" ht="26.4">
      <c r="A991" s="68" t="s">
        <v>2485</v>
      </c>
      <c r="B991" s="68" t="s">
        <v>2495</v>
      </c>
      <c r="C991" s="9" t="s">
        <v>2496</v>
      </c>
      <c r="D991" s="69" t="str">
        <f>"     "&amp;D986</f>
        <v xml:space="preserve">     Cama Italia Queen 160x190x150</v>
      </c>
      <c r="E991" s="68" t="s">
        <v>722</v>
      </c>
      <c r="F991" s="70">
        <f>F986</f>
        <v>1969900</v>
      </c>
      <c r="G991" s="70" t="str">
        <f>G986&amp;"     "</f>
        <v xml:space="preserve">$     </v>
      </c>
    </row>
    <row r="992" spans="1:9" ht="26.4">
      <c r="A992" s="68" t="s">
        <v>2485</v>
      </c>
      <c r="B992" s="68" t="s">
        <v>2497</v>
      </c>
      <c r="C992" s="9" t="s">
        <v>2498</v>
      </c>
      <c r="D992" s="69" t="str">
        <f>"     "&amp;D986</f>
        <v xml:space="preserve">     Cama Italia Queen 160x190x150</v>
      </c>
      <c r="E992" s="68" t="s">
        <v>724</v>
      </c>
      <c r="F992" s="70">
        <f>F986</f>
        <v>1969900</v>
      </c>
      <c r="G992" s="70" t="str">
        <f>G986&amp;"     "</f>
        <v xml:space="preserve">$     </v>
      </c>
    </row>
    <row r="993" spans="1:9">
      <c r="A993" s="68" t="s">
        <v>2502</v>
      </c>
      <c r="B993" s="68"/>
      <c r="C993" s="9" t="s">
        <v>1670</v>
      </c>
      <c r="D993" s="68" t="s">
        <v>2503</v>
      </c>
      <c r="E993" s="68" t="s">
        <v>16</v>
      </c>
      <c r="F993" s="6">
        <v>549900</v>
      </c>
      <c r="G993" s="6" t="s">
        <v>13</v>
      </c>
      <c r="H993">
        <v>229900</v>
      </c>
      <c r="I993" t="str">
        <f t="shared" ref="I993:I1031" si="40">+IF(H993&lt;F993,"BLACK","SIN PROMO")</f>
        <v>BLACK</v>
      </c>
    </row>
    <row r="994" spans="1:9">
      <c r="A994" s="68" t="s">
        <v>1108</v>
      </c>
      <c r="B994" s="68"/>
      <c r="C994" s="9" t="s">
        <v>1700</v>
      </c>
      <c r="D994" s="68" t="s">
        <v>1107</v>
      </c>
      <c r="E994" s="68" t="s">
        <v>16</v>
      </c>
      <c r="F994" s="6">
        <v>539800</v>
      </c>
      <c r="G994" s="6" t="s">
        <v>13</v>
      </c>
      <c r="H994">
        <v>129900</v>
      </c>
      <c r="I994" t="str">
        <f t="shared" si="40"/>
        <v>BLACK</v>
      </c>
    </row>
    <row r="995" spans="1:9">
      <c r="A995" s="68" t="s">
        <v>2504</v>
      </c>
      <c r="B995" s="68"/>
      <c r="C995" s="9" t="s">
        <v>1669</v>
      </c>
      <c r="D995" s="68" t="s">
        <v>2505</v>
      </c>
      <c r="E995" s="68" t="s">
        <v>16</v>
      </c>
      <c r="F995" s="6">
        <v>549900</v>
      </c>
      <c r="G995" s="6" t="s">
        <v>13</v>
      </c>
      <c r="H995">
        <v>229900</v>
      </c>
      <c r="I995" t="str">
        <f t="shared" si="40"/>
        <v>BLACK</v>
      </c>
    </row>
    <row r="996" spans="1:9">
      <c r="A996" s="68" t="s">
        <v>1109</v>
      </c>
      <c r="B996" s="68"/>
      <c r="C996" s="9" t="s">
        <v>1674</v>
      </c>
      <c r="D996" s="68" t="s">
        <v>835</v>
      </c>
      <c r="E996" s="68" t="s">
        <v>16</v>
      </c>
      <c r="F996" s="6">
        <v>549900</v>
      </c>
      <c r="G996" s="6" t="s">
        <v>13</v>
      </c>
      <c r="H996">
        <v>229900</v>
      </c>
      <c r="I996" t="str">
        <f t="shared" si="40"/>
        <v>BLACK</v>
      </c>
    </row>
    <row r="997" spans="1:9">
      <c r="A997" s="68" t="s">
        <v>2507</v>
      </c>
      <c r="B997" s="68"/>
      <c r="C997" s="9" t="s">
        <v>1698</v>
      </c>
      <c r="D997" s="68" t="s">
        <v>2503</v>
      </c>
      <c r="E997" s="68" t="s">
        <v>16</v>
      </c>
      <c r="F997" s="6">
        <v>539800</v>
      </c>
      <c r="G997" s="6" t="s">
        <v>13</v>
      </c>
      <c r="H997">
        <v>139900</v>
      </c>
      <c r="I997" t="str">
        <f t="shared" si="40"/>
        <v>BLACK</v>
      </c>
    </row>
    <row r="998" spans="1:9">
      <c r="A998" s="68" t="s">
        <v>1122</v>
      </c>
      <c r="B998" s="68"/>
      <c r="C998" s="9" t="s">
        <v>1712</v>
      </c>
      <c r="D998" s="68" t="s">
        <v>1123</v>
      </c>
      <c r="E998" s="68" t="s">
        <v>16</v>
      </c>
      <c r="F998" s="6">
        <v>339900</v>
      </c>
      <c r="G998" s="6" t="s">
        <v>13</v>
      </c>
      <c r="H998" s="6">
        <v>339900</v>
      </c>
      <c r="I998" t="str">
        <f t="shared" si="40"/>
        <v>SIN PROMO</v>
      </c>
    </row>
    <row r="999" spans="1:9">
      <c r="A999" s="68" t="s">
        <v>1154</v>
      </c>
      <c r="B999" s="68"/>
      <c r="C999" s="9" t="s">
        <v>1709</v>
      </c>
      <c r="D999" s="68" t="s">
        <v>1155</v>
      </c>
      <c r="E999" s="68" t="s">
        <v>16</v>
      </c>
      <c r="F999" s="6">
        <v>339900</v>
      </c>
      <c r="G999" s="6" t="s">
        <v>13</v>
      </c>
      <c r="H999">
        <v>269900</v>
      </c>
      <c r="I999" t="str">
        <f t="shared" si="40"/>
        <v>BLACK</v>
      </c>
    </row>
    <row r="1000" spans="1:9">
      <c r="A1000" s="68" t="s">
        <v>1169</v>
      </c>
      <c r="B1000" s="68"/>
      <c r="C1000" s="9" t="s">
        <v>1828</v>
      </c>
      <c r="D1000" s="68" t="s">
        <v>1170</v>
      </c>
      <c r="E1000" s="68" t="s">
        <v>16</v>
      </c>
      <c r="F1000" s="6">
        <v>3019900</v>
      </c>
      <c r="G1000" s="6" t="s">
        <v>13</v>
      </c>
      <c r="H1000">
        <v>3019900</v>
      </c>
      <c r="I1000" t="str">
        <f t="shared" si="40"/>
        <v>SIN PROMO</v>
      </c>
    </row>
    <row r="1001" spans="1:9">
      <c r="A1001" s="68" t="s">
        <v>1177</v>
      </c>
      <c r="B1001" s="68"/>
      <c r="C1001" s="9" t="s">
        <v>2199</v>
      </c>
      <c r="D1001" s="68" t="s">
        <v>1178</v>
      </c>
      <c r="E1001" s="68" t="s">
        <v>16</v>
      </c>
      <c r="F1001" s="6">
        <v>1639900</v>
      </c>
      <c r="G1001" s="6" t="s">
        <v>13</v>
      </c>
      <c r="H1001">
        <v>1639900</v>
      </c>
      <c r="I1001" t="str">
        <f t="shared" si="40"/>
        <v>SIN PROMO</v>
      </c>
    </row>
    <row r="1002" spans="1:9">
      <c r="A1002" s="68" t="s">
        <v>1217</v>
      </c>
      <c r="B1002" s="68"/>
      <c r="C1002" s="9" t="s">
        <v>1707</v>
      </c>
      <c r="D1002" s="68" t="s">
        <v>1218</v>
      </c>
      <c r="E1002" s="68" t="s">
        <v>16</v>
      </c>
      <c r="F1002" s="6">
        <v>339900</v>
      </c>
      <c r="G1002" s="6" t="s">
        <v>13</v>
      </c>
      <c r="H1002">
        <v>269900</v>
      </c>
      <c r="I1002" t="str">
        <f t="shared" si="40"/>
        <v>BLACK</v>
      </c>
    </row>
    <row r="1003" spans="1:9">
      <c r="A1003" s="68" t="s">
        <v>1259</v>
      </c>
      <c r="B1003" s="68"/>
      <c r="C1003" s="9" t="s">
        <v>1686</v>
      </c>
      <c r="D1003" s="68" t="s">
        <v>1260</v>
      </c>
      <c r="E1003" s="68" t="s">
        <v>16</v>
      </c>
      <c r="F1003" s="6">
        <v>1039900</v>
      </c>
      <c r="G1003" s="6" t="s">
        <v>13</v>
      </c>
      <c r="H1003">
        <v>829900</v>
      </c>
      <c r="I1003" t="str">
        <f t="shared" si="40"/>
        <v>BLACK</v>
      </c>
    </row>
    <row r="1004" spans="1:9">
      <c r="A1004" s="68" t="s">
        <v>1263</v>
      </c>
      <c r="B1004" s="68"/>
      <c r="C1004" s="9" t="s">
        <v>1828</v>
      </c>
      <c r="D1004" s="68" t="s">
        <v>1170</v>
      </c>
      <c r="E1004" s="68" t="s">
        <v>16</v>
      </c>
      <c r="F1004" s="6">
        <v>3019900</v>
      </c>
      <c r="G1004" s="6" t="s">
        <v>13</v>
      </c>
      <c r="H1004">
        <v>3019900</v>
      </c>
      <c r="I1004" t="str">
        <f t="shared" si="40"/>
        <v>SIN PROMO</v>
      </c>
    </row>
    <row r="1005" spans="1:9">
      <c r="A1005" s="68" t="s">
        <v>1278</v>
      </c>
      <c r="B1005" s="68"/>
      <c r="C1005" s="9" t="s">
        <v>1749</v>
      </c>
      <c r="D1005" s="68" t="s">
        <v>1279</v>
      </c>
      <c r="E1005" s="68" t="s">
        <v>16</v>
      </c>
      <c r="F1005" s="6">
        <v>879900</v>
      </c>
      <c r="G1005" s="6" t="s">
        <v>13</v>
      </c>
      <c r="H1005">
        <v>879900</v>
      </c>
      <c r="I1005" t="str">
        <f t="shared" si="40"/>
        <v>SIN PROMO</v>
      </c>
    </row>
    <row r="1006" spans="1:9">
      <c r="A1006" s="68" t="s">
        <v>8570</v>
      </c>
      <c r="B1006" s="68"/>
      <c r="C1006" s="9" t="s">
        <v>1846</v>
      </c>
      <c r="D1006" s="68" t="s">
        <v>8571</v>
      </c>
      <c r="E1006" s="68" t="s">
        <v>16</v>
      </c>
      <c r="F1006" s="6">
        <v>259900</v>
      </c>
      <c r="G1006" s="6" t="s">
        <v>13</v>
      </c>
      <c r="H1006">
        <v>259900</v>
      </c>
      <c r="I1006" t="str">
        <f t="shared" si="40"/>
        <v>SIN PROMO</v>
      </c>
    </row>
    <row r="1007" spans="1:9">
      <c r="A1007" s="68" t="s">
        <v>8577</v>
      </c>
      <c r="B1007" s="68"/>
      <c r="C1007" s="9"/>
      <c r="D1007" s="68" t="s">
        <v>8578</v>
      </c>
      <c r="E1007" s="68" t="s">
        <v>16</v>
      </c>
      <c r="F1007" s="6">
        <v>255900</v>
      </c>
      <c r="G1007" s="6" t="s">
        <v>13</v>
      </c>
      <c r="H1007" s="6">
        <v>255900</v>
      </c>
      <c r="I1007" t="str">
        <f t="shared" si="40"/>
        <v>SIN PROMO</v>
      </c>
    </row>
    <row r="1008" spans="1:9">
      <c r="A1008" s="68" t="s">
        <v>8579</v>
      </c>
      <c r="B1008" s="68"/>
      <c r="C1008" s="9" t="s">
        <v>2289</v>
      </c>
      <c r="D1008" s="68" t="s">
        <v>1520</v>
      </c>
      <c r="E1008" s="68" t="s">
        <v>16</v>
      </c>
      <c r="F1008" s="6">
        <v>259900</v>
      </c>
      <c r="G1008" s="6" t="s">
        <v>13</v>
      </c>
      <c r="H1008">
        <v>259900</v>
      </c>
      <c r="I1008" t="str">
        <f t="shared" si="40"/>
        <v>SIN PROMO</v>
      </c>
    </row>
    <row r="1009" spans="1:9">
      <c r="A1009" s="68" t="s">
        <v>8580</v>
      </c>
      <c r="B1009" s="68"/>
      <c r="C1009" s="9" t="s">
        <v>2288</v>
      </c>
      <c r="D1009" s="68" t="s">
        <v>8581</v>
      </c>
      <c r="E1009" s="68" t="s">
        <v>16</v>
      </c>
      <c r="F1009" s="6">
        <v>279900</v>
      </c>
      <c r="G1009" s="6" t="s">
        <v>13</v>
      </c>
      <c r="H1009">
        <v>279900</v>
      </c>
      <c r="I1009" t="str">
        <f t="shared" si="40"/>
        <v>SIN PROMO</v>
      </c>
    </row>
    <row r="1010" spans="1:9">
      <c r="A1010" s="68" t="s">
        <v>14628</v>
      </c>
      <c r="B1010" s="68"/>
      <c r="C1010" s="9" t="s">
        <v>2033</v>
      </c>
      <c r="D1010" s="68" t="s">
        <v>14629</v>
      </c>
      <c r="E1010" s="68" t="s">
        <v>16</v>
      </c>
      <c r="F1010" s="6">
        <v>1029900</v>
      </c>
      <c r="G1010" s="6" t="s">
        <v>13</v>
      </c>
      <c r="H1010" s="6">
        <v>1029900</v>
      </c>
      <c r="I1010" t="str">
        <f t="shared" si="40"/>
        <v>SIN PROMO</v>
      </c>
    </row>
    <row r="1011" spans="1:9">
      <c r="A1011" s="68" t="s">
        <v>14630</v>
      </c>
      <c r="B1011" s="68"/>
      <c r="C1011" s="9" t="s">
        <v>2037</v>
      </c>
      <c r="D1011" s="68" t="s">
        <v>14631</v>
      </c>
      <c r="E1011" s="68" t="s">
        <v>16</v>
      </c>
      <c r="F1011" s="6">
        <v>920000</v>
      </c>
      <c r="G1011" s="6" t="s">
        <v>13</v>
      </c>
      <c r="H1011" s="6">
        <v>920000</v>
      </c>
      <c r="I1011" t="str">
        <f t="shared" si="40"/>
        <v>SIN PROMO</v>
      </c>
    </row>
    <row r="1012" spans="1:9">
      <c r="A1012" s="68" t="s">
        <v>14632</v>
      </c>
      <c r="B1012" s="68"/>
      <c r="C1012" s="9" t="s">
        <v>2014</v>
      </c>
      <c r="D1012" s="68" t="s">
        <v>14633</v>
      </c>
      <c r="E1012" s="68" t="s">
        <v>16</v>
      </c>
      <c r="F1012" s="6">
        <v>2099900</v>
      </c>
      <c r="G1012" s="6" t="s">
        <v>13</v>
      </c>
      <c r="H1012">
        <v>2079900</v>
      </c>
      <c r="I1012" t="str">
        <f t="shared" si="40"/>
        <v>BLACK</v>
      </c>
    </row>
    <row r="1013" spans="1:9">
      <c r="A1013" s="68" t="s">
        <v>1282</v>
      </c>
      <c r="B1013" s="68" t="s">
        <v>1283</v>
      </c>
      <c r="C1013" s="9" t="s">
        <v>2233</v>
      </c>
      <c r="D1013" s="9" t="s">
        <v>1284</v>
      </c>
      <c r="E1013" s="68" t="s">
        <v>1285</v>
      </c>
      <c r="F1013" s="6">
        <v>349900</v>
      </c>
      <c r="G1013" s="6" t="s">
        <v>13</v>
      </c>
      <c r="H1013" s="6">
        <v>349900</v>
      </c>
      <c r="I1013" t="str">
        <f t="shared" si="40"/>
        <v>SIN PROMO</v>
      </c>
    </row>
    <row r="1014" spans="1:9">
      <c r="A1014" s="68" t="s">
        <v>1289</v>
      </c>
      <c r="B1014" s="68" t="s">
        <v>1290</v>
      </c>
      <c r="C1014" s="9" t="s">
        <v>2234</v>
      </c>
      <c r="D1014" s="9" t="s">
        <v>1291</v>
      </c>
      <c r="E1014" s="68" t="s">
        <v>744</v>
      </c>
      <c r="F1014" s="6">
        <v>294900</v>
      </c>
      <c r="G1014" s="6" t="s">
        <v>13</v>
      </c>
      <c r="H1014" s="6">
        <v>294900</v>
      </c>
      <c r="I1014" t="str">
        <f t="shared" si="40"/>
        <v>SIN PROMO</v>
      </c>
    </row>
    <row r="1015" spans="1:9">
      <c r="A1015" s="68" t="s">
        <v>1295</v>
      </c>
      <c r="B1015" s="68" t="s">
        <v>1296</v>
      </c>
      <c r="C1015" s="9" t="s">
        <v>2235</v>
      </c>
      <c r="D1015" s="9" t="s">
        <v>1297</v>
      </c>
      <c r="E1015" s="68" t="s">
        <v>12</v>
      </c>
      <c r="F1015" s="6">
        <v>402000</v>
      </c>
      <c r="G1015" s="6" t="s">
        <v>13</v>
      </c>
      <c r="H1015" s="6">
        <v>402000</v>
      </c>
      <c r="I1015" t="str">
        <f t="shared" si="40"/>
        <v>SIN PROMO</v>
      </c>
    </row>
    <row r="1016" spans="1:9">
      <c r="A1016" s="68" t="s">
        <v>1298</v>
      </c>
      <c r="B1016" s="68" t="s">
        <v>1299</v>
      </c>
      <c r="C1016" s="9" t="s">
        <v>2236</v>
      </c>
      <c r="D1016" s="9" t="s">
        <v>1297</v>
      </c>
      <c r="E1016" s="68" t="s">
        <v>48</v>
      </c>
      <c r="F1016" s="6">
        <v>391800</v>
      </c>
      <c r="G1016" s="6" t="s">
        <v>13</v>
      </c>
      <c r="H1016" s="6">
        <v>391800</v>
      </c>
      <c r="I1016" t="str">
        <f t="shared" si="40"/>
        <v>SIN PROMO</v>
      </c>
    </row>
    <row r="1017" spans="1:9">
      <c r="A1017" s="68" t="s">
        <v>1332</v>
      </c>
      <c r="B1017" s="68" t="s">
        <v>1333</v>
      </c>
      <c r="C1017" s="9" t="s">
        <v>8122</v>
      </c>
      <c r="D1017" s="9" t="s">
        <v>1334</v>
      </c>
      <c r="E1017" s="68" t="s">
        <v>58</v>
      </c>
      <c r="F1017" s="6">
        <v>3349900</v>
      </c>
      <c r="G1017" s="6" t="s">
        <v>13</v>
      </c>
      <c r="H1017">
        <v>3559900</v>
      </c>
      <c r="I1017" t="str">
        <f t="shared" si="40"/>
        <v>SIN PROMO</v>
      </c>
    </row>
    <row r="1018" spans="1:9">
      <c r="A1018" s="68" t="s">
        <v>1335</v>
      </c>
      <c r="B1018" s="68" t="s">
        <v>1336</v>
      </c>
      <c r="C1018" s="9" t="s">
        <v>2239</v>
      </c>
      <c r="D1018" s="9" t="s">
        <v>1337</v>
      </c>
      <c r="E1018" s="68" t="s">
        <v>12</v>
      </c>
      <c r="F1018" s="6">
        <v>793600</v>
      </c>
      <c r="G1018" s="6" t="s">
        <v>13</v>
      </c>
      <c r="H1018" s="6">
        <v>793600</v>
      </c>
      <c r="I1018" t="str">
        <f t="shared" si="40"/>
        <v>SIN PROMO</v>
      </c>
    </row>
    <row r="1019" spans="1:9">
      <c r="A1019" s="68" t="s">
        <v>1348</v>
      </c>
      <c r="B1019" s="68" t="s">
        <v>1349</v>
      </c>
      <c r="C1019" s="9" t="s">
        <v>2241</v>
      </c>
      <c r="D1019" s="9" t="s">
        <v>1350</v>
      </c>
      <c r="E1019" s="68" t="s">
        <v>58</v>
      </c>
      <c r="F1019" s="6">
        <v>849900</v>
      </c>
      <c r="G1019" s="6" t="s">
        <v>13</v>
      </c>
      <c r="H1019" s="6">
        <v>849900</v>
      </c>
      <c r="I1019" t="str">
        <f t="shared" si="40"/>
        <v>SIN PROMO</v>
      </c>
    </row>
    <row r="1020" spans="1:9">
      <c r="A1020" s="68" t="s">
        <v>1353</v>
      </c>
      <c r="B1020" s="68" t="s">
        <v>1354</v>
      </c>
      <c r="C1020" s="9" t="s">
        <v>1808</v>
      </c>
      <c r="D1020" s="9" t="s">
        <v>377</v>
      </c>
      <c r="E1020" s="68" t="s">
        <v>58</v>
      </c>
      <c r="F1020" s="6">
        <v>856492</v>
      </c>
      <c r="G1020" s="6" t="s">
        <v>13</v>
      </c>
      <c r="H1020" s="6">
        <v>856492</v>
      </c>
      <c r="I1020" t="str">
        <f t="shared" si="40"/>
        <v>SIN PROMO</v>
      </c>
    </row>
    <row r="1021" spans="1:9">
      <c r="A1021" s="68" t="s">
        <v>1355</v>
      </c>
      <c r="B1021" s="68" t="s">
        <v>1356</v>
      </c>
      <c r="C1021" s="9" t="s">
        <v>2242</v>
      </c>
      <c r="D1021" s="9" t="s">
        <v>1357</v>
      </c>
      <c r="E1021" s="68" t="s">
        <v>58</v>
      </c>
      <c r="F1021" s="6">
        <v>1899900</v>
      </c>
      <c r="G1021" s="6" t="s">
        <v>13</v>
      </c>
      <c r="H1021" s="6">
        <v>1899900</v>
      </c>
      <c r="I1021" t="str">
        <f t="shared" si="40"/>
        <v>SIN PROMO</v>
      </c>
    </row>
    <row r="1022" spans="1:9">
      <c r="A1022" s="68" t="s">
        <v>2514</v>
      </c>
      <c r="B1022" s="68" t="s">
        <v>2515</v>
      </c>
      <c r="C1022" s="9" t="s">
        <v>2516</v>
      </c>
      <c r="D1022" s="9" t="s">
        <v>2517</v>
      </c>
      <c r="E1022" s="68" t="s">
        <v>58</v>
      </c>
      <c r="F1022" s="6">
        <v>859990</v>
      </c>
      <c r="G1022" s="6" t="s">
        <v>13</v>
      </c>
      <c r="H1022" s="6">
        <v>859990</v>
      </c>
      <c r="I1022" t="str">
        <f t="shared" si="40"/>
        <v>SIN PROMO</v>
      </c>
    </row>
    <row r="1023" spans="1:9">
      <c r="A1023" s="68" t="s">
        <v>1358</v>
      </c>
      <c r="B1023" s="68"/>
      <c r="C1023" s="9" t="s">
        <v>2243</v>
      </c>
      <c r="D1023" s="9" t="s">
        <v>1359</v>
      </c>
      <c r="E1023" s="68" t="s">
        <v>16</v>
      </c>
      <c r="F1023" s="6">
        <v>89900</v>
      </c>
      <c r="G1023" s="6" t="s">
        <v>13</v>
      </c>
      <c r="H1023" s="6">
        <v>89900</v>
      </c>
      <c r="I1023" t="str">
        <f t="shared" si="40"/>
        <v>SIN PROMO</v>
      </c>
    </row>
    <row r="1024" spans="1:9">
      <c r="A1024" s="68" t="s">
        <v>2523</v>
      </c>
      <c r="B1024" s="68" t="s">
        <v>2524</v>
      </c>
      <c r="C1024" s="9" t="s">
        <v>2525</v>
      </c>
      <c r="D1024" s="9" t="s">
        <v>2526</v>
      </c>
      <c r="E1024" s="68" t="s">
        <v>12</v>
      </c>
      <c r="F1024" s="6">
        <v>519900</v>
      </c>
      <c r="G1024" s="6" t="s">
        <v>13</v>
      </c>
      <c r="H1024" s="6">
        <v>519900</v>
      </c>
      <c r="I1024" t="str">
        <f t="shared" si="40"/>
        <v>SIN PROMO</v>
      </c>
    </row>
    <row r="1025" spans="1:9">
      <c r="A1025" s="68" t="s">
        <v>1363</v>
      </c>
      <c r="B1025" s="68" t="s">
        <v>1364</v>
      </c>
      <c r="C1025" s="9" t="s">
        <v>2244</v>
      </c>
      <c r="D1025" s="9" t="s">
        <v>1365</v>
      </c>
      <c r="E1025" s="68" t="s">
        <v>12</v>
      </c>
      <c r="F1025" s="6">
        <v>999900</v>
      </c>
      <c r="G1025" s="6" t="s">
        <v>13</v>
      </c>
      <c r="H1025" s="6">
        <v>999900</v>
      </c>
      <c r="I1025" t="str">
        <f t="shared" si="40"/>
        <v>SIN PROMO</v>
      </c>
    </row>
    <row r="1026" spans="1:9">
      <c r="A1026" s="68" t="s">
        <v>1366</v>
      </c>
      <c r="B1026" s="68" t="s">
        <v>1367</v>
      </c>
      <c r="C1026" s="9" t="s">
        <v>2245</v>
      </c>
      <c r="D1026" s="9" t="s">
        <v>1368</v>
      </c>
      <c r="E1026" s="68" t="s">
        <v>12</v>
      </c>
      <c r="F1026" s="6">
        <v>999900</v>
      </c>
      <c r="G1026" s="6" t="s">
        <v>13</v>
      </c>
      <c r="H1026" s="6">
        <v>999900</v>
      </c>
      <c r="I1026" t="str">
        <f t="shared" si="40"/>
        <v>SIN PROMO</v>
      </c>
    </row>
    <row r="1027" spans="1:9">
      <c r="A1027" s="68" t="s">
        <v>2672</v>
      </c>
      <c r="B1027" s="68" t="s">
        <v>2673</v>
      </c>
      <c r="C1027" s="9" t="s">
        <v>2674</v>
      </c>
      <c r="D1027" s="9" t="s">
        <v>2675</v>
      </c>
      <c r="E1027" s="68" t="s">
        <v>12</v>
      </c>
      <c r="F1027" s="6">
        <v>909900</v>
      </c>
      <c r="G1027" s="6" t="s">
        <v>13</v>
      </c>
      <c r="H1027">
        <v>909900</v>
      </c>
      <c r="I1027" t="str">
        <f t="shared" si="40"/>
        <v>SIN PROMO</v>
      </c>
    </row>
    <row r="1028" spans="1:9">
      <c r="A1028" s="68" t="s">
        <v>1378</v>
      </c>
      <c r="B1028" s="68" t="s">
        <v>1379</v>
      </c>
      <c r="C1028" s="9" t="s">
        <v>2248</v>
      </c>
      <c r="D1028" s="9" t="s">
        <v>1380</v>
      </c>
      <c r="E1028" s="68" t="s">
        <v>778</v>
      </c>
      <c r="F1028" s="6">
        <v>969900</v>
      </c>
      <c r="G1028" s="6" t="s">
        <v>13</v>
      </c>
      <c r="H1028" s="6">
        <v>969900</v>
      </c>
      <c r="I1028" t="str">
        <f t="shared" si="40"/>
        <v>SIN PROMO</v>
      </c>
    </row>
    <row r="1029" spans="1:9">
      <c r="A1029" s="68" t="s">
        <v>1381</v>
      </c>
      <c r="B1029" s="68" t="s">
        <v>1382</v>
      </c>
      <c r="C1029" s="9" t="s">
        <v>2249</v>
      </c>
      <c r="D1029" s="9" t="s">
        <v>1383</v>
      </c>
      <c r="E1029" s="68" t="s">
        <v>162</v>
      </c>
      <c r="F1029" s="6">
        <v>929900</v>
      </c>
      <c r="G1029" s="6" t="s">
        <v>13</v>
      </c>
      <c r="H1029">
        <v>929900</v>
      </c>
      <c r="I1029" t="str">
        <f t="shared" si="40"/>
        <v>SIN PROMO</v>
      </c>
    </row>
    <row r="1030" spans="1:9">
      <c r="A1030" s="68" t="s">
        <v>2535</v>
      </c>
      <c r="B1030" s="68" t="s">
        <v>2536</v>
      </c>
      <c r="C1030" s="9" t="s">
        <v>2537</v>
      </c>
      <c r="D1030" s="9" t="s">
        <v>2538</v>
      </c>
      <c r="E1030" s="68" t="s">
        <v>824</v>
      </c>
      <c r="F1030" s="6">
        <v>929900</v>
      </c>
      <c r="G1030" s="6" t="s">
        <v>13</v>
      </c>
      <c r="H1030">
        <v>929900</v>
      </c>
      <c r="I1030" t="str">
        <f t="shared" si="40"/>
        <v>SIN PROMO</v>
      </c>
    </row>
    <row r="1031" spans="1:9">
      <c r="A1031" s="68" t="s">
        <v>1387</v>
      </c>
      <c r="B1031" s="68"/>
      <c r="C1031" s="68" t="s">
        <v>6</v>
      </c>
      <c r="D1031" s="9" t="s">
        <v>1388</v>
      </c>
      <c r="E1031" s="68" t="s">
        <v>16</v>
      </c>
      <c r="F1031" s="6">
        <v>1599900</v>
      </c>
      <c r="G1031" s="6" t="s">
        <v>13</v>
      </c>
      <c r="H1031" s="6">
        <v>1599900</v>
      </c>
      <c r="I1031" t="str">
        <f t="shared" si="40"/>
        <v>SIN PROMO</v>
      </c>
    </row>
    <row r="1032" spans="1:9" ht="26.4">
      <c r="A1032" s="68" t="s">
        <v>1387</v>
      </c>
      <c r="B1032" s="68" t="s">
        <v>1389</v>
      </c>
      <c r="C1032" s="9" t="s">
        <v>2250</v>
      </c>
      <c r="D1032" s="69" t="str">
        <f>"     "&amp;D1031</f>
        <v xml:space="preserve">     Silla Gamer Dxracer Fserie Formula P132</v>
      </c>
      <c r="E1032" s="68" t="s">
        <v>38</v>
      </c>
      <c r="F1032" s="70">
        <f>F1031</f>
        <v>1599900</v>
      </c>
      <c r="G1032" s="70" t="str">
        <f>G1031&amp;"     "</f>
        <v xml:space="preserve">$     </v>
      </c>
    </row>
    <row r="1033" spans="1:9" ht="26.4">
      <c r="A1033" s="68" t="s">
        <v>1387</v>
      </c>
      <c r="B1033" s="68" t="s">
        <v>1390</v>
      </c>
      <c r="C1033" s="9" t="s">
        <v>2251</v>
      </c>
      <c r="D1033" s="69" t="str">
        <f>"     "&amp;D1031</f>
        <v xml:space="preserve">     Silla Gamer Dxracer Fserie Formula P132</v>
      </c>
      <c r="E1033" s="68" t="s">
        <v>34</v>
      </c>
      <c r="F1033" s="70">
        <f>F1031</f>
        <v>1599900</v>
      </c>
      <c r="G1033" s="70" t="str">
        <f>G1031&amp;"     "</f>
        <v xml:space="preserve">$     </v>
      </c>
    </row>
    <row r="1034" spans="1:9" ht="26.4">
      <c r="A1034" s="68" t="s">
        <v>1387</v>
      </c>
      <c r="B1034" s="68" t="s">
        <v>1391</v>
      </c>
      <c r="C1034" s="9" t="s">
        <v>2252</v>
      </c>
      <c r="D1034" s="69" t="str">
        <f>"     "&amp;D1031</f>
        <v xml:space="preserve">     Silla Gamer Dxracer Fserie Formula P132</v>
      </c>
      <c r="E1034" s="68" t="s">
        <v>36</v>
      </c>
      <c r="F1034" s="70">
        <f>F1031</f>
        <v>1599900</v>
      </c>
      <c r="G1034" s="70" t="str">
        <f>G1031&amp;"     "</f>
        <v xml:space="preserve">$     </v>
      </c>
    </row>
    <row r="1035" spans="1:9" ht="26.4">
      <c r="A1035" s="68" t="s">
        <v>1387</v>
      </c>
      <c r="B1035" s="68" t="s">
        <v>1392</v>
      </c>
      <c r="C1035" s="9" t="s">
        <v>2253</v>
      </c>
      <c r="D1035" s="69" t="str">
        <f>"     "&amp;D1031</f>
        <v xml:space="preserve">     Silla Gamer Dxracer Fserie Formula P132</v>
      </c>
      <c r="E1035" s="68" t="s">
        <v>12</v>
      </c>
      <c r="F1035" s="70">
        <f>F1031</f>
        <v>1599900</v>
      </c>
      <c r="G1035" s="70" t="str">
        <f>G1031&amp;"     "</f>
        <v xml:space="preserve">$     </v>
      </c>
    </row>
    <row r="1036" spans="1:9">
      <c r="A1036" s="68" t="s">
        <v>2547</v>
      </c>
      <c r="B1036" s="68" t="s">
        <v>2548</v>
      </c>
      <c r="C1036" s="9" t="s">
        <v>2549</v>
      </c>
      <c r="D1036" s="9" t="s">
        <v>2550</v>
      </c>
      <c r="E1036" s="68" t="s">
        <v>1480</v>
      </c>
      <c r="F1036" s="6">
        <v>499900</v>
      </c>
      <c r="G1036" s="6" t="s">
        <v>13</v>
      </c>
      <c r="H1036">
        <v>499900</v>
      </c>
      <c r="I1036" t="str">
        <f t="shared" ref="I1036:I1047" si="41">+IF(H1036&lt;F1036,"BLACK","SIN PROMO")</f>
        <v>SIN PROMO</v>
      </c>
    </row>
    <row r="1037" spans="1:9">
      <c r="A1037" s="68" t="s">
        <v>2551</v>
      </c>
      <c r="B1037" s="68" t="s">
        <v>2552</v>
      </c>
      <c r="C1037" s="9" t="s">
        <v>2553</v>
      </c>
      <c r="D1037" s="9" t="s">
        <v>2554</v>
      </c>
      <c r="E1037" s="68" t="s">
        <v>12</v>
      </c>
      <c r="F1037" s="6">
        <v>609900</v>
      </c>
      <c r="G1037" s="6" t="s">
        <v>13</v>
      </c>
      <c r="H1037" s="6">
        <v>609900</v>
      </c>
      <c r="I1037" t="str">
        <f t="shared" si="41"/>
        <v>SIN PROMO</v>
      </c>
    </row>
    <row r="1038" spans="1:9">
      <c r="A1038" s="68" t="s">
        <v>2555</v>
      </c>
      <c r="B1038" s="68" t="s">
        <v>2556</v>
      </c>
      <c r="C1038" s="9" t="s">
        <v>2557</v>
      </c>
      <c r="D1038" s="9" t="s">
        <v>2558</v>
      </c>
      <c r="E1038" s="68" t="s">
        <v>292</v>
      </c>
      <c r="F1038" s="6">
        <v>459900</v>
      </c>
      <c r="G1038" s="6" t="s">
        <v>13</v>
      </c>
      <c r="H1038" s="6">
        <v>459900</v>
      </c>
      <c r="I1038" t="str">
        <f t="shared" si="41"/>
        <v>SIN PROMO</v>
      </c>
    </row>
    <row r="1039" spans="1:9">
      <c r="A1039" s="68" t="s">
        <v>1436</v>
      </c>
      <c r="B1039" s="68" t="s">
        <v>1437</v>
      </c>
      <c r="C1039" s="9" t="s">
        <v>2263</v>
      </c>
      <c r="D1039" s="9" t="s">
        <v>1438</v>
      </c>
      <c r="E1039" s="68" t="s">
        <v>456</v>
      </c>
      <c r="F1039" s="6">
        <v>456100</v>
      </c>
      <c r="G1039" s="6" t="s">
        <v>13</v>
      </c>
      <c r="H1039" s="6">
        <v>456100</v>
      </c>
      <c r="I1039" t="str">
        <f t="shared" si="41"/>
        <v>SIN PROMO</v>
      </c>
    </row>
    <row r="1040" spans="1:9">
      <c r="A1040" s="68" t="s">
        <v>1448</v>
      </c>
      <c r="B1040" s="68" t="s">
        <v>1449</v>
      </c>
      <c r="C1040" s="9" t="s">
        <v>2267</v>
      </c>
      <c r="D1040" s="9" t="s">
        <v>1450</v>
      </c>
      <c r="E1040" s="68" t="s">
        <v>456</v>
      </c>
      <c r="F1040" s="6">
        <v>819900</v>
      </c>
      <c r="G1040" s="6" t="s">
        <v>13</v>
      </c>
      <c r="H1040" s="6">
        <v>819900</v>
      </c>
      <c r="I1040" t="str">
        <f t="shared" si="41"/>
        <v>SIN PROMO</v>
      </c>
    </row>
    <row r="1041" spans="1:9">
      <c r="A1041" s="68" t="s">
        <v>1451</v>
      </c>
      <c r="B1041" s="68" t="s">
        <v>1452</v>
      </c>
      <c r="C1041" s="9" t="s">
        <v>2268</v>
      </c>
      <c r="D1041" s="9" t="s">
        <v>1453</v>
      </c>
      <c r="E1041" s="68" t="s">
        <v>1454</v>
      </c>
      <c r="F1041" s="6">
        <v>859900</v>
      </c>
      <c r="G1041" s="6" t="s">
        <v>13</v>
      </c>
      <c r="H1041" s="6">
        <v>859900</v>
      </c>
      <c r="I1041" t="str">
        <f t="shared" si="41"/>
        <v>SIN PROMO</v>
      </c>
    </row>
    <row r="1042" spans="1:9">
      <c r="A1042" s="68" t="s">
        <v>1455</v>
      </c>
      <c r="B1042" s="68" t="s">
        <v>1456</v>
      </c>
      <c r="C1042" s="9" t="s">
        <v>2269</v>
      </c>
      <c r="D1042" s="9" t="s">
        <v>1457</v>
      </c>
      <c r="E1042" s="68" t="s">
        <v>292</v>
      </c>
      <c r="F1042" s="6">
        <v>559900</v>
      </c>
      <c r="G1042" s="6" t="s">
        <v>13</v>
      </c>
      <c r="H1042">
        <v>559900</v>
      </c>
      <c r="I1042" t="str">
        <f t="shared" si="41"/>
        <v>SIN PROMO</v>
      </c>
    </row>
    <row r="1043" spans="1:9">
      <c r="A1043" s="68" t="s">
        <v>1458</v>
      </c>
      <c r="B1043" s="68" t="s">
        <v>1459</v>
      </c>
      <c r="C1043" s="9" t="s">
        <v>2270</v>
      </c>
      <c r="D1043" s="9" t="s">
        <v>1460</v>
      </c>
      <c r="E1043" s="68" t="s">
        <v>292</v>
      </c>
      <c r="F1043" s="6">
        <v>559900</v>
      </c>
      <c r="G1043" s="6" t="s">
        <v>13</v>
      </c>
      <c r="H1043">
        <v>559900</v>
      </c>
      <c r="I1043" t="str">
        <f t="shared" si="41"/>
        <v>SIN PROMO</v>
      </c>
    </row>
    <row r="1044" spans="1:9">
      <c r="A1044" s="68" t="s">
        <v>1461</v>
      </c>
      <c r="B1044" s="68" t="s">
        <v>1462</v>
      </c>
      <c r="C1044" s="9" t="s">
        <v>2271</v>
      </c>
      <c r="D1044" s="9" t="s">
        <v>1463</v>
      </c>
      <c r="E1044" s="68" t="s">
        <v>292</v>
      </c>
      <c r="F1044" s="6">
        <v>839900</v>
      </c>
      <c r="G1044" s="6" t="s">
        <v>13</v>
      </c>
      <c r="H1044" s="6">
        <v>839900</v>
      </c>
      <c r="I1044" t="str">
        <f t="shared" si="41"/>
        <v>SIN PROMO</v>
      </c>
    </row>
    <row r="1045" spans="1:9">
      <c r="A1045" s="68" t="s">
        <v>1464</v>
      </c>
      <c r="B1045" s="68" t="s">
        <v>1465</v>
      </c>
      <c r="C1045" s="9" t="s">
        <v>2272</v>
      </c>
      <c r="D1045" s="9" t="s">
        <v>1466</v>
      </c>
      <c r="E1045" s="68" t="s">
        <v>292</v>
      </c>
      <c r="F1045" s="6">
        <v>839900</v>
      </c>
      <c r="G1045" s="6" t="s">
        <v>13</v>
      </c>
      <c r="H1045" s="6">
        <v>839900</v>
      </c>
      <c r="I1045" t="str">
        <f t="shared" si="41"/>
        <v>SIN PROMO</v>
      </c>
    </row>
    <row r="1046" spans="1:9">
      <c r="A1046" s="68" t="s">
        <v>1474</v>
      </c>
      <c r="B1046" s="68" t="s">
        <v>1475</v>
      </c>
      <c r="C1046" s="9" t="s">
        <v>2275</v>
      </c>
      <c r="D1046" s="9" t="s">
        <v>1476</v>
      </c>
      <c r="E1046" s="68" t="s">
        <v>12</v>
      </c>
      <c r="F1046" s="6">
        <v>879900</v>
      </c>
      <c r="G1046" s="6" t="s">
        <v>13</v>
      </c>
      <c r="H1046" s="6">
        <v>879900</v>
      </c>
      <c r="I1046" t="str">
        <f t="shared" si="41"/>
        <v>SIN PROMO</v>
      </c>
    </row>
    <row r="1047" spans="1:9">
      <c r="A1047" s="68" t="s">
        <v>1477</v>
      </c>
      <c r="B1047" s="68"/>
      <c r="C1047" s="68" t="s">
        <v>6</v>
      </c>
      <c r="D1047" s="9" t="s">
        <v>1478</v>
      </c>
      <c r="E1047" s="68" t="s">
        <v>16</v>
      </c>
      <c r="F1047" s="6">
        <v>799900</v>
      </c>
      <c r="G1047" s="6" t="s">
        <v>13</v>
      </c>
      <c r="H1047" s="6">
        <v>799900</v>
      </c>
      <c r="I1047" t="str">
        <f t="shared" si="41"/>
        <v>SIN PROMO</v>
      </c>
    </row>
    <row r="1048" spans="1:9" ht="26.4">
      <c r="A1048" s="68" t="s">
        <v>1477</v>
      </c>
      <c r="B1048" s="68" t="s">
        <v>1479</v>
      </c>
      <c r="C1048" s="9" t="s">
        <v>2276</v>
      </c>
      <c r="D1048" s="69" t="str">
        <f>"     "&amp;D1047</f>
        <v xml:space="preserve">     Silla Eames Natura Moderna Set X2</v>
      </c>
      <c r="E1048" s="68" t="s">
        <v>1480</v>
      </c>
      <c r="F1048" s="70">
        <f>F1047</f>
        <v>799900</v>
      </c>
      <c r="G1048" s="70" t="str">
        <f>G1047&amp;"     "</f>
        <v xml:space="preserve">$     </v>
      </c>
    </row>
    <row r="1049" spans="1:9" ht="26.4">
      <c r="A1049" s="68" t="s">
        <v>1477</v>
      </c>
      <c r="B1049" s="68" t="s">
        <v>1481</v>
      </c>
      <c r="C1049" s="9" t="s">
        <v>2277</v>
      </c>
      <c r="D1049" s="69" t="str">
        <f>"     "&amp;D1047</f>
        <v xml:space="preserve">     Silla Eames Natura Moderna Set X2</v>
      </c>
      <c r="E1049" s="68" t="s">
        <v>1482</v>
      </c>
      <c r="F1049" s="70">
        <f>F1047</f>
        <v>799900</v>
      </c>
      <c r="G1049" s="70" t="str">
        <f>G1047&amp;"     "</f>
        <v xml:space="preserve">$     </v>
      </c>
    </row>
    <row r="1050" spans="1:9">
      <c r="A1050" s="68" t="s">
        <v>1486</v>
      </c>
      <c r="B1050" s="68" t="s">
        <v>1487</v>
      </c>
      <c r="C1050" s="9" t="s">
        <v>2279</v>
      </c>
      <c r="D1050" s="9" t="s">
        <v>1488</v>
      </c>
      <c r="E1050" s="68" t="s">
        <v>1489</v>
      </c>
      <c r="F1050" s="6">
        <v>219900</v>
      </c>
      <c r="G1050" s="6" t="s">
        <v>13</v>
      </c>
      <c r="H1050">
        <v>219900</v>
      </c>
      <c r="I1050" t="str">
        <f t="shared" ref="I1050:I1061" si="42">+IF(H1050&lt;F1050,"BLACK","SIN PROMO")</f>
        <v>SIN PROMO</v>
      </c>
    </row>
    <row r="1051" spans="1:9">
      <c r="A1051" s="68" t="s">
        <v>1490</v>
      </c>
      <c r="B1051" s="68" t="s">
        <v>1491</v>
      </c>
      <c r="C1051" s="9" t="s">
        <v>2280</v>
      </c>
      <c r="D1051" s="9" t="s">
        <v>1492</v>
      </c>
      <c r="E1051" s="68" t="s">
        <v>748</v>
      </c>
      <c r="F1051" s="6">
        <v>219900</v>
      </c>
      <c r="G1051" s="6" t="s">
        <v>13</v>
      </c>
      <c r="H1051">
        <v>219900</v>
      </c>
      <c r="I1051" t="str">
        <f t="shared" si="42"/>
        <v>SIN PROMO</v>
      </c>
    </row>
    <row r="1052" spans="1:9">
      <c r="A1052" s="68" t="s">
        <v>1493</v>
      </c>
      <c r="B1052" s="68" t="s">
        <v>1494</v>
      </c>
      <c r="C1052" s="9" t="s">
        <v>2281</v>
      </c>
      <c r="D1052" s="9" t="s">
        <v>1495</v>
      </c>
      <c r="E1052" s="68" t="s">
        <v>12</v>
      </c>
      <c r="F1052" s="6">
        <v>209900</v>
      </c>
      <c r="G1052" s="6" t="s">
        <v>13</v>
      </c>
      <c r="H1052" s="6">
        <v>209900</v>
      </c>
      <c r="I1052" t="str">
        <f t="shared" si="42"/>
        <v>SIN PROMO</v>
      </c>
    </row>
    <row r="1053" spans="1:9">
      <c r="A1053" s="68" t="s">
        <v>1496</v>
      </c>
      <c r="B1053" s="68" t="s">
        <v>1497</v>
      </c>
      <c r="C1053" s="9" t="s">
        <v>2282</v>
      </c>
      <c r="D1053" s="9" t="s">
        <v>1498</v>
      </c>
      <c r="E1053" s="68" t="s">
        <v>38</v>
      </c>
      <c r="F1053" s="6">
        <v>249900</v>
      </c>
      <c r="G1053" s="6" t="s">
        <v>13</v>
      </c>
      <c r="H1053">
        <v>249900</v>
      </c>
      <c r="I1053" t="str">
        <f t="shared" si="42"/>
        <v>SIN PROMO</v>
      </c>
    </row>
    <row r="1054" spans="1:9">
      <c r="A1054" s="68" t="s">
        <v>1502</v>
      </c>
      <c r="B1054" s="68" t="s">
        <v>1503</v>
      </c>
      <c r="C1054" s="9" t="s">
        <v>2283</v>
      </c>
      <c r="D1054" s="9" t="s">
        <v>1501</v>
      </c>
      <c r="E1054" s="68" t="s">
        <v>34</v>
      </c>
      <c r="F1054" s="6">
        <v>199900</v>
      </c>
      <c r="G1054" s="6" t="s">
        <v>13</v>
      </c>
      <c r="H1054" s="6">
        <v>199900</v>
      </c>
      <c r="I1054" t="str">
        <f t="shared" si="42"/>
        <v>SIN PROMO</v>
      </c>
    </row>
    <row r="1055" spans="1:9">
      <c r="A1055" s="68" t="s">
        <v>1504</v>
      </c>
      <c r="B1055" s="68" t="s">
        <v>1505</v>
      </c>
      <c r="C1055" s="9" t="s">
        <v>2284</v>
      </c>
      <c r="D1055" s="9" t="s">
        <v>1506</v>
      </c>
      <c r="E1055" s="68" t="s">
        <v>784</v>
      </c>
      <c r="F1055" s="6">
        <v>279900</v>
      </c>
      <c r="G1055" s="6" t="s">
        <v>13</v>
      </c>
      <c r="H1055">
        <v>279900</v>
      </c>
      <c r="I1055" t="str">
        <f t="shared" si="42"/>
        <v>SIN PROMO</v>
      </c>
    </row>
    <row r="1056" spans="1:9">
      <c r="A1056" s="68" t="s">
        <v>1515</v>
      </c>
      <c r="B1056" s="68"/>
      <c r="C1056" s="9"/>
      <c r="D1056" s="9" t="s">
        <v>1516</v>
      </c>
      <c r="E1056" s="68" t="s">
        <v>16</v>
      </c>
      <c r="F1056" s="6">
        <v>255900</v>
      </c>
      <c r="G1056" s="6" t="s">
        <v>13</v>
      </c>
      <c r="H1056" s="6">
        <v>255900</v>
      </c>
      <c r="I1056" t="str">
        <f t="shared" si="42"/>
        <v>SIN PROMO</v>
      </c>
    </row>
    <row r="1057" spans="1:9">
      <c r="A1057" s="68" t="s">
        <v>1517</v>
      </c>
      <c r="B1057" s="68"/>
      <c r="C1057" s="9" t="s">
        <v>2288</v>
      </c>
      <c r="D1057" s="9" t="s">
        <v>1518</v>
      </c>
      <c r="E1057" s="68" t="s">
        <v>16</v>
      </c>
      <c r="F1057" s="6">
        <v>279900</v>
      </c>
      <c r="G1057" s="6" t="s">
        <v>13</v>
      </c>
      <c r="H1057">
        <v>279900</v>
      </c>
      <c r="I1057" t="str">
        <f t="shared" si="42"/>
        <v>SIN PROMO</v>
      </c>
    </row>
    <row r="1058" spans="1:9">
      <c r="A1058" s="68" t="s">
        <v>1519</v>
      </c>
      <c r="B1058" s="68"/>
      <c r="C1058" s="9" t="s">
        <v>2289</v>
      </c>
      <c r="D1058" s="9" t="s">
        <v>1520</v>
      </c>
      <c r="E1058" s="68" t="s">
        <v>16</v>
      </c>
      <c r="F1058" s="6">
        <v>259900</v>
      </c>
      <c r="G1058" s="6" t="s">
        <v>13</v>
      </c>
      <c r="H1058">
        <v>259900</v>
      </c>
      <c r="I1058" t="str">
        <f t="shared" si="42"/>
        <v>SIN PROMO</v>
      </c>
    </row>
    <row r="1059" spans="1:9">
      <c r="A1059" s="68" t="s">
        <v>2563</v>
      </c>
      <c r="B1059" s="68" t="s">
        <v>2564</v>
      </c>
      <c r="C1059" s="9" t="s">
        <v>2561</v>
      </c>
      <c r="D1059" s="9" t="s">
        <v>2565</v>
      </c>
      <c r="E1059" s="68" t="s">
        <v>2566</v>
      </c>
      <c r="F1059" s="6">
        <v>369900</v>
      </c>
      <c r="G1059" s="6" t="s">
        <v>13</v>
      </c>
      <c r="H1059" s="6">
        <v>369900</v>
      </c>
      <c r="I1059" t="str">
        <f t="shared" si="42"/>
        <v>SIN PROMO</v>
      </c>
    </row>
    <row r="1060" spans="1:9">
      <c r="A1060" s="68" t="s">
        <v>2569</v>
      </c>
      <c r="B1060" s="68" t="s">
        <v>2570</v>
      </c>
      <c r="C1060" s="9" t="s">
        <v>2571</v>
      </c>
      <c r="D1060" s="9" t="s">
        <v>2572</v>
      </c>
      <c r="E1060" s="68" t="s">
        <v>1489</v>
      </c>
      <c r="F1060" s="6">
        <v>159900</v>
      </c>
      <c r="G1060" s="6" t="s">
        <v>13</v>
      </c>
      <c r="H1060">
        <v>159900</v>
      </c>
      <c r="I1060" t="str">
        <f t="shared" si="42"/>
        <v>SIN PROMO</v>
      </c>
    </row>
    <row r="1061" spans="1:9">
      <c r="A1061" s="68" t="s">
        <v>1560</v>
      </c>
      <c r="B1061" s="68" t="s">
        <v>1561</v>
      </c>
      <c r="C1061" s="9" t="s">
        <v>2301</v>
      </c>
      <c r="D1061" s="9" t="s">
        <v>1562</v>
      </c>
      <c r="E1061" s="68" t="s">
        <v>12</v>
      </c>
      <c r="F1061" s="6">
        <v>1539900</v>
      </c>
      <c r="G1061" s="6" t="s">
        <v>13</v>
      </c>
      <c r="H1061" s="6">
        <v>1539900</v>
      </c>
      <c r="I1061" t="str">
        <f t="shared" si="42"/>
        <v>SIN PROMO</v>
      </c>
    </row>
    <row r="1062" spans="1:9">
      <c r="A1062" s="68" t="s">
        <v>2383</v>
      </c>
      <c r="B1062" s="68" t="s">
        <v>2384</v>
      </c>
      <c r="C1062" s="68" t="s">
        <v>1700</v>
      </c>
      <c r="D1062" s="68" t="s">
        <v>2385</v>
      </c>
      <c r="E1062" s="68" t="s">
        <v>48</v>
      </c>
      <c r="F1062" s="70" t="s">
        <v>14634</v>
      </c>
      <c r="G1062" s="70" t="s">
        <v>13</v>
      </c>
    </row>
    <row r="1063" spans="1:9">
      <c r="A1063" s="68" t="s">
        <v>2573</v>
      </c>
      <c r="B1063" s="68"/>
      <c r="C1063" s="68" t="s">
        <v>6</v>
      </c>
      <c r="D1063" s="68" t="s">
        <v>2574</v>
      </c>
      <c r="E1063" s="68" t="s">
        <v>16</v>
      </c>
      <c r="F1063" s="70" t="s">
        <v>8523</v>
      </c>
      <c r="G1063" s="70" t="s">
        <v>13</v>
      </c>
    </row>
    <row r="1064" spans="1:9" ht="26.4">
      <c r="A1064" s="68" t="s">
        <v>2573</v>
      </c>
      <c r="B1064" s="68" t="s">
        <v>2575</v>
      </c>
      <c r="C1064" s="68" t="s">
        <v>2576</v>
      </c>
      <c r="D1064" s="69" t="str">
        <f>"     "&amp;D1063</f>
        <v xml:space="preserve">     Silla Moderna Auxiliar Para Comedor Natura</v>
      </c>
      <c r="E1064" s="68" t="s">
        <v>2577</v>
      </c>
      <c r="F1064" s="70" t="str">
        <f>F1063</f>
        <v>339900</v>
      </c>
      <c r="G1064" s="70" t="str">
        <f>G1063&amp;"     "</f>
        <v xml:space="preserve">$     </v>
      </c>
    </row>
    <row r="1065" spans="1:9" ht="26.4">
      <c r="A1065" s="68" t="s">
        <v>2573</v>
      </c>
      <c r="B1065" s="68" t="s">
        <v>2578</v>
      </c>
      <c r="C1065" s="68" t="s">
        <v>2579</v>
      </c>
      <c r="D1065" s="69" t="str">
        <f>"     "&amp;D1063</f>
        <v xml:space="preserve">     Silla Moderna Auxiliar Para Comedor Natura</v>
      </c>
      <c r="E1065" s="68" t="s">
        <v>2580</v>
      </c>
      <c r="F1065" s="70" t="str">
        <f>F1063</f>
        <v>339900</v>
      </c>
      <c r="G1065" s="70" t="str">
        <f>G1063&amp;"     "</f>
        <v xml:space="preserve">$     </v>
      </c>
    </row>
    <row r="1066" spans="1:9" ht="26.4">
      <c r="A1066" s="68" t="s">
        <v>2573</v>
      </c>
      <c r="B1066" s="68" t="s">
        <v>2581</v>
      </c>
      <c r="C1066" s="68" t="s">
        <v>2582</v>
      </c>
      <c r="D1066" s="69" t="str">
        <f>"     "&amp;D1063</f>
        <v xml:space="preserve">     Silla Moderna Auxiliar Para Comedor Natura</v>
      </c>
      <c r="E1066" s="68" t="s">
        <v>2583</v>
      </c>
      <c r="F1066" s="70" t="str">
        <f>F1063</f>
        <v>339900</v>
      </c>
      <c r="G1066" s="70" t="str">
        <f>G1063&amp;"     "</f>
        <v xml:space="preserve">$     </v>
      </c>
    </row>
    <row r="1067" spans="1:9" ht="26.4">
      <c r="A1067" s="68" t="s">
        <v>2573</v>
      </c>
      <c r="B1067" s="68" t="s">
        <v>2584</v>
      </c>
      <c r="C1067" s="68" t="s">
        <v>2585</v>
      </c>
      <c r="D1067" s="69" t="str">
        <f>"     "&amp;D1063</f>
        <v xml:space="preserve">     Silla Moderna Auxiliar Para Comedor Natura</v>
      </c>
      <c r="E1067" s="68" t="s">
        <v>2586</v>
      </c>
      <c r="F1067" s="70" t="str">
        <f>F1063</f>
        <v>339900</v>
      </c>
      <c r="G1067" s="70" t="str">
        <f>G1063&amp;"     "</f>
        <v xml:space="preserve">$     </v>
      </c>
    </row>
    <row r="1068" spans="1:9" ht="26.4">
      <c r="A1068" s="68" t="s">
        <v>2573</v>
      </c>
      <c r="B1068" s="68" t="s">
        <v>2587</v>
      </c>
      <c r="C1068" s="68" t="s">
        <v>2588</v>
      </c>
      <c r="D1068" s="69" t="str">
        <f>"     "&amp;D1063</f>
        <v xml:space="preserve">     Silla Moderna Auxiliar Para Comedor Natura</v>
      </c>
      <c r="E1068" s="68" t="s">
        <v>2589</v>
      </c>
      <c r="F1068" s="70" t="str">
        <f>F1063</f>
        <v>339900</v>
      </c>
      <c r="G1068" s="70" t="str">
        <f>G1063&amp;"     "</f>
        <v xml:space="preserve">$     </v>
      </c>
    </row>
    <row r="1069" spans="1:9" ht="26.4">
      <c r="A1069" s="68" t="s">
        <v>2573</v>
      </c>
      <c r="B1069" s="68" t="s">
        <v>2590</v>
      </c>
      <c r="C1069" s="68" t="s">
        <v>2591</v>
      </c>
      <c r="D1069" s="69" t="str">
        <f>"     "&amp;D1063</f>
        <v xml:space="preserve">     Silla Moderna Auxiliar Para Comedor Natura</v>
      </c>
      <c r="E1069" s="68" t="s">
        <v>2592</v>
      </c>
      <c r="F1069" s="70" t="str">
        <f>F1063</f>
        <v>339900</v>
      </c>
      <c r="G1069" s="70" t="str">
        <f>G1063&amp;"     "</f>
        <v xml:space="preserve">$     </v>
      </c>
    </row>
    <row r="1070" spans="1:9">
      <c r="A1070" s="68" t="s">
        <v>2596</v>
      </c>
      <c r="B1070" s="68" t="s">
        <v>2597</v>
      </c>
      <c r="C1070" s="68" t="s">
        <v>2598</v>
      </c>
      <c r="D1070" s="68" t="s">
        <v>2599</v>
      </c>
      <c r="E1070" s="68" t="s">
        <v>2600</v>
      </c>
      <c r="F1070" s="70" t="s">
        <v>8526</v>
      </c>
      <c r="G1070" s="70" t="s">
        <v>13</v>
      </c>
    </row>
    <row r="1071" spans="1:9">
      <c r="A1071" s="68" t="s">
        <v>333</v>
      </c>
      <c r="B1071" s="68" t="s">
        <v>334</v>
      </c>
      <c r="C1071" s="68" t="s">
        <v>1792</v>
      </c>
      <c r="D1071" s="68" t="s">
        <v>335</v>
      </c>
      <c r="E1071" s="68" t="s">
        <v>236</v>
      </c>
      <c r="F1071" s="70" t="s">
        <v>14635</v>
      </c>
      <c r="G1071" s="70" t="s">
        <v>13</v>
      </c>
    </row>
    <row r="1072" spans="1:9">
      <c r="A1072" s="68" t="s">
        <v>2601</v>
      </c>
      <c r="B1072" s="68"/>
      <c r="C1072" s="68" t="s">
        <v>6</v>
      </c>
      <c r="D1072" s="68" t="s">
        <v>2602</v>
      </c>
      <c r="E1072" s="68" t="s">
        <v>16</v>
      </c>
      <c r="F1072" s="70" t="s">
        <v>8527</v>
      </c>
      <c r="G1072" s="70" t="s">
        <v>13</v>
      </c>
    </row>
    <row r="1073" spans="1:7" ht="39.6">
      <c r="A1073" s="68" t="s">
        <v>2601</v>
      </c>
      <c r="B1073" s="68" t="s">
        <v>2603</v>
      </c>
      <c r="C1073" s="68" t="s">
        <v>1716</v>
      </c>
      <c r="D1073" s="69" t="str">
        <f>"     "&amp;D1072</f>
        <v xml:space="preserve">     Silla Eames Tradicional Cojin Milano Patas En Madera Ekms259</v>
      </c>
      <c r="E1073" s="68" t="s">
        <v>12</v>
      </c>
      <c r="F1073" s="70" t="str">
        <f>F1072</f>
        <v>239900</v>
      </c>
      <c r="G1073" s="70" t="str">
        <f>G1072&amp;"     "</f>
        <v xml:space="preserve">$     </v>
      </c>
    </row>
    <row r="1074" spans="1:7" ht="39.6">
      <c r="A1074" s="68" t="s">
        <v>2601</v>
      </c>
      <c r="B1074" s="68" t="s">
        <v>2604</v>
      </c>
      <c r="C1074" s="68" t="s">
        <v>1715</v>
      </c>
      <c r="D1074" s="69" t="str">
        <f>"     "&amp;D1072</f>
        <v xml:space="preserve">     Silla Eames Tradicional Cojin Milano Patas En Madera Ekms259</v>
      </c>
      <c r="E1074" s="68" t="s">
        <v>38</v>
      </c>
      <c r="F1074" s="70" t="str">
        <f>F1072</f>
        <v>239900</v>
      </c>
      <c r="G1074" s="70" t="str">
        <f>G1072&amp;"     "</f>
        <v xml:space="preserve">$     </v>
      </c>
    </row>
    <row r="1075" spans="1:7" ht="39.6">
      <c r="A1075" s="68" t="s">
        <v>2601</v>
      </c>
      <c r="B1075" s="68" t="s">
        <v>2605</v>
      </c>
      <c r="C1075" s="68" t="s">
        <v>1714</v>
      </c>
      <c r="D1075" s="69" t="str">
        <f>"     "&amp;D1072</f>
        <v xml:space="preserve">     Silla Eames Tradicional Cojin Milano Patas En Madera Ekms259</v>
      </c>
      <c r="E1075" s="68" t="s">
        <v>36</v>
      </c>
      <c r="F1075" s="70" t="str">
        <f>F1072</f>
        <v>239900</v>
      </c>
      <c r="G1075" s="70" t="str">
        <f>G1072&amp;"     "</f>
        <v xml:space="preserve">$     </v>
      </c>
    </row>
    <row r="1076" spans="1:7" ht="39.6">
      <c r="A1076" s="68" t="s">
        <v>2601</v>
      </c>
      <c r="B1076" s="68" t="s">
        <v>2606</v>
      </c>
      <c r="C1076" s="68" t="s">
        <v>1719</v>
      </c>
      <c r="D1076" s="69" t="str">
        <f>"     "&amp;D1072</f>
        <v xml:space="preserve">     Silla Eames Tradicional Cojin Milano Patas En Madera Ekms259</v>
      </c>
      <c r="E1076" s="68" t="s">
        <v>48</v>
      </c>
      <c r="F1076" s="70" t="str">
        <f>F1072</f>
        <v>239900</v>
      </c>
      <c r="G1076" s="70" t="str">
        <f>G1072&amp;"     "</f>
        <v xml:space="preserve">$     </v>
      </c>
    </row>
    <row r="1077" spans="1:7" ht="39.6">
      <c r="A1077" s="68" t="s">
        <v>2601</v>
      </c>
      <c r="B1077" s="68" t="s">
        <v>2607</v>
      </c>
      <c r="C1077" s="68" t="s">
        <v>1705</v>
      </c>
      <c r="D1077" s="69" t="str">
        <f>"     "&amp;D1072</f>
        <v xml:space="preserve">     Silla Eames Tradicional Cojin Milano Patas En Madera Ekms259</v>
      </c>
      <c r="E1077" s="68" t="s">
        <v>350</v>
      </c>
      <c r="F1077" s="70" t="str">
        <f>F1072</f>
        <v>239900</v>
      </c>
      <c r="G1077" s="70" t="str">
        <f>G1072&amp;"     "</f>
        <v xml:space="preserve">$     </v>
      </c>
    </row>
    <row r="1078" spans="1:7">
      <c r="A1078" s="68" t="s">
        <v>2608</v>
      </c>
      <c r="B1078" s="68"/>
      <c r="C1078" s="68" t="s">
        <v>6</v>
      </c>
      <c r="D1078" s="68" t="s">
        <v>2609</v>
      </c>
      <c r="E1078" s="68" t="s">
        <v>16</v>
      </c>
      <c r="F1078" s="70" t="s">
        <v>8529</v>
      </c>
      <c r="G1078" s="70" t="s">
        <v>13</v>
      </c>
    </row>
    <row r="1079" spans="1:7" ht="26.4">
      <c r="A1079" s="68" t="s">
        <v>2608</v>
      </c>
      <c r="B1079" s="68" t="s">
        <v>2610</v>
      </c>
      <c r="C1079" s="68" t="s">
        <v>2611</v>
      </c>
      <c r="D1079" s="69" t="str">
        <f>"     "&amp;D1078</f>
        <v xml:space="preserve">     Cuadros Decorativos Diseño Animales 1.80x1.20x5</v>
      </c>
      <c r="E1079" s="68" t="s">
        <v>1566</v>
      </c>
      <c r="F1079" s="70" t="str">
        <f>F1078</f>
        <v>629900</v>
      </c>
      <c r="G1079" s="70" t="str">
        <f>G1078&amp;"     "</f>
        <v xml:space="preserve">$     </v>
      </c>
    </row>
    <row r="1080" spans="1:7" ht="26.4">
      <c r="A1080" s="68" t="s">
        <v>2608</v>
      </c>
      <c r="B1080" s="68" t="s">
        <v>2612</v>
      </c>
      <c r="C1080" s="68" t="s">
        <v>2613</v>
      </c>
      <c r="D1080" s="69" t="str">
        <f>"     "&amp;D1078</f>
        <v xml:space="preserve">     Cuadros Decorativos Diseño Animales 1.80x1.20x5</v>
      </c>
      <c r="E1080" s="68" t="s">
        <v>1568</v>
      </c>
      <c r="F1080" s="70" t="str">
        <f>F1078</f>
        <v>629900</v>
      </c>
      <c r="G1080" s="70" t="str">
        <f>G1078&amp;"     "</f>
        <v xml:space="preserve">$     </v>
      </c>
    </row>
    <row r="1081" spans="1:7" ht="26.4">
      <c r="A1081" s="68" t="s">
        <v>2608</v>
      </c>
      <c r="B1081" s="68" t="s">
        <v>2614</v>
      </c>
      <c r="C1081" s="68" t="s">
        <v>2615</v>
      </c>
      <c r="D1081" s="69" t="str">
        <f>"     "&amp;D1078</f>
        <v xml:space="preserve">     Cuadros Decorativos Diseño Animales 1.80x1.20x5</v>
      </c>
      <c r="E1081" s="68" t="s">
        <v>1570</v>
      </c>
      <c r="F1081" s="70" t="str">
        <f>F1078</f>
        <v>629900</v>
      </c>
      <c r="G1081" s="70" t="str">
        <f>G1078&amp;"     "</f>
        <v xml:space="preserve">$     </v>
      </c>
    </row>
    <row r="1082" spans="1:7" ht="26.4">
      <c r="A1082" s="68" t="s">
        <v>2608</v>
      </c>
      <c r="B1082" s="68" t="s">
        <v>2616</v>
      </c>
      <c r="C1082" s="68" t="s">
        <v>2617</v>
      </c>
      <c r="D1082" s="69" t="str">
        <f>"     "&amp;D1078</f>
        <v xml:space="preserve">     Cuadros Decorativos Diseño Animales 1.80x1.20x5</v>
      </c>
      <c r="E1082" s="68" t="s">
        <v>1572</v>
      </c>
      <c r="F1082" s="70" t="str">
        <f>F1078</f>
        <v>629900</v>
      </c>
      <c r="G1082" s="70" t="str">
        <f>G1078&amp;"     "</f>
        <v xml:space="preserve">$     </v>
      </c>
    </row>
    <row r="1083" spans="1:7" ht="26.4">
      <c r="A1083" s="68" t="s">
        <v>2608</v>
      </c>
      <c r="B1083" s="68" t="s">
        <v>2618</v>
      </c>
      <c r="C1083" s="68" t="s">
        <v>2619</v>
      </c>
      <c r="D1083" s="69" t="str">
        <f>"     "&amp;D1078</f>
        <v xml:space="preserve">     Cuadros Decorativos Diseño Animales 1.80x1.20x5</v>
      </c>
      <c r="E1083" s="68" t="s">
        <v>1574</v>
      </c>
      <c r="F1083" s="70" t="str">
        <f>F1078</f>
        <v>629900</v>
      </c>
      <c r="G1083" s="70" t="str">
        <f>G1078&amp;"     "</f>
        <v xml:space="preserve">$     </v>
      </c>
    </row>
    <row r="1084" spans="1:7">
      <c r="A1084" s="68" t="s">
        <v>2620</v>
      </c>
      <c r="B1084" s="68" t="s">
        <v>2621</v>
      </c>
      <c r="C1084" s="68" t="s">
        <v>2452</v>
      </c>
      <c r="D1084" s="68" t="s">
        <v>2622</v>
      </c>
      <c r="E1084" s="68" t="s">
        <v>105</v>
      </c>
      <c r="F1084" s="70" t="s">
        <v>8531</v>
      </c>
      <c r="G1084" s="70" t="s">
        <v>13</v>
      </c>
    </row>
    <row r="1085" spans="1:7">
      <c r="A1085" s="68" t="s">
        <v>2467</v>
      </c>
      <c r="B1085" s="68" t="s">
        <v>2468</v>
      </c>
      <c r="C1085" s="68" t="s">
        <v>2469</v>
      </c>
      <c r="D1085" s="68" t="s">
        <v>2470</v>
      </c>
      <c r="E1085" s="68" t="s">
        <v>105</v>
      </c>
      <c r="F1085" s="70" t="s">
        <v>14636</v>
      </c>
      <c r="G1085" s="70" t="s">
        <v>13</v>
      </c>
    </row>
    <row r="1086" spans="1:7">
      <c r="A1086" s="68" t="s">
        <v>1038</v>
      </c>
      <c r="B1086" s="68"/>
      <c r="C1086" s="68" t="s">
        <v>6</v>
      </c>
      <c r="D1086" s="68" t="s">
        <v>1039</v>
      </c>
      <c r="E1086" s="68" t="s">
        <v>16</v>
      </c>
      <c r="F1086" s="70" t="s">
        <v>14637</v>
      </c>
      <c r="G1086" s="70" t="s">
        <v>13</v>
      </c>
    </row>
    <row r="1087" spans="1:7" ht="26.4">
      <c r="A1087" s="68" t="s">
        <v>1038</v>
      </c>
      <c r="B1087" s="68" t="s">
        <v>1040</v>
      </c>
      <c r="C1087" s="68" t="s">
        <v>2180</v>
      </c>
      <c r="D1087" s="69" t="str">
        <f>"     "&amp;D1086</f>
        <v xml:space="preserve">     Cama Paris Doble Con Puff Baúl 160x190x150</v>
      </c>
      <c r="E1087" s="68" t="s">
        <v>728</v>
      </c>
      <c r="F1087" s="70" t="str">
        <f>F1086</f>
        <v>2409900</v>
      </c>
      <c r="G1087" s="70" t="str">
        <f>G1086&amp;"     "</f>
        <v xml:space="preserve">$     </v>
      </c>
    </row>
    <row r="1088" spans="1:7" ht="26.4">
      <c r="A1088" s="68" t="s">
        <v>1038</v>
      </c>
      <c r="B1088" s="68" t="s">
        <v>1041</v>
      </c>
      <c r="C1088" s="68" t="s">
        <v>2181</v>
      </c>
      <c r="D1088" s="69" t="str">
        <f>"     "&amp;D1086</f>
        <v xml:space="preserve">     Cama Paris Doble Con Puff Baúl 160x190x150</v>
      </c>
      <c r="E1088" s="68" t="s">
        <v>730</v>
      </c>
      <c r="F1088" s="70" t="str">
        <f>F1086</f>
        <v>2409900</v>
      </c>
      <c r="G1088" s="70" t="str">
        <f>G1086&amp;"     "</f>
        <v xml:space="preserve">$     </v>
      </c>
    </row>
    <row r="1089" spans="1:7" ht="26.4">
      <c r="A1089" s="68" t="s">
        <v>1038</v>
      </c>
      <c r="B1089" s="68" t="s">
        <v>1042</v>
      </c>
      <c r="C1089" s="68" t="s">
        <v>2182</v>
      </c>
      <c r="D1089" s="69" t="str">
        <f>"     "&amp;D1086</f>
        <v xml:space="preserve">     Cama Paris Doble Con Puff Baúl 160x190x150</v>
      </c>
      <c r="E1089" s="68" t="s">
        <v>732</v>
      </c>
      <c r="F1089" s="70" t="str">
        <f>F1086</f>
        <v>2409900</v>
      </c>
      <c r="G1089" s="70" t="str">
        <f>G1086&amp;"     "</f>
        <v xml:space="preserve">$     </v>
      </c>
    </row>
    <row r="1090" spans="1:7" ht="26.4">
      <c r="A1090" s="68" t="s">
        <v>1038</v>
      </c>
      <c r="B1090" s="68" t="s">
        <v>1043</v>
      </c>
      <c r="C1090" s="68" t="s">
        <v>2183</v>
      </c>
      <c r="D1090" s="69" t="str">
        <f>"     "&amp;D1086</f>
        <v xml:space="preserve">     Cama Paris Doble Con Puff Baúl 160x190x150</v>
      </c>
      <c r="E1090" s="68" t="s">
        <v>734</v>
      </c>
      <c r="F1090" s="70" t="str">
        <f>F1086</f>
        <v>2409900</v>
      </c>
      <c r="G1090" s="70" t="str">
        <f>G1086&amp;"     "</f>
        <v xml:space="preserve">$     </v>
      </c>
    </row>
    <row r="1091" spans="1:7" ht="26.4">
      <c r="A1091" s="68" t="s">
        <v>1038</v>
      </c>
      <c r="B1091" s="68" t="s">
        <v>1044</v>
      </c>
      <c r="C1091" s="68" t="s">
        <v>2069</v>
      </c>
      <c r="D1091" s="69" t="str">
        <f>"     "&amp;D1086</f>
        <v xml:space="preserve">     Cama Paris Doble Con Puff Baúl 160x190x150</v>
      </c>
      <c r="E1091" s="68" t="s">
        <v>736</v>
      </c>
      <c r="F1091" s="70" t="str">
        <f>F1086</f>
        <v>2409900</v>
      </c>
      <c r="G1091" s="70" t="str">
        <f>G1086&amp;"     "</f>
        <v xml:space="preserve">$     </v>
      </c>
    </row>
    <row r="1092" spans="1:7" ht="26.4">
      <c r="A1092" s="68" t="s">
        <v>1038</v>
      </c>
      <c r="B1092" s="68" t="s">
        <v>1045</v>
      </c>
      <c r="C1092" s="68" t="s">
        <v>2058</v>
      </c>
      <c r="D1092" s="69" t="str">
        <f>"     "&amp;D1086</f>
        <v xml:space="preserve">     Cama Paris Doble Con Puff Baúl 160x190x150</v>
      </c>
      <c r="E1092" s="68" t="s">
        <v>738</v>
      </c>
      <c r="F1092" s="70" t="str">
        <f>F1086</f>
        <v>2409900</v>
      </c>
      <c r="G1092" s="70" t="str">
        <f>G1086&amp;"     "</f>
        <v xml:space="preserve">$     </v>
      </c>
    </row>
    <row r="1093" spans="1:7" ht="26.4">
      <c r="A1093" s="68" t="s">
        <v>1038</v>
      </c>
      <c r="B1093" s="68" t="s">
        <v>1046</v>
      </c>
      <c r="C1093" s="68" t="s">
        <v>2184</v>
      </c>
      <c r="D1093" s="69" t="str">
        <f>"     "&amp;D1086</f>
        <v xml:space="preserve">     Cama Paris Doble Con Puff Baúl 160x190x150</v>
      </c>
      <c r="E1093" s="68" t="s">
        <v>740</v>
      </c>
      <c r="F1093" s="70" t="str">
        <f>F1086</f>
        <v>2409900</v>
      </c>
      <c r="G1093" s="70" t="str">
        <f>G1086&amp;"     "</f>
        <v xml:space="preserve">$     </v>
      </c>
    </row>
    <row r="1094" spans="1:7">
      <c r="A1094" s="68" t="s">
        <v>1047</v>
      </c>
      <c r="B1094" s="68"/>
      <c r="C1094" s="68" t="s">
        <v>6</v>
      </c>
      <c r="D1094" s="68" t="s">
        <v>1048</v>
      </c>
      <c r="E1094" s="68" t="s">
        <v>16</v>
      </c>
      <c r="F1094" s="70" t="s">
        <v>14638</v>
      </c>
      <c r="G1094" s="70" t="s">
        <v>13</v>
      </c>
    </row>
    <row r="1095" spans="1:7" ht="26.4">
      <c r="A1095" s="68" t="s">
        <v>1047</v>
      </c>
      <c r="B1095" s="68" t="s">
        <v>1049</v>
      </c>
      <c r="C1095" s="68" t="s">
        <v>2185</v>
      </c>
      <c r="D1095" s="69" t="str">
        <f>"     "&amp;D1094</f>
        <v xml:space="preserve">     Cama Paris Doble Con Puff Baúl 200x200x150</v>
      </c>
      <c r="E1095" s="68" t="s">
        <v>728</v>
      </c>
      <c r="F1095" s="70" t="str">
        <f>F1094</f>
        <v>2619900</v>
      </c>
      <c r="G1095" s="70" t="str">
        <f>G1094&amp;"     "</f>
        <v xml:space="preserve">$     </v>
      </c>
    </row>
    <row r="1096" spans="1:7" ht="26.4">
      <c r="A1096" s="68" t="s">
        <v>1047</v>
      </c>
      <c r="B1096" s="68" t="s">
        <v>1050</v>
      </c>
      <c r="C1096" s="68" t="s">
        <v>2186</v>
      </c>
      <c r="D1096" s="69" t="str">
        <f>"     "&amp;D1094</f>
        <v xml:space="preserve">     Cama Paris Doble Con Puff Baúl 200x200x150</v>
      </c>
      <c r="E1096" s="68" t="s">
        <v>730</v>
      </c>
      <c r="F1096" s="70" t="str">
        <f>F1094</f>
        <v>2619900</v>
      </c>
      <c r="G1096" s="70" t="str">
        <f>G1094&amp;"     "</f>
        <v xml:space="preserve">$     </v>
      </c>
    </row>
    <row r="1097" spans="1:7" ht="26.4">
      <c r="A1097" s="68" t="s">
        <v>1047</v>
      </c>
      <c r="B1097" s="68" t="s">
        <v>1051</v>
      </c>
      <c r="C1097" s="68" t="s">
        <v>2187</v>
      </c>
      <c r="D1097" s="69" t="str">
        <f>"     "&amp;D1094</f>
        <v xml:space="preserve">     Cama Paris Doble Con Puff Baúl 200x200x150</v>
      </c>
      <c r="E1097" s="68" t="s">
        <v>732</v>
      </c>
      <c r="F1097" s="70" t="str">
        <f>F1094</f>
        <v>2619900</v>
      </c>
      <c r="G1097" s="70" t="str">
        <f>G1094&amp;"     "</f>
        <v xml:space="preserve">$     </v>
      </c>
    </row>
    <row r="1098" spans="1:7" ht="26.4">
      <c r="A1098" s="68" t="s">
        <v>1047</v>
      </c>
      <c r="B1098" s="68" t="s">
        <v>1052</v>
      </c>
      <c r="C1098" s="68" t="s">
        <v>2188</v>
      </c>
      <c r="D1098" s="69" t="str">
        <f>"     "&amp;D1094</f>
        <v xml:space="preserve">     Cama Paris Doble Con Puff Baúl 200x200x150</v>
      </c>
      <c r="E1098" s="68" t="s">
        <v>734</v>
      </c>
      <c r="F1098" s="70" t="str">
        <f>F1094</f>
        <v>2619900</v>
      </c>
      <c r="G1098" s="70" t="str">
        <f>G1094&amp;"     "</f>
        <v xml:space="preserve">$     </v>
      </c>
    </row>
    <row r="1099" spans="1:7" ht="26.4">
      <c r="A1099" s="68" t="s">
        <v>1047</v>
      </c>
      <c r="B1099" s="68" t="s">
        <v>1053</v>
      </c>
      <c r="C1099" s="68" t="s">
        <v>2189</v>
      </c>
      <c r="D1099" s="69" t="str">
        <f>"     "&amp;D1094</f>
        <v xml:space="preserve">     Cama Paris Doble Con Puff Baúl 200x200x150</v>
      </c>
      <c r="E1099" s="68" t="s">
        <v>736</v>
      </c>
      <c r="F1099" s="70" t="str">
        <f>F1094</f>
        <v>2619900</v>
      </c>
      <c r="G1099" s="70" t="str">
        <f>G1094&amp;"     "</f>
        <v xml:space="preserve">$     </v>
      </c>
    </row>
    <row r="1100" spans="1:7" ht="26.4">
      <c r="A1100" s="68" t="s">
        <v>1047</v>
      </c>
      <c r="B1100" s="68" t="s">
        <v>1054</v>
      </c>
      <c r="C1100" s="68" t="s">
        <v>2190</v>
      </c>
      <c r="D1100" s="69" t="str">
        <f>"     "&amp;D1094</f>
        <v xml:space="preserve">     Cama Paris Doble Con Puff Baúl 200x200x150</v>
      </c>
      <c r="E1100" s="68" t="s">
        <v>738</v>
      </c>
      <c r="F1100" s="70" t="str">
        <f>F1094</f>
        <v>2619900</v>
      </c>
      <c r="G1100" s="70" t="str">
        <f>G1094&amp;"     "</f>
        <v xml:space="preserve">$     </v>
      </c>
    </row>
    <row r="1101" spans="1:7" ht="26.4">
      <c r="A1101" s="68" t="s">
        <v>1047</v>
      </c>
      <c r="B1101" s="68" t="s">
        <v>1055</v>
      </c>
      <c r="C1101" s="68" t="s">
        <v>2191</v>
      </c>
      <c r="D1101" s="69" t="str">
        <f>"     "&amp;D1094</f>
        <v xml:space="preserve">     Cama Paris Doble Con Puff Baúl 200x200x150</v>
      </c>
      <c r="E1101" s="68" t="s">
        <v>740</v>
      </c>
      <c r="F1101" s="70" t="str">
        <f>F1094</f>
        <v>2619900</v>
      </c>
      <c r="G1101" s="70" t="str">
        <f>G1094&amp;"     "</f>
        <v xml:space="preserve">$     </v>
      </c>
    </row>
    <row r="1102" spans="1:7">
      <c r="A1102" s="68" t="s">
        <v>2652</v>
      </c>
      <c r="B1102" s="68"/>
      <c r="C1102" s="68" t="s">
        <v>6</v>
      </c>
      <c r="D1102" s="68" t="s">
        <v>2653</v>
      </c>
      <c r="E1102" s="68" t="s">
        <v>16</v>
      </c>
      <c r="F1102" s="70" t="s">
        <v>8536</v>
      </c>
      <c r="G1102" s="70" t="s">
        <v>13</v>
      </c>
    </row>
    <row r="1103" spans="1:7" ht="26.4">
      <c r="A1103" s="68" t="s">
        <v>2652</v>
      </c>
      <c r="B1103" s="68" t="s">
        <v>2654</v>
      </c>
      <c r="C1103" s="68" t="s">
        <v>2655</v>
      </c>
      <c r="D1103" s="69" t="str">
        <f>"     "&amp;D1102</f>
        <v xml:space="preserve">     Silla Nordic, Comedor, Sala, Moderna</v>
      </c>
      <c r="E1103" s="68" t="s">
        <v>2656</v>
      </c>
      <c r="F1103" s="70" t="str">
        <f>F1102</f>
        <v>329900</v>
      </c>
      <c r="G1103" s="70" t="str">
        <f>G1102&amp;"     "</f>
        <v xml:space="preserve">$     </v>
      </c>
    </row>
    <row r="1104" spans="1:7" ht="26.4">
      <c r="A1104" s="68" t="s">
        <v>2652</v>
      </c>
      <c r="B1104" s="68" t="s">
        <v>2657</v>
      </c>
      <c r="C1104" s="68" t="s">
        <v>2658</v>
      </c>
      <c r="D1104" s="69" t="str">
        <f>"     "&amp;D1102</f>
        <v xml:space="preserve">     Silla Nordic, Comedor, Sala, Moderna</v>
      </c>
      <c r="E1104" s="68" t="s">
        <v>1285</v>
      </c>
      <c r="F1104" s="70" t="str">
        <f>F1102</f>
        <v>329900</v>
      </c>
      <c r="G1104" s="70" t="str">
        <f>G1102&amp;"     "</f>
        <v xml:space="preserve">$     </v>
      </c>
    </row>
    <row r="1105" spans="1:7" ht="26.4">
      <c r="A1105" s="68" t="s">
        <v>2652</v>
      </c>
      <c r="B1105" s="68" t="s">
        <v>2659</v>
      </c>
      <c r="C1105" s="68" t="s">
        <v>2660</v>
      </c>
      <c r="D1105" s="69" t="str">
        <f>"     "&amp;D1102</f>
        <v xml:space="preserve">     Silla Nordic, Comedor, Sala, Moderna</v>
      </c>
      <c r="E1105" s="68" t="s">
        <v>111</v>
      </c>
      <c r="F1105" s="70" t="str">
        <f>F1102</f>
        <v>329900</v>
      </c>
      <c r="G1105" s="70" t="str">
        <f>G1102&amp;"     "</f>
        <v xml:space="preserve">$     </v>
      </c>
    </row>
    <row r="1106" spans="1:7" ht="26.4">
      <c r="A1106" s="68" t="s">
        <v>2652</v>
      </c>
      <c r="B1106" s="68" t="s">
        <v>2661</v>
      </c>
      <c r="C1106" s="68" t="s">
        <v>2662</v>
      </c>
      <c r="D1106" s="69" t="str">
        <f>"     "&amp;D1102</f>
        <v xml:space="preserve">     Silla Nordic, Comedor, Sala, Moderna</v>
      </c>
      <c r="E1106" s="68" t="s">
        <v>121</v>
      </c>
      <c r="F1106" s="70" t="str">
        <f>F1102</f>
        <v>329900</v>
      </c>
      <c r="G1106" s="70" t="str">
        <f>G1102&amp;"     "</f>
        <v xml:space="preserve">$     </v>
      </c>
    </row>
    <row r="1107" spans="1:7">
      <c r="A1107" s="68" t="s">
        <v>2664</v>
      </c>
      <c r="B1107" s="68"/>
      <c r="C1107" s="68" t="s">
        <v>6</v>
      </c>
      <c r="D1107" s="68" t="s">
        <v>2665</v>
      </c>
      <c r="E1107" s="68" t="s">
        <v>16</v>
      </c>
      <c r="F1107" s="70" t="s">
        <v>8539</v>
      </c>
      <c r="G1107" s="70" t="s">
        <v>13</v>
      </c>
    </row>
    <row r="1108" spans="1:7" ht="26.4">
      <c r="A1108" s="68" t="s">
        <v>2664</v>
      </c>
      <c r="B1108" s="68" t="s">
        <v>2666</v>
      </c>
      <c r="C1108" s="68" t="s">
        <v>2667</v>
      </c>
      <c r="D1108" s="69" t="str">
        <f>"     "&amp;D1107</f>
        <v xml:space="preserve">     Combo Escritorio White Con Silla Eames</v>
      </c>
      <c r="E1108" s="68" t="s">
        <v>12</v>
      </c>
      <c r="F1108" s="70" t="str">
        <f>F1107</f>
        <v>649900</v>
      </c>
      <c r="G1108" s="70" t="str">
        <f>G1107&amp;"     "</f>
        <v xml:space="preserve">$     </v>
      </c>
    </row>
    <row r="1109" spans="1:7" ht="26.4">
      <c r="A1109" s="68" t="s">
        <v>2664</v>
      </c>
      <c r="B1109" s="68" t="s">
        <v>2668</v>
      </c>
      <c r="C1109" s="68" t="s">
        <v>2669</v>
      </c>
      <c r="D1109" s="69" t="str">
        <f>"     "&amp;D1107</f>
        <v xml:space="preserve">     Combo Escritorio White Con Silla Eames</v>
      </c>
      <c r="E1109" s="68" t="s">
        <v>300</v>
      </c>
      <c r="F1109" s="70" t="str">
        <f>F1107</f>
        <v>649900</v>
      </c>
      <c r="G1109" s="70" t="str">
        <f>G1107&amp;"     "</f>
        <v xml:space="preserve">$     </v>
      </c>
    </row>
    <row r="1110" spans="1:7" ht="26.4">
      <c r="A1110" s="68" t="s">
        <v>2664</v>
      </c>
      <c r="B1110" s="68" t="s">
        <v>2670</v>
      </c>
      <c r="C1110" s="68" t="s">
        <v>2671</v>
      </c>
      <c r="D1110" s="69" t="str">
        <f>"     "&amp;D1107</f>
        <v xml:space="preserve">     Combo Escritorio White Con Silla Eames</v>
      </c>
      <c r="E1110" s="68" t="s">
        <v>38</v>
      </c>
      <c r="F1110" s="70" t="str">
        <f>F1107</f>
        <v>649900</v>
      </c>
      <c r="G1110" s="70" t="str">
        <f>G1107&amp;"     "</f>
        <v xml:space="preserve">$     </v>
      </c>
    </row>
    <row r="1111" spans="1:7">
      <c r="A1111" s="68" t="s">
        <v>1375</v>
      </c>
      <c r="B1111" s="68" t="s">
        <v>1376</v>
      </c>
      <c r="C1111" s="68" t="s">
        <v>2071</v>
      </c>
      <c r="D1111" s="68" t="s">
        <v>1377</v>
      </c>
      <c r="E1111" s="68" t="s">
        <v>38</v>
      </c>
      <c r="F1111" s="70" t="s">
        <v>14639</v>
      </c>
      <c r="G1111" s="70" t="s">
        <v>13</v>
      </c>
    </row>
    <row r="1112" spans="1:7">
      <c r="A1112" s="68" t="s">
        <v>2677</v>
      </c>
      <c r="B1112" s="68"/>
      <c r="C1112" s="68" t="s">
        <v>6</v>
      </c>
      <c r="D1112" s="68" t="s">
        <v>2678</v>
      </c>
      <c r="E1112" s="68" t="s">
        <v>16</v>
      </c>
      <c r="F1112" s="70" t="s">
        <v>8543</v>
      </c>
      <c r="G1112" s="70" t="s">
        <v>13</v>
      </c>
    </row>
    <row r="1113" spans="1:7" ht="26.4">
      <c r="A1113" s="68" t="s">
        <v>2677</v>
      </c>
      <c r="B1113" s="68" t="s">
        <v>2679</v>
      </c>
      <c r="C1113" s="68" t="s">
        <v>2680</v>
      </c>
      <c r="D1113" s="69" t="str">
        <f>"     "&amp;D1112</f>
        <v xml:space="preserve">     Combo Mesa Infantil Andy + Sillas Andy Multicolor</v>
      </c>
      <c r="E1113" s="68" t="s">
        <v>153</v>
      </c>
      <c r="F1113" s="70" t="str">
        <f>F1112</f>
        <v>509900</v>
      </c>
      <c r="G1113" s="70" t="str">
        <f>G1112&amp;"     "</f>
        <v xml:space="preserve">$     </v>
      </c>
    </row>
    <row r="1114" spans="1:7" ht="26.4">
      <c r="A1114" s="68" t="s">
        <v>2677</v>
      </c>
      <c r="B1114" s="68" t="s">
        <v>2681</v>
      </c>
      <c r="C1114" s="68" t="s">
        <v>2682</v>
      </c>
      <c r="D1114" s="69" t="str">
        <f>"     "&amp;D1112</f>
        <v xml:space="preserve">     Combo Mesa Infantil Andy + Sillas Andy Multicolor</v>
      </c>
      <c r="E1114" s="68" t="s">
        <v>34</v>
      </c>
      <c r="F1114" s="70" t="str">
        <f>F1112</f>
        <v>509900</v>
      </c>
      <c r="G1114" s="70" t="str">
        <f>G1112&amp;"     "</f>
        <v xml:space="preserve">$     </v>
      </c>
    </row>
    <row r="1115" spans="1:7" ht="26.4">
      <c r="A1115" s="68" t="s">
        <v>2677</v>
      </c>
      <c r="B1115" s="68" t="s">
        <v>2683</v>
      </c>
      <c r="C1115" s="68" t="s">
        <v>2684</v>
      </c>
      <c r="D1115" s="69" t="str">
        <f>"     "&amp;D1112</f>
        <v xml:space="preserve">     Combo Mesa Infantil Andy + Sillas Andy Multicolor</v>
      </c>
      <c r="E1115" s="68" t="s">
        <v>38</v>
      </c>
      <c r="F1115" s="70" t="str">
        <f>F1112</f>
        <v>509900</v>
      </c>
      <c r="G1115" s="70" t="str">
        <f>G1112&amp;"     "</f>
        <v xml:space="preserve">$     </v>
      </c>
    </row>
    <row r="1116" spans="1:7" ht="26.4">
      <c r="A1116" s="68" t="s">
        <v>2677</v>
      </c>
      <c r="B1116" s="68" t="s">
        <v>2685</v>
      </c>
      <c r="C1116" s="68" t="s">
        <v>2686</v>
      </c>
      <c r="D1116" s="69" t="str">
        <f>"     "&amp;D1112</f>
        <v xml:space="preserve">     Combo Mesa Infantil Andy + Sillas Andy Multicolor</v>
      </c>
      <c r="E1116" s="68" t="s">
        <v>12</v>
      </c>
      <c r="F1116" s="70" t="str">
        <f>F1112</f>
        <v>509900</v>
      </c>
      <c r="G1116" s="70" t="str">
        <f>G1112&amp;"     "</f>
        <v xml:space="preserve">$     </v>
      </c>
    </row>
    <row r="1117" spans="1:7">
      <c r="A1117" s="68" t="s">
        <v>2687</v>
      </c>
      <c r="B1117" s="68" t="s">
        <v>2688</v>
      </c>
      <c r="C1117" s="68" t="s">
        <v>2689</v>
      </c>
      <c r="D1117" s="68" t="s">
        <v>2690</v>
      </c>
      <c r="E1117" s="68" t="s">
        <v>95</v>
      </c>
      <c r="F1117" s="70" t="s">
        <v>8545</v>
      </c>
      <c r="G1117" s="70" t="s">
        <v>13</v>
      </c>
    </row>
  </sheetData>
  <autoFilter ref="A1:H1117" xr:uid="{B5E0BD07-1A74-491D-BD4F-2BB8E9667DFC}"/>
  <conditionalFormatting sqref="G2:G3">
    <cfRule type="cellIs" priority="1" operator="equal">
      <formula>"$"</formula>
    </cfRule>
  </conditionalFormatting>
  <conditionalFormatting sqref="G10">
    <cfRule type="cellIs" priority="2" operator="equal">
      <formula>"$"</formula>
    </cfRule>
  </conditionalFormatting>
  <conditionalFormatting sqref="G15">
    <cfRule type="cellIs" priority="3" operator="equal">
      <formula>"$"</formula>
    </cfRule>
  </conditionalFormatting>
  <conditionalFormatting sqref="G19:G20">
    <cfRule type="cellIs" priority="4" operator="equal">
      <formula>"$"</formula>
    </cfRule>
  </conditionalFormatting>
  <conditionalFormatting sqref="G24">
    <cfRule type="cellIs" priority="5" operator="equal">
      <formula>"$"</formula>
    </cfRule>
  </conditionalFormatting>
  <conditionalFormatting sqref="G27">
    <cfRule type="cellIs" priority="6" operator="equal">
      <formula>"$"</formula>
    </cfRule>
  </conditionalFormatting>
  <conditionalFormatting sqref="G33">
    <cfRule type="cellIs" priority="7" operator="equal">
      <formula>"$"</formula>
    </cfRule>
  </conditionalFormatting>
  <conditionalFormatting sqref="G44">
    <cfRule type="cellIs" priority="8" operator="equal">
      <formula>"$"</formula>
    </cfRule>
  </conditionalFormatting>
  <conditionalFormatting sqref="G49">
    <cfRule type="cellIs" priority="9" operator="equal">
      <formula>"$"</formula>
    </cfRule>
  </conditionalFormatting>
  <conditionalFormatting sqref="G52:G53">
    <cfRule type="cellIs" priority="10" operator="equal">
      <formula>"$"</formula>
    </cfRule>
  </conditionalFormatting>
  <conditionalFormatting sqref="G61">
    <cfRule type="cellIs" priority="11" operator="equal">
      <formula>"$"</formula>
    </cfRule>
  </conditionalFormatting>
  <conditionalFormatting sqref="G69">
    <cfRule type="cellIs" priority="12" operator="equal">
      <formula>"$"</formula>
    </cfRule>
  </conditionalFormatting>
  <conditionalFormatting sqref="G75:G76">
    <cfRule type="cellIs" priority="13" operator="equal">
      <formula>"$"</formula>
    </cfRule>
  </conditionalFormatting>
  <conditionalFormatting sqref="G79:G81">
    <cfRule type="cellIs" priority="14" operator="equal">
      <formula>"$"</formula>
    </cfRule>
  </conditionalFormatting>
  <conditionalFormatting sqref="G86">
    <cfRule type="cellIs" priority="15" operator="equal">
      <formula>"$"</formula>
    </cfRule>
  </conditionalFormatting>
  <conditionalFormatting sqref="G91">
    <cfRule type="cellIs" priority="16" operator="equal">
      <formula>"$"</formula>
    </cfRule>
  </conditionalFormatting>
  <conditionalFormatting sqref="G95:G100">
    <cfRule type="cellIs" priority="17" operator="equal">
      <formula>"$"</formula>
    </cfRule>
  </conditionalFormatting>
  <conditionalFormatting sqref="G105:G106">
    <cfRule type="cellIs" priority="18" operator="equal">
      <formula>"$"</formula>
    </cfRule>
  </conditionalFormatting>
  <conditionalFormatting sqref="G113:G115">
    <cfRule type="cellIs" priority="19" operator="equal">
      <formula>"$"</formula>
    </cfRule>
  </conditionalFormatting>
  <conditionalFormatting sqref="G118">
    <cfRule type="cellIs" priority="20" operator="equal">
      <formula>"$"</formula>
    </cfRule>
  </conditionalFormatting>
  <conditionalFormatting sqref="G123">
    <cfRule type="cellIs" priority="21" operator="equal">
      <formula>"$"</formula>
    </cfRule>
  </conditionalFormatting>
  <conditionalFormatting sqref="G128:G140">
    <cfRule type="cellIs" priority="22" operator="equal">
      <formula>"$"</formula>
    </cfRule>
  </conditionalFormatting>
  <conditionalFormatting sqref="G144:G145">
    <cfRule type="cellIs" priority="23" operator="equal">
      <formula>"$"</formula>
    </cfRule>
  </conditionalFormatting>
  <conditionalFormatting sqref="G149">
    <cfRule type="cellIs" priority="24" operator="equal">
      <formula>"$"</formula>
    </cfRule>
  </conditionalFormatting>
  <conditionalFormatting sqref="G155:G156">
    <cfRule type="cellIs" priority="25" operator="equal">
      <formula>"$"</formula>
    </cfRule>
  </conditionalFormatting>
  <conditionalFormatting sqref="G166:G170">
    <cfRule type="cellIs" priority="26" operator="equal">
      <formula>"$"</formula>
    </cfRule>
  </conditionalFormatting>
  <conditionalFormatting sqref="G173">
    <cfRule type="cellIs" priority="27" operator="equal">
      <formula>"$"</formula>
    </cfRule>
  </conditionalFormatting>
  <conditionalFormatting sqref="G180:G181">
    <cfRule type="cellIs" priority="28" operator="equal">
      <formula>"$"</formula>
    </cfRule>
  </conditionalFormatting>
  <conditionalFormatting sqref="G184:G186">
    <cfRule type="cellIs" priority="29" operator="equal">
      <formula>"$"</formula>
    </cfRule>
  </conditionalFormatting>
  <conditionalFormatting sqref="G190:G191">
    <cfRule type="cellIs" priority="30" operator="equal">
      <formula>"$"</formula>
    </cfRule>
  </conditionalFormatting>
  <conditionalFormatting sqref="G195">
    <cfRule type="cellIs" priority="31" operator="equal">
      <formula>"$"</formula>
    </cfRule>
  </conditionalFormatting>
  <conditionalFormatting sqref="G205:G206">
    <cfRule type="cellIs" priority="32" operator="equal">
      <formula>"$"</formula>
    </cfRule>
  </conditionalFormatting>
  <conditionalFormatting sqref="G211:G213">
    <cfRule type="cellIs" priority="33" operator="equal">
      <formula>"$"</formula>
    </cfRule>
  </conditionalFormatting>
  <conditionalFormatting sqref="G219">
    <cfRule type="cellIs" priority="34" operator="equal">
      <formula>"$"</formula>
    </cfRule>
  </conditionalFormatting>
  <conditionalFormatting sqref="G224:G225">
    <cfRule type="cellIs" priority="35" operator="equal">
      <formula>"$"</formula>
    </cfRule>
  </conditionalFormatting>
  <conditionalFormatting sqref="G231:G237">
    <cfRule type="cellIs" priority="36" operator="equal">
      <formula>"$"</formula>
    </cfRule>
  </conditionalFormatting>
  <conditionalFormatting sqref="G242:G247">
    <cfRule type="cellIs" priority="37" operator="equal">
      <formula>"$"</formula>
    </cfRule>
  </conditionalFormatting>
  <conditionalFormatting sqref="G251:G258">
    <cfRule type="cellIs" priority="38" operator="equal">
      <formula>"$"</formula>
    </cfRule>
  </conditionalFormatting>
  <conditionalFormatting sqref="G261:G262">
    <cfRule type="cellIs" priority="39" operator="equal">
      <formula>"$"</formula>
    </cfRule>
  </conditionalFormatting>
  <conditionalFormatting sqref="G272">
    <cfRule type="cellIs" priority="40" operator="equal">
      <formula>"$"</formula>
    </cfRule>
  </conditionalFormatting>
  <conditionalFormatting sqref="G282">
    <cfRule type="cellIs" priority="41" operator="equal">
      <formula>"$"</formula>
    </cfRule>
  </conditionalFormatting>
  <conditionalFormatting sqref="G292">
    <cfRule type="cellIs" priority="42" operator="equal">
      <formula>"$"</formula>
    </cfRule>
  </conditionalFormatting>
  <conditionalFormatting sqref="G302">
    <cfRule type="cellIs" priority="43" operator="equal">
      <formula>"$"</formula>
    </cfRule>
  </conditionalFormatting>
  <conditionalFormatting sqref="G312">
    <cfRule type="cellIs" priority="44" operator="equal">
      <formula>"$"</formula>
    </cfRule>
  </conditionalFormatting>
  <conditionalFormatting sqref="G322">
    <cfRule type="cellIs" priority="45" operator="equal">
      <formula>"$"</formula>
    </cfRule>
  </conditionalFormatting>
  <conditionalFormatting sqref="G332">
    <cfRule type="cellIs" priority="46" operator="equal">
      <formula>"$"</formula>
    </cfRule>
  </conditionalFormatting>
  <conditionalFormatting sqref="G342">
    <cfRule type="cellIs" priority="47" operator="equal">
      <formula>"$"</formula>
    </cfRule>
  </conditionalFormatting>
  <conditionalFormatting sqref="G352">
    <cfRule type="cellIs" priority="48" operator="equal">
      <formula>"$"</formula>
    </cfRule>
  </conditionalFormatting>
  <conditionalFormatting sqref="G362">
    <cfRule type="cellIs" priority="49" operator="equal">
      <formula>"$"</formula>
    </cfRule>
  </conditionalFormatting>
  <conditionalFormatting sqref="G372">
    <cfRule type="cellIs" priority="50" operator="equal">
      <formula>"$"</formula>
    </cfRule>
  </conditionalFormatting>
  <conditionalFormatting sqref="G382:G409">
    <cfRule type="cellIs" priority="51" operator="equal">
      <formula>"$"</formula>
    </cfRule>
  </conditionalFormatting>
  <conditionalFormatting sqref="G416">
    <cfRule type="cellIs" priority="52" operator="equal">
      <formula>"$"</formula>
    </cfRule>
  </conditionalFormatting>
  <conditionalFormatting sqref="G424">
    <cfRule type="cellIs" priority="53" operator="equal">
      <formula>"$"</formula>
    </cfRule>
  </conditionalFormatting>
  <conditionalFormatting sqref="G431:G432">
    <cfRule type="cellIs" priority="54" operator="equal">
      <formula>"$"</formula>
    </cfRule>
  </conditionalFormatting>
  <conditionalFormatting sqref="G436">
    <cfRule type="cellIs" priority="55" operator="equal">
      <formula>"$"</formula>
    </cfRule>
  </conditionalFormatting>
  <conditionalFormatting sqref="G440">
    <cfRule type="cellIs" priority="56" operator="equal">
      <formula>"$"</formula>
    </cfRule>
  </conditionalFormatting>
  <conditionalFormatting sqref="G444">
    <cfRule type="cellIs" priority="57" operator="equal">
      <formula>"$"</formula>
    </cfRule>
  </conditionalFormatting>
  <conditionalFormatting sqref="G448:G450">
    <cfRule type="cellIs" priority="58" operator="equal">
      <formula>"$"</formula>
    </cfRule>
  </conditionalFormatting>
  <conditionalFormatting sqref="G453">
    <cfRule type="cellIs" priority="59" operator="equal">
      <formula>"$"</formula>
    </cfRule>
  </conditionalFormatting>
  <conditionalFormatting sqref="G456:G461">
    <cfRule type="cellIs" priority="60" operator="equal">
      <formula>"$"</formula>
    </cfRule>
  </conditionalFormatting>
  <conditionalFormatting sqref="G465:G490">
    <cfRule type="cellIs" priority="61" operator="equal">
      <formula>"$"</formula>
    </cfRule>
  </conditionalFormatting>
  <conditionalFormatting sqref="G500:G506">
    <cfRule type="cellIs" priority="62" operator="equal">
      <formula>"$"</formula>
    </cfRule>
  </conditionalFormatting>
  <conditionalFormatting sqref="G516">
    <cfRule type="cellIs" priority="63" operator="equal">
      <formula>"$"</formula>
    </cfRule>
  </conditionalFormatting>
  <conditionalFormatting sqref="G526">
    <cfRule type="cellIs" priority="64" operator="equal">
      <formula>"$"</formula>
    </cfRule>
  </conditionalFormatting>
  <conditionalFormatting sqref="G536">
    <cfRule type="cellIs" priority="65" operator="equal">
      <formula>"$"</formula>
    </cfRule>
  </conditionalFormatting>
  <conditionalFormatting sqref="G546">
    <cfRule type="cellIs" priority="66" operator="equal">
      <formula>"$"</formula>
    </cfRule>
  </conditionalFormatting>
  <conditionalFormatting sqref="G556">
    <cfRule type="cellIs" priority="67" operator="equal">
      <formula>"$"</formula>
    </cfRule>
  </conditionalFormatting>
  <conditionalFormatting sqref="G566">
    <cfRule type="cellIs" priority="68" operator="equal">
      <formula>"$"</formula>
    </cfRule>
  </conditionalFormatting>
  <conditionalFormatting sqref="G576">
    <cfRule type="cellIs" priority="69" operator="equal">
      <formula>"$"</formula>
    </cfRule>
  </conditionalFormatting>
  <conditionalFormatting sqref="G586">
    <cfRule type="cellIs" priority="70" operator="equal">
      <formula>"$"</formula>
    </cfRule>
  </conditionalFormatting>
  <conditionalFormatting sqref="G596">
    <cfRule type="cellIs" priority="71" operator="equal">
      <formula>"$"</formula>
    </cfRule>
  </conditionalFormatting>
  <conditionalFormatting sqref="G605">
    <cfRule type="cellIs" priority="72" operator="equal">
      <formula>"$"</formula>
    </cfRule>
  </conditionalFormatting>
  <conditionalFormatting sqref="G615:G616">
    <cfRule type="cellIs" priority="73" operator="equal">
      <formula>"$"</formula>
    </cfRule>
  </conditionalFormatting>
  <conditionalFormatting sqref="G624">
    <cfRule type="cellIs" priority="74" operator="equal">
      <formula>"$"</formula>
    </cfRule>
  </conditionalFormatting>
  <conditionalFormatting sqref="G632">
    <cfRule type="cellIs" priority="75" operator="equal">
      <formula>"$"</formula>
    </cfRule>
  </conditionalFormatting>
  <conditionalFormatting sqref="G640">
    <cfRule type="cellIs" priority="76" operator="equal">
      <formula>"$"</formula>
    </cfRule>
  </conditionalFormatting>
  <conditionalFormatting sqref="G648">
    <cfRule type="cellIs" priority="77" operator="equal">
      <formula>"$"</formula>
    </cfRule>
  </conditionalFormatting>
  <conditionalFormatting sqref="G655">
    <cfRule type="cellIs" priority="78" operator="equal">
      <formula>"$"</formula>
    </cfRule>
  </conditionalFormatting>
  <conditionalFormatting sqref="G662:G764">
    <cfRule type="cellIs" priority="79" operator="equal">
      <formula>"$"</formula>
    </cfRule>
  </conditionalFormatting>
  <conditionalFormatting sqref="G768:G771">
    <cfRule type="cellIs" priority="80" operator="equal">
      <formula>"$"</formula>
    </cfRule>
  </conditionalFormatting>
  <conditionalFormatting sqref="G776:G778">
    <cfRule type="cellIs" priority="81" operator="equal">
      <formula>"$"</formula>
    </cfRule>
  </conditionalFormatting>
  <conditionalFormatting sqref="G782:G830">
    <cfRule type="cellIs" priority="82" operator="equal">
      <formula>"$"</formula>
    </cfRule>
  </conditionalFormatting>
  <conditionalFormatting sqref="G833">
    <cfRule type="cellIs" priority="83" operator="equal">
      <formula>"$"</formula>
    </cfRule>
  </conditionalFormatting>
  <conditionalFormatting sqref="G839">
    <cfRule type="cellIs" priority="84" operator="equal">
      <formula>"$"</formula>
    </cfRule>
  </conditionalFormatting>
  <conditionalFormatting sqref="G851">
    <cfRule type="cellIs" priority="85" operator="equal">
      <formula>"$"</formula>
    </cfRule>
  </conditionalFormatting>
  <conditionalFormatting sqref="G863">
    <cfRule type="cellIs" priority="86" operator="equal">
      <formula>"$"</formula>
    </cfRule>
  </conditionalFormatting>
  <conditionalFormatting sqref="G866">
    <cfRule type="cellIs" priority="87" operator="equal">
      <formula>"$"</formula>
    </cfRule>
  </conditionalFormatting>
  <conditionalFormatting sqref="G878">
    <cfRule type="cellIs" priority="88" operator="equal">
      <formula>"$"</formula>
    </cfRule>
  </conditionalFormatting>
  <conditionalFormatting sqref="G884">
    <cfRule type="cellIs" priority="89" operator="equal">
      <formula>"$"</formula>
    </cfRule>
  </conditionalFormatting>
  <conditionalFormatting sqref="G889">
    <cfRule type="cellIs" priority="90" operator="equal">
      <formula>"$"</formula>
    </cfRule>
  </conditionalFormatting>
  <conditionalFormatting sqref="G894:G895">
    <cfRule type="cellIs" priority="91" operator="equal">
      <formula>"$"</formula>
    </cfRule>
  </conditionalFormatting>
  <conditionalFormatting sqref="G900">
    <cfRule type="cellIs" priority="92" operator="equal">
      <formula>"$"</formula>
    </cfRule>
  </conditionalFormatting>
  <conditionalFormatting sqref="G905">
    <cfRule type="cellIs" priority="93" operator="equal">
      <formula>"$"</formula>
    </cfRule>
  </conditionalFormatting>
  <conditionalFormatting sqref="G910:G912">
    <cfRule type="cellIs" priority="94" operator="equal">
      <formula>"$"</formula>
    </cfRule>
  </conditionalFormatting>
  <conditionalFormatting sqref="G916:G919">
    <cfRule type="cellIs" priority="95" operator="equal">
      <formula>"$"</formula>
    </cfRule>
  </conditionalFormatting>
  <conditionalFormatting sqref="G922:G931">
    <cfRule type="cellIs" priority="96" operator="equal">
      <formula>"$"</formula>
    </cfRule>
  </conditionalFormatting>
  <conditionalFormatting sqref="G934:G951">
    <cfRule type="cellIs" priority="97" operator="equal">
      <formula>"$"</formula>
    </cfRule>
  </conditionalFormatting>
  <conditionalFormatting sqref="G954:G957">
    <cfRule type="cellIs" priority="98" operator="equal">
      <formula>"$"</formula>
    </cfRule>
  </conditionalFormatting>
  <conditionalFormatting sqref="G963:G964">
    <cfRule type="cellIs" priority="99" operator="equal">
      <formula>"$"</formula>
    </cfRule>
  </conditionalFormatting>
  <conditionalFormatting sqref="G979">
    <cfRule type="cellIs" priority="100" operator="equal">
      <formula>"$"</formula>
    </cfRule>
  </conditionalFormatting>
  <conditionalFormatting sqref="G986">
    <cfRule type="cellIs" priority="101" operator="equal">
      <formula>"$"</formula>
    </cfRule>
  </conditionalFormatting>
  <conditionalFormatting sqref="G993:G1031">
    <cfRule type="cellIs" priority="102" operator="equal">
      <formula>"$"</formula>
    </cfRule>
  </conditionalFormatting>
  <conditionalFormatting sqref="G1036:G1047">
    <cfRule type="cellIs" priority="103" operator="equal">
      <formula>"$"</formula>
    </cfRule>
  </conditionalFormatting>
  <conditionalFormatting sqref="G1050:G1061">
    <cfRule type="cellIs" priority="104" operator="equal">
      <formula>"$"</formula>
    </cfRule>
  </conditionalFormatting>
  <dataValidations count="1">
    <dataValidation type="list" allowBlank="1" showInputMessage="1" showErrorMessage="1" sqref="G1050:G1061 G1036:G1047 G993:G1031 G986 G979 G963:G964 G954:G957 G934:G951 G922:G931 G916:G919 G910:G912 G905 G900 G894:G895 G889 G884 G878 G866 G863 G851 G839 G833 G782:G830 G776:G778 G768:G771 G662:G764 G655 G648 G640 G632 G624 G615:G616 G605 G596 G586 G576 G566 G556 G546 G536 G526 G516 G500:G506 G465:G490 G456:G461 G453 G448:G450 G444 G440 G436 G431:G432 G424 G416 G382:G409 G372 G362 G352 G342 G332 G322 G312 G302 G292 G282 G272 G261:G262 G251:G258 G242:G247 G231:G237 G224:G225 G219 G211:G213 G205:G206 G195 G190:G191 G184:G186 G180:G181 G173 G166:G170 G155:G156 G149 G144:G145 G128:G140 G123 G118 G113:G115 G105:G106 G95:G100 G91 G86 G79:G81 G75:G76 G69 G61 G52:G53 G49 G44 G33 G27 G24 G19:G20 G15 G10 G2:G3" xr:uid="{CA532C26-BE85-45A7-B661-9A99A7E7B672}">
      <formula1>"$,US$"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07E02-C349-4349-AF4A-8EEB26FE75C4}">
  <sheetPr codeName="Hoja2"/>
  <dimension ref="A1:I1078"/>
  <sheetViews>
    <sheetView showGridLines="0" topLeftCell="A2" workbookViewId="0">
      <selection activeCell="E2" sqref="E2"/>
    </sheetView>
  </sheetViews>
  <sheetFormatPr baseColWidth="10" defaultRowHeight="14.4"/>
  <sheetData>
    <row r="1" spans="1:9" ht="26.4">
      <c r="A1" s="1" t="s">
        <v>0</v>
      </c>
      <c r="B1" s="1" t="s">
        <v>1</v>
      </c>
      <c r="C1" s="1" t="s">
        <v>1666</v>
      </c>
      <c r="D1" s="1" t="s">
        <v>2</v>
      </c>
      <c r="E1" s="1" t="s">
        <v>3</v>
      </c>
      <c r="F1" s="2" t="s">
        <v>1667</v>
      </c>
      <c r="G1" s="1" t="s">
        <v>1667</v>
      </c>
      <c r="H1" t="s">
        <v>2691</v>
      </c>
      <c r="I1" t="s">
        <v>1665</v>
      </c>
    </row>
    <row r="2" spans="1:9">
      <c r="A2" s="3" t="s">
        <v>6</v>
      </c>
      <c r="B2" s="3" t="s">
        <v>6</v>
      </c>
      <c r="C2" s="3" t="s">
        <v>6</v>
      </c>
      <c r="D2" s="3" t="s">
        <v>6</v>
      </c>
      <c r="E2" s="3" t="s">
        <v>6</v>
      </c>
      <c r="F2" s="3"/>
    </row>
    <row r="3" spans="1:9">
      <c r="A3" s="4"/>
      <c r="B3" s="4"/>
      <c r="C3" s="4"/>
      <c r="D3" s="4"/>
      <c r="E3" s="4"/>
      <c r="F3" s="4"/>
    </row>
    <row r="4" spans="1:9">
      <c r="A4" s="5" t="s">
        <v>9</v>
      </c>
      <c r="B4" s="5" t="s">
        <v>10</v>
      </c>
      <c r="C4" s="9" t="s">
        <v>1668</v>
      </c>
      <c r="D4" s="5" t="s">
        <v>11</v>
      </c>
      <c r="E4" s="5" t="s">
        <v>12</v>
      </c>
      <c r="F4" s="6">
        <v>109</v>
      </c>
      <c r="G4">
        <f>IF(
   OR(
     ISNUMBER(SEARCH("Combo", D4)),
     ISNUMBER(SEARCH("Set", D4)),
     ISNUMBER(SEARCH("+", D4)),
     ISNUMBER(SEARCH("Cama", D4)),
     ISNUMBER(SEARCH("Espaldar", D4)),
     ISNUMBER(SEARCH("Juego", D4)),
     ISNUMBER(SEARCH("Sofacama", D4)),
     ISNUMBER(SEARCH("Cuadro", D4))
   ),
   4,
   IFERROR(INDEX(INVENTARIO!A:H, MATCH(C4, INVENTARIO!A:A, 0), 6), 0)
)</f>
        <v>109</v>
      </c>
      <c r="H4">
        <v>109</v>
      </c>
      <c r="I4">
        <f>+IF(H4=F4,1,0)</f>
        <v>1</v>
      </c>
    </row>
    <row r="5" spans="1:9">
      <c r="A5" s="5" t="s">
        <v>14</v>
      </c>
      <c r="B5" s="5"/>
      <c r="C5" s="5" t="s">
        <v>6</v>
      </c>
      <c r="D5" s="5" t="s">
        <v>15</v>
      </c>
      <c r="E5" s="5" t="s">
        <v>16</v>
      </c>
      <c r="F5" s="8"/>
    </row>
    <row r="6" spans="1:9" ht="92.4">
      <c r="A6" s="5" t="s">
        <v>14</v>
      </c>
      <c r="B6" s="5" t="s">
        <v>17</v>
      </c>
      <c r="C6" s="9" t="s">
        <v>1669</v>
      </c>
      <c r="D6" s="7" t="str">
        <f>"     "&amp;D5</f>
        <v xml:space="preserve">     Silla Eames Con Brazos,  Envío Gratis, Eames Promoción</v>
      </c>
      <c r="E6" s="5" t="s">
        <v>18</v>
      </c>
      <c r="F6" s="6">
        <v>5</v>
      </c>
      <c r="G6">
        <f>IF(
   OR(
     ISNUMBER(SEARCH("Combo", D6)),
     ISNUMBER(SEARCH("Set", D6)),
     ISNUMBER(SEARCH("+", D6)),
     ISNUMBER(SEARCH("Cama", D6)),
     ISNUMBER(SEARCH("Espaldar", D6)),
     ISNUMBER(SEARCH("Juego", D6)),
     ISNUMBER(SEARCH("Sofacama", D6)),
     ISNUMBER(SEARCH("Cuadro", D6))
   ),
   4,
   IFERROR(INDEX(INVENTARIO!A:H, MATCH(C6, INVENTARIO!A:A, 0), 6), 0)
)</f>
        <v>5</v>
      </c>
      <c r="H6">
        <v>5</v>
      </c>
      <c r="I6">
        <f t="shared" ref="I6:I11" si="0">+IF(H6=F6,1,0)</f>
        <v>1</v>
      </c>
    </row>
    <row r="7" spans="1:9" ht="92.4">
      <c r="A7" s="5" t="s">
        <v>14</v>
      </c>
      <c r="B7" s="5" t="s">
        <v>19</v>
      </c>
      <c r="C7" s="9" t="s">
        <v>1670</v>
      </c>
      <c r="D7" s="7" t="str">
        <f>"     "&amp;D5</f>
        <v xml:space="preserve">     Silla Eames Con Brazos,  Envío Gratis, Eames Promoción</v>
      </c>
      <c r="E7" s="5" t="s">
        <v>20</v>
      </c>
      <c r="F7" s="6">
        <v>4</v>
      </c>
      <c r="G7">
        <f>IF(
   OR(
     ISNUMBER(SEARCH("Combo", D7)),
     ISNUMBER(SEARCH("Set", D7)),
     ISNUMBER(SEARCH("+", D7)),
     ISNUMBER(SEARCH("Cama", D7)),
     ISNUMBER(SEARCH("Espaldar", D7)),
     ISNUMBER(SEARCH("Juego", D7)),
     ISNUMBER(SEARCH("Sofacama", D7)),
     ISNUMBER(SEARCH("Cuadro", D7))
   ),
   4,
   IFERROR(INDEX(INVENTARIO!A:H, MATCH(C7, INVENTARIO!A:A, 0), 6), 0)
)</f>
        <v>4</v>
      </c>
      <c r="H7">
        <v>4</v>
      </c>
      <c r="I7">
        <f t="shared" si="0"/>
        <v>1</v>
      </c>
    </row>
    <row r="8" spans="1:9" ht="92.4">
      <c r="A8" s="5" t="s">
        <v>14</v>
      </c>
      <c r="B8" s="5" t="s">
        <v>21</v>
      </c>
      <c r="C8" s="9" t="s">
        <v>1671</v>
      </c>
      <c r="D8" s="7" t="str">
        <f>"     "&amp;D5</f>
        <v xml:space="preserve">     Silla Eames Con Brazos,  Envío Gratis, Eames Promoción</v>
      </c>
      <c r="E8" s="5" t="s">
        <v>22</v>
      </c>
      <c r="F8" s="6">
        <v>87</v>
      </c>
      <c r="G8">
        <f>IF(
   OR(
     ISNUMBER(SEARCH("Combo", D8)),
     ISNUMBER(SEARCH("Set", D8)),
     ISNUMBER(SEARCH("+", D8)),
     ISNUMBER(SEARCH("Cama", D8)),
     ISNUMBER(SEARCH("Espaldar", D8)),
     ISNUMBER(SEARCH("Juego", D8)),
     ISNUMBER(SEARCH("Sofacama", D8)),
     ISNUMBER(SEARCH("Cuadro", D8))
   ),
   4,
   IFERROR(INDEX(INVENTARIO!A:H, MATCH(C8, INVENTARIO!A:A, 0), 6), 0)
)</f>
        <v>87</v>
      </c>
      <c r="H8">
        <v>87</v>
      </c>
      <c r="I8">
        <f t="shared" si="0"/>
        <v>1</v>
      </c>
    </row>
    <row r="9" spans="1:9" ht="92.4">
      <c r="A9" s="5" t="s">
        <v>14</v>
      </c>
      <c r="B9" s="5" t="s">
        <v>23</v>
      </c>
      <c r="C9" s="9" t="s">
        <v>1672</v>
      </c>
      <c r="D9" s="7" t="str">
        <f>"     "&amp;D5</f>
        <v xml:space="preserve">     Silla Eames Con Brazos,  Envío Gratis, Eames Promoción</v>
      </c>
      <c r="E9" s="5" t="s">
        <v>24</v>
      </c>
      <c r="F9" s="6">
        <v>14</v>
      </c>
      <c r="G9">
        <f>IF(
   OR(
     ISNUMBER(SEARCH("Combo", D9)),
     ISNUMBER(SEARCH("Set", D9)),
     ISNUMBER(SEARCH("+", D9)),
     ISNUMBER(SEARCH("Cama", D9)),
     ISNUMBER(SEARCH("Espaldar", D9)),
     ISNUMBER(SEARCH("Juego", D9)),
     ISNUMBER(SEARCH("Sofacama", D9)),
     ISNUMBER(SEARCH("Cuadro", D9))
   ),
   4,
   IFERROR(INDEX(INVENTARIO!A:H, MATCH(C9, INVENTARIO!A:A, 0), 6), 0)
)</f>
        <v>14</v>
      </c>
      <c r="H9">
        <v>14</v>
      </c>
      <c r="I9">
        <f t="shared" si="0"/>
        <v>1</v>
      </c>
    </row>
    <row r="10" spans="1:9" ht="92.4">
      <c r="A10" s="5" t="s">
        <v>14</v>
      </c>
      <c r="B10" s="5" t="s">
        <v>25</v>
      </c>
      <c r="C10" s="9" t="s">
        <v>1673</v>
      </c>
      <c r="D10" s="7" t="str">
        <f>"     "&amp;D5</f>
        <v xml:space="preserve">     Silla Eames Con Brazos,  Envío Gratis, Eames Promoción</v>
      </c>
      <c r="E10" s="5" t="s">
        <v>26</v>
      </c>
      <c r="F10" s="6">
        <v>10</v>
      </c>
      <c r="G10">
        <f>IF(
   OR(
     ISNUMBER(SEARCH("Combo", D10)),
     ISNUMBER(SEARCH("Set", D10)),
     ISNUMBER(SEARCH("+", D10)),
     ISNUMBER(SEARCH("Cama", D10)),
     ISNUMBER(SEARCH("Espaldar", D10)),
     ISNUMBER(SEARCH("Juego", D10)),
     ISNUMBER(SEARCH("Sofacama", D10)),
     ISNUMBER(SEARCH("Cuadro", D10))
   ),
   4,
   IFERROR(INDEX(INVENTARIO!A:H, MATCH(C10, INVENTARIO!A:A, 0), 6), 0)
)</f>
        <v>10</v>
      </c>
      <c r="H10">
        <v>10</v>
      </c>
      <c r="I10">
        <f t="shared" si="0"/>
        <v>1</v>
      </c>
    </row>
    <row r="11" spans="1:9" ht="92.4">
      <c r="A11" s="5" t="s">
        <v>14</v>
      </c>
      <c r="B11" s="5" t="s">
        <v>27</v>
      </c>
      <c r="C11" s="9" t="s">
        <v>1674</v>
      </c>
      <c r="D11" s="7" t="str">
        <f>"     "&amp;D5</f>
        <v xml:space="preserve">     Silla Eames Con Brazos,  Envío Gratis, Eames Promoción</v>
      </c>
      <c r="E11" s="5" t="s">
        <v>28</v>
      </c>
      <c r="F11" s="6">
        <v>20</v>
      </c>
      <c r="G11">
        <f>IF(
   OR(
     ISNUMBER(SEARCH("Combo", D11)),
     ISNUMBER(SEARCH("Set", D11)),
     ISNUMBER(SEARCH("+", D11)),
     ISNUMBER(SEARCH("Cama", D11)),
     ISNUMBER(SEARCH("Espaldar", D11)),
     ISNUMBER(SEARCH("Juego", D11)),
     ISNUMBER(SEARCH("Sofacama", D11)),
     ISNUMBER(SEARCH("Cuadro", D11))
   ),
   4,
   IFERROR(INDEX(INVENTARIO!A:H, MATCH(C11, INVENTARIO!A:A, 0), 6), 0)
)</f>
        <v>20</v>
      </c>
      <c r="H11">
        <v>20</v>
      </c>
      <c r="I11">
        <f t="shared" si="0"/>
        <v>1</v>
      </c>
    </row>
    <row r="12" spans="1:9">
      <c r="A12" s="5" t="s">
        <v>29</v>
      </c>
      <c r="B12" s="5"/>
      <c r="C12" s="5" t="s">
        <v>6</v>
      </c>
      <c r="D12" s="5" t="s">
        <v>30</v>
      </c>
      <c r="E12" s="5" t="s">
        <v>16</v>
      </c>
      <c r="F12" s="8"/>
    </row>
    <row r="13" spans="1:9" ht="92.4">
      <c r="A13" s="5" t="s">
        <v>29</v>
      </c>
      <c r="B13" s="5" t="s">
        <v>31</v>
      </c>
      <c r="C13" s="9" t="s">
        <v>1675</v>
      </c>
      <c r="D13" s="7" t="str">
        <f>"     "&amp;D12</f>
        <v xml:space="preserve">     Silla Eames Niños, Silla Eames Kids, Eames Promocion.</v>
      </c>
      <c r="E13" s="5" t="s">
        <v>32</v>
      </c>
      <c r="F13" s="6">
        <v>54</v>
      </c>
      <c r="G13">
        <f>IF(
   OR(
     ISNUMBER(SEARCH("Combo", D13)),
     ISNUMBER(SEARCH("Set", D13)),
     ISNUMBER(SEARCH("+", D13)),
     ISNUMBER(SEARCH("Cama", D13)),
     ISNUMBER(SEARCH("Espaldar", D13)),
     ISNUMBER(SEARCH("Juego", D13)),
     ISNUMBER(SEARCH("Sofacama", D13)),
     ISNUMBER(SEARCH("Cuadro", D13))
   ),
   4,
   IFERROR(INDEX(INVENTARIO!A:H, MATCH(C13, INVENTARIO!A:A, 0), 6), 0)
)</f>
        <v>54</v>
      </c>
      <c r="H13">
        <v>54</v>
      </c>
      <c r="I13">
        <f t="shared" ref="I13:I16" si="1">+IF(H13=F13,1,0)</f>
        <v>1</v>
      </c>
    </row>
    <row r="14" spans="1:9" ht="92.4">
      <c r="A14" s="5" t="s">
        <v>29</v>
      </c>
      <c r="B14" s="5" t="s">
        <v>33</v>
      </c>
      <c r="C14" s="9" t="s">
        <v>1676</v>
      </c>
      <c r="D14" s="7" t="str">
        <f>"     "&amp;D12</f>
        <v xml:space="preserve">     Silla Eames Niños, Silla Eames Kids, Eames Promocion.</v>
      </c>
      <c r="E14" s="5" t="s">
        <v>34</v>
      </c>
      <c r="F14" s="6">
        <v>43</v>
      </c>
      <c r="G14">
        <f>IF(
   OR(
     ISNUMBER(SEARCH("Combo", D14)),
     ISNUMBER(SEARCH("Set", D14)),
     ISNUMBER(SEARCH("+", D14)),
     ISNUMBER(SEARCH("Cama", D14)),
     ISNUMBER(SEARCH("Espaldar", D14)),
     ISNUMBER(SEARCH("Juego", D14)),
     ISNUMBER(SEARCH("Sofacama", D14)),
     ISNUMBER(SEARCH("Cuadro", D14))
   ),
   4,
   IFERROR(INDEX(INVENTARIO!A:H, MATCH(C14, INVENTARIO!A:A, 0), 6), 0)
)</f>
        <v>43</v>
      </c>
      <c r="H14">
        <v>43</v>
      </c>
      <c r="I14">
        <f t="shared" si="1"/>
        <v>1</v>
      </c>
    </row>
    <row r="15" spans="1:9" ht="92.4">
      <c r="A15" s="5" t="s">
        <v>29</v>
      </c>
      <c r="B15" s="5" t="s">
        <v>35</v>
      </c>
      <c r="C15" s="9" t="s">
        <v>1677</v>
      </c>
      <c r="D15" s="7" t="str">
        <f>"     "&amp;D12</f>
        <v xml:space="preserve">     Silla Eames Niños, Silla Eames Kids, Eames Promocion.</v>
      </c>
      <c r="E15" s="5" t="s">
        <v>36</v>
      </c>
      <c r="F15" s="6">
        <v>52</v>
      </c>
      <c r="G15">
        <f>IF(
   OR(
     ISNUMBER(SEARCH("Combo", D15)),
     ISNUMBER(SEARCH("Set", D15)),
     ISNUMBER(SEARCH("+", D15)),
     ISNUMBER(SEARCH("Cama", D15)),
     ISNUMBER(SEARCH("Espaldar", D15)),
     ISNUMBER(SEARCH("Juego", D15)),
     ISNUMBER(SEARCH("Sofacama", D15)),
     ISNUMBER(SEARCH("Cuadro", D15))
   ),
   4,
   IFERROR(INDEX(INVENTARIO!A:H, MATCH(C15, INVENTARIO!A:A, 0), 6), 0)
)</f>
        <v>52</v>
      </c>
      <c r="H15">
        <v>52</v>
      </c>
      <c r="I15">
        <f t="shared" si="1"/>
        <v>1</v>
      </c>
    </row>
    <row r="16" spans="1:9" ht="92.4">
      <c r="A16" s="5" t="s">
        <v>29</v>
      </c>
      <c r="B16" s="5" t="s">
        <v>37</v>
      </c>
      <c r="C16" s="9" t="s">
        <v>1678</v>
      </c>
      <c r="D16" s="7" t="str">
        <f>"     "&amp;D12</f>
        <v xml:space="preserve">     Silla Eames Niños, Silla Eames Kids, Eames Promocion.</v>
      </c>
      <c r="E16" s="5" t="s">
        <v>38</v>
      </c>
      <c r="F16" s="6">
        <v>2</v>
      </c>
      <c r="G16">
        <f>IF(
   OR(
     ISNUMBER(SEARCH("Combo", D16)),
     ISNUMBER(SEARCH("Set", D16)),
     ISNUMBER(SEARCH("+", D16)),
     ISNUMBER(SEARCH("Cama", D16)),
     ISNUMBER(SEARCH("Espaldar", D16)),
     ISNUMBER(SEARCH("Juego", D16)),
     ISNUMBER(SEARCH("Sofacama", D16)),
     ISNUMBER(SEARCH("Cuadro", D16))
   ),
   4,
   IFERROR(INDEX(INVENTARIO!A:H, MATCH(C16, INVENTARIO!A:A, 0), 6), 0)
)</f>
        <v>2</v>
      </c>
      <c r="H16">
        <v>2</v>
      </c>
      <c r="I16">
        <f t="shared" si="1"/>
        <v>1</v>
      </c>
    </row>
    <row r="17" spans="1:9">
      <c r="A17" s="5" t="s">
        <v>39</v>
      </c>
      <c r="B17" s="5"/>
      <c r="C17" s="5" t="s">
        <v>6</v>
      </c>
      <c r="D17" s="5" t="s">
        <v>40</v>
      </c>
      <c r="E17" s="5" t="s">
        <v>16</v>
      </c>
      <c r="F17" s="8"/>
    </row>
    <row r="18" spans="1:9" ht="92.4">
      <c r="A18" s="5" t="s">
        <v>39</v>
      </c>
      <c r="B18" s="5" t="s">
        <v>41</v>
      </c>
      <c r="C18" s="9" t="s">
        <v>1679</v>
      </c>
      <c r="D18" s="7" t="str">
        <f>"     "&amp;D17</f>
        <v xml:space="preserve">     Sillas Oficina Alta,ergonomica Reclinable, Gerencial Negra</v>
      </c>
      <c r="E18" s="5" t="s">
        <v>36</v>
      </c>
      <c r="F18" s="6">
        <v>2</v>
      </c>
      <c r="G18">
        <f>IF(
   OR(
     ISNUMBER(SEARCH("Combo", D18)),
     ISNUMBER(SEARCH("Set", D18)),
     ISNUMBER(SEARCH("+", D18)),
     ISNUMBER(SEARCH("Cama", D18)),
     ISNUMBER(SEARCH("Espaldar", D18)),
     ISNUMBER(SEARCH("Juego", D18)),
     ISNUMBER(SEARCH("Sofacama", D18)),
     ISNUMBER(SEARCH("Cuadro", D18))
   ),
   4,
   IFERROR(INDEX(INVENTARIO!A:H, MATCH(C18, INVENTARIO!A:A, 0), 6), 0)
)</f>
        <v>2</v>
      </c>
      <c r="H18">
        <v>2</v>
      </c>
      <c r="I18">
        <f t="shared" ref="I18:I21" si="2">+IF(H18=F18,1,0)</f>
        <v>1</v>
      </c>
    </row>
    <row r="19" spans="1:9" ht="92.4">
      <c r="A19" s="5" t="s">
        <v>39</v>
      </c>
      <c r="B19" s="5" t="s">
        <v>42</v>
      </c>
      <c r="C19" s="9" t="s">
        <v>1680</v>
      </c>
      <c r="D19" s="7" t="str">
        <f>"     "&amp;D17</f>
        <v xml:space="preserve">     Sillas Oficina Alta,ergonomica Reclinable, Gerencial Negra</v>
      </c>
      <c r="E19" s="5" t="s">
        <v>12</v>
      </c>
      <c r="F19" s="6">
        <v>13</v>
      </c>
      <c r="G19">
        <f>IF(
   OR(
     ISNUMBER(SEARCH("Combo", D19)),
     ISNUMBER(SEARCH("Set", D19)),
     ISNUMBER(SEARCH("+", D19)),
     ISNUMBER(SEARCH("Cama", D19)),
     ISNUMBER(SEARCH("Espaldar", D19)),
     ISNUMBER(SEARCH("Juego", D19)),
     ISNUMBER(SEARCH("Sofacama", D19)),
     ISNUMBER(SEARCH("Cuadro", D19))
   ),
   4,
   IFERROR(INDEX(INVENTARIO!A:H, MATCH(C19, INVENTARIO!A:A, 0), 6), 0)
)</f>
        <v>13</v>
      </c>
      <c r="H19">
        <v>13</v>
      </c>
      <c r="I19">
        <f t="shared" si="2"/>
        <v>1</v>
      </c>
    </row>
    <row r="20" spans="1:9" ht="92.4">
      <c r="A20" s="5" t="s">
        <v>39</v>
      </c>
      <c r="B20" s="5" t="s">
        <v>43</v>
      </c>
      <c r="C20" s="9" t="s">
        <v>1681</v>
      </c>
      <c r="D20" s="7" t="str">
        <f>"     "&amp;D17</f>
        <v xml:space="preserve">     Sillas Oficina Alta,ergonomica Reclinable, Gerencial Negra</v>
      </c>
      <c r="E20" s="5" t="s">
        <v>44</v>
      </c>
      <c r="F20" s="6">
        <v>2</v>
      </c>
      <c r="G20">
        <f>IF(
   OR(
     ISNUMBER(SEARCH("Combo", D20)),
     ISNUMBER(SEARCH("Set", D20)),
     ISNUMBER(SEARCH("+", D20)),
     ISNUMBER(SEARCH("Cama", D20)),
     ISNUMBER(SEARCH("Espaldar", D20)),
     ISNUMBER(SEARCH("Juego", D20)),
     ISNUMBER(SEARCH("Sofacama", D20)),
     ISNUMBER(SEARCH("Cuadro", D20))
   ),
   4,
   IFERROR(INDEX(INVENTARIO!A:H, MATCH(C20, INVENTARIO!A:A, 0), 6), 0)
)</f>
        <v>2</v>
      </c>
      <c r="H20">
        <v>2</v>
      </c>
      <c r="I20">
        <f t="shared" si="2"/>
        <v>1</v>
      </c>
    </row>
    <row r="21" spans="1:9">
      <c r="A21" s="5" t="s">
        <v>45</v>
      </c>
      <c r="B21" s="5" t="s">
        <v>46</v>
      </c>
      <c r="C21" s="9" t="s">
        <v>1682</v>
      </c>
      <c r="D21" s="9" t="s">
        <v>47</v>
      </c>
      <c r="E21" s="5" t="s">
        <v>48</v>
      </c>
      <c r="F21" s="6">
        <v>96</v>
      </c>
      <c r="G21">
        <f>IF(
   OR(
     ISNUMBER(SEARCH("Combo", D21)),
     ISNUMBER(SEARCH("Set", D21)),
     ISNUMBER(SEARCH("+", D21)),
     ISNUMBER(SEARCH("Cama", D21)),
     ISNUMBER(SEARCH("Espaldar", D21)),
     ISNUMBER(SEARCH("Juego", D21)),
     ISNUMBER(SEARCH("Sofacama", D21)),
     ISNUMBER(SEARCH("Cuadro", D21))
   ),
   4,
   IFERROR(INDEX(INVENTARIO!A:H, MATCH(C21, INVENTARIO!A:A, 0), 6), 0)
)</f>
        <v>96</v>
      </c>
      <c r="H21">
        <v>96</v>
      </c>
      <c r="I21">
        <f t="shared" si="2"/>
        <v>1</v>
      </c>
    </row>
    <row r="22" spans="1:9">
      <c r="A22" s="5" t="s">
        <v>49</v>
      </c>
      <c r="B22" s="5"/>
      <c r="C22" s="5" t="s">
        <v>6</v>
      </c>
      <c r="D22" s="5" t="s">
        <v>50</v>
      </c>
      <c r="E22" s="5" t="s">
        <v>16</v>
      </c>
      <c r="F22" s="8"/>
    </row>
    <row r="23" spans="1:9" ht="79.2">
      <c r="A23" s="5" t="s">
        <v>49</v>
      </c>
      <c r="B23" s="5" t="s">
        <v>51</v>
      </c>
      <c r="C23" s="9" t="s">
        <v>1683</v>
      </c>
      <c r="D23" s="7" t="str">
        <f>"     "&amp;D22</f>
        <v xml:space="preserve">     Sillas Oficina  Escritorios Ergonomica Reclinable Gerencial </v>
      </c>
      <c r="E23" s="5" t="s">
        <v>12</v>
      </c>
      <c r="F23" s="6">
        <v>187</v>
      </c>
      <c r="G23">
        <f>IF(
   OR(
     ISNUMBER(SEARCH("Combo", D23)),
     ISNUMBER(SEARCH("Set", D23)),
     ISNUMBER(SEARCH("+", D23)),
     ISNUMBER(SEARCH("Cama", D23)),
     ISNUMBER(SEARCH("Espaldar", D23)),
     ISNUMBER(SEARCH("Juego", D23)),
     ISNUMBER(SEARCH("Sofacama", D23)),
     ISNUMBER(SEARCH("Cuadro", D23))
   ),
   4,
   IFERROR(INDEX(INVENTARIO!A:H, MATCH(C23, INVENTARIO!A:A, 0), 6), 0)
)</f>
        <v>187</v>
      </c>
      <c r="H23">
        <v>187</v>
      </c>
      <c r="I23">
        <f t="shared" ref="I23:I26" si="3">+IF(H23=F23,1,0)</f>
        <v>1</v>
      </c>
    </row>
    <row r="24" spans="1:9" ht="79.2">
      <c r="A24" s="5" t="s">
        <v>49</v>
      </c>
      <c r="B24" s="5" t="s">
        <v>52</v>
      </c>
      <c r="C24" s="9" t="s">
        <v>1684</v>
      </c>
      <c r="D24" s="7" t="str">
        <f>"     "&amp;D22</f>
        <v xml:space="preserve">     Sillas Oficina  Escritorios Ergonomica Reclinable Gerencial </v>
      </c>
      <c r="E24" s="5" t="s">
        <v>38</v>
      </c>
      <c r="F24" s="6">
        <v>0</v>
      </c>
      <c r="G24">
        <f>IF(
   OR(
     ISNUMBER(SEARCH("Combo", D24)),
     ISNUMBER(SEARCH("Set", D24)),
     ISNUMBER(SEARCH("+", D24)),
     ISNUMBER(SEARCH("Cama", D24)),
     ISNUMBER(SEARCH("Espaldar", D24)),
     ISNUMBER(SEARCH("Juego", D24)),
     ISNUMBER(SEARCH("Sofacama", D24)),
     ISNUMBER(SEARCH("Cuadro", D24))
   ),
   4,
   IFERROR(INDEX(INVENTARIO!A:H, MATCH(C24, INVENTARIO!A:A, 0), 6), 0)
)</f>
        <v>0</v>
      </c>
      <c r="H24">
        <v>0</v>
      </c>
      <c r="I24">
        <f t="shared" si="3"/>
        <v>1</v>
      </c>
    </row>
    <row r="25" spans="1:9" ht="79.2">
      <c r="A25" s="5" t="s">
        <v>49</v>
      </c>
      <c r="B25" s="5" t="s">
        <v>53</v>
      </c>
      <c r="C25" s="9" t="s">
        <v>1685</v>
      </c>
      <c r="D25" s="7" t="str">
        <f>"     "&amp;D22</f>
        <v xml:space="preserve">     Sillas Oficina  Escritorios Ergonomica Reclinable Gerencial </v>
      </c>
      <c r="E25" s="5" t="s">
        <v>54</v>
      </c>
      <c r="F25" s="6">
        <v>0</v>
      </c>
      <c r="G25">
        <f>IF(
   OR(
     ISNUMBER(SEARCH("Combo", D25)),
     ISNUMBER(SEARCH("Set", D25)),
     ISNUMBER(SEARCH("+", D25)),
     ISNUMBER(SEARCH("Cama", D25)),
     ISNUMBER(SEARCH("Espaldar", D25)),
     ISNUMBER(SEARCH("Juego", D25)),
     ISNUMBER(SEARCH("Sofacama", D25)),
     ISNUMBER(SEARCH("Cuadro", D25))
   ),
   4,
   IFERROR(INDEX(INVENTARIO!A:H, MATCH(C25, INVENTARIO!A:A, 0), 6), 0)
)</f>
        <v>0</v>
      </c>
      <c r="H25">
        <v>0</v>
      </c>
      <c r="I25">
        <f t="shared" si="3"/>
        <v>1</v>
      </c>
    </row>
    <row r="26" spans="1:9">
      <c r="A26" s="5" t="s">
        <v>55</v>
      </c>
      <c r="B26" s="5" t="s">
        <v>56</v>
      </c>
      <c r="C26" s="9" t="s">
        <v>1686</v>
      </c>
      <c r="D26" s="5" t="s">
        <v>57</v>
      </c>
      <c r="E26" s="5" t="s">
        <v>58</v>
      </c>
      <c r="F26" s="6">
        <v>0</v>
      </c>
      <c r="G26">
        <f>IF(
   OR(
     ISNUMBER(SEARCH("Combo", D26)),
     ISNUMBER(SEARCH("Set", D26)),
     ISNUMBER(SEARCH("+", D26)),
     ISNUMBER(SEARCH("Cama", D26)),
     ISNUMBER(SEARCH("Espaldar", D26)),
     ISNUMBER(SEARCH("Juego", D26)),
     ISNUMBER(SEARCH("Sofacama", D26)),
     ISNUMBER(SEARCH("Cuadro", D26))
   ),
   4,
   IFERROR(INDEX(INVENTARIO!A:H, MATCH(C26, INVENTARIO!A:A, 0), 6), 0)
)</f>
        <v>0</v>
      </c>
      <c r="H26">
        <v>4</v>
      </c>
      <c r="I26">
        <f t="shared" si="3"/>
        <v>0</v>
      </c>
    </row>
    <row r="27" spans="1:9">
      <c r="A27" s="5" t="s">
        <v>61</v>
      </c>
      <c r="B27" s="5"/>
      <c r="C27" s="5" t="s">
        <v>6</v>
      </c>
      <c r="D27" s="5" t="s">
        <v>62</v>
      </c>
      <c r="E27" s="5" t="s">
        <v>16</v>
      </c>
      <c r="F27" s="8"/>
    </row>
    <row r="28" spans="1:9" ht="79.2">
      <c r="A28" s="5" t="s">
        <v>61</v>
      </c>
      <c r="B28" s="5" t="s">
        <v>63</v>
      </c>
      <c r="C28" s="9" t="s">
        <v>1687</v>
      </c>
      <c r="D28" s="7" t="str">
        <f>"     "&amp;D27</f>
        <v xml:space="preserve">     Silla Isoceles Tapizada,silla Oficina Espera + Envio Gratis</v>
      </c>
      <c r="E28" s="5" t="s">
        <v>64</v>
      </c>
      <c r="F28" s="6">
        <v>4</v>
      </c>
      <c r="G28">
        <f>IF(
   OR(
     ISNUMBER(SEARCH("Combo", D28)),
     ISNUMBER(SEARCH("Set", D28)),
     ISNUMBER(SEARCH("+", D28)),
     ISNUMBER(SEARCH("Cama", D28)),
     ISNUMBER(SEARCH("Espaldar", D28)),
     ISNUMBER(SEARCH("Juego", D28)),
     ISNUMBER(SEARCH("Sofacama", D28)),
     ISNUMBER(SEARCH("Cuadro", D28))
   ),
   4,
   IFERROR(INDEX(INVENTARIO!A:H, MATCH(C28, INVENTARIO!A:A, 0), 6), 0)
)</f>
        <v>4</v>
      </c>
      <c r="H28">
        <v>7</v>
      </c>
      <c r="I28">
        <f t="shared" ref="I28:I29" si="4">+IF(H28=F28,1,0)</f>
        <v>0</v>
      </c>
    </row>
    <row r="29" spans="1:9" ht="79.2">
      <c r="A29" s="5" t="s">
        <v>61</v>
      </c>
      <c r="B29" s="5" t="s">
        <v>65</v>
      </c>
      <c r="C29" s="9" t="s">
        <v>1688</v>
      </c>
      <c r="D29" s="7" t="str">
        <f>"     "&amp;D27</f>
        <v xml:space="preserve">     Silla Isoceles Tapizada,silla Oficina Espera + Envio Gratis</v>
      </c>
      <c r="E29" s="5" t="s">
        <v>66</v>
      </c>
      <c r="F29" s="6">
        <v>4</v>
      </c>
      <c r="G29">
        <f>IF(
   OR(
     ISNUMBER(SEARCH("Combo", D29)),
     ISNUMBER(SEARCH("Set", D29)),
     ISNUMBER(SEARCH("+", D29)),
     ISNUMBER(SEARCH("Cama", D29)),
     ISNUMBER(SEARCH("Espaldar", D29)),
     ISNUMBER(SEARCH("Juego", D29)),
     ISNUMBER(SEARCH("Sofacama", D29)),
     ISNUMBER(SEARCH("Cuadro", D29))
   ),
   4,
   IFERROR(INDEX(INVENTARIO!A:H, MATCH(C29, INVENTARIO!A:A, 0), 6), 0)
)</f>
        <v>4</v>
      </c>
      <c r="H29">
        <v>4</v>
      </c>
      <c r="I29">
        <f t="shared" si="4"/>
        <v>1</v>
      </c>
    </row>
    <row r="30" spans="1:9">
      <c r="A30" s="5" t="s">
        <v>67</v>
      </c>
      <c r="B30" s="5"/>
      <c r="C30" s="5" t="s">
        <v>6</v>
      </c>
      <c r="D30" s="5" t="s">
        <v>68</v>
      </c>
      <c r="E30" s="5" t="s">
        <v>16</v>
      </c>
      <c r="F30" s="8"/>
    </row>
    <row r="31" spans="1:9" ht="92.4">
      <c r="A31" s="5" t="s">
        <v>67</v>
      </c>
      <c r="B31" s="5" t="s">
        <v>69</v>
      </c>
      <c r="C31" s="9" t="s">
        <v>1689</v>
      </c>
      <c r="D31" s="7" t="str">
        <f>"     "&amp;D30</f>
        <v xml:space="preserve">     Silla Triangulo, Silla Moderna, Silla Exteriores,promoción.</v>
      </c>
      <c r="E31" s="5" t="s">
        <v>36</v>
      </c>
      <c r="F31" s="6">
        <v>12</v>
      </c>
      <c r="G31">
        <f>IF(
   OR(
     ISNUMBER(SEARCH("Combo", D31)),
     ISNUMBER(SEARCH("Set", D31)),
     ISNUMBER(SEARCH("+", D31)),
     ISNUMBER(SEARCH("Cama", D31)),
     ISNUMBER(SEARCH("Espaldar", D31)),
     ISNUMBER(SEARCH("Juego", D31)),
     ISNUMBER(SEARCH("Sofacama", D31)),
     ISNUMBER(SEARCH("Cuadro", D31))
   ),
   4,
   IFERROR(INDEX(INVENTARIO!A:H, MATCH(C31, INVENTARIO!A:A, 0), 6), 0)
)</f>
        <v>12</v>
      </c>
      <c r="H31">
        <v>12</v>
      </c>
      <c r="I31">
        <f t="shared" ref="I31:I35" si="5">+IF(H31=F31,1,0)</f>
        <v>1</v>
      </c>
    </row>
    <row r="32" spans="1:9" ht="92.4">
      <c r="A32" s="5" t="s">
        <v>67</v>
      </c>
      <c r="B32" s="5" t="s">
        <v>70</v>
      </c>
      <c r="C32" s="9" t="s">
        <v>1690</v>
      </c>
      <c r="D32" s="7" t="str">
        <f>"     "&amp;D30</f>
        <v xml:space="preserve">     Silla Triangulo, Silla Moderna, Silla Exteriores,promoción.</v>
      </c>
      <c r="E32" s="5" t="s">
        <v>34</v>
      </c>
      <c r="F32" s="6">
        <v>0</v>
      </c>
      <c r="G32">
        <f>IF(
   OR(
     ISNUMBER(SEARCH("Combo", D32)),
     ISNUMBER(SEARCH("Set", D32)),
     ISNUMBER(SEARCH("+", D32)),
     ISNUMBER(SEARCH("Cama", D32)),
     ISNUMBER(SEARCH("Espaldar", D32)),
     ISNUMBER(SEARCH("Juego", D32)),
     ISNUMBER(SEARCH("Sofacama", D32)),
     ISNUMBER(SEARCH("Cuadro", D32))
   ),
   4,
   IFERROR(INDEX(INVENTARIO!A:H, MATCH(C32, INVENTARIO!A:A, 0), 6), 0)
)</f>
        <v>0</v>
      </c>
      <c r="H32">
        <v>4</v>
      </c>
      <c r="I32">
        <f t="shared" si="5"/>
        <v>0</v>
      </c>
    </row>
    <row r="33" spans="1:9" ht="92.4">
      <c r="A33" s="5" t="s">
        <v>67</v>
      </c>
      <c r="B33" s="5" t="s">
        <v>71</v>
      </c>
      <c r="C33" s="9" t="s">
        <v>1691</v>
      </c>
      <c r="D33" s="7" t="str">
        <f>"     "&amp;D30</f>
        <v xml:space="preserve">     Silla Triangulo, Silla Moderna, Silla Exteriores,promoción.</v>
      </c>
      <c r="E33" s="5" t="s">
        <v>12</v>
      </c>
      <c r="F33" s="6">
        <v>8</v>
      </c>
      <c r="G33">
        <f>IF(
   OR(
     ISNUMBER(SEARCH("Combo", D33)),
     ISNUMBER(SEARCH("Set", D33)),
     ISNUMBER(SEARCH("+", D33)),
     ISNUMBER(SEARCH("Cama", D33)),
     ISNUMBER(SEARCH("Espaldar", D33)),
     ISNUMBER(SEARCH("Juego", D33)),
     ISNUMBER(SEARCH("Sofacama", D33)),
     ISNUMBER(SEARCH("Cuadro", D33))
   ),
   4,
   IFERROR(INDEX(INVENTARIO!A:H, MATCH(C33, INVENTARIO!A:A, 0), 6), 0)
)</f>
        <v>8</v>
      </c>
      <c r="H33">
        <v>8</v>
      </c>
      <c r="I33">
        <f t="shared" si="5"/>
        <v>1</v>
      </c>
    </row>
    <row r="34" spans="1:9" ht="92.4">
      <c r="A34" s="5" t="s">
        <v>67</v>
      </c>
      <c r="B34" s="5" t="s">
        <v>72</v>
      </c>
      <c r="C34" s="9" t="s">
        <v>1692</v>
      </c>
      <c r="D34" s="7" t="str">
        <f>"     "&amp;D30</f>
        <v xml:space="preserve">     Silla Triangulo, Silla Moderna, Silla Exteriores,promoción.</v>
      </c>
      <c r="E34" s="5" t="s">
        <v>54</v>
      </c>
      <c r="F34" s="6">
        <v>5</v>
      </c>
      <c r="G34">
        <f>IF(
   OR(
     ISNUMBER(SEARCH("Combo", D34)),
     ISNUMBER(SEARCH("Set", D34)),
     ISNUMBER(SEARCH("+", D34)),
     ISNUMBER(SEARCH("Cama", D34)),
     ISNUMBER(SEARCH("Espaldar", D34)),
     ISNUMBER(SEARCH("Juego", D34)),
     ISNUMBER(SEARCH("Sofacama", D34)),
     ISNUMBER(SEARCH("Cuadro", D34))
   ),
   4,
   IFERROR(INDEX(INVENTARIO!A:H, MATCH(C34, INVENTARIO!A:A, 0), 6), 0)
)</f>
        <v>5</v>
      </c>
      <c r="H34">
        <v>5</v>
      </c>
      <c r="I34">
        <f t="shared" si="5"/>
        <v>1</v>
      </c>
    </row>
    <row r="35" spans="1:9" ht="92.4">
      <c r="A35" s="5" t="s">
        <v>67</v>
      </c>
      <c r="B35" s="5" t="s">
        <v>73</v>
      </c>
      <c r="C35" s="9" t="s">
        <v>1693</v>
      </c>
      <c r="D35" s="7" t="str">
        <f>"     "&amp;D30</f>
        <v xml:space="preserve">     Silla Triangulo, Silla Moderna, Silla Exteriores,promoción.</v>
      </c>
      <c r="E35" s="5" t="s">
        <v>38</v>
      </c>
      <c r="F35" s="6">
        <v>5</v>
      </c>
      <c r="G35">
        <f>IF(
   OR(
     ISNUMBER(SEARCH("Combo", D35)),
     ISNUMBER(SEARCH("Set", D35)),
     ISNUMBER(SEARCH("+", D35)),
     ISNUMBER(SEARCH("Cama", D35)),
     ISNUMBER(SEARCH("Espaldar", D35)),
     ISNUMBER(SEARCH("Juego", D35)),
     ISNUMBER(SEARCH("Sofacama", D35)),
     ISNUMBER(SEARCH("Cuadro", D35))
   ),
   4,
   IFERROR(INDEX(INVENTARIO!A:H, MATCH(C35, INVENTARIO!A:A, 0), 6), 0)
)</f>
        <v>5</v>
      </c>
      <c r="H35">
        <v>5</v>
      </c>
      <c r="I35">
        <f t="shared" si="5"/>
        <v>1</v>
      </c>
    </row>
    <row r="36" spans="1:9">
      <c r="A36" s="5" t="s">
        <v>74</v>
      </c>
      <c r="B36" s="5"/>
      <c r="C36" s="5" t="s">
        <v>6</v>
      </c>
      <c r="D36" s="5" t="s">
        <v>75</v>
      </c>
      <c r="E36" s="5" t="s">
        <v>16</v>
      </c>
      <c r="F36" s="8"/>
    </row>
    <row r="37" spans="1:9" ht="79.2">
      <c r="A37" s="5" t="s">
        <v>74</v>
      </c>
      <c r="B37" s="5" t="s">
        <v>76</v>
      </c>
      <c r="C37" s="9" t="s">
        <v>1706</v>
      </c>
      <c r="D37" s="7" t="str">
        <f>"     "&amp;D36</f>
        <v xml:space="preserve">     Silla Eames,  Silla Moderna, Silla Eames Adulto</v>
      </c>
      <c r="E37" s="5" t="s">
        <v>28</v>
      </c>
      <c r="F37" s="6">
        <v>38</v>
      </c>
      <c r="G37">
        <f>IF(
   OR(
     ISNUMBER(SEARCH("Combo", D37)),
     ISNUMBER(SEARCH("Set", D37)),
     ISNUMBER(SEARCH("+", D37)),
     ISNUMBER(SEARCH("Cama", D37)),
     ISNUMBER(SEARCH("Espaldar", D37)),
     ISNUMBER(SEARCH("Juego", D37)),
     ISNUMBER(SEARCH("Sofacama", D37)),
     ISNUMBER(SEARCH("Cuadro", D37))
   ),
   4,
   IFERROR(INDEX(INVENTARIO!A:H, MATCH(C37, INVENTARIO!A:A, 0), 6), 0)
)</f>
        <v>38</v>
      </c>
      <c r="H37">
        <v>38</v>
      </c>
      <c r="I37">
        <f t="shared" ref="I37:I46" si="6">+IF(H37=F37,1,0)</f>
        <v>1</v>
      </c>
    </row>
    <row r="38" spans="1:9" ht="79.2">
      <c r="A38" s="5" t="s">
        <v>74</v>
      </c>
      <c r="B38" s="5" t="s">
        <v>77</v>
      </c>
      <c r="C38" s="9" t="s">
        <v>1695</v>
      </c>
      <c r="D38" s="7" t="str">
        <f>"     "&amp;D36</f>
        <v xml:space="preserve">     Silla Eames,  Silla Moderna, Silla Eames Adulto</v>
      </c>
      <c r="E38" s="5" t="s">
        <v>78</v>
      </c>
      <c r="F38" s="6">
        <v>84</v>
      </c>
      <c r="G38">
        <f>IF(
   OR(
     ISNUMBER(SEARCH("Combo", D38)),
     ISNUMBER(SEARCH("Set", D38)),
     ISNUMBER(SEARCH("+", D38)),
     ISNUMBER(SEARCH("Cama", D38)),
     ISNUMBER(SEARCH("Espaldar", D38)),
     ISNUMBER(SEARCH("Juego", D38)),
     ISNUMBER(SEARCH("Sofacama", D38)),
     ISNUMBER(SEARCH("Cuadro", D38))
   ),
   4,
   IFERROR(INDEX(INVENTARIO!A:H, MATCH(C38, INVENTARIO!A:A, 0), 6), 0)
)</f>
        <v>84</v>
      </c>
      <c r="H38">
        <v>84</v>
      </c>
      <c r="I38">
        <f t="shared" si="6"/>
        <v>1</v>
      </c>
    </row>
    <row r="39" spans="1:9" ht="79.2">
      <c r="A39" s="5" t="s">
        <v>74</v>
      </c>
      <c r="B39" s="5" t="s">
        <v>79</v>
      </c>
      <c r="C39" s="9" t="s">
        <v>1696</v>
      </c>
      <c r="D39" s="7" t="str">
        <f>"     "&amp;D36</f>
        <v xml:space="preserve">     Silla Eames,  Silla Moderna, Silla Eames Adulto</v>
      </c>
      <c r="E39" s="5" t="s">
        <v>80</v>
      </c>
      <c r="F39" s="6">
        <v>4</v>
      </c>
      <c r="G39">
        <f>IF(
   OR(
     ISNUMBER(SEARCH("Combo", D39)),
     ISNUMBER(SEARCH("Set", D39)),
     ISNUMBER(SEARCH("+", D39)),
     ISNUMBER(SEARCH("Cama", D39)),
     ISNUMBER(SEARCH("Espaldar", D39)),
     ISNUMBER(SEARCH("Juego", D39)),
     ISNUMBER(SEARCH("Sofacama", D39)),
     ISNUMBER(SEARCH("Cuadro", D39))
   ),
   4,
   IFERROR(INDEX(INVENTARIO!A:H, MATCH(C39, INVENTARIO!A:A, 0), 6), 0)
)</f>
        <v>4</v>
      </c>
      <c r="H39">
        <v>4</v>
      </c>
      <c r="I39">
        <f t="shared" si="6"/>
        <v>1</v>
      </c>
    </row>
    <row r="40" spans="1:9" ht="79.2">
      <c r="A40" s="5" t="s">
        <v>74</v>
      </c>
      <c r="B40" s="5" t="s">
        <v>81</v>
      </c>
      <c r="C40" s="9" t="s">
        <v>1697</v>
      </c>
      <c r="D40" s="7" t="str">
        <f>"     "&amp;D36</f>
        <v xml:space="preserve">     Silla Eames,  Silla Moderna, Silla Eames Adulto</v>
      </c>
      <c r="E40" s="5" t="s">
        <v>82</v>
      </c>
      <c r="F40" s="6">
        <v>52</v>
      </c>
      <c r="G40">
        <f>IF(
   OR(
     ISNUMBER(SEARCH("Combo", D40)),
     ISNUMBER(SEARCH("Set", D40)),
     ISNUMBER(SEARCH("+", D40)),
     ISNUMBER(SEARCH("Cama", D40)),
     ISNUMBER(SEARCH("Espaldar", D40)),
     ISNUMBER(SEARCH("Juego", D40)),
     ISNUMBER(SEARCH("Sofacama", D40)),
     ISNUMBER(SEARCH("Cuadro", D40))
   ),
   4,
   IFERROR(INDEX(INVENTARIO!A:H, MATCH(C40, INVENTARIO!A:A, 0), 6), 0)
)</f>
        <v>52</v>
      </c>
      <c r="H40">
        <v>52</v>
      </c>
      <c r="I40">
        <f t="shared" si="6"/>
        <v>1</v>
      </c>
    </row>
    <row r="41" spans="1:9" ht="79.2">
      <c r="A41" s="5" t="s">
        <v>74</v>
      </c>
      <c r="B41" s="5" t="s">
        <v>83</v>
      </c>
      <c r="C41" s="9" t="s">
        <v>1698</v>
      </c>
      <c r="D41" s="7" t="str">
        <f>"     "&amp;D36</f>
        <v xml:space="preserve">     Silla Eames,  Silla Moderna, Silla Eames Adulto</v>
      </c>
      <c r="E41" s="5" t="s">
        <v>20</v>
      </c>
      <c r="F41" s="6">
        <v>123</v>
      </c>
      <c r="G41">
        <f>IF(
   OR(
     ISNUMBER(SEARCH("Combo", D41)),
     ISNUMBER(SEARCH("Set", D41)),
     ISNUMBER(SEARCH("+", D41)),
     ISNUMBER(SEARCH("Cama", D41)),
     ISNUMBER(SEARCH("Espaldar", D41)),
     ISNUMBER(SEARCH("Juego", D41)),
     ISNUMBER(SEARCH("Sofacama", D41)),
     ISNUMBER(SEARCH("Cuadro", D41))
   ),
   4,
   IFERROR(INDEX(INVENTARIO!A:H, MATCH(C41, INVENTARIO!A:A, 0), 6), 0)
)</f>
        <v>123</v>
      </c>
      <c r="H41">
        <v>123</v>
      </c>
      <c r="I41">
        <f t="shared" si="6"/>
        <v>1</v>
      </c>
    </row>
    <row r="42" spans="1:9" ht="79.2">
      <c r="A42" s="5" t="s">
        <v>74</v>
      </c>
      <c r="B42" s="5" t="s">
        <v>84</v>
      </c>
      <c r="C42" s="9" t="s">
        <v>1699</v>
      </c>
      <c r="D42" s="7" t="str">
        <f>"     "&amp;D36</f>
        <v xml:space="preserve">     Silla Eames,  Silla Moderna, Silla Eames Adulto</v>
      </c>
      <c r="E42" s="5" t="s">
        <v>85</v>
      </c>
      <c r="F42" s="6">
        <v>47</v>
      </c>
      <c r="G42">
        <f>IF(
   OR(
     ISNUMBER(SEARCH("Combo", D42)),
     ISNUMBER(SEARCH("Set", D42)),
     ISNUMBER(SEARCH("+", D42)),
     ISNUMBER(SEARCH("Cama", D42)),
     ISNUMBER(SEARCH("Espaldar", D42)),
     ISNUMBER(SEARCH("Juego", D42)),
     ISNUMBER(SEARCH("Sofacama", D42)),
     ISNUMBER(SEARCH("Cuadro", D42))
   ),
   4,
   IFERROR(INDEX(INVENTARIO!A:H, MATCH(C42, INVENTARIO!A:A, 0), 6), 0)
)</f>
        <v>47</v>
      </c>
      <c r="H42">
        <v>47</v>
      </c>
      <c r="I42">
        <f t="shared" si="6"/>
        <v>1</v>
      </c>
    </row>
    <row r="43" spans="1:9" ht="79.2">
      <c r="A43" s="5" t="s">
        <v>74</v>
      </c>
      <c r="B43" s="5" t="s">
        <v>86</v>
      </c>
      <c r="C43" s="9" t="s">
        <v>1700</v>
      </c>
      <c r="D43" s="7" t="str">
        <f>"     "&amp;D36</f>
        <v xml:space="preserve">     Silla Eames,  Silla Moderna, Silla Eames Adulto</v>
      </c>
      <c r="E43" s="5" t="s">
        <v>22</v>
      </c>
      <c r="F43" s="6">
        <v>25</v>
      </c>
      <c r="G43">
        <f>IF(
   OR(
     ISNUMBER(SEARCH("Combo", D43)),
     ISNUMBER(SEARCH("Set", D43)),
     ISNUMBER(SEARCH("+", D43)),
     ISNUMBER(SEARCH("Cama", D43)),
     ISNUMBER(SEARCH("Espaldar", D43)),
     ISNUMBER(SEARCH("Juego", D43)),
     ISNUMBER(SEARCH("Sofacama", D43)),
     ISNUMBER(SEARCH("Cuadro", D43))
   ),
   4,
   IFERROR(INDEX(INVENTARIO!A:H, MATCH(C43, INVENTARIO!A:A, 0), 6), 0)
)</f>
        <v>25</v>
      </c>
      <c r="H43">
        <v>25</v>
      </c>
      <c r="I43">
        <f t="shared" si="6"/>
        <v>1</v>
      </c>
    </row>
    <row r="44" spans="1:9" ht="79.2">
      <c r="A44" s="5" t="s">
        <v>74</v>
      </c>
      <c r="B44" s="5" t="s">
        <v>87</v>
      </c>
      <c r="C44" s="9" t="s">
        <v>1701</v>
      </c>
      <c r="D44" s="7" t="str">
        <f>"     "&amp;D36</f>
        <v xml:space="preserve">     Silla Eames,  Silla Moderna, Silla Eames Adulto</v>
      </c>
      <c r="E44" s="5" t="s">
        <v>88</v>
      </c>
      <c r="F44" s="6">
        <v>5</v>
      </c>
      <c r="G44">
        <f>IF(
   OR(
     ISNUMBER(SEARCH("Combo", D44)),
     ISNUMBER(SEARCH("Set", D44)),
     ISNUMBER(SEARCH("+", D44)),
     ISNUMBER(SEARCH("Cama", D44)),
     ISNUMBER(SEARCH("Espaldar", D44)),
     ISNUMBER(SEARCH("Juego", D44)),
     ISNUMBER(SEARCH("Sofacama", D44)),
     ISNUMBER(SEARCH("Cuadro", D44))
   ),
   4,
   IFERROR(INDEX(INVENTARIO!A:H, MATCH(C44, INVENTARIO!A:A, 0), 6), 0)
)</f>
        <v>5</v>
      </c>
      <c r="H44">
        <v>5</v>
      </c>
      <c r="I44">
        <f t="shared" si="6"/>
        <v>1</v>
      </c>
    </row>
    <row r="45" spans="1:9" ht="79.2">
      <c r="A45" s="5" t="s">
        <v>74</v>
      </c>
      <c r="B45" s="5" t="s">
        <v>89</v>
      </c>
      <c r="C45" s="9" t="s">
        <v>1702</v>
      </c>
      <c r="D45" s="7" t="str">
        <f>"     "&amp;D36</f>
        <v xml:space="preserve">     Silla Eames,  Silla Moderna, Silla Eames Adulto</v>
      </c>
      <c r="E45" s="5" t="s">
        <v>90</v>
      </c>
      <c r="F45" s="6">
        <v>0</v>
      </c>
      <c r="G45">
        <f>IF(
   OR(
     ISNUMBER(SEARCH("Combo", D45)),
     ISNUMBER(SEARCH("Set", D45)),
     ISNUMBER(SEARCH("+", D45)),
     ISNUMBER(SEARCH("Cama", D45)),
     ISNUMBER(SEARCH("Espaldar", D45)),
     ISNUMBER(SEARCH("Juego", D45)),
     ISNUMBER(SEARCH("Sofacama", D45)),
     ISNUMBER(SEARCH("Cuadro", D45))
   ),
   4,
   IFERROR(INDEX(INVENTARIO!A:H, MATCH(C45, INVENTARIO!A:A, 0), 6), 0)
)</f>
        <v>0</v>
      </c>
      <c r="H45">
        <v>0</v>
      </c>
      <c r="I45">
        <f t="shared" si="6"/>
        <v>1</v>
      </c>
    </row>
    <row r="46" spans="1:9" ht="79.2">
      <c r="A46" s="5" t="s">
        <v>74</v>
      </c>
      <c r="B46" s="5" t="s">
        <v>91</v>
      </c>
      <c r="C46" s="9" t="s">
        <v>1703</v>
      </c>
      <c r="D46" s="7" t="str">
        <f>"     "&amp;D36</f>
        <v xml:space="preserve">     Silla Eames,  Silla Moderna, Silla Eames Adulto</v>
      </c>
      <c r="E46" s="5" t="s">
        <v>18</v>
      </c>
      <c r="F46" s="6">
        <v>80</v>
      </c>
      <c r="G46">
        <f>IF(
   OR(
     ISNUMBER(SEARCH("Combo", D46)),
     ISNUMBER(SEARCH("Set", D46)),
     ISNUMBER(SEARCH("+", D46)),
     ISNUMBER(SEARCH("Cama", D46)),
     ISNUMBER(SEARCH("Espaldar", D46)),
     ISNUMBER(SEARCH("Juego", D46)),
     ISNUMBER(SEARCH("Sofacama", D46)),
     ISNUMBER(SEARCH("Cuadro", D46))
   ),
   4,
   IFERROR(INDEX(INVENTARIO!A:H, MATCH(C46, INVENTARIO!A:A, 0), 6), 0)
)</f>
        <v>80</v>
      </c>
      <c r="H46">
        <v>80</v>
      </c>
      <c r="I46">
        <f t="shared" si="6"/>
        <v>1</v>
      </c>
    </row>
    <row r="47" spans="1:9">
      <c r="A47" s="5" t="s">
        <v>92</v>
      </c>
      <c r="B47" s="5"/>
      <c r="C47" s="5" t="s">
        <v>6</v>
      </c>
      <c r="D47" s="5" t="s">
        <v>93</v>
      </c>
      <c r="E47" s="5" t="s">
        <v>16</v>
      </c>
      <c r="F47" s="8"/>
    </row>
    <row r="48" spans="1:9" ht="79.2">
      <c r="A48" s="5" t="s">
        <v>92</v>
      </c>
      <c r="B48" s="5" t="s">
        <v>94</v>
      </c>
      <c r="C48" s="9" t="s">
        <v>1677</v>
      </c>
      <c r="D48" s="7" t="str">
        <f>"     "&amp;D47</f>
        <v xml:space="preserve">     Silla Eames Niños, Sillas Niños, Sillas Eames Kids . </v>
      </c>
      <c r="E48" s="5" t="s">
        <v>95</v>
      </c>
      <c r="F48" s="6">
        <v>52</v>
      </c>
      <c r="G48">
        <f>IF(
   OR(
     ISNUMBER(SEARCH("Combo", D48)),
     ISNUMBER(SEARCH("Set", D48)),
     ISNUMBER(SEARCH("+", D48)),
     ISNUMBER(SEARCH("Cama", D48)),
     ISNUMBER(SEARCH("Espaldar", D48)),
     ISNUMBER(SEARCH("Juego", D48)),
     ISNUMBER(SEARCH("Sofacama", D48)),
     ISNUMBER(SEARCH("Cuadro", D48))
   ),
   4,
   IFERROR(INDEX(INVENTARIO!A:H, MATCH(C48, INVENTARIO!A:A, 0), 6), 0)
)</f>
        <v>52</v>
      </c>
      <c r="H48">
        <v>52</v>
      </c>
      <c r="I48">
        <f t="shared" ref="I48:I51" si="7">+IF(H48=F48,1,0)</f>
        <v>1</v>
      </c>
    </row>
    <row r="49" spans="1:9" ht="79.2">
      <c r="A49" s="5" t="s">
        <v>92</v>
      </c>
      <c r="B49" s="5" t="s">
        <v>96</v>
      </c>
      <c r="C49" s="9" t="s">
        <v>1675</v>
      </c>
      <c r="D49" s="7" t="str">
        <f>"     "&amp;D47</f>
        <v xml:space="preserve">     Silla Eames Niños, Sillas Niños, Sillas Eames Kids . </v>
      </c>
      <c r="E49" s="5" t="s">
        <v>97</v>
      </c>
      <c r="F49" s="6">
        <v>54</v>
      </c>
      <c r="G49">
        <f>IF(
   OR(
     ISNUMBER(SEARCH("Combo", D49)),
     ISNUMBER(SEARCH("Set", D49)),
     ISNUMBER(SEARCH("+", D49)),
     ISNUMBER(SEARCH("Cama", D49)),
     ISNUMBER(SEARCH("Espaldar", D49)),
     ISNUMBER(SEARCH("Juego", D49)),
     ISNUMBER(SEARCH("Sofacama", D49)),
     ISNUMBER(SEARCH("Cuadro", D49))
   ),
   4,
   IFERROR(INDEX(INVENTARIO!A:H, MATCH(C49, INVENTARIO!A:A, 0), 6), 0)
)</f>
        <v>54</v>
      </c>
      <c r="H49">
        <v>54</v>
      </c>
      <c r="I49">
        <f t="shared" si="7"/>
        <v>1</v>
      </c>
    </row>
    <row r="50" spans="1:9" ht="79.2">
      <c r="A50" s="5" t="s">
        <v>92</v>
      </c>
      <c r="B50" s="5" t="s">
        <v>98</v>
      </c>
      <c r="C50" s="9" t="s">
        <v>1675</v>
      </c>
      <c r="D50" s="7" t="str">
        <f>"     "&amp;D47</f>
        <v xml:space="preserve">     Silla Eames Niños, Sillas Niños, Sillas Eames Kids . </v>
      </c>
      <c r="E50" s="5" t="s">
        <v>99</v>
      </c>
      <c r="F50" s="6">
        <v>54</v>
      </c>
      <c r="G50">
        <f>IF(
   OR(
     ISNUMBER(SEARCH("Combo", D50)),
     ISNUMBER(SEARCH("Set", D50)),
     ISNUMBER(SEARCH("+", D50)),
     ISNUMBER(SEARCH("Cama", D50)),
     ISNUMBER(SEARCH("Espaldar", D50)),
     ISNUMBER(SEARCH("Juego", D50)),
     ISNUMBER(SEARCH("Sofacama", D50)),
     ISNUMBER(SEARCH("Cuadro", D50))
   ),
   4,
   IFERROR(INDEX(INVENTARIO!A:H, MATCH(C50, INVENTARIO!A:A, 0), 6), 0)
)</f>
        <v>54</v>
      </c>
      <c r="H50">
        <v>54</v>
      </c>
      <c r="I50">
        <f t="shared" si="7"/>
        <v>1</v>
      </c>
    </row>
    <row r="51" spans="1:9" ht="79.2">
      <c r="A51" s="5" t="s">
        <v>92</v>
      </c>
      <c r="B51" s="5" t="s">
        <v>100</v>
      </c>
      <c r="C51" s="9" t="s">
        <v>1676</v>
      </c>
      <c r="D51" s="7" t="str">
        <f>"     "&amp;D47</f>
        <v xml:space="preserve">     Silla Eames Niños, Sillas Niños, Sillas Eames Kids . </v>
      </c>
      <c r="E51" s="5" t="s">
        <v>101</v>
      </c>
      <c r="F51" s="6">
        <v>43</v>
      </c>
      <c r="G51">
        <f>IF(
   OR(
     ISNUMBER(SEARCH("Combo", D51)),
     ISNUMBER(SEARCH("Set", D51)),
     ISNUMBER(SEARCH("+", D51)),
     ISNUMBER(SEARCH("Cama", D51)),
     ISNUMBER(SEARCH("Espaldar", D51)),
     ISNUMBER(SEARCH("Juego", D51)),
     ISNUMBER(SEARCH("Sofacama", D51)),
     ISNUMBER(SEARCH("Cuadro", D51))
   ),
   4,
   IFERROR(INDEX(INVENTARIO!A:H, MATCH(C51, INVENTARIO!A:A, 0), 6), 0)
)</f>
        <v>43</v>
      </c>
      <c r="H51">
        <v>43</v>
      </c>
      <c r="I51">
        <f t="shared" si="7"/>
        <v>1</v>
      </c>
    </row>
    <row r="52" spans="1:9">
      <c r="A52" s="5" t="s">
        <v>102</v>
      </c>
      <c r="B52" s="5"/>
      <c r="C52" s="5" t="s">
        <v>6</v>
      </c>
      <c r="D52" s="5" t="s">
        <v>103</v>
      </c>
      <c r="E52" s="5" t="s">
        <v>16</v>
      </c>
      <c r="F52" s="8"/>
    </row>
    <row r="53" spans="1:9" ht="79.2">
      <c r="A53" s="5" t="s">
        <v>102</v>
      </c>
      <c r="B53" s="5" t="s">
        <v>104</v>
      </c>
      <c r="C53" s="9" t="s">
        <v>1704</v>
      </c>
      <c r="D53" s="7" t="str">
        <f>"     "&amp;D52</f>
        <v xml:space="preserve">     Silla Milano Tapizada, Silla Restaurante, Envío Gratis </v>
      </c>
      <c r="E53" s="5" t="s">
        <v>105</v>
      </c>
      <c r="F53" s="6">
        <v>64</v>
      </c>
      <c r="G53">
        <f>IF(
   OR(
     ISNUMBER(SEARCH("Combo", D53)),
     ISNUMBER(SEARCH("Set", D53)),
     ISNUMBER(SEARCH("+", D53)),
     ISNUMBER(SEARCH("Cama", D53)),
     ISNUMBER(SEARCH("Espaldar", D53)),
     ISNUMBER(SEARCH("Juego", D53)),
     ISNUMBER(SEARCH("Sofacama", D53)),
     ISNUMBER(SEARCH("Cuadro", D53))
   ),
   4,
   IFERROR(INDEX(INVENTARIO!A:H, MATCH(C53, INVENTARIO!A:A, 0), 6), 0)
)</f>
        <v>64</v>
      </c>
      <c r="H53">
        <v>64</v>
      </c>
      <c r="I53">
        <f t="shared" ref="I53:I54" si="8">+IF(H53=F53,1,0)</f>
        <v>1</v>
      </c>
    </row>
    <row r="54" spans="1:9" ht="79.2">
      <c r="A54" s="5" t="s">
        <v>102</v>
      </c>
      <c r="B54" s="5" t="s">
        <v>106</v>
      </c>
      <c r="C54" s="9" t="s">
        <v>1705</v>
      </c>
      <c r="D54" s="7" t="str">
        <f>"     "&amp;D52</f>
        <v xml:space="preserve">     Silla Milano Tapizada, Silla Restaurante, Envío Gratis </v>
      </c>
      <c r="E54" s="5" t="s">
        <v>107</v>
      </c>
      <c r="F54" s="6">
        <v>0</v>
      </c>
      <c r="G54">
        <f>IF(
   OR(
     ISNUMBER(SEARCH("Combo", D54)),
     ISNUMBER(SEARCH("Set", D54)),
     ISNUMBER(SEARCH("+", D54)),
     ISNUMBER(SEARCH("Cama", D54)),
     ISNUMBER(SEARCH("Espaldar", D54)),
     ISNUMBER(SEARCH("Juego", D54)),
     ISNUMBER(SEARCH("Sofacama", D54)),
     ISNUMBER(SEARCH("Cuadro", D54))
   ),
   4,
   IFERROR(INDEX(INVENTARIO!A:H, MATCH(C54, INVENTARIO!A:A, 0), 6), 0)
)</f>
        <v>0</v>
      </c>
      <c r="H54">
        <v>4</v>
      </c>
      <c r="I54">
        <f t="shared" si="8"/>
        <v>0</v>
      </c>
    </row>
    <row r="55" spans="1:9">
      <c r="A55" s="5" t="s">
        <v>131</v>
      </c>
      <c r="B55" s="5"/>
      <c r="C55" s="9" t="s">
        <v>1725</v>
      </c>
      <c r="D55" s="5" t="s">
        <v>132</v>
      </c>
      <c r="E55" s="5" t="s">
        <v>16</v>
      </c>
      <c r="F55" s="6">
        <v>13</v>
      </c>
      <c r="G55">
        <f>IF(
   OR(
     ISNUMBER(SEARCH("Combo", D55)),
     ISNUMBER(SEARCH("Set", D55)),
     ISNUMBER(SEARCH("+", D55)),
     ISNUMBER(SEARCH("Cama", D55)),
     ISNUMBER(SEARCH("Espaldar", D55)),
     ISNUMBER(SEARCH("Juego", D55)),
     ISNUMBER(SEARCH("Sofacama", D55)),
     ISNUMBER(SEARCH("Cuadro", D55))
   ),
   4,
   IFERROR(INDEX(INVENTARIO!A:H, MATCH(C55, INVENTARIO!A:A, 0), 6), 0)
)</f>
        <v>13</v>
      </c>
      <c r="H55">
        <v>13</v>
      </c>
    </row>
    <row r="56" spans="1:9">
      <c r="A56" s="5" t="s">
        <v>108</v>
      </c>
      <c r="B56" s="5"/>
      <c r="C56" s="5" t="s">
        <v>6</v>
      </c>
      <c r="D56" s="5" t="s">
        <v>109</v>
      </c>
      <c r="E56" s="5" t="s">
        <v>16</v>
      </c>
      <c r="F56" s="8"/>
      <c r="I56">
        <f t="shared" ref="I56:I62" si="9">+IF(H56=F56,1,0)</f>
        <v>1</v>
      </c>
    </row>
    <row r="57" spans="1:9" ht="52.8">
      <c r="A57" s="5" t="s">
        <v>108</v>
      </c>
      <c r="B57" s="5" t="s">
        <v>110</v>
      </c>
      <c r="C57" s="9" t="s">
        <v>1706</v>
      </c>
      <c r="D57" s="7" t="str">
        <f>"     "&amp;D56</f>
        <v xml:space="preserve">     Silla Bar O Barra Alta Eames Blanca </v>
      </c>
      <c r="E57" s="5" t="s">
        <v>111</v>
      </c>
      <c r="F57" s="6">
        <v>38</v>
      </c>
      <c r="G57">
        <f>IF(
   OR(
     ISNUMBER(SEARCH("Combo", D57)),
     ISNUMBER(SEARCH("Set", D57)),
     ISNUMBER(SEARCH("+", D57)),
     ISNUMBER(SEARCH("Cama", D57)),
     ISNUMBER(SEARCH("Espaldar", D57)),
     ISNUMBER(SEARCH("Juego", D57)),
     ISNUMBER(SEARCH("Sofacama", D57)),
     ISNUMBER(SEARCH("Cuadro", D57))
   ),
   4,
   IFERROR(INDEX(INVENTARIO!A:H, MATCH(C57, INVENTARIO!A:A, 0), 6), 0)
)</f>
        <v>38</v>
      </c>
      <c r="H57">
        <v>38</v>
      </c>
      <c r="I57">
        <f t="shared" si="9"/>
        <v>1</v>
      </c>
    </row>
    <row r="58" spans="1:9" ht="52.8">
      <c r="A58" s="5" t="s">
        <v>108</v>
      </c>
      <c r="B58" s="5" t="s">
        <v>112</v>
      </c>
      <c r="C58" s="9" t="s">
        <v>1707</v>
      </c>
      <c r="D58" s="7" t="str">
        <f>"     "&amp;D56</f>
        <v xml:space="preserve">     Silla Bar O Barra Alta Eames Blanca </v>
      </c>
      <c r="E58" s="5" t="s">
        <v>113</v>
      </c>
      <c r="F58" s="6">
        <v>0</v>
      </c>
      <c r="G58">
        <f>IF(
   OR(
     ISNUMBER(SEARCH("Combo", D58)),
     ISNUMBER(SEARCH("Set", D58)),
     ISNUMBER(SEARCH("+", D58)),
     ISNUMBER(SEARCH("Cama", D58)),
     ISNUMBER(SEARCH("Espaldar", D58)),
     ISNUMBER(SEARCH("Juego", D58)),
     ISNUMBER(SEARCH("Sofacama", D58)),
     ISNUMBER(SEARCH("Cuadro", D58))
   ),
   4,
   IFERROR(INDEX(INVENTARIO!A:H, MATCH(C58, INVENTARIO!A:A, 0), 6), 0)
)</f>
        <v>0</v>
      </c>
      <c r="H58">
        <v>4</v>
      </c>
      <c r="I58">
        <f t="shared" si="9"/>
        <v>0</v>
      </c>
    </row>
    <row r="59" spans="1:9" ht="52.8">
      <c r="A59" s="5" t="s">
        <v>108</v>
      </c>
      <c r="B59" s="5" t="s">
        <v>114</v>
      </c>
      <c r="C59" s="9" t="s">
        <v>1708</v>
      </c>
      <c r="D59" s="7" t="str">
        <f>"     "&amp;D56</f>
        <v xml:space="preserve">     Silla Bar O Barra Alta Eames Blanca </v>
      </c>
      <c r="E59" s="5" t="s">
        <v>115</v>
      </c>
      <c r="F59" s="6">
        <v>2</v>
      </c>
      <c r="G59">
        <f>IF(
   OR(
     ISNUMBER(SEARCH("Combo", D59)),
     ISNUMBER(SEARCH("Set", D59)),
     ISNUMBER(SEARCH("+", D59)),
     ISNUMBER(SEARCH("Cama", D59)),
     ISNUMBER(SEARCH("Espaldar", D59)),
     ISNUMBER(SEARCH("Juego", D59)),
     ISNUMBER(SEARCH("Sofacama", D59)),
     ISNUMBER(SEARCH("Cuadro", D59))
   ),
   4,
   IFERROR(INDEX(INVENTARIO!A:H, MATCH(C59, INVENTARIO!A:A, 0), 6), 0)
)</f>
        <v>2</v>
      </c>
      <c r="H59">
        <v>2</v>
      </c>
      <c r="I59">
        <f t="shared" si="9"/>
        <v>1</v>
      </c>
    </row>
    <row r="60" spans="1:9" ht="52.8">
      <c r="A60" s="5" t="s">
        <v>108</v>
      </c>
      <c r="B60" s="5" t="s">
        <v>116</v>
      </c>
      <c r="C60" s="9" t="s">
        <v>1709</v>
      </c>
      <c r="D60" s="7" t="str">
        <f>"     "&amp;D56</f>
        <v xml:space="preserve">     Silla Bar O Barra Alta Eames Blanca </v>
      </c>
      <c r="E60" s="5" t="s">
        <v>117</v>
      </c>
      <c r="F60" s="6">
        <v>0</v>
      </c>
      <c r="G60">
        <f>IF(
   OR(
     ISNUMBER(SEARCH("Combo", D60)),
     ISNUMBER(SEARCH("Set", D60)),
     ISNUMBER(SEARCH("+", D60)),
     ISNUMBER(SEARCH("Cama", D60)),
     ISNUMBER(SEARCH("Espaldar", D60)),
     ISNUMBER(SEARCH("Juego", D60)),
     ISNUMBER(SEARCH("Sofacama", D60)),
     ISNUMBER(SEARCH("Cuadro", D60))
   ),
   4,
   IFERROR(INDEX(INVENTARIO!A:H, MATCH(C60, INVENTARIO!A:A, 0), 6), 0)
)</f>
        <v>0</v>
      </c>
      <c r="H60">
        <v>4</v>
      </c>
      <c r="I60">
        <f t="shared" si="9"/>
        <v>0</v>
      </c>
    </row>
    <row r="61" spans="1:9" ht="52.8">
      <c r="A61" s="5" t="s">
        <v>108</v>
      </c>
      <c r="B61" s="5" t="s">
        <v>118</v>
      </c>
      <c r="C61" s="9" t="s">
        <v>1710</v>
      </c>
      <c r="D61" s="7" t="str">
        <f>"     "&amp;D56</f>
        <v xml:space="preserve">     Silla Bar O Barra Alta Eames Blanca </v>
      </c>
      <c r="E61" s="5" t="s">
        <v>119</v>
      </c>
      <c r="F61" s="6">
        <v>22</v>
      </c>
      <c r="G61">
        <f>IF(
   OR(
     ISNUMBER(SEARCH("Combo", D61)),
     ISNUMBER(SEARCH("Set", D61)),
     ISNUMBER(SEARCH("+", D61)),
     ISNUMBER(SEARCH("Cama", D61)),
     ISNUMBER(SEARCH("Espaldar", D61)),
     ISNUMBER(SEARCH("Juego", D61)),
     ISNUMBER(SEARCH("Sofacama", D61)),
     ISNUMBER(SEARCH("Cuadro", D61))
   ),
   4,
   IFERROR(INDEX(INVENTARIO!A:H, MATCH(C61, INVENTARIO!A:A, 0), 6), 0)
)</f>
        <v>22</v>
      </c>
      <c r="H61">
        <v>22</v>
      </c>
      <c r="I61">
        <f t="shared" si="9"/>
        <v>1</v>
      </c>
    </row>
    <row r="62" spans="1:9" ht="52.8">
      <c r="A62" s="5" t="s">
        <v>108</v>
      </c>
      <c r="B62" s="5" t="s">
        <v>120</v>
      </c>
      <c r="C62" s="9" t="s">
        <v>1711</v>
      </c>
      <c r="D62" s="7" t="str">
        <f>"     "&amp;D56</f>
        <v xml:space="preserve">     Silla Bar O Barra Alta Eames Blanca </v>
      </c>
      <c r="E62" s="5" t="s">
        <v>121</v>
      </c>
      <c r="F62" s="6">
        <v>31</v>
      </c>
      <c r="G62">
        <f>IF(
   OR(
     ISNUMBER(SEARCH("Combo", D62)),
     ISNUMBER(SEARCH("Set", D62)),
     ISNUMBER(SEARCH("+", D62)),
     ISNUMBER(SEARCH("Cama", D62)),
     ISNUMBER(SEARCH("Espaldar", D62)),
     ISNUMBER(SEARCH("Juego", D62)),
     ISNUMBER(SEARCH("Sofacama", D62)),
     ISNUMBER(SEARCH("Cuadro", D62))
   ),
   4,
   IFERROR(INDEX(INVENTARIO!A:H, MATCH(C62, INVENTARIO!A:A, 0), 6), 0)
)</f>
        <v>31</v>
      </c>
      <c r="H62">
        <v>31</v>
      </c>
      <c r="I62">
        <f t="shared" si="9"/>
        <v>1</v>
      </c>
    </row>
    <row r="63" spans="1:9" ht="52.8">
      <c r="A63" s="5" t="s">
        <v>108</v>
      </c>
      <c r="B63" s="5" t="s">
        <v>122</v>
      </c>
      <c r="C63" s="9" t="s">
        <v>1712</v>
      </c>
      <c r="D63" s="7" t="str">
        <f>"     "&amp;D56</f>
        <v xml:space="preserve">     Silla Bar O Barra Alta Eames Blanca </v>
      </c>
      <c r="E63" s="5" t="s">
        <v>123</v>
      </c>
      <c r="F63" s="6">
        <v>0</v>
      </c>
      <c r="G63">
        <f>IF(
   OR(
     ISNUMBER(SEARCH("Combo", D63)),
     ISNUMBER(SEARCH("Set", D63)),
     ISNUMBER(SEARCH("+", D63)),
     ISNUMBER(SEARCH("Cama", D63)),
     ISNUMBER(SEARCH("Espaldar", D63)),
     ISNUMBER(SEARCH("Juego", D63)),
     ISNUMBER(SEARCH("Sofacama", D63)),
     ISNUMBER(SEARCH("Cuadro", D63))
   ),
   4,
   IFERROR(INDEX(INVENTARIO!A:H, MATCH(C63, INVENTARIO!A:A, 0), 6), 0)
)</f>
        <v>0</v>
      </c>
      <c r="H63">
        <v>4</v>
      </c>
    </row>
    <row r="64" spans="1:9">
      <c r="A64" s="5" t="s">
        <v>145</v>
      </c>
      <c r="B64" s="5"/>
      <c r="C64" s="5" t="s">
        <v>6</v>
      </c>
      <c r="D64" s="5" t="s">
        <v>146</v>
      </c>
      <c r="E64" s="5" t="s">
        <v>16</v>
      </c>
      <c r="F64" s="8"/>
      <c r="I64">
        <f t="shared" ref="I64:I70" si="10">+IF(H64=F64,1,0)</f>
        <v>1</v>
      </c>
    </row>
    <row r="65" spans="1:9" ht="79.2">
      <c r="A65" s="5" t="s">
        <v>145</v>
      </c>
      <c r="B65" s="5" t="s">
        <v>147</v>
      </c>
      <c r="C65" s="9" t="s">
        <v>1704</v>
      </c>
      <c r="D65" s="7" t="str">
        <f>"     "&amp;D64</f>
        <v xml:space="preserve">     Silla Eames Tapizada Sillas Modernas Madera</v>
      </c>
      <c r="E65" s="5" t="s">
        <v>44</v>
      </c>
      <c r="F65" s="6">
        <v>64</v>
      </c>
      <c r="G65">
        <f>IF(
   OR(
     ISNUMBER(SEARCH("Combo", D65)),
     ISNUMBER(SEARCH("Set", D65)),
     ISNUMBER(SEARCH("+", D65)),
     ISNUMBER(SEARCH("Cama", D65)),
     ISNUMBER(SEARCH("Espaldar", D65)),
     ISNUMBER(SEARCH("Juego", D65)),
     ISNUMBER(SEARCH("Sofacama", D65)),
     ISNUMBER(SEARCH("Cuadro", D65))
   ),
   4,
   IFERROR(INDEX(INVENTARIO!A:H, MATCH(C65, INVENTARIO!A:A, 0), 6), 0)
)</f>
        <v>64</v>
      </c>
      <c r="H65">
        <v>64</v>
      </c>
      <c r="I65">
        <f t="shared" si="10"/>
        <v>1</v>
      </c>
    </row>
    <row r="66" spans="1:9" ht="79.2">
      <c r="A66" s="5" t="s">
        <v>145</v>
      </c>
      <c r="B66" s="5" t="s">
        <v>148</v>
      </c>
      <c r="C66" s="9" t="s">
        <v>1714</v>
      </c>
      <c r="D66" s="7" t="str">
        <f>"     "&amp;D64</f>
        <v xml:space="preserve">     Silla Eames Tapizada Sillas Modernas Madera</v>
      </c>
      <c r="E66" s="5" t="s">
        <v>36</v>
      </c>
      <c r="F66" s="6">
        <v>129</v>
      </c>
      <c r="G66">
        <f>IF(
   OR(
     ISNUMBER(SEARCH("Combo", D66)),
     ISNUMBER(SEARCH("Set", D66)),
     ISNUMBER(SEARCH("+", D66)),
     ISNUMBER(SEARCH("Cama", D66)),
     ISNUMBER(SEARCH("Espaldar", D66)),
     ISNUMBER(SEARCH("Juego", D66)),
     ISNUMBER(SEARCH("Sofacama", D66)),
     ISNUMBER(SEARCH("Cuadro", D66))
   ),
   4,
   IFERROR(INDEX(INVENTARIO!A:H, MATCH(C66, INVENTARIO!A:A, 0), 6), 0)
)</f>
        <v>129</v>
      </c>
      <c r="H66">
        <v>129</v>
      </c>
      <c r="I66">
        <f t="shared" si="10"/>
        <v>1</v>
      </c>
    </row>
    <row r="67" spans="1:9" ht="79.2">
      <c r="A67" s="5" t="s">
        <v>145</v>
      </c>
      <c r="B67" s="5" t="s">
        <v>149</v>
      </c>
      <c r="C67" s="9" t="s">
        <v>1715</v>
      </c>
      <c r="D67" s="7" t="str">
        <f>"     "&amp;D64</f>
        <v xml:space="preserve">     Silla Eames Tapizada Sillas Modernas Madera</v>
      </c>
      <c r="E67" s="5" t="s">
        <v>38</v>
      </c>
      <c r="F67" s="6">
        <v>0</v>
      </c>
      <c r="G67">
        <f>IF(
   OR(
     ISNUMBER(SEARCH("Combo", D67)),
     ISNUMBER(SEARCH("Set", D67)),
     ISNUMBER(SEARCH("+", D67)),
     ISNUMBER(SEARCH("Cama", D67)),
     ISNUMBER(SEARCH("Espaldar", D67)),
     ISNUMBER(SEARCH("Juego", D67)),
     ISNUMBER(SEARCH("Sofacama", D67)),
     ISNUMBER(SEARCH("Cuadro", D67))
   ),
   4,
   IFERROR(INDEX(INVENTARIO!A:H, MATCH(C67, INVENTARIO!A:A, 0), 6), 0)
)</f>
        <v>0</v>
      </c>
      <c r="H67">
        <v>0</v>
      </c>
      <c r="I67">
        <f t="shared" si="10"/>
        <v>1</v>
      </c>
    </row>
    <row r="68" spans="1:9" ht="79.2">
      <c r="A68" s="5" t="s">
        <v>145</v>
      </c>
      <c r="B68" s="5" t="s">
        <v>150</v>
      </c>
      <c r="C68" s="9" t="s">
        <v>1716</v>
      </c>
      <c r="D68" s="7" t="str">
        <f>"     "&amp;D64</f>
        <v xml:space="preserve">     Silla Eames Tapizada Sillas Modernas Madera</v>
      </c>
      <c r="E68" s="5" t="s">
        <v>12</v>
      </c>
      <c r="F68" s="6">
        <v>110</v>
      </c>
      <c r="G68">
        <f>IF(
   OR(
     ISNUMBER(SEARCH("Combo", D68)),
     ISNUMBER(SEARCH("Set", D68)),
     ISNUMBER(SEARCH("+", D68)),
     ISNUMBER(SEARCH("Cama", D68)),
     ISNUMBER(SEARCH("Espaldar", D68)),
     ISNUMBER(SEARCH("Juego", D68)),
     ISNUMBER(SEARCH("Sofacama", D68)),
     ISNUMBER(SEARCH("Cuadro", D68))
   ),
   4,
   IFERROR(INDEX(INVENTARIO!A:H, MATCH(C68, INVENTARIO!A:A, 0), 6), 0)
)</f>
        <v>110</v>
      </c>
      <c r="H68">
        <v>110</v>
      </c>
      <c r="I68">
        <f t="shared" si="10"/>
        <v>1</v>
      </c>
    </row>
    <row r="69" spans="1:9" ht="79.2">
      <c r="A69" s="5" t="s">
        <v>145</v>
      </c>
      <c r="B69" s="5" t="s">
        <v>151</v>
      </c>
      <c r="C69" s="9" t="s">
        <v>1717</v>
      </c>
      <c r="D69" s="7" t="str">
        <f>"     "&amp;D64</f>
        <v xml:space="preserve">     Silla Eames Tapizada Sillas Modernas Madera</v>
      </c>
      <c r="E69" s="5" t="s">
        <v>54</v>
      </c>
      <c r="F69" s="6">
        <v>44</v>
      </c>
      <c r="G69">
        <f>IF(
   OR(
     ISNUMBER(SEARCH("Combo", D69)),
     ISNUMBER(SEARCH("Set", D69)),
     ISNUMBER(SEARCH("+", D69)),
     ISNUMBER(SEARCH("Cama", D69)),
     ISNUMBER(SEARCH("Espaldar", D69)),
     ISNUMBER(SEARCH("Juego", D69)),
     ISNUMBER(SEARCH("Sofacama", D69)),
     ISNUMBER(SEARCH("Cuadro", D69))
   ),
   4,
   IFERROR(INDEX(INVENTARIO!A:H, MATCH(C69, INVENTARIO!A:A, 0), 6), 0)
)</f>
        <v>44</v>
      </c>
      <c r="H69">
        <v>44</v>
      </c>
      <c r="I69">
        <f t="shared" si="10"/>
        <v>1</v>
      </c>
    </row>
    <row r="70" spans="1:9" ht="79.2">
      <c r="A70" s="5" t="s">
        <v>145</v>
      </c>
      <c r="B70" s="5" t="s">
        <v>152</v>
      </c>
      <c r="C70" s="9" t="s">
        <v>1718</v>
      </c>
      <c r="D70" s="7" t="str">
        <f>"     "&amp;D64</f>
        <v xml:space="preserve">     Silla Eames Tapizada Sillas Modernas Madera</v>
      </c>
      <c r="E70" s="5" t="s">
        <v>153</v>
      </c>
      <c r="F70" s="6">
        <v>58</v>
      </c>
      <c r="G70">
        <f>IF(
   OR(
     ISNUMBER(SEARCH("Combo", D70)),
     ISNUMBER(SEARCH("Set", D70)),
     ISNUMBER(SEARCH("+", D70)),
     ISNUMBER(SEARCH("Cama", D70)),
     ISNUMBER(SEARCH("Espaldar", D70)),
     ISNUMBER(SEARCH("Juego", D70)),
     ISNUMBER(SEARCH("Sofacama", D70)),
     ISNUMBER(SEARCH("Cuadro", D70))
   ),
   4,
   IFERROR(INDEX(INVENTARIO!A:H, MATCH(C70, INVENTARIO!A:A, 0), 6), 0)
)</f>
        <v>58</v>
      </c>
      <c r="H70">
        <v>58</v>
      </c>
      <c r="I70">
        <f t="shared" si="10"/>
        <v>1</v>
      </c>
    </row>
    <row r="71" spans="1:9" ht="79.2">
      <c r="A71" s="5" t="s">
        <v>145</v>
      </c>
      <c r="B71" s="5" t="s">
        <v>154</v>
      </c>
      <c r="C71" s="9" t="s">
        <v>1719</v>
      </c>
      <c r="D71" s="7" t="str">
        <f>"     "&amp;D64</f>
        <v xml:space="preserve">     Silla Eames Tapizada Sillas Modernas Madera</v>
      </c>
      <c r="E71" s="5" t="s">
        <v>48</v>
      </c>
      <c r="F71" s="6">
        <v>36</v>
      </c>
      <c r="G71">
        <f>IF(
   OR(
     ISNUMBER(SEARCH("Combo", D71)),
     ISNUMBER(SEARCH("Set", D71)),
     ISNUMBER(SEARCH("+", D71)),
     ISNUMBER(SEARCH("Cama", D71)),
     ISNUMBER(SEARCH("Espaldar", D71)),
     ISNUMBER(SEARCH("Juego", D71)),
     ISNUMBER(SEARCH("Sofacama", D71)),
     ISNUMBER(SEARCH("Cuadro", D71))
   ),
   4,
   IFERROR(INDEX(INVENTARIO!A:H, MATCH(C71, INVENTARIO!A:A, 0), 6), 0)
)</f>
        <v>36</v>
      </c>
      <c r="H71">
        <v>36</v>
      </c>
    </row>
    <row r="72" spans="1:9">
      <c r="A72" s="5" t="s">
        <v>124</v>
      </c>
      <c r="B72" s="5"/>
      <c r="C72" s="5" t="s">
        <v>6</v>
      </c>
      <c r="D72" s="5" t="s">
        <v>125</v>
      </c>
      <c r="E72" s="5" t="s">
        <v>16</v>
      </c>
      <c r="F72" s="8"/>
      <c r="I72">
        <f t="shared" ref="I72:I78" si="11">+IF(H72=F72,1,0)</f>
        <v>1</v>
      </c>
    </row>
    <row r="73" spans="1:9" ht="52.8">
      <c r="A73" s="5" t="s">
        <v>124</v>
      </c>
      <c r="B73" s="5" t="s">
        <v>126</v>
      </c>
      <c r="C73" s="9" t="s">
        <v>1720</v>
      </c>
      <c r="D73" s="7" t="str">
        <f>"     "&amp;D72</f>
        <v xml:space="preserve">     Silla Barra Graduable Milyi</v>
      </c>
      <c r="E73" s="5" t="s">
        <v>12</v>
      </c>
      <c r="F73" s="6">
        <v>31</v>
      </c>
      <c r="G73">
        <f>IF(
   OR(
     ISNUMBER(SEARCH("Combo", D73)),
     ISNUMBER(SEARCH("Set", D73)),
     ISNUMBER(SEARCH("+", D73)),
     ISNUMBER(SEARCH("Cama", D73)),
     ISNUMBER(SEARCH("Espaldar", D73)),
     ISNUMBER(SEARCH("Juego", D73)),
     ISNUMBER(SEARCH("Sofacama", D73)),
     ISNUMBER(SEARCH("Cuadro", D73))
   ),
   4,
   IFERROR(INDEX(INVENTARIO!A:H, MATCH(C73, INVENTARIO!A:A, 0), 6), 0)
)</f>
        <v>31</v>
      </c>
      <c r="H73">
        <v>31</v>
      </c>
      <c r="I73">
        <f t="shared" si="11"/>
        <v>1</v>
      </c>
    </row>
    <row r="74" spans="1:9" ht="52.8">
      <c r="A74" s="5" t="s">
        <v>124</v>
      </c>
      <c r="B74" s="5" t="s">
        <v>127</v>
      </c>
      <c r="C74" s="9" t="s">
        <v>1721</v>
      </c>
      <c r="D74" s="7" t="str">
        <f>"     "&amp;D72</f>
        <v xml:space="preserve">     Silla Barra Graduable Milyi</v>
      </c>
      <c r="E74" s="5" t="s">
        <v>36</v>
      </c>
      <c r="F74" s="6">
        <v>19</v>
      </c>
      <c r="G74">
        <f>IF(
   OR(
     ISNUMBER(SEARCH("Combo", D74)),
     ISNUMBER(SEARCH("Set", D74)),
     ISNUMBER(SEARCH("+", D74)),
     ISNUMBER(SEARCH("Cama", D74)),
     ISNUMBER(SEARCH("Espaldar", D74)),
     ISNUMBER(SEARCH("Juego", D74)),
     ISNUMBER(SEARCH("Sofacama", D74)),
     ISNUMBER(SEARCH("Cuadro", D74))
   ),
   4,
   IFERROR(INDEX(INVENTARIO!A:H, MATCH(C74, INVENTARIO!A:A, 0), 6), 0)
)</f>
        <v>19</v>
      </c>
      <c r="H74">
        <v>19</v>
      </c>
      <c r="I74">
        <f t="shared" si="11"/>
        <v>1</v>
      </c>
    </row>
    <row r="75" spans="1:9" ht="52.8">
      <c r="A75" s="5" t="s">
        <v>124</v>
      </c>
      <c r="B75" s="5" t="s">
        <v>128</v>
      </c>
      <c r="C75" s="9" t="s">
        <v>1722</v>
      </c>
      <c r="D75" s="7" t="str">
        <f>"     "&amp;D72</f>
        <v xml:space="preserve">     Silla Barra Graduable Milyi</v>
      </c>
      <c r="E75" s="5" t="s">
        <v>44</v>
      </c>
      <c r="F75" s="6">
        <v>3</v>
      </c>
      <c r="G75">
        <f>IF(
   OR(
     ISNUMBER(SEARCH("Combo", D75)),
     ISNUMBER(SEARCH("Set", D75)),
     ISNUMBER(SEARCH("+", D75)),
     ISNUMBER(SEARCH("Cama", D75)),
     ISNUMBER(SEARCH("Espaldar", D75)),
     ISNUMBER(SEARCH("Juego", D75)),
     ISNUMBER(SEARCH("Sofacama", D75)),
     ISNUMBER(SEARCH("Cuadro", D75))
   ),
   4,
   IFERROR(INDEX(INVENTARIO!A:H, MATCH(C75, INVENTARIO!A:A, 0), 6), 0)
)</f>
        <v>3</v>
      </c>
      <c r="H75">
        <v>3</v>
      </c>
      <c r="I75">
        <f t="shared" si="11"/>
        <v>1</v>
      </c>
    </row>
    <row r="76" spans="1:9" ht="52.8">
      <c r="A76" s="5" t="s">
        <v>124</v>
      </c>
      <c r="B76" s="5" t="s">
        <v>129</v>
      </c>
      <c r="C76" s="9" t="s">
        <v>1723</v>
      </c>
      <c r="D76" s="7" t="str">
        <f>"     "&amp;D72</f>
        <v xml:space="preserve">     Silla Barra Graduable Milyi</v>
      </c>
      <c r="E76" s="5" t="s">
        <v>38</v>
      </c>
      <c r="F76" s="6">
        <v>38</v>
      </c>
      <c r="G76">
        <f>IF(
   OR(
     ISNUMBER(SEARCH("Combo", D76)),
     ISNUMBER(SEARCH("Set", D76)),
     ISNUMBER(SEARCH("+", D76)),
     ISNUMBER(SEARCH("Cama", D76)),
     ISNUMBER(SEARCH("Espaldar", D76)),
     ISNUMBER(SEARCH("Juego", D76)),
     ISNUMBER(SEARCH("Sofacama", D76)),
     ISNUMBER(SEARCH("Cuadro", D76))
   ),
   4,
   IFERROR(INDEX(INVENTARIO!A:H, MATCH(C76, INVENTARIO!A:A, 0), 6), 0)
)</f>
        <v>38</v>
      </c>
      <c r="H76">
        <v>38</v>
      </c>
      <c r="I76">
        <f t="shared" si="11"/>
        <v>1</v>
      </c>
    </row>
    <row r="77" spans="1:9" ht="52.8">
      <c r="A77" s="5" t="s">
        <v>124</v>
      </c>
      <c r="B77" s="5" t="s">
        <v>130</v>
      </c>
      <c r="C77" s="9" t="s">
        <v>1724</v>
      </c>
      <c r="D77" s="7" t="str">
        <f>"     "&amp;D72</f>
        <v xml:space="preserve">     Silla Barra Graduable Milyi</v>
      </c>
      <c r="E77" s="5" t="s">
        <v>48</v>
      </c>
      <c r="F77" s="6">
        <v>49</v>
      </c>
      <c r="G77">
        <f>IF(
   OR(
     ISNUMBER(SEARCH("Combo", D77)),
     ISNUMBER(SEARCH("Set", D77)),
     ISNUMBER(SEARCH("+", D77)),
     ISNUMBER(SEARCH("Cama", D77)),
     ISNUMBER(SEARCH("Espaldar", D77)),
     ISNUMBER(SEARCH("Juego", D77)),
     ISNUMBER(SEARCH("Sofacama", D77)),
     ISNUMBER(SEARCH("Cuadro", D77))
   ),
   4,
   IFERROR(INDEX(INVENTARIO!A:H, MATCH(C77, INVENTARIO!A:A, 0), 6), 0)
)</f>
        <v>49</v>
      </c>
      <c r="H77">
        <v>49</v>
      </c>
      <c r="I77">
        <f t="shared" si="11"/>
        <v>1</v>
      </c>
    </row>
    <row r="78" spans="1:9">
      <c r="A78" s="5" t="s">
        <v>133</v>
      </c>
      <c r="B78" s="5" t="s">
        <v>134</v>
      </c>
      <c r="C78" s="9" t="s">
        <v>1680</v>
      </c>
      <c r="D78" s="5" t="s">
        <v>135</v>
      </c>
      <c r="E78" s="5" t="s">
        <v>12</v>
      </c>
      <c r="F78" s="6">
        <v>13</v>
      </c>
      <c r="G78">
        <f>IF(
   OR(
     ISNUMBER(SEARCH("Combo", D78)),
     ISNUMBER(SEARCH("Set", D78)),
     ISNUMBER(SEARCH("+", D78)),
     ISNUMBER(SEARCH("Cama", D78)),
     ISNUMBER(SEARCH("Espaldar", D78)),
     ISNUMBER(SEARCH("Juego", D78)),
     ISNUMBER(SEARCH("Sofacama", D78)),
     ISNUMBER(SEARCH("Cuadro", D78))
   ),
   4,
   IFERROR(INDEX(INVENTARIO!A:H, MATCH(C78, INVENTARIO!A:A, 0), 6), 0)
)</f>
        <v>13</v>
      </c>
      <c r="H78">
        <v>13</v>
      </c>
      <c r="I78">
        <f t="shared" si="11"/>
        <v>1</v>
      </c>
    </row>
    <row r="79" spans="1:9">
      <c r="A79" s="5" t="s">
        <v>136</v>
      </c>
      <c r="B79" s="5"/>
      <c r="C79" s="5" t="s">
        <v>6</v>
      </c>
      <c r="D79" s="5" t="s">
        <v>137</v>
      </c>
      <c r="E79" s="5" t="s">
        <v>16</v>
      </c>
      <c r="F79" s="8"/>
    </row>
    <row r="80" spans="1:9" ht="92.4">
      <c r="A80" s="5" t="s">
        <v>136</v>
      </c>
      <c r="B80" s="5" t="s">
        <v>138</v>
      </c>
      <c r="C80" s="9" t="s">
        <v>1726</v>
      </c>
      <c r="D80" s="7" t="str">
        <f>"     "&amp;D79</f>
        <v xml:space="preserve">     Silla Para Barra Alta Ajustable Bar Moderna Y Elegante</v>
      </c>
      <c r="E80" s="5" t="s">
        <v>12</v>
      </c>
      <c r="F80" s="6">
        <v>22</v>
      </c>
      <c r="G80">
        <f>IF(
   OR(
     ISNUMBER(SEARCH("Combo", D80)),
     ISNUMBER(SEARCH("Set", D80)),
     ISNUMBER(SEARCH("+", D80)),
     ISNUMBER(SEARCH("Cama", D80)),
     ISNUMBER(SEARCH("Espaldar", D80)),
     ISNUMBER(SEARCH("Juego", D80)),
     ISNUMBER(SEARCH("Sofacama", D80)),
     ISNUMBER(SEARCH("Cuadro", D80))
   ),
   4,
   IFERROR(INDEX(INVENTARIO!A:H, MATCH(C80, INVENTARIO!A:A, 0), 6), 0)
)</f>
        <v>22</v>
      </c>
      <c r="H80">
        <v>22</v>
      </c>
      <c r="I80">
        <f t="shared" ref="I80:I83" si="12">+IF(H80=F80,1,0)</f>
        <v>1</v>
      </c>
    </row>
    <row r="81" spans="1:9" ht="92.4">
      <c r="A81" s="5" t="s">
        <v>136</v>
      </c>
      <c r="B81" s="5" t="s">
        <v>139</v>
      </c>
      <c r="C81" s="9" t="s">
        <v>1727</v>
      </c>
      <c r="D81" s="7" t="str">
        <f>"     "&amp;D79</f>
        <v xml:space="preserve">     Silla Para Barra Alta Ajustable Bar Moderna Y Elegante</v>
      </c>
      <c r="E81" s="5" t="s">
        <v>36</v>
      </c>
      <c r="F81" s="6">
        <v>2</v>
      </c>
      <c r="G81">
        <f>IF(
   OR(
     ISNUMBER(SEARCH("Combo", D81)),
     ISNUMBER(SEARCH("Set", D81)),
     ISNUMBER(SEARCH("+", D81)),
     ISNUMBER(SEARCH("Cama", D81)),
     ISNUMBER(SEARCH("Espaldar", D81)),
     ISNUMBER(SEARCH("Juego", D81)),
     ISNUMBER(SEARCH("Sofacama", D81)),
     ISNUMBER(SEARCH("Cuadro", D81))
   ),
   4,
   IFERROR(INDEX(INVENTARIO!A:H, MATCH(C81, INVENTARIO!A:A, 0), 6), 0)
)</f>
        <v>2</v>
      </c>
      <c r="H81">
        <v>2</v>
      </c>
      <c r="I81">
        <f t="shared" si="12"/>
        <v>1</v>
      </c>
    </row>
    <row r="82" spans="1:9">
      <c r="A82" s="5" t="s">
        <v>140</v>
      </c>
      <c r="B82" s="5"/>
      <c r="C82" s="9" t="s">
        <v>1728</v>
      </c>
      <c r="D82" s="5" t="s">
        <v>141</v>
      </c>
      <c r="E82" s="5" t="s">
        <v>16</v>
      </c>
      <c r="F82" s="6">
        <v>4</v>
      </c>
      <c r="G82">
        <f>IF(
   OR(
     ISNUMBER(SEARCH("Combo", D82)),
     ISNUMBER(SEARCH("Set", D82)),
     ISNUMBER(SEARCH("+", D82)),
     ISNUMBER(SEARCH("Cama", D82)),
     ISNUMBER(SEARCH("Espaldar", D82)),
     ISNUMBER(SEARCH("Juego", D82)),
     ISNUMBER(SEARCH("Sofacama", D82)),
     ISNUMBER(SEARCH("Cuadro", D82))
   ),
   4,
   IFERROR(INDEX(INVENTARIO!A:H, MATCH(C82, INVENTARIO!A:A, 0), 6), 0)
)</f>
        <v>4</v>
      </c>
      <c r="H82">
        <v>1</v>
      </c>
      <c r="I82">
        <f t="shared" si="12"/>
        <v>0</v>
      </c>
    </row>
    <row r="83" spans="1:9">
      <c r="A83" s="5" t="s">
        <v>142</v>
      </c>
      <c r="B83" s="5" t="s">
        <v>143</v>
      </c>
      <c r="C83" s="9" t="s">
        <v>1729</v>
      </c>
      <c r="D83" s="5" t="s">
        <v>144</v>
      </c>
      <c r="E83" s="5" t="s">
        <v>36</v>
      </c>
      <c r="F83" s="6">
        <v>0</v>
      </c>
      <c r="G83">
        <f>IF(
   OR(
     ISNUMBER(SEARCH("Combo", D83)),
     ISNUMBER(SEARCH("Set", D83)),
     ISNUMBER(SEARCH("+", D83)),
     ISNUMBER(SEARCH("Cama", D83)),
     ISNUMBER(SEARCH("Espaldar", D83)),
     ISNUMBER(SEARCH("Juego", D83)),
     ISNUMBER(SEARCH("Sofacama", D83)),
     ISNUMBER(SEARCH("Cuadro", D83))
   ),
   4,
   IFERROR(INDEX(INVENTARIO!A:H, MATCH(C83, INVENTARIO!A:A, 0), 6), 0)
)</f>
        <v>0</v>
      </c>
      <c r="H83">
        <v>4</v>
      </c>
      <c r="I83">
        <f t="shared" si="12"/>
        <v>0</v>
      </c>
    </row>
    <row r="84" spans="1:9">
      <c r="A84" s="5" t="s">
        <v>155</v>
      </c>
      <c r="B84" s="5"/>
      <c r="C84" s="5" t="s">
        <v>6</v>
      </c>
      <c r="D84" s="5" t="s">
        <v>156</v>
      </c>
      <c r="E84" s="5" t="s">
        <v>16</v>
      </c>
      <c r="F84" s="8"/>
    </row>
    <row r="85" spans="1:9" ht="52.8">
      <c r="A85" s="5" t="s">
        <v>155</v>
      </c>
      <c r="B85" s="5" t="s">
        <v>157</v>
      </c>
      <c r="C85" s="9" t="s">
        <v>1730</v>
      </c>
      <c r="D85" s="7" t="str">
        <f>"     "&amp;D84</f>
        <v xml:space="preserve">     Pupitre Jardin Preescolar Kids </v>
      </c>
      <c r="E85" s="5" t="s">
        <v>54</v>
      </c>
      <c r="F85" s="6">
        <v>0</v>
      </c>
      <c r="G85">
        <f>IF(
   OR(
     ISNUMBER(SEARCH("Combo", D85)),
     ISNUMBER(SEARCH("Set", D85)),
     ISNUMBER(SEARCH("+", D85)),
     ISNUMBER(SEARCH("Cama", D85)),
     ISNUMBER(SEARCH("Espaldar", D85)),
     ISNUMBER(SEARCH("Juego", D85)),
     ISNUMBER(SEARCH("Sofacama", D85)),
     ISNUMBER(SEARCH("Cuadro", D85))
   ),
   4,
   IFERROR(INDEX(INVENTARIO!A:H, MATCH(C85, INVENTARIO!A:A, 0), 6), 0)
)</f>
        <v>0</v>
      </c>
      <c r="H85">
        <v>4</v>
      </c>
      <c r="I85">
        <f t="shared" ref="I85:I87" si="13">+IF(H85=F85,1,0)</f>
        <v>0</v>
      </c>
    </row>
    <row r="86" spans="1:9" ht="52.8">
      <c r="A86" s="5" t="s">
        <v>155</v>
      </c>
      <c r="B86" s="5" t="s">
        <v>158</v>
      </c>
      <c r="C86" s="9" t="s">
        <v>1731</v>
      </c>
      <c r="D86" s="7" t="str">
        <f>"     "&amp;D84</f>
        <v xml:space="preserve">     Pupitre Jardin Preescolar Kids </v>
      </c>
      <c r="E86" s="5" t="s">
        <v>38</v>
      </c>
      <c r="F86" s="6">
        <v>0</v>
      </c>
      <c r="G86">
        <f>IF(
   OR(
     ISNUMBER(SEARCH("Combo", D86)),
     ISNUMBER(SEARCH("Set", D86)),
     ISNUMBER(SEARCH("+", D86)),
     ISNUMBER(SEARCH("Cama", D86)),
     ISNUMBER(SEARCH("Espaldar", D86)),
     ISNUMBER(SEARCH("Juego", D86)),
     ISNUMBER(SEARCH("Sofacama", D86)),
     ISNUMBER(SEARCH("Cuadro", D86))
   ),
   4,
   IFERROR(INDEX(INVENTARIO!A:H, MATCH(C86, INVENTARIO!A:A, 0), 6), 0)
)</f>
        <v>0</v>
      </c>
      <c r="H86">
        <v>4</v>
      </c>
      <c r="I86">
        <f t="shared" si="13"/>
        <v>0</v>
      </c>
    </row>
    <row r="87" spans="1:9">
      <c r="A87" s="5" t="s">
        <v>159</v>
      </c>
      <c r="B87" s="5" t="s">
        <v>160</v>
      </c>
      <c r="C87" s="9" t="s">
        <v>1679</v>
      </c>
      <c r="D87" s="5" t="s">
        <v>161</v>
      </c>
      <c r="E87" s="5" t="s">
        <v>162</v>
      </c>
      <c r="F87" s="6">
        <v>2</v>
      </c>
      <c r="G87">
        <f>IF(
   OR(
     ISNUMBER(SEARCH("Combo", D87)),
     ISNUMBER(SEARCH("Set", D87)),
     ISNUMBER(SEARCH("+", D87)),
     ISNUMBER(SEARCH("Cama", D87)),
     ISNUMBER(SEARCH("Espaldar", D87)),
     ISNUMBER(SEARCH("Juego", D87)),
     ISNUMBER(SEARCH("Sofacama", D87)),
     ISNUMBER(SEARCH("Cuadro", D87))
   ),
   4,
   IFERROR(INDEX(INVENTARIO!A:H, MATCH(C87, INVENTARIO!A:A, 0), 6), 0)
)</f>
        <v>2</v>
      </c>
      <c r="H87">
        <v>2</v>
      </c>
      <c r="I87">
        <f t="shared" si="13"/>
        <v>1</v>
      </c>
    </row>
    <row r="88" spans="1:9">
      <c r="A88" s="5" t="s">
        <v>163</v>
      </c>
      <c r="B88" s="5"/>
      <c r="C88" s="5" t="s">
        <v>6</v>
      </c>
      <c r="D88" s="5" t="s">
        <v>164</v>
      </c>
      <c r="E88" s="5" t="s">
        <v>16</v>
      </c>
      <c r="F88" s="8"/>
    </row>
    <row r="89" spans="1:9" ht="92.4">
      <c r="A89" s="5" t="s">
        <v>163</v>
      </c>
      <c r="B89" s="5" t="s">
        <v>165</v>
      </c>
      <c r="C89" s="9" t="s">
        <v>1732</v>
      </c>
      <c r="D89" s="7" t="str">
        <f>"     "&amp;D88</f>
        <v xml:space="preserve">     Silla Eames Tradicional Tapizada En Cuerina Patas En Madera</v>
      </c>
      <c r="E89" s="5" t="s">
        <v>28</v>
      </c>
      <c r="F89" s="6">
        <v>12</v>
      </c>
      <c r="G89">
        <f>IF(
   OR(
     ISNUMBER(SEARCH("Combo", D89)),
     ISNUMBER(SEARCH("Set", D89)),
     ISNUMBER(SEARCH("+", D89)),
     ISNUMBER(SEARCH("Cama", D89)),
     ISNUMBER(SEARCH("Espaldar", D89)),
     ISNUMBER(SEARCH("Juego", D89)),
     ISNUMBER(SEARCH("Sofacama", D89)),
     ISNUMBER(SEARCH("Cuadro", D89))
   ),
   4,
   IFERROR(INDEX(INVENTARIO!A:H, MATCH(C89, INVENTARIO!A:A, 0), 6), 0)
)</f>
        <v>12</v>
      </c>
      <c r="H89">
        <v>12</v>
      </c>
      <c r="I89">
        <f t="shared" ref="I89:I92" si="14">+IF(H89=F89,1,0)</f>
        <v>1</v>
      </c>
    </row>
    <row r="90" spans="1:9" ht="92.4">
      <c r="A90" s="5" t="s">
        <v>163</v>
      </c>
      <c r="B90" s="5" t="s">
        <v>166</v>
      </c>
      <c r="C90" s="9" t="s">
        <v>1733</v>
      </c>
      <c r="D90" s="7" t="str">
        <f>"     "&amp;D88</f>
        <v xml:space="preserve">     Silla Eames Tradicional Tapizada En Cuerina Patas En Madera</v>
      </c>
      <c r="E90" s="5" t="s">
        <v>107</v>
      </c>
      <c r="F90" s="6">
        <v>37</v>
      </c>
      <c r="G90">
        <f>IF(
   OR(
     ISNUMBER(SEARCH("Combo", D90)),
     ISNUMBER(SEARCH("Set", D90)),
     ISNUMBER(SEARCH("+", D90)),
     ISNUMBER(SEARCH("Cama", D90)),
     ISNUMBER(SEARCH("Espaldar", D90)),
     ISNUMBER(SEARCH("Juego", D90)),
     ISNUMBER(SEARCH("Sofacama", D90)),
     ISNUMBER(SEARCH("Cuadro", D90))
   ),
   4,
   IFERROR(INDEX(INVENTARIO!A:H, MATCH(C90, INVENTARIO!A:A, 0), 6), 0)
)</f>
        <v>37</v>
      </c>
      <c r="H90">
        <v>37</v>
      </c>
      <c r="I90">
        <f t="shared" si="14"/>
        <v>1</v>
      </c>
    </row>
    <row r="91" spans="1:9" ht="92.4">
      <c r="A91" s="5" t="s">
        <v>163</v>
      </c>
      <c r="B91" s="5" t="s">
        <v>167</v>
      </c>
      <c r="C91" s="9" t="s">
        <v>1734</v>
      </c>
      <c r="D91" s="7" t="str">
        <f>"     "&amp;D88</f>
        <v xml:space="preserve">     Silla Eames Tradicional Tapizada En Cuerina Patas En Madera</v>
      </c>
      <c r="E91" s="5" t="s">
        <v>168</v>
      </c>
      <c r="F91" s="6">
        <v>0</v>
      </c>
      <c r="G91">
        <f>IF(
   OR(
     ISNUMBER(SEARCH("Combo", D91)),
     ISNUMBER(SEARCH("Set", D91)),
     ISNUMBER(SEARCH("+", D91)),
     ISNUMBER(SEARCH("Cama", D91)),
     ISNUMBER(SEARCH("Espaldar", D91)),
     ISNUMBER(SEARCH("Juego", D91)),
     ISNUMBER(SEARCH("Sofacama", D91)),
     ISNUMBER(SEARCH("Cuadro", D91))
   ),
   4,
   IFERROR(INDEX(INVENTARIO!A:H, MATCH(C91, INVENTARIO!A:A, 0), 6), 0)
)</f>
        <v>0</v>
      </c>
      <c r="H91">
        <v>4</v>
      </c>
      <c r="I91">
        <f t="shared" si="14"/>
        <v>0</v>
      </c>
    </row>
    <row r="92" spans="1:9" ht="92.4">
      <c r="A92" s="5" t="s">
        <v>163</v>
      </c>
      <c r="B92" s="5" t="s">
        <v>169</v>
      </c>
      <c r="C92" s="9" t="s">
        <v>1735</v>
      </c>
      <c r="D92" s="7" t="str">
        <f>"     "&amp;D88</f>
        <v xml:space="preserve">     Silla Eames Tradicional Tapizada En Cuerina Patas En Madera</v>
      </c>
      <c r="E92" s="5" t="s">
        <v>20</v>
      </c>
      <c r="F92" s="6">
        <v>24</v>
      </c>
      <c r="G92">
        <f>IF(
   OR(
     ISNUMBER(SEARCH("Combo", D92)),
     ISNUMBER(SEARCH("Set", D92)),
     ISNUMBER(SEARCH("+", D92)),
     ISNUMBER(SEARCH("Cama", D92)),
     ISNUMBER(SEARCH("Espaldar", D92)),
     ISNUMBER(SEARCH("Juego", D92)),
     ISNUMBER(SEARCH("Sofacama", D92)),
     ISNUMBER(SEARCH("Cuadro", D92))
   ),
   4,
   IFERROR(INDEX(INVENTARIO!A:H, MATCH(C92, INVENTARIO!A:A, 0), 6), 0)
)</f>
        <v>24</v>
      </c>
      <c r="H92">
        <v>24</v>
      </c>
      <c r="I92">
        <f t="shared" si="14"/>
        <v>1</v>
      </c>
    </row>
    <row r="93" spans="1:9">
      <c r="A93" s="5" t="s">
        <v>170</v>
      </c>
      <c r="B93" s="5"/>
      <c r="C93" s="5" t="s">
        <v>6</v>
      </c>
      <c r="D93" s="5" t="s">
        <v>171</v>
      </c>
      <c r="E93" s="5" t="s">
        <v>16</v>
      </c>
      <c r="F93" s="8"/>
    </row>
    <row r="94" spans="1:9" ht="79.2">
      <c r="A94" s="5" t="s">
        <v>170</v>
      </c>
      <c r="B94" s="5" t="s">
        <v>172</v>
      </c>
      <c r="C94" s="9" t="s">
        <v>1736</v>
      </c>
      <c r="D94" s="7" t="str">
        <f>"     "&amp;D93</f>
        <v xml:space="preserve">     Silla De Oficina Ejecutiva En Malla Ergonomica Giratoria</v>
      </c>
      <c r="E94" s="5" t="s">
        <v>58</v>
      </c>
      <c r="F94" s="6">
        <v>38</v>
      </c>
      <c r="G94">
        <f>IF(
   OR(
     ISNUMBER(SEARCH("Combo", D94)),
     ISNUMBER(SEARCH("Set", D94)),
     ISNUMBER(SEARCH("+", D94)),
     ISNUMBER(SEARCH("Cama", D94)),
     ISNUMBER(SEARCH("Espaldar", D94)),
     ISNUMBER(SEARCH("Juego", D94)),
     ISNUMBER(SEARCH("Sofacama", D94)),
     ISNUMBER(SEARCH("Cuadro", D94))
   ),
   4,
   IFERROR(INDEX(INVENTARIO!A:H, MATCH(C94, INVENTARIO!A:A, 0), 6), 0)
)</f>
        <v>38</v>
      </c>
      <c r="H94">
        <v>38</v>
      </c>
      <c r="I94">
        <f t="shared" ref="I94:I96" si="15">+IF(H94=F94,1,0)</f>
        <v>1</v>
      </c>
    </row>
    <row r="95" spans="1:9" ht="79.2">
      <c r="A95" s="5" t="s">
        <v>170</v>
      </c>
      <c r="B95" s="5" t="s">
        <v>173</v>
      </c>
      <c r="C95" s="9" t="s">
        <v>1737</v>
      </c>
      <c r="D95" s="7" t="str">
        <f>"     "&amp;D93</f>
        <v xml:space="preserve">     Silla De Oficina Ejecutiva En Malla Ergonomica Giratoria</v>
      </c>
      <c r="E95" s="5" t="s">
        <v>174</v>
      </c>
      <c r="F95" s="6">
        <v>0</v>
      </c>
      <c r="G95">
        <f>IF(
   OR(
     ISNUMBER(SEARCH("Combo", D95)),
     ISNUMBER(SEARCH("Set", D95)),
     ISNUMBER(SEARCH("+", D95)),
     ISNUMBER(SEARCH("Cama", D95)),
     ISNUMBER(SEARCH("Espaldar", D95)),
     ISNUMBER(SEARCH("Juego", D95)),
     ISNUMBER(SEARCH("Sofacama", D95)),
     ISNUMBER(SEARCH("Cuadro", D95))
   ),
   4,
   IFERROR(INDEX(INVENTARIO!A:H, MATCH(C95, INVENTARIO!A:A, 0), 6), 0)
)</f>
        <v>0</v>
      </c>
      <c r="H95">
        <v>0</v>
      </c>
      <c r="I95">
        <f t="shared" si="15"/>
        <v>1</v>
      </c>
    </row>
    <row r="96" spans="1:9" ht="79.2">
      <c r="A96" s="5" t="s">
        <v>170</v>
      </c>
      <c r="B96" s="5" t="s">
        <v>175</v>
      </c>
      <c r="C96" s="9" t="s">
        <v>1738</v>
      </c>
      <c r="D96" s="7" t="str">
        <f>"     "&amp;D93</f>
        <v xml:space="preserve">     Silla De Oficina Ejecutiva En Malla Ergonomica Giratoria</v>
      </c>
      <c r="E96" s="5" t="s">
        <v>176</v>
      </c>
      <c r="F96" s="6">
        <v>0</v>
      </c>
      <c r="G96">
        <f>IF(
   OR(
     ISNUMBER(SEARCH("Combo", D96)),
     ISNUMBER(SEARCH("Set", D96)),
     ISNUMBER(SEARCH("+", D96)),
     ISNUMBER(SEARCH("Cama", D96)),
     ISNUMBER(SEARCH("Espaldar", D96)),
     ISNUMBER(SEARCH("Juego", D96)),
     ISNUMBER(SEARCH("Sofacama", D96)),
     ISNUMBER(SEARCH("Cuadro", D96))
   ),
   4,
   IFERROR(INDEX(INVENTARIO!A:H, MATCH(C96, INVENTARIO!A:A, 0), 6), 0)
)</f>
        <v>0</v>
      </c>
      <c r="H96">
        <v>4</v>
      </c>
      <c r="I96">
        <f t="shared" si="15"/>
        <v>0</v>
      </c>
    </row>
    <row r="97" spans="1:9">
      <c r="A97" s="5" t="s">
        <v>177</v>
      </c>
      <c r="B97" s="5"/>
      <c r="C97" s="5" t="s">
        <v>6</v>
      </c>
      <c r="D97" s="5" t="s">
        <v>178</v>
      </c>
      <c r="E97" s="5" t="s">
        <v>16</v>
      </c>
      <c r="F97" s="8"/>
    </row>
    <row r="98" spans="1:9" ht="79.2">
      <c r="A98" s="5" t="s">
        <v>177</v>
      </c>
      <c r="B98" s="5" t="s">
        <v>179</v>
      </c>
      <c r="C98" s="9" t="s">
        <v>1689</v>
      </c>
      <c r="D98" s="7" t="str">
        <f>"     "&amp;D97</f>
        <v xml:space="preserve">     Silla Moderna, Sillas, Silla, Silla Comedor, Silla Auxiliar.</v>
      </c>
      <c r="E98" s="5" t="s">
        <v>180</v>
      </c>
      <c r="F98" s="6">
        <v>12</v>
      </c>
      <c r="G98">
        <f>IF(
   OR(
     ISNUMBER(SEARCH("Combo", D98)),
     ISNUMBER(SEARCH("Set", D98)),
     ISNUMBER(SEARCH("+", D98)),
     ISNUMBER(SEARCH("Cama", D98)),
     ISNUMBER(SEARCH("Espaldar", D98)),
     ISNUMBER(SEARCH("Juego", D98)),
     ISNUMBER(SEARCH("Sofacama", D98)),
     ISNUMBER(SEARCH("Cuadro", D98))
   ),
   4,
   IFERROR(INDEX(INVENTARIO!A:H, MATCH(C98, INVENTARIO!A:A, 0), 6), 0)
)</f>
        <v>12</v>
      </c>
      <c r="H98">
        <v>12</v>
      </c>
      <c r="I98">
        <f t="shared" ref="I98:I106" si="16">+IF(H98=F98,1,0)</f>
        <v>1</v>
      </c>
    </row>
    <row r="99" spans="1:9" ht="79.2">
      <c r="A99" s="5" t="s">
        <v>177</v>
      </c>
      <c r="B99" s="5" t="s">
        <v>181</v>
      </c>
      <c r="C99" s="9" t="s">
        <v>1692</v>
      </c>
      <c r="D99" s="7" t="str">
        <f>"     "&amp;D97</f>
        <v xml:space="preserve">     Silla Moderna, Sillas, Silla, Silla Comedor, Silla Auxiliar.</v>
      </c>
      <c r="E99" s="5" t="s">
        <v>182</v>
      </c>
      <c r="F99" s="6">
        <v>5</v>
      </c>
      <c r="G99">
        <f>IF(
   OR(
     ISNUMBER(SEARCH("Combo", D99)),
     ISNUMBER(SEARCH("Set", D99)),
     ISNUMBER(SEARCH("+", D99)),
     ISNUMBER(SEARCH("Cama", D99)),
     ISNUMBER(SEARCH("Espaldar", D99)),
     ISNUMBER(SEARCH("Juego", D99)),
     ISNUMBER(SEARCH("Sofacama", D99)),
     ISNUMBER(SEARCH("Cuadro", D99))
   ),
   4,
   IFERROR(INDEX(INVENTARIO!A:H, MATCH(C99, INVENTARIO!A:A, 0), 6), 0)
)</f>
        <v>5</v>
      </c>
      <c r="H99">
        <v>5</v>
      </c>
      <c r="I99">
        <f t="shared" si="16"/>
        <v>1</v>
      </c>
    </row>
    <row r="100" spans="1:9" ht="79.2">
      <c r="A100" s="5" t="s">
        <v>177</v>
      </c>
      <c r="B100" s="5" t="s">
        <v>183</v>
      </c>
      <c r="C100" s="9" t="s">
        <v>1693</v>
      </c>
      <c r="D100" s="7" t="str">
        <f>"     "&amp;D97</f>
        <v xml:space="preserve">     Silla Moderna, Sillas, Silla, Silla Comedor, Silla Auxiliar.</v>
      </c>
      <c r="E100" s="5" t="s">
        <v>184</v>
      </c>
      <c r="F100" s="6">
        <v>5</v>
      </c>
      <c r="G100">
        <f>IF(
   OR(
     ISNUMBER(SEARCH("Combo", D100)),
     ISNUMBER(SEARCH("Set", D100)),
     ISNUMBER(SEARCH("+", D100)),
     ISNUMBER(SEARCH("Cama", D100)),
     ISNUMBER(SEARCH("Espaldar", D100)),
     ISNUMBER(SEARCH("Juego", D100)),
     ISNUMBER(SEARCH("Sofacama", D100)),
     ISNUMBER(SEARCH("Cuadro", D100))
   ),
   4,
   IFERROR(INDEX(INVENTARIO!A:H, MATCH(C100, INVENTARIO!A:A, 0), 6), 0)
)</f>
        <v>5</v>
      </c>
      <c r="H100">
        <v>5</v>
      </c>
      <c r="I100">
        <f t="shared" si="16"/>
        <v>1</v>
      </c>
    </row>
    <row r="101" spans="1:9" ht="79.2">
      <c r="A101" s="5" t="s">
        <v>177</v>
      </c>
      <c r="B101" s="5" t="s">
        <v>185</v>
      </c>
      <c r="C101" s="9" t="s">
        <v>1691</v>
      </c>
      <c r="D101" s="7" t="str">
        <f>"     "&amp;D97</f>
        <v xml:space="preserve">     Silla Moderna, Sillas, Silla, Silla Comedor, Silla Auxiliar.</v>
      </c>
      <c r="E101" s="5" t="s">
        <v>186</v>
      </c>
      <c r="F101" s="6">
        <v>8</v>
      </c>
      <c r="G101">
        <f>IF(
   OR(
     ISNUMBER(SEARCH("Combo", D101)),
     ISNUMBER(SEARCH("Set", D101)),
     ISNUMBER(SEARCH("+", D101)),
     ISNUMBER(SEARCH("Cama", D101)),
     ISNUMBER(SEARCH("Espaldar", D101)),
     ISNUMBER(SEARCH("Juego", D101)),
     ISNUMBER(SEARCH("Sofacama", D101)),
     ISNUMBER(SEARCH("Cuadro", D101))
   ),
   4,
   IFERROR(INDEX(INVENTARIO!A:H, MATCH(C101, INVENTARIO!A:A, 0), 6), 0)
)</f>
        <v>8</v>
      </c>
      <c r="H101">
        <v>8</v>
      </c>
      <c r="I101">
        <f t="shared" si="16"/>
        <v>1</v>
      </c>
    </row>
    <row r="102" spans="1:9">
      <c r="A102" s="5" t="s">
        <v>187</v>
      </c>
      <c r="B102" s="5" t="s">
        <v>188</v>
      </c>
      <c r="C102" s="9" t="s">
        <v>1739</v>
      </c>
      <c r="D102" s="5" t="s">
        <v>189</v>
      </c>
      <c r="E102" s="5" t="s">
        <v>12</v>
      </c>
      <c r="F102" s="6">
        <v>7</v>
      </c>
      <c r="G102">
        <f>IF(
   OR(
     ISNUMBER(SEARCH("Combo", D102)),
     ISNUMBER(SEARCH("Set", D102)),
     ISNUMBER(SEARCH("+", D102)),
     ISNUMBER(SEARCH("Cama", D102)),
     ISNUMBER(SEARCH("Espaldar", D102)),
     ISNUMBER(SEARCH("Juego", D102)),
     ISNUMBER(SEARCH("Sofacama", D102)),
     ISNUMBER(SEARCH("Cuadro", D102))
   ),
   4,
   IFERROR(INDEX(INVENTARIO!A:H, MATCH(C102, INVENTARIO!A:A, 0), 6), 0)
)</f>
        <v>7</v>
      </c>
      <c r="H102">
        <v>7</v>
      </c>
      <c r="I102">
        <f t="shared" si="16"/>
        <v>1</v>
      </c>
    </row>
    <row r="103" spans="1:9">
      <c r="A103" s="5" t="s">
        <v>190</v>
      </c>
      <c r="B103" s="5" t="s">
        <v>191</v>
      </c>
      <c r="C103" s="9" t="s">
        <v>1689</v>
      </c>
      <c r="D103" s="5" t="s">
        <v>192</v>
      </c>
      <c r="E103" s="5" t="s">
        <v>193</v>
      </c>
      <c r="F103" s="6">
        <v>12</v>
      </c>
      <c r="G103">
        <f>IF(
   OR(
     ISNUMBER(SEARCH("Combo", D103)),
     ISNUMBER(SEARCH("Set", D103)),
     ISNUMBER(SEARCH("+", D103)),
     ISNUMBER(SEARCH("Cama", D103)),
     ISNUMBER(SEARCH("Espaldar", D103)),
     ISNUMBER(SEARCH("Juego", D103)),
     ISNUMBER(SEARCH("Sofacama", D103)),
     ISNUMBER(SEARCH("Cuadro", D103))
   ),
   4,
   IFERROR(INDEX(INVENTARIO!A:H, MATCH(C103, INVENTARIO!A:A, 0), 6), 0)
)</f>
        <v>12</v>
      </c>
      <c r="H103">
        <v>12</v>
      </c>
      <c r="I103">
        <f t="shared" si="16"/>
        <v>1</v>
      </c>
    </row>
    <row r="104" spans="1:9">
      <c r="A104" s="5" t="s">
        <v>194</v>
      </c>
      <c r="B104" s="5" t="s">
        <v>195</v>
      </c>
      <c r="C104" s="9" t="s">
        <v>1740</v>
      </c>
      <c r="D104" s="9" t="s">
        <v>196</v>
      </c>
      <c r="E104" s="5" t="s">
        <v>197</v>
      </c>
      <c r="F104" s="6">
        <v>9</v>
      </c>
      <c r="G104">
        <f>IF(
   OR(
     ISNUMBER(SEARCH("Combo", D104)),
     ISNUMBER(SEARCH("Set", D104)),
     ISNUMBER(SEARCH("+", D104)),
     ISNUMBER(SEARCH("Cama", D104)),
     ISNUMBER(SEARCH("Espaldar", D104)),
     ISNUMBER(SEARCH("Juego", D104)),
     ISNUMBER(SEARCH("Sofacama", D104)),
     ISNUMBER(SEARCH("Cuadro", D104))
   ),
   4,
   IFERROR(INDEX(INVENTARIO!A:H, MATCH(C104, INVENTARIO!A:A, 0), 6), 0)
)</f>
        <v>9</v>
      </c>
      <c r="H104">
        <v>9</v>
      </c>
      <c r="I104">
        <f t="shared" si="16"/>
        <v>1</v>
      </c>
    </row>
    <row r="105" spans="1:9">
      <c r="A105" s="5" t="s">
        <v>198</v>
      </c>
      <c r="B105" s="5" t="s">
        <v>199</v>
      </c>
      <c r="C105" s="9" t="s">
        <v>1741</v>
      </c>
      <c r="D105" s="5" t="s">
        <v>200</v>
      </c>
      <c r="E105" s="5" t="s">
        <v>12</v>
      </c>
      <c r="F105" s="6">
        <v>7</v>
      </c>
      <c r="G105">
        <f>IF(
   OR(
     ISNUMBER(SEARCH("Combo", D105)),
     ISNUMBER(SEARCH("Set", D105)),
     ISNUMBER(SEARCH("+", D105)),
     ISNUMBER(SEARCH("Cama", D105)),
     ISNUMBER(SEARCH("Espaldar", D105)),
     ISNUMBER(SEARCH("Juego", D105)),
     ISNUMBER(SEARCH("Sofacama", D105)),
     ISNUMBER(SEARCH("Cuadro", D105))
   ),
   4,
   IFERROR(INDEX(INVENTARIO!A:H, MATCH(C105, INVENTARIO!A:A, 0), 6), 0)
)</f>
        <v>7</v>
      </c>
      <c r="H105">
        <v>7</v>
      </c>
      <c r="I105">
        <f t="shared" si="16"/>
        <v>1</v>
      </c>
    </row>
    <row r="106" spans="1:9">
      <c r="A106" s="5" t="s">
        <v>201</v>
      </c>
      <c r="B106" s="5" t="s">
        <v>202</v>
      </c>
      <c r="C106" s="9" t="s">
        <v>1742</v>
      </c>
      <c r="D106" s="5" t="s">
        <v>203</v>
      </c>
      <c r="E106" s="5" t="s">
        <v>36</v>
      </c>
      <c r="F106" s="6">
        <v>5</v>
      </c>
      <c r="G106">
        <f>IF(
   OR(
     ISNUMBER(SEARCH("Combo", D106)),
     ISNUMBER(SEARCH("Set", D106)),
     ISNUMBER(SEARCH("+", D106)),
     ISNUMBER(SEARCH("Cama", D106)),
     ISNUMBER(SEARCH("Espaldar", D106)),
     ISNUMBER(SEARCH("Juego", D106)),
     ISNUMBER(SEARCH("Sofacama", D106)),
     ISNUMBER(SEARCH("Cuadro", D106))
   ),
   4,
   IFERROR(INDEX(INVENTARIO!A:H, MATCH(C106, INVENTARIO!A:A, 0), 6), 0)
)</f>
        <v>5</v>
      </c>
      <c r="H106">
        <v>5</v>
      </c>
      <c r="I106">
        <f t="shared" si="16"/>
        <v>1</v>
      </c>
    </row>
    <row r="107" spans="1:9">
      <c r="A107" s="5" t="s">
        <v>204</v>
      </c>
      <c r="B107" s="5"/>
      <c r="C107" s="5" t="s">
        <v>6</v>
      </c>
      <c r="D107" s="5" t="s">
        <v>205</v>
      </c>
      <c r="E107" s="5" t="s">
        <v>16</v>
      </c>
      <c r="F107" s="8"/>
    </row>
    <row r="108" spans="1:9" ht="52.8">
      <c r="A108" s="5" t="s">
        <v>204</v>
      </c>
      <c r="B108" s="5" t="s">
        <v>206</v>
      </c>
      <c r="C108" s="9" t="s">
        <v>1743</v>
      </c>
      <c r="D108" s="7" t="str">
        <f>"     "&amp;D107</f>
        <v xml:space="preserve">     Silla Para Exteriores Rock Negro </v>
      </c>
      <c r="E108" s="5" t="s">
        <v>38</v>
      </c>
      <c r="F108" s="6">
        <v>1</v>
      </c>
      <c r="G108">
        <f>IF(
   OR(
     ISNUMBER(SEARCH("Combo", D108)),
     ISNUMBER(SEARCH("Set", D108)),
     ISNUMBER(SEARCH("+", D108)),
     ISNUMBER(SEARCH("Cama", D108)),
     ISNUMBER(SEARCH("Espaldar", D108)),
     ISNUMBER(SEARCH("Juego", D108)),
     ISNUMBER(SEARCH("Sofacama", D108)),
     ISNUMBER(SEARCH("Cuadro", D108))
   ),
   4,
   IFERROR(INDEX(INVENTARIO!A:H, MATCH(C108, INVENTARIO!A:A, 0), 6), 0)
)</f>
        <v>1</v>
      </c>
      <c r="H108">
        <v>1</v>
      </c>
      <c r="I108">
        <f t="shared" ref="I108:I115" si="17">+IF(H108=F108,1,0)</f>
        <v>1</v>
      </c>
    </row>
    <row r="109" spans="1:9" ht="52.8">
      <c r="A109" s="5" t="s">
        <v>204</v>
      </c>
      <c r="B109" s="5" t="s">
        <v>207</v>
      </c>
      <c r="C109" s="9" t="s">
        <v>1744</v>
      </c>
      <c r="D109" s="7" t="str">
        <f>"     "&amp;D107</f>
        <v xml:space="preserve">     Silla Para Exteriores Rock Negro </v>
      </c>
      <c r="E109" s="5" t="s">
        <v>36</v>
      </c>
      <c r="F109" s="6">
        <v>54</v>
      </c>
      <c r="G109">
        <f>IF(
   OR(
     ISNUMBER(SEARCH("Combo", D109)),
     ISNUMBER(SEARCH("Set", D109)),
     ISNUMBER(SEARCH("+", D109)),
     ISNUMBER(SEARCH("Cama", D109)),
     ISNUMBER(SEARCH("Espaldar", D109)),
     ISNUMBER(SEARCH("Juego", D109)),
     ISNUMBER(SEARCH("Sofacama", D109)),
     ISNUMBER(SEARCH("Cuadro", D109))
   ),
   4,
   IFERROR(INDEX(INVENTARIO!A:H, MATCH(C109, INVENTARIO!A:A, 0), 6), 0)
)</f>
        <v>54</v>
      </c>
      <c r="H109">
        <v>54</v>
      </c>
      <c r="I109">
        <f t="shared" si="17"/>
        <v>1</v>
      </c>
    </row>
    <row r="110" spans="1:9" ht="52.8">
      <c r="A110" s="5" t="s">
        <v>204</v>
      </c>
      <c r="B110" s="5" t="s">
        <v>208</v>
      </c>
      <c r="C110" s="9" t="s">
        <v>1745</v>
      </c>
      <c r="D110" s="7" t="str">
        <f>"     "&amp;D107</f>
        <v xml:space="preserve">     Silla Para Exteriores Rock Negro </v>
      </c>
      <c r="E110" s="5" t="s">
        <v>48</v>
      </c>
      <c r="F110" s="6">
        <v>2</v>
      </c>
      <c r="G110">
        <f>IF(
   OR(
     ISNUMBER(SEARCH("Combo", D110)),
     ISNUMBER(SEARCH("Set", D110)),
     ISNUMBER(SEARCH("+", D110)),
     ISNUMBER(SEARCH("Cama", D110)),
     ISNUMBER(SEARCH("Espaldar", D110)),
     ISNUMBER(SEARCH("Juego", D110)),
     ISNUMBER(SEARCH("Sofacama", D110)),
     ISNUMBER(SEARCH("Cuadro", D110))
   ),
   4,
   IFERROR(INDEX(INVENTARIO!A:H, MATCH(C110, INVENTARIO!A:A, 0), 6), 0)
)</f>
        <v>2</v>
      </c>
      <c r="H110">
        <v>2</v>
      </c>
      <c r="I110">
        <f t="shared" si="17"/>
        <v>1</v>
      </c>
    </row>
    <row r="111" spans="1:9" ht="52.8">
      <c r="A111" s="5" t="s">
        <v>204</v>
      </c>
      <c r="B111" s="5" t="s">
        <v>209</v>
      </c>
      <c r="C111" s="9" t="s">
        <v>1746</v>
      </c>
      <c r="D111" s="7" t="str">
        <f>"     "&amp;D107</f>
        <v xml:space="preserve">     Silla Para Exteriores Rock Negro </v>
      </c>
      <c r="E111" s="5" t="s">
        <v>12</v>
      </c>
      <c r="F111" s="6">
        <v>32</v>
      </c>
      <c r="G111">
        <f>IF(
   OR(
     ISNUMBER(SEARCH("Combo", D111)),
     ISNUMBER(SEARCH("Set", D111)),
     ISNUMBER(SEARCH("+", D111)),
     ISNUMBER(SEARCH("Cama", D111)),
     ISNUMBER(SEARCH("Espaldar", D111)),
     ISNUMBER(SEARCH("Juego", D111)),
     ISNUMBER(SEARCH("Sofacama", D111)),
     ISNUMBER(SEARCH("Cuadro", D111))
   ),
   4,
   IFERROR(INDEX(INVENTARIO!A:H, MATCH(C111, INVENTARIO!A:A, 0), 6), 0)
)</f>
        <v>32</v>
      </c>
      <c r="H111">
        <v>32</v>
      </c>
      <c r="I111">
        <f t="shared" si="17"/>
        <v>1</v>
      </c>
    </row>
    <row r="112" spans="1:9">
      <c r="A112" s="5" t="s">
        <v>210</v>
      </c>
      <c r="B112" s="5" t="s">
        <v>211</v>
      </c>
      <c r="C112" s="9" t="s">
        <v>1747</v>
      </c>
      <c r="D112" s="5" t="s">
        <v>212</v>
      </c>
      <c r="E112" s="5" t="s">
        <v>36</v>
      </c>
      <c r="F112" s="6">
        <v>4</v>
      </c>
      <c r="G112">
        <f>IF(
   OR(
     ISNUMBER(SEARCH("Combo", D112)),
     ISNUMBER(SEARCH("Set", D112)),
     ISNUMBER(SEARCH("+", D112)),
     ISNUMBER(SEARCH("Cama", D112)),
     ISNUMBER(SEARCH("Espaldar", D112)),
     ISNUMBER(SEARCH("Juego", D112)),
     ISNUMBER(SEARCH("Sofacama", D112)),
     ISNUMBER(SEARCH("Cuadro", D112))
   ),
   4,
   IFERROR(INDEX(INVENTARIO!A:H, MATCH(C112, INVENTARIO!A:A, 0), 6), 0)
)</f>
        <v>4</v>
      </c>
      <c r="H112">
        <v>4</v>
      </c>
      <c r="I112">
        <f t="shared" si="17"/>
        <v>1</v>
      </c>
    </row>
    <row r="113" spans="1:9">
      <c r="A113" s="5" t="s">
        <v>213</v>
      </c>
      <c r="B113" s="5" t="s">
        <v>214</v>
      </c>
      <c r="C113" s="9" t="s">
        <v>1748</v>
      </c>
      <c r="D113" s="5" t="s">
        <v>215</v>
      </c>
      <c r="E113" s="5" t="s">
        <v>48</v>
      </c>
      <c r="F113" s="6">
        <v>16</v>
      </c>
      <c r="G113">
        <f>IF(
   OR(
     ISNUMBER(SEARCH("Combo", D113)),
     ISNUMBER(SEARCH("Set", D113)),
     ISNUMBER(SEARCH("+", D113)),
     ISNUMBER(SEARCH("Cama", D113)),
     ISNUMBER(SEARCH("Espaldar", D113)),
     ISNUMBER(SEARCH("Juego", D113)),
     ISNUMBER(SEARCH("Sofacama", D113)),
     ISNUMBER(SEARCH("Cuadro", D113))
   ),
   4,
   IFERROR(INDEX(INVENTARIO!A:H, MATCH(C113, INVENTARIO!A:A, 0), 6), 0)
)</f>
        <v>16</v>
      </c>
      <c r="H113">
        <v>16</v>
      </c>
      <c r="I113">
        <f t="shared" si="17"/>
        <v>1</v>
      </c>
    </row>
    <row r="114" spans="1:9">
      <c r="A114" s="5" t="s">
        <v>216</v>
      </c>
      <c r="B114" s="5" t="s">
        <v>217</v>
      </c>
      <c r="C114" s="9" t="s">
        <v>1683</v>
      </c>
      <c r="D114" s="9" t="s">
        <v>218</v>
      </c>
      <c r="E114" s="5" t="s">
        <v>12</v>
      </c>
      <c r="F114" s="6">
        <v>187</v>
      </c>
      <c r="G114">
        <f>IF(
   OR(
     ISNUMBER(SEARCH("Combo", D114)),
     ISNUMBER(SEARCH("Set", D114)),
     ISNUMBER(SEARCH("+", D114)),
     ISNUMBER(SEARCH("Cama", D114)),
     ISNUMBER(SEARCH("Espaldar", D114)),
     ISNUMBER(SEARCH("Juego", D114)),
     ISNUMBER(SEARCH("Sofacama", D114)),
     ISNUMBER(SEARCH("Cuadro", D114))
   ),
   4,
   IFERROR(INDEX(INVENTARIO!A:H, MATCH(C114, INVENTARIO!A:A, 0), 6), 0)
)</f>
        <v>187</v>
      </c>
      <c r="H114">
        <v>187</v>
      </c>
      <c r="I114">
        <f t="shared" si="17"/>
        <v>1</v>
      </c>
    </row>
    <row r="115" spans="1:9">
      <c r="A115" s="5" t="s">
        <v>219</v>
      </c>
      <c r="B115" s="5" t="s">
        <v>220</v>
      </c>
      <c r="C115" s="9" t="s">
        <v>1749</v>
      </c>
      <c r="D115" s="5" t="s">
        <v>221</v>
      </c>
      <c r="E115" s="5" t="s">
        <v>222</v>
      </c>
      <c r="F115" s="6">
        <v>0</v>
      </c>
      <c r="G115">
        <f>IF(
   OR(
     ISNUMBER(SEARCH("Combo", D115)),
     ISNUMBER(SEARCH("Set", D115)),
     ISNUMBER(SEARCH("+", D115)),
     ISNUMBER(SEARCH("Cama", D115)),
     ISNUMBER(SEARCH("Espaldar", D115)),
     ISNUMBER(SEARCH("Juego", D115)),
     ISNUMBER(SEARCH("Sofacama", D115)),
     ISNUMBER(SEARCH("Cuadro", D115))
   ),
   4,
   IFERROR(INDEX(INVENTARIO!A:H, MATCH(C115, INVENTARIO!A:A, 0), 6), 0)
)</f>
        <v>0</v>
      </c>
      <c r="H115">
        <v>4</v>
      </c>
      <c r="I115">
        <f t="shared" si="17"/>
        <v>0</v>
      </c>
    </row>
    <row r="116" spans="1:9">
      <c r="A116" s="5" t="s">
        <v>223</v>
      </c>
      <c r="B116" s="5"/>
      <c r="C116" s="5" t="s">
        <v>6</v>
      </c>
      <c r="D116" s="5" t="s">
        <v>224</v>
      </c>
      <c r="E116" s="5" t="s">
        <v>16</v>
      </c>
      <c r="F116" s="8"/>
    </row>
    <row r="117" spans="1:9" ht="92.4">
      <c r="A117" s="5" t="s">
        <v>223</v>
      </c>
      <c r="B117" s="5" t="s">
        <v>225</v>
      </c>
      <c r="C117" s="9" t="s">
        <v>1750</v>
      </c>
      <c r="D117" s="7" t="str">
        <f>"     "&amp;D116</f>
        <v xml:space="preserve">     Juego De Ruedas Para Sillas De Oficina X 5 Unidades Desmopan</v>
      </c>
      <c r="E117" s="5" t="s">
        <v>12</v>
      </c>
      <c r="F117" s="6">
        <v>4</v>
      </c>
      <c r="G117">
        <f>IF(
   OR(
     ISNUMBER(SEARCH("Combo", D117)),
     ISNUMBER(SEARCH("Set", D117)),
     ISNUMBER(SEARCH("+", D117)),
     ISNUMBER(SEARCH("Cama", D117)),
     ISNUMBER(SEARCH("Espaldar", D117)),
     ISNUMBER(SEARCH("Juego", D117)),
     ISNUMBER(SEARCH("Sofacama", D117)),
     ISNUMBER(SEARCH("Cuadro", D117))
   ),
   4,
   IFERROR(INDEX(INVENTARIO!A:H, MATCH(C117, INVENTARIO!A:A, 0), 6), 0)
)</f>
        <v>4</v>
      </c>
      <c r="H117">
        <v>0</v>
      </c>
      <c r="I117">
        <f t="shared" ref="I117:I118" si="18">+IF(H117=F117,1,0)</f>
        <v>0</v>
      </c>
    </row>
    <row r="118" spans="1:9" ht="92.4">
      <c r="A118" s="5" t="s">
        <v>223</v>
      </c>
      <c r="B118" s="5" t="s">
        <v>226</v>
      </c>
      <c r="C118" s="9" t="s">
        <v>1751</v>
      </c>
      <c r="D118" s="7" t="str">
        <f>"     "&amp;D116</f>
        <v xml:space="preserve">     Juego De Ruedas Para Sillas De Oficina X 5 Unidades Desmopan</v>
      </c>
      <c r="E118" s="5" t="s">
        <v>36</v>
      </c>
      <c r="F118" s="6">
        <v>4</v>
      </c>
      <c r="G118">
        <f>IF(
   OR(
     ISNUMBER(SEARCH("Combo", D118)),
     ISNUMBER(SEARCH("Set", D118)),
     ISNUMBER(SEARCH("+", D118)),
     ISNUMBER(SEARCH("Cama", D118)),
     ISNUMBER(SEARCH("Espaldar", D118)),
     ISNUMBER(SEARCH("Juego", D118)),
     ISNUMBER(SEARCH("Sofacama", D118)),
     ISNUMBER(SEARCH("Cuadro", D118))
   ),
   4,
   IFERROR(INDEX(INVENTARIO!A:H, MATCH(C118, INVENTARIO!A:A, 0), 6), 0)
)</f>
        <v>4</v>
      </c>
      <c r="H118">
        <v>0</v>
      </c>
      <c r="I118">
        <f t="shared" si="18"/>
        <v>0</v>
      </c>
    </row>
    <row r="119" spans="1:9">
      <c r="A119" s="5" t="s">
        <v>227</v>
      </c>
      <c r="B119" s="5"/>
      <c r="C119" s="5" t="s">
        <v>6</v>
      </c>
      <c r="D119" s="5" t="s">
        <v>228</v>
      </c>
      <c r="E119" s="5" t="s">
        <v>16</v>
      </c>
      <c r="F119" s="8"/>
    </row>
    <row r="120" spans="1:9" ht="52.8">
      <c r="A120" s="5" t="s">
        <v>227</v>
      </c>
      <c r="B120" s="5" t="s">
        <v>229</v>
      </c>
      <c r="C120" s="9" t="s">
        <v>1752</v>
      </c>
      <c r="D120" s="7" t="str">
        <f>"     "&amp;D119</f>
        <v xml:space="preserve">     Silla Para Bar Acolchada Cromada</v>
      </c>
      <c r="E120" s="5" t="s">
        <v>230</v>
      </c>
      <c r="F120" s="6">
        <v>9</v>
      </c>
      <c r="G120">
        <f>IF(
   OR(
     ISNUMBER(SEARCH("Combo", D120)),
     ISNUMBER(SEARCH("Set", D120)),
     ISNUMBER(SEARCH("+", D120)),
     ISNUMBER(SEARCH("Cama", D120)),
     ISNUMBER(SEARCH("Espaldar", D120)),
     ISNUMBER(SEARCH("Juego", D120)),
     ISNUMBER(SEARCH("Sofacama", D120)),
     ISNUMBER(SEARCH("Cuadro", D120))
   ),
   4,
   IFERROR(INDEX(INVENTARIO!A:H, MATCH(C120, INVENTARIO!A:A, 0), 6), 0)
)</f>
        <v>9</v>
      </c>
      <c r="H120">
        <v>9</v>
      </c>
      <c r="I120">
        <f t="shared" ref="I120:I123" si="19">+IF(H120=F120,1,0)</f>
        <v>1</v>
      </c>
    </row>
    <row r="121" spans="1:9" ht="52.8">
      <c r="A121" s="5" t="s">
        <v>227</v>
      </c>
      <c r="B121" s="5" t="s">
        <v>231</v>
      </c>
      <c r="C121" s="9" t="s">
        <v>1753</v>
      </c>
      <c r="D121" s="7" t="str">
        <f>"     "&amp;D119</f>
        <v xml:space="preserve">     Silla Para Bar Acolchada Cromada</v>
      </c>
      <c r="E121" s="5" t="s">
        <v>232</v>
      </c>
      <c r="F121" s="6">
        <v>44</v>
      </c>
      <c r="G121">
        <f>IF(
   OR(
     ISNUMBER(SEARCH("Combo", D121)),
     ISNUMBER(SEARCH("Set", D121)),
     ISNUMBER(SEARCH("+", D121)),
     ISNUMBER(SEARCH("Cama", D121)),
     ISNUMBER(SEARCH("Espaldar", D121)),
     ISNUMBER(SEARCH("Juego", D121)),
     ISNUMBER(SEARCH("Sofacama", D121)),
     ISNUMBER(SEARCH("Cuadro", D121))
   ),
   4,
   IFERROR(INDEX(INVENTARIO!A:H, MATCH(C121, INVENTARIO!A:A, 0), 6), 0)
)</f>
        <v>44</v>
      </c>
      <c r="H121">
        <v>44</v>
      </c>
      <c r="I121">
        <f t="shared" si="19"/>
        <v>1</v>
      </c>
    </row>
    <row r="122" spans="1:9" ht="52.8">
      <c r="A122" s="5" t="s">
        <v>227</v>
      </c>
      <c r="B122" s="5" t="s">
        <v>233</v>
      </c>
      <c r="C122" s="9" t="s">
        <v>1754</v>
      </c>
      <c r="D122" s="7" t="str">
        <f>"     "&amp;D119</f>
        <v xml:space="preserve">     Silla Para Bar Acolchada Cromada</v>
      </c>
      <c r="E122" s="5" t="s">
        <v>234</v>
      </c>
      <c r="F122" s="6">
        <v>8</v>
      </c>
      <c r="G122">
        <f>IF(
   OR(
     ISNUMBER(SEARCH("Combo", D122)),
     ISNUMBER(SEARCH("Set", D122)),
     ISNUMBER(SEARCH("+", D122)),
     ISNUMBER(SEARCH("Cama", D122)),
     ISNUMBER(SEARCH("Espaldar", D122)),
     ISNUMBER(SEARCH("Juego", D122)),
     ISNUMBER(SEARCH("Sofacama", D122)),
     ISNUMBER(SEARCH("Cuadro", D122))
   ),
   4,
   IFERROR(INDEX(INVENTARIO!A:H, MATCH(C122, INVENTARIO!A:A, 0), 6), 0)
)</f>
        <v>8</v>
      </c>
      <c r="H122">
        <v>8</v>
      </c>
      <c r="I122">
        <f t="shared" si="19"/>
        <v>1</v>
      </c>
    </row>
    <row r="123" spans="1:9" ht="52.8">
      <c r="A123" s="5" t="s">
        <v>227</v>
      </c>
      <c r="B123" s="5" t="s">
        <v>235</v>
      </c>
      <c r="C123" s="9" t="s">
        <v>1755</v>
      </c>
      <c r="D123" s="7" t="str">
        <f>"     "&amp;D119</f>
        <v xml:space="preserve">     Silla Para Bar Acolchada Cromada</v>
      </c>
      <c r="E123" s="5" t="s">
        <v>236</v>
      </c>
      <c r="F123" s="6">
        <v>25</v>
      </c>
      <c r="G123">
        <f>IF(
   OR(
     ISNUMBER(SEARCH("Combo", D123)),
     ISNUMBER(SEARCH("Set", D123)),
     ISNUMBER(SEARCH("+", D123)),
     ISNUMBER(SEARCH("Cama", D123)),
     ISNUMBER(SEARCH("Espaldar", D123)),
     ISNUMBER(SEARCH("Juego", D123)),
     ISNUMBER(SEARCH("Sofacama", D123)),
     ISNUMBER(SEARCH("Cuadro", D123))
   ),
   4,
   IFERROR(INDEX(INVENTARIO!A:H, MATCH(C123, INVENTARIO!A:A, 0), 6), 0)
)</f>
        <v>25</v>
      </c>
      <c r="H123">
        <v>25</v>
      </c>
      <c r="I123">
        <f t="shared" si="19"/>
        <v>1</v>
      </c>
    </row>
    <row r="124" spans="1:9">
      <c r="A124" s="5" t="s">
        <v>237</v>
      </c>
      <c r="B124" s="5"/>
      <c r="C124" s="5" t="s">
        <v>6</v>
      </c>
      <c r="D124" s="5" t="s">
        <v>238</v>
      </c>
      <c r="E124" s="5" t="s">
        <v>16</v>
      </c>
      <c r="F124" s="8"/>
    </row>
    <row r="125" spans="1:9" ht="79.2">
      <c r="A125" s="5" t="s">
        <v>237</v>
      </c>
      <c r="B125" s="5" t="s">
        <v>239</v>
      </c>
      <c r="C125" s="9" t="s">
        <v>1756</v>
      </c>
      <c r="D125" s="7" t="str">
        <f>"     "&amp;D124</f>
        <v xml:space="preserve">     Silla De Oficina Ejecutiva En Malla Ergonomica Giratoria </v>
      </c>
      <c r="E125" s="5" t="s">
        <v>153</v>
      </c>
      <c r="F125" s="6">
        <v>4</v>
      </c>
      <c r="G125">
        <f>IF(
   OR(
     ISNUMBER(SEARCH("Combo", D125)),
     ISNUMBER(SEARCH("Set", D125)),
     ISNUMBER(SEARCH("+", D125)),
     ISNUMBER(SEARCH("Cama", D125)),
     ISNUMBER(SEARCH("Espaldar", D125)),
     ISNUMBER(SEARCH("Juego", D125)),
     ISNUMBER(SEARCH("Sofacama", D125)),
     ISNUMBER(SEARCH("Cuadro", D125))
   ),
   4,
   IFERROR(INDEX(INVENTARIO!A:H, MATCH(C125, INVENTARIO!A:A, 0), 6), 0)
)</f>
        <v>4</v>
      </c>
      <c r="H125">
        <v>4</v>
      </c>
      <c r="I125">
        <f t="shared" ref="I125:I135" si="20">+IF(H125=F125,1,0)</f>
        <v>1</v>
      </c>
    </row>
    <row r="126" spans="1:9" ht="79.2">
      <c r="A126" s="5" t="s">
        <v>237</v>
      </c>
      <c r="B126" s="5" t="s">
        <v>240</v>
      </c>
      <c r="C126" s="9" t="s">
        <v>1685</v>
      </c>
      <c r="D126" s="7" t="str">
        <f>"     "&amp;D124</f>
        <v xml:space="preserve">     Silla De Oficina Ejecutiva En Malla Ergonomica Giratoria </v>
      </c>
      <c r="E126" s="5" t="s">
        <v>54</v>
      </c>
      <c r="F126" s="6">
        <v>0</v>
      </c>
      <c r="G126">
        <f>IF(
   OR(
     ISNUMBER(SEARCH("Combo", D126)),
     ISNUMBER(SEARCH("Set", D126)),
     ISNUMBER(SEARCH("+", D126)),
     ISNUMBER(SEARCH("Cama", D126)),
     ISNUMBER(SEARCH("Espaldar", D126)),
     ISNUMBER(SEARCH("Juego", D126)),
     ISNUMBER(SEARCH("Sofacama", D126)),
     ISNUMBER(SEARCH("Cuadro", D126))
   ),
   4,
   IFERROR(INDEX(INVENTARIO!A:H, MATCH(C126, INVENTARIO!A:A, 0), 6), 0)
)</f>
        <v>0</v>
      </c>
      <c r="H126">
        <v>0</v>
      </c>
      <c r="I126">
        <f t="shared" si="20"/>
        <v>1</v>
      </c>
    </row>
    <row r="127" spans="1:9" ht="79.2">
      <c r="A127" s="5" t="s">
        <v>237</v>
      </c>
      <c r="B127" s="5" t="s">
        <v>241</v>
      </c>
      <c r="C127" s="9" t="s">
        <v>1684</v>
      </c>
      <c r="D127" s="7" t="str">
        <f>"     "&amp;D124</f>
        <v xml:space="preserve">     Silla De Oficina Ejecutiva En Malla Ergonomica Giratoria </v>
      </c>
      <c r="E127" s="5" t="s">
        <v>38</v>
      </c>
      <c r="F127" s="6">
        <v>0</v>
      </c>
      <c r="G127">
        <f>IF(
   OR(
     ISNUMBER(SEARCH("Combo", D127)),
     ISNUMBER(SEARCH("Set", D127)),
     ISNUMBER(SEARCH("+", D127)),
     ISNUMBER(SEARCH("Cama", D127)),
     ISNUMBER(SEARCH("Espaldar", D127)),
     ISNUMBER(SEARCH("Juego", D127)),
     ISNUMBER(SEARCH("Sofacama", D127)),
     ISNUMBER(SEARCH("Cuadro", D127))
   ),
   4,
   IFERROR(INDEX(INVENTARIO!A:H, MATCH(C127, INVENTARIO!A:A, 0), 6), 0)
)</f>
        <v>0</v>
      </c>
      <c r="H127">
        <v>0</v>
      </c>
      <c r="I127">
        <f t="shared" si="20"/>
        <v>1</v>
      </c>
    </row>
    <row r="128" spans="1:9" ht="79.2">
      <c r="A128" s="5" t="s">
        <v>237</v>
      </c>
      <c r="B128" s="5" t="s">
        <v>242</v>
      </c>
      <c r="C128" s="9" t="s">
        <v>1757</v>
      </c>
      <c r="D128" s="7" t="str">
        <f>"     "&amp;D124</f>
        <v xml:space="preserve">     Silla De Oficina Ejecutiva En Malla Ergonomica Giratoria </v>
      </c>
      <c r="E128" s="5" t="s">
        <v>34</v>
      </c>
      <c r="F128" s="6">
        <v>0</v>
      </c>
      <c r="G128">
        <f>IF(
   OR(
     ISNUMBER(SEARCH("Combo", D128)),
     ISNUMBER(SEARCH("Set", D128)),
     ISNUMBER(SEARCH("+", D128)),
     ISNUMBER(SEARCH("Cama", D128)),
     ISNUMBER(SEARCH("Espaldar", D128)),
     ISNUMBER(SEARCH("Juego", D128)),
     ISNUMBER(SEARCH("Sofacama", D128)),
     ISNUMBER(SEARCH("Cuadro", D128))
   ),
   4,
   IFERROR(INDEX(INVENTARIO!A:H, MATCH(C128, INVENTARIO!A:A, 0), 6), 0)
)</f>
        <v>0</v>
      </c>
      <c r="H128">
        <v>4</v>
      </c>
      <c r="I128">
        <f t="shared" si="20"/>
        <v>0</v>
      </c>
    </row>
    <row r="129" spans="1:9">
      <c r="A129" s="5" t="s">
        <v>243</v>
      </c>
      <c r="B129" s="5" t="s">
        <v>244</v>
      </c>
      <c r="C129" s="9" t="s">
        <v>1758</v>
      </c>
      <c r="D129" s="5" t="s">
        <v>245</v>
      </c>
      <c r="E129" s="5" t="s">
        <v>12</v>
      </c>
      <c r="F129" s="6">
        <v>4</v>
      </c>
      <c r="G129">
        <f>IF(
   OR(
     ISNUMBER(SEARCH("Combo", D129)),
     ISNUMBER(SEARCH("Set", D129)),
     ISNUMBER(SEARCH("+", D129)),
     ISNUMBER(SEARCH("Cama", D129)),
     ISNUMBER(SEARCH("Espaldar", D129)),
     ISNUMBER(SEARCH("Juego", D129)),
     ISNUMBER(SEARCH("Sofacama", D129)),
     ISNUMBER(SEARCH("Cuadro", D129))
   ),
   4,
   IFERROR(INDEX(INVENTARIO!A:H, MATCH(C129, INVENTARIO!A:A, 0), 6), 0)
)</f>
        <v>4</v>
      </c>
      <c r="H129">
        <v>4</v>
      </c>
      <c r="I129">
        <f t="shared" si="20"/>
        <v>1</v>
      </c>
    </row>
    <row r="130" spans="1:9">
      <c r="A130" s="5" t="s">
        <v>246</v>
      </c>
      <c r="B130" s="5" t="s">
        <v>247</v>
      </c>
      <c r="C130" s="9" t="s">
        <v>1759</v>
      </c>
      <c r="D130" s="5" t="s">
        <v>248</v>
      </c>
      <c r="E130" s="5" t="s">
        <v>12</v>
      </c>
      <c r="F130" s="6">
        <v>11</v>
      </c>
      <c r="G130">
        <f>IF(
   OR(
     ISNUMBER(SEARCH("Combo", D130)),
     ISNUMBER(SEARCH("Set", D130)),
     ISNUMBER(SEARCH("+", D130)),
     ISNUMBER(SEARCH("Cama", D130)),
     ISNUMBER(SEARCH("Espaldar", D130)),
     ISNUMBER(SEARCH("Juego", D130)),
     ISNUMBER(SEARCH("Sofacama", D130)),
     ISNUMBER(SEARCH("Cuadro", D130))
   ),
   4,
   IFERROR(INDEX(INVENTARIO!A:H, MATCH(C130, INVENTARIO!A:A, 0), 6), 0)
)</f>
        <v>11</v>
      </c>
      <c r="H130">
        <v>11</v>
      </c>
      <c r="I130">
        <f t="shared" si="20"/>
        <v>1</v>
      </c>
    </row>
    <row r="131" spans="1:9">
      <c r="A131" s="5" t="s">
        <v>249</v>
      </c>
      <c r="B131" s="5" t="s">
        <v>250</v>
      </c>
      <c r="C131" s="9" t="s">
        <v>1760</v>
      </c>
      <c r="D131" s="5" t="s">
        <v>137</v>
      </c>
      <c r="E131" s="5" t="s">
        <v>232</v>
      </c>
      <c r="F131" s="6">
        <v>1</v>
      </c>
      <c r="G131">
        <f>IF(
   OR(
     ISNUMBER(SEARCH("Combo", D131)),
     ISNUMBER(SEARCH("Set", D131)),
     ISNUMBER(SEARCH("+", D131)),
     ISNUMBER(SEARCH("Cama", D131)),
     ISNUMBER(SEARCH("Espaldar", D131)),
     ISNUMBER(SEARCH("Juego", D131)),
     ISNUMBER(SEARCH("Sofacama", D131)),
     ISNUMBER(SEARCH("Cuadro", D131))
   ),
   4,
   IFERROR(INDEX(INVENTARIO!A:H, MATCH(C131, INVENTARIO!A:A, 0), 6), 0)
)</f>
        <v>1</v>
      </c>
      <c r="H131">
        <v>1</v>
      </c>
      <c r="I131">
        <f t="shared" si="20"/>
        <v>1</v>
      </c>
    </row>
    <row r="132" spans="1:9">
      <c r="A132" s="5" t="s">
        <v>251</v>
      </c>
      <c r="B132" s="5" t="s">
        <v>252</v>
      </c>
      <c r="C132" s="9" t="s">
        <v>1710</v>
      </c>
      <c r="D132" s="5" t="s">
        <v>253</v>
      </c>
      <c r="E132" s="5" t="s">
        <v>22</v>
      </c>
      <c r="F132" s="6">
        <v>22</v>
      </c>
      <c r="G132">
        <f>IF(
   OR(
     ISNUMBER(SEARCH("Combo", D132)),
     ISNUMBER(SEARCH("Set", D132)),
     ISNUMBER(SEARCH("+", D132)),
     ISNUMBER(SEARCH("Cama", D132)),
     ISNUMBER(SEARCH("Espaldar", D132)),
     ISNUMBER(SEARCH("Juego", D132)),
     ISNUMBER(SEARCH("Sofacama", D132)),
     ISNUMBER(SEARCH("Cuadro", D132))
   ),
   4,
   IFERROR(INDEX(INVENTARIO!A:H, MATCH(C132, INVENTARIO!A:A, 0), 6), 0)
)</f>
        <v>22</v>
      </c>
      <c r="H132">
        <v>22</v>
      </c>
      <c r="I132">
        <f t="shared" si="20"/>
        <v>1</v>
      </c>
    </row>
    <row r="133" spans="1:9">
      <c r="A133" s="5" t="s">
        <v>254</v>
      </c>
      <c r="B133" s="5" t="s">
        <v>255</v>
      </c>
      <c r="C133" s="9" t="s">
        <v>1706</v>
      </c>
      <c r="D133" s="5" t="s">
        <v>256</v>
      </c>
      <c r="E133" s="5" t="s">
        <v>28</v>
      </c>
      <c r="F133" s="6">
        <v>38</v>
      </c>
      <c r="G133">
        <f>IF(
   OR(
     ISNUMBER(SEARCH("Combo", D133)),
     ISNUMBER(SEARCH("Set", D133)),
     ISNUMBER(SEARCH("+", D133)),
     ISNUMBER(SEARCH("Cama", D133)),
     ISNUMBER(SEARCH("Espaldar", D133)),
     ISNUMBER(SEARCH("Juego", D133)),
     ISNUMBER(SEARCH("Sofacama", D133)),
     ISNUMBER(SEARCH("Cuadro", D133))
   ),
   4,
   IFERROR(INDEX(INVENTARIO!A:H, MATCH(C133, INVENTARIO!A:A, 0), 6), 0)
)</f>
        <v>38</v>
      </c>
      <c r="H133">
        <v>38</v>
      </c>
      <c r="I133">
        <f t="shared" si="20"/>
        <v>1</v>
      </c>
    </row>
    <row r="134" spans="1:9">
      <c r="A134" s="5" t="s">
        <v>261</v>
      </c>
      <c r="B134" s="5" t="s">
        <v>262</v>
      </c>
      <c r="C134" s="9" t="s">
        <v>1761</v>
      </c>
      <c r="D134" s="5" t="s">
        <v>263</v>
      </c>
      <c r="E134" s="5" t="s">
        <v>12</v>
      </c>
      <c r="F134" s="6">
        <v>4</v>
      </c>
      <c r="G134">
        <f>IF(
   OR(
     ISNUMBER(SEARCH("Combo", D134)),
     ISNUMBER(SEARCH("Set", D134)),
     ISNUMBER(SEARCH("+", D134)),
     ISNUMBER(SEARCH("Cama", D134)),
     ISNUMBER(SEARCH("Espaldar", D134)),
     ISNUMBER(SEARCH("Juego", D134)),
     ISNUMBER(SEARCH("Sofacama", D134)),
     ISNUMBER(SEARCH("Cuadro", D134))
   ),
   4,
   IFERROR(INDEX(INVENTARIO!A:H, MATCH(C134, INVENTARIO!A:A, 0), 6), 0)
)</f>
        <v>4</v>
      </c>
      <c r="H134">
        <v>4</v>
      </c>
      <c r="I134">
        <f t="shared" si="20"/>
        <v>1</v>
      </c>
    </row>
    <row r="135" spans="1:9">
      <c r="A135" s="5" t="s">
        <v>264</v>
      </c>
      <c r="B135" s="5" t="s">
        <v>265</v>
      </c>
      <c r="C135" s="9" t="s">
        <v>1762</v>
      </c>
      <c r="D135" s="5" t="s">
        <v>266</v>
      </c>
      <c r="E135" s="5" t="s">
        <v>12</v>
      </c>
      <c r="F135" s="6">
        <v>1</v>
      </c>
      <c r="G135">
        <f>IF(
   OR(
     ISNUMBER(SEARCH("Combo", D135)),
     ISNUMBER(SEARCH("Set", D135)),
     ISNUMBER(SEARCH("+", D135)),
     ISNUMBER(SEARCH("Cama", D135)),
     ISNUMBER(SEARCH("Espaldar", D135)),
     ISNUMBER(SEARCH("Juego", D135)),
     ISNUMBER(SEARCH("Sofacama", D135)),
     ISNUMBER(SEARCH("Cuadro", D135))
   ),
   4,
   IFERROR(INDEX(INVENTARIO!A:H, MATCH(C135, INVENTARIO!A:A, 0), 6), 0)
)</f>
        <v>1</v>
      </c>
      <c r="H135">
        <v>1</v>
      </c>
      <c r="I135">
        <f t="shared" si="20"/>
        <v>1</v>
      </c>
    </row>
    <row r="136" spans="1:9">
      <c r="A136" s="5" t="s">
        <v>267</v>
      </c>
      <c r="B136" s="5"/>
      <c r="C136" s="5" t="s">
        <v>6</v>
      </c>
      <c r="D136" s="5" t="s">
        <v>268</v>
      </c>
      <c r="E136" s="5" t="s">
        <v>16</v>
      </c>
      <c r="F136" s="8"/>
    </row>
    <row r="137" spans="1:9" ht="52.8">
      <c r="A137" s="5" t="s">
        <v>267</v>
      </c>
      <c r="B137" s="5" t="s">
        <v>269</v>
      </c>
      <c r="C137" s="9" t="s">
        <v>1763</v>
      </c>
      <c r="D137" s="7" t="str">
        <f>"     "&amp;D136</f>
        <v xml:space="preserve">     Silla Curva Streem Barra Negro</v>
      </c>
      <c r="E137" s="5" t="s">
        <v>193</v>
      </c>
      <c r="F137" s="6">
        <v>0</v>
      </c>
      <c r="G137">
        <f>IF(
   OR(
     ISNUMBER(SEARCH("Combo", D137)),
     ISNUMBER(SEARCH("Set", D137)),
     ISNUMBER(SEARCH("+", D137)),
     ISNUMBER(SEARCH("Cama", D137)),
     ISNUMBER(SEARCH("Espaldar", D137)),
     ISNUMBER(SEARCH("Juego", D137)),
     ISNUMBER(SEARCH("Sofacama", D137)),
     ISNUMBER(SEARCH("Cuadro", D137))
   ),
   4,
   IFERROR(INDEX(INVENTARIO!A:H, MATCH(C137, INVENTARIO!A:A, 0), 6), 0)
)</f>
        <v>0</v>
      </c>
      <c r="H137">
        <v>4</v>
      </c>
      <c r="I137">
        <f t="shared" ref="I137:I140" si="21">+IF(H137=F137,1,0)</f>
        <v>0</v>
      </c>
    </row>
    <row r="138" spans="1:9" ht="52.8">
      <c r="A138" s="5" t="s">
        <v>267</v>
      </c>
      <c r="B138" s="5" t="s">
        <v>270</v>
      </c>
      <c r="C138" s="9" t="s">
        <v>1764</v>
      </c>
      <c r="D138" s="7" t="str">
        <f>"     "&amp;D136</f>
        <v xml:space="preserve">     Silla Curva Streem Barra Negro</v>
      </c>
      <c r="E138" s="5" t="s">
        <v>271</v>
      </c>
      <c r="F138" s="6">
        <v>0</v>
      </c>
      <c r="G138">
        <f>IF(
   OR(
     ISNUMBER(SEARCH("Combo", D138)),
     ISNUMBER(SEARCH("Set", D138)),
     ISNUMBER(SEARCH("+", D138)),
     ISNUMBER(SEARCH("Cama", D138)),
     ISNUMBER(SEARCH("Espaldar", D138)),
     ISNUMBER(SEARCH("Juego", D138)),
     ISNUMBER(SEARCH("Sofacama", D138)),
     ISNUMBER(SEARCH("Cuadro", D138))
   ),
   4,
   IFERROR(INDEX(INVENTARIO!A:H, MATCH(C138, INVENTARIO!A:A, 0), 6), 0)
)</f>
        <v>0</v>
      </c>
      <c r="H138">
        <v>4</v>
      </c>
      <c r="I138">
        <f t="shared" si="21"/>
        <v>0</v>
      </c>
    </row>
    <row r="139" spans="1:9">
      <c r="A139" s="5" t="s">
        <v>272</v>
      </c>
      <c r="B139" s="5" t="s">
        <v>273</v>
      </c>
      <c r="C139" s="9" t="s">
        <v>1748</v>
      </c>
      <c r="D139" s="5" t="s">
        <v>274</v>
      </c>
      <c r="E139" s="5" t="s">
        <v>48</v>
      </c>
      <c r="F139" s="6">
        <v>16</v>
      </c>
      <c r="G139">
        <f>IF(
   OR(
     ISNUMBER(SEARCH("Combo", D139)),
     ISNUMBER(SEARCH("Set", D139)),
     ISNUMBER(SEARCH("+", D139)),
     ISNUMBER(SEARCH("Cama", D139)),
     ISNUMBER(SEARCH("Espaldar", D139)),
     ISNUMBER(SEARCH("Juego", D139)),
     ISNUMBER(SEARCH("Sofacama", D139)),
     ISNUMBER(SEARCH("Cuadro", D139))
   ),
   4,
   IFERROR(INDEX(INVENTARIO!A:H, MATCH(C139, INVENTARIO!A:A, 0), 6), 0)
)</f>
        <v>16</v>
      </c>
      <c r="H139">
        <v>16</v>
      </c>
      <c r="I139">
        <f t="shared" si="21"/>
        <v>1</v>
      </c>
    </row>
    <row r="140" spans="1:9">
      <c r="A140" s="5" t="s">
        <v>275</v>
      </c>
      <c r="B140" s="5" t="s">
        <v>276</v>
      </c>
      <c r="C140" s="9" t="s">
        <v>1765</v>
      </c>
      <c r="D140" s="5" t="s">
        <v>277</v>
      </c>
      <c r="E140" s="5" t="s">
        <v>36</v>
      </c>
      <c r="F140" s="6">
        <v>4</v>
      </c>
      <c r="G140">
        <f>IF(
   OR(
     ISNUMBER(SEARCH("Combo", D140)),
     ISNUMBER(SEARCH("Set", D140)),
     ISNUMBER(SEARCH("+", D140)),
     ISNUMBER(SEARCH("Cama", D140)),
     ISNUMBER(SEARCH("Espaldar", D140)),
     ISNUMBER(SEARCH("Juego", D140)),
     ISNUMBER(SEARCH("Sofacama", D140)),
     ISNUMBER(SEARCH("Cuadro", D140))
   ),
   4,
   IFERROR(INDEX(INVENTARIO!A:H, MATCH(C140, INVENTARIO!A:A, 0), 6), 0)
)</f>
        <v>4</v>
      </c>
      <c r="H140">
        <v>4</v>
      </c>
      <c r="I140">
        <f t="shared" si="21"/>
        <v>1</v>
      </c>
    </row>
    <row r="141" spans="1:9">
      <c r="A141" s="5" t="s">
        <v>278</v>
      </c>
      <c r="B141" s="5"/>
      <c r="C141" s="5" t="s">
        <v>6</v>
      </c>
      <c r="D141" s="5" t="s">
        <v>279</v>
      </c>
      <c r="E141" s="5" t="s">
        <v>16</v>
      </c>
      <c r="F141" s="8"/>
    </row>
    <row r="142" spans="1:9" ht="79.2">
      <c r="A142" s="5" t="s">
        <v>278</v>
      </c>
      <c r="B142" s="5" t="s">
        <v>280</v>
      </c>
      <c r="C142" s="9" t="s">
        <v>1766</v>
      </c>
      <c r="D142" s="7" t="str">
        <f>"     "&amp;D141</f>
        <v xml:space="preserve">     Sillas Oficinas, Silla Ergonómica, Silla Ejecutiva. </v>
      </c>
      <c r="E142" s="5" t="s">
        <v>38</v>
      </c>
      <c r="F142" s="6">
        <v>1</v>
      </c>
      <c r="G142">
        <f>IF(
   OR(
     ISNUMBER(SEARCH("Combo", D142)),
     ISNUMBER(SEARCH("Set", D142)),
     ISNUMBER(SEARCH("+", D142)),
     ISNUMBER(SEARCH("Cama", D142)),
     ISNUMBER(SEARCH("Espaldar", D142)),
     ISNUMBER(SEARCH("Juego", D142)),
     ISNUMBER(SEARCH("Sofacama", D142)),
     ISNUMBER(SEARCH("Cuadro", D142))
   ),
   4,
   IFERROR(INDEX(INVENTARIO!A:H, MATCH(C142, INVENTARIO!A:A, 0), 6), 0)
)</f>
        <v>1</v>
      </c>
      <c r="H142">
        <v>1</v>
      </c>
      <c r="I142">
        <f t="shared" ref="I142:I147" si="22">+IF(H142=F142,1,0)</f>
        <v>1</v>
      </c>
    </row>
    <row r="143" spans="1:9" ht="79.2">
      <c r="A143" s="5" t="s">
        <v>278</v>
      </c>
      <c r="B143" s="5" t="s">
        <v>281</v>
      </c>
      <c r="C143" s="9" t="s">
        <v>1767</v>
      </c>
      <c r="D143" s="7" t="str">
        <f>"     "&amp;D141</f>
        <v xml:space="preserve">     Sillas Oficinas, Silla Ergonómica, Silla Ejecutiva. </v>
      </c>
      <c r="E143" s="5" t="s">
        <v>34</v>
      </c>
      <c r="F143" s="6">
        <v>1</v>
      </c>
      <c r="G143">
        <f>IF(
   OR(
     ISNUMBER(SEARCH("Combo", D143)),
     ISNUMBER(SEARCH("Set", D143)),
     ISNUMBER(SEARCH("+", D143)),
     ISNUMBER(SEARCH("Cama", D143)),
     ISNUMBER(SEARCH("Espaldar", D143)),
     ISNUMBER(SEARCH("Juego", D143)),
     ISNUMBER(SEARCH("Sofacama", D143)),
     ISNUMBER(SEARCH("Cuadro", D143))
   ),
   4,
   IFERROR(INDEX(INVENTARIO!A:H, MATCH(C143, INVENTARIO!A:A, 0), 6), 0)
)</f>
        <v>1</v>
      </c>
      <c r="H143">
        <v>1</v>
      </c>
      <c r="I143">
        <f t="shared" si="22"/>
        <v>1</v>
      </c>
    </row>
    <row r="144" spans="1:9" ht="79.2">
      <c r="A144" s="5" t="s">
        <v>278</v>
      </c>
      <c r="B144" s="5" t="s">
        <v>282</v>
      </c>
      <c r="C144" s="9" t="s">
        <v>1768</v>
      </c>
      <c r="D144" s="7" t="str">
        <f>"     "&amp;D141</f>
        <v xml:space="preserve">     Sillas Oficinas, Silla Ergonómica, Silla Ejecutiva. </v>
      </c>
      <c r="E144" s="5" t="s">
        <v>12</v>
      </c>
      <c r="F144" s="6">
        <v>0</v>
      </c>
      <c r="G144">
        <f>IF(
   OR(
     ISNUMBER(SEARCH("Combo", D144)),
     ISNUMBER(SEARCH("Set", D144)),
     ISNUMBER(SEARCH("+", D144)),
     ISNUMBER(SEARCH("Cama", D144)),
     ISNUMBER(SEARCH("Espaldar", D144)),
     ISNUMBER(SEARCH("Juego", D144)),
     ISNUMBER(SEARCH("Sofacama", D144)),
     ISNUMBER(SEARCH("Cuadro", D144))
   ),
   4,
   IFERROR(INDEX(INVENTARIO!A:H, MATCH(C144, INVENTARIO!A:A, 0), 6), 0)
)</f>
        <v>0</v>
      </c>
      <c r="H144">
        <v>0</v>
      </c>
      <c r="I144">
        <f t="shared" si="22"/>
        <v>1</v>
      </c>
    </row>
    <row r="145" spans="1:9">
      <c r="A145" s="5" t="s">
        <v>283</v>
      </c>
      <c r="B145" s="5" t="s">
        <v>284</v>
      </c>
      <c r="C145" s="9" t="s">
        <v>1769</v>
      </c>
      <c r="D145" s="5" t="s">
        <v>285</v>
      </c>
      <c r="E145" s="5" t="s">
        <v>12</v>
      </c>
      <c r="F145" s="6">
        <v>3</v>
      </c>
      <c r="G145">
        <f>IF(
   OR(
     ISNUMBER(SEARCH("Combo", D145)),
     ISNUMBER(SEARCH("Set", D145)),
     ISNUMBER(SEARCH("+", D145)),
     ISNUMBER(SEARCH("Cama", D145)),
     ISNUMBER(SEARCH("Espaldar", D145)),
     ISNUMBER(SEARCH("Juego", D145)),
     ISNUMBER(SEARCH("Sofacama", D145)),
     ISNUMBER(SEARCH("Cuadro", D145))
   ),
   4,
   IFERROR(INDEX(INVENTARIO!A:H, MATCH(C145, INVENTARIO!A:A, 0), 6), 0)
)</f>
        <v>3</v>
      </c>
      <c r="H145">
        <v>3</v>
      </c>
      <c r="I145">
        <f t="shared" si="22"/>
        <v>1</v>
      </c>
    </row>
    <row r="146" spans="1:9">
      <c r="A146" s="5" t="s">
        <v>286</v>
      </c>
      <c r="B146" s="5" t="s">
        <v>287</v>
      </c>
      <c r="C146" s="9" t="s">
        <v>1770</v>
      </c>
      <c r="D146" s="5" t="s">
        <v>288</v>
      </c>
      <c r="E146" s="5" t="s">
        <v>48</v>
      </c>
      <c r="F146" s="6">
        <v>0</v>
      </c>
      <c r="G146">
        <f>IF(
   OR(
     ISNUMBER(SEARCH("Combo", D146)),
     ISNUMBER(SEARCH("Set", D146)),
     ISNUMBER(SEARCH("+", D146)),
     ISNUMBER(SEARCH("Cama", D146)),
     ISNUMBER(SEARCH("Espaldar", D146)),
     ISNUMBER(SEARCH("Juego", D146)),
     ISNUMBER(SEARCH("Sofacama", D146)),
     ISNUMBER(SEARCH("Cuadro", D146))
   ),
   4,
   IFERROR(INDEX(INVENTARIO!A:H, MATCH(C146, INVENTARIO!A:A, 0), 6), 0)
)</f>
        <v>0</v>
      </c>
      <c r="H146">
        <v>4</v>
      </c>
      <c r="I146">
        <f t="shared" si="22"/>
        <v>0</v>
      </c>
    </row>
    <row r="147" spans="1:9">
      <c r="A147" s="5" t="s">
        <v>289</v>
      </c>
      <c r="B147" s="5" t="s">
        <v>290</v>
      </c>
      <c r="C147" s="9" t="s">
        <v>1771</v>
      </c>
      <c r="D147" s="5" t="s">
        <v>291</v>
      </c>
      <c r="E147" s="5" t="s">
        <v>292</v>
      </c>
      <c r="F147" s="6">
        <v>22</v>
      </c>
      <c r="G147">
        <f>IF(
   OR(
     ISNUMBER(SEARCH("Combo", D147)),
     ISNUMBER(SEARCH("Set", D147)),
     ISNUMBER(SEARCH("+", D147)),
     ISNUMBER(SEARCH("Cama", D147)),
     ISNUMBER(SEARCH("Espaldar", D147)),
     ISNUMBER(SEARCH("Juego", D147)),
     ISNUMBER(SEARCH("Sofacama", D147)),
     ISNUMBER(SEARCH("Cuadro", D147))
   ),
   4,
   IFERROR(INDEX(INVENTARIO!A:H, MATCH(C147, INVENTARIO!A:A, 0), 6), 0)
)</f>
        <v>22</v>
      </c>
      <c r="H147">
        <v>22</v>
      </c>
      <c r="I147">
        <f t="shared" si="22"/>
        <v>1</v>
      </c>
    </row>
    <row r="148" spans="1:9">
      <c r="A148" s="5" t="s">
        <v>293</v>
      </c>
      <c r="B148" s="5"/>
      <c r="C148" s="5" t="s">
        <v>6</v>
      </c>
      <c r="D148" s="5" t="s">
        <v>294</v>
      </c>
      <c r="E148" s="5" t="s">
        <v>16</v>
      </c>
      <c r="F148" s="8"/>
    </row>
    <row r="149" spans="1:9" ht="92.4">
      <c r="A149" s="5" t="s">
        <v>293</v>
      </c>
      <c r="B149" s="5" t="s">
        <v>295</v>
      </c>
      <c r="C149" s="9" t="s">
        <v>1772</v>
      </c>
      <c r="D149" s="7" t="str">
        <f>"     "&amp;D148</f>
        <v xml:space="preserve">     Combo Cama King + Cabecero Astoria Gratis Sabanas 300 Hilos</v>
      </c>
      <c r="E149" s="5" t="s">
        <v>34</v>
      </c>
      <c r="F149" s="6">
        <v>4</v>
      </c>
      <c r="G149">
        <f>IF(
   OR(
     ISNUMBER(SEARCH("Combo", D149)),
     ISNUMBER(SEARCH("Set", D149)),
     ISNUMBER(SEARCH("+", D149)),
     ISNUMBER(SEARCH("Cama", D149)),
     ISNUMBER(SEARCH("Espaldar", D149)),
     ISNUMBER(SEARCH("Juego", D149)),
     ISNUMBER(SEARCH("Sofacama", D149)),
     ISNUMBER(SEARCH("Cuadro", D149))
   ),
   4,
   IFERROR(INDEX(INVENTARIO!A:H, MATCH(C149, INVENTARIO!A:A, 0), 6), 0)
)</f>
        <v>4</v>
      </c>
      <c r="H149">
        <v>4</v>
      </c>
      <c r="I149">
        <f t="shared" ref="I149:I160" si="23">+IF(H149=F149,1,0)</f>
        <v>1</v>
      </c>
    </row>
    <row r="150" spans="1:9" ht="92.4">
      <c r="A150" s="5" t="s">
        <v>293</v>
      </c>
      <c r="B150" s="5" t="s">
        <v>296</v>
      </c>
      <c r="C150" s="9" t="s">
        <v>1773</v>
      </c>
      <c r="D150" s="7" t="str">
        <f>"     "&amp;D148</f>
        <v xml:space="preserve">     Combo Cama King + Cabecero Astoria Gratis Sabanas 300 Hilos</v>
      </c>
      <c r="E150" s="5" t="s">
        <v>297</v>
      </c>
      <c r="F150" s="6">
        <v>4</v>
      </c>
      <c r="G150">
        <f>IF(
   OR(
     ISNUMBER(SEARCH("Combo", D150)),
     ISNUMBER(SEARCH("Set", D150)),
     ISNUMBER(SEARCH("+", D150)),
     ISNUMBER(SEARCH("Cama", D150)),
     ISNUMBER(SEARCH("Espaldar", D150)),
     ISNUMBER(SEARCH("Juego", D150)),
     ISNUMBER(SEARCH("Sofacama", D150)),
     ISNUMBER(SEARCH("Cuadro", D150))
   ),
   4,
   IFERROR(INDEX(INVENTARIO!A:H, MATCH(C150, INVENTARIO!A:A, 0), 6), 0)
)</f>
        <v>4</v>
      </c>
      <c r="H150">
        <v>4</v>
      </c>
      <c r="I150">
        <f t="shared" si="23"/>
        <v>1</v>
      </c>
    </row>
    <row r="151" spans="1:9" ht="92.4">
      <c r="A151" s="5" t="s">
        <v>293</v>
      </c>
      <c r="B151" s="5" t="s">
        <v>298</v>
      </c>
      <c r="C151" s="9" t="s">
        <v>1774</v>
      </c>
      <c r="D151" s="7" t="str">
        <f>"     "&amp;D148</f>
        <v xml:space="preserve">     Combo Cama King + Cabecero Astoria Gratis Sabanas 300 Hilos</v>
      </c>
      <c r="E151" s="5" t="s">
        <v>12</v>
      </c>
      <c r="F151" s="6">
        <v>4</v>
      </c>
      <c r="G151">
        <f>IF(
   OR(
     ISNUMBER(SEARCH("Combo", D151)),
     ISNUMBER(SEARCH("Set", D151)),
     ISNUMBER(SEARCH("+", D151)),
     ISNUMBER(SEARCH("Cama", D151)),
     ISNUMBER(SEARCH("Espaldar", D151)),
     ISNUMBER(SEARCH("Juego", D151)),
     ISNUMBER(SEARCH("Sofacama", D151)),
     ISNUMBER(SEARCH("Cuadro", D151))
   ),
   4,
   IFERROR(INDEX(INVENTARIO!A:H, MATCH(C151, INVENTARIO!A:A, 0), 6), 0)
)</f>
        <v>4</v>
      </c>
      <c r="H151">
        <v>4</v>
      </c>
      <c r="I151">
        <f t="shared" si="23"/>
        <v>1</v>
      </c>
    </row>
    <row r="152" spans="1:9" ht="92.4">
      <c r="A152" s="5" t="s">
        <v>293</v>
      </c>
      <c r="B152" s="5" t="s">
        <v>299</v>
      </c>
      <c r="C152" s="9" t="s">
        <v>1775</v>
      </c>
      <c r="D152" s="7" t="str">
        <f>"     "&amp;D148</f>
        <v xml:space="preserve">     Combo Cama King + Cabecero Astoria Gratis Sabanas 300 Hilos</v>
      </c>
      <c r="E152" s="5" t="s">
        <v>300</v>
      </c>
      <c r="F152" s="6">
        <v>4</v>
      </c>
      <c r="G152">
        <f>IF(
   OR(
     ISNUMBER(SEARCH("Combo", D152)),
     ISNUMBER(SEARCH("Set", D152)),
     ISNUMBER(SEARCH("+", D152)),
     ISNUMBER(SEARCH("Cama", D152)),
     ISNUMBER(SEARCH("Espaldar", D152)),
     ISNUMBER(SEARCH("Juego", D152)),
     ISNUMBER(SEARCH("Sofacama", D152)),
     ISNUMBER(SEARCH("Cuadro", D152))
   ),
   4,
   IFERROR(INDEX(INVENTARIO!A:H, MATCH(C152, INVENTARIO!A:A, 0), 6), 0)
)</f>
        <v>4</v>
      </c>
      <c r="H152">
        <v>4</v>
      </c>
      <c r="I152">
        <f t="shared" si="23"/>
        <v>1</v>
      </c>
    </row>
    <row r="153" spans="1:9" ht="92.4">
      <c r="A153" s="5" t="s">
        <v>293</v>
      </c>
      <c r="B153" s="5" t="s">
        <v>301</v>
      </c>
      <c r="C153" s="9" t="s">
        <v>1776</v>
      </c>
      <c r="D153" s="7" t="str">
        <f>"     "&amp;D148</f>
        <v xml:space="preserve">     Combo Cama King + Cabecero Astoria Gratis Sabanas 300 Hilos</v>
      </c>
      <c r="E153" s="5" t="s">
        <v>302</v>
      </c>
      <c r="F153" s="6">
        <v>4</v>
      </c>
      <c r="G153">
        <f>IF(
   OR(
     ISNUMBER(SEARCH("Combo", D153)),
     ISNUMBER(SEARCH("Set", D153)),
     ISNUMBER(SEARCH("+", D153)),
     ISNUMBER(SEARCH("Cama", D153)),
     ISNUMBER(SEARCH("Espaldar", D153)),
     ISNUMBER(SEARCH("Juego", D153)),
     ISNUMBER(SEARCH("Sofacama", D153)),
     ISNUMBER(SEARCH("Cuadro", D153))
   ),
   4,
   IFERROR(INDEX(INVENTARIO!A:H, MATCH(C153, INVENTARIO!A:A, 0), 6), 0)
)</f>
        <v>4</v>
      </c>
      <c r="H153">
        <v>4</v>
      </c>
      <c r="I153">
        <f t="shared" si="23"/>
        <v>1</v>
      </c>
    </row>
    <row r="154" spans="1:9" ht="92.4">
      <c r="A154" s="5" t="s">
        <v>293</v>
      </c>
      <c r="B154" s="5" t="s">
        <v>303</v>
      </c>
      <c r="C154" s="9" t="s">
        <v>1777</v>
      </c>
      <c r="D154" s="7" t="str">
        <f>"     "&amp;D148</f>
        <v xml:space="preserve">     Combo Cama King + Cabecero Astoria Gratis Sabanas 300 Hilos</v>
      </c>
      <c r="E154" s="5" t="s">
        <v>304</v>
      </c>
      <c r="F154" s="6">
        <v>4</v>
      </c>
      <c r="G154">
        <f>IF(
   OR(
     ISNUMBER(SEARCH("Combo", D154)),
     ISNUMBER(SEARCH("Set", D154)),
     ISNUMBER(SEARCH("+", D154)),
     ISNUMBER(SEARCH("Cama", D154)),
     ISNUMBER(SEARCH("Espaldar", D154)),
     ISNUMBER(SEARCH("Juego", D154)),
     ISNUMBER(SEARCH("Sofacama", D154)),
     ISNUMBER(SEARCH("Cuadro", D154))
   ),
   4,
   IFERROR(INDEX(INVENTARIO!A:H, MATCH(C154, INVENTARIO!A:A, 0), 6), 0)
)</f>
        <v>4</v>
      </c>
      <c r="H154">
        <v>4</v>
      </c>
      <c r="I154">
        <f t="shared" si="23"/>
        <v>1</v>
      </c>
    </row>
    <row r="155" spans="1:9" ht="92.4">
      <c r="A155" s="5" t="s">
        <v>293</v>
      </c>
      <c r="B155" s="5" t="s">
        <v>305</v>
      </c>
      <c r="C155" s="9" t="s">
        <v>1778</v>
      </c>
      <c r="D155" s="7" t="str">
        <f>"     "&amp;D148</f>
        <v xml:space="preserve">     Combo Cama King + Cabecero Astoria Gratis Sabanas 300 Hilos</v>
      </c>
      <c r="E155" s="5" t="s">
        <v>306</v>
      </c>
      <c r="F155" s="6">
        <v>4</v>
      </c>
      <c r="G155">
        <f>IF(
   OR(
     ISNUMBER(SEARCH("Combo", D155)),
     ISNUMBER(SEARCH("Set", D155)),
     ISNUMBER(SEARCH("+", D155)),
     ISNUMBER(SEARCH("Cama", D155)),
     ISNUMBER(SEARCH("Espaldar", D155)),
     ISNUMBER(SEARCH("Juego", D155)),
     ISNUMBER(SEARCH("Sofacama", D155)),
     ISNUMBER(SEARCH("Cuadro", D155))
   ),
   4,
   IFERROR(INDEX(INVENTARIO!A:H, MATCH(C155, INVENTARIO!A:A, 0), 6), 0)
)</f>
        <v>4</v>
      </c>
      <c r="H155">
        <v>4</v>
      </c>
      <c r="I155">
        <f t="shared" si="23"/>
        <v>1</v>
      </c>
    </row>
    <row r="156" spans="1:9" ht="92.4">
      <c r="A156" s="5" t="s">
        <v>293</v>
      </c>
      <c r="B156" s="5" t="s">
        <v>307</v>
      </c>
      <c r="C156" s="9" t="s">
        <v>1779</v>
      </c>
      <c r="D156" s="7" t="str">
        <f>"     "&amp;D148</f>
        <v xml:space="preserve">     Combo Cama King + Cabecero Astoria Gratis Sabanas 300 Hilos</v>
      </c>
      <c r="E156" s="5" t="s">
        <v>48</v>
      </c>
      <c r="F156" s="6">
        <v>4</v>
      </c>
      <c r="G156">
        <f>IF(
   OR(
     ISNUMBER(SEARCH("Combo", D156)),
     ISNUMBER(SEARCH("Set", D156)),
     ISNUMBER(SEARCH("+", D156)),
     ISNUMBER(SEARCH("Cama", D156)),
     ISNUMBER(SEARCH("Espaldar", D156)),
     ISNUMBER(SEARCH("Juego", D156)),
     ISNUMBER(SEARCH("Sofacama", D156)),
     ISNUMBER(SEARCH("Cuadro", D156))
   ),
   4,
   IFERROR(INDEX(INVENTARIO!A:H, MATCH(C156, INVENTARIO!A:A, 0), 6), 0)
)</f>
        <v>4</v>
      </c>
      <c r="H156">
        <v>4</v>
      </c>
      <c r="I156">
        <f t="shared" si="23"/>
        <v>1</v>
      </c>
    </row>
    <row r="157" spans="1:9" ht="92.4">
      <c r="A157" s="5" t="s">
        <v>293</v>
      </c>
      <c r="B157" s="5" t="s">
        <v>308</v>
      </c>
      <c r="C157" s="9" t="s">
        <v>1780</v>
      </c>
      <c r="D157" s="7" t="str">
        <f>"     "&amp;D148</f>
        <v xml:space="preserve">     Combo Cama King + Cabecero Astoria Gratis Sabanas 300 Hilos</v>
      </c>
      <c r="E157" s="5" t="s">
        <v>36</v>
      </c>
      <c r="F157" s="6">
        <v>4</v>
      </c>
      <c r="G157">
        <f>IF(
   OR(
     ISNUMBER(SEARCH("Combo", D157)),
     ISNUMBER(SEARCH("Set", D157)),
     ISNUMBER(SEARCH("+", D157)),
     ISNUMBER(SEARCH("Cama", D157)),
     ISNUMBER(SEARCH("Espaldar", D157)),
     ISNUMBER(SEARCH("Juego", D157)),
     ISNUMBER(SEARCH("Sofacama", D157)),
     ISNUMBER(SEARCH("Cuadro", D157))
   ),
   4,
   IFERROR(INDEX(INVENTARIO!A:H, MATCH(C157, INVENTARIO!A:A, 0), 6), 0)
)</f>
        <v>4</v>
      </c>
      <c r="H157">
        <v>4</v>
      </c>
      <c r="I157">
        <f t="shared" si="23"/>
        <v>1</v>
      </c>
    </row>
    <row r="158" spans="1:9">
      <c r="A158" s="5" t="s">
        <v>309</v>
      </c>
      <c r="B158" s="5"/>
      <c r="C158" s="9" t="s">
        <v>1781</v>
      </c>
      <c r="D158" s="5" t="s">
        <v>310</v>
      </c>
      <c r="E158" s="5" t="s">
        <v>16</v>
      </c>
      <c r="F158" s="6">
        <v>4</v>
      </c>
      <c r="G158">
        <f>IF(
   OR(
     ISNUMBER(SEARCH("Combo", D158)),
     ISNUMBER(SEARCH("Set", D158)),
     ISNUMBER(SEARCH("+", D158)),
     ISNUMBER(SEARCH("Cama", D158)),
     ISNUMBER(SEARCH("Espaldar", D158)),
     ISNUMBER(SEARCH("Juego", D158)),
     ISNUMBER(SEARCH("Sofacama", D158)),
     ISNUMBER(SEARCH("Cuadro", D158))
   ),
   4,
   IFERROR(INDEX(INVENTARIO!A:H, MATCH(C158, INVENTARIO!A:A, 0), 6), 0)
)</f>
        <v>4</v>
      </c>
      <c r="H158">
        <v>1</v>
      </c>
      <c r="I158">
        <f t="shared" si="23"/>
        <v>0</v>
      </c>
    </row>
    <row r="159" spans="1:9">
      <c r="A159" s="5" t="s">
        <v>311</v>
      </c>
      <c r="B159" s="5"/>
      <c r="C159" s="9" t="s">
        <v>1782</v>
      </c>
      <c r="D159" s="5" t="s">
        <v>312</v>
      </c>
      <c r="E159" s="5" t="s">
        <v>16</v>
      </c>
      <c r="F159" s="6">
        <v>4</v>
      </c>
      <c r="G159">
        <f>IF(
   OR(
     ISNUMBER(SEARCH("Combo", D159)),
     ISNUMBER(SEARCH("Set", D159)),
     ISNUMBER(SEARCH("+", D159)),
     ISNUMBER(SEARCH("Cama", D159)),
     ISNUMBER(SEARCH("Espaldar", D159)),
     ISNUMBER(SEARCH("Juego", D159)),
     ISNUMBER(SEARCH("Sofacama", D159)),
     ISNUMBER(SEARCH("Cuadro", D159))
   ),
   4,
   IFERROR(INDEX(INVENTARIO!A:H, MATCH(C159, INVENTARIO!A:A, 0), 6), 0)
)</f>
        <v>4</v>
      </c>
      <c r="H159">
        <v>6</v>
      </c>
      <c r="I159">
        <f t="shared" si="23"/>
        <v>0</v>
      </c>
    </row>
    <row r="160" spans="1:9">
      <c r="A160" s="5" t="s">
        <v>313</v>
      </c>
      <c r="B160" s="5"/>
      <c r="C160" s="9" t="s">
        <v>1783</v>
      </c>
      <c r="D160" s="5" t="s">
        <v>314</v>
      </c>
      <c r="E160" s="5" t="s">
        <v>16</v>
      </c>
      <c r="F160" s="6">
        <v>11</v>
      </c>
      <c r="G160">
        <f>IF(
   OR(
     ISNUMBER(SEARCH("Combo", D160)),
     ISNUMBER(SEARCH("Set", D160)),
     ISNUMBER(SEARCH("+", D160)),
     ISNUMBER(SEARCH("Cama", D160)),
     ISNUMBER(SEARCH("Espaldar", D160)),
     ISNUMBER(SEARCH("Juego", D160)),
     ISNUMBER(SEARCH("Sofacama", D160)),
     ISNUMBER(SEARCH("Cuadro", D160))
   ),
   4,
   IFERROR(INDEX(INVENTARIO!A:H, MATCH(C160, INVENTARIO!A:A, 0), 6), 0)
)</f>
        <v>11</v>
      </c>
      <c r="H160">
        <v>11</v>
      </c>
      <c r="I160">
        <f t="shared" si="23"/>
        <v>1</v>
      </c>
    </row>
    <row r="161" spans="1:9">
      <c r="A161" s="5" t="s">
        <v>315</v>
      </c>
      <c r="B161" s="5"/>
      <c r="C161" s="5" t="s">
        <v>6</v>
      </c>
      <c r="D161" s="5" t="s">
        <v>316</v>
      </c>
      <c r="E161" s="5" t="s">
        <v>16</v>
      </c>
      <c r="F161" s="8"/>
    </row>
    <row r="162" spans="1:9" ht="92.4">
      <c r="A162" s="5" t="s">
        <v>315</v>
      </c>
      <c r="B162" s="5" t="s">
        <v>317</v>
      </c>
      <c r="C162" s="9" t="s">
        <v>1784</v>
      </c>
      <c r="D162" s="7" t="str">
        <f>"     "&amp;D161</f>
        <v xml:space="preserve">     Silla Cromada, Silla Ejecutiva, Silla Negra, Silla Promoción</v>
      </c>
      <c r="E162" s="5" t="s">
        <v>12</v>
      </c>
      <c r="F162" s="6">
        <v>41</v>
      </c>
      <c r="G162">
        <f>IF(
   OR(
     ISNUMBER(SEARCH("Combo", D162)),
     ISNUMBER(SEARCH("Set", D162)),
     ISNUMBER(SEARCH("+", D162)),
     ISNUMBER(SEARCH("Cama", D162)),
     ISNUMBER(SEARCH("Espaldar", D162)),
     ISNUMBER(SEARCH("Juego", D162)),
     ISNUMBER(SEARCH("Sofacama", D162)),
     ISNUMBER(SEARCH("Cuadro", D162))
   ),
   4,
   IFERROR(INDEX(INVENTARIO!A:H, MATCH(C162, INVENTARIO!A:A, 0), 6), 0)
)</f>
        <v>41</v>
      </c>
      <c r="H162">
        <v>41</v>
      </c>
      <c r="I162">
        <f t="shared" ref="I162:I163" si="24">+IF(H162=F162,1,0)</f>
        <v>1</v>
      </c>
    </row>
    <row r="163" spans="1:9" ht="92.4">
      <c r="A163" s="5" t="s">
        <v>315</v>
      </c>
      <c r="B163" s="5" t="s">
        <v>318</v>
      </c>
      <c r="C163" s="9" t="s">
        <v>1785</v>
      </c>
      <c r="D163" s="7" t="str">
        <f>"     "&amp;D161</f>
        <v xml:space="preserve">     Silla Cromada, Silla Ejecutiva, Silla Negra, Silla Promoción</v>
      </c>
      <c r="E163" s="5" t="s">
        <v>48</v>
      </c>
      <c r="F163" s="6">
        <v>7</v>
      </c>
      <c r="G163">
        <f>IF(
   OR(
     ISNUMBER(SEARCH("Combo", D163)),
     ISNUMBER(SEARCH("Set", D163)),
     ISNUMBER(SEARCH("+", D163)),
     ISNUMBER(SEARCH("Cama", D163)),
     ISNUMBER(SEARCH("Espaldar", D163)),
     ISNUMBER(SEARCH("Juego", D163)),
     ISNUMBER(SEARCH("Sofacama", D163)),
     ISNUMBER(SEARCH("Cuadro", D163))
   ),
   4,
   IFERROR(INDEX(INVENTARIO!A:H, MATCH(C163, INVENTARIO!A:A, 0), 6), 0)
)</f>
        <v>7</v>
      </c>
      <c r="H163">
        <v>7</v>
      </c>
      <c r="I163">
        <f t="shared" si="24"/>
        <v>1</v>
      </c>
    </row>
    <row r="164" spans="1:9">
      <c r="A164" s="5" t="s">
        <v>319</v>
      </c>
      <c r="B164" s="5"/>
      <c r="C164" s="5" t="s">
        <v>6</v>
      </c>
      <c r="D164" s="5" t="s">
        <v>320</v>
      </c>
      <c r="E164" s="5" t="s">
        <v>16</v>
      </c>
      <c r="F164" s="8"/>
    </row>
    <row r="165" spans="1:9" ht="92.4">
      <c r="A165" s="5" t="s">
        <v>319</v>
      </c>
      <c r="B165" s="5" t="s">
        <v>321</v>
      </c>
      <c r="C165" s="9" t="s">
        <v>1786</v>
      </c>
      <c r="D165" s="7" t="str">
        <f>"     "&amp;D164</f>
        <v xml:space="preserve">     Silla Eames Tapizada Milano Estructura En Madera Setx6</v>
      </c>
      <c r="E165" s="5" t="s">
        <v>322</v>
      </c>
      <c r="F165" s="6">
        <v>4</v>
      </c>
      <c r="G165">
        <f>IF(
   OR(
     ISNUMBER(SEARCH("Combo", D165)),
     ISNUMBER(SEARCH("Set", D165)),
     ISNUMBER(SEARCH("+", D165)),
     ISNUMBER(SEARCH("Cama", D165)),
     ISNUMBER(SEARCH("Espaldar", D165)),
     ISNUMBER(SEARCH("Juego", D165)),
     ISNUMBER(SEARCH("Sofacama", D165)),
     ISNUMBER(SEARCH("Cuadro", D165))
   ),
   4,
   IFERROR(INDEX(INVENTARIO!A:H, MATCH(C165, INVENTARIO!A:A, 0), 6), 0)
)</f>
        <v>4</v>
      </c>
      <c r="H165">
        <v>4</v>
      </c>
      <c r="I165">
        <f t="shared" ref="I165:I172" si="25">+IF(H165=F165,1,0)</f>
        <v>1</v>
      </c>
    </row>
    <row r="166" spans="1:9" ht="92.4">
      <c r="A166" s="5" t="s">
        <v>319</v>
      </c>
      <c r="B166" s="5" t="s">
        <v>323</v>
      </c>
      <c r="C166" s="9" t="s">
        <v>1787</v>
      </c>
      <c r="D166" s="7" t="str">
        <f>"     "&amp;D164</f>
        <v xml:space="preserve">     Silla Eames Tapizada Milano Estructura En Madera Setx6</v>
      </c>
      <c r="E166" s="5" t="s">
        <v>324</v>
      </c>
      <c r="F166" s="6">
        <v>4</v>
      </c>
      <c r="G166">
        <f>IF(
   OR(
     ISNUMBER(SEARCH("Combo", D166)),
     ISNUMBER(SEARCH("Set", D166)),
     ISNUMBER(SEARCH("+", D166)),
     ISNUMBER(SEARCH("Cama", D166)),
     ISNUMBER(SEARCH("Espaldar", D166)),
     ISNUMBER(SEARCH("Juego", D166)),
     ISNUMBER(SEARCH("Sofacama", D166)),
     ISNUMBER(SEARCH("Cuadro", D166))
   ),
   4,
   IFERROR(INDEX(INVENTARIO!A:H, MATCH(C166, INVENTARIO!A:A, 0), 6), 0)
)</f>
        <v>4</v>
      </c>
      <c r="H166">
        <v>4</v>
      </c>
      <c r="I166">
        <f t="shared" si="25"/>
        <v>1</v>
      </c>
    </row>
    <row r="167" spans="1:9" ht="92.4">
      <c r="A167" s="5" t="s">
        <v>319</v>
      </c>
      <c r="B167" s="5" t="s">
        <v>325</v>
      </c>
      <c r="C167" s="9" t="s">
        <v>1788</v>
      </c>
      <c r="D167" s="7" t="str">
        <f>"     "&amp;D164</f>
        <v xml:space="preserve">     Silla Eames Tapizada Milano Estructura En Madera Setx6</v>
      </c>
      <c r="E167" s="5" t="s">
        <v>326</v>
      </c>
      <c r="F167" s="6">
        <v>4</v>
      </c>
      <c r="G167">
        <f>IF(
   OR(
     ISNUMBER(SEARCH("Combo", D167)),
     ISNUMBER(SEARCH("Set", D167)),
     ISNUMBER(SEARCH("+", D167)),
     ISNUMBER(SEARCH("Cama", D167)),
     ISNUMBER(SEARCH("Espaldar", D167)),
     ISNUMBER(SEARCH("Juego", D167)),
     ISNUMBER(SEARCH("Sofacama", D167)),
     ISNUMBER(SEARCH("Cuadro", D167))
   ),
   4,
   IFERROR(INDEX(INVENTARIO!A:H, MATCH(C167, INVENTARIO!A:A, 0), 6), 0)
)</f>
        <v>4</v>
      </c>
      <c r="H167">
        <v>4</v>
      </c>
      <c r="I167">
        <f t="shared" si="25"/>
        <v>1</v>
      </c>
    </row>
    <row r="168" spans="1:9" ht="92.4">
      <c r="A168" s="5" t="s">
        <v>319</v>
      </c>
      <c r="B168" s="5" t="s">
        <v>327</v>
      </c>
      <c r="C168" s="9" t="s">
        <v>1789</v>
      </c>
      <c r="D168" s="7" t="str">
        <f>"     "&amp;D164</f>
        <v xml:space="preserve">     Silla Eames Tapizada Milano Estructura En Madera Setx6</v>
      </c>
      <c r="E168" s="5" t="s">
        <v>328</v>
      </c>
      <c r="F168" s="6">
        <v>4</v>
      </c>
      <c r="G168">
        <f>IF(
   OR(
     ISNUMBER(SEARCH("Combo", D168)),
     ISNUMBER(SEARCH("Set", D168)),
     ISNUMBER(SEARCH("+", D168)),
     ISNUMBER(SEARCH("Cama", D168)),
     ISNUMBER(SEARCH("Espaldar", D168)),
     ISNUMBER(SEARCH("Juego", D168)),
     ISNUMBER(SEARCH("Sofacama", D168)),
     ISNUMBER(SEARCH("Cuadro", D168))
   ),
   4,
   IFERROR(INDEX(INVENTARIO!A:H, MATCH(C168, INVENTARIO!A:A, 0), 6), 0)
)</f>
        <v>4</v>
      </c>
      <c r="H168">
        <v>4</v>
      </c>
      <c r="I168">
        <f t="shared" si="25"/>
        <v>1</v>
      </c>
    </row>
    <row r="169" spans="1:9" ht="92.4">
      <c r="A169" s="5" t="s">
        <v>319</v>
      </c>
      <c r="B169" s="5" t="s">
        <v>329</v>
      </c>
      <c r="C169" s="9" t="s">
        <v>1790</v>
      </c>
      <c r="D169" s="7" t="str">
        <f>"     "&amp;D164</f>
        <v xml:space="preserve">     Silla Eames Tapizada Milano Estructura En Madera Setx6</v>
      </c>
      <c r="E169" s="5" t="s">
        <v>330</v>
      </c>
      <c r="F169" s="6">
        <v>4</v>
      </c>
      <c r="G169">
        <f>IF(
   OR(
     ISNUMBER(SEARCH("Combo", D169)),
     ISNUMBER(SEARCH("Set", D169)),
     ISNUMBER(SEARCH("+", D169)),
     ISNUMBER(SEARCH("Cama", D169)),
     ISNUMBER(SEARCH("Espaldar", D169)),
     ISNUMBER(SEARCH("Juego", D169)),
     ISNUMBER(SEARCH("Sofacama", D169)),
     ISNUMBER(SEARCH("Cuadro", D169))
   ),
   4,
   IFERROR(INDEX(INVENTARIO!A:H, MATCH(C169, INVENTARIO!A:A, 0), 6), 0)
)</f>
        <v>4</v>
      </c>
      <c r="H169">
        <v>4</v>
      </c>
      <c r="I169">
        <f t="shared" si="25"/>
        <v>1</v>
      </c>
    </row>
    <row r="170" spans="1:9" ht="92.4">
      <c r="A170" s="5" t="s">
        <v>319</v>
      </c>
      <c r="B170" s="5" t="s">
        <v>331</v>
      </c>
      <c r="C170" s="9" t="s">
        <v>1791</v>
      </c>
      <c r="D170" s="7" t="str">
        <f>"     "&amp;D164</f>
        <v xml:space="preserve">     Silla Eames Tapizada Milano Estructura En Madera Setx6</v>
      </c>
      <c r="E170" s="5" t="s">
        <v>332</v>
      </c>
      <c r="F170" s="6">
        <v>4</v>
      </c>
      <c r="G170">
        <f>IF(
   OR(
     ISNUMBER(SEARCH("Combo", D170)),
     ISNUMBER(SEARCH("Set", D170)),
     ISNUMBER(SEARCH("+", D170)),
     ISNUMBER(SEARCH("Cama", D170)),
     ISNUMBER(SEARCH("Espaldar", D170)),
     ISNUMBER(SEARCH("Juego", D170)),
     ISNUMBER(SEARCH("Sofacama", D170)),
     ISNUMBER(SEARCH("Cuadro", D170))
   ),
   4,
   IFERROR(INDEX(INVENTARIO!A:H, MATCH(C170, INVENTARIO!A:A, 0), 6), 0)
)</f>
        <v>4</v>
      </c>
      <c r="H170">
        <v>4</v>
      </c>
      <c r="I170">
        <f t="shared" si="25"/>
        <v>1</v>
      </c>
    </row>
    <row r="171" spans="1:9">
      <c r="A171" s="5" t="s">
        <v>336</v>
      </c>
      <c r="B171" s="5" t="s">
        <v>337</v>
      </c>
      <c r="C171" s="9" t="s">
        <v>7446</v>
      </c>
      <c r="D171" s="5" t="s">
        <v>338</v>
      </c>
      <c r="E171" s="5" t="s">
        <v>271</v>
      </c>
      <c r="F171" s="6">
        <v>18</v>
      </c>
      <c r="G171">
        <f>IF(
   OR(
     ISNUMBER(SEARCH("Combo", D171)),
     ISNUMBER(SEARCH("Set", D171)),
     ISNUMBER(SEARCH("+", D171)),
     ISNUMBER(SEARCH("Cama", D171)),
     ISNUMBER(SEARCH("Espaldar", D171)),
     ISNUMBER(SEARCH("Juego", D171)),
     ISNUMBER(SEARCH("Sofacama", D171)),
     ISNUMBER(SEARCH("Cuadro", D171))
   ),
   4,
   IFERROR(INDEX(INVENTARIO!A:H, MATCH(C171, INVENTARIO!A:A, 0), 6), 0)
)</f>
        <v>18</v>
      </c>
      <c r="H171">
        <v>18</v>
      </c>
      <c r="I171">
        <f t="shared" si="25"/>
        <v>1</v>
      </c>
    </row>
    <row r="172" spans="1:9">
      <c r="A172" s="5" t="s">
        <v>339</v>
      </c>
      <c r="B172" s="5"/>
      <c r="C172" s="5" t="s">
        <v>6</v>
      </c>
      <c r="D172" s="5" t="s">
        <v>340</v>
      </c>
      <c r="E172" s="5" t="s">
        <v>16</v>
      </c>
      <c r="F172" s="8"/>
      <c r="I172">
        <f t="shared" si="25"/>
        <v>1</v>
      </c>
    </row>
    <row r="173" spans="1:9" ht="92.4">
      <c r="A173" s="5" t="s">
        <v>339</v>
      </c>
      <c r="B173" s="5" t="s">
        <v>341</v>
      </c>
      <c r="C173" s="9" t="s">
        <v>1794</v>
      </c>
      <c r="D173" s="7" t="str">
        <f>"     "&amp;D172</f>
        <v xml:space="preserve">     Silla Para Hogar Curva Streem Para Adulto Moderna Exteriore </v>
      </c>
      <c r="E173" s="5" t="s">
        <v>342</v>
      </c>
      <c r="F173" s="6">
        <v>10</v>
      </c>
      <c r="G173">
        <f>IF(
   OR(
     ISNUMBER(SEARCH("Combo", D173)),
     ISNUMBER(SEARCH("Set", D173)),
     ISNUMBER(SEARCH("+", D173)),
     ISNUMBER(SEARCH("Cama", D173)),
     ISNUMBER(SEARCH("Espaldar", D173)),
     ISNUMBER(SEARCH("Juego", D173)),
     ISNUMBER(SEARCH("Sofacama", D173)),
     ISNUMBER(SEARCH("Cuadro", D173))
   ),
   4,
   IFERROR(INDEX(INVENTARIO!A:H, MATCH(C173, INVENTARIO!A:A, 0), 6), 0)
)</f>
        <v>10</v>
      </c>
      <c r="H173">
        <v>10</v>
      </c>
    </row>
    <row r="174" spans="1:9" ht="92.4">
      <c r="A174" s="5" t="s">
        <v>339</v>
      </c>
      <c r="B174" s="5" t="s">
        <v>343</v>
      </c>
      <c r="C174" s="9" t="s">
        <v>1795</v>
      </c>
      <c r="D174" s="7" t="str">
        <f>"     "&amp;D172</f>
        <v xml:space="preserve">     Silla Para Hogar Curva Streem Para Adulto Moderna Exteriore </v>
      </c>
      <c r="E174" s="5" t="s">
        <v>344</v>
      </c>
      <c r="F174" s="6">
        <v>2</v>
      </c>
      <c r="G174">
        <f>IF(
   OR(
     ISNUMBER(SEARCH("Combo", D174)),
     ISNUMBER(SEARCH("Set", D174)),
     ISNUMBER(SEARCH("+", D174)),
     ISNUMBER(SEARCH("Cama", D174)),
     ISNUMBER(SEARCH("Espaldar", D174)),
     ISNUMBER(SEARCH("Juego", D174)),
     ISNUMBER(SEARCH("Sofacama", D174)),
     ISNUMBER(SEARCH("Cuadro", D174))
   ),
   4,
   IFERROR(INDEX(INVENTARIO!A:H, MATCH(C174, INVENTARIO!A:A, 0), 6), 0)
)</f>
        <v>2</v>
      </c>
      <c r="H174">
        <v>2</v>
      </c>
      <c r="I174">
        <f t="shared" ref="I174:I176" si="26">+IF(H174=F174,1,0)</f>
        <v>1</v>
      </c>
    </row>
    <row r="175" spans="1:9" ht="92.4">
      <c r="A175" s="5" t="s">
        <v>339</v>
      </c>
      <c r="B175" s="5" t="s">
        <v>345</v>
      </c>
      <c r="C175" s="9" t="s">
        <v>1796</v>
      </c>
      <c r="D175" s="7" t="str">
        <f>"     "&amp;D172</f>
        <v xml:space="preserve">     Silla Para Hogar Curva Streem Para Adulto Moderna Exteriore </v>
      </c>
      <c r="E175" s="5" t="s">
        <v>346</v>
      </c>
      <c r="F175" s="6">
        <v>11</v>
      </c>
      <c r="G175">
        <f>IF(
   OR(
     ISNUMBER(SEARCH("Combo", D175)),
     ISNUMBER(SEARCH("Set", D175)),
     ISNUMBER(SEARCH("+", D175)),
     ISNUMBER(SEARCH("Cama", D175)),
     ISNUMBER(SEARCH("Espaldar", D175)),
     ISNUMBER(SEARCH("Juego", D175)),
     ISNUMBER(SEARCH("Sofacama", D175)),
     ISNUMBER(SEARCH("Cuadro", D175))
   ),
   4,
   IFERROR(INDEX(INVENTARIO!A:H, MATCH(C175, INVENTARIO!A:A, 0), 6), 0)
)</f>
        <v>11</v>
      </c>
      <c r="H175">
        <v>11</v>
      </c>
      <c r="I175">
        <f t="shared" si="26"/>
        <v>1</v>
      </c>
    </row>
    <row r="176" spans="1:9">
      <c r="A176" s="5" t="s">
        <v>347</v>
      </c>
      <c r="B176" s="5"/>
      <c r="C176" s="5" t="s">
        <v>6</v>
      </c>
      <c r="D176" s="5" t="s">
        <v>348</v>
      </c>
      <c r="E176" s="5" t="s">
        <v>16</v>
      </c>
      <c r="F176" s="8"/>
      <c r="I176">
        <f t="shared" si="26"/>
        <v>1</v>
      </c>
    </row>
    <row r="177" spans="1:9" ht="79.2">
      <c r="A177" s="5" t="s">
        <v>347</v>
      </c>
      <c r="B177" s="5" t="s">
        <v>349</v>
      </c>
      <c r="C177" s="9" t="s">
        <v>1797</v>
      </c>
      <c r="D177" s="7" t="str">
        <f>"     "&amp;D176</f>
        <v xml:space="preserve">     Silla De Oficina Ejecutiva Tapizada Giratoria Ergonomica </v>
      </c>
      <c r="E177" s="5" t="s">
        <v>350</v>
      </c>
      <c r="F177" s="6">
        <v>55</v>
      </c>
      <c r="G177">
        <f>IF(
   OR(
     ISNUMBER(SEARCH("Combo", D177)),
     ISNUMBER(SEARCH("Set", D177)),
     ISNUMBER(SEARCH("+", D177)),
     ISNUMBER(SEARCH("Cama", D177)),
     ISNUMBER(SEARCH("Espaldar", D177)),
     ISNUMBER(SEARCH("Juego", D177)),
     ISNUMBER(SEARCH("Sofacama", D177)),
     ISNUMBER(SEARCH("Cuadro", D177))
   ),
   4,
   IFERROR(INDEX(INVENTARIO!A:H, MATCH(C177, INVENTARIO!A:A, 0), 6), 0)
)</f>
        <v>55</v>
      </c>
      <c r="H177">
        <v>55</v>
      </c>
    </row>
    <row r="178" spans="1:9" ht="79.2">
      <c r="A178" s="5" t="s">
        <v>347</v>
      </c>
      <c r="B178" s="5" t="s">
        <v>351</v>
      </c>
      <c r="C178" s="9" t="s">
        <v>1798</v>
      </c>
      <c r="D178" s="7" t="str">
        <f>"     "&amp;D176</f>
        <v xml:space="preserve">     Silla De Oficina Ejecutiva Tapizada Giratoria Ergonomica </v>
      </c>
      <c r="E178" s="5" t="s">
        <v>34</v>
      </c>
      <c r="F178" s="6">
        <v>41</v>
      </c>
      <c r="G178">
        <f>IF(
   OR(
     ISNUMBER(SEARCH("Combo", D178)),
     ISNUMBER(SEARCH("Set", D178)),
     ISNUMBER(SEARCH("+", D178)),
     ISNUMBER(SEARCH("Cama", D178)),
     ISNUMBER(SEARCH("Espaldar", D178)),
     ISNUMBER(SEARCH("Juego", D178)),
     ISNUMBER(SEARCH("Sofacama", D178)),
     ISNUMBER(SEARCH("Cuadro", D178))
   ),
   4,
   IFERROR(INDEX(INVENTARIO!A:H, MATCH(C178, INVENTARIO!A:A, 0), 6), 0)
)</f>
        <v>41</v>
      </c>
      <c r="H178">
        <v>41</v>
      </c>
      <c r="I178">
        <f t="shared" ref="I178:I181" si="27">+IF(H178=F178,1,0)</f>
        <v>1</v>
      </c>
    </row>
    <row r="179" spans="1:9">
      <c r="A179" s="5" t="s">
        <v>352</v>
      </c>
      <c r="B179" s="5" t="s">
        <v>353</v>
      </c>
      <c r="C179" s="9" t="s">
        <v>1799</v>
      </c>
      <c r="D179" s="5" t="s">
        <v>354</v>
      </c>
      <c r="E179" s="5" t="s">
        <v>355</v>
      </c>
      <c r="F179" s="6">
        <v>23</v>
      </c>
      <c r="G179">
        <f>IF(
   OR(
     ISNUMBER(SEARCH("Combo", D179)),
     ISNUMBER(SEARCH("Set", D179)),
     ISNUMBER(SEARCH("+", D179)),
     ISNUMBER(SEARCH("Cama", D179)),
     ISNUMBER(SEARCH("Espaldar", D179)),
     ISNUMBER(SEARCH("Juego", D179)),
     ISNUMBER(SEARCH("Sofacama", D179)),
     ISNUMBER(SEARCH("Cuadro", D179))
   ),
   4,
   IFERROR(INDEX(INVENTARIO!A:H, MATCH(C179, INVENTARIO!A:A, 0), 6), 0)
)</f>
        <v>23</v>
      </c>
      <c r="H179">
        <v>23</v>
      </c>
      <c r="I179">
        <f t="shared" si="27"/>
        <v>1</v>
      </c>
    </row>
    <row r="180" spans="1:9">
      <c r="A180" s="5" t="s">
        <v>356</v>
      </c>
      <c r="B180" s="5" t="s">
        <v>357</v>
      </c>
      <c r="C180" s="9" t="s">
        <v>1800</v>
      </c>
      <c r="D180" s="5" t="s">
        <v>358</v>
      </c>
      <c r="E180" s="5" t="s">
        <v>359</v>
      </c>
      <c r="F180" s="6">
        <v>4</v>
      </c>
      <c r="G180">
        <f>IF(
   OR(
     ISNUMBER(SEARCH("Combo", D180)),
     ISNUMBER(SEARCH("Set", D180)),
     ISNUMBER(SEARCH("+", D180)),
     ISNUMBER(SEARCH("Cama", D180)),
     ISNUMBER(SEARCH("Espaldar", D180)),
     ISNUMBER(SEARCH("Juego", D180)),
     ISNUMBER(SEARCH("Sofacama", D180)),
     ISNUMBER(SEARCH("Cuadro", D180))
   ),
   4,
   IFERROR(INDEX(INVENTARIO!A:H, MATCH(C180, INVENTARIO!A:A, 0), 6), 0)
)</f>
        <v>4</v>
      </c>
      <c r="H180">
        <v>4</v>
      </c>
      <c r="I180">
        <f t="shared" si="27"/>
        <v>1</v>
      </c>
    </row>
    <row r="181" spans="1:9">
      <c r="A181" s="5" t="s">
        <v>360</v>
      </c>
      <c r="B181" s="5"/>
      <c r="C181" s="5" t="s">
        <v>6</v>
      </c>
      <c r="D181" s="5" t="s">
        <v>361</v>
      </c>
      <c r="E181" s="5" t="s">
        <v>16</v>
      </c>
      <c r="F181" s="8"/>
      <c r="I181">
        <f t="shared" si="27"/>
        <v>1</v>
      </c>
    </row>
    <row r="182" spans="1:9" ht="92.4">
      <c r="A182" s="5" t="s">
        <v>360</v>
      </c>
      <c r="B182" s="5" t="s">
        <v>362</v>
      </c>
      <c r="C182" s="9" t="s">
        <v>1801</v>
      </c>
      <c r="D182" s="7" t="str">
        <f>"     "&amp;D181</f>
        <v xml:space="preserve">     Silla Para Oficina Espina De Pescado Giratoria En Malla </v>
      </c>
      <c r="E182" s="5" t="s">
        <v>350</v>
      </c>
      <c r="F182" s="6">
        <v>19</v>
      </c>
      <c r="G182">
        <f>IF(
   OR(
     ISNUMBER(SEARCH("Combo", D182)),
     ISNUMBER(SEARCH("Set", D182)),
     ISNUMBER(SEARCH("+", D182)),
     ISNUMBER(SEARCH("Cama", D182)),
     ISNUMBER(SEARCH("Espaldar", D182)),
     ISNUMBER(SEARCH("Juego", D182)),
     ISNUMBER(SEARCH("Sofacama", D182)),
     ISNUMBER(SEARCH("Cuadro", D182))
   ),
   4,
   IFERROR(INDEX(INVENTARIO!A:H, MATCH(C182, INVENTARIO!A:A, 0), 6), 0)
)</f>
        <v>19</v>
      </c>
      <c r="H182">
        <v>19</v>
      </c>
    </row>
    <row r="183" spans="1:9" ht="92.4">
      <c r="A183" s="5" t="s">
        <v>360</v>
      </c>
      <c r="B183" s="5" t="s">
        <v>364</v>
      </c>
      <c r="C183" s="9" t="s">
        <v>1803</v>
      </c>
      <c r="D183" s="7" t="str">
        <f>"     "&amp;D181</f>
        <v xml:space="preserve">     Silla Para Oficina Espina De Pescado Giratoria En Malla </v>
      </c>
      <c r="E183" s="5" t="s">
        <v>34</v>
      </c>
      <c r="F183" s="6">
        <v>0</v>
      </c>
      <c r="G183">
        <f>IF(
   OR(
     ISNUMBER(SEARCH("Combo", D183)),
     ISNUMBER(SEARCH("Set", D183)),
     ISNUMBER(SEARCH("+", D183)),
     ISNUMBER(SEARCH("Cama", D183)),
     ISNUMBER(SEARCH("Espaldar", D183)),
     ISNUMBER(SEARCH("Juego", D183)),
     ISNUMBER(SEARCH("Sofacama", D183)),
     ISNUMBER(SEARCH("Cuadro", D183))
   ),
   4,
   IFERROR(INDEX(INVENTARIO!A:H, MATCH(C183, INVENTARIO!A:A, 0), 6), 0)
)</f>
        <v>0</v>
      </c>
      <c r="H183">
        <v>0</v>
      </c>
      <c r="I183">
        <f t="shared" ref="I183:I187" si="28">+IF(H183=F183,1,0)</f>
        <v>1</v>
      </c>
    </row>
    <row r="184" spans="1:9" ht="92.4">
      <c r="A184" s="5" t="s">
        <v>360</v>
      </c>
      <c r="B184" s="5" t="s">
        <v>365</v>
      </c>
      <c r="C184" s="9" t="s">
        <v>1804</v>
      </c>
      <c r="D184" s="7" t="str">
        <f>"     "&amp;D181</f>
        <v xml:space="preserve">     Silla Para Oficina Espina De Pescado Giratoria En Malla </v>
      </c>
      <c r="E184" s="5" t="s">
        <v>153</v>
      </c>
      <c r="F184" s="6">
        <v>0</v>
      </c>
      <c r="G184">
        <f>IF(
   OR(
     ISNUMBER(SEARCH("Combo", D184)),
     ISNUMBER(SEARCH("Set", D184)),
     ISNUMBER(SEARCH("+", D184)),
     ISNUMBER(SEARCH("Cama", D184)),
     ISNUMBER(SEARCH("Espaldar", D184)),
     ISNUMBER(SEARCH("Juego", D184)),
     ISNUMBER(SEARCH("Sofacama", D184)),
     ISNUMBER(SEARCH("Cuadro", D184))
   ),
   4,
   IFERROR(INDEX(INVENTARIO!A:H, MATCH(C184, INVENTARIO!A:A, 0), 6), 0)
)</f>
        <v>0</v>
      </c>
      <c r="H184">
        <v>0</v>
      </c>
      <c r="I184">
        <f t="shared" si="28"/>
        <v>1</v>
      </c>
    </row>
    <row r="185" spans="1:9" ht="92.4">
      <c r="A185" s="5" t="s">
        <v>360</v>
      </c>
      <c r="B185" s="5" t="s">
        <v>363</v>
      </c>
      <c r="C185" s="9" t="s">
        <v>1802</v>
      </c>
      <c r="D185" s="7" t="str">
        <f>"     "&amp;D181</f>
        <v xml:space="preserve">     Silla Para Oficina Espina De Pescado Giratoria En Malla </v>
      </c>
      <c r="E185" s="5" t="s">
        <v>12</v>
      </c>
      <c r="F185" s="6">
        <v>33</v>
      </c>
      <c r="G185">
        <f>IF(
   OR(
     ISNUMBER(SEARCH("Combo", D185)),
     ISNUMBER(SEARCH("Set", D185)),
     ISNUMBER(SEARCH("+", D185)),
     ISNUMBER(SEARCH("Cama", D185)),
     ISNUMBER(SEARCH("Espaldar", D185)),
     ISNUMBER(SEARCH("Juego", D185)),
     ISNUMBER(SEARCH("Sofacama", D185)),
     ISNUMBER(SEARCH("Cuadro", D185))
   ),
   4,
   IFERROR(INDEX(INVENTARIO!A:H, MATCH(C185, INVENTARIO!A:A, 0), 6), 0)
)</f>
        <v>33</v>
      </c>
      <c r="H185">
        <v>33</v>
      </c>
      <c r="I185">
        <f t="shared" si="28"/>
        <v>1</v>
      </c>
    </row>
    <row r="186" spans="1:9" ht="92.4">
      <c r="A186" s="5" t="s">
        <v>360</v>
      </c>
      <c r="B186" s="5" t="s">
        <v>366</v>
      </c>
      <c r="C186" s="9" t="s">
        <v>1805</v>
      </c>
      <c r="D186" s="7" t="str">
        <f>"     "&amp;D181</f>
        <v xml:space="preserve">     Silla Para Oficina Espina De Pescado Giratoria En Malla </v>
      </c>
      <c r="E186" s="5" t="s">
        <v>48</v>
      </c>
      <c r="F186" s="6">
        <v>7</v>
      </c>
      <c r="G186">
        <f>IF(
   OR(
     ISNUMBER(SEARCH("Combo", D186)),
     ISNUMBER(SEARCH("Set", D186)),
     ISNUMBER(SEARCH("+", D186)),
     ISNUMBER(SEARCH("Cama", D186)),
     ISNUMBER(SEARCH("Espaldar", D186)),
     ISNUMBER(SEARCH("Juego", D186)),
     ISNUMBER(SEARCH("Sofacama", D186)),
     ISNUMBER(SEARCH("Cuadro", D186))
   ),
   4,
   IFERROR(INDEX(INVENTARIO!A:H, MATCH(C186, INVENTARIO!A:A, 0), 6), 0)
)</f>
        <v>7</v>
      </c>
      <c r="H186">
        <v>7</v>
      </c>
      <c r="I186">
        <f t="shared" si="28"/>
        <v>1</v>
      </c>
    </row>
    <row r="187" spans="1:9">
      <c r="A187" s="5" t="s">
        <v>367</v>
      </c>
      <c r="B187" s="5"/>
      <c r="C187" s="5" t="s">
        <v>6</v>
      </c>
      <c r="D187" s="5" t="s">
        <v>368</v>
      </c>
      <c r="E187" s="5" t="s">
        <v>16</v>
      </c>
      <c r="F187" s="8"/>
      <c r="I187">
        <f t="shared" si="28"/>
        <v>1</v>
      </c>
    </row>
    <row r="188" spans="1:9" ht="66">
      <c r="A188" s="5" t="s">
        <v>367</v>
      </c>
      <c r="B188" s="5" t="s">
        <v>369</v>
      </c>
      <c r="C188" s="9" t="s">
        <v>1767</v>
      </c>
      <c r="D188" s="7" t="str">
        <f>"     "&amp;D187</f>
        <v xml:space="preserve">     Silla De Oficina Ejecutiva Secretarial Rey</v>
      </c>
      <c r="E188" s="5" t="s">
        <v>34</v>
      </c>
      <c r="F188" s="6">
        <v>1</v>
      </c>
      <c r="G188">
        <f>IF(
   OR(
     ISNUMBER(SEARCH("Combo", D188)),
     ISNUMBER(SEARCH("Set", D188)),
     ISNUMBER(SEARCH("+", D188)),
     ISNUMBER(SEARCH("Cama", D188)),
     ISNUMBER(SEARCH("Espaldar", D188)),
     ISNUMBER(SEARCH("Juego", D188)),
     ISNUMBER(SEARCH("Sofacama", D188)),
     ISNUMBER(SEARCH("Cuadro", D188))
   ),
   4,
   IFERROR(INDEX(INVENTARIO!A:H, MATCH(C188, INVENTARIO!A:A, 0), 6), 0)
)</f>
        <v>1</v>
      </c>
      <c r="H188">
        <v>1</v>
      </c>
    </row>
    <row r="189" spans="1:9" ht="66">
      <c r="A189" s="5" t="s">
        <v>367</v>
      </c>
      <c r="B189" s="5" t="s">
        <v>370</v>
      </c>
      <c r="C189" s="9" t="s">
        <v>1806</v>
      </c>
      <c r="D189" s="7" t="str">
        <f>"     "&amp;D187</f>
        <v xml:space="preserve">     Silla De Oficina Ejecutiva Secretarial Rey</v>
      </c>
      <c r="E189" s="5" t="s">
        <v>12</v>
      </c>
      <c r="F189" s="6">
        <v>0</v>
      </c>
      <c r="G189">
        <f>IF(
   OR(
     ISNUMBER(SEARCH("Combo", D189)),
     ISNUMBER(SEARCH("Set", D189)),
     ISNUMBER(SEARCH("+", D189)),
     ISNUMBER(SEARCH("Cama", D189)),
     ISNUMBER(SEARCH("Espaldar", D189)),
     ISNUMBER(SEARCH("Juego", D189)),
     ISNUMBER(SEARCH("Sofacama", D189)),
     ISNUMBER(SEARCH("Cuadro", D189))
   ),
   4,
   IFERROR(INDEX(INVENTARIO!A:H, MATCH(C189, INVENTARIO!A:A, 0), 6), 0)
)</f>
        <v>0</v>
      </c>
      <c r="H189">
        <v>4</v>
      </c>
      <c r="I189">
        <f t="shared" ref="I189:I195" si="29">+IF(H189=F189,1,0)</f>
        <v>0</v>
      </c>
    </row>
    <row r="190" spans="1:9" ht="66">
      <c r="A190" s="5" t="s">
        <v>367</v>
      </c>
      <c r="B190" s="5" t="s">
        <v>371</v>
      </c>
      <c r="C190" s="9" t="s">
        <v>1766</v>
      </c>
      <c r="D190" s="7" t="str">
        <f>"     "&amp;D187</f>
        <v xml:space="preserve">     Silla De Oficina Ejecutiva Secretarial Rey</v>
      </c>
      <c r="E190" s="5" t="s">
        <v>38</v>
      </c>
      <c r="F190" s="6">
        <v>1</v>
      </c>
      <c r="G190">
        <f>IF(
   OR(
     ISNUMBER(SEARCH("Combo", D190)),
     ISNUMBER(SEARCH("Set", D190)),
     ISNUMBER(SEARCH("+", D190)),
     ISNUMBER(SEARCH("Cama", D190)),
     ISNUMBER(SEARCH("Espaldar", D190)),
     ISNUMBER(SEARCH("Juego", D190)),
     ISNUMBER(SEARCH("Sofacama", D190)),
     ISNUMBER(SEARCH("Cuadro", D190))
   ),
   4,
   IFERROR(INDEX(INVENTARIO!A:H, MATCH(C190, INVENTARIO!A:A, 0), 6), 0)
)</f>
        <v>1</v>
      </c>
      <c r="H190">
        <v>1</v>
      </c>
      <c r="I190">
        <f t="shared" si="29"/>
        <v>1</v>
      </c>
    </row>
    <row r="191" spans="1:9">
      <c r="A191" s="5" t="s">
        <v>372</v>
      </c>
      <c r="B191" s="5" t="s">
        <v>373</v>
      </c>
      <c r="C191" s="9" t="s">
        <v>1807</v>
      </c>
      <c r="D191" s="5" t="s">
        <v>374</v>
      </c>
      <c r="E191" s="5" t="s">
        <v>48</v>
      </c>
      <c r="F191" s="6">
        <v>0</v>
      </c>
      <c r="G191">
        <f>IF(
   OR(
     ISNUMBER(SEARCH("Combo", D191)),
     ISNUMBER(SEARCH("Set", D191)),
     ISNUMBER(SEARCH("+", D191)),
     ISNUMBER(SEARCH("Cama", D191)),
     ISNUMBER(SEARCH("Espaldar", D191)),
     ISNUMBER(SEARCH("Juego", D191)),
     ISNUMBER(SEARCH("Sofacama", D191)),
     ISNUMBER(SEARCH("Cuadro", D191))
   ),
   4,
   IFERROR(INDEX(INVENTARIO!A:H, MATCH(C191, INVENTARIO!A:A, 0), 6), 0)
)</f>
        <v>0</v>
      </c>
      <c r="H191">
        <v>4</v>
      </c>
      <c r="I191">
        <f t="shared" si="29"/>
        <v>0</v>
      </c>
    </row>
    <row r="192" spans="1:9">
      <c r="A192" s="5" t="s">
        <v>375</v>
      </c>
      <c r="B192" s="5" t="s">
        <v>376</v>
      </c>
      <c r="C192" s="9" t="s">
        <v>1808</v>
      </c>
      <c r="D192" s="5" t="s">
        <v>377</v>
      </c>
      <c r="E192" s="5" t="s">
        <v>12</v>
      </c>
      <c r="F192" s="6">
        <v>0</v>
      </c>
      <c r="G192">
        <f>IF(
   OR(
     ISNUMBER(SEARCH("Combo", D192)),
     ISNUMBER(SEARCH("Set", D192)),
     ISNUMBER(SEARCH("+", D192)),
     ISNUMBER(SEARCH("Cama", D192)),
     ISNUMBER(SEARCH("Espaldar", D192)),
     ISNUMBER(SEARCH("Juego", D192)),
     ISNUMBER(SEARCH("Sofacama", D192)),
     ISNUMBER(SEARCH("Cuadro", D192))
   ),
   4,
   IFERROR(INDEX(INVENTARIO!A:H, MATCH(C192, INVENTARIO!A:A, 0), 6), 0)
)</f>
        <v>0</v>
      </c>
      <c r="H192">
        <v>4</v>
      </c>
      <c r="I192">
        <f t="shared" si="29"/>
        <v>0</v>
      </c>
    </row>
    <row r="193" spans="1:9">
      <c r="A193" s="5" t="s">
        <v>378</v>
      </c>
      <c r="B193" s="5" t="s">
        <v>379</v>
      </c>
      <c r="C193" s="9" t="s">
        <v>1809</v>
      </c>
      <c r="D193" s="5" t="s">
        <v>380</v>
      </c>
      <c r="E193" s="5" t="s">
        <v>36</v>
      </c>
      <c r="F193" s="6">
        <v>0</v>
      </c>
      <c r="G193">
        <f>IF(
   OR(
     ISNUMBER(SEARCH("Combo", D193)),
     ISNUMBER(SEARCH("Set", D193)),
     ISNUMBER(SEARCH("+", D193)),
     ISNUMBER(SEARCH("Cama", D193)),
     ISNUMBER(SEARCH("Espaldar", D193)),
     ISNUMBER(SEARCH("Juego", D193)),
     ISNUMBER(SEARCH("Sofacama", D193)),
     ISNUMBER(SEARCH("Cuadro", D193))
   ),
   4,
   IFERROR(INDEX(INVENTARIO!A:H, MATCH(C193, INVENTARIO!A:A, 0), 6), 0)
)</f>
        <v>0</v>
      </c>
      <c r="H193">
        <v>4</v>
      </c>
      <c r="I193">
        <f t="shared" si="29"/>
        <v>0</v>
      </c>
    </row>
    <row r="194" spans="1:9">
      <c r="A194" s="5" t="s">
        <v>381</v>
      </c>
      <c r="B194" s="5"/>
      <c r="C194" s="9" t="s">
        <v>1810</v>
      </c>
      <c r="D194" s="5" t="s">
        <v>382</v>
      </c>
      <c r="E194" s="5" t="s">
        <v>16</v>
      </c>
      <c r="F194" s="6">
        <v>4</v>
      </c>
      <c r="G194">
        <f>IF(
   OR(
     ISNUMBER(SEARCH("Combo", D194)),
     ISNUMBER(SEARCH("Set", D194)),
     ISNUMBER(SEARCH("+", D194)),
     ISNUMBER(SEARCH("Cama", D194)),
     ISNUMBER(SEARCH("Espaldar", D194)),
     ISNUMBER(SEARCH("Juego", D194)),
     ISNUMBER(SEARCH("Sofacama", D194)),
     ISNUMBER(SEARCH("Cuadro", D194))
   ),
   4,
   IFERROR(INDEX(INVENTARIO!A:H, MATCH(C194, INVENTARIO!A:A, 0), 6), 0)
)</f>
        <v>4</v>
      </c>
      <c r="H194">
        <v>4</v>
      </c>
      <c r="I194">
        <f t="shared" si="29"/>
        <v>1</v>
      </c>
    </row>
    <row r="195" spans="1:9">
      <c r="A195" s="5" t="s">
        <v>383</v>
      </c>
      <c r="B195" s="5"/>
      <c r="C195" s="5" t="s">
        <v>6</v>
      </c>
      <c r="D195" s="5" t="s">
        <v>384</v>
      </c>
      <c r="E195" s="5" t="s">
        <v>16</v>
      </c>
      <c r="F195" s="8"/>
      <c r="I195">
        <f t="shared" si="29"/>
        <v>1</v>
      </c>
    </row>
    <row r="196" spans="1:9" ht="66">
      <c r="A196" s="5" t="s">
        <v>383</v>
      </c>
      <c r="B196" s="5" t="s">
        <v>385</v>
      </c>
      <c r="C196" s="9" t="s">
        <v>1811</v>
      </c>
      <c r="D196" s="7" t="str">
        <f>"     "&amp;D195</f>
        <v xml:space="preserve">     Escritorio Nova Rovere + Silla Milano</v>
      </c>
      <c r="E196" s="5" t="s">
        <v>153</v>
      </c>
      <c r="F196" s="6">
        <v>4</v>
      </c>
      <c r="G196">
        <f>IF(
   OR(
     ISNUMBER(SEARCH("Combo", D196)),
     ISNUMBER(SEARCH("Set", D196)),
     ISNUMBER(SEARCH("+", D196)),
     ISNUMBER(SEARCH("Cama", D196)),
     ISNUMBER(SEARCH("Espaldar", D196)),
     ISNUMBER(SEARCH("Juego", D196)),
     ISNUMBER(SEARCH("Sofacama", D196)),
     ISNUMBER(SEARCH("Cuadro", D196))
   ),
   4,
   IFERROR(INDEX(INVENTARIO!A:H, MATCH(C196, INVENTARIO!A:A, 0), 6), 0)
)</f>
        <v>4</v>
      </c>
      <c r="H196">
        <v>4</v>
      </c>
    </row>
    <row r="197" spans="1:9" ht="66">
      <c r="A197" s="5" t="s">
        <v>383</v>
      </c>
      <c r="B197" s="5" t="s">
        <v>386</v>
      </c>
      <c r="C197" s="9" t="s">
        <v>1812</v>
      </c>
      <c r="D197" s="7" t="str">
        <f>"     "&amp;D195</f>
        <v xml:space="preserve">     Escritorio Nova Rovere + Silla Milano</v>
      </c>
      <c r="E197" s="5" t="s">
        <v>54</v>
      </c>
      <c r="F197" s="6">
        <v>4</v>
      </c>
      <c r="G197">
        <f>IF(
   OR(
     ISNUMBER(SEARCH("Combo", D197)),
     ISNUMBER(SEARCH("Set", D197)),
     ISNUMBER(SEARCH("+", D197)),
     ISNUMBER(SEARCH("Cama", D197)),
     ISNUMBER(SEARCH("Espaldar", D197)),
     ISNUMBER(SEARCH("Juego", D197)),
     ISNUMBER(SEARCH("Sofacama", D197)),
     ISNUMBER(SEARCH("Cuadro", D197))
   ),
   4,
   IFERROR(INDEX(INVENTARIO!A:H, MATCH(C197, INVENTARIO!A:A, 0), 6), 0)
)</f>
        <v>4</v>
      </c>
      <c r="H197">
        <v>4</v>
      </c>
      <c r="I197">
        <f t="shared" ref="I197:I199" si="30">+IF(H197=F197,1,0)</f>
        <v>1</v>
      </c>
    </row>
    <row r="198" spans="1:9" ht="66">
      <c r="A198" s="5" t="s">
        <v>383</v>
      </c>
      <c r="B198" s="5" t="s">
        <v>387</v>
      </c>
      <c r="C198" s="9" t="s">
        <v>1813</v>
      </c>
      <c r="D198" s="7" t="str">
        <f>"     "&amp;D195</f>
        <v xml:space="preserve">     Escritorio Nova Rovere + Silla Milano</v>
      </c>
      <c r="E198" s="5" t="s">
        <v>350</v>
      </c>
      <c r="F198" s="6">
        <v>4</v>
      </c>
      <c r="G198">
        <f>IF(
   OR(
     ISNUMBER(SEARCH("Combo", D198)),
     ISNUMBER(SEARCH("Set", D198)),
     ISNUMBER(SEARCH("+", D198)),
     ISNUMBER(SEARCH("Cama", D198)),
     ISNUMBER(SEARCH("Espaldar", D198)),
     ISNUMBER(SEARCH("Juego", D198)),
     ISNUMBER(SEARCH("Sofacama", D198)),
     ISNUMBER(SEARCH("Cuadro", D198))
   ),
   4,
   IFERROR(INDEX(INVENTARIO!A:H, MATCH(C198, INVENTARIO!A:A, 0), 6), 0)
)</f>
        <v>4</v>
      </c>
      <c r="H198">
        <v>4</v>
      </c>
      <c r="I198">
        <f t="shared" si="30"/>
        <v>1</v>
      </c>
    </row>
    <row r="199" spans="1:9">
      <c r="A199" s="5" t="s">
        <v>388</v>
      </c>
      <c r="B199" s="5"/>
      <c r="C199" s="5" t="s">
        <v>6</v>
      </c>
      <c r="D199" s="5" t="s">
        <v>389</v>
      </c>
      <c r="E199" s="5" t="s">
        <v>16</v>
      </c>
      <c r="F199" s="8"/>
      <c r="I199">
        <f t="shared" si="30"/>
        <v>1</v>
      </c>
    </row>
    <row r="200" spans="1:9" ht="105.6">
      <c r="A200" s="5" t="s">
        <v>388</v>
      </c>
      <c r="B200" s="5" t="s">
        <v>390</v>
      </c>
      <c r="C200" s="9" t="s">
        <v>1814</v>
      </c>
      <c r="D200" s="7" t="str">
        <f>"     "&amp;D199</f>
        <v xml:space="preserve">     Combo Cama Queen + Cabecero Astoria Gratis Sabanas 300 Hilos</v>
      </c>
      <c r="E200" s="5" t="s">
        <v>36</v>
      </c>
      <c r="F200" s="6">
        <v>4</v>
      </c>
      <c r="G200">
        <f>IF(
   OR(
     ISNUMBER(SEARCH("Combo", D200)),
     ISNUMBER(SEARCH("Set", D200)),
     ISNUMBER(SEARCH("+", D200)),
     ISNUMBER(SEARCH("Cama", D200)),
     ISNUMBER(SEARCH("Espaldar", D200)),
     ISNUMBER(SEARCH("Juego", D200)),
     ISNUMBER(SEARCH("Sofacama", D200)),
     ISNUMBER(SEARCH("Cuadro", D200))
   ),
   4,
   IFERROR(INDEX(INVENTARIO!A:H, MATCH(C200, INVENTARIO!A:A, 0), 6), 0)
)</f>
        <v>4</v>
      </c>
      <c r="H200">
        <v>4</v>
      </c>
    </row>
    <row r="201" spans="1:9" ht="105.6">
      <c r="A201" s="5" t="s">
        <v>388</v>
      </c>
      <c r="B201" s="5" t="s">
        <v>391</v>
      </c>
      <c r="C201" s="9" t="s">
        <v>1815</v>
      </c>
      <c r="D201" s="7" t="str">
        <f>"     "&amp;D199</f>
        <v xml:space="preserve">     Combo Cama Queen + Cabecero Astoria Gratis Sabanas 300 Hilos</v>
      </c>
      <c r="E201" s="5" t="s">
        <v>12</v>
      </c>
      <c r="F201" s="6">
        <v>4</v>
      </c>
      <c r="G201">
        <f>IF(
   OR(
     ISNUMBER(SEARCH("Combo", D201)),
     ISNUMBER(SEARCH("Set", D201)),
     ISNUMBER(SEARCH("+", D201)),
     ISNUMBER(SEARCH("Cama", D201)),
     ISNUMBER(SEARCH("Espaldar", D201)),
     ISNUMBER(SEARCH("Juego", D201)),
     ISNUMBER(SEARCH("Sofacama", D201)),
     ISNUMBER(SEARCH("Cuadro", D201))
   ),
   4,
   IFERROR(INDEX(INVENTARIO!A:H, MATCH(C201, INVENTARIO!A:A, 0), 6), 0)
)</f>
        <v>4</v>
      </c>
      <c r="H201">
        <v>4</v>
      </c>
      <c r="I201">
        <f t="shared" ref="I201:I216" si="31">+IF(H201=F201,1,0)</f>
        <v>1</v>
      </c>
    </row>
    <row r="202" spans="1:9" ht="105.6">
      <c r="A202" s="5" t="s">
        <v>388</v>
      </c>
      <c r="B202" s="5" t="s">
        <v>392</v>
      </c>
      <c r="C202" s="9" t="s">
        <v>1816</v>
      </c>
      <c r="D202" s="7" t="str">
        <f>"     "&amp;D199</f>
        <v xml:space="preserve">     Combo Cama Queen + Cabecero Astoria Gratis Sabanas 300 Hilos</v>
      </c>
      <c r="E202" s="5" t="s">
        <v>34</v>
      </c>
      <c r="F202" s="6">
        <v>4</v>
      </c>
      <c r="G202">
        <f>IF(
   OR(
     ISNUMBER(SEARCH("Combo", D202)),
     ISNUMBER(SEARCH("Set", D202)),
     ISNUMBER(SEARCH("+", D202)),
     ISNUMBER(SEARCH("Cama", D202)),
     ISNUMBER(SEARCH("Espaldar", D202)),
     ISNUMBER(SEARCH("Juego", D202)),
     ISNUMBER(SEARCH("Sofacama", D202)),
     ISNUMBER(SEARCH("Cuadro", D202))
   ),
   4,
   IFERROR(INDEX(INVENTARIO!A:H, MATCH(C202, INVENTARIO!A:A, 0), 6), 0)
)</f>
        <v>4</v>
      </c>
      <c r="H202">
        <v>4</v>
      </c>
      <c r="I202">
        <f t="shared" si="31"/>
        <v>1</v>
      </c>
    </row>
    <row r="203" spans="1:9" ht="105.6">
      <c r="A203" s="5" t="s">
        <v>388</v>
      </c>
      <c r="B203" s="5" t="s">
        <v>393</v>
      </c>
      <c r="C203" s="9" t="s">
        <v>1817</v>
      </c>
      <c r="D203" s="7" t="str">
        <f>"     "&amp;D199</f>
        <v xml:space="preserve">     Combo Cama Queen + Cabecero Astoria Gratis Sabanas 300 Hilos</v>
      </c>
      <c r="E203" s="5" t="s">
        <v>300</v>
      </c>
      <c r="F203" s="6">
        <v>4</v>
      </c>
      <c r="G203">
        <f>IF(
   OR(
     ISNUMBER(SEARCH("Combo", D203)),
     ISNUMBER(SEARCH("Set", D203)),
     ISNUMBER(SEARCH("+", D203)),
     ISNUMBER(SEARCH("Cama", D203)),
     ISNUMBER(SEARCH("Espaldar", D203)),
     ISNUMBER(SEARCH("Juego", D203)),
     ISNUMBER(SEARCH("Sofacama", D203)),
     ISNUMBER(SEARCH("Cuadro", D203))
   ),
   4,
   IFERROR(INDEX(INVENTARIO!A:H, MATCH(C203, INVENTARIO!A:A, 0), 6), 0)
)</f>
        <v>4</v>
      </c>
      <c r="H203">
        <v>4</v>
      </c>
      <c r="I203">
        <f t="shared" si="31"/>
        <v>1</v>
      </c>
    </row>
    <row r="204" spans="1:9" ht="105.6">
      <c r="A204" s="5" t="s">
        <v>388</v>
      </c>
      <c r="B204" s="5" t="s">
        <v>394</v>
      </c>
      <c r="C204" s="9" t="s">
        <v>1818</v>
      </c>
      <c r="D204" s="7" t="str">
        <f>"     "&amp;D199</f>
        <v xml:space="preserve">     Combo Cama Queen + Cabecero Astoria Gratis Sabanas 300 Hilos</v>
      </c>
      <c r="E204" s="5" t="s">
        <v>302</v>
      </c>
      <c r="F204" s="6">
        <v>4</v>
      </c>
      <c r="G204">
        <f>IF(
   OR(
     ISNUMBER(SEARCH("Combo", D204)),
     ISNUMBER(SEARCH("Set", D204)),
     ISNUMBER(SEARCH("+", D204)),
     ISNUMBER(SEARCH("Cama", D204)),
     ISNUMBER(SEARCH("Espaldar", D204)),
     ISNUMBER(SEARCH("Juego", D204)),
     ISNUMBER(SEARCH("Sofacama", D204)),
     ISNUMBER(SEARCH("Cuadro", D204))
   ),
   4,
   IFERROR(INDEX(INVENTARIO!A:H, MATCH(C204, INVENTARIO!A:A, 0), 6), 0)
)</f>
        <v>4</v>
      </c>
      <c r="H204">
        <v>4</v>
      </c>
      <c r="I204">
        <f t="shared" si="31"/>
        <v>1</v>
      </c>
    </row>
    <row r="205" spans="1:9" ht="105.6">
      <c r="A205" s="5" t="s">
        <v>388</v>
      </c>
      <c r="B205" s="5" t="s">
        <v>395</v>
      </c>
      <c r="C205" s="9" t="s">
        <v>1819</v>
      </c>
      <c r="D205" s="7" t="str">
        <f>"     "&amp;D199</f>
        <v xml:space="preserve">     Combo Cama Queen + Cabecero Astoria Gratis Sabanas 300 Hilos</v>
      </c>
      <c r="E205" s="5" t="s">
        <v>304</v>
      </c>
      <c r="F205" s="6">
        <v>4</v>
      </c>
      <c r="G205">
        <f>IF(
   OR(
     ISNUMBER(SEARCH("Combo", D205)),
     ISNUMBER(SEARCH("Set", D205)),
     ISNUMBER(SEARCH("+", D205)),
     ISNUMBER(SEARCH("Cama", D205)),
     ISNUMBER(SEARCH("Espaldar", D205)),
     ISNUMBER(SEARCH("Juego", D205)),
     ISNUMBER(SEARCH("Sofacama", D205)),
     ISNUMBER(SEARCH("Cuadro", D205))
   ),
   4,
   IFERROR(INDEX(INVENTARIO!A:H, MATCH(C205, INVENTARIO!A:A, 0), 6), 0)
)</f>
        <v>4</v>
      </c>
      <c r="H205">
        <v>4</v>
      </c>
      <c r="I205">
        <f t="shared" si="31"/>
        <v>1</v>
      </c>
    </row>
    <row r="206" spans="1:9" ht="105.6">
      <c r="A206" s="5" t="s">
        <v>388</v>
      </c>
      <c r="B206" s="5" t="s">
        <v>396</v>
      </c>
      <c r="C206" s="9" t="s">
        <v>1820</v>
      </c>
      <c r="D206" s="7" t="str">
        <f>"     "&amp;D199</f>
        <v xml:space="preserve">     Combo Cama Queen + Cabecero Astoria Gratis Sabanas 300 Hilos</v>
      </c>
      <c r="E206" s="5" t="s">
        <v>297</v>
      </c>
      <c r="F206" s="6">
        <v>4</v>
      </c>
      <c r="G206">
        <f>IF(
   OR(
     ISNUMBER(SEARCH("Combo", D206)),
     ISNUMBER(SEARCH("Set", D206)),
     ISNUMBER(SEARCH("+", D206)),
     ISNUMBER(SEARCH("Cama", D206)),
     ISNUMBER(SEARCH("Espaldar", D206)),
     ISNUMBER(SEARCH("Juego", D206)),
     ISNUMBER(SEARCH("Sofacama", D206)),
     ISNUMBER(SEARCH("Cuadro", D206))
   ),
   4,
   IFERROR(INDEX(INVENTARIO!A:H, MATCH(C206, INVENTARIO!A:A, 0), 6), 0)
)</f>
        <v>4</v>
      </c>
      <c r="H206">
        <v>4</v>
      </c>
      <c r="I206">
        <f t="shared" si="31"/>
        <v>1</v>
      </c>
    </row>
    <row r="207" spans="1:9" ht="105.6">
      <c r="A207" s="5" t="s">
        <v>388</v>
      </c>
      <c r="B207" s="5" t="s">
        <v>397</v>
      </c>
      <c r="C207" s="9" t="s">
        <v>1821</v>
      </c>
      <c r="D207" s="7" t="str">
        <f>"     "&amp;D199</f>
        <v xml:space="preserve">     Combo Cama Queen + Cabecero Astoria Gratis Sabanas 300 Hilos</v>
      </c>
      <c r="E207" s="5" t="s">
        <v>306</v>
      </c>
      <c r="F207" s="6">
        <v>4</v>
      </c>
      <c r="G207">
        <f>IF(
   OR(
     ISNUMBER(SEARCH("Combo", D207)),
     ISNUMBER(SEARCH("Set", D207)),
     ISNUMBER(SEARCH("+", D207)),
     ISNUMBER(SEARCH("Cama", D207)),
     ISNUMBER(SEARCH("Espaldar", D207)),
     ISNUMBER(SEARCH("Juego", D207)),
     ISNUMBER(SEARCH("Sofacama", D207)),
     ISNUMBER(SEARCH("Cuadro", D207))
   ),
   4,
   IFERROR(INDEX(INVENTARIO!A:H, MATCH(C207, INVENTARIO!A:A, 0), 6), 0)
)</f>
        <v>4</v>
      </c>
      <c r="H207">
        <v>4</v>
      </c>
      <c r="I207">
        <f t="shared" si="31"/>
        <v>1</v>
      </c>
    </row>
    <row r="208" spans="1:9" ht="105.6">
      <c r="A208" s="5" t="s">
        <v>388</v>
      </c>
      <c r="B208" s="5" t="s">
        <v>398</v>
      </c>
      <c r="C208" s="9" t="s">
        <v>1822</v>
      </c>
      <c r="D208" s="7" t="str">
        <f>"     "&amp;D199</f>
        <v xml:space="preserve">     Combo Cama Queen + Cabecero Astoria Gratis Sabanas 300 Hilos</v>
      </c>
      <c r="E208" s="5" t="s">
        <v>48</v>
      </c>
      <c r="F208" s="6">
        <v>4</v>
      </c>
      <c r="G208">
        <f>IF(
   OR(
     ISNUMBER(SEARCH("Combo", D208)),
     ISNUMBER(SEARCH("Set", D208)),
     ISNUMBER(SEARCH("+", D208)),
     ISNUMBER(SEARCH("Cama", D208)),
     ISNUMBER(SEARCH("Espaldar", D208)),
     ISNUMBER(SEARCH("Juego", D208)),
     ISNUMBER(SEARCH("Sofacama", D208)),
     ISNUMBER(SEARCH("Cuadro", D208))
   ),
   4,
   IFERROR(INDEX(INVENTARIO!A:H, MATCH(C208, INVENTARIO!A:A, 0), 6), 0)
)</f>
        <v>4</v>
      </c>
      <c r="H208">
        <v>4</v>
      </c>
      <c r="I208">
        <f t="shared" si="31"/>
        <v>1</v>
      </c>
    </row>
    <row r="209" spans="1:9">
      <c r="A209" s="5" t="s">
        <v>399</v>
      </c>
      <c r="B209" s="5"/>
      <c r="C209" s="9" t="s">
        <v>1823</v>
      </c>
      <c r="D209" s="5" t="s">
        <v>400</v>
      </c>
      <c r="E209" s="5" t="s">
        <v>16</v>
      </c>
      <c r="F209" s="6">
        <v>4</v>
      </c>
      <c r="G209">
        <f>IF(
   OR(
     ISNUMBER(SEARCH("Combo", D209)),
     ISNUMBER(SEARCH("Set", D209)),
     ISNUMBER(SEARCH("+", D209)),
     ISNUMBER(SEARCH("Cama", D209)),
     ISNUMBER(SEARCH("Espaldar", D209)),
     ISNUMBER(SEARCH("Juego", D209)),
     ISNUMBER(SEARCH("Sofacama", D209)),
     ISNUMBER(SEARCH("Cuadro", D209))
   ),
   4,
   IFERROR(INDEX(INVENTARIO!A:H, MATCH(C209, INVENTARIO!A:A, 0), 6), 0)
)</f>
        <v>4</v>
      </c>
      <c r="H209">
        <v>4</v>
      </c>
      <c r="I209">
        <f t="shared" si="31"/>
        <v>1</v>
      </c>
    </row>
    <row r="210" spans="1:9">
      <c r="A210" s="5" t="s">
        <v>401</v>
      </c>
      <c r="B210" s="5"/>
      <c r="C210" s="9" t="s">
        <v>1824</v>
      </c>
      <c r="D210" s="5" t="s">
        <v>402</v>
      </c>
      <c r="E210" s="5" t="s">
        <v>16</v>
      </c>
      <c r="F210" s="6">
        <v>4</v>
      </c>
      <c r="G210">
        <f>IF(
   OR(
     ISNUMBER(SEARCH("Combo", D210)),
     ISNUMBER(SEARCH("Set", D210)),
     ISNUMBER(SEARCH("+", D210)),
     ISNUMBER(SEARCH("Cama", D210)),
     ISNUMBER(SEARCH("Espaldar", D210)),
     ISNUMBER(SEARCH("Juego", D210)),
     ISNUMBER(SEARCH("Sofacama", D210)),
     ISNUMBER(SEARCH("Cuadro", D210))
   ),
   4,
   IFERROR(INDEX(INVENTARIO!A:H, MATCH(C210, INVENTARIO!A:A, 0), 6), 0)
)</f>
        <v>4</v>
      </c>
      <c r="H210">
        <v>4</v>
      </c>
      <c r="I210">
        <f t="shared" si="31"/>
        <v>1</v>
      </c>
    </row>
    <row r="211" spans="1:9">
      <c r="A211" s="5" t="s">
        <v>403</v>
      </c>
      <c r="B211" s="5"/>
      <c r="C211" s="9" t="s">
        <v>1825</v>
      </c>
      <c r="D211" s="5" t="s">
        <v>404</v>
      </c>
      <c r="E211" s="5" t="s">
        <v>16</v>
      </c>
      <c r="F211" s="6">
        <v>4</v>
      </c>
      <c r="G211">
        <f>IF(
   OR(
     ISNUMBER(SEARCH("Combo", D211)),
     ISNUMBER(SEARCH("Set", D211)),
     ISNUMBER(SEARCH("+", D211)),
     ISNUMBER(SEARCH("Cama", D211)),
     ISNUMBER(SEARCH("Espaldar", D211)),
     ISNUMBER(SEARCH("Juego", D211)),
     ISNUMBER(SEARCH("Sofacama", D211)),
     ISNUMBER(SEARCH("Cuadro", D211))
   ),
   4,
   IFERROR(INDEX(INVENTARIO!A:H, MATCH(C211, INVENTARIO!A:A, 0), 6), 0)
)</f>
        <v>4</v>
      </c>
      <c r="H211">
        <v>0</v>
      </c>
      <c r="I211">
        <f t="shared" si="31"/>
        <v>0</v>
      </c>
    </row>
    <row r="212" spans="1:9">
      <c r="A212" s="5" t="s">
        <v>405</v>
      </c>
      <c r="B212" s="5"/>
      <c r="C212" s="9" t="s">
        <v>1826</v>
      </c>
      <c r="D212" s="5" t="s">
        <v>406</v>
      </c>
      <c r="E212" s="5" t="s">
        <v>16</v>
      </c>
      <c r="F212" s="6">
        <v>4</v>
      </c>
      <c r="G212">
        <f>IF(
   OR(
     ISNUMBER(SEARCH("Combo", D212)),
     ISNUMBER(SEARCH("Set", D212)),
     ISNUMBER(SEARCH("+", D212)),
     ISNUMBER(SEARCH("Cama", D212)),
     ISNUMBER(SEARCH("Espaldar", D212)),
     ISNUMBER(SEARCH("Juego", D212)),
     ISNUMBER(SEARCH("Sofacama", D212)),
     ISNUMBER(SEARCH("Cuadro", D212))
   ),
   4,
   IFERROR(INDEX(INVENTARIO!A:H, MATCH(C212, INVENTARIO!A:A, 0), 6), 0)
)</f>
        <v>4</v>
      </c>
      <c r="H212">
        <v>4</v>
      </c>
      <c r="I212">
        <f t="shared" si="31"/>
        <v>1</v>
      </c>
    </row>
    <row r="213" spans="1:9">
      <c r="A213" s="5" t="s">
        <v>407</v>
      </c>
      <c r="B213" s="5"/>
      <c r="C213" s="9" t="s">
        <v>1827</v>
      </c>
      <c r="D213" s="5" t="s">
        <v>408</v>
      </c>
      <c r="E213" s="5" t="s">
        <v>16</v>
      </c>
      <c r="F213" s="6">
        <v>4</v>
      </c>
      <c r="G213">
        <f>IF(
   OR(
     ISNUMBER(SEARCH("Combo", D213)),
     ISNUMBER(SEARCH("Set", D213)),
     ISNUMBER(SEARCH("+", D213)),
     ISNUMBER(SEARCH("Cama", D213)),
     ISNUMBER(SEARCH("Espaldar", D213)),
     ISNUMBER(SEARCH("Juego", D213)),
     ISNUMBER(SEARCH("Sofacama", D213)),
     ISNUMBER(SEARCH("Cuadro", D213))
   ),
   4,
   IFERROR(INDEX(INVENTARIO!A:H, MATCH(C213, INVENTARIO!A:A, 0), 6), 0)
)</f>
        <v>4</v>
      </c>
      <c r="H213">
        <v>0</v>
      </c>
      <c r="I213">
        <f t="shared" si="31"/>
        <v>0</v>
      </c>
    </row>
    <row r="214" spans="1:9">
      <c r="A214" s="5" t="s">
        <v>409</v>
      </c>
      <c r="B214" s="5" t="s">
        <v>410</v>
      </c>
      <c r="C214" s="9"/>
      <c r="D214" s="5" t="s">
        <v>411</v>
      </c>
      <c r="E214" s="5" t="s">
        <v>34</v>
      </c>
      <c r="F214" s="6">
        <v>0</v>
      </c>
      <c r="G214">
        <f>IF(
   OR(
     ISNUMBER(SEARCH("Combo", D214)),
     ISNUMBER(SEARCH("Set", D214)),
     ISNUMBER(SEARCH("+", D214)),
     ISNUMBER(SEARCH("Cama", D214)),
     ISNUMBER(SEARCH("Espaldar", D214)),
     ISNUMBER(SEARCH("Juego", D214)),
     ISNUMBER(SEARCH("Sofacama", D214)),
     ISNUMBER(SEARCH("Cuadro", D214))
   ),
   4,
   IFERROR(INDEX(INVENTARIO!A:H, MATCH(C214, INVENTARIO!A:A, 0), 6), 0)
)</f>
        <v>0</v>
      </c>
      <c r="H214">
        <v>4</v>
      </c>
      <c r="I214">
        <f t="shared" si="31"/>
        <v>0</v>
      </c>
    </row>
    <row r="215" spans="1:9">
      <c r="A215" s="5" t="s">
        <v>412</v>
      </c>
      <c r="B215" s="5" t="s">
        <v>413</v>
      </c>
      <c r="C215" s="9" t="s">
        <v>1828</v>
      </c>
      <c r="D215" s="5" t="s">
        <v>277</v>
      </c>
      <c r="E215" s="5" t="s">
        <v>34</v>
      </c>
      <c r="F215" s="6">
        <v>4</v>
      </c>
      <c r="G215">
        <f>IF(
   OR(
     ISNUMBER(SEARCH("Combo", D215)),
     ISNUMBER(SEARCH("Set", D215)),
     ISNUMBER(SEARCH("+", D215)),
     ISNUMBER(SEARCH("Cama", D215)),
     ISNUMBER(SEARCH("Espaldar", D215)),
     ISNUMBER(SEARCH("Juego", D215)),
     ISNUMBER(SEARCH("Sofacama", D215)),
     ISNUMBER(SEARCH("Cuadro", D215))
   ),
   4,
   IFERROR(INDEX(INVENTARIO!A:H, MATCH(C215, INVENTARIO!A:A, 0), 6), 0)
)</f>
        <v>4</v>
      </c>
      <c r="H215">
        <v>0</v>
      </c>
      <c r="I215">
        <f t="shared" si="31"/>
        <v>0</v>
      </c>
    </row>
    <row r="216" spans="1:9">
      <c r="A216" s="5" t="s">
        <v>414</v>
      </c>
      <c r="B216" s="5"/>
      <c r="C216" s="5" t="s">
        <v>6</v>
      </c>
      <c r="D216" s="5" t="s">
        <v>277</v>
      </c>
      <c r="E216" s="5" t="s">
        <v>16</v>
      </c>
      <c r="F216" s="8"/>
      <c r="I216">
        <f t="shared" si="31"/>
        <v>1</v>
      </c>
    </row>
    <row r="217" spans="1:9" ht="79.2">
      <c r="A217" s="5" t="s">
        <v>414</v>
      </c>
      <c r="B217" s="5" t="s">
        <v>415</v>
      </c>
      <c r="C217" s="9" t="s">
        <v>1828</v>
      </c>
      <c r="D217" s="7" t="str">
        <f>"     "&amp;D216</f>
        <v xml:space="preserve">     Juego De Alcoba Espaldar Capitoneado+base+colchon+puff Lujo</v>
      </c>
      <c r="E217" s="5" t="s">
        <v>34</v>
      </c>
      <c r="F217" s="6">
        <v>4</v>
      </c>
      <c r="G217">
        <f>IF(
   OR(
     ISNUMBER(SEARCH("Combo", D217)),
     ISNUMBER(SEARCH("Set", D217)),
     ISNUMBER(SEARCH("+", D217)),
     ISNUMBER(SEARCH("Cama", D217)),
     ISNUMBER(SEARCH("Espaldar", D217)),
     ISNUMBER(SEARCH("Juego", D217)),
     ISNUMBER(SEARCH("Sofacama", D217)),
     ISNUMBER(SEARCH("Cuadro", D217))
   ),
   4,
   IFERROR(INDEX(INVENTARIO!A:H, MATCH(C217, INVENTARIO!A:A, 0), 6), 0)
)</f>
        <v>4</v>
      </c>
      <c r="H217">
        <v>0</v>
      </c>
    </row>
    <row r="218" spans="1:9" ht="79.2">
      <c r="A218" s="5" t="s">
        <v>414</v>
      </c>
      <c r="B218" s="5" t="s">
        <v>416</v>
      </c>
      <c r="C218" s="9" t="s">
        <v>1829</v>
      </c>
      <c r="D218" s="7" t="str">
        <f>"     "&amp;D216</f>
        <v xml:space="preserve">     Juego De Alcoba Espaldar Capitoneado+base+colchon+puff Lujo</v>
      </c>
      <c r="E218" s="5" t="s">
        <v>417</v>
      </c>
      <c r="F218" s="6">
        <v>4</v>
      </c>
      <c r="G218">
        <f>IF(
   OR(
     ISNUMBER(SEARCH("Combo", D218)),
     ISNUMBER(SEARCH("Set", D218)),
     ISNUMBER(SEARCH("+", D218)),
     ISNUMBER(SEARCH("Cama", D218)),
     ISNUMBER(SEARCH("Espaldar", D218)),
     ISNUMBER(SEARCH("Juego", D218)),
     ISNUMBER(SEARCH("Sofacama", D218)),
     ISNUMBER(SEARCH("Cuadro", D218))
   ),
   4,
   IFERROR(INDEX(INVENTARIO!A:H, MATCH(C218, INVENTARIO!A:A, 0), 6), 0)
)</f>
        <v>4</v>
      </c>
      <c r="H218">
        <v>4</v>
      </c>
      <c r="I218">
        <f t="shared" ref="I218:I223" si="32">+IF(H218=F218,1,0)</f>
        <v>1</v>
      </c>
    </row>
    <row r="219" spans="1:9" ht="79.2">
      <c r="A219" s="5" t="s">
        <v>414</v>
      </c>
      <c r="B219" s="5" t="s">
        <v>418</v>
      </c>
      <c r="C219" s="9" t="s">
        <v>1830</v>
      </c>
      <c r="D219" s="7" t="str">
        <f>"     "&amp;D216</f>
        <v xml:space="preserve">     Juego De Alcoba Espaldar Capitoneado+base+colchon+puff Lujo</v>
      </c>
      <c r="E219" s="5" t="s">
        <v>419</v>
      </c>
      <c r="F219" s="6">
        <v>4</v>
      </c>
      <c r="G219">
        <f>IF(
   OR(
     ISNUMBER(SEARCH("Combo", D219)),
     ISNUMBER(SEARCH("Set", D219)),
     ISNUMBER(SEARCH("+", D219)),
     ISNUMBER(SEARCH("Cama", D219)),
     ISNUMBER(SEARCH("Espaldar", D219)),
     ISNUMBER(SEARCH("Juego", D219)),
     ISNUMBER(SEARCH("Sofacama", D219)),
     ISNUMBER(SEARCH("Cuadro", D219))
   ),
   4,
   IFERROR(INDEX(INVENTARIO!A:H, MATCH(C219, INVENTARIO!A:A, 0), 6), 0)
)</f>
        <v>4</v>
      </c>
      <c r="H219">
        <v>4</v>
      </c>
      <c r="I219">
        <f t="shared" si="32"/>
        <v>1</v>
      </c>
    </row>
    <row r="220" spans="1:9" ht="79.2">
      <c r="A220" s="5" t="s">
        <v>414</v>
      </c>
      <c r="B220" s="5" t="s">
        <v>420</v>
      </c>
      <c r="C220" s="9" t="s">
        <v>1831</v>
      </c>
      <c r="D220" s="7" t="str">
        <f>"     "&amp;D216</f>
        <v xml:space="preserve">     Juego De Alcoba Espaldar Capitoneado+base+colchon+puff Lujo</v>
      </c>
      <c r="E220" s="5" t="s">
        <v>421</v>
      </c>
      <c r="F220" s="6">
        <v>4</v>
      </c>
      <c r="G220">
        <f>IF(
   OR(
     ISNUMBER(SEARCH("Combo", D220)),
     ISNUMBER(SEARCH("Set", D220)),
     ISNUMBER(SEARCH("+", D220)),
     ISNUMBER(SEARCH("Cama", D220)),
     ISNUMBER(SEARCH("Espaldar", D220)),
     ISNUMBER(SEARCH("Juego", D220)),
     ISNUMBER(SEARCH("Sofacama", D220)),
     ISNUMBER(SEARCH("Cuadro", D220))
   ),
   4,
   IFERROR(INDEX(INVENTARIO!A:H, MATCH(C220, INVENTARIO!A:A, 0), 6), 0)
)</f>
        <v>4</v>
      </c>
      <c r="H220">
        <v>4</v>
      </c>
      <c r="I220">
        <f t="shared" si="32"/>
        <v>1</v>
      </c>
    </row>
    <row r="221" spans="1:9" ht="79.2">
      <c r="A221" s="5" t="s">
        <v>414</v>
      </c>
      <c r="B221" s="5" t="s">
        <v>422</v>
      </c>
      <c r="C221" s="9" t="s">
        <v>1832</v>
      </c>
      <c r="D221" s="7" t="str">
        <f>"     "&amp;D216</f>
        <v xml:space="preserve">     Juego De Alcoba Espaldar Capitoneado+base+colchon+puff Lujo</v>
      </c>
      <c r="E221" s="5" t="s">
        <v>12</v>
      </c>
      <c r="F221" s="6">
        <v>4</v>
      </c>
      <c r="G221">
        <f>IF(
   OR(
     ISNUMBER(SEARCH("Combo", D221)),
     ISNUMBER(SEARCH("Set", D221)),
     ISNUMBER(SEARCH("+", D221)),
     ISNUMBER(SEARCH("Cama", D221)),
     ISNUMBER(SEARCH("Espaldar", D221)),
     ISNUMBER(SEARCH("Juego", D221)),
     ISNUMBER(SEARCH("Sofacama", D221)),
     ISNUMBER(SEARCH("Cuadro", D221))
   ),
   4,
   IFERROR(INDEX(INVENTARIO!A:H, MATCH(C221, INVENTARIO!A:A, 0), 6), 0)
)</f>
        <v>4</v>
      </c>
      <c r="H221">
        <v>4</v>
      </c>
      <c r="I221">
        <f t="shared" si="32"/>
        <v>1</v>
      </c>
    </row>
    <row r="222" spans="1:9">
      <c r="A222" s="5" t="s">
        <v>2424</v>
      </c>
      <c r="B222" s="5"/>
      <c r="C222" s="5" t="s">
        <v>6</v>
      </c>
      <c r="D222" s="5" t="s">
        <v>2425</v>
      </c>
      <c r="E222" s="5" t="s">
        <v>16</v>
      </c>
      <c r="F222" s="8"/>
      <c r="I222">
        <f t="shared" si="32"/>
        <v>1</v>
      </c>
    </row>
    <row r="223" spans="1:9" ht="92.4">
      <c r="A223" s="5" t="s">
        <v>2424</v>
      </c>
      <c r="B223" s="5" t="s">
        <v>2426</v>
      </c>
      <c r="C223" s="9" t="s">
        <v>2427</v>
      </c>
      <c r="D223" s="7" t="str">
        <f>"     "&amp;D222</f>
        <v xml:space="preserve">     Juego De Alcoba Lujo Electrica Colchon+ Espaldar + Base Cama</v>
      </c>
      <c r="E223" s="5" t="s">
        <v>359</v>
      </c>
      <c r="F223" s="6">
        <v>4</v>
      </c>
      <c r="G223">
        <f>IF(
   OR(
     ISNUMBER(SEARCH("Combo", D223)),
     ISNUMBER(SEARCH("Set", D223)),
     ISNUMBER(SEARCH("+", D223)),
     ISNUMBER(SEARCH("Cama", D223)),
     ISNUMBER(SEARCH("Espaldar", D223)),
     ISNUMBER(SEARCH("Juego", D223)),
     ISNUMBER(SEARCH("Sofacama", D223)),
     ISNUMBER(SEARCH("Cuadro", D223))
   ),
   4,
   IFERROR(INDEX(INVENTARIO!A:H, MATCH(C223, INVENTARIO!A:A, 0), 6), 0)
)</f>
        <v>4</v>
      </c>
      <c r="H223">
        <v>4</v>
      </c>
      <c r="I223">
        <f t="shared" si="32"/>
        <v>1</v>
      </c>
    </row>
    <row r="224" spans="1:9" ht="92.4">
      <c r="A224" s="5" t="s">
        <v>2424</v>
      </c>
      <c r="B224" s="5" t="s">
        <v>2428</v>
      </c>
      <c r="C224" s="9" t="s">
        <v>2429</v>
      </c>
      <c r="D224" s="7" t="str">
        <f>"     "&amp;D222</f>
        <v xml:space="preserve">     Juego De Alcoba Lujo Electrica Colchon+ Espaldar + Base Cama</v>
      </c>
      <c r="E224" s="5" t="s">
        <v>2430</v>
      </c>
      <c r="F224" s="6">
        <v>4</v>
      </c>
      <c r="G224">
        <f>IF(
   OR(
     ISNUMBER(SEARCH("Combo", D224)),
     ISNUMBER(SEARCH("Set", D224)),
     ISNUMBER(SEARCH("+", D224)),
     ISNUMBER(SEARCH("Cama", D224)),
     ISNUMBER(SEARCH("Espaldar", D224)),
     ISNUMBER(SEARCH("Juego", D224)),
     ISNUMBER(SEARCH("Sofacama", D224)),
     ISNUMBER(SEARCH("Cuadro", D224))
   ),
   4,
   IFERROR(INDEX(INVENTARIO!A:H, MATCH(C224, INVENTARIO!A:A, 0), 6), 0)
)</f>
        <v>4</v>
      </c>
      <c r="H224">
        <v>4</v>
      </c>
    </row>
    <row r="225" spans="1:9" ht="92.4">
      <c r="A225" s="5" t="s">
        <v>2424</v>
      </c>
      <c r="B225" s="5" t="s">
        <v>2431</v>
      </c>
      <c r="C225" s="9" t="s">
        <v>2432</v>
      </c>
      <c r="D225" s="7" t="str">
        <f>"     "&amp;D222</f>
        <v xml:space="preserve">     Juego De Alcoba Lujo Electrica Colchon+ Espaldar + Base Cama</v>
      </c>
      <c r="E225" s="5" t="s">
        <v>567</v>
      </c>
      <c r="F225" s="6">
        <v>4</v>
      </c>
      <c r="G225">
        <f>IF(
   OR(
     ISNUMBER(SEARCH("Combo", D225)),
     ISNUMBER(SEARCH("Set", D225)),
     ISNUMBER(SEARCH("+", D225)),
     ISNUMBER(SEARCH("Cama", D225)),
     ISNUMBER(SEARCH("Espaldar", D225)),
     ISNUMBER(SEARCH("Juego", D225)),
     ISNUMBER(SEARCH("Sofacama", D225)),
     ISNUMBER(SEARCH("Cuadro", D225))
   ),
   4,
   IFERROR(INDEX(INVENTARIO!A:H, MATCH(C225, INVENTARIO!A:A, 0), 6), 0)
)</f>
        <v>4</v>
      </c>
      <c r="H225">
        <v>4</v>
      </c>
      <c r="I225">
        <f t="shared" ref="I225:I237" si="33">+IF(H225=F225,1,0)</f>
        <v>1</v>
      </c>
    </row>
    <row r="226" spans="1:9" ht="92.4">
      <c r="A226" s="5" t="s">
        <v>2424</v>
      </c>
      <c r="B226" s="5" t="s">
        <v>2433</v>
      </c>
      <c r="C226" s="9" t="s">
        <v>2434</v>
      </c>
      <c r="D226" s="7" t="str">
        <f>"     "&amp;D222</f>
        <v xml:space="preserve">     Juego De Alcoba Lujo Electrica Colchon+ Espaldar + Base Cama</v>
      </c>
      <c r="E226" s="5" t="s">
        <v>36</v>
      </c>
      <c r="F226" s="6">
        <v>4</v>
      </c>
      <c r="G226">
        <f>IF(
   OR(
     ISNUMBER(SEARCH("Combo", D226)),
     ISNUMBER(SEARCH("Set", D226)),
     ISNUMBER(SEARCH("+", D226)),
     ISNUMBER(SEARCH("Cama", D226)),
     ISNUMBER(SEARCH("Espaldar", D226)),
     ISNUMBER(SEARCH("Juego", D226)),
     ISNUMBER(SEARCH("Sofacama", D226)),
     ISNUMBER(SEARCH("Cuadro", D226))
   ),
   4,
   IFERROR(INDEX(INVENTARIO!A:H, MATCH(C226, INVENTARIO!A:A, 0), 6), 0)
)</f>
        <v>4</v>
      </c>
      <c r="H226">
        <v>4</v>
      </c>
      <c r="I226">
        <f t="shared" si="33"/>
        <v>1</v>
      </c>
    </row>
    <row r="227" spans="1:9">
      <c r="A227" s="5" t="s">
        <v>423</v>
      </c>
      <c r="B227" s="5" t="s">
        <v>424</v>
      </c>
      <c r="C227" s="9" t="s">
        <v>7487</v>
      </c>
      <c r="D227" s="5" t="s">
        <v>425</v>
      </c>
      <c r="E227" s="5" t="s">
        <v>12</v>
      </c>
      <c r="F227" s="6">
        <v>3</v>
      </c>
      <c r="G227">
        <f>IF(
   OR(
     ISNUMBER(SEARCH("Combo", D227)),
     ISNUMBER(SEARCH("Set", D227)),
     ISNUMBER(SEARCH("+", D227)),
     ISNUMBER(SEARCH("Cama", D227)),
     ISNUMBER(SEARCH("Espaldar", D227)),
     ISNUMBER(SEARCH("Juego", D227)),
     ISNUMBER(SEARCH("Sofacama", D227)),
     ISNUMBER(SEARCH("Cuadro", D227))
   ),
   4,
   IFERROR(INDEX(INVENTARIO!A:H, MATCH(C227, INVENTARIO!A:A, 0), 6), 0)
)</f>
        <v>3</v>
      </c>
      <c r="H227">
        <v>3</v>
      </c>
      <c r="I227">
        <f t="shared" si="33"/>
        <v>1</v>
      </c>
    </row>
    <row r="228" spans="1:9">
      <c r="A228" s="5" t="s">
        <v>426</v>
      </c>
      <c r="B228" s="5"/>
      <c r="C228" s="5" t="s">
        <v>6</v>
      </c>
      <c r="D228" s="5" t="s">
        <v>427</v>
      </c>
      <c r="E228" s="5" t="s">
        <v>16</v>
      </c>
      <c r="F228" s="8"/>
      <c r="I228">
        <f t="shared" si="33"/>
        <v>1</v>
      </c>
    </row>
    <row r="229" spans="1:9" ht="79.2">
      <c r="A229" s="5" t="s">
        <v>426</v>
      </c>
      <c r="B229" s="5" t="s">
        <v>428</v>
      </c>
      <c r="C229" s="9" t="s">
        <v>1834</v>
      </c>
      <c r="D229" s="7" t="str">
        <f>"     "&amp;D228</f>
        <v xml:space="preserve">     Silla Eames Negra Para Sala O Comedor Set X4</v>
      </c>
      <c r="E229" s="5" t="s">
        <v>429</v>
      </c>
      <c r="F229" s="6">
        <v>4</v>
      </c>
      <c r="G229">
        <f>IF(
   OR(
     ISNUMBER(SEARCH("Combo", D229)),
     ISNUMBER(SEARCH("Set", D229)),
     ISNUMBER(SEARCH("+", D229)),
     ISNUMBER(SEARCH("Cama", D229)),
     ISNUMBER(SEARCH("Espaldar", D229)),
     ISNUMBER(SEARCH("Juego", D229)),
     ISNUMBER(SEARCH("Sofacama", D229)),
     ISNUMBER(SEARCH("Cuadro", D229))
   ),
   4,
   IFERROR(INDEX(INVENTARIO!A:H, MATCH(C229, INVENTARIO!A:A, 0), 6), 0)
)</f>
        <v>4</v>
      </c>
      <c r="H229">
        <v>4</v>
      </c>
      <c r="I229">
        <f t="shared" si="33"/>
        <v>1</v>
      </c>
    </row>
    <row r="230" spans="1:9" ht="79.2">
      <c r="A230" s="5" t="s">
        <v>426</v>
      </c>
      <c r="B230" s="5" t="s">
        <v>430</v>
      </c>
      <c r="C230" s="9" t="s">
        <v>1835</v>
      </c>
      <c r="D230" s="7" t="str">
        <f>"     "&amp;D228</f>
        <v xml:space="preserve">     Silla Eames Negra Para Sala O Comedor Set X4</v>
      </c>
      <c r="E230" s="5" t="s">
        <v>431</v>
      </c>
      <c r="F230" s="6">
        <v>4</v>
      </c>
      <c r="G230">
        <f>IF(
   OR(
     ISNUMBER(SEARCH("Combo", D230)),
     ISNUMBER(SEARCH("Set", D230)),
     ISNUMBER(SEARCH("+", D230)),
     ISNUMBER(SEARCH("Cama", D230)),
     ISNUMBER(SEARCH("Espaldar", D230)),
     ISNUMBER(SEARCH("Juego", D230)),
     ISNUMBER(SEARCH("Sofacama", D230)),
     ISNUMBER(SEARCH("Cuadro", D230))
   ),
   4,
   IFERROR(INDEX(INVENTARIO!A:H, MATCH(C230, INVENTARIO!A:A, 0), 6), 0)
)</f>
        <v>4</v>
      </c>
      <c r="H230">
        <v>4</v>
      </c>
      <c r="I230">
        <f t="shared" si="33"/>
        <v>1</v>
      </c>
    </row>
    <row r="231" spans="1:9" ht="79.2">
      <c r="A231" s="5" t="s">
        <v>426</v>
      </c>
      <c r="B231" s="5" t="s">
        <v>432</v>
      </c>
      <c r="C231" s="9" t="s">
        <v>1836</v>
      </c>
      <c r="D231" s="7" t="str">
        <f>"     "&amp;D228</f>
        <v xml:space="preserve">     Silla Eames Negra Para Sala O Comedor Set X4</v>
      </c>
      <c r="E231" s="5" t="s">
        <v>433</v>
      </c>
      <c r="F231" s="6">
        <v>4</v>
      </c>
      <c r="G231">
        <f>IF(
   OR(
     ISNUMBER(SEARCH("Combo", D231)),
     ISNUMBER(SEARCH("Set", D231)),
     ISNUMBER(SEARCH("+", D231)),
     ISNUMBER(SEARCH("Cama", D231)),
     ISNUMBER(SEARCH("Espaldar", D231)),
     ISNUMBER(SEARCH("Juego", D231)),
     ISNUMBER(SEARCH("Sofacama", D231)),
     ISNUMBER(SEARCH("Cuadro", D231))
   ),
   4,
   IFERROR(INDEX(INVENTARIO!A:H, MATCH(C231, INVENTARIO!A:A, 0), 6), 0)
)</f>
        <v>4</v>
      </c>
      <c r="H231">
        <v>4</v>
      </c>
      <c r="I231">
        <f t="shared" si="33"/>
        <v>1</v>
      </c>
    </row>
    <row r="232" spans="1:9" ht="79.2">
      <c r="A232" s="5" t="s">
        <v>426</v>
      </c>
      <c r="B232" s="5" t="s">
        <v>434</v>
      </c>
      <c r="C232" s="9" t="s">
        <v>1837</v>
      </c>
      <c r="D232" s="7" t="str">
        <f>"     "&amp;D228</f>
        <v xml:space="preserve">     Silla Eames Negra Para Sala O Comedor Set X4</v>
      </c>
      <c r="E232" s="5" t="s">
        <v>435</v>
      </c>
      <c r="F232" s="6">
        <v>4</v>
      </c>
      <c r="G232">
        <f>IF(
   OR(
     ISNUMBER(SEARCH("Combo", D232)),
     ISNUMBER(SEARCH("Set", D232)),
     ISNUMBER(SEARCH("+", D232)),
     ISNUMBER(SEARCH("Cama", D232)),
     ISNUMBER(SEARCH("Espaldar", D232)),
     ISNUMBER(SEARCH("Juego", D232)),
     ISNUMBER(SEARCH("Sofacama", D232)),
     ISNUMBER(SEARCH("Cuadro", D232))
   ),
   4,
   IFERROR(INDEX(INVENTARIO!A:H, MATCH(C232, INVENTARIO!A:A, 0), 6), 0)
)</f>
        <v>4</v>
      </c>
      <c r="H232">
        <v>4</v>
      </c>
      <c r="I232">
        <f t="shared" si="33"/>
        <v>1</v>
      </c>
    </row>
    <row r="233" spans="1:9" ht="79.2">
      <c r="A233" s="5" t="s">
        <v>426</v>
      </c>
      <c r="B233" s="5" t="s">
        <v>436</v>
      </c>
      <c r="C233" s="9" t="s">
        <v>1838</v>
      </c>
      <c r="D233" s="7" t="str">
        <f>"     "&amp;D228</f>
        <v xml:space="preserve">     Silla Eames Negra Para Sala O Comedor Set X4</v>
      </c>
      <c r="E233" s="5" t="s">
        <v>437</v>
      </c>
      <c r="F233" s="6">
        <v>4</v>
      </c>
      <c r="G233">
        <f>IF(
   OR(
     ISNUMBER(SEARCH("Combo", D233)),
     ISNUMBER(SEARCH("Set", D233)),
     ISNUMBER(SEARCH("+", D233)),
     ISNUMBER(SEARCH("Cama", D233)),
     ISNUMBER(SEARCH("Espaldar", D233)),
     ISNUMBER(SEARCH("Juego", D233)),
     ISNUMBER(SEARCH("Sofacama", D233)),
     ISNUMBER(SEARCH("Cuadro", D233))
   ),
   4,
   IFERROR(INDEX(INVENTARIO!A:H, MATCH(C233, INVENTARIO!A:A, 0), 6), 0)
)</f>
        <v>4</v>
      </c>
      <c r="H233">
        <v>4</v>
      </c>
      <c r="I233">
        <f t="shared" si="33"/>
        <v>1</v>
      </c>
    </row>
    <row r="234" spans="1:9">
      <c r="A234" s="5" t="s">
        <v>438</v>
      </c>
      <c r="B234" s="5" t="s">
        <v>439</v>
      </c>
      <c r="C234" s="9" t="s">
        <v>1839</v>
      </c>
      <c r="D234" s="5" t="s">
        <v>440</v>
      </c>
      <c r="E234" s="5" t="s">
        <v>36</v>
      </c>
      <c r="F234" s="6">
        <v>0</v>
      </c>
      <c r="G234">
        <f>IF(
   OR(
     ISNUMBER(SEARCH("Combo", D234)),
     ISNUMBER(SEARCH("Set", D234)),
     ISNUMBER(SEARCH("+", D234)),
     ISNUMBER(SEARCH("Cama", D234)),
     ISNUMBER(SEARCH("Espaldar", D234)),
     ISNUMBER(SEARCH("Juego", D234)),
     ISNUMBER(SEARCH("Sofacama", D234)),
     ISNUMBER(SEARCH("Cuadro", D234))
   ),
   4,
   IFERROR(INDEX(INVENTARIO!A:H, MATCH(C234, INVENTARIO!A:A, 0), 6), 0)
)</f>
        <v>0</v>
      </c>
      <c r="H234">
        <v>4</v>
      </c>
      <c r="I234">
        <f t="shared" si="33"/>
        <v>0</v>
      </c>
    </row>
    <row r="235" spans="1:9">
      <c r="A235" s="5" t="s">
        <v>441</v>
      </c>
      <c r="B235" s="5" t="s">
        <v>442</v>
      </c>
      <c r="C235" s="9" t="s">
        <v>1840</v>
      </c>
      <c r="D235" s="5" t="s">
        <v>443</v>
      </c>
      <c r="E235" s="5" t="s">
        <v>12</v>
      </c>
      <c r="F235" s="6">
        <v>4</v>
      </c>
      <c r="G235">
        <f>IF(
   OR(
     ISNUMBER(SEARCH("Combo", D235)),
     ISNUMBER(SEARCH("Set", D235)),
     ISNUMBER(SEARCH("+", D235)),
     ISNUMBER(SEARCH("Cama", D235)),
     ISNUMBER(SEARCH("Espaldar", D235)),
     ISNUMBER(SEARCH("Juego", D235)),
     ISNUMBER(SEARCH("Sofacama", D235)),
     ISNUMBER(SEARCH("Cuadro", D235))
   ),
   4,
   IFERROR(INDEX(INVENTARIO!A:H, MATCH(C235, INVENTARIO!A:A, 0), 6), 0)
)</f>
        <v>4</v>
      </c>
      <c r="H235">
        <v>4</v>
      </c>
      <c r="I235">
        <f t="shared" si="33"/>
        <v>1</v>
      </c>
    </row>
    <row r="236" spans="1:9">
      <c r="A236" s="5" t="s">
        <v>444</v>
      </c>
      <c r="B236" s="5" t="s">
        <v>445</v>
      </c>
      <c r="C236" s="9" t="s">
        <v>1841</v>
      </c>
      <c r="D236" s="5" t="s">
        <v>446</v>
      </c>
      <c r="E236" s="5" t="s">
        <v>292</v>
      </c>
      <c r="F236" s="6">
        <v>0</v>
      </c>
      <c r="G236">
        <f>IF(
   OR(
     ISNUMBER(SEARCH("Combo", D236)),
     ISNUMBER(SEARCH("Set", D236)),
     ISNUMBER(SEARCH("+", D236)),
     ISNUMBER(SEARCH("Cama", D236)),
     ISNUMBER(SEARCH("Espaldar", D236)),
     ISNUMBER(SEARCH("Juego", D236)),
     ISNUMBER(SEARCH("Sofacama", D236)),
     ISNUMBER(SEARCH("Cuadro", D236))
   ),
   4,
   IFERROR(INDEX(INVENTARIO!A:H, MATCH(C236, INVENTARIO!A:A, 0), 6), 0)
)</f>
        <v>0</v>
      </c>
      <c r="H236">
        <v>4</v>
      </c>
      <c r="I236">
        <f t="shared" si="33"/>
        <v>0</v>
      </c>
    </row>
    <row r="237" spans="1:9">
      <c r="A237" s="5" t="s">
        <v>447</v>
      </c>
      <c r="B237" s="5" t="s">
        <v>448</v>
      </c>
      <c r="C237" s="9" t="s">
        <v>1842</v>
      </c>
      <c r="D237" s="5" t="s">
        <v>449</v>
      </c>
      <c r="E237" s="5" t="s">
        <v>292</v>
      </c>
      <c r="F237" s="6">
        <v>1</v>
      </c>
      <c r="G237">
        <f>IF(
   OR(
     ISNUMBER(SEARCH("Combo", D237)),
     ISNUMBER(SEARCH("Set", D237)),
     ISNUMBER(SEARCH("+", D237)),
     ISNUMBER(SEARCH("Cama", D237)),
     ISNUMBER(SEARCH("Espaldar", D237)),
     ISNUMBER(SEARCH("Juego", D237)),
     ISNUMBER(SEARCH("Sofacama", D237)),
     ISNUMBER(SEARCH("Cuadro", D237))
   ),
   4,
   IFERROR(INDEX(INVENTARIO!A:H, MATCH(C237, INVENTARIO!A:A, 0), 6), 0)
)</f>
        <v>1</v>
      </c>
      <c r="H237">
        <v>1</v>
      </c>
      <c r="I237">
        <f t="shared" si="33"/>
        <v>1</v>
      </c>
    </row>
    <row r="238" spans="1:9">
      <c r="A238" s="5" t="s">
        <v>450</v>
      </c>
      <c r="B238" s="5" t="s">
        <v>451</v>
      </c>
      <c r="C238" s="9" t="s">
        <v>1843</v>
      </c>
      <c r="D238" s="5" t="s">
        <v>452</v>
      </c>
      <c r="E238" s="5" t="s">
        <v>292</v>
      </c>
      <c r="F238" s="6">
        <v>6</v>
      </c>
      <c r="G238">
        <f>IF(
   OR(
     ISNUMBER(SEARCH("Combo", D238)),
     ISNUMBER(SEARCH("Set", D238)),
     ISNUMBER(SEARCH("+", D238)),
     ISNUMBER(SEARCH("Cama", D238)),
     ISNUMBER(SEARCH("Espaldar", D238)),
     ISNUMBER(SEARCH("Juego", D238)),
     ISNUMBER(SEARCH("Sofacama", D238)),
     ISNUMBER(SEARCH("Cuadro", D238))
   ),
   4,
   IFERROR(INDEX(INVENTARIO!A:H, MATCH(C238, INVENTARIO!A:A, 0), 6), 0)
)</f>
        <v>6</v>
      </c>
      <c r="H238">
        <v>6</v>
      </c>
    </row>
    <row r="239" spans="1:9">
      <c r="A239" s="5" t="s">
        <v>453</v>
      </c>
      <c r="B239" s="5" t="s">
        <v>454</v>
      </c>
      <c r="C239" s="9" t="s">
        <v>1844</v>
      </c>
      <c r="D239" s="5" t="s">
        <v>455</v>
      </c>
      <c r="E239" s="5" t="s">
        <v>456</v>
      </c>
      <c r="F239" s="6">
        <v>15</v>
      </c>
      <c r="G239">
        <f>IF(
   OR(
     ISNUMBER(SEARCH("Combo", D239)),
     ISNUMBER(SEARCH("Set", D239)),
     ISNUMBER(SEARCH("+", D239)),
     ISNUMBER(SEARCH("Cama", D239)),
     ISNUMBER(SEARCH("Espaldar", D239)),
     ISNUMBER(SEARCH("Juego", D239)),
     ISNUMBER(SEARCH("Sofacama", D239)),
     ISNUMBER(SEARCH("Cuadro", D239))
   ),
   4,
   IFERROR(INDEX(INVENTARIO!A:H, MATCH(C239, INVENTARIO!A:A, 0), 6), 0)
)</f>
        <v>15</v>
      </c>
      <c r="H239">
        <v>15</v>
      </c>
      <c r="I239">
        <f t="shared" ref="I239:I247" si="34">+IF(H239=F239,1,0)</f>
        <v>1</v>
      </c>
    </row>
    <row r="240" spans="1:9">
      <c r="A240" s="5" t="s">
        <v>457</v>
      </c>
      <c r="B240" s="5"/>
      <c r="C240" s="9" t="s">
        <v>1845</v>
      </c>
      <c r="D240" s="5" t="s">
        <v>458</v>
      </c>
      <c r="E240" s="5" t="s">
        <v>16</v>
      </c>
      <c r="F240" s="6">
        <v>4</v>
      </c>
      <c r="G240">
        <f>IF(
   OR(
     ISNUMBER(SEARCH("Combo", D240)),
     ISNUMBER(SEARCH("Set", D240)),
     ISNUMBER(SEARCH("+", D240)),
     ISNUMBER(SEARCH("Cama", D240)),
     ISNUMBER(SEARCH("Espaldar", D240)),
     ISNUMBER(SEARCH("Juego", D240)),
     ISNUMBER(SEARCH("Sofacama", D240)),
     ISNUMBER(SEARCH("Cuadro", D240))
   ),
   4,
   IFERROR(INDEX(INVENTARIO!A:H, MATCH(C240, INVENTARIO!A:A, 0), 6), 0)
)</f>
        <v>4</v>
      </c>
      <c r="H240">
        <v>2</v>
      </c>
      <c r="I240">
        <f t="shared" si="34"/>
        <v>0</v>
      </c>
    </row>
    <row r="241" spans="1:9">
      <c r="A241" s="5" t="s">
        <v>459</v>
      </c>
      <c r="B241" s="5"/>
      <c r="C241" s="9" t="s">
        <v>1846</v>
      </c>
      <c r="D241" s="5" t="s">
        <v>460</v>
      </c>
      <c r="E241" s="5" t="s">
        <v>16</v>
      </c>
      <c r="F241" s="6">
        <v>0</v>
      </c>
      <c r="G241">
        <f>IF(
   OR(
     ISNUMBER(SEARCH("Combo", D241)),
     ISNUMBER(SEARCH("Set", D241)),
     ISNUMBER(SEARCH("+", D241)),
     ISNUMBER(SEARCH("Cama", D241)),
     ISNUMBER(SEARCH("Espaldar", D241)),
     ISNUMBER(SEARCH("Juego", D241)),
     ISNUMBER(SEARCH("Sofacama", D241)),
     ISNUMBER(SEARCH("Cuadro", D241))
   ),
   4,
   IFERROR(INDEX(INVENTARIO!A:H, MATCH(C241, INVENTARIO!A:A, 0), 6), 0)
)</f>
        <v>0</v>
      </c>
      <c r="H241">
        <v>4</v>
      </c>
      <c r="I241">
        <f t="shared" si="34"/>
        <v>0</v>
      </c>
    </row>
    <row r="242" spans="1:9">
      <c r="A242" s="5" t="s">
        <v>461</v>
      </c>
      <c r="B242" s="5"/>
      <c r="C242" s="5" t="s">
        <v>6</v>
      </c>
      <c r="D242" s="5" t="s">
        <v>462</v>
      </c>
      <c r="E242" s="5" t="s">
        <v>16</v>
      </c>
      <c r="F242" s="8"/>
      <c r="I242">
        <f t="shared" si="34"/>
        <v>1</v>
      </c>
    </row>
    <row r="243" spans="1:9" ht="52.8">
      <c r="A243" s="5" t="s">
        <v>461</v>
      </c>
      <c r="B243" s="5" t="s">
        <v>463</v>
      </c>
      <c r="C243" s="9" t="s">
        <v>1847</v>
      </c>
      <c r="D243" s="7" t="str">
        <f>"     "&amp;D242</f>
        <v xml:space="preserve">     Mesa Comedor Industry + Silla Milano</v>
      </c>
      <c r="E243" s="5" t="s">
        <v>36</v>
      </c>
      <c r="F243" s="6">
        <v>4</v>
      </c>
      <c r="G243">
        <f>IF(
   OR(
     ISNUMBER(SEARCH("Combo", D243)),
     ISNUMBER(SEARCH("Set", D243)),
     ISNUMBER(SEARCH("+", D243)),
     ISNUMBER(SEARCH("Cama", D243)),
     ISNUMBER(SEARCH("Espaldar", D243)),
     ISNUMBER(SEARCH("Juego", D243)),
     ISNUMBER(SEARCH("Sofacama", D243)),
     ISNUMBER(SEARCH("Cuadro", D243))
   ),
   4,
   IFERROR(INDEX(INVENTARIO!A:H, MATCH(C243, INVENTARIO!A:A, 0), 6), 0)
)</f>
        <v>4</v>
      </c>
      <c r="H243">
        <v>4</v>
      </c>
      <c r="I243">
        <f t="shared" si="34"/>
        <v>1</v>
      </c>
    </row>
    <row r="244" spans="1:9" ht="52.8">
      <c r="A244" s="5" t="s">
        <v>461</v>
      </c>
      <c r="B244" s="5" t="s">
        <v>464</v>
      </c>
      <c r="C244" s="9" t="s">
        <v>1848</v>
      </c>
      <c r="D244" s="7" t="str">
        <f>"     "&amp;D242</f>
        <v xml:space="preserve">     Mesa Comedor Industry + Silla Milano</v>
      </c>
      <c r="E244" s="5" t="s">
        <v>12</v>
      </c>
      <c r="F244" s="6">
        <v>4</v>
      </c>
      <c r="G244">
        <f>IF(
   OR(
     ISNUMBER(SEARCH("Combo", D244)),
     ISNUMBER(SEARCH("Set", D244)),
     ISNUMBER(SEARCH("+", D244)),
     ISNUMBER(SEARCH("Cama", D244)),
     ISNUMBER(SEARCH("Espaldar", D244)),
     ISNUMBER(SEARCH("Juego", D244)),
     ISNUMBER(SEARCH("Sofacama", D244)),
     ISNUMBER(SEARCH("Cuadro", D244))
   ),
   4,
   IFERROR(INDEX(INVENTARIO!A:H, MATCH(C244, INVENTARIO!A:A, 0), 6), 0)
)</f>
        <v>4</v>
      </c>
      <c r="H244">
        <v>4</v>
      </c>
      <c r="I244">
        <f t="shared" si="34"/>
        <v>1</v>
      </c>
    </row>
    <row r="245" spans="1:9" ht="52.8">
      <c r="A245" s="5" t="s">
        <v>461</v>
      </c>
      <c r="B245" s="5" t="s">
        <v>465</v>
      </c>
      <c r="C245" s="9" t="s">
        <v>1849</v>
      </c>
      <c r="D245" s="7" t="str">
        <f>"     "&amp;D242</f>
        <v xml:space="preserve">     Mesa Comedor Industry + Silla Milano</v>
      </c>
      <c r="E245" s="5" t="s">
        <v>38</v>
      </c>
      <c r="F245" s="6">
        <v>4</v>
      </c>
      <c r="G245">
        <f>IF(
   OR(
     ISNUMBER(SEARCH("Combo", D245)),
     ISNUMBER(SEARCH("Set", D245)),
     ISNUMBER(SEARCH("+", D245)),
     ISNUMBER(SEARCH("Cama", D245)),
     ISNUMBER(SEARCH("Espaldar", D245)),
     ISNUMBER(SEARCH("Juego", D245)),
     ISNUMBER(SEARCH("Sofacama", D245)),
     ISNUMBER(SEARCH("Cuadro", D245))
   ),
   4,
   IFERROR(INDEX(INVENTARIO!A:H, MATCH(C245, INVENTARIO!A:A, 0), 6), 0)
)</f>
        <v>4</v>
      </c>
      <c r="H245">
        <v>4</v>
      </c>
      <c r="I245">
        <f t="shared" si="34"/>
        <v>1</v>
      </c>
    </row>
    <row r="246" spans="1:9" ht="52.8">
      <c r="A246" s="5" t="s">
        <v>461</v>
      </c>
      <c r="B246" s="5" t="s">
        <v>466</v>
      </c>
      <c r="C246" s="9" t="s">
        <v>1850</v>
      </c>
      <c r="D246" s="7" t="str">
        <f>"     "&amp;D242</f>
        <v xml:space="preserve">     Mesa Comedor Industry + Silla Milano</v>
      </c>
      <c r="E246" s="5" t="s">
        <v>48</v>
      </c>
      <c r="F246" s="6">
        <v>4</v>
      </c>
      <c r="G246">
        <f>IF(
   OR(
     ISNUMBER(SEARCH("Combo", D246)),
     ISNUMBER(SEARCH("Set", D246)),
     ISNUMBER(SEARCH("+", D246)),
     ISNUMBER(SEARCH("Cama", D246)),
     ISNUMBER(SEARCH("Espaldar", D246)),
     ISNUMBER(SEARCH("Juego", D246)),
     ISNUMBER(SEARCH("Sofacama", D246)),
     ISNUMBER(SEARCH("Cuadro", D246))
   ),
   4,
   IFERROR(INDEX(INVENTARIO!A:H, MATCH(C246, INVENTARIO!A:A, 0), 6), 0)
)</f>
        <v>4</v>
      </c>
      <c r="H246">
        <v>4</v>
      </c>
      <c r="I246">
        <f t="shared" si="34"/>
        <v>1</v>
      </c>
    </row>
    <row r="247" spans="1:9">
      <c r="A247" s="5" t="s">
        <v>467</v>
      </c>
      <c r="B247" s="5" t="s">
        <v>468</v>
      </c>
      <c r="C247" s="9" t="s">
        <v>1851</v>
      </c>
      <c r="D247" s="9" t="s">
        <v>469</v>
      </c>
      <c r="E247" s="5" t="s">
        <v>12</v>
      </c>
      <c r="F247" s="6">
        <v>4</v>
      </c>
      <c r="G247">
        <f>IF(
   OR(
     ISNUMBER(SEARCH("Combo", D247)),
     ISNUMBER(SEARCH("Set", D247)),
     ISNUMBER(SEARCH("+", D247)),
     ISNUMBER(SEARCH("Cama", D247)),
     ISNUMBER(SEARCH("Espaldar", D247)),
     ISNUMBER(SEARCH("Juego", D247)),
     ISNUMBER(SEARCH("Sofacama", D247)),
     ISNUMBER(SEARCH("Cuadro", D247))
   ),
   4,
   IFERROR(INDEX(INVENTARIO!A:H, MATCH(C247, INVENTARIO!A:A, 0), 6), 0)
)</f>
        <v>4</v>
      </c>
      <c r="H247">
        <v>4</v>
      </c>
      <c r="I247">
        <f t="shared" si="34"/>
        <v>1</v>
      </c>
    </row>
    <row r="248" spans="1:9">
      <c r="A248" s="5" t="s">
        <v>470</v>
      </c>
      <c r="B248" s="5" t="s">
        <v>471</v>
      </c>
      <c r="C248" s="9" t="s">
        <v>1852</v>
      </c>
      <c r="D248" s="9" t="s">
        <v>472</v>
      </c>
      <c r="E248" s="5" t="s">
        <v>12</v>
      </c>
      <c r="F248" s="6">
        <v>4</v>
      </c>
      <c r="G248">
        <f>IF(
   OR(
     ISNUMBER(SEARCH("Combo", D248)),
     ISNUMBER(SEARCH("Set", D248)),
     ISNUMBER(SEARCH("+", D248)),
     ISNUMBER(SEARCH("Cama", D248)),
     ISNUMBER(SEARCH("Espaldar", D248)),
     ISNUMBER(SEARCH("Juego", D248)),
     ISNUMBER(SEARCH("Sofacama", D248)),
     ISNUMBER(SEARCH("Cuadro", D248))
   ),
   4,
   IFERROR(INDEX(INVENTARIO!A:H, MATCH(C248, INVENTARIO!A:A, 0), 6), 0)
)</f>
        <v>4</v>
      </c>
      <c r="H248">
        <v>4</v>
      </c>
    </row>
    <row r="249" spans="1:9">
      <c r="A249" s="5" t="s">
        <v>473</v>
      </c>
      <c r="B249" s="5" t="s">
        <v>474</v>
      </c>
      <c r="C249" s="9" t="s">
        <v>1853</v>
      </c>
      <c r="D249" s="9" t="s">
        <v>475</v>
      </c>
      <c r="E249" s="5" t="s">
        <v>12</v>
      </c>
      <c r="F249" s="6">
        <v>4</v>
      </c>
      <c r="G249">
        <f>IF(
   OR(
     ISNUMBER(SEARCH("Combo", D249)),
     ISNUMBER(SEARCH("Set", D249)),
     ISNUMBER(SEARCH("+", D249)),
     ISNUMBER(SEARCH("Cama", D249)),
     ISNUMBER(SEARCH("Espaldar", D249)),
     ISNUMBER(SEARCH("Juego", D249)),
     ISNUMBER(SEARCH("Sofacama", D249)),
     ISNUMBER(SEARCH("Cuadro", D249))
   ),
   4,
   IFERROR(INDEX(INVENTARIO!A:H, MATCH(C249, INVENTARIO!A:A, 0), 6), 0)
)</f>
        <v>4</v>
      </c>
      <c r="H249">
        <v>4</v>
      </c>
      <c r="I249">
        <f t="shared" ref="I249:I258" si="35">+IF(H249=F249,1,0)</f>
        <v>1</v>
      </c>
    </row>
    <row r="250" spans="1:9">
      <c r="A250" s="5" t="s">
        <v>476</v>
      </c>
      <c r="B250" s="5" t="s">
        <v>477</v>
      </c>
      <c r="C250" s="9" t="s">
        <v>1854</v>
      </c>
      <c r="D250" s="9" t="s">
        <v>478</v>
      </c>
      <c r="E250" s="5" t="s">
        <v>12</v>
      </c>
      <c r="F250" s="6">
        <v>4</v>
      </c>
      <c r="G250">
        <f>IF(
   OR(
     ISNUMBER(SEARCH("Combo", D250)),
     ISNUMBER(SEARCH("Set", D250)),
     ISNUMBER(SEARCH("+", D250)),
     ISNUMBER(SEARCH("Cama", D250)),
     ISNUMBER(SEARCH("Espaldar", D250)),
     ISNUMBER(SEARCH("Juego", D250)),
     ISNUMBER(SEARCH("Sofacama", D250)),
     ISNUMBER(SEARCH("Cuadro", D250))
   ),
   4,
   IFERROR(INDEX(INVENTARIO!A:H, MATCH(C250, INVENTARIO!A:A, 0), 6), 0)
)</f>
        <v>4</v>
      </c>
      <c r="H250">
        <v>4</v>
      </c>
      <c r="I250">
        <f t="shared" si="35"/>
        <v>1</v>
      </c>
    </row>
    <row r="251" spans="1:9">
      <c r="A251" s="5" t="s">
        <v>479</v>
      </c>
      <c r="B251" s="5" t="s">
        <v>480</v>
      </c>
      <c r="C251" s="9" t="s">
        <v>1855</v>
      </c>
      <c r="D251" s="9" t="s">
        <v>481</v>
      </c>
      <c r="E251" s="5" t="s">
        <v>12</v>
      </c>
      <c r="F251" s="6">
        <v>4</v>
      </c>
      <c r="G251">
        <f>IF(
   OR(
     ISNUMBER(SEARCH("Combo", D251)),
     ISNUMBER(SEARCH("Set", D251)),
     ISNUMBER(SEARCH("+", D251)),
     ISNUMBER(SEARCH("Cama", D251)),
     ISNUMBER(SEARCH("Espaldar", D251)),
     ISNUMBER(SEARCH("Juego", D251)),
     ISNUMBER(SEARCH("Sofacama", D251)),
     ISNUMBER(SEARCH("Cuadro", D251))
   ),
   4,
   IFERROR(INDEX(INVENTARIO!A:H, MATCH(C251, INVENTARIO!A:A, 0), 6), 0)
)</f>
        <v>4</v>
      </c>
      <c r="H251">
        <v>4</v>
      </c>
      <c r="I251">
        <f t="shared" si="35"/>
        <v>1</v>
      </c>
    </row>
    <row r="252" spans="1:9">
      <c r="A252" s="5" t="s">
        <v>482</v>
      </c>
      <c r="B252" s="5"/>
      <c r="C252" s="5" t="s">
        <v>6</v>
      </c>
      <c r="D252" s="9" t="s">
        <v>483</v>
      </c>
      <c r="E252" s="5" t="s">
        <v>16</v>
      </c>
      <c r="F252" s="8"/>
      <c r="I252">
        <f t="shared" si="35"/>
        <v>1</v>
      </c>
    </row>
    <row r="253" spans="1:9" ht="66">
      <c r="A253" s="5" t="s">
        <v>482</v>
      </c>
      <c r="B253" s="5" t="s">
        <v>484</v>
      </c>
      <c r="C253" s="9" t="s">
        <v>1856</v>
      </c>
      <c r="D253" s="7" t="str">
        <f>"     "&amp;D252</f>
        <v xml:space="preserve">     Escritorio Acqua Negro + Silla Milano</v>
      </c>
      <c r="E253" s="5" t="s">
        <v>350</v>
      </c>
      <c r="F253" s="6">
        <v>4</v>
      </c>
      <c r="G253">
        <f>IF(
   OR(
     ISNUMBER(SEARCH("Combo", D253)),
     ISNUMBER(SEARCH("Set", D253)),
     ISNUMBER(SEARCH("+", D253)),
     ISNUMBER(SEARCH("Cama", D253)),
     ISNUMBER(SEARCH("Espaldar", D253)),
     ISNUMBER(SEARCH("Juego", D253)),
     ISNUMBER(SEARCH("Sofacama", D253)),
     ISNUMBER(SEARCH("Cuadro", D253))
   ),
   4,
   IFERROR(INDEX(INVENTARIO!A:H, MATCH(C253, INVENTARIO!A:A, 0), 6), 0)
)</f>
        <v>4</v>
      </c>
      <c r="H253">
        <v>4</v>
      </c>
      <c r="I253">
        <f t="shared" si="35"/>
        <v>1</v>
      </c>
    </row>
    <row r="254" spans="1:9" ht="66">
      <c r="A254" s="5" t="s">
        <v>482</v>
      </c>
      <c r="B254" s="5" t="s">
        <v>485</v>
      </c>
      <c r="C254" s="9" t="s">
        <v>1857</v>
      </c>
      <c r="D254" s="7" t="str">
        <f>"     "&amp;D252</f>
        <v xml:space="preserve">     Escritorio Acqua Negro + Silla Milano</v>
      </c>
      <c r="E254" s="5" t="s">
        <v>153</v>
      </c>
      <c r="F254" s="6">
        <v>4</v>
      </c>
      <c r="G254">
        <f>IF(
   OR(
     ISNUMBER(SEARCH("Combo", D254)),
     ISNUMBER(SEARCH("Set", D254)),
     ISNUMBER(SEARCH("+", D254)),
     ISNUMBER(SEARCH("Cama", D254)),
     ISNUMBER(SEARCH("Espaldar", D254)),
     ISNUMBER(SEARCH("Juego", D254)),
     ISNUMBER(SEARCH("Sofacama", D254)),
     ISNUMBER(SEARCH("Cuadro", D254))
   ),
   4,
   IFERROR(INDEX(INVENTARIO!A:H, MATCH(C254, INVENTARIO!A:A, 0), 6), 0)
)</f>
        <v>4</v>
      </c>
      <c r="H254">
        <v>4</v>
      </c>
      <c r="I254">
        <f t="shared" si="35"/>
        <v>1</v>
      </c>
    </row>
    <row r="255" spans="1:9" ht="66">
      <c r="A255" s="5" t="s">
        <v>482</v>
      </c>
      <c r="B255" s="5" t="s">
        <v>486</v>
      </c>
      <c r="C255" s="9" t="s">
        <v>1858</v>
      </c>
      <c r="D255" s="7" t="str">
        <f>"     "&amp;D252</f>
        <v xml:space="preserve">     Escritorio Acqua Negro + Silla Milano</v>
      </c>
      <c r="E255" s="5" t="s">
        <v>54</v>
      </c>
      <c r="F255" s="6">
        <v>4</v>
      </c>
      <c r="G255">
        <f>IF(
   OR(
     ISNUMBER(SEARCH("Combo", D255)),
     ISNUMBER(SEARCH("Set", D255)),
     ISNUMBER(SEARCH("+", D255)),
     ISNUMBER(SEARCH("Cama", D255)),
     ISNUMBER(SEARCH("Espaldar", D255)),
     ISNUMBER(SEARCH("Juego", D255)),
     ISNUMBER(SEARCH("Sofacama", D255)),
     ISNUMBER(SEARCH("Cuadro", D255))
   ),
   4,
   IFERROR(INDEX(INVENTARIO!A:H, MATCH(C255, INVENTARIO!A:A, 0), 6), 0)
)</f>
        <v>4</v>
      </c>
      <c r="H255">
        <v>4</v>
      </c>
      <c r="I255">
        <f t="shared" si="35"/>
        <v>1</v>
      </c>
    </row>
    <row r="256" spans="1:9">
      <c r="A256" s="5" t="s">
        <v>487</v>
      </c>
      <c r="B256" s="5" t="s">
        <v>488</v>
      </c>
      <c r="C256" s="9" t="s">
        <v>1859</v>
      </c>
      <c r="D256" s="9" t="s">
        <v>489</v>
      </c>
      <c r="E256" s="5" t="s">
        <v>12</v>
      </c>
      <c r="F256" s="6">
        <v>4</v>
      </c>
      <c r="G256">
        <f>IF(
   OR(
     ISNUMBER(SEARCH("Combo", D256)),
     ISNUMBER(SEARCH("Set", D256)),
     ISNUMBER(SEARCH("+", D256)),
     ISNUMBER(SEARCH("Cama", D256)),
     ISNUMBER(SEARCH("Espaldar", D256)),
     ISNUMBER(SEARCH("Juego", D256)),
     ISNUMBER(SEARCH("Sofacama", D256)),
     ISNUMBER(SEARCH("Cuadro", D256))
   ),
   4,
   IFERROR(INDEX(INVENTARIO!A:H, MATCH(C256, INVENTARIO!A:A, 0), 6), 0)
)</f>
        <v>4</v>
      </c>
      <c r="H256">
        <v>4</v>
      </c>
      <c r="I256">
        <f t="shared" si="35"/>
        <v>1</v>
      </c>
    </row>
    <row r="257" spans="1:9">
      <c r="A257" s="5" t="s">
        <v>490</v>
      </c>
      <c r="B257" s="5" t="s">
        <v>491</v>
      </c>
      <c r="C257" s="9" t="s">
        <v>1860</v>
      </c>
      <c r="D257" s="9" t="s">
        <v>492</v>
      </c>
      <c r="E257" s="5" t="s">
        <v>153</v>
      </c>
      <c r="F257" s="6">
        <v>4</v>
      </c>
      <c r="G257">
        <f>IF(
   OR(
     ISNUMBER(SEARCH("Combo", D257)),
     ISNUMBER(SEARCH("Set", D257)),
     ISNUMBER(SEARCH("+", D257)),
     ISNUMBER(SEARCH("Cama", D257)),
     ISNUMBER(SEARCH("Espaldar", D257)),
     ISNUMBER(SEARCH("Juego", D257)),
     ISNUMBER(SEARCH("Sofacama", D257)),
     ISNUMBER(SEARCH("Cuadro", D257))
   ),
   4,
   IFERROR(INDEX(INVENTARIO!A:H, MATCH(C257, INVENTARIO!A:A, 0), 6), 0)
)</f>
        <v>4</v>
      </c>
      <c r="H257">
        <v>4</v>
      </c>
      <c r="I257">
        <f t="shared" si="35"/>
        <v>1</v>
      </c>
    </row>
    <row r="258" spans="1:9">
      <c r="A258" s="5" t="s">
        <v>493</v>
      </c>
      <c r="B258" s="5" t="s">
        <v>494</v>
      </c>
      <c r="C258" s="9" t="s">
        <v>1861</v>
      </c>
      <c r="D258" s="9" t="s">
        <v>495</v>
      </c>
      <c r="E258" s="5" t="s">
        <v>12</v>
      </c>
      <c r="F258" s="6">
        <v>4</v>
      </c>
      <c r="G258">
        <f>IF(
   OR(
     ISNUMBER(SEARCH("Combo", D258)),
     ISNUMBER(SEARCH("Set", D258)),
     ISNUMBER(SEARCH("+", D258)),
     ISNUMBER(SEARCH("Cama", D258)),
     ISNUMBER(SEARCH("Espaldar", D258)),
     ISNUMBER(SEARCH("Juego", D258)),
     ISNUMBER(SEARCH("Sofacama", D258)),
     ISNUMBER(SEARCH("Cuadro", D258))
   ),
   4,
   IFERROR(INDEX(INVENTARIO!A:H, MATCH(C258, INVENTARIO!A:A, 0), 6), 0)
)</f>
        <v>4</v>
      </c>
      <c r="H258">
        <v>4</v>
      </c>
      <c r="I258">
        <f t="shared" si="35"/>
        <v>1</v>
      </c>
    </row>
    <row r="259" spans="1:9">
      <c r="A259" s="5" t="s">
        <v>496</v>
      </c>
      <c r="B259" s="5" t="s">
        <v>497</v>
      </c>
      <c r="C259" s="9" t="s">
        <v>1862</v>
      </c>
      <c r="D259" s="9" t="s">
        <v>498</v>
      </c>
      <c r="E259" s="5" t="s">
        <v>12</v>
      </c>
      <c r="F259" s="6">
        <v>4</v>
      </c>
      <c r="G259">
        <f>IF(
   OR(
     ISNUMBER(SEARCH("Combo", D259)),
     ISNUMBER(SEARCH("Set", D259)),
     ISNUMBER(SEARCH("+", D259)),
     ISNUMBER(SEARCH("Cama", D259)),
     ISNUMBER(SEARCH("Espaldar", D259)),
     ISNUMBER(SEARCH("Juego", D259)),
     ISNUMBER(SEARCH("Sofacama", D259)),
     ISNUMBER(SEARCH("Cuadro", D259))
   ),
   4,
   IFERROR(INDEX(INVENTARIO!A:H, MATCH(C259, INVENTARIO!A:A, 0), 6), 0)
)</f>
        <v>4</v>
      </c>
      <c r="H259">
        <v>4</v>
      </c>
    </row>
    <row r="260" spans="1:9">
      <c r="A260" s="5" t="s">
        <v>499</v>
      </c>
      <c r="B260" s="5" t="s">
        <v>500</v>
      </c>
      <c r="C260" s="9" t="s">
        <v>1863</v>
      </c>
      <c r="D260" s="9" t="s">
        <v>501</v>
      </c>
      <c r="E260" s="5" t="s">
        <v>153</v>
      </c>
      <c r="F260" s="6">
        <v>4</v>
      </c>
      <c r="G260">
        <f>IF(
   OR(
     ISNUMBER(SEARCH("Combo", D260)),
     ISNUMBER(SEARCH("Set", D260)),
     ISNUMBER(SEARCH("+", D260)),
     ISNUMBER(SEARCH("Cama", D260)),
     ISNUMBER(SEARCH("Espaldar", D260)),
     ISNUMBER(SEARCH("Juego", D260)),
     ISNUMBER(SEARCH("Sofacama", D260)),
     ISNUMBER(SEARCH("Cuadro", D260))
   ),
   4,
   IFERROR(INDEX(INVENTARIO!A:H, MATCH(C260, INVENTARIO!A:A, 0), 6), 0)
)</f>
        <v>4</v>
      </c>
      <c r="H260">
        <v>4</v>
      </c>
      <c r="I260">
        <f t="shared" ref="I260:I262" si="36">+IF(H260=F260,1,0)</f>
        <v>1</v>
      </c>
    </row>
    <row r="261" spans="1:9">
      <c r="A261" s="5" t="s">
        <v>502</v>
      </c>
      <c r="B261" s="5" t="s">
        <v>503</v>
      </c>
      <c r="C261" s="9" t="s">
        <v>1864</v>
      </c>
      <c r="D261" s="9" t="s">
        <v>504</v>
      </c>
      <c r="E261" s="5" t="s">
        <v>12</v>
      </c>
      <c r="F261" s="6">
        <v>4</v>
      </c>
      <c r="G261">
        <f>IF(
   OR(
     ISNUMBER(SEARCH("Combo", D261)),
     ISNUMBER(SEARCH("Set", D261)),
     ISNUMBER(SEARCH("+", D261)),
     ISNUMBER(SEARCH("Cama", D261)),
     ISNUMBER(SEARCH("Espaldar", D261)),
     ISNUMBER(SEARCH("Juego", D261)),
     ISNUMBER(SEARCH("Sofacama", D261)),
     ISNUMBER(SEARCH("Cuadro", D261))
   ),
   4,
   IFERROR(INDEX(INVENTARIO!A:H, MATCH(C261, INVENTARIO!A:A, 0), 6), 0)
)</f>
        <v>4</v>
      </c>
      <c r="H261">
        <v>4</v>
      </c>
      <c r="I261">
        <f t="shared" si="36"/>
        <v>1</v>
      </c>
    </row>
    <row r="262" spans="1:9">
      <c r="A262" s="5" t="s">
        <v>505</v>
      </c>
      <c r="B262" s="5" t="s">
        <v>506</v>
      </c>
      <c r="C262" s="9" t="s">
        <v>1865</v>
      </c>
      <c r="D262" s="9" t="s">
        <v>507</v>
      </c>
      <c r="E262" s="5" t="s">
        <v>12</v>
      </c>
      <c r="F262" s="6">
        <v>4</v>
      </c>
      <c r="G262">
        <f>IF(
   OR(
     ISNUMBER(SEARCH("Combo", D262)),
     ISNUMBER(SEARCH("Set", D262)),
     ISNUMBER(SEARCH("+", D262)),
     ISNUMBER(SEARCH("Cama", D262)),
     ISNUMBER(SEARCH("Espaldar", D262)),
     ISNUMBER(SEARCH("Juego", D262)),
     ISNUMBER(SEARCH("Sofacama", D262)),
     ISNUMBER(SEARCH("Cuadro", D262))
   ),
   4,
   IFERROR(INDEX(INVENTARIO!A:H, MATCH(C262, INVENTARIO!A:A, 0), 6), 0)
)</f>
        <v>4</v>
      </c>
      <c r="H262">
        <v>4</v>
      </c>
      <c r="I262">
        <f t="shared" si="36"/>
        <v>1</v>
      </c>
    </row>
    <row r="263" spans="1:9">
      <c r="A263" s="5" t="s">
        <v>508</v>
      </c>
      <c r="B263" s="5"/>
      <c r="C263" s="5" t="s">
        <v>6</v>
      </c>
      <c r="D263" s="9" t="s">
        <v>509</v>
      </c>
      <c r="E263" s="5" t="s">
        <v>16</v>
      </c>
      <c r="F263" s="8"/>
    </row>
    <row r="264" spans="1:9" ht="66">
      <c r="A264" s="5" t="s">
        <v>508</v>
      </c>
      <c r="B264" s="5" t="s">
        <v>510</v>
      </c>
      <c r="C264" s="9" t="s">
        <v>1866</v>
      </c>
      <c r="D264" s="7" t="str">
        <f>"     "&amp;D263</f>
        <v xml:space="preserve">     Escritorio Moderno Black + Silla Milano</v>
      </c>
      <c r="E264" s="5" t="s">
        <v>153</v>
      </c>
      <c r="F264" s="6">
        <v>4</v>
      </c>
      <c r="G264">
        <f>IF(
   OR(
     ISNUMBER(SEARCH("Combo", D264)),
     ISNUMBER(SEARCH("Set", D264)),
     ISNUMBER(SEARCH("+", D264)),
     ISNUMBER(SEARCH("Cama", D264)),
     ISNUMBER(SEARCH("Espaldar", D264)),
     ISNUMBER(SEARCH("Juego", D264)),
     ISNUMBER(SEARCH("Sofacama", D264)),
     ISNUMBER(SEARCH("Cuadro", D264))
   ),
   4,
   IFERROR(INDEX(INVENTARIO!A:H, MATCH(C264, INVENTARIO!A:A, 0), 6), 0)
)</f>
        <v>4</v>
      </c>
      <c r="H264">
        <v>4</v>
      </c>
      <c r="I264">
        <f t="shared" ref="I264:I272" si="37">+IF(H264=F264,1,0)</f>
        <v>1</v>
      </c>
    </row>
    <row r="265" spans="1:9" ht="66">
      <c r="A265" s="5" t="s">
        <v>508</v>
      </c>
      <c r="B265" s="5" t="s">
        <v>511</v>
      </c>
      <c r="C265" s="9" t="s">
        <v>1867</v>
      </c>
      <c r="D265" s="7" t="str">
        <f>"     "&amp;D263</f>
        <v xml:space="preserve">     Escritorio Moderno Black + Silla Milano</v>
      </c>
      <c r="E265" s="5" t="s">
        <v>54</v>
      </c>
      <c r="F265" s="6">
        <v>4</v>
      </c>
      <c r="G265">
        <f>IF(
   OR(
     ISNUMBER(SEARCH("Combo", D265)),
     ISNUMBER(SEARCH("Set", D265)),
     ISNUMBER(SEARCH("+", D265)),
     ISNUMBER(SEARCH("Cama", D265)),
     ISNUMBER(SEARCH("Espaldar", D265)),
     ISNUMBER(SEARCH("Juego", D265)),
     ISNUMBER(SEARCH("Sofacama", D265)),
     ISNUMBER(SEARCH("Cuadro", D265))
   ),
   4,
   IFERROR(INDEX(INVENTARIO!A:H, MATCH(C265, INVENTARIO!A:A, 0), 6), 0)
)</f>
        <v>4</v>
      </c>
      <c r="H265">
        <v>4</v>
      </c>
      <c r="I265">
        <f t="shared" si="37"/>
        <v>1</v>
      </c>
    </row>
    <row r="266" spans="1:9">
      <c r="A266" s="5" t="s">
        <v>512</v>
      </c>
      <c r="B266" s="5" t="s">
        <v>513</v>
      </c>
      <c r="C266" s="9" t="s">
        <v>1868</v>
      </c>
      <c r="D266" s="9" t="s">
        <v>514</v>
      </c>
      <c r="E266" s="5" t="s">
        <v>153</v>
      </c>
      <c r="F266" s="6">
        <v>4</v>
      </c>
      <c r="G266">
        <f>IF(
   OR(
     ISNUMBER(SEARCH("Combo", D266)),
     ISNUMBER(SEARCH("Set", D266)),
     ISNUMBER(SEARCH("+", D266)),
     ISNUMBER(SEARCH("Cama", D266)),
     ISNUMBER(SEARCH("Espaldar", D266)),
     ISNUMBER(SEARCH("Juego", D266)),
     ISNUMBER(SEARCH("Sofacama", D266)),
     ISNUMBER(SEARCH("Cuadro", D266))
   ),
   4,
   IFERROR(INDEX(INVENTARIO!A:H, MATCH(C266, INVENTARIO!A:A, 0), 6), 0)
)</f>
        <v>4</v>
      </c>
      <c r="H266">
        <v>4</v>
      </c>
      <c r="I266">
        <f t="shared" si="37"/>
        <v>1</v>
      </c>
    </row>
    <row r="267" spans="1:9">
      <c r="A267" s="5" t="s">
        <v>515</v>
      </c>
      <c r="B267" s="5"/>
      <c r="C267" s="5" t="s">
        <v>6</v>
      </c>
      <c r="D267" s="9" t="s">
        <v>516</v>
      </c>
      <c r="E267" s="5" t="s">
        <v>16</v>
      </c>
      <c r="F267" s="8"/>
      <c r="I267">
        <f t="shared" si="37"/>
        <v>1</v>
      </c>
    </row>
    <row r="268" spans="1:9" ht="92.4">
      <c r="A268" s="5" t="s">
        <v>515</v>
      </c>
      <c r="B268" s="5" t="s">
        <v>517</v>
      </c>
      <c r="C268" s="9" t="s">
        <v>1869</v>
      </c>
      <c r="D268" s="7" t="str">
        <f>"     "&amp;D267</f>
        <v xml:space="preserve">     Combo Cama King + Cabecero Mousai Gratis Sabanas 300 Hilos</v>
      </c>
      <c r="E268" s="5" t="s">
        <v>48</v>
      </c>
      <c r="F268" s="6">
        <v>4</v>
      </c>
      <c r="G268">
        <f>IF(
   OR(
     ISNUMBER(SEARCH("Combo", D268)),
     ISNUMBER(SEARCH("Set", D268)),
     ISNUMBER(SEARCH("+", D268)),
     ISNUMBER(SEARCH("Cama", D268)),
     ISNUMBER(SEARCH("Espaldar", D268)),
     ISNUMBER(SEARCH("Juego", D268)),
     ISNUMBER(SEARCH("Sofacama", D268)),
     ISNUMBER(SEARCH("Cuadro", D268))
   ),
   4,
   IFERROR(INDEX(INVENTARIO!A:H, MATCH(C268, INVENTARIO!A:A, 0), 6), 0)
)</f>
        <v>4</v>
      </c>
      <c r="H268">
        <v>4</v>
      </c>
      <c r="I268">
        <f t="shared" si="37"/>
        <v>1</v>
      </c>
    </row>
    <row r="269" spans="1:9" ht="92.4">
      <c r="A269" s="5" t="s">
        <v>515</v>
      </c>
      <c r="B269" s="5" t="s">
        <v>518</v>
      </c>
      <c r="C269" s="9" t="s">
        <v>1870</v>
      </c>
      <c r="D269" s="7" t="str">
        <f>"     "&amp;D267</f>
        <v xml:space="preserve">     Combo Cama King + Cabecero Mousai Gratis Sabanas 300 Hilos</v>
      </c>
      <c r="E269" s="5" t="s">
        <v>12</v>
      </c>
      <c r="F269" s="6">
        <v>4</v>
      </c>
      <c r="G269">
        <f>IF(
   OR(
     ISNUMBER(SEARCH("Combo", D269)),
     ISNUMBER(SEARCH("Set", D269)),
     ISNUMBER(SEARCH("+", D269)),
     ISNUMBER(SEARCH("Cama", D269)),
     ISNUMBER(SEARCH("Espaldar", D269)),
     ISNUMBER(SEARCH("Juego", D269)),
     ISNUMBER(SEARCH("Sofacama", D269)),
     ISNUMBER(SEARCH("Cuadro", D269))
   ),
   4,
   IFERROR(INDEX(INVENTARIO!A:H, MATCH(C269, INVENTARIO!A:A, 0), 6), 0)
)</f>
        <v>4</v>
      </c>
      <c r="H269">
        <v>4</v>
      </c>
      <c r="I269">
        <f t="shared" si="37"/>
        <v>1</v>
      </c>
    </row>
    <row r="270" spans="1:9" ht="92.4">
      <c r="A270" s="5" t="s">
        <v>515</v>
      </c>
      <c r="B270" s="5" t="s">
        <v>519</v>
      </c>
      <c r="C270" s="9" t="s">
        <v>1871</v>
      </c>
      <c r="D270" s="7" t="str">
        <f>"     "&amp;D267</f>
        <v xml:space="preserve">     Combo Cama King + Cabecero Mousai Gratis Sabanas 300 Hilos</v>
      </c>
      <c r="E270" s="5" t="s">
        <v>34</v>
      </c>
      <c r="F270" s="6">
        <v>4</v>
      </c>
      <c r="G270">
        <f>IF(
   OR(
     ISNUMBER(SEARCH("Combo", D270)),
     ISNUMBER(SEARCH("Set", D270)),
     ISNUMBER(SEARCH("+", D270)),
     ISNUMBER(SEARCH("Cama", D270)),
     ISNUMBER(SEARCH("Espaldar", D270)),
     ISNUMBER(SEARCH("Juego", D270)),
     ISNUMBER(SEARCH("Sofacama", D270)),
     ISNUMBER(SEARCH("Cuadro", D270))
   ),
   4,
   IFERROR(INDEX(INVENTARIO!A:H, MATCH(C270, INVENTARIO!A:A, 0), 6), 0)
)</f>
        <v>4</v>
      </c>
      <c r="H270">
        <v>4</v>
      </c>
      <c r="I270">
        <f t="shared" si="37"/>
        <v>1</v>
      </c>
    </row>
    <row r="271" spans="1:9" ht="92.4">
      <c r="A271" s="5" t="s">
        <v>515</v>
      </c>
      <c r="B271" s="5" t="s">
        <v>520</v>
      </c>
      <c r="C271" s="9" t="s">
        <v>1872</v>
      </c>
      <c r="D271" s="7" t="str">
        <f>"     "&amp;D267</f>
        <v xml:space="preserve">     Combo Cama King + Cabecero Mousai Gratis Sabanas 300 Hilos</v>
      </c>
      <c r="E271" s="5" t="s">
        <v>300</v>
      </c>
      <c r="F271" s="6">
        <v>4</v>
      </c>
      <c r="G271">
        <f>IF(
   OR(
     ISNUMBER(SEARCH("Combo", D271)),
     ISNUMBER(SEARCH("Set", D271)),
     ISNUMBER(SEARCH("+", D271)),
     ISNUMBER(SEARCH("Cama", D271)),
     ISNUMBER(SEARCH("Espaldar", D271)),
     ISNUMBER(SEARCH("Juego", D271)),
     ISNUMBER(SEARCH("Sofacama", D271)),
     ISNUMBER(SEARCH("Cuadro", D271))
   ),
   4,
   IFERROR(INDEX(INVENTARIO!A:H, MATCH(C271, INVENTARIO!A:A, 0), 6), 0)
)</f>
        <v>4</v>
      </c>
      <c r="H271">
        <v>4</v>
      </c>
      <c r="I271">
        <f t="shared" si="37"/>
        <v>1</v>
      </c>
    </row>
    <row r="272" spans="1:9" ht="92.4">
      <c r="A272" s="5" t="s">
        <v>515</v>
      </c>
      <c r="B272" s="5" t="s">
        <v>521</v>
      </c>
      <c r="C272" s="9" t="s">
        <v>1873</v>
      </c>
      <c r="D272" s="7" t="str">
        <f>"     "&amp;D267</f>
        <v xml:space="preserve">     Combo Cama King + Cabecero Mousai Gratis Sabanas 300 Hilos</v>
      </c>
      <c r="E272" s="5" t="s">
        <v>302</v>
      </c>
      <c r="F272" s="6">
        <v>4</v>
      </c>
      <c r="G272">
        <f>IF(
   OR(
     ISNUMBER(SEARCH("Combo", D272)),
     ISNUMBER(SEARCH("Set", D272)),
     ISNUMBER(SEARCH("+", D272)),
     ISNUMBER(SEARCH("Cama", D272)),
     ISNUMBER(SEARCH("Espaldar", D272)),
     ISNUMBER(SEARCH("Juego", D272)),
     ISNUMBER(SEARCH("Sofacama", D272)),
     ISNUMBER(SEARCH("Cuadro", D272))
   ),
   4,
   IFERROR(INDEX(INVENTARIO!A:H, MATCH(C272, INVENTARIO!A:A, 0), 6), 0)
)</f>
        <v>4</v>
      </c>
      <c r="H272">
        <v>4</v>
      </c>
      <c r="I272">
        <f t="shared" si="37"/>
        <v>1</v>
      </c>
    </row>
    <row r="273" spans="1:9" ht="92.4">
      <c r="A273" s="5" t="s">
        <v>515</v>
      </c>
      <c r="B273" s="5" t="s">
        <v>522</v>
      </c>
      <c r="C273" s="9" t="s">
        <v>1874</v>
      </c>
      <c r="D273" s="7" t="str">
        <f>"     "&amp;D267</f>
        <v xml:space="preserve">     Combo Cama King + Cabecero Mousai Gratis Sabanas 300 Hilos</v>
      </c>
      <c r="E273" s="5" t="s">
        <v>304</v>
      </c>
      <c r="F273" s="6">
        <v>4</v>
      </c>
      <c r="G273">
        <f>IF(
   OR(
     ISNUMBER(SEARCH("Combo", D273)),
     ISNUMBER(SEARCH("Set", D273)),
     ISNUMBER(SEARCH("+", D273)),
     ISNUMBER(SEARCH("Cama", D273)),
     ISNUMBER(SEARCH("Espaldar", D273)),
     ISNUMBER(SEARCH("Juego", D273)),
     ISNUMBER(SEARCH("Sofacama", D273)),
     ISNUMBER(SEARCH("Cuadro", D273))
   ),
   4,
   IFERROR(INDEX(INVENTARIO!A:H, MATCH(C273, INVENTARIO!A:A, 0), 6), 0)
)</f>
        <v>4</v>
      </c>
      <c r="H273">
        <v>4</v>
      </c>
    </row>
    <row r="274" spans="1:9" ht="92.4">
      <c r="A274" s="5" t="s">
        <v>515</v>
      </c>
      <c r="B274" s="5" t="s">
        <v>523</v>
      </c>
      <c r="C274" s="9" t="s">
        <v>1875</v>
      </c>
      <c r="D274" s="7" t="str">
        <f>"     "&amp;D267</f>
        <v xml:space="preserve">     Combo Cama King + Cabecero Mousai Gratis Sabanas 300 Hilos</v>
      </c>
      <c r="E274" s="5" t="s">
        <v>297</v>
      </c>
      <c r="F274" s="6">
        <v>4</v>
      </c>
      <c r="G274">
        <f>IF(
   OR(
     ISNUMBER(SEARCH("Combo", D274)),
     ISNUMBER(SEARCH("Set", D274)),
     ISNUMBER(SEARCH("+", D274)),
     ISNUMBER(SEARCH("Cama", D274)),
     ISNUMBER(SEARCH("Espaldar", D274)),
     ISNUMBER(SEARCH("Juego", D274)),
     ISNUMBER(SEARCH("Sofacama", D274)),
     ISNUMBER(SEARCH("Cuadro", D274))
   ),
   4,
   IFERROR(INDEX(INVENTARIO!A:H, MATCH(C274, INVENTARIO!A:A, 0), 6), 0)
)</f>
        <v>4</v>
      </c>
      <c r="H274">
        <v>4</v>
      </c>
      <c r="I274">
        <f t="shared" ref="I274:I282" si="38">+IF(H274=F274,1,0)</f>
        <v>1</v>
      </c>
    </row>
    <row r="275" spans="1:9" ht="92.4">
      <c r="A275" s="5" t="s">
        <v>515</v>
      </c>
      <c r="B275" s="5" t="s">
        <v>524</v>
      </c>
      <c r="C275" s="9" t="s">
        <v>1876</v>
      </c>
      <c r="D275" s="7" t="str">
        <f>"     "&amp;D267</f>
        <v xml:space="preserve">     Combo Cama King + Cabecero Mousai Gratis Sabanas 300 Hilos</v>
      </c>
      <c r="E275" s="5" t="s">
        <v>306</v>
      </c>
      <c r="F275" s="6">
        <v>4</v>
      </c>
      <c r="G275">
        <f>IF(
   OR(
     ISNUMBER(SEARCH("Combo", D275)),
     ISNUMBER(SEARCH("Set", D275)),
     ISNUMBER(SEARCH("+", D275)),
     ISNUMBER(SEARCH("Cama", D275)),
     ISNUMBER(SEARCH("Espaldar", D275)),
     ISNUMBER(SEARCH("Juego", D275)),
     ISNUMBER(SEARCH("Sofacama", D275)),
     ISNUMBER(SEARCH("Cuadro", D275))
   ),
   4,
   IFERROR(INDEX(INVENTARIO!A:H, MATCH(C275, INVENTARIO!A:A, 0), 6), 0)
)</f>
        <v>4</v>
      </c>
      <c r="H275">
        <v>4</v>
      </c>
      <c r="I275">
        <f t="shared" si="38"/>
        <v>1</v>
      </c>
    </row>
    <row r="276" spans="1:9" ht="92.4">
      <c r="A276" s="5" t="s">
        <v>515</v>
      </c>
      <c r="B276" s="5" t="s">
        <v>525</v>
      </c>
      <c r="C276" s="9" t="s">
        <v>1877</v>
      </c>
      <c r="D276" s="7" t="str">
        <f>"     "&amp;D267</f>
        <v xml:space="preserve">     Combo Cama King + Cabecero Mousai Gratis Sabanas 300 Hilos</v>
      </c>
      <c r="E276" s="5" t="s">
        <v>36</v>
      </c>
      <c r="F276" s="6">
        <v>4</v>
      </c>
      <c r="G276">
        <f>IF(
   OR(
     ISNUMBER(SEARCH("Combo", D276)),
     ISNUMBER(SEARCH("Set", D276)),
     ISNUMBER(SEARCH("+", D276)),
     ISNUMBER(SEARCH("Cama", D276)),
     ISNUMBER(SEARCH("Espaldar", D276)),
     ISNUMBER(SEARCH("Juego", D276)),
     ISNUMBER(SEARCH("Sofacama", D276)),
     ISNUMBER(SEARCH("Cuadro", D276))
   ),
   4,
   IFERROR(INDEX(INVENTARIO!A:H, MATCH(C276, INVENTARIO!A:A, 0), 6), 0)
)</f>
        <v>4</v>
      </c>
      <c r="H276">
        <v>4</v>
      </c>
      <c r="I276">
        <f t="shared" si="38"/>
        <v>1</v>
      </c>
    </row>
    <row r="277" spans="1:9">
      <c r="A277" s="5" t="s">
        <v>526</v>
      </c>
      <c r="B277" s="5"/>
      <c r="C277" s="5" t="s">
        <v>6</v>
      </c>
      <c r="D277" s="9" t="s">
        <v>527</v>
      </c>
      <c r="E277" s="5" t="s">
        <v>16</v>
      </c>
      <c r="F277" s="8"/>
      <c r="I277">
        <f t="shared" si="38"/>
        <v>1</v>
      </c>
    </row>
    <row r="278" spans="1:9" ht="92.4">
      <c r="A278" s="5" t="s">
        <v>526</v>
      </c>
      <c r="B278" s="5" t="s">
        <v>528</v>
      </c>
      <c r="C278" s="9" t="s">
        <v>1878</v>
      </c>
      <c r="D278" s="7" t="str">
        <f>"     "&amp;D277</f>
        <v xml:space="preserve">     Combo Cama King + Cabecero Hampton Gratis Sabanas 300 Hilos</v>
      </c>
      <c r="E278" s="5" t="s">
        <v>12</v>
      </c>
      <c r="F278" s="6">
        <v>4</v>
      </c>
      <c r="G278">
        <f>IF(
   OR(
     ISNUMBER(SEARCH("Combo", D278)),
     ISNUMBER(SEARCH("Set", D278)),
     ISNUMBER(SEARCH("+", D278)),
     ISNUMBER(SEARCH("Cama", D278)),
     ISNUMBER(SEARCH("Espaldar", D278)),
     ISNUMBER(SEARCH("Juego", D278)),
     ISNUMBER(SEARCH("Sofacama", D278)),
     ISNUMBER(SEARCH("Cuadro", D278))
   ),
   4,
   IFERROR(INDEX(INVENTARIO!A:H, MATCH(C278, INVENTARIO!A:A, 0), 6), 0)
)</f>
        <v>4</v>
      </c>
      <c r="H278">
        <v>4</v>
      </c>
      <c r="I278">
        <f t="shared" si="38"/>
        <v>1</v>
      </c>
    </row>
    <row r="279" spans="1:9" ht="92.4">
      <c r="A279" s="5" t="s">
        <v>526</v>
      </c>
      <c r="B279" s="5" t="s">
        <v>529</v>
      </c>
      <c r="C279" s="9" t="s">
        <v>1879</v>
      </c>
      <c r="D279" s="7" t="str">
        <f>"     "&amp;D277</f>
        <v xml:space="preserve">     Combo Cama King + Cabecero Hampton Gratis Sabanas 300 Hilos</v>
      </c>
      <c r="E279" s="5" t="s">
        <v>34</v>
      </c>
      <c r="F279" s="6">
        <v>4</v>
      </c>
      <c r="G279">
        <f>IF(
   OR(
     ISNUMBER(SEARCH("Combo", D279)),
     ISNUMBER(SEARCH("Set", D279)),
     ISNUMBER(SEARCH("+", D279)),
     ISNUMBER(SEARCH("Cama", D279)),
     ISNUMBER(SEARCH("Espaldar", D279)),
     ISNUMBER(SEARCH("Juego", D279)),
     ISNUMBER(SEARCH("Sofacama", D279)),
     ISNUMBER(SEARCH("Cuadro", D279))
   ),
   4,
   IFERROR(INDEX(INVENTARIO!A:H, MATCH(C279, INVENTARIO!A:A, 0), 6), 0)
)</f>
        <v>4</v>
      </c>
      <c r="H279">
        <v>4</v>
      </c>
      <c r="I279">
        <f t="shared" si="38"/>
        <v>1</v>
      </c>
    </row>
    <row r="280" spans="1:9" ht="92.4">
      <c r="A280" s="5" t="s">
        <v>526</v>
      </c>
      <c r="B280" s="5" t="s">
        <v>530</v>
      </c>
      <c r="C280" s="9" t="s">
        <v>1880</v>
      </c>
      <c r="D280" s="7" t="str">
        <f>"     "&amp;D277</f>
        <v xml:space="preserve">     Combo Cama King + Cabecero Hampton Gratis Sabanas 300 Hilos</v>
      </c>
      <c r="E280" s="5" t="s">
        <v>300</v>
      </c>
      <c r="F280" s="6">
        <v>4</v>
      </c>
      <c r="G280">
        <f>IF(
   OR(
     ISNUMBER(SEARCH("Combo", D280)),
     ISNUMBER(SEARCH("Set", D280)),
     ISNUMBER(SEARCH("+", D280)),
     ISNUMBER(SEARCH("Cama", D280)),
     ISNUMBER(SEARCH("Espaldar", D280)),
     ISNUMBER(SEARCH("Juego", D280)),
     ISNUMBER(SEARCH("Sofacama", D280)),
     ISNUMBER(SEARCH("Cuadro", D280))
   ),
   4,
   IFERROR(INDEX(INVENTARIO!A:H, MATCH(C280, INVENTARIO!A:A, 0), 6), 0)
)</f>
        <v>4</v>
      </c>
      <c r="H280">
        <v>4</v>
      </c>
      <c r="I280">
        <f t="shared" si="38"/>
        <v>1</v>
      </c>
    </row>
    <row r="281" spans="1:9" ht="92.4">
      <c r="A281" s="5" t="s">
        <v>526</v>
      </c>
      <c r="B281" s="5" t="s">
        <v>531</v>
      </c>
      <c r="C281" s="9" t="s">
        <v>1881</v>
      </c>
      <c r="D281" s="7" t="str">
        <f>"     "&amp;D277</f>
        <v xml:space="preserve">     Combo Cama King + Cabecero Hampton Gratis Sabanas 300 Hilos</v>
      </c>
      <c r="E281" s="5" t="s">
        <v>302</v>
      </c>
      <c r="F281" s="6">
        <v>4</v>
      </c>
      <c r="G281">
        <f>IF(
   OR(
     ISNUMBER(SEARCH("Combo", D281)),
     ISNUMBER(SEARCH("Set", D281)),
     ISNUMBER(SEARCH("+", D281)),
     ISNUMBER(SEARCH("Cama", D281)),
     ISNUMBER(SEARCH("Espaldar", D281)),
     ISNUMBER(SEARCH("Juego", D281)),
     ISNUMBER(SEARCH("Sofacama", D281)),
     ISNUMBER(SEARCH("Cuadro", D281))
   ),
   4,
   IFERROR(INDEX(INVENTARIO!A:H, MATCH(C281, INVENTARIO!A:A, 0), 6), 0)
)</f>
        <v>4</v>
      </c>
      <c r="H281">
        <v>4</v>
      </c>
      <c r="I281">
        <f t="shared" si="38"/>
        <v>1</v>
      </c>
    </row>
    <row r="282" spans="1:9" ht="92.4">
      <c r="A282" s="5" t="s">
        <v>526</v>
      </c>
      <c r="B282" s="5" t="s">
        <v>532</v>
      </c>
      <c r="C282" s="9" t="s">
        <v>1882</v>
      </c>
      <c r="D282" s="7" t="str">
        <f>"     "&amp;D277</f>
        <v xml:space="preserve">     Combo Cama King + Cabecero Hampton Gratis Sabanas 300 Hilos</v>
      </c>
      <c r="E282" s="5" t="s">
        <v>304</v>
      </c>
      <c r="F282" s="6">
        <v>4</v>
      </c>
      <c r="G282">
        <f>IF(
   OR(
     ISNUMBER(SEARCH("Combo", D282)),
     ISNUMBER(SEARCH("Set", D282)),
     ISNUMBER(SEARCH("+", D282)),
     ISNUMBER(SEARCH("Cama", D282)),
     ISNUMBER(SEARCH("Espaldar", D282)),
     ISNUMBER(SEARCH("Juego", D282)),
     ISNUMBER(SEARCH("Sofacama", D282)),
     ISNUMBER(SEARCH("Cuadro", D282))
   ),
   4,
   IFERROR(INDEX(INVENTARIO!A:H, MATCH(C282, INVENTARIO!A:A, 0), 6), 0)
)</f>
        <v>4</v>
      </c>
      <c r="H282">
        <v>4</v>
      </c>
      <c r="I282">
        <f t="shared" si="38"/>
        <v>1</v>
      </c>
    </row>
    <row r="283" spans="1:9" ht="92.4">
      <c r="A283" s="5" t="s">
        <v>526</v>
      </c>
      <c r="B283" s="5" t="s">
        <v>533</v>
      </c>
      <c r="C283" s="9" t="s">
        <v>1883</v>
      </c>
      <c r="D283" s="7" t="str">
        <f>"     "&amp;D277</f>
        <v xml:space="preserve">     Combo Cama King + Cabecero Hampton Gratis Sabanas 300 Hilos</v>
      </c>
      <c r="E283" s="5" t="s">
        <v>297</v>
      </c>
      <c r="F283" s="6">
        <v>4</v>
      </c>
      <c r="G283">
        <f>IF(
   OR(
     ISNUMBER(SEARCH("Combo", D283)),
     ISNUMBER(SEARCH("Set", D283)),
     ISNUMBER(SEARCH("+", D283)),
     ISNUMBER(SEARCH("Cama", D283)),
     ISNUMBER(SEARCH("Espaldar", D283)),
     ISNUMBER(SEARCH("Juego", D283)),
     ISNUMBER(SEARCH("Sofacama", D283)),
     ISNUMBER(SEARCH("Cuadro", D283))
   ),
   4,
   IFERROR(INDEX(INVENTARIO!A:H, MATCH(C283, INVENTARIO!A:A, 0), 6), 0)
)</f>
        <v>4</v>
      </c>
      <c r="H283">
        <v>4</v>
      </c>
    </row>
    <row r="284" spans="1:9" ht="92.4">
      <c r="A284" s="5" t="s">
        <v>526</v>
      </c>
      <c r="B284" s="5" t="s">
        <v>534</v>
      </c>
      <c r="C284" s="9" t="s">
        <v>1884</v>
      </c>
      <c r="D284" s="7" t="str">
        <f>"     "&amp;D277</f>
        <v xml:space="preserve">     Combo Cama King + Cabecero Hampton Gratis Sabanas 300 Hilos</v>
      </c>
      <c r="E284" s="5" t="s">
        <v>306</v>
      </c>
      <c r="F284" s="6">
        <v>4</v>
      </c>
      <c r="G284">
        <f>IF(
   OR(
     ISNUMBER(SEARCH("Combo", D284)),
     ISNUMBER(SEARCH("Set", D284)),
     ISNUMBER(SEARCH("+", D284)),
     ISNUMBER(SEARCH("Cama", D284)),
     ISNUMBER(SEARCH("Espaldar", D284)),
     ISNUMBER(SEARCH("Juego", D284)),
     ISNUMBER(SEARCH("Sofacama", D284)),
     ISNUMBER(SEARCH("Cuadro", D284))
   ),
   4,
   IFERROR(INDEX(INVENTARIO!A:H, MATCH(C284, INVENTARIO!A:A, 0), 6), 0)
)</f>
        <v>4</v>
      </c>
      <c r="H284">
        <v>4</v>
      </c>
      <c r="I284">
        <f t="shared" ref="I284:I292" si="39">+IF(H284=F284,1,0)</f>
        <v>1</v>
      </c>
    </row>
    <row r="285" spans="1:9" ht="92.4">
      <c r="A285" s="5" t="s">
        <v>526</v>
      </c>
      <c r="B285" s="5" t="s">
        <v>535</v>
      </c>
      <c r="C285" s="9" t="s">
        <v>1885</v>
      </c>
      <c r="D285" s="7" t="str">
        <f>"     "&amp;D277</f>
        <v xml:space="preserve">     Combo Cama King + Cabecero Hampton Gratis Sabanas 300 Hilos</v>
      </c>
      <c r="E285" s="5" t="s">
        <v>48</v>
      </c>
      <c r="F285" s="6">
        <v>4</v>
      </c>
      <c r="G285">
        <f>IF(
   OR(
     ISNUMBER(SEARCH("Combo", D285)),
     ISNUMBER(SEARCH("Set", D285)),
     ISNUMBER(SEARCH("+", D285)),
     ISNUMBER(SEARCH("Cama", D285)),
     ISNUMBER(SEARCH("Espaldar", D285)),
     ISNUMBER(SEARCH("Juego", D285)),
     ISNUMBER(SEARCH("Sofacama", D285)),
     ISNUMBER(SEARCH("Cuadro", D285))
   ),
   4,
   IFERROR(INDEX(INVENTARIO!A:H, MATCH(C285, INVENTARIO!A:A, 0), 6), 0)
)</f>
        <v>4</v>
      </c>
      <c r="H285">
        <v>4</v>
      </c>
      <c r="I285">
        <f t="shared" si="39"/>
        <v>1</v>
      </c>
    </row>
    <row r="286" spans="1:9" ht="92.4">
      <c r="A286" s="5" t="s">
        <v>526</v>
      </c>
      <c r="B286" s="5" t="s">
        <v>536</v>
      </c>
      <c r="C286" s="9" t="s">
        <v>1886</v>
      </c>
      <c r="D286" s="7" t="str">
        <f>"     "&amp;D277</f>
        <v xml:space="preserve">     Combo Cama King + Cabecero Hampton Gratis Sabanas 300 Hilos</v>
      </c>
      <c r="E286" s="5" t="s">
        <v>36</v>
      </c>
      <c r="F286" s="6">
        <v>4</v>
      </c>
      <c r="G286">
        <f>IF(
   OR(
     ISNUMBER(SEARCH("Combo", D286)),
     ISNUMBER(SEARCH("Set", D286)),
     ISNUMBER(SEARCH("+", D286)),
     ISNUMBER(SEARCH("Cama", D286)),
     ISNUMBER(SEARCH("Espaldar", D286)),
     ISNUMBER(SEARCH("Juego", D286)),
     ISNUMBER(SEARCH("Sofacama", D286)),
     ISNUMBER(SEARCH("Cuadro", D286))
   ),
   4,
   IFERROR(INDEX(INVENTARIO!A:H, MATCH(C286, INVENTARIO!A:A, 0), 6), 0)
)</f>
        <v>4</v>
      </c>
      <c r="H286">
        <v>4</v>
      </c>
      <c r="I286">
        <f t="shared" si="39"/>
        <v>1</v>
      </c>
    </row>
    <row r="287" spans="1:9">
      <c r="A287" s="5" t="s">
        <v>537</v>
      </c>
      <c r="B287" s="5"/>
      <c r="C287" s="5" t="s">
        <v>6</v>
      </c>
      <c r="D287" s="9" t="s">
        <v>538</v>
      </c>
      <c r="E287" s="5" t="s">
        <v>16</v>
      </c>
      <c r="F287" s="8"/>
      <c r="I287">
        <f t="shared" si="39"/>
        <v>1</v>
      </c>
    </row>
    <row r="288" spans="1:9" ht="105.6">
      <c r="A288" s="5" t="s">
        <v>537</v>
      </c>
      <c r="B288" s="5" t="s">
        <v>539</v>
      </c>
      <c r="C288" s="9" t="s">
        <v>1887</v>
      </c>
      <c r="D288" s="7" t="str">
        <f>"     "&amp;D287</f>
        <v xml:space="preserve">     Combo Cama Queen + Cabecero Mousai Gratis Sabanas 300 Hilos</v>
      </c>
      <c r="E288" s="5" t="s">
        <v>48</v>
      </c>
      <c r="F288" s="6">
        <v>4</v>
      </c>
      <c r="G288">
        <f>IF(
   OR(
     ISNUMBER(SEARCH("Combo", D288)),
     ISNUMBER(SEARCH("Set", D288)),
     ISNUMBER(SEARCH("+", D288)),
     ISNUMBER(SEARCH("Cama", D288)),
     ISNUMBER(SEARCH("Espaldar", D288)),
     ISNUMBER(SEARCH("Juego", D288)),
     ISNUMBER(SEARCH("Sofacama", D288)),
     ISNUMBER(SEARCH("Cuadro", D288))
   ),
   4,
   IFERROR(INDEX(INVENTARIO!A:H, MATCH(C288, INVENTARIO!A:A, 0), 6), 0)
)</f>
        <v>4</v>
      </c>
      <c r="H288">
        <v>4</v>
      </c>
      <c r="I288">
        <f t="shared" si="39"/>
        <v>1</v>
      </c>
    </row>
    <row r="289" spans="1:9" ht="105.6">
      <c r="A289" s="5" t="s">
        <v>537</v>
      </c>
      <c r="B289" s="5" t="s">
        <v>540</v>
      </c>
      <c r="C289" s="9" t="s">
        <v>1888</v>
      </c>
      <c r="D289" s="7" t="str">
        <f>"     "&amp;D287</f>
        <v xml:space="preserve">     Combo Cama Queen + Cabecero Mousai Gratis Sabanas 300 Hilos</v>
      </c>
      <c r="E289" s="5" t="s">
        <v>12</v>
      </c>
      <c r="F289" s="6">
        <v>4</v>
      </c>
      <c r="G289">
        <f>IF(
   OR(
     ISNUMBER(SEARCH("Combo", D289)),
     ISNUMBER(SEARCH("Set", D289)),
     ISNUMBER(SEARCH("+", D289)),
     ISNUMBER(SEARCH("Cama", D289)),
     ISNUMBER(SEARCH("Espaldar", D289)),
     ISNUMBER(SEARCH("Juego", D289)),
     ISNUMBER(SEARCH("Sofacama", D289)),
     ISNUMBER(SEARCH("Cuadro", D289))
   ),
   4,
   IFERROR(INDEX(INVENTARIO!A:H, MATCH(C289, INVENTARIO!A:A, 0), 6), 0)
)</f>
        <v>4</v>
      </c>
      <c r="H289">
        <v>4</v>
      </c>
      <c r="I289">
        <f t="shared" si="39"/>
        <v>1</v>
      </c>
    </row>
    <row r="290" spans="1:9" ht="105.6">
      <c r="A290" s="5" t="s">
        <v>537</v>
      </c>
      <c r="B290" s="5" t="s">
        <v>541</v>
      </c>
      <c r="C290" s="9" t="s">
        <v>1889</v>
      </c>
      <c r="D290" s="7" t="str">
        <f>"     "&amp;D287</f>
        <v xml:space="preserve">     Combo Cama Queen + Cabecero Mousai Gratis Sabanas 300 Hilos</v>
      </c>
      <c r="E290" s="5" t="s">
        <v>34</v>
      </c>
      <c r="F290" s="6">
        <v>4</v>
      </c>
      <c r="G290">
        <f>IF(
   OR(
     ISNUMBER(SEARCH("Combo", D290)),
     ISNUMBER(SEARCH("Set", D290)),
     ISNUMBER(SEARCH("+", D290)),
     ISNUMBER(SEARCH("Cama", D290)),
     ISNUMBER(SEARCH("Espaldar", D290)),
     ISNUMBER(SEARCH("Juego", D290)),
     ISNUMBER(SEARCH("Sofacama", D290)),
     ISNUMBER(SEARCH("Cuadro", D290))
   ),
   4,
   IFERROR(INDEX(INVENTARIO!A:H, MATCH(C290, INVENTARIO!A:A, 0), 6), 0)
)</f>
        <v>4</v>
      </c>
      <c r="H290">
        <v>4</v>
      </c>
      <c r="I290">
        <f t="shared" si="39"/>
        <v>1</v>
      </c>
    </row>
    <row r="291" spans="1:9" ht="105.6">
      <c r="A291" s="5" t="s">
        <v>537</v>
      </c>
      <c r="B291" s="5" t="s">
        <v>542</v>
      </c>
      <c r="C291" s="9" t="s">
        <v>1890</v>
      </c>
      <c r="D291" s="7" t="str">
        <f>"     "&amp;D287</f>
        <v xml:space="preserve">     Combo Cama Queen + Cabecero Mousai Gratis Sabanas 300 Hilos</v>
      </c>
      <c r="E291" s="5" t="s">
        <v>300</v>
      </c>
      <c r="F291" s="6">
        <v>4</v>
      </c>
      <c r="G291">
        <f>IF(
   OR(
     ISNUMBER(SEARCH("Combo", D291)),
     ISNUMBER(SEARCH("Set", D291)),
     ISNUMBER(SEARCH("+", D291)),
     ISNUMBER(SEARCH("Cama", D291)),
     ISNUMBER(SEARCH("Espaldar", D291)),
     ISNUMBER(SEARCH("Juego", D291)),
     ISNUMBER(SEARCH("Sofacama", D291)),
     ISNUMBER(SEARCH("Cuadro", D291))
   ),
   4,
   IFERROR(INDEX(INVENTARIO!A:H, MATCH(C291, INVENTARIO!A:A, 0), 6), 0)
)</f>
        <v>4</v>
      </c>
      <c r="H291">
        <v>4</v>
      </c>
      <c r="I291">
        <f t="shared" si="39"/>
        <v>1</v>
      </c>
    </row>
    <row r="292" spans="1:9" ht="105.6">
      <c r="A292" s="5" t="s">
        <v>537</v>
      </c>
      <c r="B292" s="5" t="s">
        <v>543</v>
      </c>
      <c r="C292" s="9" t="s">
        <v>1891</v>
      </c>
      <c r="D292" s="7" t="str">
        <f>"     "&amp;D287</f>
        <v xml:space="preserve">     Combo Cama Queen + Cabecero Mousai Gratis Sabanas 300 Hilos</v>
      </c>
      <c r="E292" s="5" t="s">
        <v>302</v>
      </c>
      <c r="F292" s="6">
        <v>4</v>
      </c>
      <c r="G292">
        <f>IF(
   OR(
     ISNUMBER(SEARCH("Combo", D292)),
     ISNUMBER(SEARCH("Set", D292)),
     ISNUMBER(SEARCH("+", D292)),
     ISNUMBER(SEARCH("Cama", D292)),
     ISNUMBER(SEARCH("Espaldar", D292)),
     ISNUMBER(SEARCH("Juego", D292)),
     ISNUMBER(SEARCH("Sofacama", D292)),
     ISNUMBER(SEARCH("Cuadro", D292))
   ),
   4,
   IFERROR(INDEX(INVENTARIO!A:H, MATCH(C292, INVENTARIO!A:A, 0), 6), 0)
)</f>
        <v>4</v>
      </c>
      <c r="H292">
        <v>4</v>
      </c>
      <c r="I292">
        <f t="shared" si="39"/>
        <v>1</v>
      </c>
    </row>
    <row r="293" spans="1:9" ht="105.6">
      <c r="A293" s="5" t="s">
        <v>537</v>
      </c>
      <c r="B293" s="5" t="s">
        <v>544</v>
      </c>
      <c r="C293" s="9" t="s">
        <v>1892</v>
      </c>
      <c r="D293" s="7" t="str">
        <f>"     "&amp;D287</f>
        <v xml:space="preserve">     Combo Cama Queen + Cabecero Mousai Gratis Sabanas 300 Hilos</v>
      </c>
      <c r="E293" s="5" t="s">
        <v>304</v>
      </c>
      <c r="F293" s="6">
        <v>4</v>
      </c>
      <c r="G293">
        <f>IF(
   OR(
     ISNUMBER(SEARCH("Combo", D293)),
     ISNUMBER(SEARCH("Set", D293)),
     ISNUMBER(SEARCH("+", D293)),
     ISNUMBER(SEARCH("Cama", D293)),
     ISNUMBER(SEARCH("Espaldar", D293)),
     ISNUMBER(SEARCH("Juego", D293)),
     ISNUMBER(SEARCH("Sofacama", D293)),
     ISNUMBER(SEARCH("Cuadro", D293))
   ),
   4,
   IFERROR(INDEX(INVENTARIO!A:H, MATCH(C293, INVENTARIO!A:A, 0), 6), 0)
)</f>
        <v>4</v>
      </c>
      <c r="H293">
        <v>4</v>
      </c>
    </row>
    <row r="294" spans="1:9" ht="105.6">
      <c r="A294" s="5" t="s">
        <v>537</v>
      </c>
      <c r="B294" s="5" t="s">
        <v>545</v>
      </c>
      <c r="C294" s="9" t="s">
        <v>1893</v>
      </c>
      <c r="D294" s="7" t="str">
        <f>"     "&amp;D287</f>
        <v xml:space="preserve">     Combo Cama Queen + Cabecero Mousai Gratis Sabanas 300 Hilos</v>
      </c>
      <c r="E294" s="5" t="s">
        <v>297</v>
      </c>
      <c r="F294" s="6">
        <v>4</v>
      </c>
      <c r="G294">
        <f>IF(
   OR(
     ISNUMBER(SEARCH("Combo", D294)),
     ISNUMBER(SEARCH("Set", D294)),
     ISNUMBER(SEARCH("+", D294)),
     ISNUMBER(SEARCH("Cama", D294)),
     ISNUMBER(SEARCH("Espaldar", D294)),
     ISNUMBER(SEARCH("Juego", D294)),
     ISNUMBER(SEARCH("Sofacama", D294)),
     ISNUMBER(SEARCH("Cuadro", D294))
   ),
   4,
   IFERROR(INDEX(INVENTARIO!A:H, MATCH(C294, INVENTARIO!A:A, 0), 6), 0)
)</f>
        <v>4</v>
      </c>
      <c r="H294">
        <v>4</v>
      </c>
      <c r="I294">
        <f t="shared" ref="I294:I302" si="40">+IF(H294=F294,1,0)</f>
        <v>1</v>
      </c>
    </row>
    <row r="295" spans="1:9" ht="105.6">
      <c r="A295" s="5" t="s">
        <v>537</v>
      </c>
      <c r="B295" s="5" t="s">
        <v>546</v>
      </c>
      <c r="C295" s="9" t="s">
        <v>1894</v>
      </c>
      <c r="D295" s="7" t="str">
        <f>"     "&amp;D287</f>
        <v xml:space="preserve">     Combo Cama Queen + Cabecero Mousai Gratis Sabanas 300 Hilos</v>
      </c>
      <c r="E295" s="5" t="s">
        <v>306</v>
      </c>
      <c r="F295" s="6">
        <v>4</v>
      </c>
      <c r="G295">
        <f>IF(
   OR(
     ISNUMBER(SEARCH("Combo", D295)),
     ISNUMBER(SEARCH("Set", D295)),
     ISNUMBER(SEARCH("+", D295)),
     ISNUMBER(SEARCH("Cama", D295)),
     ISNUMBER(SEARCH("Espaldar", D295)),
     ISNUMBER(SEARCH("Juego", D295)),
     ISNUMBER(SEARCH("Sofacama", D295)),
     ISNUMBER(SEARCH("Cuadro", D295))
   ),
   4,
   IFERROR(INDEX(INVENTARIO!A:H, MATCH(C295, INVENTARIO!A:A, 0), 6), 0)
)</f>
        <v>4</v>
      </c>
      <c r="H295">
        <v>4</v>
      </c>
      <c r="I295">
        <f t="shared" si="40"/>
        <v>1</v>
      </c>
    </row>
    <row r="296" spans="1:9" ht="105.6">
      <c r="A296" s="5" t="s">
        <v>537</v>
      </c>
      <c r="B296" s="5" t="s">
        <v>547</v>
      </c>
      <c r="C296" s="9" t="s">
        <v>1895</v>
      </c>
      <c r="D296" s="7" t="str">
        <f>"     "&amp;D287</f>
        <v xml:space="preserve">     Combo Cama Queen + Cabecero Mousai Gratis Sabanas 300 Hilos</v>
      </c>
      <c r="E296" s="5" t="s">
        <v>36</v>
      </c>
      <c r="F296" s="6">
        <v>4</v>
      </c>
      <c r="G296">
        <f>IF(
   OR(
     ISNUMBER(SEARCH("Combo", D296)),
     ISNUMBER(SEARCH("Set", D296)),
     ISNUMBER(SEARCH("+", D296)),
     ISNUMBER(SEARCH("Cama", D296)),
     ISNUMBER(SEARCH("Espaldar", D296)),
     ISNUMBER(SEARCH("Juego", D296)),
     ISNUMBER(SEARCH("Sofacama", D296)),
     ISNUMBER(SEARCH("Cuadro", D296))
   ),
   4,
   IFERROR(INDEX(INVENTARIO!A:H, MATCH(C296, INVENTARIO!A:A, 0), 6), 0)
)</f>
        <v>4</v>
      </c>
      <c r="H296">
        <v>4</v>
      </c>
      <c r="I296">
        <f t="shared" si="40"/>
        <v>1</v>
      </c>
    </row>
    <row r="297" spans="1:9">
      <c r="A297" s="5" t="s">
        <v>548</v>
      </c>
      <c r="B297" s="5"/>
      <c r="C297" s="5" t="s">
        <v>6</v>
      </c>
      <c r="D297" s="9" t="s">
        <v>549</v>
      </c>
      <c r="E297" s="5" t="s">
        <v>16</v>
      </c>
      <c r="F297" s="8"/>
      <c r="I297">
        <f t="shared" si="40"/>
        <v>1</v>
      </c>
    </row>
    <row r="298" spans="1:9" ht="92.4">
      <c r="A298" s="5" t="s">
        <v>548</v>
      </c>
      <c r="B298" s="5" t="s">
        <v>550</v>
      </c>
      <c r="C298" s="9" t="s">
        <v>1896</v>
      </c>
      <c r="D298" s="7" t="str">
        <f>"     "&amp;D297</f>
        <v xml:space="preserve">     Combo Cama Mousai Queen + Colchón 1 Pill 26cm + Sabanas</v>
      </c>
      <c r="E298" s="5" t="s">
        <v>48</v>
      </c>
      <c r="F298" s="6">
        <v>4</v>
      </c>
      <c r="G298">
        <f>IF(
   OR(
     ISNUMBER(SEARCH("Combo", D298)),
     ISNUMBER(SEARCH("Set", D298)),
     ISNUMBER(SEARCH("+", D298)),
     ISNUMBER(SEARCH("Cama", D298)),
     ISNUMBER(SEARCH("Espaldar", D298)),
     ISNUMBER(SEARCH("Juego", D298)),
     ISNUMBER(SEARCH("Sofacama", D298)),
     ISNUMBER(SEARCH("Cuadro", D298))
   ),
   4,
   IFERROR(INDEX(INVENTARIO!A:H, MATCH(C298, INVENTARIO!A:A, 0), 6), 0)
)</f>
        <v>4</v>
      </c>
      <c r="H298">
        <v>4</v>
      </c>
      <c r="I298">
        <f t="shared" si="40"/>
        <v>1</v>
      </c>
    </row>
    <row r="299" spans="1:9" ht="92.4">
      <c r="A299" s="5" t="s">
        <v>548</v>
      </c>
      <c r="B299" s="5" t="s">
        <v>551</v>
      </c>
      <c r="C299" s="9" t="s">
        <v>1897</v>
      </c>
      <c r="D299" s="7" t="str">
        <f>"     "&amp;D297</f>
        <v xml:space="preserve">     Combo Cama Mousai Queen + Colchón 1 Pill 26cm + Sabanas</v>
      </c>
      <c r="E299" s="5" t="s">
        <v>12</v>
      </c>
      <c r="F299" s="6">
        <v>4</v>
      </c>
      <c r="G299">
        <f>IF(
   OR(
     ISNUMBER(SEARCH("Combo", D299)),
     ISNUMBER(SEARCH("Set", D299)),
     ISNUMBER(SEARCH("+", D299)),
     ISNUMBER(SEARCH("Cama", D299)),
     ISNUMBER(SEARCH("Espaldar", D299)),
     ISNUMBER(SEARCH("Juego", D299)),
     ISNUMBER(SEARCH("Sofacama", D299)),
     ISNUMBER(SEARCH("Cuadro", D299))
   ),
   4,
   IFERROR(INDEX(INVENTARIO!A:H, MATCH(C299, INVENTARIO!A:A, 0), 6), 0)
)</f>
        <v>4</v>
      </c>
      <c r="H299">
        <v>4</v>
      </c>
      <c r="I299">
        <f t="shared" si="40"/>
        <v>1</v>
      </c>
    </row>
    <row r="300" spans="1:9" ht="92.4">
      <c r="A300" s="5" t="s">
        <v>548</v>
      </c>
      <c r="B300" s="5" t="s">
        <v>552</v>
      </c>
      <c r="C300" s="9" t="s">
        <v>1898</v>
      </c>
      <c r="D300" s="7" t="str">
        <f>"     "&amp;D297</f>
        <v xml:space="preserve">     Combo Cama Mousai Queen + Colchón 1 Pill 26cm + Sabanas</v>
      </c>
      <c r="E300" s="5" t="s">
        <v>34</v>
      </c>
      <c r="F300" s="6">
        <v>4</v>
      </c>
      <c r="G300">
        <f>IF(
   OR(
     ISNUMBER(SEARCH("Combo", D300)),
     ISNUMBER(SEARCH("Set", D300)),
     ISNUMBER(SEARCH("+", D300)),
     ISNUMBER(SEARCH("Cama", D300)),
     ISNUMBER(SEARCH("Espaldar", D300)),
     ISNUMBER(SEARCH("Juego", D300)),
     ISNUMBER(SEARCH("Sofacama", D300)),
     ISNUMBER(SEARCH("Cuadro", D300))
   ),
   4,
   IFERROR(INDEX(INVENTARIO!A:H, MATCH(C300, INVENTARIO!A:A, 0), 6), 0)
)</f>
        <v>4</v>
      </c>
      <c r="H300">
        <v>4</v>
      </c>
      <c r="I300">
        <f t="shared" si="40"/>
        <v>1</v>
      </c>
    </row>
    <row r="301" spans="1:9" ht="92.4">
      <c r="A301" s="5" t="s">
        <v>548</v>
      </c>
      <c r="B301" s="5" t="s">
        <v>553</v>
      </c>
      <c r="C301" s="9" t="s">
        <v>1899</v>
      </c>
      <c r="D301" s="7" t="str">
        <f>"     "&amp;D297</f>
        <v xml:space="preserve">     Combo Cama Mousai Queen + Colchón 1 Pill 26cm + Sabanas</v>
      </c>
      <c r="E301" s="5" t="s">
        <v>300</v>
      </c>
      <c r="F301" s="6">
        <v>4</v>
      </c>
      <c r="G301">
        <f>IF(
   OR(
     ISNUMBER(SEARCH("Combo", D301)),
     ISNUMBER(SEARCH("Set", D301)),
     ISNUMBER(SEARCH("+", D301)),
     ISNUMBER(SEARCH("Cama", D301)),
     ISNUMBER(SEARCH("Espaldar", D301)),
     ISNUMBER(SEARCH("Juego", D301)),
     ISNUMBER(SEARCH("Sofacama", D301)),
     ISNUMBER(SEARCH("Cuadro", D301))
   ),
   4,
   IFERROR(INDEX(INVENTARIO!A:H, MATCH(C301, INVENTARIO!A:A, 0), 6), 0)
)</f>
        <v>4</v>
      </c>
      <c r="H301">
        <v>4</v>
      </c>
      <c r="I301">
        <f t="shared" si="40"/>
        <v>1</v>
      </c>
    </row>
    <row r="302" spans="1:9" ht="92.4">
      <c r="A302" s="5" t="s">
        <v>548</v>
      </c>
      <c r="B302" s="5" t="s">
        <v>554</v>
      </c>
      <c r="C302" s="9" t="s">
        <v>1900</v>
      </c>
      <c r="D302" s="7" t="str">
        <f>"     "&amp;D297</f>
        <v xml:space="preserve">     Combo Cama Mousai Queen + Colchón 1 Pill 26cm + Sabanas</v>
      </c>
      <c r="E302" s="5" t="s">
        <v>302</v>
      </c>
      <c r="F302" s="6">
        <v>4</v>
      </c>
      <c r="G302">
        <f>IF(
   OR(
     ISNUMBER(SEARCH("Combo", D302)),
     ISNUMBER(SEARCH("Set", D302)),
     ISNUMBER(SEARCH("+", D302)),
     ISNUMBER(SEARCH("Cama", D302)),
     ISNUMBER(SEARCH("Espaldar", D302)),
     ISNUMBER(SEARCH("Juego", D302)),
     ISNUMBER(SEARCH("Sofacama", D302)),
     ISNUMBER(SEARCH("Cuadro", D302))
   ),
   4,
   IFERROR(INDEX(INVENTARIO!A:H, MATCH(C302, INVENTARIO!A:A, 0), 6), 0)
)</f>
        <v>4</v>
      </c>
      <c r="H302">
        <v>4</v>
      </c>
      <c r="I302">
        <f t="shared" si="40"/>
        <v>1</v>
      </c>
    </row>
    <row r="303" spans="1:9" ht="92.4">
      <c r="A303" s="5" t="s">
        <v>548</v>
      </c>
      <c r="B303" s="5" t="s">
        <v>555</v>
      </c>
      <c r="C303" s="9" t="s">
        <v>1901</v>
      </c>
      <c r="D303" s="7" t="str">
        <f>"     "&amp;D297</f>
        <v xml:space="preserve">     Combo Cama Mousai Queen + Colchón 1 Pill 26cm + Sabanas</v>
      </c>
      <c r="E303" s="5" t="s">
        <v>304</v>
      </c>
      <c r="F303" s="6">
        <v>4</v>
      </c>
      <c r="G303">
        <f>IF(
   OR(
     ISNUMBER(SEARCH("Combo", D303)),
     ISNUMBER(SEARCH("Set", D303)),
     ISNUMBER(SEARCH("+", D303)),
     ISNUMBER(SEARCH("Cama", D303)),
     ISNUMBER(SEARCH("Espaldar", D303)),
     ISNUMBER(SEARCH("Juego", D303)),
     ISNUMBER(SEARCH("Sofacama", D303)),
     ISNUMBER(SEARCH("Cuadro", D303))
   ),
   4,
   IFERROR(INDEX(INVENTARIO!A:H, MATCH(C303, INVENTARIO!A:A, 0), 6), 0)
)</f>
        <v>4</v>
      </c>
      <c r="H303">
        <v>4</v>
      </c>
    </row>
    <row r="304" spans="1:9" ht="92.4">
      <c r="A304" s="5" t="s">
        <v>548</v>
      </c>
      <c r="B304" s="5" t="s">
        <v>556</v>
      </c>
      <c r="C304" s="9" t="s">
        <v>1902</v>
      </c>
      <c r="D304" s="7" t="str">
        <f>"     "&amp;D297</f>
        <v xml:space="preserve">     Combo Cama Mousai Queen + Colchón 1 Pill 26cm + Sabanas</v>
      </c>
      <c r="E304" s="5" t="s">
        <v>297</v>
      </c>
      <c r="F304" s="6">
        <v>4</v>
      </c>
      <c r="G304">
        <f>IF(
   OR(
     ISNUMBER(SEARCH("Combo", D304)),
     ISNUMBER(SEARCH("Set", D304)),
     ISNUMBER(SEARCH("+", D304)),
     ISNUMBER(SEARCH("Cama", D304)),
     ISNUMBER(SEARCH("Espaldar", D304)),
     ISNUMBER(SEARCH("Juego", D304)),
     ISNUMBER(SEARCH("Sofacama", D304)),
     ISNUMBER(SEARCH("Cuadro", D304))
   ),
   4,
   IFERROR(INDEX(INVENTARIO!A:H, MATCH(C304, INVENTARIO!A:A, 0), 6), 0)
)</f>
        <v>4</v>
      </c>
      <c r="H304">
        <v>4</v>
      </c>
      <c r="I304">
        <f t="shared" ref="I304:I312" si="41">+IF(H304=F304,1,0)</f>
        <v>1</v>
      </c>
    </row>
    <row r="305" spans="1:9" ht="92.4">
      <c r="A305" s="5" t="s">
        <v>548</v>
      </c>
      <c r="B305" s="5" t="s">
        <v>557</v>
      </c>
      <c r="C305" s="9" t="s">
        <v>1903</v>
      </c>
      <c r="D305" s="7" t="str">
        <f>"     "&amp;D297</f>
        <v xml:space="preserve">     Combo Cama Mousai Queen + Colchón 1 Pill 26cm + Sabanas</v>
      </c>
      <c r="E305" s="5" t="s">
        <v>306</v>
      </c>
      <c r="F305" s="6">
        <v>4</v>
      </c>
      <c r="G305">
        <f>IF(
   OR(
     ISNUMBER(SEARCH("Combo", D305)),
     ISNUMBER(SEARCH("Set", D305)),
     ISNUMBER(SEARCH("+", D305)),
     ISNUMBER(SEARCH("Cama", D305)),
     ISNUMBER(SEARCH("Espaldar", D305)),
     ISNUMBER(SEARCH("Juego", D305)),
     ISNUMBER(SEARCH("Sofacama", D305)),
     ISNUMBER(SEARCH("Cuadro", D305))
   ),
   4,
   IFERROR(INDEX(INVENTARIO!A:H, MATCH(C305, INVENTARIO!A:A, 0), 6), 0)
)</f>
        <v>4</v>
      </c>
      <c r="H305">
        <v>4</v>
      </c>
      <c r="I305">
        <f t="shared" si="41"/>
        <v>1</v>
      </c>
    </row>
    <row r="306" spans="1:9" ht="92.4">
      <c r="A306" s="5" t="s">
        <v>548</v>
      </c>
      <c r="B306" s="5" t="s">
        <v>558</v>
      </c>
      <c r="C306" s="9" t="s">
        <v>1904</v>
      </c>
      <c r="D306" s="7" t="str">
        <f>"     "&amp;D297</f>
        <v xml:space="preserve">     Combo Cama Mousai Queen + Colchón 1 Pill 26cm + Sabanas</v>
      </c>
      <c r="E306" s="5" t="s">
        <v>36</v>
      </c>
      <c r="F306" s="6">
        <v>4</v>
      </c>
      <c r="G306">
        <f>IF(
   OR(
     ISNUMBER(SEARCH("Combo", D306)),
     ISNUMBER(SEARCH("Set", D306)),
     ISNUMBER(SEARCH("+", D306)),
     ISNUMBER(SEARCH("Cama", D306)),
     ISNUMBER(SEARCH("Espaldar", D306)),
     ISNUMBER(SEARCH("Juego", D306)),
     ISNUMBER(SEARCH("Sofacama", D306)),
     ISNUMBER(SEARCH("Cuadro", D306))
   ),
   4,
   IFERROR(INDEX(INVENTARIO!A:H, MATCH(C306, INVENTARIO!A:A, 0), 6), 0)
)</f>
        <v>4</v>
      </c>
      <c r="H306">
        <v>4</v>
      </c>
      <c r="I306">
        <f t="shared" si="41"/>
        <v>1</v>
      </c>
    </row>
    <row r="307" spans="1:9">
      <c r="A307" s="5" t="s">
        <v>559</v>
      </c>
      <c r="B307" s="5"/>
      <c r="C307" s="5" t="s">
        <v>6</v>
      </c>
      <c r="D307" s="9" t="s">
        <v>560</v>
      </c>
      <c r="E307" s="5" t="s">
        <v>16</v>
      </c>
      <c r="F307" s="8"/>
      <c r="I307">
        <f t="shared" si="41"/>
        <v>1</v>
      </c>
    </row>
    <row r="308" spans="1:9" ht="92.4">
      <c r="A308" s="5" t="s">
        <v>559</v>
      </c>
      <c r="B308" s="5" t="s">
        <v>561</v>
      </c>
      <c r="C308" s="9" t="s">
        <v>1905</v>
      </c>
      <c r="D308" s="7" t="str">
        <f>"     "&amp;D307</f>
        <v xml:space="preserve">     Combo Cama Hampton King + Colchón 1 Pill 26cm + Sabanas</v>
      </c>
      <c r="E308" s="5" t="s">
        <v>12</v>
      </c>
      <c r="F308" s="6">
        <v>4</v>
      </c>
      <c r="G308">
        <f>IF(
   OR(
     ISNUMBER(SEARCH("Combo", D308)),
     ISNUMBER(SEARCH("Set", D308)),
     ISNUMBER(SEARCH("+", D308)),
     ISNUMBER(SEARCH("Cama", D308)),
     ISNUMBER(SEARCH("Espaldar", D308)),
     ISNUMBER(SEARCH("Juego", D308)),
     ISNUMBER(SEARCH("Sofacama", D308)),
     ISNUMBER(SEARCH("Cuadro", D308))
   ),
   4,
   IFERROR(INDEX(INVENTARIO!A:H, MATCH(C308, INVENTARIO!A:A, 0), 6), 0)
)</f>
        <v>4</v>
      </c>
      <c r="H308">
        <v>4</v>
      </c>
      <c r="I308">
        <f t="shared" si="41"/>
        <v>1</v>
      </c>
    </row>
    <row r="309" spans="1:9" ht="92.4">
      <c r="A309" s="5" t="s">
        <v>559</v>
      </c>
      <c r="B309" s="5" t="s">
        <v>562</v>
      </c>
      <c r="C309" s="9" t="s">
        <v>1906</v>
      </c>
      <c r="D309" s="7" t="str">
        <f>"     "&amp;D307</f>
        <v xml:space="preserve">     Combo Cama Hampton King + Colchón 1 Pill 26cm + Sabanas</v>
      </c>
      <c r="E309" s="5" t="s">
        <v>34</v>
      </c>
      <c r="F309" s="6">
        <v>4</v>
      </c>
      <c r="G309">
        <f>IF(
   OR(
     ISNUMBER(SEARCH("Combo", D309)),
     ISNUMBER(SEARCH("Set", D309)),
     ISNUMBER(SEARCH("+", D309)),
     ISNUMBER(SEARCH("Cama", D309)),
     ISNUMBER(SEARCH("Espaldar", D309)),
     ISNUMBER(SEARCH("Juego", D309)),
     ISNUMBER(SEARCH("Sofacama", D309)),
     ISNUMBER(SEARCH("Cuadro", D309))
   ),
   4,
   IFERROR(INDEX(INVENTARIO!A:H, MATCH(C309, INVENTARIO!A:A, 0), 6), 0)
)</f>
        <v>4</v>
      </c>
      <c r="H309">
        <v>4</v>
      </c>
      <c r="I309">
        <f t="shared" si="41"/>
        <v>1</v>
      </c>
    </row>
    <row r="310" spans="1:9" ht="92.4">
      <c r="A310" s="5" t="s">
        <v>559</v>
      </c>
      <c r="B310" s="5" t="s">
        <v>563</v>
      </c>
      <c r="C310" s="9" t="s">
        <v>1907</v>
      </c>
      <c r="D310" s="7" t="str">
        <f>"     "&amp;D307</f>
        <v xml:space="preserve">     Combo Cama Hampton King + Colchón 1 Pill 26cm + Sabanas</v>
      </c>
      <c r="E310" s="5" t="s">
        <v>300</v>
      </c>
      <c r="F310" s="6">
        <v>4</v>
      </c>
      <c r="G310">
        <f>IF(
   OR(
     ISNUMBER(SEARCH("Combo", D310)),
     ISNUMBER(SEARCH("Set", D310)),
     ISNUMBER(SEARCH("+", D310)),
     ISNUMBER(SEARCH("Cama", D310)),
     ISNUMBER(SEARCH("Espaldar", D310)),
     ISNUMBER(SEARCH("Juego", D310)),
     ISNUMBER(SEARCH("Sofacama", D310)),
     ISNUMBER(SEARCH("Cuadro", D310))
   ),
   4,
   IFERROR(INDEX(INVENTARIO!A:H, MATCH(C310, INVENTARIO!A:A, 0), 6), 0)
)</f>
        <v>4</v>
      </c>
      <c r="H310">
        <v>4</v>
      </c>
      <c r="I310">
        <f t="shared" si="41"/>
        <v>1</v>
      </c>
    </row>
    <row r="311" spans="1:9" ht="92.4">
      <c r="A311" s="5" t="s">
        <v>559</v>
      </c>
      <c r="B311" s="5" t="s">
        <v>564</v>
      </c>
      <c r="C311" s="9" t="s">
        <v>1908</v>
      </c>
      <c r="D311" s="7" t="str">
        <f>"     "&amp;D307</f>
        <v xml:space="preserve">     Combo Cama Hampton King + Colchón 1 Pill 26cm + Sabanas</v>
      </c>
      <c r="E311" s="5" t="s">
        <v>153</v>
      </c>
      <c r="F311" s="6">
        <v>4</v>
      </c>
      <c r="G311">
        <f>IF(
   OR(
     ISNUMBER(SEARCH("Combo", D311)),
     ISNUMBER(SEARCH("Set", D311)),
     ISNUMBER(SEARCH("+", D311)),
     ISNUMBER(SEARCH("Cama", D311)),
     ISNUMBER(SEARCH("Espaldar", D311)),
     ISNUMBER(SEARCH("Juego", D311)),
     ISNUMBER(SEARCH("Sofacama", D311)),
     ISNUMBER(SEARCH("Cuadro", D311))
   ),
   4,
   IFERROR(INDEX(INVENTARIO!A:H, MATCH(C311, INVENTARIO!A:A, 0), 6), 0)
)</f>
        <v>4</v>
      </c>
      <c r="H311">
        <v>4</v>
      </c>
      <c r="I311">
        <f t="shared" si="41"/>
        <v>1</v>
      </c>
    </row>
    <row r="312" spans="1:9" ht="92.4">
      <c r="A312" s="5" t="s">
        <v>559</v>
      </c>
      <c r="B312" s="5" t="s">
        <v>565</v>
      </c>
      <c r="C312" s="9" t="s">
        <v>1909</v>
      </c>
      <c r="D312" s="7" t="str">
        <f>"     "&amp;D307</f>
        <v xml:space="preserve">     Combo Cama Hampton King + Colchón 1 Pill 26cm + Sabanas</v>
      </c>
      <c r="E312" s="5" t="s">
        <v>350</v>
      </c>
      <c r="F312" s="6">
        <v>4</v>
      </c>
      <c r="G312">
        <f>IF(
   OR(
     ISNUMBER(SEARCH("Combo", D312)),
     ISNUMBER(SEARCH("Set", D312)),
     ISNUMBER(SEARCH("+", D312)),
     ISNUMBER(SEARCH("Cama", D312)),
     ISNUMBER(SEARCH("Espaldar", D312)),
     ISNUMBER(SEARCH("Juego", D312)),
     ISNUMBER(SEARCH("Sofacama", D312)),
     ISNUMBER(SEARCH("Cuadro", D312))
   ),
   4,
   IFERROR(INDEX(INVENTARIO!A:H, MATCH(C312, INVENTARIO!A:A, 0), 6), 0)
)</f>
        <v>4</v>
      </c>
      <c r="H312">
        <v>4</v>
      </c>
      <c r="I312">
        <f t="shared" si="41"/>
        <v>1</v>
      </c>
    </row>
    <row r="313" spans="1:9" ht="92.4">
      <c r="A313" s="5" t="s">
        <v>559</v>
      </c>
      <c r="B313" s="5" t="s">
        <v>566</v>
      </c>
      <c r="C313" s="9" t="s">
        <v>1910</v>
      </c>
      <c r="D313" s="7" t="str">
        <f>"     "&amp;D307</f>
        <v xml:space="preserve">     Combo Cama Hampton King + Colchón 1 Pill 26cm + Sabanas</v>
      </c>
      <c r="E313" s="5" t="s">
        <v>567</v>
      </c>
      <c r="F313" s="6">
        <v>4</v>
      </c>
      <c r="G313">
        <f>IF(
   OR(
     ISNUMBER(SEARCH("Combo", D313)),
     ISNUMBER(SEARCH("Set", D313)),
     ISNUMBER(SEARCH("+", D313)),
     ISNUMBER(SEARCH("Cama", D313)),
     ISNUMBER(SEARCH("Espaldar", D313)),
     ISNUMBER(SEARCH("Juego", D313)),
     ISNUMBER(SEARCH("Sofacama", D313)),
     ISNUMBER(SEARCH("Cuadro", D313))
   ),
   4,
   IFERROR(INDEX(INVENTARIO!A:H, MATCH(C313, INVENTARIO!A:A, 0), 6), 0)
)</f>
        <v>4</v>
      </c>
      <c r="H313">
        <v>4</v>
      </c>
    </row>
    <row r="314" spans="1:9" ht="92.4">
      <c r="A314" s="5" t="s">
        <v>559</v>
      </c>
      <c r="B314" s="5" t="s">
        <v>568</v>
      </c>
      <c r="C314" s="9" t="s">
        <v>1911</v>
      </c>
      <c r="D314" s="7" t="str">
        <f>"     "&amp;D307</f>
        <v xml:space="preserve">     Combo Cama Hampton King + Colchón 1 Pill 26cm + Sabanas</v>
      </c>
      <c r="E314" s="5" t="s">
        <v>54</v>
      </c>
      <c r="F314" s="6">
        <v>4</v>
      </c>
      <c r="G314">
        <f>IF(
   OR(
     ISNUMBER(SEARCH("Combo", D314)),
     ISNUMBER(SEARCH("Set", D314)),
     ISNUMBER(SEARCH("+", D314)),
     ISNUMBER(SEARCH("Cama", D314)),
     ISNUMBER(SEARCH("Espaldar", D314)),
     ISNUMBER(SEARCH("Juego", D314)),
     ISNUMBER(SEARCH("Sofacama", D314)),
     ISNUMBER(SEARCH("Cuadro", D314))
   ),
   4,
   IFERROR(INDEX(INVENTARIO!A:H, MATCH(C314, INVENTARIO!A:A, 0), 6), 0)
)</f>
        <v>4</v>
      </c>
      <c r="H314">
        <v>4</v>
      </c>
      <c r="I314">
        <f t="shared" ref="I314:I322" si="42">+IF(H314=F314,1,0)</f>
        <v>1</v>
      </c>
    </row>
    <row r="315" spans="1:9" ht="92.4">
      <c r="A315" s="5" t="s">
        <v>559</v>
      </c>
      <c r="B315" s="5" t="s">
        <v>569</v>
      </c>
      <c r="C315" s="9" t="s">
        <v>1912</v>
      </c>
      <c r="D315" s="7" t="str">
        <f>"     "&amp;D307</f>
        <v xml:space="preserve">     Combo Cama Hampton King + Colchón 1 Pill 26cm + Sabanas</v>
      </c>
      <c r="E315" s="5" t="s">
        <v>48</v>
      </c>
      <c r="F315" s="6">
        <v>4</v>
      </c>
      <c r="G315">
        <f>IF(
   OR(
     ISNUMBER(SEARCH("Combo", D315)),
     ISNUMBER(SEARCH("Set", D315)),
     ISNUMBER(SEARCH("+", D315)),
     ISNUMBER(SEARCH("Cama", D315)),
     ISNUMBER(SEARCH("Espaldar", D315)),
     ISNUMBER(SEARCH("Juego", D315)),
     ISNUMBER(SEARCH("Sofacama", D315)),
     ISNUMBER(SEARCH("Cuadro", D315))
   ),
   4,
   IFERROR(INDEX(INVENTARIO!A:H, MATCH(C315, INVENTARIO!A:A, 0), 6), 0)
)</f>
        <v>4</v>
      </c>
      <c r="H315">
        <v>4</v>
      </c>
      <c r="I315">
        <f t="shared" si="42"/>
        <v>1</v>
      </c>
    </row>
    <row r="316" spans="1:9" ht="92.4">
      <c r="A316" s="5" t="s">
        <v>559</v>
      </c>
      <c r="B316" s="5" t="s">
        <v>570</v>
      </c>
      <c r="C316" s="9" t="s">
        <v>1913</v>
      </c>
      <c r="D316" s="7" t="str">
        <f>"     "&amp;D307</f>
        <v xml:space="preserve">     Combo Cama Hampton King + Colchón 1 Pill 26cm + Sabanas</v>
      </c>
      <c r="E316" s="5" t="s">
        <v>36</v>
      </c>
      <c r="F316" s="6">
        <v>4</v>
      </c>
      <c r="G316">
        <f>IF(
   OR(
     ISNUMBER(SEARCH("Combo", D316)),
     ISNUMBER(SEARCH("Set", D316)),
     ISNUMBER(SEARCH("+", D316)),
     ISNUMBER(SEARCH("Cama", D316)),
     ISNUMBER(SEARCH("Espaldar", D316)),
     ISNUMBER(SEARCH("Juego", D316)),
     ISNUMBER(SEARCH("Sofacama", D316)),
     ISNUMBER(SEARCH("Cuadro", D316))
   ),
   4,
   IFERROR(INDEX(INVENTARIO!A:H, MATCH(C316, INVENTARIO!A:A, 0), 6), 0)
)</f>
        <v>4</v>
      </c>
      <c r="H316">
        <v>4</v>
      </c>
      <c r="I316">
        <f t="shared" si="42"/>
        <v>1</v>
      </c>
    </row>
    <row r="317" spans="1:9">
      <c r="A317" s="5" t="s">
        <v>571</v>
      </c>
      <c r="B317" s="5"/>
      <c r="C317" s="5" t="s">
        <v>6</v>
      </c>
      <c r="D317" s="9" t="s">
        <v>572</v>
      </c>
      <c r="E317" s="5" t="s">
        <v>16</v>
      </c>
      <c r="F317" s="8"/>
      <c r="I317">
        <f t="shared" si="42"/>
        <v>1</v>
      </c>
    </row>
    <row r="318" spans="1:9" ht="92.4">
      <c r="A318" s="5" t="s">
        <v>571</v>
      </c>
      <c r="B318" s="5" t="s">
        <v>573</v>
      </c>
      <c r="C318" s="9" t="s">
        <v>1914</v>
      </c>
      <c r="D318" s="7" t="str">
        <f>"     "&amp;D317</f>
        <v xml:space="preserve">     Combo Cama Gabor Queen + Colchón 1 Pill 26cm + Sabanas</v>
      </c>
      <c r="E318" s="5" t="s">
        <v>12</v>
      </c>
      <c r="F318" s="6">
        <v>4</v>
      </c>
      <c r="G318">
        <f>IF(
   OR(
     ISNUMBER(SEARCH("Combo", D318)),
     ISNUMBER(SEARCH("Set", D318)),
     ISNUMBER(SEARCH("+", D318)),
     ISNUMBER(SEARCH("Cama", D318)),
     ISNUMBER(SEARCH("Espaldar", D318)),
     ISNUMBER(SEARCH("Juego", D318)),
     ISNUMBER(SEARCH("Sofacama", D318)),
     ISNUMBER(SEARCH("Cuadro", D318))
   ),
   4,
   IFERROR(INDEX(INVENTARIO!A:H, MATCH(C318, INVENTARIO!A:A, 0), 6), 0)
)</f>
        <v>4</v>
      </c>
      <c r="H318">
        <v>4</v>
      </c>
      <c r="I318">
        <f t="shared" si="42"/>
        <v>1</v>
      </c>
    </row>
    <row r="319" spans="1:9" ht="92.4">
      <c r="A319" s="5" t="s">
        <v>571</v>
      </c>
      <c r="B319" s="5" t="s">
        <v>574</v>
      </c>
      <c r="C319" s="9" t="s">
        <v>1915</v>
      </c>
      <c r="D319" s="7" t="str">
        <f>"     "&amp;D317</f>
        <v xml:space="preserve">     Combo Cama Gabor Queen + Colchón 1 Pill 26cm + Sabanas</v>
      </c>
      <c r="E319" s="5" t="s">
        <v>34</v>
      </c>
      <c r="F319" s="6">
        <v>4</v>
      </c>
      <c r="G319">
        <f>IF(
   OR(
     ISNUMBER(SEARCH("Combo", D319)),
     ISNUMBER(SEARCH("Set", D319)),
     ISNUMBER(SEARCH("+", D319)),
     ISNUMBER(SEARCH("Cama", D319)),
     ISNUMBER(SEARCH("Espaldar", D319)),
     ISNUMBER(SEARCH("Juego", D319)),
     ISNUMBER(SEARCH("Sofacama", D319)),
     ISNUMBER(SEARCH("Cuadro", D319))
   ),
   4,
   IFERROR(INDEX(INVENTARIO!A:H, MATCH(C319, INVENTARIO!A:A, 0), 6), 0)
)</f>
        <v>4</v>
      </c>
      <c r="H319">
        <v>4</v>
      </c>
      <c r="I319">
        <f t="shared" si="42"/>
        <v>1</v>
      </c>
    </row>
    <row r="320" spans="1:9" ht="92.4">
      <c r="A320" s="5" t="s">
        <v>571</v>
      </c>
      <c r="B320" s="5" t="s">
        <v>575</v>
      </c>
      <c r="C320" s="9" t="s">
        <v>1916</v>
      </c>
      <c r="D320" s="7" t="str">
        <f>"     "&amp;D317</f>
        <v xml:space="preserve">     Combo Cama Gabor Queen + Colchón 1 Pill 26cm + Sabanas</v>
      </c>
      <c r="E320" s="5" t="s">
        <v>300</v>
      </c>
      <c r="F320" s="6">
        <v>4</v>
      </c>
      <c r="G320">
        <f>IF(
   OR(
     ISNUMBER(SEARCH("Combo", D320)),
     ISNUMBER(SEARCH("Set", D320)),
     ISNUMBER(SEARCH("+", D320)),
     ISNUMBER(SEARCH("Cama", D320)),
     ISNUMBER(SEARCH("Espaldar", D320)),
     ISNUMBER(SEARCH("Juego", D320)),
     ISNUMBER(SEARCH("Sofacama", D320)),
     ISNUMBER(SEARCH("Cuadro", D320))
   ),
   4,
   IFERROR(INDEX(INVENTARIO!A:H, MATCH(C320, INVENTARIO!A:A, 0), 6), 0)
)</f>
        <v>4</v>
      </c>
      <c r="H320">
        <v>4</v>
      </c>
      <c r="I320">
        <f t="shared" si="42"/>
        <v>1</v>
      </c>
    </row>
    <row r="321" spans="1:9" ht="92.4">
      <c r="A321" s="5" t="s">
        <v>571</v>
      </c>
      <c r="B321" s="5" t="s">
        <v>576</v>
      </c>
      <c r="C321" s="9" t="s">
        <v>1917</v>
      </c>
      <c r="D321" s="7" t="str">
        <f>"     "&amp;D317</f>
        <v xml:space="preserve">     Combo Cama Gabor Queen + Colchón 1 Pill 26cm + Sabanas</v>
      </c>
      <c r="E321" s="5" t="s">
        <v>302</v>
      </c>
      <c r="F321" s="6">
        <v>4</v>
      </c>
      <c r="G321">
        <f>IF(
   OR(
     ISNUMBER(SEARCH("Combo", D321)),
     ISNUMBER(SEARCH("Set", D321)),
     ISNUMBER(SEARCH("+", D321)),
     ISNUMBER(SEARCH("Cama", D321)),
     ISNUMBER(SEARCH("Espaldar", D321)),
     ISNUMBER(SEARCH("Juego", D321)),
     ISNUMBER(SEARCH("Sofacama", D321)),
     ISNUMBER(SEARCH("Cuadro", D321))
   ),
   4,
   IFERROR(INDEX(INVENTARIO!A:H, MATCH(C321, INVENTARIO!A:A, 0), 6), 0)
)</f>
        <v>4</v>
      </c>
      <c r="H321">
        <v>4</v>
      </c>
      <c r="I321">
        <f t="shared" si="42"/>
        <v>1</v>
      </c>
    </row>
    <row r="322" spans="1:9" ht="92.4">
      <c r="A322" s="5" t="s">
        <v>571</v>
      </c>
      <c r="B322" s="5" t="s">
        <v>577</v>
      </c>
      <c r="C322" s="9" t="s">
        <v>1918</v>
      </c>
      <c r="D322" s="7" t="str">
        <f>"     "&amp;D317</f>
        <v xml:space="preserve">     Combo Cama Gabor Queen + Colchón 1 Pill 26cm + Sabanas</v>
      </c>
      <c r="E322" s="5" t="s">
        <v>304</v>
      </c>
      <c r="F322" s="6">
        <v>4</v>
      </c>
      <c r="G322">
        <f>IF(
   OR(
     ISNUMBER(SEARCH("Combo", D322)),
     ISNUMBER(SEARCH("Set", D322)),
     ISNUMBER(SEARCH("+", D322)),
     ISNUMBER(SEARCH("Cama", D322)),
     ISNUMBER(SEARCH("Espaldar", D322)),
     ISNUMBER(SEARCH("Juego", D322)),
     ISNUMBER(SEARCH("Sofacama", D322)),
     ISNUMBER(SEARCH("Cuadro", D322))
   ),
   4,
   IFERROR(INDEX(INVENTARIO!A:H, MATCH(C322, INVENTARIO!A:A, 0), 6), 0)
)</f>
        <v>4</v>
      </c>
      <c r="H322">
        <v>4</v>
      </c>
      <c r="I322">
        <f t="shared" si="42"/>
        <v>1</v>
      </c>
    </row>
    <row r="323" spans="1:9" ht="92.4">
      <c r="A323" s="5" t="s">
        <v>571</v>
      </c>
      <c r="B323" s="5" t="s">
        <v>578</v>
      </c>
      <c r="C323" s="9" t="s">
        <v>1919</v>
      </c>
      <c r="D323" s="7" t="str">
        <f>"     "&amp;D317</f>
        <v xml:space="preserve">     Combo Cama Gabor Queen + Colchón 1 Pill 26cm + Sabanas</v>
      </c>
      <c r="E323" s="5" t="s">
        <v>297</v>
      </c>
      <c r="F323" s="6">
        <v>4</v>
      </c>
      <c r="G323">
        <f>IF(
   OR(
     ISNUMBER(SEARCH("Combo", D323)),
     ISNUMBER(SEARCH("Set", D323)),
     ISNUMBER(SEARCH("+", D323)),
     ISNUMBER(SEARCH("Cama", D323)),
     ISNUMBER(SEARCH("Espaldar", D323)),
     ISNUMBER(SEARCH("Juego", D323)),
     ISNUMBER(SEARCH("Sofacama", D323)),
     ISNUMBER(SEARCH("Cuadro", D323))
   ),
   4,
   IFERROR(INDEX(INVENTARIO!A:H, MATCH(C323, INVENTARIO!A:A, 0), 6), 0)
)</f>
        <v>4</v>
      </c>
      <c r="H323">
        <v>1</v>
      </c>
    </row>
    <row r="324" spans="1:9" ht="92.4">
      <c r="A324" s="5" t="s">
        <v>571</v>
      </c>
      <c r="B324" s="5" t="s">
        <v>579</v>
      </c>
      <c r="C324" s="9" t="s">
        <v>1920</v>
      </c>
      <c r="D324" s="7" t="str">
        <f>"     "&amp;D317</f>
        <v xml:space="preserve">     Combo Cama Gabor Queen + Colchón 1 Pill 26cm + Sabanas</v>
      </c>
      <c r="E324" s="5" t="s">
        <v>306</v>
      </c>
      <c r="F324" s="6">
        <v>4</v>
      </c>
      <c r="G324">
        <f>IF(
   OR(
     ISNUMBER(SEARCH("Combo", D324)),
     ISNUMBER(SEARCH("Set", D324)),
     ISNUMBER(SEARCH("+", D324)),
     ISNUMBER(SEARCH("Cama", D324)),
     ISNUMBER(SEARCH("Espaldar", D324)),
     ISNUMBER(SEARCH("Juego", D324)),
     ISNUMBER(SEARCH("Sofacama", D324)),
     ISNUMBER(SEARCH("Cuadro", D324))
   ),
   4,
   IFERROR(INDEX(INVENTARIO!A:H, MATCH(C324, INVENTARIO!A:A, 0), 6), 0)
)</f>
        <v>4</v>
      </c>
      <c r="H324">
        <v>4</v>
      </c>
      <c r="I324">
        <f t="shared" ref="I324:I332" si="43">+IF(H324=F324,1,0)</f>
        <v>1</v>
      </c>
    </row>
    <row r="325" spans="1:9" ht="92.4">
      <c r="A325" s="5" t="s">
        <v>571</v>
      </c>
      <c r="B325" s="5" t="s">
        <v>580</v>
      </c>
      <c r="C325" s="9" t="s">
        <v>1921</v>
      </c>
      <c r="D325" s="7" t="str">
        <f>"     "&amp;D317</f>
        <v xml:space="preserve">     Combo Cama Gabor Queen + Colchón 1 Pill 26cm + Sabanas</v>
      </c>
      <c r="E325" s="5" t="s">
        <v>48</v>
      </c>
      <c r="F325" s="6">
        <v>4</v>
      </c>
      <c r="G325">
        <f>IF(
   OR(
     ISNUMBER(SEARCH("Combo", D325)),
     ISNUMBER(SEARCH("Set", D325)),
     ISNUMBER(SEARCH("+", D325)),
     ISNUMBER(SEARCH("Cama", D325)),
     ISNUMBER(SEARCH("Espaldar", D325)),
     ISNUMBER(SEARCH("Juego", D325)),
     ISNUMBER(SEARCH("Sofacama", D325)),
     ISNUMBER(SEARCH("Cuadro", D325))
   ),
   4,
   IFERROR(INDEX(INVENTARIO!A:H, MATCH(C325, INVENTARIO!A:A, 0), 6), 0)
)</f>
        <v>4</v>
      </c>
      <c r="H325">
        <v>4</v>
      </c>
      <c r="I325">
        <f t="shared" si="43"/>
        <v>1</v>
      </c>
    </row>
    <row r="326" spans="1:9" ht="92.4">
      <c r="A326" s="5" t="s">
        <v>571</v>
      </c>
      <c r="B326" s="5" t="s">
        <v>581</v>
      </c>
      <c r="C326" s="9" t="s">
        <v>1922</v>
      </c>
      <c r="D326" s="7" t="str">
        <f>"     "&amp;D317</f>
        <v xml:space="preserve">     Combo Cama Gabor Queen + Colchón 1 Pill 26cm + Sabanas</v>
      </c>
      <c r="E326" s="5" t="s">
        <v>36</v>
      </c>
      <c r="F326" s="6">
        <v>4</v>
      </c>
      <c r="G326">
        <f>IF(
   OR(
     ISNUMBER(SEARCH("Combo", D326)),
     ISNUMBER(SEARCH("Set", D326)),
     ISNUMBER(SEARCH("+", D326)),
     ISNUMBER(SEARCH("Cama", D326)),
     ISNUMBER(SEARCH("Espaldar", D326)),
     ISNUMBER(SEARCH("Juego", D326)),
     ISNUMBER(SEARCH("Sofacama", D326)),
     ISNUMBER(SEARCH("Cuadro", D326))
   ),
   4,
   IFERROR(INDEX(INVENTARIO!A:H, MATCH(C326, INVENTARIO!A:A, 0), 6), 0)
)</f>
        <v>4</v>
      </c>
      <c r="H326">
        <v>4</v>
      </c>
      <c r="I326">
        <f t="shared" si="43"/>
        <v>1</v>
      </c>
    </row>
    <row r="327" spans="1:9">
      <c r="A327" s="5" t="s">
        <v>582</v>
      </c>
      <c r="B327" s="5"/>
      <c r="C327" s="5" t="s">
        <v>6</v>
      </c>
      <c r="D327" s="9" t="s">
        <v>583</v>
      </c>
      <c r="E327" s="5" t="s">
        <v>16</v>
      </c>
      <c r="F327" s="8"/>
      <c r="I327">
        <f t="shared" si="43"/>
        <v>1</v>
      </c>
    </row>
    <row r="328" spans="1:9" ht="92.4">
      <c r="A328" s="5" t="s">
        <v>582</v>
      </c>
      <c r="B328" s="5" t="s">
        <v>584</v>
      </c>
      <c r="C328" s="9" t="s">
        <v>1923</v>
      </c>
      <c r="D328" s="7" t="str">
        <f>"     "&amp;D327</f>
        <v xml:space="preserve">     Combo Cama Mousai Doble + Colchón 1 Pill 26cm + Sabanas</v>
      </c>
      <c r="E328" s="5" t="s">
        <v>12</v>
      </c>
      <c r="F328" s="6">
        <v>4</v>
      </c>
      <c r="G328">
        <f>IF(
   OR(
     ISNUMBER(SEARCH("Combo", D328)),
     ISNUMBER(SEARCH("Set", D328)),
     ISNUMBER(SEARCH("+", D328)),
     ISNUMBER(SEARCH("Cama", D328)),
     ISNUMBER(SEARCH("Espaldar", D328)),
     ISNUMBER(SEARCH("Juego", D328)),
     ISNUMBER(SEARCH("Sofacama", D328)),
     ISNUMBER(SEARCH("Cuadro", D328))
   ),
   4,
   IFERROR(INDEX(INVENTARIO!A:H, MATCH(C328, INVENTARIO!A:A, 0), 6), 0)
)</f>
        <v>4</v>
      </c>
      <c r="H328">
        <v>4</v>
      </c>
      <c r="I328">
        <f t="shared" si="43"/>
        <v>1</v>
      </c>
    </row>
    <row r="329" spans="1:9" ht="92.4">
      <c r="A329" s="5" t="s">
        <v>582</v>
      </c>
      <c r="B329" s="5" t="s">
        <v>585</v>
      </c>
      <c r="C329" s="9" t="s">
        <v>1924</v>
      </c>
      <c r="D329" s="7" t="str">
        <f>"     "&amp;D327</f>
        <v xml:space="preserve">     Combo Cama Mousai Doble + Colchón 1 Pill 26cm + Sabanas</v>
      </c>
      <c r="E329" s="5" t="s">
        <v>34</v>
      </c>
      <c r="F329" s="6">
        <v>4</v>
      </c>
      <c r="G329">
        <f>IF(
   OR(
     ISNUMBER(SEARCH("Combo", D329)),
     ISNUMBER(SEARCH("Set", D329)),
     ISNUMBER(SEARCH("+", D329)),
     ISNUMBER(SEARCH("Cama", D329)),
     ISNUMBER(SEARCH("Espaldar", D329)),
     ISNUMBER(SEARCH("Juego", D329)),
     ISNUMBER(SEARCH("Sofacama", D329)),
     ISNUMBER(SEARCH("Cuadro", D329))
   ),
   4,
   IFERROR(INDEX(INVENTARIO!A:H, MATCH(C329, INVENTARIO!A:A, 0), 6), 0)
)</f>
        <v>4</v>
      </c>
      <c r="H329">
        <v>4</v>
      </c>
      <c r="I329">
        <f t="shared" si="43"/>
        <v>1</v>
      </c>
    </row>
    <row r="330" spans="1:9" ht="92.4">
      <c r="A330" s="5" t="s">
        <v>582</v>
      </c>
      <c r="B330" s="5" t="s">
        <v>586</v>
      </c>
      <c r="C330" s="9" t="s">
        <v>1925</v>
      </c>
      <c r="D330" s="7" t="str">
        <f>"     "&amp;D327</f>
        <v xml:space="preserve">     Combo Cama Mousai Doble + Colchón 1 Pill 26cm + Sabanas</v>
      </c>
      <c r="E330" s="5" t="s">
        <v>300</v>
      </c>
      <c r="F330" s="6">
        <v>4</v>
      </c>
      <c r="G330">
        <f>IF(
   OR(
     ISNUMBER(SEARCH("Combo", D330)),
     ISNUMBER(SEARCH("Set", D330)),
     ISNUMBER(SEARCH("+", D330)),
     ISNUMBER(SEARCH("Cama", D330)),
     ISNUMBER(SEARCH("Espaldar", D330)),
     ISNUMBER(SEARCH("Juego", D330)),
     ISNUMBER(SEARCH("Sofacama", D330)),
     ISNUMBER(SEARCH("Cuadro", D330))
   ),
   4,
   IFERROR(INDEX(INVENTARIO!A:H, MATCH(C330, INVENTARIO!A:A, 0), 6), 0)
)</f>
        <v>4</v>
      </c>
      <c r="H330">
        <v>4</v>
      </c>
      <c r="I330">
        <f t="shared" si="43"/>
        <v>1</v>
      </c>
    </row>
    <row r="331" spans="1:9" ht="92.4">
      <c r="A331" s="5" t="s">
        <v>582</v>
      </c>
      <c r="B331" s="5" t="s">
        <v>587</v>
      </c>
      <c r="C331" s="9" t="s">
        <v>1926</v>
      </c>
      <c r="D331" s="7" t="str">
        <f>"     "&amp;D327</f>
        <v xml:space="preserve">     Combo Cama Mousai Doble + Colchón 1 Pill 26cm + Sabanas</v>
      </c>
      <c r="E331" s="5" t="s">
        <v>302</v>
      </c>
      <c r="F331" s="6">
        <v>4</v>
      </c>
      <c r="G331">
        <f>IF(
   OR(
     ISNUMBER(SEARCH("Combo", D331)),
     ISNUMBER(SEARCH("Set", D331)),
     ISNUMBER(SEARCH("+", D331)),
     ISNUMBER(SEARCH("Cama", D331)),
     ISNUMBER(SEARCH("Espaldar", D331)),
     ISNUMBER(SEARCH("Juego", D331)),
     ISNUMBER(SEARCH("Sofacama", D331)),
     ISNUMBER(SEARCH("Cuadro", D331))
   ),
   4,
   IFERROR(INDEX(INVENTARIO!A:H, MATCH(C331, INVENTARIO!A:A, 0), 6), 0)
)</f>
        <v>4</v>
      </c>
      <c r="H331">
        <v>4</v>
      </c>
      <c r="I331">
        <f t="shared" si="43"/>
        <v>1</v>
      </c>
    </row>
    <row r="332" spans="1:9" ht="92.4">
      <c r="A332" s="5" t="s">
        <v>582</v>
      </c>
      <c r="B332" s="5" t="s">
        <v>588</v>
      </c>
      <c r="C332" s="9" t="s">
        <v>1927</v>
      </c>
      <c r="D332" s="7" t="str">
        <f>"     "&amp;D327</f>
        <v xml:space="preserve">     Combo Cama Mousai Doble + Colchón 1 Pill 26cm + Sabanas</v>
      </c>
      <c r="E332" s="5" t="s">
        <v>304</v>
      </c>
      <c r="F332" s="6">
        <v>4</v>
      </c>
      <c r="G332">
        <f>IF(
   OR(
     ISNUMBER(SEARCH("Combo", D332)),
     ISNUMBER(SEARCH("Set", D332)),
     ISNUMBER(SEARCH("+", D332)),
     ISNUMBER(SEARCH("Cama", D332)),
     ISNUMBER(SEARCH("Espaldar", D332)),
     ISNUMBER(SEARCH("Juego", D332)),
     ISNUMBER(SEARCH("Sofacama", D332)),
     ISNUMBER(SEARCH("Cuadro", D332))
   ),
   4,
   IFERROR(INDEX(INVENTARIO!A:H, MATCH(C332, INVENTARIO!A:A, 0), 6), 0)
)</f>
        <v>4</v>
      </c>
      <c r="H332">
        <v>4</v>
      </c>
      <c r="I332">
        <f t="shared" si="43"/>
        <v>1</v>
      </c>
    </row>
    <row r="333" spans="1:9" ht="92.4">
      <c r="A333" s="5" t="s">
        <v>582</v>
      </c>
      <c r="B333" s="5" t="s">
        <v>589</v>
      </c>
      <c r="C333" s="9" t="s">
        <v>1928</v>
      </c>
      <c r="D333" s="7" t="str">
        <f>"     "&amp;D327</f>
        <v xml:space="preserve">     Combo Cama Mousai Doble + Colchón 1 Pill 26cm + Sabanas</v>
      </c>
      <c r="E333" s="5" t="s">
        <v>297</v>
      </c>
      <c r="F333" s="6">
        <v>4</v>
      </c>
      <c r="G333">
        <f>IF(
   OR(
     ISNUMBER(SEARCH("Combo", D333)),
     ISNUMBER(SEARCH("Set", D333)),
     ISNUMBER(SEARCH("+", D333)),
     ISNUMBER(SEARCH("Cama", D333)),
     ISNUMBER(SEARCH("Espaldar", D333)),
     ISNUMBER(SEARCH("Juego", D333)),
     ISNUMBER(SEARCH("Sofacama", D333)),
     ISNUMBER(SEARCH("Cuadro", D333))
   ),
   4,
   IFERROR(INDEX(INVENTARIO!A:H, MATCH(C333, INVENTARIO!A:A, 0), 6), 0)
)</f>
        <v>4</v>
      </c>
      <c r="H333">
        <v>4</v>
      </c>
    </row>
    <row r="334" spans="1:9" ht="92.4">
      <c r="A334" s="5" t="s">
        <v>582</v>
      </c>
      <c r="B334" s="5" t="s">
        <v>590</v>
      </c>
      <c r="C334" s="9" t="s">
        <v>1929</v>
      </c>
      <c r="D334" s="7" t="str">
        <f>"     "&amp;D327</f>
        <v xml:space="preserve">     Combo Cama Mousai Doble + Colchón 1 Pill 26cm + Sabanas</v>
      </c>
      <c r="E334" s="5" t="s">
        <v>306</v>
      </c>
      <c r="F334" s="6">
        <v>4</v>
      </c>
      <c r="G334">
        <f>IF(
   OR(
     ISNUMBER(SEARCH("Combo", D334)),
     ISNUMBER(SEARCH("Set", D334)),
     ISNUMBER(SEARCH("+", D334)),
     ISNUMBER(SEARCH("Cama", D334)),
     ISNUMBER(SEARCH("Espaldar", D334)),
     ISNUMBER(SEARCH("Juego", D334)),
     ISNUMBER(SEARCH("Sofacama", D334)),
     ISNUMBER(SEARCH("Cuadro", D334))
   ),
   4,
   IFERROR(INDEX(INVENTARIO!A:H, MATCH(C334, INVENTARIO!A:A, 0), 6), 0)
)</f>
        <v>4</v>
      </c>
      <c r="H334">
        <v>4</v>
      </c>
      <c r="I334">
        <f t="shared" ref="I334:I342" si="44">+IF(H334=F334,1,0)</f>
        <v>1</v>
      </c>
    </row>
    <row r="335" spans="1:9" ht="92.4">
      <c r="A335" s="5" t="s">
        <v>582</v>
      </c>
      <c r="B335" s="5" t="s">
        <v>591</v>
      </c>
      <c r="C335" s="9" t="s">
        <v>1930</v>
      </c>
      <c r="D335" s="7" t="str">
        <f>"     "&amp;D327</f>
        <v xml:space="preserve">     Combo Cama Mousai Doble + Colchón 1 Pill 26cm + Sabanas</v>
      </c>
      <c r="E335" s="5" t="s">
        <v>48</v>
      </c>
      <c r="F335" s="6">
        <v>4</v>
      </c>
      <c r="G335">
        <f>IF(
   OR(
     ISNUMBER(SEARCH("Combo", D335)),
     ISNUMBER(SEARCH("Set", D335)),
     ISNUMBER(SEARCH("+", D335)),
     ISNUMBER(SEARCH("Cama", D335)),
     ISNUMBER(SEARCH("Espaldar", D335)),
     ISNUMBER(SEARCH("Juego", D335)),
     ISNUMBER(SEARCH("Sofacama", D335)),
     ISNUMBER(SEARCH("Cuadro", D335))
   ),
   4,
   IFERROR(INDEX(INVENTARIO!A:H, MATCH(C335, INVENTARIO!A:A, 0), 6), 0)
)</f>
        <v>4</v>
      </c>
      <c r="H335">
        <v>4</v>
      </c>
      <c r="I335">
        <f t="shared" si="44"/>
        <v>1</v>
      </c>
    </row>
    <row r="336" spans="1:9" ht="92.4">
      <c r="A336" s="5" t="s">
        <v>582</v>
      </c>
      <c r="B336" s="5" t="s">
        <v>592</v>
      </c>
      <c r="C336" s="9" t="s">
        <v>1931</v>
      </c>
      <c r="D336" s="7" t="str">
        <f>"     "&amp;D327</f>
        <v xml:space="preserve">     Combo Cama Mousai Doble + Colchón 1 Pill 26cm + Sabanas</v>
      </c>
      <c r="E336" s="5" t="s">
        <v>36</v>
      </c>
      <c r="F336" s="6">
        <v>4</v>
      </c>
      <c r="G336">
        <f>IF(
   OR(
     ISNUMBER(SEARCH("Combo", D336)),
     ISNUMBER(SEARCH("Set", D336)),
     ISNUMBER(SEARCH("+", D336)),
     ISNUMBER(SEARCH("Cama", D336)),
     ISNUMBER(SEARCH("Espaldar", D336)),
     ISNUMBER(SEARCH("Juego", D336)),
     ISNUMBER(SEARCH("Sofacama", D336)),
     ISNUMBER(SEARCH("Cuadro", D336))
   ),
   4,
   IFERROR(INDEX(INVENTARIO!A:H, MATCH(C336, INVENTARIO!A:A, 0), 6), 0)
)</f>
        <v>4</v>
      </c>
      <c r="H336">
        <v>4</v>
      </c>
      <c r="I336">
        <f t="shared" si="44"/>
        <v>1</v>
      </c>
    </row>
    <row r="337" spans="1:9">
      <c r="A337" s="5" t="s">
        <v>593</v>
      </c>
      <c r="B337" s="5"/>
      <c r="C337" s="5" t="s">
        <v>6</v>
      </c>
      <c r="D337" s="9" t="s">
        <v>594</v>
      </c>
      <c r="E337" s="5" t="s">
        <v>16</v>
      </c>
      <c r="F337" s="8"/>
      <c r="I337">
        <f t="shared" si="44"/>
        <v>1</v>
      </c>
    </row>
    <row r="338" spans="1:9" ht="92.4">
      <c r="A338" s="5" t="s">
        <v>593</v>
      </c>
      <c r="B338" s="5" t="s">
        <v>595</v>
      </c>
      <c r="C338" s="9" t="s">
        <v>1932</v>
      </c>
      <c r="D338" s="7" t="str">
        <f>"     "&amp;D337</f>
        <v xml:space="preserve">     Combo Cama Hampton Queen+ Colchón 1 Pill 26cm + Sabanas</v>
      </c>
      <c r="E338" s="5" t="s">
        <v>12</v>
      </c>
      <c r="F338" s="6">
        <v>4</v>
      </c>
      <c r="G338">
        <f>IF(
   OR(
     ISNUMBER(SEARCH("Combo", D338)),
     ISNUMBER(SEARCH("Set", D338)),
     ISNUMBER(SEARCH("+", D338)),
     ISNUMBER(SEARCH("Cama", D338)),
     ISNUMBER(SEARCH("Espaldar", D338)),
     ISNUMBER(SEARCH("Juego", D338)),
     ISNUMBER(SEARCH("Sofacama", D338)),
     ISNUMBER(SEARCH("Cuadro", D338))
   ),
   4,
   IFERROR(INDEX(INVENTARIO!A:H, MATCH(C338, INVENTARIO!A:A, 0), 6), 0)
)</f>
        <v>4</v>
      </c>
      <c r="H338">
        <v>4</v>
      </c>
      <c r="I338">
        <f t="shared" si="44"/>
        <v>1</v>
      </c>
    </row>
    <row r="339" spans="1:9" ht="92.4">
      <c r="A339" s="5" t="s">
        <v>593</v>
      </c>
      <c r="B339" s="5" t="s">
        <v>596</v>
      </c>
      <c r="C339" s="9" t="s">
        <v>1933</v>
      </c>
      <c r="D339" s="7" t="str">
        <f>"     "&amp;D337</f>
        <v xml:space="preserve">     Combo Cama Hampton Queen+ Colchón 1 Pill 26cm + Sabanas</v>
      </c>
      <c r="E339" s="5" t="s">
        <v>34</v>
      </c>
      <c r="F339" s="6">
        <v>4</v>
      </c>
      <c r="G339">
        <f>IF(
   OR(
     ISNUMBER(SEARCH("Combo", D339)),
     ISNUMBER(SEARCH("Set", D339)),
     ISNUMBER(SEARCH("+", D339)),
     ISNUMBER(SEARCH("Cama", D339)),
     ISNUMBER(SEARCH("Espaldar", D339)),
     ISNUMBER(SEARCH("Juego", D339)),
     ISNUMBER(SEARCH("Sofacama", D339)),
     ISNUMBER(SEARCH("Cuadro", D339))
   ),
   4,
   IFERROR(INDEX(INVENTARIO!A:H, MATCH(C339, INVENTARIO!A:A, 0), 6), 0)
)</f>
        <v>4</v>
      </c>
      <c r="H339">
        <v>4</v>
      </c>
      <c r="I339">
        <f t="shared" si="44"/>
        <v>1</v>
      </c>
    </row>
    <row r="340" spans="1:9" ht="92.4">
      <c r="A340" s="5" t="s">
        <v>593</v>
      </c>
      <c r="B340" s="5" t="s">
        <v>597</v>
      </c>
      <c r="C340" s="9" t="s">
        <v>1934</v>
      </c>
      <c r="D340" s="7" t="str">
        <f>"     "&amp;D337</f>
        <v xml:space="preserve">     Combo Cama Hampton Queen+ Colchón 1 Pill 26cm + Sabanas</v>
      </c>
      <c r="E340" s="5" t="s">
        <v>300</v>
      </c>
      <c r="F340" s="6">
        <v>4</v>
      </c>
      <c r="G340">
        <f>IF(
   OR(
     ISNUMBER(SEARCH("Combo", D340)),
     ISNUMBER(SEARCH("Set", D340)),
     ISNUMBER(SEARCH("+", D340)),
     ISNUMBER(SEARCH("Cama", D340)),
     ISNUMBER(SEARCH("Espaldar", D340)),
     ISNUMBER(SEARCH("Juego", D340)),
     ISNUMBER(SEARCH("Sofacama", D340)),
     ISNUMBER(SEARCH("Cuadro", D340))
   ),
   4,
   IFERROR(INDEX(INVENTARIO!A:H, MATCH(C340, INVENTARIO!A:A, 0), 6), 0)
)</f>
        <v>4</v>
      </c>
      <c r="H340">
        <v>4</v>
      </c>
      <c r="I340">
        <f t="shared" si="44"/>
        <v>1</v>
      </c>
    </row>
    <row r="341" spans="1:9" ht="92.4">
      <c r="A341" s="5" t="s">
        <v>593</v>
      </c>
      <c r="B341" s="5" t="s">
        <v>598</v>
      </c>
      <c r="C341" s="9" t="s">
        <v>1935</v>
      </c>
      <c r="D341" s="7" t="str">
        <f>"     "&amp;D337</f>
        <v xml:space="preserve">     Combo Cama Hampton Queen+ Colchón 1 Pill 26cm + Sabanas</v>
      </c>
      <c r="E341" s="5" t="s">
        <v>153</v>
      </c>
      <c r="F341" s="6">
        <v>4</v>
      </c>
      <c r="G341">
        <f>IF(
   OR(
     ISNUMBER(SEARCH("Combo", D341)),
     ISNUMBER(SEARCH("Set", D341)),
     ISNUMBER(SEARCH("+", D341)),
     ISNUMBER(SEARCH("Cama", D341)),
     ISNUMBER(SEARCH("Espaldar", D341)),
     ISNUMBER(SEARCH("Juego", D341)),
     ISNUMBER(SEARCH("Sofacama", D341)),
     ISNUMBER(SEARCH("Cuadro", D341))
   ),
   4,
   IFERROR(INDEX(INVENTARIO!A:H, MATCH(C341, INVENTARIO!A:A, 0), 6), 0)
)</f>
        <v>4</v>
      </c>
      <c r="H341">
        <v>4</v>
      </c>
      <c r="I341">
        <f t="shared" si="44"/>
        <v>1</v>
      </c>
    </row>
    <row r="342" spans="1:9" ht="92.4">
      <c r="A342" s="5" t="s">
        <v>593</v>
      </c>
      <c r="B342" s="5" t="s">
        <v>599</v>
      </c>
      <c r="C342" s="9" t="s">
        <v>1936</v>
      </c>
      <c r="D342" s="7" t="str">
        <f>"     "&amp;D337</f>
        <v xml:space="preserve">     Combo Cama Hampton Queen+ Colchón 1 Pill 26cm + Sabanas</v>
      </c>
      <c r="E342" s="5" t="s">
        <v>350</v>
      </c>
      <c r="F342" s="6">
        <v>4</v>
      </c>
      <c r="G342">
        <f>IF(
   OR(
     ISNUMBER(SEARCH("Combo", D342)),
     ISNUMBER(SEARCH("Set", D342)),
     ISNUMBER(SEARCH("+", D342)),
     ISNUMBER(SEARCH("Cama", D342)),
     ISNUMBER(SEARCH("Espaldar", D342)),
     ISNUMBER(SEARCH("Juego", D342)),
     ISNUMBER(SEARCH("Sofacama", D342)),
     ISNUMBER(SEARCH("Cuadro", D342))
   ),
   4,
   IFERROR(INDEX(INVENTARIO!A:H, MATCH(C342, INVENTARIO!A:A, 0), 6), 0)
)</f>
        <v>4</v>
      </c>
      <c r="H342">
        <v>4</v>
      </c>
      <c r="I342">
        <f t="shared" si="44"/>
        <v>1</v>
      </c>
    </row>
    <row r="343" spans="1:9" ht="92.4">
      <c r="A343" s="5" t="s">
        <v>593</v>
      </c>
      <c r="B343" s="5" t="s">
        <v>600</v>
      </c>
      <c r="C343" s="9" t="s">
        <v>1937</v>
      </c>
      <c r="D343" s="7" t="str">
        <f>"     "&amp;D337</f>
        <v xml:space="preserve">     Combo Cama Hampton Queen+ Colchón 1 Pill 26cm + Sabanas</v>
      </c>
      <c r="E343" s="5" t="s">
        <v>567</v>
      </c>
      <c r="F343" s="6">
        <v>4</v>
      </c>
      <c r="G343">
        <f>IF(
   OR(
     ISNUMBER(SEARCH("Combo", D343)),
     ISNUMBER(SEARCH("Set", D343)),
     ISNUMBER(SEARCH("+", D343)),
     ISNUMBER(SEARCH("Cama", D343)),
     ISNUMBER(SEARCH("Espaldar", D343)),
     ISNUMBER(SEARCH("Juego", D343)),
     ISNUMBER(SEARCH("Sofacama", D343)),
     ISNUMBER(SEARCH("Cuadro", D343))
   ),
   4,
   IFERROR(INDEX(INVENTARIO!A:H, MATCH(C343, INVENTARIO!A:A, 0), 6), 0)
)</f>
        <v>4</v>
      </c>
      <c r="H343">
        <v>4</v>
      </c>
    </row>
    <row r="344" spans="1:9" ht="92.4">
      <c r="A344" s="5" t="s">
        <v>593</v>
      </c>
      <c r="B344" s="5" t="s">
        <v>601</v>
      </c>
      <c r="C344" s="9" t="s">
        <v>1938</v>
      </c>
      <c r="D344" s="7" t="str">
        <f>"     "&amp;D337</f>
        <v xml:space="preserve">     Combo Cama Hampton Queen+ Colchón 1 Pill 26cm + Sabanas</v>
      </c>
      <c r="E344" s="5" t="s">
        <v>54</v>
      </c>
      <c r="F344" s="6">
        <v>4</v>
      </c>
      <c r="G344">
        <f>IF(
   OR(
     ISNUMBER(SEARCH("Combo", D344)),
     ISNUMBER(SEARCH("Set", D344)),
     ISNUMBER(SEARCH("+", D344)),
     ISNUMBER(SEARCH("Cama", D344)),
     ISNUMBER(SEARCH("Espaldar", D344)),
     ISNUMBER(SEARCH("Juego", D344)),
     ISNUMBER(SEARCH("Sofacama", D344)),
     ISNUMBER(SEARCH("Cuadro", D344))
   ),
   4,
   IFERROR(INDEX(INVENTARIO!A:H, MATCH(C344, INVENTARIO!A:A, 0), 6), 0)
)</f>
        <v>4</v>
      </c>
      <c r="H344">
        <v>4</v>
      </c>
      <c r="I344">
        <f t="shared" ref="I344:I352" si="45">+IF(H344=F344,1,0)</f>
        <v>1</v>
      </c>
    </row>
    <row r="345" spans="1:9" ht="92.4">
      <c r="A345" s="5" t="s">
        <v>593</v>
      </c>
      <c r="B345" s="5" t="s">
        <v>602</v>
      </c>
      <c r="C345" s="9" t="s">
        <v>1939</v>
      </c>
      <c r="D345" s="7" t="str">
        <f>"     "&amp;D337</f>
        <v xml:space="preserve">     Combo Cama Hampton Queen+ Colchón 1 Pill 26cm + Sabanas</v>
      </c>
      <c r="E345" s="5" t="s">
        <v>48</v>
      </c>
      <c r="F345" s="6">
        <v>4</v>
      </c>
      <c r="G345">
        <f>IF(
   OR(
     ISNUMBER(SEARCH("Combo", D345)),
     ISNUMBER(SEARCH("Set", D345)),
     ISNUMBER(SEARCH("+", D345)),
     ISNUMBER(SEARCH("Cama", D345)),
     ISNUMBER(SEARCH("Espaldar", D345)),
     ISNUMBER(SEARCH("Juego", D345)),
     ISNUMBER(SEARCH("Sofacama", D345)),
     ISNUMBER(SEARCH("Cuadro", D345))
   ),
   4,
   IFERROR(INDEX(INVENTARIO!A:H, MATCH(C345, INVENTARIO!A:A, 0), 6), 0)
)</f>
        <v>4</v>
      </c>
      <c r="H345">
        <v>4</v>
      </c>
      <c r="I345">
        <f t="shared" si="45"/>
        <v>1</v>
      </c>
    </row>
    <row r="346" spans="1:9" ht="92.4">
      <c r="A346" s="5" t="s">
        <v>593</v>
      </c>
      <c r="B346" s="5" t="s">
        <v>603</v>
      </c>
      <c r="C346" s="9" t="s">
        <v>1940</v>
      </c>
      <c r="D346" s="7" t="str">
        <f>"     "&amp;D337</f>
        <v xml:space="preserve">     Combo Cama Hampton Queen+ Colchón 1 Pill 26cm + Sabanas</v>
      </c>
      <c r="E346" s="5" t="s">
        <v>36</v>
      </c>
      <c r="F346" s="6">
        <v>4</v>
      </c>
      <c r="G346">
        <f>IF(
   OR(
     ISNUMBER(SEARCH("Combo", D346)),
     ISNUMBER(SEARCH("Set", D346)),
     ISNUMBER(SEARCH("+", D346)),
     ISNUMBER(SEARCH("Cama", D346)),
     ISNUMBER(SEARCH("Espaldar", D346)),
     ISNUMBER(SEARCH("Juego", D346)),
     ISNUMBER(SEARCH("Sofacama", D346)),
     ISNUMBER(SEARCH("Cuadro", D346))
   ),
   4,
   IFERROR(INDEX(INVENTARIO!A:H, MATCH(C346, INVENTARIO!A:A, 0), 6), 0)
)</f>
        <v>4</v>
      </c>
      <c r="H346">
        <v>4</v>
      </c>
      <c r="I346">
        <f t="shared" si="45"/>
        <v>1</v>
      </c>
    </row>
    <row r="347" spans="1:9">
      <c r="A347" s="5" t="s">
        <v>604</v>
      </c>
      <c r="B347" s="5"/>
      <c r="C347" s="5" t="s">
        <v>6</v>
      </c>
      <c r="D347" s="9" t="s">
        <v>605</v>
      </c>
      <c r="E347" s="5" t="s">
        <v>16</v>
      </c>
      <c r="F347" s="8"/>
      <c r="I347">
        <f t="shared" si="45"/>
        <v>1</v>
      </c>
    </row>
    <row r="348" spans="1:9" ht="92.4">
      <c r="A348" s="5" t="s">
        <v>604</v>
      </c>
      <c r="B348" s="5" t="s">
        <v>606</v>
      </c>
      <c r="C348" s="9" t="s">
        <v>1941</v>
      </c>
      <c r="D348" s="7" t="str">
        <f>"     "&amp;D347</f>
        <v xml:space="preserve">     Combo Cama Doble + Cabecero Hampton Gratis Sabanas 300 Hilos</v>
      </c>
      <c r="E348" s="5" t="s">
        <v>12</v>
      </c>
      <c r="F348" s="6">
        <v>4</v>
      </c>
      <c r="G348">
        <f>IF(
   OR(
     ISNUMBER(SEARCH("Combo", D348)),
     ISNUMBER(SEARCH("Set", D348)),
     ISNUMBER(SEARCH("+", D348)),
     ISNUMBER(SEARCH("Cama", D348)),
     ISNUMBER(SEARCH("Espaldar", D348)),
     ISNUMBER(SEARCH("Juego", D348)),
     ISNUMBER(SEARCH("Sofacama", D348)),
     ISNUMBER(SEARCH("Cuadro", D348))
   ),
   4,
   IFERROR(INDEX(INVENTARIO!A:H, MATCH(C348, INVENTARIO!A:A, 0), 6), 0)
)</f>
        <v>4</v>
      </c>
      <c r="H348">
        <v>4</v>
      </c>
      <c r="I348">
        <f t="shared" si="45"/>
        <v>1</v>
      </c>
    </row>
    <row r="349" spans="1:9" ht="92.4">
      <c r="A349" s="5" t="s">
        <v>604</v>
      </c>
      <c r="B349" s="5" t="s">
        <v>607</v>
      </c>
      <c r="C349" s="9" t="s">
        <v>1942</v>
      </c>
      <c r="D349" s="7" t="str">
        <f>"     "&amp;D347</f>
        <v xml:space="preserve">     Combo Cama Doble + Cabecero Hampton Gratis Sabanas 300 Hilos</v>
      </c>
      <c r="E349" s="5" t="s">
        <v>34</v>
      </c>
      <c r="F349" s="6">
        <v>4</v>
      </c>
      <c r="G349">
        <f>IF(
   OR(
     ISNUMBER(SEARCH("Combo", D349)),
     ISNUMBER(SEARCH("Set", D349)),
     ISNUMBER(SEARCH("+", D349)),
     ISNUMBER(SEARCH("Cama", D349)),
     ISNUMBER(SEARCH("Espaldar", D349)),
     ISNUMBER(SEARCH("Juego", D349)),
     ISNUMBER(SEARCH("Sofacama", D349)),
     ISNUMBER(SEARCH("Cuadro", D349))
   ),
   4,
   IFERROR(INDEX(INVENTARIO!A:H, MATCH(C349, INVENTARIO!A:A, 0), 6), 0)
)</f>
        <v>4</v>
      </c>
      <c r="H349">
        <v>4</v>
      </c>
      <c r="I349">
        <f t="shared" si="45"/>
        <v>1</v>
      </c>
    </row>
    <row r="350" spans="1:9" ht="92.4">
      <c r="A350" s="5" t="s">
        <v>604</v>
      </c>
      <c r="B350" s="5" t="s">
        <v>608</v>
      </c>
      <c r="C350" s="9" t="s">
        <v>1943</v>
      </c>
      <c r="D350" s="7" t="str">
        <f>"     "&amp;D347</f>
        <v xml:space="preserve">     Combo Cama Doble + Cabecero Hampton Gratis Sabanas 300 Hilos</v>
      </c>
      <c r="E350" s="5" t="s">
        <v>300</v>
      </c>
      <c r="F350" s="6">
        <v>4</v>
      </c>
      <c r="G350">
        <f>IF(
   OR(
     ISNUMBER(SEARCH("Combo", D350)),
     ISNUMBER(SEARCH("Set", D350)),
     ISNUMBER(SEARCH("+", D350)),
     ISNUMBER(SEARCH("Cama", D350)),
     ISNUMBER(SEARCH("Espaldar", D350)),
     ISNUMBER(SEARCH("Juego", D350)),
     ISNUMBER(SEARCH("Sofacama", D350)),
     ISNUMBER(SEARCH("Cuadro", D350))
   ),
   4,
   IFERROR(INDEX(INVENTARIO!A:H, MATCH(C350, INVENTARIO!A:A, 0), 6), 0)
)</f>
        <v>4</v>
      </c>
      <c r="H350">
        <v>4</v>
      </c>
      <c r="I350">
        <f t="shared" si="45"/>
        <v>1</v>
      </c>
    </row>
    <row r="351" spans="1:9" ht="92.4">
      <c r="A351" s="5" t="s">
        <v>604</v>
      </c>
      <c r="B351" s="5" t="s">
        <v>609</v>
      </c>
      <c r="C351" s="9" t="s">
        <v>1944</v>
      </c>
      <c r="D351" s="7" t="str">
        <f>"     "&amp;D347</f>
        <v xml:space="preserve">     Combo Cama Doble + Cabecero Hampton Gratis Sabanas 300 Hilos</v>
      </c>
      <c r="E351" s="5" t="s">
        <v>302</v>
      </c>
      <c r="F351" s="6">
        <v>4</v>
      </c>
      <c r="G351">
        <f>IF(
   OR(
     ISNUMBER(SEARCH("Combo", D351)),
     ISNUMBER(SEARCH("Set", D351)),
     ISNUMBER(SEARCH("+", D351)),
     ISNUMBER(SEARCH("Cama", D351)),
     ISNUMBER(SEARCH("Espaldar", D351)),
     ISNUMBER(SEARCH("Juego", D351)),
     ISNUMBER(SEARCH("Sofacama", D351)),
     ISNUMBER(SEARCH("Cuadro", D351))
   ),
   4,
   IFERROR(INDEX(INVENTARIO!A:H, MATCH(C351, INVENTARIO!A:A, 0), 6), 0)
)</f>
        <v>4</v>
      </c>
      <c r="H351">
        <v>4</v>
      </c>
      <c r="I351">
        <f t="shared" si="45"/>
        <v>1</v>
      </c>
    </row>
    <row r="352" spans="1:9" ht="92.4">
      <c r="A352" s="5" t="s">
        <v>604</v>
      </c>
      <c r="B352" s="5" t="s">
        <v>610</v>
      </c>
      <c r="C352" s="9" t="s">
        <v>1945</v>
      </c>
      <c r="D352" s="7" t="str">
        <f>"     "&amp;D347</f>
        <v xml:space="preserve">     Combo Cama Doble + Cabecero Hampton Gratis Sabanas 300 Hilos</v>
      </c>
      <c r="E352" s="5" t="s">
        <v>304</v>
      </c>
      <c r="F352" s="6">
        <v>4</v>
      </c>
      <c r="G352">
        <f>IF(
   OR(
     ISNUMBER(SEARCH("Combo", D352)),
     ISNUMBER(SEARCH("Set", D352)),
     ISNUMBER(SEARCH("+", D352)),
     ISNUMBER(SEARCH("Cama", D352)),
     ISNUMBER(SEARCH("Espaldar", D352)),
     ISNUMBER(SEARCH("Juego", D352)),
     ISNUMBER(SEARCH("Sofacama", D352)),
     ISNUMBER(SEARCH("Cuadro", D352))
   ),
   4,
   IFERROR(INDEX(INVENTARIO!A:H, MATCH(C352, INVENTARIO!A:A, 0), 6), 0)
)</f>
        <v>4</v>
      </c>
      <c r="H352">
        <v>4</v>
      </c>
      <c r="I352">
        <f t="shared" si="45"/>
        <v>1</v>
      </c>
    </row>
    <row r="353" spans="1:9" ht="92.4">
      <c r="A353" s="5" t="s">
        <v>604</v>
      </c>
      <c r="B353" s="5" t="s">
        <v>611</v>
      </c>
      <c r="C353" s="9" t="s">
        <v>1946</v>
      </c>
      <c r="D353" s="7" t="str">
        <f>"     "&amp;D347</f>
        <v xml:space="preserve">     Combo Cama Doble + Cabecero Hampton Gratis Sabanas 300 Hilos</v>
      </c>
      <c r="E353" s="5" t="s">
        <v>297</v>
      </c>
      <c r="F353" s="6">
        <v>4</v>
      </c>
      <c r="G353">
        <f>IF(
   OR(
     ISNUMBER(SEARCH("Combo", D353)),
     ISNUMBER(SEARCH("Set", D353)),
     ISNUMBER(SEARCH("+", D353)),
     ISNUMBER(SEARCH("Cama", D353)),
     ISNUMBER(SEARCH("Espaldar", D353)),
     ISNUMBER(SEARCH("Juego", D353)),
     ISNUMBER(SEARCH("Sofacama", D353)),
     ISNUMBER(SEARCH("Cuadro", D353))
   ),
   4,
   IFERROR(INDEX(INVENTARIO!A:H, MATCH(C353, INVENTARIO!A:A, 0), 6), 0)
)</f>
        <v>4</v>
      </c>
      <c r="H353">
        <v>4</v>
      </c>
    </row>
    <row r="354" spans="1:9" ht="92.4">
      <c r="A354" s="5" t="s">
        <v>604</v>
      </c>
      <c r="B354" s="5" t="s">
        <v>612</v>
      </c>
      <c r="C354" s="9" t="s">
        <v>1947</v>
      </c>
      <c r="D354" s="7" t="str">
        <f>"     "&amp;D347</f>
        <v xml:space="preserve">     Combo Cama Doble + Cabecero Hampton Gratis Sabanas 300 Hilos</v>
      </c>
      <c r="E354" s="5" t="s">
        <v>306</v>
      </c>
      <c r="F354" s="6">
        <v>4</v>
      </c>
      <c r="G354">
        <f>IF(
   OR(
     ISNUMBER(SEARCH("Combo", D354)),
     ISNUMBER(SEARCH("Set", D354)),
     ISNUMBER(SEARCH("+", D354)),
     ISNUMBER(SEARCH("Cama", D354)),
     ISNUMBER(SEARCH("Espaldar", D354)),
     ISNUMBER(SEARCH("Juego", D354)),
     ISNUMBER(SEARCH("Sofacama", D354)),
     ISNUMBER(SEARCH("Cuadro", D354))
   ),
   4,
   IFERROR(INDEX(INVENTARIO!A:H, MATCH(C354, INVENTARIO!A:A, 0), 6), 0)
)</f>
        <v>4</v>
      </c>
      <c r="H354">
        <v>4</v>
      </c>
      <c r="I354">
        <f t="shared" ref="I354:I362" si="46">+IF(H354=F354,1,0)</f>
        <v>1</v>
      </c>
    </row>
    <row r="355" spans="1:9" ht="92.4">
      <c r="A355" s="5" t="s">
        <v>604</v>
      </c>
      <c r="B355" s="5" t="s">
        <v>613</v>
      </c>
      <c r="C355" s="9" t="s">
        <v>1948</v>
      </c>
      <c r="D355" s="7" t="str">
        <f>"     "&amp;D347</f>
        <v xml:space="preserve">     Combo Cama Doble + Cabecero Hampton Gratis Sabanas 300 Hilos</v>
      </c>
      <c r="E355" s="5" t="s">
        <v>48</v>
      </c>
      <c r="F355" s="6">
        <v>4</v>
      </c>
      <c r="G355">
        <f>IF(
   OR(
     ISNUMBER(SEARCH("Combo", D355)),
     ISNUMBER(SEARCH("Set", D355)),
     ISNUMBER(SEARCH("+", D355)),
     ISNUMBER(SEARCH("Cama", D355)),
     ISNUMBER(SEARCH("Espaldar", D355)),
     ISNUMBER(SEARCH("Juego", D355)),
     ISNUMBER(SEARCH("Sofacama", D355)),
     ISNUMBER(SEARCH("Cuadro", D355))
   ),
   4,
   IFERROR(INDEX(INVENTARIO!A:H, MATCH(C355, INVENTARIO!A:A, 0), 6), 0)
)</f>
        <v>4</v>
      </c>
      <c r="H355">
        <v>4</v>
      </c>
      <c r="I355">
        <f t="shared" si="46"/>
        <v>1</v>
      </c>
    </row>
    <row r="356" spans="1:9" ht="92.4">
      <c r="A356" s="5" t="s">
        <v>604</v>
      </c>
      <c r="B356" s="5" t="s">
        <v>614</v>
      </c>
      <c r="C356" s="9" t="s">
        <v>1949</v>
      </c>
      <c r="D356" s="7" t="str">
        <f>"     "&amp;D347</f>
        <v xml:space="preserve">     Combo Cama Doble + Cabecero Hampton Gratis Sabanas 300 Hilos</v>
      </c>
      <c r="E356" s="5" t="s">
        <v>36</v>
      </c>
      <c r="F356" s="6">
        <v>4</v>
      </c>
      <c r="G356">
        <f>IF(
   OR(
     ISNUMBER(SEARCH("Combo", D356)),
     ISNUMBER(SEARCH("Set", D356)),
     ISNUMBER(SEARCH("+", D356)),
     ISNUMBER(SEARCH("Cama", D356)),
     ISNUMBER(SEARCH("Espaldar", D356)),
     ISNUMBER(SEARCH("Juego", D356)),
     ISNUMBER(SEARCH("Sofacama", D356)),
     ISNUMBER(SEARCH("Cuadro", D356))
   ),
   4,
   IFERROR(INDEX(INVENTARIO!A:H, MATCH(C356, INVENTARIO!A:A, 0), 6), 0)
)</f>
        <v>4</v>
      </c>
      <c r="H356">
        <v>4</v>
      </c>
      <c r="I356">
        <f t="shared" si="46"/>
        <v>1</v>
      </c>
    </row>
    <row r="357" spans="1:9">
      <c r="A357" s="5" t="s">
        <v>615</v>
      </c>
      <c r="B357" s="5"/>
      <c r="C357" s="5" t="s">
        <v>6</v>
      </c>
      <c r="D357" s="9" t="s">
        <v>616</v>
      </c>
      <c r="E357" s="5" t="s">
        <v>16</v>
      </c>
      <c r="F357" s="8"/>
      <c r="I357">
        <f t="shared" si="46"/>
        <v>1</v>
      </c>
    </row>
    <row r="358" spans="1:9" ht="92.4">
      <c r="A358" s="5" t="s">
        <v>615</v>
      </c>
      <c r="B358" s="5" t="s">
        <v>617</v>
      </c>
      <c r="C358" s="9" t="s">
        <v>1950</v>
      </c>
      <c r="D358" s="7" t="str">
        <f>"     "&amp;D357</f>
        <v xml:space="preserve">     Combo Cama Astoria Queen + Colchon 1pill 26cm + Sabanas</v>
      </c>
      <c r="E358" s="5" t="s">
        <v>12</v>
      </c>
      <c r="F358" s="6">
        <v>4</v>
      </c>
      <c r="G358">
        <f>IF(
   OR(
     ISNUMBER(SEARCH("Combo", D358)),
     ISNUMBER(SEARCH("Set", D358)),
     ISNUMBER(SEARCH("+", D358)),
     ISNUMBER(SEARCH("Cama", D358)),
     ISNUMBER(SEARCH("Espaldar", D358)),
     ISNUMBER(SEARCH("Juego", D358)),
     ISNUMBER(SEARCH("Sofacama", D358)),
     ISNUMBER(SEARCH("Cuadro", D358))
   ),
   4,
   IFERROR(INDEX(INVENTARIO!A:H, MATCH(C358, INVENTARIO!A:A, 0), 6), 0)
)</f>
        <v>4</v>
      </c>
      <c r="H358">
        <v>4</v>
      </c>
      <c r="I358">
        <f t="shared" si="46"/>
        <v>1</v>
      </c>
    </row>
    <row r="359" spans="1:9" ht="92.4">
      <c r="A359" s="5" t="s">
        <v>615</v>
      </c>
      <c r="B359" s="5" t="s">
        <v>618</v>
      </c>
      <c r="C359" s="9" t="s">
        <v>1951</v>
      </c>
      <c r="D359" s="7" t="str">
        <f>"     "&amp;D357</f>
        <v xml:space="preserve">     Combo Cama Astoria Queen + Colchon 1pill 26cm + Sabanas</v>
      </c>
      <c r="E359" s="5" t="s">
        <v>34</v>
      </c>
      <c r="F359" s="6">
        <v>4</v>
      </c>
      <c r="G359">
        <f>IF(
   OR(
     ISNUMBER(SEARCH("Combo", D359)),
     ISNUMBER(SEARCH("Set", D359)),
     ISNUMBER(SEARCH("+", D359)),
     ISNUMBER(SEARCH("Cama", D359)),
     ISNUMBER(SEARCH("Espaldar", D359)),
     ISNUMBER(SEARCH("Juego", D359)),
     ISNUMBER(SEARCH("Sofacama", D359)),
     ISNUMBER(SEARCH("Cuadro", D359))
   ),
   4,
   IFERROR(INDEX(INVENTARIO!A:H, MATCH(C359, INVENTARIO!A:A, 0), 6), 0)
)</f>
        <v>4</v>
      </c>
      <c r="H359">
        <v>4</v>
      </c>
      <c r="I359">
        <f t="shared" si="46"/>
        <v>1</v>
      </c>
    </row>
    <row r="360" spans="1:9" ht="92.4">
      <c r="A360" s="5" t="s">
        <v>615</v>
      </c>
      <c r="B360" s="5" t="s">
        <v>619</v>
      </c>
      <c r="C360" s="9" t="s">
        <v>1952</v>
      </c>
      <c r="D360" s="7" t="str">
        <f>"     "&amp;D357</f>
        <v xml:space="preserve">     Combo Cama Astoria Queen + Colchon 1pill 26cm + Sabanas</v>
      </c>
      <c r="E360" s="5" t="s">
        <v>300</v>
      </c>
      <c r="F360" s="6">
        <v>4</v>
      </c>
      <c r="G360">
        <f>IF(
   OR(
     ISNUMBER(SEARCH("Combo", D360)),
     ISNUMBER(SEARCH("Set", D360)),
     ISNUMBER(SEARCH("+", D360)),
     ISNUMBER(SEARCH("Cama", D360)),
     ISNUMBER(SEARCH("Espaldar", D360)),
     ISNUMBER(SEARCH("Juego", D360)),
     ISNUMBER(SEARCH("Sofacama", D360)),
     ISNUMBER(SEARCH("Cuadro", D360))
   ),
   4,
   IFERROR(INDEX(INVENTARIO!A:H, MATCH(C360, INVENTARIO!A:A, 0), 6), 0)
)</f>
        <v>4</v>
      </c>
      <c r="H360">
        <v>4</v>
      </c>
      <c r="I360">
        <f t="shared" si="46"/>
        <v>1</v>
      </c>
    </row>
    <row r="361" spans="1:9" ht="92.4">
      <c r="A361" s="5" t="s">
        <v>615</v>
      </c>
      <c r="B361" s="5" t="s">
        <v>620</v>
      </c>
      <c r="C361" s="9" t="s">
        <v>1953</v>
      </c>
      <c r="D361" s="7" t="str">
        <f>"     "&amp;D357</f>
        <v xml:space="preserve">     Combo Cama Astoria Queen + Colchon 1pill 26cm + Sabanas</v>
      </c>
      <c r="E361" s="5" t="s">
        <v>153</v>
      </c>
      <c r="F361" s="6">
        <v>4</v>
      </c>
      <c r="G361">
        <f>IF(
   OR(
     ISNUMBER(SEARCH("Combo", D361)),
     ISNUMBER(SEARCH("Set", D361)),
     ISNUMBER(SEARCH("+", D361)),
     ISNUMBER(SEARCH("Cama", D361)),
     ISNUMBER(SEARCH("Espaldar", D361)),
     ISNUMBER(SEARCH("Juego", D361)),
     ISNUMBER(SEARCH("Sofacama", D361)),
     ISNUMBER(SEARCH("Cuadro", D361))
   ),
   4,
   IFERROR(INDEX(INVENTARIO!A:H, MATCH(C361, INVENTARIO!A:A, 0), 6), 0)
)</f>
        <v>4</v>
      </c>
      <c r="H361">
        <v>4</v>
      </c>
      <c r="I361">
        <f t="shared" si="46"/>
        <v>1</v>
      </c>
    </row>
    <row r="362" spans="1:9" ht="92.4">
      <c r="A362" s="5" t="s">
        <v>615</v>
      </c>
      <c r="B362" s="5" t="s">
        <v>621</v>
      </c>
      <c r="C362" s="9" t="s">
        <v>1954</v>
      </c>
      <c r="D362" s="7" t="str">
        <f>"     "&amp;D357</f>
        <v xml:space="preserve">     Combo Cama Astoria Queen + Colchon 1pill 26cm + Sabanas</v>
      </c>
      <c r="E362" s="5" t="s">
        <v>350</v>
      </c>
      <c r="F362" s="6">
        <v>4</v>
      </c>
      <c r="G362">
        <f>IF(
   OR(
     ISNUMBER(SEARCH("Combo", D362)),
     ISNUMBER(SEARCH("Set", D362)),
     ISNUMBER(SEARCH("+", D362)),
     ISNUMBER(SEARCH("Cama", D362)),
     ISNUMBER(SEARCH("Espaldar", D362)),
     ISNUMBER(SEARCH("Juego", D362)),
     ISNUMBER(SEARCH("Sofacama", D362)),
     ISNUMBER(SEARCH("Cuadro", D362))
   ),
   4,
   IFERROR(INDEX(INVENTARIO!A:H, MATCH(C362, INVENTARIO!A:A, 0), 6), 0)
)</f>
        <v>4</v>
      </c>
      <c r="H362">
        <v>4</v>
      </c>
      <c r="I362">
        <f t="shared" si="46"/>
        <v>1</v>
      </c>
    </row>
    <row r="363" spans="1:9" ht="92.4">
      <c r="A363" s="5" t="s">
        <v>615</v>
      </c>
      <c r="B363" s="5" t="s">
        <v>622</v>
      </c>
      <c r="C363" s="9" t="s">
        <v>1955</v>
      </c>
      <c r="D363" s="7" t="str">
        <f>"     "&amp;D357</f>
        <v xml:space="preserve">     Combo Cama Astoria Queen + Colchon 1pill 26cm + Sabanas</v>
      </c>
      <c r="E363" s="5" t="s">
        <v>567</v>
      </c>
      <c r="F363" s="6">
        <v>4</v>
      </c>
      <c r="G363">
        <f>IF(
   OR(
     ISNUMBER(SEARCH("Combo", D363)),
     ISNUMBER(SEARCH("Set", D363)),
     ISNUMBER(SEARCH("+", D363)),
     ISNUMBER(SEARCH("Cama", D363)),
     ISNUMBER(SEARCH("Espaldar", D363)),
     ISNUMBER(SEARCH("Juego", D363)),
     ISNUMBER(SEARCH("Sofacama", D363)),
     ISNUMBER(SEARCH("Cuadro", D363))
   ),
   4,
   IFERROR(INDEX(INVENTARIO!A:H, MATCH(C363, INVENTARIO!A:A, 0), 6), 0)
)</f>
        <v>4</v>
      </c>
      <c r="H363">
        <v>4</v>
      </c>
    </row>
    <row r="364" spans="1:9" ht="92.4">
      <c r="A364" s="5" t="s">
        <v>615</v>
      </c>
      <c r="B364" s="5" t="s">
        <v>623</v>
      </c>
      <c r="C364" s="9" t="s">
        <v>1956</v>
      </c>
      <c r="D364" s="7" t="str">
        <f>"     "&amp;D357</f>
        <v xml:space="preserve">     Combo Cama Astoria Queen + Colchon 1pill 26cm + Sabanas</v>
      </c>
      <c r="E364" s="5" t="s">
        <v>54</v>
      </c>
      <c r="F364" s="6">
        <v>4</v>
      </c>
      <c r="G364">
        <f>IF(
   OR(
     ISNUMBER(SEARCH("Combo", D364)),
     ISNUMBER(SEARCH("Set", D364)),
     ISNUMBER(SEARCH("+", D364)),
     ISNUMBER(SEARCH("Cama", D364)),
     ISNUMBER(SEARCH("Espaldar", D364)),
     ISNUMBER(SEARCH("Juego", D364)),
     ISNUMBER(SEARCH("Sofacama", D364)),
     ISNUMBER(SEARCH("Cuadro", D364))
   ),
   4,
   IFERROR(INDEX(INVENTARIO!A:H, MATCH(C364, INVENTARIO!A:A, 0), 6), 0)
)</f>
        <v>4</v>
      </c>
      <c r="H364">
        <v>4</v>
      </c>
      <c r="I364">
        <f t="shared" ref="I364:I372" si="47">+IF(H364=F364,1,0)</f>
        <v>1</v>
      </c>
    </row>
    <row r="365" spans="1:9" ht="92.4">
      <c r="A365" s="5" t="s">
        <v>615</v>
      </c>
      <c r="B365" s="5" t="s">
        <v>624</v>
      </c>
      <c r="C365" s="9" t="s">
        <v>1957</v>
      </c>
      <c r="D365" s="7" t="str">
        <f>"     "&amp;D357</f>
        <v xml:space="preserve">     Combo Cama Astoria Queen + Colchon 1pill 26cm + Sabanas</v>
      </c>
      <c r="E365" s="5" t="s">
        <v>48</v>
      </c>
      <c r="F365" s="6">
        <v>4</v>
      </c>
      <c r="G365">
        <f>IF(
   OR(
     ISNUMBER(SEARCH("Combo", D365)),
     ISNUMBER(SEARCH("Set", D365)),
     ISNUMBER(SEARCH("+", D365)),
     ISNUMBER(SEARCH("Cama", D365)),
     ISNUMBER(SEARCH("Espaldar", D365)),
     ISNUMBER(SEARCH("Juego", D365)),
     ISNUMBER(SEARCH("Sofacama", D365)),
     ISNUMBER(SEARCH("Cuadro", D365))
   ),
   4,
   IFERROR(INDEX(INVENTARIO!A:H, MATCH(C365, INVENTARIO!A:A, 0), 6), 0)
)</f>
        <v>4</v>
      </c>
      <c r="H365">
        <v>4</v>
      </c>
      <c r="I365">
        <f t="shared" si="47"/>
        <v>1</v>
      </c>
    </row>
    <row r="366" spans="1:9" ht="92.4">
      <c r="A366" s="5" t="s">
        <v>615</v>
      </c>
      <c r="B366" s="5" t="s">
        <v>625</v>
      </c>
      <c r="C366" s="9" t="s">
        <v>1958</v>
      </c>
      <c r="D366" s="7" t="str">
        <f>"     "&amp;D357</f>
        <v xml:space="preserve">     Combo Cama Astoria Queen + Colchon 1pill 26cm + Sabanas</v>
      </c>
      <c r="E366" s="5" t="s">
        <v>36</v>
      </c>
      <c r="F366" s="6">
        <v>4</v>
      </c>
      <c r="G366">
        <f>IF(
   OR(
     ISNUMBER(SEARCH("Combo", D366)),
     ISNUMBER(SEARCH("Set", D366)),
     ISNUMBER(SEARCH("+", D366)),
     ISNUMBER(SEARCH("Cama", D366)),
     ISNUMBER(SEARCH("Espaldar", D366)),
     ISNUMBER(SEARCH("Juego", D366)),
     ISNUMBER(SEARCH("Sofacama", D366)),
     ISNUMBER(SEARCH("Cuadro", D366))
   ),
   4,
   IFERROR(INDEX(INVENTARIO!A:H, MATCH(C366, INVENTARIO!A:A, 0), 6), 0)
)</f>
        <v>4</v>
      </c>
      <c r="H366">
        <v>4</v>
      </c>
      <c r="I366">
        <f t="shared" si="47"/>
        <v>1</v>
      </c>
    </row>
    <row r="367" spans="1:9">
      <c r="A367" s="5" t="s">
        <v>626</v>
      </c>
      <c r="B367" s="5"/>
      <c r="C367" s="5" t="s">
        <v>6</v>
      </c>
      <c r="D367" s="9" t="s">
        <v>627</v>
      </c>
      <c r="E367" s="5" t="s">
        <v>16</v>
      </c>
      <c r="F367" s="8"/>
      <c r="I367">
        <f t="shared" si="47"/>
        <v>1</v>
      </c>
    </row>
    <row r="368" spans="1:9" ht="92.4">
      <c r="A368" s="5" t="s">
        <v>626</v>
      </c>
      <c r="B368" s="5" t="s">
        <v>628</v>
      </c>
      <c r="C368" s="9" t="s">
        <v>1959</v>
      </c>
      <c r="D368" s="7" t="str">
        <f>"     "&amp;D367</f>
        <v xml:space="preserve">     Combo Cama Doble + Cabecero Mousai Gratis Sabanas 300 Hilos</v>
      </c>
      <c r="E368" s="5" t="s">
        <v>12</v>
      </c>
      <c r="F368" s="6">
        <v>4</v>
      </c>
      <c r="G368">
        <f>IF(
   OR(
     ISNUMBER(SEARCH("Combo", D368)),
     ISNUMBER(SEARCH("Set", D368)),
     ISNUMBER(SEARCH("+", D368)),
     ISNUMBER(SEARCH("Cama", D368)),
     ISNUMBER(SEARCH("Espaldar", D368)),
     ISNUMBER(SEARCH("Juego", D368)),
     ISNUMBER(SEARCH("Sofacama", D368)),
     ISNUMBER(SEARCH("Cuadro", D368))
   ),
   4,
   IFERROR(INDEX(INVENTARIO!A:H, MATCH(C368, INVENTARIO!A:A, 0), 6), 0)
)</f>
        <v>4</v>
      </c>
      <c r="H368">
        <v>4</v>
      </c>
      <c r="I368">
        <f t="shared" si="47"/>
        <v>1</v>
      </c>
    </row>
    <row r="369" spans="1:9" ht="92.4">
      <c r="A369" s="5" t="s">
        <v>626</v>
      </c>
      <c r="B369" s="5" t="s">
        <v>629</v>
      </c>
      <c r="C369" s="9" t="s">
        <v>1960</v>
      </c>
      <c r="D369" s="7" t="str">
        <f>"     "&amp;D367</f>
        <v xml:space="preserve">     Combo Cama Doble + Cabecero Mousai Gratis Sabanas 300 Hilos</v>
      </c>
      <c r="E369" s="5" t="s">
        <v>34</v>
      </c>
      <c r="F369" s="6">
        <v>4</v>
      </c>
      <c r="G369">
        <f>IF(
   OR(
     ISNUMBER(SEARCH("Combo", D369)),
     ISNUMBER(SEARCH("Set", D369)),
     ISNUMBER(SEARCH("+", D369)),
     ISNUMBER(SEARCH("Cama", D369)),
     ISNUMBER(SEARCH("Espaldar", D369)),
     ISNUMBER(SEARCH("Juego", D369)),
     ISNUMBER(SEARCH("Sofacama", D369)),
     ISNUMBER(SEARCH("Cuadro", D369))
   ),
   4,
   IFERROR(INDEX(INVENTARIO!A:H, MATCH(C369, INVENTARIO!A:A, 0), 6), 0)
)</f>
        <v>4</v>
      </c>
      <c r="H369">
        <v>4</v>
      </c>
      <c r="I369">
        <f t="shared" si="47"/>
        <v>1</v>
      </c>
    </row>
    <row r="370" spans="1:9" ht="92.4">
      <c r="A370" s="5" t="s">
        <v>626</v>
      </c>
      <c r="B370" s="5" t="s">
        <v>630</v>
      </c>
      <c r="C370" s="9" t="s">
        <v>1961</v>
      </c>
      <c r="D370" s="7" t="str">
        <f>"     "&amp;D367</f>
        <v xml:space="preserve">     Combo Cama Doble + Cabecero Mousai Gratis Sabanas 300 Hilos</v>
      </c>
      <c r="E370" s="5" t="s">
        <v>300</v>
      </c>
      <c r="F370" s="6">
        <v>4</v>
      </c>
      <c r="G370">
        <f>IF(
   OR(
     ISNUMBER(SEARCH("Combo", D370)),
     ISNUMBER(SEARCH("Set", D370)),
     ISNUMBER(SEARCH("+", D370)),
     ISNUMBER(SEARCH("Cama", D370)),
     ISNUMBER(SEARCH("Espaldar", D370)),
     ISNUMBER(SEARCH("Juego", D370)),
     ISNUMBER(SEARCH("Sofacama", D370)),
     ISNUMBER(SEARCH("Cuadro", D370))
   ),
   4,
   IFERROR(INDEX(INVENTARIO!A:H, MATCH(C370, INVENTARIO!A:A, 0), 6), 0)
)</f>
        <v>4</v>
      </c>
      <c r="H370">
        <v>4</v>
      </c>
      <c r="I370">
        <f t="shared" si="47"/>
        <v>1</v>
      </c>
    </row>
    <row r="371" spans="1:9" ht="92.4">
      <c r="A371" s="5" t="s">
        <v>626</v>
      </c>
      <c r="B371" s="5" t="s">
        <v>631</v>
      </c>
      <c r="C371" s="9" t="s">
        <v>1962</v>
      </c>
      <c r="D371" s="7" t="str">
        <f>"     "&amp;D367</f>
        <v xml:space="preserve">     Combo Cama Doble + Cabecero Mousai Gratis Sabanas 300 Hilos</v>
      </c>
      <c r="E371" s="5" t="s">
        <v>302</v>
      </c>
      <c r="F371" s="6">
        <v>4</v>
      </c>
      <c r="G371">
        <f>IF(
   OR(
     ISNUMBER(SEARCH("Combo", D371)),
     ISNUMBER(SEARCH("Set", D371)),
     ISNUMBER(SEARCH("+", D371)),
     ISNUMBER(SEARCH("Cama", D371)),
     ISNUMBER(SEARCH("Espaldar", D371)),
     ISNUMBER(SEARCH("Juego", D371)),
     ISNUMBER(SEARCH("Sofacama", D371)),
     ISNUMBER(SEARCH("Cuadro", D371))
   ),
   4,
   IFERROR(INDEX(INVENTARIO!A:H, MATCH(C371, INVENTARIO!A:A, 0), 6), 0)
)</f>
        <v>4</v>
      </c>
      <c r="H371">
        <v>4</v>
      </c>
      <c r="I371">
        <f t="shared" si="47"/>
        <v>1</v>
      </c>
    </row>
    <row r="372" spans="1:9" ht="92.4">
      <c r="A372" s="5" t="s">
        <v>626</v>
      </c>
      <c r="B372" s="5" t="s">
        <v>632</v>
      </c>
      <c r="C372" s="9" t="s">
        <v>1963</v>
      </c>
      <c r="D372" s="7" t="str">
        <f>"     "&amp;D367</f>
        <v xml:space="preserve">     Combo Cama Doble + Cabecero Mousai Gratis Sabanas 300 Hilos</v>
      </c>
      <c r="E372" s="5" t="s">
        <v>304</v>
      </c>
      <c r="F372" s="6">
        <v>4</v>
      </c>
      <c r="G372">
        <f>IF(
   OR(
     ISNUMBER(SEARCH("Combo", D372)),
     ISNUMBER(SEARCH("Set", D372)),
     ISNUMBER(SEARCH("+", D372)),
     ISNUMBER(SEARCH("Cama", D372)),
     ISNUMBER(SEARCH("Espaldar", D372)),
     ISNUMBER(SEARCH("Juego", D372)),
     ISNUMBER(SEARCH("Sofacama", D372)),
     ISNUMBER(SEARCH("Cuadro", D372))
   ),
   4,
   IFERROR(INDEX(INVENTARIO!A:H, MATCH(C372, INVENTARIO!A:A, 0), 6), 0)
)</f>
        <v>4</v>
      </c>
      <c r="H372">
        <v>4</v>
      </c>
      <c r="I372">
        <f t="shared" si="47"/>
        <v>1</v>
      </c>
    </row>
    <row r="373" spans="1:9" ht="92.4">
      <c r="A373" s="5" t="s">
        <v>626</v>
      </c>
      <c r="B373" s="5" t="s">
        <v>633</v>
      </c>
      <c r="C373" s="9" t="s">
        <v>1964</v>
      </c>
      <c r="D373" s="7" t="str">
        <f>"     "&amp;D367</f>
        <v xml:space="preserve">     Combo Cama Doble + Cabecero Mousai Gratis Sabanas 300 Hilos</v>
      </c>
      <c r="E373" s="5" t="s">
        <v>297</v>
      </c>
      <c r="F373" s="6">
        <v>4</v>
      </c>
      <c r="G373">
        <f>IF(
   OR(
     ISNUMBER(SEARCH("Combo", D373)),
     ISNUMBER(SEARCH("Set", D373)),
     ISNUMBER(SEARCH("+", D373)),
     ISNUMBER(SEARCH("Cama", D373)),
     ISNUMBER(SEARCH("Espaldar", D373)),
     ISNUMBER(SEARCH("Juego", D373)),
     ISNUMBER(SEARCH("Sofacama", D373)),
     ISNUMBER(SEARCH("Cuadro", D373))
   ),
   4,
   IFERROR(INDEX(INVENTARIO!A:H, MATCH(C373, INVENTARIO!A:A, 0), 6), 0)
)</f>
        <v>4</v>
      </c>
      <c r="H373">
        <v>4</v>
      </c>
    </row>
    <row r="374" spans="1:9" ht="92.4">
      <c r="A374" s="5" t="s">
        <v>626</v>
      </c>
      <c r="B374" s="5" t="s">
        <v>634</v>
      </c>
      <c r="C374" s="9" t="s">
        <v>1965</v>
      </c>
      <c r="D374" s="7" t="str">
        <f>"     "&amp;D367</f>
        <v xml:space="preserve">     Combo Cama Doble + Cabecero Mousai Gratis Sabanas 300 Hilos</v>
      </c>
      <c r="E374" s="5" t="s">
        <v>306</v>
      </c>
      <c r="F374" s="6">
        <v>4</v>
      </c>
      <c r="G374">
        <f>IF(
   OR(
     ISNUMBER(SEARCH("Combo", D374)),
     ISNUMBER(SEARCH("Set", D374)),
     ISNUMBER(SEARCH("+", D374)),
     ISNUMBER(SEARCH("Cama", D374)),
     ISNUMBER(SEARCH("Espaldar", D374)),
     ISNUMBER(SEARCH("Juego", D374)),
     ISNUMBER(SEARCH("Sofacama", D374)),
     ISNUMBER(SEARCH("Cuadro", D374))
   ),
   4,
   IFERROR(INDEX(INVENTARIO!A:H, MATCH(C374, INVENTARIO!A:A, 0), 6), 0)
)</f>
        <v>4</v>
      </c>
      <c r="H374">
        <v>4</v>
      </c>
      <c r="I374">
        <f t="shared" ref="I374:I382" si="48">+IF(H374=F374,1,0)</f>
        <v>1</v>
      </c>
    </row>
    <row r="375" spans="1:9" ht="92.4">
      <c r="A375" s="5" t="s">
        <v>626</v>
      </c>
      <c r="B375" s="5" t="s">
        <v>635</v>
      </c>
      <c r="C375" s="9" t="s">
        <v>1966</v>
      </c>
      <c r="D375" s="7" t="str">
        <f>"     "&amp;D367</f>
        <v xml:space="preserve">     Combo Cama Doble + Cabecero Mousai Gratis Sabanas 300 Hilos</v>
      </c>
      <c r="E375" s="5" t="s">
        <v>48</v>
      </c>
      <c r="F375" s="6">
        <v>4</v>
      </c>
      <c r="G375">
        <f>IF(
   OR(
     ISNUMBER(SEARCH("Combo", D375)),
     ISNUMBER(SEARCH("Set", D375)),
     ISNUMBER(SEARCH("+", D375)),
     ISNUMBER(SEARCH("Cama", D375)),
     ISNUMBER(SEARCH("Espaldar", D375)),
     ISNUMBER(SEARCH("Juego", D375)),
     ISNUMBER(SEARCH("Sofacama", D375)),
     ISNUMBER(SEARCH("Cuadro", D375))
   ),
   4,
   IFERROR(INDEX(INVENTARIO!A:H, MATCH(C375, INVENTARIO!A:A, 0), 6), 0)
)</f>
        <v>4</v>
      </c>
      <c r="H375">
        <v>4</v>
      </c>
      <c r="I375">
        <f t="shared" si="48"/>
        <v>1</v>
      </c>
    </row>
    <row r="376" spans="1:9" ht="92.4">
      <c r="A376" s="5" t="s">
        <v>626</v>
      </c>
      <c r="B376" s="5" t="s">
        <v>636</v>
      </c>
      <c r="C376" s="9" t="s">
        <v>1967</v>
      </c>
      <c r="D376" s="7" t="str">
        <f>"     "&amp;D367</f>
        <v xml:space="preserve">     Combo Cama Doble + Cabecero Mousai Gratis Sabanas 300 Hilos</v>
      </c>
      <c r="E376" s="5" t="s">
        <v>36</v>
      </c>
      <c r="F376" s="6">
        <v>4</v>
      </c>
      <c r="G376">
        <f>IF(
   OR(
     ISNUMBER(SEARCH("Combo", D376)),
     ISNUMBER(SEARCH("Set", D376)),
     ISNUMBER(SEARCH("+", D376)),
     ISNUMBER(SEARCH("Cama", D376)),
     ISNUMBER(SEARCH("Espaldar", D376)),
     ISNUMBER(SEARCH("Juego", D376)),
     ISNUMBER(SEARCH("Sofacama", D376)),
     ISNUMBER(SEARCH("Cuadro", D376))
   ),
   4,
   IFERROR(INDEX(INVENTARIO!A:H, MATCH(C376, INVENTARIO!A:A, 0), 6), 0)
)</f>
        <v>4</v>
      </c>
      <c r="H376">
        <v>4</v>
      </c>
      <c r="I376">
        <f t="shared" si="48"/>
        <v>1</v>
      </c>
    </row>
    <row r="377" spans="1:9">
      <c r="A377" s="5" t="s">
        <v>637</v>
      </c>
      <c r="B377" s="5"/>
      <c r="C377" s="5" t="s">
        <v>6</v>
      </c>
      <c r="D377" s="9" t="s">
        <v>638</v>
      </c>
      <c r="E377" s="5" t="s">
        <v>16</v>
      </c>
      <c r="F377" s="8"/>
      <c r="I377">
        <f t="shared" si="48"/>
        <v>1</v>
      </c>
    </row>
    <row r="378" spans="1:9" ht="79.2">
      <c r="A378" s="5" t="s">
        <v>637</v>
      </c>
      <c r="B378" s="5" t="s">
        <v>639</v>
      </c>
      <c r="C378" s="9" t="s">
        <v>1968</v>
      </c>
      <c r="D378" s="7" t="str">
        <f>"     "&amp;D377</f>
        <v xml:space="preserve">     Combo Cama Mousai King + Colchón 1 Pill 26cm + Sabanas</v>
      </c>
      <c r="E378" s="5" t="s">
        <v>48</v>
      </c>
      <c r="F378" s="6">
        <v>4</v>
      </c>
      <c r="G378">
        <f>IF(
   OR(
     ISNUMBER(SEARCH("Combo", D378)),
     ISNUMBER(SEARCH("Set", D378)),
     ISNUMBER(SEARCH("+", D378)),
     ISNUMBER(SEARCH("Cama", D378)),
     ISNUMBER(SEARCH("Espaldar", D378)),
     ISNUMBER(SEARCH("Juego", D378)),
     ISNUMBER(SEARCH("Sofacama", D378)),
     ISNUMBER(SEARCH("Cuadro", D378))
   ),
   4,
   IFERROR(INDEX(INVENTARIO!A:H, MATCH(C378, INVENTARIO!A:A, 0), 6), 0)
)</f>
        <v>4</v>
      </c>
      <c r="H378">
        <v>4</v>
      </c>
      <c r="I378">
        <f t="shared" si="48"/>
        <v>1</v>
      </c>
    </row>
    <row r="379" spans="1:9" ht="79.2">
      <c r="A379" s="5" t="s">
        <v>637</v>
      </c>
      <c r="B379" s="5" t="s">
        <v>640</v>
      </c>
      <c r="C379" s="9" t="s">
        <v>1969</v>
      </c>
      <c r="D379" s="7" t="str">
        <f>"     "&amp;D377</f>
        <v xml:space="preserve">     Combo Cama Mousai King + Colchón 1 Pill 26cm + Sabanas</v>
      </c>
      <c r="E379" s="5" t="s">
        <v>34</v>
      </c>
      <c r="F379" s="6">
        <v>4</v>
      </c>
      <c r="G379">
        <f>IF(
   OR(
     ISNUMBER(SEARCH("Combo", D379)),
     ISNUMBER(SEARCH("Set", D379)),
     ISNUMBER(SEARCH("+", D379)),
     ISNUMBER(SEARCH("Cama", D379)),
     ISNUMBER(SEARCH("Espaldar", D379)),
     ISNUMBER(SEARCH("Juego", D379)),
     ISNUMBER(SEARCH("Sofacama", D379)),
     ISNUMBER(SEARCH("Cuadro", D379))
   ),
   4,
   IFERROR(INDEX(INVENTARIO!A:H, MATCH(C379, INVENTARIO!A:A, 0), 6), 0)
)</f>
        <v>4</v>
      </c>
      <c r="H379">
        <v>4</v>
      </c>
      <c r="I379">
        <f t="shared" si="48"/>
        <v>1</v>
      </c>
    </row>
    <row r="380" spans="1:9" ht="79.2">
      <c r="A380" s="5" t="s">
        <v>637</v>
      </c>
      <c r="B380" s="5" t="s">
        <v>641</v>
      </c>
      <c r="C380" s="9" t="s">
        <v>1970</v>
      </c>
      <c r="D380" s="7" t="str">
        <f>"     "&amp;D377</f>
        <v xml:space="preserve">     Combo Cama Mousai King + Colchón 1 Pill 26cm + Sabanas</v>
      </c>
      <c r="E380" s="5" t="s">
        <v>300</v>
      </c>
      <c r="F380" s="6">
        <v>4</v>
      </c>
      <c r="G380">
        <f>IF(
   OR(
     ISNUMBER(SEARCH("Combo", D380)),
     ISNUMBER(SEARCH("Set", D380)),
     ISNUMBER(SEARCH("+", D380)),
     ISNUMBER(SEARCH("Cama", D380)),
     ISNUMBER(SEARCH("Espaldar", D380)),
     ISNUMBER(SEARCH("Juego", D380)),
     ISNUMBER(SEARCH("Sofacama", D380)),
     ISNUMBER(SEARCH("Cuadro", D380))
   ),
   4,
   IFERROR(INDEX(INVENTARIO!A:H, MATCH(C380, INVENTARIO!A:A, 0), 6), 0)
)</f>
        <v>4</v>
      </c>
      <c r="H380">
        <v>4</v>
      </c>
      <c r="I380">
        <f t="shared" si="48"/>
        <v>1</v>
      </c>
    </row>
    <row r="381" spans="1:9" ht="79.2">
      <c r="A381" s="5" t="s">
        <v>637</v>
      </c>
      <c r="B381" s="5" t="s">
        <v>642</v>
      </c>
      <c r="C381" s="9" t="s">
        <v>1971</v>
      </c>
      <c r="D381" s="7" t="str">
        <f>"     "&amp;D377</f>
        <v xml:space="preserve">     Combo Cama Mousai King + Colchón 1 Pill 26cm + Sabanas</v>
      </c>
      <c r="E381" s="5" t="s">
        <v>302</v>
      </c>
      <c r="F381" s="6">
        <v>4</v>
      </c>
      <c r="G381">
        <f>IF(
   OR(
     ISNUMBER(SEARCH("Combo", D381)),
     ISNUMBER(SEARCH("Set", D381)),
     ISNUMBER(SEARCH("+", D381)),
     ISNUMBER(SEARCH("Cama", D381)),
     ISNUMBER(SEARCH("Espaldar", D381)),
     ISNUMBER(SEARCH("Juego", D381)),
     ISNUMBER(SEARCH("Sofacama", D381)),
     ISNUMBER(SEARCH("Cuadro", D381))
   ),
   4,
   IFERROR(INDEX(INVENTARIO!A:H, MATCH(C381, INVENTARIO!A:A, 0), 6), 0)
)</f>
        <v>4</v>
      </c>
      <c r="H381">
        <v>4</v>
      </c>
      <c r="I381">
        <f t="shared" si="48"/>
        <v>1</v>
      </c>
    </row>
    <row r="382" spans="1:9" ht="79.2">
      <c r="A382" s="5" t="s">
        <v>637</v>
      </c>
      <c r="B382" s="5" t="s">
        <v>643</v>
      </c>
      <c r="C382" s="9" t="s">
        <v>1972</v>
      </c>
      <c r="D382" s="7" t="str">
        <f>"     "&amp;D377</f>
        <v xml:space="preserve">     Combo Cama Mousai King + Colchón 1 Pill 26cm + Sabanas</v>
      </c>
      <c r="E382" s="5" t="s">
        <v>304</v>
      </c>
      <c r="F382" s="6">
        <v>4</v>
      </c>
      <c r="G382">
        <f>IF(
   OR(
     ISNUMBER(SEARCH("Combo", D382)),
     ISNUMBER(SEARCH("Set", D382)),
     ISNUMBER(SEARCH("+", D382)),
     ISNUMBER(SEARCH("Cama", D382)),
     ISNUMBER(SEARCH("Espaldar", D382)),
     ISNUMBER(SEARCH("Juego", D382)),
     ISNUMBER(SEARCH("Sofacama", D382)),
     ISNUMBER(SEARCH("Cuadro", D382))
   ),
   4,
   IFERROR(INDEX(INVENTARIO!A:H, MATCH(C382, INVENTARIO!A:A, 0), 6), 0)
)</f>
        <v>4</v>
      </c>
      <c r="H382">
        <v>4</v>
      </c>
      <c r="I382">
        <f t="shared" si="48"/>
        <v>1</v>
      </c>
    </row>
    <row r="383" spans="1:9" ht="79.2">
      <c r="A383" s="5" t="s">
        <v>637</v>
      </c>
      <c r="B383" s="5" t="s">
        <v>644</v>
      </c>
      <c r="C383" s="9" t="s">
        <v>1973</v>
      </c>
      <c r="D383" s="7" t="str">
        <f>"     "&amp;D377</f>
        <v xml:space="preserve">     Combo Cama Mousai King + Colchón 1 Pill 26cm + Sabanas</v>
      </c>
      <c r="E383" s="5" t="s">
        <v>297</v>
      </c>
      <c r="F383" s="6">
        <v>4</v>
      </c>
      <c r="G383">
        <f>IF(
   OR(
     ISNUMBER(SEARCH("Combo", D383)),
     ISNUMBER(SEARCH("Set", D383)),
     ISNUMBER(SEARCH("+", D383)),
     ISNUMBER(SEARCH("Cama", D383)),
     ISNUMBER(SEARCH("Espaldar", D383)),
     ISNUMBER(SEARCH("Juego", D383)),
     ISNUMBER(SEARCH("Sofacama", D383)),
     ISNUMBER(SEARCH("Cuadro", D383))
   ),
   4,
   IFERROR(INDEX(INVENTARIO!A:H, MATCH(C383, INVENTARIO!A:A, 0), 6), 0)
)</f>
        <v>4</v>
      </c>
      <c r="H383">
        <v>4</v>
      </c>
    </row>
    <row r="384" spans="1:9" ht="79.2">
      <c r="A384" s="5" t="s">
        <v>637</v>
      </c>
      <c r="B384" s="5" t="s">
        <v>645</v>
      </c>
      <c r="C384" s="9" t="s">
        <v>1974</v>
      </c>
      <c r="D384" s="7" t="str">
        <f>"     "&amp;D377</f>
        <v xml:space="preserve">     Combo Cama Mousai King + Colchón 1 Pill 26cm + Sabanas</v>
      </c>
      <c r="E384" s="5" t="s">
        <v>306</v>
      </c>
      <c r="F384" s="6">
        <v>4</v>
      </c>
      <c r="G384">
        <f>IF(
   OR(
     ISNUMBER(SEARCH("Combo", D384)),
     ISNUMBER(SEARCH("Set", D384)),
     ISNUMBER(SEARCH("+", D384)),
     ISNUMBER(SEARCH("Cama", D384)),
     ISNUMBER(SEARCH("Espaldar", D384)),
     ISNUMBER(SEARCH("Juego", D384)),
     ISNUMBER(SEARCH("Sofacama", D384)),
     ISNUMBER(SEARCH("Cuadro", D384))
   ),
   4,
   IFERROR(INDEX(INVENTARIO!A:H, MATCH(C384, INVENTARIO!A:A, 0), 6), 0)
)</f>
        <v>4</v>
      </c>
      <c r="H384">
        <v>4</v>
      </c>
      <c r="I384">
        <f t="shared" ref="I384:I414" si="49">+IF(H384=F384,1,0)</f>
        <v>1</v>
      </c>
    </row>
    <row r="385" spans="1:9" ht="79.2">
      <c r="A385" s="5" t="s">
        <v>637</v>
      </c>
      <c r="B385" s="5" t="s">
        <v>646</v>
      </c>
      <c r="C385" s="9" t="s">
        <v>1975</v>
      </c>
      <c r="D385" s="7" t="str">
        <f>"     "&amp;D377</f>
        <v xml:space="preserve">     Combo Cama Mousai King + Colchón 1 Pill 26cm + Sabanas</v>
      </c>
      <c r="E385" s="5" t="s">
        <v>12</v>
      </c>
      <c r="F385" s="6">
        <v>4</v>
      </c>
      <c r="G385">
        <f>IF(
   OR(
     ISNUMBER(SEARCH("Combo", D385)),
     ISNUMBER(SEARCH("Set", D385)),
     ISNUMBER(SEARCH("+", D385)),
     ISNUMBER(SEARCH("Cama", D385)),
     ISNUMBER(SEARCH("Espaldar", D385)),
     ISNUMBER(SEARCH("Juego", D385)),
     ISNUMBER(SEARCH("Sofacama", D385)),
     ISNUMBER(SEARCH("Cuadro", D385))
   ),
   4,
   IFERROR(INDEX(INVENTARIO!A:H, MATCH(C385, INVENTARIO!A:A, 0), 6), 0)
)</f>
        <v>4</v>
      </c>
      <c r="H385">
        <v>4</v>
      </c>
      <c r="I385">
        <f t="shared" si="49"/>
        <v>1</v>
      </c>
    </row>
    <row r="386" spans="1:9" ht="79.2">
      <c r="A386" s="5" t="s">
        <v>637</v>
      </c>
      <c r="B386" s="5" t="s">
        <v>647</v>
      </c>
      <c r="C386" s="9" t="s">
        <v>1976</v>
      </c>
      <c r="D386" s="7" t="str">
        <f>"     "&amp;D377</f>
        <v xml:space="preserve">     Combo Cama Mousai King + Colchón 1 Pill 26cm + Sabanas</v>
      </c>
      <c r="E386" s="5" t="s">
        <v>36</v>
      </c>
      <c r="F386" s="6">
        <v>4</v>
      </c>
      <c r="G386">
        <f>IF(
   OR(
     ISNUMBER(SEARCH("Combo", D386)),
     ISNUMBER(SEARCH("Set", D386)),
     ISNUMBER(SEARCH("+", D386)),
     ISNUMBER(SEARCH("Cama", D386)),
     ISNUMBER(SEARCH("Espaldar", D386)),
     ISNUMBER(SEARCH("Juego", D386)),
     ISNUMBER(SEARCH("Sofacama", D386)),
     ISNUMBER(SEARCH("Cuadro", D386))
   ),
   4,
   IFERROR(INDEX(INVENTARIO!A:H, MATCH(C386, INVENTARIO!A:A, 0), 6), 0)
)</f>
        <v>4</v>
      </c>
      <c r="H386">
        <v>4</v>
      </c>
      <c r="I386">
        <f t="shared" si="49"/>
        <v>1</v>
      </c>
    </row>
    <row r="387" spans="1:9">
      <c r="A387" s="5" t="s">
        <v>648</v>
      </c>
      <c r="B387" s="5"/>
      <c r="C387" s="5" t="s">
        <v>6</v>
      </c>
      <c r="D387" s="9" t="s">
        <v>649</v>
      </c>
      <c r="E387" s="5" t="s">
        <v>16</v>
      </c>
      <c r="F387" s="8"/>
      <c r="I387">
        <f t="shared" si="49"/>
        <v>1</v>
      </c>
    </row>
    <row r="388" spans="1:9" ht="26.4">
      <c r="A388" s="5" t="s">
        <v>648</v>
      </c>
      <c r="B388" s="5" t="s">
        <v>650</v>
      </c>
      <c r="C388" s="9" t="s">
        <v>1977</v>
      </c>
      <c r="D388" s="7" t="str">
        <f>"     "&amp;D387</f>
        <v xml:space="preserve">     Mesa Infantil Andy</v>
      </c>
      <c r="E388" s="5" t="s">
        <v>99</v>
      </c>
      <c r="F388" s="6">
        <v>0</v>
      </c>
      <c r="G388">
        <f>IF(
   OR(
     ISNUMBER(SEARCH("Combo", D388)),
     ISNUMBER(SEARCH("Set", D388)),
     ISNUMBER(SEARCH("+", D388)),
     ISNUMBER(SEARCH("Cama", D388)),
     ISNUMBER(SEARCH("Espaldar", D388)),
     ISNUMBER(SEARCH("Juego", D388)),
     ISNUMBER(SEARCH("Sofacama", D388)),
     ISNUMBER(SEARCH("Cuadro", D388))
   ),
   4,
   IFERROR(INDEX(INVENTARIO!A:H, MATCH(C388, INVENTARIO!A:A, 0), 6), 0)
)</f>
        <v>0</v>
      </c>
      <c r="H388">
        <v>4</v>
      </c>
      <c r="I388">
        <f t="shared" si="49"/>
        <v>0</v>
      </c>
    </row>
    <row r="389" spans="1:9" ht="26.4">
      <c r="A389" s="5" t="s">
        <v>648</v>
      </c>
      <c r="B389" s="5" t="s">
        <v>651</v>
      </c>
      <c r="C389" s="9" t="s">
        <v>1978</v>
      </c>
      <c r="D389" s="7" t="str">
        <f>"     "&amp;D387</f>
        <v xml:space="preserve">     Mesa Infantil Andy</v>
      </c>
      <c r="E389" s="5" t="s">
        <v>652</v>
      </c>
      <c r="F389" s="6">
        <v>0</v>
      </c>
      <c r="G389">
        <f>IF(
   OR(
     ISNUMBER(SEARCH("Combo", D389)),
     ISNUMBER(SEARCH("Set", D389)),
     ISNUMBER(SEARCH("+", D389)),
     ISNUMBER(SEARCH("Cama", D389)),
     ISNUMBER(SEARCH("Espaldar", D389)),
     ISNUMBER(SEARCH("Juego", D389)),
     ISNUMBER(SEARCH("Sofacama", D389)),
     ISNUMBER(SEARCH("Cuadro", D389))
   ),
   4,
   IFERROR(INDEX(INVENTARIO!A:H, MATCH(C389, INVENTARIO!A:A, 0), 6), 0)
)</f>
        <v>0</v>
      </c>
      <c r="H389">
        <v>4</v>
      </c>
      <c r="I389">
        <f t="shared" si="49"/>
        <v>0</v>
      </c>
    </row>
    <row r="390" spans="1:9">
      <c r="A390" s="5" t="s">
        <v>2450</v>
      </c>
      <c r="B390" s="5" t="s">
        <v>2451</v>
      </c>
      <c r="C390" s="9" t="s">
        <v>2452</v>
      </c>
      <c r="D390" s="9" t="s">
        <v>2453</v>
      </c>
      <c r="E390" s="5" t="s">
        <v>105</v>
      </c>
      <c r="F390" s="6">
        <v>4</v>
      </c>
      <c r="G390">
        <f>IF(
   OR(
     ISNUMBER(SEARCH("Combo", D390)),
     ISNUMBER(SEARCH("Set", D390)),
     ISNUMBER(SEARCH("+", D390)),
     ISNUMBER(SEARCH("Cama", D390)),
     ISNUMBER(SEARCH("Espaldar", D390)),
     ISNUMBER(SEARCH("Juego", D390)),
     ISNUMBER(SEARCH("Sofacama", D390)),
     ISNUMBER(SEARCH("Cuadro", D390))
   ),
   4,
   IFERROR(INDEX(INVENTARIO!A:H, MATCH(C390, INVENTARIO!A:A, 0), 6), 0)
)</f>
        <v>4</v>
      </c>
      <c r="H390">
        <v>4</v>
      </c>
      <c r="I390">
        <f t="shared" si="49"/>
        <v>1</v>
      </c>
    </row>
    <row r="391" spans="1:9">
      <c r="A391" s="5" t="s">
        <v>653</v>
      </c>
      <c r="B391" s="5"/>
      <c r="C391" s="9" t="s">
        <v>1979</v>
      </c>
      <c r="D391" s="9" t="s">
        <v>654</v>
      </c>
      <c r="E391" s="5" t="s">
        <v>16</v>
      </c>
      <c r="F391" s="6">
        <v>4</v>
      </c>
      <c r="G391">
        <f>IF(
   OR(
     ISNUMBER(SEARCH("Combo", D391)),
     ISNUMBER(SEARCH("Set", D391)),
     ISNUMBER(SEARCH("+", D391)),
     ISNUMBER(SEARCH("Cama", D391)),
     ISNUMBER(SEARCH("Espaldar", D391)),
     ISNUMBER(SEARCH("Juego", D391)),
     ISNUMBER(SEARCH("Sofacama", D391)),
     ISNUMBER(SEARCH("Cuadro", D391))
   ),
   4,
   IFERROR(INDEX(INVENTARIO!A:H, MATCH(C391, INVENTARIO!A:A, 0), 6), 0)
)</f>
        <v>4</v>
      </c>
      <c r="H391">
        <v>0</v>
      </c>
      <c r="I391">
        <f t="shared" si="49"/>
        <v>0</v>
      </c>
    </row>
    <row r="392" spans="1:9">
      <c r="A392" s="5" t="s">
        <v>655</v>
      </c>
      <c r="B392" s="5"/>
      <c r="C392" s="9" t="s">
        <v>1980</v>
      </c>
      <c r="D392" s="9" t="s">
        <v>656</v>
      </c>
      <c r="E392" s="5" t="s">
        <v>16</v>
      </c>
      <c r="F392" s="6">
        <v>4</v>
      </c>
      <c r="G392">
        <f>IF(
   OR(
     ISNUMBER(SEARCH("Combo", D392)),
     ISNUMBER(SEARCH("Set", D392)),
     ISNUMBER(SEARCH("+", D392)),
     ISNUMBER(SEARCH("Cama", D392)),
     ISNUMBER(SEARCH("Espaldar", D392)),
     ISNUMBER(SEARCH("Juego", D392)),
     ISNUMBER(SEARCH("Sofacama", D392)),
     ISNUMBER(SEARCH("Cuadro", D392))
   ),
   4,
   IFERROR(INDEX(INVENTARIO!A:H, MATCH(C392, INVENTARIO!A:A, 0), 6), 0)
)</f>
        <v>4</v>
      </c>
      <c r="H392">
        <v>4</v>
      </c>
      <c r="I392">
        <f t="shared" si="49"/>
        <v>1</v>
      </c>
    </row>
    <row r="393" spans="1:9">
      <c r="A393" s="5" t="s">
        <v>657</v>
      </c>
      <c r="B393" s="5"/>
      <c r="C393" s="9" t="s">
        <v>1981</v>
      </c>
      <c r="D393" s="9" t="s">
        <v>658</v>
      </c>
      <c r="E393" s="5" t="s">
        <v>16</v>
      </c>
      <c r="F393" s="6">
        <v>4</v>
      </c>
      <c r="G393">
        <f>IF(
   OR(
     ISNUMBER(SEARCH("Combo", D393)),
     ISNUMBER(SEARCH("Set", D393)),
     ISNUMBER(SEARCH("+", D393)),
     ISNUMBER(SEARCH("Cama", D393)),
     ISNUMBER(SEARCH("Espaldar", D393)),
     ISNUMBER(SEARCH("Juego", D393)),
     ISNUMBER(SEARCH("Sofacama", D393)),
     ISNUMBER(SEARCH("Cuadro", D393))
   ),
   4,
   IFERROR(INDEX(INVENTARIO!A:H, MATCH(C393, INVENTARIO!A:A, 0), 6), 0)
)</f>
        <v>4</v>
      </c>
      <c r="H393">
        <v>4</v>
      </c>
      <c r="I393">
        <f t="shared" si="49"/>
        <v>1</v>
      </c>
    </row>
    <row r="394" spans="1:9">
      <c r="A394" s="5" t="s">
        <v>659</v>
      </c>
      <c r="B394" s="5"/>
      <c r="C394" s="9" t="s">
        <v>1982</v>
      </c>
      <c r="D394" s="9" t="s">
        <v>660</v>
      </c>
      <c r="E394" s="5" t="s">
        <v>16</v>
      </c>
      <c r="F394" s="6">
        <v>4</v>
      </c>
      <c r="G394">
        <f>IF(
   OR(
     ISNUMBER(SEARCH("Combo", D394)),
     ISNUMBER(SEARCH("Set", D394)),
     ISNUMBER(SEARCH("+", D394)),
     ISNUMBER(SEARCH("Cama", D394)),
     ISNUMBER(SEARCH("Espaldar", D394)),
     ISNUMBER(SEARCH("Juego", D394)),
     ISNUMBER(SEARCH("Sofacama", D394)),
     ISNUMBER(SEARCH("Cuadro", D394))
   ),
   4,
   IFERROR(INDEX(INVENTARIO!A:H, MATCH(C394, INVENTARIO!A:A, 0), 6), 0)
)</f>
        <v>4</v>
      </c>
      <c r="H394">
        <v>0</v>
      </c>
      <c r="I394">
        <f t="shared" si="49"/>
        <v>0</v>
      </c>
    </row>
    <row r="395" spans="1:9">
      <c r="A395" s="5" t="s">
        <v>661</v>
      </c>
      <c r="B395" s="5"/>
      <c r="C395" s="9" t="s">
        <v>1983</v>
      </c>
      <c r="D395" s="9" t="s">
        <v>662</v>
      </c>
      <c r="E395" s="5" t="s">
        <v>16</v>
      </c>
      <c r="F395" s="6">
        <v>4</v>
      </c>
      <c r="G395">
        <f>IF(
   OR(
     ISNUMBER(SEARCH("Combo", D395)),
     ISNUMBER(SEARCH("Set", D395)),
     ISNUMBER(SEARCH("+", D395)),
     ISNUMBER(SEARCH("Cama", D395)),
     ISNUMBER(SEARCH("Espaldar", D395)),
     ISNUMBER(SEARCH("Juego", D395)),
     ISNUMBER(SEARCH("Sofacama", D395)),
     ISNUMBER(SEARCH("Cuadro", D395))
   ),
   4,
   IFERROR(INDEX(INVENTARIO!A:H, MATCH(C395, INVENTARIO!A:A, 0), 6), 0)
)</f>
        <v>4</v>
      </c>
      <c r="H395">
        <v>4</v>
      </c>
      <c r="I395">
        <f t="shared" si="49"/>
        <v>1</v>
      </c>
    </row>
    <row r="396" spans="1:9">
      <c r="A396" s="5" t="s">
        <v>663</v>
      </c>
      <c r="B396" s="5"/>
      <c r="C396" s="9" t="s">
        <v>1984</v>
      </c>
      <c r="D396" s="9" t="s">
        <v>664</v>
      </c>
      <c r="E396" s="5" t="s">
        <v>16</v>
      </c>
      <c r="F396" s="6">
        <v>4</v>
      </c>
      <c r="G396">
        <f>IF(
   OR(
     ISNUMBER(SEARCH("Combo", D396)),
     ISNUMBER(SEARCH("Set", D396)),
     ISNUMBER(SEARCH("+", D396)),
     ISNUMBER(SEARCH("Cama", D396)),
     ISNUMBER(SEARCH("Espaldar", D396)),
     ISNUMBER(SEARCH("Juego", D396)),
     ISNUMBER(SEARCH("Sofacama", D396)),
     ISNUMBER(SEARCH("Cuadro", D396))
   ),
   4,
   IFERROR(INDEX(INVENTARIO!A:H, MATCH(C396, INVENTARIO!A:A, 0), 6), 0)
)</f>
        <v>4</v>
      </c>
      <c r="H396">
        <v>4</v>
      </c>
      <c r="I396">
        <f t="shared" si="49"/>
        <v>1</v>
      </c>
    </row>
    <row r="397" spans="1:9">
      <c r="A397" s="5" t="s">
        <v>665</v>
      </c>
      <c r="B397" s="5"/>
      <c r="C397" s="9" t="s">
        <v>1985</v>
      </c>
      <c r="D397" s="9" t="s">
        <v>666</v>
      </c>
      <c r="E397" s="5" t="s">
        <v>16</v>
      </c>
      <c r="F397" s="6">
        <v>4</v>
      </c>
      <c r="G397">
        <f>IF(
   OR(
     ISNUMBER(SEARCH("Combo", D397)),
     ISNUMBER(SEARCH("Set", D397)),
     ISNUMBER(SEARCH("+", D397)),
     ISNUMBER(SEARCH("Cama", D397)),
     ISNUMBER(SEARCH("Espaldar", D397)),
     ISNUMBER(SEARCH("Juego", D397)),
     ISNUMBER(SEARCH("Sofacama", D397)),
     ISNUMBER(SEARCH("Cuadro", D397))
   ),
   4,
   IFERROR(INDEX(INVENTARIO!A:H, MATCH(C397, INVENTARIO!A:A, 0), 6), 0)
)</f>
        <v>4</v>
      </c>
      <c r="H397">
        <v>4</v>
      </c>
      <c r="I397">
        <f t="shared" si="49"/>
        <v>1</v>
      </c>
    </row>
    <row r="398" spans="1:9">
      <c r="A398" s="5" t="s">
        <v>667</v>
      </c>
      <c r="B398" s="5"/>
      <c r="C398" s="9" t="s">
        <v>1986</v>
      </c>
      <c r="D398" s="9" t="s">
        <v>668</v>
      </c>
      <c r="E398" s="5" t="s">
        <v>16</v>
      </c>
      <c r="F398" s="6">
        <v>4</v>
      </c>
      <c r="G398">
        <f>IF(
   OR(
     ISNUMBER(SEARCH("Combo", D398)),
     ISNUMBER(SEARCH("Set", D398)),
     ISNUMBER(SEARCH("+", D398)),
     ISNUMBER(SEARCH("Cama", D398)),
     ISNUMBER(SEARCH("Espaldar", D398)),
     ISNUMBER(SEARCH("Juego", D398)),
     ISNUMBER(SEARCH("Sofacama", D398)),
     ISNUMBER(SEARCH("Cuadro", D398))
   ),
   4,
   IFERROR(INDEX(INVENTARIO!A:H, MATCH(C398, INVENTARIO!A:A, 0), 6), 0)
)</f>
        <v>4</v>
      </c>
      <c r="H398">
        <v>4</v>
      </c>
      <c r="I398">
        <f t="shared" si="49"/>
        <v>1</v>
      </c>
    </row>
    <row r="399" spans="1:9">
      <c r="A399" s="5" t="s">
        <v>669</v>
      </c>
      <c r="B399" s="5"/>
      <c r="C399" s="9" t="s">
        <v>1987</v>
      </c>
      <c r="D399" s="9" t="s">
        <v>670</v>
      </c>
      <c r="E399" s="5" t="s">
        <v>16</v>
      </c>
      <c r="F399" s="6">
        <v>4</v>
      </c>
      <c r="G399">
        <f>IF(
   OR(
     ISNUMBER(SEARCH("Combo", D399)),
     ISNUMBER(SEARCH("Set", D399)),
     ISNUMBER(SEARCH("+", D399)),
     ISNUMBER(SEARCH("Cama", D399)),
     ISNUMBER(SEARCH("Espaldar", D399)),
     ISNUMBER(SEARCH("Juego", D399)),
     ISNUMBER(SEARCH("Sofacama", D399)),
     ISNUMBER(SEARCH("Cuadro", D399))
   ),
   4,
   IFERROR(INDEX(INVENTARIO!A:H, MATCH(C399, INVENTARIO!A:A, 0), 6), 0)
)</f>
        <v>4</v>
      </c>
      <c r="H399">
        <v>4</v>
      </c>
      <c r="I399">
        <f t="shared" si="49"/>
        <v>1</v>
      </c>
    </row>
    <row r="400" spans="1:9">
      <c r="A400" s="5" t="s">
        <v>671</v>
      </c>
      <c r="B400" s="5"/>
      <c r="C400" s="9" t="s">
        <v>1988</v>
      </c>
      <c r="D400" s="9" t="s">
        <v>672</v>
      </c>
      <c r="E400" s="5" t="s">
        <v>16</v>
      </c>
      <c r="F400" s="6">
        <v>4</v>
      </c>
      <c r="G400">
        <f>IF(
   OR(
     ISNUMBER(SEARCH("Combo", D400)),
     ISNUMBER(SEARCH("Set", D400)),
     ISNUMBER(SEARCH("+", D400)),
     ISNUMBER(SEARCH("Cama", D400)),
     ISNUMBER(SEARCH("Espaldar", D400)),
     ISNUMBER(SEARCH("Juego", D400)),
     ISNUMBER(SEARCH("Sofacama", D400)),
     ISNUMBER(SEARCH("Cuadro", D400))
   ),
   4,
   IFERROR(INDEX(INVENTARIO!A:H, MATCH(C400, INVENTARIO!A:A, 0), 6), 0)
)</f>
        <v>4</v>
      </c>
      <c r="H400">
        <v>4</v>
      </c>
      <c r="I400">
        <f t="shared" si="49"/>
        <v>1</v>
      </c>
    </row>
    <row r="401" spans="1:9">
      <c r="A401" s="5" t="s">
        <v>673</v>
      </c>
      <c r="B401" s="5"/>
      <c r="C401" s="9" t="s">
        <v>1989</v>
      </c>
      <c r="D401" s="9" t="s">
        <v>674</v>
      </c>
      <c r="E401" s="5" t="s">
        <v>16</v>
      </c>
      <c r="F401" s="6">
        <v>4</v>
      </c>
      <c r="G401">
        <f>IF(
   OR(
     ISNUMBER(SEARCH("Combo", D401)),
     ISNUMBER(SEARCH("Set", D401)),
     ISNUMBER(SEARCH("+", D401)),
     ISNUMBER(SEARCH("Cama", D401)),
     ISNUMBER(SEARCH("Espaldar", D401)),
     ISNUMBER(SEARCH("Juego", D401)),
     ISNUMBER(SEARCH("Sofacama", D401)),
     ISNUMBER(SEARCH("Cuadro", D401))
   ),
   4,
   IFERROR(INDEX(INVENTARIO!A:H, MATCH(C401, INVENTARIO!A:A, 0), 6), 0)
)</f>
        <v>4</v>
      </c>
      <c r="H401">
        <v>0</v>
      </c>
      <c r="I401">
        <f t="shared" si="49"/>
        <v>0</v>
      </c>
    </row>
    <row r="402" spans="1:9">
      <c r="A402" s="5" t="s">
        <v>675</v>
      </c>
      <c r="B402" s="5"/>
      <c r="C402" s="9" t="s">
        <v>1990</v>
      </c>
      <c r="D402" s="9" t="s">
        <v>676</v>
      </c>
      <c r="E402" s="5" t="s">
        <v>16</v>
      </c>
      <c r="F402" s="6">
        <v>4</v>
      </c>
      <c r="G402">
        <f>IF(
   OR(
     ISNUMBER(SEARCH("Combo", D402)),
     ISNUMBER(SEARCH("Set", D402)),
     ISNUMBER(SEARCH("+", D402)),
     ISNUMBER(SEARCH("Cama", D402)),
     ISNUMBER(SEARCH("Espaldar", D402)),
     ISNUMBER(SEARCH("Juego", D402)),
     ISNUMBER(SEARCH("Sofacama", D402)),
     ISNUMBER(SEARCH("Cuadro", D402))
   ),
   4,
   IFERROR(INDEX(INVENTARIO!A:H, MATCH(C402, INVENTARIO!A:A, 0), 6), 0)
)</f>
        <v>4</v>
      </c>
      <c r="H402">
        <v>4</v>
      </c>
      <c r="I402">
        <f t="shared" si="49"/>
        <v>1</v>
      </c>
    </row>
    <row r="403" spans="1:9">
      <c r="A403" s="5" t="s">
        <v>677</v>
      </c>
      <c r="B403" s="5"/>
      <c r="C403" s="9" t="s">
        <v>1991</v>
      </c>
      <c r="D403" s="9" t="s">
        <v>678</v>
      </c>
      <c r="E403" s="5" t="s">
        <v>16</v>
      </c>
      <c r="F403" s="6">
        <v>4</v>
      </c>
      <c r="G403">
        <f>IF(
   OR(
     ISNUMBER(SEARCH("Combo", D403)),
     ISNUMBER(SEARCH("Set", D403)),
     ISNUMBER(SEARCH("+", D403)),
     ISNUMBER(SEARCH("Cama", D403)),
     ISNUMBER(SEARCH("Espaldar", D403)),
     ISNUMBER(SEARCH("Juego", D403)),
     ISNUMBER(SEARCH("Sofacama", D403)),
     ISNUMBER(SEARCH("Cuadro", D403))
   ),
   4,
   IFERROR(INDEX(INVENTARIO!A:H, MATCH(C403, INVENTARIO!A:A, 0), 6), 0)
)</f>
        <v>4</v>
      </c>
      <c r="H403">
        <v>4</v>
      </c>
      <c r="I403">
        <f t="shared" si="49"/>
        <v>1</v>
      </c>
    </row>
    <row r="404" spans="1:9">
      <c r="A404" s="5" t="s">
        <v>679</v>
      </c>
      <c r="B404" s="5"/>
      <c r="C404" s="9" t="s">
        <v>1992</v>
      </c>
      <c r="D404" s="9" t="s">
        <v>680</v>
      </c>
      <c r="E404" s="5" t="s">
        <v>16</v>
      </c>
      <c r="F404" s="6">
        <v>4</v>
      </c>
      <c r="G404">
        <f>IF(
   OR(
     ISNUMBER(SEARCH("Combo", D404)),
     ISNUMBER(SEARCH("Set", D404)),
     ISNUMBER(SEARCH("+", D404)),
     ISNUMBER(SEARCH("Cama", D404)),
     ISNUMBER(SEARCH("Espaldar", D404)),
     ISNUMBER(SEARCH("Juego", D404)),
     ISNUMBER(SEARCH("Sofacama", D404)),
     ISNUMBER(SEARCH("Cuadro", D404))
   ),
   4,
   IFERROR(INDEX(INVENTARIO!A:H, MATCH(C404, INVENTARIO!A:A, 0), 6), 0)
)</f>
        <v>4</v>
      </c>
      <c r="H404">
        <v>4</v>
      </c>
      <c r="I404">
        <f t="shared" si="49"/>
        <v>1</v>
      </c>
    </row>
    <row r="405" spans="1:9">
      <c r="A405" s="5" t="s">
        <v>681</v>
      </c>
      <c r="B405" s="5"/>
      <c r="C405" s="9" t="s">
        <v>1993</v>
      </c>
      <c r="D405" s="9" t="s">
        <v>682</v>
      </c>
      <c r="E405" s="5" t="s">
        <v>16</v>
      </c>
      <c r="F405" s="6">
        <v>4</v>
      </c>
      <c r="G405">
        <f>IF(
   OR(
     ISNUMBER(SEARCH("Combo", D405)),
     ISNUMBER(SEARCH("Set", D405)),
     ISNUMBER(SEARCH("+", D405)),
     ISNUMBER(SEARCH("Cama", D405)),
     ISNUMBER(SEARCH("Espaldar", D405)),
     ISNUMBER(SEARCH("Juego", D405)),
     ISNUMBER(SEARCH("Sofacama", D405)),
     ISNUMBER(SEARCH("Cuadro", D405))
   ),
   4,
   IFERROR(INDEX(INVENTARIO!A:H, MATCH(C405, INVENTARIO!A:A, 0), 6), 0)
)</f>
        <v>4</v>
      </c>
      <c r="H405">
        <v>4</v>
      </c>
      <c r="I405">
        <f t="shared" si="49"/>
        <v>1</v>
      </c>
    </row>
    <row r="406" spans="1:9">
      <c r="A406" s="5" t="s">
        <v>683</v>
      </c>
      <c r="B406" s="5"/>
      <c r="C406" s="9" t="s">
        <v>1994</v>
      </c>
      <c r="D406" s="9" t="s">
        <v>684</v>
      </c>
      <c r="E406" s="5" t="s">
        <v>16</v>
      </c>
      <c r="F406" s="6">
        <v>4</v>
      </c>
      <c r="G406">
        <f>IF(
   OR(
     ISNUMBER(SEARCH("Combo", D406)),
     ISNUMBER(SEARCH("Set", D406)),
     ISNUMBER(SEARCH("+", D406)),
     ISNUMBER(SEARCH("Cama", D406)),
     ISNUMBER(SEARCH("Espaldar", D406)),
     ISNUMBER(SEARCH("Juego", D406)),
     ISNUMBER(SEARCH("Sofacama", D406)),
     ISNUMBER(SEARCH("Cuadro", D406))
   ),
   4,
   IFERROR(INDEX(INVENTARIO!A:H, MATCH(C406, INVENTARIO!A:A, 0), 6), 0)
)</f>
        <v>4</v>
      </c>
      <c r="H406">
        <v>4</v>
      </c>
      <c r="I406">
        <f t="shared" si="49"/>
        <v>1</v>
      </c>
    </row>
    <row r="407" spans="1:9">
      <c r="A407" s="5" t="s">
        <v>685</v>
      </c>
      <c r="B407" s="5"/>
      <c r="C407" s="9" t="s">
        <v>1995</v>
      </c>
      <c r="D407" s="9" t="s">
        <v>686</v>
      </c>
      <c r="E407" s="5" t="s">
        <v>16</v>
      </c>
      <c r="F407" s="6">
        <v>4</v>
      </c>
      <c r="G407">
        <f>IF(
   OR(
     ISNUMBER(SEARCH("Combo", D407)),
     ISNUMBER(SEARCH("Set", D407)),
     ISNUMBER(SEARCH("+", D407)),
     ISNUMBER(SEARCH("Cama", D407)),
     ISNUMBER(SEARCH("Espaldar", D407)),
     ISNUMBER(SEARCH("Juego", D407)),
     ISNUMBER(SEARCH("Sofacama", D407)),
     ISNUMBER(SEARCH("Cuadro", D407))
   ),
   4,
   IFERROR(INDEX(INVENTARIO!A:H, MATCH(C407, INVENTARIO!A:A, 0), 6), 0)
)</f>
        <v>4</v>
      </c>
      <c r="H407">
        <v>4</v>
      </c>
      <c r="I407">
        <f t="shared" si="49"/>
        <v>1</v>
      </c>
    </row>
    <row r="408" spans="1:9">
      <c r="A408" s="5" t="s">
        <v>687</v>
      </c>
      <c r="B408" s="5"/>
      <c r="C408" s="9" t="s">
        <v>1996</v>
      </c>
      <c r="D408" s="9" t="s">
        <v>688</v>
      </c>
      <c r="E408" s="5" t="s">
        <v>16</v>
      </c>
      <c r="F408" s="6">
        <v>4</v>
      </c>
      <c r="G408">
        <f>IF(
   OR(
     ISNUMBER(SEARCH("Combo", D408)),
     ISNUMBER(SEARCH("Set", D408)),
     ISNUMBER(SEARCH("+", D408)),
     ISNUMBER(SEARCH("Cama", D408)),
     ISNUMBER(SEARCH("Espaldar", D408)),
     ISNUMBER(SEARCH("Juego", D408)),
     ISNUMBER(SEARCH("Sofacama", D408)),
     ISNUMBER(SEARCH("Cuadro", D408))
   ),
   4,
   IFERROR(INDEX(INVENTARIO!A:H, MATCH(C408, INVENTARIO!A:A, 0), 6), 0)
)</f>
        <v>4</v>
      </c>
      <c r="H408">
        <v>4</v>
      </c>
      <c r="I408">
        <f t="shared" si="49"/>
        <v>1</v>
      </c>
    </row>
    <row r="409" spans="1:9">
      <c r="A409" s="5" t="s">
        <v>689</v>
      </c>
      <c r="B409" s="5"/>
      <c r="C409" s="9" t="s">
        <v>1997</v>
      </c>
      <c r="D409" s="9" t="s">
        <v>690</v>
      </c>
      <c r="E409" s="5" t="s">
        <v>16</v>
      </c>
      <c r="F409" s="6">
        <v>4</v>
      </c>
      <c r="G409">
        <f>IF(
   OR(
     ISNUMBER(SEARCH("Combo", D409)),
     ISNUMBER(SEARCH("Set", D409)),
     ISNUMBER(SEARCH("+", D409)),
     ISNUMBER(SEARCH("Cama", D409)),
     ISNUMBER(SEARCH("Espaldar", D409)),
     ISNUMBER(SEARCH("Juego", D409)),
     ISNUMBER(SEARCH("Sofacama", D409)),
     ISNUMBER(SEARCH("Cuadro", D409))
   ),
   4,
   IFERROR(INDEX(INVENTARIO!A:H, MATCH(C409, INVENTARIO!A:A, 0), 6), 0)
)</f>
        <v>4</v>
      </c>
      <c r="H409">
        <v>4</v>
      </c>
      <c r="I409">
        <f t="shared" si="49"/>
        <v>1</v>
      </c>
    </row>
    <row r="410" spans="1:9">
      <c r="A410" s="5" t="s">
        <v>691</v>
      </c>
      <c r="B410" s="5"/>
      <c r="C410" s="9" t="s">
        <v>1998</v>
      </c>
      <c r="D410" s="9" t="s">
        <v>692</v>
      </c>
      <c r="E410" s="5" t="s">
        <v>16</v>
      </c>
      <c r="F410" s="6">
        <v>4</v>
      </c>
      <c r="G410">
        <f>IF(
   OR(
     ISNUMBER(SEARCH("Combo", D410)),
     ISNUMBER(SEARCH("Set", D410)),
     ISNUMBER(SEARCH("+", D410)),
     ISNUMBER(SEARCH("Cama", D410)),
     ISNUMBER(SEARCH("Espaldar", D410)),
     ISNUMBER(SEARCH("Juego", D410)),
     ISNUMBER(SEARCH("Sofacama", D410)),
     ISNUMBER(SEARCH("Cuadro", D410))
   ),
   4,
   IFERROR(INDEX(INVENTARIO!A:H, MATCH(C410, INVENTARIO!A:A, 0), 6), 0)
)</f>
        <v>4</v>
      </c>
      <c r="H410">
        <v>0</v>
      </c>
      <c r="I410">
        <f t="shared" si="49"/>
        <v>0</v>
      </c>
    </row>
    <row r="411" spans="1:9">
      <c r="A411" s="5" t="s">
        <v>693</v>
      </c>
      <c r="B411" s="5"/>
      <c r="C411" s="9" t="s">
        <v>1999</v>
      </c>
      <c r="D411" s="9" t="s">
        <v>694</v>
      </c>
      <c r="E411" s="5" t="s">
        <v>16</v>
      </c>
      <c r="F411" s="6">
        <v>4</v>
      </c>
      <c r="G411">
        <f>IF(
   OR(
     ISNUMBER(SEARCH("Combo", D411)),
     ISNUMBER(SEARCH("Set", D411)),
     ISNUMBER(SEARCH("+", D411)),
     ISNUMBER(SEARCH("Cama", D411)),
     ISNUMBER(SEARCH("Espaldar", D411)),
     ISNUMBER(SEARCH("Juego", D411)),
     ISNUMBER(SEARCH("Sofacama", D411)),
     ISNUMBER(SEARCH("Cuadro", D411))
   ),
   4,
   IFERROR(INDEX(INVENTARIO!A:H, MATCH(C411, INVENTARIO!A:A, 0), 6), 0)
)</f>
        <v>4</v>
      </c>
      <c r="H411">
        <v>4</v>
      </c>
      <c r="I411">
        <f t="shared" si="49"/>
        <v>1</v>
      </c>
    </row>
    <row r="412" spans="1:9">
      <c r="A412" s="5" t="s">
        <v>695</v>
      </c>
      <c r="B412" s="5"/>
      <c r="C412" s="9" t="s">
        <v>2000</v>
      </c>
      <c r="D412" s="9" t="s">
        <v>696</v>
      </c>
      <c r="E412" s="5" t="s">
        <v>16</v>
      </c>
      <c r="F412" s="6">
        <v>4</v>
      </c>
      <c r="G412">
        <f>IF(
   OR(
     ISNUMBER(SEARCH("Combo", D412)),
     ISNUMBER(SEARCH("Set", D412)),
     ISNUMBER(SEARCH("+", D412)),
     ISNUMBER(SEARCH("Cama", D412)),
     ISNUMBER(SEARCH("Espaldar", D412)),
     ISNUMBER(SEARCH("Juego", D412)),
     ISNUMBER(SEARCH("Sofacama", D412)),
     ISNUMBER(SEARCH("Cuadro", D412))
   ),
   4,
   IFERROR(INDEX(INVENTARIO!A:H, MATCH(C412, INVENTARIO!A:A, 0), 6), 0)
)</f>
        <v>4</v>
      </c>
      <c r="H412">
        <v>4</v>
      </c>
      <c r="I412">
        <f t="shared" si="49"/>
        <v>1</v>
      </c>
    </row>
    <row r="413" spans="1:9">
      <c r="A413" s="5" t="s">
        <v>697</v>
      </c>
      <c r="B413" s="5"/>
      <c r="C413" s="9" t="s">
        <v>2001</v>
      </c>
      <c r="D413" s="9" t="s">
        <v>698</v>
      </c>
      <c r="E413" s="5" t="s">
        <v>16</v>
      </c>
      <c r="F413" s="6">
        <v>4</v>
      </c>
      <c r="G413">
        <f>IF(
   OR(
     ISNUMBER(SEARCH("Combo", D413)),
     ISNUMBER(SEARCH("Set", D413)),
     ISNUMBER(SEARCH("+", D413)),
     ISNUMBER(SEARCH("Cama", D413)),
     ISNUMBER(SEARCH("Espaldar", D413)),
     ISNUMBER(SEARCH("Juego", D413)),
     ISNUMBER(SEARCH("Sofacama", D413)),
     ISNUMBER(SEARCH("Cuadro", D413))
   ),
   4,
   IFERROR(INDEX(INVENTARIO!A:H, MATCH(C413, INVENTARIO!A:A, 0), 6), 0)
)</f>
        <v>4</v>
      </c>
      <c r="H413">
        <v>4</v>
      </c>
      <c r="I413">
        <f t="shared" si="49"/>
        <v>1</v>
      </c>
    </row>
    <row r="414" spans="1:9">
      <c r="A414" s="5" t="s">
        <v>699</v>
      </c>
      <c r="B414" s="5"/>
      <c r="C414" s="9" t="s">
        <v>2002</v>
      </c>
      <c r="D414" s="9" t="s">
        <v>700</v>
      </c>
      <c r="E414" s="5" t="s">
        <v>16</v>
      </c>
      <c r="F414" s="6">
        <v>4</v>
      </c>
      <c r="G414">
        <f>IF(
   OR(
     ISNUMBER(SEARCH("Combo", D414)),
     ISNUMBER(SEARCH("Set", D414)),
     ISNUMBER(SEARCH("+", D414)),
     ISNUMBER(SEARCH("Cama", D414)),
     ISNUMBER(SEARCH("Espaldar", D414)),
     ISNUMBER(SEARCH("Juego", D414)),
     ISNUMBER(SEARCH("Sofacama", D414)),
     ISNUMBER(SEARCH("Cuadro", D414))
   ),
   4,
   IFERROR(INDEX(INVENTARIO!A:H, MATCH(C414, INVENTARIO!A:A, 0), 6), 0)
)</f>
        <v>4</v>
      </c>
      <c r="H414">
        <v>4</v>
      </c>
      <c r="I414">
        <f t="shared" si="49"/>
        <v>1</v>
      </c>
    </row>
    <row r="415" spans="1:9">
      <c r="A415" s="5" t="s">
        <v>701</v>
      </c>
      <c r="B415" s="5"/>
      <c r="C415" s="9" t="s">
        <v>2003</v>
      </c>
      <c r="D415" s="9" t="s">
        <v>702</v>
      </c>
      <c r="E415" s="5" t="s">
        <v>16</v>
      </c>
      <c r="F415" s="6">
        <v>4</v>
      </c>
      <c r="G415">
        <f>IF(
   OR(
     ISNUMBER(SEARCH("Combo", D415)),
     ISNUMBER(SEARCH("Set", D415)),
     ISNUMBER(SEARCH("+", D415)),
     ISNUMBER(SEARCH("Cama", D415)),
     ISNUMBER(SEARCH("Espaldar", D415)),
     ISNUMBER(SEARCH("Juego", D415)),
     ISNUMBER(SEARCH("Sofacama", D415)),
     ISNUMBER(SEARCH("Cuadro", D415))
   ),
   4,
   IFERROR(INDEX(INVENTARIO!A:H, MATCH(C415, INVENTARIO!A:A, 0), 6), 0)
)</f>
        <v>4</v>
      </c>
      <c r="H415">
        <v>4</v>
      </c>
    </row>
    <row r="416" spans="1:9">
      <c r="A416" s="5" t="s">
        <v>703</v>
      </c>
      <c r="B416" s="5"/>
      <c r="C416" s="9" t="s">
        <v>2004</v>
      </c>
      <c r="D416" s="9" t="s">
        <v>704</v>
      </c>
      <c r="E416" s="5" t="s">
        <v>16</v>
      </c>
      <c r="F416" s="6">
        <v>4</v>
      </c>
      <c r="G416">
        <f>IF(
   OR(
     ISNUMBER(SEARCH("Combo", D416)),
     ISNUMBER(SEARCH("Set", D416)),
     ISNUMBER(SEARCH("+", D416)),
     ISNUMBER(SEARCH("Cama", D416)),
     ISNUMBER(SEARCH("Espaldar", D416)),
     ISNUMBER(SEARCH("Juego", D416)),
     ISNUMBER(SEARCH("Sofacama", D416)),
     ISNUMBER(SEARCH("Cuadro", D416))
   ),
   4,
   IFERROR(INDEX(INVENTARIO!A:H, MATCH(C416, INVENTARIO!A:A, 0), 6), 0)
)</f>
        <v>4</v>
      </c>
      <c r="H416">
        <v>4</v>
      </c>
      <c r="I416">
        <f t="shared" ref="I416:I421" si="50">+IF(H416=F416,1,0)</f>
        <v>1</v>
      </c>
    </row>
    <row r="417" spans="1:9">
      <c r="A417" s="5" t="s">
        <v>705</v>
      </c>
      <c r="B417" s="5"/>
      <c r="C417" s="9" t="s">
        <v>2005</v>
      </c>
      <c r="D417" s="9" t="s">
        <v>706</v>
      </c>
      <c r="E417" s="5" t="s">
        <v>16</v>
      </c>
      <c r="F417" s="6">
        <v>4</v>
      </c>
      <c r="G417">
        <f>IF(
   OR(
     ISNUMBER(SEARCH("Combo", D417)),
     ISNUMBER(SEARCH("Set", D417)),
     ISNUMBER(SEARCH("+", D417)),
     ISNUMBER(SEARCH("Cama", D417)),
     ISNUMBER(SEARCH("Espaldar", D417)),
     ISNUMBER(SEARCH("Juego", D417)),
     ISNUMBER(SEARCH("Sofacama", D417)),
     ISNUMBER(SEARCH("Cuadro", D417))
   ),
   4,
   IFERROR(INDEX(INVENTARIO!A:H, MATCH(C417, INVENTARIO!A:A, 0), 6), 0)
)</f>
        <v>4</v>
      </c>
      <c r="H417">
        <v>4</v>
      </c>
      <c r="I417">
        <f t="shared" si="50"/>
        <v>1</v>
      </c>
    </row>
    <row r="418" spans="1:9">
      <c r="A418" s="5" t="s">
        <v>707</v>
      </c>
      <c r="B418" s="5"/>
      <c r="C418" s="9" t="s">
        <v>2006</v>
      </c>
      <c r="D418" s="9" t="s">
        <v>708</v>
      </c>
      <c r="E418" s="5" t="s">
        <v>16</v>
      </c>
      <c r="F418" s="6">
        <v>4</v>
      </c>
      <c r="G418">
        <f>IF(
   OR(
     ISNUMBER(SEARCH("Combo", D418)),
     ISNUMBER(SEARCH("Set", D418)),
     ISNUMBER(SEARCH("+", D418)),
     ISNUMBER(SEARCH("Cama", D418)),
     ISNUMBER(SEARCH("Espaldar", D418)),
     ISNUMBER(SEARCH("Juego", D418)),
     ISNUMBER(SEARCH("Sofacama", D418)),
     ISNUMBER(SEARCH("Cuadro", D418))
   ),
   4,
   IFERROR(INDEX(INVENTARIO!A:H, MATCH(C418, INVENTARIO!A:A, 0), 6), 0)
)</f>
        <v>4</v>
      </c>
      <c r="H418">
        <v>4</v>
      </c>
      <c r="I418">
        <f t="shared" si="50"/>
        <v>1</v>
      </c>
    </row>
    <row r="419" spans="1:9">
      <c r="A419" s="5" t="s">
        <v>709</v>
      </c>
      <c r="B419" s="5"/>
      <c r="C419" s="9" t="s">
        <v>2007</v>
      </c>
      <c r="D419" s="9" t="s">
        <v>710</v>
      </c>
      <c r="E419" s="5" t="s">
        <v>16</v>
      </c>
      <c r="F419" s="6">
        <v>4</v>
      </c>
      <c r="G419">
        <f>IF(
   OR(
     ISNUMBER(SEARCH("Combo", D419)),
     ISNUMBER(SEARCH("Set", D419)),
     ISNUMBER(SEARCH("+", D419)),
     ISNUMBER(SEARCH("Cama", D419)),
     ISNUMBER(SEARCH("Espaldar", D419)),
     ISNUMBER(SEARCH("Juego", D419)),
     ISNUMBER(SEARCH("Sofacama", D419)),
     ISNUMBER(SEARCH("Cuadro", D419))
   ),
   4,
   IFERROR(INDEX(INVENTARIO!A:H, MATCH(C419, INVENTARIO!A:A, 0), 6), 0)
)</f>
        <v>4</v>
      </c>
      <c r="H419">
        <v>4</v>
      </c>
      <c r="I419">
        <f t="shared" si="50"/>
        <v>1</v>
      </c>
    </row>
    <row r="420" spans="1:9">
      <c r="A420" s="5" t="s">
        <v>711</v>
      </c>
      <c r="B420" s="5"/>
      <c r="C420" s="5" t="s">
        <v>6</v>
      </c>
      <c r="D420" s="9" t="s">
        <v>712</v>
      </c>
      <c r="E420" s="5" t="s">
        <v>16</v>
      </c>
      <c r="F420" s="8"/>
      <c r="I420">
        <f t="shared" si="50"/>
        <v>1</v>
      </c>
    </row>
    <row r="421" spans="1:9" ht="39.6">
      <c r="A421" s="5" t="s">
        <v>711</v>
      </c>
      <c r="B421" s="5" t="s">
        <v>713</v>
      </c>
      <c r="C421" s="9" t="s">
        <v>2008</v>
      </c>
      <c r="D421" s="7" t="str">
        <f>"     "&amp;D420</f>
        <v xml:space="preserve">     Cama Italia King 200x200x150</v>
      </c>
      <c r="E421" s="5" t="s">
        <v>714</v>
      </c>
      <c r="F421" s="6">
        <v>4</v>
      </c>
      <c r="G421">
        <f>IF(
   OR(
     ISNUMBER(SEARCH("Combo", D421)),
     ISNUMBER(SEARCH("Set", D421)),
     ISNUMBER(SEARCH("+", D421)),
     ISNUMBER(SEARCH("Cama", D421)),
     ISNUMBER(SEARCH("Espaldar", D421)),
     ISNUMBER(SEARCH("Juego", D421)),
     ISNUMBER(SEARCH("Sofacama", D421)),
     ISNUMBER(SEARCH("Cuadro", D421))
   ),
   4,
   IFERROR(INDEX(INVENTARIO!A:H, MATCH(C421, INVENTARIO!A:A, 0), 6), 0)
)</f>
        <v>4</v>
      </c>
      <c r="H421">
        <v>4</v>
      </c>
      <c r="I421">
        <f t="shared" si="50"/>
        <v>1</v>
      </c>
    </row>
    <row r="422" spans="1:9" ht="39.6">
      <c r="A422" s="5" t="s">
        <v>711</v>
      </c>
      <c r="B422" s="5" t="s">
        <v>715</v>
      </c>
      <c r="C422" s="9" t="s">
        <v>2009</v>
      </c>
      <c r="D422" s="7" t="str">
        <f>"     "&amp;D420</f>
        <v xml:space="preserve">     Cama Italia King 200x200x150</v>
      </c>
      <c r="E422" s="5" t="s">
        <v>716</v>
      </c>
      <c r="F422" s="6">
        <v>4</v>
      </c>
      <c r="G422">
        <f>IF(
   OR(
     ISNUMBER(SEARCH("Combo", D422)),
     ISNUMBER(SEARCH("Set", D422)),
     ISNUMBER(SEARCH("+", D422)),
     ISNUMBER(SEARCH("Cama", D422)),
     ISNUMBER(SEARCH("Espaldar", D422)),
     ISNUMBER(SEARCH("Juego", D422)),
     ISNUMBER(SEARCH("Sofacama", D422)),
     ISNUMBER(SEARCH("Cuadro", D422))
   ),
   4,
   IFERROR(INDEX(INVENTARIO!A:H, MATCH(C422, INVENTARIO!A:A, 0), 6), 0)
)</f>
        <v>4</v>
      </c>
      <c r="H422">
        <v>4</v>
      </c>
    </row>
    <row r="423" spans="1:9" ht="39.6">
      <c r="A423" s="5" t="s">
        <v>711</v>
      </c>
      <c r="B423" s="5" t="s">
        <v>717</v>
      </c>
      <c r="C423" s="9" t="s">
        <v>2010</v>
      </c>
      <c r="D423" s="7" t="str">
        <f>"     "&amp;D420</f>
        <v xml:space="preserve">     Cama Italia King 200x200x150</v>
      </c>
      <c r="E423" s="5" t="s">
        <v>718</v>
      </c>
      <c r="F423" s="6">
        <v>4</v>
      </c>
      <c r="G423">
        <f>IF(
   OR(
     ISNUMBER(SEARCH("Combo", D423)),
     ISNUMBER(SEARCH("Set", D423)),
     ISNUMBER(SEARCH("+", D423)),
     ISNUMBER(SEARCH("Cama", D423)),
     ISNUMBER(SEARCH("Espaldar", D423)),
     ISNUMBER(SEARCH("Juego", D423)),
     ISNUMBER(SEARCH("Sofacama", D423)),
     ISNUMBER(SEARCH("Cuadro", D423))
   ),
   4,
   IFERROR(INDEX(INVENTARIO!A:H, MATCH(C423, INVENTARIO!A:A, 0), 6), 0)
)</f>
        <v>4</v>
      </c>
      <c r="H423">
        <v>4</v>
      </c>
      <c r="I423">
        <f t="shared" ref="I423:I429" si="51">+IF(H423=F423,1,0)</f>
        <v>1</v>
      </c>
    </row>
    <row r="424" spans="1:9" ht="39.6">
      <c r="A424" s="5" t="s">
        <v>711</v>
      </c>
      <c r="B424" s="5" t="s">
        <v>719</v>
      </c>
      <c r="C424" s="9" t="s">
        <v>2011</v>
      </c>
      <c r="D424" s="7" t="str">
        <f>"     "&amp;D420</f>
        <v xml:space="preserve">     Cama Italia King 200x200x150</v>
      </c>
      <c r="E424" s="5" t="s">
        <v>720</v>
      </c>
      <c r="F424" s="6">
        <v>4</v>
      </c>
      <c r="G424">
        <f>IF(
   OR(
     ISNUMBER(SEARCH("Combo", D424)),
     ISNUMBER(SEARCH("Set", D424)),
     ISNUMBER(SEARCH("+", D424)),
     ISNUMBER(SEARCH("Cama", D424)),
     ISNUMBER(SEARCH("Espaldar", D424)),
     ISNUMBER(SEARCH("Juego", D424)),
     ISNUMBER(SEARCH("Sofacama", D424)),
     ISNUMBER(SEARCH("Cuadro", D424))
   ),
   4,
   IFERROR(INDEX(INVENTARIO!A:H, MATCH(C424, INVENTARIO!A:A, 0), 6), 0)
)</f>
        <v>4</v>
      </c>
      <c r="H424">
        <v>4</v>
      </c>
      <c r="I424">
        <f t="shared" si="51"/>
        <v>1</v>
      </c>
    </row>
    <row r="425" spans="1:9" ht="39.6">
      <c r="A425" s="5" t="s">
        <v>711</v>
      </c>
      <c r="B425" s="5" t="s">
        <v>721</v>
      </c>
      <c r="C425" s="9" t="s">
        <v>2012</v>
      </c>
      <c r="D425" s="7" t="str">
        <f>"     "&amp;D420</f>
        <v xml:space="preserve">     Cama Italia King 200x200x150</v>
      </c>
      <c r="E425" s="5" t="s">
        <v>722</v>
      </c>
      <c r="F425" s="6">
        <v>4</v>
      </c>
      <c r="G425">
        <f>IF(
   OR(
     ISNUMBER(SEARCH("Combo", D425)),
     ISNUMBER(SEARCH("Set", D425)),
     ISNUMBER(SEARCH("+", D425)),
     ISNUMBER(SEARCH("Cama", D425)),
     ISNUMBER(SEARCH("Espaldar", D425)),
     ISNUMBER(SEARCH("Juego", D425)),
     ISNUMBER(SEARCH("Sofacama", D425)),
     ISNUMBER(SEARCH("Cuadro", D425))
   ),
   4,
   IFERROR(INDEX(INVENTARIO!A:H, MATCH(C425, INVENTARIO!A:A, 0), 6), 0)
)</f>
        <v>4</v>
      </c>
      <c r="H425">
        <v>4</v>
      </c>
      <c r="I425">
        <f t="shared" si="51"/>
        <v>1</v>
      </c>
    </row>
    <row r="426" spans="1:9" ht="39.6">
      <c r="A426" s="5" t="s">
        <v>711</v>
      </c>
      <c r="B426" s="5" t="s">
        <v>723</v>
      </c>
      <c r="C426" s="9" t="s">
        <v>2013</v>
      </c>
      <c r="D426" s="7" t="str">
        <f>"     "&amp;D420</f>
        <v xml:space="preserve">     Cama Italia King 200x200x150</v>
      </c>
      <c r="E426" s="5" t="s">
        <v>724</v>
      </c>
      <c r="F426" s="6">
        <v>4</v>
      </c>
      <c r="G426">
        <f>IF(
   OR(
     ISNUMBER(SEARCH("Combo", D426)),
     ISNUMBER(SEARCH("Set", D426)),
     ISNUMBER(SEARCH("+", D426)),
     ISNUMBER(SEARCH("Cama", D426)),
     ISNUMBER(SEARCH("Espaldar", D426)),
     ISNUMBER(SEARCH("Juego", D426)),
     ISNUMBER(SEARCH("Sofacama", D426)),
     ISNUMBER(SEARCH("Cuadro", D426))
   ),
   4,
   IFERROR(INDEX(INVENTARIO!A:H, MATCH(C426, INVENTARIO!A:A, 0), 6), 0)
)</f>
        <v>4</v>
      </c>
      <c r="H426">
        <v>4</v>
      </c>
      <c r="I426">
        <f t="shared" si="51"/>
        <v>1</v>
      </c>
    </row>
    <row r="427" spans="1:9">
      <c r="A427" s="5" t="s">
        <v>725</v>
      </c>
      <c r="B427" s="5"/>
      <c r="C427" s="5" t="s">
        <v>6</v>
      </c>
      <c r="D427" s="9" t="s">
        <v>726</v>
      </c>
      <c r="E427" s="5" t="s">
        <v>16</v>
      </c>
      <c r="F427" s="8"/>
      <c r="I427">
        <f t="shared" si="51"/>
        <v>1</v>
      </c>
    </row>
    <row r="428" spans="1:9" ht="66">
      <c r="A428" s="5" t="s">
        <v>725</v>
      </c>
      <c r="B428" s="5" t="s">
        <v>727</v>
      </c>
      <c r="C428" s="9" t="s">
        <v>2014</v>
      </c>
      <c r="D428" s="7" t="str">
        <f>"     "&amp;D427</f>
        <v xml:space="preserve">     Cama Paris Doble Con Puff Baúl 140x190x150</v>
      </c>
      <c r="E428" s="5" t="s">
        <v>728</v>
      </c>
      <c r="F428" s="6">
        <v>4</v>
      </c>
      <c r="G428">
        <f>IF(
   OR(
     ISNUMBER(SEARCH("Combo", D428)),
     ISNUMBER(SEARCH("Set", D428)),
     ISNUMBER(SEARCH("+", D428)),
     ISNUMBER(SEARCH("Cama", D428)),
     ISNUMBER(SEARCH("Espaldar", D428)),
     ISNUMBER(SEARCH("Juego", D428)),
     ISNUMBER(SEARCH("Sofacama", D428)),
     ISNUMBER(SEARCH("Cuadro", D428))
   ),
   4,
   IFERROR(INDEX(INVENTARIO!A:H, MATCH(C428, INVENTARIO!A:A, 0), 6), 0)
)</f>
        <v>4</v>
      </c>
      <c r="H428">
        <v>0</v>
      </c>
      <c r="I428">
        <f t="shared" si="51"/>
        <v>0</v>
      </c>
    </row>
    <row r="429" spans="1:9" ht="66">
      <c r="A429" s="5" t="s">
        <v>725</v>
      </c>
      <c r="B429" s="5" t="s">
        <v>729</v>
      </c>
      <c r="C429" s="9" t="s">
        <v>2015</v>
      </c>
      <c r="D429" s="7" t="str">
        <f>"     "&amp;D427</f>
        <v xml:space="preserve">     Cama Paris Doble Con Puff Baúl 140x190x150</v>
      </c>
      <c r="E429" s="5" t="s">
        <v>730</v>
      </c>
      <c r="F429" s="6">
        <v>4</v>
      </c>
      <c r="G429">
        <f>IF(
   OR(
     ISNUMBER(SEARCH("Combo", D429)),
     ISNUMBER(SEARCH("Set", D429)),
     ISNUMBER(SEARCH("+", D429)),
     ISNUMBER(SEARCH("Cama", D429)),
     ISNUMBER(SEARCH("Espaldar", D429)),
     ISNUMBER(SEARCH("Juego", D429)),
     ISNUMBER(SEARCH("Sofacama", D429)),
     ISNUMBER(SEARCH("Cuadro", D429))
   ),
   4,
   IFERROR(INDEX(INVENTARIO!A:H, MATCH(C429, INVENTARIO!A:A, 0), 6), 0)
)</f>
        <v>4</v>
      </c>
      <c r="H429">
        <v>4</v>
      </c>
      <c r="I429">
        <f t="shared" si="51"/>
        <v>1</v>
      </c>
    </row>
    <row r="430" spans="1:9" ht="66">
      <c r="A430" s="5" t="s">
        <v>725</v>
      </c>
      <c r="B430" s="5" t="s">
        <v>731</v>
      </c>
      <c r="C430" s="9" t="s">
        <v>2016</v>
      </c>
      <c r="D430" s="7" t="str">
        <f>"     "&amp;D427</f>
        <v xml:space="preserve">     Cama Paris Doble Con Puff Baúl 140x190x150</v>
      </c>
      <c r="E430" s="5" t="s">
        <v>732</v>
      </c>
      <c r="F430" s="6">
        <v>4</v>
      </c>
      <c r="G430">
        <f>IF(
   OR(
     ISNUMBER(SEARCH("Combo", D430)),
     ISNUMBER(SEARCH("Set", D430)),
     ISNUMBER(SEARCH("+", D430)),
     ISNUMBER(SEARCH("Cama", D430)),
     ISNUMBER(SEARCH("Espaldar", D430)),
     ISNUMBER(SEARCH("Juego", D430)),
     ISNUMBER(SEARCH("Sofacama", D430)),
     ISNUMBER(SEARCH("Cuadro", D430))
   ),
   4,
   IFERROR(INDEX(INVENTARIO!A:H, MATCH(C430, INVENTARIO!A:A, 0), 6), 0)
)</f>
        <v>4</v>
      </c>
      <c r="H430">
        <v>4</v>
      </c>
    </row>
    <row r="431" spans="1:9" ht="66">
      <c r="A431" s="5" t="s">
        <v>725</v>
      </c>
      <c r="B431" s="5" t="s">
        <v>733</v>
      </c>
      <c r="C431" s="9" t="s">
        <v>2017</v>
      </c>
      <c r="D431" s="7" t="str">
        <f>"     "&amp;D427</f>
        <v xml:space="preserve">     Cama Paris Doble Con Puff Baúl 140x190x150</v>
      </c>
      <c r="E431" s="5" t="s">
        <v>734</v>
      </c>
      <c r="F431" s="6">
        <v>4</v>
      </c>
      <c r="G431">
        <f>IF(
   OR(
     ISNUMBER(SEARCH("Combo", D431)),
     ISNUMBER(SEARCH("Set", D431)),
     ISNUMBER(SEARCH("+", D431)),
     ISNUMBER(SEARCH("Cama", D431)),
     ISNUMBER(SEARCH("Espaldar", D431)),
     ISNUMBER(SEARCH("Juego", D431)),
     ISNUMBER(SEARCH("Sofacama", D431)),
     ISNUMBER(SEARCH("Cuadro", D431))
   ),
   4,
   IFERROR(INDEX(INVENTARIO!A:H, MATCH(C431, INVENTARIO!A:A, 0), 6), 0)
)</f>
        <v>4</v>
      </c>
      <c r="H431">
        <v>4</v>
      </c>
      <c r="I431">
        <f t="shared" ref="I431:I437" si="52">+IF(H431=F431,1,0)</f>
        <v>1</v>
      </c>
    </row>
    <row r="432" spans="1:9" ht="66">
      <c r="A432" s="5" t="s">
        <v>725</v>
      </c>
      <c r="B432" s="5" t="s">
        <v>735</v>
      </c>
      <c r="C432" s="9" t="s">
        <v>2018</v>
      </c>
      <c r="D432" s="7" t="str">
        <f>"     "&amp;D427</f>
        <v xml:space="preserve">     Cama Paris Doble Con Puff Baúl 140x190x150</v>
      </c>
      <c r="E432" s="5" t="s">
        <v>736</v>
      </c>
      <c r="F432" s="6">
        <v>4</v>
      </c>
      <c r="G432">
        <f>IF(
   OR(
     ISNUMBER(SEARCH("Combo", D432)),
     ISNUMBER(SEARCH("Set", D432)),
     ISNUMBER(SEARCH("+", D432)),
     ISNUMBER(SEARCH("Cama", D432)),
     ISNUMBER(SEARCH("Espaldar", D432)),
     ISNUMBER(SEARCH("Juego", D432)),
     ISNUMBER(SEARCH("Sofacama", D432)),
     ISNUMBER(SEARCH("Cuadro", D432))
   ),
   4,
   IFERROR(INDEX(INVENTARIO!A:H, MATCH(C432, INVENTARIO!A:A, 0), 6), 0)
)</f>
        <v>4</v>
      </c>
      <c r="H432">
        <v>4</v>
      </c>
      <c r="I432">
        <f t="shared" si="52"/>
        <v>1</v>
      </c>
    </row>
    <row r="433" spans="1:9" ht="66">
      <c r="A433" s="5" t="s">
        <v>725</v>
      </c>
      <c r="B433" s="5" t="s">
        <v>737</v>
      </c>
      <c r="C433" s="9" t="s">
        <v>2019</v>
      </c>
      <c r="D433" s="7" t="str">
        <f>"     "&amp;D427</f>
        <v xml:space="preserve">     Cama Paris Doble Con Puff Baúl 140x190x150</v>
      </c>
      <c r="E433" s="5" t="s">
        <v>738</v>
      </c>
      <c r="F433" s="6">
        <v>4</v>
      </c>
      <c r="G433">
        <f>IF(
   OR(
     ISNUMBER(SEARCH("Combo", D433)),
     ISNUMBER(SEARCH("Set", D433)),
     ISNUMBER(SEARCH("+", D433)),
     ISNUMBER(SEARCH("Cama", D433)),
     ISNUMBER(SEARCH("Espaldar", D433)),
     ISNUMBER(SEARCH("Juego", D433)),
     ISNUMBER(SEARCH("Sofacama", D433)),
     ISNUMBER(SEARCH("Cuadro", D433))
   ),
   4,
   IFERROR(INDEX(INVENTARIO!A:H, MATCH(C433, INVENTARIO!A:A, 0), 6), 0)
)</f>
        <v>4</v>
      </c>
      <c r="H433">
        <v>4</v>
      </c>
      <c r="I433">
        <f t="shared" si="52"/>
        <v>1</v>
      </c>
    </row>
    <row r="434" spans="1:9" ht="66">
      <c r="A434" s="5" t="s">
        <v>725</v>
      </c>
      <c r="B434" s="5" t="s">
        <v>739</v>
      </c>
      <c r="C434" s="9" t="s">
        <v>2020</v>
      </c>
      <c r="D434" s="7" t="str">
        <f>"     "&amp;D427</f>
        <v xml:space="preserve">     Cama Paris Doble Con Puff Baúl 140x190x150</v>
      </c>
      <c r="E434" s="5" t="s">
        <v>740</v>
      </c>
      <c r="F434" s="6">
        <v>4</v>
      </c>
      <c r="G434">
        <f>IF(
   OR(
     ISNUMBER(SEARCH("Combo", D434)),
     ISNUMBER(SEARCH("Set", D434)),
     ISNUMBER(SEARCH("+", D434)),
     ISNUMBER(SEARCH("Cama", D434)),
     ISNUMBER(SEARCH("Espaldar", D434)),
     ISNUMBER(SEARCH("Juego", D434)),
     ISNUMBER(SEARCH("Sofacama", D434)),
     ISNUMBER(SEARCH("Cuadro", D434))
   ),
   4,
   IFERROR(INDEX(INVENTARIO!A:H, MATCH(C434, INVENTARIO!A:A, 0), 6), 0)
)</f>
        <v>4</v>
      </c>
      <c r="H434">
        <v>4</v>
      </c>
      <c r="I434">
        <f t="shared" si="52"/>
        <v>1</v>
      </c>
    </row>
    <row r="435" spans="1:9">
      <c r="A435" s="5" t="s">
        <v>741</v>
      </c>
      <c r="B435" s="5"/>
      <c r="C435" s="5" t="s">
        <v>6</v>
      </c>
      <c r="D435" s="9" t="s">
        <v>742</v>
      </c>
      <c r="E435" s="5" t="s">
        <v>16</v>
      </c>
      <c r="F435" s="8"/>
      <c r="I435">
        <f t="shared" si="52"/>
        <v>1</v>
      </c>
    </row>
    <row r="436" spans="1:9" ht="26.4">
      <c r="A436" s="5" t="s">
        <v>741</v>
      </c>
      <c r="B436" s="5" t="s">
        <v>743</v>
      </c>
      <c r="C436" s="9" t="s">
        <v>2021</v>
      </c>
      <c r="D436" s="7" t="str">
        <f>"     "&amp;D435</f>
        <v xml:space="preserve">     Silla Infantil Toby</v>
      </c>
      <c r="E436" s="5" t="s">
        <v>744</v>
      </c>
      <c r="F436" s="6">
        <v>3</v>
      </c>
      <c r="G436">
        <f>IF(
   OR(
     ISNUMBER(SEARCH("Combo", D436)),
     ISNUMBER(SEARCH("Set", D436)),
     ISNUMBER(SEARCH("+", D436)),
     ISNUMBER(SEARCH("Cama", D436)),
     ISNUMBER(SEARCH("Espaldar", D436)),
     ISNUMBER(SEARCH("Juego", D436)),
     ISNUMBER(SEARCH("Sofacama", D436)),
     ISNUMBER(SEARCH("Cuadro", D436))
   ),
   4,
   IFERROR(INDEX(INVENTARIO!A:H, MATCH(C436, INVENTARIO!A:A, 0), 6), 0)
)</f>
        <v>3</v>
      </c>
      <c r="H436">
        <v>3</v>
      </c>
      <c r="I436">
        <f t="shared" si="52"/>
        <v>1</v>
      </c>
    </row>
    <row r="437" spans="1:9" ht="26.4">
      <c r="A437" s="5" t="s">
        <v>741</v>
      </c>
      <c r="B437" s="5" t="s">
        <v>745</v>
      </c>
      <c r="C437" s="9" t="s">
        <v>2022</v>
      </c>
      <c r="D437" s="7" t="str">
        <f>"     "&amp;D435</f>
        <v xml:space="preserve">     Silla Infantil Toby</v>
      </c>
      <c r="E437" s="5" t="s">
        <v>746</v>
      </c>
      <c r="F437" s="6">
        <v>2</v>
      </c>
      <c r="G437">
        <f>IF(
   OR(
     ISNUMBER(SEARCH("Combo", D437)),
     ISNUMBER(SEARCH("Set", D437)),
     ISNUMBER(SEARCH("+", D437)),
     ISNUMBER(SEARCH("Cama", D437)),
     ISNUMBER(SEARCH("Espaldar", D437)),
     ISNUMBER(SEARCH("Juego", D437)),
     ISNUMBER(SEARCH("Sofacama", D437)),
     ISNUMBER(SEARCH("Cuadro", D437))
   ),
   4,
   IFERROR(INDEX(INVENTARIO!A:H, MATCH(C437, INVENTARIO!A:A, 0), 6), 0)
)</f>
        <v>2</v>
      </c>
      <c r="H437">
        <v>2</v>
      </c>
      <c r="I437">
        <f t="shared" si="52"/>
        <v>1</v>
      </c>
    </row>
    <row r="438" spans="1:9" ht="26.4">
      <c r="A438" s="5" t="s">
        <v>741</v>
      </c>
      <c r="B438" s="5" t="s">
        <v>747</v>
      </c>
      <c r="C438" s="9" t="s">
        <v>2023</v>
      </c>
      <c r="D438" s="7" t="str">
        <f>"     "&amp;D435</f>
        <v xml:space="preserve">     Silla Infantil Toby</v>
      </c>
      <c r="E438" s="5" t="s">
        <v>748</v>
      </c>
      <c r="F438" s="6">
        <v>0</v>
      </c>
      <c r="G438">
        <f>IF(
   OR(
     ISNUMBER(SEARCH("Combo", D438)),
     ISNUMBER(SEARCH("Set", D438)),
     ISNUMBER(SEARCH("+", D438)),
     ISNUMBER(SEARCH("Cama", D438)),
     ISNUMBER(SEARCH("Espaldar", D438)),
     ISNUMBER(SEARCH("Juego", D438)),
     ISNUMBER(SEARCH("Sofacama", D438)),
     ISNUMBER(SEARCH("Cuadro", D438))
   ),
   4,
   IFERROR(INDEX(INVENTARIO!A:H, MATCH(C438, INVENTARIO!A:A, 0), 6), 0)
)</f>
        <v>0</v>
      </c>
      <c r="H438">
        <v>4</v>
      </c>
    </row>
    <row r="439" spans="1:9" ht="26.4">
      <c r="A439" s="5" t="s">
        <v>741</v>
      </c>
      <c r="B439" s="5" t="s">
        <v>749</v>
      </c>
      <c r="C439" s="9" t="s">
        <v>2024</v>
      </c>
      <c r="D439" s="7" t="str">
        <f>"     "&amp;D435</f>
        <v xml:space="preserve">     Silla Infantil Toby</v>
      </c>
      <c r="E439" s="5" t="s">
        <v>750</v>
      </c>
      <c r="F439" s="6">
        <v>20</v>
      </c>
      <c r="G439">
        <f>IF(
   OR(
     ISNUMBER(SEARCH("Combo", D439)),
     ISNUMBER(SEARCH("Set", D439)),
     ISNUMBER(SEARCH("+", D439)),
     ISNUMBER(SEARCH("Cama", D439)),
     ISNUMBER(SEARCH("Espaldar", D439)),
     ISNUMBER(SEARCH("Juego", D439)),
     ISNUMBER(SEARCH("Sofacama", D439)),
     ISNUMBER(SEARCH("Cuadro", D439))
   ),
   4,
   IFERROR(INDEX(INVENTARIO!A:H, MATCH(C439, INVENTARIO!A:A, 0), 6), 0)
)</f>
        <v>20</v>
      </c>
      <c r="H439">
        <v>20</v>
      </c>
      <c r="I439">
        <f t="shared" ref="I439:I442" si="53">+IF(H439=F439,1,0)</f>
        <v>1</v>
      </c>
    </row>
    <row r="440" spans="1:9" ht="26.4">
      <c r="A440" s="5" t="s">
        <v>741</v>
      </c>
      <c r="B440" s="5" t="s">
        <v>751</v>
      </c>
      <c r="C440" s="9" t="s">
        <v>2025</v>
      </c>
      <c r="D440" s="7" t="str">
        <f>"     "&amp;D435</f>
        <v xml:space="preserve">     Silla Infantil Toby</v>
      </c>
      <c r="E440" s="5" t="s">
        <v>752</v>
      </c>
      <c r="F440" s="6">
        <v>2</v>
      </c>
      <c r="G440">
        <f>IF(
   OR(
     ISNUMBER(SEARCH("Combo", D440)),
     ISNUMBER(SEARCH("Set", D440)),
     ISNUMBER(SEARCH("+", D440)),
     ISNUMBER(SEARCH("Cama", D440)),
     ISNUMBER(SEARCH("Espaldar", D440)),
     ISNUMBER(SEARCH("Juego", D440)),
     ISNUMBER(SEARCH("Sofacama", D440)),
     ISNUMBER(SEARCH("Cuadro", D440))
   ),
   4,
   IFERROR(INDEX(INVENTARIO!A:H, MATCH(C440, INVENTARIO!A:A, 0), 6), 0)
)</f>
        <v>2</v>
      </c>
      <c r="H440">
        <v>2</v>
      </c>
      <c r="I440">
        <f t="shared" si="53"/>
        <v>1</v>
      </c>
    </row>
    <row r="441" spans="1:9" ht="26.4">
      <c r="A441" s="5" t="s">
        <v>741</v>
      </c>
      <c r="B441" s="5" t="s">
        <v>753</v>
      </c>
      <c r="C441" s="9" t="s">
        <v>2026</v>
      </c>
      <c r="D441" s="7" t="str">
        <f>"     "&amp;D435</f>
        <v xml:space="preserve">     Silla Infantil Toby</v>
      </c>
      <c r="E441" s="5" t="s">
        <v>754</v>
      </c>
      <c r="F441" s="6">
        <v>0</v>
      </c>
      <c r="G441">
        <f>IF(
   OR(
     ISNUMBER(SEARCH("Combo", D441)),
     ISNUMBER(SEARCH("Set", D441)),
     ISNUMBER(SEARCH("+", D441)),
     ISNUMBER(SEARCH("Cama", D441)),
     ISNUMBER(SEARCH("Espaldar", D441)),
     ISNUMBER(SEARCH("Juego", D441)),
     ISNUMBER(SEARCH("Sofacama", D441)),
     ISNUMBER(SEARCH("Cuadro", D441))
   ),
   4,
   IFERROR(INDEX(INVENTARIO!A:H, MATCH(C441, INVENTARIO!A:A, 0), 6), 0)
)</f>
        <v>0</v>
      </c>
      <c r="H441">
        <v>4</v>
      </c>
      <c r="I441">
        <f t="shared" si="53"/>
        <v>0</v>
      </c>
    </row>
    <row r="442" spans="1:9">
      <c r="A442" s="5" t="s">
        <v>755</v>
      </c>
      <c r="B442" s="5" t="s">
        <v>756</v>
      </c>
      <c r="C442" s="9" t="s">
        <v>2027</v>
      </c>
      <c r="D442" s="9" t="s">
        <v>757</v>
      </c>
      <c r="E442" s="5" t="s">
        <v>758</v>
      </c>
      <c r="F442" s="6">
        <v>10</v>
      </c>
      <c r="G442">
        <f>IF(
   OR(
     ISNUMBER(SEARCH("Combo", D442)),
     ISNUMBER(SEARCH("Set", D442)),
     ISNUMBER(SEARCH("+", D442)),
     ISNUMBER(SEARCH("Cama", D442)),
     ISNUMBER(SEARCH("Espaldar", D442)),
     ISNUMBER(SEARCH("Juego", D442)),
     ISNUMBER(SEARCH("Sofacama", D442)),
     ISNUMBER(SEARCH("Cuadro", D442))
   ),
   4,
   IFERROR(INDEX(INVENTARIO!A:H, MATCH(C442, INVENTARIO!A:A, 0), 6), 0)
)</f>
        <v>10</v>
      </c>
      <c r="H442">
        <v>10</v>
      </c>
      <c r="I442">
        <f t="shared" si="53"/>
        <v>1</v>
      </c>
    </row>
    <row r="443" spans="1:9">
      <c r="A443" s="5" t="s">
        <v>2623</v>
      </c>
      <c r="B443" s="5"/>
      <c r="C443" s="5" t="s">
        <v>6</v>
      </c>
      <c r="D443" s="9" t="s">
        <v>2624</v>
      </c>
      <c r="E443" s="5" t="s">
        <v>16</v>
      </c>
      <c r="F443" s="8"/>
    </row>
    <row r="444" spans="1:9" ht="52.8">
      <c r="A444" s="5" t="s">
        <v>2623</v>
      </c>
      <c r="B444" s="5" t="s">
        <v>2625</v>
      </c>
      <c r="C444" s="9" t="s">
        <v>2626</v>
      </c>
      <c r="D444" s="7" t="str">
        <f>"     "&amp;D443</f>
        <v xml:space="preserve">     Repisa Entrepaño Organizador 120 Cm X6</v>
      </c>
      <c r="E444" s="5" t="s">
        <v>2600</v>
      </c>
      <c r="F444" s="6">
        <v>4</v>
      </c>
      <c r="G444">
        <f>IF(
   OR(
     ISNUMBER(SEARCH("Combo", D444)),
     ISNUMBER(SEARCH("Set", D444)),
     ISNUMBER(SEARCH("+", D444)),
     ISNUMBER(SEARCH("Cama", D444)),
     ISNUMBER(SEARCH("Espaldar", D444)),
     ISNUMBER(SEARCH("Juego", D444)),
     ISNUMBER(SEARCH("Sofacama", D444)),
     ISNUMBER(SEARCH("Cuadro", D444))
   ),
   4,
   IFERROR(INDEX(INVENTARIO!A:H, MATCH(C444, INVENTARIO!A:A, 0), 6), 0)
)</f>
        <v>4</v>
      </c>
      <c r="H444">
        <v>4</v>
      </c>
      <c r="I444">
        <f t="shared" ref="I444:I446" si="54">+IF(H444=F444,1,0)</f>
        <v>1</v>
      </c>
    </row>
    <row r="445" spans="1:9" ht="52.8">
      <c r="A445" s="5" t="s">
        <v>2623</v>
      </c>
      <c r="B445" s="5" t="s">
        <v>2627</v>
      </c>
      <c r="C445" s="9" t="s">
        <v>2628</v>
      </c>
      <c r="D445" s="7" t="str">
        <f>"     "&amp;D443</f>
        <v xml:space="preserve">     Repisa Entrepaño Organizador 120 Cm X6</v>
      </c>
      <c r="E445" s="5" t="s">
        <v>36</v>
      </c>
      <c r="F445" s="6">
        <v>3</v>
      </c>
      <c r="G445">
        <f>IF(
   OR(
     ISNUMBER(SEARCH("Combo", D445)),
     ISNUMBER(SEARCH("Set", D445)),
     ISNUMBER(SEARCH("+", D445)),
     ISNUMBER(SEARCH("Cama", D445)),
     ISNUMBER(SEARCH("Espaldar", D445)),
     ISNUMBER(SEARCH("Juego", D445)),
     ISNUMBER(SEARCH("Sofacama", D445)),
     ISNUMBER(SEARCH("Cuadro", D445))
   ),
   4,
   IFERROR(INDEX(INVENTARIO!A:H, MATCH(C445, INVENTARIO!A:A, 0), 6), 0)
)</f>
        <v>3</v>
      </c>
      <c r="H445">
        <v>3</v>
      </c>
      <c r="I445">
        <f t="shared" si="54"/>
        <v>1</v>
      </c>
    </row>
    <row r="446" spans="1:9" ht="52.8">
      <c r="A446" s="5" t="s">
        <v>2623</v>
      </c>
      <c r="B446" s="5" t="s">
        <v>2629</v>
      </c>
      <c r="C446" s="9" t="s">
        <v>2630</v>
      </c>
      <c r="D446" s="7" t="str">
        <f>"     "&amp;D443</f>
        <v xml:space="preserve">     Repisa Entrepaño Organizador 120 Cm X6</v>
      </c>
      <c r="E446" s="5" t="s">
        <v>2631</v>
      </c>
      <c r="F446" s="6">
        <v>1</v>
      </c>
      <c r="G446">
        <f>IF(
   OR(
     ISNUMBER(SEARCH("Combo", D446)),
     ISNUMBER(SEARCH("Set", D446)),
     ISNUMBER(SEARCH("+", D446)),
     ISNUMBER(SEARCH("Cama", D446)),
     ISNUMBER(SEARCH("Espaldar", D446)),
     ISNUMBER(SEARCH("Juego", D446)),
     ISNUMBER(SEARCH("Sofacama", D446)),
     ISNUMBER(SEARCH("Cuadro", D446))
   ),
   4,
   IFERROR(INDEX(INVENTARIO!A:H, MATCH(C446, INVENTARIO!A:A, 0), 6), 0)
)</f>
        <v>1</v>
      </c>
      <c r="H446">
        <v>1</v>
      </c>
      <c r="I446">
        <f t="shared" si="54"/>
        <v>1</v>
      </c>
    </row>
    <row r="447" spans="1:9">
      <c r="A447" s="5" t="s">
        <v>759</v>
      </c>
      <c r="B447" s="5"/>
      <c r="C447" s="5" t="s">
        <v>6</v>
      </c>
      <c r="D447" s="9" t="s">
        <v>760</v>
      </c>
      <c r="E447" s="5" t="s">
        <v>16</v>
      </c>
      <c r="F447" s="8"/>
    </row>
    <row r="448" spans="1:9" ht="39.6">
      <c r="A448" s="5" t="s">
        <v>759</v>
      </c>
      <c r="B448" s="5" t="s">
        <v>761</v>
      </c>
      <c r="C448" s="9" t="s">
        <v>2028</v>
      </c>
      <c r="D448" s="7" t="str">
        <f>"     "&amp;D447</f>
        <v xml:space="preserve">     Silla Para Niños, Andy Kids</v>
      </c>
      <c r="E448" s="5" t="s">
        <v>34</v>
      </c>
      <c r="F448" s="6">
        <v>34</v>
      </c>
      <c r="G448">
        <f>IF(
   OR(
     ISNUMBER(SEARCH("Combo", D448)),
     ISNUMBER(SEARCH("Set", D448)),
     ISNUMBER(SEARCH("+", D448)),
     ISNUMBER(SEARCH("Cama", D448)),
     ISNUMBER(SEARCH("Espaldar", D448)),
     ISNUMBER(SEARCH("Juego", D448)),
     ISNUMBER(SEARCH("Sofacama", D448)),
     ISNUMBER(SEARCH("Cuadro", D448))
   ),
   4,
   IFERROR(INDEX(INVENTARIO!A:H, MATCH(C448, INVENTARIO!A:A, 0), 6), 0)
)</f>
        <v>34</v>
      </c>
      <c r="H448">
        <v>34</v>
      </c>
      <c r="I448">
        <f t="shared" ref="I448:I450" si="55">+IF(H448=F448,1,0)</f>
        <v>1</v>
      </c>
    </row>
    <row r="449" spans="1:9" ht="39.6">
      <c r="A449" s="5" t="s">
        <v>759</v>
      </c>
      <c r="B449" s="5" t="s">
        <v>762</v>
      </c>
      <c r="C449" s="9" t="s">
        <v>2029</v>
      </c>
      <c r="D449" s="7" t="str">
        <f>"     "&amp;D447</f>
        <v xml:space="preserve">     Silla Para Niños, Andy Kids</v>
      </c>
      <c r="E449" s="5" t="s">
        <v>763</v>
      </c>
      <c r="F449" s="6">
        <v>10</v>
      </c>
      <c r="G449">
        <f>IF(
   OR(
     ISNUMBER(SEARCH("Combo", D449)),
     ISNUMBER(SEARCH("Set", D449)),
     ISNUMBER(SEARCH("+", D449)),
     ISNUMBER(SEARCH("Cama", D449)),
     ISNUMBER(SEARCH("Espaldar", D449)),
     ISNUMBER(SEARCH("Juego", D449)),
     ISNUMBER(SEARCH("Sofacama", D449)),
     ISNUMBER(SEARCH("Cuadro", D449))
   ),
   4,
   IFERROR(INDEX(INVENTARIO!A:H, MATCH(C449, INVENTARIO!A:A, 0), 6), 0)
)</f>
        <v>10</v>
      </c>
      <c r="H449">
        <v>10</v>
      </c>
      <c r="I449">
        <f t="shared" si="55"/>
        <v>1</v>
      </c>
    </row>
    <row r="450" spans="1:9" ht="39.6">
      <c r="A450" s="5" t="s">
        <v>759</v>
      </c>
      <c r="B450" s="5" t="s">
        <v>764</v>
      </c>
      <c r="C450" s="9" t="s">
        <v>2030</v>
      </c>
      <c r="D450" s="7" t="str">
        <f>"     "&amp;D447</f>
        <v xml:space="preserve">     Silla Para Niños, Andy Kids</v>
      </c>
      <c r="E450" s="5" t="s">
        <v>54</v>
      </c>
      <c r="F450" s="6">
        <v>9</v>
      </c>
      <c r="G450">
        <f>IF(
   OR(
     ISNUMBER(SEARCH("Combo", D450)),
     ISNUMBER(SEARCH("Set", D450)),
     ISNUMBER(SEARCH("+", D450)),
     ISNUMBER(SEARCH("Cama", D450)),
     ISNUMBER(SEARCH("Espaldar", D450)),
     ISNUMBER(SEARCH("Juego", D450)),
     ISNUMBER(SEARCH("Sofacama", D450)),
     ISNUMBER(SEARCH("Cuadro", D450))
   ),
   4,
   IFERROR(INDEX(INVENTARIO!A:H, MATCH(C450, INVENTARIO!A:A, 0), 6), 0)
)</f>
        <v>9</v>
      </c>
      <c r="H450">
        <v>9</v>
      </c>
      <c r="I450">
        <f t="shared" si="55"/>
        <v>1</v>
      </c>
    </row>
    <row r="451" spans="1:9" ht="39.6">
      <c r="A451" s="5" t="s">
        <v>759</v>
      </c>
      <c r="B451" s="5" t="s">
        <v>765</v>
      </c>
      <c r="C451" s="9" t="s">
        <v>2031</v>
      </c>
      <c r="D451" s="7" t="str">
        <f>"     "&amp;D447</f>
        <v xml:space="preserve">     Silla Para Niños, Andy Kids</v>
      </c>
      <c r="E451" s="5" t="s">
        <v>153</v>
      </c>
      <c r="F451" s="6">
        <v>21</v>
      </c>
      <c r="G451">
        <f>IF(
   OR(
     ISNUMBER(SEARCH("Combo", D451)),
     ISNUMBER(SEARCH("Set", D451)),
     ISNUMBER(SEARCH("+", D451)),
     ISNUMBER(SEARCH("Cama", D451)),
     ISNUMBER(SEARCH("Espaldar", D451)),
     ISNUMBER(SEARCH("Juego", D451)),
     ISNUMBER(SEARCH("Sofacama", D451)),
     ISNUMBER(SEARCH("Cuadro", D451))
   ),
   4,
   IFERROR(INDEX(INVENTARIO!A:H, MATCH(C451, INVENTARIO!A:A, 0), 6), 0)
)</f>
        <v>21</v>
      </c>
      <c r="H451">
        <v>21</v>
      </c>
    </row>
    <row r="452" spans="1:9">
      <c r="A452" s="5" t="s">
        <v>766</v>
      </c>
      <c r="B452" s="5"/>
      <c r="C452" s="5" t="s">
        <v>6</v>
      </c>
      <c r="D452" s="9" t="s">
        <v>767</v>
      </c>
      <c r="E452" s="5" t="s">
        <v>16</v>
      </c>
      <c r="F452" s="8"/>
      <c r="I452">
        <f t="shared" ref="I452:I456" si="56">+IF(H452=F452,1,0)</f>
        <v>1</v>
      </c>
    </row>
    <row r="453" spans="1:9" ht="66">
      <c r="A453" s="5" t="s">
        <v>766</v>
      </c>
      <c r="B453" s="5" t="s">
        <v>768</v>
      </c>
      <c r="C453" s="9" t="s">
        <v>2032</v>
      </c>
      <c r="D453" s="7" t="str">
        <f>"     "&amp;D452</f>
        <v xml:space="preserve">     Silla Gamer Astro Pro - Sonido Y Luces</v>
      </c>
      <c r="E453" s="5" t="s">
        <v>769</v>
      </c>
      <c r="F453" s="6">
        <v>1</v>
      </c>
      <c r="G453">
        <f>IF(
   OR(
     ISNUMBER(SEARCH("Combo", D453)),
     ISNUMBER(SEARCH("Set", D453)),
     ISNUMBER(SEARCH("+", D453)),
     ISNUMBER(SEARCH("Cama", D453)),
     ISNUMBER(SEARCH("Espaldar", D453)),
     ISNUMBER(SEARCH("Juego", D453)),
     ISNUMBER(SEARCH("Sofacama", D453)),
     ISNUMBER(SEARCH("Cuadro", D453))
   ),
   4,
   IFERROR(INDEX(INVENTARIO!A:H, MATCH(C453, INVENTARIO!A:A, 0), 6), 0)
)</f>
        <v>1</v>
      </c>
      <c r="H453">
        <v>1</v>
      </c>
      <c r="I453">
        <f t="shared" si="56"/>
        <v>1</v>
      </c>
    </row>
    <row r="454" spans="1:9" ht="66">
      <c r="A454" s="5" t="s">
        <v>766</v>
      </c>
      <c r="B454" s="5" t="s">
        <v>770</v>
      </c>
      <c r="C454" s="9" t="s">
        <v>2033</v>
      </c>
      <c r="D454" s="7" t="str">
        <f>"     "&amp;D452</f>
        <v xml:space="preserve">     Silla Gamer Astro Pro - Sonido Y Luces</v>
      </c>
      <c r="E454" s="5" t="s">
        <v>771</v>
      </c>
      <c r="F454" s="6">
        <v>0</v>
      </c>
      <c r="G454">
        <f>IF(
   OR(
     ISNUMBER(SEARCH("Combo", D454)),
     ISNUMBER(SEARCH("Set", D454)),
     ISNUMBER(SEARCH("+", D454)),
     ISNUMBER(SEARCH("Cama", D454)),
     ISNUMBER(SEARCH("Espaldar", D454)),
     ISNUMBER(SEARCH("Juego", D454)),
     ISNUMBER(SEARCH("Sofacama", D454)),
     ISNUMBER(SEARCH("Cuadro", D454))
   ),
   4,
   IFERROR(INDEX(INVENTARIO!A:H, MATCH(C454, INVENTARIO!A:A, 0), 6), 0)
)</f>
        <v>0</v>
      </c>
      <c r="H454">
        <v>4</v>
      </c>
      <c r="I454">
        <f t="shared" si="56"/>
        <v>0</v>
      </c>
    </row>
    <row r="455" spans="1:9" ht="66">
      <c r="A455" s="5" t="s">
        <v>766</v>
      </c>
      <c r="B455" s="5" t="s">
        <v>772</v>
      </c>
      <c r="C455" s="9" t="s">
        <v>2034</v>
      </c>
      <c r="D455" s="7" t="str">
        <f>"     "&amp;D452</f>
        <v xml:space="preserve">     Silla Gamer Astro Pro - Sonido Y Luces</v>
      </c>
      <c r="E455" s="5" t="s">
        <v>773</v>
      </c>
      <c r="F455" s="6">
        <v>0</v>
      </c>
      <c r="G455">
        <f>IF(
   OR(
     ISNUMBER(SEARCH("Combo", D455)),
     ISNUMBER(SEARCH("Set", D455)),
     ISNUMBER(SEARCH("+", D455)),
     ISNUMBER(SEARCH("Cama", D455)),
     ISNUMBER(SEARCH("Espaldar", D455)),
     ISNUMBER(SEARCH("Juego", D455)),
     ISNUMBER(SEARCH("Sofacama", D455)),
     ISNUMBER(SEARCH("Cuadro", D455))
   ),
   4,
   IFERROR(INDEX(INVENTARIO!A:H, MATCH(C455, INVENTARIO!A:A, 0), 6), 0)
)</f>
        <v>0</v>
      </c>
      <c r="H455">
        <v>4</v>
      </c>
      <c r="I455">
        <f t="shared" si="56"/>
        <v>0</v>
      </c>
    </row>
    <row r="456" spans="1:9">
      <c r="A456" s="5" t="s">
        <v>774</v>
      </c>
      <c r="B456" s="5"/>
      <c r="C456" s="5" t="s">
        <v>6</v>
      </c>
      <c r="D456" s="9" t="s">
        <v>775</v>
      </c>
      <c r="E456" s="5" t="s">
        <v>16</v>
      </c>
      <c r="F456" s="8"/>
      <c r="I456">
        <f t="shared" si="56"/>
        <v>1</v>
      </c>
    </row>
    <row r="457" spans="1:9" ht="39.6">
      <c r="A457" s="5" t="s">
        <v>774</v>
      </c>
      <c r="B457" s="5" t="s">
        <v>776</v>
      </c>
      <c r="C457" s="9" t="s">
        <v>2035</v>
      </c>
      <c r="D457" s="7" t="str">
        <f>"     "&amp;D456</f>
        <v xml:space="preserve">     Silla Gamer Astro Basica</v>
      </c>
      <c r="E457" s="5" t="s">
        <v>771</v>
      </c>
      <c r="F457" s="6">
        <v>1</v>
      </c>
      <c r="G457">
        <f>IF(
   OR(
     ISNUMBER(SEARCH("Combo", D457)),
     ISNUMBER(SEARCH("Set", D457)),
     ISNUMBER(SEARCH("+", D457)),
     ISNUMBER(SEARCH("Cama", D457)),
     ISNUMBER(SEARCH("Espaldar", D457)),
     ISNUMBER(SEARCH("Juego", D457)),
     ISNUMBER(SEARCH("Sofacama", D457)),
     ISNUMBER(SEARCH("Cuadro", D457))
   ),
   4,
   IFERROR(INDEX(INVENTARIO!A:H, MATCH(C457, INVENTARIO!A:A, 0), 6), 0)
)</f>
        <v>1</v>
      </c>
      <c r="H457">
        <v>1</v>
      </c>
    </row>
    <row r="458" spans="1:9" ht="39.6">
      <c r="A458" s="5" t="s">
        <v>774</v>
      </c>
      <c r="B458" s="5" t="s">
        <v>777</v>
      </c>
      <c r="C458" s="9" t="s">
        <v>2036</v>
      </c>
      <c r="D458" s="7" t="str">
        <f>"     "&amp;D456</f>
        <v xml:space="preserve">     Silla Gamer Astro Basica</v>
      </c>
      <c r="E458" s="5" t="s">
        <v>778</v>
      </c>
      <c r="F458" s="6">
        <v>0</v>
      </c>
      <c r="G458">
        <f>IF(
   OR(
     ISNUMBER(SEARCH("Combo", D458)),
     ISNUMBER(SEARCH("Set", D458)),
     ISNUMBER(SEARCH("+", D458)),
     ISNUMBER(SEARCH("Cama", D458)),
     ISNUMBER(SEARCH("Espaldar", D458)),
     ISNUMBER(SEARCH("Juego", D458)),
     ISNUMBER(SEARCH("Sofacama", D458)),
     ISNUMBER(SEARCH("Cuadro", D458))
   ),
   4,
   IFERROR(INDEX(INVENTARIO!A:H, MATCH(C458, INVENTARIO!A:A, 0), 6), 0)
)</f>
        <v>0</v>
      </c>
      <c r="H458">
        <v>4</v>
      </c>
      <c r="I458">
        <f t="shared" ref="I458:I459" si="57">+IF(H458=F458,1,0)</f>
        <v>0</v>
      </c>
    </row>
    <row r="459" spans="1:9" ht="39.6">
      <c r="A459" s="5" t="s">
        <v>774</v>
      </c>
      <c r="B459" s="5" t="s">
        <v>779</v>
      </c>
      <c r="C459" s="9" t="s">
        <v>2037</v>
      </c>
      <c r="D459" s="7" t="str">
        <f>"     "&amp;D456</f>
        <v xml:space="preserve">     Silla Gamer Astro Basica</v>
      </c>
      <c r="E459" s="5" t="s">
        <v>769</v>
      </c>
      <c r="F459" s="6">
        <v>0</v>
      </c>
      <c r="G459">
        <f>IF(
   OR(
     ISNUMBER(SEARCH("Combo", D459)),
     ISNUMBER(SEARCH("Set", D459)),
     ISNUMBER(SEARCH("+", D459)),
     ISNUMBER(SEARCH("Cama", D459)),
     ISNUMBER(SEARCH("Espaldar", D459)),
     ISNUMBER(SEARCH("Juego", D459)),
     ISNUMBER(SEARCH("Sofacama", D459)),
     ISNUMBER(SEARCH("Cuadro", D459))
   ),
   4,
   IFERROR(INDEX(INVENTARIO!A:H, MATCH(C459, INVENTARIO!A:A, 0), 6), 0)
)</f>
        <v>0</v>
      </c>
      <c r="H459">
        <v>4</v>
      </c>
      <c r="I459">
        <f t="shared" si="57"/>
        <v>0</v>
      </c>
    </row>
    <row r="460" spans="1:9">
      <c r="A460" s="5" t="s">
        <v>780</v>
      </c>
      <c r="B460" s="5"/>
      <c r="C460" s="5" t="s">
        <v>6</v>
      </c>
      <c r="D460" s="9" t="s">
        <v>781</v>
      </c>
      <c r="E460" s="5" t="s">
        <v>16</v>
      </c>
      <c r="F460" s="8"/>
    </row>
    <row r="461" spans="1:9" ht="92.4">
      <c r="A461" s="5" t="s">
        <v>780</v>
      </c>
      <c r="B461" s="5" t="s">
        <v>782</v>
      </c>
      <c r="C461" s="9" t="s">
        <v>2038</v>
      </c>
      <c r="D461" s="7" t="str">
        <f>"     "&amp;D460</f>
        <v xml:space="preserve">     Mesa De Comedor Artek + 6 Sillas Milano Gratis Cuadro 70x50</v>
      </c>
      <c r="E461" s="5" t="s">
        <v>193</v>
      </c>
      <c r="F461" s="6">
        <v>4</v>
      </c>
      <c r="G461">
        <f>IF(
   OR(
     ISNUMBER(SEARCH("Combo", D461)),
     ISNUMBER(SEARCH("Set", D461)),
     ISNUMBER(SEARCH("+", D461)),
     ISNUMBER(SEARCH("Cama", D461)),
     ISNUMBER(SEARCH("Espaldar", D461)),
     ISNUMBER(SEARCH("Juego", D461)),
     ISNUMBER(SEARCH("Sofacama", D461)),
     ISNUMBER(SEARCH("Cuadro", D461))
   ),
   4,
   IFERROR(INDEX(INVENTARIO!A:H, MATCH(C461, INVENTARIO!A:A, 0), 6), 0)
)</f>
        <v>4</v>
      </c>
      <c r="H461">
        <v>4</v>
      </c>
      <c r="I461">
        <f t="shared" ref="I461:I467" si="58">+IF(H461=F461,1,0)</f>
        <v>1</v>
      </c>
    </row>
    <row r="462" spans="1:9" ht="92.4">
      <c r="A462" s="5" t="s">
        <v>780</v>
      </c>
      <c r="B462" s="5" t="s">
        <v>783</v>
      </c>
      <c r="C462" s="9" t="s">
        <v>2039</v>
      </c>
      <c r="D462" s="7" t="str">
        <f>"     "&amp;D460</f>
        <v xml:space="preserve">     Mesa De Comedor Artek + 6 Sillas Milano Gratis Cuadro 70x50</v>
      </c>
      <c r="E462" s="5" t="s">
        <v>784</v>
      </c>
      <c r="F462" s="6">
        <v>4</v>
      </c>
      <c r="G462">
        <f>IF(
   OR(
     ISNUMBER(SEARCH("Combo", D462)),
     ISNUMBER(SEARCH("Set", D462)),
     ISNUMBER(SEARCH("+", D462)),
     ISNUMBER(SEARCH("Cama", D462)),
     ISNUMBER(SEARCH("Espaldar", D462)),
     ISNUMBER(SEARCH("Juego", D462)),
     ISNUMBER(SEARCH("Sofacama", D462)),
     ISNUMBER(SEARCH("Cuadro", D462))
   ),
   4,
   IFERROR(INDEX(INVENTARIO!A:H, MATCH(C462, INVENTARIO!A:A, 0), 6), 0)
)</f>
        <v>4</v>
      </c>
      <c r="H462">
        <v>4</v>
      </c>
      <c r="I462">
        <f t="shared" si="58"/>
        <v>1</v>
      </c>
    </row>
    <row r="463" spans="1:9" ht="92.4">
      <c r="A463" s="5" t="s">
        <v>780</v>
      </c>
      <c r="B463" s="5" t="s">
        <v>785</v>
      </c>
      <c r="C463" s="9" t="s">
        <v>2040</v>
      </c>
      <c r="D463" s="7" t="str">
        <f>"     "&amp;D460</f>
        <v xml:space="preserve">     Mesa De Comedor Artek + 6 Sillas Milano Gratis Cuadro 70x50</v>
      </c>
      <c r="E463" s="5" t="s">
        <v>786</v>
      </c>
      <c r="F463" s="6">
        <v>4</v>
      </c>
      <c r="G463">
        <f>IF(
   OR(
     ISNUMBER(SEARCH("Combo", D463)),
     ISNUMBER(SEARCH("Set", D463)),
     ISNUMBER(SEARCH("+", D463)),
     ISNUMBER(SEARCH("Cama", D463)),
     ISNUMBER(SEARCH("Espaldar", D463)),
     ISNUMBER(SEARCH("Juego", D463)),
     ISNUMBER(SEARCH("Sofacama", D463)),
     ISNUMBER(SEARCH("Cuadro", D463))
   ),
   4,
   IFERROR(INDEX(INVENTARIO!A:H, MATCH(C463, INVENTARIO!A:A, 0), 6), 0)
)</f>
        <v>4</v>
      </c>
      <c r="H463">
        <v>4</v>
      </c>
      <c r="I463">
        <f t="shared" si="58"/>
        <v>1</v>
      </c>
    </row>
    <row r="464" spans="1:9">
      <c r="A464" s="5" t="s">
        <v>787</v>
      </c>
      <c r="B464" s="5" t="s">
        <v>788</v>
      </c>
      <c r="C464" s="9" t="s">
        <v>2041</v>
      </c>
      <c r="D464" s="9" t="s">
        <v>789</v>
      </c>
      <c r="E464" s="5" t="s">
        <v>790</v>
      </c>
      <c r="F464" s="6">
        <v>18</v>
      </c>
      <c r="G464">
        <f>IF(
   OR(
     ISNUMBER(SEARCH("Combo", D464)),
     ISNUMBER(SEARCH("Set", D464)),
     ISNUMBER(SEARCH("+", D464)),
     ISNUMBER(SEARCH("Cama", D464)),
     ISNUMBER(SEARCH("Espaldar", D464)),
     ISNUMBER(SEARCH("Juego", D464)),
     ISNUMBER(SEARCH("Sofacama", D464)),
     ISNUMBER(SEARCH("Cuadro", D464))
   ),
   4,
   IFERROR(INDEX(INVENTARIO!A:H, MATCH(C464, INVENTARIO!A:A, 0), 6), 0)
)</f>
        <v>18</v>
      </c>
      <c r="H464">
        <v>18</v>
      </c>
      <c r="I464">
        <f t="shared" si="58"/>
        <v>1</v>
      </c>
    </row>
    <row r="465" spans="1:9">
      <c r="A465" s="5" t="s">
        <v>791</v>
      </c>
      <c r="B465" s="5" t="s">
        <v>792</v>
      </c>
      <c r="C465" s="9" t="s">
        <v>1704</v>
      </c>
      <c r="D465" s="9" t="s">
        <v>793</v>
      </c>
      <c r="E465" s="5" t="s">
        <v>794</v>
      </c>
      <c r="F465" s="6">
        <v>64</v>
      </c>
      <c r="G465">
        <f>IF(
   OR(
     ISNUMBER(SEARCH("Combo", D465)),
     ISNUMBER(SEARCH("Set", D465)),
     ISNUMBER(SEARCH("+", D465)),
     ISNUMBER(SEARCH("Cama", D465)),
     ISNUMBER(SEARCH("Espaldar", D465)),
     ISNUMBER(SEARCH("Juego", D465)),
     ISNUMBER(SEARCH("Sofacama", D465)),
     ISNUMBER(SEARCH("Cuadro", D465))
   ),
   4,
   IFERROR(INDEX(INVENTARIO!A:H, MATCH(C465, INVENTARIO!A:A, 0), 6), 0)
)</f>
        <v>64</v>
      </c>
      <c r="H465">
        <v>64</v>
      </c>
      <c r="I465">
        <f t="shared" si="58"/>
        <v>1</v>
      </c>
    </row>
    <row r="466" spans="1:9">
      <c r="A466" s="5" t="s">
        <v>795</v>
      </c>
      <c r="B466" s="5"/>
      <c r="C466" s="5" t="s">
        <v>6</v>
      </c>
      <c r="D466" s="9" t="s">
        <v>796</v>
      </c>
      <c r="E466" s="5" t="s">
        <v>16</v>
      </c>
      <c r="F466" s="8"/>
      <c r="I466">
        <f t="shared" si="58"/>
        <v>1</v>
      </c>
    </row>
    <row r="467" spans="1:9" ht="79.2">
      <c r="A467" s="5" t="s">
        <v>795</v>
      </c>
      <c r="B467" s="5" t="s">
        <v>797</v>
      </c>
      <c r="C467" s="9" t="s">
        <v>2042</v>
      </c>
      <c r="D467" s="7" t="str">
        <f>"     "&amp;D466</f>
        <v xml:space="preserve">     Sofa Cama 3 Posiciones Clic Clac Yezz 170 Cm</v>
      </c>
      <c r="E467" s="5" t="s">
        <v>798</v>
      </c>
      <c r="F467" s="6">
        <v>4</v>
      </c>
      <c r="G467">
        <f>IF(
   OR(
     ISNUMBER(SEARCH("Combo", D467)),
     ISNUMBER(SEARCH("Set", D467)),
     ISNUMBER(SEARCH("+", D467)),
     ISNUMBER(SEARCH("Cama", D467)),
     ISNUMBER(SEARCH("Espaldar", D467)),
     ISNUMBER(SEARCH("Juego", D467)),
     ISNUMBER(SEARCH("Sofacama", D467)),
     ISNUMBER(SEARCH("Cuadro", D467))
   ),
   4,
   IFERROR(INDEX(INVENTARIO!A:H, MATCH(C467, INVENTARIO!A:A, 0), 6), 0)
)</f>
        <v>4</v>
      </c>
      <c r="H467">
        <v>4</v>
      </c>
      <c r="I467">
        <f t="shared" si="58"/>
        <v>1</v>
      </c>
    </row>
    <row r="468" spans="1:9" ht="79.2">
      <c r="A468" s="5" t="s">
        <v>795</v>
      </c>
      <c r="B468" s="5" t="s">
        <v>799</v>
      </c>
      <c r="C468" s="9" t="s">
        <v>2043</v>
      </c>
      <c r="D468" s="7" t="str">
        <f>"     "&amp;D466</f>
        <v xml:space="preserve">     Sofa Cama 3 Posiciones Clic Clac Yezz 170 Cm</v>
      </c>
      <c r="E468" s="5" t="s">
        <v>800</v>
      </c>
      <c r="F468" s="6">
        <v>4</v>
      </c>
      <c r="G468">
        <f>IF(
   OR(
     ISNUMBER(SEARCH("Combo", D468)),
     ISNUMBER(SEARCH("Set", D468)),
     ISNUMBER(SEARCH("+", D468)),
     ISNUMBER(SEARCH("Cama", D468)),
     ISNUMBER(SEARCH("Espaldar", D468)),
     ISNUMBER(SEARCH("Juego", D468)),
     ISNUMBER(SEARCH("Sofacama", D468)),
     ISNUMBER(SEARCH("Cuadro", D468))
   ),
   4,
   IFERROR(INDEX(INVENTARIO!A:H, MATCH(C468, INVENTARIO!A:A, 0), 6), 0)
)</f>
        <v>4</v>
      </c>
      <c r="H468">
        <v>4</v>
      </c>
    </row>
    <row r="469" spans="1:9">
      <c r="A469" s="5" t="s">
        <v>801</v>
      </c>
      <c r="B469" s="5"/>
      <c r="C469" s="5" t="s">
        <v>6</v>
      </c>
      <c r="D469" s="9" t="s">
        <v>802</v>
      </c>
      <c r="E469" s="5" t="s">
        <v>16</v>
      </c>
      <c r="F469" s="8"/>
      <c r="I469">
        <f t="shared" ref="I469:I495" si="59">+IF(H469=F469,1,0)</f>
        <v>1</v>
      </c>
    </row>
    <row r="470" spans="1:9" ht="66">
      <c r="A470" s="5" t="s">
        <v>801</v>
      </c>
      <c r="B470" s="5" t="s">
        <v>803</v>
      </c>
      <c r="C470" s="9" t="s">
        <v>2044</v>
      </c>
      <c r="D470" s="7" t="str">
        <f>"     "&amp;D469</f>
        <v xml:space="preserve">     Sofa Cama 3 Posiciones Clic Clac Kloe 170 Cm</v>
      </c>
      <c r="E470" s="5" t="s">
        <v>804</v>
      </c>
      <c r="F470" s="6">
        <v>4</v>
      </c>
      <c r="G470">
        <f>IF(
   OR(
     ISNUMBER(SEARCH("Combo", D470)),
     ISNUMBER(SEARCH("Set", D470)),
     ISNUMBER(SEARCH("+", D470)),
     ISNUMBER(SEARCH("Cama", D470)),
     ISNUMBER(SEARCH("Espaldar", D470)),
     ISNUMBER(SEARCH("Juego", D470)),
     ISNUMBER(SEARCH("Sofacama", D470)),
     ISNUMBER(SEARCH("Cuadro", D470))
   ),
   4,
   IFERROR(INDEX(INVENTARIO!A:H, MATCH(C470, INVENTARIO!A:A, 0), 6), 0)
)</f>
        <v>4</v>
      </c>
      <c r="H470">
        <v>4</v>
      </c>
      <c r="I470">
        <f t="shared" si="59"/>
        <v>1</v>
      </c>
    </row>
    <row r="471" spans="1:9" ht="66">
      <c r="A471" s="5" t="s">
        <v>801</v>
      </c>
      <c r="B471" s="5" t="s">
        <v>805</v>
      </c>
      <c r="C471" s="9" t="s">
        <v>2045</v>
      </c>
      <c r="D471" s="7" t="str">
        <f>"     "&amp;D469</f>
        <v xml:space="preserve">     Sofa Cama 3 Posiciones Clic Clac Kloe 170 Cm</v>
      </c>
      <c r="E471" s="5" t="s">
        <v>800</v>
      </c>
      <c r="F471" s="6">
        <v>4</v>
      </c>
      <c r="G471">
        <f>IF(
   OR(
     ISNUMBER(SEARCH("Combo", D471)),
     ISNUMBER(SEARCH("Set", D471)),
     ISNUMBER(SEARCH("+", D471)),
     ISNUMBER(SEARCH("Cama", D471)),
     ISNUMBER(SEARCH("Espaldar", D471)),
     ISNUMBER(SEARCH("Juego", D471)),
     ISNUMBER(SEARCH("Sofacama", D471)),
     ISNUMBER(SEARCH("Cuadro", D471))
   ),
   4,
   IFERROR(INDEX(INVENTARIO!A:H, MATCH(C471, INVENTARIO!A:A, 0), 6), 0)
)</f>
        <v>4</v>
      </c>
      <c r="H471">
        <v>4</v>
      </c>
      <c r="I471">
        <f t="shared" si="59"/>
        <v>1</v>
      </c>
    </row>
    <row r="472" spans="1:9">
      <c r="A472" s="5" t="s">
        <v>806</v>
      </c>
      <c r="B472" s="5" t="s">
        <v>807</v>
      </c>
      <c r="C472" s="9" t="s">
        <v>2046</v>
      </c>
      <c r="D472" s="9" t="s">
        <v>808</v>
      </c>
      <c r="E472" s="5" t="s">
        <v>36</v>
      </c>
      <c r="F472" s="6">
        <v>6</v>
      </c>
      <c r="G472">
        <f>IF(
   OR(
     ISNUMBER(SEARCH("Combo", D472)),
     ISNUMBER(SEARCH("Set", D472)),
     ISNUMBER(SEARCH("+", D472)),
     ISNUMBER(SEARCH("Cama", D472)),
     ISNUMBER(SEARCH("Espaldar", D472)),
     ISNUMBER(SEARCH("Juego", D472)),
     ISNUMBER(SEARCH("Sofacama", D472)),
     ISNUMBER(SEARCH("Cuadro", D472))
   ),
   4,
   IFERROR(INDEX(INVENTARIO!A:H, MATCH(C472, INVENTARIO!A:A, 0), 6), 0)
)</f>
        <v>6</v>
      </c>
      <c r="H472">
        <v>6</v>
      </c>
      <c r="I472">
        <f t="shared" si="59"/>
        <v>1</v>
      </c>
    </row>
    <row r="473" spans="1:9">
      <c r="A473" s="5" t="s">
        <v>809</v>
      </c>
      <c r="B473" s="5" t="s">
        <v>810</v>
      </c>
      <c r="C473" s="9" t="s">
        <v>2047</v>
      </c>
      <c r="D473" s="9" t="s">
        <v>811</v>
      </c>
      <c r="E473" s="5" t="s">
        <v>36</v>
      </c>
      <c r="F473" s="6">
        <v>14</v>
      </c>
      <c r="G473">
        <f>IF(
   OR(
     ISNUMBER(SEARCH("Combo", D473)),
     ISNUMBER(SEARCH("Set", D473)),
     ISNUMBER(SEARCH("+", D473)),
     ISNUMBER(SEARCH("Cama", D473)),
     ISNUMBER(SEARCH("Espaldar", D473)),
     ISNUMBER(SEARCH("Juego", D473)),
     ISNUMBER(SEARCH("Sofacama", D473)),
     ISNUMBER(SEARCH("Cuadro", D473))
   ),
   4,
   IFERROR(INDEX(INVENTARIO!A:H, MATCH(C473, INVENTARIO!A:A, 0), 6), 0)
)</f>
        <v>14</v>
      </c>
      <c r="H473">
        <v>14</v>
      </c>
      <c r="I473">
        <f t="shared" si="59"/>
        <v>1</v>
      </c>
    </row>
    <row r="474" spans="1:9">
      <c r="A474" s="5" t="s">
        <v>812</v>
      </c>
      <c r="B474" s="5" t="s">
        <v>813</v>
      </c>
      <c r="C474" s="9" t="s">
        <v>2048</v>
      </c>
      <c r="D474" s="9" t="s">
        <v>814</v>
      </c>
      <c r="E474" s="5" t="s">
        <v>36</v>
      </c>
      <c r="F474" s="6">
        <v>10</v>
      </c>
      <c r="G474">
        <f>IF(
   OR(
     ISNUMBER(SEARCH("Combo", D474)),
     ISNUMBER(SEARCH("Set", D474)),
     ISNUMBER(SEARCH("+", D474)),
     ISNUMBER(SEARCH("Cama", D474)),
     ISNUMBER(SEARCH("Espaldar", D474)),
     ISNUMBER(SEARCH("Juego", D474)),
     ISNUMBER(SEARCH("Sofacama", D474)),
     ISNUMBER(SEARCH("Cuadro", D474))
   ),
   4,
   IFERROR(INDEX(INVENTARIO!A:H, MATCH(C474, INVENTARIO!A:A, 0), 6), 0)
)</f>
        <v>10</v>
      </c>
      <c r="H474">
        <v>10</v>
      </c>
      <c r="I474">
        <f t="shared" si="59"/>
        <v>1</v>
      </c>
    </row>
    <row r="475" spans="1:9">
      <c r="A475" s="5" t="s">
        <v>815</v>
      </c>
      <c r="B475" s="5" t="s">
        <v>816</v>
      </c>
      <c r="C475" s="9" t="s">
        <v>2049</v>
      </c>
      <c r="D475" s="9" t="s">
        <v>817</v>
      </c>
      <c r="E475" s="5" t="s">
        <v>36</v>
      </c>
      <c r="F475" s="6">
        <v>4</v>
      </c>
      <c r="G475">
        <f>IF(
   OR(
     ISNUMBER(SEARCH("Combo", D475)),
     ISNUMBER(SEARCH("Set", D475)),
     ISNUMBER(SEARCH("+", D475)),
     ISNUMBER(SEARCH("Cama", D475)),
     ISNUMBER(SEARCH("Espaldar", D475)),
     ISNUMBER(SEARCH("Juego", D475)),
     ISNUMBER(SEARCH("Sofacama", D475)),
     ISNUMBER(SEARCH("Cuadro", D475))
   ),
   4,
   IFERROR(INDEX(INVENTARIO!A:H, MATCH(C475, INVENTARIO!A:A, 0), 6), 0)
)</f>
        <v>4</v>
      </c>
      <c r="H475">
        <v>4</v>
      </c>
      <c r="I475">
        <f t="shared" si="59"/>
        <v>1</v>
      </c>
    </row>
    <row r="476" spans="1:9">
      <c r="A476" s="5" t="s">
        <v>818</v>
      </c>
      <c r="B476" s="5" t="s">
        <v>819</v>
      </c>
      <c r="C476" s="9" t="s">
        <v>2050</v>
      </c>
      <c r="D476" s="9" t="s">
        <v>820</v>
      </c>
      <c r="E476" s="5" t="s">
        <v>36</v>
      </c>
      <c r="F476" s="6">
        <v>6</v>
      </c>
      <c r="G476">
        <f>IF(
   OR(
     ISNUMBER(SEARCH("Combo", D476)),
     ISNUMBER(SEARCH("Set", D476)),
     ISNUMBER(SEARCH("+", D476)),
     ISNUMBER(SEARCH("Cama", D476)),
     ISNUMBER(SEARCH("Espaldar", D476)),
     ISNUMBER(SEARCH("Juego", D476)),
     ISNUMBER(SEARCH("Sofacama", D476)),
     ISNUMBER(SEARCH("Cuadro", D476))
   ),
   4,
   IFERROR(INDEX(INVENTARIO!A:H, MATCH(C476, INVENTARIO!A:A, 0), 6), 0)
)</f>
        <v>6</v>
      </c>
      <c r="H476">
        <v>6</v>
      </c>
      <c r="I476">
        <f t="shared" si="59"/>
        <v>1</v>
      </c>
    </row>
    <row r="477" spans="1:9">
      <c r="A477" s="5" t="s">
        <v>821</v>
      </c>
      <c r="B477" s="5"/>
      <c r="C477" s="5" t="s">
        <v>6</v>
      </c>
      <c r="D477" s="9" t="s">
        <v>822</v>
      </c>
      <c r="E477" s="5" t="s">
        <v>16</v>
      </c>
      <c r="F477" s="8"/>
      <c r="I477">
        <f t="shared" si="59"/>
        <v>1</v>
      </c>
    </row>
    <row r="478" spans="1:9" ht="79.2">
      <c r="A478" s="5" t="s">
        <v>821</v>
      </c>
      <c r="B478" s="5" t="s">
        <v>823</v>
      </c>
      <c r="C478" s="9" t="s">
        <v>2051</v>
      </c>
      <c r="D478" s="7" t="str">
        <f>"     "&amp;D477</f>
        <v xml:space="preserve">     Silla Gamer Ergonomica Reclinable Kairo 124x50x50</v>
      </c>
      <c r="E478" s="5" t="s">
        <v>824</v>
      </c>
      <c r="F478" s="6">
        <v>20</v>
      </c>
      <c r="G478">
        <f>IF(
   OR(
     ISNUMBER(SEARCH("Combo", D478)),
     ISNUMBER(SEARCH("Set", D478)),
     ISNUMBER(SEARCH("+", D478)),
     ISNUMBER(SEARCH("Cama", D478)),
     ISNUMBER(SEARCH("Espaldar", D478)),
     ISNUMBER(SEARCH("Juego", D478)),
     ISNUMBER(SEARCH("Sofacama", D478)),
     ISNUMBER(SEARCH("Cuadro", D478))
   ),
   4,
   IFERROR(INDEX(INVENTARIO!A:H, MATCH(C478, INVENTARIO!A:A, 0), 6), 0)
)</f>
        <v>20</v>
      </c>
      <c r="H478">
        <v>20</v>
      </c>
      <c r="I478">
        <f t="shared" si="59"/>
        <v>1</v>
      </c>
    </row>
    <row r="479" spans="1:9" ht="79.2">
      <c r="A479" s="5" t="s">
        <v>821</v>
      </c>
      <c r="B479" s="5" t="s">
        <v>825</v>
      </c>
      <c r="C479" s="9" t="s">
        <v>2052</v>
      </c>
      <c r="D479" s="7" t="str">
        <f>"     "&amp;D477</f>
        <v xml:space="preserve">     Silla Gamer Ergonomica Reclinable Kairo 124x50x50</v>
      </c>
      <c r="E479" s="5" t="s">
        <v>778</v>
      </c>
      <c r="F479" s="6">
        <v>27</v>
      </c>
      <c r="G479">
        <f>IF(
   OR(
     ISNUMBER(SEARCH("Combo", D479)),
     ISNUMBER(SEARCH("Set", D479)),
     ISNUMBER(SEARCH("+", D479)),
     ISNUMBER(SEARCH("Cama", D479)),
     ISNUMBER(SEARCH("Espaldar", D479)),
     ISNUMBER(SEARCH("Juego", D479)),
     ISNUMBER(SEARCH("Sofacama", D479)),
     ISNUMBER(SEARCH("Cuadro", D479))
   ),
   4,
   IFERROR(INDEX(INVENTARIO!A:H, MATCH(C479, INVENTARIO!A:A, 0), 6), 0)
)</f>
        <v>27</v>
      </c>
      <c r="H479">
        <v>27</v>
      </c>
      <c r="I479">
        <f t="shared" si="59"/>
        <v>1</v>
      </c>
    </row>
    <row r="480" spans="1:9" ht="79.2">
      <c r="A480" s="5" t="s">
        <v>821</v>
      </c>
      <c r="B480" s="5" t="s">
        <v>826</v>
      </c>
      <c r="C480" s="9" t="s">
        <v>2053</v>
      </c>
      <c r="D480" s="7" t="str">
        <f>"     "&amp;D477</f>
        <v xml:space="preserve">     Silla Gamer Ergonomica Reclinable Kairo 124x50x50</v>
      </c>
      <c r="E480" s="5" t="s">
        <v>827</v>
      </c>
      <c r="F480" s="6">
        <v>20</v>
      </c>
      <c r="G480">
        <f>IF(
   OR(
     ISNUMBER(SEARCH("Combo", D480)),
     ISNUMBER(SEARCH("Set", D480)),
     ISNUMBER(SEARCH("+", D480)),
     ISNUMBER(SEARCH("Cama", D480)),
     ISNUMBER(SEARCH("Espaldar", D480)),
     ISNUMBER(SEARCH("Juego", D480)),
     ISNUMBER(SEARCH("Sofacama", D480)),
     ISNUMBER(SEARCH("Cuadro", D480))
   ),
   4,
   IFERROR(INDEX(INVENTARIO!A:H, MATCH(C480, INVENTARIO!A:A, 0), 6), 0)
)</f>
        <v>20</v>
      </c>
      <c r="H480">
        <v>20</v>
      </c>
      <c r="I480">
        <f t="shared" si="59"/>
        <v>1</v>
      </c>
    </row>
    <row r="481" spans="1:9">
      <c r="A481" s="5" t="s">
        <v>828</v>
      </c>
      <c r="B481" s="5" t="s">
        <v>829</v>
      </c>
      <c r="C481" s="9" t="s">
        <v>2054</v>
      </c>
      <c r="D481" s="9" t="s">
        <v>830</v>
      </c>
      <c r="E481" s="5" t="s">
        <v>300</v>
      </c>
      <c r="F481" s="6">
        <v>4</v>
      </c>
      <c r="G481">
        <f>IF(
   OR(
     ISNUMBER(SEARCH("Combo", D481)),
     ISNUMBER(SEARCH("Set", D481)),
     ISNUMBER(SEARCH("+", D481)),
     ISNUMBER(SEARCH("Cama", D481)),
     ISNUMBER(SEARCH("Espaldar", D481)),
     ISNUMBER(SEARCH("Juego", D481)),
     ISNUMBER(SEARCH("Sofacama", D481)),
     ISNUMBER(SEARCH("Cuadro", D481))
   ),
   4,
   IFERROR(INDEX(INVENTARIO!A:H, MATCH(C481, INVENTARIO!A:A, 0), 6), 0)
)</f>
        <v>4</v>
      </c>
      <c r="H481">
        <v>4</v>
      </c>
      <c r="I481">
        <f t="shared" si="59"/>
        <v>1</v>
      </c>
    </row>
    <row r="482" spans="1:9">
      <c r="A482" s="5" t="s">
        <v>831</v>
      </c>
      <c r="B482" s="5" t="s">
        <v>832</v>
      </c>
      <c r="C482" s="9" t="s">
        <v>2055</v>
      </c>
      <c r="D482" s="9" t="s">
        <v>833</v>
      </c>
      <c r="E482" s="5" t="s">
        <v>12</v>
      </c>
      <c r="F482" s="6">
        <v>5</v>
      </c>
      <c r="G482">
        <f>IF(
   OR(
     ISNUMBER(SEARCH("Combo", D482)),
     ISNUMBER(SEARCH("Set", D482)),
     ISNUMBER(SEARCH("+", D482)),
     ISNUMBER(SEARCH("Cama", D482)),
     ISNUMBER(SEARCH("Espaldar", D482)),
     ISNUMBER(SEARCH("Juego", D482)),
     ISNUMBER(SEARCH("Sofacama", D482)),
     ISNUMBER(SEARCH("Cuadro", D482))
   ),
   4,
   IFERROR(INDEX(INVENTARIO!A:H, MATCH(C482, INVENTARIO!A:A, 0), 6), 0)
)</f>
        <v>5</v>
      </c>
      <c r="H482">
        <v>5</v>
      </c>
      <c r="I482">
        <f t="shared" si="59"/>
        <v>1</v>
      </c>
    </row>
    <row r="483" spans="1:9">
      <c r="A483" s="5" t="s">
        <v>834</v>
      </c>
      <c r="B483" s="5"/>
      <c r="C483" s="9" t="s">
        <v>1706</v>
      </c>
      <c r="D483" s="5" t="s">
        <v>835</v>
      </c>
      <c r="E483" s="5" t="s">
        <v>16</v>
      </c>
      <c r="F483" s="6">
        <v>4</v>
      </c>
      <c r="G483">
        <f>IF(
   OR(
     ISNUMBER(SEARCH("Combo", D483)),
     ISNUMBER(SEARCH("Set", D483)),
     ISNUMBER(SEARCH("+", D483)),
     ISNUMBER(SEARCH("Cama", D483)),
     ISNUMBER(SEARCH("Espaldar", D483)),
     ISNUMBER(SEARCH("Juego", D483)),
     ISNUMBER(SEARCH("Sofacama", D483)),
     ISNUMBER(SEARCH("Cuadro", D483))
   ),
   4,
   IFERROR(INDEX(INVENTARIO!A:H, MATCH(C483, INVENTARIO!A:A, 0), 6), 0)
)</f>
        <v>4</v>
      </c>
      <c r="H483">
        <v>38</v>
      </c>
      <c r="I483">
        <f t="shared" si="59"/>
        <v>0</v>
      </c>
    </row>
    <row r="484" spans="1:9">
      <c r="A484" s="5" t="s">
        <v>836</v>
      </c>
      <c r="B484" s="5"/>
      <c r="C484" s="9" t="s">
        <v>2056</v>
      </c>
      <c r="D484" s="9" t="s">
        <v>837</v>
      </c>
      <c r="E484" s="5" t="s">
        <v>16</v>
      </c>
      <c r="F484" s="6">
        <v>7</v>
      </c>
      <c r="G484">
        <f>IF(
   OR(
     ISNUMBER(SEARCH("Combo", D484)),
     ISNUMBER(SEARCH("Set", D484)),
     ISNUMBER(SEARCH("+", D484)),
     ISNUMBER(SEARCH("Cama", D484)),
     ISNUMBER(SEARCH("Espaldar", D484)),
     ISNUMBER(SEARCH("Juego", D484)),
     ISNUMBER(SEARCH("Sofacama", D484)),
     ISNUMBER(SEARCH("Cuadro", D484))
   ),
   4,
   IFERROR(INDEX(INVENTARIO!A:H, MATCH(C484, INVENTARIO!A:A, 0), 6), 0)
)</f>
        <v>7</v>
      </c>
      <c r="H484">
        <v>7</v>
      </c>
      <c r="I484">
        <f t="shared" si="59"/>
        <v>1</v>
      </c>
    </row>
    <row r="485" spans="1:9">
      <c r="A485" s="5" t="s">
        <v>838</v>
      </c>
      <c r="B485" s="5"/>
      <c r="C485" s="9" t="s">
        <v>1799</v>
      </c>
      <c r="D485" s="5" t="s">
        <v>839</v>
      </c>
      <c r="E485" s="5" t="s">
        <v>16</v>
      </c>
      <c r="F485" s="6">
        <v>23</v>
      </c>
      <c r="G485">
        <f>IF(
   OR(
     ISNUMBER(SEARCH("Combo", D485)),
     ISNUMBER(SEARCH("Set", D485)),
     ISNUMBER(SEARCH("+", D485)),
     ISNUMBER(SEARCH("Cama", D485)),
     ISNUMBER(SEARCH("Espaldar", D485)),
     ISNUMBER(SEARCH("Juego", D485)),
     ISNUMBER(SEARCH("Sofacama", D485)),
     ISNUMBER(SEARCH("Cuadro", D485))
   ),
   4,
   IFERROR(INDEX(INVENTARIO!A:H, MATCH(C485, INVENTARIO!A:A, 0), 6), 0)
)</f>
        <v>23</v>
      </c>
      <c r="H485">
        <v>23</v>
      </c>
      <c r="I485">
        <f t="shared" si="59"/>
        <v>1</v>
      </c>
    </row>
    <row r="486" spans="1:9">
      <c r="A486" s="5" t="s">
        <v>840</v>
      </c>
      <c r="B486" s="5"/>
      <c r="C486" s="9" t="s">
        <v>2057</v>
      </c>
      <c r="D486" s="5" t="s">
        <v>841</v>
      </c>
      <c r="E486" s="5" t="s">
        <v>16</v>
      </c>
      <c r="F486" s="6">
        <v>4</v>
      </c>
      <c r="G486">
        <f>IF(
   OR(
     ISNUMBER(SEARCH("Combo", D486)),
     ISNUMBER(SEARCH("Set", D486)),
     ISNUMBER(SEARCH("+", D486)),
     ISNUMBER(SEARCH("Cama", D486)),
     ISNUMBER(SEARCH("Espaldar", D486)),
     ISNUMBER(SEARCH("Juego", D486)),
     ISNUMBER(SEARCH("Sofacama", D486)),
     ISNUMBER(SEARCH("Cuadro", D486))
   ),
   4,
   IFERROR(INDEX(INVENTARIO!A:H, MATCH(C486, INVENTARIO!A:A, 0), 6), 0)
)</f>
        <v>4</v>
      </c>
      <c r="H486">
        <v>4</v>
      </c>
      <c r="I486">
        <f t="shared" si="59"/>
        <v>1</v>
      </c>
    </row>
    <row r="487" spans="1:9">
      <c r="A487" s="5" t="s">
        <v>842</v>
      </c>
      <c r="B487" s="5"/>
      <c r="C487" s="9" t="s">
        <v>2058</v>
      </c>
      <c r="D487" s="5" t="s">
        <v>843</v>
      </c>
      <c r="E487" s="5" t="s">
        <v>16</v>
      </c>
      <c r="F487" s="6">
        <v>4</v>
      </c>
      <c r="G487">
        <f>IF(
   OR(
     ISNUMBER(SEARCH("Combo", D487)),
     ISNUMBER(SEARCH("Set", D487)),
     ISNUMBER(SEARCH("+", D487)),
     ISNUMBER(SEARCH("Cama", D487)),
     ISNUMBER(SEARCH("Espaldar", D487)),
     ISNUMBER(SEARCH("Juego", D487)),
     ISNUMBER(SEARCH("Sofacama", D487)),
     ISNUMBER(SEARCH("Cuadro", D487))
   ),
   4,
   IFERROR(INDEX(INVENTARIO!A:H, MATCH(C487, INVENTARIO!A:A, 0), 6), 0)
)</f>
        <v>4</v>
      </c>
      <c r="H487">
        <v>4</v>
      </c>
      <c r="I487">
        <f t="shared" si="59"/>
        <v>1</v>
      </c>
    </row>
    <row r="488" spans="1:9">
      <c r="A488" s="5" t="s">
        <v>844</v>
      </c>
      <c r="B488" s="5"/>
      <c r="C488" s="9" t="s">
        <v>2059</v>
      </c>
      <c r="D488" s="5" t="s">
        <v>845</v>
      </c>
      <c r="E488" s="5" t="s">
        <v>16</v>
      </c>
      <c r="F488" s="6">
        <v>4</v>
      </c>
      <c r="G488">
        <f>IF(
   OR(
     ISNUMBER(SEARCH("Combo", D488)),
     ISNUMBER(SEARCH("Set", D488)),
     ISNUMBER(SEARCH("+", D488)),
     ISNUMBER(SEARCH("Cama", D488)),
     ISNUMBER(SEARCH("Espaldar", D488)),
     ISNUMBER(SEARCH("Juego", D488)),
     ISNUMBER(SEARCH("Sofacama", D488)),
     ISNUMBER(SEARCH("Cuadro", D488))
   ),
   4,
   IFERROR(INDEX(INVENTARIO!A:H, MATCH(C488, INVENTARIO!A:A, 0), 6), 0)
)</f>
        <v>4</v>
      </c>
      <c r="H488">
        <v>4</v>
      </c>
      <c r="I488">
        <f t="shared" si="59"/>
        <v>1</v>
      </c>
    </row>
    <row r="489" spans="1:9">
      <c r="A489" s="5" t="s">
        <v>846</v>
      </c>
      <c r="B489" s="5"/>
      <c r="C489" s="9" t="s">
        <v>2060</v>
      </c>
      <c r="D489" s="5" t="s">
        <v>847</v>
      </c>
      <c r="E489" s="5" t="s">
        <v>16</v>
      </c>
      <c r="F489" s="6">
        <v>4</v>
      </c>
      <c r="G489">
        <f>IF(
   OR(
     ISNUMBER(SEARCH("Combo", D489)),
     ISNUMBER(SEARCH("Set", D489)),
     ISNUMBER(SEARCH("+", D489)),
     ISNUMBER(SEARCH("Cama", D489)),
     ISNUMBER(SEARCH("Espaldar", D489)),
     ISNUMBER(SEARCH("Juego", D489)),
     ISNUMBER(SEARCH("Sofacama", D489)),
     ISNUMBER(SEARCH("Cuadro", D489))
   ),
   4,
   IFERROR(INDEX(INVENTARIO!A:H, MATCH(C489, INVENTARIO!A:A, 0), 6), 0)
)</f>
        <v>4</v>
      </c>
      <c r="H489">
        <v>4</v>
      </c>
      <c r="I489">
        <f t="shared" si="59"/>
        <v>1</v>
      </c>
    </row>
    <row r="490" spans="1:9">
      <c r="A490" s="5" t="s">
        <v>848</v>
      </c>
      <c r="B490" s="5"/>
      <c r="C490" s="9" t="s">
        <v>2061</v>
      </c>
      <c r="D490" s="5" t="s">
        <v>849</v>
      </c>
      <c r="E490" s="5" t="s">
        <v>16</v>
      </c>
      <c r="F490" s="6">
        <v>4</v>
      </c>
      <c r="G490">
        <f>IF(
   OR(
     ISNUMBER(SEARCH("Combo", D490)),
     ISNUMBER(SEARCH("Set", D490)),
     ISNUMBER(SEARCH("+", D490)),
     ISNUMBER(SEARCH("Cama", D490)),
     ISNUMBER(SEARCH("Espaldar", D490)),
     ISNUMBER(SEARCH("Juego", D490)),
     ISNUMBER(SEARCH("Sofacama", D490)),
     ISNUMBER(SEARCH("Cuadro", D490))
   ),
   4,
   IFERROR(INDEX(INVENTARIO!A:H, MATCH(C490, INVENTARIO!A:A, 0), 6), 0)
)</f>
        <v>4</v>
      </c>
      <c r="H490">
        <v>4</v>
      </c>
      <c r="I490">
        <f t="shared" si="59"/>
        <v>1</v>
      </c>
    </row>
    <row r="491" spans="1:9">
      <c r="A491" s="5" t="s">
        <v>850</v>
      </c>
      <c r="B491" s="5"/>
      <c r="C491" s="9" t="s">
        <v>2062</v>
      </c>
      <c r="D491" s="5" t="s">
        <v>851</v>
      </c>
      <c r="E491" s="5" t="s">
        <v>16</v>
      </c>
      <c r="F491" s="6">
        <v>6</v>
      </c>
      <c r="G491">
        <f>IF(
   OR(
     ISNUMBER(SEARCH("Combo", D491)),
     ISNUMBER(SEARCH("Set", D491)),
     ISNUMBER(SEARCH("+", D491)),
     ISNUMBER(SEARCH("Cama", D491)),
     ISNUMBER(SEARCH("Espaldar", D491)),
     ISNUMBER(SEARCH("Juego", D491)),
     ISNUMBER(SEARCH("Sofacama", D491)),
     ISNUMBER(SEARCH("Cuadro", D491))
   ),
   4,
   IFERROR(INDEX(INVENTARIO!A:H, MATCH(C491, INVENTARIO!A:A, 0), 6), 0)
)</f>
        <v>6</v>
      </c>
      <c r="H491">
        <v>6</v>
      </c>
      <c r="I491">
        <f t="shared" si="59"/>
        <v>1</v>
      </c>
    </row>
    <row r="492" spans="1:9">
      <c r="A492" s="5" t="s">
        <v>852</v>
      </c>
      <c r="B492" s="5"/>
      <c r="C492" s="9" t="s">
        <v>2016</v>
      </c>
      <c r="D492" s="5" t="s">
        <v>853</v>
      </c>
      <c r="E492" s="5" t="s">
        <v>16</v>
      </c>
      <c r="F492" s="6">
        <v>4</v>
      </c>
      <c r="G492">
        <f>IF(
   OR(
     ISNUMBER(SEARCH("Combo", D492)),
     ISNUMBER(SEARCH("Set", D492)),
     ISNUMBER(SEARCH("+", D492)),
     ISNUMBER(SEARCH("Cama", D492)),
     ISNUMBER(SEARCH("Espaldar", D492)),
     ISNUMBER(SEARCH("Juego", D492)),
     ISNUMBER(SEARCH("Sofacama", D492)),
     ISNUMBER(SEARCH("Cuadro", D492))
   ),
   4,
   IFERROR(INDEX(INVENTARIO!A:H, MATCH(C492, INVENTARIO!A:A, 0), 6), 0)
)</f>
        <v>4</v>
      </c>
      <c r="H492">
        <v>4</v>
      </c>
      <c r="I492">
        <f t="shared" si="59"/>
        <v>1</v>
      </c>
    </row>
    <row r="493" spans="1:9">
      <c r="A493" s="5" t="s">
        <v>854</v>
      </c>
      <c r="B493" s="5"/>
      <c r="C493" s="9" t="s">
        <v>2063</v>
      </c>
      <c r="D493" s="5" t="s">
        <v>855</v>
      </c>
      <c r="E493" s="5" t="s">
        <v>16</v>
      </c>
      <c r="F493" s="6">
        <v>4</v>
      </c>
      <c r="G493">
        <f>IF(
   OR(
     ISNUMBER(SEARCH("Combo", D493)),
     ISNUMBER(SEARCH("Set", D493)),
     ISNUMBER(SEARCH("+", D493)),
     ISNUMBER(SEARCH("Cama", D493)),
     ISNUMBER(SEARCH("Espaldar", D493)),
     ISNUMBER(SEARCH("Juego", D493)),
     ISNUMBER(SEARCH("Sofacama", D493)),
     ISNUMBER(SEARCH("Cuadro", D493))
   ),
   4,
   IFERROR(INDEX(INVENTARIO!A:H, MATCH(C493, INVENTARIO!A:A, 0), 6), 0)
)</f>
        <v>4</v>
      </c>
      <c r="H493">
        <v>1</v>
      </c>
      <c r="I493">
        <f t="shared" si="59"/>
        <v>0</v>
      </c>
    </row>
    <row r="494" spans="1:9">
      <c r="A494" s="5" t="s">
        <v>856</v>
      </c>
      <c r="B494" s="5"/>
      <c r="C494" s="9" t="s">
        <v>2064</v>
      </c>
      <c r="D494" s="5" t="s">
        <v>857</v>
      </c>
      <c r="E494" s="5" t="s">
        <v>16</v>
      </c>
      <c r="F494" s="6">
        <v>4</v>
      </c>
      <c r="G494">
        <f>IF(
   OR(
     ISNUMBER(SEARCH("Combo", D494)),
     ISNUMBER(SEARCH("Set", D494)),
     ISNUMBER(SEARCH("+", D494)),
     ISNUMBER(SEARCH("Cama", D494)),
     ISNUMBER(SEARCH("Espaldar", D494)),
     ISNUMBER(SEARCH("Juego", D494)),
     ISNUMBER(SEARCH("Sofacama", D494)),
     ISNUMBER(SEARCH("Cuadro", D494))
   ),
   4,
   IFERROR(INDEX(INVENTARIO!A:H, MATCH(C494, INVENTARIO!A:A, 0), 6), 0)
)</f>
        <v>4</v>
      </c>
      <c r="H494">
        <v>4</v>
      </c>
      <c r="I494">
        <f t="shared" si="59"/>
        <v>1</v>
      </c>
    </row>
    <row r="495" spans="1:9">
      <c r="A495" s="5" t="s">
        <v>858</v>
      </c>
      <c r="B495" s="5"/>
      <c r="C495" s="9" t="s">
        <v>2065</v>
      </c>
      <c r="D495" s="5" t="s">
        <v>859</v>
      </c>
      <c r="E495" s="5" t="s">
        <v>16</v>
      </c>
      <c r="F495" s="6">
        <v>4</v>
      </c>
      <c r="G495">
        <f>IF(
   OR(
     ISNUMBER(SEARCH("Combo", D495)),
     ISNUMBER(SEARCH("Set", D495)),
     ISNUMBER(SEARCH("+", D495)),
     ISNUMBER(SEARCH("Cama", D495)),
     ISNUMBER(SEARCH("Espaldar", D495)),
     ISNUMBER(SEARCH("Juego", D495)),
     ISNUMBER(SEARCH("Sofacama", D495)),
     ISNUMBER(SEARCH("Cuadro", D495))
   ),
   4,
   IFERROR(INDEX(INVENTARIO!A:H, MATCH(C495, INVENTARIO!A:A, 0), 6), 0)
)</f>
        <v>4</v>
      </c>
      <c r="H495">
        <v>1</v>
      </c>
      <c r="I495">
        <f t="shared" si="59"/>
        <v>0</v>
      </c>
    </row>
    <row r="496" spans="1:9">
      <c r="A496" s="5" t="s">
        <v>860</v>
      </c>
      <c r="B496" s="5"/>
      <c r="C496" s="9" t="s">
        <v>2066</v>
      </c>
      <c r="D496" s="5" t="s">
        <v>861</v>
      </c>
      <c r="E496" s="5" t="s">
        <v>16</v>
      </c>
      <c r="F496" s="6">
        <v>11</v>
      </c>
      <c r="G496">
        <f>IF(
   OR(
     ISNUMBER(SEARCH("Combo", D496)),
     ISNUMBER(SEARCH("Set", D496)),
     ISNUMBER(SEARCH("+", D496)),
     ISNUMBER(SEARCH("Cama", D496)),
     ISNUMBER(SEARCH("Espaldar", D496)),
     ISNUMBER(SEARCH("Juego", D496)),
     ISNUMBER(SEARCH("Sofacama", D496)),
     ISNUMBER(SEARCH("Cuadro", D496))
   ),
   4,
   IFERROR(INDEX(INVENTARIO!A:H, MATCH(C496, INVENTARIO!A:A, 0), 6), 0)
)</f>
        <v>11</v>
      </c>
      <c r="H496">
        <v>11</v>
      </c>
    </row>
    <row r="497" spans="1:9">
      <c r="A497" s="5" t="s">
        <v>862</v>
      </c>
      <c r="B497" s="5"/>
      <c r="C497" s="9" t="s">
        <v>2067</v>
      </c>
      <c r="D497" s="5" t="s">
        <v>863</v>
      </c>
      <c r="E497" s="5" t="s">
        <v>16</v>
      </c>
      <c r="F497" s="6">
        <v>4</v>
      </c>
      <c r="G497">
        <f>IF(
   OR(
     ISNUMBER(SEARCH("Combo", D497)),
     ISNUMBER(SEARCH("Set", D497)),
     ISNUMBER(SEARCH("+", D497)),
     ISNUMBER(SEARCH("Cama", D497)),
     ISNUMBER(SEARCH("Espaldar", D497)),
     ISNUMBER(SEARCH("Juego", D497)),
     ISNUMBER(SEARCH("Sofacama", D497)),
     ISNUMBER(SEARCH("Cuadro", D497))
   ),
   4,
   IFERROR(INDEX(INVENTARIO!A:H, MATCH(C497, INVENTARIO!A:A, 0), 6), 0)
)</f>
        <v>4</v>
      </c>
      <c r="H497">
        <v>1</v>
      </c>
      <c r="I497">
        <f t="shared" ref="I497:I510" si="60">+IF(H497=F497,1,0)</f>
        <v>0</v>
      </c>
    </row>
    <row r="498" spans="1:9">
      <c r="A498" s="5" t="s">
        <v>864</v>
      </c>
      <c r="B498" s="5"/>
      <c r="C498" s="9" t="s">
        <v>2068</v>
      </c>
      <c r="D498" s="5" t="s">
        <v>865</v>
      </c>
      <c r="E498" s="5" t="s">
        <v>16</v>
      </c>
      <c r="F498" s="6">
        <v>4</v>
      </c>
      <c r="G498">
        <f>IF(
   OR(
     ISNUMBER(SEARCH("Combo", D498)),
     ISNUMBER(SEARCH("Set", D498)),
     ISNUMBER(SEARCH("+", D498)),
     ISNUMBER(SEARCH("Cama", D498)),
     ISNUMBER(SEARCH("Espaldar", D498)),
     ISNUMBER(SEARCH("Juego", D498)),
     ISNUMBER(SEARCH("Sofacama", D498)),
     ISNUMBER(SEARCH("Cuadro", D498))
   ),
   4,
   IFERROR(INDEX(INVENTARIO!A:H, MATCH(C498, INVENTARIO!A:A, 0), 6), 0)
)</f>
        <v>4</v>
      </c>
      <c r="H498">
        <v>4</v>
      </c>
      <c r="I498">
        <f t="shared" si="60"/>
        <v>1</v>
      </c>
    </row>
    <row r="499" spans="1:9">
      <c r="A499" s="5" t="s">
        <v>866</v>
      </c>
      <c r="B499" s="5"/>
      <c r="C499" s="9" t="s">
        <v>2069</v>
      </c>
      <c r="D499" s="5" t="s">
        <v>867</v>
      </c>
      <c r="E499" s="5" t="s">
        <v>16</v>
      </c>
      <c r="F499" s="6">
        <v>4</v>
      </c>
      <c r="G499">
        <f>IF(
   OR(
     ISNUMBER(SEARCH("Combo", D499)),
     ISNUMBER(SEARCH("Set", D499)),
     ISNUMBER(SEARCH("+", D499)),
     ISNUMBER(SEARCH("Cama", D499)),
     ISNUMBER(SEARCH("Espaldar", D499)),
     ISNUMBER(SEARCH("Juego", D499)),
     ISNUMBER(SEARCH("Sofacama", D499)),
     ISNUMBER(SEARCH("Cuadro", D499))
   ),
   4,
   IFERROR(INDEX(INVENTARIO!A:H, MATCH(C499, INVENTARIO!A:A, 0), 6), 0)
)</f>
        <v>4</v>
      </c>
      <c r="H499">
        <v>4</v>
      </c>
      <c r="I499">
        <f t="shared" si="60"/>
        <v>1</v>
      </c>
    </row>
    <row r="500" spans="1:9">
      <c r="A500" s="5" t="s">
        <v>868</v>
      </c>
      <c r="B500" s="5"/>
      <c r="C500" s="9" t="s">
        <v>2070</v>
      </c>
      <c r="D500" s="5" t="s">
        <v>869</v>
      </c>
      <c r="E500" s="5" t="s">
        <v>16</v>
      </c>
      <c r="F500" s="6">
        <v>1</v>
      </c>
      <c r="G500">
        <f>IF(
   OR(
     ISNUMBER(SEARCH("Combo", D500)),
     ISNUMBER(SEARCH("Set", D500)),
     ISNUMBER(SEARCH("+", D500)),
     ISNUMBER(SEARCH("Cama", D500)),
     ISNUMBER(SEARCH("Espaldar", D500)),
     ISNUMBER(SEARCH("Juego", D500)),
     ISNUMBER(SEARCH("Sofacama", D500)),
     ISNUMBER(SEARCH("Cuadro", D500))
   ),
   4,
   IFERROR(INDEX(INVENTARIO!A:H, MATCH(C500, INVENTARIO!A:A, 0), 6), 0)
)</f>
        <v>1</v>
      </c>
      <c r="H500">
        <v>1</v>
      </c>
      <c r="I500">
        <f t="shared" si="60"/>
        <v>1</v>
      </c>
    </row>
    <row r="501" spans="1:9">
      <c r="A501" s="5" t="s">
        <v>870</v>
      </c>
      <c r="B501" s="5"/>
      <c r="C501" s="9" t="s">
        <v>2071</v>
      </c>
      <c r="D501" s="5" t="s">
        <v>871</v>
      </c>
      <c r="E501" s="5" t="s">
        <v>16</v>
      </c>
      <c r="F501" s="6">
        <v>2</v>
      </c>
      <c r="G501">
        <f>IF(
   OR(
     ISNUMBER(SEARCH("Combo", D501)),
     ISNUMBER(SEARCH("Set", D501)),
     ISNUMBER(SEARCH("+", D501)),
     ISNUMBER(SEARCH("Cama", D501)),
     ISNUMBER(SEARCH("Espaldar", D501)),
     ISNUMBER(SEARCH("Juego", D501)),
     ISNUMBER(SEARCH("Sofacama", D501)),
     ISNUMBER(SEARCH("Cuadro", D501))
   ),
   4,
   IFERROR(INDEX(INVENTARIO!A:H, MATCH(C501, INVENTARIO!A:A, 0), 6), 0)
)</f>
        <v>2</v>
      </c>
      <c r="H501">
        <v>2</v>
      </c>
      <c r="I501">
        <f t="shared" si="60"/>
        <v>1</v>
      </c>
    </row>
    <row r="502" spans="1:9">
      <c r="A502" s="5" t="s">
        <v>872</v>
      </c>
      <c r="B502" s="5"/>
      <c r="C502" s="9" t="s">
        <v>1832</v>
      </c>
      <c r="D502" s="5" t="s">
        <v>873</v>
      </c>
      <c r="E502" s="5" t="s">
        <v>16</v>
      </c>
      <c r="F502" s="6">
        <v>4</v>
      </c>
      <c r="G502">
        <f>IF(
   OR(
     ISNUMBER(SEARCH("Combo", D502)),
     ISNUMBER(SEARCH("Set", D502)),
     ISNUMBER(SEARCH("+", D502)),
     ISNUMBER(SEARCH("Cama", D502)),
     ISNUMBER(SEARCH("Espaldar", D502)),
     ISNUMBER(SEARCH("Juego", D502)),
     ISNUMBER(SEARCH("Sofacama", D502)),
     ISNUMBER(SEARCH("Cuadro", D502))
   ),
   4,
   IFERROR(INDEX(INVENTARIO!A:H, MATCH(C502, INVENTARIO!A:A, 0), 6), 0)
)</f>
        <v>4</v>
      </c>
      <c r="H502">
        <v>4</v>
      </c>
      <c r="I502">
        <f t="shared" si="60"/>
        <v>1</v>
      </c>
    </row>
    <row r="503" spans="1:9">
      <c r="A503" s="5" t="s">
        <v>874</v>
      </c>
      <c r="B503" s="5"/>
      <c r="C503" s="9" t="s">
        <v>1829</v>
      </c>
      <c r="D503" s="5" t="s">
        <v>875</v>
      </c>
      <c r="E503" s="5" t="s">
        <v>16</v>
      </c>
      <c r="F503" s="6">
        <v>4</v>
      </c>
      <c r="G503">
        <f>IF(
   OR(
     ISNUMBER(SEARCH("Combo", D503)),
     ISNUMBER(SEARCH("Set", D503)),
     ISNUMBER(SEARCH("+", D503)),
     ISNUMBER(SEARCH("Cama", D503)),
     ISNUMBER(SEARCH("Espaldar", D503)),
     ISNUMBER(SEARCH("Juego", D503)),
     ISNUMBER(SEARCH("Sofacama", D503)),
     ISNUMBER(SEARCH("Cuadro", D503))
   ),
   4,
   IFERROR(INDEX(INVENTARIO!A:H, MATCH(C503, INVENTARIO!A:A, 0), 6), 0)
)</f>
        <v>4</v>
      </c>
      <c r="H503">
        <v>4</v>
      </c>
      <c r="I503">
        <f t="shared" si="60"/>
        <v>1</v>
      </c>
    </row>
    <row r="504" spans="1:9">
      <c r="A504" s="5" t="s">
        <v>876</v>
      </c>
      <c r="B504" s="5" t="s">
        <v>877</v>
      </c>
      <c r="C504" s="9" t="s">
        <v>2072</v>
      </c>
      <c r="D504" s="9" t="s">
        <v>878</v>
      </c>
      <c r="E504" s="5" t="s">
        <v>12</v>
      </c>
      <c r="F504" s="6">
        <v>23</v>
      </c>
      <c r="G504">
        <f>IF(
   OR(
     ISNUMBER(SEARCH("Combo", D504)),
     ISNUMBER(SEARCH("Set", D504)),
     ISNUMBER(SEARCH("+", D504)),
     ISNUMBER(SEARCH("Cama", D504)),
     ISNUMBER(SEARCH("Espaldar", D504)),
     ISNUMBER(SEARCH("Juego", D504)),
     ISNUMBER(SEARCH("Sofacama", D504)),
     ISNUMBER(SEARCH("Cuadro", D504))
   ),
   4,
   IFERROR(INDEX(INVENTARIO!A:H, MATCH(C504, INVENTARIO!A:A, 0), 6), 0)
)</f>
        <v>23</v>
      </c>
      <c r="H504">
        <v>23</v>
      </c>
      <c r="I504">
        <f t="shared" si="60"/>
        <v>1</v>
      </c>
    </row>
    <row r="505" spans="1:9">
      <c r="A505" s="5" t="s">
        <v>879</v>
      </c>
      <c r="B505" s="5"/>
      <c r="C505" s="5" t="s">
        <v>6</v>
      </c>
      <c r="D505" s="9" t="s">
        <v>880</v>
      </c>
      <c r="E505" s="5" t="s">
        <v>16</v>
      </c>
      <c r="F505" s="8"/>
      <c r="I505">
        <f t="shared" si="60"/>
        <v>1</v>
      </c>
    </row>
    <row r="506" spans="1:9" ht="52.8">
      <c r="A506" s="5" t="s">
        <v>879</v>
      </c>
      <c r="B506" s="5" t="s">
        <v>881</v>
      </c>
      <c r="C506" s="9" t="s">
        <v>2073</v>
      </c>
      <c r="D506" s="7" t="str">
        <f>"     "&amp;D505</f>
        <v xml:space="preserve">     Silla Isosceles Junior Plastica</v>
      </c>
      <c r="E506" s="5" t="s">
        <v>197</v>
      </c>
      <c r="F506" s="6">
        <v>0</v>
      </c>
      <c r="G506">
        <f>IF(
   OR(
     ISNUMBER(SEARCH("Combo", D506)),
     ISNUMBER(SEARCH("Set", D506)),
     ISNUMBER(SEARCH("+", D506)),
     ISNUMBER(SEARCH("Cama", D506)),
     ISNUMBER(SEARCH("Espaldar", D506)),
     ISNUMBER(SEARCH("Juego", D506)),
     ISNUMBER(SEARCH("Sofacama", D506)),
     ISNUMBER(SEARCH("Cuadro", D506))
   ),
   4,
   IFERROR(INDEX(INVENTARIO!A:H, MATCH(C506, INVENTARIO!A:A, 0), 6), 0)
)</f>
        <v>0</v>
      </c>
      <c r="H506">
        <v>4</v>
      </c>
      <c r="I506">
        <f t="shared" si="60"/>
        <v>0</v>
      </c>
    </row>
    <row r="507" spans="1:9" ht="52.8">
      <c r="A507" s="5" t="s">
        <v>879</v>
      </c>
      <c r="B507" s="5" t="s">
        <v>882</v>
      </c>
      <c r="C507" s="9" t="s">
        <v>2074</v>
      </c>
      <c r="D507" s="7" t="str">
        <f>"     "&amp;D505</f>
        <v xml:space="preserve">     Silla Isosceles Junior Plastica</v>
      </c>
      <c r="E507" s="5" t="s">
        <v>883</v>
      </c>
      <c r="F507" s="6">
        <v>0</v>
      </c>
      <c r="G507">
        <f>IF(
   OR(
     ISNUMBER(SEARCH("Combo", D507)),
     ISNUMBER(SEARCH("Set", D507)),
     ISNUMBER(SEARCH("+", D507)),
     ISNUMBER(SEARCH("Cama", D507)),
     ISNUMBER(SEARCH("Espaldar", D507)),
     ISNUMBER(SEARCH("Juego", D507)),
     ISNUMBER(SEARCH("Sofacama", D507)),
     ISNUMBER(SEARCH("Cuadro", D507))
   ),
   4,
   IFERROR(INDEX(INVENTARIO!A:H, MATCH(C507, INVENTARIO!A:A, 0), 6), 0)
)</f>
        <v>0</v>
      </c>
      <c r="H507">
        <v>4</v>
      </c>
      <c r="I507">
        <f t="shared" si="60"/>
        <v>0</v>
      </c>
    </row>
    <row r="508" spans="1:9" ht="52.8">
      <c r="A508" s="5" t="s">
        <v>879</v>
      </c>
      <c r="B508" s="5" t="s">
        <v>884</v>
      </c>
      <c r="C508" s="9" t="s">
        <v>2075</v>
      </c>
      <c r="D508" s="7" t="str">
        <f>"     "&amp;D505</f>
        <v xml:space="preserve">     Silla Isosceles Junior Plastica</v>
      </c>
      <c r="E508" s="5" t="s">
        <v>885</v>
      </c>
      <c r="F508" s="6">
        <v>0</v>
      </c>
      <c r="G508">
        <f>IF(
   OR(
     ISNUMBER(SEARCH("Combo", D508)),
     ISNUMBER(SEARCH("Set", D508)),
     ISNUMBER(SEARCH("+", D508)),
     ISNUMBER(SEARCH("Cama", D508)),
     ISNUMBER(SEARCH("Espaldar", D508)),
     ISNUMBER(SEARCH("Juego", D508)),
     ISNUMBER(SEARCH("Sofacama", D508)),
     ISNUMBER(SEARCH("Cuadro", D508))
   ),
   4,
   IFERROR(INDEX(INVENTARIO!A:H, MATCH(C508, INVENTARIO!A:A, 0), 6), 0)
)</f>
        <v>0</v>
      </c>
      <c r="H508">
        <v>4</v>
      </c>
      <c r="I508">
        <f t="shared" si="60"/>
        <v>0</v>
      </c>
    </row>
    <row r="509" spans="1:9" ht="52.8">
      <c r="A509" s="5" t="s">
        <v>879</v>
      </c>
      <c r="B509" s="5" t="s">
        <v>886</v>
      </c>
      <c r="C509" s="9" t="s">
        <v>2076</v>
      </c>
      <c r="D509" s="7" t="str">
        <f>"     "&amp;D505</f>
        <v xml:space="preserve">     Silla Isosceles Junior Plastica</v>
      </c>
      <c r="E509" s="5" t="s">
        <v>887</v>
      </c>
      <c r="F509" s="6">
        <v>0</v>
      </c>
      <c r="G509">
        <f>IF(
   OR(
     ISNUMBER(SEARCH("Combo", D509)),
     ISNUMBER(SEARCH("Set", D509)),
     ISNUMBER(SEARCH("+", D509)),
     ISNUMBER(SEARCH("Cama", D509)),
     ISNUMBER(SEARCH("Espaldar", D509)),
     ISNUMBER(SEARCH("Juego", D509)),
     ISNUMBER(SEARCH("Sofacama", D509)),
     ISNUMBER(SEARCH("Cuadro", D509))
   ),
   4,
   IFERROR(INDEX(INVENTARIO!A:H, MATCH(C509, INVENTARIO!A:A, 0), 6), 0)
)</f>
        <v>0</v>
      </c>
      <c r="H509">
        <v>4</v>
      </c>
      <c r="I509">
        <f t="shared" si="60"/>
        <v>0</v>
      </c>
    </row>
    <row r="510" spans="1:9" ht="52.8">
      <c r="A510" s="5" t="s">
        <v>879</v>
      </c>
      <c r="B510" s="5" t="s">
        <v>888</v>
      </c>
      <c r="C510" s="9" t="s">
        <v>2077</v>
      </c>
      <c r="D510" s="7" t="str">
        <f>"     "&amp;D505</f>
        <v xml:space="preserve">     Silla Isosceles Junior Plastica</v>
      </c>
      <c r="E510" s="5" t="s">
        <v>889</v>
      </c>
      <c r="F510" s="6">
        <v>0</v>
      </c>
      <c r="G510">
        <f>IF(
   OR(
     ISNUMBER(SEARCH("Combo", D510)),
     ISNUMBER(SEARCH("Set", D510)),
     ISNUMBER(SEARCH("+", D510)),
     ISNUMBER(SEARCH("Cama", D510)),
     ISNUMBER(SEARCH("Espaldar", D510)),
     ISNUMBER(SEARCH("Juego", D510)),
     ISNUMBER(SEARCH("Sofacama", D510)),
     ISNUMBER(SEARCH("Cuadro", D510))
   ),
   4,
   IFERROR(INDEX(INVENTARIO!A:H, MATCH(C510, INVENTARIO!A:A, 0), 6), 0)
)</f>
        <v>0</v>
      </c>
      <c r="H510">
        <v>4</v>
      </c>
      <c r="I510">
        <f t="shared" si="60"/>
        <v>0</v>
      </c>
    </row>
    <row r="511" spans="1:9" ht="52.8">
      <c r="A511" s="5" t="s">
        <v>879</v>
      </c>
      <c r="B511" s="5" t="s">
        <v>890</v>
      </c>
      <c r="C511" s="9" t="s">
        <v>2078</v>
      </c>
      <c r="D511" s="7" t="str">
        <f>"     "&amp;D505</f>
        <v xml:space="preserve">     Silla Isosceles Junior Plastica</v>
      </c>
      <c r="E511" s="5" t="s">
        <v>891</v>
      </c>
      <c r="F511" s="6">
        <v>0</v>
      </c>
      <c r="G511">
        <f>IF(
   OR(
     ISNUMBER(SEARCH("Combo", D511)),
     ISNUMBER(SEARCH("Set", D511)),
     ISNUMBER(SEARCH("+", D511)),
     ISNUMBER(SEARCH("Cama", D511)),
     ISNUMBER(SEARCH("Espaldar", D511)),
     ISNUMBER(SEARCH("Juego", D511)),
     ISNUMBER(SEARCH("Sofacama", D511)),
     ISNUMBER(SEARCH("Cuadro", D511))
   ),
   4,
   IFERROR(INDEX(INVENTARIO!A:H, MATCH(C511, INVENTARIO!A:A, 0), 6), 0)
)</f>
        <v>0</v>
      </c>
      <c r="H511">
        <v>4</v>
      </c>
    </row>
    <row r="512" spans="1:9" ht="52.8">
      <c r="A512" s="5" t="s">
        <v>879</v>
      </c>
      <c r="B512" s="5" t="s">
        <v>892</v>
      </c>
      <c r="C512" s="9" t="s">
        <v>2079</v>
      </c>
      <c r="D512" s="7" t="str">
        <f>"     "&amp;D505</f>
        <v xml:space="preserve">     Silla Isosceles Junior Plastica</v>
      </c>
      <c r="E512" s="5" t="s">
        <v>893</v>
      </c>
      <c r="F512" s="6">
        <v>0</v>
      </c>
      <c r="G512">
        <f>IF(
   OR(
     ISNUMBER(SEARCH("Combo", D512)),
     ISNUMBER(SEARCH("Set", D512)),
     ISNUMBER(SEARCH("+", D512)),
     ISNUMBER(SEARCH("Cama", D512)),
     ISNUMBER(SEARCH("Espaldar", D512)),
     ISNUMBER(SEARCH("Juego", D512)),
     ISNUMBER(SEARCH("Sofacama", D512)),
     ISNUMBER(SEARCH("Cuadro", D512))
   ),
   4,
   IFERROR(INDEX(INVENTARIO!A:H, MATCH(C512, INVENTARIO!A:A, 0), 6), 0)
)</f>
        <v>0</v>
      </c>
      <c r="H512">
        <v>4</v>
      </c>
      <c r="I512">
        <f t="shared" ref="I512:I520" si="61">+IF(H512=F512,1,0)</f>
        <v>0</v>
      </c>
    </row>
    <row r="513" spans="1:9" ht="52.8">
      <c r="A513" s="5" t="s">
        <v>879</v>
      </c>
      <c r="B513" s="5" t="s">
        <v>894</v>
      </c>
      <c r="C513" s="9" t="s">
        <v>2080</v>
      </c>
      <c r="D513" s="7" t="str">
        <f>"     "&amp;D505</f>
        <v xml:space="preserve">     Silla Isosceles Junior Plastica</v>
      </c>
      <c r="E513" s="5" t="s">
        <v>895</v>
      </c>
      <c r="F513" s="6">
        <v>0</v>
      </c>
      <c r="G513">
        <f>IF(
   OR(
     ISNUMBER(SEARCH("Combo", D513)),
     ISNUMBER(SEARCH("Set", D513)),
     ISNUMBER(SEARCH("+", D513)),
     ISNUMBER(SEARCH("Cama", D513)),
     ISNUMBER(SEARCH("Espaldar", D513)),
     ISNUMBER(SEARCH("Juego", D513)),
     ISNUMBER(SEARCH("Sofacama", D513)),
     ISNUMBER(SEARCH("Cuadro", D513))
   ),
   4,
   IFERROR(INDEX(INVENTARIO!A:H, MATCH(C513, INVENTARIO!A:A, 0), 6), 0)
)</f>
        <v>0</v>
      </c>
      <c r="H513">
        <v>4</v>
      </c>
      <c r="I513">
        <f t="shared" si="61"/>
        <v>0</v>
      </c>
    </row>
    <row r="514" spans="1:9" ht="52.8">
      <c r="A514" s="5" t="s">
        <v>879</v>
      </c>
      <c r="B514" s="5" t="s">
        <v>896</v>
      </c>
      <c r="C514" s="9" t="s">
        <v>2081</v>
      </c>
      <c r="D514" s="7" t="str">
        <f>"     "&amp;D505</f>
        <v xml:space="preserve">     Silla Isosceles Junior Plastica</v>
      </c>
      <c r="E514" s="5" t="s">
        <v>897</v>
      </c>
      <c r="F514" s="6">
        <v>0</v>
      </c>
      <c r="G514">
        <f>IF(
   OR(
     ISNUMBER(SEARCH("Combo", D514)),
     ISNUMBER(SEARCH("Set", D514)),
     ISNUMBER(SEARCH("+", D514)),
     ISNUMBER(SEARCH("Cama", D514)),
     ISNUMBER(SEARCH("Espaldar", D514)),
     ISNUMBER(SEARCH("Juego", D514)),
     ISNUMBER(SEARCH("Sofacama", D514)),
     ISNUMBER(SEARCH("Cuadro", D514))
   ),
   4,
   IFERROR(INDEX(INVENTARIO!A:H, MATCH(C514, INVENTARIO!A:A, 0), 6), 0)
)</f>
        <v>0</v>
      </c>
      <c r="H514">
        <v>4</v>
      </c>
      <c r="I514">
        <f t="shared" si="61"/>
        <v>0</v>
      </c>
    </row>
    <row r="515" spans="1:9" ht="52.8">
      <c r="A515" s="5" t="s">
        <v>879</v>
      </c>
      <c r="B515" s="5" t="s">
        <v>898</v>
      </c>
      <c r="C515" s="9" t="s">
        <v>2082</v>
      </c>
      <c r="D515" s="7" t="str">
        <f>"     "&amp;D505</f>
        <v xml:space="preserve">     Silla Isosceles Junior Plastica</v>
      </c>
      <c r="E515" s="5" t="s">
        <v>899</v>
      </c>
      <c r="F515" s="6">
        <v>0</v>
      </c>
      <c r="G515">
        <f>IF(
   OR(
     ISNUMBER(SEARCH("Combo", D515)),
     ISNUMBER(SEARCH("Set", D515)),
     ISNUMBER(SEARCH("+", D515)),
     ISNUMBER(SEARCH("Cama", D515)),
     ISNUMBER(SEARCH("Espaldar", D515)),
     ISNUMBER(SEARCH("Juego", D515)),
     ISNUMBER(SEARCH("Sofacama", D515)),
     ISNUMBER(SEARCH("Cuadro", D515))
   ),
   4,
   IFERROR(INDEX(INVENTARIO!A:H, MATCH(C515, INVENTARIO!A:A, 0), 6), 0)
)</f>
        <v>0</v>
      </c>
      <c r="H515">
        <v>4</v>
      </c>
      <c r="I515">
        <f t="shared" si="61"/>
        <v>0</v>
      </c>
    </row>
    <row r="516" spans="1:9" ht="52.8">
      <c r="A516" s="5" t="s">
        <v>879</v>
      </c>
      <c r="B516" s="5" t="s">
        <v>900</v>
      </c>
      <c r="C516" s="9" t="s">
        <v>2083</v>
      </c>
      <c r="D516" s="7" t="str">
        <f>"     "&amp;D505</f>
        <v xml:space="preserve">     Silla Isosceles Junior Plastica</v>
      </c>
      <c r="E516" s="5" t="s">
        <v>901</v>
      </c>
      <c r="F516" s="6">
        <v>0</v>
      </c>
      <c r="G516">
        <f>IF(
   OR(
     ISNUMBER(SEARCH("Combo", D516)),
     ISNUMBER(SEARCH("Set", D516)),
     ISNUMBER(SEARCH("+", D516)),
     ISNUMBER(SEARCH("Cama", D516)),
     ISNUMBER(SEARCH("Espaldar", D516)),
     ISNUMBER(SEARCH("Juego", D516)),
     ISNUMBER(SEARCH("Sofacama", D516)),
     ISNUMBER(SEARCH("Cuadro", D516))
   ),
   4,
   IFERROR(INDEX(INVENTARIO!A:H, MATCH(C516, INVENTARIO!A:A, 0), 6), 0)
)</f>
        <v>0</v>
      </c>
      <c r="H516">
        <v>4</v>
      </c>
      <c r="I516">
        <f t="shared" si="61"/>
        <v>0</v>
      </c>
    </row>
    <row r="517" spans="1:9" ht="52.8">
      <c r="A517" s="5" t="s">
        <v>879</v>
      </c>
      <c r="B517" s="5" t="s">
        <v>902</v>
      </c>
      <c r="C517" s="9" t="s">
        <v>2084</v>
      </c>
      <c r="D517" s="7" t="str">
        <f>"     "&amp;D505</f>
        <v xml:space="preserve">     Silla Isosceles Junior Plastica</v>
      </c>
      <c r="E517" s="5" t="s">
        <v>903</v>
      </c>
      <c r="F517" s="6">
        <v>0</v>
      </c>
      <c r="G517">
        <f>IF(
   OR(
     ISNUMBER(SEARCH("Combo", D517)),
     ISNUMBER(SEARCH("Set", D517)),
     ISNUMBER(SEARCH("+", D517)),
     ISNUMBER(SEARCH("Cama", D517)),
     ISNUMBER(SEARCH("Espaldar", D517)),
     ISNUMBER(SEARCH("Juego", D517)),
     ISNUMBER(SEARCH("Sofacama", D517)),
     ISNUMBER(SEARCH("Cuadro", D517))
   ),
   4,
   IFERROR(INDEX(INVENTARIO!A:H, MATCH(C517, INVENTARIO!A:A, 0), 6), 0)
)</f>
        <v>0</v>
      </c>
      <c r="H517">
        <v>4</v>
      </c>
      <c r="I517">
        <f t="shared" si="61"/>
        <v>0</v>
      </c>
    </row>
    <row r="518" spans="1:9" ht="52.8">
      <c r="A518" s="5" t="s">
        <v>879</v>
      </c>
      <c r="B518" s="5" t="s">
        <v>904</v>
      </c>
      <c r="C518" s="9" t="s">
        <v>2085</v>
      </c>
      <c r="D518" s="7" t="str">
        <f>"     "&amp;D505</f>
        <v xml:space="preserve">     Silla Isosceles Junior Plastica</v>
      </c>
      <c r="E518" s="5" t="s">
        <v>905</v>
      </c>
      <c r="F518" s="6">
        <v>0</v>
      </c>
      <c r="G518">
        <f>IF(
   OR(
     ISNUMBER(SEARCH("Combo", D518)),
     ISNUMBER(SEARCH("Set", D518)),
     ISNUMBER(SEARCH("+", D518)),
     ISNUMBER(SEARCH("Cama", D518)),
     ISNUMBER(SEARCH("Espaldar", D518)),
     ISNUMBER(SEARCH("Juego", D518)),
     ISNUMBER(SEARCH("Sofacama", D518)),
     ISNUMBER(SEARCH("Cuadro", D518))
   ),
   4,
   IFERROR(INDEX(INVENTARIO!A:H, MATCH(C518, INVENTARIO!A:A, 0), 6), 0)
)</f>
        <v>0</v>
      </c>
      <c r="H518">
        <v>4</v>
      </c>
      <c r="I518">
        <f t="shared" si="61"/>
        <v>0</v>
      </c>
    </row>
    <row r="519" spans="1:9" ht="52.8">
      <c r="A519" s="5" t="s">
        <v>879</v>
      </c>
      <c r="B519" s="5" t="s">
        <v>906</v>
      </c>
      <c r="C519" s="9" t="s">
        <v>2086</v>
      </c>
      <c r="D519" s="7" t="str">
        <f>"     "&amp;D505</f>
        <v xml:space="preserve">     Silla Isosceles Junior Plastica</v>
      </c>
      <c r="E519" s="5" t="s">
        <v>907</v>
      </c>
      <c r="F519" s="6">
        <v>0</v>
      </c>
      <c r="G519">
        <f>IF(
   OR(
     ISNUMBER(SEARCH("Combo", D519)),
     ISNUMBER(SEARCH("Set", D519)),
     ISNUMBER(SEARCH("+", D519)),
     ISNUMBER(SEARCH("Cama", D519)),
     ISNUMBER(SEARCH("Espaldar", D519)),
     ISNUMBER(SEARCH("Juego", D519)),
     ISNUMBER(SEARCH("Sofacama", D519)),
     ISNUMBER(SEARCH("Cuadro", D519))
   ),
   4,
   IFERROR(INDEX(INVENTARIO!A:H, MATCH(C519, INVENTARIO!A:A, 0), 6), 0)
)</f>
        <v>0</v>
      </c>
      <c r="H519">
        <v>4</v>
      </c>
      <c r="I519">
        <f t="shared" si="61"/>
        <v>0</v>
      </c>
    </row>
    <row r="520" spans="1:9">
      <c r="A520" s="5" t="s">
        <v>908</v>
      </c>
      <c r="B520" s="5"/>
      <c r="C520" s="5" t="s">
        <v>6</v>
      </c>
      <c r="D520" s="9" t="s">
        <v>909</v>
      </c>
      <c r="E520" s="5" t="s">
        <v>16</v>
      </c>
      <c r="F520" s="8"/>
      <c r="I520">
        <f t="shared" si="61"/>
        <v>1</v>
      </c>
    </row>
    <row r="521" spans="1:9" ht="92.4">
      <c r="A521" s="5" t="s">
        <v>908</v>
      </c>
      <c r="B521" s="5" t="s">
        <v>910</v>
      </c>
      <c r="C521" s="9" t="s">
        <v>2087</v>
      </c>
      <c r="D521" s="7" t="str">
        <f>"     "&amp;D520</f>
        <v xml:space="preserve">     Combo Cama Astoria King+ Colchon 1 Pill 26cm + Sabanas</v>
      </c>
      <c r="E521" s="5" t="s">
        <v>12</v>
      </c>
      <c r="F521" s="6">
        <v>4</v>
      </c>
      <c r="G521">
        <f>IF(
   OR(
     ISNUMBER(SEARCH("Combo", D521)),
     ISNUMBER(SEARCH("Set", D521)),
     ISNUMBER(SEARCH("+", D521)),
     ISNUMBER(SEARCH("Cama", D521)),
     ISNUMBER(SEARCH("Espaldar", D521)),
     ISNUMBER(SEARCH("Juego", D521)),
     ISNUMBER(SEARCH("Sofacama", D521)),
     ISNUMBER(SEARCH("Cuadro", D521))
   ),
   4,
   IFERROR(INDEX(INVENTARIO!A:H, MATCH(C521, INVENTARIO!A:A, 0), 6), 0)
)</f>
        <v>4</v>
      </c>
      <c r="H521">
        <v>4</v>
      </c>
    </row>
    <row r="522" spans="1:9" ht="92.4">
      <c r="A522" s="5" t="s">
        <v>908</v>
      </c>
      <c r="B522" s="5" t="s">
        <v>911</v>
      </c>
      <c r="C522" s="9" t="s">
        <v>2088</v>
      </c>
      <c r="D522" s="7" t="str">
        <f>"     "&amp;D520</f>
        <v xml:space="preserve">     Combo Cama Astoria King+ Colchon 1 Pill 26cm + Sabanas</v>
      </c>
      <c r="E522" s="5" t="s">
        <v>34</v>
      </c>
      <c r="F522" s="6">
        <v>4</v>
      </c>
      <c r="G522">
        <f>IF(
   OR(
     ISNUMBER(SEARCH("Combo", D522)),
     ISNUMBER(SEARCH("Set", D522)),
     ISNUMBER(SEARCH("+", D522)),
     ISNUMBER(SEARCH("Cama", D522)),
     ISNUMBER(SEARCH("Espaldar", D522)),
     ISNUMBER(SEARCH("Juego", D522)),
     ISNUMBER(SEARCH("Sofacama", D522)),
     ISNUMBER(SEARCH("Cuadro", D522))
   ),
   4,
   IFERROR(INDEX(INVENTARIO!A:H, MATCH(C522, INVENTARIO!A:A, 0), 6), 0)
)</f>
        <v>4</v>
      </c>
      <c r="H522">
        <v>4</v>
      </c>
      <c r="I522">
        <f t="shared" ref="I522:I530" si="62">+IF(H522=F522,1,0)</f>
        <v>1</v>
      </c>
    </row>
    <row r="523" spans="1:9" ht="92.4">
      <c r="A523" s="5" t="s">
        <v>908</v>
      </c>
      <c r="B523" s="5" t="s">
        <v>912</v>
      </c>
      <c r="C523" s="9" t="s">
        <v>2089</v>
      </c>
      <c r="D523" s="7" t="str">
        <f>"     "&amp;D520</f>
        <v xml:space="preserve">     Combo Cama Astoria King+ Colchon 1 Pill 26cm + Sabanas</v>
      </c>
      <c r="E523" s="5" t="s">
        <v>300</v>
      </c>
      <c r="F523" s="6">
        <v>4</v>
      </c>
      <c r="G523">
        <f>IF(
   OR(
     ISNUMBER(SEARCH("Combo", D523)),
     ISNUMBER(SEARCH("Set", D523)),
     ISNUMBER(SEARCH("+", D523)),
     ISNUMBER(SEARCH("Cama", D523)),
     ISNUMBER(SEARCH("Espaldar", D523)),
     ISNUMBER(SEARCH("Juego", D523)),
     ISNUMBER(SEARCH("Sofacama", D523)),
     ISNUMBER(SEARCH("Cuadro", D523))
   ),
   4,
   IFERROR(INDEX(INVENTARIO!A:H, MATCH(C523, INVENTARIO!A:A, 0), 6), 0)
)</f>
        <v>4</v>
      </c>
      <c r="H523">
        <v>4</v>
      </c>
      <c r="I523">
        <f t="shared" si="62"/>
        <v>1</v>
      </c>
    </row>
    <row r="524" spans="1:9" ht="92.4">
      <c r="A524" s="5" t="s">
        <v>908</v>
      </c>
      <c r="B524" s="5" t="s">
        <v>913</v>
      </c>
      <c r="C524" s="9" t="s">
        <v>2090</v>
      </c>
      <c r="D524" s="7" t="str">
        <f>"     "&amp;D520</f>
        <v xml:space="preserve">     Combo Cama Astoria King+ Colchon 1 Pill 26cm + Sabanas</v>
      </c>
      <c r="E524" s="5" t="s">
        <v>914</v>
      </c>
      <c r="F524" s="6">
        <v>4</v>
      </c>
      <c r="G524">
        <f>IF(
   OR(
     ISNUMBER(SEARCH("Combo", D524)),
     ISNUMBER(SEARCH("Set", D524)),
     ISNUMBER(SEARCH("+", D524)),
     ISNUMBER(SEARCH("Cama", D524)),
     ISNUMBER(SEARCH("Espaldar", D524)),
     ISNUMBER(SEARCH("Juego", D524)),
     ISNUMBER(SEARCH("Sofacama", D524)),
     ISNUMBER(SEARCH("Cuadro", D524))
   ),
   4,
   IFERROR(INDEX(INVENTARIO!A:H, MATCH(C524, INVENTARIO!A:A, 0), 6), 0)
)</f>
        <v>4</v>
      </c>
      <c r="H524">
        <v>4</v>
      </c>
      <c r="I524">
        <f t="shared" si="62"/>
        <v>1</v>
      </c>
    </row>
    <row r="525" spans="1:9" ht="92.4">
      <c r="A525" s="5" t="s">
        <v>908</v>
      </c>
      <c r="B525" s="5" t="s">
        <v>915</v>
      </c>
      <c r="C525" s="9" t="s">
        <v>2091</v>
      </c>
      <c r="D525" s="7" t="str">
        <f>"     "&amp;D520</f>
        <v xml:space="preserve">     Combo Cama Astoria King+ Colchon 1 Pill 26cm + Sabanas</v>
      </c>
      <c r="E525" s="5" t="s">
        <v>350</v>
      </c>
      <c r="F525" s="6">
        <v>4</v>
      </c>
      <c r="G525">
        <f>IF(
   OR(
     ISNUMBER(SEARCH("Combo", D525)),
     ISNUMBER(SEARCH("Set", D525)),
     ISNUMBER(SEARCH("+", D525)),
     ISNUMBER(SEARCH("Cama", D525)),
     ISNUMBER(SEARCH("Espaldar", D525)),
     ISNUMBER(SEARCH("Juego", D525)),
     ISNUMBER(SEARCH("Sofacama", D525)),
     ISNUMBER(SEARCH("Cuadro", D525))
   ),
   4,
   IFERROR(INDEX(INVENTARIO!A:H, MATCH(C525, INVENTARIO!A:A, 0), 6), 0)
)</f>
        <v>4</v>
      </c>
      <c r="H525">
        <v>4</v>
      </c>
      <c r="I525">
        <f t="shared" si="62"/>
        <v>1</v>
      </c>
    </row>
    <row r="526" spans="1:9" ht="92.4">
      <c r="A526" s="5" t="s">
        <v>908</v>
      </c>
      <c r="B526" s="5" t="s">
        <v>916</v>
      </c>
      <c r="C526" s="9" t="s">
        <v>2092</v>
      </c>
      <c r="D526" s="7" t="str">
        <f>"     "&amp;D520</f>
        <v xml:space="preserve">     Combo Cama Astoria King+ Colchon 1 Pill 26cm + Sabanas</v>
      </c>
      <c r="E526" s="5" t="s">
        <v>567</v>
      </c>
      <c r="F526" s="6">
        <v>4</v>
      </c>
      <c r="G526">
        <f>IF(
   OR(
     ISNUMBER(SEARCH("Combo", D526)),
     ISNUMBER(SEARCH("Set", D526)),
     ISNUMBER(SEARCH("+", D526)),
     ISNUMBER(SEARCH("Cama", D526)),
     ISNUMBER(SEARCH("Espaldar", D526)),
     ISNUMBER(SEARCH("Juego", D526)),
     ISNUMBER(SEARCH("Sofacama", D526)),
     ISNUMBER(SEARCH("Cuadro", D526))
   ),
   4,
   IFERROR(INDEX(INVENTARIO!A:H, MATCH(C526, INVENTARIO!A:A, 0), 6), 0)
)</f>
        <v>4</v>
      </c>
      <c r="H526">
        <v>4</v>
      </c>
      <c r="I526">
        <f t="shared" si="62"/>
        <v>1</v>
      </c>
    </row>
    <row r="527" spans="1:9" ht="92.4">
      <c r="A527" s="5" t="s">
        <v>908</v>
      </c>
      <c r="B527" s="5" t="s">
        <v>917</v>
      </c>
      <c r="C527" s="9" t="s">
        <v>2093</v>
      </c>
      <c r="D527" s="7" t="str">
        <f>"     "&amp;D520</f>
        <v xml:space="preserve">     Combo Cama Astoria King+ Colchon 1 Pill 26cm + Sabanas</v>
      </c>
      <c r="E527" s="5" t="s">
        <v>54</v>
      </c>
      <c r="F527" s="6">
        <v>4</v>
      </c>
      <c r="G527">
        <f>IF(
   OR(
     ISNUMBER(SEARCH("Combo", D527)),
     ISNUMBER(SEARCH("Set", D527)),
     ISNUMBER(SEARCH("+", D527)),
     ISNUMBER(SEARCH("Cama", D527)),
     ISNUMBER(SEARCH("Espaldar", D527)),
     ISNUMBER(SEARCH("Juego", D527)),
     ISNUMBER(SEARCH("Sofacama", D527)),
     ISNUMBER(SEARCH("Cuadro", D527))
   ),
   4,
   IFERROR(INDEX(INVENTARIO!A:H, MATCH(C527, INVENTARIO!A:A, 0), 6), 0)
)</f>
        <v>4</v>
      </c>
      <c r="H527">
        <v>4</v>
      </c>
      <c r="I527">
        <f t="shared" si="62"/>
        <v>1</v>
      </c>
    </row>
    <row r="528" spans="1:9" ht="92.4">
      <c r="A528" s="5" t="s">
        <v>908</v>
      </c>
      <c r="B528" s="5" t="s">
        <v>918</v>
      </c>
      <c r="C528" s="9" t="s">
        <v>2094</v>
      </c>
      <c r="D528" s="7" t="str">
        <f>"     "&amp;D520</f>
        <v xml:space="preserve">     Combo Cama Astoria King+ Colchon 1 Pill 26cm + Sabanas</v>
      </c>
      <c r="E528" s="5" t="s">
        <v>48</v>
      </c>
      <c r="F528" s="6">
        <v>4</v>
      </c>
      <c r="G528">
        <f>IF(
   OR(
     ISNUMBER(SEARCH("Combo", D528)),
     ISNUMBER(SEARCH("Set", D528)),
     ISNUMBER(SEARCH("+", D528)),
     ISNUMBER(SEARCH("Cama", D528)),
     ISNUMBER(SEARCH("Espaldar", D528)),
     ISNUMBER(SEARCH("Juego", D528)),
     ISNUMBER(SEARCH("Sofacama", D528)),
     ISNUMBER(SEARCH("Cuadro", D528))
   ),
   4,
   IFERROR(INDEX(INVENTARIO!A:H, MATCH(C528, INVENTARIO!A:A, 0), 6), 0)
)</f>
        <v>4</v>
      </c>
      <c r="H528">
        <v>4</v>
      </c>
      <c r="I528">
        <f t="shared" si="62"/>
        <v>1</v>
      </c>
    </row>
    <row r="529" spans="1:9" ht="92.4">
      <c r="A529" s="5" t="s">
        <v>908</v>
      </c>
      <c r="B529" s="5" t="s">
        <v>919</v>
      </c>
      <c r="C529" s="9" t="s">
        <v>2095</v>
      </c>
      <c r="D529" s="7" t="str">
        <f>"     "&amp;D520</f>
        <v xml:space="preserve">     Combo Cama Astoria King+ Colchon 1 Pill 26cm + Sabanas</v>
      </c>
      <c r="E529" s="5" t="s">
        <v>36</v>
      </c>
      <c r="F529" s="6">
        <v>4</v>
      </c>
      <c r="G529">
        <f>IF(
   OR(
     ISNUMBER(SEARCH("Combo", D529)),
     ISNUMBER(SEARCH("Set", D529)),
     ISNUMBER(SEARCH("+", D529)),
     ISNUMBER(SEARCH("Cama", D529)),
     ISNUMBER(SEARCH("Espaldar", D529)),
     ISNUMBER(SEARCH("Juego", D529)),
     ISNUMBER(SEARCH("Sofacama", D529)),
     ISNUMBER(SEARCH("Cuadro", D529))
   ),
   4,
   IFERROR(INDEX(INVENTARIO!A:H, MATCH(C529, INVENTARIO!A:A, 0), 6), 0)
)</f>
        <v>4</v>
      </c>
      <c r="H529">
        <v>4</v>
      </c>
      <c r="I529">
        <f t="shared" si="62"/>
        <v>1</v>
      </c>
    </row>
    <row r="530" spans="1:9">
      <c r="A530" s="5" t="s">
        <v>920</v>
      </c>
      <c r="B530" s="5"/>
      <c r="C530" s="5" t="s">
        <v>6</v>
      </c>
      <c r="D530" s="9" t="s">
        <v>921</v>
      </c>
      <c r="E530" s="5" t="s">
        <v>16</v>
      </c>
      <c r="F530" s="8"/>
      <c r="I530">
        <f t="shared" si="62"/>
        <v>1</v>
      </c>
    </row>
    <row r="531" spans="1:9" ht="92.4">
      <c r="A531" s="5" t="s">
        <v>920</v>
      </c>
      <c r="B531" s="5" t="s">
        <v>922</v>
      </c>
      <c r="C531" s="9" t="s">
        <v>2096</v>
      </c>
      <c r="D531" s="7" t="str">
        <f>"     "&amp;D530</f>
        <v xml:space="preserve">     Combo Cama Hampton Doble + Colchón 1pill 26cm + Sabanas</v>
      </c>
      <c r="E531" s="5" t="s">
        <v>12</v>
      </c>
      <c r="F531" s="6">
        <v>4</v>
      </c>
      <c r="G531">
        <f>IF(
   OR(
     ISNUMBER(SEARCH("Combo", D531)),
     ISNUMBER(SEARCH("Set", D531)),
     ISNUMBER(SEARCH("+", D531)),
     ISNUMBER(SEARCH("Cama", D531)),
     ISNUMBER(SEARCH("Espaldar", D531)),
     ISNUMBER(SEARCH("Juego", D531)),
     ISNUMBER(SEARCH("Sofacama", D531)),
     ISNUMBER(SEARCH("Cuadro", D531))
   ),
   4,
   IFERROR(INDEX(INVENTARIO!A:H, MATCH(C531, INVENTARIO!A:A, 0), 6), 0)
)</f>
        <v>4</v>
      </c>
      <c r="H531">
        <v>4</v>
      </c>
    </row>
    <row r="532" spans="1:9" ht="92.4">
      <c r="A532" s="5" t="s">
        <v>920</v>
      </c>
      <c r="B532" s="5" t="s">
        <v>923</v>
      </c>
      <c r="C532" s="9" t="s">
        <v>2097</v>
      </c>
      <c r="D532" s="7" t="str">
        <f>"     "&amp;D530</f>
        <v xml:space="preserve">     Combo Cama Hampton Doble + Colchón 1pill 26cm + Sabanas</v>
      </c>
      <c r="E532" s="5" t="s">
        <v>924</v>
      </c>
      <c r="F532" s="6">
        <v>4</v>
      </c>
      <c r="G532">
        <f>IF(
   OR(
     ISNUMBER(SEARCH("Combo", D532)),
     ISNUMBER(SEARCH("Set", D532)),
     ISNUMBER(SEARCH("+", D532)),
     ISNUMBER(SEARCH("Cama", D532)),
     ISNUMBER(SEARCH("Espaldar", D532)),
     ISNUMBER(SEARCH("Juego", D532)),
     ISNUMBER(SEARCH("Sofacama", D532)),
     ISNUMBER(SEARCH("Cuadro", D532))
   ),
   4,
   IFERROR(INDEX(INVENTARIO!A:H, MATCH(C532, INVENTARIO!A:A, 0), 6), 0)
)</f>
        <v>4</v>
      </c>
      <c r="H532">
        <v>4</v>
      </c>
      <c r="I532">
        <f t="shared" ref="I532:I540" si="63">+IF(H532=F532,1,0)</f>
        <v>1</v>
      </c>
    </row>
    <row r="533" spans="1:9" ht="92.4">
      <c r="A533" s="5" t="s">
        <v>920</v>
      </c>
      <c r="B533" s="5" t="s">
        <v>925</v>
      </c>
      <c r="C533" s="9" t="s">
        <v>2098</v>
      </c>
      <c r="D533" s="7" t="str">
        <f>"     "&amp;D530</f>
        <v xml:space="preserve">     Combo Cama Hampton Doble + Colchón 1pill 26cm + Sabanas</v>
      </c>
      <c r="E533" s="5" t="s">
        <v>300</v>
      </c>
      <c r="F533" s="6">
        <v>4</v>
      </c>
      <c r="G533">
        <f>IF(
   OR(
     ISNUMBER(SEARCH("Combo", D533)),
     ISNUMBER(SEARCH("Set", D533)),
     ISNUMBER(SEARCH("+", D533)),
     ISNUMBER(SEARCH("Cama", D533)),
     ISNUMBER(SEARCH("Espaldar", D533)),
     ISNUMBER(SEARCH("Juego", D533)),
     ISNUMBER(SEARCH("Sofacama", D533)),
     ISNUMBER(SEARCH("Cuadro", D533))
   ),
   4,
   IFERROR(INDEX(INVENTARIO!A:H, MATCH(C533, INVENTARIO!A:A, 0), 6), 0)
)</f>
        <v>4</v>
      </c>
      <c r="H533">
        <v>4</v>
      </c>
      <c r="I533">
        <f t="shared" si="63"/>
        <v>1</v>
      </c>
    </row>
    <row r="534" spans="1:9" ht="92.4">
      <c r="A534" s="5" t="s">
        <v>920</v>
      </c>
      <c r="B534" s="5" t="s">
        <v>926</v>
      </c>
      <c r="C534" s="9" t="s">
        <v>2099</v>
      </c>
      <c r="D534" s="7" t="str">
        <f>"     "&amp;D530</f>
        <v xml:space="preserve">     Combo Cama Hampton Doble + Colchón 1pill 26cm + Sabanas</v>
      </c>
      <c r="E534" s="5" t="s">
        <v>927</v>
      </c>
      <c r="F534" s="6">
        <v>4</v>
      </c>
      <c r="G534">
        <f>IF(
   OR(
     ISNUMBER(SEARCH("Combo", D534)),
     ISNUMBER(SEARCH("Set", D534)),
     ISNUMBER(SEARCH("+", D534)),
     ISNUMBER(SEARCH("Cama", D534)),
     ISNUMBER(SEARCH("Espaldar", D534)),
     ISNUMBER(SEARCH("Juego", D534)),
     ISNUMBER(SEARCH("Sofacama", D534)),
     ISNUMBER(SEARCH("Cuadro", D534))
   ),
   4,
   IFERROR(INDEX(INVENTARIO!A:H, MATCH(C534, INVENTARIO!A:A, 0), 6), 0)
)</f>
        <v>4</v>
      </c>
      <c r="H534">
        <v>4</v>
      </c>
      <c r="I534">
        <f t="shared" si="63"/>
        <v>1</v>
      </c>
    </row>
    <row r="535" spans="1:9" ht="92.4">
      <c r="A535" s="5" t="s">
        <v>920</v>
      </c>
      <c r="B535" s="5" t="s">
        <v>928</v>
      </c>
      <c r="C535" s="9" t="s">
        <v>2100</v>
      </c>
      <c r="D535" s="7" t="str">
        <f>"     "&amp;D530</f>
        <v xml:space="preserve">     Combo Cama Hampton Doble + Colchón 1pill 26cm + Sabanas</v>
      </c>
      <c r="E535" s="5" t="s">
        <v>350</v>
      </c>
      <c r="F535" s="6">
        <v>4</v>
      </c>
      <c r="G535">
        <f>IF(
   OR(
     ISNUMBER(SEARCH("Combo", D535)),
     ISNUMBER(SEARCH("Set", D535)),
     ISNUMBER(SEARCH("+", D535)),
     ISNUMBER(SEARCH("Cama", D535)),
     ISNUMBER(SEARCH("Espaldar", D535)),
     ISNUMBER(SEARCH("Juego", D535)),
     ISNUMBER(SEARCH("Sofacama", D535)),
     ISNUMBER(SEARCH("Cuadro", D535))
   ),
   4,
   IFERROR(INDEX(INVENTARIO!A:H, MATCH(C535, INVENTARIO!A:A, 0), 6), 0)
)</f>
        <v>4</v>
      </c>
      <c r="H535">
        <v>4</v>
      </c>
      <c r="I535">
        <f t="shared" si="63"/>
        <v>1</v>
      </c>
    </row>
    <row r="536" spans="1:9" ht="92.4">
      <c r="A536" s="5" t="s">
        <v>920</v>
      </c>
      <c r="B536" s="5" t="s">
        <v>929</v>
      </c>
      <c r="C536" s="9" t="s">
        <v>2101</v>
      </c>
      <c r="D536" s="7" t="str">
        <f>"     "&amp;D530</f>
        <v xml:space="preserve">     Combo Cama Hampton Doble + Colchón 1pill 26cm + Sabanas</v>
      </c>
      <c r="E536" s="5" t="s">
        <v>567</v>
      </c>
      <c r="F536" s="6">
        <v>4</v>
      </c>
      <c r="G536">
        <f>IF(
   OR(
     ISNUMBER(SEARCH("Combo", D536)),
     ISNUMBER(SEARCH("Set", D536)),
     ISNUMBER(SEARCH("+", D536)),
     ISNUMBER(SEARCH("Cama", D536)),
     ISNUMBER(SEARCH("Espaldar", D536)),
     ISNUMBER(SEARCH("Juego", D536)),
     ISNUMBER(SEARCH("Sofacama", D536)),
     ISNUMBER(SEARCH("Cuadro", D536))
   ),
   4,
   IFERROR(INDEX(INVENTARIO!A:H, MATCH(C536, INVENTARIO!A:A, 0), 6), 0)
)</f>
        <v>4</v>
      </c>
      <c r="H536">
        <v>4</v>
      </c>
      <c r="I536">
        <f t="shared" si="63"/>
        <v>1</v>
      </c>
    </row>
    <row r="537" spans="1:9" ht="92.4">
      <c r="A537" s="5" t="s">
        <v>920</v>
      </c>
      <c r="B537" s="5" t="s">
        <v>930</v>
      </c>
      <c r="C537" s="9" t="s">
        <v>2102</v>
      </c>
      <c r="D537" s="7" t="str">
        <f>"     "&amp;D530</f>
        <v xml:space="preserve">     Combo Cama Hampton Doble + Colchón 1pill 26cm + Sabanas</v>
      </c>
      <c r="E537" s="5" t="s">
        <v>54</v>
      </c>
      <c r="F537" s="6">
        <v>4</v>
      </c>
      <c r="G537">
        <f>IF(
   OR(
     ISNUMBER(SEARCH("Combo", D537)),
     ISNUMBER(SEARCH("Set", D537)),
     ISNUMBER(SEARCH("+", D537)),
     ISNUMBER(SEARCH("Cama", D537)),
     ISNUMBER(SEARCH("Espaldar", D537)),
     ISNUMBER(SEARCH("Juego", D537)),
     ISNUMBER(SEARCH("Sofacama", D537)),
     ISNUMBER(SEARCH("Cuadro", D537))
   ),
   4,
   IFERROR(INDEX(INVENTARIO!A:H, MATCH(C537, INVENTARIO!A:A, 0), 6), 0)
)</f>
        <v>4</v>
      </c>
      <c r="H537">
        <v>4</v>
      </c>
      <c r="I537">
        <f t="shared" si="63"/>
        <v>1</v>
      </c>
    </row>
    <row r="538" spans="1:9" ht="92.4">
      <c r="A538" s="5" t="s">
        <v>920</v>
      </c>
      <c r="B538" s="5" t="s">
        <v>931</v>
      </c>
      <c r="C538" s="9" t="s">
        <v>2103</v>
      </c>
      <c r="D538" s="7" t="str">
        <f>"     "&amp;D530</f>
        <v xml:space="preserve">     Combo Cama Hampton Doble + Colchón 1pill 26cm + Sabanas</v>
      </c>
      <c r="E538" s="5" t="s">
        <v>48</v>
      </c>
      <c r="F538" s="6">
        <v>4</v>
      </c>
      <c r="G538">
        <f>IF(
   OR(
     ISNUMBER(SEARCH("Combo", D538)),
     ISNUMBER(SEARCH("Set", D538)),
     ISNUMBER(SEARCH("+", D538)),
     ISNUMBER(SEARCH("Cama", D538)),
     ISNUMBER(SEARCH("Espaldar", D538)),
     ISNUMBER(SEARCH("Juego", D538)),
     ISNUMBER(SEARCH("Sofacama", D538)),
     ISNUMBER(SEARCH("Cuadro", D538))
   ),
   4,
   IFERROR(INDEX(INVENTARIO!A:H, MATCH(C538, INVENTARIO!A:A, 0), 6), 0)
)</f>
        <v>4</v>
      </c>
      <c r="H538">
        <v>4</v>
      </c>
      <c r="I538">
        <f t="shared" si="63"/>
        <v>1</v>
      </c>
    </row>
    <row r="539" spans="1:9" ht="92.4">
      <c r="A539" s="5" t="s">
        <v>920</v>
      </c>
      <c r="B539" s="5" t="s">
        <v>932</v>
      </c>
      <c r="C539" s="9" t="s">
        <v>2096</v>
      </c>
      <c r="D539" s="7" t="str">
        <f>"     "&amp;D530</f>
        <v xml:space="preserve">     Combo Cama Hampton Doble + Colchón 1pill 26cm + Sabanas</v>
      </c>
      <c r="E539" s="5" t="s">
        <v>36</v>
      </c>
      <c r="F539" s="6">
        <v>4</v>
      </c>
      <c r="G539">
        <f>IF(
   OR(
     ISNUMBER(SEARCH("Combo", D539)),
     ISNUMBER(SEARCH("Set", D539)),
     ISNUMBER(SEARCH("+", D539)),
     ISNUMBER(SEARCH("Cama", D539)),
     ISNUMBER(SEARCH("Espaldar", D539)),
     ISNUMBER(SEARCH("Juego", D539)),
     ISNUMBER(SEARCH("Sofacama", D539)),
     ISNUMBER(SEARCH("Cuadro", D539))
   ),
   4,
   IFERROR(INDEX(INVENTARIO!A:H, MATCH(C539, INVENTARIO!A:A, 0), 6), 0)
)</f>
        <v>4</v>
      </c>
      <c r="H539">
        <v>4</v>
      </c>
      <c r="I539">
        <f t="shared" si="63"/>
        <v>1</v>
      </c>
    </row>
    <row r="540" spans="1:9">
      <c r="A540" s="5" t="s">
        <v>2632</v>
      </c>
      <c r="B540" s="5"/>
      <c r="C540" s="5" t="s">
        <v>6</v>
      </c>
      <c r="D540" s="9" t="s">
        <v>2633</v>
      </c>
      <c r="E540" s="5" t="s">
        <v>16</v>
      </c>
      <c r="F540" s="8"/>
      <c r="I540">
        <f t="shared" si="63"/>
        <v>1</v>
      </c>
    </row>
    <row r="541" spans="1:9" ht="92.4">
      <c r="A541" s="5" t="s">
        <v>2632</v>
      </c>
      <c r="B541" s="5" t="s">
        <v>2634</v>
      </c>
      <c r="C541" s="9" t="s">
        <v>2635</v>
      </c>
      <c r="D541" s="7" t="str">
        <f>"     "&amp;D540</f>
        <v xml:space="preserve">     Combo Cama Astoria Doble + Colchon 1pill 26cm + Sabanas</v>
      </c>
      <c r="E541" s="5" t="s">
        <v>12</v>
      </c>
      <c r="F541" s="6">
        <v>4</v>
      </c>
      <c r="G541">
        <f>IF(
   OR(
     ISNUMBER(SEARCH("Combo", D541)),
     ISNUMBER(SEARCH("Set", D541)),
     ISNUMBER(SEARCH("+", D541)),
     ISNUMBER(SEARCH("Cama", D541)),
     ISNUMBER(SEARCH("Espaldar", D541)),
     ISNUMBER(SEARCH("Juego", D541)),
     ISNUMBER(SEARCH("Sofacama", D541)),
     ISNUMBER(SEARCH("Cuadro", D541))
   ),
   4,
   IFERROR(INDEX(INVENTARIO!A:H, MATCH(C541, INVENTARIO!A:A, 0), 6), 0)
)</f>
        <v>4</v>
      </c>
      <c r="H541">
        <v>4</v>
      </c>
    </row>
    <row r="542" spans="1:9" ht="92.4">
      <c r="A542" s="5" t="s">
        <v>2632</v>
      </c>
      <c r="B542" s="5" t="s">
        <v>2636</v>
      </c>
      <c r="C542" s="9" t="s">
        <v>2637</v>
      </c>
      <c r="D542" s="7" t="str">
        <f>"     "&amp;D540</f>
        <v xml:space="preserve">     Combo Cama Astoria Doble + Colchon 1pill 26cm + Sabanas</v>
      </c>
      <c r="E542" s="5" t="s">
        <v>34</v>
      </c>
      <c r="F542" s="6">
        <v>4</v>
      </c>
      <c r="G542">
        <f>IF(
   OR(
     ISNUMBER(SEARCH("Combo", D542)),
     ISNUMBER(SEARCH("Set", D542)),
     ISNUMBER(SEARCH("+", D542)),
     ISNUMBER(SEARCH("Cama", D542)),
     ISNUMBER(SEARCH("Espaldar", D542)),
     ISNUMBER(SEARCH("Juego", D542)),
     ISNUMBER(SEARCH("Sofacama", D542)),
     ISNUMBER(SEARCH("Cuadro", D542))
   ),
   4,
   IFERROR(INDEX(INVENTARIO!A:H, MATCH(C542, INVENTARIO!A:A, 0), 6), 0)
)</f>
        <v>4</v>
      </c>
      <c r="H542">
        <v>4</v>
      </c>
      <c r="I542">
        <f t="shared" ref="I542:I550" si="64">+IF(H542=F542,1,0)</f>
        <v>1</v>
      </c>
    </row>
    <row r="543" spans="1:9" ht="92.4">
      <c r="A543" s="5" t="s">
        <v>2632</v>
      </c>
      <c r="B543" s="5" t="s">
        <v>2638</v>
      </c>
      <c r="C543" s="9" t="s">
        <v>2639</v>
      </c>
      <c r="D543" s="7" t="str">
        <f>"     "&amp;D540</f>
        <v xml:space="preserve">     Combo Cama Astoria Doble + Colchon 1pill 26cm + Sabanas</v>
      </c>
      <c r="E543" s="5" t="s">
        <v>300</v>
      </c>
      <c r="F543" s="6">
        <v>4</v>
      </c>
      <c r="G543">
        <f>IF(
   OR(
     ISNUMBER(SEARCH("Combo", D543)),
     ISNUMBER(SEARCH("Set", D543)),
     ISNUMBER(SEARCH("+", D543)),
     ISNUMBER(SEARCH("Cama", D543)),
     ISNUMBER(SEARCH("Espaldar", D543)),
     ISNUMBER(SEARCH("Juego", D543)),
     ISNUMBER(SEARCH("Sofacama", D543)),
     ISNUMBER(SEARCH("Cuadro", D543))
   ),
   4,
   IFERROR(INDEX(INVENTARIO!A:H, MATCH(C543, INVENTARIO!A:A, 0), 6), 0)
)</f>
        <v>4</v>
      </c>
      <c r="H543">
        <v>4</v>
      </c>
      <c r="I543">
        <f t="shared" si="64"/>
        <v>1</v>
      </c>
    </row>
    <row r="544" spans="1:9" ht="92.4">
      <c r="A544" s="5" t="s">
        <v>2632</v>
      </c>
      <c r="B544" s="5" t="s">
        <v>2640</v>
      </c>
      <c r="C544" s="9" t="s">
        <v>2641</v>
      </c>
      <c r="D544" s="7" t="str">
        <f>"     "&amp;D540</f>
        <v xml:space="preserve">     Combo Cama Astoria Doble + Colchon 1pill 26cm + Sabanas</v>
      </c>
      <c r="E544" s="5" t="s">
        <v>350</v>
      </c>
      <c r="F544" s="6">
        <v>4</v>
      </c>
      <c r="G544">
        <f>IF(
   OR(
     ISNUMBER(SEARCH("Combo", D544)),
     ISNUMBER(SEARCH("Set", D544)),
     ISNUMBER(SEARCH("+", D544)),
     ISNUMBER(SEARCH("Cama", D544)),
     ISNUMBER(SEARCH("Espaldar", D544)),
     ISNUMBER(SEARCH("Juego", D544)),
     ISNUMBER(SEARCH("Sofacama", D544)),
     ISNUMBER(SEARCH("Cuadro", D544))
   ),
   4,
   IFERROR(INDEX(INVENTARIO!A:H, MATCH(C544, INVENTARIO!A:A, 0), 6), 0)
)</f>
        <v>4</v>
      </c>
      <c r="H544">
        <v>4</v>
      </c>
      <c r="I544">
        <f t="shared" si="64"/>
        <v>1</v>
      </c>
    </row>
    <row r="545" spans="1:9" ht="92.4">
      <c r="A545" s="5" t="s">
        <v>2632</v>
      </c>
      <c r="B545" s="5" t="s">
        <v>2642</v>
      </c>
      <c r="C545" s="9" t="s">
        <v>2643</v>
      </c>
      <c r="D545" s="7" t="str">
        <f>"     "&amp;D540</f>
        <v xml:space="preserve">     Combo Cama Astoria Doble + Colchon 1pill 26cm + Sabanas</v>
      </c>
      <c r="E545" s="5" t="s">
        <v>48</v>
      </c>
      <c r="F545" s="6">
        <v>4</v>
      </c>
      <c r="G545">
        <f>IF(
   OR(
     ISNUMBER(SEARCH("Combo", D545)),
     ISNUMBER(SEARCH("Set", D545)),
     ISNUMBER(SEARCH("+", D545)),
     ISNUMBER(SEARCH("Cama", D545)),
     ISNUMBER(SEARCH("Espaldar", D545)),
     ISNUMBER(SEARCH("Juego", D545)),
     ISNUMBER(SEARCH("Sofacama", D545)),
     ISNUMBER(SEARCH("Cuadro", D545))
   ),
   4,
   IFERROR(INDEX(INVENTARIO!A:H, MATCH(C545, INVENTARIO!A:A, 0), 6), 0)
)</f>
        <v>4</v>
      </c>
      <c r="H545">
        <v>4</v>
      </c>
      <c r="I545">
        <f t="shared" si="64"/>
        <v>1</v>
      </c>
    </row>
    <row r="546" spans="1:9" ht="92.4">
      <c r="A546" s="5" t="s">
        <v>2632</v>
      </c>
      <c r="B546" s="5" t="s">
        <v>2644</v>
      </c>
      <c r="C546" s="9" t="s">
        <v>2645</v>
      </c>
      <c r="D546" s="7" t="str">
        <f>"     "&amp;D540</f>
        <v xml:space="preserve">     Combo Cama Astoria Doble + Colchon 1pill 26cm + Sabanas</v>
      </c>
      <c r="E546" s="5" t="s">
        <v>36</v>
      </c>
      <c r="F546" s="6">
        <v>4</v>
      </c>
      <c r="G546">
        <f>IF(
   OR(
     ISNUMBER(SEARCH("Combo", D546)),
     ISNUMBER(SEARCH("Set", D546)),
     ISNUMBER(SEARCH("+", D546)),
     ISNUMBER(SEARCH("Cama", D546)),
     ISNUMBER(SEARCH("Espaldar", D546)),
     ISNUMBER(SEARCH("Juego", D546)),
     ISNUMBER(SEARCH("Sofacama", D546)),
     ISNUMBER(SEARCH("Cuadro", D546))
   ),
   4,
   IFERROR(INDEX(INVENTARIO!A:H, MATCH(C546, INVENTARIO!A:A, 0), 6), 0)
)</f>
        <v>4</v>
      </c>
      <c r="H546">
        <v>4</v>
      </c>
      <c r="I546">
        <f t="shared" si="64"/>
        <v>1</v>
      </c>
    </row>
    <row r="547" spans="1:9" ht="92.4">
      <c r="A547" s="5" t="s">
        <v>2632</v>
      </c>
      <c r="B547" s="5" t="s">
        <v>2646</v>
      </c>
      <c r="C547" s="9" t="s">
        <v>2647</v>
      </c>
      <c r="D547" s="7" t="str">
        <f>"     "&amp;D540</f>
        <v xml:space="preserve">     Combo Cama Astoria Doble + Colchon 1pill 26cm + Sabanas</v>
      </c>
      <c r="E547" s="5" t="s">
        <v>54</v>
      </c>
      <c r="F547" s="6">
        <v>4</v>
      </c>
      <c r="G547">
        <f>IF(
   OR(
     ISNUMBER(SEARCH("Combo", D547)),
     ISNUMBER(SEARCH("Set", D547)),
     ISNUMBER(SEARCH("+", D547)),
     ISNUMBER(SEARCH("Cama", D547)),
     ISNUMBER(SEARCH("Espaldar", D547)),
     ISNUMBER(SEARCH("Juego", D547)),
     ISNUMBER(SEARCH("Sofacama", D547)),
     ISNUMBER(SEARCH("Cuadro", D547))
   ),
   4,
   IFERROR(INDEX(INVENTARIO!A:H, MATCH(C547, INVENTARIO!A:A, 0), 6), 0)
)</f>
        <v>4</v>
      </c>
      <c r="H547">
        <v>4</v>
      </c>
      <c r="I547">
        <f t="shared" si="64"/>
        <v>1</v>
      </c>
    </row>
    <row r="548" spans="1:9" ht="92.4">
      <c r="A548" s="5" t="s">
        <v>2632</v>
      </c>
      <c r="B548" s="5" t="s">
        <v>2648</v>
      </c>
      <c r="C548" s="9" t="s">
        <v>2649</v>
      </c>
      <c r="D548" s="7" t="str">
        <f>"     "&amp;D540</f>
        <v xml:space="preserve">     Combo Cama Astoria Doble + Colchon 1pill 26cm + Sabanas</v>
      </c>
      <c r="E548" s="5" t="s">
        <v>153</v>
      </c>
      <c r="F548" s="6">
        <v>4</v>
      </c>
      <c r="G548">
        <f>IF(
   OR(
     ISNUMBER(SEARCH("Combo", D548)),
     ISNUMBER(SEARCH("Set", D548)),
     ISNUMBER(SEARCH("+", D548)),
     ISNUMBER(SEARCH("Cama", D548)),
     ISNUMBER(SEARCH("Espaldar", D548)),
     ISNUMBER(SEARCH("Juego", D548)),
     ISNUMBER(SEARCH("Sofacama", D548)),
     ISNUMBER(SEARCH("Cuadro", D548))
   ),
   4,
   IFERROR(INDEX(INVENTARIO!A:H, MATCH(C548, INVENTARIO!A:A, 0), 6), 0)
)</f>
        <v>4</v>
      </c>
      <c r="H548">
        <v>4</v>
      </c>
      <c r="I548">
        <f t="shared" si="64"/>
        <v>1</v>
      </c>
    </row>
    <row r="549" spans="1:9" ht="92.4">
      <c r="A549" s="5" t="s">
        <v>2632</v>
      </c>
      <c r="B549" s="5" t="s">
        <v>2650</v>
      </c>
      <c r="C549" s="9" t="s">
        <v>2651</v>
      </c>
      <c r="D549" s="7" t="str">
        <f>"     "&amp;D540</f>
        <v xml:space="preserve">     Combo Cama Astoria Doble + Colchon 1pill 26cm + Sabanas</v>
      </c>
      <c r="E549" s="5" t="s">
        <v>567</v>
      </c>
      <c r="F549" s="6">
        <v>4</v>
      </c>
      <c r="G549">
        <f>IF(
   OR(
     ISNUMBER(SEARCH("Combo", D549)),
     ISNUMBER(SEARCH("Set", D549)),
     ISNUMBER(SEARCH("+", D549)),
     ISNUMBER(SEARCH("Cama", D549)),
     ISNUMBER(SEARCH("Espaldar", D549)),
     ISNUMBER(SEARCH("Juego", D549)),
     ISNUMBER(SEARCH("Sofacama", D549)),
     ISNUMBER(SEARCH("Cuadro", D549))
   ),
   4,
   IFERROR(INDEX(INVENTARIO!A:H, MATCH(C549, INVENTARIO!A:A, 0), 6), 0)
)</f>
        <v>4</v>
      </c>
      <c r="H549">
        <v>4</v>
      </c>
      <c r="I549">
        <f t="shared" si="64"/>
        <v>1</v>
      </c>
    </row>
    <row r="550" spans="1:9">
      <c r="A550" s="5" t="s">
        <v>933</v>
      </c>
      <c r="B550" s="5"/>
      <c r="C550" s="5" t="s">
        <v>6</v>
      </c>
      <c r="D550" s="9" t="s">
        <v>934</v>
      </c>
      <c r="E550" s="5" t="s">
        <v>16</v>
      </c>
      <c r="F550" s="8"/>
      <c r="I550">
        <f t="shared" si="64"/>
        <v>1</v>
      </c>
    </row>
    <row r="551" spans="1:9" ht="79.2">
      <c r="A551" s="5" t="s">
        <v>933</v>
      </c>
      <c r="B551" s="5" t="s">
        <v>935</v>
      </c>
      <c r="C551" s="9" t="s">
        <v>2104</v>
      </c>
      <c r="D551" s="7" t="str">
        <f>"     "&amp;D550</f>
        <v xml:space="preserve">     Combo Cama Vítale Queen + Colchón 1 Pill 26cm + Sabanas</v>
      </c>
      <c r="E551" s="5" t="s">
        <v>306</v>
      </c>
      <c r="F551" s="6">
        <v>4</v>
      </c>
      <c r="G551">
        <f>IF(
   OR(
     ISNUMBER(SEARCH("Combo", D551)),
     ISNUMBER(SEARCH("Set", D551)),
     ISNUMBER(SEARCH("+", D551)),
     ISNUMBER(SEARCH("Cama", D551)),
     ISNUMBER(SEARCH("Espaldar", D551)),
     ISNUMBER(SEARCH("Juego", D551)),
     ISNUMBER(SEARCH("Sofacama", D551)),
     ISNUMBER(SEARCH("Cuadro", D551))
   ),
   4,
   IFERROR(INDEX(INVENTARIO!A:H, MATCH(C551, INVENTARIO!A:A, 0), 6), 0)
)</f>
        <v>4</v>
      </c>
      <c r="H551">
        <v>4</v>
      </c>
    </row>
    <row r="552" spans="1:9" ht="79.2">
      <c r="A552" s="5" t="s">
        <v>933</v>
      </c>
      <c r="B552" s="5" t="s">
        <v>936</v>
      </c>
      <c r="C552" s="9" t="s">
        <v>2105</v>
      </c>
      <c r="D552" s="7" t="str">
        <f>"     "&amp;D550</f>
        <v xml:space="preserve">     Combo Cama Vítale Queen + Colchón 1 Pill 26cm + Sabanas</v>
      </c>
      <c r="E552" s="5" t="s">
        <v>12</v>
      </c>
      <c r="F552" s="6">
        <v>4</v>
      </c>
      <c r="G552">
        <f>IF(
   OR(
     ISNUMBER(SEARCH("Combo", D552)),
     ISNUMBER(SEARCH("Set", D552)),
     ISNUMBER(SEARCH("+", D552)),
     ISNUMBER(SEARCH("Cama", D552)),
     ISNUMBER(SEARCH("Espaldar", D552)),
     ISNUMBER(SEARCH("Juego", D552)),
     ISNUMBER(SEARCH("Sofacama", D552)),
     ISNUMBER(SEARCH("Cuadro", D552))
   ),
   4,
   IFERROR(INDEX(INVENTARIO!A:H, MATCH(C552, INVENTARIO!A:A, 0), 6), 0)
)</f>
        <v>4</v>
      </c>
      <c r="H552">
        <v>4</v>
      </c>
      <c r="I552">
        <f t="shared" ref="I552:I560" si="65">+IF(H552=F552,1,0)</f>
        <v>1</v>
      </c>
    </row>
    <row r="553" spans="1:9" ht="79.2">
      <c r="A553" s="5" t="s">
        <v>933</v>
      </c>
      <c r="B553" s="5" t="s">
        <v>937</v>
      </c>
      <c r="C553" s="9" t="s">
        <v>2106</v>
      </c>
      <c r="D553" s="7" t="str">
        <f>"     "&amp;D550</f>
        <v xml:space="preserve">     Combo Cama Vítale Queen + Colchón 1 Pill 26cm + Sabanas</v>
      </c>
      <c r="E553" s="5" t="s">
        <v>924</v>
      </c>
      <c r="F553" s="6">
        <v>4</v>
      </c>
      <c r="G553">
        <f>IF(
   OR(
     ISNUMBER(SEARCH("Combo", D553)),
     ISNUMBER(SEARCH("Set", D553)),
     ISNUMBER(SEARCH("+", D553)),
     ISNUMBER(SEARCH("Cama", D553)),
     ISNUMBER(SEARCH("Espaldar", D553)),
     ISNUMBER(SEARCH("Juego", D553)),
     ISNUMBER(SEARCH("Sofacama", D553)),
     ISNUMBER(SEARCH("Cuadro", D553))
   ),
   4,
   IFERROR(INDEX(INVENTARIO!A:H, MATCH(C553, INVENTARIO!A:A, 0), 6), 0)
)</f>
        <v>4</v>
      </c>
      <c r="H553">
        <v>4</v>
      </c>
      <c r="I553">
        <f t="shared" si="65"/>
        <v>1</v>
      </c>
    </row>
    <row r="554" spans="1:9" ht="79.2">
      <c r="A554" s="5" t="s">
        <v>933</v>
      </c>
      <c r="B554" s="5" t="s">
        <v>938</v>
      </c>
      <c r="C554" s="9" t="s">
        <v>2107</v>
      </c>
      <c r="D554" s="7" t="str">
        <f>"     "&amp;D550</f>
        <v xml:space="preserve">     Combo Cama Vítale Queen + Colchón 1 Pill 26cm + Sabanas</v>
      </c>
      <c r="E554" s="5" t="s">
        <v>300</v>
      </c>
      <c r="F554" s="6">
        <v>4</v>
      </c>
      <c r="G554">
        <f>IF(
   OR(
     ISNUMBER(SEARCH("Combo", D554)),
     ISNUMBER(SEARCH("Set", D554)),
     ISNUMBER(SEARCH("+", D554)),
     ISNUMBER(SEARCH("Cama", D554)),
     ISNUMBER(SEARCH("Espaldar", D554)),
     ISNUMBER(SEARCH("Juego", D554)),
     ISNUMBER(SEARCH("Sofacama", D554)),
     ISNUMBER(SEARCH("Cuadro", D554))
   ),
   4,
   IFERROR(INDEX(INVENTARIO!A:H, MATCH(C554, INVENTARIO!A:A, 0), 6), 0)
)</f>
        <v>4</v>
      </c>
      <c r="H554">
        <v>4</v>
      </c>
      <c r="I554">
        <f t="shared" si="65"/>
        <v>1</v>
      </c>
    </row>
    <row r="555" spans="1:9" ht="79.2">
      <c r="A555" s="5" t="s">
        <v>933</v>
      </c>
      <c r="B555" s="5" t="s">
        <v>939</v>
      </c>
      <c r="C555" s="9" t="s">
        <v>2108</v>
      </c>
      <c r="D555" s="7" t="str">
        <f>"     "&amp;D550</f>
        <v xml:space="preserve">     Combo Cama Vítale Queen + Colchón 1 Pill 26cm + Sabanas</v>
      </c>
      <c r="E555" s="5" t="s">
        <v>302</v>
      </c>
      <c r="F555" s="6">
        <v>4</v>
      </c>
      <c r="G555">
        <f>IF(
   OR(
     ISNUMBER(SEARCH("Combo", D555)),
     ISNUMBER(SEARCH("Set", D555)),
     ISNUMBER(SEARCH("+", D555)),
     ISNUMBER(SEARCH("Cama", D555)),
     ISNUMBER(SEARCH("Espaldar", D555)),
     ISNUMBER(SEARCH("Juego", D555)),
     ISNUMBER(SEARCH("Sofacama", D555)),
     ISNUMBER(SEARCH("Cuadro", D555))
   ),
   4,
   IFERROR(INDEX(INVENTARIO!A:H, MATCH(C555, INVENTARIO!A:A, 0), 6), 0)
)</f>
        <v>4</v>
      </c>
      <c r="H555">
        <v>4</v>
      </c>
      <c r="I555">
        <f t="shared" si="65"/>
        <v>1</v>
      </c>
    </row>
    <row r="556" spans="1:9" ht="79.2">
      <c r="A556" s="5" t="s">
        <v>933</v>
      </c>
      <c r="B556" s="5" t="s">
        <v>940</v>
      </c>
      <c r="C556" s="9" t="s">
        <v>2109</v>
      </c>
      <c r="D556" s="7" t="str">
        <f>"     "&amp;D550</f>
        <v xml:space="preserve">     Combo Cama Vítale Queen + Colchón 1 Pill 26cm + Sabanas</v>
      </c>
      <c r="E556" s="5" t="s">
        <v>304</v>
      </c>
      <c r="F556" s="6">
        <v>4</v>
      </c>
      <c r="G556">
        <f>IF(
   OR(
     ISNUMBER(SEARCH("Combo", D556)),
     ISNUMBER(SEARCH("Set", D556)),
     ISNUMBER(SEARCH("+", D556)),
     ISNUMBER(SEARCH("Cama", D556)),
     ISNUMBER(SEARCH("Espaldar", D556)),
     ISNUMBER(SEARCH("Juego", D556)),
     ISNUMBER(SEARCH("Sofacama", D556)),
     ISNUMBER(SEARCH("Cuadro", D556))
   ),
   4,
   IFERROR(INDEX(INVENTARIO!A:H, MATCH(C556, INVENTARIO!A:A, 0), 6), 0)
)</f>
        <v>4</v>
      </c>
      <c r="H556">
        <v>4</v>
      </c>
      <c r="I556">
        <f t="shared" si="65"/>
        <v>1</v>
      </c>
    </row>
    <row r="557" spans="1:9" ht="79.2">
      <c r="A557" s="5" t="s">
        <v>933</v>
      </c>
      <c r="B557" s="5" t="s">
        <v>941</v>
      </c>
      <c r="C557" s="9" t="s">
        <v>2110</v>
      </c>
      <c r="D557" s="7" t="str">
        <f>"     "&amp;D550</f>
        <v xml:space="preserve">     Combo Cama Vítale Queen + Colchón 1 Pill 26cm + Sabanas</v>
      </c>
      <c r="E557" s="5" t="s">
        <v>297</v>
      </c>
      <c r="F557" s="6">
        <v>4</v>
      </c>
      <c r="G557">
        <f>IF(
   OR(
     ISNUMBER(SEARCH("Combo", D557)),
     ISNUMBER(SEARCH("Set", D557)),
     ISNUMBER(SEARCH("+", D557)),
     ISNUMBER(SEARCH("Cama", D557)),
     ISNUMBER(SEARCH("Espaldar", D557)),
     ISNUMBER(SEARCH("Juego", D557)),
     ISNUMBER(SEARCH("Sofacama", D557)),
     ISNUMBER(SEARCH("Cuadro", D557))
   ),
   4,
   IFERROR(INDEX(INVENTARIO!A:H, MATCH(C557, INVENTARIO!A:A, 0), 6), 0)
)</f>
        <v>4</v>
      </c>
      <c r="H557">
        <v>4</v>
      </c>
      <c r="I557">
        <f t="shared" si="65"/>
        <v>1</v>
      </c>
    </row>
    <row r="558" spans="1:9" ht="79.2">
      <c r="A558" s="5" t="s">
        <v>933</v>
      </c>
      <c r="B558" s="5" t="s">
        <v>942</v>
      </c>
      <c r="C558" s="9" t="s">
        <v>2111</v>
      </c>
      <c r="D558" s="7" t="str">
        <f>"     "&amp;D550</f>
        <v xml:space="preserve">     Combo Cama Vítale Queen + Colchón 1 Pill 26cm + Sabanas</v>
      </c>
      <c r="E558" s="5" t="s">
        <v>48</v>
      </c>
      <c r="F558" s="6">
        <v>4</v>
      </c>
      <c r="G558">
        <f>IF(
   OR(
     ISNUMBER(SEARCH("Combo", D558)),
     ISNUMBER(SEARCH("Set", D558)),
     ISNUMBER(SEARCH("+", D558)),
     ISNUMBER(SEARCH("Cama", D558)),
     ISNUMBER(SEARCH("Espaldar", D558)),
     ISNUMBER(SEARCH("Juego", D558)),
     ISNUMBER(SEARCH("Sofacama", D558)),
     ISNUMBER(SEARCH("Cuadro", D558))
   ),
   4,
   IFERROR(INDEX(INVENTARIO!A:H, MATCH(C558, INVENTARIO!A:A, 0), 6), 0)
)</f>
        <v>4</v>
      </c>
      <c r="H558">
        <v>4</v>
      </c>
      <c r="I558">
        <f t="shared" si="65"/>
        <v>1</v>
      </c>
    </row>
    <row r="559" spans="1:9" ht="79.2">
      <c r="A559" s="5" t="s">
        <v>933</v>
      </c>
      <c r="B559" s="5" t="s">
        <v>943</v>
      </c>
      <c r="C559" s="9" t="s">
        <v>2112</v>
      </c>
      <c r="D559" s="7" t="str">
        <f>"     "&amp;D550</f>
        <v xml:space="preserve">     Combo Cama Vítale Queen + Colchón 1 Pill 26cm + Sabanas</v>
      </c>
      <c r="E559" s="5" t="s">
        <v>36</v>
      </c>
      <c r="F559" s="6">
        <v>4</v>
      </c>
      <c r="G559">
        <f>IF(
   OR(
     ISNUMBER(SEARCH("Combo", D559)),
     ISNUMBER(SEARCH("Set", D559)),
     ISNUMBER(SEARCH("+", D559)),
     ISNUMBER(SEARCH("Cama", D559)),
     ISNUMBER(SEARCH("Espaldar", D559)),
     ISNUMBER(SEARCH("Juego", D559)),
     ISNUMBER(SEARCH("Sofacama", D559)),
     ISNUMBER(SEARCH("Cuadro", D559))
   ),
   4,
   IFERROR(INDEX(INVENTARIO!A:H, MATCH(C559, INVENTARIO!A:A, 0), 6), 0)
)</f>
        <v>4</v>
      </c>
      <c r="H559">
        <v>4</v>
      </c>
      <c r="I559">
        <f t="shared" si="65"/>
        <v>1</v>
      </c>
    </row>
    <row r="560" spans="1:9">
      <c r="A560" s="5" t="s">
        <v>944</v>
      </c>
      <c r="B560" s="5"/>
      <c r="C560" s="5" t="s">
        <v>6</v>
      </c>
      <c r="D560" s="9" t="s">
        <v>945</v>
      </c>
      <c r="E560" s="5" t="s">
        <v>16</v>
      </c>
      <c r="F560" s="8"/>
      <c r="I560">
        <f t="shared" si="65"/>
        <v>1</v>
      </c>
    </row>
    <row r="561" spans="1:9" ht="79.2">
      <c r="A561" s="5" t="s">
        <v>944</v>
      </c>
      <c r="B561" s="5" t="s">
        <v>946</v>
      </c>
      <c r="C561" s="9" t="s">
        <v>2113</v>
      </c>
      <c r="D561" s="7" t="str">
        <f>"     "&amp;D560</f>
        <v xml:space="preserve">     Combo Cama Gabor King + Colchón 1 Pill 26cm + Sabanas</v>
      </c>
      <c r="E561" s="5" t="s">
        <v>34</v>
      </c>
      <c r="F561" s="6">
        <v>4</v>
      </c>
      <c r="G561">
        <f>IF(
   OR(
     ISNUMBER(SEARCH("Combo", D561)),
     ISNUMBER(SEARCH("Set", D561)),
     ISNUMBER(SEARCH("+", D561)),
     ISNUMBER(SEARCH("Cama", D561)),
     ISNUMBER(SEARCH("Espaldar", D561)),
     ISNUMBER(SEARCH("Juego", D561)),
     ISNUMBER(SEARCH("Sofacama", D561)),
     ISNUMBER(SEARCH("Cuadro", D561))
   ),
   4,
   IFERROR(INDEX(INVENTARIO!A:H, MATCH(C561, INVENTARIO!A:A, 0), 6), 0)
)</f>
        <v>4</v>
      </c>
      <c r="H561">
        <v>4</v>
      </c>
    </row>
    <row r="562" spans="1:9" ht="79.2">
      <c r="A562" s="5" t="s">
        <v>944</v>
      </c>
      <c r="B562" s="5" t="s">
        <v>947</v>
      </c>
      <c r="C562" s="9" t="s">
        <v>2114</v>
      </c>
      <c r="D562" s="7" t="str">
        <f>"     "&amp;D560</f>
        <v xml:space="preserve">     Combo Cama Gabor King + Colchón 1 Pill 26cm + Sabanas</v>
      </c>
      <c r="E562" s="5" t="s">
        <v>12</v>
      </c>
      <c r="F562" s="6">
        <v>4</v>
      </c>
      <c r="G562">
        <f>IF(
   OR(
     ISNUMBER(SEARCH("Combo", D562)),
     ISNUMBER(SEARCH("Set", D562)),
     ISNUMBER(SEARCH("+", D562)),
     ISNUMBER(SEARCH("Cama", D562)),
     ISNUMBER(SEARCH("Espaldar", D562)),
     ISNUMBER(SEARCH("Juego", D562)),
     ISNUMBER(SEARCH("Sofacama", D562)),
     ISNUMBER(SEARCH("Cuadro", D562))
   ),
   4,
   IFERROR(INDEX(INVENTARIO!A:H, MATCH(C562, INVENTARIO!A:A, 0), 6), 0)
)</f>
        <v>4</v>
      </c>
      <c r="H562">
        <v>4</v>
      </c>
      <c r="I562">
        <f t="shared" ref="I562:I570" si="66">+IF(H562=F562,1,0)</f>
        <v>1</v>
      </c>
    </row>
    <row r="563" spans="1:9" ht="79.2">
      <c r="A563" s="5" t="s">
        <v>944</v>
      </c>
      <c r="B563" s="5" t="s">
        <v>948</v>
      </c>
      <c r="C563" s="9" t="s">
        <v>2115</v>
      </c>
      <c r="D563" s="7" t="str">
        <f>"     "&amp;D560</f>
        <v xml:space="preserve">     Combo Cama Gabor King + Colchón 1 Pill 26cm + Sabanas</v>
      </c>
      <c r="E563" s="5" t="s">
        <v>300</v>
      </c>
      <c r="F563" s="6">
        <v>4</v>
      </c>
      <c r="G563">
        <f>IF(
   OR(
     ISNUMBER(SEARCH("Combo", D563)),
     ISNUMBER(SEARCH("Set", D563)),
     ISNUMBER(SEARCH("+", D563)),
     ISNUMBER(SEARCH("Cama", D563)),
     ISNUMBER(SEARCH("Espaldar", D563)),
     ISNUMBER(SEARCH("Juego", D563)),
     ISNUMBER(SEARCH("Sofacama", D563)),
     ISNUMBER(SEARCH("Cuadro", D563))
   ),
   4,
   IFERROR(INDEX(INVENTARIO!A:H, MATCH(C563, INVENTARIO!A:A, 0), 6), 0)
)</f>
        <v>4</v>
      </c>
      <c r="H563">
        <v>4</v>
      </c>
      <c r="I563">
        <f t="shared" si="66"/>
        <v>1</v>
      </c>
    </row>
    <row r="564" spans="1:9" ht="79.2">
      <c r="A564" s="5" t="s">
        <v>944</v>
      </c>
      <c r="B564" s="5" t="s">
        <v>949</v>
      </c>
      <c r="C564" s="9" t="s">
        <v>2116</v>
      </c>
      <c r="D564" s="7" t="str">
        <f>"     "&amp;D560</f>
        <v xml:space="preserve">     Combo Cama Gabor King + Colchón 1 Pill 26cm + Sabanas</v>
      </c>
      <c r="E564" s="5" t="s">
        <v>302</v>
      </c>
      <c r="F564" s="6">
        <v>4</v>
      </c>
      <c r="G564">
        <f>IF(
   OR(
     ISNUMBER(SEARCH("Combo", D564)),
     ISNUMBER(SEARCH("Set", D564)),
     ISNUMBER(SEARCH("+", D564)),
     ISNUMBER(SEARCH("Cama", D564)),
     ISNUMBER(SEARCH("Espaldar", D564)),
     ISNUMBER(SEARCH("Juego", D564)),
     ISNUMBER(SEARCH("Sofacama", D564)),
     ISNUMBER(SEARCH("Cuadro", D564))
   ),
   4,
   IFERROR(INDEX(INVENTARIO!A:H, MATCH(C564, INVENTARIO!A:A, 0), 6), 0)
)</f>
        <v>4</v>
      </c>
      <c r="H564">
        <v>4</v>
      </c>
      <c r="I564">
        <f t="shared" si="66"/>
        <v>1</v>
      </c>
    </row>
    <row r="565" spans="1:9" ht="79.2">
      <c r="A565" s="5" t="s">
        <v>944</v>
      </c>
      <c r="B565" s="5" t="s">
        <v>950</v>
      </c>
      <c r="C565" s="9" t="s">
        <v>2117</v>
      </c>
      <c r="D565" s="7" t="str">
        <f>"     "&amp;D560</f>
        <v xml:space="preserve">     Combo Cama Gabor King + Colchón 1 Pill 26cm + Sabanas</v>
      </c>
      <c r="E565" s="5" t="s">
        <v>304</v>
      </c>
      <c r="F565" s="6">
        <v>4</v>
      </c>
      <c r="G565">
        <f>IF(
   OR(
     ISNUMBER(SEARCH("Combo", D565)),
     ISNUMBER(SEARCH("Set", D565)),
     ISNUMBER(SEARCH("+", D565)),
     ISNUMBER(SEARCH("Cama", D565)),
     ISNUMBER(SEARCH("Espaldar", D565)),
     ISNUMBER(SEARCH("Juego", D565)),
     ISNUMBER(SEARCH("Sofacama", D565)),
     ISNUMBER(SEARCH("Cuadro", D565))
   ),
   4,
   IFERROR(INDEX(INVENTARIO!A:H, MATCH(C565, INVENTARIO!A:A, 0), 6), 0)
)</f>
        <v>4</v>
      </c>
      <c r="H565">
        <v>4</v>
      </c>
      <c r="I565">
        <f t="shared" si="66"/>
        <v>1</v>
      </c>
    </row>
    <row r="566" spans="1:9" ht="79.2">
      <c r="A566" s="5" t="s">
        <v>944</v>
      </c>
      <c r="B566" s="5" t="s">
        <v>951</v>
      </c>
      <c r="C566" s="9" t="s">
        <v>2118</v>
      </c>
      <c r="D566" s="7" t="str">
        <f>"     "&amp;D560</f>
        <v xml:space="preserve">     Combo Cama Gabor King + Colchón 1 Pill 26cm + Sabanas</v>
      </c>
      <c r="E566" s="5" t="s">
        <v>297</v>
      </c>
      <c r="F566" s="6">
        <v>4</v>
      </c>
      <c r="G566">
        <f>IF(
   OR(
     ISNUMBER(SEARCH("Combo", D566)),
     ISNUMBER(SEARCH("Set", D566)),
     ISNUMBER(SEARCH("+", D566)),
     ISNUMBER(SEARCH("Cama", D566)),
     ISNUMBER(SEARCH("Espaldar", D566)),
     ISNUMBER(SEARCH("Juego", D566)),
     ISNUMBER(SEARCH("Sofacama", D566)),
     ISNUMBER(SEARCH("Cuadro", D566))
   ),
   4,
   IFERROR(INDEX(INVENTARIO!A:H, MATCH(C566, INVENTARIO!A:A, 0), 6), 0)
)</f>
        <v>4</v>
      </c>
      <c r="H566">
        <v>4</v>
      </c>
      <c r="I566">
        <f t="shared" si="66"/>
        <v>1</v>
      </c>
    </row>
    <row r="567" spans="1:9" ht="79.2">
      <c r="A567" s="5" t="s">
        <v>944</v>
      </c>
      <c r="B567" s="5" t="s">
        <v>952</v>
      </c>
      <c r="C567" s="9" t="s">
        <v>2119</v>
      </c>
      <c r="D567" s="7" t="str">
        <f>"     "&amp;D560</f>
        <v xml:space="preserve">     Combo Cama Gabor King + Colchón 1 Pill 26cm + Sabanas</v>
      </c>
      <c r="E567" s="5" t="s">
        <v>306</v>
      </c>
      <c r="F567" s="6">
        <v>4</v>
      </c>
      <c r="G567">
        <f>IF(
   OR(
     ISNUMBER(SEARCH("Combo", D567)),
     ISNUMBER(SEARCH("Set", D567)),
     ISNUMBER(SEARCH("+", D567)),
     ISNUMBER(SEARCH("Cama", D567)),
     ISNUMBER(SEARCH("Espaldar", D567)),
     ISNUMBER(SEARCH("Juego", D567)),
     ISNUMBER(SEARCH("Sofacama", D567)),
     ISNUMBER(SEARCH("Cuadro", D567))
   ),
   4,
   IFERROR(INDEX(INVENTARIO!A:H, MATCH(C567, INVENTARIO!A:A, 0), 6), 0)
)</f>
        <v>4</v>
      </c>
      <c r="H567">
        <v>4</v>
      </c>
      <c r="I567">
        <f t="shared" si="66"/>
        <v>1</v>
      </c>
    </row>
    <row r="568" spans="1:9" ht="79.2">
      <c r="A568" s="5" t="s">
        <v>944</v>
      </c>
      <c r="B568" s="5" t="s">
        <v>953</v>
      </c>
      <c r="C568" s="9" t="s">
        <v>2120</v>
      </c>
      <c r="D568" s="7" t="str">
        <f>"     "&amp;D560</f>
        <v xml:space="preserve">     Combo Cama Gabor King + Colchón 1 Pill 26cm + Sabanas</v>
      </c>
      <c r="E568" s="5" t="s">
        <v>48</v>
      </c>
      <c r="F568" s="6">
        <v>4</v>
      </c>
      <c r="G568">
        <f>IF(
   OR(
     ISNUMBER(SEARCH("Combo", D568)),
     ISNUMBER(SEARCH("Set", D568)),
     ISNUMBER(SEARCH("+", D568)),
     ISNUMBER(SEARCH("Cama", D568)),
     ISNUMBER(SEARCH("Espaldar", D568)),
     ISNUMBER(SEARCH("Juego", D568)),
     ISNUMBER(SEARCH("Sofacama", D568)),
     ISNUMBER(SEARCH("Cuadro", D568))
   ),
   4,
   IFERROR(INDEX(INVENTARIO!A:H, MATCH(C568, INVENTARIO!A:A, 0), 6), 0)
)</f>
        <v>4</v>
      </c>
      <c r="H568">
        <v>4</v>
      </c>
      <c r="I568">
        <f t="shared" si="66"/>
        <v>1</v>
      </c>
    </row>
    <row r="569" spans="1:9" ht="79.2">
      <c r="A569" s="5" t="s">
        <v>944</v>
      </c>
      <c r="B569" s="5" t="s">
        <v>954</v>
      </c>
      <c r="C569" s="9" t="s">
        <v>2121</v>
      </c>
      <c r="D569" s="7" t="str">
        <f>"     "&amp;D560</f>
        <v xml:space="preserve">     Combo Cama Gabor King + Colchón 1 Pill 26cm + Sabanas</v>
      </c>
      <c r="E569" s="5" t="s">
        <v>36</v>
      </c>
      <c r="F569" s="6">
        <v>4</v>
      </c>
      <c r="G569">
        <f>IF(
   OR(
     ISNUMBER(SEARCH("Combo", D569)),
     ISNUMBER(SEARCH("Set", D569)),
     ISNUMBER(SEARCH("+", D569)),
     ISNUMBER(SEARCH("Cama", D569)),
     ISNUMBER(SEARCH("Espaldar", D569)),
     ISNUMBER(SEARCH("Juego", D569)),
     ISNUMBER(SEARCH("Sofacama", D569)),
     ISNUMBER(SEARCH("Cuadro", D569))
   ),
   4,
   IFERROR(INDEX(INVENTARIO!A:H, MATCH(C569, INVENTARIO!A:A, 0), 6), 0)
)</f>
        <v>4</v>
      </c>
      <c r="H569">
        <v>4</v>
      </c>
      <c r="I569">
        <f t="shared" si="66"/>
        <v>1</v>
      </c>
    </row>
    <row r="570" spans="1:9">
      <c r="A570" s="5" t="s">
        <v>955</v>
      </c>
      <c r="B570" s="5"/>
      <c r="C570" s="5" t="s">
        <v>6</v>
      </c>
      <c r="D570" s="9" t="s">
        <v>956</v>
      </c>
      <c r="E570" s="5" t="s">
        <v>16</v>
      </c>
      <c r="F570" s="8"/>
      <c r="I570">
        <f t="shared" si="66"/>
        <v>1</v>
      </c>
    </row>
    <row r="571" spans="1:9" ht="105.6">
      <c r="A571" s="5" t="s">
        <v>955</v>
      </c>
      <c r="B571" s="5" t="s">
        <v>957</v>
      </c>
      <c r="C571" s="9" t="s">
        <v>2122</v>
      </c>
      <c r="D571" s="7" t="str">
        <f>"     "&amp;D570</f>
        <v xml:space="preserve">     Combo Cama Queen + Cabecero Hampton Gratis Sabanas 300 Hilos</v>
      </c>
      <c r="E571" s="5" t="s">
        <v>12</v>
      </c>
      <c r="F571" s="6">
        <v>4</v>
      </c>
      <c r="G571">
        <f>IF(
   OR(
     ISNUMBER(SEARCH("Combo", D571)),
     ISNUMBER(SEARCH("Set", D571)),
     ISNUMBER(SEARCH("+", D571)),
     ISNUMBER(SEARCH("Cama", D571)),
     ISNUMBER(SEARCH("Espaldar", D571)),
     ISNUMBER(SEARCH("Juego", D571)),
     ISNUMBER(SEARCH("Sofacama", D571)),
     ISNUMBER(SEARCH("Cuadro", D571))
   ),
   4,
   IFERROR(INDEX(INVENTARIO!A:H, MATCH(C571, INVENTARIO!A:A, 0), 6), 0)
)</f>
        <v>4</v>
      </c>
      <c r="H571">
        <v>4</v>
      </c>
    </row>
    <row r="572" spans="1:9" ht="105.6">
      <c r="A572" s="5" t="s">
        <v>955</v>
      </c>
      <c r="B572" s="5" t="s">
        <v>958</v>
      </c>
      <c r="C572" s="9" t="s">
        <v>2123</v>
      </c>
      <c r="D572" s="7" t="str">
        <f>"     "&amp;D570</f>
        <v xml:space="preserve">     Combo Cama Queen + Cabecero Hampton Gratis Sabanas 300 Hilos</v>
      </c>
      <c r="E572" s="5" t="s">
        <v>34</v>
      </c>
      <c r="F572" s="6">
        <v>4</v>
      </c>
      <c r="G572">
        <f>IF(
   OR(
     ISNUMBER(SEARCH("Combo", D572)),
     ISNUMBER(SEARCH("Set", D572)),
     ISNUMBER(SEARCH("+", D572)),
     ISNUMBER(SEARCH("Cama", D572)),
     ISNUMBER(SEARCH("Espaldar", D572)),
     ISNUMBER(SEARCH("Juego", D572)),
     ISNUMBER(SEARCH("Sofacama", D572)),
     ISNUMBER(SEARCH("Cuadro", D572))
   ),
   4,
   IFERROR(INDEX(INVENTARIO!A:H, MATCH(C572, INVENTARIO!A:A, 0), 6), 0)
)</f>
        <v>4</v>
      </c>
      <c r="H572">
        <v>4</v>
      </c>
      <c r="I572">
        <f t="shared" ref="I572:I580" si="67">+IF(H572=F572,1,0)</f>
        <v>1</v>
      </c>
    </row>
    <row r="573" spans="1:9" ht="105.6">
      <c r="A573" s="5" t="s">
        <v>955</v>
      </c>
      <c r="B573" s="5" t="s">
        <v>959</v>
      </c>
      <c r="C573" s="9" t="s">
        <v>2124</v>
      </c>
      <c r="D573" s="7" t="str">
        <f>"     "&amp;D570</f>
        <v xml:space="preserve">     Combo Cama Queen + Cabecero Hampton Gratis Sabanas 300 Hilos</v>
      </c>
      <c r="E573" s="5" t="s">
        <v>300</v>
      </c>
      <c r="F573" s="6">
        <v>4</v>
      </c>
      <c r="G573">
        <f>IF(
   OR(
     ISNUMBER(SEARCH("Combo", D573)),
     ISNUMBER(SEARCH("Set", D573)),
     ISNUMBER(SEARCH("+", D573)),
     ISNUMBER(SEARCH("Cama", D573)),
     ISNUMBER(SEARCH("Espaldar", D573)),
     ISNUMBER(SEARCH("Juego", D573)),
     ISNUMBER(SEARCH("Sofacama", D573)),
     ISNUMBER(SEARCH("Cuadro", D573))
   ),
   4,
   IFERROR(INDEX(INVENTARIO!A:H, MATCH(C573, INVENTARIO!A:A, 0), 6), 0)
)</f>
        <v>4</v>
      </c>
      <c r="H573">
        <v>4</v>
      </c>
      <c r="I573">
        <f t="shared" si="67"/>
        <v>1</v>
      </c>
    </row>
    <row r="574" spans="1:9" ht="105.6">
      <c r="A574" s="5" t="s">
        <v>955</v>
      </c>
      <c r="B574" s="5" t="s">
        <v>960</v>
      </c>
      <c r="C574" s="9" t="s">
        <v>2125</v>
      </c>
      <c r="D574" s="7" t="str">
        <f>"     "&amp;D570</f>
        <v xml:space="preserve">     Combo Cama Queen + Cabecero Hampton Gratis Sabanas 300 Hilos</v>
      </c>
      <c r="E574" s="5" t="s">
        <v>302</v>
      </c>
      <c r="F574" s="6">
        <v>4</v>
      </c>
      <c r="G574">
        <f>IF(
   OR(
     ISNUMBER(SEARCH("Combo", D574)),
     ISNUMBER(SEARCH("Set", D574)),
     ISNUMBER(SEARCH("+", D574)),
     ISNUMBER(SEARCH("Cama", D574)),
     ISNUMBER(SEARCH("Espaldar", D574)),
     ISNUMBER(SEARCH("Juego", D574)),
     ISNUMBER(SEARCH("Sofacama", D574)),
     ISNUMBER(SEARCH("Cuadro", D574))
   ),
   4,
   IFERROR(INDEX(INVENTARIO!A:H, MATCH(C574, INVENTARIO!A:A, 0), 6), 0)
)</f>
        <v>4</v>
      </c>
      <c r="H574">
        <v>4</v>
      </c>
      <c r="I574">
        <f t="shared" si="67"/>
        <v>1</v>
      </c>
    </row>
    <row r="575" spans="1:9" ht="105.6">
      <c r="A575" s="5" t="s">
        <v>955</v>
      </c>
      <c r="B575" s="5" t="s">
        <v>961</v>
      </c>
      <c r="C575" s="9" t="s">
        <v>2126</v>
      </c>
      <c r="D575" s="7" t="str">
        <f>"     "&amp;D570</f>
        <v xml:space="preserve">     Combo Cama Queen + Cabecero Hampton Gratis Sabanas 300 Hilos</v>
      </c>
      <c r="E575" s="5" t="s">
        <v>304</v>
      </c>
      <c r="F575" s="6">
        <v>4</v>
      </c>
      <c r="G575">
        <f>IF(
   OR(
     ISNUMBER(SEARCH("Combo", D575)),
     ISNUMBER(SEARCH("Set", D575)),
     ISNUMBER(SEARCH("+", D575)),
     ISNUMBER(SEARCH("Cama", D575)),
     ISNUMBER(SEARCH("Espaldar", D575)),
     ISNUMBER(SEARCH("Juego", D575)),
     ISNUMBER(SEARCH("Sofacama", D575)),
     ISNUMBER(SEARCH("Cuadro", D575))
   ),
   4,
   IFERROR(INDEX(INVENTARIO!A:H, MATCH(C575, INVENTARIO!A:A, 0), 6), 0)
)</f>
        <v>4</v>
      </c>
      <c r="H575">
        <v>4</v>
      </c>
      <c r="I575">
        <f t="shared" si="67"/>
        <v>1</v>
      </c>
    </row>
    <row r="576" spans="1:9" ht="105.6">
      <c r="A576" s="5" t="s">
        <v>955</v>
      </c>
      <c r="B576" s="5" t="s">
        <v>962</v>
      </c>
      <c r="C576" s="9" t="s">
        <v>2127</v>
      </c>
      <c r="D576" s="7" t="str">
        <f>"     "&amp;D570</f>
        <v xml:space="preserve">     Combo Cama Queen + Cabecero Hampton Gratis Sabanas 300 Hilos</v>
      </c>
      <c r="E576" s="5" t="s">
        <v>297</v>
      </c>
      <c r="F576" s="6">
        <v>4</v>
      </c>
      <c r="G576">
        <f>IF(
   OR(
     ISNUMBER(SEARCH("Combo", D576)),
     ISNUMBER(SEARCH("Set", D576)),
     ISNUMBER(SEARCH("+", D576)),
     ISNUMBER(SEARCH("Cama", D576)),
     ISNUMBER(SEARCH("Espaldar", D576)),
     ISNUMBER(SEARCH("Juego", D576)),
     ISNUMBER(SEARCH("Sofacama", D576)),
     ISNUMBER(SEARCH("Cuadro", D576))
   ),
   4,
   IFERROR(INDEX(INVENTARIO!A:H, MATCH(C576, INVENTARIO!A:A, 0), 6), 0)
)</f>
        <v>4</v>
      </c>
      <c r="H576">
        <v>4</v>
      </c>
      <c r="I576">
        <f t="shared" si="67"/>
        <v>1</v>
      </c>
    </row>
    <row r="577" spans="1:9" ht="105.6">
      <c r="A577" s="5" t="s">
        <v>955</v>
      </c>
      <c r="B577" s="5" t="s">
        <v>963</v>
      </c>
      <c r="C577" s="9" t="s">
        <v>2128</v>
      </c>
      <c r="D577" s="7" t="str">
        <f>"     "&amp;D570</f>
        <v xml:space="preserve">     Combo Cama Queen + Cabecero Hampton Gratis Sabanas 300 Hilos</v>
      </c>
      <c r="E577" s="5" t="s">
        <v>306</v>
      </c>
      <c r="F577" s="6">
        <v>4</v>
      </c>
      <c r="G577">
        <f>IF(
   OR(
     ISNUMBER(SEARCH("Combo", D577)),
     ISNUMBER(SEARCH("Set", D577)),
     ISNUMBER(SEARCH("+", D577)),
     ISNUMBER(SEARCH("Cama", D577)),
     ISNUMBER(SEARCH("Espaldar", D577)),
     ISNUMBER(SEARCH("Juego", D577)),
     ISNUMBER(SEARCH("Sofacama", D577)),
     ISNUMBER(SEARCH("Cuadro", D577))
   ),
   4,
   IFERROR(INDEX(INVENTARIO!A:H, MATCH(C577, INVENTARIO!A:A, 0), 6), 0)
)</f>
        <v>4</v>
      </c>
      <c r="H577">
        <v>4</v>
      </c>
      <c r="I577">
        <f t="shared" si="67"/>
        <v>1</v>
      </c>
    </row>
    <row r="578" spans="1:9" ht="105.6">
      <c r="A578" s="5" t="s">
        <v>955</v>
      </c>
      <c r="B578" s="5" t="s">
        <v>964</v>
      </c>
      <c r="C578" s="9" t="s">
        <v>2129</v>
      </c>
      <c r="D578" s="7" t="str">
        <f>"     "&amp;D570</f>
        <v xml:space="preserve">     Combo Cama Queen + Cabecero Hampton Gratis Sabanas 300 Hilos</v>
      </c>
      <c r="E578" s="5" t="s">
        <v>48</v>
      </c>
      <c r="F578" s="6">
        <v>4</v>
      </c>
      <c r="G578">
        <f>IF(
   OR(
     ISNUMBER(SEARCH("Combo", D578)),
     ISNUMBER(SEARCH("Set", D578)),
     ISNUMBER(SEARCH("+", D578)),
     ISNUMBER(SEARCH("Cama", D578)),
     ISNUMBER(SEARCH("Espaldar", D578)),
     ISNUMBER(SEARCH("Juego", D578)),
     ISNUMBER(SEARCH("Sofacama", D578)),
     ISNUMBER(SEARCH("Cuadro", D578))
   ),
   4,
   IFERROR(INDEX(INVENTARIO!A:H, MATCH(C578, INVENTARIO!A:A, 0), 6), 0)
)</f>
        <v>4</v>
      </c>
      <c r="H578">
        <v>4</v>
      </c>
      <c r="I578">
        <f t="shared" si="67"/>
        <v>1</v>
      </c>
    </row>
    <row r="579" spans="1:9" ht="105.6">
      <c r="A579" s="5" t="s">
        <v>955</v>
      </c>
      <c r="B579" s="5" t="s">
        <v>965</v>
      </c>
      <c r="C579" s="9" t="s">
        <v>2130</v>
      </c>
      <c r="D579" s="7" t="str">
        <f>"     "&amp;D570</f>
        <v xml:space="preserve">     Combo Cama Queen + Cabecero Hampton Gratis Sabanas 300 Hilos</v>
      </c>
      <c r="E579" s="5" t="s">
        <v>36</v>
      </c>
      <c r="F579" s="6">
        <v>4</v>
      </c>
      <c r="G579">
        <f>IF(
   OR(
     ISNUMBER(SEARCH("Combo", D579)),
     ISNUMBER(SEARCH("Set", D579)),
     ISNUMBER(SEARCH("+", D579)),
     ISNUMBER(SEARCH("Cama", D579)),
     ISNUMBER(SEARCH("Espaldar", D579)),
     ISNUMBER(SEARCH("Juego", D579)),
     ISNUMBER(SEARCH("Sofacama", D579)),
     ISNUMBER(SEARCH("Cuadro", D579))
   ),
   4,
   IFERROR(INDEX(INVENTARIO!A:H, MATCH(C579, INVENTARIO!A:A, 0), 6), 0)
)</f>
        <v>4</v>
      </c>
      <c r="H579">
        <v>4</v>
      </c>
      <c r="I579">
        <f t="shared" si="67"/>
        <v>1</v>
      </c>
    </row>
    <row r="580" spans="1:9">
      <c r="A580" s="5" t="s">
        <v>966</v>
      </c>
      <c r="B580" s="5"/>
      <c r="C580" s="5" t="s">
        <v>6</v>
      </c>
      <c r="D580" s="9" t="s">
        <v>967</v>
      </c>
      <c r="E580" s="5" t="s">
        <v>16</v>
      </c>
      <c r="F580" s="8"/>
      <c r="I580">
        <f t="shared" si="67"/>
        <v>1</v>
      </c>
    </row>
    <row r="581" spans="1:9" ht="79.2">
      <c r="A581" s="5" t="s">
        <v>966</v>
      </c>
      <c r="B581" s="5" t="s">
        <v>968</v>
      </c>
      <c r="C581" s="9" t="s">
        <v>2131</v>
      </c>
      <c r="D581" s="7" t="str">
        <f>"     "&amp;D580</f>
        <v xml:space="preserve">     Combo Cama Vítale King + Colchón 1 Pill 26cm + Sabanas</v>
      </c>
      <c r="E581" s="5" t="s">
        <v>12</v>
      </c>
      <c r="F581" s="6">
        <v>4</v>
      </c>
      <c r="G581">
        <f>IF(
   OR(
     ISNUMBER(SEARCH("Combo", D581)),
     ISNUMBER(SEARCH("Set", D581)),
     ISNUMBER(SEARCH("+", D581)),
     ISNUMBER(SEARCH("Cama", D581)),
     ISNUMBER(SEARCH("Espaldar", D581)),
     ISNUMBER(SEARCH("Juego", D581)),
     ISNUMBER(SEARCH("Sofacama", D581)),
     ISNUMBER(SEARCH("Cuadro", D581))
   ),
   4,
   IFERROR(INDEX(INVENTARIO!A:H, MATCH(C581, INVENTARIO!A:A, 0), 6), 0)
)</f>
        <v>4</v>
      </c>
      <c r="H581">
        <v>4</v>
      </c>
    </row>
    <row r="582" spans="1:9" ht="79.2">
      <c r="A582" s="5" t="s">
        <v>966</v>
      </c>
      <c r="B582" s="5" t="s">
        <v>969</v>
      </c>
      <c r="C582" s="9" t="s">
        <v>2132</v>
      </c>
      <c r="D582" s="7" t="str">
        <f>"     "&amp;D580</f>
        <v xml:space="preserve">     Combo Cama Vítale King + Colchón 1 Pill 26cm + Sabanas</v>
      </c>
      <c r="E582" s="5" t="s">
        <v>34</v>
      </c>
      <c r="F582" s="6">
        <v>4</v>
      </c>
      <c r="G582">
        <f>IF(
   OR(
     ISNUMBER(SEARCH("Combo", D582)),
     ISNUMBER(SEARCH("Set", D582)),
     ISNUMBER(SEARCH("+", D582)),
     ISNUMBER(SEARCH("Cama", D582)),
     ISNUMBER(SEARCH("Espaldar", D582)),
     ISNUMBER(SEARCH("Juego", D582)),
     ISNUMBER(SEARCH("Sofacama", D582)),
     ISNUMBER(SEARCH("Cuadro", D582))
   ),
   4,
   IFERROR(INDEX(INVENTARIO!A:H, MATCH(C582, INVENTARIO!A:A, 0), 6), 0)
)</f>
        <v>4</v>
      </c>
      <c r="H582">
        <v>4</v>
      </c>
      <c r="I582">
        <f t="shared" ref="I582:I590" si="68">+IF(H582=F582,1,0)</f>
        <v>1</v>
      </c>
    </row>
    <row r="583" spans="1:9" ht="79.2">
      <c r="A583" s="5" t="s">
        <v>966</v>
      </c>
      <c r="B583" s="5" t="s">
        <v>970</v>
      </c>
      <c r="C583" s="9" t="s">
        <v>2133</v>
      </c>
      <c r="D583" s="7" t="str">
        <f>"     "&amp;D580</f>
        <v xml:space="preserve">     Combo Cama Vítale King + Colchón 1 Pill 26cm + Sabanas</v>
      </c>
      <c r="E583" s="5" t="s">
        <v>300</v>
      </c>
      <c r="F583" s="6">
        <v>4</v>
      </c>
      <c r="G583">
        <f>IF(
   OR(
     ISNUMBER(SEARCH("Combo", D583)),
     ISNUMBER(SEARCH("Set", D583)),
     ISNUMBER(SEARCH("+", D583)),
     ISNUMBER(SEARCH("Cama", D583)),
     ISNUMBER(SEARCH("Espaldar", D583)),
     ISNUMBER(SEARCH("Juego", D583)),
     ISNUMBER(SEARCH("Sofacama", D583)),
     ISNUMBER(SEARCH("Cuadro", D583))
   ),
   4,
   IFERROR(INDEX(INVENTARIO!A:H, MATCH(C583, INVENTARIO!A:A, 0), 6), 0)
)</f>
        <v>4</v>
      </c>
      <c r="H583">
        <v>4</v>
      </c>
      <c r="I583">
        <f t="shared" si="68"/>
        <v>1</v>
      </c>
    </row>
    <row r="584" spans="1:9" ht="79.2">
      <c r="A584" s="5" t="s">
        <v>966</v>
      </c>
      <c r="B584" s="5" t="s">
        <v>971</v>
      </c>
      <c r="C584" s="9" t="s">
        <v>2134</v>
      </c>
      <c r="D584" s="7" t="str">
        <f>"     "&amp;D580</f>
        <v xml:space="preserve">     Combo Cama Vítale King + Colchón 1 Pill 26cm + Sabanas</v>
      </c>
      <c r="E584" s="5" t="s">
        <v>302</v>
      </c>
      <c r="F584" s="6">
        <v>4</v>
      </c>
      <c r="G584">
        <f>IF(
   OR(
     ISNUMBER(SEARCH("Combo", D584)),
     ISNUMBER(SEARCH("Set", D584)),
     ISNUMBER(SEARCH("+", D584)),
     ISNUMBER(SEARCH("Cama", D584)),
     ISNUMBER(SEARCH("Espaldar", D584)),
     ISNUMBER(SEARCH("Juego", D584)),
     ISNUMBER(SEARCH("Sofacama", D584)),
     ISNUMBER(SEARCH("Cuadro", D584))
   ),
   4,
   IFERROR(INDEX(INVENTARIO!A:H, MATCH(C584, INVENTARIO!A:A, 0), 6), 0)
)</f>
        <v>4</v>
      </c>
      <c r="H584">
        <v>4</v>
      </c>
      <c r="I584">
        <f t="shared" si="68"/>
        <v>1</v>
      </c>
    </row>
    <row r="585" spans="1:9" ht="79.2">
      <c r="A585" s="5" t="s">
        <v>966</v>
      </c>
      <c r="B585" s="5" t="s">
        <v>972</v>
      </c>
      <c r="C585" s="9" t="s">
        <v>2135</v>
      </c>
      <c r="D585" s="7" t="str">
        <f>"     "&amp;D580</f>
        <v xml:space="preserve">     Combo Cama Vítale King + Colchón 1 Pill 26cm + Sabanas</v>
      </c>
      <c r="E585" s="5" t="s">
        <v>304</v>
      </c>
      <c r="F585" s="6">
        <v>4</v>
      </c>
      <c r="G585">
        <f>IF(
   OR(
     ISNUMBER(SEARCH("Combo", D585)),
     ISNUMBER(SEARCH("Set", D585)),
     ISNUMBER(SEARCH("+", D585)),
     ISNUMBER(SEARCH("Cama", D585)),
     ISNUMBER(SEARCH("Espaldar", D585)),
     ISNUMBER(SEARCH("Juego", D585)),
     ISNUMBER(SEARCH("Sofacama", D585)),
     ISNUMBER(SEARCH("Cuadro", D585))
   ),
   4,
   IFERROR(INDEX(INVENTARIO!A:H, MATCH(C585, INVENTARIO!A:A, 0), 6), 0)
)</f>
        <v>4</v>
      </c>
      <c r="H585">
        <v>4</v>
      </c>
      <c r="I585">
        <f t="shared" si="68"/>
        <v>1</v>
      </c>
    </row>
    <row r="586" spans="1:9" ht="79.2">
      <c r="A586" s="5" t="s">
        <v>966</v>
      </c>
      <c r="B586" s="5" t="s">
        <v>973</v>
      </c>
      <c r="C586" s="9" t="s">
        <v>2136</v>
      </c>
      <c r="D586" s="7" t="str">
        <f>"     "&amp;D580</f>
        <v xml:space="preserve">     Combo Cama Vítale King + Colchón 1 Pill 26cm + Sabanas</v>
      </c>
      <c r="E586" s="5" t="s">
        <v>297</v>
      </c>
      <c r="F586" s="6">
        <v>4</v>
      </c>
      <c r="G586">
        <f>IF(
   OR(
     ISNUMBER(SEARCH("Combo", D586)),
     ISNUMBER(SEARCH("Set", D586)),
     ISNUMBER(SEARCH("+", D586)),
     ISNUMBER(SEARCH("Cama", D586)),
     ISNUMBER(SEARCH("Espaldar", D586)),
     ISNUMBER(SEARCH("Juego", D586)),
     ISNUMBER(SEARCH("Sofacama", D586)),
     ISNUMBER(SEARCH("Cuadro", D586))
   ),
   4,
   IFERROR(INDEX(INVENTARIO!A:H, MATCH(C586, INVENTARIO!A:A, 0), 6), 0)
)</f>
        <v>4</v>
      </c>
      <c r="H586">
        <v>4</v>
      </c>
      <c r="I586">
        <f t="shared" si="68"/>
        <v>1</v>
      </c>
    </row>
    <row r="587" spans="1:9" ht="79.2">
      <c r="A587" s="5" t="s">
        <v>966</v>
      </c>
      <c r="B587" s="5" t="s">
        <v>974</v>
      </c>
      <c r="C587" s="9" t="s">
        <v>2137</v>
      </c>
      <c r="D587" s="7" t="str">
        <f>"     "&amp;D580</f>
        <v xml:space="preserve">     Combo Cama Vítale King + Colchón 1 Pill 26cm + Sabanas</v>
      </c>
      <c r="E587" s="5" t="s">
        <v>306</v>
      </c>
      <c r="F587" s="6">
        <v>4</v>
      </c>
      <c r="G587">
        <f>IF(
   OR(
     ISNUMBER(SEARCH("Combo", D587)),
     ISNUMBER(SEARCH("Set", D587)),
     ISNUMBER(SEARCH("+", D587)),
     ISNUMBER(SEARCH("Cama", D587)),
     ISNUMBER(SEARCH("Espaldar", D587)),
     ISNUMBER(SEARCH("Juego", D587)),
     ISNUMBER(SEARCH("Sofacama", D587)),
     ISNUMBER(SEARCH("Cuadro", D587))
   ),
   4,
   IFERROR(INDEX(INVENTARIO!A:H, MATCH(C587, INVENTARIO!A:A, 0), 6), 0)
)</f>
        <v>4</v>
      </c>
      <c r="H587">
        <v>4</v>
      </c>
      <c r="I587">
        <f t="shared" si="68"/>
        <v>1</v>
      </c>
    </row>
    <row r="588" spans="1:9" ht="79.2">
      <c r="A588" s="5" t="s">
        <v>966</v>
      </c>
      <c r="B588" s="5" t="s">
        <v>975</v>
      </c>
      <c r="C588" s="9" t="s">
        <v>2138</v>
      </c>
      <c r="D588" s="7" t="str">
        <f>"     "&amp;D580</f>
        <v xml:space="preserve">     Combo Cama Vítale King + Colchón 1 Pill 26cm + Sabanas</v>
      </c>
      <c r="E588" s="5" t="s">
        <v>48</v>
      </c>
      <c r="F588" s="6">
        <v>4</v>
      </c>
      <c r="G588">
        <f>IF(
   OR(
     ISNUMBER(SEARCH("Combo", D588)),
     ISNUMBER(SEARCH("Set", D588)),
     ISNUMBER(SEARCH("+", D588)),
     ISNUMBER(SEARCH("Cama", D588)),
     ISNUMBER(SEARCH("Espaldar", D588)),
     ISNUMBER(SEARCH("Juego", D588)),
     ISNUMBER(SEARCH("Sofacama", D588)),
     ISNUMBER(SEARCH("Cuadro", D588))
   ),
   4,
   IFERROR(INDEX(INVENTARIO!A:H, MATCH(C588, INVENTARIO!A:A, 0), 6), 0)
)</f>
        <v>4</v>
      </c>
      <c r="H588">
        <v>4</v>
      </c>
      <c r="I588">
        <f t="shared" si="68"/>
        <v>1</v>
      </c>
    </row>
    <row r="589" spans="1:9" ht="79.2">
      <c r="A589" s="5" t="s">
        <v>966</v>
      </c>
      <c r="B589" s="5" t="s">
        <v>976</v>
      </c>
      <c r="C589" s="9" t="s">
        <v>2139</v>
      </c>
      <c r="D589" s="7" t="str">
        <f>"     "&amp;D580</f>
        <v xml:space="preserve">     Combo Cama Vítale King + Colchón 1 Pill 26cm + Sabanas</v>
      </c>
      <c r="E589" s="5" t="s">
        <v>36</v>
      </c>
      <c r="F589" s="6">
        <v>4</v>
      </c>
      <c r="G589">
        <f>IF(
   OR(
     ISNUMBER(SEARCH("Combo", D589)),
     ISNUMBER(SEARCH("Set", D589)),
     ISNUMBER(SEARCH("+", D589)),
     ISNUMBER(SEARCH("Cama", D589)),
     ISNUMBER(SEARCH("Espaldar", D589)),
     ISNUMBER(SEARCH("Juego", D589)),
     ISNUMBER(SEARCH("Sofacama", D589)),
     ISNUMBER(SEARCH("Cuadro", D589))
   ),
   4,
   IFERROR(INDEX(INVENTARIO!A:H, MATCH(C589, INVENTARIO!A:A, 0), 6), 0)
)</f>
        <v>4</v>
      </c>
      <c r="H589">
        <v>4</v>
      </c>
      <c r="I589">
        <f t="shared" si="68"/>
        <v>1</v>
      </c>
    </row>
    <row r="590" spans="1:9">
      <c r="A590" s="5" t="s">
        <v>977</v>
      </c>
      <c r="B590" s="5"/>
      <c r="C590" s="5" t="s">
        <v>6</v>
      </c>
      <c r="D590" s="9" t="s">
        <v>978</v>
      </c>
      <c r="E590" s="5" t="s">
        <v>16</v>
      </c>
      <c r="F590" s="8"/>
      <c r="I590">
        <f t="shared" si="68"/>
        <v>1</v>
      </c>
    </row>
    <row r="591" spans="1:9" ht="79.2">
      <c r="A591" s="5" t="s">
        <v>977</v>
      </c>
      <c r="B591" s="5" t="s">
        <v>979</v>
      </c>
      <c r="C591" s="9" t="s">
        <v>2140</v>
      </c>
      <c r="D591" s="7" t="str">
        <f>"     "&amp;D590</f>
        <v xml:space="preserve">     Combo Cama Vítale Doble + Colchón 1 Pill 26cm + Sabanas</v>
      </c>
      <c r="E591" s="5" t="s">
        <v>12</v>
      </c>
      <c r="F591" s="6">
        <v>4</v>
      </c>
      <c r="G591">
        <f>IF(
   OR(
     ISNUMBER(SEARCH("Combo", D591)),
     ISNUMBER(SEARCH("Set", D591)),
     ISNUMBER(SEARCH("+", D591)),
     ISNUMBER(SEARCH("Cama", D591)),
     ISNUMBER(SEARCH("Espaldar", D591)),
     ISNUMBER(SEARCH("Juego", D591)),
     ISNUMBER(SEARCH("Sofacama", D591)),
     ISNUMBER(SEARCH("Cuadro", D591))
   ),
   4,
   IFERROR(INDEX(INVENTARIO!A:H, MATCH(C591, INVENTARIO!A:A, 0), 6), 0)
)</f>
        <v>4</v>
      </c>
      <c r="H591">
        <v>4</v>
      </c>
    </row>
    <row r="592" spans="1:9" ht="79.2">
      <c r="A592" s="5" t="s">
        <v>977</v>
      </c>
      <c r="B592" s="5" t="s">
        <v>980</v>
      </c>
      <c r="C592" s="9" t="s">
        <v>2141</v>
      </c>
      <c r="D592" s="7" t="str">
        <f>"     "&amp;D590</f>
        <v xml:space="preserve">     Combo Cama Vítale Doble + Colchón 1 Pill 26cm + Sabanas</v>
      </c>
      <c r="E592" s="5" t="s">
        <v>34</v>
      </c>
      <c r="F592" s="6">
        <v>4</v>
      </c>
      <c r="G592">
        <f>IF(
   OR(
     ISNUMBER(SEARCH("Combo", D592)),
     ISNUMBER(SEARCH("Set", D592)),
     ISNUMBER(SEARCH("+", D592)),
     ISNUMBER(SEARCH("Cama", D592)),
     ISNUMBER(SEARCH("Espaldar", D592)),
     ISNUMBER(SEARCH("Juego", D592)),
     ISNUMBER(SEARCH("Sofacama", D592)),
     ISNUMBER(SEARCH("Cuadro", D592))
   ),
   4,
   IFERROR(INDEX(INVENTARIO!A:H, MATCH(C592, INVENTARIO!A:A, 0), 6), 0)
)</f>
        <v>4</v>
      </c>
      <c r="H592">
        <v>4</v>
      </c>
      <c r="I592">
        <f t="shared" ref="I592:I599" si="69">+IF(H592=F592,1,0)</f>
        <v>1</v>
      </c>
    </row>
    <row r="593" spans="1:9" ht="79.2">
      <c r="A593" s="5" t="s">
        <v>977</v>
      </c>
      <c r="B593" s="5" t="s">
        <v>981</v>
      </c>
      <c r="C593" s="9" t="s">
        <v>2142</v>
      </c>
      <c r="D593" s="7" t="str">
        <f>"     "&amp;D590</f>
        <v xml:space="preserve">     Combo Cama Vítale Doble + Colchón 1 Pill 26cm + Sabanas</v>
      </c>
      <c r="E593" s="5" t="s">
        <v>300</v>
      </c>
      <c r="F593" s="6">
        <v>4</v>
      </c>
      <c r="G593">
        <f>IF(
   OR(
     ISNUMBER(SEARCH("Combo", D593)),
     ISNUMBER(SEARCH("Set", D593)),
     ISNUMBER(SEARCH("+", D593)),
     ISNUMBER(SEARCH("Cama", D593)),
     ISNUMBER(SEARCH("Espaldar", D593)),
     ISNUMBER(SEARCH("Juego", D593)),
     ISNUMBER(SEARCH("Sofacama", D593)),
     ISNUMBER(SEARCH("Cuadro", D593))
   ),
   4,
   IFERROR(INDEX(INVENTARIO!A:H, MATCH(C593, INVENTARIO!A:A, 0), 6), 0)
)</f>
        <v>4</v>
      </c>
      <c r="H593">
        <v>4</v>
      </c>
      <c r="I593">
        <f t="shared" si="69"/>
        <v>1</v>
      </c>
    </row>
    <row r="594" spans="1:9" ht="79.2">
      <c r="A594" s="5" t="s">
        <v>977</v>
      </c>
      <c r="B594" s="5" t="s">
        <v>982</v>
      </c>
      <c r="C594" s="9" t="s">
        <v>2143</v>
      </c>
      <c r="D594" s="7" t="str">
        <f>"     "&amp;D590</f>
        <v xml:space="preserve">     Combo Cama Vítale Doble + Colchón 1 Pill 26cm + Sabanas</v>
      </c>
      <c r="E594" s="5" t="s">
        <v>302</v>
      </c>
      <c r="F594" s="6">
        <v>4</v>
      </c>
      <c r="G594">
        <f>IF(
   OR(
     ISNUMBER(SEARCH("Combo", D594)),
     ISNUMBER(SEARCH("Set", D594)),
     ISNUMBER(SEARCH("+", D594)),
     ISNUMBER(SEARCH("Cama", D594)),
     ISNUMBER(SEARCH("Espaldar", D594)),
     ISNUMBER(SEARCH("Juego", D594)),
     ISNUMBER(SEARCH("Sofacama", D594)),
     ISNUMBER(SEARCH("Cuadro", D594))
   ),
   4,
   IFERROR(INDEX(INVENTARIO!A:H, MATCH(C594, INVENTARIO!A:A, 0), 6), 0)
)</f>
        <v>4</v>
      </c>
      <c r="H594">
        <v>4</v>
      </c>
      <c r="I594">
        <f t="shared" si="69"/>
        <v>1</v>
      </c>
    </row>
    <row r="595" spans="1:9" ht="79.2">
      <c r="A595" s="5" t="s">
        <v>977</v>
      </c>
      <c r="B595" s="5" t="s">
        <v>983</v>
      </c>
      <c r="C595" s="9" t="s">
        <v>2144</v>
      </c>
      <c r="D595" s="7" t="str">
        <f>"     "&amp;D590</f>
        <v xml:space="preserve">     Combo Cama Vítale Doble + Colchón 1 Pill 26cm + Sabanas</v>
      </c>
      <c r="E595" s="5" t="s">
        <v>304</v>
      </c>
      <c r="F595" s="6">
        <v>4</v>
      </c>
      <c r="G595">
        <f>IF(
   OR(
     ISNUMBER(SEARCH("Combo", D595)),
     ISNUMBER(SEARCH("Set", D595)),
     ISNUMBER(SEARCH("+", D595)),
     ISNUMBER(SEARCH("Cama", D595)),
     ISNUMBER(SEARCH("Espaldar", D595)),
     ISNUMBER(SEARCH("Juego", D595)),
     ISNUMBER(SEARCH("Sofacama", D595)),
     ISNUMBER(SEARCH("Cuadro", D595))
   ),
   4,
   IFERROR(INDEX(INVENTARIO!A:H, MATCH(C595, INVENTARIO!A:A, 0), 6), 0)
)</f>
        <v>4</v>
      </c>
      <c r="H595">
        <v>4</v>
      </c>
      <c r="I595">
        <f t="shared" si="69"/>
        <v>1</v>
      </c>
    </row>
    <row r="596" spans="1:9" ht="79.2">
      <c r="A596" s="5" t="s">
        <v>977</v>
      </c>
      <c r="B596" s="5" t="s">
        <v>984</v>
      </c>
      <c r="C596" s="9" t="s">
        <v>2145</v>
      </c>
      <c r="D596" s="7" t="str">
        <f>"     "&amp;D590</f>
        <v xml:space="preserve">     Combo Cama Vítale Doble + Colchón 1 Pill 26cm + Sabanas</v>
      </c>
      <c r="E596" s="5" t="s">
        <v>297</v>
      </c>
      <c r="F596" s="6">
        <v>4</v>
      </c>
      <c r="G596">
        <f>IF(
   OR(
     ISNUMBER(SEARCH("Combo", D596)),
     ISNUMBER(SEARCH("Set", D596)),
     ISNUMBER(SEARCH("+", D596)),
     ISNUMBER(SEARCH("Cama", D596)),
     ISNUMBER(SEARCH("Espaldar", D596)),
     ISNUMBER(SEARCH("Juego", D596)),
     ISNUMBER(SEARCH("Sofacama", D596)),
     ISNUMBER(SEARCH("Cuadro", D596))
   ),
   4,
   IFERROR(INDEX(INVENTARIO!A:H, MATCH(C596, INVENTARIO!A:A, 0), 6), 0)
)</f>
        <v>4</v>
      </c>
      <c r="H596">
        <v>4</v>
      </c>
      <c r="I596">
        <f t="shared" si="69"/>
        <v>1</v>
      </c>
    </row>
    <row r="597" spans="1:9" ht="79.2">
      <c r="A597" s="5" t="s">
        <v>977</v>
      </c>
      <c r="B597" s="5" t="s">
        <v>985</v>
      </c>
      <c r="C597" s="9" t="s">
        <v>2146</v>
      </c>
      <c r="D597" s="7" t="str">
        <f>"     "&amp;D590</f>
        <v xml:space="preserve">     Combo Cama Vítale Doble + Colchón 1 Pill 26cm + Sabanas</v>
      </c>
      <c r="E597" s="5" t="s">
        <v>306</v>
      </c>
      <c r="F597" s="6">
        <v>4</v>
      </c>
      <c r="G597">
        <f>IF(
   OR(
     ISNUMBER(SEARCH("Combo", D597)),
     ISNUMBER(SEARCH("Set", D597)),
     ISNUMBER(SEARCH("+", D597)),
     ISNUMBER(SEARCH("Cama", D597)),
     ISNUMBER(SEARCH("Espaldar", D597)),
     ISNUMBER(SEARCH("Juego", D597)),
     ISNUMBER(SEARCH("Sofacama", D597)),
     ISNUMBER(SEARCH("Cuadro", D597))
   ),
   4,
   IFERROR(INDEX(INVENTARIO!A:H, MATCH(C597, INVENTARIO!A:A, 0), 6), 0)
)</f>
        <v>4</v>
      </c>
      <c r="H597">
        <v>4</v>
      </c>
      <c r="I597">
        <f t="shared" si="69"/>
        <v>1</v>
      </c>
    </row>
    <row r="598" spans="1:9" ht="79.2">
      <c r="A598" s="5" t="s">
        <v>977</v>
      </c>
      <c r="B598" s="5" t="s">
        <v>986</v>
      </c>
      <c r="C598" s="9" t="s">
        <v>2147</v>
      </c>
      <c r="D598" s="7" t="str">
        <f>"     "&amp;D590</f>
        <v xml:space="preserve">     Combo Cama Vítale Doble + Colchón 1 Pill 26cm + Sabanas</v>
      </c>
      <c r="E598" s="5" t="s">
        <v>48</v>
      </c>
      <c r="F598" s="6">
        <v>4</v>
      </c>
      <c r="G598">
        <f>IF(
   OR(
     ISNUMBER(SEARCH("Combo", D598)),
     ISNUMBER(SEARCH("Set", D598)),
     ISNUMBER(SEARCH("+", D598)),
     ISNUMBER(SEARCH("Cama", D598)),
     ISNUMBER(SEARCH("Espaldar", D598)),
     ISNUMBER(SEARCH("Juego", D598)),
     ISNUMBER(SEARCH("Sofacama", D598)),
     ISNUMBER(SEARCH("Cuadro", D598))
   ),
   4,
   IFERROR(INDEX(INVENTARIO!A:H, MATCH(C598, INVENTARIO!A:A, 0), 6), 0)
)</f>
        <v>4</v>
      </c>
      <c r="H598">
        <v>4</v>
      </c>
      <c r="I598">
        <f t="shared" si="69"/>
        <v>1</v>
      </c>
    </row>
    <row r="599" spans="1:9" ht="79.2">
      <c r="A599" s="5" t="s">
        <v>977</v>
      </c>
      <c r="B599" s="5" t="s">
        <v>987</v>
      </c>
      <c r="C599" s="9" t="s">
        <v>2148</v>
      </c>
      <c r="D599" s="7" t="str">
        <f>"     "&amp;D590</f>
        <v xml:space="preserve">     Combo Cama Vítale Doble + Colchón 1 Pill 26cm + Sabanas</v>
      </c>
      <c r="E599" s="5" t="s">
        <v>36</v>
      </c>
      <c r="F599" s="6">
        <v>4</v>
      </c>
      <c r="G599">
        <f>IF(
   OR(
     ISNUMBER(SEARCH("Combo", D599)),
     ISNUMBER(SEARCH("Set", D599)),
     ISNUMBER(SEARCH("+", D599)),
     ISNUMBER(SEARCH("Cama", D599)),
     ISNUMBER(SEARCH("Espaldar", D599)),
     ISNUMBER(SEARCH("Juego", D599)),
     ISNUMBER(SEARCH("Sofacama", D599)),
     ISNUMBER(SEARCH("Cuadro", D599))
   ),
   4,
   IFERROR(INDEX(INVENTARIO!A:H, MATCH(C599, INVENTARIO!A:A, 0), 6), 0)
)</f>
        <v>4</v>
      </c>
      <c r="H599">
        <v>4</v>
      </c>
      <c r="I599">
        <f t="shared" si="69"/>
        <v>1</v>
      </c>
    </row>
    <row r="600" spans="1:9">
      <c r="A600" s="5" t="s">
        <v>988</v>
      </c>
      <c r="B600" s="5"/>
      <c r="C600" s="5" t="s">
        <v>6</v>
      </c>
      <c r="D600" s="9" t="s">
        <v>989</v>
      </c>
      <c r="E600" s="5" t="s">
        <v>16</v>
      </c>
      <c r="F600" s="8"/>
    </row>
    <row r="601" spans="1:9" ht="92.4">
      <c r="A601" s="5" t="s">
        <v>988</v>
      </c>
      <c r="B601" s="5" t="s">
        <v>990</v>
      </c>
      <c r="C601" s="9" t="s">
        <v>2149</v>
      </c>
      <c r="D601" s="7" t="str">
        <f>"     "&amp;D600</f>
        <v xml:space="preserve">     Combo Cama Gabor Doble + Colchón 1 Pill 26cm + Sabanas</v>
      </c>
      <c r="E601" s="5" t="s">
        <v>12</v>
      </c>
      <c r="F601" s="6">
        <v>4</v>
      </c>
      <c r="G601">
        <f>IF(
   OR(
     ISNUMBER(SEARCH("Combo", D601)),
     ISNUMBER(SEARCH("Set", D601)),
     ISNUMBER(SEARCH("+", D601)),
     ISNUMBER(SEARCH("Cama", D601)),
     ISNUMBER(SEARCH("Espaldar", D601)),
     ISNUMBER(SEARCH("Juego", D601)),
     ISNUMBER(SEARCH("Sofacama", D601)),
     ISNUMBER(SEARCH("Cuadro", D601))
   ),
   4,
   IFERROR(INDEX(INVENTARIO!A:H, MATCH(C601, INVENTARIO!A:A, 0), 6), 0)
)</f>
        <v>4</v>
      </c>
      <c r="H601">
        <v>4</v>
      </c>
      <c r="I601">
        <f t="shared" ref="I601:I610" si="70">+IF(H601=F601,1,0)</f>
        <v>1</v>
      </c>
    </row>
    <row r="602" spans="1:9" ht="92.4">
      <c r="A602" s="5" t="s">
        <v>988</v>
      </c>
      <c r="B602" s="5" t="s">
        <v>991</v>
      </c>
      <c r="C602" s="9" t="s">
        <v>2150</v>
      </c>
      <c r="D602" s="7" t="str">
        <f>"     "&amp;D600</f>
        <v xml:space="preserve">     Combo Cama Gabor Doble + Colchón 1 Pill 26cm + Sabanas</v>
      </c>
      <c r="E602" s="5" t="s">
        <v>34</v>
      </c>
      <c r="F602" s="6">
        <v>4</v>
      </c>
      <c r="G602">
        <f>IF(
   OR(
     ISNUMBER(SEARCH("Combo", D602)),
     ISNUMBER(SEARCH("Set", D602)),
     ISNUMBER(SEARCH("+", D602)),
     ISNUMBER(SEARCH("Cama", D602)),
     ISNUMBER(SEARCH("Espaldar", D602)),
     ISNUMBER(SEARCH("Juego", D602)),
     ISNUMBER(SEARCH("Sofacama", D602)),
     ISNUMBER(SEARCH("Cuadro", D602))
   ),
   4,
   IFERROR(INDEX(INVENTARIO!A:H, MATCH(C602, INVENTARIO!A:A, 0), 6), 0)
)</f>
        <v>4</v>
      </c>
      <c r="H602">
        <v>4</v>
      </c>
      <c r="I602">
        <f t="shared" si="70"/>
        <v>1</v>
      </c>
    </row>
    <row r="603" spans="1:9" ht="92.4">
      <c r="A603" s="5" t="s">
        <v>988</v>
      </c>
      <c r="B603" s="5" t="s">
        <v>992</v>
      </c>
      <c r="C603" s="9" t="s">
        <v>2151</v>
      </c>
      <c r="D603" s="7" t="str">
        <f>"     "&amp;D600</f>
        <v xml:space="preserve">     Combo Cama Gabor Doble + Colchón 1 Pill 26cm + Sabanas</v>
      </c>
      <c r="E603" s="5" t="s">
        <v>300</v>
      </c>
      <c r="F603" s="6">
        <v>4</v>
      </c>
      <c r="G603">
        <f>IF(
   OR(
     ISNUMBER(SEARCH("Combo", D603)),
     ISNUMBER(SEARCH("Set", D603)),
     ISNUMBER(SEARCH("+", D603)),
     ISNUMBER(SEARCH("Cama", D603)),
     ISNUMBER(SEARCH("Espaldar", D603)),
     ISNUMBER(SEARCH("Juego", D603)),
     ISNUMBER(SEARCH("Sofacama", D603)),
     ISNUMBER(SEARCH("Cuadro", D603))
   ),
   4,
   IFERROR(INDEX(INVENTARIO!A:H, MATCH(C603, INVENTARIO!A:A, 0), 6), 0)
)</f>
        <v>4</v>
      </c>
      <c r="H603">
        <v>4</v>
      </c>
      <c r="I603">
        <f t="shared" si="70"/>
        <v>1</v>
      </c>
    </row>
    <row r="604" spans="1:9" ht="92.4">
      <c r="A604" s="5" t="s">
        <v>988</v>
      </c>
      <c r="B604" s="5" t="s">
        <v>993</v>
      </c>
      <c r="C604" s="9" t="s">
        <v>2152</v>
      </c>
      <c r="D604" s="7" t="str">
        <f>"     "&amp;D600</f>
        <v xml:space="preserve">     Combo Cama Gabor Doble + Colchón 1 Pill 26cm + Sabanas</v>
      </c>
      <c r="E604" s="5" t="s">
        <v>302</v>
      </c>
      <c r="F604" s="6">
        <v>4</v>
      </c>
      <c r="G604">
        <f>IF(
   OR(
     ISNUMBER(SEARCH("Combo", D604)),
     ISNUMBER(SEARCH("Set", D604)),
     ISNUMBER(SEARCH("+", D604)),
     ISNUMBER(SEARCH("Cama", D604)),
     ISNUMBER(SEARCH("Espaldar", D604)),
     ISNUMBER(SEARCH("Juego", D604)),
     ISNUMBER(SEARCH("Sofacama", D604)),
     ISNUMBER(SEARCH("Cuadro", D604))
   ),
   4,
   IFERROR(INDEX(INVENTARIO!A:H, MATCH(C604, INVENTARIO!A:A, 0), 6), 0)
)</f>
        <v>4</v>
      </c>
      <c r="H604">
        <v>4</v>
      </c>
      <c r="I604">
        <f t="shared" si="70"/>
        <v>1</v>
      </c>
    </row>
    <row r="605" spans="1:9" ht="92.4">
      <c r="A605" s="5" t="s">
        <v>988</v>
      </c>
      <c r="B605" s="5" t="s">
        <v>994</v>
      </c>
      <c r="C605" s="9" t="s">
        <v>2153</v>
      </c>
      <c r="D605" s="7" t="str">
        <f>"     "&amp;D600</f>
        <v xml:space="preserve">     Combo Cama Gabor Doble + Colchón 1 Pill 26cm + Sabanas</v>
      </c>
      <c r="E605" s="5" t="s">
        <v>304</v>
      </c>
      <c r="F605" s="6">
        <v>4</v>
      </c>
      <c r="G605">
        <f>IF(
   OR(
     ISNUMBER(SEARCH("Combo", D605)),
     ISNUMBER(SEARCH("Set", D605)),
     ISNUMBER(SEARCH("+", D605)),
     ISNUMBER(SEARCH("Cama", D605)),
     ISNUMBER(SEARCH("Espaldar", D605)),
     ISNUMBER(SEARCH("Juego", D605)),
     ISNUMBER(SEARCH("Sofacama", D605)),
     ISNUMBER(SEARCH("Cuadro", D605))
   ),
   4,
   IFERROR(INDEX(INVENTARIO!A:H, MATCH(C605, INVENTARIO!A:A, 0), 6), 0)
)</f>
        <v>4</v>
      </c>
      <c r="H605">
        <v>4</v>
      </c>
      <c r="I605">
        <f t="shared" si="70"/>
        <v>1</v>
      </c>
    </row>
    <row r="606" spans="1:9" ht="92.4">
      <c r="A606" s="5" t="s">
        <v>988</v>
      </c>
      <c r="B606" s="5" t="s">
        <v>995</v>
      </c>
      <c r="C606" s="9" t="s">
        <v>2154</v>
      </c>
      <c r="D606" s="7" t="str">
        <f>"     "&amp;D600</f>
        <v xml:space="preserve">     Combo Cama Gabor Doble + Colchón 1 Pill 26cm + Sabanas</v>
      </c>
      <c r="E606" s="5" t="s">
        <v>297</v>
      </c>
      <c r="F606" s="6">
        <v>4</v>
      </c>
      <c r="G606">
        <f>IF(
   OR(
     ISNUMBER(SEARCH("Combo", D606)),
     ISNUMBER(SEARCH("Set", D606)),
     ISNUMBER(SEARCH("+", D606)),
     ISNUMBER(SEARCH("Cama", D606)),
     ISNUMBER(SEARCH("Espaldar", D606)),
     ISNUMBER(SEARCH("Juego", D606)),
     ISNUMBER(SEARCH("Sofacama", D606)),
     ISNUMBER(SEARCH("Cuadro", D606))
   ),
   4,
   IFERROR(INDEX(INVENTARIO!A:H, MATCH(C606, INVENTARIO!A:A, 0), 6), 0)
)</f>
        <v>4</v>
      </c>
      <c r="H606">
        <v>4</v>
      </c>
      <c r="I606">
        <f t="shared" si="70"/>
        <v>1</v>
      </c>
    </row>
    <row r="607" spans="1:9" ht="92.4">
      <c r="A607" s="5" t="s">
        <v>988</v>
      </c>
      <c r="B607" s="5" t="s">
        <v>996</v>
      </c>
      <c r="C607" s="9" t="s">
        <v>2155</v>
      </c>
      <c r="D607" s="7" t="str">
        <f>"     "&amp;D600</f>
        <v xml:space="preserve">     Combo Cama Gabor Doble + Colchón 1 Pill 26cm + Sabanas</v>
      </c>
      <c r="E607" s="5" t="s">
        <v>306</v>
      </c>
      <c r="F607" s="6">
        <v>4</v>
      </c>
      <c r="G607">
        <f>IF(
   OR(
     ISNUMBER(SEARCH("Combo", D607)),
     ISNUMBER(SEARCH("Set", D607)),
     ISNUMBER(SEARCH("+", D607)),
     ISNUMBER(SEARCH("Cama", D607)),
     ISNUMBER(SEARCH("Espaldar", D607)),
     ISNUMBER(SEARCH("Juego", D607)),
     ISNUMBER(SEARCH("Sofacama", D607)),
     ISNUMBER(SEARCH("Cuadro", D607))
   ),
   4,
   IFERROR(INDEX(INVENTARIO!A:H, MATCH(C607, INVENTARIO!A:A, 0), 6), 0)
)</f>
        <v>4</v>
      </c>
      <c r="H607">
        <v>4</v>
      </c>
      <c r="I607">
        <f t="shared" si="70"/>
        <v>1</v>
      </c>
    </row>
    <row r="608" spans="1:9" ht="92.4">
      <c r="A608" s="5" t="s">
        <v>988</v>
      </c>
      <c r="B608" s="5" t="s">
        <v>997</v>
      </c>
      <c r="C608" s="9" t="s">
        <v>2156</v>
      </c>
      <c r="D608" s="7" t="str">
        <f>"     "&amp;D600</f>
        <v xml:space="preserve">     Combo Cama Gabor Doble + Colchón 1 Pill 26cm + Sabanas</v>
      </c>
      <c r="E608" s="5" t="s">
        <v>48</v>
      </c>
      <c r="F608" s="6">
        <v>4</v>
      </c>
      <c r="G608">
        <f>IF(
   OR(
     ISNUMBER(SEARCH("Combo", D608)),
     ISNUMBER(SEARCH("Set", D608)),
     ISNUMBER(SEARCH("+", D608)),
     ISNUMBER(SEARCH("Cama", D608)),
     ISNUMBER(SEARCH("Espaldar", D608)),
     ISNUMBER(SEARCH("Juego", D608)),
     ISNUMBER(SEARCH("Sofacama", D608)),
     ISNUMBER(SEARCH("Cuadro", D608))
   ),
   4,
   IFERROR(INDEX(INVENTARIO!A:H, MATCH(C608, INVENTARIO!A:A, 0), 6), 0)
)</f>
        <v>4</v>
      </c>
      <c r="H608">
        <v>4</v>
      </c>
      <c r="I608">
        <f t="shared" si="70"/>
        <v>1</v>
      </c>
    </row>
    <row r="609" spans="1:9" ht="92.4">
      <c r="A609" s="5" t="s">
        <v>988</v>
      </c>
      <c r="B609" s="5" t="s">
        <v>998</v>
      </c>
      <c r="C609" s="9" t="s">
        <v>2157</v>
      </c>
      <c r="D609" s="7" t="str">
        <f>"     "&amp;D600</f>
        <v xml:space="preserve">     Combo Cama Gabor Doble + Colchón 1 Pill 26cm + Sabanas</v>
      </c>
      <c r="E609" s="5" t="s">
        <v>36</v>
      </c>
      <c r="F609" s="6">
        <v>4</v>
      </c>
      <c r="G609">
        <f>IF(
   OR(
     ISNUMBER(SEARCH("Combo", D609)),
     ISNUMBER(SEARCH("Set", D609)),
     ISNUMBER(SEARCH("+", D609)),
     ISNUMBER(SEARCH("Cama", D609)),
     ISNUMBER(SEARCH("Espaldar", D609)),
     ISNUMBER(SEARCH("Juego", D609)),
     ISNUMBER(SEARCH("Sofacama", D609)),
     ISNUMBER(SEARCH("Cuadro", D609))
   ),
   4,
   IFERROR(INDEX(INVENTARIO!A:H, MATCH(C609, INVENTARIO!A:A, 0), 6), 0)
)</f>
        <v>4</v>
      </c>
      <c r="H609">
        <v>4</v>
      </c>
      <c r="I609">
        <f t="shared" si="70"/>
        <v>1</v>
      </c>
    </row>
    <row r="610" spans="1:9">
      <c r="A610" s="5" t="s">
        <v>999</v>
      </c>
      <c r="B610" s="5"/>
      <c r="C610" s="5" t="s">
        <v>6</v>
      </c>
      <c r="D610" s="9" t="s">
        <v>1000</v>
      </c>
      <c r="E610" s="5" t="s">
        <v>16</v>
      </c>
      <c r="F610" s="8"/>
      <c r="I610">
        <f t="shared" si="70"/>
        <v>1</v>
      </c>
    </row>
    <row r="611" spans="1:9" ht="92.4">
      <c r="A611" s="5" t="s">
        <v>999</v>
      </c>
      <c r="B611" s="5" t="s">
        <v>1001</v>
      </c>
      <c r="C611" s="9" t="s">
        <v>2158</v>
      </c>
      <c r="D611" s="7" t="str">
        <f>"     "&amp;D610</f>
        <v xml:space="preserve">     Combo Cama Doble + Cabecero Astoria Gratis Sabanas 300 Hilos</v>
      </c>
      <c r="E611" s="5" t="s">
        <v>34</v>
      </c>
      <c r="F611" s="6">
        <v>4</v>
      </c>
      <c r="G611">
        <f>IF(
   OR(
     ISNUMBER(SEARCH("Combo", D611)),
     ISNUMBER(SEARCH("Set", D611)),
     ISNUMBER(SEARCH("+", D611)),
     ISNUMBER(SEARCH("Cama", D611)),
     ISNUMBER(SEARCH("Espaldar", D611)),
     ISNUMBER(SEARCH("Juego", D611)),
     ISNUMBER(SEARCH("Sofacama", D611)),
     ISNUMBER(SEARCH("Cuadro", D611))
   ),
   4,
   IFERROR(INDEX(INVENTARIO!A:H, MATCH(C611, INVENTARIO!A:A, 0), 6), 0)
)</f>
        <v>4</v>
      </c>
      <c r="H611">
        <v>4</v>
      </c>
    </row>
    <row r="612" spans="1:9" ht="92.4">
      <c r="A612" s="5" t="s">
        <v>999</v>
      </c>
      <c r="B612" s="5" t="s">
        <v>1002</v>
      </c>
      <c r="C612" s="9" t="s">
        <v>2159</v>
      </c>
      <c r="D612" s="7" t="str">
        <f>"     "&amp;D610</f>
        <v xml:space="preserve">     Combo Cama Doble + Cabecero Astoria Gratis Sabanas 300 Hilos</v>
      </c>
      <c r="E612" s="5" t="s">
        <v>300</v>
      </c>
      <c r="F612" s="6">
        <v>4</v>
      </c>
      <c r="G612">
        <f>IF(
   OR(
     ISNUMBER(SEARCH("Combo", D612)),
     ISNUMBER(SEARCH("Set", D612)),
     ISNUMBER(SEARCH("+", D612)),
     ISNUMBER(SEARCH("Cama", D612)),
     ISNUMBER(SEARCH("Espaldar", D612)),
     ISNUMBER(SEARCH("Juego", D612)),
     ISNUMBER(SEARCH("Sofacama", D612)),
     ISNUMBER(SEARCH("Cuadro", D612))
   ),
   4,
   IFERROR(INDEX(INVENTARIO!A:H, MATCH(C612, INVENTARIO!A:A, 0), 6), 0)
)</f>
        <v>4</v>
      </c>
      <c r="H612">
        <v>4</v>
      </c>
      <c r="I612">
        <f t="shared" ref="I612:I618" si="71">+IF(H612=F612,1,0)</f>
        <v>1</v>
      </c>
    </row>
    <row r="613" spans="1:9" ht="92.4">
      <c r="A613" s="5" t="s">
        <v>999</v>
      </c>
      <c r="B613" s="5" t="s">
        <v>1003</v>
      </c>
      <c r="C613" s="9" t="s">
        <v>2160</v>
      </c>
      <c r="D613" s="7" t="str">
        <f>"     "&amp;D610</f>
        <v xml:space="preserve">     Combo Cama Doble + Cabecero Astoria Gratis Sabanas 300 Hilos</v>
      </c>
      <c r="E613" s="5" t="s">
        <v>302</v>
      </c>
      <c r="F613" s="6">
        <v>4</v>
      </c>
      <c r="G613">
        <f>IF(
   OR(
     ISNUMBER(SEARCH("Combo", D613)),
     ISNUMBER(SEARCH("Set", D613)),
     ISNUMBER(SEARCH("+", D613)),
     ISNUMBER(SEARCH("Cama", D613)),
     ISNUMBER(SEARCH("Espaldar", D613)),
     ISNUMBER(SEARCH("Juego", D613)),
     ISNUMBER(SEARCH("Sofacama", D613)),
     ISNUMBER(SEARCH("Cuadro", D613))
   ),
   4,
   IFERROR(INDEX(INVENTARIO!A:H, MATCH(C613, INVENTARIO!A:A, 0), 6), 0)
)</f>
        <v>4</v>
      </c>
      <c r="H613">
        <v>4</v>
      </c>
      <c r="I613">
        <f t="shared" si="71"/>
        <v>1</v>
      </c>
    </row>
    <row r="614" spans="1:9" ht="92.4">
      <c r="A614" s="5" t="s">
        <v>999</v>
      </c>
      <c r="B614" s="5" t="s">
        <v>1004</v>
      </c>
      <c r="C614" s="9" t="s">
        <v>2161</v>
      </c>
      <c r="D614" s="7" t="str">
        <f>"     "&amp;D610</f>
        <v xml:space="preserve">     Combo Cama Doble + Cabecero Astoria Gratis Sabanas 300 Hilos</v>
      </c>
      <c r="E614" s="5" t="s">
        <v>304</v>
      </c>
      <c r="F614" s="6">
        <v>4</v>
      </c>
      <c r="G614">
        <f>IF(
   OR(
     ISNUMBER(SEARCH("Combo", D614)),
     ISNUMBER(SEARCH("Set", D614)),
     ISNUMBER(SEARCH("+", D614)),
     ISNUMBER(SEARCH("Cama", D614)),
     ISNUMBER(SEARCH("Espaldar", D614)),
     ISNUMBER(SEARCH("Juego", D614)),
     ISNUMBER(SEARCH("Sofacama", D614)),
     ISNUMBER(SEARCH("Cuadro", D614))
   ),
   4,
   IFERROR(INDEX(INVENTARIO!A:H, MATCH(C614, INVENTARIO!A:A, 0), 6), 0)
)</f>
        <v>4</v>
      </c>
      <c r="H614">
        <v>4</v>
      </c>
      <c r="I614">
        <f t="shared" si="71"/>
        <v>1</v>
      </c>
    </row>
    <row r="615" spans="1:9" ht="92.4">
      <c r="A615" s="5" t="s">
        <v>999</v>
      </c>
      <c r="B615" s="5" t="s">
        <v>1005</v>
      </c>
      <c r="C615" s="9" t="s">
        <v>2162</v>
      </c>
      <c r="D615" s="7" t="str">
        <f>"     "&amp;D610</f>
        <v xml:space="preserve">     Combo Cama Doble + Cabecero Astoria Gratis Sabanas 300 Hilos</v>
      </c>
      <c r="E615" s="5" t="s">
        <v>297</v>
      </c>
      <c r="F615" s="6">
        <v>4</v>
      </c>
      <c r="G615">
        <f>IF(
   OR(
     ISNUMBER(SEARCH("Combo", D615)),
     ISNUMBER(SEARCH("Set", D615)),
     ISNUMBER(SEARCH("+", D615)),
     ISNUMBER(SEARCH("Cama", D615)),
     ISNUMBER(SEARCH("Espaldar", D615)),
     ISNUMBER(SEARCH("Juego", D615)),
     ISNUMBER(SEARCH("Sofacama", D615)),
     ISNUMBER(SEARCH("Cuadro", D615))
   ),
   4,
   IFERROR(INDEX(INVENTARIO!A:H, MATCH(C615, INVENTARIO!A:A, 0), 6), 0)
)</f>
        <v>4</v>
      </c>
      <c r="H615">
        <v>4</v>
      </c>
      <c r="I615">
        <f t="shared" si="71"/>
        <v>1</v>
      </c>
    </row>
    <row r="616" spans="1:9" ht="92.4">
      <c r="A616" s="5" t="s">
        <v>999</v>
      </c>
      <c r="B616" s="5" t="s">
        <v>1006</v>
      </c>
      <c r="C616" s="9" t="s">
        <v>2163</v>
      </c>
      <c r="D616" s="7" t="str">
        <f>"     "&amp;D610</f>
        <v xml:space="preserve">     Combo Cama Doble + Cabecero Astoria Gratis Sabanas 300 Hilos</v>
      </c>
      <c r="E616" s="5" t="s">
        <v>306</v>
      </c>
      <c r="F616" s="6">
        <v>4</v>
      </c>
      <c r="G616">
        <f>IF(
   OR(
     ISNUMBER(SEARCH("Combo", D616)),
     ISNUMBER(SEARCH("Set", D616)),
     ISNUMBER(SEARCH("+", D616)),
     ISNUMBER(SEARCH("Cama", D616)),
     ISNUMBER(SEARCH("Espaldar", D616)),
     ISNUMBER(SEARCH("Juego", D616)),
     ISNUMBER(SEARCH("Sofacama", D616)),
     ISNUMBER(SEARCH("Cuadro", D616))
   ),
   4,
   IFERROR(INDEX(INVENTARIO!A:H, MATCH(C616, INVENTARIO!A:A, 0), 6), 0)
)</f>
        <v>4</v>
      </c>
      <c r="H616">
        <v>4</v>
      </c>
      <c r="I616">
        <f t="shared" si="71"/>
        <v>1</v>
      </c>
    </row>
    <row r="617" spans="1:9" ht="92.4">
      <c r="A617" s="5" t="s">
        <v>999</v>
      </c>
      <c r="B617" s="5" t="s">
        <v>1007</v>
      </c>
      <c r="C617" s="9" t="s">
        <v>2164</v>
      </c>
      <c r="D617" s="7" t="str">
        <f>"     "&amp;D610</f>
        <v xml:space="preserve">     Combo Cama Doble + Cabecero Astoria Gratis Sabanas 300 Hilos</v>
      </c>
      <c r="E617" s="5" t="s">
        <v>48</v>
      </c>
      <c r="F617" s="6">
        <v>4</v>
      </c>
      <c r="G617">
        <f>IF(
   OR(
     ISNUMBER(SEARCH("Combo", D617)),
     ISNUMBER(SEARCH("Set", D617)),
     ISNUMBER(SEARCH("+", D617)),
     ISNUMBER(SEARCH("Cama", D617)),
     ISNUMBER(SEARCH("Espaldar", D617)),
     ISNUMBER(SEARCH("Juego", D617)),
     ISNUMBER(SEARCH("Sofacama", D617)),
     ISNUMBER(SEARCH("Cuadro", D617))
   ),
   4,
   IFERROR(INDEX(INVENTARIO!A:H, MATCH(C617, INVENTARIO!A:A, 0), 6), 0)
)</f>
        <v>4</v>
      </c>
      <c r="H617">
        <v>4</v>
      </c>
      <c r="I617">
        <f t="shared" si="71"/>
        <v>1</v>
      </c>
    </row>
    <row r="618" spans="1:9" ht="92.4">
      <c r="A618" s="5" t="s">
        <v>999</v>
      </c>
      <c r="B618" s="5" t="s">
        <v>1008</v>
      </c>
      <c r="C618" s="9" t="s">
        <v>2165</v>
      </c>
      <c r="D618" s="7" t="str">
        <f>"     "&amp;D610</f>
        <v xml:space="preserve">     Combo Cama Doble + Cabecero Astoria Gratis Sabanas 300 Hilos</v>
      </c>
      <c r="E618" s="5" t="s">
        <v>36</v>
      </c>
      <c r="F618" s="6">
        <v>4</v>
      </c>
      <c r="G618">
        <f>IF(
   OR(
     ISNUMBER(SEARCH("Combo", D618)),
     ISNUMBER(SEARCH("Set", D618)),
     ISNUMBER(SEARCH("+", D618)),
     ISNUMBER(SEARCH("Cama", D618)),
     ISNUMBER(SEARCH("Espaldar", D618)),
     ISNUMBER(SEARCH("Juego", D618)),
     ISNUMBER(SEARCH("Sofacama", D618)),
     ISNUMBER(SEARCH("Cuadro", D618))
   ),
   4,
   IFERROR(INDEX(INVENTARIO!A:H, MATCH(C618, INVENTARIO!A:A, 0), 6), 0)
)</f>
        <v>4</v>
      </c>
      <c r="H618">
        <v>4</v>
      </c>
      <c r="I618">
        <f t="shared" si="71"/>
        <v>1</v>
      </c>
    </row>
    <row r="619" spans="1:9">
      <c r="A619" s="5" t="s">
        <v>1009</v>
      </c>
      <c r="B619" s="5"/>
      <c r="C619" s="5" t="s">
        <v>6</v>
      </c>
      <c r="D619" s="9" t="s">
        <v>1010</v>
      </c>
      <c r="E619" s="5" t="s">
        <v>16</v>
      </c>
      <c r="F619" s="8"/>
    </row>
    <row r="620" spans="1:9" ht="79.2">
      <c r="A620" s="5" t="s">
        <v>1009</v>
      </c>
      <c r="B620" s="5" t="s">
        <v>1011</v>
      </c>
      <c r="C620" s="9" t="s">
        <v>2166</v>
      </c>
      <c r="D620" s="7" t="str">
        <f>"     "&amp;D619</f>
        <v xml:space="preserve">     Combo Cama Doble + Cabecero Vitale Gratis Sabanas 300 Hilos</v>
      </c>
      <c r="E620" s="5" t="s">
        <v>12</v>
      </c>
      <c r="F620" s="6">
        <v>4</v>
      </c>
      <c r="G620">
        <f>IF(
   OR(
     ISNUMBER(SEARCH("Combo", D620)),
     ISNUMBER(SEARCH("Set", D620)),
     ISNUMBER(SEARCH("+", D620)),
     ISNUMBER(SEARCH("Cama", D620)),
     ISNUMBER(SEARCH("Espaldar", D620)),
     ISNUMBER(SEARCH("Juego", D620)),
     ISNUMBER(SEARCH("Sofacama", D620)),
     ISNUMBER(SEARCH("Cuadro", D620))
   ),
   4,
   IFERROR(INDEX(INVENTARIO!A:H, MATCH(C620, INVENTARIO!A:A, 0), 6), 0)
)</f>
        <v>4</v>
      </c>
      <c r="H620">
        <v>4</v>
      </c>
      <c r="I620">
        <f t="shared" ref="I620:I626" si="72">+IF(H620=F620,1,0)</f>
        <v>1</v>
      </c>
    </row>
    <row r="621" spans="1:9" ht="79.2">
      <c r="A621" s="5" t="s">
        <v>1009</v>
      </c>
      <c r="B621" s="5" t="s">
        <v>1012</v>
      </c>
      <c r="C621" s="9" t="s">
        <v>2167</v>
      </c>
      <c r="D621" s="7" t="str">
        <f>"     "&amp;D619</f>
        <v xml:space="preserve">     Combo Cama Doble + Cabecero Vitale Gratis Sabanas 300 Hilos</v>
      </c>
      <c r="E621" s="5" t="s">
        <v>34</v>
      </c>
      <c r="F621" s="6">
        <v>4</v>
      </c>
      <c r="G621">
        <f>IF(
   OR(
     ISNUMBER(SEARCH("Combo", D621)),
     ISNUMBER(SEARCH("Set", D621)),
     ISNUMBER(SEARCH("+", D621)),
     ISNUMBER(SEARCH("Cama", D621)),
     ISNUMBER(SEARCH("Espaldar", D621)),
     ISNUMBER(SEARCH("Juego", D621)),
     ISNUMBER(SEARCH("Sofacama", D621)),
     ISNUMBER(SEARCH("Cuadro", D621))
   ),
   4,
   IFERROR(INDEX(INVENTARIO!A:H, MATCH(C621, INVENTARIO!A:A, 0), 6), 0)
)</f>
        <v>4</v>
      </c>
      <c r="H621">
        <v>4</v>
      </c>
      <c r="I621">
        <f t="shared" si="72"/>
        <v>1</v>
      </c>
    </row>
    <row r="622" spans="1:9" ht="79.2">
      <c r="A622" s="5" t="s">
        <v>1009</v>
      </c>
      <c r="B622" s="5" t="s">
        <v>1013</v>
      </c>
      <c r="C622" s="9" t="s">
        <v>2168</v>
      </c>
      <c r="D622" s="7" t="str">
        <f>"     "&amp;D619</f>
        <v xml:space="preserve">     Combo Cama Doble + Cabecero Vitale Gratis Sabanas 300 Hilos</v>
      </c>
      <c r="E622" s="5" t="s">
        <v>300</v>
      </c>
      <c r="F622" s="6">
        <v>4</v>
      </c>
      <c r="G622">
        <f>IF(
   OR(
     ISNUMBER(SEARCH("Combo", D622)),
     ISNUMBER(SEARCH("Set", D622)),
     ISNUMBER(SEARCH("+", D622)),
     ISNUMBER(SEARCH("Cama", D622)),
     ISNUMBER(SEARCH("Espaldar", D622)),
     ISNUMBER(SEARCH("Juego", D622)),
     ISNUMBER(SEARCH("Sofacama", D622)),
     ISNUMBER(SEARCH("Cuadro", D622))
   ),
   4,
   IFERROR(INDEX(INVENTARIO!A:H, MATCH(C622, INVENTARIO!A:A, 0), 6), 0)
)</f>
        <v>4</v>
      </c>
      <c r="H622">
        <v>4</v>
      </c>
      <c r="I622">
        <f t="shared" si="72"/>
        <v>1</v>
      </c>
    </row>
    <row r="623" spans="1:9" ht="79.2">
      <c r="A623" s="5" t="s">
        <v>1009</v>
      </c>
      <c r="B623" s="5" t="s">
        <v>1014</v>
      </c>
      <c r="C623" s="9" t="s">
        <v>2169</v>
      </c>
      <c r="D623" s="7" t="str">
        <f>"     "&amp;D619</f>
        <v xml:space="preserve">     Combo Cama Doble + Cabecero Vitale Gratis Sabanas 300 Hilos</v>
      </c>
      <c r="E623" s="5" t="s">
        <v>302</v>
      </c>
      <c r="F623" s="6">
        <v>4</v>
      </c>
      <c r="G623">
        <f>IF(
   OR(
     ISNUMBER(SEARCH("Combo", D623)),
     ISNUMBER(SEARCH("Set", D623)),
     ISNUMBER(SEARCH("+", D623)),
     ISNUMBER(SEARCH("Cama", D623)),
     ISNUMBER(SEARCH("Espaldar", D623)),
     ISNUMBER(SEARCH("Juego", D623)),
     ISNUMBER(SEARCH("Sofacama", D623)),
     ISNUMBER(SEARCH("Cuadro", D623))
   ),
   4,
   IFERROR(INDEX(INVENTARIO!A:H, MATCH(C623, INVENTARIO!A:A, 0), 6), 0)
)</f>
        <v>4</v>
      </c>
      <c r="H623">
        <v>4</v>
      </c>
      <c r="I623">
        <f t="shared" si="72"/>
        <v>1</v>
      </c>
    </row>
    <row r="624" spans="1:9" ht="79.2">
      <c r="A624" s="5" t="s">
        <v>1009</v>
      </c>
      <c r="B624" s="5" t="s">
        <v>1015</v>
      </c>
      <c r="C624" s="9" t="s">
        <v>2170</v>
      </c>
      <c r="D624" s="7" t="str">
        <f>"     "&amp;D619</f>
        <v xml:space="preserve">     Combo Cama Doble + Cabecero Vitale Gratis Sabanas 300 Hilos</v>
      </c>
      <c r="E624" s="5" t="s">
        <v>304</v>
      </c>
      <c r="F624" s="6">
        <v>4</v>
      </c>
      <c r="G624">
        <f>IF(
   OR(
     ISNUMBER(SEARCH("Combo", D624)),
     ISNUMBER(SEARCH("Set", D624)),
     ISNUMBER(SEARCH("+", D624)),
     ISNUMBER(SEARCH("Cama", D624)),
     ISNUMBER(SEARCH("Espaldar", D624)),
     ISNUMBER(SEARCH("Juego", D624)),
     ISNUMBER(SEARCH("Sofacama", D624)),
     ISNUMBER(SEARCH("Cuadro", D624))
   ),
   4,
   IFERROR(INDEX(INVENTARIO!A:H, MATCH(C624, INVENTARIO!A:A, 0), 6), 0)
)</f>
        <v>4</v>
      </c>
      <c r="H624">
        <v>4</v>
      </c>
      <c r="I624">
        <f t="shared" si="72"/>
        <v>1</v>
      </c>
    </row>
    <row r="625" spans="1:9" ht="79.2">
      <c r="A625" s="5" t="s">
        <v>1009</v>
      </c>
      <c r="B625" s="5" t="s">
        <v>1016</v>
      </c>
      <c r="C625" s="9" t="s">
        <v>2171</v>
      </c>
      <c r="D625" s="7" t="str">
        <f>"     "&amp;D619</f>
        <v xml:space="preserve">     Combo Cama Doble + Cabecero Vitale Gratis Sabanas 300 Hilos</v>
      </c>
      <c r="E625" s="5" t="s">
        <v>297</v>
      </c>
      <c r="F625" s="6">
        <v>4</v>
      </c>
      <c r="G625">
        <f>IF(
   OR(
     ISNUMBER(SEARCH("Combo", D625)),
     ISNUMBER(SEARCH("Set", D625)),
     ISNUMBER(SEARCH("+", D625)),
     ISNUMBER(SEARCH("Cama", D625)),
     ISNUMBER(SEARCH("Espaldar", D625)),
     ISNUMBER(SEARCH("Juego", D625)),
     ISNUMBER(SEARCH("Sofacama", D625)),
     ISNUMBER(SEARCH("Cuadro", D625))
   ),
   4,
   IFERROR(INDEX(INVENTARIO!A:H, MATCH(C625, INVENTARIO!A:A, 0), 6), 0)
)</f>
        <v>4</v>
      </c>
      <c r="H625">
        <v>4</v>
      </c>
      <c r="I625">
        <f t="shared" si="72"/>
        <v>1</v>
      </c>
    </row>
    <row r="626" spans="1:9" ht="79.2">
      <c r="A626" s="5" t="s">
        <v>1009</v>
      </c>
      <c r="B626" s="5" t="s">
        <v>1017</v>
      </c>
      <c r="C626" s="9" t="s">
        <v>2172</v>
      </c>
      <c r="D626" s="7" t="str">
        <f>"     "&amp;D619</f>
        <v xml:space="preserve">     Combo Cama Doble + Cabecero Vitale Gratis Sabanas 300 Hilos</v>
      </c>
      <c r="E626" s="5" t="s">
        <v>306</v>
      </c>
      <c r="F626" s="6">
        <v>4</v>
      </c>
      <c r="G626">
        <f>IF(
   OR(
     ISNUMBER(SEARCH("Combo", D626)),
     ISNUMBER(SEARCH("Set", D626)),
     ISNUMBER(SEARCH("+", D626)),
     ISNUMBER(SEARCH("Cama", D626)),
     ISNUMBER(SEARCH("Espaldar", D626)),
     ISNUMBER(SEARCH("Juego", D626)),
     ISNUMBER(SEARCH("Sofacama", D626)),
     ISNUMBER(SEARCH("Cuadro", D626))
   ),
   4,
   IFERROR(INDEX(INVENTARIO!A:H, MATCH(C626, INVENTARIO!A:A, 0), 6), 0)
)</f>
        <v>4</v>
      </c>
      <c r="H626">
        <v>4</v>
      </c>
      <c r="I626">
        <f t="shared" si="72"/>
        <v>1</v>
      </c>
    </row>
    <row r="627" spans="1:9" ht="79.2">
      <c r="A627" s="5" t="s">
        <v>1009</v>
      </c>
      <c r="B627" s="5" t="s">
        <v>1018</v>
      </c>
      <c r="C627" s="9" t="s">
        <v>2173</v>
      </c>
      <c r="D627" s="7" t="str">
        <f>"     "&amp;D619</f>
        <v xml:space="preserve">     Combo Cama Doble + Cabecero Vitale Gratis Sabanas 300 Hilos</v>
      </c>
      <c r="E627" s="5" t="s">
        <v>48</v>
      </c>
      <c r="F627" s="6">
        <v>4</v>
      </c>
      <c r="G627">
        <f>IF(
   OR(
     ISNUMBER(SEARCH("Combo", D627)),
     ISNUMBER(SEARCH("Set", D627)),
     ISNUMBER(SEARCH("+", D627)),
     ISNUMBER(SEARCH("Cama", D627)),
     ISNUMBER(SEARCH("Espaldar", D627)),
     ISNUMBER(SEARCH("Juego", D627)),
     ISNUMBER(SEARCH("Sofacama", D627)),
     ISNUMBER(SEARCH("Cuadro", D627))
   ),
   4,
   IFERROR(INDEX(INVENTARIO!A:H, MATCH(C627, INVENTARIO!A:A, 0), 6), 0)
)</f>
        <v>4</v>
      </c>
      <c r="H627">
        <v>4</v>
      </c>
    </row>
    <row r="628" spans="1:9" ht="79.2">
      <c r="A628" s="5" t="s">
        <v>1009</v>
      </c>
      <c r="B628" s="5" t="s">
        <v>1019</v>
      </c>
      <c r="C628" s="9" t="s">
        <v>2174</v>
      </c>
      <c r="D628" s="7" t="str">
        <f>"     "&amp;D619</f>
        <v xml:space="preserve">     Combo Cama Doble + Cabecero Vitale Gratis Sabanas 300 Hilos</v>
      </c>
      <c r="E628" s="5" t="s">
        <v>36</v>
      </c>
      <c r="F628" s="6">
        <v>4</v>
      </c>
      <c r="G628">
        <f>IF(
   OR(
     ISNUMBER(SEARCH("Combo", D628)),
     ISNUMBER(SEARCH("Set", D628)),
     ISNUMBER(SEARCH("+", D628)),
     ISNUMBER(SEARCH("Cama", D628)),
     ISNUMBER(SEARCH("Espaldar", D628)),
     ISNUMBER(SEARCH("Juego", D628)),
     ISNUMBER(SEARCH("Sofacama", D628)),
     ISNUMBER(SEARCH("Cuadro", D628))
   ),
   4,
   IFERROR(INDEX(INVENTARIO!A:H, MATCH(C628, INVENTARIO!A:A, 0), 6), 0)
)</f>
        <v>4</v>
      </c>
      <c r="H628">
        <v>4</v>
      </c>
      <c r="I628">
        <f t="shared" ref="I628:I634" si="73">+IF(H628=F628,1,0)</f>
        <v>1</v>
      </c>
    </row>
    <row r="629" spans="1:9">
      <c r="A629" s="5" t="s">
        <v>1020</v>
      </c>
      <c r="B629" s="5" t="s">
        <v>1021</v>
      </c>
      <c r="C629" s="9" t="s">
        <v>2175</v>
      </c>
      <c r="D629" s="9" t="s">
        <v>1022</v>
      </c>
      <c r="E629" s="5" t="s">
        <v>105</v>
      </c>
      <c r="F629" s="6">
        <v>30</v>
      </c>
      <c r="G629">
        <f>IF(
   OR(
     ISNUMBER(SEARCH("Combo", D629)),
     ISNUMBER(SEARCH("Set", D629)),
     ISNUMBER(SEARCH("+", D629)),
     ISNUMBER(SEARCH("Cama", D629)),
     ISNUMBER(SEARCH("Espaldar", D629)),
     ISNUMBER(SEARCH("Juego", D629)),
     ISNUMBER(SEARCH("Sofacama", D629)),
     ISNUMBER(SEARCH("Cuadro", D629))
   ),
   4,
   IFERROR(INDEX(INVENTARIO!A:H, MATCH(C629, INVENTARIO!A:A, 0), 6), 0)
)</f>
        <v>30</v>
      </c>
      <c r="H629">
        <v>30</v>
      </c>
      <c r="I629">
        <f t="shared" si="73"/>
        <v>1</v>
      </c>
    </row>
    <row r="630" spans="1:9">
      <c r="A630" s="5" t="s">
        <v>1023</v>
      </c>
      <c r="B630" s="5"/>
      <c r="C630" s="5" t="s">
        <v>6</v>
      </c>
      <c r="D630" s="9" t="s">
        <v>1024</v>
      </c>
      <c r="E630" s="5" t="s">
        <v>16</v>
      </c>
      <c r="F630" s="8"/>
      <c r="I630">
        <f t="shared" si="73"/>
        <v>1</v>
      </c>
    </row>
    <row r="631" spans="1:9" ht="52.8">
      <c r="A631" s="5" t="s">
        <v>1023</v>
      </c>
      <c r="B631" s="5" t="s">
        <v>1025</v>
      </c>
      <c r="C631" s="9" t="s">
        <v>2176</v>
      </c>
      <c r="D631" s="7" t="str">
        <f>"     "&amp;D630</f>
        <v xml:space="preserve">     Cama Ilusión Doble 140x190x150</v>
      </c>
      <c r="E631" s="5" t="s">
        <v>1026</v>
      </c>
      <c r="F631" s="6">
        <v>4</v>
      </c>
      <c r="G631">
        <f>IF(
   OR(
     ISNUMBER(SEARCH("Combo", D631)),
     ISNUMBER(SEARCH("Set", D631)),
     ISNUMBER(SEARCH("+", D631)),
     ISNUMBER(SEARCH("Cama", D631)),
     ISNUMBER(SEARCH("Espaldar", D631)),
     ISNUMBER(SEARCH("Juego", D631)),
     ISNUMBER(SEARCH("Sofacama", D631)),
     ISNUMBER(SEARCH("Cuadro", D631))
   ),
   4,
   IFERROR(INDEX(INVENTARIO!A:H, MATCH(C631, INVENTARIO!A:A, 0), 6), 0)
)</f>
        <v>4</v>
      </c>
      <c r="H631">
        <v>4</v>
      </c>
      <c r="I631">
        <f t="shared" si="73"/>
        <v>1</v>
      </c>
    </row>
    <row r="632" spans="1:9" ht="52.8">
      <c r="A632" s="5" t="s">
        <v>1023</v>
      </c>
      <c r="B632" s="5" t="s">
        <v>1027</v>
      </c>
      <c r="C632" s="9" t="s">
        <v>2061</v>
      </c>
      <c r="D632" s="7" t="str">
        <f>"     "&amp;D630</f>
        <v xml:space="preserve">     Cama Ilusión Doble 140x190x150</v>
      </c>
      <c r="E632" s="5" t="s">
        <v>1028</v>
      </c>
      <c r="F632" s="6">
        <v>4</v>
      </c>
      <c r="G632">
        <f>IF(
   OR(
     ISNUMBER(SEARCH("Combo", D632)),
     ISNUMBER(SEARCH("Set", D632)),
     ISNUMBER(SEARCH("+", D632)),
     ISNUMBER(SEARCH("Cama", D632)),
     ISNUMBER(SEARCH("Espaldar", D632)),
     ISNUMBER(SEARCH("Juego", D632)),
     ISNUMBER(SEARCH("Sofacama", D632)),
     ISNUMBER(SEARCH("Cuadro", D632))
   ),
   4,
   IFERROR(INDEX(INVENTARIO!A:H, MATCH(C632, INVENTARIO!A:A, 0), 6), 0)
)</f>
        <v>4</v>
      </c>
      <c r="H632">
        <v>4</v>
      </c>
      <c r="I632">
        <f t="shared" si="73"/>
        <v>1</v>
      </c>
    </row>
    <row r="633" spans="1:9" ht="52.8">
      <c r="A633" s="5" t="s">
        <v>1023</v>
      </c>
      <c r="B633" s="5" t="s">
        <v>1029</v>
      </c>
      <c r="C633" s="9" t="s">
        <v>2177</v>
      </c>
      <c r="D633" s="7" t="str">
        <f>"     "&amp;D630</f>
        <v xml:space="preserve">     Cama Ilusión Doble 140x190x150</v>
      </c>
      <c r="E633" s="5" t="s">
        <v>1030</v>
      </c>
      <c r="F633" s="6">
        <v>4</v>
      </c>
      <c r="G633">
        <f>IF(
   OR(
     ISNUMBER(SEARCH("Combo", D633)),
     ISNUMBER(SEARCH("Set", D633)),
     ISNUMBER(SEARCH("+", D633)),
     ISNUMBER(SEARCH("Cama", D633)),
     ISNUMBER(SEARCH("Espaldar", D633)),
     ISNUMBER(SEARCH("Juego", D633)),
     ISNUMBER(SEARCH("Sofacama", D633)),
     ISNUMBER(SEARCH("Cuadro", D633))
   ),
   4,
   IFERROR(INDEX(INVENTARIO!A:H, MATCH(C633, INVENTARIO!A:A, 0), 6), 0)
)</f>
        <v>4</v>
      </c>
      <c r="H633">
        <v>4</v>
      </c>
      <c r="I633">
        <f t="shared" si="73"/>
        <v>1</v>
      </c>
    </row>
    <row r="634" spans="1:9" ht="52.8">
      <c r="A634" s="5" t="s">
        <v>1023</v>
      </c>
      <c r="B634" s="5" t="s">
        <v>1031</v>
      </c>
      <c r="C634" s="9" t="s">
        <v>2060</v>
      </c>
      <c r="D634" s="7" t="str">
        <f>"     "&amp;D630</f>
        <v xml:space="preserve">     Cama Ilusión Doble 140x190x150</v>
      </c>
      <c r="E634" s="5" t="s">
        <v>1032</v>
      </c>
      <c r="F634" s="6">
        <v>4</v>
      </c>
      <c r="G634">
        <f>IF(
   OR(
     ISNUMBER(SEARCH("Combo", D634)),
     ISNUMBER(SEARCH("Set", D634)),
     ISNUMBER(SEARCH("+", D634)),
     ISNUMBER(SEARCH("Cama", D634)),
     ISNUMBER(SEARCH("Espaldar", D634)),
     ISNUMBER(SEARCH("Juego", D634)),
     ISNUMBER(SEARCH("Sofacama", D634)),
     ISNUMBER(SEARCH("Cuadro", D634))
   ),
   4,
   IFERROR(INDEX(INVENTARIO!A:H, MATCH(C634, INVENTARIO!A:A, 0), 6), 0)
)</f>
        <v>4</v>
      </c>
      <c r="H634">
        <v>4</v>
      </c>
      <c r="I634">
        <f t="shared" si="73"/>
        <v>1</v>
      </c>
    </row>
    <row r="635" spans="1:9" ht="52.8">
      <c r="A635" s="5" t="s">
        <v>1023</v>
      </c>
      <c r="B635" s="5" t="s">
        <v>1033</v>
      </c>
      <c r="C635" s="9" t="s">
        <v>2057</v>
      </c>
      <c r="D635" s="7" t="str">
        <f>"     "&amp;D630</f>
        <v xml:space="preserve">     Cama Ilusión Doble 140x190x150</v>
      </c>
      <c r="E635" s="5" t="s">
        <v>732</v>
      </c>
      <c r="F635" s="6">
        <v>4</v>
      </c>
      <c r="G635">
        <f>IF(
   OR(
     ISNUMBER(SEARCH("Combo", D635)),
     ISNUMBER(SEARCH("Set", D635)),
     ISNUMBER(SEARCH("+", D635)),
     ISNUMBER(SEARCH("Cama", D635)),
     ISNUMBER(SEARCH("Espaldar", D635)),
     ISNUMBER(SEARCH("Juego", D635)),
     ISNUMBER(SEARCH("Sofacama", D635)),
     ISNUMBER(SEARCH("Cuadro", D635))
   ),
   4,
   IFERROR(INDEX(INVENTARIO!A:H, MATCH(C635, INVENTARIO!A:A, 0), 6), 0)
)</f>
        <v>4</v>
      </c>
      <c r="H635">
        <v>4</v>
      </c>
    </row>
    <row r="636" spans="1:9" ht="52.8">
      <c r="A636" s="5" t="s">
        <v>1023</v>
      </c>
      <c r="B636" s="5" t="s">
        <v>1034</v>
      </c>
      <c r="C636" s="9" t="s">
        <v>2178</v>
      </c>
      <c r="D636" s="7" t="str">
        <f>"     "&amp;D630</f>
        <v xml:space="preserve">     Cama Ilusión Doble 140x190x150</v>
      </c>
      <c r="E636" s="5" t="s">
        <v>1035</v>
      </c>
      <c r="F636" s="6">
        <v>4</v>
      </c>
      <c r="G636">
        <f>IF(
   OR(
     ISNUMBER(SEARCH("Combo", D636)),
     ISNUMBER(SEARCH("Set", D636)),
     ISNUMBER(SEARCH("+", D636)),
     ISNUMBER(SEARCH("Cama", D636)),
     ISNUMBER(SEARCH("Espaldar", D636)),
     ISNUMBER(SEARCH("Juego", D636)),
     ISNUMBER(SEARCH("Sofacama", D636)),
     ISNUMBER(SEARCH("Cuadro", D636))
   ),
   4,
   IFERROR(INDEX(INVENTARIO!A:H, MATCH(C636, INVENTARIO!A:A, 0), 6), 0)
)</f>
        <v>4</v>
      </c>
      <c r="H636">
        <v>4</v>
      </c>
      <c r="I636">
        <f t="shared" ref="I636:I642" si="74">+IF(H636=F636,1,0)</f>
        <v>1</v>
      </c>
    </row>
    <row r="637" spans="1:9" ht="52.8">
      <c r="A637" s="5" t="s">
        <v>1023</v>
      </c>
      <c r="B637" s="5" t="s">
        <v>1036</v>
      </c>
      <c r="C637" s="9" t="s">
        <v>2179</v>
      </c>
      <c r="D637" s="7" t="str">
        <f>"     "&amp;D630</f>
        <v xml:space="preserve">     Cama Ilusión Doble 140x190x150</v>
      </c>
      <c r="E637" s="5" t="s">
        <v>1037</v>
      </c>
      <c r="F637" s="6">
        <v>4</v>
      </c>
      <c r="G637">
        <f>IF(
   OR(
     ISNUMBER(SEARCH("Combo", D637)),
     ISNUMBER(SEARCH("Set", D637)),
     ISNUMBER(SEARCH("+", D637)),
     ISNUMBER(SEARCH("Cama", D637)),
     ISNUMBER(SEARCH("Espaldar", D637)),
     ISNUMBER(SEARCH("Juego", D637)),
     ISNUMBER(SEARCH("Sofacama", D637)),
     ISNUMBER(SEARCH("Cuadro", D637))
   ),
   4,
   IFERROR(INDEX(INVENTARIO!A:H, MATCH(C637, INVENTARIO!A:A, 0), 6), 0)
)</f>
        <v>4</v>
      </c>
      <c r="H637">
        <v>4</v>
      </c>
      <c r="I637">
        <f t="shared" si="74"/>
        <v>1</v>
      </c>
    </row>
    <row r="638" spans="1:9">
      <c r="A638" s="5" t="s">
        <v>1038</v>
      </c>
      <c r="B638" s="5"/>
      <c r="C638" s="5" t="s">
        <v>6</v>
      </c>
      <c r="D638" s="9" t="s">
        <v>1039</v>
      </c>
      <c r="E638" s="5" t="s">
        <v>16</v>
      </c>
      <c r="F638" s="8"/>
      <c r="I638">
        <f t="shared" si="74"/>
        <v>1</v>
      </c>
    </row>
    <row r="639" spans="1:9" ht="66">
      <c r="A639" s="5" t="s">
        <v>1038</v>
      </c>
      <c r="B639" s="5" t="s">
        <v>1040</v>
      </c>
      <c r="C639" s="9" t="s">
        <v>2180</v>
      </c>
      <c r="D639" s="7" t="str">
        <f>"     "&amp;D638</f>
        <v xml:space="preserve">     Cama Paris Doble Con Puff Baúl 160x190x150</v>
      </c>
      <c r="E639" s="5" t="s">
        <v>728</v>
      </c>
      <c r="F639" s="6">
        <v>4</v>
      </c>
      <c r="G639">
        <f>IF(
   OR(
     ISNUMBER(SEARCH("Combo", D639)),
     ISNUMBER(SEARCH("Set", D639)),
     ISNUMBER(SEARCH("+", D639)),
     ISNUMBER(SEARCH("Cama", D639)),
     ISNUMBER(SEARCH("Espaldar", D639)),
     ISNUMBER(SEARCH("Juego", D639)),
     ISNUMBER(SEARCH("Sofacama", D639)),
     ISNUMBER(SEARCH("Cuadro", D639))
   ),
   4,
   IFERROR(INDEX(INVENTARIO!A:H, MATCH(C639, INVENTARIO!A:A, 0), 6), 0)
)</f>
        <v>4</v>
      </c>
      <c r="H639">
        <v>4</v>
      </c>
      <c r="I639">
        <f t="shared" si="74"/>
        <v>1</v>
      </c>
    </row>
    <row r="640" spans="1:9" ht="66">
      <c r="A640" s="5" t="s">
        <v>1038</v>
      </c>
      <c r="B640" s="5" t="s">
        <v>1041</v>
      </c>
      <c r="C640" s="9" t="s">
        <v>2181</v>
      </c>
      <c r="D640" s="7" t="str">
        <f>"     "&amp;D638</f>
        <v xml:space="preserve">     Cama Paris Doble Con Puff Baúl 160x190x150</v>
      </c>
      <c r="E640" s="5" t="s">
        <v>730</v>
      </c>
      <c r="F640" s="6">
        <v>4</v>
      </c>
      <c r="G640">
        <f>IF(
   OR(
     ISNUMBER(SEARCH("Combo", D640)),
     ISNUMBER(SEARCH("Set", D640)),
     ISNUMBER(SEARCH("+", D640)),
     ISNUMBER(SEARCH("Cama", D640)),
     ISNUMBER(SEARCH("Espaldar", D640)),
     ISNUMBER(SEARCH("Juego", D640)),
     ISNUMBER(SEARCH("Sofacama", D640)),
     ISNUMBER(SEARCH("Cuadro", D640))
   ),
   4,
   IFERROR(INDEX(INVENTARIO!A:H, MATCH(C640, INVENTARIO!A:A, 0), 6), 0)
)</f>
        <v>4</v>
      </c>
      <c r="H640">
        <v>4</v>
      </c>
      <c r="I640">
        <f t="shared" si="74"/>
        <v>1</v>
      </c>
    </row>
    <row r="641" spans="1:9" ht="66">
      <c r="A641" s="5" t="s">
        <v>1038</v>
      </c>
      <c r="B641" s="5" t="s">
        <v>1042</v>
      </c>
      <c r="C641" s="9" t="s">
        <v>2182</v>
      </c>
      <c r="D641" s="7" t="str">
        <f>"     "&amp;D638</f>
        <v xml:space="preserve">     Cama Paris Doble Con Puff Baúl 160x190x150</v>
      </c>
      <c r="E641" s="5" t="s">
        <v>732</v>
      </c>
      <c r="F641" s="6">
        <v>4</v>
      </c>
      <c r="G641">
        <f>IF(
   OR(
     ISNUMBER(SEARCH("Combo", D641)),
     ISNUMBER(SEARCH("Set", D641)),
     ISNUMBER(SEARCH("+", D641)),
     ISNUMBER(SEARCH("Cama", D641)),
     ISNUMBER(SEARCH("Espaldar", D641)),
     ISNUMBER(SEARCH("Juego", D641)),
     ISNUMBER(SEARCH("Sofacama", D641)),
     ISNUMBER(SEARCH("Cuadro", D641))
   ),
   4,
   IFERROR(INDEX(INVENTARIO!A:H, MATCH(C641, INVENTARIO!A:A, 0), 6), 0)
)</f>
        <v>4</v>
      </c>
      <c r="H641">
        <v>4</v>
      </c>
      <c r="I641">
        <f t="shared" si="74"/>
        <v>1</v>
      </c>
    </row>
    <row r="642" spans="1:9" ht="66">
      <c r="A642" s="5" t="s">
        <v>1038</v>
      </c>
      <c r="B642" s="5" t="s">
        <v>1043</v>
      </c>
      <c r="C642" s="9" t="s">
        <v>2183</v>
      </c>
      <c r="D642" s="7" t="str">
        <f>"     "&amp;D638</f>
        <v xml:space="preserve">     Cama Paris Doble Con Puff Baúl 160x190x150</v>
      </c>
      <c r="E642" s="5" t="s">
        <v>734</v>
      </c>
      <c r="F642" s="6">
        <v>4</v>
      </c>
      <c r="G642">
        <f>IF(
   OR(
     ISNUMBER(SEARCH("Combo", D642)),
     ISNUMBER(SEARCH("Set", D642)),
     ISNUMBER(SEARCH("+", D642)),
     ISNUMBER(SEARCH("Cama", D642)),
     ISNUMBER(SEARCH("Espaldar", D642)),
     ISNUMBER(SEARCH("Juego", D642)),
     ISNUMBER(SEARCH("Sofacama", D642)),
     ISNUMBER(SEARCH("Cuadro", D642))
   ),
   4,
   IFERROR(INDEX(INVENTARIO!A:H, MATCH(C642, INVENTARIO!A:A, 0), 6), 0)
)</f>
        <v>4</v>
      </c>
      <c r="H642">
        <v>4</v>
      </c>
      <c r="I642">
        <f t="shared" si="74"/>
        <v>1</v>
      </c>
    </row>
    <row r="643" spans="1:9" ht="66">
      <c r="A643" s="5" t="s">
        <v>1038</v>
      </c>
      <c r="B643" s="5" t="s">
        <v>1044</v>
      </c>
      <c r="C643" s="9" t="s">
        <v>2069</v>
      </c>
      <c r="D643" s="7" t="str">
        <f>"     "&amp;D638</f>
        <v xml:space="preserve">     Cama Paris Doble Con Puff Baúl 160x190x150</v>
      </c>
      <c r="E643" s="5" t="s">
        <v>736</v>
      </c>
      <c r="F643" s="6">
        <v>4</v>
      </c>
      <c r="G643">
        <f>IF(
   OR(
     ISNUMBER(SEARCH("Combo", D643)),
     ISNUMBER(SEARCH("Set", D643)),
     ISNUMBER(SEARCH("+", D643)),
     ISNUMBER(SEARCH("Cama", D643)),
     ISNUMBER(SEARCH("Espaldar", D643)),
     ISNUMBER(SEARCH("Juego", D643)),
     ISNUMBER(SEARCH("Sofacama", D643)),
     ISNUMBER(SEARCH("Cuadro", D643))
   ),
   4,
   IFERROR(INDEX(INVENTARIO!A:H, MATCH(C643, INVENTARIO!A:A, 0), 6), 0)
)</f>
        <v>4</v>
      </c>
      <c r="H643">
        <v>4</v>
      </c>
    </row>
    <row r="644" spans="1:9" ht="66">
      <c r="A644" s="5" t="s">
        <v>1038</v>
      </c>
      <c r="B644" s="5" t="s">
        <v>1045</v>
      </c>
      <c r="C644" s="9" t="s">
        <v>2058</v>
      </c>
      <c r="D644" s="7" t="str">
        <f>"     "&amp;D638</f>
        <v xml:space="preserve">     Cama Paris Doble Con Puff Baúl 160x190x150</v>
      </c>
      <c r="E644" s="5" t="s">
        <v>738</v>
      </c>
      <c r="F644" s="6">
        <v>4</v>
      </c>
      <c r="G644">
        <f>IF(
   OR(
     ISNUMBER(SEARCH("Combo", D644)),
     ISNUMBER(SEARCH("Set", D644)),
     ISNUMBER(SEARCH("+", D644)),
     ISNUMBER(SEARCH("Cama", D644)),
     ISNUMBER(SEARCH("Espaldar", D644)),
     ISNUMBER(SEARCH("Juego", D644)),
     ISNUMBER(SEARCH("Sofacama", D644)),
     ISNUMBER(SEARCH("Cuadro", D644))
   ),
   4,
   IFERROR(INDEX(INVENTARIO!A:H, MATCH(C644, INVENTARIO!A:A, 0), 6), 0)
)</f>
        <v>4</v>
      </c>
      <c r="H644">
        <v>4</v>
      </c>
      <c r="I644">
        <f t="shared" ref="I644:I650" si="75">+IF(H644=F644,1,0)</f>
        <v>1</v>
      </c>
    </row>
    <row r="645" spans="1:9" ht="66">
      <c r="A645" s="5" t="s">
        <v>1038</v>
      </c>
      <c r="B645" s="5" t="s">
        <v>1046</v>
      </c>
      <c r="C645" s="9" t="s">
        <v>2184</v>
      </c>
      <c r="D645" s="7" t="str">
        <f>"     "&amp;D638</f>
        <v xml:space="preserve">     Cama Paris Doble Con Puff Baúl 160x190x150</v>
      </c>
      <c r="E645" s="5" t="s">
        <v>740</v>
      </c>
      <c r="F645" s="6">
        <v>4</v>
      </c>
      <c r="G645">
        <f>IF(
   OR(
     ISNUMBER(SEARCH("Combo", D645)),
     ISNUMBER(SEARCH("Set", D645)),
     ISNUMBER(SEARCH("+", D645)),
     ISNUMBER(SEARCH("Cama", D645)),
     ISNUMBER(SEARCH("Espaldar", D645)),
     ISNUMBER(SEARCH("Juego", D645)),
     ISNUMBER(SEARCH("Sofacama", D645)),
     ISNUMBER(SEARCH("Cuadro", D645))
   ),
   4,
   IFERROR(INDEX(INVENTARIO!A:H, MATCH(C645, INVENTARIO!A:A, 0), 6), 0)
)</f>
        <v>4</v>
      </c>
      <c r="H645">
        <v>4</v>
      </c>
      <c r="I645">
        <f t="shared" si="75"/>
        <v>1</v>
      </c>
    </row>
    <row r="646" spans="1:9">
      <c r="A646" s="5" t="s">
        <v>1047</v>
      </c>
      <c r="B646" s="5"/>
      <c r="C646" s="5" t="s">
        <v>6</v>
      </c>
      <c r="D646" s="9" t="s">
        <v>1048</v>
      </c>
      <c r="E646" s="5" t="s">
        <v>16</v>
      </c>
      <c r="F646" s="8"/>
      <c r="I646">
        <f t="shared" si="75"/>
        <v>1</v>
      </c>
    </row>
    <row r="647" spans="1:9" ht="66">
      <c r="A647" s="5" t="s">
        <v>1047</v>
      </c>
      <c r="B647" s="5" t="s">
        <v>1049</v>
      </c>
      <c r="C647" s="9" t="s">
        <v>2185</v>
      </c>
      <c r="D647" s="7" t="str">
        <f>"     "&amp;D646</f>
        <v xml:space="preserve">     Cama Paris Doble Con Puff Baúl 200x200x150</v>
      </c>
      <c r="E647" s="5" t="s">
        <v>728</v>
      </c>
      <c r="F647" s="6">
        <v>4</v>
      </c>
      <c r="G647">
        <f>IF(
   OR(
     ISNUMBER(SEARCH("Combo", D647)),
     ISNUMBER(SEARCH("Set", D647)),
     ISNUMBER(SEARCH("+", D647)),
     ISNUMBER(SEARCH("Cama", D647)),
     ISNUMBER(SEARCH("Espaldar", D647)),
     ISNUMBER(SEARCH("Juego", D647)),
     ISNUMBER(SEARCH("Sofacama", D647)),
     ISNUMBER(SEARCH("Cuadro", D647))
   ),
   4,
   IFERROR(INDEX(INVENTARIO!A:H, MATCH(C647, INVENTARIO!A:A, 0), 6), 0)
)</f>
        <v>4</v>
      </c>
      <c r="H647">
        <v>4</v>
      </c>
      <c r="I647">
        <f t="shared" si="75"/>
        <v>1</v>
      </c>
    </row>
    <row r="648" spans="1:9" ht="66">
      <c r="A648" s="5" t="s">
        <v>1047</v>
      </c>
      <c r="B648" s="5" t="s">
        <v>1050</v>
      </c>
      <c r="C648" s="9" t="s">
        <v>2186</v>
      </c>
      <c r="D648" s="7" t="str">
        <f>"     "&amp;D646</f>
        <v xml:space="preserve">     Cama Paris Doble Con Puff Baúl 200x200x150</v>
      </c>
      <c r="E648" s="5" t="s">
        <v>730</v>
      </c>
      <c r="F648" s="6">
        <v>4</v>
      </c>
      <c r="G648">
        <f>IF(
   OR(
     ISNUMBER(SEARCH("Combo", D648)),
     ISNUMBER(SEARCH("Set", D648)),
     ISNUMBER(SEARCH("+", D648)),
     ISNUMBER(SEARCH("Cama", D648)),
     ISNUMBER(SEARCH("Espaldar", D648)),
     ISNUMBER(SEARCH("Juego", D648)),
     ISNUMBER(SEARCH("Sofacama", D648)),
     ISNUMBER(SEARCH("Cuadro", D648))
   ),
   4,
   IFERROR(INDEX(INVENTARIO!A:H, MATCH(C648, INVENTARIO!A:A, 0), 6), 0)
)</f>
        <v>4</v>
      </c>
      <c r="H648">
        <v>4</v>
      </c>
      <c r="I648">
        <f t="shared" si="75"/>
        <v>1</v>
      </c>
    </row>
    <row r="649" spans="1:9" ht="66">
      <c r="A649" s="5" t="s">
        <v>1047</v>
      </c>
      <c r="B649" s="5" t="s">
        <v>1051</v>
      </c>
      <c r="C649" s="9" t="s">
        <v>2187</v>
      </c>
      <c r="D649" s="7" t="str">
        <f>"     "&amp;D646</f>
        <v xml:space="preserve">     Cama Paris Doble Con Puff Baúl 200x200x150</v>
      </c>
      <c r="E649" s="5" t="s">
        <v>732</v>
      </c>
      <c r="F649" s="6">
        <v>4</v>
      </c>
      <c r="G649">
        <f>IF(
   OR(
     ISNUMBER(SEARCH("Combo", D649)),
     ISNUMBER(SEARCH("Set", D649)),
     ISNUMBER(SEARCH("+", D649)),
     ISNUMBER(SEARCH("Cama", D649)),
     ISNUMBER(SEARCH("Espaldar", D649)),
     ISNUMBER(SEARCH("Juego", D649)),
     ISNUMBER(SEARCH("Sofacama", D649)),
     ISNUMBER(SEARCH("Cuadro", D649))
   ),
   4,
   IFERROR(INDEX(INVENTARIO!A:H, MATCH(C649, INVENTARIO!A:A, 0), 6), 0)
)</f>
        <v>4</v>
      </c>
      <c r="H649">
        <v>4</v>
      </c>
      <c r="I649">
        <f t="shared" si="75"/>
        <v>1</v>
      </c>
    </row>
    <row r="650" spans="1:9" ht="66">
      <c r="A650" s="5" t="s">
        <v>1047</v>
      </c>
      <c r="B650" s="5" t="s">
        <v>1052</v>
      </c>
      <c r="C650" s="9" t="s">
        <v>2188</v>
      </c>
      <c r="D650" s="7" t="str">
        <f>"     "&amp;D646</f>
        <v xml:space="preserve">     Cama Paris Doble Con Puff Baúl 200x200x150</v>
      </c>
      <c r="E650" s="5" t="s">
        <v>734</v>
      </c>
      <c r="F650" s="6">
        <v>4</v>
      </c>
      <c r="G650">
        <f>IF(
   OR(
     ISNUMBER(SEARCH("Combo", D650)),
     ISNUMBER(SEARCH("Set", D650)),
     ISNUMBER(SEARCH("+", D650)),
     ISNUMBER(SEARCH("Cama", D650)),
     ISNUMBER(SEARCH("Espaldar", D650)),
     ISNUMBER(SEARCH("Juego", D650)),
     ISNUMBER(SEARCH("Sofacama", D650)),
     ISNUMBER(SEARCH("Cuadro", D650))
   ),
   4,
   IFERROR(INDEX(INVENTARIO!A:H, MATCH(C650, INVENTARIO!A:A, 0), 6), 0)
)</f>
        <v>4</v>
      </c>
      <c r="H650">
        <v>4</v>
      </c>
      <c r="I650">
        <f t="shared" si="75"/>
        <v>1</v>
      </c>
    </row>
    <row r="651" spans="1:9" ht="66">
      <c r="A651" s="5" t="s">
        <v>1047</v>
      </c>
      <c r="B651" s="5" t="s">
        <v>1053</v>
      </c>
      <c r="C651" s="9" t="s">
        <v>2189</v>
      </c>
      <c r="D651" s="7" t="str">
        <f>"     "&amp;D646</f>
        <v xml:space="preserve">     Cama Paris Doble Con Puff Baúl 200x200x150</v>
      </c>
      <c r="E651" s="5" t="s">
        <v>736</v>
      </c>
      <c r="F651" s="6">
        <v>4</v>
      </c>
      <c r="G651">
        <f>IF(
   OR(
     ISNUMBER(SEARCH("Combo", D651)),
     ISNUMBER(SEARCH("Set", D651)),
     ISNUMBER(SEARCH("+", D651)),
     ISNUMBER(SEARCH("Cama", D651)),
     ISNUMBER(SEARCH("Espaldar", D651)),
     ISNUMBER(SEARCH("Juego", D651)),
     ISNUMBER(SEARCH("Sofacama", D651)),
     ISNUMBER(SEARCH("Cuadro", D651))
   ),
   4,
   IFERROR(INDEX(INVENTARIO!A:H, MATCH(C651, INVENTARIO!A:A, 0), 6), 0)
)</f>
        <v>4</v>
      </c>
      <c r="H651">
        <v>4</v>
      </c>
    </row>
    <row r="652" spans="1:9" ht="66">
      <c r="A652" s="5" t="s">
        <v>1047</v>
      </c>
      <c r="B652" s="5" t="s">
        <v>1054</v>
      </c>
      <c r="C652" s="9" t="s">
        <v>2190</v>
      </c>
      <c r="D652" s="7" t="str">
        <f>"     "&amp;D646</f>
        <v xml:space="preserve">     Cama Paris Doble Con Puff Baúl 200x200x150</v>
      </c>
      <c r="E652" s="5" t="s">
        <v>738</v>
      </c>
      <c r="F652" s="6">
        <v>4</v>
      </c>
      <c r="G652">
        <f>IF(
   OR(
     ISNUMBER(SEARCH("Combo", D652)),
     ISNUMBER(SEARCH("Set", D652)),
     ISNUMBER(SEARCH("+", D652)),
     ISNUMBER(SEARCH("Cama", D652)),
     ISNUMBER(SEARCH("Espaldar", D652)),
     ISNUMBER(SEARCH("Juego", D652)),
     ISNUMBER(SEARCH("Sofacama", D652)),
     ISNUMBER(SEARCH("Cuadro", D652))
   ),
   4,
   IFERROR(INDEX(INVENTARIO!A:H, MATCH(C652, INVENTARIO!A:A, 0), 6), 0)
)</f>
        <v>4</v>
      </c>
      <c r="H652">
        <v>4</v>
      </c>
      <c r="I652">
        <f t="shared" ref="I652:I658" si="76">+IF(H652=F652,1,0)</f>
        <v>1</v>
      </c>
    </row>
    <row r="653" spans="1:9" ht="66">
      <c r="A653" s="5" t="s">
        <v>1047</v>
      </c>
      <c r="B653" s="5" t="s">
        <v>1055</v>
      </c>
      <c r="C653" s="9" t="s">
        <v>2191</v>
      </c>
      <c r="D653" s="7" t="str">
        <f>"     "&amp;D646</f>
        <v xml:space="preserve">     Cama Paris Doble Con Puff Baúl 200x200x150</v>
      </c>
      <c r="E653" s="5" t="s">
        <v>740</v>
      </c>
      <c r="F653" s="6">
        <v>4</v>
      </c>
      <c r="G653">
        <f>IF(
   OR(
     ISNUMBER(SEARCH("Combo", D653)),
     ISNUMBER(SEARCH("Set", D653)),
     ISNUMBER(SEARCH("+", D653)),
     ISNUMBER(SEARCH("Cama", D653)),
     ISNUMBER(SEARCH("Espaldar", D653)),
     ISNUMBER(SEARCH("Juego", D653)),
     ISNUMBER(SEARCH("Sofacama", D653)),
     ISNUMBER(SEARCH("Cuadro", D653))
   ),
   4,
   IFERROR(INDEX(INVENTARIO!A:H, MATCH(C653, INVENTARIO!A:A, 0), 6), 0)
)</f>
        <v>4</v>
      </c>
      <c r="H653">
        <v>4</v>
      </c>
      <c r="I653">
        <f t="shared" si="76"/>
        <v>1</v>
      </c>
    </row>
    <row r="654" spans="1:9">
      <c r="A654" s="5" t="s">
        <v>1056</v>
      </c>
      <c r="B654" s="5"/>
      <c r="C654" s="5" t="s">
        <v>6</v>
      </c>
      <c r="D654" s="9" t="s">
        <v>1057</v>
      </c>
      <c r="E654" s="5" t="s">
        <v>16</v>
      </c>
      <c r="F654" s="8"/>
      <c r="I654">
        <f t="shared" si="76"/>
        <v>1</v>
      </c>
    </row>
    <row r="655" spans="1:9" ht="39.6">
      <c r="A655" s="5" t="s">
        <v>1056</v>
      </c>
      <c r="B655" s="5" t="s">
        <v>1058</v>
      </c>
      <c r="C655" s="9" t="s">
        <v>2192</v>
      </c>
      <c r="D655" s="7" t="str">
        <f>"     "&amp;D654</f>
        <v xml:space="preserve">     Cama Ilusión King  200x200x150</v>
      </c>
      <c r="E655" s="5" t="s">
        <v>1026</v>
      </c>
      <c r="F655" s="6">
        <v>4</v>
      </c>
      <c r="G655">
        <f>IF(
   OR(
     ISNUMBER(SEARCH("Combo", D655)),
     ISNUMBER(SEARCH("Set", D655)),
     ISNUMBER(SEARCH("+", D655)),
     ISNUMBER(SEARCH("Cama", D655)),
     ISNUMBER(SEARCH("Espaldar", D655)),
     ISNUMBER(SEARCH("Juego", D655)),
     ISNUMBER(SEARCH("Sofacama", D655)),
     ISNUMBER(SEARCH("Cuadro", D655))
   ),
   4,
   IFERROR(INDEX(INVENTARIO!A:H, MATCH(C655, INVENTARIO!A:A, 0), 6), 0)
)</f>
        <v>4</v>
      </c>
      <c r="H655">
        <v>4</v>
      </c>
      <c r="I655">
        <f t="shared" si="76"/>
        <v>1</v>
      </c>
    </row>
    <row r="656" spans="1:9" ht="39.6">
      <c r="A656" s="5" t="s">
        <v>1056</v>
      </c>
      <c r="B656" s="5" t="s">
        <v>1059</v>
      </c>
      <c r="C656" s="9" t="s">
        <v>2193</v>
      </c>
      <c r="D656" s="7" t="str">
        <f>"     "&amp;D654</f>
        <v xml:space="preserve">     Cama Ilusión King  200x200x150</v>
      </c>
      <c r="E656" s="5" t="s">
        <v>1028</v>
      </c>
      <c r="F656" s="6">
        <v>4</v>
      </c>
      <c r="G656">
        <f>IF(
   OR(
     ISNUMBER(SEARCH("Combo", D656)),
     ISNUMBER(SEARCH("Set", D656)),
     ISNUMBER(SEARCH("+", D656)),
     ISNUMBER(SEARCH("Cama", D656)),
     ISNUMBER(SEARCH("Espaldar", D656)),
     ISNUMBER(SEARCH("Juego", D656)),
     ISNUMBER(SEARCH("Sofacama", D656)),
     ISNUMBER(SEARCH("Cuadro", D656))
   ),
   4,
   IFERROR(INDEX(INVENTARIO!A:H, MATCH(C656, INVENTARIO!A:A, 0), 6), 0)
)</f>
        <v>4</v>
      </c>
      <c r="H656">
        <v>4</v>
      </c>
      <c r="I656">
        <f t="shared" si="76"/>
        <v>1</v>
      </c>
    </row>
    <row r="657" spans="1:9" ht="39.6">
      <c r="A657" s="5" t="s">
        <v>1056</v>
      </c>
      <c r="B657" s="5" t="s">
        <v>1060</v>
      </c>
      <c r="C657" s="9" t="s">
        <v>2194</v>
      </c>
      <c r="D657" s="7" t="str">
        <f>"     "&amp;D654</f>
        <v xml:space="preserve">     Cama Ilusión King  200x200x150</v>
      </c>
      <c r="E657" s="5" t="s">
        <v>1030</v>
      </c>
      <c r="F657" s="6">
        <v>4</v>
      </c>
      <c r="G657">
        <f>IF(
   OR(
     ISNUMBER(SEARCH("Combo", D657)),
     ISNUMBER(SEARCH("Set", D657)),
     ISNUMBER(SEARCH("+", D657)),
     ISNUMBER(SEARCH("Cama", D657)),
     ISNUMBER(SEARCH("Espaldar", D657)),
     ISNUMBER(SEARCH("Juego", D657)),
     ISNUMBER(SEARCH("Sofacama", D657)),
     ISNUMBER(SEARCH("Cuadro", D657))
   ),
   4,
   IFERROR(INDEX(INVENTARIO!A:H, MATCH(C657, INVENTARIO!A:A, 0), 6), 0)
)</f>
        <v>4</v>
      </c>
      <c r="H657">
        <v>4</v>
      </c>
      <c r="I657">
        <f t="shared" si="76"/>
        <v>1</v>
      </c>
    </row>
    <row r="658" spans="1:9" ht="39.6">
      <c r="A658" s="5" t="s">
        <v>1056</v>
      </c>
      <c r="B658" s="5" t="s">
        <v>1061</v>
      </c>
      <c r="C658" s="9" t="s">
        <v>2195</v>
      </c>
      <c r="D658" s="7" t="str">
        <f>"     "&amp;D654</f>
        <v xml:space="preserve">     Cama Ilusión King  200x200x150</v>
      </c>
      <c r="E658" s="5" t="s">
        <v>1032</v>
      </c>
      <c r="F658" s="6">
        <v>4</v>
      </c>
      <c r="G658">
        <f>IF(
   OR(
     ISNUMBER(SEARCH("Combo", D658)),
     ISNUMBER(SEARCH("Set", D658)),
     ISNUMBER(SEARCH("+", D658)),
     ISNUMBER(SEARCH("Cama", D658)),
     ISNUMBER(SEARCH("Espaldar", D658)),
     ISNUMBER(SEARCH("Juego", D658)),
     ISNUMBER(SEARCH("Sofacama", D658)),
     ISNUMBER(SEARCH("Cuadro", D658))
   ),
   4,
   IFERROR(INDEX(INVENTARIO!A:H, MATCH(C658, INVENTARIO!A:A, 0), 6), 0)
)</f>
        <v>4</v>
      </c>
      <c r="H658">
        <v>4</v>
      </c>
      <c r="I658">
        <f t="shared" si="76"/>
        <v>1</v>
      </c>
    </row>
    <row r="659" spans="1:9" ht="39.6">
      <c r="A659" s="5" t="s">
        <v>1056</v>
      </c>
      <c r="B659" s="5" t="s">
        <v>1062</v>
      </c>
      <c r="C659" s="9" t="s">
        <v>2196</v>
      </c>
      <c r="D659" s="7" t="str">
        <f>"     "&amp;D654</f>
        <v xml:space="preserve">     Cama Ilusión King  200x200x150</v>
      </c>
      <c r="E659" s="5" t="s">
        <v>732</v>
      </c>
      <c r="F659" s="6">
        <v>4</v>
      </c>
      <c r="G659">
        <f>IF(
   OR(
     ISNUMBER(SEARCH("Combo", D659)),
     ISNUMBER(SEARCH("Set", D659)),
     ISNUMBER(SEARCH("+", D659)),
     ISNUMBER(SEARCH("Cama", D659)),
     ISNUMBER(SEARCH("Espaldar", D659)),
     ISNUMBER(SEARCH("Juego", D659)),
     ISNUMBER(SEARCH("Sofacama", D659)),
     ISNUMBER(SEARCH("Cuadro", D659))
   ),
   4,
   IFERROR(INDEX(INVENTARIO!A:H, MATCH(C659, INVENTARIO!A:A, 0), 6), 0)
)</f>
        <v>4</v>
      </c>
      <c r="H659">
        <v>4</v>
      </c>
    </row>
    <row r="660" spans="1:9" ht="39.6">
      <c r="A660" s="5" t="s">
        <v>1056</v>
      </c>
      <c r="B660" s="5" t="s">
        <v>1063</v>
      </c>
      <c r="C660" s="9" t="s">
        <v>2197</v>
      </c>
      <c r="D660" s="7" t="str">
        <f>"     "&amp;D654</f>
        <v xml:space="preserve">     Cama Ilusión King  200x200x150</v>
      </c>
      <c r="E660" s="5" t="s">
        <v>1035</v>
      </c>
      <c r="F660" s="6">
        <v>4</v>
      </c>
      <c r="G660">
        <f>IF(
   OR(
     ISNUMBER(SEARCH("Combo", D660)),
     ISNUMBER(SEARCH("Set", D660)),
     ISNUMBER(SEARCH("+", D660)),
     ISNUMBER(SEARCH("Cama", D660)),
     ISNUMBER(SEARCH("Espaldar", D660)),
     ISNUMBER(SEARCH("Juego", D660)),
     ISNUMBER(SEARCH("Sofacama", D660)),
     ISNUMBER(SEARCH("Cuadro", D660))
   ),
   4,
   IFERROR(INDEX(INVENTARIO!A:H, MATCH(C660, INVENTARIO!A:A, 0), 6), 0)
)</f>
        <v>4</v>
      </c>
      <c r="H660">
        <v>4</v>
      </c>
      <c r="I660">
        <f t="shared" ref="I660:I665" si="77">+IF(H660=F660,1,0)</f>
        <v>1</v>
      </c>
    </row>
    <row r="661" spans="1:9" ht="39.6">
      <c r="A661" s="5" t="s">
        <v>1056</v>
      </c>
      <c r="B661" s="5" t="s">
        <v>1064</v>
      </c>
      <c r="C661" s="9" t="s">
        <v>2198</v>
      </c>
      <c r="D661" s="7" t="str">
        <f>"     "&amp;D654</f>
        <v xml:space="preserve">     Cama Ilusión King  200x200x150</v>
      </c>
      <c r="E661" s="5" t="s">
        <v>1037</v>
      </c>
      <c r="F661" s="6">
        <v>4</v>
      </c>
      <c r="G661">
        <f>IF(
   OR(
     ISNUMBER(SEARCH("Combo", D661)),
     ISNUMBER(SEARCH("Set", D661)),
     ISNUMBER(SEARCH("+", D661)),
     ISNUMBER(SEARCH("Cama", D661)),
     ISNUMBER(SEARCH("Espaldar", D661)),
     ISNUMBER(SEARCH("Juego", D661)),
     ISNUMBER(SEARCH("Sofacama", D661)),
     ISNUMBER(SEARCH("Cuadro", D661))
   ),
   4,
   IFERROR(INDEX(INVENTARIO!A:H, MATCH(C661, INVENTARIO!A:A, 0), 6), 0)
)</f>
        <v>4</v>
      </c>
      <c r="H661">
        <v>4</v>
      </c>
      <c r="I661">
        <f t="shared" si="77"/>
        <v>1</v>
      </c>
    </row>
    <row r="662" spans="1:9">
      <c r="A662" s="5" t="s">
        <v>1065</v>
      </c>
      <c r="B662" s="5"/>
      <c r="C662" s="5" t="s">
        <v>6</v>
      </c>
      <c r="D662" s="9" t="s">
        <v>1066</v>
      </c>
      <c r="E662" s="5" t="s">
        <v>16</v>
      </c>
      <c r="F662" s="8"/>
      <c r="I662">
        <f t="shared" si="77"/>
        <v>1</v>
      </c>
    </row>
    <row r="663" spans="1:9" ht="52.8">
      <c r="A663" s="5" t="s">
        <v>1065</v>
      </c>
      <c r="B663" s="5" t="s">
        <v>1067</v>
      </c>
      <c r="C663" s="9" t="s">
        <v>2199</v>
      </c>
      <c r="D663" s="7" t="str">
        <f>"     "&amp;D662</f>
        <v xml:space="preserve">     Cama Ilusión Queen 160x190x150</v>
      </c>
      <c r="E663" s="5" t="s">
        <v>1037</v>
      </c>
      <c r="F663" s="6">
        <v>4</v>
      </c>
      <c r="G663">
        <f>IF(
   OR(
     ISNUMBER(SEARCH("Combo", D663)),
     ISNUMBER(SEARCH("Set", D663)),
     ISNUMBER(SEARCH("+", D663)),
     ISNUMBER(SEARCH("Cama", D663)),
     ISNUMBER(SEARCH("Espaldar", D663)),
     ISNUMBER(SEARCH("Juego", D663)),
     ISNUMBER(SEARCH("Sofacama", D663)),
     ISNUMBER(SEARCH("Cuadro", D663))
   ),
   4,
   IFERROR(INDEX(INVENTARIO!A:H, MATCH(C663, INVENTARIO!A:A, 0), 6), 0)
)</f>
        <v>4</v>
      </c>
      <c r="H663">
        <v>0</v>
      </c>
      <c r="I663">
        <f t="shared" si="77"/>
        <v>0</v>
      </c>
    </row>
    <row r="664" spans="1:9" ht="52.8">
      <c r="A664" s="5" t="s">
        <v>1065</v>
      </c>
      <c r="B664" s="5" t="s">
        <v>1068</v>
      </c>
      <c r="C664" s="9" t="s">
        <v>2200</v>
      </c>
      <c r="D664" s="7" t="str">
        <f>"     "&amp;D662</f>
        <v xml:space="preserve">     Cama Ilusión Queen 160x190x150</v>
      </c>
      <c r="E664" s="5" t="s">
        <v>1030</v>
      </c>
      <c r="F664" s="6">
        <v>4</v>
      </c>
      <c r="G664">
        <f>IF(
   OR(
     ISNUMBER(SEARCH("Combo", D664)),
     ISNUMBER(SEARCH("Set", D664)),
     ISNUMBER(SEARCH("+", D664)),
     ISNUMBER(SEARCH("Cama", D664)),
     ISNUMBER(SEARCH("Espaldar", D664)),
     ISNUMBER(SEARCH("Juego", D664)),
     ISNUMBER(SEARCH("Sofacama", D664)),
     ISNUMBER(SEARCH("Cuadro", D664))
   ),
   4,
   IFERROR(INDEX(INVENTARIO!A:H, MATCH(C664, INVENTARIO!A:A, 0), 6), 0)
)</f>
        <v>4</v>
      </c>
      <c r="H664">
        <v>4</v>
      </c>
      <c r="I664">
        <f t="shared" si="77"/>
        <v>1</v>
      </c>
    </row>
    <row r="665" spans="1:9" ht="52.8">
      <c r="A665" s="5" t="s">
        <v>1065</v>
      </c>
      <c r="B665" s="5" t="s">
        <v>1069</v>
      </c>
      <c r="C665" s="9" t="s">
        <v>2201</v>
      </c>
      <c r="D665" s="7" t="str">
        <f>"     "&amp;D662</f>
        <v xml:space="preserve">     Cama Ilusión Queen 160x190x150</v>
      </c>
      <c r="E665" s="5" t="s">
        <v>1032</v>
      </c>
      <c r="F665" s="6">
        <v>4</v>
      </c>
      <c r="G665">
        <f>IF(
   OR(
     ISNUMBER(SEARCH("Combo", D665)),
     ISNUMBER(SEARCH("Set", D665)),
     ISNUMBER(SEARCH("+", D665)),
     ISNUMBER(SEARCH("Cama", D665)),
     ISNUMBER(SEARCH("Espaldar", D665)),
     ISNUMBER(SEARCH("Juego", D665)),
     ISNUMBER(SEARCH("Sofacama", D665)),
     ISNUMBER(SEARCH("Cuadro", D665))
   ),
   4,
   IFERROR(INDEX(INVENTARIO!A:H, MATCH(C665, INVENTARIO!A:A, 0), 6), 0)
)</f>
        <v>4</v>
      </c>
      <c r="H665">
        <v>4</v>
      </c>
      <c r="I665">
        <f t="shared" si="77"/>
        <v>1</v>
      </c>
    </row>
    <row r="666" spans="1:9" ht="52.8">
      <c r="A666" s="5" t="s">
        <v>1065</v>
      </c>
      <c r="B666" s="5" t="s">
        <v>1070</v>
      </c>
      <c r="C666" s="9" t="s">
        <v>2202</v>
      </c>
      <c r="D666" s="7" t="str">
        <f>"     "&amp;D662</f>
        <v xml:space="preserve">     Cama Ilusión Queen 160x190x150</v>
      </c>
      <c r="E666" s="5" t="s">
        <v>1026</v>
      </c>
      <c r="F666" s="6">
        <v>4</v>
      </c>
      <c r="G666">
        <f>IF(
   OR(
     ISNUMBER(SEARCH("Combo", D666)),
     ISNUMBER(SEARCH("Set", D666)),
     ISNUMBER(SEARCH("+", D666)),
     ISNUMBER(SEARCH("Cama", D666)),
     ISNUMBER(SEARCH("Espaldar", D666)),
     ISNUMBER(SEARCH("Juego", D666)),
     ISNUMBER(SEARCH("Sofacama", D666)),
     ISNUMBER(SEARCH("Cuadro", D666))
   ),
   4,
   IFERROR(INDEX(INVENTARIO!A:H, MATCH(C666, INVENTARIO!A:A, 0), 6), 0)
)</f>
        <v>4</v>
      </c>
      <c r="H666">
        <v>4</v>
      </c>
    </row>
    <row r="667" spans="1:9" ht="52.8">
      <c r="A667" s="5" t="s">
        <v>1065</v>
      </c>
      <c r="B667" s="5" t="s">
        <v>1071</v>
      </c>
      <c r="C667" s="9" t="s">
        <v>2203</v>
      </c>
      <c r="D667" s="7" t="str">
        <f>"     "&amp;D662</f>
        <v xml:space="preserve">     Cama Ilusión Queen 160x190x150</v>
      </c>
      <c r="E667" s="5" t="s">
        <v>732</v>
      </c>
      <c r="F667" s="6">
        <v>4</v>
      </c>
      <c r="G667">
        <f>IF(
   OR(
     ISNUMBER(SEARCH("Combo", D667)),
     ISNUMBER(SEARCH("Set", D667)),
     ISNUMBER(SEARCH("+", D667)),
     ISNUMBER(SEARCH("Cama", D667)),
     ISNUMBER(SEARCH("Espaldar", D667)),
     ISNUMBER(SEARCH("Juego", D667)),
     ISNUMBER(SEARCH("Sofacama", D667)),
     ISNUMBER(SEARCH("Cuadro", D667))
   ),
   4,
   IFERROR(INDEX(INVENTARIO!A:H, MATCH(C667, INVENTARIO!A:A, 0), 6), 0)
)</f>
        <v>4</v>
      </c>
      <c r="H667">
        <v>4</v>
      </c>
      <c r="I667">
        <f t="shared" ref="I667:I730" si="78">+IF(H667=F667,1,0)</f>
        <v>1</v>
      </c>
    </row>
    <row r="668" spans="1:9" ht="52.8">
      <c r="A668" s="5" t="s">
        <v>1065</v>
      </c>
      <c r="B668" s="5" t="s">
        <v>1072</v>
      </c>
      <c r="C668" s="9" t="s">
        <v>2204</v>
      </c>
      <c r="D668" s="7" t="str">
        <f>"     "&amp;D662</f>
        <v xml:space="preserve">     Cama Ilusión Queen 160x190x150</v>
      </c>
      <c r="E668" s="5" t="s">
        <v>1035</v>
      </c>
      <c r="F668" s="6">
        <v>4</v>
      </c>
      <c r="G668">
        <f>IF(
   OR(
     ISNUMBER(SEARCH("Combo", D668)),
     ISNUMBER(SEARCH("Set", D668)),
     ISNUMBER(SEARCH("+", D668)),
     ISNUMBER(SEARCH("Cama", D668)),
     ISNUMBER(SEARCH("Espaldar", D668)),
     ISNUMBER(SEARCH("Juego", D668)),
     ISNUMBER(SEARCH("Sofacama", D668)),
     ISNUMBER(SEARCH("Cuadro", D668))
   ),
   4,
   IFERROR(INDEX(INVENTARIO!A:H, MATCH(C668, INVENTARIO!A:A, 0), 6), 0)
)</f>
        <v>4</v>
      </c>
      <c r="H668">
        <v>4</v>
      </c>
      <c r="I668">
        <f t="shared" si="78"/>
        <v>1</v>
      </c>
    </row>
    <row r="669" spans="1:9" ht="52.8">
      <c r="A669" s="5" t="s">
        <v>1065</v>
      </c>
      <c r="B669" s="5" t="s">
        <v>1073</v>
      </c>
      <c r="C669" s="9" t="s">
        <v>2205</v>
      </c>
      <c r="D669" s="7" t="str">
        <f>"     "&amp;D662</f>
        <v xml:space="preserve">     Cama Ilusión Queen 160x190x150</v>
      </c>
      <c r="E669" s="5" t="s">
        <v>1028</v>
      </c>
      <c r="F669" s="6">
        <v>4</v>
      </c>
      <c r="G669">
        <f>IF(
   OR(
     ISNUMBER(SEARCH("Combo", D669)),
     ISNUMBER(SEARCH("Set", D669)),
     ISNUMBER(SEARCH("+", D669)),
     ISNUMBER(SEARCH("Cama", D669)),
     ISNUMBER(SEARCH("Espaldar", D669)),
     ISNUMBER(SEARCH("Juego", D669)),
     ISNUMBER(SEARCH("Sofacama", D669)),
     ISNUMBER(SEARCH("Cuadro", D669))
   ),
   4,
   IFERROR(INDEX(INVENTARIO!A:H, MATCH(C669, INVENTARIO!A:A, 0), 6), 0)
)</f>
        <v>4</v>
      </c>
      <c r="H669">
        <v>4</v>
      </c>
      <c r="I669">
        <f t="shared" si="78"/>
        <v>1</v>
      </c>
    </row>
    <row r="670" spans="1:9">
      <c r="A670" s="5" t="s">
        <v>1074</v>
      </c>
      <c r="B670" s="5"/>
      <c r="C670" s="5" t="s">
        <v>6</v>
      </c>
      <c r="D670" s="9" t="s">
        <v>1075</v>
      </c>
      <c r="E670" s="5" t="s">
        <v>16</v>
      </c>
      <c r="F670" s="8"/>
      <c r="I670">
        <f t="shared" si="78"/>
        <v>1</v>
      </c>
    </row>
    <row r="671" spans="1:9" ht="52.8">
      <c r="A671" s="5" t="s">
        <v>1074</v>
      </c>
      <c r="B671" s="5" t="s">
        <v>1076</v>
      </c>
      <c r="C671" s="9" t="s">
        <v>2206</v>
      </c>
      <c r="D671" s="7" t="str">
        <f>"     "&amp;D670</f>
        <v xml:space="preserve">     Cama Natura Doble 140x190x150</v>
      </c>
      <c r="E671" s="5" t="s">
        <v>1077</v>
      </c>
      <c r="F671" s="6">
        <v>4</v>
      </c>
      <c r="G671">
        <f>IF(
   OR(
     ISNUMBER(SEARCH("Combo", D671)),
     ISNUMBER(SEARCH("Set", D671)),
     ISNUMBER(SEARCH("+", D671)),
     ISNUMBER(SEARCH("Cama", D671)),
     ISNUMBER(SEARCH("Espaldar", D671)),
     ISNUMBER(SEARCH("Juego", D671)),
     ISNUMBER(SEARCH("Sofacama", D671)),
     ISNUMBER(SEARCH("Cuadro", D671))
   ),
   4,
   IFERROR(INDEX(INVENTARIO!A:H, MATCH(C671, INVENTARIO!A:A, 0), 6), 0)
)</f>
        <v>4</v>
      </c>
      <c r="H671">
        <v>4</v>
      </c>
      <c r="I671">
        <f t="shared" si="78"/>
        <v>1</v>
      </c>
    </row>
    <row r="672" spans="1:9" ht="52.8">
      <c r="A672" s="5" t="s">
        <v>1074</v>
      </c>
      <c r="B672" s="5" t="s">
        <v>1078</v>
      </c>
      <c r="C672" s="9" t="s">
        <v>2207</v>
      </c>
      <c r="D672" s="7" t="str">
        <f>"     "&amp;D670</f>
        <v xml:space="preserve">     Cama Natura Doble 140x190x150</v>
      </c>
      <c r="E672" s="5" t="s">
        <v>1079</v>
      </c>
      <c r="F672" s="6">
        <v>4</v>
      </c>
      <c r="G672">
        <f>IF(
   OR(
     ISNUMBER(SEARCH("Combo", D672)),
     ISNUMBER(SEARCH("Set", D672)),
     ISNUMBER(SEARCH("+", D672)),
     ISNUMBER(SEARCH("Cama", D672)),
     ISNUMBER(SEARCH("Espaldar", D672)),
     ISNUMBER(SEARCH("Juego", D672)),
     ISNUMBER(SEARCH("Sofacama", D672)),
     ISNUMBER(SEARCH("Cuadro", D672))
   ),
   4,
   IFERROR(INDEX(INVENTARIO!A:H, MATCH(C672, INVENTARIO!A:A, 0), 6), 0)
)</f>
        <v>4</v>
      </c>
      <c r="H672">
        <v>4</v>
      </c>
      <c r="I672">
        <f t="shared" si="78"/>
        <v>1</v>
      </c>
    </row>
    <row r="673" spans="1:9" ht="52.8">
      <c r="A673" s="5" t="s">
        <v>1074</v>
      </c>
      <c r="B673" s="5" t="s">
        <v>1080</v>
      </c>
      <c r="C673" s="9" t="s">
        <v>2208</v>
      </c>
      <c r="D673" s="7" t="str">
        <f>"     "&amp;D670</f>
        <v xml:space="preserve">     Cama Natura Doble 140x190x150</v>
      </c>
      <c r="E673" s="5" t="s">
        <v>1081</v>
      </c>
      <c r="F673" s="6">
        <v>4</v>
      </c>
      <c r="G673">
        <f>IF(
   OR(
     ISNUMBER(SEARCH("Combo", D673)),
     ISNUMBER(SEARCH("Set", D673)),
     ISNUMBER(SEARCH("+", D673)),
     ISNUMBER(SEARCH("Cama", D673)),
     ISNUMBER(SEARCH("Espaldar", D673)),
     ISNUMBER(SEARCH("Juego", D673)),
     ISNUMBER(SEARCH("Sofacama", D673)),
     ISNUMBER(SEARCH("Cuadro", D673))
   ),
   4,
   IFERROR(INDEX(INVENTARIO!A:H, MATCH(C673, INVENTARIO!A:A, 0), 6), 0)
)</f>
        <v>4</v>
      </c>
      <c r="H673">
        <v>1</v>
      </c>
      <c r="I673">
        <f t="shared" si="78"/>
        <v>0</v>
      </c>
    </row>
    <row r="674" spans="1:9" ht="52.8">
      <c r="A674" s="5" t="s">
        <v>1074</v>
      </c>
      <c r="B674" s="5" t="s">
        <v>1082</v>
      </c>
      <c r="C674" s="9" t="s">
        <v>2068</v>
      </c>
      <c r="D674" s="7" t="str">
        <f>"     "&amp;D670</f>
        <v xml:space="preserve">     Cama Natura Doble 140x190x150</v>
      </c>
      <c r="E674" s="5" t="s">
        <v>1083</v>
      </c>
      <c r="F674" s="6">
        <v>4</v>
      </c>
      <c r="G674">
        <f>IF(
   OR(
     ISNUMBER(SEARCH("Combo", D674)),
     ISNUMBER(SEARCH("Set", D674)),
     ISNUMBER(SEARCH("+", D674)),
     ISNUMBER(SEARCH("Cama", D674)),
     ISNUMBER(SEARCH("Espaldar", D674)),
     ISNUMBER(SEARCH("Juego", D674)),
     ISNUMBER(SEARCH("Sofacama", D674)),
     ISNUMBER(SEARCH("Cuadro", D674))
   ),
   4,
   IFERROR(INDEX(INVENTARIO!A:H, MATCH(C674, INVENTARIO!A:A, 0), 6), 0)
)</f>
        <v>4</v>
      </c>
      <c r="H674">
        <v>4</v>
      </c>
      <c r="I674">
        <f t="shared" si="78"/>
        <v>1</v>
      </c>
    </row>
    <row r="675" spans="1:9" ht="52.8">
      <c r="A675" s="5" t="s">
        <v>1074</v>
      </c>
      <c r="B675" s="5" t="s">
        <v>1084</v>
      </c>
      <c r="C675" s="9" t="s">
        <v>2209</v>
      </c>
      <c r="D675" s="7" t="str">
        <f>"     "&amp;D670</f>
        <v xml:space="preserve">     Cama Natura Doble 140x190x150</v>
      </c>
      <c r="E675" s="5" t="s">
        <v>1085</v>
      </c>
      <c r="F675" s="6">
        <v>4</v>
      </c>
      <c r="G675">
        <f>IF(
   OR(
     ISNUMBER(SEARCH("Combo", D675)),
     ISNUMBER(SEARCH("Set", D675)),
     ISNUMBER(SEARCH("+", D675)),
     ISNUMBER(SEARCH("Cama", D675)),
     ISNUMBER(SEARCH("Espaldar", D675)),
     ISNUMBER(SEARCH("Juego", D675)),
     ISNUMBER(SEARCH("Sofacama", D675)),
     ISNUMBER(SEARCH("Cuadro", D675))
   ),
   4,
   IFERROR(INDEX(INVENTARIO!A:H, MATCH(C675, INVENTARIO!A:A, 0), 6), 0)
)</f>
        <v>4</v>
      </c>
      <c r="H675">
        <v>4</v>
      </c>
      <c r="I675">
        <f t="shared" si="78"/>
        <v>1</v>
      </c>
    </row>
    <row r="676" spans="1:9" ht="52.8">
      <c r="A676" s="5" t="s">
        <v>1074</v>
      </c>
      <c r="B676" s="5" t="s">
        <v>1086</v>
      </c>
      <c r="C676" s="9" t="s">
        <v>2210</v>
      </c>
      <c r="D676" s="7" t="str">
        <f>"     "&amp;D670</f>
        <v xml:space="preserve">     Cama Natura Doble 140x190x150</v>
      </c>
      <c r="E676" s="5" t="s">
        <v>1087</v>
      </c>
      <c r="F676" s="6">
        <v>4</v>
      </c>
      <c r="G676">
        <f>IF(
   OR(
     ISNUMBER(SEARCH("Combo", D676)),
     ISNUMBER(SEARCH("Set", D676)),
     ISNUMBER(SEARCH("+", D676)),
     ISNUMBER(SEARCH("Cama", D676)),
     ISNUMBER(SEARCH("Espaldar", D676)),
     ISNUMBER(SEARCH("Juego", D676)),
     ISNUMBER(SEARCH("Sofacama", D676)),
     ISNUMBER(SEARCH("Cuadro", D676))
   ),
   4,
   IFERROR(INDEX(INVENTARIO!A:H, MATCH(C676, INVENTARIO!A:A, 0), 6), 0)
)</f>
        <v>4</v>
      </c>
      <c r="H676">
        <v>4</v>
      </c>
      <c r="I676">
        <f t="shared" si="78"/>
        <v>1</v>
      </c>
    </row>
    <row r="677" spans="1:9" ht="52.8">
      <c r="A677" s="5" t="s">
        <v>1074</v>
      </c>
      <c r="B677" s="5" t="s">
        <v>1088</v>
      </c>
      <c r="C677" s="9" t="s">
        <v>2211</v>
      </c>
      <c r="D677" s="7" t="str">
        <f>"     "&amp;D670</f>
        <v xml:space="preserve">     Cama Natura Doble 140x190x150</v>
      </c>
      <c r="E677" s="5" t="s">
        <v>1089</v>
      </c>
      <c r="F677" s="6">
        <v>4</v>
      </c>
      <c r="G677">
        <f>IF(
   OR(
     ISNUMBER(SEARCH("Combo", D677)),
     ISNUMBER(SEARCH("Set", D677)),
     ISNUMBER(SEARCH("+", D677)),
     ISNUMBER(SEARCH("Cama", D677)),
     ISNUMBER(SEARCH("Espaldar", D677)),
     ISNUMBER(SEARCH("Juego", D677)),
     ISNUMBER(SEARCH("Sofacama", D677)),
     ISNUMBER(SEARCH("Cuadro", D677))
   ),
   4,
   IFERROR(INDEX(INVENTARIO!A:H, MATCH(C677, INVENTARIO!A:A, 0), 6), 0)
)</f>
        <v>4</v>
      </c>
      <c r="H677">
        <v>4</v>
      </c>
      <c r="I677">
        <f t="shared" si="78"/>
        <v>1</v>
      </c>
    </row>
    <row r="678" spans="1:9">
      <c r="A678" s="5" t="s">
        <v>1090</v>
      </c>
      <c r="B678" s="5"/>
      <c r="C678" s="5" t="s">
        <v>6</v>
      </c>
      <c r="D678" s="9" t="s">
        <v>1091</v>
      </c>
      <c r="E678" s="5" t="s">
        <v>16</v>
      </c>
      <c r="F678" s="8"/>
      <c r="I678">
        <f t="shared" si="78"/>
        <v>1</v>
      </c>
    </row>
    <row r="679" spans="1:9" ht="52.8">
      <c r="A679" s="5" t="s">
        <v>1090</v>
      </c>
      <c r="B679" s="5" t="s">
        <v>1092</v>
      </c>
      <c r="C679" s="9" t="s">
        <v>2212</v>
      </c>
      <c r="D679" s="7" t="str">
        <f>"     "&amp;D678</f>
        <v xml:space="preserve">     Cama Natura Doble 160x190x150</v>
      </c>
      <c r="E679" s="5" t="s">
        <v>1083</v>
      </c>
      <c r="F679" s="6">
        <v>4</v>
      </c>
      <c r="G679">
        <f>IF(
   OR(
     ISNUMBER(SEARCH("Combo", D679)),
     ISNUMBER(SEARCH("Set", D679)),
     ISNUMBER(SEARCH("+", D679)),
     ISNUMBER(SEARCH("Cama", D679)),
     ISNUMBER(SEARCH("Espaldar", D679)),
     ISNUMBER(SEARCH("Juego", D679)),
     ISNUMBER(SEARCH("Sofacama", D679)),
     ISNUMBER(SEARCH("Cuadro", D679))
   ),
   4,
   IFERROR(INDEX(INVENTARIO!A:H, MATCH(C679, INVENTARIO!A:A, 0), 6), 0)
)</f>
        <v>4</v>
      </c>
      <c r="H679">
        <v>4</v>
      </c>
      <c r="I679">
        <f t="shared" si="78"/>
        <v>1</v>
      </c>
    </row>
    <row r="680" spans="1:9" ht="52.8">
      <c r="A680" s="5" t="s">
        <v>1090</v>
      </c>
      <c r="B680" s="5" t="s">
        <v>1093</v>
      </c>
      <c r="C680" s="9" t="s">
        <v>2059</v>
      </c>
      <c r="D680" s="7" t="str">
        <f>"     "&amp;D678</f>
        <v xml:space="preserve">     Cama Natura Doble 160x190x150</v>
      </c>
      <c r="E680" s="5" t="s">
        <v>1087</v>
      </c>
      <c r="F680" s="6">
        <v>4</v>
      </c>
      <c r="G680">
        <f>IF(
   OR(
     ISNUMBER(SEARCH("Combo", D680)),
     ISNUMBER(SEARCH("Set", D680)),
     ISNUMBER(SEARCH("+", D680)),
     ISNUMBER(SEARCH("Cama", D680)),
     ISNUMBER(SEARCH("Espaldar", D680)),
     ISNUMBER(SEARCH("Juego", D680)),
     ISNUMBER(SEARCH("Sofacama", D680)),
     ISNUMBER(SEARCH("Cuadro", D680))
   ),
   4,
   IFERROR(INDEX(INVENTARIO!A:H, MATCH(C680, INVENTARIO!A:A, 0), 6), 0)
)</f>
        <v>4</v>
      </c>
      <c r="H680">
        <v>4</v>
      </c>
      <c r="I680">
        <f t="shared" si="78"/>
        <v>1</v>
      </c>
    </row>
    <row r="681" spans="1:9" ht="52.8">
      <c r="A681" s="5" t="s">
        <v>1090</v>
      </c>
      <c r="B681" s="5" t="s">
        <v>1094</v>
      </c>
      <c r="C681" s="9" t="s">
        <v>2213</v>
      </c>
      <c r="D681" s="7" t="str">
        <f>"     "&amp;D678</f>
        <v xml:space="preserve">     Cama Natura Doble 160x190x150</v>
      </c>
      <c r="E681" s="5" t="s">
        <v>1079</v>
      </c>
      <c r="F681" s="6">
        <v>4</v>
      </c>
      <c r="G681">
        <f>IF(
   OR(
     ISNUMBER(SEARCH("Combo", D681)),
     ISNUMBER(SEARCH("Set", D681)),
     ISNUMBER(SEARCH("+", D681)),
     ISNUMBER(SEARCH("Cama", D681)),
     ISNUMBER(SEARCH("Espaldar", D681)),
     ISNUMBER(SEARCH("Juego", D681)),
     ISNUMBER(SEARCH("Sofacama", D681)),
     ISNUMBER(SEARCH("Cuadro", D681))
   ),
   4,
   IFERROR(INDEX(INVENTARIO!A:H, MATCH(C681, INVENTARIO!A:A, 0), 6), 0)
)</f>
        <v>4</v>
      </c>
      <c r="H681">
        <v>0</v>
      </c>
      <c r="I681">
        <f t="shared" si="78"/>
        <v>0</v>
      </c>
    </row>
    <row r="682" spans="1:9" ht="52.8">
      <c r="A682" s="5" t="s">
        <v>1090</v>
      </c>
      <c r="B682" s="5" t="s">
        <v>1095</v>
      </c>
      <c r="C682" s="9" t="s">
        <v>2067</v>
      </c>
      <c r="D682" s="7" t="str">
        <f>"     "&amp;D678</f>
        <v xml:space="preserve">     Cama Natura Doble 160x190x150</v>
      </c>
      <c r="E682" s="5" t="s">
        <v>1081</v>
      </c>
      <c r="F682" s="6">
        <v>4</v>
      </c>
      <c r="G682">
        <f>IF(
   OR(
     ISNUMBER(SEARCH("Combo", D682)),
     ISNUMBER(SEARCH("Set", D682)),
     ISNUMBER(SEARCH("+", D682)),
     ISNUMBER(SEARCH("Cama", D682)),
     ISNUMBER(SEARCH("Espaldar", D682)),
     ISNUMBER(SEARCH("Juego", D682)),
     ISNUMBER(SEARCH("Sofacama", D682)),
     ISNUMBER(SEARCH("Cuadro", D682))
   ),
   4,
   IFERROR(INDEX(INVENTARIO!A:H, MATCH(C682, INVENTARIO!A:A, 0), 6), 0)
)</f>
        <v>4</v>
      </c>
      <c r="H682">
        <v>1</v>
      </c>
      <c r="I682">
        <f t="shared" si="78"/>
        <v>0</v>
      </c>
    </row>
    <row r="683" spans="1:9" ht="52.8">
      <c r="A683" s="5" t="s">
        <v>1090</v>
      </c>
      <c r="B683" s="5" t="s">
        <v>1096</v>
      </c>
      <c r="C683" s="9" t="s">
        <v>2214</v>
      </c>
      <c r="D683" s="7" t="str">
        <f>"     "&amp;D678</f>
        <v xml:space="preserve">     Cama Natura Doble 160x190x150</v>
      </c>
      <c r="E683" s="5" t="s">
        <v>1085</v>
      </c>
      <c r="F683" s="6">
        <v>4</v>
      </c>
      <c r="G683">
        <f>IF(
   OR(
     ISNUMBER(SEARCH("Combo", D683)),
     ISNUMBER(SEARCH("Set", D683)),
     ISNUMBER(SEARCH("+", D683)),
     ISNUMBER(SEARCH("Cama", D683)),
     ISNUMBER(SEARCH("Espaldar", D683)),
     ISNUMBER(SEARCH("Juego", D683)),
     ISNUMBER(SEARCH("Sofacama", D683)),
     ISNUMBER(SEARCH("Cuadro", D683))
   ),
   4,
   IFERROR(INDEX(INVENTARIO!A:H, MATCH(C683, INVENTARIO!A:A, 0), 6), 0)
)</f>
        <v>4</v>
      </c>
      <c r="H683">
        <v>4</v>
      </c>
      <c r="I683">
        <f t="shared" si="78"/>
        <v>1</v>
      </c>
    </row>
    <row r="684" spans="1:9" ht="52.8">
      <c r="A684" s="5" t="s">
        <v>1090</v>
      </c>
      <c r="B684" s="5" t="s">
        <v>1097</v>
      </c>
      <c r="C684" s="9" t="s">
        <v>2063</v>
      </c>
      <c r="D684" s="7" t="str">
        <f>"     "&amp;D678</f>
        <v xml:space="preserve">     Cama Natura Doble 160x190x150</v>
      </c>
      <c r="E684" s="5" t="s">
        <v>1089</v>
      </c>
      <c r="F684" s="6">
        <v>4</v>
      </c>
      <c r="G684">
        <f>IF(
   OR(
     ISNUMBER(SEARCH("Combo", D684)),
     ISNUMBER(SEARCH("Set", D684)),
     ISNUMBER(SEARCH("+", D684)),
     ISNUMBER(SEARCH("Cama", D684)),
     ISNUMBER(SEARCH("Espaldar", D684)),
     ISNUMBER(SEARCH("Juego", D684)),
     ISNUMBER(SEARCH("Sofacama", D684)),
     ISNUMBER(SEARCH("Cuadro", D684))
   ),
   4,
   IFERROR(INDEX(INVENTARIO!A:H, MATCH(C684, INVENTARIO!A:A, 0), 6), 0)
)</f>
        <v>4</v>
      </c>
      <c r="H684">
        <v>1</v>
      </c>
      <c r="I684">
        <f t="shared" si="78"/>
        <v>0</v>
      </c>
    </row>
    <row r="685" spans="1:9">
      <c r="A685" s="5" t="s">
        <v>1098</v>
      </c>
      <c r="B685" s="5"/>
      <c r="C685" s="5" t="s">
        <v>6</v>
      </c>
      <c r="D685" s="9" t="s">
        <v>1099</v>
      </c>
      <c r="E685" s="5" t="s">
        <v>16</v>
      </c>
      <c r="F685" s="8"/>
      <c r="I685">
        <f t="shared" si="78"/>
        <v>1</v>
      </c>
    </row>
    <row r="686" spans="1:9" ht="52.8">
      <c r="A686" s="5" t="s">
        <v>1098</v>
      </c>
      <c r="B686" s="5" t="s">
        <v>1100</v>
      </c>
      <c r="C686" s="9" t="s">
        <v>2215</v>
      </c>
      <c r="D686" s="7" t="str">
        <f>"     "&amp;D685</f>
        <v xml:space="preserve">     Cama Natura Doble 200x200x150</v>
      </c>
      <c r="E686" s="5" t="s">
        <v>1083</v>
      </c>
      <c r="F686" s="6">
        <v>4</v>
      </c>
      <c r="G686">
        <f>IF(
   OR(
     ISNUMBER(SEARCH("Combo", D686)),
     ISNUMBER(SEARCH("Set", D686)),
     ISNUMBER(SEARCH("+", D686)),
     ISNUMBER(SEARCH("Cama", D686)),
     ISNUMBER(SEARCH("Espaldar", D686)),
     ISNUMBER(SEARCH("Juego", D686)),
     ISNUMBER(SEARCH("Sofacama", D686)),
     ISNUMBER(SEARCH("Cuadro", D686))
   ),
   4,
   IFERROR(INDEX(INVENTARIO!A:H, MATCH(C686, INVENTARIO!A:A, 0), 6), 0)
)</f>
        <v>4</v>
      </c>
      <c r="H686">
        <v>4</v>
      </c>
      <c r="I686">
        <f t="shared" si="78"/>
        <v>1</v>
      </c>
    </row>
    <row r="687" spans="1:9" ht="52.8">
      <c r="A687" s="5" t="s">
        <v>1098</v>
      </c>
      <c r="B687" s="5" t="s">
        <v>1101</v>
      </c>
      <c r="C687" s="9" t="s">
        <v>2216</v>
      </c>
      <c r="D687" s="7" t="str">
        <f>"     "&amp;D685</f>
        <v xml:space="preserve">     Cama Natura Doble 200x200x150</v>
      </c>
      <c r="E687" s="5" t="s">
        <v>1087</v>
      </c>
      <c r="F687" s="6">
        <v>4</v>
      </c>
      <c r="G687">
        <f>IF(
   OR(
     ISNUMBER(SEARCH("Combo", D687)),
     ISNUMBER(SEARCH("Set", D687)),
     ISNUMBER(SEARCH("+", D687)),
     ISNUMBER(SEARCH("Cama", D687)),
     ISNUMBER(SEARCH("Espaldar", D687)),
     ISNUMBER(SEARCH("Juego", D687)),
     ISNUMBER(SEARCH("Sofacama", D687)),
     ISNUMBER(SEARCH("Cuadro", D687))
   ),
   4,
   IFERROR(INDEX(INVENTARIO!A:H, MATCH(C687, INVENTARIO!A:A, 0), 6), 0)
)</f>
        <v>4</v>
      </c>
      <c r="H687">
        <v>4</v>
      </c>
      <c r="I687">
        <f t="shared" si="78"/>
        <v>1</v>
      </c>
    </row>
    <row r="688" spans="1:9" ht="52.8">
      <c r="A688" s="5" t="s">
        <v>1098</v>
      </c>
      <c r="B688" s="5" t="s">
        <v>1102</v>
      </c>
      <c r="C688" s="9" t="s">
        <v>2217</v>
      </c>
      <c r="D688" s="7" t="str">
        <f>"     "&amp;D685</f>
        <v xml:space="preserve">     Cama Natura Doble 200x200x150</v>
      </c>
      <c r="E688" s="5" t="s">
        <v>1079</v>
      </c>
      <c r="F688" s="6">
        <v>4</v>
      </c>
      <c r="G688">
        <f>IF(
   OR(
     ISNUMBER(SEARCH("Combo", D688)),
     ISNUMBER(SEARCH("Set", D688)),
     ISNUMBER(SEARCH("+", D688)),
     ISNUMBER(SEARCH("Cama", D688)),
     ISNUMBER(SEARCH("Espaldar", D688)),
     ISNUMBER(SEARCH("Juego", D688)),
     ISNUMBER(SEARCH("Sofacama", D688)),
     ISNUMBER(SEARCH("Cuadro", D688))
   ),
   4,
   IFERROR(INDEX(INVENTARIO!A:H, MATCH(C688, INVENTARIO!A:A, 0), 6), 0)
)</f>
        <v>4</v>
      </c>
      <c r="H688">
        <v>4</v>
      </c>
      <c r="I688">
        <f t="shared" si="78"/>
        <v>1</v>
      </c>
    </row>
    <row r="689" spans="1:9" ht="52.8">
      <c r="A689" s="5" t="s">
        <v>1098</v>
      </c>
      <c r="B689" s="5" t="s">
        <v>1103</v>
      </c>
      <c r="C689" s="9" t="s">
        <v>2218</v>
      </c>
      <c r="D689" s="7" t="str">
        <f>"     "&amp;D685</f>
        <v xml:space="preserve">     Cama Natura Doble 200x200x150</v>
      </c>
      <c r="E689" s="5" t="s">
        <v>1081</v>
      </c>
      <c r="F689" s="6">
        <v>4</v>
      </c>
      <c r="G689">
        <f>IF(
   OR(
     ISNUMBER(SEARCH("Combo", D689)),
     ISNUMBER(SEARCH("Set", D689)),
     ISNUMBER(SEARCH("+", D689)),
     ISNUMBER(SEARCH("Cama", D689)),
     ISNUMBER(SEARCH("Espaldar", D689)),
     ISNUMBER(SEARCH("Juego", D689)),
     ISNUMBER(SEARCH("Sofacama", D689)),
     ISNUMBER(SEARCH("Cuadro", D689))
   ),
   4,
   IFERROR(INDEX(INVENTARIO!A:H, MATCH(C689, INVENTARIO!A:A, 0), 6), 0)
)</f>
        <v>4</v>
      </c>
      <c r="H689">
        <v>4</v>
      </c>
      <c r="I689">
        <f t="shared" si="78"/>
        <v>1</v>
      </c>
    </row>
    <row r="690" spans="1:9" ht="52.8">
      <c r="A690" s="5" t="s">
        <v>1098</v>
      </c>
      <c r="B690" s="5" t="s">
        <v>1104</v>
      </c>
      <c r="C690" s="9" t="s">
        <v>2064</v>
      </c>
      <c r="D690" s="7" t="str">
        <f>"     "&amp;D685</f>
        <v xml:space="preserve">     Cama Natura Doble 200x200x150</v>
      </c>
      <c r="E690" s="5" t="s">
        <v>1085</v>
      </c>
      <c r="F690" s="6">
        <v>4</v>
      </c>
      <c r="G690">
        <f>IF(
   OR(
     ISNUMBER(SEARCH("Combo", D690)),
     ISNUMBER(SEARCH("Set", D690)),
     ISNUMBER(SEARCH("+", D690)),
     ISNUMBER(SEARCH("Cama", D690)),
     ISNUMBER(SEARCH("Espaldar", D690)),
     ISNUMBER(SEARCH("Juego", D690)),
     ISNUMBER(SEARCH("Sofacama", D690)),
     ISNUMBER(SEARCH("Cuadro", D690))
   ),
   4,
   IFERROR(INDEX(INVENTARIO!A:H, MATCH(C690, INVENTARIO!A:A, 0), 6), 0)
)</f>
        <v>4</v>
      </c>
      <c r="H690">
        <v>4</v>
      </c>
      <c r="I690">
        <f t="shared" si="78"/>
        <v>1</v>
      </c>
    </row>
    <row r="691" spans="1:9" ht="52.8">
      <c r="A691" s="5" t="s">
        <v>1098</v>
      </c>
      <c r="B691" s="5" t="s">
        <v>1105</v>
      </c>
      <c r="C691" s="9" t="s">
        <v>2219</v>
      </c>
      <c r="D691" s="7" t="str">
        <f>"     "&amp;D685</f>
        <v xml:space="preserve">     Cama Natura Doble 200x200x150</v>
      </c>
      <c r="E691" s="5" t="s">
        <v>1089</v>
      </c>
      <c r="F691" s="6">
        <v>4</v>
      </c>
      <c r="G691">
        <f>IF(
   OR(
     ISNUMBER(SEARCH("Combo", D691)),
     ISNUMBER(SEARCH("Set", D691)),
     ISNUMBER(SEARCH("+", D691)),
     ISNUMBER(SEARCH("Cama", D691)),
     ISNUMBER(SEARCH("Espaldar", D691)),
     ISNUMBER(SEARCH("Juego", D691)),
     ISNUMBER(SEARCH("Sofacama", D691)),
     ISNUMBER(SEARCH("Cuadro", D691))
   ),
   4,
   IFERROR(INDEX(INVENTARIO!A:H, MATCH(C691, INVENTARIO!A:A, 0), 6), 0)
)</f>
        <v>4</v>
      </c>
      <c r="H691">
        <v>4</v>
      </c>
      <c r="I691">
        <f t="shared" si="78"/>
        <v>1</v>
      </c>
    </row>
    <row r="692" spans="1:9">
      <c r="A692" s="5" t="s">
        <v>1110</v>
      </c>
      <c r="B692" s="5"/>
      <c r="C692" s="9" t="s">
        <v>2027</v>
      </c>
      <c r="D692" s="5" t="s">
        <v>1111</v>
      </c>
      <c r="E692" s="5" t="s">
        <v>16</v>
      </c>
      <c r="F692" s="6">
        <v>10</v>
      </c>
      <c r="G692">
        <f>IF(
   OR(
     ISNUMBER(SEARCH("Combo", D692)),
     ISNUMBER(SEARCH("Set", D692)),
     ISNUMBER(SEARCH("+", D692)),
     ISNUMBER(SEARCH("Cama", D692)),
     ISNUMBER(SEARCH("Espaldar", D692)),
     ISNUMBER(SEARCH("Juego", D692)),
     ISNUMBER(SEARCH("Sofacama", D692)),
     ISNUMBER(SEARCH("Cuadro", D692))
   ),
   4,
   IFERROR(INDEX(INVENTARIO!A:H, MATCH(C692, INVENTARIO!A:A, 0), 6), 0)
)</f>
        <v>10</v>
      </c>
      <c r="H692">
        <v>10</v>
      </c>
      <c r="I692">
        <f t="shared" si="78"/>
        <v>1</v>
      </c>
    </row>
    <row r="693" spans="1:9">
      <c r="A693" s="5" t="s">
        <v>1112</v>
      </c>
      <c r="B693" s="5"/>
      <c r="C693" s="9" t="s">
        <v>2220</v>
      </c>
      <c r="D693" s="9" t="s">
        <v>1113</v>
      </c>
      <c r="E693" s="5" t="s">
        <v>16</v>
      </c>
      <c r="F693" s="6">
        <v>23</v>
      </c>
      <c r="G693">
        <f>IF(
   OR(
     ISNUMBER(SEARCH("Combo", D693)),
     ISNUMBER(SEARCH("Set", D693)),
     ISNUMBER(SEARCH("+", D693)),
     ISNUMBER(SEARCH("Cama", D693)),
     ISNUMBER(SEARCH("Espaldar", D693)),
     ISNUMBER(SEARCH("Juego", D693)),
     ISNUMBER(SEARCH("Sofacama", D693)),
     ISNUMBER(SEARCH("Cuadro", D693))
   ),
   4,
   IFERROR(INDEX(INVENTARIO!A:H, MATCH(C693, INVENTARIO!A:A, 0), 6), 0)
)</f>
        <v>23</v>
      </c>
      <c r="H693">
        <v>23</v>
      </c>
      <c r="I693">
        <f t="shared" si="78"/>
        <v>1</v>
      </c>
    </row>
    <row r="694" spans="1:9">
      <c r="A694" s="5" t="s">
        <v>1114</v>
      </c>
      <c r="B694" s="5"/>
      <c r="C694" s="9" t="s">
        <v>1679</v>
      </c>
      <c r="D694" s="5" t="s">
        <v>1115</v>
      </c>
      <c r="E694" s="5" t="s">
        <v>16</v>
      </c>
      <c r="F694" s="6">
        <v>2</v>
      </c>
      <c r="G694">
        <f>IF(
   OR(
     ISNUMBER(SEARCH("Combo", D694)),
     ISNUMBER(SEARCH("Set", D694)),
     ISNUMBER(SEARCH("+", D694)),
     ISNUMBER(SEARCH("Cama", D694)),
     ISNUMBER(SEARCH("Espaldar", D694)),
     ISNUMBER(SEARCH("Juego", D694)),
     ISNUMBER(SEARCH("Sofacama", D694)),
     ISNUMBER(SEARCH("Cuadro", D694))
   ),
   4,
   IFERROR(INDEX(INVENTARIO!A:H, MATCH(C694, INVENTARIO!A:A, 0), 6), 0)
)</f>
        <v>2</v>
      </c>
      <c r="H694">
        <v>2</v>
      </c>
      <c r="I694">
        <f t="shared" si="78"/>
        <v>1</v>
      </c>
    </row>
    <row r="695" spans="1:9">
      <c r="A695" s="5" t="s">
        <v>1116</v>
      </c>
      <c r="B695" s="5"/>
      <c r="C695" s="9" t="s">
        <v>1742</v>
      </c>
      <c r="D695" s="5" t="s">
        <v>1117</v>
      </c>
      <c r="E695" s="5" t="s">
        <v>16</v>
      </c>
      <c r="F695" s="6">
        <v>5</v>
      </c>
      <c r="G695">
        <f>IF(
   OR(
     ISNUMBER(SEARCH("Combo", D695)),
     ISNUMBER(SEARCH("Set", D695)),
     ISNUMBER(SEARCH("+", D695)),
     ISNUMBER(SEARCH("Cama", D695)),
     ISNUMBER(SEARCH("Espaldar", D695)),
     ISNUMBER(SEARCH("Juego", D695)),
     ISNUMBER(SEARCH("Sofacama", D695)),
     ISNUMBER(SEARCH("Cuadro", D695))
   ),
   4,
   IFERROR(INDEX(INVENTARIO!A:H, MATCH(C695, INVENTARIO!A:A, 0), 6), 0)
)</f>
        <v>5</v>
      </c>
      <c r="H695">
        <v>5</v>
      </c>
      <c r="I695">
        <f t="shared" si="78"/>
        <v>1</v>
      </c>
    </row>
    <row r="696" spans="1:9">
      <c r="A696" s="5" t="s">
        <v>1118</v>
      </c>
      <c r="B696" s="5"/>
      <c r="C696" s="9" t="s">
        <v>2207</v>
      </c>
      <c r="D696" s="5" t="s">
        <v>1119</v>
      </c>
      <c r="E696" s="5" t="s">
        <v>16</v>
      </c>
      <c r="F696" s="6">
        <v>4</v>
      </c>
      <c r="G696">
        <f>IF(
   OR(
     ISNUMBER(SEARCH("Combo", D696)),
     ISNUMBER(SEARCH("Set", D696)),
     ISNUMBER(SEARCH("+", D696)),
     ISNUMBER(SEARCH("Cama", D696)),
     ISNUMBER(SEARCH("Espaldar", D696)),
     ISNUMBER(SEARCH("Juego", D696)),
     ISNUMBER(SEARCH("Sofacama", D696)),
     ISNUMBER(SEARCH("Cuadro", D696))
   ),
   4,
   IFERROR(INDEX(INVENTARIO!A:H, MATCH(C696, INVENTARIO!A:A, 0), 6), 0)
)</f>
        <v>4</v>
      </c>
      <c r="H696">
        <v>4</v>
      </c>
      <c r="I696">
        <f t="shared" si="78"/>
        <v>1</v>
      </c>
    </row>
    <row r="697" spans="1:9">
      <c r="A697" s="5" t="s">
        <v>1120</v>
      </c>
      <c r="B697" s="5"/>
      <c r="C697" s="9" t="s">
        <v>2041</v>
      </c>
      <c r="D697" s="5" t="s">
        <v>1121</v>
      </c>
      <c r="E697" s="5" t="s">
        <v>16</v>
      </c>
      <c r="F697" s="6">
        <v>18</v>
      </c>
      <c r="G697">
        <f>IF(
   OR(
     ISNUMBER(SEARCH("Combo", D697)),
     ISNUMBER(SEARCH("Set", D697)),
     ISNUMBER(SEARCH("+", D697)),
     ISNUMBER(SEARCH("Cama", D697)),
     ISNUMBER(SEARCH("Espaldar", D697)),
     ISNUMBER(SEARCH("Juego", D697)),
     ISNUMBER(SEARCH("Sofacama", D697)),
     ISNUMBER(SEARCH("Cuadro", D697))
   ),
   4,
   IFERROR(INDEX(INVENTARIO!A:H, MATCH(C697, INVENTARIO!A:A, 0), 6), 0)
)</f>
        <v>18</v>
      </c>
      <c r="H697">
        <v>18</v>
      </c>
      <c r="I697">
        <f t="shared" si="78"/>
        <v>1</v>
      </c>
    </row>
    <row r="698" spans="1:9">
      <c r="A698" s="5" t="s">
        <v>1122</v>
      </c>
      <c r="B698" s="5"/>
      <c r="C698" s="9" t="s">
        <v>1712</v>
      </c>
      <c r="D698" s="5" t="s">
        <v>1123</v>
      </c>
      <c r="E698" s="5" t="s">
        <v>16</v>
      </c>
      <c r="F698" s="6">
        <v>0</v>
      </c>
      <c r="G698">
        <f>IF(
   OR(
     ISNUMBER(SEARCH("Combo", D698)),
     ISNUMBER(SEARCH("Set", D698)),
     ISNUMBER(SEARCH("+", D698)),
     ISNUMBER(SEARCH("Cama", D698)),
     ISNUMBER(SEARCH("Espaldar", D698)),
     ISNUMBER(SEARCH("Juego", D698)),
     ISNUMBER(SEARCH("Sofacama", D698)),
     ISNUMBER(SEARCH("Cuadro", D698))
   ),
   4,
   IFERROR(INDEX(INVENTARIO!A:H, MATCH(C698, INVENTARIO!A:A, 0), 6), 0)
)</f>
        <v>0</v>
      </c>
      <c r="H698">
        <v>4</v>
      </c>
      <c r="I698">
        <f t="shared" si="78"/>
        <v>0</v>
      </c>
    </row>
    <row r="699" spans="1:9">
      <c r="A699" s="5" t="s">
        <v>1124</v>
      </c>
      <c r="B699" s="5"/>
      <c r="C699" s="9" t="s">
        <v>1792</v>
      </c>
      <c r="D699" s="5" t="s">
        <v>1125</v>
      </c>
      <c r="E699" s="5" t="s">
        <v>16</v>
      </c>
      <c r="F699" s="6">
        <v>3</v>
      </c>
      <c r="G699">
        <f>IF(
   OR(
     ISNUMBER(SEARCH("Combo", D699)),
     ISNUMBER(SEARCH("Set", D699)),
     ISNUMBER(SEARCH("+", D699)),
     ISNUMBER(SEARCH("Cama", D699)),
     ISNUMBER(SEARCH("Espaldar", D699)),
     ISNUMBER(SEARCH("Juego", D699)),
     ISNUMBER(SEARCH("Sofacama", D699)),
     ISNUMBER(SEARCH("Cuadro", D699))
   ),
   4,
   IFERROR(INDEX(INVENTARIO!A:H, MATCH(C699, INVENTARIO!A:A, 0), 6), 0)
)</f>
        <v>3</v>
      </c>
      <c r="H699">
        <v>3</v>
      </c>
      <c r="I699">
        <f t="shared" si="78"/>
        <v>1</v>
      </c>
    </row>
    <row r="700" spans="1:9">
      <c r="A700" s="5" t="s">
        <v>1126</v>
      </c>
      <c r="B700" s="5"/>
      <c r="C700" s="9" t="s">
        <v>1845</v>
      </c>
      <c r="D700" s="5" t="s">
        <v>1127</v>
      </c>
      <c r="E700" s="5" t="s">
        <v>16</v>
      </c>
      <c r="F700" s="6">
        <v>2</v>
      </c>
      <c r="G700">
        <f>IF(
   OR(
     ISNUMBER(SEARCH("Combo", D700)),
     ISNUMBER(SEARCH("Set", D700)),
     ISNUMBER(SEARCH("+", D700)),
     ISNUMBER(SEARCH("Cama", D700)),
     ISNUMBER(SEARCH("Espaldar", D700)),
     ISNUMBER(SEARCH("Juego", D700)),
     ISNUMBER(SEARCH("Sofacama", D700)),
     ISNUMBER(SEARCH("Cuadro", D700))
   ),
   4,
   IFERROR(INDEX(INVENTARIO!A:H, MATCH(C700, INVENTARIO!A:A, 0), 6), 0)
)</f>
        <v>2</v>
      </c>
      <c r="H700">
        <v>2</v>
      </c>
      <c r="I700">
        <f t="shared" si="78"/>
        <v>1</v>
      </c>
    </row>
    <row r="701" spans="1:9">
      <c r="A701" s="5" t="s">
        <v>1128</v>
      </c>
      <c r="B701" s="5"/>
      <c r="C701" s="9" t="s">
        <v>1683</v>
      </c>
      <c r="D701" s="5" t="s">
        <v>1129</v>
      </c>
      <c r="E701" s="5" t="s">
        <v>16</v>
      </c>
      <c r="F701" s="6">
        <v>187</v>
      </c>
      <c r="G701">
        <f>IF(
   OR(
     ISNUMBER(SEARCH("Combo", D701)),
     ISNUMBER(SEARCH("Set", D701)),
     ISNUMBER(SEARCH("+", D701)),
     ISNUMBER(SEARCH("Cama", D701)),
     ISNUMBER(SEARCH("Espaldar", D701)),
     ISNUMBER(SEARCH("Juego", D701)),
     ISNUMBER(SEARCH("Sofacama", D701)),
     ISNUMBER(SEARCH("Cuadro", D701))
   ),
   4,
   IFERROR(INDEX(INVENTARIO!A:H, MATCH(C701, INVENTARIO!A:A, 0), 6), 0)
)</f>
        <v>187</v>
      </c>
      <c r="H701">
        <v>187</v>
      </c>
      <c r="I701">
        <f t="shared" si="78"/>
        <v>1</v>
      </c>
    </row>
    <row r="702" spans="1:9">
      <c r="A702" s="5" t="s">
        <v>1130</v>
      </c>
      <c r="B702" s="5"/>
      <c r="C702" s="9" t="s">
        <v>2221</v>
      </c>
      <c r="D702" s="5" t="s">
        <v>1131</v>
      </c>
      <c r="E702" s="5" t="s">
        <v>16</v>
      </c>
      <c r="F702" s="6">
        <v>4</v>
      </c>
      <c r="G702">
        <f>IF(
   OR(
     ISNUMBER(SEARCH("Combo", D702)),
     ISNUMBER(SEARCH("Set", D702)),
     ISNUMBER(SEARCH("+", D702)),
     ISNUMBER(SEARCH("Cama", D702)),
     ISNUMBER(SEARCH("Espaldar", D702)),
     ISNUMBER(SEARCH("Juego", D702)),
     ISNUMBER(SEARCH("Sofacama", D702)),
     ISNUMBER(SEARCH("Cuadro", D702))
   ),
   4,
   IFERROR(INDEX(INVENTARIO!A:H, MATCH(C702, INVENTARIO!A:A, 0), 6), 0)
)</f>
        <v>4</v>
      </c>
      <c r="H702">
        <v>4</v>
      </c>
      <c r="I702">
        <f t="shared" si="78"/>
        <v>1</v>
      </c>
    </row>
    <row r="703" spans="1:9">
      <c r="A703" s="5" t="s">
        <v>1132</v>
      </c>
      <c r="B703" s="5"/>
      <c r="C703" s="9" t="s">
        <v>2184</v>
      </c>
      <c r="D703" s="5" t="s">
        <v>1133</v>
      </c>
      <c r="E703" s="5" t="s">
        <v>16</v>
      </c>
      <c r="F703" s="6">
        <v>4</v>
      </c>
      <c r="G703">
        <f>IF(
   OR(
     ISNUMBER(SEARCH("Combo", D703)),
     ISNUMBER(SEARCH("Set", D703)),
     ISNUMBER(SEARCH("+", D703)),
     ISNUMBER(SEARCH("Cama", D703)),
     ISNUMBER(SEARCH("Espaldar", D703)),
     ISNUMBER(SEARCH("Juego", D703)),
     ISNUMBER(SEARCH("Sofacama", D703)),
     ISNUMBER(SEARCH("Cuadro", D703))
   ),
   4,
   IFERROR(INDEX(INVENTARIO!A:H, MATCH(C703, INVENTARIO!A:A, 0), 6), 0)
)</f>
        <v>4</v>
      </c>
      <c r="H703">
        <v>4</v>
      </c>
      <c r="I703">
        <f t="shared" si="78"/>
        <v>1</v>
      </c>
    </row>
    <row r="704" spans="1:9">
      <c r="A704" s="5" t="s">
        <v>1134</v>
      </c>
      <c r="B704" s="5"/>
      <c r="C704" s="9" t="s">
        <v>2222</v>
      </c>
      <c r="D704" s="5" t="s">
        <v>1135</v>
      </c>
      <c r="E704" s="5" t="s">
        <v>16</v>
      </c>
      <c r="F704" s="6">
        <v>4</v>
      </c>
      <c r="G704">
        <f>IF(
   OR(
     ISNUMBER(SEARCH("Combo", D704)),
     ISNUMBER(SEARCH("Set", D704)),
     ISNUMBER(SEARCH("+", D704)),
     ISNUMBER(SEARCH("Cama", D704)),
     ISNUMBER(SEARCH("Espaldar", D704)),
     ISNUMBER(SEARCH("Juego", D704)),
     ISNUMBER(SEARCH("Sofacama", D704)),
     ISNUMBER(SEARCH("Cuadro", D704))
   ),
   4,
   IFERROR(INDEX(INVENTARIO!A:H, MATCH(C704, INVENTARIO!A:A, 0), 6), 0)
)</f>
        <v>4</v>
      </c>
      <c r="H704">
        <v>4</v>
      </c>
      <c r="I704">
        <f t="shared" si="78"/>
        <v>1</v>
      </c>
    </row>
    <row r="705" spans="1:9">
      <c r="A705" s="5" t="s">
        <v>1136</v>
      </c>
      <c r="B705" s="5"/>
      <c r="C705" s="9" t="s">
        <v>2020</v>
      </c>
      <c r="D705" s="5" t="s">
        <v>1137</v>
      </c>
      <c r="E705" s="5" t="s">
        <v>16</v>
      </c>
      <c r="F705" s="6">
        <v>4</v>
      </c>
      <c r="G705">
        <f>IF(
   OR(
     ISNUMBER(SEARCH("Combo", D705)),
     ISNUMBER(SEARCH("Set", D705)),
     ISNUMBER(SEARCH("+", D705)),
     ISNUMBER(SEARCH("Cama", D705)),
     ISNUMBER(SEARCH("Espaldar", D705)),
     ISNUMBER(SEARCH("Juego", D705)),
     ISNUMBER(SEARCH("Sofacama", D705)),
     ISNUMBER(SEARCH("Cuadro", D705))
   ),
   4,
   IFERROR(INDEX(INVENTARIO!A:H, MATCH(C705, INVENTARIO!A:A, 0), 6), 0)
)</f>
        <v>4</v>
      </c>
      <c r="H705">
        <v>4</v>
      </c>
      <c r="I705">
        <f t="shared" si="78"/>
        <v>1</v>
      </c>
    </row>
    <row r="706" spans="1:9">
      <c r="A706" s="5" t="s">
        <v>1138</v>
      </c>
      <c r="B706" s="5"/>
      <c r="C706" s="9" t="s">
        <v>2223</v>
      </c>
      <c r="D706" s="5" t="s">
        <v>1139</v>
      </c>
      <c r="E706" s="5" t="s">
        <v>16</v>
      </c>
      <c r="F706" s="6">
        <v>3</v>
      </c>
      <c r="G706">
        <f>IF(
   OR(
     ISNUMBER(SEARCH("Combo", D706)),
     ISNUMBER(SEARCH("Set", D706)),
     ISNUMBER(SEARCH("+", D706)),
     ISNUMBER(SEARCH("Cama", D706)),
     ISNUMBER(SEARCH("Espaldar", D706)),
     ISNUMBER(SEARCH("Juego", D706)),
     ISNUMBER(SEARCH("Sofacama", D706)),
     ISNUMBER(SEARCH("Cuadro", D706))
   ),
   4,
   IFERROR(INDEX(INVENTARIO!A:H, MATCH(C706, INVENTARIO!A:A, 0), 6), 0)
)</f>
        <v>3</v>
      </c>
      <c r="H706">
        <v>3</v>
      </c>
      <c r="I706">
        <f t="shared" si="78"/>
        <v>1</v>
      </c>
    </row>
    <row r="707" spans="1:9">
      <c r="A707" s="5" t="s">
        <v>1140</v>
      </c>
      <c r="B707" s="5"/>
      <c r="C707" s="9" t="s">
        <v>1740</v>
      </c>
      <c r="D707" s="5" t="s">
        <v>1141</v>
      </c>
      <c r="E707" s="5" t="s">
        <v>16</v>
      </c>
      <c r="F707" s="6">
        <v>9</v>
      </c>
      <c r="G707">
        <f>IF(
   OR(
     ISNUMBER(SEARCH("Combo", D707)),
     ISNUMBER(SEARCH("Set", D707)),
     ISNUMBER(SEARCH("+", D707)),
     ISNUMBER(SEARCH("Cama", D707)),
     ISNUMBER(SEARCH("Espaldar", D707)),
     ISNUMBER(SEARCH("Juego", D707)),
     ISNUMBER(SEARCH("Sofacama", D707)),
     ISNUMBER(SEARCH("Cuadro", D707))
   ),
   4,
   IFERROR(INDEX(INVENTARIO!A:H, MATCH(C707, INVENTARIO!A:A, 0), 6), 0)
)</f>
        <v>9</v>
      </c>
      <c r="H707">
        <v>9</v>
      </c>
      <c r="I707">
        <f t="shared" si="78"/>
        <v>1</v>
      </c>
    </row>
    <row r="708" spans="1:9">
      <c r="A708" s="5" t="s">
        <v>1142</v>
      </c>
      <c r="B708" s="5"/>
      <c r="C708" s="9" t="s">
        <v>2192</v>
      </c>
      <c r="D708" s="5" t="s">
        <v>1143</v>
      </c>
      <c r="E708" s="5" t="s">
        <v>16</v>
      </c>
      <c r="F708" s="6">
        <v>4</v>
      </c>
      <c r="G708">
        <f>IF(
   OR(
     ISNUMBER(SEARCH("Combo", D708)),
     ISNUMBER(SEARCH("Set", D708)),
     ISNUMBER(SEARCH("+", D708)),
     ISNUMBER(SEARCH("Cama", D708)),
     ISNUMBER(SEARCH("Espaldar", D708)),
     ISNUMBER(SEARCH("Juego", D708)),
     ISNUMBER(SEARCH("Sofacama", D708)),
     ISNUMBER(SEARCH("Cuadro", D708))
   ),
   4,
   IFERROR(INDEX(INVENTARIO!A:H, MATCH(C708, INVENTARIO!A:A, 0), 6), 0)
)</f>
        <v>4</v>
      </c>
      <c r="H708">
        <v>4</v>
      </c>
      <c r="I708">
        <f t="shared" si="78"/>
        <v>1</v>
      </c>
    </row>
    <row r="709" spans="1:9">
      <c r="A709" s="5" t="s">
        <v>1144</v>
      </c>
      <c r="B709" s="5"/>
      <c r="C709" s="9" t="s">
        <v>2214</v>
      </c>
      <c r="D709" s="5" t="s">
        <v>1145</v>
      </c>
      <c r="E709" s="5" t="s">
        <v>16</v>
      </c>
      <c r="F709" s="6">
        <v>4</v>
      </c>
      <c r="G709">
        <f>IF(
   OR(
     ISNUMBER(SEARCH("Combo", D709)),
     ISNUMBER(SEARCH("Set", D709)),
     ISNUMBER(SEARCH("+", D709)),
     ISNUMBER(SEARCH("Cama", D709)),
     ISNUMBER(SEARCH("Espaldar", D709)),
     ISNUMBER(SEARCH("Juego", D709)),
     ISNUMBER(SEARCH("Sofacama", D709)),
     ISNUMBER(SEARCH("Cuadro", D709))
   ),
   4,
   IFERROR(INDEX(INVENTARIO!A:H, MATCH(C709, INVENTARIO!A:A, 0), 6), 0)
)</f>
        <v>4</v>
      </c>
      <c r="H709">
        <v>4</v>
      </c>
      <c r="I709">
        <f t="shared" si="78"/>
        <v>1</v>
      </c>
    </row>
    <row r="710" spans="1:9">
      <c r="A710" s="5" t="s">
        <v>1146</v>
      </c>
      <c r="B710" s="5"/>
      <c r="C710" s="9" t="s">
        <v>2178</v>
      </c>
      <c r="D710" s="5" t="s">
        <v>1147</v>
      </c>
      <c r="E710" s="5" t="s">
        <v>16</v>
      </c>
      <c r="F710" s="6">
        <v>4</v>
      </c>
      <c r="G710">
        <f>IF(
   OR(
     ISNUMBER(SEARCH("Combo", D710)),
     ISNUMBER(SEARCH("Set", D710)),
     ISNUMBER(SEARCH("+", D710)),
     ISNUMBER(SEARCH("Cama", D710)),
     ISNUMBER(SEARCH("Espaldar", D710)),
     ISNUMBER(SEARCH("Juego", D710)),
     ISNUMBER(SEARCH("Sofacama", D710)),
     ISNUMBER(SEARCH("Cuadro", D710))
   ),
   4,
   IFERROR(INDEX(INVENTARIO!A:H, MATCH(C710, INVENTARIO!A:A, 0), 6), 0)
)</f>
        <v>4</v>
      </c>
      <c r="H710">
        <v>4</v>
      </c>
      <c r="I710">
        <f t="shared" si="78"/>
        <v>1</v>
      </c>
    </row>
    <row r="711" spans="1:9">
      <c r="A711" s="5" t="s">
        <v>1148</v>
      </c>
      <c r="B711" s="5"/>
      <c r="C711" s="9" t="s">
        <v>2179</v>
      </c>
      <c r="D711" s="5" t="s">
        <v>1149</v>
      </c>
      <c r="E711" s="5" t="s">
        <v>16</v>
      </c>
      <c r="F711" s="6">
        <v>4</v>
      </c>
      <c r="G711">
        <f>IF(
   OR(
     ISNUMBER(SEARCH("Combo", D711)),
     ISNUMBER(SEARCH("Set", D711)),
     ISNUMBER(SEARCH("+", D711)),
     ISNUMBER(SEARCH("Cama", D711)),
     ISNUMBER(SEARCH("Espaldar", D711)),
     ISNUMBER(SEARCH("Juego", D711)),
     ISNUMBER(SEARCH("Sofacama", D711)),
     ISNUMBER(SEARCH("Cuadro", D711))
   ),
   4,
   IFERROR(INDEX(INVENTARIO!A:H, MATCH(C711, INVENTARIO!A:A, 0), 6), 0)
)</f>
        <v>4</v>
      </c>
      <c r="H711">
        <v>4</v>
      </c>
      <c r="I711">
        <f t="shared" si="78"/>
        <v>1</v>
      </c>
    </row>
    <row r="712" spans="1:9">
      <c r="A712" s="5" t="s">
        <v>1150</v>
      </c>
      <c r="B712" s="5"/>
      <c r="C712" s="9" t="s">
        <v>2224</v>
      </c>
      <c r="D712" s="5" t="s">
        <v>1151</v>
      </c>
      <c r="E712" s="5" t="s">
        <v>16</v>
      </c>
      <c r="F712" s="6">
        <v>1</v>
      </c>
      <c r="G712">
        <f>IF(
   OR(
     ISNUMBER(SEARCH("Combo", D712)),
     ISNUMBER(SEARCH("Set", D712)),
     ISNUMBER(SEARCH("+", D712)),
     ISNUMBER(SEARCH("Cama", D712)),
     ISNUMBER(SEARCH("Espaldar", D712)),
     ISNUMBER(SEARCH("Juego", D712)),
     ISNUMBER(SEARCH("Sofacama", D712)),
     ISNUMBER(SEARCH("Cuadro", D712))
   ),
   4,
   IFERROR(INDEX(INVENTARIO!A:H, MATCH(C712, INVENTARIO!A:A, 0), 6), 0)
)</f>
        <v>1</v>
      </c>
      <c r="H712">
        <v>1</v>
      </c>
      <c r="I712">
        <f t="shared" si="78"/>
        <v>1</v>
      </c>
    </row>
    <row r="713" spans="1:9">
      <c r="A713" s="5" t="s">
        <v>1152</v>
      </c>
      <c r="B713" s="5"/>
      <c r="C713" s="9" t="s">
        <v>2225</v>
      </c>
      <c r="D713" s="5" t="s">
        <v>1153</v>
      </c>
      <c r="E713" s="5" t="s">
        <v>16</v>
      </c>
      <c r="F713" s="6">
        <v>20</v>
      </c>
      <c r="G713">
        <f>IF(
   OR(
     ISNUMBER(SEARCH("Combo", D713)),
     ISNUMBER(SEARCH("Set", D713)),
     ISNUMBER(SEARCH("+", D713)),
     ISNUMBER(SEARCH("Cama", D713)),
     ISNUMBER(SEARCH("Espaldar", D713)),
     ISNUMBER(SEARCH("Juego", D713)),
     ISNUMBER(SEARCH("Sofacama", D713)),
     ISNUMBER(SEARCH("Cuadro", D713))
   ),
   4,
   IFERROR(INDEX(INVENTARIO!A:H, MATCH(C713, INVENTARIO!A:A, 0), 6), 0)
)</f>
        <v>20</v>
      </c>
      <c r="H713">
        <v>20</v>
      </c>
      <c r="I713">
        <f t="shared" si="78"/>
        <v>1</v>
      </c>
    </row>
    <row r="714" spans="1:9">
      <c r="A714" s="5" t="s">
        <v>1154</v>
      </c>
      <c r="B714" s="5"/>
      <c r="C714" s="9" t="s">
        <v>1709</v>
      </c>
      <c r="D714" s="5" t="s">
        <v>1155</v>
      </c>
      <c r="E714" s="5" t="s">
        <v>16</v>
      </c>
      <c r="F714" s="6">
        <v>0</v>
      </c>
      <c r="G714">
        <f>IF(
   OR(
     ISNUMBER(SEARCH("Combo", D714)),
     ISNUMBER(SEARCH("Set", D714)),
     ISNUMBER(SEARCH("+", D714)),
     ISNUMBER(SEARCH("Cama", D714)),
     ISNUMBER(SEARCH("Espaldar", D714)),
     ISNUMBER(SEARCH("Juego", D714)),
     ISNUMBER(SEARCH("Sofacama", D714)),
     ISNUMBER(SEARCH("Cuadro", D714))
   ),
   4,
   IFERROR(INDEX(INVENTARIO!A:H, MATCH(C714, INVENTARIO!A:A, 0), 6), 0)
)</f>
        <v>0</v>
      </c>
      <c r="H714">
        <v>4</v>
      </c>
      <c r="I714">
        <f t="shared" si="78"/>
        <v>0</v>
      </c>
    </row>
    <row r="715" spans="1:9">
      <c r="A715" s="5" t="s">
        <v>1156</v>
      </c>
      <c r="B715" s="5"/>
      <c r="C715" s="9" t="s">
        <v>2226</v>
      </c>
      <c r="D715" s="5" t="s">
        <v>1157</v>
      </c>
      <c r="E715" s="5" t="s">
        <v>16</v>
      </c>
      <c r="F715" s="6">
        <v>1</v>
      </c>
      <c r="G715">
        <f>IF(
   OR(
     ISNUMBER(SEARCH("Combo", D715)),
     ISNUMBER(SEARCH("Set", D715)),
     ISNUMBER(SEARCH("+", D715)),
     ISNUMBER(SEARCH("Cama", D715)),
     ISNUMBER(SEARCH("Espaldar", D715)),
     ISNUMBER(SEARCH("Juego", D715)),
     ISNUMBER(SEARCH("Sofacama", D715)),
     ISNUMBER(SEARCH("Cuadro", D715))
   ),
   4,
   IFERROR(INDEX(INVENTARIO!A:H, MATCH(C715, INVENTARIO!A:A, 0), 6), 0)
)</f>
        <v>1</v>
      </c>
      <c r="H715">
        <v>1</v>
      </c>
      <c r="I715">
        <f t="shared" si="78"/>
        <v>1</v>
      </c>
    </row>
    <row r="716" spans="1:9">
      <c r="A716" s="5" t="s">
        <v>1158</v>
      </c>
      <c r="B716" s="5"/>
      <c r="C716" s="9" t="s">
        <v>2191</v>
      </c>
      <c r="D716" s="5" t="s">
        <v>1159</v>
      </c>
      <c r="E716" s="5" t="s">
        <v>16</v>
      </c>
      <c r="F716" s="6">
        <v>4</v>
      </c>
      <c r="G716">
        <f>IF(
   OR(
     ISNUMBER(SEARCH("Combo", D716)),
     ISNUMBER(SEARCH("Set", D716)),
     ISNUMBER(SEARCH("+", D716)),
     ISNUMBER(SEARCH("Cama", D716)),
     ISNUMBER(SEARCH("Espaldar", D716)),
     ISNUMBER(SEARCH("Juego", D716)),
     ISNUMBER(SEARCH("Sofacama", D716)),
     ISNUMBER(SEARCH("Cuadro", D716))
   ),
   4,
   IFERROR(INDEX(INVENTARIO!A:H, MATCH(C716, INVENTARIO!A:A, 0), 6), 0)
)</f>
        <v>4</v>
      </c>
      <c r="H716">
        <v>4</v>
      </c>
      <c r="I716">
        <f t="shared" si="78"/>
        <v>1</v>
      </c>
    </row>
    <row r="717" spans="1:9">
      <c r="A717" s="5" t="s">
        <v>1160</v>
      </c>
      <c r="B717" s="5"/>
      <c r="C717" s="9" t="s">
        <v>2227</v>
      </c>
      <c r="D717" s="5" t="s">
        <v>1161</v>
      </c>
      <c r="E717" s="5" t="s">
        <v>16</v>
      </c>
      <c r="F717" s="6">
        <v>21</v>
      </c>
      <c r="G717">
        <f>IF(
   OR(
     ISNUMBER(SEARCH("Combo", D717)),
     ISNUMBER(SEARCH("Set", D717)),
     ISNUMBER(SEARCH("+", D717)),
     ISNUMBER(SEARCH("Cama", D717)),
     ISNUMBER(SEARCH("Espaldar", D717)),
     ISNUMBER(SEARCH("Juego", D717)),
     ISNUMBER(SEARCH("Sofacama", D717)),
     ISNUMBER(SEARCH("Cuadro", D717))
   ),
   4,
   IFERROR(INDEX(INVENTARIO!A:H, MATCH(C717, INVENTARIO!A:A, 0), 6), 0)
)</f>
        <v>21</v>
      </c>
      <c r="H717">
        <v>21</v>
      </c>
      <c r="I717">
        <f t="shared" si="78"/>
        <v>1</v>
      </c>
    </row>
    <row r="718" spans="1:9">
      <c r="A718" s="5" t="s">
        <v>1162</v>
      </c>
      <c r="B718" s="5"/>
      <c r="C718" s="9" t="s">
        <v>2189</v>
      </c>
      <c r="D718" s="5" t="s">
        <v>1163</v>
      </c>
      <c r="E718" s="5" t="s">
        <v>16</v>
      </c>
      <c r="F718" s="6">
        <v>4</v>
      </c>
      <c r="G718">
        <f>IF(
   OR(
     ISNUMBER(SEARCH("Combo", D718)),
     ISNUMBER(SEARCH("Set", D718)),
     ISNUMBER(SEARCH("+", D718)),
     ISNUMBER(SEARCH("Cama", D718)),
     ISNUMBER(SEARCH("Espaldar", D718)),
     ISNUMBER(SEARCH("Juego", D718)),
     ISNUMBER(SEARCH("Sofacama", D718)),
     ISNUMBER(SEARCH("Cuadro", D718))
   ),
   4,
   IFERROR(INDEX(INVENTARIO!A:H, MATCH(C718, INVENTARIO!A:A, 0), 6), 0)
)</f>
        <v>4</v>
      </c>
      <c r="H718">
        <v>4</v>
      </c>
      <c r="I718">
        <f t="shared" si="78"/>
        <v>1</v>
      </c>
    </row>
    <row r="719" spans="1:9">
      <c r="A719" s="5" t="s">
        <v>1164</v>
      </c>
      <c r="B719" s="5"/>
      <c r="C719" s="9" t="s">
        <v>2054</v>
      </c>
      <c r="D719" s="5" t="s">
        <v>1165</v>
      </c>
      <c r="E719" s="5" t="s">
        <v>16</v>
      </c>
      <c r="F719" s="6">
        <v>4</v>
      </c>
      <c r="G719">
        <f>IF(
   OR(
     ISNUMBER(SEARCH("Combo", D719)),
     ISNUMBER(SEARCH("Set", D719)),
     ISNUMBER(SEARCH("+", D719)),
     ISNUMBER(SEARCH("Cama", D719)),
     ISNUMBER(SEARCH("Espaldar", D719)),
     ISNUMBER(SEARCH("Juego", D719)),
     ISNUMBER(SEARCH("Sofacama", D719)),
     ISNUMBER(SEARCH("Cuadro", D719))
   ),
   4,
   IFERROR(INDEX(INVENTARIO!A:H, MATCH(C719, INVENTARIO!A:A, 0), 6), 0)
)</f>
        <v>4</v>
      </c>
      <c r="H719">
        <v>4</v>
      </c>
      <c r="I719">
        <f t="shared" si="78"/>
        <v>1</v>
      </c>
    </row>
    <row r="720" spans="1:9">
      <c r="A720" s="5" t="s">
        <v>1166</v>
      </c>
      <c r="B720" s="5"/>
      <c r="C720" s="9" t="s">
        <v>1748</v>
      </c>
      <c r="D720" s="5" t="s">
        <v>1167</v>
      </c>
      <c r="E720" s="5" t="s">
        <v>16</v>
      </c>
      <c r="F720" s="6">
        <v>16</v>
      </c>
      <c r="G720">
        <f>IF(
   OR(
     ISNUMBER(SEARCH("Combo", D720)),
     ISNUMBER(SEARCH("Set", D720)),
     ISNUMBER(SEARCH("+", D720)),
     ISNUMBER(SEARCH("Cama", D720)),
     ISNUMBER(SEARCH("Espaldar", D720)),
     ISNUMBER(SEARCH("Juego", D720)),
     ISNUMBER(SEARCH("Sofacama", D720)),
     ISNUMBER(SEARCH("Cuadro", D720))
   ),
   4,
   IFERROR(INDEX(INVENTARIO!A:H, MATCH(C720, INVENTARIO!A:A, 0), 6), 0)
)</f>
        <v>16</v>
      </c>
      <c r="H720">
        <v>16</v>
      </c>
      <c r="I720">
        <f t="shared" si="78"/>
        <v>1</v>
      </c>
    </row>
    <row r="721" spans="1:9">
      <c r="A721" s="5" t="s">
        <v>1168</v>
      </c>
      <c r="B721" s="5"/>
      <c r="C721" s="9" t="s">
        <v>1759</v>
      </c>
      <c r="D721" s="5" t="s">
        <v>248</v>
      </c>
      <c r="E721" s="5" t="s">
        <v>16</v>
      </c>
      <c r="F721" s="6">
        <v>11</v>
      </c>
      <c r="G721">
        <f>IF(
   OR(
     ISNUMBER(SEARCH("Combo", D721)),
     ISNUMBER(SEARCH("Set", D721)),
     ISNUMBER(SEARCH("+", D721)),
     ISNUMBER(SEARCH("Cama", D721)),
     ISNUMBER(SEARCH("Espaldar", D721)),
     ISNUMBER(SEARCH("Juego", D721)),
     ISNUMBER(SEARCH("Sofacama", D721)),
     ISNUMBER(SEARCH("Cuadro", D721))
   ),
   4,
   IFERROR(INDEX(INVENTARIO!A:H, MATCH(C721, INVENTARIO!A:A, 0), 6), 0)
)</f>
        <v>11</v>
      </c>
      <c r="H721">
        <v>11</v>
      </c>
      <c r="I721">
        <f t="shared" si="78"/>
        <v>1</v>
      </c>
    </row>
    <row r="722" spans="1:9">
      <c r="A722" s="5" t="s">
        <v>1169</v>
      </c>
      <c r="B722" s="5"/>
      <c r="C722" s="9" t="s">
        <v>1828</v>
      </c>
      <c r="D722" s="5" t="s">
        <v>1170</v>
      </c>
      <c r="E722" s="5" t="s">
        <v>16</v>
      </c>
      <c r="F722" s="6">
        <v>4</v>
      </c>
      <c r="G722">
        <f>IF(
   OR(
     ISNUMBER(SEARCH("Combo", D722)),
     ISNUMBER(SEARCH("Set", D722)),
     ISNUMBER(SEARCH("+", D722)),
     ISNUMBER(SEARCH("Cama", D722)),
     ISNUMBER(SEARCH("Espaldar", D722)),
     ISNUMBER(SEARCH("Juego", D722)),
     ISNUMBER(SEARCH("Sofacama", D722)),
     ISNUMBER(SEARCH("Cuadro", D722))
   ),
   4,
   IFERROR(INDEX(INVENTARIO!A:H, MATCH(C722, INVENTARIO!A:A, 0), 6), 0)
)</f>
        <v>4</v>
      </c>
      <c r="H722">
        <v>0</v>
      </c>
      <c r="I722">
        <f t="shared" si="78"/>
        <v>0</v>
      </c>
    </row>
    <row r="723" spans="1:9">
      <c r="A723" s="5" t="s">
        <v>1171</v>
      </c>
      <c r="B723" s="5"/>
      <c r="C723" s="9" t="s">
        <v>1799</v>
      </c>
      <c r="D723" s="5" t="s">
        <v>1172</v>
      </c>
      <c r="E723" s="5" t="s">
        <v>16</v>
      </c>
      <c r="F723" s="6">
        <v>23</v>
      </c>
      <c r="G723">
        <f>IF(
   OR(
     ISNUMBER(SEARCH("Combo", D723)),
     ISNUMBER(SEARCH("Set", D723)),
     ISNUMBER(SEARCH("+", D723)),
     ISNUMBER(SEARCH("Cama", D723)),
     ISNUMBER(SEARCH("Espaldar", D723)),
     ISNUMBER(SEARCH("Juego", D723)),
     ISNUMBER(SEARCH("Sofacama", D723)),
     ISNUMBER(SEARCH("Cuadro", D723))
   ),
   4,
   IFERROR(INDEX(INVENTARIO!A:H, MATCH(C723, INVENTARIO!A:A, 0), 6), 0)
)</f>
        <v>23</v>
      </c>
      <c r="H723">
        <v>23</v>
      </c>
      <c r="I723">
        <f t="shared" si="78"/>
        <v>1</v>
      </c>
    </row>
    <row r="724" spans="1:9">
      <c r="A724" s="5" t="s">
        <v>1173</v>
      </c>
      <c r="B724" s="5"/>
      <c r="C724" s="9" t="s">
        <v>2228</v>
      </c>
      <c r="D724" s="5" t="s">
        <v>1174</v>
      </c>
      <c r="E724" s="5" t="s">
        <v>16</v>
      </c>
      <c r="F724" s="6">
        <v>4</v>
      </c>
      <c r="G724">
        <f>IF(
   OR(
     ISNUMBER(SEARCH("Combo", D724)),
     ISNUMBER(SEARCH("Set", D724)),
     ISNUMBER(SEARCH("+", D724)),
     ISNUMBER(SEARCH("Cama", D724)),
     ISNUMBER(SEARCH("Espaldar", D724)),
     ISNUMBER(SEARCH("Juego", D724)),
     ISNUMBER(SEARCH("Sofacama", D724)),
     ISNUMBER(SEARCH("Cuadro", D724))
   ),
   4,
   IFERROR(INDEX(INVENTARIO!A:H, MATCH(C724, INVENTARIO!A:A, 0), 6), 0)
)</f>
        <v>4</v>
      </c>
      <c r="H724">
        <v>5</v>
      </c>
      <c r="I724">
        <f t="shared" si="78"/>
        <v>0</v>
      </c>
    </row>
    <row r="725" spans="1:9">
      <c r="A725" s="5" t="s">
        <v>1175</v>
      </c>
      <c r="B725" s="5"/>
      <c r="C725" s="9" t="s">
        <v>1762</v>
      </c>
      <c r="D725" s="5" t="s">
        <v>1176</v>
      </c>
      <c r="E725" s="5" t="s">
        <v>16</v>
      </c>
      <c r="F725" s="6">
        <v>1</v>
      </c>
      <c r="G725">
        <f>IF(
   OR(
     ISNUMBER(SEARCH("Combo", D725)),
     ISNUMBER(SEARCH("Set", D725)),
     ISNUMBER(SEARCH("+", D725)),
     ISNUMBER(SEARCH("Cama", D725)),
     ISNUMBER(SEARCH("Espaldar", D725)),
     ISNUMBER(SEARCH("Juego", D725)),
     ISNUMBER(SEARCH("Sofacama", D725)),
     ISNUMBER(SEARCH("Cuadro", D725))
   ),
   4,
   IFERROR(INDEX(INVENTARIO!A:H, MATCH(C725, INVENTARIO!A:A, 0), 6), 0)
)</f>
        <v>1</v>
      </c>
      <c r="H725">
        <v>1</v>
      </c>
      <c r="I725">
        <f t="shared" si="78"/>
        <v>1</v>
      </c>
    </row>
    <row r="726" spans="1:9">
      <c r="A726" s="5" t="s">
        <v>1177</v>
      </c>
      <c r="B726" s="5"/>
      <c r="C726" s="9" t="s">
        <v>2199</v>
      </c>
      <c r="D726" s="5" t="s">
        <v>1178</v>
      </c>
      <c r="E726" s="5" t="s">
        <v>16</v>
      </c>
      <c r="F726" s="6">
        <v>4</v>
      </c>
      <c r="G726">
        <f>IF(
   OR(
     ISNUMBER(SEARCH("Combo", D726)),
     ISNUMBER(SEARCH("Set", D726)),
     ISNUMBER(SEARCH("+", D726)),
     ISNUMBER(SEARCH("Cama", D726)),
     ISNUMBER(SEARCH("Espaldar", D726)),
     ISNUMBER(SEARCH("Juego", D726)),
     ISNUMBER(SEARCH("Sofacama", D726)),
     ISNUMBER(SEARCH("Cuadro", D726))
   ),
   4,
   IFERROR(INDEX(INVENTARIO!A:H, MATCH(C726, INVENTARIO!A:A, 0), 6), 0)
)</f>
        <v>4</v>
      </c>
      <c r="H726">
        <v>0</v>
      </c>
      <c r="I726">
        <f t="shared" si="78"/>
        <v>0</v>
      </c>
    </row>
    <row r="727" spans="1:9">
      <c r="A727" s="5" t="s">
        <v>1179</v>
      </c>
      <c r="B727" s="5"/>
      <c r="C727" s="9" t="s">
        <v>2209</v>
      </c>
      <c r="D727" s="5" t="s">
        <v>1180</v>
      </c>
      <c r="E727" s="5" t="s">
        <v>16</v>
      </c>
      <c r="F727" s="6">
        <v>4</v>
      </c>
      <c r="G727">
        <f>IF(
   OR(
     ISNUMBER(SEARCH("Combo", D727)),
     ISNUMBER(SEARCH("Set", D727)),
     ISNUMBER(SEARCH("+", D727)),
     ISNUMBER(SEARCH("Cama", D727)),
     ISNUMBER(SEARCH("Espaldar", D727)),
     ISNUMBER(SEARCH("Juego", D727)),
     ISNUMBER(SEARCH("Sofacama", D727)),
     ISNUMBER(SEARCH("Cuadro", D727))
   ),
   4,
   IFERROR(INDEX(INVENTARIO!A:H, MATCH(C727, INVENTARIO!A:A, 0), 6), 0)
)</f>
        <v>4</v>
      </c>
      <c r="H727">
        <v>4</v>
      </c>
      <c r="I727">
        <f t="shared" si="78"/>
        <v>1</v>
      </c>
    </row>
    <row r="728" spans="1:9">
      <c r="A728" s="5" t="s">
        <v>1181</v>
      </c>
      <c r="B728" s="5"/>
      <c r="C728" s="9" t="s">
        <v>2187</v>
      </c>
      <c r="D728" s="5" t="s">
        <v>1182</v>
      </c>
      <c r="E728" s="5" t="s">
        <v>16</v>
      </c>
      <c r="F728" s="6">
        <v>4</v>
      </c>
      <c r="G728">
        <f>IF(
   OR(
     ISNUMBER(SEARCH("Combo", D728)),
     ISNUMBER(SEARCH("Set", D728)),
     ISNUMBER(SEARCH("+", D728)),
     ISNUMBER(SEARCH("Cama", D728)),
     ISNUMBER(SEARCH("Espaldar", D728)),
     ISNUMBER(SEARCH("Juego", D728)),
     ISNUMBER(SEARCH("Sofacama", D728)),
     ISNUMBER(SEARCH("Cuadro", D728))
   ),
   4,
   IFERROR(INDEX(INVENTARIO!A:H, MATCH(C728, INVENTARIO!A:A, 0), 6), 0)
)</f>
        <v>4</v>
      </c>
      <c r="H728">
        <v>4</v>
      </c>
      <c r="I728">
        <f t="shared" si="78"/>
        <v>1</v>
      </c>
    </row>
    <row r="729" spans="1:9">
      <c r="A729" s="5" t="s">
        <v>1183</v>
      </c>
      <c r="B729" s="5"/>
      <c r="C729" s="9" t="s">
        <v>2182</v>
      </c>
      <c r="D729" s="5" t="s">
        <v>1184</v>
      </c>
      <c r="E729" s="5" t="s">
        <v>16</v>
      </c>
      <c r="F729" s="6">
        <v>4</v>
      </c>
      <c r="G729">
        <f>IF(
   OR(
     ISNUMBER(SEARCH("Combo", D729)),
     ISNUMBER(SEARCH("Set", D729)),
     ISNUMBER(SEARCH("+", D729)),
     ISNUMBER(SEARCH("Cama", D729)),
     ISNUMBER(SEARCH("Espaldar", D729)),
     ISNUMBER(SEARCH("Juego", D729)),
     ISNUMBER(SEARCH("Sofacama", D729)),
     ISNUMBER(SEARCH("Cuadro", D729))
   ),
   4,
   IFERROR(INDEX(INVENTARIO!A:H, MATCH(C729, INVENTARIO!A:A, 0), 6), 0)
)</f>
        <v>4</v>
      </c>
      <c r="H729">
        <v>4</v>
      </c>
      <c r="I729">
        <f t="shared" si="78"/>
        <v>1</v>
      </c>
    </row>
    <row r="730" spans="1:9">
      <c r="A730" s="5" t="s">
        <v>1185</v>
      </c>
      <c r="B730" s="5"/>
      <c r="C730" s="9" t="s">
        <v>2198</v>
      </c>
      <c r="D730" s="5" t="s">
        <v>1186</v>
      </c>
      <c r="E730" s="5" t="s">
        <v>16</v>
      </c>
      <c r="F730" s="6">
        <v>4</v>
      </c>
      <c r="G730">
        <f>IF(
   OR(
     ISNUMBER(SEARCH("Combo", D730)),
     ISNUMBER(SEARCH("Set", D730)),
     ISNUMBER(SEARCH("+", D730)),
     ISNUMBER(SEARCH("Cama", D730)),
     ISNUMBER(SEARCH("Espaldar", D730)),
     ISNUMBER(SEARCH("Juego", D730)),
     ISNUMBER(SEARCH("Sofacama", D730)),
     ISNUMBER(SEARCH("Cuadro", D730))
   ),
   4,
   IFERROR(INDEX(INVENTARIO!A:H, MATCH(C730, INVENTARIO!A:A, 0), 6), 0)
)</f>
        <v>4</v>
      </c>
      <c r="H730">
        <v>4</v>
      </c>
      <c r="I730">
        <f t="shared" si="78"/>
        <v>1</v>
      </c>
    </row>
    <row r="731" spans="1:9">
      <c r="A731" s="5" t="s">
        <v>1187</v>
      </c>
      <c r="B731" s="5"/>
      <c r="C731" s="9" t="s">
        <v>2229</v>
      </c>
      <c r="D731" s="5" t="s">
        <v>1188</v>
      </c>
      <c r="E731" s="5" t="s">
        <v>16</v>
      </c>
      <c r="F731" s="6">
        <v>1</v>
      </c>
      <c r="G731">
        <f>IF(
   OR(
     ISNUMBER(SEARCH("Combo", D731)),
     ISNUMBER(SEARCH("Set", D731)),
     ISNUMBER(SEARCH("+", D731)),
     ISNUMBER(SEARCH("Cama", D731)),
     ISNUMBER(SEARCH("Espaldar", D731)),
     ISNUMBER(SEARCH("Juego", D731)),
     ISNUMBER(SEARCH("Sofacama", D731)),
     ISNUMBER(SEARCH("Cuadro", D731))
   ),
   4,
   IFERROR(INDEX(INVENTARIO!A:H, MATCH(C731, INVENTARIO!A:A, 0), 6), 0)
)</f>
        <v>1</v>
      </c>
      <c r="H731">
        <v>1</v>
      </c>
      <c r="I731">
        <f t="shared" ref="I731:I768" si="79">+IF(H731=F731,1,0)</f>
        <v>1</v>
      </c>
    </row>
    <row r="732" spans="1:9">
      <c r="A732" s="5" t="s">
        <v>1189</v>
      </c>
      <c r="B732" s="5"/>
      <c r="C732" s="9" t="s">
        <v>2200</v>
      </c>
      <c r="D732" s="5" t="s">
        <v>1190</v>
      </c>
      <c r="E732" s="5" t="s">
        <v>16</v>
      </c>
      <c r="F732" s="6">
        <v>4</v>
      </c>
      <c r="G732">
        <f>IF(
   OR(
     ISNUMBER(SEARCH("Combo", D732)),
     ISNUMBER(SEARCH("Set", D732)),
     ISNUMBER(SEARCH("+", D732)),
     ISNUMBER(SEARCH("Cama", D732)),
     ISNUMBER(SEARCH("Espaldar", D732)),
     ISNUMBER(SEARCH("Juego", D732)),
     ISNUMBER(SEARCH("Sofacama", D732)),
     ISNUMBER(SEARCH("Cuadro", D732))
   ),
   4,
   IFERROR(INDEX(INVENTARIO!A:H, MATCH(C732, INVENTARIO!A:A, 0), 6), 0)
)</f>
        <v>4</v>
      </c>
      <c r="H732">
        <v>4</v>
      </c>
      <c r="I732">
        <f t="shared" si="79"/>
        <v>1</v>
      </c>
    </row>
    <row r="733" spans="1:9">
      <c r="A733" s="5" t="s">
        <v>1191</v>
      </c>
      <c r="B733" s="5"/>
      <c r="C733" s="9" t="s">
        <v>2190</v>
      </c>
      <c r="D733" s="5" t="s">
        <v>1192</v>
      </c>
      <c r="E733" s="5" t="s">
        <v>16</v>
      </c>
      <c r="F733" s="6">
        <v>4</v>
      </c>
      <c r="G733">
        <f>IF(
   OR(
     ISNUMBER(SEARCH("Combo", D733)),
     ISNUMBER(SEARCH("Set", D733)),
     ISNUMBER(SEARCH("+", D733)),
     ISNUMBER(SEARCH("Cama", D733)),
     ISNUMBER(SEARCH("Espaldar", D733)),
     ISNUMBER(SEARCH("Juego", D733)),
     ISNUMBER(SEARCH("Sofacama", D733)),
     ISNUMBER(SEARCH("Cuadro", D733))
   ),
   4,
   IFERROR(INDEX(INVENTARIO!A:H, MATCH(C733, INVENTARIO!A:A, 0), 6), 0)
)</f>
        <v>4</v>
      </c>
      <c r="H733">
        <v>4</v>
      </c>
      <c r="I733">
        <f t="shared" si="79"/>
        <v>1</v>
      </c>
    </row>
    <row r="734" spans="1:9">
      <c r="A734" s="5" t="s">
        <v>1193</v>
      </c>
      <c r="B734" s="5"/>
      <c r="C734" s="9" t="s">
        <v>2211</v>
      </c>
      <c r="D734" s="5" t="s">
        <v>1194</v>
      </c>
      <c r="E734" s="5" t="s">
        <v>16</v>
      </c>
      <c r="F734" s="6">
        <v>4</v>
      </c>
      <c r="G734">
        <f>IF(
   OR(
     ISNUMBER(SEARCH("Combo", D734)),
     ISNUMBER(SEARCH("Set", D734)),
     ISNUMBER(SEARCH("+", D734)),
     ISNUMBER(SEARCH("Cama", D734)),
     ISNUMBER(SEARCH("Espaldar", D734)),
     ISNUMBER(SEARCH("Juego", D734)),
     ISNUMBER(SEARCH("Sofacama", D734)),
     ISNUMBER(SEARCH("Cuadro", D734))
   ),
   4,
   IFERROR(INDEX(INVENTARIO!A:H, MATCH(C734, INVENTARIO!A:A, 0), 6), 0)
)</f>
        <v>4</v>
      </c>
      <c r="H734">
        <v>4</v>
      </c>
      <c r="I734">
        <f t="shared" si="79"/>
        <v>1</v>
      </c>
    </row>
    <row r="735" spans="1:9">
      <c r="A735" s="5" t="s">
        <v>1195</v>
      </c>
      <c r="B735" s="5"/>
      <c r="C735" s="9" t="s">
        <v>2197</v>
      </c>
      <c r="D735" s="5" t="s">
        <v>1196</v>
      </c>
      <c r="E735" s="5" t="s">
        <v>16</v>
      </c>
      <c r="F735" s="6">
        <v>4</v>
      </c>
      <c r="G735">
        <f>IF(
   OR(
     ISNUMBER(SEARCH("Combo", D735)),
     ISNUMBER(SEARCH("Set", D735)),
     ISNUMBER(SEARCH("+", D735)),
     ISNUMBER(SEARCH("Cama", D735)),
     ISNUMBER(SEARCH("Espaldar", D735)),
     ISNUMBER(SEARCH("Juego", D735)),
     ISNUMBER(SEARCH("Sofacama", D735)),
     ISNUMBER(SEARCH("Cuadro", D735))
   ),
   4,
   IFERROR(INDEX(INVENTARIO!A:H, MATCH(C735, INVENTARIO!A:A, 0), 6), 0)
)</f>
        <v>4</v>
      </c>
      <c r="H735">
        <v>4</v>
      </c>
      <c r="I735">
        <f t="shared" si="79"/>
        <v>1</v>
      </c>
    </row>
    <row r="736" spans="1:9">
      <c r="A736" s="5" t="s">
        <v>1197</v>
      </c>
      <c r="B736" s="5"/>
      <c r="C736" s="9" t="s">
        <v>2218</v>
      </c>
      <c r="D736" s="5" t="s">
        <v>1198</v>
      </c>
      <c r="E736" s="5" t="s">
        <v>16</v>
      </c>
      <c r="F736" s="6">
        <v>4</v>
      </c>
      <c r="G736">
        <f>IF(
   OR(
     ISNUMBER(SEARCH("Combo", D736)),
     ISNUMBER(SEARCH("Set", D736)),
     ISNUMBER(SEARCH("+", D736)),
     ISNUMBER(SEARCH("Cama", D736)),
     ISNUMBER(SEARCH("Espaldar", D736)),
     ISNUMBER(SEARCH("Juego", D736)),
     ISNUMBER(SEARCH("Sofacama", D736)),
     ISNUMBER(SEARCH("Cuadro", D736))
   ),
   4,
   IFERROR(INDEX(INVENTARIO!A:H, MATCH(C736, INVENTARIO!A:A, 0), 6), 0)
)</f>
        <v>4</v>
      </c>
      <c r="H736">
        <v>4</v>
      </c>
      <c r="I736">
        <f t="shared" si="79"/>
        <v>1</v>
      </c>
    </row>
    <row r="737" spans="1:9">
      <c r="A737" s="5" t="s">
        <v>1199</v>
      </c>
      <c r="B737" s="5"/>
      <c r="C737" s="9" t="s">
        <v>2219</v>
      </c>
      <c r="D737" s="5" t="s">
        <v>1200</v>
      </c>
      <c r="E737" s="5" t="s">
        <v>16</v>
      </c>
      <c r="F737" s="6">
        <v>4</v>
      </c>
      <c r="G737">
        <f>IF(
   OR(
     ISNUMBER(SEARCH("Combo", D737)),
     ISNUMBER(SEARCH("Set", D737)),
     ISNUMBER(SEARCH("+", D737)),
     ISNUMBER(SEARCH("Cama", D737)),
     ISNUMBER(SEARCH("Espaldar", D737)),
     ISNUMBER(SEARCH("Juego", D737)),
     ISNUMBER(SEARCH("Sofacama", D737)),
     ISNUMBER(SEARCH("Cuadro", D737))
   ),
   4,
   IFERROR(INDEX(INVENTARIO!A:H, MATCH(C737, INVENTARIO!A:A, 0), 6), 0)
)</f>
        <v>4</v>
      </c>
      <c r="H737">
        <v>4</v>
      </c>
      <c r="I737">
        <f t="shared" si="79"/>
        <v>1</v>
      </c>
    </row>
    <row r="738" spans="1:9">
      <c r="A738" s="5" t="s">
        <v>1201</v>
      </c>
      <c r="B738" s="5"/>
      <c r="C738" s="9" t="s">
        <v>2188</v>
      </c>
      <c r="D738" s="5" t="s">
        <v>1202</v>
      </c>
      <c r="E738" s="5" t="s">
        <v>16</v>
      </c>
      <c r="F738" s="6">
        <v>4</v>
      </c>
      <c r="G738">
        <f>IF(
   OR(
     ISNUMBER(SEARCH("Combo", D738)),
     ISNUMBER(SEARCH("Set", D738)),
     ISNUMBER(SEARCH("+", D738)),
     ISNUMBER(SEARCH("Cama", D738)),
     ISNUMBER(SEARCH("Espaldar", D738)),
     ISNUMBER(SEARCH("Juego", D738)),
     ISNUMBER(SEARCH("Sofacama", D738)),
     ISNUMBER(SEARCH("Cuadro", D738))
   ),
   4,
   IFERROR(INDEX(INVENTARIO!A:H, MATCH(C738, INVENTARIO!A:A, 0), 6), 0)
)</f>
        <v>4</v>
      </c>
      <c r="H738">
        <v>4</v>
      </c>
      <c r="I738">
        <f t="shared" si="79"/>
        <v>1</v>
      </c>
    </row>
    <row r="739" spans="1:9">
      <c r="A739" s="5" t="s">
        <v>1203</v>
      </c>
      <c r="B739" s="5"/>
      <c r="C739" s="9" t="s">
        <v>2216</v>
      </c>
      <c r="D739" s="5" t="s">
        <v>1204</v>
      </c>
      <c r="E739" s="5" t="s">
        <v>16</v>
      </c>
      <c r="F739" s="6">
        <v>4</v>
      </c>
      <c r="G739">
        <f>IF(
   OR(
     ISNUMBER(SEARCH("Combo", D739)),
     ISNUMBER(SEARCH("Set", D739)),
     ISNUMBER(SEARCH("+", D739)),
     ISNUMBER(SEARCH("Cama", D739)),
     ISNUMBER(SEARCH("Espaldar", D739)),
     ISNUMBER(SEARCH("Juego", D739)),
     ISNUMBER(SEARCH("Sofacama", D739)),
     ISNUMBER(SEARCH("Cuadro", D739))
   ),
   4,
   IFERROR(INDEX(INVENTARIO!A:H, MATCH(C739, INVENTARIO!A:A, 0), 6), 0)
)</f>
        <v>4</v>
      </c>
      <c r="H739">
        <v>4</v>
      </c>
      <c r="I739">
        <f t="shared" si="79"/>
        <v>1</v>
      </c>
    </row>
    <row r="740" spans="1:9">
      <c r="A740" s="5" t="s">
        <v>1205</v>
      </c>
      <c r="B740" s="5"/>
      <c r="C740" s="9" t="s">
        <v>2194</v>
      </c>
      <c r="D740" s="5" t="s">
        <v>1206</v>
      </c>
      <c r="E740" s="5" t="s">
        <v>16</v>
      </c>
      <c r="F740" s="6">
        <v>4</v>
      </c>
      <c r="G740">
        <f>IF(
   OR(
     ISNUMBER(SEARCH("Combo", D740)),
     ISNUMBER(SEARCH("Set", D740)),
     ISNUMBER(SEARCH("+", D740)),
     ISNUMBER(SEARCH("Cama", D740)),
     ISNUMBER(SEARCH("Espaldar", D740)),
     ISNUMBER(SEARCH("Juego", D740)),
     ISNUMBER(SEARCH("Sofacama", D740)),
     ISNUMBER(SEARCH("Cuadro", D740))
   ),
   4,
   IFERROR(INDEX(INVENTARIO!A:H, MATCH(C740, INVENTARIO!A:A, 0), 6), 0)
)</f>
        <v>4</v>
      </c>
      <c r="H740">
        <v>4</v>
      </c>
      <c r="I740">
        <f t="shared" si="79"/>
        <v>1</v>
      </c>
    </row>
    <row r="741" spans="1:9">
      <c r="A741" s="5" t="s">
        <v>1207</v>
      </c>
      <c r="B741" s="5"/>
      <c r="C741" s="9" t="s">
        <v>2230</v>
      </c>
      <c r="D741" s="5" t="s">
        <v>1208</v>
      </c>
      <c r="E741" s="5" t="s">
        <v>16</v>
      </c>
      <c r="F741" s="6">
        <v>56</v>
      </c>
      <c r="G741">
        <f>IF(
   OR(
     ISNUMBER(SEARCH("Combo", D741)),
     ISNUMBER(SEARCH("Set", D741)),
     ISNUMBER(SEARCH("+", D741)),
     ISNUMBER(SEARCH("Cama", D741)),
     ISNUMBER(SEARCH("Espaldar", D741)),
     ISNUMBER(SEARCH("Juego", D741)),
     ISNUMBER(SEARCH("Sofacama", D741)),
     ISNUMBER(SEARCH("Cuadro", D741))
   ),
   4,
   IFERROR(INDEX(INVENTARIO!A:H, MATCH(C741, INVENTARIO!A:A, 0), 6), 0)
)</f>
        <v>56</v>
      </c>
      <c r="H741">
        <v>56</v>
      </c>
      <c r="I741">
        <f t="shared" si="79"/>
        <v>1</v>
      </c>
    </row>
    <row r="742" spans="1:9">
      <c r="A742" s="5" t="s">
        <v>1209</v>
      </c>
      <c r="B742" s="5"/>
      <c r="C742" s="9" t="s">
        <v>2019</v>
      </c>
      <c r="D742" s="5" t="s">
        <v>1210</v>
      </c>
      <c r="E742" s="5" t="s">
        <v>16</v>
      </c>
      <c r="F742" s="6">
        <v>4</v>
      </c>
      <c r="G742">
        <f>IF(
   OR(
     ISNUMBER(SEARCH("Combo", D742)),
     ISNUMBER(SEARCH("Set", D742)),
     ISNUMBER(SEARCH("+", D742)),
     ISNUMBER(SEARCH("Cama", D742)),
     ISNUMBER(SEARCH("Espaldar", D742)),
     ISNUMBER(SEARCH("Juego", D742)),
     ISNUMBER(SEARCH("Sofacama", D742)),
     ISNUMBER(SEARCH("Cuadro", D742))
   ),
   4,
   IFERROR(INDEX(INVENTARIO!A:H, MATCH(C742, INVENTARIO!A:A, 0), 6), 0)
)</f>
        <v>4</v>
      </c>
      <c r="H742">
        <v>4</v>
      </c>
      <c r="I742">
        <f t="shared" si="79"/>
        <v>1</v>
      </c>
    </row>
    <row r="743" spans="1:9">
      <c r="A743" s="5" t="s">
        <v>1211</v>
      </c>
      <c r="B743" s="5"/>
      <c r="C743" s="9" t="s">
        <v>1706</v>
      </c>
      <c r="D743" s="5" t="s">
        <v>1212</v>
      </c>
      <c r="E743" s="5" t="s">
        <v>16</v>
      </c>
      <c r="F743" s="6">
        <v>38</v>
      </c>
      <c r="G743">
        <f>IF(
   OR(
     ISNUMBER(SEARCH("Combo", D743)),
     ISNUMBER(SEARCH("Set", D743)),
     ISNUMBER(SEARCH("+", D743)),
     ISNUMBER(SEARCH("Cama", D743)),
     ISNUMBER(SEARCH("Espaldar", D743)),
     ISNUMBER(SEARCH("Juego", D743)),
     ISNUMBER(SEARCH("Sofacama", D743)),
     ISNUMBER(SEARCH("Cuadro", D743))
   ),
   4,
   IFERROR(INDEX(INVENTARIO!A:H, MATCH(C743, INVENTARIO!A:A, 0), 6), 0)
)</f>
        <v>38</v>
      </c>
      <c r="H743">
        <v>38</v>
      </c>
      <c r="I743">
        <f t="shared" si="79"/>
        <v>1</v>
      </c>
    </row>
    <row r="744" spans="1:9">
      <c r="A744" s="5" t="s">
        <v>1213</v>
      </c>
      <c r="B744" s="5"/>
      <c r="C744" s="9" t="s">
        <v>2196</v>
      </c>
      <c r="D744" s="5" t="s">
        <v>1214</v>
      </c>
      <c r="E744" s="5" t="s">
        <v>16</v>
      </c>
      <c r="F744" s="6">
        <v>4</v>
      </c>
      <c r="G744">
        <f>IF(
   OR(
     ISNUMBER(SEARCH("Combo", D744)),
     ISNUMBER(SEARCH("Set", D744)),
     ISNUMBER(SEARCH("+", D744)),
     ISNUMBER(SEARCH("Cama", D744)),
     ISNUMBER(SEARCH("Espaldar", D744)),
     ISNUMBER(SEARCH("Juego", D744)),
     ISNUMBER(SEARCH("Sofacama", D744)),
     ISNUMBER(SEARCH("Cuadro", D744))
   ),
   4,
   IFERROR(INDEX(INVENTARIO!A:H, MATCH(C744, INVENTARIO!A:A, 0), 6), 0)
)</f>
        <v>4</v>
      </c>
      <c r="H744">
        <v>4</v>
      </c>
      <c r="I744">
        <f t="shared" si="79"/>
        <v>1</v>
      </c>
    </row>
    <row r="745" spans="1:9">
      <c r="A745" s="5" t="s">
        <v>1215</v>
      </c>
      <c r="B745" s="5"/>
      <c r="C745" s="9" t="s">
        <v>1708</v>
      </c>
      <c r="D745" s="5" t="s">
        <v>1216</v>
      </c>
      <c r="E745" s="5" t="s">
        <v>16</v>
      </c>
      <c r="F745" s="6">
        <v>2</v>
      </c>
      <c r="G745">
        <f>IF(
   OR(
     ISNUMBER(SEARCH("Combo", D745)),
     ISNUMBER(SEARCH("Set", D745)),
     ISNUMBER(SEARCH("+", D745)),
     ISNUMBER(SEARCH("Cama", D745)),
     ISNUMBER(SEARCH("Espaldar", D745)),
     ISNUMBER(SEARCH("Juego", D745)),
     ISNUMBER(SEARCH("Sofacama", D745)),
     ISNUMBER(SEARCH("Cuadro", D745))
   ),
   4,
   IFERROR(INDEX(INVENTARIO!A:H, MATCH(C745, INVENTARIO!A:A, 0), 6), 0)
)</f>
        <v>2</v>
      </c>
      <c r="H745">
        <v>2</v>
      </c>
      <c r="I745">
        <f t="shared" si="79"/>
        <v>1</v>
      </c>
    </row>
    <row r="746" spans="1:9">
      <c r="A746" s="5" t="s">
        <v>1217</v>
      </c>
      <c r="B746" s="5"/>
      <c r="C746" s="9" t="s">
        <v>1707</v>
      </c>
      <c r="D746" s="5" t="s">
        <v>1218</v>
      </c>
      <c r="E746" s="5" t="s">
        <v>16</v>
      </c>
      <c r="F746" s="6">
        <v>0</v>
      </c>
      <c r="G746">
        <f>IF(
   OR(
     ISNUMBER(SEARCH("Combo", D746)),
     ISNUMBER(SEARCH("Set", D746)),
     ISNUMBER(SEARCH("+", D746)),
     ISNUMBER(SEARCH("Cama", D746)),
     ISNUMBER(SEARCH("Espaldar", D746)),
     ISNUMBER(SEARCH("Juego", D746)),
     ISNUMBER(SEARCH("Sofacama", D746)),
     ISNUMBER(SEARCH("Cuadro", D746))
   ),
   4,
   IFERROR(INDEX(INVENTARIO!A:H, MATCH(C746, INVENTARIO!A:A, 0), 6), 0)
)</f>
        <v>0</v>
      </c>
      <c r="H746">
        <v>4</v>
      </c>
      <c r="I746">
        <f t="shared" si="79"/>
        <v>0</v>
      </c>
    </row>
    <row r="747" spans="1:9">
      <c r="A747" s="5" t="s">
        <v>1219</v>
      </c>
      <c r="B747" s="5"/>
      <c r="C747" s="9" t="s">
        <v>2231</v>
      </c>
      <c r="D747" s="5" t="s">
        <v>1220</v>
      </c>
      <c r="E747" s="5" t="s">
        <v>16</v>
      </c>
      <c r="F747" s="6">
        <v>16</v>
      </c>
      <c r="G747">
        <f>IF(
   OR(
     ISNUMBER(SEARCH("Combo", D747)),
     ISNUMBER(SEARCH("Set", D747)),
     ISNUMBER(SEARCH("+", D747)),
     ISNUMBER(SEARCH("Cama", D747)),
     ISNUMBER(SEARCH("Espaldar", D747)),
     ISNUMBER(SEARCH("Juego", D747)),
     ISNUMBER(SEARCH("Sofacama", D747)),
     ISNUMBER(SEARCH("Cuadro", D747))
   ),
   4,
   IFERROR(INDEX(INVENTARIO!A:H, MATCH(C747, INVENTARIO!A:A, 0), 6), 0)
)</f>
        <v>16</v>
      </c>
      <c r="H747">
        <v>16</v>
      </c>
      <c r="I747">
        <f t="shared" si="79"/>
        <v>1</v>
      </c>
    </row>
    <row r="748" spans="1:9">
      <c r="A748" s="5" t="s">
        <v>1221</v>
      </c>
      <c r="B748" s="5"/>
      <c r="C748" s="9" t="s">
        <v>2017</v>
      </c>
      <c r="D748" s="5" t="s">
        <v>1222</v>
      </c>
      <c r="E748" s="5" t="s">
        <v>16</v>
      </c>
      <c r="F748" s="6">
        <v>4</v>
      </c>
      <c r="G748">
        <f>IF(
   OR(
     ISNUMBER(SEARCH("Combo", D748)),
     ISNUMBER(SEARCH("Set", D748)),
     ISNUMBER(SEARCH("+", D748)),
     ISNUMBER(SEARCH("Cama", D748)),
     ISNUMBER(SEARCH("Espaldar", D748)),
     ISNUMBER(SEARCH("Juego", D748)),
     ISNUMBER(SEARCH("Sofacama", D748)),
     ISNUMBER(SEARCH("Cuadro", D748))
   ),
   4,
   IFERROR(INDEX(INVENTARIO!A:H, MATCH(C748, INVENTARIO!A:A, 0), 6), 0)
)</f>
        <v>4</v>
      </c>
      <c r="H748">
        <v>4</v>
      </c>
      <c r="I748">
        <f t="shared" si="79"/>
        <v>1</v>
      </c>
    </row>
    <row r="749" spans="1:9">
      <c r="A749" s="5" t="s">
        <v>1223</v>
      </c>
      <c r="B749" s="5"/>
      <c r="C749" s="9" t="s">
        <v>2213</v>
      </c>
      <c r="D749" s="5" t="s">
        <v>1224</v>
      </c>
      <c r="E749" s="5" t="s">
        <v>16</v>
      </c>
      <c r="F749" s="6">
        <v>4</v>
      </c>
      <c r="G749">
        <f>IF(
   OR(
     ISNUMBER(SEARCH("Combo", D749)),
     ISNUMBER(SEARCH("Set", D749)),
     ISNUMBER(SEARCH("+", D749)),
     ISNUMBER(SEARCH("Cama", D749)),
     ISNUMBER(SEARCH("Espaldar", D749)),
     ISNUMBER(SEARCH("Juego", D749)),
     ISNUMBER(SEARCH("Sofacama", D749)),
     ISNUMBER(SEARCH("Cuadro", D749))
   ),
   4,
   IFERROR(INDEX(INVENTARIO!A:H, MATCH(C749, INVENTARIO!A:A, 0), 6), 0)
)</f>
        <v>4</v>
      </c>
      <c r="H749">
        <v>0</v>
      </c>
      <c r="I749">
        <f t="shared" si="79"/>
        <v>0</v>
      </c>
    </row>
    <row r="750" spans="1:9">
      <c r="A750" s="5" t="s">
        <v>1225</v>
      </c>
      <c r="B750" s="5"/>
      <c r="C750" s="9" t="s">
        <v>2193</v>
      </c>
      <c r="D750" s="5" t="s">
        <v>1226</v>
      </c>
      <c r="E750" s="5" t="s">
        <v>16</v>
      </c>
      <c r="F750" s="6">
        <v>4</v>
      </c>
      <c r="G750">
        <f>IF(
   OR(
     ISNUMBER(SEARCH("Combo", D750)),
     ISNUMBER(SEARCH("Set", D750)),
     ISNUMBER(SEARCH("+", D750)),
     ISNUMBER(SEARCH("Cama", D750)),
     ISNUMBER(SEARCH("Espaldar", D750)),
     ISNUMBER(SEARCH("Juego", D750)),
     ISNUMBER(SEARCH("Sofacama", D750)),
     ISNUMBER(SEARCH("Cuadro", D750))
   ),
   4,
   IFERROR(INDEX(INVENTARIO!A:H, MATCH(C750, INVENTARIO!A:A, 0), 6), 0)
)</f>
        <v>4</v>
      </c>
      <c r="H750">
        <v>4</v>
      </c>
      <c r="I750">
        <f t="shared" si="79"/>
        <v>1</v>
      </c>
    </row>
    <row r="751" spans="1:9">
      <c r="A751" s="5" t="s">
        <v>1227</v>
      </c>
      <c r="B751" s="5"/>
      <c r="C751" s="9" t="s">
        <v>2018</v>
      </c>
      <c r="D751" s="5" t="s">
        <v>1228</v>
      </c>
      <c r="E751" s="5" t="s">
        <v>16</v>
      </c>
      <c r="F751" s="6">
        <v>4</v>
      </c>
      <c r="G751">
        <f>IF(
   OR(
     ISNUMBER(SEARCH("Combo", D751)),
     ISNUMBER(SEARCH("Set", D751)),
     ISNUMBER(SEARCH("+", D751)),
     ISNUMBER(SEARCH("Cama", D751)),
     ISNUMBER(SEARCH("Espaldar", D751)),
     ISNUMBER(SEARCH("Juego", D751)),
     ISNUMBER(SEARCH("Sofacama", D751)),
     ISNUMBER(SEARCH("Cuadro", D751))
   ),
   4,
   IFERROR(INDEX(INVENTARIO!A:H, MATCH(C751, INVENTARIO!A:A, 0), 6), 0)
)</f>
        <v>4</v>
      </c>
      <c r="H751">
        <v>4</v>
      </c>
      <c r="I751">
        <f t="shared" si="79"/>
        <v>1</v>
      </c>
    </row>
    <row r="752" spans="1:9">
      <c r="A752" s="5" t="s">
        <v>1229</v>
      </c>
      <c r="B752" s="5"/>
      <c r="C752" s="9" t="s">
        <v>2183</v>
      </c>
      <c r="D752" s="5" t="s">
        <v>1230</v>
      </c>
      <c r="E752" s="5" t="s">
        <v>16</v>
      </c>
      <c r="F752" s="6">
        <v>4</v>
      </c>
      <c r="G752">
        <f>IF(
   OR(
     ISNUMBER(SEARCH("Combo", D752)),
     ISNUMBER(SEARCH("Set", D752)),
     ISNUMBER(SEARCH("+", D752)),
     ISNUMBER(SEARCH("Cama", D752)),
     ISNUMBER(SEARCH("Espaldar", D752)),
     ISNUMBER(SEARCH("Juego", D752)),
     ISNUMBER(SEARCH("Sofacama", D752)),
     ISNUMBER(SEARCH("Cuadro", D752))
   ),
   4,
   IFERROR(INDEX(INVENTARIO!A:H, MATCH(C752, INVENTARIO!A:A, 0), 6), 0)
)</f>
        <v>4</v>
      </c>
      <c r="H752">
        <v>4</v>
      </c>
      <c r="I752">
        <f t="shared" si="79"/>
        <v>1</v>
      </c>
    </row>
    <row r="753" spans="1:9">
      <c r="A753" s="5" t="s">
        <v>1231</v>
      </c>
      <c r="B753" s="5"/>
      <c r="C753" s="9" t="s">
        <v>2195</v>
      </c>
      <c r="D753" s="5" t="s">
        <v>1232</v>
      </c>
      <c r="E753" s="5" t="s">
        <v>16</v>
      </c>
      <c r="F753" s="6">
        <v>4</v>
      </c>
      <c r="G753">
        <f>IF(
   OR(
     ISNUMBER(SEARCH("Combo", D753)),
     ISNUMBER(SEARCH("Set", D753)),
     ISNUMBER(SEARCH("+", D753)),
     ISNUMBER(SEARCH("Cama", D753)),
     ISNUMBER(SEARCH("Espaldar", D753)),
     ISNUMBER(SEARCH("Juego", D753)),
     ISNUMBER(SEARCH("Sofacama", D753)),
     ISNUMBER(SEARCH("Cuadro", D753))
   ),
   4,
   IFERROR(INDEX(INVENTARIO!A:H, MATCH(C753, INVENTARIO!A:A, 0), 6), 0)
)</f>
        <v>4</v>
      </c>
      <c r="H753">
        <v>4</v>
      </c>
      <c r="I753">
        <f t="shared" si="79"/>
        <v>1</v>
      </c>
    </row>
    <row r="754" spans="1:9">
      <c r="A754" s="5" t="s">
        <v>1233</v>
      </c>
      <c r="B754" s="5"/>
      <c r="C754" s="9" t="s">
        <v>2203</v>
      </c>
      <c r="D754" s="5" t="s">
        <v>1234</v>
      </c>
      <c r="E754" s="5" t="s">
        <v>16</v>
      </c>
      <c r="F754" s="6">
        <v>4</v>
      </c>
      <c r="G754">
        <f>IF(
   OR(
     ISNUMBER(SEARCH("Combo", D754)),
     ISNUMBER(SEARCH("Set", D754)),
     ISNUMBER(SEARCH("+", D754)),
     ISNUMBER(SEARCH("Cama", D754)),
     ISNUMBER(SEARCH("Espaldar", D754)),
     ISNUMBER(SEARCH("Juego", D754)),
     ISNUMBER(SEARCH("Sofacama", D754)),
     ISNUMBER(SEARCH("Cuadro", D754))
   ),
   4,
   IFERROR(INDEX(INVENTARIO!A:H, MATCH(C754, INVENTARIO!A:A, 0), 6), 0)
)</f>
        <v>4</v>
      </c>
      <c r="H754">
        <v>4</v>
      </c>
      <c r="I754">
        <f t="shared" si="79"/>
        <v>1</v>
      </c>
    </row>
    <row r="755" spans="1:9">
      <c r="A755" s="5" t="s">
        <v>1235</v>
      </c>
      <c r="B755" s="5"/>
      <c r="C755" s="9" t="s">
        <v>2202</v>
      </c>
      <c r="D755" s="5" t="s">
        <v>1236</v>
      </c>
      <c r="E755" s="5" t="s">
        <v>16</v>
      </c>
      <c r="F755" s="6">
        <v>4</v>
      </c>
      <c r="G755">
        <f>IF(
   OR(
     ISNUMBER(SEARCH("Combo", D755)),
     ISNUMBER(SEARCH("Set", D755)),
     ISNUMBER(SEARCH("+", D755)),
     ISNUMBER(SEARCH("Cama", D755)),
     ISNUMBER(SEARCH("Espaldar", D755)),
     ISNUMBER(SEARCH("Juego", D755)),
     ISNUMBER(SEARCH("Sofacama", D755)),
     ISNUMBER(SEARCH("Cuadro", D755))
   ),
   4,
   IFERROR(INDEX(INVENTARIO!A:H, MATCH(C755, INVENTARIO!A:A, 0), 6), 0)
)</f>
        <v>4</v>
      </c>
      <c r="H755">
        <v>4</v>
      </c>
      <c r="I755">
        <f t="shared" si="79"/>
        <v>1</v>
      </c>
    </row>
    <row r="756" spans="1:9">
      <c r="A756" s="5" t="s">
        <v>1237</v>
      </c>
      <c r="B756" s="5"/>
      <c r="C756" s="9" t="s">
        <v>2204</v>
      </c>
      <c r="D756" s="5" t="s">
        <v>1238</v>
      </c>
      <c r="E756" s="5" t="s">
        <v>16</v>
      </c>
      <c r="F756" s="6">
        <v>4</v>
      </c>
      <c r="G756">
        <f>IF(
   OR(
     ISNUMBER(SEARCH("Combo", D756)),
     ISNUMBER(SEARCH("Set", D756)),
     ISNUMBER(SEARCH("+", D756)),
     ISNUMBER(SEARCH("Cama", D756)),
     ISNUMBER(SEARCH("Espaldar", D756)),
     ISNUMBER(SEARCH("Juego", D756)),
     ISNUMBER(SEARCH("Sofacama", D756)),
     ISNUMBER(SEARCH("Cuadro", D756))
   ),
   4,
   IFERROR(INDEX(INVENTARIO!A:H, MATCH(C756, INVENTARIO!A:A, 0), 6), 0)
)</f>
        <v>4</v>
      </c>
      <c r="H756">
        <v>4</v>
      </c>
      <c r="I756">
        <f t="shared" si="79"/>
        <v>1</v>
      </c>
    </row>
    <row r="757" spans="1:9">
      <c r="A757" s="5" t="s">
        <v>1239</v>
      </c>
      <c r="B757" s="5"/>
      <c r="C757" s="9" t="s">
        <v>1711</v>
      </c>
      <c r="D757" s="5" t="s">
        <v>1240</v>
      </c>
      <c r="E757" s="5" t="s">
        <v>16</v>
      </c>
      <c r="F757" s="6">
        <v>31</v>
      </c>
      <c r="G757">
        <f>IF(
   OR(
     ISNUMBER(SEARCH("Combo", D757)),
     ISNUMBER(SEARCH("Set", D757)),
     ISNUMBER(SEARCH("+", D757)),
     ISNUMBER(SEARCH("Cama", D757)),
     ISNUMBER(SEARCH("Espaldar", D757)),
     ISNUMBER(SEARCH("Juego", D757)),
     ISNUMBER(SEARCH("Sofacama", D757)),
     ISNUMBER(SEARCH("Cuadro", D757))
   ),
   4,
   IFERROR(INDEX(INVENTARIO!A:H, MATCH(C757, INVENTARIO!A:A, 0), 6), 0)
)</f>
        <v>31</v>
      </c>
      <c r="H757">
        <v>31</v>
      </c>
      <c r="I757">
        <f t="shared" si="79"/>
        <v>1</v>
      </c>
    </row>
    <row r="758" spans="1:9">
      <c r="A758" s="5" t="s">
        <v>1241</v>
      </c>
      <c r="B758" s="5"/>
      <c r="C758" s="9" t="s">
        <v>2215</v>
      </c>
      <c r="D758" s="5" t="s">
        <v>1242</v>
      </c>
      <c r="E758" s="5" t="s">
        <v>16</v>
      </c>
      <c r="F758" s="6">
        <v>4</v>
      </c>
      <c r="G758">
        <f>IF(
   OR(
     ISNUMBER(SEARCH("Combo", D758)),
     ISNUMBER(SEARCH("Set", D758)),
     ISNUMBER(SEARCH("+", D758)),
     ISNUMBER(SEARCH("Cama", D758)),
     ISNUMBER(SEARCH("Espaldar", D758)),
     ISNUMBER(SEARCH("Juego", D758)),
     ISNUMBER(SEARCH("Sofacama", D758)),
     ISNUMBER(SEARCH("Cuadro", D758))
   ),
   4,
   IFERROR(INDEX(INVENTARIO!A:H, MATCH(C758, INVENTARIO!A:A, 0), 6), 0)
)</f>
        <v>4</v>
      </c>
      <c r="H758">
        <v>4</v>
      </c>
      <c r="I758">
        <f t="shared" si="79"/>
        <v>1</v>
      </c>
    </row>
    <row r="759" spans="1:9">
      <c r="A759" s="5" t="s">
        <v>1243</v>
      </c>
      <c r="B759" s="5"/>
      <c r="C759" s="9" t="s">
        <v>2206</v>
      </c>
      <c r="D759" s="5" t="s">
        <v>1244</v>
      </c>
      <c r="E759" s="5" t="s">
        <v>16</v>
      </c>
      <c r="F759" s="6">
        <v>4</v>
      </c>
      <c r="G759">
        <f>IF(
   OR(
     ISNUMBER(SEARCH("Combo", D759)),
     ISNUMBER(SEARCH("Set", D759)),
     ISNUMBER(SEARCH("+", D759)),
     ISNUMBER(SEARCH("Cama", D759)),
     ISNUMBER(SEARCH("Espaldar", D759)),
     ISNUMBER(SEARCH("Juego", D759)),
     ISNUMBER(SEARCH("Sofacama", D759)),
     ISNUMBER(SEARCH("Cuadro", D759))
   ),
   4,
   IFERROR(INDEX(INVENTARIO!A:H, MATCH(C759, INVENTARIO!A:A, 0), 6), 0)
)</f>
        <v>4</v>
      </c>
      <c r="H759">
        <v>4</v>
      </c>
      <c r="I759">
        <f t="shared" si="79"/>
        <v>1</v>
      </c>
    </row>
    <row r="760" spans="1:9">
      <c r="A760" s="5" t="s">
        <v>1245</v>
      </c>
      <c r="B760" s="5"/>
      <c r="C760" s="9" t="s">
        <v>2210</v>
      </c>
      <c r="D760" s="5" t="s">
        <v>1246</v>
      </c>
      <c r="E760" s="5" t="s">
        <v>16</v>
      </c>
      <c r="F760" s="6">
        <v>4</v>
      </c>
      <c r="G760">
        <f>IF(
   OR(
     ISNUMBER(SEARCH("Combo", D760)),
     ISNUMBER(SEARCH("Set", D760)),
     ISNUMBER(SEARCH("+", D760)),
     ISNUMBER(SEARCH("Cama", D760)),
     ISNUMBER(SEARCH("Espaldar", D760)),
     ISNUMBER(SEARCH("Juego", D760)),
     ISNUMBER(SEARCH("Sofacama", D760)),
     ISNUMBER(SEARCH("Cuadro", D760))
   ),
   4,
   IFERROR(INDEX(INVENTARIO!A:H, MATCH(C760, INVENTARIO!A:A, 0), 6), 0)
)</f>
        <v>4</v>
      </c>
      <c r="H760">
        <v>4</v>
      </c>
      <c r="I760">
        <f t="shared" si="79"/>
        <v>1</v>
      </c>
    </row>
    <row r="761" spans="1:9">
      <c r="A761" s="5" t="s">
        <v>1247</v>
      </c>
      <c r="B761" s="5"/>
      <c r="C761" s="9" t="s">
        <v>2205</v>
      </c>
      <c r="D761" s="5" t="s">
        <v>1248</v>
      </c>
      <c r="E761" s="5" t="s">
        <v>16</v>
      </c>
      <c r="F761" s="6">
        <v>4</v>
      </c>
      <c r="G761">
        <f>IF(
   OR(
     ISNUMBER(SEARCH("Combo", D761)),
     ISNUMBER(SEARCH("Set", D761)),
     ISNUMBER(SEARCH("+", D761)),
     ISNUMBER(SEARCH("Cama", D761)),
     ISNUMBER(SEARCH("Espaldar", D761)),
     ISNUMBER(SEARCH("Juego", D761)),
     ISNUMBER(SEARCH("Sofacama", D761)),
     ISNUMBER(SEARCH("Cuadro", D761))
   ),
   4,
   IFERROR(INDEX(INVENTARIO!A:H, MATCH(C761, INVENTARIO!A:A, 0), 6), 0)
)</f>
        <v>4</v>
      </c>
      <c r="H761">
        <v>4</v>
      </c>
      <c r="I761">
        <f t="shared" si="79"/>
        <v>1</v>
      </c>
    </row>
    <row r="762" spans="1:9">
      <c r="A762" s="5" t="s">
        <v>1249</v>
      </c>
      <c r="B762" s="5"/>
      <c r="C762" s="9" t="s">
        <v>1710</v>
      </c>
      <c r="D762" s="5" t="s">
        <v>1250</v>
      </c>
      <c r="E762" s="5" t="s">
        <v>16</v>
      </c>
      <c r="F762" s="6">
        <v>22</v>
      </c>
      <c r="G762">
        <f>IF(
   OR(
     ISNUMBER(SEARCH("Combo", D762)),
     ISNUMBER(SEARCH("Set", D762)),
     ISNUMBER(SEARCH("+", D762)),
     ISNUMBER(SEARCH("Cama", D762)),
     ISNUMBER(SEARCH("Espaldar", D762)),
     ISNUMBER(SEARCH("Juego", D762)),
     ISNUMBER(SEARCH("Sofacama", D762)),
     ISNUMBER(SEARCH("Cuadro", D762))
   ),
   4,
   IFERROR(INDEX(INVENTARIO!A:H, MATCH(C762, INVENTARIO!A:A, 0), 6), 0)
)</f>
        <v>22</v>
      </c>
      <c r="H762">
        <v>22</v>
      </c>
      <c r="I762">
        <f t="shared" si="79"/>
        <v>1</v>
      </c>
    </row>
    <row r="763" spans="1:9">
      <c r="A763" s="5" t="s">
        <v>1251</v>
      </c>
      <c r="B763" s="5"/>
      <c r="C763" s="9" t="s">
        <v>2208</v>
      </c>
      <c r="D763" s="5" t="s">
        <v>1252</v>
      </c>
      <c r="E763" s="5" t="s">
        <v>16</v>
      </c>
      <c r="F763" s="6">
        <v>4</v>
      </c>
      <c r="G763">
        <f>IF(
   OR(
     ISNUMBER(SEARCH("Combo", D763)),
     ISNUMBER(SEARCH("Set", D763)),
     ISNUMBER(SEARCH("+", D763)),
     ISNUMBER(SEARCH("Cama", D763)),
     ISNUMBER(SEARCH("Espaldar", D763)),
     ISNUMBER(SEARCH("Juego", D763)),
     ISNUMBER(SEARCH("Sofacama", D763)),
     ISNUMBER(SEARCH("Cuadro", D763))
   ),
   4,
   IFERROR(INDEX(INVENTARIO!A:H, MATCH(C763, INVENTARIO!A:A, 0), 6), 0)
)</f>
        <v>4</v>
      </c>
      <c r="H763">
        <v>1</v>
      </c>
      <c r="I763">
        <f t="shared" si="79"/>
        <v>0</v>
      </c>
    </row>
    <row r="764" spans="1:9">
      <c r="A764" s="5" t="s">
        <v>1253</v>
      </c>
      <c r="B764" s="5"/>
      <c r="C764" s="9" t="s">
        <v>2176</v>
      </c>
      <c r="D764" s="5" t="s">
        <v>1254</v>
      </c>
      <c r="E764" s="5" t="s">
        <v>16</v>
      </c>
      <c r="F764" s="6">
        <v>4</v>
      </c>
      <c r="G764">
        <f>IF(
   OR(
     ISNUMBER(SEARCH("Combo", D764)),
     ISNUMBER(SEARCH("Set", D764)),
     ISNUMBER(SEARCH("+", D764)),
     ISNUMBER(SEARCH("Cama", D764)),
     ISNUMBER(SEARCH("Espaldar", D764)),
     ISNUMBER(SEARCH("Juego", D764)),
     ISNUMBER(SEARCH("Sofacama", D764)),
     ISNUMBER(SEARCH("Cuadro", D764))
   ),
   4,
   IFERROR(INDEX(INVENTARIO!A:H, MATCH(C764, INVENTARIO!A:A, 0), 6), 0)
)</f>
        <v>4</v>
      </c>
      <c r="H764">
        <v>4</v>
      </c>
      <c r="I764">
        <f t="shared" si="79"/>
        <v>1</v>
      </c>
    </row>
    <row r="765" spans="1:9">
      <c r="A765" s="5" t="s">
        <v>1255</v>
      </c>
      <c r="B765" s="5"/>
      <c r="C765" s="9" t="s">
        <v>2225</v>
      </c>
      <c r="D765" s="5" t="s">
        <v>1256</v>
      </c>
      <c r="E765" s="5" t="s">
        <v>16</v>
      </c>
      <c r="F765" s="6">
        <v>20</v>
      </c>
      <c r="G765">
        <f>IF(
   OR(
     ISNUMBER(SEARCH("Combo", D765)),
     ISNUMBER(SEARCH("Set", D765)),
     ISNUMBER(SEARCH("+", D765)),
     ISNUMBER(SEARCH("Cama", D765)),
     ISNUMBER(SEARCH("Espaldar", D765)),
     ISNUMBER(SEARCH("Juego", D765)),
     ISNUMBER(SEARCH("Sofacama", D765)),
     ISNUMBER(SEARCH("Cuadro", D765))
   ),
   4,
   IFERROR(INDEX(INVENTARIO!A:H, MATCH(C765, INVENTARIO!A:A, 0), 6), 0)
)</f>
        <v>20</v>
      </c>
      <c r="H765">
        <v>20</v>
      </c>
      <c r="I765">
        <f t="shared" si="79"/>
        <v>1</v>
      </c>
    </row>
    <row r="766" spans="1:9">
      <c r="A766" s="5" t="s">
        <v>1257</v>
      </c>
      <c r="B766" s="5"/>
      <c r="C766" s="9" t="s">
        <v>2072</v>
      </c>
      <c r="D766" s="5" t="s">
        <v>1258</v>
      </c>
      <c r="E766" s="5" t="s">
        <v>16</v>
      </c>
      <c r="F766" s="6">
        <v>23</v>
      </c>
      <c r="G766">
        <f>IF(
   OR(
     ISNUMBER(SEARCH("Combo", D766)),
     ISNUMBER(SEARCH("Set", D766)),
     ISNUMBER(SEARCH("+", D766)),
     ISNUMBER(SEARCH("Cama", D766)),
     ISNUMBER(SEARCH("Espaldar", D766)),
     ISNUMBER(SEARCH("Juego", D766)),
     ISNUMBER(SEARCH("Sofacama", D766)),
     ISNUMBER(SEARCH("Cuadro", D766))
   ),
   4,
   IFERROR(INDEX(INVENTARIO!A:H, MATCH(C766, INVENTARIO!A:A, 0), 6), 0)
)</f>
        <v>23</v>
      </c>
      <c r="H766">
        <v>23</v>
      </c>
      <c r="I766">
        <f t="shared" si="79"/>
        <v>1</v>
      </c>
    </row>
    <row r="767" spans="1:9">
      <c r="A767" s="5" t="s">
        <v>1259</v>
      </c>
      <c r="B767" s="5"/>
      <c r="C767" s="9" t="s">
        <v>1686</v>
      </c>
      <c r="D767" s="5" t="s">
        <v>1260</v>
      </c>
      <c r="E767" s="5" t="s">
        <v>16</v>
      </c>
      <c r="F767" s="6">
        <v>0</v>
      </c>
      <c r="G767">
        <f>IF(
   OR(
     ISNUMBER(SEARCH("Combo", D767)),
     ISNUMBER(SEARCH("Set", D767)),
     ISNUMBER(SEARCH("+", D767)),
     ISNUMBER(SEARCH("Cama", D767)),
     ISNUMBER(SEARCH("Espaldar", D767)),
     ISNUMBER(SEARCH("Juego", D767)),
     ISNUMBER(SEARCH("Sofacama", D767)),
     ISNUMBER(SEARCH("Cuadro", D767))
   ),
   4,
   IFERROR(INDEX(INVENTARIO!A:H, MATCH(C767, INVENTARIO!A:A, 0), 6), 0)
)</f>
        <v>0</v>
      </c>
      <c r="H767">
        <v>4</v>
      </c>
      <c r="I767">
        <f t="shared" si="79"/>
        <v>0</v>
      </c>
    </row>
    <row r="768" spans="1:9">
      <c r="A768" s="5" t="s">
        <v>1261</v>
      </c>
      <c r="B768" s="5"/>
      <c r="C768" s="9" t="s">
        <v>2232</v>
      </c>
      <c r="D768" s="5" t="s">
        <v>1262</v>
      </c>
      <c r="E768" s="5" t="s">
        <v>16</v>
      </c>
      <c r="F768" s="6">
        <v>7</v>
      </c>
      <c r="G768">
        <f>IF(
   OR(
     ISNUMBER(SEARCH("Combo", D768)),
     ISNUMBER(SEARCH("Set", D768)),
     ISNUMBER(SEARCH("+", D768)),
     ISNUMBER(SEARCH("Cama", D768)),
     ISNUMBER(SEARCH("Espaldar", D768)),
     ISNUMBER(SEARCH("Juego", D768)),
     ISNUMBER(SEARCH("Sofacama", D768)),
     ISNUMBER(SEARCH("Cuadro", D768))
   ),
   4,
   IFERROR(INDEX(INVENTARIO!A:H, MATCH(C768, INVENTARIO!A:A, 0), 6), 0)
)</f>
        <v>7</v>
      </c>
      <c r="H768">
        <v>7</v>
      </c>
      <c r="I768">
        <f t="shared" si="79"/>
        <v>1</v>
      </c>
    </row>
    <row r="769" spans="1:9">
      <c r="A769" s="5" t="s">
        <v>1263</v>
      </c>
      <c r="B769" s="5"/>
      <c r="C769" s="9" t="s">
        <v>1828</v>
      </c>
      <c r="D769" s="5" t="s">
        <v>1170</v>
      </c>
      <c r="E769" s="5" t="s">
        <v>16</v>
      </c>
      <c r="F769" s="6">
        <v>4</v>
      </c>
      <c r="G769">
        <f>IF(
   OR(
     ISNUMBER(SEARCH("Combo", D769)),
     ISNUMBER(SEARCH("Set", D769)),
     ISNUMBER(SEARCH("+", D769)),
     ISNUMBER(SEARCH("Cama", D769)),
     ISNUMBER(SEARCH("Espaldar", D769)),
     ISNUMBER(SEARCH("Juego", D769)),
     ISNUMBER(SEARCH("Sofacama", D769)),
     ISNUMBER(SEARCH("Cuadro", D769))
   ),
   4,
   IFERROR(INDEX(INVENTARIO!A:H, MATCH(C769, INVENTARIO!A:A, 0), 6), 0)
)</f>
        <v>4</v>
      </c>
      <c r="H769">
        <v>0</v>
      </c>
    </row>
    <row r="770" spans="1:9">
      <c r="A770" s="5" t="s">
        <v>1264</v>
      </c>
      <c r="B770" s="5"/>
      <c r="C770" s="9" t="s">
        <v>2177</v>
      </c>
      <c r="D770" s="5" t="s">
        <v>1265</v>
      </c>
      <c r="E770" s="5" t="s">
        <v>16</v>
      </c>
      <c r="F770" s="6">
        <v>4</v>
      </c>
      <c r="G770">
        <f>IF(
   OR(
     ISNUMBER(SEARCH("Combo", D770)),
     ISNUMBER(SEARCH("Set", D770)),
     ISNUMBER(SEARCH("+", D770)),
     ISNUMBER(SEARCH("Cama", D770)),
     ISNUMBER(SEARCH("Espaldar", D770)),
     ISNUMBER(SEARCH("Juego", D770)),
     ISNUMBER(SEARCH("Sofacama", D770)),
     ISNUMBER(SEARCH("Cuadro", D770))
   ),
   4,
   IFERROR(INDEX(INVENTARIO!A:H, MATCH(C770, INVENTARIO!A:A, 0), 6), 0)
)</f>
        <v>4</v>
      </c>
      <c r="H770">
        <v>4</v>
      </c>
      <c r="I770">
        <f t="shared" ref="I770:I775" si="80">+IF(H770=F770,1,0)</f>
        <v>1</v>
      </c>
    </row>
    <row r="771" spans="1:9">
      <c r="A771" s="5" t="s">
        <v>1266</v>
      </c>
      <c r="B771" s="5"/>
      <c r="C771" s="9" t="s">
        <v>2212</v>
      </c>
      <c r="D771" s="5" t="s">
        <v>1267</v>
      </c>
      <c r="E771" s="5" t="s">
        <v>16</v>
      </c>
      <c r="F771" s="6">
        <v>4</v>
      </c>
      <c r="G771">
        <f>IF(
   OR(
     ISNUMBER(SEARCH("Combo", D771)),
     ISNUMBER(SEARCH("Set", D771)),
     ISNUMBER(SEARCH("+", D771)),
     ISNUMBER(SEARCH("Cama", D771)),
     ISNUMBER(SEARCH("Espaldar", D771)),
     ISNUMBER(SEARCH("Juego", D771)),
     ISNUMBER(SEARCH("Sofacama", D771)),
     ISNUMBER(SEARCH("Cuadro", D771))
   ),
   4,
   IFERROR(INDEX(INVENTARIO!A:H, MATCH(C771, INVENTARIO!A:A, 0), 6), 0)
)</f>
        <v>4</v>
      </c>
      <c r="H771">
        <v>4</v>
      </c>
      <c r="I771">
        <f t="shared" si="80"/>
        <v>1</v>
      </c>
    </row>
    <row r="772" spans="1:9">
      <c r="A772" s="5" t="s">
        <v>1268</v>
      </c>
      <c r="B772" s="5"/>
      <c r="C772" s="9" t="s">
        <v>2217</v>
      </c>
      <c r="D772" s="5" t="s">
        <v>1269</v>
      </c>
      <c r="E772" s="5" t="s">
        <v>16</v>
      </c>
      <c r="F772" s="6">
        <v>4</v>
      </c>
      <c r="G772">
        <f>IF(
   OR(
     ISNUMBER(SEARCH("Combo", D772)),
     ISNUMBER(SEARCH("Set", D772)),
     ISNUMBER(SEARCH("+", D772)),
     ISNUMBER(SEARCH("Cama", D772)),
     ISNUMBER(SEARCH("Espaldar", D772)),
     ISNUMBER(SEARCH("Juego", D772)),
     ISNUMBER(SEARCH("Sofacama", D772)),
     ISNUMBER(SEARCH("Cuadro", D772))
   ),
   4,
   IFERROR(INDEX(INVENTARIO!A:H, MATCH(C772, INVENTARIO!A:A, 0), 6), 0)
)</f>
        <v>4</v>
      </c>
      <c r="H772">
        <v>4</v>
      </c>
      <c r="I772">
        <f t="shared" si="80"/>
        <v>1</v>
      </c>
    </row>
    <row r="773" spans="1:9">
      <c r="A773" s="5" t="s">
        <v>1270</v>
      </c>
      <c r="B773" s="5"/>
      <c r="C773" s="9" t="s">
        <v>2201</v>
      </c>
      <c r="D773" s="5" t="s">
        <v>1271</v>
      </c>
      <c r="E773" s="5" t="s">
        <v>16</v>
      </c>
      <c r="F773" s="6">
        <v>4</v>
      </c>
      <c r="G773">
        <f>IF(
   OR(
     ISNUMBER(SEARCH("Combo", D773)),
     ISNUMBER(SEARCH("Set", D773)),
     ISNUMBER(SEARCH("+", D773)),
     ISNUMBER(SEARCH("Cama", D773)),
     ISNUMBER(SEARCH("Espaldar", D773)),
     ISNUMBER(SEARCH("Juego", D773)),
     ISNUMBER(SEARCH("Sofacama", D773)),
     ISNUMBER(SEARCH("Cuadro", D773))
   ),
   4,
   IFERROR(INDEX(INVENTARIO!A:H, MATCH(C773, INVENTARIO!A:A, 0), 6), 0)
)</f>
        <v>4</v>
      </c>
      <c r="H773">
        <v>4</v>
      </c>
      <c r="I773">
        <f t="shared" si="80"/>
        <v>1</v>
      </c>
    </row>
    <row r="774" spans="1:9">
      <c r="A774" s="5" t="s">
        <v>1272</v>
      </c>
      <c r="B774" s="5"/>
      <c r="C774" s="9" t="s">
        <v>1831</v>
      </c>
      <c r="D774" s="5" t="s">
        <v>1273</v>
      </c>
      <c r="E774" s="5" t="s">
        <v>16</v>
      </c>
      <c r="F774" s="6">
        <v>4</v>
      </c>
      <c r="G774">
        <f>IF(
   OR(
     ISNUMBER(SEARCH("Combo", D774)),
     ISNUMBER(SEARCH("Set", D774)),
     ISNUMBER(SEARCH("+", D774)),
     ISNUMBER(SEARCH("Cama", D774)),
     ISNUMBER(SEARCH("Espaldar", D774)),
     ISNUMBER(SEARCH("Juego", D774)),
     ISNUMBER(SEARCH("Sofacama", D774)),
     ISNUMBER(SEARCH("Cuadro", D774))
   ),
   4,
   IFERROR(INDEX(INVENTARIO!A:H, MATCH(C774, INVENTARIO!A:A, 0), 6), 0)
)</f>
        <v>4</v>
      </c>
      <c r="H774">
        <v>4</v>
      </c>
      <c r="I774">
        <f t="shared" si="80"/>
        <v>1</v>
      </c>
    </row>
    <row r="775" spans="1:9">
      <c r="A775" s="5" t="s">
        <v>1274</v>
      </c>
      <c r="B775" s="5"/>
      <c r="C775" s="9" t="s">
        <v>1769</v>
      </c>
      <c r="D775" s="5" t="s">
        <v>1275</v>
      </c>
      <c r="E775" s="5" t="s">
        <v>16</v>
      </c>
      <c r="F775" s="6">
        <v>3</v>
      </c>
      <c r="G775">
        <f>IF(
   OR(
     ISNUMBER(SEARCH("Combo", D775)),
     ISNUMBER(SEARCH("Set", D775)),
     ISNUMBER(SEARCH("+", D775)),
     ISNUMBER(SEARCH("Cama", D775)),
     ISNUMBER(SEARCH("Espaldar", D775)),
     ISNUMBER(SEARCH("Juego", D775)),
     ISNUMBER(SEARCH("Sofacama", D775)),
     ISNUMBER(SEARCH("Cuadro", D775))
   ),
   4,
   IFERROR(INDEX(INVENTARIO!A:H, MATCH(C775, INVENTARIO!A:A, 0), 6), 0)
)</f>
        <v>3</v>
      </c>
      <c r="H775">
        <v>3</v>
      </c>
      <c r="I775">
        <f t="shared" si="80"/>
        <v>1</v>
      </c>
    </row>
    <row r="776" spans="1:9">
      <c r="A776" s="5" t="s">
        <v>1276</v>
      </c>
      <c r="B776" s="5"/>
      <c r="C776" s="9" t="s">
        <v>1680</v>
      </c>
      <c r="D776" s="5" t="s">
        <v>1277</v>
      </c>
      <c r="E776" s="5" t="s">
        <v>16</v>
      </c>
      <c r="F776" s="6">
        <v>13</v>
      </c>
      <c r="G776">
        <f>IF(
   OR(
     ISNUMBER(SEARCH("Combo", D776)),
     ISNUMBER(SEARCH("Set", D776)),
     ISNUMBER(SEARCH("+", D776)),
     ISNUMBER(SEARCH("Cama", D776)),
     ISNUMBER(SEARCH("Espaldar", D776)),
     ISNUMBER(SEARCH("Juego", D776)),
     ISNUMBER(SEARCH("Sofacama", D776)),
     ISNUMBER(SEARCH("Cuadro", D776))
   ),
   4,
   IFERROR(INDEX(INVENTARIO!A:H, MATCH(C776, INVENTARIO!A:A, 0), 6), 0)
)</f>
        <v>13</v>
      </c>
      <c r="H776">
        <v>13</v>
      </c>
    </row>
    <row r="777" spans="1:9">
      <c r="A777" s="5" t="s">
        <v>1278</v>
      </c>
      <c r="B777" s="5"/>
      <c r="C777" s="9" t="s">
        <v>1749</v>
      </c>
      <c r="D777" s="5" t="s">
        <v>1279</v>
      </c>
      <c r="E777" s="5" t="s">
        <v>16</v>
      </c>
      <c r="F777" s="6">
        <v>0</v>
      </c>
      <c r="G777">
        <f>IF(
   OR(
     ISNUMBER(SEARCH("Combo", D777)),
     ISNUMBER(SEARCH("Set", D777)),
     ISNUMBER(SEARCH("+", D777)),
     ISNUMBER(SEARCH("Cama", D777)),
     ISNUMBER(SEARCH("Espaldar", D777)),
     ISNUMBER(SEARCH("Juego", D777)),
     ISNUMBER(SEARCH("Sofacama", D777)),
     ISNUMBER(SEARCH("Cuadro", D777))
   ),
   4,
   IFERROR(INDEX(INVENTARIO!A:H, MATCH(C777, INVENTARIO!A:A, 0), 6), 0)
)</f>
        <v>0</v>
      </c>
      <c r="H777">
        <v>4</v>
      </c>
      <c r="I777">
        <f t="shared" ref="I777:I784" si="81">+IF(H777=F777,1,0)</f>
        <v>0</v>
      </c>
    </row>
    <row r="778" spans="1:9">
      <c r="A778" s="5" t="s">
        <v>1280</v>
      </c>
      <c r="B778" s="5"/>
      <c r="C778" s="9" t="s">
        <v>1687</v>
      </c>
      <c r="D778" s="5" t="s">
        <v>1281</v>
      </c>
      <c r="E778" s="5" t="s">
        <v>16</v>
      </c>
      <c r="F778" s="6">
        <v>7</v>
      </c>
      <c r="G778">
        <f>IF(
   OR(
     ISNUMBER(SEARCH("Combo", D778)),
     ISNUMBER(SEARCH("Set", D778)),
     ISNUMBER(SEARCH("+", D778)),
     ISNUMBER(SEARCH("Cama", D778)),
     ISNUMBER(SEARCH("Espaldar", D778)),
     ISNUMBER(SEARCH("Juego", D778)),
     ISNUMBER(SEARCH("Sofacama", D778)),
     ISNUMBER(SEARCH("Cuadro", D778))
   ),
   4,
   IFERROR(INDEX(INVENTARIO!A:H, MATCH(C778, INVENTARIO!A:A, 0), 6), 0)
)</f>
        <v>7</v>
      </c>
      <c r="H778">
        <v>7</v>
      </c>
      <c r="I778">
        <f t="shared" si="81"/>
        <v>1</v>
      </c>
    </row>
    <row r="779" spans="1:9">
      <c r="A779" s="5" t="s">
        <v>8568</v>
      </c>
      <c r="B779" s="5"/>
      <c r="C779" s="9" t="s">
        <v>2290</v>
      </c>
      <c r="D779" s="5" t="s">
        <v>8569</v>
      </c>
      <c r="E779" s="5" t="s">
        <v>16</v>
      </c>
      <c r="F779" s="6">
        <v>4</v>
      </c>
      <c r="G779">
        <f>IF(
   OR(
     ISNUMBER(SEARCH("Combo", D779)),
     ISNUMBER(SEARCH("Set", D779)),
     ISNUMBER(SEARCH("+", D779)),
     ISNUMBER(SEARCH("Cama", D779)),
     ISNUMBER(SEARCH("Espaldar", D779)),
     ISNUMBER(SEARCH("Juego", D779)),
     ISNUMBER(SEARCH("Sofacama", D779)),
     ISNUMBER(SEARCH("Cuadro", D779))
   ),
   4,
   IFERROR(INDEX(INVENTARIO!A:H, MATCH(C779, INVENTARIO!A:A, 0), 6), 0)
)</f>
        <v>4</v>
      </c>
      <c r="H779">
        <v>4</v>
      </c>
      <c r="I779">
        <f t="shared" si="81"/>
        <v>1</v>
      </c>
    </row>
    <row r="780" spans="1:9">
      <c r="A780" s="5" t="s">
        <v>8570</v>
      </c>
      <c r="B780" s="5"/>
      <c r="C780" s="9" t="s">
        <v>1846</v>
      </c>
      <c r="D780" s="5" t="s">
        <v>8571</v>
      </c>
      <c r="E780" s="5" t="s">
        <v>16</v>
      </c>
      <c r="F780" s="6">
        <v>0</v>
      </c>
      <c r="G780">
        <f>IF(
   OR(
     ISNUMBER(SEARCH("Combo", D780)),
     ISNUMBER(SEARCH("Set", D780)),
     ISNUMBER(SEARCH("+", D780)),
     ISNUMBER(SEARCH("Cama", D780)),
     ISNUMBER(SEARCH("Espaldar", D780)),
     ISNUMBER(SEARCH("Juego", D780)),
     ISNUMBER(SEARCH("Sofacama", D780)),
     ISNUMBER(SEARCH("Cuadro", D780))
   ),
   4,
   IFERROR(INDEX(INVENTARIO!A:H, MATCH(C780, INVENTARIO!A:A, 0), 6), 0)
)</f>
        <v>0</v>
      </c>
      <c r="H780">
        <v>4</v>
      </c>
      <c r="I780">
        <f t="shared" si="81"/>
        <v>0</v>
      </c>
    </row>
    <row r="781" spans="1:9">
      <c r="A781" s="5" t="s">
        <v>8572</v>
      </c>
      <c r="B781" s="5"/>
      <c r="C781" s="9"/>
      <c r="D781" s="5" t="s">
        <v>8573</v>
      </c>
      <c r="E781" s="5" t="s">
        <v>16</v>
      </c>
      <c r="F781" s="6">
        <v>0</v>
      </c>
      <c r="G781">
        <f>IF(
   OR(
     ISNUMBER(SEARCH("Combo", D781)),
     ISNUMBER(SEARCH("Set", D781)),
     ISNUMBER(SEARCH("+", D781)),
     ISNUMBER(SEARCH("Cama", D781)),
     ISNUMBER(SEARCH("Espaldar", D781)),
     ISNUMBER(SEARCH("Juego", D781)),
     ISNUMBER(SEARCH("Sofacama", D781)),
     ISNUMBER(SEARCH("Cuadro", D781))
   ),
   4,
   IFERROR(INDEX(INVENTARIO!A:H, MATCH(C781, INVENTARIO!A:A, 0), 6), 0)
)</f>
        <v>0</v>
      </c>
      <c r="H781">
        <v>4</v>
      </c>
      <c r="I781">
        <f t="shared" si="81"/>
        <v>0</v>
      </c>
    </row>
    <row r="782" spans="1:9">
      <c r="A782" s="5" t="s">
        <v>8574</v>
      </c>
      <c r="B782" s="5"/>
      <c r="C782" s="9" t="s">
        <v>2287</v>
      </c>
      <c r="D782" s="5" t="s">
        <v>8575</v>
      </c>
      <c r="E782" s="5" t="s">
        <v>16</v>
      </c>
      <c r="F782" s="6">
        <v>0</v>
      </c>
      <c r="G782">
        <f>IF(
   OR(
     ISNUMBER(SEARCH("Combo", D782)),
     ISNUMBER(SEARCH("Set", D782)),
     ISNUMBER(SEARCH("+", D782)),
     ISNUMBER(SEARCH("Cama", D782)),
     ISNUMBER(SEARCH("Espaldar", D782)),
     ISNUMBER(SEARCH("Juego", D782)),
     ISNUMBER(SEARCH("Sofacama", D782)),
     ISNUMBER(SEARCH("Cuadro", D782))
   ),
   4,
   IFERROR(INDEX(INVENTARIO!A:H, MATCH(C782, INVENTARIO!A:A, 0), 6), 0)
)</f>
        <v>0</v>
      </c>
      <c r="H782">
        <v>4</v>
      </c>
      <c r="I782">
        <f t="shared" si="81"/>
        <v>0</v>
      </c>
    </row>
    <row r="783" spans="1:9">
      <c r="A783" s="5" t="s">
        <v>8576</v>
      </c>
      <c r="B783" s="5"/>
      <c r="C783" s="9" t="s">
        <v>1810</v>
      </c>
      <c r="D783" s="5" t="s">
        <v>382</v>
      </c>
      <c r="E783" s="5" t="s">
        <v>16</v>
      </c>
      <c r="F783" s="6">
        <v>4</v>
      </c>
      <c r="G783">
        <f>IF(
   OR(
     ISNUMBER(SEARCH("Combo", D783)),
     ISNUMBER(SEARCH("Set", D783)),
     ISNUMBER(SEARCH("+", D783)),
     ISNUMBER(SEARCH("Cama", D783)),
     ISNUMBER(SEARCH("Espaldar", D783)),
     ISNUMBER(SEARCH("Juego", D783)),
     ISNUMBER(SEARCH("Sofacama", D783)),
     ISNUMBER(SEARCH("Cuadro", D783))
   ),
   4,
   IFERROR(INDEX(INVENTARIO!A:H, MATCH(C783, INVENTARIO!A:A, 0), 6), 0)
)</f>
        <v>4</v>
      </c>
      <c r="H783">
        <v>4</v>
      </c>
      <c r="I783">
        <f t="shared" si="81"/>
        <v>1</v>
      </c>
    </row>
    <row r="784" spans="1:9">
      <c r="A784" s="5" t="s">
        <v>8577</v>
      </c>
      <c r="B784" s="5"/>
      <c r="C784" s="9"/>
      <c r="D784" s="5" t="s">
        <v>8578</v>
      </c>
      <c r="E784" s="5" t="s">
        <v>16</v>
      </c>
      <c r="F784" s="6">
        <v>0</v>
      </c>
      <c r="G784">
        <f>IF(
   OR(
     ISNUMBER(SEARCH("Combo", D784)),
     ISNUMBER(SEARCH("Set", D784)),
     ISNUMBER(SEARCH("+", D784)),
     ISNUMBER(SEARCH("Cama", D784)),
     ISNUMBER(SEARCH("Espaldar", D784)),
     ISNUMBER(SEARCH("Juego", D784)),
     ISNUMBER(SEARCH("Sofacama", D784)),
     ISNUMBER(SEARCH("Cuadro", D784))
   ),
   4,
   IFERROR(INDEX(INVENTARIO!A:H, MATCH(C784, INVENTARIO!A:A, 0), 6), 0)
)</f>
        <v>0</v>
      </c>
      <c r="H784">
        <v>4</v>
      </c>
      <c r="I784">
        <f t="shared" si="81"/>
        <v>0</v>
      </c>
    </row>
    <row r="785" spans="1:9">
      <c r="A785" s="5" t="s">
        <v>8579</v>
      </c>
      <c r="B785" s="5"/>
      <c r="C785" s="9" t="s">
        <v>2289</v>
      </c>
      <c r="D785" s="5" t="s">
        <v>1520</v>
      </c>
      <c r="E785" s="5" t="s">
        <v>16</v>
      </c>
      <c r="F785" s="6">
        <v>0</v>
      </c>
      <c r="G785">
        <f>IF(
   OR(
     ISNUMBER(SEARCH("Combo", D785)),
     ISNUMBER(SEARCH("Set", D785)),
     ISNUMBER(SEARCH("+", D785)),
     ISNUMBER(SEARCH("Cama", D785)),
     ISNUMBER(SEARCH("Espaldar", D785)),
     ISNUMBER(SEARCH("Juego", D785)),
     ISNUMBER(SEARCH("Sofacama", D785)),
     ISNUMBER(SEARCH("Cuadro", D785))
   ),
   4,
   IFERROR(INDEX(INVENTARIO!A:H, MATCH(C785, INVENTARIO!A:A, 0), 6), 0)
)</f>
        <v>0</v>
      </c>
      <c r="H785">
        <v>4</v>
      </c>
    </row>
    <row r="786" spans="1:9">
      <c r="A786" s="5" t="s">
        <v>8580</v>
      </c>
      <c r="B786" s="5"/>
      <c r="C786" s="9" t="s">
        <v>2288</v>
      </c>
      <c r="D786" s="5" t="s">
        <v>8581</v>
      </c>
      <c r="E786" s="5" t="s">
        <v>16</v>
      </c>
      <c r="F786" s="6">
        <v>0</v>
      </c>
      <c r="G786">
        <f>IF(
   OR(
     ISNUMBER(SEARCH("Combo", D786)),
     ISNUMBER(SEARCH("Set", D786)),
     ISNUMBER(SEARCH("+", D786)),
     ISNUMBER(SEARCH("Cama", D786)),
     ISNUMBER(SEARCH("Espaldar", D786)),
     ISNUMBER(SEARCH("Juego", D786)),
     ISNUMBER(SEARCH("Sofacama", D786)),
     ISNUMBER(SEARCH("Cuadro", D786))
   ),
   4,
   IFERROR(INDEX(INVENTARIO!A:H, MATCH(C786, INVENTARIO!A:A, 0), 6), 0)
)</f>
        <v>0</v>
      </c>
      <c r="H786">
        <v>4</v>
      </c>
      <c r="I786">
        <f t="shared" ref="I786:I804" si="82">+IF(H786=F786,1,0)</f>
        <v>0</v>
      </c>
    </row>
    <row r="787" spans="1:9">
      <c r="A787" s="5" t="s">
        <v>1282</v>
      </c>
      <c r="B787" s="5" t="s">
        <v>1283</v>
      </c>
      <c r="C787" s="9" t="s">
        <v>2233</v>
      </c>
      <c r="D787" s="9" t="s">
        <v>1284</v>
      </c>
      <c r="E787" s="5" t="s">
        <v>1285</v>
      </c>
      <c r="F787" s="6">
        <v>0</v>
      </c>
      <c r="G787">
        <f>IF(
   OR(
     ISNUMBER(SEARCH("Combo", D787)),
     ISNUMBER(SEARCH("Set", D787)),
     ISNUMBER(SEARCH("+", D787)),
     ISNUMBER(SEARCH("Cama", D787)),
     ISNUMBER(SEARCH("Espaldar", D787)),
     ISNUMBER(SEARCH("Juego", D787)),
     ISNUMBER(SEARCH("Sofacama", D787)),
     ISNUMBER(SEARCH("Cuadro", D787))
   ),
   4,
   IFERROR(INDEX(INVENTARIO!A:H, MATCH(C787, INVENTARIO!A:A, 0), 6), 0)
)</f>
        <v>0</v>
      </c>
      <c r="H787">
        <v>4</v>
      </c>
      <c r="I787">
        <f t="shared" si="82"/>
        <v>0</v>
      </c>
    </row>
    <row r="788" spans="1:9">
      <c r="A788" s="5" t="s">
        <v>1286</v>
      </c>
      <c r="B788" s="5" t="s">
        <v>1287</v>
      </c>
      <c r="C788" s="9" t="s">
        <v>1687</v>
      </c>
      <c r="D788" s="9" t="s">
        <v>1288</v>
      </c>
      <c r="E788" s="5" t="s">
        <v>12</v>
      </c>
      <c r="F788" s="6">
        <v>7</v>
      </c>
      <c r="G788">
        <f>IF(
   OR(
     ISNUMBER(SEARCH("Combo", D788)),
     ISNUMBER(SEARCH("Set", D788)),
     ISNUMBER(SEARCH("+", D788)),
     ISNUMBER(SEARCH("Cama", D788)),
     ISNUMBER(SEARCH("Espaldar", D788)),
     ISNUMBER(SEARCH("Juego", D788)),
     ISNUMBER(SEARCH("Sofacama", D788)),
     ISNUMBER(SEARCH("Cuadro", D788))
   ),
   4,
   IFERROR(INDEX(INVENTARIO!A:H, MATCH(C788, INVENTARIO!A:A, 0), 6), 0)
)</f>
        <v>7</v>
      </c>
      <c r="H788">
        <v>7</v>
      </c>
      <c r="I788">
        <f t="shared" si="82"/>
        <v>1</v>
      </c>
    </row>
    <row r="789" spans="1:9">
      <c r="A789" s="5" t="s">
        <v>1289</v>
      </c>
      <c r="B789" s="5" t="s">
        <v>1290</v>
      </c>
      <c r="C789" s="9" t="s">
        <v>2234</v>
      </c>
      <c r="D789" s="9" t="s">
        <v>1291</v>
      </c>
      <c r="E789" s="5" t="s">
        <v>744</v>
      </c>
      <c r="F789" s="6">
        <v>0</v>
      </c>
      <c r="G789">
        <f>IF(
   OR(
     ISNUMBER(SEARCH("Combo", D789)),
     ISNUMBER(SEARCH("Set", D789)),
     ISNUMBER(SEARCH("+", D789)),
     ISNUMBER(SEARCH("Cama", D789)),
     ISNUMBER(SEARCH("Espaldar", D789)),
     ISNUMBER(SEARCH("Juego", D789)),
     ISNUMBER(SEARCH("Sofacama", D789)),
     ISNUMBER(SEARCH("Cuadro", D789))
   ),
   4,
   IFERROR(INDEX(INVENTARIO!A:H, MATCH(C789, INVENTARIO!A:A, 0), 6), 0)
)</f>
        <v>0</v>
      </c>
      <c r="H789">
        <v>4</v>
      </c>
      <c r="I789">
        <f t="shared" si="82"/>
        <v>0</v>
      </c>
    </row>
    <row r="790" spans="1:9">
      <c r="A790" s="5" t="s">
        <v>2510</v>
      </c>
      <c r="B790" s="5" t="s">
        <v>2511</v>
      </c>
      <c r="C790" s="9" t="s">
        <v>2512</v>
      </c>
      <c r="D790" s="9" t="s">
        <v>2513</v>
      </c>
      <c r="E790" s="5" t="s">
        <v>12</v>
      </c>
      <c r="F790" s="6">
        <v>5</v>
      </c>
      <c r="G790">
        <f>IF(
   OR(
     ISNUMBER(SEARCH("Combo", D790)),
     ISNUMBER(SEARCH("Set", D790)),
     ISNUMBER(SEARCH("+", D790)),
     ISNUMBER(SEARCH("Cama", D790)),
     ISNUMBER(SEARCH("Espaldar", D790)),
     ISNUMBER(SEARCH("Juego", D790)),
     ISNUMBER(SEARCH("Sofacama", D790)),
     ISNUMBER(SEARCH("Cuadro", D790))
   ),
   4,
   IFERROR(INDEX(INVENTARIO!A:H, MATCH(C790, INVENTARIO!A:A, 0), 6), 0)
)</f>
        <v>5</v>
      </c>
      <c r="H790">
        <v>5</v>
      </c>
      <c r="I790">
        <f t="shared" si="82"/>
        <v>1</v>
      </c>
    </row>
    <row r="791" spans="1:9">
      <c r="A791" s="5" t="s">
        <v>1295</v>
      </c>
      <c r="B791" s="5" t="s">
        <v>1296</v>
      </c>
      <c r="C791" s="9" t="s">
        <v>2235</v>
      </c>
      <c r="D791" s="9" t="s">
        <v>1297</v>
      </c>
      <c r="E791" s="5" t="s">
        <v>12</v>
      </c>
      <c r="F791" s="6">
        <v>0</v>
      </c>
      <c r="G791">
        <f>IF(
   OR(
     ISNUMBER(SEARCH("Combo", D791)),
     ISNUMBER(SEARCH("Set", D791)),
     ISNUMBER(SEARCH("+", D791)),
     ISNUMBER(SEARCH("Cama", D791)),
     ISNUMBER(SEARCH("Espaldar", D791)),
     ISNUMBER(SEARCH("Juego", D791)),
     ISNUMBER(SEARCH("Sofacama", D791)),
     ISNUMBER(SEARCH("Cuadro", D791))
   ),
   4,
   IFERROR(INDEX(INVENTARIO!A:H, MATCH(C791, INVENTARIO!A:A, 0), 6), 0)
)</f>
        <v>0</v>
      </c>
      <c r="H791">
        <v>4</v>
      </c>
      <c r="I791">
        <f t="shared" si="82"/>
        <v>0</v>
      </c>
    </row>
    <row r="792" spans="1:9">
      <c r="A792" s="5" t="s">
        <v>1298</v>
      </c>
      <c r="B792" s="5" t="s">
        <v>1299</v>
      </c>
      <c r="C792" s="9" t="s">
        <v>2236</v>
      </c>
      <c r="D792" s="9" t="s">
        <v>1297</v>
      </c>
      <c r="E792" s="5" t="s">
        <v>48</v>
      </c>
      <c r="F792" s="6">
        <v>0</v>
      </c>
      <c r="G792">
        <f>IF(
   OR(
     ISNUMBER(SEARCH("Combo", D792)),
     ISNUMBER(SEARCH("Set", D792)),
     ISNUMBER(SEARCH("+", D792)),
     ISNUMBER(SEARCH("Cama", D792)),
     ISNUMBER(SEARCH("Espaldar", D792)),
     ISNUMBER(SEARCH("Juego", D792)),
     ISNUMBER(SEARCH("Sofacama", D792)),
     ISNUMBER(SEARCH("Cuadro", D792))
   ),
   4,
   IFERROR(INDEX(INVENTARIO!A:H, MATCH(C792, INVENTARIO!A:A, 0), 6), 0)
)</f>
        <v>0</v>
      </c>
      <c r="H792">
        <v>4</v>
      </c>
      <c r="I792">
        <f t="shared" si="82"/>
        <v>0</v>
      </c>
    </row>
    <row r="793" spans="1:9">
      <c r="A793" s="5" t="s">
        <v>1300</v>
      </c>
      <c r="B793" s="5"/>
      <c r="C793" s="5" t="s">
        <v>6</v>
      </c>
      <c r="D793" s="9" t="s">
        <v>1301</v>
      </c>
      <c r="E793" s="5" t="s">
        <v>16</v>
      </c>
      <c r="F793" s="8"/>
      <c r="I793">
        <f t="shared" si="82"/>
        <v>1</v>
      </c>
    </row>
    <row r="794" spans="1:9" ht="66">
      <c r="A794" s="5" t="s">
        <v>1300</v>
      </c>
      <c r="B794" s="5" t="s">
        <v>1302</v>
      </c>
      <c r="C794" s="9" t="s">
        <v>2227</v>
      </c>
      <c r="D794" s="7" t="str">
        <f>"     "&amp;D793</f>
        <v xml:space="preserve">     Silla Auxiliar Para Sala O Comedor Turca</v>
      </c>
      <c r="E794" s="5" t="s">
        <v>1303</v>
      </c>
      <c r="F794" s="6">
        <v>21</v>
      </c>
      <c r="G794">
        <f>IF(
   OR(
     ISNUMBER(SEARCH("Combo", D794)),
     ISNUMBER(SEARCH("Set", D794)),
     ISNUMBER(SEARCH("+", D794)),
     ISNUMBER(SEARCH("Cama", D794)),
     ISNUMBER(SEARCH("Espaldar", D794)),
     ISNUMBER(SEARCH("Juego", D794)),
     ISNUMBER(SEARCH("Sofacama", D794)),
     ISNUMBER(SEARCH("Cuadro", D794))
   ),
   4,
   IFERROR(INDEX(INVENTARIO!A:H, MATCH(C794, INVENTARIO!A:A, 0), 6), 0)
)</f>
        <v>21</v>
      </c>
      <c r="H794">
        <v>21</v>
      </c>
      <c r="I794">
        <f t="shared" si="82"/>
        <v>1</v>
      </c>
    </row>
    <row r="795" spans="1:9" ht="66">
      <c r="A795" s="5" t="s">
        <v>1300</v>
      </c>
      <c r="B795" s="5" t="s">
        <v>1304</v>
      </c>
      <c r="C795" s="9" t="s">
        <v>2231</v>
      </c>
      <c r="D795" s="7" t="str">
        <f>"     "&amp;D793</f>
        <v xml:space="preserve">     Silla Auxiliar Para Sala O Comedor Turca</v>
      </c>
      <c r="E795" s="5" t="s">
        <v>1305</v>
      </c>
      <c r="F795" s="6">
        <v>16</v>
      </c>
      <c r="G795">
        <f>IF(
   OR(
     ISNUMBER(SEARCH("Combo", D795)),
     ISNUMBER(SEARCH("Set", D795)),
     ISNUMBER(SEARCH("+", D795)),
     ISNUMBER(SEARCH("Cama", D795)),
     ISNUMBER(SEARCH("Espaldar", D795)),
     ISNUMBER(SEARCH("Juego", D795)),
     ISNUMBER(SEARCH("Sofacama", D795)),
     ISNUMBER(SEARCH("Cuadro", D795))
   ),
   4,
   IFERROR(INDEX(INVENTARIO!A:H, MATCH(C795, INVENTARIO!A:A, 0), 6), 0)
)</f>
        <v>16</v>
      </c>
      <c r="H795">
        <v>16</v>
      </c>
      <c r="I795">
        <f t="shared" si="82"/>
        <v>1</v>
      </c>
    </row>
    <row r="796" spans="1:9" ht="66">
      <c r="A796" s="5" t="s">
        <v>1300</v>
      </c>
      <c r="B796" s="5" t="s">
        <v>1306</v>
      </c>
      <c r="C796" s="9" t="s">
        <v>2230</v>
      </c>
      <c r="D796" s="7" t="str">
        <f>"     "&amp;D793</f>
        <v xml:space="preserve">     Silla Auxiliar Para Sala O Comedor Turca</v>
      </c>
      <c r="E796" s="5" t="s">
        <v>1307</v>
      </c>
      <c r="F796" s="6">
        <v>56</v>
      </c>
      <c r="G796">
        <f>IF(
   OR(
     ISNUMBER(SEARCH("Combo", D796)),
     ISNUMBER(SEARCH("Set", D796)),
     ISNUMBER(SEARCH("+", D796)),
     ISNUMBER(SEARCH("Cama", D796)),
     ISNUMBER(SEARCH("Espaldar", D796)),
     ISNUMBER(SEARCH("Juego", D796)),
     ISNUMBER(SEARCH("Sofacama", D796)),
     ISNUMBER(SEARCH("Cuadro", D796))
   ),
   4,
   IFERROR(INDEX(INVENTARIO!A:H, MATCH(C796, INVENTARIO!A:A, 0), 6), 0)
)</f>
        <v>56</v>
      </c>
      <c r="H796">
        <v>56</v>
      </c>
      <c r="I796">
        <f t="shared" si="82"/>
        <v>1</v>
      </c>
    </row>
    <row r="797" spans="1:9">
      <c r="A797" s="5" t="s">
        <v>1308</v>
      </c>
      <c r="B797" s="5" t="s">
        <v>1309</v>
      </c>
      <c r="C797" s="9" t="s">
        <v>2228</v>
      </c>
      <c r="D797" s="9" t="s">
        <v>1310</v>
      </c>
      <c r="E797" s="5" t="s">
        <v>1311</v>
      </c>
      <c r="F797" s="6">
        <v>4</v>
      </c>
      <c r="G797">
        <f>IF(
   OR(
     ISNUMBER(SEARCH("Combo", D797)),
     ISNUMBER(SEARCH("Set", D797)),
     ISNUMBER(SEARCH("+", D797)),
     ISNUMBER(SEARCH("Cama", D797)),
     ISNUMBER(SEARCH("Espaldar", D797)),
     ISNUMBER(SEARCH("Juego", D797)),
     ISNUMBER(SEARCH("Sofacama", D797)),
     ISNUMBER(SEARCH("Cuadro", D797))
   ),
   4,
   IFERROR(INDEX(INVENTARIO!A:H, MATCH(C797, INVENTARIO!A:A, 0), 6), 0)
)</f>
        <v>4</v>
      </c>
      <c r="H797">
        <v>5</v>
      </c>
      <c r="I797">
        <f t="shared" si="82"/>
        <v>0</v>
      </c>
    </row>
    <row r="798" spans="1:9">
      <c r="A798" s="5" t="s">
        <v>1312</v>
      </c>
      <c r="B798" s="5" t="s">
        <v>1313</v>
      </c>
      <c r="C798" s="9" t="s">
        <v>2225</v>
      </c>
      <c r="D798" s="9" t="s">
        <v>1314</v>
      </c>
      <c r="E798" s="5" t="s">
        <v>1315</v>
      </c>
      <c r="F798" s="6">
        <v>20</v>
      </c>
      <c r="G798">
        <f>IF(
   OR(
     ISNUMBER(SEARCH("Combo", D798)),
     ISNUMBER(SEARCH("Set", D798)),
     ISNUMBER(SEARCH("+", D798)),
     ISNUMBER(SEARCH("Cama", D798)),
     ISNUMBER(SEARCH("Espaldar", D798)),
     ISNUMBER(SEARCH("Juego", D798)),
     ISNUMBER(SEARCH("Sofacama", D798)),
     ISNUMBER(SEARCH("Cuadro", D798))
   ),
   4,
   IFERROR(INDEX(INVENTARIO!A:H, MATCH(C798, INVENTARIO!A:A, 0), 6), 0)
)</f>
        <v>20</v>
      </c>
      <c r="H798">
        <v>20</v>
      </c>
      <c r="I798">
        <f t="shared" si="82"/>
        <v>1</v>
      </c>
    </row>
    <row r="799" spans="1:9">
      <c r="A799" s="5" t="s">
        <v>1316</v>
      </c>
      <c r="B799" s="5" t="s">
        <v>1317</v>
      </c>
      <c r="C799" s="9" t="s">
        <v>2221</v>
      </c>
      <c r="D799" s="9" t="s">
        <v>1318</v>
      </c>
      <c r="E799" s="5" t="s">
        <v>1319</v>
      </c>
      <c r="F799" s="6">
        <v>4</v>
      </c>
      <c r="G799">
        <f>IF(
   OR(
     ISNUMBER(SEARCH("Combo", D799)),
     ISNUMBER(SEARCH("Set", D799)),
     ISNUMBER(SEARCH("+", D799)),
     ISNUMBER(SEARCH("Cama", D799)),
     ISNUMBER(SEARCH("Espaldar", D799)),
     ISNUMBER(SEARCH("Juego", D799)),
     ISNUMBER(SEARCH("Sofacama", D799)),
     ISNUMBER(SEARCH("Cuadro", D799))
   ),
   4,
   IFERROR(INDEX(INVENTARIO!A:H, MATCH(C799, INVENTARIO!A:A, 0), 6), 0)
)</f>
        <v>4</v>
      </c>
      <c r="H799">
        <v>4</v>
      </c>
      <c r="I799">
        <f t="shared" si="82"/>
        <v>1</v>
      </c>
    </row>
    <row r="800" spans="1:9">
      <c r="A800" s="5" t="s">
        <v>1320</v>
      </c>
      <c r="B800" s="5"/>
      <c r="C800" s="5" t="s">
        <v>6</v>
      </c>
      <c r="D800" s="9" t="s">
        <v>1321</v>
      </c>
      <c r="E800" s="5" t="s">
        <v>16</v>
      </c>
      <c r="F800" s="8"/>
      <c r="I800">
        <f t="shared" si="82"/>
        <v>1</v>
      </c>
    </row>
    <row r="801" spans="1:9" ht="66">
      <c r="A801" s="5" t="s">
        <v>1320</v>
      </c>
      <c r="B801" s="5" t="s">
        <v>1322</v>
      </c>
      <c r="C801" s="9" t="s">
        <v>1799</v>
      </c>
      <c r="D801" s="7" t="str">
        <f>"     "&amp;D800</f>
        <v xml:space="preserve">     Silla Bar Alta Metalica True Moderna</v>
      </c>
      <c r="E801" s="5" t="s">
        <v>342</v>
      </c>
      <c r="F801" s="6">
        <v>23</v>
      </c>
      <c r="G801">
        <f>IF(
   OR(
     ISNUMBER(SEARCH("Combo", D801)),
     ISNUMBER(SEARCH("Set", D801)),
     ISNUMBER(SEARCH("+", D801)),
     ISNUMBER(SEARCH("Cama", D801)),
     ISNUMBER(SEARCH("Espaldar", D801)),
     ISNUMBER(SEARCH("Juego", D801)),
     ISNUMBER(SEARCH("Sofacama", D801)),
     ISNUMBER(SEARCH("Cuadro", D801))
   ),
   4,
   IFERROR(INDEX(INVENTARIO!A:H, MATCH(C801, INVENTARIO!A:A, 0), 6), 0)
)</f>
        <v>23</v>
      </c>
      <c r="H801">
        <v>23</v>
      </c>
      <c r="I801">
        <f t="shared" si="82"/>
        <v>1</v>
      </c>
    </row>
    <row r="802" spans="1:9" ht="66">
      <c r="A802" s="5" t="s">
        <v>1320</v>
      </c>
      <c r="B802" s="5" t="s">
        <v>1323</v>
      </c>
      <c r="C802" s="9" t="s">
        <v>2229</v>
      </c>
      <c r="D802" s="7" t="str">
        <f>"     "&amp;D800</f>
        <v xml:space="preserve">     Silla Bar Alta Metalica True Moderna</v>
      </c>
      <c r="E802" s="5" t="s">
        <v>1324</v>
      </c>
      <c r="F802" s="6">
        <v>1</v>
      </c>
      <c r="G802">
        <f>IF(
   OR(
     ISNUMBER(SEARCH("Combo", D802)),
     ISNUMBER(SEARCH("Set", D802)),
     ISNUMBER(SEARCH("+", D802)),
     ISNUMBER(SEARCH("Cama", D802)),
     ISNUMBER(SEARCH("Espaldar", D802)),
     ISNUMBER(SEARCH("Juego", D802)),
     ISNUMBER(SEARCH("Sofacama", D802)),
     ISNUMBER(SEARCH("Cuadro", D802))
   ),
   4,
   IFERROR(INDEX(INVENTARIO!A:H, MATCH(C802, INVENTARIO!A:A, 0), 6), 0)
)</f>
        <v>1</v>
      </c>
      <c r="H802">
        <v>1</v>
      </c>
      <c r="I802">
        <f t="shared" si="82"/>
        <v>1</v>
      </c>
    </row>
    <row r="803" spans="1:9" ht="66">
      <c r="A803" s="5" t="s">
        <v>1320</v>
      </c>
      <c r="B803" s="5" t="s">
        <v>1325</v>
      </c>
      <c r="C803" s="9" t="s">
        <v>2225</v>
      </c>
      <c r="D803" s="7" t="str">
        <f>"     "&amp;D800</f>
        <v xml:space="preserve">     Silla Bar Alta Metalica True Moderna</v>
      </c>
      <c r="E803" s="5" t="s">
        <v>1326</v>
      </c>
      <c r="F803" s="6">
        <v>20</v>
      </c>
      <c r="G803">
        <f>IF(
   OR(
     ISNUMBER(SEARCH("Combo", D803)),
     ISNUMBER(SEARCH("Set", D803)),
     ISNUMBER(SEARCH("+", D803)),
     ISNUMBER(SEARCH("Cama", D803)),
     ISNUMBER(SEARCH("Espaldar", D803)),
     ISNUMBER(SEARCH("Juego", D803)),
     ISNUMBER(SEARCH("Sofacama", D803)),
     ISNUMBER(SEARCH("Cuadro", D803))
   ),
   4,
   IFERROR(INDEX(INVENTARIO!A:H, MATCH(C803, INVENTARIO!A:A, 0), 6), 0)
)</f>
        <v>20</v>
      </c>
      <c r="H803">
        <v>20</v>
      </c>
      <c r="I803">
        <f t="shared" si="82"/>
        <v>1</v>
      </c>
    </row>
    <row r="804" spans="1:9" ht="66">
      <c r="A804" s="5" t="s">
        <v>1320</v>
      </c>
      <c r="B804" s="5" t="s">
        <v>1327</v>
      </c>
      <c r="C804" s="9" t="s">
        <v>2221</v>
      </c>
      <c r="D804" s="7" t="str">
        <f>"     "&amp;D800</f>
        <v xml:space="preserve">     Silla Bar Alta Metalica True Moderna</v>
      </c>
      <c r="E804" s="5" t="s">
        <v>1328</v>
      </c>
      <c r="F804" s="6">
        <v>4</v>
      </c>
      <c r="G804">
        <f>IF(
   OR(
     ISNUMBER(SEARCH("Combo", D804)),
     ISNUMBER(SEARCH("Set", D804)),
     ISNUMBER(SEARCH("+", D804)),
     ISNUMBER(SEARCH("Cama", D804)),
     ISNUMBER(SEARCH("Espaldar", D804)),
     ISNUMBER(SEARCH("Juego", D804)),
     ISNUMBER(SEARCH("Sofacama", D804)),
     ISNUMBER(SEARCH("Cuadro", D804))
   ),
   4,
   IFERROR(INDEX(INVENTARIO!A:H, MATCH(C804, INVENTARIO!A:A, 0), 6), 0)
)</f>
        <v>4</v>
      </c>
      <c r="H804">
        <v>4</v>
      </c>
      <c r="I804">
        <f t="shared" si="82"/>
        <v>1</v>
      </c>
    </row>
    <row r="805" spans="1:9">
      <c r="A805" s="5" t="s">
        <v>1330</v>
      </c>
      <c r="B805" s="5"/>
      <c r="C805" s="9" t="s">
        <v>2222</v>
      </c>
      <c r="D805" s="9" t="s">
        <v>1135</v>
      </c>
      <c r="E805" s="5" t="s">
        <v>16</v>
      </c>
      <c r="F805" s="6">
        <v>4</v>
      </c>
      <c r="G805">
        <f>IF(
   OR(
     ISNUMBER(SEARCH("Combo", D805)),
     ISNUMBER(SEARCH("Set", D805)),
     ISNUMBER(SEARCH("+", D805)),
     ISNUMBER(SEARCH("Cama", D805)),
     ISNUMBER(SEARCH("Espaldar", D805)),
     ISNUMBER(SEARCH("Juego", D805)),
     ISNUMBER(SEARCH("Sofacama", D805)),
     ISNUMBER(SEARCH("Cuadro", D805))
   ),
   4,
   IFERROR(INDEX(INVENTARIO!A:H, MATCH(C805, INVENTARIO!A:A, 0), 6), 0)
)</f>
        <v>4</v>
      </c>
      <c r="H805">
        <v>4</v>
      </c>
    </row>
    <row r="806" spans="1:9">
      <c r="A806" s="5" t="s">
        <v>1331</v>
      </c>
      <c r="B806" s="5"/>
      <c r="C806" s="9" t="s">
        <v>2237</v>
      </c>
      <c r="D806" s="9" t="s">
        <v>1135</v>
      </c>
      <c r="E806" s="5" t="s">
        <v>16</v>
      </c>
      <c r="F806" s="6">
        <v>4</v>
      </c>
      <c r="G806">
        <f>IF(
   OR(
     ISNUMBER(SEARCH("Combo", D806)),
     ISNUMBER(SEARCH("Set", D806)),
     ISNUMBER(SEARCH("+", D806)),
     ISNUMBER(SEARCH("Cama", D806)),
     ISNUMBER(SEARCH("Espaldar", D806)),
     ISNUMBER(SEARCH("Juego", D806)),
     ISNUMBER(SEARCH("Sofacama", D806)),
     ISNUMBER(SEARCH("Cuadro", D806))
   ),
   4,
   IFERROR(INDEX(INVENTARIO!A:H, MATCH(C806, INVENTARIO!A:A, 0), 6), 0)
)</f>
        <v>4</v>
      </c>
      <c r="H806">
        <v>4</v>
      </c>
      <c r="I806">
        <f t="shared" ref="I806:I836" si="83">+IF(H806=F806,1,0)</f>
        <v>1</v>
      </c>
    </row>
    <row r="807" spans="1:9">
      <c r="A807" s="5" t="s">
        <v>1332</v>
      </c>
      <c r="B807" s="5" t="s">
        <v>1333</v>
      </c>
      <c r="C807" s="9" t="s">
        <v>8122</v>
      </c>
      <c r="D807" s="9" t="s">
        <v>1334</v>
      </c>
      <c r="E807" s="5" t="s">
        <v>58</v>
      </c>
      <c r="F807" s="6">
        <v>0</v>
      </c>
      <c r="G807">
        <f>IF(
   OR(
     ISNUMBER(SEARCH("Combo", D807)),
     ISNUMBER(SEARCH("Set", D807)),
     ISNUMBER(SEARCH("+", D807)),
     ISNUMBER(SEARCH("Cama", D807)),
     ISNUMBER(SEARCH("Espaldar", D807)),
     ISNUMBER(SEARCH("Juego", D807)),
     ISNUMBER(SEARCH("Sofacama", D807)),
     ISNUMBER(SEARCH("Cuadro", D807))
   ),
   4,
   IFERROR(INDEX(INVENTARIO!A:H, MATCH(C807, INVENTARIO!A:A, 0), 6), 0)
)</f>
        <v>0</v>
      </c>
      <c r="H807">
        <v>4</v>
      </c>
      <c r="I807">
        <f t="shared" si="83"/>
        <v>0</v>
      </c>
    </row>
    <row r="808" spans="1:9">
      <c r="A808" s="5" t="s">
        <v>1335</v>
      </c>
      <c r="B808" s="5" t="s">
        <v>1336</v>
      </c>
      <c r="C808" s="9" t="s">
        <v>2239</v>
      </c>
      <c r="D808" s="9" t="s">
        <v>1337</v>
      </c>
      <c r="E808" s="5" t="s">
        <v>12</v>
      </c>
      <c r="F808" s="6">
        <v>0</v>
      </c>
      <c r="G808">
        <f>IF(
   OR(
     ISNUMBER(SEARCH("Combo", D808)),
     ISNUMBER(SEARCH("Set", D808)),
     ISNUMBER(SEARCH("+", D808)),
     ISNUMBER(SEARCH("Cama", D808)),
     ISNUMBER(SEARCH("Espaldar", D808)),
     ISNUMBER(SEARCH("Juego", D808)),
     ISNUMBER(SEARCH("Sofacama", D808)),
     ISNUMBER(SEARCH("Cuadro", D808))
   ),
   4,
   IFERROR(INDEX(INVENTARIO!A:H, MATCH(C808, INVENTARIO!A:A, 0), 6), 0)
)</f>
        <v>0</v>
      </c>
      <c r="H808">
        <v>4</v>
      </c>
      <c r="I808">
        <f t="shared" si="83"/>
        <v>0</v>
      </c>
    </row>
    <row r="809" spans="1:9">
      <c r="A809" s="5" t="s">
        <v>1338</v>
      </c>
      <c r="B809" s="5"/>
      <c r="C809" s="5" t="s">
        <v>6</v>
      </c>
      <c r="D809" s="9" t="s">
        <v>1339</v>
      </c>
      <c r="E809" s="5" t="s">
        <v>16</v>
      </c>
      <c r="F809" s="8"/>
      <c r="I809">
        <f t="shared" si="83"/>
        <v>1</v>
      </c>
    </row>
    <row r="810" spans="1:9" ht="39.6">
      <c r="A810" s="5" t="s">
        <v>1338</v>
      </c>
      <c r="B810" s="5" t="s">
        <v>1340</v>
      </c>
      <c r="C810" s="9" t="s">
        <v>1706</v>
      </c>
      <c r="D810" s="7" t="str">
        <f>"     "&amp;D809</f>
        <v xml:space="preserve">     Silla Para Bar Alta Eames </v>
      </c>
      <c r="E810" s="5" t="s">
        <v>28</v>
      </c>
      <c r="F810" s="6">
        <v>38</v>
      </c>
      <c r="G810">
        <f>IF(
   OR(
     ISNUMBER(SEARCH("Combo", D810)),
     ISNUMBER(SEARCH("Set", D810)),
     ISNUMBER(SEARCH("+", D810)),
     ISNUMBER(SEARCH("Cama", D810)),
     ISNUMBER(SEARCH("Espaldar", D810)),
     ISNUMBER(SEARCH("Juego", D810)),
     ISNUMBER(SEARCH("Sofacama", D810)),
     ISNUMBER(SEARCH("Cuadro", D810))
   ),
   4,
   IFERROR(INDEX(INVENTARIO!A:H, MATCH(C810, INVENTARIO!A:A, 0), 6), 0)
)</f>
        <v>38</v>
      </c>
      <c r="H810">
        <v>38</v>
      </c>
      <c r="I810">
        <f t="shared" si="83"/>
        <v>1</v>
      </c>
    </row>
    <row r="811" spans="1:9" ht="39.6">
      <c r="A811" s="5" t="s">
        <v>1338</v>
      </c>
      <c r="B811" s="5" t="s">
        <v>1341</v>
      </c>
      <c r="C811" s="9" t="s">
        <v>1711</v>
      </c>
      <c r="D811" s="7" t="str">
        <f>"     "&amp;D809</f>
        <v xml:space="preserve">     Silla Para Bar Alta Eames </v>
      </c>
      <c r="E811" s="5" t="s">
        <v>20</v>
      </c>
      <c r="F811" s="6">
        <v>31</v>
      </c>
      <c r="G811">
        <f>IF(
   OR(
     ISNUMBER(SEARCH("Combo", D811)),
     ISNUMBER(SEARCH("Set", D811)),
     ISNUMBER(SEARCH("+", D811)),
     ISNUMBER(SEARCH("Cama", D811)),
     ISNUMBER(SEARCH("Espaldar", D811)),
     ISNUMBER(SEARCH("Juego", D811)),
     ISNUMBER(SEARCH("Sofacama", D811)),
     ISNUMBER(SEARCH("Cuadro", D811))
   ),
   4,
   IFERROR(INDEX(INVENTARIO!A:H, MATCH(C811, INVENTARIO!A:A, 0), 6), 0)
)</f>
        <v>31</v>
      </c>
      <c r="H811">
        <v>31</v>
      </c>
      <c r="I811">
        <f t="shared" si="83"/>
        <v>1</v>
      </c>
    </row>
    <row r="812" spans="1:9" ht="39.6">
      <c r="A812" s="5" t="s">
        <v>1338</v>
      </c>
      <c r="B812" s="5" t="s">
        <v>1342</v>
      </c>
      <c r="C812" s="9" t="s">
        <v>1708</v>
      </c>
      <c r="D812" s="7" t="str">
        <f>"     "&amp;D809</f>
        <v xml:space="preserve">     Silla Para Bar Alta Eames </v>
      </c>
      <c r="E812" s="5" t="s">
        <v>82</v>
      </c>
      <c r="F812" s="6">
        <v>2</v>
      </c>
      <c r="G812">
        <f>IF(
   OR(
     ISNUMBER(SEARCH("Combo", D812)),
     ISNUMBER(SEARCH("Set", D812)),
     ISNUMBER(SEARCH("+", D812)),
     ISNUMBER(SEARCH("Cama", D812)),
     ISNUMBER(SEARCH("Espaldar", D812)),
     ISNUMBER(SEARCH("Juego", D812)),
     ISNUMBER(SEARCH("Sofacama", D812)),
     ISNUMBER(SEARCH("Cuadro", D812))
   ),
   4,
   IFERROR(INDEX(INVENTARIO!A:H, MATCH(C812, INVENTARIO!A:A, 0), 6), 0)
)</f>
        <v>2</v>
      </c>
      <c r="H812">
        <v>2</v>
      </c>
      <c r="I812">
        <f t="shared" si="83"/>
        <v>1</v>
      </c>
    </row>
    <row r="813" spans="1:9">
      <c r="A813" s="5" t="s">
        <v>1343</v>
      </c>
      <c r="B813" s="5" t="s">
        <v>1344</v>
      </c>
      <c r="C813" s="9" t="s">
        <v>2232</v>
      </c>
      <c r="D813" s="9" t="s">
        <v>1345</v>
      </c>
      <c r="E813" s="5" t="s">
        <v>12</v>
      </c>
      <c r="F813" s="6">
        <v>7</v>
      </c>
      <c r="G813">
        <f>IF(
   OR(
     ISNUMBER(SEARCH("Combo", D813)),
     ISNUMBER(SEARCH("Set", D813)),
     ISNUMBER(SEARCH("+", D813)),
     ISNUMBER(SEARCH("Cama", D813)),
     ISNUMBER(SEARCH("Espaldar", D813)),
     ISNUMBER(SEARCH("Juego", D813)),
     ISNUMBER(SEARCH("Sofacama", D813)),
     ISNUMBER(SEARCH("Cuadro", D813))
   ),
   4,
   IFERROR(INDEX(INVENTARIO!A:H, MATCH(C813, INVENTARIO!A:A, 0), 6), 0)
)</f>
        <v>7</v>
      </c>
      <c r="H813">
        <v>7</v>
      </c>
      <c r="I813">
        <f t="shared" si="83"/>
        <v>1</v>
      </c>
    </row>
    <row r="814" spans="1:9">
      <c r="A814" s="5" t="s">
        <v>1348</v>
      </c>
      <c r="B814" s="5" t="s">
        <v>1349</v>
      </c>
      <c r="C814" s="9" t="s">
        <v>2241</v>
      </c>
      <c r="D814" s="9" t="s">
        <v>1350</v>
      </c>
      <c r="E814" s="5" t="s">
        <v>58</v>
      </c>
      <c r="F814" s="6">
        <v>0</v>
      </c>
      <c r="G814">
        <f>IF(
   OR(
     ISNUMBER(SEARCH("Combo", D814)),
     ISNUMBER(SEARCH("Set", D814)),
     ISNUMBER(SEARCH("+", D814)),
     ISNUMBER(SEARCH("Cama", D814)),
     ISNUMBER(SEARCH("Espaldar", D814)),
     ISNUMBER(SEARCH("Juego", D814)),
     ISNUMBER(SEARCH("Sofacama", D814)),
     ISNUMBER(SEARCH("Cuadro", D814))
   ),
   4,
   IFERROR(INDEX(INVENTARIO!A:H, MATCH(C814, INVENTARIO!A:A, 0), 6), 0)
)</f>
        <v>0</v>
      </c>
      <c r="H814">
        <v>4</v>
      </c>
      <c r="I814">
        <f t="shared" si="83"/>
        <v>0</v>
      </c>
    </row>
    <row r="815" spans="1:9">
      <c r="A815" s="5" t="s">
        <v>1351</v>
      </c>
      <c r="B815" s="5" t="s">
        <v>1352</v>
      </c>
      <c r="C815" s="9" t="s">
        <v>2224</v>
      </c>
      <c r="D815" s="9" t="s">
        <v>1151</v>
      </c>
      <c r="E815" s="5" t="s">
        <v>48</v>
      </c>
      <c r="F815" s="6">
        <v>1</v>
      </c>
      <c r="G815">
        <f>IF(
   OR(
     ISNUMBER(SEARCH("Combo", D815)),
     ISNUMBER(SEARCH("Set", D815)),
     ISNUMBER(SEARCH("+", D815)),
     ISNUMBER(SEARCH("Cama", D815)),
     ISNUMBER(SEARCH("Espaldar", D815)),
     ISNUMBER(SEARCH("Juego", D815)),
     ISNUMBER(SEARCH("Sofacama", D815)),
     ISNUMBER(SEARCH("Cuadro", D815))
   ),
   4,
   IFERROR(INDEX(INVENTARIO!A:H, MATCH(C815, INVENTARIO!A:A, 0), 6), 0)
)</f>
        <v>1</v>
      </c>
      <c r="H815">
        <v>1</v>
      </c>
      <c r="I815">
        <f t="shared" si="83"/>
        <v>1</v>
      </c>
    </row>
    <row r="816" spans="1:9">
      <c r="A816" s="5" t="s">
        <v>1353</v>
      </c>
      <c r="B816" s="5" t="s">
        <v>1354</v>
      </c>
      <c r="C816" s="9" t="s">
        <v>1808</v>
      </c>
      <c r="D816" s="9" t="s">
        <v>377</v>
      </c>
      <c r="E816" s="5" t="s">
        <v>58</v>
      </c>
      <c r="F816" s="6">
        <v>0</v>
      </c>
      <c r="G816">
        <f>IF(
   OR(
     ISNUMBER(SEARCH("Combo", D816)),
     ISNUMBER(SEARCH("Set", D816)),
     ISNUMBER(SEARCH("+", D816)),
     ISNUMBER(SEARCH("Cama", D816)),
     ISNUMBER(SEARCH("Espaldar", D816)),
     ISNUMBER(SEARCH("Juego", D816)),
     ISNUMBER(SEARCH("Sofacama", D816)),
     ISNUMBER(SEARCH("Cuadro", D816))
   ),
   4,
   IFERROR(INDEX(INVENTARIO!A:H, MATCH(C816, INVENTARIO!A:A, 0), 6), 0)
)</f>
        <v>0</v>
      </c>
      <c r="H816">
        <v>4</v>
      </c>
      <c r="I816">
        <f t="shared" si="83"/>
        <v>0</v>
      </c>
    </row>
    <row r="817" spans="1:9">
      <c r="A817" s="5" t="s">
        <v>1355</v>
      </c>
      <c r="B817" s="5" t="s">
        <v>1356</v>
      </c>
      <c r="C817" s="9" t="s">
        <v>2242</v>
      </c>
      <c r="D817" s="9" t="s">
        <v>1357</v>
      </c>
      <c r="E817" s="5" t="s">
        <v>58</v>
      </c>
      <c r="F817" s="6">
        <v>0</v>
      </c>
      <c r="G817">
        <f>IF(
   OR(
     ISNUMBER(SEARCH("Combo", D817)),
     ISNUMBER(SEARCH("Set", D817)),
     ISNUMBER(SEARCH("+", D817)),
     ISNUMBER(SEARCH("Cama", D817)),
     ISNUMBER(SEARCH("Espaldar", D817)),
     ISNUMBER(SEARCH("Juego", D817)),
     ISNUMBER(SEARCH("Sofacama", D817)),
     ISNUMBER(SEARCH("Cuadro", D817))
   ),
   4,
   IFERROR(INDEX(INVENTARIO!A:H, MATCH(C817, INVENTARIO!A:A, 0), 6), 0)
)</f>
        <v>0</v>
      </c>
      <c r="H817">
        <v>4</v>
      </c>
      <c r="I817">
        <f t="shared" si="83"/>
        <v>0</v>
      </c>
    </row>
    <row r="818" spans="1:9">
      <c r="A818" s="5" t="s">
        <v>1358</v>
      </c>
      <c r="B818" s="5"/>
      <c r="C818" s="9" t="s">
        <v>2243</v>
      </c>
      <c r="D818" s="9" t="s">
        <v>1359</v>
      </c>
      <c r="E818" s="5" t="s">
        <v>16</v>
      </c>
      <c r="F818" s="6">
        <v>0</v>
      </c>
      <c r="G818">
        <f>IF(
   OR(
     ISNUMBER(SEARCH("Combo", D818)),
     ISNUMBER(SEARCH("Set", D818)),
     ISNUMBER(SEARCH("+", D818)),
     ISNUMBER(SEARCH("Cama", D818)),
     ISNUMBER(SEARCH("Espaldar", D818)),
     ISNUMBER(SEARCH("Juego", D818)),
     ISNUMBER(SEARCH("Sofacama", D818)),
     ISNUMBER(SEARCH("Cuadro", D818))
   ),
   4,
   IFERROR(INDEX(INVENTARIO!A:H, MATCH(C818, INVENTARIO!A:A, 0), 6), 0)
)</f>
        <v>0</v>
      </c>
      <c r="H818">
        <v>4</v>
      </c>
      <c r="I818">
        <f t="shared" si="83"/>
        <v>0</v>
      </c>
    </row>
    <row r="819" spans="1:9">
      <c r="A819" s="5" t="s">
        <v>1360</v>
      </c>
      <c r="B819" s="5" t="s">
        <v>1361</v>
      </c>
      <c r="C819" s="9" t="s">
        <v>2070</v>
      </c>
      <c r="D819" s="9" t="s">
        <v>1362</v>
      </c>
      <c r="E819" s="5" t="s">
        <v>12</v>
      </c>
      <c r="F819" s="6">
        <v>1</v>
      </c>
      <c r="G819">
        <f>IF(
   OR(
     ISNUMBER(SEARCH("Combo", D819)),
     ISNUMBER(SEARCH("Set", D819)),
     ISNUMBER(SEARCH("+", D819)),
     ISNUMBER(SEARCH("Cama", D819)),
     ISNUMBER(SEARCH("Espaldar", D819)),
     ISNUMBER(SEARCH("Juego", D819)),
     ISNUMBER(SEARCH("Sofacama", D819)),
     ISNUMBER(SEARCH("Cuadro", D819))
   ),
   4,
   IFERROR(INDEX(INVENTARIO!A:H, MATCH(C819, INVENTARIO!A:A, 0), 6), 0)
)</f>
        <v>1</v>
      </c>
      <c r="H819">
        <v>1</v>
      </c>
      <c r="I819">
        <f t="shared" si="83"/>
        <v>1</v>
      </c>
    </row>
    <row r="820" spans="1:9">
      <c r="A820" s="5" t="s">
        <v>1363</v>
      </c>
      <c r="B820" s="5" t="s">
        <v>1364</v>
      </c>
      <c r="C820" s="9" t="s">
        <v>2244</v>
      </c>
      <c r="D820" s="9" t="s">
        <v>1365</v>
      </c>
      <c r="E820" s="5" t="s">
        <v>12</v>
      </c>
      <c r="F820" s="6">
        <v>0</v>
      </c>
      <c r="G820">
        <f>IF(
   OR(
     ISNUMBER(SEARCH("Combo", D820)),
     ISNUMBER(SEARCH("Set", D820)),
     ISNUMBER(SEARCH("+", D820)),
     ISNUMBER(SEARCH("Cama", D820)),
     ISNUMBER(SEARCH("Espaldar", D820)),
     ISNUMBER(SEARCH("Juego", D820)),
     ISNUMBER(SEARCH("Sofacama", D820)),
     ISNUMBER(SEARCH("Cuadro", D820))
   ),
   4,
   IFERROR(INDEX(INVENTARIO!A:H, MATCH(C820, INVENTARIO!A:A, 0), 6), 0)
)</f>
        <v>0</v>
      </c>
      <c r="H820">
        <v>4</v>
      </c>
      <c r="I820">
        <f t="shared" si="83"/>
        <v>0</v>
      </c>
    </row>
    <row r="821" spans="1:9">
      <c r="A821" s="5" t="s">
        <v>1366</v>
      </c>
      <c r="B821" s="5" t="s">
        <v>1367</v>
      </c>
      <c r="C821" s="9" t="s">
        <v>2245</v>
      </c>
      <c r="D821" s="9" t="s">
        <v>1368</v>
      </c>
      <c r="E821" s="5" t="s">
        <v>12</v>
      </c>
      <c r="F821" s="6">
        <v>0</v>
      </c>
      <c r="G821">
        <f>IF(
   OR(
     ISNUMBER(SEARCH("Combo", D821)),
     ISNUMBER(SEARCH("Set", D821)),
     ISNUMBER(SEARCH("+", D821)),
     ISNUMBER(SEARCH("Cama", D821)),
     ISNUMBER(SEARCH("Espaldar", D821)),
     ISNUMBER(SEARCH("Juego", D821)),
     ISNUMBER(SEARCH("Sofacama", D821)),
     ISNUMBER(SEARCH("Cuadro", D821))
   ),
   4,
   IFERROR(INDEX(INVENTARIO!A:H, MATCH(C821, INVENTARIO!A:A, 0), 6), 0)
)</f>
        <v>0</v>
      </c>
      <c r="H821">
        <v>4</v>
      </c>
      <c r="I821">
        <f t="shared" si="83"/>
        <v>0</v>
      </c>
    </row>
    <row r="822" spans="1:9">
      <c r="A822" s="5" t="s">
        <v>2527</v>
      </c>
      <c r="B822" s="5" t="s">
        <v>2528</v>
      </c>
      <c r="C822" s="9" t="s">
        <v>2529</v>
      </c>
      <c r="D822" s="9" t="s">
        <v>2530</v>
      </c>
      <c r="E822" s="5" t="s">
        <v>38</v>
      </c>
      <c r="F822" s="6">
        <v>4</v>
      </c>
      <c r="G822">
        <f>IF(
   OR(
     ISNUMBER(SEARCH("Combo", D822)),
     ISNUMBER(SEARCH("Set", D822)),
     ISNUMBER(SEARCH("+", D822)),
     ISNUMBER(SEARCH("Cama", D822)),
     ISNUMBER(SEARCH("Espaldar", D822)),
     ISNUMBER(SEARCH("Juego", D822)),
     ISNUMBER(SEARCH("Sofacama", D822)),
     ISNUMBER(SEARCH("Cuadro", D822))
   ),
   4,
   IFERROR(INDEX(INVENTARIO!A:H, MATCH(C822, INVENTARIO!A:A, 0), 6), 0)
)</f>
        <v>4</v>
      </c>
      <c r="H822">
        <v>4</v>
      </c>
      <c r="I822">
        <f t="shared" si="83"/>
        <v>1</v>
      </c>
    </row>
    <row r="823" spans="1:9">
      <c r="A823" s="5" t="s">
        <v>1369</v>
      </c>
      <c r="B823" s="5" t="s">
        <v>1370</v>
      </c>
      <c r="C823" s="9" t="s">
        <v>2246</v>
      </c>
      <c r="D823" s="9" t="s">
        <v>1371</v>
      </c>
      <c r="E823" s="5" t="s">
        <v>36</v>
      </c>
      <c r="F823" s="6">
        <v>4</v>
      </c>
      <c r="G823">
        <f>IF(
   OR(
     ISNUMBER(SEARCH("Combo", D823)),
     ISNUMBER(SEARCH("Set", D823)),
     ISNUMBER(SEARCH("+", D823)),
     ISNUMBER(SEARCH("Cama", D823)),
     ISNUMBER(SEARCH("Espaldar", D823)),
     ISNUMBER(SEARCH("Juego", D823)),
     ISNUMBER(SEARCH("Sofacama", D823)),
     ISNUMBER(SEARCH("Cuadro", D823))
   ),
   4,
   IFERROR(INDEX(INVENTARIO!A:H, MATCH(C823, INVENTARIO!A:A, 0), 6), 0)
)</f>
        <v>4</v>
      </c>
      <c r="H823">
        <v>4</v>
      </c>
      <c r="I823">
        <f t="shared" si="83"/>
        <v>1</v>
      </c>
    </row>
    <row r="824" spans="1:9">
      <c r="A824" s="5" t="s">
        <v>2531</v>
      </c>
      <c r="B824" s="5" t="s">
        <v>2532</v>
      </c>
      <c r="C824" s="9" t="s">
        <v>2533</v>
      </c>
      <c r="D824" s="9" t="s">
        <v>2534</v>
      </c>
      <c r="E824" s="5" t="s">
        <v>18</v>
      </c>
      <c r="F824" s="6">
        <v>0</v>
      </c>
      <c r="G824">
        <f>IF(
   OR(
     ISNUMBER(SEARCH("Combo", D824)),
     ISNUMBER(SEARCH("Set", D824)),
     ISNUMBER(SEARCH("+", D824)),
     ISNUMBER(SEARCH("Cama", D824)),
     ISNUMBER(SEARCH("Espaldar", D824)),
     ISNUMBER(SEARCH("Juego", D824)),
     ISNUMBER(SEARCH("Sofacama", D824)),
     ISNUMBER(SEARCH("Cuadro", D824))
   ),
   4,
   IFERROR(INDEX(INVENTARIO!A:H, MATCH(C824, INVENTARIO!A:A, 0), 6), 0)
)</f>
        <v>0</v>
      </c>
      <c r="H824">
        <v>4</v>
      </c>
      <c r="I824">
        <f t="shared" si="83"/>
        <v>0</v>
      </c>
    </row>
    <row r="825" spans="1:9">
      <c r="A825" s="5" t="s">
        <v>1378</v>
      </c>
      <c r="B825" s="5" t="s">
        <v>1379</v>
      </c>
      <c r="C825" s="9" t="s">
        <v>2248</v>
      </c>
      <c r="D825" s="9" t="s">
        <v>1380</v>
      </c>
      <c r="E825" s="5" t="s">
        <v>778</v>
      </c>
      <c r="F825" s="6">
        <v>0</v>
      </c>
      <c r="G825">
        <f>IF(
   OR(
     ISNUMBER(SEARCH("Combo", D825)),
     ISNUMBER(SEARCH("Set", D825)),
     ISNUMBER(SEARCH("+", D825)),
     ISNUMBER(SEARCH("Cama", D825)),
     ISNUMBER(SEARCH("Espaldar", D825)),
     ISNUMBER(SEARCH("Juego", D825)),
     ISNUMBER(SEARCH("Sofacama", D825)),
     ISNUMBER(SEARCH("Cuadro", D825))
   ),
   4,
   IFERROR(INDEX(INVENTARIO!A:H, MATCH(C825, INVENTARIO!A:A, 0), 6), 0)
)</f>
        <v>0</v>
      </c>
      <c r="H825">
        <v>4</v>
      </c>
      <c r="I825">
        <f t="shared" si="83"/>
        <v>0</v>
      </c>
    </row>
    <row r="826" spans="1:9">
      <c r="A826" s="5" t="s">
        <v>1381</v>
      </c>
      <c r="B826" s="5" t="s">
        <v>1382</v>
      </c>
      <c r="C826" s="9" t="s">
        <v>2249</v>
      </c>
      <c r="D826" s="9" t="s">
        <v>1383</v>
      </c>
      <c r="E826" s="5" t="s">
        <v>162</v>
      </c>
      <c r="F826" s="6">
        <v>0</v>
      </c>
      <c r="G826">
        <f>IF(
   OR(
     ISNUMBER(SEARCH("Combo", D826)),
     ISNUMBER(SEARCH("Set", D826)),
     ISNUMBER(SEARCH("+", D826)),
     ISNUMBER(SEARCH("Cama", D826)),
     ISNUMBER(SEARCH("Espaldar", D826)),
     ISNUMBER(SEARCH("Juego", D826)),
     ISNUMBER(SEARCH("Sofacama", D826)),
     ISNUMBER(SEARCH("Cuadro", D826))
   ),
   4,
   IFERROR(INDEX(INVENTARIO!A:H, MATCH(C826, INVENTARIO!A:A, 0), 6), 0)
)</f>
        <v>0</v>
      </c>
      <c r="H826">
        <v>4</v>
      </c>
      <c r="I826">
        <f t="shared" si="83"/>
        <v>0</v>
      </c>
    </row>
    <row r="827" spans="1:9">
      <c r="A827" s="5" t="s">
        <v>2539</v>
      </c>
      <c r="B827" s="5" t="s">
        <v>2540</v>
      </c>
      <c r="C827" s="9" t="s">
        <v>2541</v>
      </c>
      <c r="D827" s="9" t="s">
        <v>2542</v>
      </c>
      <c r="E827" s="5" t="s">
        <v>34</v>
      </c>
      <c r="F827" s="6">
        <v>2</v>
      </c>
      <c r="G827">
        <f>IF(
   OR(
     ISNUMBER(SEARCH("Combo", D827)),
     ISNUMBER(SEARCH("Set", D827)),
     ISNUMBER(SEARCH("+", D827)),
     ISNUMBER(SEARCH("Cama", D827)),
     ISNUMBER(SEARCH("Espaldar", D827)),
     ISNUMBER(SEARCH("Juego", D827)),
     ISNUMBER(SEARCH("Sofacama", D827)),
     ISNUMBER(SEARCH("Cuadro", D827))
   ),
   4,
   IFERROR(INDEX(INVENTARIO!A:H, MATCH(C827, INVENTARIO!A:A, 0), 6), 0)
)</f>
        <v>2</v>
      </c>
      <c r="H827">
        <v>2</v>
      </c>
      <c r="I827">
        <f t="shared" si="83"/>
        <v>1</v>
      </c>
    </row>
    <row r="828" spans="1:9">
      <c r="A828" s="5" t="s">
        <v>1384</v>
      </c>
      <c r="B828" s="5" t="s">
        <v>1385</v>
      </c>
      <c r="C828" s="9" t="s">
        <v>2066</v>
      </c>
      <c r="D828" s="9" t="s">
        <v>1386</v>
      </c>
      <c r="E828" s="5" t="s">
        <v>778</v>
      </c>
      <c r="F828" s="6">
        <v>11</v>
      </c>
      <c r="G828">
        <f>IF(
   OR(
     ISNUMBER(SEARCH("Combo", D828)),
     ISNUMBER(SEARCH("Set", D828)),
     ISNUMBER(SEARCH("+", D828)),
     ISNUMBER(SEARCH("Cama", D828)),
     ISNUMBER(SEARCH("Espaldar", D828)),
     ISNUMBER(SEARCH("Juego", D828)),
     ISNUMBER(SEARCH("Sofacama", D828)),
     ISNUMBER(SEARCH("Cuadro", D828))
   ),
   4,
   IFERROR(INDEX(INVENTARIO!A:H, MATCH(C828, INVENTARIO!A:A, 0), 6), 0)
)</f>
        <v>11</v>
      </c>
      <c r="H828">
        <v>11</v>
      </c>
      <c r="I828">
        <f t="shared" si="83"/>
        <v>1</v>
      </c>
    </row>
    <row r="829" spans="1:9">
      <c r="A829" s="5" t="s">
        <v>1387</v>
      </c>
      <c r="B829" s="5"/>
      <c r="C829" s="5" t="s">
        <v>6</v>
      </c>
      <c r="D829" s="9" t="s">
        <v>1388</v>
      </c>
      <c r="E829" s="5" t="s">
        <v>16</v>
      </c>
      <c r="F829" s="8"/>
      <c r="I829">
        <f t="shared" si="83"/>
        <v>1</v>
      </c>
    </row>
    <row r="830" spans="1:9" ht="79.2">
      <c r="A830" s="5" t="s">
        <v>1387</v>
      </c>
      <c r="B830" s="5" t="s">
        <v>1389</v>
      </c>
      <c r="C830" s="9" t="s">
        <v>2250</v>
      </c>
      <c r="D830" s="7" t="str">
        <f>"     "&amp;D829</f>
        <v xml:space="preserve">     Silla Gamer Dxracer Fserie Formula P132</v>
      </c>
      <c r="E830" s="5" t="s">
        <v>38</v>
      </c>
      <c r="F830" s="6">
        <v>0</v>
      </c>
      <c r="G830">
        <f>IF(
   OR(
     ISNUMBER(SEARCH("Combo", D830)),
     ISNUMBER(SEARCH("Set", D830)),
     ISNUMBER(SEARCH("+", D830)),
     ISNUMBER(SEARCH("Cama", D830)),
     ISNUMBER(SEARCH("Espaldar", D830)),
     ISNUMBER(SEARCH("Juego", D830)),
     ISNUMBER(SEARCH("Sofacama", D830)),
     ISNUMBER(SEARCH("Cuadro", D830))
   ),
   4,
   IFERROR(INDEX(INVENTARIO!A:H, MATCH(C830, INVENTARIO!A:A, 0), 6), 0)
)</f>
        <v>0</v>
      </c>
      <c r="H830">
        <v>4</v>
      </c>
      <c r="I830">
        <f t="shared" si="83"/>
        <v>0</v>
      </c>
    </row>
    <row r="831" spans="1:9" ht="79.2">
      <c r="A831" s="5" t="s">
        <v>1387</v>
      </c>
      <c r="B831" s="5" t="s">
        <v>1390</v>
      </c>
      <c r="C831" s="9" t="s">
        <v>2251</v>
      </c>
      <c r="D831" s="7" t="str">
        <f>"     "&amp;D829</f>
        <v xml:space="preserve">     Silla Gamer Dxracer Fserie Formula P132</v>
      </c>
      <c r="E831" s="5" t="s">
        <v>34</v>
      </c>
      <c r="F831" s="6">
        <v>0</v>
      </c>
      <c r="G831">
        <f>IF(
   OR(
     ISNUMBER(SEARCH("Combo", D831)),
     ISNUMBER(SEARCH("Set", D831)),
     ISNUMBER(SEARCH("+", D831)),
     ISNUMBER(SEARCH("Cama", D831)),
     ISNUMBER(SEARCH("Espaldar", D831)),
     ISNUMBER(SEARCH("Juego", D831)),
     ISNUMBER(SEARCH("Sofacama", D831)),
     ISNUMBER(SEARCH("Cuadro", D831))
   ),
   4,
   IFERROR(INDEX(INVENTARIO!A:H, MATCH(C831, INVENTARIO!A:A, 0), 6), 0)
)</f>
        <v>0</v>
      </c>
      <c r="H831">
        <v>4</v>
      </c>
      <c r="I831">
        <f t="shared" si="83"/>
        <v>0</v>
      </c>
    </row>
    <row r="832" spans="1:9" ht="79.2">
      <c r="A832" s="5" t="s">
        <v>1387</v>
      </c>
      <c r="B832" s="5" t="s">
        <v>1391</v>
      </c>
      <c r="C832" s="9" t="s">
        <v>2252</v>
      </c>
      <c r="D832" s="7" t="str">
        <f>"     "&amp;D829</f>
        <v xml:space="preserve">     Silla Gamer Dxracer Fserie Formula P132</v>
      </c>
      <c r="E832" s="5" t="s">
        <v>36</v>
      </c>
      <c r="F832" s="6">
        <v>0</v>
      </c>
      <c r="G832">
        <f>IF(
   OR(
     ISNUMBER(SEARCH("Combo", D832)),
     ISNUMBER(SEARCH("Set", D832)),
     ISNUMBER(SEARCH("+", D832)),
     ISNUMBER(SEARCH("Cama", D832)),
     ISNUMBER(SEARCH("Espaldar", D832)),
     ISNUMBER(SEARCH("Juego", D832)),
     ISNUMBER(SEARCH("Sofacama", D832)),
     ISNUMBER(SEARCH("Cuadro", D832))
   ),
   4,
   IFERROR(INDEX(INVENTARIO!A:H, MATCH(C832, INVENTARIO!A:A, 0), 6), 0)
)</f>
        <v>0</v>
      </c>
      <c r="H832">
        <v>4</v>
      </c>
      <c r="I832">
        <f t="shared" si="83"/>
        <v>0</v>
      </c>
    </row>
    <row r="833" spans="1:9" ht="79.2">
      <c r="A833" s="5" t="s">
        <v>1387</v>
      </c>
      <c r="B833" s="5" t="s">
        <v>1392</v>
      </c>
      <c r="C833" s="9" t="s">
        <v>2253</v>
      </c>
      <c r="D833" s="7" t="str">
        <f>"     "&amp;D829</f>
        <v xml:space="preserve">     Silla Gamer Dxracer Fserie Formula P132</v>
      </c>
      <c r="E833" s="5" t="s">
        <v>12</v>
      </c>
      <c r="F833" s="6">
        <v>0</v>
      </c>
      <c r="G833">
        <f>IF(
   OR(
     ISNUMBER(SEARCH("Combo", D833)),
     ISNUMBER(SEARCH("Set", D833)),
     ISNUMBER(SEARCH("+", D833)),
     ISNUMBER(SEARCH("Cama", D833)),
     ISNUMBER(SEARCH("Espaldar", D833)),
     ISNUMBER(SEARCH("Juego", D833)),
     ISNUMBER(SEARCH("Sofacama", D833)),
     ISNUMBER(SEARCH("Cuadro", D833))
   ),
   4,
   IFERROR(INDEX(INVENTARIO!A:H, MATCH(C833, INVENTARIO!A:A, 0), 6), 0)
)</f>
        <v>0</v>
      </c>
      <c r="H833">
        <v>4</v>
      </c>
      <c r="I833">
        <f t="shared" si="83"/>
        <v>0</v>
      </c>
    </row>
    <row r="834" spans="1:9">
      <c r="A834" s="5" t="s">
        <v>1396</v>
      </c>
      <c r="B834" s="5" t="s">
        <v>1397</v>
      </c>
      <c r="C834" s="9" t="s">
        <v>2223</v>
      </c>
      <c r="D834" s="9" t="s">
        <v>1398</v>
      </c>
      <c r="E834" s="5" t="s">
        <v>1399</v>
      </c>
      <c r="F834" s="6">
        <v>3</v>
      </c>
      <c r="G834">
        <f>IF(
   OR(
     ISNUMBER(SEARCH("Combo", D834)),
     ISNUMBER(SEARCH("Set", D834)),
     ISNUMBER(SEARCH("+", D834)),
     ISNUMBER(SEARCH("Cama", D834)),
     ISNUMBER(SEARCH("Espaldar", D834)),
     ISNUMBER(SEARCH("Juego", D834)),
     ISNUMBER(SEARCH("Sofacama", D834)),
     ISNUMBER(SEARCH("Cuadro", D834))
   ),
   4,
   IFERROR(INDEX(INVENTARIO!A:H, MATCH(C834, INVENTARIO!A:A, 0), 6), 0)
)</f>
        <v>3</v>
      </c>
      <c r="H834">
        <v>3</v>
      </c>
      <c r="I834">
        <f t="shared" si="83"/>
        <v>1</v>
      </c>
    </row>
    <row r="835" spans="1:9">
      <c r="A835" s="5" t="s">
        <v>1400</v>
      </c>
      <c r="B835" s="5" t="s">
        <v>1401</v>
      </c>
      <c r="C835" s="9" t="s">
        <v>2255</v>
      </c>
      <c r="D835" s="9" t="s">
        <v>1402</v>
      </c>
      <c r="E835" s="5" t="s">
        <v>431</v>
      </c>
      <c r="F835" s="6">
        <v>4</v>
      </c>
      <c r="G835">
        <f>IF(
   OR(
     ISNUMBER(SEARCH("Combo", D835)),
     ISNUMBER(SEARCH("Set", D835)),
     ISNUMBER(SEARCH("+", D835)),
     ISNUMBER(SEARCH("Cama", D835)),
     ISNUMBER(SEARCH("Espaldar", D835)),
     ISNUMBER(SEARCH("Juego", D835)),
     ISNUMBER(SEARCH("Sofacama", D835)),
     ISNUMBER(SEARCH("Cuadro", D835))
   ),
   4,
   IFERROR(INDEX(INVENTARIO!A:H, MATCH(C835, INVENTARIO!A:A, 0), 6), 0)
)</f>
        <v>4</v>
      </c>
      <c r="H835">
        <v>4</v>
      </c>
      <c r="I835">
        <f t="shared" si="83"/>
        <v>1</v>
      </c>
    </row>
    <row r="836" spans="1:9">
      <c r="A836" s="5" t="s">
        <v>1403</v>
      </c>
      <c r="B836" s="5" t="s">
        <v>1404</v>
      </c>
      <c r="C836" s="9" t="s">
        <v>2256</v>
      </c>
      <c r="D836" s="9" t="s">
        <v>1405</v>
      </c>
      <c r="E836" s="5" t="s">
        <v>12</v>
      </c>
      <c r="F836" s="6">
        <v>2</v>
      </c>
      <c r="G836">
        <f>IF(
   OR(
     ISNUMBER(SEARCH("Combo", D836)),
     ISNUMBER(SEARCH("Set", D836)),
     ISNUMBER(SEARCH("+", D836)),
     ISNUMBER(SEARCH("Cama", D836)),
     ISNUMBER(SEARCH("Espaldar", D836)),
     ISNUMBER(SEARCH("Juego", D836)),
     ISNUMBER(SEARCH("Sofacama", D836)),
     ISNUMBER(SEARCH("Cuadro", D836))
   ),
   4,
   IFERROR(INDEX(INVENTARIO!A:H, MATCH(C836, INVENTARIO!A:A, 0), 6), 0)
)</f>
        <v>2</v>
      </c>
      <c r="H836">
        <v>2</v>
      </c>
      <c r="I836">
        <f t="shared" si="83"/>
        <v>1</v>
      </c>
    </row>
    <row r="837" spans="1:9">
      <c r="A837" s="5" t="s">
        <v>1406</v>
      </c>
      <c r="B837" s="5" t="s">
        <v>1407</v>
      </c>
      <c r="C837" s="9" t="s">
        <v>1739</v>
      </c>
      <c r="D837" s="9" t="s">
        <v>1408</v>
      </c>
      <c r="E837" s="5" t="s">
        <v>12</v>
      </c>
      <c r="F837" s="6">
        <v>7</v>
      </c>
      <c r="G837">
        <f>IF(
   OR(
     ISNUMBER(SEARCH("Combo", D837)),
     ISNUMBER(SEARCH("Set", D837)),
     ISNUMBER(SEARCH("+", D837)),
     ISNUMBER(SEARCH("Cama", D837)),
     ISNUMBER(SEARCH("Espaldar", D837)),
     ISNUMBER(SEARCH("Juego", D837)),
     ISNUMBER(SEARCH("Sofacama", D837)),
     ISNUMBER(SEARCH("Cuadro", D837))
   ),
   4,
   IFERROR(INDEX(INVENTARIO!A:H, MATCH(C837, INVENTARIO!A:A, 0), 6), 0)
)</f>
        <v>7</v>
      </c>
      <c r="H837">
        <v>7</v>
      </c>
    </row>
    <row r="838" spans="1:9">
      <c r="A838" s="5" t="s">
        <v>1409</v>
      </c>
      <c r="B838" s="5" t="s">
        <v>1410</v>
      </c>
      <c r="C838" s="9" t="s">
        <v>1753</v>
      </c>
      <c r="D838" s="9" t="s">
        <v>1411</v>
      </c>
      <c r="E838" s="5" t="s">
        <v>232</v>
      </c>
      <c r="F838" s="6">
        <v>44</v>
      </c>
      <c r="G838">
        <f>IF(
   OR(
     ISNUMBER(SEARCH("Combo", D838)),
     ISNUMBER(SEARCH("Set", D838)),
     ISNUMBER(SEARCH("+", D838)),
     ISNUMBER(SEARCH("Cama", D838)),
     ISNUMBER(SEARCH("Espaldar", D838)),
     ISNUMBER(SEARCH("Juego", D838)),
     ISNUMBER(SEARCH("Sofacama", D838)),
     ISNUMBER(SEARCH("Cuadro", D838))
   ),
   4,
   IFERROR(INDEX(INVENTARIO!A:H, MATCH(C838, INVENTARIO!A:A, 0), 6), 0)
)</f>
        <v>44</v>
      </c>
      <c r="H838">
        <v>44</v>
      </c>
      <c r="I838">
        <f t="shared" ref="I838:I867" si="84">+IF(H838=F838,1,0)</f>
        <v>1</v>
      </c>
    </row>
    <row r="839" spans="1:9">
      <c r="A839" s="5" t="s">
        <v>1412</v>
      </c>
      <c r="B839" s="5" t="s">
        <v>1413</v>
      </c>
      <c r="C839" s="9" t="s">
        <v>2257</v>
      </c>
      <c r="D839" s="9" t="s">
        <v>1414</v>
      </c>
      <c r="E839" s="5" t="s">
        <v>232</v>
      </c>
      <c r="F839" s="6">
        <v>0</v>
      </c>
      <c r="G839">
        <f>IF(
   OR(
     ISNUMBER(SEARCH("Combo", D839)),
     ISNUMBER(SEARCH("Set", D839)),
     ISNUMBER(SEARCH("+", D839)),
     ISNUMBER(SEARCH("Cama", D839)),
     ISNUMBER(SEARCH("Espaldar", D839)),
     ISNUMBER(SEARCH("Juego", D839)),
     ISNUMBER(SEARCH("Sofacama", D839)),
     ISNUMBER(SEARCH("Cuadro", D839))
   ),
   4,
   IFERROR(INDEX(INVENTARIO!A:H, MATCH(C839, INVENTARIO!A:A, 0), 6), 0)
)</f>
        <v>0</v>
      </c>
      <c r="H839">
        <v>4</v>
      </c>
      <c r="I839">
        <f t="shared" si="84"/>
        <v>0</v>
      </c>
    </row>
    <row r="840" spans="1:9">
      <c r="A840" s="5" t="s">
        <v>1415</v>
      </c>
      <c r="B840" s="5" t="s">
        <v>1416</v>
      </c>
      <c r="C840" s="9" t="s">
        <v>2258</v>
      </c>
      <c r="D840" s="9" t="s">
        <v>1417</v>
      </c>
      <c r="E840" s="5" t="s">
        <v>236</v>
      </c>
      <c r="F840" s="6">
        <v>0</v>
      </c>
      <c r="G840">
        <f>IF(
   OR(
     ISNUMBER(SEARCH("Combo", D840)),
     ISNUMBER(SEARCH("Set", D840)),
     ISNUMBER(SEARCH("+", D840)),
     ISNUMBER(SEARCH("Cama", D840)),
     ISNUMBER(SEARCH("Espaldar", D840)),
     ISNUMBER(SEARCH("Juego", D840)),
     ISNUMBER(SEARCH("Sofacama", D840)),
     ISNUMBER(SEARCH("Cuadro", D840))
   ),
   4,
   IFERROR(INDEX(INVENTARIO!A:H, MATCH(C840, INVENTARIO!A:A, 0), 6), 0)
)</f>
        <v>0</v>
      </c>
      <c r="H840">
        <v>4</v>
      </c>
      <c r="I840">
        <f t="shared" si="84"/>
        <v>0</v>
      </c>
    </row>
    <row r="841" spans="1:9">
      <c r="A841" s="5" t="s">
        <v>1418</v>
      </c>
      <c r="B841" s="5" t="s">
        <v>1419</v>
      </c>
      <c r="C841" s="9" t="s">
        <v>2062</v>
      </c>
      <c r="D841" s="9" t="s">
        <v>1420</v>
      </c>
      <c r="E841" s="5" t="s">
        <v>12</v>
      </c>
      <c r="F841" s="6">
        <v>6</v>
      </c>
      <c r="G841">
        <f>IF(
   OR(
     ISNUMBER(SEARCH("Combo", D841)),
     ISNUMBER(SEARCH("Set", D841)),
     ISNUMBER(SEARCH("+", D841)),
     ISNUMBER(SEARCH("Cama", D841)),
     ISNUMBER(SEARCH("Espaldar", D841)),
     ISNUMBER(SEARCH("Juego", D841)),
     ISNUMBER(SEARCH("Sofacama", D841)),
     ISNUMBER(SEARCH("Cuadro", D841))
   ),
   4,
   IFERROR(INDEX(INVENTARIO!A:H, MATCH(C841, INVENTARIO!A:A, 0), 6), 0)
)</f>
        <v>6</v>
      </c>
      <c r="H841">
        <v>6</v>
      </c>
      <c r="I841">
        <f t="shared" si="84"/>
        <v>1</v>
      </c>
    </row>
    <row r="842" spans="1:9">
      <c r="A842" s="5" t="s">
        <v>1421</v>
      </c>
      <c r="B842" s="5" t="s">
        <v>1422</v>
      </c>
      <c r="C842" s="9" t="s">
        <v>2259</v>
      </c>
      <c r="D842" s="9" t="s">
        <v>1423</v>
      </c>
      <c r="E842" s="5" t="s">
        <v>12</v>
      </c>
      <c r="F842" s="6">
        <v>9</v>
      </c>
      <c r="G842">
        <f>IF(
   OR(
     ISNUMBER(SEARCH("Combo", D842)),
     ISNUMBER(SEARCH("Set", D842)),
     ISNUMBER(SEARCH("+", D842)),
     ISNUMBER(SEARCH("Cama", D842)),
     ISNUMBER(SEARCH("Espaldar", D842)),
     ISNUMBER(SEARCH("Juego", D842)),
     ISNUMBER(SEARCH("Sofacama", D842)),
     ISNUMBER(SEARCH("Cuadro", D842))
   ),
   4,
   IFERROR(INDEX(INVENTARIO!A:H, MATCH(C842, INVENTARIO!A:A, 0), 6), 0)
)</f>
        <v>9</v>
      </c>
      <c r="H842">
        <v>9</v>
      </c>
      <c r="I842">
        <f t="shared" si="84"/>
        <v>1</v>
      </c>
    </row>
    <row r="843" spans="1:9">
      <c r="A843" s="5" t="s">
        <v>1424</v>
      </c>
      <c r="B843" s="5" t="s">
        <v>1425</v>
      </c>
      <c r="C843" s="9" t="s">
        <v>1792</v>
      </c>
      <c r="D843" s="9" t="s">
        <v>1426</v>
      </c>
      <c r="E843" s="5" t="s">
        <v>12</v>
      </c>
      <c r="F843" s="6">
        <v>3</v>
      </c>
      <c r="G843">
        <f>IF(
   OR(
     ISNUMBER(SEARCH("Combo", D843)),
     ISNUMBER(SEARCH("Set", D843)),
     ISNUMBER(SEARCH("+", D843)),
     ISNUMBER(SEARCH("Cama", D843)),
     ISNUMBER(SEARCH("Espaldar", D843)),
     ISNUMBER(SEARCH("Juego", D843)),
     ISNUMBER(SEARCH("Sofacama", D843)),
     ISNUMBER(SEARCH("Cuadro", D843))
   ),
   4,
   IFERROR(INDEX(INVENTARIO!A:H, MATCH(C843, INVENTARIO!A:A, 0), 6), 0)
)</f>
        <v>3</v>
      </c>
      <c r="H843">
        <v>3</v>
      </c>
      <c r="I843">
        <f t="shared" si="84"/>
        <v>1</v>
      </c>
    </row>
    <row r="844" spans="1:9">
      <c r="A844" s="5" t="s">
        <v>2555</v>
      </c>
      <c r="B844" s="5" t="s">
        <v>2556</v>
      </c>
      <c r="C844" s="9" t="s">
        <v>2557</v>
      </c>
      <c r="D844" s="9" t="s">
        <v>2558</v>
      </c>
      <c r="E844" s="5" t="s">
        <v>292</v>
      </c>
      <c r="F844" s="6">
        <v>0</v>
      </c>
      <c r="G844">
        <f>IF(
   OR(
     ISNUMBER(SEARCH("Combo", D844)),
     ISNUMBER(SEARCH("Set", D844)),
     ISNUMBER(SEARCH("+", D844)),
     ISNUMBER(SEARCH("Cama", D844)),
     ISNUMBER(SEARCH("Espaldar", D844)),
     ISNUMBER(SEARCH("Juego", D844)),
     ISNUMBER(SEARCH("Sofacama", D844)),
     ISNUMBER(SEARCH("Cuadro", D844))
   ),
   4,
   IFERROR(INDEX(INVENTARIO!A:H, MATCH(C844, INVENTARIO!A:A, 0), 6), 0)
)</f>
        <v>0</v>
      </c>
      <c r="H844">
        <v>4</v>
      </c>
      <c r="I844">
        <f t="shared" si="84"/>
        <v>0</v>
      </c>
    </row>
    <row r="845" spans="1:9">
      <c r="A845" s="5" t="s">
        <v>1427</v>
      </c>
      <c r="B845" s="5" t="s">
        <v>1428</v>
      </c>
      <c r="C845" s="9" t="s">
        <v>2260</v>
      </c>
      <c r="D845" s="9" t="s">
        <v>1429</v>
      </c>
      <c r="E845" s="5" t="s">
        <v>292</v>
      </c>
      <c r="F845" s="6">
        <v>1</v>
      </c>
      <c r="G845">
        <f>IF(
   OR(
     ISNUMBER(SEARCH("Combo", D845)),
     ISNUMBER(SEARCH("Set", D845)),
     ISNUMBER(SEARCH("+", D845)),
     ISNUMBER(SEARCH("Cama", D845)),
     ISNUMBER(SEARCH("Espaldar", D845)),
     ISNUMBER(SEARCH("Juego", D845)),
     ISNUMBER(SEARCH("Sofacama", D845)),
     ISNUMBER(SEARCH("Cuadro", D845))
   ),
   4,
   IFERROR(INDEX(INVENTARIO!A:H, MATCH(C845, INVENTARIO!A:A, 0), 6), 0)
)</f>
        <v>1</v>
      </c>
      <c r="H845">
        <v>1</v>
      </c>
      <c r="I845">
        <f t="shared" si="84"/>
        <v>1</v>
      </c>
    </row>
    <row r="846" spans="1:9">
      <c r="A846" s="5" t="s">
        <v>1430</v>
      </c>
      <c r="B846" s="5" t="s">
        <v>1431</v>
      </c>
      <c r="C846" s="9" t="s">
        <v>2261</v>
      </c>
      <c r="D846" s="9" t="s">
        <v>1432</v>
      </c>
      <c r="E846" s="5" t="s">
        <v>292</v>
      </c>
      <c r="F846" s="6">
        <v>6</v>
      </c>
      <c r="G846">
        <f>IF(
   OR(
     ISNUMBER(SEARCH("Combo", D846)),
     ISNUMBER(SEARCH("Set", D846)),
     ISNUMBER(SEARCH("+", D846)),
     ISNUMBER(SEARCH("Cama", D846)),
     ISNUMBER(SEARCH("Espaldar", D846)),
     ISNUMBER(SEARCH("Juego", D846)),
     ISNUMBER(SEARCH("Sofacama", D846)),
     ISNUMBER(SEARCH("Cuadro", D846))
   ),
   4,
   IFERROR(INDEX(INVENTARIO!A:H, MATCH(C846, INVENTARIO!A:A, 0), 6), 0)
)</f>
        <v>6</v>
      </c>
      <c r="H846">
        <v>6</v>
      </c>
      <c r="I846">
        <f t="shared" si="84"/>
        <v>1</v>
      </c>
    </row>
    <row r="847" spans="1:9">
      <c r="A847" s="5" t="s">
        <v>1433</v>
      </c>
      <c r="B847" s="5" t="s">
        <v>1434</v>
      </c>
      <c r="C847" s="9" t="s">
        <v>2262</v>
      </c>
      <c r="D847" s="9" t="s">
        <v>1435</v>
      </c>
      <c r="E847" s="5" t="s">
        <v>292</v>
      </c>
      <c r="F847" s="6">
        <v>1</v>
      </c>
      <c r="G847">
        <f>IF(
   OR(
     ISNUMBER(SEARCH("Combo", D847)),
     ISNUMBER(SEARCH("Set", D847)),
     ISNUMBER(SEARCH("+", D847)),
     ISNUMBER(SEARCH("Cama", D847)),
     ISNUMBER(SEARCH("Espaldar", D847)),
     ISNUMBER(SEARCH("Juego", D847)),
     ISNUMBER(SEARCH("Sofacama", D847)),
     ISNUMBER(SEARCH("Cuadro", D847))
   ),
   4,
   IFERROR(INDEX(INVENTARIO!A:H, MATCH(C847, INVENTARIO!A:A, 0), 6), 0)
)</f>
        <v>1</v>
      </c>
      <c r="H847">
        <v>1</v>
      </c>
      <c r="I847">
        <f t="shared" si="84"/>
        <v>1</v>
      </c>
    </row>
    <row r="848" spans="1:9">
      <c r="A848" s="5" t="s">
        <v>1436</v>
      </c>
      <c r="B848" s="5" t="s">
        <v>1437</v>
      </c>
      <c r="C848" s="9" t="s">
        <v>2263</v>
      </c>
      <c r="D848" s="9" t="s">
        <v>1438</v>
      </c>
      <c r="E848" s="5" t="s">
        <v>456</v>
      </c>
      <c r="F848" s="6">
        <v>0</v>
      </c>
      <c r="G848">
        <f>IF(
   OR(
     ISNUMBER(SEARCH("Combo", D848)),
     ISNUMBER(SEARCH("Set", D848)),
     ISNUMBER(SEARCH("+", D848)),
     ISNUMBER(SEARCH("Cama", D848)),
     ISNUMBER(SEARCH("Espaldar", D848)),
     ISNUMBER(SEARCH("Juego", D848)),
     ISNUMBER(SEARCH("Sofacama", D848)),
     ISNUMBER(SEARCH("Cuadro", D848))
   ),
   4,
   IFERROR(INDEX(INVENTARIO!A:H, MATCH(C848, INVENTARIO!A:A, 0), 6), 0)
)</f>
        <v>0</v>
      </c>
      <c r="H848">
        <v>4</v>
      </c>
      <c r="I848">
        <f t="shared" si="84"/>
        <v>0</v>
      </c>
    </row>
    <row r="849" spans="1:9">
      <c r="A849" s="5" t="s">
        <v>1439</v>
      </c>
      <c r="B849" s="5" t="s">
        <v>1440</v>
      </c>
      <c r="C849" s="9" t="s">
        <v>2264</v>
      </c>
      <c r="D849" s="9" t="s">
        <v>1441</v>
      </c>
      <c r="E849" s="5" t="s">
        <v>292</v>
      </c>
      <c r="F849" s="6">
        <v>4</v>
      </c>
      <c r="G849">
        <f>IF(
   OR(
     ISNUMBER(SEARCH("Combo", D849)),
     ISNUMBER(SEARCH("Set", D849)),
     ISNUMBER(SEARCH("+", D849)),
     ISNUMBER(SEARCH("Cama", D849)),
     ISNUMBER(SEARCH("Espaldar", D849)),
     ISNUMBER(SEARCH("Juego", D849)),
     ISNUMBER(SEARCH("Sofacama", D849)),
     ISNUMBER(SEARCH("Cuadro", D849))
   ),
   4,
   IFERROR(INDEX(INVENTARIO!A:H, MATCH(C849, INVENTARIO!A:A, 0), 6), 0)
)</f>
        <v>4</v>
      </c>
      <c r="H849">
        <v>4</v>
      </c>
      <c r="I849">
        <f t="shared" si="84"/>
        <v>1</v>
      </c>
    </row>
    <row r="850" spans="1:9">
      <c r="A850" s="5" t="s">
        <v>1442</v>
      </c>
      <c r="B850" s="5" t="s">
        <v>1443</v>
      </c>
      <c r="C850" s="9" t="s">
        <v>2265</v>
      </c>
      <c r="D850" s="9" t="s">
        <v>1444</v>
      </c>
      <c r="E850" s="5" t="s">
        <v>292</v>
      </c>
      <c r="F850" s="6">
        <v>4</v>
      </c>
      <c r="G850">
        <f>IF(
   OR(
     ISNUMBER(SEARCH("Combo", D850)),
     ISNUMBER(SEARCH("Set", D850)),
     ISNUMBER(SEARCH("+", D850)),
     ISNUMBER(SEARCH("Cama", D850)),
     ISNUMBER(SEARCH("Espaldar", D850)),
     ISNUMBER(SEARCH("Juego", D850)),
     ISNUMBER(SEARCH("Sofacama", D850)),
     ISNUMBER(SEARCH("Cuadro", D850))
   ),
   4,
   IFERROR(INDEX(INVENTARIO!A:H, MATCH(C850, INVENTARIO!A:A, 0), 6), 0)
)</f>
        <v>4</v>
      </c>
      <c r="H850">
        <v>4</v>
      </c>
      <c r="I850">
        <f t="shared" si="84"/>
        <v>1</v>
      </c>
    </row>
    <row r="851" spans="1:9">
      <c r="A851" s="5" t="s">
        <v>1445</v>
      </c>
      <c r="B851" s="5" t="s">
        <v>1446</v>
      </c>
      <c r="C851" s="9" t="s">
        <v>2266</v>
      </c>
      <c r="D851" s="9" t="s">
        <v>1447</v>
      </c>
      <c r="E851" s="5" t="s">
        <v>292</v>
      </c>
      <c r="F851" s="6">
        <v>4</v>
      </c>
      <c r="G851">
        <f>IF(
   OR(
     ISNUMBER(SEARCH("Combo", D851)),
     ISNUMBER(SEARCH("Set", D851)),
     ISNUMBER(SEARCH("+", D851)),
     ISNUMBER(SEARCH("Cama", D851)),
     ISNUMBER(SEARCH("Espaldar", D851)),
     ISNUMBER(SEARCH("Juego", D851)),
     ISNUMBER(SEARCH("Sofacama", D851)),
     ISNUMBER(SEARCH("Cuadro", D851))
   ),
   4,
   IFERROR(INDEX(INVENTARIO!A:H, MATCH(C851, INVENTARIO!A:A, 0), 6), 0)
)</f>
        <v>4</v>
      </c>
      <c r="H851">
        <v>4</v>
      </c>
      <c r="I851">
        <f t="shared" si="84"/>
        <v>1</v>
      </c>
    </row>
    <row r="852" spans="1:9">
      <c r="A852" s="5" t="s">
        <v>1448</v>
      </c>
      <c r="B852" s="5" t="s">
        <v>1449</v>
      </c>
      <c r="C852" s="9" t="s">
        <v>2267</v>
      </c>
      <c r="D852" s="9" t="s">
        <v>1450</v>
      </c>
      <c r="E852" s="5" t="s">
        <v>456</v>
      </c>
      <c r="F852" s="6">
        <v>0</v>
      </c>
      <c r="G852">
        <f>IF(
   OR(
     ISNUMBER(SEARCH("Combo", D852)),
     ISNUMBER(SEARCH("Set", D852)),
     ISNUMBER(SEARCH("+", D852)),
     ISNUMBER(SEARCH("Cama", D852)),
     ISNUMBER(SEARCH("Espaldar", D852)),
     ISNUMBER(SEARCH("Juego", D852)),
     ISNUMBER(SEARCH("Sofacama", D852)),
     ISNUMBER(SEARCH("Cuadro", D852))
   ),
   4,
   IFERROR(INDEX(INVENTARIO!A:H, MATCH(C852, INVENTARIO!A:A, 0), 6), 0)
)</f>
        <v>0</v>
      </c>
      <c r="H852">
        <v>4</v>
      </c>
      <c r="I852">
        <f t="shared" si="84"/>
        <v>0</v>
      </c>
    </row>
    <row r="853" spans="1:9">
      <c r="A853" s="5" t="s">
        <v>1451</v>
      </c>
      <c r="B853" s="5" t="s">
        <v>1452</v>
      </c>
      <c r="C853" s="9" t="s">
        <v>2268</v>
      </c>
      <c r="D853" s="9" t="s">
        <v>1453</v>
      </c>
      <c r="E853" s="5" t="s">
        <v>1454</v>
      </c>
      <c r="F853" s="6">
        <v>0</v>
      </c>
      <c r="G853">
        <f>IF(
   OR(
     ISNUMBER(SEARCH("Combo", D853)),
     ISNUMBER(SEARCH("Set", D853)),
     ISNUMBER(SEARCH("+", D853)),
     ISNUMBER(SEARCH("Cama", D853)),
     ISNUMBER(SEARCH("Espaldar", D853)),
     ISNUMBER(SEARCH("Juego", D853)),
     ISNUMBER(SEARCH("Sofacama", D853)),
     ISNUMBER(SEARCH("Cuadro", D853))
   ),
   4,
   IFERROR(INDEX(INVENTARIO!A:H, MATCH(C853, INVENTARIO!A:A, 0), 6), 0)
)</f>
        <v>0</v>
      </c>
      <c r="H853">
        <v>4</v>
      </c>
      <c r="I853">
        <f t="shared" si="84"/>
        <v>0</v>
      </c>
    </row>
    <row r="854" spans="1:9">
      <c r="A854" s="5" t="s">
        <v>1455</v>
      </c>
      <c r="B854" s="5" t="s">
        <v>1456</v>
      </c>
      <c r="C854" s="9" t="s">
        <v>2269</v>
      </c>
      <c r="D854" s="9" t="s">
        <v>1457</v>
      </c>
      <c r="E854" s="5" t="s">
        <v>292</v>
      </c>
      <c r="F854" s="6">
        <v>0</v>
      </c>
      <c r="G854">
        <f>IF(
   OR(
     ISNUMBER(SEARCH("Combo", D854)),
     ISNUMBER(SEARCH("Set", D854)),
     ISNUMBER(SEARCH("+", D854)),
     ISNUMBER(SEARCH("Cama", D854)),
     ISNUMBER(SEARCH("Espaldar", D854)),
     ISNUMBER(SEARCH("Juego", D854)),
     ISNUMBER(SEARCH("Sofacama", D854)),
     ISNUMBER(SEARCH("Cuadro", D854))
   ),
   4,
   IFERROR(INDEX(INVENTARIO!A:H, MATCH(C854, INVENTARIO!A:A, 0), 6), 0)
)</f>
        <v>0</v>
      </c>
      <c r="H854">
        <v>4</v>
      </c>
      <c r="I854">
        <f t="shared" si="84"/>
        <v>0</v>
      </c>
    </row>
    <row r="855" spans="1:9">
      <c r="A855" s="5" t="s">
        <v>1458</v>
      </c>
      <c r="B855" s="5" t="s">
        <v>1459</v>
      </c>
      <c r="C855" s="9" t="s">
        <v>2270</v>
      </c>
      <c r="D855" s="9" t="s">
        <v>1460</v>
      </c>
      <c r="E855" s="5" t="s">
        <v>292</v>
      </c>
      <c r="F855" s="6">
        <v>0</v>
      </c>
      <c r="G855">
        <f>IF(
   OR(
     ISNUMBER(SEARCH("Combo", D855)),
     ISNUMBER(SEARCH("Set", D855)),
     ISNUMBER(SEARCH("+", D855)),
     ISNUMBER(SEARCH("Cama", D855)),
     ISNUMBER(SEARCH("Espaldar", D855)),
     ISNUMBER(SEARCH("Juego", D855)),
     ISNUMBER(SEARCH("Sofacama", D855)),
     ISNUMBER(SEARCH("Cuadro", D855))
   ),
   4,
   IFERROR(INDEX(INVENTARIO!A:H, MATCH(C855, INVENTARIO!A:A, 0), 6), 0)
)</f>
        <v>0</v>
      </c>
      <c r="H855">
        <v>4</v>
      </c>
      <c r="I855">
        <f t="shared" si="84"/>
        <v>0</v>
      </c>
    </row>
    <row r="856" spans="1:9">
      <c r="A856" s="5" t="s">
        <v>1461</v>
      </c>
      <c r="B856" s="5" t="s">
        <v>1462</v>
      </c>
      <c r="C856" s="9" t="s">
        <v>2271</v>
      </c>
      <c r="D856" s="9" t="s">
        <v>1463</v>
      </c>
      <c r="E856" s="5" t="s">
        <v>292</v>
      </c>
      <c r="F856" s="6">
        <v>0</v>
      </c>
      <c r="G856">
        <f>IF(
   OR(
     ISNUMBER(SEARCH("Combo", D856)),
     ISNUMBER(SEARCH("Set", D856)),
     ISNUMBER(SEARCH("+", D856)),
     ISNUMBER(SEARCH("Cama", D856)),
     ISNUMBER(SEARCH("Espaldar", D856)),
     ISNUMBER(SEARCH("Juego", D856)),
     ISNUMBER(SEARCH("Sofacama", D856)),
     ISNUMBER(SEARCH("Cuadro", D856))
   ),
   4,
   IFERROR(INDEX(INVENTARIO!A:H, MATCH(C856, INVENTARIO!A:A, 0), 6), 0)
)</f>
        <v>0</v>
      </c>
      <c r="H856">
        <v>4</v>
      </c>
      <c r="I856">
        <f t="shared" si="84"/>
        <v>0</v>
      </c>
    </row>
    <row r="857" spans="1:9">
      <c r="A857" s="5" t="s">
        <v>1464</v>
      </c>
      <c r="B857" s="5" t="s">
        <v>1465</v>
      </c>
      <c r="C857" s="9" t="s">
        <v>2272</v>
      </c>
      <c r="D857" s="9" t="s">
        <v>1466</v>
      </c>
      <c r="E857" s="5" t="s">
        <v>292</v>
      </c>
      <c r="F857" s="6">
        <v>0</v>
      </c>
      <c r="G857">
        <f>IF(
   OR(
     ISNUMBER(SEARCH("Combo", D857)),
     ISNUMBER(SEARCH("Set", D857)),
     ISNUMBER(SEARCH("+", D857)),
     ISNUMBER(SEARCH("Cama", D857)),
     ISNUMBER(SEARCH("Espaldar", D857)),
     ISNUMBER(SEARCH("Juego", D857)),
     ISNUMBER(SEARCH("Sofacama", D857)),
     ISNUMBER(SEARCH("Cuadro", D857))
   ),
   4,
   IFERROR(INDEX(INVENTARIO!A:H, MATCH(C857, INVENTARIO!A:A, 0), 6), 0)
)</f>
        <v>0</v>
      </c>
      <c r="H857">
        <v>4</v>
      </c>
      <c r="I857">
        <f t="shared" si="84"/>
        <v>0</v>
      </c>
    </row>
    <row r="858" spans="1:9">
      <c r="A858" s="5" t="s">
        <v>1467</v>
      </c>
      <c r="B858" s="5" t="s">
        <v>1468</v>
      </c>
      <c r="C858" s="9" t="s">
        <v>2273</v>
      </c>
      <c r="D858" s="9" t="s">
        <v>1469</v>
      </c>
      <c r="E858" s="5" t="s">
        <v>1470</v>
      </c>
      <c r="F858" s="6">
        <v>0</v>
      </c>
      <c r="G858">
        <f>IF(
   OR(
     ISNUMBER(SEARCH("Combo", D858)),
     ISNUMBER(SEARCH("Set", D858)),
     ISNUMBER(SEARCH("+", D858)),
     ISNUMBER(SEARCH("Cama", D858)),
     ISNUMBER(SEARCH("Espaldar", D858)),
     ISNUMBER(SEARCH("Juego", D858)),
     ISNUMBER(SEARCH("Sofacama", D858)),
     ISNUMBER(SEARCH("Cuadro", D858))
   ),
   4,
   IFERROR(INDEX(INVENTARIO!A:H, MATCH(C858, INVENTARIO!A:A, 0), 6), 0)
)</f>
        <v>0</v>
      </c>
      <c r="H858">
        <v>4</v>
      </c>
      <c r="I858">
        <f t="shared" si="84"/>
        <v>0</v>
      </c>
    </row>
    <row r="859" spans="1:9">
      <c r="A859" s="5" t="s">
        <v>1471</v>
      </c>
      <c r="B859" s="5" t="s">
        <v>1472</v>
      </c>
      <c r="C859" s="9" t="s">
        <v>2274</v>
      </c>
      <c r="D859" s="9" t="s">
        <v>1473</v>
      </c>
      <c r="E859" s="5" t="s">
        <v>230</v>
      </c>
      <c r="F859" s="6">
        <v>0</v>
      </c>
      <c r="G859">
        <f>IF(
   OR(
     ISNUMBER(SEARCH("Combo", D859)),
     ISNUMBER(SEARCH("Set", D859)),
     ISNUMBER(SEARCH("+", D859)),
     ISNUMBER(SEARCH("Cama", D859)),
     ISNUMBER(SEARCH("Espaldar", D859)),
     ISNUMBER(SEARCH("Juego", D859)),
     ISNUMBER(SEARCH("Sofacama", D859)),
     ISNUMBER(SEARCH("Cuadro", D859))
   ),
   4,
   IFERROR(INDEX(INVENTARIO!A:H, MATCH(C859, INVENTARIO!A:A, 0), 6), 0)
)</f>
        <v>0</v>
      </c>
      <c r="H859">
        <v>4</v>
      </c>
      <c r="I859">
        <f t="shared" si="84"/>
        <v>0</v>
      </c>
    </row>
    <row r="860" spans="1:9">
      <c r="A860" s="5" t="s">
        <v>1474</v>
      </c>
      <c r="B860" s="5" t="s">
        <v>1475</v>
      </c>
      <c r="C860" s="9" t="s">
        <v>2275</v>
      </c>
      <c r="D860" s="9" t="s">
        <v>1476</v>
      </c>
      <c r="E860" s="5" t="s">
        <v>12</v>
      </c>
      <c r="F860" s="6">
        <v>0</v>
      </c>
      <c r="G860">
        <f>IF(
   OR(
     ISNUMBER(SEARCH("Combo", D860)),
     ISNUMBER(SEARCH("Set", D860)),
     ISNUMBER(SEARCH("+", D860)),
     ISNUMBER(SEARCH("Cama", D860)),
     ISNUMBER(SEARCH("Espaldar", D860)),
     ISNUMBER(SEARCH("Juego", D860)),
     ISNUMBER(SEARCH("Sofacama", D860)),
     ISNUMBER(SEARCH("Cuadro", D860))
   ),
   4,
   IFERROR(INDEX(INVENTARIO!A:H, MATCH(C860, INVENTARIO!A:A, 0), 6), 0)
)</f>
        <v>0</v>
      </c>
      <c r="H860">
        <v>4</v>
      </c>
      <c r="I860">
        <f t="shared" si="84"/>
        <v>0</v>
      </c>
    </row>
    <row r="861" spans="1:9">
      <c r="A861" s="5" t="s">
        <v>1483</v>
      </c>
      <c r="B861" s="5" t="s">
        <v>1484</v>
      </c>
      <c r="C861" s="9" t="s">
        <v>2278</v>
      </c>
      <c r="D861" s="9" t="s">
        <v>1485</v>
      </c>
      <c r="E861" s="5" t="s">
        <v>456</v>
      </c>
      <c r="F861" s="6">
        <v>4</v>
      </c>
      <c r="G861">
        <f>IF(
   OR(
     ISNUMBER(SEARCH("Combo", D861)),
     ISNUMBER(SEARCH("Set", D861)),
     ISNUMBER(SEARCH("+", D861)),
     ISNUMBER(SEARCH("Cama", D861)),
     ISNUMBER(SEARCH("Espaldar", D861)),
     ISNUMBER(SEARCH("Juego", D861)),
     ISNUMBER(SEARCH("Sofacama", D861)),
     ISNUMBER(SEARCH("Cuadro", D861))
   ),
   4,
   IFERROR(INDEX(INVENTARIO!A:H, MATCH(C861, INVENTARIO!A:A, 0), 6), 0)
)</f>
        <v>4</v>
      </c>
      <c r="H861">
        <v>4</v>
      </c>
      <c r="I861">
        <f t="shared" si="84"/>
        <v>1</v>
      </c>
    </row>
    <row r="862" spans="1:9">
      <c r="A862" s="5" t="s">
        <v>1486</v>
      </c>
      <c r="B862" s="5" t="s">
        <v>1487</v>
      </c>
      <c r="C862" s="9" t="s">
        <v>2279</v>
      </c>
      <c r="D862" s="9" t="s">
        <v>1488</v>
      </c>
      <c r="E862" s="5" t="s">
        <v>1489</v>
      </c>
      <c r="F862" s="6">
        <v>0</v>
      </c>
      <c r="G862">
        <f>IF(
   OR(
     ISNUMBER(SEARCH("Combo", D862)),
     ISNUMBER(SEARCH("Set", D862)),
     ISNUMBER(SEARCH("+", D862)),
     ISNUMBER(SEARCH("Cama", D862)),
     ISNUMBER(SEARCH("Espaldar", D862)),
     ISNUMBER(SEARCH("Juego", D862)),
     ISNUMBER(SEARCH("Sofacama", D862)),
     ISNUMBER(SEARCH("Cuadro", D862))
   ),
   4,
   IFERROR(INDEX(INVENTARIO!A:H, MATCH(C862, INVENTARIO!A:A, 0), 6), 0)
)</f>
        <v>0</v>
      </c>
      <c r="H862">
        <v>4</v>
      </c>
      <c r="I862">
        <f t="shared" si="84"/>
        <v>0</v>
      </c>
    </row>
    <row r="863" spans="1:9">
      <c r="A863" s="5" t="s">
        <v>1490</v>
      </c>
      <c r="B863" s="5" t="s">
        <v>1491</v>
      </c>
      <c r="C863" s="9" t="s">
        <v>2280</v>
      </c>
      <c r="D863" s="9" t="s">
        <v>1492</v>
      </c>
      <c r="E863" s="5" t="s">
        <v>748</v>
      </c>
      <c r="F863" s="6">
        <v>0</v>
      </c>
      <c r="G863">
        <f>IF(
   OR(
     ISNUMBER(SEARCH("Combo", D863)),
     ISNUMBER(SEARCH("Set", D863)),
     ISNUMBER(SEARCH("+", D863)),
     ISNUMBER(SEARCH("Cama", D863)),
     ISNUMBER(SEARCH("Espaldar", D863)),
     ISNUMBER(SEARCH("Juego", D863)),
     ISNUMBER(SEARCH("Sofacama", D863)),
     ISNUMBER(SEARCH("Cuadro", D863))
   ),
   4,
   IFERROR(INDEX(INVENTARIO!A:H, MATCH(C863, INVENTARIO!A:A, 0), 6), 0)
)</f>
        <v>0</v>
      </c>
      <c r="H863">
        <v>4</v>
      </c>
      <c r="I863">
        <f t="shared" si="84"/>
        <v>0</v>
      </c>
    </row>
    <row r="864" spans="1:9">
      <c r="A864" s="5" t="s">
        <v>1493</v>
      </c>
      <c r="B864" s="5" t="s">
        <v>1494</v>
      </c>
      <c r="C864" s="9" t="s">
        <v>2281</v>
      </c>
      <c r="D864" s="9" t="s">
        <v>1495</v>
      </c>
      <c r="E864" s="5" t="s">
        <v>12</v>
      </c>
      <c r="F864" s="6">
        <v>0</v>
      </c>
      <c r="G864">
        <f>IF(
   OR(
     ISNUMBER(SEARCH("Combo", D864)),
     ISNUMBER(SEARCH("Set", D864)),
     ISNUMBER(SEARCH("+", D864)),
     ISNUMBER(SEARCH("Cama", D864)),
     ISNUMBER(SEARCH("Espaldar", D864)),
     ISNUMBER(SEARCH("Juego", D864)),
     ISNUMBER(SEARCH("Sofacama", D864)),
     ISNUMBER(SEARCH("Cuadro", D864))
   ),
   4,
   IFERROR(INDEX(INVENTARIO!A:H, MATCH(C864, INVENTARIO!A:A, 0), 6), 0)
)</f>
        <v>0</v>
      </c>
      <c r="H864">
        <v>4</v>
      </c>
      <c r="I864">
        <f t="shared" si="84"/>
        <v>0</v>
      </c>
    </row>
    <row r="865" spans="1:9">
      <c r="A865" s="5" t="s">
        <v>1496</v>
      </c>
      <c r="B865" s="5" t="s">
        <v>1497</v>
      </c>
      <c r="C865" s="9" t="s">
        <v>2282</v>
      </c>
      <c r="D865" s="9" t="s">
        <v>1498</v>
      </c>
      <c r="E865" s="5" t="s">
        <v>38</v>
      </c>
      <c r="F865" s="6">
        <v>0</v>
      </c>
      <c r="G865">
        <f>IF(
   OR(
     ISNUMBER(SEARCH("Combo", D865)),
     ISNUMBER(SEARCH("Set", D865)),
     ISNUMBER(SEARCH("+", D865)),
     ISNUMBER(SEARCH("Cama", D865)),
     ISNUMBER(SEARCH("Espaldar", D865)),
     ISNUMBER(SEARCH("Juego", D865)),
     ISNUMBER(SEARCH("Sofacama", D865)),
     ISNUMBER(SEARCH("Cuadro", D865))
   ),
   4,
   IFERROR(INDEX(INVENTARIO!A:H, MATCH(C865, INVENTARIO!A:A, 0), 6), 0)
)</f>
        <v>0</v>
      </c>
      <c r="H865">
        <v>4</v>
      </c>
      <c r="I865">
        <f t="shared" si="84"/>
        <v>0</v>
      </c>
    </row>
    <row r="866" spans="1:9">
      <c r="A866" s="5" t="s">
        <v>1502</v>
      </c>
      <c r="B866" s="5" t="s">
        <v>1503</v>
      </c>
      <c r="C866" s="9" t="s">
        <v>2283</v>
      </c>
      <c r="D866" s="9" t="s">
        <v>1501</v>
      </c>
      <c r="E866" s="5" t="s">
        <v>34</v>
      </c>
      <c r="F866" s="6">
        <v>0</v>
      </c>
      <c r="G866">
        <f>IF(
   OR(
     ISNUMBER(SEARCH("Combo", D866)),
     ISNUMBER(SEARCH("Set", D866)),
     ISNUMBER(SEARCH("+", D866)),
     ISNUMBER(SEARCH("Cama", D866)),
     ISNUMBER(SEARCH("Espaldar", D866)),
     ISNUMBER(SEARCH("Juego", D866)),
     ISNUMBER(SEARCH("Sofacama", D866)),
     ISNUMBER(SEARCH("Cuadro", D866))
   ),
   4,
   IFERROR(INDEX(INVENTARIO!A:H, MATCH(C866, INVENTARIO!A:A, 0), 6), 0)
)</f>
        <v>0</v>
      </c>
      <c r="H866">
        <v>4</v>
      </c>
      <c r="I866">
        <f t="shared" si="84"/>
        <v>0</v>
      </c>
    </row>
    <row r="867" spans="1:9">
      <c r="A867" s="5" t="s">
        <v>1504</v>
      </c>
      <c r="B867" s="5" t="s">
        <v>1505</v>
      </c>
      <c r="C867" s="9" t="s">
        <v>2284</v>
      </c>
      <c r="D867" s="9" t="s">
        <v>1506</v>
      </c>
      <c r="E867" s="5" t="s">
        <v>784</v>
      </c>
      <c r="F867" s="6">
        <v>0</v>
      </c>
      <c r="G867">
        <f>IF(
   OR(
     ISNUMBER(SEARCH("Combo", D867)),
     ISNUMBER(SEARCH("Set", D867)),
     ISNUMBER(SEARCH("+", D867)),
     ISNUMBER(SEARCH("Cama", D867)),
     ISNUMBER(SEARCH("Espaldar", D867)),
     ISNUMBER(SEARCH("Juego", D867)),
     ISNUMBER(SEARCH("Sofacama", D867)),
     ISNUMBER(SEARCH("Cuadro", D867))
   ),
   4,
   IFERROR(INDEX(INVENTARIO!A:H, MATCH(C867, INVENTARIO!A:A, 0), 6), 0)
)</f>
        <v>0</v>
      </c>
      <c r="H867">
        <v>4</v>
      </c>
      <c r="I867">
        <f t="shared" si="84"/>
        <v>0</v>
      </c>
    </row>
    <row r="868" spans="1:9">
      <c r="A868" s="5" t="s">
        <v>1507</v>
      </c>
      <c r="B868" s="5"/>
      <c r="C868" s="9" t="s">
        <v>2285</v>
      </c>
      <c r="D868" s="9" t="s">
        <v>1508</v>
      </c>
      <c r="E868" s="5" t="s">
        <v>16</v>
      </c>
      <c r="F868" s="6">
        <v>4</v>
      </c>
      <c r="G868">
        <f>IF(
   OR(
     ISNUMBER(SEARCH("Combo", D868)),
     ISNUMBER(SEARCH("Set", D868)),
     ISNUMBER(SEARCH("+", D868)),
     ISNUMBER(SEARCH("Cama", D868)),
     ISNUMBER(SEARCH("Espaldar", D868)),
     ISNUMBER(SEARCH("Juego", D868)),
     ISNUMBER(SEARCH("Sofacama", D868)),
     ISNUMBER(SEARCH("Cuadro", D868))
   ),
   4,
   IFERROR(INDEX(INVENTARIO!A:H, MATCH(C868, INVENTARIO!A:A, 0), 6), 0)
)</f>
        <v>4</v>
      </c>
      <c r="H868">
        <v>4</v>
      </c>
    </row>
    <row r="869" spans="1:9">
      <c r="A869" s="5" t="s">
        <v>1509</v>
      </c>
      <c r="B869" s="5"/>
      <c r="C869" s="9" t="s">
        <v>2286</v>
      </c>
      <c r="D869" s="9" t="s">
        <v>1510</v>
      </c>
      <c r="E869" s="5" t="s">
        <v>16</v>
      </c>
      <c r="F869" s="6">
        <v>0</v>
      </c>
      <c r="G869">
        <f>IF(
   OR(
     ISNUMBER(SEARCH("Combo", D869)),
     ISNUMBER(SEARCH("Set", D869)),
     ISNUMBER(SEARCH("+", D869)),
     ISNUMBER(SEARCH("Cama", D869)),
     ISNUMBER(SEARCH("Espaldar", D869)),
     ISNUMBER(SEARCH("Juego", D869)),
     ISNUMBER(SEARCH("Sofacama", D869)),
     ISNUMBER(SEARCH("Cuadro", D869))
   ),
   4,
   IFERROR(INDEX(INVENTARIO!A:H, MATCH(C869, INVENTARIO!A:A, 0), 6), 0)
)</f>
        <v>0</v>
      </c>
      <c r="H869">
        <v>4</v>
      </c>
      <c r="I869">
        <f t="shared" ref="I869:I871" si="85">+IF(H869=F869,1,0)</f>
        <v>0</v>
      </c>
    </row>
    <row r="870" spans="1:9">
      <c r="A870" s="5" t="s">
        <v>1511</v>
      </c>
      <c r="B870" s="5"/>
      <c r="C870" s="9" t="s">
        <v>2226</v>
      </c>
      <c r="D870" s="9" t="s">
        <v>1512</v>
      </c>
      <c r="E870" s="5" t="s">
        <v>16</v>
      </c>
      <c r="F870" s="6">
        <v>1</v>
      </c>
      <c r="G870">
        <f>IF(
   OR(
     ISNUMBER(SEARCH("Combo", D870)),
     ISNUMBER(SEARCH("Set", D870)),
     ISNUMBER(SEARCH("+", D870)),
     ISNUMBER(SEARCH("Cama", D870)),
     ISNUMBER(SEARCH("Espaldar", D870)),
     ISNUMBER(SEARCH("Juego", D870)),
     ISNUMBER(SEARCH("Sofacama", D870)),
     ISNUMBER(SEARCH("Cuadro", D870))
   ),
   4,
   IFERROR(INDEX(INVENTARIO!A:H, MATCH(C870, INVENTARIO!A:A, 0), 6), 0)
)</f>
        <v>1</v>
      </c>
      <c r="H870">
        <v>1</v>
      </c>
      <c r="I870">
        <f t="shared" si="85"/>
        <v>1</v>
      </c>
    </row>
    <row r="871" spans="1:9">
      <c r="A871" s="5" t="s">
        <v>1513</v>
      </c>
      <c r="B871" s="5"/>
      <c r="C871" s="9" t="s">
        <v>2287</v>
      </c>
      <c r="D871" s="9" t="s">
        <v>1514</v>
      </c>
      <c r="E871" s="5" t="s">
        <v>16</v>
      </c>
      <c r="F871" s="6">
        <v>0</v>
      </c>
      <c r="G871">
        <f>IF(
   OR(
     ISNUMBER(SEARCH("Combo", D871)),
     ISNUMBER(SEARCH("Set", D871)),
     ISNUMBER(SEARCH("+", D871)),
     ISNUMBER(SEARCH("Cama", D871)),
     ISNUMBER(SEARCH("Espaldar", D871)),
     ISNUMBER(SEARCH("Juego", D871)),
     ISNUMBER(SEARCH("Sofacama", D871)),
     ISNUMBER(SEARCH("Cuadro", D871))
   ),
   4,
   IFERROR(INDEX(INVENTARIO!A:H, MATCH(C871, INVENTARIO!A:A, 0), 6), 0)
)</f>
        <v>0</v>
      </c>
      <c r="H871">
        <v>4</v>
      </c>
      <c r="I871">
        <f t="shared" si="85"/>
        <v>0</v>
      </c>
    </row>
    <row r="872" spans="1:9">
      <c r="A872" s="5" t="s">
        <v>1515</v>
      </c>
      <c r="B872" s="5"/>
      <c r="C872" s="9"/>
      <c r="D872" s="9" t="s">
        <v>1516</v>
      </c>
      <c r="E872" s="5" t="s">
        <v>16</v>
      </c>
      <c r="F872" s="6">
        <v>0</v>
      </c>
      <c r="G872">
        <f>IF(
   OR(
     ISNUMBER(SEARCH("Combo", D872)),
     ISNUMBER(SEARCH("Set", D872)),
     ISNUMBER(SEARCH("+", D872)),
     ISNUMBER(SEARCH("Cama", D872)),
     ISNUMBER(SEARCH("Espaldar", D872)),
     ISNUMBER(SEARCH("Juego", D872)),
     ISNUMBER(SEARCH("Sofacama", D872)),
     ISNUMBER(SEARCH("Cuadro", D872))
   ),
   4,
   IFERROR(INDEX(INVENTARIO!A:H, MATCH(C872, INVENTARIO!A:A, 0), 6), 0)
)</f>
        <v>0</v>
      </c>
      <c r="H872">
        <v>4</v>
      </c>
    </row>
    <row r="873" spans="1:9">
      <c r="A873" s="5" t="s">
        <v>1517</v>
      </c>
      <c r="B873" s="5"/>
      <c r="C873" s="9" t="s">
        <v>2288</v>
      </c>
      <c r="D873" s="9" t="s">
        <v>1518</v>
      </c>
      <c r="E873" s="5" t="s">
        <v>16</v>
      </c>
      <c r="F873" s="6">
        <v>0</v>
      </c>
      <c r="G873">
        <f>IF(
   OR(
     ISNUMBER(SEARCH("Combo", D873)),
     ISNUMBER(SEARCH("Set", D873)),
     ISNUMBER(SEARCH("+", D873)),
     ISNUMBER(SEARCH("Cama", D873)),
     ISNUMBER(SEARCH("Espaldar", D873)),
     ISNUMBER(SEARCH("Juego", D873)),
     ISNUMBER(SEARCH("Sofacama", D873)),
     ISNUMBER(SEARCH("Cuadro", D873))
   ),
   4,
   IFERROR(INDEX(INVENTARIO!A:H, MATCH(C873, INVENTARIO!A:A, 0), 6), 0)
)</f>
        <v>0</v>
      </c>
      <c r="H873">
        <v>4</v>
      </c>
      <c r="I873">
        <f t="shared" ref="I873:I877" si="86">+IF(H873=F873,1,0)</f>
        <v>0</v>
      </c>
    </row>
    <row r="874" spans="1:9">
      <c r="A874" s="5" t="s">
        <v>1519</v>
      </c>
      <c r="B874" s="5"/>
      <c r="C874" s="9" t="s">
        <v>2289</v>
      </c>
      <c r="D874" s="9" t="s">
        <v>1520</v>
      </c>
      <c r="E874" s="5" t="s">
        <v>16</v>
      </c>
      <c r="F874" s="6">
        <v>0</v>
      </c>
      <c r="G874">
        <f>IF(
   OR(
     ISNUMBER(SEARCH("Combo", D874)),
     ISNUMBER(SEARCH("Set", D874)),
     ISNUMBER(SEARCH("+", D874)),
     ISNUMBER(SEARCH("Cama", D874)),
     ISNUMBER(SEARCH("Espaldar", D874)),
     ISNUMBER(SEARCH("Juego", D874)),
     ISNUMBER(SEARCH("Sofacama", D874)),
     ISNUMBER(SEARCH("Cuadro", D874))
   ),
   4,
   IFERROR(INDEX(INVENTARIO!A:H, MATCH(C874, INVENTARIO!A:A, 0), 6), 0)
)</f>
        <v>0</v>
      </c>
      <c r="H874">
        <v>4</v>
      </c>
      <c r="I874">
        <f t="shared" si="86"/>
        <v>0</v>
      </c>
    </row>
    <row r="875" spans="1:9">
      <c r="A875" s="5" t="s">
        <v>1521</v>
      </c>
      <c r="B875" s="5"/>
      <c r="C875" s="9" t="s">
        <v>2290</v>
      </c>
      <c r="D875" s="9" t="s">
        <v>1522</v>
      </c>
      <c r="E875" s="5" t="s">
        <v>16</v>
      </c>
      <c r="F875" s="6">
        <v>4</v>
      </c>
      <c r="G875">
        <f>IF(
   OR(
     ISNUMBER(SEARCH("Combo", D875)),
     ISNUMBER(SEARCH("Set", D875)),
     ISNUMBER(SEARCH("+", D875)),
     ISNUMBER(SEARCH("Cama", D875)),
     ISNUMBER(SEARCH("Espaldar", D875)),
     ISNUMBER(SEARCH("Juego", D875)),
     ISNUMBER(SEARCH("Sofacama", D875)),
     ISNUMBER(SEARCH("Cuadro", D875))
   ),
   4,
   IFERROR(INDEX(INVENTARIO!A:H, MATCH(C875, INVENTARIO!A:A, 0), 6), 0)
)</f>
        <v>4</v>
      </c>
      <c r="H875">
        <v>4</v>
      </c>
      <c r="I875">
        <f t="shared" si="86"/>
        <v>1</v>
      </c>
    </row>
    <row r="876" spans="1:9">
      <c r="A876" s="5" t="s">
        <v>1523</v>
      </c>
      <c r="B876" s="5"/>
      <c r="C876" s="9" t="s">
        <v>2065</v>
      </c>
      <c r="D876" s="9" t="s">
        <v>859</v>
      </c>
      <c r="E876" s="5" t="s">
        <v>16</v>
      </c>
      <c r="F876" s="6">
        <v>4</v>
      </c>
      <c r="G876">
        <f>IF(
   OR(
     ISNUMBER(SEARCH("Combo", D876)),
     ISNUMBER(SEARCH("Set", D876)),
     ISNUMBER(SEARCH("+", D876)),
     ISNUMBER(SEARCH("Cama", D876)),
     ISNUMBER(SEARCH("Espaldar", D876)),
     ISNUMBER(SEARCH("Juego", D876)),
     ISNUMBER(SEARCH("Sofacama", D876)),
     ISNUMBER(SEARCH("Cuadro", D876))
   ),
   4,
   IFERROR(INDEX(INVENTARIO!A:H, MATCH(C876, INVENTARIO!A:A, 0), 6), 0)
)</f>
        <v>4</v>
      </c>
      <c r="H876">
        <v>1</v>
      </c>
      <c r="I876">
        <f t="shared" si="86"/>
        <v>0</v>
      </c>
    </row>
    <row r="877" spans="1:9">
      <c r="A877" s="5" t="s">
        <v>1524</v>
      </c>
      <c r="B877" s="5"/>
      <c r="C877" s="9" t="s">
        <v>1845</v>
      </c>
      <c r="D877" s="9" t="s">
        <v>1127</v>
      </c>
      <c r="E877" s="5" t="s">
        <v>16</v>
      </c>
      <c r="F877" s="6">
        <v>2</v>
      </c>
      <c r="G877">
        <f>IF(
   OR(
     ISNUMBER(SEARCH("Combo", D877)),
     ISNUMBER(SEARCH("Set", D877)),
     ISNUMBER(SEARCH("+", D877)),
     ISNUMBER(SEARCH("Cama", D877)),
     ISNUMBER(SEARCH("Espaldar", D877)),
     ISNUMBER(SEARCH("Juego", D877)),
     ISNUMBER(SEARCH("Sofacama", D877)),
     ISNUMBER(SEARCH("Cuadro", D877))
   ),
   4,
   IFERROR(INDEX(INVENTARIO!A:H, MATCH(C877, INVENTARIO!A:A, 0), 6), 0)
)</f>
        <v>2</v>
      </c>
      <c r="H877">
        <v>2</v>
      </c>
      <c r="I877">
        <f t="shared" si="86"/>
        <v>1</v>
      </c>
    </row>
    <row r="878" spans="1:9">
      <c r="A878" s="5" t="s">
        <v>1525</v>
      </c>
      <c r="B878" s="5"/>
      <c r="C878" s="9"/>
      <c r="D878" s="9" t="s">
        <v>1526</v>
      </c>
      <c r="E878" s="5" t="s">
        <v>16</v>
      </c>
      <c r="F878" s="6">
        <v>0</v>
      </c>
      <c r="G878">
        <f>IF(
   OR(
     ISNUMBER(SEARCH("Combo", D878)),
     ISNUMBER(SEARCH("Set", D878)),
     ISNUMBER(SEARCH("+", D878)),
     ISNUMBER(SEARCH("Cama", D878)),
     ISNUMBER(SEARCH("Espaldar", D878)),
     ISNUMBER(SEARCH("Juego", D878)),
     ISNUMBER(SEARCH("Sofacama", D878)),
     ISNUMBER(SEARCH("Cuadro", D878))
   ),
   4,
   IFERROR(INDEX(INVENTARIO!A:H, MATCH(C878, INVENTARIO!A:A, 0), 6), 0)
)</f>
        <v>0</v>
      </c>
      <c r="H878">
        <v>4</v>
      </c>
    </row>
    <row r="879" spans="1:9">
      <c r="A879" s="5" t="s">
        <v>1527</v>
      </c>
      <c r="B879" s="5"/>
      <c r="C879" s="9" t="s">
        <v>2291</v>
      </c>
      <c r="D879" s="9" t="s">
        <v>1528</v>
      </c>
      <c r="E879" s="5" t="s">
        <v>16</v>
      </c>
      <c r="F879" s="6">
        <v>4</v>
      </c>
      <c r="G879">
        <f>IF(
   OR(
     ISNUMBER(SEARCH("Combo", D879)),
     ISNUMBER(SEARCH("Set", D879)),
     ISNUMBER(SEARCH("+", D879)),
     ISNUMBER(SEARCH("Cama", D879)),
     ISNUMBER(SEARCH("Espaldar", D879)),
     ISNUMBER(SEARCH("Juego", D879)),
     ISNUMBER(SEARCH("Sofacama", D879)),
     ISNUMBER(SEARCH("Cuadro", D879))
   ),
   4,
   IFERROR(INDEX(INVENTARIO!A:H, MATCH(C879, INVENTARIO!A:A, 0), 6), 0)
)</f>
        <v>4</v>
      </c>
      <c r="H879">
        <v>1</v>
      </c>
      <c r="I879">
        <f t="shared" ref="I879:I889" si="87">+IF(H879=F879,1,0)</f>
        <v>0</v>
      </c>
    </row>
    <row r="880" spans="1:9">
      <c r="A880" s="5" t="s">
        <v>1529</v>
      </c>
      <c r="B880" s="5" t="s">
        <v>1530</v>
      </c>
      <c r="C880" s="9" t="s">
        <v>2292</v>
      </c>
      <c r="D880" s="9" t="s">
        <v>1531</v>
      </c>
      <c r="E880" s="5" t="s">
        <v>34</v>
      </c>
      <c r="F880" s="6">
        <v>0</v>
      </c>
      <c r="G880">
        <f>IF(
   OR(
     ISNUMBER(SEARCH("Combo", D880)),
     ISNUMBER(SEARCH("Set", D880)),
     ISNUMBER(SEARCH("+", D880)),
     ISNUMBER(SEARCH("Cama", D880)),
     ISNUMBER(SEARCH("Espaldar", D880)),
     ISNUMBER(SEARCH("Juego", D880)),
     ISNUMBER(SEARCH("Sofacama", D880)),
     ISNUMBER(SEARCH("Cuadro", D880))
   ),
   4,
   IFERROR(INDEX(INVENTARIO!A:H, MATCH(C880, INVENTARIO!A:A, 0), 6), 0)
)</f>
        <v>0</v>
      </c>
      <c r="H880">
        <v>4</v>
      </c>
      <c r="I880">
        <f t="shared" si="87"/>
        <v>0</v>
      </c>
    </row>
    <row r="881" spans="1:9">
      <c r="A881" s="5" t="s">
        <v>1532</v>
      </c>
      <c r="B881" s="5" t="s">
        <v>1533</v>
      </c>
      <c r="C881" s="9" t="s">
        <v>2293</v>
      </c>
      <c r="D881" s="9" t="s">
        <v>1534</v>
      </c>
      <c r="E881" s="5" t="s">
        <v>34</v>
      </c>
      <c r="F881" s="6">
        <v>0</v>
      </c>
      <c r="G881">
        <f>IF(
   OR(
     ISNUMBER(SEARCH("Combo", D881)),
     ISNUMBER(SEARCH("Set", D881)),
     ISNUMBER(SEARCH("+", D881)),
     ISNUMBER(SEARCH("Cama", D881)),
     ISNUMBER(SEARCH("Espaldar", D881)),
     ISNUMBER(SEARCH("Juego", D881)),
     ISNUMBER(SEARCH("Sofacama", D881)),
     ISNUMBER(SEARCH("Cuadro", D881))
   ),
   4,
   IFERROR(INDEX(INVENTARIO!A:H, MATCH(C881, INVENTARIO!A:A, 0), 6), 0)
)</f>
        <v>0</v>
      </c>
      <c r="H881">
        <v>4</v>
      </c>
      <c r="I881">
        <f t="shared" si="87"/>
        <v>0</v>
      </c>
    </row>
    <row r="882" spans="1:9">
      <c r="A882" s="5" t="s">
        <v>1535</v>
      </c>
      <c r="B882" s="5" t="s">
        <v>1536</v>
      </c>
      <c r="C882" s="9" t="s">
        <v>2294</v>
      </c>
      <c r="D882" s="9" t="s">
        <v>1537</v>
      </c>
      <c r="E882" s="5" t="s">
        <v>48</v>
      </c>
      <c r="F882" s="6">
        <v>0</v>
      </c>
      <c r="G882">
        <f>IF(
   OR(
     ISNUMBER(SEARCH("Combo", D882)),
     ISNUMBER(SEARCH("Set", D882)),
     ISNUMBER(SEARCH("+", D882)),
     ISNUMBER(SEARCH("Cama", D882)),
     ISNUMBER(SEARCH("Espaldar", D882)),
     ISNUMBER(SEARCH("Juego", D882)),
     ISNUMBER(SEARCH("Sofacama", D882)),
     ISNUMBER(SEARCH("Cuadro", D882))
   ),
   4,
   IFERROR(INDEX(INVENTARIO!A:H, MATCH(C882, INVENTARIO!A:A, 0), 6), 0)
)</f>
        <v>0</v>
      </c>
      <c r="H882">
        <v>4</v>
      </c>
      <c r="I882">
        <f t="shared" si="87"/>
        <v>0</v>
      </c>
    </row>
    <row r="883" spans="1:9">
      <c r="A883" s="5" t="s">
        <v>1538</v>
      </c>
      <c r="B883" s="5" t="s">
        <v>1539</v>
      </c>
      <c r="C883" s="9" t="s">
        <v>2294</v>
      </c>
      <c r="D883" s="9" t="s">
        <v>1540</v>
      </c>
      <c r="E883" s="5" t="s">
        <v>12</v>
      </c>
      <c r="F883" s="6">
        <v>0</v>
      </c>
      <c r="G883">
        <f>IF(
   OR(
     ISNUMBER(SEARCH("Combo", D883)),
     ISNUMBER(SEARCH("Set", D883)),
     ISNUMBER(SEARCH("+", D883)),
     ISNUMBER(SEARCH("Cama", D883)),
     ISNUMBER(SEARCH("Espaldar", D883)),
     ISNUMBER(SEARCH("Juego", D883)),
     ISNUMBER(SEARCH("Sofacama", D883)),
     ISNUMBER(SEARCH("Cuadro", D883))
   ),
   4,
   IFERROR(INDEX(INVENTARIO!A:H, MATCH(C883, INVENTARIO!A:A, 0), 6), 0)
)</f>
        <v>0</v>
      </c>
      <c r="H883">
        <v>4</v>
      </c>
      <c r="I883">
        <f t="shared" si="87"/>
        <v>0</v>
      </c>
    </row>
    <row r="884" spans="1:9">
      <c r="A884" s="5" t="s">
        <v>2559</v>
      </c>
      <c r="B884" s="5" t="s">
        <v>2560</v>
      </c>
      <c r="C884" s="9" t="s">
        <v>2561</v>
      </c>
      <c r="D884" s="9" t="s">
        <v>2562</v>
      </c>
      <c r="E884" s="5" t="s">
        <v>34</v>
      </c>
      <c r="F884" s="6">
        <v>1</v>
      </c>
      <c r="G884">
        <f>IF(
   OR(
     ISNUMBER(SEARCH("Combo", D884)),
     ISNUMBER(SEARCH("Set", D884)),
     ISNUMBER(SEARCH("+", D884)),
     ISNUMBER(SEARCH("Cama", D884)),
     ISNUMBER(SEARCH("Espaldar", D884)),
     ISNUMBER(SEARCH("Juego", D884)),
     ISNUMBER(SEARCH("Sofacama", D884)),
     ISNUMBER(SEARCH("Cuadro", D884))
   ),
   4,
   IFERROR(INDEX(INVENTARIO!A:H, MATCH(C884, INVENTARIO!A:A, 0), 6), 0)
)</f>
        <v>1</v>
      </c>
      <c r="H884">
        <v>1</v>
      </c>
      <c r="I884">
        <f t="shared" si="87"/>
        <v>1</v>
      </c>
    </row>
    <row r="885" spans="1:9">
      <c r="A885" s="5" t="s">
        <v>2567</v>
      </c>
      <c r="B885" s="5" t="s">
        <v>2568</v>
      </c>
      <c r="C885" s="9" t="s">
        <v>2561</v>
      </c>
      <c r="D885" s="9" t="s">
        <v>2565</v>
      </c>
      <c r="E885" s="5" t="s">
        <v>784</v>
      </c>
      <c r="F885" s="6">
        <v>1</v>
      </c>
      <c r="G885">
        <f>IF(
   OR(
     ISNUMBER(SEARCH("Combo", D885)),
     ISNUMBER(SEARCH("Set", D885)),
     ISNUMBER(SEARCH("+", D885)),
     ISNUMBER(SEARCH("Cama", D885)),
     ISNUMBER(SEARCH("Espaldar", D885)),
     ISNUMBER(SEARCH("Juego", D885)),
     ISNUMBER(SEARCH("Sofacama", D885)),
     ISNUMBER(SEARCH("Cuadro", D885))
   ),
   4,
   IFERROR(INDEX(INVENTARIO!A:H, MATCH(C885, INVENTARIO!A:A, 0), 6), 0)
)</f>
        <v>1</v>
      </c>
      <c r="H885">
        <v>1</v>
      </c>
      <c r="I885">
        <f t="shared" si="87"/>
        <v>1</v>
      </c>
    </row>
    <row r="886" spans="1:9">
      <c r="A886" s="5" t="s">
        <v>1541</v>
      </c>
      <c r="B886" s="5" t="s">
        <v>1542</v>
      </c>
      <c r="C886" s="9" t="s">
        <v>2295</v>
      </c>
      <c r="D886" s="9" t="s">
        <v>1543</v>
      </c>
      <c r="E886" s="5" t="s">
        <v>34</v>
      </c>
      <c r="F886" s="6">
        <v>0</v>
      </c>
      <c r="G886">
        <f>IF(
   OR(
     ISNUMBER(SEARCH("Combo", D886)),
     ISNUMBER(SEARCH("Set", D886)),
     ISNUMBER(SEARCH("+", D886)),
     ISNUMBER(SEARCH("Cama", D886)),
     ISNUMBER(SEARCH("Espaldar", D886)),
     ISNUMBER(SEARCH("Juego", D886)),
     ISNUMBER(SEARCH("Sofacama", D886)),
     ISNUMBER(SEARCH("Cuadro", D886))
   ),
   4,
   IFERROR(INDEX(INVENTARIO!A:H, MATCH(C886, INVENTARIO!A:A, 0), 6), 0)
)</f>
        <v>0</v>
      </c>
      <c r="H886">
        <v>4</v>
      </c>
      <c r="I886">
        <f t="shared" si="87"/>
        <v>0</v>
      </c>
    </row>
    <row r="887" spans="1:9">
      <c r="A887" s="5" t="s">
        <v>1544</v>
      </c>
      <c r="B887" s="5" t="s">
        <v>1545</v>
      </c>
      <c r="C887" s="9" t="s">
        <v>2295</v>
      </c>
      <c r="D887" s="9" t="s">
        <v>1546</v>
      </c>
      <c r="E887" s="5" t="s">
        <v>784</v>
      </c>
      <c r="F887" s="6">
        <v>0</v>
      </c>
      <c r="G887">
        <f>IF(
   OR(
     ISNUMBER(SEARCH("Combo", D887)),
     ISNUMBER(SEARCH("Set", D887)),
     ISNUMBER(SEARCH("+", D887)),
     ISNUMBER(SEARCH("Cama", D887)),
     ISNUMBER(SEARCH("Espaldar", D887)),
     ISNUMBER(SEARCH("Juego", D887)),
     ISNUMBER(SEARCH("Sofacama", D887)),
     ISNUMBER(SEARCH("Cuadro", D887))
   ),
   4,
   IFERROR(INDEX(INVENTARIO!A:H, MATCH(C887, INVENTARIO!A:A, 0), 6), 0)
)</f>
        <v>0</v>
      </c>
      <c r="H887">
        <v>4</v>
      </c>
      <c r="I887">
        <f t="shared" si="87"/>
        <v>0</v>
      </c>
    </row>
    <row r="888" spans="1:9">
      <c r="A888" s="5" t="s">
        <v>1547</v>
      </c>
      <c r="B888" s="5" t="s">
        <v>1548</v>
      </c>
      <c r="C888" s="9" t="s">
        <v>2296</v>
      </c>
      <c r="D888" s="9" t="s">
        <v>1549</v>
      </c>
      <c r="E888" s="5" t="s">
        <v>34</v>
      </c>
      <c r="F888" s="6">
        <v>0</v>
      </c>
      <c r="G888">
        <f>IF(
   OR(
     ISNUMBER(SEARCH("Combo", D888)),
     ISNUMBER(SEARCH("Set", D888)),
     ISNUMBER(SEARCH("+", D888)),
     ISNUMBER(SEARCH("Cama", D888)),
     ISNUMBER(SEARCH("Espaldar", D888)),
     ISNUMBER(SEARCH("Juego", D888)),
     ISNUMBER(SEARCH("Sofacama", D888)),
     ISNUMBER(SEARCH("Cuadro", D888))
   ),
   4,
   IFERROR(INDEX(INVENTARIO!A:H, MATCH(C888, INVENTARIO!A:A, 0), 6), 0)
)</f>
        <v>0</v>
      </c>
      <c r="H888">
        <v>4</v>
      </c>
      <c r="I888">
        <f t="shared" si="87"/>
        <v>0</v>
      </c>
    </row>
    <row r="889" spans="1:9">
      <c r="A889" s="5" t="s">
        <v>1550</v>
      </c>
      <c r="B889" s="5" t="s">
        <v>1551</v>
      </c>
      <c r="C889" s="9" t="s">
        <v>2297</v>
      </c>
      <c r="D889" s="9" t="s">
        <v>1552</v>
      </c>
      <c r="E889" s="5" t="s">
        <v>12</v>
      </c>
      <c r="F889" s="6">
        <v>1</v>
      </c>
      <c r="G889">
        <f>IF(
   OR(
     ISNUMBER(SEARCH("Combo", D889)),
     ISNUMBER(SEARCH("Set", D889)),
     ISNUMBER(SEARCH("+", D889)),
     ISNUMBER(SEARCH("Cama", D889)),
     ISNUMBER(SEARCH("Espaldar", D889)),
     ISNUMBER(SEARCH("Juego", D889)),
     ISNUMBER(SEARCH("Sofacama", D889)),
     ISNUMBER(SEARCH("Cuadro", D889))
   ),
   4,
   IFERROR(INDEX(INVENTARIO!A:H, MATCH(C889, INVENTARIO!A:A, 0), 6), 0)
)</f>
        <v>1</v>
      </c>
      <c r="H889">
        <v>1</v>
      </c>
      <c r="I889">
        <f t="shared" si="87"/>
        <v>1</v>
      </c>
    </row>
    <row r="890" spans="1:9">
      <c r="A890" s="5" t="s">
        <v>1553</v>
      </c>
      <c r="B890" s="5" t="s">
        <v>1554</v>
      </c>
      <c r="C890" s="9" t="s">
        <v>2298</v>
      </c>
      <c r="D890" s="9" t="s">
        <v>1555</v>
      </c>
      <c r="E890" s="5" t="s">
        <v>38</v>
      </c>
      <c r="F890" s="6">
        <v>3</v>
      </c>
      <c r="G890">
        <f>IF(
   OR(
     ISNUMBER(SEARCH("Combo", D890)),
     ISNUMBER(SEARCH("Set", D890)),
     ISNUMBER(SEARCH("+", D890)),
     ISNUMBER(SEARCH("Cama", D890)),
     ISNUMBER(SEARCH("Espaldar", D890)),
     ISNUMBER(SEARCH("Juego", D890)),
     ISNUMBER(SEARCH("Sofacama", D890)),
     ISNUMBER(SEARCH("Cuadro", D890))
   ),
   4,
   IFERROR(INDEX(INVENTARIO!A:H, MATCH(C890, INVENTARIO!A:A, 0), 6), 0)
)</f>
        <v>3</v>
      </c>
      <c r="H890">
        <v>3</v>
      </c>
    </row>
    <row r="891" spans="1:9">
      <c r="A891" s="5" t="s">
        <v>1556</v>
      </c>
      <c r="B891" s="5"/>
      <c r="C891" s="5" t="s">
        <v>6</v>
      </c>
      <c r="D891" s="9" t="s">
        <v>1557</v>
      </c>
      <c r="E891" s="5" t="s">
        <v>16</v>
      </c>
      <c r="F891" s="8"/>
      <c r="I891">
        <f t="shared" ref="I891:I901" si="88">+IF(H891=F891,1,0)</f>
        <v>1</v>
      </c>
    </row>
    <row r="892" spans="1:9" ht="52.8">
      <c r="A892" s="5" t="s">
        <v>1556</v>
      </c>
      <c r="B892" s="5" t="s">
        <v>1558</v>
      </c>
      <c r="C892" s="9" t="s">
        <v>2299</v>
      </c>
      <c r="D892" s="7" t="str">
        <f>"     "&amp;D891</f>
        <v xml:space="preserve">     Silla Para Oficina Maxi Gerente</v>
      </c>
      <c r="E892" s="5" t="s">
        <v>12</v>
      </c>
      <c r="F892" s="6">
        <v>37</v>
      </c>
      <c r="G892">
        <f>IF(
   OR(
     ISNUMBER(SEARCH("Combo", D892)),
     ISNUMBER(SEARCH("Set", D892)),
     ISNUMBER(SEARCH("+", D892)),
     ISNUMBER(SEARCH("Cama", D892)),
     ISNUMBER(SEARCH("Espaldar", D892)),
     ISNUMBER(SEARCH("Juego", D892)),
     ISNUMBER(SEARCH("Sofacama", D892)),
     ISNUMBER(SEARCH("Cuadro", D892))
   ),
   4,
   IFERROR(INDEX(INVENTARIO!A:H, MATCH(C892, INVENTARIO!A:A, 0), 6), 0)
)</f>
        <v>37</v>
      </c>
      <c r="H892">
        <v>37</v>
      </c>
      <c r="I892">
        <f t="shared" si="88"/>
        <v>1</v>
      </c>
    </row>
    <row r="893" spans="1:9" ht="52.8">
      <c r="A893" s="5" t="s">
        <v>1556</v>
      </c>
      <c r="B893" s="5" t="s">
        <v>1559</v>
      </c>
      <c r="C893" s="9" t="s">
        <v>2300</v>
      </c>
      <c r="D893" s="7" t="str">
        <f>"     "&amp;D891</f>
        <v xml:space="preserve">     Silla Para Oficina Maxi Gerente</v>
      </c>
      <c r="E893" s="5" t="s">
        <v>48</v>
      </c>
      <c r="F893" s="6">
        <v>2</v>
      </c>
      <c r="G893">
        <f>IF(
   OR(
     ISNUMBER(SEARCH("Combo", D893)),
     ISNUMBER(SEARCH("Set", D893)),
     ISNUMBER(SEARCH("+", D893)),
     ISNUMBER(SEARCH("Cama", D893)),
     ISNUMBER(SEARCH("Espaldar", D893)),
     ISNUMBER(SEARCH("Juego", D893)),
     ISNUMBER(SEARCH("Sofacama", D893)),
     ISNUMBER(SEARCH("Cuadro", D893))
   ),
   4,
   IFERROR(INDEX(INVENTARIO!A:H, MATCH(C893, INVENTARIO!A:A, 0), 6), 0)
)</f>
        <v>2</v>
      </c>
      <c r="H893">
        <v>2</v>
      </c>
      <c r="I893">
        <f t="shared" si="88"/>
        <v>1</v>
      </c>
    </row>
    <row r="894" spans="1:9">
      <c r="A894" s="5" t="s">
        <v>1560</v>
      </c>
      <c r="B894" s="5" t="s">
        <v>1561</v>
      </c>
      <c r="C894" s="9" t="s">
        <v>2301</v>
      </c>
      <c r="D894" s="9" t="s">
        <v>1562</v>
      </c>
      <c r="E894" s="5" t="s">
        <v>12</v>
      </c>
      <c r="F894" s="6">
        <v>0</v>
      </c>
      <c r="G894">
        <f>IF(
   OR(
     ISNUMBER(SEARCH("Combo", D894)),
     ISNUMBER(SEARCH("Set", D894)),
     ISNUMBER(SEARCH("+", D894)),
     ISNUMBER(SEARCH("Cama", D894)),
     ISNUMBER(SEARCH("Espaldar", D894)),
     ISNUMBER(SEARCH("Juego", D894)),
     ISNUMBER(SEARCH("Sofacama", D894)),
     ISNUMBER(SEARCH("Cuadro", D894))
   ),
   4,
   IFERROR(INDEX(INVENTARIO!A:H, MATCH(C894, INVENTARIO!A:A, 0), 6), 0)
)</f>
        <v>0</v>
      </c>
      <c r="H894">
        <v>4</v>
      </c>
      <c r="I894">
        <f t="shared" si="88"/>
        <v>0</v>
      </c>
    </row>
    <row r="895" spans="1:9">
      <c r="A895" s="5" t="s">
        <v>1563</v>
      </c>
      <c r="B895" s="5"/>
      <c r="C895" s="5" t="s">
        <v>6</v>
      </c>
      <c r="D895" s="9" t="s">
        <v>1564</v>
      </c>
      <c r="E895" s="5" t="s">
        <v>16</v>
      </c>
      <c r="F895" s="8"/>
      <c r="I895">
        <f t="shared" si="88"/>
        <v>1</v>
      </c>
    </row>
    <row r="896" spans="1:9" ht="66">
      <c r="A896" s="5" t="s">
        <v>1563</v>
      </c>
      <c r="B896" s="5" t="s">
        <v>1565</v>
      </c>
      <c r="C896" s="9" t="s">
        <v>2302</v>
      </c>
      <c r="D896" s="7" t="str">
        <f>"     "&amp;D895</f>
        <v xml:space="preserve">     Cuadros Decorativos Diseño Animales 1,20x5x90</v>
      </c>
      <c r="E896" s="5" t="s">
        <v>1566</v>
      </c>
      <c r="F896" s="6">
        <v>4</v>
      </c>
      <c r="G896">
        <f>IF(
   OR(
     ISNUMBER(SEARCH("Combo", D896)),
     ISNUMBER(SEARCH("Set", D896)),
     ISNUMBER(SEARCH("+", D896)),
     ISNUMBER(SEARCH("Cama", D896)),
     ISNUMBER(SEARCH("Espaldar", D896)),
     ISNUMBER(SEARCH("Juego", D896)),
     ISNUMBER(SEARCH("Sofacama", D896)),
     ISNUMBER(SEARCH("Cuadro", D896))
   ),
   4,
   IFERROR(INDEX(INVENTARIO!A:H, MATCH(C896, INVENTARIO!A:A, 0), 6), 0)
)</f>
        <v>4</v>
      </c>
      <c r="H896">
        <v>1</v>
      </c>
      <c r="I896">
        <f t="shared" si="88"/>
        <v>0</v>
      </c>
    </row>
    <row r="897" spans="1:9" ht="66">
      <c r="A897" s="5" t="s">
        <v>1563</v>
      </c>
      <c r="B897" s="5" t="s">
        <v>1567</v>
      </c>
      <c r="C897" s="9" t="s">
        <v>2303</v>
      </c>
      <c r="D897" s="7" t="str">
        <f>"     "&amp;D895</f>
        <v xml:space="preserve">     Cuadros Decorativos Diseño Animales 1,20x5x90</v>
      </c>
      <c r="E897" s="5" t="s">
        <v>1568</v>
      </c>
      <c r="F897" s="6">
        <v>4</v>
      </c>
      <c r="G897">
        <f>IF(
   OR(
     ISNUMBER(SEARCH("Combo", D897)),
     ISNUMBER(SEARCH("Set", D897)),
     ISNUMBER(SEARCH("+", D897)),
     ISNUMBER(SEARCH("Cama", D897)),
     ISNUMBER(SEARCH("Espaldar", D897)),
     ISNUMBER(SEARCH("Juego", D897)),
     ISNUMBER(SEARCH("Sofacama", D897)),
     ISNUMBER(SEARCH("Cuadro", D897))
   ),
   4,
   IFERROR(INDEX(INVENTARIO!A:H, MATCH(C897, INVENTARIO!A:A, 0), 6), 0)
)</f>
        <v>4</v>
      </c>
      <c r="H897">
        <v>4</v>
      </c>
      <c r="I897">
        <f t="shared" si="88"/>
        <v>1</v>
      </c>
    </row>
    <row r="898" spans="1:9" ht="66">
      <c r="A898" s="5" t="s">
        <v>1563</v>
      </c>
      <c r="B898" s="5" t="s">
        <v>1569</v>
      </c>
      <c r="C898" s="9" t="s">
        <v>2304</v>
      </c>
      <c r="D898" s="7" t="str">
        <f>"     "&amp;D895</f>
        <v xml:space="preserve">     Cuadros Decorativos Diseño Animales 1,20x5x90</v>
      </c>
      <c r="E898" s="5" t="s">
        <v>1570</v>
      </c>
      <c r="F898" s="6">
        <v>4</v>
      </c>
      <c r="G898">
        <f>IF(
   OR(
     ISNUMBER(SEARCH("Combo", D898)),
     ISNUMBER(SEARCH("Set", D898)),
     ISNUMBER(SEARCH("+", D898)),
     ISNUMBER(SEARCH("Cama", D898)),
     ISNUMBER(SEARCH("Espaldar", D898)),
     ISNUMBER(SEARCH("Juego", D898)),
     ISNUMBER(SEARCH("Sofacama", D898)),
     ISNUMBER(SEARCH("Cuadro", D898))
   ),
   4,
   IFERROR(INDEX(INVENTARIO!A:H, MATCH(C898, INVENTARIO!A:A, 0), 6), 0)
)</f>
        <v>4</v>
      </c>
      <c r="H898">
        <v>4</v>
      </c>
      <c r="I898">
        <f t="shared" si="88"/>
        <v>1</v>
      </c>
    </row>
    <row r="899" spans="1:9" ht="66">
      <c r="A899" s="5" t="s">
        <v>1563</v>
      </c>
      <c r="B899" s="5" t="s">
        <v>1571</v>
      </c>
      <c r="C899" s="9" t="s">
        <v>2305</v>
      </c>
      <c r="D899" s="7" t="str">
        <f>"     "&amp;D895</f>
        <v xml:space="preserve">     Cuadros Decorativos Diseño Animales 1,20x5x90</v>
      </c>
      <c r="E899" s="5" t="s">
        <v>1572</v>
      </c>
      <c r="F899" s="6">
        <v>4</v>
      </c>
      <c r="G899">
        <f>IF(
   OR(
     ISNUMBER(SEARCH("Combo", D899)),
     ISNUMBER(SEARCH("Set", D899)),
     ISNUMBER(SEARCH("+", D899)),
     ISNUMBER(SEARCH("Cama", D899)),
     ISNUMBER(SEARCH("Espaldar", D899)),
     ISNUMBER(SEARCH("Juego", D899)),
     ISNUMBER(SEARCH("Sofacama", D899)),
     ISNUMBER(SEARCH("Cuadro", D899))
   ),
   4,
   IFERROR(INDEX(INVENTARIO!A:H, MATCH(C899, INVENTARIO!A:A, 0), 6), 0)
)</f>
        <v>4</v>
      </c>
      <c r="H899">
        <v>4</v>
      </c>
      <c r="I899">
        <f t="shared" si="88"/>
        <v>1</v>
      </c>
    </row>
    <row r="900" spans="1:9" ht="66">
      <c r="A900" s="5" t="s">
        <v>1563</v>
      </c>
      <c r="B900" s="5" t="s">
        <v>1573</v>
      </c>
      <c r="C900" s="9" t="s">
        <v>2306</v>
      </c>
      <c r="D900" s="7" t="str">
        <f>"     "&amp;D895</f>
        <v xml:space="preserve">     Cuadros Decorativos Diseño Animales 1,20x5x90</v>
      </c>
      <c r="E900" s="5" t="s">
        <v>1574</v>
      </c>
      <c r="F900" s="6">
        <v>4</v>
      </c>
      <c r="G900">
        <f>IF(
   OR(
     ISNUMBER(SEARCH("Combo", D900)),
     ISNUMBER(SEARCH("Set", D900)),
     ISNUMBER(SEARCH("+", D900)),
     ISNUMBER(SEARCH("Cama", D900)),
     ISNUMBER(SEARCH("Espaldar", D900)),
     ISNUMBER(SEARCH("Juego", D900)),
     ISNUMBER(SEARCH("Sofacama", D900)),
     ISNUMBER(SEARCH("Cuadro", D900))
   ),
   4,
   IFERROR(INDEX(INVENTARIO!A:H, MATCH(C900, INVENTARIO!A:A, 0), 6), 0)
)</f>
        <v>4</v>
      </c>
      <c r="H900">
        <v>0</v>
      </c>
      <c r="I900">
        <f t="shared" si="88"/>
        <v>0</v>
      </c>
    </row>
    <row r="901" spans="1:9">
      <c r="A901" s="5" t="s">
        <v>1575</v>
      </c>
      <c r="B901" s="5"/>
      <c r="C901" s="5" t="s">
        <v>6</v>
      </c>
      <c r="D901" s="9" t="s">
        <v>1576</v>
      </c>
      <c r="E901" s="5" t="s">
        <v>16</v>
      </c>
      <c r="F901" s="8"/>
      <c r="I901">
        <f t="shared" si="88"/>
        <v>1</v>
      </c>
    </row>
    <row r="902" spans="1:9" ht="66">
      <c r="A902" s="5" t="s">
        <v>1575</v>
      </c>
      <c r="B902" s="5" t="s">
        <v>1577</v>
      </c>
      <c r="C902" s="9" t="s">
        <v>2307</v>
      </c>
      <c r="D902" s="7" t="str">
        <f>"     "&amp;D901</f>
        <v xml:space="preserve">     Cuadros Decorativos Diseño Animales 70x50x5cm</v>
      </c>
      <c r="E902" s="5" t="s">
        <v>1566</v>
      </c>
      <c r="F902" s="6">
        <v>4</v>
      </c>
      <c r="G902">
        <f>IF(
   OR(
     ISNUMBER(SEARCH("Combo", D902)),
     ISNUMBER(SEARCH("Set", D902)),
     ISNUMBER(SEARCH("+", D902)),
     ISNUMBER(SEARCH("Cama", D902)),
     ISNUMBER(SEARCH("Espaldar", D902)),
     ISNUMBER(SEARCH("Juego", D902)),
     ISNUMBER(SEARCH("Sofacama", D902)),
     ISNUMBER(SEARCH("Cuadro", D902))
   ),
   4,
   IFERROR(INDEX(INVENTARIO!A:H, MATCH(C902, INVENTARIO!A:A, 0), 6), 0)
)</f>
        <v>4</v>
      </c>
      <c r="H902">
        <v>3</v>
      </c>
    </row>
    <row r="903" spans="1:9" ht="66">
      <c r="A903" s="5" t="s">
        <v>1575</v>
      </c>
      <c r="B903" s="5" t="s">
        <v>1578</v>
      </c>
      <c r="C903" s="9" t="s">
        <v>2308</v>
      </c>
      <c r="D903" s="7" t="str">
        <f>"     "&amp;D901</f>
        <v xml:space="preserve">     Cuadros Decorativos Diseño Animales 70x50x5cm</v>
      </c>
      <c r="E903" s="5" t="s">
        <v>1568</v>
      </c>
      <c r="F903" s="6">
        <v>4</v>
      </c>
      <c r="G903">
        <f>IF(
   OR(
     ISNUMBER(SEARCH("Combo", D903)),
     ISNUMBER(SEARCH("Set", D903)),
     ISNUMBER(SEARCH("+", D903)),
     ISNUMBER(SEARCH("Cama", D903)),
     ISNUMBER(SEARCH("Espaldar", D903)),
     ISNUMBER(SEARCH("Juego", D903)),
     ISNUMBER(SEARCH("Sofacama", D903)),
     ISNUMBER(SEARCH("Cuadro", D903))
   ),
   4,
   IFERROR(INDEX(INVENTARIO!A:H, MATCH(C903, INVENTARIO!A:A, 0), 6), 0)
)</f>
        <v>4</v>
      </c>
      <c r="H903">
        <v>4</v>
      </c>
      <c r="I903">
        <f t="shared" ref="I903:I904" si="89">+IF(H903=F903,1,0)</f>
        <v>1</v>
      </c>
    </row>
    <row r="904" spans="1:9" ht="66">
      <c r="A904" s="5" t="s">
        <v>1575</v>
      </c>
      <c r="B904" s="5" t="s">
        <v>1579</v>
      </c>
      <c r="C904" s="9" t="s">
        <v>2309</v>
      </c>
      <c r="D904" s="7" t="str">
        <f>"     "&amp;D901</f>
        <v xml:space="preserve">     Cuadros Decorativos Diseño Animales 70x50x5cm</v>
      </c>
      <c r="E904" s="5" t="s">
        <v>1570</v>
      </c>
      <c r="F904" s="6">
        <v>4</v>
      </c>
      <c r="G904">
        <f>IF(
   OR(
     ISNUMBER(SEARCH("Combo", D904)),
     ISNUMBER(SEARCH("Set", D904)),
     ISNUMBER(SEARCH("+", D904)),
     ISNUMBER(SEARCH("Cama", D904)),
     ISNUMBER(SEARCH("Espaldar", D904)),
     ISNUMBER(SEARCH("Juego", D904)),
     ISNUMBER(SEARCH("Sofacama", D904)),
     ISNUMBER(SEARCH("Cuadro", D904))
   ),
   4,
   IFERROR(INDEX(INVENTARIO!A:H, MATCH(C904, INVENTARIO!A:A, 0), 6), 0)
)</f>
        <v>4</v>
      </c>
      <c r="H904">
        <v>4</v>
      </c>
      <c r="I904">
        <f t="shared" si="89"/>
        <v>1</v>
      </c>
    </row>
    <row r="905" spans="1:9" ht="66">
      <c r="A905" s="5" t="s">
        <v>1575</v>
      </c>
      <c r="B905" s="5" t="s">
        <v>1580</v>
      </c>
      <c r="C905" s="9" t="s">
        <v>2310</v>
      </c>
      <c r="D905" s="7" t="str">
        <f>"     "&amp;D901</f>
        <v xml:space="preserve">     Cuadros Decorativos Diseño Animales 70x50x5cm</v>
      </c>
      <c r="E905" s="5" t="s">
        <v>1572</v>
      </c>
      <c r="F905" s="6">
        <v>4</v>
      </c>
      <c r="G905">
        <f>IF(
   OR(
     ISNUMBER(SEARCH("Combo", D905)),
     ISNUMBER(SEARCH("Set", D905)),
     ISNUMBER(SEARCH("+", D905)),
     ISNUMBER(SEARCH("Cama", D905)),
     ISNUMBER(SEARCH("Espaldar", D905)),
     ISNUMBER(SEARCH("Juego", D905)),
     ISNUMBER(SEARCH("Sofacama", D905)),
     ISNUMBER(SEARCH("Cuadro", D905))
   ),
   4,
   IFERROR(INDEX(INVENTARIO!A:H, MATCH(C905, INVENTARIO!A:A, 0), 6), 0)
)</f>
        <v>4</v>
      </c>
      <c r="H905">
        <v>4</v>
      </c>
    </row>
    <row r="906" spans="1:9" ht="66">
      <c r="A906" s="5" t="s">
        <v>1575</v>
      </c>
      <c r="B906" s="5" t="s">
        <v>1581</v>
      </c>
      <c r="C906" s="9" t="s">
        <v>2311</v>
      </c>
      <c r="D906" s="7" t="str">
        <f>"     "&amp;D901</f>
        <v xml:space="preserve">     Cuadros Decorativos Diseño Animales 70x50x5cm</v>
      </c>
      <c r="E906" s="5" t="s">
        <v>1574</v>
      </c>
      <c r="F906" s="6">
        <v>4</v>
      </c>
      <c r="G906">
        <f>IF(
   OR(
     ISNUMBER(SEARCH("Combo", D906)),
     ISNUMBER(SEARCH("Set", D906)),
     ISNUMBER(SEARCH("+", D906)),
     ISNUMBER(SEARCH("Cama", D906)),
     ISNUMBER(SEARCH("Espaldar", D906)),
     ISNUMBER(SEARCH("Juego", D906)),
     ISNUMBER(SEARCH("Sofacama", D906)),
     ISNUMBER(SEARCH("Cuadro", D906))
   ),
   4,
   IFERROR(INDEX(INVENTARIO!A:H, MATCH(C906, INVENTARIO!A:A, 0), 6), 0)
)</f>
        <v>4</v>
      </c>
      <c r="H906">
        <v>4</v>
      </c>
      <c r="I906">
        <f t="shared" ref="I906:I916" si="90">+IF(H906=F906,1,0)</f>
        <v>1</v>
      </c>
    </row>
    <row r="907" spans="1:9" ht="66">
      <c r="A907" s="5" t="s">
        <v>1575</v>
      </c>
      <c r="B907" s="5" t="s">
        <v>1582</v>
      </c>
      <c r="C907" s="9" t="s">
        <v>2312</v>
      </c>
      <c r="D907" s="7" t="str">
        <f>"     "&amp;D901</f>
        <v xml:space="preserve">     Cuadros Decorativos Diseño Animales 70x50x5cm</v>
      </c>
      <c r="E907" s="5" t="s">
        <v>1583</v>
      </c>
      <c r="F907" s="6">
        <v>4</v>
      </c>
      <c r="G907">
        <f>IF(
   OR(
     ISNUMBER(SEARCH("Combo", D907)),
     ISNUMBER(SEARCH("Set", D907)),
     ISNUMBER(SEARCH("+", D907)),
     ISNUMBER(SEARCH("Cama", D907)),
     ISNUMBER(SEARCH("Espaldar", D907)),
     ISNUMBER(SEARCH("Juego", D907)),
     ISNUMBER(SEARCH("Sofacama", D907)),
     ISNUMBER(SEARCH("Cuadro", D907))
   ),
   4,
   IFERROR(INDEX(INVENTARIO!A:H, MATCH(C907, INVENTARIO!A:A, 0), 6), 0)
)</f>
        <v>4</v>
      </c>
      <c r="H907">
        <v>4</v>
      </c>
      <c r="I907">
        <f t="shared" si="90"/>
        <v>1</v>
      </c>
    </row>
    <row r="908" spans="1:9" ht="66">
      <c r="A908" s="5" t="s">
        <v>1575</v>
      </c>
      <c r="B908" s="5" t="s">
        <v>1584</v>
      </c>
      <c r="C908" s="9" t="s">
        <v>2313</v>
      </c>
      <c r="D908" s="7" t="str">
        <f>"     "&amp;D901</f>
        <v xml:space="preserve">     Cuadros Decorativos Diseño Animales 70x50x5cm</v>
      </c>
      <c r="E908" s="5" t="s">
        <v>1585</v>
      </c>
      <c r="F908" s="6">
        <v>4</v>
      </c>
      <c r="G908">
        <f>IF(
   OR(
     ISNUMBER(SEARCH("Combo", D908)),
     ISNUMBER(SEARCH("Set", D908)),
     ISNUMBER(SEARCH("+", D908)),
     ISNUMBER(SEARCH("Cama", D908)),
     ISNUMBER(SEARCH("Espaldar", D908)),
     ISNUMBER(SEARCH("Juego", D908)),
     ISNUMBER(SEARCH("Sofacama", D908)),
     ISNUMBER(SEARCH("Cuadro", D908))
   ),
   4,
   IFERROR(INDEX(INVENTARIO!A:H, MATCH(C908, INVENTARIO!A:A, 0), 6), 0)
)</f>
        <v>4</v>
      </c>
      <c r="H908">
        <v>4</v>
      </c>
      <c r="I908">
        <f t="shared" si="90"/>
        <v>1</v>
      </c>
    </row>
    <row r="909" spans="1:9" ht="66">
      <c r="A909" s="5" t="s">
        <v>1575</v>
      </c>
      <c r="B909" s="5" t="s">
        <v>1586</v>
      </c>
      <c r="C909" s="9" t="s">
        <v>2314</v>
      </c>
      <c r="D909" s="7" t="str">
        <f>"     "&amp;D901</f>
        <v xml:space="preserve">     Cuadros Decorativos Diseño Animales 70x50x5cm</v>
      </c>
      <c r="E909" s="5" t="s">
        <v>1587</v>
      </c>
      <c r="F909" s="6">
        <v>4</v>
      </c>
      <c r="G909">
        <f>IF(
   OR(
     ISNUMBER(SEARCH("Combo", D909)),
     ISNUMBER(SEARCH("Set", D909)),
     ISNUMBER(SEARCH("+", D909)),
     ISNUMBER(SEARCH("Cama", D909)),
     ISNUMBER(SEARCH("Espaldar", D909)),
     ISNUMBER(SEARCH("Juego", D909)),
     ISNUMBER(SEARCH("Sofacama", D909)),
     ISNUMBER(SEARCH("Cuadro", D909))
   ),
   4,
   IFERROR(INDEX(INVENTARIO!A:H, MATCH(C909, INVENTARIO!A:A, 0), 6), 0)
)</f>
        <v>4</v>
      </c>
      <c r="H909">
        <v>4</v>
      </c>
      <c r="I909">
        <f t="shared" si="90"/>
        <v>1</v>
      </c>
    </row>
    <row r="910" spans="1:9" ht="66">
      <c r="A910" s="5" t="s">
        <v>1575</v>
      </c>
      <c r="B910" s="5" t="s">
        <v>1588</v>
      </c>
      <c r="C910" s="9" t="s">
        <v>2315</v>
      </c>
      <c r="D910" s="7" t="str">
        <f>"     "&amp;D901</f>
        <v xml:space="preserve">     Cuadros Decorativos Diseño Animales 70x50x5cm</v>
      </c>
      <c r="E910" s="5" t="s">
        <v>1589</v>
      </c>
      <c r="F910" s="6">
        <v>4</v>
      </c>
      <c r="G910">
        <f>IF(
   OR(
     ISNUMBER(SEARCH("Combo", D910)),
     ISNUMBER(SEARCH("Set", D910)),
     ISNUMBER(SEARCH("+", D910)),
     ISNUMBER(SEARCH("Cama", D910)),
     ISNUMBER(SEARCH("Espaldar", D910)),
     ISNUMBER(SEARCH("Juego", D910)),
     ISNUMBER(SEARCH("Sofacama", D910)),
     ISNUMBER(SEARCH("Cuadro", D910))
   ),
   4,
   IFERROR(INDEX(INVENTARIO!A:H, MATCH(C910, INVENTARIO!A:A, 0), 6), 0)
)</f>
        <v>4</v>
      </c>
      <c r="H910">
        <v>4</v>
      </c>
      <c r="I910">
        <f t="shared" si="90"/>
        <v>1</v>
      </c>
    </row>
    <row r="911" spans="1:9" ht="66">
      <c r="A911" s="5" t="s">
        <v>1575</v>
      </c>
      <c r="B911" s="5" t="s">
        <v>1590</v>
      </c>
      <c r="C911" s="9" t="s">
        <v>2316</v>
      </c>
      <c r="D911" s="7" t="str">
        <f>"     "&amp;D901</f>
        <v xml:space="preserve">     Cuadros Decorativos Diseño Animales 70x50x5cm</v>
      </c>
      <c r="E911" s="5" t="s">
        <v>1591</v>
      </c>
      <c r="F911" s="6">
        <v>4</v>
      </c>
      <c r="G911">
        <f>IF(
   OR(
     ISNUMBER(SEARCH("Combo", D911)),
     ISNUMBER(SEARCH("Set", D911)),
     ISNUMBER(SEARCH("+", D911)),
     ISNUMBER(SEARCH("Cama", D911)),
     ISNUMBER(SEARCH("Espaldar", D911)),
     ISNUMBER(SEARCH("Juego", D911)),
     ISNUMBER(SEARCH("Sofacama", D911)),
     ISNUMBER(SEARCH("Cuadro", D911))
   ),
   4,
   IFERROR(INDEX(INVENTARIO!A:H, MATCH(C911, INVENTARIO!A:A, 0), 6), 0)
)</f>
        <v>4</v>
      </c>
      <c r="H911">
        <v>4</v>
      </c>
      <c r="I911">
        <f t="shared" si="90"/>
        <v>1</v>
      </c>
    </row>
    <row r="912" spans="1:9" ht="66">
      <c r="A912" s="5" t="s">
        <v>1575</v>
      </c>
      <c r="B912" s="5" t="s">
        <v>1592</v>
      </c>
      <c r="C912" s="9" t="s">
        <v>2317</v>
      </c>
      <c r="D912" s="7" t="str">
        <f>"     "&amp;D901</f>
        <v xml:space="preserve">     Cuadros Decorativos Diseño Animales 70x50x5cm</v>
      </c>
      <c r="E912" s="5" t="s">
        <v>1593</v>
      </c>
      <c r="F912" s="6">
        <v>4</v>
      </c>
      <c r="G912">
        <f>IF(
   OR(
     ISNUMBER(SEARCH("Combo", D912)),
     ISNUMBER(SEARCH("Set", D912)),
     ISNUMBER(SEARCH("+", D912)),
     ISNUMBER(SEARCH("Cama", D912)),
     ISNUMBER(SEARCH("Espaldar", D912)),
     ISNUMBER(SEARCH("Juego", D912)),
     ISNUMBER(SEARCH("Sofacama", D912)),
     ISNUMBER(SEARCH("Cuadro", D912))
   ),
   4,
   IFERROR(INDEX(INVENTARIO!A:H, MATCH(C912, INVENTARIO!A:A, 0), 6), 0)
)</f>
        <v>4</v>
      </c>
      <c r="H912">
        <v>4</v>
      </c>
      <c r="I912">
        <f t="shared" si="90"/>
        <v>1</v>
      </c>
    </row>
    <row r="913" spans="1:9">
      <c r="A913" s="5" t="s">
        <v>1594</v>
      </c>
      <c r="B913" s="5"/>
      <c r="C913" s="5" t="s">
        <v>6</v>
      </c>
      <c r="D913" s="9" t="s">
        <v>1595</v>
      </c>
      <c r="E913" s="5" t="s">
        <v>16</v>
      </c>
      <c r="F913" s="8"/>
      <c r="I913">
        <f t="shared" si="90"/>
        <v>1</v>
      </c>
    </row>
    <row r="914" spans="1:9" ht="66">
      <c r="A914" s="5" t="s">
        <v>1594</v>
      </c>
      <c r="B914" s="5" t="s">
        <v>1596</v>
      </c>
      <c r="C914" s="9" t="s">
        <v>2318</v>
      </c>
      <c r="D914" s="7" t="str">
        <f>"     "&amp;D913</f>
        <v xml:space="preserve">     Cuadros Decorativos Diseño Animales 1,20x5x1,80</v>
      </c>
      <c r="E914" s="5" t="s">
        <v>1570</v>
      </c>
      <c r="F914" s="6">
        <v>4</v>
      </c>
      <c r="G914">
        <f>IF(
   OR(
     ISNUMBER(SEARCH("Combo", D914)),
     ISNUMBER(SEARCH("Set", D914)),
     ISNUMBER(SEARCH("+", D914)),
     ISNUMBER(SEARCH("Cama", D914)),
     ISNUMBER(SEARCH("Espaldar", D914)),
     ISNUMBER(SEARCH("Juego", D914)),
     ISNUMBER(SEARCH("Sofacama", D914)),
     ISNUMBER(SEARCH("Cuadro", D914))
   ),
   4,
   IFERROR(INDEX(INVENTARIO!A:H, MATCH(C914, INVENTARIO!A:A, 0), 6), 0)
)</f>
        <v>4</v>
      </c>
      <c r="H914">
        <v>4</v>
      </c>
      <c r="I914">
        <f t="shared" si="90"/>
        <v>1</v>
      </c>
    </row>
    <row r="915" spans="1:9" ht="66">
      <c r="A915" s="5" t="s">
        <v>1594</v>
      </c>
      <c r="B915" s="5" t="s">
        <v>1597</v>
      </c>
      <c r="C915" s="9" t="s">
        <v>2319</v>
      </c>
      <c r="D915" s="7" t="str">
        <f>"     "&amp;D913</f>
        <v xml:space="preserve">     Cuadros Decorativos Diseño Animales 1,20x5x1,80</v>
      </c>
      <c r="E915" s="5" t="s">
        <v>1568</v>
      </c>
      <c r="F915" s="6">
        <v>4</v>
      </c>
      <c r="G915">
        <f>IF(
   OR(
     ISNUMBER(SEARCH("Combo", D915)),
     ISNUMBER(SEARCH("Set", D915)),
     ISNUMBER(SEARCH("+", D915)),
     ISNUMBER(SEARCH("Cama", D915)),
     ISNUMBER(SEARCH("Espaldar", D915)),
     ISNUMBER(SEARCH("Juego", D915)),
     ISNUMBER(SEARCH("Sofacama", D915)),
     ISNUMBER(SEARCH("Cuadro", D915))
   ),
   4,
   IFERROR(INDEX(INVENTARIO!A:H, MATCH(C915, INVENTARIO!A:A, 0), 6), 0)
)</f>
        <v>4</v>
      </c>
      <c r="H915">
        <v>0</v>
      </c>
      <c r="I915">
        <f t="shared" si="90"/>
        <v>0</v>
      </c>
    </row>
    <row r="916" spans="1:9" ht="66">
      <c r="A916" s="5" t="s">
        <v>1594</v>
      </c>
      <c r="B916" s="5" t="s">
        <v>1598</v>
      </c>
      <c r="C916" s="9" t="s">
        <v>2320</v>
      </c>
      <c r="D916" s="7" t="str">
        <f>"     "&amp;D913</f>
        <v xml:space="preserve">     Cuadros Decorativos Diseño Animales 1,20x5x1,80</v>
      </c>
      <c r="E916" s="5" t="s">
        <v>1566</v>
      </c>
      <c r="F916" s="6">
        <v>4</v>
      </c>
      <c r="G916">
        <f>IF(
   OR(
     ISNUMBER(SEARCH("Combo", D916)),
     ISNUMBER(SEARCH("Set", D916)),
     ISNUMBER(SEARCH("+", D916)),
     ISNUMBER(SEARCH("Cama", D916)),
     ISNUMBER(SEARCH("Espaldar", D916)),
     ISNUMBER(SEARCH("Juego", D916)),
     ISNUMBER(SEARCH("Sofacama", D916)),
     ISNUMBER(SEARCH("Cuadro", D916))
   ),
   4,
   IFERROR(INDEX(INVENTARIO!A:H, MATCH(C916, INVENTARIO!A:A, 0), 6), 0)
)</f>
        <v>4</v>
      </c>
      <c r="H916">
        <v>0</v>
      </c>
      <c r="I916">
        <f t="shared" si="90"/>
        <v>0</v>
      </c>
    </row>
    <row r="917" spans="1:9" ht="66">
      <c r="A917" s="5" t="s">
        <v>1594</v>
      </c>
      <c r="B917" s="5" t="s">
        <v>1599</v>
      </c>
      <c r="C917" s="9" t="s">
        <v>2321</v>
      </c>
      <c r="D917" s="7" t="str">
        <f>"     "&amp;D913</f>
        <v xml:space="preserve">     Cuadros Decorativos Diseño Animales 1,20x5x1,80</v>
      </c>
      <c r="E917" s="5" t="s">
        <v>1572</v>
      </c>
      <c r="F917" s="6">
        <v>4</v>
      </c>
      <c r="G917">
        <f>IF(
   OR(
     ISNUMBER(SEARCH("Combo", D917)),
     ISNUMBER(SEARCH("Set", D917)),
     ISNUMBER(SEARCH("+", D917)),
     ISNUMBER(SEARCH("Cama", D917)),
     ISNUMBER(SEARCH("Espaldar", D917)),
     ISNUMBER(SEARCH("Juego", D917)),
     ISNUMBER(SEARCH("Sofacama", D917)),
     ISNUMBER(SEARCH("Cuadro", D917))
   ),
   4,
   IFERROR(INDEX(INVENTARIO!A:H, MATCH(C917, INVENTARIO!A:A, 0), 6), 0)
)</f>
        <v>4</v>
      </c>
      <c r="H917">
        <v>4</v>
      </c>
    </row>
    <row r="918" spans="1:9" ht="66">
      <c r="A918" s="5" t="s">
        <v>1594</v>
      </c>
      <c r="B918" s="5" t="s">
        <v>1600</v>
      </c>
      <c r="C918" s="9" t="s">
        <v>2322</v>
      </c>
      <c r="D918" s="7" t="str">
        <f>"     "&amp;D913</f>
        <v xml:space="preserve">     Cuadros Decorativos Diseño Animales 1,20x5x1,80</v>
      </c>
      <c r="E918" s="5" t="s">
        <v>1574</v>
      </c>
      <c r="F918" s="6">
        <v>4</v>
      </c>
      <c r="G918">
        <f>IF(
   OR(
     ISNUMBER(SEARCH("Combo", D918)),
     ISNUMBER(SEARCH("Set", D918)),
     ISNUMBER(SEARCH("+", D918)),
     ISNUMBER(SEARCH("Cama", D918)),
     ISNUMBER(SEARCH("Espaldar", D918)),
     ISNUMBER(SEARCH("Juego", D918)),
     ISNUMBER(SEARCH("Sofacama", D918)),
     ISNUMBER(SEARCH("Cuadro", D918))
   ),
   4,
   IFERROR(INDEX(INVENTARIO!A:H, MATCH(C918, INVENTARIO!A:A, 0), 6), 0)
)</f>
        <v>4</v>
      </c>
      <c r="H918">
        <v>4</v>
      </c>
      <c r="I918">
        <f t="shared" ref="I918:I922" si="91">+IF(H918=F918,1,0)</f>
        <v>1</v>
      </c>
    </row>
    <row r="919" spans="1:9" ht="66">
      <c r="A919" s="5" t="s">
        <v>1594</v>
      </c>
      <c r="B919" s="5" t="s">
        <v>1601</v>
      </c>
      <c r="C919" s="9" t="s">
        <v>2323</v>
      </c>
      <c r="D919" s="7" t="str">
        <f>"     "&amp;D913</f>
        <v xml:space="preserve">     Cuadros Decorativos Diseño Animales 1,20x5x1,80</v>
      </c>
      <c r="E919" s="5" t="s">
        <v>1583</v>
      </c>
      <c r="F919" s="6">
        <v>4</v>
      </c>
      <c r="G919">
        <f>IF(
   OR(
     ISNUMBER(SEARCH("Combo", D919)),
     ISNUMBER(SEARCH("Set", D919)),
     ISNUMBER(SEARCH("+", D919)),
     ISNUMBER(SEARCH("Cama", D919)),
     ISNUMBER(SEARCH("Espaldar", D919)),
     ISNUMBER(SEARCH("Juego", D919)),
     ISNUMBER(SEARCH("Sofacama", D919)),
     ISNUMBER(SEARCH("Cuadro", D919))
   ),
   4,
   IFERROR(INDEX(INVENTARIO!A:H, MATCH(C919, INVENTARIO!A:A, 0), 6), 0)
)</f>
        <v>4</v>
      </c>
      <c r="H919">
        <v>4</v>
      </c>
      <c r="I919">
        <f t="shared" si="91"/>
        <v>1</v>
      </c>
    </row>
    <row r="920" spans="1:9" ht="66">
      <c r="A920" s="5" t="s">
        <v>1594</v>
      </c>
      <c r="B920" s="5" t="s">
        <v>1602</v>
      </c>
      <c r="C920" s="9" t="s">
        <v>2324</v>
      </c>
      <c r="D920" s="7" t="str">
        <f>"     "&amp;D913</f>
        <v xml:space="preserve">     Cuadros Decorativos Diseño Animales 1,20x5x1,80</v>
      </c>
      <c r="E920" s="5" t="s">
        <v>1585</v>
      </c>
      <c r="F920" s="6">
        <v>4</v>
      </c>
      <c r="G920">
        <f>IF(
   OR(
     ISNUMBER(SEARCH("Combo", D920)),
     ISNUMBER(SEARCH("Set", D920)),
     ISNUMBER(SEARCH("+", D920)),
     ISNUMBER(SEARCH("Cama", D920)),
     ISNUMBER(SEARCH("Espaldar", D920)),
     ISNUMBER(SEARCH("Juego", D920)),
     ISNUMBER(SEARCH("Sofacama", D920)),
     ISNUMBER(SEARCH("Cuadro", D920))
   ),
   4,
   IFERROR(INDEX(INVENTARIO!A:H, MATCH(C920, INVENTARIO!A:A, 0), 6), 0)
)</f>
        <v>4</v>
      </c>
      <c r="H920">
        <v>4</v>
      </c>
      <c r="I920">
        <f t="shared" si="91"/>
        <v>1</v>
      </c>
    </row>
    <row r="921" spans="1:9" ht="66">
      <c r="A921" s="5" t="s">
        <v>1594</v>
      </c>
      <c r="B921" s="5" t="s">
        <v>1603</v>
      </c>
      <c r="C921" s="9" t="s">
        <v>2325</v>
      </c>
      <c r="D921" s="7" t="str">
        <f>"     "&amp;D913</f>
        <v xml:space="preserve">     Cuadros Decorativos Diseño Animales 1,20x5x1,80</v>
      </c>
      <c r="E921" s="5" t="s">
        <v>1587</v>
      </c>
      <c r="F921" s="6">
        <v>4</v>
      </c>
      <c r="G921">
        <f>IF(
   OR(
     ISNUMBER(SEARCH("Combo", D921)),
     ISNUMBER(SEARCH("Set", D921)),
     ISNUMBER(SEARCH("+", D921)),
     ISNUMBER(SEARCH("Cama", D921)),
     ISNUMBER(SEARCH("Espaldar", D921)),
     ISNUMBER(SEARCH("Juego", D921)),
     ISNUMBER(SEARCH("Sofacama", D921)),
     ISNUMBER(SEARCH("Cuadro", D921))
   ),
   4,
   IFERROR(INDEX(INVENTARIO!A:H, MATCH(C921, INVENTARIO!A:A, 0), 6), 0)
)</f>
        <v>4</v>
      </c>
      <c r="H921">
        <v>4</v>
      </c>
      <c r="I921">
        <f t="shared" si="91"/>
        <v>1</v>
      </c>
    </row>
    <row r="922" spans="1:9" ht="66">
      <c r="A922" s="5" t="s">
        <v>1594</v>
      </c>
      <c r="B922" s="5" t="s">
        <v>1604</v>
      </c>
      <c r="C922" s="9" t="s">
        <v>2326</v>
      </c>
      <c r="D922" s="7" t="str">
        <f>"     "&amp;D913</f>
        <v xml:space="preserve">     Cuadros Decorativos Diseño Animales 1,20x5x1,80</v>
      </c>
      <c r="E922" s="5" t="s">
        <v>1589</v>
      </c>
      <c r="F922" s="6">
        <v>4</v>
      </c>
      <c r="G922">
        <f>IF(
   OR(
     ISNUMBER(SEARCH("Combo", D922)),
     ISNUMBER(SEARCH("Set", D922)),
     ISNUMBER(SEARCH("+", D922)),
     ISNUMBER(SEARCH("Cama", D922)),
     ISNUMBER(SEARCH("Espaldar", D922)),
     ISNUMBER(SEARCH("Juego", D922)),
     ISNUMBER(SEARCH("Sofacama", D922)),
     ISNUMBER(SEARCH("Cuadro", D922))
   ),
   4,
   IFERROR(INDEX(INVENTARIO!A:H, MATCH(C922, INVENTARIO!A:A, 0), 6), 0)
)</f>
        <v>4</v>
      </c>
      <c r="H922">
        <v>4</v>
      </c>
      <c r="I922">
        <f t="shared" si="91"/>
        <v>1</v>
      </c>
    </row>
    <row r="923" spans="1:9" ht="66">
      <c r="A923" s="5" t="s">
        <v>1594</v>
      </c>
      <c r="B923" s="5" t="s">
        <v>1605</v>
      </c>
      <c r="C923" s="9" t="s">
        <v>2327</v>
      </c>
      <c r="D923" s="7" t="str">
        <f>"     "&amp;D913</f>
        <v xml:space="preserve">     Cuadros Decorativos Diseño Animales 1,20x5x1,80</v>
      </c>
      <c r="E923" s="5" t="s">
        <v>1591</v>
      </c>
      <c r="F923" s="6">
        <v>4</v>
      </c>
      <c r="G923">
        <f>IF(
   OR(
     ISNUMBER(SEARCH("Combo", D923)),
     ISNUMBER(SEARCH("Set", D923)),
     ISNUMBER(SEARCH("+", D923)),
     ISNUMBER(SEARCH("Cama", D923)),
     ISNUMBER(SEARCH("Espaldar", D923)),
     ISNUMBER(SEARCH("Juego", D923)),
     ISNUMBER(SEARCH("Sofacama", D923)),
     ISNUMBER(SEARCH("Cuadro", D923))
   ),
   4,
   IFERROR(INDEX(INVENTARIO!A:H, MATCH(C923, INVENTARIO!A:A, 0), 6), 0)
)</f>
        <v>4</v>
      </c>
      <c r="H923">
        <v>4</v>
      </c>
    </row>
    <row r="924" spans="1:9" ht="66">
      <c r="A924" s="5" t="s">
        <v>1594</v>
      </c>
      <c r="B924" s="5" t="s">
        <v>1606</v>
      </c>
      <c r="C924" s="9" t="s">
        <v>2320</v>
      </c>
      <c r="D924" s="7" t="str">
        <f>"     "&amp;D913</f>
        <v xml:space="preserve">     Cuadros Decorativos Diseño Animales 1,20x5x1,80</v>
      </c>
      <c r="E924" s="5" t="s">
        <v>1593</v>
      </c>
      <c r="F924" s="6">
        <v>4</v>
      </c>
      <c r="G924">
        <f>IF(
   OR(
     ISNUMBER(SEARCH("Combo", D924)),
     ISNUMBER(SEARCH("Set", D924)),
     ISNUMBER(SEARCH("+", D924)),
     ISNUMBER(SEARCH("Cama", D924)),
     ISNUMBER(SEARCH("Espaldar", D924)),
     ISNUMBER(SEARCH("Juego", D924)),
     ISNUMBER(SEARCH("Sofacama", D924)),
     ISNUMBER(SEARCH("Cuadro", D924))
   ),
   4,
   IFERROR(INDEX(INVENTARIO!A:H, MATCH(C924, INVENTARIO!A:A, 0), 6), 0)
)</f>
        <v>4</v>
      </c>
      <c r="H924">
        <v>0</v>
      </c>
      <c r="I924">
        <f t="shared" ref="I924:I927" si="92">+IF(H924=F924,1,0)</f>
        <v>0</v>
      </c>
    </row>
    <row r="925" spans="1:9">
      <c r="A925" s="5" t="s">
        <v>1607</v>
      </c>
      <c r="B925" s="5"/>
      <c r="C925" s="5" t="s">
        <v>6</v>
      </c>
      <c r="D925" s="9" t="s">
        <v>1608</v>
      </c>
      <c r="E925" s="5" t="s">
        <v>16</v>
      </c>
      <c r="F925" s="8"/>
      <c r="I925">
        <f t="shared" si="92"/>
        <v>1</v>
      </c>
    </row>
    <row r="926" spans="1:9" ht="79.2">
      <c r="A926" s="5" t="s">
        <v>1607</v>
      </c>
      <c r="B926" s="5" t="s">
        <v>1609</v>
      </c>
      <c r="C926" s="9" t="s">
        <v>2328</v>
      </c>
      <c r="D926" s="7" t="str">
        <f>"     "&amp;D925</f>
        <v xml:space="preserve">     Cuadros Decorativos Diseño Animales 60x1.80x7x5cm</v>
      </c>
      <c r="E926" s="5" t="s">
        <v>1566</v>
      </c>
      <c r="F926" s="6">
        <v>4</v>
      </c>
      <c r="G926">
        <f>IF(
   OR(
     ISNUMBER(SEARCH("Combo", D926)),
     ISNUMBER(SEARCH("Set", D926)),
     ISNUMBER(SEARCH("+", D926)),
     ISNUMBER(SEARCH("Cama", D926)),
     ISNUMBER(SEARCH("Espaldar", D926)),
     ISNUMBER(SEARCH("Juego", D926)),
     ISNUMBER(SEARCH("Sofacama", D926)),
     ISNUMBER(SEARCH("Cuadro", D926))
   ),
   4,
   IFERROR(INDEX(INVENTARIO!A:H, MATCH(C926, INVENTARIO!A:A, 0), 6), 0)
)</f>
        <v>4</v>
      </c>
      <c r="H926">
        <v>1</v>
      </c>
      <c r="I926">
        <f t="shared" si="92"/>
        <v>0</v>
      </c>
    </row>
    <row r="927" spans="1:9" ht="79.2">
      <c r="A927" s="5" t="s">
        <v>1607</v>
      </c>
      <c r="B927" s="5" t="s">
        <v>1610</v>
      </c>
      <c r="C927" s="9" t="s">
        <v>2329</v>
      </c>
      <c r="D927" s="7" t="str">
        <f>"     "&amp;D925</f>
        <v xml:space="preserve">     Cuadros Decorativos Diseño Animales 60x1.80x7x5cm</v>
      </c>
      <c r="E927" s="5" t="s">
        <v>1568</v>
      </c>
      <c r="F927" s="6">
        <v>4</v>
      </c>
      <c r="G927">
        <f>IF(
   OR(
     ISNUMBER(SEARCH("Combo", D927)),
     ISNUMBER(SEARCH("Set", D927)),
     ISNUMBER(SEARCH("+", D927)),
     ISNUMBER(SEARCH("Cama", D927)),
     ISNUMBER(SEARCH("Espaldar", D927)),
     ISNUMBER(SEARCH("Juego", D927)),
     ISNUMBER(SEARCH("Sofacama", D927)),
     ISNUMBER(SEARCH("Cuadro", D927))
   ),
   4,
   IFERROR(INDEX(INVENTARIO!A:H, MATCH(C927, INVENTARIO!A:A, 0), 6), 0)
)</f>
        <v>4</v>
      </c>
      <c r="H927">
        <v>4</v>
      </c>
      <c r="I927">
        <f t="shared" si="92"/>
        <v>1</v>
      </c>
    </row>
    <row r="928" spans="1:9">
      <c r="A928" s="5" t="s">
        <v>1611</v>
      </c>
      <c r="B928" s="5"/>
      <c r="C928" s="5" t="s">
        <v>6</v>
      </c>
      <c r="D928" s="9" t="s">
        <v>1612</v>
      </c>
      <c r="E928" s="5" t="s">
        <v>16</v>
      </c>
      <c r="F928" s="8"/>
    </row>
    <row r="929" spans="1:9" ht="66">
      <c r="A929" s="5" t="s">
        <v>1611</v>
      </c>
      <c r="B929" s="5" t="s">
        <v>1613</v>
      </c>
      <c r="C929" s="9" t="s">
        <v>2330</v>
      </c>
      <c r="D929" s="7" t="str">
        <f>"     "&amp;D928</f>
        <v xml:space="preserve">     Cuadros Decorativos Diseño Animales 1,20x90x5cm</v>
      </c>
      <c r="E929" s="5" t="s">
        <v>1566</v>
      </c>
      <c r="F929" s="6">
        <v>4</v>
      </c>
      <c r="G929">
        <f>IF(
   OR(
     ISNUMBER(SEARCH("Combo", D929)),
     ISNUMBER(SEARCH("Set", D929)),
     ISNUMBER(SEARCH("+", D929)),
     ISNUMBER(SEARCH("Cama", D929)),
     ISNUMBER(SEARCH("Espaldar", D929)),
     ISNUMBER(SEARCH("Juego", D929)),
     ISNUMBER(SEARCH("Sofacama", D929)),
     ISNUMBER(SEARCH("Cuadro", D929))
   ),
   4,
   IFERROR(INDEX(INVENTARIO!A:H, MATCH(C929, INVENTARIO!A:A, 0), 6), 0)
)</f>
        <v>4</v>
      </c>
      <c r="H929">
        <v>4</v>
      </c>
      <c r="I929">
        <f t="shared" ref="I929:I933" si="93">+IF(H929=F929,1,0)</f>
        <v>1</v>
      </c>
    </row>
    <row r="930" spans="1:9" ht="66">
      <c r="A930" s="5" t="s">
        <v>1611</v>
      </c>
      <c r="B930" s="5" t="s">
        <v>1614</v>
      </c>
      <c r="C930" s="9" t="s">
        <v>2331</v>
      </c>
      <c r="D930" s="7" t="str">
        <f>"     "&amp;D928</f>
        <v xml:space="preserve">     Cuadros Decorativos Diseño Animales 1,20x90x5cm</v>
      </c>
      <c r="E930" s="5" t="s">
        <v>1568</v>
      </c>
      <c r="F930" s="6">
        <v>4</v>
      </c>
      <c r="G930">
        <f>IF(
   OR(
     ISNUMBER(SEARCH("Combo", D930)),
     ISNUMBER(SEARCH("Set", D930)),
     ISNUMBER(SEARCH("+", D930)),
     ISNUMBER(SEARCH("Cama", D930)),
     ISNUMBER(SEARCH("Espaldar", D930)),
     ISNUMBER(SEARCH("Juego", D930)),
     ISNUMBER(SEARCH("Sofacama", D930)),
     ISNUMBER(SEARCH("Cuadro", D930))
   ),
   4,
   IFERROR(INDEX(INVENTARIO!A:H, MATCH(C930, INVENTARIO!A:A, 0), 6), 0)
)</f>
        <v>4</v>
      </c>
      <c r="H930">
        <v>4</v>
      </c>
      <c r="I930">
        <f t="shared" si="93"/>
        <v>1</v>
      </c>
    </row>
    <row r="931" spans="1:9" ht="66">
      <c r="A931" s="5" t="s">
        <v>1611</v>
      </c>
      <c r="B931" s="5" t="s">
        <v>1615</v>
      </c>
      <c r="C931" s="9" t="s">
        <v>2332</v>
      </c>
      <c r="D931" s="7" t="str">
        <f>"     "&amp;D928</f>
        <v xml:space="preserve">     Cuadros Decorativos Diseño Animales 1,20x90x5cm</v>
      </c>
      <c r="E931" s="5" t="s">
        <v>1570</v>
      </c>
      <c r="F931" s="6">
        <v>4</v>
      </c>
      <c r="G931">
        <f>IF(
   OR(
     ISNUMBER(SEARCH("Combo", D931)),
     ISNUMBER(SEARCH("Set", D931)),
     ISNUMBER(SEARCH("+", D931)),
     ISNUMBER(SEARCH("Cama", D931)),
     ISNUMBER(SEARCH("Espaldar", D931)),
     ISNUMBER(SEARCH("Juego", D931)),
     ISNUMBER(SEARCH("Sofacama", D931)),
     ISNUMBER(SEARCH("Cuadro", D931))
   ),
   4,
   IFERROR(INDEX(INVENTARIO!A:H, MATCH(C931, INVENTARIO!A:A, 0), 6), 0)
)</f>
        <v>4</v>
      </c>
      <c r="H931">
        <v>4</v>
      </c>
      <c r="I931">
        <f t="shared" si="93"/>
        <v>1</v>
      </c>
    </row>
    <row r="932" spans="1:9" ht="66">
      <c r="A932" s="5" t="s">
        <v>1611</v>
      </c>
      <c r="B932" s="5" t="s">
        <v>1616</v>
      </c>
      <c r="C932" s="9" t="s">
        <v>2333</v>
      </c>
      <c r="D932" s="7" t="str">
        <f>"     "&amp;D928</f>
        <v xml:space="preserve">     Cuadros Decorativos Diseño Animales 1,20x90x5cm</v>
      </c>
      <c r="E932" s="5" t="s">
        <v>1572</v>
      </c>
      <c r="F932" s="6">
        <v>4</v>
      </c>
      <c r="G932">
        <f>IF(
   OR(
     ISNUMBER(SEARCH("Combo", D932)),
     ISNUMBER(SEARCH("Set", D932)),
     ISNUMBER(SEARCH("+", D932)),
     ISNUMBER(SEARCH("Cama", D932)),
     ISNUMBER(SEARCH("Espaldar", D932)),
     ISNUMBER(SEARCH("Juego", D932)),
     ISNUMBER(SEARCH("Sofacama", D932)),
     ISNUMBER(SEARCH("Cuadro", D932))
   ),
   4,
   IFERROR(INDEX(INVENTARIO!A:H, MATCH(C932, INVENTARIO!A:A, 0), 6), 0)
)</f>
        <v>4</v>
      </c>
      <c r="H932">
        <v>4</v>
      </c>
      <c r="I932">
        <f t="shared" si="93"/>
        <v>1</v>
      </c>
    </row>
    <row r="933" spans="1:9" ht="66">
      <c r="A933" s="5" t="s">
        <v>1611</v>
      </c>
      <c r="B933" s="5" t="s">
        <v>1617</v>
      </c>
      <c r="C933" s="9" t="s">
        <v>2334</v>
      </c>
      <c r="D933" s="7" t="str">
        <f>"     "&amp;D928</f>
        <v xml:space="preserve">     Cuadros Decorativos Diseño Animales 1,20x90x5cm</v>
      </c>
      <c r="E933" s="5" t="s">
        <v>1574</v>
      </c>
      <c r="F933" s="6">
        <v>4</v>
      </c>
      <c r="G933">
        <f>IF(
   OR(
     ISNUMBER(SEARCH("Combo", D933)),
     ISNUMBER(SEARCH("Set", D933)),
     ISNUMBER(SEARCH("+", D933)),
     ISNUMBER(SEARCH("Cama", D933)),
     ISNUMBER(SEARCH("Espaldar", D933)),
     ISNUMBER(SEARCH("Juego", D933)),
     ISNUMBER(SEARCH("Sofacama", D933)),
     ISNUMBER(SEARCH("Cuadro", D933))
   ),
   4,
   IFERROR(INDEX(INVENTARIO!A:H, MATCH(C933, INVENTARIO!A:A, 0), 6), 0)
)</f>
        <v>4</v>
      </c>
      <c r="H933">
        <v>4</v>
      </c>
      <c r="I933">
        <f t="shared" si="93"/>
        <v>1</v>
      </c>
    </row>
    <row r="934" spans="1:9" ht="66">
      <c r="A934" s="5" t="s">
        <v>1611</v>
      </c>
      <c r="B934" s="5" t="s">
        <v>1618</v>
      </c>
      <c r="C934" s="9" t="s">
        <v>2335</v>
      </c>
      <c r="D934" s="7" t="str">
        <f>"     "&amp;D928</f>
        <v xml:space="preserve">     Cuadros Decorativos Diseño Animales 1,20x90x5cm</v>
      </c>
      <c r="E934" s="5" t="s">
        <v>1583</v>
      </c>
      <c r="F934" s="6">
        <v>4</v>
      </c>
      <c r="G934">
        <f>IF(
   OR(
     ISNUMBER(SEARCH("Combo", D934)),
     ISNUMBER(SEARCH("Set", D934)),
     ISNUMBER(SEARCH("+", D934)),
     ISNUMBER(SEARCH("Cama", D934)),
     ISNUMBER(SEARCH("Espaldar", D934)),
     ISNUMBER(SEARCH("Juego", D934)),
     ISNUMBER(SEARCH("Sofacama", D934)),
     ISNUMBER(SEARCH("Cuadro", D934))
   ),
   4,
   IFERROR(INDEX(INVENTARIO!A:H, MATCH(C934, INVENTARIO!A:A, 0), 6), 0)
)</f>
        <v>4</v>
      </c>
      <c r="H934">
        <v>4</v>
      </c>
    </row>
    <row r="935" spans="1:9" ht="66">
      <c r="A935" s="5" t="s">
        <v>1611</v>
      </c>
      <c r="B935" s="5" t="s">
        <v>1619</v>
      </c>
      <c r="C935" s="9" t="s">
        <v>2336</v>
      </c>
      <c r="D935" s="7" t="str">
        <f>"     "&amp;D928</f>
        <v xml:space="preserve">     Cuadros Decorativos Diseño Animales 1,20x90x5cm</v>
      </c>
      <c r="E935" s="5" t="s">
        <v>1585</v>
      </c>
      <c r="F935" s="6">
        <v>4</v>
      </c>
      <c r="G935">
        <f>IF(
   OR(
     ISNUMBER(SEARCH("Combo", D935)),
     ISNUMBER(SEARCH("Set", D935)),
     ISNUMBER(SEARCH("+", D935)),
     ISNUMBER(SEARCH("Cama", D935)),
     ISNUMBER(SEARCH("Espaldar", D935)),
     ISNUMBER(SEARCH("Juego", D935)),
     ISNUMBER(SEARCH("Sofacama", D935)),
     ISNUMBER(SEARCH("Cuadro", D935))
   ),
   4,
   IFERROR(INDEX(INVENTARIO!A:H, MATCH(C935, INVENTARIO!A:A, 0), 6), 0)
)</f>
        <v>4</v>
      </c>
      <c r="H935">
        <v>4</v>
      </c>
      <c r="I935">
        <f t="shared" ref="I935:I938" si="94">+IF(H935=F935,1,0)</f>
        <v>1</v>
      </c>
    </row>
    <row r="936" spans="1:9" ht="66">
      <c r="A936" s="5" t="s">
        <v>1611</v>
      </c>
      <c r="B936" s="5" t="s">
        <v>1620</v>
      </c>
      <c r="C936" s="9" t="s">
        <v>2337</v>
      </c>
      <c r="D936" s="7" t="str">
        <f>"     "&amp;D928</f>
        <v xml:space="preserve">     Cuadros Decorativos Diseño Animales 1,20x90x5cm</v>
      </c>
      <c r="E936" s="5" t="s">
        <v>1587</v>
      </c>
      <c r="F936" s="6">
        <v>4</v>
      </c>
      <c r="G936">
        <f>IF(
   OR(
     ISNUMBER(SEARCH("Combo", D936)),
     ISNUMBER(SEARCH("Set", D936)),
     ISNUMBER(SEARCH("+", D936)),
     ISNUMBER(SEARCH("Cama", D936)),
     ISNUMBER(SEARCH("Espaldar", D936)),
     ISNUMBER(SEARCH("Juego", D936)),
     ISNUMBER(SEARCH("Sofacama", D936)),
     ISNUMBER(SEARCH("Cuadro", D936))
   ),
   4,
   IFERROR(INDEX(INVENTARIO!A:H, MATCH(C936, INVENTARIO!A:A, 0), 6), 0)
)</f>
        <v>4</v>
      </c>
      <c r="H936">
        <v>4</v>
      </c>
      <c r="I936">
        <f t="shared" si="94"/>
        <v>1</v>
      </c>
    </row>
    <row r="937" spans="1:9" ht="66">
      <c r="A937" s="5" t="s">
        <v>1611</v>
      </c>
      <c r="B937" s="5" t="s">
        <v>1621</v>
      </c>
      <c r="C937" s="9" t="s">
        <v>2338</v>
      </c>
      <c r="D937" s="7" t="str">
        <f>"     "&amp;D928</f>
        <v xml:space="preserve">     Cuadros Decorativos Diseño Animales 1,20x90x5cm</v>
      </c>
      <c r="E937" s="5" t="s">
        <v>1589</v>
      </c>
      <c r="F937" s="6">
        <v>4</v>
      </c>
      <c r="G937">
        <f>IF(
   OR(
     ISNUMBER(SEARCH("Combo", D937)),
     ISNUMBER(SEARCH("Set", D937)),
     ISNUMBER(SEARCH("+", D937)),
     ISNUMBER(SEARCH("Cama", D937)),
     ISNUMBER(SEARCH("Espaldar", D937)),
     ISNUMBER(SEARCH("Juego", D937)),
     ISNUMBER(SEARCH("Sofacama", D937)),
     ISNUMBER(SEARCH("Cuadro", D937))
   ),
   4,
   IFERROR(INDEX(INVENTARIO!A:H, MATCH(C937, INVENTARIO!A:A, 0), 6), 0)
)</f>
        <v>4</v>
      </c>
      <c r="H937">
        <v>4</v>
      </c>
      <c r="I937">
        <f t="shared" si="94"/>
        <v>1</v>
      </c>
    </row>
    <row r="938" spans="1:9" ht="66">
      <c r="A938" s="5" t="s">
        <v>1611</v>
      </c>
      <c r="B938" s="5" t="s">
        <v>1622</v>
      </c>
      <c r="C938" s="9" t="s">
        <v>2339</v>
      </c>
      <c r="D938" s="7" t="str">
        <f>"     "&amp;D928</f>
        <v xml:space="preserve">     Cuadros Decorativos Diseño Animales 1,20x90x5cm</v>
      </c>
      <c r="E938" s="5" t="s">
        <v>1591</v>
      </c>
      <c r="F938" s="6">
        <v>4</v>
      </c>
      <c r="G938">
        <f>IF(
   OR(
     ISNUMBER(SEARCH("Combo", D938)),
     ISNUMBER(SEARCH("Set", D938)),
     ISNUMBER(SEARCH("+", D938)),
     ISNUMBER(SEARCH("Cama", D938)),
     ISNUMBER(SEARCH("Espaldar", D938)),
     ISNUMBER(SEARCH("Juego", D938)),
     ISNUMBER(SEARCH("Sofacama", D938)),
     ISNUMBER(SEARCH("Cuadro", D938))
   ),
   4,
   IFERROR(INDEX(INVENTARIO!A:H, MATCH(C938, INVENTARIO!A:A, 0), 6), 0)
)</f>
        <v>4</v>
      </c>
      <c r="H938">
        <v>4</v>
      </c>
      <c r="I938">
        <f t="shared" si="94"/>
        <v>1</v>
      </c>
    </row>
    <row r="939" spans="1:9" ht="66">
      <c r="A939" s="5" t="s">
        <v>1611</v>
      </c>
      <c r="B939" s="5" t="s">
        <v>1623</v>
      </c>
      <c r="C939" s="9" t="s">
        <v>2340</v>
      </c>
      <c r="D939" s="7" t="str">
        <f>"     "&amp;D928</f>
        <v xml:space="preserve">     Cuadros Decorativos Diseño Animales 1,20x90x5cm</v>
      </c>
      <c r="E939" s="5" t="s">
        <v>1593</v>
      </c>
      <c r="F939" s="6">
        <v>4</v>
      </c>
      <c r="G939">
        <f>IF(
   OR(
     ISNUMBER(SEARCH("Combo", D939)),
     ISNUMBER(SEARCH("Set", D939)),
     ISNUMBER(SEARCH("+", D939)),
     ISNUMBER(SEARCH("Cama", D939)),
     ISNUMBER(SEARCH("Espaldar", D939)),
     ISNUMBER(SEARCH("Juego", D939)),
     ISNUMBER(SEARCH("Sofacama", D939)),
     ISNUMBER(SEARCH("Cuadro", D939))
   ),
   4,
   IFERROR(INDEX(INVENTARIO!A:H, MATCH(C939, INVENTARIO!A:A, 0), 6), 0)
)</f>
        <v>4</v>
      </c>
      <c r="H939">
        <v>4</v>
      </c>
    </row>
    <row r="940" spans="1:9">
      <c r="A940" s="5" t="s">
        <v>1624</v>
      </c>
      <c r="B940" s="5"/>
      <c r="C940" s="5" t="s">
        <v>6</v>
      </c>
      <c r="D940" s="9" t="s">
        <v>1625</v>
      </c>
      <c r="E940" s="5" t="s">
        <v>16</v>
      </c>
      <c r="F940" s="8"/>
      <c r="I940">
        <f t="shared" ref="I940:I943" si="95">+IF(H940=F940,1,0)</f>
        <v>1</v>
      </c>
    </row>
    <row r="941" spans="1:9" ht="66">
      <c r="A941" s="5" t="s">
        <v>1624</v>
      </c>
      <c r="B941" s="5" t="s">
        <v>1626</v>
      </c>
      <c r="C941" s="9" t="s">
        <v>2341</v>
      </c>
      <c r="D941" s="7" t="str">
        <f>"     "&amp;D940</f>
        <v xml:space="preserve">     Cuadros Decorativos Diseño Animales 50x70x5cm</v>
      </c>
      <c r="E941" s="5" t="s">
        <v>1566</v>
      </c>
      <c r="F941" s="6">
        <v>4</v>
      </c>
      <c r="G941">
        <f>IF(
   OR(
     ISNUMBER(SEARCH("Combo", D941)),
     ISNUMBER(SEARCH("Set", D941)),
     ISNUMBER(SEARCH("+", D941)),
     ISNUMBER(SEARCH("Cama", D941)),
     ISNUMBER(SEARCH("Espaldar", D941)),
     ISNUMBER(SEARCH("Juego", D941)),
     ISNUMBER(SEARCH("Sofacama", D941)),
     ISNUMBER(SEARCH("Cuadro", D941))
   ),
   4,
   IFERROR(INDEX(INVENTARIO!A:H, MATCH(C941, INVENTARIO!A:A, 0), 6), 0)
)</f>
        <v>4</v>
      </c>
      <c r="H941">
        <v>4</v>
      </c>
      <c r="I941">
        <f t="shared" si="95"/>
        <v>1</v>
      </c>
    </row>
    <row r="942" spans="1:9" ht="66">
      <c r="A942" s="5" t="s">
        <v>1624</v>
      </c>
      <c r="B942" s="5" t="s">
        <v>1627</v>
      </c>
      <c r="C942" s="9" t="s">
        <v>2342</v>
      </c>
      <c r="D942" s="7" t="str">
        <f>"     "&amp;D940</f>
        <v xml:space="preserve">     Cuadros Decorativos Diseño Animales 50x70x5cm</v>
      </c>
      <c r="E942" s="5" t="s">
        <v>1568</v>
      </c>
      <c r="F942" s="6">
        <v>4</v>
      </c>
      <c r="G942">
        <f>IF(
   OR(
     ISNUMBER(SEARCH("Combo", D942)),
     ISNUMBER(SEARCH("Set", D942)),
     ISNUMBER(SEARCH("+", D942)),
     ISNUMBER(SEARCH("Cama", D942)),
     ISNUMBER(SEARCH("Espaldar", D942)),
     ISNUMBER(SEARCH("Juego", D942)),
     ISNUMBER(SEARCH("Sofacama", D942)),
     ISNUMBER(SEARCH("Cuadro", D942))
   ),
   4,
   IFERROR(INDEX(INVENTARIO!A:H, MATCH(C942, INVENTARIO!A:A, 0), 6), 0)
)</f>
        <v>4</v>
      </c>
      <c r="H942">
        <v>4</v>
      </c>
      <c r="I942">
        <f t="shared" si="95"/>
        <v>1</v>
      </c>
    </row>
    <row r="943" spans="1:9" ht="66">
      <c r="A943" s="5" t="s">
        <v>1624</v>
      </c>
      <c r="B943" s="5" t="s">
        <v>1628</v>
      </c>
      <c r="C943" s="9" t="s">
        <v>2343</v>
      </c>
      <c r="D943" s="7" t="str">
        <f>"     "&amp;D940</f>
        <v xml:space="preserve">     Cuadros Decorativos Diseño Animales 50x70x5cm</v>
      </c>
      <c r="E943" s="5" t="s">
        <v>1570</v>
      </c>
      <c r="F943" s="6">
        <v>4</v>
      </c>
      <c r="G943">
        <f>IF(
   OR(
     ISNUMBER(SEARCH("Combo", D943)),
     ISNUMBER(SEARCH("Set", D943)),
     ISNUMBER(SEARCH("+", D943)),
     ISNUMBER(SEARCH("Cama", D943)),
     ISNUMBER(SEARCH("Espaldar", D943)),
     ISNUMBER(SEARCH("Juego", D943)),
     ISNUMBER(SEARCH("Sofacama", D943)),
     ISNUMBER(SEARCH("Cuadro", D943))
   ),
   4,
   IFERROR(INDEX(INVENTARIO!A:H, MATCH(C943, INVENTARIO!A:A, 0), 6), 0)
)</f>
        <v>4</v>
      </c>
      <c r="H943">
        <v>4</v>
      </c>
      <c r="I943">
        <f t="shared" si="95"/>
        <v>1</v>
      </c>
    </row>
    <row r="944" spans="1:9" ht="66">
      <c r="A944" s="5" t="s">
        <v>1624</v>
      </c>
      <c r="B944" s="5" t="s">
        <v>1629</v>
      </c>
      <c r="C944" s="9" t="s">
        <v>2344</v>
      </c>
      <c r="D944" s="7" t="str">
        <f>"     "&amp;D940</f>
        <v xml:space="preserve">     Cuadros Decorativos Diseño Animales 50x70x5cm</v>
      </c>
      <c r="E944" s="5" t="s">
        <v>1572</v>
      </c>
      <c r="F944" s="6">
        <v>4</v>
      </c>
      <c r="G944">
        <f>IF(
   OR(
     ISNUMBER(SEARCH("Combo", D944)),
     ISNUMBER(SEARCH("Set", D944)),
     ISNUMBER(SEARCH("+", D944)),
     ISNUMBER(SEARCH("Cama", D944)),
     ISNUMBER(SEARCH("Espaldar", D944)),
     ISNUMBER(SEARCH("Juego", D944)),
     ISNUMBER(SEARCH("Sofacama", D944)),
     ISNUMBER(SEARCH("Cuadro", D944))
   ),
   4,
   IFERROR(INDEX(INVENTARIO!A:H, MATCH(C944, INVENTARIO!A:A, 0), 6), 0)
)</f>
        <v>4</v>
      </c>
      <c r="H944">
        <v>4</v>
      </c>
    </row>
    <row r="945" spans="1:9" ht="66">
      <c r="A945" s="5" t="s">
        <v>1624</v>
      </c>
      <c r="B945" s="5" t="s">
        <v>1630</v>
      </c>
      <c r="C945" s="9" t="s">
        <v>2345</v>
      </c>
      <c r="D945" s="7" t="str">
        <f>"     "&amp;D940</f>
        <v xml:space="preserve">     Cuadros Decorativos Diseño Animales 50x70x5cm</v>
      </c>
      <c r="E945" s="5" t="s">
        <v>1574</v>
      </c>
      <c r="F945" s="6">
        <v>4</v>
      </c>
      <c r="G945">
        <f>IF(
   OR(
     ISNUMBER(SEARCH("Combo", D945)),
     ISNUMBER(SEARCH("Set", D945)),
     ISNUMBER(SEARCH("+", D945)),
     ISNUMBER(SEARCH("Cama", D945)),
     ISNUMBER(SEARCH("Espaldar", D945)),
     ISNUMBER(SEARCH("Juego", D945)),
     ISNUMBER(SEARCH("Sofacama", D945)),
     ISNUMBER(SEARCH("Cuadro", D945))
   ),
   4,
   IFERROR(INDEX(INVENTARIO!A:H, MATCH(C945, INVENTARIO!A:A, 0), 6), 0)
)</f>
        <v>4</v>
      </c>
      <c r="H945">
        <v>4</v>
      </c>
      <c r="I945">
        <f t="shared" ref="I945:I949" si="96">+IF(H945=F945,1,0)</f>
        <v>1</v>
      </c>
    </row>
    <row r="946" spans="1:9">
      <c r="A946" s="5" t="s">
        <v>1631</v>
      </c>
      <c r="B946" s="5"/>
      <c r="C946" s="5" t="s">
        <v>6</v>
      </c>
      <c r="D946" s="9" t="s">
        <v>1632</v>
      </c>
      <c r="E946" s="5" t="s">
        <v>16</v>
      </c>
      <c r="F946" s="8"/>
      <c r="I946">
        <f t="shared" si="96"/>
        <v>1</v>
      </c>
    </row>
    <row r="947" spans="1:9" ht="66">
      <c r="A947" s="5" t="s">
        <v>1631</v>
      </c>
      <c r="B947" s="5" t="s">
        <v>1633</v>
      </c>
      <c r="C947" s="9" t="s">
        <v>2346</v>
      </c>
      <c r="D947" s="7" t="str">
        <f>"     "&amp;D946</f>
        <v xml:space="preserve">     Comedor Madera Robledo + Silla Milano</v>
      </c>
      <c r="E947" s="5" t="s">
        <v>12</v>
      </c>
      <c r="F947" s="6">
        <v>4</v>
      </c>
      <c r="G947">
        <f>IF(
   OR(
     ISNUMBER(SEARCH("Combo", D947)),
     ISNUMBER(SEARCH("Set", D947)),
     ISNUMBER(SEARCH("+", D947)),
     ISNUMBER(SEARCH("Cama", D947)),
     ISNUMBER(SEARCH("Espaldar", D947)),
     ISNUMBER(SEARCH("Juego", D947)),
     ISNUMBER(SEARCH("Sofacama", D947)),
     ISNUMBER(SEARCH("Cuadro", D947))
   ),
   4,
   IFERROR(INDEX(INVENTARIO!A:H, MATCH(C947, INVENTARIO!A:A, 0), 6), 0)
)</f>
        <v>4</v>
      </c>
      <c r="H947">
        <v>4</v>
      </c>
      <c r="I947">
        <f t="shared" si="96"/>
        <v>1</v>
      </c>
    </row>
    <row r="948" spans="1:9" ht="66">
      <c r="A948" s="5" t="s">
        <v>1631</v>
      </c>
      <c r="B948" s="5" t="s">
        <v>1634</v>
      </c>
      <c r="C948" s="9" t="s">
        <v>2347</v>
      </c>
      <c r="D948" s="7" t="str">
        <f>"     "&amp;D946</f>
        <v xml:space="preserve">     Comedor Madera Robledo + Silla Milano</v>
      </c>
      <c r="E948" s="5" t="s">
        <v>38</v>
      </c>
      <c r="F948" s="6">
        <v>4</v>
      </c>
      <c r="G948">
        <f>IF(
   OR(
     ISNUMBER(SEARCH("Combo", D948)),
     ISNUMBER(SEARCH("Set", D948)),
     ISNUMBER(SEARCH("+", D948)),
     ISNUMBER(SEARCH("Cama", D948)),
     ISNUMBER(SEARCH("Espaldar", D948)),
     ISNUMBER(SEARCH("Juego", D948)),
     ISNUMBER(SEARCH("Sofacama", D948)),
     ISNUMBER(SEARCH("Cuadro", D948))
   ),
   4,
   IFERROR(INDEX(INVENTARIO!A:H, MATCH(C948, INVENTARIO!A:A, 0), 6), 0)
)</f>
        <v>4</v>
      </c>
      <c r="H948">
        <v>4</v>
      </c>
      <c r="I948">
        <f t="shared" si="96"/>
        <v>1</v>
      </c>
    </row>
    <row r="949" spans="1:9" ht="66">
      <c r="A949" s="5" t="s">
        <v>1631</v>
      </c>
      <c r="B949" s="5" t="s">
        <v>1635</v>
      </c>
      <c r="C949" s="9" t="s">
        <v>2348</v>
      </c>
      <c r="D949" s="7" t="str">
        <f>"     "&amp;D946</f>
        <v xml:space="preserve">     Comedor Madera Robledo + Silla Milano</v>
      </c>
      <c r="E949" s="5" t="s">
        <v>36</v>
      </c>
      <c r="F949" s="6">
        <v>4</v>
      </c>
      <c r="G949">
        <f>IF(
   OR(
     ISNUMBER(SEARCH("Combo", D949)),
     ISNUMBER(SEARCH("Set", D949)),
     ISNUMBER(SEARCH("+", D949)),
     ISNUMBER(SEARCH("Cama", D949)),
     ISNUMBER(SEARCH("Espaldar", D949)),
     ISNUMBER(SEARCH("Juego", D949)),
     ISNUMBER(SEARCH("Sofacama", D949)),
     ISNUMBER(SEARCH("Cuadro", D949))
   ),
   4,
   IFERROR(INDEX(INVENTARIO!A:H, MATCH(C949, INVENTARIO!A:A, 0), 6), 0)
)</f>
        <v>4</v>
      </c>
      <c r="H949">
        <v>4</v>
      </c>
      <c r="I949">
        <f t="shared" si="96"/>
        <v>1</v>
      </c>
    </row>
    <row r="950" spans="1:9" ht="66">
      <c r="A950" s="5" t="s">
        <v>1631</v>
      </c>
      <c r="B950" s="5" t="s">
        <v>1636</v>
      </c>
      <c r="C950" s="9" t="s">
        <v>2349</v>
      </c>
      <c r="D950" s="7" t="str">
        <f>"     "&amp;D946</f>
        <v xml:space="preserve">     Comedor Madera Robledo + Silla Milano</v>
      </c>
      <c r="E950" s="5" t="s">
        <v>48</v>
      </c>
      <c r="F950" s="6">
        <v>4</v>
      </c>
      <c r="G950">
        <f>IF(
   OR(
     ISNUMBER(SEARCH("Combo", D950)),
     ISNUMBER(SEARCH("Set", D950)),
     ISNUMBER(SEARCH("+", D950)),
     ISNUMBER(SEARCH("Cama", D950)),
     ISNUMBER(SEARCH("Espaldar", D950)),
     ISNUMBER(SEARCH("Juego", D950)),
     ISNUMBER(SEARCH("Sofacama", D950)),
     ISNUMBER(SEARCH("Cuadro", D950))
   ),
   4,
   IFERROR(INDEX(INVENTARIO!A:H, MATCH(C950, INVENTARIO!A:A, 0), 6), 0)
)</f>
        <v>4</v>
      </c>
      <c r="H950">
        <v>4</v>
      </c>
    </row>
    <row r="951" spans="1:9">
      <c r="A951" s="5" t="s">
        <v>1637</v>
      </c>
      <c r="B951" s="5"/>
      <c r="C951" s="5" t="s">
        <v>6</v>
      </c>
      <c r="D951" s="9" t="s">
        <v>1638</v>
      </c>
      <c r="E951" s="5" t="s">
        <v>16</v>
      </c>
      <c r="F951" s="8"/>
      <c r="I951">
        <f t="shared" ref="I951:I966" si="97">+IF(H951=F951,1,0)</f>
        <v>1</v>
      </c>
    </row>
    <row r="952" spans="1:9" ht="52.8">
      <c r="A952" s="5" t="s">
        <v>1637</v>
      </c>
      <c r="B952" s="5" t="s">
        <v>1639</v>
      </c>
      <c r="C952" s="9" t="s">
        <v>2350</v>
      </c>
      <c r="D952" s="7" t="str">
        <f>"     "&amp;D951</f>
        <v xml:space="preserve">     Mesa Comedor White + Silla Milano</v>
      </c>
      <c r="E952" s="5" t="s">
        <v>36</v>
      </c>
      <c r="F952" s="6">
        <v>4</v>
      </c>
      <c r="G952">
        <f>IF(
   OR(
     ISNUMBER(SEARCH("Combo", D952)),
     ISNUMBER(SEARCH("Set", D952)),
     ISNUMBER(SEARCH("+", D952)),
     ISNUMBER(SEARCH("Cama", D952)),
     ISNUMBER(SEARCH("Espaldar", D952)),
     ISNUMBER(SEARCH("Juego", D952)),
     ISNUMBER(SEARCH("Sofacama", D952)),
     ISNUMBER(SEARCH("Cuadro", D952))
   ),
   4,
   IFERROR(INDEX(INVENTARIO!A:H, MATCH(C952, INVENTARIO!A:A, 0), 6), 0)
)</f>
        <v>4</v>
      </c>
      <c r="H952">
        <v>4</v>
      </c>
      <c r="I952">
        <f t="shared" si="97"/>
        <v>1</v>
      </c>
    </row>
    <row r="953" spans="1:9" ht="52.8">
      <c r="A953" s="5" t="s">
        <v>1637</v>
      </c>
      <c r="B953" s="5" t="s">
        <v>1640</v>
      </c>
      <c r="C953" s="9" t="s">
        <v>2351</v>
      </c>
      <c r="D953" s="7" t="str">
        <f>"     "&amp;D951</f>
        <v xml:space="preserve">     Mesa Comedor White + Silla Milano</v>
      </c>
      <c r="E953" s="5" t="s">
        <v>12</v>
      </c>
      <c r="F953" s="6">
        <v>4</v>
      </c>
      <c r="G953">
        <f>IF(
   OR(
     ISNUMBER(SEARCH("Combo", D953)),
     ISNUMBER(SEARCH("Set", D953)),
     ISNUMBER(SEARCH("+", D953)),
     ISNUMBER(SEARCH("Cama", D953)),
     ISNUMBER(SEARCH("Espaldar", D953)),
     ISNUMBER(SEARCH("Juego", D953)),
     ISNUMBER(SEARCH("Sofacama", D953)),
     ISNUMBER(SEARCH("Cuadro", D953))
   ),
   4,
   IFERROR(INDEX(INVENTARIO!A:H, MATCH(C953, INVENTARIO!A:A, 0), 6), 0)
)</f>
        <v>4</v>
      </c>
      <c r="H953">
        <v>4</v>
      </c>
      <c r="I953">
        <f t="shared" si="97"/>
        <v>1</v>
      </c>
    </row>
    <row r="954" spans="1:9" ht="52.8">
      <c r="A954" s="5" t="s">
        <v>1637</v>
      </c>
      <c r="B954" s="5" t="s">
        <v>1641</v>
      </c>
      <c r="C954" s="9" t="s">
        <v>2352</v>
      </c>
      <c r="D954" s="7" t="str">
        <f>"     "&amp;D951</f>
        <v xml:space="preserve">     Mesa Comedor White + Silla Milano</v>
      </c>
      <c r="E954" s="5" t="s">
        <v>38</v>
      </c>
      <c r="F954" s="6">
        <v>4</v>
      </c>
      <c r="G954">
        <f>IF(
   OR(
     ISNUMBER(SEARCH("Combo", D954)),
     ISNUMBER(SEARCH("Set", D954)),
     ISNUMBER(SEARCH("+", D954)),
     ISNUMBER(SEARCH("Cama", D954)),
     ISNUMBER(SEARCH("Espaldar", D954)),
     ISNUMBER(SEARCH("Juego", D954)),
     ISNUMBER(SEARCH("Sofacama", D954)),
     ISNUMBER(SEARCH("Cuadro", D954))
   ),
   4,
   IFERROR(INDEX(INVENTARIO!A:H, MATCH(C954, INVENTARIO!A:A, 0), 6), 0)
)</f>
        <v>4</v>
      </c>
      <c r="H954">
        <v>4</v>
      </c>
      <c r="I954">
        <f t="shared" si="97"/>
        <v>1</v>
      </c>
    </row>
    <row r="955" spans="1:9" ht="52.8">
      <c r="A955" s="5" t="s">
        <v>1637</v>
      </c>
      <c r="B955" s="5" t="s">
        <v>1642</v>
      </c>
      <c r="C955" s="9" t="s">
        <v>2353</v>
      </c>
      <c r="D955" s="7" t="str">
        <f>"     "&amp;D951</f>
        <v xml:space="preserve">     Mesa Comedor White + Silla Milano</v>
      </c>
      <c r="E955" s="5" t="s">
        <v>48</v>
      </c>
      <c r="F955" s="6">
        <v>4</v>
      </c>
      <c r="G955">
        <f>IF(
   OR(
     ISNUMBER(SEARCH("Combo", D955)),
     ISNUMBER(SEARCH("Set", D955)),
     ISNUMBER(SEARCH("+", D955)),
     ISNUMBER(SEARCH("Cama", D955)),
     ISNUMBER(SEARCH("Espaldar", D955)),
     ISNUMBER(SEARCH("Juego", D955)),
     ISNUMBER(SEARCH("Sofacama", D955)),
     ISNUMBER(SEARCH("Cuadro", D955))
   ),
   4,
   IFERROR(INDEX(INVENTARIO!A:H, MATCH(C955, INVENTARIO!A:A, 0), 6), 0)
)</f>
        <v>4</v>
      </c>
      <c r="H955">
        <v>4</v>
      </c>
      <c r="I955">
        <f t="shared" si="97"/>
        <v>1</v>
      </c>
    </row>
    <row r="956" spans="1:9">
      <c r="A956" s="5" t="s">
        <v>1643</v>
      </c>
      <c r="B956" s="5" t="s">
        <v>1644</v>
      </c>
      <c r="C956" s="9" t="s">
        <v>2354</v>
      </c>
      <c r="D956" s="9" t="s">
        <v>440</v>
      </c>
      <c r="E956" s="5" t="s">
        <v>1645</v>
      </c>
      <c r="F956" s="6">
        <v>7</v>
      </c>
      <c r="G956">
        <f>IF(
   OR(
     ISNUMBER(SEARCH("Combo", D956)),
     ISNUMBER(SEARCH("Set", D956)),
     ISNUMBER(SEARCH("+", D956)),
     ISNUMBER(SEARCH("Cama", D956)),
     ISNUMBER(SEARCH("Espaldar", D956)),
     ISNUMBER(SEARCH("Juego", D956)),
     ISNUMBER(SEARCH("Sofacama", D956)),
     ISNUMBER(SEARCH("Cuadro", D956))
   ),
   4,
   IFERROR(INDEX(INVENTARIO!A:H, MATCH(C956, INVENTARIO!A:A, 0), 6), 0)
)</f>
        <v>7</v>
      </c>
      <c r="H956">
        <v>7</v>
      </c>
      <c r="I956">
        <f t="shared" si="97"/>
        <v>1</v>
      </c>
    </row>
    <row r="957" spans="1:9">
      <c r="A957" s="5" t="s">
        <v>1646</v>
      </c>
      <c r="B957" s="5"/>
      <c r="C957" s="5" t="s">
        <v>6</v>
      </c>
      <c r="D957" s="9" t="s">
        <v>1647</v>
      </c>
      <c r="E957" s="5" t="s">
        <v>16</v>
      </c>
      <c r="F957" s="8"/>
      <c r="I957">
        <f t="shared" si="97"/>
        <v>1</v>
      </c>
    </row>
    <row r="958" spans="1:9" ht="79.2">
      <c r="A958" s="5" t="s">
        <v>1646</v>
      </c>
      <c r="B958" s="5" t="s">
        <v>1648</v>
      </c>
      <c r="C958" s="9" t="s">
        <v>2355</v>
      </c>
      <c r="D958" s="7" t="str">
        <f>"     "&amp;D957</f>
        <v xml:space="preserve">     Comedor Celeno Macadamia 15mm  + Silla Milano</v>
      </c>
      <c r="E958" s="5" t="s">
        <v>12</v>
      </c>
      <c r="F958" s="6">
        <v>4</v>
      </c>
      <c r="G958">
        <f>IF(
   OR(
     ISNUMBER(SEARCH("Combo", D958)),
     ISNUMBER(SEARCH("Set", D958)),
     ISNUMBER(SEARCH("+", D958)),
     ISNUMBER(SEARCH("Cama", D958)),
     ISNUMBER(SEARCH("Espaldar", D958)),
     ISNUMBER(SEARCH("Juego", D958)),
     ISNUMBER(SEARCH("Sofacama", D958)),
     ISNUMBER(SEARCH("Cuadro", D958))
   ),
   4,
   IFERROR(INDEX(INVENTARIO!A:H, MATCH(C958, INVENTARIO!A:A, 0), 6), 0)
)</f>
        <v>4</v>
      </c>
      <c r="H958">
        <v>4</v>
      </c>
      <c r="I958">
        <f t="shared" si="97"/>
        <v>1</v>
      </c>
    </row>
    <row r="959" spans="1:9" ht="79.2">
      <c r="A959" s="5" t="s">
        <v>1646</v>
      </c>
      <c r="B959" s="5" t="s">
        <v>1649</v>
      </c>
      <c r="C959" s="9" t="s">
        <v>2356</v>
      </c>
      <c r="D959" s="7" t="str">
        <f>"     "&amp;D957</f>
        <v xml:space="preserve">     Comedor Celeno Macadamia 15mm  + Silla Milano</v>
      </c>
      <c r="E959" s="5" t="s">
        <v>38</v>
      </c>
      <c r="F959" s="6">
        <v>4</v>
      </c>
      <c r="G959">
        <f>IF(
   OR(
     ISNUMBER(SEARCH("Combo", D959)),
     ISNUMBER(SEARCH("Set", D959)),
     ISNUMBER(SEARCH("+", D959)),
     ISNUMBER(SEARCH("Cama", D959)),
     ISNUMBER(SEARCH("Espaldar", D959)),
     ISNUMBER(SEARCH("Juego", D959)),
     ISNUMBER(SEARCH("Sofacama", D959)),
     ISNUMBER(SEARCH("Cuadro", D959))
   ),
   4,
   IFERROR(INDEX(INVENTARIO!A:H, MATCH(C959, INVENTARIO!A:A, 0), 6), 0)
)</f>
        <v>4</v>
      </c>
      <c r="H959">
        <v>4</v>
      </c>
      <c r="I959">
        <f t="shared" si="97"/>
        <v>1</v>
      </c>
    </row>
    <row r="960" spans="1:9" ht="79.2">
      <c r="A960" s="5" t="s">
        <v>1646</v>
      </c>
      <c r="B960" s="5" t="s">
        <v>1650</v>
      </c>
      <c r="C960" s="9" t="s">
        <v>2357</v>
      </c>
      <c r="D960" s="7" t="str">
        <f>"     "&amp;D957</f>
        <v xml:space="preserve">     Comedor Celeno Macadamia 15mm  + Silla Milano</v>
      </c>
      <c r="E960" s="5" t="s">
        <v>36</v>
      </c>
      <c r="F960" s="6">
        <v>4</v>
      </c>
      <c r="G960">
        <f>IF(
   OR(
     ISNUMBER(SEARCH("Combo", D960)),
     ISNUMBER(SEARCH("Set", D960)),
     ISNUMBER(SEARCH("+", D960)),
     ISNUMBER(SEARCH("Cama", D960)),
     ISNUMBER(SEARCH("Espaldar", D960)),
     ISNUMBER(SEARCH("Juego", D960)),
     ISNUMBER(SEARCH("Sofacama", D960)),
     ISNUMBER(SEARCH("Cuadro", D960))
   ),
   4,
   IFERROR(INDEX(INVENTARIO!A:H, MATCH(C960, INVENTARIO!A:A, 0), 6), 0)
)</f>
        <v>4</v>
      </c>
      <c r="H960">
        <v>4</v>
      </c>
      <c r="I960">
        <f t="shared" si="97"/>
        <v>1</v>
      </c>
    </row>
    <row r="961" spans="1:9" ht="79.2">
      <c r="A961" s="5" t="s">
        <v>1646</v>
      </c>
      <c r="B961" s="5" t="s">
        <v>1651</v>
      </c>
      <c r="C961" s="9" t="s">
        <v>2358</v>
      </c>
      <c r="D961" s="7" t="str">
        <f>"     "&amp;D957</f>
        <v xml:space="preserve">     Comedor Celeno Macadamia 15mm  + Silla Milano</v>
      </c>
      <c r="E961" s="5" t="s">
        <v>48</v>
      </c>
      <c r="F961" s="6">
        <v>4</v>
      </c>
      <c r="G961">
        <f>IF(
   OR(
     ISNUMBER(SEARCH("Combo", D961)),
     ISNUMBER(SEARCH("Set", D961)),
     ISNUMBER(SEARCH("+", D961)),
     ISNUMBER(SEARCH("Cama", D961)),
     ISNUMBER(SEARCH("Espaldar", D961)),
     ISNUMBER(SEARCH("Juego", D961)),
     ISNUMBER(SEARCH("Sofacama", D961)),
     ISNUMBER(SEARCH("Cuadro", D961))
   ),
   4,
   IFERROR(INDEX(INVENTARIO!A:H, MATCH(C961, INVENTARIO!A:A, 0), 6), 0)
)</f>
        <v>4</v>
      </c>
      <c r="H961">
        <v>4</v>
      </c>
      <c r="I961">
        <f t="shared" si="97"/>
        <v>1</v>
      </c>
    </row>
    <row r="962" spans="1:9">
      <c r="A962" s="5" t="s">
        <v>1652</v>
      </c>
      <c r="B962" s="5"/>
      <c r="C962" s="5" t="s">
        <v>6</v>
      </c>
      <c r="D962" s="9" t="s">
        <v>1653</v>
      </c>
      <c r="E962" s="5" t="s">
        <v>16</v>
      </c>
      <c r="F962" s="8"/>
      <c r="I962">
        <f t="shared" si="97"/>
        <v>1</v>
      </c>
    </row>
    <row r="963" spans="1:9" ht="92.4">
      <c r="A963" s="5" t="s">
        <v>1652</v>
      </c>
      <c r="B963" s="5" t="s">
        <v>1654</v>
      </c>
      <c r="C963" s="9" t="s">
        <v>2359</v>
      </c>
      <c r="D963" s="7" t="str">
        <f>"     "&amp;D962</f>
        <v xml:space="preserve">     Comedor Indika Macadamia 15mm Negro + Silla Milano</v>
      </c>
      <c r="E963" s="5" t="s">
        <v>12</v>
      </c>
      <c r="F963" s="6">
        <v>4</v>
      </c>
      <c r="G963">
        <f>IF(
   OR(
     ISNUMBER(SEARCH("Combo", D963)),
     ISNUMBER(SEARCH("Set", D963)),
     ISNUMBER(SEARCH("+", D963)),
     ISNUMBER(SEARCH("Cama", D963)),
     ISNUMBER(SEARCH("Espaldar", D963)),
     ISNUMBER(SEARCH("Juego", D963)),
     ISNUMBER(SEARCH("Sofacama", D963)),
     ISNUMBER(SEARCH("Cuadro", D963))
   ),
   4,
   IFERROR(INDEX(INVENTARIO!A:H, MATCH(C963, INVENTARIO!A:A, 0), 6), 0)
)</f>
        <v>4</v>
      </c>
      <c r="H963">
        <v>4</v>
      </c>
      <c r="I963">
        <f t="shared" si="97"/>
        <v>1</v>
      </c>
    </row>
    <row r="964" spans="1:9" ht="92.4">
      <c r="A964" s="5" t="s">
        <v>1652</v>
      </c>
      <c r="B964" s="5" t="s">
        <v>1655</v>
      </c>
      <c r="C964" s="9" t="s">
        <v>2360</v>
      </c>
      <c r="D964" s="7" t="str">
        <f>"     "&amp;D962</f>
        <v xml:space="preserve">     Comedor Indika Macadamia 15mm Negro + Silla Milano</v>
      </c>
      <c r="E964" s="5" t="s">
        <v>38</v>
      </c>
      <c r="F964" s="6">
        <v>4</v>
      </c>
      <c r="G964">
        <f>IF(
   OR(
     ISNUMBER(SEARCH("Combo", D964)),
     ISNUMBER(SEARCH("Set", D964)),
     ISNUMBER(SEARCH("+", D964)),
     ISNUMBER(SEARCH("Cama", D964)),
     ISNUMBER(SEARCH("Espaldar", D964)),
     ISNUMBER(SEARCH("Juego", D964)),
     ISNUMBER(SEARCH("Sofacama", D964)),
     ISNUMBER(SEARCH("Cuadro", D964))
   ),
   4,
   IFERROR(INDEX(INVENTARIO!A:H, MATCH(C964, INVENTARIO!A:A, 0), 6), 0)
)</f>
        <v>4</v>
      </c>
      <c r="H964">
        <v>4</v>
      </c>
      <c r="I964">
        <f t="shared" si="97"/>
        <v>1</v>
      </c>
    </row>
    <row r="965" spans="1:9" ht="92.4">
      <c r="A965" s="5" t="s">
        <v>1652</v>
      </c>
      <c r="B965" s="5" t="s">
        <v>1656</v>
      </c>
      <c r="C965" s="9" t="s">
        <v>2361</v>
      </c>
      <c r="D965" s="7" t="str">
        <f>"     "&amp;D962</f>
        <v xml:space="preserve">     Comedor Indika Macadamia 15mm Negro + Silla Milano</v>
      </c>
      <c r="E965" s="5" t="s">
        <v>36</v>
      </c>
      <c r="F965" s="6">
        <v>4</v>
      </c>
      <c r="G965">
        <f>IF(
   OR(
     ISNUMBER(SEARCH("Combo", D965)),
     ISNUMBER(SEARCH("Set", D965)),
     ISNUMBER(SEARCH("+", D965)),
     ISNUMBER(SEARCH("Cama", D965)),
     ISNUMBER(SEARCH("Espaldar", D965)),
     ISNUMBER(SEARCH("Juego", D965)),
     ISNUMBER(SEARCH("Sofacama", D965)),
     ISNUMBER(SEARCH("Cuadro", D965))
   ),
   4,
   IFERROR(INDEX(INVENTARIO!A:H, MATCH(C965, INVENTARIO!A:A, 0), 6), 0)
)</f>
        <v>4</v>
      </c>
      <c r="H965">
        <v>4</v>
      </c>
      <c r="I965">
        <f t="shared" si="97"/>
        <v>1</v>
      </c>
    </row>
    <row r="966" spans="1:9" ht="92.4">
      <c r="A966" s="5" t="s">
        <v>1652</v>
      </c>
      <c r="B966" s="5" t="s">
        <v>1657</v>
      </c>
      <c r="C966" s="9" t="s">
        <v>2362</v>
      </c>
      <c r="D966" s="7" t="str">
        <f>"     "&amp;D962</f>
        <v xml:space="preserve">     Comedor Indika Macadamia 15mm Negro + Silla Milano</v>
      </c>
      <c r="E966" s="5" t="s">
        <v>48</v>
      </c>
      <c r="F966" s="6">
        <v>4</v>
      </c>
      <c r="G966">
        <f>IF(
   OR(
     ISNUMBER(SEARCH("Combo", D966)),
     ISNUMBER(SEARCH("Set", D966)),
     ISNUMBER(SEARCH("+", D966)),
     ISNUMBER(SEARCH("Cama", D966)),
     ISNUMBER(SEARCH("Espaldar", D966)),
     ISNUMBER(SEARCH("Juego", D966)),
     ISNUMBER(SEARCH("Sofacama", D966)),
     ISNUMBER(SEARCH("Cuadro", D966))
   ),
   4,
   IFERROR(INDEX(INVENTARIO!A:H, MATCH(C966, INVENTARIO!A:A, 0), 6), 0)
)</f>
        <v>4</v>
      </c>
      <c r="H966">
        <v>4</v>
      </c>
      <c r="I966">
        <f t="shared" si="97"/>
        <v>1</v>
      </c>
    </row>
    <row r="967" spans="1:9">
      <c r="A967" s="5" t="s">
        <v>1658</v>
      </c>
      <c r="B967" s="5"/>
      <c r="C967" s="5" t="s">
        <v>6</v>
      </c>
      <c r="D967" s="9" t="s">
        <v>1659</v>
      </c>
      <c r="E967" s="5" t="s">
        <v>16</v>
      </c>
      <c r="F967" s="8"/>
    </row>
    <row r="968" spans="1:9" ht="92.4">
      <c r="A968" s="5" t="s">
        <v>1658</v>
      </c>
      <c r="B968" s="5" t="s">
        <v>1660</v>
      </c>
      <c r="C968" s="9" t="s">
        <v>2363</v>
      </c>
      <c r="D968" s="7" t="str">
        <f>"     "&amp;D967</f>
        <v xml:space="preserve">     Comedor Indika Macadamia 30mm Blanco + Silla Milano</v>
      </c>
      <c r="E968" s="5" t="s">
        <v>12</v>
      </c>
      <c r="F968" s="6">
        <v>4</v>
      </c>
      <c r="G968">
        <f>IF(
   OR(
     ISNUMBER(SEARCH("Combo", D968)),
     ISNUMBER(SEARCH("Set", D968)),
     ISNUMBER(SEARCH("+", D968)),
     ISNUMBER(SEARCH("Cama", D968)),
     ISNUMBER(SEARCH("Espaldar", D968)),
     ISNUMBER(SEARCH("Juego", D968)),
     ISNUMBER(SEARCH("Sofacama", D968)),
     ISNUMBER(SEARCH("Cuadro", D968))
   ),
   4,
   IFERROR(INDEX(INVENTARIO!A:H, MATCH(C968, INVENTARIO!A:A, 0), 6), 0)
)</f>
        <v>4</v>
      </c>
      <c r="H968">
        <v>4</v>
      </c>
      <c r="I968">
        <f t="shared" ref="I968:I976" si="98">+IF(H968=F968,1,0)</f>
        <v>1</v>
      </c>
    </row>
    <row r="969" spans="1:9" ht="92.4">
      <c r="A969" s="5" t="s">
        <v>1658</v>
      </c>
      <c r="B969" s="5" t="s">
        <v>1661</v>
      </c>
      <c r="C969" s="9" t="s">
        <v>2364</v>
      </c>
      <c r="D969" s="7" t="str">
        <f>"     "&amp;D967</f>
        <v xml:space="preserve">     Comedor Indika Macadamia 30mm Blanco + Silla Milano</v>
      </c>
      <c r="E969" s="5" t="s">
        <v>38</v>
      </c>
      <c r="F969" s="6">
        <v>4</v>
      </c>
      <c r="G969">
        <f>IF(
   OR(
     ISNUMBER(SEARCH("Combo", D969)),
     ISNUMBER(SEARCH("Set", D969)),
     ISNUMBER(SEARCH("+", D969)),
     ISNUMBER(SEARCH("Cama", D969)),
     ISNUMBER(SEARCH("Espaldar", D969)),
     ISNUMBER(SEARCH("Juego", D969)),
     ISNUMBER(SEARCH("Sofacama", D969)),
     ISNUMBER(SEARCH("Cuadro", D969))
   ),
   4,
   IFERROR(INDEX(INVENTARIO!A:H, MATCH(C969, INVENTARIO!A:A, 0), 6), 0)
)</f>
        <v>4</v>
      </c>
      <c r="H969">
        <v>4</v>
      </c>
      <c r="I969">
        <f t="shared" si="98"/>
        <v>1</v>
      </c>
    </row>
    <row r="970" spans="1:9" ht="92.4">
      <c r="A970" s="5" t="s">
        <v>1658</v>
      </c>
      <c r="B970" s="5" t="s">
        <v>1662</v>
      </c>
      <c r="C970" s="9" t="s">
        <v>2365</v>
      </c>
      <c r="D970" s="7" t="str">
        <f>"     "&amp;D967</f>
        <v xml:space="preserve">     Comedor Indika Macadamia 30mm Blanco + Silla Milano</v>
      </c>
      <c r="E970" s="5" t="s">
        <v>36</v>
      </c>
      <c r="F970" s="6">
        <v>4</v>
      </c>
      <c r="G970">
        <f>IF(
   OR(
     ISNUMBER(SEARCH("Combo", D970)),
     ISNUMBER(SEARCH("Set", D970)),
     ISNUMBER(SEARCH("+", D970)),
     ISNUMBER(SEARCH("Cama", D970)),
     ISNUMBER(SEARCH("Espaldar", D970)),
     ISNUMBER(SEARCH("Juego", D970)),
     ISNUMBER(SEARCH("Sofacama", D970)),
     ISNUMBER(SEARCH("Cuadro", D970))
   ),
   4,
   IFERROR(INDEX(INVENTARIO!A:H, MATCH(C970, INVENTARIO!A:A, 0), 6), 0)
)</f>
        <v>4</v>
      </c>
      <c r="H970">
        <v>4</v>
      </c>
      <c r="I970">
        <f t="shared" si="98"/>
        <v>1</v>
      </c>
    </row>
    <row r="971" spans="1:9" ht="92.4">
      <c r="A971" s="5" t="s">
        <v>1658</v>
      </c>
      <c r="B971" s="5" t="s">
        <v>1663</v>
      </c>
      <c r="C971" s="9" t="s">
        <v>2366</v>
      </c>
      <c r="D971" s="7" t="str">
        <f>"     "&amp;D967</f>
        <v xml:space="preserve">     Comedor Indika Macadamia 30mm Blanco + Silla Milano</v>
      </c>
      <c r="E971" s="5" t="s">
        <v>48</v>
      </c>
      <c r="F971" s="6">
        <v>4</v>
      </c>
      <c r="G971">
        <f>IF(
   OR(
     ISNUMBER(SEARCH("Combo", D971)),
     ISNUMBER(SEARCH("Set", D971)),
     ISNUMBER(SEARCH("+", D971)),
     ISNUMBER(SEARCH("Cama", D971)),
     ISNUMBER(SEARCH("Espaldar", D971)),
     ISNUMBER(SEARCH("Juego", D971)),
     ISNUMBER(SEARCH("Sofacama", D971)),
     ISNUMBER(SEARCH("Cuadro", D971))
   ),
   4,
   IFERROR(INDEX(INVENTARIO!A:H, MATCH(C971, INVENTARIO!A:A, 0), 6), 0)
)</f>
        <v>4</v>
      </c>
      <c r="H971">
        <v>4</v>
      </c>
      <c r="I971">
        <f t="shared" si="98"/>
        <v>1</v>
      </c>
    </row>
    <row r="972" spans="1:9">
      <c r="A972" s="5" t="s">
        <v>59</v>
      </c>
      <c r="B972" s="5"/>
      <c r="C972" s="9" t="s">
        <v>2367</v>
      </c>
      <c r="D972" s="5" t="s">
        <v>60</v>
      </c>
      <c r="E972" s="5" t="s">
        <v>16</v>
      </c>
      <c r="F972" s="6">
        <v>2</v>
      </c>
      <c r="G972">
        <f>IF(
   OR(
     ISNUMBER(SEARCH("Combo", D972)),
     ISNUMBER(SEARCH("Set", D972)),
     ISNUMBER(SEARCH("+", D972)),
     ISNUMBER(SEARCH("Cama", D972)),
     ISNUMBER(SEARCH("Espaldar", D972)),
     ISNUMBER(SEARCH("Juego", D972)),
     ISNUMBER(SEARCH("Sofacama", D972)),
     ISNUMBER(SEARCH("Cuadro", D972))
   ),
   4,
   IFERROR(INDEX(INVENTARIO!A:H, MATCH(C972, INVENTARIO!A:A, 0), 6), 0)
)</f>
        <v>2</v>
      </c>
      <c r="H972">
        <v>2</v>
      </c>
      <c r="I972">
        <f t="shared" si="98"/>
        <v>1</v>
      </c>
    </row>
    <row r="973" spans="1:9">
      <c r="A973" s="5" t="s">
        <v>2368</v>
      </c>
      <c r="B973" s="5"/>
      <c r="C973" s="5" t="s">
        <v>6</v>
      </c>
      <c r="D973" s="5" t="s">
        <v>2369</v>
      </c>
      <c r="E973" s="5" t="s">
        <v>16</v>
      </c>
      <c r="F973" s="8"/>
      <c r="I973">
        <f t="shared" si="98"/>
        <v>1</v>
      </c>
    </row>
    <row r="974" spans="1:9" ht="66">
      <c r="A974" s="5" t="s">
        <v>2368</v>
      </c>
      <c r="B974" s="5" t="s">
        <v>2370</v>
      </c>
      <c r="C974" s="9" t="s">
        <v>2371</v>
      </c>
      <c r="D974" s="7" t="str">
        <f>"     "&amp;D973</f>
        <v xml:space="preserve">     Silla Eames Con Brazo Niños , Sillas Kids, Sillas Niños </v>
      </c>
      <c r="E974" s="5" t="s">
        <v>34</v>
      </c>
      <c r="F974" s="6">
        <v>0</v>
      </c>
      <c r="G974">
        <f>IF(
   OR(
     ISNUMBER(SEARCH("Combo", D974)),
     ISNUMBER(SEARCH("Set", D974)),
     ISNUMBER(SEARCH("+", D974)),
     ISNUMBER(SEARCH("Cama", D974)),
     ISNUMBER(SEARCH("Espaldar", D974)),
     ISNUMBER(SEARCH("Juego", D974)),
     ISNUMBER(SEARCH("Sofacama", D974)),
     ISNUMBER(SEARCH("Cuadro", D974))
   ),
   4,
   IFERROR(INDEX(INVENTARIO!A:H, MATCH(C974, INVENTARIO!A:A, 0), 6), 0)
)</f>
        <v>0</v>
      </c>
      <c r="H974">
        <v>0</v>
      </c>
      <c r="I974">
        <f t="shared" si="98"/>
        <v>1</v>
      </c>
    </row>
    <row r="975" spans="1:9" ht="66">
      <c r="A975" s="5" t="s">
        <v>2368</v>
      </c>
      <c r="B975" s="5" t="s">
        <v>2372</v>
      </c>
      <c r="C975" s="9" t="s">
        <v>2373</v>
      </c>
      <c r="D975" s="7" t="str">
        <f>"     "&amp;D973</f>
        <v xml:space="preserve">     Silla Eames Con Brazo Niños , Sillas Kids, Sillas Niños </v>
      </c>
      <c r="E975" s="5" t="s">
        <v>97</v>
      </c>
      <c r="F975" s="6">
        <v>0</v>
      </c>
      <c r="G975">
        <f>IF(
   OR(
     ISNUMBER(SEARCH("Combo", D975)),
     ISNUMBER(SEARCH("Set", D975)),
     ISNUMBER(SEARCH("+", D975)),
     ISNUMBER(SEARCH("Cama", D975)),
     ISNUMBER(SEARCH("Espaldar", D975)),
     ISNUMBER(SEARCH("Juego", D975)),
     ISNUMBER(SEARCH("Sofacama", D975)),
     ISNUMBER(SEARCH("Cuadro", D975))
   ),
   4,
   IFERROR(INDEX(INVENTARIO!A:H, MATCH(C975, INVENTARIO!A:A, 0), 6), 0)
)</f>
        <v>0</v>
      </c>
      <c r="H975">
        <v>0</v>
      </c>
      <c r="I975">
        <f t="shared" si="98"/>
        <v>1</v>
      </c>
    </row>
    <row r="976" spans="1:9" ht="66">
      <c r="A976" s="5" t="s">
        <v>2368</v>
      </c>
      <c r="B976" s="5" t="s">
        <v>2374</v>
      </c>
      <c r="C976" s="9" t="s">
        <v>2375</v>
      </c>
      <c r="D976" s="7" t="str">
        <f>"     "&amp;D973</f>
        <v xml:space="preserve">     Silla Eames Con Brazo Niños , Sillas Kids, Sillas Niños </v>
      </c>
      <c r="E976" s="5" t="s">
        <v>36</v>
      </c>
      <c r="F976" s="6">
        <v>0</v>
      </c>
      <c r="G976">
        <f>IF(
   OR(
     ISNUMBER(SEARCH("Combo", D976)),
     ISNUMBER(SEARCH("Set", D976)),
     ISNUMBER(SEARCH("+", D976)),
     ISNUMBER(SEARCH("Cama", D976)),
     ISNUMBER(SEARCH("Espaldar", D976)),
     ISNUMBER(SEARCH("Juego", D976)),
     ISNUMBER(SEARCH("Sofacama", D976)),
     ISNUMBER(SEARCH("Cuadro", D976))
   ),
   4,
   IFERROR(INDEX(INVENTARIO!A:H, MATCH(C976, INVENTARIO!A:A, 0), 6), 0)
)</f>
        <v>0</v>
      </c>
      <c r="H976">
        <v>0</v>
      </c>
      <c r="I976">
        <f t="shared" si="98"/>
        <v>1</v>
      </c>
    </row>
    <row r="977" spans="1:9">
      <c r="A977" s="5" t="s">
        <v>2376</v>
      </c>
      <c r="B977" s="5" t="s">
        <v>2377</v>
      </c>
      <c r="C977" s="9" t="s">
        <v>2378</v>
      </c>
      <c r="D977" s="5" t="s">
        <v>2379</v>
      </c>
      <c r="E977" s="5" t="s">
        <v>271</v>
      </c>
      <c r="F977" s="6">
        <v>0</v>
      </c>
      <c r="G977">
        <f>IF(
   OR(
     ISNUMBER(SEARCH("Combo", D977)),
     ISNUMBER(SEARCH("Set", D977)),
     ISNUMBER(SEARCH("+", D977)),
     ISNUMBER(SEARCH("Cama", D977)),
     ISNUMBER(SEARCH("Espaldar", D977)),
     ISNUMBER(SEARCH("Juego", D977)),
     ISNUMBER(SEARCH("Sofacama", D977)),
     ISNUMBER(SEARCH("Cuadro", D977))
   ),
   4,
   IFERROR(INDEX(INVENTARIO!A:H, MATCH(C977, INVENTARIO!A:A, 0), 6), 0)
)</f>
        <v>0</v>
      </c>
      <c r="H977">
        <v>0</v>
      </c>
    </row>
    <row r="978" spans="1:9">
      <c r="A978" s="5" t="s">
        <v>2380</v>
      </c>
      <c r="B978" s="5"/>
      <c r="C978" s="9" t="s">
        <v>2381</v>
      </c>
      <c r="D978" s="5" t="s">
        <v>2382</v>
      </c>
      <c r="E978" s="5" t="s">
        <v>16</v>
      </c>
      <c r="F978" s="6">
        <v>28</v>
      </c>
      <c r="G978">
        <f>IF(
   OR(
     ISNUMBER(SEARCH("Combo", D978)),
     ISNUMBER(SEARCH("Set", D978)),
     ISNUMBER(SEARCH("+", D978)),
     ISNUMBER(SEARCH("Cama", D978)),
     ISNUMBER(SEARCH("Espaldar", D978)),
     ISNUMBER(SEARCH("Juego", D978)),
     ISNUMBER(SEARCH("Sofacama", D978)),
     ISNUMBER(SEARCH("Cuadro", D978))
   ),
   4,
   IFERROR(INDEX(INVENTARIO!A:H, MATCH(C978, INVENTARIO!A:A, 0), 6), 0)
)</f>
        <v>28</v>
      </c>
      <c r="H978">
        <v>28</v>
      </c>
      <c r="I978">
        <f t="shared" ref="I978:I984" si="99">+IF(H978=F978,1,0)</f>
        <v>1</v>
      </c>
    </row>
    <row r="979" spans="1:9">
      <c r="A979" s="5" t="s">
        <v>2383</v>
      </c>
      <c r="B979" s="5" t="s">
        <v>2384</v>
      </c>
      <c r="C979" s="9" t="s">
        <v>1700</v>
      </c>
      <c r="D979" s="5" t="s">
        <v>2385</v>
      </c>
      <c r="E979" s="5" t="s">
        <v>48</v>
      </c>
      <c r="F979" s="6">
        <v>25</v>
      </c>
      <c r="G979">
        <f>IF(
   OR(
     ISNUMBER(SEARCH("Combo", D979)),
     ISNUMBER(SEARCH("Set", D979)),
     ISNUMBER(SEARCH("+", D979)),
     ISNUMBER(SEARCH("Cama", D979)),
     ISNUMBER(SEARCH("Espaldar", D979)),
     ISNUMBER(SEARCH("Juego", D979)),
     ISNUMBER(SEARCH("Sofacama", D979)),
     ISNUMBER(SEARCH("Cuadro", D979))
   ),
   4,
   IFERROR(INDEX(INVENTARIO!A:H, MATCH(C979, INVENTARIO!A:A, 0), 6), 0)
)</f>
        <v>25</v>
      </c>
      <c r="H979">
        <v>25</v>
      </c>
      <c r="I979">
        <f t="shared" si="99"/>
        <v>1</v>
      </c>
    </row>
    <row r="980" spans="1:9">
      <c r="A980" s="5" t="s">
        <v>2386</v>
      </c>
      <c r="B980" s="5"/>
      <c r="C980" s="9" t="s">
        <v>2387</v>
      </c>
      <c r="D980" s="5" t="s">
        <v>2388</v>
      </c>
      <c r="E980" s="5" t="s">
        <v>16</v>
      </c>
      <c r="F980" s="6">
        <v>4</v>
      </c>
      <c r="G980">
        <f>IF(
   OR(
     ISNUMBER(SEARCH("Combo", D980)),
     ISNUMBER(SEARCH("Set", D980)),
     ISNUMBER(SEARCH("+", D980)),
     ISNUMBER(SEARCH("Cama", D980)),
     ISNUMBER(SEARCH("Espaldar", D980)),
     ISNUMBER(SEARCH("Juego", D980)),
     ISNUMBER(SEARCH("Sofacama", D980)),
     ISNUMBER(SEARCH("Cuadro", D980))
   ),
   4,
   IFERROR(INDEX(INVENTARIO!A:H, MATCH(C980, INVENTARIO!A:A, 0), 6), 0)
)</f>
        <v>4</v>
      </c>
      <c r="H980">
        <v>4</v>
      </c>
      <c r="I980">
        <f t="shared" si="99"/>
        <v>1</v>
      </c>
    </row>
    <row r="981" spans="1:9">
      <c r="A981" s="5" t="s">
        <v>2389</v>
      </c>
      <c r="B981" s="5" t="s">
        <v>2390</v>
      </c>
      <c r="C981" s="9" t="s">
        <v>2391</v>
      </c>
      <c r="D981" s="5" t="s">
        <v>2392</v>
      </c>
      <c r="E981" s="5" t="s">
        <v>12</v>
      </c>
      <c r="F981" s="6">
        <v>0</v>
      </c>
      <c r="G981">
        <f>IF(
   OR(
     ISNUMBER(SEARCH("Combo", D981)),
     ISNUMBER(SEARCH("Set", D981)),
     ISNUMBER(SEARCH("+", D981)),
     ISNUMBER(SEARCH("Cama", D981)),
     ISNUMBER(SEARCH("Espaldar", D981)),
     ISNUMBER(SEARCH("Juego", D981)),
     ISNUMBER(SEARCH("Sofacama", D981)),
     ISNUMBER(SEARCH("Cuadro", D981))
   ),
   4,
   IFERROR(INDEX(INVENTARIO!A:H, MATCH(C981, INVENTARIO!A:A, 0), 6), 0)
)</f>
        <v>0</v>
      </c>
      <c r="H981">
        <v>0</v>
      </c>
      <c r="I981">
        <f t="shared" si="99"/>
        <v>1</v>
      </c>
    </row>
    <row r="982" spans="1:9">
      <c r="A982" s="5" t="s">
        <v>2393</v>
      </c>
      <c r="B982" s="5" t="s">
        <v>2394</v>
      </c>
      <c r="C982" s="9" t="s">
        <v>2395</v>
      </c>
      <c r="D982" s="5" t="s">
        <v>2396</v>
      </c>
      <c r="E982" s="5" t="s">
        <v>48</v>
      </c>
      <c r="F982" s="6">
        <v>0</v>
      </c>
      <c r="G982">
        <f>IF(
   OR(
     ISNUMBER(SEARCH("Combo", D982)),
     ISNUMBER(SEARCH("Set", D982)),
     ISNUMBER(SEARCH("+", D982)),
     ISNUMBER(SEARCH("Cama", D982)),
     ISNUMBER(SEARCH("Espaldar", D982)),
     ISNUMBER(SEARCH("Juego", D982)),
     ISNUMBER(SEARCH("Sofacama", D982)),
     ISNUMBER(SEARCH("Cuadro", D982))
   ),
   4,
   IFERROR(INDEX(INVENTARIO!A:H, MATCH(C982, INVENTARIO!A:A, 0), 6), 0)
)</f>
        <v>0</v>
      </c>
      <c r="H982">
        <v>0</v>
      </c>
      <c r="I982">
        <f t="shared" si="99"/>
        <v>1</v>
      </c>
    </row>
    <row r="983" spans="1:9">
      <c r="A983" s="5" t="s">
        <v>2397</v>
      </c>
      <c r="B983" s="5" t="s">
        <v>2398</v>
      </c>
      <c r="C983" s="9" t="s">
        <v>2399</v>
      </c>
      <c r="D983" s="5" t="s">
        <v>2400</v>
      </c>
      <c r="E983" s="5" t="s">
        <v>2401</v>
      </c>
      <c r="F983" s="6">
        <v>27</v>
      </c>
      <c r="G983">
        <f>IF(
   OR(
     ISNUMBER(SEARCH("Combo", D983)),
     ISNUMBER(SEARCH("Set", D983)),
     ISNUMBER(SEARCH("+", D983)),
     ISNUMBER(SEARCH("Cama", D983)),
     ISNUMBER(SEARCH("Espaldar", D983)),
     ISNUMBER(SEARCH("Juego", D983)),
     ISNUMBER(SEARCH("Sofacama", D983)),
     ISNUMBER(SEARCH("Cuadro", D983))
   ),
   4,
   IFERROR(INDEX(INVENTARIO!A:H, MATCH(C983, INVENTARIO!A:A, 0), 6), 0)
)</f>
        <v>27</v>
      </c>
      <c r="H983">
        <v>27</v>
      </c>
      <c r="I983">
        <f t="shared" si="99"/>
        <v>1</v>
      </c>
    </row>
    <row r="984" spans="1:9">
      <c r="A984" s="5" t="s">
        <v>2402</v>
      </c>
      <c r="B984" s="5" t="s">
        <v>2403</v>
      </c>
      <c r="C984" s="9" t="s">
        <v>2404</v>
      </c>
      <c r="D984" s="5" t="s">
        <v>2405</v>
      </c>
      <c r="E984" s="5" t="s">
        <v>36</v>
      </c>
      <c r="F984" s="6">
        <v>16</v>
      </c>
      <c r="G984">
        <f>IF(
   OR(
     ISNUMBER(SEARCH("Combo", D984)),
     ISNUMBER(SEARCH("Set", D984)),
     ISNUMBER(SEARCH("+", D984)),
     ISNUMBER(SEARCH("Cama", D984)),
     ISNUMBER(SEARCH("Espaldar", D984)),
     ISNUMBER(SEARCH("Juego", D984)),
     ISNUMBER(SEARCH("Sofacama", D984)),
     ISNUMBER(SEARCH("Cuadro", D984))
   ),
   4,
   IFERROR(INDEX(INVENTARIO!A:H, MATCH(C984, INVENTARIO!A:A, 0), 6), 0)
)</f>
        <v>16</v>
      </c>
      <c r="H984">
        <v>16</v>
      </c>
      <c r="I984">
        <f t="shared" si="99"/>
        <v>1</v>
      </c>
    </row>
    <row r="985" spans="1:9">
      <c r="A985" s="5" t="s">
        <v>2406</v>
      </c>
      <c r="B985" s="5" t="s">
        <v>2407</v>
      </c>
      <c r="C985" s="9" t="s">
        <v>2408</v>
      </c>
      <c r="D985" s="5" t="s">
        <v>2409</v>
      </c>
      <c r="E985" s="5" t="s">
        <v>292</v>
      </c>
      <c r="F985" s="6">
        <v>0</v>
      </c>
      <c r="G985">
        <f>IF(
   OR(
     ISNUMBER(SEARCH("Combo", D985)),
     ISNUMBER(SEARCH("Set", D985)),
     ISNUMBER(SEARCH("+", D985)),
     ISNUMBER(SEARCH("Cama", D985)),
     ISNUMBER(SEARCH("Espaldar", D985)),
     ISNUMBER(SEARCH("Juego", D985)),
     ISNUMBER(SEARCH("Sofacama", D985)),
     ISNUMBER(SEARCH("Cuadro", D985))
   ),
   4,
   IFERROR(INDEX(INVENTARIO!A:H, MATCH(C985, INVENTARIO!A:A, 0), 6), 0)
)</f>
        <v>0</v>
      </c>
      <c r="H985">
        <v>4</v>
      </c>
    </row>
    <row r="986" spans="1:9">
      <c r="A986" s="5" t="s">
        <v>2410</v>
      </c>
      <c r="B986" s="5" t="s">
        <v>2411</v>
      </c>
      <c r="C986" s="9" t="s">
        <v>2412</v>
      </c>
      <c r="D986" s="5" t="s">
        <v>2413</v>
      </c>
      <c r="E986" s="5" t="s">
        <v>752</v>
      </c>
      <c r="F986" s="6">
        <v>0</v>
      </c>
      <c r="G986">
        <f>IF(
   OR(
     ISNUMBER(SEARCH("Combo", D986)),
     ISNUMBER(SEARCH("Set", D986)),
     ISNUMBER(SEARCH("+", D986)),
     ISNUMBER(SEARCH("Cama", D986)),
     ISNUMBER(SEARCH("Espaldar", D986)),
     ISNUMBER(SEARCH("Juego", D986)),
     ISNUMBER(SEARCH("Sofacama", D986)),
     ISNUMBER(SEARCH("Cuadro", D986))
   ),
   4,
   IFERROR(INDEX(INVENTARIO!A:H, MATCH(C986, INVENTARIO!A:A, 0), 6), 0)
)</f>
        <v>0</v>
      </c>
      <c r="H986">
        <v>4</v>
      </c>
      <c r="I986">
        <f t="shared" ref="I986:I991" si="100">+IF(H986=F986,1,0)</f>
        <v>0</v>
      </c>
    </row>
    <row r="987" spans="1:9">
      <c r="A987" s="5" t="s">
        <v>2414</v>
      </c>
      <c r="B987" s="5" t="s">
        <v>2415</v>
      </c>
      <c r="C987" s="9" t="s">
        <v>2416</v>
      </c>
      <c r="D987" s="5" t="s">
        <v>2417</v>
      </c>
      <c r="E987" s="5" t="s">
        <v>431</v>
      </c>
      <c r="F987" s="6">
        <v>4</v>
      </c>
      <c r="G987">
        <f>IF(
   OR(
     ISNUMBER(SEARCH("Combo", D987)),
     ISNUMBER(SEARCH("Set", D987)),
     ISNUMBER(SEARCH("+", D987)),
     ISNUMBER(SEARCH("Cama", D987)),
     ISNUMBER(SEARCH("Espaldar", D987)),
     ISNUMBER(SEARCH("Juego", D987)),
     ISNUMBER(SEARCH("Sofacama", D987)),
     ISNUMBER(SEARCH("Cuadro", D987))
   ),
   4,
   IFERROR(INDEX(INVENTARIO!A:H, MATCH(C987, INVENTARIO!A:A, 0), 6), 0)
)</f>
        <v>4</v>
      </c>
      <c r="H987">
        <v>0</v>
      </c>
      <c r="I987">
        <f t="shared" si="100"/>
        <v>0</v>
      </c>
    </row>
    <row r="988" spans="1:9">
      <c r="A988" s="5" t="s">
        <v>2418</v>
      </c>
      <c r="B988" s="5" t="s">
        <v>2419</v>
      </c>
      <c r="C988" s="9" t="s">
        <v>2420</v>
      </c>
      <c r="D988" s="5" t="s">
        <v>2421</v>
      </c>
      <c r="E988" s="5" t="s">
        <v>12</v>
      </c>
      <c r="F988" s="6">
        <v>0</v>
      </c>
      <c r="G988">
        <f>IF(
   OR(
     ISNUMBER(SEARCH("Combo", D988)),
     ISNUMBER(SEARCH("Set", D988)),
     ISNUMBER(SEARCH("+", D988)),
     ISNUMBER(SEARCH("Cama", D988)),
     ISNUMBER(SEARCH("Espaldar", D988)),
     ISNUMBER(SEARCH("Juego", D988)),
     ISNUMBER(SEARCH("Sofacama", D988)),
     ISNUMBER(SEARCH("Cuadro", D988))
   ),
   4,
   IFERROR(INDEX(INVENTARIO!A:H, MATCH(C988, INVENTARIO!A:A, 0), 6), 0)
)</f>
        <v>0</v>
      </c>
      <c r="H988">
        <v>0</v>
      </c>
      <c r="I988">
        <f t="shared" si="100"/>
        <v>1</v>
      </c>
    </row>
    <row r="989" spans="1:9">
      <c r="A989" s="5" t="s">
        <v>2422</v>
      </c>
      <c r="B989" s="5"/>
      <c r="C989" s="9" t="s">
        <v>1750</v>
      </c>
      <c r="D989" s="5" t="s">
        <v>2423</v>
      </c>
      <c r="E989" s="5" t="s">
        <v>16</v>
      </c>
      <c r="F989" s="6">
        <v>4</v>
      </c>
      <c r="G989">
        <f>IF(
   OR(
     ISNUMBER(SEARCH("Combo", D989)),
     ISNUMBER(SEARCH("Set", D989)),
     ISNUMBER(SEARCH("+", D989)),
     ISNUMBER(SEARCH("Cama", D989)),
     ISNUMBER(SEARCH("Espaldar", D989)),
     ISNUMBER(SEARCH("Juego", D989)),
     ISNUMBER(SEARCH("Sofacama", D989)),
     ISNUMBER(SEARCH("Cuadro", D989))
   ),
   4,
   IFERROR(INDEX(INVENTARIO!A:H, MATCH(C989, INVENTARIO!A:A, 0), 6), 0)
)</f>
        <v>4</v>
      </c>
      <c r="H989">
        <v>0</v>
      </c>
      <c r="I989">
        <f t="shared" si="100"/>
        <v>0</v>
      </c>
    </row>
    <row r="990" spans="1:9">
      <c r="A990" s="5" t="s">
        <v>2435</v>
      </c>
      <c r="B990" s="5" t="s">
        <v>2436</v>
      </c>
      <c r="C990" s="9" t="s">
        <v>1804</v>
      </c>
      <c r="D990" s="5" t="s">
        <v>2437</v>
      </c>
      <c r="E990" s="5" t="s">
        <v>153</v>
      </c>
      <c r="F990" s="6">
        <v>0</v>
      </c>
      <c r="G990">
        <f>IF(
   OR(
     ISNUMBER(SEARCH("Combo", D990)),
     ISNUMBER(SEARCH("Set", D990)),
     ISNUMBER(SEARCH("+", D990)),
     ISNUMBER(SEARCH("Cama", D990)),
     ISNUMBER(SEARCH("Espaldar", D990)),
     ISNUMBER(SEARCH("Juego", D990)),
     ISNUMBER(SEARCH("Sofacama", D990)),
     ISNUMBER(SEARCH("Cuadro", D990))
   ),
   4,
   IFERROR(INDEX(INVENTARIO!A:H, MATCH(C990, INVENTARIO!A:A, 0), 6), 0)
)</f>
        <v>0</v>
      </c>
      <c r="H990">
        <v>0</v>
      </c>
      <c r="I990">
        <f t="shared" si="100"/>
        <v>1</v>
      </c>
    </row>
    <row r="991" spans="1:9">
      <c r="A991" s="5" t="s">
        <v>2438</v>
      </c>
      <c r="B991" s="5" t="s">
        <v>2439</v>
      </c>
      <c r="C991" s="9" t="s">
        <v>2440</v>
      </c>
      <c r="D991" s="5" t="s">
        <v>2441</v>
      </c>
      <c r="E991" s="5" t="s">
        <v>12</v>
      </c>
      <c r="F991" s="6">
        <v>0</v>
      </c>
      <c r="G991">
        <f>IF(
   OR(
     ISNUMBER(SEARCH("Combo", D991)),
     ISNUMBER(SEARCH("Set", D991)),
     ISNUMBER(SEARCH("+", D991)),
     ISNUMBER(SEARCH("Cama", D991)),
     ISNUMBER(SEARCH("Espaldar", D991)),
     ISNUMBER(SEARCH("Juego", D991)),
     ISNUMBER(SEARCH("Sofacama", D991)),
     ISNUMBER(SEARCH("Cuadro", D991))
   ),
   4,
   IFERROR(INDEX(INVENTARIO!A:H, MATCH(C991, INVENTARIO!A:A, 0), 6), 0)
)</f>
        <v>0</v>
      </c>
      <c r="H991">
        <v>0</v>
      </c>
      <c r="I991">
        <f t="shared" si="100"/>
        <v>1</v>
      </c>
    </row>
    <row r="992" spans="1:9">
      <c r="A992" s="5" t="s">
        <v>2442</v>
      </c>
      <c r="B992" s="5" t="s">
        <v>2443</v>
      </c>
      <c r="C992" s="9" t="s">
        <v>2444</v>
      </c>
      <c r="D992" s="5" t="s">
        <v>2445</v>
      </c>
      <c r="E992" s="5" t="s">
        <v>48</v>
      </c>
      <c r="F992" s="6">
        <v>1</v>
      </c>
      <c r="G992">
        <f>IF(
   OR(
     ISNUMBER(SEARCH("Combo", D992)),
     ISNUMBER(SEARCH("Set", D992)),
     ISNUMBER(SEARCH("+", D992)),
     ISNUMBER(SEARCH("Cama", D992)),
     ISNUMBER(SEARCH("Espaldar", D992)),
     ISNUMBER(SEARCH("Juego", D992)),
     ISNUMBER(SEARCH("Sofacama", D992)),
     ISNUMBER(SEARCH("Cuadro", D992))
   ),
   4,
   IFERROR(INDEX(INVENTARIO!A:H, MATCH(C992, INVENTARIO!A:A, 0), 6), 0)
)</f>
        <v>1</v>
      </c>
      <c r="H992">
        <v>1</v>
      </c>
    </row>
    <row r="993" spans="1:9">
      <c r="A993" s="5" t="s">
        <v>2446</v>
      </c>
      <c r="B993" s="5" t="s">
        <v>2447</v>
      </c>
      <c r="C993" s="9" t="s">
        <v>2448</v>
      </c>
      <c r="D993" s="5" t="s">
        <v>2449</v>
      </c>
      <c r="E993" s="5" t="s">
        <v>292</v>
      </c>
      <c r="F993" s="6">
        <v>4</v>
      </c>
      <c r="G993">
        <f>IF(
   OR(
     ISNUMBER(SEARCH("Combo", D993)),
     ISNUMBER(SEARCH("Set", D993)),
     ISNUMBER(SEARCH("+", D993)),
     ISNUMBER(SEARCH("Cama", D993)),
     ISNUMBER(SEARCH("Espaldar", D993)),
     ISNUMBER(SEARCH("Juego", D993)),
     ISNUMBER(SEARCH("Sofacama", D993)),
     ISNUMBER(SEARCH("Cuadro", D993))
   ),
   4,
   IFERROR(INDEX(INVENTARIO!A:H, MATCH(C993, INVENTARIO!A:A, 0), 6), 0)
)</f>
        <v>4</v>
      </c>
      <c r="H993">
        <v>0</v>
      </c>
      <c r="I993">
        <f t="shared" ref="I993:I1021" si="101">+IF(H993=F993,1,0)</f>
        <v>0</v>
      </c>
    </row>
    <row r="994" spans="1:9">
      <c r="A994" s="5" t="s">
        <v>2454</v>
      </c>
      <c r="B994" s="5"/>
      <c r="C994" s="5" t="s">
        <v>6</v>
      </c>
      <c r="D994" s="9" t="s">
        <v>742</v>
      </c>
      <c r="E994" s="5" t="s">
        <v>16</v>
      </c>
      <c r="F994" s="8"/>
      <c r="I994">
        <f t="shared" si="101"/>
        <v>1</v>
      </c>
    </row>
    <row r="995" spans="1:9" ht="26.4">
      <c r="A995" s="5" t="s">
        <v>2454</v>
      </c>
      <c r="B995" s="5" t="s">
        <v>2455</v>
      </c>
      <c r="C995" s="9" t="s">
        <v>2456</v>
      </c>
      <c r="D995" s="7" t="str">
        <f>"     "&amp;D994</f>
        <v xml:space="preserve">     Silla Infantil Toby</v>
      </c>
      <c r="E995" s="5" t="s">
        <v>34</v>
      </c>
      <c r="F995" s="6">
        <v>3</v>
      </c>
      <c r="G995">
        <f>IF(
   OR(
     ISNUMBER(SEARCH("Combo", D995)),
     ISNUMBER(SEARCH("Set", D995)),
     ISNUMBER(SEARCH("+", D995)),
     ISNUMBER(SEARCH("Cama", D995)),
     ISNUMBER(SEARCH("Espaldar", D995)),
     ISNUMBER(SEARCH("Juego", D995)),
     ISNUMBER(SEARCH("Sofacama", D995)),
     ISNUMBER(SEARCH("Cuadro", D995))
   ),
   4,
   IFERROR(INDEX(INVENTARIO!A:H, MATCH(C995, INVENTARIO!A:A, 0), 6), 0)
)</f>
        <v>3</v>
      </c>
      <c r="H995">
        <v>3</v>
      </c>
      <c r="I995">
        <f t="shared" si="101"/>
        <v>1</v>
      </c>
    </row>
    <row r="996" spans="1:9" ht="26.4">
      <c r="A996" s="5" t="s">
        <v>2454</v>
      </c>
      <c r="B996" s="5" t="s">
        <v>2457</v>
      </c>
      <c r="C996" s="9" t="s">
        <v>2024</v>
      </c>
      <c r="D996" s="7" t="str">
        <f>"     "&amp;D994</f>
        <v xml:space="preserve">     Silla Infantil Toby</v>
      </c>
      <c r="E996" s="5" t="s">
        <v>2458</v>
      </c>
      <c r="F996" s="6">
        <v>20</v>
      </c>
      <c r="G996">
        <f>IF(
   OR(
     ISNUMBER(SEARCH("Combo", D996)),
     ISNUMBER(SEARCH("Set", D996)),
     ISNUMBER(SEARCH("+", D996)),
     ISNUMBER(SEARCH("Cama", D996)),
     ISNUMBER(SEARCH("Espaldar", D996)),
     ISNUMBER(SEARCH("Juego", D996)),
     ISNUMBER(SEARCH("Sofacama", D996)),
     ISNUMBER(SEARCH("Cuadro", D996))
   ),
   4,
   IFERROR(INDEX(INVENTARIO!A:H, MATCH(C996, INVENTARIO!A:A, 0), 6), 0)
)</f>
        <v>20</v>
      </c>
      <c r="H996">
        <v>20</v>
      </c>
      <c r="I996">
        <f t="shared" si="101"/>
        <v>1</v>
      </c>
    </row>
    <row r="997" spans="1:9" ht="26.4">
      <c r="A997" s="5" t="s">
        <v>2454</v>
      </c>
      <c r="B997" s="5" t="s">
        <v>2459</v>
      </c>
      <c r="C997" s="9" t="s">
        <v>2021</v>
      </c>
      <c r="D997" s="7" t="str">
        <f>"     "&amp;D994</f>
        <v xml:space="preserve">     Silla Infantil Toby</v>
      </c>
      <c r="E997" s="5" t="s">
        <v>2460</v>
      </c>
      <c r="F997" s="6">
        <v>3</v>
      </c>
      <c r="G997">
        <f>IF(
   OR(
     ISNUMBER(SEARCH("Combo", D997)),
     ISNUMBER(SEARCH("Set", D997)),
     ISNUMBER(SEARCH("+", D997)),
     ISNUMBER(SEARCH("Cama", D997)),
     ISNUMBER(SEARCH("Espaldar", D997)),
     ISNUMBER(SEARCH("Juego", D997)),
     ISNUMBER(SEARCH("Sofacama", D997)),
     ISNUMBER(SEARCH("Cuadro", D997))
   ),
   4,
   IFERROR(INDEX(INVENTARIO!A:H, MATCH(C997, INVENTARIO!A:A, 0), 6), 0)
)</f>
        <v>3</v>
      </c>
      <c r="H997">
        <v>3</v>
      </c>
      <c r="I997">
        <f t="shared" si="101"/>
        <v>1</v>
      </c>
    </row>
    <row r="998" spans="1:9" ht="26.4">
      <c r="A998" s="5" t="s">
        <v>2454</v>
      </c>
      <c r="B998" s="5" t="s">
        <v>2461</v>
      </c>
      <c r="C998" s="9" t="s">
        <v>2022</v>
      </c>
      <c r="D998" s="7" t="str">
        <f>"     "&amp;D994</f>
        <v xml:space="preserve">     Silla Infantil Toby</v>
      </c>
      <c r="E998" s="5" t="s">
        <v>2462</v>
      </c>
      <c r="F998" s="6">
        <v>2</v>
      </c>
      <c r="G998">
        <f>IF(
   OR(
     ISNUMBER(SEARCH("Combo", D998)),
     ISNUMBER(SEARCH("Set", D998)),
     ISNUMBER(SEARCH("+", D998)),
     ISNUMBER(SEARCH("Cama", D998)),
     ISNUMBER(SEARCH("Espaldar", D998)),
     ISNUMBER(SEARCH("Juego", D998)),
     ISNUMBER(SEARCH("Sofacama", D998)),
     ISNUMBER(SEARCH("Cuadro", D998))
   ),
   4,
   IFERROR(INDEX(INVENTARIO!A:H, MATCH(C998, INVENTARIO!A:A, 0), 6), 0)
)</f>
        <v>2</v>
      </c>
      <c r="H998">
        <v>2</v>
      </c>
      <c r="I998">
        <f t="shared" si="101"/>
        <v>1</v>
      </c>
    </row>
    <row r="999" spans="1:9" ht="26.4">
      <c r="A999" s="5" t="s">
        <v>2454</v>
      </c>
      <c r="B999" s="5" t="s">
        <v>2463</v>
      </c>
      <c r="C999" s="9" t="s">
        <v>2025</v>
      </c>
      <c r="D999" s="7" t="str">
        <f>"     "&amp;D994</f>
        <v xml:space="preserve">     Silla Infantil Toby</v>
      </c>
      <c r="E999" s="5" t="s">
        <v>2464</v>
      </c>
      <c r="F999" s="6">
        <v>2</v>
      </c>
      <c r="G999">
        <f>IF(
   OR(
     ISNUMBER(SEARCH("Combo", D999)),
     ISNUMBER(SEARCH("Set", D999)),
     ISNUMBER(SEARCH("+", D999)),
     ISNUMBER(SEARCH("Cama", D999)),
     ISNUMBER(SEARCH("Espaldar", D999)),
     ISNUMBER(SEARCH("Juego", D999)),
     ISNUMBER(SEARCH("Sofacama", D999)),
     ISNUMBER(SEARCH("Cuadro", D999))
   ),
   4,
   IFERROR(INDEX(INVENTARIO!A:H, MATCH(C999, INVENTARIO!A:A, 0), 6), 0)
)</f>
        <v>2</v>
      </c>
      <c r="H999">
        <v>2</v>
      </c>
      <c r="I999">
        <f t="shared" si="101"/>
        <v>1</v>
      </c>
    </row>
    <row r="1000" spans="1:9">
      <c r="A1000" s="5" t="s">
        <v>2465</v>
      </c>
      <c r="B1000" s="5"/>
      <c r="C1000" s="9" t="s">
        <v>2404</v>
      </c>
      <c r="D1000" s="5" t="s">
        <v>2466</v>
      </c>
      <c r="E1000" s="5" t="s">
        <v>16</v>
      </c>
      <c r="F1000" s="6">
        <v>16</v>
      </c>
      <c r="G1000">
        <f>IF(
   OR(
     ISNUMBER(SEARCH("Combo", D1000)),
     ISNUMBER(SEARCH("Set", D1000)),
     ISNUMBER(SEARCH("+", D1000)),
     ISNUMBER(SEARCH("Cama", D1000)),
     ISNUMBER(SEARCH("Espaldar", D1000)),
     ISNUMBER(SEARCH("Juego", D1000)),
     ISNUMBER(SEARCH("Sofacama", D1000)),
     ISNUMBER(SEARCH("Cuadro", D1000))
   ),
   4,
   IFERROR(INDEX(INVENTARIO!A:H, MATCH(C1000, INVENTARIO!A:A, 0), 6), 0)
)</f>
        <v>16</v>
      </c>
      <c r="H1000">
        <v>16</v>
      </c>
      <c r="I1000">
        <f t="shared" si="101"/>
        <v>1</v>
      </c>
    </row>
    <row r="1001" spans="1:9">
      <c r="A1001" s="5" t="s">
        <v>2467</v>
      </c>
      <c r="B1001" s="5" t="s">
        <v>2468</v>
      </c>
      <c r="C1001" s="9" t="s">
        <v>2469</v>
      </c>
      <c r="D1001" s="9" t="s">
        <v>2470</v>
      </c>
      <c r="E1001" s="5" t="s">
        <v>105</v>
      </c>
      <c r="F1001" s="6">
        <v>4</v>
      </c>
      <c r="G1001">
        <f>IF(
   OR(
     ISNUMBER(SEARCH("Combo", D1001)),
     ISNUMBER(SEARCH("Set", D1001)),
     ISNUMBER(SEARCH("+", D1001)),
     ISNUMBER(SEARCH("Cama", D1001)),
     ISNUMBER(SEARCH("Espaldar", D1001)),
     ISNUMBER(SEARCH("Juego", D1001)),
     ISNUMBER(SEARCH("Sofacama", D1001)),
     ISNUMBER(SEARCH("Cuadro", D1001))
   ),
   4,
   IFERROR(INDEX(INVENTARIO!A:H, MATCH(C1001, INVENTARIO!A:A, 0), 6), 0)
)</f>
        <v>4</v>
      </c>
      <c r="H1001">
        <v>4</v>
      </c>
      <c r="I1001">
        <f t="shared" si="101"/>
        <v>1</v>
      </c>
    </row>
    <row r="1002" spans="1:9">
      <c r="A1002" s="5" t="s">
        <v>2471</v>
      </c>
      <c r="B1002" s="5"/>
      <c r="C1002" s="5" t="s">
        <v>6</v>
      </c>
      <c r="D1002" s="9" t="s">
        <v>2472</v>
      </c>
      <c r="E1002" s="5" t="s">
        <v>16</v>
      </c>
      <c r="F1002" s="8"/>
      <c r="I1002">
        <f t="shared" si="101"/>
        <v>1</v>
      </c>
    </row>
    <row r="1003" spans="1:9" ht="39.6">
      <c r="A1003" s="5" t="s">
        <v>2471</v>
      </c>
      <c r="B1003" s="5" t="s">
        <v>2473</v>
      </c>
      <c r="C1003" s="9" t="s">
        <v>2474</v>
      </c>
      <c r="D1003" s="7" t="str">
        <f>"     "&amp;D1002</f>
        <v xml:space="preserve">     Cama Italia Doble 140x190x150</v>
      </c>
      <c r="E1003" s="5" t="s">
        <v>718</v>
      </c>
      <c r="F1003" s="6">
        <v>4</v>
      </c>
      <c r="G1003">
        <f>IF(
   OR(
     ISNUMBER(SEARCH("Combo", D1003)),
     ISNUMBER(SEARCH("Set", D1003)),
     ISNUMBER(SEARCH("+", D1003)),
     ISNUMBER(SEARCH("Cama", D1003)),
     ISNUMBER(SEARCH("Espaldar", D1003)),
     ISNUMBER(SEARCH("Juego", D1003)),
     ISNUMBER(SEARCH("Sofacama", D1003)),
     ISNUMBER(SEARCH("Cuadro", D1003))
   ),
   4,
   IFERROR(INDEX(INVENTARIO!A:H, MATCH(C1003, INVENTARIO!A:A, 0), 6), 0)
)</f>
        <v>4</v>
      </c>
      <c r="H1003">
        <v>4</v>
      </c>
      <c r="I1003">
        <f t="shared" si="101"/>
        <v>1</v>
      </c>
    </row>
    <row r="1004" spans="1:9" ht="39.6">
      <c r="A1004" s="5" t="s">
        <v>2471</v>
      </c>
      <c r="B1004" s="5" t="s">
        <v>2475</v>
      </c>
      <c r="C1004" s="9" t="s">
        <v>2476</v>
      </c>
      <c r="D1004" s="7" t="str">
        <f>"     "&amp;D1002</f>
        <v xml:space="preserve">     Cama Italia Doble 140x190x150</v>
      </c>
      <c r="E1004" s="5" t="s">
        <v>716</v>
      </c>
      <c r="F1004" s="6">
        <v>4</v>
      </c>
      <c r="G1004">
        <f>IF(
   OR(
     ISNUMBER(SEARCH("Combo", D1004)),
     ISNUMBER(SEARCH("Set", D1004)),
     ISNUMBER(SEARCH("+", D1004)),
     ISNUMBER(SEARCH("Cama", D1004)),
     ISNUMBER(SEARCH("Espaldar", D1004)),
     ISNUMBER(SEARCH("Juego", D1004)),
     ISNUMBER(SEARCH("Sofacama", D1004)),
     ISNUMBER(SEARCH("Cuadro", D1004))
   ),
   4,
   IFERROR(INDEX(INVENTARIO!A:H, MATCH(C1004, INVENTARIO!A:A, 0), 6), 0)
)</f>
        <v>4</v>
      </c>
      <c r="H1004">
        <v>0</v>
      </c>
      <c r="I1004">
        <f t="shared" si="101"/>
        <v>0</v>
      </c>
    </row>
    <row r="1005" spans="1:9" ht="39.6">
      <c r="A1005" s="5" t="s">
        <v>2471</v>
      </c>
      <c r="B1005" s="5" t="s">
        <v>2477</v>
      </c>
      <c r="C1005" s="9" t="s">
        <v>2478</v>
      </c>
      <c r="D1005" s="7" t="str">
        <f>"     "&amp;D1002</f>
        <v xml:space="preserve">     Cama Italia Doble 140x190x150</v>
      </c>
      <c r="E1005" s="5" t="s">
        <v>714</v>
      </c>
      <c r="F1005" s="6">
        <v>4</v>
      </c>
      <c r="G1005">
        <f>IF(
   OR(
     ISNUMBER(SEARCH("Combo", D1005)),
     ISNUMBER(SEARCH("Set", D1005)),
     ISNUMBER(SEARCH("+", D1005)),
     ISNUMBER(SEARCH("Cama", D1005)),
     ISNUMBER(SEARCH("Espaldar", D1005)),
     ISNUMBER(SEARCH("Juego", D1005)),
     ISNUMBER(SEARCH("Sofacama", D1005)),
     ISNUMBER(SEARCH("Cuadro", D1005))
   ),
   4,
   IFERROR(INDEX(INVENTARIO!A:H, MATCH(C1005, INVENTARIO!A:A, 0), 6), 0)
)</f>
        <v>4</v>
      </c>
      <c r="H1005">
        <v>0</v>
      </c>
      <c r="I1005">
        <f t="shared" si="101"/>
        <v>0</v>
      </c>
    </row>
    <row r="1006" spans="1:9" ht="39.6">
      <c r="A1006" s="5" t="s">
        <v>2471</v>
      </c>
      <c r="B1006" s="5" t="s">
        <v>2479</v>
      </c>
      <c r="C1006" s="9" t="s">
        <v>2480</v>
      </c>
      <c r="D1006" s="7" t="str">
        <f>"     "&amp;D1002</f>
        <v xml:space="preserve">     Cama Italia Doble 140x190x150</v>
      </c>
      <c r="E1006" s="5" t="s">
        <v>720</v>
      </c>
      <c r="F1006" s="6">
        <v>4</v>
      </c>
      <c r="G1006">
        <f>IF(
   OR(
     ISNUMBER(SEARCH("Combo", D1006)),
     ISNUMBER(SEARCH("Set", D1006)),
     ISNUMBER(SEARCH("+", D1006)),
     ISNUMBER(SEARCH("Cama", D1006)),
     ISNUMBER(SEARCH("Espaldar", D1006)),
     ISNUMBER(SEARCH("Juego", D1006)),
     ISNUMBER(SEARCH("Sofacama", D1006)),
     ISNUMBER(SEARCH("Cuadro", D1006))
   ),
   4,
   IFERROR(INDEX(INVENTARIO!A:H, MATCH(C1006, INVENTARIO!A:A, 0), 6), 0)
)</f>
        <v>4</v>
      </c>
      <c r="H1006">
        <v>4</v>
      </c>
      <c r="I1006">
        <f t="shared" si="101"/>
        <v>1</v>
      </c>
    </row>
    <row r="1007" spans="1:9" ht="39.6">
      <c r="A1007" s="5" t="s">
        <v>2471</v>
      </c>
      <c r="B1007" s="5" t="s">
        <v>2481</v>
      </c>
      <c r="C1007" s="9" t="s">
        <v>2482</v>
      </c>
      <c r="D1007" s="7" t="str">
        <f>"     "&amp;D1002</f>
        <v xml:space="preserve">     Cama Italia Doble 140x190x150</v>
      </c>
      <c r="E1007" s="5" t="s">
        <v>722</v>
      </c>
      <c r="F1007" s="6">
        <v>4</v>
      </c>
      <c r="G1007">
        <f>IF(
   OR(
     ISNUMBER(SEARCH("Combo", D1007)),
     ISNUMBER(SEARCH("Set", D1007)),
     ISNUMBER(SEARCH("+", D1007)),
     ISNUMBER(SEARCH("Cama", D1007)),
     ISNUMBER(SEARCH("Espaldar", D1007)),
     ISNUMBER(SEARCH("Juego", D1007)),
     ISNUMBER(SEARCH("Sofacama", D1007)),
     ISNUMBER(SEARCH("Cuadro", D1007))
   ),
   4,
   IFERROR(INDEX(INVENTARIO!A:H, MATCH(C1007, INVENTARIO!A:A, 0), 6), 0)
)</f>
        <v>4</v>
      </c>
      <c r="H1007">
        <v>4</v>
      </c>
      <c r="I1007">
        <f t="shared" si="101"/>
        <v>1</v>
      </c>
    </row>
    <row r="1008" spans="1:9" ht="39.6">
      <c r="A1008" s="5" t="s">
        <v>2471</v>
      </c>
      <c r="B1008" s="5" t="s">
        <v>2483</v>
      </c>
      <c r="C1008" s="9" t="s">
        <v>2484</v>
      </c>
      <c r="D1008" s="7" t="str">
        <f>"     "&amp;D1002</f>
        <v xml:space="preserve">     Cama Italia Doble 140x190x150</v>
      </c>
      <c r="E1008" s="5" t="s">
        <v>724</v>
      </c>
      <c r="F1008" s="6">
        <v>4</v>
      </c>
      <c r="G1008">
        <f>IF(
   OR(
     ISNUMBER(SEARCH("Combo", D1008)),
     ISNUMBER(SEARCH("Set", D1008)),
     ISNUMBER(SEARCH("+", D1008)),
     ISNUMBER(SEARCH("Cama", D1008)),
     ISNUMBER(SEARCH("Espaldar", D1008)),
     ISNUMBER(SEARCH("Juego", D1008)),
     ISNUMBER(SEARCH("Sofacama", D1008)),
     ISNUMBER(SEARCH("Cuadro", D1008))
   ),
   4,
   IFERROR(INDEX(INVENTARIO!A:H, MATCH(C1008, INVENTARIO!A:A, 0), 6), 0)
)</f>
        <v>4</v>
      </c>
      <c r="H1008">
        <v>0</v>
      </c>
      <c r="I1008">
        <f t="shared" si="101"/>
        <v>0</v>
      </c>
    </row>
    <row r="1009" spans="1:9">
      <c r="A1009" s="5" t="s">
        <v>2485</v>
      </c>
      <c r="B1009" s="5"/>
      <c r="C1009" s="5" t="s">
        <v>6</v>
      </c>
      <c r="D1009" s="9" t="s">
        <v>2486</v>
      </c>
      <c r="E1009" s="5" t="s">
        <v>16</v>
      </c>
      <c r="F1009" s="8"/>
      <c r="I1009">
        <f t="shared" si="101"/>
        <v>1</v>
      </c>
    </row>
    <row r="1010" spans="1:9" ht="39.6">
      <c r="A1010" s="5" t="s">
        <v>2485</v>
      </c>
      <c r="B1010" s="5" t="s">
        <v>2487</v>
      </c>
      <c r="C1010" s="9" t="s">
        <v>2488</v>
      </c>
      <c r="D1010" s="7" t="str">
        <f>"     "&amp;D1009</f>
        <v xml:space="preserve">     Cama Italia Queen 160x190x150</v>
      </c>
      <c r="E1010" s="5" t="s">
        <v>714</v>
      </c>
      <c r="F1010" s="6">
        <v>4</v>
      </c>
      <c r="G1010">
        <f>IF(
   OR(
     ISNUMBER(SEARCH("Combo", D1010)),
     ISNUMBER(SEARCH("Set", D1010)),
     ISNUMBER(SEARCH("+", D1010)),
     ISNUMBER(SEARCH("Cama", D1010)),
     ISNUMBER(SEARCH("Espaldar", D1010)),
     ISNUMBER(SEARCH("Juego", D1010)),
     ISNUMBER(SEARCH("Sofacama", D1010)),
     ISNUMBER(SEARCH("Cuadro", D1010))
   ),
   4,
   IFERROR(INDEX(INVENTARIO!A:H, MATCH(C1010, INVENTARIO!A:A, 0), 6), 0)
)</f>
        <v>4</v>
      </c>
      <c r="H1010">
        <v>4</v>
      </c>
      <c r="I1010">
        <f t="shared" si="101"/>
        <v>1</v>
      </c>
    </row>
    <row r="1011" spans="1:9" ht="39.6">
      <c r="A1011" s="5" t="s">
        <v>2485</v>
      </c>
      <c r="B1011" s="5" t="s">
        <v>2489</v>
      </c>
      <c r="C1011" s="9" t="s">
        <v>2490</v>
      </c>
      <c r="D1011" s="7" t="str">
        <f>"     "&amp;D1009</f>
        <v xml:space="preserve">     Cama Italia Queen 160x190x150</v>
      </c>
      <c r="E1011" s="5" t="s">
        <v>716</v>
      </c>
      <c r="F1011" s="6">
        <v>4</v>
      </c>
      <c r="G1011">
        <f>IF(
   OR(
     ISNUMBER(SEARCH("Combo", D1011)),
     ISNUMBER(SEARCH("Set", D1011)),
     ISNUMBER(SEARCH("+", D1011)),
     ISNUMBER(SEARCH("Cama", D1011)),
     ISNUMBER(SEARCH("Espaldar", D1011)),
     ISNUMBER(SEARCH("Juego", D1011)),
     ISNUMBER(SEARCH("Sofacama", D1011)),
     ISNUMBER(SEARCH("Cuadro", D1011))
   ),
   4,
   IFERROR(INDEX(INVENTARIO!A:H, MATCH(C1011, INVENTARIO!A:A, 0), 6), 0)
)</f>
        <v>4</v>
      </c>
      <c r="H1011">
        <v>4</v>
      </c>
      <c r="I1011">
        <f t="shared" si="101"/>
        <v>1</v>
      </c>
    </row>
    <row r="1012" spans="1:9" ht="39.6">
      <c r="A1012" s="5" t="s">
        <v>2485</v>
      </c>
      <c r="B1012" s="5" t="s">
        <v>2491</v>
      </c>
      <c r="C1012" s="9" t="s">
        <v>2492</v>
      </c>
      <c r="D1012" s="7" t="str">
        <f>"     "&amp;D1009</f>
        <v xml:space="preserve">     Cama Italia Queen 160x190x150</v>
      </c>
      <c r="E1012" s="5" t="s">
        <v>718</v>
      </c>
      <c r="F1012" s="6">
        <v>4</v>
      </c>
      <c r="G1012">
        <f>IF(
   OR(
     ISNUMBER(SEARCH("Combo", D1012)),
     ISNUMBER(SEARCH("Set", D1012)),
     ISNUMBER(SEARCH("+", D1012)),
     ISNUMBER(SEARCH("Cama", D1012)),
     ISNUMBER(SEARCH("Espaldar", D1012)),
     ISNUMBER(SEARCH("Juego", D1012)),
     ISNUMBER(SEARCH("Sofacama", D1012)),
     ISNUMBER(SEARCH("Cuadro", D1012))
   ),
   4,
   IFERROR(INDEX(INVENTARIO!A:H, MATCH(C1012, INVENTARIO!A:A, 0), 6), 0)
)</f>
        <v>4</v>
      </c>
      <c r="H1012">
        <v>4</v>
      </c>
      <c r="I1012">
        <f t="shared" si="101"/>
        <v>1</v>
      </c>
    </row>
    <row r="1013" spans="1:9" ht="39.6">
      <c r="A1013" s="5" t="s">
        <v>2485</v>
      </c>
      <c r="B1013" s="5" t="s">
        <v>2493</v>
      </c>
      <c r="C1013" s="9" t="s">
        <v>2494</v>
      </c>
      <c r="D1013" s="7" t="str">
        <f>"     "&amp;D1009</f>
        <v xml:space="preserve">     Cama Italia Queen 160x190x150</v>
      </c>
      <c r="E1013" s="5" t="s">
        <v>720</v>
      </c>
      <c r="F1013" s="6">
        <v>4</v>
      </c>
      <c r="G1013">
        <f>IF(
   OR(
     ISNUMBER(SEARCH("Combo", D1013)),
     ISNUMBER(SEARCH("Set", D1013)),
     ISNUMBER(SEARCH("+", D1013)),
     ISNUMBER(SEARCH("Cama", D1013)),
     ISNUMBER(SEARCH("Espaldar", D1013)),
     ISNUMBER(SEARCH("Juego", D1013)),
     ISNUMBER(SEARCH("Sofacama", D1013)),
     ISNUMBER(SEARCH("Cuadro", D1013))
   ),
   4,
   IFERROR(INDEX(INVENTARIO!A:H, MATCH(C1013, INVENTARIO!A:A, 0), 6), 0)
)</f>
        <v>4</v>
      </c>
      <c r="H1013">
        <v>4</v>
      </c>
      <c r="I1013">
        <f t="shared" si="101"/>
        <v>1</v>
      </c>
    </row>
    <row r="1014" spans="1:9" ht="39.6">
      <c r="A1014" s="5" t="s">
        <v>2485</v>
      </c>
      <c r="B1014" s="5" t="s">
        <v>2495</v>
      </c>
      <c r="C1014" s="9" t="s">
        <v>2496</v>
      </c>
      <c r="D1014" s="7" t="str">
        <f>"     "&amp;D1009</f>
        <v xml:space="preserve">     Cama Italia Queen 160x190x150</v>
      </c>
      <c r="E1014" s="5" t="s">
        <v>722</v>
      </c>
      <c r="F1014" s="6">
        <v>4</v>
      </c>
      <c r="G1014">
        <f>IF(
   OR(
     ISNUMBER(SEARCH("Combo", D1014)),
     ISNUMBER(SEARCH("Set", D1014)),
     ISNUMBER(SEARCH("+", D1014)),
     ISNUMBER(SEARCH("Cama", D1014)),
     ISNUMBER(SEARCH("Espaldar", D1014)),
     ISNUMBER(SEARCH("Juego", D1014)),
     ISNUMBER(SEARCH("Sofacama", D1014)),
     ISNUMBER(SEARCH("Cuadro", D1014))
   ),
   4,
   IFERROR(INDEX(INVENTARIO!A:H, MATCH(C1014, INVENTARIO!A:A, 0), 6), 0)
)</f>
        <v>4</v>
      </c>
      <c r="H1014">
        <v>4</v>
      </c>
      <c r="I1014">
        <f t="shared" si="101"/>
        <v>1</v>
      </c>
    </row>
    <row r="1015" spans="1:9" ht="39.6">
      <c r="A1015" s="5" t="s">
        <v>2485</v>
      </c>
      <c r="B1015" s="5" t="s">
        <v>2497</v>
      </c>
      <c r="C1015" s="9" t="s">
        <v>2498</v>
      </c>
      <c r="D1015" s="7" t="str">
        <f>"     "&amp;D1009</f>
        <v xml:space="preserve">     Cama Italia Queen 160x190x150</v>
      </c>
      <c r="E1015" s="5" t="s">
        <v>724</v>
      </c>
      <c r="F1015" s="6">
        <v>4</v>
      </c>
      <c r="G1015">
        <f>IF(
   OR(
     ISNUMBER(SEARCH("Combo", D1015)),
     ISNUMBER(SEARCH("Set", D1015)),
     ISNUMBER(SEARCH("+", D1015)),
     ISNUMBER(SEARCH("Cama", D1015)),
     ISNUMBER(SEARCH("Espaldar", D1015)),
     ISNUMBER(SEARCH("Juego", D1015)),
     ISNUMBER(SEARCH("Sofacama", D1015)),
     ISNUMBER(SEARCH("Cuadro", D1015))
   ),
   4,
   IFERROR(INDEX(INVENTARIO!A:H, MATCH(C1015, INVENTARIO!A:A, 0), 6), 0)
)</f>
        <v>4</v>
      </c>
      <c r="H1015">
        <v>4</v>
      </c>
      <c r="I1015">
        <f t="shared" si="101"/>
        <v>1</v>
      </c>
    </row>
    <row r="1016" spans="1:9">
      <c r="A1016" s="5" t="s">
        <v>2502</v>
      </c>
      <c r="B1016" s="5"/>
      <c r="C1016" s="9" t="s">
        <v>1670</v>
      </c>
      <c r="D1016" s="5" t="s">
        <v>2503</v>
      </c>
      <c r="E1016" s="5" t="s">
        <v>16</v>
      </c>
      <c r="F1016" s="6">
        <v>4</v>
      </c>
      <c r="G1016">
        <f>IF(
   OR(
     ISNUMBER(SEARCH("Combo", D1016)),
     ISNUMBER(SEARCH("Set", D1016)),
     ISNUMBER(SEARCH("+", D1016)),
     ISNUMBER(SEARCH("Cama", D1016)),
     ISNUMBER(SEARCH("Espaldar", D1016)),
     ISNUMBER(SEARCH("Juego", D1016)),
     ISNUMBER(SEARCH("Sofacama", D1016)),
     ISNUMBER(SEARCH("Cuadro", D1016))
   ),
   4,
   IFERROR(INDEX(INVENTARIO!A:H, MATCH(C1016, INVENTARIO!A:A, 0), 6), 0)
)</f>
        <v>4</v>
      </c>
      <c r="H1016">
        <v>4</v>
      </c>
      <c r="I1016">
        <f t="shared" si="101"/>
        <v>1</v>
      </c>
    </row>
    <row r="1017" spans="1:9">
      <c r="A1017" s="5" t="s">
        <v>1106</v>
      </c>
      <c r="B1017" s="5"/>
      <c r="C1017" s="9" t="s">
        <v>1671</v>
      </c>
      <c r="D1017" s="5" t="s">
        <v>1107</v>
      </c>
      <c r="E1017" s="5" t="s">
        <v>16</v>
      </c>
      <c r="F1017" s="6">
        <v>4</v>
      </c>
      <c r="G1017">
        <f>IF(
   OR(
     ISNUMBER(SEARCH("Combo", D1017)),
     ISNUMBER(SEARCH("Set", D1017)),
     ISNUMBER(SEARCH("+", D1017)),
     ISNUMBER(SEARCH("Cama", D1017)),
     ISNUMBER(SEARCH("Espaldar", D1017)),
     ISNUMBER(SEARCH("Juego", D1017)),
     ISNUMBER(SEARCH("Sofacama", D1017)),
     ISNUMBER(SEARCH("Cuadro", D1017))
   ),
   4,
   IFERROR(INDEX(INVENTARIO!A:H, MATCH(C1017, INVENTARIO!A:A, 0), 6), 0)
)</f>
        <v>4</v>
      </c>
      <c r="H1017">
        <v>87</v>
      </c>
      <c r="I1017">
        <f t="shared" si="101"/>
        <v>0</v>
      </c>
    </row>
    <row r="1018" spans="1:9">
      <c r="A1018" s="5" t="s">
        <v>1108</v>
      </c>
      <c r="B1018" s="5"/>
      <c r="C1018" s="9" t="s">
        <v>1700</v>
      </c>
      <c r="D1018" s="5" t="s">
        <v>1107</v>
      </c>
      <c r="E1018" s="5" t="s">
        <v>16</v>
      </c>
      <c r="F1018" s="6">
        <v>4</v>
      </c>
      <c r="G1018">
        <f>IF(
   OR(
     ISNUMBER(SEARCH("Combo", D1018)),
     ISNUMBER(SEARCH("Set", D1018)),
     ISNUMBER(SEARCH("+", D1018)),
     ISNUMBER(SEARCH("Cama", D1018)),
     ISNUMBER(SEARCH("Espaldar", D1018)),
     ISNUMBER(SEARCH("Juego", D1018)),
     ISNUMBER(SEARCH("Sofacama", D1018)),
     ISNUMBER(SEARCH("Cuadro", D1018))
   ),
   4,
   IFERROR(INDEX(INVENTARIO!A:H, MATCH(C1018, INVENTARIO!A:A, 0), 6), 0)
)</f>
        <v>4</v>
      </c>
      <c r="H1018">
        <v>25</v>
      </c>
      <c r="I1018">
        <f t="shared" si="101"/>
        <v>0</v>
      </c>
    </row>
    <row r="1019" spans="1:9">
      <c r="A1019" s="5" t="s">
        <v>2504</v>
      </c>
      <c r="B1019" s="5"/>
      <c r="C1019" s="9" t="s">
        <v>1669</v>
      </c>
      <c r="D1019" s="5" t="s">
        <v>2505</v>
      </c>
      <c r="E1019" s="5" t="s">
        <v>16</v>
      </c>
      <c r="F1019" s="6">
        <v>4</v>
      </c>
      <c r="G1019">
        <f>IF(
   OR(
     ISNUMBER(SEARCH("Combo", D1019)),
     ISNUMBER(SEARCH("Set", D1019)),
     ISNUMBER(SEARCH("+", D1019)),
     ISNUMBER(SEARCH("Cama", D1019)),
     ISNUMBER(SEARCH("Espaldar", D1019)),
     ISNUMBER(SEARCH("Juego", D1019)),
     ISNUMBER(SEARCH("Sofacama", D1019)),
     ISNUMBER(SEARCH("Cuadro", D1019))
   ),
   4,
   IFERROR(INDEX(INVENTARIO!A:H, MATCH(C1019, INVENTARIO!A:A, 0), 6), 0)
)</f>
        <v>4</v>
      </c>
      <c r="H1019">
        <v>5</v>
      </c>
      <c r="I1019">
        <f t="shared" si="101"/>
        <v>0</v>
      </c>
    </row>
    <row r="1020" spans="1:9">
      <c r="A1020" s="5" t="s">
        <v>2506</v>
      </c>
      <c r="B1020" s="5"/>
      <c r="C1020" s="9" t="s">
        <v>1703</v>
      </c>
      <c r="D1020" s="5" t="s">
        <v>2505</v>
      </c>
      <c r="E1020" s="5" t="s">
        <v>16</v>
      </c>
      <c r="F1020" s="6">
        <v>4</v>
      </c>
      <c r="G1020">
        <f>IF(
   OR(
     ISNUMBER(SEARCH("Combo", D1020)),
     ISNUMBER(SEARCH("Set", D1020)),
     ISNUMBER(SEARCH("+", D1020)),
     ISNUMBER(SEARCH("Cama", D1020)),
     ISNUMBER(SEARCH("Espaldar", D1020)),
     ISNUMBER(SEARCH("Juego", D1020)),
     ISNUMBER(SEARCH("Sofacama", D1020)),
     ISNUMBER(SEARCH("Cuadro", D1020))
   ),
   4,
   IFERROR(INDEX(INVENTARIO!A:H, MATCH(C1020, INVENTARIO!A:A, 0), 6), 0)
)</f>
        <v>4</v>
      </c>
      <c r="H1020">
        <v>80</v>
      </c>
      <c r="I1020">
        <f t="shared" si="101"/>
        <v>0</v>
      </c>
    </row>
    <row r="1021" spans="1:9">
      <c r="A1021" s="5" t="s">
        <v>1109</v>
      </c>
      <c r="B1021" s="5"/>
      <c r="C1021" s="9" t="s">
        <v>1674</v>
      </c>
      <c r="D1021" s="5" t="s">
        <v>835</v>
      </c>
      <c r="E1021" s="5" t="s">
        <v>16</v>
      </c>
      <c r="F1021" s="6">
        <v>4</v>
      </c>
      <c r="G1021">
        <f>IF(
   OR(
     ISNUMBER(SEARCH("Combo", D1021)),
     ISNUMBER(SEARCH("Set", D1021)),
     ISNUMBER(SEARCH("+", D1021)),
     ISNUMBER(SEARCH("Cama", D1021)),
     ISNUMBER(SEARCH("Espaldar", D1021)),
     ISNUMBER(SEARCH("Juego", D1021)),
     ISNUMBER(SEARCH("Sofacama", D1021)),
     ISNUMBER(SEARCH("Cuadro", D1021))
   ),
   4,
   IFERROR(INDEX(INVENTARIO!A:H, MATCH(C1021, INVENTARIO!A:A, 0), 6), 0)
)</f>
        <v>4</v>
      </c>
      <c r="H1021">
        <v>20</v>
      </c>
      <c r="I1021">
        <f t="shared" si="101"/>
        <v>0</v>
      </c>
    </row>
    <row r="1022" spans="1:9">
      <c r="A1022" s="5" t="s">
        <v>2507</v>
      </c>
      <c r="B1022" s="5"/>
      <c r="C1022" s="9" t="s">
        <v>1698</v>
      </c>
      <c r="D1022" s="5" t="s">
        <v>2503</v>
      </c>
      <c r="E1022" s="5" t="s">
        <v>16</v>
      </c>
      <c r="F1022" s="6">
        <v>4</v>
      </c>
      <c r="G1022">
        <f>IF(
   OR(
     ISNUMBER(SEARCH("Combo", D1022)),
     ISNUMBER(SEARCH("Set", D1022)),
     ISNUMBER(SEARCH("+", D1022)),
     ISNUMBER(SEARCH("Cama", D1022)),
     ISNUMBER(SEARCH("Espaldar", D1022)),
     ISNUMBER(SEARCH("Juego", D1022)),
     ISNUMBER(SEARCH("Sofacama", D1022)),
     ISNUMBER(SEARCH("Cuadro", D1022))
   ),
   4,
   IFERROR(INDEX(INVENTARIO!A:H, MATCH(C1022, INVENTARIO!A:A, 0), 6), 0)
)</f>
        <v>4</v>
      </c>
      <c r="H1022">
        <v>123</v>
      </c>
    </row>
    <row r="1023" spans="1:9">
      <c r="A1023" s="5" t="s">
        <v>2508</v>
      </c>
      <c r="B1023" s="5"/>
      <c r="C1023" s="9" t="s">
        <v>2300</v>
      </c>
      <c r="D1023" s="5" t="s">
        <v>2509</v>
      </c>
      <c r="E1023" s="5" t="s">
        <v>16</v>
      </c>
      <c r="F1023" s="6">
        <v>2</v>
      </c>
      <c r="G1023">
        <f>IF(
   OR(
     ISNUMBER(SEARCH("Combo", D1023)),
     ISNUMBER(SEARCH("Set", D1023)),
     ISNUMBER(SEARCH("+", D1023)),
     ISNUMBER(SEARCH("Cama", D1023)),
     ISNUMBER(SEARCH("Espaldar", D1023)),
     ISNUMBER(SEARCH("Juego", D1023)),
     ISNUMBER(SEARCH("Sofacama", D1023)),
     ISNUMBER(SEARCH("Cuadro", D1023))
   ),
   4,
   IFERROR(INDEX(INVENTARIO!A:H, MATCH(C1023, INVENTARIO!A:A, 0), 6), 0)
)</f>
        <v>2</v>
      </c>
      <c r="H1023">
        <v>2</v>
      </c>
      <c r="I1023">
        <f t="shared" ref="I1023:I1028" si="102">+IF(H1023=F1023,1,0)</f>
        <v>1</v>
      </c>
    </row>
    <row r="1024" spans="1:9">
      <c r="A1024" s="5" t="s">
        <v>2514</v>
      </c>
      <c r="B1024" s="5" t="s">
        <v>2515</v>
      </c>
      <c r="C1024" s="9" t="s">
        <v>2516</v>
      </c>
      <c r="D1024" s="9" t="s">
        <v>2517</v>
      </c>
      <c r="E1024" s="5" t="s">
        <v>58</v>
      </c>
      <c r="F1024" s="6">
        <v>0</v>
      </c>
      <c r="G1024">
        <f>IF(
   OR(
     ISNUMBER(SEARCH("Combo", D1024)),
     ISNUMBER(SEARCH("Set", D1024)),
     ISNUMBER(SEARCH("+", D1024)),
     ISNUMBER(SEARCH("Cama", D1024)),
     ISNUMBER(SEARCH("Espaldar", D1024)),
     ISNUMBER(SEARCH("Juego", D1024)),
     ISNUMBER(SEARCH("Sofacama", D1024)),
     ISNUMBER(SEARCH("Cuadro", D1024))
   ),
   4,
   IFERROR(INDEX(INVENTARIO!A:H, MATCH(C1024, INVENTARIO!A:A, 0), 6), 0)
)</f>
        <v>0</v>
      </c>
      <c r="H1024">
        <v>0</v>
      </c>
      <c r="I1024">
        <f t="shared" si="102"/>
        <v>1</v>
      </c>
    </row>
    <row r="1025" spans="1:9">
      <c r="A1025" s="5" t="s">
        <v>2518</v>
      </c>
      <c r="B1025" s="5"/>
      <c r="C1025" s="9" t="s">
        <v>2031</v>
      </c>
      <c r="D1025" s="9" t="s">
        <v>2519</v>
      </c>
      <c r="E1025" s="5" t="s">
        <v>16</v>
      </c>
      <c r="F1025" s="6">
        <v>21</v>
      </c>
      <c r="G1025">
        <f>IF(
   OR(
     ISNUMBER(SEARCH("Combo", D1025)),
     ISNUMBER(SEARCH("Set", D1025)),
     ISNUMBER(SEARCH("+", D1025)),
     ISNUMBER(SEARCH("Cama", D1025)),
     ISNUMBER(SEARCH("Espaldar", D1025)),
     ISNUMBER(SEARCH("Juego", D1025)),
     ISNUMBER(SEARCH("Sofacama", D1025)),
     ISNUMBER(SEARCH("Cuadro", D1025))
   ),
   4,
   IFERROR(INDEX(INVENTARIO!A:H, MATCH(C1025, INVENTARIO!A:A, 0), 6), 0)
)</f>
        <v>21</v>
      </c>
      <c r="H1025">
        <v>21</v>
      </c>
      <c r="I1025">
        <f t="shared" si="102"/>
        <v>1</v>
      </c>
    </row>
    <row r="1026" spans="1:9">
      <c r="A1026" s="5" t="s">
        <v>2520</v>
      </c>
      <c r="B1026" s="5"/>
      <c r="C1026" s="9" t="s">
        <v>2521</v>
      </c>
      <c r="D1026" s="9" t="s">
        <v>2522</v>
      </c>
      <c r="E1026" s="5" t="s">
        <v>16</v>
      </c>
      <c r="F1026" s="6">
        <v>12</v>
      </c>
      <c r="G1026">
        <f>IF(
   OR(
     ISNUMBER(SEARCH("Combo", D1026)),
     ISNUMBER(SEARCH("Set", D1026)),
     ISNUMBER(SEARCH("+", D1026)),
     ISNUMBER(SEARCH("Cama", D1026)),
     ISNUMBER(SEARCH("Espaldar", D1026)),
     ISNUMBER(SEARCH("Juego", D1026)),
     ISNUMBER(SEARCH("Sofacama", D1026)),
     ISNUMBER(SEARCH("Cuadro", D1026))
   ),
   4,
   IFERROR(INDEX(INVENTARIO!A:H, MATCH(C1026, INVENTARIO!A:A, 0), 6), 0)
)</f>
        <v>12</v>
      </c>
      <c r="H1026">
        <v>12</v>
      </c>
      <c r="I1026">
        <f t="shared" si="102"/>
        <v>1</v>
      </c>
    </row>
    <row r="1027" spans="1:9">
      <c r="A1027" s="5" t="s">
        <v>2523</v>
      </c>
      <c r="B1027" s="5" t="s">
        <v>2524</v>
      </c>
      <c r="C1027" s="9" t="s">
        <v>2525</v>
      </c>
      <c r="D1027" s="9" t="s">
        <v>2526</v>
      </c>
      <c r="E1027" s="5" t="s">
        <v>12</v>
      </c>
      <c r="F1027" s="6">
        <v>0</v>
      </c>
      <c r="G1027">
        <f>IF(
   OR(
     ISNUMBER(SEARCH("Combo", D1027)),
     ISNUMBER(SEARCH("Set", D1027)),
     ISNUMBER(SEARCH("+", D1027)),
     ISNUMBER(SEARCH("Cama", D1027)),
     ISNUMBER(SEARCH("Espaldar", D1027)),
     ISNUMBER(SEARCH("Juego", D1027)),
     ISNUMBER(SEARCH("Sofacama", D1027)),
     ISNUMBER(SEARCH("Cuadro", D1027))
   ),
   4,
   IFERROR(INDEX(INVENTARIO!A:H, MATCH(C1027, INVENTARIO!A:A, 0), 6), 0)
)</f>
        <v>0</v>
      </c>
      <c r="H1027">
        <v>0</v>
      </c>
      <c r="I1027">
        <f t="shared" si="102"/>
        <v>1</v>
      </c>
    </row>
    <row r="1028" spans="1:9">
      <c r="A1028" s="5" t="s">
        <v>2535</v>
      </c>
      <c r="B1028" s="5" t="s">
        <v>2536</v>
      </c>
      <c r="C1028" s="9" t="s">
        <v>2537</v>
      </c>
      <c r="D1028" s="9" t="s">
        <v>2538</v>
      </c>
      <c r="E1028" s="5" t="s">
        <v>824</v>
      </c>
      <c r="F1028" s="6">
        <v>1</v>
      </c>
      <c r="G1028">
        <f>IF(
   OR(
     ISNUMBER(SEARCH("Combo", D1028)),
     ISNUMBER(SEARCH("Set", D1028)),
     ISNUMBER(SEARCH("+", D1028)),
     ISNUMBER(SEARCH("Cama", D1028)),
     ISNUMBER(SEARCH("Espaldar", D1028)),
     ISNUMBER(SEARCH("Juego", D1028)),
     ISNUMBER(SEARCH("Sofacama", D1028)),
     ISNUMBER(SEARCH("Cuadro", D1028))
   ),
   4,
   IFERROR(INDEX(INVENTARIO!A:H, MATCH(C1028, INVENTARIO!A:A, 0), 6), 0)
)</f>
        <v>1</v>
      </c>
      <c r="H1028">
        <v>1</v>
      </c>
      <c r="I1028">
        <f t="shared" si="102"/>
        <v>1</v>
      </c>
    </row>
    <row r="1029" spans="1:9">
      <c r="A1029" s="5" t="s">
        <v>2547</v>
      </c>
      <c r="B1029" s="5" t="s">
        <v>2548</v>
      </c>
      <c r="C1029" s="9" t="s">
        <v>2549</v>
      </c>
      <c r="D1029" s="9" t="s">
        <v>2550</v>
      </c>
      <c r="E1029" s="5" t="s">
        <v>1480</v>
      </c>
      <c r="F1029" s="6">
        <v>4</v>
      </c>
      <c r="G1029">
        <f>IF(
   OR(
     ISNUMBER(SEARCH("Combo", D1029)),
     ISNUMBER(SEARCH("Set", D1029)),
     ISNUMBER(SEARCH("+", D1029)),
     ISNUMBER(SEARCH("Cama", D1029)),
     ISNUMBER(SEARCH("Espaldar", D1029)),
     ISNUMBER(SEARCH("Juego", D1029)),
     ISNUMBER(SEARCH("Sofacama", D1029)),
     ISNUMBER(SEARCH("Cuadro", D1029))
   ),
   4,
   IFERROR(INDEX(INVENTARIO!A:H, MATCH(C1029, INVENTARIO!A:A, 0), 6), 0)
)</f>
        <v>4</v>
      </c>
      <c r="H1029">
        <v>0</v>
      </c>
    </row>
    <row r="1030" spans="1:9">
      <c r="A1030" s="5" t="s">
        <v>2551</v>
      </c>
      <c r="B1030" s="5" t="s">
        <v>2552</v>
      </c>
      <c r="C1030" s="9" t="s">
        <v>2553</v>
      </c>
      <c r="D1030" s="9" t="s">
        <v>2554</v>
      </c>
      <c r="E1030" s="5" t="s">
        <v>12</v>
      </c>
      <c r="F1030" s="6">
        <v>0</v>
      </c>
      <c r="G1030">
        <f>IF(
   OR(
     ISNUMBER(SEARCH("Combo", D1030)),
     ISNUMBER(SEARCH("Set", D1030)),
     ISNUMBER(SEARCH("+", D1030)),
     ISNUMBER(SEARCH("Cama", D1030)),
     ISNUMBER(SEARCH("Espaldar", D1030)),
     ISNUMBER(SEARCH("Juego", D1030)),
     ISNUMBER(SEARCH("Sofacama", D1030)),
     ISNUMBER(SEARCH("Cuadro", D1030))
   ),
   4,
   IFERROR(INDEX(INVENTARIO!A:H, MATCH(C1030, INVENTARIO!A:A, 0), 6), 0)
)</f>
        <v>0</v>
      </c>
      <c r="H1030">
        <v>0</v>
      </c>
      <c r="I1030">
        <f t="shared" ref="I1030:I1033" si="103">+IF(H1030=F1030,1,0)</f>
        <v>1</v>
      </c>
    </row>
    <row r="1031" spans="1:9">
      <c r="A1031" s="5" t="s">
        <v>1477</v>
      </c>
      <c r="B1031" s="5"/>
      <c r="C1031" s="5" t="s">
        <v>6</v>
      </c>
      <c r="D1031" s="9" t="s">
        <v>1478</v>
      </c>
      <c r="E1031" s="5" t="s">
        <v>16</v>
      </c>
      <c r="F1031" s="8"/>
      <c r="I1031">
        <f t="shared" si="103"/>
        <v>1</v>
      </c>
    </row>
    <row r="1032" spans="1:9" ht="66">
      <c r="A1032" s="5" t="s">
        <v>1477</v>
      </c>
      <c r="B1032" s="5" t="s">
        <v>1479</v>
      </c>
      <c r="C1032" s="9" t="s">
        <v>2276</v>
      </c>
      <c r="D1032" s="7" t="str">
        <f>"     "&amp;D1031</f>
        <v xml:space="preserve">     Silla Eames Natura Moderna Set X2</v>
      </c>
      <c r="E1032" s="5" t="s">
        <v>1480</v>
      </c>
      <c r="F1032" s="6">
        <v>4</v>
      </c>
      <c r="G1032">
        <f>IF(
   OR(
     ISNUMBER(SEARCH("Combo", D1032)),
     ISNUMBER(SEARCH("Set", D1032)),
     ISNUMBER(SEARCH("+", D1032)),
     ISNUMBER(SEARCH("Cama", D1032)),
     ISNUMBER(SEARCH("Espaldar", D1032)),
     ISNUMBER(SEARCH("Juego", D1032)),
     ISNUMBER(SEARCH("Sofacama", D1032)),
     ISNUMBER(SEARCH("Cuadro", D1032))
   ),
   4,
   IFERROR(INDEX(INVENTARIO!A:H, MATCH(C1032, INVENTARIO!A:A, 0), 6), 0)
)</f>
        <v>4</v>
      </c>
      <c r="H1032">
        <v>4</v>
      </c>
      <c r="I1032">
        <f t="shared" si="103"/>
        <v>1</v>
      </c>
    </row>
    <row r="1033" spans="1:9" ht="66">
      <c r="A1033" s="5" t="s">
        <v>1477</v>
      </c>
      <c r="B1033" s="5" t="s">
        <v>1481</v>
      </c>
      <c r="C1033" s="9" t="s">
        <v>2277</v>
      </c>
      <c r="D1033" s="7" t="str">
        <f>"     "&amp;D1031</f>
        <v xml:space="preserve">     Silla Eames Natura Moderna Set X2</v>
      </c>
      <c r="E1033" s="5" t="s">
        <v>1482</v>
      </c>
      <c r="F1033" s="6">
        <v>4</v>
      </c>
      <c r="G1033">
        <f>IF(
   OR(
     ISNUMBER(SEARCH("Combo", D1033)),
     ISNUMBER(SEARCH("Set", D1033)),
     ISNUMBER(SEARCH("+", D1033)),
     ISNUMBER(SEARCH("Cama", D1033)),
     ISNUMBER(SEARCH("Espaldar", D1033)),
     ISNUMBER(SEARCH("Juego", D1033)),
     ISNUMBER(SEARCH("Sofacama", D1033)),
     ISNUMBER(SEARCH("Cuadro", D1033))
   ),
   4,
   IFERROR(INDEX(INVENTARIO!A:H, MATCH(C1033, INVENTARIO!A:A, 0), 6), 0)
)</f>
        <v>4</v>
      </c>
      <c r="H1033">
        <v>4</v>
      </c>
      <c r="I1033">
        <f t="shared" si="103"/>
        <v>1</v>
      </c>
    </row>
    <row r="1034" spans="1:9">
      <c r="A1034" s="5" t="s">
        <v>2563</v>
      </c>
      <c r="B1034" s="5" t="s">
        <v>2564</v>
      </c>
      <c r="C1034" s="9" t="s">
        <v>2561</v>
      </c>
      <c r="D1034" s="9" t="s">
        <v>2565</v>
      </c>
      <c r="E1034" s="5" t="s">
        <v>2566</v>
      </c>
      <c r="F1034" s="6">
        <v>1</v>
      </c>
      <c r="G1034">
        <f>IF(
   OR(
     ISNUMBER(SEARCH("Combo", D1034)),
     ISNUMBER(SEARCH("Set", D1034)),
     ISNUMBER(SEARCH("+", D1034)),
     ISNUMBER(SEARCH("Cama", D1034)),
     ISNUMBER(SEARCH("Espaldar", D1034)),
     ISNUMBER(SEARCH("Juego", D1034)),
     ISNUMBER(SEARCH("Sofacama", D1034)),
     ISNUMBER(SEARCH("Cuadro", D1034))
   ),
   4,
   IFERROR(INDEX(INVENTARIO!A:H, MATCH(C1034, INVENTARIO!A:A, 0), 6), 0)
)</f>
        <v>1</v>
      </c>
      <c r="H1034">
        <v>1</v>
      </c>
    </row>
    <row r="1035" spans="1:9">
      <c r="A1035" s="5" t="s">
        <v>2569</v>
      </c>
      <c r="B1035" s="5" t="s">
        <v>2570</v>
      </c>
      <c r="C1035" s="9" t="s">
        <v>2571</v>
      </c>
      <c r="D1035" s="9" t="s">
        <v>2572</v>
      </c>
      <c r="E1035" s="5" t="s">
        <v>1489</v>
      </c>
      <c r="F1035" s="6">
        <v>0</v>
      </c>
      <c r="G1035">
        <f>IF(
   OR(
     ISNUMBER(SEARCH("Combo", D1035)),
     ISNUMBER(SEARCH("Set", D1035)),
     ISNUMBER(SEARCH("+", D1035)),
     ISNUMBER(SEARCH("Cama", D1035)),
     ISNUMBER(SEARCH("Espaldar", D1035)),
     ISNUMBER(SEARCH("Juego", D1035)),
     ISNUMBER(SEARCH("Sofacama", D1035)),
     ISNUMBER(SEARCH("Cuadro", D1035))
   ),
   4,
   IFERROR(INDEX(INVENTARIO!A:H, MATCH(C1035, INVENTARIO!A:A, 0), 6), 0)
)</f>
        <v>0</v>
      </c>
      <c r="H1035">
        <v>0</v>
      </c>
      <c r="I1035">
        <f t="shared" ref="I1035:I1039" si="104">+IF(H1035=F1035,1,0)</f>
        <v>1</v>
      </c>
    </row>
    <row r="1036" spans="1:9">
      <c r="A1036" s="5" t="s">
        <v>2573</v>
      </c>
      <c r="B1036" s="5"/>
      <c r="C1036" s="5" t="s">
        <v>6</v>
      </c>
      <c r="D1036" s="5" t="s">
        <v>2574</v>
      </c>
      <c r="E1036" s="5" t="s">
        <v>16</v>
      </c>
      <c r="F1036" s="8"/>
      <c r="I1036">
        <f t="shared" si="104"/>
        <v>1</v>
      </c>
    </row>
    <row r="1037" spans="1:9" ht="79.2">
      <c r="A1037" s="5" t="s">
        <v>2573</v>
      </c>
      <c r="B1037" s="5" t="s">
        <v>2575</v>
      </c>
      <c r="C1037" s="5" t="s">
        <v>2576</v>
      </c>
      <c r="D1037" s="7" t="str">
        <f>"     "&amp;D1036</f>
        <v xml:space="preserve">     Silla Moderna Auxiliar Para Comedor Natura</v>
      </c>
      <c r="E1037" s="5" t="s">
        <v>2577</v>
      </c>
      <c r="F1037" s="6">
        <v>3</v>
      </c>
      <c r="G1037">
        <f>IF(
   OR(
     ISNUMBER(SEARCH("Combo", D1037)),
     ISNUMBER(SEARCH("Set", D1037)),
     ISNUMBER(SEARCH("+", D1037)),
     ISNUMBER(SEARCH("Cama", D1037)),
     ISNUMBER(SEARCH("Espaldar", D1037)),
     ISNUMBER(SEARCH("Juego", D1037)),
     ISNUMBER(SEARCH("Sofacama", D1037)),
     ISNUMBER(SEARCH("Cuadro", D1037))
   ),
   4,
   IFERROR(INDEX(INVENTARIO!A:H, MATCH(C1037, INVENTARIO!A:A, 0), 6), 0)
)</f>
        <v>3</v>
      </c>
      <c r="H1037">
        <v>3</v>
      </c>
      <c r="I1037">
        <f t="shared" si="104"/>
        <v>1</v>
      </c>
    </row>
    <row r="1038" spans="1:9" ht="79.2">
      <c r="A1038" s="5" t="s">
        <v>2573</v>
      </c>
      <c r="B1038" s="5" t="s">
        <v>2578</v>
      </c>
      <c r="C1038" s="5" t="s">
        <v>2579</v>
      </c>
      <c r="D1038" s="7" t="str">
        <f>"     "&amp;D1036</f>
        <v xml:space="preserve">     Silla Moderna Auxiliar Para Comedor Natura</v>
      </c>
      <c r="E1038" s="5" t="s">
        <v>2580</v>
      </c>
      <c r="F1038" s="6">
        <v>45</v>
      </c>
      <c r="G1038">
        <f>IF(
   OR(
     ISNUMBER(SEARCH("Combo", D1038)),
     ISNUMBER(SEARCH("Set", D1038)),
     ISNUMBER(SEARCH("+", D1038)),
     ISNUMBER(SEARCH("Cama", D1038)),
     ISNUMBER(SEARCH("Espaldar", D1038)),
     ISNUMBER(SEARCH("Juego", D1038)),
     ISNUMBER(SEARCH("Sofacama", D1038)),
     ISNUMBER(SEARCH("Cuadro", D1038))
   ),
   4,
   IFERROR(INDEX(INVENTARIO!A:H, MATCH(C1038, INVENTARIO!A:A, 0), 6), 0)
)</f>
        <v>45</v>
      </c>
      <c r="H1038">
        <v>45</v>
      </c>
      <c r="I1038">
        <f t="shared" si="104"/>
        <v>1</v>
      </c>
    </row>
    <row r="1039" spans="1:9" ht="79.2">
      <c r="A1039" s="5" t="s">
        <v>2573</v>
      </c>
      <c r="B1039" s="5" t="s">
        <v>2581</v>
      </c>
      <c r="C1039" s="5" t="s">
        <v>2582</v>
      </c>
      <c r="D1039" s="7" t="str">
        <f>"     "&amp;D1036</f>
        <v xml:space="preserve">     Silla Moderna Auxiliar Para Comedor Natura</v>
      </c>
      <c r="E1039" s="5" t="s">
        <v>2583</v>
      </c>
      <c r="F1039" s="6">
        <v>2</v>
      </c>
      <c r="G1039">
        <f>IF(
   OR(
     ISNUMBER(SEARCH("Combo", D1039)),
     ISNUMBER(SEARCH("Set", D1039)),
     ISNUMBER(SEARCH("+", D1039)),
     ISNUMBER(SEARCH("Cama", D1039)),
     ISNUMBER(SEARCH("Espaldar", D1039)),
     ISNUMBER(SEARCH("Juego", D1039)),
     ISNUMBER(SEARCH("Sofacama", D1039)),
     ISNUMBER(SEARCH("Cuadro", D1039))
   ),
   4,
   IFERROR(INDEX(INVENTARIO!A:H, MATCH(C1039, INVENTARIO!A:A, 0), 6), 0)
)</f>
        <v>2</v>
      </c>
      <c r="H1039">
        <v>2</v>
      </c>
      <c r="I1039">
        <f t="shared" si="104"/>
        <v>1</v>
      </c>
    </row>
    <row r="1040" spans="1:9" ht="79.2">
      <c r="A1040" s="5" t="s">
        <v>2573</v>
      </c>
      <c r="B1040" s="5" t="s">
        <v>2584</v>
      </c>
      <c r="C1040" s="5" t="s">
        <v>2585</v>
      </c>
      <c r="D1040" s="7" t="str">
        <f>"     "&amp;D1036</f>
        <v xml:space="preserve">     Silla Moderna Auxiliar Para Comedor Natura</v>
      </c>
      <c r="E1040" s="5" t="s">
        <v>2586</v>
      </c>
      <c r="F1040" s="6">
        <v>3</v>
      </c>
      <c r="G1040">
        <f>IF(
   OR(
     ISNUMBER(SEARCH("Combo", D1040)),
     ISNUMBER(SEARCH("Set", D1040)),
     ISNUMBER(SEARCH("+", D1040)),
     ISNUMBER(SEARCH("Cama", D1040)),
     ISNUMBER(SEARCH("Espaldar", D1040)),
     ISNUMBER(SEARCH("Juego", D1040)),
     ISNUMBER(SEARCH("Sofacama", D1040)),
     ISNUMBER(SEARCH("Cuadro", D1040))
   ),
   4,
   IFERROR(INDEX(INVENTARIO!A:H, MATCH(C1040, INVENTARIO!A:A, 0), 6), 0)
)</f>
        <v>3</v>
      </c>
      <c r="H1040">
        <v>3</v>
      </c>
    </row>
    <row r="1041" spans="1:9" ht="79.2">
      <c r="A1041" s="5" t="s">
        <v>2573</v>
      </c>
      <c r="B1041" s="5" t="s">
        <v>2587</v>
      </c>
      <c r="C1041" s="5" t="s">
        <v>2588</v>
      </c>
      <c r="D1041" s="7" t="str">
        <f>"     "&amp;D1036</f>
        <v xml:space="preserve">     Silla Moderna Auxiliar Para Comedor Natura</v>
      </c>
      <c r="E1041" s="5" t="s">
        <v>2589</v>
      </c>
      <c r="F1041" s="6">
        <v>0</v>
      </c>
      <c r="G1041">
        <f>IF(
   OR(
     ISNUMBER(SEARCH("Combo", D1041)),
     ISNUMBER(SEARCH("Set", D1041)),
     ISNUMBER(SEARCH("+", D1041)),
     ISNUMBER(SEARCH("Cama", D1041)),
     ISNUMBER(SEARCH("Espaldar", D1041)),
     ISNUMBER(SEARCH("Juego", D1041)),
     ISNUMBER(SEARCH("Sofacama", D1041)),
     ISNUMBER(SEARCH("Cuadro", D1041))
   ),
   4,
   IFERROR(INDEX(INVENTARIO!A:H, MATCH(C1041, INVENTARIO!A:A, 0), 6), 0)
)</f>
        <v>0</v>
      </c>
      <c r="H1041">
        <v>0</v>
      </c>
      <c r="I1041">
        <f t="shared" ref="I1041:I1046" si="105">+IF(H1041=F1041,1,0)</f>
        <v>1</v>
      </c>
    </row>
    <row r="1042" spans="1:9" ht="79.2">
      <c r="A1042" s="5" t="s">
        <v>2573</v>
      </c>
      <c r="B1042" s="5" t="s">
        <v>2590</v>
      </c>
      <c r="C1042" s="5" t="s">
        <v>2591</v>
      </c>
      <c r="D1042" s="7" t="str">
        <f>"     "&amp;D1036</f>
        <v xml:space="preserve">     Silla Moderna Auxiliar Para Comedor Natura</v>
      </c>
      <c r="E1042" s="5" t="s">
        <v>2592</v>
      </c>
      <c r="F1042" s="6">
        <v>3</v>
      </c>
      <c r="G1042">
        <f>IF(
   OR(
     ISNUMBER(SEARCH("Combo", D1042)),
     ISNUMBER(SEARCH("Set", D1042)),
     ISNUMBER(SEARCH("+", D1042)),
     ISNUMBER(SEARCH("Cama", D1042)),
     ISNUMBER(SEARCH("Espaldar", D1042)),
     ISNUMBER(SEARCH("Juego", D1042)),
     ISNUMBER(SEARCH("Sofacama", D1042)),
     ISNUMBER(SEARCH("Cuadro", D1042))
   ),
   4,
   IFERROR(INDEX(INVENTARIO!A:H, MATCH(C1042, INVENTARIO!A:A, 0), 6), 0)
)</f>
        <v>3</v>
      </c>
      <c r="H1042">
        <v>3</v>
      </c>
      <c r="I1042">
        <f t="shared" si="105"/>
        <v>1</v>
      </c>
    </row>
    <row r="1043" spans="1:9">
      <c r="A1043" s="5" t="s">
        <v>2596</v>
      </c>
      <c r="B1043" s="5" t="s">
        <v>2597</v>
      </c>
      <c r="C1043" s="5" t="s">
        <v>2598</v>
      </c>
      <c r="D1043" s="5" t="s">
        <v>2599</v>
      </c>
      <c r="E1043" s="5" t="s">
        <v>2600</v>
      </c>
      <c r="F1043" s="6">
        <v>2</v>
      </c>
      <c r="G1043">
        <f>IF(
   OR(
     ISNUMBER(SEARCH("Combo", D1043)),
     ISNUMBER(SEARCH("Set", D1043)),
     ISNUMBER(SEARCH("+", D1043)),
     ISNUMBER(SEARCH("Cama", D1043)),
     ISNUMBER(SEARCH("Espaldar", D1043)),
     ISNUMBER(SEARCH("Juego", D1043)),
     ISNUMBER(SEARCH("Sofacama", D1043)),
     ISNUMBER(SEARCH("Cuadro", D1043))
   ),
   4,
   IFERROR(INDEX(INVENTARIO!A:H, MATCH(C1043, INVENTARIO!A:A, 0), 6), 0)
)</f>
        <v>2</v>
      </c>
      <c r="H1043">
        <v>2</v>
      </c>
      <c r="I1043">
        <f t="shared" si="105"/>
        <v>1</v>
      </c>
    </row>
    <row r="1044" spans="1:9">
      <c r="A1044" s="5" t="s">
        <v>333</v>
      </c>
      <c r="B1044" s="5" t="s">
        <v>334</v>
      </c>
      <c r="C1044" s="5" t="s">
        <v>1792</v>
      </c>
      <c r="D1044" s="5" t="s">
        <v>335</v>
      </c>
      <c r="E1044" s="5" t="s">
        <v>236</v>
      </c>
      <c r="F1044" s="6">
        <v>3</v>
      </c>
      <c r="G1044">
        <f>IF(
   OR(
     ISNUMBER(SEARCH("Combo", D1044)),
     ISNUMBER(SEARCH("Set", D1044)),
     ISNUMBER(SEARCH("+", D1044)),
     ISNUMBER(SEARCH("Cama", D1044)),
     ISNUMBER(SEARCH("Espaldar", D1044)),
     ISNUMBER(SEARCH("Juego", D1044)),
     ISNUMBER(SEARCH("Sofacama", D1044)),
     ISNUMBER(SEARCH("Cuadro", D1044))
   ),
   4,
   IFERROR(INDEX(INVENTARIO!A:H, MATCH(C1044, INVENTARIO!A:A, 0), 6), 0)
)</f>
        <v>3</v>
      </c>
      <c r="H1044">
        <v>3</v>
      </c>
      <c r="I1044">
        <f t="shared" si="105"/>
        <v>1</v>
      </c>
    </row>
    <row r="1045" spans="1:9">
      <c r="A1045" s="5" t="s">
        <v>2601</v>
      </c>
      <c r="B1045" s="5"/>
      <c r="C1045" s="5" t="s">
        <v>6</v>
      </c>
      <c r="D1045" s="5" t="s">
        <v>2602</v>
      </c>
      <c r="E1045" s="5" t="s">
        <v>16</v>
      </c>
      <c r="F1045" s="8"/>
      <c r="I1045">
        <f t="shared" si="105"/>
        <v>1</v>
      </c>
    </row>
    <row r="1046" spans="1:9" ht="92.4">
      <c r="A1046" s="5" t="s">
        <v>2601</v>
      </c>
      <c r="B1046" s="5" t="s">
        <v>2603</v>
      </c>
      <c r="C1046" s="5" t="s">
        <v>1716</v>
      </c>
      <c r="D1046" s="7" t="str">
        <f>"     "&amp;D1045</f>
        <v xml:space="preserve">     Silla Eames Tradicional Cojin Milano Patas En Madera Ekms259</v>
      </c>
      <c r="E1046" s="5" t="s">
        <v>12</v>
      </c>
      <c r="F1046" s="6">
        <v>110</v>
      </c>
      <c r="G1046">
        <f>IF(
   OR(
     ISNUMBER(SEARCH("Combo", D1046)),
     ISNUMBER(SEARCH("Set", D1046)),
     ISNUMBER(SEARCH("+", D1046)),
     ISNUMBER(SEARCH("Cama", D1046)),
     ISNUMBER(SEARCH("Espaldar", D1046)),
     ISNUMBER(SEARCH("Juego", D1046)),
     ISNUMBER(SEARCH("Sofacama", D1046)),
     ISNUMBER(SEARCH("Cuadro", D1046))
   ),
   4,
   IFERROR(INDEX(INVENTARIO!A:H, MATCH(C1046, INVENTARIO!A:A, 0), 6), 0)
)</f>
        <v>110</v>
      </c>
      <c r="H1046">
        <v>110</v>
      </c>
      <c r="I1046">
        <f t="shared" si="105"/>
        <v>1</v>
      </c>
    </row>
    <row r="1047" spans="1:9" ht="92.4">
      <c r="A1047" s="5" t="s">
        <v>2601</v>
      </c>
      <c r="B1047" s="5" t="s">
        <v>2604</v>
      </c>
      <c r="C1047" s="5" t="s">
        <v>1715</v>
      </c>
      <c r="D1047" s="7" t="str">
        <f>"     "&amp;D1045</f>
        <v xml:space="preserve">     Silla Eames Tradicional Cojin Milano Patas En Madera Ekms259</v>
      </c>
      <c r="E1047" s="5" t="s">
        <v>38</v>
      </c>
      <c r="F1047" s="6">
        <v>0</v>
      </c>
      <c r="G1047">
        <f>IF(
   OR(
     ISNUMBER(SEARCH("Combo", D1047)),
     ISNUMBER(SEARCH("Set", D1047)),
     ISNUMBER(SEARCH("+", D1047)),
     ISNUMBER(SEARCH("Cama", D1047)),
     ISNUMBER(SEARCH("Espaldar", D1047)),
     ISNUMBER(SEARCH("Juego", D1047)),
     ISNUMBER(SEARCH("Sofacama", D1047)),
     ISNUMBER(SEARCH("Cuadro", D1047))
   ),
   4,
   IFERROR(INDEX(INVENTARIO!A:H, MATCH(C1047, INVENTARIO!A:A, 0), 6), 0)
)</f>
        <v>0</v>
      </c>
      <c r="H1047">
        <v>0</v>
      </c>
    </row>
    <row r="1048" spans="1:9" ht="92.4">
      <c r="A1048" s="5" t="s">
        <v>2601</v>
      </c>
      <c r="B1048" s="5" t="s">
        <v>2605</v>
      </c>
      <c r="C1048" s="5" t="s">
        <v>1714</v>
      </c>
      <c r="D1048" s="7" t="str">
        <f>"     "&amp;D1045</f>
        <v xml:space="preserve">     Silla Eames Tradicional Cojin Milano Patas En Madera Ekms259</v>
      </c>
      <c r="E1048" s="5" t="s">
        <v>36</v>
      </c>
      <c r="F1048" s="6">
        <v>129</v>
      </c>
      <c r="G1048">
        <f>IF(
   OR(
     ISNUMBER(SEARCH("Combo", D1048)),
     ISNUMBER(SEARCH("Set", D1048)),
     ISNUMBER(SEARCH("+", D1048)),
     ISNUMBER(SEARCH("Cama", D1048)),
     ISNUMBER(SEARCH("Espaldar", D1048)),
     ISNUMBER(SEARCH("Juego", D1048)),
     ISNUMBER(SEARCH("Sofacama", D1048)),
     ISNUMBER(SEARCH("Cuadro", D1048))
   ),
   4,
   IFERROR(INDEX(INVENTARIO!A:H, MATCH(C1048, INVENTARIO!A:A, 0), 6), 0)
)</f>
        <v>129</v>
      </c>
      <c r="H1048">
        <v>129</v>
      </c>
      <c r="I1048">
        <f t="shared" ref="I1048:I1050" si="106">+IF(H1048=F1048,1,0)</f>
        <v>1</v>
      </c>
    </row>
    <row r="1049" spans="1:9" ht="92.4">
      <c r="A1049" s="5" t="s">
        <v>2601</v>
      </c>
      <c r="B1049" s="5" t="s">
        <v>2606</v>
      </c>
      <c r="C1049" s="5" t="s">
        <v>1719</v>
      </c>
      <c r="D1049" s="7" t="str">
        <f>"     "&amp;D1045</f>
        <v xml:space="preserve">     Silla Eames Tradicional Cojin Milano Patas En Madera Ekms259</v>
      </c>
      <c r="E1049" s="5" t="s">
        <v>48</v>
      </c>
      <c r="F1049" s="6">
        <v>36</v>
      </c>
      <c r="G1049">
        <f>IF(
   OR(
     ISNUMBER(SEARCH("Combo", D1049)),
     ISNUMBER(SEARCH("Set", D1049)),
     ISNUMBER(SEARCH("+", D1049)),
     ISNUMBER(SEARCH("Cama", D1049)),
     ISNUMBER(SEARCH("Espaldar", D1049)),
     ISNUMBER(SEARCH("Juego", D1049)),
     ISNUMBER(SEARCH("Sofacama", D1049)),
     ISNUMBER(SEARCH("Cuadro", D1049))
   ),
   4,
   IFERROR(INDEX(INVENTARIO!A:H, MATCH(C1049, INVENTARIO!A:A, 0), 6), 0)
)</f>
        <v>36</v>
      </c>
      <c r="H1049">
        <v>36</v>
      </c>
      <c r="I1049">
        <f t="shared" si="106"/>
        <v>1</v>
      </c>
    </row>
    <row r="1050" spans="1:9" ht="92.4">
      <c r="A1050" s="5" t="s">
        <v>2601</v>
      </c>
      <c r="B1050" s="5" t="s">
        <v>2607</v>
      </c>
      <c r="C1050" s="5" t="s">
        <v>1705</v>
      </c>
      <c r="D1050" s="7" t="str">
        <f>"     "&amp;D1045</f>
        <v xml:space="preserve">     Silla Eames Tradicional Cojin Milano Patas En Madera Ekms259</v>
      </c>
      <c r="E1050" s="5" t="s">
        <v>350</v>
      </c>
      <c r="F1050" s="6">
        <v>0</v>
      </c>
      <c r="G1050">
        <f>IF(
   OR(
     ISNUMBER(SEARCH("Combo", D1050)),
     ISNUMBER(SEARCH("Set", D1050)),
     ISNUMBER(SEARCH("+", D1050)),
     ISNUMBER(SEARCH("Cama", D1050)),
     ISNUMBER(SEARCH("Espaldar", D1050)),
     ISNUMBER(SEARCH("Juego", D1050)),
     ISNUMBER(SEARCH("Sofacama", D1050)),
     ISNUMBER(SEARCH("Cuadro", D1050))
   ),
   4,
   IFERROR(INDEX(INVENTARIO!A:H, MATCH(C1050, INVENTARIO!A:A, 0), 6), 0)
)</f>
        <v>0</v>
      </c>
      <c r="H1050">
        <v>4</v>
      </c>
      <c r="I1050">
        <f t="shared" si="106"/>
        <v>0</v>
      </c>
    </row>
    <row r="1051" spans="1:9">
      <c r="A1051" s="5" t="s">
        <v>2608</v>
      </c>
      <c r="B1051" s="5"/>
      <c r="C1051" s="5" t="s">
        <v>6</v>
      </c>
      <c r="D1051" s="5" t="s">
        <v>2609</v>
      </c>
      <c r="E1051" s="5" t="s">
        <v>16</v>
      </c>
      <c r="F1051" s="8"/>
    </row>
    <row r="1052" spans="1:9" ht="66">
      <c r="A1052" s="5" t="s">
        <v>2608</v>
      </c>
      <c r="B1052" s="5" t="s">
        <v>2610</v>
      </c>
      <c r="C1052" s="5" t="s">
        <v>2611</v>
      </c>
      <c r="D1052" s="7" t="str">
        <f>"     "&amp;D1051</f>
        <v xml:space="preserve">     Cuadros Decorativos Diseño Animales 1.80x1.20x5</v>
      </c>
      <c r="E1052" s="5" t="s">
        <v>1566</v>
      </c>
      <c r="F1052" s="6">
        <v>4</v>
      </c>
      <c r="G1052">
        <f>IF(
   OR(
     ISNUMBER(SEARCH("Combo", D1052)),
     ISNUMBER(SEARCH("Set", D1052)),
     ISNUMBER(SEARCH("+", D1052)),
     ISNUMBER(SEARCH("Cama", D1052)),
     ISNUMBER(SEARCH("Espaldar", D1052)),
     ISNUMBER(SEARCH("Juego", D1052)),
     ISNUMBER(SEARCH("Sofacama", D1052)),
     ISNUMBER(SEARCH("Cuadro", D1052))
   ),
   4,
   IFERROR(INDEX(INVENTARIO!A:H, MATCH(C1052, INVENTARIO!A:A, 0), 6), 0)
)</f>
        <v>4</v>
      </c>
      <c r="H1052">
        <v>1</v>
      </c>
      <c r="I1052">
        <f t="shared" ref="I1052:I1060" si="107">+IF(H1052=F1052,1,0)</f>
        <v>0</v>
      </c>
    </row>
    <row r="1053" spans="1:9" ht="66">
      <c r="A1053" s="5" t="s">
        <v>2608</v>
      </c>
      <c r="B1053" s="5" t="s">
        <v>2612</v>
      </c>
      <c r="C1053" s="5" t="s">
        <v>2613</v>
      </c>
      <c r="D1053" s="7" t="str">
        <f>"     "&amp;D1051</f>
        <v xml:space="preserve">     Cuadros Decorativos Diseño Animales 1.80x1.20x5</v>
      </c>
      <c r="E1053" s="5" t="s">
        <v>1568</v>
      </c>
      <c r="F1053" s="6">
        <v>4</v>
      </c>
      <c r="G1053">
        <f>IF(
   OR(
     ISNUMBER(SEARCH("Combo", D1053)),
     ISNUMBER(SEARCH("Set", D1053)),
     ISNUMBER(SEARCH("+", D1053)),
     ISNUMBER(SEARCH("Cama", D1053)),
     ISNUMBER(SEARCH("Espaldar", D1053)),
     ISNUMBER(SEARCH("Juego", D1053)),
     ISNUMBER(SEARCH("Sofacama", D1053)),
     ISNUMBER(SEARCH("Cuadro", D1053))
   ),
   4,
   IFERROR(INDEX(INVENTARIO!A:H, MATCH(C1053, INVENTARIO!A:A, 0), 6), 0)
)</f>
        <v>4</v>
      </c>
      <c r="H1053">
        <v>4</v>
      </c>
      <c r="I1053">
        <f t="shared" si="107"/>
        <v>1</v>
      </c>
    </row>
    <row r="1054" spans="1:9" ht="66">
      <c r="A1054" s="5" t="s">
        <v>2608</v>
      </c>
      <c r="B1054" s="5" t="s">
        <v>2614</v>
      </c>
      <c r="C1054" s="5" t="s">
        <v>2615</v>
      </c>
      <c r="D1054" s="7" t="str">
        <f>"     "&amp;D1051</f>
        <v xml:space="preserve">     Cuadros Decorativos Diseño Animales 1.80x1.20x5</v>
      </c>
      <c r="E1054" s="5" t="s">
        <v>1570</v>
      </c>
      <c r="F1054" s="6">
        <v>4</v>
      </c>
      <c r="G1054">
        <f>IF(
   OR(
     ISNUMBER(SEARCH("Combo", D1054)),
     ISNUMBER(SEARCH("Set", D1054)),
     ISNUMBER(SEARCH("+", D1054)),
     ISNUMBER(SEARCH("Cama", D1054)),
     ISNUMBER(SEARCH("Espaldar", D1054)),
     ISNUMBER(SEARCH("Juego", D1054)),
     ISNUMBER(SEARCH("Sofacama", D1054)),
     ISNUMBER(SEARCH("Cuadro", D1054))
   ),
   4,
   IFERROR(INDEX(INVENTARIO!A:H, MATCH(C1054, INVENTARIO!A:A, 0), 6), 0)
)</f>
        <v>4</v>
      </c>
      <c r="H1054">
        <v>4</v>
      </c>
      <c r="I1054">
        <f t="shared" si="107"/>
        <v>1</v>
      </c>
    </row>
    <row r="1055" spans="1:9" ht="66">
      <c r="A1055" s="5" t="s">
        <v>2608</v>
      </c>
      <c r="B1055" s="5" t="s">
        <v>2616</v>
      </c>
      <c r="C1055" s="5" t="s">
        <v>2617</v>
      </c>
      <c r="D1055" s="7" t="str">
        <f>"     "&amp;D1051</f>
        <v xml:space="preserve">     Cuadros Decorativos Diseño Animales 1.80x1.20x5</v>
      </c>
      <c r="E1055" s="5" t="s">
        <v>1572</v>
      </c>
      <c r="F1055" s="6">
        <v>4</v>
      </c>
      <c r="G1055">
        <f>IF(
   OR(
     ISNUMBER(SEARCH("Combo", D1055)),
     ISNUMBER(SEARCH("Set", D1055)),
     ISNUMBER(SEARCH("+", D1055)),
     ISNUMBER(SEARCH("Cama", D1055)),
     ISNUMBER(SEARCH("Espaldar", D1055)),
     ISNUMBER(SEARCH("Juego", D1055)),
     ISNUMBER(SEARCH("Sofacama", D1055)),
     ISNUMBER(SEARCH("Cuadro", D1055))
   ),
   4,
   IFERROR(INDEX(INVENTARIO!A:H, MATCH(C1055, INVENTARIO!A:A, 0), 6), 0)
)</f>
        <v>4</v>
      </c>
      <c r="H1055">
        <v>4</v>
      </c>
      <c r="I1055">
        <f t="shared" si="107"/>
        <v>1</v>
      </c>
    </row>
    <row r="1056" spans="1:9" ht="66">
      <c r="A1056" s="5" t="s">
        <v>2608</v>
      </c>
      <c r="B1056" s="5" t="s">
        <v>2618</v>
      </c>
      <c r="C1056" s="5" t="s">
        <v>2619</v>
      </c>
      <c r="D1056" s="7" t="str">
        <f>"     "&amp;D1051</f>
        <v xml:space="preserve">     Cuadros Decorativos Diseño Animales 1.80x1.20x5</v>
      </c>
      <c r="E1056" s="5" t="s">
        <v>1574</v>
      </c>
      <c r="F1056" s="6">
        <v>4</v>
      </c>
      <c r="G1056">
        <f>IF(
   OR(
     ISNUMBER(SEARCH("Combo", D1056)),
     ISNUMBER(SEARCH("Set", D1056)),
     ISNUMBER(SEARCH("+", D1056)),
     ISNUMBER(SEARCH("Cama", D1056)),
     ISNUMBER(SEARCH("Espaldar", D1056)),
     ISNUMBER(SEARCH("Juego", D1056)),
     ISNUMBER(SEARCH("Sofacama", D1056)),
     ISNUMBER(SEARCH("Cuadro", D1056))
   ),
   4,
   IFERROR(INDEX(INVENTARIO!A:H, MATCH(C1056, INVENTARIO!A:A, 0), 6), 0)
)</f>
        <v>4</v>
      </c>
      <c r="H1056">
        <v>4</v>
      </c>
      <c r="I1056">
        <f t="shared" si="107"/>
        <v>1</v>
      </c>
    </row>
    <row r="1057" spans="1:9">
      <c r="A1057" s="5" t="s">
        <v>2620</v>
      </c>
      <c r="B1057" s="5" t="s">
        <v>2621</v>
      </c>
      <c r="C1057" s="5" t="s">
        <v>2452</v>
      </c>
      <c r="D1057" s="5" t="s">
        <v>2622</v>
      </c>
      <c r="E1057" s="5" t="s">
        <v>105</v>
      </c>
      <c r="F1057" s="6">
        <v>4</v>
      </c>
      <c r="G1057">
        <f>IF(
   OR(
     ISNUMBER(SEARCH("Combo", D1057)),
     ISNUMBER(SEARCH("Set", D1057)),
     ISNUMBER(SEARCH("+", D1057)),
     ISNUMBER(SEARCH("Cama", D1057)),
     ISNUMBER(SEARCH("Espaldar", D1057)),
     ISNUMBER(SEARCH("Juego", D1057)),
     ISNUMBER(SEARCH("Sofacama", D1057)),
     ISNUMBER(SEARCH("Cuadro", D1057))
   ),
   4,
   IFERROR(INDEX(INVENTARIO!A:H, MATCH(C1057, INVENTARIO!A:A, 0), 6), 0)
)</f>
        <v>4</v>
      </c>
      <c r="H1057">
        <v>4</v>
      </c>
      <c r="I1057">
        <f t="shared" si="107"/>
        <v>1</v>
      </c>
    </row>
    <row r="1058" spans="1:9">
      <c r="A1058" s="5" t="s">
        <v>2652</v>
      </c>
      <c r="B1058" s="5"/>
      <c r="C1058" s="5" t="s">
        <v>6</v>
      </c>
      <c r="D1058" s="5" t="s">
        <v>2653</v>
      </c>
      <c r="E1058" s="5" t="s">
        <v>16</v>
      </c>
      <c r="F1058" s="8"/>
      <c r="I1058">
        <f t="shared" si="107"/>
        <v>1</v>
      </c>
    </row>
    <row r="1059" spans="1:9" ht="66">
      <c r="A1059" s="5" t="s">
        <v>2652</v>
      </c>
      <c r="B1059" s="5" t="s">
        <v>2654</v>
      </c>
      <c r="C1059" s="5" t="s">
        <v>2655</v>
      </c>
      <c r="D1059" s="7" t="str">
        <f>"     "&amp;D1058</f>
        <v xml:space="preserve">     Silla Nordic, Comedor, Sala, Moderna</v>
      </c>
      <c r="E1059" s="5" t="s">
        <v>2656</v>
      </c>
      <c r="F1059" s="6">
        <v>1</v>
      </c>
      <c r="G1059">
        <f>IF(
   OR(
     ISNUMBER(SEARCH("Combo", D1059)),
     ISNUMBER(SEARCH("Set", D1059)),
     ISNUMBER(SEARCH("+", D1059)),
     ISNUMBER(SEARCH("Cama", D1059)),
     ISNUMBER(SEARCH("Espaldar", D1059)),
     ISNUMBER(SEARCH("Juego", D1059)),
     ISNUMBER(SEARCH("Sofacama", D1059)),
     ISNUMBER(SEARCH("Cuadro", D1059))
   ),
   4,
   IFERROR(INDEX(INVENTARIO!A:H, MATCH(C1059, INVENTARIO!A:A, 0), 6), 0)
)</f>
        <v>1</v>
      </c>
      <c r="H1059">
        <v>1</v>
      </c>
      <c r="I1059">
        <f t="shared" si="107"/>
        <v>1</v>
      </c>
    </row>
    <row r="1060" spans="1:9" ht="66">
      <c r="A1060" s="5" t="s">
        <v>2652</v>
      </c>
      <c r="B1060" s="5" t="s">
        <v>2657</v>
      </c>
      <c r="C1060" s="5" t="s">
        <v>2658</v>
      </c>
      <c r="D1060" s="7" t="str">
        <f>"     "&amp;D1058</f>
        <v xml:space="preserve">     Silla Nordic, Comedor, Sala, Moderna</v>
      </c>
      <c r="E1060" s="5" t="s">
        <v>1285</v>
      </c>
      <c r="F1060" s="6">
        <v>0</v>
      </c>
      <c r="G1060">
        <f>IF(
   OR(
     ISNUMBER(SEARCH("Combo", D1060)),
     ISNUMBER(SEARCH("Set", D1060)),
     ISNUMBER(SEARCH("+", D1060)),
     ISNUMBER(SEARCH("Cama", D1060)),
     ISNUMBER(SEARCH("Espaldar", D1060)),
     ISNUMBER(SEARCH("Juego", D1060)),
     ISNUMBER(SEARCH("Sofacama", D1060)),
     ISNUMBER(SEARCH("Cuadro", D1060))
   ),
   4,
   IFERROR(INDEX(INVENTARIO!A:H, MATCH(C1060, INVENTARIO!A:A, 0), 6), 0)
)</f>
        <v>0</v>
      </c>
      <c r="H1060">
        <v>4</v>
      </c>
      <c r="I1060">
        <f t="shared" si="107"/>
        <v>0</v>
      </c>
    </row>
    <row r="1061" spans="1:9" ht="66">
      <c r="A1061" s="5" t="s">
        <v>2652</v>
      </c>
      <c r="B1061" s="5" t="s">
        <v>2659</v>
      </c>
      <c r="C1061" s="5" t="s">
        <v>2660</v>
      </c>
      <c r="D1061" s="7" t="str">
        <f>"     "&amp;D1058</f>
        <v xml:space="preserve">     Silla Nordic, Comedor, Sala, Moderna</v>
      </c>
      <c r="E1061" s="5" t="s">
        <v>111</v>
      </c>
      <c r="F1061" s="6">
        <v>0</v>
      </c>
      <c r="G1061">
        <f>IF(
   OR(
     ISNUMBER(SEARCH("Combo", D1061)),
     ISNUMBER(SEARCH("Set", D1061)),
     ISNUMBER(SEARCH("+", D1061)),
     ISNUMBER(SEARCH("Cama", D1061)),
     ISNUMBER(SEARCH("Espaldar", D1061)),
     ISNUMBER(SEARCH("Juego", D1061)),
     ISNUMBER(SEARCH("Sofacama", D1061)),
     ISNUMBER(SEARCH("Cuadro", D1061))
   ),
   4,
   IFERROR(INDEX(INVENTARIO!A:H, MATCH(C1061, INVENTARIO!A:A, 0), 6), 0)
)</f>
        <v>0</v>
      </c>
      <c r="H1061">
        <v>0</v>
      </c>
    </row>
    <row r="1062" spans="1:9" ht="66">
      <c r="A1062" s="5" t="s">
        <v>2652</v>
      </c>
      <c r="B1062" s="5" t="s">
        <v>2661</v>
      </c>
      <c r="C1062" s="5" t="s">
        <v>2662</v>
      </c>
      <c r="D1062" s="7" t="str">
        <f>"     "&amp;D1058</f>
        <v xml:space="preserve">     Silla Nordic, Comedor, Sala, Moderna</v>
      </c>
      <c r="E1062" s="5" t="s">
        <v>121</v>
      </c>
      <c r="F1062" s="6">
        <v>0</v>
      </c>
      <c r="G1062">
        <f>IF(
   OR(
     ISNUMBER(SEARCH("Combo", D1062)),
     ISNUMBER(SEARCH("Set", D1062)),
     ISNUMBER(SEARCH("+", D1062)),
     ISNUMBER(SEARCH("Cama", D1062)),
     ISNUMBER(SEARCH("Espaldar", D1062)),
     ISNUMBER(SEARCH("Juego", D1062)),
     ISNUMBER(SEARCH("Sofacama", D1062)),
     ISNUMBER(SEARCH("Cuadro", D1062))
   ),
   4,
   IFERROR(INDEX(INVENTARIO!A:H, MATCH(C1062, INVENTARIO!A:A, 0), 6), 0)
)</f>
        <v>0</v>
      </c>
      <c r="H1062">
        <v>0</v>
      </c>
      <c r="I1062">
        <f t="shared" ref="I1062:I1066" si="108">+IF(H1062=F1062,1,0)</f>
        <v>1</v>
      </c>
    </row>
    <row r="1063" spans="1:9">
      <c r="A1063" s="5" t="s">
        <v>2664</v>
      </c>
      <c r="B1063" s="5"/>
      <c r="C1063" s="5" t="s">
        <v>6</v>
      </c>
      <c r="D1063" s="5" t="s">
        <v>2665</v>
      </c>
      <c r="E1063" s="5" t="s">
        <v>16</v>
      </c>
      <c r="F1063" s="8"/>
      <c r="I1063">
        <f t="shared" si="108"/>
        <v>1</v>
      </c>
    </row>
    <row r="1064" spans="1:9" ht="52.8">
      <c r="A1064" s="5" t="s">
        <v>2664</v>
      </c>
      <c r="B1064" s="5" t="s">
        <v>2666</v>
      </c>
      <c r="C1064" s="5" t="s">
        <v>2667</v>
      </c>
      <c r="D1064" s="7" t="str">
        <f>"     "&amp;D1063</f>
        <v xml:space="preserve">     Combo Escritorio White Con Silla Eames</v>
      </c>
      <c r="E1064" s="5" t="s">
        <v>12</v>
      </c>
      <c r="F1064" s="6">
        <v>4</v>
      </c>
      <c r="G1064">
        <f>IF(
   OR(
     ISNUMBER(SEARCH("Combo", D1064)),
     ISNUMBER(SEARCH("Set", D1064)),
     ISNUMBER(SEARCH("+", D1064)),
     ISNUMBER(SEARCH("Cama", D1064)),
     ISNUMBER(SEARCH("Espaldar", D1064)),
     ISNUMBER(SEARCH("Juego", D1064)),
     ISNUMBER(SEARCH("Sofacama", D1064)),
     ISNUMBER(SEARCH("Cuadro", D1064))
   ),
   4,
   IFERROR(INDEX(INVENTARIO!A:H, MATCH(C1064, INVENTARIO!A:A, 0), 6), 0)
)</f>
        <v>4</v>
      </c>
      <c r="H1064">
        <v>4</v>
      </c>
      <c r="I1064">
        <f t="shared" si="108"/>
        <v>1</v>
      </c>
    </row>
    <row r="1065" spans="1:9" ht="52.8">
      <c r="A1065" s="5" t="s">
        <v>2664</v>
      </c>
      <c r="B1065" s="5" t="s">
        <v>2668</v>
      </c>
      <c r="C1065" s="5" t="s">
        <v>2669</v>
      </c>
      <c r="D1065" s="7" t="str">
        <f>"     "&amp;D1063</f>
        <v xml:space="preserve">     Combo Escritorio White Con Silla Eames</v>
      </c>
      <c r="E1065" s="5" t="s">
        <v>300</v>
      </c>
      <c r="F1065" s="6">
        <v>4</v>
      </c>
      <c r="G1065">
        <f>IF(
   OR(
     ISNUMBER(SEARCH("Combo", D1065)),
     ISNUMBER(SEARCH("Set", D1065)),
     ISNUMBER(SEARCH("+", D1065)),
     ISNUMBER(SEARCH("Cama", D1065)),
     ISNUMBER(SEARCH("Espaldar", D1065)),
     ISNUMBER(SEARCH("Juego", D1065)),
     ISNUMBER(SEARCH("Sofacama", D1065)),
     ISNUMBER(SEARCH("Cuadro", D1065))
   ),
   4,
   IFERROR(INDEX(INVENTARIO!A:H, MATCH(C1065, INVENTARIO!A:A, 0), 6), 0)
)</f>
        <v>4</v>
      </c>
      <c r="H1065">
        <v>4</v>
      </c>
      <c r="I1065">
        <f t="shared" si="108"/>
        <v>1</v>
      </c>
    </row>
    <row r="1066" spans="1:9" ht="52.8">
      <c r="A1066" s="5" t="s">
        <v>2664</v>
      </c>
      <c r="B1066" s="5" t="s">
        <v>2670</v>
      </c>
      <c r="C1066" s="5" t="s">
        <v>2671</v>
      </c>
      <c r="D1066" s="7" t="str">
        <f>"     "&amp;D1063</f>
        <v xml:space="preserve">     Combo Escritorio White Con Silla Eames</v>
      </c>
      <c r="E1066" s="5" t="s">
        <v>38</v>
      </c>
      <c r="F1066" s="6">
        <v>4</v>
      </c>
      <c r="G1066">
        <f>IF(
   OR(
     ISNUMBER(SEARCH("Combo", D1066)),
     ISNUMBER(SEARCH("Set", D1066)),
     ISNUMBER(SEARCH("+", D1066)),
     ISNUMBER(SEARCH("Cama", D1066)),
     ISNUMBER(SEARCH("Espaldar", D1066)),
     ISNUMBER(SEARCH("Juego", D1066)),
     ISNUMBER(SEARCH("Sofacama", D1066)),
     ISNUMBER(SEARCH("Cuadro", D1066))
   ),
   4,
   IFERROR(INDEX(INVENTARIO!A:H, MATCH(C1066, INVENTARIO!A:A, 0), 6), 0)
)</f>
        <v>4</v>
      </c>
      <c r="H1066">
        <v>4</v>
      </c>
      <c r="I1066">
        <f t="shared" si="108"/>
        <v>1</v>
      </c>
    </row>
    <row r="1067" spans="1:9">
      <c r="A1067" s="5" t="s">
        <v>2672</v>
      </c>
      <c r="B1067" s="5" t="s">
        <v>2673</v>
      </c>
      <c r="C1067" s="5" t="s">
        <v>2674</v>
      </c>
      <c r="D1067" s="5" t="s">
        <v>2675</v>
      </c>
      <c r="E1067" s="5" t="s">
        <v>12</v>
      </c>
      <c r="F1067" s="6">
        <v>0</v>
      </c>
      <c r="G1067">
        <f>IF(
   OR(
     ISNUMBER(SEARCH("Combo", D1067)),
     ISNUMBER(SEARCH("Set", D1067)),
     ISNUMBER(SEARCH("+", D1067)),
     ISNUMBER(SEARCH("Cama", D1067)),
     ISNUMBER(SEARCH("Espaldar", D1067)),
     ISNUMBER(SEARCH("Juego", D1067)),
     ISNUMBER(SEARCH("Sofacama", D1067)),
     ISNUMBER(SEARCH("Cuadro", D1067))
   ),
   4,
   IFERROR(INDEX(INVENTARIO!A:H, MATCH(C1067, INVENTARIO!A:A, 0), 6), 0)
)</f>
        <v>0</v>
      </c>
      <c r="H1067">
        <v>4</v>
      </c>
    </row>
    <row r="1068" spans="1:9">
      <c r="A1068" s="5" t="s">
        <v>1375</v>
      </c>
      <c r="B1068" s="5" t="s">
        <v>1376</v>
      </c>
      <c r="C1068" s="5" t="s">
        <v>2071</v>
      </c>
      <c r="D1068" s="5" t="s">
        <v>1377</v>
      </c>
      <c r="E1068" s="5" t="s">
        <v>38</v>
      </c>
      <c r="F1068" s="6">
        <v>2</v>
      </c>
      <c r="G1068">
        <f>IF(
   OR(
     ISNUMBER(SEARCH("Combo", D1068)),
     ISNUMBER(SEARCH("Set", D1068)),
     ISNUMBER(SEARCH("+", D1068)),
     ISNUMBER(SEARCH("Cama", D1068)),
     ISNUMBER(SEARCH("Espaldar", D1068)),
     ISNUMBER(SEARCH("Juego", D1068)),
     ISNUMBER(SEARCH("Sofacama", D1068)),
     ISNUMBER(SEARCH("Cuadro", D1068))
   ),
   4,
   IFERROR(INDEX(INVENTARIO!A:H, MATCH(C1068, INVENTARIO!A:A, 0), 6), 0)
)</f>
        <v>2</v>
      </c>
      <c r="H1068">
        <v>2</v>
      </c>
      <c r="I1068">
        <f t="shared" ref="I1068:I1072" si="109">+IF(H1068=F1068,1,0)</f>
        <v>1</v>
      </c>
    </row>
    <row r="1069" spans="1:9">
      <c r="A1069" s="5" t="s">
        <v>2677</v>
      </c>
      <c r="B1069" s="5"/>
      <c r="C1069" s="5" t="s">
        <v>6</v>
      </c>
      <c r="D1069" s="5" t="s">
        <v>2678</v>
      </c>
      <c r="E1069" s="5" t="s">
        <v>16</v>
      </c>
      <c r="F1069" s="8"/>
      <c r="I1069">
        <f t="shared" si="109"/>
        <v>1</v>
      </c>
    </row>
    <row r="1070" spans="1:9" ht="79.2">
      <c r="A1070" s="5" t="s">
        <v>2677</v>
      </c>
      <c r="B1070" s="5" t="s">
        <v>2679</v>
      </c>
      <c r="C1070" s="5" t="s">
        <v>2680</v>
      </c>
      <c r="D1070" s="7" t="str">
        <f>"     "&amp;D1069</f>
        <v xml:space="preserve">     Combo Mesa Infantil Andy + Sillas Andy Multicolor</v>
      </c>
      <c r="E1070" s="5" t="s">
        <v>153</v>
      </c>
      <c r="F1070" s="6">
        <v>4</v>
      </c>
      <c r="G1070">
        <f>IF(
   OR(
     ISNUMBER(SEARCH("Combo", D1070)),
     ISNUMBER(SEARCH("Set", D1070)),
     ISNUMBER(SEARCH("+", D1070)),
     ISNUMBER(SEARCH("Cama", D1070)),
     ISNUMBER(SEARCH("Espaldar", D1070)),
     ISNUMBER(SEARCH("Juego", D1070)),
     ISNUMBER(SEARCH("Sofacama", D1070)),
     ISNUMBER(SEARCH("Cuadro", D1070))
   ),
   4,
   IFERROR(INDEX(INVENTARIO!A:H, MATCH(C1070, INVENTARIO!A:A, 0), 6), 0)
)</f>
        <v>4</v>
      </c>
      <c r="H1070">
        <v>4</v>
      </c>
      <c r="I1070">
        <f t="shared" si="109"/>
        <v>1</v>
      </c>
    </row>
    <row r="1071" spans="1:9" ht="79.2">
      <c r="A1071" s="5" t="s">
        <v>2677</v>
      </c>
      <c r="B1071" s="5" t="s">
        <v>2681</v>
      </c>
      <c r="C1071" s="5" t="s">
        <v>2682</v>
      </c>
      <c r="D1071" s="7" t="str">
        <f>"     "&amp;D1069</f>
        <v xml:space="preserve">     Combo Mesa Infantil Andy + Sillas Andy Multicolor</v>
      </c>
      <c r="E1071" s="5" t="s">
        <v>34</v>
      </c>
      <c r="F1071" s="6">
        <v>4</v>
      </c>
      <c r="G1071">
        <f>IF(
   OR(
     ISNUMBER(SEARCH("Combo", D1071)),
     ISNUMBER(SEARCH("Set", D1071)),
     ISNUMBER(SEARCH("+", D1071)),
     ISNUMBER(SEARCH("Cama", D1071)),
     ISNUMBER(SEARCH("Espaldar", D1071)),
     ISNUMBER(SEARCH("Juego", D1071)),
     ISNUMBER(SEARCH("Sofacama", D1071)),
     ISNUMBER(SEARCH("Cuadro", D1071))
   ),
   4,
   IFERROR(INDEX(INVENTARIO!A:H, MATCH(C1071, INVENTARIO!A:A, 0), 6), 0)
)</f>
        <v>4</v>
      </c>
      <c r="H1071">
        <v>0</v>
      </c>
      <c r="I1071">
        <f t="shared" si="109"/>
        <v>0</v>
      </c>
    </row>
    <row r="1072" spans="1:9" ht="79.2">
      <c r="A1072" s="5" t="s">
        <v>2677</v>
      </c>
      <c r="B1072" s="5" t="s">
        <v>2683</v>
      </c>
      <c r="C1072" s="5" t="s">
        <v>2684</v>
      </c>
      <c r="D1072" s="7" t="str">
        <f>"     "&amp;D1069</f>
        <v xml:space="preserve">     Combo Mesa Infantil Andy + Sillas Andy Multicolor</v>
      </c>
      <c r="E1072" s="5" t="s">
        <v>38</v>
      </c>
      <c r="F1072" s="6">
        <v>4</v>
      </c>
      <c r="G1072">
        <f>IF(
   OR(
     ISNUMBER(SEARCH("Combo", D1072)),
     ISNUMBER(SEARCH("Set", D1072)),
     ISNUMBER(SEARCH("+", D1072)),
     ISNUMBER(SEARCH("Cama", D1072)),
     ISNUMBER(SEARCH("Espaldar", D1072)),
     ISNUMBER(SEARCH("Juego", D1072)),
     ISNUMBER(SEARCH("Sofacama", D1072)),
     ISNUMBER(SEARCH("Cuadro", D1072))
   ),
   4,
   IFERROR(INDEX(INVENTARIO!A:H, MATCH(C1072, INVENTARIO!A:A, 0), 6), 0)
)</f>
        <v>4</v>
      </c>
      <c r="H1072">
        <v>4</v>
      </c>
      <c r="I1072">
        <f t="shared" si="109"/>
        <v>1</v>
      </c>
    </row>
    <row r="1073" spans="1:9" ht="79.2">
      <c r="A1073" s="5" t="s">
        <v>2677</v>
      </c>
      <c r="B1073" s="5" t="s">
        <v>2685</v>
      </c>
      <c r="C1073" s="5" t="s">
        <v>2686</v>
      </c>
      <c r="D1073" s="7" t="str">
        <f>"     "&amp;D1069</f>
        <v xml:space="preserve">     Combo Mesa Infantil Andy + Sillas Andy Multicolor</v>
      </c>
      <c r="E1073" s="5" t="s">
        <v>12</v>
      </c>
      <c r="F1073" s="6">
        <v>4</v>
      </c>
      <c r="G1073">
        <f>IF(
   OR(
     ISNUMBER(SEARCH("Combo", D1073)),
     ISNUMBER(SEARCH("Set", D1073)),
     ISNUMBER(SEARCH("+", D1073)),
     ISNUMBER(SEARCH("Cama", D1073)),
     ISNUMBER(SEARCH("Espaldar", D1073)),
     ISNUMBER(SEARCH("Juego", D1073)),
     ISNUMBER(SEARCH("Sofacama", D1073)),
     ISNUMBER(SEARCH("Cuadro", D1073))
   ),
   4,
   IFERROR(INDEX(INVENTARIO!A:H, MATCH(C1073, INVENTARIO!A:A, 0), 6), 0)
)</f>
        <v>4</v>
      </c>
      <c r="H1073">
        <v>4</v>
      </c>
    </row>
    <row r="1074" spans="1:9">
      <c r="A1074" s="5" t="s">
        <v>2687</v>
      </c>
      <c r="B1074" s="5" t="s">
        <v>2688</v>
      </c>
      <c r="C1074" s="5" t="s">
        <v>2689</v>
      </c>
      <c r="D1074" s="5" t="s">
        <v>2690</v>
      </c>
      <c r="E1074" s="5" t="s">
        <v>95</v>
      </c>
      <c r="F1074" s="6">
        <v>0</v>
      </c>
      <c r="G1074">
        <f>IF(
   OR(
     ISNUMBER(SEARCH("Combo", D1074)),
     ISNUMBER(SEARCH("Set", D1074)),
     ISNUMBER(SEARCH("+", D1074)),
     ISNUMBER(SEARCH("Cama", D1074)),
     ISNUMBER(SEARCH("Espaldar", D1074)),
     ISNUMBER(SEARCH("Juego", D1074)),
     ISNUMBER(SEARCH("Sofacama", D1074)),
     ISNUMBER(SEARCH("Cuadro", D1074))
   ),
   4,
   IFERROR(INDEX(INVENTARIO!A:H, MATCH(C1074, INVENTARIO!A:A, 0), 6), 0)
)</f>
        <v>0</v>
      </c>
      <c r="H1074">
        <v>4</v>
      </c>
      <c r="I1074">
        <f t="shared" ref="I1074" si="110">+IF(H1074=F1074,1,0)</f>
        <v>0</v>
      </c>
    </row>
    <row r="1075" spans="1:9">
      <c r="A1075" s="5"/>
      <c r="B1075" s="5"/>
      <c r="C1075" s="5"/>
      <c r="D1075" s="7"/>
      <c r="E1075" s="5"/>
      <c r="F1075" s="6"/>
    </row>
    <row r="1076" spans="1:9">
      <c r="A1076" s="5"/>
      <c r="B1076" s="5"/>
      <c r="C1076" s="5"/>
      <c r="D1076" s="7"/>
      <c r="E1076" s="5"/>
      <c r="F1076" s="6"/>
    </row>
    <row r="1077" spans="1:9">
      <c r="A1077" s="5"/>
      <c r="B1077" s="5"/>
      <c r="C1077" s="5"/>
      <c r="D1077" s="7"/>
      <c r="E1077" s="5"/>
      <c r="F1077" s="6"/>
    </row>
    <row r="1078" spans="1:9">
      <c r="A1078" s="5"/>
      <c r="B1078" s="5"/>
      <c r="C1078" s="5"/>
      <c r="D1078" s="5"/>
      <c r="E1078" s="5"/>
      <c r="F1078" s="6"/>
    </row>
  </sheetData>
  <autoFilter ref="A1:I1078" xr:uid="{33107E02-C349-4349-AF4A-8EEB26FE75C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Cambiar_Inventario_ML">
                <anchor>
                  <from>
                    <xdr:col>10</xdr:col>
                    <xdr:colOff>53340</xdr:colOff>
                    <xdr:row>0</xdr:row>
                    <xdr:rowOff>251460</xdr:rowOff>
                  </from>
                  <to>
                    <xdr:col>12</xdr:col>
                    <xdr:colOff>304800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233F6-BC94-4BE9-A20D-FDFF050F30A8}">
  <dimension ref="A1:I1815"/>
  <sheetViews>
    <sheetView topLeftCell="A1789" workbookViewId="0">
      <selection sqref="A1:H1815"/>
    </sheetView>
  </sheetViews>
  <sheetFormatPr baseColWidth="10" defaultRowHeight="14.4"/>
  <sheetData>
    <row r="1" spans="1:9" ht="26.4">
      <c r="A1" s="1" t="s">
        <v>0</v>
      </c>
      <c r="B1" s="1" t="s">
        <v>1</v>
      </c>
      <c r="C1" s="1" t="s">
        <v>1666</v>
      </c>
      <c r="D1" s="1" t="s">
        <v>2</v>
      </c>
      <c r="E1" s="1" t="s">
        <v>3</v>
      </c>
      <c r="F1" s="2" t="s">
        <v>4</v>
      </c>
      <c r="G1" s="2" t="s">
        <v>5</v>
      </c>
      <c r="H1" s="1" t="s">
        <v>14640</v>
      </c>
    </row>
    <row r="2" spans="1:9">
      <c r="A2" s="68" t="s">
        <v>14641</v>
      </c>
      <c r="B2" s="68"/>
      <c r="C2" s="68" t="s">
        <v>6</v>
      </c>
      <c r="D2" s="68" t="s">
        <v>14642</v>
      </c>
      <c r="E2" s="68" t="s">
        <v>16</v>
      </c>
      <c r="F2" s="6">
        <v>159900</v>
      </c>
      <c r="G2" s="6" t="s">
        <v>13</v>
      </c>
      <c r="H2">
        <v>149900</v>
      </c>
      <c r="I2" t="str">
        <f>+IF(H2&lt;F2,"BLACK","SIN PROMO")</f>
        <v>BLACK</v>
      </c>
    </row>
    <row r="3" spans="1:9" ht="66">
      <c r="A3" s="68" t="s">
        <v>14641</v>
      </c>
      <c r="B3" s="68" t="s">
        <v>14643</v>
      </c>
      <c r="C3" s="9" t="s">
        <v>1703</v>
      </c>
      <c r="D3" s="69" t="str">
        <f>"     "&amp;D2</f>
        <v xml:space="preserve">     Silla Auxiliar Para Sala O Comedor Eames</v>
      </c>
      <c r="E3" s="68" t="s">
        <v>38</v>
      </c>
      <c r="F3" s="70">
        <f>F2</f>
        <v>159900</v>
      </c>
      <c r="G3" s="70" t="str">
        <f>G2&amp;"     "</f>
        <v xml:space="preserve">$     </v>
      </c>
    </row>
    <row r="4" spans="1:9" ht="66">
      <c r="A4" s="68" t="s">
        <v>14641</v>
      </c>
      <c r="B4" s="68" t="s">
        <v>14644</v>
      </c>
      <c r="C4" s="9" t="s">
        <v>1694</v>
      </c>
      <c r="D4" s="69" t="str">
        <f>"     "&amp;D2</f>
        <v xml:space="preserve">     Silla Auxiliar Para Sala O Comedor Eames</v>
      </c>
      <c r="E4" s="68" t="s">
        <v>12</v>
      </c>
      <c r="F4" s="70">
        <f>F2</f>
        <v>159900</v>
      </c>
      <c r="G4" s="70" t="str">
        <f>G2&amp;"     "</f>
        <v xml:space="preserve">$     </v>
      </c>
    </row>
    <row r="5" spans="1:9" ht="66">
      <c r="A5" s="68" t="s">
        <v>14641</v>
      </c>
      <c r="B5" s="68" t="s">
        <v>14645</v>
      </c>
      <c r="C5" s="9" t="s">
        <v>1698</v>
      </c>
      <c r="D5" s="69" t="str">
        <f>"     "&amp;D2</f>
        <v xml:space="preserve">     Silla Auxiliar Para Sala O Comedor Eames</v>
      </c>
      <c r="E5" s="68" t="s">
        <v>36</v>
      </c>
      <c r="F5" s="70">
        <f>F2</f>
        <v>159900</v>
      </c>
      <c r="G5" s="70" t="str">
        <f>G2&amp;"     "</f>
        <v xml:space="preserve">$     </v>
      </c>
    </row>
    <row r="6" spans="1:9" ht="66">
      <c r="A6" s="68" t="s">
        <v>14641</v>
      </c>
      <c r="B6" s="68" t="s">
        <v>14646</v>
      </c>
      <c r="C6" s="9" t="s">
        <v>1700</v>
      </c>
      <c r="D6" s="69" t="str">
        <f>"     "&amp;D2</f>
        <v xml:space="preserve">     Silla Auxiliar Para Sala O Comedor Eames</v>
      </c>
      <c r="E6" s="68" t="s">
        <v>48</v>
      </c>
      <c r="F6" s="70">
        <f>F2</f>
        <v>159900</v>
      </c>
      <c r="G6" s="70" t="str">
        <f>G2&amp;"     "</f>
        <v xml:space="preserve">$     </v>
      </c>
    </row>
    <row r="7" spans="1:9" ht="66">
      <c r="A7" s="68" t="s">
        <v>14641</v>
      </c>
      <c r="B7" s="68" t="s">
        <v>14647</v>
      </c>
      <c r="C7" s="9" t="s">
        <v>1699</v>
      </c>
      <c r="D7" s="69" t="str">
        <f>"     "&amp;D2</f>
        <v xml:space="preserve">     Silla Auxiliar Para Sala O Comedor Eames</v>
      </c>
      <c r="E7" s="68" t="s">
        <v>350</v>
      </c>
      <c r="F7" s="70">
        <f>F2</f>
        <v>159900</v>
      </c>
      <c r="G7" s="70" t="str">
        <f>G2&amp;"     "</f>
        <v xml:space="preserve">$     </v>
      </c>
    </row>
    <row r="8" spans="1:9" ht="66">
      <c r="A8" s="68" t="s">
        <v>14641</v>
      </c>
      <c r="B8" s="68" t="s">
        <v>14648</v>
      </c>
      <c r="C8" s="9" t="s">
        <v>1696</v>
      </c>
      <c r="D8" s="69" t="str">
        <f>"     "&amp;D2</f>
        <v xml:space="preserve">     Silla Auxiliar Para Sala O Comedor Eames</v>
      </c>
      <c r="E8" s="68" t="s">
        <v>153</v>
      </c>
      <c r="F8" s="70">
        <f>F2</f>
        <v>159900</v>
      </c>
      <c r="G8" s="70" t="str">
        <f>G2&amp;"     "</f>
        <v xml:space="preserve">$     </v>
      </c>
    </row>
    <row r="9" spans="1:9" ht="66">
      <c r="A9" s="68" t="s">
        <v>14641</v>
      </c>
      <c r="B9" s="68" t="s">
        <v>14649</v>
      </c>
      <c r="C9" s="9" t="s">
        <v>1697</v>
      </c>
      <c r="D9" s="69" t="str">
        <f>"     "&amp;D2</f>
        <v xml:space="preserve">     Silla Auxiliar Para Sala O Comedor Eames</v>
      </c>
      <c r="E9" s="68" t="s">
        <v>54</v>
      </c>
      <c r="F9" s="70">
        <f>F2</f>
        <v>159900</v>
      </c>
      <c r="G9" s="70" t="str">
        <f>G2&amp;"     "</f>
        <v xml:space="preserve">$     </v>
      </c>
    </row>
    <row r="10" spans="1:9" ht="66">
      <c r="A10" s="68" t="s">
        <v>14641</v>
      </c>
      <c r="B10" s="68" t="s">
        <v>14650</v>
      </c>
      <c r="C10" s="9" t="s">
        <v>2399</v>
      </c>
      <c r="D10" s="69" t="str">
        <f>"     "&amp;D2</f>
        <v xml:space="preserve">     Silla Auxiliar Para Sala O Comedor Eames</v>
      </c>
      <c r="E10" s="68" t="s">
        <v>14651</v>
      </c>
      <c r="F10" s="70">
        <f>F2</f>
        <v>159900</v>
      </c>
      <c r="G10" s="70" t="str">
        <f>G2&amp;"     "</f>
        <v xml:space="preserve">$     </v>
      </c>
    </row>
    <row r="11" spans="1:9" ht="66">
      <c r="A11" s="68" t="s">
        <v>14641</v>
      </c>
      <c r="B11" s="68" t="s">
        <v>14652</v>
      </c>
      <c r="C11" s="9" t="s">
        <v>8030</v>
      </c>
      <c r="D11" s="69" t="str">
        <f>"     "&amp;D2</f>
        <v xml:space="preserve">     Silla Auxiliar Para Sala O Comedor Eames</v>
      </c>
      <c r="E11" s="68" t="s">
        <v>34</v>
      </c>
      <c r="F11" s="70">
        <f>F2</f>
        <v>159900</v>
      </c>
      <c r="G11" s="70" t="str">
        <f>G2&amp;"     "</f>
        <v xml:space="preserve">$     </v>
      </c>
    </row>
    <row r="12" spans="1:9" ht="66">
      <c r="A12" s="68" t="s">
        <v>14641</v>
      </c>
      <c r="B12" s="68" t="s">
        <v>14653</v>
      </c>
      <c r="C12" s="9" t="s">
        <v>5792</v>
      </c>
      <c r="D12" s="69" t="str">
        <f>"     "&amp;D2</f>
        <v xml:space="preserve">     Silla Auxiliar Para Sala O Comedor Eames</v>
      </c>
      <c r="E12" s="68" t="s">
        <v>14654</v>
      </c>
      <c r="F12" s="70">
        <f>F2</f>
        <v>159900</v>
      </c>
      <c r="G12" s="70" t="str">
        <f>G2&amp;"     "</f>
        <v xml:space="preserve">$     </v>
      </c>
    </row>
    <row r="13" spans="1:9" ht="66">
      <c r="A13" s="68" t="s">
        <v>14641</v>
      </c>
      <c r="B13" s="68" t="s">
        <v>14655</v>
      </c>
      <c r="C13" s="9" t="s">
        <v>1701</v>
      </c>
      <c r="D13" s="69" t="str">
        <f>"     "&amp;D2</f>
        <v xml:space="preserve">     Silla Auxiliar Para Sala O Comedor Eames</v>
      </c>
      <c r="E13" s="68" t="s">
        <v>14656</v>
      </c>
      <c r="F13" s="70">
        <f>F2</f>
        <v>159900</v>
      </c>
      <c r="G13" s="70" t="str">
        <f>G2&amp;"     "</f>
        <v xml:space="preserve">$     </v>
      </c>
    </row>
    <row r="14" spans="1:9" ht="66">
      <c r="A14" s="68" t="s">
        <v>14641</v>
      </c>
      <c r="B14" s="68" t="s">
        <v>14657</v>
      </c>
      <c r="C14" s="9" t="s">
        <v>1702</v>
      </c>
      <c r="D14" s="69" t="str">
        <f>"     "&amp;D2</f>
        <v xml:space="preserve">     Silla Auxiliar Para Sala O Comedor Eames</v>
      </c>
      <c r="E14" s="68" t="s">
        <v>14658</v>
      </c>
      <c r="F14" s="70">
        <f>F2</f>
        <v>159900</v>
      </c>
      <c r="G14" s="70" t="str">
        <f>G2&amp;"     "</f>
        <v xml:space="preserve">$     </v>
      </c>
    </row>
    <row r="15" spans="1:9">
      <c r="A15" s="68" t="s">
        <v>14659</v>
      </c>
      <c r="B15" s="68"/>
      <c r="C15" s="68" t="s">
        <v>6</v>
      </c>
      <c r="D15" s="68" t="s">
        <v>14660</v>
      </c>
      <c r="E15" s="68" t="s">
        <v>16</v>
      </c>
      <c r="F15" s="6">
        <v>359900</v>
      </c>
      <c r="G15" s="6" t="s">
        <v>13</v>
      </c>
      <c r="H15">
        <v>349900</v>
      </c>
      <c r="I15" t="str">
        <f>+IF(H15&lt;F15,"BLACK","SIN PROMO")</f>
        <v>BLACK</v>
      </c>
    </row>
    <row r="16" spans="1:9" ht="39.6">
      <c r="A16" s="68" t="s">
        <v>14659</v>
      </c>
      <c r="B16" s="68" t="s">
        <v>14661</v>
      </c>
      <c r="C16" s="9" t="s">
        <v>1721</v>
      </c>
      <c r="D16" s="69" t="str">
        <f>"     "&amp;D15</f>
        <v xml:space="preserve">     Silla Para Barra O Bar Milyi </v>
      </c>
      <c r="E16" s="68" t="s">
        <v>36</v>
      </c>
      <c r="F16" s="70">
        <f>F15</f>
        <v>359900</v>
      </c>
      <c r="G16" s="70" t="str">
        <f>G15&amp;"     "</f>
        <v xml:space="preserve">$     </v>
      </c>
    </row>
    <row r="17" spans="1:9" ht="39.6">
      <c r="A17" s="68" t="s">
        <v>14659</v>
      </c>
      <c r="B17" s="68" t="s">
        <v>14662</v>
      </c>
      <c r="C17" s="9" t="s">
        <v>1722</v>
      </c>
      <c r="D17" s="69" t="str">
        <f>"     "&amp;D15</f>
        <v xml:space="preserve">     Silla Para Barra O Bar Milyi </v>
      </c>
      <c r="E17" s="68" t="s">
        <v>44</v>
      </c>
      <c r="F17" s="70">
        <f>F15</f>
        <v>359900</v>
      </c>
      <c r="G17" s="70" t="str">
        <f>G15&amp;"     "</f>
        <v xml:space="preserve">$     </v>
      </c>
    </row>
    <row r="18" spans="1:9" ht="39.6">
      <c r="A18" s="68" t="s">
        <v>14659</v>
      </c>
      <c r="B18" s="68" t="s">
        <v>14663</v>
      </c>
      <c r="C18" s="9" t="s">
        <v>1724</v>
      </c>
      <c r="D18" s="69" t="str">
        <f>"     "&amp;D15</f>
        <v xml:space="preserve">     Silla Para Barra O Bar Milyi </v>
      </c>
      <c r="E18" s="68" t="s">
        <v>2600</v>
      </c>
      <c r="F18" s="70">
        <f>F15</f>
        <v>359900</v>
      </c>
      <c r="G18" s="70" t="str">
        <f>G15&amp;"     "</f>
        <v xml:space="preserve">$     </v>
      </c>
    </row>
    <row r="19" spans="1:9" ht="39.6">
      <c r="A19" s="68" t="s">
        <v>14659</v>
      </c>
      <c r="B19" s="68" t="s">
        <v>14664</v>
      </c>
      <c r="C19" s="9" t="s">
        <v>1723</v>
      </c>
      <c r="D19" s="69" t="str">
        <f>"     "&amp;D15</f>
        <v xml:space="preserve">     Silla Para Barra O Bar Milyi </v>
      </c>
      <c r="E19" s="68" t="s">
        <v>38</v>
      </c>
      <c r="F19" s="70">
        <f>F15</f>
        <v>359900</v>
      </c>
      <c r="G19" s="70" t="str">
        <f>G15&amp;"     "</f>
        <v xml:space="preserve">$     </v>
      </c>
    </row>
    <row r="20" spans="1:9" ht="39.6">
      <c r="A20" s="68" t="s">
        <v>14659</v>
      </c>
      <c r="B20" s="68" t="s">
        <v>14665</v>
      </c>
      <c r="C20" s="9" t="s">
        <v>1720</v>
      </c>
      <c r="D20" s="69" t="str">
        <f>"     "&amp;D15</f>
        <v xml:space="preserve">     Silla Para Barra O Bar Milyi </v>
      </c>
      <c r="E20" s="68" t="s">
        <v>12</v>
      </c>
      <c r="F20" s="70">
        <f>F15</f>
        <v>359900</v>
      </c>
      <c r="G20" s="70" t="str">
        <f>G15&amp;"     "</f>
        <v xml:space="preserve">$     </v>
      </c>
    </row>
    <row r="21" spans="1:9">
      <c r="A21" s="68" t="s">
        <v>14666</v>
      </c>
      <c r="B21" s="68"/>
      <c r="C21" s="9" t="s">
        <v>1668</v>
      </c>
      <c r="D21" s="68" t="s">
        <v>14667</v>
      </c>
      <c r="E21" s="68" t="s">
        <v>16</v>
      </c>
      <c r="F21" s="6">
        <v>449900</v>
      </c>
      <c r="G21" s="6" t="s">
        <v>13</v>
      </c>
      <c r="H21">
        <v>399900</v>
      </c>
      <c r="I21" t="str">
        <f t="shared" ref="I21:I22" si="0">+IF(H21&lt;F21,"BLACK","SIN PROMO")</f>
        <v>BLACK</v>
      </c>
    </row>
    <row r="22" spans="1:9">
      <c r="A22" s="68" t="s">
        <v>14668</v>
      </c>
      <c r="B22" s="68"/>
      <c r="C22" s="68" t="s">
        <v>6</v>
      </c>
      <c r="D22" s="68" t="s">
        <v>14669</v>
      </c>
      <c r="E22" s="68" t="s">
        <v>16</v>
      </c>
      <c r="F22" s="6">
        <v>239900</v>
      </c>
      <c r="G22" s="6" t="s">
        <v>13</v>
      </c>
      <c r="H22">
        <v>219900</v>
      </c>
      <c r="I22" t="str">
        <f t="shared" si="0"/>
        <v>BLACK</v>
      </c>
    </row>
    <row r="23" spans="1:9" ht="79.2">
      <c r="A23" s="68" t="s">
        <v>14668</v>
      </c>
      <c r="B23" s="68" t="s">
        <v>14670</v>
      </c>
      <c r="C23" s="9" t="s">
        <v>1714</v>
      </c>
      <c r="D23" s="69" t="str">
        <f>"     "&amp;D22</f>
        <v xml:space="preserve">     Silla Auxiliar Para Sala O Comedor Tapizada Milano</v>
      </c>
      <c r="E23" s="68" t="s">
        <v>36</v>
      </c>
      <c r="F23" s="70">
        <f>F22</f>
        <v>239900</v>
      </c>
      <c r="G23" s="70" t="str">
        <f>G22&amp;"     "</f>
        <v xml:space="preserve">$     </v>
      </c>
    </row>
    <row r="24" spans="1:9" ht="79.2">
      <c r="A24" s="68" t="s">
        <v>14668</v>
      </c>
      <c r="B24" s="68" t="s">
        <v>14671</v>
      </c>
      <c r="C24" s="9" t="s">
        <v>1716</v>
      </c>
      <c r="D24" s="69" t="str">
        <f>"     "&amp;D22</f>
        <v xml:space="preserve">     Silla Auxiliar Para Sala O Comedor Tapizada Milano</v>
      </c>
      <c r="E24" s="68" t="s">
        <v>12</v>
      </c>
      <c r="F24" s="70">
        <f>F22</f>
        <v>239900</v>
      </c>
      <c r="G24" s="70" t="str">
        <f>G22&amp;"     "</f>
        <v xml:space="preserve">$     </v>
      </c>
    </row>
    <row r="25" spans="1:9" ht="79.2">
      <c r="A25" s="68" t="s">
        <v>14668</v>
      </c>
      <c r="B25" s="68" t="s">
        <v>14672</v>
      </c>
      <c r="C25" s="9" t="s">
        <v>1715</v>
      </c>
      <c r="D25" s="69" t="str">
        <f>"     "&amp;D22</f>
        <v xml:space="preserve">     Silla Auxiliar Para Sala O Comedor Tapizada Milano</v>
      </c>
      <c r="E25" s="68" t="s">
        <v>38</v>
      </c>
      <c r="F25" s="70">
        <f>F22</f>
        <v>239900</v>
      </c>
      <c r="G25" s="70" t="str">
        <f>G22&amp;"     "</f>
        <v xml:space="preserve">$     </v>
      </c>
    </row>
    <row r="26" spans="1:9" ht="79.2">
      <c r="A26" s="68" t="s">
        <v>14668</v>
      </c>
      <c r="B26" s="68" t="s">
        <v>14673</v>
      </c>
      <c r="C26" s="9" t="s">
        <v>1718</v>
      </c>
      <c r="D26" s="69" t="str">
        <f>"     "&amp;D22</f>
        <v xml:space="preserve">     Silla Auxiliar Para Sala O Comedor Tapizada Milano</v>
      </c>
      <c r="E26" s="68" t="s">
        <v>153</v>
      </c>
      <c r="F26" s="70">
        <f>F22</f>
        <v>239900</v>
      </c>
      <c r="G26" s="70" t="str">
        <f>G22&amp;"     "</f>
        <v xml:space="preserve">$     </v>
      </c>
    </row>
    <row r="27" spans="1:9" ht="79.2">
      <c r="A27" s="68" t="s">
        <v>14668</v>
      </c>
      <c r="B27" s="68" t="s">
        <v>14674</v>
      </c>
      <c r="C27" s="9" t="s">
        <v>1719</v>
      </c>
      <c r="D27" s="69" t="str">
        <f>"     "&amp;D22</f>
        <v xml:space="preserve">     Silla Auxiliar Para Sala O Comedor Tapizada Milano</v>
      </c>
      <c r="E27" s="68" t="s">
        <v>48</v>
      </c>
      <c r="F27" s="70">
        <f>F22</f>
        <v>239900</v>
      </c>
      <c r="G27" s="70" t="str">
        <f>G22&amp;"     "</f>
        <v xml:space="preserve">$     </v>
      </c>
    </row>
    <row r="28" spans="1:9" ht="79.2">
      <c r="A28" s="68" t="s">
        <v>14668</v>
      </c>
      <c r="B28" s="68" t="s">
        <v>14675</v>
      </c>
      <c r="C28" s="9" t="s">
        <v>1717</v>
      </c>
      <c r="D28" s="69" t="str">
        <f>"     "&amp;D22</f>
        <v xml:space="preserve">     Silla Auxiliar Para Sala O Comedor Tapizada Milano</v>
      </c>
      <c r="E28" s="68" t="s">
        <v>54</v>
      </c>
      <c r="F28" s="70">
        <f>F22</f>
        <v>239900</v>
      </c>
      <c r="G28" s="70" t="str">
        <f>G22&amp;"     "</f>
        <v xml:space="preserve">$     </v>
      </c>
    </row>
    <row r="29" spans="1:9" ht="79.2">
      <c r="A29" s="68" t="s">
        <v>14668</v>
      </c>
      <c r="B29" s="68" t="s">
        <v>14676</v>
      </c>
      <c r="C29" s="9" t="s">
        <v>1705</v>
      </c>
      <c r="D29" s="69" t="str">
        <f>"     "&amp;D22</f>
        <v xml:space="preserve">     Silla Auxiliar Para Sala O Comedor Tapizada Milano</v>
      </c>
      <c r="E29" s="68" t="s">
        <v>350</v>
      </c>
      <c r="F29" s="70">
        <f>F22</f>
        <v>239900</v>
      </c>
      <c r="G29" s="70" t="str">
        <f>G22&amp;"     "</f>
        <v xml:space="preserve">$     </v>
      </c>
    </row>
    <row r="30" spans="1:9">
      <c r="A30" s="68" t="s">
        <v>14677</v>
      </c>
      <c r="B30" s="68" t="s">
        <v>14678</v>
      </c>
      <c r="C30" s="9" t="s">
        <v>8089</v>
      </c>
      <c r="D30" s="68" t="s">
        <v>291</v>
      </c>
      <c r="E30" s="68" t="s">
        <v>292</v>
      </c>
      <c r="F30" s="6">
        <v>399900</v>
      </c>
      <c r="G30" s="6" t="s">
        <v>13</v>
      </c>
      <c r="H30">
        <v>389900</v>
      </c>
      <c r="I30" t="str">
        <f t="shared" ref="I30:I31" si="1">+IF(H30&lt;F30,"BLACK","SIN PROMO")</f>
        <v>BLACK</v>
      </c>
    </row>
    <row r="31" spans="1:9">
      <c r="A31" s="68" t="s">
        <v>14679</v>
      </c>
      <c r="B31" s="68"/>
      <c r="C31" s="68" t="s">
        <v>6</v>
      </c>
      <c r="D31" s="68" t="s">
        <v>14680</v>
      </c>
      <c r="E31" s="68" t="s">
        <v>16</v>
      </c>
      <c r="F31" s="6">
        <v>369900</v>
      </c>
      <c r="G31" s="6" t="s">
        <v>13</v>
      </c>
      <c r="H31">
        <v>369900</v>
      </c>
      <c r="I31" t="str">
        <f t="shared" si="1"/>
        <v>SIN PROMO</v>
      </c>
    </row>
    <row r="32" spans="1:9" ht="66">
      <c r="A32" s="68" t="s">
        <v>14679</v>
      </c>
      <c r="B32" s="68" t="s">
        <v>14681</v>
      </c>
      <c r="C32" s="9" t="s">
        <v>9172</v>
      </c>
      <c r="D32" s="69" t="str">
        <f>"     "&amp;D31</f>
        <v xml:space="preserve">     Silla Auxiliar Para Sala O Comedor Nordic</v>
      </c>
      <c r="E32" s="68" t="s">
        <v>763</v>
      </c>
      <c r="F32" s="70">
        <f>F31</f>
        <v>369900</v>
      </c>
      <c r="G32" s="70" t="str">
        <f>G31&amp;"     "</f>
        <v xml:space="preserve">$     </v>
      </c>
    </row>
    <row r="33" spans="1:9" ht="66">
      <c r="A33" s="68" t="s">
        <v>14679</v>
      </c>
      <c r="B33" s="68" t="s">
        <v>14682</v>
      </c>
      <c r="C33" s="9" t="s">
        <v>2660</v>
      </c>
      <c r="D33" s="69" t="str">
        <f>"     "&amp;D31</f>
        <v xml:space="preserve">     Silla Auxiliar Para Sala O Comedor Nordic</v>
      </c>
      <c r="E33" s="68" t="s">
        <v>12</v>
      </c>
      <c r="F33" s="70">
        <f>F31</f>
        <v>369900</v>
      </c>
      <c r="G33" s="70" t="str">
        <f>G31&amp;"     "</f>
        <v xml:space="preserve">$     </v>
      </c>
    </row>
    <row r="34" spans="1:9" ht="66">
      <c r="A34" s="68" t="s">
        <v>14679</v>
      </c>
      <c r="B34" s="68" t="s">
        <v>14683</v>
      </c>
      <c r="C34" s="9" t="s">
        <v>2662</v>
      </c>
      <c r="D34" s="69" t="str">
        <f>"     "&amp;D31</f>
        <v xml:space="preserve">     Silla Auxiliar Para Sala O Comedor Nordic</v>
      </c>
      <c r="E34" s="68" t="s">
        <v>36</v>
      </c>
      <c r="F34" s="70">
        <f>F31</f>
        <v>369900</v>
      </c>
      <c r="G34" s="70" t="str">
        <f>G31&amp;"     "</f>
        <v xml:space="preserve">$     </v>
      </c>
    </row>
    <row r="35" spans="1:9" ht="66">
      <c r="A35" s="68" t="s">
        <v>14679</v>
      </c>
      <c r="B35" s="68" t="s">
        <v>14684</v>
      </c>
      <c r="C35" s="9" t="s">
        <v>9029</v>
      </c>
      <c r="D35" s="69" t="str">
        <f>"     "&amp;D31</f>
        <v xml:space="preserve">     Silla Auxiliar Para Sala O Comedor Nordic</v>
      </c>
      <c r="E35" s="68" t="s">
        <v>38</v>
      </c>
      <c r="F35" s="70">
        <f>F31</f>
        <v>369900</v>
      </c>
      <c r="G35" s="70" t="str">
        <f>G31&amp;"     "</f>
        <v xml:space="preserve">$     </v>
      </c>
    </row>
    <row r="36" spans="1:9" ht="66">
      <c r="A36" s="68" t="s">
        <v>14679</v>
      </c>
      <c r="B36" s="68" t="s">
        <v>14685</v>
      </c>
      <c r="C36" s="9" t="s">
        <v>2655</v>
      </c>
      <c r="D36" s="69" t="str">
        <f>"     "&amp;D31</f>
        <v xml:space="preserve">     Silla Auxiliar Para Sala O Comedor Nordic</v>
      </c>
      <c r="E36" s="68" t="s">
        <v>54</v>
      </c>
      <c r="F36" s="70">
        <f>F31</f>
        <v>369900</v>
      </c>
      <c r="G36" s="70" t="str">
        <f>G31&amp;"     "</f>
        <v xml:space="preserve">$     </v>
      </c>
    </row>
    <row r="37" spans="1:9" ht="66">
      <c r="A37" s="68" t="s">
        <v>14679</v>
      </c>
      <c r="B37" s="68" t="s">
        <v>14686</v>
      </c>
      <c r="C37" s="9" t="s">
        <v>2658</v>
      </c>
      <c r="D37" s="69" t="str">
        <f>"     "&amp;D31</f>
        <v xml:space="preserve">     Silla Auxiliar Para Sala O Comedor Nordic</v>
      </c>
      <c r="E37" s="68" t="s">
        <v>34</v>
      </c>
      <c r="F37" s="70">
        <f>F31</f>
        <v>369900</v>
      </c>
      <c r="G37" s="70" t="str">
        <f>G31&amp;"     "</f>
        <v xml:space="preserve">$     </v>
      </c>
    </row>
    <row r="38" spans="1:9">
      <c r="A38" s="68" t="s">
        <v>14687</v>
      </c>
      <c r="B38" s="68"/>
      <c r="C38" s="68" t="s">
        <v>6</v>
      </c>
      <c r="D38" s="68" t="s">
        <v>14688</v>
      </c>
      <c r="E38" s="68" t="s">
        <v>16</v>
      </c>
      <c r="F38" s="6">
        <v>149900</v>
      </c>
      <c r="G38" s="6" t="s">
        <v>13</v>
      </c>
      <c r="H38">
        <v>149900</v>
      </c>
      <c r="I38" t="str">
        <f>+IF(H38&lt;F38,"BLACK","SIN PROMO")</f>
        <v>SIN PROMO</v>
      </c>
    </row>
    <row r="39" spans="1:9" ht="52.8">
      <c r="A39" s="68" t="s">
        <v>14687</v>
      </c>
      <c r="B39" s="68" t="s">
        <v>14689</v>
      </c>
      <c r="C39" s="9" t="s">
        <v>1678</v>
      </c>
      <c r="D39" s="69" t="str">
        <f>"     "&amp;D38</f>
        <v xml:space="preserve">     Silla Infantil Eames Kids Verde</v>
      </c>
      <c r="E39" s="68" t="s">
        <v>38</v>
      </c>
      <c r="F39" s="70">
        <f>F38</f>
        <v>149900</v>
      </c>
      <c r="G39" s="70" t="str">
        <f>G38&amp;"     "</f>
        <v xml:space="preserve">$     </v>
      </c>
    </row>
    <row r="40" spans="1:9" ht="52.8">
      <c r="A40" s="68" t="s">
        <v>14687</v>
      </c>
      <c r="B40" s="68" t="s">
        <v>14690</v>
      </c>
      <c r="C40" s="9" t="s">
        <v>8645</v>
      </c>
      <c r="D40" s="69" t="str">
        <f>"     "&amp;D38</f>
        <v xml:space="preserve">     Silla Infantil Eames Kids Verde</v>
      </c>
      <c r="E40" s="68" t="s">
        <v>153</v>
      </c>
      <c r="F40" s="70">
        <f>F38</f>
        <v>149900</v>
      </c>
      <c r="G40" s="70" t="str">
        <f>G38&amp;"     "</f>
        <v xml:space="preserve">$     </v>
      </c>
    </row>
    <row r="41" spans="1:9" ht="52.8">
      <c r="A41" s="68" t="s">
        <v>14687</v>
      </c>
      <c r="B41" s="68" t="s">
        <v>14691</v>
      </c>
      <c r="C41" s="9" t="s">
        <v>1678</v>
      </c>
      <c r="D41" s="69" t="str">
        <f>"     "&amp;D38</f>
        <v xml:space="preserve">     Silla Infantil Eames Kids Verde</v>
      </c>
      <c r="E41" s="68" t="s">
        <v>2462</v>
      </c>
      <c r="F41" s="70">
        <f>F38</f>
        <v>149900</v>
      </c>
      <c r="G41" s="70" t="str">
        <f>G38&amp;"     "</f>
        <v xml:space="preserve">$     </v>
      </c>
    </row>
    <row r="42" spans="1:9" ht="52.8">
      <c r="A42" s="68" t="s">
        <v>14687</v>
      </c>
      <c r="B42" s="68" t="s">
        <v>14692</v>
      </c>
      <c r="C42" s="9" t="s">
        <v>8643</v>
      </c>
      <c r="D42" s="69" t="str">
        <f>"     "&amp;D38</f>
        <v xml:space="preserve">     Silla Infantil Eames Kids Verde</v>
      </c>
      <c r="E42" s="68" t="s">
        <v>54</v>
      </c>
      <c r="F42" s="70">
        <f>F38</f>
        <v>149900</v>
      </c>
      <c r="G42" s="70" t="str">
        <f>G38&amp;"     "</f>
        <v xml:space="preserve">$     </v>
      </c>
    </row>
    <row r="43" spans="1:9" ht="52.8">
      <c r="A43" s="68" t="s">
        <v>14687</v>
      </c>
      <c r="B43" s="68" t="s">
        <v>14693</v>
      </c>
      <c r="C43" s="9" t="s">
        <v>7604</v>
      </c>
      <c r="D43" s="69" t="str">
        <f>"     "&amp;D38</f>
        <v xml:space="preserve">     Silla Infantil Eames Kids Verde</v>
      </c>
      <c r="E43" s="68" t="s">
        <v>34</v>
      </c>
      <c r="F43" s="70">
        <f>F38</f>
        <v>149900</v>
      </c>
      <c r="G43" s="70" t="str">
        <f>G38&amp;"     "</f>
        <v xml:space="preserve">$     </v>
      </c>
    </row>
    <row r="44" spans="1:9" ht="52.8">
      <c r="A44" s="68" t="s">
        <v>14687</v>
      </c>
      <c r="B44" s="68" t="s">
        <v>14694</v>
      </c>
      <c r="C44" s="9" t="s">
        <v>1677</v>
      </c>
      <c r="D44" s="69" t="str">
        <f>"     "&amp;D38</f>
        <v xml:space="preserve">     Silla Infantil Eames Kids Verde</v>
      </c>
      <c r="E44" s="68" t="s">
        <v>36</v>
      </c>
      <c r="F44" s="70">
        <f>F38</f>
        <v>149900</v>
      </c>
      <c r="G44" s="70" t="str">
        <f>G38&amp;"     "</f>
        <v xml:space="preserve">$     </v>
      </c>
    </row>
    <row r="45" spans="1:9">
      <c r="A45" s="68" t="s">
        <v>14695</v>
      </c>
      <c r="B45" s="68"/>
      <c r="C45" s="68" t="s">
        <v>6</v>
      </c>
      <c r="D45" s="68" t="s">
        <v>14696</v>
      </c>
      <c r="E45" s="68" t="s">
        <v>16</v>
      </c>
      <c r="F45" s="6">
        <v>339900</v>
      </c>
      <c r="G45" s="6" t="s">
        <v>13</v>
      </c>
      <c r="H45">
        <v>279900</v>
      </c>
      <c r="I45" t="str">
        <f>+IF(H45&lt;F45,"BLACK","SIN PROMO")</f>
        <v>BLACK</v>
      </c>
    </row>
    <row r="46" spans="1:9" ht="66">
      <c r="A46" s="68" t="s">
        <v>14695</v>
      </c>
      <c r="B46" s="68" t="s">
        <v>14697</v>
      </c>
      <c r="C46" s="9" t="s">
        <v>1706</v>
      </c>
      <c r="D46" s="69" t="str">
        <f>"     "&amp;D45</f>
        <v xml:space="preserve">     Silla Bar O Barra Espalda Media Eames</v>
      </c>
      <c r="E46" s="68" t="s">
        <v>12</v>
      </c>
      <c r="F46" s="70">
        <f>F45</f>
        <v>339900</v>
      </c>
      <c r="G46" s="70" t="str">
        <f>G45&amp;"     "</f>
        <v xml:space="preserve">$     </v>
      </c>
    </row>
    <row r="47" spans="1:9" ht="66">
      <c r="A47" s="68" t="s">
        <v>14695</v>
      </c>
      <c r="B47" s="68" t="s">
        <v>14698</v>
      </c>
      <c r="C47" s="9" t="s">
        <v>1711</v>
      </c>
      <c r="D47" s="69" t="str">
        <f>"     "&amp;D45</f>
        <v xml:space="preserve">     Silla Bar O Barra Espalda Media Eames</v>
      </c>
      <c r="E47" s="68" t="s">
        <v>36</v>
      </c>
      <c r="F47" s="70">
        <f>F45</f>
        <v>339900</v>
      </c>
      <c r="G47" s="70" t="str">
        <f>G45&amp;"     "</f>
        <v xml:space="preserve">$     </v>
      </c>
    </row>
    <row r="48" spans="1:9" ht="66">
      <c r="A48" s="68" t="s">
        <v>14695</v>
      </c>
      <c r="B48" s="68" t="s">
        <v>14699</v>
      </c>
      <c r="C48" s="9" t="s">
        <v>1710</v>
      </c>
      <c r="D48" s="69" t="str">
        <f>"     "&amp;D45</f>
        <v xml:space="preserve">     Silla Bar O Barra Espalda Media Eames</v>
      </c>
      <c r="E48" s="68" t="s">
        <v>48</v>
      </c>
      <c r="F48" s="70">
        <f>F45</f>
        <v>339900</v>
      </c>
      <c r="G48" s="70" t="str">
        <f>G45&amp;"     "</f>
        <v xml:space="preserve">$     </v>
      </c>
    </row>
    <row r="49" spans="1:9" ht="66">
      <c r="A49" s="68" t="s">
        <v>14695</v>
      </c>
      <c r="B49" s="68" t="s">
        <v>14700</v>
      </c>
      <c r="C49" s="9" t="s">
        <v>1708</v>
      </c>
      <c r="D49" s="69" t="str">
        <f>"     "&amp;D45</f>
        <v xml:space="preserve">     Silla Bar O Barra Espalda Media Eames</v>
      </c>
      <c r="E49" s="68" t="s">
        <v>54</v>
      </c>
      <c r="F49" s="70">
        <f>F45</f>
        <v>339900</v>
      </c>
      <c r="G49" s="70" t="str">
        <f>G45&amp;"     "</f>
        <v xml:space="preserve">$     </v>
      </c>
    </row>
    <row r="50" spans="1:9" ht="66">
      <c r="A50" s="68" t="s">
        <v>14695</v>
      </c>
      <c r="B50" s="68" t="s">
        <v>14701</v>
      </c>
      <c r="C50" s="9" t="s">
        <v>1707</v>
      </c>
      <c r="D50" s="69" t="str">
        <f>"     "&amp;D45</f>
        <v xml:space="preserve">     Silla Bar O Barra Espalda Media Eames</v>
      </c>
      <c r="E50" s="68" t="s">
        <v>14702</v>
      </c>
      <c r="F50" s="70">
        <f>F45</f>
        <v>339900</v>
      </c>
      <c r="G50" s="70" t="str">
        <f>G45&amp;"     "</f>
        <v xml:space="preserve">$     </v>
      </c>
    </row>
    <row r="51" spans="1:9" ht="66">
      <c r="A51" s="68" t="s">
        <v>14695</v>
      </c>
      <c r="B51" s="68" t="s">
        <v>14703</v>
      </c>
      <c r="C51" s="9" t="s">
        <v>1712</v>
      </c>
      <c r="D51" s="69" t="str">
        <f>"     "&amp;D45</f>
        <v xml:space="preserve">     Silla Bar O Barra Espalda Media Eames</v>
      </c>
      <c r="E51" s="68" t="s">
        <v>38</v>
      </c>
      <c r="F51" s="70">
        <f>F45</f>
        <v>339900</v>
      </c>
      <c r="G51" s="70" t="str">
        <f>G45&amp;"     "</f>
        <v xml:space="preserve">$     </v>
      </c>
    </row>
    <row r="52" spans="1:9">
      <c r="A52" s="68" t="s">
        <v>14704</v>
      </c>
      <c r="B52" s="68"/>
      <c r="C52" s="68" t="s">
        <v>6</v>
      </c>
      <c r="D52" s="68" t="s">
        <v>14705</v>
      </c>
      <c r="E52" s="68" t="s">
        <v>16</v>
      </c>
      <c r="F52" s="6">
        <v>499900</v>
      </c>
      <c r="G52" s="6" t="s">
        <v>13</v>
      </c>
      <c r="H52">
        <v>469900</v>
      </c>
      <c r="I52" t="str">
        <f>+IF(H52&lt;F52,"BLACK","SIN PROMO")</f>
        <v>BLACK</v>
      </c>
    </row>
    <row r="53" spans="1:9" ht="79.2">
      <c r="A53" s="68" t="s">
        <v>14704</v>
      </c>
      <c r="B53" s="68" t="s">
        <v>14706</v>
      </c>
      <c r="C53" s="9" t="s">
        <v>5797</v>
      </c>
      <c r="D53" s="69" t="str">
        <f>"     "&amp;D52</f>
        <v xml:space="preserve">     Silla Bar O Barra Espalda Media Eames Set X 2</v>
      </c>
      <c r="E53" s="68" t="s">
        <v>48</v>
      </c>
      <c r="F53" s="70">
        <f>F52</f>
        <v>499900</v>
      </c>
      <c r="G53" s="70" t="str">
        <f>G52&amp;"     "</f>
        <v xml:space="preserve">$     </v>
      </c>
    </row>
    <row r="54" spans="1:9" ht="79.2">
      <c r="A54" s="68" t="s">
        <v>14704</v>
      </c>
      <c r="B54" s="68" t="s">
        <v>14707</v>
      </c>
      <c r="C54" s="9" t="s">
        <v>5816</v>
      </c>
      <c r="D54" s="69" t="str">
        <f>"     "&amp;D52</f>
        <v xml:space="preserve">     Silla Bar O Barra Espalda Media Eames Set X 2</v>
      </c>
      <c r="E54" s="68" t="s">
        <v>12</v>
      </c>
      <c r="F54" s="70">
        <f>F52</f>
        <v>499900</v>
      </c>
      <c r="G54" s="70" t="str">
        <f>G52&amp;"     "</f>
        <v xml:space="preserve">$     </v>
      </c>
    </row>
    <row r="55" spans="1:9" ht="79.2">
      <c r="A55" s="68" t="s">
        <v>14704</v>
      </c>
      <c r="B55" s="68" t="s">
        <v>14708</v>
      </c>
      <c r="C55" s="9" t="s">
        <v>8158</v>
      </c>
      <c r="D55" s="69" t="str">
        <f>"     "&amp;D52</f>
        <v xml:space="preserve">     Silla Bar O Barra Espalda Media Eames Set X 2</v>
      </c>
      <c r="E55" s="68" t="s">
        <v>36</v>
      </c>
      <c r="F55" s="70">
        <f>F52</f>
        <v>499900</v>
      </c>
      <c r="G55" s="70" t="str">
        <f>G52&amp;"     "</f>
        <v xml:space="preserve">$     </v>
      </c>
    </row>
    <row r="56" spans="1:9" ht="79.2">
      <c r="A56" s="68" t="s">
        <v>14704</v>
      </c>
      <c r="B56" s="68" t="s">
        <v>14709</v>
      </c>
      <c r="C56" s="9" t="s">
        <v>14710</v>
      </c>
      <c r="D56" s="69" t="str">
        <f>"     "&amp;D52</f>
        <v xml:space="preserve">     Silla Bar O Barra Espalda Media Eames Set X 2</v>
      </c>
      <c r="E56" s="68" t="s">
        <v>44</v>
      </c>
      <c r="F56" s="70">
        <f>F52</f>
        <v>499900</v>
      </c>
      <c r="G56" s="70" t="str">
        <f>G52&amp;"     "</f>
        <v xml:space="preserve">$     </v>
      </c>
    </row>
    <row r="57" spans="1:9">
      <c r="A57" s="68" t="s">
        <v>14711</v>
      </c>
      <c r="B57" s="68"/>
      <c r="C57" s="68" t="s">
        <v>6</v>
      </c>
      <c r="D57" s="68" t="s">
        <v>14712</v>
      </c>
      <c r="E57" s="68" t="s">
        <v>16</v>
      </c>
      <c r="F57" s="6">
        <v>259900</v>
      </c>
      <c r="G57" s="6" t="s">
        <v>13</v>
      </c>
      <c r="H57">
        <v>259900</v>
      </c>
      <c r="I57" t="str">
        <f>+IF(H57&lt;F57,"BLACK","SIN PROMO")</f>
        <v>SIN PROMO</v>
      </c>
    </row>
    <row r="58" spans="1:9" ht="79.2">
      <c r="A58" s="68" t="s">
        <v>14711</v>
      </c>
      <c r="B58" s="68" t="s">
        <v>14713</v>
      </c>
      <c r="C58" s="9" t="s">
        <v>8892</v>
      </c>
      <c r="D58" s="69" t="str">
        <f>"     "&amp;D57</f>
        <v xml:space="preserve">     Silla Auxiliar Para Sala O Comedor Eames X 2 Und</v>
      </c>
      <c r="E58" s="68" t="s">
        <v>36</v>
      </c>
      <c r="F58" s="70">
        <f>F57</f>
        <v>259900</v>
      </c>
      <c r="G58" s="70" t="str">
        <f>G57&amp;"     "</f>
        <v xml:space="preserve">$     </v>
      </c>
    </row>
    <row r="59" spans="1:9" ht="79.2">
      <c r="A59" s="68" t="s">
        <v>14711</v>
      </c>
      <c r="B59" s="68" t="s">
        <v>14714</v>
      </c>
      <c r="C59" s="9" t="s">
        <v>8022</v>
      </c>
      <c r="D59" s="69" t="str">
        <f>"     "&amp;D57</f>
        <v xml:space="preserve">     Silla Auxiliar Para Sala O Comedor Eames X 2 Und</v>
      </c>
      <c r="E59" s="68" t="s">
        <v>38</v>
      </c>
      <c r="F59" s="70">
        <f>F57</f>
        <v>259900</v>
      </c>
      <c r="G59" s="70" t="str">
        <f>G57&amp;"     "</f>
        <v xml:space="preserve">$     </v>
      </c>
    </row>
    <row r="60" spans="1:9" ht="79.2">
      <c r="A60" s="68" t="s">
        <v>14711</v>
      </c>
      <c r="B60" s="68" t="s">
        <v>14715</v>
      </c>
      <c r="C60" s="9" t="s">
        <v>2416</v>
      </c>
      <c r="D60" s="69" t="str">
        <f>"     "&amp;D57</f>
        <v xml:space="preserve">     Silla Auxiliar Para Sala O Comedor Eames X 2 Und</v>
      </c>
      <c r="E60" s="68" t="s">
        <v>12</v>
      </c>
      <c r="F60" s="70">
        <f>F57</f>
        <v>259900</v>
      </c>
      <c r="G60" s="70" t="str">
        <f>G57&amp;"     "</f>
        <v xml:space="preserve">$     </v>
      </c>
    </row>
    <row r="61" spans="1:9" ht="79.2">
      <c r="A61" s="68" t="s">
        <v>14711</v>
      </c>
      <c r="B61" s="68" t="s">
        <v>14716</v>
      </c>
      <c r="C61" s="9" t="s">
        <v>6253</v>
      </c>
      <c r="D61" s="69" t="str">
        <f>"     "&amp;D57</f>
        <v xml:space="preserve">     Silla Auxiliar Para Sala O Comedor Eames X 2 Und</v>
      </c>
      <c r="E61" s="68" t="s">
        <v>350</v>
      </c>
      <c r="F61" s="70">
        <f>F57</f>
        <v>259900</v>
      </c>
      <c r="G61" s="70" t="str">
        <f>G57&amp;"     "</f>
        <v xml:space="preserve">$     </v>
      </c>
    </row>
    <row r="62" spans="1:9" ht="79.2">
      <c r="A62" s="68" t="s">
        <v>14711</v>
      </c>
      <c r="B62" s="68" t="s">
        <v>14717</v>
      </c>
      <c r="C62" s="9" t="s">
        <v>14718</v>
      </c>
      <c r="D62" s="69" t="str">
        <f>"     "&amp;D57</f>
        <v xml:space="preserve">     Silla Auxiliar Para Sala O Comedor Eames X 2 Und</v>
      </c>
      <c r="E62" s="68" t="s">
        <v>14719</v>
      </c>
      <c r="F62" s="70">
        <f>F57</f>
        <v>259900</v>
      </c>
      <c r="G62" s="70" t="str">
        <f>G57&amp;"     "</f>
        <v xml:space="preserve">$     </v>
      </c>
    </row>
    <row r="63" spans="1:9" ht="79.2">
      <c r="A63" s="68" t="s">
        <v>14711</v>
      </c>
      <c r="B63" s="68" t="s">
        <v>14720</v>
      </c>
      <c r="C63" s="9" t="s">
        <v>6233</v>
      </c>
      <c r="D63" s="69" t="str">
        <f>"     "&amp;D57</f>
        <v xml:space="preserve">     Silla Auxiliar Para Sala O Comedor Eames X 2 Und</v>
      </c>
      <c r="E63" s="68" t="s">
        <v>54</v>
      </c>
      <c r="F63" s="70">
        <f>F57</f>
        <v>259900</v>
      </c>
      <c r="G63" s="70" t="str">
        <f>G57&amp;"     "</f>
        <v xml:space="preserve">$     </v>
      </c>
    </row>
    <row r="64" spans="1:9" ht="79.2">
      <c r="A64" s="68" t="s">
        <v>14711</v>
      </c>
      <c r="B64" s="68" t="s">
        <v>14721</v>
      </c>
      <c r="C64" s="9" t="s">
        <v>6226</v>
      </c>
      <c r="D64" s="69" t="str">
        <f>"     "&amp;D57</f>
        <v xml:space="preserve">     Silla Auxiliar Para Sala O Comedor Eames X 2 Und</v>
      </c>
      <c r="E64" s="68" t="s">
        <v>153</v>
      </c>
      <c r="F64" s="70">
        <f>F57</f>
        <v>259900</v>
      </c>
      <c r="G64" s="70" t="str">
        <f>G57&amp;"     "</f>
        <v xml:space="preserve">$     </v>
      </c>
    </row>
    <row r="65" spans="1:9" ht="79.2">
      <c r="A65" s="68" t="s">
        <v>14711</v>
      </c>
      <c r="B65" s="68" t="s">
        <v>14722</v>
      </c>
      <c r="C65" s="9" t="s">
        <v>14723</v>
      </c>
      <c r="D65" s="69" t="str">
        <f>"     "&amp;D57</f>
        <v xml:space="preserve">     Silla Auxiliar Para Sala O Comedor Eames X 2 Und</v>
      </c>
      <c r="E65" s="68" t="s">
        <v>14656</v>
      </c>
      <c r="F65" s="70">
        <f>F57</f>
        <v>259900</v>
      </c>
      <c r="G65" s="70" t="str">
        <f>G57&amp;"     "</f>
        <v xml:space="preserve">$     </v>
      </c>
    </row>
    <row r="66" spans="1:9" ht="79.2">
      <c r="A66" s="68" t="s">
        <v>14711</v>
      </c>
      <c r="B66" s="68" t="s">
        <v>14724</v>
      </c>
      <c r="C66" s="9" t="s">
        <v>14725</v>
      </c>
      <c r="D66" s="69" t="str">
        <f>"     "&amp;D57</f>
        <v xml:space="preserve">     Silla Auxiliar Para Sala O Comedor Eames X 2 Und</v>
      </c>
      <c r="E66" s="68" t="s">
        <v>763</v>
      </c>
      <c r="F66" s="70">
        <f>F57</f>
        <v>259900</v>
      </c>
      <c r="G66" s="70" t="str">
        <f>G57&amp;"     "</f>
        <v xml:space="preserve">$     </v>
      </c>
    </row>
    <row r="67" spans="1:9">
      <c r="A67" s="68" t="s">
        <v>14726</v>
      </c>
      <c r="B67" s="68"/>
      <c r="C67" s="68" t="s">
        <v>6</v>
      </c>
      <c r="D67" s="68" t="s">
        <v>14727</v>
      </c>
      <c r="E67" s="68" t="s">
        <v>16</v>
      </c>
      <c r="F67" s="6">
        <v>629900</v>
      </c>
      <c r="G67" s="6" t="s">
        <v>13</v>
      </c>
      <c r="H67">
        <v>679900</v>
      </c>
      <c r="I67" t="str">
        <f>+IF(H67&lt;F67,"BLACK","SIN PROMO")</f>
        <v>SIN PROMO</v>
      </c>
    </row>
    <row r="68" spans="1:9" ht="79.2">
      <c r="A68" s="68" t="s">
        <v>14726</v>
      </c>
      <c r="B68" s="68" t="s">
        <v>14728</v>
      </c>
      <c r="C68" s="9" t="s">
        <v>7487</v>
      </c>
      <c r="D68" s="69" t="str">
        <f>"     "&amp;D67</f>
        <v xml:space="preserve">     Silla Para Oficina Presidente Espalda Media</v>
      </c>
      <c r="E68" s="68" t="s">
        <v>12</v>
      </c>
      <c r="F68" s="70">
        <f>F67</f>
        <v>629900</v>
      </c>
      <c r="G68" s="70" t="str">
        <f>G67&amp;"     "</f>
        <v xml:space="preserve">$     </v>
      </c>
    </row>
    <row r="69" spans="1:9" ht="79.2">
      <c r="A69" s="68" t="s">
        <v>14726</v>
      </c>
      <c r="B69" s="68" t="s">
        <v>14729</v>
      </c>
      <c r="C69" s="9" t="s">
        <v>8024</v>
      </c>
      <c r="D69" s="69" t="str">
        <f>"     "&amp;D67</f>
        <v xml:space="preserve">     Silla Para Oficina Presidente Espalda Media</v>
      </c>
      <c r="E69" s="68" t="s">
        <v>48</v>
      </c>
      <c r="F69" s="70">
        <f>F67</f>
        <v>629900</v>
      </c>
      <c r="G69" s="70" t="str">
        <f>G67&amp;"     "</f>
        <v xml:space="preserve">$     </v>
      </c>
    </row>
    <row r="70" spans="1:9" ht="79.2">
      <c r="A70" s="68" t="s">
        <v>14726</v>
      </c>
      <c r="B70" s="68" t="s">
        <v>14730</v>
      </c>
      <c r="C70" s="9" t="s">
        <v>9912</v>
      </c>
      <c r="D70" s="69" t="str">
        <f>"     "&amp;D67</f>
        <v xml:space="preserve">     Silla Para Oficina Presidente Espalda Media</v>
      </c>
      <c r="E70" s="68" t="s">
        <v>300</v>
      </c>
      <c r="F70" s="70">
        <f>F67</f>
        <v>629900</v>
      </c>
      <c r="G70" s="70" t="str">
        <f>G67&amp;"     "</f>
        <v xml:space="preserve">$     </v>
      </c>
    </row>
    <row r="71" spans="1:9" ht="79.2">
      <c r="A71" s="68" t="s">
        <v>14726</v>
      </c>
      <c r="B71" s="68" t="s">
        <v>14731</v>
      </c>
      <c r="C71" s="9" t="s">
        <v>1742</v>
      </c>
      <c r="D71" s="69" t="str">
        <f>"     "&amp;D67</f>
        <v xml:space="preserve">     Silla Para Oficina Presidente Espalda Media</v>
      </c>
      <c r="E71" s="68" t="s">
        <v>36</v>
      </c>
      <c r="F71" s="70">
        <f>F67</f>
        <v>629900</v>
      </c>
      <c r="G71" s="70" t="str">
        <f>G67&amp;"     "</f>
        <v xml:space="preserve">$     </v>
      </c>
    </row>
    <row r="72" spans="1:9">
      <c r="A72" s="68" t="s">
        <v>14732</v>
      </c>
      <c r="B72" s="68"/>
      <c r="C72" s="68" t="s">
        <v>6</v>
      </c>
      <c r="D72" s="68" t="s">
        <v>2519</v>
      </c>
      <c r="E72" s="68" t="s">
        <v>16</v>
      </c>
      <c r="F72" s="6">
        <v>79900</v>
      </c>
      <c r="G72" s="6" t="s">
        <v>13</v>
      </c>
      <c r="H72">
        <v>89900</v>
      </c>
      <c r="I72" t="str">
        <f>+IF(H72&lt;F72,"BLACK","SIN PROMO")</f>
        <v>SIN PROMO</v>
      </c>
    </row>
    <row r="73" spans="1:9" ht="26.4">
      <c r="A73" s="68" t="s">
        <v>14732</v>
      </c>
      <c r="B73" s="68" t="s">
        <v>14733</v>
      </c>
      <c r="C73" s="9" t="s">
        <v>2030</v>
      </c>
      <c r="D73" s="69" t="str">
        <f>"     "&amp;D72</f>
        <v xml:space="preserve">     Silla Infantil Andy</v>
      </c>
      <c r="E73" s="68" t="s">
        <v>54</v>
      </c>
      <c r="F73" s="70">
        <f>F72</f>
        <v>79900</v>
      </c>
      <c r="G73" s="70" t="str">
        <f>G72&amp;"     "</f>
        <v xml:space="preserve">$     </v>
      </c>
    </row>
    <row r="74" spans="1:9" ht="26.4">
      <c r="A74" s="68" t="s">
        <v>14732</v>
      </c>
      <c r="B74" s="68" t="s">
        <v>14734</v>
      </c>
      <c r="C74" s="9" t="s">
        <v>2031</v>
      </c>
      <c r="D74" s="69" t="str">
        <f>"     "&amp;D72</f>
        <v xml:space="preserve">     Silla Infantil Andy</v>
      </c>
      <c r="E74" s="68" t="s">
        <v>153</v>
      </c>
      <c r="F74" s="70">
        <f>F72</f>
        <v>79900</v>
      </c>
      <c r="G74" s="70" t="str">
        <f>G72&amp;"     "</f>
        <v xml:space="preserve">$     </v>
      </c>
    </row>
    <row r="75" spans="1:9" ht="26.4">
      <c r="A75" s="68" t="s">
        <v>14732</v>
      </c>
      <c r="B75" s="68" t="s">
        <v>14735</v>
      </c>
      <c r="C75" s="9" t="s">
        <v>2521</v>
      </c>
      <c r="D75" s="69" t="str">
        <f>"     "&amp;D72</f>
        <v xml:space="preserve">     Silla Infantil Andy</v>
      </c>
      <c r="E75" s="68" t="s">
        <v>38</v>
      </c>
      <c r="F75" s="70">
        <f>F72</f>
        <v>79900</v>
      </c>
      <c r="G75" s="70" t="str">
        <f>G72&amp;"     "</f>
        <v xml:space="preserve">$     </v>
      </c>
    </row>
    <row r="76" spans="1:9" ht="26.4">
      <c r="A76" s="68" t="s">
        <v>14732</v>
      </c>
      <c r="B76" s="68" t="s">
        <v>14736</v>
      </c>
      <c r="C76" s="9" t="s">
        <v>2029</v>
      </c>
      <c r="D76" s="69" t="str">
        <f>"     "&amp;D72</f>
        <v xml:space="preserve">     Silla Infantil Andy</v>
      </c>
      <c r="E76" s="68" t="s">
        <v>763</v>
      </c>
      <c r="F76" s="70">
        <f>F72</f>
        <v>79900</v>
      </c>
      <c r="G76" s="70" t="str">
        <f>G72&amp;"     "</f>
        <v xml:space="preserve">$     </v>
      </c>
    </row>
    <row r="77" spans="1:9" ht="26.4">
      <c r="A77" s="68" t="s">
        <v>14732</v>
      </c>
      <c r="B77" s="68" t="s">
        <v>14737</v>
      </c>
      <c r="C77" s="9" t="s">
        <v>7570</v>
      </c>
      <c r="D77" s="69" t="str">
        <f>"     "&amp;D72</f>
        <v xml:space="preserve">     Silla Infantil Andy</v>
      </c>
      <c r="E77" s="68" t="s">
        <v>14738</v>
      </c>
      <c r="F77" s="70">
        <f>F72</f>
        <v>79900</v>
      </c>
      <c r="G77" s="70" t="str">
        <f>G72&amp;"     "</f>
        <v xml:space="preserve">$     </v>
      </c>
    </row>
    <row r="78" spans="1:9" ht="26.4">
      <c r="A78" s="68" t="s">
        <v>14732</v>
      </c>
      <c r="B78" s="68" t="s">
        <v>14739</v>
      </c>
      <c r="C78" s="9" t="s">
        <v>8633</v>
      </c>
      <c r="D78" s="69" t="str">
        <f>"     "&amp;D72</f>
        <v xml:space="preserve">     Silla Infantil Andy</v>
      </c>
      <c r="E78" s="68" t="s">
        <v>2462</v>
      </c>
      <c r="F78" s="70">
        <f>F72</f>
        <v>79900</v>
      </c>
      <c r="G78" s="70" t="str">
        <f>G72&amp;"     "</f>
        <v xml:space="preserve">$     </v>
      </c>
    </row>
    <row r="79" spans="1:9">
      <c r="A79" s="68" t="s">
        <v>14740</v>
      </c>
      <c r="B79" s="68"/>
      <c r="C79" s="68" t="s">
        <v>6</v>
      </c>
      <c r="D79" s="68" t="s">
        <v>14741</v>
      </c>
      <c r="E79" s="68" t="s">
        <v>16</v>
      </c>
      <c r="F79" s="6">
        <v>309900</v>
      </c>
      <c r="G79" s="6" t="s">
        <v>13</v>
      </c>
      <c r="H79">
        <v>389900</v>
      </c>
      <c r="I79" t="str">
        <f>+IF(H79&lt;F79,"BLACK","SIN PROMO")</f>
        <v>SIN PROMO</v>
      </c>
    </row>
    <row r="80" spans="1:9" ht="66">
      <c r="A80" s="68" t="s">
        <v>14740</v>
      </c>
      <c r="B80" s="68" t="s">
        <v>14742</v>
      </c>
      <c r="C80" s="9" t="s">
        <v>2579</v>
      </c>
      <c r="D80" s="69" t="str">
        <f>"     "&amp;D79</f>
        <v xml:space="preserve">     Silla Auxiliar Para Sala O Comedor Natura</v>
      </c>
      <c r="E80" s="68" t="s">
        <v>12</v>
      </c>
      <c r="F80" s="70">
        <f>F79</f>
        <v>309900</v>
      </c>
      <c r="G80" s="70" t="str">
        <f>G79&amp;"     "</f>
        <v xml:space="preserve">$     </v>
      </c>
    </row>
    <row r="81" spans="1:9" ht="66">
      <c r="A81" s="68" t="s">
        <v>14740</v>
      </c>
      <c r="B81" s="68" t="s">
        <v>14743</v>
      </c>
      <c r="C81" s="9" t="s">
        <v>2585</v>
      </c>
      <c r="D81" s="69" t="str">
        <f>"     "&amp;D79</f>
        <v xml:space="preserve">     Silla Auxiliar Para Sala O Comedor Natura</v>
      </c>
      <c r="E81" s="68" t="s">
        <v>54</v>
      </c>
      <c r="F81" s="70">
        <f>F79</f>
        <v>309900</v>
      </c>
      <c r="G81" s="70" t="str">
        <f>G79&amp;"     "</f>
        <v xml:space="preserve">$     </v>
      </c>
    </row>
    <row r="82" spans="1:9" ht="66">
      <c r="A82" s="68" t="s">
        <v>14740</v>
      </c>
      <c r="B82" s="68" t="s">
        <v>14744</v>
      </c>
      <c r="C82" s="9" t="s">
        <v>2582</v>
      </c>
      <c r="D82" s="69" t="str">
        <f>"     "&amp;D79</f>
        <v xml:space="preserve">     Silla Auxiliar Para Sala O Comedor Natura</v>
      </c>
      <c r="E82" s="68" t="s">
        <v>36</v>
      </c>
      <c r="F82" s="70">
        <f>F79</f>
        <v>309900</v>
      </c>
      <c r="G82" s="70" t="str">
        <f>G79&amp;"     "</f>
        <v xml:space="preserve">$     </v>
      </c>
    </row>
    <row r="83" spans="1:9" ht="66">
      <c r="A83" s="68" t="s">
        <v>14740</v>
      </c>
      <c r="B83" s="68" t="s">
        <v>14745</v>
      </c>
      <c r="C83" s="9" t="s">
        <v>2576</v>
      </c>
      <c r="D83" s="69" t="str">
        <f>"     "&amp;D79</f>
        <v xml:space="preserve">     Silla Auxiliar Para Sala O Comedor Natura</v>
      </c>
      <c r="E83" s="68" t="s">
        <v>34</v>
      </c>
      <c r="F83" s="70">
        <f>F79</f>
        <v>309900</v>
      </c>
      <c r="G83" s="70" t="str">
        <f>G79&amp;"     "</f>
        <v xml:space="preserve">$     </v>
      </c>
    </row>
    <row r="84" spans="1:9" ht="66">
      <c r="A84" s="68" t="s">
        <v>14740</v>
      </c>
      <c r="B84" s="68" t="s">
        <v>14746</v>
      </c>
      <c r="C84" s="9" t="s">
        <v>2591</v>
      </c>
      <c r="D84" s="69" t="str">
        <f>"     "&amp;D79</f>
        <v xml:space="preserve">     Silla Auxiliar Para Sala O Comedor Natura</v>
      </c>
      <c r="E84" s="68" t="s">
        <v>44</v>
      </c>
      <c r="F84" s="70">
        <f>F79</f>
        <v>309900</v>
      </c>
      <c r="G84" s="70" t="str">
        <f>G79&amp;"     "</f>
        <v xml:space="preserve">$     </v>
      </c>
    </row>
    <row r="85" spans="1:9">
      <c r="A85" s="68" t="s">
        <v>14747</v>
      </c>
      <c r="B85" s="68"/>
      <c r="C85" s="68" t="s">
        <v>6</v>
      </c>
      <c r="D85" s="68" t="s">
        <v>14748</v>
      </c>
      <c r="E85" s="68" t="s">
        <v>16</v>
      </c>
      <c r="F85" s="6">
        <v>599900</v>
      </c>
      <c r="G85" s="6" t="s">
        <v>13</v>
      </c>
      <c r="H85">
        <v>579900</v>
      </c>
      <c r="I85" t="str">
        <f>+IF(H85&lt;F85,"BLACK","SIN PROMO")</f>
        <v>BLACK</v>
      </c>
    </row>
    <row r="86" spans="1:9" ht="66">
      <c r="A86" s="68" t="s">
        <v>14747</v>
      </c>
      <c r="B86" s="68" t="s">
        <v>14749</v>
      </c>
      <c r="C86" s="9" t="s">
        <v>2257</v>
      </c>
      <c r="D86" s="69" t="str">
        <f>"     "&amp;D85</f>
        <v xml:space="preserve">     Silla Bar O Barra Espalda Media Leo X 2</v>
      </c>
      <c r="E86" s="68" t="s">
        <v>36</v>
      </c>
      <c r="F86" s="70">
        <f>F85</f>
        <v>599900</v>
      </c>
      <c r="G86" s="70" t="str">
        <f>G85&amp;"     "</f>
        <v xml:space="preserve">$     </v>
      </c>
    </row>
    <row r="87" spans="1:9" ht="66">
      <c r="A87" s="68" t="s">
        <v>14747</v>
      </c>
      <c r="B87" s="68" t="s">
        <v>14750</v>
      </c>
      <c r="C87" s="9" t="s">
        <v>2273</v>
      </c>
      <c r="D87" s="69" t="str">
        <f>"     "&amp;D85</f>
        <v xml:space="preserve">     Silla Bar O Barra Espalda Media Leo X 2</v>
      </c>
      <c r="E87" s="68" t="s">
        <v>48</v>
      </c>
      <c r="F87" s="70">
        <f>F85</f>
        <v>599900</v>
      </c>
      <c r="G87" s="70" t="str">
        <f>G85&amp;"     "</f>
        <v xml:space="preserve">$     </v>
      </c>
    </row>
    <row r="88" spans="1:9" ht="66">
      <c r="A88" s="68" t="s">
        <v>14747</v>
      </c>
      <c r="B88" s="68" t="s">
        <v>14751</v>
      </c>
      <c r="C88" s="9" t="s">
        <v>2274</v>
      </c>
      <c r="D88" s="69" t="str">
        <f>"     "&amp;D85</f>
        <v xml:space="preserve">     Silla Bar O Barra Espalda Media Leo X 2</v>
      </c>
      <c r="E88" s="68" t="s">
        <v>14752</v>
      </c>
      <c r="F88" s="70">
        <f>F85</f>
        <v>599900</v>
      </c>
      <c r="G88" s="70" t="str">
        <f>G85&amp;"     "</f>
        <v xml:space="preserve">$     </v>
      </c>
    </row>
    <row r="89" spans="1:9" ht="66">
      <c r="A89" s="68" t="s">
        <v>14747</v>
      </c>
      <c r="B89" s="68" t="s">
        <v>14753</v>
      </c>
      <c r="C89" s="9" t="s">
        <v>7377</v>
      </c>
      <c r="D89" s="69" t="str">
        <f>"     "&amp;D85</f>
        <v xml:space="preserve">     Silla Bar O Barra Espalda Media Leo X 2</v>
      </c>
      <c r="E89" s="68" t="s">
        <v>54</v>
      </c>
      <c r="F89" s="70">
        <f>F85</f>
        <v>599900</v>
      </c>
      <c r="G89" s="70" t="str">
        <f>G85&amp;"     "</f>
        <v xml:space="preserve">$     </v>
      </c>
    </row>
    <row r="90" spans="1:9" ht="66">
      <c r="A90" s="68" t="s">
        <v>14747</v>
      </c>
      <c r="B90" s="68" t="s">
        <v>14754</v>
      </c>
      <c r="C90" s="9" t="s">
        <v>2258</v>
      </c>
      <c r="D90" s="69" t="str">
        <f>"     "&amp;D85</f>
        <v xml:space="preserve">     Silla Bar O Barra Espalda Media Leo X 2</v>
      </c>
      <c r="E90" s="68" t="s">
        <v>12</v>
      </c>
      <c r="F90" s="70">
        <f>F85</f>
        <v>599900</v>
      </c>
      <c r="G90" s="70" t="str">
        <f>G85&amp;"     "</f>
        <v xml:space="preserve">$     </v>
      </c>
    </row>
    <row r="91" spans="1:9">
      <c r="A91" s="68" t="s">
        <v>14755</v>
      </c>
      <c r="B91" s="68"/>
      <c r="C91" s="68" t="s">
        <v>6</v>
      </c>
      <c r="D91" s="68" t="s">
        <v>14642</v>
      </c>
      <c r="E91" s="68" t="s">
        <v>16</v>
      </c>
      <c r="F91" s="6">
        <v>139900</v>
      </c>
      <c r="G91" s="6" t="s">
        <v>13</v>
      </c>
      <c r="H91">
        <v>139900</v>
      </c>
      <c r="I91" t="str">
        <f>+IF(H91&lt;F91,"BLACK","SIN PROMO")</f>
        <v>SIN PROMO</v>
      </c>
    </row>
    <row r="92" spans="1:9" ht="66">
      <c r="A92" s="68" t="s">
        <v>14755</v>
      </c>
      <c r="B92" s="68" t="s">
        <v>14756</v>
      </c>
      <c r="C92" s="9" t="s">
        <v>1694</v>
      </c>
      <c r="D92" s="69" t="str">
        <f>"     "&amp;D91</f>
        <v xml:space="preserve">     Silla Auxiliar Para Sala O Comedor Eames</v>
      </c>
      <c r="E92" s="68" t="s">
        <v>12</v>
      </c>
      <c r="F92" s="70">
        <f>F91</f>
        <v>139900</v>
      </c>
      <c r="G92" s="70" t="str">
        <f>G91&amp;"     "</f>
        <v xml:space="preserve">$     </v>
      </c>
    </row>
    <row r="93" spans="1:9" ht="66">
      <c r="A93" s="68" t="s">
        <v>14755</v>
      </c>
      <c r="B93" s="68" t="s">
        <v>14757</v>
      </c>
      <c r="C93" s="9" t="s">
        <v>1701</v>
      </c>
      <c r="D93" s="69" t="str">
        <f>"     "&amp;D91</f>
        <v xml:space="preserve">     Silla Auxiliar Para Sala O Comedor Eames</v>
      </c>
      <c r="E93" s="68" t="s">
        <v>14656</v>
      </c>
      <c r="F93" s="70">
        <f>F91</f>
        <v>139900</v>
      </c>
      <c r="G93" s="70" t="str">
        <f>G91&amp;"     "</f>
        <v xml:space="preserve">$     </v>
      </c>
    </row>
    <row r="94" spans="1:9" ht="66">
      <c r="A94" s="68" t="s">
        <v>14755</v>
      </c>
      <c r="B94" s="68" t="s">
        <v>14758</v>
      </c>
      <c r="C94" s="9" t="s">
        <v>1697</v>
      </c>
      <c r="D94" s="69" t="str">
        <f>"     "&amp;D91</f>
        <v xml:space="preserve">     Silla Auxiliar Para Sala O Comedor Eames</v>
      </c>
      <c r="E94" s="68" t="s">
        <v>54</v>
      </c>
      <c r="F94" s="70">
        <f>F91</f>
        <v>139900</v>
      </c>
      <c r="G94" s="70" t="str">
        <f>G91&amp;"     "</f>
        <v xml:space="preserve">$     </v>
      </c>
    </row>
    <row r="95" spans="1:9" ht="66">
      <c r="A95" s="68" t="s">
        <v>14755</v>
      </c>
      <c r="B95" s="68" t="s">
        <v>14759</v>
      </c>
      <c r="C95" s="9" t="s">
        <v>1700</v>
      </c>
      <c r="D95" s="69" t="str">
        <f>"     "&amp;D91</f>
        <v xml:space="preserve">     Silla Auxiliar Para Sala O Comedor Eames</v>
      </c>
      <c r="E95" s="68" t="s">
        <v>48</v>
      </c>
      <c r="F95" s="70">
        <f>F91</f>
        <v>139900</v>
      </c>
      <c r="G95" s="70" t="str">
        <f>G91&amp;"     "</f>
        <v xml:space="preserve">$     </v>
      </c>
    </row>
    <row r="96" spans="1:9" ht="66">
      <c r="A96" s="68" t="s">
        <v>14755</v>
      </c>
      <c r="B96" s="68" t="s">
        <v>14760</v>
      </c>
      <c r="C96" s="9" t="s">
        <v>8030</v>
      </c>
      <c r="D96" s="69" t="str">
        <f>"     "&amp;D91</f>
        <v xml:space="preserve">     Silla Auxiliar Para Sala O Comedor Eames</v>
      </c>
      <c r="E96" s="68" t="s">
        <v>34</v>
      </c>
      <c r="F96" s="70">
        <f>F91</f>
        <v>139900</v>
      </c>
      <c r="G96" s="70" t="str">
        <f>G91&amp;"     "</f>
        <v xml:space="preserve">$     </v>
      </c>
    </row>
    <row r="97" spans="1:9" ht="66">
      <c r="A97" s="68" t="s">
        <v>14755</v>
      </c>
      <c r="B97" s="68" t="s">
        <v>14761</v>
      </c>
      <c r="C97" s="9" t="s">
        <v>1698</v>
      </c>
      <c r="D97" s="69" t="str">
        <f>"     "&amp;D91</f>
        <v xml:space="preserve">     Silla Auxiliar Para Sala O Comedor Eames</v>
      </c>
      <c r="E97" s="68" t="s">
        <v>36</v>
      </c>
      <c r="F97" s="70">
        <f>F91</f>
        <v>139900</v>
      </c>
      <c r="G97" s="70" t="str">
        <f>G91&amp;"     "</f>
        <v xml:space="preserve">$     </v>
      </c>
    </row>
    <row r="98" spans="1:9" ht="66">
      <c r="A98" s="68" t="s">
        <v>14755</v>
      </c>
      <c r="B98" s="68" t="s">
        <v>14762</v>
      </c>
      <c r="C98" s="9" t="s">
        <v>1703</v>
      </c>
      <c r="D98" s="69" t="str">
        <f>"     "&amp;D91</f>
        <v xml:space="preserve">     Silla Auxiliar Para Sala O Comedor Eames</v>
      </c>
      <c r="E98" s="68" t="s">
        <v>38</v>
      </c>
      <c r="F98" s="70">
        <f>F91</f>
        <v>139900</v>
      </c>
      <c r="G98" s="70" t="str">
        <f>G91&amp;"     "</f>
        <v xml:space="preserve">$     </v>
      </c>
    </row>
    <row r="99" spans="1:9" ht="66">
      <c r="A99" s="68" t="s">
        <v>14755</v>
      </c>
      <c r="B99" s="68" t="s">
        <v>14763</v>
      </c>
      <c r="C99" s="9" t="s">
        <v>7463</v>
      </c>
      <c r="D99" s="69" t="str">
        <f>"     "&amp;D91</f>
        <v xml:space="preserve">     Silla Auxiliar Para Sala O Comedor Eames</v>
      </c>
      <c r="E99" s="68" t="s">
        <v>763</v>
      </c>
      <c r="F99" s="70">
        <f>F91</f>
        <v>139900</v>
      </c>
      <c r="G99" s="70" t="str">
        <f>G91&amp;"     "</f>
        <v xml:space="preserve">$     </v>
      </c>
    </row>
    <row r="100" spans="1:9">
      <c r="A100" s="68" t="s">
        <v>14764</v>
      </c>
      <c r="B100" s="68"/>
      <c r="C100" s="68" t="s">
        <v>6</v>
      </c>
      <c r="D100" s="68" t="s">
        <v>14765</v>
      </c>
      <c r="E100" s="68" t="s">
        <v>16</v>
      </c>
      <c r="F100" s="6">
        <v>399900</v>
      </c>
      <c r="G100" s="6" t="s">
        <v>13</v>
      </c>
      <c r="H100">
        <v>399900</v>
      </c>
      <c r="I100" t="str">
        <f>+IF(H100&lt;F100,"BLACK","SIN PROMO")</f>
        <v>SIN PROMO</v>
      </c>
    </row>
    <row r="101" spans="1:9" ht="66">
      <c r="A101" s="68" t="s">
        <v>14764</v>
      </c>
      <c r="B101" s="68" t="s">
        <v>14766</v>
      </c>
      <c r="C101" s="9" t="s">
        <v>7354</v>
      </c>
      <c r="D101" s="69" t="str">
        <f>"     "&amp;D100</f>
        <v xml:space="preserve">     Silla Bar O Barra Milano Tapizada Blanco</v>
      </c>
      <c r="E101" s="68" t="s">
        <v>36</v>
      </c>
      <c r="F101" s="70">
        <f>F100</f>
        <v>399900</v>
      </c>
      <c r="G101" s="70" t="str">
        <f>G100&amp;"     "</f>
        <v xml:space="preserve">$     </v>
      </c>
    </row>
    <row r="102" spans="1:9" ht="66">
      <c r="A102" s="68" t="s">
        <v>14764</v>
      </c>
      <c r="B102" s="68" t="s">
        <v>14767</v>
      </c>
      <c r="C102" s="9" t="s">
        <v>2395</v>
      </c>
      <c r="D102" s="69" t="str">
        <f>"     "&amp;D100</f>
        <v xml:space="preserve">     Silla Bar O Barra Milano Tapizada Blanco</v>
      </c>
      <c r="E102" s="68" t="s">
        <v>48</v>
      </c>
      <c r="F102" s="70">
        <f>F100</f>
        <v>399900</v>
      </c>
      <c r="G102" s="70" t="str">
        <f>G100&amp;"     "</f>
        <v xml:space="preserve">$     </v>
      </c>
    </row>
    <row r="103" spans="1:9" ht="66">
      <c r="A103" s="68" t="s">
        <v>14764</v>
      </c>
      <c r="B103" s="68" t="s">
        <v>14768</v>
      </c>
      <c r="C103" s="9" t="s">
        <v>5126</v>
      </c>
      <c r="D103" s="69" t="str">
        <f>"     "&amp;D100</f>
        <v xml:space="preserve">     Silla Bar O Barra Milano Tapizada Blanco</v>
      </c>
      <c r="E103" s="68" t="s">
        <v>12</v>
      </c>
      <c r="F103" s="70">
        <f>F100</f>
        <v>399900</v>
      </c>
      <c r="G103" s="70" t="str">
        <f>G100&amp;"     "</f>
        <v xml:space="preserve">$     </v>
      </c>
    </row>
    <row r="104" spans="1:9">
      <c r="A104" s="68" t="s">
        <v>14769</v>
      </c>
      <c r="B104" s="68" t="s">
        <v>14770</v>
      </c>
      <c r="C104" s="9" t="s">
        <v>5792</v>
      </c>
      <c r="D104" s="68" t="s">
        <v>14771</v>
      </c>
      <c r="E104" s="68" t="s">
        <v>153</v>
      </c>
      <c r="F104" s="6">
        <v>139900</v>
      </c>
      <c r="G104" s="6" t="s">
        <v>13</v>
      </c>
      <c r="H104">
        <v>159900</v>
      </c>
      <c r="I104" t="str">
        <f t="shared" ref="I104:I105" si="2">+IF(H104&lt;F104,"BLACK","SIN PROMO")</f>
        <v>SIN PROMO</v>
      </c>
    </row>
    <row r="105" spans="1:9">
      <c r="A105" s="68" t="s">
        <v>14772</v>
      </c>
      <c r="B105" s="68"/>
      <c r="C105" s="68" t="s">
        <v>6</v>
      </c>
      <c r="D105" s="68" t="s">
        <v>14773</v>
      </c>
      <c r="E105" s="68" t="s">
        <v>16</v>
      </c>
      <c r="F105" s="6">
        <v>469900</v>
      </c>
      <c r="G105" s="6" t="s">
        <v>13</v>
      </c>
      <c r="H105">
        <v>514900</v>
      </c>
      <c r="I105" t="str">
        <f t="shared" si="2"/>
        <v>SIN PROMO</v>
      </c>
    </row>
    <row r="106" spans="1:9" ht="92.4">
      <c r="A106" s="68" t="s">
        <v>14772</v>
      </c>
      <c r="B106" s="68" t="s">
        <v>14774</v>
      </c>
      <c r="C106" s="9" t="s">
        <v>5814</v>
      </c>
      <c r="D106" s="69" t="str">
        <f>"     "&amp;D105</f>
        <v xml:space="preserve">     Silla Auxiliar Para Sala O Comedor Tapizada Milano Negra X 2</v>
      </c>
      <c r="E106" s="68" t="s">
        <v>12</v>
      </c>
      <c r="F106" s="70">
        <f>F105</f>
        <v>469900</v>
      </c>
      <c r="G106" s="70" t="str">
        <f>G105&amp;"     "</f>
        <v xml:space="preserve">$     </v>
      </c>
    </row>
    <row r="107" spans="1:9" ht="92.4">
      <c r="A107" s="68" t="s">
        <v>14772</v>
      </c>
      <c r="B107" s="68" t="s">
        <v>14775</v>
      </c>
      <c r="C107" s="9" t="s">
        <v>2549</v>
      </c>
      <c r="D107" s="69" t="str">
        <f>"     "&amp;D105</f>
        <v xml:space="preserve">     Silla Auxiliar Para Sala O Comedor Tapizada Milano Negra X 2</v>
      </c>
      <c r="E107" s="68" t="s">
        <v>36</v>
      </c>
      <c r="F107" s="70">
        <f>F105</f>
        <v>469900</v>
      </c>
      <c r="G107" s="70" t="str">
        <f>G105&amp;"     "</f>
        <v xml:space="preserve">$     </v>
      </c>
    </row>
    <row r="108" spans="1:9" ht="92.4">
      <c r="A108" s="68" t="s">
        <v>14772</v>
      </c>
      <c r="B108" s="68" t="s">
        <v>14776</v>
      </c>
      <c r="C108" s="9" t="s">
        <v>9254</v>
      </c>
      <c r="D108" s="69" t="str">
        <f>"     "&amp;D105</f>
        <v xml:space="preserve">     Silla Auxiliar Para Sala O Comedor Tapizada Milano Negra X 2</v>
      </c>
      <c r="E108" s="68" t="s">
        <v>48</v>
      </c>
      <c r="F108" s="70">
        <f>F105</f>
        <v>469900</v>
      </c>
      <c r="G108" s="70" t="str">
        <f>G105&amp;"     "</f>
        <v xml:space="preserve">$     </v>
      </c>
    </row>
    <row r="109" spans="1:9" ht="92.4">
      <c r="A109" s="68" t="s">
        <v>14772</v>
      </c>
      <c r="B109" s="68" t="s">
        <v>14777</v>
      </c>
      <c r="C109" s="9" t="s">
        <v>10428</v>
      </c>
      <c r="D109" s="69" t="str">
        <f>"     "&amp;D105</f>
        <v xml:space="preserve">     Silla Auxiliar Para Sala O Comedor Tapizada Milano Negra X 2</v>
      </c>
      <c r="E109" s="68" t="s">
        <v>350</v>
      </c>
      <c r="F109" s="70">
        <f>F105</f>
        <v>469900</v>
      </c>
      <c r="G109" s="70" t="str">
        <f>G105&amp;"     "</f>
        <v xml:space="preserve">$     </v>
      </c>
    </row>
    <row r="110" spans="1:9" ht="92.4">
      <c r="A110" s="68" t="s">
        <v>14772</v>
      </c>
      <c r="B110" s="68" t="s">
        <v>14778</v>
      </c>
      <c r="C110" s="9" t="s">
        <v>14779</v>
      </c>
      <c r="D110" s="69" t="str">
        <f>"     "&amp;D105</f>
        <v xml:space="preserve">     Silla Auxiliar Para Sala O Comedor Tapizada Milano Negra X 2</v>
      </c>
      <c r="E110" s="68" t="s">
        <v>54</v>
      </c>
      <c r="F110" s="70">
        <f>F105</f>
        <v>469900</v>
      </c>
      <c r="G110" s="70" t="str">
        <f>G105&amp;"     "</f>
        <v xml:space="preserve">$     </v>
      </c>
    </row>
    <row r="111" spans="1:9" ht="92.4">
      <c r="A111" s="68" t="s">
        <v>14772</v>
      </c>
      <c r="B111" s="68" t="s">
        <v>14780</v>
      </c>
      <c r="C111" s="9" t="s">
        <v>8219</v>
      </c>
      <c r="D111" s="69" t="str">
        <f>"     "&amp;D105</f>
        <v xml:space="preserve">     Silla Auxiliar Para Sala O Comedor Tapizada Milano Negra X 2</v>
      </c>
      <c r="E111" s="68" t="s">
        <v>153</v>
      </c>
      <c r="F111" s="70">
        <f>F105</f>
        <v>469900</v>
      </c>
      <c r="G111" s="70" t="str">
        <f>G105&amp;"     "</f>
        <v xml:space="preserve">$     </v>
      </c>
    </row>
    <row r="112" spans="1:9">
      <c r="A112" s="68" t="s">
        <v>14781</v>
      </c>
      <c r="B112" s="68"/>
      <c r="C112" s="68" t="s">
        <v>6</v>
      </c>
      <c r="D112" s="68" t="s">
        <v>14782</v>
      </c>
      <c r="E112" s="68" t="s">
        <v>16</v>
      </c>
      <c r="F112" s="6">
        <v>449900</v>
      </c>
      <c r="G112" s="6" t="s">
        <v>13</v>
      </c>
      <c r="H112">
        <v>509900</v>
      </c>
      <c r="I112" t="str">
        <f>+IF(H112&lt;F112,"BLACK","SIN PROMO")</f>
        <v>SIN PROMO</v>
      </c>
    </row>
    <row r="113" spans="1:9" ht="66">
      <c r="A113" s="68" t="s">
        <v>14781</v>
      </c>
      <c r="B113" s="68" t="s">
        <v>14783</v>
      </c>
      <c r="C113" s="9" t="s">
        <v>2682</v>
      </c>
      <c r="D113" s="69" t="str">
        <f>"     "&amp;D112</f>
        <v xml:space="preserve">     Mesa Infantil Andy + 4 Sillas Andy Multicolor</v>
      </c>
      <c r="E113" s="68" t="s">
        <v>101</v>
      </c>
      <c r="F113" s="70">
        <f>F112</f>
        <v>449900</v>
      </c>
      <c r="G113" s="70" t="str">
        <f>G112&amp;"     "</f>
        <v xml:space="preserve">$     </v>
      </c>
    </row>
    <row r="114" spans="1:9" ht="66">
      <c r="A114" s="68" t="s">
        <v>14781</v>
      </c>
      <c r="B114" s="68" t="s">
        <v>14784</v>
      </c>
      <c r="C114" s="9" t="s">
        <v>2680</v>
      </c>
      <c r="D114" s="69" t="str">
        <f>"     "&amp;D112</f>
        <v xml:space="preserve">     Mesa Infantil Andy + 4 Sillas Andy Multicolor</v>
      </c>
      <c r="E114" s="68" t="s">
        <v>14785</v>
      </c>
      <c r="F114" s="70">
        <f>F112</f>
        <v>449900</v>
      </c>
      <c r="G114" s="70" t="str">
        <f>G112&amp;"     "</f>
        <v xml:space="preserve">$     </v>
      </c>
    </row>
    <row r="115" spans="1:9" ht="66">
      <c r="A115" s="68" t="s">
        <v>14781</v>
      </c>
      <c r="B115" s="68" t="s">
        <v>14786</v>
      </c>
      <c r="C115" s="9" t="s">
        <v>2684</v>
      </c>
      <c r="D115" s="69" t="str">
        <f>"     "&amp;D112</f>
        <v xml:space="preserve">     Mesa Infantil Andy + 4 Sillas Andy Multicolor</v>
      </c>
      <c r="E115" s="68" t="s">
        <v>14787</v>
      </c>
      <c r="F115" s="70">
        <f>F112</f>
        <v>449900</v>
      </c>
      <c r="G115" s="70" t="str">
        <f>G112&amp;"     "</f>
        <v xml:space="preserve">$     </v>
      </c>
    </row>
    <row r="116" spans="1:9" ht="66">
      <c r="A116" s="68" t="s">
        <v>14781</v>
      </c>
      <c r="B116" s="68" t="s">
        <v>14788</v>
      </c>
      <c r="C116" s="9" t="s">
        <v>2686</v>
      </c>
      <c r="D116" s="69" t="str">
        <f>"     "&amp;D112</f>
        <v xml:space="preserve">     Mesa Infantil Andy + 4 Sillas Andy Multicolor</v>
      </c>
      <c r="E116" s="68" t="s">
        <v>14789</v>
      </c>
      <c r="F116" s="70">
        <f>F112</f>
        <v>449900</v>
      </c>
      <c r="G116" s="70" t="str">
        <f>G112&amp;"     "</f>
        <v xml:space="preserve">$     </v>
      </c>
    </row>
    <row r="117" spans="1:9">
      <c r="A117" s="68" t="s">
        <v>14790</v>
      </c>
      <c r="B117" s="68"/>
      <c r="C117" s="9" t="s">
        <v>8622</v>
      </c>
      <c r="D117" s="68" t="s">
        <v>60</v>
      </c>
      <c r="E117" s="68" t="s">
        <v>16</v>
      </c>
      <c r="F117" s="6">
        <v>94900</v>
      </c>
      <c r="G117" s="6" t="s">
        <v>13</v>
      </c>
      <c r="H117">
        <v>94900</v>
      </c>
      <c r="I117" t="str">
        <f t="shared" ref="I117:I118" si="3">+IF(H117&lt;F117,"BLACK","SIN PROMO")</f>
        <v>SIN PROMO</v>
      </c>
    </row>
    <row r="118" spans="1:9">
      <c r="A118" s="68" t="s">
        <v>14791</v>
      </c>
      <c r="B118" s="68"/>
      <c r="C118" s="68" t="s">
        <v>6</v>
      </c>
      <c r="D118" s="68" t="s">
        <v>14792</v>
      </c>
      <c r="E118" s="68" t="s">
        <v>16</v>
      </c>
      <c r="F118" s="6">
        <v>219900</v>
      </c>
      <c r="G118" s="6" t="s">
        <v>13</v>
      </c>
      <c r="H118">
        <v>219900</v>
      </c>
      <c r="I118" t="str">
        <f t="shared" si="3"/>
        <v>SIN PROMO</v>
      </c>
    </row>
    <row r="119" spans="1:9" ht="79.2">
      <c r="A119" s="68" t="s">
        <v>14791</v>
      </c>
      <c r="B119" s="68" t="s">
        <v>14793</v>
      </c>
      <c r="C119" s="9" t="s">
        <v>7367</v>
      </c>
      <c r="D119" s="69" t="str">
        <f>"     "&amp;D118</f>
        <v xml:space="preserve">     Silla Auxiliar Para Sala O Comedor Con Brazos Eames Gris</v>
      </c>
      <c r="E119" s="68" t="s">
        <v>54</v>
      </c>
      <c r="F119" s="70">
        <f>F118</f>
        <v>219900</v>
      </c>
      <c r="G119" s="70" t="str">
        <f>G118&amp;"     "</f>
        <v xml:space="preserve">$     </v>
      </c>
    </row>
    <row r="120" spans="1:9" ht="79.2">
      <c r="A120" s="68" t="s">
        <v>14791</v>
      </c>
      <c r="B120" s="68" t="s">
        <v>14794</v>
      </c>
      <c r="C120" s="9" t="s">
        <v>1671</v>
      </c>
      <c r="D120" s="69" t="str">
        <f>"     "&amp;D118</f>
        <v xml:space="preserve">     Silla Auxiliar Para Sala O Comedor Con Brazos Eames Gris</v>
      </c>
      <c r="E120" s="68" t="s">
        <v>48</v>
      </c>
      <c r="F120" s="70">
        <f>F118</f>
        <v>219900</v>
      </c>
      <c r="G120" s="70" t="str">
        <f>G118&amp;"     "</f>
        <v xml:space="preserve">$     </v>
      </c>
    </row>
    <row r="121" spans="1:9" ht="79.2">
      <c r="A121" s="68" t="s">
        <v>14791</v>
      </c>
      <c r="B121" s="68" t="s">
        <v>14795</v>
      </c>
      <c r="C121" s="9" t="s">
        <v>1674</v>
      </c>
      <c r="D121" s="69" t="str">
        <f>"     "&amp;D118</f>
        <v xml:space="preserve">     Silla Auxiliar Para Sala O Comedor Con Brazos Eames Gris</v>
      </c>
      <c r="E121" s="68" t="s">
        <v>12</v>
      </c>
      <c r="F121" s="70">
        <f>F118</f>
        <v>219900</v>
      </c>
      <c r="G121" s="70" t="str">
        <f>G118&amp;"     "</f>
        <v xml:space="preserve">$     </v>
      </c>
    </row>
    <row r="122" spans="1:9" ht="79.2">
      <c r="A122" s="68" t="s">
        <v>14791</v>
      </c>
      <c r="B122" s="68" t="s">
        <v>14796</v>
      </c>
      <c r="C122" s="9" t="s">
        <v>14797</v>
      </c>
      <c r="D122" s="69" t="str">
        <f>"     "&amp;D118</f>
        <v xml:space="preserve">     Silla Auxiliar Para Sala O Comedor Con Brazos Eames Gris</v>
      </c>
      <c r="E122" s="68" t="s">
        <v>38</v>
      </c>
      <c r="F122" s="70">
        <f>F118</f>
        <v>219900</v>
      </c>
      <c r="G122" s="70" t="str">
        <f>G118&amp;"     "</f>
        <v xml:space="preserve">$     </v>
      </c>
    </row>
    <row r="123" spans="1:9" ht="79.2">
      <c r="A123" s="68" t="s">
        <v>14791</v>
      </c>
      <c r="B123" s="68" t="s">
        <v>14798</v>
      </c>
      <c r="C123" s="9" t="s">
        <v>1672</v>
      </c>
      <c r="D123" s="69" t="str">
        <f>"     "&amp;D118</f>
        <v xml:space="preserve">     Silla Auxiliar Para Sala O Comedor Con Brazos Eames Gris</v>
      </c>
      <c r="E123" s="68" t="s">
        <v>14799</v>
      </c>
      <c r="F123" s="70">
        <f>F118</f>
        <v>219900</v>
      </c>
      <c r="G123" s="70" t="str">
        <f>G118&amp;"     "</f>
        <v xml:space="preserve">$     </v>
      </c>
    </row>
    <row r="124" spans="1:9">
      <c r="A124" s="68" t="s">
        <v>14800</v>
      </c>
      <c r="B124" s="68"/>
      <c r="C124" s="68" t="s">
        <v>6</v>
      </c>
      <c r="D124" s="68" t="s">
        <v>14801</v>
      </c>
      <c r="E124" s="68" t="s">
        <v>16</v>
      </c>
      <c r="F124" s="6">
        <v>279900</v>
      </c>
      <c r="G124" s="6" t="s">
        <v>13</v>
      </c>
      <c r="H124">
        <v>279900</v>
      </c>
      <c r="I124" t="str">
        <f>+IF(H124&lt;F124,"BLACK","SIN PROMO")</f>
        <v>SIN PROMO</v>
      </c>
    </row>
    <row r="125" spans="1:9" ht="52.8">
      <c r="A125" s="68" t="s">
        <v>14800</v>
      </c>
      <c r="B125" s="68" t="s">
        <v>14802</v>
      </c>
      <c r="C125" s="9" t="s">
        <v>1844</v>
      </c>
      <c r="D125" s="69" t="str">
        <f>"     "&amp;D124</f>
        <v xml:space="preserve">     Escritorio Acqua Wengue </v>
      </c>
      <c r="E125" s="68" t="s">
        <v>456</v>
      </c>
      <c r="F125" s="70">
        <f>F124</f>
        <v>279900</v>
      </c>
      <c r="G125" s="70" t="str">
        <f>G124&amp;"     "</f>
        <v xml:space="preserve">$     </v>
      </c>
    </row>
    <row r="126" spans="1:9" ht="52.8">
      <c r="A126" s="68" t="s">
        <v>14800</v>
      </c>
      <c r="B126" s="68" t="s">
        <v>14803</v>
      </c>
      <c r="C126" s="9" t="s">
        <v>9110</v>
      </c>
      <c r="D126" s="69" t="str">
        <f>"     "&amp;D124</f>
        <v xml:space="preserve">     Escritorio Acqua Wengue </v>
      </c>
      <c r="E126" s="68" t="s">
        <v>292</v>
      </c>
      <c r="F126" s="70">
        <f>F124</f>
        <v>279900</v>
      </c>
      <c r="G126" s="70" t="str">
        <f>G124&amp;"     "</f>
        <v xml:space="preserve">$     </v>
      </c>
    </row>
    <row r="127" spans="1:9">
      <c r="A127" s="68" t="s">
        <v>14804</v>
      </c>
      <c r="B127" s="68"/>
      <c r="C127" s="68" t="s">
        <v>6</v>
      </c>
      <c r="D127" s="68" t="s">
        <v>14805</v>
      </c>
      <c r="E127" s="68" t="s">
        <v>16</v>
      </c>
      <c r="F127" s="6">
        <v>239900</v>
      </c>
      <c r="G127" s="6" t="s">
        <v>13</v>
      </c>
      <c r="H127">
        <v>239900</v>
      </c>
      <c r="I127" t="str">
        <f>+IF(H127&lt;F127,"BLACK","SIN PROMO")</f>
        <v>SIN PROMO</v>
      </c>
    </row>
    <row r="128" spans="1:9" ht="92.4">
      <c r="A128" s="68" t="s">
        <v>14804</v>
      </c>
      <c r="B128" s="68" t="s">
        <v>14806</v>
      </c>
      <c r="C128" s="9" t="s">
        <v>1794</v>
      </c>
      <c r="D128" s="69" t="str">
        <f>"     "&amp;D127</f>
        <v xml:space="preserve">     Silla Auxiliar Para Exteriores Curva Streem Negra</v>
      </c>
      <c r="E128" s="68" t="s">
        <v>36</v>
      </c>
      <c r="F128" s="70">
        <f>F127</f>
        <v>239900</v>
      </c>
      <c r="G128" s="70" t="str">
        <f>G127&amp;"     "</f>
        <v xml:space="preserve">$     </v>
      </c>
    </row>
    <row r="129" spans="1:9" ht="92.4">
      <c r="A129" s="68" t="s">
        <v>14804</v>
      </c>
      <c r="B129" s="68" t="s">
        <v>14807</v>
      </c>
      <c r="C129" s="9" t="s">
        <v>7357</v>
      </c>
      <c r="D129" s="69" t="str">
        <f>"     "&amp;D127</f>
        <v xml:space="preserve">     Silla Auxiliar Para Exteriores Curva Streem Negra</v>
      </c>
      <c r="E129" s="68" t="s">
        <v>12</v>
      </c>
      <c r="F129" s="70">
        <f>F127</f>
        <v>239900</v>
      </c>
      <c r="G129" s="70" t="str">
        <f>G127&amp;"     "</f>
        <v xml:space="preserve">$     </v>
      </c>
    </row>
    <row r="130" spans="1:9" ht="92.4">
      <c r="A130" s="68" t="s">
        <v>14804</v>
      </c>
      <c r="B130" s="68" t="s">
        <v>14808</v>
      </c>
      <c r="C130" s="9" t="s">
        <v>8148</v>
      </c>
      <c r="D130" s="69" t="str">
        <f>"     "&amp;D127</f>
        <v xml:space="preserve">     Silla Auxiliar Para Exteriores Curva Streem Negra</v>
      </c>
      <c r="E130" s="68" t="s">
        <v>38</v>
      </c>
      <c r="F130" s="70">
        <f>F127</f>
        <v>239900</v>
      </c>
      <c r="G130" s="70" t="str">
        <f>G127&amp;"     "</f>
        <v xml:space="preserve">$     </v>
      </c>
    </row>
    <row r="131" spans="1:9" ht="92.4">
      <c r="A131" s="68" t="s">
        <v>14804</v>
      </c>
      <c r="B131" s="68" t="s">
        <v>14809</v>
      </c>
      <c r="C131" s="9" t="s">
        <v>1796</v>
      </c>
      <c r="D131" s="69" t="str">
        <f>"     "&amp;D127</f>
        <v xml:space="preserve">     Silla Auxiliar Para Exteriores Curva Streem Negra</v>
      </c>
      <c r="E131" s="68" t="s">
        <v>48</v>
      </c>
      <c r="F131" s="70">
        <f>F127</f>
        <v>239900</v>
      </c>
      <c r="G131" s="70" t="str">
        <f>G127&amp;"     "</f>
        <v xml:space="preserve">$     </v>
      </c>
    </row>
    <row r="132" spans="1:9" ht="92.4">
      <c r="A132" s="68" t="s">
        <v>14804</v>
      </c>
      <c r="B132" s="68" t="s">
        <v>14810</v>
      </c>
      <c r="C132" s="9" t="s">
        <v>8227</v>
      </c>
      <c r="D132" s="69" t="str">
        <f>"     "&amp;D127</f>
        <v xml:space="preserve">     Silla Auxiliar Para Exteriores Curva Streem Negra</v>
      </c>
      <c r="E132" s="68" t="s">
        <v>54</v>
      </c>
      <c r="F132" s="70">
        <f>F127</f>
        <v>239900</v>
      </c>
      <c r="G132" s="70" t="str">
        <f>G127&amp;"     "</f>
        <v xml:space="preserve">$     </v>
      </c>
    </row>
    <row r="133" spans="1:9" ht="92.4">
      <c r="A133" s="68" t="s">
        <v>14804</v>
      </c>
      <c r="B133" s="68" t="s">
        <v>14811</v>
      </c>
      <c r="C133" s="9" t="s">
        <v>1795</v>
      </c>
      <c r="D133" s="69" t="str">
        <f>"     "&amp;D127</f>
        <v xml:space="preserve">     Silla Auxiliar Para Exteriores Curva Streem Negra</v>
      </c>
      <c r="E133" s="68" t="s">
        <v>153</v>
      </c>
      <c r="F133" s="70">
        <f>F127</f>
        <v>239900</v>
      </c>
      <c r="G133" s="70" t="str">
        <f>G127&amp;"     "</f>
        <v xml:space="preserve">$     </v>
      </c>
    </row>
    <row r="134" spans="1:9">
      <c r="A134" s="68" t="s">
        <v>14812</v>
      </c>
      <c r="B134" s="68"/>
      <c r="C134" s="68" t="s">
        <v>6</v>
      </c>
      <c r="D134" s="68" t="s">
        <v>14813</v>
      </c>
      <c r="E134" s="68" t="s">
        <v>16</v>
      </c>
      <c r="F134" s="6">
        <v>769900</v>
      </c>
      <c r="G134" s="6" t="s">
        <v>13</v>
      </c>
      <c r="H134">
        <v>799900</v>
      </c>
      <c r="I134" t="str">
        <f>+IF(H134&lt;F134,"BLACK","SIN PROMO")</f>
        <v>SIN PROMO</v>
      </c>
    </row>
    <row r="135" spans="1:9" ht="79.2">
      <c r="A135" s="68" t="s">
        <v>14812</v>
      </c>
      <c r="B135" s="68" t="s">
        <v>14814</v>
      </c>
      <c r="C135" s="9" t="s">
        <v>2276</v>
      </c>
      <c r="D135" s="69" t="str">
        <f>"     "&amp;D134</f>
        <v xml:space="preserve">     Silla Auxiliar Para Sala O Comedor Natura Blanco X2</v>
      </c>
      <c r="E135" s="68" t="s">
        <v>36</v>
      </c>
      <c r="F135" s="70">
        <f>F134</f>
        <v>769900</v>
      </c>
      <c r="G135" s="70" t="str">
        <f>G134&amp;"     "</f>
        <v xml:space="preserve">$     </v>
      </c>
    </row>
    <row r="136" spans="1:9" ht="79.2">
      <c r="A136" s="68" t="s">
        <v>14812</v>
      </c>
      <c r="B136" s="68" t="s">
        <v>14815</v>
      </c>
      <c r="C136" s="9" t="s">
        <v>14816</v>
      </c>
      <c r="D136" s="69" t="str">
        <f>"     "&amp;D134</f>
        <v xml:space="preserve">     Silla Auxiliar Para Sala O Comedor Natura Blanco X2</v>
      </c>
      <c r="E136" s="68" t="s">
        <v>34</v>
      </c>
      <c r="F136" s="70">
        <f>F134</f>
        <v>769900</v>
      </c>
      <c r="G136" s="70" t="str">
        <f>G134&amp;"     "</f>
        <v xml:space="preserve">$     </v>
      </c>
    </row>
    <row r="137" spans="1:9" ht="79.2">
      <c r="A137" s="68" t="s">
        <v>14812</v>
      </c>
      <c r="B137" s="68" t="s">
        <v>14817</v>
      </c>
      <c r="C137" s="9" t="s">
        <v>2277</v>
      </c>
      <c r="D137" s="69" t="str">
        <f>"     "&amp;D134</f>
        <v xml:space="preserve">     Silla Auxiliar Para Sala O Comedor Natura Blanco X2</v>
      </c>
      <c r="E137" s="68" t="s">
        <v>12</v>
      </c>
      <c r="F137" s="70">
        <f>F134</f>
        <v>769900</v>
      </c>
      <c r="G137" s="70" t="str">
        <f>G134&amp;"     "</f>
        <v xml:space="preserve">$     </v>
      </c>
    </row>
    <row r="138" spans="1:9" ht="79.2">
      <c r="A138" s="68" t="s">
        <v>14812</v>
      </c>
      <c r="B138" s="68" t="s">
        <v>14818</v>
      </c>
      <c r="C138" s="9" t="s">
        <v>14819</v>
      </c>
      <c r="D138" s="69" t="str">
        <f>"     "&amp;D134</f>
        <v xml:space="preserve">     Silla Auxiliar Para Sala O Comedor Natura Blanco X2</v>
      </c>
      <c r="E138" s="68" t="s">
        <v>54</v>
      </c>
      <c r="F138" s="70">
        <f>F134</f>
        <v>769900</v>
      </c>
      <c r="G138" s="70" t="str">
        <f>G134&amp;"     "</f>
        <v xml:space="preserve">$     </v>
      </c>
    </row>
    <row r="139" spans="1:9">
      <c r="A139" s="68" t="s">
        <v>14820</v>
      </c>
      <c r="B139" s="68"/>
      <c r="C139" s="68" t="s">
        <v>6</v>
      </c>
      <c r="D139" s="68" t="s">
        <v>14821</v>
      </c>
      <c r="E139" s="68" t="s">
        <v>16</v>
      </c>
      <c r="F139" s="6">
        <v>699900</v>
      </c>
      <c r="G139" s="6" t="s">
        <v>13</v>
      </c>
      <c r="H139">
        <v>699900</v>
      </c>
      <c r="I139" t="str">
        <f>+IF(H139&lt;F139,"BLACK","SIN PROMO")</f>
        <v>SIN PROMO</v>
      </c>
    </row>
    <row r="140" spans="1:9" ht="92.4">
      <c r="A140" s="68" t="s">
        <v>14820</v>
      </c>
      <c r="B140" s="68" t="s">
        <v>14822</v>
      </c>
      <c r="C140" s="9" t="s">
        <v>1681</v>
      </c>
      <c r="D140" s="69" t="str">
        <f>"     "&amp;D139</f>
        <v xml:space="preserve">     Silla Para Oficina Ejecutiva Lujo Blanco/negro</v>
      </c>
      <c r="E140" s="68" t="s">
        <v>300</v>
      </c>
      <c r="F140" s="70">
        <f>F139</f>
        <v>699900</v>
      </c>
      <c r="G140" s="70" t="str">
        <f>G139&amp;"     "</f>
        <v xml:space="preserve">$     </v>
      </c>
    </row>
    <row r="141" spans="1:9" ht="92.4">
      <c r="A141" s="68" t="s">
        <v>14820</v>
      </c>
      <c r="B141" s="68" t="s">
        <v>14823</v>
      </c>
      <c r="C141" s="9" t="s">
        <v>1679</v>
      </c>
      <c r="D141" s="69" t="str">
        <f>"     "&amp;D139</f>
        <v xml:space="preserve">     Silla Para Oficina Ejecutiva Lujo Blanco/negro</v>
      </c>
      <c r="E141" s="68" t="s">
        <v>36</v>
      </c>
      <c r="F141" s="70">
        <f>F139</f>
        <v>699900</v>
      </c>
      <c r="G141" s="70" t="str">
        <f>G139&amp;"     "</f>
        <v xml:space="preserve">$     </v>
      </c>
    </row>
    <row r="142" spans="1:9">
      <c r="A142" s="68" t="s">
        <v>14824</v>
      </c>
      <c r="B142" s="68" t="s">
        <v>14825</v>
      </c>
      <c r="C142" s="9" t="s">
        <v>9912</v>
      </c>
      <c r="D142" s="68" t="s">
        <v>14826</v>
      </c>
      <c r="E142" s="68" t="s">
        <v>300</v>
      </c>
      <c r="F142" s="6">
        <v>749900</v>
      </c>
      <c r="G142" s="6" t="s">
        <v>13</v>
      </c>
      <c r="H142">
        <v>749900</v>
      </c>
      <c r="I142" t="str">
        <f t="shared" ref="I142:I143" si="4">+IF(H142&lt;F142,"BLACK","SIN PROMO")</f>
        <v>SIN PROMO</v>
      </c>
    </row>
    <row r="143" spans="1:9">
      <c r="A143" s="68" t="s">
        <v>14827</v>
      </c>
      <c r="B143" s="68"/>
      <c r="C143" s="68" t="s">
        <v>6</v>
      </c>
      <c r="D143" s="68" t="s">
        <v>14828</v>
      </c>
      <c r="E143" s="68" t="s">
        <v>16</v>
      </c>
      <c r="F143" s="6">
        <v>469900</v>
      </c>
      <c r="G143" s="6" t="s">
        <v>13</v>
      </c>
      <c r="H143" s="6">
        <v>469900</v>
      </c>
      <c r="I143" t="str">
        <f t="shared" si="4"/>
        <v>SIN PROMO</v>
      </c>
    </row>
    <row r="144" spans="1:9" ht="79.2">
      <c r="A144" s="68" t="s">
        <v>14827</v>
      </c>
      <c r="B144" s="68" t="s">
        <v>14829</v>
      </c>
      <c r="C144" s="9" t="s">
        <v>5814</v>
      </c>
      <c r="D144" s="69" t="str">
        <f>"     "&amp;D143</f>
        <v xml:space="preserve">     Silla Auxiliar Para Sala O Comedor Tapizada Milano X2</v>
      </c>
      <c r="E144" s="68" t="s">
        <v>12</v>
      </c>
      <c r="F144" s="70">
        <f>F143</f>
        <v>469900</v>
      </c>
      <c r="G144" s="70" t="str">
        <f>G143&amp;"     "</f>
        <v xml:space="preserve">$     </v>
      </c>
    </row>
    <row r="145" spans="1:9" ht="79.2">
      <c r="A145" s="68" t="s">
        <v>14827</v>
      </c>
      <c r="B145" s="68" t="s">
        <v>14830</v>
      </c>
      <c r="C145" s="9" t="s">
        <v>14831</v>
      </c>
      <c r="D145" s="69" t="str">
        <f>"     "&amp;D143</f>
        <v xml:space="preserve">     Silla Auxiliar Para Sala O Comedor Tapizada Milano X2</v>
      </c>
      <c r="E145" s="68" t="s">
        <v>54</v>
      </c>
      <c r="F145" s="70">
        <f>F143</f>
        <v>469900</v>
      </c>
      <c r="G145" s="70" t="str">
        <f>G143&amp;"     "</f>
        <v xml:space="preserve">$     </v>
      </c>
    </row>
    <row r="146" spans="1:9" ht="79.2">
      <c r="A146" s="68" t="s">
        <v>14827</v>
      </c>
      <c r="B146" s="68" t="s">
        <v>14832</v>
      </c>
      <c r="C146" s="9" t="s">
        <v>2549</v>
      </c>
      <c r="D146" s="69" t="str">
        <f>"     "&amp;D143</f>
        <v xml:space="preserve">     Silla Auxiliar Para Sala O Comedor Tapizada Milano X2</v>
      </c>
      <c r="E146" s="68" t="s">
        <v>36</v>
      </c>
      <c r="F146" s="70">
        <f>F143</f>
        <v>469900</v>
      </c>
      <c r="G146" s="70" t="str">
        <f>G143&amp;"     "</f>
        <v xml:space="preserve">$     </v>
      </c>
    </row>
    <row r="147" spans="1:9">
      <c r="A147" s="68" t="s">
        <v>14833</v>
      </c>
      <c r="B147" s="68"/>
      <c r="C147" s="68" t="s">
        <v>6</v>
      </c>
      <c r="D147" s="68" t="s">
        <v>14834</v>
      </c>
      <c r="E147" s="68" t="s">
        <v>16</v>
      </c>
      <c r="F147" s="6">
        <v>1399900</v>
      </c>
      <c r="G147" s="6" t="s">
        <v>13</v>
      </c>
      <c r="H147">
        <v>1399900</v>
      </c>
      <c r="I147" t="str">
        <f>+IF(H147&lt;F147,"BLACK","SIN PROMO")</f>
        <v>SIN PROMO</v>
      </c>
    </row>
    <row r="148" spans="1:9" ht="52.8">
      <c r="A148" s="68" t="s">
        <v>14833</v>
      </c>
      <c r="B148" s="68" t="s">
        <v>14835</v>
      </c>
      <c r="C148" s="9" t="s">
        <v>2067</v>
      </c>
      <c r="D148" s="69" t="str">
        <f>"     "&amp;D147</f>
        <v xml:space="preserve">     Combo Cama Cabecero 160 Natura</v>
      </c>
      <c r="E148" s="68" t="s">
        <v>297</v>
      </c>
      <c r="F148" s="70">
        <f>F147</f>
        <v>1399900</v>
      </c>
      <c r="G148" s="70" t="str">
        <f>G147&amp;"     "</f>
        <v xml:space="preserve">$     </v>
      </c>
    </row>
    <row r="149" spans="1:9" ht="52.8">
      <c r="A149" s="68" t="s">
        <v>14833</v>
      </c>
      <c r="B149" s="68" t="s">
        <v>14836</v>
      </c>
      <c r="C149" s="9" t="s">
        <v>2063</v>
      </c>
      <c r="D149" s="69" t="str">
        <f>"     "&amp;D147</f>
        <v xml:space="preserve">     Combo Cama Cabecero 160 Natura</v>
      </c>
      <c r="E149" s="68" t="s">
        <v>417</v>
      </c>
      <c r="F149" s="70">
        <f>F147</f>
        <v>1399900</v>
      </c>
      <c r="G149" s="70" t="str">
        <f>G147&amp;"     "</f>
        <v xml:space="preserve">$     </v>
      </c>
    </row>
    <row r="150" spans="1:9" ht="52.8">
      <c r="A150" s="68" t="s">
        <v>14833</v>
      </c>
      <c r="B150" s="68" t="s">
        <v>14837</v>
      </c>
      <c r="C150" s="9" t="s">
        <v>2212</v>
      </c>
      <c r="D150" s="69" t="str">
        <f>"     "&amp;D147</f>
        <v xml:space="preserve">     Combo Cama Cabecero 160 Natura</v>
      </c>
      <c r="E150" s="68" t="s">
        <v>34</v>
      </c>
      <c r="F150" s="70">
        <f>F147</f>
        <v>1399900</v>
      </c>
      <c r="G150" s="70" t="str">
        <f>G147&amp;"     "</f>
        <v xml:space="preserve">$     </v>
      </c>
    </row>
    <row r="151" spans="1:9" ht="52.8">
      <c r="A151" s="68" t="s">
        <v>14833</v>
      </c>
      <c r="B151" s="68" t="s">
        <v>14838</v>
      </c>
      <c r="C151" s="9" t="s">
        <v>2213</v>
      </c>
      <c r="D151" s="69" t="str">
        <f>"     "&amp;D147</f>
        <v xml:space="preserve">     Combo Cama Cabecero 160 Natura</v>
      </c>
      <c r="E151" s="68" t="s">
        <v>359</v>
      </c>
      <c r="F151" s="70">
        <f>F147</f>
        <v>1399900</v>
      </c>
      <c r="G151" s="70" t="str">
        <f>G147&amp;"     "</f>
        <v xml:space="preserve">$     </v>
      </c>
    </row>
    <row r="152" spans="1:9" ht="52.8">
      <c r="A152" s="68" t="s">
        <v>14833</v>
      </c>
      <c r="B152" s="68" t="s">
        <v>14839</v>
      </c>
      <c r="C152" s="9" t="s">
        <v>2059</v>
      </c>
      <c r="D152" s="69" t="str">
        <f>"     "&amp;D147</f>
        <v xml:space="preserve">     Combo Cama Cabecero 160 Natura</v>
      </c>
      <c r="E152" s="68" t="s">
        <v>12</v>
      </c>
      <c r="F152" s="70">
        <f>F147</f>
        <v>1399900</v>
      </c>
      <c r="G152" s="70" t="str">
        <f>G147&amp;"     "</f>
        <v xml:space="preserve">$     </v>
      </c>
    </row>
    <row r="153" spans="1:9" ht="52.8">
      <c r="A153" s="68" t="s">
        <v>14833</v>
      </c>
      <c r="B153" s="68" t="s">
        <v>14840</v>
      </c>
      <c r="C153" s="9" t="s">
        <v>2214</v>
      </c>
      <c r="D153" s="69" t="str">
        <f>"     "&amp;D147</f>
        <v xml:space="preserve">     Combo Cama Cabecero 160 Natura</v>
      </c>
      <c r="E153" s="68" t="s">
        <v>36</v>
      </c>
      <c r="F153" s="70">
        <f>F147</f>
        <v>1399900</v>
      </c>
      <c r="G153" s="70" t="str">
        <f>G147&amp;"     "</f>
        <v xml:space="preserve">$     </v>
      </c>
    </row>
    <row r="154" spans="1:9">
      <c r="A154" s="68" t="s">
        <v>14841</v>
      </c>
      <c r="B154" s="68"/>
      <c r="C154" s="68" t="s">
        <v>6</v>
      </c>
      <c r="D154" s="68" t="s">
        <v>14842</v>
      </c>
      <c r="E154" s="68" t="s">
        <v>16</v>
      </c>
      <c r="F154" s="6">
        <v>919600</v>
      </c>
      <c r="G154" s="6" t="s">
        <v>13</v>
      </c>
      <c r="H154">
        <v>919600</v>
      </c>
      <c r="I154" t="str">
        <f>+IF(H154&lt;F154,"BLACK","SIN PROMO")</f>
        <v>SIN PROMO</v>
      </c>
    </row>
    <row r="155" spans="1:9" ht="92.4">
      <c r="A155" s="68" t="s">
        <v>14841</v>
      </c>
      <c r="B155" s="68" t="s">
        <v>14843</v>
      </c>
      <c r="C155" s="9" t="s">
        <v>5893</v>
      </c>
      <c r="D155" s="69" t="str">
        <f>"     "&amp;D154</f>
        <v xml:space="preserve">     Silla Auxiliar Para Sala O Comedor Tapizada Milano Set X4</v>
      </c>
      <c r="E155" s="68" t="s">
        <v>12</v>
      </c>
      <c r="F155" s="70">
        <f>F154</f>
        <v>919600</v>
      </c>
      <c r="G155" s="70" t="str">
        <f>G154&amp;"     "</f>
        <v xml:space="preserve">$     </v>
      </c>
    </row>
    <row r="156" spans="1:9" ht="92.4">
      <c r="A156" s="68" t="s">
        <v>14841</v>
      </c>
      <c r="B156" s="68" t="s">
        <v>14844</v>
      </c>
      <c r="C156" s="9" t="s">
        <v>5812</v>
      </c>
      <c r="D156" s="69" t="str">
        <f>"     "&amp;D154</f>
        <v xml:space="preserve">     Silla Auxiliar Para Sala O Comedor Tapizada Milano Set X4</v>
      </c>
      <c r="E156" s="68" t="s">
        <v>36</v>
      </c>
      <c r="F156" s="70">
        <f>F154</f>
        <v>919600</v>
      </c>
      <c r="G156" s="70" t="str">
        <f>G154&amp;"     "</f>
        <v xml:space="preserve">$     </v>
      </c>
    </row>
    <row r="157" spans="1:9" ht="92.4">
      <c r="A157" s="68" t="s">
        <v>14841</v>
      </c>
      <c r="B157" s="68" t="s">
        <v>14845</v>
      </c>
      <c r="C157" s="9" t="s">
        <v>1837</v>
      </c>
      <c r="D157" s="69" t="str">
        <f>"     "&amp;D154</f>
        <v xml:space="preserve">     Silla Auxiliar Para Sala O Comedor Tapizada Milano Set X4</v>
      </c>
      <c r="E157" s="68" t="s">
        <v>48</v>
      </c>
      <c r="F157" s="70">
        <f>F154</f>
        <v>919600</v>
      </c>
      <c r="G157" s="70" t="str">
        <f>G154&amp;"     "</f>
        <v xml:space="preserve">$     </v>
      </c>
    </row>
    <row r="158" spans="1:9" ht="92.4">
      <c r="A158" s="68" t="s">
        <v>14841</v>
      </c>
      <c r="B158" s="68" t="s">
        <v>14846</v>
      </c>
      <c r="C158" s="9" t="s">
        <v>14847</v>
      </c>
      <c r="D158" s="69" t="str">
        <f>"     "&amp;D154</f>
        <v xml:space="preserve">     Silla Auxiliar Para Sala O Comedor Tapizada Milano Set X4</v>
      </c>
      <c r="E158" s="68" t="s">
        <v>350</v>
      </c>
      <c r="F158" s="70">
        <f>F154</f>
        <v>919600</v>
      </c>
      <c r="G158" s="70" t="str">
        <f>G154&amp;"     "</f>
        <v xml:space="preserve">$     </v>
      </c>
    </row>
    <row r="159" spans="1:9" ht="92.4">
      <c r="A159" s="68" t="s">
        <v>14841</v>
      </c>
      <c r="B159" s="68" t="s">
        <v>14848</v>
      </c>
      <c r="C159" s="9" t="s">
        <v>14849</v>
      </c>
      <c r="D159" s="69" t="str">
        <f>"     "&amp;D154</f>
        <v xml:space="preserve">     Silla Auxiliar Para Sala O Comedor Tapizada Milano Set X4</v>
      </c>
      <c r="E159" s="68" t="s">
        <v>54</v>
      </c>
      <c r="F159" s="70">
        <f>F154</f>
        <v>919600</v>
      </c>
      <c r="G159" s="70" t="str">
        <f>G154&amp;"     "</f>
        <v xml:space="preserve">$     </v>
      </c>
    </row>
    <row r="160" spans="1:9" ht="92.4">
      <c r="A160" s="68" t="s">
        <v>14841</v>
      </c>
      <c r="B160" s="68" t="s">
        <v>14850</v>
      </c>
      <c r="C160" s="9" t="s">
        <v>1838</v>
      </c>
      <c r="D160" s="69" t="str">
        <f>"     "&amp;D154</f>
        <v xml:space="preserve">     Silla Auxiliar Para Sala O Comedor Tapizada Milano Set X4</v>
      </c>
      <c r="E160" s="68" t="s">
        <v>153</v>
      </c>
      <c r="F160" s="70">
        <f>F154</f>
        <v>919600</v>
      </c>
      <c r="G160" s="70" t="str">
        <f>G154&amp;"     "</f>
        <v xml:space="preserve">$     </v>
      </c>
    </row>
    <row r="161" spans="1:9">
      <c r="A161" s="68" t="s">
        <v>14851</v>
      </c>
      <c r="B161" s="68" t="s">
        <v>14852</v>
      </c>
      <c r="C161" s="9" t="s">
        <v>7367</v>
      </c>
      <c r="D161" s="68" t="s">
        <v>14853</v>
      </c>
      <c r="E161" s="68" t="s">
        <v>54</v>
      </c>
      <c r="F161" s="6">
        <v>279900</v>
      </c>
      <c r="G161" s="6" t="s">
        <v>13</v>
      </c>
      <c r="H161">
        <v>219900</v>
      </c>
      <c r="I161" t="str">
        <f t="shared" ref="I161:I162" si="5">+IF(H161&lt;F161,"BLACK","SIN PROMO")</f>
        <v>BLACK</v>
      </c>
    </row>
    <row r="162" spans="1:9">
      <c r="A162" s="68" t="s">
        <v>14854</v>
      </c>
      <c r="B162" s="68"/>
      <c r="C162" s="68" t="s">
        <v>6</v>
      </c>
      <c r="D162" s="68" t="s">
        <v>14855</v>
      </c>
      <c r="E162" s="68" t="s">
        <v>16</v>
      </c>
      <c r="F162" s="6">
        <v>139900</v>
      </c>
      <c r="G162" s="6" t="s">
        <v>13</v>
      </c>
      <c r="H162">
        <v>139900</v>
      </c>
      <c r="I162" t="str">
        <f t="shared" si="5"/>
        <v>SIN PROMO</v>
      </c>
    </row>
    <row r="163" spans="1:9" ht="66">
      <c r="A163" s="68" t="s">
        <v>14854</v>
      </c>
      <c r="B163" s="68" t="s">
        <v>14856</v>
      </c>
      <c r="C163" s="9" t="s">
        <v>1698</v>
      </c>
      <c r="D163" s="69" t="str">
        <f>"     "&amp;D162</f>
        <v xml:space="preserve">     Silla Auxiliar Para Sala O Comedor Rosa </v>
      </c>
      <c r="E163" s="68" t="s">
        <v>36</v>
      </c>
      <c r="F163" s="70">
        <f>F162</f>
        <v>139900</v>
      </c>
      <c r="G163" s="70" t="str">
        <f>G162&amp;"     "</f>
        <v xml:space="preserve">$     </v>
      </c>
    </row>
    <row r="164" spans="1:9" ht="66">
      <c r="A164" s="68" t="s">
        <v>14854</v>
      </c>
      <c r="B164" s="68" t="s">
        <v>14857</v>
      </c>
      <c r="C164" s="9" t="s">
        <v>1699</v>
      </c>
      <c r="D164" s="69" t="str">
        <f>"     "&amp;D162</f>
        <v xml:space="preserve">     Silla Auxiliar Para Sala O Comedor Rosa </v>
      </c>
      <c r="E164" s="68" t="s">
        <v>2462</v>
      </c>
      <c r="F164" s="70">
        <f>F162</f>
        <v>139900</v>
      </c>
      <c r="G164" s="70" t="str">
        <f>G162&amp;"     "</f>
        <v xml:space="preserve">$     </v>
      </c>
    </row>
    <row r="165" spans="1:9">
      <c r="A165" s="68" t="s">
        <v>14858</v>
      </c>
      <c r="B165" s="68"/>
      <c r="C165" s="68" t="s">
        <v>6</v>
      </c>
      <c r="D165" s="68" t="s">
        <v>14859</v>
      </c>
      <c r="E165" s="68" t="s">
        <v>16</v>
      </c>
      <c r="F165" s="6">
        <v>1149900</v>
      </c>
      <c r="G165" s="6" t="s">
        <v>13</v>
      </c>
      <c r="H165" s="6">
        <v>1149900</v>
      </c>
      <c r="I165" t="str">
        <f>+IF(H165&lt;F165,"BLACK","SIN PROMO")</f>
        <v>SIN PROMO</v>
      </c>
    </row>
    <row r="166" spans="1:9" ht="66">
      <c r="A166" s="68" t="s">
        <v>14858</v>
      </c>
      <c r="B166" s="68" t="s">
        <v>14860</v>
      </c>
      <c r="C166" s="9" t="s">
        <v>5908</v>
      </c>
      <c r="D166" s="69" t="str">
        <f>"     "&amp;D165</f>
        <v xml:space="preserve">     Comedor Madera Robledo+ Sila Eames </v>
      </c>
      <c r="E166" s="68" t="s">
        <v>48</v>
      </c>
      <c r="F166" s="70">
        <f>F165</f>
        <v>1149900</v>
      </c>
      <c r="G166" s="70" t="str">
        <f>G165&amp;"     "</f>
        <v xml:space="preserve">$     </v>
      </c>
    </row>
    <row r="167" spans="1:9" ht="66">
      <c r="A167" s="68" t="s">
        <v>14858</v>
      </c>
      <c r="B167" s="68" t="s">
        <v>14861</v>
      </c>
      <c r="C167" s="9" t="s">
        <v>5902</v>
      </c>
      <c r="D167" s="69" t="str">
        <f>"     "&amp;D165</f>
        <v xml:space="preserve">     Comedor Madera Robledo+ Sila Eames </v>
      </c>
      <c r="E167" s="68" t="s">
        <v>12</v>
      </c>
      <c r="F167" s="70">
        <f>F165</f>
        <v>1149900</v>
      </c>
      <c r="G167" s="70" t="str">
        <f>G165&amp;"     "</f>
        <v xml:space="preserve">$     </v>
      </c>
    </row>
    <row r="168" spans="1:9" ht="66">
      <c r="A168" s="68" t="s">
        <v>14858</v>
      </c>
      <c r="B168" s="68" t="s">
        <v>14862</v>
      </c>
      <c r="C168" s="9" t="s">
        <v>5900</v>
      </c>
      <c r="D168" s="69" t="str">
        <f>"     "&amp;D165</f>
        <v xml:space="preserve">     Comedor Madera Robledo+ Sila Eames </v>
      </c>
      <c r="E168" s="68" t="s">
        <v>54</v>
      </c>
      <c r="F168" s="70">
        <f>F165</f>
        <v>1149900</v>
      </c>
      <c r="G168" s="70" t="str">
        <f>G165&amp;"     "</f>
        <v xml:space="preserve">$     </v>
      </c>
    </row>
    <row r="169" spans="1:9" ht="66">
      <c r="A169" s="68" t="s">
        <v>14858</v>
      </c>
      <c r="B169" s="68" t="s">
        <v>14863</v>
      </c>
      <c r="C169" s="9" t="s">
        <v>5904</v>
      </c>
      <c r="D169" s="69" t="str">
        <f>"     "&amp;D165</f>
        <v xml:space="preserve">     Comedor Madera Robledo+ Sila Eames </v>
      </c>
      <c r="E169" s="68" t="s">
        <v>36</v>
      </c>
      <c r="F169" s="70">
        <f>F165</f>
        <v>1149900</v>
      </c>
      <c r="G169" s="70" t="str">
        <f>G165&amp;"     "</f>
        <v xml:space="preserve">$     </v>
      </c>
    </row>
    <row r="170" spans="1:9">
      <c r="A170" s="68" t="s">
        <v>14864</v>
      </c>
      <c r="B170" s="68" t="s">
        <v>14865</v>
      </c>
      <c r="C170" s="9" t="s">
        <v>10096</v>
      </c>
      <c r="D170" s="68" t="s">
        <v>14866</v>
      </c>
      <c r="E170" s="68" t="s">
        <v>456</v>
      </c>
      <c r="F170" s="6">
        <v>779900</v>
      </c>
      <c r="G170" s="6" t="s">
        <v>13</v>
      </c>
      <c r="H170" s="6">
        <v>779900</v>
      </c>
      <c r="I170" t="str">
        <f t="shared" ref="I170:I173" si="6">+IF(H170&lt;F170,"BLACK","SIN PROMO")</f>
        <v>SIN PROMO</v>
      </c>
    </row>
    <row r="171" spans="1:9">
      <c r="A171" s="68" t="s">
        <v>14867</v>
      </c>
      <c r="B171" s="68" t="s">
        <v>14868</v>
      </c>
      <c r="C171" s="9" t="s">
        <v>7454</v>
      </c>
      <c r="D171" s="68" t="s">
        <v>14869</v>
      </c>
      <c r="E171" s="68" t="s">
        <v>36</v>
      </c>
      <c r="F171" s="6">
        <v>349900</v>
      </c>
      <c r="G171" s="6" t="s">
        <v>13</v>
      </c>
      <c r="H171">
        <v>459900</v>
      </c>
      <c r="I171" t="str">
        <f t="shared" si="6"/>
        <v>SIN PROMO</v>
      </c>
    </row>
    <row r="172" spans="1:9">
      <c r="A172" s="68" t="s">
        <v>14870</v>
      </c>
      <c r="B172" s="68" t="s">
        <v>14871</v>
      </c>
      <c r="C172" s="9" t="s">
        <v>1835</v>
      </c>
      <c r="D172" s="68" t="s">
        <v>14872</v>
      </c>
      <c r="E172" s="68" t="s">
        <v>12</v>
      </c>
      <c r="F172" s="6">
        <v>529900</v>
      </c>
      <c r="G172" s="6" t="s">
        <v>13</v>
      </c>
      <c r="H172">
        <v>529900</v>
      </c>
      <c r="I172" t="str">
        <f t="shared" si="6"/>
        <v>SIN PROMO</v>
      </c>
    </row>
    <row r="173" spans="1:9">
      <c r="A173" s="68" t="s">
        <v>14873</v>
      </c>
      <c r="B173" s="68"/>
      <c r="C173" s="68" t="s">
        <v>6</v>
      </c>
      <c r="D173" s="68" t="s">
        <v>14874</v>
      </c>
      <c r="E173" s="68" t="s">
        <v>16</v>
      </c>
      <c r="F173" s="6">
        <v>749900</v>
      </c>
      <c r="G173" s="6" t="s">
        <v>13</v>
      </c>
      <c r="H173" s="6">
        <v>749900</v>
      </c>
      <c r="I173" t="str">
        <f t="shared" si="6"/>
        <v>SIN PROMO</v>
      </c>
    </row>
    <row r="174" spans="1:9" ht="79.2">
      <c r="A174" s="68" t="s">
        <v>14873</v>
      </c>
      <c r="B174" s="68" t="s">
        <v>14875</v>
      </c>
      <c r="C174" s="9" t="s">
        <v>2255</v>
      </c>
      <c r="D174" s="69" t="str">
        <f>"     "&amp;D173</f>
        <v xml:space="preserve">     Silla Auxiliar Para Sala O Comedor Eames X 6 Uni </v>
      </c>
      <c r="E174" s="68" t="s">
        <v>12</v>
      </c>
      <c r="F174" s="70">
        <f>F173</f>
        <v>749900</v>
      </c>
      <c r="G174" s="70" t="str">
        <f>G173&amp;"     "</f>
        <v xml:space="preserve">$     </v>
      </c>
    </row>
    <row r="175" spans="1:9" ht="79.2">
      <c r="A175" s="68" t="s">
        <v>14873</v>
      </c>
      <c r="B175" s="68" t="s">
        <v>14876</v>
      </c>
      <c r="C175" s="9" t="s">
        <v>2533</v>
      </c>
      <c r="D175" s="69" t="str">
        <f>"     "&amp;D173</f>
        <v xml:space="preserve">     Silla Auxiliar Para Sala O Comedor Eames X 6 Uni </v>
      </c>
      <c r="E175" s="68" t="s">
        <v>38</v>
      </c>
      <c r="F175" s="70">
        <f>F173</f>
        <v>749900</v>
      </c>
      <c r="G175" s="70" t="str">
        <f>G173&amp;"     "</f>
        <v xml:space="preserve">$     </v>
      </c>
    </row>
    <row r="176" spans="1:9">
      <c r="A176" s="68" t="s">
        <v>14877</v>
      </c>
      <c r="B176" s="68"/>
      <c r="C176" s="9" t="s">
        <v>1725</v>
      </c>
      <c r="D176" s="68" t="s">
        <v>132</v>
      </c>
      <c r="E176" s="68" t="s">
        <v>16</v>
      </c>
      <c r="F176" s="6">
        <v>74900</v>
      </c>
      <c r="G176" s="6" t="s">
        <v>13</v>
      </c>
      <c r="H176" s="6">
        <v>74900</v>
      </c>
      <c r="I176" t="str">
        <f t="shared" ref="I176:I177" si="7">+IF(H176&lt;F176,"BLACK","SIN PROMO")</f>
        <v>SIN PROMO</v>
      </c>
    </row>
    <row r="177" spans="1:9">
      <c r="A177" s="68" t="s">
        <v>14878</v>
      </c>
      <c r="B177" s="68"/>
      <c r="C177" s="68" t="s">
        <v>6</v>
      </c>
      <c r="D177" s="68" t="s">
        <v>14879</v>
      </c>
      <c r="E177" s="68" t="s">
        <v>16</v>
      </c>
      <c r="F177" s="6">
        <v>299900</v>
      </c>
      <c r="G177" s="6" t="s">
        <v>13</v>
      </c>
      <c r="H177">
        <v>289900</v>
      </c>
      <c r="I177" t="str">
        <f t="shared" si="7"/>
        <v>BLACK</v>
      </c>
    </row>
    <row r="178" spans="1:9" ht="52.8">
      <c r="A178" s="68" t="s">
        <v>14878</v>
      </c>
      <c r="B178" s="68" t="s">
        <v>14880</v>
      </c>
      <c r="C178" s="9" t="s">
        <v>2228</v>
      </c>
      <c r="D178" s="69" t="str">
        <f>"     "&amp;D177</f>
        <v xml:space="preserve">     Silla Barra Alta True Con Espaldar</v>
      </c>
      <c r="E178" s="68" t="s">
        <v>36</v>
      </c>
      <c r="F178" s="70">
        <f>F177</f>
        <v>299900</v>
      </c>
      <c r="G178" s="70" t="str">
        <f>G177&amp;"     "</f>
        <v xml:space="preserve">$     </v>
      </c>
    </row>
    <row r="179" spans="1:9" ht="52.8">
      <c r="A179" s="68" t="s">
        <v>14878</v>
      </c>
      <c r="B179" s="68" t="s">
        <v>14881</v>
      </c>
      <c r="C179" s="9" t="s">
        <v>7404</v>
      </c>
      <c r="D179" s="69" t="str">
        <f>"     "&amp;D177</f>
        <v xml:space="preserve">     Silla Barra Alta True Con Espaldar</v>
      </c>
      <c r="E179" s="68" t="s">
        <v>12</v>
      </c>
      <c r="F179" s="70">
        <f>F177</f>
        <v>299900</v>
      </c>
      <c r="G179" s="70" t="str">
        <f>G177&amp;"     "</f>
        <v xml:space="preserve">$     </v>
      </c>
    </row>
    <row r="180" spans="1:9">
      <c r="A180" s="68" t="s">
        <v>14882</v>
      </c>
      <c r="B180" s="68" t="s">
        <v>14883</v>
      </c>
      <c r="C180" s="9" t="s">
        <v>7387</v>
      </c>
      <c r="D180" s="68" t="s">
        <v>14884</v>
      </c>
      <c r="E180" s="68" t="s">
        <v>48</v>
      </c>
      <c r="F180" s="6">
        <v>139900</v>
      </c>
      <c r="G180" s="6" t="s">
        <v>13</v>
      </c>
      <c r="H180">
        <v>189900</v>
      </c>
      <c r="I180" t="str">
        <f t="shared" ref="I180:I185" si="8">+IF(H180&lt;F180,"BLACK","SIN PROMO")</f>
        <v>SIN PROMO</v>
      </c>
    </row>
    <row r="181" spans="1:9">
      <c r="A181" s="68" t="s">
        <v>14885</v>
      </c>
      <c r="B181" s="68" t="s">
        <v>14886</v>
      </c>
      <c r="C181" s="9" t="s">
        <v>7530</v>
      </c>
      <c r="D181" s="68" t="s">
        <v>14887</v>
      </c>
      <c r="E181" s="68" t="s">
        <v>12</v>
      </c>
      <c r="F181" s="6">
        <v>359900</v>
      </c>
      <c r="G181" s="6" t="s">
        <v>13</v>
      </c>
      <c r="H181">
        <v>379900</v>
      </c>
      <c r="I181" t="str">
        <f t="shared" si="8"/>
        <v>SIN PROMO</v>
      </c>
    </row>
    <row r="182" spans="1:9">
      <c r="A182" s="68" t="s">
        <v>14888</v>
      </c>
      <c r="B182" s="68" t="s">
        <v>14889</v>
      </c>
      <c r="C182" s="9" t="s">
        <v>9556</v>
      </c>
      <c r="D182" s="68" t="s">
        <v>14890</v>
      </c>
      <c r="E182" s="68" t="s">
        <v>36</v>
      </c>
      <c r="F182" s="6">
        <v>899800</v>
      </c>
      <c r="G182" s="6" t="s">
        <v>13</v>
      </c>
      <c r="H182" s="6">
        <v>899800</v>
      </c>
      <c r="I182" t="str">
        <f t="shared" si="8"/>
        <v>SIN PROMO</v>
      </c>
    </row>
    <row r="183" spans="1:9">
      <c r="A183" s="68" t="s">
        <v>14891</v>
      </c>
      <c r="B183" s="68"/>
      <c r="C183" s="9" t="s">
        <v>1714</v>
      </c>
      <c r="D183" s="68" t="s">
        <v>14892</v>
      </c>
      <c r="E183" s="68" t="s">
        <v>16</v>
      </c>
      <c r="F183" s="6">
        <v>239900</v>
      </c>
      <c r="G183" s="6" t="s">
        <v>13</v>
      </c>
      <c r="H183">
        <v>219900</v>
      </c>
      <c r="I183" t="str">
        <f t="shared" si="8"/>
        <v>BLACK</v>
      </c>
    </row>
    <row r="184" spans="1:9">
      <c r="A184" s="68" t="s">
        <v>14893</v>
      </c>
      <c r="B184" s="68"/>
      <c r="C184" s="9" t="s">
        <v>1698</v>
      </c>
      <c r="D184" s="68" t="s">
        <v>14894</v>
      </c>
      <c r="E184" s="68" t="s">
        <v>16</v>
      </c>
      <c r="F184" s="6">
        <v>159900</v>
      </c>
      <c r="G184" s="6" t="s">
        <v>13</v>
      </c>
      <c r="H184">
        <v>139900</v>
      </c>
      <c r="I184" t="str">
        <f t="shared" si="8"/>
        <v>BLACK</v>
      </c>
    </row>
    <row r="185" spans="1:9">
      <c r="A185" s="68" t="s">
        <v>14895</v>
      </c>
      <c r="B185" s="68"/>
      <c r="C185" s="68" t="s">
        <v>6</v>
      </c>
      <c r="D185" s="68" t="s">
        <v>1301</v>
      </c>
      <c r="E185" s="68" t="s">
        <v>16</v>
      </c>
      <c r="F185" s="6">
        <v>299900</v>
      </c>
      <c r="G185" s="6" t="s">
        <v>13</v>
      </c>
      <c r="H185" s="6">
        <v>299900</v>
      </c>
      <c r="I185" t="str">
        <f t="shared" si="8"/>
        <v>SIN PROMO</v>
      </c>
    </row>
    <row r="186" spans="1:9" ht="66">
      <c r="A186" s="68" t="s">
        <v>14895</v>
      </c>
      <c r="B186" s="68" t="s">
        <v>14896</v>
      </c>
      <c r="C186" s="9" t="s">
        <v>7423</v>
      </c>
      <c r="D186" s="69" t="str">
        <f>"     "&amp;D185</f>
        <v xml:space="preserve">     Silla Auxiliar Para Sala O Comedor Turca</v>
      </c>
      <c r="E186" s="68" t="s">
        <v>36</v>
      </c>
      <c r="F186" s="70">
        <f>F185</f>
        <v>299900</v>
      </c>
      <c r="G186" s="70" t="str">
        <f>G185&amp;"     "</f>
        <v xml:space="preserve">$     </v>
      </c>
    </row>
    <row r="187" spans="1:9" ht="66">
      <c r="A187" s="68" t="s">
        <v>14895</v>
      </c>
      <c r="B187" s="68" t="s">
        <v>14897</v>
      </c>
      <c r="C187" s="9" t="s">
        <v>2231</v>
      </c>
      <c r="D187" s="69" t="str">
        <f>"     "&amp;D185</f>
        <v xml:space="preserve">     Silla Auxiliar Para Sala O Comedor Turca</v>
      </c>
      <c r="E187" s="68" t="s">
        <v>38</v>
      </c>
      <c r="F187" s="70">
        <f>F185</f>
        <v>299900</v>
      </c>
      <c r="G187" s="70" t="str">
        <f>G185&amp;"     "</f>
        <v xml:space="preserve">$     </v>
      </c>
    </row>
    <row r="188" spans="1:9" ht="66">
      <c r="A188" s="68" t="s">
        <v>14895</v>
      </c>
      <c r="B188" s="68" t="s">
        <v>14898</v>
      </c>
      <c r="C188" s="9" t="s">
        <v>7448</v>
      </c>
      <c r="D188" s="69" t="str">
        <f>"     "&amp;D185</f>
        <v xml:space="preserve">     Silla Auxiliar Para Sala O Comedor Turca</v>
      </c>
      <c r="E188" s="68" t="s">
        <v>54</v>
      </c>
      <c r="F188" s="70">
        <f>F185</f>
        <v>299900</v>
      </c>
      <c r="G188" s="70" t="str">
        <f>G185&amp;"     "</f>
        <v xml:space="preserve">$     </v>
      </c>
    </row>
    <row r="189" spans="1:9" ht="66">
      <c r="A189" s="68" t="s">
        <v>14895</v>
      </c>
      <c r="B189" s="68" t="s">
        <v>14899</v>
      </c>
      <c r="C189" s="9" t="s">
        <v>2227</v>
      </c>
      <c r="D189" s="69" t="str">
        <f>"     "&amp;D185</f>
        <v xml:space="preserve">     Silla Auxiliar Para Sala O Comedor Turca</v>
      </c>
      <c r="E189" s="68" t="s">
        <v>12</v>
      </c>
      <c r="F189" s="70">
        <f>F185</f>
        <v>299900</v>
      </c>
      <c r="G189" s="70" t="str">
        <f>G185&amp;"     "</f>
        <v xml:space="preserve">$     </v>
      </c>
    </row>
    <row r="190" spans="1:9" ht="66">
      <c r="A190" s="68" t="s">
        <v>14895</v>
      </c>
      <c r="B190" s="68" t="s">
        <v>14900</v>
      </c>
      <c r="C190" s="9" t="s">
        <v>2230</v>
      </c>
      <c r="D190" s="69" t="str">
        <f>"     "&amp;D185</f>
        <v xml:space="preserve">     Silla Auxiliar Para Sala O Comedor Turca</v>
      </c>
      <c r="E190" s="68" t="s">
        <v>48</v>
      </c>
      <c r="F190" s="70">
        <f>F185</f>
        <v>299900</v>
      </c>
      <c r="G190" s="70" t="str">
        <f>G185&amp;"     "</f>
        <v xml:space="preserve">$     </v>
      </c>
    </row>
    <row r="191" spans="1:9">
      <c r="A191" s="68" t="s">
        <v>14901</v>
      </c>
      <c r="B191" s="68"/>
      <c r="C191" s="68" t="s">
        <v>6</v>
      </c>
      <c r="D191" s="68" t="s">
        <v>14902</v>
      </c>
      <c r="E191" s="68" t="s">
        <v>16</v>
      </c>
      <c r="G191" s="6" t="s">
        <v>13</v>
      </c>
      <c r="H191" s="6">
        <v>1379400</v>
      </c>
      <c r="I191" t="str">
        <f>+IF(H191&lt;F191,"BLACK","SIN PROMO")</f>
        <v>SIN PROMO</v>
      </c>
    </row>
    <row r="192" spans="1:9" ht="66">
      <c r="A192" s="68" t="s">
        <v>14901</v>
      </c>
      <c r="B192" s="68" t="s">
        <v>14903</v>
      </c>
      <c r="C192" s="9" t="s">
        <v>1789</v>
      </c>
      <c r="D192" s="69" t="str">
        <f>"     "&amp;D191</f>
        <v xml:space="preserve">     Silla Auxiliar Tapizada Milano Set X6</v>
      </c>
      <c r="E192" s="68" t="s">
        <v>36</v>
      </c>
      <c r="F192" s="70">
        <f>H191</f>
        <v>1379400</v>
      </c>
      <c r="G192" s="70" t="str">
        <f>G191&amp;"     "</f>
        <v xml:space="preserve">$     </v>
      </c>
    </row>
    <row r="193" spans="1:9" ht="66">
      <c r="A193" s="68" t="s">
        <v>14901</v>
      </c>
      <c r="B193" s="68" t="s">
        <v>14904</v>
      </c>
      <c r="C193" s="9" t="s">
        <v>1787</v>
      </c>
      <c r="D193" s="69" t="str">
        <f>"     "&amp;D191</f>
        <v xml:space="preserve">     Silla Auxiliar Tapizada Milano Set X6</v>
      </c>
      <c r="E193" s="68" t="s">
        <v>12</v>
      </c>
      <c r="F193" s="70">
        <f>H191</f>
        <v>1379400</v>
      </c>
      <c r="G193" s="70" t="str">
        <f>G191&amp;"     "</f>
        <v xml:space="preserve">$     </v>
      </c>
    </row>
    <row r="194" spans="1:9" ht="66">
      <c r="A194" s="68" t="s">
        <v>14901</v>
      </c>
      <c r="B194" s="68" t="s">
        <v>14905</v>
      </c>
      <c r="C194" s="9" t="s">
        <v>1788</v>
      </c>
      <c r="D194" s="69" t="str">
        <f>"     "&amp;D191</f>
        <v xml:space="preserve">     Silla Auxiliar Tapizada Milano Set X6</v>
      </c>
      <c r="E194" s="68" t="s">
        <v>48</v>
      </c>
      <c r="F194" s="70">
        <f>H191</f>
        <v>1379400</v>
      </c>
      <c r="G194" s="70" t="str">
        <f>G191&amp;"     "</f>
        <v xml:space="preserve">$     </v>
      </c>
    </row>
    <row r="195" spans="1:9" ht="66">
      <c r="A195" s="68" t="s">
        <v>14901</v>
      </c>
      <c r="B195" s="68" t="s">
        <v>14906</v>
      </c>
      <c r="C195" s="9" t="s">
        <v>8207</v>
      </c>
      <c r="D195" s="69" t="str">
        <f>"     "&amp;D191</f>
        <v xml:space="preserve">     Silla Auxiliar Tapizada Milano Set X6</v>
      </c>
      <c r="E195" s="68" t="s">
        <v>350</v>
      </c>
      <c r="F195" s="70">
        <f>H191</f>
        <v>1379400</v>
      </c>
      <c r="G195" s="70" t="str">
        <f>G191&amp;"     "</f>
        <v xml:space="preserve">$     </v>
      </c>
    </row>
    <row r="196" spans="1:9" ht="66">
      <c r="A196" s="68" t="s">
        <v>14901</v>
      </c>
      <c r="B196" s="68" t="s">
        <v>14907</v>
      </c>
      <c r="C196" s="9" t="s">
        <v>14908</v>
      </c>
      <c r="D196" s="69" t="str">
        <f>"     "&amp;D191</f>
        <v xml:space="preserve">     Silla Auxiliar Tapizada Milano Set X6</v>
      </c>
      <c r="E196" s="68" t="s">
        <v>54</v>
      </c>
      <c r="F196" s="70">
        <f>H191</f>
        <v>1379400</v>
      </c>
      <c r="G196" s="70" t="str">
        <f>G191&amp;"     "</f>
        <v xml:space="preserve">$     </v>
      </c>
    </row>
    <row r="197" spans="1:9" ht="66">
      <c r="A197" s="68" t="s">
        <v>14901</v>
      </c>
      <c r="B197" s="68" t="s">
        <v>14909</v>
      </c>
      <c r="C197" s="9" t="s">
        <v>1791</v>
      </c>
      <c r="D197" s="69" t="str">
        <f>"     "&amp;D191</f>
        <v xml:space="preserve">     Silla Auxiliar Tapizada Milano Set X6</v>
      </c>
      <c r="E197" s="68" t="s">
        <v>153</v>
      </c>
      <c r="F197" s="70">
        <f>H191</f>
        <v>1379400</v>
      </c>
      <c r="G197" s="70" t="str">
        <f>G191&amp;"     "</f>
        <v xml:space="preserve">$     </v>
      </c>
    </row>
    <row r="198" spans="1:9">
      <c r="A198" s="68" t="s">
        <v>14910</v>
      </c>
      <c r="B198" s="68" t="s">
        <v>14911</v>
      </c>
      <c r="C198" s="9" t="s">
        <v>7551</v>
      </c>
      <c r="D198" s="68" t="s">
        <v>14912</v>
      </c>
      <c r="E198" s="68" t="s">
        <v>34</v>
      </c>
      <c r="F198" s="6">
        <v>179900</v>
      </c>
      <c r="G198" s="6" t="s">
        <v>13</v>
      </c>
      <c r="H198" s="6">
        <v>179900</v>
      </c>
      <c r="I198" t="str">
        <f t="shared" ref="I198:I207" si="9">+IF(H198&lt;F198,"BLACK","SIN PROMO")</f>
        <v>SIN PROMO</v>
      </c>
    </row>
    <row r="199" spans="1:9">
      <c r="A199" s="68" t="s">
        <v>14913</v>
      </c>
      <c r="B199" s="68" t="s">
        <v>14914</v>
      </c>
      <c r="C199" s="9" t="s">
        <v>7444</v>
      </c>
      <c r="D199" s="68" t="s">
        <v>14915</v>
      </c>
      <c r="E199" s="68" t="s">
        <v>48</v>
      </c>
      <c r="F199" s="6">
        <v>1099900</v>
      </c>
      <c r="G199" s="6" t="s">
        <v>13</v>
      </c>
      <c r="H199">
        <v>1009900</v>
      </c>
      <c r="I199" t="str">
        <f t="shared" si="9"/>
        <v>BLACK</v>
      </c>
    </row>
    <row r="200" spans="1:9">
      <c r="A200" s="68" t="s">
        <v>14916</v>
      </c>
      <c r="B200" s="68" t="s">
        <v>14917</v>
      </c>
      <c r="C200" s="9" t="s">
        <v>11606</v>
      </c>
      <c r="D200" s="68" t="s">
        <v>14918</v>
      </c>
      <c r="E200" s="68" t="s">
        <v>292</v>
      </c>
      <c r="F200" s="6">
        <v>1499900</v>
      </c>
      <c r="G200" s="6" t="s">
        <v>13</v>
      </c>
      <c r="H200" s="6">
        <v>1499900</v>
      </c>
      <c r="I200" t="str">
        <f t="shared" si="9"/>
        <v>SIN PROMO</v>
      </c>
    </row>
    <row r="201" spans="1:9">
      <c r="A201" s="68" t="s">
        <v>14919</v>
      </c>
      <c r="B201" s="68" t="s">
        <v>14920</v>
      </c>
      <c r="C201" s="9" t="s">
        <v>10298</v>
      </c>
      <c r="D201" s="68" t="s">
        <v>14921</v>
      </c>
      <c r="E201" s="68" t="s">
        <v>292</v>
      </c>
      <c r="F201" s="6">
        <v>739900</v>
      </c>
      <c r="G201" s="6" t="s">
        <v>13</v>
      </c>
      <c r="H201" s="6">
        <v>739900</v>
      </c>
      <c r="I201" t="str">
        <f t="shared" si="9"/>
        <v>SIN PROMO</v>
      </c>
    </row>
    <row r="202" spans="1:9">
      <c r="A202" s="68" t="s">
        <v>14922</v>
      </c>
      <c r="B202" s="68"/>
      <c r="C202" s="9" t="s">
        <v>9118</v>
      </c>
      <c r="D202" s="68" t="s">
        <v>14923</v>
      </c>
      <c r="E202" s="68" t="s">
        <v>16</v>
      </c>
      <c r="F202" s="6">
        <v>299900</v>
      </c>
      <c r="G202" s="6" t="s">
        <v>13</v>
      </c>
      <c r="H202" s="6">
        <v>299900</v>
      </c>
      <c r="I202" t="str">
        <f t="shared" si="9"/>
        <v>SIN PROMO</v>
      </c>
    </row>
    <row r="203" spans="1:9">
      <c r="A203" s="68" t="s">
        <v>14924</v>
      </c>
      <c r="B203" s="68" t="s">
        <v>14925</v>
      </c>
      <c r="C203" s="9" t="s">
        <v>8280</v>
      </c>
      <c r="D203" s="68" t="s">
        <v>14926</v>
      </c>
      <c r="E203" s="68" t="s">
        <v>14927</v>
      </c>
      <c r="F203" s="6">
        <v>679900</v>
      </c>
      <c r="G203" s="6" t="s">
        <v>13</v>
      </c>
      <c r="H203">
        <v>619900</v>
      </c>
      <c r="I203" t="str">
        <f t="shared" si="9"/>
        <v>BLACK</v>
      </c>
    </row>
    <row r="204" spans="1:9">
      <c r="A204" s="68" t="s">
        <v>14928</v>
      </c>
      <c r="B204" s="68" t="s">
        <v>14929</v>
      </c>
      <c r="C204" s="9" t="s">
        <v>6809</v>
      </c>
      <c r="D204" s="68" t="s">
        <v>14930</v>
      </c>
      <c r="E204" s="68" t="s">
        <v>14931</v>
      </c>
      <c r="F204" s="6">
        <v>1299900</v>
      </c>
      <c r="G204" s="6" t="s">
        <v>13</v>
      </c>
      <c r="H204">
        <v>1349900</v>
      </c>
      <c r="I204" t="str">
        <f t="shared" si="9"/>
        <v>SIN PROMO</v>
      </c>
    </row>
    <row r="205" spans="1:9">
      <c r="A205" s="68" t="s">
        <v>14932</v>
      </c>
      <c r="B205" s="68"/>
      <c r="C205" s="9" t="s">
        <v>1700</v>
      </c>
      <c r="D205" s="68" t="s">
        <v>14933</v>
      </c>
      <c r="E205" s="68" t="s">
        <v>16</v>
      </c>
      <c r="F205" s="6">
        <v>279799</v>
      </c>
      <c r="G205" s="6" t="s">
        <v>13</v>
      </c>
      <c r="H205">
        <v>129900</v>
      </c>
      <c r="I205" t="str">
        <f t="shared" si="9"/>
        <v>BLACK</v>
      </c>
    </row>
    <row r="206" spans="1:9">
      <c r="A206" s="68" t="s">
        <v>14934</v>
      </c>
      <c r="B206" s="68"/>
      <c r="C206" s="9" t="s">
        <v>1719</v>
      </c>
      <c r="D206" s="68" t="s">
        <v>14935</v>
      </c>
      <c r="E206" s="68" t="s">
        <v>16</v>
      </c>
      <c r="F206" s="6">
        <v>239900</v>
      </c>
      <c r="G206" s="6" t="s">
        <v>13</v>
      </c>
      <c r="H206">
        <v>249900</v>
      </c>
      <c r="I206" t="str">
        <f t="shared" si="9"/>
        <v>SIN PROMO</v>
      </c>
    </row>
    <row r="207" spans="1:9">
      <c r="A207" s="68" t="s">
        <v>14936</v>
      </c>
      <c r="B207" s="68"/>
      <c r="C207" s="68" t="s">
        <v>6</v>
      </c>
      <c r="D207" s="68" t="s">
        <v>14937</v>
      </c>
      <c r="E207" s="68" t="s">
        <v>16</v>
      </c>
      <c r="F207" s="6">
        <v>3299900</v>
      </c>
      <c r="G207" s="6" t="s">
        <v>13</v>
      </c>
      <c r="H207" s="6">
        <v>3299900</v>
      </c>
      <c r="I207" t="str">
        <f t="shared" si="9"/>
        <v>SIN PROMO</v>
      </c>
    </row>
    <row r="208" spans="1:9" ht="105.6">
      <c r="A208" s="68" t="s">
        <v>14936</v>
      </c>
      <c r="B208" s="68" t="s">
        <v>14938</v>
      </c>
      <c r="C208" s="9" t="s">
        <v>1921</v>
      </c>
      <c r="D208" s="69" t="str">
        <f>"     "&amp;D207</f>
        <v xml:space="preserve">     Combo Cama Gabor Queen + Colchón 1 Pillow 28 Cm + Sabanas</v>
      </c>
      <c r="E208" s="68" t="s">
        <v>48</v>
      </c>
      <c r="F208" s="70">
        <f>F207</f>
        <v>3299900</v>
      </c>
      <c r="G208" s="70" t="str">
        <f>G207&amp;"     "</f>
        <v xml:space="preserve">$     </v>
      </c>
    </row>
    <row r="209" spans="1:9" ht="105.6">
      <c r="A209" s="68" t="s">
        <v>14936</v>
      </c>
      <c r="B209" s="68" t="s">
        <v>14939</v>
      </c>
      <c r="C209" s="9" t="s">
        <v>1914</v>
      </c>
      <c r="D209" s="69" t="str">
        <f>"     "&amp;D207</f>
        <v xml:space="preserve">     Combo Cama Gabor Queen + Colchón 1 Pillow 28 Cm + Sabanas</v>
      </c>
      <c r="E209" s="68" t="s">
        <v>12</v>
      </c>
      <c r="F209" s="70">
        <f>F207</f>
        <v>3299900</v>
      </c>
      <c r="G209" s="70" t="str">
        <f>G207&amp;"     "</f>
        <v xml:space="preserve">$     </v>
      </c>
    </row>
    <row r="210" spans="1:9" ht="105.6">
      <c r="A210" s="68" t="s">
        <v>14936</v>
      </c>
      <c r="B210" s="68" t="s">
        <v>14940</v>
      </c>
      <c r="C210" s="9" t="s">
        <v>1915</v>
      </c>
      <c r="D210" s="69" t="str">
        <f>"     "&amp;D207</f>
        <v xml:space="preserve">     Combo Cama Gabor Queen + Colchón 1 Pillow 28 Cm + Sabanas</v>
      </c>
      <c r="E210" s="68" t="s">
        <v>34</v>
      </c>
      <c r="F210" s="70">
        <f>F207</f>
        <v>3299900</v>
      </c>
      <c r="G210" s="70" t="str">
        <f>G207&amp;"     "</f>
        <v xml:space="preserve">$     </v>
      </c>
    </row>
    <row r="211" spans="1:9" ht="105.6">
      <c r="A211" s="68" t="s">
        <v>14936</v>
      </c>
      <c r="B211" s="68" t="s">
        <v>14941</v>
      </c>
      <c r="C211" s="9" t="s">
        <v>1916</v>
      </c>
      <c r="D211" s="69" t="str">
        <f>"     "&amp;D207</f>
        <v xml:space="preserve">     Combo Cama Gabor Queen + Colchón 1 Pillow 28 Cm + Sabanas</v>
      </c>
      <c r="E211" s="68" t="s">
        <v>300</v>
      </c>
      <c r="F211" s="70">
        <f>F207</f>
        <v>3299900</v>
      </c>
      <c r="G211" s="70" t="str">
        <f>G207&amp;"     "</f>
        <v xml:space="preserve">$     </v>
      </c>
    </row>
    <row r="212" spans="1:9" ht="105.6">
      <c r="A212" s="68" t="s">
        <v>14936</v>
      </c>
      <c r="B212" s="68" t="s">
        <v>14942</v>
      </c>
      <c r="C212" s="9" t="s">
        <v>1917</v>
      </c>
      <c r="D212" s="69" t="str">
        <f>"     "&amp;D207</f>
        <v xml:space="preserve">     Combo Cama Gabor Queen + Colchón 1 Pillow 28 Cm + Sabanas</v>
      </c>
      <c r="E212" s="68" t="s">
        <v>302</v>
      </c>
      <c r="F212" s="70">
        <f>F207</f>
        <v>3299900</v>
      </c>
      <c r="G212" s="70" t="str">
        <f>G207&amp;"     "</f>
        <v xml:space="preserve">$     </v>
      </c>
    </row>
    <row r="213" spans="1:9" ht="105.6">
      <c r="A213" s="68" t="s">
        <v>14936</v>
      </c>
      <c r="B213" s="68" t="s">
        <v>14943</v>
      </c>
      <c r="C213" s="9" t="s">
        <v>1918</v>
      </c>
      <c r="D213" s="69" t="str">
        <f>"     "&amp;D207</f>
        <v xml:space="preserve">     Combo Cama Gabor Queen + Colchón 1 Pillow 28 Cm + Sabanas</v>
      </c>
      <c r="E213" s="68" t="s">
        <v>14944</v>
      </c>
      <c r="F213" s="70">
        <f>F207</f>
        <v>3299900</v>
      </c>
      <c r="G213" s="70" t="str">
        <f>G207&amp;"     "</f>
        <v xml:space="preserve">$     </v>
      </c>
    </row>
    <row r="214" spans="1:9" ht="105.6">
      <c r="A214" s="68" t="s">
        <v>14936</v>
      </c>
      <c r="B214" s="68" t="s">
        <v>14945</v>
      </c>
      <c r="C214" s="9" t="s">
        <v>1919</v>
      </c>
      <c r="D214" s="69" t="str">
        <f>"     "&amp;D207</f>
        <v xml:space="preserve">     Combo Cama Gabor Queen + Colchón 1 Pillow 28 Cm + Sabanas</v>
      </c>
      <c r="E214" s="68" t="s">
        <v>297</v>
      </c>
      <c r="F214" s="70">
        <f>F207</f>
        <v>3299900</v>
      </c>
      <c r="G214" s="70" t="str">
        <f>G207&amp;"     "</f>
        <v xml:space="preserve">$     </v>
      </c>
    </row>
    <row r="215" spans="1:9" ht="105.6">
      <c r="A215" s="68" t="s">
        <v>14936</v>
      </c>
      <c r="B215" s="68" t="s">
        <v>14946</v>
      </c>
      <c r="C215" s="9" t="s">
        <v>1920</v>
      </c>
      <c r="D215" s="69" t="str">
        <f>"     "&amp;D207</f>
        <v xml:space="preserve">     Combo Cama Gabor Queen + Colchón 1 Pillow 28 Cm + Sabanas</v>
      </c>
      <c r="E215" s="68" t="s">
        <v>306</v>
      </c>
      <c r="F215" s="70">
        <f>F207</f>
        <v>3299900</v>
      </c>
      <c r="G215" s="70" t="str">
        <f>G207&amp;"     "</f>
        <v xml:space="preserve">$     </v>
      </c>
    </row>
    <row r="216" spans="1:9" ht="105.6">
      <c r="A216" s="68" t="s">
        <v>14936</v>
      </c>
      <c r="B216" s="68" t="s">
        <v>14947</v>
      </c>
      <c r="C216" s="9" t="s">
        <v>1922</v>
      </c>
      <c r="D216" s="69" t="str">
        <f>"     "&amp;D207</f>
        <v xml:space="preserve">     Combo Cama Gabor Queen + Colchón 1 Pillow 28 Cm + Sabanas</v>
      </c>
      <c r="E216" s="68" t="s">
        <v>36</v>
      </c>
      <c r="F216" s="70">
        <f>F207</f>
        <v>3299900</v>
      </c>
      <c r="G216" s="70" t="str">
        <f>G207&amp;"     "</f>
        <v xml:space="preserve">$     </v>
      </c>
    </row>
    <row r="217" spans="1:9">
      <c r="A217" s="68" t="s">
        <v>14948</v>
      </c>
      <c r="B217" s="68"/>
      <c r="C217" s="68" t="s">
        <v>6</v>
      </c>
      <c r="D217" s="68" t="s">
        <v>1000</v>
      </c>
      <c r="E217" s="68" t="s">
        <v>16</v>
      </c>
      <c r="F217" s="6">
        <v>3299900</v>
      </c>
      <c r="G217" s="6" t="s">
        <v>13</v>
      </c>
      <c r="H217" s="6">
        <v>3299900</v>
      </c>
      <c r="I217" t="str">
        <f>+IF(H217&lt;F217,"BLACK","SIN PROMO")</f>
        <v>SIN PROMO</v>
      </c>
    </row>
    <row r="218" spans="1:9" ht="92.4">
      <c r="A218" s="68" t="s">
        <v>14948</v>
      </c>
      <c r="B218" s="68" t="s">
        <v>14949</v>
      </c>
      <c r="C218" s="9" t="s">
        <v>14950</v>
      </c>
      <c r="D218" s="69" t="str">
        <f>"     "&amp;D217</f>
        <v xml:space="preserve">     Combo Cama Doble + Cabecero Astoria Gratis Sabanas 300 Hilos</v>
      </c>
      <c r="E218" s="68" t="s">
        <v>12</v>
      </c>
      <c r="F218" s="70">
        <f>F217</f>
        <v>3299900</v>
      </c>
      <c r="G218" s="70" t="str">
        <f>G217&amp;"     "</f>
        <v xml:space="preserve">$     </v>
      </c>
    </row>
    <row r="219" spans="1:9" ht="92.4">
      <c r="A219" s="68" t="s">
        <v>14948</v>
      </c>
      <c r="B219" s="68" t="s">
        <v>14951</v>
      </c>
      <c r="C219" s="9" t="s">
        <v>2158</v>
      </c>
      <c r="D219" s="69" t="str">
        <f>"     "&amp;D217</f>
        <v xml:space="preserve">     Combo Cama Doble + Cabecero Astoria Gratis Sabanas 300 Hilos</v>
      </c>
      <c r="E219" s="68" t="s">
        <v>34</v>
      </c>
      <c r="F219" s="70">
        <f>F217</f>
        <v>3299900</v>
      </c>
      <c r="G219" s="70" t="str">
        <f>G217&amp;"     "</f>
        <v xml:space="preserve">$     </v>
      </c>
    </row>
    <row r="220" spans="1:9" ht="92.4">
      <c r="A220" s="68" t="s">
        <v>14948</v>
      </c>
      <c r="B220" s="68" t="s">
        <v>14952</v>
      </c>
      <c r="C220" s="9" t="s">
        <v>2159</v>
      </c>
      <c r="D220" s="69" t="str">
        <f>"     "&amp;D217</f>
        <v xml:space="preserve">     Combo Cama Doble + Cabecero Astoria Gratis Sabanas 300 Hilos</v>
      </c>
      <c r="E220" s="68" t="s">
        <v>300</v>
      </c>
      <c r="F220" s="70">
        <f>F217</f>
        <v>3299900</v>
      </c>
      <c r="G220" s="70" t="str">
        <f>G217&amp;"     "</f>
        <v xml:space="preserve">$     </v>
      </c>
    </row>
    <row r="221" spans="1:9" ht="92.4">
      <c r="A221" s="68" t="s">
        <v>14948</v>
      </c>
      <c r="B221" s="68" t="s">
        <v>14953</v>
      </c>
      <c r="C221" s="9" t="s">
        <v>2160</v>
      </c>
      <c r="D221" s="69" t="str">
        <f>"     "&amp;D217</f>
        <v xml:space="preserve">     Combo Cama Doble + Cabecero Astoria Gratis Sabanas 300 Hilos</v>
      </c>
      <c r="E221" s="68" t="s">
        <v>302</v>
      </c>
      <c r="F221" s="70">
        <f>F217</f>
        <v>3299900</v>
      </c>
      <c r="G221" s="70" t="str">
        <f>G217&amp;"     "</f>
        <v xml:space="preserve">$     </v>
      </c>
    </row>
    <row r="222" spans="1:9" ht="92.4">
      <c r="A222" s="68" t="s">
        <v>14948</v>
      </c>
      <c r="B222" s="68" t="s">
        <v>14954</v>
      </c>
      <c r="C222" s="9" t="s">
        <v>2161</v>
      </c>
      <c r="D222" s="69" t="str">
        <f>"     "&amp;D217</f>
        <v xml:space="preserve">     Combo Cama Doble + Cabecero Astoria Gratis Sabanas 300 Hilos</v>
      </c>
      <c r="E222" s="68" t="s">
        <v>14944</v>
      </c>
      <c r="F222" s="70">
        <f>F217</f>
        <v>3299900</v>
      </c>
      <c r="G222" s="70" t="str">
        <f>G217&amp;"     "</f>
        <v xml:space="preserve">$     </v>
      </c>
    </row>
    <row r="223" spans="1:9" ht="92.4">
      <c r="A223" s="68" t="s">
        <v>14948</v>
      </c>
      <c r="B223" s="68" t="s">
        <v>14955</v>
      </c>
      <c r="C223" s="9" t="s">
        <v>2162</v>
      </c>
      <c r="D223" s="69" t="str">
        <f>"     "&amp;D217</f>
        <v xml:space="preserve">     Combo Cama Doble + Cabecero Astoria Gratis Sabanas 300 Hilos</v>
      </c>
      <c r="E223" s="68" t="s">
        <v>297</v>
      </c>
      <c r="F223" s="70">
        <f>F217</f>
        <v>3299900</v>
      </c>
      <c r="G223" s="70" t="str">
        <f>G217&amp;"     "</f>
        <v xml:space="preserve">$     </v>
      </c>
    </row>
    <row r="224" spans="1:9" ht="92.4">
      <c r="A224" s="68" t="s">
        <v>14948</v>
      </c>
      <c r="B224" s="68" t="s">
        <v>14956</v>
      </c>
      <c r="C224" s="9" t="s">
        <v>2163</v>
      </c>
      <c r="D224" s="69" t="str">
        <f>"     "&amp;D217</f>
        <v xml:space="preserve">     Combo Cama Doble + Cabecero Astoria Gratis Sabanas 300 Hilos</v>
      </c>
      <c r="E224" s="68" t="s">
        <v>306</v>
      </c>
      <c r="F224" s="70">
        <f>F217</f>
        <v>3299900</v>
      </c>
      <c r="G224" s="70" t="str">
        <f>G217&amp;"     "</f>
        <v xml:space="preserve">$     </v>
      </c>
    </row>
    <row r="225" spans="1:9" ht="92.4">
      <c r="A225" s="68" t="s">
        <v>14948</v>
      </c>
      <c r="B225" s="68" t="s">
        <v>14957</v>
      </c>
      <c r="C225" s="9" t="s">
        <v>2164</v>
      </c>
      <c r="D225" s="69" t="str">
        <f>"     "&amp;D217</f>
        <v xml:space="preserve">     Combo Cama Doble + Cabecero Astoria Gratis Sabanas 300 Hilos</v>
      </c>
      <c r="E225" s="68" t="s">
        <v>48</v>
      </c>
      <c r="F225" s="70">
        <f>F217</f>
        <v>3299900</v>
      </c>
      <c r="G225" s="70" t="str">
        <f>G217&amp;"     "</f>
        <v xml:space="preserve">$     </v>
      </c>
    </row>
    <row r="226" spans="1:9" ht="92.4">
      <c r="A226" s="68" t="s">
        <v>14948</v>
      </c>
      <c r="B226" s="68" t="s">
        <v>14958</v>
      </c>
      <c r="C226" s="9" t="s">
        <v>2165</v>
      </c>
      <c r="D226" s="69" t="str">
        <f>"     "&amp;D217</f>
        <v xml:space="preserve">     Combo Cama Doble + Cabecero Astoria Gratis Sabanas 300 Hilos</v>
      </c>
      <c r="E226" s="68" t="s">
        <v>36</v>
      </c>
      <c r="F226" s="70">
        <f>F217</f>
        <v>3299900</v>
      </c>
      <c r="G226" s="70" t="str">
        <f>G217&amp;"     "</f>
        <v xml:space="preserve">$     </v>
      </c>
    </row>
    <row r="227" spans="1:9">
      <c r="A227" s="68" t="s">
        <v>14959</v>
      </c>
      <c r="B227" s="68" t="s">
        <v>14960</v>
      </c>
      <c r="C227" s="9" t="s">
        <v>6430</v>
      </c>
      <c r="D227" s="68" t="s">
        <v>14961</v>
      </c>
      <c r="E227" s="68" t="s">
        <v>14962</v>
      </c>
      <c r="F227" s="6">
        <v>899900</v>
      </c>
      <c r="G227" s="6" t="s">
        <v>13</v>
      </c>
      <c r="H227">
        <v>1029900</v>
      </c>
      <c r="I227" t="str">
        <f t="shared" ref="I227:I235" si="10">+IF(H227&lt;F227,"BLACK","SIN PROMO")</f>
        <v>SIN PROMO</v>
      </c>
    </row>
    <row r="228" spans="1:9">
      <c r="A228" s="68" t="s">
        <v>14963</v>
      </c>
      <c r="B228" s="68" t="s">
        <v>14964</v>
      </c>
      <c r="C228" s="9" t="s">
        <v>2404</v>
      </c>
      <c r="D228" s="68" t="s">
        <v>14965</v>
      </c>
      <c r="E228" s="68" t="s">
        <v>12</v>
      </c>
      <c r="F228" s="6">
        <v>699900</v>
      </c>
      <c r="G228" s="6" t="s">
        <v>13</v>
      </c>
      <c r="H228">
        <v>549900</v>
      </c>
      <c r="I228" t="str">
        <f t="shared" si="10"/>
        <v>BLACK</v>
      </c>
    </row>
    <row r="229" spans="1:9">
      <c r="A229" s="68" t="s">
        <v>14966</v>
      </c>
      <c r="B229" s="68" t="s">
        <v>14967</v>
      </c>
      <c r="C229" s="9" t="s">
        <v>2598</v>
      </c>
      <c r="D229" s="68" t="s">
        <v>14968</v>
      </c>
      <c r="E229" s="68" t="s">
        <v>12</v>
      </c>
      <c r="F229" s="6">
        <v>399900</v>
      </c>
      <c r="G229" s="6" t="s">
        <v>13</v>
      </c>
      <c r="H229">
        <v>609900</v>
      </c>
      <c r="I229" t="str">
        <f t="shared" si="10"/>
        <v>SIN PROMO</v>
      </c>
    </row>
    <row r="230" spans="1:9">
      <c r="A230" s="68" t="s">
        <v>14969</v>
      </c>
      <c r="B230" s="68" t="s">
        <v>14970</v>
      </c>
      <c r="C230" s="9" t="s">
        <v>2266</v>
      </c>
      <c r="D230" s="68" t="s">
        <v>1447</v>
      </c>
      <c r="E230" s="68" t="s">
        <v>292</v>
      </c>
      <c r="F230" s="6">
        <v>689900</v>
      </c>
      <c r="G230" s="6" t="s">
        <v>13</v>
      </c>
      <c r="H230">
        <v>599900</v>
      </c>
      <c r="I230" t="str">
        <f t="shared" si="10"/>
        <v>BLACK</v>
      </c>
    </row>
    <row r="231" spans="1:9">
      <c r="A231" s="68" t="s">
        <v>14971</v>
      </c>
      <c r="B231" s="68" t="s">
        <v>14972</v>
      </c>
      <c r="C231" s="9" t="s">
        <v>2278</v>
      </c>
      <c r="D231" s="68" t="s">
        <v>14973</v>
      </c>
      <c r="E231" s="68" t="s">
        <v>12</v>
      </c>
      <c r="F231" s="6">
        <v>629900</v>
      </c>
      <c r="G231" s="6" t="s">
        <v>13</v>
      </c>
      <c r="H231" s="6">
        <v>629900</v>
      </c>
      <c r="I231" t="str">
        <f t="shared" si="10"/>
        <v>SIN PROMO</v>
      </c>
    </row>
    <row r="232" spans="1:9">
      <c r="A232" s="68" t="s">
        <v>14974</v>
      </c>
      <c r="B232" s="68" t="s">
        <v>14975</v>
      </c>
      <c r="C232" s="9" t="s">
        <v>8141</v>
      </c>
      <c r="D232" s="68" t="s">
        <v>14976</v>
      </c>
      <c r="E232" s="68" t="s">
        <v>36</v>
      </c>
      <c r="F232" s="6">
        <v>459900</v>
      </c>
      <c r="G232" s="6" t="s">
        <v>13</v>
      </c>
      <c r="H232">
        <v>449900</v>
      </c>
      <c r="I232" t="str">
        <f t="shared" si="10"/>
        <v>BLACK</v>
      </c>
    </row>
    <row r="233" spans="1:9">
      <c r="A233" s="68" t="s">
        <v>14977</v>
      </c>
      <c r="B233" s="68" t="s">
        <v>14978</v>
      </c>
      <c r="C233" s="9" t="s">
        <v>14979</v>
      </c>
      <c r="D233" s="68" t="s">
        <v>14980</v>
      </c>
      <c r="E233" s="68" t="s">
        <v>292</v>
      </c>
      <c r="F233" s="6">
        <v>849900</v>
      </c>
      <c r="G233" s="6" t="s">
        <v>13</v>
      </c>
      <c r="H233" s="6">
        <v>849900</v>
      </c>
      <c r="I233" t="str">
        <f t="shared" si="10"/>
        <v>SIN PROMO</v>
      </c>
    </row>
    <row r="234" spans="1:9">
      <c r="A234" s="68" t="s">
        <v>14981</v>
      </c>
      <c r="B234" s="68" t="s">
        <v>14982</v>
      </c>
      <c r="C234" s="9" t="s">
        <v>2261</v>
      </c>
      <c r="D234" s="68" t="s">
        <v>14983</v>
      </c>
      <c r="E234" s="68" t="s">
        <v>456</v>
      </c>
      <c r="F234" s="6">
        <v>499900</v>
      </c>
      <c r="G234" s="6" t="s">
        <v>13</v>
      </c>
      <c r="H234" s="6">
        <v>499900</v>
      </c>
      <c r="I234" t="str">
        <f t="shared" si="10"/>
        <v>SIN PROMO</v>
      </c>
    </row>
    <row r="235" spans="1:9">
      <c r="A235" s="68" t="s">
        <v>14984</v>
      </c>
      <c r="B235" s="68"/>
      <c r="C235" s="68" t="s">
        <v>6</v>
      </c>
      <c r="D235" s="68" t="s">
        <v>14985</v>
      </c>
      <c r="E235" s="68" t="s">
        <v>16</v>
      </c>
      <c r="F235" s="6">
        <v>999900</v>
      </c>
      <c r="G235" s="6" t="s">
        <v>13</v>
      </c>
      <c r="H235" s="6">
        <v>999900</v>
      </c>
      <c r="I235" t="str">
        <f t="shared" si="10"/>
        <v>SIN PROMO</v>
      </c>
    </row>
    <row r="236" spans="1:9" ht="52.8">
      <c r="A236" s="68" t="s">
        <v>14984</v>
      </c>
      <c r="B236" s="68" t="s">
        <v>14986</v>
      </c>
      <c r="C236" s="9" t="s">
        <v>10406</v>
      </c>
      <c r="D236" s="69" t="str">
        <f>"     "&amp;D235</f>
        <v xml:space="preserve">     Comedor Industry+ Sila Eames </v>
      </c>
      <c r="E236" s="68" t="s">
        <v>48</v>
      </c>
      <c r="F236" s="70">
        <f>F235</f>
        <v>999900</v>
      </c>
      <c r="G236" s="70" t="str">
        <f>G235&amp;"     "</f>
        <v xml:space="preserve">$     </v>
      </c>
    </row>
    <row r="237" spans="1:9" ht="52.8">
      <c r="A237" s="68" t="s">
        <v>14984</v>
      </c>
      <c r="B237" s="68" t="s">
        <v>14987</v>
      </c>
      <c r="C237" s="9" t="s">
        <v>10408</v>
      </c>
      <c r="D237" s="69" t="str">
        <f>"     "&amp;D235</f>
        <v xml:space="preserve">     Comedor Industry+ Sila Eames </v>
      </c>
      <c r="E237" s="68" t="s">
        <v>12</v>
      </c>
      <c r="F237" s="70">
        <f>F235</f>
        <v>999900</v>
      </c>
      <c r="G237" s="70" t="str">
        <f>G235&amp;"     "</f>
        <v xml:space="preserve">$     </v>
      </c>
    </row>
    <row r="238" spans="1:9" ht="52.8">
      <c r="A238" s="68" t="s">
        <v>14984</v>
      </c>
      <c r="B238" s="68" t="s">
        <v>14988</v>
      </c>
      <c r="C238" s="9" t="s">
        <v>10402</v>
      </c>
      <c r="D238" s="69" t="str">
        <f>"     "&amp;D235</f>
        <v xml:space="preserve">     Comedor Industry+ Sila Eames </v>
      </c>
      <c r="E238" s="68" t="s">
        <v>54</v>
      </c>
      <c r="F238" s="70">
        <f>F235</f>
        <v>999900</v>
      </c>
      <c r="G238" s="70" t="str">
        <f>G235&amp;"     "</f>
        <v xml:space="preserve">$     </v>
      </c>
    </row>
    <row r="239" spans="1:9" ht="52.8">
      <c r="A239" s="68" t="s">
        <v>14984</v>
      </c>
      <c r="B239" s="68" t="s">
        <v>14989</v>
      </c>
      <c r="C239" s="9" t="s">
        <v>10404</v>
      </c>
      <c r="D239" s="69" t="str">
        <f>"     "&amp;D235</f>
        <v xml:space="preserve">     Comedor Industry+ Sila Eames </v>
      </c>
      <c r="E239" s="68" t="s">
        <v>36</v>
      </c>
      <c r="F239" s="70">
        <f>F235</f>
        <v>999900</v>
      </c>
      <c r="G239" s="70" t="str">
        <f>G235&amp;"     "</f>
        <v xml:space="preserve">$     </v>
      </c>
    </row>
    <row r="240" spans="1:9">
      <c r="A240" s="68" t="s">
        <v>14990</v>
      </c>
      <c r="B240" s="68" t="s">
        <v>14991</v>
      </c>
      <c r="C240" s="9" t="s">
        <v>1679</v>
      </c>
      <c r="D240" s="68" t="s">
        <v>14992</v>
      </c>
      <c r="E240" s="68" t="s">
        <v>162</v>
      </c>
      <c r="F240" s="6">
        <v>819900</v>
      </c>
      <c r="G240" s="6" t="s">
        <v>13</v>
      </c>
      <c r="H240">
        <v>789900</v>
      </c>
      <c r="I240" t="str">
        <f t="shared" ref="I240:I242" si="11">+IF(H240&lt;F240,"BLACK","SIN PROMO")</f>
        <v>BLACK</v>
      </c>
    </row>
    <row r="241" spans="1:9">
      <c r="A241" s="68" t="s">
        <v>14993</v>
      </c>
      <c r="B241" s="68" t="s">
        <v>14994</v>
      </c>
      <c r="C241" s="9" t="s">
        <v>5900</v>
      </c>
      <c r="D241" s="68" t="s">
        <v>14995</v>
      </c>
      <c r="E241" s="68" t="s">
        <v>54</v>
      </c>
      <c r="F241" s="6">
        <v>1149900</v>
      </c>
      <c r="G241" s="6" t="s">
        <v>13</v>
      </c>
      <c r="H241">
        <v>1189900</v>
      </c>
      <c r="I241" t="str">
        <f t="shared" si="11"/>
        <v>SIN PROMO</v>
      </c>
    </row>
    <row r="242" spans="1:9">
      <c r="A242" s="68" t="s">
        <v>14996</v>
      </c>
      <c r="B242" s="68"/>
      <c r="C242" s="68" t="s">
        <v>6</v>
      </c>
      <c r="D242" s="68" t="s">
        <v>14997</v>
      </c>
      <c r="E242" s="68" t="s">
        <v>16</v>
      </c>
      <c r="F242" s="6">
        <v>399900</v>
      </c>
      <c r="G242" s="6" t="s">
        <v>13</v>
      </c>
      <c r="H242">
        <v>424900</v>
      </c>
      <c r="I242" t="str">
        <f t="shared" si="11"/>
        <v>SIN PROMO</v>
      </c>
    </row>
    <row r="243" spans="1:9" ht="66">
      <c r="A243" s="68" t="s">
        <v>14996</v>
      </c>
      <c r="B243" s="68" t="s">
        <v>14998</v>
      </c>
      <c r="C243" s="9" t="s">
        <v>1784</v>
      </c>
      <c r="D243" s="69" t="str">
        <f>"     "&amp;D242</f>
        <v xml:space="preserve">     Silla De Oficina Premium Presidente Colors</v>
      </c>
      <c r="E243" s="68" t="s">
        <v>12</v>
      </c>
      <c r="F243" s="70">
        <f>F242</f>
        <v>399900</v>
      </c>
      <c r="G243" s="70" t="str">
        <f>G242&amp;"     "</f>
        <v xml:space="preserve">$     </v>
      </c>
    </row>
    <row r="244" spans="1:9" ht="66">
      <c r="A244" s="68" t="s">
        <v>14996</v>
      </c>
      <c r="B244" s="68" t="s">
        <v>14999</v>
      </c>
      <c r="C244" s="9" t="s">
        <v>1785</v>
      </c>
      <c r="D244" s="69" t="str">
        <f>"     "&amp;D242</f>
        <v xml:space="preserve">     Silla De Oficina Premium Presidente Colors</v>
      </c>
      <c r="E244" s="68" t="s">
        <v>48</v>
      </c>
      <c r="F244" s="70">
        <f>F242</f>
        <v>399900</v>
      </c>
      <c r="G244" s="70" t="str">
        <f>G242&amp;"     "</f>
        <v xml:space="preserve">$     </v>
      </c>
    </row>
    <row r="245" spans="1:9">
      <c r="A245" s="68" t="s">
        <v>15000</v>
      </c>
      <c r="B245" s="68" t="s">
        <v>15001</v>
      </c>
      <c r="C245" s="9" t="s">
        <v>10526</v>
      </c>
      <c r="D245" s="68" t="s">
        <v>15002</v>
      </c>
      <c r="E245" s="68" t="s">
        <v>300</v>
      </c>
      <c r="F245" s="6">
        <v>839900</v>
      </c>
      <c r="G245" s="6" t="s">
        <v>13</v>
      </c>
      <c r="H245" s="6">
        <v>839900</v>
      </c>
      <c r="I245" t="str">
        <f t="shared" ref="I245:I251" si="12">+IF(H245&lt;F245,"BLACK","SIN PROMO")</f>
        <v>SIN PROMO</v>
      </c>
    </row>
    <row r="246" spans="1:9">
      <c r="A246" s="68" t="s">
        <v>15003</v>
      </c>
      <c r="B246" s="68" t="s">
        <v>15004</v>
      </c>
      <c r="C246" s="9" t="s">
        <v>10598</v>
      </c>
      <c r="D246" s="68" t="s">
        <v>15005</v>
      </c>
      <c r="E246" s="68" t="s">
        <v>300</v>
      </c>
      <c r="F246" s="6">
        <v>949900</v>
      </c>
      <c r="G246" s="6" t="s">
        <v>13</v>
      </c>
      <c r="H246" s="6">
        <v>949900</v>
      </c>
      <c r="I246" t="str">
        <f t="shared" si="12"/>
        <v>SIN PROMO</v>
      </c>
    </row>
    <row r="247" spans="1:9">
      <c r="A247" s="68" t="s">
        <v>15006</v>
      </c>
      <c r="B247" s="68" t="s">
        <v>15007</v>
      </c>
      <c r="C247" s="9" t="s">
        <v>8890</v>
      </c>
      <c r="D247" s="68" t="s">
        <v>15008</v>
      </c>
      <c r="E247" s="68" t="s">
        <v>36</v>
      </c>
      <c r="F247" s="6">
        <v>279900</v>
      </c>
      <c r="G247" s="6" t="s">
        <v>13</v>
      </c>
      <c r="H247" s="6">
        <v>279900</v>
      </c>
      <c r="I247" t="str">
        <f t="shared" si="12"/>
        <v>SIN PROMO</v>
      </c>
    </row>
    <row r="248" spans="1:9">
      <c r="A248" s="68" t="s">
        <v>15009</v>
      </c>
      <c r="B248" s="68" t="s">
        <v>15010</v>
      </c>
      <c r="C248" s="9" t="s">
        <v>9118</v>
      </c>
      <c r="D248" s="68" t="s">
        <v>15011</v>
      </c>
      <c r="E248" s="68" t="s">
        <v>292</v>
      </c>
      <c r="F248" s="6">
        <v>299900</v>
      </c>
      <c r="G248" s="6" t="s">
        <v>13</v>
      </c>
      <c r="H248" s="6">
        <v>299900</v>
      </c>
      <c r="I248" t="str">
        <f t="shared" si="12"/>
        <v>SIN PROMO</v>
      </c>
    </row>
    <row r="249" spans="1:9">
      <c r="A249" s="68" t="s">
        <v>15012</v>
      </c>
      <c r="B249" s="68" t="s">
        <v>15013</v>
      </c>
      <c r="C249" s="9" t="s">
        <v>9842</v>
      </c>
      <c r="D249" s="68" t="s">
        <v>15014</v>
      </c>
      <c r="E249" s="68" t="s">
        <v>292</v>
      </c>
      <c r="F249" s="6">
        <v>699900</v>
      </c>
      <c r="G249" s="6" t="s">
        <v>13</v>
      </c>
      <c r="H249" s="6">
        <v>699900</v>
      </c>
      <c r="I249" t="str">
        <f t="shared" si="12"/>
        <v>SIN PROMO</v>
      </c>
    </row>
    <row r="250" spans="1:9">
      <c r="A250" s="68" t="s">
        <v>15015</v>
      </c>
      <c r="B250" s="68" t="s">
        <v>15016</v>
      </c>
      <c r="C250" s="9" t="s">
        <v>12662</v>
      </c>
      <c r="D250" s="68" t="s">
        <v>15017</v>
      </c>
      <c r="E250" s="68" t="s">
        <v>36</v>
      </c>
      <c r="F250" s="6">
        <v>2249900</v>
      </c>
      <c r="G250" s="6" t="s">
        <v>13</v>
      </c>
      <c r="H250" s="6">
        <v>2249900</v>
      </c>
      <c r="I250" t="str">
        <f t="shared" si="12"/>
        <v>SIN PROMO</v>
      </c>
    </row>
    <row r="251" spans="1:9">
      <c r="A251" s="68" t="s">
        <v>15018</v>
      </c>
      <c r="B251" s="68"/>
      <c r="C251" s="68" t="s">
        <v>6</v>
      </c>
      <c r="D251" s="9" t="s">
        <v>15019</v>
      </c>
      <c r="E251" s="68" t="s">
        <v>16</v>
      </c>
      <c r="F251" s="6">
        <v>399900</v>
      </c>
      <c r="G251" s="6" t="s">
        <v>13</v>
      </c>
      <c r="H251" s="6">
        <v>399900</v>
      </c>
      <c r="I251" t="str">
        <f t="shared" si="12"/>
        <v>SIN PROMO</v>
      </c>
    </row>
    <row r="252" spans="1:9" ht="39.6">
      <c r="A252" s="68" t="s">
        <v>15018</v>
      </c>
      <c r="B252" s="68" t="s">
        <v>15020</v>
      </c>
      <c r="C252" s="9" t="s">
        <v>1767</v>
      </c>
      <c r="D252" s="69" t="str">
        <f>"     "&amp;D251</f>
        <v xml:space="preserve">     Silla Para Oficina Rey</v>
      </c>
      <c r="E252" s="68" t="s">
        <v>34</v>
      </c>
      <c r="F252" s="70">
        <f>F251</f>
        <v>399900</v>
      </c>
      <c r="G252" s="70" t="str">
        <f>G251&amp;"     "</f>
        <v xml:space="preserve">$     </v>
      </c>
    </row>
    <row r="253" spans="1:9" ht="39.6">
      <c r="A253" s="68" t="s">
        <v>15018</v>
      </c>
      <c r="B253" s="68" t="s">
        <v>15021</v>
      </c>
      <c r="C253" s="9" t="s">
        <v>1806</v>
      </c>
      <c r="D253" s="69" t="str">
        <f>"     "&amp;D251</f>
        <v xml:space="preserve">     Silla Para Oficina Rey</v>
      </c>
      <c r="E253" s="68" t="s">
        <v>12</v>
      </c>
      <c r="F253" s="70">
        <f>F251</f>
        <v>399900</v>
      </c>
      <c r="G253" s="70" t="str">
        <f>G251&amp;"     "</f>
        <v xml:space="preserve">$     </v>
      </c>
    </row>
    <row r="254" spans="1:9" ht="39.6">
      <c r="A254" s="68" t="s">
        <v>15018</v>
      </c>
      <c r="B254" s="68" t="s">
        <v>15022</v>
      </c>
      <c r="C254" s="9" t="s">
        <v>1766</v>
      </c>
      <c r="D254" s="69" t="str">
        <f>"     "&amp;D251</f>
        <v xml:space="preserve">     Silla Para Oficina Rey</v>
      </c>
      <c r="E254" s="68" t="s">
        <v>38</v>
      </c>
      <c r="F254" s="70">
        <f>F251</f>
        <v>399900</v>
      </c>
      <c r="G254" s="70" t="str">
        <f>G251&amp;"     "</f>
        <v xml:space="preserve">$     </v>
      </c>
    </row>
    <row r="255" spans="1:9">
      <c r="A255" s="68" t="s">
        <v>15023</v>
      </c>
      <c r="B255" s="68"/>
      <c r="C255" s="68" t="s">
        <v>6</v>
      </c>
      <c r="D255" s="9" t="s">
        <v>15024</v>
      </c>
      <c r="E255" s="68" t="s">
        <v>16</v>
      </c>
      <c r="F255" s="6">
        <v>3299900</v>
      </c>
      <c r="G255" s="6" t="s">
        <v>13</v>
      </c>
      <c r="H255" s="6">
        <v>3299900</v>
      </c>
      <c r="I255" t="str">
        <f>+IF(H255&lt;F255,"BLACK","SIN PROMO")</f>
        <v>SIN PROMO</v>
      </c>
    </row>
    <row r="256" spans="1:9" ht="79.2">
      <c r="A256" s="68" t="s">
        <v>15023</v>
      </c>
      <c r="B256" s="68" t="s">
        <v>15025</v>
      </c>
      <c r="C256" s="9" t="s">
        <v>2635</v>
      </c>
      <c r="D256" s="69" t="str">
        <f>"     "&amp;D255</f>
        <v xml:space="preserve">     Combo Cama Astoria Doble + Colchon 1 Pillow 26 Cm</v>
      </c>
      <c r="E256" s="68" t="s">
        <v>12</v>
      </c>
      <c r="F256" s="70">
        <f>F255</f>
        <v>3299900</v>
      </c>
      <c r="G256" s="70" t="str">
        <f>G255&amp;"     "</f>
        <v xml:space="preserve">$     </v>
      </c>
    </row>
    <row r="257" spans="1:9" ht="79.2">
      <c r="A257" s="68" t="s">
        <v>15023</v>
      </c>
      <c r="B257" s="68" t="s">
        <v>15026</v>
      </c>
      <c r="C257" s="9" t="s">
        <v>2637</v>
      </c>
      <c r="D257" s="69" t="str">
        <f>"     "&amp;D255</f>
        <v xml:space="preserve">     Combo Cama Astoria Doble + Colchon 1 Pillow 26 Cm</v>
      </c>
      <c r="E257" s="68" t="s">
        <v>34</v>
      </c>
      <c r="F257" s="70">
        <f>F255</f>
        <v>3299900</v>
      </c>
      <c r="G257" s="70" t="str">
        <f>G255&amp;"     "</f>
        <v xml:space="preserve">$     </v>
      </c>
    </row>
    <row r="258" spans="1:9" ht="79.2">
      <c r="A258" s="68" t="s">
        <v>15023</v>
      </c>
      <c r="B258" s="68" t="s">
        <v>15027</v>
      </c>
      <c r="C258" s="9" t="s">
        <v>2639</v>
      </c>
      <c r="D258" s="69" t="str">
        <f>"     "&amp;D255</f>
        <v xml:space="preserve">     Combo Cama Astoria Doble + Colchon 1 Pillow 26 Cm</v>
      </c>
      <c r="E258" s="68" t="s">
        <v>300</v>
      </c>
      <c r="F258" s="70">
        <f>F255</f>
        <v>3299900</v>
      </c>
      <c r="G258" s="70" t="str">
        <f>G255&amp;"     "</f>
        <v xml:space="preserve">$     </v>
      </c>
    </row>
    <row r="259" spans="1:9" ht="79.2">
      <c r="A259" s="68" t="s">
        <v>15023</v>
      </c>
      <c r="B259" s="68" t="s">
        <v>15028</v>
      </c>
      <c r="C259" s="9" t="s">
        <v>2641</v>
      </c>
      <c r="D259" s="69" t="str">
        <f>"     "&amp;D255</f>
        <v xml:space="preserve">     Combo Cama Astoria Doble + Colchon 1 Pillow 26 Cm</v>
      </c>
      <c r="E259" s="68" t="s">
        <v>350</v>
      </c>
      <c r="F259" s="70">
        <f>F255</f>
        <v>3299900</v>
      </c>
      <c r="G259" s="70" t="str">
        <f>G255&amp;"     "</f>
        <v xml:space="preserve">$     </v>
      </c>
    </row>
    <row r="260" spans="1:9" ht="79.2">
      <c r="A260" s="68" t="s">
        <v>15023</v>
      </c>
      <c r="B260" s="68" t="s">
        <v>15029</v>
      </c>
      <c r="C260" s="9" t="s">
        <v>2643</v>
      </c>
      <c r="D260" s="69" t="str">
        <f>"     "&amp;D255</f>
        <v xml:space="preserve">     Combo Cama Astoria Doble + Colchon 1 Pillow 26 Cm</v>
      </c>
      <c r="E260" s="68" t="s">
        <v>48</v>
      </c>
      <c r="F260" s="70">
        <f>F255</f>
        <v>3299900</v>
      </c>
      <c r="G260" s="70" t="str">
        <f>G255&amp;"     "</f>
        <v xml:space="preserve">$     </v>
      </c>
    </row>
    <row r="261" spans="1:9" ht="79.2">
      <c r="A261" s="68" t="s">
        <v>15023</v>
      </c>
      <c r="B261" s="68" t="s">
        <v>15030</v>
      </c>
      <c r="C261" s="9" t="s">
        <v>2645</v>
      </c>
      <c r="D261" s="69" t="str">
        <f>"     "&amp;D255</f>
        <v xml:space="preserve">     Combo Cama Astoria Doble + Colchon 1 Pillow 26 Cm</v>
      </c>
      <c r="E261" s="68" t="s">
        <v>36</v>
      </c>
      <c r="F261" s="70">
        <f>F255</f>
        <v>3299900</v>
      </c>
      <c r="G261" s="70" t="str">
        <f>G255&amp;"     "</f>
        <v xml:space="preserve">$     </v>
      </c>
    </row>
    <row r="262" spans="1:9" ht="79.2">
      <c r="A262" s="68" t="s">
        <v>15023</v>
      </c>
      <c r="B262" s="68" t="s">
        <v>15031</v>
      </c>
      <c r="C262" s="9" t="s">
        <v>2647</v>
      </c>
      <c r="D262" s="69" t="str">
        <f>"     "&amp;D255</f>
        <v xml:space="preserve">     Combo Cama Astoria Doble + Colchon 1 Pillow 26 Cm</v>
      </c>
      <c r="E262" s="68" t="s">
        <v>54</v>
      </c>
      <c r="F262" s="70">
        <f>F255</f>
        <v>3299900</v>
      </c>
      <c r="G262" s="70" t="str">
        <f>G255&amp;"     "</f>
        <v xml:space="preserve">$     </v>
      </c>
    </row>
    <row r="263" spans="1:9" ht="79.2">
      <c r="A263" s="68" t="s">
        <v>15023</v>
      </c>
      <c r="B263" s="68" t="s">
        <v>15032</v>
      </c>
      <c r="C263" s="9" t="s">
        <v>2649</v>
      </c>
      <c r="D263" s="69" t="str">
        <f>"     "&amp;D255</f>
        <v xml:space="preserve">     Combo Cama Astoria Doble + Colchon 1 Pillow 26 Cm</v>
      </c>
      <c r="E263" s="68" t="s">
        <v>153</v>
      </c>
      <c r="F263" s="70">
        <f>F255</f>
        <v>3299900</v>
      </c>
      <c r="G263" s="70" t="str">
        <f>G255&amp;"     "</f>
        <v xml:space="preserve">$     </v>
      </c>
    </row>
    <row r="264" spans="1:9" ht="79.2">
      <c r="A264" s="68" t="s">
        <v>15023</v>
      </c>
      <c r="B264" s="68" t="s">
        <v>15033</v>
      </c>
      <c r="C264" s="9" t="s">
        <v>2651</v>
      </c>
      <c r="D264" s="69" t="str">
        <f>"     "&amp;D255</f>
        <v xml:space="preserve">     Combo Cama Astoria Doble + Colchon 1 Pillow 26 Cm</v>
      </c>
      <c r="E264" s="68" t="s">
        <v>567</v>
      </c>
      <c r="F264" s="70">
        <f>F255</f>
        <v>3299900</v>
      </c>
      <c r="G264" s="70" t="str">
        <f>G255&amp;"     "</f>
        <v xml:space="preserve">$     </v>
      </c>
    </row>
    <row r="265" spans="1:9">
      <c r="A265" s="68" t="s">
        <v>15034</v>
      </c>
      <c r="B265" s="68"/>
      <c r="C265" s="68" t="s">
        <v>6</v>
      </c>
      <c r="D265" s="9" t="s">
        <v>15035</v>
      </c>
      <c r="E265" s="68" t="s">
        <v>16</v>
      </c>
      <c r="F265" s="6">
        <v>2999900</v>
      </c>
      <c r="G265" s="6" t="s">
        <v>13</v>
      </c>
      <c r="H265" s="6">
        <v>2999900</v>
      </c>
      <c r="I265" t="str">
        <f>+IF(H265&lt;F265,"BLACK","SIN PROMO")</f>
        <v>SIN PROMO</v>
      </c>
    </row>
    <row r="266" spans="1:9" ht="79.2">
      <c r="A266" s="68" t="s">
        <v>15034</v>
      </c>
      <c r="B266" s="68" t="s">
        <v>15036</v>
      </c>
      <c r="C266" s="9" t="s">
        <v>1925</v>
      </c>
      <c r="D266" s="69" t="str">
        <f>"     "&amp;D265</f>
        <v xml:space="preserve">     Combo Cama Mousai Doble + Colchón 1 Pillow 28 Cm</v>
      </c>
      <c r="E266" s="68" t="s">
        <v>300</v>
      </c>
      <c r="F266" s="70">
        <f>F265</f>
        <v>2999900</v>
      </c>
      <c r="G266" s="70" t="str">
        <f>G265&amp;"     "</f>
        <v xml:space="preserve">$     </v>
      </c>
    </row>
    <row r="267" spans="1:9" ht="79.2">
      <c r="A267" s="68" t="s">
        <v>15034</v>
      </c>
      <c r="B267" s="68" t="s">
        <v>15037</v>
      </c>
      <c r="C267" s="9" t="s">
        <v>1923</v>
      </c>
      <c r="D267" s="69" t="str">
        <f>"     "&amp;D265</f>
        <v xml:space="preserve">     Combo Cama Mousai Doble + Colchón 1 Pillow 28 Cm</v>
      </c>
      <c r="E267" s="68" t="s">
        <v>12</v>
      </c>
      <c r="F267" s="70">
        <f>F265</f>
        <v>2999900</v>
      </c>
      <c r="G267" s="70" t="str">
        <f>G265&amp;"     "</f>
        <v xml:space="preserve">$     </v>
      </c>
    </row>
    <row r="268" spans="1:9" ht="79.2">
      <c r="A268" s="68" t="s">
        <v>15034</v>
      </c>
      <c r="B268" s="68" t="s">
        <v>15038</v>
      </c>
      <c r="C268" s="9" t="s">
        <v>1924</v>
      </c>
      <c r="D268" s="69" t="str">
        <f>"     "&amp;D265</f>
        <v xml:space="preserve">     Combo Cama Mousai Doble + Colchón 1 Pillow 28 Cm</v>
      </c>
      <c r="E268" s="68" t="s">
        <v>34</v>
      </c>
      <c r="F268" s="70">
        <f>F265</f>
        <v>2999900</v>
      </c>
      <c r="G268" s="70" t="str">
        <f>G265&amp;"     "</f>
        <v xml:space="preserve">$     </v>
      </c>
    </row>
    <row r="269" spans="1:9" ht="79.2">
      <c r="A269" s="68" t="s">
        <v>15034</v>
      </c>
      <c r="B269" s="68" t="s">
        <v>15039</v>
      </c>
      <c r="C269" s="9" t="s">
        <v>1926</v>
      </c>
      <c r="D269" s="69" t="str">
        <f>"     "&amp;D265</f>
        <v xml:space="preserve">     Combo Cama Mousai Doble + Colchón 1 Pillow 28 Cm</v>
      </c>
      <c r="E269" s="68" t="s">
        <v>302</v>
      </c>
      <c r="F269" s="70">
        <f>F265</f>
        <v>2999900</v>
      </c>
      <c r="G269" s="70" t="str">
        <f>G265&amp;"     "</f>
        <v xml:space="preserve">$     </v>
      </c>
    </row>
    <row r="270" spans="1:9" ht="79.2">
      <c r="A270" s="68" t="s">
        <v>15034</v>
      </c>
      <c r="B270" s="68" t="s">
        <v>15040</v>
      </c>
      <c r="C270" s="9" t="s">
        <v>1927</v>
      </c>
      <c r="D270" s="69" t="str">
        <f>"     "&amp;D265</f>
        <v xml:space="preserve">     Combo Cama Mousai Doble + Colchón 1 Pillow 28 Cm</v>
      </c>
      <c r="E270" s="68" t="s">
        <v>14944</v>
      </c>
      <c r="F270" s="70">
        <f>F265</f>
        <v>2999900</v>
      </c>
      <c r="G270" s="70" t="str">
        <f>G265&amp;"     "</f>
        <v xml:space="preserve">$     </v>
      </c>
    </row>
    <row r="271" spans="1:9" ht="79.2">
      <c r="A271" s="68" t="s">
        <v>15034</v>
      </c>
      <c r="B271" s="68" t="s">
        <v>15041</v>
      </c>
      <c r="C271" s="9" t="s">
        <v>1928</v>
      </c>
      <c r="D271" s="69" t="str">
        <f>"     "&amp;D265</f>
        <v xml:space="preserve">     Combo Cama Mousai Doble + Colchón 1 Pillow 28 Cm</v>
      </c>
      <c r="E271" s="68" t="s">
        <v>297</v>
      </c>
      <c r="F271" s="70">
        <f>F265</f>
        <v>2999900</v>
      </c>
      <c r="G271" s="70" t="str">
        <f>G265&amp;"     "</f>
        <v xml:space="preserve">$     </v>
      </c>
    </row>
    <row r="272" spans="1:9" ht="79.2">
      <c r="A272" s="68" t="s">
        <v>15034</v>
      </c>
      <c r="B272" s="68" t="s">
        <v>15042</v>
      </c>
      <c r="C272" s="9" t="s">
        <v>1929</v>
      </c>
      <c r="D272" s="69" t="str">
        <f>"     "&amp;D265</f>
        <v xml:space="preserve">     Combo Cama Mousai Doble + Colchón 1 Pillow 28 Cm</v>
      </c>
      <c r="E272" s="68" t="s">
        <v>306</v>
      </c>
      <c r="F272" s="70">
        <f>F265</f>
        <v>2999900</v>
      </c>
      <c r="G272" s="70" t="str">
        <f>G265&amp;"     "</f>
        <v xml:space="preserve">$     </v>
      </c>
    </row>
    <row r="273" spans="1:9" ht="79.2">
      <c r="A273" s="68" t="s">
        <v>15034</v>
      </c>
      <c r="B273" s="68" t="s">
        <v>15043</v>
      </c>
      <c r="C273" s="9" t="s">
        <v>1930</v>
      </c>
      <c r="D273" s="69" t="str">
        <f>"     "&amp;D265</f>
        <v xml:space="preserve">     Combo Cama Mousai Doble + Colchón 1 Pillow 28 Cm</v>
      </c>
      <c r="E273" s="68" t="s">
        <v>48</v>
      </c>
      <c r="F273" s="70">
        <f>F265</f>
        <v>2999900</v>
      </c>
      <c r="G273" s="70" t="str">
        <f>G265&amp;"     "</f>
        <v xml:space="preserve">$     </v>
      </c>
    </row>
    <row r="274" spans="1:9" ht="79.2">
      <c r="A274" s="68" t="s">
        <v>15034</v>
      </c>
      <c r="B274" s="68" t="s">
        <v>15044</v>
      </c>
      <c r="C274" s="9" t="s">
        <v>1931</v>
      </c>
      <c r="D274" s="69" t="str">
        <f>"     "&amp;D265</f>
        <v xml:space="preserve">     Combo Cama Mousai Doble + Colchón 1 Pillow 28 Cm</v>
      </c>
      <c r="E274" s="68" t="s">
        <v>36</v>
      </c>
      <c r="F274" s="70">
        <f>F265</f>
        <v>2999900</v>
      </c>
      <c r="G274" s="70" t="str">
        <f>G265&amp;"     "</f>
        <v xml:space="preserve">$     </v>
      </c>
    </row>
    <row r="275" spans="1:9">
      <c r="A275" s="68" t="s">
        <v>15045</v>
      </c>
      <c r="B275" s="68"/>
      <c r="C275" s="68" t="s">
        <v>6</v>
      </c>
      <c r="D275" s="9" t="s">
        <v>15046</v>
      </c>
      <c r="E275" s="68" t="s">
        <v>16</v>
      </c>
      <c r="F275" s="6">
        <v>2999900</v>
      </c>
      <c r="G275" s="6" t="s">
        <v>13</v>
      </c>
      <c r="H275" s="6">
        <v>2999900</v>
      </c>
      <c r="I275" t="str">
        <f>+IF(H275&lt;F275,"BLACK","SIN PROMO")</f>
        <v>SIN PROMO</v>
      </c>
    </row>
    <row r="276" spans="1:9" ht="79.2">
      <c r="A276" s="68" t="s">
        <v>15045</v>
      </c>
      <c r="B276" s="68" t="s">
        <v>15047</v>
      </c>
      <c r="C276" s="9" t="s">
        <v>1932</v>
      </c>
      <c r="D276" s="69" t="str">
        <f>"     "&amp;D275</f>
        <v xml:space="preserve">     Combo Cama Hampton Queen+ Colchón 1 Pillow 28 Cm</v>
      </c>
      <c r="E276" s="68" t="s">
        <v>12</v>
      </c>
      <c r="F276" s="70">
        <f>F275</f>
        <v>2999900</v>
      </c>
      <c r="G276" s="70" t="str">
        <f>G275&amp;"     "</f>
        <v xml:space="preserve">$     </v>
      </c>
    </row>
    <row r="277" spans="1:9" ht="79.2">
      <c r="A277" s="68" t="s">
        <v>15045</v>
      </c>
      <c r="B277" s="68" t="s">
        <v>15048</v>
      </c>
      <c r="C277" s="9" t="s">
        <v>1933</v>
      </c>
      <c r="D277" s="69" t="str">
        <f>"     "&amp;D275</f>
        <v xml:space="preserve">     Combo Cama Hampton Queen+ Colchón 1 Pillow 28 Cm</v>
      </c>
      <c r="E277" s="68" t="s">
        <v>34</v>
      </c>
      <c r="F277" s="70">
        <f>F275</f>
        <v>2999900</v>
      </c>
      <c r="G277" s="70" t="str">
        <f>G275&amp;"     "</f>
        <v xml:space="preserve">$     </v>
      </c>
    </row>
    <row r="278" spans="1:9" ht="79.2">
      <c r="A278" s="68" t="s">
        <v>15045</v>
      </c>
      <c r="B278" s="68" t="s">
        <v>15049</v>
      </c>
      <c r="C278" s="9" t="s">
        <v>1934</v>
      </c>
      <c r="D278" s="69" t="str">
        <f>"     "&amp;D275</f>
        <v xml:space="preserve">     Combo Cama Hampton Queen+ Colchón 1 Pillow 28 Cm</v>
      </c>
      <c r="E278" s="68" t="s">
        <v>300</v>
      </c>
      <c r="F278" s="70">
        <f>F275</f>
        <v>2999900</v>
      </c>
      <c r="G278" s="70" t="str">
        <f>G275&amp;"     "</f>
        <v xml:space="preserve">$     </v>
      </c>
    </row>
    <row r="279" spans="1:9" ht="79.2">
      <c r="A279" s="68" t="s">
        <v>15045</v>
      </c>
      <c r="B279" s="68" t="s">
        <v>15050</v>
      </c>
      <c r="C279" s="9" t="s">
        <v>1935</v>
      </c>
      <c r="D279" s="69" t="str">
        <f>"     "&amp;D275</f>
        <v xml:space="preserve">     Combo Cama Hampton Queen+ Colchón 1 Pillow 28 Cm</v>
      </c>
      <c r="E279" s="68" t="s">
        <v>153</v>
      </c>
      <c r="F279" s="70">
        <f>F275</f>
        <v>2999900</v>
      </c>
      <c r="G279" s="70" t="str">
        <f>G275&amp;"     "</f>
        <v xml:space="preserve">$     </v>
      </c>
    </row>
    <row r="280" spans="1:9" ht="79.2">
      <c r="A280" s="68" t="s">
        <v>15045</v>
      </c>
      <c r="B280" s="68" t="s">
        <v>15051</v>
      </c>
      <c r="C280" s="9" t="s">
        <v>1936</v>
      </c>
      <c r="D280" s="69" t="str">
        <f>"     "&amp;D275</f>
        <v xml:space="preserve">     Combo Cama Hampton Queen+ Colchón 1 Pillow 28 Cm</v>
      </c>
      <c r="E280" s="68" t="s">
        <v>350</v>
      </c>
      <c r="F280" s="70">
        <f>F275</f>
        <v>2999900</v>
      </c>
      <c r="G280" s="70" t="str">
        <f>G275&amp;"     "</f>
        <v xml:space="preserve">$     </v>
      </c>
    </row>
    <row r="281" spans="1:9" ht="79.2">
      <c r="A281" s="68" t="s">
        <v>15045</v>
      </c>
      <c r="B281" s="68" t="s">
        <v>15052</v>
      </c>
      <c r="C281" s="9" t="s">
        <v>1937</v>
      </c>
      <c r="D281" s="69" t="str">
        <f>"     "&amp;D275</f>
        <v xml:space="preserve">     Combo Cama Hampton Queen+ Colchón 1 Pillow 28 Cm</v>
      </c>
      <c r="E281" s="68" t="s">
        <v>567</v>
      </c>
      <c r="F281" s="70">
        <f>F275</f>
        <v>2999900</v>
      </c>
      <c r="G281" s="70" t="str">
        <f>G275&amp;"     "</f>
        <v xml:space="preserve">$     </v>
      </c>
    </row>
    <row r="282" spans="1:9" ht="79.2">
      <c r="A282" s="68" t="s">
        <v>15045</v>
      </c>
      <c r="B282" s="68" t="s">
        <v>15053</v>
      </c>
      <c r="C282" s="9" t="s">
        <v>1938</v>
      </c>
      <c r="D282" s="69" t="str">
        <f>"     "&amp;D275</f>
        <v xml:space="preserve">     Combo Cama Hampton Queen+ Colchón 1 Pillow 28 Cm</v>
      </c>
      <c r="E282" s="68" t="s">
        <v>54</v>
      </c>
      <c r="F282" s="70">
        <f>F275</f>
        <v>2999900</v>
      </c>
      <c r="G282" s="70" t="str">
        <f>G275&amp;"     "</f>
        <v xml:space="preserve">$     </v>
      </c>
    </row>
    <row r="283" spans="1:9" ht="79.2">
      <c r="A283" s="68" t="s">
        <v>15045</v>
      </c>
      <c r="B283" s="68" t="s">
        <v>15054</v>
      </c>
      <c r="C283" s="9" t="s">
        <v>1939</v>
      </c>
      <c r="D283" s="69" t="str">
        <f>"     "&amp;D275</f>
        <v xml:space="preserve">     Combo Cama Hampton Queen+ Colchón 1 Pillow 28 Cm</v>
      </c>
      <c r="E283" s="68" t="s">
        <v>48</v>
      </c>
      <c r="F283" s="70">
        <f>F275</f>
        <v>2999900</v>
      </c>
      <c r="G283" s="70" t="str">
        <f>G275&amp;"     "</f>
        <v xml:space="preserve">$     </v>
      </c>
    </row>
    <row r="284" spans="1:9" ht="79.2">
      <c r="A284" s="68" t="s">
        <v>15045</v>
      </c>
      <c r="B284" s="68" t="s">
        <v>15055</v>
      </c>
      <c r="C284" s="9" t="s">
        <v>1940</v>
      </c>
      <c r="D284" s="69" t="str">
        <f>"     "&amp;D275</f>
        <v xml:space="preserve">     Combo Cama Hampton Queen+ Colchón 1 Pillow 28 Cm</v>
      </c>
      <c r="E284" s="68" t="s">
        <v>36</v>
      </c>
      <c r="F284" s="70">
        <f>F275</f>
        <v>2999900</v>
      </c>
      <c r="G284" s="70" t="str">
        <f>G275&amp;"     "</f>
        <v xml:space="preserve">$     </v>
      </c>
    </row>
    <row r="285" spans="1:9">
      <c r="A285" s="68" t="s">
        <v>15056</v>
      </c>
      <c r="B285" s="68"/>
      <c r="C285" s="68" t="s">
        <v>6</v>
      </c>
      <c r="D285" s="9" t="s">
        <v>15057</v>
      </c>
      <c r="E285" s="68" t="s">
        <v>16</v>
      </c>
      <c r="F285" s="6">
        <v>3199900</v>
      </c>
      <c r="G285" s="6" t="s">
        <v>13</v>
      </c>
      <c r="H285" s="6">
        <v>3199900</v>
      </c>
      <c r="I285" t="str">
        <f>+IF(H285&lt;F285,"BLACK","SIN PROMO")</f>
        <v>SIN PROMO</v>
      </c>
    </row>
    <row r="286" spans="1:9" ht="79.2">
      <c r="A286" s="68" t="s">
        <v>15056</v>
      </c>
      <c r="B286" s="68" t="s">
        <v>15058</v>
      </c>
      <c r="C286" s="9" t="s">
        <v>1905</v>
      </c>
      <c r="D286" s="69" t="str">
        <f>"     "&amp;D285</f>
        <v xml:space="preserve">     Combo Cama Hampton King + Colchón 1 Pillow 28 Cm</v>
      </c>
      <c r="E286" s="68" t="s">
        <v>12</v>
      </c>
      <c r="F286" s="70">
        <f>F285</f>
        <v>3199900</v>
      </c>
      <c r="G286" s="70" t="str">
        <f>G285&amp;"     "</f>
        <v xml:space="preserve">$     </v>
      </c>
    </row>
    <row r="287" spans="1:9" ht="79.2">
      <c r="A287" s="68" t="s">
        <v>15056</v>
      </c>
      <c r="B287" s="68" t="s">
        <v>15059</v>
      </c>
      <c r="C287" s="9" t="s">
        <v>1906</v>
      </c>
      <c r="D287" s="69" t="str">
        <f>"     "&amp;D285</f>
        <v xml:space="preserve">     Combo Cama Hampton King + Colchón 1 Pillow 28 Cm</v>
      </c>
      <c r="E287" s="68" t="s">
        <v>34</v>
      </c>
      <c r="F287" s="70">
        <f>F285</f>
        <v>3199900</v>
      </c>
      <c r="G287" s="70" t="str">
        <f>G285&amp;"     "</f>
        <v xml:space="preserve">$     </v>
      </c>
    </row>
    <row r="288" spans="1:9" ht="79.2">
      <c r="A288" s="68" t="s">
        <v>15056</v>
      </c>
      <c r="B288" s="68" t="s">
        <v>15060</v>
      </c>
      <c r="C288" s="9" t="s">
        <v>1907</v>
      </c>
      <c r="D288" s="69" t="str">
        <f>"     "&amp;D285</f>
        <v xml:space="preserve">     Combo Cama Hampton King + Colchón 1 Pillow 28 Cm</v>
      </c>
      <c r="E288" s="68" t="s">
        <v>300</v>
      </c>
      <c r="F288" s="70">
        <f>F285</f>
        <v>3199900</v>
      </c>
      <c r="G288" s="70" t="str">
        <f>G285&amp;"     "</f>
        <v xml:space="preserve">$     </v>
      </c>
    </row>
    <row r="289" spans="1:9" ht="79.2">
      <c r="A289" s="68" t="s">
        <v>15056</v>
      </c>
      <c r="B289" s="68" t="s">
        <v>15061</v>
      </c>
      <c r="C289" s="9" t="s">
        <v>1908</v>
      </c>
      <c r="D289" s="69" t="str">
        <f>"     "&amp;D285</f>
        <v xml:space="preserve">     Combo Cama Hampton King + Colchón 1 Pillow 28 Cm</v>
      </c>
      <c r="E289" s="68" t="s">
        <v>153</v>
      </c>
      <c r="F289" s="70">
        <f>F285</f>
        <v>3199900</v>
      </c>
      <c r="G289" s="70" t="str">
        <f>G285&amp;"     "</f>
        <v xml:space="preserve">$     </v>
      </c>
    </row>
    <row r="290" spans="1:9" ht="79.2">
      <c r="A290" s="68" t="s">
        <v>15056</v>
      </c>
      <c r="B290" s="68" t="s">
        <v>15062</v>
      </c>
      <c r="C290" s="9" t="s">
        <v>1909</v>
      </c>
      <c r="D290" s="69" t="str">
        <f>"     "&amp;D285</f>
        <v xml:space="preserve">     Combo Cama Hampton King + Colchón 1 Pillow 28 Cm</v>
      </c>
      <c r="E290" s="68" t="s">
        <v>350</v>
      </c>
      <c r="F290" s="70">
        <f>F285</f>
        <v>3199900</v>
      </c>
      <c r="G290" s="70" t="str">
        <f>G285&amp;"     "</f>
        <v xml:space="preserve">$     </v>
      </c>
    </row>
    <row r="291" spans="1:9" ht="79.2">
      <c r="A291" s="68" t="s">
        <v>15056</v>
      </c>
      <c r="B291" s="68" t="s">
        <v>15063</v>
      </c>
      <c r="C291" s="9" t="s">
        <v>1910</v>
      </c>
      <c r="D291" s="69" t="str">
        <f>"     "&amp;D285</f>
        <v xml:space="preserve">     Combo Cama Hampton King + Colchón 1 Pillow 28 Cm</v>
      </c>
      <c r="E291" s="68" t="s">
        <v>567</v>
      </c>
      <c r="F291" s="70">
        <f>F285</f>
        <v>3199900</v>
      </c>
      <c r="G291" s="70" t="str">
        <f>G285&amp;"     "</f>
        <v xml:space="preserve">$     </v>
      </c>
    </row>
    <row r="292" spans="1:9" ht="79.2">
      <c r="A292" s="68" t="s">
        <v>15056</v>
      </c>
      <c r="B292" s="68" t="s">
        <v>15064</v>
      </c>
      <c r="C292" s="9" t="s">
        <v>1911</v>
      </c>
      <c r="D292" s="69" t="str">
        <f>"     "&amp;D285</f>
        <v xml:space="preserve">     Combo Cama Hampton King + Colchón 1 Pillow 28 Cm</v>
      </c>
      <c r="E292" s="68" t="s">
        <v>54</v>
      </c>
      <c r="F292" s="70">
        <f>F285</f>
        <v>3199900</v>
      </c>
      <c r="G292" s="70" t="str">
        <f>G285&amp;"     "</f>
        <v xml:space="preserve">$     </v>
      </c>
    </row>
    <row r="293" spans="1:9" ht="79.2">
      <c r="A293" s="68" t="s">
        <v>15056</v>
      </c>
      <c r="B293" s="68" t="s">
        <v>15065</v>
      </c>
      <c r="C293" s="9" t="s">
        <v>1912</v>
      </c>
      <c r="D293" s="69" t="str">
        <f>"     "&amp;D285</f>
        <v xml:space="preserve">     Combo Cama Hampton King + Colchón 1 Pillow 28 Cm</v>
      </c>
      <c r="E293" s="68" t="s">
        <v>48</v>
      </c>
      <c r="F293" s="70">
        <f>F285</f>
        <v>3199900</v>
      </c>
      <c r="G293" s="70" t="str">
        <f>G285&amp;"     "</f>
        <v xml:space="preserve">$     </v>
      </c>
    </row>
    <row r="294" spans="1:9" ht="79.2">
      <c r="A294" s="68" t="s">
        <v>15056</v>
      </c>
      <c r="B294" s="68" t="s">
        <v>15066</v>
      </c>
      <c r="C294" s="9" t="s">
        <v>1913</v>
      </c>
      <c r="D294" s="69" t="str">
        <f>"     "&amp;D285</f>
        <v xml:space="preserve">     Combo Cama Hampton King + Colchón 1 Pillow 28 Cm</v>
      </c>
      <c r="E294" s="68" t="s">
        <v>36</v>
      </c>
      <c r="F294" s="70">
        <f>F285</f>
        <v>3199900</v>
      </c>
      <c r="G294" s="70" t="str">
        <f>G285&amp;"     "</f>
        <v xml:space="preserve">$     </v>
      </c>
    </row>
    <row r="295" spans="1:9">
      <c r="A295" s="68" t="s">
        <v>15067</v>
      </c>
      <c r="B295" s="68"/>
      <c r="C295" s="68" t="s">
        <v>6</v>
      </c>
      <c r="D295" s="9" t="s">
        <v>15068</v>
      </c>
      <c r="E295" s="68" t="s">
        <v>16</v>
      </c>
      <c r="F295" s="6">
        <v>3199900</v>
      </c>
      <c r="G295" s="6" t="s">
        <v>13</v>
      </c>
      <c r="H295" s="6">
        <v>3199900</v>
      </c>
      <c r="I295" t="str">
        <f>+IF(H295&lt;F295,"BLACK","SIN PROMO")</f>
        <v>SIN PROMO</v>
      </c>
    </row>
    <row r="296" spans="1:9" ht="79.2">
      <c r="A296" s="68" t="s">
        <v>15067</v>
      </c>
      <c r="B296" s="68" t="s">
        <v>15069</v>
      </c>
      <c r="C296" s="9" t="s">
        <v>1896</v>
      </c>
      <c r="D296" s="69" t="str">
        <f>"     "&amp;D295</f>
        <v xml:space="preserve">     Combo Cama Mousai Queen + Colchón 1 Pillow 28 Cm</v>
      </c>
      <c r="E296" s="68" t="s">
        <v>48</v>
      </c>
      <c r="F296" s="70">
        <f>F295</f>
        <v>3199900</v>
      </c>
      <c r="G296" s="70" t="str">
        <f>G295&amp;"     "</f>
        <v xml:space="preserve">$     </v>
      </c>
    </row>
    <row r="297" spans="1:9" ht="79.2">
      <c r="A297" s="68" t="s">
        <v>15067</v>
      </c>
      <c r="B297" s="68" t="s">
        <v>15070</v>
      </c>
      <c r="C297" s="9" t="s">
        <v>1897</v>
      </c>
      <c r="D297" s="69" t="str">
        <f>"     "&amp;D295</f>
        <v xml:space="preserve">     Combo Cama Mousai Queen + Colchón 1 Pillow 28 Cm</v>
      </c>
      <c r="E297" s="68" t="s">
        <v>12</v>
      </c>
      <c r="F297" s="70">
        <f>F295</f>
        <v>3199900</v>
      </c>
      <c r="G297" s="70" t="str">
        <f>G295&amp;"     "</f>
        <v xml:space="preserve">$     </v>
      </c>
    </row>
    <row r="298" spans="1:9" ht="79.2">
      <c r="A298" s="68" t="s">
        <v>15067</v>
      </c>
      <c r="B298" s="68" t="s">
        <v>15071</v>
      </c>
      <c r="C298" s="9" t="s">
        <v>1898</v>
      </c>
      <c r="D298" s="69" t="str">
        <f>"     "&amp;D295</f>
        <v xml:space="preserve">     Combo Cama Mousai Queen + Colchón 1 Pillow 28 Cm</v>
      </c>
      <c r="E298" s="68" t="s">
        <v>34</v>
      </c>
      <c r="F298" s="70">
        <f>F295</f>
        <v>3199900</v>
      </c>
      <c r="G298" s="70" t="str">
        <f>G295&amp;"     "</f>
        <v xml:space="preserve">$     </v>
      </c>
    </row>
    <row r="299" spans="1:9" ht="79.2">
      <c r="A299" s="68" t="s">
        <v>15067</v>
      </c>
      <c r="B299" s="68" t="s">
        <v>15072</v>
      </c>
      <c r="C299" s="9" t="s">
        <v>1899</v>
      </c>
      <c r="D299" s="69" t="str">
        <f>"     "&amp;D295</f>
        <v xml:space="preserve">     Combo Cama Mousai Queen + Colchón 1 Pillow 28 Cm</v>
      </c>
      <c r="E299" s="68" t="s">
        <v>300</v>
      </c>
      <c r="F299" s="70">
        <f>F295</f>
        <v>3199900</v>
      </c>
      <c r="G299" s="70" t="str">
        <f>G295&amp;"     "</f>
        <v xml:space="preserve">$     </v>
      </c>
    </row>
    <row r="300" spans="1:9" ht="79.2">
      <c r="A300" s="68" t="s">
        <v>15067</v>
      </c>
      <c r="B300" s="68" t="s">
        <v>15073</v>
      </c>
      <c r="C300" s="9" t="s">
        <v>1900</v>
      </c>
      <c r="D300" s="69" t="str">
        <f>"     "&amp;D295</f>
        <v xml:space="preserve">     Combo Cama Mousai Queen + Colchón 1 Pillow 28 Cm</v>
      </c>
      <c r="E300" s="68" t="s">
        <v>302</v>
      </c>
      <c r="F300" s="70">
        <f>F295</f>
        <v>3199900</v>
      </c>
      <c r="G300" s="70" t="str">
        <f>G295&amp;"     "</f>
        <v xml:space="preserve">$     </v>
      </c>
    </row>
    <row r="301" spans="1:9" ht="79.2">
      <c r="A301" s="68" t="s">
        <v>15067</v>
      </c>
      <c r="B301" s="68" t="s">
        <v>15074</v>
      </c>
      <c r="C301" s="9" t="s">
        <v>1901</v>
      </c>
      <c r="D301" s="69" t="str">
        <f>"     "&amp;D295</f>
        <v xml:space="preserve">     Combo Cama Mousai Queen + Colchón 1 Pillow 28 Cm</v>
      </c>
      <c r="E301" s="68" t="s">
        <v>14944</v>
      </c>
      <c r="F301" s="70">
        <f>F295</f>
        <v>3199900</v>
      </c>
      <c r="G301" s="70" t="str">
        <f>G295&amp;"     "</f>
        <v xml:space="preserve">$     </v>
      </c>
    </row>
    <row r="302" spans="1:9" ht="79.2">
      <c r="A302" s="68" t="s">
        <v>15067</v>
      </c>
      <c r="B302" s="68" t="s">
        <v>15075</v>
      </c>
      <c r="C302" s="9" t="s">
        <v>1902</v>
      </c>
      <c r="D302" s="69" t="str">
        <f>"     "&amp;D295</f>
        <v xml:space="preserve">     Combo Cama Mousai Queen + Colchón 1 Pillow 28 Cm</v>
      </c>
      <c r="E302" s="68" t="s">
        <v>297</v>
      </c>
      <c r="F302" s="70">
        <f>F295</f>
        <v>3199900</v>
      </c>
      <c r="G302" s="70" t="str">
        <f>G295&amp;"     "</f>
        <v xml:space="preserve">$     </v>
      </c>
    </row>
    <row r="303" spans="1:9" ht="79.2">
      <c r="A303" s="68" t="s">
        <v>15067</v>
      </c>
      <c r="B303" s="68" t="s">
        <v>15076</v>
      </c>
      <c r="C303" s="9" t="s">
        <v>1903</v>
      </c>
      <c r="D303" s="69" t="str">
        <f>"     "&amp;D295</f>
        <v xml:space="preserve">     Combo Cama Mousai Queen + Colchón 1 Pillow 28 Cm</v>
      </c>
      <c r="E303" s="68" t="s">
        <v>306</v>
      </c>
      <c r="F303" s="70">
        <f>F295</f>
        <v>3199900</v>
      </c>
      <c r="G303" s="70" t="str">
        <f>G295&amp;"     "</f>
        <v xml:space="preserve">$     </v>
      </c>
    </row>
    <row r="304" spans="1:9" ht="79.2">
      <c r="A304" s="68" t="s">
        <v>15067</v>
      </c>
      <c r="B304" s="68" t="s">
        <v>15077</v>
      </c>
      <c r="C304" s="9" t="s">
        <v>1904</v>
      </c>
      <c r="D304" s="69" t="str">
        <f>"     "&amp;D295</f>
        <v xml:space="preserve">     Combo Cama Mousai Queen + Colchón 1 Pillow 28 Cm</v>
      </c>
      <c r="E304" s="68" t="s">
        <v>36</v>
      </c>
      <c r="F304" s="70">
        <f>F295</f>
        <v>3199900</v>
      </c>
      <c r="G304" s="70" t="str">
        <f>G295&amp;"     "</f>
        <v xml:space="preserve">$     </v>
      </c>
    </row>
    <row r="305" spans="1:9">
      <c r="A305" s="68" t="s">
        <v>15078</v>
      </c>
      <c r="B305" s="68"/>
      <c r="C305" s="68" t="s">
        <v>6</v>
      </c>
      <c r="D305" s="9" t="s">
        <v>15079</v>
      </c>
      <c r="E305" s="68" t="s">
        <v>16</v>
      </c>
      <c r="F305" s="6">
        <v>3499900</v>
      </c>
      <c r="G305" s="6" t="s">
        <v>13</v>
      </c>
      <c r="H305" s="6">
        <v>3499900</v>
      </c>
      <c r="I305" t="str">
        <f>+IF(H305&lt;F305,"BLACK","SIN PROMO")</f>
        <v>SIN PROMO</v>
      </c>
    </row>
    <row r="306" spans="1:9" ht="66">
      <c r="A306" s="68" t="s">
        <v>15078</v>
      </c>
      <c r="B306" s="68" t="s">
        <v>15080</v>
      </c>
      <c r="C306" s="9" t="s">
        <v>1973</v>
      </c>
      <c r="D306" s="69" t="str">
        <f>"     "&amp;D305</f>
        <v xml:space="preserve">     Combo Cama Mousai King + Colchón 1 Pillow 28 Cm</v>
      </c>
      <c r="E306" s="68" t="s">
        <v>297</v>
      </c>
      <c r="F306" s="70">
        <f>F305</f>
        <v>3499900</v>
      </c>
      <c r="G306" s="70" t="str">
        <f>G305&amp;"     "</f>
        <v xml:space="preserve">$     </v>
      </c>
    </row>
    <row r="307" spans="1:9" ht="66">
      <c r="A307" s="68" t="s">
        <v>15078</v>
      </c>
      <c r="B307" s="68" t="s">
        <v>15081</v>
      </c>
      <c r="C307" s="9" t="s">
        <v>1975</v>
      </c>
      <c r="D307" s="69" t="str">
        <f>"     "&amp;D305</f>
        <v xml:space="preserve">     Combo Cama Mousai King + Colchón 1 Pillow 28 Cm</v>
      </c>
      <c r="E307" s="68" t="s">
        <v>12</v>
      </c>
      <c r="F307" s="70">
        <f>F305</f>
        <v>3499900</v>
      </c>
      <c r="G307" s="70" t="str">
        <f>G305&amp;"     "</f>
        <v xml:space="preserve">$     </v>
      </c>
    </row>
    <row r="308" spans="1:9" ht="66">
      <c r="A308" s="68" t="s">
        <v>15078</v>
      </c>
      <c r="B308" s="68" t="s">
        <v>15082</v>
      </c>
      <c r="C308" s="9" t="s">
        <v>1969</v>
      </c>
      <c r="D308" s="69" t="str">
        <f>"     "&amp;D305</f>
        <v xml:space="preserve">     Combo Cama Mousai King + Colchón 1 Pillow 28 Cm</v>
      </c>
      <c r="E308" s="68" t="s">
        <v>34</v>
      </c>
      <c r="F308" s="70">
        <f>F305</f>
        <v>3499900</v>
      </c>
      <c r="G308" s="70" t="str">
        <f>G305&amp;"     "</f>
        <v xml:space="preserve">$     </v>
      </c>
    </row>
    <row r="309" spans="1:9" ht="66">
      <c r="A309" s="68" t="s">
        <v>15078</v>
      </c>
      <c r="B309" s="68" t="s">
        <v>15083</v>
      </c>
      <c r="C309" s="9" t="s">
        <v>1970</v>
      </c>
      <c r="D309" s="69" t="str">
        <f>"     "&amp;D305</f>
        <v xml:space="preserve">     Combo Cama Mousai King + Colchón 1 Pillow 28 Cm</v>
      </c>
      <c r="E309" s="68" t="s">
        <v>300</v>
      </c>
      <c r="F309" s="70">
        <f>F305</f>
        <v>3499900</v>
      </c>
      <c r="G309" s="70" t="str">
        <f>G305&amp;"     "</f>
        <v xml:space="preserve">$     </v>
      </c>
    </row>
    <row r="310" spans="1:9" ht="66">
      <c r="A310" s="68" t="s">
        <v>15078</v>
      </c>
      <c r="B310" s="68" t="s">
        <v>15084</v>
      </c>
      <c r="C310" s="9" t="s">
        <v>1971</v>
      </c>
      <c r="D310" s="69" t="str">
        <f>"     "&amp;D305</f>
        <v xml:space="preserve">     Combo Cama Mousai King + Colchón 1 Pillow 28 Cm</v>
      </c>
      <c r="E310" s="68" t="s">
        <v>302</v>
      </c>
      <c r="F310" s="70">
        <f>F305</f>
        <v>3499900</v>
      </c>
      <c r="G310" s="70" t="str">
        <f>G305&amp;"     "</f>
        <v xml:space="preserve">$     </v>
      </c>
    </row>
    <row r="311" spans="1:9" ht="66">
      <c r="A311" s="68" t="s">
        <v>15078</v>
      </c>
      <c r="B311" s="68" t="s">
        <v>15085</v>
      </c>
      <c r="C311" s="9" t="s">
        <v>1972</v>
      </c>
      <c r="D311" s="69" t="str">
        <f>"     "&amp;D305</f>
        <v xml:space="preserve">     Combo Cama Mousai King + Colchón 1 Pillow 28 Cm</v>
      </c>
      <c r="E311" s="68" t="s">
        <v>14944</v>
      </c>
      <c r="F311" s="70">
        <f>F305</f>
        <v>3499900</v>
      </c>
      <c r="G311" s="70" t="str">
        <f>G305&amp;"     "</f>
        <v xml:space="preserve">$     </v>
      </c>
    </row>
    <row r="312" spans="1:9" ht="66">
      <c r="A312" s="68" t="s">
        <v>15078</v>
      </c>
      <c r="B312" s="68" t="s">
        <v>15086</v>
      </c>
      <c r="C312" s="9" t="s">
        <v>1974</v>
      </c>
      <c r="D312" s="69" t="str">
        <f>"     "&amp;D305</f>
        <v xml:space="preserve">     Combo Cama Mousai King + Colchón 1 Pillow 28 Cm</v>
      </c>
      <c r="E312" s="68" t="s">
        <v>306</v>
      </c>
      <c r="F312" s="70">
        <f>F305</f>
        <v>3499900</v>
      </c>
      <c r="G312" s="70" t="str">
        <f>G305&amp;"     "</f>
        <v xml:space="preserve">$     </v>
      </c>
    </row>
    <row r="313" spans="1:9" ht="66">
      <c r="A313" s="68" t="s">
        <v>15078</v>
      </c>
      <c r="B313" s="68" t="s">
        <v>15087</v>
      </c>
      <c r="C313" s="9" t="s">
        <v>1968</v>
      </c>
      <c r="D313" s="69" t="str">
        <f>"     "&amp;D305</f>
        <v xml:space="preserve">     Combo Cama Mousai King + Colchón 1 Pillow 28 Cm</v>
      </c>
      <c r="E313" s="68" t="s">
        <v>48</v>
      </c>
      <c r="F313" s="70">
        <f>F305</f>
        <v>3499900</v>
      </c>
      <c r="G313" s="70" t="str">
        <f>G305&amp;"     "</f>
        <v xml:space="preserve">$     </v>
      </c>
    </row>
    <row r="314" spans="1:9" ht="66">
      <c r="A314" s="68" t="s">
        <v>15078</v>
      </c>
      <c r="B314" s="68" t="s">
        <v>15088</v>
      </c>
      <c r="C314" s="9" t="s">
        <v>1976</v>
      </c>
      <c r="D314" s="69" t="str">
        <f>"     "&amp;D305</f>
        <v xml:space="preserve">     Combo Cama Mousai King + Colchón 1 Pillow 28 Cm</v>
      </c>
      <c r="E314" s="68" t="s">
        <v>36</v>
      </c>
      <c r="F314" s="70">
        <f>F305</f>
        <v>3499900</v>
      </c>
      <c r="G314" s="70" t="str">
        <f>G305&amp;"     "</f>
        <v xml:space="preserve">$     </v>
      </c>
    </row>
    <row r="315" spans="1:9">
      <c r="A315" s="68" t="s">
        <v>15089</v>
      </c>
      <c r="B315" s="68"/>
      <c r="C315" s="68" t="s">
        <v>6</v>
      </c>
      <c r="D315" s="9" t="s">
        <v>15090</v>
      </c>
      <c r="E315" s="68" t="s">
        <v>16</v>
      </c>
      <c r="F315" s="6">
        <v>3199900</v>
      </c>
      <c r="G315" s="6" t="s">
        <v>13</v>
      </c>
      <c r="H315" s="6">
        <v>3199900</v>
      </c>
      <c r="I315" t="str">
        <f>+IF(H315&lt;F315,"BLACK","SIN PROMO")</f>
        <v>SIN PROMO</v>
      </c>
    </row>
    <row r="316" spans="1:9" ht="66">
      <c r="A316" s="68" t="s">
        <v>15089</v>
      </c>
      <c r="B316" s="68" t="s">
        <v>15091</v>
      </c>
      <c r="C316" s="9" t="s">
        <v>2145</v>
      </c>
      <c r="D316" s="69" t="str">
        <f>"     "&amp;D315</f>
        <v xml:space="preserve">     Combo Cama Vítale Doble + Colchón 1 Pillow 28 Cm</v>
      </c>
      <c r="E316" s="68" t="s">
        <v>297</v>
      </c>
      <c r="F316" s="70">
        <f>F315</f>
        <v>3199900</v>
      </c>
      <c r="G316" s="70" t="str">
        <f>G315&amp;"     "</f>
        <v xml:space="preserve">$     </v>
      </c>
    </row>
    <row r="317" spans="1:9" ht="66">
      <c r="A317" s="68" t="s">
        <v>15089</v>
      </c>
      <c r="B317" s="68" t="s">
        <v>15092</v>
      </c>
      <c r="C317" s="9" t="s">
        <v>2146</v>
      </c>
      <c r="D317" s="69" t="str">
        <f>"     "&amp;D315</f>
        <v xml:space="preserve">     Combo Cama Vítale Doble + Colchón 1 Pillow 28 Cm</v>
      </c>
      <c r="E317" s="68" t="s">
        <v>306</v>
      </c>
      <c r="F317" s="70">
        <f>F315</f>
        <v>3199900</v>
      </c>
      <c r="G317" s="70" t="str">
        <f>G315&amp;"     "</f>
        <v xml:space="preserve">$     </v>
      </c>
    </row>
    <row r="318" spans="1:9" ht="66">
      <c r="A318" s="68" t="s">
        <v>15089</v>
      </c>
      <c r="B318" s="68" t="s">
        <v>15093</v>
      </c>
      <c r="C318" s="9" t="s">
        <v>2140</v>
      </c>
      <c r="D318" s="69" t="str">
        <f>"     "&amp;D315</f>
        <v xml:space="preserve">     Combo Cama Vítale Doble + Colchón 1 Pillow 28 Cm</v>
      </c>
      <c r="E318" s="68" t="s">
        <v>12</v>
      </c>
      <c r="F318" s="70">
        <f>F315</f>
        <v>3199900</v>
      </c>
      <c r="G318" s="70" t="str">
        <f>G315&amp;"     "</f>
        <v xml:space="preserve">$     </v>
      </c>
    </row>
    <row r="319" spans="1:9" ht="66">
      <c r="A319" s="68" t="s">
        <v>15089</v>
      </c>
      <c r="B319" s="68" t="s">
        <v>15094</v>
      </c>
      <c r="C319" s="9" t="s">
        <v>2141</v>
      </c>
      <c r="D319" s="69" t="str">
        <f>"     "&amp;D315</f>
        <v xml:space="preserve">     Combo Cama Vítale Doble + Colchón 1 Pillow 28 Cm</v>
      </c>
      <c r="E319" s="68" t="s">
        <v>34</v>
      </c>
      <c r="F319" s="70">
        <f>F315</f>
        <v>3199900</v>
      </c>
      <c r="G319" s="70" t="str">
        <f>G315&amp;"     "</f>
        <v xml:space="preserve">$     </v>
      </c>
    </row>
    <row r="320" spans="1:9" ht="66">
      <c r="A320" s="68" t="s">
        <v>15089</v>
      </c>
      <c r="B320" s="68" t="s">
        <v>15095</v>
      </c>
      <c r="C320" s="9" t="s">
        <v>2142</v>
      </c>
      <c r="D320" s="69" t="str">
        <f>"     "&amp;D315</f>
        <v xml:space="preserve">     Combo Cama Vítale Doble + Colchón 1 Pillow 28 Cm</v>
      </c>
      <c r="E320" s="68" t="s">
        <v>300</v>
      </c>
      <c r="F320" s="70">
        <f>F315</f>
        <v>3199900</v>
      </c>
      <c r="G320" s="70" t="str">
        <f>G315&amp;"     "</f>
        <v xml:space="preserve">$     </v>
      </c>
    </row>
    <row r="321" spans="1:9" ht="66">
      <c r="A321" s="68" t="s">
        <v>15089</v>
      </c>
      <c r="B321" s="68" t="s">
        <v>15096</v>
      </c>
      <c r="C321" s="9" t="s">
        <v>2143</v>
      </c>
      <c r="D321" s="69" t="str">
        <f>"     "&amp;D315</f>
        <v xml:space="preserve">     Combo Cama Vítale Doble + Colchón 1 Pillow 28 Cm</v>
      </c>
      <c r="E321" s="68" t="s">
        <v>302</v>
      </c>
      <c r="F321" s="70">
        <f>F315</f>
        <v>3199900</v>
      </c>
      <c r="G321" s="70" t="str">
        <f>G315&amp;"     "</f>
        <v xml:space="preserve">$     </v>
      </c>
    </row>
    <row r="322" spans="1:9" ht="66">
      <c r="A322" s="68" t="s">
        <v>15089</v>
      </c>
      <c r="B322" s="68" t="s">
        <v>15097</v>
      </c>
      <c r="C322" s="9" t="s">
        <v>2144</v>
      </c>
      <c r="D322" s="69" t="str">
        <f>"     "&amp;D315</f>
        <v xml:space="preserve">     Combo Cama Vítale Doble + Colchón 1 Pillow 28 Cm</v>
      </c>
      <c r="E322" s="68" t="s">
        <v>14944</v>
      </c>
      <c r="F322" s="70">
        <f>F315</f>
        <v>3199900</v>
      </c>
      <c r="G322" s="70" t="str">
        <f>G315&amp;"     "</f>
        <v xml:space="preserve">$     </v>
      </c>
    </row>
    <row r="323" spans="1:9" ht="66">
      <c r="A323" s="68" t="s">
        <v>15089</v>
      </c>
      <c r="B323" s="68" t="s">
        <v>15098</v>
      </c>
      <c r="C323" s="9" t="s">
        <v>2147</v>
      </c>
      <c r="D323" s="69" t="str">
        <f>"     "&amp;D315</f>
        <v xml:space="preserve">     Combo Cama Vítale Doble + Colchón 1 Pillow 28 Cm</v>
      </c>
      <c r="E323" s="68" t="s">
        <v>48</v>
      </c>
      <c r="F323" s="70">
        <f>F315</f>
        <v>3199900</v>
      </c>
      <c r="G323" s="70" t="str">
        <f>G315&amp;"     "</f>
        <v xml:space="preserve">$     </v>
      </c>
    </row>
    <row r="324" spans="1:9" ht="66">
      <c r="A324" s="68" t="s">
        <v>15089</v>
      </c>
      <c r="B324" s="68" t="s">
        <v>15099</v>
      </c>
      <c r="C324" s="9" t="s">
        <v>2148</v>
      </c>
      <c r="D324" s="69" t="str">
        <f>"     "&amp;D315</f>
        <v xml:space="preserve">     Combo Cama Vítale Doble + Colchón 1 Pillow 28 Cm</v>
      </c>
      <c r="E324" s="68" t="s">
        <v>36</v>
      </c>
      <c r="F324" s="70">
        <f>F315</f>
        <v>3199900</v>
      </c>
      <c r="G324" s="70" t="str">
        <f>G315&amp;"     "</f>
        <v xml:space="preserve">$     </v>
      </c>
    </row>
    <row r="325" spans="1:9">
      <c r="A325" s="68" t="s">
        <v>15100</v>
      </c>
      <c r="B325" s="68"/>
      <c r="C325" s="68" t="s">
        <v>6</v>
      </c>
      <c r="D325" s="9" t="s">
        <v>15101</v>
      </c>
      <c r="E325" s="68" t="s">
        <v>16</v>
      </c>
      <c r="F325" s="6">
        <v>3199900</v>
      </c>
      <c r="G325" s="6" t="s">
        <v>13</v>
      </c>
      <c r="H325">
        <v>3539900</v>
      </c>
      <c r="I325" t="str">
        <f>+IF(H325&lt;F325,"BLACK","SIN PROMO")</f>
        <v>SIN PROMO</v>
      </c>
    </row>
    <row r="326" spans="1:9" ht="66">
      <c r="A326" s="68" t="s">
        <v>15100</v>
      </c>
      <c r="B326" s="68" t="s">
        <v>15102</v>
      </c>
      <c r="C326" s="9" t="s">
        <v>2106</v>
      </c>
      <c r="D326" s="69" t="str">
        <f>"     "&amp;D325</f>
        <v xml:space="preserve">     Combo Cama Vítale Queen + Colchón 1 Pillow 28 Cm</v>
      </c>
      <c r="E326" s="68" t="s">
        <v>34</v>
      </c>
      <c r="F326" s="70">
        <f>F325</f>
        <v>3199900</v>
      </c>
      <c r="G326" s="70" t="str">
        <f>G325&amp;"     "</f>
        <v xml:space="preserve">$     </v>
      </c>
    </row>
    <row r="327" spans="1:9" ht="66">
      <c r="A327" s="68" t="s">
        <v>15100</v>
      </c>
      <c r="B327" s="68" t="s">
        <v>15103</v>
      </c>
      <c r="C327" s="9" t="s">
        <v>2105</v>
      </c>
      <c r="D327" s="69" t="str">
        <f>"     "&amp;D325</f>
        <v xml:space="preserve">     Combo Cama Vítale Queen + Colchón 1 Pillow 28 Cm</v>
      </c>
      <c r="E327" s="68" t="s">
        <v>12</v>
      </c>
      <c r="F327" s="70">
        <f>F325</f>
        <v>3199900</v>
      </c>
      <c r="G327" s="70" t="str">
        <f>G325&amp;"     "</f>
        <v xml:space="preserve">$     </v>
      </c>
    </row>
    <row r="328" spans="1:9" ht="66">
      <c r="A328" s="68" t="s">
        <v>15100</v>
      </c>
      <c r="B328" s="68" t="s">
        <v>15104</v>
      </c>
      <c r="C328" s="9" t="s">
        <v>2107</v>
      </c>
      <c r="D328" s="69" t="str">
        <f>"     "&amp;D325</f>
        <v xml:space="preserve">     Combo Cama Vítale Queen + Colchón 1 Pillow 28 Cm</v>
      </c>
      <c r="E328" s="68" t="s">
        <v>300</v>
      </c>
      <c r="F328" s="70">
        <f>F325</f>
        <v>3199900</v>
      </c>
      <c r="G328" s="70" t="str">
        <f>G325&amp;"     "</f>
        <v xml:space="preserve">$     </v>
      </c>
    </row>
    <row r="329" spans="1:9" ht="66">
      <c r="A329" s="68" t="s">
        <v>15100</v>
      </c>
      <c r="B329" s="68" t="s">
        <v>15105</v>
      </c>
      <c r="C329" s="9" t="s">
        <v>2108</v>
      </c>
      <c r="D329" s="69" t="str">
        <f>"     "&amp;D325</f>
        <v xml:space="preserve">     Combo Cama Vítale Queen + Colchón 1 Pillow 28 Cm</v>
      </c>
      <c r="E329" s="68" t="s">
        <v>302</v>
      </c>
      <c r="F329" s="70">
        <f>F325</f>
        <v>3199900</v>
      </c>
      <c r="G329" s="70" t="str">
        <f>G325&amp;"     "</f>
        <v xml:space="preserve">$     </v>
      </c>
    </row>
    <row r="330" spans="1:9" ht="66">
      <c r="A330" s="68" t="s">
        <v>15100</v>
      </c>
      <c r="B330" s="68" t="s">
        <v>15106</v>
      </c>
      <c r="C330" s="9" t="s">
        <v>2109</v>
      </c>
      <c r="D330" s="69" t="str">
        <f>"     "&amp;D325</f>
        <v xml:space="preserve">     Combo Cama Vítale Queen + Colchón 1 Pillow 28 Cm</v>
      </c>
      <c r="E330" s="68" t="s">
        <v>14944</v>
      </c>
      <c r="F330" s="70">
        <f>F325</f>
        <v>3199900</v>
      </c>
      <c r="G330" s="70" t="str">
        <f>G325&amp;"     "</f>
        <v xml:space="preserve">$     </v>
      </c>
    </row>
    <row r="331" spans="1:9" ht="66">
      <c r="A331" s="68" t="s">
        <v>15100</v>
      </c>
      <c r="B331" s="68" t="s">
        <v>15107</v>
      </c>
      <c r="C331" s="9" t="s">
        <v>2110</v>
      </c>
      <c r="D331" s="69" t="str">
        <f>"     "&amp;D325</f>
        <v xml:space="preserve">     Combo Cama Vítale Queen + Colchón 1 Pillow 28 Cm</v>
      </c>
      <c r="E331" s="68" t="s">
        <v>297</v>
      </c>
      <c r="F331" s="70">
        <f>F325</f>
        <v>3199900</v>
      </c>
      <c r="G331" s="70" t="str">
        <f>G325&amp;"     "</f>
        <v xml:space="preserve">$     </v>
      </c>
    </row>
    <row r="332" spans="1:9" ht="66">
      <c r="A332" s="68" t="s">
        <v>15100</v>
      </c>
      <c r="B332" s="68" t="s">
        <v>15108</v>
      </c>
      <c r="C332" s="9" t="s">
        <v>2104</v>
      </c>
      <c r="D332" s="69" t="str">
        <f>"     "&amp;D325</f>
        <v xml:space="preserve">     Combo Cama Vítale Queen + Colchón 1 Pillow 28 Cm</v>
      </c>
      <c r="E332" s="68" t="s">
        <v>306</v>
      </c>
      <c r="F332" s="70">
        <f>F325</f>
        <v>3199900</v>
      </c>
      <c r="G332" s="70" t="str">
        <f>G325&amp;"     "</f>
        <v xml:space="preserve">$     </v>
      </c>
    </row>
    <row r="333" spans="1:9" ht="66">
      <c r="A333" s="68" t="s">
        <v>15100</v>
      </c>
      <c r="B333" s="68" t="s">
        <v>15109</v>
      </c>
      <c r="C333" s="9" t="s">
        <v>2111</v>
      </c>
      <c r="D333" s="69" t="str">
        <f>"     "&amp;D325</f>
        <v xml:space="preserve">     Combo Cama Vítale Queen + Colchón 1 Pillow 28 Cm</v>
      </c>
      <c r="E333" s="68" t="s">
        <v>48</v>
      </c>
      <c r="F333" s="70">
        <f>F325</f>
        <v>3199900</v>
      </c>
      <c r="G333" s="70" t="str">
        <f>G325&amp;"     "</f>
        <v xml:space="preserve">$     </v>
      </c>
    </row>
    <row r="334" spans="1:9" ht="66">
      <c r="A334" s="68" t="s">
        <v>15100</v>
      </c>
      <c r="B334" s="68" t="s">
        <v>15110</v>
      </c>
      <c r="C334" s="9" t="s">
        <v>2112</v>
      </c>
      <c r="D334" s="69" t="str">
        <f>"     "&amp;D325</f>
        <v xml:space="preserve">     Combo Cama Vítale Queen + Colchón 1 Pillow 28 Cm</v>
      </c>
      <c r="E334" s="68" t="s">
        <v>36</v>
      </c>
      <c r="F334" s="70">
        <f>F325</f>
        <v>3199900</v>
      </c>
      <c r="G334" s="70" t="str">
        <f>G325&amp;"     "</f>
        <v xml:space="preserve">$     </v>
      </c>
    </row>
    <row r="335" spans="1:9">
      <c r="A335" s="68" t="s">
        <v>15111</v>
      </c>
      <c r="B335" s="68"/>
      <c r="C335" s="68" t="s">
        <v>6</v>
      </c>
      <c r="D335" s="9" t="s">
        <v>15112</v>
      </c>
      <c r="E335" s="68" t="s">
        <v>16</v>
      </c>
      <c r="F335" s="6">
        <v>2899900</v>
      </c>
      <c r="G335" s="6" t="s">
        <v>13</v>
      </c>
      <c r="H335" s="6">
        <v>2899900</v>
      </c>
      <c r="I335" t="str">
        <f>+IF(H335&lt;F335,"BLACK","SIN PROMO")</f>
        <v>SIN PROMO</v>
      </c>
    </row>
    <row r="336" spans="1:9" ht="79.2">
      <c r="A336" s="68" t="s">
        <v>15111</v>
      </c>
      <c r="B336" s="68" t="s">
        <v>15113</v>
      </c>
      <c r="C336" s="9" t="s">
        <v>2154</v>
      </c>
      <c r="D336" s="69" t="str">
        <f>"     "&amp;D335</f>
        <v xml:space="preserve">     Combo Cama Gabor Doble + Colchón 1 Pillow 28 Cm</v>
      </c>
      <c r="E336" s="68" t="s">
        <v>297</v>
      </c>
      <c r="F336" s="70">
        <f>F335</f>
        <v>2899900</v>
      </c>
      <c r="G336" s="70" t="str">
        <f>G335&amp;"     "</f>
        <v xml:space="preserve">$     </v>
      </c>
    </row>
    <row r="337" spans="1:9" ht="79.2">
      <c r="A337" s="68" t="s">
        <v>15111</v>
      </c>
      <c r="B337" s="68" t="s">
        <v>15114</v>
      </c>
      <c r="C337" s="9" t="s">
        <v>2149</v>
      </c>
      <c r="D337" s="69" t="str">
        <f>"     "&amp;D335</f>
        <v xml:space="preserve">     Combo Cama Gabor Doble + Colchón 1 Pillow 28 Cm</v>
      </c>
      <c r="E337" s="68" t="s">
        <v>12</v>
      </c>
      <c r="F337" s="70">
        <f>F335</f>
        <v>2899900</v>
      </c>
      <c r="G337" s="70" t="str">
        <f>G335&amp;"     "</f>
        <v xml:space="preserve">$     </v>
      </c>
    </row>
    <row r="338" spans="1:9" ht="79.2">
      <c r="A338" s="68" t="s">
        <v>15111</v>
      </c>
      <c r="B338" s="68" t="s">
        <v>15115</v>
      </c>
      <c r="C338" s="9" t="s">
        <v>2150</v>
      </c>
      <c r="D338" s="69" t="str">
        <f>"     "&amp;D335</f>
        <v xml:space="preserve">     Combo Cama Gabor Doble + Colchón 1 Pillow 28 Cm</v>
      </c>
      <c r="E338" s="68" t="s">
        <v>34</v>
      </c>
      <c r="F338" s="70">
        <f>F335</f>
        <v>2899900</v>
      </c>
      <c r="G338" s="70" t="str">
        <f>G335&amp;"     "</f>
        <v xml:space="preserve">$     </v>
      </c>
    </row>
    <row r="339" spans="1:9" ht="79.2">
      <c r="A339" s="68" t="s">
        <v>15111</v>
      </c>
      <c r="B339" s="68" t="s">
        <v>15116</v>
      </c>
      <c r="C339" s="9" t="s">
        <v>2151</v>
      </c>
      <c r="D339" s="69" t="str">
        <f>"     "&amp;D335</f>
        <v xml:space="preserve">     Combo Cama Gabor Doble + Colchón 1 Pillow 28 Cm</v>
      </c>
      <c r="E339" s="68" t="s">
        <v>300</v>
      </c>
      <c r="F339" s="70">
        <f>F335</f>
        <v>2899900</v>
      </c>
      <c r="G339" s="70" t="str">
        <f>G335&amp;"     "</f>
        <v xml:space="preserve">$     </v>
      </c>
    </row>
    <row r="340" spans="1:9" ht="79.2">
      <c r="A340" s="68" t="s">
        <v>15111</v>
      </c>
      <c r="B340" s="68" t="s">
        <v>15117</v>
      </c>
      <c r="C340" s="9" t="s">
        <v>2152</v>
      </c>
      <c r="D340" s="69" t="str">
        <f>"     "&amp;D335</f>
        <v xml:space="preserve">     Combo Cama Gabor Doble + Colchón 1 Pillow 28 Cm</v>
      </c>
      <c r="E340" s="68" t="s">
        <v>302</v>
      </c>
      <c r="F340" s="70">
        <f>F335</f>
        <v>2899900</v>
      </c>
      <c r="G340" s="70" t="str">
        <f>G335&amp;"     "</f>
        <v xml:space="preserve">$     </v>
      </c>
    </row>
    <row r="341" spans="1:9" ht="79.2">
      <c r="A341" s="68" t="s">
        <v>15111</v>
      </c>
      <c r="B341" s="68" t="s">
        <v>15118</v>
      </c>
      <c r="C341" s="9" t="s">
        <v>2153</v>
      </c>
      <c r="D341" s="69" t="str">
        <f>"     "&amp;D335</f>
        <v xml:space="preserve">     Combo Cama Gabor Doble + Colchón 1 Pillow 28 Cm</v>
      </c>
      <c r="E341" s="68" t="s">
        <v>14944</v>
      </c>
      <c r="F341" s="70">
        <f>F335</f>
        <v>2899900</v>
      </c>
      <c r="G341" s="70" t="str">
        <f>G335&amp;"     "</f>
        <v xml:space="preserve">$     </v>
      </c>
    </row>
    <row r="342" spans="1:9" ht="79.2">
      <c r="A342" s="68" t="s">
        <v>15111</v>
      </c>
      <c r="B342" s="68" t="s">
        <v>15119</v>
      </c>
      <c r="C342" s="9" t="s">
        <v>2155</v>
      </c>
      <c r="D342" s="69" t="str">
        <f>"     "&amp;D335</f>
        <v xml:space="preserve">     Combo Cama Gabor Doble + Colchón 1 Pillow 28 Cm</v>
      </c>
      <c r="E342" s="68" t="s">
        <v>306</v>
      </c>
      <c r="F342" s="70">
        <f>F335</f>
        <v>2899900</v>
      </c>
      <c r="G342" s="70" t="str">
        <f>G335&amp;"     "</f>
        <v xml:space="preserve">$     </v>
      </c>
    </row>
    <row r="343" spans="1:9" ht="79.2">
      <c r="A343" s="68" t="s">
        <v>15111</v>
      </c>
      <c r="B343" s="68" t="s">
        <v>15120</v>
      </c>
      <c r="C343" s="9" t="s">
        <v>2156</v>
      </c>
      <c r="D343" s="69" t="str">
        <f>"     "&amp;D335</f>
        <v xml:space="preserve">     Combo Cama Gabor Doble + Colchón 1 Pillow 28 Cm</v>
      </c>
      <c r="E343" s="68" t="s">
        <v>48</v>
      </c>
      <c r="F343" s="70">
        <f>F335</f>
        <v>2899900</v>
      </c>
      <c r="G343" s="70" t="str">
        <f>G335&amp;"     "</f>
        <v xml:space="preserve">$     </v>
      </c>
    </row>
    <row r="344" spans="1:9" ht="79.2">
      <c r="A344" s="68" t="s">
        <v>15111</v>
      </c>
      <c r="B344" s="68" t="s">
        <v>15121</v>
      </c>
      <c r="C344" s="9" t="s">
        <v>2157</v>
      </c>
      <c r="D344" s="69" t="str">
        <f>"     "&amp;D335</f>
        <v xml:space="preserve">     Combo Cama Gabor Doble + Colchón 1 Pillow 28 Cm</v>
      </c>
      <c r="E344" s="68" t="s">
        <v>36</v>
      </c>
      <c r="F344" s="70">
        <f>F335</f>
        <v>2899900</v>
      </c>
      <c r="G344" s="70" t="str">
        <f>G335&amp;"     "</f>
        <v xml:space="preserve">$     </v>
      </c>
    </row>
    <row r="345" spans="1:9">
      <c r="A345" s="68" t="s">
        <v>15122</v>
      </c>
      <c r="B345" s="68"/>
      <c r="C345" s="68" t="s">
        <v>6</v>
      </c>
      <c r="D345" s="9" t="s">
        <v>605</v>
      </c>
      <c r="E345" s="68" t="s">
        <v>16</v>
      </c>
      <c r="F345" s="6">
        <v>3999900</v>
      </c>
      <c r="G345" s="6" t="s">
        <v>13</v>
      </c>
      <c r="H345" s="6">
        <v>3999900</v>
      </c>
      <c r="I345" t="str">
        <f>+IF(H345&lt;F345,"BLACK","SIN PROMO")</f>
        <v>SIN PROMO</v>
      </c>
    </row>
    <row r="346" spans="1:9" ht="92.4">
      <c r="A346" s="68" t="s">
        <v>15122</v>
      </c>
      <c r="B346" s="68" t="s">
        <v>15123</v>
      </c>
      <c r="C346" s="9" t="s">
        <v>1941</v>
      </c>
      <c r="D346" s="69" t="str">
        <f>"     "&amp;D345</f>
        <v xml:space="preserve">     Combo Cama Doble + Cabecero Hampton Gratis Sabanas 300 Hilos</v>
      </c>
      <c r="E346" s="68" t="s">
        <v>12</v>
      </c>
      <c r="F346" s="70">
        <f>F345</f>
        <v>3999900</v>
      </c>
      <c r="G346" s="70" t="str">
        <f>G345&amp;"     "</f>
        <v xml:space="preserve">$     </v>
      </c>
    </row>
    <row r="347" spans="1:9" ht="92.4">
      <c r="A347" s="68" t="s">
        <v>15122</v>
      </c>
      <c r="B347" s="68" t="s">
        <v>15124</v>
      </c>
      <c r="C347" s="9" t="s">
        <v>1942</v>
      </c>
      <c r="D347" s="69" t="str">
        <f>"     "&amp;D345</f>
        <v xml:space="preserve">     Combo Cama Doble + Cabecero Hampton Gratis Sabanas 300 Hilos</v>
      </c>
      <c r="E347" s="68" t="s">
        <v>34</v>
      </c>
      <c r="F347" s="70">
        <f>F345</f>
        <v>3999900</v>
      </c>
      <c r="G347" s="70" t="str">
        <f>G345&amp;"     "</f>
        <v xml:space="preserve">$     </v>
      </c>
    </row>
    <row r="348" spans="1:9" ht="92.4">
      <c r="A348" s="68" t="s">
        <v>15122</v>
      </c>
      <c r="B348" s="68" t="s">
        <v>15125</v>
      </c>
      <c r="C348" s="9" t="s">
        <v>1943</v>
      </c>
      <c r="D348" s="69" t="str">
        <f>"     "&amp;D345</f>
        <v xml:space="preserve">     Combo Cama Doble + Cabecero Hampton Gratis Sabanas 300 Hilos</v>
      </c>
      <c r="E348" s="68" t="s">
        <v>300</v>
      </c>
      <c r="F348" s="70">
        <f>F345</f>
        <v>3999900</v>
      </c>
      <c r="G348" s="70" t="str">
        <f>G345&amp;"     "</f>
        <v xml:space="preserve">$     </v>
      </c>
    </row>
    <row r="349" spans="1:9" ht="92.4">
      <c r="A349" s="68" t="s">
        <v>15122</v>
      </c>
      <c r="B349" s="68" t="s">
        <v>15126</v>
      </c>
      <c r="C349" s="9" t="s">
        <v>1944</v>
      </c>
      <c r="D349" s="69" t="str">
        <f>"     "&amp;D345</f>
        <v xml:space="preserve">     Combo Cama Doble + Cabecero Hampton Gratis Sabanas 300 Hilos</v>
      </c>
      <c r="E349" s="68" t="s">
        <v>302</v>
      </c>
      <c r="F349" s="70">
        <f>F345</f>
        <v>3999900</v>
      </c>
      <c r="G349" s="70" t="str">
        <f>G345&amp;"     "</f>
        <v xml:space="preserve">$     </v>
      </c>
    </row>
    <row r="350" spans="1:9" ht="92.4">
      <c r="A350" s="68" t="s">
        <v>15122</v>
      </c>
      <c r="B350" s="68" t="s">
        <v>15127</v>
      </c>
      <c r="C350" s="9" t="s">
        <v>1945</v>
      </c>
      <c r="D350" s="69" t="str">
        <f>"     "&amp;D345</f>
        <v xml:space="preserve">     Combo Cama Doble + Cabecero Hampton Gratis Sabanas 300 Hilos</v>
      </c>
      <c r="E350" s="68" t="s">
        <v>14944</v>
      </c>
      <c r="F350" s="70">
        <f>F345</f>
        <v>3999900</v>
      </c>
      <c r="G350" s="70" t="str">
        <f>G345&amp;"     "</f>
        <v xml:space="preserve">$     </v>
      </c>
    </row>
    <row r="351" spans="1:9" ht="92.4">
      <c r="A351" s="68" t="s">
        <v>15122</v>
      </c>
      <c r="B351" s="68" t="s">
        <v>15128</v>
      </c>
      <c r="C351" s="9" t="s">
        <v>1946</v>
      </c>
      <c r="D351" s="69" t="str">
        <f>"     "&amp;D345</f>
        <v xml:space="preserve">     Combo Cama Doble + Cabecero Hampton Gratis Sabanas 300 Hilos</v>
      </c>
      <c r="E351" s="68" t="s">
        <v>297</v>
      </c>
      <c r="F351" s="70">
        <f>F345</f>
        <v>3999900</v>
      </c>
      <c r="G351" s="70" t="str">
        <f>G345&amp;"     "</f>
        <v xml:space="preserve">$     </v>
      </c>
    </row>
    <row r="352" spans="1:9" ht="92.4">
      <c r="A352" s="68" t="s">
        <v>15122</v>
      </c>
      <c r="B352" s="68" t="s">
        <v>15129</v>
      </c>
      <c r="C352" s="9" t="s">
        <v>1947</v>
      </c>
      <c r="D352" s="69" t="str">
        <f>"     "&amp;D345</f>
        <v xml:space="preserve">     Combo Cama Doble + Cabecero Hampton Gratis Sabanas 300 Hilos</v>
      </c>
      <c r="E352" s="68" t="s">
        <v>306</v>
      </c>
      <c r="F352" s="70">
        <f>F345</f>
        <v>3999900</v>
      </c>
      <c r="G352" s="70" t="str">
        <f>G345&amp;"     "</f>
        <v xml:space="preserve">$     </v>
      </c>
    </row>
    <row r="353" spans="1:9" ht="92.4">
      <c r="A353" s="68" t="s">
        <v>15122</v>
      </c>
      <c r="B353" s="68" t="s">
        <v>15130</v>
      </c>
      <c r="C353" s="9" t="s">
        <v>1948</v>
      </c>
      <c r="D353" s="69" t="str">
        <f>"     "&amp;D345</f>
        <v xml:space="preserve">     Combo Cama Doble + Cabecero Hampton Gratis Sabanas 300 Hilos</v>
      </c>
      <c r="E353" s="68" t="s">
        <v>48</v>
      </c>
      <c r="F353" s="70">
        <f>F345</f>
        <v>3999900</v>
      </c>
      <c r="G353" s="70" t="str">
        <f>G345&amp;"     "</f>
        <v xml:space="preserve">$     </v>
      </c>
    </row>
    <row r="354" spans="1:9" ht="92.4">
      <c r="A354" s="68" t="s">
        <v>15122</v>
      </c>
      <c r="B354" s="68" t="s">
        <v>15131</v>
      </c>
      <c r="C354" s="9" t="s">
        <v>1949</v>
      </c>
      <c r="D354" s="69" t="str">
        <f>"     "&amp;D345</f>
        <v xml:space="preserve">     Combo Cama Doble + Cabecero Hampton Gratis Sabanas 300 Hilos</v>
      </c>
      <c r="E354" s="68" t="s">
        <v>36</v>
      </c>
      <c r="F354" s="70">
        <f>F345</f>
        <v>3999900</v>
      </c>
      <c r="G354" s="70" t="str">
        <f>G345&amp;"     "</f>
        <v xml:space="preserve">$     </v>
      </c>
    </row>
    <row r="355" spans="1:9">
      <c r="A355" s="68" t="s">
        <v>15132</v>
      </c>
      <c r="B355" s="68"/>
      <c r="C355" s="68" t="s">
        <v>6</v>
      </c>
      <c r="D355" s="9" t="s">
        <v>627</v>
      </c>
      <c r="E355" s="68" t="s">
        <v>16</v>
      </c>
      <c r="F355" s="6">
        <v>3199900</v>
      </c>
      <c r="G355" s="6" t="s">
        <v>13</v>
      </c>
      <c r="H355" s="6">
        <v>3199900</v>
      </c>
      <c r="I355" t="str">
        <f>+IF(H355&lt;F355,"BLACK","SIN PROMO")</f>
        <v>SIN PROMO</v>
      </c>
    </row>
    <row r="356" spans="1:9" ht="92.4">
      <c r="A356" s="68" t="s">
        <v>15132</v>
      </c>
      <c r="B356" s="68" t="s">
        <v>15133</v>
      </c>
      <c r="C356" s="9" t="s">
        <v>1965</v>
      </c>
      <c r="D356" s="69" t="str">
        <f>"     "&amp;D355</f>
        <v xml:space="preserve">     Combo Cama Doble + Cabecero Mousai Gratis Sabanas 300 Hilos</v>
      </c>
      <c r="E356" s="68" t="s">
        <v>306</v>
      </c>
      <c r="F356" s="70">
        <f>F355</f>
        <v>3199900</v>
      </c>
      <c r="G356" s="70" t="str">
        <f>G355&amp;"     "</f>
        <v xml:space="preserve">$     </v>
      </c>
    </row>
    <row r="357" spans="1:9" ht="92.4">
      <c r="A357" s="68" t="s">
        <v>15132</v>
      </c>
      <c r="B357" s="68" t="s">
        <v>15134</v>
      </c>
      <c r="C357" s="9" t="s">
        <v>1959</v>
      </c>
      <c r="D357" s="69" t="str">
        <f>"     "&amp;D355</f>
        <v xml:space="preserve">     Combo Cama Doble + Cabecero Mousai Gratis Sabanas 300 Hilos</v>
      </c>
      <c r="E357" s="68" t="s">
        <v>12</v>
      </c>
      <c r="F357" s="70">
        <f>F355</f>
        <v>3199900</v>
      </c>
      <c r="G357" s="70" t="str">
        <f>G355&amp;"     "</f>
        <v xml:space="preserve">$     </v>
      </c>
    </row>
    <row r="358" spans="1:9" ht="92.4">
      <c r="A358" s="68" t="s">
        <v>15132</v>
      </c>
      <c r="B358" s="68" t="s">
        <v>15135</v>
      </c>
      <c r="C358" s="9" t="s">
        <v>1960</v>
      </c>
      <c r="D358" s="69" t="str">
        <f>"     "&amp;D355</f>
        <v xml:space="preserve">     Combo Cama Doble + Cabecero Mousai Gratis Sabanas 300 Hilos</v>
      </c>
      <c r="E358" s="68" t="s">
        <v>34</v>
      </c>
      <c r="F358" s="70">
        <f>F355</f>
        <v>3199900</v>
      </c>
      <c r="G358" s="70" t="str">
        <f>G355&amp;"     "</f>
        <v xml:space="preserve">$     </v>
      </c>
    </row>
    <row r="359" spans="1:9" ht="92.4">
      <c r="A359" s="68" t="s">
        <v>15132</v>
      </c>
      <c r="B359" s="68" t="s">
        <v>15136</v>
      </c>
      <c r="C359" s="9" t="s">
        <v>1961</v>
      </c>
      <c r="D359" s="69" t="str">
        <f>"     "&amp;D355</f>
        <v xml:space="preserve">     Combo Cama Doble + Cabecero Mousai Gratis Sabanas 300 Hilos</v>
      </c>
      <c r="E359" s="68" t="s">
        <v>300</v>
      </c>
      <c r="F359" s="70">
        <f>F355</f>
        <v>3199900</v>
      </c>
      <c r="G359" s="70" t="str">
        <f>G355&amp;"     "</f>
        <v xml:space="preserve">$     </v>
      </c>
    </row>
    <row r="360" spans="1:9" ht="92.4">
      <c r="A360" s="68" t="s">
        <v>15132</v>
      </c>
      <c r="B360" s="68" t="s">
        <v>15137</v>
      </c>
      <c r="C360" s="9" t="s">
        <v>1962</v>
      </c>
      <c r="D360" s="69" t="str">
        <f>"     "&amp;D355</f>
        <v xml:space="preserve">     Combo Cama Doble + Cabecero Mousai Gratis Sabanas 300 Hilos</v>
      </c>
      <c r="E360" s="68" t="s">
        <v>302</v>
      </c>
      <c r="F360" s="70">
        <f>F355</f>
        <v>3199900</v>
      </c>
      <c r="G360" s="70" t="str">
        <f>G355&amp;"     "</f>
        <v xml:space="preserve">$     </v>
      </c>
    </row>
    <row r="361" spans="1:9" ht="92.4">
      <c r="A361" s="68" t="s">
        <v>15132</v>
      </c>
      <c r="B361" s="68" t="s">
        <v>15138</v>
      </c>
      <c r="C361" s="9" t="s">
        <v>1963</v>
      </c>
      <c r="D361" s="69" t="str">
        <f>"     "&amp;D355</f>
        <v xml:space="preserve">     Combo Cama Doble + Cabecero Mousai Gratis Sabanas 300 Hilos</v>
      </c>
      <c r="E361" s="68" t="s">
        <v>14944</v>
      </c>
      <c r="F361" s="70">
        <f>F355</f>
        <v>3199900</v>
      </c>
      <c r="G361" s="70" t="str">
        <f>G355&amp;"     "</f>
        <v xml:space="preserve">$     </v>
      </c>
    </row>
    <row r="362" spans="1:9" ht="92.4">
      <c r="A362" s="68" t="s">
        <v>15132</v>
      </c>
      <c r="B362" s="68" t="s">
        <v>15139</v>
      </c>
      <c r="C362" s="9" t="s">
        <v>1964</v>
      </c>
      <c r="D362" s="69" t="str">
        <f>"     "&amp;D355</f>
        <v xml:space="preserve">     Combo Cama Doble + Cabecero Mousai Gratis Sabanas 300 Hilos</v>
      </c>
      <c r="E362" s="68" t="s">
        <v>297</v>
      </c>
      <c r="F362" s="70">
        <f>F355</f>
        <v>3199900</v>
      </c>
      <c r="G362" s="70" t="str">
        <f>G355&amp;"     "</f>
        <v xml:space="preserve">$     </v>
      </c>
    </row>
    <row r="363" spans="1:9" ht="92.4">
      <c r="A363" s="68" t="s">
        <v>15132</v>
      </c>
      <c r="B363" s="68" t="s">
        <v>15140</v>
      </c>
      <c r="C363" s="9" t="s">
        <v>1966</v>
      </c>
      <c r="D363" s="69" t="str">
        <f>"     "&amp;D355</f>
        <v xml:space="preserve">     Combo Cama Doble + Cabecero Mousai Gratis Sabanas 300 Hilos</v>
      </c>
      <c r="E363" s="68" t="s">
        <v>48</v>
      </c>
      <c r="F363" s="70">
        <f>F355</f>
        <v>3199900</v>
      </c>
      <c r="G363" s="70" t="str">
        <f>G355&amp;"     "</f>
        <v xml:space="preserve">$     </v>
      </c>
    </row>
    <row r="364" spans="1:9" ht="92.4">
      <c r="A364" s="68" t="s">
        <v>15132</v>
      </c>
      <c r="B364" s="68" t="s">
        <v>15141</v>
      </c>
      <c r="C364" s="9" t="s">
        <v>1967</v>
      </c>
      <c r="D364" s="69" t="str">
        <f>"     "&amp;D355</f>
        <v xml:space="preserve">     Combo Cama Doble + Cabecero Mousai Gratis Sabanas 300 Hilos</v>
      </c>
      <c r="E364" s="68" t="s">
        <v>36</v>
      </c>
      <c r="F364" s="70">
        <f>F355</f>
        <v>3199900</v>
      </c>
      <c r="G364" s="70" t="str">
        <f>G355&amp;"     "</f>
        <v xml:space="preserve">$     </v>
      </c>
    </row>
    <row r="365" spans="1:9">
      <c r="A365" s="68" t="s">
        <v>15142</v>
      </c>
      <c r="B365" s="68"/>
      <c r="C365" s="68" t="s">
        <v>6</v>
      </c>
      <c r="D365" s="9" t="s">
        <v>516</v>
      </c>
      <c r="E365" s="68" t="s">
        <v>16</v>
      </c>
      <c r="F365" s="6">
        <v>3199900</v>
      </c>
      <c r="G365" s="6" t="s">
        <v>13</v>
      </c>
      <c r="H365" s="6">
        <v>3199900</v>
      </c>
      <c r="I365" t="str">
        <f>+IF(H365&lt;F365,"BLACK","SIN PROMO")</f>
        <v>SIN PROMO</v>
      </c>
    </row>
    <row r="366" spans="1:9" ht="92.4">
      <c r="A366" s="68" t="s">
        <v>15142</v>
      </c>
      <c r="B366" s="68" t="s">
        <v>15143</v>
      </c>
      <c r="C366" s="9" t="s">
        <v>1871</v>
      </c>
      <c r="D366" s="69" t="str">
        <f>"     "&amp;D365</f>
        <v xml:space="preserve">     Combo Cama King + Cabecero Mousai Gratis Sabanas 300 Hilos</v>
      </c>
      <c r="E366" s="68" t="s">
        <v>34</v>
      </c>
      <c r="F366" s="70">
        <f>F365</f>
        <v>3199900</v>
      </c>
      <c r="G366" s="70" t="str">
        <f>G365&amp;"     "</f>
        <v xml:space="preserve">$     </v>
      </c>
    </row>
    <row r="367" spans="1:9" ht="92.4">
      <c r="A367" s="68" t="s">
        <v>15142</v>
      </c>
      <c r="B367" s="68" t="s">
        <v>15144</v>
      </c>
      <c r="C367" s="9" t="s">
        <v>1870</v>
      </c>
      <c r="D367" s="69" t="str">
        <f>"     "&amp;D365</f>
        <v xml:space="preserve">     Combo Cama King + Cabecero Mousai Gratis Sabanas 300 Hilos</v>
      </c>
      <c r="E367" s="68" t="s">
        <v>12</v>
      </c>
      <c r="F367" s="70">
        <f>F365</f>
        <v>3199900</v>
      </c>
      <c r="G367" s="70" t="str">
        <f>G365&amp;"     "</f>
        <v xml:space="preserve">$     </v>
      </c>
    </row>
    <row r="368" spans="1:9" ht="92.4">
      <c r="A368" s="68" t="s">
        <v>15142</v>
      </c>
      <c r="B368" s="68" t="s">
        <v>15145</v>
      </c>
      <c r="C368" s="9" t="s">
        <v>1872</v>
      </c>
      <c r="D368" s="69" t="str">
        <f>"     "&amp;D365</f>
        <v xml:space="preserve">     Combo Cama King + Cabecero Mousai Gratis Sabanas 300 Hilos</v>
      </c>
      <c r="E368" s="68" t="s">
        <v>300</v>
      </c>
      <c r="F368" s="70">
        <f>F365</f>
        <v>3199900</v>
      </c>
      <c r="G368" s="70" t="str">
        <f>G365&amp;"     "</f>
        <v xml:space="preserve">$     </v>
      </c>
    </row>
    <row r="369" spans="1:9" ht="92.4">
      <c r="A369" s="68" t="s">
        <v>15142</v>
      </c>
      <c r="B369" s="68" t="s">
        <v>15146</v>
      </c>
      <c r="C369" s="9" t="s">
        <v>1873</v>
      </c>
      <c r="D369" s="69" t="str">
        <f>"     "&amp;D365</f>
        <v xml:space="preserve">     Combo Cama King + Cabecero Mousai Gratis Sabanas 300 Hilos</v>
      </c>
      <c r="E369" s="68" t="s">
        <v>302</v>
      </c>
      <c r="F369" s="70">
        <f>F365</f>
        <v>3199900</v>
      </c>
      <c r="G369" s="70" t="str">
        <f>G365&amp;"     "</f>
        <v xml:space="preserve">$     </v>
      </c>
    </row>
    <row r="370" spans="1:9" ht="92.4">
      <c r="A370" s="68" t="s">
        <v>15142</v>
      </c>
      <c r="B370" s="68" t="s">
        <v>15147</v>
      </c>
      <c r="C370" s="9" t="s">
        <v>1874</v>
      </c>
      <c r="D370" s="69" t="str">
        <f>"     "&amp;D365</f>
        <v xml:space="preserve">     Combo Cama King + Cabecero Mousai Gratis Sabanas 300 Hilos</v>
      </c>
      <c r="E370" s="68" t="s">
        <v>14944</v>
      </c>
      <c r="F370" s="70">
        <f>F365</f>
        <v>3199900</v>
      </c>
      <c r="G370" s="70" t="str">
        <f>G365&amp;"     "</f>
        <v xml:space="preserve">$     </v>
      </c>
    </row>
    <row r="371" spans="1:9" ht="92.4">
      <c r="A371" s="68" t="s">
        <v>15142</v>
      </c>
      <c r="B371" s="68" t="s">
        <v>15148</v>
      </c>
      <c r="C371" s="9" t="s">
        <v>1875</v>
      </c>
      <c r="D371" s="69" t="str">
        <f>"     "&amp;D365</f>
        <v xml:space="preserve">     Combo Cama King + Cabecero Mousai Gratis Sabanas 300 Hilos</v>
      </c>
      <c r="E371" s="68" t="s">
        <v>297</v>
      </c>
      <c r="F371" s="70">
        <f>F365</f>
        <v>3199900</v>
      </c>
      <c r="G371" s="70" t="str">
        <f>G365&amp;"     "</f>
        <v xml:space="preserve">$     </v>
      </c>
    </row>
    <row r="372" spans="1:9" ht="92.4">
      <c r="A372" s="68" t="s">
        <v>15142</v>
      </c>
      <c r="B372" s="68" t="s">
        <v>15149</v>
      </c>
      <c r="C372" s="9" t="s">
        <v>1876</v>
      </c>
      <c r="D372" s="69" t="str">
        <f>"     "&amp;D365</f>
        <v xml:space="preserve">     Combo Cama King + Cabecero Mousai Gratis Sabanas 300 Hilos</v>
      </c>
      <c r="E372" s="68" t="s">
        <v>306</v>
      </c>
      <c r="F372" s="70">
        <f>F365</f>
        <v>3199900</v>
      </c>
      <c r="G372" s="70" t="str">
        <f>G365&amp;"     "</f>
        <v xml:space="preserve">$     </v>
      </c>
    </row>
    <row r="373" spans="1:9" ht="92.4">
      <c r="A373" s="68" t="s">
        <v>15142</v>
      </c>
      <c r="B373" s="68" t="s">
        <v>15150</v>
      </c>
      <c r="C373" s="9" t="s">
        <v>1869</v>
      </c>
      <c r="D373" s="69" t="str">
        <f>"     "&amp;D365</f>
        <v xml:space="preserve">     Combo Cama King + Cabecero Mousai Gratis Sabanas 300 Hilos</v>
      </c>
      <c r="E373" s="68" t="s">
        <v>48</v>
      </c>
      <c r="F373" s="70">
        <f>F365</f>
        <v>3199900</v>
      </c>
      <c r="G373" s="70" t="str">
        <f>G365&amp;"     "</f>
        <v xml:space="preserve">$     </v>
      </c>
    </row>
    <row r="374" spans="1:9" ht="92.4">
      <c r="A374" s="68" t="s">
        <v>15142</v>
      </c>
      <c r="B374" s="68" t="s">
        <v>15151</v>
      </c>
      <c r="C374" s="9" t="s">
        <v>1877</v>
      </c>
      <c r="D374" s="69" t="str">
        <f>"     "&amp;D365</f>
        <v xml:space="preserve">     Combo Cama King + Cabecero Mousai Gratis Sabanas 300 Hilos</v>
      </c>
      <c r="E374" s="68" t="s">
        <v>36</v>
      </c>
      <c r="F374" s="70">
        <f>F365</f>
        <v>3199900</v>
      </c>
      <c r="G374" s="70" t="str">
        <f>G365&amp;"     "</f>
        <v xml:space="preserve">$     </v>
      </c>
    </row>
    <row r="375" spans="1:9">
      <c r="A375" s="68" t="s">
        <v>15152</v>
      </c>
      <c r="B375" s="68"/>
      <c r="C375" s="68" t="s">
        <v>6</v>
      </c>
      <c r="D375" s="9" t="s">
        <v>956</v>
      </c>
      <c r="E375" s="68" t="s">
        <v>16</v>
      </c>
      <c r="F375" s="6">
        <v>2999900</v>
      </c>
      <c r="G375" s="6" t="s">
        <v>13</v>
      </c>
      <c r="H375" s="6">
        <v>2999900</v>
      </c>
      <c r="I375" t="str">
        <f>+IF(H375&lt;F375,"BLACK","SIN PROMO")</f>
        <v>SIN PROMO</v>
      </c>
    </row>
    <row r="376" spans="1:9" ht="105.6">
      <c r="A376" s="68" t="s">
        <v>15152</v>
      </c>
      <c r="B376" s="68" t="s">
        <v>15153</v>
      </c>
      <c r="C376" s="9" t="s">
        <v>2122</v>
      </c>
      <c r="D376" s="69" t="str">
        <f>"     "&amp;D375</f>
        <v xml:space="preserve">     Combo Cama Queen + Cabecero Hampton Gratis Sabanas 300 Hilos</v>
      </c>
      <c r="E376" s="68" t="s">
        <v>12</v>
      </c>
      <c r="F376" s="70">
        <f>F375</f>
        <v>2999900</v>
      </c>
      <c r="G376" s="70" t="str">
        <f>G375&amp;"     "</f>
        <v xml:space="preserve">$     </v>
      </c>
    </row>
    <row r="377" spans="1:9" ht="105.6">
      <c r="A377" s="68" t="s">
        <v>15152</v>
      </c>
      <c r="B377" s="68" t="s">
        <v>15154</v>
      </c>
      <c r="C377" s="9" t="s">
        <v>2123</v>
      </c>
      <c r="D377" s="69" t="str">
        <f>"     "&amp;D375</f>
        <v xml:space="preserve">     Combo Cama Queen + Cabecero Hampton Gratis Sabanas 300 Hilos</v>
      </c>
      <c r="E377" s="68" t="s">
        <v>34</v>
      </c>
      <c r="F377" s="70">
        <f>F375</f>
        <v>2999900</v>
      </c>
      <c r="G377" s="70" t="str">
        <f>G375&amp;"     "</f>
        <v xml:space="preserve">$     </v>
      </c>
    </row>
    <row r="378" spans="1:9" ht="105.6">
      <c r="A378" s="68" t="s">
        <v>15152</v>
      </c>
      <c r="B378" s="68" t="s">
        <v>15155</v>
      </c>
      <c r="C378" s="9" t="s">
        <v>2124</v>
      </c>
      <c r="D378" s="69" t="str">
        <f>"     "&amp;D375</f>
        <v xml:space="preserve">     Combo Cama Queen + Cabecero Hampton Gratis Sabanas 300 Hilos</v>
      </c>
      <c r="E378" s="68" t="s">
        <v>300</v>
      </c>
      <c r="F378" s="70">
        <f>F375</f>
        <v>2999900</v>
      </c>
      <c r="G378" s="70" t="str">
        <f>G375&amp;"     "</f>
        <v xml:space="preserve">$     </v>
      </c>
    </row>
    <row r="379" spans="1:9" ht="105.6">
      <c r="A379" s="68" t="s">
        <v>15152</v>
      </c>
      <c r="B379" s="68" t="s">
        <v>15156</v>
      </c>
      <c r="C379" s="9" t="s">
        <v>2125</v>
      </c>
      <c r="D379" s="69" t="str">
        <f>"     "&amp;D375</f>
        <v xml:space="preserve">     Combo Cama Queen + Cabecero Hampton Gratis Sabanas 300 Hilos</v>
      </c>
      <c r="E379" s="68" t="s">
        <v>302</v>
      </c>
      <c r="F379" s="70">
        <f>F375</f>
        <v>2999900</v>
      </c>
      <c r="G379" s="70" t="str">
        <f>G375&amp;"     "</f>
        <v xml:space="preserve">$     </v>
      </c>
    </row>
    <row r="380" spans="1:9" ht="105.6">
      <c r="A380" s="68" t="s">
        <v>15152</v>
      </c>
      <c r="B380" s="68" t="s">
        <v>15157</v>
      </c>
      <c r="C380" s="9" t="s">
        <v>2126</v>
      </c>
      <c r="D380" s="69" t="str">
        <f>"     "&amp;D375</f>
        <v xml:space="preserve">     Combo Cama Queen + Cabecero Hampton Gratis Sabanas 300 Hilos</v>
      </c>
      <c r="E380" s="68" t="s">
        <v>14944</v>
      </c>
      <c r="F380" s="70">
        <f>F375</f>
        <v>2999900</v>
      </c>
      <c r="G380" s="70" t="str">
        <f>G375&amp;"     "</f>
        <v xml:space="preserve">$     </v>
      </c>
    </row>
    <row r="381" spans="1:9" ht="105.6">
      <c r="A381" s="68" t="s">
        <v>15152</v>
      </c>
      <c r="B381" s="68" t="s">
        <v>15158</v>
      </c>
      <c r="C381" s="9" t="s">
        <v>2127</v>
      </c>
      <c r="D381" s="69" t="str">
        <f>"     "&amp;D375</f>
        <v xml:space="preserve">     Combo Cama Queen + Cabecero Hampton Gratis Sabanas 300 Hilos</v>
      </c>
      <c r="E381" s="68" t="s">
        <v>297</v>
      </c>
      <c r="F381" s="70">
        <f>F375</f>
        <v>2999900</v>
      </c>
      <c r="G381" s="70" t="str">
        <f>G375&amp;"     "</f>
        <v xml:space="preserve">$     </v>
      </c>
    </row>
    <row r="382" spans="1:9" ht="105.6">
      <c r="A382" s="68" t="s">
        <v>15152</v>
      </c>
      <c r="B382" s="68" t="s">
        <v>15159</v>
      </c>
      <c r="C382" s="9" t="s">
        <v>2128</v>
      </c>
      <c r="D382" s="69" t="str">
        <f>"     "&amp;D375</f>
        <v xml:space="preserve">     Combo Cama Queen + Cabecero Hampton Gratis Sabanas 300 Hilos</v>
      </c>
      <c r="E382" s="68" t="s">
        <v>306</v>
      </c>
      <c r="F382" s="70">
        <f>F375</f>
        <v>2999900</v>
      </c>
      <c r="G382" s="70" t="str">
        <f>G375&amp;"     "</f>
        <v xml:space="preserve">$     </v>
      </c>
    </row>
    <row r="383" spans="1:9" ht="105.6">
      <c r="A383" s="68" t="s">
        <v>15152</v>
      </c>
      <c r="B383" s="68" t="s">
        <v>15160</v>
      </c>
      <c r="C383" s="9" t="s">
        <v>2129</v>
      </c>
      <c r="D383" s="69" t="str">
        <f>"     "&amp;D375</f>
        <v xml:space="preserve">     Combo Cama Queen + Cabecero Hampton Gratis Sabanas 300 Hilos</v>
      </c>
      <c r="E383" s="68" t="s">
        <v>48</v>
      </c>
      <c r="F383" s="70">
        <f>F375</f>
        <v>2999900</v>
      </c>
      <c r="G383" s="70" t="str">
        <f>G375&amp;"     "</f>
        <v xml:space="preserve">$     </v>
      </c>
    </row>
    <row r="384" spans="1:9" ht="105.6">
      <c r="A384" s="68" t="s">
        <v>15152</v>
      </c>
      <c r="B384" s="68" t="s">
        <v>15161</v>
      </c>
      <c r="C384" s="9" t="s">
        <v>2130</v>
      </c>
      <c r="D384" s="69" t="str">
        <f>"     "&amp;D375</f>
        <v xml:space="preserve">     Combo Cama Queen + Cabecero Hampton Gratis Sabanas 300 Hilos</v>
      </c>
      <c r="E384" s="68" t="s">
        <v>36</v>
      </c>
      <c r="F384" s="70">
        <f>F375</f>
        <v>2999900</v>
      </c>
      <c r="G384" s="70" t="str">
        <f>G375&amp;"     "</f>
        <v xml:space="preserve">$     </v>
      </c>
    </row>
    <row r="385" spans="1:9">
      <c r="A385" s="68" t="s">
        <v>15162</v>
      </c>
      <c r="B385" s="68"/>
      <c r="C385" s="68" t="s">
        <v>6</v>
      </c>
      <c r="D385" s="9" t="s">
        <v>538</v>
      </c>
      <c r="E385" s="68" t="s">
        <v>16</v>
      </c>
      <c r="F385" s="6">
        <v>3199900</v>
      </c>
      <c r="G385" s="6" t="s">
        <v>13</v>
      </c>
      <c r="H385" s="6">
        <v>3199900</v>
      </c>
      <c r="I385" t="str">
        <f>+IF(H385&lt;F385,"BLACK","SIN PROMO")</f>
        <v>SIN PROMO</v>
      </c>
    </row>
    <row r="386" spans="1:9" ht="105.6">
      <c r="A386" s="68" t="s">
        <v>15162</v>
      </c>
      <c r="B386" s="68" t="s">
        <v>15163</v>
      </c>
      <c r="C386" s="9" t="s">
        <v>1888</v>
      </c>
      <c r="D386" s="69" t="str">
        <f>"     "&amp;D385</f>
        <v xml:space="preserve">     Combo Cama Queen + Cabecero Mousai Gratis Sabanas 300 Hilos</v>
      </c>
      <c r="E386" s="68" t="s">
        <v>12</v>
      </c>
      <c r="F386" s="70">
        <f>F385</f>
        <v>3199900</v>
      </c>
      <c r="G386" s="70" t="str">
        <f>G385&amp;"     "</f>
        <v xml:space="preserve">$     </v>
      </c>
    </row>
    <row r="387" spans="1:9" ht="105.6">
      <c r="A387" s="68" t="s">
        <v>15162</v>
      </c>
      <c r="B387" s="68" t="s">
        <v>15164</v>
      </c>
      <c r="C387" s="9" t="s">
        <v>1889</v>
      </c>
      <c r="D387" s="69" t="str">
        <f>"     "&amp;D385</f>
        <v xml:space="preserve">     Combo Cama Queen + Cabecero Mousai Gratis Sabanas 300 Hilos</v>
      </c>
      <c r="E387" s="68" t="s">
        <v>34</v>
      </c>
      <c r="F387" s="70">
        <f>F385</f>
        <v>3199900</v>
      </c>
      <c r="G387" s="70" t="str">
        <f>G385&amp;"     "</f>
        <v xml:space="preserve">$     </v>
      </c>
    </row>
    <row r="388" spans="1:9" ht="105.6">
      <c r="A388" s="68" t="s">
        <v>15162</v>
      </c>
      <c r="B388" s="68" t="s">
        <v>15165</v>
      </c>
      <c r="C388" s="9" t="s">
        <v>1890</v>
      </c>
      <c r="D388" s="69" t="str">
        <f>"     "&amp;D385</f>
        <v xml:space="preserve">     Combo Cama Queen + Cabecero Mousai Gratis Sabanas 300 Hilos</v>
      </c>
      <c r="E388" s="68" t="s">
        <v>300</v>
      </c>
      <c r="F388" s="70">
        <f>F385</f>
        <v>3199900</v>
      </c>
      <c r="G388" s="70" t="str">
        <f>G385&amp;"     "</f>
        <v xml:space="preserve">$     </v>
      </c>
    </row>
    <row r="389" spans="1:9" ht="105.6">
      <c r="A389" s="68" t="s">
        <v>15162</v>
      </c>
      <c r="B389" s="68" t="s">
        <v>15166</v>
      </c>
      <c r="C389" s="9" t="s">
        <v>1891</v>
      </c>
      <c r="D389" s="69" t="str">
        <f>"     "&amp;D385</f>
        <v xml:space="preserve">     Combo Cama Queen + Cabecero Mousai Gratis Sabanas 300 Hilos</v>
      </c>
      <c r="E389" s="68" t="s">
        <v>302</v>
      </c>
      <c r="F389" s="70">
        <f>F385</f>
        <v>3199900</v>
      </c>
      <c r="G389" s="70" t="str">
        <f>G385&amp;"     "</f>
        <v xml:space="preserve">$     </v>
      </c>
    </row>
    <row r="390" spans="1:9" ht="105.6">
      <c r="A390" s="68" t="s">
        <v>15162</v>
      </c>
      <c r="B390" s="68" t="s">
        <v>15167</v>
      </c>
      <c r="C390" s="9" t="s">
        <v>1892</v>
      </c>
      <c r="D390" s="69" t="str">
        <f>"     "&amp;D385</f>
        <v xml:space="preserve">     Combo Cama Queen + Cabecero Mousai Gratis Sabanas 300 Hilos</v>
      </c>
      <c r="E390" s="68" t="s">
        <v>14944</v>
      </c>
      <c r="F390" s="70">
        <f>F385</f>
        <v>3199900</v>
      </c>
      <c r="G390" s="70" t="str">
        <f>G385&amp;"     "</f>
        <v xml:space="preserve">$     </v>
      </c>
    </row>
    <row r="391" spans="1:9" ht="105.6">
      <c r="A391" s="68" t="s">
        <v>15162</v>
      </c>
      <c r="B391" s="68" t="s">
        <v>15168</v>
      </c>
      <c r="C391" s="9" t="s">
        <v>1893</v>
      </c>
      <c r="D391" s="69" t="str">
        <f>"     "&amp;D385</f>
        <v xml:space="preserve">     Combo Cama Queen + Cabecero Mousai Gratis Sabanas 300 Hilos</v>
      </c>
      <c r="E391" s="68" t="s">
        <v>297</v>
      </c>
      <c r="F391" s="70">
        <f>F385</f>
        <v>3199900</v>
      </c>
      <c r="G391" s="70" t="str">
        <f>G385&amp;"     "</f>
        <v xml:space="preserve">$     </v>
      </c>
    </row>
    <row r="392" spans="1:9" ht="105.6">
      <c r="A392" s="68" t="s">
        <v>15162</v>
      </c>
      <c r="B392" s="68" t="s">
        <v>15169</v>
      </c>
      <c r="C392" s="9" t="s">
        <v>1894</v>
      </c>
      <c r="D392" s="69" t="str">
        <f>"     "&amp;D385</f>
        <v xml:space="preserve">     Combo Cama Queen + Cabecero Mousai Gratis Sabanas 300 Hilos</v>
      </c>
      <c r="E392" s="68" t="s">
        <v>306</v>
      </c>
      <c r="F392" s="70">
        <f>F385</f>
        <v>3199900</v>
      </c>
      <c r="G392" s="70" t="str">
        <f>G385&amp;"     "</f>
        <v xml:space="preserve">$     </v>
      </c>
    </row>
    <row r="393" spans="1:9" ht="105.6">
      <c r="A393" s="68" t="s">
        <v>15162</v>
      </c>
      <c r="B393" s="68" t="s">
        <v>15170</v>
      </c>
      <c r="C393" s="9" t="s">
        <v>1887</v>
      </c>
      <c r="D393" s="69" t="str">
        <f>"     "&amp;D385</f>
        <v xml:space="preserve">     Combo Cama Queen + Cabecero Mousai Gratis Sabanas 300 Hilos</v>
      </c>
      <c r="E393" s="68" t="s">
        <v>48</v>
      </c>
      <c r="F393" s="70">
        <f>F385</f>
        <v>3199900</v>
      </c>
      <c r="G393" s="70" t="str">
        <f>G385&amp;"     "</f>
        <v xml:space="preserve">$     </v>
      </c>
    </row>
    <row r="394" spans="1:9" ht="105.6">
      <c r="A394" s="68" t="s">
        <v>15162</v>
      </c>
      <c r="B394" s="68" t="s">
        <v>15171</v>
      </c>
      <c r="C394" s="9" t="s">
        <v>1895</v>
      </c>
      <c r="D394" s="69" t="str">
        <f>"     "&amp;D385</f>
        <v xml:space="preserve">     Combo Cama Queen + Cabecero Mousai Gratis Sabanas 300 Hilos</v>
      </c>
      <c r="E394" s="68" t="s">
        <v>36</v>
      </c>
      <c r="F394" s="70">
        <f>F385</f>
        <v>3199900</v>
      </c>
      <c r="G394" s="70" t="str">
        <f>G385&amp;"     "</f>
        <v xml:space="preserve">$     </v>
      </c>
    </row>
    <row r="395" spans="1:9">
      <c r="A395" s="68" t="s">
        <v>15172</v>
      </c>
      <c r="B395" s="68" t="s">
        <v>15173</v>
      </c>
      <c r="C395" s="9" t="s">
        <v>6407</v>
      </c>
      <c r="D395" s="9" t="s">
        <v>15174</v>
      </c>
      <c r="E395" s="68" t="s">
        <v>15175</v>
      </c>
      <c r="F395" s="6">
        <v>2149900</v>
      </c>
      <c r="G395" s="6" t="s">
        <v>13</v>
      </c>
      <c r="H395">
        <v>1659900</v>
      </c>
      <c r="I395" t="str">
        <f t="shared" ref="I395:I458" si="13">+IF(H395&lt;F395,"BLACK","SIN PROMO")</f>
        <v>BLACK</v>
      </c>
    </row>
    <row r="396" spans="1:9">
      <c r="A396" s="68" t="s">
        <v>15176</v>
      </c>
      <c r="B396" s="68" t="s">
        <v>15177</v>
      </c>
      <c r="C396" s="9" t="s">
        <v>6417</v>
      </c>
      <c r="D396" s="9" t="s">
        <v>15178</v>
      </c>
      <c r="E396" s="68" t="s">
        <v>15179</v>
      </c>
      <c r="F396" s="6">
        <v>2149900</v>
      </c>
      <c r="G396" s="6" t="s">
        <v>13</v>
      </c>
      <c r="H396">
        <v>2059900</v>
      </c>
      <c r="I396" t="str">
        <f t="shared" si="13"/>
        <v>BLACK</v>
      </c>
    </row>
    <row r="397" spans="1:9">
      <c r="A397" s="68" t="s">
        <v>15180</v>
      </c>
      <c r="B397" s="68" t="s">
        <v>15181</v>
      </c>
      <c r="C397" s="9" t="s">
        <v>6415</v>
      </c>
      <c r="D397" s="9" t="s">
        <v>15182</v>
      </c>
      <c r="E397" s="68" t="s">
        <v>15175</v>
      </c>
      <c r="F397" s="6">
        <v>749900</v>
      </c>
      <c r="G397" s="6" t="s">
        <v>13</v>
      </c>
      <c r="H397">
        <v>559900</v>
      </c>
      <c r="I397" t="str">
        <f t="shared" si="13"/>
        <v>BLACK</v>
      </c>
    </row>
    <row r="398" spans="1:9">
      <c r="A398" s="68" t="s">
        <v>15183</v>
      </c>
      <c r="B398" s="68" t="s">
        <v>15184</v>
      </c>
      <c r="C398" s="9" t="s">
        <v>6423</v>
      </c>
      <c r="D398" s="9" t="s">
        <v>15185</v>
      </c>
      <c r="E398" s="68" t="s">
        <v>15175</v>
      </c>
      <c r="F398" s="6">
        <v>1449900</v>
      </c>
      <c r="G398" s="6" t="s">
        <v>13</v>
      </c>
      <c r="H398">
        <v>1109900</v>
      </c>
      <c r="I398" t="str">
        <f t="shared" si="13"/>
        <v>BLACK</v>
      </c>
    </row>
    <row r="399" spans="1:9">
      <c r="A399" s="68" t="s">
        <v>15186</v>
      </c>
      <c r="B399" s="68" t="s">
        <v>15187</v>
      </c>
      <c r="C399" s="9" t="s">
        <v>6413</v>
      </c>
      <c r="D399" s="9" t="s">
        <v>15188</v>
      </c>
      <c r="E399" s="68" t="s">
        <v>15189</v>
      </c>
      <c r="F399" s="6">
        <v>399900</v>
      </c>
      <c r="G399" s="6" t="s">
        <v>13</v>
      </c>
      <c r="H399">
        <v>319900</v>
      </c>
      <c r="I399" t="str">
        <f t="shared" si="13"/>
        <v>BLACK</v>
      </c>
    </row>
    <row r="400" spans="1:9">
      <c r="A400" s="68" t="s">
        <v>15190</v>
      </c>
      <c r="B400" s="68" t="s">
        <v>15191</v>
      </c>
      <c r="C400" s="9" t="s">
        <v>6411</v>
      </c>
      <c r="D400" s="9" t="s">
        <v>15192</v>
      </c>
      <c r="E400" s="68" t="s">
        <v>15189</v>
      </c>
      <c r="F400" s="6">
        <v>2149900</v>
      </c>
      <c r="G400" s="6" t="s">
        <v>13</v>
      </c>
      <c r="H400">
        <v>1919900</v>
      </c>
      <c r="I400" t="str">
        <f t="shared" si="13"/>
        <v>BLACK</v>
      </c>
    </row>
    <row r="401" spans="1:9">
      <c r="A401" s="68" t="s">
        <v>15193</v>
      </c>
      <c r="B401" s="68" t="s">
        <v>15194</v>
      </c>
      <c r="C401" s="9" t="s">
        <v>6405</v>
      </c>
      <c r="D401" s="9" t="s">
        <v>15195</v>
      </c>
      <c r="E401" s="68" t="s">
        <v>15196</v>
      </c>
      <c r="F401" s="6">
        <v>1449900</v>
      </c>
      <c r="G401" s="6" t="s">
        <v>13</v>
      </c>
      <c r="H401">
        <v>1289900</v>
      </c>
      <c r="I401" t="str">
        <f t="shared" si="13"/>
        <v>BLACK</v>
      </c>
    </row>
    <row r="402" spans="1:9">
      <c r="A402" s="68" t="s">
        <v>15197</v>
      </c>
      <c r="B402" s="68" t="s">
        <v>15198</v>
      </c>
      <c r="C402" s="9" t="s">
        <v>8276</v>
      </c>
      <c r="D402" s="9" t="s">
        <v>15199</v>
      </c>
      <c r="E402" s="68" t="s">
        <v>14927</v>
      </c>
      <c r="F402" s="6">
        <v>1999000</v>
      </c>
      <c r="G402" s="6" t="s">
        <v>13</v>
      </c>
      <c r="H402">
        <v>1869900</v>
      </c>
      <c r="I402" t="str">
        <f t="shared" si="13"/>
        <v>BLACK</v>
      </c>
    </row>
    <row r="403" spans="1:9">
      <c r="A403" s="68" t="s">
        <v>15200</v>
      </c>
      <c r="B403" s="68" t="s">
        <v>15201</v>
      </c>
      <c r="C403" s="9" t="s">
        <v>8278</v>
      </c>
      <c r="D403" s="9" t="s">
        <v>15202</v>
      </c>
      <c r="E403" s="68" t="s">
        <v>14927</v>
      </c>
      <c r="F403" s="6">
        <v>1349900</v>
      </c>
      <c r="G403" s="6" t="s">
        <v>13</v>
      </c>
      <c r="H403">
        <v>1239900</v>
      </c>
      <c r="I403" t="str">
        <f t="shared" si="13"/>
        <v>BLACK</v>
      </c>
    </row>
    <row r="404" spans="1:9">
      <c r="A404" s="68" t="s">
        <v>15203</v>
      </c>
      <c r="B404" s="68" t="s">
        <v>15204</v>
      </c>
      <c r="C404" s="9" t="s">
        <v>6409</v>
      </c>
      <c r="D404" s="9" t="s">
        <v>15205</v>
      </c>
      <c r="E404" s="68" t="s">
        <v>15189</v>
      </c>
      <c r="F404" s="6">
        <v>749900</v>
      </c>
      <c r="G404" s="6" t="s">
        <v>13</v>
      </c>
      <c r="H404">
        <v>649900</v>
      </c>
      <c r="I404" t="str">
        <f t="shared" si="13"/>
        <v>BLACK</v>
      </c>
    </row>
    <row r="405" spans="1:9">
      <c r="A405" s="68" t="s">
        <v>15206</v>
      </c>
      <c r="B405" s="68" t="s">
        <v>15207</v>
      </c>
      <c r="C405" s="9" t="s">
        <v>8934</v>
      </c>
      <c r="D405" s="9" t="s">
        <v>15208</v>
      </c>
      <c r="E405" s="68" t="s">
        <v>15209</v>
      </c>
      <c r="F405" s="6">
        <v>550816</v>
      </c>
      <c r="G405" s="6" t="s">
        <v>13</v>
      </c>
      <c r="H405" s="6">
        <v>550816</v>
      </c>
      <c r="I405" t="str">
        <f t="shared" si="13"/>
        <v>SIN PROMO</v>
      </c>
    </row>
    <row r="406" spans="1:9">
      <c r="A406" s="68" t="s">
        <v>15210</v>
      </c>
      <c r="B406" s="68" t="s">
        <v>15211</v>
      </c>
      <c r="C406" s="9" t="s">
        <v>9287</v>
      </c>
      <c r="D406" s="9" t="s">
        <v>15212</v>
      </c>
      <c r="E406" s="68" t="s">
        <v>15213</v>
      </c>
      <c r="F406" s="6">
        <v>833181</v>
      </c>
      <c r="G406" s="6" t="s">
        <v>13</v>
      </c>
      <c r="H406" s="6">
        <v>833181</v>
      </c>
      <c r="I406" t="str">
        <f t="shared" si="13"/>
        <v>SIN PROMO</v>
      </c>
    </row>
    <row r="407" spans="1:9">
      <c r="A407" s="68" t="s">
        <v>15214</v>
      </c>
      <c r="B407" s="68"/>
      <c r="C407" s="9" t="s">
        <v>9001</v>
      </c>
      <c r="D407" s="9" t="s">
        <v>15215</v>
      </c>
      <c r="E407" s="68" t="s">
        <v>16</v>
      </c>
      <c r="F407" s="6">
        <v>499833</v>
      </c>
      <c r="G407" s="6" t="s">
        <v>13</v>
      </c>
      <c r="H407" s="6">
        <v>499833</v>
      </c>
      <c r="I407" t="str">
        <f t="shared" si="13"/>
        <v>SIN PROMO</v>
      </c>
    </row>
    <row r="408" spans="1:9">
      <c r="A408" s="68" t="s">
        <v>15216</v>
      </c>
      <c r="B408" s="68" t="s">
        <v>15217</v>
      </c>
      <c r="C408" s="9" t="s">
        <v>5879</v>
      </c>
      <c r="D408" s="9" t="s">
        <v>15218</v>
      </c>
      <c r="E408" s="68" t="s">
        <v>48</v>
      </c>
      <c r="F408" s="6">
        <v>1195434</v>
      </c>
      <c r="G408" s="6" t="s">
        <v>13</v>
      </c>
      <c r="H408">
        <v>609900</v>
      </c>
      <c r="I408" t="str">
        <f t="shared" si="13"/>
        <v>BLACK</v>
      </c>
    </row>
    <row r="409" spans="1:9">
      <c r="A409" s="68" t="s">
        <v>15219</v>
      </c>
      <c r="B409" s="68"/>
      <c r="C409" s="9" t="s">
        <v>6229</v>
      </c>
      <c r="D409" s="9" t="s">
        <v>15220</v>
      </c>
      <c r="E409" s="68" t="s">
        <v>16</v>
      </c>
      <c r="F409" s="6">
        <v>633661</v>
      </c>
      <c r="G409" s="6" t="s">
        <v>13</v>
      </c>
      <c r="H409">
        <v>529900</v>
      </c>
      <c r="I409" t="str">
        <f t="shared" si="13"/>
        <v>BLACK</v>
      </c>
    </row>
    <row r="410" spans="1:9">
      <c r="A410" s="68" t="s">
        <v>15221</v>
      </c>
      <c r="B410" s="68" t="s">
        <v>15222</v>
      </c>
      <c r="C410" s="9" t="s">
        <v>9021</v>
      </c>
      <c r="D410" s="9" t="s">
        <v>15223</v>
      </c>
      <c r="E410" s="68" t="s">
        <v>36</v>
      </c>
      <c r="F410" s="6">
        <v>686078</v>
      </c>
      <c r="G410" s="6" t="s">
        <v>13</v>
      </c>
      <c r="H410" s="6">
        <v>686078</v>
      </c>
      <c r="I410" t="str">
        <f t="shared" si="13"/>
        <v>SIN PROMO</v>
      </c>
    </row>
    <row r="411" spans="1:9">
      <c r="A411" s="68" t="s">
        <v>15224</v>
      </c>
      <c r="B411" s="68"/>
      <c r="C411" s="9" t="s">
        <v>8730</v>
      </c>
      <c r="D411" s="9" t="s">
        <v>15225</v>
      </c>
      <c r="E411" s="68" t="s">
        <v>16</v>
      </c>
      <c r="F411" s="6">
        <v>291373</v>
      </c>
      <c r="G411" s="6" t="s">
        <v>13</v>
      </c>
      <c r="H411" s="6">
        <v>291373</v>
      </c>
      <c r="I411" t="str">
        <f t="shared" si="13"/>
        <v>SIN PROMO</v>
      </c>
    </row>
    <row r="412" spans="1:9">
      <c r="A412" s="68" t="s">
        <v>15226</v>
      </c>
      <c r="B412" s="68"/>
      <c r="C412" s="9" t="s">
        <v>9450</v>
      </c>
      <c r="D412" s="9" t="s">
        <v>15227</v>
      </c>
      <c r="E412" s="68" t="s">
        <v>16</v>
      </c>
      <c r="F412" s="6">
        <v>812343</v>
      </c>
      <c r="G412" s="6" t="s">
        <v>13</v>
      </c>
      <c r="H412" s="6">
        <v>812343</v>
      </c>
      <c r="I412" t="str">
        <f t="shared" si="13"/>
        <v>SIN PROMO</v>
      </c>
    </row>
    <row r="413" spans="1:9">
      <c r="A413" s="68" t="s">
        <v>15228</v>
      </c>
      <c r="B413" s="68" t="s">
        <v>15229</v>
      </c>
      <c r="C413" s="9" t="s">
        <v>8800</v>
      </c>
      <c r="D413" s="9" t="s">
        <v>15230</v>
      </c>
      <c r="E413" s="68" t="s">
        <v>15231</v>
      </c>
      <c r="F413" s="6">
        <v>396037</v>
      </c>
      <c r="G413" s="6" t="s">
        <v>13</v>
      </c>
      <c r="H413" s="6">
        <v>396037</v>
      </c>
      <c r="I413" t="str">
        <f t="shared" si="13"/>
        <v>SIN PROMO</v>
      </c>
    </row>
    <row r="414" spans="1:9">
      <c r="A414" s="68" t="s">
        <v>15232</v>
      </c>
      <c r="B414" s="68"/>
      <c r="C414" s="9" t="s">
        <v>10716</v>
      </c>
      <c r="D414" s="9" t="s">
        <v>15233</v>
      </c>
      <c r="E414" s="68" t="s">
        <v>16</v>
      </c>
      <c r="F414" s="6">
        <v>2249750</v>
      </c>
      <c r="G414" s="6" t="s">
        <v>13</v>
      </c>
      <c r="H414" s="6">
        <v>2249750</v>
      </c>
      <c r="I414" t="str">
        <f t="shared" si="13"/>
        <v>SIN PROMO</v>
      </c>
    </row>
    <row r="415" spans="1:9">
      <c r="A415" s="68" t="s">
        <v>15234</v>
      </c>
      <c r="B415" s="68" t="s">
        <v>15235</v>
      </c>
      <c r="C415" s="9" t="s">
        <v>2211</v>
      </c>
      <c r="D415" s="9" t="s">
        <v>15236</v>
      </c>
      <c r="E415" s="68" t="s">
        <v>417</v>
      </c>
      <c r="F415" s="6">
        <v>1199900</v>
      </c>
      <c r="G415" s="6" t="s">
        <v>13</v>
      </c>
      <c r="H415">
        <v>1249900</v>
      </c>
      <c r="I415" t="str">
        <f t="shared" si="13"/>
        <v>SIN PROMO</v>
      </c>
    </row>
    <row r="416" spans="1:9">
      <c r="A416" s="68" t="s">
        <v>15237</v>
      </c>
      <c r="B416" s="68" t="s">
        <v>15238</v>
      </c>
      <c r="C416" s="9" t="s">
        <v>10096</v>
      </c>
      <c r="D416" s="9" t="s">
        <v>14866</v>
      </c>
      <c r="E416" s="68" t="s">
        <v>15209</v>
      </c>
      <c r="F416" s="6">
        <v>1559800</v>
      </c>
      <c r="G416" s="6" t="s">
        <v>13</v>
      </c>
      <c r="H416" s="6">
        <v>1559800</v>
      </c>
      <c r="I416" t="str">
        <f t="shared" si="13"/>
        <v>SIN PROMO</v>
      </c>
    </row>
    <row r="417" spans="1:9">
      <c r="A417" s="68" t="s">
        <v>15239</v>
      </c>
      <c r="B417" s="68" t="s">
        <v>15240</v>
      </c>
      <c r="C417" s="9" t="s">
        <v>10073</v>
      </c>
      <c r="D417" s="9" t="s">
        <v>15241</v>
      </c>
      <c r="E417" s="68" t="s">
        <v>54</v>
      </c>
      <c r="F417" s="6">
        <v>1260652</v>
      </c>
      <c r="G417" s="6" t="s">
        <v>13</v>
      </c>
      <c r="H417" s="6">
        <v>1260652</v>
      </c>
      <c r="I417" t="str">
        <f t="shared" si="13"/>
        <v>SIN PROMO</v>
      </c>
    </row>
    <row r="418" spans="1:9">
      <c r="A418" s="68" t="s">
        <v>15242</v>
      </c>
      <c r="B418" s="68" t="s">
        <v>15243</v>
      </c>
      <c r="C418" s="9" t="s">
        <v>5239</v>
      </c>
      <c r="D418" s="9" t="s">
        <v>15244</v>
      </c>
      <c r="E418" s="68" t="s">
        <v>12</v>
      </c>
      <c r="F418" s="6">
        <v>3199900</v>
      </c>
      <c r="G418" s="6" t="s">
        <v>13</v>
      </c>
      <c r="H418">
        <v>3329900</v>
      </c>
      <c r="I418" t="str">
        <f t="shared" si="13"/>
        <v>SIN PROMO</v>
      </c>
    </row>
    <row r="419" spans="1:9">
      <c r="A419" s="68" t="s">
        <v>15245</v>
      </c>
      <c r="B419" s="68"/>
      <c r="C419" s="9" t="s">
        <v>8201</v>
      </c>
      <c r="D419" s="9" t="s">
        <v>15246</v>
      </c>
      <c r="E419" s="68" t="s">
        <v>16</v>
      </c>
      <c r="F419" s="6">
        <v>1230615</v>
      </c>
      <c r="G419" s="6" t="s">
        <v>13</v>
      </c>
      <c r="H419">
        <v>829900</v>
      </c>
      <c r="I419" t="str">
        <f t="shared" si="13"/>
        <v>BLACK</v>
      </c>
    </row>
    <row r="420" spans="1:9">
      <c r="A420" s="68" t="s">
        <v>15247</v>
      </c>
      <c r="B420" s="68"/>
      <c r="C420" s="9" t="s">
        <v>9880</v>
      </c>
      <c r="D420" s="9" t="s">
        <v>15248</v>
      </c>
      <c r="E420" s="68" t="s">
        <v>16</v>
      </c>
      <c r="F420" s="6">
        <v>1093593</v>
      </c>
      <c r="G420" s="6" t="s">
        <v>13</v>
      </c>
      <c r="H420" s="6">
        <v>1093593</v>
      </c>
      <c r="I420" t="str">
        <f t="shared" si="13"/>
        <v>SIN PROMO</v>
      </c>
    </row>
    <row r="421" spans="1:9">
      <c r="A421" s="68" t="s">
        <v>15249</v>
      </c>
      <c r="B421" s="68" t="s">
        <v>15250</v>
      </c>
      <c r="C421" s="9" t="s">
        <v>6634</v>
      </c>
      <c r="D421" s="9" t="s">
        <v>15251</v>
      </c>
      <c r="E421" s="68" t="s">
        <v>15252</v>
      </c>
      <c r="F421" s="6">
        <v>1219900</v>
      </c>
      <c r="G421" s="6" t="s">
        <v>13</v>
      </c>
      <c r="H421">
        <v>1139900</v>
      </c>
      <c r="I421" t="str">
        <f t="shared" si="13"/>
        <v>BLACK</v>
      </c>
    </row>
    <row r="422" spans="1:9">
      <c r="A422" s="68" t="s">
        <v>15253</v>
      </c>
      <c r="B422" s="68" t="s">
        <v>15254</v>
      </c>
      <c r="C422" s="9" t="s">
        <v>2257</v>
      </c>
      <c r="D422" s="9" t="s">
        <v>15255</v>
      </c>
      <c r="E422" s="68" t="s">
        <v>232</v>
      </c>
      <c r="F422" s="6">
        <v>781093</v>
      </c>
      <c r="G422" s="6" t="s">
        <v>13</v>
      </c>
      <c r="H422" s="6">
        <v>781093</v>
      </c>
      <c r="I422" t="str">
        <f t="shared" si="13"/>
        <v>SIN PROMO</v>
      </c>
    </row>
    <row r="423" spans="1:9">
      <c r="A423" s="68" t="s">
        <v>15256</v>
      </c>
      <c r="B423" s="68"/>
      <c r="C423" s="9" t="s">
        <v>8819</v>
      </c>
      <c r="D423" s="9" t="s">
        <v>15257</v>
      </c>
      <c r="E423" s="68" t="s">
        <v>16</v>
      </c>
      <c r="F423" s="6">
        <v>338709</v>
      </c>
      <c r="G423" s="6" t="s">
        <v>13</v>
      </c>
      <c r="H423" s="6">
        <v>338709</v>
      </c>
      <c r="I423" t="str">
        <f t="shared" si="13"/>
        <v>SIN PROMO</v>
      </c>
    </row>
    <row r="424" spans="1:9">
      <c r="A424" s="68" t="s">
        <v>15258</v>
      </c>
      <c r="B424" s="68" t="s">
        <v>15259</v>
      </c>
      <c r="C424" s="9" t="s">
        <v>5886</v>
      </c>
      <c r="D424" s="9" t="s">
        <v>15260</v>
      </c>
      <c r="E424" s="68" t="s">
        <v>153</v>
      </c>
      <c r="F424" s="6">
        <v>1195434</v>
      </c>
      <c r="G424" s="6" t="s">
        <v>13</v>
      </c>
      <c r="H424">
        <v>619900</v>
      </c>
      <c r="I424" t="str">
        <f t="shared" si="13"/>
        <v>BLACK</v>
      </c>
    </row>
    <row r="425" spans="1:9">
      <c r="A425" s="68" t="s">
        <v>15261</v>
      </c>
      <c r="B425" s="68" t="s">
        <v>15262</v>
      </c>
      <c r="C425" s="9" t="s">
        <v>7525</v>
      </c>
      <c r="D425" s="9" t="s">
        <v>15263</v>
      </c>
      <c r="E425" s="68" t="s">
        <v>36</v>
      </c>
      <c r="F425" s="6">
        <v>999852</v>
      </c>
      <c r="G425" s="6" t="s">
        <v>13</v>
      </c>
      <c r="H425">
        <v>749900</v>
      </c>
      <c r="I425" t="str">
        <f t="shared" si="13"/>
        <v>BLACK</v>
      </c>
    </row>
    <row r="426" spans="1:9">
      <c r="A426" s="68" t="s">
        <v>15264</v>
      </c>
      <c r="B426" s="68" t="s">
        <v>15265</v>
      </c>
      <c r="C426" s="9" t="s">
        <v>2068</v>
      </c>
      <c r="D426" s="9" t="s">
        <v>15266</v>
      </c>
      <c r="E426" s="68" t="s">
        <v>927</v>
      </c>
      <c r="F426" s="6">
        <v>1199900</v>
      </c>
      <c r="G426" s="6" t="s">
        <v>13</v>
      </c>
      <c r="H426">
        <v>1249900</v>
      </c>
      <c r="I426" t="str">
        <f t="shared" si="13"/>
        <v>SIN PROMO</v>
      </c>
    </row>
    <row r="427" spans="1:9">
      <c r="A427" s="68" t="s">
        <v>15267</v>
      </c>
      <c r="B427" s="68" t="s">
        <v>15268</v>
      </c>
      <c r="C427" s="9" t="s">
        <v>15269</v>
      </c>
      <c r="D427" s="9" t="s">
        <v>15270</v>
      </c>
      <c r="E427" s="68" t="s">
        <v>297</v>
      </c>
      <c r="F427" s="6">
        <v>2499900</v>
      </c>
      <c r="G427" s="6" t="s">
        <v>13</v>
      </c>
      <c r="H427" s="6">
        <v>2499900</v>
      </c>
      <c r="I427" t="str">
        <f t="shared" si="13"/>
        <v>SIN PROMO</v>
      </c>
    </row>
    <row r="428" spans="1:9">
      <c r="A428" s="68" t="s">
        <v>15271</v>
      </c>
      <c r="B428" s="68" t="s">
        <v>15272</v>
      </c>
      <c r="C428" s="9" t="s">
        <v>8960</v>
      </c>
      <c r="D428" s="9" t="s">
        <v>15273</v>
      </c>
      <c r="E428" s="68" t="s">
        <v>15209</v>
      </c>
      <c r="F428" s="6">
        <v>391159</v>
      </c>
      <c r="G428" s="6" t="s">
        <v>13</v>
      </c>
      <c r="H428" s="6">
        <v>391159</v>
      </c>
      <c r="I428" t="str">
        <f t="shared" si="13"/>
        <v>SIN PROMO</v>
      </c>
    </row>
    <row r="429" spans="1:9">
      <c r="A429" s="68" t="s">
        <v>15274</v>
      </c>
      <c r="B429" s="68" t="s">
        <v>15275</v>
      </c>
      <c r="C429" s="9" t="s">
        <v>2480</v>
      </c>
      <c r="D429" s="9" t="s">
        <v>15276</v>
      </c>
      <c r="E429" s="68" t="s">
        <v>12</v>
      </c>
      <c r="F429" s="6">
        <v>1799900</v>
      </c>
      <c r="G429" s="6" t="s">
        <v>13</v>
      </c>
      <c r="H429">
        <v>1869900</v>
      </c>
      <c r="I429" t="str">
        <f t="shared" si="13"/>
        <v>SIN PROMO</v>
      </c>
    </row>
    <row r="430" spans="1:9">
      <c r="A430" s="68" t="s">
        <v>15277</v>
      </c>
      <c r="B430" s="68"/>
      <c r="C430" s="9" t="s">
        <v>1699</v>
      </c>
      <c r="D430" s="9" t="s">
        <v>15278</v>
      </c>
      <c r="E430" s="68" t="s">
        <v>16</v>
      </c>
      <c r="F430" s="6">
        <v>319799</v>
      </c>
      <c r="G430" s="6" t="s">
        <v>13</v>
      </c>
      <c r="H430">
        <v>159900</v>
      </c>
      <c r="I430" t="str">
        <f t="shared" si="13"/>
        <v>BLACK</v>
      </c>
    </row>
    <row r="431" spans="1:9">
      <c r="A431" s="68" t="s">
        <v>15279</v>
      </c>
      <c r="B431" s="68" t="s">
        <v>15280</v>
      </c>
      <c r="C431" s="9" t="s">
        <v>2206</v>
      </c>
      <c r="D431" s="9" t="s">
        <v>15281</v>
      </c>
      <c r="E431" s="68" t="s">
        <v>421</v>
      </c>
      <c r="F431" s="6">
        <v>1199900</v>
      </c>
      <c r="G431" s="6" t="s">
        <v>13</v>
      </c>
      <c r="H431">
        <v>1249900</v>
      </c>
      <c r="I431" t="str">
        <f t="shared" si="13"/>
        <v>SIN PROMO</v>
      </c>
    </row>
    <row r="432" spans="1:9">
      <c r="A432" s="68" t="s">
        <v>15282</v>
      </c>
      <c r="B432" s="68" t="s">
        <v>15283</v>
      </c>
      <c r="C432" s="9" t="s">
        <v>15284</v>
      </c>
      <c r="D432" s="9" t="s">
        <v>15285</v>
      </c>
      <c r="E432" s="68" t="s">
        <v>54</v>
      </c>
      <c r="F432" s="6">
        <v>2659900</v>
      </c>
      <c r="G432" s="6" t="s">
        <v>13</v>
      </c>
      <c r="H432" s="6">
        <v>2659900</v>
      </c>
      <c r="I432" t="str">
        <f t="shared" si="13"/>
        <v>SIN PROMO</v>
      </c>
    </row>
    <row r="433" spans="1:9">
      <c r="A433" s="68" t="s">
        <v>15286</v>
      </c>
      <c r="B433" s="68"/>
      <c r="C433" s="9" t="s">
        <v>9696</v>
      </c>
      <c r="D433" s="9" t="s">
        <v>15287</v>
      </c>
      <c r="E433" s="68" t="s">
        <v>16</v>
      </c>
      <c r="F433" s="6">
        <v>796956</v>
      </c>
      <c r="G433" s="6" t="s">
        <v>13</v>
      </c>
      <c r="H433" s="6">
        <v>796956</v>
      </c>
      <c r="I433" t="str">
        <f t="shared" si="13"/>
        <v>SIN PROMO</v>
      </c>
    </row>
    <row r="434" spans="1:9">
      <c r="A434" s="68" t="s">
        <v>15288</v>
      </c>
      <c r="B434" s="68"/>
      <c r="C434" s="9" t="s">
        <v>7463</v>
      </c>
      <c r="D434" s="9" t="s">
        <v>15289</v>
      </c>
      <c r="E434" s="68" t="s">
        <v>16</v>
      </c>
      <c r="F434" s="6">
        <v>319799</v>
      </c>
      <c r="G434" s="6" t="s">
        <v>13</v>
      </c>
      <c r="H434">
        <v>159900</v>
      </c>
      <c r="I434" t="str">
        <f t="shared" si="13"/>
        <v>BLACK</v>
      </c>
    </row>
    <row r="435" spans="1:9">
      <c r="A435" s="68" t="s">
        <v>15290</v>
      </c>
      <c r="B435" s="68" t="s">
        <v>15291</v>
      </c>
      <c r="C435" s="9" t="s">
        <v>5895</v>
      </c>
      <c r="D435" s="9" t="s">
        <v>15292</v>
      </c>
      <c r="E435" s="68" t="s">
        <v>12</v>
      </c>
      <c r="F435" s="6">
        <v>2023690</v>
      </c>
      <c r="G435" s="6" t="s">
        <v>13</v>
      </c>
      <c r="H435">
        <v>1419900</v>
      </c>
      <c r="I435" t="str">
        <f t="shared" si="13"/>
        <v>BLACK</v>
      </c>
    </row>
    <row r="436" spans="1:9">
      <c r="A436" s="68" t="s">
        <v>15293</v>
      </c>
      <c r="B436" s="68" t="s">
        <v>15294</v>
      </c>
      <c r="C436" s="9" t="s">
        <v>15295</v>
      </c>
      <c r="D436" s="9" t="s">
        <v>15296</v>
      </c>
      <c r="E436" s="68" t="s">
        <v>36</v>
      </c>
      <c r="F436" s="6">
        <v>4339900</v>
      </c>
      <c r="G436" s="6" t="s">
        <v>13</v>
      </c>
      <c r="H436" s="6">
        <v>4339900</v>
      </c>
      <c r="I436" t="str">
        <f t="shared" si="13"/>
        <v>SIN PROMO</v>
      </c>
    </row>
    <row r="437" spans="1:9">
      <c r="A437" s="68" t="s">
        <v>15297</v>
      </c>
      <c r="B437" s="68" t="s">
        <v>15298</v>
      </c>
      <c r="C437" s="9" t="s">
        <v>15299</v>
      </c>
      <c r="D437" s="9" t="s">
        <v>15300</v>
      </c>
      <c r="E437" s="68" t="s">
        <v>12</v>
      </c>
      <c r="F437" s="6">
        <v>2499900</v>
      </c>
      <c r="G437" s="6" t="s">
        <v>13</v>
      </c>
      <c r="H437" s="6">
        <v>2499900</v>
      </c>
      <c r="I437" t="str">
        <f t="shared" si="13"/>
        <v>SIN PROMO</v>
      </c>
    </row>
    <row r="438" spans="1:9">
      <c r="A438" s="68" t="s">
        <v>15301</v>
      </c>
      <c r="B438" s="68" t="s">
        <v>15302</v>
      </c>
      <c r="C438" s="9" t="s">
        <v>15303</v>
      </c>
      <c r="D438" s="9" t="s">
        <v>15304</v>
      </c>
      <c r="E438" s="68" t="s">
        <v>12</v>
      </c>
      <c r="F438" s="6">
        <v>2499900</v>
      </c>
      <c r="G438" s="6" t="s">
        <v>13</v>
      </c>
      <c r="H438" s="6">
        <v>2499900</v>
      </c>
      <c r="I438" t="str">
        <f t="shared" si="13"/>
        <v>SIN PROMO</v>
      </c>
    </row>
    <row r="439" spans="1:9">
      <c r="A439" s="68" t="s">
        <v>15305</v>
      </c>
      <c r="B439" s="68" t="s">
        <v>15306</v>
      </c>
      <c r="C439" s="9" t="s">
        <v>7308</v>
      </c>
      <c r="D439" s="9" t="s">
        <v>14782</v>
      </c>
      <c r="E439" s="68" t="s">
        <v>15307</v>
      </c>
      <c r="F439" s="6">
        <v>957234</v>
      </c>
      <c r="G439" s="6" t="s">
        <v>13</v>
      </c>
      <c r="H439">
        <v>529900</v>
      </c>
      <c r="I439" t="str">
        <f t="shared" si="13"/>
        <v>BLACK</v>
      </c>
    </row>
    <row r="440" spans="1:9">
      <c r="A440" s="68" t="s">
        <v>15308</v>
      </c>
      <c r="B440" s="68" t="s">
        <v>15309</v>
      </c>
      <c r="C440" s="9" t="s">
        <v>5888</v>
      </c>
      <c r="D440" s="9" t="s">
        <v>15310</v>
      </c>
      <c r="E440" s="68" t="s">
        <v>54</v>
      </c>
      <c r="F440" s="6">
        <v>1195434</v>
      </c>
      <c r="G440" s="6" t="s">
        <v>13</v>
      </c>
      <c r="H440">
        <v>609900</v>
      </c>
      <c r="I440" t="str">
        <f t="shared" si="13"/>
        <v>BLACK</v>
      </c>
    </row>
    <row r="441" spans="1:9">
      <c r="A441" s="68" t="s">
        <v>15311</v>
      </c>
      <c r="B441" s="68" t="s">
        <v>15312</v>
      </c>
      <c r="C441" s="9" t="s">
        <v>15313</v>
      </c>
      <c r="D441" s="9" t="s">
        <v>15314</v>
      </c>
      <c r="E441" s="68" t="s">
        <v>359</v>
      </c>
      <c r="F441" s="6">
        <v>1579900</v>
      </c>
      <c r="G441" s="6" t="s">
        <v>13</v>
      </c>
      <c r="H441" s="6">
        <v>1579900</v>
      </c>
      <c r="I441" t="str">
        <f t="shared" si="13"/>
        <v>SIN PROMO</v>
      </c>
    </row>
    <row r="442" spans="1:9">
      <c r="A442" s="68" t="s">
        <v>15315</v>
      </c>
      <c r="B442" s="68"/>
      <c r="C442" s="9" t="s">
        <v>5792</v>
      </c>
      <c r="D442" s="9" t="s">
        <v>15316</v>
      </c>
      <c r="E442" s="68" t="s">
        <v>16</v>
      </c>
      <c r="F442" s="6">
        <v>299799</v>
      </c>
      <c r="G442" s="6" t="s">
        <v>13</v>
      </c>
      <c r="H442">
        <v>159900</v>
      </c>
      <c r="I442" t="str">
        <f t="shared" si="13"/>
        <v>BLACK</v>
      </c>
    </row>
    <row r="443" spans="1:9">
      <c r="A443" s="68" t="s">
        <v>15317</v>
      </c>
      <c r="B443" s="68" t="s">
        <v>15318</v>
      </c>
      <c r="C443" s="9" t="s">
        <v>15319</v>
      </c>
      <c r="D443" s="9" t="s">
        <v>15320</v>
      </c>
      <c r="E443" s="68" t="s">
        <v>54</v>
      </c>
      <c r="F443" s="6">
        <v>2919900</v>
      </c>
      <c r="G443" s="6" t="s">
        <v>13</v>
      </c>
      <c r="H443" s="6">
        <v>2919900</v>
      </c>
      <c r="I443" t="str">
        <f t="shared" si="13"/>
        <v>SIN PROMO</v>
      </c>
    </row>
    <row r="444" spans="1:9">
      <c r="A444" s="68" t="s">
        <v>15321</v>
      </c>
      <c r="B444" s="68"/>
      <c r="C444" s="9" t="s">
        <v>8995</v>
      </c>
      <c r="D444" s="9" t="s">
        <v>15322</v>
      </c>
      <c r="E444" s="68" t="s">
        <v>16</v>
      </c>
      <c r="F444" s="6">
        <v>351216</v>
      </c>
      <c r="G444" s="6" t="s">
        <v>13</v>
      </c>
      <c r="H444" s="6">
        <v>351216</v>
      </c>
      <c r="I444" t="str">
        <f t="shared" si="13"/>
        <v>SIN PROMO</v>
      </c>
    </row>
    <row r="445" spans="1:9">
      <c r="A445" s="68" t="s">
        <v>15323</v>
      </c>
      <c r="B445" s="68" t="s">
        <v>15324</v>
      </c>
      <c r="C445" s="9" t="s">
        <v>15325</v>
      </c>
      <c r="D445" s="9" t="s">
        <v>15326</v>
      </c>
      <c r="E445" s="68" t="s">
        <v>297</v>
      </c>
      <c r="F445" s="6">
        <v>4339990</v>
      </c>
      <c r="G445" s="6" t="s">
        <v>13</v>
      </c>
      <c r="H445" s="6">
        <v>4339990</v>
      </c>
      <c r="I445" t="str">
        <f t="shared" si="13"/>
        <v>SIN PROMO</v>
      </c>
    </row>
    <row r="446" spans="1:9">
      <c r="A446" s="68" t="s">
        <v>15327</v>
      </c>
      <c r="B446" s="68" t="s">
        <v>15328</v>
      </c>
      <c r="C446" s="9" t="s">
        <v>15329</v>
      </c>
      <c r="D446" s="9" t="s">
        <v>15330</v>
      </c>
      <c r="E446" s="68" t="s">
        <v>417</v>
      </c>
      <c r="F446" s="6">
        <v>3169900</v>
      </c>
      <c r="G446" s="6" t="s">
        <v>13</v>
      </c>
      <c r="H446" s="6">
        <v>3169900</v>
      </c>
      <c r="I446" t="str">
        <f t="shared" si="13"/>
        <v>SIN PROMO</v>
      </c>
    </row>
    <row r="447" spans="1:9">
      <c r="A447" s="68" t="s">
        <v>15331</v>
      </c>
      <c r="B447" s="68" t="s">
        <v>15332</v>
      </c>
      <c r="C447" s="9" t="s">
        <v>9992</v>
      </c>
      <c r="D447" s="9" t="s">
        <v>15333</v>
      </c>
      <c r="E447" s="68" t="s">
        <v>15334</v>
      </c>
      <c r="F447" s="6">
        <v>1254363</v>
      </c>
      <c r="G447" s="6" t="s">
        <v>13</v>
      </c>
      <c r="H447" s="6">
        <v>1254363</v>
      </c>
      <c r="I447" t="str">
        <f t="shared" si="13"/>
        <v>SIN PROMO</v>
      </c>
    </row>
    <row r="448" spans="1:9">
      <c r="A448" s="68" t="s">
        <v>15335</v>
      </c>
      <c r="B448" s="68"/>
      <c r="C448" s="9" t="s">
        <v>8821</v>
      </c>
      <c r="D448" s="9" t="s">
        <v>15336</v>
      </c>
      <c r="E448" s="68" t="s">
        <v>16</v>
      </c>
      <c r="F448" s="6">
        <v>341689</v>
      </c>
      <c r="G448" s="6" t="s">
        <v>13</v>
      </c>
      <c r="H448" s="6">
        <v>341689</v>
      </c>
      <c r="I448" t="str">
        <f t="shared" si="13"/>
        <v>SIN PROMO</v>
      </c>
    </row>
    <row r="449" spans="1:9">
      <c r="A449" s="68" t="s">
        <v>15337</v>
      </c>
      <c r="B449" s="68" t="s">
        <v>15338</v>
      </c>
      <c r="C449" s="9" t="s">
        <v>7377</v>
      </c>
      <c r="D449" s="9" t="s">
        <v>15339</v>
      </c>
      <c r="E449" s="68" t="s">
        <v>54</v>
      </c>
      <c r="F449" s="6">
        <v>1227894</v>
      </c>
      <c r="G449" s="6" t="s">
        <v>13</v>
      </c>
      <c r="H449">
        <v>519900</v>
      </c>
      <c r="I449" t="str">
        <f t="shared" si="13"/>
        <v>BLACK</v>
      </c>
    </row>
    <row r="450" spans="1:9">
      <c r="A450" s="68" t="s">
        <v>15340</v>
      </c>
      <c r="B450" s="68" t="s">
        <v>15341</v>
      </c>
      <c r="C450" s="9" t="s">
        <v>15342</v>
      </c>
      <c r="D450" s="9" t="s">
        <v>15343</v>
      </c>
      <c r="E450" s="68" t="s">
        <v>54</v>
      </c>
      <c r="F450" s="6">
        <v>3189900</v>
      </c>
      <c r="G450" s="6" t="s">
        <v>13</v>
      </c>
      <c r="H450" s="6">
        <v>3189900</v>
      </c>
      <c r="I450" t="str">
        <f t="shared" si="13"/>
        <v>SIN PROMO</v>
      </c>
    </row>
    <row r="451" spans="1:9">
      <c r="A451" s="68" t="s">
        <v>15344</v>
      </c>
      <c r="B451" s="68" t="s">
        <v>15345</v>
      </c>
      <c r="C451" s="9" t="s">
        <v>15346</v>
      </c>
      <c r="D451" s="9" t="s">
        <v>15347</v>
      </c>
      <c r="E451" s="68" t="s">
        <v>306</v>
      </c>
      <c r="F451" s="6">
        <v>2499900</v>
      </c>
      <c r="G451" s="6" t="s">
        <v>13</v>
      </c>
      <c r="H451" s="6">
        <v>2499900</v>
      </c>
      <c r="I451" t="str">
        <f t="shared" si="13"/>
        <v>SIN PROMO</v>
      </c>
    </row>
    <row r="452" spans="1:9">
      <c r="A452" s="68" t="s">
        <v>15348</v>
      </c>
      <c r="B452" s="68" t="s">
        <v>15349</v>
      </c>
      <c r="C452" s="9" t="s">
        <v>1706</v>
      </c>
      <c r="D452" s="9" t="s">
        <v>15350</v>
      </c>
      <c r="E452" s="68" t="s">
        <v>12</v>
      </c>
      <c r="F452" s="6">
        <v>586034</v>
      </c>
      <c r="G452" s="6" t="s">
        <v>13</v>
      </c>
      <c r="H452">
        <v>269900</v>
      </c>
      <c r="I452" t="str">
        <f t="shared" si="13"/>
        <v>BLACK</v>
      </c>
    </row>
    <row r="453" spans="1:9">
      <c r="A453" s="68" t="s">
        <v>15351</v>
      </c>
      <c r="B453" s="68" t="s">
        <v>15352</v>
      </c>
      <c r="C453" s="9" t="s">
        <v>10077</v>
      </c>
      <c r="D453" s="9" t="s">
        <v>15353</v>
      </c>
      <c r="E453" s="68" t="s">
        <v>32</v>
      </c>
      <c r="F453" s="6">
        <v>1412826</v>
      </c>
      <c r="G453" s="6" t="s">
        <v>13</v>
      </c>
      <c r="H453" s="6">
        <v>1412826</v>
      </c>
      <c r="I453" t="str">
        <f t="shared" si="13"/>
        <v>SIN PROMO</v>
      </c>
    </row>
    <row r="454" spans="1:9">
      <c r="A454" s="68" t="s">
        <v>15354</v>
      </c>
      <c r="B454" s="68"/>
      <c r="C454" s="9" t="s">
        <v>10230</v>
      </c>
      <c r="D454" s="9" t="s">
        <v>15355</v>
      </c>
      <c r="E454" s="68" t="s">
        <v>16</v>
      </c>
      <c r="F454" s="6">
        <v>1999800</v>
      </c>
      <c r="G454" s="6" t="s">
        <v>13</v>
      </c>
      <c r="H454" s="6">
        <v>1999800</v>
      </c>
      <c r="I454" t="str">
        <f t="shared" si="13"/>
        <v>SIN PROMO</v>
      </c>
    </row>
    <row r="455" spans="1:9">
      <c r="A455" s="68" t="s">
        <v>15356</v>
      </c>
      <c r="B455" s="68" t="s">
        <v>15357</v>
      </c>
      <c r="C455" s="9" t="s">
        <v>15358</v>
      </c>
      <c r="D455" s="9" t="s">
        <v>15359</v>
      </c>
      <c r="E455" s="68" t="s">
        <v>12</v>
      </c>
      <c r="F455" s="6">
        <v>3499900</v>
      </c>
      <c r="G455" s="6" t="s">
        <v>13</v>
      </c>
      <c r="H455" s="6">
        <v>3499900</v>
      </c>
      <c r="I455" t="str">
        <f t="shared" si="13"/>
        <v>SIN PROMO</v>
      </c>
    </row>
    <row r="456" spans="1:9">
      <c r="A456" s="68" t="s">
        <v>15360</v>
      </c>
      <c r="B456" s="68" t="s">
        <v>15361</v>
      </c>
      <c r="C456" s="9" t="s">
        <v>1799</v>
      </c>
      <c r="D456" s="9" t="s">
        <v>15362</v>
      </c>
      <c r="E456" s="68" t="s">
        <v>232</v>
      </c>
      <c r="F456" s="6">
        <v>559799</v>
      </c>
      <c r="G456" s="6" t="s">
        <v>13</v>
      </c>
      <c r="H456">
        <v>279900</v>
      </c>
      <c r="I456" t="str">
        <f t="shared" si="13"/>
        <v>BLACK</v>
      </c>
    </row>
    <row r="457" spans="1:9">
      <c r="A457" s="68" t="s">
        <v>15363</v>
      </c>
      <c r="B457" s="68" t="s">
        <v>15364</v>
      </c>
      <c r="C457" s="9" t="s">
        <v>8158</v>
      </c>
      <c r="D457" s="9" t="s">
        <v>15365</v>
      </c>
      <c r="E457" s="68" t="s">
        <v>15366</v>
      </c>
      <c r="F457" s="6">
        <v>571285</v>
      </c>
      <c r="G457" s="6" t="s">
        <v>13</v>
      </c>
      <c r="H457">
        <v>449900</v>
      </c>
      <c r="I457" t="str">
        <f t="shared" si="13"/>
        <v>BLACK</v>
      </c>
    </row>
    <row r="458" spans="1:9">
      <c r="A458" s="68" t="s">
        <v>15367</v>
      </c>
      <c r="B458" s="68" t="s">
        <v>15368</v>
      </c>
      <c r="C458" s="9" t="s">
        <v>15369</v>
      </c>
      <c r="D458" s="9" t="s">
        <v>15370</v>
      </c>
      <c r="E458" s="68" t="s">
        <v>153</v>
      </c>
      <c r="F458" s="6">
        <v>2499900</v>
      </c>
      <c r="G458" s="6" t="s">
        <v>13</v>
      </c>
      <c r="H458" s="6">
        <v>2499900</v>
      </c>
      <c r="I458" t="str">
        <f t="shared" si="13"/>
        <v>SIN PROMO</v>
      </c>
    </row>
    <row r="459" spans="1:9">
      <c r="A459" s="68" t="s">
        <v>15371</v>
      </c>
      <c r="B459" s="68"/>
      <c r="C459" s="9" t="s">
        <v>9646</v>
      </c>
      <c r="D459" s="9" t="s">
        <v>15372</v>
      </c>
      <c r="E459" s="68" t="s">
        <v>16</v>
      </c>
      <c r="F459" s="6">
        <v>765468</v>
      </c>
      <c r="G459" s="6" t="s">
        <v>13</v>
      </c>
      <c r="H459" s="6">
        <v>765468</v>
      </c>
      <c r="I459" t="str">
        <f t="shared" ref="I459:I520" si="14">+IF(H459&lt;F459,"BLACK","SIN PROMO")</f>
        <v>SIN PROMO</v>
      </c>
    </row>
    <row r="460" spans="1:9">
      <c r="A460" s="68" t="s">
        <v>15373</v>
      </c>
      <c r="B460" s="68"/>
      <c r="C460" s="9" t="s">
        <v>6215</v>
      </c>
      <c r="D460" s="9" t="s">
        <v>15374</v>
      </c>
      <c r="E460" s="68" t="s">
        <v>16</v>
      </c>
      <c r="F460" s="6">
        <v>190106</v>
      </c>
      <c r="G460" s="6" t="s">
        <v>13</v>
      </c>
      <c r="H460">
        <v>169900</v>
      </c>
      <c r="I460" t="str">
        <f t="shared" si="14"/>
        <v>BLACK</v>
      </c>
    </row>
    <row r="461" spans="1:9">
      <c r="A461" s="68" t="s">
        <v>15375</v>
      </c>
      <c r="B461" s="68" t="s">
        <v>15376</v>
      </c>
      <c r="C461" s="9" t="s">
        <v>15377</v>
      </c>
      <c r="D461" s="9" t="s">
        <v>15378</v>
      </c>
      <c r="E461" s="68" t="s">
        <v>36</v>
      </c>
      <c r="F461" s="6">
        <v>3499900</v>
      </c>
      <c r="G461" s="6" t="s">
        <v>13</v>
      </c>
      <c r="H461" s="6">
        <v>3499900</v>
      </c>
      <c r="I461" t="str">
        <f t="shared" si="14"/>
        <v>SIN PROMO</v>
      </c>
    </row>
    <row r="462" spans="1:9">
      <c r="A462" s="68" t="s">
        <v>15379</v>
      </c>
      <c r="B462" s="68" t="s">
        <v>15380</v>
      </c>
      <c r="C462" s="9" t="s">
        <v>5208</v>
      </c>
      <c r="D462" s="9" t="s">
        <v>15381</v>
      </c>
      <c r="E462" s="68" t="s">
        <v>36</v>
      </c>
      <c r="F462" s="6">
        <v>3499900</v>
      </c>
      <c r="G462" s="6" t="s">
        <v>13</v>
      </c>
      <c r="H462">
        <v>3639900</v>
      </c>
      <c r="I462" t="str">
        <f t="shared" si="14"/>
        <v>SIN PROMO</v>
      </c>
    </row>
    <row r="463" spans="1:9">
      <c r="A463" s="68" t="s">
        <v>15382</v>
      </c>
      <c r="B463" s="68"/>
      <c r="C463" s="9" t="s">
        <v>9356</v>
      </c>
      <c r="D463" s="9" t="s">
        <v>15383</v>
      </c>
      <c r="E463" s="68" t="s">
        <v>16</v>
      </c>
      <c r="F463" s="6">
        <v>596612</v>
      </c>
      <c r="G463" s="6" t="s">
        <v>13</v>
      </c>
      <c r="H463" s="6">
        <v>596612</v>
      </c>
      <c r="I463" t="str">
        <f t="shared" si="14"/>
        <v>SIN PROMO</v>
      </c>
    </row>
    <row r="464" spans="1:9">
      <c r="A464" s="68" t="s">
        <v>15384</v>
      </c>
      <c r="B464" s="68" t="s">
        <v>15385</v>
      </c>
      <c r="C464" s="9" t="s">
        <v>15386</v>
      </c>
      <c r="D464" s="9" t="s">
        <v>15387</v>
      </c>
      <c r="E464" s="68" t="s">
        <v>54</v>
      </c>
      <c r="F464" s="6">
        <v>2919900</v>
      </c>
      <c r="G464" s="6" t="s">
        <v>13</v>
      </c>
      <c r="H464" s="6">
        <v>2919900</v>
      </c>
      <c r="I464" t="str">
        <f t="shared" si="14"/>
        <v>SIN PROMO</v>
      </c>
    </row>
    <row r="465" spans="1:9">
      <c r="A465" s="68" t="s">
        <v>15388</v>
      </c>
      <c r="B465" s="68" t="s">
        <v>15389</v>
      </c>
      <c r="C465" s="9" t="s">
        <v>2474</v>
      </c>
      <c r="D465" s="9" t="s">
        <v>15390</v>
      </c>
      <c r="E465" s="68" t="s">
        <v>417</v>
      </c>
      <c r="F465" s="6">
        <v>1799900</v>
      </c>
      <c r="G465" s="6" t="s">
        <v>13</v>
      </c>
      <c r="H465">
        <v>1869900</v>
      </c>
      <c r="I465" t="str">
        <f t="shared" si="14"/>
        <v>SIN PROMO</v>
      </c>
    </row>
    <row r="466" spans="1:9">
      <c r="A466" s="68" t="s">
        <v>15391</v>
      </c>
      <c r="B466" s="68"/>
      <c r="C466" s="9" t="s">
        <v>2452</v>
      </c>
      <c r="D466" s="9" t="s">
        <v>15392</v>
      </c>
      <c r="E466" s="68" t="s">
        <v>16</v>
      </c>
      <c r="F466" s="6">
        <v>1959800</v>
      </c>
      <c r="G466" s="6" t="s">
        <v>13</v>
      </c>
      <c r="H466">
        <v>949900</v>
      </c>
      <c r="I466" t="str">
        <f t="shared" si="14"/>
        <v>BLACK</v>
      </c>
    </row>
    <row r="467" spans="1:9">
      <c r="A467" s="68" t="s">
        <v>15393</v>
      </c>
      <c r="B467" s="68"/>
      <c r="C467" s="9" t="s">
        <v>8146</v>
      </c>
      <c r="D467" s="9" t="s">
        <v>15394</v>
      </c>
      <c r="E467" s="68" t="s">
        <v>16</v>
      </c>
      <c r="F467" s="6">
        <v>701578</v>
      </c>
      <c r="G467" s="6" t="s">
        <v>13</v>
      </c>
      <c r="H467">
        <v>609900</v>
      </c>
      <c r="I467" t="str">
        <f t="shared" si="14"/>
        <v>BLACK</v>
      </c>
    </row>
    <row r="468" spans="1:9">
      <c r="A468" s="68" t="s">
        <v>15395</v>
      </c>
      <c r="B468" s="68" t="s">
        <v>15396</v>
      </c>
      <c r="C468" s="9" t="s">
        <v>15397</v>
      </c>
      <c r="D468" s="9" t="s">
        <v>15398</v>
      </c>
      <c r="E468" s="68" t="s">
        <v>297</v>
      </c>
      <c r="F468" s="6">
        <v>2749900</v>
      </c>
      <c r="G468" s="6" t="s">
        <v>13</v>
      </c>
      <c r="H468" s="6">
        <v>2749900</v>
      </c>
      <c r="I468" t="str">
        <f t="shared" si="14"/>
        <v>SIN PROMO</v>
      </c>
    </row>
    <row r="469" spans="1:9">
      <c r="A469" s="68" t="s">
        <v>15399</v>
      </c>
      <c r="B469" s="68" t="s">
        <v>15400</v>
      </c>
      <c r="C469" s="9" t="s">
        <v>11288</v>
      </c>
      <c r="D469" s="9" t="s">
        <v>15401</v>
      </c>
      <c r="E469" s="68" t="s">
        <v>15213</v>
      </c>
      <c r="F469" s="6">
        <v>3199800</v>
      </c>
      <c r="G469" s="6" t="s">
        <v>13</v>
      </c>
      <c r="H469" s="6">
        <v>3199800</v>
      </c>
      <c r="I469" t="str">
        <f t="shared" si="14"/>
        <v>SIN PROMO</v>
      </c>
    </row>
    <row r="470" spans="1:9">
      <c r="A470" s="68" t="s">
        <v>15402</v>
      </c>
      <c r="B470" s="68" t="s">
        <v>15403</v>
      </c>
      <c r="C470" s="9" t="s">
        <v>15404</v>
      </c>
      <c r="D470" s="9" t="s">
        <v>15405</v>
      </c>
      <c r="E470" s="68" t="s">
        <v>232</v>
      </c>
      <c r="F470" s="6">
        <v>610925</v>
      </c>
      <c r="G470" s="6" t="s">
        <v>13</v>
      </c>
      <c r="H470" s="6">
        <v>610925</v>
      </c>
      <c r="I470" t="str">
        <f t="shared" si="14"/>
        <v>SIN PROMO</v>
      </c>
    </row>
    <row r="471" spans="1:9">
      <c r="A471" s="68" t="s">
        <v>15406</v>
      </c>
      <c r="B471" s="68" t="s">
        <v>15407</v>
      </c>
      <c r="C471" s="9" t="s">
        <v>15408</v>
      </c>
      <c r="D471" s="9" t="s">
        <v>15409</v>
      </c>
      <c r="E471" s="68" t="s">
        <v>36</v>
      </c>
      <c r="F471" s="6">
        <v>3499900</v>
      </c>
      <c r="G471" s="6" t="s">
        <v>13</v>
      </c>
      <c r="H471" s="6">
        <v>3499900</v>
      </c>
      <c r="I471" t="str">
        <f t="shared" si="14"/>
        <v>SIN PROMO</v>
      </c>
    </row>
    <row r="472" spans="1:9">
      <c r="A472" s="68" t="s">
        <v>15410</v>
      </c>
      <c r="B472" s="68" t="s">
        <v>15411</v>
      </c>
      <c r="C472" s="9" t="s">
        <v>15412</v>
      </c>
      <c r="D472" s="9" t="s">
        <v>15413</v>
      </c>
      <c r="E472" s="68" t="s">
        <v>12</v>
      </c>
      <c r="F472" s="6">
        <v>2919900</v>
      </c>
      <c r="G472" s="6" t="s">
        <v>13</v>
      </c>
      <c r="H472" s="6">
        <v>2919900</v>
      </c>
      <c r="I472" t="str">
        <f t="shared" si="14"/>
        <v>SIN PROMO</v>
      </c>
    </row>
    <row r="473" spans="1:9">
      <c r="A473" s="68" t="s">
        <v>15414</v>
      </c>
      <c r="B473" s="68" t="s">
        <v>15415</v>
      </c>
      <c r="C473" s="9" t="s">
        <v>10247</v>
      </c>
      <c r="D473" s="9" t="s">
        <v>15416</v>
      </c>
      <c r="E473" s="68" t="s">
        <v>15213</v>
      </c>
      <c r="F473" s="6">
        <v>847608</v>
      </c>
      <c r="G473" s="6" t="s">
        <v>13</v>
      </c>
      <c r="H473" s="6">
        <v>847608</v>
      </c>
      <c r="I473" t="str">
        <f t="shared" si="14"/>
        <v>SIN PROMO</v>
      </c>
    </row>
    <row r="474" spans="1:9">
      <c r="A474" s="68" t="s">
        <v>15417</v>
      </c>
      <c r="B474" s="68" t="s">
        <v>15418</v>
      </c>
      <c r="C474" s="9" t="s">
        <v>2208</v>
      </c>
      <c r="D474" s="9" t="s">
        <v>15419</v>
      </c>
      <c r="E474" s="68" t="s">
        <v>297</v>
      </c>
      <c r="F474" s="6">
        <v>1199900</v>
      </c>
      <c r="G474" s="6" t="s">
        <v>13</v>
      </c>
      <c r="H474">
        <v>1249900</v>
      </c>
      <c r="I474" t="str">
        <f t="shared" si="14"/>
        <v>SIN PROMO</v>
      </c>
    </row>
    <row r="475" spans="1:9">
      <c r="A475" s="68" t="s">
        <v>15420</v>
      </c>
      <c r="B475" s="68" t="s">
        <v>15421</v>
      </c>
      <c r="C475" s="9" t="s">
        <v>2210</v>
      </c>
      <c r="D475" s="9" t="s">
        <v>15422</v>
      </c>
      <c r="E475" s="68" t="s">
        <v>12</v>
      </c>
      <c r="F475" s="6">
        <v>1199900</v>
      </c>
      <c r="G475" s="6" t="s">
        <v>13</v>
      </c>
      <c r="H475">
        <v>1249900</v>
      </c>
      <c r="I475" t="str">
        <f t="shared" si="14"/>
        <v>SIN PROMO</v>
      </c>
    </row>
    <row r="476" spans="1:9">
      <c r="A476" s="68" t="s">
        <v>15423</v>
      </c>
      <c r="B476" s="68" t="s">
        <v>15424</v>
      </c>
      <c r="C476" s="9" t="s">
        <v>15425</v>
      </c>
      <c r="D476" s="9" t="s">
        <v>15426</v>
      </c>
      <c r="E476" s="68" t="s">
        <v>297</v>
      </c>
      <c r="F476" s="6">
        <v>2189900</v>
      </c>
      <c r="G476" s="6" t="s">
        <v>13</v>
      </c>
      <c r="H476" s="6">
        <v>2189900</v>
      </c>
      <c r="I476" t="str">
        <f t="shared" si="14"/>
        <v>SIN PROMO</v>
      </c>
    </row>
    <row r="477" spans="1:9">
      <c r="A477" s="68" t="s">
        <v>15427</v>
      </c>
      <c r="B477" s="68"/>
      <c r="C477" s="9" t="s">
        <v>5839</v>
      </c>
      <c r="D477" s="9" t="s">
        <v>15428</v>
      </c>
      <c r="E477" s="68" t="s">
        <v>16</v>
      </c>
      <c r="F477" s="6">
        <v>1204698</v>
      </c>
      <c r="G477" s="6" t="s">
        <v>13</v>
      </c>
      <c r="H477">
        <v>1049900</v>
      </c>
      <c r="I477" t="str">
        <f t="shared" si="14"/>
        <v>BLACK</v>
      </c>
    </row>
    <row r="478" spans="1:9">
      <c r="A478" s="68" t="s">
        <v>15429</v>
      </c>
      <c r="B478" s="68" t="s">
        <v>15430</v>
      </c>
      <c r="C478" s="9" t="s">
        <v>15431</v>
      </c>
      <c r="D478" s="9" t="s">
        <v>15432</v>
      </c>
      <c r="E478" s="68" t="s">
        <v>359</v>
      </c>
      <c r="F478" s="6">
        <v>3189900</v>
      </c>
      <c r="G478" s="6" t="s">
        <v>13</v>
      </c>
      <c r="H478" s="6">
        <v>3189900</v>
      </c>
      <c r="I478" t="str">
        <f t="shared" si="14"/>
        <v>SIN PROMO</v>
      </c>
    </row>
    <row r="479" spans="1:9">
      <c r="A479" s="68" t="s">
        <v>15433</v>
      </c>
      <c r="B479" s="68" t="s">
        <v>15434</v>
      </c>
      <c r="C479" s="9" t="s">
        <v>15435</v>
      </c>
      <c r="D479" s="9" t="s">
        <v>15436</v>
      </c>
      <c r="E479" s="68" t="s">
        <v>14584</v>
      </c>
      <c r="F479" s="6">
        <v>2499900</v>
      </c>
      <c r="G479" s="6" t="s">
        <v>13</v>
      </c>
      <c r="H479" s="6">
        <v>2499900</v>
      </c>
      <c r="I479" t="str">
        <f t="shared" si="14"/>
        <v>SIN PROMO</v>
      </c>
    </row>
    <row r="480" spans="1:9">
      <c r="A480" s="68" t="s">
        <v>15437</v>
      </c>
      <c r="B480" s="68" t="s">
        <v>15438</v>
      </c>
      <c r="C480" s="9" t="s">
        <v>2223</v>
      </c>
      <c r="D480" s="9" t="s">
        <v>15439</v>
      </c>
      <c r="E480" s="68" t="s">
        <v>36</v>
      </c>
      <c r="F480" s="6">
        <v>638085</v>
      </c>
      <c r="G480" s="6" t="s">
        <v>13</v>
      </c>
      <c r="H480" s="6">
        <v>638085</v>
      </c>
      <c r="I480" t="str">
        <f t="shared" si="14"/>
        <v>SIN PROMO</v>
      </c>
    </row>
    <row r="481" spans="1:9">
      <c r="A481" s="68" t="s">
        <v>15440</v>
      </c>
      <c r="B481" s="68" t="s">
        <v>15441</v>
      </c>
      <c r="C481" s="9" t="s">
        <v>7432</v>
      </c>
      <c r="D481" s="9" t="s">
        <v>15442</v>
      </c>
      <c r="E481" s="68" t="s">
        <v>36</v>
      </c>
      <c r="F481" s="6">
        <v>840434</v>
      </c>
      <c r="G481" s="6" t="s">
        <v>13</v>
      </c>
      <c r="H481">
        <v>589900</v>
      </c>
      <c r="I481" t="str">
        <f t="shared" si="14"/>
        <v>BLACK</v>
      </c>
    </row>
    <row r="482" spans="1:9">
      <c r="A482" s="68" t="s">
        <v>15443</v>
      </c>
      <c r="B482" s="68" t="s">
        <v>15444</v>
      </c>
      <c r="C482" s="9" t="s">
        <v>15445</v>
      </c>
      <c r="D482" s="9" t="s">
        <v>15446</v>
      </c>
      <c r="E482" s="68" t="s">
        <v>359</v>
      </c>
      <c r="F482" s="6">
        <v>4339900</v>
      </c>
      <c r="G482" s="6" t="s">
        <v>13</v>
      </c>
      <c r="H482" s="6">
        <v>4339900</v>
      </c>
      <c r="I482" t="str">
        <f t="shared" si="14"/>
        <v>SIN PROMO</v>
      </c>
    </row>
    <row r="483" spans="1:9">
      <c r="A483" s="68" t="s">
        <v>15447</v>
      </c>
      <c r="B483" s="68"/>
      <c r="C483" s="9" t="s">
        <v>5845</v>
      </c>
      <c r="D483" s="9" t="s">
        <v>15448</v>
      </c>
      <c r="E483" s="68" t="s">
        <v>16</v>
      </c>
      <c r="F483" s="6">
        <v>1204698</v>
      </c>
      <c r="G483" s="6" t="s">
        <v>13</v>
      </c>
      <c r="H483">
        <v>1049900</v>
      </c>
      <c r="I483" t="str">
        <f t="shared" si="14"/>
        <v>BLACK</v>
      </c>
    </row>
    <row r="484" spans="1:9">
      <c r="A484" s="68" t="s">
        <v>15449</v>
      </c>
      <c r="B484" s="68" t="s">
        <v>15450</v>
      </c>
      <c r="C484" s="9" t="s">
        <v>9446</v>
      </c>
      <c r="D484" s="9" t="s">
        <v>15451</v>
      </c>
      <c r="E484" s="68" t="s">
        <v>15334</v>
      </c>
      <c r="F484" s="6">
        <v>728644</v>
      </c>
      <c r="G484" s="6" t="s">
        <v>13</v>
      </c>
      <c r="H484" s="6">
        <v>728644</v>
      </c>
      <c r="I484" t="str">
        <f t="shared" si="14"/>
        <v>SIN PROMO</v>
      </c>
    </row>
    <row r="485" spans="1:9">
      <c r="A485" s="68" t="s">
        <v>15452</v>
      </c>
      <c r="B485" s="68"/>
      <c r="C485" s="9" t="s">
        <v>9249</v>
      </c>
      <c r="D485" s="9" t="s">
        <v>15453</v>
      </c>
      <c r="E485" s="68" t="s">
        <v>16</v>
      </c>
      <c r="F485" s="6">
        <v>918163</v>
      </c>
      <c r="G485" s="6" t="s">
        <v>13</v>
      </c>
      <c r="H485" s="6">
        <v>918163</v>
      </c>
      <c r="I485" t="str">
        <f t="shared" si="14"/>
        <v>SIN PROMO</v>
      </c>
    </row>
    <row r="486" spans="1:9">
      <c r="A486" s="68" t="s">
        <v>15454</v>
      </c>
      <c r="B486" s="68" t="s">
        <v>15455</v>
      </c>
      <c r="C486" s="9" t="s">
        <v>10660</v>
      </c>
      <c r="D486" s="9" t="s">
        <v>15456</v>
      </c>
      <c r="E486" s="68" t="s">
        <v>15213</v>
      </c>
      <c r="F486" s="6">
        <v>1515468</v>
      </c>
      <c r="G486" s="6" t="s">
        <v>13</v>
      </c>
      <c r="H486" s="6">
        <v>1515468</v>
      </c>
      <c r="I486" t="str">
        <f t="shared" si="14"/>
        <v>SIN PROMO</v>
      </c>
    </row>
    <row r="487" spans="1:9">
      <c r="A487" s="68" t="s">
        <v>15457</v>
      </c>
      <c r="B487" s="68" t="s">
        <v>15458</v>
      </c>
      <c r="C487" s="9" t="s">
        <v>2261</v>
      </c>
      <c r="D487" s="9" t="s">
        <v>14983</v>
      </c>
      <c r="E487" s="68" t="s">
        <v>15213</v>
      </c>
      <c r="F487" s="6">
        <v>959800</v>
      </c>
      <c r="G487" s="6" t="s">
        <v>13</v>
      </c>
      <c r="H487" s="6">
        <v>959800</v>
      </c>
      <c r="I487" t="str">
        <f t="shared" si="14"/>
        <v>SIN PROMO</v>
      </c>
    </row>
    <row r="488" spans="1:9">
      <c r="A488" s="68" t="s">
        <v>15459</v>
      </c>
      <c r="B488" s="68" t="s">
        <v>15460</v>
      </c>
      <c r="C488" s="9" t="s">
        <v>5824</v>
      </c>
      <c r="D488" s="9" t="s">
        <v>15461</v>
      </c>
      <c r="E488" s="68" t="s">
        <v>32</v>
      </c>
      <c r="F488" s="6">
        <v>1304130</v>
      </c>
      <c r="G488" s="6" t="s">
        <v>13</v>
      </c>
      <c r="H488">
        <v>659900</v>
      </c>
      <c r="I488" t="str">
        <f t="shared" si="14"/>
        <v>BLACK</v>
      </c>
    </row>
    <row r="489" spans="1:9">
      <c r="A489" s="68" t="s">
        <v>15462</v>
      </c>
      <c r="B489" s="68"/>
      <c r="C489" s="9" t="s">
        <v>1695</v>
      </c>
      <c r="D489" s="9" t="s">
        <v>15463</v>
      </c>
      <c r="E489" s="68" t="s">
        <v>16</v>
      </c>
      <c r="F489" s="6">
        <v>279800</v>
      </c>
      <c r="G489" s="6" t="s">
        <v>13</v>
      </c>
      <c r="H489" s="6">
        <v>279800</v>
      </c>
      <c r="I489" t="str">
        <f t="shared" si="14"/>
        <v>SIN PROMO</v>
      </c>
    </row>
    <row r="490" spans="1:9">
      <c r="A490" s="68" t="s">
        <v>15464</v>
      </c>
      <c r="B490" s="68" t="s">
        <v>15465</v>
      </c>
      <c r="C490" s="9" t="s">
        <v>15466</v>
      </c>
      <c r="D490" s="9" t="s">
        <v>15467</v>
      </c>
      <c r="E490" s="68" t="s">
        <v>297</v>
      </c>
      <c r="F490" s="6">
        <v>2919900</v>
      </c>
      <c r="G490" s="6" t="s">
        <v>13</v>
      </c>
      <c r="H490" s="6">
        <v>2919900</v>
      </c>
      <c r="I490" t="str">
        <f t="shared" si="14"/>
        <v>SIN PROMO</v>
      </c>
    </row>
    <row r="491" spans="1:9">
      <c r="A491" s="68" t="s">
        <v>15468</v>
      </c>
      <c r="B491" s="68" t="s">
        <v>15469</v>
      </c>
      <c r="C491" s="9" t="s">
        <v>15470</v>
      </c>
      <c r="D491" s="9" t="s">
        <v>15471</v>
      </c>
      <c r="E491" s="68" t="s">
        <v>417</v>
      </c>
      <c r="F491" s="6">
        <v>2499900</v>
      </c>
      <c r="G491" s="6" t="s">
        <v>13</v>
      </c>
      <c r="H491" s="6">
        <v>2499900</v>
      </c>
      <c r="I491" t="str">
        <f t="shared" si="14"/>
        <v>SIN PROMO</v>
      </c>
    </row>
    <row r="492" spans="1:9">
      <c r="A492" s="68" t="s">
        <v>15472</v>
      </c>
      <c r="B492" s="68"/>
      <c r="C492" s="9" t="s">
        <v>1697</v>
      </c>
      <c r="D492" s="9" t="s">
        <v>15473</v>
      </c>
      <c r="E492" s="68" t="s">
        <v>16</v>
      </c>
      <c r="F492" s="6">
        <v>279800</v>
      </c>
      <c r="G492" s="6" t="s">
        <v>13</v>
      </c>
      <c r="H492">
        <v>129900</v>
      </c>
      <c r="I492" t="str">
        <f t="shared" si="14"/>
        <v>BLACK</v>
      </c>
    </row>
    <row r="493" spans="1:9">
      <c r="A493" s="68" t="s">
        <v>15474</v>
      </c>
      <c r="B493" s="68"/>
      <c r="C493" s="9" t="s">
        <v>9452</v>
      </c>
      <c r="D493" s="9" t="s">
        <v>15475</v>
      </c>
      <c r="E493" s="68" t="s">
        <v>16</v>
      </c>
      <c r="F493" s="6">
        <v>793492</v>
      </c>
      <c r="G493" s="6" t="s">
        <v>13</v>
      </c>
      <c r="H493" s="6">
        <v>793492</v>
      </c>
      <c r="I493" t="str">
        <f t="shared" si="14"/>
        <v>SIN PROMO</v>
      </c>
    </row>
    <row r="494" spans="1:9">
      <c r="A494" s="68" t="s">
        <v>15476</v>
      </c>
      <c r="B494" s="68" t="s">
        <v>15477</v>
      </c>
      <c r="C494" s="9" t="s">
        <v>15478</v>
      </c>
      <c r="D494" s="9" t="s">
        <v>15479</v>
      </c>
      <c r="E494" s="68" t="s">
        <v>36</v>
      </c>
      <c r="F494" s="6">
        <v>2189900</v>
      </c>
      <c r="G494" s="6" t="s">
        <v>13</v>
      </c>
      <c r="H494" s="6">
        <v>2189900</v>
      </c>
      <c r="I494" t="str">
        <f t="shared" si="14"/>
        <v>SIN PROMO</v>
      </c>
    </row>
    <row r="495" spans="1:9">
      <c r="A495" s="68" t="s">
        <v>15480</v>
      </c>
      <c r="B495" s="68" t="s">
        <v>15481</v>
      </c>
      <c r="C495" s="9" t="s">
        <v>15482</v>
      </c>
      <c r="D495" s="9" t="s">
        <v>15483</v>
      </c>
      <c r="E495" s="68" t="s">
        <v>14584</v>
      </c>
      <c r="F495" s="6">
        <v>906744</v>
      </c>
      <c r="G495" s="6" t="s">
        <v>13</v>
      </c>
      <c r="H495" s="6">
        <v>906744</v>
      </c>
      <c r="I495" t="str">
        <f t="shared" si="14"/>
        <v>SIN PROMO</v>
      </c>
    </row>
    <row r="496" spans="1:9">
      <c r="A496" s="68" t="s">
        <v>15484</v>
      </c>
      <c r="B496" s="68" t="s">
        <v>15485</v>
      </c>
      <c r="C496" s="9" t="s">
        <v>15486</v>
      </c>
      <c r="D496" s="9" t="s">
        <v>15487</v>
      </c>
      <c r="E496" s="68" t="s">
        <v>36</v>
      </c>
      <c r="F496" s="6">
        <v>4339900</v>
      </c>
      <c r="G496" s="6" t="s">
        <v>13</v>
      </c>
      <c r="H496" s="6">
        <v>4339900</v>
      </c>
      <c r="I496" t="str">
        <f t="shared" si="14"/>
        <v>SIN PROMO</v>
      </c>
    </row>
    <row r="497" spans="1:9">
      <c r="A497" s="68" t="s">
        <v>15488</v>
      </c>
      <c r="B497" s="68" t="s">
        <v>15489</v>
      </c>
      <c r="C497" s="9" t="s">
        <v>15490</v>
      </c>
      <c r="D497" s="9" t="s">
        <v>15491</v>
      </c>
      <c r="E497" s="68" t="s">
        <v>54</v>
      </c>
      <c r="F497" s="6">
        <v>2499900</v>
      </c>
      <c r="G497" s="6" t="s">
        <v>13</v>
      </c>
      <c r="H497" s="6">
        <v>2499900</v>
      </c>
      <c r="I497" t="str">
        <f t="shared" si="14"/>
        <v>SIN PROMO</v>
      </c>
    </row>
    <row r="498" spans="1:9">
      <c r="A498" s="68" t="s">
        <v>15492</v>
      </c>
      <c r="B498" s="68" t="s">
        <v>15493</v>
      </c>
      <c r="C498" s="9" t="s">
        <v>9986</v>
      </c>
      <c r="D498" s="9" t="s">
        <v>15494</v>
      </c>
      <c r="E498" s="68" t="s">
        <v>36</v>
      </c>
      <c r="F498" s="6">
        <v>1935161</v>
      </c>
      <c r="G498" s="6" t="s">
        <v>13</v>
      </c>
      <c r="H498" s="6">
        <v>1935161</v>
      </c>
      <c r="I498" t="str">
        <f t="shared" si="14"/>
        <v>SIN PROMO</v>
      </c>
    </row>
    <row r="499" spans="1:9">
      <c r="A499" s="68" t="s">
        <v>15495</v>
      </c>
      <c r="B499" s="68" t="s">
        <v>15496</v>
      </c>
      <c r="C499" s="9" t="s">
        <v>6792</v>
      </c>
      <c r="D499" s="9" t="s">
        <v>15497</v>
      </c>
      <c r="E499" s="68" t="s">
        <v>417</v>
      </c>
      <c r="F499" s="6">
        <v>1299900</v>
      </c>
      <c r="G499" s="6" t="s">
        <v>13</v>
      </c>
      <c r="H499">
        <v>1349900</v>
      </c>
      <c r="I499" t="str">
        <f t="shared" si="14"/>
        <v>SIN PROMO</v>
      </c>
    </row>
    <row r="500" spans="1:9">
      <c r="A500" s="68" t="s">
        <v>15498</v>
      </c>
      <c r="B500" s="68" t="s">
        <v>15499</v>
      </c>
      <c r="C500" s="9" t="s">
        <v>6805</v>
      </c>
      <c r="D500" s="9" t="s">
        <v>15500</v>
      </c>
      <c r="E500" s="68" t="s">
        <v>297</v>
      </c>
      <c r="F500" s="6">
        <v>1299900</v>
      </c>
      <c r="G500" s="6" t="s">
        <v>13</v>
      </c>
      <c r="H500">
        <v>1349900</v>
      </c>
      <c r="I500" t="str">
        <f t="shared" si="14"/>
        <v>SIN PROMO</v>
      </c>
    </row>
    <row r="501" spans="1:9">
      <c r="A501" s="68" t="s">
        <v>15501</v>
      </c>
      <c r="B501" s="68"/>
      <c r="C501" s="9" t="s">
        <v>6205</v>
      </c>
      <c r="D501" s="9" t="s">
        <v>15502</v>
      </c>
      <c r="E501" s="68" t="s">
        <v>16</v>
      </c>
      <c r="F501" s="6">
        <v>190106</v>
      </c>
      <c r="G501" s="6" t="s">
        <v>13</v>
      </c>
      <c r="H501">
        <v>169900</v>
      </c>
      <c r="I501" t="str">
        <f t="shared" si="14"/>
        <v>BLACK</v>
      </c>
    </row>
    <row r="502" spans="1:9">
      <c r="A502" s="68" t="s">
        <v>15503</v>
      </c>
      <c r="B502" s="68" t="s">
        <v>15504</v>
      </c>
      <c r="C502" s="9" t="s">
        <v>7434</v>
      </c>
      <c r="D502" s="9" t="s">
        <v>15505</v>
      </c>
      <c r="E502" s="68" t="s">
        <v>38</v>
      </c>
      <c r="F502" s="6">
        <v>504033</v>
      </c>
      <c r="G502" s="6" t="s">
        <v>13</v>
      </c>
      <c r="H502">
        <v>319900</v>
      </c>
      <c r="I502" t="str">
        <f t="shared" si="14"/>
        <v>BLACK</v>
      </c>
    </row>
    <row r="503" spans="1:9">
      <c r="A503" s="68" t="s">
        <v>15506</v>
      </c>
      <c r="B503" s="68" t="s">
        <v>15507</v>
      </c>
      <c r="C503" s="9" t="s">
        <v>5865</v>
      </c>
      <c r="D503" s="9" t="s">
        <v>15508</v>
      </c>
      <c r="E503" s="68" t="s">
        <v>236</v>
      </c>
      <c r="F503" s="6">
        <v>1304202</v>
      </c>
      <c r="G503" s="6" t="s">
        <v>13</v>
      </c>
      <c r="H503">
        <v>859900</v>
      </c>
      <c r="I503" t="str">
        <f t="shared" si="14"/>
        <v>BLACK</v>
      </c>
    </row>
    <row r="504" spans="1:9">
      <c r="A504" s="68" t="s">
        <v>15509</v>
      </c>
      <c r="B504" s="68" t="s">
        <v>15510</v>
      </c>
      <c r="C504" s="9" t="s">
        <v>15511</v>
      </c>
      <c r="D504" s="9" t="s">
        <v>15512</v>
      </c>
      <c r="E504" s="68" t="s">
        <v>359</v>
      </c>
      <c r="F504" s="6">
        <v>2189900</v>
      </c>
      <c r="G504" s="6" t="s">
        <v>13</v>
      </c>
      <c r="H504" s="6">
        <v>2189900</v>
      </c>
      <c r="I504" t="str">
        <f t="shared" si="14"/>
        <v>SIN PROMO</v>
      </c>
    </row>
    <row r="505" spans="1:9">
      <c r="A505" s="68" t="s">
        <v>15513</v>
      </c>
      <c r="B505" s="68" t="s">
        <v>15514</v>
      </c>
      <c r="C505" s="9" t="s">
        <v>15515</v>
      </c>
      <c r="D505" s="9" t="s">
        <v>15516</v>
      </c>
      <c r="E505" s="68" t="s">
        <v>36</v>
      </c>
      <c r="F505" s="6">
        <v>3069900</v>
      </c>
      <c r="G505" s="6" t="s">
        <v>13</v>
      </c>
      <c r="H505" s="6">
        <v>3069900</v>
      </c>
      <c r="I505" t="str">
        <f t="shared" si="14"/>
        <v>SIN PROMO</v>
      </c>
    </row>
    <row r="506" spans="1:9">
      <c r="A506" s="68" t="s">
        <v>15517</v>
      </c>
      <c r="B506" s="68" t="s">
        <v>15518</v>
      </c>
      <c r="C506" s="9" t="s">
        <v>1842</v>
      </c>
      <c r="D506" s="9" t="s">
        <v>15519</v>
      </c>
      <c r="E506" s="68" t="s">
        <v>15334</v>
      </c>
      <c r="F506" s="6">
        <v>759074</v>
      </c>
      <c r="G506" s="6" t="s">
        <v>13</v>
      </c>
      <c r="H506" s="6">
        <v>759074</v>
      </c>
      <c r="I506" t="str">
        <f t="shared" si="14"/>
        <v>SIN PROMO</v>
      </c>
    </row>
    <row r="507" spans="1:9">
      <c r="A507" s="68" t="s">
        <v>15520</v>
      </c>
      <c r="B507" s="68" t="s">
        <v>15521</v>
      </c>
      <c r="C507" s="9" t="s">
        <v>9389</v>
      </c>
      <c r="D507" s="9" t="s">
        <v>15522</v>
      </c>
      <c r="E507" s="68" t="s">
        <v>38</v>
      </c>
      <c r="F507" s="6">
        <v>895373</v>
      </c>
      <c r="G507" s="6" t="s">
        <v>13</v>
      </c>
      <c r="H507" s="6">
        <v>895373</v>
      </c>
      <c r="I507" t="str">
        <f t="shared" si="14"/>
        <v>SIN PROMO</v>
      </c>
    </row>
    <row r="508" spans="1:9">
      <c r="A508" s="68" t="s">
        <v>15523</v>
      </c>
      <c r="B508" s="68" t="s">
        <v>15524</v>
      </c>
      <c r="C508" s="9" t="s">
        <v>5871</v>
      </c>
      <c r="D508" s="9" t="s">
        <v>15525</v>
      </c>
      <c r="E508" s="68" t="s">
        <v>36</v>
      </c>
      <c r="F508" s="6">
        <v>1304202</v>
      </c>
      <c r="G508" s="6" t="s">
        <v>13</v>
      </c>
      <c r="H508">
        <v>859900</v>
      </c>
      <c r="I508" t="str">
        <f t="shared" si="14"/>
        <v>BLACK</v>
      </c>
    </row>
    <row r="509" spans="1:9">
      <c r="A509" s="68" t="s">
        <v>15526</v>
      </c>
      <c r="B509" s="68" t="s">
        <v>15527</v>
      </c>
      <c r="C509" s="9" t="s">
        <v>11905</v>
      </c>
      <c r="D509" s="9" t="s">
        <v>15528</v>
      </c>
      <c r="E509" s="68" t="s">
        <v>15529</v>
      </c>
      <c r="F509" s="6">
        <v>1919900</v>
      </c>
      <c r="G509" s="6" t="s">
        <v>13</v>
      </c>
      <c r="H509" s="6">
        <v>1919900</v>
      </c>
      <c r="I509" t="str">
        <f t="shared" si="14"/>
        <v>SIN PROMO</v>
      </c>
    </row>
    <row r="510" spans="1:9">
      <c r="A510" s="68" t="s">
        <v>15530</v>
      </c>
      <c r="B510" s="68" t="s">
        <v>15531</v>
      </c>
      <c r="C510" s="9" t="s">
        <v>5122</v>
      </c>
      <c r="D510" s="9" t="s">
        <v>15532</v>
      </c>
      <c r="E510" s="68" t="s">
        <v>417</v>
      </c>
      <c r="F510" s="6">
        <v>579900</v>
      </c>
      <c r="G510" s="6" t="s">
        <v>13</v>
      </c>
      <c r="H510">
        <v>599900</v>
      </c>
      <c r="I510" t="str">
        <f t="shared" si="14"/>
        <v>SIN PROMO</v>
      </c>
    </row>
    <row r="511" spans="1:9">
      <c r="A511" s="68" t="s">
        <v>15533</v>
      </c>
      <c r="B511" s="68" t="s">
        <v>15534</v>
      </c>
      <c r="C511" s="9" t="s">
        <v>15535</v>
      </c>
      <c r="D511" s="9" t="s">
        <v>15536</v>
      </c>
      <c r="E511" s="68" t="s">
        <v>12</v>
      </c>
      <c r="F511" s="6">
        <v>2899900</v>
      </c>
      <c r="G511" s="6" t="s">
        <v>13</v>
      </c>
      <c r="H511" s="6">
        <v>2899900</v>
      </c>
      <c r="I511" t="str">
        <f t="shared" si="14"/>
        <v>SIN PROMO</v>
      </c>
    </row>
    <row r="512" spans="1:9">
      <c r="A512" s="68" t="s">
        <v>15537</v>
      </c>
      <c r="B512" s="68" t="s">
        <v>15538</v>
      </c>
      <c r="C512" s="9" t="s">
        <v>15539</v>
      </c>
      <c r="D512" s="9" t="s">
        <v>15540</v>
      </c>
      <c r="E512" s="68" t="s">
        <v>15541</v>
      </c>
      <c r="F512" s="6">
        <v>2049750</v>
      </c>
      <c r="G512" s="6" t="s">
        <v>13</v>
      </c>
      <c r="H512" s="6">
        <v>2049750</v>
      </c>
      <c r="I512" t="str">
        <f t="shared" si="14"/>
        <v>SIN PROMO</v>
      </c>
    </row>
    <row r="513" spans="1:9">
      <c r="A513" s="68" t="s">
        <v>15542</v>
      </c>
      <c r="B513" s="68" t="s">
        <v>15543</v>
      </c>
      <c r="C513" s="9" t="s">
        <v>7412</v>
      </c>
      <c r="D513" s="9" t="s">
        <v>15544</v>
      </c>
      <c r="E513" s="68" t="s">
        <v>36</v>
      </c>
      <c r="F513" s="6">
        <v>1299800</v>
      </c>
      <c r="G513" s="6" t="s">
        <v>13</v>
      </c>
      <c r="H513">
        <v>559900</v>
      </c>
      <c r="I513" t="str">
        <f t="shared" si="14"/>
        <v>BLACK</v>
      </c>
    </row>
    <row r="514" spans="1:9">
      <c r="A514" s="68" t="s">
        <v>15545</v>
      </c>
      <c r="B514" s="68" t="s">
        <v>15546</v>
      </c>
      <c r="C514" s="9" t="s">
        <v>5826</v>
      </c>
      <c r="D514" s="9" t="s">
        <v>15547</v>
      </c>
      <c r="E514" s="68" t="s">
        <v>12</v>
      </c>
      <c r="F514" s="6">
        <v>1374750</v>
      </c>
      <c r="G514" s="6" t="s">
        <v>13</v>
      </c>
      <c r="H514">
        <v>659900</v>
      </c>
      <c r="I514" t="str">
        <f t="shared" si="14"/>
        <v>BLACK</v>
      </c>
    </row>
    <row r="515" spans="1:9">
      <c r="A515" s="68" t="s">
        <v>15548</v>
      </c>
      <c r="B515" s="68" t="s">
        <v>15549</v>
      </c>
      <c r="C515" s="9" t="s">
        <v>10001</v>
      </c>
      <c r="D515" s="9" t="s">
        <v>15550</v>
      </c>
      <c r="E515" s="68" t="s">
        <v>15551</v>
      </c>
      <c r="F515" s="6">
        <v>999750</v>
      </c>
      <c r="G515" s="6" t="s">
        <v>13</v>
      </c>
      <c r="H515" s="6">
        <v>999750</v>
      </c>
      <c r="I515" t="str">
        <f t="shared" si="14"/>
        <v>SIN PROMO</v>
      </c>
    </row>
    <row r="516" spans="1:9">
      <c r="A516" s="68" t="s">
        <v>15552</v>
      </c>
      <c r="B516" s="68" t="s">
        <v>15553</v>
      </c>
      <c r="C516" s="9" t="s">
        <v>9718</v>
      </c>
      <c r="D516" s="9" t="s">
        <v>15554</v>
      </c>
      <c r="E516" s="68" t="s">
        <v>36</v>
      </c>
      <c r="F516" s="6">
        <v>1483166</v>
      </c>
      <c r="G516" s="6" t="s">
        <v>13</v>
      </c>
      <c r="H516" s="6">
        <v>1483166</v>
      </c>
      <c r="I516" t="str">
        <f t="shared" si="14"/>
        <v>SIN PROMO</v>
      </c>
    </row>
    <row r="517" spans="1:9">
      <c r="A517" s="68" t="s">
        <v>15555</v>
      </c>
      <c r="B517" s="68"/>
      <c r="C517" s="9" t="s">
        <v>1997</v>
      </c>
      <c r="D517" s="9" t="s">
        <v>15556</v>
      </c>
      <c r="E517" s="68" t="s">
        <v>16</v>
      </c>
      <c r="F517" s="6">
        <v>2999800</v>
      </c>
      <c r="G517" s="6" t="s">
        <v>13</v>
      </c>
      <c r="H517">
        <v>1869900</v>
      </c>
      <c r="I517" t="str">
        <f t="shared" si="14"/>
        <v>BLACK</v>
      </c>
    </row>
    <row r="518" spans="1:9">
      <c r="A518" s="68" t="s">
        <v>15557</v>
      </c>
      <c r="B518" s="68" t="s">
        <v>15558</v>
      </c>
      <c r="C518" s="9" t="s">
        <v>2177</v>
      </c>
      <c r="D518" s="9" t="s">
        <v>15559</v>
      </c>
      <c r="E518" s="68" t="s">
        <v>15560</v>
      </c>
      <c r="F518" s="6">
        <v>1219900</v>
      </c>
      <c r="G518" s="6" t="s">
        <v>13</v>
      </c>
      <c r="H518">
        <v>1269900</v>
      </c>
      <c r="I518" t="str">
        <f t="shared" si="14"/>
        <v>SIN PROMO</v>
      </c>
    </row>
    <row r="519" spans="1:9">
      <c r="A519" s="68" t="s">
        <v>15561</v>
      </c>
      <c r="B519" s="68"/>
      <c r="C519" s="9" t="s">
        <v>8892</v>
      </c>
      <c r="D519" s="9" t="s">
        <v>15562</v>
      </c>
      <c r="E519" s="68" t="s">
        <v>16</v>
      </c>
      <c r="F519" s="6">
        <v>557907</v>
      </c>
      <c r="G519" s="6" t="s">
        <v>13</v>
      </c>
      <c r="H519" s="6">
        <v>557907</v>
      </c>
      <c r="I519" t="str">
        <f t="shared" si="14"/>
        <v>SIN PROMO</v>
      </c>
    </row>
    <row r="520" spans="1:9">
      <c r="A520" s="68" t="s">
        <v>15563</v>
      </c>
      <c r="B520" s="68"/>
      <c r="C520" s="68" t="s">
        <v>6</v>
      </c>
      <c r="D520" s="9" t="s">
        <v>15564</v>
      </c>
      <c r="E520" s="68" t="s">
        <v>16</v>
      </c>
      <c r="F520" s="6">
        <v>799900</v>
      </c>
      <c r="G520" s="6" t="s">
        <v>13</v>
      </c>
      <c r="H520" s="6">
        <v>799900</v>
      </c>
      <c r="I520" t="str">
        <f t="shared" si="14"/>
        <v>SIN PROMO</v>
      </c>
    </row>
    <row r="521" spans="1:9" ht="66">
      <c r="A521" s="68" t="s">
        <v>15563</v>
      </c>
      <c r="B521" s="68" t="s">
        <v>15565</v>
      </c>
      <c r="C521" s="9" t="s">
        <v>5439</v>
      </c>
      <c r="D521" s="69" t="str">
        <f>"     "&amp;D520</f>
        <v xml:space="preserve">     Cabecero Para Cama Doble 140 Natura</v>
      </c>
      <c r="E521" s="68" t="s">
        <v>2600</v>
      </c>
      <c r="F521" s="70">
        <f>F520</f>
        <v>799900</v>
      </c>
      <c r="G521" s="70" t="str">
        <f>G520&amp;"     "</f>
        <v xml:space="preserve">$     </v>
      </c>
    </row>
    <row r="522" spans="1:9" ht="66">
      <c r="A522" s="68" t="s">
        <v>15563</v>
      </c>
      <c r="B522" s="68" t="s">
        <v>15566</v>
      </c>
      <c r="C522" s="9" t="s">
        <v>5437</v>
      </c>
      <c r="D522" s="69" t="str">
        <f>"     "&amp;D520</f>
        <v xml:space="preserve">     Cabecero Para Cama Doble 140 Natura</v>
      </c>
      <c r="E522" s="68" t="s">
        <v>15567</v>
      </c>
      <c r="F522" s="70">
        <f>F520</f>
        <v>799900</v>
      </c>
      <c r="G522" s="70" t="str">
        <f>G520&amp;"     "</f>
        <v xml:space="preserve">$     </v>
      </c>
    </row>
    <row r="523" spans="1:9">
      <c r="A523" s="68" t="s">
        <v>15568</v>
      </c>
      <c r="B523" s="68"/>
      <c r="C523" s="9" t="s">
        <v>2219</v>
      </c>
      <c r="D523" s="68" t="s">
        <v>1200</v>
      </c>
      <c r="E523" s="68" t="s">
        <v>16</v>
      </c>
      <c r="F523" s="6">
        <v>3829574</v>
      </c>
      <c r="G523" s="6" t="s">
        <v>13</v>
      </c>
      <c r="H523">
        <v>1969900</v>
      </c>
      <c r="I523" t="str">
        <f t="shared" ref="I523:I526" si="15">+IF(H523&lt;F523,"BLACK","SIN PROMO")</f>
        <v>BLACK</v>
      </c>
    </row>
    <row r="524" spans="1:9">
      <c r="A524" s="68" t="s">
        <v>15569</v>
      </c>
      <c r="B524" s="68"/>
      <c r="C524" s="9" t="s">
        <v>2216</v>
      </c>
      <c r="D524" s="68" t="s">
        <v>1204</v>
      </c>
      <c r="E524" s="68" t="s">
        <v>16</v>
      </c>
      <c r="F524" s="6">
        <v>3829574</v>
      </c>
      <c r="G524" s="6" t="s">
        <v>13</v>
      </c>
      <c r="H524">
        <v>1969900</v>
      </c>
      <c r="I524" t="str">
        <f t="shared" si="15"/>
        <v>BLACK</v>
      </c>
    </row>
    <row r="525" spans="1:9">
      <c r="A525" s="68" t="s">
        <v>15570</v>
      </c>
      <c r="B525" s="68"/>
      <c r="C525" s="9" t="s">
        <v>2218</v>
      </c>
      <c r="D525" s="68" t="s">
        <v>1198</v>
      </c>
      <c r="E525" s="68" t="s">
        <v>16</v>
      </c>
      <c r="F525" s="6">
        <v>3829574</v>
      </c>
      <c r="G525" s="6" t="s">
        <v>13</v>
      </c>
      <c r="H525">
        <v>1969900</v>
      </c>
      <c r="I525" t="str">
        <f t="shared" si="15"/>
        <v>BLACK</v>
      </c>
    </row>
    <row r="526" spans="1:9">
      <c r="A526" s="68" t="s">
        <v>15571</v>
      </c>
      <c r="B526" s="68"/>
      <c r="C526" s="68" t="s">
        <v>6</v>
      </c>
      <c r="D526" s="9" t="s">
        <v>15572</v>
      </c>
      <c r="E526" s="68" t="s">
        <v>16</v>
      </c>
      <c r="F526" s="6">
        <v>2799900</v>
      </c>
      <c r="G526" s="6" t="s">
        <v>13</v>
      </c>
      <c r="H526" s="6">
        <v>2799900</v>
      </c>
      <c r="I526" t="str">
        <f t="shared" si="15"/>
        <v>SIN PROMO</v>
      </c>
    </row>
    <row r="527" spans="1:9" ht="105.6">
      <c r="A527" s="68" t="s">
        <v>15571</v>
      </c>
      <c r="B527" s="68" t="s">
        <v>15573</v>
      </c>
      <c r="C527" s="9" t="s">
        <v>2096</v>
      </c>
      <c r="D527" s="69" t="str">
        <f>"     "&amp;D526</f>
        <v xml:space="preserve">     Combo Cama Hampton Doble + Colchón 1 Pillow 28 Cm + Sabanas</v>
      </c>
      <c r="E527" s="68" t="s">
        <v>12</v>
      </c>
      <c r="F527" s="70">
        <f>F526</f>
        <v>2799900</v>
      </c>
      <c r="G527" s="70" t="str">
        <f>G526&amp;"     "</f>
        <v xml:space="preserve">$     </v>
      </c>
    </row>
    <row r="528" spans="1:9" ht="105.6">
      <c r="A528" s="68" t="s">
        <v>15571</v>
      </c>
      <c r="B528" s="68" t="s">
        <v>15574</v>
      </c>
      <c r="C528" s="9" t="s">
        <v>2097</v>
      </c>
      <c r="D528" s="69" t="str">
        <f>"     "&amp;D526</f>
        <v xml:space="preserve">     Combo Cama Hampton Doble + Colchón 1 Pillow 28 Cm + Sabanas</v>
      </c>
      <c r="E528" s="68" t="s">
        <v>34</v>
      </c>
      <c r="F528" s="70">
        <f>F526</f>
        <v>2799900</v>
      </c>
      <c r="G528" s="70" t="str">
        <f>G526&amp;"     "</f>
        <v xml:space="preserve">$     </v>
      </c>
    </row>
    <row r="529" spans="1:9" ht="105.6">
      <c r="A529" s="68" t="s">
        <v>15571</v>
      </c>
      <c r="B529" s="68" t="s">
        <v>15575</v>
      </c>
      <c r="C529" s="9" t="s">
        <v>2098</v>
      </c>
      <c r="D529" s="69" t="str">
        <f>"     "&amp;D526</f>
        <v xml:space="preserve">     Combo Cama Hampton Doble + Colchón 1 Pillow 28 Cm + Sabanas</v>
      </c>
      <c r="E529" s="68" t="s">
        <v>300</v>
      </c>
      <c r="F529" s="70">
        <f>F526</f>
        <v>2799900</v>
      </c>
      <c r="G529" s="70" t="str">
        <f>G526&amp;"     "</f>
        <v xml:space="preserve">$     </v>
      </c>
    </row>
    <row r="530" spans="1:9" ht="105.6">
      <c r="A530" s="68" t="s">
        <v>15571</v>
      </c>
      <c r="B530" s="68" t="s">
        <v>15576</v>
      </c>
      <c r="C530" s="9" t="s">
        <v>2099</v>
      </c>
      <c r="D530" s="69" t="str">
        <f>"     "&amp;D526</f>
        <v xml:space="preserve">     Combo Cama Hampton Doble + Colchón 1 Pillow 28 Cm + Sabanas</v>
      </c>
      <c r="E530" s="68" t="s">
        <v>153</v>
      </c>
      <c r="F530" s="70">
        <f>F526</f>
        <v>2799900</v>
      </c>
      <c r="G530" s="70" t="str">
        <f>G526&amp;"     "</f>
        <v xml:space="preserve">$     </v>
      </c>
    </row>
    <row r="531" spans="1:9" ht="105.6">
      <c r="A531" s="68" t="s">
        <v>15571</v>
      </c>
      <c r="B531" s="68" t="s">
        <v>15577</v>
      </c>
      <c r="C531" s="9" t="s">
        <v>2100</v>
      </c>
      <c r="D531" s="69" t="str">
        <f>"     "&amp;D526</f>
        <v xml:space="preserve">     Combo Cama Hampton Doble + Colchón 1 Pillow 28 Cm + Sabanas</v>
      </c>
      <c r="E531" s="68" t="s">
        <v>350</v>
      </c>
      <c r="F531" s="70">
        <f>F526</f>
        <v>2799900</v>
      </c>
      <c r="G531" s="70" t="str">
        <f>G526&amp;"     "</f>
        <v xml:space="preserve">$     </v>
      </c>
    </row>
    <row r="532" spans="1:9" ht="105.6">
      <c r="A532" s="68" t="s">
        <v>15571</v>
      </c>
      <c r="B532" s="68" t="s">
        <v>15578</v>
      </c>
      <c r="C532" s="9" t="s">
        <v>2101</v>
      </c>
      <c r="D532" s="69" t="str">
        <f>"     "&amp;D526</f>
        <v xml:space="preserve">     Combo Cama Hampton Doble + Colchón 1 Pillow 28 Cm + Sabanas</v>
      </c>
      <c r="E532" s="68" t="s">
        <v>567</v>
      </c>
      <c r="F532" s="70">
        <f>F526</f>
        <v>2799900</v>
      </c>
      <c r="G532" s="70" t="str">
        <f>G526&amp;"     "</f>
        <v xml:space="preserve">$     </v>
      </c>
    </row>
    <row r="533" spans="1:9" ht="105.6">
      <c r="A533" s="68" t="s">
        <v>15571</v>
      </c>
      <c r="B533" s="68" t="s">
        <v>15579</v>
      </c>
      <c r="C533" s="9" t="s">
        <v>2102</v>
      </c>
      <c r="D533" s="69" t="str">
        <f>"     "&amp;D526</f>
        <v xml:space="preserve">     Combo Cama Hampton Doble + Colchón 1 Pillow 28 Cm + Sabanas</v>
      </c>
      <c r="E533" s="68" t="s">
        <v>54</v>
      </c>
      <c r="F533" s="70">
        <f>F526</f>
        <v>2799900</v>
      </c>
      <c r="G533" s="70" t="str">
        <f>G526&amp;"     "</f>
        <v xml:space="preserve">$     </v>
      </c>
    </row>
    <row r="534" spans="1:9" ht="105.6">
      <c r="A534" s="68" t="s">
        <v>15571</v>
      </c>
      <c r="B534" s="68" t="s">
        <v>15580</v>
      </c>
      <c r="C534" s="9" t="s">
        <v>2103</v>
      </c>
      <c r="D534" s="69" t="str">
        <f>"     "&amp;D526</f>
        <v xml:space="preserve">     Combo Cama Hampton Doble + Colchón 1 Pillow 28 Cm + Sabanas</v>
      </c>
      <c r="E534" s="68" t="s">
        <v>48</v>
      </c>
      <c r="F534" s="70">
        <f>F526</f>
        <v>2799900</v>
      </c>
      <c r="G534" s="70" t="str">
        <f>G526&amp;"     "</f>
        <v xml:space="preserve">$     </v>
      </c>
    </row>
    <row r="535" spans="1:9" ht="105.6">
      <c r="A535" s="68" t="s">
        <v>15571</v>
      </c>
      <c r="B535" s="68" t="s">
        <v>15581</v>
      </c>
      <c r="C535" s="9" t="s">
        <v>2096</v>
      </c>
      <c r="D535" s="69" t="str">
        <f>"     "&amp;D526</f>
        <v xml:space="preserve">     Combo Cama Hampton Doble + Colchón 1 Pillow 28 Cm + Sabanas</v>
      </c>
      <c r="E535" s="68" t="s">
        <v>36</v>
      </c>
      <c r="F535" s="70">
        <f>F526</f>
        <v>2799900</v>
      </c>
      <c r="G535" s="70" t="str">
        <f>G526&amp;"     "</f>
        <v xml:space="preserve">$     </v>
      </c>
    </row>
    <row r="536" spans="1:9">
      <c r="A536" s="68" t="s">
        <v>15582</v>
      </c>
      <c r="B536" s="68"/>
      <c r="C536" s="68" t="s">
        <v>6</v>
      </c>
      <c r="D536" s="9" t="s">
        <v>15583</v>
      </c>
      <c r="E536" s="68" t="s">
        <v>16</v>
      </c>
      <c r="F536" s="6">
        <v>3799900</v>
      </c>
      <c r="G536" s="6" t="s">
        <v>13</v>
      </c>
      <c r="H536" s="6">
        <v>3799900</v>
      </c>
      <c r="I536" t="str">
        <f>+IF(H536&lt;F536,"BLACK","SIN PROMO")</f>
        <v>SIN PROMO</v>
      </c>
    </row>
    <row r="537" spans="1:9" ht="105.6">
      <c r="A537" s="68" t="s">
        <v>15582</v>
      </c>
      <c r="B537" s="68" t="s">
        <v>15584</v>
      </c>
      <c r="C537" s="9" t="s">
        <v>1950</v>
      </c>
      <c r="D537" s="69" t="str">
        <f>"     "&amp;D536</f>
        <v xml:space="preserve">     Combo Cama Astoria Queen + Colchon 1 Pillow 26 Cm + Sabanas</v>
      </c>
      <c r="E537" s="68" t="s">
        <v>12</v>
      </c>
      <c r="F537" s="70">
        <f>F536</f>
        <v>3799900</v>
      </c>
      <c r="G537" s="70" t="str">
        <f>G536&amp;"     "</f>
        <v xml:space="preserve">$     </v>
      </c>
    </row>
    <row r="538" spans="1:9" ht="105.6">
      <c r="A538" s="68" t="s">
        <v>15582</v>
      </c>
      <c r="B538" s="68" t="s">
        <v>15585</v>
      </c>
      <c r="C538" s="9" t="s">
        <v>1951</v>
      </c>
      <c r="D538" s="69" t="str">
        <f>"     "&amp;D536</f>
        <v xml:space="preserve">     Combo Cama Astoria Queen + Colchon 1 Pillow 26 Cm + Sabanas</v>
      </c>
      <c r="E538" s="68" t="s">
        <v>34</v>
      </c>
      <c r="F538" s="70">
        <f>F536</f>
        <v>3799900</v>
      </c>
      <c r="G538" s="70" t="str">
        <f>G536&amp;"     "</f>
        <v xml:space="preserve">$     </v>
      </c>
    </row>
    <row r="539" spans="1:9" ht="105.6">
      <c r="A539" s="68" t="s">
        <v>15582</v>
      </c>
      <c r="B539" s="68" t="s">
        <v>15586</v>
      </c>
      <c r="C539" s="9" t="s">
        <v>1952</v>
      </c>
      <c r="D539" s="69" t="str">
        <f>"     "&amp;D536</f>
        <v xml:space="preserve">     Combo Cama Astoria Queen + Colchon 1 Pillow 26 Cm + Sabanas</v>
      </c>
      <c r="E539" s="68" t="s">
        <v>300</v>
      </c>
      <c r="F539" s="70">
        <f>F536</f>
        <v>3799900</v>
      </c>
      <c r="G539" s="70" t="str">
        <f>G536&amp;"     "</f>
        <v xml:space="preserve">$     </v>
      </c>
    </row>
    <row r="540" spans="1:9" ht="105.6">
      <c r="A540" s="68" t="s">
        <v>15582</v>
      </c>
      <c r="B540" s="68" t="s">
        <v>15587</v>
      </c>
      <c r="C540" s="9" t="s">
        <v>1953</v>
      </c>
      <c r="D540" s="69" t="str">
        <f>"     "&amp;D536</f>
        <v xml:space="preserve">     Combo Cama Astoria Queen + Colchon 1 Pillow 26 Cm + Sabanas</v>
      </c>
      <c r="E540" s="68" t="s">
        <v>153</v>
      </c>
      <c r="F540" s="70">
        <f>F536</f>
        <v>3799900</v>
      </c>
      <c r="G540" s="70" t="str">
        <f>G536&amp;"     "</f>
        <v xml:space="preserve">$     </v>
      </c>
    </row>
    <row r="541" spans="1:9" ht="105.6">
      <c r="A541" s="68" t="s">
        <v>15582</v>
      </c>
      <c r="B541" s="68" t="s">
        <v>15588</v>
      </c>
      <c r="C541" s="9" t="s">
        <v>1954</v>
      </c>
      <c r="D541" s="69" t="str">
        <f>"     "&amp;D536</f>
        <v xml:space="preserve">     Combo Cama Astoria Queen + Colchon 1 Pillow 26 Cm + Sabanas</v>
      </c>
      <c r="E541" s="68" t="s">
        <v>350</v>
      </c>
      <c r="F541" s="70">
        <f>F536</f>
        <v>3799900</v>
      </c>
      <c r="G541" s="70" t="str">
        <f>G536&amp;"     "</f>
        <v xml:space="preserve">$     </v>
      </c>
    </row>
    <row r="542" spans="1:9" ht="105.6">
      <c r="A542" s="68" t="s">
        <v>15582</v>
      </c>
      <c r="B542" s="68" t="s">
        <v>15589</v>
      </c>
      <c r="C542" s="9" t="s">
        <v>1955</v>
      </c>
      <c r="D542" s="69" t="str">
        <f>"     "&amp;D536</f>
        <v xml:space="preserve">     Combo Cama Astoria Queen + Colchon 1 Pillow 26 Cm + Sabanas</v>
      </c>
      <c r="E542" s="68" t="s">
        <v>567</v>
      </c>
      <c r="F542" s="70">
        <f>F536</f>
        <v>3799900</v>
      </c>
      <c r="G542" s="70" t="str">
        <f>G536&amp;"     "</f>
        <v xml:space="preserve">$     </v>
      </c>
    </row>
    <row r="543" spans="1:9" ht="105.6">
      <c r="A543" s="68" t="s">
        <v>15582</v>
      </c>
      <c r="B543" s="68" t="s">
        <v>15590</v>
      </c>
      <c r="C543" s="9" t="s">
        <v>1956</v>
      </c>
      <c r="D543" s="69" t="str">
        <f>"     "&amp;D536</f>
        <v xml:space="preserve">     Combo Cama Astoria Queen + Colchon 1 Pillow 26 Cm + Sabanas</v>
      </c>
      <c r="E543" s="68" t="s">
        <v>54</v>
      </c>
      <c r="F543" s="70">
        <f>F536</f>
        <v>3799900</v>
      </c>
      <c r="G543" s="70" t="str">
        <f>G536&amp;"     "</f>
        <v xml:space="preserve">$     </v>
      </c>
    </row>
    <row r="544" spans="1:9" ht="105.6">
      <c r="A544" s="68" t="s">
        <v>15582</v>
      </c>
      <c r="B544" s="68" t="s">
        <v>15591</v>
      </c>
      <c r="C544" s="9" t="s">
        <v>1957</v>
      </c>
      <c r="D544" s="69" t="str">
        <f>"     "&amp;D536</f>
        <v xml:space="preserve">     Combo Cama Astoria Queen + Colchon 1 Pillow 26 Cm + Sabanas</v>
      </c>
      <c r="E544" s="68" t="s">
        <v>48</v>
      </c>
      <c r="F544" s="70">
        <f>F536</f>
        <v>3799900</v>
      </c>
      <c r="G544" s="70" t="str">
        <f>G536&amp;"     "</f>
        <v xml:space="preserve">$     </v>
      </c>
    </row>
    <row r="545" spans="1:9" ht="105.6">
      <c r="A545" s="68" t="s">
        <v>15582</v>
      </c>
      <c r="B545" s="68" t="s">
        <v>15592</v>
      </c>
      <c r="C545" s="9" t="s">
        <v>1958</v>
      </c>
      <c r="D545" s="69" t="str">
        <f>"     "&amp;D536</f>
        <v xml:space="preserve">     Combo Cama Astoria Queen + Colchon 1 Pillow 26 Cm + Sabanas</v>
      </c>
      <c r="E545" s="68" t="s">
        <v>36</v>
      </c>
      <c r="F545" s="70">
        <f>F536</f>
        <v>3799900</v>
      </c>
      <c r="G545" s="70" t="str">
        <f>G536&amp;"     "</f>
        <v xml:space="preserve">$     </v>
      </c>
    </row>
    <row r="546" spans="1:9">
      <c r="A546" s="68" t="s">
        <v>15593</v>
      </c>
      <c r="B546" s="68"/>
      <c r="C546" s="68" t="s">
        <v>6</v>
      </c>
      <c r="D546" s="9" t="s">
        <v>15594</v>
      </c>
      <c r="E546" s="68" t="s">
        <v>16</v>
      </c>
      <c r="F546" s="6">
        <v>4299900</v>
      </c>
      <c r="G546" s="6" t="s">
        <v>13</v>
      </c>
      <c r="H546" s="6">
        <v>4299900</v>
      </c>
      <c r="I546" t="str">
        <f>+IF(H546&lt;F546,"BLACK","SIN PROMO")</f>
        <v>SIN PROMO</v>
      </c>
    </row>
    <row r="547" spans="1:9" ht="105.6">
      <c r="A547" s="68" t="s">
        <v>15593</v>
      </c>
      <c r="B547" s="68" t="s">
        <v>15595</v>
      </c>
      <c r="C547" s="9" t="s">
        <v>2087</v>
      </c>
      <c r="D547" s="69" t="str">
        <f>"     "&amp;D546</f>
        <v xml:space="preserve">     Combo Cama Astoria King+ Colchon 1 Pillow 26 Cm + Sabanas</v>
      </c>
      <c r="E547" s="68" t="s">
        <v>12</v>
      </c>
      <c r="F547" s="70">
        <f>F546</f>
        <v>4299900</v>
      </c>
      <c r="G547" s="70" t="str">
        <f>G546&amp;"     "</f>
        <v xml:space="preserve">$     </v>
      </c>
    </row>
    <row r="548" spans="1:9" ht="105.6">
      <c r="A548" s="68" t="s">
        <v>15593</v>
      </c>
      <c r="B548" s="68" t="s">
        <v>15596</v>
      </c>
      <c r="C548" s="9" t="s">
        <v>2088</v>
      </c>
      <c r="D548" s="69" t="str">
        <f>"     "&amp;D546</f>
        <v xml:space="preserve">     Combo Cama Astoria King+ Colchon 1 Pillow 26 Cm + Sabanas</v>
      </c>
      <c r="E548" s="68" t="s">
        <v>34</v>
      </c>
      <c r="F548" s="70">
        <f>F546</f>
        <v>4299900</v>
      </c>
      <c r="G548" s="70" t="str">
        <f>G546&amp;"     "</f>
        <v xml:space="preserve">$     </v>
      </c>
    </row>
    <row r="549" spans="1:9" ht="105.6">
      <c r="A549" s="68" t="s">
        <v>15593</v>
      </c>
      <c r="B549" s="68" t="s">
        <v>15597</v>
      </c>
      <c r="C549" s="9" t="s">
        <v>2089</v>
      </c>
      <c r="D549" s="69" t="str">
        <f>"     "&amp;D546</f>
        <v xml:space="preserve">     Combo Cama Astoria King+ Colchon 1 Pillow 26 Cm + Sabanas</v>
      </c>
      <c r="E549" s="68" t="s">
        <v>300</v>
      </c>
      <c r="F549" s="70">
        <f>F546</f>
        <v>4299900</v>
      </c>
      <c r="G549" s="70" t="str">
        <f>G546&amp;"     "</f>
        <v xml:space="preserve">$     </v>
      </c>
    </row>
    <row r="550" spans="1:9" ht="105.6">
      <c r="A550" s="68" t="s">
        <v>15593</v>
      </c>
      <c r="B550" s="68" t="s">
        <v>15598</v>
      </c>
      <c r="C550" s="9" t="s">
        <v>2090</v>
      </c>
      <c r="D550" s="69" t="str">
        <f>"     "&amp;D546</f>
        <v xml:space="preserve">     Combo Cama Astoria King+ Colchon 1 Pillow 26 Cm + Sabanas</v>
      </c>
      <c r="E550" s="68" t="s">
        <v>153</v>
      </c>
      <c r="F550" s="70">
        <f>F546</f>
        <v>4299900</v>
      </c>
      <c r="G550" s="70" t="str">
        <f>G546&amp;"     "</f>
        <v xml:space="preserve">$     </v>
      </c>
    </row>
    <row r="551" spans="1:9" ht="105.6">
      <c r="A551" s="68" t="s">
        <v>15593</v>
      </c>
      <c r="B551" s="68" t="s">
        <v>15599</v>
      </c>
      <c r="C551" s="9" t="s">
        <v>2091</v>
      </c>
      <c r="D551" s="69" t="str">
        <f>"     "&amp;D546</f>
        <v xml:space="preserve">     Combo Cama Astoria King+ Colchon 1 Pillow 26 Cm + Sabanas</v>
      </c>
      <c r="E551" s="68" t="s">
        <v>350</v>
      </c>
      <c r="F551" s="70">
        <f>F546</f>
        <v>4299900</v>
      </c>
      <c r="G551" s="70" t="str">
        <f>G546&amp;"     "</f>
        <v xml:space="preserve">$     </v>
      </c>
    </row>
    <row r="552" spans="1:9" ht="105.6">
      <c r="A552" s="68" t="s">
        <v>15593</v>
      </c>
      <c r="B552" s="68" t="s">
        <v>15600</v>
      </c>
      <c r="C552" s="9" t="s">
        <v>2092</v>
      </c>
      <c r="D552" s="69" t="str">
        <f>"     "&amp;D546</f>
        <v xml:space="preserve">     Combo Cama Astoria King+ Colchon 1 Pillow 26 Cm + Sabanas</v>
      </c>
      <c r="E552" s="68" t="s">
        <v>567</v>
      </c>
      <c r="F552" s="70">
        <f>F546</f>
        <v>4299900</v>
      </c>
      <c r="G552" s="70" t="str">
        <f>G546&amp;"     "</f>
        <v xml:space="preserve">$     </v>
      </c>
    </row>
    <row r="553" spans="1:9" ht="105.6">
      <c r="A553" s="68" t="s">
        <v>15593</v>
      </c>
      <c r="B553" s="68" t="s">
        <v>15601</v>
      </c>
      <c r="C553" s="9" t="s">
        <v>2093</v>
      </c>
      <c r="D553" s="69" t="str">
        <f>"     "&amp;D546</f>
        <v xml:space="preserve">     Combo Cama Astoria King+ Colchon 1 Pillow 26 Cm + Sabanas</v>
      </c>
      <c r="E553" s="68" t="s">
        <v>54</v>
      </c>
      <c r="F553" s="70">
        <f>F546</f>
        <v>4299900</v>
      </c>
      <c r="G553" s="70" t="str">
        <f>G546&amp;"     "</f>
        <v xml:space="preserve">$     </v>
      </c>
    </row>
    <row r="554" spans="1:9" ht="105.6">
      <c r="A554" s="68" t="s">
        <v>15593</v>
      </c>
      <c r="B554" s="68" t="s">
        <v>15602</v>
      </c>
      <c r="C554" s="9" t="s">
        <v>2094</v>
      </c>
      <c r="D554" s="69" t="str">
        <f>"     "&amp;D546</f>
        <v xml:space="preserve">     Combo Cama Astoria King+ Colchon 1 Pillow 26 Cm + Sabanas</v>
      </c>
      <c r="E554" s="68" t="s">
        <v>48</v>
      </c>
      <c r="F554" s="70">
        <f>F546</f>
        <v>4299900</v>
      </c>
      <c r="G554" s="70" t="str">
        <f>G546&amp;"     "</f>
        <v xml:space="preserve">$     </v>
      </c>
    </row>
    <row r="555" spans="1:9" ht="105.6">
      <c r="A555" s="68" t="s">
        <v>15593</v>
      </c>
      <c r="B555" s="68" t="s">
        <v>15603</v>
      </c>
      <c r="C555" s="9" t="s">
        <v>2095</v>
      </c>
      <c r="D555" s="69" t="str">
        <f>"     "&amp;D546</f>
        <v xml:space="preserve">     Combo Cama Astoria King+ Colchon 1 Pillow 26 Cm + Sabanas</v>
      </c>
      <c r="E555" s="68" t="s">
        <v>36</v>
      </c>
      <c r="F555" s="70">
        <f>F546</f>
        <v>4299900</v>
      </c>
      <c r="G555" s="70" t="str">
        <f>G546&amp;"     "</f>
        <v xml:space="preserve">$     </v>
      </c>
    </row>
    <row r="556" spans="1:9">
      <c r="A556" s="68" t="s">
        <v>15604</v>
      </c>
      <c r="B556" s="68"/>
      <c r="C556" s="68" t="s">
        <v>6</v>
      </c>
      <c r="D556" s="9" t="s">
        <v>389</v>
      </c>
      <c r="E556" s="68" t="s">
        <v>16</v>
      </c>
      <c r="F556" s="6">
        <v>3799900</v>
      </c>
      <c r="G556" s="6" t="s">
        <v>13</v>
      </c>
      <c r="H556" s="6">
        <v>3799900</v>
      </c>
      <c r="I556" t="str">
        <f>+IF(H556&lt;F556,"BLACK","SIN PROMO")</f>
        <v>SIN PROMO</v>
      </c>
    </row>
    <row r="557" spans="1:9" ht="105.6">
      <c r="A557" s="68" t="s">
        <v>15604</v>
      </c>
      <c r="B557" s="68" t="s">
        <v>15605</v>
      </c>
      <c r="C557" s="9" t="s">
        <v>1815</v>
      </c>
      <c r="D557" s="69" t="str">
        <f>"     "&amp;D556</f>
        <v xml:space="preserve">     Combo Cama Queen + Cabecero Astoria Gratis Sabanas 300 Hilos</v>
      </c>
      <c r="E557" s="68" t="s">
        <v>12</v>
      </c>
      <c r="F557" s="70">
        <f>F556</f>
        <v>3799900</v>
      </c>
      <c r="G557" s="70" t="str">
        <f>G556&amp;"     "</f>
        <v xml:space="preserve">$     </v>
      </c>
    </row>
    <row r="558" spans="1:9" ht="105.6">
      <c r="A558" s="68" t="s">
        <v>15604</v>
      </c>
      <c r="B558" s="68" t="s">
        <v>15606</v>
      </c>
      <c r="C558" s="9" t="s">
        <v>1816</v>
      </c>
      <c r="D558" s="69" t="str">
        <f>"     "&amp;D556</f>
        <v xml:space="preserve">     Combo Cama Queen + Cabecero Astoria Gratis Sabanas 300 Hilos</v>
      </c>
      <c r="E558" s="68" t="s">
        <v>34</v>
      </c>
      <c r="F558" s="70">
        <f>F556</f>
        <v>3799900</v>
      </c>
      <c r="G558" s="70" t="str">
        <f>G556&amp;"     "</f>
        <v xml:space="preserve">$     </v>
      </c>
    </row>
    <row r="559" spans="1:9" ht="105.6">
      <c r="A559" s="68" t="s">
        <v>15604</v>
      </c>
      <c r="B559" s="68" t="s">
        <v>15607</v>
      </c>
      <c r="C559" s="9" t="s">
        <v>1817</v>
      </c>
      <c r="D559" s="69" t="str">
        <f>"     "&amp;D556</f>
        <v xml:space="preserve">     Combo Cama Queen + Cabecero Astoria Gratis Sabanas 300 Hilos</v>
      </c>
      <c r="E559" s="68" t="s">
        <v>300</v>
      </c>
      <c r="F559" s="70">
        <f>F556</f>
        <v>3799900</v>
      </c>
      <c r="G559" s="70" t="str">
        <f>G556&amp;"     "</f>
        <v xml:space="preserve">$     </v>
      </c>
    </row>
    <row r="560" spans="1:9" ht="105.6">
      <c r="A560" s="68" t="s">
        <v>15604</v>
      </c>
      <c r="B560" s="68" t="s">
        <v>15608</v>
      </c>
      <c r="C560" s="9" t="s">
        <v>1818</v>
      </c>
      <c r="D560" s="69" t="str">
        <f>"     "&amp;D556</f>
        <v xml:space="preserve">     Combo Cama Queen + Cabecero Astoria Gratis Sabanas 300 Hilos</v>
      </c>
      <c r="E560" s="68" t="s">
        <v>302</v>
      </c>
      <c r="F560" s="70">
        <f>F556</f>
        <v>3799900</v>
      </c>
      <c r="G560" s="70" t="str">
        <f>G556&amp;"     "</f>
        <v xml:space="preserve">$     </v>
      </c>
    </row>
    <row r="561" spans="1:9" ht="105.6">
      <c r="A561" s="68" t="s">
        <v>15604</v>
      </c>
      <c r="B561" s="68" t="s">
        <v>15609</v>
      </c>
      <c r="C561" s="9" t="s">
        <v>1819</v>
      </c>
      <c r="D561" s="69" t="str">
        <f>"     "&amp;D556</f>
        <v xml:space="preserve">     Combo Cama Queen + Cabecero Astoria Gratis Sabanas 300 Hilos</v>
      </c>
      <c r="E561" s="68" t="s">
        <v>14944</v>
      </c>
      <c r="F561" s="70">
        <f>F556</f>
        <v>3799900</v>
      </c>
      <c r="G561" s="70" t="str">
        <f>G556&amp;"     "</f>
        <v xml:space="preserve">$     </v>
      </c>
    </row>
    <row r="562" spans="1:9" ht="105.6">
      <c r="A562" s="68" t="s">
        <v>15604</v>
      </c>
      <c r="B562" s="68" t="s">
        <v>15610</v>
      </c>
      <c r="C562" s="9" t="s">
        <v>1820</v>
      </c>
      <c r="D562" s="69" t="str">
        <f>"     "&amp;D556</f>
        <v xml:space="preserve">     Combo Cama Queen + Cabecero Astoria Gratis Sabanas 300 Hilos</v>
      </c>
      <c r="E562" s="68" t="s">
        <v>297</v>
      </c>
      <c r="F562" s="70">
        <f>F556</f>
        <v>3799900</v>
      </c>
      <c r="G562" s="70" t="str">
        <f>G556&amp;"     "</f>
        <v xml:space="preserve">$     </v>
      </c>
    </row>
    <row r="563" spans="1:9" ht="105.6">
      <c r="A563" s="68" t="s">
        <v>15604</v>
      </c>
      <c r="B563" s="68" t="s">
        <v>15611</v>
      </c>
      <c r="C563" s="9" t="s">
        <v>1821</v>
      </c>
      <c r="D563" s="69" t="str">
        <f>"     "&amp;D556</f>
        <v xml:space="preserve">     Combo Cama Queen + Cabecero Astoria Gratis Sabanas 300 Hilos</v>
      </c>
      <c r="E563" s="68" t="s">
        <v>306</v>
      </c>
      <c r="F563" s="70">
        <f>F556</f>
        <v>3799900</v>
      </c>
      <c r="G563" s="70" t="str">
        <f>G556&amp;"     "</f>
        <v xml:space="preserve">$     </v>
      </c>
    </row>
    <row r="564" spans="1:9" ht="105.6">
      <c r="A564" s="68" t="s">
        <v>15604</v>
      </c>
      <c r="B564" s="68" t="s">
        <v>15612</v>
      </c>
      <c r="C564" s="9" t="s">
        <v>1822</v>
      </c>
      <c r="D564" s="69" t="str">
        <f>"     "&amp;D556</f>
        <v xml:space="preserve">     Combo Cama Queen + Cabecero Astoria Gratis Sabanas 300 Hilos</v>
      </c>
      <c r="E564" s="68" t="s">
        <v>48</v>
      </c>
      <c r="F564" s="70">
        <f>F556</f>
        <v>3799900</v>
      </c>
      <c r="G564" s="70" t="str">
        <f>G556&amp;"     "</f>
        <v xml:space="preserve">$     </v>
      </c>
    </row>
    <row r="565" spans="1:9" ht="105.6">
      <c r="A565" s="68" t="s">
        <v>15604</v>
      </c>
      <c r="B565" s="68" t="s">
        <v>15613</v>
      </c>
      <c r="C565" s="9" t="s">
        <v>1814</v>
      </c>
      <c r="D565" s="69" t="str">
        <f>"     "&amp;D556</f>
        <v xml:space="preserve">     Combo Cama Queen + Cabecero Astoria Gratis Sabanas 300 Hilos</v>
      </c>
      <c r="E565" s="68" t="s">
        <v>36</v>
      </c>
      <c r="F565" s="70">
        <f>F556</f>
        <v>3799900</v>
      </c>
      <c r="G565" s="70" t="str">
        <f>G556&amp;"     "</f>
        <v xml:space="preserve">$     </v>
      </c>
    </row>
    <row r="566" spans="1:9">
      <c r="A566" s="68" t="s">
        <v>15614</v>
      </c>
      <c r="B566" s="68"/>
      <c r="C566" s="68" t="s">
        <v>6</v>
      </c>
      <c r="D566" s="9" t="s">
        <v>15615</v>
      </c>
      <c r="E566" s="68" t="s">
        <v>16</v>
      </c>
      <c r="F566" s="6">
        <v>4699900</v>
      </c>
      <c r="G566" s="6" t="s">
        <v>13</v>
      </c>
      <c r="H566" s="6">
        <v>4699900</v>
      </c>
      <c r="I566" t="str">
        <f>+IF(H566&lt;F566,"BLACK","SIN PROMO")</f>
        <v>SIN PROMO</v>
      </c>
    </row>
    <row r="567" spans="1:9" ht="92.4">
      <c r="A567" s="68" t="s">
        <v>15614</v>
      </c>
      <c r="B567" s="68" t="s">
        <v>15616</v>
      </c>
      <c r="C567" s="9" t="s">
        <v>2131</v>
      </c>
      <c r="D567" s="69" t="str">
        <f>"     "&amp;D566</f>
        <v xml:space="preserve">     Combo Cama Vítale King + Colchón 1 Pillow 28 Cm + Sabanas</v>
      </c>
      <c r="E567" s="68" t="s">
        <v>12</v>
      </c>
      <c r="F567" s="70">
        <f>F566</f>
        <v>4699900</v>
      </c>
      <c r="G567" s="70" t="str">
        <f>G566&amp;"     "</f>
        <v xml:space="preserve">$     </v>
      </c>
    </row>
    <row r="568" spans="1:9" ht="92.4">
      <c r="A568" s="68" t="s">
        <v>15614</v>
      </c>
      <c r="B568" s="68" t="s">
        <v>15617</v>
      </c>
      <c r="C568" s="9" t="s">
        <v>2132</v>
      </c>
      <c r="D568" s="69" t="str">
        <f>"     "&amp;D566</f>
        <v xml:space="preserve">     Combo Cama Vítale King + Colchón 1 Pillow 28 Cm + Sabanas</v>
      </c>
      <c r="E568" s="68" t="s">
        <v>34</v>
      </c>
      <c r="F568" s="70">
        <f>F566</f>
        <v>4699900</v>
      </c>
      <c r="G568" s="70" t="str">
        <f>G566&amp;"     "</f>
        <v xml:space="preserve">$     </v>
      </c>
    </row>
    <row r="569" spans="1:9" ht="92.4">
      <c r="A569" s="68" t="s">
        <v>15614</v>
      </c>
      <c r="B569" s="68" t="s">
        <v>15618</v>
      </c>
      <c r="C569" s="9" t="s">
        <v>2133</v>
      </c>
      <c r="D569" s="69" t="str">
        <f>"     "&amp;D566</f>
        <v xml:space="preserve">     Combo Cama Vítale King + Colchón 1 Pillow 28 Cm + Sabanas</v>
      </c>
      <c r="E569" s="68" t="s">
        <v>300</v>
      </c>
      <c r="F569" s="70">
        <f>F566</f>
        <v>4699900</v>
      </c>
      <c r="G569" s="70" t="str">
        <f>G566&amp;"     "</f>
        <v xml:space="preserve">$     </v>
      </c>
    </row>
    <row r="570" spans="1:9" ht="92.4">
      <c r="A570" s="68" t="s">
        <v>15614</v>
      </c>
      <c r="B570" s="68" t="s">
        <v>15619</v>
      </c>
      <c r="C570" s="9" t="s">
        <v>2134</v>
      </c>
      <c r="D570" s="69" t="str">
        <f>"     "&amp;D566</f>
        <v xml:space="preserve">     Combo Cama Vítale King + Colchón 1 Pillow 28 Cm + Sabanas</v>
      </c>
      <c r="E570" s="68" t="s">
        <v>302</v>
      </c>
      <c r="F570" s="70">
        <f>F566</f>
        <v>4699900</v>
      </c>
      <c r="G570" s="70" t="str">
        <f>G566&amp;"     "</f>
        <v xml:space="preserve">$     </v>
      </c>
    </row>
    <row r="571" spans="1:9" ht="92.4">
      <c r="A571" s="68" t="s">
        <v>15614</v>
      </c>
      <c r="B571" s="68" t="s">
        <v>15620</v>
      </c>
      <c r="C571" s="9" t="s">
        <v>2135</v>
      </c>
      <c r="D571" s="69" t="str">
        <f>"     "&amp;D566</f>
        <v xml:space="preserve">     Combo Cama Vítale King + Colchón 1 Pillow 28 Cm + Sabanas</v>
      </c>
      <c r="E571" s="68" t="s">
        <v>14944</v>
      </c>
      <c r="F571" s="70">
        <f>F566</f>
        <v>4699900</v>
      </c>
      <c r="G571" s="70" t="str">
        <f>G566&amp;"     "</f>
        <v xml:space="preserve">$     </v>
      </c>
    </row>
    <row r="572" spans="1:9" ht="92.4">
      <c r="A572" s="68" t="s">
        <v>15614</v>
      </c>
      <c r="B572" s="68" t="s">
        <v>15621</v>
      </c>
      <c r="C572" s="9" t="s">
        <v>2136</v>
      </c>
      <c r="D572" s="69" t="str">
        <f>"     "&amp;D566</f>
        <v xml:space="preserve">     Combo Cama Vítale King + Colchón 1 Pillow 28 Cm + Sabanas</v>
      </c>
      <c r="E572" s="68" t="s">
        <v>297</v>
      </c>
      <c r="F572" s="70">
        <f>F566</f>
        <v>4699900</v>
      </c>
      <c r="G572" s="70" t="str">
        <f>G566&amp;"     "</f>
        <v xml:space="preserve">$     </v>
      </c>
    </row>
    <row r="573" spans="1:9" ht="92.4">
      <c r="A573" s="68" t="s">
        <v>15614</v>
      </c>
      <c r="B573" s="68" t="s">
        <v>15622</v>
      </c>
      <c r="C573" s="9" t="s">
        <v>2137</v>
      </c>
      <c r="D573" s="69" t="str">
        <f>"     "&amp;D566</f>
        <v xml:space="preserve">     Combo Cama Vítale King + Colchón 1 Pillow 28 Cm + Sabanas</v>
      </c>
      <c r="E573" s="68" t="s">
        <v>306</v>
      </c>
      <c r="F573" s="70">
        <f>F566</f>
        <v>4699900</v>
      </c>
      <c r="G573" s="70" t="str">
        <f>G566&amp;"     "</f>
        <v xml:space="preserve">$     </v>
      </c>
    </row>
    <row r="574" spans="1:9" ht="92.4">
      <c r="A574" s="68" t="s">
        <v>15614</v>
      </c>
      <c r="B574" s="68" t="s">
        <v>15623</v>
      </c>
      <c r="C574" s="9" t="s">
        <v>2138</v>
      </c>
      <c r="D574" s="69" t="str">
        <f>"     "&amp;D566</f>
        <v xml:space="preserve">     Combo Cama Vítale King + Colchón 1 Pillow 28 Cm + Sabanas</v>
      </c>
      <c r="E574" s="68" t="s">
        <v>48</v>
      </c>
      <c r="F574" s="70">
        <f>F566</f>
        <v>4699900</v>
      </c>
      <c r="G574" s="70" t="str">
        <f>G566&amp;"     "</f>
        <v xml:space="preserve">$     </v>
      </c>
    </row>
    <row r="575" spans="1:9" ht="92.4">
      <c r="A575" s="68" t="s">
        <v>15614</v>
      </c>
      <c r="B575" s="68" t="s">
        <v>15624</v>
      </c>
      <c r="C575" s="9" t="s">
        <v>2139</v>
      </c>
      <c r="D575" s="69" t="str">
        <f>"     "&amp;D566</f>
        <v xml:space="preserve">     Combo Cama Vítale King + Colchón 1 Pillow 28 Cm + Sabanas</v>
      </c>
      <c r="E575" s="68" t="s">
        <v>36</v>
      </c>
      <c r="F575" s="70">
        <f>F566</f>
        <v>4699900</v>
      </c>
      <c r="G575" s="70" t="str">
        <f>G566&amp;"     "</f>
        <v xml:space="preserve">$     </v>
      </c>
    </row>
    <row r="576" spans="1:9">
      <c r="A576" s="68" t="s">
        <v>15625</v>
      </c>
      <c r="B576" s="68"/>
      <c r="C576" s="68" t="s">
        <v>6</v>
      </c>
      <c r="D576" s="9" t="s">
        <v>294</v>
      </c>
      <c r="E576" s="68" t="s">
        <v>16</v>
      </c>
      <c r="F576" s="6">
        <v>4299900</v>
      </c>
      <c r="G576" s="6" t="s">
        <v>13</v>
      </c>
      <c r="H576" s="6">
        <v>4299900</v>
      </c>
      <c r="I576" t="str">
        <f>+IF(H576&lt;F576,"BLACK","SIN PROMO")</f>
        <v>SIN PROMO</v>
      </c>
    </row>
    <row r="577" spans="1:9" ht="92.4">
      <c r="A577" s="68" t="s">
        <v>15625</v>
      </c>
      <c r="B577" s="68" t="s">
        <v>15626</v>
      </c>
      <c r="C577" s="9" t="s">
        <v>1774</v>
      </c>
      <c r="D577" s="69" t="str">
        <f>"     "&amp;D576</f>
        <v xml:space="preserve">     Combo Cama King + Cabecero Astoria Gratis Sabanas 300 Hilos</v>
      </c>
      <c r="E577" s="68" t="s">
        <v>12</v>
      </c>
      <c r="F577" s="70">
        <f>F576</f>
        <v>4299900</v>
      </c>
      <c r="G577" s="70" t="str">
        <f>G576&amp;"     "</f>
        <v xml:space="preserve">$     </v>
      </c>
    </row>
    <row r="578" spans="1:9" ht="92.4">
      <c r="A578" s="68" t="s">
        <v>15625</v>
      </c>
      <c r="B578" s="68" t="s">
        <v>15627</v>
      </c>
      <c r="C578" s="9" t="s">
        <v>1772</v>
      </c>
      <c r="D578" s="69" t="str">
        <f>"     "&amp;D576</f>
        <v xml:space="preserve">     Combo Cama King + Cabecero Astoria Gratis Sabanas 300 Hilos</v>
      </c>
      <c r="E578" s="68" t="s">
        <v>34</v>
      </c>
      <c r="F578" s="70">
        <f>F576</f>
        <v>4299900</v>
      </c>
      <c r="G578" s="70" t="str">
        <f>G576&amp;"     "</f>
        <v xml:space="preserve">$     </v>
      </c>
    </row>
    <row r="579" spans="1:9" ht="92.4">
      <c r="A579" s="68" t="s">
        <v>15625</v>
      </c>
      <c r="B579" s="68" t="s">
        <v>15628</v>
      </c>
      <c r="C579" s="9" t="s">
        <v>1775</v>
      </c>
      <c r="D579" s="69" t="str">
        <f>"     "&amp;D576</f>
        <v xml:space="preserve">     Combo Cama King + Cabecero Astoria Gratis Sabanas 300 Hilos</v>
      </c>
      <c r="E579" s="68" t="s">
        <v>300</v>
      </c>
      <c r="F579" s="70">
        <f>F576</f>
        <v>4299900</v>
      </c>
      <c r="G579" s="70" t="str">
        <f>G576&amp;"     "</f>
        <v xml:space="preserve">$     </v>
      </c>
    </row>
    <row r="580" spans="1:9" ht="92.4">
      <c r="A580" s="68" t="s">
        <v>15625</v>
      </c>
      <c r="B580" s="68" t="s">
        <v>15629</v>
      </c>
      <c r="C580" s="9" t="s">
        <v>1776</v>
      </c>
      <c r="D580" s="69" t="str">
        <f>"     "&amp;D576</f>
        <v xml:space="preserve">     Combo Cama King + Cabecero Astoria Gratis Sabanas 300 Hilos</v>
      </c>
      <c r="E580" s="68" t="s">
        <v>302</v>
      </c>
      <c r="F580" s="70">
        <f>F576</f>
        <v>4299900</v>
      </c>
      <c r="G580" s="70" t="str">
        <f>G576&amp;"     "</f>
        <v xml:space="preserve">$     </v>
      </c>
    </row>
    <row r="581" spans="1:9" ht="92.4">
      <c r="A581" s="68" t="s">
        <v>15625</v>
      </c>
      <c r="B581" s="68" t="s">
        <v>15630</v>
      </c>
      <c r="C581" s="9" t="s">
        <v>1777</v>
      </c>
      <c r="D581" s="69" t="str">
        <f>"     "&amp;D576</f>
        <v xml:space="preserve">     Combo Cama King + Cabecero Astoria Gratis Sabanas 300 Hilos</v>
      </c>
      <c r="E581" s="68" t="s">
        <v>14944</v>
      </c>
      <c r="F581" s="70">
        <f>F576</f>
        <v>4299900</v>
      </c>
      <c r="G581" s="70" t="str">
        <f>G576&amp;"     "</f>
        <v xml:space="preserve">$     </v>
      </c>
    </row>
    <row r="582" spans="1:9" ht="92.4">
      <c r="A582" s="68" t="s">
        <v>15625</v>
      </c>
      <c r="B582" s="68" t="s">
        <v>15631</v>
      </c>
      <c r="C582" s="9" t="s">
        <v>1773</v>
      </c>
      <c r="D582" s="69" t="str">
        <f>"     "&amp;D576</f>
        <v xml:space="preserve">     Combo Cama King + Cabecero Astoria Gratis Sabanas 300 Hilos</v>
      </c>
      <c r="E582" s="68" t="s">
        <v>297</v>
      </c>
      <c r="F582" s="70">
        <f>F576</f>
        <v>4299900</v>
      </c>
      <c r="G582" s="70" t="str">
        <f>G576&amp;"     "</f>
        <v xml:space="preserve">$     </v>
      </c>
    </row>
    <row r="583" spans="1:9" ht="92.4">
      <c r="A583" s="68" t="s">
        <v>15625</v>
      </c>
      <c r="B583" s="68" t="s">
        <v>15632</v>
      </c>
      <c r="C583" s="9" t="s">
        <v>1778</v>
      </c>
      <c r="D583" s="69" t="str">
        <f>"     "&amp;D576</f>
        <v xml:space="preserve">     Combo Cama King + Cabecero Astoria Gratis Sabanas 300 Hilos</v>
      </c>
      <c r="E583" s="68" t="s">
        <v>306</v>
      </c>
      <c r="F583" s="70">
        <f>F576</f>
        <v>4299900</v>
      </c>
      <c r="G583" s="70" t="str">
        <f>G576&amp;"     "</f>
        <v xml:space="preserve">$     </v>
      </c>
    </row>
    <row r="584" spans="1:9" ht="92.4">
      <c r="A584" s="68" t="s">
        <v>15625</v>
      </c>
      <c r="B584" s="68" t="s">
        <v>15633</v>
      </c>
      <c r="C584" s="9" t="s">
        <v>1779</v>
      </c>
      <c r="D584" s="69" t="str">
        <f>"     "&amp;D576</f>
        <v xml:space="preserve">     Combo Cama King + Cabecero Astoria Gratis Sabanas 300 Hilos</v>
      </c>
      <c r="E584" s="68" t="s">
        <v>48</v>
      </c>
      <c r="F584" s="70">
        <f>F576</f>
        <v>4299900</v>
      </c>
      <c r="G584" s="70" t="str">
        <f>G576&amp;"     "</f>
        <v xml:space="preserve">$     </v>
      </c>
    </row>
    <row r="585" spans="1:9" ht="92.4">
      <c r="A585" s="68" t="s">
        <v>15625</v>
      </c>
      <c r="B585" s="68" t="s">
        <v>15634</v>
      </c>
      <c r="C585" s="9" t="s">
        <v>1780</v>
      </c>
      <c r="D585" s="69" t="str">
        <f>"     "&amp;D576</f>
        <v xml:space="preserve">     Combo Cama King + Cabecero Astoria Gratis Sabanas 300 Hilos</v>
      </c>
      <c r="E585" s="68" t="s">
        <v>36</v>
      </c>
      <c r="F585" s="70">
        <f>F576</f>
        <v>4299900</v>
      </c>
      <c r="G585" s="70" t="str">
        <f>G576&amp;"     "</f>
        <v xml:space="preserve">$     </v>
      </c>
    </row>
    <row r="586" spans="1:9">
      <c r="A586" s="68" t="s">
        <v>15635</v>
      </c>
      <c r="B586" s="68"/>
      <c r="C586" s="68" t="s">
        <v>6</v>
      </c>
      <c r="D586" s="9" t="s">
        <v>15636</v>
      </c>
      <c r="E586" s="68" t="s">
        <v>16</v>
      </c>
      <c r="F586" s="6">
        <v>3999900</v>
      </c>
      <c r="G586" s="6" t="s">
        <v>13</v>
      </c>
      <c r="H586" s="6">
        <v>3999900</v>
      </c>
      <c r="I586" t="str">
        <f>+IF(H586&lt;F586,"BLACK","SIN PROMO")</f>
        <v>SIN PROMO</v>
      </c>
    </row>
    <row r="587" spans="1:9" ht="92.4">
      <c r="A587" s="68" t="s">
        <v>15635</v>
      </c>
      <c r="B587" s="68" t="s">
        <v>15637</v>
      </c>
      <c r="C587" s="9" t="s">
        <v>2114</v>
      </c>
      <c r="D587" s="69" t="str">
        <f>"     "&amp;D586</f>
        <v xml:space="preserve">     Combo Cama Gabor King + Colchón 1 Pillow 28 Cm + Sabanas</v>
      </c>
      <c r="E587" s="68" t="s">
        <v>12</v>
      </c>
      <c r="F587" s="70">
        <f>F586</f>
        <v>3999900</v>
      </c>
      <c r="G587" s="70" t="str">
        <f>G586&amp;"     "</f>
        <v xml:space="preserve">$     </v>
      </c>
    </row>
    <row r="588" spans="1:9" ht="92.4">
      <c r="A588" s="68" t="s">
        <v>15635</v>
      </c>
      <c r="B588" s="68" t="s">
        <v>15638</v>
      </c>
      <c r="C588" s="9" t="s">
        <v>2113</v>
      </c>
      <c r="D588" s="69" t="str">
        <f>"     "&amp;D586</f>
        <v xml:space="preserve">     Combo Cama Gabor King + Colchón 1 Pillow 28 Cm + Sabanas</v>
      </c>
      <c r="E588" s="68" t="s">
        <v>34</v>
      </c>
      <c r="F588" s="70">
        <f>F586</f>
        <v>3999900</v>
      </c>
      <c r="G588" s="70" t="str">
        <f>G586&amp;"     "</f>
        <v xml:space="preserve">$     </v>
      </c>
    </row>
    <row r="589" spans="1:9" ht="92.4">
      <c r="A589" s="68" t="s">
        <v>15635</v>
      </c>
      <c r="B589" s="68" t="s">
        <v>15639</v>
      </c>
      <c r="C589" s="9" t="s">
        <v>2115</v>
      </c>
      <c r="D589" s="69" t="str">
        <f>"     "&amp;D586</f>
        <v xml:space="preserve">     Combo Cama Gabor King + Colchón 1 Pillow 28 Cm + Sabanas</v>
      </c>
      <c r="E589" s="68" t="s">
        <v>300</v>
      </c>
      <c r="F589" s="70">
        <f>F586</f>
        <v>3999900</v>
      </c>
      <c r="G589" s="70" t="str">
        <f>G586&amp;"     "</f>
        <v xml:space="preserve">$     </v>
      </c>
    </row>
    <row r="590" spans="1:9" ht="92.4">
      <c r="A590" s="68" t="s">
        <v>15635</v>
      </c>
      <c r="B590" s="68" t="s">
        <v>15640</v>
      </c>
      <c r="C590" s="9" t="s">
        <v>2116</v>
      </c>
      <c r="D590" s="69" t="str">
        <f>"     "&amp;D586</f>
        <v xml:space="preserve">     Combo Cama Gabor King + Colchón 1 Pillow 28 Cm + Sabanas</v>
      </c>
      <c r="E590" s="68" t="s">
        <v>302</v>
      </c>
      <c r="F590" s="70">
        <f>F586</f>
        <v>3999900</v>
      </c>
      <c r="G590" s="70" t="str">
        <f>G586&amp;"     "</f>
        <v xml:space="preserve">$     </v>
      </c>
    </row>
    <row r="591" spans="1:9" ht="92.4">
      <c r="A591" s="68" t="s">
        <v>15635</v>
      </c>
      <c r="B591" s="68" t="s">
        <v>15641</v>
      </c>
      <c r="C591" s="9" t="s">
        <v>2117</v>
      </c>
      <c r="D591" s="69" t="str">
        <f>"     "&amp;D586</f>
        <v xml:space="preserve">     Combo Cama Gabor King + Colchón 1 Pillow 28 Cm + Sabanas</v>
      </c>
      <c r="E591" s="68" t="s">
        <v>14944</v>
      </c>
      <c r="F591" s="70">
        <f>F586</f>
        <v>3999900</v>
      </c>
      <c r="G591" s="70" t="str">
        <f>G586&amp;"     "</f>
        <v xml:space="preserve">$     </v>
      </c>
    </row>
    <row r="592" spans="1:9" ht="92.4">
      <c r="A592" s="68" t="s">
        <v>15635</v>
      </c>
      <c r="B592" s="68" t="s">
        <v>15642</v>
      </c>
      <c r="C592" s="9" t="s">
        <v>2118</v>
      </c>
      <c r="D592" s="69" t="str">
        <f>"     "&amp;D586</f>
        <v xml:space="preserve">     Combo Cama Gabor King + Colchón 1 Pillow 28 Cm + Sabanas</v>
      </c>
      <c r="E592" s="68" t="s">
        <v>297</v>
      </c>
      <c r="F592" s="70">
        <f>F586</f>
        <v>3999900</v>
      </c>
      <c r="G592" s="70" t="str">
        <f>G586&amp;"     "</f>
        <v xml:space="preserve">$     </v>
      </c>
    </row>
    <row r="593" spans="1:9" ht="92.4">
      <c r="A593" s="68" t="s">
        <v>15635</v>
      </c>
      <c r="B593" s="68" t="s">
        <v>15643</v>
      </c>
      <c r="C593" s="9" t="s">
        <v>2119</v>
      </c>
      <c r="D593" s="69" t="str">
        <f>"     "&amp;D586</f>
        <v xml:space="preserve">     Combo Cama Gabor King + Colchón 1 Pillow 28 Cm + Sabanas</v>
      </c>
      <c r="E593" s="68" t="s">
        <v>306</v>
      </c>
      <c r="F593" s="70">
        <f>F586</f>
        <v>3999900</v>
      </c>
      <c r="G593" s="70" t="str">
        <f>G586&amp;"     "</f>
        <v xml:space="preserve">$     </v>
      </c>
    </row>
    <row r="594" spans="1:9" ht="92.4">
      <c r="A594" s="68" t="s">
        <v>15635</v>
      </c>
      <c r="B594" s="68" t="s">
        <v>15644</v>
      </c>
      <c r="C594" s="9" t="s">
        <v>2120</v>
      </c>
      <c r="D594" s="69" t="str">
        <f>"     "&amp;D586</f>
        <v xml:space="preserve">     Combo Cama Gabor King + Colchón 1 Pillow 28 Cm + Sabanas</v>
      </c>
      <c r="E594" s="68" t="s">
        <v>48</v>
      </c>
      <c r="F594" s="70">
        <f>F586</f>
        <v>3999900</v>
      </c>
      <c r="G594" s="70" t="str">
        <f>G586&amp;"     "</f>
        <v xml:space="preserve">$     </v>
      </c>
    </row>
    <row r="595" spans="1:9" ht="92.4">
      <c r="A595" s="68" t="s">
        <v>15635</v>
      </c>
      <c r="B595" s="68" t="s">
        <v>15645</v>
      </c>
      <c r="C595" s="9" t="s">
        <v>2121</v>
      </c>
      <c r="D595" s="69" t="str">
        <f>"     "&amp;D586</f>
        <v xml:space="preserve">     Combo Cama Gabor King + Colchón 1 Pillow 28 Cm + Sabanas</v>
      </c>
      <c r="E595" s="68" t="s">
        <v>36</v>
      </c>
      <c r="F595" s="70">
        <f>F586</f>
        <v>3999900</v>
      </c>
      <c r="G595" s="70" t="str">
        <f>G586&amp;"     "</f>
        <v xml:space="preserve">$     </v>
      </c>
    </row>
    <row r="596" spans="1:9">
      <c r="A596" s="68" t="s">
        <v>15646</v>
      </c>
      <c r="B596" s="68"/>
      <c r="C596" s="68" t="s">
        <v>6</v>
      </c>
      <c r="D596" s="9" t="s">
        <v>527</v>
      </c>
      <c r="E596" s="68" t="s">
        <v>16</v>
      </c>
      <c r="F596" s="6">
        <v>4179900</v>
      </c>
      <c r="G596" s="6" t="s">
        <v>13</v>
      </c>
      <c r="H596" s="6">
        <v>4179900</v>
      </c>
      <c r="I596" t="str">
        <f>+IF(H596&lt;F596,"BLACK","SIN PROMO")</f>
        <v>SIN PROMO</v>
      </c>
    </row>
    <row r="597" spans="1:9" ht="92.4">
      <c r="A597" s="68" t="s">
        <v>15646</v>
      </c>
      <c r="B597" s="68" t="s">
        <v>15647</v>
      </c>
      <c r="C597" s="9" t="s">
        <v>1878</v>
      </c>
      <c r="D597" s="69" t="str">
        <f>"     "&amp;D596</f>
        <v xml:space="preserve">     Combo Cama King + Cabecero Hampton Gratis Sabanas 300 Hilos</v>
      </c>
      <c r="E597" s="68" t="s">
        <v>12</v>
      </c>
      <c r="F597" s="70">
        <f>F596</f>
        <v>4179900</v>
      </c>
      <c r="G597" s="70" t="str">
        <f>G596&amp;"     "</f>
        <v xml:space="preserve">$     </v>
      </c>
    </row>
    <row r="598" spans="1:9" ht="92.4">
      <c r="A598" s="68" t="s">
        <v>15646</v>
      </c>
      <c r="B598" s="68" t="s">
        <v>15648</v>
      </c>
      <c r="C598" s="9" t="s">
        <v>1879</v>
      </c>
      <c r="D598" s="69" t="str">
        <f>"     "&amp;D596</f>
        <v xml:space="preserve">     Combo Cama King + Cabecero Hampton Gratis Sabanas 300 Hilos</v>
      </c>
      <c r="E598" s="68" t="s">
        <v>34</v>
      </c>
      <c r="F598" s="70">
        <f>F596</f>
        <v>4179900</v>
      </c>
      <c r="G598" s="70" t="str">
        <f>G596&amp;"     "</f>
        <v xml:space="preserve">$     </v>
      </c>
    </row>
    <row r="599" spans="1:9" ht="92.4">
      <c r="A599" s="68" t="s">
        <v>15646</v>
      </c>
      <c r="B599" s="68" t="s">
        <v>15649</v>
      </c>
      <c r="C599" s="9" t="s">
        <v>1880</v>
      </c>
      <c r="D599" s="69" t="str">
        <f>"     "&amp;D596</f>
        <v xml:space="preserve">     Combo Cama King + Cabecero Hampton Gratis Sabanas 300 Hilos</v>
      </c>
      <c r="E599" s="68" t="s">
        <v>300</v>
      </c>
      <c r="F599" s="70">
        <f>F596</f>
        <v>4179900</v>
      </c>
      <c r="G599" s="70" t="str">
        <f>G596&amp;"     "</f>
        <v xml:space="preserve">$     </v>
      </c>
    </row>
    <row r="600" spans="1:9" ht="92.4">
      <c r="A600" s="68" t="s">
        <v>15646</v>
      </c>
      <c r="B600" s="68" t="s">
        <v>15650</v>
      </c>
      <c r="C600" s="9" t="s">
        <v>1881</v>
      </c>
      <c r="D600" s="69" t="str">
        <f>"     "&amp;D596</f>
        <v xml:space="preserve">     Combo Cama King + Cabecero Hampton Gratis Sabanas 300 Hilos</v>
      </c>
      <c r="E600" s="68" t="s">
        <v>302</v>
      </c>
      <c r="F600" s="70">
        <f>F596</f>
        <v>4179900</v>
      </c>
      <c r="G600" s="70" t="str">
        <f>G596&amp;"     "</f>
        <v xml:space="preserve">$     </v>
      </c>
    </row>
    <row r="601" spans="1:9" ht="92.4">
      <c r="A601" s="68" t="s">
        <v>15646</v>
      </c>
      <c r="B601" s="68" t="s">
        <v>15651</v>
      </c>
      <c r="C601" s="9" t="s">
        <v>1882</v>
      </c>
      <c r="D601" s="69" t="str">
        <f>"     "&amp;D596</f>
        <v xml:space="preserve">     Combo Cama King + Cabecero Hampton Gratis Sabanas 300 Hilos</v>
      </c>
      <c r="E601" s="68" t="s">
        <v>14944</v>
      </c>
      <c r="F601" s="70">
        <f>F596</f>
        <v>4179900</v>
      </c>
      <c r="G601" s="70" t="str">
        <f>G596&amp;"     "</f>
        <v xml:space="preserve">$     </v>
      </c>
    </row>
    <row r="602" spans="1:9" ht="92.4">
      <c r="A602" s="68" t="s">
        <v>15646</v>
      </c>
      <c r="B602" s="68" t="s">
        <v>15652</v>
      </c>
      <c r="C602" s="9" t="s">
        <v>1883</v>
      </c>
      <c r="D602" s="69" t="str">
        <f>"     "&amp;D596</f>
        <v xml:space="preserve">     Combo Cama King + Cabecero Hampton Gratis Sabanas 300 Hilos</v>
      </c>
      <c r="E602" s="68" t="s">
        <v>297</v>
      </c>
      <c r="F602" s="70">
        <f>F596</f>
        <v>4179900</v>
      </c>
      <c r="G602" s="70" t="str">
        <f>G596&amp;"     "</f>
        <v xml:space="preserve">$     </v>
      </c>
    </row>
    <row r="603" spans="1:9" ht="92.4">
      <c r="A603" s="68" t="s">
        <v>15646</v>
      </c>
      <c r="B603" s="68" t="s">
        <v>15653</v>
      </c>
      <c r="C603" s="9" t="s">
        <v>1884</v>
      </c>
      <c r="D603" s="69" t="str">
        <f>"     "&amp;D596</f>
        <v xml:space="preserve">     Combo Cama King + Cabecero Hampton Gratis Sabanas 300 Hilos</v>
      </c>
      <c r="E603" s="68" t="s">
        <v>306</v>
      </c>
      <c r="F603" s="70">
        <f>F596</f>
        <v>4179900</v>
      </c>
      <c r="G603" s="70" t="str">
        <f>G596&amp;"     "</f>
        <v xml:space="preserve">$     </v>
      </c>
    </row>
    <row r="604" spans="1:9" ht="92.4">
      <c r="A604" s="68" t="s">
        <v>15646</v>
      </c>
      <c r="B604" s="68" t="s">
        <v>15654</v>
      </c>
      <c r="C604" s="9" t="s">
        <v>1885</v>
      </c>
      <c r="D604" s="69" t="str">
        <f>"     "&amp;D596</f>
        <v xml:space="preserve">     Combo Cama King + Cabecero Hampton Gratis Sabanas 300 Hilos</v>
      </c>
      <c r="E604" s="68" t="s">
        <v>48</v>
      </c>
      <c r="F604" s="70">
        <f>F596</f>
        <v>4179900</v>
      </c>
      <c r="G604" s="70" t="str">
        <f>G596&amp;"     "</f>
        <v xml:space="preserve">$     </v>
      </c>
    </row>
    <row r="605" spans="1:9" ht="92.4">
      <c r="A605" s="68" t="s">
        <v>15646</v>
      </c>
      <c r="B605" s="68" t="s">
        <v>15655</v>
      </c>
      <c r="C605" s="9" t="s">
        <v>1886</v>
      </c>
      <c r="D605" s="69" t="str">
        <f>"     "&amp;D596</f>
        <v xml:space="preserve">     Combo Cama King + Cabecero Hampton Gratis Sabanas 300 Hilos</v>
      </c>
      <c r="E605" s="68" t="s">
        <v>36</v>
      </c>
      <c r="F605" s="70">
        <f>F596</f>
        <v>4179900</v>
      </c>
      <c r="G605" s="70" t="str">
        <f>G596&amp;"     "</f>
        <v xml:space="preserve">$     </v>
      </c>
    </row>
    <row r="606" spans="1:9">
      <c r="A606" s="68" t="s">
        <v>15656</v>
      </c>
      <c r="B606" s="68"/>
      <c r="C606" s="68" t="s">
        <v>6</v>
      </c>
      <c r="D606" s="9" t="s">
        <v>15657</v>
      </c>
      <c r="E606" s="68" t="s">
        <v>16</v>
      </c>
      <c r="F606" s="6">
        <v>2699900</v>
      </c>
      <c r="G606" s="6" t="s">
        <v>13</v>
      </c>
      <c r="H606" s="6">
        <v>2699900</v>
      </c>
      <c r="I606" t="str">
        <f>+IF(H606&lt;F606,"BLACK","SIN PROMO")</f>
        <v>SIN PROMO</v>
      </c>
    </row>
    <row r="607" spans="1:9" ht="92.4">
      <c r="A607" s="68" t="s">
        <v>15656</v>
      </c>
      <c r="B607" s="68" t="s">
        <v>15658</v>
      </c>
      <c r="C607" s="9" t="s">
        <v>15659</v>
      </c>
      <c r="D607" s="69" t="str">
        <f>"     "&amp;D606</f>
        <v xml:space="preserve">     Combo Cama Queen + Cabecero Vitale Gratis Sabanas 300 Hilos</v>
      </c>
      <c r="E607" s="68" t="s">
        <v>306</v>
      </c>
      <c r="F607" s="70">
        <f>F606</f>
        <v>2699900</v>
      </c>
      <c r="G607" s="70" t="str">
        <f>G606&amp;"     "</f>
        <v xml:space="preserve">$     </v>
      </c>
    </row>
    <row r="608" spans="1:9" ht="92.4">
      <c r="A608" s="68" t="s">
        <v>15656</v>
      </c>
      <c r="B608" s="68" t="s">
        <v>15660</v>
      </c>
      <c r="C608" s="9" t="s">
        <v>15661</v>
      </c>
      <c r="D608" s="69" t="str">
        <f>"     "&amp;D606</f>
        <v xml:space="preserve">     Combo Cama Queen + Cabecero Vitale Gratis Sabanas 300 Hilos</v>
      </c>
      <c r="E608" s="68" t="s">
        <v>12</v>
      </c>
      <c r="F608" s="70">
        <f>F606</f>
        <v>2699900</v>
      </c>
      <c r="G608" s="70" t="str">
        <f>G606&amp;"     "</f>
        <v xml:space="preserve">$     </v>
      </c>
    </row>
    <row r="609" spans="1:9" ht="92.4">
      <c r="A609" s="68" t="s">
        <v>15656</v>
      </c>
      <c r="B609" s="68" t="s">
        <v>15662</v>
      </c>
      <c r="C609" s="9" t="s">
        <v>15663</v>
      </c>
      <c r="D609" s="69" t="str">
        <f>"     "&amp;D606</f>
        <v xml:space="preserve">     Combo Cama Queen + Cabecero Vitale Gratis Sabanas 300 Hilos</v>
      </c>
      <c r="E609" s="68" t="s">
        <v>34</v>
      </c>
      <c r="F609" s="70">
        <f>F606</f>
        <v>2699900</v>
      </c>
      <c r="G609" s="70" t="str">
        <f>G606&amp;"     "</f>
        <v xml:space="preserve">$     </v>
      </c>
    </row>
    <row r="610" spans="1:9" ht="92.4">
      <c r="A610" s="68" t="s">
        <v>15656</v>
      </c>
      <c r="B610" s="68" t="s">
        <v>15664</v>
      </c>
      <c r="C610" s="9" t="s">
        <v>15665</v>
      </c>
      <c r="D610" s="69" t="str">
        <f>"     "&amp;D606</f>
        <v xml:space="preserve">     Combo Cama Queen + Cabecero Vitale Gratis Sabanas 300 Hilos</v>
      </c>
      <c r="E610" s="68" t="s">
        <v>300</v>
      </c>
      <c r="F610" s="70">
        <f>F606</f>
        <v>2699900</v>
      </c>
      <c r="G610" s="70" t="str">
        <f>G606&amp;"     "</f>
        <v xml:space="preserve">$     </v>
      </c>
    </row>
    <row r="611" spans="1:9" ht="92.4">
      <c r="A611" s="68" t="s">
        <v>15656</v>
      </c>
      <c r="B611" s="68" t="s">
        <v>15666</v>
      </c>
      <c r="C611" s="9" t="s">
        <v>15667</v>
      </c>
      <c r="D611" s="69" t="str">
        <f>"     "&amp;D606</f>
        <v xml:space="preserve">     Combo Cama Queen + Cabecero Vitale Gratis Sabanas 300 Hilos</v>
      </c>
      <c r="E611" s="68" t="s">
        <v>302</v>
      </c>
      <c r="F611" s="70">
        <f>F606</f>
        <v>2699900</v>
      </c>
      <c r="G611" s="70" t="str">
        <f>G606&amp;"     "</f>
        <v xml:space="preserve">$     </v>
      </c>
    </row>
    <row r="612" spans="1:9" ht="92.4">
      <c r="A612" s="68" t="s">
        <v>15656</v>
      </c>
      <c r="B612" s="68" t="s">
        <v>15668</v>
      </c>
      <c r="C612" s="9" t="s">
        <v>15669</v>
      </c>
      <c r="D612" s="69" t="str">
        <f>"     "&amp;D606</f>
        <v xml:space="preserve">     Combo Cama Queen + Cabecero Vitale Gratis Sabanas 300 Hilos</v>
      </c>
      <c r="E612" s="68" t="s">
        <v>14944</v>
      </c>
      <c r="F612" s="70">
        <f>F606</f>
        <v>2699900</v>
      </c>
      <c r="G612" s="70" t="str">
        <f>G606&amp;"     "</f>
        <v xml:space="preserve">$     </v>
      </c>
    </row>
    <row r="613" spans="1:9" ht="92.4">
      <c r="A613" s="68" t="s">
        <v>15656</v>
      </c>
      <c r="B613" s="68" t="s">
        <v>15670</v>
      </c>
      <c r="C613" s="9" t="s">
        <v>15671</v>
      </c>
      <c r="D613" s="69" t="str">
        <f>"     "&amp;D606</f>
        <v xml:space="preserve">     Combo Cama Queen + Cabecero Vitale Gratis Sabanas 300 Hilos</v>
      </c>
      <c r="E613" s="68" t="s">
        <v>297</v>
      </c>
      <c r="F613" s="70">
        <f>F606</f>
        <v>2699900</v>
      </c>
      <c r="G613" s="70" t="str">
        <f>G606&amp;"     "</f>
        <v xml:space="preserve">$     </v>
      </c>
    </row>
    <row r="614" spans="1:9" ht="92.4">
      <c r="A614" s="68" t="s">
        <v>15656</v>
      </c>
      <c r="B614" s="68" t="s">
        <v>15672</v>
      </c>
      <c r="C614" s="9" t="s">
        <v>15673</v>
      </c>
      <c r="D614" s="69" t="str">
        <f>"     "&amp;D606</f>
        <v xml:space="preserve">     Combo Cama Queen + Cabecero Vitale Gratis Sabanas 300 Hilos</v>
      </c>
      <c r="E614" s="68" t="s">
        <v>48</v>
      </c>
      <c r="F614" s="70">
        <f>F606</f>
        <v>2699900</v>
      </c>
      <c r="G614" s="70" t="str">
        <f>G606&amp;"     "</f>
        <v xml:space="preserve">$     </v>
      </c>
    </row>
    <row r="615" spans="1:9" ht="92.4">
      <c r="A615" s="68" t="s">
        <v>15656</v>
      </c>
      <c r="B615" s="68" t="s">
        <v>15674</v>
      </c>
      <c r="C615" s="9" t="s">
        <v>15675</v>
      </c>
      <c r="D615" s="69" t="str">
        <f>"     "&amp;D606</f>
        <v xml:space="preserve">     Combo Cama Queen + Cabecero Vitale Gratis Sabanas 300 Hilos</v>
      </c>
      <c r="E615" s="68" t="s">
        <v>36</v>
      </c>
      <c r="F615" s="70">
        <f>F606</f>
        <v>2699900</v>
      </c>
      <c r="G615" s="70" t="str">
        <f>G606&amp;"     "</f>
        <v xml:space="preserve">$     </v>
      </c>
    </row>
    <row r="616" spans="1:9">
      <c r="A616" s="68" t="s">
        <v>15676</v>
      </c>
      <c r="B616" s="68"/>
      <c r="C616" s="68" t="s">
        <v>6</v>
      </c>
      <c r="D616" s="9" t="s">
        <v>15677</v>
      </c>
      <c r="E616" s="68" t="s">
        <v>16</v>
      </c>
      <c r="F616" s="6">
        <v>2899900</v>
      </c>
      <c r="G616" s="6" t="s">
        <v>13</v>
      </c>
      <c r="H616" s="6">
        <v>2899900</v>
      </c>
      <c r="I616" t="str">
        <f>+IF(H616&lt;F616,"BLACK","SIN PROMO")</f>
        <v>SIN PROMO</v>
      </c>
    </row>
    <row r="617" spans="1:9" ht="79.2">
      <c r="A617" s="68" t="s">
        <v>15676</v>
      </c>
      <c r="B617" s="68" t="s">
        <v>15678</v>
      </c>
      <c r="C617" s="9" t="s">
        <v>15679</v>
      </c>
      <c r="D617" s="69" t="str">
        <f>"     "&amp;D616</f>
        <v xml:space="preserve">     Combo Cama King + Cabecero Vitale Gratis Sabanas 300 Hilos</v>
      </c>
      <c r="E617" s="68" t="s">
        <v>36</v>
      </c>
      <c r="F617" s="70">
        <f>F616</f>
        <v>2899900</v>
      </c>
      <c r="G617" s="70" t="str">
        <f>G616&amp;"     "</f>
        <v xml:space="preserve">$     </v>
      </c>
    </row>
    <row r="618" spans="1:9" ht="79.2">
      <c r="A618" s="68" t="s">
        <v>15676</v>
      </c>
      <c r="B618" s="68" t="s">
        <v>15680</v>
      </c>
      <c r="C618" s="9" t="s">
        <v>15681</v>
      </c>
      <c r="D618" s="69" t="str">
        <f>"     "&amp;D616</f>
        <v xml:space="preserve">     Combo Cama King + Cabecero Vitale Gratis Sabanas 300 Hilos</v>
      </c>
      <c r="E618" s="68" t="s">
        <v>12</v>
      </c>
      <c r="F618" s="70">
        <f>F616</f>
        <v>2899900</v>
      </c>
      <c r="G618" s="70" t="str">
        <f>G616&amp;"     "</f>
        <v xml:space="preserve">$     </v>
      </c>
    </row>
    <row r="619" spans="1:9" ht="79.2">
      <c r="A619" s="68" t="s">
        <v>15676</v>
      </c>
      <c r="B619" s="68" t="s">
        <v>15682</v>
      </c>
      <c r="C619" s="9" t="s">
        <v>15683</v>
      </c>
      <c r="D619" s="69" t="str">
        <f>"     "&amp;D616</f>
        <v xml:space="preserve">     Combo Cama King + Cabecero Vitale Gratis Sabanas 300 Hilos</v>
      </c>
      <c r="E619" s="68" t="s">
        <v>34</v>
      </c>
      <c r="F619" s="70">
        <f>F616</f>
        <v>2899900</v>
      </c>
      <c r="G619" s="70" t="str">
        <f>G616&amp;"     "</f>
        <v xml:space="preserve">$     </v>
      </c>
    </row>
    <row r="620" spans="1:9" ht="79.2">
      <c r="A620" s="68" t="s">
        <v>15676</v>
      </c>
      <c r="B620" s="68" t="s">
        <v>15684</v>
      </c>
      <c r="C620" s="9" t="s">
        <v>15685</v>
      </c>
      <c r="D620" s="69" t="str">
        <f>"     "&amp;D616</f>
        <v xml:space="preserve">     Combo Cama King + Cabecero Vitale Gratis Sabanas 300 Hilos</v>
      </c>
      <c r="E620" s="68" t="s">
        <v>300</v>
      </c>
      <c r="F620" s="70">
        <f>F616</f>
        <v>2899900</v>
      </c>
      <c r="G620" s="70" t="str">
        <f>G616&amp;"     "</f>
        <v xml:space="preserve">$     </v>
      </c>
    </row>
    <row r="621" spans="1:9" ht="79.2">
      <c r="A621" s="68" t="s">
        <v>15676</v>
      </c>
      <c r="B621" s="68" t="s">
        <v>15686</v>
      </c>
      <c r="C621" s="9" t="s">
        <v>15687</v>
      </c>
      <c r="D621" s="69" t="str">
        <f>"     "&amp;D616</f>
        <v xml:space="preserve">     Combo Cama King + Cabecero Vitale Gratis Sabanas 300 Hilos</v>
      </c>
      <c r="E621" s="68" t="s">
        <v>302</v>
      </c>
      <c r="F621" s="70">
        <f>F616</f>
        <v>2899900</v>
      </c>
      <c r="G621" s="70" t="str">
        <f>G616&amp;"     "</f>
        <v xml:space="preserve">$     </v>
      </c>
    </row>
    <row r="622" spans="1:9" ht="79.2">
      <c r="A622" s="68" t="s">
        <v>15676</v>
      </c>
      <c r="B622" s="68" t="s">
        <v>15688</v>
      </c>
      <c r="C622" s="9" t="s">
        <v>15689</v>
      </c>
      <c r="D622" s="69" t="str">
        <f>"     "&amp;D616</f>
        <v xml:space="preserve">     Combo Cama King + Cabecero Vitale Gratis Sabanas 300 Hilos</v>
      </c>
      <c r="E622" s="68" t="s">
        <v>14944</v>
      </c>
      <c r="F622" s="70">
        <f>F616</f>
        <v>2899900</v>
      </c>
      <c r="G622" s="70" t="str">
        <f>G616&amp;"     "</f>
        <v xml:space="preserve">$     </v>
      </c>
    </row>
    <row r="623" spans="1:9" ht="79.2">
      <c r="A623" s="68" t="s">
        <v>15676</v>
      </c>
      <c r="B623" s="68" t="s">
        <v>15690</v>
      </c>
      <c r="C623" s="9" t="s">
        <v>15691</v>
      </c>
      <c r="D623" s="69" t="str">
        <f>"     "&amp;D616</f>
        <v xml:space="preserve">     Combo Cama King + Cabecero Vitale Gratis Sabanas 300 Hilos</v>
      </c>
      <c r="E623" s="68" t="s">
        <v>297</v>
      </c>
      <c r="F623" s="70">
        <f>F616</f>
        <v>2899900</v>
      </c>
      <c r="G623" s="70" t="str">
        <f>G616&amp;"     "</f>
        <v xml:space="preserve">$     </v>
      </c>
    </row>
    <row r="624" spans="1:9" ht="79.2">
      <c r="A624" s="68" t="s">
        <v>15676</v>
      </c>
      <c r="B624" s="68" t="s">
        <v>15692</v>
      </c>
      <c r="C624" s="9" t="s">
        <v>15693</v>
      </c>
      <c r="D624" s="69" t="str">
        <f>"     "&amp;D616</f>
        <v xml:space="preserve">     Combo Cama King + Cabecero Vitale Gratis Sabanas 300 Hilos</v>
      </c>
      <c r="E624" s="68" t="s">
        <v>306</v>
      </c>
      <c r="F624" s="70">
        <f>F616</f>
        <v>2899900</v>
      </c>
      <c r="G624" s="70" t="str">
        <f>G616&amp;"     "</f>
        <v xml:space="preserve">$     </v>
      </c>
    </row>
    <row r="625" spans="1:9" ht="79.2">
      <c r="A625" s="68" t="s">
        <v>15676</v>
      </c>
      <c r="B625" s="68" t="s">
        <v>15694</v>
      </c>
      <c r="C625" s="9" t="s">
        <v>15695</v>
      </c>
      <c r="D625" s="69" t="str">
        <f>"     "&amp;D616</f>
        <v xml:space="preserve">     Combo Cama King + Cabecero Vitale Gratis Sabanas 300 Hilos</v>
      </c>
      <c r="E625" s="68" t="s">
        <v>48</v>
      </c>
      <c r="F625" s="70">
        <f>F616</f>
        <v>2899900</v>
      </c>
      <c r="G625" s="70" t="str">
        <f>G616&amp;"     "</f>
        <v xml:space="preserve">$     </v>
      </c>
    </row>
    <row r="626" spans="1:9">
      <c r="A626" s="68" t="s">
        <v>15696</v>
      </c>
      <c r="B626" s="68"/>
      <c r="C626" s="68" t="s">
        <v>6</v>
      </c>
      <c r="D626" s="9" t="s">
        <v>1010</v>
      </c>
      <c r="E626" s="68" t="s">
        <v>16</v>
      </c>
      <c r="F626" s="6">
        <v>2399900</v>
      </c>
      <c r="G626" s="6" t="s">
        <v>13</v>
      </c>
      <c r="H626" s="6">
        <v>2399900</v>
      </c>
      <c r="I626" t="str">
        <f>+IF(H626&lt;F626,"BLACK","SIN PROMO")</f>
        <v>SIN PROMO</v>
      </c>
    </row>
    <row r="627" spans="1:9" ht="79.2">
      <c r="A627" s="68" t="s">
        <v>15696</v>
      </c>
      <c r="B627" s="68" t="s">
        <v>15697</v>
      </c>
      <c r="C627" s="9" t="s">
        <v>2168</v>
      </c>
      <c r="D627" s="69" t="str">
        <f>"     "&amp;D626</f>
        <v xml:space="preserve">     Combo Cama Doble + Cabecero Vitale Gratis Sabanas 300 Hilos</v>
      </c>
      <c r="E627" s="68" t="s">
        <v>300</v>
      </c>
      <c r="F627" s="70">
        <f>F626</f>
        <v>2399900</v>
      </c>
      <c r="G627" s="70" t="str">
        <f>G626&amp;"     "</f>
        <v xml:space="preserve">$     </v>
      </c>
    </row>
    <row r="628" spans="1:9" ht="79.2">
      <c r="A628" s="68" t="s">
        <v>15696</v>
      </c>
      <c r="B628" s="68" t="s">
        <v>15698</v>
      </c>
      <c r="C628" s="9" t="s">
        <v>2166</v>
      </c>
      <c r="D628" s="69" t="str">
        <f>"     "&amp;D626</f>
        <v xml:space="preserve">     Combo Cama Doble + Cabecero Vitale Gratis Sabanas 300 Hilos</v>
      </c>
      <c r="E628" s="68" t="s">
        <v>12</v>
      </c>
      <c r="F628" s="70">
        <f>F626</f>
        <v>2399900</v>
      </c>
      <c r="G628" s="70" t="str">
        <f>G626&amp;"     "</f>
        <v xml:space="preserve">$     </v>
      </c>
    </row>
    <row r="629" spans="1:9" ht="79.2">
      <c r="A629" s="68" t="s">
        <v>15696</v>
      </c>
      <c r="B629" s="68" t="s">
        <v>15699</v>
      </c>
      <c r="C629" s="9" t="s">
        <v>2167</v>
      </c>
      <c r="D629" s="69" t="str">
        <f>"     "&amp;D626</f>
        <v xml:space="preserve">     Combo Cama Doble + Cabecero Vitale Gratis Sabanas 300 Hilos</v>
      </c>
      <c r="E629" s="68" t="s">
        <v>34</v>
      </c>
      <c r="F629" s="70">
        <f>F626</f>
        <v>2399900</v>
      </c>
      <c r="G629" s="70" t="str">
        <f>G626&amp;"     "</f>
        <v xml:space="preserve">$     </v>
      </c>
    </row>
    <row r="630" spans="1:9" ht="79.2">
      <c r="A630" s="68" t="s">
        <v>15696</v>
      </c>
      <c r="B630" s="68" t="s">
        <v>15700</v>
      </c>
      <c r="C630" s="9" t="s">
        <v>2169</v>
      </c>
      <c r="D630" s="69" t="str">
        <f>"     "&amp;D626</f>
        <v xml:space="preserve">     Combo Cama Doble + Cabecero Vitale Gratis Sabanas 300 Hilos</v>
      </c>
      <c r="E630" s="68" t="s">
        <v>302</v>
      </c>
      <c r="F630" s="70">
        <f>F626</f>
        <v>2399900</v>
      </c>
      <c r="G630" s="70" t="str">
        <f>G626&amp;"     "</f>
        <v xml:space="preserve">$     </v>
      </c>
    </row>
    <row r="631" spans="1:9" ht="79.2">
      <c r="A631" s="68" t="s">
        <v>15696</v>
      </c>
      <c r="B631" s="68" t="s">
        <v>15701</v>
      </c>
      <c r="C631" s="9" t="s">
        <v>2170</v>
      </c>
      <c r="D631" s="69" t="str">
        <f>"     "&amp;D626</f>
        <v xml:space="preserve">     Combo Cama Doble + Cabecero Vitale Gratis Sabanas 300 Hilos</v>
      </c>
      <c r="E631" s="68" t="s">
        <v>14944</v>
      </c>
      <c r="F631" s="70">
        <f>F626</f>
        <v>2399900</v>
      </c>
      <c r="G631" s="70" t="str">
        <f>G626&amp;"     "</f>
        <v xml:space="preserve">$     </v>
      </c>
    </row>
    <row r="632" spans="1:9" ht="79.2">
      <c r="A632" s="68" t="s">
        <v>15696</v>
      </c>
      <c r="B632" s="68" t="s">
        <v>15702</v>
      </c>
      <c r="C632" s="9" t="s">
        <v>2171</v>
      </c>
      <c r="D632" s="69" t="str">
        <f>"     "&amp;D626</f>
        <v xml:space="preserve">     Combo Cama Doble + Cabecero Vitale Gratis Sabanas 300 Hilos</v>
      </c>
      <c r="E632" s="68" t="s">
        <v>297</v>
      </c>
      <c r="F632" s="70">
        <f>F626</f>
        <v>2399900</v>
      </c>
      <c r="G632" s="70" t="str">
        <f>G626&amp;"     "</f>
        <v xml:space="preserve">$     </v>
      </c>
    </row>
    <row r="633" spans="1:9" ht="79.2">
      <c r="A633" s="68" t="s">
        <v>15696</v>
      </c>
      <c r="B633" s="68" t="s">
        <v>15703</v>
      </c>
      <c r="C633" s="9" t="s">
        <v>2172</v>
      </c>
      <c r="D633" s="69" t="str">
        <f>"     "&amp;D626</f>
        <v xml:space="preserve">     Combo Cama Doble + Cabecero Vitale Gratis Sabanas 300 Hilos</v>
      </c>
      <c r="E633" s="68" t="s">
        <v>306</v>
      </c>
      <c r="F633" s="70">
        <f>F626</f>
        <v>2399900</v>
      </c>
      <c r="G633" s="70" t="str">
        <f>G626&amp;"     "</f>
        <v xml:space="preserve">$     </v>
      </c>
    </row>
    <row r="634" spans="1:9" ht="79.2">
      <c r="A634" s="68" t="s">
        <v>15696</v>
      </c>
      <c r="B634" s="68" t="s">
        <v>15704</v>
      </c>
      <c r="C634" s="9" t="s">
        <v>2173</v>
      </c>
      <c r="D634" s="69" t="str">
        <f>"     "&amp;D626</f>
        <v xml:space="preserve">     Combo Cama Doble + Cabecero Vitale Gratis Sabanas 300 Hilos</v>
      </c>
      <c r="E634" s="68" t="s">
        <v>48</v>
      </c>
      <c r="F634" s="70">
        <f>F626</f>
        <v>2399900</v>
      </c>
      <c r="G634" s="70" t="str">
        <f>G626&amp;"     "</f>
        <v xml:space="preserve">$     </v>
      </c>
    </row>
    <row r="635" spans="1:9" ht="79.2">
      <c r="A635" s="68" t="s">
        <v>15696</v>
      </c>
      <c r="B635" s="68" t="s">
        <v>15705</v>
      </c>
      <c r="C635" s="9" t="s">
        <v>2174</v>
      </c>
      <c r="D635" s="69" t="str">
        <f>"     "&amp;D626</f>
        <v xml:space="preserve">     Combo Cama Doble + Cabecero Vitale Gratis Sabanas 300 Hilos</v>
      </c>
      <c r="E635" s="68" t="s">
        <v>36</v>
      </c>
      <c r="F635" s="70">
        <f>F626</f>
        <v>2399900</v>
      </c>
      <c r="G635" s="70" t="str">
        <f>G626&amp;"     "</f>
        <v xml:space="preserve">$     </v>
      </c>
    </row>
    <row r="636" spans="1:9">
      <c r="A636" s="68" t="s">
        <v>15706</v>
      </c>
      <c r="B636" s="68" t="s">
        <v>15707</v>
      </c>
      <c r="C636" s="9" t="s">
        <v>7350</v>
      </c>
      <c r="D636" s="9" t="s">
        <v>15708</v>
      </c>
      <c r="E636" s="68" t="s">
        <v>14962</v>
      </c>
      <c r="F636" s="6">
        <v>499900</v>
      </c>
      <c r="G636" s="6" t="s">
        <v>13</v>
      </c>
      <c r="H636">
        <v>539900</v>
      </c>
      <c r="I636" t="str">
        <f t="shared" ref="I636:I699" si="16">+IF(H636&lt;F636,"BLACK","SIN PROMO")</f>
        <v>SIN PROMO</v>
      </c>
    </row>
    <row r="637" spans="1:9">
      <c r="A637" s="68" t="s">
        <v>15709</v>
      </c>
      <c r="B637" s="68" t="s">
        <v>15710</v>
      </c>
      <c r="C637" s="9" t="s">
        <v>7348</v>
      </c>
      <c r="D637" s="9" t="s">
        <v>15711</v>
      </c>
      <c r="E637" s="68" t="s">
        <v>15179</v>
      </c>
      <c r="F637" s="6">
        <v>399900</v>
      </c>
      <c r="G637" s="6" t="s">
        <v>13</v>
      </c>
      <c r="H637">
        <v>349900</v>
      </c>
      <c r="I637" t="str">
        <f t="shared" si="16"/>
        <v>BLACK</v>
      </c>
    </row>
    <row r="638" spans="1:9">
      <c r="A638" s="68" t="s">
        <v>15712</v>
      </c>
      <c r="B638" s="68" t="s">
        <v>15713</v>
      </c>
      <c r="C638" s="9" t="s">
        <v>6434</v>
      </c>
      <c r="D638" s="9" t="s">
        <v>15714</v>
      </c>
      <c r="E638" s="68" t="s">
        <v>15715</v>
      </c>
      <c r="F638" s="6">
        <v>1749900</v>
      </c>
      <c r="G638" s="6" t="s">
        <v>13</v>
      </c>
      <c r="H638">
        <v>2009900</v>
      </c>
      <c r="I638" t="str">
        <f t="shared" si="16"/>
        <v>SIN PROMO</v>
      </c>
    </row>
    <row r="639" spans="1:9">
      <c r="A639" s="68" t="s">
        <v>15716</v>
      </c>
      <c r="B639" s="68" t="s">
        <v>15717</v>
      </c>
      <c r="C639" s="9" t="s">
        <v>6432</v>
      </c>
      <c r="D639" s="9" t="s">
        <v>15718</v>
      </c>
      <c r="E639" s="68" t="s">
        <v>14962</v>
      </c>
      <c r="F639" s="6">
        <v>2599900</v>
      </c>
      <c r="G639" s="6" t="s">
        <v>13</v>
      </c>
      <c r="H639">
        <v>2989900</v>
      </c>
      <c r="I639" t="str">
        <f t="shared" si="16"/>
        <v>SIN PROMO</v>
      </c>
    </row>
    <row r="640" spans="1:9">
      <c r="A640" s="68" t="s">
        <v>15719</v>
      </c>
      <c r="B640" s="68"/>
      <c r="C640" s="9" t="s">
        <v>1683</v>
      </c>
      <c r="D640" s="68" t="s">
        <v>15720</v>
      </c>
      <c r="E640" s="68" t="s">
        <v>16</v>
      </c>
      <c r="F640" s="6">
        <v>319900</v>
      </c>
      <c r="G640" s="6" t="s">
        <v>13</v>
      </c>
      <c r="H640">
        <v>269900</v>
      </c>
      <c r="I640" t="str">
        <f t="shared" si="16"/>
        <v>BLACK</v>
      </c>
    </row>
    <row r="641" spans="1:9">
      <c r="A641" s="68" t="s">
        <v>15721</v>
      </c>
      <c r="B641" s="68"/>
      <c r="C641" s="9" t="s">
        <v>1701</v>
      </c>
      <c r="D641" s="9" t="s">
        <v>15722</v>
      </c>
      <c r="E641" s="68" t="s">
        <v>16</v>
      </c>
      <c r="F641" s="6">
        <v>239799</v>
      </c>
      <c r="G641" s="6" t="s">
        <v>13</v>
      </c>
      <c r="H641">
        <v>149900</v>
      </c>
      <c r="I641" t="str">
        <f t="shared" si="16"/>
        <v>BLACK</v>
      </c>
    </row>
    <row r="642" spans="1:9">
      <c r="A642" s="68" t="s">
        <v>15723</v>
      </c>
      <c r="B642" s="68"/>
      <c r="C642" s="9" t="s">
        <v>9238</v>
      </c>
      <c r="D642" s="9" t="s">
        <v>15724</v>
      </c>
      <c r="E642" s="68" t="s">
        <v>16</v>
      </c>
      <c r="F642" s="6">
        <v>843253</v>
      </c>
      <c r="G642" s="6" t="s">
        <v>13</v>
      </c>
      <c r="H642" s="6">
        <v>843253</v>
      </c>
      <c r="I642" t="str">
        <f t="shared" si="16"/>
        <v>SIN PROMO</v>
      </c>
    </row>
    <row r="643" spans="1:9">
      <c r="A643" s="68" t="s">
        <v>15725</v>
      </c>
      <c r="B643" s="68"/>
      <c r="C643" s="9" t="s">
        <v>8191</v>
      </c>
      <c r="D643" s="9" t="s">
        <v>15726</v>
      </c>
      <c r="E643" s="68" t="s">
        <v>16</v>
      </c>
      <c r="F643" s="6">
        <v>2015967</v>
      </c>
      <c r="G643" s="6" t="s">
        <v>13</v>
      </c>
      <c r="H643">
        <v>1829900</v>
      </c>
      <c r="I643" t="str">
        <f t="shared" si="16"/>
        <v>BLACK</v>
      </c>
    </row>
    <row r="644" spans="1:9">
      <c r="A644" s="68" t="s">
        <v>15727</v>
      </c>
      <c r="B644" s="68" t="s">
        <v>15728</v>
      </c>
      <c r="C644" s="9" t="s">
        <v>9289</v>
      </c>
      <c r="D644" s="9" t="s">
        <v>15729</v>
      </c>
      <c r="E644" s="68" t="s">
        <v>790</v>
      </c>
      <c r="F644" s="6">
        <v>874750</v>
      </c>
      <c r="G644" s="6" t="s">
        <v>13</v>
      </c>
      <c r="H644" s="6">
        <v>874750</v>
      </c>
      <c r="I644" t="str">
        <f t="shared" si="16"/>
        <v>SIN PROMO</v>
      </c>
    </row>
    <row r="645" spans="1:9">
      <c r="A645" s="68" t="s">
        <v>15730</v>
      </c>
      <c r="B645" s="68"/>
      <c r="C645" s="9" t="s">
        <v>1694</v>
      </c>
      <c r="D645" s="9" t="s">
        <v>15731</v>
      </c>
      <c r="E645" s="68" t="s">
        <v>16</v>
      </c>
      <c r="F645" s="6">
        <v>279799</v>
      </c>
      <c r="G645" s="6" t="s">
        <v>13</v>
      </c>
      <c r="H645">
        <v>149900</v>
      </c>
      <c r="I645" t="str">
        <f t="shared" si="16"/>
        <v>BLACK</v>
      </c>
    </row>
    <row r="646" spans="1:9">
      <c r="A646" s="68" t="s">
        <v>15732</v>
      </c>
      <c r="B646" s="68" t="s">
        <v>15733</v>
      </c>
      <c r="C646" s="9" t="s">
        <v>1761</v>
      </c>
      <c r="D646" s="9" t="s">
        <v>15734</v>
      </c>
      <c r="E646" s="68" t="s">
        <v>15213</v>
      </c>
      <c r="F646" s="6">
        <v>759800</v>
      </c>
      <c r="G646" s="6" t="s">
        <v>13</v>
      </c>
      <c r="H646" s="6">
        <v>759800</v>
      </c>
      <c r="I646" t="str">
        <f t="shared" si="16"/>
        <v>SIN PROMO</v>
      </c>
    </row>
    <row r="647" spans="1:9">
      <c r="A647" s="68" t="s">
        <v>15735</v>
      </c>
      <c r="B647" s="68" t="s">
        <v>15736</v>
      </c>
      <c r="C647" s="9" t="s">
        <v>5859</v>
      </c>
      <c r="D647" s="9" t="s">
        <v>15737</v>
      </c>
      <c r="E647" s="68" t="s">
        <v>236</v>
      </c>
      <c r="F647" s="6">
        <v>1499875</v>
      </c>
      <c r="G647" s="6" t="s">
        <v>13</v>
      </c>
      <c r="H647">
        <v>1249900</v>
      </c>
      <c r="I647" t="str">
        <f t="shared" si="16"/>
        <v>BLACK</v>
      </c>
    </row>
    <row r="648" spans="1:9">
      <c r="A648" s="68" t="s">
        <v>15738</v>
      </c>
      <c r="B648" s="68" t="s">
        <v>15739</v>
      </c>
      <c r="C648" s="9" t="s">
        <v>2667</v>
      </c>
      <c r="D648" s="9" t="s">
        <v>15740</v>
      </c>
      <c r="E648" s="68" t="s">
        <v>36</v>
      </c>
      <c r="F648" s="6">
        <v>1195434</v>
      </c>
      <c r="G648" s="6" t="s">
        <v>13</v>
      </c>
      <c r="H648">
        <v>619900</v>
      </c>
      <c r="I648" t="str">
        <f t="shared" si="16"/>
        <v>BLACK</v>
      </c>
    </row>
    <row r="649" spans="1:9">
      <c r="A649" s="68" t="s">
        <v>15741</v>
      </c>
      <c r="B649" s="68" t="s">
        <v>15742</v>
      </c>
      <c r="C649" s="9" t="s">
        <v>15743</v>
      </c>
      <c r="D649" s="9" t="s">
        <v>15744</v>
      </c>
      <c r="E649" s="68" t="s">
        <v>14944</v>
      </c>
      <c r="F649" s="6">
        <v>4743461</v>
      </c>
      <c r="G649" s="6" t="s">
        <v>13</v>
      </c>
      <c r="H649" s="6">
        <v>4743461</v>
      </c>
      <c r="I649" t="str">
        <f t="shared" si="16"/>
        <v>SIN PROMO</v>
      </c>
    </row>
    <row r="650" spans="1:9">
      <c r="A650" s="68" t="s">
        <v>15745</v>
      </c>
      <c r="B650" s="68"/>
      <c r="C650" s="9" t="s">
        <v>1749</v>
      </c>
      <c r="D650" s="9" t="s">
        <v>15746</v>
      </c>
      <c r="E650" s="68" t="s">
        <v>16</v>
      </c>
      <c r="F650" s="6">
        <v>1230615</v>
      </c>
      <c r="G650" s="6" t="s">
        <v>13</v>
      </c>
      <c r="H650">
        <v>879900</v>
      </c>
      <c r="I650" t="str">
        <f t="shared" si="16"/>
        <v>BLACK</v>
      </c>
    </row>
    <row r="651" spans="1:9">
      <c r="A651" s="68" t="s">
        <v>15747</v>
      </c>
      <c r="B651" s="68" t="s">
        <v>15748</v>
      </c>
      <c r="C651" s="9" t="s">
        <v>15749</v>
      </c>
      <c r="D651" s="9" t="s">
        <v>15750</v>
      </c>
      <c r="E651" s="68" t="s">
        <v>297</v>
      </c>
      <c r="F651" s="6">
        <v>5882255</v>
      </c>
      <c r="G651" s="6" t="s">
        <v>13</v>
      </c>
      <c r="H651" s="6">
        <v>5882255</v>
      </c>
      <c r="I651" t="str">
        <f t="shared" si="16"/>
        <v>SIN PROMO</v>
      </c>
    </row>
    <row r="652" spans="1:9">
      <c r="A652" s="68" t="s">
        <v>15751</v>
      </c>
      <c r="B652" s="68" t="s">
        <v>15752</v>
      </c>
      <c r="C652" s="9" t="s">
        <v>5867</v>
      </c>
      <c r="D652" s="9" t="s">
        <v>15753</v>
      </c>
      <c r="E652" s="68" t="s">
        <v>38</v>
      </c>
      <c r="F652" s="6">
        <v>840434</v>
      </c>
      <c r="G652" s="6" t="s">
        <v>13</v>
      </c>
      <c r="H652">
        <v>589900</v>
      </c>
      <c r="I652" t="str">
        <f t="shared" si="16"/>
        <v>BLACK</v>
      </c>
    </row>
    <row r="653" spans="1:9">
      <c r="A653" s="68" t="s">
        <v>15754</v>
      </c>
      <c r="B653" s="68" t="s">
        <v>15755</v>
      </c>
      <c r="C653" s="9" t="s">
        <v>15756</v>
      </c>
      <c r="D653" s="9" t="s">
        <v>15757</v>
      </c>
      <c r="E653" s="68" t="s">
        <v>12</v>
      </c>
      <c r="F653" s="6">
        <v>7843039</v>
      </c>
      <c r="G653" s="6" t="s">
        <v>13</v>
      </c>
      <c r="H653" s="6">
        <v>7843039</v>
      </c>
      <c r="I653" t="str">
        <f t="shared" si="16"/>
        <v>SIN PROMO</v>
      </c>
    </row>
    <row r="654" spans="1:9">
      <c r="A654" s="68" t="s">
        <v>15758</v>
      </c>
      <c r="B654" s="68" t="s">
        <v>15759</v>
      </c>
      <c r="C654" s="9" t="s">
        <v>15760</v>
      </c>
      <c r="D654" s="9" t="s">
        <v>15761</v>
      </c>
      <c r="E654" s="68" t="s">
        <v>297</v>
      </c>
      <c r="F654" s="6">
        <v>4743461</v>
      </c>
      <c r="G654" s="6" t="s">
        <v>13</v>
      </c>
      <c r="H654" s="6">
        <v>4743461</v>
      </c>
      <c r="I654" t="str">
        <f t="shared" si="16"/>
        <v>SIN PROMO</v>
      </c>
    </row>
    <row r="655" spans="1:9">
      <c r="A655" s="68" t="s">
        <v>15762</v>
      </c>
      <c r="B655" s="68" t="s">
        <v>15763</v>
      </c>
      <c r="C655" s="9" t="s">
        <v>15764</v>
      </c>
      <c r="D655" s="9" t="s">
        <v>15765</v>
      </c>
      <c r="E655" s="68" t="s">
        <v>36</v>
      </c>
      <c r="F655" s="6">
        <v>6862647</v>
      </c>
      <c r="G655" s="6" t="s">
        <v>13</v>
      </c>
      <c r="H655" s="6">
        <v>6862647</v>
      </c>
      <c r="I655" t="str">
        <f t="shared" si="16"/>
        <v>SIN PROMO</v>
      </c>
    </row>
    <row r="656" spans="1:9">
      <c r="A656" s="68" t="s">
        <v>15766</v>
      </c>
      <c r="B656" s="68"/>
      <c r="C656" s="9" t="s">
        <v>9670</v>
      </c>
      <c r="D656" s="9" t="s">
        <v>15767</v>
      </c>
      <c r="E656" s="68" t="s">
        <v>16</v>
      </c>
      <c r="F656" s="6">
        <v>1804130</v>
      </c>
      <c r="G656" s="6" t="s">
        <v>13</v>
      </c>
      <c r="H656" s="6">
        <v>1804130</v>
      </c>
      <c r="I656" t="str">
        <f t="shared" si="16"/>
        <v>SIN PROMO</v>
      </c>
    </row>
    <row r="657" spans="1:9">
      <c r="A657" s="68" t="s">
        <v>15768</v>
      </c>
      <c r="B657" s="68" t="s">
        <v>15769</v>
      </c>
      <c r="C657" s="9" t="s">
        <v>9005</v>
      </c>
      <c r="D657" s="9" t="s">
        <v>15770</v>
      </c>
      <c r="E657" s="68" t="s">
        <v>15551</v>
      </c>
      <c r="F657" s="6">
        <v>530408</v>
      </c>
      <c r="G657" s="6" t="s">
        <v>13</v>
      </c>
      <c r="H657" s="6">
        <v>530408</v>
      </c>
      <c r="I657" t="str">
        <f t="shared" si="16"/>
        <v>SIN PROMO</v>
      </c>
    </row>
    <row r="658" spans="1:9">
      <c r="A658" s="68" t="s">
        <v>15771</v>
      </c>
      <c r="B658" s="68"/>
      <c r="C658" s="9" t="s">
        <v>5580</v>
      </c>
      <c r="D658" s="9" t="s">
        <v>15772</v>
      </c>
      <c r="E658" s="68" t="s">
        <v>16</v>
      </c>
      <c r="F658" s="6">
        <v>1999800</v>
      </c>
      <c r="G658" s="6" t="s">
        <v>13</v>
      </c>
      <c r="H658">
        <v>859900</v>
      </c>
      <c r="I658" t="str">
        <f t="shared" si="16"/>
        <v>BLACK</v>
      </c>
    </row>
    <row r="659" spans="1:9">
      <c r="A659" s="68" t="s">
        <v>15773</v>
      </c>
      <c r="B659" s="68" t="s">
        <v>15774</v>
      </c>
      <c r="C659" s="9" t="s">
        <v>15775</v>
      </c>
      <c r="D659" s="9" t="s">
        <v>15776</v>
      </c>
      <c r="E659" s="68" t="s">
        <v>417</v>
      </c>
      <c r="F659" s="6">
        <v>4705784</v>
      </c>
      <c r="G659" s="6" t="s">
        <v>13</v>
      </c>
      <c r="H659" s="6">
        <v>4705784</v>
      </c>
      <c r="I659" t="str">
        <f t="shared" si="16"/>
        <v>SIN PROMO</v>
      </c>
    </row>
    <row r="660" spans="1:9">
      <c r="A660" s="68" t="s">
        <v>15777</v>
      </c>
      <c r="B660" s="68"/>
      <c r="C660" s="9" t="s">
        <v>8141</v>
      </c>
      <c r="D660" s="9" t="s">
        <v>15778</v>
      </c>
      <c r="E660" s="68" t="s">
        <v>16</v>
      </c>
      <c r="F660" s="6">
        <v>806842</v>
      </c>
      <c r="G660" s="6" t="s">
        <v>13</v>
      </c>
      <c r="H660">
        <v>449900</v>
      </c>
      <c r="I660" t="str">
        <f t="shared" si="16"/>
        <v>BLACK</v>
      </c>
    </row>
    <row r="661" spans="1:9">
      <c r="A661" s="68" t="s">
        <v>15779</v>
      </c>
      <c r="B661" s="68" t="s">
        <v>15780</v>
      </c>
      <c r="C661" s="9" t="s">
        <v>15781</v>
      </c>
      <c r="D661" s="9" t="s">
        <v>15782</v>
      </c>
      <c r="E661" s="68" t="s">
        <v>153</v>
      </c>
      <c r="F661" s="6">
        <v>4743461</v>
      </c>
      <c r="G661" s="6" t="s">
        <v>13</v>
      </c>
      <c r="H661" s="6">
        <v>4743461</v>
      </c>
      <c r="I661" t="str">
        <f t="shared" si="16"/>
        <v>SIN PROMO</v>
      </c>
    </row>
    <row r="662" spans="1:9">
      <c r="A662" s="68" t="s">
        <v>15783</v>
      </c>
      <c r="B662" s="68" t="s">
        <v>15784</v>
      </c>
      <c r="C662" s="9" t="s">
        <v>7663</v>
      </c>
      <c r="D662" s="9" t="s">
        <v>15785</v>
      </c>
      <c r="E662" s="68" t="s">
        <v>36</v>
      </c>
      <c r="F662" s="6">
        <v>4999814</v>
      </c>
      <c r="G662" s="6" t="s">
        <v>13</v>
      </c>
      <c r="H662">
        <v>2689900</v>
      </c>
      <c r="I662" t="str">
        <f t="shared" si="16"/>
        <v>BLACK</v>
      </c>
    </row>
    <row r="663" spans="1:9">
      <c r="A663" s="68" t="s">
        <v>15786</v>
      </c>
      <c r="B663" s="68" t="s">
        <v>15787</v>
      </c>
      <c r="C663" s="9" t="s">
        <v>15788</v>
      </c>
      <c r="D663" s="9" t="s">
        <v>15789</v>
      </c>
      <c r="E663" s="68" t="s">
        <v>359</v>
      </c>
      <c r="F663" s="6">
        <v>6862647</v>
      </c>
      <c r="G663" s="6" t="s">
        <v>13</v>
      </c>
      <c r="H663" s="6">
        <v>6862647</v>
      </c>
      <c r="I663" t="str">
        <f t="shared" si="16"/>
        <v>SIN PROMO</v>
      </c>
    </row>
    <row r="664" spans="1:9">
      <c r="A664" s="68" t="s">
        <v>15790</v>
      </c>
      <c r="B664" s="68"/>
      <c r="C664" s="9" t="s">
        <v>8690</v>
      </c>
      <c r="D664" s="9" t="s">
        <v>15791</v>
      </c>
      <c r="E664" s="68" t="s">
        <v>16</v>
      </c>
      <c r="F664" s="6">
        <v>302878</v>
      </c>
      <c r="G664" s="6" t="s">
        <v>13</v>
      </c>
      <c r="H664" s="6">
        <v>302878</v>
      </c>
      <c r="I664" t="str">
        <f t="shared" si="16"/>
        <v>SIN PROMO</v>
      </c>
    </row>
    <row r="665" spans="1:9">
      <c r="A665" s="68" t="s">
        <v>15792</v>
      </c>
      <c r="B665" s="68" t="s">
        <v>15793</v>
      </c>
      <c r="C665" s="9" t="s">
        <v>2209</v>
      </c>
      <c r="D665" s="9" t="s">
        <v>15794</v>
      </c>
      <c r="E665" s="68" t="s">
        <v>15560</v>
      </c>
      <c r="F665" s="6">
        <v>1874843</v>
      </c>
      <c r="G665" s="6" t="s">
        <v>13</v>
      </c>
      <c r="H665">
        <v>1249900</v>
      </c>
      <c r="I665" t="str">
        <f t="shared" si="16"/>
        <v>BLACK</v>
      </c>
    </row>
    <row r="666" spans="1:9">
      <c r="A666" s="68" t="s">
        <v>15795</v>
      </c>
      <c r="B666" s="68" t="s">
        <v>15796</v>
      </c>
      <c r="C666" s="9" t="s">
        <v>9720</v>
      </c>
      <c r="D666" s="9" t="s">
        <v>15797</v>
      </c>
      <c r="E666" s="68" t="s">
        <v>15213</v>
      </c>
      <c r="F666" s="6">
        <v>808676</v>
      </c>
      <c r="G666" s="6" t="s">
        <v>13</v>
      </c>
      <c r="H666" s="6">
        <v>808676</v>
      </c>
      <c r="I666" t="str">
        <f t="shared" si="16"/>
        <v>SIN PROMO</v>
      </c>
    </row>
    <row r="667" spans="1:9">
      <c r="A667" s="68" t="s">
        <v>15798</v>
      </c>
      <c r="B667" s="68" t="s">
        <v>15799</v>
      </c>
      <c r="C667" s="9" t="s">
        <v>15800</v>
      </c>
      <c r="D667" s="9" t="s">
        <v>15801</v>
      </c>
      <c r="E667" s="68" t="s">
        <v>54</v>
      </c>
      <c r="F667" s="6">
        <v>6470490</v>
      </c>
      <c r="G667" s="6" t="s">
        <v>13</v>
      </c>
      <c r="H667" s="6">
        <v>6470490</v>
      </c>
      <c r="I667" t="str">
        <f t="shared" si="16"/>
        <v>SIN PROMO</v>
      </c>
    </row>
    <row r="668" spans="1:9">
      <c r="A668" s="68" t="s">
        <v>15802</v>
      </c>
      <c r="B668" s="68" t="s">
        <v>15803</v>
      </c>
      <c r="C668" s="9" t="s">
        <v>5881</v>
      </c>
      <c r="D668" s="9" t="s">
        <v>15804</v>
      </c>
      <c r="E668" s="68" t="s">
        <v>34</v>
      </c>
      <c r="F668" s="6">
        <v>1195434</v>
      </c>
      <c r="G668" s="6" t="s">
        <v>13</v>
      </c>
      <c r="H668">
        <v>609900</v>
      </c>
      <c r="I668" t="str">
        <f t="shared" si="16"/>
        <v>BLACK</v>
      </c>
    </row>
    <row r="669" spans="1:9">
      <c r="A669" s="68" t="s">
        <v>15805</v>
      </c>
      <c r="B669" s="68"/>
      <c r="C669" s="9" t="s">
        <v>1740</v>
      </c>
      <c r="D669" s="9" t="s">
        <v>15806</v>
      </c>
      <c r="E669" s="68" t="s">
        <v>16</v>
      </c>
      <c r="F669" s="6">
        <v>333188</v>
      </c>
      <c r="G669" s="6" t="s">
        <v>13</v>
      </c>
      <c r="H669" s="6">
        <v>333188</v>
      </c>
      <c r="I669" t="str">
        <f t="shared" si="16"/>
        <v>SIN PROMO</v>
      </c>
    </row>
    <row r="670" spans="1:9">
      <c r="A670" s="68" t="s">
        <v>15807</v>
      </c>
      <c r="B670" s="68" t="s">
        <v>15808</v>
      </c>
      <c r="C670" s="9" t="s">
        <v>15809</v>
      </c>
      <c r="D670" s="9" t="s">
        <v>15810</v>
      </c>
      <c r="E670" s="68" t="s">
        <v>297</v>
      </c>
      <c r="F670" s="6">
        <v>6862647</v>
      </c>
      <c r="G670" s="6" t="s">
        <v>13</v>
      </c>
      <c r="H670" s="6">
        <v>6862647</v>
      </c>
      <c r="I670" t="str">
        <f t="shared" si="16"/>
        <v>SIN PROMO</v>
      </c>
    </row>
    <row r="671" spans="1:9">
      <c r="A671" s="68" t="s">
        <v>15811</v>
      </c>
      <c r="B671" s="68" t="s">
        <v>15812</v>
      </c>
      <c r="C671" s="9" t="s">
        <v>15813</v>
      </c>
      <c r="D671" s="9" t="s">
        <v>15814</v>
      </c>
      <c r="E671" s="68" t="s">
        <v>12</v>
      </c>
      <c r="F671" s="6">
        <v>3137157</v>
      </c>
      <c r="G671" s="6" t="s">
        <v>13</v>
      </c>
      <c r="H671" s="6">
        <v>3137157</v>
      </c>
      <c r="I671" t="str">
        <f t="shared" si="16"/>
        <v>SIN PROMO</v>
      </c>
    </row>
    <row r="672" spans="1:9">
      <c r="A672" s="68" t="s">
        <v>15815</v>
      </c>
      <c r="B672" s="68" t="s">
        <v>15816</v>
      </c>
      <c r="C672" s="9" t="s">
        <v>15817</v>
      </c>
      <c r="D672" s="9" t="s">
        <v>15818</v>
      </c>
      <c r="E672" s="68" t="s">
        <v>417</v>
      </c>
      <c r="F672" s="6">
        <v>5882255</v>
      </c>
      <c r="G672" s="6" t="s">
        <v>13</v>
      </c>
      <c r="H672" s="6">
        <v>5882255</v>
      </c>
      <c r="I672" t="str">
        <f t="shared" si="16"/>
        <v>SIN PROMO</v>
      </c>
    </row>
    <row r="673" spans="1:9">
      <c r="A673" s="68" t="s">
        <v>15819</v>
      </c>
      <c r="B673" s="68" t="s">
        <v>15820</v>
      </c>
      <c r="C673" s="9" t="s">
        <v>15821</v>
      </c>
      <c r="D673" s="9" t="s">
        <v>15822</v>
      </c>
      <c r="E673" s="68" t="s">
        <v>48</v>
      </c>
      <c r="F673" s="6">
        <v>4743461</v>
      </c>
      <c r="G673" s="6" t="s">
        <v>13</v>
      </c>
      <c r="H673" s="6">
        <v>4743461</v>
      </c>
      <c r="I673" t="str">
        <f t="shared" si="16"/>
        <v>SIN PROMO</v>
      </c>
    </row>
    <row r="674" spans="1:9">
      <c r="A674" s="68" t="s">
        <v>15823</v>
      </c>
      <c r="B674" s="68" t="s">
        <v>15824</v>
      </c>
      <c r="C674" s="9" t="s">
        <v>8913</v>
      </c>
      <c r="D674" s="9" t="s">
        <v>15825</v>
      </c>
      <c r="E674" s="68" t="s">
        <v>15826</v>
      </c>
      <c r="F674" s="6">
        <v>374843</v>
      </c>
      <c r="G674" s="6" t="s">
        <v>13</v>
      </c>
      <c r="H674" s="6">
        <v>374843</v>
      </c>
      <c r="I674" t="str">
        <f t="shared" si="16"/>
        <v>SIN PROMO</v>
      </c>
    </row>
    <row r="675" spans="1:9">
      <c r="A675" s="68" t="s">
        <v>15827</v>
      </c>
      <c r="B675" s="68" t="s">
        <v>15828</v>
      </c>
      <c r="C675" s="9" t="s">
        <v>9037</v>
      </c>
      <c r="D675" s="9" t="s">
        <v>15829</v>
      </c>
      <c r="E675" s="68" t="s">
        <v>15213</v>
      </c>
      <c r="F675" s="6">
        <v>779800</v>
      </c>
      <c r="G675" s="6" t="s">
        <v>13</v>
      </c>
      <c r="H675" s="6">
        <v>779800</v>
      </c>
      <c r="I675" t="str">
        <f t="shared" si="16"/>
        <v>SIN PROMO</v>
      </c>
    </row>
    <row r="676" spans="1:9">
      <c r="A676" s="68" t="s">
        <v>15830</v>
      </c>
      <c r="B676" s="68" t="s">
        <v>15831</v>
      </c>
      <c r="C676" s="9" t="s">
        <v>15832</v>
      </c>
      <c r="D676" s="9" t="s">
        <v>15833</v>
      </c>
      <c r="E676" s="68" t="s">
        <v>12</v>
      </c>
      <c r="F676" s="6">
        <v>4285584</v>
      </c>
      <c r="G676" s="6" t="s">
        <v>13</v>
      </c>
      <c r="H676" s="6">
        <v>4285584</v>
      </c>
      <c r="I676" t="str">
        <f t="shared" si="16"/>
        <v>SIN PROMO</v>
      </c>
    </row>
    <row r="677" spans="1:9">
      <c r="A677" s="68" t="s">
        <v>15834</v>
      </c>
      <c r="B677" s="68" t="s">
        <v>15835</v>
      </c>
      <c r="C677" s="9" t="s">
        <v>2671</v>
      </c>
      <c r="D677" s="9" t="s">
        <v>15836</v>
      </c>
      <c r="E677" s="68" t="s">
        <v>38</v>
      </c>
      <c r="F677" s="6">
        <v>1304130</v>
      </c>
      <c r="G677" s="6" t="s">
        <v>13</v>
      </c>
      <c r="H677">
        <v>659900</v>
      </c>
      <c r="I677" t="str">
        <f t="shared" si="16"/>
        <v>BLACK</v>
      </c>
    </row>
    <row r="678" spans="1:9">
      <c r="A678" s="68" t="s">
        <v>15837</v>
      </c>
      <c r="B678" s="68" t="s">
        <v>15838</v>
      </c>
      <c r="C678" s="9" t="s">
        <v>2628</v>
      </c>
      <c r="D678" s="9" t="s">
        <v>15839</v>
      </c>
      <c r="E678" s="68" t="s">
        <v>36</v>
      </c>
      <c r="F678" s="6">
        <v>454393</v>
      </c>
      <c r="G678" s="6" t="s">
        <v>13</v>
      </c>
      <c r="H678" s="6">
        <v>454393</v>
      </c>
      <c r="I678" t="str">
        <f t="shared" si="16"/>
        <v>SIN PROMO</v>
      </c>
    </row>
    <row r="679" spans="1:9">
      <c r="A679" s="68" t="s">
        <v>15840</v>
      </c>
      <c r="B679" s="68"/>
      <c r="C679" s="9" t="s">
        <v>5851</v>
      </c>
      <c r="D679" s="9" t="s">
        <v>15841</v>
      </c>
      <c r="E679" s="68" t="s">
        <v>16</v>
      </c>
      <c r="F679" s="6">
        <v>806290</v>
      </c>
      <c r="G679" s="6" t="s">
        <v>13</v>
      </c>
      <c r="H679">
        <v>529900</v>
      </c>
      <c r="I679" t="str">
        <f t="shared" si="16"/>
        <v>BLACK</v>
      </c>
    </row>
    <row r="680" spans="1:9">
      <c r="A680" s="68" t="s">
        <v>15842</v>
      </c>
      <c r="B680" s="68" t="s">
        <v>15843</v>
      </c>
      <c r="C680" s="9" t="s">
        <v>5861</v>
      </c>
      <c r="D680" s="9" t="s">
        <v>15844</v>
      </c>
      <c r="E680" s="68" t="s">
        <v>36</v>
      </c>
      <c r="F680" s="6">
        <v>2023690</v>
      </c>
      <c r="G680" s="6" t="s">
        <v>13</v>
      </c>
      <c r="H680">
        <v>1759900</v>
      </c>
      <c r="I680" t="str">
        <f t="shared" si="16"/>
        <v>BLACK</v>
      </c>
    </row>
    <row r="681" spans="1:9">
      <c r="A681" s="68" t="s">
        <v>15845</v>
      </c>
      <c r="B681" s="68" t="s">
        <v>15846</v>
      </c>
      <c r="C681" s="9" t="s">
        <v>2258</v>
      </c>
      <c r="D681" s="9" t="s">
        <v>15847</v>
      </c>
      <c r="E681" s="68" t="s">
        <v>236</v>
      </c>
      <c r="F681" s="6">
        <v>937343</v>
      </c>
      <c r="G681" s="6" t="s">
        <v>13</v>
      </c>
      <c r="H681" s="6">
        <v>937343</v>
      </c>
      <c r="I681" t="str">
        <f t="shared" si="16"/>
        <v>SIN PROMO</v>
      </c>
    </row>
    <row r="682" spans="1:9">
      <c r="A682" s="68" t="s">
        <v>15848</v>
      </c>
      <c r="B682" s="68"/>
      <c r="C682" s="9" t="s">
        <v>9878</v>
      </c>
      <c r="D682" s="9" t="s">
        <v>15849</v>
      </c>
      <c r="E682" s="68" t="s">
        <v>16</v>
      </c>
      <c r="F682" s="6">
        <v>1277592</v>
      </c>
      <c r="G682" s="6" t="s">
        <v>13</v>
      </c>
      <c r="H682" s="6">
        <v>1277592</v>
      </c>
      <c r="I682" t="str">
        <f t="shared" si="16"/>
        <v>SIN PROMO</v>
      </c>
    </row>
    <row r="683" spans="1:9">
      <c r="A683" s="68" t="s">
        <v>15850</v>
      </c>
      <c r="B683" s="68" t="s">
        <v>15851</v>
      </c>
      <c r="C683" s="9" t="s">
        <v>9186</v>
      </c>
      <c r="D683" s="9" t="s">
        <v>15852</v>
      </c>
      <c r="E683" s="68" t="s">
        <v>36</v>
      </c>
      <c r="F683" s="6">
        <v>531093</v>
      </c>
      <c r="G683" s="6" t="s">
        <v>13</v>
      </c>
      <c r="H683" s="6">
        <v>531093</v>
      </c>
      <c r="I683" t="str">
        <f t="shared" si="16"/>
        <v>SIN PROMO</v>
      </c>
    </row>
    <row r="684" spans="1:9">
      <c r="A684" s="68" t="s">
        <v>15853</v>
      </c>
      <c r="B684" s="68"/>
      <c r="C684" s="9" t="s">
        <v>1713</v>
      </c>
      <c r="D684" s="9" t="s">
        <v>15854</v>
      </c>
      <c r="E684" s="68" t="s">
        <v>16</v>
      </c>
      <c r="F684" s="6">
        <v>339799</v>
      </c>
      <c r="G684" s="6" t="s">
        <v>13</v>
      </c>
      <c r="H684" s="6">
        <v>339799</v>
      </c>
      <c r="I684" t="str">
        <f t="shared" si="16"/>
        <v>SIN PROMO</v>
      </c>
    </row>
    <row r="685" spans="1:9">
      <c r="A685" s="68" t="s">
        <v>15855</v>
      </c>
      <c r="B685" s="68" t="s">
        <v>15856</v>
      </c>
      <c r="C685" s="9" t="s">
        <v>5884</v>
      </c>
      <c r="D685" s="9" t="s">
        <v>15857</v>
      </c>
      <c r="E685" s="68" t="s">
        <v>763</v>
      </c>
      <c r="F685" s="6">
        <v>1195434</v>
      </c>
      <c r="G685" s="6" t="s">
        <v>13</v>
      </c>
      <c r="H685">
        <v>609900</v>
      </c>
      <c r="I685" t="str">
        <f t="shared" si="16"/>
        <v>BLACK</v>
      </c>
    </row>
    <row r="686" spans="1:9">
      <c r="A686" s="68" t="s">
        <v>15858</v>
      </c>
      <c r="B686" s="68" t="s">
        <v>15859</v>
      </c>
      <c r="C686" s="9" t="s">
        <v>2682</v>
      </c>
      <c r="D686" s="9" t="s">
        <v>15860</v>
      </c>
      <c r="E686" s="68" t="s">
        <v>34</v>
      </c>
      <c r="F686" s="6">
        <v>957234</v>
      </c>
      <c r="G686" s="6" t="s">
        <v>13</v>
      </c>
      <c r="H686">
        <v>509900</v>
      </c>
      <c r="I686" t="str">
        <f t="shared" si="16"/>
        <v>BLACK</v>
      </c>
    </row>
    <row r="687" spans="1:9">
      <c r="A687" s="68" t="s">
        <v>15861</v>
      </c>
      <c r="B687" s="68" t="s">
        <v>15862</v>
      </c>
      <c r="C687" s="9" t="s">
        <v>11245</v>
      </c>
      <c r="D687" s="9" t="s">
        <v>15863</v>
      </c>
      <c r="E687" s="68" t="s">
        <v>48</v>
      </c>
      <c r="F687" s="6">
        <v>480576</v>
      </c>
      <c r="G687" s="6" t="s">
        <v>13</v>
      </c>
      <c r="H687" s="6">
        <v>480576</v>
      </c>
      <c r="I687" t="str">
        <f t="shared" si="16"/>
        <v>SIN PROMO</v>
      </c>
    </row>
    <row r="688" spans="1:9">
      <c r="A688" s="68" t="s">
        <v>15864</v>
      </c>
      <c r="B688" s="68" t="s">
        <v>15865</v>
      </c>
      <c r="C688" s="9" t="s">
        <v>15866</v>
      </c>
      <c r="D688" s="9" t="s">
        <v>15867</v>
      </c>
      <c r="E688" s="68" t="s">
        <v>48</v>
      </c>
      <c r="F688" s="6">
        <v>5555416</v>
      </c>
      <c r="G688" s="6" t="s">
        <v>13</v>
      </c>
      <c r="H688" s="6">
        <v>5555416</v>
      </c>
      <c r="I688" t="str">
        <f t="shared" si="16"/>
        <v>SIN PROMO</v>
      </c>
    </row>
    <row r="689" spans="1:9">
      <c r="A689" s="68" t="s">
        <v>15868</v>
      </c>
      <c r="B689" s="68" t="s">
        <v>15869</v>
      </c>
      <c r="C689" s="9" t="s">
        <v>6736</v>
      </c>
      <c r="D689" s="9" t="s">
        <v>15870</v>
      </c>
      <c r="E689" s="68" t="s">
        <v>297</v>
      </c>
      <c r="F689" s="6">
        <v>4999800</v>
      </c>
      <c r="G689" s="6" t="s">
        <v>13</v>
      </c>
      <c r="H689">
        <v>1789900</v>
      </c>
      <c r="I689" t="str">
        <f t="shared" si="16"/>
        <v>BLACK</v>
      </c>
    </row>
    <row r="690" spans="1:9">
      <c r="A690" s="68" t="s">
        <v>15871</v>
      </c>
      <c r="B690" s="68" t="s">
        <v>15872</v>
      </c>
      <c r="C690" s="9" t="s">
        <v>7363</v>
      </c>
      <c r="D690" s="9" t="s">
        <v>15873</v>
      </c>
      <c r="E690" s="68" t="s">
        <v>36</v>
      </c>
      <c r="F690" s="6">
        <v>1071250</v>
      </c>
      <c r="G690" s="6" t="s">
        <v>13</v>
      </c>
      <c r="H690">
        <v>669900</v>
      </c>
      <c r="I690" t="str">
        <f t="shared" si="16"/>
        <v>BLACK</v>
      </c>
    </row>
    <row r="691" spans="1:9">
      <c r="A691" s="68" t="s">
        <v>15874</v>
      </c>
      <c r="B691" s="68" t="s">
        <v>15875</v>
      </c>
      <c r="C691" s="9" t="s">
        <v>6754</v>
      </c>
      <c r="D691" s="9" t="s">
        <v>15876</v>
      </c>
      <c r="E691" s="68" t="s">
        <v>297</v>
      </c>
      <c r="F691" s="6">
        <v>3555333</v>
      </c>
      <c r="G691" s="6" t="s">
        <v>13</v>
      </c>
      <c r="H691">
        <v>1969900</v>
      </c>
      <c r="I691" t="str">
        <f t="shared" si="16"/>
        <v>BLACK</v>
      </c>
    </row>
    <row r="692" spans="1:9">
      <c r="A692" s="68" t="s">
        <v>15877</v>
      </c>
      <c r="B692" s="68" t="s">
        <v>15878</v>
      </c>
      <c r="C692" s="9" t="s">
        <v>2057</v>
      </c>
      <c r="D692" s="9" t="s">
        <v>15879</v>
      </c>
      <c r="E692" s="68" t="s">
        <v>421</v>
      </c>
      <c r="F692" s="6">
        <v>2399800</v>
      </c>
      <c r="G692" s="6" t="s">
        <v>13</v>
      </c>
      <c r="H692">
        <v>1269900</v>
      </c>
      <c r="I692" t="str">
        <f t="shared" si="16"/>
        <v>BLACK</v>
      </c>
    </row>
    <row r="693" spans="1:9">
      <c r="A693" s="68" t="s">
        <v>15880</v>
      </c>
      <c r="B693" s="68" t="s">
        <v>15881</v>
      </c>
      <c r="C693" s="9" t="s">
        <v>1710</v>
      </c>
      <c r="D693" s="9" t="s">
        <v>15882</v>
      </c>
      <c r="E693" s="68" t="s">
        <v>48</v>
      </c>
      <c r="F693" s="6">
        <v>699799</v>
      </c>
      <c r="G693" s="6" t="s">
        <v>13</v>
      </c>
      <c r="H693">
        <v>269900</v>
      </c>
      <c r="I693" t="str">
        <f t="shared" si="16"/>
        <v>BLACK</v>
      </c>
    </row>
    <row r="694" spans="1:9">
      <c r="A694" s="68" t="s">
        <v>15883</v>
      </c>
      <c r="B694" s="68" t="s">
        <v>15884</v>
      </c>
      <c r="C694" s="9" t="s">
        <v>6756</v>
      </c>
      <c r="D694" s="9" t="s">
        <v>15885</v>
      </c>
      <c r="E694" s="68" t="s">
        <v>417</v>
      </c>
      <c r="F694" s="6">
        <v>3555333</v>
      </c>
      <c r="G694" s="6" t="s">
        <v>13</v>
      </c>
      <c r="H694">
        <v>1969900</v>
      </c>
      <c r="I694" t="str">
        <f t="shared" si="16"/>
        <v>BLACK</v>
      </c>
    </row>
    <row r="695" spans="1:9">
      <c r="A695" s="68" t="s">
        <v>15886</v>
      </c>
      <c r="B695" s="68"/>
      <c r="C695" s="9" t="s">
        <v>5576</v>
      </c>
      <c r="D695" s="9" t="s">
        <v>15887</v>
      </c>
      <c r="E695" s="68" t="s">
        <v>16</v>
      </c>
      <c r="F695" s="6">
        <v>1199866</v>
      </c>
      <c r="G695" s="6" t="s">
        <v>13</v>
      </c>
      <c r="H695">
        <v>839900</v>
      </c>
      <c r="I695" t="str">
        <f t="shared" si="16"/>
        <v>BLACK</v>
      </c>
    </row>
    <row r="696" spans="1:9">
      <c r="A696" s="68" t="s">
        <v>15888</v>
      </c>
      <c r="B696" s="68"/>
      <c r="C696" s="9" t="s">
        <v>9809</v>
      </c>
      <c r="D696" s="9" t="s">
        <v>15889</v>
      </c>
      <c r="E696" s="68" t="s">
        <v>16</v>
      </c>
      <c r="F696" s="6">
        <v>853335</v>
      </c>
      <c r="G696" s="6" t="s">
        <v>13</v>
      </c>
      <c r="H696" s="6">
        <v>853335</v>
      </c>
      <c r="I696" t="str">
        <f t="shared" si="16"/>
        <v>SIN PROMO</v>
      </c>
    </row>
    <row r="697" spans="1:9">
      <c r="A697" s="68" t="s">
        <v>15890</v>
      </c>
      <c r="B697" s="68" t="s">
        <v>15891</v>
      </c>
      <c r="C697" s="9" t="s">
        <v>2179</v>
      </c>
      <c r="D697" s="9" t="s">
        <v>15892</v>
      </c>
      <c r="E697" s="68" t="s">
        <v>297</v>
      </c>
      <c r="F697" s="6">
        <v>2399800</v>
      </c>
      <c r="G697" s="6" t="s">
        <v>13</v>
      </c>
      <c r="H697">
        <v>1309900</v>
      </c>
      <c r="I697" t="str">
        <f t="shared" si="16"/>
        <v>BLACK</v>
      </c>
    </row>
    <row r="698" spans="1:9">
      <c r="A698" s="68" t="s">
        <v>15893</v>
      </c>
      <c r="B698" s="68" t="s">
        <v>15894</v>
      </c>
      <c r="C698" s="9" t="s">
        <v>15895</v>
      </c>
      <c r="D698" s="9" t="s">
        <v>15896</v>
      </c>
      <c r="E698" s="68" t="s">
        <v>15897</v>
      </c>
      <c r="F698" s="6">
        <v>1149750</v>
      </c>
      <c r="G698" s="6" t="s">
        <v>13</v>
      </c>
      <c r="H698" s="6">
        <v>1149750</v>
      </c>
      <c r="I698" t="str">
        <f t="shared" si="16"/>
        <v>SIN PROMO</v>
      </c>
    </row>
    <row r="699" spans="1:9">
      <c r="A699" s="68" t="s">
        <v>15898</v>
      </c>
      <c r="B699" s="68" t="s">
        <v>15899</v>
      </c>
      <c r="C699" s="9" t="s">
        <v>15900</v>
      </c>
      <c r="D699" s="9" t="s">
        <v>15901</v>
      </c>
      <c r="E699" s="68" t="s">
        <v>15902</v>
      </c>
      <c r="F699" s="6">
        <v>2049750</v>
      </c>
      <c r="G699" s="6" t="s">
        <v>13</v>
      </c>
      <c r="H699" s="6">
        <v>2049750</v>
      </c>
      <c r="I699" t="str">
        <f t="shared" si="16"/>
        <v>SIN PROMO</v>
      </c>
    </row>
    <row r="700" spans="1:9">
      <c r="A700" s="68" t="s">
        <v>15903</v>
      </c>
      <c r="B700" s="68" t="s">
        <v>15904</v>
      </c>
      <c r="C700" s="9" t="s">
        <v>6740</v>
      </c>
      <c r="D700" s="9" t="s">
        <v>15905</v>
      </c>
      <c r="E700" s="68" t="s">
        <v>421</v>
      </c>
      <c r="F700" s="6">
        <v>4999800</v>
      </c>
      <c r="G700" s="6" t="s">
        <v>13</v>
      </c>
      <c r="H700">
        <v>1789900</v>
      </c>
      <c r="I700" t="str">
        <f t="shared" ref="I700:I763" si="17">+IF(H700&lt;F700,"BLACK","SIN PROMO")</f>
        <v>BLACK</v>
      </c>
    </row>
    <row r="701" spans="1:9">
      <c r="A701" s="68" t="s">
        <v>15906</v>
      </c>
      <c r="B701" s="68" t="s">
        <v>15907</v>
      </c>
      <c r="C701" s="9" t="s">
        <v>2015</v>
      </c>
      <c r="D701" s="9" t="s">
        <v>15908</v>
      </c>
      <c r="E701" s="68" t="s">
        <v>359</v>
      </c>
      <c r="F701" s="6">
        <v>3166500</v>
      </c>
      <c r="G701" s="6" t="s">
        <v>13</v>
      </c>
      <c r="H701">
        <v>2079900</v>
      </c>
      <c r="I701" t="str">
        <f t="shared" si="17"/>
        <v>BLACK</v>
      </c>
    </row>
    <row r="702" spans="1:9">
      <c r="A702" s="68" t="s">
        <v>15909</v>
      </c>
      <c r="B702" s="68" t="s">
        <v>15910</v>
      </c>
      <c r="C702" s="9" t="s">
        <v>12690</v>
      </c>
      <c r="D702" s="9" t="s">
        <v>15911</v>
      </c>
      <c r="E702" s="68" t="s">
        <v>14584</v>
      </c>
      <c r="F702" s="6">
        <v>5499800</v>
      </c>
      <c r="G702" s="6" t="s">
        <v>13</v>
      </c>
      <c r="H702" s="6">
        <v>5499800</v>
      </c>
      <c r="I702" t="str">
        <f t="shared" si="17"/>
        <v>SIN PROMO</v>
      </c>
    </row>
    <row r="703" spans="1:9">
      <c r="A703" s="68" t="s">
        <v>15912</v>
      </c>
      <c r="B703" s="68" t="s">
        <v>15913</v>
      </c>
      <c r="C703" s="9" t="s">
        <v>11333</v>
      </c>
      <c r="D703" s="9" t="s">
        <v>15914</v>
      </c>
      <c r="E703" s="68" t="s">
        <v>36</v>
      </c>
      <c r="F703" s="6">
        <v>3419800</v>
      </c>
      <c r="G703" s="6" t="s">
        <v>13</v>
      </c>
      <c r="H703" s="6">
        <v>3419800</v>
      </c>
      <c r="I703" t="str">
        <f t="shared" si="17"/>
        <v>SIN PROMO</v>
      </c>
    </row>
    <row r="704" spans="1:9">
      <c r="A704" s="68" t="s">
        <v>15915</v>
      </c>
      <c r="B704" s="68" t="s">
        <v>15916</v>
      </c>
      <c r="C704" s="9" t="s">
        <v>15917</v>
      </c>
      <c r="D704" s="9" t="s">
        <v>15918</v>
      </c>
      <c r="E704" s="68" t="s">
        <v>15897</v>
      </c>
      <c r="F704" s="6">
        <v>1299750</v>
      </c>
      <c r="G704" s="6" t="s">
        <v>13</v>
      </c>
      <c r="H704" s="6">
        <v>1299750</v>
      </c>
      <c r="I704" t="str">
        <f t="shared" si="17"/>
        <v>SIN PROMO</v>
      </c>
    </row>
    <row r="705" spans="1:9">
      <c r="A705" s="68" t="s">
        <v>15919</v>
      </c>
      <c r="B705" s="68" t="s">
        <v>15920</v>
      </c>
      <c r="C705" s="9" t="s">
        <v>2018</v>
      </c>
      <c r="D705" s="9" t="s">
        <v>15921</v>
      </c>
      <c r="E705" s="68" t="s">
        <v>417</v>
      </c>
      <c r="F705" s="6">
        <v>3166500</v>
      </c>
      <c r="G705" s="6" t="s">
        <v>13</v>
      </c>
      <c r="H705">
        <v>2079900</v>
      </c>
      <c r="I705" t="str">
        <f t="shared" si="17"/>
        <v>BLACK</v>
      </c>
    </row>
    <row r="706" spans="1:9">
      <c r="A706" s="68" t="s">
        <v>15922</v>
      </c>
      <c r="B706" s="68" t="s">
        <v>15923</v>
      </c>
      <c r="C706" s="9" t="s">
        <v>1753</v>
      </c>
      <c r="D706" s="9" t="s">
        <v>15924</v>
      </c>
      <c r="E706" s="68" t="s">
        <v>232</v>
      </c>
      <c r="F706" s="6">
        <v>559800</v>
      </c>
      <c r="G706" s="6" t="s">
        <v>13</v>
      </c>
      <c r="H706">
        <v>329900</v>
      </c>
      <c r="I706" t="str">
        <f t="shared" si="17"/>
        <v>BLACK</v>
      </c>
    </row>
    <row r="707" spans="1:9">
      <c r="A707" s="68" t="s">
        <v>15925</v>
      </c>
      <c r="B707" s="68" t="s">
        <v>15926</v>
      </c>
      <c r="C707" s="9" t="s">
        <v>7324</v>
      </c>
      <c r="D707" s="9" t="s">
        <v>15927</v>
      </c>
      <c r="E707" s="68" t="s">
        <v>12</v>
      </c>
      <c r="F707" s="6">
        <v>1071250</v>
      </c>
      <c r="G707" s="6" t="s">
        <v>13</v>
      </c>
      <c r="H707">
        <v>669900</v>
      </c>
      <c r="I707" t="str">
        <f t="shared" si="17"/>
        <v>BLACK</v>
      </c>
    </row>
    <row r="708" spans="1:9">
      <c r="A708" s="68" t="s">
        <v>15928</v>
      </c>
      <c r="B708" s="68" t="s">
        <v>15929</v>
      </c>
      <c r="C708" s="9" t="s">
        <v>5124</v>
      </c>
      <c r="D708" s="9" t="s">
        <v>15930</v>
      </c>
      <c r="E708" s="68" t="s">
        <v>36</v>
      </c>
      <c r="F708" s="6">
        <v>1199800</v>
      </c>
      <c r="G708" s="6" t="s">
        <v>13</v>
      </c>
      <c r="H708">
        <v>599900</v>
      </c>
      <c r="I708" t="str">
        <f t="shared" si="17"/>
        <v>BLACK</v>
      </c>
    </row>
    <row r="709" spans="1:9">
      <c r="A709" s="68" t="s">
        <v>15931</v>
      </c>
      <c r="B709" s="68" t="s">
        <v>15932</v>
      </c>
      <c r="C709" s="9" t="s">
        <v>1844</v>
      </c>
      <c r="D709" s="9" t="s">
        <v>15933</v>
      </c>
      <c r="E709" s="68" t="s">
        <v>15213</v>
      </c>
      <c r="F709" s="6">
        <v>559800</v>
      </c>
      <c r="G709" s="6" t="s">
        <v>13</v>
      </c>
      <c r="H709" s="6">
        <v>559800</v>
      </c>
      <c r="I709" t="str">
        <f t="shared" si="17"/>
        <v>SIN PROMO</v>
      </c>
    </row>
    <row r="710" spans="1:9">
      <c r="A710" s="68" t="s">
        <v>15934</v>
      </c>
      <c r="B710" s="68" t="s">
        <v>15935</v>
      </c>
      <c r="C710" s="9" t="s">
        <v>15936</v>
      </c>
      <c r="D710" s="9" t="s">
        <v>15937</v>
      </c>
      <c r="E710" s="68" t="s">
        <v>15938</v>
      </c>
      <c r="F710" s="6">
        <v>1824750</v>
      </c>
      <c r="G710" s="6" t="s">
        <v>13</v>
      </c>
      <c r="H710" s="6">
        <v>1824750</v>
      </c>
      <c r="I710" t="str">
        <f t="shared" si="17"/>
        <v>SIN PROMO</v>
      </c>
    </row>
    <row r="711" spans="1:9">
      <c r="A711" s="68" t="s">
        <v>15939</v>
      </c>
      <c r="B711" s="68" t="s">
        <v>15940</v>
      </c>
      <c r="C711" s="9" t="s">
        <v>1752</v>
      </c>
      <c r="D711" s="9" t="s">
        <v>15941</v>
      </c>
      <c r="E711" s="68" t="s">
        <v>54</v>
      </c>
      <c r="F711" s="6">
        <v>599800</v>
      </c>
      <c r="G711" s="6" t="s">
        <v>13</v>
      </c>
      <c r="H711">
        <v>309900</v>
      </c>
      <c r="I711" t="str">
        <f t="shared" si="17"/>
        <v>BLACK</v>
      </c>
    </row>
    <row r="712" spans="1:9">
      <c r="A712" s="68" t="s">
        <v>15942</v>
      </c>
      <c r="B712" s="68" t="s">
        <v>15943</v>
      </c>
      <c r="C712" s="9" t="s">
        <v>7354</v>
      </c>
      <c r="D712" s="9" t="s">
        <v>15944</v>
      </c>
      <c r="E712" s="68" t="s">
        <v>36</v>
      </c>
      <c r="F712" s="6">
        <v>899800</v>
      </c>
      <c r="G712" s="6" t="s">
        <v>13</v>
      </c>
      <c r="H712">
        <v>429900</v>
      </c>
      <c r="I712" t="str">
        <f t="shared" si="17"/>
        <v>BLACK</v>
      </c>
    </row>
    <row r="713" spans="1:9">
      <c r="A713" s="68" t="s">
        <v>15945</v>
      </c>
      <c r="B713" s="68" t="s">
        <v>15946</v>
      </c>
      <c r="C713" s="9" t="s">
        <v>15947</v>
      </c>
      <c r="D713" s="9" t="s">
        <v>15948</v>
      </c>
      <c r="E713" s="68" t="s">
        <v>15949</v>
      </c>
      <c r="F713" s="6">
        <v>1824750</v>
      </c>
      <c r="G713" s="6" t="s">
        <v>13</v>
      </c>
      <c r="H713" s="6">
        <v>1824750</v>
      </c>
      <c r="I713" t="str">
        <f t="shared" si="17"/>
        <v>SIN PROMO</v>
      </c>
    </row>
    <row r="714" spans="1:9">
      <c r="A714" s="68" t="s">
        <v>15950</v>
      </c>
      <c r="B714" s="68" t="s">
        <v>15951</v>
      </c>
      <c r="C714" s="9" t="s">
        <v>5120</v>
      </c>
      <c r="D714" s="9" t="s">
        <v>15952</v>
      </c>
      <c r="E714" s="68" t="s">
        <v>12</v>
      </c>
      <c r="F714" s="6">
        <v>1199800</v>
      </c>
      <c r="G714" s="6" t="s">
        <v>13</v>
      </c>
      <c r="H714">
        <v>599900</v>
      </c>
      <c r="I714" t="str">
        <f t="shared" si="17"/>
        <v>BLACK</v>
      </c>
    </row>
    <row r="715" spans="1:9">
      <c r="A715" s="68" t="s">
        <v>15953</v>
      </c>
      <c r="B715" s="68" t="s">
        <v>15954</v>
      </c>
      <c r="C715" s="9" t="s">
        <v>6752</v>
      </c>
      <c r="D715" s="9" t="s">
        <v>15955</v>
      </c>
      <c r="E715" s="68" t="s">
        <v>34</v>
      </c>
      <c r="F715" s="6">
        <v>3555333</v>
      </c>
      <c r="G715" s="6" t="s">
        <v>13</v>
      </c>
      <c r="H715">
        <v>1969900</v>
      </c>
      <c r="I715" t="str">
        <f t="shared" si="17"/>
        <v>BLACK</v>
      </c>
    </row>
    <row r="716" spans="1:9">
      <c r="A716" s="68" t="s">
        <v>15956</v>
      </c>
      <c r="B716" s="68" t="s">
        <v>15957</v>
      </c>
      <c r="C716" s="9" t="s">
        <v>5118</v>
      </c>
      <c r="D716" s="9" t="s">
        <v>15958</v>
      </c>
      <c r="E716" s="68" t="s">
        <v>927</v>
      </c>
      <c r="F716" s="6">
        <v>1199800</v>
      </c>
      <c r="G716" s="6" t="s">
        <v>13</v>
      </c>
      <c r="H716">
        <v>599900</v>
      </c>
      <c r="I716" t="str">
        <f t="shared" si="17"/>
        <v>BLACK</v>
      </c>
    </row>
    <row r="717" spans="1:9">
      <c r="A717" s="68" t="s">
        <v>15959</v>
      </c>
      <c r="B717" s="68" t="s">
        <v>15960</v>
      </c>
      <c r="C717" s="9" t="s">
        <v>2017</v>
      </c>
      <c r="D717" s="9" t="s">
        <v>15961</v>
      </c>
      <c r="E717" s="68" t="s">
        <v>15962</v>
      </c>
      <c r="F717" s="6">
        <v>3166500</v>
      </c>
      <c r="G717" s="6" t="s">
        <v>13</v>
      </c>
      <c r="H717">
        <v>2079900</v>
      </c>
      <c r="I717" t="str">
        <f t="shared" si="17"/>
        <v>BLACK</v>
      </c>
    </row>
    <row r="718" spans="1:9">
      <c r="A718" s="68" t="s">
        <v>15963</v>
      </c>
      <c r="B718" s="68"/>
      <c r="C718" s="9" t="s">
        <v>8999</v>
      </c>
      <c r="D718" s="9" t="s">
        <v>15964</v>
      </c>
      <c r="E718" s="68" t="s">
        <v>16</v>
      </c>
      <c r="F718" s="6">
        <v>499833</v>
      </c>
      <c r="G718" s="6" t="s">
        <v>13</v>
      </c>
      <c r="H718" s="6">
        <v>499833</v>
      </c>
      <c r="I718" t="str">
        <f t="shared" si="17"/>
        <v>SIN PROMO</v>
      </c>
    </row>
    <row r="719" spans="1:9">
      <c r="A719" s="68" t="s">
        <v>15965</v>
      </c>
      <c r="B719" s="68" t="s">
        <v>15966</v>
      </c>
      <c r="C719" s="9" t="s">
        <v>7532</v>
      </c>
      <c r="D719" s="9" t="s">
        <v>15967</v>
      </c>
      <c r="E719" s="68" t="s">
        <v>15968</v>
      </c>
      <c r="F719" s="6">
        <v>1199800</v>
      </c>
      <c r="G719" s="6" t="s">
        <v>13</v>
      </c>
      <c r="H719">
        <v>429900</v>
      </c>
      <c r="I719" t="str">
        <f t="shared" si="17"/>
        <v>BLACK</v>
      </c>
    </row>
    <row r="720" spans="1:9">
      <c r="A720" s="68" t="s">
        <v>15969</v>
      </c>
      <c r="B720" s="68" t="s">
        <v>15970</v>
      </c>
      <c r="C720" s="9" t="s">
        <v>15971</v>
      </c>
      <c r="D720" s="9" t="s">
        <v>15972</v>
      </c>
      <c r="E720" s="68" t="s">
        <v>36</v>
      </c>
      <c r="F720" s="6">
        <v>5555416</v>
      </c>
      <c r="G720" s="6" t="s">
        <v>13</v>
      </c>
      <c r="H720" s="6">
        <v>5555416</v>
      </c>
      <c r="I720" t="str">
        <f t="shared" si="17"/>
        <v>SIN PROMO</v>
      </c>
    </row>
    <row r="721" spans="1:9">
      <c r="A721" s="68" t="s">
        <v>15973</v>
      </c>
      <c r="B721" s="68" t="s">
        <v>15974</v>
      </c>
      <c r="C721" s="9" t="s">
        <v>15975</v>
      </c>
      <c r="D721" s="9" t="s">
        <v>15976</v>
      </c>
      <c r="E721" s="68" t="s">
        <v>15938</v>
      </c>
      <c r="F721" s="6">
        <v>1824750</v>
      </c>
      <c r="G721" s="6" t="s">
        <v>13</v>
      </c>
      <c r="H721" s="6">
        <v>1824750</v>
      </c>
      <c r="I721" t="str">
        <f t="shared" si="17"/>
        <v>SIN PROMO</v>
      </c>
    </row>
    <row r="722" spans="1:9">
      <c r="A722" s="68" t="s">
        <v>15977</v>
      </c>
      <c r="B722" s="68" t="s">
        <v>15978</v>
      </c>
      <c r="C722" s="9" t="s">
        <v>2020</v>
      </c>
      <c r="D722" s="9" t="s">
        <v>15979</v>
      </c>
      <c r="E722" s="68" t="s">
        <v>36</v>
      </c>
      <c r="F722" s="6">
        <v>3166500</v>
      </c>
      <c r="G722" s="6" t="s">
        <v>13</v>
      </c>
      <c r="H722">
        <v>2099900</v>
      </c>
      <c r="I722" t="str">
        <f t="shared" si="17"/>
        <v>BLACK</v>
      </c>
    </row>
    <row r="723" spans="1:9">
      <c r="A723" s="68" t="s">
        <v>15980</v>
      </c>
      <c r="B723" s="68"/>
      <c r="C723" s="9" t="s">
        <v>9783</v>
      </c>
      <c r="D723" s="9" t="s">
        <v>15981</v>
      </c>
      <c r="E723" s="68" t="s">
        <v>16</v>
      </c>
      <c r="F723" s="6">
        <v>1124750</v>
      </c>
      <c r="G723" s="6" t="s">
        <v>13</v>
      </c>
      <c r="H723" s="6">
        <v>1124750</v>
      </c>
      <c r="I723" t="str">
        <f t="shared" si="17"/>
        <v>SIN PROMO</v>
      </c>
    </row>
    <row r="724" spans="1:9">
      <c r="A724" s="68" t="s">
        <v>15982</v>
      </c>
      <c r="B724" s="68" t="s">
        <v>15983</v>
      </c>
      <c r="C724" s="9" t="s">
        <v>6732</v>
      </c>
      <c r="D724" s="9" t="s">
        <v>15984</v>
      </c>
      <c r="E724" s="68" t="s">
        <v>34</v>
      </c>
      <c r="F724" s="6">
        <v>4999800</v>
      </c>
      <c r="G724" s="6" t="s">
        <v>13</v>
      </c>
      <c r="H724">
        <v>1789900</v>
      </c>
      <c r="I724" t="str">
        <f t="shared" si="17"/>
        <v>BLACK</v>
      </c>
    </row>
    <row r="725" spans="1:9">
      <c r="A725" s="68" t="s">
        <v>15985</v>
      </c>
      <c r="B725" s="68"/>
      <c r="C725" s="9" t="s">
        <v>8268</v>
      </c>
      <c r="D725" s="9" t="s">
        <v>15986</v>
      </c>
      <c r="E725" s="68" t="s">
        <v>16</v>
      </c>
      <c r="F725" s="6">
        <v>1499800</v>
      </c>
      <c r="G725" s="6" t="s">
        <v>13</v>
      </c>
      <c r="H725">
        <v>709900</v>
      </c>
      <c r="I725" t="str">
        <f t="shared" si="17"/>
        <v>BLACK</v>
      </c>
    </row>
    <row r="726" spans="1:9">
      <c r="A726" s="68" t="s">
        <v>15987</v>
      </c>
      <c r="B726" s="68" t="s">
        <v>15988</v>
      </c>
      <c r="C726" s="9" t="s">
        <v>9529</v>
      </c>
      <c r="D726" s="9" t="s">
        <v>15989</v>
      </c>
      <c r="E726" s="68" t="s">
        <v>15826</v>
      </c>
      <c r="F726" s="6">
        <v>559800</v>
      </c>
      <c r="G726" s="6" t="s">
        <v>13</v>
      </c>
      <c r="H726" s="6">
        <v>559800</v>
      </c>
      <c r="I726" t="str">
        <f t="shared" si="17"/>
        <v>SIN PROMO</v>
      </c>
    </row>
    <row r="727" spans="1:9">
      <c r="A727" s="68" t="s">
        <v>15990</v>
      </c>
      <c r="B727" s="68" t="s">
        <v>15991</v>
      </c>
      <c r="C727" s="9" t="s">
        <v>15992</v>
      </c>
      <c r="D727" s="9" t="s">
        <v>15993</v>
      </c>
      <c r="E727" s="68" t="s">
        <v>297</v>
      </c>
      <c r="F727" s="6">
        <v>5555416</v>
      </c>
      <c r="G727" s="6" t="s">
        <v>13</v>
      </c>
      <c r="H727" s="6">
        <v>5555416</v>
      </c>
      <c r="I727" t="str">
        <f t="shared" si="17"/>
        <v>SIN PROMO</v>
      </c>
    </row>
    <row r="728" spans="1:9">
      <c r="A728" s="68" t="s">
        <v>15994</v>
      </c>
      <c r="B728" s="68" t="s">
        <v>15995</v>
      </c>
      <c r="C728" s="9" t="s">
        <v>15996</v>
      </c>
      <c r="D728" s="9" t="s">
        <v>15997</v>
      </c>
      <c r="E728" s="68" t="s">
        <v>15897</v>
      </c>
      <c r="F728" s="6">
        <v>1149750</v>
      </c>
      <c r="G728" s="6" t="s">
        <v>13</v>
      </c>
      <c r="H728" s="6">
        <v>1149750</v>
      </c>
      <c r="I728" t="str">
        <f t="shared" si="17"/>
        <v>SIN PROMO</v>
      </c>
    </row>
    <row r="729" spans="1:9">
      <c r="A729" s="68" t="s">
        <v>15998</v>
      </c>
      <c r="B729" s="68" t="s">
        <v>15999</v>
      </c>
      <c r="C729" s="9" t="s">
        <v>16000</v>
      </c>
      <c r="D729" s="9" t="s">
        <v>16001</v>
      </c>
      <c r="E729" s="68" t="s">
        <v>12</v>
      </c>
      <c r="F729" s="6">
        <v>4613200</v>
      </c>
      <c r="G729" s="6" t="s">
        <v>13</v>
      </c>
      <c r="H729" s="6">
        <v>4613200</v>
      </c>
      <c r="I729" t="str">
        <f t="shared" si="17"/>
        <v>SIN PROMO</v>
      </c>
    </row>
    <row r="730" spans="1:9">
      <c r="A730" s="68" t="s">
        <v>16002</v>
      </c>
      <c r="B730" s="68" t="s">
        <v>16003</v>
      </c>
      <c r="C730" s="9" t="s">
        <v>5873</v>
      </c>
      <c r="D730" s="9" t="s">
        <v>16004</v>
      </c>
      <c r="E730" s="68" t="s">
        <v>232</v>
      </c>
      <c r="F730" s="6">
        <v>1299800</v>
      </c>
      <c r="G730" s="6" t="s">
        <v>13</v>
      </c>
      <c r="H730">
        <v>579900</v>
      </c>
      <c r="I730" t="str">
        <f t="shared" si="17"/>
        <v>BLACK</v>
      </c>
    </row>
    <row r="731" spans="1:9">
      <c r="A731" s="68" t="s">
        <v>16005</v>
      </c>
      <c r="B731" s="68" t="s">
        <v>16006</v>
      </c>
      <c r="C731" s="9" t="s">
        <v>6694</v>
      </c>
      <c r="D731" s="9" t="s">
        <v>16007</v>
      </c>
      <c r="E731" s="68" t="s">
        <v>36</v>
      </c>
      <c r="F731" s="6">
        <v>4999800</v>
      </c>
      <c r="G731" s="6" t="s">
        <v>13</v>
      </c>
      <c r="H731">
        <v>1789900</v>
      </c>
      <c r="I731" t="str">
        <f t="shared" si="17"/>
        <v>BLACK</v>
      </c>
    </row>
    <row r="732" spans="1:9">
      <c r="A732" s="68" t="s">
        <v>16008</v>
      </c>
      <c r="B732" s="68" t="s">
        <v>16009</v>
      </c>
      <c r="C732" s="9" t="s">
        <v>10776</v>
      </c>
      <c r="D732" s="9" t="s">
        <v>16010</v>
      </c>
      <c r="E732" s="68" t="s">
        <v>15209</v>
      </c>
      <c r="F732" s="6">
        <v>2288666</v>
      </c>
      <c r="G732" s="6" t="s">
        <v>13</v>
      </c>
      <c r="H732" s="6">
        <v>2288666</v>
      </c>
      <c r="I732" t="str">
        <f t="shared" si="17"/>
        <v>SIN PROMO</v>
      </c>
    </row>
    <row r="733" spans="1:9">
      <c r="A733" s="68" t="s">
        <v>16011</v>
      </c>
      <c r="B733" s="68" t="s">
        <v>16012</v>
      </c>
      <c r="C733" s="9" t="s">
        <v>8972</v>
      </c>
      <c r="D733" s="9" t="s">
        <v>16013</v>
      </c>
      <c r="E733" s="68" t="s">
        <v>232</v>
      </c>
      <c r="F733" s="6">
        <v>657631</v>
      </c>
      <c r="G733" s="6" t="s">
        <v>13</v>
      </c>
      <c r="H733" s="6">
        <v>657631</v>
      </c>
      <c r="I733" t="str">
        <f t="shared" si="17"/>
        <v>SIN PROMO</v>
      </c>
    </row>
    <row r="734" spans="1:9">
      <c r="A734" s="68" t="s">
        <v>16014</v>
      </c>
      <c r="B734" s="68"/>
      <c r="C734" s="9" t="s">
        <v>8284</v>
      </c>
      <c r="D734" s="9" t="s">
        <v>16015</v>
      </c>
      <c r="E734" s="68" t="s">
        <v>16</v>
      </c>
      <c r="F734" s="6">
        <v>759800</v>
      </c>
      <c r="G734" s="6" t="s">
        <v>13</v>
      </c>
      <c r="H734">
        <v>389900</v>
      </c>
      <c r="I734" t="str">
        <f t="shared" si="17"/>
        <v>BLACK</v>
      </c>
    </row>
    <row r="735" spans="1:9">
      <c r="A735" s="68" t="s">
        <v>16016</v>
      </c>
      <c r="B735" s="68" t="s">
        <v>16017</v>
      </c>
      <c r="C735" s="9" t="s">
        <v>16018</v>
      </c>
      <c r="D735" s="9" t="s">
        <v>16019</v>
      </c>
      <c r="E735" s="68" t="s">
        <v>306</v>
      </c>
      <c r="F735" s="6">
        <v>4484697</v>
      </c>
      <c r="G735" s="6" t="s">
        <v>13</v>
      </c>
      <c r="H735" s="6">
        <v>4484697</v>
      </c>
      <c r="I735" t="str">
        <f t="shared" si="17"/>
        <v>SIN PROMO</v>
      </c>
    </row>
    <row r="736" spans="1:9">
      <c r="A736" s="68" t="s">
        <v>16020</v>
      </c>
      <c r="B736" s="68" t="s">
        <v>16021</v>
      </c>
      <c r="C736" s="9" t="s">
        <v>7337</v>
      </c>
      <c r="D736" s="9" t="s">
        <v>16022</v>
      </c>
      <c r="E736" s="68" t="s">
        <v>48</v>
      </c>
      <c r="F736" s="6">
        <v>1071250</v>
      </c>
      <c r="G736" s="6" t="s">
        <v>13</v>
      </c>
      <c r="H736">
        <v>669900</v>
      </c>
      <c r="I736" t="str">
        <f t="shared" si="17"/>
        <v>BLACK</v>
      </c>
    </row>
    <row r="737" spans="1:9">
      <c r="A737" s="68" t="s">
        <v>16023</v>
      </c>
      <c r="B737" s="68" t="s">
        <v>16024</v>
      </c>
      <c r="C737" s="9" t="s">
        <v>2029</v>
      </c>
      <c r="D737" s="9" t="s">
        <v>16025</v>
      </c>
      <c r="E737" s="68" t="s">
        <v>763</v>
      </c>
      <c r="F737" s="6">
        <v>139800</v>
      </c>
      <c r="G737" s="6" t="s">
        <v>13</v>
      </c>
      <c r="H737">
        <v>89900</v>
      </c>
      <c r="I737" t="str">
        <f t="shared" si="17"/>
        <v>BLACK</v>
      </c>
    </row>
    <row r="738" spans="1:9">
      <c r="A738" s="68" t="s">
        <v>16026</v>
      </c>
      <c r="B738" s="68" t="s">
        <v>16027</v>
      </c>
      <c r="C738" s="9" t="s">
        <v>5869</v>
      </c>
      <c r="D738" s="9" t="s">
        <v>16028</v>
      </c>
      <c r="E738" s="68" t="s">
        <v>236</v>
      </c>
      <c r="F738" s="6">
        <v>1199800</v>
      </c>
      <c r="G738" s="6" t="s">
        <v>13</v>
      </c>
      <c r="H738">
        <v>639900</v>
      </c>
      <c r="I738" t="str">
        <f t="shared" si="17"/>
        <v>BLACK</v>
      </c>
    </row>
    <row r="739" spans="1:9">
      <c r="A739" s="68" t="s">
        <v>16029</v>
      </c>
      <c r="B739" s="68" t="s">
        <v>16030</v>
      </c>
      <c r="C739" s="9" t="s">
        <v>16031</v>
      </c>
      <c r="D739" s="9" t="s">
        <v>16032</v>
      </c>
      <c r="E739" s="68" t="s">
        <v>34</v>
      </c>
      <c r="F739" s="6">
        <v>5555416</v>
      </c>
      <c r="G739" s="6" t="s">
        <v>13</v>
      </c>
      <c r="H739" s="6">
        <v>5555416</v>
      </c>
      <c r="I739" t="str">
        <f t="shared" si="17"/>
        <v>SIN PROMO</v>
      </c>
    </row>
    <row r="740" spans="1:9">
      <c r="A740" s="68" t="s">
        <v>16033</v>
      </c>
      <c r="B740" s="68" t="s">
        <v>16034</v>
      </c>
      <c r="C740" s="9" t="s">
        <v>2262</v>
      </c>
      <c r="D740" s="9" t="s">
        <v>16035</v>
      </c>
      <c r="E740" s="68" t="s">
        <v>16036</v>
      </c>
      <c r="F740" s="6">
        <v>839800</v>
      </c>
      <c r="G740" s="6" t="s">
        <v>13</v>
      </c>
      <c r="H740" s="6">
        <v>839800</v>
      </c>
      <c r="I740" t="str">
        <f t="shared" si="17"/>
        <v>SIN PROMO</v>
      </c>
    </row>
    <row r="741" spans="1:9">
      <c r="A741" s="68" t="s">
        <v>16037</v>
      </c>
      <c r="B741" s="68"/>
      <c r="C741" s="9" t="s">
        <v>1783</v>
      </c>
      <c r="D741" s="9" t="s">
        <v>16038</v>
      </c>
      <c r="E741" s="68" t="s">
        <v>16</v>
      </c>
      <c r="F741" s="6">
        <v>1199866</v>
      </c>
      <c r="G741" s="6" t="s">
        <v>13</v>
      </c>
      <c r="H741" s="6">
        <v>1199866</v>
      </c>
      <c r="I741" t="str">
        <f t="shared" si="17"/>
        <v>SIN PROMO</v>
      </c>
    </row>
    <row r="742" spans="1:9">
      <c r="A742" s="68" t="s">
        <v>16039</v>
      </c>
      <c r="B742" s="68" t="s">
        <v>16040</v>
      </c>
      <c r="C742" s="9" t="s">
        <v>16041</v>
      </c>
      <c r="D742" s="9" t="s">
        <v>16042</v>
      </c>
      <c r="E742" s="68" t="s">
        <v>16043</v>
      </c>
      <c r="F742" s="6">
        <v>624750</v>
      </c>
      <c r="G742" s="6" t="s">
        <v>13</v>
      </c>
      <c r="H742" s="6">
        <v>624750</v>
      </c>
      <c r="I742" t="str">
        <f t="shared" si="17"/>
        <v>SIN PROMO</v>
      </c>
    </row>
    <row r="743" spans="1:9">
      <c r="A743" s="68" t="s">
        <v>16044</v>
      </c>
      <c r="B743" s="68" t="s">
        <v>16045</v>
      </c>
      <c r="C743" s="9" t="s">
        <v>6750</v>
      </c>
      <c r="D743" s="9" t="s">
        <v>16046</v>
      </c>
      <c r="E743" s="68" t="s">
        <v>36</v>
      </c>
      <c r="F743" s="6">
        <v>3555333</v>
      </c>
      <c r="G743" s="6" t="s">
        <v>13</v>
      </c>
      <c r="H743">
        <v>1969900</v>
      </c>
      <c r="I743" t="str">
        <f t="shared" si="17"/>
        <v>BLACK</v>
      </c>
    </row>
    <row r="744" spans="1:9">
      <c r="A744" s="68" t="s">
        <v>16047</v>
      </c>
      <c r="B744" s="68" t="s">
        <v>16048</v>
      </c>
      <c r="C744" s="9" t="s">
        <v>8160</v>
      </c>
      <c r="D744" s="9" t="s">
        <v>16049</v>
      </c>
      <c r="E744" s="68" t="s">
        <v>38</v>
      </c>
      <c r="F744" s="6">
        <v>1071250</v>
      </c>
      <c r="G744" s="6" t="s">
        <v>13</v>
      </c>
      <c r="H744">
        <v>669900</v>
      </c>
      <c r="I744" t="str">
        <f t="shared" si="17"/>
        <v>BLACK</v>
      </c>
    </row>
    <row r="745" spans="1:9">
      <c r="A745" s="68" t="s">
        <v>16050</v>
      </c>
      <c r="B745" s="68" t="s">
        <v>16051</v>
      </c>
      <c r="C745" s="9" t="s">
        <v>6696</v>
      </c>
      <c r="D745" s="9" t="s">
        <v>16052</v>
      </c>
      <c r="E745" s="68" t="s">
        <v>12</v>
      </c>
      <c r="F745" s="6">
        <v>4999800</v>
      </c>
      <c r="G745" s="6" t="s">
        <v>13</v>
      </c>
      <c r="H745">
        <v>1789900</v>
      </c>
      <c r="I745" t="str">
        <f t="shared" si="17"/>
        <v>BLACK</v>
      </c>
    </row>
    <row r="746" spans="1:9">
      <c r="A746" s="68" t="s">
        <v>16053</v>
      </c>
      <c r="B746" s="68" t="s">
        <v>16054</v>
      </c>
      <c r="C746" s="9" t="s">
        <v>9701</v>
      </c>
      <c r="D746" s="9" t="s">
        <v>16055</v>
      </c>
      <c r="E746" s="68" t="s">
        <v>15213</v>
      </c>
      <c r="F746" s="6">
        <v>1075283</v>
      </c>
      <c r="G746" s="6" t="s">
        <v>13</v>
      </c>
      <c r="H746" s="6">
        <v>1075283</v>
      </c>
      <c r="I746" t="str">
        <f t="shared" si="17"/>
        <v>SIN PROMO</v>
      </c>
    </row>
    <row r="747" spans="1:9">
      <c r="A747" s="68" t="s">
        <v>16056</v>
      </c>
      <c r="B747" s="68"/>
      <c r="C747" s="9" t="s">
        <v>9707</v>
      </c>
      <c r="D747" s="9" t="s">
        <v>16057</v>
      </c>
      <c r="E747" s="68" t="s">
        <v>16</v>
      </c>
      <c r="F747" s="6">
        <v>599875</v>
      </c>
      <c r="G747" s="6" t="s">
        <v>13</v>
      </c>
      <c r="H747" s="6">
        <v>599875</v>
      </c>
      <c r="I747" t="str">
        <f t="shared" si="17"/>
        <v>SIN PROMO</v>
      </c>
    </row>
    <row r="748" spans="1:9">
      <c r="A748" s="68" t="s">
        <v>16058</v>
      </c>
      <c r="B748" s="68" t="s">
        <v>16059</v>
      </c>
      <c r="C748" s="9" t="s">
        <v>8764</v>
      </c>
      <c r="D748" s="9" t="s">
        <v>16060</v>
      </c>
      <c r="E748" s="68" t="s">
        <v>38</v>
      </c>
      <c r="F748" s="6">
        <v>657631</v>
      </c>
      <c r="G748" s="6" t="s">
        <v>13</v>
      </c>
      <c r="H748" s="6">
        <v>657631</v>
      </c>
      <c r="I748" t="str">
        <f t="shared" si="17"/>
        <v>SIN PROMO</v>
      </c>
    </row>
    <row r="749" spans="1:9">
      <c r="A749" s="68" t="s">
        <v>16061</v>
      </c>
      <c r="B749" s="68" t="s">
        <v>16062</v>
      </c>
      <c r="C749" s="9" t="s">
        <v>16063</v>
      </c>
      <c r="D749" s="9" t="s">
        <v>16064</v>
      </c>
      <c r="E749" s="68" t="s">
        <v>16065</v>
      </c>
      <c r="F749" s="6">
        <v>1274750</v>
      </c>
      <c r="G749" s="6" t="s">
        <v>13</v>
      </c>
      <c r="H749" s="6">
        <v>1274750</v>
      </c>
      <c r="I749" t="str">
        <f t="shared" si="17"/>
        <v>SIN PROMO</v>
      </c>
    </row>
    <row r="750" spans="1:9">
      <c r="A750" s="68" t="s">
        <v>16066</v>
      </c>
      <c r="B750" s="68" t="s">
        <v>16067</v>
      </c>
      <c r="C750" s="9" t="s">
        <v>16068</v>
      </c>
      <c r="D750" s="9" t="s">
        <v>16069</v>
      </c>
      <c r="E750" s="68" t="s">
        <v>15541</v>
      </c>
      <c r="F750" s="6">
        <v>2049750</v>
      </c>
      <c r="G750" s="6" t="s">
        <v>13</v>
      </c>
      <c r="H750" s="6">
        <v>2049750</v>
      </c>
      <c r="I750" t="str">
        <f t="shared" si="17"/>
        <v>SIN PROMO</v>
      </c>
    </row>
    <row r="751" spans="1:9">
      <c r="A751" s="68" t="s">
        <v>16070</v>
      </c>
      <c r="B751" s="68" t="s">
        <v>16071</v>
      </c>
      <c r="C751" s="9" t="s">
        <v>16072</v>
      </c>
      <c r="D751" s="9" t="s">
        <v>16073</v>
      </c>
      <c r="E751" s="68" t="s">
        <v>15938</v>
      </c>
      <c r="F751" s="6">
        <v>2049750</v>
      </c>
      <c r="G751" s="6" t="s">
        <v>13</v>
      </c>
      <c r="H751" s="6">
        <v>2049750</v>
      </c>
      <c r="I751" t="str">
        <f t="shared" si="17"/>
        <v>SIN PROMO</v>
      </c>
    </row>
    <row r="752" spans="1:9">
      <c r="A752" s="68" t="s">
        <v>16074</v>
      </c>
      <c r="B752" s="68" t="s">
        <v>16075</v>
      </c>
      <c r="C752" s="9" t="s">
        <v>8903</v>
      </c>
      <c r="D752" s="9" t="s">
        <v>1291</v>
      </c>
      <c r="E752" s="68" t="s">
        <v>38</v>
      </c>
      <c r="F752" s="6">
        <v>352823</v>
      </c>
      <c r="G752" s="6" t="s">
        <v>13</v>
      </c>
      <c r="H752" s="6">
        <v>352823</v>
      </c>
      <c r="I752" t="str">
        <f t="shared" si="17"/>
        <v>SIN PROMO</v>
      </c>
    </row>
    <row r="753" spans="1:9">
      <c r="A753" s="68" t="s">
        <v>16076</v>
      </c>
      <c r="B753" s="68" t="s">
        <v>16077</v>
      </c>
      <c r="C753" s="9" t="s">
        <v>9076</v>
      </c>
      <c r="D753" s="9" t="s">
        <v>16078</v>
      </c>
      <c r="E753" s="68" t="s">
        <v>2600</v>
      </c>
      <c r="F753" s="6">
        <v>719800</v>
      </c>
      <c r="G753" s="6" t="s">
        <v>13</v>
      </c>
      <c r="H753" s="6">
        <v>719800</v>
      </c>
      <c r="I753" t="str">
        <f t="shared" si="17"/>
        <v>SIN PROMO</v>
      </c>
    </row>
    <row r="754" spans="1:9">
      <c r="A754" s="68" t="s">
        <v>16079</v>
      </c>
      <c r="B754" s="68" t="s">
        <v>16080</v>
      </c>
      <c r="C754" s="9" t="s">
        <v>13321</v>
      </c>
      <c r="D754" s="9" t="s">
        <v>16081</v>
      </c>
      <c r="E754" s="68" t="s">
        <v>36</v>
      </c>
      <c r="F754" s="6">
        <v>5399800</v>
      </c>
      <c r="G754" s="6" t="s">
        <v>13</v>
      </c>
      <c r="H754" s="6">
        <v>5399800</v>
      </c>
      <c r="I754" t="str">
        <f t="shared" si="17"/>
        <v>SIN PROMO</v>
      </c>
    </row>
    <row r="755" spans="1:9">
      <c r="A755" s="68" t="s">
        <v>16082</v>
      </c>
      <c r="B755" s="68" t="s">
        <v>16083</v>
      </c>
      <c r="C755" s="9" t="s">
        <v>2192</v>
      </c>
      <c r="D755" s="9" t="s">
        <v>16084</v>
      </c>
      <c r="E755" s="68" t="s">
        <v>927</v>
      </c>
      <c r="F755" s="6">
        <v>3399800</v>
      </c>
      <c r="G755" s="6" t="s">
        <v>13</v>
      </c>
      <c r="H755">
        <v>1869900</v>
      </c>
      <c r="I755" t="str">
        <f t="shared" si="17"/>
        <v>BLACK</v>
      </c>
    </row>
    <row r="756" spans="1:9">
      <c r="A756" s="68" t="s">
        <v>16085</v>
      </c>
      <c r="B756" s="68" t="s">
        <v>16086</v>
      </c>
      <c r="C756" s="9" t="s">
        <v>6782</v>
      </c>
      <c r="D756" s="9" t="s">
        <v>16087</v>
      </c>
      <c r="E756" s="68" t="s">
        <v>417</v>
      </c>
      <c r="F756" s="6">
        <v>2545272</v>
      </c>
      <c r="G756" s="6" t="s">
        <v>13</v>
      </c>
      <c r="H756">
        <v>1659900</v>
      </c>
      <c r="I756" t="str">
        <f t="shared" si="17"/>
        <v>BLACK</v>
      </c>
    </row>
    <row r="757" spans="1:9">
      <c r="A757" s="68" t="s">
        <v>16088</v>
      </c>
      <c r="B757" s="68" t="s">
        <v>16089</v>
      </c>
      <c r="C757" s="9" t="s">
        <v>2194</v>
      </c>
      <c r="D757" s="9" t="s">
        <v>16090</v>
      </c>
      <c r="E757" s="68" t="s">
        <v>14931</v>
      </c>
      <c r="F757" s="6">
        <v>3285510</v>
      </c>
      <c r="G757" s="6" t="s">
        <v>13</v>
      </c>
      <c r="H757">
        <v>1869900</v>
      </c>
      <c r="I757" t="str">
        <f t="shared" si="17"/>
        <v>BLACK</v>
      </c>
    </row>
    <row r="758" spans="1:9">
      <c r="A758" s="68" t="s">
        <v>16091</v>
      </c>
      <c r="B758" s="68" t="s">
        <v>16092</v>
      </c>
      <c r="C758" s="9" t="s">
        <v>6768</v>
      </c>
      <c r="D758" s="9" t="s">
        <v>16093</v>
      </c>
      <c r="E758" s="68" t="s">
        <v>34</v>
      </c>
      <c r="F758" s="6">
        <v>1764558</v>
      </c>
      <c r="G758" s="6" t="s">
        <v>13</v>
      </c>
      <c r="H758">
        <v>1889900</v>
      </c>
      <c r="I758" t="str">
        <f t="shared" si="17"/>
        <v>SIN PROMO</v>
      </c>
    </row>
    <row r="759" spans="1:9">
      <c r="A759" s="68" t="s">
        <v>16094</v>
      </c>
      <c r="B759" s="68" t="s">
        <v>16095</v>
      </c>
      <c r="C759" s="9" t="s">
        <v>2185</v>
      </c>
      <c r="D759" s="9" t="s">
        <v>16096</v>
      </c>
      <c r="E759" s="68" t="s">
        <v>736</v>
      </c>
      <c r="F759" s="6">
        <v>3191382</v>
      </c>
      <c r="G759" s="6" t="s">
        <v>13</v>
      </c>
      <c r="H759">
        <v>2619900</v>
      </c>
      <c r="I759" t="str">
        <f t="shared" si="17"/>
        <v>BLACK</v>
      </c>
    </row>
    <row r="760" spans="1:9">
      <c r="A760" s="68" t="s">
        <v>16097</v>
      </c>
      <c r="B760" s="68" t="s">
        <v>16098</v>
      </c>
      <c r="C760" s="9" t="s">
        <v>6688</v>
      </c>
      <c r="D760" s="9" t="s">
        <v>16099</v>
      </c>
      <c r="E760" s="68" t="s">
        <v>36</v>
      </c>
      <c r="F760" s="6">
        <v>6749750</v>
      </c>
      <c r="G760" s="6" t="s">
        <v>13</v>
      </c>
      <c r="H760">
        <v>2809900</v>
      </c>
      <c r="I760" t="str">
        <f t="shared" si="17"/>
        <v>BLACK</v>
      </c>
    </row>
    <row r="761" spans="1:9">
      <c r="A761" s="68" t="s">
        <v>16100</v>
      </c>
      <c r="B761" s="68" t="s">
        <v>16101</v>
      </c>
      <c r="C761" s="9" t="s">
        <v>2219</v>
      </c>
      <c r="D761" s="9" t="s">
        <v>16102</v>
      </c>
      <c r="E761" s="68" t="s">
        <v>1089</v>
      </c>
      <c r="F761" s="6">
        <v>3829574</v>
      </c>
      <c r="G761" s="6" t="s">
        <v>13</v>
      </c>
      <c r="H761">
        <v>1969900</v>
      </c>
      <c r="I761" t="str">
        <f t="shared" si="17"/>
        <v>BLACK</v>
      </c>
    </row>
    <row r="762" spans="1:9">
      <c r="A762" s="68" t="s">
        <v>16103</v>
      </c>
      <c r="B762" s="68" t="s">
        <v>16104</v>
      </c>
      <c r="C762" s="9" t="s">
        <v>11606</v>
      </c>
      <c r="D762" s="9" t="s">
        <v>16105</v>
      </c>
      <c r="E762" s="68" t="s">
        <v>15213</v>
      </c>
      <c r="F762" s="6">
        <v>2842941</v>
      </c>
      <c r="G762" s="6" t="s">
        <v>13</v>
      </c>
      <c r="H762" s="6">
        <v>2842941</v>
      </c>
      <c r="I762" t="str">
        <f t="shared" si="17"/>
        <v>SIN PROMO</v>
      </c>
    </row>
    <row r="763" spans="1:9">
      <c r="A763" s="68" t="s">
        <v>16106</v>
      </c>
      <c r="B763" s="68" t="s">
        <v>16107</v>
      </c>
      <c r="C763" s="9" t="s">
        <v>14012</v>
      </c>
      <c r="D763" s="9" t="s">
        <v>16108</v>
      </c>
      <c r="E763" s="68" t="s">
        <v>14584</v>
      </c>
      <c r="F763" s="6">
        <v>7199800</v>
      </c>
      <c r="G763" s="6" t="s">
        <v>13</v>
      </c>
      <c r="H763" s="6">
        <v>7199800</v>
      </c>
      <c r="I763" t="str">
        <f t="shared" si="17"/>
        <v>SIN PROMO</v>
      </c>
    </row>
    <row r="764" spans="1:9">
      <c r="A764" s="68" t="s">
        <v>16109</v>
      </c>
      <c r="B764" s="68"/>
      <c r="C764" s="9" t="s">
        <v>9662</v>
      </c>
      <c r="D764" s="9" t="s">
        <v>16110</v>
      </c>
      <c r="E764" s="68" t="s">
        <v>16</v>
      </c>
      <c r="F764" s="6">
        <v>584459</v>
      </c>
      <c r="G764" s="6" t="s">
        <v>13</v>
      </c>
      <c r="H764" s="6">
        <v>584459</v>
      </c>
      <c r="I764" t="str">
        <f t="shared" ref="I764:I827" si="18">+IF(H764&lt;F764,"BLACK","SIN PROMO")</f>
        <v>SIN PROMO</v>
      </c>
    </row>
    <row r="765" spans="1:9">
      <c r="A765" s="68" t="s">
        <v>16111</v>
      </c>
      <c r="B765" s="68" t="s">
        <v>16112</v>
      </c>
      <c r="C765" s="9" t="s">
        <v>5223</v>
      </c>
      <c r="D765" s="9" t="s">
        <v>16113</v>
      </c>
      <c r="E765" s="68" t="s">
        <v>16114</v>
      </c>
      <c r="F765" s="6">
        <v>5555396</v>
      </c>
      <c r="G765" s="6" t="s">
        <v>13</v>
      </c>
      <c r="H765">
        <v>3619900</v>
      </c>
      <c r="I765" t="str">
        <f t="shared" si="18"/>
        <v>BLACK</v>
      </c>
    </row>
    <row r="766" spans="1:9">
      <c r="A766" s="68" t="s">
        <v>16115</v>
      </c>
      <c r="B766" s="68" t="s">
        <v>16116</v>
      </c>
      <c r="C766" s="9" t="s">
        <v>2195</v>
      </c>
      <c r="D766" s="9" t="s">
        <v>16117</v>
      </c>
      <c r="E766" s="68" t="s">
        <v>12</v>
      </c>
      <c r="F766" s="6">
        <v>3399800</v>
      </c>
      <c r="G766" s="6" t="s">
        <v>13</v>
      </c>
      <c r="H766">
        <v>1869900</v>
      </c>
      <c r="I766" t="str">
        <f t="shared" si="18"/>
        <v>BLACK</v>
      </c>
    </row>
    <row r="767" spans="1:9">
      <c r="A767" s="68" t="s">
        <v>16118</v>
      </c>
      <c r="B767" s="68" t="s">
        <v>16119</v>
      </c>
      <c r="C767" s="9" t="s">
        <v>8831</v>
      </c>
      <c r="D767" s="9" t="s">
        <v>16120</v>
      </c>
      <c r="E767" s="68" t="s">
        <v>15213</v>
      </c>
      <c r="F767" s="6">
        <v>379137</v>
      </c>
      <c r="G767" s="6" t="s">
        <v>13</v>
      </c>
      <c r="H767" s="6">
        <v>379137</v>
      </c>
      <c r="I767" t="str">
        <f t="shared" si="18"/>
        <v>SIN PROMO</v>
      </c>
    </row>
    <row r="768" spans="1:9">
      <c r="A768" s="68" t="s">
        <v>16121</v>
      </c>
      <c r="B768" s="68" t="s">
        <v>16122</v>
      </c>
      <c r="C768" s="9" t="s">
        <v>2488</v>
      </c>
      <c r="D768" s="9" t="s">
        <v>16123</v>
      </c>
      <c r="E768" s="68" t="s">
        <v>927</v>
      </c>
      <c r="F768" s="6">
        <v>4473421</v>
      </c>
      <c r="G768" s="6" t="s">
        <v>13</v>
      </c>
      <c r="H768">
        <v>1969900</v>
      </c>
      <c r="I768" t="str">
        <f t="shared" si="18"/>
        <v>BLACK</v>
      </c>
    </row>
    <row r="769" spans="1:9">
      <c r="A769" s="68" t="s">
        <v>16124</v>
      </c>
      <c r="B769" s="68" t="s">
        <v>16125</v>
      </c>
      <c r="C769" s="9" t="s">
        <v>6758</v>
      </c>
      <c r="D769" s="9" t="s">
        <v>16126</v>
      </c>
      <c r="E769" s="68" t="s">
        <v>36</v>
      </c>
      <c r="F769" s="6">
        <v>2962777</v>
      </c>
      <c r="G769" s="6" t="s">
        <v>13</v>
      </c>
      <c r="H769">
        <v>1969900</v>
      </c>
      <c r="I769" t="str">
        <f t="shared" si="18"/>
        <v>BLACK</v>
      </c>
    </row>
    <row r="770" spans="1:9">
      <c r="A770" s="68" t="s">
        <v>16127</v>
      </c>
      <c r="B770" s="68" t="s">
        <v>16128</v>
      </c>
      <c r="C770" s="9" t="s">
        <v>2225</v>
      </c>
      <c r="D770" s="9" t="s">
        <v>16129</v>
      </c>
      <c r="E770" s="68" t="s">
        <v>236</v>
      </c>
      <c r="F770" s="6">
        <v>599799</v>
      </c>
      <c r="G770" s="6" t="s">
        <v>13</v>
      </c>
      <c r="H770">
        <v>279900</v>
      </c>
      <c r="I770" t="str">
        <f t="shared" si="18"/>
        <v>BLACK</v>
      </c>
    </row>
    <row r="771" spans="1:9">
      <c r="A771" s="68" t="s">
        <v>16130</v>
      </c>
      <c r="B771" s="68" t="s">
        <v>16131</v>
      </c>
      <c r="C771" s="9" t="s">
        <v>5217</v>
      </c>
      <c r="D771" s="9" t="s">
        <v>16132</v>
      </c>
      <c r="E771" s="68" t="s">
        <v>16133</v>
      </c>
      <c r="F771" s="6">
        <v>5555396</v>
      </c>
      <c r="G771" s="6" t="s">
        <v>13</v>
      </c>
      <c r="H771">
        <v>3619900</v>
      </c>
      <c r="I771" t="str">
        <f t="shared" si="18"/>
        <v>BLACK</v>
      </c>
    </row>
    <row r="772" spans="1:9">
      <c r="A772" s="68" t="s">
        <v>16134</v>
      </c>
      <c r="B772" s="68" t="s">
        <v>16135</v>
      </c>
      <c r="C772" s="9" t="s">
        <v>14010</v>
      </c>
      <c r="D772" s="9" t="s">
        <v>16136</v>
      </c>
      <c r="E772" s="68" t="s">
        <v>36</v>
      </c>
      <c r="F772" s="6">
        <v>7199800</v>
      </c>
      <c r="G772" s="6" t="s">
        <v>13</v>
      </c>
      <c r="H772" s="6">
        <v>7199800</v>
      </c>
      <c r="I772" t="str">
        <f t="shared" si="18"/>
        <v>SIN PROMO</v>
      </c>
    </row>
    <row r="773" spans="1:9">
      <c r="A773" s="68" t="s">
        <v>16137</v>
      </c>
      <c r="B773" s="68" t="s">
        <v>16138</v>
      </c>
      <c r="C773" s="9" t="s">
        <v>12598</v>
      </c>
      <c r="D773" s="9" t="s">
        <v>16139</v>
      </c>
      <c r="E773" s="68" t="s">
        <v>36</v>
      </c>
      <c r="F773" s="6">
        <v>3999800</v>
      </c>
      <c r="G773" s="6" t="s">
        <v>13</v>
      </c>
      <c r="H773" s="6">
        <v>3999800</v>
      </c>
      <c r="I773" t="str">
        <f t="shared" si="18"/>
        <v>SIN PROMO</v>
      </c>
    </row>
    <row r="774" spans="1:9">
      <c r="A774" s="68" t="s">
        <v>16140</v>
      </c>
      <c r="B774" s="68" t="s">
        <v>16141</v>
      </c>
      <c r="C774" s="9" t="s">
        <v>2274</v>
      </c>
      <c r="D774" s="9" t="s">
        <v>16142</v>
      </c>
      <c r="E774" s="68" t="s">
        <v>48</v>
      </c>
      <c r="F774" s="6">
        <v>1052456</v>
      </c>
      <c r="G774" s="6" t="s">
        <v>13</v>
      </c>
      <c r="H774" s="6">
        <v>1052456</v>
      </c>
      <c r="I774" t="str">
        <f t="shared" si="18"/>
        <v>SIN PROMO</v>
      </c>
    </row>
    <row r="775" spans="1:9">
      <c r="A775" s="68" t="s">
        <v>16143</v>
      </c>
      <c r="B775" s="68" t="s">
        <v>16144</v>
      </c>
      <c r="C775" s="9" t="s">
        <v>6552</v>
      </c>
      <c r="D775" s="9" t="s">
        <v>16145</v>
      </c>
      <c r="E775" s="68" t="s">
        <v>16133</v>
      </c>
      <c r="F775" s="6">
        <v>3061020</v>
      </c>
      <c r="G775" s="6" t="s">
        <v>13</v>
      </c>
      <c r="H775">
        <v>3829900</v>
      </c>
      <c r="I775" t="str">
        <f t="shared" si="18"/>
        <v>SIN PROMO</v>
      </c>
    </row>
    <row r="776" spans="1:9">
      <c r="A776" s="68" t="s">
        <v>16146</v>
      </c>
      <c r="B776" s="68" t="s">
        <v>16147</v>
      </c>
      <c r="C776" s="9" t="s">
        <v>2496</v>
      </c>
      <c r="D776" s="9" t="s">
        <v>16148</v>
      </c>
      <c r="E776" s="68" t="s">
        <v>36</v>
      </c>
      <c r="F776" s="6">
        <v>4473421</v>
      </c>
      <c r="G776" s="6" t="s">
        <v>13</v>
      </c>
      <c r="H776">
        <v>1969900</v>
      </c>
      <c r="I776" t="str">
        <f t="shared" si="18"/>
        <v>BLACK</v>
      </c>
    </row>
    <row r="777" spans="1:9">
      <c r="A777" s="68" t="s">
        <v>16149</v>
      </c>
      <c r="B777" s="68" t="s">
        <v>16150</v>
      </c>
      <c r="C777" s="9" t="s">
        <v>5211</v>
      </c>
      <c r="D777" s="9" t="s">
        <v>16151</v>
      </c>
      <c r="E777" s="68" t="s">
        <v>16133</v>
      </c>
      <c r="F777" s="6">
        <v>5468593</v>
      </c>
      <c r="G777" s="6" t="s">
        <v>13</v>
      </c>
      <c r="H777">
        <v>3689900</v>
      </c>
      <c r="I777" t="str">
        <f t="shared" si="18"/>
        <v>BLACK</v>
      </c>
    </row>
    <row r="778" spans="1:9">
      <c r="A778" s="68" t="s">
        <v>16152</v>
      </c>
      <c r="B778" s="68" t="s">
        <v>16153</v>
      </c>
      <c r="C778" s="9" t="s">
        <v>1720</v>
      </c>
      <c r="D778" s="9" t="s">
        <v>16154</v>
      </c>
      <c r="E778" s="68" t="s">
        <v>64</v>
      </c>
      <c r="F778" s="6">
        <v>441029</v>
      </c>
      <c r="G778" s="6" t="s">
        <v>13</v>
      </c>
      <c r="H778">
        <v>329900</v>
      </c>
      <c r="I778" t="str">
        <f t="shared" si="18"/>
        <v>BLACK</v>
      </c>
    </row>
    <row r="779" spans="1:9">
      <c r="A779" s="68" t="s">
        <v>16155</v>
      </c>
      <c r="B779" s="68" t="s">
        <v>16156</v>
      </c>
      <c r="C779" s="9" t="s">
        <v>8816</v>
      </c>
      <c r="D779" s="9" t="s">
        <v>16157</v>
      </c>
      <c r="E779" s="68" t="s">
        <v>236</v>
      </c>
      <c r="F779" s="6">
        <v>657631</v>
      </c>
      <c r="G779" s="6" t="s">
        <v>13</v>
      </c>
      <c r="H779" s="6">
        <v>657631</v>
      </c>
      <c r="I779" t="str">
        <f t="shared" si="18"/>
        <v>SIN PROMO</v>
      </c>
    </row>
    <row r="780" spans="1:9">
      <c r="A780" s="68" t="s">
        <v>16158</v>
      </c>
      <c r="B780" s="68" t="s">
        <v>16159</v>
      </c>
      <c r="C780" s="9" t="s">
        <v>5276</v>
      </c>
      <c r="D780" s="9" t="s">
        <v>16160</v>
      </c>
      <c r="E780" s="68" t="s">
        <v>16133</v>
      </c>
      <c r="F780" s="6">
        <v>7658293</v>
      </c>
      <c r="G780" s="6" t="s">
        <v>13</v>
      </c>
      <c r="H780">
        <v>3949900</v>
      </c>
      <c r="I780" t="str">
        <f t="shared" si="18"/>
        <v>BLACK</v>
      </c>
    </row>
    <row r="781" spans="1:9">
      <c r="A781" s="68" t="s">
        <v>16161</v>
      </c>
      <c r="B781" s="68" t="s">
        <v>16162</v>
      </c>
      <c r="C781" s="9" t="s">
        <v>6762</v>
      </c>
      <c r="D781" s="9" t="s">
        <v>16163</v>
      </c>
      <c r="E781" s="68" t="s">
        <v>417</v>
      </c>
      <c r="F781" s="6">
        <v>2962777</v>
      </c>
      <c r="G781" s="6" t="s">
        <v>13</v>
      </c>
      <c r="H781">
        <v>1969900</v>
      </c>
      <c r="I781" t="str">
        <f t="shared" si="18"/>
        <v>BLACK</v>
      </c>
    </row>
    <row r="782" spans="1:9">
      <c r="A782" s="68" t="s">
        <v>16164</v>
      </c>
      <c r="B782" s="68" t="s">
        <v>16165</v>
      </c>
      <c r="C782" s="9" t="s">
        <v>16166</v>
      </c>
      <c r="D782" s="9" t="s">
        <v>16167</v>
      </c>
      <c r="E782" s="68" t="s">
        <v>359</v>
      </c>
      <c r="F782" s="6">
        <v>6862647</v>
      </c>
      <c r="G782" s="6" t="s">
        <v>13</v>
      </c>
      <c r="H782" s="6">
        <v>6862647</v>
      </c>
      <c r="I782" t="str">
        <f t="shared" si="18"/>
        <v>SIN PROMO</v>
      </c>
    </row>
    <row r="783" spans="1:9">
      <c r="A783" s="68" t="s">
        <v>16168</v>
      </c>
      <c r="B783" s="68" t="s">
        <v>16169</v>
      </c>
      <c r="C783" s="9" t="s">
        <v>11473</v>
      </c>
      <c r="D783" s="9" t="s">
        <v>16170</v>
      </c>
      <c r="E783" s="68" t="s">
        <v>15213</v>
      </c>
      <c r="F783" s="6">
        <v>3428367</v>
      </c>
      <c r="G783" s="6" t="s">
        <v>13</v>
      </c>
      <c r="H783" s="6">
        <v>3428367</v>
      </c>
      <c r="I783" t="str">
        <f t="shared" si="18"/>
        <v>SIN PROMO</v>
      </c>
    </row>
    <row r="784" spans="1:9">
      <c r="A784" s="68" t="s">
        <v>16171</v>
      </c>
      <c r="B784" s="68" t="s">
        <v>16172</v>
      </c>
      <c r="C784" s="9" t="s">
        <v>5286</v>
      </c>
      <c r="D784" s="9" t="s">
        <v>16173</v>
      </c>
      <c r="E784" s="68" t="s">
        <v>417</v>
      </c>
      <c r="F784" s="6">
        <v>4489591</v>
      </c>
      <c r="G784" s="6" t="s">
        <v>13</v>
      </c>
      <c r="H784">
        <v>2599900</v>
      </c>
      <c r="I784" t="str">
        <f t="shared" si="18"/>
        <v>BLACK</v>
      </c>
    </row>
    <row r="785" spans="1:9">
      <c r="A785" s="68" t="s">
        <v>16174</v>
      </c>
      <c r="B785" s="68" t="s">
        <v>16175</v>
      </c>
      <c r="C785" s="9" t="s">
        <v>16176</v>
      </c>
      <c r="D785" s="9" t="s">
        <v>16177</v>
      </c>
      <c r="E785" s="68" t="s">
        <v>36</v>
      </c>
      <c r="F785" s="6">
        <v>3921471</v>
      </c>
      <c r="G785" s="6" t="s">
        <v>13</v>
      </c>
      <c r="H785" s="6">
        <v>3921471</v>
      </c>
      <c r="I785" t="str">
        <f t="shared" si="18"/>
        <v>SIN PROMO</v>
      </c>
    </row>
    <row r="786" spans="1:9">
      <c r="A786" s="68" t="s">
        <v>16178</v>
      </c>
      <c r="B786" s="68"/>
      <c r="C786" s="9" t="s">
        <v>8956</v>
      </c>
      <c r="D786" s="9" t="s">
        <v>16179</v>
      </c>
      <c r="E786" s="68" t="s">
        <v>16</v>
      </c>
      <c r="F786" s="6">
        <v>399866</v>
      </c>
      <c r="G786" s="6" t="s">
        <v>13</v>
      </c>
      <c r="H786" s="6">
        <v>399866</v>
      </c>
      <c r="I786" t="str">
        <f t="shared" si="18"/>
        <v>SIN PROMO</v>
      </c>
    </row>
    <row r="787" spans="1:9">
      <c r="A787" s="68" t="s">
        <v>16180</v>
      </c>
      <c r="B787" s="68" t="s">
        <v>16181</v>
      </c>
      <c r="C787" s="9" t="s">
        <v>2069</v>
      </c>
      <c r="D787" s="9" t="s">
        <v>16182</v>
      </c>
      <c r="E787" s="68" t="s">
        <v>417</v>
      </c>
      <c r="F787" s="6">
        <v>4444259</v>
      </c>
      <c r="G787" s="6" t="s">
        <v>13</v>
      </c>
      <c r="H787">
        <v>2409900</v>
      </c>
      <c r="I787" t="str">
        <f t="shared" si="18"/>
        <v>BLACK</v>
      </c>
    </row>
    <row r="788" spans="1:9">
      <c r="A788" s="68" t="s">
        <v>16183</v>
      </c>
      <c r="B788" s="68" t="s">
        <v>16184</v>
      </c>
      <c r="C788" s="9" t="s">
        <v>5245</v>
      </c>
      <c r="D788" s="9" t="s">
        <v>16185</v>
      </c>
      <c r="E788" s="68" t="s">
        <v>34</v>
      </c>
      <c r="F788" s="6">
        <v>3225645</v>
      </c>
      <c r="G788" s="6" t="s">
        <v>13</v>
      </c>
      <c r="H788">
        <v>2319900</v>
      </c>
      <c r="I788" t="str">
        <f t="shared" si="18"/>
        <v>BLACK</v>
      </c>
    </row>
    <row r="789" spans="1:9">
      <c r="A789" s="68" t="s">
        <v>16186</v>
      </c>
      <c r="B789" s="68" t="s">
        <v>16187</v>
      </c>
      <c r="C789" s="9" t="s">
        <v>5259</v>
      </c>
      <c r="D789" s="9" t="s">
        <v>16188</v>
      </c>
      <c r="E789" s="68" t="s">
        <v>12</v>
      </c>
      <c r="F789" s="6">
        <v>4489591</v>
      </c>
      <c r="G789" s="6" t="s">
        <v>13</v>
      </c>
      <c r="H789">
        <v>3429900</v>
      </c>
      <c r="I789" t="str">
        <f t="shared" si="18"/>
        <v>BLACK</v>
      </c>
    </row>
    <row r="790" spans="1:9">
      <c r="A790" s="68" t="s">
        <v>16189</v>
      </c>
      <c r="B790" s="68"/>
      <c r="C790" s="9" t="s">
        <v>7534</v>
      </c>
      <c r="D790" s="9" t="s">
        <v>16190</v>
      </c>
      <c r="E790" s="68" t="s">
        <v>16</v>
      </c>
      <c r="F790" s="6">
        <v>499800</v>
      </c>
      <c r="G790" s="6" t="s">
        <v>13</v>
      </c>
      <c r="H790">
        <v>179900</v>
      </c>
      <c r="I790" t="str">
        <f t="shared" si="18"/>
        <v>BLACK</v>
      </c>
    </row>
    <row r="791" spans="1:9">
      <c r="A791" s="68" t="s">
        <v>16191</v>
      </c>
      <c r="B791" s="68" t="s">
        <v>16192</v>
      </c>
      <c r="C791" s="9" t="s">
        <v>5213</v>
      </c>
      <c r="D791" s="9" t="s">
        <v>16193</v>
      </c>
      <c r="E791" s="68" t="s">
        <v>36</v>
      </c>
      <c r="F791" s="6">
        <v>5468593</v>
      </c>
      <c r="G791" s="6" t="s">
        <v>13</v>
      </c>
      <c r="H791">
        <v>3689900</v>
      </c>
      <c r="I791" t="str">
        <f t="shared" si="18"/>
        <v>BLACK</v>
      </c>
    </row>
    <row r="792" spans="1:9">
      <c r="A792" s="68" t="s">
        <v>16194</v>
      </c>
      <c r="B792" s="68" t="s">
        <v>16195</v>
      </c>
      <c r="C792" s="9" t="s">
        <v>6788</v>
      </c>
      <c r="D792" s="9" t="s">
        <v>16196</v>
      </c>
      <c r="E792" s="68" t="s">
        <v>14931</v>
      </c>
      <c r="F792" s="6">
        <v>2545272</v>
      </c>
      <c r="G792" s="6" t="s">
        <v>13</v>
      </c>
      <c r="H792">
        <v>1659900</v>
      </c>
      <c r="I792" t="str">
        <f t="shared" si="18"/>
        <v>BLACK</v>
      </c>
    </row>
    <row r="793" spans="1:9">
      <c r="A793" s="68" t="s">
        <v>16197</v>
      </c>
      <c r="B793" s="68" t="s">
        <v>16198</v>
      </c>
      <c r="C793" s="9" t="s">
        <v>5253</v>
      </c>
      <c r="D793" s="9" t="s">
        <v>16199</v>
      </c>
      <c r="E793" s="68" t="s">
        <v>12</v>
      </c>
      <c r="F793" s="6">
        <v>3225645</v>
      </c>
      <c r="G793" s="6" t="s">
        <v>13</v>
      </c>
      <c r="H793">
        <v>2319900</v>
      </c>
      <c r="I793" t="str">
        <f t="shared" si="18"/>
        <v>BLACK</v>
      </c>
    </row>
    <row r="794" spans="1:9">
      <c r="A794" s="68" t="s">
        <v>16200</v>
      </c>
      <c r="B794" s="68" t="s">
        <v>16201</v>
      </c>
      <c r="C794" s="9" t="s">
        <v>9988</v>
      </c>
      <c r="D794" s="9" t="s">
        <v>16202</v>
      </c>
      <c r="E794" s="68" t="s">
        <v>12</v>
      </c>
      <c r="F794" s="6">
        <v>895373</v>
      </c>
      <c r="G794" s="6" t="s">
        <v>13</v>
      </c>
      <c r="H794" s="6">
        <v>895373</v>
      </c>
      <c r="I794" t="str">
        <f t="shared" si="18"/>
        <v>SIN PROMO</v>
      </c>
    </row>
    <row r="795" spans="1:9">
      <c r="A795" s="68" t="s">
        <v>16203</v>
      </c>
      <c r="B795" s="68" t="s">
        <v>16204</v>
      </c>
      <c r="C795" s="9" t="s">
        <v>6766</v>
      </c>
      <c r="D795" s="9" t="s">
        <v>16205</v>
      </c>
      <c r="E795" s="68" t="s">
        <v>421</v>
      </c>
      <c r="F795" s="6">
        <v>1764558</v>
      </c>
      <c r="G795" s="6" t="s">
        <v>13</v>
      </c>
      <c r="H795">
        <v>1889900</v>
      </c>
      <c r="I795" t="str">
        <f t="shared" si="18"/>
        <v>SIN PROMO</v>
      </c>
    </row>
    <row r="796" spans="1:9">
      <c r="A796" s="68" t="s">
        <v>16206</v>
      </c>
      <c r="B796" s="68" t="s">
        <v>16207</v>
      </c>
      <c r="C796" s="9" t="s">
        <v>5272</v>
      </c>
      <c r="D796" s="9" t="s">
        <v>16208</v>
      </c>
      <c r="E796" s="68" t="s">
        <v>417</v>
      </c>
      <c r="F796" s="6">
        <v>7999800</v>
      </c>
      <c r="G796" s="6" t="s">
        <v>13</v>
      </c>
      <c r="H796">
        <v>3949900</v>
      </c>
      <c r="I796" t="str">
        <f t="shared" si="18"/>
        <v>BLACK</v>
      </c>
    </row>
    <row r="797" spans="1:9">
      <c r="A797" s="68" t="s">
        <v>16209</v>
      </c>
      <c r="B797" s="68" t="s">
        <v>16210</v>
      </c>
      <c r="C797" s="9" t="s">
        <v>16211</v>
      </c>
      <c r="D797" s="9" t="s">
        <v>16212</v>
      </c>
      <c r="E797" s="68" t="s">
        <v>54</v>
      </c>
      <c r="F797" s="6">
        <v>4509706</v>
      </c>
      <c r="G797" s="6" t="s">
        <v>13</v>
      </c>
      <c r="H797" s="6">
        <v>4509706</v>
      </c>
      <c r="I797" t="str">
        <f t="shared" si="18"/>
        <v>SIN PROMO</v>
      </c>
    </row>
    <row r="798" spans="1:9">
      <c r="A798" s="68" t="s">
        <v>16213</v>
      </c>
      <c r="B798" s="68" t="s">
        <v>16214</v>
      </c>
      <c r="C798" s="9" t="s">
        <v>5221</v>
      </c>
      <c r="D798" s="9" t="s">
        <v>16215</v>
      </c>
      <c r="E798" s="68" t="s">
        <v>12</v>
      </c>
      <c r="F798" s="6">
        <v>5468593</v>
      </c>
      <c r="G798" s="6" t="s">
        <v>13</v>
      </c>
      <c r="H798">
        <v>3699900</v>
      </c>
      <c r="I798" t="str">
        <f t="shared" si="18"/>
        <v>BLACK</v>
      </c>
    </row>
    <row r="799" spans="1:9">
      <c r="A799" s="68" t="s">
        <v>16216</v>
      </c>
      <c r="B799" s="68" t="s">
        <v>16217</v>
      </c>
      <c r="C799" s="9" t="s">
        <v>7642</v>
      </c>
      <c r="D799" s="9" t="s">
        <v>16218</v>
      </c>
      <c r="E799" s="68" t="s">
        <v>12</v>
      </c>
      <c r="F799" s="6">
        <v>5499833</v>
      </c>
      <c r="G799" s="6" t="s">
        <v>13</v>
      </c>
      <c r="H799">
        <v>3219900</v>
      </c>
      <c r="I799" t="str">
        <f t="shared" si="18"/>
        <v>BLACK</v>
      </c>
    </row>
    <row r="800" spans="1:9">
      <c r="A800" s="68" t="s">
        <v>16219</v>
      </c>
      <c r="B800" s="68" t="s">
        <v>16220</v>
      </c>
      <c r="C800" s="9" t="s">
        <v>6742</v>
      </c>
      <c r="D800" s="9" t="s">
        <v>16221</v>
      </c>
      <c r="E800" s="68" t="s">
        <v>12</v>
      </c>
      <c r="F800" s="6">
        <v>3703518</v>
      </c>
      <c r="G800" s="6" t="s">
        <v>13</v>
      </c>
      <c r="H800">
        <v>2499900</v>
      </c>
      <c r="I800" t="str">
        <f t="shared" si="18"/>
        <v>BLACK</v>
      </c>
    </row>
    <row r="801" spans="1:9">
      <c r="A801" s="68" t="s">
        <v>16222</v>
      </c>
      <c r="B801" s="68" t="s">
        <v>16223</v>
      </c>
      <c r="C801" s="9" t="s">
        <v>9194</v>
      </c>
      <c r="D801" s="9" t="s">
        <v>16224</v>
      </c>
      <c r="E801" s="68" t="s">
        <v>15213</v>
      </c>
      <c r="F801" s="6">
        <v>791458</v>
      </c>
      <c r="G801" s="6" t="s">
        <v>13</v>
      </c>
      <c r="H801" s="6">
        <v>791458</v>
      </c>
      <c r="I801" t="str">
        <f t="shared" si="18"/>
        <v>SIN PROMO</v>
      </c>
    </row>
    <row r="802" spans="1:9">
      <c r="A802" s="68" t="s">
        <v>16225</v>
      </c>
      <c r="B802" s="68" t="s">
        <v>16226</v>
      </c>
      <c r="C802" s="9" t="s">
        <v>6803</v>
      </c>
      <c r="D802" s="9" t="s">
        <v>16227</v>
      </c>
      <c r="E802" s="68" t="s">
        <v>359</v>
      </c>
      <c r="F802" s="6">
        <v>2545272</v>
      </c>
      <c r="G802" s="6" t="s">
        <v>13</v>
      </c>
      <c r="H802">
        <v>1659900</v>
      </c>
      <c r="I802" t="str">
        <f t="shared" si="18"/>
        <v>BLACK</v>
      </c>
    </row>
    <row r="803" spans="1:9">
      <c r="A803" s="68" t="s">
        <v>16228</v>
      </c>
      <c r="B803" s="68" t="s">
        <v>16229</v>
      </c>
      <c r="C803" s="9" t="s">
        <v>5198</v>
      </c>
      <c r="D803" s="9" t="s">
        <v>16230</v>
      </c>
      <c r="E803" s="68" t="s">
        <v>14931</v>
      </c>
      <c r="F803" s="6">
        <v>4073888</v>
      </c>
      <c r="G803" s="6" t="s">
        <v>13</v>
      </c>
      <c r="H803">
        <v>2289900</v>
      </c>
      <c r="I803" t="str">
        <f t="shared" si="18"/>
        <v>BLACK</v>
      </c>
    </row>
    <row r="804" spans="1:9">
      <c r="A804" s="68" t="s">
        <v>16231</v>
      </c>
      <c r="B804" s="68" t="s">
        <v>16232</v>
      </c>
      <c r="C804" s="9" t="s">
        <v>2064</v>
      </c>
      <c r="D804" s="9" t="s">
        <v>16233</v>
      </c>
      <c r="E804" s="68" t="s">
        <v>14931</v>
      </c>
      <c r="F804" s="6">
        <v>3829574</v>
      </c>
      <c r="G804" s="6" t="s">
        <v>13</v>
      </c>
      <c r="H804">
        <v>1969900</v>
      </c>
      <c r="I804" t="str">
        <f t="shared" si="18"/>
        <v>BLACK</v>
      </c>
    </row>
    <row r="805" spans="1:9">
      <c r="A805" s="68" t="s">
        <v>16234</v>
      </c>
      <c r="B805" s="68" t="s">
        <v>16235</v>
      </c>
      <c r="C805" s="9" t="s">
        <v>2008</v>
      </c>
      <c r="D805" s="9" t="s">
        <v>16236</v>
      </c>
      <c r="E805" s="68" t="s">
        <v>927</v>
      </c>
      <c r="F805" s="6">
        <v>4871538</v>
      </c>
      <c r="G805" s="6" t="s">
        <v>13</v>
      </c>
      <c r="H805">
        <v>2079900</v>
      </c>
      <c r="I805" t="str">
        <f t="shared" si="18"/>
        <v>BLACK</v>
      </c>
    </row>
    <row r="806" spans="1:9">
      <c r="A806" s="68" t="s">
        <v>16237</v>
      </c>
      <c r="B806" s="68" t="s">
        <v>16238</v>
      </c>
      <c r="C806" s="9" t="s">
        <v>7651</v>
      </c>
      <c r="D806" s="9" t="s">
        <v>16239</v>
      </c>
      <c r="E806" s="68" t="s">
        <v>34</v>
      </c>
      <c r="F806" s="6">
        <v>5499833</v>
      </c>
      <c r="G806" s="6" t="s">
        <v>13</v>
      </c>
      <c r="H806">
        <v>3219900</v>
      </c>
      <c r="I806" t="str">
        <f t="shared" si="18"/>
        <v>BLACK</v>
      </c>
    </row>
    <row r="807" spans="1:9">
      <c r="A807" s="68" t="s">
        <v>16240</v>
      </c>
      <c r="B807" s="68" t="s">
        <v>16241</v>
      </c>
      <c r="C807" s="9" t="s">
        <v>16242</v>
      </c>
      <c r="D807" s="9" t="s">
        <v>16243</v>
      </c>
      <c r="E807" s="68" t="s">
        <v>12</v>
      </c>
      <c r="F807" s="6">
        <v>3921471</v>
      </c>
      <c r="G807" s="6" t="s">
        <v>13</v>
      </c>
      <c r="H807" s="6">
        <v>3921471</v>
      </c>
      <c r="I807" t="str">
        <f t="shared" si="18"/>
        <v>SIN PROMO</v>
      </c>
    </row>
    <row r="808" spans="1:9">
      <c r="A808" s="68" t="s">
        <v>16244</v>
      </c>
      <c r="B808" s="68" t="s">
        <v>16245</v>
      </c>
      <c r="C808" s="9" t="s">
        <v>13821</v>
      </c>
      <c r="D808" s="9" t="s">
        <v>16246</v>
      </c>
      <c r="E808" s="68" t="s">
        <v>48</v>
      </c>
      <c r="F808" s="6">
        <v>5399800</v>
      </c>
      <c r="G808" s="6" t="s">
        <v>13</v>
      </c>
      <c r="H808" s="6">
        <v>5399800</v>
      </c>
      <c r="I808" t="str">
        <f t="shared" si="18"/>
        <v>SIN PROMO</v>
      </c>
    </row>
    <row r="809" spans="1:9">
      <c r="A809" s="68" t="s">
        <v>16247</v>
      </c>
      <c r="B809" s="68" t="s">
        <v>16248</v>
      </c>
      <c r="C809" s="9" t="s">
        <v>2012</v>
      </c>
      <c r="D809" s="9" t="s">
        <v>16249</v>
      </c>
      <c r="E809" s="68" t="s">
        <v>36</v>
      </c>
      <c r="F809" s="6">
        <v>4871538</v>
      </c>
      <c r="G809" s="6" t="s">
        <v>13</v>
      </c>
      <c r="H809">
        <v>2079900</v>
      </c>
      <c r="I809" t="str">
        <f t="shared" si="18"/>
        <v>BLACK</v>
      </c>
    </row>
    <row r="810" spans="1:9">
      <c r="A810" s="68" t="s">
        <v>16250</v>
      </c>
      <c r="B810" s="68" t="s">
        <v>16251</v>
      </c>
      <c r="C810" s="9" t="s">
        <v>6728</v>
      </c>
      <c r="D810" s="9" t="s">
        <v>16252</v>
      </c>
      <c r="E810" s="68" t="s">
        <v>297</v>
      </c>
      <c r="F810" s="6">
        <v>6749750</v>
      </c>
      <c r="G810" s="6" t="s">
        <v>13</v>
      </c>
      <c r="H810">
        <v>2809900</v>
      </c>
      <c r="I810" t="str">
        <f t="shared" si="18"/>
        <v>BLACK</v>
      </c>
    </row>
    <row r="811" spans="1:9">
      <c r="A811" s="68" t="s">
        <v>16253</v>
      </c>
      <c r="B811" s="68" t="s">
        <v>16254</v>
      </c>
      <c r="C811" s="9" t="s">
        <v>2218</v>
      </c>
      <c r="D811" s="9" t="s">
        <v>16255</v>
      </c>
      <c r="E811" s="68" t="s">
        <v>297</v>
      </c>
      <c r="F811" s="6">
        <v>3829574</v>
      </c>
      <c r="G811" s="6" t="s">
        <v>13</v>
      </c>
      <c r="H811">
        <v>1969900</v>
      </c>
      <c r="I811" t="str">
        <f t="shared" si="18"/>
        <v>BLACK</v>
      </c>
    </row>
    <row r="812" spans="1:9">
      <c r="A812" s="68" t="s">
        <v>16256</v>
      </c>
      <c r="B812" s="68" t="s">
        <v>16257</v>
      </c>
      <c r="C812" s="9" t="s">
        <v>6708</v>
      </c>
      <c r="D812" s="9" t="s">
        <v>16258</v>
      </c>
      <c r="E812" s="68" t="s">
        <v>12</v>
      </c>
      <c r="F812" s="6">
        <v>2962777</v>
      </c>
      <c r="G812" s="6" t="s">
        <v>13</v>
      </c>
      <c r="H812">
        <v>1969900</v>
      </c>
      <c r="I812" t="str">
        <f t="shared" si="18"/>
        <v>BLACK</v>
      </c>
    </row>
    <row r="813" spans="1:9">
      <c r="A813" s="68" t="s">
        <v>16259</v>
      </c>
      <c r="B813" s="68" t="s">
        <v>16260</v>
      </c>
      <c r="C813" s="9" t="s">
        <v>5268</v>
      </c>
      <c r="D813" s="9" t="s">
        <v>16261</v>
      </c>
      <c r="E813" s="68" t="s">
        <v>417</v>
      </c>
      <c r="F813" s="6">
        <v>3508596</v>
      </c>
      <c r="G813" s="6" t="s">
        <v>13</v>
      </c>
      <c r="H813">
        <v>2319900</v>
      </c>
      <c r="I813" t="str">
        <f t="shared" si="18"/>
        <v>BLACK</v>
      </c>
    </row>
    <row r="814" spans="1:9">
      <c r="A814" s="68" t="s">
        <v>16262</v>
      </c>
      <c r="B814" s="68" t="s">
        <v>16263</v>
      </c>
      <c r="C814" s="9" t="s">
        <v>6772</v>
      </c>
      <c r="D814" s="9" t="s">
        <v>16264</v>
      </c>
      <c r="E814" s="68" t="s">
        <v>421</v>
      </c>
      <c r="F814" s="6">
        <v>3156667</v>
      </c>
      <c r="G814" s="6" t="s">
        <v>13</v>
      </c>
      <c r="H814">
        <v>1789900</v>
      </c>
      <c r="I814" t="str">
        <f t="shared" si="18"/>
        <v>BLACK</v>
      </c>
    </row>
    <row r="815" spans="1:9">
      <c r="A815" s="68" t="s">
        <v>16265</v>
      </c>
      <c r="B815" s="68" t="s">
        <v>16266</v>
      </c>
      <c r="C815" s="9" t="s">
        <v>5288</v>
      </c>
      <c r="D815" s="9" t="s">
        <v>16267</v>
      </c>
      <c r="E815" s="68" t="s">
        <v>927</v>
      </c>
      <c r="F815" s="6">
        <v>4489591</v>
      </c>
      <c r="G815" s="6" t="s">
        <v>13</v>
      </c>
      <c r="H815">
        <v>2599900</v>
      </c>
      <c r="I815" t="str">
        <f t="shared" si="18"/>
        <v>BLACK</v>
      </c>
    </row>
    <row r="816" spans="1:9">
      <c r="A816" s="68" t="s">
        <v>16268</v>
      </c>
      <c r="B816" s="68" t="s">
        <v>16269</v>
      </c>
      <c r="C816" s="9" t="s">
        <v>6712</v>
      </c>
      <c r="D816" s="9" t="s">
        <v>16270</v>
      </c>
      <c r="E816" s="68" t="s">
        <v>34</v>
      </c>
      <c r="F816" s="6">
        <v>2962777</v>
      </c>
      <c r="G816" s="6" t="s">
        <v>13</v>
      </c>
      <c r="H816">
        <v>1969900</v>
      </c>
      <c r="I816" t="str">
        <f t="shared" si="18"/>
        <v>BLACK</v>
      </c>
    </row>
    <row r="817" spans="1:9">
      <c r="A817" s="68" t="s">
        <v>16271</v>
      </c>
      <c r="B817" s="68" t="s">
        <v>16272</v>
      </c>
      <c r="C817" s="9" t="s">
        <v>5354</v>
      </c>
      <c r="D817" s="9" t="s">
        <v>16273</v>
      </c>
      <c r="E817" s="68" t="s">
        <v>12</v>
      </c>
      <c r="F817" s="6">
        <v>3509608</v>
      </c>
      <c r="G817" s="6" t="s">
        <v>13</v>
      </c>
      <c r="H817">
        <v>1969900</v>
      </c>
      <c r="I817" t="str">
        <f t="shared" si="18"/>
        <v>BLACK</v>
      </c>
    </row>
    <row r="818" spans="1:9">
      <c r="A818" s="68" t="s">
        <v>16274</v>
      </c>
      <c r="B818" s="68" t="s">
        <v>16275</v>
      </c>
      <c r="C818" s="9" t="s">
        <v>5400</v>
      </c>
      <c r="D818" s="9" t="s">
        <v>16276</v>
      </c>
      <c r="E818" s="68" t="s">
        <v>34</v>
      </c>
      <c r="F818" s="6">
        <v>6666388</v>
      </c>
      <c r="G818" s="6" t="s">
        <v>13</v>
      </c>
      <c r="H818">
        <v>2339900</v>
      </c>
      <c r="I818" t="str">
        <f t="shared" si="18"/>
        <v>BLACK</v>
      </c>
    </row>
    <row r="819" spans="1:9">
      <c r="A819" s="68" t="s">
        <v>16277</v>
      </c>
      <c r="B819" s="68" t="s">
        <v>16278</v>
      </c>
      <c r="C819" s="9" t="s">
        <v>11139</v>
      </c>
      <c r="D819" s="9" t="s">
        <v>16279</v>
      </c>
      <c r="E819" s="68" t="s">
        <v>16280</v>
      </c>
      <c r="F819" s="6">
        <v>2259800</v>
      </c>
      <c r="G819" s="6" t="s">
        <v>13</v>
      </c>
      <c r="H819" s="6">
        <v>2259800</v>
      </c>
      <c r="I819" t="str">
        <f t="shared" si="18"/>
        <v>SIN PROMO</v>
      </c>
    </row>
    <row r="820" spans="1:9">
      <c r="A820" s="68" t="s">
        <v>16281</v>
      </c>
      <c r="B820" s="68" t="s">
        <v>16282</v>
      </c>
      <c r="C820" s="9" t="s">
        <v>5342</v>
      </c>
      <c r="D820" s="9" t="s">
        <v>16283</v>
      </c>
      <c r="E820" s="68" t="s">
        <v>417</v>
      </c>
      <c r="F820" s="6">
        <v>3333148</v>
      </c>
      <c r="G820" s="6" t="s">
        <v>13</v>
      </c>
      <c r="H820">
        <v>1969900</v>
      </c>
      <c r="I820" t="str">
        <f t="shared" si="18"/>
        <v>BLACK</v>
      </c>
    </row>
    <row r="821" spans="1:9">
      <c r="A821" s="68" t="s">
        <v>16284</v>
      </c>
      <c r="B821" s="68"/>
      <c r="C821" s="9" t="s">
        <v>9224</v>
      </c>
      <c r="D821" s="9" t="s">
        <v>16285</v>
      </c>
      <c r="E821" s="68" t="s">
        <v>16</v>
      </c>
      <c r="F821" s="6">
        <v>499848</v>
      </c>
      <c r="G821" s="6" t="s">
        <v>13</v>
      </c>
      <c r="H821" s="6">
        <v>499848</v>
      </c>
      <c r="I821" t="str">
        <f t="shared" si="18"/>
        <v>SIN PROMO</v>
      </c>
    </row>
    <row r="822" spans="1:9">
      <c r="A822" s="68" t="s">
        <v>16286</v>
      </c>
      <c r="B822" s="68" t="s">
        <v>16287</v>
      </c>
      <c r="C822" s="9" t="s">
        <v>5261</v>
      </c>
      <c r="D822" s="9" t="s">
        <v>16288</v>
      </c>
      <c r="E822" s="68" t="s">
        <v>14931</v>
      </c>
      <c r="F822" s="6">
        <v>4489591</v>
      </c>
      <c r="G822" s="6" t="s">
        <v>13</v>
      </c>
      <c r="H822">
        <v>2599900</v>
      </c>
      <c r="I822" t="str">
        <f t="shared" si="18"/>
        <v>BLACK</v>
      </c>
    </row>
    <row r="823" spans="1:9">
      <c r="A823" s="68" t="s">
        <v>16289</v>
      </c>
      <c r="B823" s="68" t="s">
        <v>16290</v>
      </c>
      <c r="C823" s="9" t="s">
        <v>16291</v>
      </c>
      <c r="D823" s="9" t="s">
        <v>16292</v>
      </c>
      <c r="E823" s="68" t="s">
        <v>12</v>
      </c>
      <c r="F823" s="6">
        <v>4509706</v>
      </c>
      <c r="G823" s="6" t="s">
        <v>13</v>
      </c>
      <c r="H823" s="6">
        <v>4509706</v>
      </c>
      <c r="I823" t="str">
        <f t="shared" si="18"/>
        <v>SIN PROMO</v>
      </c>
    </row>
    <row r="824" spans="1:9">
      <c r="A824" s="68" t="s">
        <v>16293</v>
      </c>
      <c r="B824" s="68" t="s">
        <v>16294</v>
      </c>
      <c r="C824" s="9" t="s">
        <v>12602</v>
      </c>
      <c r="D824" s="9" t="s">
        <v>16295</v>
      </c>
      <c r="E824" s="68" t="s">
        <v>48</v>
      </c>
      <c r="F824" s="6">
        <v>3999800</v>
      </c>
      <c r="G824" s="6" t="s">
        <v>13</v>
      </c>
      <c r="H824" s="6">
        <v>3999800</v>
      </c>
      <c r="I824" t="str">
        <f t="shared" si="18"/>
        <v>SIN PROMO</v>
      </c>
    </row>
    <row r="825" spans="1:9">
      <c r="A825" s="68" t="s">
        <v>16296</v>
      </c>
      <c r="B825" s="68"/>
      <c r="C825" s="9" t="s">
        <v>9182</v>
      </c>
      <c r="D825" s="9" t="s">
        <v>16297</v>
      </c>
      <c r="E825" s="68" t="s">
        <v>16</v>
      </c>
      <c r="F825" s="6">
        <v>791458</v>
      </c>
      <c r="G825" s="6" t="s">
        <v>13</v>
      </c>
      <c r="H825" s="6">
        <v>791458</v>
      </c>
      <c r="I825" t="str">
        <f t="shared" si="18"/>
        <v>SIN PROMO</v>
      </c>
    </row>
    <row r="826" spans="1:9">
      <c r="A826" s="68" t="s">
        <v>16298</v>
      </c>
      <c r="B826" s="68" t="s">
        <v>16299</v>
      </c>
      <c r="C826" s="9" t="s">
        <v>6883</v>
      </c>
      <c r="D826" s="9" t="s">
        <v>16300</v>
      </c>
      <c r="E826" s="68" t="s">
        <v>36</v>
      </c>
      <c r="F826" s="6">
        <v>3061020</v>
      </c>
      <c r="G826" s="6" t="s">
        <v>13</v>
      </c>
      <c r="H826">
        <v>3829900</v>
      </c>
      <c r="I826" t="str">
        <f t="shared" si="18"/>
        <v>SIN PROMO</v>
      </c>
    </row>
    <row r="827" spans="1:9">
      <c r="A827" s="68" t="s">
        <v>16301</v>
      </c>
      <c r="B827" s="68" t="s">
        <v>16302</v>
      </c>
      <c r="C827" s="9" t="s">
        <v>6700</v>
      </c>
      <c r="D827" s="9" t="s">
        <v>16303</v>
      </c>
      <c r="E827" s="68" t="s">
        <v>34</v>
      </c>
      <c r="F827" s="6">
        <v>3703518</v>
      </c>
      <c r="G827" s="6" t="s">
        <v>13</v>
      </c>
      <c r="H827">
        <v>2499900</v>
      </c>
      <c r="I827" t="str">
        <f t="shared" si="18"/>
        <v>BLACK</v>
      </c>
    </row>
    <row r="828" spans="1:9">
      <c r="A828" s="68" t="s">
        <v>16304</v>
      </c>
      <c r="B828" s="68" t="s">
        <v>16305</v>
      </c>
      <c r="C828" s="9" t="s">
        <v>7637</v>
      </c>
      <c r="D828" s="9" t="s">
        <v>16306</v>
      </c>
      <c r="E828" s="68" t="s">
        <v>36</v>
      </c>
      <c r="F828" s="6">
        <v>3448103</v>
      </c>
      <c r="G828" s="6" t="s">
        <v>13</v>
      </c>
      <c r="H828">
        <v>2599900</v>
      </c>
      <c r="I828" t="str">
        <f t="shared" ref="I828:I891" si="19">+IF(H828&lt;F828,"BLACK","SIN PROMO")</f>
        <v>BLACK</v>
      </c>
    </row>
    <row r="829" spans="1:9">
      <c r="A829" s="68" t="s">
        <v>16307</v>
      </c>
      <c r="B829" s="68"/>
      <c r="C829" s="9" t="s">
        <v>8927</v>
      </c>
      <c r="D829" s="9" t="s">
        <v>16308</v>
      </c>
      <c r="E829" s="68" t="s">
        <v>16</v>
      </c>
      <c r="F829" s="6">
        <v>510000</v>
      </c>
      <c r="G829" s="6" t="s">
        <v>13</v>
      </c>
      <c r="H829" s="6">
        <v>510000</v>
      </c>
      <c r="I829" t="str">
        <f t="shared" si="19"/>
        <v>SIN PROMO</v>
      </c>
    </row>
    <row r="830" spans="1:9">
      <c r="A830" s="68" t="s">
        <v>16309</v>
      </c>
      <c r="B830" s="68" t="s">
        <v>16310</v>
      </c>
      <c r="C830" s="9" t="s">
        <v>5169</v>
      </c>
      <c r="D830" s="9" t="s">
        <v>16311</v>
      </c>
      <c r="E830" s="68" t="s">
        <v>417</v>
      </c>
      <c r="F830" s="6">
        <v>3999818</v>
      </c>
      <c r="G830" s="6" t="s">
        <v>13</v>
      </c>
      <c r="H830">
        <v>2289900</v>
      </c>
      <c r="I830" t="str">
        <f t="shared" si="19"/>
        <v>BLACK</v>
      </c>
    </row>
    <row r="831" spans="1:9">
      <c r="A831" s="68" t="s">
        <v>16312</v>
      </c>
      <c r="B831" s="68" t="s">
        <v>16313</v>
      </c>
      <c r="C831" s="9" t="s">
        <v>2490</v>
      </c>
      <c r="D831" s="9" t="s">
        <v>16314</v>
      </c>
      <c r="E831" s="68" t="s">
        <v>421</v>
      </c>
      <c r="F831" s="6">
        <v>3509608</v>
      </c>
      <c r="G831" s="6" t="s">
        <v>13</v>
      </c>
      <c r="H831">
        <v>1969900</v>
      </c>
      <c r="I831" t="str">
        <f t="shared" si="19"/>
        <v>BLACK</v>
      </c>
    </row>
    <row r="832" spans="1:9">
      <c r="A832" s="68" t="s">
        <v>16315</v>
      </c>
      <c r="B832" s="68" t="s">
        <v>16316</v>
      </c>
      <c r="C832" s="9" t="s">
        <v>2216</v>
      </c>
      <c r="D832" s="9" t="s">
        <v>16317</v>
      </c>
      <c r="E832" s="68" t="s">
        <v>1087</v>
      </c>
      <c r="F832" s="6">
        <v>3829574</v>
      </c>
      <c r="G832" s="6" t="s">
        <v>13</v>
      </c>
      <c r="H832">
        <v>1969900</v>
      </c>
      <c r="I832" t="str">
        <f t="shared" si="19"/>
        <v>BLACK</v>
      </c>
    </row>
    <row r="833" spans="1:9">
      <c r="A833" s="68" t="s">
        <v>16318</v>
      </c>
      <c r="B833" s="68" t="s">
        <v>16319</v>
      </c>
      <c r="C833" s="9" t="s">
        <v>16320</v>
      </c>
      <c r="D833" s="9" t="s">
        <v>16321</v>
      </c>
      <c r="E833" s="68" t="s">
        <v>417</v>
      </c>
      <c r="F833" s="6">
        <v>6862647</v>
      </c>
      <c r="G833" s="6" t="s">
        <v>13</v>
      </c>
      <c r="H833" s="6">
        <v>6862647</v>
      </c>
      <c r="I833" t="str">
        <f t="shared" si="19"/>
        <v>SIN PROMO</v>
      </c>
    </row>
    <row r="834" spans="1:9">
      <c r="A834" s="68" t="s">
        <v>16322</v>
      </c>
      <c r="B834" s="68" t="s">
        <v>16323</v>
      </c>
      <c r="C834" s="9" t="s">
        <v>10526</v>
      </c>
      <c r="D834" s="9" t="s">
        <v>15002</v>
      </c>
      <c r="E834" s="68" t="s">
        <v>15209</v>
      </c>
      <c r="F834" s="6">
        <v>1472545</v>
      </c>
      <c r="G834" s="6" t="s">
        <v>13</v>
      </c>
      <c r="H834" s="6">
        <v>1472545</v>
      </c>
      <c r="I834" t="str">
        <f t="shared" si="19"/>
        <v>SIN PROMO</v>
      </c>
    </row>
    <row r="835" spans="1:9">
      <c r="A835" s="68" t="s">
        <v>16324</v>
      </c>
      <c r="B835" s="68" t="s">
        <v>16325</v>
      </c>
      <c r="C835" s="9" t="s">
        <v>9580</v>
      </c>
      <c r="D835" s="9" t="s">
        <v>16326</v>
      </c>
      <c r="E835" s="68" t="s">
        <v>927</v>
      </c>
      <c r="F835" s="6">
        <v>781093</v>
      </c>
      <c r="G835" s="6" t="s">
        <v>13</v>
      </c>
      <c r="H835" s="6">
        <v>781093</v>
      </c>
      <c r="I835" t="str">
        <f t="shared" si="19"/>
        <v>SIN PROMO</v>
      </c>
    </row>
    <row r="836" spans="1:9">
      <c r="A836" s="68" t="s">
        <v>16327</v>
      </c>
      <c r="B836" s="68" t="s">
        <v>16328</v>
      </c>
      <c r="C836" s="9" t="s">
        <v>5225</v>
      </c>
      <c r="D836" s="9" t="s">
        <v>16329</v>
      </c>
      <c r="E836" s="68" t="s">
        <v>12</v>
      </c>
      <c r="F836" s="6">
        <v>5555396</v>
      </c>
      <c r="G836" s="6" t="s">
        <v>13</v>
      </c>
      <c r="H836">
        <v>3619900</v>
      </c>
      <c r="I836" t="str">
        <f t="shared" si="19"/>
        <v>BLACK</v>
      </c>
    </row>
    <row r="837" spans="1:9">
      <c r="A837" s="68" t="s">
        <v>16330</v>
      </c>
      <c r="B837" s="68" t="s">
        <v>16331</v>
      </c>
      <c r="C837" s="9" t="s">
        <v>6550</v>
      </c>
      <c r="D837" s="9" t="s">
        <v>16332</v>
      </c>
      <c r="E837" s="68" t="s">
        <v>16114</v>
      </c>
      <c r="F837" s="6">
        <v>3061020</v>
      </c>
      <c r="G837" s="6" t="s">
        <v>13</v>
      </c>
      <c r="H837">
        <v>3829900</v>
      </c>
      <c r="I837" t="str">
        <f t="shared" si="19"/>
        <v>SIN PROMO</v>
      </c>
    </row>
    <row r="838" spans="1:9">
      <c r="A838" s="68" t="s">
        <v>16333</v>
      </c>
      <c r="B838" s="68" t="s">
        <v>16334</v>
      </c>
      <c r="C838" s="9" t="s">
        <v>5177</v>
      </c>
      <c r="D838" s="9" t="s">
        <v>16335</v>
      </c>
      <c r="E838" s="68" t="s">
        <v>12</v>
      </c>
      <c r="F838" s="6">
        <v>3448103</v>
      </c>
      <c r="G838" s="6" t="s">
        <v>13</v>
      </c>
      <c r="H838">
        <v>2599900</v>
      </c>
      <c r="I838" t="str">
        <f t="shared" si="19"/>
        <v>BLACK</v>
      </c>
    </row>
    <row r="839" spans="1:9">
      <c r="A839" s="68" t="s">
        <v>16336</v>
      </c>
      <c r="B839" s="68" t="s">
        <v>16337</v>
      </c>
      <c r="C839" s="9" t="s">
        <v>12272</v>
      </c>
      <c r="D839" s="9" t="s">
        <v>16338</v>
      </c>
      <c r="E839" s="68" t="s">
        <v>15551</v>
      </c>
      <c r="F839" s="6">
        <v>4559800</v>
      </c>
      <c r="G839" s="6" t="s">
        <v>13</v>
      </c>
      <c r="H839" s="6">
        <v>4559800</v>
      </c>
      <c r="I839" t="str">
        <f t="shared" si="19"/>
        <v>SIN PROMO</v>
      </c>
    </row>
    <row r="840" spans="1:9">
      <c r="A840" s="68" t="s">
        <v>16339</v>
      </c>
      <c r="B840" s="68" t="s">
        <v>16340</v>
      </c>
      <c r="C840" s="9" t="s">
        <v>5229</v>
      </c>
      <c r="D840" s="9" t="s">
        <v>16341</v>
      </c>
      <c r="E840" s="68" t="s">
        <v>927</v>
      </c>
      <c r="F840" s="6">
        <v>5555396</v>
      </c>
      <c r="G840" s="6" t="s">
        <v>13</v>
      </c>
      <c r="H840">
        <v>3619900</v>
      </c>
      <c r="I840" t="str">
        <f t="shared" si="19"/>
        <v>BLACK</v>
      </c>
    </row>
    <row r="841" spans="1:9">
      <c r="A841" s="68" t="s">
        <v>16342</v>
      </c>
      <c r="B841" s="68" t="s">
        <v>16343</v>
      </c>
      <c r="C841" s="9" t="s">
        <v>7446</v>
      </c>
      <c r="D841" s="9" t="s">
        <v>16344</v>
      </c>
      <c r="E841" s="68" t="s">
        <v>36</v>
      </c>
      <c r="F841" s="6">
        <v>499833</v>
      </c>
      <c r="G841" s="6" t="s">
        <v>13</v>
      </c>
      <c r="H841">
        <v>299900</v>
      </c>
      <c r="I841" t="str">
        <f t="shared" si="19"/>
        <v>BLACK</v>
      </c>
    </row>
    <row r="842" spans="1:9">
      <c r="A842" s="68" t="s">
        <v>16345</v>
      </c>
      <c r="B842" s="68" t="s">
        <v>16346</v>
      </c>
      <c r="C842" s="9" t="s">
        <v>6554</v>
      </c>
      <c r="D842" s="9" t="s">
        <v>16347</v>
      </c>
      <c r="E842" s="68" t="s">
        <v>417</v>
      </c>
      <c r="F842" s="6">
        <v>3061020</v>
      </c>
      <c r="G842" s="6" t="s">
        <v>13</v>
      </c>
      <c r="H842">
        <v>3829900</v>
      </c>
      <c r="I842" t="str">
        <f t="shared" si="19"/>
        <v>SIN PROMO</v>
      </c>
    </row>
    <row r="843" spans="1:9">
      <c r="A843" s="68" t="s">
        <v>16348</v>
      </c>
      <c r="B843" s="68" t="s">
        <v>16349</v>
      </c>
      <c r="C843" s="9" t="s">
        <v>5300</v>
      </c>
      <c r="D843" s="9" t="s">
        <v>16350</v>
      </c>
      <c r="E843" s="68" t="s">
        <v>16133</v>
      </c>
      <c r="F843" s="6">
        <v>4999800</v>
      </c>
      <c r="G843" s="6" t="s">
        <v>13</v>
      </c>
      <c r="H843">
        <v>2599900</v>
      </c>
      <c r="I843" t="str">
        <f t="shared" si="19"/>
        <v>BLACK</v>
      </c>
    </row>
    <row r="844" spans="1:9">
      <c r="A844" s="68" t="s">
        <v>16351</v>
      </c>
      <c r="B844" s="68"/>
      <c r="C844" s="9" t="s">
        <v>9055</v>
      </c>
      <c r="D844" s="9" t="s">
        <v>16352</v>
      </c>
      <c r="E844" s="68" t="s">
        <v>16</v>
      </c>
      <c r="F844" s="6">
        <v>499814</v>
      </c>
      <c r="G844" s="6" t="s">
        <v>13</v>
      </c>
      <c r="H844" s="6">
        <v>499814</v>
      </c>
      <c r="I844" t="str">
        <f t="shared" si="19"/>
        <v>SIN PROMO</v>
      </c>
    </row>
    <row r="845" spans="1:9">
      <c r="A845" s="68" t="s">
        <v>16353</v>
      </c>
      <c r="B845" s="68" t="s">
        <v>16354</v>
      </c>
      <c r="C845" s="9" t="s">
        <v>16355</v>
      </c>
      <c r="D845" s="9" t="s">
        <v>16356</v>
      </c>
      <c r="E845" s="68" t="s">
        <v>12</v>
      </c>
      <c r="F845" s="6">
        <v>3137157</v>
      </c>
      <c r="G845" s="6" t="s">
        <v>13</v>
      </c>
      <c r="H845" s="6">
        <v>3137157</v>
      </c>
      <c r="I845" t="str">
        <f t="shared" si="19"/>
        <v>SIN PROMO</v>
      </c>
    </row>
    <row r="846" spans="1:9">
      <c r="A846" s="68" t="s">
        <v>16357</v>
      </c>
      <c r="B846" s="68" t="s">
        <v>16358</v>
      </c>
      <c r="C846" s="9" t="s">
        <v>2197</v>
      </c>
      <c r="D846" s="9" t="s">
        <v>16359</v>
      </c>
      <c r="E846" s="68" t="s">
        <v>417</v>
      </c>
      <c r="F846" s="6">
        <v>3399800</v>
      </c>
      <c r="G846" s="6" t="s">
        <v>13</v>
      </c>
      <c r="H846">
        <v>1869900</v>
      </c>
      <c r="I846" t="str">
        <f t="shared" si="19"/>
        <v>BLACK</v>
      </c>
    </row>
    <row r="847" spans="1:9">
      <c r="A847" s="68" t="s">
        <v>16360</v>
      </c>
      <c r="B847" s="68" t="s">
        <v>16361</v>
      </c>
      <c r="C847" s="9" t="s">
        <v>2193</v>
      </c>
      <c r="D847" s="9" t="s">
        <v>16362</v>
      </c>
      <c r="E847" s="68" t="s">
        <v>359</v>
      </c>
      <c r="F847" s="6">
        <v>3399800</v>
      </c>
      <c r="G847" s="6" t="s">
        <v>13</v>
      </c>
      <c r="H847">
        <v>1869900</v>
      </c>
      <c r="I847" t="str">
        <f t="shared" si="19"/>
        <v>BLACK</v>
      </c>
    </row>
    <row r="848" spans="1:9">
      <c r="A848" s="68" t="s">
        <v>16363</v>
      </c>
      <c r="B848" s="68" t="s">
        <v>16364</v>
      </c>
      <c r="C848" s="9" t="s">
        <v>2188</v>
      </c>
      <c r="D848" s="9" t="s">
        <v>16365</v>
      </c>
      <c r="E848" s="68" t="s">
        <v>734</v>
      </c>
      <c r="F848" s="6">
        <v>3191382</v>
      </c>
      <c r="G848" s="6" t="s">
        <v>13</v>
      </c>
      <c r="H848">
        <v>2619900</v>
      </c>
      <c r="I848" t="str">
        <f t="shared" si="19"/>
        <v>BLACK</v>
      </c>
    </row>
    <row r="849" spans="1:9">
      <c r="A849" s="68" t="s">
        <v>16366</v>
      </c>
      <c r="B849" s="68" t="s">
        <v>16367</v>
      </c>
      <c r="C849" s="9" t="s">
        <v>7635</v>
      </c>
      <c r="D849" s="9" t="s">
        <v>16368</v>
      </c>
      <c r="E849" s="68" t="s">
        <v>34</v>
      </c>
      <c r="F849" s="6">
        <v>3448103</v>
      </c>
      <c r="G849" s="6" t="s">
        <v>13</v>
      </c>
      <c r="H849">
        <v>2599900</v>
      </c>
      <c r="I849" t="str">
        <f t="shared" si="19"/>
        <v>BLACK</v>
      </c>
    </row>
    <row r="850" spans="1:9">
      <c r="A850" s="68" t="s">
        <v>16369</v>
      </c>
      <c r="B850" s="68" t="s">
        <v>16370</v>
      </c>
      <c r="C850" s="9" t="s">
        <v>2183</v>
      </c>
      <c r="D850" s="9" t="s">
        <v>16371</v>
      </c>
      <c r="E850" s="68" t="s">
        <v>15962</v>
      </c>
      <c r="F850" s="6">
        <v>4444259</v>
      </c>
      <c r="G850" s="6" t="s">
        <v>13</v>
      </c>
      <c r="H850">
        <v>2409900</v>
      </c>
      <c r="I850" t="str">
        <f t="shared" si="19"/>
        <v>BLACK</v>
      </c>
    </row>
    <row r="851" spans="1:9">
      <c r="A851" s="68" t="s">
        <v>16372</v>
      </c>
      <c r="B851" s="68" t="s">
        <v>16373</v>
      </c>
      <c r="C851" s="9" t="s">
        <v>6885</v>
      </c>
      <c r="D851" s="9" t="s">
        <v>16374</v>
      </c>
      <c r="E851" s="68" t="s">
        <v>12</v>
      </c>
      <c r="F851" s="6">
        <v>3061020</v>
      </c>
      <c r="G851" s="6" t="s">
        <v>13</v>
      </c>
      <c r="H851">
        <v>3829900</v>
      </c>
      <c r="I851" t="str">
        <f t="shared" si="19"/>
        <v>SIN PROMO</v>
      </c>
    </row>
    <row r="852" spans="1:9">
      <c r="A852" s="68" t="s">
        <v>16375</v>
      </c>
      <c r="B852" s="68" t="s">
        <v>16376</v>
      </c>
      <c r="C852" s="9" t="s">
        <v>16377</v>
      </c>
      <c r="D852" s="9" t="s">
        <v>16378</v>
      </c>
      <c r="E852" s="68" t="s">
        <v>417</v>
      </c>
      <c r="F852" s="6">
        <v>3921471</v>
      </c>
      <c r="G852" s="6" t="s">
        <v>13</v>
      </c>
      <c r="H852" s="6">
        <v>3921471</v>
      </c>
      <c r="I852" t="str">
        <f t="shared" si="19"/>
        <v>SIN PROMO</v>
      </c>
    </row>
    <row r="853" spans="1:9">
      <c r="A853" s="68" t="s">
        <v>16379</v>
      </c>
      <c r="B853" s="68" t="s">
        <v>16380</v>
      </c>
      <c r="C853" s="9" t="s">
        <v>6714</v>
      </c>
      <c r="D853" s="9" t="s">
        <v>16381</v>
      </c>
      <c r="E853" s="68" t="s">
        <v>12</v>
      </c>
      <c r="F853" s="6">
        <v>1764558</v>
      </c>
      <c r="G853" s="6" t="s">
        <v>13</v>
      </c>
      <c r="H853">
        <v>1889900</v>
      </c>
      <c r="I853" t="str">
        <f t="shared" si="19"/>
        <v>SIN PROMO</v>
      </c>
    </row>
    <row r="854" spans="1:9">
      <c r="A854" s="68" t="s">
        <v>16382</v>
      </c>
      <c r="B854" s="68" t="s">
        <v>16383</v>
      </c>
      <c r="C854" s="9" t="s">
        <v>5165</v>
      </c>
      <c r="D854" s="9" t="s">
        <v>16384</v>
      </c>
      <c r="E854" s="68" t="s">
        <v>34</v>
      </c>
      <c r="F854" s="6">
        <v>3999818</v>
      </c>
      <c r="G854" s="6" t="s">
        <v>13</v>
      </c>
      <c r="H854">
        <v>2289900</v>
      </c>
      <c r="I854" t="str">
        <f t="shared" si="19"/>
        <v>BLACK</v>
      </c>
    </row>
    <row r="855" spans="1:9">
      <c r="A855" s="68" t="s">
        <v>16385</v>
      </c>
      <c r="B855" s="68" t="s">
        <v>16386</v>
      </c>
      <c r="C855" s="9" t="s">
        <v>6784</v>
      </c>
      <c r="D855" s="9" t="s">
        <v>16387</v>
      </c>
      <c r="E855" s="68" t="s">
        <v>12</v>
      </c>
      <c r="F855" s="6">
        <v>2545272</v>
      </c>
      <c r="G855" s="6" t="s">
        <v>13</v>
      </c>
      <c r="H855">
        <v>1659900</v>
      </c>
      <c r="I855" t="str">
        <f t="shared" si="19"/>
        <v>BLACK</v>
      </c>
    </row>
    <row r="856" spans="1:9">
      <c r="A856" s="68" t="s">
        <v>16388</v>
      </c>
      <c r="B856" s="68" t="s">
        <v>16389</v>
      </c>
      <c r="C856" s="9" t="s">
        <v>16390</v>
      </c>
      <c r="D856" s="9" t="s">
        <v>16391</v>
      </c>
      <c r="E856" s="68" t="s">
        <v>297</v>
      </c>
      <c r="F856" s="6">
        <v>3921471</v>
      </c>
      <c r="G856" s="6" t="s">
        <v>13</v>
      </c>
      <c r="H856" s="6">
        <v>3921471</v>
      </c>
      <c r="I856" t="str">
        <f t="shared" si="19"/>
        <v>SIN PROMO</v>
      </c>
    </row>
    <row r="857" spans="1:9">
      <c r="A857" s="68" t="s">
        <v>16392</v>
      </c>
      <c r="B857" s="68" t="s">
        <v>16393</v>
      </c>
      <c r="C857" s="9" t="s">
        <v>5282</v>
      </c>
      <c r="D857" s="9" t="s">
        <v>16394</v>
      </c>
      <c r="E857" s="68" t="s">
        <v>36</v>
      </c>
      <c r="F857" s="6">
        <v>7999800</v>
      </c>
      <c r="G857" s="6" t="s">
        <v>13</v>
      </c>
      <c r="H857">
        <v>3949900</v>
      </c>
      <c r="I857" t="str">
        <f t="shared" si="19"/>
        <v>BLACK</v>
      </c>
    </row>
    <row r="858" spans="1:9">
      <c r="A858" s="68" t="s">
        <v>16395</v>
      </c>
      <c r="B858" s="68" t="s">
        <v>16396</v>
      </c>
      <c r="C858" s="9" t="s">
        <v>5255</v>
      </c>
      <c r="D858" s="9" t="s">
        <v>16397</v>
      </c>
      <c r="E858" s="68" t="s">
        <v>16114</v>
      </c>
      <c r="F858" s="6">
        <v>3508596</v>
      </c>
      <c r="G858" s="6" t="s">
        <v>13</v>
      </c>
      <c r="H858">
        <v>2319900</v>
      </c>
      <c r="I858" t="str">
        <f t="shared" si="19"/>
        <v>BLACK</v>
      </c>
    </row>
    <row r="859" spans="1:9">
      <c r="A859" s="68" t="s">
        <v>16398</v>
      </c>
      <c r="B859" s="68" t="s">
        <v>16399</v>
      </c>
      <c r="C859" s="9" t="s">
        <v>5243</v>
      </c>
      <c r="D859" s="9" t="s">
        <v>16400</v>
      </c>
      <c r="E859" s="68" t="s">
        <v>417</v>
      </c>
      <c r="F859" s="6">
        <v>3225645</v>
      </c>
      <c r="G859" s="6" t="s">
        <v>13</v>
      </c>
      <c r="H859">
        <v>2319900</v>
      </c>
      <c r="I859" t="str">
        <f t="shared" si="19"/>
        <v>BLACK</v>
      </c>
    </row>
    <row r="860" spans="1:9">
      <c r="A860" s="68" t="s">
        <v>16401</v>
      </c>
      <c r="B860" s="68" t="s">
        <v>16402</v>
      </c>
      <c r="C860" s="9" t="s">
        <v>12459</v>
      </c>
      <c r="D860" s="9" t="s">
        <v>12460</v>
      </c>
      <c r="E860" s="68" t="s">
        <v>15962</v>
      </c>
      <c r="F860" s="6">
        <v>4073888</v>
      </c>
      <c r="G860" s="6" t="s">
        <v>13</v>
      </c>
      <c r="H860" s="6">
        <v>4073888</v>
      </c>
      <c r="I860" t="str">
        <f t="shared" si="19"/>
        <v>SIN PROMO</v>
      </c>
    </row>
    <row r="861" spans="1:9">
      <c r="A861" s="68" t="s">
        <v>16403</v>
      </c>
      <c r="B861" s="68" t="s">
        <v>16404</v>
      </c>
      <c r="C861" s="9" t="s">
        <v>8920</v>
      </c>
      <c r="D861" s="9" t="s">
        <v>16405</v>
      </c>
      <c r="E861" s="68" t="s">
        <v>12</v>
      </c>
      <c r="F861" s="6">
        <v>599800</v>
      </c>
      <c r="G861" s="6" t="s">
        <v>13</v>
      </c>
      <c r="H861" s="6">
        <v>599800</v>
      </c>
      <c r="I861" t="str">
        <f t="shared" si="19"/>
        <v>SIN PROMO</v>
      </c>
    </row>
    <row r="862" spans="1:9">
      <c r="A862" s="68" t="s">
        <v>16406</v>
      </c>
      <c r="B862" s="68" t="s">
        <v>16407</v>
      </c>
      <c r="C862" s="9" t="s">
        <v>5292</v>
      </c>
      <c r="D862" s="9" t="s">
        <v>16408</v>
      </c>
      <c r="E862" s="68" t="s">
        <v>15962</v>
      </c>
      <c r="F862" s="6">
        <v>4999800</v>
      </c>
      <c r="G862" s="6" t="s">
        <v>13</v>
      </c>
      <c r="H862">
        <v>2599900</v>
      </c>
      <c r="I862" t="str">
        <f t="shared" si="19"/>
        <v>BLACK</v>
      </c>
    </row>
    <row r="863" spans="1:9">
      <c r="A863" s="68" t="s">
        <v>16409</v>
      </c>
      <c r="B863" s="68" t="s">
        <v>16410</v>
      </c>
      <c r="C863" s="9" t="s">
        <v>5298</v>
      </c>
      <c r="D863" s="9" t="s">
        <v>16411</v>
      </c>
      <c r="E863" s="68" t="s">
        <v>927</v>
      </c>
      <c r="F863" s="6">
        <v>4999800</v>
      </c>
      <c r="G863" s="6" t="s">
        <v>13</v>
      </c>
      <c r="H863">
        <v>2599900</v>
      </c>
      <c r="I863" t="str">
        <f t="shared" si="19"/>
        <v>BLACK</v>
      </c>
    </row>
    <row r="864" spans="1:9">
      <c r="A864" s="68" t="s">
        <v>16412</v>
      </c>
      <c r="B864" s="68"/>
      <c r="C864" s="9" t="s">
        <v>9832</v>
      </c>
      <c r="D864" s="9" t="s">
        <v>16413</v>
      </c>
      <c r="E864" s="68" t="s">
        <v>16</v>
      </c>
      <c r="F864" s="6">
        <v>915084</v>
      </c>
      <c r="G864" s="6" t="s">
        <v>13</v>
      </c>
      <c r="H864" s="6">
        <v>915084</v>
      </c>
      <c r="I864" t="str">
        <f t="shared" si="19"/>
        <v>SIN PROMO</v>
      </c>
    </row>
    <row r="865" spans="1:9">
      <c r="A865" s="68" t="s">
        <v>16414</v>
      </c>
      <c r="B865" s="68" t="s">
        <v>16415</v>
      </c>
      <c r="C865" s="9" t="s">
        <v>6786</v>
      </c>
      <c r="D865" s="9" t="s">
        <v>16416</v>
      </c>
      <c r="E865" s="68" t="s">
        <v>34</v>
      </c>
      <c r="F865" s="6">
        <v>2545272</v>
      </c>
      <c r="G865" s="6" t="s">
        <v>13</v>
      </c>
      <c r="H865">
        <v>1659900</v>
      </c>
      <c r="I865" t="str">
        <f t="shared" si="19"/>
        <v>BLACK</v>
      </c>
    </row>
    <row r="866" spans="1:9">
      <c r="A866" s="68" t="s">
        <v>16417</v>
      </c>
      <c r="B866" s="68" t="s">
        <v>16418</v>
      </c>
      <c r="C866" s="9" t="s">
        <v>5195</v>
      </c>
      <c r="D866" s="9" t="s">
        <v>16419</v>
      </c>
      <c r="E866" s="68" t="s">
        <v>16133</v>
      </c>
      <c r="F866" s="6">
        <v>4073888</v>
      </c>
      <c r="G866" s="6" t="s">
        <v>13</v>
      </c>
      <c r="H866">
        <v>2289900</v>
      </c>
      <c r="I866" t="str">
        <f t="shared" si="19"/>
        <v>BLACK</v>
      </c>
    </row>
    <row r="867" spans="1:9">
      <c r="A867" s="68" t="s">
        <v>16420</v>
      </c>
      <c r="B867" s="68" t="s">
        <v>16421</v>
      </c>
      <c r="C867" s="9" t="s">
        <v>7631</v>
      </c>
      <c r="D867" s="9" t="s">
        <v>16422</v>
      </c>
      <c r="E867" s="68" t="s">
        <v>36</v>
      </c>
      <c r="F867" s="6">
        <v>5381636</v>
      </c>
      <c r="G867" s="6" t="s">
        <v>13</v>
      </c>
      <c r="H867">
        <v>3219900</v>
      </c>
      <c r="I867" t="str">
        <f t="shared" si="19"/>
        <v>BLACK</v>
      </c>
    </row>
    <row r="868" spans="1:9">
      <c r="A868" s="68" t="s">
        <v>16423</v>
      </c>
      <c r="B868" s="68" t="s">
        <v>16424</v>
      </c>
      <c r="C868" s="9" t="s">
        <v>5215</v>
      </c>
      <c r="D868" s="9" t="s">
        <v>16425</v>
      </c>
      <c r="E868" s="68" t="s">
        <v>34</v>
      </c>
      <c r="F868" s="6">
        <v>5468593</v>
      </c>
      <c r="G868" s="6" t="s">
        <v>13</v>
      </c>
      <c r="H868">
        <v>3689900</v>
      </c>
      <c r="I868" t="str">
        <f t="shared" si="19"/>
        <v>BLACK</v>
      </c>
    </row>
    <row r="869" spans="1:9">
      <c r="A869" s="68" t="s">
        <v>16426</v>
      </c>
      <c r="B869" s="68" t="s">
        <v>16427</v>
      </c>
      <c r="C869" s="9" t="s">
        <v>12480</v>
      </c>
      <c r="D869" s="9" t="s">
        <v>16428</v>
      </c>
      <c r="E869" s="68" t="s">
        <v>48</v>
      </c>
      <c r="F869" s="6">
        <v>3799800</v>
      </c>
      <c r="G869" s="6" t="s">
        <v>13</v>
      </c>
      <c r="H869" s="6">
        <v>3799800</v>
      </c>
      <c r="I869" t="str">
        <f t="shared" si="19"/>
        <v>SIN PROMO</v>
      </c>
    </row>
    <row r="870" spans="1:9">
      <c r="A870" s="68" t="s">
        <v>16429</v>
      </c>
      <c r="B870" s="68" t="s">
        <v>16430</v>
      </c>
      <c r="C870" s="9" t="s">
        <v>5284</v>
      </c>
      <c r="D870" s="9" t="s">
        <v>16431</v>
      </c>
      <c r="E870" s="68" t="s">
        <v>12</v>
      </c>
      <c r="F870" s="6">
        <v>7999800</v>
      </c>
      <c r="G870" s="6" t="s">
        <v>13</v>
      </c>
      <c r="H870">
        <v>3949900</v>
      </c>
      <c r="I870" t="str">
        <f t="shared" si="19"/>
        <v>BLACK</v>
      </c>
    </row>
    <row r="871" spans="1:9">
      <c r="A871" s="68" t="s">
        <v>16432</v>
      </c>
      <c r="B871" s="68" t="s">
        <v>16433</v>
      </c>
      <c r="C871" s="9" t="s">
        <v>5163</v>
      </c>
      <c r="D871" s="9" t="s">
        <v>16434</v>
      </c>
      <c r="E871" s="68" t="s">
        <v>12</v>
      </c>
      <c r="F871" s="6">
        <v>3999818</v>
      </c>
      <c r="G871" s="6" t="s">
        <v>13</v>
      </c>
      <c r="H871">
        <v>2289900</v>
      </c>
      <c r="I871" t="str">
        <f t="shared" si="19"/>
        <v>BLACK</v>
      </c>
    </row>
    <row r="872" spans="1:9">
      <c r="A872" s="68" t="s">
        <v>16435</v>
      </c>
      <c r="B872" s="68" t="s">
        <v>16436</v>
      </c>
      <c r="C872" s="9" t="s">
        <v>2228</v>
      </c>
      <c r="D872" s="9" t="s">
        <v>16437</v>
      </c>
      <c r="E872" s="68" t="s">
        <v>232</v>
      </c>
      <c r="F872" s="6">
        <v>555370</v>
      </c>
      <c r="G872" s="6" t="s">
        <v>13</v>
      </c>
      <c r="H872">
        <v>289900</v>
      </c>
      <c r="I872" t="str">
        <f t="shared" si="19"/>
        <v>BLACK</v>
      </c>
    </row>
    <row r="873" spans="1:9">
      <c r="A873" s="68" t="s">
        <v>16438</v>
      </c>
      <c r="B873" s="68"/>
      <c r="C873" s="9" t="s">
        <v>9865</v>
      </c>
      <c r="D873" s="9" t="s">
        <v>16439</v>
      </c>
      <c r="E873" s="68" t="s">
        <v>16</v>
      </c>
      <c r="F873" s="6">
        <v>592436</v>
      </c>
      <c r="G873" s="6" t="s">
        <v>13</v>
      </c>
      <c r="H873" s="6">
        <v>592436</v>
      </c>
      <c r="I873" t="str">
        <f t="shared" si="19"/>
        <v>SIN PROMO</v>
      </c>
    </row>
    <row r="874" spans="1:9">
      <c r="A874" s="68" t="s">
        <v>16440</v>
      </c>
      <c r="B874" s="68" t="s">
        <v>16441</v>
      </c>
      <c r="C874" s="9" t="s">
        <v>5263</v>
      </c>
      <c r="D874" s="9" t="s">
        <v>16442</v>
      </c>
      <c r="E874" s="68" t="s">
        <v>12</v>
      </c>
      <c r="F874" s="6">
        <v>3508596</v>
      </c>
      <c r="G874" s="6" t="s">
        <v>13</v>
      </c>
      <c r="H874">
        <v>2319900</v>
      </c>
      <c r="I874" t="str">
        <f t="shared" si="19"/>
        <v>BLACK</v>
      </c>
    </row>
    <row r="875" spans="1:9">
      <c r="A875" s="68" t="s">
        <v>16443</v>
      </c>
      <c r="B875" s="68" t="s">
        <v>16444</v>
      </c>
      <c r="C875" s="9" t="s">
        <v>5265</v>
      </c>
      <c r="D875" s="9" t="s">
        <v>16445</v>
      </c>
      <c r="E875" s="68" t="s">
        <v>14931</v>
      </c>
      <c r="F875" s="6">
        <v>3508596</v>
      </c>
      <c r="G875" s="6" t="s">
        <v>13</v>
      </c>
      <c r="H875">
        <v>2319900</v>
      </c>
      <c r="I875" t="str">
        <f t="shared" si="19"/>
        <v>BLACK</v>
      </c>
    </row>
    <row r="876" spans="1:9">
      <c r="A876" s="68" t="s">
        <v>16446</v>
      </c>
      <c r="B876" s="68" t="s">
        <v>16447</v>
      </c>
      <c r="C876" s="9" t="s">
        <v>6780</v>
      </c>
      <c r="D876" s="9" t="s">
        <v>16448</v>
      </c>
      <c r="E876" s="68" t="s">
        <v>421</v>
      </c>
      <c r="F876" s="6">
        <v>2545272</v>
      </c>
      <c r="G876" s="6" t="s">
        <v>13</v>
      </c>
      <c r="H876">
        <v>1659900</v>
      </c>
      <c r="I876" t="str">
        <f t="shared" si="19"/>
        <v>BLACK</v>
      </c>
    </row>
    <row r="877" spans="1:9">
      <c r="A877" s="68" t="s">
        <v>16449</v>
      </c>
      <c r="B877" s="68" t="s">
        <v>16450</v>
      </c>
      <c r="C877" s="9" t="s">
        <v>1800</v>
      </c>
      <c r="D877" s="9" t="s">
        <v>16451</v>
      </c>
      <c r="E877" s="68" t="s">
        <v>16133</v>
      </c>
      <c r="F877" s="6">
        <v>3508596</v>
      </c>
      <c r="G877" s="6" t="s">
        <v>13</v>
      </c>
      <c r="H877">
        <v>2319900</v>
      </c>
      <c r="I877" t="str">
        <f t="shared" si="19"/>
        <v>BLACK</v>
      </c>
    </row>
    <row r="878" spans="1:9">
      <c r="A878" s="68" t="s">
        <v>16452</v>
      </c>
      <c r="B878" s="68" t="s">
        <v>16453</v>
      </c>
      <c r="C878" s="9" t="s">
        <v>5189</v>
      </c>
      <c r="D878" s="9" t="s">
        <v>16454</v>
      </c>
      <c r="E878" s="68" t="s">
        <v>14931</v>
      </c>
      <c r="F878" s="6">
        <v>4999800</v>
      </c>
      <c r="G878" s="6" t="s">
        <v>13</v>
      </c>
      <c r="H878">
        <v>2599900</v>
      </c>
      <c r="I878" t="str">
        <f t="shared" si="19"/>
        <v>BLACK</v>
      </c>
    </row>
    <row r="879" spans="1:9">
      <c r="A879" s="68" t="s">
        <v>16455</v>
      </c>
      <c r="B879" s="68" t="s">
        <v>16456</v>
      </c>
      <c r="C879" s="9" t="s">
        <v>6778</v>
      </c>
      <c r="D879" s="9" t="s">
        <v>16457</v>
      </c>
      <c r="E879" s="68" t="s">
        <v>14931</v>
      </c>
      <c r="F879" s="6">
        <v>3156667</v>
      </c>
      <c r="G879" s="6" t="s">
        <v>13</v>
      </c>
      <c r="H879">
        <v>1789900</v>
      </c>
      <c r="I879" t="str">
        <f t="shared" si="19"/>
        <v>BLACK</v>
      </c>
    </row>
    <row r="880" spans="1:9">
      <c r="A880" s="68" t="s">
        <v>16458</v>
      </c>
      <c r="B880" s="68" t="s">
        <v>16459</v>
      </c>
      <c r="C880" s="9" t="s">
        <v>5257</v>
      </c>
      <c r="D880" s="9" t="s">
        <v>16460</v>
      </c>
      <c r="E880" s="68" t="s">
        <v>927</v>
      </c>
      <c r="F880" s="6">
        <v>3508596</v>
      </c>
      <c r="G880" s="6" t="s">
        <v>13</v>
      </c>
      <c r="H880">
        <v>2319900</v>
      </c>
      <c r="I880" t="str">
        <f t="shared" si="19"/>
        <v>BLACK</v>
      </c>
    </row>
    <row r="881" spans="1:9">
      <c r="A881" s="68" t="s">
        <v>16461</v>
      </c>
      <c r="B881" s="68" t="s">
        <v>16462</v>
      </c>
      <c r="C881" s="9" t="s">
        <v>16463</v>
      </c>
      <c r="D881" s="9" t="s">
        <v>16464</v>
      </c>
      <c r="E881" s="68" t="s">
        <v>297</v>
      </c>
      <c r="F881" s="6">
        <v>4509706</v>
      </c>
      <c r="G881" s="6" t="s">
        <v>13</v>
      </c>
      <c r="H881" s="6">
        <v>4509706</v>
      </c>
      <c r="I881" t="str">
        <f t="shared" si="19"/>
        <v>SIN PROMO</v>
      </c>
    </row>
    <row r="882" spans="1:9">
      <c r="A882" s="68" t="s">
        <v>16465</v>
      </c>
      <c r="B882" s="68" t="s">
        <v>16466</v>
      </c>
      <c r="C882" s="9" t="s">
        <v>7633</v>
      </c>
      <c r="D882" s="9" t="s">
        <v>16467</v>
      </c>
      <c r="E882" s="68" t="s">
        <v>16114</v>
      </c>
      <c r="F882" s="6">
        <v>5499833</v>
      </c>
      <c r="G882" s="6" t="s">
        <v>13</v>
      </c>
      <c r="H882">
        <v>3219900</v>
      </c>
      <c r="I882" t="str">
        <f t="shared" si="19"/>
        <v>BLACK</v>
      </c>
    </row>
    <row r="883" spans="1:9">
      <c r="A883" s="68" t="s">
        <v>16468</v>
      </c>
      <c r="B883" s="68"/>
      <c r="C883" s="9" t="s">
        <v>8720</v>
      </c>
      <c r="D883" s="9" t="s">
        <v>16469</v>
      </c>
      <c r="E883" s="68" t="s">
        <v>16</v>
      </c>
      <c r="F883" s="6">
        <v>305918</v>
      </c>
      <c r="G883" s="6" t="s">
        <v>13</v>
      </c>
      <c r="H883" s="6">
        <v>305918</v>
      </c>
      <c r="I883" t="str">
        <f t="shared" si="19"/>
        <v>SIN PROMO</v>
      </c>
    </row>
    <row r="884" spans="1:9">
      <c r="A884" s="68" t="s">
        <v>16470</v>
      </c>
      <c r="B884" s="68" t="s">
        <v>16471</v>
      </c>
      <c r="C884" s="9" t="s">
        <v>6722</v>
      </c>
      <c r="D884" s="9" t="s">
        <v>16472</v>
      </c>
      <c r="E884" s="68" t="s">
        <v>417</v>
      </c>
      <c r="F884" s="6">
        <v>3275689</v>
      </c>
      <c r="G884" s="6" t="s">
        <v>13</v>
      </c>
      <c r="H884">
        <v>1789900</v>
      </c>
      <c r="I884" t="str">
        <f t="shared" si="19"/>
        <v>BLACK</v>
      </c>
    </row>
    <row r="885" spans="1:9">
      <c r="A885" s="68" t="s">
        <v>16473</v>
      </c>
      <c r="B885" s="68" t="s">
        <v>16474</v>
      </c>
      <c r="C885" s="9" t="s">
        <v>5191</v>
      </c>
      <c r="D885" s="9" t="s">
        <v>16475</v>
      </c>
      <c r="E885" s="68" t="s">
        <v>12</v>
      </c>
      <c r="F885" s="6">
        <v>4073888</v>
      </c>
      <c r="G885" s="6" t="s">
        <v>13</v>
      </c>
      <c r="H885">
        <v>2289900</v>
      </c>
      <c r="I885" t="str">
        <f t="shared" si="19"/>
        <v>BLACK</v>
      </c>
    </row>
    <row r="886" spans="1:9">
      <c r="A886" s="68" t="s">
        <v>16476</v>
      </c>
      <c r="B886" s="68" t="s">
        <v>16477</v>
      </c>
      <c r="C886" s="9" t="s">
        <v>5193</v>
      </c>
      <c r="D886" s="9" t="s">
        <v>16478</v>
      </c>
      <c r="E886" s="68" t="s">
        <v>927</v>
      </c>
      <c r="F886" s="6">
        <v>4073888</v>
      </c>
      <c r="G886" s="6" t="s">
        <v>13</v>
      </c>
      <c r="H886">
        <v>2289900</v>
      </c>
      <c r="I886" t="str">
        <f t="shared" si="19"/>
        <v>BLACK</v>
      </c>
    </row>
    <row r="887" spans="1:9">
      <c r="A887" s="68" t="s">
        <v>16479</v>
      </c>
      <c r="B887" s="68" t="s">
        <v>16480</v>
      </c>
      <c r="C887" s="9" t="s">
        <v>2196</v>
      </c>
      <c r="D887" s="9" t="s">
        <v>16481</v>
      </c>
      <c r="E887" s="68" t="s">
        <v>421</v>
      </c>
      <c r="F887" s="6">
        <v>3285510</v>
      </c>
      <c r="G887" s="6" t="s">
        <v>13</v>
      </c>
      <c r="H887">
        <v>1869900</v>
      </c>
      <c r="I887" t="str">
        <f t="shared" si="19"/>
        <v>BLACK</v>
      </c>
    </row>
    <row r="888" spans="1:9">
      <c r="A888" s="68" t="s">
        <v>16482</v>
      </c>
      <c r="B888" s="68" t="s">
        <v>16483</v>
      </c>
      <c r="C888" s="9" t="s">
        <v>10530</v>
      </c>
      <c r="D888" s="9" t="s">
        <v>16484</v>
      </c>
      <c r="E888" s="68" t="s">
        <v>15213</v>
      </c>
      <c r="F888" s="6">
        <v>1459800</v>
      </c>
      <c r="G888" s="6" t="s">
        <v>13</v>
      </c>
      <c r="H888" s="6">
        <v>1459800</v>
      </c>
      <c r="I888" t="str">
        <f t="shared" si="19"/>
        <v>SIN PROMO</v>
      </c>
    </row>
    <row r="889" spans="1:9">
      <c r="A889" s="68" t="s">
        <v>16485</v>
      </c>
      <c r="B889" s="68" t="s">
        <v>16486</v>
      </c>
      <c r="C889" s="9" t="s">
        <v>5149</v>
      </c>
      <c r="D889" s="9" t="s">
        <v>16487</v>
      </c>
      <c r="E889" s="68" t="s">
        <v>34</v>
      </c>
      <c r="F889" s="6">
        <v>1199866</v>
      </c>
      <c r="G889" s="6" t="s">
        <v>13</v>
      </c>
      <c r="H889">
        <v>939900</v>
      </c>
      <c r="I889" t="str">
        <f t="shared" si="19"/>
        <v>BLACK</v>
      </c>
    </row>
    <row r="890" spans="1:9">
      <c r="A890" s="68" t="s">
        <v>16488</v>
      </c>
      <c r="B890" s="68" t="s">
        <v>16489</v>
      </c>
      <c r="C890" s="9" t="s">
        <v>6718</v>
      </c>
      <c r="D890" s="9" t="s">
        <v>16490</v>
      </c>
      <c r="E890" s="68" t="s">
        <v>417</v>
      </c>
      <c r="F890" s="6">
        <v>1764558</v>
      </c>
      <c r="G890" s="6" t="s">
        <v>13</v>
      </c>
      <c r="H890">
        <v>1889900</v>
      </c>
      <c r="I890" t="str">
        <f t="shared" si="19"/>
        <v>SIN PROMO</v>
      </c>
    </row>
    <row r="891" spans="1:9">
      <c r="A891" s="68" t="s">
        <v>16491</v>
      </c>
      <c r="B891" s="68" t="s">
        <v>16492</v>
      </c>
      <c r="C891" s="9" t="s">
        <v>16493</v>
      </c>
      <c r="D891" s="9" t="s">
        <v>16494</v>
      </c>
      <c r="E891" s="68" t="s">
        <v>36</v>
      </c>
      <c r="F891" s="6">
        <v>3137157</v>
      </c>
      <c r="G891" s="6" t="s">
        <v>13</v>
      </c>
      <c r="H891" s="6">
        <v>3137157</v>
      </c>
      <c r="I891" t="str">
        <f t="shared" si="19"/>
        <v>SIN PROMO</v>
      </c>
    </row>
    <row r="892" spans="1:9">
      <c r="A892" s="68" t="s">
        <v>16495</v>
      </c>
      <c r="B892" s="68" t="s">
        <v>16496</v>
      </c>
      <c r="C892" s="9" t="s">
        <v>7644</v>
      </c>
      <c r="D892" s="9" t="s">
        <v>16497</v>
      </c>
      <c r="E892" s="68" t="s">
        <v>16114</v>
      </c>
      <c r="F892" s="6">
        <v>3448103</v>
      </c>
      <c r="G892" s="6" t="s">
        <v>13</v>
      </c>
      <c r="H892">
        <v>2599900</v>
      </c>
      <c r="I892" t="str">
        <f t="shared" ref="I892:I931" si="20">+IF(H892&lt;F892,"BLACK","SIN PROMO")</f>
        <v>BLACK</v>
      </c>
    </row>
    <row r="893" spans="1:9">
      <c r="A893" s="68" t="s">
        <v>16498</v>
      </c>
      <c r="B893" s="68" t="s">
        <v>16499</v>
      </c>
      <c r="C893" s="9" t="s">
        <v>5247</v>
      </c>
      <c r="D893" s="9" t="s">
        <v>16500</v>
      </c>
      <c r="E893" s="68" t="s">
        <v>16114</v>
      </c>
      <c r="F893" s="6">
        <v>3225645</v>
      </c>
      <c r="G893" s="6" t="s">
        <v>13</v>
      </c>
      <c r="H893">
        <v>2319900</v>
      </c>
      <c r="I893" t="str">
        <f t="shared" si="20"/>
        <v>BLACK</v>
      </c>
    </row>
    <row r="894" spans="1:9">
      <c r="A894" s="68" t="s">
        <v>16501</v>
      </c>
      <c r="B894" s="68" t="s">
        <v>16502</v>
      </c>
      <c r="C894" s="9" t="s">
        <v>10165</v>
      </c>
      <c r="D894" s="9" t="s">
        <v>16503</v>
      </c>
      <c r="E894" s="68" t="s">
        <v>15213</v>
      </c>
      <c r="F894" s="6">
        <v>1316500</v>
      </c>
      <c r="G894" s="6" t="s">
        <v>13</v>
      </c>
      <c r="H894" s="6">
        <v>1316500</v>
      </c>
      <c r="I894" t="str">
        <f t="shared" si="20"/>
        <v>SIN PROMO</v>
      </c>
    </row>
    <row r="895" spans="1:9">
      <c r="A895" s="68" t="s">
        <v>16504</v>
      </c>
      <c r="B895" s="68" t="s">
        <v>16505</v>
      </c>
      <c r="C895" s="9" t="s">
        <v>16506</v>
      </c>
      <c r="D895" s="9" t="s">
        <v>16507</v>
      </c>
      <c r="E895" s="68" t="s">
        <v>359</v>
      </c>
      <c r="F895" s="6">
        <v>6862647</v>
      </c>
      <c r="G895" s="6" t="s">
        <v>13</v>
      </c>
      <c r="H895" s="6">
        <v>6862647</v>
      </c>
      <c r="I895" t="str">
        <f t="shared" si="20"/>
        <v>SIN PROMO</v>
      </c>
    </row>
    <row r="896" spans="1:9">
      <c r="A896" s="68" t="s">
        <v>16508</v>
      </c>
      <c r="B896" s="68" t="s">
        <v>16509</v>
      </c>
      <c r="C896" s="9" t="s">
        <v>16510</v>
      </c>
      <c r="D896" s="9" t="s">
        <v>16511</v>
      </c>
      <c r="E896" s="68" t="s">
        <v>54</v>
      </c>
      <c r="F896" s="6">
        <v>6862647</v>
      </c>
      <c r="G896" s="6" t="s">
        <v>13</v>
      </c>
      <c r="H896" s="6">
        <v>6862647</v>
      </c>
      <c r="I896" t="str">
        <f t="shared" si="20"/>
        <v>SIN PROMO</v>
      </c>
    </row>
    <row r="897" spans="1:9">
      <c r="A897" s="68" t="s">
        <v>16512</v>
      </c>
      <c r="B897" s="68" t="s">
        <v>16513</v>
      </c>
      <c r="C897" s="9" t="s">
        <v>5219</v>
      </c>
      <c r="D897" s="9" t="s">
        <v>16514</v>
      </c>
      <c r="E897" s="68" t="s">
        <v>417</v>
      </c>
      <c r="F897" s="6">
        <v>5555396</v>
      </c>
      <c r="G897" s="6" t="s">
        <v>13</v>
      </c>
      <c r="H897">
        <v>3619900</v>
      </c>
      <c r="I897" t="str">
        <f t="shared" si="20"/>
        <v>BLACK</v>
      </c>
    </row>
    <row r="898" spans="1:9">
      <c r="A898" s="68" t="s">
        <v>16515</v>
      </c>
      <c r="B898" s="68" t="s">
        <v>16516</v>
      </c>
      <c r="C898" s="9" t="s">
        <v>5231</v>
      </c>
      <c r="D898" s="9" t="s">
        <v>16517</v>
      </c>
      <c r="E898" s="68" t="s">
        <v>36</v>
      </c>
      <c r="F898" s="6">
        <v>5555396</v>
      </c>
      <c r="G898" s="6" t="s">
        <v>13</v>
      </c>
      <c r="H898">
        <v>3619900</v>
      </c>
      <c r="I898" t="str">
        <f t="shared" si="20"/>
        <v>BLACK</v>
      </c>
    </row>
    <row r="899" spans="1:9">
      <c r="A899" s="68" t="s">
        <v>16518</v>
      </c>
      <c r="B899" s="68" t="s">
        <v>16519</v>
      </c>
      <c r="C899" s="9" t="s">
        <v>14018</v>
      </c>
      <c r="D899" s="9" t="s">
        <v>16520</v>
      </c>
      <c r="E899" s="68" t="s">
        <v>297</v>
      </c>
      <c r="F899" s="6">
        <v>7199800</v>
      </c>
      <c r="G899" s="6" t="s">
        <v>13</v>
      </c>
      <c r="H899" s="6">
        <v>7199800</v>
      </c>
      <c r="I899" t="str">
        <f t="shared" si="20"/>
        <v>SIN PROMO</v>
      </c>
    </row>
    <row r="900" spans="1:9">
      <c r="A900" s="68" t="s">
        <v>16521</v>
      </c>
      <c r="B900" s="68" t="s">
        <v>16522</v>
      </c>
      <c r="C900" s="9" t="s">
        <v>16523</v>
      </c>
      <c r="D900" s="9" t="s">
        <v>16524</v>
      </c>
      <c r="E900" s="68" t="s">
        <v>417</v>
      </c>
      <c r="F900" s="6">
        <v>5882255</v>
      </c>
      <c r="G900" s="6" t="s">
        <v>13</v>
      </c>
      <c r="H900" s="6">
        <v>5882255</v>
      </c>
      <c r="I900" t="str">
        <f t="shared" si="20"/>
        <v>SIN PROMO</v>
      </c>
    </row>
    <row r="901" spans="1:9">
      <c r="A901" s="68" t="s">
        <v>16525</v>
      </c>
      <c r="B901" s="68" t="s">
        <v>16526</v>
      </c>
      <c r="C901" s="9" t="s">
        <v>16527</v>
      </c>
      <c r="D901" s="9" t="s">
        <v>16528</v>
      </c>
      <c r="E901" s="68" t="s">
        <v>14944</v>
      </c>
      <c r="F901" s="6">
        <v>4285584</v>
      </c>
      <c r="G901" s="6" t="s">
        <v>13</v>
      </c>
      <c r="H901" s="6">
        <v>4285584</v>
      </c>
      <c r="I901" t="str">
        <f t="shared" si="20"/>
        <v>SIN PROMO</v>
      </c>
    </row>
    <row r="902" spans="1:9">
      <c r="A902" s="68" t="s">
        <v>16529</v>
      </c>
      <c r="B902" s="68" t="s">
        <v>16530</v>
      </c>
      <c r="C902" s="9" t="s">
        <v>16531</v>
      </c>
      <c r="D902" s="9" t="s">
        <v>16532</v>
      </c>
      <c r="E902" s="68" t="s">
        <v>297</v>
      </c>
      <c r="F902" s="6">
        <v>4613200</v>
      </c>
      <c r="G902" s="6" t="s">
        <v>13</v>
      </c>
      <c r="H902" s="6">
        <v>4613200</v>
      </c>
      <c r="I902" t="str">
        <f t="shared" si="20"/>
        <v>SIN PROMO</v>
      </c>
    </row>
    <row r="903" spans="1:9">
      <c r="A903" s="68" t="s">
        <v>16533</v>
      </c>
      <c r="B903" s="68" t="s">
        <v>16534</v>
      </c>
      <c r="C903" s="9" t="s">
        <v>16535</v>
      </c>
      <c r="D903" s="9" t="s">
        <v>16536</v>
      </c>
      <c r="E903" s="68" t="s">
        <v>153</v>
      </c>
      <c r="F903" s="6">
        <v>5555416</v>
      </c>
      <c r="G903" s="6" t="s">
        <v>13</v>
      </c>
      <c r="H903" s="6">
        <v>5555416</v>
      </c>
      <c r="I903" t="str">
        <f t="shared" si="20"/>
        <v>SIN PROMO</v>
      </c>
    </row>
    <row r="904" spans="1:9">
      <c r="A904" s="68" t="s">
        <v>16537</v>
      </c>
      <c r="B904" s="68" t="s">
        <v>16538</v>
      </c>
      <c r="C904" s="9" t="s">
        <v>14180</v>
      </c>
      <c r="D904" s="9" t="s">
        <v>16539</v>
      </c>
      <c r="E904" s="68" t="s">
        <v>36</v>
      </c>
      <c r="F904" s="6">
        <v>6399800</v>
      </c>
      <c r="G904" s="6" t="s">
        <v>13</v>
      </c>
      <c r="H904" s="6">
        <v>6399800</v>
      </c>
      <c r="I904" t="str">
        <f t="shared" si="20"/>
        <v>SIN PROMO</v>
      </c>
    </row>
    <row r="905" spans="1:9">
      <c r="A905" s="68" t="s">
        <v>16540</v>
      </c>
      <c r="B905" s="68" t="s">
        <v>16541</v>
      </c>
      <c r="C905" s="9" t="s">
        <v>16542</v>
      </c>
      <c r="D905" s="9" t="s">
        <v>16543</v>
      </c>
      <c r="E905" s="68" t="s">
        <v>359</v>
      </c>
      <c r="F905" s="6">
        <v>7646961</v>
      </c>
      <c r="G905" s="6" t="s">
        <v>13</v>
      </c>
      <c r="H905" s="6">
        <v>7646961</v>
      </c>
      <c r="I905" t="str">
        <f t="shared" si="20"/>
        <v>SIN PROMO</v>
      </c>
    </row>
    <row r="906" spans="1:9">
      <c r="A906" s="68" t="s">
        <v>16544</v>
      </c>
      <c r="B906" s="68" t="s">
        <v>16545</v>
      </c>
      <c r="C906" s="9" t="s">
        <v>16546</v>
      </c>
      <c r="D906" s="9" t="s">
        <v>16547</v>
      </c>
      <c r="E906" s="68" t="s">
        <v>34</v>
      </c>
      <c r="F906" s="6">
        <v>4613200</v>
      </c>
      <c r="G906" s="6" t="s">
        <v>13</v>
      </c>
      <c r="H906" s="6">
        <v>4613200</v>
      </c>
      <c r="I906" t="str">
        <f t="shared" si="20"/>
        <v>SIN PROMO</v>
      </c>
    </row>
    <row r="907" spans="1:9">
      <c r="A907" s="68" t="s">
        <v>16548</v>
      </c>
      <c r="B907" s="68" t="s">
        <v>16549</v>
      </c>
      <c r="C907" s="9" t="s">
        <v>16550</v>
      </c>
      <c r="D907" s="9" t="s">
        <v>16551</v>
      </c>
      <c r="E907" s="68" t="s">
        <v>34</v>
      </c>
      <c r="F907" s="6">
        <v>4743461</v>
      </c>
      <c r="G907" s="6" t="s">
        <v>13</v>
      </c>
      <c r="H907" s="6">
        <v>4743461</v>
      </c>
      <c r="I907" t="str">
        <f t="shared" si="20"/>
        <v>SIN PROMO</v>
      </c>
    </row>
    <row r="908" spans="1:9">
      <c r="A908" s="68" t="s">
        <v>16552</v>
      </c>
      <c r="B908" s="68" t="s">
        <v>16553</v>
      </c>
      <c r="C908" s="9" t="s">
        <v>16554</v>
      </c>
      <c r="D908" s="9" t="s">
        <v>16555</v>
      </c>
      <c r="E908" s="68" t="s">
        <v>359</v>
      </c>
      <c r="F908" s="6">
        <v>6470490</v>
      </c>
      <c r="G908" s="6" t="s">
        <v>13</v>
      </c>
      <c r="H908" s="6">
        <v>6470490</v>
      </c>
      <c r="I908" t="str">
        <f t="shared" si="20"/>
        <v>SIN PROMO</v>
      </c>
    </row>
    <row r="909" spans="1:9">
      <c r="A909" s="68" t="s">
        <v>16556</v>
      </c>
      <c r="B909" s="68" t="s">
        <v>16557</v>
      </c>
      <c r="C909" s="9" t="s">
        <v>16558</v>
      </c>
      <c r="D909" s="9" t="s">
        <v>16559</v>
      </c>
      <c r="E909" s="68" t="s">
        <v>359</v>
      </c>
      <c r="F909" s="6">
        <v>3137157</v>
      </c>
      <c r="G909" s="6" t="s">
        <v>13</v>
      </c>
      <c r="H909" s="6">
        <v>3137157</v>
      </c>
      <c r="I909" t="str">
        <f t="shared" si="20"/>
        <v>SIN PROMO</v>
      </c>
    </row>
    <row r="910" spans="1:9">
      <c r="A910" s="68" t="s">
        <v>16560</v>
      </c>
      <c r="B910" s="68" t="s">
        <v>16561</v>
      </c>
      <c r="C910" s="9" t="s">
        <v>7638</v>
      </c>
      <c r="D910" s="9" t="s">
        <v>16562</v>
      </c>
      <c r="E910" s="68" t="s">
        <v>48</v>
      </c>
      <c r="F910" s="6">
        <v>5409672</v>
      </c>
      <c r="G910" s="6" t="s">
        <v>13</v>
      </c>
      <c r="H910">
        <v>3219900</v>
      </c>
      <c r="I910" t="str">
        <f t="shared" si="20"/>
        <v>BLACK</v>
      </c>
    </row>
    <row r="911" spans="1:9">
      <c r="A911" s="68" t="s">
        <v>16563</v>
      </c>
      <c r="B911" s="68" t="s">
        <v>16564</v>
      </c>
      <c r="C911" s="9" t="s">
        <v>16565</v>
      </c>
      <c r="D911" s="9" t="s">
        <v>16566</v>
      </c>
      <c r="E911" s="68" t="s">
        <v>48</v>
      </c>
      <c r="F911" s="6">
        <v>4285584</v>
      </c>
      <c r="G911" s="6" t="s">
        <v>13</v>
      </c>
      <c r="H911" s="6">
        <v>4285584</v>
      </c>
      <c r="I911" t="str">
        <f t="shared" si="20"/>
        <v>SIN PROMO</v>
      </c>
    </row>
    <row r="912" spans="1:9">
      <c r="A912" s="68" t="s">
        <v>16567</v>
      </c>
      <c r="B912" s="68" t="s">
        <v>16568</v>
      </c>
      <c r="C912" s="9" t="s">
        <v>16569</v>
      </c>
      <c r="D912" s="9" t="s">
        <v>16570</v>
      </c>
      <c r="E912" s="68" t="s">
        <v>359</v>
      </c>
      <c r="F912" s="6">
        <v>6862647</v>
      </c>
      <c r="G912" s="6" t="s">
        <v>13</v>
      </c>
      <c r="H912" s="6">
        <v>6862647</v>
      </c>
      <c r="I912" t="str">
        <f t="shared" si="20"/>
        <v>SIN PROMO</v>
      </c>
    </row>
    <row r="913" spans="1:9">
      <c r="A913" s="68" t="s">
        <v>16571</v>
      </c>
      <c r="B913" s="68" t="s">
        <v>16572</v>
      </c>
      <c r="C913" s="9" t="s">
        <v>14020</v>
      </c>
      <c r="D913" s="9" t="s">
        <v>16573</v>
      </c>
      <c r="E913" s="68" t="s">
        <v>417</v>
      </c>
      <c r="F913" s="6">
        <v>6862647</v>
      </c>
      <c r="G913" s="6" t="s">
        <v>13</v>
      </c>
      <c r="H913" s="6">
        <v>6862647</v>
      </c>
      <c r="I913" t="str">
        <f t="shared" si="20"/>
        <v>SIN PROMO</v>
      </c>
    </row>
    <row r="914" spans="1:9">
      <c r="A914" s="68" t="s">
        <v>16574</v>
      </c>
      <c r="B914" s="68" t="s">
        <v>16575</v>
      </c>
      <c r="C914" s="9" t="s">
        <v>16576</v>
      </c>
      <c r="D914" s="9" t="s">
        <v>16577</v>
      </c>
      <c r="E914" s="68" t="s">
        <v>297</v>
      </c>
      <c r="F914" s="6">
        <v>4285584</v>
      </c>
      <c r="G914" s="6" t="s">
        <v>13</v>
      </c>
      <c r="H914" s="6">
        <v>4285584</v>
      </c>
      <c r="I914" t="str">
        <f t="shared" si="20"/>
        <v>SIN PROMO</v>
      </c>
    </row>
    <row r="915" spans="1:9">
      <c r="A915" s="68" t="s">
        <v>16578</v>
      </c>
      <c r="B915" s="68" t="s">
        <v>16579</v>
      </c>
      <c r="C915" s="9" t="s">
        <v>16580</v>
      </c>
      <c r="D915" s="9" t="s">
        <v>16581</v>
      </c>
      <c r="E915" s="68" t="s">
        <v>359</v>
      </c>
      <c r="F915" s="6">
        <v>4705784</v>
      </c>
      <c r="G915" s="6" t="s">
        <v>13</v>
      </c>
      <c r="H915" s="6">
        <v>4705784</v>
      </c>
      <c r="I915" t="str">
        <f t="shared" si="20"/>
        <v>SIN PROMO</v>
      </c>
    </row>
    <row r="916" spans="1:9">
      <c r="A916" s="68" t="s">
        <v>16582</v>
      </c>
      <c r="B916" s="68" t="s">
        <v>16583</v>
      </c>
      <c r="C916" s="9" t="s">
        <v>16584</v>
      </c>
      <c r="D916" s="9" t="s">
        <v>16585</v>
      </c>
      <c r="E916" s="68" t="s">
        <v>54</v>
      </c>
      <c r="F916" s="6">
        <v>7843039</v>
      </c>
      <c r="G916" s="6" t="s">
        <v>13</v>
      </c>
      <c r="H916" s="6">
        <v>7843039</v>
      </c>
      <c r="I916" t="str">
        <f t="shared" si="20"/>
        <v>SIN PROMO</v>
      </c>
    </row>
    <row r="917" spans="1:9">
      <c r="A917" s="68" t="s">
        <v>16586</v>
      </c>
      <c r="B917" s="68" t="s">
        <v>16587</v>
      </c>
      <c r="C917" s="9" t="s">
        <v>16588</v>
      </c>
      <c r="D917" s="9" t="s">
        <v>16589</v>
      </c>
      <c r="E917" s="68" t="s">
        <v>359</v>
      </c>
      <c r="F917" s="6">
        <v>7843039</v>
      </c>
      <c r="G917" s="6" t="s">
        <v>13</v>
      </c>
      <c r="H917" s="6">
        <v>7843039</v>
      </c>
      <c r="I917" t="str">
        <f t="shared" si="20"/>
        <v>SIN PROMO</v>
      </c>
    </row>
    <row r="918" spans="1:9">
      <c r="A918" s="68" t="s">
        <v>16590</v>
      </c>
      <c r="B918" s="68" t="s">
        <v>16591</v>
      </c>
      <c r="C918" s="9" t="s">
        <v>16592</v>
      </c>
      <c r="D918" s="9" t="s">
        <v>16593</v>
      </c>
      <c r="E918" s="68" t="s">
        <v>417</v>
      </c>
      <c r="F918" s="6">
        <v>7646961</v>
      </c>
      <c r="G918" s="6" t="s">
        <v>13</v>
      </c>
      <c r="H918" s="6">
        <v>7646961</v>
      </c>
      <c r="I918" t="str">
        <f t="shared" si="20"/>
        <v>SIN PROMO</v>
      </c>
    </row>
    <row r="919" spans="1:9">
      <c r="A919" s="68" t="s">
        <v>16594</v>
      </c>
      <c r="B919" s="68" t="s">
        <v>16595</v>
      </c>
      <c r="C919" s="9" t="s">
        <v>13830</v>
      </c>
      <c r="D919" s="9" t="s">
        <v>16596</v>
      </c>
      <c r="E919" s="68" t="s">
        <v>297</v>
      </c>
      <c r="F919" s="6">
        <v>6399800</v>
      </c>
      <c r="G919" s="6" t="s">
        <v>13</v>
      </c>
      <c r="H919" s="6">
        <v>6399800</v>
      </c>
      <c r="I919" t="str">
        <f t="shared" si="20"/>
        <v>SIN PROMO</v>
      </c>
    </row>
    <row r="920" spans="1:9">
      <c r="A920" s="68" t="s">
        <v>16597</v>
      </c>
      <c r="B920" s="68" t="s">
        <v>16598</v>
      </c>
      <c r="C920" s="9" t="s">
        <v>16599</v>
      </c>
      <c r="D920" s="9" t="s">
        <v>16600</v>
      </c>
      <c r="E920" s="68" t="s">
        <v>417</v>
      </c>
      <c r="F920" s="6">
        <v>6862647</v>
      </c>
      <c r="G920" s="6" t="s">
        <v>13</v>
      </c>
      <c r="H920" s="6">
        <v>6862647</v>
      </c>
      <c r="I920" t="str">
        <f t="shared" si="20"/>
        <v>SIN PROMO</v>
      </c>
    </row>
    <row r="921" spans="1:9">
      <c r="A921" s="68" t="s">
        <v>16601</v>
      </c>
      <c r="B921" s="68" t="s">
        <v>16602</v>
      </c>
      <c r="C921" s="9" t="s">
        <v>2364</v>
      </c>
      <c r="D921" s="9" t="s">
        <v>16603</v>
      </c>
      <c r="E921" s="68" t="s">
        <v>38</v>
      </c>
      <c r="F921" s="6">
        <v>4199800</v>
      </c>
      <c r="G921" s="6" t="s">
        <v>13</v>
      </c>
      <c r="H921">
        <v>2289900</v>
      </c>
      <c r="I921" t="str">
        <f t="shared" si="20"/>
        <v>BLACK</v>
      </c>
    </row>
    <row r="922" spans="1:9">
      <c r="A922" s="68" t="s">
        <v>16604</v>
      </c>
      <c r="B922" s="68" t="s">
        <v>16605</v>
      </c>
      <c r="C922" s="9" t="s">
        <v>8728</v>
      </c>
      <c r="D922" s="9" t="s">
        <v>16606</v>
      </c>
      <c r="E922" s="68" t="s">
        <v>15334</v>
      </c>
      <c r="F922" s="6">
        <v>1142698</v>
      </c>
      <c r="G922" s="6" t="s">
        <v>13</v>
      </c>
      <c r="H922" s="6">
        <v>1142698</v>
      </c>
      <c r="I922" t="str">
        <f t="shared" si="20"/>
        <v>SIN PROMO</v>
      </c>
    </row>
    <row r="923" spans="1:9">
      <c r="A923" s="68" t="s">
        <v>16607</v>
      </c>
      <c r="B923" s="68" t="s">
        <v>16608</v>
      </c>
      <c r="C923" s="9" t="s">
        <v>6652</v>
      </c>
      <c r="D923" s="9" t="s">
        <v>16609</v>
      </c>
      <c r="E923" s="68" t="s">
        <v>297</v>
      </c>
      <c r="F923" s="6">
        <v>8863409</v>
      </c>
      <c r="G923" s="6" t="s">
        <v>13</v>
      </c>
      <c r="H923">
        <v>3639900</v>
      </c>
      <c r="I923" t="str">
        <f t="shared" si="20"/>
        <v>BLACK</v>
      </c>
    </row>
    <row r="924" spans="1:9">
      <c r="A924" s="68" t="s">
        <v>16610</v>
      </c>
      <c r="B924" s="68"/>
      <c r="C924" s="9" t="s">
        <v>8977</v>
      </c>
      <c r="D924" s="9" t="s">
        <v>16611</v>
      </c>
      <c r="E924" s="68" t="s">
        <v>16</v>
      </c>
      <c r="F924" s="6">
        <v>607647</v>
      </c>
      <c r="G924" s="6" t="s">
        <v>13</v>
      </c>
      <c r="H924" s="6">
        <v>607647</v>
      </c>
      <c r="I924" t="str">
        <f t="shared" si="20"/>
        <v>SIN PROMO</v>
      </c>
    </row>
    <row r="925" spans="1:9">
      <c r="A925" s="68" t="s">
        <v>16612</v>
      </c>
      <c r="B925" s="68"/>
      <c r="C925" s="9" t="s">
        <v>1716</v>
      </c>
      <c r="D925" s="68" t="s">
        <v>16613</v>
      </c>
      <c r="E925" s="68" t="s">
        <v>16</v>
      </c>
      <c r="F925" s="6">
        <v>239900</v>
      </c>
      <c r="G925" s="6" t="s">
        <v>13</v>
      </c>
      <c r="H925">
        <v>219900</v>
      </c>
      <c r="I925" t="str">
        <f t="shared" si="20"/>
        <v>BLACK</v>
      </c>
    </row>
    <row r="926" spans="1:9">
      <c r="A926" s="68" t="s">
        <v>16614</v>
      </c>
      <c r="B926" s="68"/>
      <c r="C926" s="9" t="s">
        <v>1717</v>
      </c>
      <c r="D926" s="68" t="s">
        <v>16615</v>
      </c>
      <c r="E926" s="68" t="s">
        <v>16</v>
      </c>
      <c r="F926" s="6">
        <v>239900</v>
      </c>
      <c r="G926" s="6" t="s">
        <v>13</v>
      </c>
      <c r="H926">
        <v>249900</v>
      </c>
      <c r="I926" t="str">
        <f t="shared" si="20"/>
        <v>SIN PROMO</v>
      </c>
    </row>
    <row r="927" spans="1:9">
      <c r="A927" s="68" t="s">
        <v>16616</v>
      </c>
      <c r="B927" s="68"/>
      <c r="C927" s="9" t="s">
        <v>9944</v>
      </c>
      <c r="D927" s="68" t="s">
        <v>16617</v>
      </c>
      <c r="E927" s="68" t="s">
        <v>16</v>
      </c>
      <c r="F927" s="6">
        <v>659900</v>
      </c>
      <c r="G927" s="6" t="s">
        <v>13</v>
      </c>
      <c r="H927" s="6">
        <v>659900</v>
      </c>
      <c r="I927" t="str">
        <f t="shared" si="20"/>
        <v>SIN PROMO</v>
      </c>
    </row>
    <row r="928" spans="1:9">
      <c r="A928" s="68" t="s">
        <v>16618</v>
      </c>
      <c r="B928" s="68"/>
      <c r="C928" s="9" t="s">
        <v>1679</v>
      </c>
      <c r="D928" s="68" t="s">
        <v>1115</v>
      </c>
      <c r="E928" s="68" t="s">
        <v>16</v>
      </c>
      <c r="F928" s="6">
        <v>819900</v>
      </c>
      <c r="G928" s="6" t="s">
        <v>13</v>
      </c>
      <c r="H928">
        <v>789900</v>
      </c>
      <c r="I928" t="str">
        <f t="shared" si="20"/>
        <v>BLACK</v>
      </c>
    </row>
    <row r="929" spans="1:9">
      <c r="A929" s="68" t="s">
        <v>16619</v>
      </c>
      <c r="B929" s="68"/>
      <c r="C929" s="9" t="s">
        <v>2188</v>
      </c>
      <c r="D929" s="68" t="s">
        <v>1202</v>
      </c>
      <c r="E929" s="68" t="s">
        <v>16</v>
      </c>
      <c r="F929" s="6">
        <v>3191382</v>
      </c>
      <c r="G929" s="6" t="s">
        <v>13</v>
      </c>
      <c r="H929">
        <v>2619900</v>
      </c>
      <c r="I929" t="str">
        <f t="shared" si="20"/>
        <v>BLACK</v>
      </c>
    </row>
    <row r="930" spans="1:9">
      <c r="A930" s="68" t="s">
        <v>16620</v>
      </c>
      <c r="B930" s="68"/>
      <c r="C930" s="9" t="s">
        <v>2185</v>
      </c>
      <c r="D930" s="68" t="s">
        <v>1163</v>
      </c>
      <c r="E930" s="68" t="s">
        <v>16</v>
      </c>
      <c r="F930" s="6">
        <v>3191382</v>
      </c>
      <c r="G930" s="6" t="s">
        <v>13</v>
      </c>
      <c r="H930">
        <v>2619900</v>
      </c>
      <c r="I930" t="str">
        <f t="shared" si="20"/>
        <v>BLACK</v>
      </c>
    </row>
    <row r="931" spans="1:9">
      <c r="A931" s="68" t="s">
        <v>16621</v>
      </c>
      <c r="B931" s="68"/>
      <c r="C931" s="68" t="s">
        <v>6</v>
      </c>
      <c r="D931" s="9" t="s">
        <v>16622</v>
      </c>
      <c r="E931" s="68" t="s">
        <v>16</v>
      </c>
      <c r="F931" s="6">
        <v>169900</v>
      </c>
      <c r="G931" s="6" t="s">
        <v>13</v>
      </c>
      <c r="H931" s="6">
        <v>169900</v>
      </c>
      <c r="I931" t="str">
        <f t="shared" si="20"/>
        <v>SIN PROMO</v>
      </c>
    </row>
    <row r="932" spans="1:9" ht="66">
      <c r="A932" s="68" t="s">
        <v>16621</v>
      </c>
      <c r="B932" s="68" t="s">
        <v>16623</v>
      </c>
      <c r="C932" s="9" t="s">
        <v>1743</v>
      </c>
      <c r="D932" s="69" t="str">
        <f>"     "&amp;D931</f>
        <v xml:space="preserve">     Silla Auxiliar Para Sala O Comedor Rock</v>
      </c>
      <c r="E932" s="68" t="s">
        <v>16624</v>
      </c>
      <c r="F932" s="70">
        <f>F931</f>
        <v>169900</v>
      </c>
      <c r="G932" s="70" t="str">
        <f>G931&amp;"     "</f>
        <v xml:space="preserve">$     </v>
      </c>
    </row>
    <row r="933" spans="1:9" ht="66">
      <c r="A933" s="68" t="s">
        <v>16621</v>
      </c>
      <c r="B933" s="68" t="s">
        <v>16625</v>
      </c>
      <c r="C933" s="9" t="s">
        <v>1745</v>
      </c>
      <c r="D933" s="69" t="str">
        <f>"     "&amp;D931</f>
        <v xml:space="preserve">     Silla Auxiliar Para Sala O Comedor Rock</v>
      </c>
      <c r="E933" s="68" t="s">
        <v>16626</v>
      </c>
      <c r="F933" s="70">
        <f>F931</f>
        <v>169900</v>
      </c>
      <c r="G933" s="70" t="str">
        <f>G931&amp;"     "</f>
        <v xml:space="preserve">$     </v>
      </c>
    </row>
    <row r="934" spans="1:9" ht="66">
      <c r="A934" s="68" t="s">
        <v>16621</v>
      </c>
      <c r="B934" s="68" t="s">
        <v>16627</v>
      </c>
      <c r="C934" s="9" t="s">
        <v>1744</v>
      </c>
      <c r="D934" s="69" t="str">
        <f>"     "&amp;D931</f>
        <v xml:space="preserve">     Silla Auxiliar Para Sala O Comedor Rock</v>
      </c>
      <c r="E934" s="68" t="s">
        <v>16628</v>
      </c>
      <c r="F934" s="70">
        <f>F931</f>
        <v>169900</v>
      </c>
      <c r="G934" s="70" t="str">
        <f>G931&amp;"     "</f>
        <v xml:space="preserve">$     </v>
      </c>
    </row>
    <row r="935" spans="1:9" ht="66">
      <c r="A935" s="68" t="s">
        <v>16621</v>
      </c>
      <c r="B935" s="68" t="s">
        <v>16629</v>
      </c>
      <c r="C935" s="9" t="s">
        <v>1746</v>
      </c>
      <c r="D935" s="69" t="str">
        <f>"     "&amp;D931</f>
        <v xml:space="preserve">     Silla Auxiliar Para Sala O Comedor Rock</v>
      </c>
      <c r="E935" s="68" t="s">
        <v>16630</v>
      </c>
      <c r="F935" s="70">
        <f>F931</f>
        <v>169900</v>
      </c>
      <c r="G935" s="70" t="str">
        <f>G931&amp;"     "</f>
        <v xml:space="preserve">$     </v>
      </c>
    </row>
    <row r="936" spans="1:9">
      <c r="A936" s="68" t="s">
        <v>16631</v>
      </c>
      <c r="B936" s="68" t="s">
        <v>16632</v>
      </c>
      <c r="C936" s="9" t="s">
        <v>1683</v>
      </c>
      <c r="D936" s="9" t="s">
        <v>16633</v>
      </c>
      <c r="E936" s="68" t="s">
        <v>12</v>
      </c>
      <c r="F936" s="6">
        <v>319900</v>
      </c>
      <c r="G936" s="6" t="s">
        <v>13</v>
      </c>
      <c r="H936">
        <v>269900</v>
      </c>
      <c r="I936" t="str">
        <f t="shared" ref="I936:I947" si="21">+IF(H936&lt;F936,"BLACK","SIN PROMO")</f>
        <v>BLACK</v>
      </c>
    </row>
    <row r="937" spans="1:9">
      <c r="A937" s="68" t="s">
        <v>16634</v>
      </c>
      <c r="B937" s="68" t="s">
        <v>16635</v>
      </c>
      <c r="C937" s="9" t="s">
        <v>7516</v>
      </c>
      <c r="D937" s="9" t="s">
        <v>16636</v>
      </c>
      <c r="E937" s="68" t="s">
        <v>12</v>
      </c>
      <c r="F937" s="6">
        <v>1099900</v>
      </c>
      <c r="G937" s="6" t="s">
        <v>13</v>
      </c>
      <c r="H937">
        <v>1199900</v>
      </c>
      <c r="I937" t="str">
        <f t="shared" si="21"/>
        <v>SIN PROMO</v>
      </c>
    </row>
    <row r="938" spans="1:9">
      <c r="A938" s="68" t="s">
        <v>16637</v>
      </c>
      <c r="B938" s="68" t="s">
        <v>16638</v>
      </c>
      <c r="C938" s="9" t="s">
        <v>10302</v>
      </c>
      <c r="D938" s="9" t="s">
        <v>16639</v>
      </c>
      <c r="E938" s="68" t="s">
        <v>12</v>
      </c>
      <c r="F938" s="6">
        <v>879900</v>
      </c>
      <c r="G938" s="6" t="s">
        <v>13</v>
      </c>
      <c r="H938" s="6">
        <v>879900</v>
      </c>
      <c r="I938" t="str">
        <f t="shared" si="21"/>
        <v>SIN PROMO</v>
      </c>
    </row>
    <row r="939" spans="1:9">
      <c r="A939" s="68" t="s">
        <v>16640</v>
      </c>
      <c r="B939" s="68" t="s">
        <v>16641</v>
      </c>
      <c r="C939" s="9" t="s">
        <v>8091</v>
      </c>
      <c r="D939" s="9" t="s">
        <v>16642</v>
      </c>
      <c r="E939" s="68" t="s">
        <v>12</v>
      </c>
      <c r="F939" s="6">
        <v>439900</v>
      </c>
      <c r="G939" s="6" t="s">
        <v>13</v>
      </c>
      <c r="H939">
        <v>309900</v>
      </c>
      <c r="I939" t="str">
        <f t="shared" si="21"/>
        <v>BLACK</v>
      </c>
    </row>
    <row r="940" spans="1:9">
      <c r="A940" s="68" t="s">
        <v>16643</v>
      </c>
      <c r="B940" s="68" t="s">
        <v>16644</v>
      </c>
      <c r="C940" s="9" t="s">
        <v>2257</v>
      </c>
      <c r="D940" s="9" t="s">
        <v>16645</v>
      </c>
      <c r="E940" s="68" t="s">
        <v>232</v>
      </c>
      <c r="F940" s="6">
        <v>599900</v>
      </c>
      <c r="G940" s="6" t="s">
        <v>13</v>
      </c>
      <c r="H940" s="6">
        <v>599900</v>
      </c>
      <c r="I940" t="str">
        <f t="shared" si="21"/>
        <v>SIN PROMO</v>
      </c>
    </row>
    <row r="941" spans="1:9">
      <c r="A941" s="68" t="s">
        <v>16646</v>
      </c>
      <c r="B941" s="68" t="s">
        <v>16647</v>
      </c>
      <c r="C941" s="9" t="s">
        <v>2264</v>
      </c>
      <c r="D941" s="9" t="s">
        <v>1441</v>
      </c>
      <c r="E941" s="68" t="s">
        <v>292</v>
      </c>
      <c r="F941" s="6">
        <v>929900</v>
      </c>
      <c r="G941" s="6" t="s">
        <v>13</v>
      </c>
      <c r="H941">
        <v>889900</v>
      </c>
      <c r="I941" t="str">
        <f t="shared" si="21"/>
        <v>BLACK</v>
      </c>
    </row>
    <row r="942" spans="1:9">
      <c r="A942" s="68" t="s">
        <v>16648</v>
      </c>
      <c r="B942" s="68" t="s">
        <v>16649</v>
      </c>
      <c r="C942" s="9" t="s">
        <v>2265</v>
      </c>
      <c r="D942" s="9" t="s">
        <v>16650</v>
      </c>
      <c r="E942" s="68" t="s">
        <v>292</v>
      </c>
      <c r="F942" s="6">
        <v>799900</v>
      </c>
      <c r="G942" s="6" t="s">
        <v>13</v>
      </c>
      <c r="H942">
        <v>759900</v>
      </c>
      <c r="I942" t="str">
        <f t="shared" si="21"/>
        <v>BLACK</v>
      </c>
    </row>
    <row r="943" spans="1:9">
      <c r="A943" s="68" t="s">
        <v>16651</v>
      </c>
      <c r="B943" s="68" t="s">
        <v>16652</v>
      </c>
      <c r="C943" s="9" t="s">
        <v>16653</v>
      </c>
      <c r="D943" s="9" t="s">
        <v>16654</v>
      </c>
      <c r="E943" s="68" t="s">
        <v>12</v>
      </c>
      <c r="F943" s="6">
        <v>699900</v>
      </c>
      <c r="G943" s="6" t="s">
        <v>13</v>
      </c>
      <c r="H943" s="6">
        <v>699900</v>
      </c>
      <c r="I943" t="str">
        <f t="shared" si="21"/>
        <v>SIN PROMO</v>
      </c>
    </row>
    <row r="944" spans="1:9">
      <c r="A944" s="68" t="s">
        <v>16655</v>
      </c>
      <c r="B944" s="68" t="s">
        <v>16656</v>
      </c>
      <c r="C944" s="9" t="s">
        <v>16657</v>
      </c>
      <c r="D944" s="9" t="s">
        <v>16658</v>
      </c>
      <c r="E944" s="68" t="s">
        <v>36</v>
      </c>
      <c r="F944" s="6">
        <v>749900</v>
      </c>
      <c r="G944" s="6" t="s">
        <v>13</v>
      </c>
      <c r="H944" s="6">
        <v>749900</v>
      </c>
      <c r="I944" t="str">
        <f t="shared" si="21"/>
        <v>SIN PROMO</v>
      </c>
    </row>
    <row r="945" spans="1:9">
      <c r="A945" s="68" t="s">
        <v>16659</v>
      </c>
      <c r="B945" s="68" t="s">
        <v>16660</v>
      </c>
      <c r="C945" s="9" t="s">
        <v>10408</v>
      </c>
      <c r="D945" s="9" t="s">
        <v>16661</v>
      </c>
      <c r="E945" s="68" t="s">
        <v>12</v>
      </c>
      <c r="F945" s="6">
        <v>999900</v>
      </c>
      <c r="G945" s="6" t="s">
        <v>13</v>
      </c>
      <c r="H945" s="6">
        <v>999900</v>
      </c>
      <c r="I945" t="str">
        <f t="shared" si="21"/>
        <v>SIN PROMO</v>
      </c>
    </row>
    <row r="946" spans="1:9">
      <c r="A946" s="68" t="s">
        <v>16662</v>
      </c>
      <c r="B946" s="68" t="s">
        <v>16663</v>
      </c>
      <c r="C946" s="9" t="s">
        <v>9628</v>
      </c>
      <c r="D946" s="9" t="s">
        <v>16664</v>
      </c>
      <c r="E946" s="68" t="s">
        <v>292</v>
      </c>
      <c r="F946" s="6">
        <v>599900</v>
      </c>
      <c r="G946" s="6" t="s">
        <v>13</v>
      </c>
      <c r="H946" s="6">
        <v>599900</v>
      </c>
      <c r="I946" t="str">
        <f t="shared" si="21"/>
        <v>SIN PROMO</v>
      </c>
    </row>
    <row r="947" spans="1:9">
      <c r="A947" s="68" t="s">
        <v>16665</v>
      </c>
      <c r="B947" s="68"/>
      <c r="C947" s="68" t="s">
        <v>6</v>
      </c>
      <c r="D947" s="9" t="s">
        <v>16666</v>
      </c>
      <c r="E947" s="68" t="s">
        <v>16</v>
      </c>
      <c r="F947" s="6">
        <v>1199900</v>
      </c>
      <c r="G947" s="6" t="s">
        <v>13</v>
      </c>
      <c r="H947" s="6">
        <v>1349900</v>
      </c>
      <c r="I947" t="str">
        <f t="shared" si="21"/>
        <v>SIN PROMO</v>
      </c>
    </row>
    <row r="948" spans="1:9" ht="52.8">
      <c r="A948" s="68" t="s">
        <v>16665</v>
      </c>
      <c r="B948" s="68" t="s">
        <v>16667</v>
      </c>
      <c r="C948" s="9" t="s">
        <v>1848</v>
      </c>
      <c r="D948" s="69" t="str">
        <f>"     "&amp;D947</f>
        <v xml:space="preserve">     Comedor Industry+ Sila Milano</v>
      </c>
      <c r="E948" s="68" t="s">
        <v>12</v>
      </c>
      <c r="F948" s="70">
        <f>F947</f>
        <v>1199900</v>
      </c>
      <c r="G948" s="70" t="str">
        <f>G947&amp;"     "</f>
        <v xml:space="preserve">$     </v>
      </c>
    </row>
    <row r="949" spans="1:9" ht="52.8">
      <c r="A949" s="68" t="s">
        <v>16665</v>
      </c>
      <c r="B949" s="68" t="s">
        <v>16668</v>
      </c>
      <c r="C949" s="9" t="s">
        <v>1847</v>
      </c>
      <c r="D949" s="69" t="str">
        <f>"     "&amp;D947</f>
        <v xml:space="preserve">     Comedor Industry+ Sila Milano</v>
      </c>
      <c r="E949" s="68" t="s">
        <v>36</v>
      </c>
      <c r="F949" s="70">
        <f>F947</f>
        <v>1199900</v>
      </c>
      <c r="G949" s="70" t="str">
        <f>G947&amp;"     "</f>
        <v xml:space="preserve">$     </v>
      </c>
    </row>
    <row r="950" spans="1:9" ht="52.8">
      <c r="A950" s="68" t="s">
        <v>16665</v>
      </c>
      <c r="B950" s="68" t="s">
        <v>16669</v>
      </c>
      <c r="C950" s="9" t="s">
        <v>1850</v>
      </c>
      <c r="D950" s="69" t="str">
        <f>"     "&amp;D947</f>
        <v xml:space="preserve">     Comedor Industry+ Sila Milano</v>
      </c>
      <c r="E950" s="68" t="s">
        <v>48</v>
      </c>
      <c r="F950" s="70">
        <f>F947</f>
        <v>1199900</v>
      </c>
      <c r="G950" s="70" t="str">
        <f>G947&amp;"     "</f>
        <v xml:space="preserve">$     </v>
      </c>
    </row>
    <row r="951" spans="1:9" ht="52.8">
      <c r="A951" s="68" t="s">
        <v>16665</v>
      </c>
      <c r="B951" s="68" t="s">
        <v>16670</v>
      </c>
      <c r="C951" s="9" t="s">
        <v>1849</v>
      </c>
      <c r="D951" s="69" t="str">
        <f>"     "&amp;D947</f>
        <v xml:space="preserve">     Comedor Industry+ Sila Milano</v>
      </c>
      <c r="E951" s="68" t="s">
        <v>38</v>
      </c>
      <c r="F951" s="70">
        <f>F947</f>
        <v>1199900</v>
      </c>
      <c r="G951" s="70" t="str">
        <f>G947&amp;"     "</f>
        <v xml:space="preserve">$     </v>
      </c>
    </row>
    <row r="952" spans="1:9">
      <c r="A952" s="68" t="s">
        <v>16671</v>
      </c>
      <c r="B952" s="68" t="s">
        <v>16672</v>
      </c>
      <c r="C952" s="9" t="s">
        <v>10404</v>
      </c>
      <c r="D952" s="9" t="s">
        <v>16673</v>
      </c>
      <c r="E952" s="68" t="s">
        <v>36</v>
      </c>
      <c r="F952" s="6">
        <v>1339900</v>
      </c>
      <c r="G952" s="6" t="s">
        <v>13</v>
      </c>
      <c r="H952" s="6">
        <v>1339900</v>
      </c>
      <c r="I952" t="str">
        <f t="shared" ref="I952:I960" si="22">+IF(H952&lt;F952,"BLACK","SIN PROMO")</f>
        <v>SIN PROMO</v>
      </c>
    </row>
    <row r="953" spans="1:9">
      <c r="A953" s="68" t="s">
        <v>16674</v>
      </c>
      <c r="B953" s="68" t="s">
        <v>16675</v>
      </c>
      <c r="C953" s="9" t="s">
        <v>5902</v>
      </c>
      <c r="D953" s="9" t="s">
        <v>16676</v>
      </c>
      <c r="E953" s="68" t="s">
        <v>12</v>
      </c>
      <c r="F953" s="6">
        <v>1339900</v>
      </c>
      <c r="G953" s="6" t="s">
        <v>13</v>
      </c>
      <c r="H953">
        <v>1019900</v>
      </c>
      <c r="I953" t="str">
        <f t="shared" si="22"/>
        <v>BLACK</v>
      </c>
    </row>
    <row r="954" spans="1:9">
      <c r="A954" s="68" t="s">
        <v>16677</v>
      </c>
      <c r="B954" s="68" t="s">
        <v>16678</v>
      </c>
      <c r="C954" s="9" t="s">
        <v>1792</v>
      </c>
      <c r="D954" s="9" t="s">
        <v>16679</v>
      </c>
      <c r="E954" s="68" t="s">
        <v>12</v>
      </c>
      <c r="F954" s="6">
        <v>799900</v>
      </c>
      <c r="G954" s="6" t="s">
        <v>13</v>
      </c>
      <c r="H954">
        <v>889900</v>
      </c>
      <c r="I954" t="str">
        <f t="shared" si="22"/>
        <v>SIN PROMO</v>
      </c>
    </row>
    <row r="955" spans="1:9">
      <c r="A955" s="68" t="s">
        <v>16680</v>
      </c>
      <c r="B955" s="68" t="s">
        <v>16681</v>
      </c>
      <c r="C955" s="9" t="s">
        <v>5124</v>
      </c>
      <c r="D955" s="9" t="s">
        <v>16682</v>
      </c>
      <c r="E955" s="68" t="s">
        <v>36</v>
      </c>
      <c r="F955" s="6">
        <v>619900</v>
      </c>
      <c r="G955" s="6" t="s">
        <v>13</v>
      </c>
      <c r="H955">
        <v>599900</v>
      </c>
      <c r="I955" t="str">
        <f t="shared" si="22"/>
        <v>BLACK</v>
      </c>
    </row>
    <row r="956" spans="1:9">
      <c r="A956" s="68" t="s">
        <v>16683</v>
      </c>
      <c r="B956" s="68" t="s">
        <v>16684</v>
      </c>
      <c r="C956" s="9" t="s">
        <v>5122</v>
      </c>
      <c r="D956" s="9" t="s">
        <v>16685</v>
      </c>
      <c r="E956" s="68" t="s">
        <v>48</v>
      </c>
      <c r="F956" s="6">
        <v>619900</v>
      </c>
      <c r="G956" s="6" t="s">
        <v>13</v>
      </c>
      <c r="H956">
        <v>599900</v>
      </c>
      <c r="I956" t="str">
        <f t="shared" si="22"/>
        <v>BLACK</v>
      </c>
    </row>
    <row r="957" spans="1:9">
      <c r="A957" s="68" t="s">
        <v>16686</v>
      </c>
      <c r="B957" s="68" t="s">
        <v>16687</v>
      </c>
      <c r="C957" s="9" t="s">
        <v>5120</v>
      </c>
      <c r="D957" s="9" t="s">
        <v>16688</v>
      </c>
      <c r="E957" s="68" t="s">
        <v>12</v>
      </c>
      <c r="F957" s="6">
        <v>599900</v>
      </c>
      <c r="G957" s="6" t="s">
        <v>13</v>
      </c>
      <c r="H957">
        <v>599900</v>
      </c>
      <c r="I957" t="str">
        <f t="shared" si="22"/>
        <v>SIN PROMO</v>
      </c>
    </row>
    <row r="958" spans="1:9">
      <c r="A958" s="68" t="s">
        <v>16689</v>
      </c>
      <c r="B958" s="68" t="s">
        <v>16690</v>
      </c>
      <c r="C958" s="9" t="s">
        <v>2663</v>
      </c>
      <c r="D958" s="9" t="s">
        <v>16691</v>
      </c>
      <c r="E958" s="68" t="s">
        <v>36</v>
      </c>
      <c r="F958" s="6">
        <v>829900</v>
      </c>
      <c r="G958" s="6" t="s">
        <v>13</v>
      </c>
      <c r="H958">
        <v>949900</v>
      </c>
      <c r="I958" t="str">
        <f t="shared" si="22"/>
        <v>SIN PROMO</v>
      </c>
    </row>
    <row r="959" spans="1:9">
      <c r="A959" s="68" t="s">
        <v>16692</v>
      </c>
      <c r="B959" s="68" t="s">
        <v>16693</v>
      </c>
      <c r="C959" s="9" t="s">
        <v>5114</v>
      </c>
      <c r="D959" s="9" t="s">
        <v>16694</v>
      </c>
      <c r="E959" s="68" t="s">
        <v>34</v>
      </c>
      <c r="F959" s="6">
        <v>829900</v>
      </c>
      <c r="G959" s="6" t="s">
        <v>13</v>
      </c>
      <c r="H959">
        <v>949900</v>
      </c>
      <c r="I959" t="str">
        <f t="shared" si="22"/>
        <v>SIN PROMO</v>
      </c>
    </row>
    <row r="960" spans="1:9">
      <c r="A960" s="68" t="s">
        <v>16695</v>
      </c>
      <c r="B960" s="68"/>
      <c r="C960" s="68" t="s">
        <v>6</v>
      </c>
      <c r="D960" s="9" t="s">
        <v>16696</v>
      </c>
      <c r="E960" s="68" t="s">
        <v>16</v>
      </c>
      <c r="F960" s="6">
        <v>899900</v>
      </c>
      <c r="G960" s="6" t="s">
        <v>13</v>
      </c>
      <c r="H960">
        <v>949900</v>
      </c>
      <c r="I960" t="str">
        <f t="shared" si="22"/>
        <v>SIN PROMO</v>
      </c>
    </row>
    <row r="961" spans="1:9" ht="66">
      <c r="A961" s="68" t="s">
        <v>16695</v>
      </c>
      <c r="B961" s="68" t="s">
        <v>16697</v>
      </c>
      <c r="C961" s="9" t="s">
        <v>5153</v>
      </c>
      <c r="D961" s="69" t="str">
        <f>"     "&amp;D960</f>
        <v xml:space="preserve">     Baul De Lujo Moderno Capitoneado 140 </v>
      </c>
      <c r="E961" s="68" t="s">
        <v>16698</v>
      </c>
      <c r="F961" s="70">
        <f>F960</f>
        <v>899900</v>
      </c>
      <c r="G961" s="70" t="str">
        <f>G960&amp;"     "</f>
        <v xml:space="preserve">$     </v>
      </c>
    </row>
    <row r="962" spans="1:9" ht="66">
      <c r="A962" s="68" t="s">
        <v>16695</v>
      </c>
      <c r="B962" s="68" t="s">
        <v>16699</v>
      </c>
      <c r="C962" s="9" t="s">
        <v>5147</v>
      </c>
      <c r="D962" s="69" t="str">
        <f>"     "&amp;D960</f>
        <v xml:space="preserve">     Baul De Lujo Moderno Capitoneado 140 </v>
      </c>
      <c r="E962" s="68" t="s">
        <v>16700</v>
      </c>
      <c r="F962" s="70">
        <f>F960</f>
        <v>899900</v>
      </c>
      <c r="G962" s="70" t="str">
        <f>G960&amp;"     "</f>
        <v xml:space="preserve">$     </v>
      </c>
    </row>
    <row r="963" spans="1:9" ht="66">
      <c r="A963" s="68" t="s">
        <v>16695</v>
      </c>
      <c r="B963" s="68" t="s">
        <v>16701</v>
      </c>
      <c r="C963" s="9" t="s">
        <v>5151</v>
      </c>
      <c r="D963" s="69" t="str">
        <f>"     "&amp;D960</f>
        <v xml:space="preserve">     Baul De Lujo Moderno Capitoneado 140 </v>
      </c>
      <c r="E963" s="68" t="s">
        <v>16702</v>
      </c>
      <c r="F963" s="70">
        <f>F960</f>
        <v>899900</v>
      </c>
      <c r="G963" s="70" t="str">
        <f>G960&amp;"     "</f>
        <v xml:space="preserve">$     </v>
      </c>
    </row>
    <row r="964" spans="1:9" ht="66">
      <c r="A964" s="68" t="s">
        <v>16695</v>
      </c>
      <c r="B964" s="68" t="s">
        <v>16703</v>
      </c>
      <c r="C964" s="9" t="s">
        <v>5143</v>
      </c>
      <c r="D964" s="69" t="str">
        <f>"     "&amp;D960</f>
        <v xml:space="preserve">     Baul De Lujo Moderno Capitoneado 140 </v>
      </c>
      <c r="E964" s="68" t="s">
        <v>652</v>
      </c>
      <c r="F964" s="70">
        <f>F960</f>
        <v>899900</v>
      </c>
      <c r="G964" s="70" t="str">
        <f>G960&amp;"     "</f>
        <v xml:space="preserve">$     </v>
      </c>
    </row>
    <row r="965" spans="1:9" ht="66">
      <c r="A965" s="68" t="s">
        <v>16695</v>
      </c>
      <c r="B965" s="68" t="s">
        <v>16704</v>
      </c>
      <c r="C965" s="9" t="s">
        <v>5149</v>
      </c>
      <c r="D965" s="69" t="str">
        <f>"     "&amp;D960</f>
        <v xml:space="preserve">     Baul De Lujo Moderno Capitoneado 140 </v>
      </c>
      <c r="E965" s="68" t="s">
        <v>16705</v>
      </c>
      <c r="F965" s="70">
        <f>F960</f>
        <v>899900</v>
      </c>
      <c r="G965" s="70" t="str">
        <f>G960&amp;"     "</f>
        <v xml:space="preserve">$     </v>
      </c>
    </row>
    <row r="966" spans="1:9">
      <c r="A966" s="68" t="s">
        <v>16706</v>
      </c>
      <c r="B966" s="68"/>
      <c r="C966" s="9" t="s">
        <v>5149</v>
      </c>
      <c r="D966" s="9" t="s">
        <v>16707</v>
      </c>
      <c r="E966" s="68" t="s">
        <v>16</v>
      </c>
      <c r="F966" s="6">
        <v>929900</v>
      </c>
      <c r="G966" s="6" t="s">
        <v>13</v>
      </c>
      <c r="H966">
        <v>939900</v>
      </c>
      <c r="I966" t="str">
        <f t="shared" ref="I966:I968" si="23">+IF(H966&lt;F966,"BLACK","SIN PROMO")</f>
        <v>SIN PROMO</v>
      </c>
    </row>
    <row r="967" spans="1:9">
      <c r="A967" s="68" t="s">
        <v>16708</v>
      </c>
      <c r="B967" s="68"/>
      <c r="C967" s="9" t="s">
        <v>5153</v>
      </c>
      <c r="D967" s="9" t="s">
        <v>16709</v>
      </c>
      <c r="E967" s="68" t="s">
        <v>16</v>
      </c>
      <c r="F967" s="6">
        <v>929900</v>
      </c>
      <c r="G967" s="6" t="s">
        <v>13</v>
      </c>
      <c r="H967">
        <v>949900</v>
      </c>
      <c r="I967" t="str">
        <f t="shared" si="23"/>
        <v>SIN PROMO</v>
      </c>
    </row>
    <row r="968" spans="1:9">
      <c r="A968" s="68" t="s">
        <v>16710</v>
      </c>
      <c r="B968" s="68"/>
      <c r="C968" s="68" t="s">
        <v>6</v>
      </c>
      <c r="D968" s="9" t="s">
        <v>16711</v>
      </c>
      <c r="E968" s="68" t="s">
        <v>16</v>
      </c>
      <c r="F968" s="6">
        <v>279900</v>
      </c>
      <c r="G968" s="6" t="s">
        <v>13</v>
      </c>
      <c r="H968">
        <v>269900</v>
      </c>
      <c r="I968" t="str">
        <f t="shared" si="23"/>
        <v>BLACK</v>
      </c>
    </row>
    <row r="969" spans="1:9" ht="92.4">
      <c r="A969" s="68" t="s">
        <v>16710</v>
      </c>
      <c r="B969" s="68" t="s">
        <v>16712</v>
      </c>
      <c r="C969" s="9" t="s">
        <v>2595</v>
      </c>
      <c r="D969" s="69" t="str">
        <f>"     "&amp;D968</f>
        <v xml:space="preserve">     Silla Auxiliar Para Sala O Comedor Eames Botones Tapizada</v>
      </c>
      <c r="E969" s="68" t="s">
        <v>12</v>
      </c>
      <c r="F969" s="70">
        <f>F968</f>
        <v>279900</v>
      </c>
      <c r="G969" s="70" t="str">
        <f>G968&amp;"     "</f>
        <v xml:space="preserve">$     </v>
      </c>
    </row>
    <row r="970" spans="1:9" ht="92.4">
      <c r="A970" s="68" t="s">
        <v>16710</v>
      </c>
      <c r="B970" s="68" t="s">
        <v>16713</v>
      </c>
      <c r="C970" s="9" t="s">
        <v>7406</v>
      </c>
      <c r="D970" s="69" t="str">
        <f>"     "&amp;D968</f>
        <v xml:space="preserve">     Silla Auxiliar Para Sala O Comedor Eames Botones Tapizada</v>
      </c>
      <c r="E970" s="68" t="s">
        <v>54</v>
      </c>
      <c r="F970" s="70">
        <f>F968</f>
        <v>279900</v>
      </c>
      <c r="G970" s="70" t="str">
        <f>G968&amp;"     "</f>
        <v xml:space="preserve">$     </v>
      </c>
    </row>
    <row r="971" spans="1:9" ht="92.4">
      <c r="A971" s="68" t="s">
        <v>16710</v>
      </c>
      <c r="B971" s="68" t="s">
        <v>16714</v>
      </c>
      <c r="C971" s="9" t="s">
        <v>7392</v>
      </c>
      <c r="D971" s="69" t="str">
        <f>"     "&amp;D968</f>
        <v xml:space="preserve">     Silla Auxiliar Para Sala O Comedor Eames Botones Tapizada</v>
      </c>
      <c r="E971" s="68" t="s">
        <v>300</v>
      </c>
      <c r="F971" s="70">
        <f>F968</f>
        <v>279900</v>
      </c>
      <c r="G971" s="70" t="str">
        <f>G968&amp;"     "</f>
        <v xml:space="preserve">$     </v>
      </c>
    </row>
    <row r="972" spans="1:9">
      <c r="A972" s="68" t="s">
        <v>16715</v>
      </c>
      <c r="B972" s="68"/>
      <c r="C972" s="68" t="s">
        <v>6</v>
      </c>
      <c r="D972" s="9" t="s">
        <v>16716</v>
      </c>
      <c r="E972" s="68" t="s">
        <v>16</v>
      </c>
      <c r="F972" s="6">
        <v>1029900</v>
      </c>
      <c r="G972" s="6" t="s">
        <v>13</v>
      </c>
      <c r="H972">
        <v>929900</v>
      </c>
      <c r="I972" t="str">
        <f>+IF(H972&lt;F972,"BLACK","SIN PROMO")</f>
        <v>BLACK</v>
      </c>
    </row>
    <row r="973" spans="1:9" ht="66">
      <c r="A973" s="68" t="s">
        <v>16715</v>
      </c>
      <c r="B973" s="68" t="s">
        <v>16717</v>
      </c>
      <c r="C973" s="9" t="s">
        <v>5314</v>
      </c>
      <c r="D973" s="69" t="str">
        <f>"     "&amp;D972</f>
        <v xml:space="preserve">     Cabecero Para Cama Ilusion Queen 160</v>
      </c>
      <c r="E973" s="68" t="s">
        <v>12</v>
      </c>
      <c r="F973" s="70">
        <f>F972</f>
        <v>1029900</v>
      </c>
      <c r="G973" s="70" t="str">
        <f>G972&amp;"     "</f>
        <v xml:space="preserve">$     </v>
      </c>
    </row>
    <row r="974" spans="1:9" ht="66">
      <c r="A974" s="68" t="s">
        <v>16715</v>
      </c>
      <c r="B974" s="68" t="s">
        <v>16718</v>
      </c>
      <c r="C974" s="9" t="s">
        <v>5326</v>
      </c>
      <c r="D974" s="69" t="str">
        <f>"     "&amp;D972</f>
        <v xml:space="preserve">     Cabecero Para Cama Ilusion Queen 160</v>
      </c>
      <c r="E974" s="68" t="s">
        <v>2600</v>
      </c>
      <c r="F974" s="70">
        <f>F972</f>
        <v>1029900</v>
      </c>
      <c r="G974" s="70" t="str">
        <f>G972&amp;"     "</f>
        <v xml:space="preserve">$     </v>
      </c>
    </row>
    <row r="975" spans="1:9">
      <c r="A975" s="68" t="s">
        <v>16719</v>
      </c>
      <c r="B975" s="68" t="s">
        <v>16720</v>
      </c>
      <c r="C975" s="9" t="s">
        <v>5533</v>
      </c>
      <c r="D975" s="9" t="s">
        <v>16721</v>
      </c>
      <c r="E975" s="68" t="s">
        <v>48</v>
      </c>
      <c r="F975" s="6">
        <v>929900</v>
      </c>
      <c r="G975" s="6" t="s">
        <v>13</v>
      </c>
      <c r="H975">
        <v>899900</v>
      </c>
      <c r="I975" t="str">
        <f t="shared" ref="I975:I987" si="24">+IF(H975&lt;F975,"BLACK","SIN PROMO")</f>
        <v>BLACK</v>
      </c>
    </row>
    <row r="976" spans="1:9">
      <c r="A976" s="68" t="s">
        <v>16722</v>
      </c>
      <c r="B976" s="68" t="s">
        <v>16723</v>
      </c>
      <c r="C976" s="9" t="s">
        <v>5451</v>
      </c>
      <c r="D976" s="9" t="s">
        <v>16724</v>
      </c>
      <c r="E976" s="68" t="s">
        <v>12</v>
      </c>
      <c r="F976" s="6">
        <v>1299900</v>
      </c>
      <c r="G976" s="6" t="s">
        <v>13</v>
      </c>
      <c r="H976">
        <v>869900</v>
      </c>
      <c r="I976" t="str">
        <f t="shared" si="24"/>
        <v>BLACK</v>
      </c>
    </row>
    <row r="977" spans="1:9">
      <c r="A977" s="68" t="s">
        <v>16725</v>
      </c>
      <c r="B977" s="68" t="s">
        <v>16726</v>
      </c>
      <c r="C977" s="9" t="s">
        <v>1748</v>
      </c>
      <c r="D977" s="9" t="s">
        <v>16727</v>
      </c>
      <c r="E977" s="68" t="s">
        <v>12</v>
      </c>
      <c r="F977" s="6">
        <v>599900</v>
      </c>
      <c r="G977" s="6" t="s">
        <v>13</v>
      </c>
      <c r="H977">
        <v>609900</v>
      </c>
      <c r="I977" t="str">
        <f t="shared" si="24"/>
        <v>SIN PROMO</v>
      </c>
    </row>
    <row r="978" spans="1:9">
      <c r="A978" s="68" t="s">
        <v>16728</v>
      </c>
      <c r="B978" s="68" t="s">
        <v>16729</v>
      </c>
      <c r="C978" s="9" t="s">
        <v>10120</v>
      </c>
      <c r="D978" s="9" t="s">
        <v>16730</v>
      </c>
      <c r="E978" s="68" t="s">
        <v>292</v>
      </c>
      <c r="F978" s="6">
        <v>759900</v>
      </c>
      <c r="G978" s="6" t="s">
        <v>13</v>
      </c>
      <c r="H978" s="6">
        <v>759900</v>
      </c>
      <c r="I978" t="str">
        <f t="shared" si="24"/>
        <v>SIN PROMO</v>
      </c>
    </row>
    <row r="979" spans="1:9">
      <c r="A979" s="68" t="s">
        <v>16731</v>
      </c>
      <c r="B979" s="68" t="s">
        <v>16732</v>
      </c>
      <c r="C979" s="9" t="s">
        <v>1843</v>
      </c>
      <c r="D979" s="9" t="s">
        <v>452</v>
      </c>
      <c r="E979" s="68" t="s">
        <v>292</v>
      </c>
      <c r="F979" s="6">
        <v>339900</v>
      </c>
      <c r="G979" s="6" t="s">
        <v>13</v>
      </c>
      <c r="H979" s="6">
        <v>339900</v>
      </c>
      <c r="I979" t="str">
        <f t="shared" si="24"/>
        <v>SIN PROMO</v>
      </c>
    </row>
    <row r="980" spans="1:9">
      <c r="A980" s="68" t="s">
        <v>16733</v>
      </c>
      <c r="B980" s="68" t="s">
        <v>16734</v>
      </c>
      <c r="C980" s="9" t="s">
        <v>9323</v>
      </c>
      <c r="D980" s="9" t="s">
        <v>16735</v>
      </c>
      <c r="E980" s="68" t="s">
        <v>292</v>
      </c>
      <c r="F980" s="6">
        <v>399900</v>
      </c>
      <c r="G980" s="6" t="s">
        <v>13</v>
      </c>
      <c r="H980" s="6">
        <v>399900</v>
      </c>
      <c r="I980" t="str">
        <f t="shared" si="24"/>
        <v>SIN PROMO</v>
      </c>
    </row>
    <row r="981" spans="1:9">
      <c r="A981" s="68" t="s">
        <v>16736</v>
      </c>
      <c r="B981" s="68" t="s">
        <v>16737</v>
      </c>
      <c r="C981" s="9" t="s">
        <v>8139</v>
      </c>
      <c r="D981" s="9" t="s">
        <v>16738</v>
      </c>
      <c r="E981" s="68" t="s">
        <v>44</v>
      </c>
      <c r="F981" s="6">
        <v>1219900</v>
      </c>
      <c r="G981" s="6" t="s">
        <v>13</v>
      </c>
      <c r="H981">
        <v>1439900</v>
      </c>
      <c r="I981" t="str">
        <f t="shared" si="24"/>
        <v>SIN PROMO</v>
      </c>
    </row>
    <row r="982" spans="1:9">
      <c r="A982" s="68" t="s">
        <v>16739</v>
      </c>
      <c r="B982" s="68" t="s">
        <v>16740</v>
      </c>
      <c r="C982" s="9" t="s">
        <v>8740</v>
      </c>
      <c r="D982" s="9" t="s">
        <v>16741</v>
      </c>
      <c r="E982" s="68" t="s">
        <v>292</v>
      </c>
      <c r="F982" s="6">
        <v>609900</v>
      </c>
      <c r="G982" s="6" t="s">
        <v>13</v>
      </c>
      <c r="H982" s="6">
        <v>609900</v>
      </c>
      <c r="I982" t="str">
        <f t="shared" si="24"/>
        <v>SIN PROMO</v>
      </c>
    </row>
    <row r="983" spans="1:9">
      <c r="A983" s="68" t="s">
        <v>16742</v>
      </c>
      <c r="B983" s="68" t="s">
        <v>16743</v>
      </c>
      <c r="C983" s="9" t="s">
        <v>10981</v>
      </c>
      <c r="D983" s="9" t="s">
        <v>16744</v>
      </c>
      <c r="E983" s="68" t="s">
        <v>300</v>
      </c>
      <c r="F983" s="6">
        <v>1439900</v>
      </c>
      <c r="G983" s="6" t="s">
        <v>13</v>
      </c>
      <c r="H983" s="6">
        <v>1439900</v>
      </c>
      <c r="I983" t="str">
        <f t="shared" si="24"/>
        <v>SIN PROMO</v>
      </c>
    </row>
    <row r="984" spans="1:9">
      <c r="A984" s="68" t="s">
        <v>16745</v>
      </c>
      <c r="B984" s="68" t="s">
        <v>16746</v>
      </c>
      <c r="C984" s="9" t="s">
        <v>10962</v>
      </c>
      <c r="D984" s="9" t="s">
        <v>16747</v>
      </c>
      <c r="E984" s="68" t="s">
        <v>292</v>
      </c>
      <c r="F984" s="6">
        <v>1409900</v>
      </c>
      <c r="G984" s="6" t="s">
        <v>13</v>
      </c>
      <c r="H984" s="6">
        <v>1409900</v>
      </c>
      <c r="I984" t="str">
        <f t="shared" si="24"/>
        <v>SIN PROMO</v>
      </c>
    </row>
    <row r="985" spans="1:9">
      <c r="A985" s="68" t="s">
        <v>16748</v>
      </c>
      <c r="B985" s="68" t="s">
        <v>16749</v>
      </c>
      <c r="C985" s="9" t="s">
        <v>10731</v>
      </c>
      <c r="D985" s="9" t="s">
        <v>16750</v>
      </c>
      <c r="E985" s="68" t="s">
        <v>292</v>
      </c>
      <c r="F985" s="6">
        <v>1349900</v>
      </c>
      <c r="G985" s="6" t="s">
        <v>13</v>
      </c>
      <c r="H985" s="6">
        <v>1349900</v>
      </c>
      <c r="I985" t="str">
        <f t="shared" si="24"/>
        <v>SIN PROMO</v>
      </c>
    </row>
    <row r="986" spans="1:9">
      <c r="A986" s="68" t="s">
        <v>16751</v>
      </c>
      <c r="B986" s="68" t="s">
        <v>16752</v>
      </c>
      <c r="C986" s="9" t="s">
        <v>9108</v>
      </c>
      <c r="D986" s="9" t="s">
        <v>16753</v>
      </c>
      <c r="E986" s="68" t="s">
        <v>292</v>
      </c>
      <c r="F986" s="6">
        <v>1429900</v>
      </c>
      <c r="G986" s="6" t="s">
        <v>13</v>
      </c>
      <c r="H986" s="6">
        <v>1429900</v>
      </c>
      <c r="I986" t="str">
        <f t="shared" si="24"/>
        <v>SIN PROMO</v>
      </c>
    </row>
    <row r="987" spans="1:9">
      <c r="A987" s="68" t="s">
        <v>16754</v>
      </c>
      <c r="B987" s="68"/>
      <c r="C987" s="68" t="s">
        <v>6</v>
      </c>
      <c r="D987" s="9" t="s">
        <v>16755</v>
      </c>
      <c r="E987" s="68" t="s">
        <v>16</v>
      </c>
      <c r="F987" s="6">
        <v>369900</v>
      </c>
      <c r="G987" s="6" t="s">
        <v>13</v>
      </c>
      <c r="H987" s="6">
        <v>369900</v>
      </c>
      <c r="I987" t="str">
        <f t="shared" si="24"/>
        <v>SIN PROMO</v>
      </c>
    </row>
    <row r="988" spans="1:9" ht="79.2">
      <c r="A988" s="68" t="s">
        <v>16754</v>
      </c>
      <c r="B988" s="68" t="s">
        <v>16756</v>
      </c>
      <c r="C988" s="9" t="s">
        <v>1843</v>
      </c>
      <c r="D988" s="69" t="str">
        <f>"     "&amp;D987</f>
        <v xml:space="preserve">     Escritorio Moderno Minimalista Plomo + Blanco</v>
      </c>
      <c r="E988" s="68" t="s">
        <v>300</v>
      </c>
      <c r="F988" s="70">
        <f>F987</f>
        <v>369900</v>
      </c>
      <c r="G988" s="70" t="str">
        <f>G987&amp;"     "</f>
        <v xml:space="preserve">$     </v>
      </c>
    </row>
    <row r="989" spans="1:9" ht="79.2">
      <c r="A989" s="68" t="s">
        <v>16754</v>
      </c>
      <c r="B989" s="68" t="s">
        <v>16757</v>
      </c>
      <c r="C989" s="9" t="s">
        <v>9176</v>
      </c>
      <c r="D989" s="69" t="str">
        <f>"     "&amp;D987</f>
        <v xml:space="preserve">     Escritorio Moderno Minimalista Plomo + Blanco</v>
      </c>
      <c r="E989" s="68" t="s">
        <v>2600</v>
      </c>
      <c r="F989" s="70">
        <f>F987</f>
        <v>369900</v>
      </c>
      <c r="G989" s="70" t="str">
        <f>G987&amp;"     "</f>
        <v xml:space="preserve">$     </v>
      </c>
    </row>
    <row r="990" spans="1:9">
      <c r="A990" s="68" t="s">
        <v>16758</v>
      </c>
      <c r="B990" s="68"/>
      <c r="C990" s="68" t="s">
        <v>6</v>
      </c>
      <c r="D990" s="9" t="s">
        <v>16759</v>
      </c>
      <c r="E990" s="68" t="s">
        <v>16</v>
      </c>
      <c r="F990" s="6">
        <v>849900</v>
      </c>
      <c r="G990" s="6" t="s">
        <v>13</v>
      </c>
      <c r="H990">
        <v>929900</v>
      </c>
      <c r="I990" t="str">
        <f>+IF(H990&lt;F990,"BLACK","SIN PROMO")</f>
        <v>SIN PROMO</v>
      </c>
    </row>
    <row r="991" spans="1:9" ht="66">
      <c r="A991" s="68" t="s">
        <v>16758</v>
      </c>
      <c r="B991" s="68" t="s">
        <v>16760</v>
      </c>
      <c r="C991" s="9" t="s">
        <v>5481</v>
      </c>
      <c r="D991" s="69" t="str">
        <f>"     "&amp;D990</f>
        <v xml:space="preserve">     Cabecero Para Cama Doble 140 Paris </v>
      </c>
      <c r="E991" s="68" t="s">
        <v>48</v>
      </c>
      <c r="F991" s="70">
        <f>F990</f>
        <v>849900</v>
      </c>
      <c r="G991" s="70" t="str">
        <f>G990&amp;"     "</f>
        <v xml:space="preserve">$     </v>
      </c>
    </row>
    <row r="992" spans="1:9" ht="66">
      <c r="A992" s="68" t="s">
        <v>16758</v>
      </c>
      <c r="B992" s="68" t="s">
        <v>16761</v>
      </c>
      <c r="C992" s="9" t="s">
        <v>5483</v>
      </c>
      <c r="D992" s="69" t="str">
        <f>"     "&amp;D990</f>
        <v xml:space="preserve">     Cabecero Para Cama Doble 140 Paris </v>
      </c>
      <c r="E992" s="68" t="s">
        <v>16762</v>
      </c>
      <c r="F992" s="70">
        <f>F990</f>
        <v>849900</v>
      </c>
      <c r="G992" s="70" t="str">
        <f>G990&amp;"     "</f>
        <v xml:space="preserve">$     </v>
      </c>
    </row>
    <row r="993" spans="1:9" ht="66">
      <c r="A993" s="68" t="s">
        <v>16758</v>
      </c>
      <c r="B993" s="68" t="s">
        <v>16763</v>
      </c>
      <c r="C993" s="9" t="s">
        <v>5487</v>
      </c>
      <c r="D993" s="69" t="str">
        <f>"     "&amp;D990</f>
        <v xml:space="preserve">     Cabecero Para Cama Doble 140 Paris </v>
      </c>
      <c r="E993" s="68" t="s">
        <v>2600</v>
      </c>
      <c r="F993" s="70">
        <f>F990</f>
        <v>849900</v>
      </c>
      <c r="G993" s="70" t="str">
        <f>G990&amp;"     "</f>
        <v xml:space="preserve">$     </v>
      </c>
    </row>
    <row r="994" spans="1:9" ht="66">
      <c r="A994" s="68" t="s">
        <v>16758</v>
      </c>
      <c r="B994" s="68" t="s">
        <v>16764</v>
      </c>
      <c r="C994" s="9" t="s">
        <v>10374</v>
      </c>
      <c r="D994" s="69" t="str">
        <f>"     "&amp;D990</f>
        <v xml:space="preserve">     Cabecero Para Cama Doble 140 Paris </v>
      </c>
      <c r="E994" s="68" t="s">
        <v>36</v>
      </c>
      <c r="F994" s="70">
        <f>F990</f>
        <v>849900</v>
      </c>
      <c r="G994" s="70" t="str">
        <f>G990&amp;"     "</f>
        <v xml:space="preserve">$     </v>
      </c>
    </row>
    <row r="995" spans="1:9">
      <c r="A995" s="68" t="s">
        <v>16765</v>
      </c>
      <c r="B995" s="68" t="s">
        <v>16766</v>
      </c>
      <c r="C995" s="9" t="s">
        <v>5519</v>
      </c>
      <c r="D995" s="9" t="s">
        <v>16767</v>
      </c>
      <c r="E995" s="68" t="s">
        <v>2600</v>
      </c>
      <c r="F995" s="6">
        <v>819900</v>
      </c>
      <c r="G995" s="6" t="s">
        <v>13</v>
      </c>
      <c r="H995">
        <v>899900</v>
      </c>
      <c r="I995" t="str">
        <f t="shared" ref="I995:I1001" si="25">+IF(H995&lt;F995,"BLACK","SIN PROMO")</f>
        <v>SIN PROMO</v>
      </c>
    </row>
    <row r="996" spans="1:9">
      <c r="A996" s="68" t="s">
        <v>16768</v>
      </c>
      <c r="B996" s="68" t="s">
        <v>16769</v>
      </c>
      <c r="C996" s="9" t="s">
        <v>9498</v>
      </c>
      <c r="D996" s="9" t="s">
        <v>16770</v>
      </c>
      <c r="E996" s="68" t="s">
        <v>292</v>
      </c>
      <c r="F996" s="6">
        <v>549900</v>
      </c>
      <c r="G996" s="6" t="s">
        <v>13</v>
      </c>
      <c r="H996" s="6">
        <v>549900</v>
      </c>
      <c r="I996" t="str">
        <f t="shared" si="25"/>
        <v>SIN PROMO</v>
      </c>
    </row>
    <row r="997" spans="1:9">
      <c r="A997" s="68" t="s">
        <v>16771</v>
      </c>
      <c r="B997" s="68" t="s">
        <v>16772</v>
      </c>
      <c r="C997" s="9" t="s">
        <v>8788</v>
      </c>
      <c r="D997" s="9" t="s">
        <v>16773</v>
      </c>
      <c r="E997" s="68" t="s">
        <v>456</v>
      </c>
      <c r="F997" s="6">
        <v>249900</v>
      </c>
      <c r="G997" s="6" t="s">
        <v>13</v>
      </c>
      <c r="H997" s="6">
        <v>249900</v>
      </c>
      <c r="I997" t="str">
        <f t="shared" si="25"/>
        <v>SIN PROMO</v>
      </c>
    </row>
    <row r="998" spans="1:9">
      <c r="A998" s="68" t="s">
        <v>16774</v>
      </c>
      <c r="B998" s="68" t="s">
        <v>16775</v>
      </c>
      <c r="C998" s="9" t="s">
        <v>9944</v>
      </c>
      <c r="D998" s="9" t="s">
        <v>16776</v>
      </c>
      <c r="E998" s="68" t="s">
        <v>12</v>
      </c>
      <c r="F998" s="6">
        <v>659900</v>
      </c>
      <c r="G998" s="6" t="s">
        <v>13</v>
      </c>
      <c r="H998" s="6">
        <v>659900</v>
      </c>
      <c r="I998" t="str">
        <f t="shared" si="25"/>
        <v>SIN PROMO</v>
      </c>
    </row>
    <row r="999" spans="1:9">
      <c r="A999" s="68" t="s">
        <v>16777</v>
      </c>
      <c r="B999" s="68" t="s">
        <v>16778</v>
      </c>
      <c r="C999" s="9" t="s">
        <v>8831</v>
      </c>
      <c r="D999" s="9" t="s">
        <v>16120</v>
      </c>
      <c r="E999" s="68" t="s">
        <v>456</v>
      </c>
      <c r="F999" s="6">
        <v>199900</v>
      </c>
      <c r="G999" s="6" t="s">
        <v>13</v>
      </c>
      <c r="H999" s="6">
        <v>199900</v>
      </c>
      <c r="I999" t="str">
        <f t="shared" si="25"/>
        <v>SIN PROMO</v>
      </c>
    </row>
    <row r="1000" spans="1:9">
      <c r="A1000" s="68" t="s">
        <v>16779</v>
      </c>
      <c r="B1000" s="68" t="s">
        <v>16780</v>
      </c>
      <c r="C1000" s="9" t="s">
        <v>9186</v>
      </c>
      <c r="D1000" s="9" t="s">
        <v>15852</v>
      </c>
      <c r="E1000" s="68" t="s">
        <v>292</v>
      </c>
      <c r="F1000" s="6">
        <v>379900</v>
      </c>
      <c r="G1000" s="6" t="s">
        <v>13</v>
      </c>
      <c r="H1000" s="6">
        <v>379900</v>
      </c>
      <c r="I1000" t="str">
        <f t="shared" si="25"/>
        <v>SIN PROMO</v>
      </c>
    </row>
    <row r="1001" spans="1:9">
      <c r="A1001" s="68" t="s">
        <v>16781</v>
      </c>
      <c r="B1001" s="68"/>
      <c r="C1001" s="68" t="s">
        <v>6</v>
      </c>
      <c r="D1001" s="9" t="s">
        <v>16782</v>
      </c>
      <c r="E1001" s="68" t="s">
        <v>16</v>
      </c>
      <c r="F1001" s="6">
        <v>999900</v>
      </c>
      <c r="G1001" s="6" t="s">
        <v>13</v>
      </c>
      <c r="H1001">
        <v>1119900</v>
      </c>
      <c r="I1001" t="str">
        <f t="shared" si="25"/>
        <v>SIN PROMO</v>
      </c>
    </row>
    <row r="1002" spans="1:9" ht="66">
      <c r="A1002" s="68" t="s">
        <v>16781</v>
      </c>
      <c r="B1002" s="68" t="s">
        <v>16783</v>
      </c>
      <c r="C1002" s="9" t="s">
        <v>6634</v>
      </c>
      <c r="D1002" s="69" t="str">
        <f>"     "&amp;D1001</f>
        <v xml:space="preserve">     Baul De Lujo Moderno Capitoneado 160 </v>
      </c>
      <c r="E1002" s="68" t="s">
        <v>417</v>
      </c>
      <c r="F1002" s="70">
        <f>F1001</f>
        <v>999900</v>
      </c>
      <c r="G1002" s="70" t="str">
        <f>G1001&amp;"     "</f>
        <v xml:space="preserve">$     </v>
      </c>
    </row>
    <row r="1003" spans="1:9" ht="66">
      <c r="A1003" s="68" t="s">
        <v>16781</v>
      </c>
      <c r="B1003" s="68" t="s">
        <v>16784</v>
      </c>
      <c r="C1003" s="9" t="s">
        <v>6676</v>
      </c>
      <c r="D1003" s="69" t="str">
        <f>"     "&amp;D1001</f>
        <v xml:space="preserve">     Baul De Lujo Moderno Capitoneado 160 </v>
      </c>
      <c r="E1003" s="68" t="s">
        <v>16785</v>
      </c>
      <c r="F1003" s="70">
        <f>F1001</f>
        <v>999900</v>
      </c>
      <c r="G1003" s="70" t="str">
        <f>G1001&amp;"     "</f>
        <v xml:space="preserve">$     </v>
      </c>
    </row>
    <row r="1004" spans="1:9">
      <c r="A1004" s="68" t="s">
        <v>16786</v>
      </c>
      <c r="B1004" s="68"/>
      <c r="C1004" s="68" t="s">
        <v>6</v>
      </c>
      <c r="D1004" s="9" t="s">
        <v>16787</v>
      </c>
      <c r="E1004" s="68" t="s">
        <v>16</v>
      </c>
      <c r="F1004" s="6">
        <v>929900</v>
      </c>
      <c r="G1004" s="6" t="s">
        <v>13</v>
      </c>
      <c r="H1004">
        <v>679900</v>
      </c>
      <c r="I1004" t="str">
        <f>+IF(H1004&lt;F1004,"BLACK","SIN PROMO")</f>
        <v>BLACK</v>
      </c>
    </row>
    <row r="1005" spans="1:9" ht="39.6">
      <c r="A1005" s="68" t="s">
        <v>16786</v>
      </c>
      <c r="B1005" s="68" t="s">
        <v>16788</v>
      </c>
      <c r="C1005" s="9" t="s">
        <v>2300</v>
      </c>
      <c r="D1005" s="69" t="str">
        <f>"     "&amp;D1004</f>
        <v xml:space="preserve">     Silla Para Oficina Maxi</v>
      </c>
      <c r="E1005" s="68" t="s">
        <v>48</v>
      </c>
      <c r="F1005" s="70">
        <f>F1004</f>
        <v>929900</v>
      </c>
      <c r="G1005" s="70" t="str">
        <f>G1004&amp;"     "</f>
        <v xml:space="preserve">$     </v>
      </c>
    </row>
    <row r="1006" spans="1:9" ht="39.6">
      <c r="A1006" s="68" t="s">
        <v>16786</v>
      </c>
      <c r="B1006" s="68" t="s">
        <v>16789</v>
      </c>
      <c r="C1006" s="9" t="s">
        <v>2299</v>
      </c>
      <c r="D1006" s="69" t="str">
        <f>"     "&amp;D1004</f>
        <v xml:space="preserve">     Silla Para Oficina Maxi</v>
      </c>
      <c r="E1006" s="68" t="s">
        <v>12</v>
      </c>
      <c r="F1006" s="70">
        <f>F1004</f>
        <v>929900</v>
      </c>
      <c r="G1006" s="70" t="str">
        <f>G1004&amp;"     "</f>
        <v xml:space="preserve">$     </v>
      </c>
    </row>
    <row r="1007" spans="1:9">
      <c r="A1007" s="68" t="s">
        <v>16790</v>
      </c>
      <c r="B1007" s="68"/>
      <c r="C1007" s="68" t="s">
        <v>6</v>
      </c>
      <c r="D1007" s="9" t="s">
        <v>16791</v>
      </c>
      <c r="E1007" s="68" t="s">
        <v>16</v>
      </c>
      <c r="F1007" s="6">
        <v>549900</v>
      </c>
      <c r="G1007" s="6" t="s">
        <v>13</v>
      </c>
      <c r="H1007" s="6">
        <v>549900</v>
      </c>
      <c r="I1007" t="str">
        <f>+IF(H1007&lt;F1007,"BLACK","SIN PROMO")</f>
        <v>SIN PROMO</v>
      </c>
    </row>
    <row r="1008" spans="1:9" ht="39.6">
      <c r="A1008" s="68" t="s">
        <v>16790</v>
      </c>
      <c r="B1008" s="68" t="s">
        <v>16792</v>
      </c>
      <c r="C1008" s="9" t="s">
        <v>16793</v>
      </c>
      <c r="D1008" s="69" t="str">
        <f>"     "&amp;D1007</f>
        <v xml:space="preserve">     Combo Escritorio Z  + Eames</v>
      </c>
      <c r="E1008" s="68" t="s">
        <v>12</v>
      </c>
      <c r="F1008" s="70">
        <f>F1007</f>
        <v>549900</v>
      </c>
      <c r="G1008" s="70" t="str">
        <f>G1007&amp;"     "</f>
        <v xml:space="preserve">$     </v>
      </c>
    </row>
    <row r="1009" spans="1:9" ht="39.6">
      <c r="A1009" s="68" t="s">
        <v>16790</v>
      </c>
      <c r="B1009" s="68" t="s">
        <v>16794</v>
      </c>
      <c r="C1009" s="9" t="s">
        <v>16795</v>
      </c>
      <c r="D1009" s="69" t="str">
        <f>"     "&amp;D1007</f>
        <v xml:space="preserve">     Combo Escritorio Z  + Eames</v>
      </c>
      <c r="E1009" s="68" t="s">
        <v>36</v>
      </c>
      <c r="F1009" s="70">
        <f>F1007</f>
        <v>549900</v>
      </c>
      <c r="G1009" s="70" t="str">
        <f>G1007&amp;"     "</f>
        <v xml:space="preserve">$     </v>
      </c>
    </row>
    <row r="1010" spans="1:9">
      <c r="A1010" s="68" t="s">
        <v>16796</v>
      </c>
      <c r="B1010" s="68" t="s">
        <v>16797</v>
      </c>
      <c r="C1010" s="9" t="s">
        <v>5861</v>
      </c>
      <c r="D1010" s="9" t="s">
        <v>16798</v>
      </c>
      <c r="E1010" s="68" t="s">
        <v>1311</v>
      </c>
      <c r="F1010" s="6">
        <v>1699900</v>
      </c>
      <c r="G1010" s="6" t="s">
        <v>13</v>
      </c>
      <c r="H1010">
        <v>1759900</v>
      </c>
      <c r="I1010" t="str">
        <f t="shared" ref="I1010:I1019" si="26">+IF(H1010&lt;F1010,"BLACK","SIN PROMO")</f>
        <v>SIN PROMO</v>
      </c>
    </row>
    <row r="1011" spans="1:9">
      <c r="A1011" s="68" t="s">
        <v>16799</v>
      </c>
      <c r="B1011" s="68" t="s">
        <v>16800</v>
      </c>
      <c r="C1011" s="9" t="s">
        <v>8172</v>
      </c>
      <c r="D1011" s="9" t="s">
        <v>16801</v>
      </c>
      <c r="E1011" s="68" t="s">
        <v>1311</v>
      </c>
      <c r="F1011" s="6">
        <v>849900</v>
      </c>
      <c r="G1011" s="6" t="s">
        <v>13</v>
      </c>
      <c r="H1011">
        <v>839900</v>
      </c>
      <c r="I1011" t="str">
        <f t="shared" si="26"/>
        <v>BLACK</v>
      </c>
    </row>
    <row r="1012" spans="1:9">
      <c r="A1012" s="68" t="s">
        <v>16802</v>
      </c>
      <c r="B1012" s="68" t="s">
        <v>16803</v>
      </c>
      <c r="C1012" s="9" t="s">
        <v>8170</v>
      </c>
      <c r="D1012" s="9" t="s">
        <v>16804</v>
      </c>
      <c r="E1012" s="68" t="s">
        <v>1311</v>
      </c>
      <c r="F1012" s="6">
        <v>1099900</v>
      </c>
      <c r="G1012" s="6" t="s">
        <v>13</v>
      </c>
      <c r="H1012">
        <v>1249900</v>
      </c>
      <c r="I1012" t="str">
        <f t="shared" si="26"/>
        <v>SIN PROMO</v>
      </c>
    </row>
    <row r="1013" spans="1:9">
      <c r="A1013" s="68" t="s">
        <v>16805</v>
      </c>
      <c r="B1013" s="68" t="s">
        <v>16806</v>
      </c>
      <c r="C1013" s="9" t="s">
        <v>8164</v>
      </c>
      <c r="D1013" s="9" t="s">
        <v>16807</v>
      </c>
      <c r="E1013" s="68" t="s">
        <v>16808</v>
      </c>
      <c r="F1013" s="6">
        <v>849900</v>
      </c>
      <c r="G1013" s="6" t="s">
        <v>13</v>
      </c>
      <c r="H1013">
        <v>839900</v>
      </c>
      <c r="I1013" t="str">
        <f t="shared" si="26"/>
        <v>BLACK</v>
      </c>
    </row>
    <row r="1014" spans="1:9">
      <c r="A1014" s="68" t="s">
        <v>16809</v>
      </c>
      <c r="B1014" s="68" t="s">
        <v>16810</v>
      </c>
      <c r="C1014" s="9" t="s">
        <v>8176</v>
      </c>
      <c r="D1014" s="9" t="s">
        <v>16811</v>
      </c>
      <c r="E1014" s="68" t="s">
        <v>1311</v>
      </c>
      <c r="F1014" s="6">
        <v>1699900</v>
      </c>
      <c r="G1014" s="6" t="s">
        <v>13</v>
      </c>
      <c r="H1014">
        <v>1789900</v>
      </c>
      <c r="I1014" t="str">
        <f t="shared" si="26"/>
        <v>SIN PROMO</v>
      </c>
    </row>
    <row r="1015" spans="1:9">
      <c r="A1015" s="68" t="s">
        <v>16812</v>
      </c>
      <c r="B1015" s="68" t="s">
        <v>16813</v>
      </c>
      <c r="C1015" s="9" t="s">
        <v>5873</v>
      </c>
      <c r="D1015" s="9" t="s">
        <v>16814</v>
      </c>
      <c r="E1015" s="68" t="s">
        <v>1311</v>
      </c>
      <c r="F1015" s="6">
        <v>649900</v>
      </c>
      <c r="G1015" s="6" t="s">
        <v>13</v>
      </c>
      <c r="H1015">
        <v>579900</v>
      </c>
      <c r="I1015" t="str">
        <f t="shared" si="26"/>
        <v>BLACK</v>
      </c>
    </row>
    <row r="1016" spans="1:9">
      <c r="A1016" s="68" t="s">
        <v>16815</v>
      </c>
      <c r="B1016" s="68" t="s">
        <v>16816</v>
      </c>
      <c r="C1016" s="9" t="s">
        <v>5869</v>
      </c>
      <c r="D1016" s="9" t="s">
        <v>16817</v>
      </c>
      <c r="E1016" s="68" t="s">
        <v>16808</v>
      </c>
      <c r="F1016" s="6">
        <v>599900</v>
      </c>
      <c r="G1016" s="6" t="s">
        <v>13</v>
      </c>
      <c r="H1016">
        <v>639900</v>
      </c>
      <c r="I1016" t="str">
        <f t="shared" si="26"/>
        <v>SIN PROMO</v>
      </c>
    </row>
    <row r="1017" spans="1:9">
      <c r="A1017" s="68" t="s">
        <v>16818</v>
      </c>
      <c r="B1017" s="68" t="s">
        <v>16819</v>
      </c>
      <c r="C1017" s="9" t="s">
        <v>8178</v>
      </c>
      <c r="D1017" s="9" t="s">
        <v>16820</v>
      </c>
      <c r="E1017" s="68" t="s">
        <v>1311</v>
      </c>
      <c r="F1017" s="6">
        <v>579900</v>
      </c>
      <c r="G1017" s="6" t="s">
        <v>13</v>
      </c>
      <c r="H1017">
        <v>569900</v>
      </c>
      <c r="I1017" t="str">
        <f t="shared" si="26"/>
        <v>BLACK</v>
      </c>
    </row>
    <row r="1018" spans="1:9">
      <c r="A1018" s="68" t="s">
        <v>16821</v>
      </c>
      <c r="B1018" s="68" t="s">
        <v>16822</v>
      </c>
      <c r="C1018" s="9" t="s">
        <v>8168</v>
      </c>
      <c r="D1018" s="9" t="s">
        <v>16823</v>
      </c>
      <c r="E1018" s="68" t="s">
        <v>16808</v>
      </c>
      <c r="F1018" s="6">
        <v>1629900</v>
      </c>
      <c r="G1018" s="6" t="s">
        <v>13</v>
      </c>
      <c r="H1018">
        <v>1789900</v>
      </c>
      <c r="I1018" t="str">
        <f t="shared" si="26"/>
        <v>SIN PROMO</v>
      </c>
    </row>
    <row r="1019" spans="1:9">
      <c r="A1019" s="68" t="s">
        <v>16824</v>
      </c>
      <c r="B1019" s="68"/>
      <c r="C1019" s="68" t="s">
        <v>6</v>
      </c>
      <c r="D1019" s="9" t="s">
        <v>16825</v>
      </c>
      <c r="E1019" s="68" t="s">
        <v>16</v>
      </c>
      <c r="F1019" s="6">
        <v>729900</v>
      </c>
      <c r="G1019" s="6" t="s">
        <v>13</v>
      </c>
      <c r="H1019">
        <v>729900</v>
      </c>
      <c r="I1019" t="str">
        <f t="shared" si="26"/>
        <v>SIN PROMO</v>
      </c>
    </row>
    <row r="1020" spans="1:9" ht="52.8">
      <c r="A1020" s="68" t="s">
        <v>16824</v>
      </c>
      <c r="B1020" s="68" t="s">
        <v>16826</v>
      </c>
      <c r="C1020" s="9" t="s">
        <v>8195</v>
      </c>
      <c r="D1020" s="69" t="str">
        <f>"     "&amp;D1019</f>
        <v xml:space="preserve">     Silla Turca Blanco Set X 3</v>
      </c>
      <c r="E1020" s="68" t="s">
        <v>36</v>
      </c>
      <c r="F1020" s="70">
        <f>F1019</f>
        <v>729900</v>
      </c>
      <c r="G1020" s="70" t="str">
        <f>G1019&amp;"     "</f>
        <v xml:space="preserve">$     </v>
      </c>
    </row>
    <row r="1021" spans="1:9" ht="52.8">
      <c r="A1021" s="68" t="s">
        <v>16824</v>
      </c>
      <c r="B1021" s="68" t="s">
        <v>16827</v>
      </c>
      <c r="C1021" s="9" t="s">
        <v>8187</v>
      </c>
      <c r="D1021" s="69" t="str">
        <f>"     "&amp;D1019</f>
        <v xml:space="preserve">     Silla Turca Blanco Set X 3</v>
      </c>
      <c r="E1021" s="68" t="s">
        <v>12</v>
      </c>
      <c r="F1021" s="70">
        <f>F1019</f>
        <v>729900</v>
      </c>
      <c r="G1021" s="70" t="str">
        <f>G1019&amp;"     "</f>
        <v xml:space="preserve">$     </v>
      </c>
    </row>
    <row r="1022" spans="1:9">
      <c r="A1022" s="68" t="s">
        <v>16828</v>
      </c>
      <c r="B1022" s="68"/>
      <c r="C1022" s="68" t="s">
        <v>6</v>
      </c>
      <c r="D1022" s="9" t="s">
        <v>16829</v>
      </c>
      <c r="E1022" s="68" t="s">
        <v>16</v>
      </c>
      <c r="F1022" s="6">
        <v>1099900</v>
      </c>
      <c r="G1022" s="6" t="s">
        <v>13</v>
      </c>
      <c r="H1022">
        <v>1059900</v>
      </c>
      <c r="I1022" t="str">
        <f>+IF(H1022&lt;F1022,"BLACK","SIN PROMO")</f>
        <v>BLACK</v>
      </c>
    </row>
    <row r="1023" spans="1:9" ht="39.6">
      <c r="A1023" s="68" t="s">
        <v>16828</v>
      </c>
      <c r="B1023" s="68" t="s">
        <v>16830</v>
      </c>
      <c r="C1023" s="9" t="s">
        <v>8193</v>
      </c>
      <c r="D1023" s="69" t="str">
        <f>"     "&amp;D1022</f>
        <v xml:space="preserve">     Silla Turca  Set X 4</v>
      </c>
      <c r="E1023" s="68" t="s">
        <v>12</v>
      </c>
      <c r="F1023" s="70">
        <f>F1022</f>
        <v>1099900</v>
      </c>
      <c r="G1023" s="70" t="str">
        <f>G1022&amp;"     "</f>
        <v xml:space="preserve">$     </v>
      </c>
    </row>
    <row r="1024" spans="1:9" ht="39.6">
      <c r="A1024" s="68" t="s">
        <v>16828</v>
      </c>
      <c r="B1024" s="68" t="s">
        <v>16831</v>
      </c>
      <c r="C1024" s="9" t="s">
        <v>8199</v>
      </c>
      <c r="D1024" s="69" t="str">
        <f>"     "&amp;D1022</f>
        <v xml:space="preserve">     Silla Turca  Set X 4</v>
      </c>
      <c r="E1024" s="68" t="s">
        <v>36</v>
      </c>
      <c r="F1024" s="70">
        <f>F1022</f>
        <v>1099900</v>
      </c>
      <c r="G1024" s="70" t="str">
        <f>G1022&amp;"     "</f>
        <v xml:space="preserve">$     </v>
      </c>
    </row>
    <row r="1025" spans="1:9">
      <c r="A1025" s="68" t="s">
        <v>16832</v>
      </c>
      <c r="B1025" s="68" t="s">
        <v>16833</v>
      </c>
      <c r="C1025" s="9" t="s">
        <v>5865</v>
      </c>
      <c r="D1025" s="9" t="s">
        <v>16834</v>
      </c>
      <c r="E1025" s="68" t="s">
        <v>16808</v>
      </c>
      <c r="F1025" s="6">
        <v>949900</v>
      </c>
      <c r="G1025" s="6" t="s">
        <v>13</v>
      </c>
      <c r="H1025">
        <v>859900</v>
      </c>
      <c r="I1025" t="str">
        <f t="shared" ref="I1025:I1027" si="27">+IF(H1025&lt;F1025,"BLACK","SIN PROMO")</f>
        <v>BLACK</v>
      </c>
    </row>
    <row r="1026" spans="1:9">
      <c r="A1026" s="68" t="s">
        <v>16835</v>
      </c>
      <c r="B1026" s="68" t="s">
        <v>16836</v>
      </c>
      <c r="C1026" s="9" t="s">
        <v>5859</v>
      </c>
      <c r="D1026" s="9" t="s">
        <v>16837</v>
      </c>
      <c r="E1026" s="68" t="s">
        <v>16808</v>
      </c>
      <c r="F1026" s="6">
        <v>1249900</v>
      </c>
      <c r="G1026" s="6" t="s">
        <v>13</v>
      </c>
      <c r="H1026">
        <v>1249900</v>
      </c>
      <c r="I1026" t="str">
        <f t="shared" si="27"/>
        <v>SIN PROMO</v>
      </c>
    </row>
    <row r="1027" spans="1:9">
      <c r="A1027" s="68" t="s">
        <v>16838</v>
      </c>
      <c r="B1027" s="68"/>
      <c r="C1027" s="68" t="s">
        <v>6</v>
      </c>
      <c r="D1027" s="9" t="s">
        <v>16839</v>
      </c>
      <c r="E1027" s="68" t="s">
        <v>16</v>
      </c>
      <c r="F1027" s="6">
        <v>579900</v>
      </c>
      <c r="G1027" s="6" t="s">
        <v>13</v>
      </c>
      <c r="H1027" s="6">
        <v>579900</v>
      </c>
      <c r="I1027" t="str">
        <f t="shared" si="27"/>
        <v>SIN PROMO</v>
      </c>
    </row>
    <row r="1028" spans="1:9" ht="39.6">
      <c r="A1028" s="68" t="s">
        <v>16838</v>
      </c>
      <c r="B1028" s="68" t="s">
        <v>16840</v>
      </c>
      <c r="C1028" s="9" t="s">
        <v>8166</v>
      </c>
      <c r="D1028" s="69" t="str">
        <f>"     "&amp;D1027</f>
        <v xml:space="preserve">     Silla Turca  Set X 2</v>
      </c>
      <c r="E1028" s="68" t="s">
        <v>36</v>
      </c>
      <c r="F1028" s="70">
        <f>F1027</f>
        <v>579900</v>
      </c>
      <c r="G1028" s="70" t="str">
        <f>G1027&amp;"     "</f>
        <v xml:space="preserve">$     </v>
      </c>
    </row>
    <row r="1029" spans="1:9" ht="39.6">
      <c r="A1029" s="68" t="s">
        <v>16838</v>
      </c>
      <c r="B1029" s="68" t="s">
        <v>16841</v>
      </c>
      <c r="C1029" s="9" t="s">
        <v>8189</v>
      </c>
      <c r="D1029" s="69" t="str">
        <f>"     "&amp;D1027</f>
        <v xml:space="preserve">     Silla Turca  Set X 2</v>
      </c>
      <c r="E1029" s="68" t="s">
        <v>12</v>
      </c>
      <c r="F1029" s="70">
        <f>F1027</f>
        <v>579900</v>
      </c>
      <c r="G1029" s="70" t="str">
        <f>G1027&amp;"     "</f>
        <v xml:space="preserve">$     </v>
      </c>
    </row>
    <row r="1030" spans="1:9">
      <c r="A1030" s="68" t="s">
        <v>16842</v>
      </c>
      <c r="B1030" s="68" t="s">
        <v>16843</v>
      </c>
      <c r="C1030" s="9" t="s">
        <v>8162</v>
      </c>
      <c r="D1030" s="9" t="s">
        <v>16844</v>
      </c>
      <c r="E1030" s="68" t="s">
        <v>16808</v>
      </c>
      <c r="F1030" s="6">
        <v>1099900</v>
      </c>
      <c r="G1030" s="6" t="s">
        <v>13</v>
      </c>
      <c r="H1030">
        <v>1249900</v>
      </c>
      <c r="I1030" t="str">
        <f t="shared" ref="I1030:I1031" si="28">+IF(H1030&lt;F1030,"BLACK","SIN PROMO")</f>
        <v>SIN PROMO</v>
      </c>
    </row>
    <row r="1031" spans="1:9">
      <c r="A1031" s="68" t="s">
        <v>16845</v>
      </c>
      <c r="B1031" s="68"/>
      <c r="C1031" s="68" t="s">
        <v>6</v>
      </c>
      <c r="D1031" s="9" t="s">
        <v>16846</v>
      </c>
      <c r="E1031" s="68" t="s">
        <v>16</v>
      </c>
      <c r="F1031" s="6">
        <v>649900</v>
      </c>
      <c r="G1031" s="6" t="s">
        <v>13</v>
      </c>
      <c r="H1031" s="6">
        <v>649900</v>
      </c>
      <c r="I1031" t="str">
        <f t="shared" si="28"/>
        <v>SIN PROMO</v>
      </c>
    </row>
    <row r="1032" spans="1:9" ht="39.6">
      <c r="A1032" s="68" t="s">
        <v>16845</v>
      </c>
      <c r="B1032" s="68" t="s">
        <v>16847</v>
      </c>
      <c r="C1032" s="9" t="s">
        <v>16848</v>
      </c>
      <c r="D1032" s="69" t="str">
        <f>"     "&amp;D1031</f>
        <v xml:space="preserve">     Combo Escritorio Z  + Milano</v>
      </c>
      <c r="E1032" s="68" t="s">
        <v>12</v>
      </c>
      <c r="F1032" s="70">
        <f>F1031</f>
        <v>649900</v>
      </c>
      <c r="G1032" s="70" t="str">
        <f>G1031&amp;"     "</f>
        <v xml:space="preserve">$     </v>
      </c>
    </row>
    <row r="1033" spans="1:9" ht="39.6">
      <c r="A1033" s="68" t="s">
        <v>16845</v>
      </c>
      <c r="B1033" s="68" t="s">
        <v>16849</v>
      </c>
      <c r="C1033" s="9" t="s">
        <v>16850</v>
      </c>
      <c r="D1033" s="69" t="str">
        <f>"     "&amp;D1031</f>
        <v xml:space="preserve">     Combo Escritorio Z  + Milano</v>
      </c>
      <c r="E1033" s="68" t="s">
        <v>36</v>
      </c>
      <c r="F1033" s="70">
        <f>F1031</f>
        <v>649900</v>
      </c>
      <c r="G1033" s="70" t="str">
        <f>G1031&amp;"     "</f>
        <v xml:space="preserve">$     </v>
      </c>
    </row>
    <row r="1034" spans="1:9">
      <c r="A1034" s="68" t="s">
        <v>16851</v>
      </c>
      <c r="B1034" s="68" t="s">
        <v>16852</v>
      </c>
      <c r="C1034" s="9" t="s">
        <v>8952</v>
      </c>
      <c r="D1034" s="9" t="s">
        <v>16853</v>
      </c>
      <c r="E1034" s="68" t="s">
        <v>36</v>
      </c>
      <c r="F1034" s="6">
        <v>299900</v>
      </c>
      <c r="G1034" s="6" t="s">
        <v>13</v>
      </c>
      <c r="H1034" s="6">
        <v>299900</v>
      </c>
      <c r="I1034" t="str">
        <f t="shared" ref="I1034:I1046" si="29">+IF(H1034&lt;F1034,"BLACK","SIN PROMO")</f>
        <v>SIN PROMO</v>
      </c>
    </row>
    <row r="1035" spans="1:9">
      <c r="A1035" s="68" t="s">
        <v>16854</v>
      </c>
      <c r="B1035" s="68" t="s">
        <v>16855</v>
      </c>
      <c r="C1035" s="9" t="s">
        <v>9182</v>
      </c>
      <c r="D1035" s="9" t="s">
        <v>16297</v>
      </c>
      <c r="E1035" s="68" t="s">
        <v>36</v>
      </c>
      <c r="F1035" s="6">
        <v>379900</v>
      </c>
      <c r="G1035" s="6" t="s">
        <v>13</v>
      </c>
      <c r="H1035" s="6">
        <v>379900</v>
      </c>
      <c r="I1035" t="str">
        <f t="shared" si="29"/>
        <v>SIN PROMO</v>
      </c>
    </row>
    <row r="1036" spans="1:9">
      <c r="A1036" s="68" t="s">
        <v>16856</v>
      </c>
      <c r="B1036" s="68" t="s">
        <v>16857</v>
      </c>
      <c r="C1036" s="9" t="s">
        <v>8867</v>
      </c>
      <c r="D1036" s="9" t="s">
        <v>16858</v>
      </c>
      <c r="E1036" s="68" t="s">
        <v>36</v>
      </c>
      <c r="F1036" s="6">
        <v>319900</v>
      </c>
      <c r="G1036" s="6" t="s">
        <v>13</v>
      </c>
      <c r="H1036" s="6">
        <v>319900</v>
      </c>
      <c r="I1036" t="str">
        <f t="shared" si="29"/>
        <v>SIN PROMO</v>
      </c>
    </row>
    <row r="1037" spans="1:9">
      <c r="A1037" s="68" t="s">
        <v>16859</v>
      </c>
      <c r="B1037" s="68" t="s">
        <v>16860</v>
      </c>
      <c r="C1037" s="9" t="s">
        <v>8744</v>
      </c>
      <c r="D1037" s="9" t="s">
        <v>16861</v>
      </c>
      <c r="E1037" s="68" t="s">
        <v>36</v>
      </c>
      <c r="F1037" s="6">
        <v>209900</v>
      </c>
      <c r="G1037" s="6" t="s">
        <v>13</v>
      </c>
      <c r="H1037" s="6">
        <v>209900</v>
      </c>
      <c r="I1037" t="str">
        <f t="shared" si="29"/>
        <v>SIN PROMO</v>
      </c>
    </row>
    <row r="1038" spans="1:9">
      <c r="A1038" s="68" t="s">
        <v>16862</v>
      </c>
      <c r="B1038" s="68" t="s">
        <v>16863</v>
      </c>
      <c r="C1038" s="9" t="s">
        <v>9696</v>
      </c>
      <c r="D1038" s="9" t="s">
        <v>15287</v>
      </c>
      <c r="E1038" s="68" t="s">
        <v>16762</v>
      </c>
      <c r="F1038" s="6">
        <v>559900</v>
      </c>
      <c r="G1038" s="6" t="s">
        <v>13</v>
      </c>
      <c r="H1038" s="6">
        <v>559900</v>
      </c>
      <c r="I1038" t="str">
        <f t="shared" si="29"/>
        <v>SIN PROMO</v>
      </c>
    </row>
    <row r="1039" spans="1:9">
      <c r="A1039" s="68" t="s">
        <v>16864</v>
      </c>
      <c r="B1039" s="68" t="s">
        <v>16865</v>
      </c>
      <c r="C1039" s="9" t="s">
        <v>8742</v>
      </c>
      <c r="D1039" s="9" t="s">
        <v>16866</v>
      </c>
      <c r="E1039" s="68" t="s">
        <v>36</v>
      </c>
      <c r="F1039" s="6">
        <v>209900</v>
      </c>
      <c r="G1039" s="6" t="s">
        <v>13</v>
      </c>
      <c r="H1039" s="6">
        <v>209900</v>
      </c>
      <c r="I1039" t="str">
        <f t="shared" si="29"/>
        <v>SIN PROMO</v>
      </c>
    </row>
    <row r="1040" spans="1:9">
      <c r="A1040" s="68" t="s">
        <v>16867</v>
      </c>
      <c r="B1040" s="68" t="s">
        <v>16868</v>
      </c>
      <c r="C1040" s="9" t="s">
        <v>9001</v>
      </c>
      <c r="D1040" s="9" t="s">
        <v>15215</v>
      </c>
      <c r="E1040" s="68" t="s">
        <v>36</v>
      </c>
      <c r="F1040" s="6">
        <v>299900</v>
      </c>
      <c r="G1040" s="6" t="s">
        <v>13</v>
      </c>
      <c r="H1040" s="6">
        <v>299900</v>
      </c>
      <c r="I1040" t="str">
        <f t="shared" si="29"/>
        <v>SIN PROMO</v>
      </c>
    </row>
    <row r="1041" spans="1:9">
      <c r="A1041" s="68" t="s">
        <v>16869</v>
      </c>
      <c r="B1041" s="68" t="s">
        <v>16870</v>
      </c>
      <c r="C1041" s="9" t="s">
        <v>9055</v>
      </c>
      <c r="D1041" s="9" t="s">
        <v>16352</v>
      </c>
      <c r="E1041" s="68" t="s">
        <v>36</v>
      </c>
      <c r="F1041" s="6">
        <v>329900</v>
      </c>
      <c r="G1041" s="6" t="s">
        <v>13</v>
      </c>
      <c r="H1041" s="6">
        <v>329900</v>
      </c>
      <c r="I1041" t="str">
        <f t="shared" si="29"/>
        <v>SIN PROMO</v>
      </c>
    </row>
    <row r="1042" spans="1:9">
      <c r="A1042" s="68" t="s">
        <v>16871</v>
      </c>
      <c r="B1042" s="68" t="s">
        <v>16872</v>
      </c>
      <c r="C1042" s="9" t="s">
        <v>9049</v>
      </c>
      <c r="D1042" s="9" t="s">
        <v>16873</v>
      </c>
      <c r="E1042" s="68" t="s">
        <v>14584</v>
      </c>
      <c r="F1042" s="6">
        <v>389900</v>
      </c>
      <c r="G1042" s="6" t="s">
        <v>13</v>
      </c>
      <c r="H1042" s="6">
        <v>389900</v>
      </c>
      <c r="I1042" t="str">
        <f t="shared" si="29"/>
        <v>SIN PROMO</v>
      </c>
    </row>
    <row r="1043" spans="1:9">
      <c r="A1043" s="68" t="s">
        <v>16874</v>
      </c>
      <c r="B1043" s="68" t="s">
        <v>16875</v>
      </c>
      <c r="C1043" s="9" t="s">
        <v>12272</v>
      </c>
      <c r="D1043" s="9" t="s">
        <v>16338</v>
      </c>
      <c r="E1043" s="68" t="s">
        <v>16876</v>
      </c>
      <c r="F1043" s="6">
        <v>2299900</v>
      </c>
      <c r="G1043" s="6" t="s">
        <v>13</v>
      </c>
      <c r="H1043" s="6">
        <v>2299900</v>
      </c>
      <c r="I1043" t="str">
        <f t="shared" si="29"/>
        <v>SIN PROMO</v>
      </c>
    </row>
    <row r="1044" spans="1:9">
      <c r="A1044" s="68" t="s">
        <v>16877</v>
      </c>
      <c r="B1044" s="68" t="s">
        <v>16878</v>
      </c>
      <c r="C1044" s="9" t="s">
        <v>8960</v>
      </c>
      <c r="D1044" s="9" t="s">
        <v>15273</v>
      </c>
      <c r="E1044" s="68" t="s">
        <v>300</v>
      </c>
      <c r="F1044" s="6">
        <v>299900</v>
      </c>
      <c r="G1044" s="6" t="s">
        <v>13</v>
      </c>
      <c r="H1044" s="6">
        <v>299900</v>
      </c>
      <c r="I1044" t="str">
        <f t="shared" si="29"/>
        <v>SIN PROMO</v>
      </c>
    </row>
    <row r="1045" spans="1:9">
      <c r="A1045" s="68" t="s">
        <v>16879</v>
      </c>
      <c r="B1045" s="68" t="s">
        <v>16880</v>
      </c>
      <c r="C1045" s="9" t="s">
        <v>8934</v>
      </c>
      <c r="D1045" s="9" t="s">
        <v>16881</v>
      </c>
      <c r="E1045" s="68" t="s">
        <v>16882</v>
      </c>
      <c r="F1045" s="6">
        <v>299900</v>
      </c>
      <c r="G1045" s="6" t="s">
        <v>13</v>
      </c>
      <c r="H1045" s="6">
        <v>299900</v>
      </c>
      <c r="I1045" t="str">
        <f t="shared" si="29"/>
        <v>SIN PROMO</v>
      </c>
    </row>
    <row r="1046" spans="1:9">
      <c r="A1046" s="68" t="s">
        <v>16883</v>
      </c>
      <c r="B1046" s="68"/>
      <c r="C1046" s="68" t="s">
        <v>6</v>
      </c>
      <c r="D1046" s="9" t="s">
        <v>16884</v>
      </c>
      <c r="E1046" s="68" t="s">
        <v>16</v>
      </c>
      <c r="F1046" s="6">
        <v>1499900</v>
      </c>
      <c r="G1046" s="6" t="s">
        <v>13</v>
      </c>
      <c r="H1046" s="6">
        <v>1499900</v>
      </c>
      <c r="I1046" t="str">
        <f t="shared" si="29"/>
        <v>SIN PROMO</v>
      </c>
    </row>
    <row r="1047" spans="1:9" ht="52.8">
      <c r="A1047" s="68" t="s">
        <v>16883</v>
      </c>
      <c r="B1047" s="68" t="s">
        <v>16885</v>
      </c>
      <c r="C1047" s="9" t="s">
        <v>11167</v>
      </c>
      <c r="D1047" s="69" t="str">
        <f>"     "&amp;D1046</f>
        <v xml:space="preserve">     Comedor Robledo+ Sila Milano</v>
      </c>
      <c r="E1047" s="68" t="s">
        <v>54</v>
      </c>
      <c r="F1047" s="70">
        <f>F1046</f>
        <v>1499900</v>
      </c>
      <c r="G1047" s="70" t="str">
        <f>G1046&amp;"     "</f>
        <v xml:space="preserve">$     </v>
      </c>
    </row>
    <row r="1048" spans="1:9" ht="52.8">
      <c r="A1048" s="68" t="s">
        <v>16883</v>
      </c>
      <c r="B1048" s="68" t="s">
        <v>16886</v>
      </c>
      <c r="C1048" s="9" t="s">
        <v>11720</v>
      </c>
      <c r="D1048" s="69" t="str">
        <f>"     "&amp;D1046</f>
        <v xml:space="preserve">     Comedor Robledo+ Sila Milano</v>
      </c>
      <c r="E1048" s="68" t="s">
        <v>350</v>
      </c>
      <c r="F1048" s="70">
        <f>F1046</f>
        <v>1499900</v>
      </c>
      <c r="G1048" s="70" t="str">
        <f>G1046&amp;"     "</f>
        <v xml:space="preserve">$     </v>
      </c>
    </row>
    <row r="1049" spans="1:9">
      <c r="A1049" s="68" t="s">
        <v>16887</v>
      </c>
      <c r="B1049" s="68"/>
      <c r="C1049" s="68" t="s">
        <v>6</v>
      </c>
      <c r="D1049" s="9" t="s">
        <v>16888</v>
      </c>
      <c r="E1049" s="68" t="s">
        <v>16</v>
      </c>
      <c r="F1049" s="6">
        <v>2399900</v>
      </c>
      <c r="G1049" s="6" t="s">
        <v>13</v>
      </c>
      <c r="H1049">
        <v>2474900</v>
      </c>
      <c r="I1049" t="str">
        <f>+IF(H1049&lt;F1049,"BLACK","SIN PROMO")</f>
        <v>SIN PROMO</v>
      </c>
    </row>
    <row r="1050" spans="1:9" ht="79.2">
      <c r="A1050" s="68" t="s">
        <v>16887</v>
      </c>
      <c r="B1050" s="68" t="s">
        <v>16889</v>
      </c>
      <c r="C1050" s="9" t="s">
        <v>2356</v>
      </c>
      <c r="D1050" s="69" t="str">
        <f>"     "&amp;D1049</f>
        <v xml:space="preserve">     Comedor Celeno Macadamia 15mm + 6 Silla Milano</v>
      </c>
      <c r="E1050" s="68" t="s">
        <v>38</v>
      </c>
      <c r="F1050" s="70">
        <f>F1049</f>
        <v>2399900</v>
      </c>
      <c r="G1050" s="70" t="str">
        <f>G1049&amp;"     "</f>
        <v xml:space="preserve">$     </v>
      </c>
    </row>
    <row r="1051" spans="1:9" ht="79.2">
      <c r="A1051" s="68" t="s">
        <v>16887</v>
      </c>
      <c r="B1051" s="68" t="s">
        <v>16890</v>
      </c>
      <c r="C1051" s="9" t="s">
        <v>2359</v>
      </c>
      <c r="D1051" s="69" t="str">
        <f>"     "&amp;D1049</f>
        <v xml:space="preserve">     Comedor Celeno Macadamia 15mm + 6 Silla Milano</v>
      </c>
      <c r="E1051" s="68" t="s">
        <v>12</v>
      </c>
      <c r="F1051" s="70">
        <f>F1049</f>
        <v>2399900</v>
      </c>
      <c r="G1051" s="70" t="str">
        <f>G1049&amp;"     "</f>
        <v xml:space="preserve">$     </v>
      </c>
    </row>
    <row r="1052" spans="1:9" ht="79.2">
      <c r="A1052" s="68" t="s">
        <v>16887</v>
      </c>
      <c r="B1052" s="68" t="s">
        <v>16891</v>
      </c>
      <c r="C1052" s="9" t="s">
        <v>2362</v>
      </c>
      <c r="D1052" s="69" t="str">
        <f>"     "&amp;D1049</f>
        <v xml:space="preserve">     Comedor Celeno Macadamia 15mm + 6 Silla Milano</v>
      </c>
      <c r="E1052" s="68" t="s">
        <v>48</v>
      </c>
      <c r="F1052" s="70">
        <f>F1049</f>
        <v>2399900</v>
      </c>
      <c r="G1052" s="70" t="str">
        <f>G1049&amp;"     "</f>
        <v xml:space="preserve">$     </v>
      </c>
    </row>
    <row r="1053" spans="1:9" ht="79.2">
      <c r="A1053" s="68" t="s">
        <v>16887</v>
      </c>
      <c r="B1053" s="68" t="s">
        <v>16892</v>
      </c>
      <c r="C1053" s="9" t="s">
        <v>2361</v>
      </c>
      <c r="D1053" s="69" t="str">
        <f>"     "&amp;D1049</f>
        <v xml:space="preserve">     Comedor Celeno Macadamia 15mm + 6 Silla Milano</v>
      </c>
      <c r="E1053" s="68" t="s">
        <v>36</v>
      </c>
      <c r="F1053" s="70">
        <f>F1049</f>
        <v>2399900</v>
      </c>
      <c r="G1053" s="70" t="str">
        <f>G1049&amp;"     "</f>
        <v xml:space="preserve">$     </v>
      </c>
    </row>
    <row r="1054" spans="1:9">
      <c r="A1054" s="68" t="s">
        <v>16893</v>
      </c>
      <c r="B1054" s="68" t="s">
        <v>16894</v>
      </c>
      <c r="C1054" s="9" t="s">
        <v>1762</v>
      </c>
      <c r="D1054" s="68" t="s">
        <v>266</v>
      </c>
      <c r="E1054" s="68" t="s">
        <v>58</v>
      </c>
      <c r="F1054" s="6">
        <v>649900</v>
      </c>
      <c r="G1054" s="6" t="s">
        <v>13</v>
      </c>
      <c r="H1054">
        <v>689900</v>
      </c>
      <c r="I1054" t="str">
        <f t="shared" ref="I1054:I1055" si="30">+IF(H1054&lt;F1054,"BLACK","SIN PROMO")</f>
        <v>SIN PROMO</v>
      </c>
    </row>
    <row r="1055" spans="1:9">
      <c r="A1055" s="68" t="s">
        <v>16895</v>
      </c>
      <c r="B1055" s="68"/>
      <c r="C1055" s="68" t="s">
        <v>6</v>
      </c>
      <c r="D1055" s="68" t="s">
        <v>16896</v>
      </c>
      <c r="E1055" s="68" t="s">
        <v>16</v>
      </c>
      <c r="F1055" s="6">
        <v>219900</v>
      </c>
      <c r="G1055" s="6" t="s">
        <v>13</v>
      </c>
      <c r="H1055" s="6">
        <v>219900</v>
      </c>
      <c r="I1055" t="str">
        <f t="shared" si="30"/>
        <v>SIN PROMO</v>
      </c>
    </row>
    <row r="1056" spans="1:9" ht="79.2">
      <c r="A1056" s="68" t="s">
        <v>16895</v>
      </c>
      <c r="B1056" s="68" t="s">
        <v>16897</v>
      </c>
      <c r="C1056" s="9" t="s">
        <v>1669</v>
      </c>
      <c r="D1056" s="69" t="str">
        <f>"     "&amp;D1055</f>
        <v xml:space="preserve">     Silla Auxiliar Para Sala O Comedor Con Brazos Eames</v>
      </c>
      <c r="E1056" s="68" t="s">
        <v>38</v>
      </c>
      <c r="F1056" s="70">
        <f>F1055</f>
        <v>219900</v>
      </c>
      <c r="G1056" s="70" t="str">
        <f>G1055&amp;"     "</f>
        <v xml:space="preserve">$     </v>
      </c>
    </row>
    <row r="1057" spans="1:9" ht="79.2">
      <c r="A1057" s="68" t="s">
        <v>16895</v>
      </c>
      <c r="B1057" s="68" t="s">
        <v>16898</v>
      </c>
      <c r="C1057" s="9" t="s">
        <v>1671</v>
      </c>
      <c r="D1057" s="69" t="str">
        <f>"     "&amp;D1055</f>
        <v xml:space="preserve">     Silla Auxiliar Para Sala O Comedor Con Brazos Eames</v>
      </c>
      <c r="E1057" s="68" t="s">
        <v>48</v>
      </c>
      <c r="F1057" s="70">
        <f>F1055</f>
        <v>219900</v>
      </c>
      <c r="G1057" s="70" t="str">
        <f>G1055&amp;"     "</f>
        <v xml:space="preserve">$     </v>
      </c>
    </row>
    <row r="1058" spans="1:9" ht="79.2">
      <c r="A1058" s="68" t="s">
        <v>16895</v>
      </c>
      <c r="B1058" s="68" t="s">
        <v>16899</v>
      </c>
      <c r="C1058" s="9" t="s">
        <v>1670</v>
      </c>
      <c r="D1058" s="69" t="str">
        <f>"     "&amp;D1055</f>
        <v xml:space="preserve">     Silla Auxiliar Para Sala O Comedor Con Brazos Eames</v>
      </c>
      <c r="E1058" s="68" t="s">
        <v>36</v>
      </c>
      <c r="F1058" s="70">
        <f>F1055</f>
        <v>219900</v>
      </c>
      <c r="G1058" s="70" t="str">
        <f>G1055&amp;"     "</f>
        <v xml:space="preserve">$     </v>
      </c>
    </row>
    <row r="1059" spans="1:9" ht="79.2">
      <c r="A1059" s="68" t="s">
        <v>16895</v>
      </c>
      <c r="B1059" s="68" t="s">
        <v>16900</v>
      </c>
      <c r="C1059" s="9" t="s">
        <v>1672</v>
      </c>
      <c r="D1059" s="69" t="str">
        <f>"     "&amp;D1055</f>
        <v xml:space="preserve">     Silla Auxiliar Para Sala O Comedor Con Brazos Eames</v>
      </c>
      <c r="E1059" s="68" t="s">
        <v>14719</v>
      </c>
      <c r="F1059" s="70">
        <f>F1055</f>
        <v>219900</v>
      </c>
      <c r="G1059" s="70" t="str">
        <f>G1055&amp;"     "</f>
        <v xml:space="preserve">$     </v>
      </c>
    </row>
    <row r="1060" spans="1:9" ht="79.2">
      <c r="A1060" s="68" t="s">
        <v>16895</v>
      </c>
      <c r="B1060" s="68" t="s">
        <v>16901</v>
      </c>
      <c r="C1060" s="9" t="s">
        <v>7367</v>
      </c>
      <c r="D1060" s="69" t="str">
        <f>"     "&amp;D1055</f>
        <v xml:space="preserve">     Silla Auxiliar Para Sala O Comedor Con Brazos Eames</v>
      </c>
      <c r="E1060" s="68" t="s">
        <v>54</v>
      </c>
      <c r="F1060" s="70">
        <f>F1055</f>
        <v>219900</v>
      </c>
      <c r="G1060" s="70" t="str">
        <f>G1055&amp;"     "</f>
        <v xml:space="preserve">$     </v>
      </c>
    </row>
    <row r="1061" spans="1:9" ht="79.2">
      <c r="A1061" s="68" t="s">
        <v>16895</v>
      </c>
      <c r="B1061" s="68" t="s">
        <v>16902</v>
      </c>
      <c r="C1061" s="9" t="s">
        <v>1674</v>
      </c>
      <c r="D1061" s="69" t="str">
        <f>"     "&amp;D1055</f>
        <v xml:space="preserve">     Silla Auxiliar Para Sala O Comedor Con Brazos Eames</v>
      </c>
      <c r="E1061" s="68" t="s">
        <v>12</v>
      </c>
      <c r="F1061" s="70">
        <f>F1055</f>
        <v>219900</v>
      </c>
      <c r="G1061" s="70" t="str">
        <f>G1055&amp;"     "</f>
        <v xml:space="preserve">$     </v>
      </c>
    </row>
    <row r="1062" spans="1:9">
      <c r="A1062" s="68" t="s">
        <v>16903</v>
      </c>
      <c r="B1062" s="68" t="s">
        <v>16904</v>
      </c>
      <c r="C1062" s="9" t="s">
        <v>1686</v>
      </c>
      <c r="D1062" s="68" t="s">
        <v>16905</v>
      </c>
      <c r="E1062" s="68" t="s">
        <v>12</v>
      </c>
      <c r="F1062" s="6">
        <v>999900</v>
      </c>
      <c r="G1062" s="6" t="s">
        <v>13</v>
      </c>
      <c r="H1062">
        <v>829900</v>
      </c>
      <c r="I1062" t="str">
        <f t="shared" ref="I1062:I1065" si="31">+IF(H1062&lt;F1062,"BLACK","SIN PROMO")</f>
        <v>BLACK</v>
      </c>
    </row>
    <row r="1063" spans="1:9">
      <c r="A1063" s="68" t="s">
        <v>16906</v>
      </c>
      <c r="B1063" s="68" t="s">
        <v>16907</v>
      </c>
      <c r="C1063" s="9" t="s">
        <v>2391</v>
      </c>
      <c r="D1063" s="68" t="s">
        <v>16908</v>
      </c>
      <c r="E1063" s="68" t="s">
        <v>12</v>
      </c>
      <c r="F1063" s="6">
        <v>499900</v>
      </c>
      <c r="G1063" s="6" t="s">
        <v>13</v>
      </c>
      <c r="H1063">
        <v>579900</v>
      </c>
      <c r="I1063" t="str">
        <f t="shared" si="31"/>
        <v>SIN PROMO</v>
      </c>
    </row>
    <row r="1064" spans="1:9">
      <c r="A1064" s="68" t="s">
        <v>16909</v>
      </c>
      <c r="B1064" s="68" t="s">
        <v>16910</v>
      </c>
      <c r="C1064" s="9" t="s">
        <v>1759</v>
      </c>
      <c r="D1064" s="68" t="s">
        <v>16911</v>
      </c>
      <c r="E1064" s="68" t="s">
        <v>58</v>
      </c>
      <c r="F1064" s="6">
        <v>699900</v>
      </c>
      <c r="G1064" s="6" t="s">
        <v>13</v>
      </c>
      <c r="H1064">
        <v>519900</v>
      </c>
      <c r="I1064" t="str">
        <f t="shared" si="31"/>
        <v>BLACK</v>
      </c>
    </row>
    <row r="1065" spans="1:9">
      <c r="A1065" s="68" t="s">
        <v>16912</v>
      </c>
      <c r="B1065" s="68"/>
      <c r="C1065" s="68" t="s">
        <v>6</v>
      </c>
      <c r="D1065" s="68" t="s">
        <v>16913</v>
      </c>
      <c r="E1065" s="68" t="s">
        <v>16</v>
      </c>
      <c r="F1065" s="6">
        <v>1299900</v>
      </c>
      <c r="G1065" s="6" t="s">
        <v>13</v>
      </c>
      <c r="H1065">
        <v>529900</v>
      </c>
      <c r="I1065" t="str">
        <f t="shared" si="31"/>
        <v>BLACK</v>
      </c>
    </row>
    <row r="1066" spans="1:9" ht="66">
      <c r="A1066" s="68" t="s">
        <v>16912</v>
      </c>
      <c r="B1066" s="68" t="s">
        <v>16914</v>
      </c>
      <c r="C1066" s="9" t="s">
        <v>7945</v>
      </c>
      <c r="D1066" s="69" t="str">
        <f>"     "&amp;D1065</f>
        <v xml:space="preserve">     Silla Para Restaurante O Comedor Cloep</v>
      </c>
      <c r="E1066" s="68" t="s">
        <v>54</v>
      </c>
      <c r="F1066" s="70">
        <f>F1065</f>
        <v>1299900</v>
      </c>
      <c r="G1066" s="70" t="str">
        <f>G1065&amp;"     "</f>
        <v xml:space="preserve">$     </v>
      </c>
    </row>
    <row r="1067" spans="1:9" ht="66">
      <c r="A1067" s="68" t="s">
        <v>16912</v>
      </c>
      <c r="B1067" s="68" t="s">
        <v>16915</v>
      </c>
      <c r="C1067" s="9" t="s">
        <v>16916</v>
      </c>
      <c r="D1067" s="69" t="str">
        <f>"     "&amp;D1065</f>
        <v xml:space="preserve">     Silla Para Restaurante O Comedor Cloep</v>
      </c>
      <c r="E1067" s="68" t="s">
        <v>12</v>
      </c>
      <c r="F1067" s="70">
        <f>F1065</f>
        <v>1299900</v>
      </c>
      <c r="G1067" s="70" t="str">
        <f>G1065&amp;"     "</f>
        <v xml:space="preserve">$     </v>
      </c>
    </row>
    <row r="1068" spans="1:9" ht="66">
      <c r="A1068" s="68" t="s">
        <v>16912</v>
      </c>
      <c r="B1068" s="68" t="s">
        <v>16917</v>
      </c>
      <c r="C1068" s="9" t="s">
        <v>8116</v>
      </c>
      <c r="D1068" s="69" t="str">
        <f>"     "&amp;D1065</f>
        <v xml:space="preserve">     Silla Para Restaurante O Comedor Cloep</v>
      </c>
      <c r="E1068" s="68" t="s">
        <v>38</v>
      </c>
      <c r="F1068" s="70">
        <f>F1065</f>
        <v>1299900</v>
      </c>
      <c r="G1068" s="70" t="str">
        <f>G1065&amp;"     "</f>
        <v xml:space="preserve">$     </v>
      </c>
    </row>
    <row r="1069" spans="1:9" ht="66">
      <c r="A1069" s="68" t="s">
        <v>16912</v>
      </c>
      <c r="B1069" s="68" t="s">
        <v>16918</v>
      </c>
      <c r="C1069" s="9" t="s">
        <v>7943</v>
      </c>
      <c r="D1069" s="69" t="str">
        <f>"     "&amp;D1065</f>
        <v xml:space="preserve">     Silla Para Restaurante O Comedor Cloep</v>
      </c>
      <c r="E1069" s="68" t="s">
        <v>34</v>
      </c>
      <c r="F1069" s="70">
        <f>F1065</f>
        <v>1299900</v>
      </c>
      <c r="G1069" s="70" t="str">
        <f>G1065&amp;"     "</f>
        <v xml:space="preserve">$     </v>
      </c>
    </row>
    <row r="1070" spans="1:9">
      <c r="A1070" s="68" t="s">
        <v>16919</v>
      </c>
      <c r="B1070" s="68" t="s">
        <v>16920</v>
      </c>
      <c r="C1070" s="9" t="s">
        <v>9027</v>
      </c>
      <c r="D1070" s="68" t="s">
        <v>16921</v>
      </c>
      <c r="E1070" s="68" t="s">
        <v>456</v>
      </c>
      <c r="F1070" s="6">
        <v>269900</v>
      </c>
      <c r="G1070" s="6" t="s">
        <v>13</v>
      </c>
      <c r="H1070" s="6">
        <v>269900</v>
      </c>
      <c r="I1070" t="str">
        <f t="shared" ref="I1070:I1072" si="32">+IF(H1070&lt;F1070,"BLACK","SIN PROMO")</f>
        <v>SIN PROMO</v>
      </c>
    </row>
    <row r="1071" spans="1:9">
      <c r="A1071" s="68" t="s">
        <v>16922</v>
      </c>
      <c r="B1071" s="68" t="s">
        <v>16923</v>
      </c>
      <c r="C1071" s="9" t="s">
        <v>1674</v>
      </c>
      <c r="D1071" s="68" t="s">
        <v>16924</v>
      </c>
      <c r="E1071" s="68" t="s">
        <v>12</v>
      </c>
      <c r="F1071" s="6">
        <v>219900</v>
      </c>
      <c r="G1071" s="6" t="s">
        <v>13</v>
      </c>
      <c r="H1071">
        <v>229900</v>
      </c>
      <c r="I1071" t="str">
        <f t="shared" si="32"/>
        <v>SIN PROMO</v>
      </c>
    </row>
    <row r="1072" spans="1:9">
      <c r="A1072" s="68" t="s">
        <v>16925</v>
      </c>
      <c r="B1072" s="68"/>
      <c r="C1072" s="68" t="s">
        <v>6</v>
      </c>
      <c r="D1072" s="68" t="s">
        <v>16926</v>
      </c>
      <c r="E1072" s="68" t="s">
        <v>16</v>
      </c>
      <c r="F1072" s="6">
        <v>699900</v>
      </c>
      <c r="G1072" s="6" t="s">
        <v>13</v>
      </c>
      <c r="H1072">
        <v>709900</v>
      </c>
      <c r="I1072" t="str">
        <f t="shared" si="32"/>
        <v>SIN PROMO</v>
      </c>
    </row>
    <row r="1073" spans="1:9" ht="79.2">
      <c r="A1073" s="68" t="s">
        <v>16925</v>
      </c>
      <c r="B1073" s="68" t="s">
        <v>16927</v>
      </c>
      <c r="C1073" s="9" t="s">
        <v>1747</v>
      </c>
      <c r="D1073" s="69" t="str">
        <f>"     "&amp;D1072</f>
        <v xml:space="preserve">     Escritorio Para Oficina White Con Silla Milano </v>
      </c>
      <c r="E1073" s="68" t="s">
        <v>36</v>
      </c>
      <c r="F1073" s="70">
        <f>F1072</f>
        <v>699900</v>
      </c>
      <c r="G1073" s="70" t="str">
        <f>G1072&amp;"     "</f>
        <v xml:space="preserve">$     </v>
      </c>
    </row>
    <row r="1074" spans="1:9" ht="79.2">
      <c r="A1074" s="68" t="s">
        <v>16925</v>
      </c>
      <c r="B1074" s="68" t="s">
        <v>16928</v>
      </c>
      <c r="C1074" s="9" t="s">
        <v>1747</v>
      </c>
      <c r="D1074" s="69" t="str">
        <f>"     "&amp;D1072</f>
        <v xml:space="preserve">     Escritorio Para Oficina White Con Silla Milano </v>
      </c>
      <c r="E1074" s="68" t="s">
        <v>12</v>
      </c>
      <c r="F1074" s="70">
        <f>F1072</f>
        <v>699900</v>
      </c>
      <c r="G1074" s="70" t="str">
        <f>G1072&amp;"     "</f>
        <v xml:space="preserve">$     </v>
      </c>
    </row>
    <row r="1075" spans="1:9" ht="79.2">
      <c r="A1075" s="68" t="s">
        <v>16925</v>
      </c>
      <c r="B1075" s="68" t="s">
        <v>16929</v>
      </c>
      <c r="C1075" s="9" t="s">
        <v>2529</v>
      </c>
      <c r="D1075" s="69" t="str">
        <f>"     "&amp;D1072</f>
        <v xml:space="preserve">     Escritorio Para Oficina White Con Silla Milano </v>
      </c>
      <c r="E1075" s="68" t="s">
        <v>38</v>
      </c>
      <c r="F1075" s="70">
        <f>F1072</f>
        <v>699900</v>
      </c>
      <c r="G1075" s="70" t="str">
        <f>G1072&amp;"     "</f>
        <v xml:space="preserve">$     </v>
      </c>
    </row>
    <row r="1076" spans="1:9" ht="79.2">
      <c r="A1076" s="68" t="s">
        <v>16925</v>
      </c>
      <c r="B1076" s="68" t="s">
        <v>16930</v>
      </c>
      <c r="C1076" s="9" t="s">
        <v>10079</v>
      </c>
      <c r="D1076" s="69" t="str">
        <f>"     "&amp;D1072</f>
        <v xml:space="preserve">     Escritorio Para Oficina White Con Silla Milano </v>
      </c>
      <c r="E1076" s="68" t="s">
        <v>153</v>
      </c>
      <c r="F1076" s="70">
        <f>F1072</f>
        <v>699900</v>
      </c>
      <c r="G1076" s="70" t="str">
        <f>G1072&amp;"     "</f>
        <v xml:space="preserve">$     </v>
      </c>
    </row>
    <row r="1077" spans="1:9" ht="79.2">
      <c r="A1077" s="68" t="s">
        <v>16925</v>
      </c>
      <c r="B1077" s="68" t="s">
        <v>16931</v>
      </c>
      <c r="C1077" s="9" t="s">
        <v>10073</v>
      </c>
      <c r="D1077" s="69" t="str">
        <f>"     "&amp;D1072</f>
        <v xml:space="preserve">     Escritorio Para Oficina White Con Silla Milano </v>
      </c>
      <c r="E1077" s="68" t="s">
        <v>54</v>
      </c>
      <c r="F1077" s="70">
        <f>F1072</f>
        <v>699900</v>
      </c>
      <c r="G1077" s="70" t="str">
        <f>G1072&amp;"     "</f>
        <v xml:space="preserve">$     </v>
      </c>
    </row>
    <row r="1078" spans="1:9" ht="79.2">
      <c r="A1078" s="68" t="s">
        <v>16925</v>
      </c>
      <c r="B1078" s="68" t="s">
        <v>16932</v>
      </c>
      <c r="C1078" s="9" t="s">
        <v>10075</v>
      </c>
      <c r="D1078" s="69" t="str">
        <f>"     "&amp;D1072</f>
        <v xml:space="preserve">     Escritorio Para Oficina White Con Silla Milano </v>
      </c>
      <c r="E1078" s="68" t="s">
        <v>48</v>
      </c>
      <c r="F1078" s="70">
        <f>F1072</f>
        <v>699900</v>
      </c>
      <c r="G1078" s="70" t="str">
        <f>G1072&amp;"     "</f>
        <v xml:space="preserve">$     </v>
      </c>
    </row>
    <row r="1079" spans="1:9" ht="79.2">
      <c r="A1079" s="68" t="s">
        <v>16925</v>
      </c>
      <c r="B1079" s="68" t="s">
        <v>16933</v>
      </c>
      <c r="C1079" s="9" t="s">
        <v>10077</v>
      </c>
      <c r="D1079" s="69" t="str">
        <f>"     "&amp;D1072</f>
        <v xml:space="preserve">     Escritorio Para Oficina White Con Silla Milano </v>
      </c>
      <c r="E1079" s="68" t="s">
        <v>350</v>
      </c>
      <c r="F1079" s="70">
        <f>F1072</f>
        <v>699900</v>
      </c>
      <c r="G1079" s="70" t="str">
        <f>G1072&amp;"     "</f>
        <v xml:space="preserve">$     </v>
      </c>
    </row>
    <row r="1080" spans="1:9">
      <c r="A1080" s="68" t="s">
        <v>16934</v>
      </c>
      <c r="B1080" s="68" t="s">
        <v>16935</v>
      </c>
      <c r="C1080" s="9" t="s">
        <v>8991</v>
      </c>
      <c r="D1080" s="68" t="s">
        <v>16936</v>
      </c>
      <c r="E1080" s="68" t="s">
        <v>292</v>
      </c>
      <c r="F1080" s="6">
        <v>349900</v>
      </c>
      <c r="G1080" s="6" t="s">
        <v>13</v>
      </c>
      <c r="H1080">
        <v>349900</v>
      </c>
      <c r="I1080" t="str">
        <f t="shared" ref="I1080:I1081" si="33">+IF(H1080&lt;F1080,"BLACK","SIN PROMO")</f>
        <v>SIN PROMO</v>
      </c>
    </row>
    <row r="1081" spans="1:9">
      <c r="A1081" s="68" t="s">
        <v>16937</v>
      </c>
      <c r="B1081" s="68"/>
      <c r="C1081" s="68" t="s">
        <v>6</v>
      </c>
      <c r="D1081" s="68" t="s">
        <v>16938</v>
      </c>
      <c r="E1081" s="68" t="s">
        <v>16</v>
      </c>
      <c r="F1081" s="6">
        <v>699900</v>
      </c>
      <c r="G1081" s="6" t="s">
        <v>13</v>
      </c>
      <c r="H1081">
        <v>699900</v>
      </c>
      <c r="I1081" t="str">
        <f t="shared" si="33"/>
        <v>SIN PROMO</v>
      </c>
    </row>
    <row r="1082" spans="1:9" ht="52.8">
      <c r="A1082" s="68" t="s">
        <v>16937</v>
      </c>
      <c r="B1082" s="68" t="s">
        <v>16939</v>
      </c>
      <c r="C1082" s="9" t="s">
        <v>1802</v>
      </c>
      <c r="D1082" s="69" t="str">
        <f>"     "&amp;D1081</f>
        <v xml:space="preserve">     Silla De Oficina Espina De Pescado</v>
      </c>
      <c r="E1082" s="68" t="s">
        <v>12</v>
      </c>
      <c r="F1082" s="70">
        <f>F1081</f>
        <v>699900</v>
      </c>
      <c r="G1082" s="70" t="str">
        <f>G1081&amp;"     "</f>
        <v xml:space="preserve">$     </v>
      </c>
    </row>
    <row r="1083" spans="1:9" ht="52.8">
      <c r="A1083" s="68" t="s">
        <v>16937</v>
      </c>
      <c r="B1083" s="68" t="s">
        <v>16940</v>
      </c>
      <c r="C1083" s="9" t="s">
        <v>1801</v>
      </c>
      <c r="D1083" s="69" t="str">
        <f>"     "&amp;D1081</f>
        <v xml:space="preserve">     Silla De Oficina Espina De Pescado</v>
      </c>
      <c r="E1083" s="68" t="s">
        <v>350</v>
      </c>
      <c r="F1083" s="70">
        <f>F1081</f>
        <v>699900</v>
      </c>
      <c r="G1083" s="70" t="str">
        <f>G1081&amp;"     "</f>
        <v xml:space="preserve">$     </v>
      </c>
    </row>
    <row r="1084" spans="1:9" ht="52.8">
      <c r="A1084" s="68" t="s">
        <v>16937</v>
      </c>
      <c r="B1084" s="68" t="s">
        <v>16941</v>
      </c>
      <c r="C1084" s="9" t="s">
        <v>1804</v>
      </c>
      <c r="D1084" s="69" t="str">
        <f>"     "&amp;D1081</f>
        <v xml:space="preserve">     Silla De Oficina Espina De Pescado</v>
      </c>
      <c r="E1084" s="68" t="s">
        <v>153</v>
      </c>
      <c r="F1084" s="70">
        <f>F1081</f>
        <v>699900</v>
      </c>
      <c r="G1084" s="70" t="str">
        <f>G1081&amp;"     "</f>
        <v xml:space="preserve">$     </v>
      </c>
    </row>
    <row r="1085" spans="1:9" ht="52.8">
      <c r="A1085" s="68" t="s">
        <v>16937</v>
      </c>
      <c r="B1085" s="68" t="s">
        <v>16942</v>
      </c>
      <c r="C1085" s="9" t="s">
        <v>1803</v>
      </c>
      <c r="D1085" s="69" t="str">
        <f>"     "&amp;D1081</f>
        <v xml:space="preserve">     Silla De Oficina Espina De Pescado</v>
      </c>
      <c r="E1085" s="68" t="s">
        <v>34</v>
      </c>
      <c r="F1085" s="70">
        <f>F1081</f>
        <v>699900</v>
      </c>
      <c r="G1085" s="70" t="str">
        <f>G1081&amp;"     "</f>
        <v xml:space="preserve">$     </v>
      </c>
    </row>
    <row r="1086" spans="1:9" ht="52.8">
      <c r="A1086" s="68" t="s">
        <v>16937</v>
      </c>
      <c r="B1086" s="68" t="s">
        <v>16943</v>
      </c>
      <c r="C1086" s="9" t="s">
        <v>1805</v>
      </c>
      <c r="D1086" s="69" t="str">
        <f>"     "&amp;D1081</f>
        <v xml:space="preserve">     Silla De Oficina Espina De Pescado</v>
      </c>
      <c r="E1086" s="68" t="s">
        <v>48</v>
      </c>
      <c r="F1086" s="70">
        <f>F1081</f>
        <v>699900</v>
      </c>
      <c r="G1086" s="70" t="str">
        <f>G1081&amp;"     "</f>
        <v xml:space="preserve">$     </v>
      </c>
    </row>
    <row r="1087" spans="1:9">
      <c r="A1087" s="68" t="s">
        <v>16944</v>
      </c>
      <c r="B1087" s="68" t="s">
        <v>16945</v>
      </c>
      <c r="C1087" s="9" t="s">
        <v>2240</v>
      </c>
      <c r="D1087" s="68" t="s">
        <v>16946</v>
      </c>
      <c r="E1087" s="68" t="s">
        <v>36</v>
      </c>
      <c r="F1087" s="6">
        <v>1099900</v>
      </c>
      <c r="G1087" s="6" t="s">
        <v>13</v>
      </c>
      <c r="H1087" s="6">
        <v>1099900</v>
      </c>
      <c r="I1087" t="str">
        <f t="shared" ref="I1087:I1088" si="34">+IF(H1087&lt;F1087,"BLACK","SIN PROMO")</f>
        <v>SIN PROMO</v>
      </c>
    </row>
    <row r="1088" spans="1:9">
      <c r="A1088" s="68" t="s">
        <v>16947</v>
      </c>
      <c r="B1088" s="68"/>
      <c r="C1088" s="68" t="s">
        <v>6</v>
      </c>
      <c r="D1088" s="68" t="s">
        <v>16948</v>
      </c>
      <c r="E1088" s="68" t="s">
        <v>16</v>
      </c>
      <c r="F1088" s="6">
        <v>149900</v>
      </c>
      <c r="G1088" s="6" t="s">
        <v>13</v>
      </c>
      <c r="H1088" s="6">
        <v>149900</v>
      </c>
      <c r="I1088" t="str">
        <f t="shared" si="34"/>
        <v>SIN PROMO</v>
      </c>
    </row>
    <row r="1089" spans="1:9" ht="66">
      <c r="A1089" s="68" t="s">
        <v>16947</v>
      </c>
      <c r="B1089" s="68" t="s">
        <v>16949</v>
      </c>
      <c r="C1089" s="9" t="s">
        <v>2373</v>
      </c>
      <c r="D1089" s="69" t="str">
        <f>"     "&amp;D1088</f>
        <v xml:space="preserve">     Silla Infantil Eames Kids Con Brazos Azul </v>
      </c>
      <c r="E1089" s="68" t="s">
        <v>350</v>
      </c>
      <c r="F1089" s="70">
        <f>F1088</f>
        <v>149900</v>
      </c>
      <c r="G1089" s="70" t="str">
        <f>G1088&amp;"     "</f>
        <v xml:space="preserve">$     </v>
      </c>
    </row>
    <row r="1090" spans="1:9" ht="66">
      <c r="A1090" s="68" t="s">
        <v>16947</v>
      </c>
      <c r="B1090" s="68" t="s">
        <v>16950</v>
      </c>
      <c r="C1090" s="9" t="s">
        <v>16951</v>
      </c>
      <c r="D1090" s="69" t="str">
        <f>"     "&amp;D1088</f>
        <v xml:space="preserve">     Silla Infantil Eames Kids Con Brazos Azul </v>
      </c>
      <c r="E1090" s="68" t="s">
        <v>34</v>
      </c>
      <c r="F1090" s="70">
        <f>F1088</f>
        <v>149900</v>
      </c>
      <c r="G1090" s="70" t="str">
        <f>G1088&amp;"     "</f>
        <v xml:space="preserve">$     </v>
      </c>
    </row>
    <row r="1091" spans="1:9">
      <c r="A1091" s="68" t="s">
        <v>16952</v>
      </c>
      <c r="B1091" s="68"/>
      <c r="C1091" s="68" t="s">
        <v>6</v>
      </c>
      <c r="D1091" s="68" t="s">
        <v>16953</v>
      </c>
      <c r="E1091" s="68" t="s">
        <v>16</v>
      </c>
      <c r="F1091" s="6">
        <v>119900</v>
      </c>
      <c r="G1091" s="6" t="s">
        <v>13</v>
      </c>
      <c r="H1091" s="6">
        <v>119900</v>
      </c>
      <c r="I1091" t="str">
        <f>+IF(H1091&lt;F1091,"BLACK","SIN PROMO")</f>
        <v>SIN PROMO</v>
      </c>
    </row>
    <row r="1092" spans="1:9" ht="39.6">
      <c r="A1092" s="68" t="s">
        <v>16952</v>
      </c>
      <c r="B1092" s="68" t="s">
        <v>16954</v>
      </c>
      <c r="C1092" s="9" t="s">
        <v>16955</v>
      </c>
      <c r="D1092" s="69" t="str">
        <f>"     "&amp;D1091</f>
        <v xml:space="preserve">     Silla Infantil Boy Gris</v>
      </c>
      <c r="E1092" s="68" t="s">
        <v>48</v>
      </c>
      <c r="F1092" s="70">
        <f>F1091</f>
        <v>119900</v>
      </c>
      <c r="G1092" s="70" t="str">
        <f>G1091&amp;"     "</f>
        <v xml:space="preserve">$     </v>
      </c>
    </row>
    <row r="1093" spans="1:9" ht="39.6">
      <c r="A1093" s="68" t="s">
        <v>16952</v>
      </c>
      <c r="B1093" s="68" t="s">
        <v>16956</v>
      </c>
      <c r="C1093" s="9" t="s">
        <v>16957</v>
      </c>
      <c r="D1093" s="69" t="str">
        <f>"     "&amp;D1091</f>
        <v xml:space="preserve">     Silla Infantil Boy Gris</v>
      </c>
      <c r="E1093" s="68" t="s">
        <v>36</v>
      </c>
      <c r="F1093" s="70">
        <f>F1091</f>
        <v>119900</v>
      </c>
      <c r="G1093" s="70" t="str">
        <f>G1091&amp;"     "</f>
        <v xml:space="preserve">$     </v>
      </c>
    </row>
    <row r="1094" spans="1:9">
      <c r="A1094" s="68" t="s">
        <v>16958</v>
      </c>
      <c r="B1094" s="68" t="s">
        <v>16959</v>
      </c>
      <c r="C1094" s="9" t="s">
        <v>16960</v>
      </c>
      <c r="D1094" s="68" t="s">
        <v>16961</v>
      </c>
      <c r="E1094" s="68" t="s">
        <v>14584</v>
      </c>
      <c r="F1094" s="6">
        <v>299900</v>
      </c>
      <c r="G1094" s="6" t="s">
        <v>13</v>
      </c>
      <c r="H1094" s="6">
        <v>299900</v>
      </c>
      <c r="I1094" t="str">
        <f t="shared" ref="I1094:I1115" si="35">+IF(H1094&lt;F1094,"BLACK","SIN PROMO")</f>
        <v>SIN PROMO</v>
      </c>
    </row>
    <row r="1095" spans="1:9">
      <c r="A1095" s="68" t="s">
        <v>16962</v>
      </c>
      <c r="B1095" s="68" t="s">
        <v>16963</v>
      </c>
      <c r="C1095" s="9" t="s">
        <v>16964</v>
      </c>
      <c r="D1095" s="68" t="s">
        <v>16965</v>
      </c>
      <c r="E1095" s="68" t="s">
        <v>12</v>
      </c>
      <c r="F1095" s="6">
        <v>1439900</v>
      </c>
      <c r="G1095" s="6" t="s">
        <v>13</v>
      </c>
      <c r="H1095" s="6">
        <v>1439900</v>
      </c>
      <c r="I1095" t="str">
        <f t="shared" si="35"/>
        <v>SIN PROMO</v>
      </c>
    </row>
    <row r="1096" spans="1:9">
      <c r="A1096" s="68" t="s">
        <v>16966</v>
      </c>
      <c r="B1096" s="68" t="s">
        <v>16967</v>
      </c>
      <c r="C1096" s="9" t="s">
        <v>2255</v>
      </c>
      <c r="D1096" s="68" t="s">
        <v>16968</v>
      </c>
      <c r="E1096" s="68" t="s">
        <v>12</v>
      </c>
      <c r="F1096" s="6">
        <v>749900</v>
      </c>
      <c r="G1096" s="6" t="s">
        <v>13</v>
      </c>
      <c r="H1096">
        <v>779900</v>
      </c>
      <c r="I1096" t="str">
        <f t="shared" si="35"/>
        <v>SIN PROMO</v>
      </c>
    </row>
    <row r="1097" spans="1:9">
      <c r="A1097" s="68" t="s">
        <v>16969</v>
      </c>
      <c r="B1097" s="68" t="s">
        <v>16970</v>
      </c>
      <c r="C1097" s="9" t="s">
        <v>9446</v>
      </c>
      <c r="D1097" s="68" t="s">
        <v>16971</v>
      </c>
      <c r="E1097" s="68" t="s">
        <v>456</v>
      </c>
      <c r="F1097" s="6">
        <v>499900</v>
      </c>
      <c r="G1097" s="6" t="s">
        <v>13</v>
      </c>
      <c r="H1097" s="6">
        <v>499900</v>
      </c>
      <c r="I1097" t="str">
        <f t="shared" si="35"/>
        <v>SIN PROMO</v>
      </c>
    </row>
    <row r="1098" spans="1:9">
      <c r="A1098" s="68" t="s">
        <v>16972</v>
      </c>
      <c r="B1098" s="68" t="s">
        <v>16973</v>
      </c>
      <c r="C1098" s="9" t="s">
        <v>1735</v>
      </c>
      <c r="D1098" s="68" t="s">
        <v>16974</v>
      </c>
      <c r="E1098" s="68" t="s">
        <v>36</v>
      </c>
      <c r="F1098" s="6">
        <v>259900</v>
      </c>
      <c r="G1098" s="6" t="s">
        <v>13</v>
      </c>
      <c r="H1098">
        <v>269900</v>
      </c>
      <c r="I1098" t="str">
        <f t="shared" si="35"/>
        <v>SIN PROMO</v>
      </c>
    </row>
    <row r="1099" spans="1:9">
      <c r="A1099" s="68" t="s">
        <v>16975</v>
      </c>
      <c r="B1099" s="68" t="s">
        <v>16976</v>
      </c>
      <c r="C1099" s="9" t="s">
        <v>9531</v>
      </c>
      <c r="D1099" s="68" t="s">
        <v>16977</v>
      </c>
      <c r="E1099" s="68" t="s">
        <v>16978</v>
      </c>
      <c r="F1099" s="6">
        <v>499900</v>
      </c>
      <c r="G1099" s="6" t="s">
        <v>13</v>
      </c>
      <c r="H1099" s="6">
        <v>499900</v>
      </c>
      <c r="I1099" t="str">
        <f t="shared" si="35"/>
        <v>SIN PROMO</v>
      </c>
    </row>
    <row r="1100" spans="1:9">
      <c r="A1100" s="68" t="s">
        <v>16979</v>
      </c>
      <c r="B1100" s="68" t="s">
        <v>16980</v>
      </c>
      <c r="C1100" s="9" t="s">
        <v>1672</v>
      </c>
      <c r="D1100" s="68" t="s">
        <v>16981</v>
      </c>
      <c r="E1100" s="68" t="s">
        <v>14719</v>
      </c>
      <c r="F1100" s="6">
        <v>199900</v>
      </c>
      <c r="G1100" s="6" t="s">
        <v>13</v>
      </c>
      <c r="H1100">
        <v>229900</v>
      </c>
      <c r="I1100" t="str">
        <f t="shared" si="35"/>
        <v>SIN PROMO</v>
      </c>
    </row>
    <row r="1101" spans="1:9">
      <c r="A1101" s="68" t="s">
        <v>16982</v>
      </c>
      <c r="B1101" s="68" t="s">
        <v>16983</v>
      </c>
      <c r="C1101" s="9" t="s">
        <v>9174</v>
      </c>
      <c r="D1101" s="68" t="s">
        <v>16984</v>
      </c>
      <c r="E1101" s="68" t="s">
        <v>300</v>
      </c>
      <c r="F1101" s="6">
        <v>349900</v>
      </c>
      <c r="G1101" s="6" t="s">
        <v>13</v>
      </c>
      <c r="H1101" s="6">
        <v>349900</v>
      </c>
      <c r="I1101" t="str">
        <f t="shared" si="35"/>
        <v>SIN PROMO</v>
      </c>
    </row>
    <row r="1102" spans="1:9">
      <c r="A1102" s="68" t="s">
        <v>16985</v>
      </c>
      <c r="B1102" s="68" t="s">
        <v>16986</v>
      </c>
      <c r="C1102" s="9" t="s">
        <v>8775</v>
      </c>
      <c r="D1102" s="68" t="s">
        <v>16987</v>
      </c>
      <c r="E1102" s="68" t="s">
        <v>456</v>
      </c>
      <c r="F1102" s="6">
        <v>179900</v>
      </c>
      <c r="G1102" s="6" t="s">
        <v>13</v>
      </c>
      <c r="H1102" s="6">
        <v>179900</v>
      </c>
      <c r="I1102" t="str">
        <f t="shared" si="35"/>
        <v>SIN PROMO</v>
      </c>
    </row>
    <row r="1103" spans="1:9">
      <c r="A1103" s="68" t="s">
        <v>16988</v>
      </c>
      <c r="B1103" s="68" t="s">
        <v>16989</v>
      </c>
      <c r="C1103" s="9" t="s">
        <v>9307</v>
      </c>
      <c r="D1103" s="68" t="s">
        <v>16990</v>
      </c>
      <c r="E1103" s="68" t="s">
        <v>36</v>
      </c>
      <c r="F1103" s="6">
        <v>399900</v>
      </c>
      <c r="G1103" s="6" t="s">
        <v>13</v>
      </c>
      <c r="H1103" s="6">
        <v>399900</v>
      </c>
      <c r="I1103" t="str">
        <f t="shared" si="35"/>
        <v>SIN PROMO</v>
      </c>
    </row>
    <row r="1104" spans="1:9">
      <c r="A1104" s="68" t="s">
        <v>16991</v>
      </c>
      <c r="B1104" s="68" t="s">
        <v>16992</v>
      </c>
      <c r="C1104" s="9" t="s">
        <v>7339</v>
      </c>
      <c r="D1104" s="68" t="s">
        <v>16993</v>
      </c>
      <c r="E1104" s="68" t="s">
        <v>48</v>
      </c>
      <c r="F1104" s="6">
        <v>429900</v>
      </c>
      <c r="G1104" s="6" t="s">
        <v>13</v>
      </c>
      <c r="H1104">
        <v>439900</v>
      </c>
      <c r="I1104" t="str">
        <f t="shared" si="35"/>
        <v>SIN PROMO</v>
      </c>
    </row>
    <row r="1105" spans="1:9">
      <c r="A1105" s="68" t="s">
        <v>16994</v>
      </c>
      <c r="B1105" s="68" t="s">
        <v>16995</v>
      </c>
      <c r="C1105" s="9" t="s">
        <v>7475</v>
      </c>
      <c r="D1105" s="68" t="s">
        <v>16996</v>
      </c>
      <c r="E1105" s="68" t="s">
        <v>14927</v>
      </c>
      <c r="F1105" s="6">
        <v>349900</v>
      </c>
      <c r="G1105" s="6" t="s">
        <v>13</v>
      </c>
      <c r="H1105">
        <v>319900</v>
      </c>
      <c r="I1105" t="str">
        <f t="shared" si="35"/>
        <v>BLACK</v>
      </c>
    </row>
    <row r="1106" spans="1:9">
      <c r="A1106" s="68" t="s">
        <v>16997</v>
      </c>
      <c r="B1106" s="68" t="s">
        <v>16998</v>
      </c>
      <c r="C1106" s="9" t="s">
        <v>2242</v>
      </c>
      <c r="D1106" s="68" t="s">
        <v>16999</v>
      </c>
      <c r="E1106" s="68" t="s">
        <v>12</v>
      </c>
      <c r="F1106" s="6">
        <v>1899900</v>
      </c>
      <c r="G1106" s="6" t="s">
        <v>13</v>
      </c>
      <c r="H1106" s="6">
        <v>1899900</v>
      </c>
      <c r="I1106" t="str">
        <f t="shared" si="35"/>
        <v>SIN PROMO</v>
      </c>
    </row>
    <row r="1107" spans="1:9">
      <c r="A1107" s="68" t="s">
        <v>17000</v>
      </c>
      <c r="B1107" s="68" t="s">
        <v>17001</v>
      </c>
      <c r="C1107" s="9" t="s">
        <v>1682</v>
      </c>
      <c r="D1107" s="68" t="s">
        <v>17002</v>
      </c>
      <c r="E1107" s="68" t="s">
        <v>36</v>
      </c>
      <c r="F1107" s="6">
        <v>469900</v>
      </c>
      <c r="G1107" s="6" t="s">
        <v>13</v>
      </c>
      <c r="H1107">
        <v>409900</v>
      </c>
      <c r="I1107" t="str">
        <f t="shared" si="35"/>
        <v>BLACK</v>
      </c>
    </row>
    <row r="1108" spans="1:9">
      <c r="A1108" s="68" t="s">
        <v>17003</v>
      </c>
      <c r="B1108" s="68" t="s">
        <v>17004</v>
      </c>
      <c r="C1108" s="9" t="s">
        <v>2259</v>
      </c>
      <c r="D1108" s="68" t="s">
        <v>17005</v>
      </c>
      <c r="E1108" s="68" t="s">
        <v>12</v>
      </c>
      <c r="F1108" s="6">
        <v>599900</v>
      </c>
      <c r="G1108" s="6" t="s">
        <v>13</v>
      </c>
      <c r="H1108">
        <v>819900</v>
      </c>
      <c r="I1108" t="str">
        <f t="shared" si="35"/>
        <v>SIN PROMO</v>
      </c>
    </row>
    <row r="1109" spans="1:9">
      <c r="A1109" s="68" t="s">
        <v>17006</v>
      </c>
      <c r="B1109" s="68" t="s">
        <v>17007</v>
      </c>
      <c r="C1109" s="9" t="s">
        <v>2516</v>
      </c>
      <c r="D1109" s="68" t="s">
        <v>17008</v>
      </c>
      <c r="E1109" s="68" t="s">
        <v>12</v>
      </c>
      <c r="F1109" s="6">
        <v>899900</v>
      </c>
      <c r="G1109" s="6" t="s">
        <v>13</v>
      </c>
      <c r="H1109" s="6">
        <v>899900</v>
      </c>
      <c r="I1109" t="str">
        <f t="shared" si="35"/>
        <v>SIN PROMO</v>
      </c>
    </row>
    <row r="1110" spans="1:9">
      <c r="A1110" s="68" t="s">
        <v>17009</v>
      </c>
      <c r="B1110" s="68" t="s">
        <v>17010</v>
      </c>
      <c r="C1110" s="9" t="s">
        <v>17011</v>
      </c>
      <c r="D1110" s="68" t="s">
        <v>17012</v>
      </c>
      <c r="E1110" s="68" t="s">
        <v>12</v>
      </c>
      <c r="F1110" s="6">
        <v>699900</v>
      </c>
      <c r="G1110" s="6" t="s">
        <v>13</v>
      </c>
      <c r="H1110" s="6">
        <v>699900</v>
      </c>
      <c r="I1110" t="str">
        <f t="shared" si="35"/>
        <v>SIN PROMO</v>
      </c>
    </row>
    <row r="1111" spans="1:9">
      <c r="A1111" s="68" t="s">
        <v>17013</v>
      </c>
      <c r="B1111" s="68" t="s">
        <v>17014</v>
      </c>
      <c r="C1111" s="9" t="s">
        <v>9745</v>
      </c>
      <c r="D1111" s="68" t="s">
        <v>17015</v>
      </c>
      <c r="E1111" s="68" t="s">
        <v>12</v>
      </c>
      <c r="F1111" s="6">
        <v>399900</v>
      </c>
      <c r="G1111" s="6" t="s">
        <v>13</v>
      </c>
      <c r="H1111" s="6">
        <v>399900</v>
      </c>
      <c r="I1111" t="str">
        <f t="shared" si="35"/>
        <v>SIN PROMO</v>
      </c>
    </row>
    <row r="1112" spans="1:9">
      <c r="A1112" s="68" t="s">
        <v>17016</v>
      </c>
      <c r="B1112" s="68" t="s">
        <v>17017</v>
      </c>
      <c r="C1112" s="9" t="s">
        <v>9152</v>
      </c>
      <c r="D1112" s="68" t="s">
        <v>17018</v>
      </c>
      <c r="E1112" s="68" t="s">
        <v>17019</v>
      </c>
      <c r="F1112" s="6">
        <v>449900</v>
      </c>
      <c r="G1112" s="6" t="s">
        <v>13</v>
      </c>
      <c r="H1112" s="6">
        <v>449900</v>
      </c>
      <c r="I1112" t="str">
        <f t="shared" si="35"/>
        <v>SIN PROMO</v>
      </c>
    </row>
    <row r="1113" spans="1:9">
      <c r="A1113" s="68" t="s">
        <v>17020</v>
      </c>
      <c r="B1113" s="68" t="s">
        <v>17021</v>
      </c>
      <c r="C1113" s="9" t="s">
        <v>1750</v>
      </c>
      <c r="D1113" s="68" t="s">
        <v>17022</v>
      </c>
      <c r="E1113" s="68" t="s">
        <v>12</v>
      </c>
      <c r="F1113" s="6">
        <v>59900</v>
      </c>
      <c r="G1113" s="6" t="s">
        <v>13</v>
      </c>
      <c r="H1113" s="6">
        <v>59900</v>
      </c>
      <c r="I1113" t="str">
        <f t="shared" si="35"/>
        <v>SIN PROMO</v>
      </c>
    </row>
    <row r="1114" spans="1:9">
      <c r="A1114" s="68" t="s">
        <v>17023</v>
      </c>
      <c r="B1114" s="68" t="s">
        <v>17024</v>
      </c>
      <c r="C1114" s="9" t="s">
        <v>17025</v>
      </c>
      <c r="D1114" s="68" t="s">
        <v>17026</v>
      </c>
      <c r="E1114" s="68" t="s">
        <v>12</v>
      </c>
      <c r="F1114" s="6">
        <v>569900</v>
      </c>
      <c r="G1114" s="6" t="s">
        <v>13</v>
      </c>
      <c r="H1114" s="6">
        <v>569900</v>
      </c>
      <c r="I1114" t="str">
        <f t="shared" si="35"/>
        <v>SIN PROMO</v>
      </c>
    </row>
    <row r="1115" spans="1:9">
      <c r="A1115" s="68" t="s">
        <v>17027</v>
      </c>
      <c r="B1115" s="68"/>
      <c r="C1115" s="68" t="s">
        <v>6</v>
      </c>
      <c r="D1115" s="68" t="s">
        <v>17028</v>
      </c>
      <c r="E1115" s="68" t="s">
        <v>16</v>
      </c>
      <c r="F1115" s="6">
        <v>709900</v>
      </c>
      <c r="G1115" s="6" t="s">
        <v>13</v>
      </c>
      <c r="H1115" s="6">
        <v>529900</v>
      </c>
      <c r="I1115" t="str">
        <f t="shared" si="35"/>
        <v>BLACK</v>
      </c>
    </row>
    <row r="1116" spans="1:9" ht="79.2">
      <c r="A1116" s="68" t="s">
        <v>17027</v>
      </c>
      <c r="B1116" s="68" t="s">
        <v>17029</v>
      </c>
      <c r="C1116" s="9" t="s">
        <v>1713</v>
      </c>
      <c r="D1116" s="69" t="str">
        <f>"     "&amp;D1115</f>
        <v xml:space="preserve">     Silla Auxiliar Para Sala O Comedor Set X 4 Eames</v>
      </c>
      <c r="E1116" s="68" t="s">
        <v>44</v>
      </c>
      <c r="F1116" s="70">
        <f>F1115</f>
        <v>709900</v>
      </c>
      <c r="G1116" s="70" t="str">
        <f>G1115&amp;"     "</f>
        <v xml:space="preserve">$     </v>
      </c>
    </row>
    <row r="1117" spans="1:9" ht="79.2">
      <c r="A1117" s="68" t="s">
        <v>17027</v>
      </c>
      <c r="B1117" s="68" t="s">
        <v>17030</v>
      </c>
      <c r="C1117" s="9" t="s">
        <v>8020</v>
      </c>
      <c r="D1117" s="69" t="str">
        <f>"     "&amp;D1115</f>
        <v xml:space="preserve">     Silla Auxiliar Para Sala O Comedor Set X 4 Eames</v>
      </c>
      <c r="E1117" s="68" t="s">
        <v>38</v>
      </c>
      <c r="F1117" s="70">
        <f>F1115</f>
        <v>709900</v>
      </c>
      <c r="G1117" s="70" t="str">
        <f>G1115&amp;"     "</f>
        <v xml:space="preserve">$     </v>
      </c>
    </row>
    <row r="1118" spans="1:9" ht="79.2">
      <c r="A1118" s="68" t="s">
        <v>17027</v>
      </c>
      <c r="B1118" s="68" t="s">
        <v>17031</v>
      </c>
      <c r="C1118" s="9" t="s">
        <v>6236</v>
      </c>
      <c r="D1118" s="69" t="str">
        <f>"     "&amp;D1115</f>
        <v xml:space="preserve">     Silla Auxiliar Para Sala O Comedor Set X 4 Eames</v>
      </c>
      <c r="E1118" s="68" t="s">
        <v>54</v>
      </c>
      <c r="F1118" s="70">
        <f>F1115</f>
        <v>709900</v>
      </c>
      <c r="G1118" s="70" t="str">
        <f>G1115&amp;"     "</f>
        <v xml:space="preserve">$     </v>
      </c>
    </row>
    <row r="1119" spans="1:9" ht="79.2">
      <c r="A1119" s="68" t="s">
        <v>17027</v>
      </c>
      <c r="B1119" s="68" t="s">
        <v>17032</v>
      </c>
      <c r="C1119" s="9" t="s">
        <v>6255</v>
      </c>
      <c r="D1119" s="69" t="str">
        <f>"     "&amp;D1115</f>
        <v xml:space="preserve">     Silla Auxiliar Para Sala O Comedor Set X 4 Eames</v>
      </c>
      <c r="E1119" s="68" t="s">
        <v>350</v>
      </c>
      <c r="F1119" s="70">
        <f>F1115</f>
        <v>709900</v>
      </c>
      <c r="G1119" s="70" t="str">
        <f>G1115&amp;"     "</f>
        <v xml:space="preserve">$     </v>
      </c>
    </row>
    <row r="1120" spans="1:9" ht="79.2">
      <c r="A1120" s="68" t="s">
        <v>17027</v>
      </c>
      <c r="B1120" s="68" t="s">
        <v>17033</v>
      </c>
      <c r="C1120" s="9" t="s">
        <v>17034</v>
      </c>
      <c r="D1120" s="69" t="str">
        <f>"     "&amp;D1115</f>
        <v xml:space="preserve">     Silla Auxiliar Para Sala O Comedor Set X 4 Eames</v>
      </c>
      <c r="E1120" s="68" t="s">
        <v>153</v>
      </c>
      <c r="F1120" s="70">
        <f>F1115</f>
        <v>709900</v>
      </c>
      <c r="G1120" s="70" t="str">
        <f>G1115&amp;"     "</f>
        <v xml:space="preserve">$     </v>
      </c>
    </row>
    <row r="1121" spans="1:9" ht="79.2">
      <c r="A1121" s="68" t="s">
        <v>17027</v>
      </c>
      <c r="B1121" s="68" t="s">
        <v>17035</v>
      </c>
      <c r="C1121" s="9" t="s">
        <v>9467</v>
      </c>
      <c r="D1121" s="69" t="str">
        <f>"     "&amp;D1115</f>
        <v xml:space="preserve">     Silla Auxiliar Para Sala O Comedor Set X 4 Eames</v>
      </c>
      <c r="E1121" s="68" t="s">
        <v>36</v>
      </c>
      <c r="F1121" s="70">
        <f>F1115</f>
        <v>709900</v>
      </c>
      <c r="G1121" s="70" t="str">
        <f>G1115&amp;"     "</f>
        <v xml:space="preserve">$     </v>
      </c>
    </row>
    <row r="1122" spans="1:9" ht="79.2">
      <c r="A1122" s="68" t="s">
        <v>17027</v>
      </c>
      <c r="B1122" s="68" t="s">
        <v>17036</v>
      </c>
      <c r="C1122" s="9" t="s">
        <v>6245</v>
      </c>
      <c r="D1122" s="69" t="str">
        <f>"     "&amp;D1115</f>
        <v xml:space="preserve">     Silla Auxiliar Para Sala O Comedor Set X 4 Eames</v>
      </c>
      <c r="E1122" s="68" t="s">
        <v>914</v>
      </c>
      <c r="F1122" s="70">
        <f>F1115</f>
        <v>709900</v>
      </c>
      <c r="G1122" s="70" t="str">
        <f>G1115&amp;"     "</f>
        <v xml:space="preserve">$     </v>
      </c>
    </row>
    <row r="1123" spans="1:9" ht="79.2">
      <c r="A1123" s="68" t="s">
        <v>17027</v>
      </c>
      <c r="B1123" s="68" t="s">
        <v>17037</v>
      </c>
      <c r="C1123" s="9" t="s">
        <v>17038</v>
      </c>
      <c r="D1123" s="69" t="str">
        <f>"     "&amp;D1115</f>
        <v xml:space="preserve">     Silla Auxiliar Para Sala O Comedor Set X 4 Eames</v>
      </c>
      <c r="E1123" s="68" t="s">
        <v>17039</v>
      </c>
      <c r="F1123" s="70">
        <f>F1115</f>
        <v>709900</v>
      </c>
      <c r="G1123" s="70" t="str">
        <f>G1115&amp;"     "</f>
        <v xml:space="preserve">$     </v>
      </c>
    </row>
    <row r="1124" spans="1:9" ht="79.2">
      <c r="A1124" s="68" t="s">
        <v>17027</v>
      </c>
      <c r="B1124" s="68" t="s">
        <v>17040</v>
      </c>
      <c r="C1124" s="9" t="s">
        <v>17041</v>
      </c>
      <c r="D1124" s="69" t="str">
        <f>"     "&amp;D1115</f>
        <v xml:space="preserve">     Silla Auxiliar Para Sala O Comedor Set X 4 Eames</v>
      </c>
      <c r="E1124" s="68" t="s">
        <v>763</v>
      </c>
      <c r="F1124" s="70">
        <f>F1115</f>
        <v>709900</v>
      </c>
      <c r="G1124" s="70" t="str">
        <f>G1115&amp;"     "</f>
        <v xml:space="preserve">$     </v>
      </c>
    </row>
    <row r="1125" spans="1:9" ht="79.2">
      <c r="A1125" s="68" t="s">
        <v>17027</v>
      </c>
      <c r="B1125" s="68" t="s">
        <v>17042</v>
      </c>
      <c r="C1125" s="9" t="s">
        <v>1835</v>
      </c>
      <c r="D1125" s="69" t="str">
        <f>"     "&amp;D1115</f>
        <v xml:space="preserve">     Silla Auxiliar Para Sala O Comedor Set X 4 Eames</v>
      </c>
      <c r="E1125" s="68" t="s">
        <v>12</v>
      </c>
      <c r="F1125" s="70">
        <f>F1115</f>
        <v>709900</v>
      </c>
      <c r="G1125" s="70" t="str">
        <f>G1115&amp;"     "</f>
        <v xml:space="preserve">$     </v>
      </c>
    </row>
    <row r="1126" spans="1:9">
      <c r="A1126" s="68" t="s">
        <v>17043</v>
      </c>
      <c r="B1126" s="68" t="s">
        <v>17044</v>
      </c>
      <c r="C1126" s="9" t="s">
        <v>9441</v>
      </c>
      <c r="D1126" s="68" t="s">
        <v>17045</v>
      </c>
      <c r="E1126" s="68" t="s">
        <v>12</v>
      </c>
      <c r="F1126" s="6">
        <v>429900</v>
      </c>
      <c r="G1126" s="6" t="s">
        <v>13</v>
      </c>
      <c r="H1126" s="6">
        <v>429900</v>
      </c>
      <c r="I1126" t="str">
        <f t="shared" ref="I1126:I1130" si="36">+IF(H1126&lt;F1126,"BLACK","SIN PROMO")</f>
        <v>SIN PROMO</v>
      </c>
    </row>
    <row r="1127" spans="1:9">
      <c r="A1127" s="68" t="s">
        <v>17046</v>
      </c>
      <c r="B1127" s="68" t="s">
        <v>17047</v>
      </c>
      <c r="C1127" s="9" t="s">
        <v>8000</v>
      </c>
      <c r="D1127" s="68" t="s">
        <v>17048</v>
      </c>
      <c r="E1127" s="68" t="s">
        <v>36</v>
      </c>
      <c r="F1127" s="6">
        <v>549900</v>
      </c>
      <c r="G1127" s="6" t="s">
        <v>13</v>
      </c>
      <c r="H1127">
        <v>709900</v>
      </c>
      <c r="I1127" t="str">
        <f t="shared" si="36"/>
        <v>SIN PROMO</v>
      </c>
    </row>
    <row r="1128" spans="1:9">
      <c r="A1128" s="68" t="s">
        <v>17049</v>
      </c>
      <c r="B1128" s="68" t="s">
        <v>17050</v>
      </c>
      <c r="C1128" s="9" t="s">
        <v>8011</v>
      </c>
      <c r="D1128" s="68" t="s">
        <v>17051</v>
      </c>
      <c r="E1128" s="68" t="s">
        <v>300</v>
      </c>
      <c r="F1128" s="6">
        <v>899900</v>
      </c>
      <c r="G1128" s="6" t="s">
        <v>13</v>
      </c>
      <c r="H1128">
        <v>869900</v>
      </c>
      <c r="I1128" t="str">
        <f t="shared" si="36"/>
        <v>BLACK</v>
      </c>
    </row>
    <row r="1129" spans="1:9">
      <c r="A1129" s="68" t="s">
        <v>17052</v>
      </c>
      <c r="B1129" s="68" t="s">
        <v>17053</v>
      </c>
      <c r="C1129" s="9" t="s">
        <v>2066</v>
      </c>
      <c r="D1129" s="68" t="s">
        <v>17054</v>
      </c>
      <c r="E1129" s="68" t="s">
        <v>12</v>
      </c>
      <c r="F1129" s="6">
        <v>989900</v>
      </c>
      <c r="G1129" s="6" t="s">
        <v>13</v>
      </c>
      <c r="H1129">
        <v>909900</v>
      </c>
      <c r="I1129" t="str">
        <f t="shared" si="36"/>
        <v>BLACK</v>
      </c>
    </row>
    <row r="1130" spans="1:9">
      <c r="A1130" s="68" t="s">
        <v>17055</v>
      </c>
      <c r="B1130" s="68"/>
      <c r="C1130" s="68" t="s">
        <v>6</v>
      </c>
      <c r="D1130" s="68" t="s">
        <v>17056</v>
      </c>
      <c r="E1130" s="68" t="s">
        <v>16</v>
      </c>
      <c r="F1130" s="6">
        <v>299900</v>
      </c>
      <c r="G1130" s="6" t="s">
        <v>13</v>
      </c>
      <c r="H1130" s="6">
        <v>309900</v>
      </c>
      <c r="I1130" t="str">
        <f t="shared" si="36"/>
        <v>SIN PROMO</v>
      </c>
    </row>
    <row r="1131" spans="1:9" ht="52.8">
      <c r="A1131" s="68" t="s">
        <v>17055</v>
      </c>
      <c r="B1131" s="68" t="s">
        <v>17057</v>
      </c>
      <c r="C1131" s="9" t="s">
        <v>1755</v>
      </c>
      <c r="D1131" s="69" t="str">
        <f>"     "&amp;D1130</f>
        <v xml:space="preserve">     Silla Bar O Barra Espalda Media Leo</v>
      </c>
      <c r="E1131" s="68" t="s">
        <v>236</v>
      </c>
      <c r="F1131" s="70">
        <f>F1130</f>
        <v>299900</v>
      </c>
      <c r="G1131" s="70" t="str">
        <f>G1130&amp;"     "</f>
        <v xml:space="preserve">$     </v>
      </c>
    </row>
    <row r="1132" spans="1:9" ht="52.8">
      <c r="A1132" s="68" t="s">
        <v>17055</v>
      </c>
      <c r="B1132" s="68" t="s">
        <v>17058</v>
      </c>
      <c r="C1132" s="9" t="s">
        <v>1754</v>
      </c>
      <c r="D1132" s="69" t="str">
        <f>"     "&amp;D1130</f>
        <v xml:space="preserve">     Silla Bar O Barra Espalda Media Leo</v>
      </c>
      <c r="E1132" s="68" t="s">
        <v>1470</v>
      </c>
      <c r="F1132" s="70">
        <f>F1130</f>
        <v>299900</v>
      </c>
      <c r="G1132" s="70" t="str">
        <f>G1130&amp;"     "</f>
        <v xml:space="preserve">$     </v>
      </c>
    </row>
    <row r="1133" spans="1:9" ht="52.8">
      <c r="A1133" s="68" t="s">
        <v>17055</v>
      </c>
      <c r="B1133" s="68" t="s">
        <v>17059</v>
      </c>
      <c r="C1133" s="9" t="s">
        <v>7335</v>
      </c>
      <c r="D1133" s="69" t="str">
        <f>"     "&amp;D1130</f>
        <v xml:space="preserve">     Silla Bar O Barra Espalda Media Leo</v>
      </c>
      <c r="E1133" s="68" t="s">
        <v>17060</v>
      </c>
      <c r="F1133" s="70">
        <f>F1130</f>
        <v>299900</v>
      </c>
      <c r="G1133" s="70" t="str">
        <f>G1130&amp;"     "</f>
        <v xml:space="preserve">$     </v>
      </c>
    </row>
    <row r="1134" spans="1:9">
      <c r="A1134" s="68" t="s">
        <v>17061</v>
      </c>
      <c r="B1134" s="68" t="s">
        <v>17062</v>
      </c>
      <c r="C1134" s="9" t="s">
        <v>1840</v>
      </c>
      <c r="D1134" s="68" t="s">
        <v>17063</v>
      </c>
      <c r="E1134" s="68" t="s">
        <v>12</v>
      </c>
      <c r="F1134" s="6">
        <v>999900</v>
      </c>
      <c r="G1134" s="6" t="s">
        <v>13</v>
      </c>
      <c r="H1134" s="6">
        <v>999900</v>
      </c>
      <c r="I1134" t="str">
        <f t="shared" ref="I1134:I1138" si="37">+IF(H1134&lt;F1134,"BLACK","SIN PROMO")</f>
        <v>SIN PROMO</v>
      </c>
    </row>
    <row r="1135" spans="1:9">
      <c r="A1135" s="68" t="s">
        <v>17064</v>
      </c>
      <c r="B1135" s="68" t="s">
        <v>17065</v>
      </c>
      <c r="C1135" s="9" t="s">
        <v>2440</v>
      </c>
      <c r="D1135" s="68" t="s">
        <v>17066</v>
      </c>
      <c r="E1135" s="68" t="s">
        <v>58</v>
      </c>
      <c r="F1135" s="6">
        <v>379900</v>
      </c>
      <c r="G1135" s="6" t="s">
        <v>13</v>
      </c>
      <c r="H1135">
        <v>389900</v>
      </c>
      <c r="I1135" t="str">
        <f t="shared" si="37"/>
        <v>SIN PROMO</v>
      </c>
    </row>
    <row r="1136" spans="1:9">
      <c r="A1136" s="68" t="s">
        <v>17067</v>
      </c>
      <c r="B1136" s="68" t="s">
        <v>17068</v>
      </c>
      <c r="C1136" s="9" t="s">
        <v>2448</v>
      </c>
      <c r="D1136" s="68" t="s">
        <v>2449</v>
      </c>
      <c r="E1136" s="68" t="s">
        <v>36</v>
      </c>
      <c r="F1136" s="6">
        <v>349900</v>
      </c>
      <c r="G1136" s="6" t="s">
        <v>13</v>
      </c>
      <c r="H1136" s="6">
        <v>349900</v>
      </c>
      <c r="I1136" t="str">
        <f t="shared" si="37"/>
        <v>SIN PROMO</v>
      </c>
    </row>
    <row r="1137" spans="1:9">
      <c r="A1137" s="68" t="s">
        <v>17069</v>
      </c>
      <c r="B1137" s="68" t="s">
        <v>17070</v>
      </c>
      <c r="C1137" s="9" t="s">
        <v>9972</v>
      </c>
      <c r="D1137" s="68" t="s">
        <v>17071</v>
      </c>
      <c r="E1137" s="68" t="s">
        <v>17072</v>
      </c>
      <c r="F1137" s="6">
        <v>689900</v>
      </c>
      <c r="G1137" s="6" t="s">
        <v>13</v>
      </c>
      <c r="H1137" s="6">
        <v>689900</v>
      </c>
      <c r="I1137" t="str">
        <f t="shared" si="37"/>
        <v>SIN PROMO</v>
      </c>
    </row>
    <row r="1138" spans="1:9">
      <c r="A1138" s="68" t="s">
        <v>17073</v>
      </c>
      <c r="B1138" s="68"/>
      <c r="C1138" s="68" t="s">
        <v>6</v>
      </c>
      <c r="D1138" s="68" t="s">
        <v>17074</v>
      </c>
      <c r="E1138" s="68" t="s">
        <v>16</v>
      </c>
      <c r="F1138" s="6">
        <v>299900</v>
      </c>
      <c r="G1138" s="6" t="s">
        <v>13</v>
      </c>
      <c r="H1138" s="6">
        <v>299900</v>
      </c>
      <c r="I1138" t="str">
        <f t="shared" si="37"/>
        <v>SIN PROMO</v>
      </c>
    </row>
    <row r="1139" spans="1:9" ht="52.8">
      <c r="A1139" s="68" t="s">
        <v>17073</v>
      </c>
      <c r="B1139" s="68" t="s">
        <v>17075</v>
      </c>
      <c r="C1139" s="9" t="s">
        <v>7446</v>
      </c>
      <c r="D1139" s="69" t="str">
        <f>"     "&amp;D1138</f>
        <v xml:space="preserve">     Silla Bar Alta Moderna Blanco</v>
      </c>
      <c r="E1139" s="68" t="s">
        <v>36</v>
      </c>
      <c r="F1139" s="70">
        <f>F1138</f>
        <v>299900</v>
      </c>
      <c r="G1139" s="70" t="str">
        <f>G1138&amp;"     "</f>
        <v xml:space="preserve">$     </v>
      </c>
    </row>
    <row r="1140" spans="1:9" ht="52.8">
      <c r="A1140" s="68" t="s">
        <v>17073</v>
      </c>
      <c r="B1140" s="68" t="s">
        <v>17076</v>
      </c>
      <c r="C1140" s="9" t="s">
        <v>2378</v>
      </c>
      <c r="D1140" s="69" t="str">
        <f>"     "&amp;D1138</f>
        <v xml:space="preserve">     Silla Bar Alta Moderna Blanco</v>
      </c>
      <c r="E1140" s="68" t="s">
        <v>12</v>
      </c>
      <c r="F1140" s="70">
        <f>F1138</f>
        <v>299900</v>
      </c>
      <c r="G1140" s="70" t="str">
        <f>G1138&amp;"     "</f>
        <v xml:space="preserve">$     </v>
      </c>
    </row>
    <row r="1141" spans="1:9">
      <c r="A1141" s="68" t="s">
        <v>17077</v>
      </c>
      <c r="B1141" s="68" t="s">
        <v>17078</v>
      </c>
      <c r="C1141" s="9" t="s">
        <v>1696</v>
      </c>
      <c r="D1141" s="68" t="s">
        <v>14771</v>
      </c>
      <c r="E1141" s="68" t="s">
        <v>153</v>
      </c>
      <c r="F1141" s="6">
        <v>179900</v>
      </c>
      <c r="G1141" s="6" t="s">
        <v>13</v>
      </c>
      <c r="H1141">
        <v>139900</v>
      </c>
      <c r="I1141" t="str">
        <f t="shared" ref="I1141:I1144" si="38">+IF(H1141&lt;F1141,"BLACK","SIN PROMO")</f>
        <v>BLACK</v>
      </c>
    </row>
    <row r="1142" spans="1:9">
      <c r="A1142" s="68" t="s">
        <v>17079</v>
      </c>
      <c r="B1142" s="68" t="s">
        <v>17080</v>
      </c>
      <c r="C1142" s="9" t="s">
        <v>7555</v>
      </c>
      <c r="D1142" s="68" t="s">
        <v>17081</v>
      </c>
      <c r="E1142" s="68" t="s">
        <v>12</v>
      </c>
      <c r="F1142" s="6">
        <v>949900</v>
      </c>
      <c r="G1142" s="6" t="s">
        <v>13</v>
      </c>
      <c r="H1142">
        <v>789900</v>
      </c>
      <c r="I1142" t="str">
        <f t="shared" si="38"/>
        <v>BLACK</v>
      </c>
    </row>
    <row r="1143" spans="1:9">
      <c r="A1143" s="68" t="s">
        <v>17082</v>
      </c>
      <c r="B1143" s="68" t="s">
        <v>17083</v>
      </c>
      <c r="C1143" s="9" t="s">
        <v>2062</v>
      </c>
      <c r="D1143" s="68" t="s">
        <v>17084</v>
      </c>
      <c r="E1143" s="68" t="s">
        <v>12</v>
      </c>
      <c r="F1143" s="6">
        <v>349900</v>
      </c>
      <c r="G1143" s="6" t="s">
        <v>13</v>
      </c>
      <c r="H1143">
        <v>519900</v>
      </c>
      <c r="I1143" t="str">
        <f t="shared" si="38"/>
        <v>SIN PROMO</v>
      </c>
    </row>
    <row r="1144" spans="1:9">
      <c r="A1144" s="68" t="s">
        <v>17085</v>
      </c>
      <c r="B1144" s="68"/>
      <c r="C1144" s="68" t="s">
        <v>6</v>
      </c>
      <c r="D1144" s="68" t="s">
        <v>17086</v>
      </c>
      <c r="E1144" s="68" t="s">
        <v>16</v>
      </c>
      <c r="F1144" s="6">
        <v>279900</v>
      </c>
      <c r="G1144" s="6" t="s">
        <v>13</v>
      </c>
      <c r="H1144">
        <v>284900</v>
      </c>
      <c r="I1144" t="str">
        <f t="shared" si="38"/>
        <v>SIN PROMO</v>
      </c>
    </row>
    <row r="1145" spans="1:9" ht="79.2">
      <c r="A1145" s="68" t="s">
        <v>17085</v>
      </c>
      <c r="B1145" s="68" t="s">
        <v>17087</v>
      </c>
      <c r="C1145" s="9" t="s">
        <v>7332</v>
      </c>
      <c r="D1145" s="69" t="str">
        <f>"     "&amp;D1144</f>
        <v xml:space="preserve">     Silla Auxiliar Para Sala O Comedor Tapizada Dais </v>
      </c>
      <c r="E1145" s="68" t="s">
        <v>48</v>
      </c>
      <c r="F1145" s="70">
        <f>F1144</f>
        <v>279900</v>
      </c>
      <c r="G1145" s="70" t="str">
        <f>G1144&amp;"     "</f>
        <v xml:space="preserve">$     </v>
      </c>
    </row>
    <row r="1146" spans="1:9" ht="79.2">
      <c r="A1146" s="68" t="s">
        <v>17085</v>
      </c>
      <c r="B1146" s="68" t="s">
        <v>17088</v>
      </c>
      <c r="C1146" s="9" t="s">
        <v>1733</v>
      </c>
      <c r="D1146" s="69" t="str">
        <f>"     "&amp;D1144</f>
        <v xml:space="preserve">     Silla Auxiliar Para Sala O Comedor Tapizada Dais </v>
      </c>
      <c r="E1146" s="68" t="s">
        <v>2462</v>
      </c>
      <c r="F1146" s="70">
        <f>F1144</f>
        <v>279900</v>
      </c>
      <c r="G1146" s="70" t="str">
        <f>G1144&amp;"     "</f>
        <v xml:space="preserve">$     </v>
      </c>
    </row>
    <row r="1147" spans="1:9" ht="79.2">
      <c r="A1147" s="68" t="s">
        <v>17085</v>
      </c>
      <c r="B1147" s="68" t="s">
        <v>17089</v>
      </c>
      <c r="C1147" s="9" t="s">
        <v>8979</v>
      </c>
      <c r="D1147" s="69" t="str">
        <f>"     "&amp;D1144</f>
        <v xml:space="preserve">     Silla Auxiliar Para Sala O Comedor Tapizada Dais </v>
      </c>
      <c r="E1147" s="68" t="s">
        <v>54</v>
      </c>
      <c r="F1147" s="70">
        <f>F1144</f>
        <v>279900</v>
      </c>
      <c r="G1147" s="70" t="str">
        <f>G1144&amp;"     "</f>
        <v xml:space="preserve">$     </v>
      </c>
    </row>
    <row r="1148" spans="1:9" ht="79.2">
      <c r="A1148" s="68" t="s">
        <v>17085</v>
      </c>
      <c r="B1148" s="68" t="s">
        <v>17090</v>
      </c>
      <c r="C1148" s="9" t="s">
        <v>1734</v>
      </c>
      <c r="D1148" s="69" t="str">
        <f>"     "&amp;D1144</f>
        <v xml:space="preserve">     Silla Auxiliar Para Sala O Comedor Tapizada Dais </v>
      </c>
      <c r="E1148" s="68" t="s">
        <v>927</v>
      </c>
      <c r="F1148" s="70">
        <f>F1144</f>
        <v>279900</v>
      </c>
      <c r="G1148" s="70" t="str">
        <f>G1144&amp;"     "</f>
        <v xml:space="preserve">$     </v>
      </c>
    </row>
    <row r="1149" spans="1:9" ht="79.2">
      <c r="A1149" s="68" t="s">
        <v>17085</v>
      </c>
      <c r="B1149" s="68" t="s">
        <v>17091</v>
      </c>
      <c r="C1149" s="9" t="s">
        <v>1735</v>
      </c>
      <c r="D1149" s="69" t="str">
        <f>"     "&amp;D1144</f>
        <v xml:space="preserve">     Silla Auxiliar Para Sala O Comedor Tapizada Dais </v>
      </c>
      <c r="E1149" s="68" t="s">
        <v>36</v>
      </c>
      <c r="F1149" s="70">
        <f>F1144</f>
        <v>279900</v>
      </c>
      <c r="G1149" s="70" t="str">
        <f>G1144&amp;"     "</f>
        <v xml:space="preserve">$     </v>
      </c>
    </row>
    <row r="1150" spans="1:9">
      <c r="A1150" s="68" t="s">
        <v>17092</v>
      </c>
      <c r="B1150" s="68" t="s">
        <v>17093</v>
      </c>
      <c r="C1150" s="9" t="s">
        <v>2260</v>
      </c>
      <c r="D1150" s="68" t="s">
        <v>17094</v>
      </c>
      <c r="E1150" s="68" t="s">
        <v>456</v>
      </c>
      <c r="F1150" s="6">
        <v>379900</v>
      </c>
      <c r="G1150" s="6" t="s">
        <v>13</v>
      </c>
      <c r="H1150" s="6">
        <v>379900</v>
      </c>
      <c r="I1150" t="str">
        <f t="shared" ref="I1150:I1154" si="39">+IF(H1150&lt;F1150,"BLACK","SIN PROMO")</f>
        <v>SIN PROMO</v>
      </c>
    </row>
    <row r="1151" spans="1:9">
      <c r="A1151" s="68" t="s">
        <v>17095</v>
      </c>
      <c r="B1151" s="68" t="s">
        <v>17096</v>
      </c>
      <c r="C1151" s="9" t="s">
        <v>8987</v>
      </c>
      <c r="D1151" s="68" t="s">
        <v>17097</v>
      </c>
      <c r="E1151" s="68" t="s">
        <v>456</v>
      </c>
      <c r="F1151" s="6">
        <v>429900</v>
      </c>
      <c r="G1151" s="6" t="s">
        <v>13</v>
      </c>
      <c r="H1151" s="6">
        <v>429900</v>
      </c>
      <c r="I1151" t="str">
        <f t="shared" si="39"/>
        <v>SIN PROMO</v>
      </c>
    </row>
    <row r="1152" spans="1:9">
      <c r="A1152" s="68" t="s">
        <v>17098</v>
      </c>
      <c r="B1152" s="68"/>
      <c r="C1152" s="9" t="s">
        <v>9646</v>
      </c>
      <c r="D1152" s="68" t="s">
        <v>15372</v>
      </c>
      <c r="E1152" s="68" t="s">
        <v>16</v>
      </c>
      <c r="F1152" s="6">
        <v>549900</v>
      </c>
      <c r="G1152" s="6" t="s">
        <v>13</v>
      </c>
      <c r="H1152" s="6">
        <v>549900</v>
      </c>
      <c r="I1152" t="str">
        <f t="shared" si="39"/>
        <v>SIN PROMO</v>
      </c>
    </row>
    <row r="1153" spans="1:9">
      <c r="A1153" s="68" t="s">
        <v>17099</v>
      </c>
      <c r="B1153" s="68" t="s">
        <v>17100</v>
      </c>
      <c r="C1153" s="9" t="s">
        <v>9648</v>
      </c>
      <c r="D1153" s="68" t="s">
        <v>17101</v>
      </c>
      <c r="E1153" s="68" t="s">
        <v>292</v>
      </c>
      <c r="F1153" s="6">
        <v>569900</v>
      </c>
      <c r="G1153" s="6" t="s">
        <v>13</v>
      </c>
      <c r="H1153" s="6">
        <v>569900</v>
      </c>
      <c r="I1153" t="str">
        <f t="shared" si="39"/>
        <v>SIN PROMO</v>
      </c>
    </row>
    <row r="1154" spans="1:9">
      <c r="A1154" s="68" t="s">
        <v>17102</v>
      </c>
      <c r="B1154" s="68"/>
      <c r="C1154" s="68" t="s">
        <v>6</v>
      </c>
      <c r="D1154" s="68" t="s">
        <v>17103</v>
      </c>
      <c r="E1154" s="68" t="s">
        <v>16</v>
      </c>
      <c r="F1154" s="6">
        <v>279900</v>
      </c>
      <c r="G1154" s="6" t="s">
        <v>13</v>
      </c>
      <c r="H1154">
        <v>319900</v>
      </c>
      <c r="I1154" t="str">
        <f t="shared" si="39"/>
        <v>SIN PROMO</v>
      </c>
    </row>
    <row r="1155" spans="1:9" ht="52.8">
      <c r="A1155" s="68" t="s">
        <v>17102</v>
      </c>
      <c r="B1155" s="68" t="s">
        <v>17104</v>
      </c>
      <c r="C1155" s="9" t="s">
        <v>7434</v>
      </c>
      <c r="D1155" s="69" t="str">
        <f>"     "&amp;D1154</f>
        <v xml:space="preserve">     Silla Bar O Barra Arka Blanco Perlado</v>
      </c>
      <c r="E1155" s="68" t="s">
        <v>17105</v>
      </c>
      <c r="F1155" s="70">
        <f>F1154</f>
        <v>279900</v>
      </c>
      <c r="G1155" s="70" t="str">
        <f>G1154&amp;"     "</f>
        <v xml:space="preserve">$     </v>
      </c>
    </row>
    <row r="1156" spans="1:9" ht="52.8">
      <c r="A1156" s="68" t="s">
        <v>17102</v>
      </c>
      <c r="B1156" s="68" t="s">
        <v>17106</v>
      </c>
      <c r="C1156" s="9" t="s">
        <v>9015</v>
      </c>
      <c r="D1156" s="69" t="str">
        <f>"     "&amp;D1154</f>
        <v xml:space="preserve">     Silla Bar O Barra Arka Blanco Perlado</v>
      </c>
      <c r="E1156" s="68" t="s">
        <v>232</v>
      </c>
      <c r="F1156" s="70">
        <f>F1154</f>
        <v>279900</v>
      </c>
      <c r="G1156" s="70" t="str">
        <f>G1154&amp;"     "</f>
        <v xml:space="preserve">$     </v>
      </c>
    </row>
    <row r="1157" spans="1:9">
      <c r="A1157" s="68" t="s">
        <v>17107</v>
      </c>
      <c r="B1157" s="68"/>
      <c r="C1157" s="9" t="s">
        <v>6676</v>
      </c>
      <c r="D1157" s="68" t="s">
        <v>17108</v>
      </c>
      <c r="E1157" s="68" t="s">
        <v>16</v>
      </c>
      <c r="F1157" s="6">
        <v>1219900</v>
      </c>
      <c r="G1157" s="6" t="s">
        <v>13</v>
      </c>
      <c r="H1157">
        <v>1269900</v>
      </c>
      <c r="I1157" t="str">
        <f t="shared" ref="I1157:I1159" si="40">+IF(H1157&lt;F1157,"BLACK","SIN PROMO")</f>
        <v>SIN PROMO</v>
      </c>
    </row>
    <row r="1158" spans="1:9">
      <c r="A1158" s="68" t="s">
        <v>17109</v>
      </c>
      <c r="B1158" s="68" t="s">
        <v>17110</v>
      </c>
      <c r="C1158" s="9" t="s">
        <v>9686</v>
      </c>
      <c r="D1158" s="68" t="s">
        <v>17111</v>
      </c>
      <c r="E1158" s="68" t="s">
        <v>292</v>
      </c>
      <c r="F1158" s="6">
        <v>549900</v>
      </c>
      <c r="G1158" s="6" t="s">
        <v>13</v>
      </c>
      <c r="H1158" s="6">
        <v>549900</v>
      </c>
      <c r="I1158" t="str">
        <f t="shared" si="40"/>
        <v>SIN PROMO</v>
      </c>
    </row>
    <row r="1159" spans="1:9">
      <c r="A1159" s="68" t="s">
        <v>17112</v>
      </c>
      <c r="B1159" s="68"/>
      <c r="C1159" s="68" t="s">
        <v>6</v>
      </c>
      <c r="D1159" s="68" t="s">
        <v>17113</v>
      </c>
      <c r="E1159" s="68" t="s">
        <v>16</v>
      </c>
      <c r="F1159" s="6">
        <v>379900</v>
      </c>
      <c r="G1159" s="6" t="s">
        <v>13</v>
      </c>
      <c r="H1159">
        <v>369900</v>
      </c>
      <c r="I1159" t="str">
        <f t="shared" si="40"/>
        <v>BLACK</v>
      </c>
    </row>
    <row r="1160" spans="1:9" ht="66">
      <c r="A1160" s="68" t="s">
        <v>17112</v>
      </c>
      <c r="B1160" s="68" t="s">
        <v>17114</v>
      </c>
      <c r="C1160" s="9" t="s">
        <v>1736</v>
      </c>
      <c r="D1160" s="69" t="str">
        <f>"     "&amp;D1159</f>
        <v xml:space="preserve">     Silla Para Oficina Gerente Colors N </v>
      </c>
      <c r="E1160" s="68" t="s">
        <v>58</v>
      </c>
      <c r="F1160" s="70">
        <f>F1159</f>
        <v>379900</v>
      </c>
      <c r="G1160" s="70" t="str">
        <f>G1159&amp;"     "</f>
        <v xml:space="preserve">$     </v>
      </c>
    </row>
    <row r="1161" spans="1:9" ht="66">
      <c r="A1161" s="68" t="s">
        <v>17112</v>
      </c>
      <c r="B1161" s="68" t="s">
        <v>17115</v>
      </c>
      <c r="C1161" s="9" t="s">
        <v>1738</v>
      </c>
      <c r="D1161" s="69" t="str">
        <f>"     "&amp;D1159</f>
        <v xml:space="preserve">     Silla Para Oficina Gerente Colors N </v>
      </c>
      <c r="E1161" s="68" t="s">
        <v>17116</v>
      </c>
      <c r="F1161" s="70">
        <f>F1159</f>
        <v>379900</v>
      </c>
      <c r="G1161" s="70" t="str">
        <f>G1159&amp;"     "</f>
        <v xml:space="preserve">$     </v>
      </c>
    </row>
    <row r="1162" spans="1:9">
      <c r="A1162" s="68" t="s">
        <v>17117</v>
      </c>
      <c r="B1162" s="68"/>
      <c r="C1162" s="9" t="s">
        <v>2381</v>
      </c>
      <c r="D1162" s="68" t="s">
        <v>2382</v>
      </c>
      <c r="E1162" s="68" t="s">
        <v>16</v>
      </c>
      <c r="F1162" s="6">
        <v>49000</v>
      </c>
      <c r="G1162" s="6" t="s">
        <v>13</v>
      </c>
      <c r="H1162" s="6">
        <v>49000</v>
      </c>
      <c r="I1162" t="str">
        <f t="shared" ref="I1162:I1168" si="41">+IF(H1162&lt;F1162,"BLACK","SIN PROMO")</f>
        <v>SIN PROMO</v>
      </c>
    </row>
    <row r="1163" spans="1:9">
      <c r="A1163" s="68" t="s">
        <v>17118</v>
      </c>
      <c r="B1163" s="68" t="s">
        <v>17119</v>
      </c>
      <c r="C1163" s="9" t="s">
        <v>1865</v>
      </c>
      <c r="D1163" s="9" t="s">
        <v>17120</v>
      </c>
      <c r="E1163" s="68" t="s">
        <v>12</v>
      </c>
      <c r="F1163" s="6">
        <v>1299900</v>
      </c>
      <c r="G1163" s="6" t="s">
        <v>13</v>
      </c>
      <c r="H1163">
        <v>1449900</v>
      </c>
      <c r="I1163" t="str">
        <f t="shared" si="41"/>
        <v>SIN PROMO</v>
      </c>
    </row>
    <row r="1164" spans="1:9">
      <c r="A1164" s="68" t="s">
        <v>17121</v>
      </c>
      <c r="B1164" s="68" t="s">
        <v>17122</v>
      </c>
      <c r="C1164" s="9" t="s">
        <v>1862</v>
      </c>
      <c r="D1164" s="9" t="s">
        <v>498</v>
      </c>
      <c r="E1164" s="68" t="s">
        <v>12</v>
      </c>
      <c r="F1164" s="6">
        <v>1099800</v>
      </c>
      <c r="G1164" s="6" t="s">
        <v>13</v>
      </c>
      <c r="H1164">
        <v>1299900</v>
      </c>
      <c r="I1164" t="str">
        <f t="shared" si="41"/>
        <v>SIN PROMO</v>
      </c>
    </row>
    <row r="1165" spans="1:9">
      <c r="A1165" s="68" t="s">
        <v>17123</v>
      </c>
      <c r="B1165" s="68" t="s">
        <v>17124</v>
      </c>
      <c r="C1165" s="9" t="s">
        <v>1868</v>
      </c>
      <c r="D1165" s="9" t="s">
        <v>514</v>
      </c>
      <c r="E1165" s="68" t="s">
        <v>12</v>
      </c>
      <c r="F1165" s="6">
        <v>659900</v>
      </c>
      <c r="G1165" s="6" t="s">
        <v>13</v>
      </c>
      <c r="H1165">
        <v>1449900</v>
      </c>
      <c r="I1165" t="str">
        <f t="shared" si="41"/>
        <v>SIN PROMO</v>
      </c>
    </row>
    <row r="1166" spans="1:9">
      <c r="A1166" s="68" t="s">
        <v>17125</v>
      </c>
      <c r="B1166" s="68" t="s">
        <v>17126</v>
      </c>
      <c r="C1166" s="9" t="s">
        <v>1863</v>
      </c>
      <c r="D1166" s="9" t="s">
        <v>501</v>
      </c>
      <c r="E1166" s="68" t="s">
        <v>153</v>
      </c>
      <c r="F1166" s="6">
        <v>519900</v>
      </c>
      <c r="G1166" s="6" t="s">
        <v>13</v>
      </c>
      <c r="H1166" s="6">
        <v>519900</v>
      </c>
      <c r="I1166" t="str">
        <f t="shared" si="41"/>
        <v>SIN PROMO</v>
      </c>
    </row>
    <row r="1167" spans="1:9">
      <c r="A1167" s="68" t="s">
        <v>17127</v>
      </c>
      <c r="B1167" s="68" t="s">
        <v>17128</v>
      </c>
      <c r="C1167" s="9" t="s">
        <v>1856</v>
      </c>
      <c r="D1167" s="9" t="s">
        <v>17129</v>
      </c>
      <c r="E1167" s="68" t="s">
        <v>350</v>
      </c>
      <c r="F1167" s="6">
        <v>619900</v>
      </c>
      <c r="G1167" s="6" t="s">
        <v>13</v>
      </c>
      <c r="H1167" s="6">
        <v>619900</v>
      </c>
      <c r="I1167" t="str">
        <f t="shared" si="41"/>
        <v>SIN PROMO</v>
      </c>
    </row>
    <row r="1168" spans="1:9">
      <c r="A1168" s="68" t="s">
        <v>17130</v>
      </c>
      <c r="B1168" s="68"/>
      <c r="C1168" s="68" t="s">
        <v>6</v>
      </c>
      <c r="D1168" s="9" t="s">
        <v>384</v>
      </c>
      <c r="E1168" s="68" t="s">
        <v>16</v>
      </c>
      <c r="F1168" s="6">
        <v>619900</v>
      </c>
      <c r="G1168" s="6" t="s">
        <v>13</v>
      </c>
      <c r="H1168" s="6">
        <v>619900</v>
      </c>
      <c r="I1168" t="str">
        <f t="shared" si="41"/>
        <v>SIN PROMO</v>
      </c>
    </row>
    <row r="1169" spans="1:9" ht="66">
      <c r="A1169" s="68" t="s">
        <v>17130</v>
      </c>
      <c r="B1169" s="68" t="s">
        <v>17131</v>
      </c>
      <c r="C1169" s="9" t="s">
        <v>1863</v>
      </c>
      <c r="D1169" s="69" t="str">
        <f>"     "&amp;D1168</f>
        <v xml:space="preserve">     Escritorio Nova Rovere + Silla Milano</v>
      </c>
      <c r="E1169" s="68" t="s">
        <v>153</v>
      </c>
      <c r="F1169" s="70">
        <f>F1168</f>
        <v>619900</v>
      </c>
      <c r="G1169" s="70" t="str">
        <f>G1168&amp;"     "</f>
        <v xml:space="preserve">$     </v>
      </c>
    </row>
    <row r="1170" spans="1:9" ht="66">
      <c r="A1170" s="68" t="s">
        <v>17130</v>
      </c>
      <c r="B1170" s="68" t="s">
        <v>17132</v>
      </c>
      <c r="C1170" s="9" t="s">
        <v>1813</v>
      </c>
      <c r="D1170" s="69" t="str">
        <f>"     "&amp;D1168</f>
        <v xml:space="preserve">     Escritorio Nova Rovere + Silla Milano</v>
      </c>
      <c r="E1170" s="68" t="s">
        <v>350</v>
      </c>
      <c r="F1170" s="70">
        <f>F1168</f>
        <v>619900</v>
      </c>
      <c r="G1170" s="70" t="str">
        <f>G1168&amp;"     "</f>
        <v xml:space="preserve">$     </v>
      </c>
    </row>
    <row r="1171" spans="1:9" ht="66">
      <c r="A1171" s="68" t="s">
        <v>17130</v>
      </c>
      <c r="B1171" s="68" t="s">
        <v>17133</v>
      </c>
      <c r="C1171" s="9" t="s">
        <v>1812</v>
      </c>
      <c r="D1171" s="69" t="str">
        <f>"     "&amp;D1168</f>
        <v xml:space="preserve">     Escritorio Nova Rovere + Silla Milano</v>
      </c>
      <c r="E1171" s="68" t="s">
        <v>54</v>
      </c>
      <c r="F1171" s="70">
        <f>F1168</f>
        <v>619900</v>
      </c>
      <c r="G1171" s="70" t="str">
        <f>G1168&amp;"     "</f>
        <v xml:space="preserve">$     </v>
      </c>
    </row>
    <row r="1172" spans="1:9">
      <c r="A1172" s="68" t="s">
        <v>17134</v>
      </c>
      <c r="B1172" s="68" t="s">
        <v>17135</v>
      </c>
      <c r="C1172" s="9" t="s">
        <v>1851</v>
      </c>
      <c r="D1172" s="9" t="s">
        <v>469</v>
      </c>
      <c r="E1172" s="68" t="s">
        <v>12</v>
      </c>
      <c r="F1172" s="6">
        <v>1099900</v>
      </c>
      <c r="G1172" s="6" t="s">
        <v>13</v>
      </c>
      <c r="H1172">
        <v>1039900</v>
      </c>
      <c r="I1172" t="str">
        <f t="shared" ref="I1172:I1174" si="42">+IF(H1172&lt;F1172,"BLACK","SIN PROMO")</f>
        <v>BLACK</v>
      </c>
    </row>
    <row r="1173" spans="1:9">
      <c r="A1173" s="68" t="s">
        <v>17136</v>
      </c>
      <c r="B1173" s="68" t="s">
        <v>17137</v>
      </c>
      <c r="C1173" s="9" t="s">
        <v>1864</v>
      </c>
      <c r="D1173" s="9" t="s">
        <v>504</v>
      </c>
      <c r="E1173" s="68" t="s">
        <v>12</v>
      </c>
      <c r="F1173" s="6">
        <v>1259900</v>
      </c>
      <c r="G1173" s="6" t="s">
        <v>13</v>
      </c>
      <c r="H1173">
        <v>1449900</v>
      </c>
      <c r="I1173" t="str">
        <f t="shared" si="42"/>
        <v>SIN PROMO</v>
      </c>
    </row>
    <row r="1174" spans="1:9">
      <c r="A1174" s="68" t="s">
        <v>17138</v>
      </c>
      <c r="B1174" s="68"/>
      <c r="C1174" s="68" t="s">
        <v>6</v>
      </c>
      <c r="D1174" s="9" t="s">
        <v>509</v>
      </c>
      <c r="E1174" s="68" t="s">
        <v>16</v>
      </c>
      <c r="F1174" s="6">
        <v>629900</v>
      </c>
      <c r="G1174" s="6" t="s">
        <v>13</v>
      </c>
      <c r="H1174">
        <v>779900</v>
      </c>
      <c r="I1174" t="str">
        <f t="shared" si="42"/>
        <v>SIN PROMO</v>
      </c>
    </row>
    <row r="1175" spans="1:9" ht="66">
      <c r="A1175" s="68" t="s">
        <v>17138</v>
      </c>
      <c r="B1175" s="68" t="s">
        <v>17139</v>
      </c>
      <c r="C1175" s="9" t="s">
        <v>1866</v>
      </c>
      <c r="D1175" s="69" t="str">
        <f>"     "&amp;D1174</f>
        <v xml:space="preserve">     Escritorio Moderno Black + Silla Milano</v>
      </c>
      <c r="E1175" s="68" t="s">
        <v>153</v>
      </c>
      <c r="F1175" s="70">
        <f>F1174</f>
        <v>629900</v>
      </c>
      <c r="G1175" s="70" t="str">
        <f>G1174&amp;"     "</f>
        <v xml:space="preserve">$     </v>
      </c>
    </row>
    <row r="1176" spans="1:9" ht="66">
      <c r="A1176" s="68" t="s">
        <v>17138</v>
      </c>
      <c r="B1176" s="68" t="s">
        <v>17140</v>
      </c>
      <c r="C1176" s="9" t="s">
        <v>8245</v>
      </c>
      <c r="D1176" s="69" t="str">
        <f>"     "&amp;D1174</f>
        <v xml:space="preserve">     Escritorio Moderno Black + Silla Milano</v>
      </c>
      <c r="E1176" s="68" t="s">
        <v>350</v>
      </c>
      <c r="F1176" s="70">
        <f>F1174</f>
        <v>629900</v>
      </c>
      <c r="G1176" s="70" t="str">
        <f>G1174&amp;"     "</f>
        <v xml:space="preserve">$     </v>
      </c>
    </row>
    <row r="1177" spans="1:9" ht="66">
      <c r="A1177" s="68" t="s">
        <v>17138</v>
      </c>
      <c r="B1177" s="68" t="s">
        <v>17141</v>
      </c>
      <c r="C1177" s="9" t="s">
        <v>8250</v>
      </c>
      <c r="D1177" s="69" t="str">
        <f>"     "&amp;D1174</f>
        <v xml:space="preserve">     Escritorio Moderno Black + Silla Milano</v>
      </c>
      <c r="E1177" s="68" t="s">
        <v>54</v>
      </c>
      <c r="F1177" s="70">
        <f>F1174</f>
        <v>629900</v>
      </c>
      <c r="G1177" s="70" t="str">
        <f>G1174&amp;"     "</f>
        <v xml:space="preserve">$     </v>
      </c>
    </row>
    <row r="1178" spans="1:9">
      <c r="A1178" s="68" t="s">
        <v>17142</v>
      </c>
      <c r="B1178" s="68" t="s">
        <v>17143</v>
      </c>
      <c r="C1178" s="9" t="s">
        <v>1859</v>
      </c>
      <c r="D1178" s="9" t="s">
        <v>489</v>
      </c>
      <c r="E1178" s="68" t="s">
        <v>12</v>
      </c>
      <c r="F1178" s="6">
        <v>1029900</v>
      </c>
      <c r="G1178" s="6" t="s">
        <v>13</v>
      </c>
      <c r="H1178">
        <v>779900</v>
      </c>
      <c r="I1178" t="str">
        <f t="shared" ref="I1178:I1180" si="43">+IF(H1178&lt;F1178,"BLACK","SIN PROMO")</f>
        <v>BLACK</v>
      </c>
    </row>
    <row r="1179" spans="1:9">
      <c r="A1179" s="68" t="s">
        <v>17144</v>
      </c>
      <c r="B1179" s="68" t="s">
        <v>17145</v>
      </c>
      <c r="C1179" s="9" t="s">
        <v>1860</v>
      </c>
      <c r="D1179" s="9" t="s">
        <v>492</v>
      </c>
      <c r="E1179" s="68" t="s">
        <v>153</v>
      </c>
      <c r="F1179" s="6">
        <v>419900</v>
      </c>
      <c r="G1179" s="6" t="s">
        <v>13</v>
      </c>
      <c r="H1179" s="6">
        <v>419900</v>
      </c>
      <c r="I1179" t="str">
        <f t="shared" si="43"/>
        <v>SIN PROMO</v>
      </c>
    </row>
    <row r="1180" spans="1:9">
      <c r="A1180" s="68" t="s">
        <v>17146</v>
      </c>
      <c r="B1180" s="68"/>
      <c r="C1180" s="68" t="s">
        <v>6</v>
      </c>
      <c r="D1180" s="9" t="s">
        <v>483</v>
      </c>
      <c r="E1180" s="68" t="s">
        <v>16</v>
      </c>
      <c r="F1180" s="6">
        <v>569900</v>
      </c>
      <c r="G1180" s="6" t="s">
        <v>13</v>
      </c>
      <c r="H1180" s="6">
        <v>529900</v>
      </c>
      <c r="I1180" t="str">
        <f t="shared" si="43"/>
        <v>BLACK</v>
      </c>
    </row>
    <row r="1181" spans="1:9" ht="66">
      <c r="A1181" s="68" t="s">
        <v>17146</v>
      </c>
      <c r="B1181" s="68" t="s">
        <v>17147</v>
      </c>
      <c r="C1181" s="9" t="s">
        <v>1857</v>
      </c>
      <c r="D1181" s="69" t="str">
        <f>"     "&amp;D1180</f>
        <v xml:space="preserve">     Escritorio Acqua Negro + Silla Milano</v>
      </c>
      <c r="E1181" s="68" t="s">
        <v>153</v>
      </c>
      <c r="F1181" s="70">
        <f>F1180</f>
        <v>569900</v>
      </c>
      <c r="G1181" s="70" t="str">
        <f>G1180&amp;"     "</f>
        <v xml:space="preserve">$     </v>
      </c>
    </row>
    <row r="1182" spans="1:9" ht="66">
      <c r="A1182" s="68" t="s">
        <v>17146</v>
      </c>
      <c r="B1182" s="68" t="s">
        <v>17148</v>
      </c>
      <c r="C1182" s="9" t="s">
        <v>1858</v>
      </c>
      <c r="D1182" s="69" t="str">
        <f>"     "&amp;D1180</f>
        <v xml:space="preserve">     Escritorio Acqua Negro + Silla Milano</v>
      </c>
      <c r="E1182" s="68" t="s">
        <v>54</v>
      </c>
      <c r="F1182" s="70">
        <f>F1180</f>
        <v>569900</v>
      </c>
      <c r="G1182" s="70" t="str">
        <f>G1180&amp;"     "</f>
        <v xml:space="preserve">$     </v>
      </c>
    </row>
    <row r="1183" spans="1:9">
      <c r="A1183" s="68" t="s">
        <v>17149</v>
      </c>
      <c r="B1183" s="68" t="s">
        <v>17150</v>
      </c>
      <c r="C1183" s="9" t="s">
        <v>1852</v>
      </c>
      <c r="D1183" s="9" t="s">
        <v>472</v>
      </c>
      <c r="E1183" s="68" t="s">
        <v>12</v>
      </c>
      <c r="F1183" s="6">
        <v>1149900</v>
      </c>
      <c r="G1183" s="6" t="s">
        <v>13</v>
      </c>
      <c r="H1183">
        <v>1209900</v>
      </c>
      <c r="I1183" t="str">
        <f t="shared" ref="I1183:I1188" si="44">+IF(H1183&lt;F1183,"BLACK","SIN PROMO")</f>
        <v>SIN PROMO</v>
      </c>
    </row>
    <row r="1184" spans="1:9">
      <c r="A1184" s="68" t="s">
        <v>17151</v>
      </c>
      <c r="B1184" s="68" t="s">
        <v>17152</v>
      </c>
      <c r="C1184" s="9" t="s">
        <v>1853</v>
      </c>
      <c r="D1184" s="9" t="s">
        <v>475</v>
      </c>
      <c r="E1184" s="68" t="s">
        <v>12</v>
      </c>
      <c r="F1184" s="6">
        <v>1359900</v>
      </c>
      <c r="G1184" s="6" t="s">
        <v>13</v>
      </c>
      <c r="H1184">
        <v>1449900</v>
      </c>
      <c r="I1184" t="str">
        <f t="shared" si="44"/>
        <v>SIN PROMO</v>
      </c>
    </row>
    <row r="1185" spans="1:9">
      <c r="A1185" s="68" t="s">
        <v>17153</v>
      </c>
      <c r="B1185" s="68" t="s">
        <v>17154</v>
      </c>
      <c r="C1185" s="9" t="s">
        <v>1861</v>
      </c>
      <c r="D1185" s="9" t="s">
        <v>17155</v>
      </c>
      <c r="E1185" s="68" t="s">
        <v>12</v>
      </c>
      <c r="F1185" s="6">
        <v>1099800</v>
      </c>
      <c r="G1185" s="6" t="s">
        <v>13</v>
      </c>
      <c r="H1185">
        <v>1429900</v>
      </c>
      <c r="I1185" t="str">
        <f t="shared" si="44"/>
        <v>SIN PROMO</v>
      </c>
    </row>
    <row r="1186" spans="1:9">
      <c r="A1186" s="68" t="s">
        <v>17156</v>
      </c>
      <c r="B1186" s="68" t="s">
        <v>17157</v>
      </c>
      <c r="C1186" s="9" t="s">
        <v>1855</v>
      </c>
      <c r="D1186" s="9" t="s">
        <v>481</v>
      </c>
      <c r="E1186" s="68" t="s">
        <v>12</v>
      </c>
      <c r="F1186" s="6">
        <v>1179900</v>
      </c>
      <c r="G1186" s="6" t="s">
        <v>13</v>
      </c>
      <c r="H1186">
        <v>1399900</v>
      </c>
      <c r="I1186" t="str">
        <f t="shared" si="44"/>
        <v>SIN PROMO</v>
      </c>
    </row>
    <row r="1187" spans="1:9">
      <c r="A1187" s="68" t="s">
        <v>17158</v>
      </c>
      <c r="B1187" s="68" t="s">
        <v>17159</v>
      </c>
      <c r="C1187" s="9" t="s">
        <v>2404</v>
      </c>
      <c r="D1187" s="9" t="s">
        <v>2405</v>
      </c>
      <c r="E1187" s="68" t="s">
        <v>17160</v>
      </c>
      <c r="F1187" s="6">
        <v>449900</v>
      </c>
      <c r="G1187" s="6" t="s">
        <v>13</v>
      </c>
      <c r="H1187">
        <v>549900</v>
      </c>
      <c r="I1187" t="str">
        <f t="shared" si="44"/>
        <v>SIN PROMO</v>
      </c>
    </row>
    <row r="1188" spans="1:9">
      <c r="A1188" s="68" t="s">
        <v>17161</v>
      </c>
      <c r="B1188" s="68"/>
      <c r="C1188" s="68" t="s">
        <v>6</v>
      </c>
      <c r="D1188" s="9" t="s">
        <v>17162</v>
      </c>
      <c r="E1188" s="68" t="s">
        <v>16</v>
      </c>
      <c r="F1188" s="6">
        <v>449900</v>
      </c>
      <c r="G1188" s="6" t="s">
        <v>13</v>
      </c>
      <c r="H1188" s="6">
        <v>449900</v>
      </c>
      <c r="I1188" t="str">
        <f t="shared" si="44"/>
        <v>SIN PROMO</v>
      </c>
    </row>
    <row r="1189" spans="1:9" ht="79.2">
      <c r="A1189" s="68" t="s">
        <v>17161</v>
      </c>
      <c r="B1189" s="68" t="s">
        <v>17163</v>
      </c>
      <c r="C1189" s="9" t="s">
        <v>9558</v>
      </c>
      <c r="D1189" s="69" t="str">
        <f>"     "&amp;D1188</f>
        <v xml:space="preserve">     Silla Para Oficina Presidente Interlocutora Negra   </v>
      </c>
      <c r="E1189" s="68" t="s">
        <v>17164</v>
      </c>
      <c r="F1189" s="70">
        <f>F1188</f>
        <v>449900</v>
      </c>
      <c r="G1189" s="70" t="str">
        <f>G1188&amp;"     "</f>
        <v xml:space="preserve">$     </v>
      </c>
    </row>
    <row r="1190" spans="1:9" ht="79.2">
      <c r="A1190" s="68" t="s">
        <v>17161</v>
      </c>
      <c r="B1190" s="68" t="s">
        <v>17165</v>
      </c>
      <c r="C1190" s="9" t="s">
        <v>9556</v>
      </c>
      <c r="D1190" s="69" t="str">
        <f>"     "&amp;D1188</f>
        <v xml:space="preserve">     Silla Para Oficina Presidente Interlocutora Negra   </v>
      </c>
      <c r="E1190" s="68" t="s">
        <v>17166</v>
      </c>
      <c r="F1190" s="70">
        <f>F1188</f>
        <v>449900</v>
      </c>
      <c r="G1190" s="70" t="str">
        <f>G1188&amp;"     "</f>
        <v xml:space="preserve">$     </v>
      </c>
    </row>
    <row r="1191" spans="1:9">
      <c r="A1191" s="68" t="s">
        <v>17167</v>
      </c>
      <c r="B1191" s="68"/>
      <c r="C1191" s="68" t="s">
        <v>6</v>
      </c>
      <c r="D1191" s="9" t="s">
        <v>17168</v>
      </c>
      <c r="E1191" s="68" t="s">
        <v>16</v>
      </c>
      <c r="F1191" s="6">
        <v>89900</v>
      </c>
      <c r="G1191" s="6" t="s">
        <v>13</v>
      </c>
      <c r="H1191" s="6">
        <v>89900</v>
      </c>
      <c r="I1191" t="str">
        <f>+IF(H1191&lt;F1191,"BLACK","SIN PROMO")</f>
        <v>SIN PROMO</v>
      </c>
    </row>
    <row r="1192" spans="1:9" ht="26.4">
      <c r="A1192" s="68" t="s">
        <v>17167</v>
      </c>
      <c r="B1192" s="68" t="s">
        <v>17169</v>
      </c>
      <c r="C1192" s="9" t="s">
        <v>2021</v>
      </c>
      <c r="D1192" s="69" t="str">
        <f>"     "&amp;D1191</f>
        <v xml:space="preserve">     Silla Infantil Toy</v>
      </c>
      <c r="E1192" s="68" t="s">
        <v>38</v>
      </c>
      <c r="F1192" s="70">
        <f>F1191</f>
        <v>89900</v>
      </c>
      <c r="G1192" s="70" t="str">
        <f>G1191&amp;"     "</f>
        <v xml:space="preserve">$     </v>
      </c>
    </row>
    <row r="1193" spans="1:9" ht="26.4">
      <c r="A1193" s="68" t="s">
        <v>17167</v>
      </c>
      <c r="B1193" s="68" t="s">
        <v>17170</v>
      </c>
      <c r="C1193" s="9" t="s">
        <v>2026</v>
      </c>
      <c r="D1193" s="69" t="str">
        <f>"     "&amp;D1191</f>
        <v xml:space="preserve">     Silla Infantil Toy</v>
      </c>
      <c r="E1193" s="68" t="s">
        <v>153</v>
      </c>
      <c r="F1193" s="70">
        <f>F1191</f>
        <v>89900</v>
      </c>
      <c r="G1193" s="70" t="str">
        <f>G1191&amp;"     "</f>
        <v xml:space="preserve">$     </v>
      </c>
    </row>
    <row r="1194" spans="1:9" ht="26.4">
      <c r="A1194" s="68" t="s">
        <v>17167</v>
      </c>
      <c r="B1194" s="68" t="s">
        <v>17171</v>
      </c>
      <c r="C1194" s="9" t="s">
        <v>2023</v>
      </c>
      <c r="D1194" s="69" t="str">
        <f>"     "&amp;D1191</f>
        <v xml:space="preserve">     Silla Infantil Toy</v>
      </c>
      <c r="E1194" s="68" t="s">
        <v>34</v>
      </c>
      <c r="F1194" s="70">
        <f>F1191</f>
        <v>89900</v>
      </c>
      <c r="G1194" s="70" t="str">
        <f>G1191&amp;"     "</f>
        <v xml:space="preserve">$     </v>
      </c>
    </row>
    <row r="1195" spans="1:9" ht="26.4">
      <c r="A1195" s="68" t="s">
        <v>17167</v>
      </c>
      <c r="B1195" s="68" t="s">
        <v>17172</v>
      </c>
      <c r="C1195" s="9" t="s">
        <v>2026</v>
      </c>
      <c r="D1195" s="69" t="str">
        <f>"     "&amp;D1191</f>
        <v xml:space="preserve">     Silla Infantil Toy</v>
      </c>
      <c r="E1195" s="68" t="s">
        <v>54</v>
      </c>
      <c r="F1195" s="70">
        <f>F1191</f>
        <v>89900</v>
      </c>
      <c r="G1195" s="70" t="str">
        <f>G1191&amp;"     "</f>
        <v xml:space="preserve">$     </v>
      </c>
    </row>
    <row r="1196" spans="1:9" ht="26.4">
      <c r="A1196" s="68" t="s">
        <v>17167</v>
      </c>
      <c r="B1196" s="68" t="s">
        <v>17173</v>
      </c>
      <c r="C1196" s="9" t="s">
        <v>2022</v>
      </c>
      <c r="D1196" s="69" t="str">
        <f>"     "&amp;D1191</f>
        <v xml:space="preserve">     Silla Infantil Toy</v>
      </c>
      <c r="E1196" s="68" t="s">
        <v>32</v>
      </c>
      <c r="F1196" s="70">
        <f>F1191</f>
        <v>89900</v>
      </c>
      <c r="G1196" s="70" t="str">
        <f>G1191&amp;"     "</f>
        <v xml:space="preserve">$     </v>
      </c>
    </row>
    <row r="1197" spans="1:9" ht="26.4">
      <c r="A1197" s="68" t="s">
        <v>17167</v>
      </c>
      <c r="B1197" s="68" t="s">
        <v>17174</v>
      </c>
      <c r="C1197" s="9" t="s">
        <v>2024</v>
      </c>
      <c r="D1197" s="69" t="str">
        <f>"     "&amp;D1191</f>
        <v xml:space="preserve">     Silla Infantil Toy</v>
      </c>
      <c r="E1197" s="68" t="s">
        <v>14738</v>
      </c>
      <c r="F1197" s="70">
        <f>F1191</f>
        <v>89900</v>
      </c>
      <c r="G1197" s="70" t="str">
        <f>G1191&amp;"     "</f>
        <v xml:space="preserve">$     </v>
      </c>
    </row>
    <row r="1198" spans="1:9">
      <c r="A1198" s="68" t="s">
        <v>17175</v>
      </c>
      <c r="B1198" s="68"/>
      <c r="C1198" s="9" t="s">
        <v>1762</v>
      </c>
      <c r="D1198" s="68" t="s">
        <v>16617</v>
      </c>
      <c r="E1198" s="68" t="s">
        <v>16</v>
      </c>
      <c r="F1198" s="6">
        <v>649900</v>
      </c>
      <c r="G1198" s="6" t="s">
        <v>13</v>
      </c>
      <c r="H1198">
        <v>689900</v>
      </c>
      <c r="I1198" t="str">
        <f t="shared" ref="I1198:I1261" si="45">+IF(H1198&lt;F1198,"BLACK","SIN PROMO")</f>
        <v>SIN PROMO</v>
      </c>
    </row>
    <row r="1199" spans="1:9">
      <c r="A1199" s="68" t="s">
        <v>17176</v>
      </c>
      <c r="B1199" s="68" t="s">
        <v>17177</v>
      </c>
      <c r="C1199" s="9" t="s">
        <v>7346</v>
      </c>
      <c r="D1199" s="9" t="s">
        <v>17178</v>
      </c>
      <c r="E1199" s="68" t="s">
        <v>15175</v>
      </c>
      <c r="F1199" s="6">
        <v>349900</v>
      </c>
      <c r="G1199" s="6" t="s">
        <v>13</v>
      </c>
      <c r="H1199">
        <v>289900</v>
      </c>
      <c r="I1199" t="str">
        <f t="shared" si="45"/>
        <v>BLACK</v>
      </c>
    </row>
    <row r="1200" spans="1:9">
      <c r="A1200" s="68" t="s">
        <v>17179</v>
      </c>
      <c r="B1200" s="68" t="s">
        <v>17180</v>
      </c>
      <c r="C1200" s="9" t="s">
        <v>8274</v>
      </c>
      <c r="D1200" s="9" t="s">
        <v>17181</v>
      </c>
      <c r="E1200" s="68" t="s">
        <v>14927</v>
      </c>
      <c r="F1200" s="6">
        <v>349900</v>
      </c>
      <c r="G1200" s="6" t="s">
        <v>13</v>
      </c>
      <c r="H1200">
        <v>319900</v>
      </c>
      <c r="I1200" t="str">
        <f t="shared" si="45"/>
        <v>BLACK</v>
      </c>
    </row>
    <row r="1201" spans="1:9">
      <c r="A1201" s="68" t="s">
        <v>17182</v>
      </c>
      <c r="B1201" s="68"/>
      <c r="C1201" s="9" t="s">
        <v>1759</v>
      </c>
      <c r="D1201" s="68" t="s">
        <v>15720</v>
      </c>
      <c r="E1201" s="68" t="s">
        <v>16</v>
      </c>
      <c r="F1201" s="6">
        <v>699900</v>
      </c>
      <c r="G1201" s="6" t="s">
        <v>13</v>
      </c>
      <c r="H1201">
        <v>519900</v>
      </c>
      <c r="I1201" t="str">
        <f t="shared" si="45"/>
        <v>BLACK</v>
      </c>
    </row>
    <row r="1202" spans="1:9">
      <c r="A1202" s="68" t="s">
        <v>17183</v>
      </c>
      <c r="B1202" s="68"/>
      <c r="C1202" s="9" t="s">
        <v>9596</v>
      </c>
      <c r="D1202" s="9" t="s">
        <v>17184</v>
      </c>
      <c r="E1202" s="68" t="s">
        <v>16</v>
      </c>
      <c r="F1202" s="6">
        <v>1057500</v>
      </c>
      <c r="G1202" s="6" t="s">
        <v>13</v>
      </c>
      <c r="H1202" s="6">
        <v>1057500</v>
      </c>
      <c r="I1202" t="str">
        <f t="shared" si="45"/>
        <v>SIN PROMO</v>
      </c>
    </row>
    <row r="1203" spans="1:9">
      <c r="A1203" s="68" t="s">
        <v>17185</v>
      </c>
      <c r="B1203" s="68"/>
      <c r="C1203" s="9" t="s">
        <v>9531</v>
      </c>
      <c r="D1203" s="9" t="s">
        <v>17186</v>
      </c>
      <c r="E1203" s="68" t="s">
        <v>16</v>
      </c>
      <c r="F1203" s="6">
        <v>641641</v>
      </c>
      <c r="G1203" s="6" t="s">
        <v>13</v>
      </c>
      <c r="H1203" s="6">
        <v>641641</v>
      </c>
      <c r="I1203" t="str">
        <f t="shared" si="45"/>
        <v>SIN PROMO</v>
      </c>
    </row>
    <row r="1204" spans="1:9">
      <c r="A1204" s="68" t="s">
        <v>17187</v>
      </c>
      <c r="B1204" s="68" t="s">
        <v>17188</v>
      </c>
      <c r="C1204" s="9" t="s">
        <v>6680</v>
      </c>
      <c r="D1204" s="9" t="s">
        <v>17189</v>
      </c>
      <c r="E1204" s="68" t="s">
        <v>36</v>
      </c>
      <c r="F1204" s="6">
        <v>1219900</v>
      </c>
      <c r="G1204" s="6" t="s">
        <v>13</v>
      </c>
      <c r="H1204">
        <v>1269900</v>
      </c>
      <c r="I1204" t="str">
        <f t="shared" si="45"/>
        <v>SIN PROMO</v>
      </c>
    </row>
    <row r="1205" spans="1:9">
      <c r="A1205" s="68" t="s">
        <v>17190</v>
      </c>
      <c r="B1205" s="68" t="s">
        <v>17191</v>
      </c>
      <c r="C1205" s="9" t="s">
        <v>9606</v>
      </c>
      <c r="D1205" s="9" t="s">
        <v>17192</v>
      </c>
      <c r="E1205" s="68" t="s">
        <v>15213</v>
      </c>
      <c r="F1205" s="6">
        <v>717692</v>
      </c>
      <c r="G1205" s="6" t="s">
        <v>13</v>
      </c>
      <c r="H1205" s="6">
        <v>717692</v>
      </c>
      <c r="I1205" t="str">
        <f t="shared" si="45"/>
        <v>SIN PROMO</v>
      </c>
    </row>
    <row r="1206" spans="1:9">
      <c r="A1206" s="68" t="s">
        <v>17193</v>
      </c>
      <c r="B1206" s="68" t="s">
        <v>17194</v>
      </c>
      <c r="C1206" s="9" t="s">
        <v>17195</v>
      </c>
      <c r="D1206" s="9" t="s">
        <v>17196</v>
      </c>
      <c r="E1206" s="68" t="s">
        <v>17197</v>
      </c>
      <c r="F1206" s="6">
        <v>99800</v>
      </c>
      <c r="G1206" s="6" t="s">
        <v>13</v>
      </c>
      <c r="H1206" s="6">
        <v>99800</v>
      </c>
      <c r="I1206" t="str">
        <f t="shared" si="45"/>
        <v>SIN PROMO</v>
      </c>
    </row>
    <row r="1207" spans="1:9">
      <c r="A1207" s="68" t="s">
        <v>17198</v>
      </c>
      <c r="B1207" s="68" t="s">
        <v>17199</v>
      </c>
      <c r="C1207" s="9" t="s">
        <v>5173</v>
      </c>
      <c r="D1207" s="9" t="s">
        <v>17200</v>
      </c>
      <c r="E1207" s="68" t="s">
        <v>421</v>
      </c>
      <c r="F1207" s="6">
        <v>5356964</v>
      </c>
      <c r="G1207" s="6" t="s">
        <v>13</v>
      </c>
      <c r="H1207">
        <v>3329900</v>
      </c>
      <c r="I1207" t="str">
        <f t="shared" si="45"/>
        <v>BLACK</v>
      </c>
    </row>
    <row r="1208" spans="1:9">
      <c r="A1208" s="68" t="s">
        <v>17201</v>
      </c>
      <c r="B1208" s="68" t="s">
        <v>17202</v>
      </c>
      <c r="C1208" s="9" t="s">
        <v>9380</v>
      </c>
      <c r="D1208" s="9" t="s">
        <v>17203</v>
      </c>
      <c r="E1208" s="68" t="s">
        <v>38</v>
      </c>
      <c r="F1208" s="6">
        <v>795714</v>
      </c>
      <c r="G1208" s="6" t="s">
        <v>13</v>
      </c>
      <c r="H1208" s="6">
        <v>795714</v>
      </c>
      <c r="I1208" t="str">
        <f t="shared" si="45"/>
        <v>SIN PROMO</v>
      </c>
    </row>
    <row r="1209" spans="1:9">
      <c r="A1209" s="68" t="s">
        <v>17204</v>
      </c>
      <c r="B1209" s="68" t="s">
        <v>17205</v>
      </c>
      <c r="C1209" s="9" t="s">
        <v>17206</v>
      </c>
      <c r="D1209" s="9" t="s">
        <v>17207</v>
      </c>
      <c r="E1209" s="68" t="s">
        <v>12</v>
      </c>
      <c r="F1209" s="6">
        <v>4705784</v>
      </c>
      <c r="G1209" s="6" t="s">
        <v>13</v>
      </c>
      <c r="H1209" s="6">
        <v>4705784</v>
      </c>
      <c r="I1209" t="str">
        <f t="shared" si="45"/>
        <v>SIN PROMO</v>
      </c>
    </row>
    <row r="1210" spans="1:9">
      <c r="A1210" s="68" t="s">
        <v>17208</v>
      </c>
      <c r="B1210" s="68" t="s">
        <v>17209</v>
      </c>
      <c r="C1210" s="9" t="s">
        <v>9063</v>
      </c>
      <c r="D1210" s="9" t="s">
        <v>17210</v>
      </c>
      <c r="E1210" s="68" t="s">
        <v>15551</v>
      </c>
      <c r="F1210" s="6">
        <v>491639</v>
      </c>
      <c r="G1210" s="6" t="s">
        <v>13</v>
      </c>
      <c r="H1210" s="6">
        <v>491639</v>
      </c>
      <c r="I1210" t="str">
        <f t="shared" si="45"/>
        <v>SIN PROMO</v>
      </c>
    </row>
    <row r="1211" spans="1:9">
      <c r="A1211" s="68" t="s">
        <v>17211</v>
      </c>
      <c r="B1211" s="68"/>
      <c r="C1211" s="9" t="s">
        <v>1702</v>
      </c>
      <c r="D1211" s="9" t="s">
        <v>17212</v>
      </c>
      <c r="E1211" s="68" t="s">
        <v>16</v>
      </c>
      <c r="F1211" s="6">
        <v>279799</v>
      </c>
      <c r="G1211" s="6" t="s">
        <v>13</v>
      </c>
      <c r="H1211">
        <v>169900</v>
      </c>
      <c r="I1211" t="str">
        <f t="shared" si="45"/>
        <v>BLACK</v>
      </c>
    </row>
    <row r="1212" spans="1:9">
      <c r="A1212" s="68" t="s">
        <v>17213</v>
      </c>
      <c r="B1212" s="68" t="s">
        <v>17214</v>
      </c>
      <c r="C1212" s="9" t="s">
        <v>17215</v>
      </c>
      <c r="D1212" s="9" t="s">
        <v>17216</v>
      </c>
      <c r="E1212" s="68" t="s">
        <v>12</v>
      </c>
      <c r="F1212" s="6">
        <v>5450882</v>
      </c>
      <c r="G1212" s="6" t="s">
        <v>13</v>
      </c>
      <c r="H1212" s="6">
        <v>5450882</v>
      </c>
      <c r="I1212" t="str">
        <f t="shared" si="45"/>
        <v>SIN PROMO</v>
      </c>
    </row>
    <row r="1213" spans="1:9">
      <c r="A1213" s="68" t="s">
        <v>17217</v>
      </c>
      <c r="B1213" s="68" t="s">
        <v>17218</v>
      </c>
      <c r="C1213" s="9" t="s">
        <v>17219</v>
      </c>
      <c r="D1213" s="9" t="s">
        <v>17220</v>
      </c>
      <c r="E1213" s="68" t="s">
        <v>359</v>
      </c>
      <c r="F1213" s="6">
        <v>6470490</v>
      </c>
      <c r="G1213" s="6" t="s">
        <v>13</v>
      </c>
      <c r="H1213" s="6">
        <v>6470490</v>
      </c>
      <c r="I1213" t="str">
        <f t="shared" si="45"/>
        <v>SIN PROMO</v>
      </c>
    </row>
    <row r="1214" spans="1:9">
      <c r="A1214" s="68" t="s">
        <v>17221</v>
      </c>
      <c r="B1214" s="68" t="s">
        <v>17222</v>
      </c>
      <c r="C1214" s="9" t="s">
        <v>9604</v>
      </c>
      <c r="D1214" s="9" t="s">
        <v>17223</v>
      </c>
      <c r="E1214" s="68" t="s">
        <v>12</v>
      </c>
      <c r="F1214" s="6">
        <v>717692</v>
      </c>
      <c r="G1214" s="6" t="s">
        <v>13</v>
      </c>
      <c r="H1214" s="6">
        <v>717692</v>
      </c>
      <c r="I1214" t="str">
        <f t="shared" si="45"/>
        <v>SIN PROMO</v>
      </c>
    </row>
    <row r="1215" spans="1:9">
      <c r="A1215" s="68" t="s">
        <v>17224</v>
      </c>
      <c r="B1215" s="68" t="s">
        <v>17225</v>
      </c>
      <c r="C1215" s="9" t="s">
        <v>17226</v>
      </c>
      <c r="D1215" s="9" t="s">
        <v>17227</v>
      </c>
      <c r="E1215" s="68" t="s">
        <v>12</v>
      </c>
      <c r="F1215" s="6">
        <v>6862647</v>
      </c>
      <c r="G1215" s="6" t="s">
        <v>13</v>
      </c>
      <c r="H1215" s="6">
        <v>6862647</v>
      </c>
      <c r="I1215" t="str">
        <f t="shared" si="45"/>
        <v>SIN PROMO</v>
      </c>
    </row>
    <row r="1216" spans="1:9">
      <c r="A1216" s="68" t="s">
        <v>17228</v>
      </c>
      <c r="B1216" s="68" t="s">
        <v>17229</v>
      </c>
      <c r="C1216" s="9" t="s">
        <v>17230</v>
      </c>
      <c r="D1216" s="9" t="s">
        <v>17231</v>
      </c>
      <c r="E1216" s="68" t="s">
        <v>12</v>
      </c>
      <c r="F1216" s="6">
        <v>5882255</v>
      </c>
      <c r="G1216" s="6" t="s">
        <v>13</v>
      </c>
      <c r="H1216" s="6">
        <v>5882255</v>
      </c>
      <c r="I1216" t="str">
        <f t="shared" si="45"/>
        <v>SIN PROMO</v>
      </c>
    </row>
    <row r="1217" spans="1:9">
      <c r="A1217" s="68" t="s">
        <v>17232</v>
      </c>
      <c r="B1217" s="68" t="s">
        <v>17233</v>
      </c>
      <c r="C1217" s="9" t="s">
        <v>17234</v>
      </c>
      <c r="D1217" s="9" t="s">
        <v>17235</v>
      </c>
      <c r="E1217" s="68" t="s">
        <v>54</v>
      </c>
      <c r="F1217" s="6">
        <v>2745000</v>
      </c>
      <c r="G1217" s="6" t="s">
        <v>13</v>
      </c>
      <c r="H1217" s="6">
        <v>2745000</v>
      </c>
      <c r="I1217" t="str">
        <f t="shared" si="45"/>
        <v>SIN PROMO</v>
      </c>
    </row>
    <row r="1218" spans="1:9">
      <c r="A1218" s="68" t="s">
        <v>17236</v>
      </c>
      <c r="B1218" s="68" t="s">
        <v>17237</v>
      </c>
      <c r="C1218" s="9" t="s">
        <v>10536</v>
      </c>
      <c r="D1218" s="9" t="s">
        <v>17238</v>
      </c>
      <c r="E1218" s="68" t="s">
        <v>36</v>
      </c>
      <c r="F1218" s="6">
        <v>766500</v>
      </c>
      <c r="G1218" s="6" t="s">
        <v>13</v>
      </c>
      <c r="H1218" s="6">
        <v>766500</v>
      </c>
      <c r="I1218" t="str">
        <f t="shared" si="45"/>
        <v>SIN PROMO</v>
      </c>
    </row>
    <row r="1219" spans="1:9">
      <c r="A1219" s="68" t="s">
        <v>17239</v>
      </c>
      <c r="B1219" s="68" t="s">
        <v>17240</v>
      </c>
      <c r="C1219" s="9" t="s">
        <v>5891</v>
      </c>
      <c r="D1219" s="9" t="s">
        <v>17241</v>
      </c>
      <c r="E1219" s="68" t="s">
        <v>36</v>
      </c>
      <c r="F1219" s="6">
        <v>795714</v>
      </c>
      <c r="G1219" s="6" t="s">
        <v>13</v>
      </c>
      <c r="H1219">
        <v>459900</v>
      </c>
      <c r="I1219" t="str">
        <f t="shared" si="45"/>
        <v>BLACK</v>
      </c>
    </row>
    <row r="1220" spans="1:9">
      <c r="A1220" s="68" t="s">
        <v>17242</v>
      </c>
      <c r="B1220" s="68" t="s">
        <v>17243</v>
      </c>
      <c r="C1220" s="9" t="s">
        <v>17244</v>
      </c>
      <c r="D1220" s="9" t="s">
        <v>17245</v>
      </c>
      <c r="E1220" s="68" t="s">
        <v>34</v>
      </c>
      <c r="F1220" s="6">
        <v>4285584</v>
      </c>
      <c r="G1220" s="6" t="s">
        <v>13</v>
      </c>
      <c r="H1220" s="6">
        <v>4285584</v>
      </c>
      <c r="I1220" t="str">
        <f t="shared" si="45"/>
        <v>SIN PROMO</v>
      </c>
    </row>
    <row r="1221" spans="1:9">
      <c r="A1221" s="68" t="s">
        <v>17246</v>
      </c>
      <c r="B1221" s="68" t="s">
        <v>17247</v>
      </c>
      <c r="C1221" s="9" t="s">
        <v>2476</v>
      </c>
      <c r="D1221" s="9" t="s">
        <v>17248</v>
      </c>
      <c r="E1221" s="68" t="s">
        <v>421</v>
      </c>
      <c r="F1221" s="6">
        <v>3845897</v>
      </c>
      <c r="G1221" s="6" t="s">
        <v>13</v>
      </c>
      <c r="H1221">
        <v>1869900</v>
      </c>
      <c r="I1221" t="str">
        <f t="shared" si="45"/>
        <v>BLACK</v>
      </c>
    </row>
    <row r="1222" spans="1:9">
      <c r="A1222" s="68" t="s">
        <v>17249</v>
      </c>
      <c r="B1222" s="68" t="s">
        <v>17250</v>
      </c>
      <c r="C1222" s="9" t="s">
        <v>17251</v>
      </c>
      <c r="D1222" s="9" t="s">
        <v>17252</v>
      </c>
      <c r="E1222" s="68" t="s">
        <v>297</v>
      </c>
      <c r="F1222" s="6">
        <v>6274412</v>
      </c>
      <c r="G1222" s="6" t="s">
        <v>13</v>
      </c>
      <c r="H1222" s="6">
        <v>6274412</v>
      </c>
      <c r="I1222" t="str">
        <f t="shared" si="45"/>
        <v>SIN PROMO</v>
      </c>
    </row>
    <row r="1223" spans="1:9">
      <c r="A1223" s="68" t="s">
        <v>17253</v>
      </c>
      <c r="B1223" s="68"/>
      <c r="C1223" s="9" t="s">
        <v>17254</v>
      </c>
      <c r="D1223" s="9" t="s">
        <v>17255</v>
      </c>
      <c r="E1223" s="68" t="s">
        <v>16</v>
      </c>
      <c r="F1223" s="6">
        <v>1099800</v>
      </c>
      <c r="G1223" s="6" t="s">
        <v>13</v>
      </c>
      <c r="H1223" s="6">
        <v>1099800</v>
      </c>
      <c r="I1223" t="str">
        <f t="shared" si="45"/>
        <v>SIN PROMO</v>
      </c>
    </row>
    <row r="1224" spans="1:9">
      <c r="A1224" s="68" t="s">
        <v>17256</v>
      </c>
      <c r="B1224" s="68" t="s">
        <v>17257</v>
      </c>
      <c r="C1224" s="9" t="s">
        <v>9285</v>
      </c>
      <c r="D1224" s="9" t="s">
        <v>17258</v>
      </c>
      <c r="E1224" s="68" t="s">
        <v>12</v>
      </c>
      <c r="F1224" s="6">
        <v>717692</v>
      </c>
      <c r="G1224" s="6" t="s">
        <v>13</v>
      </c>
      <c r="H1224" s="6">
        <v>717692</v>
      </c>
      <c r="I1224" t="str">
        <f t="shared" si="45"/>
        <v>SIN PROMO</v>
      </c>
    </row>
    <row r="1225" spans="1:9">
      <c r="A1225" s="68" t="s">
        <v>17259</v>
      </c>
      <c r="B1225" s="68"/>
      <c r="C1225" s="9" t="s">
        <v>17260</v>
      </c>
      <c r="D1225" s="9" t="s">
        <v>17261</v>
      </c>
      <c r="E1225" s="68" t="s">
        <v>16</v>
      </c>
      <c r="F1225" s="6">
        <v>439800</v>
      </c>
      <c r="G1225" s="6" t="s">
        <v>13</v>
      </c>
      <c r="H1225" s="6">
        <v>439800</v>
      </c>
      <c r="I1225" t="str">
        <f t="shared" si="45"/>
        <v>SIN PROMO</v>
      </c>
    </row>
    <row r="1226" spans="1:9">
      <c r="A1226" s="68" t="s">
        <v>17262</v>
      </c>
      <c r="B1226" s="68" t="s">
        <v>17263</v>
      </c>
      <c r="C1226" s="9" t="s">
        <v>8923</v>
      </c>
      <c r="D1226" s="9" t="s">
        <v>17264</v>
      </c>
      <c r="E1226" s="68" t="s">
        <v>15213</v>
      </c>
      <c r="F1226" s="6">
        <v>474406</v>
      </c>
      <c r="G1226" s="6" t="s">
        <v>13</v>
      </c>
      <c r="H1226" s="6">
        <v>474406</v>
      </c>
      <c r="I1226" t="str">
        <f t="shared" si="45"/>
        <v>SIN PROMO</v>
      </c>
    </row>
    <row r="1227" spans="1:9">
      <c r="A1227" s="68" t="s">
        <v>17265</v>
      </c>
      <c r="B1227" s="68" t="s">
        <v>17266</v>
      </c>
      <c r="C1227" s="9" t="s">
        <v>9277</v>
      </c>
      <c r="D1227" s="9" t="s">
        <v>17267</v>
      </c>
      <c r="E1227" s="68" t="s">
        <v>15213</v>
      </c>
      <c r="F1227" s="6">
        <v>717692</v>
      </c>
      <c r="G1227" s="6" t="s">
        <v>13</v>
      </c>
      <c r="H1227" s="6">
        <v>717692</v>
      </c>
      <c r="I1227" t="str">
        <f t="shared" si="45"/>
        <v>SIN PROMO</v>
      </c>
    </row>
    <row r="1228" spans="1:9">
      <c r="A1228" s="68" t="s">
        <v>17268</v>
      </c>
      <c r="B1228" s="68"/>
      <c r="C1228" s="9" t="s">
        <v>8030</v>
      </c>
      <c r="D1228" s="9" t="s">
        <v>17269</v>
      </c>
      <c r="E1228" s="68" t="s">
        <v>16</v>
      </c>
      <c r="F1228" s="6">
        <v>279800</v>
      </c>
      <c r="G1228" s="6" t="s">
        <v>13</v>
      </c>
      <c r="H1228">
        <v>159900</v>
      </c>
      <c r="I1228" t="str">
        <f t="shared" si="45"/>
        <v>BLACK</v>
      </c>
    </row>
    <row r="1229" spans="1:9">
      <c r="A1229" s="68" t="s">
        <v>17270</v>
      </c>
      <c r="B1229" s="68" t="s">
        <v>17271</v>
      </c>
      <c r="C1229" s="9" t="s">
        <v>9382</v>
      </c>
      <c r="D1229" s="9" t="s">
        <v>17272</v>
      </c>
      <c r="E1229" s="68" t="s">
        <v>32</v>
      </c>
      <c r="F1229" s="6">
        <v>795714</v>
      </c>
      <c r="G1229" s="6" t="s">
        <v>13</v>
      </c>
      <c r="H1229" s="6">
        <v>795714</v>
      </c>
      <c r="I1229" t="str">
        <f t="shared" si="45"/>
        <v>SIN PROMO</v>
      </c>
    </row>
    <row r="1230" spans="1:9">
      <c r="A1230" s="68" t="s">
        <v>17273</v>
      </c>
      <c r="B1230" s="68" t="s">
        <v>17274</v>
      </c>
      <c r="C1230" s="9" t="s">
        <v>6676</v>
      </c>
      <c r="D1230" s="9" t="s">
        <v>17275</v>
      </c>
      <c r="E1230" s="68" t="s">
        <v>34</v>
      </c>
      <c r="F1230" s="6">
        <v>1826730</v>
      </c>
      <c r="G1230" s="6" t="s">
        <v>13</v>
      </c>
      <c r="H1230">
        <v>1269900</v>
      </c>
      <c r="I1230" t="str">
        <f t="shared" si="45"/>
        <v>BLACK</v>
      </c>
    </row>
    <row r="1231" spans="1:9">
      <c r="A1231" s="68" t="s">
        <v>17276</v>
      </c>
      <c r="B1231" s="68" t="s">
        <v>17277</v>
      </c>
      <c r="C1231" s="9" t="s">
        <v>9334</v>
      </c>
      <c r="D1231" s="9" t="s">
        <v>17278</v>
      </c>
      <c r="E1231" s="68" t="s">
        <v>15213</v>
      </c>
      <c r="F1231" s="6">
        <v>656093</v>
      </c>
      <c r="G1231" s="6" t="s">
        <v>13</v>
      </c>
      <c r="H1231" s="6">
        <v>656093</v>
      </c>
      <c r="I1231" t="str">
        <f t="shared" si="45"/>
        <v>SIN PROMO</v>
      </c>
    </row>
    <row r="1232" spans="1:9">
      <c r="A1232" s="68" t="s">
        <v>17279</v>
      </c>
      <c r="B1232" s="68" t="s">
        <v>17280</v>
      </c>
      <c r="C1232" s="9" t="s">
        <v>9521</v>
      </c>
      <c r="D1232" s="9" t="s">
        <v>17281</v>
      </c>
      <c r="E1232" s="68" t="s">
        <v>16036</v>
      </c>
      <c r="F1232" s="6">
        <v>734218</v>
      </c>
      <c r="G1232" s="6" t="s">
        <v>13</v>
      </c>
      <c r="H1232" s="6">
        <v>734218</v>
      </c>
      <c r="I1232" t="str">
        <f t="shared" si="45"/>
        <v>SIN PROMO</v>
      </c>
    </row>
    <row r="1233" spans="1:9">
      <c r="A1233" s="68" t="s">
        <v>17282</v>
      </c>
      <c r="B1233" s="68" t="s">
        <v>17283</v>
      </c>
      <c r="C1233" s="9" t="s">
        <v>1754</v>
      </c>
      <c r="D1233" s="9" t="s">
        <v>17284</v>
      </c>
      <c r="E1233" s="68" t="s">
        <v>48</v>
      </c>
      <c r="F1233" s="6">
        <v>699800</v>
      </c>
      <c r="G1233" s="6" t="s">
        <v>13</v>
      </c>
      <c r="H1233">
        <v>309900</v>
      </c>
      <c r="I1233" t="str">
        <f t="shared" si="45"/>
        <v>BLACK</v>
      </c>
    </row>
    <row r="1234" spans="1:9">
      <c r="A1234" s="68" t="s">
        <v>17285</v>
      </c>
      <c r="B1234" s="68" t="s">
        <v>17286</v>
      </c>
      <c r="C1234" s="9" t="s">
        <v>6684</v>
      </c>
      <c r="D1234" s="9" t="s">
        <v>17287</v>
      </c>
      <c r="E1234" s="68" t="s">
        <v>48</v>
      </c>
      <c r="F1234" s="6">
        <v>1826730</v>
      </c>
      <c r="G1234" s="6" t="s">
        <v>13</v>
      </c>
      <c r="H1234">
        <v>1169900</v>
      </c>
      <c r="I1234" t="str">
        <f t="shared" si="45"/>
        <v>BLACK</v>
      </c>
    </row>
    <row r="1235" spans="1:9">
      <c r="A1235" s="68" t="s">
        <v>17288</v>
      </c>
      <c r="B1235" s="68"/>
      <c r="C1235" s="9" t="s">
        <v>2075</v>
      </c>
      <c r="D1235" s="9" t="s">
        <v>17289</v>
      </c>
      <c r="E1235" s="68" t="s">
        <v>16</v>
      </c>
      <c r="F1235" s="6">
        <v>439800</v>
      </c>
      <c r="G1235" s="6" t="s">
        <v>13</v>
      </c>
      <c r="H1235" s="6">
        <v>439800</v>
      </c>
      <c r="I1235" t="str">
        <f t="shared" si="45"/>
        <v>SIN PROMO</v>
      </c>
    </row>
    <row r="1236" spans="1:9">
      <c r="A1236" s="68" t="s">
        <v>17290</v>
      </c>
      <c r="B1236" s="68" t="s">
        <v>17291</v>
      </c>
      <c r="C1236" s="9" t="s">
        <v>9383</v>
      </c>
      <c r="D1236" s="9" t="s">
        <v>17292</v>
      </c>
      <c r="E1236" s="68" t="s">
        <v>153</v>
      </c>
      <c r="F1236" s="6">
        <v>795714</v>
      </c>
      <c r="G1236" s="6" t="s">
        <v>13</v>
      </c>
      <c r="H1236" s="6">
        <v>795714</v>
      </c>
      <c r="I1236" t="str">
        <f t="shared" si="45"/>
        <v>SIN PROMO</v>
      </c>
    </row>
    <row r="1237" spans="1:9">
      <c r="A1237" s="68" t="s">
        <v>17293</v>
      </c>
      <c r="B1237" s="68"/>
      <c r="C1237" s="9" t="s">
        <v>2074</v>
      </c>
      <c r="D1237" s="9" t="s">
        <v>17294</v>
      </c>
      <c r="E1237" s="68" t="s">
        <v>16</v>
      </c>
      <c r="F1237" s="6">
        <v>439800</v>
      </c>
      <c r="G1237" s="6" t="s">
        <v>13</v>
      </c>
      <c r="H1237" s="6">
        <v>439800</v>
      </c>
      <c r="I1237" t="str">
        <f t="shared" si="45"/>
        <v>SIN PROMO</v>
      </c>
    </row>
    <row r="1238" spans="1:9">
      <c r="A1238" s="68" t="s">
        <v>17295</v>
      </c>
      <c r="B1238" s="68"/>
      <c r="C1238" s="9" t="s">
        <v>17296</v>
      </c>
      <c r="D1238" s="9" t="s">
        <v>17297</v>
      </c>
      <c r="E1238" s="68" t="s">
        <v>16</v>
      </c>
      <c r="F1238" s="6">
        <v>1305918</v>
      </c>
      <c r="G1238" s="6" t="s">
        <v>13</v>
      </c>
      <c r="H1238" s="6">
        <v>1305918</v>
      </c>
      <c r="I1238" t="str">
        <f t="shared" si="45"/>
        <v>SIN PROMO</v>
      </c>
    </row>
    <row r="1239" spans="1:9">
      <c r="A1239" s="68" t="s">
        <v>17298</v>
      </c>
      <c r="B1239" s="68" t="s">
        <v>17299</v>
      </c>
      <c r="C1239" s="9" t="s">
        <v>8833</v>
      </c>
      <c r="D1239" s="9" t="s">
        <v>17300</v>
      </c>
      <c r="E1239" s="68" t="s">
        <v>12</v>
      </c>
      <c r="F1239" s="6">
        <v>510888</v>
      </c>
      <c r="G1239" s="6" t="s">
        <v>13</v>
      </c>
      <c r="H1239" s="6">
        <v>510888</v>
      </c>
      <c r="I1239" t="str">
        <f t="shared" si="45"/>
        <v>SIN PROMO</v>
      </c>
    </row>
    <row r="1240" spans="1:9">
      <c r="A1240" s="68" t="s">
        <v>17301</v>
      </c>
      <c r="B1240" s="68" t="s">
        <v>17302</v>
      </c>
      <c r="C1240" s="9" t="s">
        <v>17303</v>
      </c>
      <c r="D1240" s="9" t="s">
        <v>17304</v>
      </c>
      <c r="E1240" s="68" t="s">
        <v>15307</v>
      </c>
      <c r="F1240" s="6">
        <v>374750</v>
      </c>
      <c r="G1240" s="6" t="s">
        <v>13</v>
      </c>
      <c r="H1240" s="6">
        <v>374750</v>
      </c>
      <c r="I1240" t="str">
        <f t="shared" si="45"/>
        <v>SIN PROMO</v>
      </c>
    </row>
    <row r="1241" spans="1:9">
      <c r="A1241" s="68" t="s">
        <v>17305</v>
      </c>
      <c r="B1241" s="68" t="s">
        <v>17306</v>
      </c>
      <c r="C1241" s="9" t="s">
        <v>8835</v>
      </c>
      <c r="D1241" s="9" t="s">
        <v>17307</v>
      </c>
      <c r="E1241" s="68" t="s">
        <v>15213</v>
      </c>
      <c r="F1241" s="6">
        <v>489591</v>
      </c>
      <c r="G1241" s="6" t="s">
        <v>13</v>
      </c>
      <c r="H1241" s="6">
        <v>489591</v>
      </c>
      <c r="I1241" t="str">
        <f t="shared" si="45"/>
        <v>SIN PROMO</v>
      </c>
    </row>
    <row r="1242" spans="1:9">
      <c r="A1242" s="68" t="s">
        <v>17308</v>
      </c>
      <c r="B1242" s="68" t="s">
        <v>17309</v>
      </c>
      <c r="C1242" s="9" t="s">
        <v>9200</v>
      </c>
      <c r="D1242" s="9" t="s">
        <v>17310</v>
      </c>
      <c r="E1242" s="68" t="s">
        <v>15213</v>
      </c>
      <c r="F1242" s="6">
        <v>653653</v>
      </c>
      <c r="G1242" s="6" t="s">
        <v>13</v>
      </c>
      <c r="H1242" s="6">
        <v>653653</v>
      </c>
      <c r="I1242" t="str">
        <f t="shared" si="45"/>
        <v>SIN PROMO</v>
      </c>
    </row>
    <row r="1243" spans="1:9">
      <c r="A1243" s="68" t="s">
        <v>17311</v>
      </c>
      <c r="B1243" s="68"/>
      <c r="C1243" s="9" t="s">
        <v>17312</v>
      </c>
      <c r="D1243" s="9" t="s">
        <v>17313</v>
      </c>
      <c r="E1243" s="68" t="s">
        <v>16</v>
      </c>
      <c r="F1243" s="6">
        <v>267325</v>
      </c>
      <c r="G1243" s="6" t="s">
        <v>13</v>
      </c>
      <c r="H1243" s="6">
        <v>267325</v>
      </c>
      <c r="I1243" t="str">
        <f t="shared" si="45"/>
        <v>SIN PROMO</v>
      </c>
    </row>
    <row r="1244" spans="1:9">
      <c r="A1244" s="68" t="s">
        <v>17314</v>
      </c>
      <c r="B1244" s="68"/>
      <c r="C1244" s="9" t="s">
        <v>9899</v>
      </c>
      <c r="D1244" s="9" t="s">
        <v>17315</v>
      </c>
      <c r="E1244" s="68" t="s">
        <v>16</v>
      </c>
      <c r="F1244" s="6">
        <v>1099800</v>
      </c>
      <c r="G1244" s="6" t="s">
        <v>13</v>
      </c>
      <c r="H1244" s="6">
        <v>1099800</v>
      </c>
      <c r="I1244" t="str">
        <f t="shared" si="45"/>
        <v>SIN PROMO</v>
      </c>
    </row>
    <row r="1245" spans="1:9">
      <c r="A1245" s="68" t="s">
        <v>17316</v>
      </c>
      <c r="B1245" s="68"/>
      <c r="C1245" s="9" t="s">
        <v>10228</v>
      </c>
      <c r="D1245" s="9" t="s">
        <v>17317</v>
      </c>
      <c r="E1245" s="68" t="s">
        <v>16</v>
      </c>
      <c r="F1245" s="6">
        <v>1999800</v>
      </c>
      <c r="G1245" s="6" t="s">
        <v>13</v>
      </c>
      <c r="H1245" s="6">
        <v>1999800</v>
      </c>
      <c r="I1245" t="str">
        <f t="shared" si="45"/>
        <v>SIN PROMO</v>
      </c>
    </row>
    <row r="1246" spans="1:9">
      <c r="A1246" s="68" t="s">
        <v>17318</v>
      </c>
      <c r="B1246" s="68" t="s">
        <v>17319</v>
      </c>
      <c r="C1246" s="9" t="s">
        <v>9196</v>
      </c>
      <c r="D1246" s="9" t="s">
        <v>17320</v>
      </c>
      <c r="E1246" s="68" t="s">
        <v>15334</v>
      </c>
      <c r="F1246" s="6">
        <v>905471</v>
      </c>
      <c r="G1246" s="6" t="s">
        <v>13</v>
      </c>
      <c r="H1246" s="6">
        <v>905471</v>
      </c>
      <c r="I1246" t="str">
        <f t="shared" si="45"/>
        <v>SIN PROMO</v>
      </c>
    </row>
    <row r="1247" spans="1:9">
      <c r="A1247" s="68" t="s">
        <v>17321</v>
      </c>
      <c r="B1247" s="68" t="s">
        <v>17322</v>
      </c>
      <c r="C1247" s="9" t="s">
        <v>10047</v>
      </c>
      <c r="D1247" s="9" t="s">
        <v>17323</v>
      </c>
      <c r="E1247" s="68" t="s">
        <v>17324</v>
      </c>
      <c r="F1247" s="6">
        <v>2079800</v>
      </c>
      <c r="G1247" s="6" t="s">
        <v>13</v>
      </c>
      <c r="H1247" s="6">
        <v>2079800</v>
      </c>
      <c r="I1247" t="str">
        <f t="shared" si="45"/>
        <v>SIN PROMO</v>
      </c>
    </row>
    <row r="1248" spans="1:9">
      <c r="A1248" s="68" t="s">
        <v>17325</v>
      </c>
      <c r="B1248" s="68" t="s">
        <v>17326</v>
      </c>
      <c r="C1248" s="9" t="s">
        <v>17327</v>
      </c>
      <c r="D1248" s="9" t="s">
        <v>17328</v>
      </c>
      <c r="E1248" s="68" t="s">
        <v>17329</v>
      </c>
      <c r="F1248" s="6">
        <v>374750</v>
      </c>
      <c r="G1248" s="6" t="s">
        <v>13</v>
      </c>
      <c r="H1248" s="6">
        <v>374750</v>
      </c>
      <c r="I1248" t="str">
        <f t="shared" si="45"/>
        <v>SIN PROMO</v>
      </c>
    </row>
    <row r="1249" spans="1:9">
      <c r="A1249" s="68" t="s">
        <v>17330</v>
      </c>
      <c r="B1249" s="68" t="s">
        <v>17331</v>
      </c>
      <c r="C1249" s="9" t="s">
        <v>9600</v>
      </c>
      <c r="D1249" s="9" t="s">
        <v>17332</v>
      </c>
      <c r="E1249" s="68" t="s">
        <v>36</v>
      </c>
      <c r="F1249" s="6">
        <v>717692</v>
      </c>
      <c r="G1249" s="6" t="s">
        <v>13</v>
      </c>
      <c r="H1249" s="6">
        <v>717692</v>
      </c>
      <c r="I1249" t="str">
        <f t="shared" si="45"/>
        <v>SIN PROMO</v>
      </c>
    </row>
    <row r="1250" spans="1:9">
      <c r="A1250" s="68" t="s">
        <v>17333</v>
      </c>
      <c r="B1250" s="68"/>
      <c r="C1250" s="9" t="s">
        <v>17334</v>
      </c>
      <c r="D1250" s="9" t="s">
        <v>17335</v>
      </c>
      <c r="E1250" s="68" t="s">
        <v>16</v>
      </c>
      <c r="F1250" s="6">
        <v>1305918</v>
      </c>
      <c r="G1250" s="6" t="s">
        <v>13</v>
      </c>
      <c r="H1250" s="6">
        <v>1305918</v>
      </c>
      <c r="I1250" t="str">
        <f t="shared" si="45"/>
        <v>SIN PROMO</v>
      </c>
    </row>
    <row r="1251" spans="1:9">
      <c r="A1251" s="68" t="s">
        <v>17336</v>
      </c>
      <c r="B1251" s="68" t="s">
        <v>17337</v>
      </c>
      <c r="C1251" s="9" t="s">
        <v>9602</v>
      </c>
      <c r="D1251" s="9" t="s">
        <v>17338</v>
      </c>
      <c r="E1251" s="68" t="s">
        <v>48</v>
      </c>
      <c r="F1251" s="6">
        <v>636136</v>
      </c>
      <c r="G1251" s="6" t="s">
        <v>13</v>
      </c>
      <c r="H1251" s="6">
        <v>636136</v>
      </c>
      <c r="I1251" t="str">
        <f t="shared" si="45"/>
        <v>SIN PROMO</v>
      </c>
    </row>
    <row r="1252" spans="1:9">
      <c r="A1252" s="68" t="s">
        <v>17339</v>
      </c>
      <c r="B1252" s="68"/>
      <c r="C1252" s="9" t="s">
        <v>2076</v>
      </c>
      <c r="D1252" s="9" t="s">
        <v>17289</v>
      </c>
      <c r="E1252" s="68" t="s">
        <v>16</v>
      </c>
      <c r="F1252" s="6">
        <v>439800</v>
      </c>
      <c r="G1252" s="6" t="s">
        <v>13</v>
      </c>
      <c r="H1252" s="6">
        <v>439800</v>
      </c>
      <c r="I1252" t="str">
        <f t="shared" si="45"/>
        <v>SIN PROMO</v>
      </c>
    </row>
    <row r="1253" spans="1:9">
      <c r="A1253" s="68" t="s">
        <v>17340</v>
      </c>
      <c r="B1253" s="68" t="s">
        <v>17341</v>
      </c>
      <c r="C1253" s="9" t="s">
        <v>8946</v>
      </c>
      <c r="D1253" s="9" t="s">
        <v>17342</v>
      </c>
      <c r="E1253" s="68" t="s">
        <v>36</v>
      </c>
      <c r="F1253" s="6">
        <v>599818</v>
      </c>
      <c r="G1253" s="6" t="s">
        <v>13</v>
      </c>
      <c r="H1253" s="6">
        <v>599818</v>
      </c>
      <c r="I1253" t="str">
        <f t="shared" si="45"/>
        <v>SIN PROMO</v>
      </c>
    </row>
    <row r="1254" spans="1:9">
      <c r="A1254" s="68" t="s">
        <v>17343</v>
      </c>
      <c r="B1254" s="68"/>
      <c r="C1254" s="9" t="s">
        <v>2080</v>
      </c>
      <c r="D1254" s="9" t="s">
        <v>17344</v>
      </c>
      <c r="E1254" s="68" t="s">
        <v>16</v>
      </c>
      <c r="F1254" s="6">
        <v>439800</v>
      </c>
      <c r="G1254" s="6" t="s">
        <v>13</v>
      </c>
      <c r="H1254" s="6">
        <v>439800</v>
      </c>
      <c r="I1254" t="str">
        <f t="shared" si="45"/>
        <v>SIN PROMO</v>
      </c>
    </row>
    <row r="1255" spans="1:9">
      <c r="A1255" s="68" t="s">
        <v>17345</v>
      </c>
      <c r="B1255" s="68" t="s">
        <v>17346</v>
      </c>
      <c r="C1255" s="9" t="s">
        <v>1840</v>
      </c>
      <c r="D1255" s="9" t="s">
        <v>17347</v>
      </c>
      <c r="E1255" s="68" t="s">
        <v>15334</v>
      </c>
      <c r="F1255" s="6">
        <v>999900</v>
      </c>
      <c r="G1255" s="6" t="s">
        <v>13</v>
      </c>
      <c r="H1255" s="6">
        <v>999900</v>
      </c>
      <c r="I1255" t="str">
        <f t="shared" si="45"/>
        <v>SIN PROMO</v>
      </c>
    </row>
    <row r="1256" spans="1:9">
      <c r="A1256" s="68" t="s">
        <v>17348</v>
      </c>
      <c r="B1256" s="68" t="s">
        <v>17349</v>
      </c>
      <c r="C1256" s="9" t="s">
        <v>9283</v>
      </c>
      <c r="D1256" s="9" t="s">
        <v>17350</v>
      </c>
      <c r="E1256" s="68" t="s">
        <v>48</v>
      </c>
      <c r="F1256" s="6">
        <v>692051</v>
      </c>
      <c r="G1256" s="6" t="s">
        <v>13</v>
      </c>
      <c r="H1256" s="6">
        <v>692051</v>
      </c>
      <c r="I1256" t="str">
        <f t="shared" si="45"/>
        <v>SIN PROMO</v>
      </c>
    </row>
    <row r="1257" spans="1:9">
      <c r="A1257" s="68" t="s">
        <v>17351</v>
      </c>
      <c r="B1257" s="68"/>
      <c r="C1257" s="9" t="s">
        <v>17352</v>
      </c>
      <c r="D1257" s="9" t="s">
        <v>17353</v>
      </c>
      <c r="E1257" s="68" t="s">
        <v>16</v>
      </c>
      <c r="F1257" s="6">
        <v>1305918</v>
      </c>
      <c r="G1257" s="6" t="s">
        <v>13</v>
      </c>
      <c r="H1257" s="6">
        <v>1305918</v>
      </c>
      <c r="I1257" t="str">
        <f t="shared" si="45"/>
        <v>SIN PROMO</v>
      </c>
    </row>
    <row r="1258" spans="1:9">
      <c r="A1258" s="68" t="s">
        <v>17354</v>
      </c>
      <c r="B1258" s="68" t="s">
        <v>17355</v>
      </c>
      <c r="C1258" s="9" t="s">
        <v>8839</v>
      </c>
      <c r="D1258" s="9" t="s">
        <v>17356</v>
      </c>
      <c r="E1258" s="68" t="s">
        <v>15213</v>
      </c>
      <c r="F1258" s="6">
        <v>381636</v>
      </c>
      <c r="G1258" s="6" t="s">
        <v>13</v>
      </c>
      <c r="H1258" s="6">
        <v>381636</v>
      </c>
      <c r="I1258" t="str">
        <f t="shared" si="45"/>
        <v>SIN PROMO</v>
      </c>
    </row>
    <row r="1259" spans="1:9">
      <c r="A1259" s="68" t="s">
        <v>17357</v>
      </c>
      <c r="B1259" s="68" t="s">
        <v>17358</v>
      </c>
      <c r="C1259" s="9" t="s">
        <v>8862</v>
      </c>
      <c r="D1259" s="9" t="s">
        <v>17359</v>
      </c>
      <c r="E1259" s="68" t="s">
        <v>15213</v>
      </c>
      <c r="F1259" s="6">
        <v>576730</v>
      </c>
      <c r="G1259" s="6" t="s">
        <v>13</v>
      </c>
      <c r="H1259" s="6">
        <v>576730</v>
      </c>
      <c r="I1259" t="str">
        <f t="shared" si="45"/>
        <v>SIN PROMO</v>
      </c>
    </row>
    <row r="1260" spans="1:9">
      <c r="A1260" s="68" t="s">
        <v>17360</v>
      </c>
      <c r="B1260" s="68"/>
      <c r="C1260" s="9" t="s">
        <v>17361</v>
      </c>
      <c r="D1260" s="9" t="s">
        <v>17362</v>
      </c>
      <c r="E1260" s="68" t="s">
        <v>16</v>
      </c>
      <c r="F1260" s="6">
        <v>1099800</v>
      </c>
      <c r="G1260" s="6" t="s">
        <v>13</v>
      </c>
      <c r="H1260" s="6">
        <v>1099800</v>
      </c>
      <c r="I1260" t="str">
        <f t="shared" si="45"/>
        <v>SIN PROMO</v>
      </c>
    </row>
    <row r="1261" spans="1:9">
      <c r="A1261" s="68" t="s">
        <v>17363</v>
      </c>
      <c r="B1261" s="68"/>
      <c r="C1261" s="9" t="s">
        <v>10061</v>
      </c>
      <c r="D1261" s="9" t="s">
        <v>17364</v>
      </c>
      <c r="E1261" s="68" t="s">
        <v>16</v>
      </c>
      <c r="F1261" s="6">
        <v>1305918</v>
      </c>
      <c r="G1261" s="6" t="s">
        <v>13</v>
      </c>
      <c r="H1261" s="6">
        <v>1305918</v>
      </c>
      <c r="I1261" t="str">
        <f t="shared" si="45"/>
        <v>SIN PROMO</v>
      </c>
    </row>
    <row r="1262" spans="1:9">
      <c r="A1262" s="68" t="s">
        <v>17365</v>
      </c>
      <c r="B1262" s="68" t="s">
        <v>17366</v>
      </c>
      <c r="C1262" s="9" t="s">
        <v>2023</v>
      </c>
      <c r="D1262" s="9" t="s">
        <v>17367</v>
      </c>
      <c r="E1262" s="68" t="s">
        <v>34</v>
      </c>
      <c r="F1262" s="6">
        <v>99800</v>
      </c>
      <c r="G1262" s="6" t="s">
        <v>13</v>
      </c>
      <c r="H1262" s="6">
        <v>99800</v>
      </c>
      <c r="I1262" t="str">
        <f t="shared" ref="I1262:I1272" si="46">+IF(H1262&lt;F1262,"BLACK","SIN PROMO")</f>
        <v>SIN PROMO</v>
      </c>
    </row>
    <row r="1263" spans="1:9">
      <c r="A1263" s="68" t="s">
        <v>17368</v>
      </c>
      <c r="B1263" s="68" t="s">
        <v>17369</v>
      </c>
      <c r="C1263" s="9" t="s">
        <v>9027</v>
      </c>
      <c r="D1263" s="9" t="s">
        <v>17370</v>
      </c>
      <c r="E1263" s="68" t="s">
        <v>15213</v>
      </c>
      <c r="F1263" s="6">
        <v>529215</v>
      </c>
      <c r="G1263" s="6" t="s">
        <v>13</v>
      </c>
      <c r="H1263" s="6">
        <v>529215</v>
      </c>
      <c r="I1263" t="str">
        <f t="shared" si="46"/>
        <v>SIN PROMO</v>
      </c>
    </row>
    <row r="1264" spans="1:9">
      <c r="A1264" s="68" t="s">
        <v>17371</v>
      </c>
      <c r="B1264" s="68" t="s">
        <v>17372</v>
      </c>
      <c r="C1264" s="9" t="s">
        <v>9222</v>
      </c>
      <c r="D1264" s="9" t="s">
        <v>17373</v>
      </c>
      <c r="E1264" s="68" t="s">
        <v>15209</v>
      </c>
      <c r="F1264" s="6">
        <v>679800</v>
      </c>
      <c r="G1264" s="6" t="s">
        <v>13</v>
      </c>
      <c r="H1264" s="6">
        <v>679800</v>
      </c>
      <c r="I1264" t="str">
        <f t="shared" si="46"/>
        <v>SIN PROMO</v>
      </c>
    </row>
    <row r="1265" spans="1:9">
      <c r="A1265" s="68" t="s">
        <v>17374</v>
      </c>
      <c r="B1265" s="68" t="s">
        <v>17375</v>
      </c>
      <c r="C1265" s="9" t="s">
        <v>9755</v>
      </c>
      <c r="D1265" s="9" t="s">
        <v>17376</v>
      </c>
      <c r="E1265" s="68" t="s">
        <v>15213</v>
      </c>
      <c r="F1265" s="6">
        <v>899833</v>
      </c>
      <c r="G1265" s="6" t="s">
        <v>13</v>
      </c>
      <c r="H1265" s="6">
        <v>899833</v>
      </c>
      <c r="I1265" t="str">
        <f t="shared" si="46"/>
        <v>SIN PROMO</v>
      </c>
    </row>
    <row r="1266" spans="1:9">
      <c r="A1266" s="68" t="s">
        <v>17377</v>
      </c>
      <c r="B1266" s="68" t="s">
        <v>17378</v>
      </c>
      <c r="C1266" s="9" t="s">
        <v>8871</v>
      </c>
      <c r="D1266" s="9" t="s">
        <v>17379</v>
      </c>
      <c r="E1266" s="68" t="s">
        <v>36</v>
      </c>
      <c r="F1266" s="6">
        <v>446250</v>
      </c>
      <c r="G1266" s="6" t="s">
        <v>13</v>
      </c>
      <c r="H1266" s="6">
        <v>446250</v>
      </c>
      <c r="I1266" t="str">
        <f t="shared" si="46"/>
        <v>SIN PROMO</v>
      </c>
    </row>
    <row r="1267" spans="1:9">
      <c r="A1267" s="68" t="s">
        <v>17380</v>
      </c>
      <c r="B1267" s="68" t="s">
        <v>17381</v>
      </c>
      <c r="C1267" s="9" t="s">
        <v>8732</v>
      </c>
      <c r="D1267" s="9" t="s">
        <v>17382</v>
      </c>
      <c r="E1267" s="68" t="s">
        <v>15213</v>
      </c>
      <c r="F1267" s="6">
        <v>283166</v>
      </c>
      <c r="G1267" s="6" t="s">
        <v>13</v>
      </c>
      <c r="H1267" s="6">
        <v>283166</v>
      </c>
      <c r="I1267" t="str">
        <f t="shared" si="46"/>
        <v>SIN PROMO</v>
      </c>
    </row>
    <row r="1268" spans="1:9">
      <c r="A1268" s="68" t="s">
        <v>17383</v>
      </c>
      <c r="B1268" s="68"/>
      <c r="C1268" s="9" t="s">
        <v>2083</v>
      </c>
      <c r="D1268" s="9" t="s">
        <v>17384</v>
      </c>
      <c r="E1268" s="68" t="s">
        <v>16</v>
      </c>
      <c r="F1268" s="6">
        <v>439800</v>
      </c>
      <c r="G1268" s="6" t="s">
        <v>13</v>
      </c>
      <c r="H1268">
        <v>219900</v>
      </c>
      <c r="I1268" t="str">
        <f t="shared" si="46"/>
        <v>BLACK</v>
      </c>
    </row>
    <row r="1269" spans="1:9">
      <c r="A1269" s="68" t="s">
        <v>17385</v>
      </c>
      <c r="B1269" s="68"/>
      <c r="C1269" s="9" t="s">
        <v>17386</v>
      </c>
      <c r="D1269" s="9" t="s">
        <v>17387</v>
      </c>
      <c r="E1269" s="68" t="s">
        <v>16</v>
      </c>
      <c r="F1269" s="6">
        <v>1319800</v>
      </c>
      <c r="G1269" s="6" t="s">
        <v>13</v>
      </c>
      <c r="H1269" s="6">
        <v>1319800</v>
      </c>
      <c r="I1269" t="str">
        <f t="shared" si="46"/>
        <v>SIN PROMO</v>
      </c>
    </row>
    <row r="1270" spans="1:9">
      <c r="A1270" s="68" t="s">
        <v>17388</v>
      </c>
      <c r="B1270" s="68" t="s">
        <v>17389</v>
      </c>
      <c r="C1270" s="9" t="s">
        <v>9025</v>
      </c>
      <c r="D1270" s="9" t="s">
        <v>17390</v>
      </c>
      <c r="E1270" s="68" t="s">
        <v>36</v>
      </c>
      <c r="F1270" s="6">
        <v>483166</v>
      </c>
      <c r="G1270" s="6" t="s">
        <v>13</v>
      </c>
      <c r="H1270" s="6">
        <v>483166</v>
      </c>
      <c r="I1270" t="str">
        <f t="shared" si="46"/>
        <v>SIN PROMO</v>
      </c>
    </row>
    <row r="1271" spans="1:9">
      <c r="A1271" s="68" t="s">
        <v>17391</v>
      </c>
      <c r="B1271" s="68" t="s">
        <v>17392</v>
      </c>
      <c r="C1271" s="9" t="s">
        <v>11097</v>
      </c>
      <c r="D1271" s="9" t="s">
        <v>17393</v>
      </c>
      <c r="E1271" s="68" t="s">
        <v>17394</v>
      </c>
      <c r="F1271" s="6">
        <v>229900</v>
      </c>
      <c r="G1271" s="6" t="s">
        <v>13</v>
      </c>
      <c r="H1271" s="6">
        <v>229900</v>
      </c>
      <c r="I1271" t="str">
        <f t="shared" si="46"/>
        <v>SIN PROMO</v>
      </c>
    </row>
    <row r="1272" spans="1:9">
      <c r="A1272" s="68" t="s">
        <v>17395</v>
      </c>
      <c r="B1272" s="68"/>
      <c r="C1272" s="68" t="s">
        <v>6</v>
      </c>
      <c r="D1272" s="9" t="s">
        <v>17396</v>
      </c>
      <c r="E1272" s="68" t="s">
        <v>16</v>
      </c>
      <c r="F1272" s="6">
        <v>1449900</v>
      </c>
      <c r="G1272" s="6" t="s">
        <v>13</v>
      </c>
      <c r="H1272">
        <v>1789900</v>
      </c>
      <c r="I1272" t="str">
        <f t="shared" si="46"/>
        <v>SIN PROMO</v>
      </c>
    </row>
    <row r="1273" spans="1:9" ht="105.6">
      <c r="A1273" s="68" t="s">
        <v>17395</v>
      </c>
      <c r="B1273" s="68" t="s">
        <v>17397</v>
      </c>
      <c r="C1273" s="9" t="s">
        <v>6335</v>
      </c>
      <c r="D1273" s="69" t="str">
        <f>"     "&amp;D1272</f>
        <v xml:space="preserve">     Mesa De Comedor Artek + 6 Sillas Eames Gratis Cuadro 70x50</v>
      </c>
      <c r="E1273" s="68" t="s">
        <v>36</v>
      </c>
      <c r="F1273" s="70">
        <f>F1272</f>
        <v>1449900</v>
      </c>
      <c r="G1273" s="70" t="str">
        <f>G1272&amp;"     "</f>
        <v xml:space="preserve">$     </v>
      </c>
    </row>
    <row r="1274" spans="1:9" ht="105.6">
      <c r="A1274" s="68" t="s">
        <v>17395</v>
      </c>
      <c r="B1274" s="68" t="s">
        <v>17398</v>
      </c>
      <c r="C1274" s="9" t="s">
        <v>6329</v>
      </c>
      <c r="D1274" s="69" t="str">
        <f>"     "&amp;D1272</f>
        <v xml:space="preserve">     Mesa De Comedor Artek + 6 Sillas Eames Gratis Cuadro 70x50</v>
      </c>
      <c r="E1274" s="68" t="s">
        <v>12</v>
      </c>
      <c r="F1274" s="70">
        <f>F1272</f>
        <v>1449900</v>
      </c>
      <c r="G1274" s="70" t="str">
        <f>G1272&amp;"     "</f>
        <v xml:space="preserve">$     </v>
      </c>
    </row>
    <row r="1275" spans="1:9" ht="105.6">
      <c r="A1275" s="68" t="s">
        <v>17395</v>
      </c>
      <c r="B1275" s="68" t="s">
        <v>17399</v>
      </c>
      <c r="C1275" s="9" t="s">
        <v>6333</v>
      </c>
      <c r="D1275" s="69" t="str">
        <f>"     "&amp;D1272</f>
        <v xml:space="preserve">     Mesa De Comedor Artek + 6 Sillas Eames Gratis Cuadro 70x50</v>
      </c>
      <c r="E1275" s="68" t="s">
        <v>48</v>
      </c>
      <c r="F1275" s="70">
        <f>F1272</f>
        <v>1449900</v>
      </c>
      <c r="G1275" s="70" t="str">
        <f>G1272&amp;"     "</f>
        <v xml:space="preserve">$     </v>
      </c>
    </row>
    <row r="1276" spans="1:9">
      <c r="A1276" s="68" t="s">
        <v>17400</v>
      </c>
      <c r="B1276" s="68"/>
      <c r="C1276" s="68" t="s">
        <v>6</v>
      </c>
      <c r="D1276" s="9" t="s">
        <v>17401</v>
      </c>
      <c r="E1276" s="68" t="s">
        <v>16</v>
      </c>
      <c r="F1276" s="6">
        <v>1699900</v>
      </c>
      <c r="G1276" s="6" t="s">
        <v>13</v>
      </c>
      <c r="H1276">
        <v>2149900</v>
      </c>
      <c r="I1276" t="str">
        <f>+IF(H1276&lt;F1276,"BLACK","SIN PROMO")</f>
        <v>SIN PROMO</v>
      </c>
    </row>
    <row r="1277" spans="1:9" ht="92.4">
      <c r="A1277" s="68" t="s">
        <v>17400</v>
      </c>
      <c r="B1277" s="68" t="s">
        <v>17402</v>
      </c>
      <c r="C1277" s="9" t="s">
        <v>2039</v>
      </c>
      <c r="D1277" s="69" t="str">
        <f>"     "&amp;D1276</f>
        <v xml:space="preserve">     Mesa De Comedor Artek + 6 Silla Milano Gratis Cuadro 70x50</v>
      </c>
      <c r="E1277" s="68" t="s">
        <v>12</v>
      </c>
      <c r="F1277" s="70">
        <f>F1276</f>
        <v>1699900</v>
      </c>
      <c r="G1277" s="70" t="str">
        <f>G1276&amp;"     "</f>
        <v xml:space="preserve">$     </v>
      </c>
    </row>
    <row r="1278" spans="1:9" ht="92.4">
      <c r="A1278" s="68" t="s">
        <v>17400</v>
      </c>
      <c r="B1278" s="68" t="s">
        <v>17403</v>
      </c>
      <c r="C1278" s="9" t="s">
        <v>2038</v>
      </c>
      <c r="D1278" s="69" t="str">
        <f>"     "&amp;D1276</f>
        <v xml:space="preserve">     Mesa De Comedor Artek + 6 Silla Milano Gratis Cuadro 70x50</v>
      </c>
      <c r="E1278" s="68" t="s">
        <v>36</v>
      </c>
      <c r="F1278" s="70">
        <f>F1276</f>
        <v>1699900</v>
      </c>
      <c r="G1278" s="70" t="str">
        <f>G1276&amp;"     "</f>
        <v xml:space="preserve">$     </v>
      </c>
    </row>
    <row r="1279" spans="1:9" ht="92.4">
      <c r="A1279" s="68" t="s">
        <v>17400</v>
      </c>
      <c r="B1279" s="68" t="s">
        <v>17404</v>
      </c>
      <c r="C1279" s="9" t="s">
        <v>2040</v>
      </c>
      <c r="D1279" s="69" t="str">
        <f>"     "&amp;D1276</f>
        <v xml:space="preserve">     Mesa De Comedor Artek + 6 Silla Milano Gratis Cuadro 70x50</v>
      </c>
      <c r="E1279" s="68" t="s">
        <v>48</v>
      </c>
      <c r="F1279" s="70">
        <f>F1276</f>
        <v>1699900</v>
      </c>
      <c r="G1279" s="70" t="str">
        <f>G1276&amp;"     "</f>
        <v xml:space="preserve">$     </v>
      </c>
    </row>
    <row r="1280" spans="1:9">
      <c r="A1280" s="68" t="s">
        <v>17405</v>
      </c>
      <c r="B1280" s="68"/>
      <c r="C1280" s="68" t="s">
        <v>6</v>
      </c>
      <c r="D1280" s="9" t="s">
        <v>17406</v>
      </c>
      <c r="E1280" s="68" t="s">
        <v>16</v>
      </c>
      <c r="F1280" s="6">
        <v>1699900</v>
      </c>
      <c r="G1280" s="6" t="s">
        <v>13</v>
      </c>
      <c r="H1280">
        <v>2239900</v>
      </c>
      <c r="I1280" t="str">
        <f>+IF(H1280&lt;F1280,"BLACK","SIN PROMO")</f>
        <v>SIN PROMO</v>
      </c>
    </row>
    <row r="1281" spans="1:9" ht="66">
      <c r="A1281" s="68" t="s">
        <v>17405</v>
      </c>
      <c r="B1281" s="68" t="s">
        <v>17407</v>
      </c>
      <c r="C1281" s="9" t="s">
        <v>6339</v>
      </c>
      <c r="D1281" s="69" t="str">
        <f>"     "&amp;D1280</f>
        <v xml:space="preserve">     Mesa De Comedor Artek Miel + Set X 6 Silla Milano Gris</v>
      </c>
      <c r="E1281" s="68" t="s">
        <v>12</v>
      </c>
      <c r="F1281" s="70">
        <f>F1280</f>
        <v>1699900</v>
      </c>
      <c r="G1281" s="70" t="str">
        <f>G1280&amp;"     "</f>
        <v xml:space="preserve">$     </v>
      </c>
    </row>
    <row r="1282" spans="1:9" ht="66">
      <c r="A1282" s="68" t="s">
        <v>17405</v>
      </c>
      <c r="B1282" s="68" t="s">
        <v>17408</v>
      </c>
      <c r="C1282" s="9" t="s">
        <v>6337</v>
      </c>
      <c r="D1282" s="69" t="str">
        <f>"     "&amp;D1280</f>
        <v xml:space="preserve">     Mesa De Comedor Artek Miel + Set X 6 Silla Milano Gris</v>
      </c>
      <c r="E1282" s="68" t="s">
        <v>36</v>
      </c>
      <c r="F1282" s="70">
        <f>F1280</f>
        <v>1699900</v>
      </c>
      <c r="G1282" s="70" t="str">
        <f>G1280&amp;"     "</f>
        <v xml:space="preserve">$     </v>
      </c>
    </row>
    <row r="1283" spans="1:9" ht="66">
      <c r="A1283" s="68" t="s">
        <v>17405</v>
      </c>
      <c r="B1283" s="68" t="s">
        <v>17409</v>
      </c>
      <c r="C1283" s="9" t="s">
        <v>6344</v>
      </c>
      <c r="D1283" s="69" t="str">
        <f>"     "&amp;D1280</f>
        <v xml:space="preserve">     Mesa De Comedor Artek Miel + Set X 6 Silla Milano Gris</v>
      </c>
      <c r="E1283" s="68" t="s">
        <v>48</v>
      </c>
      <c r="F1283" s="70">
        <f>F1280</f>
        <v>1699900</v>
      </c>
      <c r="G1283" s="70" t="str">
        <f>G1280&amp;"     "</f>
        <v xml:space="preserve">$     </v>
      </c>
    </row>
    <row r="1284" spans="1:9">
      <c r="A1284" s="68" t="s">
        <v>17410</v>
      </c>
      <c r="B1284" s="68"/>
      <c r="C1284" s="68" t="s">
        <v>6</v>
      </c>
      <c r="D1284" s="9" t="s">
        <v>17411</v>
      </c>
      <c r="E1284" s="68" t="s">
        <v>16</v>
      </c>
      <c r="F1284" s="6">
        <v>1699900</v>
      </c>
      <c r="G1284" s="6" t="s">
        <v>13</v>
      </c>
      <c r="H1284">
        <v>2149900</v>
      </c>
      <c r="I1284" t="str">
        <f>+IF(H1284&lt;F1284,"BLACK","SIN PROMO")</f>
        <v>SIN PROMO</v>
      </c>
    </row>
    <row r="1285" spans="1:9" ht="52.8">
      <c r="A1285" s="68" t="s">
        <v>17410</v>
      </c>
      <c r="B1285" s="68" t="s">
        <v>17412</v>
      </c>
      <c r="C1285" s="9" t="s">
        <v>6346</v>
      </c>
      <c r="D1285" s="69" t="str">
        <f>"     "&amp;D1284</f>
        <v xml:space="preserve">     Mesa De Comedor Artek Miel+ Silla Eames</v>
      </c>
      <c r="E1285" s="68" t="s">
        <v>36</v>
      </c>
      <c r="F1285" s="70">
        <f>F1284</f>
        <v>1699900</v>
      </c>
      <c r="G1285" s="70" t="str">
        <f>G1284&amp;"     "</f>
        <v xml:space="preserve">$     </v>
      </c>
    </row>
    <row r="1286" spans="1:9" ht="52.8">
      <c r="A1286" s="68" t="s">
        <v>17410</v>
      </c>
      <c r="B1286" s="68" t="s">
        <v>17413</v>
      </c>
      <c r="C1286" s="9" t="s">
        <v>6331</v>
      </c>
      <c r="D1286" s="69" t="str">
        <f>"     "&amp;D1284</f>
        <v xml:space="preserve">     Mesa De Comedor Artek Miel+ Silla Eames</v>
      </c>
      <c r="E1286" s="68" t="s">
        <v>12</v>
      </c>
      <c r="F1286" s="70">
        <f>F1284</f>
        <v>1699900</v>
      </c>
      <c r="G1286" s="70" t="str">
        <f>G1284&amp;"     "</f>
        <v xml:space="preserve">$     </v>
      </c>
    </row>
    <row r="1287" spans="1:9" ht="52.8">
      <c r="A1287" s="68" t="s">
        <v>17410</v>
      </c>
      <c r="B1287" s="68" t="s">
        <v>17414</v>
      </c>
      <c r="C1287" s="9" t="s">
        <v>6342</v>
      </c>
      <c r="D1287" s="69" t="str">
        <f>"     "&amp;D1284</f>
        <v xml:space="preserve">     Mesa De Comedor Artek Miel+ Silla Eames</v>
      </c>
      <c r="E1287" s="68" t="s">
        <v>48</v>
      </c>
      <c r="F1287" s="70">
        <f>F1284</f>
        <v>1699900</v>
      </c>
      <c r="G1287" s="70" t="str">
        <f>G1284&amp;"     "</f>
        <v xml:space="preserve">$     </v>
      </c>
    </row>
    <row r="1288" spans="1:9">
      <c r="A1288" s="68" t="s">
        <v>17415</v>
      </c>
      <c r="B1288" s="68" t="s">
        <v>17416</v>
      </c>
      <c r="C1288" s="9" t="s">
        <v>2072</v>
      </c>
      <c r="D1288" s="9" t="s">
        <v>878</v>
      </c>
      <c r="E1288" s="68" t="s">
        <v>58</v>
      </c>
      <c r="F1288" s="6">
        <v>399900</v>
      </c>
      <c r="G1288" s="6" t="s">
        <v>13</v>
      </c>
      <c r="H1288">
        <v>509900</v>
      </c>
      <c r="I1288" t="str">
        <f t="shared" ref="I1288:I1351" si="47">+IF(H1288&lt;F1288,"BLACK","SIN PROMO")</f>
        <v>SIN PROMO</v>
      </c>
    </row>
    <row r="1289" spans="1:9">
      <c r="A1289" s="68" t="s">
        <v>17417</v>
      </c>
      <c r="B1289" s="68"/>
      <c r="C1289" s="9" t="s">
        <v>1757</v>
      </c>
      <c r="D1289" s="68" t="s">
        <v>17418</v>
      </c>
      <c r="E1289" s="68" t="s">
        <v>16</v>
      </c>
      <c r="F1289" s="6">
        <v>269900</v>
      </c>
      <c r="G1289" s="6" t="s">
        <v>13</v>
      </c>
      <c r="H1289">
        <v>279900</v>
      </c>
      <c r="I1289" t="str">
        <f t="shared" si="47"/>
        <v>SIN PROMO</v>
      </c>
    </row>
    <row r="1290" spans="1:9">
      <c r="A1290" s="68" t="s">
        <v>17419</v>
      </c>
      <c r="B1290" s="68" t="s">
        <v>17420</v>
      </c>
      <c r="C1290" s="9" t="s">
        <v>2469</v>
      </c>
      <c r="D1290" s="9" t="s">
        <v>17421</v>
      </c>
      <c r="E1290" s="68" t="s">
        <v>17422</v>
      </c>
      <c r="F1290" s="6">
        <v>489900</v>
      </c>
      <c r="G1290" s="6" t="s">
        <v>13</v>
      </c>
      <c r="H1290">
        <v>529900</v>
      </c>
      <c r="I1290" t="str">
        <f t="shared" si="47"/>
        <v>SIN PROMO</v>
      </c>
    </row>
    <row r="1291" spans="1:9">
      <c r="A1291" s="68" t="s">
        <v>17423</v>
      </c>
      <c r="B1291" s="68" t="s">
        <v>17424</v>
      </c>
      <c r="C1291" s="9" t="s">
        <v>2175</v>
      </c>
      <c r="D1291" s="9" t="s">
        <v>17425</v>
      </c>
      <c r="E1291" s="68" t="s">
        <v>17422</v>
      </c>
      <c r="F1291" s="6">
        <v>249900</v>
      </c>
      <c r="G1291" s="6" t="s">
        <v>13</v>
      </c>
      <c r="H1291">
        <v>259900</v>
      </c>
      <c r="I1291" t="str">
        <f t="shared" si="47"/>
        <v>SIN PROMO</v>
      </c>
    </row>
    <row r="1292" spans="1:9">
      <c r="A1292" s="68" t="s">
        <v>17426</v>
      </c>
      <c r="B1292" s="68" t="s">
        <v>17427</v>
      </c>
      <c r="C1292" s="9" t="s">
        <v>6425</v>
      </c>
      <c r="D1292" s="9" t="s">
        <v>17428</v>
      </c>
      <c r="E1292" s="68" t="s">
        <v>17422</v>
      </c>
      <c r="F1292" s="6">
        <v>1459900</v>
      </c>
      <c r="G1292" s="6" t="s">
        <v>13</v>
      </c>
      <c r="H1292">
        <v>1549900</v>
      </c>
      <c r="I1292" t="str">
        <f t="shared" si="47"/>
        <v>SIN PROMO</v>
      </c>
    </row>
    <row r="1293" spans="1:9">
      <c r="A1293" s="68" t="s">
        <v>17429</v>
      </c>
      <c r="B1293" s="68" t="s">
        <v>17430</v>
      </c>
      <c r="C1293" s="9" t="s">
        <v>6421</v>
      </c>
      <c r="D1293" s="9" t="s">
        <v>17431</v>
      </c>
      <c r="E1293" s="68" t="s">
        <v>15179</v>
      </c>
      <c r="F1293" s="6">
        <v>749900</v>
      </c>
      <c r="G1293" s="6" t="s">
        <v>13</v>
      </c>
      <c r="H1293">
        <v>689900</v>
      </c>
      <c r="I1293" t="str">
        <f t="shared" si="47"/>
        <v>BLACK</v>
      </c>
    </row>
    <row r="1294" spans="1:9">
      <c r="A1294" s="68" t="s">
        <v>17432</v>
      </c>
      <c r="B1294" s="68" t="s">
        <v>17433</v>
      </c>
      <c r="C1294" s="9" t="s">
        <v>2452</v>
      </c>
      <c r="D1294" s="9" t="s">
        <v>15392</v>
      </c>
      <c r="E1294" s="68" t="s">
        <v>17422</v>
      </c>
      <c r="F1294" s="6">
        <v>979900</v>
      </c>
      <c r="G1294" s="6" t="s">
        <v>13</v>
      </c>
      <c r="H1294">
        <v>949900</v>
      </c>
      <c r="I1294" t="str">
        <f t="shared" si="47"/>
        <v>BLACK</v>
      </c>
    </row>
    <row r="1295" spans="1:9">
      <c r="A1295" s="68" t="s">
        <v>17434</v>
      </c>
      <c r="B1295" s="68" t="s">
        <v>17435</v>
      </c>
      <c r="C1295" s="9" t="s">
        <v>8286</v>
      </c>
      <c r="D1295" s="9" t="s">
        <v>17436</v>
      </c>
      <c r="E1295" s="68" t="s">
        <v>17437</v>
      </c>
      <c r="F1295" s="6">
        <v>1099900</v>
      </c>
      <c r="G1295" s="6" t="s">
        <v>13</v>
      </c>
      <c r="H1295">
        <v>1139900</v>
      </c>
      <c r="I1295" t="str">
        <f t="shared" si="47"/>
        <v>SIN PROMO</v>
      </c>
    </row>
    <row r="1296" spans="1:9">
      <c r="A1296" s="68" t="s">
        <v>17438</v>
      </c>
      <c r="B1296" s="68" t="s">
        <v>17439</v>
      </c>
      <c r="C1296" s="9" t="s">
        <v>8288</v>
      </c>
      <c r="D1296" s="9" t="s">
        <v>17440</v>
      </c>
      <c r="E1296" s="68" t="s">
        <v>17437</v>
      </c>
      <c r="F1296" s="6">
        <v>379900</v>
      </c>
      <c r="G1296" s="6" t="s">
        <v>13</v>
      </c>
      <c r="H1296">
        <v>389900</v>
      </c>
      <c r="I1296" t="str">
        <f t="shared" si="47"/>
        <v>SIN PROMO</v>
      </c>
    </row>
    <row r="1297" spans="1:9">
      <c r="A1297" s="68" t="s">
        <v>17441</v>
      </c>
      <c r="B1297" s="68" t="s">
        <v>17442</v>
      </c>
      <c r="C1297" s="9" t="s">
        <v>8268</v>
      </c>
      <c r="D1297" s="9" t="s">
        <v>17443</v>
      </c>
      <c r="E1297" s="68" t="s">
        <v>17437</v>
      </c>
      <c r="F1297" s="6">
        <v>749900</v>
      </c>
      <c r="G1297" s="6" t="s">
        <v>13</v>
      </c>
      <c r="H1297">
        <v>709900</v>
      </c>
      <c r="I1297" t="str">
        <f t="shared" si="47"/>
        <v>BLACK</v>
      </c>
    </row>
    <row r="1298" spans="1:9">
      <c r="A1298" s="68" t="s">
        <v>17444</v>
      </c>
      <c r="B1298" s="68" t="s">
        <v>17445</v>
      </c>
      <c r="C1298" s="9" t="s">
        <v>8290</v>
      </c>
      <c r="D1298" s="9" t="s">
        <v>17446</v>
      </c>
      <c r="E1298" s="68" t="s">
        <v>17447</v>
      </c>
      <c r="F1298" s="6">
        <v>199900</v>
      </c>
      <c r="G1298" s="6" t="s">
        <v>13</v>
      </c>
      <c r="H1298">
        <v>199900</v>
      </c>
      <c r="I1298" t="str">
        <f t="shared" si="47"/>
        <v>SIN PROMO</v>
      </c>
    </row>
    <row r="1299" spans="1:9">
      <c r="A1299" s="68" t="s">
        <v>17448</v>
      </c>
      <c r="B1299" s="68" t="s">
        <v>17449</v>
      </c>
      <c r="C1299" s="9" t="s">
        <v>8284</v>
      </c>
      <c r="D1299" s="9" t="s">
        <v>17450</v>
      </c>
      <c r="E1299" s="68" t="s">
        <v>17451</v>
      </c>
      <c r="F1299" s="6">
        <v>379900</v>
      </c>
      <c r="G1299" s="6" t="s">
        <v>13</v>
      </c>
      <c r="H1299">
        <v>389900</v>
      </c>
      <c r="I1299" t="str">
        <f t="shared" si="47"/>
        <v>SIN PROMO</v>
      </c>
    </row>
    <row r="1300" spans="1:9">
      <c r="A1300" s="68" t="s">
        <v>17452</v>
      </c>
      <c r="B1300" s="68" t="s">
        <v>17453</v>
      </c>
      <c r="C1300" s="9" t="s">
        <v>7536</v>
      </c>
      <c r="D1300" s="9" t="s">
        <v>17454</v>
      </c>
      <c r="E1300" s="68" t="s">
        <v>17451</v>
      </c>
      <c r="F1300" s="6">
        <v>749900</v>
      </c>
      <c r="G1300" s="6" t="s">
        <v>13</v>
      </c>
      <c r="H1300">
        <v>769900</v>
      </c>
      <c r="I1300" t="str">
        <f t="shared" si="47"/>
        <v>SIN PROMO</v>
      </c>
    </row>
    <row r="1301" spans="1:9">
      <c r="A1301" s="68" t="s">
        <v>17455</v>
      </c>
      <c r="B1301" s="68" t="s">
        <v>17456</v>
      </c>
      <c r="C1301" s="9" t="s">
        <v>7390</v>
      </c>
      <c r="D1301" s="9" t="s">
        <v>17457</v>
      </c>
      <c r="E1301" s="68" t="s">
        <v>17451</v>
      </c>
      <c r="F1301" s="6">
        <v>199900</v>
      </c>
      <c r="G1301" s="6" t="s">
        <v>13</v>
      </c>
      <c r="H1301">
        <v>199900</v>
      </c>
      <c r="I1301" t="str">
        <f t="shared" si="47"/>
        <v>SIN PROMO</v>
      </c>
    </row>
    <row r="1302" spans="1:9">
      <c r="A1302" s="68" t="s">
        <v>17458</v>
      </c>
      <c r="B1302" s="68" t="s">
        <v>17459</v>
      </c>
      <c r="C1302" s="9" t="s">
        <v>8282</v>
      </c>
      <c r="D1302" s="9" t="s">
        <v>17460</v>
      </c>
      <c r="E1302" s="68" t="s">
        <v>17451</v>
      </c>
      <c r="F1302" s="6">
        <v>1099900</v>
      </c>
      <c r="G1302" s="6" t="s">
        <v>13</v>
      </c>
      <c r="H1302">
        <v>1139900</v>
      </c>
      <c r="I1302" t="str">
        <f t="shared" si="47"/>
        <v>SIN PROMO</v>
      </c>
    </row>
    <row r="1303" spans="1:9">
      <c r="A1303" s="68" t="s">
        <v>17461</v>
      </c>
      <c r="B1303" s="68" t="s">
        <v>17462</v>
      </c>
      <c r="C1303" s="9" t="s">
        <v>8272</v>
      </c>
      <c r="D1303" s="9" t="s">
        <v>17463</v>
      </c>
      <c r="E1303" s="68" t="s">
        <v>17464</v>
      </c>
      <c r="F1303" s="6">
        <v>1349900</v>
      </c>
      <c r="G1303" s="6" t="s">
        <v>13</v>
      </c>
      <c r="H1303">
        <v>1249900</v>
      </c>
      <c r="I1303" t="str">
        <f t="shared" si="47"/>
        <v>BLACK</v>
      </c>
    </row>
    <row r="1304" spans="1:9">
      <c r="A1304" s="68" t="s">
        <v>17465</v>
      </c>
      <c r="B1304" s="68" t="s">
        <v>17466</v>
      </c>
      <c r="C1304" s="9" t="s">
        <v>7575</v>
      </c>
      <c r="D1304" s="9" t="s">
        <v>17467</v>
      </c>
      <c r="E1304" s="68" t="s">
        <v>17464</v>
      </c>
      <c r="F1304" s="6">
        <v>679900</v>
      </c>
      <c r="G1304" s="6" t="s">
        <v>13</v>
      </c>
      <c r="H1304">
        <v>629900</v>
      </c>
      <c r="I1304" t="str">
        <f t="shared" si="47"/>
        <v>BLACK</v>
      </c>
    </row>
    <row r="1305" spans="1:9">
      <c r="A1305" s="68" t="s">
        <v>17468</v>
      </c>
      <c r="B1305" s="68" t="s">
        <v>17469</v>
      </c>
      <c r="C1305" s="9" t="s">
        <v>8270</v>
      </c>
      <c r="D1305" s="9" t="s">
        <v>17470</v>
      </c>
      <c r="E1305" s="68" t="s">
        <v>17464</v>
      </c>
      <c r="F1305" s="6">
        <v>1999900</v>
      </c>
      <c r="G1305" s="6" t="s">
        <v>13</v>
      </c>
      <c r="H1305">
        <v>1869900</v>
      </c>
      <c r="I1305" t="str">
        <f t="shared" si="47"/>
        <v>BLACK</v>
      </c>
    </row>
    <row r="1306" spans="1:9">
      <c r="A1306" s="68" t="s">
        <v>17471</v>
      </c>
      <c r="B1306" s="68"/>
      <c r="C1306" s="9" t="s">
        <v>2232</v>
      </c>
      <c r="D1306" s="68" t="s">
        <v>17472</v>
      </c>
      <c r="E1306" s="68" t="s">
        <v>16</v>
      </c>
      <c r="F1306" s="6">
        <v>399900</v>
      </c>
      <c r="G1306" s="6" t="s">
        <v>13</v>
      </c>
      <c r="H1306">
        <v>539900</v>
      </c>
      <c r="I1306" t="str">
        <f t="shared" si="47"/>
        <v>SIN PROMO</v>
      </c>
    </row>
    <row r="1307" spans="1:9">
      <c r="A1307" s="68" t="s">
        <v>17473</v>
      </c>
      <c r="B1307" s="68"/>
      <c r="C1307" s="9" t="s">
        <v>2248</v>
      </c>
      <c r="D1307" s="68" t="s">
        <v>17474</v>
      </c>
      <c r="E1307" s="68" t="s">
        <v>16</v>
      </c>
      <c r="F1307" s="6">
        <v>699900</v>
      </c>
      <c r="G1307" s="6" t="s">
        <v>13</v>
      </c>
      <c r="H1307" s="6">
        <v>699900</v>
      </c>
      <c r="I1307" t="str">
        <f t="shared" si="47"/>
        <v>SIN PROMO</v>
      </c>
    </row>
    <row r="1308" spans="1:9">
      <c r="A1308" s="68" t="s">
        <v>17475</v>
      </c>
      <c r="B1308" s="68" t="s">
        <v>17476</v>
      </c>
      <c r="C1308" s="9" t="s">
        <v>5843</v>
      </c>
      <c r="D1308" s="9" t="s">
        <v>17477</v>
      </c>
      <c r="E1308" s="68" t="s">
        <v>17478</v>
      </c>
      <c r="F1308" s="6">
        <v>892816</v>
      </c>
      <c r="G1308" s="6" t="s">
        <v>13</v>
      </c>
      <c r="H1308">
        <v>329900</v>
      </c>
      <c r="I1308" t="str">
        <f t="shared" si="47"/>
        <v>BLACK</v>
      </c>
    </row>
    <row r="1309" spans="1:9">
      <c r="A1309" s="68" t="s">
        <v>17479</v>
      </c>
      <c r="B1309" s="68"/>
      <c r="C1309" s="9" t="s">
        <v>5849</v>
      </c>
      <c r="D1309" s="9" t="s">
        <v>17480</v>
      </c>
      <c r="E1309" s="68" t="s">
        <v>16</v>
      </c>
      <c r="F1309" s="6">
        <v>1086739</v>
      </c>
      <c r="G1309" s="6" t="s">
        <v>13</v>
      </c>
      <c r="H1309">
        <v>529900</v>
      </c>
      <c r="I1309" t="str">
        <f t="shared" si="47"/>
        <v>BLACK</v>
      </c>
    </row>
    <row r="1310" spans="1:9">
      <c r="A1310" s="68" t="s">
        <v>17481</v>
      </c>
      <c r="B1310" s="68" t="s">
        <v>17482</v>
      </c>
      <c r="C1310" s="9" t="s">
        <v>17483</v>
      </c>
      <c r="D1310" s="9" t="s">
        <v>17484</v>
      </c>
      <c r="E1310" s="68" t="s">
        <v>38</v>
      </c>
      <c r="F1310" s="6">
        <v>99800</v>
      </c>
      <c r="G1310" s="6" t="s">
        <v>13</v>
      </c>
      <c r="H1310" s="6">
        <v>99800</v>
      </c>
      <c r="I1310" t="str">
        <f t="shared" si="47"/>
        <v>SIN PROMO</v>
      </c>
    </row>
    <row r="1311" spans="1:9">
      <c r="A1311" s="68" t="s">
        <v>17485</v>
      </c>
      <c r="B1311" s="68" t="s">
        <v>17486</v>
      </c>
      <c r="C1311" s="9" t="s">
        <v>2408</v>
      </c>
      <c r="D1311" s="9" t="s">
        <v>17487</v>
      </c>
      <c r="E1311" s="68" t="s">
        <v>15213</v>
      </c>
      <c r="F1311" s="6">
        <v>441029</v>
      </c>
      <c r="G1311" s="6" t="s">
        <v>13</v>
      </c>
      <c r="H1311" s="6">
        <v>441029</v>
      </c>
      <c r="I1311" t="str">
        <f t="shared" si="47"/>
        <v>SIN PROMO</v>
      </c>
    </row>
    <row r="1312" spans="1:9">
      <c r="A1312" s="68" t="s">
        <v>17488</v>
      </c>
      <c r="B1312" s="68" t="s">
        <v>17489</v>
      </c>
      <c r="C1312" s="9" t="s">
        <v>8093</v>
      </c>
      <c r="D1312" s="9" t="s">
        <v>17490</v>
      </c>
      <c r="E1312" s="68" t="s">
        <v>36</v>
      </c>
      <c r="F1312" s="6">
        <v>922884</v>
      </c>
      <c r="G1312" s="6" t="s">
        <v>13</v>
      </c>
      <c r="H1312">
        <v>589900</v>
      </c>
      <c r="I1312" t="str">
        <f t="shared" si="47"/>
        <v>BLACK</v>
      </c>
    </row>
    <row r="1313" spans="1:9">
      <c r="A1313" s="68" t="s">
        <v>17491</v>
      </c>
      <c r="B1313" s="68"/>
      <c r="C1313" s="9" t="s">
        <v>2086</v>
      </c>
      <c r="D1313" s="9" t="s">
        <v>17492</v>
      </c>
      <c r="E1313" s="68" t="s">
        <v>16</v>
      </c>
      <c r="F1313" s="6">
        <v>439800</v>
      </c>
      <c r="G1313" s="6" t="s">
        <v>13</v>
      </c>
      <c r="H1313" s="6">
        <v>439800</v>
      </c>
      <c r="I1313" t="str">
        <f t="shared" si="47"/>
        <v>SIN PROMO</v>
      </c>
    </row>
    <row r="1314" spans="1:9">
      <c r="A1314" s="68" t="s">
        <v>17493</v>
      </c>
      <c r="B1314" s="68" t="s">
        <v>17494</v>
      </c>
      <c r="C1314" s="9" t="s">
        <v>5830</v>
      </c>
      <c r="D1314" s="9" t="s">
        <v>17495</v>
      </c>
      <c r="E1314" s="68" t="s">
        <v>17496</v>
      </c>
      <c r="F1314" s="6">
        <v>1240379</v>
      </c>
      <c r="G1314" s="6" t="s">
        <v>13</v>
      </c>
      <c r="H1314">
        <v>929900</v>
      </c>
      <c r="I1314" t="str">
        <f t="shared" si="47"/>
        <v>BLACK</v>
      </c>
    </row>
    <row r="1315" spans="1:9">
      <c r="A1315" s="68" t="s">
        <v>17497</v>
      </c>
      <c r="B1315" s="68" t="s">
        <v>17498</v>
      </c>
      <c r="C1315" s="9" t="s">
        <v>5816</v>
      </c>
      <c r="D1315" s="9" t="s">
        <v>17499</v>
      </c>
      <c r="E1315" s="68" t="s">
        <v>12</v>
      </c>
      <c r="F1315" s="6">
        <v>714142</v>
      </c>
      <c r="G1315" s="6" t="s">
        <v>13</v>
      </c>
      <c r="H1315">
        <v>459900</v>
      </c>
      <c r="I1315" t="str">
        <f t="shared" si="47"/>
        <v>BLACK</v>
      </c>
    </row>
    <row r="1316" spans="1:9">
      <c r="A1316" s="68" t="s">
        <v>17500</v>
      </c>
      <c r="B1316" s="68" t="s">
        <v>17501</v>
      </c>
      <c r="C1316" s="9" t="s">
        <v>17502</v>
      </c>
      <c r="D1316" s="9" t="s">
        <v>17503</v>
      </c>
      <c r="E1316" s="68" t="s">
        <v>15307</v>
      </c>
      <c r="F1316" s="6">
        <v>374750</v>
      </c>
      <c r="G1316" s="6" t="s">
        <v>13</v>
      </c>
      <c r="H1316" s="6">
        <v>374750</v>
      </c>
      <c r="I1316" t="str">
        <f t="shared" si="47"/>
        <v>SIN PROMO</v>
      </c>
    </row>
    <row r="1317" spans="1:9">
      <c r="A1317" s="68" t="s">
        <v>17504</v>
      </c>
      <c r="B1317" s="68"/>
      <c r="C1317" s="9" t="s">
        <v>17505</v>
      </c>
      <c r="D1317" s="9" t="s">
        <v>17506</v>
      </c>
      <c r="E1317" s="68" t="s">
        <v>16</v>
      </c>
      <c r="F1317" s="6">
        <v>1999800</v>
      </c>
      <c r="G1317" s="6" t="s">
        <v>13</v>
      </c>
      <c r="H1317" s="6">
        <v>1999800</v>
      </c>
      <c r="I1317" t="str">
        <f t="shared" si="47"/>
        <v>SIN PROMO</v>
      </c>
    </row>
    <row r="1318" spans="1:9">
      <c r="A1318" s="68" t="s">
        <v>17507</v>
      </c>
      <c r="B1318" s="68"/>
      <c r="C1318" s="9" t="s">
        <v>17508</v>
      </c>
      <c r="D1318" s="9" t="s">
        <v>17509</v>
      </c>
      <c r="E1318" s="68" t="s">
        <v>16</v>
      </c>
      <c r="F1318" s="6">
        <v>267325</v>
      </c>
      <c r="G1318" s="6" t="s">
        <v>13</v>
      </c>
      <c r="H1318" s="6">
        <v>267325</v>
      </c>
      <c r="I1318" t="str">
        <f t="shared" si="47"/>
        <v>SIN PROMO</v>
      </c>
    </row>
    <row r="1319" spans="1:9">
      <c r="A1319" s="68" t="s">
        <v>17510</v>
      </c>
      <c r="B1319" s="68" t="s">
        <v>17511</v>
      </c>
      <c r="C1319" s="9" t="s">
        <v>2478</v>
      </c>
      <c r="D1319" s="9" t="s">
        <v>17512</v>
      </c>
      <c r="E1319" s="68" t="s">
        <v>927</v>
      </c>
      <c r="F1319" s="6">
        <v>3845897</v>
      </c>
      <c r="G1319" s="6" t="s">
        <v>13</v>
      </c>
      <c r="H1319">
        <v>1869900</v>
      </c>
      <c r="I1319" t="str">
        <f t="shared" si="47"/>
        <v>BLACK</v>
      </c>
    </row>
    <row r="1320" spans="1:9">
      <c r="A1320" s="68" t="s">
        <v>17513</v>
      </c>
      <c r="B1320" s="68"/>
      <c r="C1320" s="9" t="s">
        <v>17514</v>
      </c>
      <c r="D1320" s="9" t="s">
        <v>17515</v>
      </c>
      <c r="E1320" s="68" t="s">
        <v>16</v>
      </c>
      <c r="F1320" s="6">
        <v>267325</v>
      </c>
      <c r="G1320" s="6" t="s">
        <v>13</v>
      </c>
      <c r="H1320" s="6">
        <v>267325</v>
      </c>
      <c r="I1320" t="str">
        <f t="shared" si="47"/>
        <v>SIN PROMO</v>
      </c>
    </row>
    <row r="1321" spans="1:9">
      <c r="A1321" s="68" t="s">
        <v>17516</v>
      </c>
      <c r="B1321" s="68"/>
      <c r="C1321" s="9" t="s">
        <v>2078</v>
      </c>
      <c r="D1321" s="9" t="s">
        <v>17517</v>
      </c>
      <c r="E1321" s="68" t="s">
        <v>16</v>
      </c>
      <c r="F1321" s="6">
        <v>439800</v>
      </c>
      <c r="G1321" s="6" t="s">
        <v>13</v>
      </c>
      <c r="H1321" s="6">
        <v>439800</v>
      </c>
      <c r="I1321" t="str">
        <f t="shared" si="47"/>
        <v>SIN PROMO</v>
      </c>
    </row>
    <row r="1322" spans="1:9">
      <c r="A1322" s="68" t="s">
        <v>17518</v>
      </c>
      <c r="B1322" s="68" t="s">
        <v>17519</v>
      </c>
      <c r="C1322" s="9" t="s">
        <v>8097</v>
      </c>
      <c r="D1322" s="9" t="s">
        <v>17520</v>
      </c>
      <c r="E1322" s="68" t="s">
        <v>12</v>
      </c>
      <c r="F1322" s="6">
        <v>922884</v>
      </c>
      <c r="G1322" s="6" t="s">
        <v>13</v>
      </c>
      <c r="H1322">
        <v>589900</v>
      </c>
      <c r="I1322" t="str">
        <f t="shared" si="47"/>
        <v>BLACK</v>
      </c>
    </row>
    <row r="1323" spans="1:9">
      <c r="A1323" s="68" t="s">
        <v>17521</v>
      </c>
      <c r="B1323" s="68" t="s">
        <v>17522</v>
      </c>
      <c r="C1323" s="9" t="s">
        <v>9598</v>
      </c>
      <c r="D1323" s="9" t="s">
        <v>17523</v>
      </c>
      <c r="E1323" s="68" t="s">
        <v>17524</v>
      </c>
      <c r="F1323" s="6">
        <v>384461</v>
      </c>
      <c r="G1323" s="6" t="s">
        <v>13</v>
      </c>
      <c r="H1323" s="6">
        <v>384461</v>
      </c>
      <c r="I1323" t="str">
        <f t="shared" si="47"/>
        <v>SIN PROMO</v>
      </c>
    </row>
    <row r="1324" spans="1:9">
      <c r="A1324" s="68" t="s">
        <v>17525</v>
      </c>
      <c r="B1324" s="68" t="s">
        <v>17526</v>
      </c>
      <c r="C1324" s="9" t="s">
        <v>6678</v>
      </c>
      <c r="D1324" s="9" t="s">
        <v>17527</v>
      </c>
      <c r="E1324" s="68" t="s">
        <v>16133</v>
      </c>
      <c r="F1324" s="6">
        <v>1826730</v>
      </c>
      <c r="G1324" s="6" t="s">
        <v>13</v>
      </c>
      <c r="H1324">
        <v>1269900</v>
      </c>
      <c r="I1324" t="str">
        <f t="shared" si="47"/>
        <v>BLACK</v>
      </c>
    </row>
    <row r="1325" spans="1:9">
      <c r="A1325" s="68" t="s">
        <v>17528</v>
      </c>
      <c r="B1325" s="68" t="s">
        <v>17529</v>
      </c>
      <c r="C1325" s="9" t="s">
        <v>9444</v>
      </c>
      <c r="D1325" s="9" t="s">
        <v>17530</v>
      </c>
      <c r="E1325" s="68" t="s">
        <v>15213</v>
      </c>
      <c r="F1325" s="6">
        <v>803392</v>
      </c>
      <c r="G1325" s="6" t="s">
        <v>13</v>
      </c>
      <c r="H1325" s="6">
        <v>803392</v>
      </c>
      <c r="I1325" t="str">
        <f t="shared" si="47"/>
        <v>SIN PROMO</v>
      </c>
    </row>
    <row r="1326" spans="1:9">
      <c r="A1326" s="68" t="s">
        <v>17531</v>
      </c>
      <c r="B1326" s="68" t="s">
        <v>17532</v>
      </c>
      <c r="C1326" s="9" t="s">
        <v>9082</v>
      </c>
      <c r="D1326" s="9" t="s">
        <v>17533</v>
      </c>
      <c r="E1326" s="68" t="s">
        <v>14584</v>
      </c>
      <c r="F1326" s="6">
        <v>659800</v>
      </c>
      <c r="G1326" s="6" t="s">
        <v>13</v>
      </c>
      <c r="H1326" s="6">
        <v>659800</v>
      </c>
      <c r="I1326" t="str">
        <f t="shared" si="47"/>
        <v>SIN PROMO</v>
      </c>
    </row>
    <row r="1327" spans="1:9">
      <c r="A1327" s="68" t="s">
        <v>17534</v>
      </c>
      <c r="B1327" s="68" t="s">
        <v>17535</v>
      </c>
      <c r="C1327" s="9" t="s">
        <v>9328</v>
      </c>
      <c r="D1327" s="9" t="s">
        <v>17536</v>
      </c>
      <c r="E1327" s="68" t="s">
        <v>2631</v>
      </c>
      <c r="F1327" s="6">
        <v>643898</v>
      </c>
      <c r="G1327" s="6" t="s">
        <v>13</v>
      </c>
      <c r="H1327" s="6">
        <v>643898</v>
      </c>
      <c r="I1327" t="str">
        <f t="shared" si="47"/>
        <v>SIN PROMO</v>
      </c>
    </row>
    <row r="1328" spans="1:9">
      <c r="A1328" s="68" t="s">
        <v>17537</v>
      </c>
      <c r="B1328" s="68" t="s">
        <v>17538</v>
      </c>
      <c r="C1328" s="9" t="s">
        <v>6632</v>
      </c>
      <c r="D1328" s="9" t="s">
        <v>17539</v>
      </c>
      <c r="E1328" s="68" t="s">
        <v>16114</v>
      </c>
      <c r="F1328" s="6">
        <v>1826730</v>
      </c>
      <c r="G1328" s="6" t="s">
        <v>13</v>
      </c>
      <c r="H1328">
        <v>1139900</v>
      </c>
      <c r="I1328" t="str">
        <f t="shared" si="47"/>
        <v>BLACK</v>
      </c>
    </row>
    <row r="1329" spans="1:9">
      <c r="A1329" s="68" t="s">
        <v>17540</v>
      </c>
      <c r="B1329" s="68" t="s">
        <v>17541</v>
      </c>
      <c r="C1329" s="9" t="s">
        <v>6686</v>
      </c>
      <c r="D1329" s="9" t="s">
        <v>17542</v>
      </c>
      <c r="E1329" s="68" t="s">
        <v>12</v>
      </c>
      <c r="F1329" s="6">
        <v>1826730</v>
      </c>
      <c r="G1329" s="6" t="s">
        <v>13</v>
      </c>
      <c r="H1329">
        <v>1169900</v>
      </c>
      <c r="I1329" t="str">
        <f t="shared" si="47"/>
        <v>BLACK</v>
      </c>
    </row>
    <row r="1330" spans="1:9">
      <c r="A1330" s="68" t="s">
        <v>17543</v>
      </c>
      <c r="B1330" s="68" t="s">
        <v>17544</v>
      </c>
      <c r="C1330" s="9" t="s">
        <v>9281</v>
      </c>
      <c r="D1330" s="9" t="s">
        <v>17545</v>
      </c>
      <c r="E1330" s="68" t="s">
        <v>36</v>
      </c>
      <c r="F1330" s="6">
        <v>799714</v>
      </c>
      <c r="G1330" s="6" t="s">
        <v>13</v>
      </c>
      <c r="H1330" s="6">
        <v>799714</v>
      </c>
      <c r="I1330" t="str">
        <f t="shared" si="47"/>
        <v>SIN PROMO</v>
      </c>
    </row>
    <row r="1331" spans="1:9">
      <c r="A1331" s="68" t="s">
        <v>17546</v>
      </c>
      <c r="B1331" s="68"/>
      <c r="C1331" s="9" t="s">
        <v>2081</v>
      </c>
      <c r="D1331" s="9" t="s">
        <v>17547</v>
      </c>
      <c r="E1331" s="68" t="s">
        <v>16</v>
      </c>
      <c r="F1331" s="6">
        <v>439800</v>
      </c>
      <c r="G1331" s="6" t="s">
        <v>13</v>
      </c>
      <c r="H1331" s="6">
        <v>439800</v>
      </c>
      <c r="I1331" t="str">
        <f t="shared" si="47"/>
        <v>SIN PROMO</v>
      </c>
    </row>
    <row r="1332" spans="1:9">
      <c r="A1332" s="68" t="s">
        <v>17548</v>
      </c>
      <c r="B1332" s="68"/>
      <c r="C1332" s="9" t="s">
        <v>17549</v>
      </c>
      <c r="D1332" s="9" t="s">
        <v>17550</v>
      </c>
      <c r="E1332" s="68" t="s">
        <v>16</v>
      </c>
      <c r="F1332" s="6">
        <v>1305918</v>
      </c>
      <c r="G1332" s="6" t="s">
        <v>13</v>
      </c>
      <c r="H1332" s="6">
        <v>1305918</v>
      </c>
      <c r="I1332" t="str">
        <f t="shared" si="47"/>
        <v>SIN PROMO</v>
      </c>
    </row>
    <row r="1333" spans="1:9">
      <c r="A1333" s="68" t="s">
        <v>17551</v>
      </c>
      <c r="B1333" s="68" t="s">
        <v>17552</v>
      </c>
      <c r="C1333" s="9" t="s">
        <v>9110</v>
      </c>
      <c r="D1333" s="9" t="s">
        <v>17553</v>
      </c>
      <c r="E1333" s="68" t="s">
        <v>2631</v>
      </c>
      <c r="F1333" s="6">
        <v>632448</v>
      </c>
      <c r="G1333" s="6" t="s">
        <v>13</v>
      </c>
      <c r="H1333" s="6">
        <v>632448</v>
      </c>
      <c r="I1333" t="str">
        <f t="shared" si="47"/>
        <v>SIN PROMO</v>
      </c>
    </row>
    <row r="1334" spans="1:9">
      <c r="A1334" s="68" t="s">
        <v>17554</v>
      </c>
      <c r="B1334" s="68" t="s">
        <v>17555</v>
      </c>
      <c r="C1334" s="9" t="s">
        <v>9791</v>
      </c>
      <c r="D1334" s="9" t="s">
        <v>17556</v>
      </c>
      <c r="E1334" s="68" t="s">
        <v>15334</v>
      </c>
      <c r="F1334" s="6">
        <v>933166</v>
      </c>
      <c r="G1334" s="6" t="s">
        <v>13</v>
      </c>
      <c r="H1334" s="6">
        <v>933166</v>
      </c>
      <c r="I1334" t="str">
        <f t="shared" si="47"/>
        <v>SIN PROMO</v>
      </c>
    </row>
    <row r="1335" spans="1:9">
      <c r="A1335" s="68" t="s">
        <v>17557</v>
      </c>
      <c r="B1335" s="68" t="s">
        <v>17558</v>
      </c>
      <c r="C1335" s="9" t="s">
        <v>1709</v>
      </c>
      <c r="D1335" s="9" t="s">
        <v>17559</v>
      </c>
      <c r="E1335" s="68" t="s">
        <v>38</v>
      </c>
      <c r="F1335" s="6">
        <v>586034</v>
      </c>
      <c r="G1335" s="6" t="s">
        <v>13</v>
      </c>
      <c r="H1335">
        <v>269900</v>
      </c>
      <c r="I1335" t="str">
        <f t="shared" si="47"/>
        <v>BLACK</v>
      </c>
    </row>
    <row r="1336" spans="1:9">
      <c r="A1336" s="68" t="s">
        <v>17560</v>
      </c>
      <c r="B1336" s="68" t="s">
        <v>17561</v>
      </c>
      <c r="C1336" s="9" t="s">
        <v>9618</v>
      </c>
      <c r="D1336" s="9" t="s">
        <v>17562</v>
      </c>
      <c r="E1336" s="68" t="s">
        <v>36</v>
      </c>
      <c r="F1336" s="6">
        <v>749900</v>
      </c>
      <c r="G1336" s="6" t="s">
        <v>13</v>
      </c>
      <c r="H1336" s="6">
        <v>749900</v>
      </c>
      <c r="I1336" t="str">
        <f t="shared" si="47"/>
        <v>SIN PROMO</v>
      </c>
    </row>
    <row r="1337" spans="1:9">
      <c r="A1337" s="68" t="s">
        <v>17563</v>
      </c>
      <c r="B1337" s="68" t="s">
        <v>17564</v>
      </c>
      <c r="C1337" s="9" t="s">
        <v>9650</v>
      </c>
      <c r="D1337" s="9" t="s">
        <v>17565</v>
      </c>
      <c r="E1337" s="68" t="s">
        <v>15551</v>
      </c>
      <c r="F1337" s="6">
        <v>892678</v>
      </c>
      <c r="G1337" s="6" t="s">
        <v>13</v>
      </c>
      <c r="H1337" s="6">
        <v>892678</v>
      </c>
      <c r="I1337" t="str">
        <f t="shared" si="47"/>
        <v>SIN PROMO</v>
      </c>
    </row>
    <row r="1338" spans="1:9">
      <c r="A1338" s="68" t="s">
        <v>17566</v>
      </c>
      <c r="B1338" s="68" t="s">
        <v>17567</v>
      </c>
      <c r="C1338" s="9" t="s">
        <v>10214</v>
      </c>
      <c r="D1338" s="9" t="s">
        <v>17568</v>
      </c>
      <c r="E1338" s="68" t="s">
        <v>12</v>
      </c>
      <c r="F1338" s="6">
        <v>1249833</v>
      </c>
      <c r="G1338" s="6" t="s">
        <v>13</v>
      </c>
      <c r="H1338" s="6">
        <v>1249833</v>
      </c>
      <c r="I1338" t="str">
        <f t="shared" si="47"/>
        <v>SIN PROMO</v>
      </c>
    </row>
    <row r="1339" spans="1:9">
      <c r="A1339" s="68" t="s">
        <v>17569</v>
      </c>
      <c r="B1339" s="68" t="s">
        <v>17570</v>
      </c>
      <c r="C1339" s="9" t="s">
        <v>9972</v>
      </c>
      <c r="D1339" s="9" t="s">
        <v>17571</v>
      </c>
      <c r="E1339" s="68" t="s">
        <v>36</v>
      </c>
      <c r="F1339" s="6">
        <v>1277592</v>
      </c>
      <c r="G1339" s="6" t="s">
        <v>13</v>
      </c>
      <c r="H1339" s="6">
        <v>1277592</v>
      </c>
      <c r="I1339" t="str">
        <f t="shared" si="47"/>
        <v>SIN PROMO</v>
      </c>
    </row>
    <row r="1340" spans="1:9">
      <c r="A1340" s="68" t="s">
        <v>17572</v>
      </c>
      <c r="B1340" s="68"/>
      <c r="C1340" s="9" t="s">
        <v>2073</v>
      </c>
      <c r="D1340" s="9" t="s">
        <v>17573</v>
      </c>
      <c r="E1340" s="68" t="s">
        <v>16</v>
      </c>
      <c r="F1340" s="6">
        <v>439800</v>
      </c>
      <c r="G1340" s="6" t="s">
        <v>13</v>
      </c>
      <c r="H1340">
        <v>179900</v>
      </c>
      <c r="I1340" t="str">
        <f t="shared" si="47"/>
        <v>BLACK</v>
      </c>
    </row>
    <row r="1341" spans="1:9">
      <c r="A1341" s="68" t="s">
        <v>17574</v>
      </c>
      <c r="B1341" s="68"/>
      <c r="C1341" s="9" t="s">
        <v>17575</v>
      </c>
      <c r="D1341" s="9" t="s">
        <v>17576</v>
      </c>
      <c r="E1341" s="68" t="s">
        <v>16</v>
      </c>
      <c r="F1341" s="6">
        <v>2599800</v>
      </c>
      <c r="G1341" s="6" t="s">
        <v>13</v>
      </c>
      <c r="H1341" s="6">
        <v>2599800</v>
      </c>
      <c r="I1341" t="str">
        <f t="shared" si="47"/>
        <v>SIN PROMO</v>
      </c>
    </row>
    <row r="1342" spans="1:9">
      <c r="A1342" s="68" t="s">
        <v>17577</v>
      </c>
      <c r="B1342" s="68"/>
      <c r="C1342" s="9" t="s">
        <v>17578</v>
      </c>
      <c r="D1342" s="9" t="s">
        <v>17579</v>
      </c>
      <c r="E1342" s="68" t="s">
        <v>16</v>
      </c>
      <c r="F1342" s="6">
        <v>2599800</v>
      </c>
      <c r="G1342" s="6" t="s">
        <v>13</v>
      </c>
      <c r="H1342" s="6">
        <v>2599800</v>
      </c>
      <c r="I1342" t="str">
        <f t="shared" si="47"/>
        <v>SIN PROMO</v>
      </c>
    </row>
    <row r="1343" spans="1:9">
      <c r="A1343" s="68" t="s">
        <v>17580</v>
      </c>
      <c r="B1343" s="68"/>
      <c r="C1343" s="9" t="s">
        <v>8742</v>
      </c>
      <c r="D1343" s="9" t="s">
        <v>16866</v>
      </c>
      <c r="E1343" s="68" t="s">
        <v>16</v>
      </c>
      <c r="F1343" s="6">
        <v>299833</v>
      </c>
      <c r="G1343" s="6" t="s">
        <v>13</v>
      </c>
      <c r="H1343" s="6">
        <v>299833</v>
      </c>
      <c r="I1343" t="str">
        <f t="shared" si="47"/>
        <v>SIN PROMO</v>
      </c>
    </row>
    <row r="1344" spans="1:9">
      <c r="A1344" s="68" t="s">
        <v>17581</v>
      </c>
      <c r="B1344" s="68" t="s">
        <v>17582</v>
      </c>
      <c r="C1344" s="9" t="s">
        <v>8877</v>
      </c>
      <c r="D1344" s="9" t="s">
        <v>17583</v>
      </c>
      <c r="E1344" s="68" t="s">
        <v>15213</v>
      </c>
      <c r="F1344" s="6">
        <v>333166</v>
      </c>
      <c r="G1344" s="6" t="s">
        <v>13</v>
      </c>
      <c r="H1344" s="6">
        <v>333166</v>
      </c>
      <c r="I1344" t="str">
        <f t="shared" si="47"/>
        <v>SIN PROMO</v>
      </c>
    </row>
    <row r="1345" spans="1:9">
      <c r="A1345" s="68" t="s">
        <v>17584</v>
      </c>
      <c r="B1345" s="68" t="s">
        <v>17585</v>
      </c>
      <c r="C1345" s="9" t="s">
        <v>9007</v>
      </c>
      <c r="D1345" s="9" t="s">
        <v>17586</v>
      </c>
      <c r="E1345" s="68" t="s">
        <v>15213</v>
      </c>
      <c r="F1345" s="6">
        <v>465344</v>
      </c>
      <c r="G1345" s="6" t="s">
        <v>13</v>
      </c>
      <c r="H1345" s="6">
        <v>465344</v>
      </c>
      <c r="I1345" t="str">
        <f t="shared" si="47"/>
        <v>SIN PROMO</v>
      </c>
    </row>
    <row r="1346" spans="1:9">
      <c r="A1346" s="68" t="s">
        <v>17587</v>
      </c>
      <c r="B1346" s="68" t="s">
        <v>17588</v>
      </c>
      <c r="C1346" s="9" t="s">
        <v>17589</v>
      </c>
      <c r="D1346" s="9" t="s">
        <v>17590</v>
      </c>
      <c r="E1346" s="68" t="s">
        <v>15307</v>
      </c>
      <c r="F1346" s="6">
        <v>424750</v>
      </c>
      <c r="G1346" s="6" t="s">
        <v>13</v>
      </c>
      <c r="H1346" s="6">
        <v>424750</v>
      </c>
      <c r="I1346" t="str">
        <f t="shared" si="47"/>
        <v>SIN PROMO</v>
      </c>
    </row>
    <row r="1347" spans="1:9">
      <c r="A1347" s="68" t="s">
        <v>17591</v>
      </c>
      <c r="B1347" s="68"/>
      <c r="C1347" s="9" t="s">
        <v>17592</v>
      </c>
      <c r="D1347" s="9" t="s">
        <v>17593</v>
      </c>
      <c r="E1347" s="68" t="s">
        <v>16</v>
      </c>
      <c r="F1347" s="6">
        <v>2599800</v>
      </c>
      <c r="G1347" s="6" t="s">
        <v>13</v>
      </c>
      <c r="H1347" s="6">
        <v>2599800</v>
      </c>
      <c r="I1347" t="str">
        <f t="shared" si="47"/>
        <v>SIN PROMO</v>
      </c>
    </row>
    <row r="1348" spans="1:9">
      <c r="A1348" s="68" t="s">
        <v>17594</v>
      </c>
      <c r="B1348" s="68" t="s">
        <v>17595</v>
      </c>
      <c r="C1348" s="9" t="s">
        <v>2014</v>
      </c>
      <c r="D1348" s="9" t="s">
        <v>17596</v>
      </c>
      <c r="E1348" s="68" t="s">
        <v>34</v>
      </c>
      <c r="F1348" s="6">
        <v>3166500</v>
      </c>
      <c r="G1348" s="6" t="s">
        <v>13</v>
      </c>
      <c r="H1348">
        <v>2079900</v>
      </c>
      <c r="I1348" t="str">
        <f t="shared" si="47"/>
        <v>BLACK</v>
      </c>
    </row>
    <row r="1349" spans="1:9">
      <c r="A1349" s="68" t="s">
        <v>17597</v>
      </c>
      <c r="B1349" s="68"/>
      <c r="C1349" s="9" t="s">
        <v>17598</v>
      </c>
      <c r="D1349" s="9" t="s">
        <v>17599</v>
      </c>
      <c r="E1349" s="68" t="s">
        <v>16</v>
      </c>
      <c r="F1349" s="6">
        <v>2719800</v>
      </c>
      <c r="G1349" s="6" t="s">
        <v>13</v>
      </c>
      <c r="H1349" s="6">
        <v>2719800</v>
      </c>
      <c r="I1349" t="str">
        <f t="shared" si="47"/>
        <v>SIN PROMO</v>
      </c>
    </row>
    <row r="1350" spans="1:9">
      <c r="A1350" s="68" t="s">
        <v>17600</v>
      </c>
      <c r="B1350" s="68" t="s">
        <v>17601</v>
      </c>
      <c r="C1350" s="9" t="s">
        <v>9489</v>
      </c>
      <c r="D1350" s="9" t="s">
        <v>17602</v>
      </c>
      <c r="E1350" s="68" t="s">
        <v>15213</v>
      </c>
      <c r="F1350" s="6">
        <v>789900</v>
      </c>
      <c r="G1350" s="6" t="s">
        <v>13</v>
      </c>
      <c r="H1350" s="6">
        <v>789900</v>
      </c>
      <c r="I1350" t="str">
        <f t="shared" si="47"/>
        <v>SIN PROMO</v>
      </c>
    </row>
    <row r="1351" spans="1:9">
      <c r="A1351" s="68" t="s">
        <v>17603</v>
      </c>
      <c r="B1351" s="68"/>
      <c r="C1351" s="9" t="s">
        <v>17604</v>
      </c>
      <c r="D1351" s="9" t="s">
        <v>17605</v>
      </c>
      <c r="E1351" s="68" t="s">
        <v>16</v>
      </c>
      <c r="F1351" s="6">
        <v>1319800</v>
      </c>
      <c r="G1351" s="6" t="s">
        <v>13</v>
      </c>
      <c r="H1351" s="6">
        <v>1319800</v>
      </c>
      <c r="I1351" t="str">
        <f t="shared" si="47"/>
        <v>SIN PROMO</v>
      </c>
    </row>
    <row r="1352" spans="1:9">
      <c r="A1352" s="68" t="s">
        <v>17606</v>
      </c>
      <c r="B1352" s="68" t="s">
        <v>17607</v>
      </c>
      <c r="C1352" s="9" t="s">
        <v>9180</v>
      </c>
      <c r="D1352" s="9" t="s">
        <v>17608</v>
      </c>
      <c r="E1352" s="68" t="s">
        <v>15213</v>
      </c>
      <c r="F1352" s="6">
        <v>624791</v>
      </c>
      <c r="G1352" s="6" t="s">
        <v>13</v>
      </c>
      <c r="H1352" s="6">
        <v>624791</v>
      </c>
      <c r="I1352" t="str">
        <f t="shared" ref="I1352:I1402" si="48">+IF(H1352&lt;F1352,"BLACK","SIN PROMO")</f>
        <v>SIN PROMO</v>
      </c>
    </row>
    <row r="1353" spans="1:9">
      <c r="A1353" s="68" t="s">
        <v>17609</v>
      </c>
      <c r="B1353" s="68" t="s">
        <v>17610</v>
      </c>
      <c r="C1353" s="9" t="s">
        <v>8775</v>
      </c>
      <c r="D1353" s="9" t="s">
        <v>16987</v>
      </c>
      <c r="E1353" s="68" t="s">
        <v>15213</v>
      </c>
      <c r="F1353" s="6">
        <v>359800</v>
      </c>
      <c r="G1353" s="6" t="s">
        <v>13</v>
      </c>
      <c r="H1353" s="6">
        <v>359800</v>
      </c>
      <c r="I1353" t="str">
        <f t="shared" si="48"/>
        <v>SIN PROMO</v>
      </c>
    </row>
    <row r="1354" spans="1:9">
      <c r="A1354" s="68" t="s">
        <v>17611</v>
      </c>
      <c r="B1354" s="68"/>
      <c r="C1354" s="9" t="s">
        <v>9211</v>
      </c>
      <c r="D1354" s="9" t="s">
        <v>17612</v>
      </c>
      <c r="E1354" s="68" t="s">
        <v>16</v>
      </c>
      <c r="F1354" s="6">
        <v>679800</v>
      </c>
      <c r="G1354" s="6" t="s">
        <v>13</v>
      </c>
      <c r="H1354" s="6">
        <v>679800</v>
      </c>
      <c r="I1354" t="str">
        <f t="shared" si="48"/>
        <v>SIN PROMO</v>
      </c>
    </row>
    <row r="1355" spans="1:9">
      <c r="A1355" s="68" t="s">
        <v>17613</v>
      </c>
      <c r="B1355" s="68"/>
      <c r="C1355" s="9" t="s">
        <v>17614</v>
      </c>
      <c r="D1355" s="9" t="s">
        <v>17615</v>
      </c>
      <c r="E1355" s="68" t="s">
        <v>16</v>
      </c>
      <c r="F1355" s="6">
        <v>1199866</v>
      </c>
      <c r="G1355" s="6" t="s">
        <v>13</v>
      </c>
      <c r="H1355" s="6">
        <v>1199866</v>
      </c>
      <c r="I1355" t="str">
        <f t="shared" si="48"/>
        <v>SIN PROMO</v>
      </c>
    </row>
    <row r="1356" spans="1:9">
      <c r="A1356" s="68" t="s">
        <v>17616</v>
      </c>
      <c r="B1356" s="68" t="s">
        <v>17617</v>
      </c>
      <c r="C1356" s="9" t="s">
        <v>8875</v>
      </c>
      <c r="D1356" s="9" t="s">
        <v>17618</v>
      </c>
      <c r="E1356" s="68" t="s">
        <v>17619</v>
      </c>
      <c r="F1356" s="6">
        <v>349833</v>
      </c>
      <c r="G1356" s="6" t="s">
        <v>13</v>
      </c>
      <c r="H1356" s="6">
        <v>349833</v>
      </c>
      <c r="I1356" t="str">
        <f t="shared" si="48"/>
        <v>SIN PROMO</v>
      </c>
    </row>
    <row r="1357" spans="1:9">
      <c r="A1357" s="68" t="s">
        <v>17620</v>
      </c>
      <c r="B1357" s="68" t="s">
        <v>17621</v>
      </c>
      <c r="C1357" s="9" t="s">
        <v>17622</v>
      </c>
      <c r="D1357" s="9" t="s">
        <v>17623</v>
      </c>
      <c r="E1357" s="68" t="s">
        <v>15307</v>
      </c>
      <c r="F1357" s="6">
        <v>624750</v>
      </c>
      <c r="G1357" s="6" t="s">
        <v>13</v>
      </c>
      <c r="H1357" s="6">
        <v>624750</v>
      </c>
      <c r="I1357" t="str">
        <f t="shared" si="48"/>
        <v>SIN PROMO</v>
      </c>
    </row>
    <row r="1358" spans="1:9">
      <c r="A1358" s="68" t="s">
        <v>17624</v>
      </c>
      <c r="B1358" s="68" t="s">
        <v>17625</v>
      </c>
      <c r="C1358" s="9" t="s">
        <v>8266</v>
      </c>
      <c r="D1358" s="9" t="s">
        <v>17626</v>
      </c>
      <c r="E1358" s="68" t="s">
        <v>48</v>
      </c>
      <c r="F1358" s="6">
        <v>2199800</v>
      </c>
      <c r="G1358" s="6" t="s">
        <v>13</v>
      </c>
      <c r="H1358">
        <v>1029900</v>
      </c>
      <c r="I1358" t="str">
        <f t="shared" si="48"/>
        <v>BLACK</v>
      </c>
    </row>
    <row r="1359" spans="1:9">
      <c r="A1359" s="68" t="s">
        <v>17627</v>
      </c>
      <c r="B1359" s="68" t="s">
        <v>17628</v>
      </c>
      <c r="C1359" s="9" t="s">
        <v>8841</v>
      </c>
      <c r="D1359" s="9" t="s">
        <v>17629</v>
      </c>
      <c r="E1359" s="68" t="s">
        <v>17630</v>
      </c>
      <c r="F1359" s="6">
        <v>349833</v>
      </c>
      <c r="G1359" s="6" t="s">
        <v>13</v>
      </c>
      <c r="H1359" s="6">
        <v>349833</v>
      </c>
      <c r="I1359" t="str">
        <f t="shared" si="48"/>
        <v>SIN PROMO</v>
      </c>
    </row>
    <row r="1360" spans="1:9">
      <c r="A1360" s="68" t="s">
        <v>17631</v>
      </c>
      <c r="B1360" s="68" t="s">
        <v>17632</v>
      </c>
      <c r="C1360" s="9" t="s">
        <v>8256</v>
      </c>
      <c r="D1360" s="9" t="s">
        <v>17626</v>
      </c>
      <c r="E1360" s="68" t="s">
        <v>48</v>
      </c>
      <c r="F1360" s="6">
        <v>2199800</v>
      </c>
      <c r="G1360" s="6" t="s">
        <v>13</v>
      </c>
      <c r="H1360">
        <v>999900</v>
      </c>
      <c r="I1360" t="str">
        <f t="shared" si="48"/>
        <v>BLACK</v>
      </c>
    </row>
    <row r="1361" spans="1:9">
      <c r="A1361" s="68" t="s">
        <v>17633</v>
      </c>
      <c r="B1361" s="68"/>
      <c r="C1361" s="9" t="s">
        <v>17634</v>
      </c>
      <c r="D1361" s="9" t="s">
        <v>17635</v>
      </c>
      <c r="E1361" s="68" t="s">
        <v>16</v>
      </c>
      <c r="F1361" s="6">
        <v>2719800</v>
      </c>
      <c r="G1361" s="6" t="s">
        <v>13</v>
      </c>
      <c r="H1361" s="6">
        <v>2719800</v>
      </c>
      <c r="I1361" t="str">
        <f t="shared" si="48"/>
        <v>SIN PROMO</v>
      </c>
    </row>
    <row r="1362" spans="1:9">
      <c r="A1362" s="68" t="s">
        <v>17636</v>
      </c>
      <c r="B1362" s="68" t="s">
        <v>17637</v>
      </c>
      <c r="C1362" s="9" t="s">
        <v>9149</v>
      </c>
      <c r="D1362" s="9" t="s">
        <v>17638</v>
      </c>
      <c r="E1362" s="68" t="s">
        <v>15213</v>
      </c>
      <c r="F1362" s="6">
        <v>533166</v>
      </c>
      <c r="G1362" s="6" t="s">
        <v>13</v>
      </c>
      <c r="H1362" s="6">
        <v>533166</v>
      </c>
      <c r="I1362" t="str">
        <f t="shared" si="48"/>
        <v>SIN PROMO</v>
      </c>
    </row>
    <row r="1363" spans="1:9">
      <c r="A1363" s="68" t="s">
        <v>17639</v>
      </c>
      <c r="B1363" s="68"/>
      <c r="C1363" s="9" t="s">
        <v>17640</v>
      </c>
      <c r="D1363" s="9" t="s">
        <v>17641</v>
      </c>
      <c r="E1363" s="68" t="s">
        <v>16</v>
      </c>
      <c r="F1363" s="6">
        <v>2719800</v>
      </c>
      <c r="G1363" s="6" t="s">
        <v>13</v>
      </c>
      <c r="H1363" s="6">
        <v>2719800</v>
      </c>
      <c r="I1363" t="str">
        <f t="shared" si="48"/>
        <v>SIN PROMO</v>
      </c>
    </row>
    <row r="1364" spans="1:9">
      <c r="A1364" s="68" t="s">
        <v>17642</v>
      </c>
      <c r="B1364" s="68" t="s">
        <v>17643</v>
      </c>
      <c r="C1364" s="9" t="s">
        <v>5143</v>
      </c>
      <c r="D1364" s="9" t="s">
        <v>17644</v>
      </c>
      <c r="E1364" s="68" t="s">
        <v>12</v>
      </c>
      <c r="F1364" s="6">
        <v>1199866</v>
      </c>
      <c r="G1364" s="6" t="s">
        <v>13</v>
      </c>
      <c r="H1364">
        <v>939900</v>
      </c>
      <c r="I1364" t="str">
        <f t="shared" si="48"/>
        <v>BLACK</v>
      </c>
    </row>
    <row r="1365" spans="1:9">
      <c r="A1365" s="68" t="s">
        <v>17645</v>
      </c>
      <c r="B1365" s="68" t="s">
        <v>17646</v>
      </c>
      <c r="C1365" s="9" t="s">
        <v>8678</v>
      </c>
      <c r="D1365" s="9" t="s">
        <v>17647</v>
      </c>
      <c r="E1365" s="68" t="s">
        <v>15213</v>
      </c>
      <c r="F1365" s="6">
        <v>285510</v>
      </c>
      <c r="G1365" s="6" t="s">
        <v>13</v>
      </c>
      <c r="H1365" s="6">
        <v>285510</v>
      </c>
      <c r="I1365" t="str">
        <f t="shared" si="48"/>
        <v>SIN PROMO</v>
      </c>
    </row>
    <row r="1366" spans="1:9">
      <c r="A1366" s="68" t="s">
        <v>17648</v>
      </c>
      <c r="B1366" s="68" t="s">
        <v>17649</v>
      </c>
      <c r="C1366" s="9" t="s">
        <v>17650</v>
      </c>
      <c r="D1366" s="9" t="s">
        <v>17651</v>
      </c>
      <c r="E1366" s="68" t="s">
        <v>17652</v>
      </c>
      <c r="F1366" s="6">
        <v>424750</v>
      </c>
      <c r="G1366" s="6" t="s">
        <v>13</v>
      </c>
      <c r="H1366" s="6">
        <v>424750</v>
      </c>
      <c r="I1366" t="str">
        <f t="shared" si="48"/>
        <v>SIN PROMO</v>
      </c>
    </row>
    <row r="1367" spans="1:9">
      <c r="A1367" s="68" t="s">
        <v>17653</v>
      </c>
      <c r="B1367" s="68" t="s">
        <v>17654</v>
      </c>
      <c r="C1367" s="9" t="s">
        <v>17655</v>
      </c>
      <c r="D1367" s="9" t="s">
        <v>17656</v>
      </c>
      <c r="E1367" s="68" t="s">
        <v>17657</v>
      </c>
      <c r="F1367" s="6">
        <v>699750</v>
      </c>
      <c r="G1367" s="6" t="s">
        <v>13</v>
      </c>
      <c r="H1367" s="6">
        <v>699750</v>
      </c>
      <c r="I1367" t="str">
        <f t="shared" si="48"/>
        <v>SIN PROMO</v>
      </c>
    </row>
    <row r="1368" spans="1:9">
      <c r="A1368" s="68" t="s">
        <v>17658</v>
      </c>
      <c r="B1368" s="68" t="s">
        <v>17659</v>
      </c>
      <c r="C1368" s="9" t="s">
        <v>9363</v>
      </c>
      <c r="D1368" s="9" t="s">
        <v>17660</v>
      </c>
      <c r="E1368" s="68" t="s">
        <v>36</v>
      </c>
      <c r="F1368" s="6">
        <v>819800</v>
      </c>
      <c r="G1368" s="6" t="s">
        <v>13</v>
      </c>
      <c r="H1368" s="6">
        <v>819800</v>
      </c>
      <c r="I1368" t="str">
        <f t="shared" si="48"/>
        <v>SIN PROMO</v>
      </c>
    </row>
    <row r="1369" spans="1:9">
      <c r="A1369" s="68" t="s">
        <v>17661</v>
      </c>
      <c r="B1369" s="68"/>
      <c r="C1369" s="9" t="s">
        <v>17662</v>
      </c>
      <c r="D1369" s="9" t="s">
        <v>17663</v>
      </c>
      <c r="E1369" s="68" t="s">
        <v>16</v>
      </c>
      <c r="F1369" s="6">
        <v>1599800</v>
      </c>
      <c r="G1369" s="6" t="s">
        <v>13</v>
      </c>
      <c r="H1369" s="6">
        <v>1599800</v>
      </c>
      <c r="I1369" t="str">
        <f t="shared" si="48"/>
        <v>SIN PROMO</v>
      </c>
    </row>
    <row r="1370" spans="1:9">
      <c r="A1370" s="68" t="s">
        <v>17664</v>
      </c>
      <c r="B1370" s="68" t="s">
        <v>17665</v>
      </c>
      <c r="C1370" s="9" t="s">
        <v>10443</v>
      </c>
      <c r="D1370" s="9" t="s">
        <v>17666</v>
      </c>
      <c r="E1370" s="68" t="s">
        <v>15213</v>
      </c>
      <c r="F1370" s="6">
        <v>1416500</v>
      </c>
      <c r="G1370" s="6" t="s">
        <v>13</v>
      </c>
      <c r="H1370" s="6">
        <v>1416500</v>
      </c>
      <c r="I1370" t="str">
        <f t="shared" si="48"/>
        <v>SIN PROMO</v>
      </c>
    </row>
    <row r="1371" spans="1:9">
      <c r="A1371" s="68" t="s">
        <v>17667</v>
      </c>
      <c r="B1371" s="68" t="s">
        <v>17668</v>
      </c>
      <c r="C1371" s="9" t="s">
        <v>11247</v>
      </c>
      <c r="D1371" s="9" t="s">
        <v>17669</v>
      </c>
      <c r="E1371" s="68" t="s">
        <v>15334</v>
      </c>
      <c r="F1371" s="6">
        <v>2548823</v>
      </c>
      <c r="G1371" s="6" t="s">
        <v>13</v>
      </c>
      <c r="H1371" s="6">
        <v>2548823</v>
      </c>
      <c r="I1371" t="str">
        <f t="shared" si="48"/>
        <v>SIN PROMO</v>
      </c>
    </row>
    <row r="1372" spans="1:9">
      <c r="A1372" s="68" t="s">
        <v>17670</v>
      </c>
      <c r="B1372" s="68"/>
      <c r="C1372" s="9" t="s">
        <v>11462</v>
      </c>
      <c r="D1372" s="9" t="s">
        <v>17671</v>
      </c>
      <c r="E1372" s="68" t="s">
        <v>16</v>
      </c>
      <c r="F1372" s="6">
        <v>954393</v>
      </c>
      <c r="G1372" s="6" t="s">
        <v>13</v>
      </c>
      <c r="H1372" s="6">
        <v>954393</v>
      </c>
      <c r="I1372" t="str">
        <f t="shared" si="48"/>
        <v>SIN PROMO</v>
      </c>
    </row>
    <row r="1373" spans="1:9">
      <c r="A1373" s="68" t="s">
        <v>17672</v>
      </c>
      <c r="B1373" s="68"/>
      <c r="C1373" s="9" t="s">
        <v>17673</v>
      </c>
      <c r="D1373" s="9" t="s">
        <v>17674</v>
      </c>
      <c r="E1373" s="68" t="s">
        <v>16</v>
      </c>
      <c r="F1373" s="6">
        <v>1599800</v>
      </c>
      <c r="G1373" s="6" t="s">
        <v>13</v>
      </c>
      <c r="H1373" s="6">
        <v>1599800</v>
      </c>
      <c r="I1373" t="str">
        <f t="shared" si="48"/>
        <v>SIN PROMO</v>
      </c>
    </row>
    <row r="1374" spans="1:9">
      <c r="A1374" s="68" t="s">
        <v>17675</v>
      </c>
      <c r="B1374" s="68" t="s">
        <v>17676</v>
      </c>
      <c r="C1374" s="9" t="s">
        <v>9954</v>
      </c>
      <c r="D1374" s="9" t="s">
        <v>17677</v>
      </c>
      <c r="E1374" s="68" t="s">
        <v>15551</v>
      </c>
      <c r="F1374" s="6">
        <v>999767</v>
      </c>
      <c r="G1374" s="6" t="s">
        <v>13</v>
      </c>
      <c r="H1374" s="6">
        <v>999767</v>
      </c>
      <c r="I1374" t="str">
        <f t="shared" si="48"/>
        <v>SIN PROMO</v>
      </c>
    </row>
    <row r="1375" spans="1:9">
      <c r="A1375" s="68" t="s">
        <v>17678</v>
      </c>
      <c r="B1375" s="68" t="s">
        <v>17679</v>
      </c>
      <c r="C1375" s="9" t="s">
        <v>9849</v>
      </c>
      <c r="D1375" s="9" t="s">
        <v>17680</v>
      </c>
      <c r="E1375" s="68" t="s">
        <v>15551</v>
      </c>
      <c r="F1375" s="6">
        <v>480576</v>
      </c>
      <c r="G1375" s="6" t="s">
        <v>13</v>
      </c>
      <c r="H1375" s="6">
        <v>480576</v>
      </c>
      <c r="I1375" t="str">
        <f t="shared" si="48"/>
        <v>SIN PROMO</v>
      </c>
    </row>
    <row r="1376" spans="1:9">
      <c r="A1376" s="68" t="s">
        <v>17681</v>
      </c>
      <c r="B1376" s="68" t="s">
        <v>17682</v>
      </c>
      <c r="C1376" s="9" t="s">
        <v>9863</v>
      </c>
      <c r="D1376" s="9" t="s">
        <v>17683</v>
      </c>
      <c r="E1376" s="68" t="s">
        <v>15334</v>
      </c>
      <c r="F1376" s="6">
        <v>847083</v>
      </c>
      <c r="G1376" s="6" t="s">
        <v>13</v>
      </c>
      <c r="H1376" s="6">
        <v>847083</v>
      </c>
      <c r="I1376" t="str">
        <f t="shared" si="48"/>
        <v>SIN PROMO</v>
      </c>
    </row>
    <row r="1377" spans="1:9">
      <c r="A1377" s="68" t="s">
        <v>17684</v>
      </c>
      <c r="B1377" s="68"/>
      <c r="C1377" s="9" t="s">
        <v>17685</v>
      </c>
      <c r="D1377" s="9" t="s">
        <v>17686</v>
      </c>
      <c r="E1377" s="68" t="s">
        <v>16</v>
      </c>
      <c r="F1377" s="6">
        <v>1199866</v>
      </c>
      <c r="G1377" s="6" t="s">
        <v>13</v>
      </c>
      <c r="H1377" s="6">
        <v>1199866</v>
      </c>
      <c r="I1377" t="str">
        <f t="shared" si="48"/>
        <v>SIN PROMO</v>
      </c>
    </row>
    <row r="1378" spans="1:9">
      <c r="A1378" s="68" t="s">
        <v>17687</v>
      </c>
      <c r="B1378" s="68" t="s">
        <v>17688</v>
      </c>
      <c r="C1378" s="9" t="s">
        <v>14014</v>
      </c>
      <c r="D1378" s="9" t="s">
        <v>17689</v>
      </c>
      <c r="E1378" s="68" t="s">
        <v>48</v>
      </c>
      <c r="F1378" s="6">
        <v>7199800</v>
      </c>
      <c r="G1378" s="6" t="s">
        <v>13</v>
      </c>
      <c r="H1378" s="6">
        <v>7199800</v>
      </c>
      <c r="I1378" t="str">
        <f t="shared" si="48"/>
        <v>SIN PROMO</v>
      </c>
    </row>
    <row r="1379" spans="1:9">
      <c r="A1379" s="68" t="s">
        <v>17690</v>
      </c>
      <c r="B1379" s="68" t="s">
        <v>17691</v>
      </c>
      <c r="C1379" s="9" t="s">
        <v>5151</v>
      </c>
      <c r="D1379" s="9" t="s">
        <v>17692</v>
      </c>
      <c r="E1379" s="68" t="s">
        <v>48</v>
      </c>
      <c r="F1379" s="6">
        <v>1199866</v>
      </c>
      <c r="G1379" s="6" t="s">
        <v>13</v>
      </c>
      <c r="H1379">
        <v>949900</v>
      </c>
      <c r="I1379" t="str">
        <f t="shared" si="48"/>
        <v>BLACK</v>
      </c>
    </row>
    <row r="1380" spans="1:9">
      <c r="A1380" s="68" t="s">
        <v>17693</v>
      </c>
      <c r="B1380" s="68"/>
      <c r="C1380" s="9" t="s">
        <v>17694</v>
      </c>
      <c r="D1380" s="9" t="s">
        <v>17695</v>
      </c>
      <c r="E1380" s="68" t="s">
        <v>16</v>
      </c>
      <c r="F1380" s="6">
        <v>1319800</v>
      </c>
      <c r="G1380" s="6" t="s">
        <v>13</v>
      </c>
      <c r="H1380" s="6">
        <v>1319800</v>
      </c>
      <c r="I1380" t="str">
        <f t="shared" si="48"/>
        <v>SIN PROMO</v>
      </c>
    </row>
    <row r="1381" spans="1:9">
      <c r="A1381" s="68" t="s">
        <v>17696</v>
      </c>
      <c r="B1381" s="68" t="s">
        <v>17697</v>
      </c>
      <c r="C1381" s="9" t="s">
        <v>14016</v>
      </c>
      <c r="D1381" s="9" t="s">
        <v>17698</v>
      </c>
      <c r="E1381" s="68" t="s">
        <v>12</v>
      </c>
      <c r="F1381" s="6">
        <v>7199800</v>
      </c>
      <c r="G1381" s="6" t="s">
        <v>13</v>
      </c>
      <c r="H1381" s="6">
        <v>7199800</v>
      </c>
      <c r="I1381" t="str">
        <f t="shared" si="48"/>
        <v>SIN PROMO</v>
      </c>
    </row>
    <row r="1382" spans="1:9">
      <c r="A1382" s="68" t="s">
        <v>17699</v>
      </c>
      <c r="B1382" s="68" t="s">
        <v>17700</v>
      </c>
      <c r="C1382" s="9" t="s">
        <v>12478</v>
      </c>
      <c r="D1382" s="9" t="s">
        <v>17701</v>
      </c>
      <c r="E1382" s="68" t="s">
        <v>14584</v>
      </c>
      <c r="F1382" s="6">
        <v>3799800</v>
      </c>
      <c r="G1382" s="6" t="s">
        <v>13</v>
      </c>
      <c r="H1382" s="6">
        <v>3799800</v>
      </c>
      <c r="I1382" t="str">
        <f t="shared" si="48"/>
        <v>SIN PROMO</v>
      </c>
    </row>
    <row r="1383" spans="1:9">
      <c r="A1383" s="68" t="s">
        <v>17702</v>
      </c>
      <c r="B1383" s="68" t="s">
        <v>17703</v>
      </c>
      <c r="C1383" s="9" t="s">
        <v>9974</v>
      </c>
      <c r="D1383" s="9" t="s">
        <v>17704</v>
      </c>
      <c r="E1383" s="68" t="s">
        <v>36</v>
      </c>
      <c r="F1383" s="6">
        <v>1226226</v>
      </c>
      <c r="G1383" s="6" t="s">
        <v>13</v>
      </c>
      <c r="H1383" s="6">
        <v>1226226</v>
      </c>
      <c r="I1383" t="str">
        <f t="shared" si="48"/>
        <v>SIN PROMO</v>
      </c>
    </row>
    <row r="1384" spans="1:9">
      <c r="A1384" s="68" t="s">
        <v>17705</v>
      </c>
      <c r="B1384" s="68" t="s">
        <v>17706</v>
      </c>
      <c r="C1384" s="9" t="s">
        <v>12241</v>
      </c>
      <c r="D1384" s="9" t="s">
        <v>17707</v>
      </c>
      <c r="E1384" s="68" t="s">
        <v>12</v>
      </c>
      <c r="F1384" s="6">
        <v>3399800</v>
      </c>
      <c r="G1384" s="6" t="s">
        <v>13</v>
      </c>
      <c r="H1384" s="6">
        <v>3399800</v>
      </c>
      <c r="I1384" t="str">
        <f t="shared" si="48"/>
        <v>SIN PROMO</v>
      </c>
    </row>
    <row r="1385" spans="1:9">
      <c r="A1385" s="68" t="s">
        <v>17708</v>
      </c>
      <c r="B1385" s="68" t="s">
        <v>17709</v>
      </c>
      <c r="C1385" s="9" t="s">
        <v>7648</v>
      </c>
      <c r="D1385" s="9" t="s">
        <v>17710</v>
      </c>
      <c r="E1385" s="68" t="s">
        <v>16114</v>
      </c>
      <c r="F1385" s="6">
        <v>3999818</v>
      </c>
      <c r="G1385" s="6" t="s">
        <v>13</v>
      </c>
      <c r="H1385">
        <v>2289900</v>
      </c>
      <c r="I1385" t="str">
        <f t="shared" si="48"/>
        <v>BLACK</v>
      </c>
    </row>
    <row r="1386" spans="1:9">
      <c r="A1386" s="68" t="s">
        <v>17711</v>
      </c>
      <c r="B1386" s="68" t="s">
        <v>17712</v>
      </c>
      <c r="C1386" s="9" t="s">
        <v>12604</v>
      </c>
      <c r="D1386" s="9" t="s">
        <v>17713</v>
      </c>
      <c r="E1386" s="68" t="s">
        <v>12</v>
      </c>
      <c r="F1386" s="6">
        <v>3999800</v>
      </c>
      <c r="G1386" s="6" t="s">
        <v>13</v>
      </c>
      <c r="H1386" s="6">
        <v>3999800</v>
      </c>
      <c r="I1386" t="str">
        <f t="shared" si="48"/>
        <v>SIN PROMO</v>
      </c>
    </row>
    <row r="1387" spans="1:9">
      <c r="A1387" s="68" t="s">
        <v>17714</v>
      </c>
      <c r="B1387" s="68" t="s">
        <v>17715</v>
      </c>
      <c r="C1387" s="9" t="s">
        <v>13828</v>
      </c>
      <c r="D1387" s="9" t="s">
        <v>17716</v>
      </c>
      <c r="E1387" s="68" t="s">
        <v>297</v>
      </c>
      <c r="F1387" s="6">
        <v>5399800</v>
      </c>
      <c r="G1387" s="6" t="s">
        <v>13</v>
      </c>
      <c r="H1387" s="6">
        <v>5399800</v>
      </c>
      <c r="I1387" t="str">
        <f t="shared" si="48"/>
        <v>SIN PROMO</v>
      </c>
    </row>
    <row r="1388" spans="1:9">
      <c r="A1388" s="68" t="s">
        <v>17717</v>
      </c>
      <c r="B1388" s="68" t="s">
        <v>17718</v>
      </c>
      <c r="C1388" s="9" t="s">
        <v>9612</v>
      </c>
      <c r="D1388" s="9" t="s">
        <v>17719</v>
      </c>
      <c r="E1388" s="68" t="s">
        <v>15551</v>
      </c>
      <c r="F1388" s="6">
        <v>499893</v>
      </c>
      <c r="G1388" s="6" t="s">
        <v>13</v>
      </c>
      <c r="H1388" s="6">
        <v>499893</v>
      </c>
      <c r="I1388" t="str">
        <f t="shared" si="48"/>
        <v>SIN PROMO</v>
      </c>
    </row>
    <row r="1389" spans="1:9">
      <c r="A1389" s="68" t="s">
        <v>17720</v>
      </c>
      <c r="B1389" s="68"/>
      <c r="C1389" s="9" t="s">
        <v>9807</v>
      </c>
      <c r="D1389" s="9" t="s">
        <v>17721</v>
      </c>
      <c r="E1389" s="68" t="s">
        <v>16</v>
      </c>
      <c r="F1389" s="6">
        <v>810675</v>
      </c>
      <c r="G1389" s="6" t="s">
        <v>13</v>
      </c>
      <c r="H1389" s="6">
        <v>810675</v>
      </c>
      <c r="I1389" t="str">
        <f t="shared" si="48"/>
        <v>SIN PROMO</v>
      </c>
    </row>
    <row r="1390" spans="1:9">
      <c r="A1390" s="68" t="s">
        <v>17722</v>
      </c>
      <c r="B1390" s="68" t="s">
        <v>17723</v>
      </c>
      <c r="C1390" s="9" t="s">
        <v>5396</v>
      </c>
      <c r="D1390" s="9" t="s">
        <v>17724</v>
      </c>
      <c r="E1390" s="68" t="s">
        <v>297</v>
      </c>
      <c r="F1390" s="6">
        <v>6666388</v>
      </c>
      <c r="G1390" s="6" t="s">
        <v>13</v>
      </c>
      <c r="H1390">
        <v>2339900</v>
      </c>
      <c r="I1390" t="str">
        <f t="shared" si="48"/>
        <v>BLACK</v>
      </c>
    </row>
    <row r="1391" spans="1:9">
      <c r="A1391" s="68" t="s">
        <v>17725</v>
      </c>
      <c r="B1391" s="68" t="s">
        <v>17726</v>
      </c>
      <c r="C1391" s="9" t="s">
        <v>9676</v>
      </c>
      <c r="D1391" s="9" t="s">
        <v>17727</v>
      </c>
      <c r="E1391" s="68" t="s">
        <v>15213</v>
      </c>
      <c r="F1391" s="6">
        <v>849833</v>
      </c>
      <c r="G1391" s="6" t="s">
        <v>13</v>
      </c>
      <c r="H1391" s="6">
        <v>849833</v>
      </c>
      <c r="I1391" t="str">
        <f t="shared" si="48"/>
        <v>SIN PROMO</v>
      </c>
    </row>
    <row r="1392" spans="1:9">
      <c r="A1392" s="68" t="s">
        <v>17728</v>
      </c>
      <c r="B1392" s="68" t="s">
        <v>17729</v>
      </c>
      <c r="C1392" s="9" t="s">
        <v>5167</v>
      </c>
      <c r="D1392" s="9" t="s">
        <v>17730</v>
      </c>
      <c r="E1392" s="68" t="s">
        <v>16133</v>
      </c>
      <c r="F1392" s="6">
        <v>3999818</v>
      </c>
      <c r="G1392" s="6" t="s">
        <v>13</v>
      </c>
      <c r="H1392">
        <v>2289900</v>
      </c>
      <c r="I1392" t="str">
        <f t="shared" si="48"/>
        <v>BLACK</v>
      </c>
    </row>
    <row r="1393" spans="1:9">
      <c r="A1393" s="68" t="s">
        <v>17731</v>
      </c>
      <c r="B1393" s="68" t="s">
        <v>17732</v>
      </c>
      <c r="C1393" s="9" t="s">
        <v>9948</v>
      </c>
      <c r="D1393" s="9" t="s">
        <v>17733</v>
      </c>
      <c r="E1393" s="68" t="s">
        <v>15213</v>
      </c>
      <c r="F1393" s="6">
        <v>1083166</v>
      </c>
      <c r="G1393" s="6" t="s">
        <v>13</v>
      </c>
      <c r="H1393" s="6">
        <v>1083166</v>
      </c>
      <c r="I1393" t="str">
        <f t="shared" si="48"/>
        <v>SIN PROMO</v>
      </c>
    </row>
    <row r="1394" spans="1:9">
      <c r="A1394" s="68" t="s">
        <v>17734</v>
      </c>
      <c r="B1394" s="68"/>
      <c r="C1394" s="9" t="s">
        <v>17735</v>
      </c>
      <c r="D1394" s="9" t="s">
        <v>17736</v>
      </c>
      <c r="E1394" s="68" t="s">
        <v>16</v>
      </c>
      <c r="F1394" s="6">
        <v>1099800</v>
      </c>
      <c r="G1394" s="6" t="s">
        <v>13</v>
      </c>
      <c r="H1394" s="6">
        <v>1099800</v>
      </c>
      <c r="I1394" t="str">
        <f t="shared" si="48"/>
        <v>SIN PROMO</v>
      </c>
    </row>
    <row r="1395" spans="1:9">
      <c r="A1395" s="68" t="s">
        <v>17737</v>
      </c>
      <c r="B1395" s="68" t="s">
        <v>17738</v>
      </c>
      <c r="C1395" s="9" t="s">
        <v>12482</v>
      </c>
      <c r="D1395" s="9" t="s">
        <v>17739</v>
      </c>
      <c r="E1395" s="68" t="s">
        <v>12</v>
      </c>
      <c r="F1395" s="6">
        <v>3799800</v>
      </c>
      <c r="G1395" s="6" t="s">
        <v>13</v>
      </c>
      <c r="H1395" s="6">
        <v>3799800</v>
      </c>
      <c r="I1395" t="str">
        <f t="shared" si="48"/>
        <v>SIN PROMO</v>
      </c>
    </row>
    <row r="1396" spans="1:9">
      <c r="A1396" s="68" t="s">
        <v>17740</v>
      </c>
      <c r="B1396" s="68" t="s">
        <v>17741</v>
      </c>
      <c r="C1396" s="9" t="s">
        <v>13820</v>
      </c>
      <c r="D1396" s="9" t="s">
        <v>17742</v>
      </c>
      <c r="E1396" s="68" t="s">
        <v>14584</v>
      </c>
      <c r="F1396" s="6">
        <v>6399800</v>
      </c>
      <c r="G1396" s="6" t="s">
        <v>13</v>
      </c>
      <c r="H1396" s="6">
        <v>6399800</v>
      </c>
      <c r="I1396" t="str">
        <f t="shared" si="48"/>
        <v>SIN PROMO</v>
      </c>
    </row>
    <row r="1397" spans="1:9">
      <c r="A1397" s="68" t="s">
        <v>17743</v>
      </c>
      <c r="B1397" s="68" t="s">
        <v>17744</v>
      </c>
      <c r="C1397" s="9" t="s">
        <v>13823</v>
      </c>
      <c r="D1397" s="9" t="s">
        <v>17745</v>
      </c>
      <c r="E1397" s="68" t="s">
        <v>48</v>
      </c>
      <c r="F1397" s="6">
        <v>6399800</v>
      </c>
      <c r="G1397" s="6" t="s">
        <v>13</v>
      </c>
      <c r="H1397" s="6">
        <v>6399800</v>
      </c>
      <c r="I1397" t="str">
        <f t="shared" si="48"/>
        <v>SIN PROMO</v>
      </c>
    </row>
    <row r="1398" spans="1:9">
      <c r="A1398" s="68" t="s">
        <v>17746</v>
      </c>
      <c r="B1398" s="68"/>
      <c r="C1398" s="9" t="s">
        <v>10906</v>
      </c>
      <c r="D1398" s="68" t="s">
        <v>17747</v>
      </c>
      <c r="E1398" s="68" t="s">
        <v>16</v>
      </c>
      <c r="F1398" s="6">
        <v>1349900</v>
      </c>
      <c r="G1398" s="6" t="s">
        <v>13</v>
      </c>
      <c r="H1398" s="6">
        <v>1349900</v>
      </c>
      <c r="I1398" t="str">
        <f t="shared" si="48"/>
        <v>SIN PROMO</v>
      </c>
    </row>
    <row r="1399" spans="1:9">
      <c r="A1399" s="68" t="s">
        <v>17748</v>
      </c>
      <c r="B1399" s="68"/>
      <c r="C1399" s="9" t="s">
        <v>1686</v>
      </c>
      <c r="D1399" s="68" t="s">
        <v>16617</v>
      </c>
      <c r="E1399" s="68" t="s">
        <v>16</v>
      </c>
      <c r="F1399" s="6">
        <v>999900</v>
      </c>
      <c r="G1399" s="6" t="s">
        <v>13</v>
      </c>
      <c r="H1399">
        <v>829900</v>
      </c>
      <c r="I1399" t="str">
        <f t="shared" si="48"/>
        <v>BLACK</v>
      </c>
    </row>
    <row r="1400" spans="1:9">
      <c r="A1400" s="68" t="s">
        <v>17749</v>
      </c>
      <c r="B1400" s="68" t="s">
        <v>17750</v>
      </c>
      <c r="C1400" s="9" t="s">
        <v>1794</v>
      </c>
      <c r="D1400" s="9" t="s">
        <v>17751</v>
      </c>
      <c r="E1400" s="68" t="s">
        <v>36</v>
      </c>
      <c r="F1400" s="6">
        <v>249900</v>
      </c>
      <c r="G1400" s="6" t="s">
        <v>13</v>
      </c>
      <c r="H1400">
        <v>249900</v>
      </c>
      <c r="I1400" t="str">
        <f t="shared" si="48"/>
        <v>SIN PROMO</v>
      </c>
    </row>
    <row r="1401" spans="1:9">
      <c r="A1401" s="68" t="s">
        <v>17752</v>
      </c>
      <c r="B1401" s="68" t="s">
        <v>17753</v>
      </c>
      <c r="C1401" s="9" t="s">
        <v>8148</v>
      </c>
      <c r="D1401" s="9" t="s">
        <v>17754</v>
      </c>
      <c r="E1401" s="68" t="s">
        <v>38</v>
      </c>
      <c r="F1401" s="6">
        <v>289900</v>
      </c>
      <c r="G1401" s="6" t="s">
        <v>13</v>
      </c>
      <c r="H1401">
        <v>249900</v>
      </c>
      <c r="I1401" t="str">
        <f t="shared" si="48"/>
        <v>BLACK</v>
      </c>
    </row>
    <row r="1402" spans="1:9">
      <c r="A1402" s="68" t="s">
        <v>17755</v>
      </c>
      <c r="B1402" s="68"/>
      <c r="C1402" s="68" t="s">
        <v>6</v>
      </c>
      <c r="D1402" s="9" t="s">
        <v>17756</v>
      </c>
      <c r="E1402" s="68" t="s">
        <v>16</v>
      </c>
      <c r="F1402" s="6">
        <v>249900</v>
      </c>
      <c r="G1402" s="6" t="s">
        <v>13</v>
      </c>
      <c r="H1402">
        <v>279900</v>
      </c>
      <c r="I1402" t="str">
        <f t="shared" si="48"/>
        <v>SIN PROMO</v>
      </c>
    </row>
    <row r="1403" spans="1:9" ht="66">
      <c r="A1403" s="68" t="s">
        <v>17755</v>
      </c>
      <c r="B1403" s="68" t="s">
        <v>17757</v>
      </c>
      <c r="C1403" s="9" t="s">
        <v>1692</v>
      </c>
      <c r="D1403" s="69" t="str">
        <f>"     "&amp;D1402</f>
        <v xml:space="preserve">     Silla Auxiliar Para Exteriores Triangulo</v>
      </c>
      <c r="E1403" s="68" t="s">
        <v>54</v>
      </c>
      <c r="F1403" s="70">
        <f>F1402</f>
        <v>249900</v>
      </c>
      <c r="G1403" s="70" t="str">
        <f>G1402&amp;"     "</f>
        <v xml:space="preserve">$     </v>
      </c>
    </row>
    <row r="1404" spans="1:9" ht="66">
      <c r="A1404" s="68" t="s">
        <v>17755</v>
      </c>
      <c r="B1404" s="68" t="s">
        <v>17758</v>
      </c>
      <c r="C1404" s="9" t="s">
        <v>1690</v>
      </c>
      <c r="D1404" s="69" t="str">
        <f>"     "&amp;D1402</f>
        <v xml:space="preserve">     Silla Auxiliar Para Exteriores Triangulo</v>
      </c>
      <c r="E1404" s="68" t="s">
        <v>34</v>
      </c>
      <c r="F1404" s="70">
        <f>F1402</f>
        <v>249900</v>
      </c>
      <c r="G1404" s="70" t="str">
        <f>G1402&amp;"     "</f>
        <v xml:space="preserve">$     </v>
      </c>
    </row>
    <row r="1405" spans="1:9" ht="66">
      <c r="A1405" s="68" t="s">
        <v>17755</v>
      </c>
      <c r="B1405" s="68" t="s">
        <v>17759</v>
      </c>
      <c r="C1405" s="9" t="s">
        <v>1691</v>
      </c>
      <c r="D1405" s="69" t="str">
        <f>"     "&amp;D1402</f>
        <v xml:space="preserve">     Silla Auxiliar Para Exteriores Triangulo</v>
      </c>
      <c r="E1405" s="68" t="s">
        <v>12</v>
      </c>
      <c r="F1405" s="70">
        <f>F1402</f>
        <v>249900</v>
      </c>
      <c r="G1405" s="70" t="str">
        <f>G1402&amp;"     "</f>
        <v xml:space="preserve">$     </v>
      </c>
    </row>
    <row r="1406" spans="1:9" ht="66">
      <c r="A1406" s="68" t="s">
        <v>17755</v>
      </c>
      <c r="B1406" s="68" t="s">
        <v>17760</v>
      </c>
      <c r="C1406" s="9" t="s">
        <v>1693</v>
      </c>
      <c r="D1406" s="69" t="str">
        <f>"     "&amp;D1402</f>
        <v xml:space="preserve">     Silla Auxiliar Para Exteriores Triangulo</v>
      </c>
      <c r="E1406" s="68" t="s">
        <v>38</v>
      </c>
      <c r="F1406" s="70">
        <f>F1402</f>
        <v>249900</v>
      </c>
      <c r="G1406" s="70" t="str">
        <f>G1402&amp;"     "</f>
        <v xml:space="preserve">$     </v>
      </c>
    </row>
    <row r="1407" spans="1:9">
      <c r="A1407" s="68" t="s">
        <v>17761</v>
      </c>
      <c r="B1407" s="68" t="s">
        <v>17762</v>
      </c>
      <c r="C1407" s="9" t="s">
        <v>1689</v>
      </c>
      <c r="D1407" s="9" t="s">
        <v>17763</v>
      </c>
      <c r="E1407" s="68" t="s">
        <v>36</v>
      </c>
      <c r="F1407" s="6">
        <v>289900</v>
      </c>
      <c r="G1407" s="6" t="s">
        <v>13</v>
      </c>
      <c r="H1407">
        <v>279900</v>
      </c>
      <c r="I1407" t="str">
        <f t="shared" ref="I1407:I1416" si="49">+IF(H1407&lt;F1407,"BLACK","SIN PROMO")</f>
        <v>BLACK</v>
      </c>
    </row>
    <row r="1408" spans="1:9">
      <c r="A1408" s="68" t="s">
        <v>17764</v>
      </c>
      <c r="B1408" s="68" t="s">
        <v>17765</v>
      </c>
      <c r="C1408" s="9" t="s">
        <v>7581</v>
      </c>
      <c r="D1408" s="9" t="s">
        <v>17766</v>
      </c>
      <c r="E1408" s="68" t="s">
        <v>17767</v>
      </c>
      <c r="F1408" s="6">
        <v>399900</v>
      </c>
      <c r="G1408" s="6" t="s">
        <v>13</v>
      </c>
      <c r="H1408">
        <v>429900</v>
      </c>
      <c r="I1408" t="str">
        <f t="shared" si="49"/>
        <v>SIN PROMO</v>
      </c>
    </row>
    <row r="1409" spans="1:9">
      <c r="A1409" s="68" t="s">
        <v>17768</v>
      </c>
      <c r="B1409" s="68" t="s">
        <v>17769</v>
      </c>
      <c r="C1409" s="9" t="s">
        <v>16957</v>
      </c>
      <c r="D1409" s="9" t="s">
        <v>17770</v>
      </c>
      <c r="E1409" s="68" t="s">
        <v>36</v>
      </c>
      <c r="F1409" s="6">
        <v>119900</v>
      </c>
      <c r="G1409" s="6" t="s">
        <v>13</v>
      </c>
      <c r="H1409" s="6">
        <v>119900</v>
      </c>
      <c r="I1409" t="str">
        <f t="shared" si="49"/>
        <v>SIN PROMO</v>
      </c>
    </row>
    <row r="1410" spans="1:9">
      <c r="A1410" s="68" t="s">
        <v>17771</v>
      </c>
      <c r="B1410" s="68" t="s">
        <v>17772</v>
      </c>
      <c r="C1410" s="9" t="s">
        <v>16916</v>
      </c>
      <c r="D1410" s="9" t="s">
        <v>17773</v>
      </c>
      <c r="E1410" s="68" t="s">
        <v>12</v>
      </c>
      <c r="F1410" s="6">
        <v>1399900</v>
      </c>
      <c r="G1410" s="6" t="s">
        <v>13</v>
      </c>
      <c r="H1410" s="6">
        <v>1399900</v>
      </c>
      <c r="I1410" t="str">
        <f t="shared" si="49"/>
        <v>SIN PROMO</v>
      </c>
    </row>
    <row r="1411" spans="1:9">
      <c r="A1411" s="68" t="s">
        <v>17774</v>
      </c>
      <c r="B1411" s="68" t="s">
        <v>17775</v>
      </c>
      <c r="C1411" s="9" t="s">
        <v>8046</v>
      </c>
      <c r="D1411" s="9" t="s">
        <v>17776</v>
      </c>
      <c r="E1411" s="68" t="s">
        <v>12</v>
      </c>
      <c r="F1411" s="6">
        <v>929900</v>
      </c>
      <c r="G1411" s="6" t="s">
        <v>13</v>
      </c>
      <c r="H1411">
        <v>919900</v>
      </c>
      <c r="I1411" t="str">
        <f t="shared" si="49"/>
        <v>BLACK</v>
      </c>
    </row>
    <row r="1412" spans="1:9">
      <c r="A1412" s="68" t="s">
        <v>17777</v>
      </c>
      <c r="B1412" s="68" t="s">
        <v>17778</v>
      </c>
      <c r="C1412" s="9" t="s">
        <v>2516</v>
      </c>
      <c r="D1412" s="9" t="s">
        <v>17779</v>
      </c>
      <c r="E1412" s="68" t="s">
        <v>12</v>
      </c>
      <c r="F1412" s="6">
        <v>899900</v>
      </c>
      <c r="G1412" s="6" t="s">
        <v>13</v>
      </c>
      <c r="H1412" s="6">
        <v>899900</v>
      </c>
      <c r="I1412" t="str">
        <f t="shared" si="49"/>
        <v>SIN PROMO</v>
      </c>
    </row>
    <row r="1413" spans="1:9">
      <c r="A1413" s="68" t="s">
        <v>17780</v>
      </c>
      <c r="B1413" s="68" t="s">
        <v>17781</v>
      </c>
      <c r="C1413" s="9" t="s">
        <v>2232</v>
      </c>
      <c r="D1413" s="9" t="s">
        <v>17782</v>
      </c>
      <c r="E1413" s="68" t="s">
        <v>12</v>
      </c>
      <c r="F1413" s="6">
        <v>399900</v>
      </c>
      <c r="G1413" s="6" t="s">
        <v>13</v>
      </c>
      <c r="H1413">
        <v>539900</v>
      </c>
      <c r="I1413" t="str">
        <f t="shared" si="49"/>
        <v>SIN PROMO</v>
      </c>
    </row>
    <row r="1414" spans="1:9">
      <c r="A1414" s="68" t="s">
        <v>17783</v>
      </c>
      <c r="B1414" s="68" t="s">
        <v>17784</v>
      </c>
      <c r="C1414" s="9" t="s">
        <v>7899</v>
      </c>
      <c r="D1414" s="9" t="s">
        <v>17785</v>
      </c>
      <c r="E1414" s="68" t="s">
        <v>12</v>
      </c>
      <c r="F1414" s="6">
        <v>1249900</v>
      </c>
      <c r="G1414" s="6" t="s">
        <v>13</v>
      </c>
      <c r="H1414">
        <v>1109900</v>
      </c>
      <c r="I1414" t="str">
        <f t="shared" si="49"/>
        <v>BLACK</v>
      </c>
    </row>
    <row r="1415" spans="1:9">
      <c r="A1415" s="68" t="s">
        <v>17786</v>
      </c>
      <c r="B1415" s="68" t="s">
        <v>17787</v>
      </c>
      <c r="C1415" s="9" t="s">
        <v>2224</v>
      </c>
      <c r="D1415" s="9" t="s">
        <v>17788</v>
      </c>
      <c r="E1415" s="68" t="s">
        <v>12</v>
      </c>
      <c r="F1415" s="6">
        <v>1839900</v>
      </c>
      <c r="G1415" s="6" t="s">
        <v>13</v>
      </c>
      <c r="H1415">
        <v>1329900</v>
      </c>
      <c r="I1415" t="str">
        <f t="shared" si="49"/>
        <v>BLACK</v>
      </c>
    </row>
    <row r="1416" spans="1:9">
      <c r="A1416" s="68" t="s">
        <v>17789</v>
      </c>
      <c r="B1416" s="68"/>
      <c r="C1416" s="68" t="s">
        <v>6</v>
      </c>
      <c r="D1416" s="9" t="s">
        <v>17790</v>
      </c>
      <c r="E1416" s="68" t="s">
        <v>16</v>
      </c>
      <c r="F1416" s="6">
        <v>1839900</v>
      </c>
      <c r="G1416" s="6" t="s">
        <v>13</v>
      </c>
      <c r="H1416">
        <v>1329900</v>
      </c>
      <c r="I1416" t="str">
        <f t="shared" si="49"/>
        <v>BLACK</v>
      </c>
    </row>
    <row r="1417" spans="1:9" ht="66">
      <c r="A1417" s="68" t="s">
        <v>17789</v>
      </c>
      <c r="B1417" s="68" t="s">
        <v>17791</v>
      </c>
      <c r="C1417" s="9" t="s">
        <v>11093</v>
      </c>
      <c r="D1417" s="69" t="str">
        <f>"     "&amp;D1416</f>
        <v xml:space="preserve">     Silla Para Oficina Nuvoa Gerente </v>
      </c>
      <c r="E1417" s="68" t="s">
        <v>48</v>
      </c>
      <c r="F1417" s="70">
        <f>F1416</f>
        <v>1839900</v>
      </c>
      <c r="G1417" s="70" t="str">
        <f>G1416&amp;"     "</f>
        <v xml:space="preserve">$     </v>
      </c>
    </row>
    <row r="1418" spans="1:9" ht="66">
      <c r="A1418" s="68" t="s">
        <v>17789</v>
      </c>
      <c r="B1418" s="68" t="s">
        <v>17792</v>
      </c>
      <c r="C1418" s="9" t="s">
        <v>2224</v>
      </c>
      <c r="D1418" s="69" t="str">
        <f>"     "&amp;D1416</f>
        <v xml:space="preserve">     Silla Para Oficina Nuvoa Gerente </v>
      </c>
      <c r="E1418" s="68" t="s">
        <v>12</v>
      </c>
      <c r="F1418" s="70">
        <f>F1416</f>
        <v>1839900</v>
      </c>
      <c r="G1418" s="70" t="str">
        <f>G1416&amp;"     "</f>
        <v xml:space="preserve">$     </v>
      </c>
    </row>
    <row r="1419" spans="1:9">
      <c r="A1419" s="68" t="s">
        <v>17793</v>
      </c>
      <c r="B1419" s="68" t="s">
        <v>17794</v>
      </c>
      <c r="C1419" s="9" t="s">
        <v>2070</v>
      </c>
      <c r="D1419" s="9" t="s">
        <v>17795</v>
      </c>
      <c r="E1419" s="68" t="s">
        <v>58</v>
      </c>
      <c r="F1419" s="6">
        <v>1599900</v>
      </c>
      <c r="G1419" s="6" t="s">
        <v>13</v>
      </c>
      <c r="H1419">
        <v>1359900</v>
      </c>
      <c r="I1419" t="str">
        <f t="shared" ref="I1419:I1440" si="50">+IF(H1419&lt;F1419,"BLACK","SIN PROMO")</f>
        <v>BLACK</v>
      </c>
    </row>
    <row r="1420" spans="1:9">
      <c r="A1420" s="68" t="s">
        <v>17796</v>
      </c>
      <c r="B1420" s="68" t="s">
        <v>17797</v>
      </c>
      <c r="C1420" s="9" t="s">
        <v>7560</v>
      </c>
      <c r="D1420" s="9" t="s">
        <v>17798</v>
      </c>
      <c r="E1420" s="68" t="s">
        <v>12</v>
      </c>
      <c r="F1420" s="6">
        <v>1349900</v>
      </c>
      <c r="G1420" s="6" t="s">
        <v>13</v>
      </c>
      <c r="H1420">
        <v>1149900</v>
      </c>
      <c r="I1420" t="str">
        <f t="shared" si="50"/>
        <v>BLACK</v>
      </c>
    </row>
    <row r="1421" spans="1:9">
      <c r="A1421" s="68" t="s">
        <v>17799</v>
      </c>
      <c r="B1421" s="68" t="s">
        <v>17800</v>
      </c>
      <c r="C1421" s="9" t="s">
        <v>2512</v>
      </c>
      <c r="D1421" s="9" t="s">
        <v>17801</v>
      </c>
      <c r="E1421" s="68" t="s">
        <v>12</v>
      </c>
      <c r="F1421" s="6">
        <v>569900</v>
      </c>
      <c r="G1421" s="6" t="s">
        <v>13</v>
      </c>
      <c r="H1421">
        <v>599900</v>
      </c>
      <c r="I1421" t="str">
        <f t="shared" si="50"/>
        <v>SIN PROMO</v>
      </c>
    </row>
    <row r="1422" spans="1:9">
      <c r="A1422" s="68" t="s">
        <v>17802</v>
      </c>
      <c r="B1422" s="68" t="s">
        <v>17803</v>
      </c>
      <c r="C1422" s="9" t="s">
        <v>17804</v>
      </c>
      <c r="D1422" s="9" t="s">
        <v>17805</v>
      </c>
      <c r="E1422" s="68" t="s">
        <v>48</v>
      </c>
      <c r="F1422" s="6">
        <v>2899900</v>
      </c>
      <c r="G1422" s="6" t="s">
        <v>13</v>
      </c>
      <c r="H1422" s="6">
        <v>2899900</v>
      </c>
      <c r="I1422" t="str">
        <f t="shared" si="50"/>
        <v>SIN PROMO</v>
      </c>
    </row>
    <row r="1423" spans="1:9">
      <c r="A1423" s="68" t="s">
        <v>17806</v>
      </c>
      <c r="B1423" s="68" t="s">
        <v>17807</v>
      </c>
      <c r="C1423" s="9" t="s">
        <v>2525</v>
      </c>
      <c r="D1423" s="9" t="s">
        <v>17808</v>
      </c>
      <c r="E1423" s="68" t="s">
        <v>12</v>
      </c>
      <c r="F1423" s="6">
        <v>499900</v>
      </c>
      <c r="G1423" s="6" t="s">
        <v>13</v>
      </c>
      <c r="H1423" s="6">
        <v>499900</v>
      </c>
      <c r="I1423" t="str">
        <f t="shared" si="50"/>
        <v>SIN PROMO</v>
      </c>
    </row>
    <row r="1424" spans="1:9">
      <c r="A1424" s="68" t="s">
        <v>17809</v>
      </c>
      <c r="B1424" s="68" t="s">
        <v>17810</v>
      </c>
      <c r="C1424" s="9" t="s">
        <v>8024</v>
      </c>
      <c r="D1424" s="9" t="s">
        <v>17811</v>
      </c>
      <c r="E1424" s="68" t="s">
        <v>48</v>
      </c>
      <c r="F1424" s="6">
        <v>699900</v>
      </c>
      <c r="G1424" s="6" t="s">
        <v>13</v>
      </c>
      <c r="H1424">
        <v>659900</v>
      </c>
      <c r="I1424" t="str">
        <f t="shared" si="50"/>
        <v>BLACK</v>
      </c>
    </row>
    <row r="1425" spans="1:9">
      <c r="A1425" s="68" t="s">
        <v>17812</v>
      </c>
      <c r="B1425" s="68" t="s">
        <v>17813</v>
      </c>
      <c r="C1425" s="9" t="s">
        <v>9519</v>
      </c>
      <c r="D1425" s="9" t="s">
        <v>17814</v>
      </c>
      <c r="E1425" s="68" t="s">
        <v>48</v>
      </c>
      <c r="F1425" s="6">
        <v>649900</v>
      </c>
      <c r="G1425" s="6" t="s">
        <v>13</v>
      </c>
      <c r="H1425" s="6">
        <v>649900</v>
      </c>
      <c r="I1425" t="str">
        <f t="shared" si="50"/>
        <v>SIN PROMO</v>
      </c>
    </row>
    <row r="1426" spans="1:9">
      <c r="A1426" s="68" t="s">
        <v>17815</v>
      </c>
      <c r="B1426" s="68" t="s">
        <v>17816</v>
      </c>
      <c r="C1426" s="9" t="s">
        <v>17817</v>
      </c>
      <c r="D1426" s="9" t="s">
        <v>17818</v>
      </c>
      <c r="E1426" s="68" t="s">
        <v>12</v>
      </c>
      <c r="F1426" s="6">
        <v>1599900</v>
      </c>
      <c r="G1426" s="6" t="s">
        <v>13</v>
      </c>
      <c r="H1426" s="6">
        <v>1599900</v>
      </c>
      <c r="I1426" t="str">
        <f t="shared" si="50"/>
        <v>SIN PROMO</v>
      </c>
    </row>
    <row r="1427" spans="1:9">
      <c r="A1427" s="68" t="s">
        <v>17819</v>
      </c>
      <c r="B1427" s="68" t="s">
        <v>17820</v>
      </c>
      <c r="C1427" s="9" t="s">
        <v>17821</v>
      </c>
      <c r="D1427" s="9" t="s">
        <v>17822</v>
      </c>
      <c r="E1427" s="68" t="s">
        <v>12</v>
      </c>
      <c r="F1427" s="6">
        <v>1199900</v>
      </c>
      <c r="G1427" s="6" t="s">
        <v>13</v>
      </c>
      <c r="H1427" s="6">
        <v>1199900</v>
      </c>
      <c r="I1427" t="str">
        <f t="shared" si="50"/>
        <v>SIN PROMO</v>
      </c>
    </row>
    <row r="1428" spans="1:9">
      <c r="A1428" s="68" t="s">
        <v>17823</v>
      </c>
      <c r="B1428" s="68" t="s">
        <v>17824</v>
      </c>
      <c r="C1428" s="9" t="s">
        <v>7883</v>
      </c>
      <c r="D1428" s="9" t="s">
        <v>17825</v>
      </c>
      <c r="E1428" s="68" t="s">
        <v>17767</v>
      </c>
      <c r="F1428" s="6">
        <v>359900</v>
      </c>
      <c r="G1428" s="6" t="s">
        <v>13</v>
      </c>
      <c r="H1428">
        <v>429900</v>
      </c>
      <c r="I1428" t="str">
        <f t="shared" si="50"/>
        <v>SIN PROMO</v>
      </c>
    </row>
    <row r="1429" spans="1:9">
      <c r="A1429" s="68" t="s">
        <v>17826</v>
      </c>
      <c r="B1429" s="68" t="s">
        <v>17827</v>
      </c>
      <c r="C1429" s="9" t="s">
        <v>17828</v>
      </c>
      <c r="D1429" s="9" t="s">
        <v>17829</v>
      </c>
      <c r="E1429" s="68" t="s">
        <v>12</v>
      </c>
      <c r="F1429" s="6">
        <v>899900</v>
      </c>
      <c r="G1429" s="6" t="s">
        <v>13</v>
      </c>
      <c r="H1429" s="6">
        <v>899900</v>
      </c>
      <c r="I1429" t="str">
        <f t="shared" si="50"/>
        <v>SIN PROMO</v>
      </c>
    </row>
    <row r="1430" spans="1:9">
      <c r="A1430" s="68" t="s">
        <v>17830</v>
      </c>
      <c r="B1430" s="68" t="s">
        <v>17831</v>
      </c>
      <c r="C1430" s="9" t="s">
        <v>8903</v>
      </c>
      <c r="D1430" s="9" t="s">
        <v>17832</v>
      </c>
      <c r="E1430" s="68" t="s">
        <v>17833</v>
      </c>
      <c r="F1430" s="6">
        <v>299900</v>
      </c>
      <c r="G1430" s="6" t="s">
        <v>13</v>
      </c>
      <c r="H1430" s="6">
        <v>299900</v>
      </c>
      <c r="I1430" t="str">
        <f t="shared" si="50"/>
        <v>SIN PROMO</v>
      </c>
    </row>
    <row r="1431" spans="1:9">
      <c r="A1431" s="68" t="s">
        <v>17834</v>
      </c>
      <c r="B1431" s="68" t="s">
        <v>17835</v>
      </c>
      <c r="C1431" s="9" t="s">
        <v>8105</v>
      </c>
      <c r="D1431" s="9" t="s">
        <v>17836</v>
      </c>
      <c r="E1431" s="68" t="s">
        <v>12</v>
      </c>
      <c r="F1431" s="6">
        <v>469900</v>
      </c>
      <c r="G1431" s="6" t="s">
        <v>13</v>
      </c>
      <c r="H1431">
        <v>689900</v>
      </c>
      <c r="I1431" t="str">
        <f t="shared" si="50"/>
        <v>SIN PROMO</v>
      </c>
    </row>
    <row r="1432" spans="1:9">
      <c r="A1432" s="68" t="s">
        <v>17837</v>
      </c>
      <c r="B1432" s="68" t="s">
        <v>17838</v>
      </c>
      <c r="C1432" s="9" t="s">
        <v>2420</v>
      </c>
      <c r="D1432" s="9" t="s">
        <v>17839</v>
      </c>
      <c r="E1432" s="68" t="s">
        <v>12</v>
      </c>
      <c r="F1432" s="6">
        <v>399900</v>
      </c>
      <c r="G1432" s="6" t="s">
        <v>13</v>
      </c>
      <c r="H1432">
        <v>359900</v>
      </c>
      <c r="I1432" t="str">
        <f t="shared" si="50"/>
        <v>BLACK</v>
      </c>
    </row>
    <row r="1433" spans="1:9">
      <c r="A1433" s="68" t="s">
        <v>17840</v>
      </c>
      <c r="B1433" s="68" t="s">
        <v>17841</v>
      </c>
      <c r="C1433" s="9" t="s">
        <v>8068</v>
      </c>
      <c r="D1433" s="9" t="s">
        <v>17842</v>
      </c>
      <c r="E1433" s="68" t="s">
        <v>12</v>
      </c>
      <c r="F1433" s="6">
        <v>1599900</v>
      </c>
      <c r="G1433" s="6" t="s">
        <v>13</v>
      </c>
      <c r="H1433">
        <v>1409900</v>
      </c>
      <c r="I1433" t="str">
        <f t="shared" si="50"/>
        <v>BLACK</v>
      </c>
    </row>
    <row r="1434" spans="1:9">
      <c r="A1434" s="68" t="s">
        <v>17843</v>
      </c>
      <c r="B1434" s="68" t="s">
        <v>17844</v>
      </c>
      <c r="C1434" s="9" t="s">
        <v>17845</v>
      </c>
      <c r="D1434" s="9" t="s">
        <v>17846</v>
      </c>
      <c r="E1434" s="68" t="s">
        <v>36</v>
      </c>
      <c r="F1434" s="6">
        <v>699900</v>
      </c>
      <c r="G1434" s="6" t="s">
        <v>13</v>
      </c>
      <c r="H1434" s="6">
        <v>699900</v>
      </c>
      <c r="I1434" t="str">
        <f t="shared" si="50"/>
        <v>SIN PROMO</v>
      </c>
    </row>
    <row r="1435" spans="1:9">
      <c r="A1435" s="68" t="s">
        <v>17847</v>
      </c>
      <c r="B1435" s="68" t="s">
        <v>17848</v>
      </c>
      <c r="C1435" s="9" t="s">
        <v>5830</v>
      </c>
      <c r="D1435" s="9" t="s">
        <v>17849</v>
      </c>
      <c r="E1435" s="68" t="s">
        <v>12</v>
      </c>
      <c r="F1435" s="6">
        <v>1199900</v>
      </c>
      <c r="G1435" s="6" t="s">
        <v>13</v>
      </c>
      <c r="H1435">
        <v>929900</v>
      </c>
      <c r="I1435" t="str">
        <f t="shared" si="50"/>
        <v>BLACK</v>
      </c>
    </row>
    <row r="1436" spans="1:9">
      <c r="A1436" s="68" t="s">
        <v>17850</v>
      </c>
      <c r="B1436" s="68" t="s">
        <v>17851</v>
      </c>
      <c r="C1436" s="9" t="s">
        <v>9946</v>
      </c>
      <c r="D1436" s="9" t="s">
        <v>17852</v>
      </c>
      <c r="E1436" s="68" t="s">
        <v>17019</v>
      </c>
      <c r="F1436" s="6">
        <v>589900</v>
      </c>
      <c r="G1436" s="6" t="s">
        <v>13</v>
      </c>
      <c r="H1436" s="6">
        <v>589900</v>
      </c>
      <c r="I1436" t="str">
        <f t="shared" si="50"/>
        <v>SIN PROMO</v>
      </c>
    </row>
    <row r="1437" spans="1:9">
      <c r="A1437" s="68" t="s">
        <v>17853</v>
      </c>
      <c r="B1437" s="68" t="s">
        <v>17854</v>
      </c>
      <c r="C1437" s="9" t="s">
        <v>7919</v>
      </c>
      <c r="D1437" s="9" t="s">
        <v>17855</v>
      </c>
      <c r="E1437" s="68" t="s">
        <v>12</v>
      </c>
      <c r="F1437" s="6">
        <v>599900</v>
      </c>
      <c r="G1437" s="6" t="s">
        <v>13</v>
      </c>
      <c r="H1437" s="6">
        <v>599900</v>
      </c>
      <c r="I1437" t="str">
        <f t="shared" si="50"/>
        <v>SIN PROMO</v>
      </c>
    </row>
    <row r="1438" spans="1:9">
      <c r="A1438" s="68" t="s">
        <v>17856</v>
      </c>
      <c r="B1438" s="68" t="s">
        <v>17857</v>
      </c>
      <c r="C1438" s="9" t="s">
        <v>5857</v>
      </c>
      <c r="D1438" s="9" t="s">
        <v>17858</v>
      </c>
      <c r="E1438" s="68" t="s">
        <v>54</v>
      </c>
      <c r="F1438" s="6">
        <v>599900</v>
      </c>
      <c r="G1438" s="6" t="s">
        <v>13</v>
      </c>
      <c r="H1438">
        <v>429900</v>
      </c>
      <c r="I1438" t="str">
        <f t="shared" si="50"/>
        <v>BLACK</v>
      </c>
    </row>
    <row r="1439" spans="1:9">
      <c r="A1439" s="68" t="s">
        <v>17859</v>
      </c>
      <c r="B1439" s="68" t="s">
        <v>17860</v>
      </c>
      <c r="C1439" s="9" t="s">
        <v>8022</v>
      </c>
      <c r="D1439" s="9" t="s">
        <v>17861</v>
      </c>
      <c r="E1439" s="68" t="s">
        <v>38</v>
      </c>
      <c r="F1439" s="6">
        <v>329900</v>
      </c>
      <c r="G1439" s="6" t="s">
        <v>13</v>
      </c>
      <c r="H1439">
        <v>269900</v>
      </c>
      <c r="I1439" t="str">
        <f t="shared" si="50"/>
        <v>BLACK</v>
      </c>
    </row>
    <row r="1440" spans="1:9">
      <c r="A1440" s="68" t="s">
        <v>17862</v>
      </c>
      <c r="B1440" s="68"/>
      <c r="C1440" s="68" t="s">
        <v>6</v>
      </c>
      <c r="D1440" s="9" t="s">
        <v>17863</v>
      </c>
      <c r="E1440" s="68" t="s">
        <v>16</v>
      </c>
      <c r="F1440" s="6">
        <v>799900</v>
      </c>
      <c r="G1440" s="6" t="s">
        <v>13</v>
      </c>
      <c r="H1440">
        <v>779900</v>
      </c>
      <c r="I1440" t="str">
        <f t="shared" si="50"/>
        <v>BLACK</v>
      </c>
    </row>
    <row r="1441" spans="1:9" ht="79.2">
      <c r="A1441" s="68" t="s">
        <v>17862</v>
      </c>
      <c r="B1441" s="68" t="s">
        <v>17864</v>
      </c>
      <c r="C1441" s="9" t="s">
        <v>2255</v>
      </c>
      <c r="D1441" s="69" t="str">
        <f>"     "&amp;D1440</f>
        <v xml:space="preserve">     Silla Auxiliar Para Sala O Comedor Set X 6 Eames.</v>
      </c>
      <c r="E1441" s="68" t="s">
        <v>12</v>
      </c>
      <c r="F1441" s="70">
        <f>F1440</f>
        <v>799900</v>
      </c>
      <c r="G1441" s="70" t="str">
        <f>G1440&amp;"     "</f>
        <v xml:space="preserve">$     </v>
      </c>
    </row>
    <row r="1442" spans="1:9" ht="79.2">
      <c r="A1442" s="68" t="s">
        <v>17862</v>
      </c>
      <c r="B1442" s="68" t="s">
        <v>17865</v>
      </c>
      <c r="C1442" s="9" t="s">
        <v>10025</v>
      </c>
      <c r="D1442" s="69" t="str">
        <f>"     "&amp;D1440</f>
        <v xml:space="preserve">     Silla Auxiliar Para Sala O Comedor Set X 6 Eames.</v>
      </c>
      <c r="E1442" s="68" t="s">
        <v>36</v>
      </c>
      <c r="F1442" s="70">
        <f>F1440</f>
        <v>799900</v>
      </c>
      <c r="G1442" s="70" t="str">
        <f>G1440&amp;"     "</f>
        <v xml:space="preserve">$     </v>
      </c>
    </row>
    <row r="1443" spans="1:9" ht="79.2">
      <c r="A1443" s="68" t="s">
        <v>17862</v>
      </c>
      <c r="B1443" s="68" t="s">
        <v>17866</v>
      </c>
      <c r="C1443" s="9" t="s">
        <v>2533</v>
      </c>
      <c r="D1443" s="69" t="str">
        <f>"     "&amp;D1440</f>
        <v xml:space="preserve">     Silla Auxiliar Para Sala O Comedor Set X 6 Eames.</v>
      </c>
      <c r="E1443" s="68" t="s">
        <v>38</v>
      </c>
      <c r="F1443" s="70">
        <f>F1440</f>
        <v>799900</v>
      </c>
      <c r="G1443" s="70" t="str">
        <f>G1440&amp;"     "</f>
        <v xml:space="preserve">$     </v>
      </c>
    </row>
    <row r="1444" spans="1:9" ht="79.2">
      <c r="A1444" s="68" t="s">
        <v>17862</v>
      </c>
      <c r="B1444" s="68" t="s">
        <v>17867</v>
      </c>
      <c r="C1444" s="9" t="s">
        <v>6224</v>
      </c>
      <c r="D1444" s="69" t="str">
        <f>"     "&amp;D1440</f>
        <v xml:space="preserve">     Silla Auxiliar Para Sala O Comedor Set X 6 Eames.</v>
      </c>
      <c r="E1444" s="68" t="s">
        <v>54</v>
      </c>
      <c r="F1444" s="70">
        <f>F1440</f>
        <v>799900</v>
      </c>
      <c r="G1444" s="70" t="str">
        <f>G1440&amp;"     "</f>
        <v xml:space="preserve">$     </v>
      </c>
    </row>
    <row r="1445" spans="1:9" ht="79.2">
      <c r="A1445" s="68" t="s">
        <v>17862</v>
      </c>
      <c r="B1445" s="68" t="s">
        <v>17868</v>
      </c>
      <c r="C1445" s="9" t="s">
        <v>17869</v>
      </c>
      <c r="D1445" s="69" t="str">
        <f>"     "&amp;D1440</f>
        <v xml:space="preserve">     Silla Auxiliar Para Sala O Comedor Set X 6 Eames.</v>
      </c>
      <c r="E1445" s="68" t="s">
        <v>14719</v>
      </c>
      <c r="F1445" s="70">
        <f>F1440</f>
        <v>799900</v>
      </c>
      <c r="G1445" s="70" t="str">
        <f>G1440&amp;"     "</f>
        <v xml:space="preserve">$     </v>
      </c>
    </row>
    <row r="1446" spans="1:9" ht="79.2">
      <c r="A1446" s="68" t="s">
        <v>17862</v>
      </c>
      <c r="B1446" s="68" t="s">
        <v>17870</v>
      </c>
      <c r="C1446" s="9" t="s">
        <v>6257</v>
      </c>
      <c r="D1446" s="69" t="str">
        <f>"     "&amp;D1440</f>
        <v xml:space="preserve">     Silla Auxiliar Para Sala O Comedor Set X 6 Eames.</v>
      </c>
      <c r="E1446" s="68" t="s">
        <v>350</v>
      </c>
      <c r="F1446" s="70">
        <f>F1440</f>
        <v>799900</v>
      </c>
      <c r="G1446" s="70" t="str">
        <f>G1440&amp;"     "</f>
        <v xml:space="preserve">$     </v>
      </c>
    </row>
    <row r="1447" spans="1:9" ht="79.2">
      <c r="A1447" s="68" t="s">
        <v>17862</v>
      </c>
      <c r="B1447" s="68" t="s">
        <v>17871</v>
      </c>
      <c r="C1447" s="9" t="s">
        <v>6251</v>
      </c>
      <c r="D1447" s="69" t="str">
        <f>"     "&amp;D1440</f>
        <v xml:space="preserve">     Silla Auxiliar Para Sala O Comedor Set X 6 Eames.</v>
      </c>
      <c r="E1447" s="68" t="s">
        <v>914</v>
      </c>
      <c r="F1447" s="70">
        <f>F1440</f>
        <v>799900</v>
      </c>
      <c r="G1447" s="70" t="str">
        <f>G1440&amp;"     "</f>
        <v xml:space="preserve">$     </v>
      </c>
    </row>
    <row r="1448" spans="1:9" ht="79.2">
      <c r="A1448" s="68" t="s">
        <v>17862</v>
      </c>
      <c r="B1448" s="68" t="s">
        <v>17872</v>
      </c>
      <c r="C1448" s="9" t="s">
        <v>17873</v>
      </c>
      <c r="D1448" s="69" t="str">
        <f>"     "&amp;D1440</f>
        <v xml:space="preserve">     Silla Auxiliar Para Sala O Comedor Set X 6 Eames.</v>
      </c>
      <c r="E1448" s="68" t="s">
        <v>17039</v>
      </c>
      <c r="F1448" s="70">
        <f>F1440</f>
        <v>799900</v>
      </c>
      <c r="G1448" s="70" t="str">
        <f>G1440&amp;"     "</f>
        <v xml:space="preserve">$     </v>
      </c>
    </row>
    <row r="1449" spans="1:9" ht="79.2">
      <c r="A1449" s="68" t="s">
        <v>17862</v>
      </c>
      <c r="B1449" s="68" t="s">
        <v>17874</v>
      </c>
      <c r="C1449" s="9" t="s">
        <v>17875</v>
      </c>
      <c r="D1449" s="69" t="str">
        <f>"     "&amp;D1440</f>
        <v xml:space="preserve">     Silla Auxiliar Para Sala O Comedor Set X 6 Eames.</v>
      </c>
      <c r="E1449" s="68" t="s">
        <v>763</v>
      </c>
      <c r="F1449" s="70">
        <f>F1440</f>
        <v>799900</v>
      </c>
      <c r="G1449" s="70" t="str">
        <f>G1440&amp;"     "</f>
        <v xml:space="preserve">$     </v>
      </c>
    </row>
    <row r="1450" spans="1:9">
      <c r="A1450" s="68" t="s">
        <v>17876</v>
      </c>
      <c r="B1450" s="68"/>
      <c r="C1450" s="68" t="s">
        <v>6</v>
      </c>
      <c r="D1450" s="9" t="s">
        <v>17877</v>
      </c>
      <c r="E1450" s="68" t="s">
        <v>16</v>
      </c>
      <c r="F1450" s="6">
        <v>649900</v>
      </c>
      <c r="G1450" s="6" t="s">
        <v>13</v>
      </c>
      <c r="H1450">
        <v>659900</v>
      </c>
      <c r="I1450" t="str">
        <f>+IF(H1450&lt;F1450,"BLACK","SIN PROMO")</f>
        <v>SIN PROMO</v>
      </c>
    </row>
    <row r="1451" spans="1:9" ht="79.2">
      <c r="A1451" s="68" t="s">
        <v>17876</v>
      </c>
      <c r="B1451" s="68" t="s">
        <v>17878</v>
      </c>
      <c r="C1451" s="9" t="s">
        <v>5826</v>
      </c>
      <c r="D1451" s="69" t="str">
        <f>"     "&amp;D1450</f>
        <v xml:space="preserve">     Escritorio Para Oficina White Con Silla Eames</v>
      </c>
      <c r="E1451" s="68" t="s">
        <v>12</v>
      </c>
      <c r="F1451" s="70">
        <f>F1450</f>
        <v>649900</v>
      </c>
      <c r="G1451" s="70" t="str">
        <f>G1450&amp;"     "</f>
        <v xml:space="preserve">$     </v>
      </c>
    </row>
    <row r="1452" spans="1:9" ht="79.2">
      <c r="A1452" s="68" t="s">
        <v>17876</v>
      </c>
      <c r="B1452" s="68" t="s">
        <v>17879</v>
      </c>
      <c r="C1452" s="9" t="s">
        <v>2669</v>
      </c>
      <c r="D1452" s="69" t="str">
        <f>"     "&amp;D1450</f>
        <v xml:space="preserve">     Escritorio Para Oficina White Con Silla Eames</v>
      </c>
      <c r="E1452" s="68" t="s">
        <v>300</v>
      </c>
      <c r="F1452" s="70">
        <f>F1450</f>
        <v>649900</v>
      </c>
      <c r="G1452" s="70" t="str">
        <f>G1450&amp;"     "</f>
        <v xml:space="preserve">$     </v>
      </c>
    </row>
    <row r="1453" spans="1:9" ht="79.2">
      <c r="A1453" s="68" t="s">
        <v>17876</v>
      </c>
      <c r="B1453" s="68" t="s">
        <v>17880</v>
      </c>
      <c r="C1453" s="9" t="s">
        <v>2671</v>
      </c>
      <c r="D1453" s="69" t="str">
        <f>"     "&amp;D1450</f>
        <v xml:space="preserve">     Escritorio Para Oficina White Con Silla Eames</v>
      </c>
      <c r="E1453" s="68" t="s">
        <v>38</v>
      </c>
      <c r="F1453" s="70">
        <f>F1450</f>
        <v>649900</v>
      </c>
      <c r="G1453" s="70" t="str">
        <f>G1450&amp;"     "</f>
        <v xml:space="preserve">$     </v>
      </c>
    </row>
    <row r="1454" spans="1:9">
      <c r="A1454" s="68" t="s">
        <v>17881</v>
      </c>
      <c r="B1454" s="68"/>
      <c r="C1454" s="68" t="s">
        <v>6</v>
      </c>
      <c r="D1454" s="9" t="s">
        <v>14741</v>
      </c>
      <c r="E1454" s="68" t="s">
        <v>16</v>
      </c>
      <c r="F1454" s="6">
        <v>310900</v>
      </c>
      <c r="G1454" s="6" t="s">
        <v>13</v>
      </c>
      <c r="H1454">
        <v>379900</v>
      </c>
      <c r="I1454" t="str">
        <f>+IF(H1454&lt;F1454,"BLACK","SIN PROMO")</f>
        <v>SIN PROMO</v>
      </c>
    </row>
    <row r="1455" spans="1:9" ht="66">
      <c r="A1455" s="68" t="s">
        <v>17881</v>
      </c>
      <c r="B1455" s="68" t="s">
        <v>17882</v>
      </c>
      <c r="C1455" s="9" t="s">
        <v>2576</v>
      </c>
      <c r="D1455" s="69" t="str">
        <f>"     "&amp;D1454</f>
        <v xml:space="preserve">     Silla Auxiliar Para Sala O Comedor Natura</v>
      </c>
      <c r="E1455" s="68" t="s">
        <v>17883</v>
      </c>
      <c r="F1455" s="70">
        <f>F1454</f>
        <v>310900</v>
      </c>
      <c r="G1455" s="70" t="str">
        <f>G1454&amp;"     "</f>
        <v xml:space="preserve">$     </v>
      </c>
    </row>
    <row r="1456" spans="1:9" ht="66">
      <c r="A1456" s="68" t="s">
        <v>17881</v>
      </c>
      <c r="B1456" s="68" t="s">
        <v>17884</v>
      </c>
      <c r="C1456" s="9" t="s">
        <v>2582</v>
      </c>
      <c r="D1456" s="69" t="str">
        <f>"     "&amp;D1454</f>
        <v xml:space="preserve">     Silla Auxiliar Para Sala O Comedor Natura</v>
      </c>
      <c r="E1456" s="68" t="s">
        <v>17885</v>
      </c>
      <c r="F1456" s="70">
        <f>F1454</f>
        <v>310900</v>
      </c>
      <c r="G1456" s="70" t="str">
        <f>G1454&amp;"     "</f>
        <v xml:space="preserve">$     </v>
      </c>
    </row>
    <row r="1457" spans="1:9" ht="66">
      <c r="A1457" s="68" t="s">
        <v>17881</v>
      </c>
      <c r="B1457" s="68" t="s">
        <v>17886</v>
      </c>
      <c r="C1457" s="9" t="s">
        <v>2579</v>
      </c>
      <c r="D1457" s="69" t="str">
        <f>"     "&amp;D1454</f>
        <v xml:space="preserve">     Silla Auxiliar Para Sala O Comedor Natura</v>
      </c>
      <c r="E1457" s="68" t="s">
        <v>17887</v>
      </c>
      <c r="F1457" s="70">
        <f>F1454</f>
        <v>310900</v>
      </c>
      <c r="G1457" s="70" t="str">
        <f>G1454&amp;"     "</f>
        <v xml:space="preserve">$     </v>
      </c>
    </row>
    <row r="1458" spans="1:9" ht="66">
      <c r="A1458" s="68" t="s">
        <v>17881</v>
      </c>
      <c r="B1458" s="68" t="s">
        <v>17888</v>
      </c>
      <c r="C1458" s="9" t="s">
        <v>2585</v>
      </c>
      <c r="D1458" s="69" t="str">
        <f>"     "&amp;D1454</f>
        <v xml:space="preserve">     Silla Auxiliar Para Sala O Comedor Natura</v>
      </c>
      <c r="E1458" s="68" t="s">
        <v>17889</v>
      </c>
      <c r="F1458" s="70">
        <f>F1454</f>
        <v>310900</v>
      </c>
      <c r="G1458" s="70" t="str">
        <f>G1454&amp;"     "</f>
        <v xml:space="preserve">$     </v>
      </c>
    </row>
    <row r="1459" spans="1:9" ht="66">
      <c r="A1459" s="68" t="s">
        <v>17881</v>
      </c>
      <c r="B1459" s="68" t="s">
        <v>17890</v>
      </c>
      <c r="C1459" s="9" t="s">
        <v>17891</v>
      </c>
      <c r="D1459" s="69" t="str">
        <f>"     "&amp;D1454</f>
        <v xml:space="preserve">     Silla Auxiliar Para Sala O Comedor Natura</v>
      </c>
      <c r="E1459" s="68" t="s">
        <v>17892</v>
      </c>
      <c r="F1459" s="70">
        <f>F1454</f>
        <v>310900</v>
      </c>
      <c r="G1459" s="70" t="str">
        <f>G1454&amp;"     "</f>
        <v xml:space="preserve">$     </v>
      </c>
    </row>
    <row r="1460" spans="1:9">
      <c r="A1460" s="68" t="s">
        <v>17893</v>
      </c>
      <c r="B1460" s="68" t="s">
        <v>17894</v>
      </c>
      <c r="C1460" s="9" t="s">
        <v>2529</v>
      </c>
      <c r="D1460" s="9" t="s">
        <v>16926</v>
      </c>
      <c r="E1460" s="68" t="s">
        <v>38</v>
      </c>
      <c r="F1460" s="6">
        <v>699900</v>
      </c>
      <c r="G1460" s="6" t="s">
        <v>13</v>
      </c>
      <c r="H1460">
        <v>709900</v>
      </c>
      <c r="I1460" t="str">
        <f t="shared" ref="I1460:I1461" si="51">+IF(H1460&lt;F1460,"BLACK","SIN PROMO")</f>
        <v>SIN PROMO</v>
      </c>
    </row>
    <row r="1461" spans="1:9">
      <c r="A1461" s="68" t="s">
        <v>17895</v>
      </c>
      <c r="B1461" s="68"/>
      <c r="C1461" s="68" t="s">
        <v>6</v>
      </c>
      <c r="D1461" s="9" t="s">
        <v>16926</v>
      </c>
      <c r="E1461" s="68" t="s">
        <v>16</v>
      </c>
      <c r="F1461" s="6">
        <v>699900</v>
      </c>
      <c r="G1461" s="6" t="s">
        <v>13</v>
      </c>
      <c r="H1461">
        <v>709900</v>
      </c>
      <c r="I1461" t="str">
        <f t="shared" si="51"/>
        <v>SIN PROMO</v>
      </c>
    </row>
    <row r="1462" spans="1:9" ht="79.2">
      <c r="A1462" s="68" t="s">
        <v>17895</v>
      </c>
      <c r="B1462" s="68" t="s">
        <v>17896</v>
      </c>
      <c r="C1462" s="9" t="s">
        <v>2246</v>
      </c>
      <c r="D1462" s="69" t="str">
        <f>"     "&amp;D1461</f>
        <v xml:space="preserve">     Escritorio Para Oficina White Con Silla Milano </v>
      </c>
      <c r="E1462" s="68" t="s">
        <v>36</v>
      </c>
      <c r="F1462" s="70">
        <f>F1461</f>
        <v>699900</v>
      </c>
      <c r="G1462" s="70" t="str">
        <f>G1461&amp;"     "</f>
        <v xml:space="preserve">$     </v>
      </c>
    </row>
    <row r="1463" spans="1:9" ht="79.2">
      <c r="A1463" s="68" t="s">
        <v>17895</v>
      </c>
      <c r="B1463" s="68" t="s">
        <v>17897</v>
      </c>
      <c r="C1463" s="9" t="s">
        <v>2529</v>
      </c>
      <c r="D1463" s="69" t="str">
        <f>"     "&amp;D1461</f>
        <v xml:space="preserve">     Escritorio Para Oficina White Con Silla Milano </v>
      </c>
      <c r="E1463" s="68" t="s">
        <v>12</v>
      </c>
      <c r="F1463" s="70">
        <f>F1461</f>
        <v>699900</v>
      </c>
      <c r="G1463" s="70" t="str">
        <f>G1461&amp;"     "</f>
        <v xml:space="preserve">$     </v>
      </c>
    </row>
    <row r="1464" spans="1:9">
      <c r="A1464" s="68" t="s">
        <v>17898</v>
      </c>
      <c r="B1464" s="68" t="s">
        <v>17899</v>
      </c>
      <c r="C1464" s="9" t="s">
        <v>8002</v>
      </c>
      <c r="D1464" s="9" t="s">
        <v>17900</v>
      </c>
      <c r="E1464" s="68" t="s">
        <v>12</v>
      </c>
      <c r="F1464" s="6">
        <v>649900</v>
      </c>
      <c r="G1464" s="6" t="s">
        <v>13</v>
      </c>
      <c r="H1464">
        <v>709900</v>
      </c>
      <c r="I1464" t="str">
        <f t="shared" ref="I1464:I1465" si="52">+IF(H1464&lt;F1464,"BLACK","SIN PROMO")</f>
        <v>SIN PROMO</v>
      </c>
    </row>
    <row r="1465" spans="1:9">
      <c r="A1465" s="68" t="s">
        <v>17901</v>
      </c>
      <c r="B1465" s="68"/>
      <c r="C1465" s="68" t="s">
        <v>6</v>
      </c>
      <c r="D1465" s="9" t="s">
        <v>1388</v>
      </c>
      <c r="E1465" s="68" t="s">
        <v>16</v>
      </c>
      <c r="F1465" s="6">
        <v>1599900</v>
      </c>
      <c r="G1465" s="6" t="s">
        <v>13</v>
      </c>
      <c r="H1465" s="6">
        <v>1599900</v>
      </c>
      <c r="I1465" t="str">
        <f t="shared" si="52"/>
        <v>SIN PROMO</v>
      </c>
    </row>
    <row r="1466" spans="1:9" ht="79.2">
      <c r="A1466" s="68" t="s">
        <v>17901</v>
      </c>
      <c r="B1466" s="68" t="s">
        <v>17902</v>
      </c>
      <c r="C1466" s="9" t="s">
        <v>2253</v>
      </c>
      <c r="D1466" s="69" t="str">
        <f>"     "&amp;D1465</f>
        <v xml:space="preserve">     Silla Gamer Dxracer Fserie Formula P132</v>
      </c>
      <c r="E1466" s="68" t="s">
        <v>12</v>
      </c>
      <c r="F1466" s="70">
        <f>F1465</f>
        <v>1599900</v>
      </c>
      <c r="G1466" s="70" t="str">
        <f>G1465&amp;"     "</f>
        <v xml:space="preserve">$     </v>
      </c>
    </row>
    <row r="1467" spans="1:9" ht="79.2">
      <c r="A1467" s="68" t="s">
        <v>17901</v>
      </c>
      <c r="B1467" s="68" t="s">
        <v>17903</v>
      </c>
      <c r="C1467" s="9" t="s">
        <v>2251</v>
      </c>
      <c r="D1467" s="69" t="str">
        <f>"     "&amp;D1465</f>
        <v xml:space="preserve">     Silla Gamer Dxracer Fserie Formula P132</v>
      </c>
      <c r="E1467" s="68" t="s">
        <v>34</v>
      </c>
      <c r="F1467" s="70">
        <f>F1465</f>
        <v>1599900</v>
      </c>
      <c r="G1467" s="70" t="str">
        <f>G1465&amp;"     "</f>
        <v xml:space="preserve">$     </v>
      </c>
    </row>
    <row r="1468" spans="1:9" ht="79.2">
      <c r="A1468" s="68" t="s">
        <v>17901</v>
      </c>
      <c r="B1468" s="68" t="s">
        <v>17904</v>
      </c>
      <c r="C1468" s="9" t="s">
        <v>2250</v>
      </c>
      <c r="D1468" s="69" t="str">
        <f>"     "&amp;D1465</f>
        <v xml:space="preserve">     Silla Gamer Dxracer Fserie Formula P132</v>
      </c>
      <c r="E1468" s="68" t="s">
        <v>38</v>
      </c>
      <c r="F1468" s="70">
        <f>F1465</f>
        <v>1599900</v>
      </c>
      <c r="G1468" s="70" t="str">
        <f>G1465&amp;"     "</f>
        <v xml:space="preserve">$     </v>
      </c>
    </row>
    <row r="1469" spans="1:9" ht="79.2">
      <c r="A1469" s="68" t="s">
        <v>17901</v>
      </c>
      <c r="B1469" s="68" t="s">
        <v>17905</v>
      </c>
      <c r="C1469" s="9" t="s">
        <v>2252</v>
      </c>
      <c r="D1469" s="69" t="str">
        <f>"     "&amp;D1465</f>
        <v xml:space="preserve">     Silla Gamer Dxracer Fserie Formula P132</v>
      </c>
      <c r="E1469" s="68" t="s">
        <v>36</v>
      </c>
      <c r="F1469" s="70">
        <f>F1465</f>
        <v>1599900</v>
      </c>
      <c r="G1469" s="70" t="str">
        <f>G1465&amp;"     "</f>
        <v xml:space="preserve">$     </v>
      </c>
    </row>
    <row r="1470" spans="1:9">
      <c r="A1470" s="68" t="s">
        <v>17906</v>
      </c>
      <c r="B1470" s="68" t="s">
        <v>17907</v>
      </c>
      <c r="C1470" s="9" t="s">
        <v>17908</v>
      </c>
      <c r="D1470" s="9" t="s">
        <v>17909</v>
      </c>
      <c r="E1470" s="68" t="s">
        <v>12</v>
      </c>
      <c r="F1470" s="6">
        <v>1799900</v>
      </c>
      <c r="G1470" s="6" t="s">
        <v>13</v>
      </c>
      <c r="H1470" s="6">
        <v>1799900</v>
      </c>
      <c r="I1470" t="str">
        <f t="shared" ref="I1470:I1471" si="53">+IF(H1470&lt;F1470,"BLACK","SIN PROMO")</f>
        <v>SIN PROMO</v>
      </c>
    </row>
    <row r="1471" spans="1:9">
      <c r="A1471" s="68" t="s">
        <v>17910</v>
      </c>
      <c r="B1471" s="68"/>
      <c r="C1471" s="68" t="s">
        <v>6</v>
      </c>
      <c r="D1471" s="9" t="s">
        <v>17911</v>
      </c>
      <c r="E1471" s="68" t="s">
        <v>16</v>
      </c>
      <c r="F1471" s="6">
        <v>899900</v>
      </c>
      <c r="G1471" s="6" t="s">
        <v>13</v>
      </c>
      <c r="H1471">
        <v>909900</v>
      </c>
      <c r="I1471" t="str">
        <f t="shared" si="53"/>
        <v>SIN PROMO</v>
      </c>
    </row>
    <row r="1472" spans="1:9" ht="79.2">
      <c r="A1472" s="68" t="s">
        <v>17910</v>
      </c>
      <c r="B1472" s="68" t="s">
        <v>17912</v>
      </c>
      <c r="C1472" s="9" t="s">
        <v>2674</v>
      </c>
      <c r="D1472" s="69" t="str">
        <f>"     "&amp;D1471</f>
        <v xml:space="preserve">     Silla Ergonómica Gamer Quenna Negra Blanca </v>
      </c>
      <c r="E1472" s="68" t="s">
        <v>12</v>
      </c>
      <c r="F1472" s="70">
        <f>F1471</f>
        <v>899900</v>
      </c>
      <c r="G1472" s="70" t="str">
        <f>G1471&amp;"     "</f>
        <v xml:space="preserve">$     </v>
      </c>
    </row>
    <row r="1473" spans="1:9" ht="79.2">
      <c r="A1473" s="68" t="s">
        <v>17910</v>
      </c>
      <c r="B1473" s="68" t="s">
        <v>17913</v>
      </c>
      <c r="C1473" s="9" t="s">
        <v>17914</v>
      </c>
      <c r="D1473" s="69" t="str">
        <f>"     "&amp;D1471</f>
        <v xml:space="preserve">     Silla Ergonómica Gamer Quenna Negra Blanca </v>
      </c>
      <c r="E1473" s="68" t="s">
        <v>34</v>
      </c>
      <c r="F1473" s="70">
        <f>F1471</f>
        <v>899900</v>
      </c>
      <c r="G1473" s="70" t="str">
        <f>G1471&amp;"     "</f>
        <v xml:space="preserve">$     </v>
      </c>
    </row>
    <row r="1474" spans="1:9" ht="79.2">
      <c r="A1474" s="68" t="s">
        <v>17910</v>
      </c>
      <c r="B1474" s="68" t="s">
        <v>17915</v>
      </c>
      <c r="C1474" s="9"/>
      <c r="D1474" s="69" t="str">
        <f>"     "&amp;D1471</f>
        <v xml:space="preserve">     Silla Ergonómica Gamer Quenna Negra Blanca </v>
      </c>
      <c r="E1474" s="68" t="s">
        <v>38</v>
      </c>
      <c r="F1474" s="70">
        <f>F1471</f>
        <v>899900</v>
      </c>
      <c r="G1474" s="70" t="str">
        <f>G1471&amp;"     "</f>
        <v xml:space="preserve">$     </v>
      </c>
    </row>
    <row r="1475" spans="1:9">
      <c r="A1475" s="68" t="s">
        <v>17916</v>
      </c>
      <c r="B1475" s="68" t="s">
        <v>17917</v>
      </c>
      <c r="C1475" s="9" t="s">
        <v>2248</v>
      </c>
      <c r="D1475" s="9" t="s">
        <v>17918</v>
      </c>
      <c r="E1475" s="68" t="s">
        <v>38</v>
      </c>
      <c r="F1475" s="6">
        <v>699900</v>
      </c>
      <c r="G1475" s="6" t="s">
        <v>13</v>
      </c>
      <c r="H1475" s="6">
        <v>699900</v>
      </c>
      <c r="I1475" t="str">
        <f t="shared" ref="I1475:I1476" si="54">+IF(H1475&lt;F1475,"BLACK","SIN PROMO")</f>
        <v>SIN PROMO</v>
      </c>
    </row>
    <row r="1476" spans="1:9">
      <c r="A1476" s="68" t="s">
        <v>17919</v>
      </c>
      <c r="B1476" s="68"/>
      <c r="C1476" s="68" t="s">
        <v>6</v>
      </c>
      <c r="D1476" s="9" t="s">
        <v>17920</v>
      </c>
      <c r="E1476" s="68" t="s">
        <v>16</v>
      </c>
      <c r="F1476" s="6">
        <v>699900</v>
      </c>
      <c r="G1476" s="6" t="s">
        <v>13</v>
      </c>
      <c r="H1476">
        <v>929900</v>
      </c>
      <c r="I1476" t="str">
        <f t="shared" si="54"/>
        <v>SIN PROMO</v>
      </c>
    </row>
    <row r="1477" spans="1:9" ht="39.6">
      <c r="A1477" s="68" t="s">
        <v>17919</v>
      </c>
      <c r="B1477" s="68" t="s">
        <v>17921</v>
      </c>
      <c r="C1477" s="9" t="s">
        <v>2537</v>
      </c>
      <c r="D1477" s="69" t="str">
        <f>"     "&amp;D1476</f>
        <v xml:space="preserve">     Silla Ergonómica Gamer Esna </v>
      </c>
      <c r="E1477" s="68" t="s">
        <v>34</v>
      </c>
      <c r="F1477" s="70">
        <f>F1476</f>
        <v>699900</v>
      </c>
      <c r="G1477" s="70" t="str">
        <f>G1476&amp;"     "</f>
        <v xml:space="preserve">$     </v>
      </c>
    </row>
    <row r="1478" spans="1:9" ht="39.6">
      <c r="A1478" s="68" t="s">
        <v>17919</v>
      </c>
      <c r="B1478" s="68" t="s">
        <v>17922</v>
      </c>
      <c r="C1478" s="9" t="s">
        <v>2248</v>
      </c>
      <c r="D1478" s="69" t="str">
        <f>"     "&amp;D1476</f>
        <v xml:space="preserve">     Silla Ergonómica Gamer Esna </v>
      </c>
      <c r="E1478" s="68" t="s">
        <v>38</v>
      </c>
      <c r="F1478" s="70">
        <f>F1476</f>
        <v>699900</v>
      </c>
      <c r="G1478" s="70" t="str">
        <f>G1476&amp;"     "</f>
        <v xml:space="preserve">$     </v>
      </c>
    </row>
    <row r="1479" spans="1:9" ht="39.6">
      <c r="A1479" s="68" t="s">
        <v>17919</v>
      </c>
      <c r="B1479" s="68" t="s">
        <v>17923</v>
      </c>
      <c r="C1479" s="9" t="s">
        <v>2249</v>
      </c>
      <c r="D1479" s="69" t="str">
        <f>"     "&amp;D1476</f>
        <v xml:space="preserve">     Silla Ergonómica Gamer Esna </v>
      </c>
      <c r="E1479" s="68" t="s">
        <v>36</v>
      </c>
      <c r="F1479" s="70">
        <f>F1476</f>
        <v>699900</v>
      </c>
      <c r="G1479" s="70" t="str">
        <f>G1476&amp;"     "</f>
        <v xml:space="preserve">$     </v>
      </c>
    </row>
    <row r="1480" spans="1:9">
      <c r="A1480" s="68" t="s">
        <v>17924</v>
      </c>
      <c r="B1480" s="68"/>
      <c r="C1480" s="68" t="s">
        <v>6</v>
      </c>
      <c r="D1480" s="9" t="s">
        <v>17925</v>
      </c>
      <c r="E1480" s="68" t="s">
        <v>16</v>
      </c>
      <c r="F1480" s="6">
        <v>379900</v>
      </c>
      <c r="G1480" s="6" t="s">
        <v>13</v>
      </c>
      <c r="H1480">
        <v>379900</v>
      </c>
      <c r="I1480" t="str">
        <f>+IF(H1480&lt;F1480,"BLACK","SIN PROMO")</f>
        <v>SIN PROMO</v>
      </c>
    </row>
    <row r="1481" spans="1:9" ht="52.8">
      <c r="A1481" s="68" t="s">
        <v>17924</v>
      </c>
      <c r="B1481" s="68" t="s">
        <v>17926</v>
      </c>
      <c r="C1481" s="9" t="s">
        <v>2223</v>
      </c>
      <c r="D1481" s="69" t="str">
        <f>"     "&amp;D1480</f>
        <v xml:space="preserve">     Silla Bar O Barra Espalda Baja Polo </v>
      </c>
      <c r="E1481" s="68" t="s">
        <v>36</v>
      </c>
      <c r="F1481" s="70">
        <f>F1480</f>
        <v>379900</v>
      </c>
      <c r="G1481" s="70" t="str">
        <f>G1480&amp;"     "</f>
        <v xml:space="preserve">$     </v>
      </c>
    </row>
    <row r="1482" spans="1:9" ht="52.8">
      <c r="A1482" s="68" t="s">
        <v>17924</v>
      </c>
      <c r="B1482" s="68" t="s">
        <v>17927</v>
      </c>
      <c r="C1482" s="9" t="s">
        <v>8921</v>
      </c>
      <c r="D1482" s="69" t="str">
        <f>"     "&amp;D1480</f>
        <v xml:space="preserve">     Silla Bar O Barra Espalda Baja Polo </v>
      </c>
      <c r="E1482" s="68" t="s">
        <v>38</v>
      </c>
      <c r="F1482" s="70">
        <f>F1480</f>
        <v>379900</v>
      </c>
      <c r="G1482" s="70" t="str">
        <f>G1480&amp;"     "</f>
        <v xml:space="preserve">$     </v>
      </c>
    </row>
    <row r="1483" spans="1:9" ht="52.8">
      <c r="A1483" s="68" t="s">
        <v>17924</v>
      </c>
      <c r="B1483" s="68" t="s">
        <v>17928</v>
      </c>
      <c r="C1483" s="9" t="s">
        <v>8920</v>
      </c>
      <c r="D1483" s="69" t="str">
        <f>"     "&amp;D1480</f>
        <v xml:space="preserve">     Silla Bar O Barra Espalda Baja Polo </v>
      </c>
      <c r="E1483" s="68" t="s">
        <v>12</v>
      </c>
      <c r="F1483" s="70">
        <f>F1480</f>
        <v>379900</v>
      </c>
      <c r="G1483" s="70" t="str">
        <f>G1480&amp;"     "</f>
        <v xml:space="preserve">$     </v>
      </c>
    </row>
    <row r="1484" spans="1:9">
      <c r="A1484" s="68" t="s">
        <v>17929</v>
      </c>
      <c r="B1484" s="68" t="s">
        <v>17930</v>
      </c>
      <c r="C1484" s="9" t="s">
        <v>17931</v>
      </c>
      <c r="D1484" s="9" t="s">
        <v>17932</v>
      </c>
      <c r="E1484" s="68" t="s">
        <v>12</v>
      </c>
      <c r="F1484" s="6">
        <v>1599900</v>
      </c>
      <c r="G1484" s="6" t="s">
        <v>13</v>
      </c>
      <c r="H1484" s="6">
        <v>1599900</v>
      </c>
      <c r="I1484" t="str">
        <f t="shared" ref="I1484:I1485" si="55">+IF(H1484&lt;F1484,"BLACK","SIN PROMO")</f>
        <v>SIN PROMO</v>
      </c>
    </row>
    <row r="1485" spans="1:9">
      <c r="A1485" s="68" t="s">
        <v>17933</v>
      </c>
      <c r="B1485" s="68"/>
      <c r="C1485" s="68" t="s">
        <v>6</v>
      </c>
      <c r="D1485" s="9" t="s">
        <v>17934</v>
      </c>
      <c r="E1485" s="68" t="s">
        <v>16</v>
      </c>
      <c r="F1485" s="6">
        <v>399900</v>
      </c>
      <c r="G1485" s="6" t="s">
        <v>13</v>
      </c>
      <c r="H1485" s="6">
        <v>399900</v>
      </c>
      <c r="I1485" t="str">
        <f t="shared" si="55"/>
        <v>SIN PROMO</v>
      </c>
    </row>
    <row r="1486" spans="1:9" ht="52.8">
      <c r="A1486" s="68" t="s">
        <v>17933</v>
      </c>
      <c r="B1486" s="68" t="s">
        <v>17935</v>
      </c>
      <c r="C1486" s="9" t="s">
        <v>9104</v>
      </c>
      <c r="D1486" s="69" t="str">
        <f>"     "&amp;D1485</f>
        <v xml:space="preserve">     Silla Bar O Barra Espalda Baja Weis </v>
      </c>
      <c r="E1486" s="68" t="s">
        <v>232</v>
      </c>
      <c r="F1486" s="70">
        <f>F1485</f>
        <v>399900</v>
      </c>
      <c r="G1486" s="70" t="str">
        <f>G1485&amp;"     "</f>
        <v xml:space="preserve">$     </v>
      </c>
    </row>
    <row r="1487" spans="1:9" ht="52.8">
      <c r="A1487" s="68" t="s">
        <v>17933</v>
      </c>
      <c r="B1487" s="68" t="s">
        <v>17936</v>
      </c>
      <c r="C1487" s="9" t="s">
        <v>17937</v>
      </c>
      <c r="D1487" s="69" t="str">
        <f>"     "&amp;D1485</f>
        <v xml:space="preserve">     Silla Bar O Barra Espalda Baja Weis </v>
      </c>
      <c r="E1487" s="68" t="s">
        <v>236</v>
      </c>
      <c r="F1487" s="70">
        <f>F1485</f>
        <v>399900</v>
      </c>
      <c r="G1487" s="70" t="str">
        <f>G1485&amp;"     "</f>
        <v xml:space="preserve">$     </v>
      </c>
    </row>
    <row r="1488" spans="1:9">
      <c r="A1488" s="68" t="s">
        <v>17938</v>
      </c>
      <c r="B1488" s="68" t="s">
        <v>17939</v>
      </c>
      <c r="C1488" s="9" t="s">
        <v>17940</v>
      </c>
      <c r="D1488" s="9" t="s">
        <v>17941</v>
      </c>
      <c r="E1488" s="68" t="s">
        <v>12</v>
      </c>
      <c r="F1488" s="6">
        <v>399900</v>
      </c>
      <c r="G1488" s="6" t="s">
        <v>13</v>
      </c>
      <c r="H1488" s="6">
        <v>399900</v>
      </c>
      <c r="I1488" t="str">
        <f t="shared" ref="I1488:I1489" si="56">+IF(H1488&lt;F1488,"BLACK","SIN PROMO")</f>
        <v>SIN PROMO</v>
      </c>
    </row>
    <row r="1489" spans="1:9">
      <c r="A1489" s="68" t="s">
        <v>17942</v>
      </c>
      <c r="B1489" s="68"/>
      <c r="C1489" s="68" t="s">
        <v>6</v>
      </c>
      <c r="D1489" s="9" t="s">
        <v>17056</v>
      </c>
      <c r="E1489" s="68" t="s">
        <v>16</v>
      </c>
      <c r="F1489" s="6">
        <v>399900</v>
      </c>
      <c r="G1489" s="6" t="s">
        <v>13</v>
      </c>
      <c r="H1489">
        <v>329900</v>
      </c>
      <c r="I1489" t="str">
        <f t="shared" si="56"/>
        <v>BLACK</v>
      </c>
    </row>
    <row r="1490" spans="1:9" ht="52.8">
      <c r="A1490" s="68" t="s">
        <v>17942</v>
      </c>
      <c r="B1490" s="68" t="s">
        <v>17943</v>
      </c>
      <c r="C1490" s="9" t="s">
        <v>1753</v>
      </c>
      <c r="D1490" s="69" t="str">
        <f>"     "&amp;D1489</f>
        <v xml:space="preserve">     Silla Bar O Barra Espalda Media Leo</v>
      </c>
      <c r="E1490" s="68" t="s">
        <v>36</v>
      </c>
      <c r="F1490" s="70">
        <f>F1489</f>
        <v>399900</v>
      </c>
      <c r="G1490" s="70" t="str">
        <f>G1489&amp;"     "</f>
        <v xml:space="preserve">$     </v>
      </c>
    </row>
    <row r="1491" spans="1:9" ht="52.8">
      <c r="A1491" s="68" t="s">
        <v>17942</v>
      </c>
      <c r="B1491" s="68" t="s">
        <v>17944</v>
      </c>
      <c r="C1491" s="9" t="s">
        <v>1752</v>
      </c>
      <c r="D1491" s="69" t="str">
        <f>"     "&amp;D1489</f>
        <v xml:space="preserve">     Silla Bar O Barra Espalda Media Leo</v>
      </c>
      <c r="E1491" s="68" t="s">
        <v>54</v>
      </c>
      <c r="F1491" s="70">
        <f>F1489</f>
        <v>399900</v>
      </c>
      <c r="G1491" s="70" t="str">
        <f>G1489&amp;"     "</f>
        <v xml:space="preserve">$     </v>
      </c>
    </row>
    <row r="1492" spans="1:9">
      <c r="A1492" s="68" t="s">
        <v>17945</v>
      </c>
      <c r="B1492" s="68" t="s">
        <v>17946</v>
      </c>
      <c r="C1492" s="9" t="s">
        <v>7459</v>
      </c>
      <c r="D1492" s="9" t="s">
        <v>17947</v>
      </c>
      <c r="E1492" s="68" t="s">
        <v>12</v>
      </c>
      <c r="F1492" s="6">
        <v>679900</v>
      </c>
      <c r="G1492" s="6" t="s">
        <v>13</v>
      </c>
      <c r="H1492">
        <v>639900</v>
      </c>
      <c r="I1492" t="str">
        <f t="shared" ref="I1492:I1497" si="57">+IF(H1492&lt;F1492,"BLACK","SIN PROMO")</f>
        <v>BLACK</v>
      </c>
    </row>
    <row r="1493" spans="1:9">
      <c r="A1493" s="68" t="s">
        <v>17948</v>
      </c>
      <c r="B1493" s="68" t="s">
        <v>17949</v>
      </c>
      <c r="C1493" s="9" t="s">
        <v>17950</v>
      </c>
      <c r="D1493" s="9" t="s">
        <v>17951</v>
      </c>
      <c r="E1493" s="68" t="s">
        <v>12</v>
      </c>
      <c r="F1493" s="6">
        <v>999900</v>
      </c>
      <c r="G1493" s="6" t="s">
        <v>13</v>
      </c>
      <c r="H1493" s="6">
        <v>999900</v>
      </c>
      <c r="I1493" t="str">
        <f t="shared" si="57"/>
        <v>SIN PROMO</v>
      </c>
    </row>
    <row r="1494" spans="1:9">
      <c r="A1494" s="68" t="s">
        <v>17952</v>
      </c>
      <c r="B1494" s="68" t="s">
        <v>17953</v>
      </c>
      <c r="C1494" s="9" t="s">
        <v>10976</v>
      </c>
      <c r="D1494" s="9" t="s">
        <v>17954</v>
      </c>
      <c r="E1494" s="68" t="s">
        <v>292</v>
      </c>
      <c r="F1494" s="6">
        <v>1049900</v>
      </c>
      <c r="G1494" s="6" t="s">
        <v>13</v>
      </c>
      <c r="H1494" s="6">
        <v>1049900</v>
      </c>
      <c r="I1494" t="str">
        <f t="shared" si="57"/>
        <v>SIN PROMO</v>
      </c>
    </row>
    <row r="1495" spans="1:9">
      <c r="A1495" s="68" t="s">
        <v>17955</v>
      </c>
      <c r="B1495" s="68" t="s">
        <v>17956</v>
      </c>
      <c r="C1495" s="9" t="s">
        <v>1739</v>
      </c>
      <c r="D1495" s="9" t="s">
        <v>17957</v>
      </c>
      <c r="E1495" s="68" t="s">
        <v>12</v>
      </c>
      <c r="F1495" s="6">
        <v>379900</v>
      </c>
      <c r="G1495" s="6" t="s">
        <v>13</v>
      </c>
      <c r="H1495">
        <v>459900</v>
      </c>
      <c r="I1495" t="str">
        <f t="shared" si="57"/>
        <v>SIN PROMO</v>
      </c>
    </row>
    <row r="1496" spans="1:9">
      <c r="A1496" s="68" t="s">
        <v>17958</v>
      </c>
      <c r="B1496" s="68" t="s">
        <v>17959</v>
      </c>
      <c r="C1496" s="9" t="s">
        <v>7579</v>
      </c>
      <c r="D1496" s="9" t="s">
        <v>17960</v>
      </c>
      <c r="E1496" s="68" t="s">
        <v>12</v>
      </c>
      <c r="F1496" s="6">
        <v>219900</v>
      </c>
      <c r="G1496" s="6" t="s">
        <v>13</v>
      </c>
      <c r="H1496">
        <v>279900</v>
      </c>
      <c r="I1496" t="str">
        <f t="shared" si="57"/>
        <v>SIN PROMO</v>
      </c>
    </row>
    <row r="1497" spans="1:9">
      <c r="A1497" s="68" t="s">
        <v>17961</v>
      </c>
      <c r="B1497" s="68"/>
      <c r="C1497" s="68" t="s">
        <v>6</v>
      </c>
      <c r="D1497" s="9" t="s">
        <v>17962</v>
      </c>
      <c r="E1497" s="68" t="s">
        <v>16</v>
      </c>
      <c r="F1497" s="6">
        <v>329900</v>
      </c>
      <c r="G1497" s="6" t="s">
        <v>13</v>
      </c>
      <c r="H1497">
        <v>329900</v>
      </c>
      <c r="I1497" t="str">
        <f t="shared" si="57"/>
        <v>SIN PROMO</v>
      </c>
    </row>
    <row r="1498" spans="1:9" ht="39.6">
      <c r="A1498" s="68" t="s">
        <v>17961</v>
      </c>
      <c r="B1498" s="68" t="s">
        <v>17963</v>
      </c>
      <c r="C1498" s="9" t="s">
        <v>8972</v>
      </c>
      <c r="D1498" s="69" t="str">
        <f>"     "&amp;D1497</f>
        <v xml:space="preserve">     Silla Bar O Barra Arkor</v>
      </c>
      <c r="E1498" s="68" t="s">
        <v>36</v>
      </c>
      <c r="F1498" s="70">
        <f>F1497</f>
        <v>329900</v>
      </c>
      <c r="G1498" s="70" t="str">
        <f>G1497&amp;"     "</f>
        <v xml:space="preserve">$     </v>
      </c>
    </row>
    <row r="1499" spans="1:9" ht="39.6">
      <c r="A1499" s="68" t="s">
        <v>17961</v>
      </c>
      <c r="B1499" s="68" t="s">
        <v>17964</v>
      </c>
      <c r="C1499" s="9" t="s">
        <v>8816</v>
      </c>
      <c r="D1499" s="69" t="str">
        <f>"     "&amp;D1497</f>
        <v xml:space="preserve">     Silla Bar O Barra Arkor</v>
      </c>
      <c r="E1499" s="68" t="s">
        <v>12</v>
      </c>
      <c r="F1499" s="70">
        <f>F1497</f>
        <v>329900</v>
      </c>
      <c r="G1499" s="70" t="str">
        <f>G1497&amp;"     "</f>
        <v xml:space="preserve">$     </v>
      </c>
    </row>
    <row r="1500" spans="1:9">
      <c r="A1500" s="68" t="s">
        <v>17965</v>
      </c>
      <c r="B1500" s="68" t="s">
        <v>17966</v>
      </c>
      <c r="C1500" s="9" t="s">
        <v>9147</v>
      </c>
      <c r="D1500" s="9" t="s">
        <v>17967</v>
      </c>
      <c r="E1500" s="68" t="s">
        <v>292</v>
      </c>
      <c r="F1500" s="6">
        <v>349900</v>
      </c>
      <c r="G1500" s="6" t="s">
        <v>13</v>
      </c>
      <c r="H1500" s="6">
        <v>349900</v>
      </c>
      <c r="I1500" t="str">
        <f t="shared" ref="I1500:I1506" si="58">+IF(H1500&lt;F1500,"BLACK","SIN PROMO")</f>
        <v>SIN PROMO</v>
      </c>
    </row>
    <row r="1501" spans="1:9">
      <c r="A1501" s="68" t="s">
        <v>17968</v>
      </c>
      <c r="B1501" s="68" t="s">
        <v>17969</v>
      </c>
      <c r="C1501" s="9" t="s">
        <v>2267</v>
      </c>
      <c r="D1501" s="9" t="s">
        <v>17970</v>
      </c>
      <c r="E1501" s="68" t="s">
        <v>12</v>
      </c>
      <c r="F1501" s="6">
        <v>899900</v>
      </c>
      <c r="G1501" s="6" t="s">
        <v>13</v>
      </c>
      <c r="H1501" s="6">
        <v>899900</v>
      </c>
      <c r="I1501" t="str">
        <f t="shared" si="58"/>
        <v>SIN PROMO</v>
      </c>
    </row>
    <row r="1502" spans="1:9">
      <c r="A1502" s="68" t="s">
        <v>17971</v>
      </c>
      <c r="B1502" s="68" t="s">
        <v>17972</v>
      </c>
      <c r="C1502" s="9" t="s">
        <v>2268</v>
      </c>
      <c r="D1502" s="9" t="s">
        <v>17973</v>
      </c>
      <c r="E1502" s="68" t="s">
        <v>12</v>
      </c>
      <c r="F1502" s="6">
        <v>899900</v>
      </c>
      <c r="G1502" s="6" t="s">
        <v>13</v>
      </c>
      <c r="H1502" s="6">
        <v>899900</v>
      </c>
      <c r="I1502" t="str">
        <f t="shared" si="58"/>
        <v>SIN PROMO</v>
      </c>
    </row>
    <row r="1503" spans="1:9">
      <c r="A1503" s="68" t="s">
        <v>17974</v>
      </c>
      <c r="B1503" s="68" t="s">
        <v>17975</v>
      </c>
      <c r="C1503" s="9" t="s">
        <v>2269</v>
      </c>
      <c r="D1503" s="9" t="s">
        <v>1457</v>
      </c>
      <c r="E1503" s="68" t="s">
        <v>292</v>
      </c>
      <c r="F1503" s="6">
        <v>549900</v>
      </c>
      <c r="G1503" s="6" t="s">
        <v>13</v>
      </c>
      <c r="H1503">
        <v>559900</v>
      </c>
      <c r="I1503" t="str">
        <f t="shared" si="58"/>
        <v>SIN PROMO</v>
      </c>
    </row>
    <row r="1504" spans="1:9">
      <c r="A1504" s="68" t="s">
        <v>17976</v>
      </c>
      <c r="B1504" s="68" t="s">
        <v>17977</v>
      </c>
      <c r="C1504" s="9" t="s">
        <v>2264</v>
      </c>
      <c r="D1504" s="9" t="s">
        <v>1460</v>
      </c>
      <c r="E1504" s="68" t="s">
        <v>292</v>
      </c>
      <c r="F1504" s="6">
        <v>899900</v>
      </c>
      <c r="G1504" s="6" t="s">
        <v>13</v>
      </c>
      <c r="H1504">
        <v>889900</v>
      </c>
      <c r="I1504" t="str">
        <f t="shared" si="58"/>
        <v>BLACK</v>
      </c>
    </row>
    <row r="1505" spans="1:9">
      <c r="A1505" s="68" t="s">
        <v>17978</v>
      </c>
      <c r="B1505" s="68" t="s">
        <v>17979</v>
      </c>
      <c r="C1505" s="9" t="s">
        <v>2271</v>
      </c>
      <c r="D1505" s="9" t="s">
        <v>1463</v>
      </c>
      <c r="E1505" s="68" t="s">
        <v>292</v>
      </c>
      <c r="F1505" s="6">
        <v>799900</v>
      </c>
      <c r="G1505" s="6" t="s">
        <v>13</v>
      </c>
      <c r="H1505" s="6">
        <v>799900</v>
      </c>
      <c r="I1505" t="str">
        <f t="shared" si="58"/>
        <v>SIN PROMO</v>
      </c>
    </row>
    <row r="1506" spans="1:9">
      <c r="A1506" s="68" t="s">
        <v>17980</v>
      </c>
      <c r="B1506" s="68"/>
      <c r="C1506" s="68" t="s">
        <v>6</v>
      </c>
      <c r="D1506" s="9" t="s">
        <v>1466</v>
      </c>
      <c r="E1506" s="68" t="s">
        <v>16</v>
      </c>
      <c r="F1506" s="6">
        <v>799900</v>
      </c>
      <c r="G1506" s="6" t="s">
        <v>13</v>
      </c>
      <c r="H1506" s="6">
        <v>799900</v>
      </c>
      <c r="I1506" t="str">
        <f t="shared" si="58"/>
        <v>SIN PROMO</v>
      </c>
    </row>
    <row r="1507" spans="1:9" ht="66">
      <c r="A1507" s="68" t="s">
        <v>17980</v>
      </c>
      <c r="B1507" s="68" t="s">
        <v>17981</v>
      </c>
      <c r="C1507" s="9" t="s">
        <v>2272</v>
      </c>
      <c r="D1507" s="69" t="str">
        <f>"     "&amp;D1506</f>
        <v xml:space="preserve">     Escritorio Humus Y Silla Milano Blanco</v>
      </c>
      <c r="E1507" s="68" t="s">
        <v>292</v>
      </c>
      <c r="F1507" s="70">
        <f>F1506</f>
        <v>799900</v>
      </c>
      <c r="G1507" s="70" t="str">
        <f>G1506&amp;"     "</f>
        <v xml:space="preserve">$     </v>
      </c>
    </row>
    <row r="1508" spans="1:9" ht="66">
      <c r="A1508" s="68" t="s">
        <v>17980</v>
      </c>
      <c r="B1508" s="68" t="s">
        <v>17982</v>
      </c>
      <c r="C1508" s="9" t="s">
        <v>2271</v>
      </c>
      <c r="D1508" s="69" t="str">
        <f>"     "&amp;D1506</f>
        <v xml:space="preserve">     Escritorio Humus Y Silla Milano Blanco</v>
      </c>
      <c r="E1508" s="68" t="s">
        <v>12</v>
      </c>
      <c r="F1508" s="70">
        <f>F1506</f>
        <v>799900</v>
      </c>
      <c r="G1508" s="70" t="str">
        <f>G1506&amp;"     "</f>
        <v xml:space="preserve">$     </v>
      </c>
    </row>
    <row r="1509" spans="1:9">
      <c r="A1509" s="68" t="s">
        <v>17983</v>
      </c>
      <c r="B1509" s="68"/>
      <c r="C1509" s="68" t="s">
        <v>6</v>
      </c>
      <c r="D1509" s="9" t="s">
        <v>17984</v>
      </c>
      <c r="E1509" s="68" t="s">
        <v>16</v>
      </c>
      <c r="F1509" s="6">
        <v>399900</v>
      </c>
      <c r="G1509" s="6" t="s">
        <v>13</v>
      </c>
      <c r="H1509" s="6">
        <v>399900</v>
      </c>
      <c r="I1509" t="str">
        <f>+IF(H1509&lt;F1509,"BLACK","SIN PROMO")</f>
        <v>SIN PROMO</v>
      </c>
    </row>
    <row r="1510" spans="1:9" ht="39.6">
      <c r="A1510" s="68" t="s">
        <v>17983</v>
      </c>
      <c r="B1510" s="68" t="s">
        <v>17985</v>
      </c>
      <c r="C1510" s="9" t="s">
        <v>1842</v>
      </c>
      <c r="D1510" s="69" t="str">
        <f>"     "&amp;D1509</f>
        <v xml:space="preserve">     Escritorio Kenia </v>
      </c>
      <c r="E1510" s="68" t="s">
        <v>292</v>
      </c>
      <c r="F1510" s="70">
        <f>F1509</f>
        <v>399900</v>
      </c>
      <c r="G1510" s="70" t="str">
        <f>G1509&amp;"     "</f>
        <v xml:space="preserve">$     </v>
      </c>
    </row>
    <row r="1511" spans="1:9" ht="39.6">
      <c r="A1511" s="68" t="s">
        <v>17983</v>
      </c>
      <c r="B1511" s="68" t="s">
        <v>17986</v>
      </c>
      <c r="C1511" s="9" t="s">
        <v>2262</v>
      </c>
      <c r="D1511" s="69" t="str">
        <f>"     "&amp;D1509</f>
        <v xml:space="preserve">     Escritorio Kenia </v>
      </c>
      <c r="E1511" s="68" t="s">
        <v>300</v>
      </c>
      <c r="F1511" s="70">
        <f>F1509</f>
        <v>399900</v>
      </c>
      <c r="G1511" s="70" t="str">
        <f>G1509&amp;"     "</f>
        <v xml:space="preserve">$     </v>
      </c>
    </row>
    <row r="1512" spans="1:9" ht="39.6">
      <c r="A1512" s="68" t="s">
        <v>17983</v>
      </c>
      <c r="B1512" s="68" t="s">
        <v>17987</v>
      </c>
      <c r="C1512" s="9" t="s">
        <v>1761</v>
      </c>
      <c r="D1512" s="69" t="str">
        <f>"     "&amp;D1509</f>
        <v xml:space="preserve">     Escritorio Kenia </v>
      </c>
      <c r="E1512" s="68" t="s">
        <v>456</v>
      </c>
      <c r="F1512" s="70">
        <f>F1509</f>
        <v>399900</v>
      </c>
      <c r="G1512" s="70" t="str">
        <f>G1509&amp;"     "</f>
        <v xml:space="preserve">$     </v>
      </c>
    </row>
    <row r="1513" spans="1:9">
      <c r="A1513" s="68" t="s">
        <v>17988</v>
      </c>
      <c r="B1513" s="68" t="s">
        <v>17989</v>
      </c>
      <c r="C1513" s="9" t="s">
        <v>10528</v>
      </c>
      <c r="D1513" s="9" t="s">
        <v>17990</v>
      </c>
      <c r="E1513" s="68" t="s">
        <v>292</v>
      </c>
      <c r="F1513" s="6">
        <v>1199900</v>
      </c>
      <c r="G1513" s="6" t="s">
        <v>13</v>
      </c>
      <c r="H1513" s="6">
        <v>1199900</v>
      </c>
      <c r="I1513" t="str">
        <f t="shared" ref="I1513:I1514" si="59">+IF(H1513&lt;F1513,"BLACK","SIN PROMO")</f>
        <v>SIN PROMO</v>
      </c>
    </row>
    <row r="1514" spans="1:9">
      <c r="A1514" s="68" t="s">
        <v>17991</v>
      </c>
      <c r="B1514" s="68"/>
      <c r="C1514" s="68" t="s">
        <v>6</v>
      </c>
      <c r="D1514" s="9" t="s">
        <v>17992</v>
      </c>
      <c r="E1514" s="68" t="s">
        <v>16</v>
      </c>
      <c r="F1514" s="6">
        <v>799900</v>
      </c>
      <c r="G1514" s="6" t="s">
        <v>13</v>
      </c>
      <c r="H1514">
        <v>749900</v>
      </c>
      <c r="I1514" t="str">
        <f t="shared" si="59"/>
        <v>BLACK</v>
      </c>
    </row>
    <row r="1515" spans="1:9" ht="79.2">
      <c r="A1515" s="68" t="s">
        <v>17991</v>
      </c>
      <c r="B1515" s="68" t="s">
        <v>17993</v>
      </c>
      <c r="C1515" s="9" t="s">
        <v>7468</v>
      </c>
      <c r="D1515" s="69" t="str">
        <f>"     "&amp;D1514</f>
        <v xml:space="preserve">     Silla Para Oficina Elegance Bice Presidente</v>
      </c>
      <c r="E1515" s="68" t="s">
        <v>12</v>
      </c>
      <c r="F1515" s="70">
        <f>F1514</f>
        <v>799900</v>
      </c>
      <c r="G1515" s="70" t="str">
        <f>G1514&amp;"     "</f>
        <v xml:space="preserve">$     </v>
      </c>
    </row>
    <row r="1516" spans="1:9" ht="79.2">
      <c r="A1516" s="68" t="s">
        <v>17991</v>
      </c>
      <c r="B1516" s="68" t="s">
        <v>17994</v>
      </c>
      <c r="C1516" s="9" t="s">
        <v>9906</v>
      </c>
      <c r="D1516" s="69" t="str">
        <f>"     "&amp;D1514</f>
        <v xml:space="preserve">     Silla Para Oficina Elegance Bice Presidente</v>
      </c>
      <c r="E1516" s="68" t="s">
        <v>48</v>
      </c>
      <c r="F1516" s="70">
        <f>F1514</f>
        <v>799900</v>
      </c>
      <c r="G1516" s="70" t="str">
        <f>G1514&amp;"     "</f>
        <v xml:space="preserve">$     </v>
      </c>
    </row>
    <row r="1517" spans="1:9">
      <c r="A1517" s="68" t="s">
        <v>17995</v>
      </c>
      <c r="B1517" s="68" t="s">
        <v>17996</v>
      </c>
      <c r="C1517" s="9" t="s">
        <v>2274</v>
      </c>
      <c r="D1517" s="9" t="s">
        <v>17997</v>
      </c>
      <c r="E1517" s="68" t="s">
        <v>17998</v>
      </c>
      <c r="F1517" s="6">
        <v>779900</v>
      </c>
      <c r="G1517" s="6" t="s">
        <v>13</v>
      </c>
      <c r="H1517" s="6">
        <v>779900</v>
      </c>
      <c r="I1517" t="str">
        <f t="shared" ref="I1517:I1522" si="60">+IF(H1517&lt;F1517,"BLACK","SIN PROMO")</f>
        <v>SIN PROMO</v>
      </c>
    </row>
    <row r="1518" spans="1:9">
      <c r="A1518" s="68" t="s">
        <v>17999</v>
      </c>
      <c r="B1518" s="68" t="s">
        <v>18000</v>
      </c>
      <c r="C1518" s="9" t="s">
        <v>10210</v>
      </c>
      <c r="D1518" s="9" t="s">
        <v>18001</v>
      </c>
      <c r="E1518" s="68" t="s">
        <v>12</v>
      </c>
      <c r="F1518" s="6">
        <v>899900</v>
      </c>
      <c r="G1518" s="6" t="s">
        <v>13</v>
      </c>
      <c r="H1518" s="6">
        <v>899900</v>
      </c>
      <c r="I1518" t="str">
        <f t="shared" si="60"/>
        <v>SIN PROMO</v>
      </c>
    </row>
    <row r="1519" spans="1:9">
      <c r="A1519" s="68" t="s">
        <v>18002</v>
      </c>
      <c r="B1519" s="68" t="s">
        <v>18003</v>
      </c>
      <c r="C1519" s="9" t="s">
        <v>9997</v>
      </c>
      <c r="D1519" s="9" t="s">
        <v>18004</v>
      </c>
      <c r="E1519" s="68" t="s">
        <v>292</v>
      </c>
      <c r="F1519" s="6">
        <v>659900</v>
      </c>
      <c r="G1519" s="6" t="s">
        <v>13</v>
      </c>
      <c r="H1519" s="6">
        <v>659900</v>
      </c>
      <c r="I1519" t="str">
        <f t="shared" si="60"/>
        <v>SIN PROMO</v>
      </c>
    </row>
    <row r="1520" spans="1:9">
      <c r="A1520" s="68" t="s">
        <v>18005</v>
      </c>
      <c r="B1520" s="68" t="s">
        <v>18006</v>
      </c>
      <c r="C1520" s="9" t="s">
        <v>9941</v>
      </c>
      <c r="D1520" s="9" t="s">
        <v>18007</v>
      </c>
      <c r="E1520" s="68" t="s">
        <v>292</v>
      </c>
      <c r="F1520" s="6">
        <v>649900</v>
      </c>
      <c r="G1520" s="6" t="s">
        <v>13</v>
      </c>
      <c r="H1520" s="6">
        <v>649900</v>
      </c>
      <c r="I1520" t="str">
        <f t="shared" si="60"/>
        <v>SIN PROMO</v>
      </c>
    </row>
    <row r="1521" spans="1:9">
      <c r="A1521" s="68" t="s">
        <v>18008</v>
      </c>
      <c r="B1521" s="68" t="s">
        <v>18009</v>
      </c>
      <c r="C1521" s="9" t="s">
        <v>8146</v>
      </c>
      <c r="D1521" s="9" t="s">
        <v>18010</v>
      </c>
      <c r="E1521" s="68" t="s">
        <v>12</v>
      </c>
      <c r="F1521" s="6">
        <v>479900</v>
      </c>
      <c r="G1521" s="6" t="s">
        <v>13</v>
      </c>
      <c r="H1521">
        <v>609900</v>
      </c>
      <c r="I1521" t="str">
        <f t="shared" si="60"/>
        <v>SIN PROMO</v>
      </c>
    </row>
    <row r="1522" spans="1:9">
      <c r="A1522" s="68" t="s">
        <v>18011</v>
      </c>
      <c r="B1522" s="68"/>
      <c r="C1522" s="68" t="s">
        <v>6</v>
      </c>
      <c r="D1522" s="9" t="s">
        <v>18012</v>
      </c>
      <c r="E1522" s="68" t="s">
        <v>16</v>
      </c>
      <c r="F1522" s="6">
        <v>1129900</v>
      </c>
      <c r="G1522" s="6" t="s">
        <v>13</v>
      </c>
      <c r="H1522">
        <v>829900</v>
      </c>
      <c r="I1522" t="str">
        <f t="shared" si="60"/>
        <v>BLACK</v>
      </c>
    </row>
    <row r="1523" spans="1:9" ht="92.4">
      <c r="A1523" s="68" t="s">
        <v>18011</v>
      </c>
      <c r="B1523" s="68" t="s">
        <v>18013</v>
      </c>
      <c r="C1523" s="9" t="s">
        <v>8201</v>
      </c>
      <c r="D1523" s="69" t="str">
        <f>"     "&amp;D1522</f>
        <v xml:space="preserve">     Silla Auxiliar Para Exteriores Curva Streem Blanca X4</v>
      </c>
      <c r="E1523" s="68" t="s">
        <v>12</v>
      </c>
      <c r="F1523" s="70">
        <f>F1522</f>
        <v>1129900</v>
      </c>
      <c r="G1523" s="70" t="str">
        <f>G1522&amp;"     "</f>
        <v xml:space="preserve">$     </v>
      </c>
    </row>
    <row r="1524" spans="1:9" ht="92.4">
      <c r="A1524" s="68" t="s">
        <v>18011</v>
      </c>
      <c r="B1524" s="68" t="s">
        <v>18014</v>
      </c>
      <c r="C1524" s="9" t="s">
        <v>1749</v>
      </c>
      <c r="D1524" s="69" t="str">
        <f>"     "&amp;D1522</f>
        <v xml:space="preserve">     Silla Auxiliar Para Exteriores Curva Streem Blanca X4</v>
      </c>
      <c r="E1524" s="68" t="s">
        <v>36</v>
      </c>
      <c r="F1524" s="70">
        <f>F1522</f>
        <v>1129900</v>
      </c>
      <c r="G1524" s="70" t="str">
        <f>G1522&amp;"     "</f>
        <v xml:space="preserve">$     </v>
      </c>
    </row>
    <row r="1525" spans="1:9" ht="92.4">
      <c r="A1525" s="68" t="s">
        <v>18011</v>
      </c>
      <c r="B1525" s="68" t="s">
        <v>18015</v>
      </c>
      <c r="C1525" s="9" t="s">
        <v>18016</v>
      </c>
      <c r="D1525" s="69" t="str">
        <f>"     "&amp;D1522</f>
        <v xml:space="preserve">     Silla Auxiliar Para Exteriores Curva Streem Blanca X4</v>
      </c>
      <c r="E1525" s="68" t="s">
        <v>38</v>
      </c>
      <c r="F1525" s="70">
        <f>F1522</f>
        <v>1129900</v>
      </c>
      <c r="G1525" s="70" t="str">
        <f>G1522&amp;"     "</f>
        <v xml:space="preserve">$     </v>
      </c>
    </row>
    <row r="1526" spans="1:9">
      <c r="A1526" s="68" t="s">
        <v>18017</v>
      </c>
      <c r="B1526" s="68" t="s">
        <v>18018</v>
      </c>
      <c r="C1526" s="9" t="s">
        <v>8201</v>
      </c>
      <c r="D1526" s="9" t="s">
        <v>18019</v>
      </c>
      <c r="E1526" s="68" t="s">
        <v>12</v>
      </c>
      <c r="F1526" s="6">
        <v>949900</v>
      </c>
      <c r="G1526" s="6" t="s">
        <v>13</v>
      </c>
      <c r="H1526">
        <v>829900</v>
      </c>
      <c r="I1526" t="str">
        <f t="shared" ref="I1526:I1529" si="61">+IF(H1526&lt;F1526,"BLACK","SIN PROMO")</f>
        <v>BLACK</v>
      </c>
    </row>
    <row r="1527" spans="1:9">
      <c r="A1527" s="68" t="s">
        <v>18020</v>
      </c>
      <c r="B1527" s="68" t="s">
        <v>18021</v>
      </c>
      <c r="C1527" s="9" t="s">
        <v>18022</v>
      </c>
      <c r="D1527" s="9" t="s">
        <v>18023</v>
      </c>
      <c r="E1527" s="68" t="s">
        <v>38</v>
      </c>
      <c r="F1527" s="6">
        <v>569900</v>
      </c>
      <c r="G1527" s="6" t="s">
        <v>13</v>
      </c>
      <c r="H1527" s="6">
        <v>569900</v>
      </c>
      <c r="I1527" t="str">
        <f t="shared" si="61"/>
        <v>SIN PROMO</v>
      </c>
    </row>
    <row r="1528" spans="1:9">
      <c r="A1528" s="68" t="s">
        <v>18024</v>
      </c>
      <c r="B1528" s="68" t="s">
        <v>18025</v>
      </c>
      <c r="C1528" s="9" t="s">
        <v>18016</v>
      </c>
      <c r="D1528" s="9" t="s">
        <v>18026</v>
      </c>
      <c r="E1528" s="68" t="s">
        <v>38</v>
      </c>
      <c r="F1528" s="6">
        <v>1129900</v>
      </c>
      <c r="G1528" s="6" t="s">
        <v>13</v>
      </c>
      <c r="H1528" s="6">
        <v>1129900</v>
      </c>
      <c r="I1528" t="str">
        <f t="shared" si="61"/>
        <v>SIN PROMO</v>
      </c>
    </row>
    <row r="1529" spans="1:9">
      <c r="A1529" s="68" t="s">
        <v>18027</v>
      </c>
      <c r="B1529" s="68"/>
      <c r="C1529" s="68" t="s">
        <v>6</v>
      </c>
      <c r="D1529" s="9" t="s">
        <v>18028</v>
      </c>
      <c r="E1529" s="68" t="s">
        <v>16</v>
      </c>
      <c r="F1529" s="6">
        <v>259900</v>
      </c>
      <c r="G1529" s="6" t="s">
        <v>13</v>
      </c>
      <c r="H1529">
        <v>279900</v>
      </c>
      <c r="I1529" t="str">
        <f t="shared" si="61"/>
        <v>SIN PROMO</v>
      </c>
    </row>
    <row r="1530" spans="1:9" ht="39.6">
      <c r="A1530" s="68" t="s">
        <v>18027</v>
      </c>
      <c r="B1530" s="68" t="s">
        <v>18029</v>
      </c>
      <c r="C1530" s="9" t="s">
        <v>1799</v>
      </c>
      <c r="D1530" s="69" t="str">
        <f>"     "&amp;D1529</f>
        <v xml:space="preserve">     Silla Barra Alta True</v>
      </c>
      <c r="E1530" s="68" t="s">
        <v>1311</v>
      </c>
      <c r="F1530" s="70">
        <f>F1529</f>
        <v>259900</v>
      </c>
      <c r="G1530" s="70" t="str">
        <f>G1529&amp;"     "</f>
        <v xml:space="preserve">$     </v>
      </c>
    </row>
    <row r="1531" spans="1:9" ht="39.6">
      <c r="A1531" s="68" t="s">
        <v>18027</v>
      </c>
      <c r="B1531" s="68" t="s">
        <v>18030</v>
      </c>
      <c r="C1531" s="9" t="s">
        <v>2221</v>
      </c>
      <c r="D1531" s="69" t="str">
        <f>"     "&amp;D1529</f>
        <v xml:space="preserve">     Silla Barra Alta True</v>
      </c>
      <c r="E1531" s="68" t="s">
        <v>1319</v>
      </c>
      <c r="F1531" s="70">
        <f>F1529</f>
        <v>259900</v>
      </c>
      <c r="G1531" s="70" t="str">
        <f>G1529&amp;"     "</f>
        <v xml:space="preserve">$     </v>
      </c>
    </row>
    <row r="1532" spans="1:9" ht="39.6">
      <c r="A1532" s="68" t="s">
        <v>18027</v>
      </c>
      <c r="B1532" s="68" t="s">
        <v>18031</v>
      </c>
      <c r="C1532" s="9" t="s">
        <v>2225</v>
      </c>
      <c r="D1532" s="69" t="str">
        <f>"     "&amp;D1529</f>
        <v xml:space="preserve">     Silla Barra Alta True</v>
      </c>
      <c r="E1532" s="68" t="s">
        <v>16808</v>
      </c>
      <c r="F1532" s="70">
        <f>F1529</f>
        <v>259900</v>
      </c>
      <c r="G1532" s="70" t="str">
        <f>G1529&amp;"     "</f>
        <v xml:space="preserve">$     </v>
      </c>
    </row>
    <row r="1533" spans="1:9" ht="39.6">
      <c r="A1533" s="68" t="s">
        <v>18027</v>
      </c>
      <c r="B1533" s="68" t="s">
        <v>18032</v>
      </c>
      <c r="C1533" s="9" t="s">
        <v>2229</v>
      </c>
      <c r="D1533" s="69" t="str">
        <f>"     "&amp;D1529</f>
        <v xml:space="preserve">     Silla Barra Alta True</v>
      </c>
      <c r="E1533" s="68" t="s">
        <v>18033</v>
      </c>
      <c r="F1533" s="70">
        <f>F1529</f>
        <v>259900</v>
      </c>
      <c r="G1533" s="70" t="str">
        <f>G1529&amp;"     "</f>
        <v xml:space="preserve">$     </v>
      </c>
    </row>
    <row r="1534" spans="1:9">
      <c r="A1534" s="68" t="s">
        <v>18034</v>
      </c>
      <c r="B1534" s="68" t="s">
        <v>18035</v>
      </c>
      <c r="C1534" s="9" t="s">
        <v>1844</v>
      </c>
      <c r="D1534" s="9" t="s">
        <v>15933</v>
      </c>
      <c r="E1534" s="68" t="s">
        <v>456</v>
      </c>
      <c r="F1534" s="6">
        <v>279900</v>
      </c>
      <c r="G1534" s="6" t="s">
        <v>13</v>
      </c>
      <c r="H1534" s="6">
        <v>279900</v>
      </c>
      <c r="I1534" t="str">
        <f t="shared" ref="I1534:I1545" si="62">+IF(H1534&lt;F1534,"BLACK","SIN PROMO")</f>
        <v>SIN PROMO</v>
      </c>
    </row>
    <row r="1535" spans="1:9">
      <c r="A1535" s="68" t="s">
        <v>18036</v>
      </c>
      <c r="B1535" s="68" t="s">
        <v>18037</v>
      </c>
      <c r="C1535" s="9" t="s">
        <v>7448</v>
      </c>
      <c r="D1535" s="9" t="s">
        <v>18038</v>
      </c>
      <c r="E1535" s="68" t="s">
        <v>54</v>
      </c>
      <c r="F1535" s="6">
        <v>329900</v>
      </c>
      <c r="G1535" s="6" t="s">
        <v>13</v>
      </c>
      <c r="H1535">
        <v>329900</v>
      </c>
      <c r="I1535" t="str">
        <f t="shared" si="62"/>
        <v>SIN PROMO</v>
      </c>
    </row>
    <row r="1536" spans="1:9">
      <c r="A1536" s="68" t="s">
        <v>18039</v>
      </c>
      <c r="B1536" s="68" t="s">
        <v>18040</v>
      </c>
      <c r="C1536" s="9" t="s">
        <v>2373</v>
      </c>
      <c r="D1536" s="9" t="s">
        <v>18041</v>
      </c>
      <c r="E1536" s="68" t="s">
        <v>350</v>
      </c>
      <c r="F1536" s="6">
        <v>149900</v>
      </c>
      <c r="G1536" s="6" t="s">
        <v>13</v>
      </c>
      <c r="H1536" s="6">
        <v>149900</v>
      </c>
      <c r="I1536" t="str">
        <f t="shared" si="62"/>
        <v>SIN PROMO</v>
      </c>
    </row>
    <row r="1537" spans="1:9">
      <c r="A1537" s="68" t="s">
        <v>18042</v>
      </c>
      <c r="B1537" s="68" t="s">
        <v>18043</v>
      </c>
      <c r="C1537" s="9" t="s">
        <v>1753</v>
      </c>
      <c r="D1537" s="9" t="s">
        <v>18044</v>
      </c>
      <c r="E1537" s="68" t="s">
        <v>232</v>
      </c>
      <c r="F1537" s="6">
        <v>299900</v>
      </c>
      <c r="G1537" s="6" t="s">
        <v>13</v>
      </c>
      <c r="H1537">
        <v>329900</v>
      </c>
      <c r="I1537" t="str">
        <f t="shared" si="62"/>
        <v>SIN PROMO</v>
      </c>
    </row>
    <row r="1538" spans="1:9">
      <c r="A1538" s="68" t="s">
        <v>18045</v>
      </c>
      <c r="B1538" s="68" t="s">
        <v>18046</v>
      </c>
      <c r="C1538" s="9" t="s">
        <v>18047</v>
      </c>
      <c r="D1538" s="9" t="s">
        <v>18048</v>
      </c>
      <c r="E1538" s="68" t="s">
        <v>300</v>
      </c>
      <c r="F1538" s="6">
        <v>699900</v>
      </c>
      <c r="G1538" s="6" t="s">
        <v>13</v>
      </c>
      <c r="H1538" s="6">
        <v>699900</v>
      </c>
      <c r="I1538" t="str">
        <f t="shared" si="62"/>
        <v>SIN PROMO</v>
      </c>
    </row>
    <row r="1539" spans="1:9">
      <c r="A1539" s="68" t="s">
        <v>18049</v>
      </c>
      <c r="B1539" s="68" t="s">
        <v>18050</v>
      </c>
      <c r="C1539" s="9" t="s">
        <v>9009</v>
      </c>
      <c r="D1539" s="9" t="s">
        <v>18051</v>
      </c>
      <c r="E1539" s="68" t="s">
        <v>18052</v>
      </c>
      <c r="F1539" s="6">
        <v>279900</v>
      </c>
      <c r="G1539" s="6" t="s">
        <v>13</v>
      </c>
      <c r="H1539" s="6">
        <v>279900</v>
      </c>
      <c r="I1539" t="str">
        <f t="shared" si="62"/>
        <v>SIN PROMO</v>
      </c>
    </row>
    <row r="1540" spans="1:9">
      <c r="A1540" s="68" t="s">
        <v>18053</v>
      </c>
      <c r="B1540" s="68" t="s">
        <v>18054</v>
      </c>
      <c r="C1540" s="9" t="s">
        <v>8678</v>
      </c>
      <c r="D1540" s="9" t="s">
        <v>17647</v>
      </c>
      <c r="E1540" s="68" t="s">
        <v>18055</v>
      </c>
      <c r="F1540" s="6">
        <v>159900</v>
      </c>
      <c r="G1540" s="6" t="s">
        <v>13</v>
      </c>
      <c r="H1540" s="6">
        <v>159900</v>
      </c>
      <c r="I1540" t="str">
        <f t="shared" si="62"/>
        <v>SIN PROMO</v>
      </c>
    </row>
    <row r="1541" spans="1:9">
      <c r="A1541" s="68" t="s">
        <v>18056</v>
      </c>
      <c r="B1541" s="68" t="s">
        <v>18057</v>
      </c>
      <c r="C1541" s="9" t="s">
        <v>9658</v>
      </c>
      <c r="D1541" s="9" t="s">
        <v>18058</v>
      </c>
      <c r="E1541" s="68" t="s">
        <v>456</v>
      </c>
      <c r="F1541" s="6">
        <v>569900</v>
      </c>
      <c r="G1541" s="6" t="s">
        <v>13</v>
      </c>
      <c r="H1541" s="6">
        <v>569900</v>
      </c>
      <c r="I1541" t="str">
        <f t="shared" si="62"/>
        <v>SIN PROMO</v>
      </c>
    </row>
    <row r="1542" spans="1:9">
      <c r="A1542" s="68" t="s">
        <v>18059</v>
      </c>
      <c r="B1542" s="68" t="s">
        <v>18060</v>
      </c>
      <c r="C1542" s="9" t="s">
        <v>8732</v>
      </c>
      <c r="D1542" s="9" t="s">
        <v>17382</v>
      </c>
      <c r="E1542" s="68" t="s">
        <v>18055</v>
      </c>
      <c r="F1542" s="6">
        <v>209900</v>
      </c>
      <c r="G1542" s="6" t="s">
        <v>13</v>
      </c>
      <c r="H1542" s="6">
        <v>209900</v>
      </c>
      <c r="I1542" t="str">
        <f t="shared" si="62"/>
        <v>SIN PROMO</v>
      </c>
    </row>
    <row r="1543" spans="1:9">
      <c r="A1543" s="68" t="s">
        <v>18061</v>
      </c>
      <c r="B1543" s="68" t="s">
        <v>18062</v>
      </c>
      <c r="C1543" s="9" t="s">
        <v>7466</v>
      </c>
      <c r="D1543" s="9" t="s">
        <v>18063</v>
      </c>
      <c r="E1543" s="68" t="s">
        <v>12</v>
      </c>
      <c r="F1543" s="6">
        <v>1029900</v>
      </c>
      <c r="G1543" s="6" t="s">
        <v>13</v>
      </c>
      <c r="H1543">
        <v>769900</v>
      </c>
      <c r="I1543" t="str">
        <f t="shared" si="62"/>
        <v>BLACK</v>
      </c>
    </row>
    <row r="1544" spans="1:9">
      <c r="A1544" s="68" t="s">
        <v>18064</v>
      </c>
      <c r="B1544" s="68" t="s">
        <v>18065</v>
      </c>
      <c r="C1544" s="9" t="s">
        <v>8203</v>
      </c>
      <c r="D1544" s="9" t="s">
        <v>18066</v>
      </c>
      <c r="E1544" s="68" t="s">
        <v>54</v>
      </c>
      <c r="F1544" s="6">
        <v>1399900</v>
      </c>
      <c r="G1544" s="6" t="s">
        <v>13</v>
      </c>
      <c r="H1544">
        <v>1039900</v>
      </c>
      <c r="I1544" t="str">
        <f t="shared" si="62"/>
        <v>BLACK</v>
      </c>
    </row>
    <row r="1545" spans="1:9">
      <c r="A1545" s="68" t="s">
        <v>18067</v>
      </c>
      <c r="B1545" s="68"/>
      <c r="C1545" s="68" t="s">
        <v>6</v>
      </c>
      <c r="D1545" s="9" t="s">
        <v>18068</v>
      </c>
      <c r="E1545" s="68" t="s">
        <v>16</v>
      </c>
      <c r="F1545" s="6">
        <v>1299900</v>
      </c>
      <c r="G1545" s="6" t="s">
        <v>13</v>
      </c>
      <c r="H1545">
        <v>1349900</v>
      </c>
      <c r="I1545" t="str">
        <f t="shared" si="62"/>
        <v>SIN PROMO</v>
      </c>
    </row>
    <row r="1546" spans="1:9" ht="79.2">
      <c r="A1546" s="68" t="s">
        <v>18067</v>
      </c>
      <c r="B1546" s="68" t="s">
        <v>18069</v>
      </c>
      <c r="C1546" s="9" t="s">
        <v>2346</v>
      </c>
      <c r="D1546" s="69" t="str">
        <f>"     "&amp;D1545</f>
        <v xml:space="preserve">     Comedor Madera Robledo+ Sila Eames Blanco</v>
      </c>
      <c r="E1546" s="68" t="s">
        <v>12</v>
      </c>
      <c r="F1546" s="70">
        <f>F1545</f>
        <v>1299900</v>
      </c>
      <c r="G1546" s="70" t="str">
        <f>G1545&amp;"     "</f>
        <v xml:space="preserve">$     </v>
      </c>
    </row>
    <row r="1547" spans="1:9" ht="79.2">
      <c r="A1547" s="68" t="s">
        <v>18067</v>
      </c>
      <c r="B1547" s="68" t="s">
        <v>18070</v>
      </c>
      <c r="C1547" s="9" t="s">
        <v>5904</v>
      </c>
      <c r="D1547" s="69" t="str">
        <f>"     "&amp;D1545</f>
        <v xml:space="preserve">     Comedor Madera Robledo+ Sila Eames Blanco</v>
      </c>
      <c r="E1547" s="68" t="s">
        <v>36</v>
      </c>
      <c r="F1547" s="70">
        <f>F1545</f>
        <v>1299900</v>
      </c>
      <c r="G1547" s="70" t="str">
        <f>G1545&amp;"     "</f>
        <v xml:space="preserve">$     </v>
      </c>
    </row>
    <row r="1548" spans="1:9" ht="79.2">
      <c r="A1548" s="68" t="s">
        <v>18067</v>
      </c>
      <c r="B1548" s="68" t="s">
        <v>18071</v>
      </c>
      <c r="C1548" s="9" t="s">
        <v>2349</v>
      </c>
      <c r="D1548" s="69" t="str">
        <f>"     "&amp;D1545</f>
        <v xml:space="preserve">     Comedor Madera Robledo+ Sila Eames Blanco</v>
      </c>
      <c r="E1548" s="68" t="s">
        <v>48</v>
      </c>
      <c r="F1548" s="70">
        <f>F1545</f>
        <v>1299900</v>
      </c>
      <c r="G1548" s="70" t="str">
        <f>G1545&amp;"     "</f>
        <v xml:space="preserve">$     </v>
      </c>
    </row>
    <row r="1549" spans="1:9" ht="79.2">
      <c r="A1549" s="68" t="s">
        <v>18067</v>
      </c>
      <c r="B1549" s="68" t="s">
        <v>18072</v>
      </c>
      <c r="C1549" s="9" t="s">
        <v>2347</v>
      </c>
      <c r="D1549" s="69" t="str">
        <f>"     "&amp;D1545</f>
        <v xml:space="preserve">     Comedor Madera Robledo+ Sila Eames Blanco</v>
      </c>
      <c r="E1549" s="68" t="s">
        <v>38</v>
      </c>
      <c r="F1549" s="70">
        <f>F1545</f>
        <v>1299900</v>
      </c>
      <c r="G1549" s="70" t="str">
        <f>G1545&amp;"     "</f>
        <v xml:space="preserve">$     </v>
      </c>
    </row>
    <row r="1550" spans="1:9">
      <c r="A1550" s="68" t="s">
        <v>18073</v>
      </c>
      <c r="B1550" s="68"/>
      <c r="C1550" s="9" t="s">
        <v>5143</v>
      </c>
      <c r="D1550" s="9" t="s">
        <v>18074</v>
      </c>
      <c r="E1550" s="68" t="s">
        <v>16</v>
      </c>
      <c r="F1550" s="6">
        <v>929900</v>
      </c>
      <c r="G1550" s="6" t="s">
        <v>13</v>
      </c>
      <c r="H1550">
        <v>939900</v>
      </c>
      <c r="I1550" t="str">
        <f t="shared" ref="I1550:I1554" si="63">+IF(H1550&lt;F1550,"BLACK","SIN PROMO")</f>
        <v>SIN PROMO</v>
      </c>
    </row>
    <row r="1551" spans="1:9">
      <c r="A1551" s="68" t="s">
        <v>18075</v>
      </c>
      <c r="B1551" s="68"/>
      <c r="C1551" s="9" t="s">
        <v>5147</v>
      </c>
      <c r="D1551" s="9" t="s">
        <v>18076</v>
      </c>
      <c r="E1551" s="68" t="s">
        <v>16</v>
      </c>
      <c r="F1551" s="6">
        <v>929900</v>
      </c>
      <c r="G1551" s="6" t="s">
        <v>13</v>
      </c>
      <c r="H1551">
        <v>939900</v>
      </c>
      <c r="I1551" t="str">
        <f t="shared" si="63"/>
        <v>SIN PROMO</v>
      </c>
    </row>
    <row r="1552" spans="1:9">
      <c r="A1552" s="68" t="s">
        <v>18077</v>
      </c>
      <c r="B1552" s="68"/>
      <c r="C1552" s="9" t="s">
        <v>5151</v>
      </c>
      <c r="D1552" s="9" t="s">
        <v>18078</v>
      </c>
      <c r="E1552" s="68" t="s">
        <v>16</v>
      </c>
      <c r="F1552" s="6">
        <v>929900</v>
      </c>
      <c r="G1552" s="6" t="s">
        <v>13</v>
      </c>
      <c r="H1552">
        <v>949900</v>
      </c>
      <c r="I1552" t="str">
        <f t="shared" si="63"/>
        <v>SIN PROMO</v>
      </c>
    </row>
    <row r="1553" spans="1:9">
      <c r="A1553" s="68" t="s">
        <v>18079</v>
      </c>
      <c r="B1553" s="68" t="s">
        <v>18080</v>
      </c>
      <c r="C1553" s="9" t="s">
        <v>8056</v>
      </c>
      <c r="D1553" s="9" t="s">
        <v>18081</v>
      </c>
      <c r="E1553" s="68" t="s">
        <v>48</v>
      </c>
      <c r="F1553" s="6">
        <v>1399900</v>
      </c>
      <c r="G1553" s="6" t="s">
        <v>13</v>
      </c>
      <c r="H1553">
        <v>1339900</v>
      </c>
      <c r="I1553" t="str">
        <f t="shared" si="63"/>
        <v>BLACK</v>
      </c>
    </row>
    <row r="1554" spans="1:9">
      <c r="A1554" s="68" t="s">
        <v>18082</v>
      </c>
      <c r="B1554" s="68"/>
      <c r="C1554" s="68" t="s">
        <v>6</v>
      </c>
      <c r="D1554" s="9" t="s">
        <v>18083</v>
      </c>
      <c r="E1554" s="68" t="s">
        <v>16</v>
      </c>
      <c r="F1554" s="6">
        <v>559900</v>
      </c>
      <c r="G1554" s="6" t="s">
        <v>13</v>
      </c>
      <c r="H1554">
        <v>669900</v>
      </c>
      <c r="I1554" t="str">
        <f t="shared" si="63"/>
        <v>SIN PROMO</v>
      </c>
    </row>
    <row r="1555" spans="1:9" ht="79.2">
      <c r="A1555" s="68" t="s">
        <v>18082</v>
      </c>
      <c r="B1555" s="68" t="s">
        <v>18084</v>
      </c>
      <c r="C1555" s="9" t="s">
        <v>7492</v>
      </c>
      <c r="D1555" s="69" t="str">
        <f>"     "&amp;D1554</f>
        <v xml:space="preserve">     Silla Auxiliar Para Sala O Comedor Lizy Cromada </v>
      </c>
      <c r="E1555" s="68" t="s">
        <v>12</v>
      </c>
      <c r="F1555" s="70">
        <f>F1554</f>
        <v>559900</v>
      </c>
      <c r="G1555" s="70" t="str">
        <f>G1554&amp;"     "</f>
        <v xml:space="preserve">$     </v>
      </c>
    </row>
    <row r="1556" spans="1:9" ht="79.2">
      <c r="A1556" s="68" t="s">
        <v>18082</v>
      </c>
      <c r="B1556" s="68" t="s">
        <v>18085</v>
      </c>
      <c r="C1556" s="9" t="s">
        <v>7563</v>
      </c>
      <c r="D1556" s="69" t="str">
        <f>"     "&amp;D1554</f>
        <v xml:space="preserve">     Silla Auxiliar Para Sala O Comedor Lizy Cromada </v>
      </c>
      <c r="E1556" s="68" t="s">
        <v>36</v>
      </c>
      <c r="F1556" s="70">
        <f>F1554</f>
        <v>559900</v>
      </c>
      <c r="G1556" s="70" t="str">
        <f>G1554&amp;"     "</f>
        <v xml:space="preserve">$     </v>
      </c>
    </row>
    <row r="1557" spans="1:9">
      <c r="A1557" s="68" t="s">
        <v>18086</v>
      </c>
      <c r="B1557" s="68"/>
      <c r="C1557" s="68" t="s">
        <v>6</v>
      </c>
      <c r="D1557" s="9" t="s">
        <v>18087</v>
      </c>
      <c r="E1557" s="68" t="s">
        <v>16</v>
      </c>
      <c r="F1557" s="6">
        <v>899900</v>
      </c>
      <c r="G1557" s="6" t="s">
        <v>13</v>
      </c>
      <c r="H1557">
        <v>894900</v>
      </c>
      <c r="I1557" t="str">
        <f>+IF(H1557&lt;F1557,"BLACK","SIN PROMO")</f>
        <v>BLACK</v>
      </c>
    </row>
    <row r="1558" spans="1:9" ht="52.8">
      <c r="A1558" s="68" t="s">
        <v>18086</v>
      </c>
      <c r="B1558" s="68" t="s">
        <v>18088</v>
      </c>
      <c r="C1558" s="9" t="s">
        <v>8075</v>
      </c>
      <c r="D1558" s="69" t="str">
        <f>"     "&amp;D1557</f>
        <v xml:space="preserve">     Silla Gamer Premium Alamein </v>
      </c>
      <c r="E1558" s="68" t="s">
        <v>34</v>
      </c>
      <c r="F1558" s="70">
        <f>F1557</f>
        <v>899900</v>
      </c>
      <c r="G1558" s="70" t="str">
        <f>G1557&amp;"     "</f>
        <v xml:space="preserve">$     </v>
      </c>
    </row>
    <row r="1559" spans="1:9" ht="52.8">
      <c r="A1559" s="68" t="s">
        <v>18086</v>
      </c>
      <c r="B1559" s="68" t="s">
        <v>18089</v>
      </c>
      <c r="C1559" s="9" t="s">
        <v>8072</v>
      </c>
      <c r="D1559" s="69" t="str">
        <f>"     "&amp;D1557</f>
        <v xml:space="preserve">     Silla Gamer Premium Alamein </v>
      </c>
      <c r="E1559" s="68" t="s">
        <v>38</v>
      </c>
      <c r="F1559" s="70">
        <f>F1557</f>
        <v>899900</v>
      </c>
      <c r="G1559" s="70" t="str">
        <f>G1557&amp;"     "</f>
        <v xml:space="preserve">$     </v>
      </c>
    </row>
    <row r="1560" spans="1:9" ht="52.8">
      <c r="A1560" s="68" t="s">
        <v>18086</v>
      </c>
      <c r="B1560" s="68" t="s">
        <v>18090</v>
      </c>
      <c r="C1560" s="9" t="s">
        <v>7842</v>
      </c>
      <c r="D1560" s="69" t="str">
        <f>"     "&amp;D1557</f>
        <v xml:space="preserve">     Silla Gamer Premium Alamein </v>
      </c>
      <c r="E1560" s="68" t="s">
        <v>12</v>
      </c>
      <c r="F1560" s="70">
        <f>F1557</f>
        <v>899900</v>
      </c>
      <c r="G1560" s="70" t="str">
        <f>G1557&amp;"     "</f>
        <v xml:space="preserve">$     </v>
      </c>
    </row>
    <row r="1561" spans="1:9">
      <c r="A1561" s="68" t="s">
        <v>18091</v>
      </c>
      <c r="B1561" s="68" t="s">
        <v>18092</v>
      </c>
      <c r="C1561" s="9" t="s">
        <v>7974</v>
      </c>
      <c r="D1561" s="9" t="s">
        <v>18093</v>
      </c>
      <c r="E1561" s="68" t="s">
        <v>12</v>
      </c>
      <c r="F1561" s="6">
        <v>1419900</v>
      </c>
      <c r="G1561" s="6" t="s">
        <v>13</v>
      </c>
      <c r="H1561">
        <v>1689900</v>
      </c>
      <c r="I1561" t="str">
        <f t="shared" ref="I1561:I1566" si="64">+IF(H1561&lt;F1561,"BLACK","SIN PROMO")</f>
        <v>SIN PROMO</v>
      </c>
    </row>
    <row r="1562" spans="1:9">
      <c r="A1562" s="68" t="s">
        <v>18094</v>
      </c>
      <c r="B1562" s="68" t="s">
        <v>18095</v>
      </c>
      <c r="C1562" s="9" t="s">
        <v>9403</v>
      </c>
      <c r="D1562" s="9" t="s">
        <v>18096</v>
      </c>
      <c r="E1562" s="68" t="s">
        <v>12</v>
      </c>
      <c r="F1562" s="6">
        <v>499900</v>
      </c>
      <c r="G1562" s="6" t="s">
        <v>13</v>
      </c>
      <c r="H1562" s="6">
        <v>499900</v>
      </c>
      <c r="I1562" t="str">
        <f t="shared" si="64"/>
        <v>SIN PROMO</v>
      </c>
    </row>
    <row r="1563" spans="1:9">
      <c r="A1563" s="68" t="s">
        <v>18097</v>
      </c>
      <c r="B1563" s="68" t="s">
        <v>18098</v>
      </c>
      <c r="C1563" s="9" t="s">
        <v>8040</v>
      </c>
      <c r="D1563" s="9" t="s">
        <v>18099</v>
      </c>
      <c r="E1563" s="68" t="s">
        <v>12</v>
      </c>
      <c r="F1563" s="6">
        <v>599900</v>
      </c>
      <c r="G1563" s="6" t="s">
        <v>13</v>
      </c>
      <c r="H1563">
        <v>629900</v>
      </c>
      <c r="I1563" t="str">
        <f t="shared" si="64"/>
        <v>SIN PROMO</v>
      </c>
    </row>
    <row r="1564" spans="1:9">
      <c r="A1564" s="68" t="s">
        <v>18100</v>
      </c>
      <c r="B1564" s="68" t="s">
        <v>18101</v>
      </c>
      <c r="C1564" s="9" t="s">
        <v>5830</v>
      </c>
      <c r="D1564" s="9" t="s">
        <v>18102</v>
      </c>
      <c r="E1564" s="68" t="s">
        <v>292</v>
      </c>
      <c r="F1564" s="6">
        <v>1199900</v>
      </c>
      <c r="G1564" s="6" t="s">
        <v>13</v>
      </c>
      <c r="H1564">
        <v>929900</v>
      </c>
      <c r="I1564" t="str">
        <f t="shared" si="64"/>
        <v>BLACK</v>
      </c>
    </row>
    <row r="1565" spans="1:9">
      <c r="A1565" s="68" t="s">
        <v>18103</v>
      </c>
      <c r="B1565" s="68" t="s">
        <v>18104</v>
      </c>
      <c r="C1565" s="9" t="s">
        <v>1807</v>
      </c>
      <c r="D1565" s="9" t="s">
        <v>18105</v>
      </c>
      <c r="E1565" s="68" t="s">
        <v>36</v>
      </c>
      <c r="F1565" s="6">
        <v>849900</v>
      </c>
      <c r="G1565" s="6" t="s">
        <v>13</v>
      </c>
      <c r="H1565">
        <v>939900</v>
      </c>
      <c r="I1565" t="str">
        <f t="shared" si="64"/>
        <v>SIN PROMO</v>
      </c>
    </row>
    <row r="1566" spans="1:9">
      <c r="A1566" s="68" t="s">
        <v>18106</v>
      </c>
      <c r="B1566" s="68"/>
      <c r="C1566" s="68" t="s">
        <v>6</v>
      </c>
      <c r="D1566" s="9" t="s">
        <v>18107</v>
      </c>
      <c r="E1566" s="68" t="s">
        <v>16</v>
      </c>
      <c r="F1566" s="6">
        <v>1109900</v>
      </c>
      <c r="G1566" s="6" t="s">
        <v>13</v>
      </c>
      <c r="H1566">
        <v>959900</v>
      </c>
      <c r="I1566" t="str">
        <f t="shared" si="64"/>
        <v>BLACK</v>
      </c>
    </row>
    <row r="1567" spans="1:9" ht="52.8">
      <c r="A1567" s="68" t="s">
        <v>18106</v>
      </c>
      <c r="B1567" s="68" t="s">
        <v>18108</v>
      </c>
      <c r="C1567" s="9" t="s">
        <v>18109</v>
      </c>
      <c r="D1567" s="69" t="str">
        <f>"     "&amp;D1566</f>
        <v xml:space="preserve">     Silla Ergonómica Gamer Evolution</v>
      </c>
      <c r="E1567" s="68" t="s">
        <v>12</v>
      </c>
      <c r="F1567" s="70">
        <f>F1566</f>
        <v>1109900</v>
      </c>
      <c r="G1567" s="70" t="str">
        <f>G1566&amp;"     "</f>
        <v xml:space="preserve">$     </v>
      </c>
    </row>
    <row r="1568" spans="1:9" ht="52.8">
      <c r="A1568" s="68" t="s">
        <v>18106</v>
      </c>
      <c r="B1568" s="68" t="s">
        <v>18110</v>
      </c>
      <c r="C1568" s="9" t="s">
        <v>8070</v>
      </c>
      <c r="D1568" s="69" t="str">
        <f>"     "&amp;D1566</f>
        <v xml:space="preserve">     Silla Ergonómica Gamer Evolution</v>
      </c>
      <c r="E1568" s="68" t="s">
        <v>34</v>
      </c>
      <c r="F1568" s="70">
        <f>F1566</f>
        <v>1109900</v>
      </c>
      <c r="G1568" s="70" t="str">
        <f>G1566&amp;"     "</f>
        <v xml:space="preserve">$     </v>
      </c>
    </row>
    <row r="1569" spans="1:9" ht="52.8">
      <c r="A1569" s="68" t="s">
        <v>18106</v>
      </c>
      <c r="B1569" s="68" t="s">
        <v>18111</v>
      </c>
      <c r="C1569" s="9" t="s">
        <v>18112</v>
      </c>
      <c r="D1569" s="69" t="str">
        <f>"     "&amp;D1566</f>
        <v xml:space="preserve">     Silla Ergonómica Gamer Evolution</v>
      </c>
      <c r="E1569" s="68" t="s">
        <v>38</v>
      </c>
      <c r="F1569" s="70">
        <f>F1566</f>
        <v>1109900</v>
      </c>
      <c r="G1569" s="70" t="str">
        <f>G1566&amp;"     "</f>
        <v xml:space="preserve">$     </v>
      </c>
    </row>
    <row r="1570" spans="1:9">
      <c r="A1570" s="68" t="s">
        <v>18113</v>
      </c>
      <c r="B1570" s="68" t="s">
        <v>18114</v>
      </c>
      <c r="C1570" s="9" t="s">
        <v>7953</v>
      </c>
      <c r="D1570" s="9" t="s">
        <v>18115</v>
      </c>
      <c r="E1570" s="68" t="s">
        <v>12</v>
      </c>
      <c r="F1570" s="6">
        <v>939900</v>
      </c>
      <c r="G1570" s="6" t="s">
        <v>13</v>
      </c>
      <c r="H1570">
        <v>1079900</v>
      </c>
      <c r="I1570" t="str">
        <f t="shared" ref="I1570:I1590" si="65">+IF(H1570&lt;F1570,"BLACK","SIN PROMO")</f>
        <v>SIN PROMO</v>
      </c>
    </row>
    <row r="1571" spans="1:9">
      <c r="A1571" s="68" t="s">
        <v>18116</v>
      </c>
      <c r="B1571" s="68" t="s">
        <v>18117</v>
      </c>
      <c r="C1571" s="9" t="s">
        <v>18118</v>
      </c>
      <c r="D1571" s="9" t="s">
        <v>18119</v>
      </c>
      <c r="E1571" s="68" t="s">
        <v>12</v>
      </c>
      <c r="F1571" s="6">
        <v>359900</v>
      </c>
      <c r="G1571" s="6" t="s">
        <v>13</v>
      </c>
      <c r="H1571" s="6">
        <v>359900</v>
      </c>
      <c r="I1571" t="str">
        <f t="shared" si="65"/>
        <v>SIN PROMO</v>
      </c>
    </row>
    <row r="1572" spans="1:9">
      <c r="A1572" s="68" t="s">
        <v>18120</v>
      </c>
      <c r="B1572" s="68" t="s">
        <v>18121</v>
      </c>
      <c r="C1572" s="9" t="s">
        <v>9966</v>
      </c>
      <c r="D1572" s="9" t="s">
        <v>18122</v>
      </c>
      <c r="E1572" s="68" t="s">
        <v>292</v>
      </c>
      <c r="F1572" s="6">
        <v>599900</v>
      </c>
      <c r="G1572" s="6" t="s">
        <v>13</v>
      </c>
      <c r="H1572" s="6">
        <v>599900</v>
      </c>
      <c r="I1572" t="str">
        <f t="shared" si="65"/>
        <v>SIN PROMO</v>
      </c>
    </row>
    <row r="1573" spans="1:9">
      <c r="A1573" s="68" t="s">
        <v>18123</v>
      </c>
      <c r="B1573" s="68" t="s">
        <v>18124</v>
      </c>
      <c r="C1573" s="9" t="s">
        <v>18125</v>
      </c>
      <c r="D1573" s="9" t="s">
        <v>18126</v>
      </c>
      <c r="E1573" s="68" t="s">
        <v>48</v>
      </c>
      <c r="F1573" s="6">
        <v>339900</v>
      </c>
      <c r="G1573" s="6" t="s">
        <v>13</v>
      </c>
      <c r="H1573" s="6">
        <v>339900</v>
      </c>
      <c r="I1573" t="str">
        <f t="shared" si="65"/>
        <v>SIN PROMO</v>
      </c>
    </row>
    <row r="1574" spans="1:9">
      <c r="A1574" s="68" t="s">
        <v>18127</v>
      </c>
      <c r="B1574" s="68" t="s">
        <v>18128</v>
      </c>
      <c r="C1574" s="9" t="s">
        <v>2593</v>
      </c>
      <c r="D1574" s="9" t="s">
        <v>18129</v>
      </c>
      <c r="E1574" s="68" t="s">
        <v>36</v>
      </c>
      <c r="F1574" s="6">
        <v>279900</v>
      </c>
      <c r="G1574" s="6" t="s">
        <v>13</v>
      </c>
      <c r="H1574">
        <v>269900</v>
      </c>
      <c r="I1574" t="str">
        <f t="shared" si="65"/>
        <v>BLACK</v>
      </c>
    </row>
    <row r="1575" spans="1:9">
      <c r="A1575" s="68" t="s">
        <v>18130</v>
      </c>
      <c r="B1575" s="68" t="s">
        <v>18131</v>
      </c>
      <c r="C1575" s="9" t="s">
        <v>10506</v>
      </c>
      <c r="D1575" s="9" t="s">
        <v>18132</v>
      </c>
      <c r="E1575" s="68" t="s">
        <v>12</v>
      </c>
      <c r="F1575" s="6">
        <v>999900</v>
      </c>
      <c r="G1575" s="6" t="s">
        <v>13</v>
      </c>
      <c r="H1575" s="6">
        <v>999900</v>
      </c>
      <c r="I1575" t="str">
        <f t="shared" si="65"/>
        <v>SIN PROMO</v>
      </c>
    </row>
    <row r="1576" spans="1:9">
      <c r="A1576" s="68" t="s">
        <v>18133</v>
      </c>
      <c r="B1576" s="68" t="s">
        <v>18134</v>
      </c>
      <c r="C1576" s="9" t="s">
        <v>5461</v>
      </c>
      <c r="D1576" s="9" t="s">
        <v>18135</v>
      </c>
      <c r="E1576" s="68" t="s">
        <v>12</v>
      </c>
      <c r="F1576" s="6">
        <v>1199900</v>
      </c>
      <c r="G1576" s="6" t="s">
        <v>13</v>
      </c>
      <c r="H1576">
        <v>1349900</v>
      </c>
      <c r="I1576" t="str">
        <f t="shared" si="65"/>
        <v>SIN PROMO</v>
      </c>
    </row>
    <row r="1577" spans="1:9">
      <c r="A1577" s="68" t="s">
        <v>18136</v>
      </c>
      <c r="B1577" s="68" t="s">
        <v>18137</v>
      </c>
      <c r="C1577" s="9" t="s">
        <v>5318</v>
      </c>
      <c r="D1577" s="9" t="s">
        <v>18138</v>
      </c>
      <c r="E1577" s="68" t="s">
        <v>2600</v>
      </c>
      <c r="F1577" s="6">
        <v>1649900</v>
      </c>
      <c r="G1577" s="6" t="s">
        <v>13</v>
      </c>
      <c r="H1577">
        <v>1489900</v>
      </c>
      <c r="I1577" t="str">
        <f t="shared" si="65"/>
        <v>BLACK</v>
      </c>
    </row>
    <row r="1578" spans="1:9">
      <c r="A1578" s="68" t="s">
        <v>18139</v>
      </c>
      <c r="B1578" s="68" t="s">
        <v>18140</v>
      </c>
      <c r="C1578" s="9" t="s">
        <v>9936</v>
      </c>
      <c r="D1578" s="9" t="s">
        <v>18141</v>
      </c>
      <c r="E1578" s="68" t="s">
        <v>456</v>
      </c>
      <c r="F1578" s="6">
        <v>999900</v>
      </c>
      <c r="G1578" s="6" t="s">
        <v>13</v>
      </c>
      <c r="H1578" s="6">
        <v>999900</v>
      </c>
      <c r="I1578" t="str">
        <f t="shared" si="65"/>
        <v>SIN PROMO</v>
      </c>
    </row>
    <row r="1579" spans="1:9">
      <c r="A1579" s="68" t="s">
        <v>18142</v>
      </c>
      <c r="B1579" s="68" t="s">
        <v>18143</v>
      </c>
      <c r="C1579" s="9" t="s">
        <v>9705</v>
      </c>
      <c r="D1579" s="9" t="s">
        <v>18144</v>
      </c>
      <c r="E1579" s="68" t="s">
        <v>36</v>
      </c>
      <c r="F1579" s="6">
        <v>1229900</v>
      </c>
      <c r="G1579" s="6" t="s">
        <v>13</v>
      </c>
      <c r="H1579" s="6">
        <v>1229900</v>
      </c>
      <c r="I1579" t="str">
        <f t="shared" si="65"/>
        <v>SIN PROMO</v>
      </c>
    </row>
    <row r="1580" spans="1:9">
      <c r="A1580" s="68" t="s">
        <v>18145</v>
      </c>
      <c r="B1580" s="68" t="s">
        <v>18146</v>
      </c>
      <c r="C1580" s="9" t="s">
        <v>9711</v>
      </c>
      <c r="D1580" s="9" t="s">
        <v>18147</v>
      </c>
      <c r="E1580" s="68" t="s">
        <v>18148</v>
      </c>
      <c r="F1580" s="6">
        <v>549990</v>
      </c>
      <c r="G1580" s="6" t="s">
        <v>13</v>
      </c>
      <c r="H1580" s="6">
        <v>549990</v>
      </c>
      <c r="I1580" t="str">
        <f t="shared" si="65"/>
        <v>SIN PROMO</v>
      </c>
    </row>
    <row r="1581" spans="1:9">
      <c r="A1581" s="68" t="s">
        <v>18149</v>
      </c>
      <c r="B1581" s="68" t="s">
        <v>18150</v>
      </c>
      <c r="C1581" s="9" t="s">
        <v>9849</v>
      </c>
      <c r="D1581" s="9" t="s">
        <v>17680</v>
      </c>
      <c r="E1581" s="68" t="s">
        <v>292</v>
      </c>
      <c r="F1581" s="6">
        <v>259900</v>
      </c>
      <c r="G1581" s="6" t="s">
        <v>13</v>
      </c>
      <c r="H1581" s="6">
        <v>259900</v>
      </c>
      <c r="I1581" t="str">
        <f t="shared" si="65"/>
        <v>SIN PROMO</v>
      </c>
    </row>
    <row r="1582" spans="1:9">
      <c r="A1582" s="68" t="s">
        <v>18151</v>
      </c>
      <c r="B1582" s="68" t="s">
        <v>18152</v>
      </c>
      <c r="C1582" s="9" t="s">
        <v>9439</v>
      </c>
      <c r="D1582" s="9" t="s">
        <v>18153</v>
      </c>
      <c r="E1582" s="68" t="s">
        <v>292</v>
      </c>
      <c r="F1582" s="6">
        <v>389900</v>
      </c>
      <c r="G1582" s="6" t="s">
        <v>13</v>
      </c>
      <c r="H1582" s="6">
        <v>389900</v>
      </c>
      <c r="I1582" t="str">
        <f t="shared" si="65"/>
        <v>SIN PROMO</v>
      </c>
    </row>
    <row r="1583" spans="1:9">
      <c r="A1583" s="68" t="s">
        <v>18154</v>
      </c>
      <c r="B1583" s="68" t="s">
        <v>18155</v>
      </c>
      <c r="C1583" s="9" t="s">
        <v>10906</v>
      </c>
      <c r="D1583" s="9" t="s">
        <v>18156</v>
      </c>
      <c r="E1583" s="68" t="s">
        <v>456</v>
      </c>
      <c r="F1583" s="6">
        <v>1349900</v>
      </c>
      <c r="G1583" s="6" t="s">
        <v>13</v>
      </c>
      <c r="H1583" s="6">
        <v>1349900</v>
      </c>
      <c r="I1583" t="str">
        <f t="shared" si="65"/>
        <v>SIN PROMO</v>
      </c>
    </row>
    <row r="1584" spans="1:9">
      <c r="A1584" s="68" t="s">
        <v>18157</v>
      </c>
      <c r="B1584" s="68" t="s">
        <v>18158</v>
      </c>
      <c r="C1584" s="9" t="s">
        <v>7481</v>
      </c>
      <c r="D1584" s="9" t="s">
        <v>18159</v>
      </c>
      <c r="E1584" s="68" t="s">
        <v>12</v>
      </c>
      <c r="F1584" s="6">
        <v>799900</v>
      </c>
      <c r="G1584" s="6" t="s">
        <v>13</v>
      </c>
      <c r="H1584">
        <v>1219900</v>
      </c>
      <c r="I1584" t="str">
        <f t="shared" si="65"/>
        <v>SIN PROMO</v>
      </c>
    </row>
    <row r="1585" spans="1:9">
      <c r="A1585" s="68" t="s">
        <v>18160</v>
      </c>
      <c r="B1585" s="68" t="s">
        <v>18161</v>
      </c>
      <c r="C1585" s="9" t="s">
        <v>8835</v>
      </c>
      <c r="D1585" s="9" t="s">
        <v>17307</v>
      </c>
      <c r="E1585" s="68" t="s">
        <v>456</v>
      </c>
      <c r="F1585" s="6">
        <v>249900</v>
      </c>
      <c r="G1585" s="6" t="s">
        <v>13</v>
      </c>
      <c r="H1585" s="6">
        <v>249900</v>
      </c>
      <c r="I1585" t="str">
        <f t="shared" si="65"/>
        <v>SIN PROMO</v>
      </c>
    </row>
    <row r="1586" spans="1:9">
      <c r="A1586" s="68" t="s">
        <v>18162</v>
      </c>
      <c r="B1586" s="68" t="s">
        <v>18163</v>
      </c>
      <c r="C1586" s="9" t="s">
        <v>9982</v>
      </c>
      <c r="D1586" s="9" t="s">
        <v>18164</v>
      </c>
      <c r="E1586" s="68" t="s">
        <v>292</v>
      </c>
      <c r="F1586" s="6">
        <v>749900</v>
      </c>
      <c r="G1586" s="6" t="s">
        <v>13</v>
      </c>
      <c r="H1586" s="6">
        <v>749900</v>
      </c>
      <c r="I1586" t="str">
        <f t="shared" si="65"/>
        <v>SIN PROMO</v>
      </c>
    </row>
    <row r="1587" spans="1:9">
      <c r="A1587" s="68" t="s">
        <v>18165</v>
      </c>
      <c r="B1587" s="68" t="s">
        <v>18166</v>
      </c>
      <c r="C1587" s="9" t="s">
        <v>9475</v>
      </c>
      <c r="D1587" s="9" t="s">
        <v>18167</v>
      </c>
      <c r="E1587" s="68" t="s">
        <v>300</v>
      </c>
      <c r="F1587" s="6">
        <v>509900</v>
      </c>
      <c r="G1587" s="6" t="s">
        <v>13</v>
      </c>
      <c r="H1587" s="6">
        <v>509900</v>
      </c>
      <c r="I1587" t="str">
        <f t="shared" si="65"/>
        <v>SIN PROMO</v>
      </c>
    </row>
    <row r="1588" spans="1:9">
      <c r="A1588" s="68" t="s">
        <v>18168</v>
      </c>
      <c r="B1588" s="68" t="s">
        <v>18169</v>
      </c>
      <c r="C1588" s="9" t="s">
        <v>9328</v>
      </c>
      <c r="D1588" s="9" t="s">
        <v>17536</v>
      </c>
      <c r="E1588" s="68" t="s">
        <v>292</v>
      </c>
      <c r="F1588" s="6">
        <v>429900</v>
      </c>
      <c r="G1588" s="6" t="s">
        <v>13</v>
      </c>
      <c r="H1588" s="6">
        <v>429900</v>
      </c>
      <c r="I1588" t="str">
        <f t="shared" si="65"/>
        <v>SIN PROMO</v>
      </c>
    </row>
    <row r="1589" spans="1:9">
      <c r="A1589" s="68" t="s">
        <v>18170</v>
      </c>
      <c r="B1589" s="68" t="s">
        <v>18171</v>
      </c>
      <c r="C1589" s="9" t="s">
        <v>9462</v>
      </c>
      <c r="D1589" s="9" t="s">
        <v>18172</v>
      </c>
      <c r="E1589" s="68" t="s">
        <v>456</v>
      </c>
      <c r="F1589" s="6">
        <v>519900</v>
      </c>
      <c r="G1589" s="6" t="s">
        <v>13</v>
      </c>
      <c r="H1589" s="6">
        <v>519900</v>
      </c>
      <c r="I1589" t="str">
        <f t="shared" si="65"/>
        <v>SIN PROMO</v>
      </c>
    </row>
    <row r="1590" spans="1:9">
      <c r="A1590" s="68" t="s">
        <v>18173</v>
      </c>
      <c r="B1590" s="68"/>
      <c r="C1590" s="68" t="s">
        <v>6</v>
      </c>
      <c r="D1590" s="9" t="s">
        <v>18174</v>
      </c>
      <c r="E1590" s="68" t="s">
        <v>16</v>
      </c>
      <c r="F1590" s="6">
        <v>1719900</v>
      </c>
      <c r="G1590" s="6" t="s">
        <v>13</v>
      </c>
      <c r="H1590" s="6">
        <v>1719900</v>
      </c>
      <c r="I1590" t="str">
        <f t="shared" si="65"/>
        <v>SIN PROMO</v>
      </c>
    </row>
    <row r="1591" spans="1:9" ht="52.8">
      <c r="A1591" s="68" t="s">
        <v>18173</v>
      </c>
      <c r="B1591" s="68" t="s">
        <v>18175</v>
      </c>
      <c r="C1591" s="9" t="s">
        <v>18176</v>
      </c>
      <c r="D1591" s="69" t="str">
        <f>"     "&amp;D1590</f>
        <v xml:space="preserve">     Silla Gamer Dxracer O Series</v>
      </c>
      <c r="E1591" s="68" t="s">
        <v>34</v>
      </c>
      <c r="F1591" s="70">
        <f>F1590</f>
        <v>1719900</v>
      </c>
      <c r="G1591" s="70" t="str">
        <f>G1590&amp;"     "</f>
        <v xml:space="preserve">$     </v>
      </c>
    </row>
    <row r="1592" spans="1:9" ht="52.8">
      <c r="A1592" s="68" t="s">
        <v>18173</v>
      </c>
      <c r="B1592" s="68" t="s">
        <v>18177</v>
      </c>
      <c r="C1592" s="9" t="s">
        <v>18178</v>
      </c>
      <c r="D1592" s="69" t="str">
        <f>"     "&amp;D1590</f>
        <v xml:space="preserve">     Silla Gamer Dxracer O Series</v>
      </c>
      <c r="E1592" s="68" t="s">
        <v>38</v>
      </c>
      <c r="F1592" s="70">
        <f>F1590</f>
        <v>1719900</v>
      </c>
      <c r="G1592" s="70" t="str">
        <f>G1590&amp;"     "</f>
        <v xml:space="preserve">$     </v>
      </c>
    </row>
    <row r="1593" spans="1:9">
      <c r="A1593" s="68" t="s">
        <v>18179</v>
      </c>
      <c r="B1593" s="68"/>
      <c r="C1593" s="68" t="s">
        <v>6</v>
      </c>
      <c r="D1593" s="9" t="s">
        <v>18180</v>
      </c>
      <c r="E1593" s="68" t="s">
        <v>16</v>
      </c>
      <c r="F1593" s="6">
        <v>1349900</v>
      </c>
      <c r="G1593" s="6" t="s">
        <v>13</v>
      </c>
      <c r="H1593" s="6">
        <v>1349900</v>
      </c>
      <c r="I1593" t="str">
        <f>+IF(H1593&lt;F1593,"BLACK","SIN PROMO")</f>
        <v>SIN PROMO</v>
      </c>
    </row>
    <row r="1594" spans="1:9" ht="52.8">
      <c r="A1594" s="68" t="s">
        <v>18179</v>
      </c>
      <c r="B1594" s="68" t="s">
        <v>18181</v>
      </c>
      <c r="C1594" s="9" t="s">
        <v>18182</v>
      </c>
      <c r="D1594" s="69" t="str">
        <f>"     "&amp;D1593</f>
        <v xml:space="preserve">     Silla Gamer Dxracer P Series</v>
      </c>
      <c r="E1594" s="68" t="s">
        <v>12</v>
      </c>
      <c r="F1594" s="70">
        <f>F1593</f>
        <v>1349900</v>
      </c>
      <c r="G1594" s="70" t="str">
        <f>G1593&amp;"     "</f>
        <v xml:space="preserve">$     </v>
      </c>
    </row>
    <row r="1595" spans="1:9" ht="52.8">
      <c r="A1595" s="68" t="s">
        <v>18179</v>
      </c>
      <c r="B1595" s="68" t="s">
        <v>18183</v>
      </c>
      <c r="C1595" s="9" t="s">
        <v>18184</v>
      </c>
      <c r="D1595" s="69" t="str">
        <f>"     "&amp;D1593</f>
        <v xml:space="preserve">     Silla Gamer Dxracer P Series</v>
      </c>
      <c r="E1595" s="68" t="s">
        <v>36</v>
      </c>
      <c r="F1595" s="70">
        <f>F1593</f>
        <v>1349900</v>
      </c>
      <c r="G1595" s="70" t="str">
        <f>G1593&amp;"     "</f>
        <v xml:space="preserve">$     </v>
      </c>
    </row>
    <row r="1596" spans="1:9" ht="52.8">
      <c r="A1596" s="68" t="s">
        <v>18179</v>
      </c>
      <c r="B1596" s="68" t="s">
        <v>18185</v>
      </c>
      <c r="C1596" s="9" t="s">
        <v>18186</v>
      </c>
      <c r="D1596" s="69" t="str">
        <f>"     "&amp;D1593</f>
        <v xml:space="preserve">     Silla Gamer Dxracer P Series</v>
      </c>
      <c r="E1596" s="68" t="s">
        <v>38</v>
      </c>
      <c r="F1596" s="70">
        <f>F1593</f>
        <v>1349900</v>
      </c>
      <c r="G1596" s="70" t="str">
        <f>G1593&amp;"     "</f>
        <v xml:space="preserve">$     </v>
      </c>
    </row>
    <row r="1597" spans="1:9">
      <c r="A1597" s="68" t="s">
        <v>18187</v>
      </c>
      <c r="B1597" s="68" t="s">
        <v>18188</v>
      </c>
      <c r="C1597" s="9" t="s">
        <v>5906</v>
      </c>
      <c r="D1597" s="9" t="s">
        <v>18189</v>
      </c>
      <c r="E1597" s="68" t="s">
        <v>48</v>
      </c>
      <c r="F1597" s="6">
        <v>1199900</v>
      </c>
      <c r="G1597" s="6" t="s">
        <v>13</v>
      </c>
      <c r="H1597">
        <v>1039900</v>
      </c>
      <c r="I1597" t="str">
        <f t="shared" ref="I1597:I1602" si="66">+IF(H1597&lt;F1597,"BLACK","SIN PROMO")</f>
        <v>BLACK</v>
      </c>
    </row>
    <row r="1598" spans="1:9">
      <c r="A1598" s="68" t="s">
        <v>18190</v>
      </c>
      <c r="B1598" s="68" t="s">
        <v>18191</v>
      </c>
      <c r="C1598" s="9" t="s">
        <v>5863</v>
      </c>
      <c r="D1598" s="9" t="s">
        <v>18192</v>
      </c>
      <c r="E1598" s="68" t="s">
        <v>1311</v>
      </c>
      <c r="F1598" s="6">
        <v>1249900</v>
      </c>
      <c r="G1598" s="6" t="s">
        <v>13</v>
      </c>
      <c r="H1598">
        <v>1249900</v>
      </c>
      <c r="I1598" t="str">
        <f t="shared" si="66"/>
        <v>SIN PROMO</v>
      </c>
    </row>
    <row r="1599" spans="1:9">
      <c r="A1599" s="68" t="s">
        <v>18193</v>
      </c>
      <c r="B1599" s="68" t="s">
        <v>18194</v>
      </c>
      <c r="C1599" s="9" t="s">
        <v>8168</v>
      </c>
      <c r="D1599" s="9" t="s">
        <v>18195</v>
      </c>
      <c r="E1599" s="68" t="s">
        <v>16808</v>
      </c>
      <c r="F1599" s="6">
        <v>1899900</v>
      </c>
      <c r="G1599" s="6" t="s">
        <v>13</v>
      </c>
      <c r="H1599">
        <v>1789900</v>
      </c>
      <c r="I1599" t="str">
        <f t="shared" si="66"/>
        <v>BLACK</v>
      </c>
    </row>
    <row r="1600" spans="1:9">
      <c r="A1600" s="68" t="s">
        <v>18196</v>
      </c>
      <c r="B1600" s="68" t="s">
        <v>18197</v>
      </c>
      <c r="C1600" s="9" t="s">
        <v>5871</v>
      </c>
      <c r="D1600" s="9" t="s">
        <v>18198</v>
      </c>
      <c r="E1600" s="68" t="s">
        <v>1311</v>
      </c>
      <c r="F1600" s="6">
        <v>949900</v>
      </c>
      <c r="G1600" s="6" t="s">
        <v>13</v>
      </c>
      <c r="H1600">
        <v>859900</v>
      </c>
      <c r="I1600" t="str">
        <f t="shared" si="66"/>
        <v>BLACK</v>
      </c>
    </row>
    <row r="1601" spans="1:9">
      <c r="A1601" s="68" t="s">
        <v>18199</v>
      </c>
      <c r="B1601" s="68" t="s">
        <v>18200</v>
      </c>
      <c r="C1601" s="9" t="s">
        <v>8174</v>
      </c>
      <c r="D1601" s="9" t="s">
        <v>18201</v>
      </c>
      <c r="E1601" s="68" t="s">
        <v>16808</v>
      </c>
      <c r="F1601" s="6">
        <v>579900</v>
      </c>
      <c r="G1601" s="6" t="s">
        <v>13</v>
      </c>
      <c r="H1601">
        <v>569900</v>
      </c>
      <c r="I1601" t="str">
        <f t="shared" si="66"/>
        <v>BLACK</v>
      </c>
    </row>
    <row r="1602" spans="1:9">
      <c r="A1602" s="68" t="s">
        <v>18202</v>
      </c>
      <c r="B1602" s="68"/>
      <c r="C1602" s="68" t="s">
        <v>6</v>
      </c>
      <c r="D1602" s="9" t="s">
        <v>18203</v>
      </c>
      <c r="E1602" s="68" t="s">
        <v>16</v>
      </c>
      <c r="F1602" s="6">
        <v>1499900</v>
      </c>
      <c r="G1602" s="6" t="s">
        <v>13</v>
      </c>
      <c r="H1602">
        <v>1829900</v>
      </c>
      <c r="I1602" t="str">
        <f t="shared" si="66"/>
        <v>SIN PROMO</v>
      </c>
    </row>
    <row r="1603" spans="1:9" ht="39.6">
      <c r="A1603" s="68" t="s">
        <v>18202</v>
      </c>
      <c r="B1603" s="68" t="s">
        <v>18204</v>
      </c>
      <c r="C1603" s="9" t="s">
        <v>8191</v>
      </c>
      <c r="D1603" s="69" t="str">
        <f>"     "&amp;D1602</f>
        <v xml:space="preserve">     Silla Turca  Set X 6</v>
      </c>
      <c r="E1603" s="68" t="s">
        <v>12</v>
      </c>
      <c r="F1603" s="70">
        <f>F1602</f>
        <v>1499900</v>
      </c>
      <c r="G1603" s="70" t="str">
        <f>G1602&amp;"     "</f>
        <v xml:space="preserve">$     </v>
      </c>
    </row>
    <row r="1604" spans="1:9" ht="39.6">
      <c r="A1604" s="68" t="s">
        <v>18202</v>
      </c>
      <c r="B1604" s="68" t="s">
        <v>18205</v>
      </c>
      <c r="C1604" s="9" t="s">
        <v>8197</v>
      </c>
      <c r="D1604" s="69" t="str">
        <f>"     "&amp;D1602</f>
        <v xml:space="preserve">     Silla Turca  Set X 6</v>
      </c>
      <c r="E1604" s="68" t="s">
        <v>36</v>
      </c>
      <c r="F1604" s="70">
        <f>F1602</f>
        <v>1499900</v>
      </c>
      <c r="G1604" s="70" t="str">
        <f>G1602&amp;"     "</f>
        <v xml:space="preserve">$     </v>
      </c>
    </row>
    <row r="1605" spans="1:9">
      <c r="A1605" s="68" t="s">
        <v>18206</v>
      </c>
      <c r="B1605" s="68" t="s">
        <v>18207</v>
      </c>
      <c r="C1605" s="9" t="s">
        <v>9450</v>
      </c>
      <c r="D1605" s="9" t="s">
        <v>18208</v>
      </c>
      <c r="E1605" s="68" t="s">
        <v>36</v>
      </c>
      <c r="F1605" s="6">
        <v>519900</v>
      </c>
      <c r="G1605" s="6" t="s">
        <v>13</v>
      </c>
      <c r="H1605" s="6">
        <v>519900</v>
      </c>
      <c r="I1605" t="str">
        <f t="shared" ref="I1605:I1620" si="67">+IF(H1605&lt;F1605,"BLACK","SIN PROMO")</f>
        <v>SIN PROMO</v>
      </c>
    </row>
    <row r="1606" spans="1:9">
      <c r="A1606" s="68" t="s">
        <v>18209</v>
      </c>
      <c r="B1606" s="68" t="s">
        <v>18210</v>
      </c>
      <c r="C1606" s="9" t="s">
        <v>9692</v>
      </c>
      <c r="D1606" s="9" t="s">
        <v>18211</v>
      </c>
      <c r="E1606" s="68" t="s">
        <v>36</v>
      </c>
      <c r="F1606" s="6">
        <v>559900</v>
      </c>
      <c r="G1606" s="6" t="s">
        <v>13</v>
      </c>
      <c r="H1606" s="6">
        <v>559900</v>
      </c>
      <c r="I1606" t="str">
        <f t="shared" si="67"/>
        <v>SIN PROMO</v>
      </c>
    </row>
    <row r="1607" spans="1:9">
      <c r="A1607" s="68" t="s">
        <v>18212</v>
      </c>
      <c r="B1607" s="68" t="s">
        <v>18213</v>
      </c>
      <c r="C1607" s="9" t="s">
        <v>8779</v>
      </c>
      <c r="D1607" s="9" t="s">
        <v>17721</v>
      </c>
      <c r="E1607" s="68" t="s">
        <v>36</v>
      </c>
      <c r="F1607" s="6">
        <v>229900</v>
      </c>
      <c r="G1607" s="6" t="s">
        <v>13</v>
      </c>
      <c r="H1607" s="6">
        <v>229900</v>
      </c>
      <c r="I1607" t="str">
        <f t="shared" si="67"/>
        <v>SIN PROMO</v>
      </c>
    </row>
    <row r="1608" spans="1:9">
      <c r="A1608" s="68" t="s">
        <v>18214</v>
      </c>
      <c r="B1608" s="68" t="s">
        <v>18215</v>
      </c>
      <c r="C1608" s="9" t="s">
        <v>9832</v>
      </c>
      <c r="D1608" s="9" t="s">
        <v>16413</v>
      </c>
      <c r="E1608" s="68" t="s">
        <v>36</v>
      </c>
      <c r="F1608" s="6">
        <v>539900</v>
      </c>
      <c r="G1608" s="6" t="s">
        <v>13</v>
      </c>
      <c r="H1608" s="6">
        <v>539900</v>
      </c>
      <c r="I1608" t="str">
        <f t="shared" si="67"/>
        <v>SIN PROMO</v>
      </c>
    </row>
    <row r="1609" spans="1:9">
      <c r="A1609" s="68" t="s">
        <v>18216</v>
      </c>
      <c r="B1609" s="68" t="s">
        <v>18217</v>
      </c>
      <c r="C1609" s="9" t="s">
        <v>9807</v>
      </c>
      <c r="D1609" s="9" t="s">
        <v>17721</v>
      </c>
      <c r="E1609" s="68" t="s">
        <v>36</v>
      </c>
      <c r="F1609" s="6">
        <v>599900</v>
      </c>
      <c r="G1609" s="6" t="s">
        <v>13</v>
      </c>
      <c r="H1609" s="6">
        <v>599900</v>
      </c>
      <c r="I1609" t="str">
        <f t="shared" si="67"/>
        <v>SIN PROMO</v>
      </c>
    </row>
    <row r="1610" spans="1:9">
      <c r="A1610" s="68" t="s">
        <v>18218</v>
      </c>
      <c r="B1610" s="68" t="s">
        <v>18219</v>
      </c>
      <c r="C1610" s="9" t="s">
        <v>9433</v>
      </c>
      <c r="D1610" s="9" t="s">
        <v>18220</v>
      </c>
      <c r="E1610" s="68" t="s">
        <v>36</v>
      </c>
      <c r="F1610" s="6">
        <v>599900</v>
      </c>
      <c r="G1610" s="6" t="s">
        <v>13</v>
      </c>
      <c r="H1610" s="6">
        <v>599900</v>
      </c>
      <c r="I1610" t="str">
        <f t="shared" si="67"/>
        <v>SIN PROMO</v>
      </c>
    </row>
    <row r="1611" spans="1:9">
      <c r="A1611" s="68" t="s">
        <v>18221</v>
      </c>
      <c r="B1611" s="68" t="s">
        <v>18222</v>
      </c>
      <c r="C1611" s="9" t="s">
        <v>9262</v>
      </c>
      <c r="D1611" s="9" t="s">
        <v>18223</v>
      </c>
      <c r="E1611" s="68" t="s">
        <v>36</v>
      </c>
      <c r="F1611" s="6">
        <v>459900</v>
      </c>
      <c r="G1611" s="6" t="s">
        <v>13</v>
      </c>
      <c r="H1611" s="6">
        <v>459900</v>
      </c>
      <c r="I1611" t="str">
        <f t="shared" si="67"/>
        <v>SIN PROMO</v>
      </c>
    </row>
    <row r="1612" spans="1:9">
      <c r="A1612" s="68" t="s">
        <v>18224</v>
      </c>
      <c r="B1612" s="68" t="s">
        <v>18225</v>
      </c>
      <c r="C1612" s="9" t="s">
        <v>8827</v>
      </c>
      <c r="D1612" s="9" t="s">
        <v>18226</v>
      </c>
      <c r="E1612" s="68" t="s">
        <v>36</v>
      </c>
      <c r="F1612" s="6">
        <v>249900</v>
      </c>
      <c r="G1612" s="6" t="s">
        <v>13</v>
      </c>
      <c r="H1612" s="6">
        <v>249900</v>
      </c>
      <c r="I1612" t="str">
        <f t="shared" si="67"/>
        <v>SIN PROMO</v>
      </c>
    </row>
    <row r="1613" spans="1:9">
      <c r="A1613" s="68" t="s">
        <v>18227</v>
      </c>
      <c r="B1613" s="68" t="s">
        <v>18228</v>
      </c>
      <c r="C1613" s="9" t="s">
        <v>9260</v>
      </c>
      <c r="D1613" s="9" t="s">
        <v>18229</v>
      </c>
      <c r="E1613" s="68" t="s">
        <v>36</v>
      </c>
      <c r="F1613" s="6">
        <v>409900</v>
      </c>
      <c r="G1613" s="6" t="s">
        <v>13</v>
      </c>
      <c r="H1613" s="6">
        <v>409900</v>
      </c>
      <c r="I1613" t="str">
        <f t="shared" si="67"/>
        <v>SIN PROMO</v>
      </c>
    </row>
    <row r="1614" spans="1:9">
      <c r="A1614" s="68" t="s">
        <v>18230</v>
      </c>
      <c r="B1614" s="68" t="s">
        <v>18231</v>
      </c>
      <c r="C1614" s="9" t="s">
        <v>8825</v>
      </c>
      <c r="D1614" s="9" t="s">
        <v>18232</v>
      </c>
      <c r="E1614" s="68" t="s">
        <v>36</v>
      </c>
      <c r="F1614" s="6">
        <v>259900</v>
      </c>
      <c r="G1614" s="6" t="s">
        <v>13</v>
      </c>
      <c r="H1614" s="6">
        <v>259900</v>
      </c>
      <c r="I1614" t="str">
        <f t="shared" si="67"/>
        <v>SIN PROMO</v>
      </c>
    </row>
    <row r="1615" spans="1:9">
      <c r="A1615" s="68" t="s">
        <v>18233</v>
      </c>
      <c r="B1615" s="68" t="s">
        <v>18234</v>
      </c>
      <c r="C1615" s="9" t="s">
        <v>9309</v>
      </c>
      <c r="D1615" s="9" t="s">
        <v>18235</v>
      </c>
      <c r="E1615" s="68" t="s">
        <v>36</v>
      </c>
      <c r="F1615" s="6">
        <v>439900</v>
      </c>
      <c r="G1615" s="6" t="s">
        <v>13</v>
      </c>
      <c r="H1615" s="6">
        <v>439900</v>
      </c>
      <c r="I1615" t="str">
        <f t="shared" si="67"/>
        <v>SIN PROMO</v>
      </c>
    </row>
    <row r="1616" spans="1:9">
      <c r="A1616" s="68" t="s">
        <v>18236</v>
      </c>
      <c r="B1616" s="68" t="s">
        <v>18237</v>
      </c>
      <c r="C1616" s="9" t="s">
        <v>9059</v>
      </c>
      <c r="D1616" s="9" t="s">
        <v>18238</v>
      </c>
      <c r="E1616" s="68" t="s">
        <v>36</v>
      </c>
      <c r="F1616" s="6">
        <v>339900</v>
      </c>
      <c r="G1616" s="6" t="s">
        <v>13</v>
      </c>
      <c r="H1616" s="6">
        <v>339900</v>
      </c>
      <c r="I1616" t="str">
        <f t="shared" si="67"/>
        <v>SIN PROMO</v>
      </c>
    </row>
    <row r="1617" spans="1:9">
      <c r="A1617" s="68" t="s">
        <v>18239</v>
      </c>
      <c r="B1617" s="68" t="s">
        <v>18240</v>
      </c>
      <c r="C1617" s="9" t="s">
        <v>8823</v>
      </c>
      <c r="D1617" s="9" t="s">
        <v>18241</v>
      </c>
      <c r="E1617" s="68" t="s">
        <v>36</v>
      </c>
      <c r="F1617" s="6">
        <v>259900</v>
      </c>
      <c r="G1617" s="6" t="s">
        <v>13</v>
      </c>
      <c r="H1617" s="6">
        <v>259900</v>
      </c>
      <c r="I1617" t="str">
        <f t="shared" si="67"/>
        <v>SIN PROMO</v>
      </c>
    </row>
    <row r="1618" spans="1:9">
      <c r="A1618" s="68" t="s">
        <v>18242</v>
      </c>
      <c r="B1618" s="68" t="s">
        <v>18243</v>
      </c>
      <c r="C1618" s="9" t="s">
        <v>9023</v>
      </c>
      <c r="D1618" s="9" t="s">
        <v>18244</v>
      </c>
      <c r="E1618" s="68" t="s">
        <v>36</v>
      </c>
      <c r="F1618" s="6">
        <v>319900</v>
      </c>
      <c r="G1618" s="6" t="s">
        <v>13</v>
      </c>
      <c r="H1618" s="6">
        <v>319900</v>
      </c>
      <c r="I1618" t="str">
        <f t="shared" si="67"/>
        <v>SIN PROMO</v>
      </c>
    </row>
    <row r="1619" spans="1:9">
      <c r="A1619" s="68" t="s">
        <v>18245</v>
      </c>
      <c r="B1619" s="68" t="s">
        <v>18246</v>
      </c>
      <c r="C1619" s="9" t="s">
        <v>9224</v>
      </c>
      <c r="D1619" s="9" t="s">
        <v>16285</v>
      </c>
      <c r="E1619" s="68" t="s">
        <v>36</v>
      </c>
      <c r="F1619" s="6">
        <v>389900</v>
      </c>
      <c r="G1619" s="6" t="s">
        <v>13</v>
      </c>
      <c r="H1619" s="6">
        <v>389900</v>
      </c>
      <c r="I1619" t="str">
        <f t="shared" si="67"/>
        <v>SIN PROMO</v>
      </c>
    </row>
    <row r="1620" spans="1:9">
      <c r="A1620" s="68" t="s">
        <v>18247</v>
      </c>
      <c r="B1620" s="68"/>
      <c r="C1620" s="68" t="s">
        <v>6</v>
      </c>
      <c r="D1620" s="9" t="s">
        <v>18248</v>
      </c>
      <c r="E1620" s="68" t="s">
        <v>16</v>
      </c>
      <c r="F1620" s="6">
        <v>799900</v>
      </c>
      <c r="G1620" s="6" t="s">
        <v>13</v>
      </c>
      <c r="H1620" s="6">
        <v>799900</v>
      </c>
      <c r="I1620" t="str">
        <f t="shared" si="67"/>
        <v>SIN PROMO</v>
      </c>
    </row>
    <row r="1621" spans="1:9" ht="52.8">
      <c r="A1621" s="68" t="s">
        <v>18247</v>
      </c>
      <c r="B1621" s="68" t="s">
        <v>18249</v>
      </c>
      <c r="C1621" s="9" t="s">
        <v>18250</v>
      </c>
      <c r="D1621" s="69" t="str">
        <f>"     "&amp;D1620</f>
        <v xml:space="preserve">     Silla Para Sala O Comedor Viato</v>
      </c>
      <c r="E1621" s="68" t="s">
        <v>38</v>
      </c>
      <c r="F1621" s="70">
        <f>F1620</f>
        <v>799900</v>
      </c>
      <c r="G1621" s="70" t="str">
        <f>G1620&amp;"     "</f>
        <v xml:space="preserve">$     </v>
      </c>
    </row>
    <row r="1622" spans="1:9" ht="52.8">
      <c r="A1622" s="68" t="s">
        <v>18247</v>
      </c>
      <c r="B1622" s="68" t="s">
        <v>18251</v>
      </c>
      <c r="C1622" s="9" t="s">
        <v>18252</v>
      </c>
      <c r="D1622" s="69" t="str">
        <f>"     "&amp;D1620</f>
        <v xml:space="preserve">     Silla Para Sala O Comedor Viato</v>
      </c>
      <c r="E1622" s="68" t="s">
        <v>763</v>
      </c>
      <c r="F1622" s="70">
        <f>F1620</f>
        <v>799900</v>
      </c>
      <c r="G1622" s="70" t="str">
        <f>G1620&amp;"     "</f>
        <v xml:space="preserve">$     </v>
      </c>
    </row>
    <row r="1623" spans="1:9" ht="52.8">
      <c r="A1623" s="68" t="s">
        <v>18247</v>
      </c>
      <c r="B1623" s="68" t="s">
        <v>18253</v>
      </c>
      <c r="C1623" s="9" t="s">
        <v>18254</v>
      </c>
      <c r="D1623" s="69" t="str">
        <f>"     "&amp;D1620</f>
        <v xml:space="preserve">     Silla Para Sala O Comedor Viato</v>
      </c>
      <c r="E1623" s="68" t="s">
        <v>54</v>
      </c>
      <c r="F1623" s="70">
        <f>F1620</f>
        <v>799900</v>
      </c>
      <c r="G1623" s="70" t="str">
        <f>G1620&amp;"     "</f>
        <v xml:space="preserve">$     </v>
      </c>
    </row>
    <row r="1624" spans="1:9">
      <c r="A1624" s="68" t="s">
        <v>18255</v>
      </c>
      <c r="B1624" s="68"/>
      <c r="C1624" s="9" t="s">
        <v>1728</v>
      </c>
      <c r="D1624" s="9" t="s">
        <v>18256</v>
      </c>
      <c r="E1624" s="68" t="s">
        <v>16</v>
      </c>
      <c r="F1624" s="6">
        <v>21000</v>
      </c>
      <c r="G1624" s="6" t="s">
        <v>13</v>
      </c>
      <c r="H1624" s="6">
        <v>21000</v>
      </c>
      <c r="I1624" t="str">
        <f t="shared" ref="I1624:I1625" si="68">+IF(H1624&lt;F1624,"BLACK","SIN PROMO")</f>
        <v>SIN PROMO</v>
      </c>
    </row>
    <row r="1625" spans="1:9">
      <c r="A1625" s="68" t="s">
        <v>18257</v>
      </c>
      <c r="B1625" s="68"/>
      <c r="C1625" s="68" t="s">
        <v>6</v>
      </c>
      <c r="D1625" s="9" t="s">
        <v>18258</v>
      </c>
      <c r="E1625" s="68" t="s">
        <v>16</v>
      </c>
      <c r="F1625" s="6">
        <v>1499900</v>
      </c>
      <c r="G1625" s="6" t="s">
        <v>13</v>
      </c>
      <c r="H1625" s="6">
        <v>1349900</v>
      </c>
      <c r="I1625" t="str">
        <f t="shared" si="68"/>
        <v>BLACK</v>
      </c>
    </row>
    <row r="1626" spans="1:9" ht="52.8">
      <c r="A1626" s="68" t="s">
        <v>18257</v>
      </c>
      <c r="B1626" s="68" t="s">
        <v>18259</v>
      </c>
      <c r="C1626" s="9" t="s">
        <v>2351</v>
      </c>
      <c r="D1626" s="69" t="str">
        <f>"     "&amp;D1625</f>
        <v xml:space="preserve">     Comedor White+ Sila Milano</v>
      </c>
      <c r="E1626" s="68" t="s">
        <v>12</v>
      </c>
      <c r="F1626" s="70">
        <f>F1625</f>
        <v>1499900</v>
      </c>
      <c r="G1626" s="70" t="str">
        <f>G1625&amp;"     "</f>
        <v xml:space="preserve">$     </v>
      </c>
    </row>
    <row r="1627" spans="1:9" ht="52.8">
      <c r="A1627" s="68" t="s">
        <v>18257</v>
      </c>
      <c r="B1627" s="68" t="s">
        <v>18260</v>
      </c>
      <c r="C1627" s="9" t="s">
        <v>2350</v>
      </c>
      <c r="D1627" s="69" t="str">
        <f>"     "&amp;D1625</f>
        <v xml:space="preserve">     Comedor White+ Sila Milano</v>
      </c>
      <c r="E1627" s="68" t="s">
        <v>36</v>
      </c>
      <c r="F1627" s="70">
        <f>F1625</f>
        <v>1499900</v>
      </c>
      <c r="G1627" s="70" t="str">
        <f>G1625&amp;"     "</f>
        <v xml:space="preserve">$     </v>
      </c>
    </row>
    <row r="1628" spans="1:9" ht="52.8">
      <c r="A1628" s="68" t="s">
        <v>18257</v>
      </c>
      <c r="B1628" s="68" t="s">
        <v>18261</v>
      </c>
      <c r="C1628" s="9" t="s">
        <v>2353</v>
      </c>
      <c r="D1628" s="69" t="str">
        <f>"     "&amp;D1625</f>
        <v xml:space="preserve">     Comedor White+ Sila Milano</v>
      </c>
      <c r="E1628" s="68" t="s">
        <v>48</v>
      </c>
      <c r="F1628" s="70">
        <f>F1625</f>
        <v>1499900</v>
      </c>
      <c r="G1628" s="70" t="str">
        <f>G1625&amp;"     "</f>
        <v xml:space="preserve">$     </v>
      </c>
    </row>
    <row r="1629" spans="1:9" ht="52.8">
      <c r="A1629" s="68" t="s">
        <v>18257</v>
      </c>
      <c r="B1629" s="68" t="s">
        <v>18262</v>
      </c>
      <c r="C1629" s="9" t="s">
        <v>2352</v>
      </c>
      <c r="D1629" s="69" t="str">
        <f>"     "&amp;D1625</f>
        <v xml:space="preserve">     Comedor White+ Sila Milano</v>
      </c>
      <c r="E1629" s="68" t="s">
        <v>38</v>
      </c>
      <c r="F1629" s="70">
        <f>F1625</f>
        <v>1499900</v>
      </c>
      <c r="G1629" s="70" t="str">
        <f>G1625&amp;"     "</f>
        <v xml:space="preserve">$     </v>
      </c>
    </row>
    <row r="1630" spans="1:9">
      <c r="A1630" s="68" t="s">
        <v>18263</v>
      </c>
      <c r="B1630" s="68" t="s">
        <v>18264</v>
      </c>
      <c r="C1630" s="9" t="s">
        <v>8775</v>
      </c>
      <c r="D1630" s="9" t="s">
        <v>18265</v>
      </c>
      <c r="E1630" s="68" t="s">
        <v>300</v>
      </c>
      <c r="F1630" s="6">
        <v>199900</v>
      </c>
      <c r="G1630" s="6" t="s">
        <v>13</v>
      </c>
      <c r="H1630" s="6">
        <v>199900</v>
      </c>
      <c r="I1630" t="str">
        <f t="shared" ref="I1630:I1634" si="69">+IF(H1630&lt;F1630,"BLACK","SIN PROMO")</f>
        <v>SIN PROMO</v>
      </c>
    </row>
    <row r="1631" spans="1:9">
      <c r="A1631" s="68" t="s">
        <v>18266</v>
      </c>
      <c r="B1631" s="68" t="s">
        <v>18267</v>
      </c>
      <c r="C1631" s="9" t="s">
        <v>11333</v>
      </c>
      <c r="D1631" s="9" t="s">
        <v>18268</v>
      </c>
      <c r="E1631" s="68" t="s">
        <v>36</v>
      </c>
      <c r="F1631" s="6">
        <v>1709900</v>
      </c>
      <c r="G1631" s="6" t="s">
        <v>13</v>
      </c>
      <c r="H1631" s="6">
        <v>1709900</v>
      </c>
      <c r="I1631" t="str">
        <f t="shared" si="69"/>
        <v>SIN PROMO</v>
      </c>
    </row>
    <row r="1632" spans="1:9">
      <c r="A1632" s="68" t="s">
        <v>18269</v>
      </c>
      <c r="B1632" s="68"/>
      <c r="C1632" s="9" t="s">
        <v>9674</v>
      </c>
      <c r="D1632" s="9" t="s">
        <v>15372</v>
      </c>
      <c r="E1632" s="68" t="s">
        <v>16</v>
      </c>
      <c r="F1632" s="6">
        <v>569900</v>
      </c>
      <c r="G1632" s="6" t="s">
        <v>13</v>
      </c>
      <c r="H1632" s="6">
        <v>569900</v>
      </c>
      <c r="I1632" t="str">
        <f t="shared" si="69"/>
        <v>SIN PROMO</v>
      </c>
    </row>
    <row r="1633" spans="1:9">
      <c r="A1633" s="68" t="s">
        <v>18270</v>
      </c>
      <c r="B1633" s="68" t="s">
        <v>18271</v>
      </c>
      <c r="C1633" s="9" t="s">
        <v>10482</v>
      </c>
      <c r="D1633" s="9" t="s">
        <v>18272</v>
      </c>
      <c r="E1633" s="68" t="s">
        <v>12</v>
      </c>
      <c r="F1633" s="6">
        <v>929900</v>
      </c>
      <c r="G1633" s="6" t="s">
        <v>13</v>
      </c>
      <c r="H1633" s="6">
        <v>929900</v>
      </c>
      <c r="I1633" t="str">
        <f t="shared" si="69"/>
        <v>SIN PROMO</v>
      </c>
    </row>
    <row r="1634" spans="1:9">
      <c r="A1634" s="68" t="s">
        <v>18273</v>
      </c>
      <c r="B1634" s="68"/>
      <c r="C1634" s="68" t="s">
        <v>6</v>
      </c>
      <c r="D1634" s="9" t="s">
        <v>1653</v>
      </c>
      <c r="E1634" s="68" t="s">
        <v>16</v>
      </c>
      <c r="F1634" s="6">
        <v>2999900</v>
      </c>
      <c r="G1634" s="6" t="s">
        <v>13</v>
      </c>
      <c r="H1634">
        <v>2499900</v>
      </c>
      <c r="I1634" t="str">
        <f t="shared" si="69"/>
        <v>BLACK</v>
      </c>
    </row>
    <row r="1635" spans="1:9" ht="92.4">
      <c r="A1635" s="68" t="s">
        <v>18273</v>
      </c>
      <c r="B1635" s="68" t="s">
        <v>18274</v>
      </c>
      <c r="C1635" s="9" t="s">
        <v>2356</v>
      </c>
      <c r="D1635" s="69" t="str">
        <f>"     "&amp;D1634</f>
        <v xml:space="preserve">     Comedor Indika Macadamia 15mm Negro + Silla Milano</v>
      </c>
      <c r="E1635" s="68" t="s">
        <v>38</v>
      </c>
      <c r="F1635" s="70">
        <f>F1634</f>
        <v>2999900</v>
      </c>
      <c r="G1635" s="70" t="str">
        <f>G1634&amp;"     "</f>
        <v xml:space="preserve">$     </v>
      </c>
    </row>
    <row r="1636" spans="1:9" ht="92.4">
      <c r="A1636" s="68" t="s">
        <v>18273</v>
      </c>
      <c r="B1636" s="68" t="s">
        <v>18275</v>
      </c>
      <c r="C1636" s="9" t="s">
        <v>2355</v>
      </c>
      <c r="D1636" s="69" t="str">
        <f>"     "&amp;D1634</f>
        <v xml:space="preserve">     Comedor Indika Macadamia 15mm Negro + Silla Milano</v>
      </c>
      <c r="E1636" s="68" t="s">
        <v>12</v>
      </c>
      <c r="F1636" s="70">
        <f>F1634</f>
        <v>2999900</v>
      </c>
      <c r="G1636" s="70" t="str">
        <f>G1634&amp;"     "</f>
        <v xml:space="preserve">$     </v>
      </c>
    </row>
    <row r="1637" spans="1:9" ht="92.4">
      <c r="A1637" s="68" t="s">
        <v>18273</v>
      </c>
      <c r="B1637" s="68" t="s">
        <v>18276</v>
      </c>
      <c r="C1637" s="9" t="s">
        <v>2358</v>
      </c>
      <c r="D1637" s="69" t="str">
        <f>"     "&amp;D1634</f>
        <v xml:space="preserve">     Comedor Indika Macadamia 15mm Negro + Silla Milano</v>
      </c>
      <c r="E1637" s="68" t="s">
        <v>48</v>
      </c>
      <c r="F1637" s="70">
        <f>F1634</f>
        <v>2999900</v>
      </c>
      <c r="G1637" s="70" t="str">
        <f>G1634&amp;"     "</f>
        <v xml:space="preserve">$     </v>
      </c>
    </row>
    <row r="1638" spans="1:9" ht="92.4">
      <c r="A1638" s="68" t="s">
        <v>18273</v>
      </c>
      <c r="B1638" s="68" t="s">
        <v>18277</v>
      </c>
      <c r="C1638" s="9" t="s">
        <v>2357</v>
      </c>
      <c r="D1638" s="69" t="str">
        <f>"     "&amp;D1634</f>
        <v xml:space="preserve">     Comedor Indika Macadamia 15mm Negro + Silla Milano</v>
      </c>
      <c r="E1638" s="68" t="s">
        <v>36</v>
      </c>
      <c r="F1638" s="70">
        <f>F1634</f>
        <v>2999900</v>
      </c>
      <c r="G1638" s="70" t="str">
        <f>G1634&amp;"     "</f>
        <v xml:space="preserve">$     </v>
      </c>
    </row>
    <row r="1639" spans="1:9">
      <c r="A1639" s="68" t="s">
        <v>18278</v>
      </c>
      <c r="B1639" s="68"/>
      <c r="C1639" s="68" t="s">
        <v>6</v>
      </c>
      <c r="D1639" s="9" t="s">
        <v>18279</v>
      </c>
      <c r="E1639" s="68" t="s">
        <v>16</v>
      </c>
      <c r="F1639" s="6">
        <v>2999900</v>
      </c>
      <c r="G1639" s="6" t="s">
        <v>13</v>
      </c>
      <c r="H1639">
        <v>2289900</v>
      </c>
      <c r="I1639" t="str">
        <f>+IF(H1639&lt;F1639,"BLACK","SIN PROMO")</f>
        <v>BLACK</v>
      </c>
    </row>
    <row r="1640" spans="1:9" ht="92.4">
      <c r="A1640" s="68" t="s">
        <v>18278</v>
      </c>
      <c r="B1640" s="68" t="s">
        <v>18280</v>
      </c>
      <c r="C1640" s="9" t="s">
        <v>2364</v>
      </c>
      <c r="D1640" s="69" t="str">
        <f>"     "&amp;D1639</f>
        <v xml:space="preserve">     Comedor Indika Macadamia 15mm Blanco + Silla Milano </v>
      </c>
      <c r="E1640" s="68" t="s">
        <v>38</v>
      </c>
      <c r="F1640" s="70">
        <f>F1639</f>
        <v>2999900</v>
      </c>
      <c r="G1640" s="70" t="str">
        <f>G1639&amp;"     "</f>
        <v xml:space="preserve">$     </v>
      </c>
    </row>
    <row r="1641" spans="1:9" ht="92.4">
      <c r="A1641" s="68" t="s">
        <v>18278</v>
      </c>
      <c r="B1641" s="68" t="s">
        <v>18281</v>
      </c>
      <c r="C1641" s="9" t="s">
        <v>2363</v>
      </c>
      <c r="D1641" s="69" t="str">
        <f>"     "&amp;D1639</f>
        <v xml:space="preserve">     Comedor Indika Macadamia 15mm Blanco + Silla Milano </v>
      </c>
      <c r="E1641" s="68" t="s">
        <v>12</v>
      </c>
      <c r="F1641" s="70">
        <f>F1639</f>
        <v>2999900</v>
      </c>
      <c r="G1641" s="70" t="str">
        <f>G1639&amp;"     "</f>
        <v xml:space="preserve">$     </v>
      </c>
    </row>
    <row r="1642" spans="1:9" ht="92.4">
      <c r="A1642" s="68" t="s">
        <v>18278</v>
      </c>
      <c r="B1642" s="68" t="s">
        <v>18282</v>
      </c>
      <c r="C1642" s="9" t="s">
        <v>2366</v>
      </c>
      <c r="D1642" s="69" t="str">
        <f>"     "&amp;D1639</f>
        <v xml:space="preserve">     Comedor Indika Macadamia 15mm Blanco + Silla Milano </v>
      </c>
      <c r="E1642" s="68" t="s">
        <v>48</v>
      </c>
      <c r="F1642" s="70">
        <f>F1639</f>
        <v>2999900</v>
      </c>
      <c r="G1642" s="70" t="str">
        <f>G1639&amp;"     "</f>
        <v xml:space="preserve">$     </v>
      </c>
    </row>
    <row r="1643" spans="1:9" ht="92.4">
      <c r="A1643" s="68" t="s">
        <v>18278</v>
      </c>
      <c r="B1643" s="68" t="s">
        <v>18283</v>
      </c>
      <c r="C1643" s="9" t="s">
        <v>2365</v>
      </c>
      <c r="D1643" s="69" t="str">
        <f>"     "&amp;D1639</f>
        <v xml:space="preserve">     Comedor Indika Macadamia 15mm Blanco + Silla Milano </v>
      </c>
      <c r="E1643" s="68" t="s">
        <v>36</v>
      </c>
      <c r="F1643" s="70">
        <f>F1639</f>
        <v>2999900</v>
      </c>
      <c r="G1643" s="70" t="str">
        <f>G1639&amp;"     "</f>
        <v xml:space="preserve">$     </v>
      </c>
    </row>
    <row r="1644" spans="1:9">
      <c r="A1644" s="68" t="s">
        <v>18284</v>
      </c>
      <c r="B1644" s="68" t="s">
        <v>18285</v>
      </c>
      <c r="C1644" s="68" t="s">
        <v>5816</v>
      </c>
      <c r="D1644" s="68" t="s">
        <v>18286</v>
      </c>
      <c r="E1644" s="68" t="s">
        <v>12</v>
      </c>
      <c r="F1644" s="70" t="s">
        <v>18764</v>
      </c>
      <c r="G1644" s="70" t="s">
        <v>13</v>
      </c>
    </row>
    <row r="1645" spans="1:9">
      <c r="A1645" s="68" t="s">
        <v>18287</v>
      </c>
      <c r="B1645" s="68" t="s">
        <v>18288</v>
      </c>
      <c r="C1645" s="68" t="s">
        <v>18289</v>
      </c>
      <c r="D1645" s="68" t="s">
        <v>18290</v>
      </c>
      <c r="E1645" s="68" t="s">
        <v>48</v>
      </c>
      <c r="F1645" s="70" t="s">
        <v>18765</v>
      </c>
      <c r="G1645" s="70" t="s">
        <v>13</v>
      </c>
    </row>
    <row r="1646" spans="1:9">
      <c r="A1646" s="68" t="s">
        <v>18291</v>
      </c>
      <c r="B1646" s="68"/>
      <c r="C1646" s="68" t="s">
        <v>6</v>
      </c>
      <c r="D1646" s="68" t="s">
        <v>649</v>
      </c>
      <c r="E1646" s="68" t="s">
        <v>16</v>
      </c>
      <c r="F1646" s="70" t="s">
        <v>18766</v>
      </c>
      <c r="G1646" s="70" t="s">
        <v>13</v>
      </c>
    </row>
    <row r="1647" spans="1:9" ht="26.4">
      <c r="A1647" s="68" t="s">
        <v>18291</v>
      </c>
      <c r="B1647" s="68" t="s">
        <v>18292</v>
      </c>
      <c r="C1647" s="68" t="s">
        <v>1978</v>
      </c>
      <c r="D1647" s="69" t="str">
        <f>"     "&amp;D1646</f>
        <v xml:space="preserve">     Mesa Infantil Andy</v>
      </c>
      <c r="E1647" s="68" t="s">
        <v>12</v>
      </c>
      <c r="F1647" s="70" t="str">
        <f>F1646</f>
        <v>279900</v>
      </c>
      <c r="G1647" s="70" t="str">
        <f>G1646&amp;"     "</f>
        <v xml:space="preserve">$     </v>
      </c>
    </row>
    <row r="1648" spans="1:9" ht="26.4">
      <c r="A1648" s="68" t="s">
        <v>18291</v>
      </c>
      <c r="B1648" s="68" t="s">
        <v>18293</v>
      </c>
      <c r="C1648" s="68" t="s">
        <v>1977</v>
      </c>
      <c r="D1648" s="69" t="str">
        <f>"     "&amp;D1646</f>
        <v xml:space="preserve">     Mesa Infantil Andy</v>
      </c>
      <c r="E1648" s="68" t="s">
        <v>38</v>
      </c>
      <c r="F1648" s="70" t="str">
        <f>F1646</f>
        <v>279900</v>
      </c>
      <c r="G1648" s="70" t="str">
        <f>G1646&amp;"     "</f>
        <v xml:space="preserve">$     </v>
      </c>
    </row>
    <row r="1649" spans="1:7">
      <c r="A1649" s="68" t="s">
        <v>18294</v>
      </c>
      <c r="B1649" s="68" t="s">
        <v>18295</v>
      </c>
      <c r="C1649" s="68" t="s">
        <v>18296</v>
      </c>
      <c r="D1649" s="68" t="s">
        <v>18297</v>
      </c>
      <c r="E1649" s="68" t="s">
        <v>15307</v>
      </c>
      <c r="F1649" s="70" t="s">
        <v>18767</v>
      </c>
      <c r="G1649" s="70" t="s">
        <v>13</v>
      </c>
    </row>
    <row r="1650" spans="1:7">
      <c r="A1650" s="68" t="s">
        <v>18298</v>
      </c>
      <c r="B1650" s="68" t="s">
        <v>18299</v>
      </c>
      <c r="C1650" s="68" t="s">
        <v>8911</v>
      </c>
      <c r="D1650" s="68" t="s">
        <v>18300</v>
      </c>
      <c r="E1650" s="68" t="s">
        <v>15826</v>
      </c>
      <c r="F1650" s="70" t="s">
        <v>18768</v>
      </c>
      <c r="G1650" s="70" t="s">
        <v>13</v>
      </c>
    </row>
    <row r="1651" spans="1:7">
      <c r="A1651" s="68" t="s">
        <v>18301</v>
      </c>
      <c r="B1651" s="68" t="s">
        <v>18302</v>
      </c>
      <c r="C1651" s="68" t="s">
        <v>2354</v>
      </c>
      <c r="D1651" s="68" t="s">
        <v>18303</v>
      </c>
      <c r="E1651" s="68" t="s">
        <v>36</v>
      </c>
      <c r="F1651" s="70" t="s">
        <v>18769</v>
      </c>
      <c r="G1651" s="70" t="s">
        <v>13</v>
      </c>
    </row>
    <row r="1652" spans="1:7">
      <c r="A1652" s="68" t="s">
        <v>18304</v>
      </c>
      <c r="B1652" s="68"/>
      <c r="C1652" s="68" t="s">
        <v>1696</v>
      </c>
      <c r="D1652" s="68" t="s">
        <v>18305</v>
      </c>
      <c r="E1652" s="68" t="s">
        <v>16</v>
      </c>
      <c r="F1652" s="70" t="s">
        <v>18770</v>
      </c>
      <c r="G1652" s="70" t="s">
        <v>13</v>
      </c>
    </row>
    <row r="1653" spans="1:7">
      <c r="A1653" s="68" t="s">
        <v>18306</v>
      </c>
      <c r="B1653" s="68" t="s">
        <v>18307</v>
      </c>
      <c r="C1653" s="68" t="s">
        <v>8915</v>
      </c>
      <c r="D1653" s="68" t="s">
        <v>18308</v>
      </c>
      <c r="E1653" s="68" t="s">
        <v>2631</v>
      </c>
      <c r="F1653" s="70" t="s">
        <v>18771</v>
      </c>
      <c r="G1653" s="70" t="s">
        <v>13</v>
      </c>
    </row>
    <row r="1654" spans="1:7">
      <c r="A1654" s="68" t="s">
        <v>18309</v>
      </c>
      <c r="B1654" s="68" t="s">
        <v>18310</v>
      </c>
      <c r="C1654" s="68" t="s">
        <v>9039</v>
      </c>
      <c r="D1654" s="68" t="s">
        <v>18311</v>
      </c>
      <c r="E1654" s="68" t="s">
        <v>15213</v>
      </c>
      <c r="F1654" s="70" t="s">
        <v>18772</v>
      </c>
      <c r="G1654" s="70" t="s">
        <v>13</v>
      </c>
    </row>
    <row r="1655" spans="1:7">
      <c r="A1655" s="68" t="s">
        <v>18312</v>
      </c>
      <c r="B1655" s="68" t="s">
        <v>18313</v>
      </c>
      <c r="C1655" s="68" t="s">
        <v>9348</v>
      </c>
      <c r="D1655" s="68" t="s">
        <v>18314</v>
      </c>
      <c r="E1655" s="68" t="s">
        <v>17524</v>
      </c>
      <c r="F1655" s="70" t="s">
        <v>18773</v>
      </c>
      <c r="G1655" s="70" t="s">
        <v>13</v>
      </c>
    </row>
    <row r="1656" spans="1:7">
      <c r="A1656" s="68" t="s">
        <v>18315</v>
      </c>
      <c r="B1656" s="68" t="s">
        <v>18316</v>
      </c>
      <c r="C1656" s="68" t="s">
        <v>12258</v>
      </c>
      <c r="D1656" s="68" t="s">
        <v>18317</v>
      </c>
      <c r="E1656" s="68" t="s">
        <v>48</v>
      </c>
      <c r="F1656" s="70" t="s">
        <v>18774</v>
      </c>
      <c r="G1656" s="70" t="s">
        <v>13</v>
      </c>
    </row>
    <row r="1657" spans="1:7">
      <c r="A1657" s="68" t="s">
        <v>18318</v>
      </c>
      <c r="B1657" s="68" t="s">
        <v>18319</v>
      </c>
      <c r="C1657" s="68" t="s">
        <v>11897</v>
      </c>
      <c r="D1657" s="68" t="s">
        <v>18320</v>
      </c>
      <c r="E1657" s="68" t="s">
        <v>36</v>
      </c>
      <c r="F1657" s="70" t="s">
        <v>18775</v>
      </c>
      <c r="G1657" s="70" t="s">
        <v>13</v>
      </c>
    </row>
    <row r="1658" spans="1:7">
      <c r="A1658" s="68" t="s">
        <v>18321</v>
      </c>
      <c r="B1658" s="68"/>
      <c r="C1658" s="68" t="s">
        <v>9240</v>
      </c>
      <c r="D1658" s="68" t="s">
        <v>18322</v>
      </c>
      <c r="E1658" s="68" t="s">
        <v>16</v>
      </c>
      <c r="F1658" s="70" t="s">
        <v>18776</v>
      </c>
      <c r="G1658" s="70" t="s">
        <v>13</v>
      </c>
    </row>
    <row r="1659" spans="1:7">
      <c r="A1659" s="68" t="s">
        <v>18323</v>
      </c>
      <c r="B1659" s="68" t="s">
        <v>18324</v>
      </c>
      <c r="C1659" s="68" t="s">
        <v>2022</v>
      </c>
      <c r="D1659" s="68" t="s">
        <v>18325</v>
      </c>
      <c r="E1659" s="68" t="s">
        <v>32</v>
      </c>
      <c r="F1659" s="70" t="s">
        <v>18777</v>
      </c>
      <c r="G1659" s="70" t="s">
        <v>13</v>
      </c>
    </row>
    <row r="1660" spans="1:7">
      <c r="A1660" s="68" t="s">
        <v>18326</v>
      </c>
      <c r="B1660" s="68" t="s">
        <v>18327</v>
      </c>
      <c r="C1660" s="68" t="s">
        <v>1765</v>
      </c>
      <c r="D1660" s="68" t="s">
        <v>18328</v>
      </c>
      <c r="E1660" s="68" t="s">
        <v>36</v>
      </c>
      <c r="F1660" s="70" t="s">
        <v>18778</v>
      </c>
      <c r="G1660" s="70" t="s">
        <v>13</v>
      </c>
    </row>
    <row r="1661" spans="1:7">
      <c r="A1661" s="68" t="s">
        <v>18329</v>
      </c>
      <c r="B1661" s="68"/>
      <c r="C1661" s="68" t="s">
        <v>9739</v>
      </c>
      <c r="D1661" s="68" t="s">
        <v>18330</v>
      </c>
      <c r="E1661" s="68" t="s">
        <v>16</v>
      </c>
      <c r="F1661" s="70" t="s">
        <v>18779</v>
      </c>
      <c r="G1661" s="70" t="s">
        <v>13</v>
      </c>
    </row>
    <row r="1662" spans="1:7">
      <c r="A1662" s="68" t="s">
        <v>18331</v>
      </c>
      <c r="B1662" s="68" t="s">
        <v>18332</v>
      </c>
      <c r="C1662" s="68" t="s">
        <v>2484</v>
      </c>
      <c r="D1662" s="68" t="s">
        <v>18333</v>
      </c>
      <c r="E1662" s="68" t="s">
        <v>297</v>
      </c>
      <c r="F1662" s="70" t="s">
        <v>18780</v>
      </c>
      <c r="G1662" s="70" t="s">
        <v>13</v>
      </c>
    </row>
    <row r="1663" spans="1:7">
      <c r="A1663" s="68" t="s">
        <v>18334</v>
      </c>
      <c r="B1663" s="68"/>
      <c r="C1663" s="68" t="s">
        <v>5964</v>
      </c>
      <c r="D1663" s="68" t="s">
        <v>18335</v>
      </c>
      <c r="E1663" s="68" t="s">
        <v>16</v>
      </c>
      <c r="F1663" s="70" t="s">
        <v>18781</v>
      </c>
      <c r="G1663" s="70" t="s">
        <v>13</v>
      </c>
    </row>
    <row r="1664" spans="1:7">
      <c r="A1664" s="68" t="s">
        <v>18336</v>
      </c>
      <c r="B1664" s="68" t="s">
        <v>18337</v>
      </c>
      <c r="C1664" s="68" t="s">
        <v>10092</v>
      </c>
      <c r="D1664" s="68" t="s">
        <v>18338</v>
      </c>
      <c r="E1664" s="68" t="s">
        <v>48</v>
      </c>
      <c r="F1664" s="70" t="s">
        <v>18782</v>
      </c>
      <c r="G1664" s="70" t="s">
        <v>13</v>
      </c>
    </row>
    <row r="1665" spans="1:7">
      <c r="A1665" s="68" t="s">
        <v>18339</v>
      </c>
      <c r="B1665" s="68" t="s">
        <v>18340</v>
      </c>
      <c r="C1665" s="68" t="s">
        <v>9321</v>
      </c>
      <c r="D1665" s="68" t="s">
        <v>18341</v>
      </c>
      <c r="E1665" s="68" t="s">
        <v>36</v>
      </c>
      <c r="F1665" s="70" t="s">
        <v>18783</v>
      </c>
      <c r="G1665" s="70" t="s">
        <v>13</v>
      </c>
    </row>
    <row r="1666" spans="1:7">
      <c r="A1666" s="68" t="s">
        <v>18342</v>
      </c>
      <c r="B1666" s="68" t="s">
        <v>18343</v>
      </c>
      <c r="C1666" s="68" t="s">
        <v>9504</v>
      </c>
      <c r="D1666" s="68" t="s">
        <v>18344</v>
      </c>
      <c r="E1666" s="68" t="s">
        <v>15213</v>
      </c>
      <c r="F1666" s="70" t="s">
        <v>18784</v>
      </c>
      <c r="G1666" s="70" t="s">
        <v>13</v>
      </c>
    </row>
    <row r="1667" spans="1:7">
      <c r="A1667" s="68" t="s">
        <v>18345</v>
      </c>
      <c r="B1667" s="68"/>
      <c r="C1667" s="68" t="s">
        <v>6127</v>
      </c>
      <c r="D1667" s="68" t="s">
        <v>18346</v>
      </c>
      <c r="E1667" s="68" t="s">
        <v>16</v>
      </c>
      <c r="F1667" s="70" t="s">
        <v>18785</v>
      </c>
      <c r="G1667" s="70" t="s">
        <v>13</v>
      </c>
    </row>
    <row r="1668" spans="1:7">
      <c r="A1668" s="68" t="s">
        <v>18347</v>
      </c>
      <c r="B1668" s="68" t="s">
        <v>18348</v>
      </c>
      <c r="C1668" s="68" t="s">
        <v>9350</v>
      </c>
      <c r="D1668" s="68" t="s">
        <v>18349</v>
      </c>
      <c r="E1668" s="68" t="s">
        <v>15213</v>
      </c>
      <c r="F1668" s="70" t="s">
        <v>18773</v>
      </c>
      <c r="G1668" s="70" t="s">
        <v>13</v>
      </c>
    </row>
    <row r="1669" spans="1:7">
      <c r="A1669" s="68" t="s">
        <v>18350</v>
      </c>
      <c r="B1669" s="68"/>
      <c r="C1669" s="68" t="s">
        <v>6195</v>
      </c>
      <c r="D1669" s="68" t="s">
        <v>18351</v>
      </c>
      <c r="E1669" s="68" t="s">
        <v>16</v>
      </c>
      <c r="F1669" s="70" t="s">
        <v>18781</v>
      </c>
      <c r="G1669" s="70" t="s">
        <v>13</v>
      </c>
    </row>
    <row r="1670" spans="1:7">
      <c r="A1670" s="68" t="s">
        <v>18352</v>
      </c>
      <c r="B1670" s="68"/>
      <c r="C1670" s="68" t="s">
        <v>6175</v>
      </c>
      <c r="D1670" s="68" t="s">
        <v>18353</v>
      </c>
      <c r="E1670" s="68" t="s">
        <v>16</v>
      </c>
      <c r="F1670" s="70" t="s">
        <v>18785</v>
      </c>
      <c r="G1670" s="70" t="s">
        <v>13</v>
      </c>
    </row>
    <row r="1671" spans="1:7">
      <c r="A1671" s="68" t="s">
        <v>18354</v>
      </c>
      <c r="B1671" s="68" t="s">
        <v>18355</v>
      </c>
      <c r="C1671" s="68" t="s">
        <v>5863</v>
      </c>
      <c r="D1671" s="68" t="s">
        <v>18356</v>
      </c>
      <c r="E1671" s="68" t="s">
        <v>36</v>
      </c>
      <c r="F1671" s="70" t="s">
        <v>18786</v>
      </c>
      <c r="G1671" s="70" t="s">
        <v>13</v>
      </c>
    </row>
    <row r="1672" spans="1:7">
      <c r="A1672" s="68" t="s">
        <v>18357</v>
      </c>
      <c r="B1672" s="68" t="s">
        <v>18358</v>
      </c>
      <c r="C1672" s="68" t="s">
        <v>9887</v>
      </c>
      <c r="D1672" s="68" t="s">
        <v>18359</v>
      </c>
      <c r="E1672" s="68" t="s">
        <v>15209</v>
      </c>
      <c r="F1672" s="70" t="s">
        <v>18787</v>
      </c>
      <c r="G1672" s="70" t="s">
        <v>13</v>
      </c>
    </row>
    <row r="1673" spans="1:7">
      <c r="A1673" s="68" t="s">
        <v>18360</v>
      </c>
      <c r="B1673" s="68" t="s">
        <v>18361</v>
      </c>
      <c r="C1673" s="68" t="s">
        <v>6790</v>
      </c>
      <c r="D1673" s="68" t="s">
        <v>18362</v>
      </c>
      <c r="E1673" s="68" t="s">
        <v>16133</v>
      </c>
      <c r="F1673" s="70" t="s">
        <v>18788</v>
      </c>
      <c r="G1673" s="70" t="s">
        <v>13</v>
      </c>
    </row>
    <row r="1674" spans="1:7">
      <c r="A1674" s="68" t="s">
        <v>18363</v>
      </c>
      <c r="B1674" s="68"/>
      <c r="C1674" s="68" t="s">
        <v>6203</v>
      </c>
      <c r="D1674" s="68" t="s">
        <v>18364</v>
      </c>
      <c r="E1674" s="68" t="s">
        <v>16</v>
      </c>
      <c r="F1674" s="70" t="s">
        <v>18781</v>
      </c>
      <c r="G1674" s="70" t="s">
        <v>13</v>
      </c>
    </row>
    <row r="1675" spans="1:7">
      <c r="A1675" s="68" t="s">
        <v>18365</v>
      </c>
      <c r="B1675" s="68" t="s">
        <v>18366</v>
      </c>
      <c r="C1675" s="68" t="s">
        <v>2229</v>
      </c>
      <c r="D1675" s="68" t="s">
        <v>18367</v>
      </c>
      <c r="E1675" s="68" t="s">
        <v>54</v>
      </c>
      <c r="F1675" s="70" t="s">
        <v>18789</v>
      </c>
      <c r="G1675" s="70" t="s">
        <v>13</v>
      </c>
    </row>
    <row r="1676" spans="1:7">
      <c r="A1676" s="68" t="s">
        <v>18368</v>
      </c>
      <c r="B1676" s="68"/>
      <c r="C1676" s="68" t="s">
        <v>18369</v>
      </c>
      <c r="D1676" s="68" t="s">
        <v>18370</v>
      </c>
      <c r="E1676" s="68" t="s">
        <v>16</v>
      </c>
      <c r="F1676" s="70" t="s">
        <v>18790</v>
      </c>
      <c r="G1676" s="70" t="s">
        <v>13</v>
      </c>
    </row>
    <row r="1677" spans="1:7">
      <c r="A1677" s="68" t="s">
        <v>18371</v>
      </c>
      <c r="B1677" s="68"/>
      <c r="C1677" s="68" t="s">
        <v>7538</v>
      </c>
      <c r="D1677" s="68" t="s">
        <v>18372</v>
      </c>
      <c r="E1677" s="68" t="s">
        <v>16</v>
      </c>
      <c r="F1677" s="70" t="s">
        <v>18791</v>
      </c>
      <c r="G1677" s="70" t="s">
        <v>13</v>
      </c>
    </row>
    <row r="1678" spans="1:7">
      <c r="A1678" s="68" t="s">
        <v>18373</v>
      </c>
      <c r="B1678" s="68"/>
      <c r="C1678" s="68" t="s">
        <v>6185</v>
      </c>
      <c r="D1678" s="68" t="s">
        <v>18374</v>
      </c>
      <c r="E1678" s="68" t="s">
        <v>16</v>
      </c>
      <c r="F1678" s="70" t="s">
        <v>18785</v>
      </c>
      <c r="G1678" s="70" t="s">
        <v>13</v>
      </c>
    </row>
    <row r="1679" spans="1:7">
      <c r="A1679" s="68" t="s">
        <v>18375</v>
      </c>
      <c r="B1679" s="68" t="s">
        <v>18376</v>
      </c>
      <c r="C1679" s="68" t="s">
        <v>1829</v>
      </c>
      <c r="D1679" s="68" t="s">
        <v>18377</v>
      </c>
      <c r="E1679" s="68" t="s">
        <v>48</v>
      </c>
      <c r="F1679" s="70" t="s">
        <v>18792</v>
      </c>
      <c r="G1679" s="70" t="s">
        <v>13</v>
      </c>
    </row>
    <row r="1680" spans="1:7">
      <c r="A1680" s="68" t="s">
        <v>18378</v>
      </c>
      <c r="B1680" s="68"/>
      <c r="C1680" s="68" t="s">
        <v>5920</v>
      </c>
      <c r="D1680" s="68" t="s">
        <v>18379</v>
      </c>
      <c r="E1680" s="68" t="s">
        <v>16</v>
      </c>
      <c r="F1680" s="70" t="s">
        <v>18793</v>
      </c>
      <c r="G1680" s="70" t="s">
        <v>13</v>
      </c>
    </row>
    <row r="1681" spans="1:7">
      <c r="A1681" s="68" t="s">
        <v>18380</v>
      </c>
      <c r="B1681" s="68" t="s">
        <v>18381</v>
      </c>
      <c r="C1681" s="68" t="s">
        <v>12262</v>
      </c>
      <c r="D1681" s="68" t="s">
        <v>18382</v>
      </c>
      <c r="E1681" s="68" t="s">
        <v>15529</v>
      </c>
      <c r="F1681" s="70" t="s">
        <v>18794</v>
      </c>
      <c r="G1681" s="70" t="s">
        <v>13</v>
      </c>
    </row>
    <row r="1682" spans="1:7">
      <c r="A1682" s="68" t="s">
        <v>18383</v>
      </c>
      <c r="B1682" s="68"/>
      <c r="C1682" s="68" t="s">
        <v>5801</v>
      </c>
      <c r="D1682" s="68" t="s">
        <v>18384</v>
      </c>
      <c r="E1682" s="68" t="s">
        <v>16</v>
      </c>
      <c r="F1682" s="70" t="s">
        <v>18795</v>
      </c>
      <c r="G1682" s="70" t="s">
        <v>13</v>
      </c>
    </row>
    <row r="1683" spans="1:7">
      <c r="A1683" s="68" t="s">
        <v>18385</v>
      </c>
      <c r="B1683" s="68" t="s">
        <v>18386</v>
      </c>
      <c r="C1683" s="68" t="s">
        <v>7479</v>
      </c>
      <c r="D1683" s="68" t="s">
        <v>18387</v>
      </c>
      <c r="E1683" s="68" t="s">
        <v>36</v>
      </c>
      <c r="F1683" s="70" t="s">
        <v>18796</v>
      </c>
      <c r="G1683" s="70" t="s">
        <v>13</v>
      </c>
    </row>
    <row r="1684" spans="1:7">
      <c r="A1684" s="68" t="s">
        <v>18388</v>
      </c>
      <c r="B1684" s="68" t="s">
        <v>18389</v>
      </c>
      <c r="C1684" s="68" t="s">
        <v>11899</v>
      </c>
      <c r="D1684" s="68" t="s">
        <v>18390</v>
      </c>
      <c r="E1684" s="68" t="s">
        <v>18391</v>
      </c>
      <c r="F1684" s="70" t="s">
        <v>18775</v>
      </c>
      <c r="G1684" s="70" t="s">
        <v>13</v>
      </c>
    </row>
    <row r="1685" spans="1:7">
      <c r="A1685" s="68" t="s">
        <v>18392</v>
      </c>
      <c r="B1685" s="68"/>
      <c r="C1685" s="68" t="s">
        <v>5893</v>
      </c>
      <c r="D1685" s="68" t="s">
        <v>18393</v>
      </c>
      <c r="E1685" s="68" t="s">
        <v>16</v>
      </c>
      <c r="F1685" s="70" t="s">
        <v>18797</v>
      </c>
      <c r="G1685" s="70" t="s">
        <v>13</v>
      </c>
    </row>
    <row r="1686" spans="1:7">
      <c r="A1686" s="68" t="s">
        <v>18394</v>
      </c>
      <c r="B1686" s="68"/>
      <c r="C1686" s="68" t="s">
        <v>6161</v>
      </c>
      <c r="D1686" s="68" t="s">
        <v>18395</v>
      </c>
      <c r="E1686" s="68" t="s">
        <v>16</v>
      </c>
      <c r="F1686" s="70" t="s">
        <v>18785</v>
      </c>
      <c r="G1686" s="70" t="s">
        <v>13</v>
      </c>
    </row>
    <row r="1687" spans="1:7">
      <c r="A1687" s="68" t="s">
        <v>18396</v>
      </c>
      <c r="B1687" s="68"/>
      <c r="C1687" s="68" t="s">
        <v>9269</v>
      </c>
      <c r="D1687" s="68" t="s">
        <v>18397</v>
      </c>
      <c r="E1687" s="68" t="s">
        <v>16</v>
      </c>
      <c r="F1687" s="70" t="s">
        <v>18798</v>
      </c>
      <c r="G1687" s="70" t="s">
        <v>13</v>
      </c>
    </row>
    <row r="1688" spans="1:7">
      <c r="A1688" s="68" t="s">
        <v>18398</v>
      </c>
      <c r="B1688" s="68" t="s">
        <v>18399</v>
      </c>
      <c r="C1688" s="68" t="s">
        <v>5181</v>
      </c>
      <c r="D1688" s="68" t="s">
        <v>18400</v>
      </c>
      <c r="E1688" s="68" t="s">
        <v>34</v>
      </c>
      <c r="F1688" s="70" t="s">
        <v>18778</v>
      </c>
      <c r="G1688" s="70" t="s">
        <v>13</v>
      </c>
    </row>
    <row r="1689" spans="1:7">
      <c r="A1689" s="68" t="s">
        <v>18401</v>
      </c>
      <c r="B1689" s="68" t="s">
        <v>18402</v>
      </c>
      <c r="C1689" s="68" t="s">
        <v>2221</v>
      </c>
      <c r="D1689" s="68" t="s">
        <v>18403</v>
      </c>
      <c r="E1689" s="68" t="s">
        <v>17105</v>
      </c>
      <c r="F1689" s="70" t="s">
        <v>18799</v>
      </c>
      <c r="G1689" s="70" t="s">
        <v>13</v>
      </c>
    </row>
    <row r="1690" spans="1:7">
      <c r="A1690" s="68" t="s">
        <v>18404</v>
      </c>
      <c r="B1690" s="68" t="s">
        <v>18405</v>
      </c>
      <c r="C1690" s="68" t="s">
        <v>11903</v>
      </c>
      <c r="D1690" s="68" t="s">
        <v>18406</v>
      </c>
      <c r="E1690" s="68" t="s">
        <v>12</v>
      </c>
      <c r="F1690" s="70" t="s">
        <v>18800</v>
      </c>
      <c r="G1690" s="70" t="s">
        <v>13</v>
      </c>
    </row>
    <row r="1691" spans="1:7">
      <c r="A1691" s="68" t="s">
        <v>18407</v>
      </c>
      <c r="B1691" s="68" t="s">
        <v>18408</v>
      </c>
      <c r="C1691" s="68" t="s">
        <v>6796</v>
      </c>
      <c r="D1691" s="68" t="s">
        <v>18409</v>
      </c>
      <c r="E1691" s="68" t="s">
        <v>34</v>
      </c>
      <c r="F1691" s="70" t="s">
        <v>18788</v>
      </c>
      <c r="G1691" s="70" t="s">
        <v>13</v>
      </c>
    </row>
    <row r="1692" spans="1:7">
      <c r="A1692" s="68" t="s">
        <v>18410</v>
      </c>
      <c r="B1692" s="68" t="s">
        <v>18411</v>
      </c>
      <c r="C1692" s="68" t="s">
        <v>5202</v>
      </c>
      <c r="D1692" s="68" t="s">
        <v>18412</v>
      </c>
      <c r="E1692" s="68" t="s">
        <v>34</v>
      </c>
      <c r="F1692" s="70" t="s">
        <v>18801</v>
      </c>
      <c r="G1692" s="70" t="s">
        <v>13</v>
      </c>
    </row>
    <row r="1693" spans="1:7">
      <c r="A1693" s="68" t="s">
        <v>18413</v>
      </c>
      <c r="B1693" s="68" t="s">
        <v>18414</v>
      </c>
      <c r="C1693" s="68" t="s">
        <v>8154</v>
      </c>
      <c r="D1693" s="68" t="s">
        <v>18415</v>
      </c>
      <c r="E1693" s="68" t="s">
        <v>153</v>
      </c>
      <c r="F1693" s="70" t="s">
        <v>18771</v>
      </c>
      <c r="G1693" s="70" t="s">
        <v>13</v>
      </c>
    </row>
    <row r="1694" spans="1:7">
      <c r="A1694" s="68" t="s">
        <v>18416</v>
      </c>
      <c r="B1694" s="68" t="s">
        <v>18417</v>
      </c>
      <c r="C1694" s="68" t="s">
        <v>5797</v>
      </c>
      <c r="D1694" s="68" t="s">
        <v>18418</v>
      </c>
      <c r="E1694" s="68" t="s">
        <v>48</v>
      </c>
      <c r="F1694" s="70" t="s">
        <v>18802</v>
      </c>
      <c r="G1694" s="70" t="s">
        <v>13</v>
      </c>
    </row>
    <row r="1695" spans="1:7">
      <c r="A1695" s="68" t="s">
        <v>18419</v>
      </c>
      <c r="B1695" s="68"/>
      <c r="C1695" s="68" t="s">
        <v>6201</v>
      </c>
      <c r="D1695" s="68" t="s">
        <v>18420</v>
      </c>
      <c r="E1695" s="68" t="s">
        <v>16</v>
      </c>
      <c r="F1695" s="70" t="s">
        <v>18793</v>
      </c>
      <c r="G1695" s="70" t="s">
        <v>13</v>
      </c>
    </row>
    <row r="1696" spans="1:7">
      <c r="A1696" s="68" t="s">
        <v>18421</v>
      </c>
      <c r="B1696" s="68" t="s">
        <v>18422</v>
      </c>
      <c r="C1696" s="68" t="s">
        <v>5183</v>
      </c>
      <c r="D1696" s="68" t="s">
        <v>18423</v>
      </c>
      <c r="E1696" s="68" t="s">
        <v>36</v>
      </c>
      <c r="F1696" s="70" t="s">
        <v>18803</v>
      </c>
      <c r="G1696" s="70" t="s">
        <v>13</v>
      </c>
    </row>
    <row r="1697" spans="1:7">
      <c r="A1697" s="68" t="s">
        <v>18424</v>
      </c>
      <c r="B1697" s="68" t="s">
        <v>18425</v>
      </c>
      <c r="C1697" s="68" t="s">
        <v>5206</v>
      </c>
      <c r="D1697" s="68" t="s">
        <v>18426</v>
      </c>
      <c r="E1697" s="68" t="s">
        <v>12</v>
      </c>
      <c r="F1697" s="70" t="s">
        <v>18804</v>
      </c>
      <c r="G1697" s="70" t="s">
        <v>13</v>
      </c>
    </row>
    <row r="1698" spans="1:7">
      <c r="A1698" s="68" t="s">
        <v>18427</v>
      </c>
      <c r="B1698" s="68" t="s">
        <v>18428</v>
      </c>
      <c r="C1698" s="68" t="s">
        <v>18429</v>
      </c>
      <c r="D1698" s="68" t="s">
        <v>18430</v>
      </c>
      <c r="E1698" s="68" t="s">
        <v>12</v>
      </c>
      <c r="F1698" s="70" t="s">
        <v>18805</v>
      </c>
      <c r="G1698" s="70" t="s">
        <v>13</v>
      </c>
    </row>
    <row r="1699" spans="1:7">
      <c r="A1699" s="68" t="s">
        <v>18431</v>
      </c>
      <c r="B1699" s="68" t="s">
        <v>18432</v>
      </c>
      <c r="C1699" s="68" t="s">
        <v>5179</v>
      </c>
      <c r="D1699" s="68" t="s">
        <v>18433</v>
      </c>
      <c r="E1699" s="68" t="s">
        <v>18434</v>
      </c>
      <c r="F1699" s="70" t="s">
        <v>18806</v>
      </c>
      <c r="G1699" s="70" t="s">
        <v>13</v>
      </c>
    </row>
    <row r="1700" spans="1:7">
      <c r="A1700" s="68" t="s">
        <v>18435</v>
      </c>
      <c r="B1700" s="68" t="s">
        <v>18436</v>
      </c>
      <c r="C1700" s="68" t="s">
        <v>18437</v>
      </c>
      <c r="D1700" s="68" t="s">
        <v>18438</v>
      </c>
      <c r="E1700" s="68" t="s">
        <v>34</v>
      </c>
      <c r="F1700" s="70" t="s">
        <v>18800</v>
      </c>
      <c r="G1700" s="70" t="s">
        <v>13</v>
      </c>
    </row>
    <row r="1701" spans="1:7">
      <c r="A1701" s="68" t="s">
        <v>18439</v>
      </c>
      <c r="B1701" s="68" t="s">
        <v>18440</v>
      </c>
      <c r="C1701" s="68" t="s">
        <v>8009</v>
      </c>
      <c r="D1701" s="68" t="s">
        <v>18441</v>
      </c>
      <c r="E1701" s="68" t="s">
        <v>38</v>
      </c>
      <c r="F1701" s="70" t="s">
        <v>18802</v>
      </c>
      <c r="G1701" s="70" t="s">
        <v>13</v>
      </c>
    </row>
    <row r="1702" spans="1:7">
      <c r="A1702" s="68" t="s">
        <v>18442</v>
      </c>
      <c r="B1702" s="68" t="s">
        <v>18443</v>
      </c>
      <c r="C1702" s="68" t="s">
        <v>12254</v>
      </c>
      <c r="D1702" s="68" t="s">
        <v>18444</v>
      </c>
      <c r="E1702" s="68" t="s">
        <v>48</v>
      </c>
      <c r="F1702" s="70" t="s">
        <v>18774</v>
      </c>
      <c r="G1702" s="70" t="s">
        <v>13</v>
      </c>
    </row>
    <row r="1703" spans="1:7">
      <c r="A1703" s="68" t="s">
        <v>18445</v>
      </c>
      <c r="B1703" s="68" t="s">
        <v>18446</v>
      </c>
      <c r="C1703" s="68" t="s">
        <v>18447</v>
      </c>
      <c r="D1703" s="68" t="s">
        <v>18448</v>
      </c>
      <c r="E1703" s="68" t="s">
        <v>15307</v>
      </c>
      <c r="F1703" s="70" t="s">
        <v>18807</v>
      </c>
      <c r="G1703" s="70" t="s">
        <v>13</v>
      </c>
    </row>
    <row r="1704" spans="1:7">
      <c r="A1704" s="68" t="s">
        <v>18449</v>
      </c>
      <c r="B1704" s="68"/>
      <c r="C1704" s="68" t="s">
        <v>6415</v>
      </c>
      <c r="D1704" s="68" t="s">
        <v>18450</v>
      </c>
      <c r="E1704" s="68" t="s">
        <v>16</v>
      </c>
      <c r="F1704" s="70" t="s">
        <v>18808</v>
      </c>
      <c r="G1704" s="70" t="s">
        <v>13</v>
      </c>
    </row>
    <row r="1705" spans="1:7">
      <c r="A1705" s="68" t="s">
        <v>18451</v>
      </c>
      <c r="B1705" s="68" t="s">
        <v>18452</v>
      </c>
      <c r="C1705" s="68" t="s">
        <v>2016</v>
      </c>
      <c r="D1705" s="68" t="s">
        <v>18453</v>
      </c>
      <c r="E1705" s="68" t="s">
        <v>16133</v>
      </c>
      <c r="F1705" s="70" t="s">
        <v>18809</v>
      </c>
      <c r="G1705" s="70" t="s">
        <v>13</v>
      </c>
    </row>
    <row r="1706" spans="1:7">
      <c r="A1706" s="68" t="s">
        <v>18454</v>
      </c>
      <c r="B1706" s="68" t="s">
        <v>18455</v>
      </c>
      <c r="C1706" s="68" t="s">
        <v>18456</v>
      </c>
      <c r="D1706" s="68" t="s">
        <v>18457</v>
      </c>
      <c r="E1706" s="68" t="s">
        <v>15307</v>
      </c>
      <c r="F1706" s="70" t="s">
        <v>18767</v>
      </c>
      <c r="G1706" s="70" t="s">
        <v>13</v>
      </c>
    </row>
    <row r="1707" spans="1:7">
      <c r="A1707" s="68" t="s">
        <v>18458</v>
      </c>
      <c r="B1707" s="68" t="s">
        <v>18459</v>
      </c>
      <c r="C1707" s="68" t="s">
        <v>9118</v>
      </c>
      <c r="D1707" s="68" t="s">
        <v>15011</v>
      </c>
      <c r="E1707" s="68" t="s">
        <v>15551</v>
      </c>
      <c r="F1707" s="70" t="s">
        <v>18810</v>
      </c>
      <c r="G1707" s="70" t="s">
        <v>13</v>
      </c>
    </row>
    <row r="1708" spans="1:7">
      <c r="A1708" s="68" t="s">
        <v>18460</v>
      </c>
      <c r="B1708" s="68" t="s">
        <v>18461</v>
      </c>
      <c r="C1708" s="68" t="s">
        <v>9922</v>
      </c>
      <c r="D1708" s="68" t="s">
        <v>18462</v>
      </c>
      <c r="E1708" s="68" t="s">
        <v>18463</v>
      </c>
      <c r="F1708" s="70" t="s">
        <v>18811</v>
      </c>
      <c r="G1708" s="70" t="s">
        <v>13</v>
      </c>
    </row>
    <row r="1709" spans="1:7">
      <c r="A1709" s="68" t="s">
        <v>18464</v>
      </c>
      <c r="B1709" s="68" t="s">
        <v>18465</v>
      </c>
      <c r="C1709" s="68" t="s">
        <v>1721</v>
      </c>
      <c r="D1709" s="68" t="s">
        <v>18466</v>
      </c>
      <c r="E1709" s="68" t="s">
        <v>36</v>
      </c>
      <c r="F1709" s="70" t="s">
        <v>18812</v>
      </c>
      <c r="G1709" s="70" t="s">
        <v>13</v>
      </c>
    </row>
    <row r="1710" spans="1:7">
      <c r="A1710" s="68" t="s">
        <v>18467</v>
      </c>
      <c r="B1710" s="68" t="s">
        <v>18468</v>
      </c>
      <c r="C1710" s="68" t="s">
        <v>9768</v>
      </c>
      <c r="D1710" s="68" t="s">
        <v>18469</v>
      </c>
      <c r="E1710" s="68" t="s">
        <v>16280</v>
      </c>
      <c r="F1710" s="70" t="s">
        <v>18813</v>
      </c>
      <c r="G1710" s="70" t="s">
        <v>13</v>
      </c>
    </row>
    <row r="1711" spans="1:7">
      <c r="A1711" s="68" t="s">
        <v>18470</v>
      </c>
      <c r="B1711" s="68"/>
      <c r="C1711" s="68" t="s">
        <v>8744</v>
      </c>
      <c r="D1711" s="68" t="s">
        <v>16861</v>
      </c>
      <c r="E1711" s="68" t="s">
        <v>16</v>
      </c>
      <c r="F1711" s="70" t="s">
        <v>18814</v>
      </c>
      <c r="G1711" s="70" t="s">
        <v>13</v>
      </c>
    </row>
    <row r="1712" spans="1:7">
      <c r="A1712" s="68" t="s">
        <v>18471</v>
      </c>
      <c r="B1712" s="68"/>
      <c r="C1712" s="68" t="s">
        <v>10045</v>
      </c>
      <c r="D1712" s="68" t="s">
        <v>18472</v>
      </c>
      <c r="E1712" s="68" t="s">
        <v>16</v>
      </c>
      <c r="F1712" s="70" t="s">
        <v>18815</v>
      </c>
      <c r="G1712" s="70" t="s">
        <v>13</v>
      </c>
    </row>
    <row r="1713" spans="1:7">
      <c r="A1713" s="68" t="s">
        <v>18473</v>
      </c>
      <c r="B1713" s="68" t="s">
        <v>18474</v>
      </c>
      <c r="C1713" s="68" t="s">
        <v>7659</v>
      </c>
      <c r="D1713" s="68" t="s">
        <v>18475</v>
      </c>
      <c r="E1713" s="68" t="s">
        <v>36</v>
      </c>
      <c r="F1713" s="70" t="s">
        <v>18816</v>
      </c>
      <c r="G1713" s="70" t="s">
        <v>13</v>
      </c>
    </row>
    <row r="1714" spans="1:7">
      <c r="A1714" s="68" t="s">
        <v>18476</v>
      </c>
      <c r="B1714" s="68" t="s">
        <v>18477</v>
      </c>
      <c r="C1714" s="68" t="s">
        <v>18478</v>
      </c>
      <c r="D1714" s="68" t="s">
        <v>18479</v>
      </c>
      <c r="E1714" s="68" t="s">
        <v>15307</v>
      </c>
      <c r="F1714" s="70" t="s">
        <v>18817</v>
      </c>
      <c r="G1714" s="70" t="s">
        <v>13</v>
      </c>
    </row>
    <row r="1715" spans="1:7">
      <c r="A1715" s="68" t="s">
        <v>18480</v>
      </c>
      <c r="B1715" s="68" t="s">
        <v>18481</v>
      </c>
      <c r="C1715" s="68" t="s">
        <v>8185</v>
      </c>
      <c r="D1715" s="68" t="s">
        <v>18482</v>
      </c>
      <c r="E1715" s="68" t="s">
        <v>12</v>
      </c>
      <c r="F1715" s="70" t="s">
        <v>18818</v>
      </c>
      <c r="G1715" s="70" t="s">
        <v>13</v>
      </c>
    </row>
    <row r="1716" spans="1:7">
      <c r="A1716" s="68" t="s">
        <v>18483</v>
      </c>
      <c r="B1716" s="68" t="s">
        <v>18484</v>
      </c>
      <c r="C1716" s="68" t="s">
        <v>8788</v>
      </c>
      <c r="D1716" s="68" t="s">
        <v>16773</v>
      </c>
      <c r="E1716" s="68" t="s">
        <v>15213</v>
      </c>
      <c r="F1716" s="70" t="s">
        <v>18819</v>
      </c>
      <c r="G1716" s="70" t="s">
        <v>13</v>
      </c>
    </row>
    <row r="1717" spans="1:7">
      <c r="A1717" s="68" t="s">
        <v>18485</v>
      </c>
      <c r="B1717" s="68"/>
      <c r="C1717" s="68" t="s">
        <v>5916</v>
      </c>
      <c r="D1717" s="68" t="s">
        <v>18486</v>
      </c>
      <c r="E1717" s="68" t="s">
        <v>16</v>
      </c>
      <c r="F1717" s="70" t="s">
        <v>18781</v>
      </c>
      <c r="G1717" s="70" t="s">
        <v>13</v>
      </c>
    </row>
    <row r="1718" spans="1:7">
      <c r="A1718" s="68" t="s">
        <v>18487</v>
      </c>
      <c r="B1718" s="68"/>
      <c r="C1718" s="68" t="s">
        <v>6171</v>
      </c>
      <c r="D1718" s="68" t="s">
        <v>18488</v>
      </c>
      <c r="E1718" s="68" t="s">
        <v>16</v>
      </c>
      <c r="F1718" s="70" t="s">
        <v>18793</v>
      </c>
      <c r="G1718" s="70" t="s">
        <v>13</v>
      </c>
    </row>
    <row r="1719" spans="1:7">
      <c r="A1719" s="68" t="s">
        <v>18489</v>
      </c>
      <c r="B1719" s="68" t="s">
        <v>18490</v>
      </c>
      <c r="C1719" s="68" t="s">
        <v>10212</v>
      </c>
      <c r="D1719" s="68" t="s">
        <v>18491</v>
      </c>
      <c r="E1719" s="68" t="s">
        <v>36</v>
      </c>
      <c r="F1719" s="70" t="s">
        <v>18820</v>
      </c>
      <c r="G1719" s="70" t="s">
        <v>13</v>
      </c>
    </row>
    <row r="1720" spans="1:7">
      <c r="A1720" s="68" t="s">
        <v>18492</v>
      </c>
      <c r="B1720" s="68"/>
      <c r="C1720" s="68" t="s">
        <v>9550</v>
      </c>
      <c r="D1720" s="68" t="s">
        <v>18493</v>
      </c>
      <c r="E1720" s="68" t="s">
        <v>16</v>
      </c>
      <c r="F1720" s="70" t="s">
        <v>18821</v>
      </c>
      <c r="G1720" s="70" t="s">
        <v>13</v>
      </c>
    </row>
    <row r="1721" spans="1:7">
      <c r="A1721" s="68" t="s">
        <v>18494</v>
      </c>
      <c r="B1721" s="68" t="s">
        <v>18495</v>
      </c>
      <c r="C1721" s="68" t="s">
        <v>18496</v>
      </c>
      <c r="D1721" s="68" t="s">
        <v>18497</v>
      </c>
      <c r="E1721" s="68" t="s">
        <v>15307</v>
      </c>
      <c r="F1721" s="70" t="s">
        <v>18822</v>
      </c>
      <c r="G1721" s="70" t="s">
        <v>13</v>
      </c>
    </row>
    <row r="1722" spans="1:7">
      <c r="A1722" s="68" t="s">
        <v>18498</v>
      </c>
      <c r="B1722" s="68"/>
      <c r="C1722" s="68" t="s">
        <v>9481</v>
      </c>
      <c r="D1722" s="68" t="s">
        <v>18499</v>
      </c>
      <c r="E1722" s="68" t="s">
        <v>16</v>
      </c>
      <c r="F1722" s="70" t="s">
        <v>18823</v>
      </c>
      <c r="G1722" s="70" t="s">
        <v>13</v>
      </c>
    </row>
    <row r="1723" spans="1:7">
      <c r="A1723" s="68" t="s">
        <v>18500</v>
      </c>
      <c r="B1723" s="68" t="s">
        <v>18501</v>
      </c>
      <c r="C1723" s="68" t="s">
        <v>18502</v>
      </c>
      <c r="D1723" s="68" t="s">
        <v>18503</v>
      </c>
      <c r="E1723" s="68" t="s">
        <v>15307</v>
      </c>
      <c r="F1723" s="70" t="s">
        <v>18824</v>
      </c>
      <c r="G1723" s="70" t="s">
        <v>13</v>
      </c>
    </row>
    <row r="1724" spans="1:7">
      <c r="A1724" s="68" t="s">
        <v>18504</v>
      </c>
      <c r="B1724" s="68"/>
      <c r="C1724" s="68" t="s">
        <v>10218</v>
      </c>
      <c r="D1724" s="68" t="s">
        <v>18505</v>
      </c>
      <c r="E1724" s="68" t="s">
        <v>16</v>
      </c>
      <c r="F1724" s="70" t="s">
        <v>18825</v>
      </c>
      <c r="G1724" s="70" t="s">
        <v>13</v>
      </c>
    </row>
    <row r="1725" spans="1:7">
      <c r="A1725" s="68" t="s">
        <v>18506</v>
      </c>
      <c r="B1725" s="68" t="s">
        <v>18507</v>
      </c>
      <c r="C1725" s="68" t="s">
        <v>18508</v>
      </c>
      <c r="D1725" s="68" t="s">
        <v>18509</v>
      </c>
      <c r="E1725" s="68" t="s">
        <v>48</v>
      </c>
      <c r="F1725" s="70" t="s">
        <v>18824</v>
      </c>
      <c r="G1725" s="70" t="s">
        <v>13</v>
      </c>
    </row>
    <row r="1726" spans="1:7">
      <c r="A1726" s="68" t="s">
        <v>18510</v>
      </c>
      <c r="B1726" s="68" t="s">
        <v>18511</v>
      </c>
      <c r="C1726" s="68" t="s">
        <v>2019</v>
      </c>
      <c r="D1726" s="68" t="s">
        <v>18512</v>
      </c>
      <c r="E1726" s="68" t="s">
        <v>12</v>
      </c>
      <c r="F1726" s="70" t="s">
        <v>18809</v>
      </c>
      <c r="G1726" s="70" t="s">
        <v>13</v>
      </c>
    </row>
    <row r="1727" spans="1:7">
      <c r="A1727" s="68" t="s">
        <v>18513</v>
      </c>
      <c r="B1727" s="68" t="s">
        <v>18514</v>
      </c>
      <c r="C1727" s="68" t="s">
        <v>18515</v>
      </c>
      <c r="D1727" s="68" t="s">
        <v>18516</v>
      </c>
      <c r="E1727" s="68" t="s">
        <v>15307</v>
      </c>
      <c r="F1727" s="70" t="s">
        <v>18807</v>
      </c>
      <c r="G1727" s="70" t="s">
        <v>13</v>
      </c>
    </row>
    <row r="1728" spans="1:7">
      <c r="A1728" s="68" t="s">
        <v>18517</v>
      </c>
      <c r="B1728" s="68"/>
      <c r="C1728" s="68" t="s">
        <v>9471</v>
      </c>
      <c r="D1728" s="68" t="s">
        <v>18518</v>
      </c>
      <c r="E1728" s="68" t="s">
        <v>16</v>
      </c>
      <c r="F1728" s="70" t="s">
        <v>18826</v>
      </c>
      <c r="G1728" s="70" t="s">
        <v>13</v>
      </c>
    </row>
    <row r="1729" spans="1:7">
      <c r="A1729" s="68" t="s">
        <v>18519</v>
      </c>
      <c r="B1729" s="68"/>
      <c r="C1729" s="68" t="s">
        <v>9716</v>
      </c>
      <c r="D1729" s="68" t="s">
        <v>18520</v>
      </c>
      <c r="E1729" s="68" t="s">
        <v>16</v>
      </c>
      <c r="F1729" s="70" t="s">
        <v>18827</v>
      </c>
      <c r="G1729" s="70" t="s">
        <v>13</v>
      </c>
    </row>
    <row r="1730" spans="1:7">
      <c r="A1730" s="68" t="s">
        <v>18521</v>
      </c>
      <c r="B1730" s="68" t="s">
        <v>18522</v>
      </c>
      <c r="C1730" s="68" t="s">
        <v>18523</v>
      </c>
      <c r="D1730" s="68" t="s">
        <v>18524</v>
      </c>
      <c r="E1730" s="68" t="s">
        <v>15307</v>
      </c>
      <c r="F1730" s="70" t="s">
        <v>18828</v>
      </c>
      <c r="G1730" s="70" t="s">
        <v>13</v>
      </c>
    </row>
    <row r="1731" spans="1:7">
      <c r="A1731" s="68" t="s">
        <v>18525</v>
      </c>
      <c r="B1731" s="68"/>
      <c r="C1731" s="68" t="s">
        <v>8272</v>
      </c>
      <c r="D1731" s="68" t="s">
        <v>18526</v>
      </c>
      <c r="E1731" s="68" t="s">
        <v>16</v>
      </c>
      <c r="F1731" s="70" t="s">
        <v>18829</v>
      </c>
      <c r="G1731" s="70" t="s">
        <v>13</v>
      </c>
    </row>
    <row r="1732" spans="1:7">
      <c r="A1732" s="68" t="s">
        <v>18527</v>
      </c>
      <c r="B1732" s="68" t="s">
        <v>18528</v>
      </c>
      <c r="C1732" s="68" t="s">
        <v>18529</v>
      </c>
      <c r="D1732" s="68" t="s">
        <v>18530</v>
      </c>
      <c r="E1732" s="68" t="s">
        <v>15307</v>
      </c>
      <c r="F1732" s="70" t="s">
        <v>18822</v>
      </c>
      <c r="G1732" s="70" t="s">
        <v>13</v>
      </c>
    </row>
    <row r="1733" spans="1:7">
      <c r="A1733" s="68" t="s">
        <v>18531</v>
      </c>
      <c r="B1733" s="68"/>
      <c r="C1733" s="68" t="s">
        <v>6409</v>
      </c>
      <c r="D1733" s="68" t="s">
        <v>18532</v>
      </c>
      <c r="E1733" s="68" t="s">
        <v>16</v>
      </c>
      <c r="F1733" s="70" t="s">
        <v>18808</v>
      </c>
      <c r="G1733" s="70" t="s">
        <v>13</v>
      </c>
    </row>
    <row r="1734" spans="1:7">
      <c r="A1734" s="68" t="s">
        <v>18533</v>
      </c>
      <c r="B1734" s="68"/>
      <c r="C1734" s="68" t="s">
        <v>6411</v>
      </c>
      <c r="D1734" s="68" t="s">
        <v>18534</v>
      </c>
      <c r="E1734" s="68" t="s">
        <v>16</v>
      </c>
      <c r="F1734" s="70" t="s">
        <v>18830</v>
      </c>
      <c r="G1734" s="70" t="s">
        <v>13</v>
      </c>
    </row>
    <row r="1735" spans="1:7">
      <c r="A1735" s="68" t="s">
        <v>18535</v>
      </c>
      <c r="B1735" s="68"/>
      <c r="C1735" s="68" t="s">
        <v>6423</v>
      </c>
      <c r="D1735" s="68" t="s">
        <v>18536</v>
      </c>
      <c r="E1735" s="68" t="s">
        <v>16</v>
      </c>
      <c r="F1735" s="70" t="s">
        <v>18831</v>
      </c>
      <c r="G1735" s="70" t="s">
        <v>13</v>
      </c>
    </row>
    <row r="1736" spans="1:7">
      <c r="A1736" s="68" t="s">
        <v>18537</v>
      </c>
      <c r="B1736" s="68"/>
      <c r="C1736" s="68" t="s">
        <v>6425</v>
      </c>
      <c r="D1736" s="68" t="s">
        <v>17428</v>
      </c>
      <c r="E1736" s="68" t="s">
        <v>16</v>
      </c>
      <c r="F1736" s="70" t="s">
        <v>18832</v>
      </c>
      <c r="G1736" s="70" t="s">
        <v>13</v>
      </c>
    </row>
    <row r="1737" spans="1:7">
      <c r="A1737" s="68" t="s">
        <v>18538</v>
      </c>
      <c r="B1737" s="68"/>
      <c r="C1737" s="68" t="s">
        <v>8278</v>
      </c>
      <c r="D1737" s="68" t="s">
        <v>18539</v>
      </c>
      <c r="E1737" s="68" t="s">
        <v>16</v>
      </c>
      <c r="F1737" s="70" t="s">
        <v>18829</v>
      </c>
      <c r="G1737" s="70" t="s">
        <v>13</v>
      </c>
    </row>
    <row r="1738" spans="1:7">
      <c r="A1738" s="68" t="s">
        <v>18540</v>
      </c>
      <c r="B1738" s="68"/>
      <c r="C1738" s="68" t="s">
        <v>1836</v>
      </c>
      <c r="D1738" s="68" t="s">
        <v>18541</v>
      </c>
      <c r="E1738" s="68" t="s">
        <v>16</v>
      </c>
      <c r="F1738" s="70" t="s">
        <v>18833</v>
      </c>
      <c r="G1738" s="70" t="s">
        <v>13</v>
      </c>
    </row>
    <row r="1739" spans="1:7">
      <c r="A1739" s="68" t="s">
        <v>18542</v>
      </c>
      <c r="B1739" s="68" t="s">
        <v>18543</v>
      </c>
      <c r="C1739" s="68" t="s">
        <v>18544</v>
      </c>
      <c r="D1739" s="68" t="s">
        <v>18545</v>
      </c>
      <c r="E1739" s="68" t="s">
        <v>15307</v>
      </c>
      <c r="F1739" s="70" t="s">
        <v>18767</v>
      </c>
      <c r="G1739" s="70" t="s">
        <v>13</v>
      </c>
    </row>
    <row r="1740" spans="1:7">
      <c r="A1740" s="68" t="s">
        <v>18546</v>
      </c>
      <c r="B1740" s="68"/>
      <c r="C1740" s="68" t="s">
        <v>8280</v>
      </c>
      <c r="D1740" s="68" t="s">
        <v>18547</v>
      </c>
      <c r="E1740" s="68" t="s">
        <v>16</v>
      </c>
      <c r="F1740" s="70" t="s">
        <v>18834</v>
      </c>
      <c r="G1740" s="70" t="s">
        <v>13</v>
      </c>
    </row>
    <row r="1741" spans="1:7">
      <c r="A1741" s="68" t="s">
        <v>18548</v>
      </c>
      <c r="B1741" s="68"/>
      <c r="C1741" s="68" t="s">
        <v>6421</v>
      </c>
      <c r="D1741" s="68" t="s">
        <v>18549</v>
      </c>
      <c r="E1741" s="68" t="s">
        <v>16</v>
      </c>
      <c r="F1741" s="70" t="s">
        <v>18835</v>
      </c>
      <c r="G1741" s="70" t="s">
        <v>13</v>
      </c>
    </row>
    <row r="1742" spans="1:7">
      <c r="A1742" s="68" t="s">
        <v>18550</v>
      </c>
      <c r="B1742" s="68" t="s">
        <v>18551</v>
      </c>
      <c r="C1742" s="68" t="s">
        <v>7454</v>
      </c>
      <c r="D1742" s="68" t="s">
        <v>18552</v>
      </c>
      <c r="E1742" s="68" t="s">
        <v>36</v>
      </c>
      <c r="F1742" s="70" t="s">
        <v>18836</v>
      </c>
      <c r="G1742" s="70" t="s">
        <v>13</v>
      </c>
    </row>
    <row r="1743" spans="1:7">
      <c r="A1743" s="68" t="s">
        <v>18553</v>
      </c>
      <c r="B1743" s="68"/>
      <c r="C1743" s="68" t="s">
        <v>8276</v>
      </c>
      <c r="D1743" s="68" t="s">
        <v>18554</v>
      </c>
      <c r="E1743" s="68" t="s">
        <v>16</v>
      </c>
      <c r="F1743" s="70" t="s">
        <v>18837</v>
      </c>
      <c r="G1743" s="70" t="s">
        <v>13</v>
      </c>
    </row>
    <row r="1744" spans="1:7">
      <c r="A1744" s="68" t="s">
        <v>18555</v>
      </c>
      <c r="B1744" s="68" t="s">
        <v>18556</v>
      </c>
      <c r="C1744" s="68" t="s">
        <v>6391</v>
      </c>
      <c r="D1744" s="68" t="s">
        <v>16603</v>
      </c>
      <c r="E1744" s="68" t="s">
        <v>48</v>
      </c>
      <c r="F1744" s="70" t="s">
        <v>18838</v>
      </c>
      <c r="G1744" s="70" t="s">
        <v>13</v>
      </c>
    </row>
    <row r="1745" spans="1:7">
      <c r="A1745" s="68" t="s">
        <v>18557</v>
      </c>
      <c r="B1745" s="68"/>
      <c r="C1745" s="68" t="s">
        <v>6417</v>
      </c>
      <c r="D1745" s="68" t="s">
        <v>18558</v>
      </c>
      <c r="E1745" s="68" t="s">
        <v>16</v>
      </c>
      <c r="F1745" s="70" t="s">
        <v>18839</v>
      </c>
      <c r="G1745" s="70" t="s">
        <v>13</v>
      </c>
    </row>
    <row r="1746" spans="1:7">
      <c r="A1746" s="68" t="s">
        <v>18559</v>
      </c>
      <c r="B1746" s="68"/>
      <c r="C1746" s="68" t="s">
        <v>8270</v>
      </c>
      <c r="D1746" s="68" t="s">
        <v>18560</v>
      </c>
      <c r="E1746" s="68" t="s">
        <v>16</v>
      </c>
      <c r="F1746" s="70" t="s">
        <v>18837</v>
      </c>
      <c r="G1746" s="70" t="s">
        <v>13</v>
      </c>
    </row>
    <row r="1747" spans="1:7">
      <c r="A1747" s="68" t="s">
        <v>18561</v>
      </c>
      <c r="B1747" s="68"/>
      <c r="C1747" s="68" t="s">
        <v>10110</v>
      </c>
      <c r="D1747" s="68" t="s">
        <v>18562</v>
      </c>
      <c r="E1747" s="68" t="s">
        <v>16</v>
      </c>
      <c r="F1747" s="70" t="s">
        <v>18840</v>
      </c>
      <c r="G1747" s="70" t="s">
        <v>13</v>
      </c>
    </row>
    <row r="1748" spans="1:7">
      <c r="A1748" s="68" t="s">
        <v>18563</v>
      </c>
      <c r="B1748" s="68"/>
      <c r="C1748" s="68" t="s">
        <v>9644</v>
      </c>
      <c r="D1748" s="68" t="s">
        <v>18564</v>
      </c>
      <c r="E1748" s="68" t="s">
        <v>16</v>
      </c>
      <c r="F1748" s="70" t="s">
        <v>18841</v>
      </c>
      <c r="G1748" s="70" t="s">
        <v>13</v>
      </c>
    </row>
    <row r="1749" spans="1:7">
      <c r="A1749" s="68" t="s">
        <v>18565</v>
      </c>
      <c r="B1749" s="68" t="s">
        <v>18566</v>
      </c>
      <c r="C1749" s="68" t="s">
        <v>6738</v>
      </c>
      <c r="D1749" s="68" t="s">
        <v>18567</v>
      </c>
      <c r="E1749" s="68" t="s">
        <v>417</v>
      </c>
      <c r="F1749" s="70" t="s">
        <v>18842</v>
      </c>
      <c r="G1749" s="70" t="s">
        <v>13</v>
      </c>
    </row>
    <row r="1750" spans="1:7">
      <c r="A1750" s="68" t="s">
        <v>18568</v>
      </c>
      <c r="B1750" s="68" t="s">
        <v>18569</v>
      </c>
      <c r="C1750" s="68" t="s">
        <v>2626</v>
      </c>
      <c r="D1750" s="68" t="s">
        <v>18570</v>
      </c>
      <c r="E1750" s="68" t="s">
        <v>15213</v>
      </c>
      <c r="F1750" s="70" t="s">
        <v>18843</v>
      </c>
      <c r="G1750" s="70" t="s">
        <v>13</v>
      </c>
    </row>
    <row r="1751" spans="1:7">
      <c r="A1751" s="68" t="s">
        <v>18571</v>
      </c>
      <c r="B1751" s="68" t="s">
        <v>18572</v>
      </c>
      <c r="C1751" s="68" t="s">
        <v>9370</v>
      </c>
      <c r="D1751" s="68" t="s">
        <v>18573</v>
      </c>
      <c r="E1751" s="68" t="s">
        <v>16036</v>
      </c>
      <c r="F1751" s="70" t="s">
        <v>18844</v>
      </c>
      <c r="G1751" s="70" t="s">
        <v>13</v>
      </c>
    </row>
    <row r="1752" spans="1:7">
      <c r="A1752" s="68" t="s">
        <v>18574</v>
      </c>
      <c r="B1752" s="68"/>
      <c r="C1752" s="68" t="s">
        <v>10628</v>
      </c>
      <c r="D1752" s="68" t="s">
        <v>18575</v>
      </c>
      <c r="E1752" s="68" t="s">
        <v>16</v>
      </c>
      <c r="F1752" s="70" t="s">
        <v>18845</v>
      </c>
      <c r="G1752" s="70" t="s">
        <v>13</v>
      </c>
    </row>
    <row r="1753" spans="1:7">
      <c r="A1753" s="68" t="s">
        <v>18576</v>
      </c>
      <c r="B1753" s="68"/>
      <c r="C1753" s="68" t="s">
        <v>6419</v>
      </c>
      <c r="D1753" s="68" t="s">
        <v>18577</v>
      </c>
      <c r="E1753" s="68" t="s">
        <v>16</v>
      </c>
      <c r="F1753" s="70" t="s">
        <v>18846</v>
      </c>
      <c r="G1753" s="70" t="s">
        <v>13</v>
      </c>
    </row>
    <row r="1754" spans="1:7">
      <c r="A1754" s="68" t="s">
        <v>18578</v>
      </c>
      <c r="B1754" s="68"/>
      <c r="C1754" s="68" t="s">
        <v>8765</v>
      </c>
      <c r="D1754" s="68" t="s">
        <v>18579</v>
      </c>
      <c r="E1754" s="68" t="s">
        <v>16</v>
      </c>
      <c r="F1754" s="70" t="s">
        <v>18847</v>
      </c>
      <c r="G1754" s="70" t="s">
        <v>13</v>
      </c>
    </row>
    <row r="1755" spans="1:7">
      <c r="A1755" s="68" t="s">
        <v>18580</v>
      </c>
      <c r="B1755" s="68" t="s">
        <v>18581</v>
      </c>
      <c r="C1755" s="68" t="s">
        <v>18582</v>
      </c>
      <c r="D1755" s="68" t="s">
        <v>18583</v>
      </c>
      <c r="E1755" s="68" t="s">
        <v>15307</v>
      </c>
      <c r="F1755" s="70" t="s">
        <v>18807</v>
      </c>
      <c r="G1755" s="70" t="s">
        <v>13</v>
      </c>
    </row>
    <row r="1756" spans="1:7">
      <c r="A1756" s="68" t="s">
        <v>18584</v>
      </c>
      <c r="B1756" s="68" t="s">
        <v>18585</v>
      </c>
      <c r="C1756" s="68" t="s">
        <v>2186</v>
      </c>
      <c r="D1756" s="68" t="s">
        <v>18586</v>
      </c>
      <c r="E1756" s="68" t="s">
        <v>359</v>
      </c>
      <c r="F1756" s="70" t="s">
        <v>18848</v>
      </c>
      <c r="G1756" s="70" t="s">
        <v>13</v>
      </c>
    </row>
    <row r="1757" spans="1:7">
      <c r="A1757" s="68" t="s">
        <v>18587</v>
      </c>
      <c r="B1757" s="68" t="s">
        <v>18588</v>
      </c>
      <c r="C1757" s="68" t="s">
        <v>2010</v>
      </c>
      <c r="D1757" s="68" t="s">
        <v>18589</v>
      </c>
      <c r="E1757" s="68" t="s">
        <v>417</v>
      </c>
      <c r="F1757" s="70" t="s">
        <v>18849</v>
      </c>
      <c r="G1757" s="70" t="s">
        <v>13</v>
      </c>
    </row>
    <row r="1758" spans="1:7">
      <c r="A1758" s="68" t="s">
        <v>18590</v>
      </c>
      <c r="B1758" s="68" t="s">
        <v>18591</v>
      </c>
      <c r="C1758" s="68" t="s">
        <v>2182</v>
      </c>
      <c r="D1758" s="68" t="s">
        <v>18592</v>
      </c>
      <c r="E1758" s="68" t="s">
        <v>16133</v>
      </c>
      <c r="F1758" s="70" t="s">
        <v>18850</v>
      </c>
      <c r="G1758" s="70" t="s">
        <v>13</v>
      </c>
    </row>
    <row r="1759" spans="1:7">
      <c r="A1759" s="68" t="s">
        <v>18593</v>
      </c>
      <c r="B1759" s="68" t="s">
        <v>18594</v>
      </c>
      <c r="C1759" s="68" t="s">
        <v>5290</v>
      </c>
      <c r="D1759" s="68" t="s">
        <v>18595</v>
      </c>
      <c r="E1759" s="68" t="s">
        <v>359</v>
      </c>
      <c r="F1759" s="70" t="s">
        <v>18851</v>
      </c>
      <c r="G1759" s="70" t="s">
        <v>13</v>
      </c>
    </row>
    <row r="1760" spans="1:7">
      <c r="A1760" s="68" t="s">
        <v>18596</v>
      </c>
      <c r="B1760" s="68" t="s">
        <v>18597</v>
      </c>
      <c r="C1760" s="68" t="s">
        <v>18598</v>
      </c>
      <c r="D1760" s="68" t="s">
        <v>18599</v>
      </c>
      <c r="E1760" s="68" t="s">
        <v>359</v>
      </c>
      <c r="F1760" s="70" t="s">
        <v>18852</v>
      </c>
      <c r="G1760" s="70" t="s">
        <v>13</v>
      </c>
    </row>
    <row r="1761" spans="1:7">
      <c r="A1761" s="68" t="s">
        <v>18600</v>
      </c>
      <c r="B1761" s="68" t="s">
        <v>18601</v>
      </c>
      <c r="C1761" s="68" t="s">
        <v>6612</v>
      </c>
      <c r="D1761" s="68" t="s">
        <v>18602</v>
      </c>
      <c r="E1761" s="68" t="s">
        <v>927</v>
      </c>
      <c r="F1761" s="70" t="s">
        <v>18853</v>
      </c>
      <c r="G1761" s="70" t="s">
        <v>13</v>
      </c>
    </row>
    <row r="1762" spans="1:7">
      <c r="A1762" s="68" t="s">
        <v>18603</v>
      </c>
      <c r="B1762" s="68"/>
      <c r="C1762" s="68" t="s">
        <v>6141</v>
      </c>
      <c r="D1762" s="68" t="s">
        <v>18604</v>
      </c>
      <c r="E1762" s="68" t="s">
        <v>16</v>
      </c>
      <c r="F1762" s="70" t="s">
        <v>18854</v>
      </c>
      <c r="G1762" s="70" t="s">
        <v>13</v>
      </c>
    </row>
    <row r="1763" spans="1:7">
      <c r="A1763" s="68" t="s">
        <v>18605</v>
      </c>
      <c r="B1763" s="68" t="s">
        <v>18606</v>
      </c>
      <c r="C1763" s="68" t="s">
        <v>9588</v>
      </c>
      <c r="D1763" s="68" t="s">
        <v>18607</v>
      </c>
      <c r="E1763" s="68" t="s">
        <v>359</v>
      </c>
      <c r="F1763" s="70" t="s">
        <v>18855</v>
      </c>
      <c r="G1763" s="70" t="s">
        <v>13</v>
      </c>
    </row>
    <row r="1764" spans="1:7">
      <c r="A1764" s="68" t="s">
        <v>18608</v>
      </c>
      <c r="B1764" s="68" t="s">
        <v>18609</v>
      </c>
      <c r="C1764" s="68" t="s">
        <v>6730</v>
      </c>
      <c r="D1764" s="68" t="s">
        <v>18610</v>
      </c>
      <c r="E1764" s="68" t="s">
        <v>16133</v>
      </c>
      <c r="F1764" s="70" t="s">
        <v>18856</v>
      </c>
      <c r="G1764" s="70" t="s">
        <v>13</v>
      </c>
    </row>
    <row r="1765" spans="1:7">
      <c r="A1765" s="68" t="s">
        <v>18611</v>
      </c>
      <c r="B1765" s="68" t="s">
        <v>18612</v>
      </c>
      <c r="C1765" s="68" t="s">
        <v>1828</v>
      </c>
      <c r="D1765" s="68" t="s">
        <v>18613</v>
      </c>
      <c r="E1765" s="68" t="s">
        <v>34</v>
      </c>
      <c r="F1765" s="70" t="s">
        <v>18857</v>
      </c>
      <c r="G1765" s="70" t="s">
        <v>13</v>
      </c>
    </row>
    <row r="1766" spans="1:7">
      <c r="A1766" s="68" t="s">
        <v>18614</v>
      </c>
      <c r="B1766" s="68" t="s">
        <v>18615</v>
      </c>
      <c r="C1766" s="68" t="s">
        <v>12252</v>
      </c>
      <c r="D1766" s="68" t="s">
        <v>18616</v>
      </c>
      <c r="E1766" s="68" t="s">
        <v>34</v>
      </c>
      <c r="F1766" s="70" t="s">
        <v>18858</v>
      </c>
      <c r="G1766" s="70" t="s">
        <v>13</v>
      </c>
    </row>
    <row r="1767" spans="1:7">
      <c r="A1767" s="68" t="s">
        <v>18617</v>
      </c>
      <c r="B1767" s="68" t="s">
        <v>18618</v>
      </c>
      <c r="C1767" s="68" t="s">
        <v>12237</v>
      </c>
      <c r="D1767" s="68" t="s">
        <v>18619</v>
      </c>
      <c r="E1767" s="68" t="s">
        <v>14584</v>
      </c>
      <c r="F1767" s="70" t="s">
        <v>18859</v>
      </c>
      <c r="G1767" s="70" t="s">
        <v>13</v>
      </c>
    </row>
    <row r="1768" spans="1:7">
      <c r="A1768" s="68" t="s">
        <v>18620</v>
      </c>
      <c r="B1768" s="68" t="s">
        <v>18621</v>
      </c>
      <c r="C1768" s="68" t="s">
        <v>5398</v>
      </c>
      <c r="D1768" s="68" t="s">
        <v>18622</v>
      </c>
      <c r="E1768" s="68" t="s">
        <v>417</v>
      </c>
      <c r="F1768" s="70" t="s">
        <v>18860</v>
      </c>
      <c r="G1768" s="70" t="s">
        <v>13</v>
      </c>
    </row>
    <row r="1769" spans="1:7">
      <c r="A1769" s="68" t="s">
        <v>18623</v>
      </c>
      <c r="B1769" s="68" t="s">
        <v>18624</v>
      </c>
      <c r="C1769" s="68" t="s">
        <v>2009</v>
      </c>
      <c r="D1769" s="68" t="s">
        <v>18625</v>
      </c>
      <c r="E1769" s="68" t="s">
        <v>16133</v>
      </c>
      <c r="F1769" s="70" t="s">
        <v>18861</v>
      </c>
      <c r="G1769" s="70" t="s">
        <v>13</v>
      </c>
    </row>
    <row r="1770" spans="1:7">
      <c r="A1770" s="68" t="s">
        <v>18626</v>
      </c>
      <c r="B1770" s="68" t="s">
        <v>18627</v>
      </c>
      <c r="C1770" s="68" t="s">
        <v>6726</v>
      </c>
      <c r="D1770" s="68" t="s">
        <v>18628</v>
      </c>
      <c r="E1770" s="68" t="s">
        <v>12</v>
      </c>
      <c r="F1770" s="70" t="s">
        <v>18856</v>
      </c>
      <c r="G1770" s="70" t="s">
        <v>13</v>
      </c>
    </row>
    <row r="1771" spans="1:7">
      <c r="A1771" s="68" t="s">
        <v>18629</v>
      </c>
      <c r="B1771" s="68" t="s">
        <v>18630</v>
      </c>
      <c r="C1771" s="68" t="s">
        <v>6774</v>
      </c>
      <c r="D1771" s="68" t="s">
        <v>18631</v>
      </c>
      <c r="E1771" s="68" t="s">
        <v>12</v>
      </c>
      <c r="F1771" s="70" t="s">
        <v>18862</v>
      </c>
      <c r="G1771" s="70" t="s">
        <v>13</v>
      </c>
    </row>
    <row r="1772" spans="1:7">
      <c r="A1772" s="68" t="s">
        <v>18632</v>
      </c>
      <c r="B1772" s="68" t="s">
        <v>18633</v>
      </c>
      <c r="C1772" s="68" t="s">
        <v>9591</v>
      </c>
      <c r="D1772" s="68" t="s">
        <v>18634</v>
      </c>
      <c r="E1772" s="68" t="s">
        <v>12</v>
      </c>
      <c r="F1772" s="70" t="s">
        <v>18863</v>
      </c>
      <c r="G1772" s="70" t="s">
        <v>13</v>
      </c>
    </row>
    <row r="1773" spans="1:7">
      <c r="A1773" s="68" t="s">
        <v>18635</v>
      </c>
      <c r="B1773" s="68" t="s">
        <v>18636</v>
      </c>
      <c r="C1773" s="68" t="s">
        <v>2181</v>
      </c>
      <c r="D1773" s="68" t="s">
        <v>18637</v>
      </c>
      <c r="E1773" s="68" t="s">
        <v>359</v>
      </c>
      <c r="F1773" s="70" t="s">
        <v>18864</v>
      </c>
      <c r="G1773" s="70" t="s">
        <v>13</v>
      </c>
    </row>
    <row r="1774" spans="1:7">
      <c r="A1774" s="68" t="s">
        <v>18638</v>
      </c>
      <c r="B1774" s="68" t="s">
        <v>18639</v>
      </c>
      <c r="C1774" s="68" t="s">
        <v>5404</v>
      </c>
      <c r="D1774" s="68" t="s">
        <v>18640</v>
      </c>
      <c r="E1774" s="68" t="s">
        <v>16133</v>
      </c>
      <c r="F1774" s="70" t="s">
        <v>18865</v>
      </c>
      <c r="G1774" s="70" t="s">
        <v>13</v>
      </c>
    </row>
    <row r="1775" spans="1:7">
      <c r="A1775" s="68" t="s">
        <v>18641</v>
      </c>
      <c r="B1775" s="68" t="s">
        <v>18642</v>
      </c>
      <c r="C1775" s="68" t="s">
        <v>2198</v>
      </c>
      <c r="D1775" s="68" t="s">
        <v>18643</v>
      </c>
      <c r="E1775" s="68" t="s">
        <v>297</v>
      </c>
      <c r="F1775" s="70" t="s">
        <v>18866</v>
      </c>
      <c r="G1775" s="70" t="s">
        <v>13</v>
      </c>
    </row>
    <row r="1776" spans="1:7">
      <c r="A1776" s="68" t="s">
        <v>18644</v>
      </c>
      <c r="B1776" s="68" t="s">
        <v>18645</v>
      </c>
      <c r="C1776" s="68" t="s">
        <v>6606</v>
      </c>
      <c r="D1776" s="68" t="s">
        <v>18646</v>
      </c>
      <c r="E1776" s="68" t="s">
        <v>359</v>
      </c>
      <c r="F1776" s="70" t="s">
        <v>18853</v>
      </c>
      <c r="G1776" s="70" t="s">
        <v>13</v>
      </c>
    </row>
    <row r="1777" spans="1:7">
      <c r="A1777" s="68" t="s">
        <v>18647</v>
      </c>
      <c r="B1777" s="68" t="s">
        <v>18648</v>
      </c>
      <c r="C1777" s="68" t="s">
        <v>6801</v>
      </c>
      <c r="D1777" s="68" t="s">
        <v>18649</v>
      </c>
      <c r="E1777" s="68" t="s">
        <v>297</v>
      </c>
      <c r="F1777" s="70" t="s">
        <v>18867</v>
      </c>
      <c r="G1777" s="70" t="s">
        <v>13</v>
      </c>
    </row>
    <row r="1778" spans="1:7">
      <c r="A1778" s="68" t="s">
        <v>18650</v>
      </c>
      <c r="B1778" s="68" t="s">
        <v>18651</v>
      </c>
      <c r="C1778" s="68" t="s">
        <v>11929</v>
      </c>
      <c r="D1778" s="68" t="s">
        <v>18652</v>
      </c>
      <c r="E1778" s="68" t="s">
        <v>36</v>
      </c>
      <c r="F1778" s="70" t="s">
        <v>18868</v>
      </c>
      <c r="G1778" s="70" t="s">
        <v>13</v>
      </c>
    </row>
    <row r="1779" spans="1:7">
      <c r="A1779" s="68" t="s">
        <v>18653</v>
      </c>
      <c r="B1779" s="68" t="s">
        <v>18654</v>
      </c>
      <c r="C1779" s="68" t="s">
        <v>12600</v>
      </c>
      <c r="D1779" s="68" t="s">
        <v>18655</v>
      </c>
      <c r="E1779" s="68" t="s">
        <v>18656</v>
      </c>
      <c r="F1779" s="70" t="s">
        <v>18869</v>
      </c>
      <c r="G1779" s="70" t="s">
        <v>13</v>
      </c>
    </row>
    <row r="1780" spans="1:7">
      <c r="A1780" s="68" t="s">
        <v>18657</v>
      </c>
      <c r="B1780" s="68"/>
      <c r="C1780" s="68" t="s">
        <v>9135</v>
      </c>
      <c r="D1780" s="68" t="s">
        <v>18658</v>
      </c>
      <c r="E1780" s="68" t="s">
        <v>16</v>
      </c>
      <c r="F1780" s="70" t="s">
        <v>18870</v>
      </c>
      <c r="G1780" s="70" t="s">
        <v>13</v>
      </c>
    </row>
    <row r="1781" spans="1:7">
      <c r="A1781" s="68" t="s">
        <v>18659</v>
      </c>
      <c r="B1781" s="68" t="s">
        <v>18660</v>
      </c>
      <c r="C1781" s="68" t="s">
        <v>2184</v>
      </c>
      <c r="D1781" s="68" t="s">
        <v>18661</v>
      </c>
      <c r="E1781" s="68" t="s">
        <v>36</v>
      </c>
      <c r="F1781" s="70" t="s">
        <v>18864</v>
      </c>
      <c r="G1781" s="70" t="s">
        <v>13</v>
      </c>
    </row>
    <row r="1782" spans="1:7">
      <c r="A1782" s="68" t="s">
        <v>18662</v>
      </c>
      <c r="B1782" s="68" t="s">
        <v>18663</v>
      </c>
      <c r="C1782" s="68" t="s">
        <v>2187</v>
      </c>
      <c r="D1782" s="68" t="s">
        <v>18664</v>
      </c>
      <c r="E1782" s="68" t="s">
        <v>16133</v>
      </c>
      <c r="F1782" s="70" t="s">
        <v>18871</v>
      </c>
      <c r="G1782" s="70" t="s">
        <v>13</v>
      </c>
    </row>
    <row r="1783" spans="1:7">
      <c r="A1783" s="68" t="s">
        <v>18665</v>
      </c>
      <c r="B1783" s="68" t="s">
        <v>18666</v>
      </c>
      <c r="C1783" s="68" t="s">
        <v>2189</v>
      </c>
      <c r="D1783" s="68" t="s">
        <v>18667</v>
      </c>
      <c r="E1783" s="68" t="s">
        <v>18668</v>
      </c>
      <c r="F1783" s="70" t="s">
        <v>18871</v>
      </c>
      <c r="G1783" s="70" t="s">
        <v>13</v>
      </c>
    </row>
    <row r="1784" spans="1:7">
      <c r="A1784" s="68" t="s">
        <v>18669</v>
      </c>
      <c r="B1784" s="68" t="s">
        <v>18670</v>
      </c>
      <c r="C1784" s="68" t="s">
        <v>6616</v>
      </c>
      <c r="D1784" s="68" t="s">
        <v>18671</v>
      </c>
      <c r="E1784" s="68" t="s">
        <v>36</v>
      </c>
      <c r="F1784" s="70" t="s">
        <v>18872</v>
      </c>
      <c r="G1784" s="70" t="s">
        <v>13</v>
      </c>
    </row>
    <row r="1785" spans="1:7">
      <c r="A1785" s="68" t="s">
        <v>18672</v>
      </c>
      <c r="B1785" s="68" t="s">
        <v>18673</v>
      </c>
      <c r="C1785" s="68" t="s">
        <v>5356</v>
      </c>
      <c r="D1785" s="68" t="s">
        <v>18674</v>
      </c>
      <c r="E1785" s="68" t="s">
        <v>36</v>
      </c>
      <c r="F1785" s="70" t="s">
        <v>18873</v>
      </c>
      <c r="G1785" s="70" t="s">
        <v>13</v>
      </c>
    </row>
    <row r="1786" spans="1:7">
      <c r="A1786" s="68" t="s">
        <v>18675</v>
      </c>
      <c r="B1786" s="68" t="s">
        <v>18676</v>
      </c>
      <c r="C1786" s="68" t="s">
        <v>2498</v>
      </c>
      <c r="D1786" s="68" t="s">
        <v>18677</v>
      </c>
      <c r="E1786" s="68" t="s">
        <v>297</v>
      </c>
      <c r="F1786" s="70" t="s">
        <v>18873</v>
      </c>
      <c r="G1786" s="70" t="s">
        <v>13</v>
      </c>
    </row>
    <row r="1787" spans="1:7">
      <c r="A1787" s="68" t="s">
        <v>18678</v>
      </c>
      <c r="B1787" s="68" t="s">
        <v>18679</v>
      </c>
      <c r="C1787" s="68" t="s">
        <v>6748</v>
      </c>
      <c r="D1787" s="68" t="s">
        <v>18680</v>
      </c>
      <c r="E1787" s="68" t="s">
        <v>18668</v>
      </c>
      <c r="F1787" s="70" t="s">
        <v>18850</v>
      </c>
      <c r="G1787" s="70" t="s">
        <v>13</v>
      </c>
    </row>
    <row r="1788" spans="1:7">
      <c r="A1788" s="68" t="s">
        <v>18681</v>
      </c>
      <c r="B1788" s="68" t="s">
        <v>18682</v>
      </c>
      <c r="C1788" s="68" t="s">
        <v>6692</v>
      </c>
      <c r="D1788" s="68" t="s">
        <v>18683</v>
      </c>
      <c r="E1788" s="68" t="s">
        <v>417</v>
      </c>
      <c r="F1788" s="70" t="s">
        <v>18856</v>
      </c>
      <c r="G1788" s="70" t="s">
        <v>13</v>
      </c>
    </row>
    <row r="1789" spans="1:7">
      <c r="A1789" s="68" t="s">
        <v>18684</v>
      </c>
      <c r="B1789" s="68" t="s">
        <v>18685</v>
      </c>
      <c r="C1789" s="68" t="s">
        <v>12256</v>
      </c>
      <c r="D1789" s="68" t="s">
        <v>18686</v>
      </c>
      <c r="E1789" s="68" t="s">
        <v>18391</v>
      </c>
      <c r="F1789" s="70" t="s">
        <v>18874</v>
      </c>
      <c r="G1789" s="70" t="s">
        <v>13</v>
      </c>
    </row>
    <row r="1790" spans="1:7">
      <c r="A1790" s="68" t="s">
        <v>18687</v>
      </c>
      <c r="B1790" s="68" t="s">
        <v>18688</v>
      </c>
      <c r="C1790" s="68" t="s">
        <v>6744</v>
      </c>
      <c r="D1790" s="68" t="s">
        <v>18689</v>
      </c>
      <c r="E1790" s="68" t="s">
        <v>297</v>
      </c>
      <c r="F1790" s="70" t="s">
        <v>18850</v>
      </c>
      <c r="G1790" s="70" t="s">
        <v>13</v>
      </c>
    </row>
    <row r="1791" spans="1:7">
      <c r="A1791" s="68" t="s">
        <v>18690</v>
      </c>
      <c r="B1791" s="68" t="s">
        <v>18691</v>
      </c>
      <c r="C1791" s="68" t="s">
        <v>5114</v>
      </c>
      <c r="D1791" s="68" t="s">
        <v>18692</v>
      </c>
      <c r="E1791" s="68" t="s">
        <v>927</v>
      </c>
      <c r="F1791" s="70" t="s">
        <v>18875</v>
      </c>
      <c r="G1791" s="70" t="s">
        <v>13</v>
      </c>
    </row>
    <row r="1792" spans="1:7">
      <c r="A1792" s="68" t="s">
        <v>18693</v>
      </c>
      <c r="B1792" s="68" t="s">
        <v>18694</v>
      </c>
      <c r="C1792" s="68" t="s">
        <v>9582</v>
      </c>
      <c r="D1792" s="68" t="s">
        <v>18695</v>
      </c>
      <c r="E1792" s="68" t="s">
        <v>36</v>
      </c>
      <c r="F1792" s="70" t="s">
        <v>18863</v>
      </c>
      <c r="G1792" s="70" t="s">
        <v>13</v>
      </c>
    </row>
    <row r="1793" spans="1:7">
      <c r="A1793" s="68" t="s">
        <v>18696</v>
      </c>
      <c r="B1793" s="68" t="s">
        <v>18697</v>
      </c>
      <c r="C1793" s="68" t="s">
        <v>6698</v>
      </c>
      <c r="D1793" s="68" t="s">
        <v>18698</v>
      </c>
      <c r="E1793" s="68" t="s">
        <v>36</v>
      </c>
      <c r="F1793" s="70" t="s">
        <v>18850</v>
      </c>
      <c r="G1793" s="70" t="s">
        <v>13</v>
      </c>
    </row>
    <row r="1794" spans="1:7">
      <c r="A1794" s="68" t="s">
        <v>18699</v>
      </c>
      <c r="B1794" s="68" t="s">
        <v>18700</v>
      </c>
      <c r="C1794" s="68" t="s">
        <v>2013</v>
      </c>
      <c r="D1794" s="68" t="s">
        <v>18701</v>
      </c>
      <c r="E1794" s="68" t="s">
        <v>297</v>
      </c>
      <c r="F1794" s="70" t="s">
        <v>18849</v>
      </c>
      <c r="G1794" s="70" t="s">
        <v>13</v>
      </c>
    </row>
    <row r="1795" spans="1:7">
      <c r="A1795" s="68" t="s">
        <v>18702</v>
      </c>
      <c r="B1795" s="68" t="s">
        <v>18703</v>
      </c>
      <c r="C1795" s="68" t="s">
        <v>5390</v>
      </c>
      <c r="D1795" s="68" t="s">
        <v>18704</v>
      </c>
      <c r="E1795" s="68" t="s">
        <v>36</v>
      </c>
      <c r="F1795" s="70" t="s">
        <v>18860</v>
      </c>
      <c r="G1795" s="70" t="s">
        <v>13</v>
      </c>
    </row>
    <row r="1796" spans="1:7">
      <c r="A1796" s="68" t="s">
        <v>18705</v>
      </c>
      <c r="B1796" s="68" t="s">
        <v>18706</v>
      </c>
      <c r="C1796" s="68" t="s">
        <v>6690</v>
      </c>
      <c r="D1796" s="68" t="s">
        <v>18707</v>
      </c>
      <c r="E1796" s="68" t="s">
        <v>34</v>
      </c>
      <c r="F1796" s="70" t="s">
        <v>18856</v>
      </c>
      <c r="G1796" s="70" t="s">
        <v>13</v>
      </c>
    </row>
    <row r="1797" spans="1:7">
      <c r="A1797" s="68" t="s">
        <v>18708</v>
      </c>
      <c r="B1797" s="68" t="s">
        <v>18709</v>
      </c>
      <c r="C1797" s="68" t="s">
        <v>6770</v>
      </c>
      <c r="D1797" s="68" t="s">
        <v>18710</v>
      </c>
      <c r="E1797" s="68" t="s">
        <v>297</v>
      </c>
      <c r="F1797" s="70" t="s">
        <v>18876</v>
      </c>
      <c r="G1797" s="70" t="s">
        <v>13</v>
      </c>
    </row>
    <row r="1798" spans="1:7">
      <c r="A1798" s="68" t="s">
        <v>18711</v>
      </c>
      <c r="B1798" s="68" t="s">
        <v>18712</v>
      </c>
      <c r="C1798" s="68" t="s">
        <v>2222</v>
      </c>
      <c r="D1798" s="68" t="s">
        <v>18713</v>
      </c>
      <c r="E1798" s="68" t="s">
        <v>18714</v>
      </c>
      <c r="F1798" s="70" t="s">
        <v>18852</v>
      </c>
      <c r="G1798" s="70" t="s">
        <v>13</v>
      </c>
    </row>
    <row r="1799" spans="1:7">
      <c r="A1799" s="68" t="s">
        <v>18715</v>
      </c>
      <c r="B1799" s="68" t="s">
        <v>18716</v>
      </c>
      <c r="C1799" s="68" t="s">
        <v>11901</v>
      </c>
      <c r="D1799" s="68" t="s">
        <v>18717</v>
      </c>
      <c r="E1799" s="68" t="s">
        <v>18668</v>
      </c>
      <c r="F1799" s="70" t="s">
        <v>18877</v>
      </c>
      <c r="G1799" s="70" t="s">
        <v>13</v>
      </c>
    </row>
    <row r="1800" spans="1:7">
      <c r="A1800" s="68" t="s">
        <v>18718</v>
      </c>
      <c r="B1800" s="68" t="s">
        <v>18719</v>
      </c>
      <c r="C1800" s="68" t="s">
        <v>2011</v>
      </c>
      <c r="D1800" s="68" t="s">
        <v>18720</v>
      </c>
      <c r="E1800" s="68" t="s">
        <v>12</v>
      </c>
      <c r="F1800" s="70" t="s">
        <v>18849</v>
      </c>
      <c r="G1800" s="70" t="s">
        <v>13</v>
      </c>
    </row>
    <row r="1801" spans="1:7">
      <c r="A1801" s="68" t="s">
        <v>18721</v>
      </c>
      <c r="B1801" s="68" t="s">
        <v>18722</v>
      </c>
      <c r="C1801" s="68" t="s">
        <v>1832</v>
      </c>
      <c r="D1801" s="68" t="s">
        <v>18723</v>
      </c>
      <c r="E1801" s="68" t="s">
        <v>12</v>
      </c>
      <c r="F1801" s="70" t="s">
        <v>18857</v>
      </c>
      <c r="G1801" s="70" t="s">
        <v>13</v>
      </c>
    </row>
    <row r="1802" spans="1:7">
      <c r="A1802" s="68" t="s">
        <v>18724</v>
      </c>
      <c r="B1802" s="68" t="s">
        <v>18725</v>
      </c>
      <c r="C1802" s="68" t="s">
        <v>11931</v>
      </c>
      <c r="D1802" s="68" t="s">
        <v>18726</v>
      </c>
      <c r="E1802" s="68" t="s">
        <v>18656</v>
      </c>
      <c r="F1802" s="70" t="s">
        <v>18868</v>
      </c>
      <c r="G1802" s="70" t="s">
        <v>13</v>
      </c>
    </row>
    <row r="1803" spans="1:7">
      <c r="A1803" s="68" t="s">
        <v>18727</v>
      </c>
      <c r="B1803" s="68" t="s">
        <v>18728</v>
      </c>
      <c r="C1803" s="68" t="s">
        <v>11937</v>
      </c>
      <c r="D1803" s="68" t="s">
        <v>18729</v>
      </c>
      <c r="E1803" s="68" t="s">
        <v>297</v>
      </c>
      <c r="F1803" s="70" t="s">
        <v>18868</v>
      </c>
      <c r="G1803" s="70" t="s">
        <v>13</v>
      </c>
    </row>
    <row r="1804" spans="1:7">
      <c r="A1804" s="68" t="s">
        <v>18730</v>
      </c>
      <c r="B1804" s="68" t="s">
        <v>18731</v>
      </c>
      <c r="C1804" s="68" t="s">
        <v>13824</v>
      </c>
      <c r="D1804" s="68" t="s">
        <v>18732</v>
      </c>
      <c r="E1804" s="68" t="s">
        <v>12</v>
      </c>
      <c r="F1804" s="70" t="s">
        <v>18878</v>
      </c>
      <c r="G1804" s="70" t="s">
        <v>13</v>
      </c>
    </row>
    <row r="1805" spans="1:7">
      <c r="A1805" s="68" t="s">
        <v>18733</v>
      </c>
      <c r="B1805" s="68" t="s">
        <v>18734</v>
      </c>
      <c r="C1805" s="68" t="s">
        <v>1830</v>
      </c>
      <c r="D1805" s="68" t="s">
        <v>18735</v>
      </c>
      <c r="E1805" s="68" t="s">
        <v>48</v>
      </c>
      <c r="F1805" s="70" t="s">
        <v>18857</v>
      </c>
      <c r="G1805" s="70" t="s">
        <v>13</v>
      </c>
    </row>
    <row r="1806" spans="1:7">
      <c r="A1806" s="68" t="s">
        <v>18736</v>
      </c>
      <c r="B1806" s="68" t="s">
        <v>18737</v>
      </c>
      <c r="C1806" s="68" t="s">
        <v>1831</v>
      </c>
      <c r="D1806" s="68" t="s">
        <v>18738</v>
      </c>
      <c r="E1806" s="68" t="s">
        <v>48</v>
      </c>
      <c r="F1806" s="70" t="s">
        <v>18857</v>
      </c>
      <c r="G1806" s="70" t="s">
        <v>13</v>
      </c>
    </row>
    <row r="1807" spans="1:7">
      <c r="A1807" s="68" t="s">
        <v>18739</v>
      </c>
      <c r="B1807" s="68" t="s">
        <v>18740</v>
      </c>
      <c r="C1807" s="68" t="s">
        <v>12239</v>
      </c>
      <c r="D1807" s="68" t="s">
        <v>18741</v>
      </c>
      <c r="E1807" s="68" t="s">
        <v>48</v>
      </c>
      <c r="F1807" s="70" t="s">
        <v>18859</v>
      </c>
      <c r="G1807" s="70" t="s">
        <v>13</v>
      </c>
    </row>
    <row r="1808" spans="1:7">
      <c r="A1808" s="68" t="s">
        <v>18742</v>
      </c>
      <c r="B1808" s="68" t="s">
        <v>18743</v>
      </c>
      <c r="C1808" s="68" t="s">
        <v>12660</v>
      </c>
      <c r="D1808" s="68" t="s">
        <v>18744</v>
      </c>
      <c r="E1808" s="68" t="s">
        <v>12</v>
      </c>
      <c r="F1808" s="70" t="s">
        <v>18879</v>
      </c>
      <c r="G1808" s="70" t="s">
        <v>13</v>
      </c>
    </row>
    <row r="1809" spans="1:7">
      <c r="A1809" s="68" t="s">
        <v>18745</v>
      </c>
      <c r="B1809" s="68" t="s">
        <v>18746</v>
      </c>
      <c r="C1809" s="68" t="s">
        <v>12235</v>
      </c>
      <c r="D1809" s="68" t="s">
        <v>18747</v>
      </c>
      <c r="E1809" s="68" t="s">
        <v>36</v>
      </c>
      <c r="F1809" s="70" t="s">
        <v>18859</v>
      </c>
      <c r="G1809" s="70" t="s">
        <v>13</v>
      </c>
    </row>
    <row r="1810" spans="1:7">
      <c r="A1810" s="68" t="s">
        <v>18748</v>
      </c>
      <c r="B1810" s="68" t="s">
        <v>18749</v>
      </c>
      <c r="C1810" s="68" t="s">
        <v>13826</v>
      </c>
      <c r="D1810" s="68" t="s">
        <v>18750</v>
      </c>
      <c r="E1810" s="68" t="s">
        <v>12</v>
      </c>
      <c r="F1810" s="70" t="s">
        <v>18880</v>
      </c>
      <c r="G1810" s="70" t="s">
        <v>13</v>
      </c>
    </row>
    <row r="1811" spans="1:7">
      <c r="A1811" s="68" t="s">
        <v>18751</v>
      </c>
      <c r="B1811" s="68" t="s">
        <v>18752</v>
      </c>
      <c r="C1811" s="68" t="s">
        <v>7412</v>
      </c>
      <c r="D1811" s="68" t="s">
        <v>18753</v>
      </c>
      <c r="E1811" s="68" t="s">
        <v>36</v>
      </c>
      <c r="F1811" s="70" t="s">
        <v>18881</v>
      </c>
      <c r="G1811" s="70" t="s">
        <v>13</v>
      </c>
    </row>
    <row r="1812" spans="1:7">
      <c r="A1812" s="68" t="s">
        <v>18754</v>
      </c>
      <c r="B1812" s="68" t="s">
        <v>18755</v>
      </c>
      <c r="C1812" s="68" t="s">
        <v>2444</v>
      </c>
      <c r="D1812" s="68" t="s">
        <v>18756</v>
      </c>
      <c r="E1812" s="68" t="s">
        <v>48</v>
      </c>
      <c r="F1812" s="70" t="s">
        <v>18882</v>
      </c>
      <c r="G1812" s="70" t="s">
        <v>13</v>
      </c>
    </row>
    <row r="1813" spans="1:7">
      <c r="A1813" s="68" t="s">
        <v>18757</v>
      </c>
      <c r="B1813" s="68" t="s">
        <v>18758</v>
      </c>
      <c r="C1813" s="68" t="s">
        <v>9422</v>
      </c>
      <c r="D1813" s="68" t="s">
        <v>18759</v>
      </c>
      <c r="E1813" s="68" t="s">
        <v>292</v>
      </c>
      <c r="F1813" s="70" t="s">
        <v>18764</v>
      </c>
      <c r="G1813" s="70" t="s">
        <v>13</v>
      </c>
    </row>
    <row r="1814" spans="1:7">
      <c r="A1814" s="68" t="s">
        <v>18760</v>
      </c>
      <c r="B1814" s="68" t="s">
        <v>18761</v>
      </c>
      <c r="C1814" s="68" t="s">
        <v>8690</v>
      </c>
      <c r="D1814" s="68" t="s">
        <v>18762</v>
      </c>
      <c r="E1814" s="68" t="s">
        <v>36</v>
      </c>
      <c r="F1814" s="70" t="s">
        <v>18883</v>
      </c>
      <c r="G1814" s="70" t="s">
        <v>13</v>
      </c>
    </row>
    <row r="1815" spans="1:7">
      <c r="A1815" s="68" t="s">
        <v>18763</v>
      </c>
      <c r="B1815" s="68"/>
      <c r="C1815" s="68" t="s">
        <v>9305</v>
      </c>
      <c r="D1815" s="68" t="s">
        <v>15372</v>
      </c>
      <c r="E1815" s="68" t="s">
        <v>16</v>
      </c>
      <c r="F1815" s="70" t="s">
        <v>18764</v>
      </c>
      <c r="G1815" s="70" t="s">
        <v>13</v>
      </c>
    </row>
  </sheetData>
  <autoFilter ref="A1:H1815" xr:uid="{586233F6-BC94-4BE9-A20D-FDFF050F30A8}"/>
  <conditionalFormatting sqref="G2">
    <cfRule type="cellIs" priority="1" operator="equal">
      <formula>"$"</formula>
    </cfRule>
  </conditionalFormatting>
  <conditionalFormatting sqref="G15">
    <cfRule type="cellIs" priority="2" operator="equal">
      <formula>"$"</formula>
    </cfRule>
  </conditionalFormatting>
  <conditionalFormatting sqref="G21:G22">
    <cfRule type="cellIs" priority="3" operator="equal">
      <formula>"$"</formula>
    </cfRule>
  </conditionalFormatting>
  <conditionalFormatting sqref="G30:G31">
    <cfRule type="cellIs" priority="4" operator="equal">
      <formula>"$"</formula>
    </cfRule>
  </conditionalFormatting>
  <conditionalFormatting sqref="G38">
    <cfRule type="cellIs" priority="5" operator="equal">
      <formula>"$"</formula>
    </cfRule>
  </conditionalFormatting>
  <conditionalFormatting sqref="G45">
    <cfRule type="cellIs" priority="6" operator="equal">
      <formula>"$"</formula>
    </cfRule>
  </conditionalFormatting>
  <conditionalFormatting sqref="G52">
    <cfRule type="cellIs" priority="7" operator="equal">
      <formula>"$"</formula>
    </cfRule>
  </conditionalFormatting>
  <conditionalFormatting sqref="G57">
    <cfRule type="cellIs" priority="8" operator="equal">
      <formula>"$"</formula>
    </cfRule>
  </conditionalFormatting>
  <conditionalFormatting sqref="G67">
    <cfRule type="cellIs" priority="9" operator="equal">
      <formula>"$"</formula>
    </cfRule>
  </conditionalFormatting>
  <conditionalFormatting sqref="G72">
    <cfRule type="cellIs" priority="10" operator="equal">
      <formula>"$"</formula>
    </cfRule>
  </conditionalFormatting>
  <conditionalFormatting sqref="G79">
    <cfRule type="cellIs" priority="11" operator="equal">
      <formula>"$"</formula>
    </cfRule>
  </conditionalFormatting>
  <conditionalFormatting sqref="G85">
    <cfRule type="cellIs" priority="12" operator="equal">
      <formula>"$"</formula>
    </cfRule>
  </conditionalFormatting>
  <conditionalFormatting sqref="G91">
    <cfRule type="cellIs" priority="13" operator="equal">
      <formula>"$"</formula>
    </cfRule>
  </conditionalFormatting>
  <conditionalFormatting sqref="G100">
    <cfRule type="cellIs" priority="14" operator="equal">
      <formula>"$"</formula>
    </cfRule>
  </conditionalFormatting>
  <conditionalFormatting sqref="G104:G105">
    <cfRule type="cellIs" priority="15" operator="equal">
      <formula>"$"</formula>
    </cfRule>
  </conditionalFormatting>
  <conditionalFormatting sqref="G112">
    <cfRule type="cellIs" priority="16" operator="equal">
      <formula>"$"</formula>
    </cfRule>
  </conditionalFormatting>
  <conditionalFormatting sqref="G117:G118">
    <cfRule type="cellIs" priority="17" operator="equal">
      <formula>"$"</formula>
    </cfRule>
  </conditionalFormatting>
  <conditionalFormatting sqref="G124">
    <cfRule type="cellIs" priority="18" operator="equal">
      <formula>"$"</formula>
    </cfRule>
  </conditionalFormatting>
  <conditionalFormatting sqref="G127">
    <cfRule type="cellIs" priority="19" operator="equal">
      <formula>"$"</formula>
    </cfRule>
  </conditionalFormatting>
  <conditionalFormatting sqref="G134">
    <cfRule type="cellIs" priority="20" operator="equal">
      <formula>"$"</formula>
    </cfRule>
  </conditionalFormatting>
  <conditionalFormatting sqref="G139">
    <cfRule type="cellIs" priority="21" operator="equal">
      <formula>"$"</formula>
    </cfRule>
  </conditionalFormatting>
  <conditionalFormatting sqref="G142:G143">
    <cfRule type="cellIs" priority="22" operator="equal">
      <formula>"$"</formula>
    </cfRule>
  </conditionalFormatting>
  <conditionalFormatting sqref="G147">
    <cfRule type="cellIs" priority="23" operator="equal">
      <formula>"$"</formula>
    </cfRule>
  </conditionalFormatting>
  <conditionalFormatting sqref="G154">
    <cfRule type="cellIs" priority="24" operator="equal">
      <formula>"$"</formula>
    </cfRule>
  </conditionalFormatting>
  <conditionalFormatting sqref="G161:G162">
    <cfRule type="cellIs" priority="25" operator="equal">
      <formula>"$"</formula>
    </cfRule>
  </conditionalFormatting>
  <conditionalFormatting sqref="G165">
    <cfRule type="cellIs" priority="26" operator="equal">
      <formula>"$"</formula>
    </cfRule>
  </conditionalFormatting>
  <conditionalFormatting sqref="G170:G173">
    <cfRule type="cellIs" priority="27" operator="equal">
      <formula>"$"</formula>
    </cfRule>
  </conditionalFormatting>
  <conditionalFormatting sqref="G176:G177">
    <cfRule type="cellIs" priority="28" operator="equal">
      <formula>"$"</formula>
    </cfRule>
  </conditionalFormatting>
  <conditionalFormatting sqref="G180:G185">
    <cfRule type="cellIs" priority="29" operator="equal">
      <formula>"$"</formula>
    </cfRule>
  </conditionalFormatting>
  <conditionalFormatting sqref="G191">
    <cfRule type="cellIs" priority="30" operator="equal">
      <formula>"$"</formula>
    </cfRule>
  </conditionalFormatting>
  <conditionalFormatting sqref="G198:G207">
    <cfRule type="cellIs" priority="31" operator="equal">
      <formula>"$"</formula>
    </cfRule>
  </conditionalFormatting>
  <conditionalFormatting sqref="G217">
    <cfRule type="cellIs" priority="32" operator="equal">
      <formula>"$"</formula>
    </cfRule>
  </conditionalFormatting>
  <conditionalFormatting sqref="G227:G235">
    <cfRule type="cellIs" priority="33" operator="equal">
      <formula>"$"</formula>
    </cfRule>
  </conditionalFormatting>
  <conditionalFormatting sqref="G240:G242">
    <cfRule type="cellIs" priority="34" operator="equal">
      <formula>"$"</formula>
    </cfRule>
  </conditionalFormatting>
  <conditionalFormatting sqref="G245:G251">
    <cfRule type="cellIs" priority="35" operator="equal">
      <formula>"$"</formula>
    </cfRule>
  </conditionalFormatting>
  <conditionalFormatting sqref="G255">
    <cfRule type="cellIs" priority="36" operator="equal">
      <formula>"$"</formula>
    </cfRule>
  </conditionalFormatting>
  <conditionalFormatting sqref="G265">
    <cfRule type="cellIs" priority="37" operator="equal">
      <formula>"$"</formula>
    </cfRule>
  </conditionalFormatting>
  <conditionalFormatting sqref="G275">
    <cfRule type="cellIs" priority="38" operator="equal">
      <formula>"$"</formula>
    </cfRule>
  </conditionalFormatting>
  <conditionalFormatting sqref="G285">
    <cfRule type="cellIs" priority="39" operator="equal">
      <formula>"$"</formula>
    </cfRule>
  </conditionalFormatting>
  <conditionalFormatting sqref="G295">
    <cfRule type="cellIs" priority="40" operator="equal">
      <formula>"$"</formula>
    </cfRule>
  </conditionalFormatting>
  <conditionalFormatting sqref="G305">
    <cfRule type="cellIs" priority="41" operator="equal">
      <formula>"$"</formula>
    </cfRule>
  </conditionalFormatting>
  <conditionalFormatting sqref="G315">
    <cfRule type="cellIs" priority="42" operator="equal">
      <formula>"$"</formula>
    </cfRule>
  </conditionalFormatting>
  <conditionalFormatting sqref="G325">
    <cfRule type="cellIs" priority="43" operator="equal">
      <formula>"$"</formula>
    </cfRule>
  </conditionalFormatting>
  <conditionalFormatting sqref="G335">
    <cfRule type="cellIs" priority="44" operator="equal">
      <formula>"$"</formula>
    </cfRule>
  </conditionalFormatting>
  <conditionalFormatting sqref="G345">
    <cfRule type="cellIs" priority="45" operator="equal">
      <formula>"$"</formula>
    </cfRule>
  </conditionalFormatting>
  <conditionalFormatting sqref="G355">
    <cfRule type="cellIs" priority="46" operator="equal">
      <formula>"$"</formula>
    </cfRule>
  </conditionalFormatting>
  <conditionalFormatting sqref="G365">
    <cfRule type="cellIs" priority="47" operator="equal">
      <formula>"$"</formula>
    </cfRule>
  </conditionalFormatting>
  <conditionalFormatting sqref="G375">
    <cfRule type="cellIs" priority="48" operator="equal">
      <formula>"$"</formula>
    </cfRule>
  </conditionalFormatting>
  <conditionalFormatting sqref="G385">
    <cfRule type="cellIs" priority="49" operator="equal">
      <formula>"$"</formula>
    </cfRule>
  </conditionalFormatting>
  <conditionalFormatting sqref="G395:G520">
    <cfRule type="cellIs" priority="50" operator="equal">
      <formula>"$"</formula>
    </cfRule>
  </conditionalFormatting>
  <conditionalFormatting sqref="G523:G526">
    <cfRule type="cellIs" priority="51" operator="equal">
      <formula>"$"</formula>
    </cfRule>
  </conditionalFormatting>
  <conditionalFormatting sqref="G536">
    <cfRule type="cellIs" priority="52" operator="equal">
      <formula>"$"</formula>
    </cfRule>
  </conditionalFormatting>
  <conditionalFormatting sqref="G546">
    <cfRule type="cellIs" priority="53" operator="equal">
      <formula>"$"</formula>
    </cfRule>
  </conditionalFormatting>
  <conditionalFormatting sqref="G556">
    <cfRule type="cellIs" priority="54" operator="equal">
      <formula>"$"</formula>
    </cfRule>
  </conditionalFormatting>
  <conditionalFormatting sqref="G566">
    <cfRule type="cellIs" priority="55" operator="equal">
      <formula>"$"</formula>
    </cfRule>
  </conditionalFormatting>
  <conditionalFormatting sqref="G576">
    <cfRule type="cellIs" priority="56" operator="equal">
      <formula>"$"</formula>
    </cfRule>
  </conditionalFormatting>
  <conditionalFormatting sqref="G586">
    <cfRule type="cellIs" priority="57" operator="equal">
      <formula>"$"</formula>
    </cfRule>
  </conditionalFormatting>
  <conditionalFormatting sqref="G596">
    <cfRule type="cellIs" priority="58" operator="equal">
      <formula>"$"</formula>
    </cfRule>
  </conditionalFormatting>
  <conditionalFormatting sqref="G606">
    <cfRule type="cellIs" priority="59" operator="equal">
      <formula>"$"</formula>
    </cfRule>
  </conditionalFormatting>
  <conditionalFormatting sqref="G616">
    <cfRule type="cellIs" priority="60" operator="equal">
      <formula>"$"</formula>
    </cfRule>
  </conditionalFormatting>
  <conditionalFormatting sqref="G626">
    <cfRule type="cellIs" priority="61" operator="equal">
      <formula>"$"</formula>
    </cfRule>
  </conditionalFormatting>
  <conditionalFormatting sqref="G636:G931">
    <cfRule type="cellIs" priority="62" operator="equal">
      <formula>"$"</formula>
    </cfRule>
  </conditionalFormatting>
  <conditionalFormatting sqref="G936:G947">
    <cfRule type="cellIs" priority="63" operator="equal">
      <formula>"$"</formula>
    </cfRule>
  </conditionalFormatting>
  <conditionalFormatting sqref="G952:G960">
    <cfRule type="cellIs" priority="64" operator="equal">
      <formula>"$"</formula>
    </cfRule>
  </conditionalFormatting>
  <conditionalFormatting sqref="G966:G968">
    <cfRule type="cellIs" priority="65" operator="equal">
      <formula>"$"</formula>
    </cfRule>
  </conditionalFormatting>
  <conditionalFormatting sqref="G972">
    <cfRule type="cellIs" priority="66" operator="equal">
      <formula>"$"</formula>
    </cfRule>
  </conditionalFormatting>
  <conditionalFormatting sqref="G975:G987">
    <cfRule type="cellIs" priority="67" operator="equal">
      <formula>"$"</formula>
    </cfRule>
  </conditionalFormatting>
  <conditionalFormatting sqref="G990">
    <cfRule type="cellIs" priority="68" operator="equal">
      <formula>"$"</formula>
    </cfRule>
  </conditionalFormatting>
  <conditionalFormatting sqref="G995:G1001">
    <cfRule type="cellIs" priority="69" operator="equal">
      <formula>"$"</formula>
    </cfRule>
  </conditionalFormatting>
  <conditionalFormatting sqref="G1004">
    <cfRule type="cellIs" priority="70" operator="equal">
      <formula>"$"</formula>
    </cfRule>
  </conditionalFormatting>
  <conditionalFormatting sqref="G1007">
    <cfRule type="cellIs" priority="71" operator="equal">
      <formula>"$"</formula>
    </cfRule>
  </conditionalFormatting>
  <conditionalFormatting sqref="G1010:G1019">
    <cfRule type="cellIs" priority="72" operator="equal">
      <formula>"$"</formula>
    </cfRule>
  </conditionalFormatting>
  <conditionalFormatting sqref="G1022">
    <cfRule type="cellIs" priority="73" operator="equal">
      <formula>"$"</formula>
    </cfRule>
  </conditionalFormatting>
  <conditionalFormatting sqref="G1025:G1027">
    <cfRule type="cellIs" priority="74" operator="equal">
      <formula>"$"</formula>
    </cfRule>
  </conditionalFormatting>
  <conditionalFormatting sqref="G1030:G1031">
    <cfRule type="cellIs" priority="75" operator="equal">
      <formula>"$"</formula>
    </cfRule>
  </conditionalFormatting>
  <conditionalFormatting sqref="G1034:G1046">
    <cfRule type="cellIs" priority="76" operator="equal">
      <formula>"$"</formula>
    </cfRule>
  </conditionalFormatting>
  <conditionalFormatting sqref="G1049">
    <cfRule type="cellIs" priority="77" operator="equal">
      <formula>"$"</formula>
    </cfRule>
  </conditionalFormatting>
  <conditionalFormatting sqref="G1054:G1055">
    <cfRule type="cellIs" priority="78" operator="equal">
      <formula>"$"</formula>
    </cfRule>
  </conditionalFormatting>
  <conditionalFormatting sqref="G1062:G1065">
    <cfRule type="cellIs" priority="79" operator="equal">
      <formula>"$"</formula>
    </cfRule>
  </conditionalFormatting>
  <conditionalFormatting sqref="G1070:G1072">
    <cfRule type="cellIs" priority="80" operator="equal">
      <formula>"$"</formula>
    </cfRule>
  </conditionalFormatting>
  <conditionalFormatting sqref="G1080:G1081">
    <cfRule type="cellIs" priority="81" operator="equal">
      <formula>"$"</formula>
    </cfRule>
  </conditionalFormatting>
  <conditionalFormatting sqref="G1087:G1088">
    <cfRule type="cellIs" priority="82" operator="equal">
      <formula>"$"</formula>
    </cfRule>
  </conditionalFormatting>
  <conditionalFormatting sqref="G1091">
    <cfRule type="cellIs" priority="83" operator="equal">
      <formula>"$"</formula>
    </cfRule>
  </conditionalFormatting>
  <conditionalFormatting sqref="G1094:G1115">
    <cfRule type="cellIs" priority="84" operator="equal">
      <formula>"$"</formula>
    </cfRule>
  </conditionalFormatting>
  <conditionalFormatting sqref="G1126:G1130">
    <cfRule type="cellIs" priority="85" operator="equal">
      <formula>"$"</formula>
    </cfRule>
  </conditionalFormatting>
  <conditionalFormatting sqref="G1134:G1138">
    <cfRule type="cellIs" priority="86" operator="equal">
      <formula>"$"</formula>
    </cfRule>
  </conditionalFormatting>
  <conditionalFormatting sqref="G1141:G1144">
    <cfRule type="cellIs" priority="87" operator="equal">
      <formula>"$"</formula>
    </cfRule>
  </conditionalFormatting>
  <conditionalFormatting sqref="G1150:G1154">
    <cfRule type="cellIs" priority="88" operator="equal">
      <formula>"$"</formula>
    </cfRule>
  </conditionalFormatting>
  <conditionalFormatting sqref="G1157:G1159">
    <cfRule type="cellIs" priority="89" operator="equal">
      <formula>"$"</formula>
    </cfRule>
  </conditionalFormatting>
  <conditionalFormatting sqref="G1162:G1168">
    <cfRule type="cellIs" priority="90" operator="equal">
      <formula>"$"</formula>
    </cfRule>
  </conditionalFormatting>
  <conditionalFormatting sqref="G1172:G1174">
    <cfRule type="cellIs" priority="91" operator="equal">
      <formula>"$"</formula>
    </cfRule>
  </conditionalFormatting>
  <conditionalFormatting sqref="G1178:G1180">
    <cfRule type="cellIs" priority="92" operator="equal">
      <formula>"$"</formula>
    </cfRule>
  </conditionalFormatting>
  <conditionalFormatting sqref="G1183:G1188">
    <cfRule type="cellIs" priority="93" operator="equal">
      <formula>"$"</formula>
    </cfRule>
  </conditionalFormatting>
  <conditionalFormatting sqref="G1191">
    <cfRule type="cellIs" priority="94" operator="equal">
      <formula>"$"</formula>
    </cfRule>
  </conditionalFormatting>
  <conditionalFormatting sqref="G1198:G1272">
    <cfRule type="cellIs" priority="95" operator="equal">
      <formula>"$"</formula>
    </cfRule>
  </conditionalFormatting>
  <conditionalFormatting sqref="G1276">
    <cfRule type="cellIs" priority="96" operator="equal">
      <formula>"$"</formula>
    </cfRule>
  </conditionalFormatting>
  <conditionalFormatting sqref="G1280">
    <cfRule type="cellIs" priority="97" operator="equal">
      <formula>"$"</formula>
    </cfRule>
  </conditionalFormatting>
  <conditionalFormatting sqref="G1284">
    <cfRule type="cellIs" priority="98" operator="equal">
      <formula>"$"</formula>
    </cfRule>
  </conditionalFormatting>
  <conditionalFormatting sqref="G1288:G1402">
    <cfRule type="cellIs" priority="99" operator="equal">
      <formula>"$"</formula>
    </cfRule>
  </conditionalFormatting>
  <conditionalFormatting sqref="G1407:G1416">
    <cfRule type="cellIs" priority="100" operator="equal">
      <formula>"$"</formula>
    </cfRule>
  </conditionalFormatting>
  <conditionalFormatting sqref="G1419:G1440">
    <cfRule type="cellIs" priority="101" operator="equal">
      <formula>"$"</formula>
    </cfRule>
  </conditionalFormatting>
  <conditionalFormatting sqref="G1450">
    <cfRule type="cellIs" priority="102" operator="equal">
      <formula>"$"</formula>
    </cfRule>
  </conditionalFormatting>
  <conditionalFormatting sqref="G1454">
    <cfRule type="cellIs" priority="103" operator="equal">
      <formula>"$"</formula>
    </cfRule>
  </conditionalFormatting>
  <conditionalFormatting sqref="G1460:G1461">
    <cfRule type="cellIs" priority="104" operator="equal">
      <formula>"$"</formula>
    </cfRule>
  </conditionalFormatting>
  <conditionalFormatting sqref="G1464:G1465">
    <cfRule type="cellIs" priority="105" operator="equal">
      <formula>"$"</formula>
    </cfRule>
  </conditionalFormatting>
  <conditionalFormatting sqref="G1470:G1471">
    <cfRule type="cellIs" priority="106" operator="equal">
      <formula>"$"</formula>
    </cfRule>
  </conditionalFormatting>
  <conditionalFormatting sqref="G1475:G1476">
    <cfRule type="cellIs" priority="107" operator="equal">
      <formula>"$"</formula>
    </cfRule>
  </conditionalFormatting>
  <conditionalFormatting sqref="G1480">
    <cfRule type="cellIs" priority="108" operator="equal">
      <formula>"$"</formula>
    </cfRule>
  </conditionalFormatting>
  <conditionalFormatting sqref="G1484:G1485">
    <cfRule type="cellIs" priority="109" operator="equal">
      <formula>"$"</formula>
    </cfRule>
  </conditionalFormatting>
  <conditionalFormatting sqref="G1488:G1489">
    <cfRule type="cellIs" priority="110" operator="equal">
      <formula>"$"</formula>
    </cfRule>
  </conditionalFormatting>
  <conditionalFormatting sqref="G1492:G1497">
    <cfRule type="cellIs" priority="111" operator="equal">
      <formula>"$"</formula>
    </cfRule>
  </conditionalFormatting>
  <conditionalFormatting sqref="G1500:G1506">
    <cfRule type="cellIs" priority="112" operator="equal">
      <formula>"$"</formula>
    </cfRule>
  </conditionalFormatting>
  <conditionalFormatting sqref="G1509">
    <cfRule type="cellIs" priority="113" operator="equal">
      <formula>"$"</formula>
    </cfRule>
  </conditionalFormatting>
  <conditionalFormatting sqref="G1513:G1514">
    <cfRule type="cellIs" priority="114" operator="equal">
      <formula>"$"</formula>
    </cfRule>
  </conditionalFormatting>
  <conditionalFormatting sqref="G1517:G1522">
    <cfRule type="cellIs" priority="115" operator="equal">
      <formula>"$"</formula>
    </cfRule>
  </conditionalFormatting>
  <conditionalFormatting sqref="G1526:G1529">
    <cfRule type="cellIs" priority="116" operator="equal">
      <formula>"$"</formula>
    </cfRule>
  </conditionalFormatting>
  <conditionalFormatting sqref="G1534:G1545">
    <cfRule type="cellIs" priority="117" operator="equal">
      <formula>"$"</formula>
    </cfRule>
  </conditionalFormatting>
  <conditionalFormatting sqref="G1550:G1554">
    <cfRule type="cellIs" priority="118" operator="equal">
      <formula>"$"</formula>
    </cfRule>
  </conditionalFormatting>
  <conditionalFormatting sqref="G1557">
    <cfRule type="cellIs" priority="119" operator="equal">
      <formula>"$"</formula>
    </cfRule>
  </conditionalFormatting>
  <conditionalFormatting sqref="G1561:G1566">
    <cfRule type="cellIs" priority="120" operator="equal">
      <formula>"$"</formula>
    </cfRule>
  </conditionalFormatting>
  <conditionalFormatting sqref="G1570:G1590">
    <cfRule type="cellIs" priority="121" operator="equal">
      <formula>"$"</formula>
    </cfRule>
  </conditionalFormatting>
  <conditionalFormatting sqref="G1593">
    <cfRule type="cellIs" priority="122" operator="equal">
      <formula>"$"</formula>
    </cfRule>
  </conditionalFormatting>
  <conditionalFormatting sqref="G1597:G1602">
    <cfRule type="cellIs" priority="123" operator="equal">
      <formula>"$"</formula>
    </cfRule>
  </conditionalFormatting>
  <conditionalFormatting sqref="G1605:G1620">
    <cfRule type="cellIs" priority="124" operator="equal">
      <formula>"$"</formula>
    </cfRule>
  </conditionalFormatting>
  <conditionalFormatting sqref="G1624:G1625">
    <cfRule type="cellIs" priority="125" operator="equal">
      <formula>"$"</formula>
    </cfRule>
  </conditionalFormatting>
  <conditionalFormatting sqref="G1630:G1634">
    <cfRule type="cellIs" priority="126" operator="equal">
      <formula>"$"</formula>
    </cfRule>
  </conditionalFormatting>
  <conditionalFormatting sqref="G1639">
    <cfRule type="cellIs" priority="127" operator="equal">
      <formula>"$"</formula>
    </cfRule>
  </conditionalFormatting>
  <dataValidations count="1">
    <dataValidation type="list" allowBlank="1" showInputMessage="1" showErrorMessage="1" sqref="G2 G1639 G1630:G1634 G1624:G1625 G1605:G1620 G1597:G1602 G1593 G1570:G1590 G1561:G1566 G1557 G1550:G1554 G1534:G1545 G1526:G1529 G1517:G1522 G1513:G1514 G1509 G1500:G1506 G1492:G1497 G1488:G1489 G1484:G1485 G1480 G1475:G1476 G1470:G1471 G1464:G1465 G1460:G1461 G1454 G1450 G1419:G1440 G1407:G1416 G1288:G1402 G1284 G1280 G1276 G1198:G1272 G1191 G1183:G1188 G1178:G1180 G1172:G1174 G1162:G1168 G1157:G1159 G1150:G1154 G1141:G1144 G1134:G1138 G1126:G1130 G1094:G1115 G1091 G1087:G1088 G1080:G1081 G1070:G1072 G1062:G1065 G1054:G1055 G1049 G1034:G1046 G1030:G1031 G1025:G1027 G1022 G1010:G1019 G1007 G1004 G995:G1001 G990 G975:G987 G972 G966:G968 G952:G960 G936:G947 G636:G931 G626 G616 G606 G596 G586 G576 G566 G556 G546 G536 G523:G526 G395:G520 G385 G375 G365 G355 G345 G335 G325 G315 G305 G295 G285 G275 G265 G255 G245:G251 G240:G242 G227:G235 G217 G198:G207 G191 G180:G185 G176:G177 G170:G173 G165 G161:G162 G154 G147 G142:G143 G139 G134 G127 G124 G117:G118 G112 G104:G105 G100 G91 G85 G79 G72 G67 G57 G52 G45 G38 G30:G31 G21:G22 G15" xr:uid="{427BAB70-1C57-4B0B-A0C0-AA7337019C8F}">
      <formula1>"$,US$"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FA00F-5256-47B5-89DA-98F8DF9EBC3D}">
  <dimension ref="A1:K199"/>
  <sheetViews>
    <sheetView workbookViewId="0">
      <selection activeCell="E5" sqref="E5"/>
    </sheetView>
  </sheetViews>
  <sheetFormatPr baseColWidth="10" defaultRowHeight="14.4"/>
  <sheetData>
    <row r="1" spans="1:11">
      <c r="A1" s="90" t="s">
        <v>18885</v>
      </c>
      <c r="B1" s="90" t="s">
        <v>18886</v>
      </c>
      <c r="C1" s="90" t="s">
        <v>18887</v>
      </c>
      <c r="D1" s="90" t="s">
        <v>18888</v>
      </c>
      <c r="E1" s="92" t="s">
        <v>18889</v>
      </c>
      <c r="F1" s="92" t="s">
        <v>18889</v>
      </c>
      <c r="G1" s="92" t="s">
        <v>18889</v>
      </c>
      <c r="H1" s="93" t="s">
        <v>18890</v>
      </c>
      <c r="I1" s="93" t="s">
        <v>18891</v>
      </c>
      <c r="J1" s="90" t="s">
        <v>18892</v>
      </c>
      <c r="K1" s="91" t="s">
        <v>18893</v>
      </c>
    </row>
    <row r="2" spans="1:11" ht="39.6">
      <c r="A2" s="90" t="s">
        <v>6</v>
      </c>
      <c r="B2" s="90" t="s">
        <v>6</v>
      </c>
      <c r="C2" s="90" t="s">
        <v>6</v>
      </c>
      <c r="D2" s="90" t="s">
        <v>6</v>
      </c>
      <c r="E2" s="71" t="s">
        <v>18894</v>
      </c>
      <c r="F2" s="71" t="s">
        <v>18895</v>
      </c>
      <c r="G2" s="71" t="s">
        <v>18896</v>
      </c>
      <c r="H2" s="72" t="s">
        <v>18894</v>
      </c>
      <c r="I2" s="72" t="s">
        <v>18895</v>
      </c>
      <c r="J2" s="90" t="s">
        <v>6</v>
      </c>
      <c r="K2" s="91" t="s">
        <v>6</v>
      </c>
    </row>
    <row r="3" spans="1:11">
      <c r="A3" s="89" t="s">
        <v>18897</v>
      </c>
      <c r="B3" s="89" t="s">
        <v>18897</v>
      </c>
      <c r="C3" s="89" t="s">
        <v>18897</v>
      </c>
      <c r="D3" s="89" t="s">
        <v>18897</v>
      </c>
      <c r="E3" s="89" t="s">
        <v>18898</v>
      </c>
      <c r="F3" s="89" t="s">
        <v>6</v>
      </c>
      <c r="G3" s="89" t="s">
        <v>18899</v>
      </c>
      <c r="H3" s="89" t="s">
        <v>18900</v>
      </c>
      <c r="I3" s="89" t="s">
        <v>18901</v>
      </c>
      <c r="J3" s="87" t="s">
        <v>18897</v>
      </c>
      <c r="K3" s="89" t="s">
        <v>6</v>
      </c>
    </row>
    <row r="4" spans="1:1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</row>
    <row r="5" spans="1:11" ht="79.2">
      <c r="A5" s="73" t="s">
        <v>469</v>
      </c>
      <c r="B5" s="74" t="s">
        <v>467</v>
      </c>
      <c r="C5" s="74" t="s">
        <v>6</v>
      </c>
      <c r="D5" s="74">
        <v>1109900</v>
      </c>
      <c r="E5" s="75">
        <v>3</v>
      </c>
      <c r="F5" s="75">
        <v>1076603</v>
      </c>
      <c r="G5" s="49" t="str">
        <f>IF(ISBLANK(F5),IF(E5&gt;3,"Atractivo",IF(E5&lt;3,"Poco atractivo","-")),IF(F5&lt;1076603,"Atractivo",IF(F5&gt;1076603,"Poco atractivo","-")))</f>
        <v>-</v>
      </c>
      <c r="H5" s="75"/>
      <c r="I5" s="75"/>
      <c r="J5" s="76" t="s">
        <v>18902</v>
      </c>
      <c r="K5" s="77" t="s">
        <v>18903</v>
      </c>
    </row>
    <row r="6" spans="1:11" ht="92.4">
      <c r="A6" s="73" t="s">
        <v>472</v>
      </c>
      <c r="B6" s="74" t="s">
        <v>470</v>
      </c>
      <c r="C6" s="74" t="s">
        <v>6</v>
      </c>
      <c r="D6" s="74">
        <v>1209900</v>
      </c>
      <c r="E6" s="75">
        <v>3</v>
      </c>
      <c r="F6" s="75">
        <v>1173603</v>
      </c>
      <c r="G6" s="49" t="str">
        <f>IF(ISBLANK(F6),IF(E6&gt;3,"Atractivo",IF(E6&lt;3,"Poco atractivo","-")),IF(F6&lt;1173603,"Atractivo",IF(F6&gt;1173603,"Poco atractivo","-")))</f>
        <v>-</v>
      </c>
      <c r="H6" s="75"/>
      <c r="I6" s="75"/>
      <c r="J6" s="76" t="s">
        <v>18902</v>
      </c>
      <c r="K6" s="77" t="s">
        <v>18903</v>
      </c>
    </row>
    <row r="7" spans="1:11" ht="79.2">
      <c r="A7" s="73" t="s">
        <v>475</v>
      </c>
      <c r="B7" s="74" t="s">
        <v>473</v>
      </c>
      <c r="C7" s="74" t="s">
        <v>6</v>
      </c>
      <c r="D7" s="74">
        <v>1449900</v>
      </c>
      <c r="E7" s="75">
        <v>3</v>
      </c>
      <c r="F7" s="75">
        <v>1406403</v>
      </c>
      <c r="G7" s="49" t="str">
        <f>IF(ISBLANK(F7),IF(E7&gt;3,"Atractivo",IF(E7&lt;3,"Poco atractivo","-")),IF(F7&lt;1406403,"Atractivo",IF(F7&gt;1406403,"Poco atractivo","-")))</f>
        <v>-</v>
      </c>
      <c r="H7" s="75"/>
      <c r="I7" s="75"/>
      <c r="J7" s="76" t="s">
        <v>18902</v>
      </c>
      <c r="K7" s="77" t="s">
        <v>18903</v>
      </c>
    </row>
    <row r="8" spans="1:11" ht="66">
      <c r="A8" s="73" t="s">
        <v>478</v>
      </c>
      <c r="B8" s="74" t="s">
        <v>476</v>
      </c>
      <c r="C8" s="74" t="s">
        <v>6</v>
      </c>
      <c r="D8" s="74">
        <v>1499900</v>
      </c>
      <c r="E8" s="75">
        <v>3</v>
      </c>
      <c r="F8" s="75">
        <v>1454903</v>
      </c>
      <c r="G8" s="49" t="str">
        <f>IF(ISBLANK(F8),IF(E8&gt;3,"Atractivo",IF(E8&lt;3,"Poco atractivo","-")),IF(F8&lt;1454903,"Atractivo",IF(F8&gt;1454903,"Poco atractivo","-")))</f>
        <v>-</v>
      </c>
      <c r="H8" s="75"/>
      <c r="I8" s="75"/>
      <c r="J8" s="76" t="s">
        <v>18902</v>
      </c>
      <c r="K8" s="77" t="s">
        <v>18903</v>
      </c>
    </row>
    <row r="9" spans="1:11" ht="79.2">
      <c r="A9" s="73" t="s">
        <v>481</v>
      </c>
      <c r="B9" s="74" t="s">
        <v>479</v>
      </c>
      <c r="C9" s="74" t="s">
        <v>6</v>
      </c>
      <c r="D9" s="74">
        <v>1399900</v>
      </c>
      <c r="E9" s="75">
        <v>3</v>
      </c>
      <c r="F9" s="75">
        <v>1357903</v>
      </c>
      <c r="G9" s="49" t="str">
        <f>IF(ISBLANK(F9),IF(E9&gt;3,"Atractivo",IF(E9&lt;3,"Poco atractivo","-")),IF(F9&lt;1357903,"Atractivo",IF(F9&gt;1357903,"Poco atractivo","-")))</f>
        <v>-</v>
      </c>
      <c r="H9" s="75"/>
      <c r="I9" s="75"/>
      <c r="J9" s="76" t="s">
        <v>18902</v>
      </c>
      <c r="K9" s="77" t="s">
        <v>18903</v>
      </c>
    </row>
    <row r="10" spans="1:11" ht="52.8">
      <c r="A10" s="73" t="s">
        <v>483</v>
      </c>
      <c r="B10" s="74" t="s">
        <v>482</v>
      </c>
      <c r="C10" s="74" t="s">
        <v>6</v>
      </c>
      <c r="D10" s="74">
        <v>619900</v>
      </c>
      <c r="E10" s="75">
        <v>3</v>
      </c>
      <c r="F10" s="75">
        <v>601303</v>
      </c>
      <c r="G10" s="49" t="str">
        <f>IF(ISBLANK(F10),IF(E10&gt;3,"Atractivo",IF(E10&lt;3,"Poco atractivo","-")),IF(F10&lt;601303,"Atractivo",IF(F10&gt;601303,"Poco atractivo","-")))</f>
        <v>-</v>
      </c>
      <c r="H10" s="75"/>
      <c r="I10" s="75"/>
      <c r="J10" s="76" t="s">
        <v>18902</v>
      </c>
      <c r="K10" s="77" t="s">
        <v>18903</v>
      </c>
    </row>
    <row r="11" spans="1:11" ht="92.4">
      <c r="A11" s="73" t="s">
        <v>489</v>
      </c>
      <c r="B11" s="74" t="s">
        <v>487</v>
      </c>
      <c r="C11" s="74" t="s">
        <v>6</v>
      </c>
      <c r="D11" s="74">
        <v>779900</v>
      </c>
      <c r="E11" s="75">
        <v>3</v>
      </c>
      <c r="F11" s="75">
        <v>756503</v>
      </c>
      <c r="G11" s="49" t="str">
        <f>IF(ISBLANK(F11),IF(E11&gt;3,"Atractivo",IF(E11&lt;3,"Poco atractivo","-")),IF(F11&lt;756503,"Atractivo",IF(F11&gt;756503,"Poco atractivo","-")))</f>
        <v>-</v>
      </c>
      <c r="H11" s="75"/>
      <c r="I11" s="75"/>
      <c r="J11" s="76" t="s">
        <v>18902</v>
      </c>
      <c r="K11" s="77" t="s">
        <v>18903</v>
      </c>
    </row>
    <row r="12" spans="1:11" ht="66">
      <c r="A12" s="73" t="s">
        <v>492</v>
      </c>
      <c r="B12" s="74" t="s">
        <v>490</v>
      </c>
      <c r="C12" s="74" t="s">
        <v>6</v>
      </c>
      <c r="D12" s="74">
        <v>569900</v>
      </c>
      <c r="E12" s="75">
        <v>3</v>
      </c>
      <c r="F12" s="75">
        <v>552803</v>
      </c>
      <c r="G12" s="49" t="str">
        <f>IF(ISBLANK(F12),IF(E12&gt;3,"Atractivo",IF(E12&lt;3,"Poco atractivo","-")),IF(F12&lt;552803,"Atractivo",IF(F12&gt;552803,"Poco atractivo","-")))</f>
        <v>-</v>
      </c>
      <c r="H12" s="75"/>
      <c r="I12" s="75"/>
      <c r="J12" s="76" t="s">
        <v>18902</v>
      </c>
      <c r="K12" s="77" t="s">
        <v>18903</v>
      </c>
    </row>
    <row r="13" spans="1:11" ht="79.2">
      <c r="A13" s="73" t="s">
        <v>495</v>
      </c>
      <c r="B13" s="74" t="s">
        <v>493</v>
      </c>
      <c r="C13" s="74" t="s">
        <v>6</v>
      </c>
      <c r="D13" s="74">
        <v>1429900</v>
      </c>
      <c r="E13" s="75">
        <v>3</v>
      </c>
      <c r="F13" s="75">
        <v>1387003</v>
      </c>
      <c r="G13" s="49" t="str">
        <f>IF(ISBLANK(F13),IF(E13&gt;3,"Atractivo",IF(E13&lt;3,"Poco atractivo","-")),IF(F13&lt;1387003,"Atractivo",IF(F13&gt;1387003,"Poco atractivo","-")))</f>
        <v>-</v>
      </c>
      <c r="H13" s="75"/>
      <c r="I13" s="75"/>
      <c r="J13" s="76" t="s">
        <v>18902</v>
      </c>
      <c r="K13" s="77" t="s">
        <v>18903</v>
      </c>
    </row>
    <row r="14" spans="1:11" ht="92.4">
      <c r="A14" s="73" t="s">
        <v>498</v>
      </c>
      <c r="B14" s="74" t="s">
        <v>496</v>
      </c>
      <c r="C14" s="74" t="s">
        <v>6</v>
      </c>
      <c r="D14" s="74">
        <v>1299900</v>
      </c>
      <c r="E14" s="75">
        <v>3</v>
      </c>
      <c r="F14" s="75">
        <v>1260903</v>
      </c>
      <c r="G14" s="49" t="str">
        <f>IF(ISBLANK(F14),IF(E14&gt;3,"Atractivo",IF(E14&lt;3,"Poco atractivo","-")),IF(F14&lt;1260903,"Atractivo",IF(F14&gt;1260903,"Poco atractivo","-")))</f>
        <v>-</v>
      </c>
      <c r="H14" s="75"/>
      <c r="I14" s="75"/>
      <c r="J14" s="76" t="s">
        <v>18902</v>
      </c>
      <c r="K14" s="77" t="s">
        <v>18903</v>
      </c>
    </row>
    <row r="15" spans="1:11" ht="66">
      <c r="A15" s="73" t="s">
        <v>501</v>
      </c>
      <c r="B15" s="74" t="s">
        <v>499</v>
      </c>
      <c r="C15" s="74" t="s">
        <v>6</v>
      </c>
      <c r="D15" s="74">
        <v>549900</v>
      </c>
      <c r="E15" s="75">
        <v>3</v>
      </c>
      <c r="F15" s="75">
        <v>533403</v>
      </c>
      <c r="G15" s="49" t="str">
        <f>IF(ISBLANK(F15),IF(E15&gt;3,"Atractivo",IF(E15&lt;3,"Poco atractivo","-")),IF(F15&lt;533403,"Atractivo",IF(F15&gt;533403,"Poco atractivo","-")))</f>
        <v>-</v>
      </c>
      <c r="H15" s="75"/>
      <c r="I15" s="75"/>
      <c r="J15" s="76" t="s">
        <v>18902</v>
      </c>
      <c r="K15" s="77" t="s">
        <v>18903</v>
      </c>
    </row>
    <row r="16" spans="1:11" ht="79.2">
      <c r="A16" s="73" t="s">
        <v>504</v>
      </c>
      <c r="B16" s="74" t="s">
        <v>502</v>
      </c>
      <c r="C16" s="74" t="s">
        <v>6</v>
      </c>
      <c r="D16" s="74">
        <v>1449900</v>
      </c>
      <c r="E16" s="75">
        <v>3</v>
      </c>
      <c r="F16" s="75">
        <v>1406403</v>
      </c>
      <c r="G16" s="49" t="str">
        <f>IF(ISBLANK(F16),IF(E16&gt;3,"Atractivo",IF(E16&lt;3,"Poco atractivo","-")),IF(F16&lt;1406403,"Atractivo",IF(F16&gt;1406403,"Poco atractivo","-")))</f>
        <v>-</v>
      </c>
      <c r="H16" s="75"/>
      <c r="I16" s="75"/>
      <c r="J16" s="76" t="s">
        <v>18902</v>
      </c>
      <c r="K16" s="77" t="s">
        <v>18903</v>
      </c>
    </row>
    <row r="17" spans="1:11" ht="66">
      <c r="A17" s="73" t="s">
        <v>507</v>
      </c>
      <c r="B17" s="74" t="s">
        <v>505</v>
      </c>
      <c r="C17" s="74" t="s">
        <v>6</v>
      </c>
      <c r="D17" s="74">
        <v>1449900</v>
      </c>
      <c r="E17" s="75">
        <v>3</v>
      </c>
      <c r="F17" s="75">
        <v>1406403</v>
      </c>
      <c r="G17" s="49" t="str">
        <f>IF(ISBLANK(F17),IF(E17&gt;3,"Atractivo",IF(E17&lt;3,"Poco atractivo","-")),IF(F17&lt;1406403,"Atractivo",IF(F17&gt;1406403,"Poco atractivo","-")))</f>
        <v>-</v>
      </c>
      <c r="H17" s="75"/>
      <c r="I17" s="75"/>
      <c r="J17" s="76" t="s">
        <v>18902</v>
      </c>
      <c r="K17" s="77" t="s">
        <v>18903</v>
      </c>
    </row>
    <row r="18" spans="1:11" ht="52.8">
      <c r="A18" s="73" t="s">
        <v>509</v>
      </c>
      <c r="B18" s="74" t="s">
        <v>508</v>
      </c>
      <c r="C18" s="74" t="s">
        <v>6</v>
      </c>
      <c r="D18" s="74">
        <v>689900</v>
      </c>
      <c r="E18" s="75">
        <v>3</v>
      </c>
      <c r="F18" s="75">
        <v>669203</v>
      </c>
      <c r="G18" s="49" t="str">
        <f>IF(ISBLANK(F18),IF(E18&gt;3,"Atractivo",IF(E18&lt;3,"Poco atractivo","-")),IF(F18&lt;669203,"Atractivo",IF(F18&gt;669203,"Poco atractivo","-")))</f>
        <v>-</v>
      </c>
      <c r="H18" s="75"/>
      <c r="I18" s="75"/>
      <c r="J18" s="76" t="s">
        <v>18902</v>
      </c>
      <c r="K18" s="77" t="s">
        <v>18903</v>
      </c>
    </row>
    <row r="19" spans="1:11" ht="66">
      <c r="A19" s="73" t="s">
        <v>514</v>
      </c>
      <c r="B19" s="74" t="s">
        <v>512</v>
      </c>
      <c r="C19" s="74" t="s">
        <v>6</v>
      </c>
      <c r="D19" s="74">
        <v>1449900</v>
      </c>
      <c r="E19" s="75">
        <v>3</v>
      </c>
      <c r="F19" s="75">
        <v>1406403</v>
      </c>
      <c r="G19" s="49" t="str">
        <f>IF(ISBLANK(F19),IF(E19&gt;3,"Atractivo",IF(E19&lt;3,"Poco atractivo","-")),IF(F19&lt;1406403,"Atractivo",IF(F19&gt;1406403,"Poco atractivo","-")))</f>
        <v>-</v>
      </c>
      <c r="H19" s="75"/>
      <c r="I19" s="75"/>
      <c r="J19" s="76" t="s">
        <v>18902</v>
      </c>
      <c r="K19" s="77" t="s">
        <v>18903</v>
      </c>
    </row>
    <row r="20" spans="1:11" ht="66">
      <c r="A20" s="73" t="s">
        <v>291</v>
      </c>
      <c r="B20" s="74" t="s">
        <v>289</v>
      </c>
      <c r="C20" s="74" t="s">
        <v>6</v>
      </c>
      <c r="D20" s="74">
        <v>389900</v>
      </c>
      <c r="E20" s="75">
        <v>3</v>
      </c>
      <c r="F20" s="75">
        <v>378203</v>
      </c>
      <c r="G20" s="49" t="str">
        <f>IF(ISBLANK(F20),IF(E20&gt;3,"Atractivo",IF(E20&lt;3,"Poco atractivo","-")),IF(F20&lt;378203,"Atractivo",IF(F20&gt;378203,"Poco atractivo","-")))</f>
        <v>-</v>
      </c>
      <c r="H20" s="75"/>
      <c r="I20" s="75"/>
      <c r="J20" s="76" t="s">
        <v>18902</v>
      </c>
      <c r="K20" s="77" t="s">
        <v>18903</v>
      </c>
    </row>
    <row r="21" spans="1:11" ht="52.8">
      <c r="A21" s="73" t="s">
        <v>2453</v>
      </c>
      <c r="B21" s="74" t="s">
        <v>2450</v>
      </c>
      <c r="C21" s="74" t="s">
        <v>6</v>
      </c>
      <c r="D21" s="74">
        <v>949900</v>
      </c>
      <c r="E21" s="75">
        <v>3</v>
      </c>
      <c r="F21" s="75">
        <v>921403</v>
      </c>
      <c r="G21" s="49" t="str">
        <f>IF(ISBLANK(F21),IF(E21&gt;3,"Atractivo",IF(E21&lt;3,"Poco atractivo","-")),IF(F21&lt;921403,"Atractivo",IF(F21&gt;921403,"Poco atractivo","-")))</f>
        <v>-</v>
      </c>
      <c r="H21" s="75"/>
      <c r="I21" s="75"/>
      <c r="J21" s="76" t="s">
        <v>18902</v>
      </c>
      <c r="K21" s="77" t="s">
        <v>18903</v>
      </c>
    </row>
    <row r="22" spans="1:11" ht="26.4">
      <c r="A22" s="73" t="s">
        <v>742</v>
      </c>
      <c r="B22" s="74" t="s">
        <v>741</v>
      </c>
      <c r="C22" s="74" t="s">
        <v>6</v>
      </c>
      <c r="D22" s="74">
        <v>84900</v>
      </c>
      <c r="E22" s="75">
        <v>3</v>
      </c>
      <c r="F22" s="75">
        <v>82353</v>
      </c>
      <c r="G22" s="49" t="str">
        <f>IF(ISBLANK(F22),IF(E22&gt;3,"Atractivo",IF(E22&lt;3,"Poco atractivo","-")),IF(F22&lt;82353,"Atractivo",IF(F22&gt;82353,"Poco atractivo","-")))</f>
        <v>-</v>
      </c>
      <c r="H22" s="75"/>
      <c r="I22" s="75"/>
      <c r="J22" s="76" t="s">
        <v>18902</v>
      </c>
      <c r="K22" s="77" t="s">
        <v>18903</v>
      </c>
    </row>
    <row r="23" spans="1:11" ht="52.8">
      <c r="A23" s="73" t="s">
        <v>757</v>
      </c>
      <c r="B23" s="74" t="s">
        <v>755</v>
      </c>
      <c r="C23" s="74" t="s">
        <v>6</v>
      </c>
      <c r="D23" s="74">
        <v>429900</v>
      </c>
      <c r="E23" s="75">
        <v>17</v>
      </c>
      <c r="F23" s="75">
        <v>356817</v>
      </c>
      <c r="G23" s="49" t="str">
        <f>IF(ISBLANK(F23),IF(E23&gt;17,"Atractivo",IF(E23&lt;17,"Poco atractivo","-")),IF(F23&lt;356817,"Atractivo",IF(F23&gt;356817,"Poco atractivo","-")))</f>
        <v>-</v>
      </c>
      <c r="H23" s="75"/>
      <c r="I23" s="75"/>
      <c r="J23" s="76" t="s">
        <v>18902</v>
      </c>
      <c r="K23" s="77" t="s">
        <v>18903</v>
      </c>
    </row>
    <row r="24" spans="1:11" ht="39.6">
      <c r="A24" s="73" t="s">
        <v>760</v>
      </c>
      <c r="B24" s="74" t="s">
        <v>759</v>
      </c>
      <c r="C24" s="74" t="s">
        <v>6</v>
      </c>
      <c r="D24" s="74">
        <v>83400</v>
      </c>
      <c r="E24" s="75">
        <v>3</v>
      </c>
      <c r="F24" s="75">
        <v>80898</v>
      </c>
      <c r="G24" s="49" t="str">
        <f>IF(ISBLANK(F24),IF(E24&gt;3,"Atractivo",IF(E24&lt;3,"Poco atractivo","-")),IF(F24&lt;80898,"Atractivo",IF(F24&gt;80898,"Poco atractivo","-")))</f>
        <v>-</v>
      </c>
      <c r="H24" s="75"/>
      <c r="I24" s="75"/>
      <c r="J24" s="76" t="s">
        <v>18902</v>
      </c>
      <c r="K24" s="77" t="s">
        <v>18903</v>
      </c>
    </row>
    <row r="25" spans="1:11" ht="52.8">
      <c r="A25" s="73" t="s">
        <v>767</v>
      </c>
      <c r="B25" s="74" t="s">
        <v>766</v>
      </c>
      <c r="C25" s="74" t="s">
        <v>6</v>
      </c>
      <c r="D25" s="74">
        <v>1029900</v>
      </c>
      <c r="E25" s="75">
        <v>3</v>
      </c>
      <c r="F25" s="75">
        <v>999003</v>
      </c>
      <c r="G25" s="49" t="str">
        <f>IF(ISBLANK(F25),IF(E25&gt;3,"Atractivo",IF(E25&lt;3,"Poco atractivo","-")),IF(F25&lt;999003,"Atractivo",IF(F25&gt;999003,"Poco atractivo","-")))</f>
        <v>-</v>
      </c>
      <c r="H25" s="75"/>
      <c r="I25" s="75"/>
      <c r="J25" s="76" t="s">
        <v>18902</v>
      </c>
      <c r="K25" s="77" t="s">
        <v>18903</v>
      </c>
    </row>
    <row r="26" spans="1:11" ht="26.4">
      <c r="A26" s="73" t="s">
        <v>775</v>
      </c>
      <c r="B26" s="74" t="s">
        <v>774</v>
      </c>
      <c r="C26" s="74" t="s">
        <v>6</v>
      </c>
      <c r="D26" s="74">
        <v>920000</v>
      </c>
      <c r="E26" s="75">
        <v>10</v>
      </c>
      <c r="F26" s="75">
        <v>828000</v>
      </c>
      <c r="G26" s="49" t="str">
        <f>IF(ISBLANK(F26),IF(E26&gt;10,"Atractivo",IF(E26&lt;10,"Poco atractivo","-")),IF(F26&lt;828000,"Atractivo",IF(F26&gt;828000,"Poco atractivo","-")))</f>
        <v>-</v>
      </c>
      <c r="H26" s="75"/>
      <c r="I26" s="75"/>
      <c r="J26" s="76" t="s">
        <v>18902</v>
      </c>
      <c r="K26" s="77" t="s">
        <v>18903</v>
      </c>
    </row>
    <row r="27" spans="1:11" ht="39.6">
      <c r="A27" s="73" t="s">
        <v>789</v>
      </c>
      <c r="B27" s="74" t="s">
        <v>787</v>
      </c>
      <c r="C27" s="74" t="s">
        <v>6</v>
      </c>
      <c r="D27" s="74">
        <v>299900</v>
      </c>
      <c r="E27" s="75">
        <v>3</v>
      </c>
      <c r="F27" s="75">
        <v>290903</v>
      </c>
      <c r="G27" s="49" t="str">
        <f>IF(ISBLANK(F27),IF(E27&gt;3,"Atractivo",IF(E27&lt;3,"Poco atractivo","-")),IF(F27&lt;290903,"Atractivo",IF(F27&gt;290903,"Poco atractivo","-")))</f>
        <v>-</v>
      </c>
      <c r="H27" s="75"/>
      <c r="I27" s="75"/>
      <c r="J27" s="76" t="s">
        <v>18902</v>
      </c>
      <c r="K27" s="77" t="s">
        <v>18903</v>
      </c>
    </row>
    <row r="28" spans="1:11" ht="39.6">
      <c r="A28" s="73" t="s">
        <v>793</v>
      </c>
      <c r="B28" s="74" t="s">
        <v>791</v>
      </c>
      <c r="C28" s="74" t="s">
        <v>6</v>
      </c>
      <c r="D28" s="74">
        <v>259900</v>
      </c>
      <c r="E28" s="75">
        <v>3</v>
      </c>
      <c r="F28" s="75">
        <v>252103</v>
      </c>
      <c r="G28" s="49" t="str">
        <f>IF(ISBLANK(F28),IF(E28&gt;3,"Atractivo",IF(E28&lt;3,"Poco atractivo","-")),IF(F28&lt;252103,"Atractivo",IF(F28&gt;252103,"Poco atractivo","-")))</f>
        <v>-</v>
      </c>
      <c r="H28" s="75"/>
      <c r="I28" s="75"/>
      <c r="J28" s="76" t="s">
        <v>18902</v>
      </c>
      <c r="K28" s="77" t="s">
        <v>18903</v>
      </c>
    </row>
    <row r="29" spans="1:11" ht="66">
      <c r="A29" s="73" t="s">
        <v>822</v>
      </c>
      <c r="B29" s="74" t="s">
        <v>821</v>
      </c>
      <c r="C29" s="74" t="s">
        <v>6</v>
      </c>
      <c r="D29" s="74">
        <v>554900</v>
      </c>
      <c r="E29" s="75">
        <v>3</v>
      </c>
      <c r="F29" s="75">
        <v>538253</v>
      </c>
      <c r="G29" s="49" t="str">
        <f>IF(ISBLANK(F29),IF(E29&gt;3,"Atractivo",IF(E29&lt;3,"Poco atractivo","-")),IF(F29&lt;538253,"Atractivo",IF(F29&gt;538253,"Poco atractivo","-")))</f>
        <v>-</v>
      </c>
      <c r="H29" s="75"/>
      <c r="I29" s="75"/>
      <c r="J29" s="76" t="s">
        <v>18902</v>
      </c>
      <c r="K29" s="77" t="s">
        <v>18903</v>
      </c>
    </row>
    <row r="30" spans="1:11" ht="66">
      <c r="A30" s="73" t="s">
        <v>833</v>
      </c>
      <c r="B30" s="74" t="s">
        <v>831</v>
      </c>
      <c r="C30" s="74" t="s">
        <v>6</v>
      </c>
      <c r="D30" s="74">
        <v>879900</v>
      </c>
      <c r="E30" s="75">
        <v>3</v>
      </c>
      <c r="F30" s="75">
        <v>853503</v>
      </c>
      <c r="G30" s="49" t="str">
        <f>IF(ISBLANK(F30),IF(E30&gt;3,"Atractivo",IF(E30&lt;3,"Poco atractivo","-")),IF(F30&lt;853503,"Atractivo",IF(F30&gt;853503,"Poco atractivo","-")))</f>
        <v>-</v>
      </c>
      <c r="H30" s="75"/>
      <c r="I30" s="75"/>
      <c r="J30" s="76" t="s">
        <v>18902</v>
      </c>
      <c r="K30" s="77" t="s">
        <v>18903</v>
      </c>
    </row>
    <row r="31" spans="1:11" ht="79.2">
      <c r="A31" s="73" t="s">
        <v>835</v>
      </c>
      <c r="B31" s="74" t="s">
        <v>834</v>
      </c>
      <c r="C31" s="74" t="s">
        <v>1706</v>
      </c>
      <c r="D31" s="74">
        <v>539800</v>
      </c>
      <c r="E31" s="75">
        <v>3</v>
      </c>
      <c r="F31" s="75">
        <v>523606</v>
      </c>
      <c r="G31" s="78" t="s">
        <v>16</v>
      </c>
      <c r="H31" s="75"/>
      <c r="I31" s="75"/>
      <c r="J31" s="76" t="s">
        <v>18904</v>
      </c>
      <c r="K31" s="77" t="s">
        <v>18903</v>
      </c>
    </row>
    <row r="32" spans="1:11" ht="66">
      <c r="A32" s="73" t="s">
        <v>837</v>
      </c>
      <c r="B32" s="74" t="s">
        <v>836</v>
      </c>
      <c r="C32" s="74" t="s">
        <v>2056</v>
      </c>
      <c r="D32" s="74">
        <v>119900</v>
      </c>
      <c r="E32" s="75">
        <v>3</v>
      </c>
      <c r="F32" s="75">
        <v>116303</v>
      </c>
      <c r="G32" s="49" t="str">
        <f>IF(ISBLANK(F32),IF(E32&gt;3,"Atractivo",IF(E32&lt;3,"Poco atractivo","-")),IF(F32&lt;116303,"Atractivo",IF(F32&gt;116303,"Poco atractivo","-")))</f>
        <v>-</v>
      </c>
      <c r="H32" s="75"/>
      <c r="I32" s="75"/>
      <c r="J32" s="76" t="s">
        <v>18902</v>
      </c>
      <c r="K32" s="77" t="s">
        <v>18903</v>
      </c>
    </row>
    <row r="33" spans="1:11" ht="132">
      <c r="A33" s="73" t="s">
        <v>839</v>
      </c>
      <c r="B33" s="74" t="s">
        <v>838</v>
      </c>
      <c r="C33" s="74" t="s">
        <v>1799</v>
      </c>
      <c r="D33" s="74">
        <v>279900</v>
      </c>
      <c r="E33" s="75">
        <v>3</v>
      </c>
      <c r="F33" s="75">
        <v>271503</v>
      </c>
      <c r="G33" s="49" t="str">
        <f>IF(ISBLANK(F33),IF(E33&gt;3,"Atractivo",IF(E33&lt;3,"Poco atractivo","-")),IF(F33&lt;271503,"Atractivo",IF(F33&gt;271503,"Poco atractivo","-")))</f>
        <v>-</v>
      </c>
      <c r="H33" s="75"/>
      <c r="I33" s="75"/>
      <c r="J33" s="76" t="s">
        <v>18902</v>
      </c>
      <c r="K33" s="77" t="s">
        <v>18903</v>
      </c>
    </row>
    <row r="34" spans="1:11" ht="79.2">
      <c r="A34" s="73" t="s">
        <v>851</v>
      </c>
      <c r="B34" s="74" t="s">
        <v>850</v>
      </c>
      <c r="C34" s="74" t="s">
        <v>2062</v>
      </c>
      <c r="D34" s="74">
        <v>519900</v>
      </c>
      <c r="E34" s="75">
        <v>3</v>
      </c>
      <c r="F34" s="75">
        <v>504303</v>
      </c>
      <c r="G34" s="49" t="str">
        <f>IF(ISBLANK(F34),IF(E34&gt;3,"Atractivo",IF(E34&lt;3,"Poco atractivo","-")),IF(F34&lt;504303,"Atractivo",IF(F34&gt;504303,"Poco atractivo","-")))</f>
        <v>-</v>
      </c>
      <c r="H34" s="75"/>
      <c r="I34" s="75"/>
      <c r="J34" s="76" t="s">
        <v>18902</v>
      </c>
      <c r="K34" s="77" t="s">
        <v>18903</v>
      </c>
    </row>
    <row r="35" spans="1:11" ht="132">
      <c r="A35" s="73" t="s">
        <v>861</v>
      </c>
      <c r="B35" s="74" t="s">
        <v>860</v>
      </c>
      <c r="C35" s="74" t="s">
        <v>2066</v>
      </c>
      <c r="D35" s="74">
        <v>909900</v>
      </c>
      <c r="E35" s="75">
        <v>10</v>
      </c>
      <c r="F35" s="75">
        <v>818910</v>
      </c>
      <c r="G35" s="49" t="str">
        <f>IF(ISBLANK(F35),IF(E35&gt;10,"Atractivo",IF(E35&lt;10,"Poco atractivo","-")),IF(F35&lt;818910,"Atractivo",IF(F35&gt;818910,"Poco atractivo","-")))</f>
        <v>-</v>
      </c>
      <c r="H35" s="75"/>
      <c r="I35" s="75"/>
      <c r="J35" s="76" t="s">
        <v>18902</v>
      </c>
      <c r="K35" s="77" t="s">
        <v>18903</v>
      </c>
    </row>
    <row r="36" spans="1:11" ht="79.2">
      <c r="A36" s="73" t="s">
        <v>869</v>
      </c>
      <c r="B36" s="74" t="s">
        <v>868</v>
      </c>
      <c r="C36" s="74" t="s">
        <v>2070</v>
      </c>
      <c r="D36" s="74">
        <v>1359900</v>
      </c>
      <c r="E36" s="75">
        <v>10</v>
      </c>
      <c r="F36" s="75">
        <v>1223910</v>
      </c>
      <c r="G36" s="49" t="str">
        <f>IF(ISBLANK(F36),IF(E36&gt;10,"Atractivo",IF(E36&lt;10,"Poco atractivo","-")),IF(F36&lt;1223910,"Atractivo",IF(F36&gt;1223910,"Poco atractivo","-")))</f>
        <v>-</v>
      </c>
      <c r="H36" s="75"/>
      <c r="I36" s="75"/>
      <c r="J36" s="76" t="s">
        <v>18902</v>
      </c>
      <c r="K36" s="77" t="s">
        <v>18903</v>
      </c>
    </row>
    <row r="37" spans="1:11" ht="79.2">
      <c r="A37" s="73" t="s">
        <v>871</v>
      </c>
      <c r="B37" s="74" t="s">
        <v>870</v>
      </c>
      <c r="C37" s="74" t="s">
        <v>2071</v>
      </c>
      <c r="D37" s="74">
        <v>1029900</v>
      </c>
      <c r="E37" s="75">
        <v>10</v>
      </c>
      <c r="F37" s="75">
        <v>926910</v>
      </c>
      <c r="G37" s="49" t="str">
        <f>IF(ISBLANK(F37),IF(E37&gt;10,"Atractivo",IF(E37&lt;10,"Poco atractivo","-")),IF(F37&lt;926910,"Atractivo",IF(F37&gt;926910,"Poco atractivo","-")))</f>
        <v>-</v>
      </c>
      <c r="H37" s="75"/>
      <c r="I37" s="75"/>
      <c r="J37" s="76" t="s">
        <v>18902</v>
      </c>
      <c r="K37" s="77" t="s">
        <v>18903</v>
      </c>
    </row>
    <row r="38" spans="1:11" ht="118.8">
      <c r="A38" s="73" t="s">
        <v>14572</v>
      </c>
      <c r="B38" s="74" t="s">
        <v>14571</v>
      </c>
      <c r="C38" s="74" t="s">
        <v>2561</v>
      </c>
      <c r="D38" s="74">
        <v>369900</v>
      </c>
      <c r="E38" s="75">
        <v>3</v>
      </c>
      <c r="F38" s="75">
        <v>358803</v>
      </c>
      <c r="G38" s="49" t="str">
        <f>IF(ISBLANK(F38),IF(E38&gt;3,"Atractivo",IF(E38&lt;3,"Poco atractivo","-")),IF(F38&lt;358803,"Atractivo",IF(F38&gt;358803,"Poco atractivo","-")))</f>
        <v>-</v>
      </c>
      <c r="H38" s="75"/>
      <c r="I38" s="75"/>
      <c r="J38" s="76" t="s">
        <v>18902</v>
      </c>
      <c r="K38" s="77" t="s">
        <v>18903</v>
      </c>
    </row>
    <row r="39" spans="1:11" ht="66">
      <c r="A39" s="73" t="s">
        <v>14574</v>
      </c>
      <c r="B39" s="74" t="s">
        <v>14573</v>
      </c>
      <c r="C39" s="74" t="s">
        <v>1682</v>
      </c>
      <c r="D39" s="74">
        <v>409900</v>
      </c>
      <c r="E39" s="75">
        <v>10</v>
      </c>
      <c r="F39" s="75">
        <v>368910</v>
      </c>
      <c r="G39" s="49" t="str">
        <f>IF(ISBLANK(F39),IF(E39&gt;10,"Atractivo",IF(E39&lt;10,"Poco atractivo","-")),IF(F39&lt;368910,"Atractivo",IF(F39&gt;368910,"Poco atractivo","-")))</f>
        <v>-</v>
      </c>
      <c r="H39" s="75"/>
      <c r="I39" s="75"/>
      <c r="J39" s="76" t="s">
        <v>18902</v>
      </c>
      <c r="K39" s="77" t="s">
        <v>18903</v>
      </c>
    </row>
    <row r="40" spans="1:11" ht="66">
      <c r="A40" s="73" t="s">
        <v>14576</v>
      </c>
      <c r="B40" s="74" t="s">
        <v>14575</v>
      </c>
      <c r="C40" s="74" t="s">
        <v>2541</v>
      </c>
      <c r="D40" s="74">
        <v>849900</v>
      </c>
      <c r="E40" s="75">
        <v>10</v>
      </c>
      <c r="F40" s="75">
        <v>764910</v>
      </c>
      <c r="G40" s="49" t="str">
        <f>IF(ISBLANK(F40),IF(E40&gt;10,"Atractivo",IF(E40&lt;10,"Poco atractivo","-")),IF(F40&lt;764910,"Atractivo",IF(F40&gt;764910,"Poco atractivo","-")))</f>
        <v>-</v>
      </c>
      <c r="H40" s="75"/>
      <c r="I40" s="75"/>
      <c r="J40" s="76" t="s">
        <v>18902</v>
      </c>
      <c r="K40" s="77" t="s">
        <v>18903</v>
      </c>
    </row>
    <row r="41" spans="1:11" ht="118.8">
      <c r="A41" s="73" t="s">
        <v>14593</v>
      </c>
      <c r="B41" s="74" t="s">
        <v>14592</v>
      </c>
      <c r="C41" s="74" t="s">
        <v>2035</v>
      </c>
      <c r="D41" s="74">
        <v>920000</v>
      </c>
      <c r="E41" s="75">
        <v>10</v>
      </c>
      <c r="F41" s="75">
        <v>828000</v>
      </c>
      <c r="G41" s="49" t="str">
        <f>IF(ISBLANK(F41),IF(E41&gt;10,"Atractivo",IF(E41&lt;10,"Poco atractivo","-")),IF(F41&lt;828000,"Atractivo",IF(F41&gt;828000,"Poco atractivo","-")))</f>
        <v>-</v>
      </c>
      <c r="H41" s="75"/>
      <c r="I41" s="75"/>
      <c r="J41" s="76" t="s">
        <v>18902</v>
      </c>
      <c r="K41" s="77" t="s">
        <v>18903</v>
      </c>
    </row>
    <row r="42" spans="1:11" ht="79.2">
      <c r="A42" s="73" t="s">
        <v>14596</v>
      </c>
      <c r="B42" s="74" t="s">
        <v>14595</v>
      </c>
      <c r="C42" s="74" t="s">
        <v>2297</v>
      </c>
      <c r="D42" s="74">
        <v>349900</v>
      </c>
      <c r="E42" s="75">
        <v>3</v>
      </c>
      <c r="F42" s="75">
        <v>339403</v>
      </c>
      <c r="G42" s="49" t="str">
        <f>IF(ISBLANK(F42),IF(E42&gt;3,"Atractivo",IF(E42&lt;3,"Poco atractivo","-")),IF(F42&lt;339403,"Atractivo",IF(F42&gt;339403,"Poco atractivo","-")))</f>
        <v>-</v>
      </c>
      <c r="H42" s="75"/>
      <c r="I42" s="75"/>
      <c r="J42" s="76" t="s">
        <v>18902</v>
      </c>
      <c r="K42" s="77" t="s">
        <v>18903</v>
      </c>
    </row>
    <row r="43" spans="1:11" ht="66">
      <c r="A43" s="73" t="s">
        <v>878</v>
      </c>
      <c r="B43" s="74" t="s">
        <v>876</v>
      </c>
      <c r="C43" s="74" t="s">
        <v>6</v>
      </c>
      <c r="D43" s="74">
        <v>509900</v>
      </c>
      <c r="E43" s="75">
        <v>3</v>
      </c>
      <c r="F43" s="75">
        <v>494603</v>
      </c>
      <c r="G43" s="49" t="str">
        <f>IF(ISBLANK(F43),IF(E43&gt;3,"Atractivo",IF(E43&lt;3,"Poco atractivo","-")),IF(F43&lt;494603,"Atractivo",IF(F43&gt;494603,"Poco atractivo","-")))</f>
        <v>-</v>
      </c>
      <c r="H43" s="75"/>
      <c r="I43" s="75"/>
      <c r="J43" s="76" t="s">
        <v>18902</v>
      </c>
      <c r="K43" s="77" t="s">
        <v>18903</v>
      </c>
    </row>
    <row r="44" spans="1:11" ht="66">
      <c r="A44" s="73" t="s">
        <v>14598</v>
      </c>
      <c r="B44" s="74" t="s">
        <v>14597</v>
      </c>
      <c r="C44" s="74" t="s">
        <v>2294</v>
      </c>
      <c r="D44" s="74">
        <v>399900</v>
      </c>
      <c r="E44" s="75">
        <v>10</v>
      </c>
      <c r="F44" s="75">
        <v>359910</v>
      </c>
      <c r="G44" s="49" t="str">
        <f>IF(ISBLANK(F44),IF(E44&gt;10,"Atractivo",IF(E44&lt;10,"Poco atractivo","-")),IF(F44&lt;359910,"Atractivo",IF(F44&gt;359910,"Poco atractivo","-")))</f>
        <v>-</v>
      </c>
      <c r="H44" s="75"/>
      <c r="I44" s="75"/>
      <c r="J44" s="76" t="s">
        <v>18902</v>
      </c>
      <c r="K44" s="77" t="s">
        <v>18903</v>
      </c>
    </row>
    <row r="45" spans="1:11" ht="66">
      <c r="A45" s="73" t="s">
        <v>14600</v>
      </c>
      <c r="B45" s="74" t="s">
        <v>14599</v>
      </c>
      <c r="C45" s="74" t="s">
        <v>2293</v>
      </c>
      <c r="D45" s="74">
        <v>409900</v>
      </c>
      <c r="E45" s="75">
        <v>10</v>
      </c>
      <c r="F45" s="75">
        <v>368910</v>
      </c>
      <c r="G45" s="49" t="str">
        <f>IF(ISBLANK(F45),IF(E45&gt;10,"Atractivo",IF(E45&lt;10,"Poco atractivo","-")),IF(F45&lt;368910,"Atractivo",IF(F45&gt;368910,"Poco atractivo","-")))</f>
        <v>-</v>
      </c>
      <c r="H45" s="75"/>
      <c r="I45" s="75"/>
      <c r="J45" s="76" t="s">
        <v>18902</v>
      </c>
      <c r="K45" s="77" t="s">
        <v>18903</v>
      </c>
    </row>
    <row r="46" spans="1:11" ht="145.19999999999999">
      <c r="A46" s="73" t="s">
        <v>14602</v>
      </c>
      <c r="B46" s="74" t="s">
        <v>14601</v>
      </c>
      <c r="C46" s="74" t="s">
        <v>1689</v>
      </c>
      <c r="D46" s="74">
        <v>349900</v>
      </c>
      <c r="E46" s="75">
        <v>10</v>
      </c>
      <c r="F46" s="75">
        <v>314910</v>
      </c>
      <c r="G46" s="49" t="str">
        <f>IF(ISBLANK(F46),IF(E46&gt;10,"Atractivo",IF(E46&lt;10,"Poco atractivo","-")),IF(F46&lt;314910,"Atractivo",IF(F46&gt;314910,"Poco atractivo","-")))</f>
        <v>-</v>
      </c>
      <c r="H46" s="75"/>
      <c r="I46" s="75"/>
      <c r="J46" s="76" t="s">
        <v>18902</v>
      </c>
      <c r="K46" s="77" t="s">
        <v>18903</v>
      </c>
    </row>
    <row r="47" spans="1:11" ht="52.8">
      <c r="A47" s="73" t="s">
        <v>1022</v>
      </c>
      <c r="B47" s="74" t="s">
        <v>1020</v>
      </c>
      <c r="C47" s="74" t="s">
        <v>6</v>
      </c>
      <c r="D47" s="74">
        <v>259900</v>
      </c>
      <c r="E47" s="75">
        <v>3</v>
      </c>
      <c r="F47" s="75">
        <v>252103</v>
      </c>
      <c r="G47" s="49" t="str">
        <f>IF(ISBLANK(F47),IF(E47&gt;3,"Atractivo",IF(E47&lt;3,"Poco atractivo","-")),IF(F47&lt;252103,"Atractivo",IF(F47&gt;252103,"Poco atractivo","-")))</f>
        <v>-</v>
      </c>
      <c r="H47" s="75"/>
      <c r="I47" s="75"/>
      <c r="J47" s="76" t="s">
        <v>18902</v>
      </c>
      <c r="K47" s="77" t="s">
        <v>18903</v>
      </c>
    </row>
    <row r="48" spans="1:11" ht="79.2">
      <c r="A48" s="73" t="s">
        <v>1107</v>
      </c>
      <c r="B48" s="74" t="s">
        <v>1106</v>
      </c>
      <c r="C48" s="74" t="s">
        <v>1671</v>
      </c>
      <c r="D48" s="74">
        <v>549900</v>
      </c>
      <c r="E48" s="75">
        <v>45</v>
      </c>
      <c r="F48" s="75">
        <v>302445</v>
      </c>
      <c r="G48" s="49" t="str">
        <f>IF(ISBLANK(F48),IF(E48&gt;45,"Atractivo",IF(E48&lt;45,"Poco atractivo","-")),IF(F48&lt;302445,"Atractivo",IF(F48&gt;302445,"Poco atractivo","-")))</f>
        <v>-</v>
      </c>
      <c r="H48" s="75"/>
      <c r="I48" s="75"/>
      <c r="J48" s="76" t="s">
        <v>18902</v>
      </c>
      <c r="K48" s="77" t="s">
        <v>18903</v>
      </c>
    </row>
    <row r="49" spans="1:11" ht="79.2">
      <c r="A49" s="73" t="s">
        <v>2505</v>
      </c>
      <c r="B49" s="74" t="s">
        <v>2506</v>
      </c>
      <c r="C49" s="74" t="s">
        <v>1703</v>
      </c>
      <c r="D49" s="74">
        <v>539800</v>
      </c>
      <c r="E49" s="75">
        <v>3</v>
      </c>
      <c r="F49" s="75">
        <v>523606</v>
      </c>
      <c r="G49" s="78" t="s">
        <v>16</v>
      </c>
      <c r="H49" s="75"/>
      <c r="I49" s="75"/>
      <c r="J49" s="76" t="s">
        <v>18904</v>
      </c>
      <c r="K49" s="77" t="s">
        <v>18903</v>
      </c>
    </row>
    <row r="50" spans="1:11" ht="52.8">
      <c r="A50" s="73" t="s">
        <v>1111</v>
      </c>
      <c r="B50" s="74" t="s">
        <v>1110</v>
      </c>
      <c r="C50" s="74" t="s">
        <v>2027</v>
      </c>
      <c r="D50" s="74">
        <v>429900</v>
      </c>
      <c r="E50" s="75">
        <v>17</v>
      </c>
      <c r="F50" s="75">
        <v>356817</v>
      </c>
      <c r="G50" s="49" t="str">
        <f>IF(ISBLANK(F50),IF(E50&gt;17,"Atractivo",IF(E50&lt;17,"Poco atractivo","-")),IF(F50&lt;356817,"Atractivo",IF(F50&gt;356817,"Poco atractivo","-")))</f>
        <v>-</v>
      </c>
      <c r="H50" s="75"/>
      <c r="I50" s="75"/>
      <c r="J50" s="76" t="s">
        <v>18902</v>
      </c>
      <c r="K50" s="77" t="s">
        <v>18903</v>
      </c>
    </row>
    <row r="51" spans="1:11" ht="39.6">
      <c r="A51" s="73" t="s">
        <v>1113</v>
      </c>
      <c r="B51" s="74" t="s">
        <v>1112</v>
      </c>
      <c r="C51" s="74" t="s">
        <v>2220</v>
      </c>
      <c r="D51" s="74">
        <v>89900</v>
      </c>
      <c r="E51" s="75">
        <v>3</v>
      </c>
      <c r="F51" s="75">
        <v>87203</v>
      </c>
      <c r="G51" s="49" t="str">
        <f>IF(ISBLANK(F51),IF(E51&gt;3,"Atractivo",IF(E51&lt;3,"Poco atractivo","-")),IF(F51&lt;87203,"Atractivo",IF(F51&gt;87203,"Poco atractivo","-")))</f>
        <v>-</v>
      </c>
      <c r="H51" s="75"/>
      <c r="I51" s="75"/>
      <c r="J51" s="76" t="s">
        <v>18902</v>
      </c>
      <c r="K51" s="77" t="s">
        <v>18903</v>
      </c>
    </row>
    <row r="52" spans="1:11" ht="132">
      <c r="A52" s="73" t="s">
        <v>1115</v>
      </c>
      <c r="B52" s="74" t="s">
        <v>1114</v>
      </c>
      <c r="C52" s="74" t="s">
        <v>1679</v>
      </c>
      <c r="D52" s="74">
        <v>789900</v>
      </c>
      <c r="E52" s="75">
        <v>10</v>
      </c>
      <c r="F52" s="75">
        <v>710910</v>
      </c>
      <c r="G52" s="49" t="str">
        <f>IF(ISBLANK(F52),IF(E52&gt;10,"Atractivo",IF(E52&lt;10,"Poco atractivo","-")),IF(F52&lt;710910,"Atractivo",IF(F52&gt;710910,"Poco atractivo","-")))</f>
        <v>-</v>
      </c>
      <c r="H52" s="75"/>
      <c r="I52" s="75"/>
      <c r="J52" s="76" t="s">
        <v>18902</v>
      </c>
      <c r="K52" s="77" t="s">
        <v>18903</v>
      </c>
    </row>
    <row r="53" spans="1:11" ht="79.2">
      <c r="A53" s="73" t="s">
        <v>1117</v>
      </c>
      <c r="B53" s="74" t="s">
        <v>1116</v>
      </c>
      <c r="C53" s="74" t="s">
        <v>1742</v>
      </c>
      <c r="D53" s="74">
        <v>689900</v>
      </c>
      <c r="E53" s="75">
        <v>10</v>
      </c>
      <c r="F53" s="75">
        <v>620910</v>
      </c>
      <c r="G53" s="49" t="str">
        <f>IF(ISBLANK(F53),IF(E53&gt;10,"Atractivo",IF(E53&lt;10,"Poco atractivo","-")),IF(F53&lt;620910,"Atractivo",IF(F53&gt;620910,"Poco atractivo","-")))</f>
        <v>-</v>
      </c>
      <c r="H53" s="75"/>
      <c r="I53" s="75"/>
      <c r="J53" s="76" t="s">
        <v>18902</v>
      </c>
      <c r="K53" s="77" t="s">
        <v>18903</v>
      </c>
    </row>
    <row r="54" spans="1:11" ht="79.2">
      <c r="A54" s="73" t="s">
        <v>1121</v>
      </c>
      <c r="B54" s="74" t="s">
        <v>1120</v>
      </c>
      <c r="C54" s="74" t="s">
        <v>2041</v>
      </c>
      <c r="D54" s="74">
        <v>299900</v>
      </c>
      <c r="E54" s="75">
        <v>3</v>
      </c>
      <c r="F54" s="75">
        <v>290903</v>
      </c>
      <c r="G54" s="49" t="str">
        <f>IF(ISBLANK(F54),IF(E54&gt;3,"Atractivo",IF(E54&lt;3,"Poco atractivo","-")),IF(F54&lt;290903,"Atractivo",IF(F54&gt;290903,"Poco atractivo","-")))</f>
        <v>-</v>
      </c>
      <c r="H54" s="75"/>
      <c r="I54" s="75"/>
      <c r="J54" s="76" t="s">
        <v>18902</v>
      </c>
      <c r="K54" s="77" t="s">
        <v>18903</v>
      </c>
    </row>
    <row r="55" spans="1:11" ht="118.8">
      <c r="A55" s="73" t="s">
        <v>1125</v>
      </c>
      <c r="B55" s="74" t="s">
        <v>1124</v>
      </c>
      <c r="C55" s="74" t="s">
        <v>1792</v>
      </c>
      <c r="D55" s="74">
        <v>889900</v>
      </c>
      <c r="E55" s="75">
        <v>10</v>
      </c>
      <c r="F55" s="75">
        <v>800910</v>
      </c>
      <c r="G55" s="49" t="str">
        <f>IF(ISBLANK(F55),IF(E55&gt;10,"Atractivo",IF(E55&lt;10,"Poco atractivo","-")),IF(F55&lt;800910,"Atractivo",IF(F55&gt;800910,"Poco atractivo","-")))</f>
        <v>-</v>
      </c>
      <c r="H55" s="75"/>
      <c r="I55" s="75"/>
      <c r="J55" s="76" t="s">
        <v>18902</v>
      </c>
      <c r="K55" s="77" t="s">
        <v>18903</v>
      </c>
    </row>
    <row r="56" spans="1:11" ht="66">
      <c r="A56" s="73" t="s">
        <v>1129</v>
      </c>
      <c r="B56" s="74" t="s">
        <v>1128</v>
      </c>
      <c r="C56" s="74" t="s">
        <v>1683</v>
      </c>
      <c r="D56" s="74">
        <v>269900</v>
      </c>
      <c r="E56" s="75">
        <v>3</v>
      </c>
      <c r="F56" s="75">
        <v>261803</v>
      </c>
      <c r="G56" s="49" t="str">
        <f>IF(ISBLANK(F56),IF(E56&gt;3,"Atractivo",IF(E56&lt;3,"Poco atractivo","-")),IF(F56&lt;261803,"Atractivo",IF(F56&gt;261803,"Poco atractivo","-")))</f>
        <v>-</v>
      </c>
      <c r="H56" s="75"/>
      <c r="I56" s="75"/>
      <c r="J56" s="76" t="s">
        <v>18902</v>
      </c>
      <c r="K56" s="77" t="s">
        <v>18903</v>
      </c>
    </row>
    <row r="57" spans="1:11" ht="132">
      <c r="A57" s="73" t="s">
        <v>1131</v>
      </c>
      <c r="B57" s="74" t="s">
        <v>1130</v>
      </c>
      <c r="C57" s="74" t="s">
        <v>2221</v>
      </c>
      <c r="D57" s="74">
        <v>279900</v>
      </c>
      <c r="E57" s="75">
        <v>3</v>
      </c>
      <c r="F57" s="75">
        <v>271503</v>
      </c>
      <c r="G57" s="49" t="str">
        <f>IF(ISBLANK(F57),IF(E57&gt;3,"Atractivo",IF(E57&lt;3,"Poco atractivo","-")),IF(F57&lt;271503,"Atractivo",IF(F57&gt;271503,"Poco atractivo","-")))</f>
        <v>-</v>
      </c>
      <c r="H57" s="75"/>
      <c r="I57" s="75"/>
      <c r="J57" s="76" t="s">
        <v>18902</v>
      </c>
      <c r="K57" s="77" t="s">
        <v>18903</v>
      </c>
    </row>
    <row r="58" spans="1:11" ht="105.6">
      <c r="A58" s="73" t="s">
        <v>1139</v>
      </c>
      <c r="B58" s="74" t="s">
        <v>1138</v>
      </c>
      <c r="C58" s="74" t="s">
        <v>2223</v>
      </c>
      <c r="D58" s="74">
        <v>289900</v>
      </c>
      <c r="E58" s="75">
        <v>3</v>
      </c>
      <c r="F58" s="75">
        <v>281203</v>
      </c>
      <c r="G58" s="49" t="str">
        <f>IF(ISBLANK(F58),IF(E58&gt;3,"Atractivo",IF(E58&lt;3,"Poco atractivo","-")),IF(F58&lt;281203,"Atractivo",IF(F58&gt;281203,"Poco atractivo","-")))</f>
        <v>-</v>
      </c>
      <c r="H58" s="75"/>
      <c r="I58" s="75"/>
      <c r="J58" s="76" t="s">
        <v>18902</v>
      </c>
      <c r="K58" s="77" t="s">
        <v>18903</v>
      </c>
    </row>
    <row r="59" spans="1:11" ht="132">
      <c r="A59" s="73" t="s">
        <v>1141</v>
      </c>
      <c r="B59" s="74" t="s">
        <v>1140</v>
      </c>
      <c r="C59" s="74" t="s">
        <v>1740</v>
      </c>
      <c r="D59" s="74">
        <v>279900</v>
      </c>
      <c r="E59" s="75">
        <v>3</v>
      </c>
      <c r="F59" s="75">
        <v>271503</v>
      </c>
      <c r="G59" s="49" t="str">
        <f>IF(ISBLANK(F59),IF(E59&gt;3,"Atractivo",IF(E59&lt;3,"Poco atractivo","-")),IF(F59&lt;271503,"Atractivo",IF(F59&gt;271503,"Poco atractivo","-")))</f>
        <v>-</v>
      </c>
      <c r="H59" s="75"/>
      <c r="I59" s="75"/>
      <c r="J59" s="76" t="s">
        <v>18902</v>
      </c>
      <c r="K59" s="77" t="s">
        <v>18903</v>
      </c>
    </row>
    <row r="60" spans="1:11" ht="79.2">
      <c r="A60" s="73" t="s">
        <v>1151</v>
      </c>
      <c r="B60" s="74" t="s">
        <v>1150</v>
      </c>
      <c r="C60" s="74" t="s">
        <v>2224</v>
      </c>
      <c r="D60" s="74">
        <v>1329900</v>
      </c>
      <c r="E60" s="75">
        <v>10</v>
      </c>
      <c r="F60" s="75">
        <v>1196910</v>
      </c>
      <c r="G60" s="49" t="str">
        <f>IF(ISBLANK(F60),IF(E60&gt;10,"Atractivo",IF(E60&lt;10,"Poco atractivo","-")),IF(F60&lt;1196910,"Atractivo",IF(F60&gt;1196910,"Poco atractivo","-")))</f>
        <v>-</v>
      </c>
      <c r="H60" s="75"/>
      <c r="I60" s="75"/>
      <c r="J60" s="76" t="s">
        <v>18902</v>
      </c>
      <c r="K60" s="77" t="s">
        <v>18903</v>
      </c>
    </row>
    <row r="61" spans="1:11" ht="132">
      <c r="A61" s="73" t="s">
        <v>1153</v>
      </c>
      <c r="B61" s="74" t="s">
        <v>1152</v>
      </c>
      <c r="C61" s="74" t="s">
        <v>2225</v>
      </c>
      <c r="D61" s="74">
        <v>279900</v>
      </c>
      <c r="E61" s="75">
        <v>10</v>
      </c>
      <c r="F61" s="75">
        <v>251910</v>
      </c>
      <c r="G61" s="49" t="str">
        <f>IF(ISBLANK(F61),IF(E61&gt;10,"Atractivo",IF(E61&lt;10,"Poco atractivo","-")),IF(F61&lt;251910,"Atractivo",IF(F61&gt;251910,"Poco atractivo","-")))</f>
        <v>-</v>
      </c>
      <c r="H61" s="75"/>
      <c r="I61" s="75"/>
      <c r="J61" s="76" t="s">
        <v>18902</v>
      </c>
      <c r="K61" s="77" t="s">
        <v>18903</v>
      </c>
    </row>
    <row r="62" spans="1:11" ht="145.19999999999999">
      <c r="A62" s="73" t="s">
        <v>1161</v>
      </c>
      <c r="B62" s="74" t="s">
        <v>1160</v>
      </c>
      <c r="C62" s="74" t="s">
        <v>2227</v>
      </c>
      <c r="D62" s="74">
        <v>309900</v>
      </c>
      <c r="E62" s="75">
        <v>10</v>
      </c>
      <c r="F62" s="75">
        <v>278910</v>
      </c>
      <c r="G62" s="49" t="str">
        <f>IF(ISBLANK(F62),IF(E62&gt;10,"Atractivo",IF(E62&lt;10,"Poco atractivo","-")),IF(F62&lt;278910,"Atractivo",IF(F62&gt;278910,"Poco atractivo","-")))</f>
        <v>-</v>
      </c>
      <c r="H62" s="75"/>
      <c r="I62" s="75"/>
      <c r="J62" s="76" t="s">
        <v>18902</v>
      </c>
      <c r="K62" s="77" t="s">
        <v>18903</v>
      </c>
    </row>
    <row r="63" spans="1:11" ht="105.6">
      <c r="A63" s="73" t="s">
        <v>1167</v>
      </c>
      <c r="B63" s="74" t="s">
        <v>1166</v>
      </c>
      <c r="C63" s="74" t="s">
        <v>1748</v>
      </c>
      <c r="D63" s="74">
        <v>609900</v>
      </c>
      <c r="E63" s="75">
        <v>3</v>
      </c>
      <c r="F63" s="75">
        <v>591603</v>
      </c>
      <c r="G63" s="49" t="str">
        <f>IF(ISBLANK(F63),IF(E63&gt;3,"Atractivo",IF(E63&lt;3,"Poco atractivo","-")),IF(F63&lt;591603,"Atractivo",IF(F63&gt;591603,"Poco atractivo","-")))</f>
        <v>-</v>
      </c>
      <c r="H63" s="75"/>
      <c r="I63" s="75"/>
      <c r="J63" s="76" t="s">
        <v>18902</v>
      </c>
      <c r="K63" s="77" t="s">
        <v>18903</v>
      </c>
    </row>
    <row r="64" spans="1:11" ht="66">
      <c r="A64" s="73" t="s">
        <v>248</v>
      </c>
      <c r="B64" s="74" t="s">
        <v>1168</v>
      </c>
      <c r="C64" s="74" t="s">
        <v>1759</v>
      </c>
      <c r="D64" s="74">
        <v>519900</v>
      </c>
      <c r="E64" s="75">
        <v>3</v>
      </c>
      <c r="F64" s="75">
        <v>504303</v>
      </c>
      <c r="G64" s="49" t="str">
        <f>IF(ISBLANK(F64),IF(E64&gt;3,"Atractivo",IF(E64&lt;3,"Poco atractivo","-")),IF(F64&lt;504303,"Atractivo",IF(F64&gt;504303,"Poco atractivo","-")))</f>
        <v>-</v>
      </c>
      <c r="H64" s="75"/>
      <c r="I64" s="75"/>
      <c r="J64" s="76" t="s">
        <v>18902</v>
      </c>
      <c r="K64" s="77" t="s">
        <v>18903</v>
      </c>
    </row>
    <row r="65" spans="1:11" ht="52.8">
      <c r="A65" s="73" t="s">
        <v>2509</v>
      </c>
      <c r="B65" s="74" t="s">
        <v>2508</v>
      </c>
      <c r="C65" s="74" t="s">
        <v>2300</v>
      </c>
      <c r="D65" s="74">
        <v>789900</v>
      </c>
      <c r="E65" s="75">
        <v>10</v>
      </c>
      <c r="F65" s="75">
        <v>710910</v>
      </c>
      <c r="G65" s="49" t="str">
        <f>IF(ISBLANK(F65),IF(E65&gt;10,"Atractivo",IF(E65&lt;10,"Poco atractivo","-")),IF(F65&lt;710910,"Atractivo",IF(F65&gt;710910,"Poco atractivo","-")))</f>
        <v>-</v>
      </c>
      <c r="H65" s="75"/>
      <c r="I65" s="75"/>
      <c r="J65" s="76" t="s">
        <v>18902</v>
      </c>
      <c r="K65" s="77" t="s">
        <v>18903</v>
      </c>
    </row>
    <row r="66" spans="1:11" ht="105.6">
      <c r="A66" s="73" t="s">
        <v>1172</v>
      </c>
      <c r="B66" s="74" t="s">
        <v>1171</v>
      </c>
      <c r="C66" s="74" t="s">
        <v>1799</v>
      </c>
      <c r="D66" s="74">
        <v>279900</v>
      </c>
      <c r="E66" s="75">
        <v>10</v>
      </c>
      <c r="F66" s="75">
        <v>251910</v>
      </c>
      <c r="G66" s="49" t="str">
        <f>IF(ISBLANK(F66),IF(E66&gt;10,"Atractivo",IF(E66&lt;10,"Poco atractivo","-")),IF(F66&lt;251910,"Atractivo",IF(F66&gt;251910,"Poco atractivo","-")))</f>
        <v>-</v>
      </c>
      <c r="H66" s="75"/>
      <c r="I66" s="75"/>
      <c r="J66" s="76" t="s">
        <v>18902</v>
      </c>
      <c r="K66" s="77" t="s">
        <v>18903</v>
      </c>
    </row>
    <row r="67" spans="1:11" ht="66">
      <c r="A67" s="73" t="s">
        <v>1174</v>
      </c>
      <c r="B67" s="74" t="s">
        <v>1173</v>
      </c>
      <c r="C67" s="74" t="s">
        <v>2228</v>
      </c>
      <c r="D67" s="74">
        <v>289900</v>
      </c>
      <c r="E67" s="75">
        <v>10</v>
      </c>
      <c r="F67" s="75">
        <v>260910</v>
      </c>
      <c r="G67" s="49" t="str">
        <f>IF(ISBLANK(F67),IF(E67&gt;10,"Atractivo",IF(E67&lt;10,"Poco atractivo","-")),IF(F67&lt;260910,"Atractivo",IF(F67&gt;260910,"Poco atractivo","-")))</f>
        <v>-</v>
      </c>
      <c r="H67" s="75"/>
      <c r="I67" s="75"/>
      <c r="J67" s="76" t="s">
        <v>18902</v>
      </c>
      <c r="K67" s="77" t="s">
        <v>18903</v>
      </c>
    </row>
    <row r="68" spans="1:11" ht="92.4">
      <c r="A68" s="73" t="s">
        <v>1176</v>
      </c>
      <c r="B68" s="74" t="s">
        <v>1175</v>
      </c>
      <c r="C68" s="74" t="s">
        <v>1762</v>
      </c>
      <c r="D68" s="74">
        <v>689900</v>
      </c>
      <c r="E68" s="75">
        <v>10</v>
      </c>
      <c r="F68" s="75">
        <v>620910</v>
      </c>
      <c r="G68" s="49" t="str">
        <f>IF(ISBLANK(F68),IF(E68&gt;10,"Atractivo",IF(E68&lt;10,"Poco atractivo","-")),IF(F68&lt;620910,"Atractivo",IF(F68&gt;620910,"Poco atractivo","-")))</f>
        <v>-</v>
      </c>
      <c r="H68" s="75"/>
      <c r="I68" s="75"/>
      <c r="J68" s="76" t="s">
        <v>18902</v>
      </c>
      <c r="K68" s="77" t="s">
        <v>18903</v>
      </c>
    </row>
    <row r="69" spans="1:11" ht="132">
      <c r="A69" s="73" t="s">
        <v>1188</v>
      </c>
      <c r="B69" s="74" t="s">
        <v>1187</v>
      </c>
      <c r="C69" s="74" t="s">
        <v>2229</v>
      </c>
      <c r="D69" s="74">
        <v>279900</v>
      </c>
      <c r="E69" s="75">
        <v>3</v>
      </c>
      <c r="F69" s="75">
        <v>271503</v>
      </c>
      <c r="G69" s="49" t="str">
        <f>IF(ISBLANK(F69),IF(E69&gt;3,"Atractivo",IF(E69&lt;3,"Poco atractivo","-")),IF(F69&lt;271503,"Atractivo",IF(F69&gt;271503,"Poco atractivo","-")))</f>
        <v>-</v>
      </c>
      <c r="H69" s="75"/>
      <c r="I69" s="75"/>
      <c r="J69" s="76" t="s">
        <v>18902</v>
      </c>
      <c r="K69" s="77" t="s">
        <v>18903</v>
      </c>
    </row>
    <row r="70" spans="1:11" ht="132">
      <c r="A70" s="73" t="s">
        <v>1208</v>
      </c>
      <c r="B70" s="74" t="s">
        <v>1207</v>
      </c>
      <c r="C70" s="74" t="s">
        <v>2230</v>
      </c>
      <c r="D70" s="74">
        <v>309900</v>
      </c>
      <c r="E70" s="75">
        <v>10</v>
      </c>
      <c r="F70" s="75">
        <v>278910</v>
      </c>
      <c r="G70" s="49" t="str">
        <f>IF(ISBLANK(F70),IF(E70&gt;10,"Atractivo",IF(E70&lt;10,"Poco atractivo","-")),IF(F70&lt;278910,"Atractivo",IF(F70&gt;278910,"Poco atractivo","-")))</f>
        <v>-</v>
      </c>
      <c r="H70" s="75"/>
      <c r="I70" s="75"/>
      <c r="J70" s="76" t="s">
        <v>18902</v>
      </c>
      <c r="K70" s="77" t="s">
        <v>18903</v>
      </c>
    </row>
    <row r="71" spans="1:11" ht="118.8">
      <c r="A71" s="73" t="s">
        <v>1212</v>
      </c>
      <c r="B71" s="74" t="s">
        <v>1211</v>
      </c>
      <c r="C71" s="74" t="s">
        <v>1706</v>
      </c>
      <c r="D71" s="74">
        <v>339900</v>
      </c>
      <c r="E71" s="75">
        <v>3</v>
      </c>
      <c r="F71" s="75">
        <v>329703</v>
      </c>
      <c r="G71" s="49" t="str">
        <f>IF(ISBLANK(F71),IF(E71&gt;3,"Atractivo",IF(E71&lt;3,"Poco atractivo","-")),IF(F71&lt;329703,"Atractivo",IF(F71&gt;329703,"Poco atractivo","-")))</f>
        <v>-</v>
      </c>
      <c r="H71" s="75"/>
      <c r="I71" s="75"/>
      <c r="J71" s="76" t="s">
        <v>18902</v>
      </c>
      <c r="K71" s="77" t="s">
        <v>18903</v>
      </c>
    </row>
    <row r="72" spans="1:11" ht="132">
      <c r="A72" s="73" t="s">
        <v>1216</v>
      </c>
      <c r="B72" s="74" t="s">
        <v>1215</v>
      </c>
      <c r="C72" s="74" t="s">
        <v>1708</v>
      </c>
      <c r="D72" s="74">
        <v>339900</v>
      </c>
      <c r="E72" s="75">
        <v>3</v>
      </c>
      <c r="F72" s="75">
        <v>329703</v>
      </c>
      <c r="G72" s="49" t="str">
        <f>IF(ISBLANK(F72),IF(E72&gt;3,"Atractivo",IF(E72&lt;3,"Poco atractivo","-")),IF(F72&lt;329703,"Atractivo",IF(F72&gt;329703,"Poco atractivo","-")))</f>
        <v>-</v>
      </c>
      <c r="H72" s="75"/>
      <c r="I72" s="75"/>
      <c r="J72" s="76" t="s">
        <v>18902</v>
      </c>
      <c r="K72" s="77" t="s">
        <v>18903</v>
      </c>
    </row>
    <row r="73" spans="1:11" ht="145.19999999999999">
      <c r="A73" s="73" t="s">
        <v>1220</v>
      </c>
      <c r="B73" s="74" t="s">
        <v>1219</v>
      </c>
      <c r="C73" s="74" t="s">
        <v>2231</v>
      </c>
      <c r="D73" s="74">
        <v>309900</v>
      </c>
      <c r="E73" s="75">
        <v>10</v>
      </c>
      <c r="F73" s="75">
        <v>278910</v>
      </c>
      <c r="G73" s="49" t="str">
        <f>IF(ISBLANK(F73),IF(E73&gt;10,"Atractivo",IF(E73&lt;10,"Poco atractivo","-")),IF(F73&lt;278910,"Atractivo",IF(F73&gt;278910,"Poco atractivo","-")))</f>
        <v>-</v>
      </c>
      <c r="H73" s="75"/>
      <c r="I73" s="75"/>
      <c r="J73" s="76" t="s">
        <v>18902</v>
      </c>
      <c r="K73" s="77" t="s">
        <v>18903</v>
      </c>
    </row>
    <row r="74" spans="1:11" ht="118.8">
      <c r="A74" s="73" t="s">
        <v>1240</v>
      </c>
      <c r="B74" s="74" t="s">
        <v>1239</v>
      </c>
      <c r="C74" s="74" t="s">
        <v>1711</v>
      </c>
      <c r="D74" s="74">
        <v>339900</v>
      </c>
      <c r="E74" s="75">
        <v>3</v>
      </c>
      <c r="F74" s="75">
        <v>329703</v>
      </c>
      <c r="G74" s="49" t="str">
        <f>IF(ISBLANK(F74),IF(E74&gt;3,"Atractivo",IF(E74&lt;3,"Poco atractivo","-")),IF(F74&lt;329703,"Atractivo",IF(F74&gt;329703,"Poco atractivo","-")))</f>
        <v>-</v>
      </c>
      <c r="H74" s="75"/>
      <c r="I74" s="75"/>
      <c r="J74" s="76" t="s">
        <v>18902</v>
      </c>
      <c r="K74" s="77" t="s">
        <v>18903</v>
      </c>
    </row>
    <row r="75" spans="1:11" ht="118.8">
      <c r="A75" s="73" t="s">
        <v>1250</v>
      </c>
      <c r="B75" s="74" t="s">
        <v>1249</v>
      </c>
      <c r="C75" s="74" t="s">
        <v>1710</v>
      </c>
      <c r="D75" s="74">
        <v>339900</v>
      </c>
      <c r="E75" s="75">
        <v>3</v>
      </c>
      <c r="F75" s="75">
        <v>329703</v>
      </c>
      <c r="G75" s="49" t="str">
        <f>IF(ISBLANK(F75),IF(E75&gt;3,"Atractivo",IF(E75&lt;3,"Poco atractivo","-")),IF(F75&lt;329703,"Atractivo",IF(F75&gt;329703,"Poco atractivo","-")))</f>
        <v>-</v>
      </c>
      <c r="H75" s="75"/>
      <c r="I75" s="75"/>
      <c r="J75" s="76" t="s">
        <v>18902</v>
      </c>
      <c r="K75" s="77" t="s">
        <v>18903</v>
      </c>
    </row>
    <row r="76" spans="1:11" ht="132">
      <c r="A76" s="73" t="s">
        <v>1256</v>
      </c>
      <c r="B76" s="74" t="s">
        <v>1255</v>
      </c>
      <c r="C76" s="74" t="s">
        <v>2225</v>
      </c>
      <c r="D76" s="74">
        <v>279900</v>
      </c>
      <c r="E76" s="75">
        <v>3</v>
      </c>
      <c r="F76" s="75">
        <v>271503</v>
      </c>
      <c r="G76" s="49" t="str">
        <f>IF(ISBLANK(F76),IF(E76&gt;3,"Atractivo",IF(E76&lt;3,"Poco atractivo","-")),IF(F76&lt;271503,"Atractivo",IF(F76&gt;271503,"Poco atractivo","-")))</f>
        <v>-</v>
      </c>
      <c r="H76" s="75"/>
      <c r="I76" s="75"/>
      <c r="J76" s="76" t="s">
        <v>18902</v>
      </c>
      <c r="K76" s="77" t="s">
        <v>18903</v>
      </c>
    </row>
    <row r="77" spans="1:11" ht="79.2">
      <c r="A77" s="73" t="s">
        <v>1258</v>
      </c>
      <c r="B77" s="74" t="s">
        <v>1257</v>
      </c>
      <c r="C77" s="74" t="s">
        <v>2072</v>
      </c>
      <c r="D77" s="74">
        <v>509900</v>
      </c>
      <c r="E77" s="75">
        <v>3</v>
      </c>
      <c r="F77" s="75">
        <v>494603</v>
      </c>
      <c r="G77" s="49" t="str">
        <f>IF(ISBLANK(F77),IF(E77&gt;3,"Atractivo",IF(E77&lt;3,"Poco atractivo","-")),IF(F77&lt;494603,"Atractivo",IF(F77&gt;494603,"Poco atractivo","-")))</f>
        <v>-</v>
      </c>
      <c r="H77" s="75"/>
      <c r="I77" s="75"/>
      <c r="J77" s="76" t="s">
        <v>18902</v>
      </c>
      <c r="K77" s="77" t="s">
        <v>18903</v>
      </c>
    </row>
    <row r="78" spans="1:11" ht="79.2">
      <c r="A78" s="73" t="s">
        <v>1262</v>
      </c>
      <c r="B78" s="74" t="s">
        <v>1261</v>
      </c>
      <c r="C78" s="74" t="s">
        <v>2232</v>
      </c>
      <c r="D78" s="74">
        <v>539900</v>
      </c>
      <c r="E78" s="75">
        <v>3</v>
      </c>
      <c r="F78" s="75">
        <v>523703</v>
      </c>
      <c r="G78" s="49" t="str">
        <f>IF(ISBLANK(F78),IF(E78&gt;3,"Atractivo",IF(E78&lt;3,"Poco atractivo","-")),IF(F78&lt;523703,"Atractivo",IF(F78&gt;523703,"Poco atractivo","-")))</f>
        <v>-</v>
      </c>
      <c r="H78" s="75"/>
      <c r="I78" s="75"/>
      <c r="J78" s="76" t="s">
        <v>18902</v>
      </c>
      <c r="K78" s="77" t="s">
        <v>18903</v>
      </c>
    </row>
    <row r="79" spans="1:11" ht="92.4">
      <c r="A79" s="73" t="s">
        <v>1275</v>
      </c>
      <c r="B79" s="74" t="s">
        <v>1274</v>
      </c>
      <c r="C79" s="74" t="s">
        <v>1769</v>
      </c>
      <c r="D79" s="74">
        <v>459900</v>
      </c>
      <c r="E79" s="75">
        <v>3</v>
      </c>
      <c r="F79" s="75">
        <v>446103</v>
      </c>
      <c r="G79" s="49" t="str">
        <f>IF(ISBLANK(F79),IF(E79&gt;3,"Atractivo",IF(E79&lt;3,"Poco atractivo","-")),IF(F79&lt;446103,"Atractivo",IF(F79&gt;446103,"Poco atractivo","-")))</f>
        <v>-</v>
      </c>
      <c r="H79" s="75"/>
      <c r="I79" s="75"/>
      <c r="J79" s="76" t="s">
        <v>18902</v>
      </c>
      <c r="K79" s="77" t="s">
        <v>18903</v>
      </c>
    </row>
    <row r="80" spans="1:11" ht="105.6">
      <c r="A80" s="73" t="s">
        <v>1277</v>
      </c>
      <c r="B80" s="74" t="s">
        <v>1276</v>
      </c>
      <c r="C80" s="74" t="s">
        <v>1680</v>
      </c>
      <c r="D80" s="74">
        <v>989900</v>
      </c>
      <c r="E80" s="75">
        <v>3</v>
      </c>
      <c r="F80" s="75">
        <v>960203</v>
      </c>
      <c r="G80" s="49" t="str">
        <f>IF(ISBLANK(F80),IF(E80&gt;3,"Atractivo",IF(E80&lt;3,"Poco atractivo","-")),IF(F80&lt;960203,"Atractivo",IF(F80&gt;960203,"Poco atractivo","-")))</f>
        <v>-</v>
      </c>
      <c r="H80" s="75"/>
      <c r="I80" s="75"/>
      <c r="J80" s="76" t="s">
        <v>18902</v>
      </c>
      <c r="K80" s="77" t="s">
        <v>18903</v>
      </c>
    </row>
    <row r="81" spans="1:11" ht="52.8">
      <c r="A81" s="73" t="s">
        <v>1281</v>
      </c>
      <c r="B81" s="74" t="s">
        <v>1280</v>
      </c>
      <c r="C81" s="74" t="s">
        <v>1687</v>
      </c>
      <c r="D81" s="74">
        <v>289900</v>
      </c>
      <c r="E81" s="75">
        <v>3</v>
      </c>
      <c r="F81" s="75">
        <v>281203</v>
      </c>
      <c r="G81" s="49" t="str">
        <f>IF(ISBLANK(F81),IF(E81&gt;3,"Atractivo",IF(E81&lt;3,"Poco atractivo","-")),IF(F81&lt;281203,"Atractivo",IF(F81&gt;281203,"Poco atractivo","-")))</f>
        <v>-</v>
      </c>
      <c r="H81" s="75"/>
      <c r="I81" s="75"/>
      <c r="J81" s="76" t="s">
        <v>18902</v>
      </c>
      <c r="K81" s="77" t="s">
        <v>18903</v>
      </c>
    </row>
    <row r="82" spans="1:11" ht="92.4">
      <c r="A82" s="73" t="s">
        <v>14604</v>
      </c>
      <c r="B82" s="74" t="s">
        <v>14603</v>
      </c>
      <c r="C82" s="74" t="s">
        <v>1798</v>
      </c>
      <c r="D82" s="74">
        <v>399900</v>
      </c>
      <c r="E82" s="75">
        <v>3</v>
      </c>
      <c r="F82" s="75">
        <v>387903</v>
      </c>
      <c r="G82" s="49" t="str">
        <f>IF(ISBLANK(F82),IF(E82&gt;3,"Atractivo",IF(E82&lt;3,"Poco atractivo","-")),IF(F82&lt;387903,"Atractivo",IF(F82&gt;387903,"Poco atractivo","-")))</f>
        <v>-</v>
      </c>
      <c r="H82" s="75"/>
      <c r="I82" s="75"/>
      <c r="J82" s="76" t="s">
        <v>18902</v>
      </c>
      <c r="K82" s="77" t="s">
        <v>18903</v>
      </c>
    </row>
    <row r="83" spans="1:11" ht="79.2">
      <c r="A83" s="73" t="s">
        <v>14606</v>
      </c>
      <c r="B83" s="74" t="s">
        <v>14605</v>
      </c>
      <c r="C83" s="74" t="s">
        <v>2512</v>
      </c>
      <c r="D83" s="74">
        <v>599900</v>
      </c>
      <c r="E83" s="75">
        <v>10</v>
      </c>
      <c r="F83" s="75">
        <v>539910</v>
      </c>
      <c r="G83" s="49" t="str">
        <f>IF(ISBLANK(F83),IF(E83&gt;10,"Atractivo",IF(E83&lt;10,"Poco atractivo","-")),IF(F83&lt;539910,"Atractivo",IF(F83&gt;539910,"Poco atractivo","-")))</f>
        <v>-</v>
      </c>
      <c r="H83" s="75"/>
      <c r="I83" s="75"/>
      <c r="J83" s="76" t="s">
        <v>18902</v>
      </c>
      <c r="K83" s="77" t="s">
        <v>18903</v>
      </c>
    </row>
    <row r="84" spans="1:11" ht="79.2">
      <c r="A84" s="73" t="s">
        <v>14608</v>
      </c>
      <c r="B84" s="74" t="s">
        <v>14607</v>
      </c>
      <c r="C84" s="74" t="s">
        <v>1747</v>
      </c>
      <c r="D84" s="74">
        <v>709900</v>
      </c>
      <c r="E84" s="75">
        <v>3</v>
      </c>
      <c r="F84" s="75">
        <v>688603</v>
      </c>
      <c r="G84" s="49" t="str">
        <f>IF(ISBLANK(F84),IF(E84&gt;3,"Atractivo",IF(E84&lt;3,"Poco atractivo","-")),IF(F84&lt;688603,"Atractivo",IF(F84&gt;688603,"Poco atractivo","-")))</f>
        <v>-</v>
      </c>
      <c r="H84" s="75"/>
      <c r="I84" s="75"/>
      <c r="J84" s="76" t="s">
        <v>18902</v>
      </c>
      <c r="K84" s="77" t="s">
        <v>18903</v>
      </c>
    </row>
    <row r="85" spans="1:11" ht="92.4">
      <c r="A85" s="73" t="s">
        <v>14610</v>
      </c>
      <c r="B85" s="74" t="s">
        <v>14609</v>
      </c>
      <c r="C85" s="74" t="s">
        <v>1797</v>
      </c>
      <c r="D85" s="74">
        <v>399900</v>
      </c>
      <c r="E85" s="75">
        <v>3</v>
      </c>
      <c r="F85" s="75">
        <v>387903</v>
      </c>
      <c r="G85" s="49" t="str">
        <f>IF(ISBLANK(F85),IF(E85&gt;3,"Atractivo",IF(E85&lt;3,"Poco atractivo","-")),IF(F85&lt;387903,"Atractivo",IF(F85&gt;387903,"Poco atractivo","-")))</f>
        <v>-</v>
      </c>
      <c r="H85" s="75"/>
      <c r="I85" s="75"/>
      <c r="J85" s="76" t="s">
        <v>18902</v>
      </c>
      <c r="K85" s="77" t="s">
        <v>18903</v>
      </c>
    </row>
    <row r="86" spans="1:11" ht="66">
      <c r="A86" s="73" t="s">
        <v>14612</v>
      </c>
      <c r="B86" s="74" t="s">
        <v>14611</v>
      </c>
      <c r="C86" s="74" t="s">
        <v>2561</v>
      </c>
      <c r="D86" s="74">
        <v>369900</v>
      </c>
      <c r="E86" s="75">
        <v>10</v>
      </c>
      <c r="F86" s="75">
        <v>332910</v>
      </c>
      <c r="G86" s="49" t="str">
        <f>IF(ISBLANK(F86),IF(E86&gt;10,"Atractivo",IF(E86&lt;10,"Poco atractivo","-")),IF(F86&lt;332910,"Atractivo",IF(F86&gt;332910,"Poco atractivo","-")))</f>
        <v>-</v>
      </c>
      <c r="H86" s="75"/>
      <c r="I86" s="75"/>
      <c r="J86" s="76" t="s">
        <v>18902</v>
      </c>
      <c r="K86" s="77" t="s">
        <v>18903</v>
      </c>
    </row>
    <row r="87" spans="1:11" ht="79.2">
      <c r="A87" s="73" t="s">
        <v>14557</v>
      </c>
      <c r="B87" s="74" t="s">
        <v>14556</v>
      </c>
      <c r="C87" s="74" t="s">
        <v>6</v>
      </c>
      <c r="D87" s="74">
        <v>239900</v>
      </c>
      <c r="E87" s="75">
        <v>3</v>
      </c>
      <c r="F87" s="75">
        <v>232703</v>
      </c>
      <c r="G87" s="49" t="str">
        <f>IF(ISBLANK(F87),IF(E87&gt;3,"Atractivo",IF(E87&lt;3,"Poco atractivo","-")),IF(F87&lt;232703,"Atractivo",IF(F87&gt;232703,"Poco atractivo","-")))</f>
        <v>-</v>
      </c>
      <c r="H87" s="75"/>
      <c r="I87" s="75"/>
      <c r="J87" s="76" t="s">
        <v>18902</v>
      </c>
      <c r="K87" s="77" t="s">
        <v>18903</v>
      </c>
    </row>
    <row r="88" spans="1:11" ht="92.4">
      <c r="A88" s="73" t="s">
        <v>14614</v>
      </c>
      <c r="B88" s="74" t="s">
        <v>14613</v>
      </c>
      <c r="C88" s="74" t="s">
        <v>2221</v>
      </c>
      <c r="D88" s="74">
        <v>279900</v>
      </c>
      <c r="E88" s="75">
        <v>3</v>
      </c>
      <c r="F88" s="75">
        <v>271503</v>
      </c>
      <c r="G88" s="49" t="str">
        <f>IF(ISBLANK(F88),IF(E88&gt;3,"Atractivo",IF(E88&lt;3,"Poco atractivo","-")),IF(F88&lt;271503,"Atractivo",IF(F88&gt;271503,"Poco atractivo","-")))</f>
        <v>-</v>
      </c>
      <c r="H88" s="75"/>
      <c r="I88" s="75"/>
      <c r="J88" s="76" t="s">
        <v>18902</v>
      </c>
      <c r="K88" s="77" t="s">
        <v>18903</v>
      </c>
    </row>
    <row r="89" spans="1:11" ht="66">
      <c r="A89" s="73" t="s">
        <v>14619</v>
      </c>
      <c r="B89" s="74" t="s">
        <v>14618</v>
      </c>
      <c r="C89" s="74" t="s">
        <v>2292</v>
      </c>
      <c r="D89" s="74">
        <v>229900</v>
      </c>
      <c r="E89" s="75">
        <v>10</v>
      </c>
      <c r="F89" s="75">
        <v>206910</v>
      </c>
      <c r="G89" s="49" t="str">
        <f>IF(ISBLANK(F89),IF(E89&gt;10,"Atractivo",IF(E89&lt;10,"Poco atractivo","-")),IF(F89&lt;206910,"Atractivo",IF(F89&gt;206910,"Poco atractivo","-")))</f>
        <v>-</v>
      </c>
      <c r="H89" s="75"/>
      <c r="I89" s="75"/>
      <c r="J89" s="76" t="s">
        <v>18902</v>
      </c>
      <c r="K89" s="77" t="s">
        <v>18903</v>
      </c>
    </row>
    <row r="90" spans="1:11" ht="105.6">
      <c r="A90" s="73" t="s">
        <v>14621</v>
      </c>
      <c r="B90" s="74" t="s">
        <v>14620</v>
      </c>
      <c r="C90" s="74" t="s">
        <v>2412</v>
      </c>
      <c r="D90" s="74">
        <v>159900</v>
      </c>
      <c r="E90" s="75">
        <v>10</v>
      </c>
      <c r="F90" s="75">
        <v>143910</v>
      </c>
      <c r="G90" s="49" t="str">
        <f>IF(ISBLANK(F90),IF(E90&gt;10,"Atractivo",IF(E90&lt;10,"Poco atractivo","-")),IF(F90&lt;143910,"Atractivo",IF(F90&gt;143910,"Poco atractivo","-")))</f>
        <v>-</v>
      </c>
      <c r="H90" s="75"/>
      <c r="I90" s="75"/>
      <c r="J90" s="76" t="s">
        <v>18902</v>
      </c>
      <c r="K90" s="77" t="s">
        <v>18903</v>
      </c>
    </row>
    <row r="91" spans="1:11" ht="66">
      <c r="A91" s="73" t="s">
        <v>1543</v>
      </c>
      <c r="B91" s="74" t="s">
        <v>14622</v>
      </c>
      <c r="C91" s="74" t="s">
        <v>2295</v>
      </c>
      <c r="D91" s="74">
        <v>169900</v>
      </c>
      <c r="E91" s="75">
        <v>10</v>
      </c>
      <c r="F91" s="75">
        <v>152910</v>
      </c>
      <c r="G91" s="49" t="str">
        <f>IF(ISBLANK(F91),IF(E91&gt;10,"Atractivo",IF(E91&lt;10,"Poco atractivo","-")),IF(F91&lt;152910,"Atractivo",IF(F91&gt;152910,"Poco atractivo","-")))</f>
        <v>-</v>
      </c>
      <c r="H91" s="75"/>
      <c r="I91" s="75"/>
      <c r="J91" s="76" t="s">
        <v>18902</v>
      </c>
      <c r="K91" s="77" t="s">
        <v>18903</v>
      </c>
    </row>
    <row r="92" spans="1:11" ht="66">
      <c r="A92" s="73" t="s">
        <v>14626</v>
      </c>
      <c r="B92" s="74" t="s">
        <v>14625</v>
      </c>
      <c r="C92" s="74" t="s">
        <v>2294</v>
      </c>
      <c r="D92" s="74">
        <v>399900</v>
      </c>
      <c r="E92" s="75">
        <v>10</v>
      </c>
      <c r="F92" s="75">
        <v>359910</v>
      </c>
      <c r="G92" s="49" t="str">
        <f>IF(ISBLANK(F92),IF(E92&gt;10,"Atractivo",IF(E92&lt;10,"Poco atractivo","-")),IF(F92&lt;359910,"Atractivo",IF(F92&gt;359910,"Poco atractivo","-")))</f>
        <v>-</v>
      </c>
      <c r="H92" s="75"/>
      <c r="I92" s="75"/>
      <c r="J92" s="76" t="s">
        <v>18902</v>
      </c>
      <c r="K92" s="77" t="s">
        <v>18903</v>
      </c>
    </row>
    <row r="93" spans="1:11" ht="105.6">
      <c r="A93" s="73" t="s">
        <v>14570</v>
      </c>
      <c r="B93" s="74" t="s">
        <v>14569</v>
      </c>
      <c r="C93" s="74" t="s">
        <v>2295</v>
      </c>
      <c r="D93" s="74">
        <v>169900</v>
      </c>
      <c r="E93" s="75">
        <v>10</v>
      </c>
      <c r="F93" s="75">
        <v>152910</v>
      </c>
      <c r="G93" s="49" t="str">
        <f>IF(ISBLANK(F93),IF(E93&gt;10,"Atractivo",IF(E93&lt;10,"Poco atractivo","-")),IF(F93&lt;152910,"Atractivo",IF(F93&gt;152910,"Poco atractivo","-")))</f>
        <v>-</v>
      </c>
      <c r="H93" s="75"/>
      <c r="I93" s="75"/>
      <c r="J93" s="76" t="s">
        <v>18902</v>
      </c>
      <c r="K93" s="77" t="s">
        <v>18903</v>
      </c>
    </row>
    <row r="94" spans="1:11" ht="79.2">
      <c r="A94" s="73" t="s">
        <v>253</v>
      </c>
      <c r="B94" s="74" t="s">
        <v>251</v>
      </c>
      <c r="C94" s="74" t="s">
        <v>6</v>
      </c>
      <c r="D94" s="74">
        <v>269900</v>
      </c>
      <c r="E94" s="75">
        <v>3</v>
      </c>
      <c r="F94" s="75">
        <v>261803</v>
      </c>
      <c r="G94" s="49" t="str">
        <f>IF(ISBLANK(F94),IF(E94&gt;3,"Atractivo",IF(E94&lt;3,"Poco atractivo","-")),IF(F94&lt;261803,"Atractivo",IF(F94&gt;261803,"Poco atractivo","-")))</f>
        <v>-</v>
      </c>
      <c r="H94" s="75"/>
      <c r="I94" s="75"/>
      <c r="J94" s="76" t="s">
        <v>18902</v>
      </c>
      <c r="K94" s="77" t="s">
        <v>18903</v>
      </c>
    </row>
    <row r="95" spans="1:11" ht="66">
      <c r="A95" s="73" t="s">
        <v>314</v>
      </c>
      <c r="B95" s="74" t="s">
        <v>313</v>
      </c>
      <c r="C95" s="74" t="s">
        <v>1783</v>
      </c>
      <c r="D95" s="74">
        <v>799900</v>
      </c>
      <c r="E95" s="75">
        <v>3</v>
      </c>
      <c r="F95" s="75">
        <v>775903</v>
      </c>
      <c r="G95" s="49" t="str">
        <f>IF(ISBLANK(F95),IF(E95&gt;3,"Atractivo",IF(E95&lt;3,"Poco atractivo","-")),IF(F95&lt;775903,"Atractivo",IF(F95&gt;775903,"Poco atractivo","-")))</f>
        <v>-</v>
      </c>
      <c r="H95" s="75"/>
      <c r="I95" s="75"/>
      <c r="J95" s="76" t="s">
        <v>18902</v>
      </c>
      <c r="K95" s="77" t="s">
        <v>18903</v>
      </c>
    </row>
    <row r="96" spans="1:11" ht="92.4">
      <c r="A96" s="73" t="s">
        <v>135</v>
      </c>
      <c r="B96" s="74" t="s">
        <v>133</v>
      </c>
      <c r="C96" s="74" t="s">
        <v>6</v>
      </c>
      <c r="D96" s="74">
        <v>989900</v>
      </c>
      <c r="E96" s="75">
        <v>3</v>
      </c>
      <c r="F96" s="75">
        <v>960203</v>
      </c>
      <c r="G96" s="49" t="str">
        <f>IF(ISBLANK(F96),IF(E96&gt;3,"Atractivo",IF(E96&lt;3,"Poco atractivo","-")),IF(F96&lt;960203,"Atractivo",IF(F96&gt;960203,"Poco atractivo","-")))</f>
        <v>-</v>
      </c>
      <c r="H96" s="75"/>
      <c r="I96" s="75"/>
      <c r="J96" s="76" t="s">
        <v>18902</v>
      </c>
      <c r="K96" s="77" t="s">
        <v>18903</v>
      </c>
    </row>
    <row r="97" spans="1:11" ht="79.2">
      <c r="A97" s="73" t="s">
        <v>256</v>
      </c>
      <c r="B97" s="74" t="s">
        <v>254</v>
      </c>
      <c r="C97" s="74" t="s">
        <v>6</v>
      </c>
      <c r="D97" s="74">
        <v>269900</v>
      </c>
      <c r="E97" s="75">
        <v>10</v>
      </c>
      <c r="F97" s="75">
        <v>242910</v>
      </c>
      <c r="G97" s="78" t="s">
        <v>16</v>
      </c>
      <c r="H97" s="75"/>
      <c r="I97" s="75"/>
      <c r="J97" s="76" t="s">
        <v>18904</v>
      </c>
      <c r="K97" s="77" t="s">
        <v>18903</v>
      </c>
    </row>
    <row r="98" spans="1:11" ht="92.4">
      <c r="A98" s="73" t="s">
        <v>274</v>
      </c>
      <c r="B98" s="74" t="s">
        <v>272</v>
      </c>
      <c r="C98" s="74" t="s">
        <v>6</v>
      </c>
      <c r="D98" s="74">
        <v>609900</v>
      </c>
      <c r="E98" s="75">
        <v>3</v>
      </c>
      <c r="F98" s="75">
        <v>591603</v>
      </c>
      <c r="G98" s="49" t="str">
        <f>IF(ISBLANK(F98),IF(E98&gt;3,"Atractivo",IF(E98&lt;3,"Poco atractivo","-")),IF(F98&lt;591603,"Atractivo",IF(F98&gt;591603,"Poco atractivo","-")))</f>
        <v>-</v>
      </c>
      <c r="H98" s="75"/>
      <c r="I98" s="75"/>
      <c r="J98" s="76" t="s">
        <v>18902</v>
      </c>
      <c r="K98" s="77" t="s">
        <v>18903</v>
      </c>
    </row>
    <row r="99" spans="1:11" ht="52.8">
      <c r="A99" s="73" t="s">
        <v>109</v>
      </c>
      <c r="B99" s="74" t="s">
        <v>108</v>
      </c>
      <c r="C99" s="74" t="s">
        <v>6</v>
      </c>
      <c r="D99" s="74">
        <v>339900</v>
      </c>
      <c r="E99" s="75">
        <v>3</v>
      </c>
      <c r="F99" s="75">
        <v>329703</v>
      </c>
      <c r="G99" s="49" t="str">
        <f>IF(ISBLANK(F99),IF(E99&gt;3,"Atractivo",IF(E99&lt;3,"Poco atractivo","-")),IF(F99&lt;329703,"Atractivo",IF(F99&gt;329703,"Poco atractivo","-")))</f>
        <v>-</v>
      </c>
      <c r="H99" s="75"/>
      <c r="I99" s="75"/>
      <c r="J99" s="76" t="s">
        <v>18902</v>
      </c>
      <c r="K99" s="77" t="s">
        <v>18903</v>
      </c>
    </row>
    <row r="100" spans="1:11" ht="79.2">
      <c r="A100" s="73" t="s">
        <v>171</v>
      </c>
      <c r="B100" s="74" t="s">
        <v>170</v>
      </c>
      <c r="C100" s="74" t="s">
        <v>6</v>
      </c>
      <c r="D100" s="74">
        <v>389900</v>
      </c>
      <c r="E100" s="75">
        <v>3</v>
      </c>
      <c r="F100" s="75">
        <v>378203</v>
      </c>
      <c r="G100" s="49" t="str">
        <f>IF(ISBLANK(F100),IF(E100&gt;3,"Atractivo",IF(E100&lt;3,"Poco atractivo","-")),IF(F100&lt;378203,"Atractivo",IF(F100&gt;378203,"Poco atractivo","-")))</f>
        <v>-</v>
      </c>
      <c r="H100" s="75"/>
      <c r="I100" s="75"/>
      <c r="J100" s="76" t="s">
        <v>18902</v>
      </c>
      <c r="K100" s="77" t="s">
        <v>18903</v>
      </c>
    </row>
    <row r="101" spans="1:11" ht="52.8">
      <c r="A101" s="73" t="s">
        <v>228</v>
      </c>
      <c r="B101" s="74" t="s">
        <v>227</v>
      </c>
      <c r="C101" s="74" t="s">
        <v>6</v>
      </c>
      <c r="D101" s="74">
        <v>319900</v>
      </c>
      <c r="E101" s="75">
        <v>3</v>
      </c>
      <c r="F101" s="75">
        <v>310303</v>
      </c>
      <c r="G101" s="49" t="str">
        <f>IF(ISBLANK(F101),IF(E101&gt;3,"Atractivo",IF(E101&lt;3,"Poco atractivo","-")),IF(F101&lt;310303,"Atractivo",IF(F101&gt;310303,"Poco atractivo","-")))</f>
        <v>-</v>
      </c>
      <c r="H101" s="75"/>
      <c r="I101" s="75"/>
      <c r="J101" s="76" t="s">
        <v>18902</v>
      </c>
      <c r="K101" s="77" t="s">
        <v>18903</v>
      </c>
    </row>
    <row r="102" spans="1:11" ht="66">
      <c r="A102" s="73" t="s">
        <v>93</v>
      </c>
      <c r="B102" s="74" t="s">
        <v>92</v>
      </c>
      <c r="C102" s="74" t="s">
        <v>6</v>
      </c>
      <c r="D102" s="74">
        <v>169900</v>
      </c>
      <c r="E102" s="75">
        <v>3</v>
      </c>
      <c r="F102" s="75">
        <v>164803</v>
      </c>
      <c r="G102" s="49" t="str">
        <f>IF(ISBLANK(F102),IF(E102&gt;3,"Atractivo",IF(E102&lt;3,"Poco atractivo","-")),IF(F102&lt;164803,"Atractivo",IF(F102&gt;164803,"Poco atractivo","-")))</f>
        <v>-</v>
      </c>
      <c r="H102" s="75"/>
      <c r="I102" s="75"/>
      <c r="J102" s="76" t="s">
        <v>18902</v>
      </c>
      <c r="K102" s="77" t="s">
        <v>18903</v>
      </c>
    </row>
    <row r="103" spans="1:11" ht="66">
      <c r="A103" s="73" t="s">
        <v>2400</v>
      </c>
      <c r="B103" s="74" t="s">
        <v>2397</v>
      </c>
      <c r="C103" s="74" t="s">
        <v>6</v>
      </c>
      <c r="D103" s="74" t="s">
        <v>18905</v>
      </c>
      <c r="E103" s="75">
        <v>10</v>
      </c>
      <c r="F103" s="75">
        <v>224910</v>
      </c>
      <c r="G103" s="49" t="str">
        <f>IF(ISBLANK(F103),IF(E103&gt;10,"Atractivo",IF(E103&lt;10,"Poco atractivo","-")),IF(F103&lt;224910,"Atractivo",IF(F103&gt;224910,"Poco atractivo","-")))</f>
        <v>-</v>
      </c>
      <c r="H103" s="75"/>
      <c r="I103" s="75"/>
      <c r="J103" s="76" t="s">
        <v>18902</v>
      </c>
      <c r="K103" s="77" t="s">
        <v>18903</v>
      </c>
    </row>
    <row r="104" spans="1:11" ht="39.6">
      <c r="A104" s="73" t="s">
        <v>1288</v>
      </c>
      <c r="B104" s="74" t="s">
        <v>1286</v>
      </c>
      <c r="C104" s="74" t="s">
        <v>6</v>
      </c>
      <c r="D104" s="74">
        <v>289900</v>
      </c>
      <c r="E104" s="75">
        <v>3</v>
      </c>
      <c r="F104" s="75">
        <v>281203</v>
      </c>
      <c r="G104" s="49" t="str">
        <f>IF(ISBLANK(F104),IF(E104&gt;3,"Atractivo",IF(E104&lt;3,"Poco atractivo","-")),IF(F104&lt;281203,"Atractivo",IF(F104&gt;281203,"Poco atractivo","-")))</f>
        <v>-</v>
      </c>
      <c r="H104" s="75"/>
      <c r="I104" s="75"/>
      <c r="J104" s="76" t="s">
        <v>18902</v>
      </c>
      <c r="K104" s="77" t="s">
        <v>18903</v>
      </c>
    </row>
    <row r="105" spans="1:11" ht="66">
      <c r="A105" s="73" t="s">
        <v>215</v>
      </c>
      <c r="B105" s="74" t="s">
        <v>213</v>
      </c>
      <c r="C105" s="74" t="s">
        <v>6</v>
      </c>
      <c r="D105" s="74">
        <v>609900</v>
      </c>
      <c r="E105" s="75">
        <v>3</v>
      </c>
      <c r="F105" s="75">
        <v>591603</v>
      </c>
      <c r="G105" s="49" t="str">
        <f>IF(ISBLANK(F105),IF(E105&gt;3,"Atractivo",IF(E105&lt;3,"Poco atractivo","-")),IF(F105&lt;591603,"Atractivo",IF(F105&gt;591603,"Poco atractivo","-")))</f>
        <v>-</v>
      </c>
      <c r="H105" s="75"/>
      <c r="I105" s="75"/>
      <c r="J105" s="76" t="s">
        <v>18902</v>
      </c>
      <c r="K105" s="77" t="s">
        <v>18903</v>
      </c>
    </row>
    <row r="106" spans="1:11" ht="79.2">
      <c r="A106" s="73" t="s">
        <v>238</v>
      </c>
      <c r="B106" s="74" t="s">
        <v>237</v>
      </c>
      <c r="C106" s="74" t="s">
        <v>6</v>
      </c>
      <c r="D106" s="74">
        <v>349900</v>
      </c>
      <c r="E106" s="75">
        <v>10</v>
      </c>
      <c r="F106" s="75">
        <v>314910</v>
      </c>
      <c r="G106" s="49" t="str">
        <f>IF(ISBLANK(F106),IF(E106&gt;10,"Atractivo",IF(E106&lt;10,"Poco atractivo","-")),IF(F106&lt;314910,"Atractivo",IF(F106&gt;314910,"Poco atractivo","-")))</f>
        <v>-</v>
      </c>
      <c r="H106" s="75"/>
      <c r="I106" s="75"/>
      <c r="J106" s="76" t="s">
        <v>18902</v>
      </c>
      <c r="K106" s="77" t="s">
        <v>18903</v>
      </c>
    </row>
    <row r="107" spans="1:11" ht="92.4">
      <c r="A107" s="73" t="s">
        <v>189</v>
      </c>
      <c r="B107" s="74" t="s">
        <v>187</v>
      </c>
      <c r="C107" s="74" t="s">
        <v>6</v>
      </c>
      <c r="D107" s="74" t="s">
        <v>18906</v>
      </c>
      <c r="E107" s="75">
        <v>30</v>
      </c>
      <c r="F107" s="75">
        <v>341180</v>
      </c>
      <c r="G107" s="49" t="str">
        <f>IF(ISBLANK(F107),IF(E107&gt;=30,"Atractivo","Poco atractivo"),IF(F107&lt;=341910,"Atractivo","Poco atractivo"))</f>
        <v>Atractivo</v>
      </c>
      <c r="H107" s="75"/>
      <c r="I107" s="75"/>
      <c r="J107" s="76" t="s">
        <v>18904</v>
      </c>
      <c r="K107" s="77" t="s">
        <v>18903</v>
      </c>
    </row>
    <row r="108" spans="1:11" ht="92.4">
      <c r="A108" s="73" t="s">
        <v>316</v>
      </c>
      <c r="B108" s="74" t="s">
        <v>315</v>
      </c>
      <c r="C108" s="74" t="s">
        <v>6</v>
      </c>
      <c r="D108" s="74">
        <v>409900</v>
      </c>
      <c r="E108" s="75">
        <v>3</v>
      </c>
      <c r="F108" s="75">
        <v>397603</v>
      </c>
      <c r="G108" s="49" t="str">
        <f>IF(ISBLANK(F108),IF(E108&gt;3,"Atractivo",IF(E108&lt;3,"Poco atractivo","-")),IF(F108&lt;397603,"Atractivo",IF(F108&gt;397603,"Poco atractivo","-")))</f>
        <v>-</v>
      </c>
      <c r="H108" s="75"/>
      <c r="I108" s="75"/>
      <c r="J108" s="76" t="s">
        <v>18902</v>
      </c>
      <c r="K108" s="77" t="s">
        <v>18903</v>
      </c>
    </row>
    <row r="109" spans="1:11" ht="52.8">
      <c r="A109" s="73" t="s">
        <v>47</v>
      </c>
      <c r="B109" s="74" t="s">
        <v>45</v>
      </c>
      <c r="C109" s="74" t="s">
        <v>6</v>
      </c>
      <c r="D109" s="74">
        <v>409900</v>
      </c>
      <c r="E109" s="75">
        <v>10</v>
      </c>
      <c r="F109" s="75">
        <v>368910</v>
      </c>
      <c r="G109" s="49" t="str">
        <f>IF(ISBLANK(F109),IF(E109&gt;10,"Atractivo",IF(E109&lt;10,"Poco atractivo","-")),IF(F109&lt;368910,"Atractivo",IF(F109&gt;368910,"Poco atractivo","-")))</f>
        <v>-</v>
      </c>
      <c r="H109" s="75"/>
      <c r="I109" s="75"/>
      <c r="J109" s="76" t="s">
        <v>18902</v>
      </c>
      <c r="K109" s="77" t="s">
        <v>18903</v>
      </c>
    </row>
    <row r="110" spans="1:11" ht="79.2">
      <c r="A110" s="73" t="s">
        <v>50</v>
      </c>
      <c r="B110" s="74" t="s">
        <v>49</v>
      </c>
      <c r="C110" s="74" t="s">
        <v>6</v>
      </c>
      <c r="D110" s="74">
        <v>349900</v>
      </c>
      <c r="E110" s="75">
        <v>3</v>
      </c>
      <c r="F110" s="75">
        <v>339403</v>
      </c>
      <c r="G110" s="49" t="str">
        <f>IF(ISBLANK(F110),IF(E110&gt;3,"Atractivo",IF(E110&lt;3,"Poco atractivo","-")),IF(F110&lt;339403,"Atractivo",IF(F110&gt;339403,"Poco atractivo","-")))</f>
        <v>-</v>
      </c>
      <c r="H110" s="75"/>
      <c r="I110" s="75"/>
      <c r="J110" s="76" t="s">
        <v>18902</v>
      </c>
      <c r="K110" s="77" t="s">
        <v>18903</v>
      </c>
    </row>
    <row r="111" spans="1:11" ht="79.2">
      <c r="A111" s="73" t="s">
        <v>279</v>
      </c>
      <c r="B111" s="74" t="s">
        <v>278</v>
      </c>
      <c r="C111" s="74" t="s">
        <v>6</v>
      </c>
      <c r="D111" s="74">
        <v>459900</v>
      </c>
      <c r="E111" s="75">
        <v>3</v>
      </c>
      <c r="F111" s="75">
        <v>446103</v>
      </c>
      <c r="G111" s="49" t="str">
        <f>IF(ISBLANK(F111),IF(E111&gt;3,"Atractivo",IF(E111&lt;3,"Poco atractivo","-")),IF(F111&lt;446103,"Atractivo",IF(F111&gt;446103,"Poco atractivo","-")))</f>
        <v>-</v>
      </c>
      <c r="H111" s="75"/>
      <c r="I111" s="75"/>
      <c r="J111" s="76" t="s">
        <v>18902</v>
      </c>
      <c r="K111" s="77" t="s">
        <v>18903</v>
      </c>
    </row>
    <row r="112" spans="1:11" ht="92.4">
      <c r="A112" s="73" t="s">
        <v>40</v>
      </c>
      <c r="B112" s="74" t="s">
        <v>39</v>
      </c>
      <c r="C112" s="74" t="s">
        <v>6</v>
      </c>
      <c r="D112" s="74">
        <v>1089900</v>
      </c>
      <c r="E112" s="75">
        <v>3</v>
      </c>
      <c r="F112" s="75">
        <v>1057203</v>
      </c>
      <c r="G112" s="49" t="str">
        <f>IF(ISBLANK(F112),IF(E112&gt;3,"Atractivo",IF(E112&lt;3,"Poco atractivo","-")),IF(F112&lt;1057203,"Atractivo",IF(F112&gt;1057203,"Poco atractivo","-")))</f>
        <v>-</v>
      </c>
      <c r="H112" s="75"/>
      <c r="I112" s="75"/>
      <c r="J112" s="76" t="s">
        <v>18902</v>
      </c>
      <c r="K112" s="77" t="s">
        <v>18903</v>
      </c>
    </row>
    <row r="113" spans="1:11" ht="66">
      <c r="A113" s="73" t="s">
        <v>146</v>
      </c>
      <c r="B113" s="74" t="s">
        <v>145</v>
      </c>
      <c r="C113" s="74" t="s">
        <v>6</v>
      </c>
      <c r="D113" s="74">
        <v>329900</v>
      </c>
      <c r="E113" s="75">
        <v>15</v>
      </c>
      <c r="F113" s="75">
        <v>280415</v>
      </c>
      <c r="G113" s="49" t="str">
        <f>IF(ISBLANK(F113),IF(E113&gt;15,"Atractivo",IF(E113&lt;15,"Poco atractivo","-")),IF(F113&lt;280415,"Atractivo",IF(F113&gt;280415,"Poco atractivo","-")))</f>
        <v>-</v>
      </c>
      <c r="H113" s="75"/>
      <c r="I113" s="75"/>
      <c r="J113" s="76" t="s">
        <v>18902</v>
      </c>
      <c r="K113" s="77" t="s">
        <v>18903</v>
      </c>
    </row>
    <row r="114" spans="1:11" ht="66">
      <c r="A114" s="73" t="s">
        <v>103</v>
      </c>
      <c r="B114" s="74" t="s">
        <v>102</v>
      </c>
      <c r="C114" s="74" t="s">
        <v>6</v>
      </c>
      <c r="D114" s="74">
        <v>329900</v>
      </c>
      <c r="E114" s="75">
        <v>15</v>
      </c>
      <c r="F114" s="75">
        <v>280415</v>
      </c>
      <c r="G114" s="49" t="str">
        <f>IF(ISBLANK(F114),IF(E114&gt;15,"Atractivo",IF(E114&lt;15,"Poco atractivo","-")),IF(F114&lt;280415,"Atractivo",IF(F114&gt;280415,"Poco atractivo","-")))</f>
        <v>-</v>
      </c>
      <c r="H114" s="75"/>
      <c r="I114" s="75"/>
      <c r="J114" s="76" t="s">
        <v>18902</v>
      </c>
      <c r="K114" s="77" t="s">
        <v>18903</v>
      </c>
    </row>
    <row r="115" spans="1:11" ht="92.4">
      <c r="A115" s="73" t="s">
        <v>15</v>
      </c>
      <c r="B115" s="74" t="s">
        <v>14</v>
      </c>
      <c r="C115" s="74" t="s">
        <v>6</v>
      </c>
      <c r="D115" s="74">
        <v>549900</v>
      </c>
      <c r="E115" s="75">
        <v>45</v>
      </c>
      <c r="F115" s="75">
        <v>302445</v>
      </c>
      <c r="G115" s="49" t="str">
        <f>IF(ISBLANK(F115),IF(E115&gt;45,"Atractivo",IF(E115&lt;45,"Poco atractivo","-")),IF(F115&lt;302445,"Atractivo",IF(F115&gt;302445,"Poco atractivo","-")))</f>
        <v>-</v>
      </c>
      <c r="H115" s="75"/>
      <c r="I115" s="75"/>
      <c r="J115" s="76" t="s">
        <v>18902</v>
      </c>
      <c r="K115" s="77" t="s">
        <v>18903</v>
      </c>
    </row>
    <row r="116" spans="1:11" ht="79.2">
      <c r="A116" s="73" t="s">
        <v>320</v>
      </c>
      <c r="B116" s="74" t="s">
        <v>319</v>
      </c>
      <c r="C116" s="74" t="s">
        <v>6</v>
      </c>
      <c r="D116" s="74">
        <v>1419900</v>
      </c>
      <c r="E116" s="75">
        <v>40</v>
      </c>
      <c r="F116" s="75">
        <v>851940</v>
      </c>
      <c r="G116" s="49" t="str">
        <f>IF(ISBLANK(F116),IF(E116&gt;40,"Atractivo",IF(E116&lt;40,"Poco atractivo","-")),IF(F116&lt;851940,"Atractivo",IF(F116&gt;851940,"Poco atractivo","-")))</f>
        <v>-</v>
      </c>
      <c r="H116" s="75"/>
      <c r="I116" s="75"/>
      <c r="J116" s="76" t="s">
        <v>18902</v>
      </c>
      <c r="K116" s="77" t="s">
        <v>18903</v>
      </c>
    </row>
    <row r="117" spans="1:11" ht="79.2">
      <c r="A117" s="73" t="s">
        <v>62</v>
      </c>
      <c r="B117" s="74" t="s">
        <v>61</v>
      </c>
      <c r="C117" s="74" t="s">
        <v>6</v>
      </c>
      <c r="D117" s="74">
        <v>289900</v>
      </c>
      <c r="E117" s="75">
        <v>10</v>
      </c>
      <c r="F117" s="75">
        <v>260910</v>
      </c>
      <c r="G117" s="49" t="str">
        <f>IF(ISBLANK(F117),IF(E117&gt;10,"Atractivo",IF(E117&lt;10,"Poco atractivo","-")),IF(F117&lt;260910,"Atractivo",IF(F117&gt;260910,"Poco atractivo","-")))</f>
        <v>-</v>
      </c>
      <c r="H117" s="75"/>
      <c r="I117" s="75"/>
      <c r="J117" s="76" t="s">
        <v>18902</v>
      </c>
      <c r="K117" s="77" t="s">
        <v>18903</v>
      </c>
    </row>
    <row r="118" spans="1:11" ht="79.2">
      <c r="A118" s="73" t="s">
        <v>285</v>
      </c>
      <c r="B118" s="74" t="s">
        <v>283</v>
      </c>
      <c r="C118" s="74" t="s">
        <v>6</v>
      </c>
      <c r="D118" s="74">
        <v>459900</v>
      </c>
      <c r="E118" s="75">
        <v>3</v>
      </c>
      <c r="F118" s="75">
        <v>446103</v>
      </c>
      <c r="G118" s="49" t="str">
        <f>IF(ISBLANK(F118),IF(E118&gt;3,"Atractivo",IF(E118&lt;3,"Poco atractivo","-")),IF(F118&lt;446103,"Atractivo",IF(F118&gt;446103,"Poco atractivo","-")))</f>
        <v>-</v>
      </c>
      <c r="H118" s="75"/>
      <c r="I118" s="75"/>
      <c r="J118" s="76" t="s">
        <v>18902</v>
      </c>
      <c r="K118" s="77" t="s">
        <v>18903</v>
      </c>
    </row>
    <row r="119" spans="1:11" ht="52.8">
      <c r="A119" s="73" t="s">
        <v>218</v>
      </c>
      <c r="B119" s="74" t="s">
        <v>216</v>
      </c>
      <c r="C119" s="74" t="s">
        <v>6</v>
      </c>
      <c r="D119" s="74">
        <v>269900</v>
      </c>
      <c r="E119" s="75">
        <v>3</v>
      </c>
      <c r="F119" s="75">
        <v>261803</v>
      </c>
      <c r="G119" s="49" t="str">
        <f>IF(ISBLANK(F119),IF(E119&gt;3,"Atractivo",IF(E119&lt;3,"Poco atractivo","-")),IF(F119&lt;261803,"Atractivo",IF(F119&gt;261803,"Poco atractivo","-")))</f>
        <v>-</v>
      </c>
      <c r="H119" s="75"/>
      <c r="I119" s="75"/>
      <c r="J119" s="76" t="s">
        <v>18902</v>
      </c>
      <c r="K119" s="77" t="s">
        <v>18903</v>
      </c>
    </row>
    <row r="120" spans="1:11" ht="66">
      <c r="A120" s="73" t="s">
        <v>2513</v>
      </c>
      <c r="B120" s="74" t="s">
        <v>2510</v>
      </c>
      <c r="C120" s="74" t="s">
        <v>6</v>
      </c>
      <c r="D120" s="74">
        <v>599900</v>
      </c>
      <c r="E120" s="75">
        <v>10</v>
      </c>
      <c r="F120" s="75">
        <v>539910</v>
      </c>
      <c r="G120" s="49" t="str">
        <f>IF(ISBLANK(F120),IF(E120&gt;10,"Atractivo",IF(E120&lt;10,"Poco atractivo","-")),IF(F120&lt;539910,"Atractivo",IF(F120&gt;539910,"Poco atractivo","-")))</f>
        <v>-</v>
      </c>
      <c r="H120" s="75"/>
      <c r="I120" s="75"/>
      <c r="J120" s="76" t="s">
        <v>18902</v>
      </c>
      <c r="K120" s="77" t="s">
        <v>18903</v>
      </c>
    </row>
    <row r="121" spans="1:11" ht="66">
      <c r="A121" s="73" t="s">
        <v>75</v>
      </c>
      <c r="B121" s="74" t="s">
        <v>74</v>
      </c>
      <c r="C121" s="74" t="s">
        <v>6</v>
      </c>
      <c r="D121" s="74">
        <v>539800</v>
      </c>
      <c r="E121" s="75">
        <v>3</v>
      </c>
      <c r="F121" s="75">
        <v>523606</v>
      </c>
      <c r="G121" s="78" t="s">
        <v>16</v>
      </c>
      <c r="H121" s="75"/>
      <c r="I121" s="75"/>
      <c r="J121" s="76" t="s">
        <v>18904</v>
      </c>
      <c r="K121" s="77" t="s">
        <v>18903</v>
      </c>
    </row>
    <row r="122" spans="1:11" ht="79.2">
      <c r="A122" s="73" t="s">
        <v>30</v>
      </c>
      <c r="B122" s="74" t="s">
        <v>29</v>
      </c>
      <c r="C122" s="74" t="s">
        <v>6</v>
      </c>
      <c r="D122" s="74">
        <v>169900</v>
      </c>
      <c r="E122" s="75">
        <v>3</v>
      </c>
      <c r="F122" s="75">
        <v>164803</v>
      </c>
      <c r="G122" s="49" t="str">
        <f>IF(ISBLANK(F122),IF(E122&gt;3,"Atractivo",IF(E122&lt;3,"Poco atractivo","-")),IF(F122&lt;164803,"Atractivo",IF(F122&gt;164803,"Poco atractivo","-")))</f>
        <v>-</v>
      </c>
      <c r="H122" s="75"/>
      <c r="I122" s="75"/>
      <c r="J122" s="76" t="s">
        <v>18902</v>
      </c>
      <c r="K122" s="77" t="s">
        <v>18903</v>
      </c>
    </row>
    <row r="123" spans="1:11" ht="79.2">
      <c r="A123" s="73" t="s">
        <v>178</v>
      </c>
      <c r="B123" s="74" t="s">
        <v>177</v>
      </c>
      <c r="C123" s="74" t="s">
        <v>6</v>
      </c>
      <c r="D123" s="74">
        <v>349900</v>
      </c>
      <c r="E123" s="75">
        <v>3</v>
      </c>
      <c r="F123" s="75">
        <v>339403</v>
      </c>
      <c r="G123" s="49" t="str">
        <f>IF(ISBLANK(F123),IF(E123&gt;3,"Atractivo",IF(E123&lt;3,"Poco atractivo","-")),IF(F123&lt;339403,"Atractivo",IF(F123&gt;339403,"Poco atractivo","-")))</f>
        <v>-</v>
      </c>
      <c r="H123" s="75"/>
      <c r="I123" s="75"/>
      <c r="J123" s="76" t="s">
        <v>18902</v>
      </c>
      <c r="K123" s="77" t="s">
        <v>18903</v>
      </c>
    </row>
    <row r="124" spans="1:11" ht="79.2">
      <c r="A124" s="73" t="s">
        <v>338</v>
      </c>
      <c r="B124" s="74" t="s">
        <v>336</v>
      </c>
      <c r="C124" s="74" t="s">
        <v>6</v>
      </c>
      <c r="D124" s="74">
        <v>299900</v>
      </c>
      <c r="E124" s="75">
        <v>3</v>
      </c>
      <c r="F124" s="75">
        <v>290903</v>
      </c>
      <c r="G124" s="49" t="str">
        <f>IF(ISBLANK(F124),IF(E124&gt;3,"Atractivo",IF(E124&lt;3,"Poco atractivo","-")),IF(F124&lt;290903,"Atractivo",IF(F124&gt;290903,"Poco atractivo","-")))</f>
        <v>-</v>
      </c>
      <c r="H124" s="75"/>
      <c r="I124" s="75"/>
      <c r="J124" s="76" t="s">
        <v>18902</v>
      </c>
      <c r="K124" s="77" t="s">
        <v>18903</v>
      </c>
    </row>
    <row r="125" spans="1:11" ht="92.4">
      <c r="A125" s="73" t="s">
        <v>192</v>
      </c>
      <c r="B125" s="74" t="s">
        <v>190</v>
      </c>
      <c r="C125" s="74" t="s">
        <v>6</v>
      </c>
      <c r="D125" s="74">
        <v>349900</v>
      </c>
      <c r="E125" s="75">
        <v>10</v>
      </c>
      <c r="F125" s="75">
        <v>314910</v>
      </c>
      <c r="G125" s="49" t="str">
        <f>IF(ISBLANK(F125),IF(E125&gt;10,"Atractivo",IF(E125&lt;10,"Poco atractivo","-")),IF(F125&lt;314910,"Atractivo",IF(F125&gt;314910,"Poco atractivo","-")))</f>
        <v>-</v>
      </c>
      <c r="H125" s="75"/>
      <c r="I125" s="75"/>
      <c r="J125" s="76" t="s">
        <v>18902</v>
      </c>
      <c r="K125" s="77" t="s">
        <v>18903</v>
      </c>
    </row>
    <row r="126" spans="1:11" ht="52.8">
      <c r="A126" s="73" t="s">
        <v>196</v>
      </c>
      <c r="B126" s="74" t="s">
        <v>194</v>
      </c>
      <c r="C126" s="74" t="s">
        <v>6</v>
      </c>
      <c r="D126" s="74">
        <v>279900</v>
      </c>
      <c r="E126" s="75">
        <v>3</v>
      </c>
      <c r="F126" s="75">
        <v>271503</v>
      </c>
      <c r="G126" s="49" t="str">
        <f>IF(ISBLANK(F126),IF(E126&gt;3,"Atractivo",IF(E126&lt;3,"Poco atractivo","-")),IF(F126&lt;271503,"Atractivo",IF(F126&gt;271503,"Poco atractivo","-")))</f>
        <v>-</v>
      </c>
      <c r="H126" s="75"/>
      <c r="I126" s="75"/>
      <c r="J126" s="76" t="s">
        <v>18902</v>
      </c>
      <c r="K126" s="77" t="s">
        <v>18903</v>
      </c>
    </row>
    <row r="127" spans="1:11" ht="92.4">
      <c r="A127" s="73" t="s">
        <v>340</v>
      </c>
      <c r="B127" s="74" t="s">
        <v>339</v>
      </c>
      <c r="C127" s="74" t="s">
        <v>6</v>
      </c>
      <c r="D127" s="74">
        <v>249900</v>
      </c>
      <c r="E127" s="75">
        <v>3</v>
      </c>
      <c r="F127" s="75">
        <v>242403</v>
      </c>
      <c r="G127" s="49" t="str">
        <f>IF(ISBLANK(F127),IF(E127&gt;3,"Atractivo",IF(E127&lt;3,"Poco atractivo","-")),IF(F127&lt;242403,"Atractivo",IF(F127&gt;242403,"Poco atractivo","-")))</f>
        <v>-</v>
      </c>
      <c r="H127" s="75"/>
      <c r="I127" s="75"/>
      <c r="J127" s="76" t="s">
        <v>18902</v>
      </c>
      <c r="K127" s="77" t="s">
        <v>18903</v>
      </c>
    </row>
    <row r="128" spans="1:11" ht="79.2">
      <c r="A128" s="73" t="s">
        <v>348</v>
      </c>
      <c r="B128" s="74" t="s">
        <v>347</v>
      </c>
      <c r="C128" s="74" t="s">
        <v>6</v>
      </c>
      <c r="D128" s="74">
        <v>399900</v>
      </c>
      <c r="E128" s="75">
        <v>3</v>
      </c>
      <c r="F128" s="75">
        <v>387903</v>
      </c>
      <c r="G128" s="49" t="str">
        <f>IF(ISBLANK(F128),IF(E128&gt;3,"Atractivo",IF(E128&lt;3,"Poco atractivo","-")),IF(F128&lt;387903,"Atractivo",IF(F128&gt;387903,"Poco atractivo","-")))</f>
        <v>-</v>
      </c>
      <c r="H128" s="75"/>
      <c r="I128" s="75"/>
      <c r="J128" s="76" t="s">
        <v>18902</v>
      </c>
      <c r="K128" s="77" t="s">
        <v>18903</v>
      </c>
    </row>
    <row r="129" spans="1:11" ht="52.8">
      <c r="A129" s="73" t="s">
        <v>1301</v>
      </c>
      <c r="B129" s="74" t="s">
        <v>1300</v>
      </c>
      <c r="C129" s="74" t="s">
        <v>6</v>
      </c>
      <c r="D129" s="74">
        <v>309900</v>
      </c>
      <c r="E129" s="75">
        <v>10</v>
      </c>
      <c r="F129" s="75">
        <v>278910</v>
      </c>
      <c r="G129" s="49" t="str">
        <f>IF(ISBLANK(F129),IF(E129&gt;10,"Atractivo",IF(E129&lt;10,"Poco atractivo","-")),IF(F129&lt;278910,"Atractivo",IF(F129&gt;278910,"Poco atractivo","-")))</f>
        <v>-</v>
      </c>
      <c r="H129" s="75"/>
      <c r="I129" s="75"/>
      <c r="J129" s="76" t="s">
        <v>18902</v>
      </c>
      <c r="K129" s="77" t="s">
        <v>18903</v>
      </c>
    </row>
    <row r="130" spans="1:11" ht="66">
      <c r="A130" s="73" t="s">
        <v>1310</v>
      </c>
      <c r="B130" s="74" t="s">
        <v>1308</v>
      </c>
      <c r="C130" s="74" t="s">
        <v>6</v>
      </c>
      <c r="D130" s="74">
        <v>289900</v>
      </c>
      <c r="E130" s="75">
        <v>10</v>
      </c>
      <c r="F130" s="75">
        <v>260910</v>
      </c>
      <c r="G130" s="49" t="str">
        <f>IF(ISBLANK(F130),IF(E130&gt;10,"Atractivo",IF(E130&lt;10,"Poco atractivo","-")),IF(F130&lt;260910,"Atractivo",IF(F130&gt;260910,"Poco atractivo","-")))</f>
        <v>-</v>
      </c>
      <c r="H130" s="75"/>
      <c r="I130" s="75"/>
      <c r="J130" s="76" t="s">
        <v>18902</v>
      </c>
      <c r="K130" s="77" t="s">
        <v>18903</v>
      </c>
    </row>
    <row r="131" spans="1:11" ht="52.8">
      <c r="A131" s="73" t="s">
        <v>354</v>
      </c>
      <c r="B131" s="74" t="s">
        <v>352</v>
      </c>
      <c r="C131" s="74" t="s">
        <v>6</v>
      </c>
      <c r="D131" s="74">
        <v>279900</v>
      </c>
      <c r="E131" s="75">
        <v>10</v>
      </c>
      <c r="F131" s="75">
        <v>251910</v>
      </c>
      <c r="G131" s="49" t="str">
        <f>IF(ISBLANK(F131),IF(E131&gt;10,"Atractivo",IF(E131&lt;10,"Poco atractivo","-")),IF(F131&lt;251910,"Atractivo",IF(F131&gt;251910,"Poco atractivo","-")))</f>
        <v>-</v>
      </c>
      <c r="H131" s="75"/>
      <c r="I131" s="75"/>
      <c r="J131" s="76" t="s">
        <v>18902</v>
      </c>
      <c r="K131" s="77" t="s">
        <v>18903</v>
      </c>
    </row>
    <row r="132" spans="1:11" ht="79.2">
      <c r="A132" s="73" t="s">
        <v>1314</v>
      </c>
      <c r="B132" s="74" t="s">
        <v>1312</v>
      </c>
      <c r="C132" s="74" t="s">
        <v>6</v>
      </c>
      <c r="D132" s="74">
        <v>279900</v>
      </c>
      <c r="E132" s="75">
        <v>10</v>
      </c>
      <c r="F132" s="75">
        <v>251910</v>
      </c>
      <c r="G132" s="49" t="str">
        <f>IF(ISBLANK(F132),IF(E132&gt;10,"Atractivo",IF(E132&lt;10,"Poco atractivo","-")),IF(F132&lt;251910,"Atractivo",IF(F132&gt;251910,"Poco atractivo","-")))</f>
        <v>-</v>
      </c>
      <c r="H132" s="75"/>
      <c r="I132" s="75"/>
      <c r="J132" s="76" t="s">
        <v>18902</v>
      </c>
      <c r="K132" s="77" t="s">
        <v>18903</v>
      </c>
    </row>
    <row r="133" spans="1:11" ht="79.2">
      <c r="A133" s="73" t="s">
        <v>1318</v>
      </c>
      <c r="B133" s="74" t="s">
        <v>1316</v>
      </c>
      <c r="C133" s="74" t="s">
        <v>6</v>
      </c>
      <c r="D133" s="74">
        <v>279900</v>
      </c>
      <c r="E133" s="75">
        <v>3</v>
      </c>
      <c r="F133" s="75">
        <v>271503</v>
      </c>
      <c r="G133" s="49" t="str">
        <f>IF(ISBLANK(F133),IF(E133&gt;3,"Atractivo",IF(E133&lt;3,"Poco atractivo","-")),IF(F133&lt;271503,"Atractivo",IF(F133&gt;271503,"Poco atractivo","-")))</f>
        <v>-</v>
      </c>
      <c r="H133" s="75"/>
      <c r="I133" s="75"/>
      <c r="J133" s="76" t="s">
        <v>18902</v>
      </c>
      <c r="K133" s="77" t="s">
        <v>18903</v>
      </c>
    </row>
    <row r="134" spans="1:11" ht="66">
      <c r="A134" s="73" t="s">
        <v>1321</v>
      </c>
      <c r="B134" s="74" t="s">
        <v>1320</v>
      </c>
      <c r="C134" s="74" t="s">
        <v>6</v>
      </c>
      <c r="D134" s="74">
        <v>279900</v>
      </c>
      <c r="E134" s="75">
        <v>3</v>
      </c>
      <c r="F134" s="75">
        <v>271503</v>
      </c>
      <c r="G134" s="49" t="str">
        <f>IF(ISBLANK(F134),IF(E134&gt;3,"Atractivo",IF(E134&lt;3,"Poco atractivo","-")),IF(F134&lt;271503,"Atractivo",IF(F134&gt;271503,"Poco atractivo","-")))</f>
        <v>-</v>
      </c>
      <c r="H134" s="75"/>
      <c r="I134" s="75"/>
      <c r="J134" s="76" t="s">
        <v>18902</v>
      </c>
      <c r="K134" s="77" t="s">
        <v>18903</v>
      </c>
    </row>
    <row r="135" spans="1:11" ht="79.2">
      <c r="A135" s="73" t="s">
        <v>137</v>
      </c>
      <c r="B135" s="74" t="s">
        <v>136</v>
      </c>
      <c r="C135" s="74" t="s">
        <v>6</v>
      </c>
      <c r="D135" s="74">
        <v>289900</v>
      </c>
      <c r="E135" s="75">
        <v>10</v>
      </c>
      <c r="F135" s="75">
        <v>260910</v>
      </c>
      <c r="G135" s="78" t="s">
        <v>16</v>
      </c>
      <c r="H135" s="75"/>
      <c r="I135" s="75"/>
      <c r="J135" s="76" t="s">
        <v>18904</v>
      </c>
      <c r="K135" s="77" t="s">
        <v>18903</v>
      </c>
    </row>
    <row r="136" spans="1:11" ht="79.2">
      <c r="A136" s="73" t="s">
        <v>164</v>
      </c>
      <c r="B136" s="74" t="s">
        <v>163</v>
      </c>
      <c r="C136" s="74" t="s">
        <v>6</v>
      </c>
      <c r="D136" s="74">
        <v>339900</v>
      </c>
      <c r="E136" s="75">
        <v>3</v>
      </c>
      <c r="F136" s="75">
        <v>329703</v>
      </c>
      <c r="G136" s="49" t="str">
        <f>IF(ISBLANK(F136),IF(E136&gt;3,"Atractivo",IF(E136&lt;3,"Poco atractivo","-")),IF(F136&lt;329703,"Atractivo",IF(F136&gt;329703,"Poco atractivo","-")))</f>
        <v>-</v>
      </c>
      <c r="H136" s="75"/>
      <c r="I136" s="75"/>
      <c r="J136" s="76" t="s">
        <v>18902</v>
      </c>
      <c r="K136" s="77" t="s">
        <v>18903</v>
      </c>
    </row>
    <row r="137" spans="1:11" ht="79.2">
      <c r="A137" s="73" t="s">
        <v>2425</v>
      </c>
      <c r="B137" s="74" t="s">
        <v>2424</v>
      </c>
      <c r="C137" s="74" t="s">
        <v>6</v>
      </c>
      <c r="D137" s="74">
        <v>3139900</v>
      </c>
      <c r="E137" s="75">
        <v>3</v>
      </c>
      <c r="F137" s="75">
        <v>3045703</v>
      </c>
      <c r="G137" s="49" t="str">
        <f>IF(ISBLANK(F137),IF(E137&gt;3,"Atractivo",IF(E137&lt;3,"Poco atractivo","-")),IF(F137&lt;3045703,"Atractivo",IF(F137&gt;3045703,"Poco atractivo","-")))</f>
        <v>-</v>
      </c>
      <c r="H137" s="75"/>
      <c r="I137" s="75"/>
      <c r="J137" s="76" t="s">
        <v>18902</v>
      </c>
      <c r="K137" s="77" t="s">
        <v>18903</v>
      </c>
    </row>
    <row r="138" spans="1:11" ht="79.2">
      <c r="A138" s="73" t="s">
        <v>361</v>
      </c>
      <c r="B138" s="74" t="s">
        <v>360</v>
      </c>
      <c r="C138" s="74" t="s">
        <v>6</v>
      </c>
      <c r="D138" s="74">
        <v>619900</v>
      </c>
      <c r="E138" s="75">
        <v>3</v>
      </c>
      <c r="F138" s="75">
        <v>601303</v>
      </c>
      <c r="G138" s="49" t="str">
        <f>IF(ISBLANK(F138),IF(E138&gt;3,"Atractivo",IF(E138&lt;3,"Poco atractivo","-")),IF(F138&lt;601303,"Atractivo",IF(F138&gt;601303,"Poco atractivo","-")))</f>
        <v>-</v>
      </c>
      <c r="H138" s="75"/>
      <c r="I138" s="75"/>
      <c r="J138" s="76" t="s">
        <v>18902</v>
      </c>
      <c r="K138" s="77" t="s">
        <v>18903</v>
      </c>
    </row>
    <row r="139" spans="1:11" ht="66">
      <c r="A139" s="73" t="s">
        <v>368</v>
      </c>
      <c r="B139" s="74" t="s">
        <v>367</v>
      </c>
      <c r="C139" s="74" t="s">
        <v>6</v>
      </c>
      <c r="D139" s="74">
        <v>459900</v>
      </c>
      <c r="E139" s="75">
        <v>3</v>
      </c>
      <c r="F139" s="75">
        <v>446103</v>
      </c>
      <c r="G139" s="49" t="str">
        <f>IF(ISBLANK(F139),IF(E139&gt;3,"Atractivo",IF(E139&lt;3,"Poco atractivo","-")),IF(F139&lt;446103,"Atractivo",IF(F139&gt;446103,"Poco atractivo","-")))</f>
        <v>-</v>
      </c>
      <c r="H139" s="75"/>
      <c r="I139" s="75"/>
      <c r="J139" s="76" t="s">
        <v>18902</v>
      </c>
      <c r="K139" s="77" t="s">
        <v>18903</v>
      </c>
    </row>
    <row r="140" spans="1:11" ht="92.4">
      <c r="A140" s="73" t="s">
        <v>200</v>
      </c>
      <c r="B140" s="74" t="s">
        <v>198</v>
      </c>
      <c r="C140" s="74" t="s">
        <v>6</v>
      </c>
      <c r="D140" s="74">
        <v>399900</v>
      </c>
      <c r="E140" s="75">
        <v>13</v>
      </c>
      <c r="F140" s="75">
        <v>347913</v>
      </c>
      <c r="G140" s="78" t="s">
        <v>16</v>
      </c>
      <c r="H140" s="75"/>
      <c r="I140" s="75"/>
      <c r="J140" s="76" t="s">
        <v>18904</v>
      </c>
      <c r="K140" s="77" t="s">
        <v>18903</v>
      </c>
    </row>
    <row r="141" spans="1:11" ht="79.2">
      <c r="A141" s="73" t="s">
        <v>11</v>
      </c>
      <c r="B141" s="74" t="s">
        <v>9</v>
      </c>
      <c r="C141" s="74" t="s">
        <v>6</v>
      </c>
      <c r="D141" s="74">
        <v>479900</v>
      </c>
      <c r="E141" s="75">
        <v>20</v>
      </c>
      <c r="F141" s="75">
        <v>383920</v>
      </c>
      <c r="G141" s="49" t="str">
        <f>IF(ISBLANK(F141),IF(E141&gt;20,"Atractivo",IF(E141&lt;20,"Poco atractivo","-")),IF(F141&lt;383920,"Atractivo",IF(F141&gt;383920,"Poco atractivo","-")))</f>
        <v>-</v>
      </c>
      <c r="H141" s="75"/>
      <c r="I141" s="75"/>
      <c r="J141" s="76" t="s">
        <v>18902</v>
      </c>
      <c r="K141" s="77" t="s">
        <v>18903</v>
      </c>
    </row>
    <row r="142" spans="1:11" ht="92.4">
      <c r="A142" s="73" t="s">
        <v>161</v>
      </c>
      <c r="B142" s="74" t="s">
        <v>159</v>
      </c>
      <c r="C142" s="74" t="s">
        <v>6</v>
      </c>
      <c r="D142" s="74">
        <v>789900</v>
      </c>
      <c r="E142" s="75">
        <v>10</v>
      </c>
      <c r="F142" s="75">
        <v>710910</v>
      </c>
      <c r="G142" s="49" t="str">
        <f>IF(ISBLANK(F142),IF(E142&gt;10,"Atractivo",IF(E142&lt;10,"Poco atractivo","-")),IF(F142&lt;710910,"Atractivo",IF(F142&gt;710910,"Poco atractivo","-")))</f>
        <v>-</v>
      </c>
      <c r="H142" s="75"/>
      <c r="I142" s="75"/>
      <c r="J142" s="76" t="s">
        <v>18902</v>
      </c>
      <c r="K142" s="77" t="s">
        <v>18903</v>
      </c>
    </row>
    <row r="143" spans="1:11" ht="39.6">
      <c r="A143" s="73" t="s">
        <v>1339</v>
      </c>
      <c r="B143" s="74" t="s">
        <v>1338</v>
      </c>
      <c r="C143" s="74" t="s">
        <v>6</v>
      </c>
      <c r="D143" s="74">
        <v>279900</v>
      </c>
      <c r="E143" s="75">
        <v>3</v>
      </c>
      <c r="F143" s="75">
        <v>271503</v>
      </c>
      <c r="G143" s="49" t="str">
        <f>IF(ISBLANK(F143),IF(E143&gt;3,"Atractivo",IF(E143&lt;3,"Poco atractivo","-")),IF(F143&lt;271503,"Atractivo",IF(F143&gt;271503,"Poco atractivo","-")))</f>
        <v>-</v>
      </c>
      <c r="H143" s="75"/>
      <c r="I143" s="75"/>
      <c r="J143" s="76" t="s">
        <v>18902</v>
      </c>
      <c r="K143" s="77" t="s">
        <v>18903</v>
      </c>
    </row>
    <row r="144" spans="1:11" ht="66">
      <c r="A144" s="73" t="s">
        <v>248</v>
      </c>
      <c r="B144" s="74" t="s">
        <v>246</v>
      </c>
      <c r="C144" s="74" t="s">
        <v>6</v>
      </c>
      <c r="D144" s="74">
        <v>519900</v>
      </c>
      <c r="E144" s="75">
        <v>3</v>
      </c>
      <c r="F144" s="75">
        <v>504303</v>
      </c>
      <c r="G144" s="49" t="str">
        <f>IF(ISBLANK(F144),IF(E144&gt;3,"Atractivo",IF(E144&lt;3,"Poco atractivo","-")),IF(F144&lt;504303,"Atractivo",IF(F144&gt;504303,"Poco atractivo","-")))</f>
        <v>-</v>
      </c>
      <c r="H144" s="75"/>
      <c r="I144" s="75"/>
      <c r="J144" s="76" t="s">
        <v>18902</v>
      </c>
      <c r="K144" s="77" t="s">
        <v>18903</v>
      </c>
    </row>
    <row r="145" spans="1:11" ht="52.8">
      <c r="A145" s="73" t="s">
        <v>1345</v>
      </c>
      <c r="B145" s="74" t="s">
        <v>1343</v>
      </c>
      <c r="C145" s="74" t="s">
        <v>6</v>
      </c>
      <c r="D145" s="74">
        <v>539900</v>
      </c>
      <c r="E145" s="75">
        <v>3</v>
      </c>
      <c r="F145" s="75">
        <v>523703</v>
      </c>
      <c r="G145" s="49" t="str">
        <f>IF(ISBLANK(F145),IF(E145&gt;3,"Atractivo",IF(E145&lt;3,"Poco atractivo","-")),IF(F145&lt;523703,"Atractivo",IF(F145&gt;523703,"Poco atractivo","-")))</f>
        <v>-</v>
      </c>
      <c r="H145" s="75"/>
      <c r="I145" s="75"/>
      <c r="J145" s="76" t="s">
        <v>18902</v>
      </c>
      <c r="K145" s="77" t="s">
        <v>18903</v>
      </c>
    </row>
    <row r="146" spans="1:11" ht="79.2">
      <c r="A146" s="73" t="s">
        <v>1151</v>
      </c>
      <c r="B146" s="74" t="s">
        <v>1351</v>
      </c>
      <c r="C146" s="74" t="s">
        <v>6</v>
      </c>
      <c r="D146" s="74">
        <v>1329900</v>
      </c>
      <c r="E146" s="75">
        <v>10</v>
      </c>
      <c r="F146" s="75">
        <v>1196910</v>
      </c>
      <c r="G146" s="49" t="str">
        <f>IF(ISBLANK(F146),IF(E146&gt;10,"Atractivo",IF(E146&lt;10,"Poco atractivo","-")),IF(F146&lt;1196910,"Atractivo",IF(F146&gt;1196910,"Poco atractivo","-")))</f>
        <v>-</v>
      </c>
      <c r="H146" s="75"/>
      <c r="I146" s="75"/>
      <c r="J146" s="76" t="s">
        <v>18902</v>
      </c>
      <c r="K146" s="77" t="s">
        <v>18903</v>
      </c>
    </row>
    <row r="147" spans="1:11" ht="79.2">
      <c r="A147" s="73" t="s">
        <v>137</v>
      </c>
      <c r="B147" s="74" t="s">
        <v>249</v>
      </c>
      <c r="C147" s="74" t="s">
        <v>6</v>
      </c>
      <c r="D147" s="74">
        <v>429900</v>
      </c>
      <c r="E147" s="75">
        <v>10</v>
      </c>
      <c r="F147" s="75">
        <v>386910</v>
      </c>
      <c r="G147" s="49" t="str">
        <f>IF(ISBLANK(F147),IF(E147&gt;10,"Atractivo",IF(E147&lt;10,"Poco atractivo","-")),IF(F147&lt;386910,"Atractivo",IF(F147&gt;386910,"Poco atractivo","-")))</f>
        <v>-</v>
      </c>
      <c r="H147" s="75"/>
      <c r="I147" s="75"/>
      <c r="J147" s="76" t="s">
        <v>18902</v>
      </c>
      <c r="K147" s="77" t="s">
        <v>18903</v>
      </c>
    </row>
    <row r="148" spans="1:11" ht="79.2">
      <c r="A148" s="73" t="s">
        <v>203</v>
      </c>
      <c r="B148" s="74" t="s">
        <v>201</v>
      </c>
      <c r="C148" s="74" t="s">
        <v>6</v>
      </c>
      <c r="D148" s="74">
        <v>689900</v>
      </c>
      <c r="E148" s="75">
        <v>10</v>
      </c>
      <c r="F148" s="75">
        <v>620910</v>
      </c>
      <c r="G148" s="49" t="str">
        <f>IF(ISBLANK(F148),IF(E148&gt;10,"Atractivo",IF(E148&lt;10,"Poco atractivo","-")),IF(F148&lt;620910,"Atractivo",IF(F148&gt;620910,"Poco atractivo","-")))</f>
        <v>-</v>
      </c>
      <c r="H148" s="75"/>
      <c r="I148" s="75"/>
      <c r="J148" s="76" t="s">
        <v>18902</v>
      </c>
      <c r="K148" s="77" t="s">
        <v>18903</v>
      </c>
    </row>
    <row r="149" spans="1:11" ht="66">
      <c r="A149" s="73" t="s">
        <v>425</v>
      </c>
      <c r="B149" s="74" t="s">
        <v>423</v>
      </c>
      <c r="C149" s="74" t="s">
        <v>6</v>
      </c>
      <c r="D149" s="74">
        <v>689900</v>
      </c>
      <c r="E149" s="75">
        <v>3</v>
      </c>
      <c r="F149" s="75">
        <v>669203</v>
      </c>
      <c r="G149" s="49" t="str">
        <f>IF(ISBLANK(F149),IF(E149&gt;3,"Atractivo",IF(E149&lt;3,"Poco atractivo","-")),IF(F149&lt;669203,"Atractivo",IF(F149&gt;669203,"Poco atractivo","-")))</f>
        <v>-</v>
      </c>
      <c r="H149" s="75"/>
      <c r="I149" s="75"/>
      <c r="J149" s="76" t="s">
        <v>18902</v>
      </c>
      <c r="K149" s="77" t="s">
        <v>18903</v>
      </c>
    </row>
    <row r="150" spans="1:11" ht="39.6">
      <c r="A150" s="73" t="s">
        <v>205</v>
      </c>
      <c r="B150" s="74" t="s">
        <v>204</v>
      </c>
      <c r="C150" s="74" t="s">
        <v>6</v>
      </c>
      <c r="D150" s="74">
        <v>189900</v>
      </c>
      <c r="E150" s="75">
        <v>3</v>
      </c>
      <c r="F150" s="75">
        <v>184203</v>
      </c>
      <c r="G150" s="49" t="str">
        <f>IF(ISBLANK(F150),IF(E150&gt;3,"Atractivo",IF(E150&lt;3,"Poco atractivo","-")),IF(F150&lt;184203,"Atractivo",IF(F150&gt;184203,"Poco atractivo","-")))</f>
        <v>-</v>
      </c>
      <c r="H150" s="75"/>
      <c r="I150" s="75"/>
      <c r="J150" s="76" t="s">
        <v>18902</v>
      </c>
      <c r="K150" s="77" t="s">
        <v>18903</v>
      </c>
    </row>
    <row r="151" spans="1:11" ht="79.2">
      <c r="A151" s="73" t="s">
        <v>1362</v>
      </c>
      <c r="B151" s="74" t="s">
        <v>1360</v>
      </c>
      <c r="C151" s="74" t="s">
        <v>6</v>
      </c>
      <c r="D151" s="74">
        <v>1359900</v>
      </c>
      <c r="E151" s="75">
        <v>10</v>
      </c>
      <c r="F151" s="75">
        <v>1223910</v>
      </c>
      <c r="G151" s="49" t="str">
        <f>IF(ISBLANK(F151),IF(E151&gt;10,"Atractivo",IF(E151&lt;10,"Poco atractivo","-")),IF(F151&lt;1223910,"Atractivo",IF(F151&gt;1223910,"Poco atractivo","-")))</f>
        <v>-</v>
      </c>
      <c r="H151" s="75"/>
      <c r="I151" s="75"/>
      <c r="J151" s="76" t="s">
        <v>18902</v>
      </c>
      <c r="K151" s="77" t="s">
        <v>18903</v>
      </c>
    </row>
    <row r="152" spans="1:11" ht="66">
      <c r="A152" s="73" t="s">
        <v>212</v>
      </c>
      <c r="B152" s="74" t="s">
        <v>210</v>
      </c>
      <c r="C152" s="74" t="s">
        <v>6</v>
      </c>
      <c r="D152" s="74">
        <v>709900</v>
      </c>
      <c r="E152" s="75">
        <v>3</v>
      </c>
      <c r="F152" s="75">
        <v>688603</v>
      </c>
      <c r="G152" s="49" t="str">
        <f>IF(ISBLANK(F152),IF(E152&gt;3,"Atractivo",IF(E152&lt;3,"Poco atractivo","-")),IF(F152&lt;688603,"Atractivo",IF(F152&gt;688603,"Poco atractivo","-")))</f>
        <v>-</v>
      </c>
      <c r="H152" s="75"/>
      <c r="I152" s="75"/>
      <c r="J152" s="76" t="s">
        <v>18902</v>
      </c>
      <c r="K152" s="77" t="s">
        <v>18903</v>
      </c>
    </row>
    <row r="153" spans="1:11" ht="79.2">
      <c r="A153" s="73" t="s">
        <v>2530</v>
      </c>
      <c r="B153" s="74" t="s">
        <v>2527</v>
      </c>
      <c r="C153" s="74" t="s">
        <v>6</v>
      </c>
      <c r="D153" s="74">
        <v>709900</v>
      </c>
      <c r="E153" s="75">
        <v>3</v>
      </c>
      <c r="F153" s="75">
        <v>688603</v>
      </c>
      <c r="G153" s="49" t="str">
        <f>IF(ISBLANK(F153),IF(E153&gt;3,"Atractivo",IF(E153&lt;3,"Poco atractivo","-")),IF(F153&lt;688603,"Atractivo",IF(F153&gt;688603,"Poco atractivo","-")))</f>
        <v>-</v>
      </c>
      <c r="H153" s="75"/>
      <c r="I153" s="75"/>
      <c r="J153" s="76" t="s">
        <v>18902</v>
      </c>
      <c r="K153" s="77" t="s">
        <v>18903</v>
      </c>
    </row>
    <row r="154" spans="1:11" ht="79.2">
      <c r="A154" s="73" t="s">
        <v>1371</v>
      </c>
      <c r="B154" s="74" t="s">
        <v>1369</v>
      </c>
      <c r="C154" s="74" t="s">
        <v>6</v>
      </c>
      <c r="D154" s="74">
        <v>709900</v>
      </c>
      <c r="E154" s="75">
        <v>3</v>
      </c>
      <c r="F154" s="75">
        <v>688603</v>
      </c>
      <c r="G154" s="49" t="str">
        <f>IF(ISBLANK(F154),IF(E154&gt;3,"Atractivo",IF(E154&lt;3,"Poco atractivo","-")),IF(F154&lt;688603,"Atractivo",IF(F154&gt;688603,"Poco atractivo","-")))</f>
        <v>-</v>
      </c>
      <c r="H154" s="75"/>
      <c r="I154" s="75"/>
      <c r="J154" s="76" t="s">
        <v>18902</v>
      </c>
      <c r="K154" s="77" t="s">
        <v>18903</v>
      </c>
    </row>
    <row r="155" spans="1:11" ht="79.2">
      <c r="A155" s="73" t="s">
        <v>2534</v>
      </c>
      <c r="B155" s="74" t="s">
        <v>2531</v>
      </c>
      <c r="C155" s="74" t="s">
        <v>6</v>
      </c>
      <c r="D155" s="74">
        <v>779900</v>
      </c>
      <c r="E155" s="75">
        <v>3</v>
      </c>
      <c r="F155" s="75">
        <v>756503</v>
      </c>
      <c r="G155" s="49" t="str">
        <f>IF(ISBLANK(F155),IF(E155&gt;3,"Atractivo",IF(E155&lt;3,"Poco atractivo","-")),IF(F155&lt;756503,"Atractivo",IF(F155&gt;756503,"Poco atractivo","-")))</f>
        <v>-</v>
      </c>
      <c r="H155" s="75"/>
      <c r="I155" s="75"/>
      <c r="J155" s="76" t="s">
        <v>18902</v>
      </c>
      <c r="K155" s="77" t="s">
        <v>18903</v>
      </c>
    </row>
    <row r="156" spans="1:11" ht="52.8">
      <c r="A156" s="73" t="s">
        <v>2542</v>
      </c>
      <c r="B156" s="74" t="s">
        <v>2539</v>
      </c>
      <c r="C156" s="74" t="s">
        <v>6</v>
      </c>
      <c r="D156" s="74">
        <v>849900</v>
      </c>
      <c r="E156" s="75">
        <v>10</v>
      </c>
      <c r="F156" s="75">
        <v>764910</v>
      </c>
      <c r="G156" s="49" t="str">
        <f>IF(ISBLANK(F156),IF(E156&gt;10,"Atractivo",IF(E156&lt;10,"Poco atractivo","-")),IF(F156&lt;764910,"Atractivo",IF(F156&gt;764910,"Poco atractivo","-")))</f>
        <v>-</v>
      </c>
      <c r="H156" s="75"/>
      <c r="I156" s="75"/>
      <c r="J156" s="76" t="s">
        <v>18902</v>
      </c>
      <c r="K156" s="77" t="s">
        <v>18903</v>
      </c>
    </row>
    <row r="157" spans="1:11" ht="79.2">
      <c r="A157" s="73" t="s">
        <v>1386</v>
      </c>
      <c r="B157" s="74" t="s">
        <v>1384</v>
      </c>
      <c r="C157" s="74" t="s">
        <v>6</v>
      </c>
      <c r="D157" s="74">
        <v>909900</v>
      </c>
      <c r="E157" s="75">
        <v>10</v>
      </c>
      <c r="F157" s="75">
        <v>818910</v>
      </c>
      <c r="G157" s="49" t="str">
        <f>IF(ISBLANK(F157),IF(E157&gt;10,"Atractivo",IF(E157&lt;10,"Poco atractivo","-")),IF(F157&lt;818910,"Atractivo",IF(F157&gt;818910,"Poco atractivo","-")))</f>
        <v>-</v>
      </c>
      <c r="H157" s="75"/>
      <c r="I157" s="75"/>
      <c r="J157" s="76" t="s">
        <v>18902</v>
      </c>
      <c r="K157" s="77" t="s">
        <v>18903</v>
      </c>
    </row>
    <row r="158" spans="1:11" ht="39.6">
      <c r="A158" s="73" t="s">
        <v>1398</v>
      </c>
      <c r="B158" s="74" t="s">
        <v>1396</v>
      </c>
      <c r="C158" s="74" t="s">
        <v>6</v>
      </c>
      <c r="D158" s="74">
        <v>289900</v>
      </c>
      <c r="E158" s="75">
        <v>3</v>
      </c>
      <c r="F158" s="75">
        <v>281203</v>
      </c>
      <c r="G158" s="49" t="str">
        <f>IF(ISBLANK(F158),IF(E158&gt;3,"Atractivo",IF(E158&lt;3,"Poco atractivo","-")),IF(F158&lt;281203,"Atractivo",IF(F158&gt;281203,"Poco atractivo","-")))</f>
        <v>-</v>
      </c>
      <c r="H158" s="75"/>
      <c r="I158" s="75"/>
      <c r="J158" s="76" t="s">
        <v>18902</v>
      </c>
      <c r="K158" s="77" t="s">
        <v>18903</v>
      </c>
    </row>
    <row r="159" spans="1:11" ht="66">
      <c r="A159" s="73" t="s">
        <v>1402</v>
      </c>
      <c r="B159" s="74" t="s">
        <v>1400</v>
      </c>
      <c r="C159" s="74" t="s">
        <v>6</v>
      </c>
      <c r="D159" s="74">
        <v>779900</v>
      </c>
      <c r="E159" s="75">
        <v>3</v>
      </c>
      <c r="F159" s="75">
        <v>756503</v>
      </c>
      <c r="G159" s="49" t="str">
        <f>IF(ISBLANK(F159),IF(E159&gt;3,"Atractivo",IF(E159&lt;3,"Poco atractivo","-")),IF(F159&lt;756503,"Atractivo",IF(F159&gt;756503,"Poco atractivo","-")))</f>
        <v>-</v>
      </c>
      <c r="H159" s="75"/>
      <c r="I159" s="75"/>
      <c r="J159" s="76" t="s">
        <v>18902</v>
      </c>
      <c r="K159" s="77" t="s">
        <v>18903</v>
      </c>
    </row>
    <row r="160" spans="1:11" ht="66">
      <c r="A160" s="73" t="s">
        <v>427</v>
      </c>
      <c r="B160" s="74" t="s">
        <v>426</v>
      </c>
      <c r="C160" s="74" t="s">
        <v>6</v>
      </c>
      <c r="D160" s="74">
        <v>949900</v>
      </c>
      <c r="E160" s="75">
        <v>3</v>
      </c>
      <c r="F160" s="75">
        <v>921403</v>
      </c>
      <c r="G160" s="49" t="str">
        <f>IF(ISBLANK(F160),IF(E160&gt;3,"Atractivo",IF(E160&lt;3,"Poco atractivo","-")),IF(F160&lt;921403,"Atractivo",IF(F160&gt;921403,"Poco atractivo","-")))</f>
        <v>-</v>
      </c>
      <c r="H160" s="75"/>
      <c r="I160" s="75"/>
      <c r="J160" s="76" t="s">
        <v>18902</v>
      </c>
      <c r="K160" s="77" t="s">
        <v>18903</v>
      </c>
    </row>
    <row r="161" spans="1:11" ht="52.8">
      <c r="A161" s="73" t="s">
        <v>1408</v>
      </c>
      <c r="B161" s="74" t="s">
        <v>1406</v>
      </c>
      <c r="C161" s="74" t="s">
        <v>6</v>
      </c>
      <c r="D161" s="74" t="s">
        <v>18907</v>
      </c>
      <c r="E161" s="75">
        <v>15</v>
      </c>
      <c r="F161" s="75">
        <v>339915</v>
      </c>
      <c r="G161" s="49" t="str">
        <f>IF(ISBLANK(F161),IF(E161&gt;=15,"Atractivo","Poco atractivo"),IF(F161&lt;=341991,"Atractivo","Poco atractivo"))</f>
        <v>Atractivo</v>
      </c>
      <c r="H161" s="75"/>
      <c r="I161" s="75"/>
      <c r="J161" s="76" t="s">
        <v>18904</v>
      </c>
      <c r="K161" s="77" t="s">
        <v>18903</v>
      </c>
    </row>
    <row r="162" spans="1:11" ht="66">
      <c r="A162" s="73" t="s">
        <v>1411</v>
      </c>
      <c r="B162" s="74" t="s">
        <v>1409</v>
      </c>
      <c r="C162" s="74" t="s">
        <v>6</v>
      </c>
      <c r="D162" s="74">
        <v>329900</v>
      </c>
      <c r="E162" s="75">
        <v>3</v>
      </c>
      <c r="F162" s="75">
        <v>320003</v>
      </c>
      <c r="G162" s="49" t="str">
        <f>IF(ISBLANK(F162),IF(E162&gt;3,"Atractivo",IF(E162&lt;3,"Poco atractivo","-")),IF(F162&lt;320003,"Atractivo",IF(F162&gt;320003,"Poco atractivo","-")))</f>
        <v>-</v>
      </c>
      <c r="H162" s="75"/>
      <c r="I162" s="75"/>
      <c r="J162" s="76" t="s">
        <v>18902</v>
      </c>
      <c r="K162" s="77" t="s">
        <v>18903</v>
      </c>
    </row>
    <row r="163" spans="1:11" ht="66">
      <c r="A163" s="73" t="s">
        <v>1414</v>
      </c>
      <c r="B163" s="74" t="s">
        <v>1412</v>
      </c>
      <c r="C163" s="74" t="s">
        <v>6</v>
      </c>
      <c r="D163" s="74">
        <v>579900</v>
      </c>
      <c r="E163" s="75">
        <v>10</v>
      </c>
      <c r="F163" s="75">
        <v>521910</v>
      </c>
      <c r="G163" s="49" t="str">
        <f>IF(ISBLANK(F163),IF(E163&gt;10,"Atractivo",IF(E163&lt;10,"Poco atractivo","-")),IF(F163&lt;521910,"Atractivo",IF(F163&gt;521910,"Poco atractivo","-")))</f>
        <v>-</v>
      </c>
      <c r="H163" s="75"/>
      <c r="I163" s="75"/>
      <c r="J163" s="76" t="s">
        <v>18902</v>
      </c>
      <c r="K163" s="77" t="s">
        <v>18903</v>
      </c>
    </row>
    <row r="164" spans="1:11" ht="52.8">
      <c r="A164" s="73" t="s">
        <v>1417</v>
      </c>
      <c r="B164" s="74" t="s">
        <v>1415</v>
      </c>
      <c r="C164" s="74" t="s">
        <v>6</v>
      </c>
      <c r="D164" s="74">
        <v>579900</v>
      </c>
      <c r="E164" s="75">
        <v>10</v>
      </c>
      <c r="F164" s="75">
        <v>521910</v>
      </c>
      <c r="G164" s="49" t="str">
        <f>IF(ISBLANK(F164),IF(E164&gt;10,"Atractivo",IF(E164&lt;10,"Poco atractivo","-")),IF(F164&lt;521910,"Atractivo",IF(F164&gt;521910,"Poco atractivo","-")))</f>
        <v>-</v>
      </c>
      <c r="H164" s="75"/>
      <c r="I164" s="75"/>
      <c r="J164" s="76" t="s">
        <v>18902</v>
      </c>
      <c r="K164" s="77" t="s">
        <v>18903</v>
      </c>
    </row>
    <row r="165" spans="1:11" ht="39.6">
      <c r="A165" s="73" t="s">
        <v>125</v>
      </c>
      <c r="B165" s="74" t="s">
        <v>124</v>
      </c>
      <c r="C165" s="74" t="s">
        <v>6</v>
      </c>
      <c r="D165" s="74">
        <v>412900</v>
      </c>
      <c r="E165" s="75">
        <v>29</v>
      </c>
      <c r="F165" s="75">
        <v>289189</v>
      </c>
      <c r="G165" s="49" t="str">
        <f>IF(ISBLANK(F165),IF(E165&gt;29,"Atractivo",IF(E165&lt;29,"Poco atractivo","-")),IF(F165&lt;289189,"Atractivo",IF(F165&gt;289189,"Poco atractivo","-")))</f>
        <v>-</v>
      </c>
      <c r="H165" s="75"/>
      <c r="I165" s="75"/>
      <c r="J165" s="76" t="s">
        <v>18902</v>
      </c>
      <c r="K165" s="77" t="s">
        <v>18903</v>
      </c>
    </row>
    <row r="166" spans="1:11" ht="66">
      <c r="A166" s="73" t="s">
        <v>1420</v>
      </c>
      <c r="B166" s="74" t="s">
        <v>1418</v>
      </c>
      <c r="C166" s="74" t="s">
        <v>6</v>
      </c>
      <c r="D166" s="74">
        <v>519900</v>
      </c>
      <c r="E166" s="75">
        <v>3</v>
      </c>
      <c r="F166" s="75">
        <v>504303</v>
      </c>
      <c r="G166" s="49" t="str">
        <f>IF(ISBLANK(F166),IF(E166&gt;3,"Atractivo",IF(E166&lt;3,"Poco atractivo","-")),IF(F166&lt;504303,"Atractivo",IF(F166&gt;504303,"Poco atractivo","-")))</f>
        <v>-</v>
      </c>
      <c r="H166" s="75"/>
      <c r="I166" s="75"/>
      <c r="J166" s="76" t="s">
        <v>18902</v>
      </c>
      <c r="K166" s="77" t="s">
        <v>18903</v>
      </c>
    </row>
    <row r="167" spans="1:11" ht="79.2">
      <c r="A167" s="73" t="s">
        <v>1423</v>
      </c>
      <c r="B167" s="74" t="s">
        <v>1421</v>
      </c>
      <c r="C167" s="74" t="s">
        <v>6</v>
      </c>
      <c r="D167" s="74">
        <v>819900</v>
      </c>
      <c r="E167" s="75">
        <v>24</v>
      </c>
      <c r="F167" s="75">
        <v>623124</v>
      </c>
      <c r="G167" s="49" t="str">
        <f>IF(ISBLANK(F167),IF(E167&gt;24,"Atractivo",IF(E167&lt;24,"Poco atractivo","-")),IF(F167&lt;623124,"Atractivo",IF(F167&gt;623124,"Poco atractivo","-")))</f>
        <v>-</v>
      </c>
      <c r="H167" s="75"/>
      <c r="I167" s="75"/>
      <c r="J167" s="76" t="s">
        <v>18902</v>
      </c>
      <c r="K167" s="77" t="s">
        <v>18903</v>
      </c>
    </row>
    <row r="168" spans="1:11" ht="66">
      <c r="A168" s="73" t="s">
        <v>1426</v>
      </c>
      <c r="B168" s="74" t="s">
        <v>1424</v>
      </c>
      <c r="C168" s="74" t="s">
        <v>6</v>
      </c>
      <c r="D168" s="74">
        <v>889900</v>
      </c>
      <c r="E168" s="75">
        <v>3</v>
      </c>
      <c r="F168" s="75">
        <v>863203</v>
      </c>
      <c r="G168" s="49" t="str">
        <f>IF(ISBLANK(F168),IF(E168&gt;3,"Atractivo",IF(E168&lt;3,"Poco atractivo","-")),IF(F168&lt;863203,"Atractivo",IF(F168&gt;863203,"Poco atractivo","-")))</f>
        <v>-</v>
      </c>
      <c r="H168" s="75"/>
      <c r="I168" s="75"/>
      <c r="J168" s="76" t="s">
        <v>18902</v>
      </c>
      <c r="K168" s="77" t="s">
        <v>18903</v>
      </c>
    </row>
    <row r="169" spans="1:11" ht="66">
      <c r="A169" s="73" t="s">
        <v>443</v>
      </c>
      <c r="B169" s="74" t="s">
        <v>441</v>
      </c>
      <c r="C169" s="74" t="s">
        <v>6</v>
      </c>
      <c r="D169" s="74">
        <v>1059900</v>
      </c>
      <c r="E169" s="75">
        <v>3</v>
      </c>
      <c r="F169" s="75">
        <v>1028103</v>
      </c>
      <c r="G169" s="49" t="str">
        <f>IF(ISBLANK(F169),IF(E169&gt;3,"Atractivo",IF(E169&lt;3,"Poco atractivo","-")),IF(F169&lt;1028103,"Atractivo",IF(F169&gt;1028103,"Poco atractivo","-")))</f>
        <v>-</v>
      </c>
      <c r="H169" s="75"/>
      <c r="I169" s="75"/>
      <c r="J169" s="76" t="s">
        <v>18902</v>
      </c>
      <c r="K169" s="77" t="s">
        <v>18903</v>
      </c>
    </row>
    <row r="170" spans="1:11" ht="52.8">
      <c r="A170" s="73" t="s">
        <v>1429</v>
      </c>
      <c r="B170" s="74" t="s">
        <v>1427</v>
      </c>
      <c r="C170" s="74" t="s">
        <v>6</v>
      </c>
      <c r="D170" s="74">
        <v>439900</v>
      </c>
      <c r="E170" s="75">
        <v>10</v>
      </c>
      <c r="F170" s="75">
        <v>395910</v>
      </c>
      <c r="G170" s="49" t="str">
        <f>IF(ISBLANK(F170),IF(E170&gt;10,"Atractivo",IF(E170&lt;10,"Poco atractivo","-")),IF(F170&lt;395910,"Atractivo",IF(F170&gt;395910,"Poco atractivo","-")))</f>
        <v>-</v>
      </c>
      <c r="H170" s="75"/>
      <c r="I170" s="75"/>
      <c r="J170" s="76" t="s">
        <v>18902</v>
      </c>
      <c r="K170" s="77" t="s">
        <v>18903</v>
      </c>
    </row>
    <row r="171" spans="1:11" ht="39.6">
      <c r="A171" s="73" t="s">
        <v>1432</v>
      </c>
      <c r="B171" s="74" t="s">
        <v>1430</v>
      </c>
      <c r="C171" s="74" t="s">
        <v>6</v>
      </c>
      <c r="D171" s="74">
        <v>549900</v>
      </c>
      <c r="E171" s="75">
        <v>3</v>
      </c>
      <c r="F171" s="75">
        <v>533403</v>
      </c>
      <c r="G171" s="49" t="str">
        <f>IF(ISBLANK(F171),IF(E171&gt;3,"Atractivo",IF(E171&lt;3,"Poco atractivo","-")),IF(F171&lt;533403,"Atractivo",IF(F171&gt;533403,"Poco atractivo","-")))</f>
        <v>-</v>
      </c>
      <c r="H171" s="75"/>
      <c r="I171" s="75"/>
      <c r="J171" s="76" t="s">
        <v>18902</v>
      </c>
      <c r="K171" s="77" t="s">
        <v>18903</v>
      </c>
    </row>
    <row r="172" spans="1:11" ht="39.6">
      <c r="A172" s="73" t="s">
        <v>449</v>
      </c>
      <c r="B172" s="74" t="s">
        <v>447</v>
      </c>
      <c r="C172" s="74" t="s">
        <v>6</v>
      </c>
      <c r="D172" s="74" t="s">
        <v>18908</v>
      </c>
      <c r="E172" s="75">
        <v>3</v>
      </c>
      <c r="F172" s="75">
        <v>372383</v>
      </c>
      <c r="G172" s="78" t="s">
        <v>16</v>
      </c>
      <c r="H172" s="75"/>
      <c r="I172" s="75"/>
      <c r="J172" s="76" t="s">
        <v>18904</v>
      </c>
      <c r="K172" s="77" t="s">
        <v>18903</v>
      </c>
    </row>
    <row r="173" spans="1:11" ht="52.8">
      <c r="A173" s="73" t="s">
        <v>263</v>
      </c>
      <c r="B173" s="74" t="s">
        <v>261</v>
      </c>
      <c r="C173" s="74" t="s">
        <v>6</v>
      </c>
      <c r="D173" s="74" t="s">
        <v>18909</v>
      </c>
      <c r="E173" s="75">
        <v>55</v>
      </c>
      <c r="F173" s="75">
        <v>334650</v>
      </c>
      <c r="G173" s="49" t="str">
        <f>IF(ISBLANK(F173),IF(E173&gt;55,"Atractivo",IF(E173&lt;55,"Poco atractivo","-")),IF(F173&lt;334650,"Atractivo",IF(F173&gt;334650,"Poco atractivo","-")))</f>
        <v>-</v>
      </c>
      <c r="H173" s="75"/>
      <c r="I173" s="75"/>
      <c r="J173" s="76" t="s">
        <v>18902</v>
      </c>
      <c r="K173" s="77" t="s">
        <v>18903</v>
      </c>
    </row>
    <row r="174" spans="1:11" ht="39.6">
      <c r="A174" s="73" t="s">
        <v>1435</v>
      </c>
      <c r="B174" s="74" t="s">
        <v>1433</v>
      </c>
      <c r="C174" s="74" t="s">
        <v>6</v>
      </c>
      <c r="D174" s="74" t="s">
        <v>18910</v>
      </c>
      <c r="E174" s="75">
        <v>10</v>
      </c>
      <c r="F174" s="75">
        <v>755820</v>
      </c>
      <c r="G174" s="49" t="str">
        <f>IF(ISBLANK(F174),IF(E174&gt;10,"Atractivo",IF(E174&lt;10,"Poco atractivo","-")),IF(F174&lt;755820,"Atractivo",IF(F174&gt;755820,"Poco atractivo","-")))</f>
        <v>-</v>
      </c>
      <c r="H174" s="75"/>
      <c r="I174" s="75"/>
      <c r="J174" s="76" t="s">
        <v>18902</v>
      </c>
      <c r="K174" s="77" t="s">
        <v>18903</v>
      </c>
    </row>
    <row r="175" spans="1:11" ht="39.6">
      <c r="A175" s="73" t="s">
        <v>452</v>
      </c>
      <c r="B175" s="74" t="s">
        <v>450</v>
      </c>
      <c r="C175" s="74" t="s">
        <v>6</v>
      </c>
      <c r="D175" s="74">
        <v>359900</v>
      </c>
      <c r="E175" s="75">
        <v>3</v>
      </c>
      <c r="F175" s="75">
        <v>349103</v>
      </c>
      <c r="G175" s="49" t="str">
        <f>IF(ISBLANK(F175),IF(E175&gt;3,"Atractivo",IF(E175&lt;3,"Poco atractivo","-")),IF(F175&lt;349103,"Atractivo",IF(F175&gt;349103,"Poco atractivo","-")))</f>
        <v>-</v>
      </c>
      <c r="H175" s="75"/>
      <c r="I175" s="75"/>
      <c r="J175" s="76" t="s">
        <v>18902</v>
      </c>
      <c r="K175" s="77" t="s">
        <v>18903</v>
      </c>
    </row>
    <row r="176" spans="1:11" ht="39.6">
      <c r="A176" s="73" t="s">
        <v>455</v>
      </c>
      <c r="B176" s="74" t="s">
        <v>453</v>
      </c>
      <c r="C176" s="74" t="s">
        <v>6</v>
      </c>
      <c r="D176" s="74">
        <v>339900</v>
      </c>
      <c r="E176" s="75">
        <v>10</v>
      </c>
      <c r="F176" s="75">
        <v>305910</v>
      </c>
      <c r="G176" s="49" t="str">
        <f>IF(ISBLANK(F176),IF(E176&gt;10,"Atractivo",IF(E176&lt;10,"Poco atractivo","-")),IF(F176&lt;305910,"Atractivo",IF(F176&gt;305910,"Poco atractivo","-")))</f>
        <v>-</v>
      </c>
      <c r="H176" s="75"/>
      <c r="I176" s="75"/>
      <c r="J176" s="76" t="s">
        <v>18902</v>
      </c>
      <c r="K176" s="77" t="s">
        <v>18903</v>
      </c>
    </row>
    <row r="177" spans="1:11" ht="79.2">
      <c r="A177" s="73" t="s">
        <v>1441</v>
      </c>
      <c r="B177" s="74" t="s">
        <v>1439</v>
      </c>
      <c r="C177" s="74" t="s">
        <v>6</v>
      </c>
      <c r="D177" s="74">
        <v>889900</v>
      </c>
      <c r="E177" s="75">
        <v>10</v>
      </c>
      <c r="F177" s="75">
        <v>800910</v>
      </c>
      <c r="G177" s="49" t="str">
        <f>IF(ISBLANK(F177),IF(E177&gt;10,"Atractivo",IF(E177&lt;10,"Poco atractivo","-")),IF(F177&lt;800910,"Atractivo",IF(F177&gt;800910,"Poco atractivo","-")))</f>
        <v>-</v>
      </c>
      <c r="H177" s="75"/>
      <c r="I177" s="75"/>
      <c r="J177" s="76" t="s">
        <v>18902</v>
      </c>
      <c r="K177" s="77" t="s">
        <v>18903</v>
      </c>
    </row>
    <row r="178" spans="1:11" ht="79.2">
      <c r="A178" s="73" t="s">
        <v>1444</v>
      </c>
      <c r="B178" s="74" t="s">
        <v>1442</v>
      </c>
      <c r="C178" s="74" t="s">
        <v>6</v>
      </c>
      <c r="D178" s="74">
        <v>759900</v>
      </c>
      <c r="E178" s="75">
        <v>3</v>
      </c>
      <c r="F178" s="75">
        <v>737103</v>
      </c>
      <c r="G178" s="49" t="str">
        <f>IF(ISBLANK(F178),IF(E178&gt;3,"Atractivo",IF(E178&lt;3,"Poco atractivo","-")),IF(F178&lt;737103,"Atractivo",IF(F178&gt;737103,"Poco atractivo","-")))</f>
        <v>-</v>
      </c>
      <c r="H178" s="75"/>
      <c r="I178" s="75"/>
      <c r="J178" s="76" t="s">
        <v>18902</v>
      </c>
      <c r="K178" s="77" t="s">
        <v>18903</v>
      </c>
    </row>
    <row r="179" spans="1:11" ht="79.2">
      <c r="A179" s="73" t="s">
        <v>1447</v>
      </c>
      <c r="B179" s="74" t="s">
        <v>1445</v>
      </c>
      <c r="C179" s="74" t="s">
        <v>6</v>
      </c>
      <c r="D179" s="74">
        <v>599900</v>
      </c>
      <c r="E179" s="75">
        <v>3</v>
      </c>
      <c r="F179" s="75">
        <v>581903</v>
      </c>
      <c r="G179" s="49" t="str">
        <f>IF(ISBLANK(F179),IF(E179&gt;3,"Atractivo",IF(E179&lt;3,"Poco atractivo","-")),IF(F179&lt;581903,"Atractivo",IF(F179&gt;581903,"Poco atractivo","-")))</f>
        <v>-</v>
      </c>
      <c r="H179" s="75"/>
      <c r="I179" s="75"/>
      <c r="J179" s="76" t="s">
        <v>18902</v>
      </c>
      <c r="K179" s="77" t="s">
        <v>18903</v>
      </c>
    </row>
    <row r="180" spans="1:11" ht="66">
      <c r="A180" s="73" t="s">
        <v>1469</v>
      </c>
      <c r="B180" s="74" t="s">
        <v>1467</v>
      </c>
      <c r="C180" s="74" t="s">
        <v>6</v>
      </c>
      <c r="D180" s="74">
        <v>609900</v>
      </c>
      <c r="E180" s="75">
        <v>10</v>
      </c>
      <c r="F180" s="75">
        <v>548910</v>
      </c>
      <c r="G180" s="49" t="str">
        <f>IF(ISBLANK(F180),IF(E180&gt;10,"Atractivo",IF(E180&lt;10,"Poco atractivo","-")),IF(F180&lt;548910,"Atractivo",IF(F180&gt;548910,"Poco atractivo","-")))</f>
        <v>-</v>
      </c>
      <c r="H180" s="75"/>
      <c r="I180" s="75"/>
      <c r="J180" s="76" t="s">
        <v>18902</v>
      </c>
      <c r="K180" s="77" t="s">
        <v>18903</v>
      </c>
    </row>
    <row r="181" spans="1:11" ht="66">
      <c r="A181" s="73" t="s">
        <v>1473</v>
      </c>
      <c r="B181" s="74" t="s">
        <v>1471</v>
      </c>
      <c r="C181" s="74" t="s">
        <v>6</v>
      </c>
      <c r="D181" s="74">
        <v>579900</v>
      </c>
      <c r="E181" s="75">
        <v>3</v>
      </c>
      <c r="F181" s="75">
        <v>562503</v>
      </c>
      <c r="G181" s="49" t="str">
        <f>IF(ISBLANK(F181),IF(E181&gt;3,"Atractivo",IF(E181&lt;3,"Poco atractivo","-")),IF(F181&lt;562503,"Atractivo",IF(F181&gt;562503,"Poco atractivo","-")))</f>
        <v>-</v>
      </c>
      <c r="H181" s="75"/>
      <c r="I181" s="75"/>
      <c r="J181" s="76" t="s">
        <v>18902</v>
      </c>
      <c r="K181" s="77" t="s">
        <v>18903</v>
      </c>
    </row>
    <row r="182" spans="1:11" ht="79.2">
      <c r="A182" s="73" t="s">
        <v>1485</v>
      </c>
      <c r="B182" s="74" t="s">
        <v>1483</v>
      </c>
      <c r="C182" s="74" t="s">
        <v>6</v>
      </c>
      <c r="D182" s="74">
        <v>1459900</v>
      </c>
      <c r="E182" s="75">
        <v>3</v>
      </c>
      <c r="F182" s="75">
        <v>1416103</v>
      </c>
      <c r="G182" s="49" t="str">
        <f>IF(ISBLANK(F182),IF(E182&gt;3,"Atractivo",IF(E182&lt;3,"Poco atractivo","-")),IF(F182&lt;1416103,"Atractivo",IF(F182&gt;1416103,"Poco atractivo","-")))</f>
        <v>-</v>
      </c>
      <c r="H182" s="75"/>
      <c r="I182" s="75"/>
      <c r="J182" s="76" t="s">
        <v>18902</v>
      </c>
      <c r="K182" s="77" t="s">
        <v>18903</v>
      </c>
    </row>
    <row r="183" spans="1:11" ht="66">
      <c r="A183" s="73" t="s">
        <v>1531</v>
      </c>
      <c r="B183" s="74" t="s">
        <v>1529</v>
      </c>
      <c r="C183" s="74" t="s">
        <v>6</v>
      </c>
      <c r="D183" s="74">
        <v>229900</v>
      </c>
      <c r="E183" s="75">
        <v>10</v>
      </c>
      <c r="F183" s="75">
        <v>206910</v>
      </c>
      <c r="G183" s="49" t="str">
        <f>IF(ISBLANK(F183),IF(E183&gt;10,"Atractivo",IF(E183&lt;10,"Poco atractivo","-")),IF(F183&lt;206910,"Atractivo",IF(F183&gt;206910,"Poco atractivo","-")))</f>
        <v>-</v>
      </c>
      <c r="H183" s="75"/>
      <c r="I183" s="75"/>
      <c r="J183" s="76" t="s">
        <v>18902</v>
      </c>
      <c r="K183" s="77" t="s">
        <v>18903</v>
      </c>
    </row>
    <row r="184" spans="1:11" ht="66">
      <c r="A184" s="73" t="s">
        <v>1534</v>
      </c>
      <c r="B184" s="74" t="s">
        <v>1532</v>
      </c>
      <c r="C184" s="74" t="s">
        <v>6</v>
      </c>
      <c r="D184" s="74">
        <v>409900</v>
      </c>
      <c r="E184" s="75">
        <v>10</v>
      </c>
      <c r="F184" s="75">
        <v>368910</v>
      </c>
      <c r="G184" s="49" t="str">
        <f>IF(ISBLANK(F184),IF(E184&gt;10,"Atractivo",IF(E184&lt;10,"Poco atractivo","-")),IF(F184&lt;368910,"Atractivo",IF(F184&gt;368910,"Poco atractivo","-")))</f>
        <v>-</v>
      </c>
      <c r="H184" s="75"/>
      <c r="I184" s="75"/>
      <c r="J184" s="76" t="s">
        <v>18902</v>
      </c>
      <c r="K184" s="77" t="s">
        <v>18903</v>
      </c>
    </row>
    <row r="185" spans="1:11" ht="66">
      <c r="A185" s="73" t="s">
        <v>1537</v>
      </c>
      <c r="B185" s="74" t="s">
        <v>1535</v>
      </c>
      <c r="C185" s="74" t="s">
        <v>6</v>
      </c>
      <c r="D185" s="74">
        <v>399900</v>
      </c>
      <c r="E185" s="75">
        <v>10</v>
      </c>
      <c r="F185" s="75">
        <v>359910</v>
      </c>
      <c r="G185" s="49" t="str">
        <f>IF(ISBLANK(F185),IF(E185&gt;10,"Atractivo",IF(E185&lt;10,"Poco atractivo","-")),IF(F185&lt;359910,"Atractivo",IF(F185&gt;359910,"Poco atractivo","-")))</f>
        <v>-</v>
      </c>
      <c r="H185" s="75"/>
      <c r="I185" s="75"/>
      <c r="J185" s="76" t="s">
        <v>18902</v>
      </c>
      <c r="K185" s="77" t="s">
        <v>18903</v>
      </c>
    </row>
    <row r="186" spans="1:11" ht="66">
      <c r="A186" s="73" t="s">
        <v>1540</v>
      </c>
      <c r="B186" s="74" t="s">
        <v>1538</v>
      </c>
      <c r="C186" s="74" t="s">
        <v>6</v>
      </c>
      <c r="D186" s="74">
        <v>399900</v>
      </c>
      <c r="E186" s="75">
        <v>10</v>
      </c>
      <c r="F186" s="75">
        <v>359910</v>
      </c>
      <c r="G186" s="49" t="str">
        <f>IF(ISBLANK(F186),IF(E186&gt;10,"Atractivo",IF(E186&lt;10,"Poco atractivo","-")),IF(F186&lt;359910,"Atractivo",IF(F186&gt;359910,"Poco atractivo","-")))</f>
        <v>-</v>
      </c>
      <c r="H186" s="75"/>
      <c r="I186" s="75"/>
      <c r="J186" s="76" t="s">
        <v>18902</v>
      </c>
      <c r="K186" s="77" t="s">
        <v>18903</v>
      </c>
    </row>
    <row r="187" spans="1:11" ht="66">
      <c r="A187" s="73" t="s">
        <v>2562</v>
      </c>
      <c r="B187" s="74" t="s">
        <v>2559</v>
      </c>
      <c r="C187" s="74" t="s">
        <v>6</v>
      </c>
      <c r="D187" s="74">
        <v>369900</v>
      </c>
      <c r="E187" s="75">
        <v>10</v>
      </c>
      <c r="F187" s="75">
        <v>332910</v>
      </c>
      <c r="G187" s="49" t="str">
        <f>IF(ISBLANK(F187),IF(E187&gt;10,"Atractivo",IF(E187&lt;10,"Poco atractivo","-")),IF(F187&lt;332910,"Atractivo",IF(F187&gt;332910,"Poco atractivo","-")))</f>
        <v>-</v>
      </c>
      <c r="H187" s="75"/>
      <c r="I187" s="75"/>
      <c r="J187" s="76" t="s">
        <v>18902</v>
      </c>
      <c r="K187" s="77" t="s">
        <v>18903</v>
      </c>
    </row>
    <row r="188" spans="1:11" ht="66">
      <c r="A188" s="73" t="s">
        <v>2565</v>
      </c>
      <c r="B188" s="74" t="s">
        <v>2567</v>
      </c>
      <c r="C188" s="74" t="s">
        <v>6</v>
      </c>
      <c r="D188" s="74">
        <v>369900</v>
      </c>
      <c r="E188" s="75">
        <v>3</v>
      </c>
      <c r="F188" s="75">
        <v>358803</v>
      </c>
      <c r="G188" s="49" t="str">
        <f>IF(ISBLANK(F188),IF(E188&gt;3,"Atractivo",IF(E188&lt;3,"Poco atractivo","-")),IF(F188&lt;358803,"Atractivo",IF(F188&gt;358803,"Poco atractivo","-")))</f>
        <v>-</v>
      </c>
      <c r="H188" s="75"/>
      <c r="I188" s="75"/>
      <c r="J188" s="76" t="s">
        <v>18902</v>
      </c>
      <c r="K188" s="77" t="s">
        <v>18903</v>
      </c>
    </row>
    <row r="189" spans="1:11" ht="66">
      <c r="A189" s="73" t="s">
        <v>1543</v>
      </c>
      <c r="B189" s="74" t="s">
        <v>1541</v>
      </c>
      <c r="C189" s="74" t="s">
        <v>6</v>
      </c>
      <c r="D189" s="74">
        <v>169900</v>
      </c>
      <c r="E189" s="75">
        <v>10</v>
      </c>
      <c r="F189" s="75">
        <v>152910</v>
      </c>
      <c r="G189" s="49" t="str">
        <f>IF(ISBLANK(F189),IF(E189&gt;10,"Atractivo",IF(E189&lt;10,"Poco atractivo","-")),IF(F189&lt;152910,"Atractivo",IF(F189&gt;152910,"Poco atractivo","-")))</f>
        <v>-</v>
      </c>
      <c r="H189" s="75"/>
      <c r="I189" s="75"/>
      <c r="J189" s="76" t="s">
        <v>18902</v>
      </c>
      <c r="K189" s="77" t="s">
        <v>18903</v>
      </c>
    </row>
    <row r="190" spans="1:11" ht="66">
      <c r="A190" s="73" t="s">
        <v>1546</v>
      </c>
      <c r="B190" s="74" t="s">
        <v>1544</v>
      </c>
      <c r="C190" s="74" t="s">
        <v>6</v>
      </c>
      <c r="D190" s="74">
        <v>169900</v>
      </c>
      <c r="E190" s="75">
        <v>10</v>
      </c>
      <c r="F190" s="75">
        <v>152910</v>
      </c>
      <c r="G190" s="49" t="str">
        <f>IF(ISBLANK(F190),IF(E190&gt;10,"Atractivo",IF(E190&lt;10,"Poco atractivo","-")),IF(F190&lt;152910,"Atractivo",IF(F190&gt;152910,"Poco atractivo","-")))</f>
        <v>-</v>
      </c>
      <c r="H190" s="75"/>
      <c r="I190" s="75"/>
      <c r="J190" s="76" t="s">
        <v>18902</v>
      </c>
      <c r="K190" s="77" t="s">
        <v>18903</v>
      </c>
    </row>
    <row r="191" spans="1:11" ht="66">
      <c r="A191" s="73" t="s">
        <v>2413</v>
      </c>
      <c r="B191" s="74" t="s">
        <v>2410</v>
      </c>
      <c r="C191" s="74" t="s">
        <v>6</v>
      </c>
      <c r="D191" s="74">
        <v>159900</v>
      </c>
      <c r="E191" s="75">
        <v>10</v>
      </c>
      <c r="F191" s="75">
        <v>143910</v>
      </c>
      <c r="G191" s="49" t="str">
        <f>IF(ISBLANK(F191),IF(E191&gt;10,"Atractivo",IF(E191&lt;10,"Poco atractivo","-")),IF(F191&lt;143910,"Atractivo",IF(F191&gt;143910,"Poco atractivo","-")))</f>
        <v>-</v>
      </c>
      <c r="H191" s="75"/>
      <c r="I191" s="75"/>
      <c r="J191" s="76" t="s">
        <v>18902</v>
      </c>
      <c r="K191" s="77" t="s">
        <v>18903</v>
      </c>
    </row>
    <row r="192" spans="1:11" ht="66">
      <c r="A192" s="73" t="s">
        <v>1549</v>
      </c>
      <c r="B192" s="74" t="s">
        <v>1547</v>
      </c>
      <c r="C192" s="74" t="s">
        <v>6</v>
      </c>
      <c r="D192" s="74">
        <v>389900</v>
      </c>
      <c r="E192" s="75">
        <v>3</v>
      </c>
      <c r="F192" s="75">
        <v>378203</v>
      </c>
      <c r="G192" s="49" t="str">
        <f>IF(ISBLANK(F192),IF(E192&gt;3,"Atractivo",IF(E192&lt;3,"Poco atractivo","-")),IF(F192&lt;378203,"Atractivo",IF(F192&gt;378203,"Poco atractivo","-")))</f>
        <v>-</v>
      </c>
      <c r="H192" s="75"/>
      <c r="I192" s="75"/>
      <c r="J192" s="76" t="s">
        <v>18902</v>
      </c>
      <c r="K192" s="77" t="s">
        <v>18903</v>
      </c>
    </row>
    <row r="193" spans="1:11" ht="66">
      <c r="A193" s="73" t="s">
        <v>1552</v>
      </c>
      <c r="B193" s="74" t="s">
        <v>1550</v>
      </c>
      <c r="C193" s="74" t="s">
        <v>6</v>
      </c>
      <c r="D193" s="74">
        <v>349900</v>
      </c>
      <c r="E193" s="75">
        <v>3</v>
      </c>
      <c r="F193" s="75">
        <v>339403</v>
      </c>
      <c r="G193" s="49" t="str">
        <f>IF(ISBLANK(F193),IF(E193&gt;3,"Atractivo",IF(E193&lt;3,"Poco atractivo","-")),IF(F193&lt;339403,"Atractivo",IF(F193&gt;339403,"Poco atractivo","-")))</f>
        <v>-</v>
      </c>
      <c r="H193" s="75"/>
      <c r="I193" s="75"/>
      <c r="J193" s="76" t="s">
        <v>18902</v>
      </c>
      <c r="K193" s="77" t="s">
        <v>18903</v>
      </c>
    </row>
    <row r="194" spans="1:11" ht="66">
      <c r="A194" s="73" t="s">
        <v>1555</v>
      </c>
      <c r="B194" s="74" t="s">
        <v>1553</v>
      </c>
      <c r="C194" s="74" t="s">
        <v>6</v>
      </c>
      <c r="D194" s="74">
        <v>199900</v>
      </c>
      <c r="E194" s="75">
        <v>3</v>
      </c>
      <c r="F194" s="75">
        <v>193903</v>
      </c>
      <c r="G194" s="49" t="str">
        <f>IF(ISBLANK(F194),IF(E194&gt;3,"Atractivo",IF(E194&lt;3,"Poco atractivo","-")),IF(F194&lt;193903,"Atractivo",IF(F194&gt;193903,"Poco atractivo","-")))</f>
        <v>-</v>
      </c>
      <c r="H194" s="75"/>
      <c r="I194" s="75"/>
      <c r="J194" s="76" t="s">
        <v>18902</v>
      </c>
      <c r="K194" s="77" t="s">
        <v>18903</v>
      </c>
    </row>
    <row r="195" spans="1:11" ht="79.2">
      <c r="A195" s="73" t="s">
        <v>266</v>
      </c>
      <c r="B195" s="74" t="s">
        <v>264</v>
      </c>
      <c r="C195" s="74" t="s">
        <v>6</v>
      </c>
      <c r="D195" s="74">
        <v>689900</v>
      </c>
      <c r="E195" s="75">
        <v>10</v>
      </c>
      <c r="F195" s="75">
        <v>620910</v>
      </c>
      <c r="G195" s="49" t="str">
        <f>IF(ISBLANK(F195),IF(E195&gt;10,"Atractivo",IF(E195&lt;10,"Poco atractivo","-")),IF(F195&lt;620910,"Atractivo",IF(F195&gt;620910,"Poco atractivo","-")))</f>
        <v>-</v>
      </c>
      <c r="H195" s="75"/>
      <c r="I195" s="75"/>
      <c r="J195" s="76" t="s">
        <v>18902</v>
      </c>
      <c r="K195" s="77" t="s">
        <v>18903</v>
      </c>
    </row>
    <row r="196" spans="1:11" ht="39.6">
      <c r="A196" s="73" t="s">
        <v>1557</v>
      </c>
      <c r="B196" s="74" t="s">
        <v>1556</v>
      </c>
      <c r="C196" s="74" t="s">
        <v>6</v>
      </c>
      <c r="D196" s="74">
        <v>789900</v>
      </c>
      <c r="E196" s="75">
        <v>10</v>
      </c>
      <c r="F196" s="75">
        <v>710910</v>
      </c>
      <c r="G196" s="49" t="str">
        <f>IF(ISBLANK(F196),IF(E196&gt;10,"Atractivo",IF(E196&lt;10,"Poco atractivo","-")),IF(F196&lt;710910,"Atractivo",IF(F196&gt;710910,"Poco atractivo","-")))</f>
        <v>-</v>
      </c>
      <c r="H196" s="75"/>
      <c r="I196" s="75"/>
      <c r="J196" s="76" t="s">
        <v>18902</v>
      </c>
      <c r="K196" s="77" t="s">
        <v>18903</v>
      </c>
    </row>
    <row r="197" spans="1:11" ht="79.2">
      <c r="A197" s="73" t="s">
        <v>141</v>
      </c>
      <c r="B197" s="74" t="s">
        <v>140</v>
      </c>
      <c r="C197" s="74" t="s">
        <v>6</v>
      </c>
      <c r="D197" s="74">
        <v>59900</v>
      </c>
      <c r="E197" s="75">
        <v>3</v>
      </c>
      <c r="F197" s="75">
        <v>58103</v>
      </c>
      <c r="G197" s="49" t="str">
        <f>IF(ISBLANK(F197),IF(E197&gt;3,"Atractivo",IF(E197&lt;3,"Poco atractivo","-")),IF(F197&lt;58103,"Atractivo",IF(F197&gt;58103,"Poco atractivo","-")))</f>
        <v>-</v>
      </c>
      <c r="H197" s="75"/>
      <c r="I197" s="75"/>
      <c r="J197" s="76" t="s">
        <v>18902</v>
      </c>
      <c r="K197" s="77" t="s">
        <v>18903</v>
      </c>
    </row>
    <row r="198" spans="1:11" ht="92.4">
      <c r="A198" s="73" t="s">
        <v>224</v>
      </c>
      <c r="B198" s="74" t="s">
        <v>223</v>
      </c>
      <c r="C198" s="74" t="s">
        <v>6</v>
      </c>
      <c r="D198" s="74">
        <v>39900</v>
      </c>
      <c r="E198" s="75">
        <v>3</v>
      </c>
      <c r="F198" s="75">
        <v>38703</v>
      </c>
      <c r="G198" s="49" t="str">
        <f>IF(ISBLANK(F198),IF(E198&gt;3,"Atractivo",IF(E198&lt;3,"Poco atractivo","-")),IF(F198&lt;38703,"Atractivo",IF(F198&gt;38703,"Poco atractivo","-")))</f>
        <v>-</v>
      </c>
      <c r="H198" s="75"/>
      <c r="I198" s="75"/>
      <c r="J198" s="76" t="s">
        <v>18902</v>
      </c>
      <c r="K198" s="77" t="s">
        <v>18903</v>
      </c>
    </row>
    <row r="199" spans="1:11" ht="79.2">
      <c r="A199" s="73" t="s">
        <v>132</v>
      </c>
      <c r="B199" s="74" t="s">
        <v>131</v>
      </c>
      <c r="C199" s="74" t="s">
        <v>6</v>
      </c>
      <c r="D199" s="74">
        <v>105000</v>
      </c>
      <c r="E199" s="75">
        <v>10</v>
      </c>
      <c r="F199" s="75">
        <v>94500</v>
      </c>
      <c r="G199" s="49" t="str">
        <f>IF(ISBLANK(F199),IF(E199&gt;10,"Atractivo",IF(E199&lt;10,"Poco atractivo","-")),IF(F199&lt;94500,"Atractivo",IF(F199&gt;94500,"Poco atractivo","-")))</f>
        <v>-</v>
      </c>
      <c r="H199" s="75"/>
      <c r="I199" s="75"/>
      <c r="J199" s="76" t="s">
        <v>18902</v>
      </c>
      <c r="K199" s="77" t="s">
        <v>18903</v>
      </c>
    </row>
  </sheetData>
  <mergeCells count="19">
    <mergeCell ref="A3:A4"/>
    <mergeCell ref="B3:B4"/>
    <mergeCell ref="C3:C4"/>
    <mergeCell ref="D3:D4"/>
    <mergeCell ref="E3:E4"/>
    <mergeCell ref="A1:A2"/>
    <mergeCell ref="B1:B2"/>
    <mergeCell ref="C1:C2"/>
    <mergeCell ref="D1:D2"/>
    <mergeCell ref="E1:G1"/>
    <mergeCell ref="J3:J4"/>
    <mergeCell ref="K3:K4"/>
    <mergeCell ref="J1:J2"/>
    <mergeCell ref="K1:K2"/>
    <mergeCell ref="F3:F4"/>
    <mergeCell ref="G3:G4"/>
    <mergeCell ref="H3:H4"/>
    <mergeCell ref="H1:I1"/>
    <mergeCell ref="I3:I4"/>
  </mergeCells>
  <conditionalFormatting sqref="G5:G199">
    <cfRule type="expression" dxfId="2" priority="1">
      <formula>INDIRECT(ADDRESS(ROW(),COLUMN())) = "Atractivo"</formula>
    </cfRule>
    <cfRule type="expression" dxfId="1" priority="2">
      <formula>INDIRECT(ADDRESS(ROW(),COLUMN())) = "Poco atractivo"</formula>
    </cfRule>
  </conditionalFormatting>
  <conditionalFormatting sqref="K5:K199">
    <cfRule type="cellIs" dxfId="0" priority="3" operator="equal">
      <formula>"Participar"</formula>
    </cfRule>
  </conditionalFormatting>
  <dataValidations count="1">
    <dataValidation type="list" allowBlank="1" showInputMessage="1" showErrorMessage="1" sqref="K5:K199" xr:uid="{3E686B84-FC1E-4601-B696-EA41E731613A}">
      <formula1>"Participar,No participar"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4003-A4F3-4078-834B-65E7D42FB951}">
  <dimension ref="A1:G187"/>
  <sheetViews>
    <sheetView workbookViewId="0">
      <selection activeCell="G8" sqref="G8"/>
    </sheetView>
  </sheetViews>
  <sheetFormatPr baseColWidth="10" defaultRowHeight="14.4"/>
  <sheetData>
    <row r="1" spans="1:7">
      <c r="A1" s="94" t="s">
        <v>18885</v>
      </c>
      <c r="B1" s="94" t="s">
        <v>18886</v>
      </c>
      <c r="C1" s="94" t="s">
        <v>18887</v>
      </c>
      <c r="D1" s="94" t="s">
        <v>18888</v>
      </c>
      <c r="E1" s="97" t="s">
        <v>18889</v>
      </c>
      <c r="F1" s="97" t="s">
        <v>18889</v>
      </c>
      <c r="G1" s="97" t="s">
        <v>18889</v>
      </c>
    </row>
    <row r="2" spans="1:7" ht="39.6">
      <c r="A2" s="94" t="s">
        <v>6</v>
      </c>
      <c r="B2" s="94" t="s">
        <v>6</v>
      </c>
      <c r="C2" s="94" t="s">
        <v>6</v>
      </c>
      <c r="D2" s="94" t="s">
        <v>6</v>
      </c>
      <c r="E2" s="81" t="s">
        <v>18894</v>
      </c>
      <c r="F2" s="81" t="s">
        <v>18895</v>
      </c>
      <c r="G2" s="81" t="s">
        <v>18896</v>
      </c>
    </row>
    <row r="3" spans="1:7">
      <c r="A3" s="95" t="s">
        <v>18897</v>
      </c>
      <c r="B3" s="95" t="s">
        <v>18897</v>
      </c>
      <c r="C3" s="95" t="s">
        <v>18897</v>
      </c>
      <c r="D3" s="95" t="s">
        <v>18897</v>
      </c>
      <c r="E3" s="95" t="s">
        <v>18898</v>
      </c>
      <c r="F3" s="95" t="s">
        <v>6</v>
      </c>
      <c r="G3" s="95" t="s">
        <v>18899</v>
      </c>
    </row>
    <row r="4" spans="1:7">
      <c r="A4" s="96"/>
      <c r="B4" s="96"/>
      <c r="C4" s="96"/>
      <c r="D4" s="96"/>
      <c r="E4" s="96"/>
      <c r="F4" s="96"/>
      <c r="G4" s="96"/>
    </row>
    <row r="5" spans="1:7" ht="26.4">
      <c r="A5" s="83" t="s">
        <v>15019</v>
      </c>
      <c r="B5" s="82" t="s">
        <v>15018</v>
      </c>
      <c r="C5" s="82" t="s">
        <v>6</v>
      </c>
      <c r="D5" s="82">
        <v>399900</v>
      </c>
      <c r="E5" s="84">
        <v>3</v>
      </c>
      <c r="F5" s="84">
        <v>387903</v>
      </c>
      <c r="G5" s="80" t="s">
        <v>6</v>
      </c>
    </row>
    <row r="6" spans="1:7" ht="52.8">
      <c r="A6" s="83" t="s">
        <v>14879</v>
      </c>
      <c r="B6" s="82" t="s">
        <v>14878</v>
      </c>
      <c r="C6" s="82" t="s">
        <v>6</v>
      </c>
      <c r="D6" s="82">
        <v>299900</v>
      </c>
      <c r="E6" s="84">
        <v>3</v>
      </c>
      <c r="F6" s="84">
        <v>290903</v>
      </c>
      <c r="G6" s="80" t="s">
        <v>6</v>
      </c>
    </row>
    <row r="7" spans="1:7" ht="39.6">
      <c r="A7" s="83" t="s">
        <v>14884</v>
      </c>
      <c r="B7" s="82" t="s">
        <v>14882</v>
      </c>
      <c r="C7" s="82" t="s">
        <v>6</v>
      </c>
      <c r="D7" s="82">
        <v>139900</v>
      </c>
      <c r="E7" s="84">
        <v>3</v>
      </c>
      <c r="F7" s="84">
        <v>135703</v>
      </c>
      <c r="G7" s="80" t="s">
        <v>6</v>
      </c>
    </row>
    <row r="8" spans="1:7" ht="26.4">
      <c r="A8" s="83" t="s">
        <v>14887</v>
      </c>
      <c r="B8" s="82" t="s">
        <v>14885</v>
      </c>
      <c r="C8" s="82" t="s">
        <v>6</v>
      </c>
      <c r="D8" s="82">
        <v>359900</v>
      </c>
      <c r="E8" s="84">
        <v>3</v>
      </c>
      <c r="F8" s="84">
        <v>349103</v>
      </c>
      <c r="G8" s="80" t="s">
        <v>6</v>
      </c>
    </row>
    <row r="9" spans="1:7" ht="39.6">
      <c r="A9" s="83" t="s">
        <v>14866</v>
      </c>
      <c r="B9" s="82" t="s">
        <v>14864</v>
      </c>
      <c r="C9" s="82" t="s">
        <v>6</v>
      </c>
      <c r="D9" s="82">
        <v>779900</v>
      </c>
      <c r="E9" s="84">
        <v>3</v>
      </c>
      <c r="F9" s="84">
        <v>756503</v>
      </c>
      <c r="G9" s="80" t="s">
        <v>6</v>
      </c>
    </row>
    <row r="10" spans="1:7" ht="118.8">
      <c r="A10" s="83" t="s">
        <v>14923</v>
      </c>
      <c r="B10" s="82" t="s">
        <v>14922</v>
      </c>
      <c r="C10" s="82" t="s">
        <v>9118</v>
      </c>
      <c r="D10" s="82">
        <v>299900</v>
      </c>
      <c r="E10" s="84">
        <v>10</v>
      </c>
      <c r="F10" s="84">
        <v>269910</v>
      </c>
      <c r="G10" s="80" t="s">
        <v>6</v>
      </c>
    </row>
    <row r="11" spans="1:7" ht="39.6">
      <c r="A11" s="83" t="s">
        <v>15178</v>
      </c>
      <c r="B11" s="82" t="s">
        <v>15176</v>
      </c>
      <c r="C11" s="82" t="s">
        <v>6</v>
      </c>
      <c r="D11" s="82">
        <v>2149900</v>
      </c>
      <c r="E11" s="84">
        <v>3</v>
      </c>
      <c r="F11" s="84">
        <v>2085403</v>
      </c>
      <c r="G11" s="80" t="s">
        <v>6</v>
      </c>
    </row>
    <row r="12" spans="1:7" ht="39.6">
      <c r="A12" s="83" t="s">
        <v>15188</v>
      </c>
      <c r="B12" s="82" t="s">
        <v>15186</v>
      </c>
      <c r="C12" s="82" t="s">
        <v>6</v>
      </c>
      <c r="D12" s="82">
        <v>399900</v>
      </c>
      <c r="E12" s="84">
        <v>3</v>
      </c>
      <c r="F12" s="84">
        <v>387903</v>
      </c>
      <c r="G12" s="80" t="s">
        <v>6</v>
      </c>
    </row>
    <row r="13" spans="1:7" ht="39.6">
      <c r="A13" s="83" t="s">
        <v>15199</v>
      </c>
      <c r="B13" s="82" t="s">
        <v>15197</v>
      </c>
      <c r="C13" s="82" t="s">
        <v>6</v>
      </c>
      <c r="D13" s="82">
        <v>1999000</v>
      </c>
      <c r="E13" s="84">
        <v>3</v>
      </c>
      <c r="F13" s="84">
        <v>1939030</v>
      </c>
      <c r="G13" s="80" t="s">
        <v>6</v>
      </c>
    </row>
    <row r="14" spans="1:7" ht="39.6">
      <c r="A14" s="83" t="s">
        <v>15202</v>
      </c>
      <c r="B14" s="82" t="s">
        <v>15200</v>
      </c>
      <c r="C14" s="82" t="s">
        <v>6</v>
      </c>
      <c r="D14" s="82">
        <v>1349900</v>
      </c>
      <c r="E14" s="84">
        <v>3</v>
      </c>
      <c r="F14" s="84">
        <v>1309403</v>
      </c>
      <c r="G14" s="80" t="s">
        <v>6</v>
      </c>
    </row>
    <row r="15" spans="1:7" ht="39.6">
      <c r="A15" s="83" t="s">
        <v>14926</v>
      </c>
      <c r="B15" s="82" t="s">
        <v>14924</v>
      </c>
      <c r="C15" s="82" t="s">
        <v>6</v>
      </c>
      <c r="D15" s="82">
        <v>679900</v>
      </c>
      <c r="E15" s="84">
        <v>3</v>
      </c>
      <c r="F15" s="84">
        <v>659503</v>
      </c>
      <c r="G15" s="80" t="s">
        <v>6</v>
      </c>
    </row>
    <row r="16" spans="1:7" ht="39.6">
      <c r="A16" s="83" t="s">
        <v>15220</v>
      </c>
      <c r="B16" s="82" t="s">
        <v>15219</v>
      </c>
      <c r="C16" s="82" t="s">
        <v>6229</v>
      </c>
      <c r="D16" s="82">
        <v>633661</v>
      </c>
      <c r="E16" s="84">
        <v>3</v>
      </c>
      <c r="F16" s="84">
        <v>614651</v>
      </c>
      <c r="G16" s="80" t="s">
        <v>6</v>
      </c>
    </row>
    <row r="17" spans="1:7" ht="39.6">
      <c r="A17" s="83" t="s">
        <v>14866</v>
      </c>
      <c r="B17" s="82" t="s">
        <v>15237</v>
      </c>
      <c r="C17" s="82" t="s">
        <v>6</v>
      </c>
      <c r="D17" s="82">
        <v>1559800</v>
      </c>
      <c r="E17" s="84">
        <v>3</v>
      </c>
      <c r="F17" s="84">
        <v>1513006</v>
      </c>
      <c r="G17" s="80" t="s">
        <v>6</v>
      </c>
    </row>
    <row r="18" spans="1:7" ht="39.6">
      <c r="A18" s="83" t="s">
        <v>15255</v>
      </c>
      <c r="B18" s="82" t="s">
        <v>15253</v>
      </c>
      <c r="C18" s="82" t="s">
        <v>6</v>
      </c>
      <c r="D18" s="82">
        <v>781093</v>
      </c>
      <c r="E18" s="84">
        <v>3</v>
      </c>
      <c r="F18" s="84">
        <v>757660</v>
      </c>
      <c r="G18" s="80" t="s">
        <v>6</v>
      </c>
    </row>
    <row r="19" spans="1:7" ht="66">
      <c r="A19" s="83" t="s">
        <v>15263</v>
      </c>
      <c r="B19" s="82" t="s">
        <v>15261</v>
      </c>
      <c r="C19" s="82" t="s">
        <v>6</v>
      </c>
      <c r="D19" s="82">
        <v>999852</v>
      </c>
      <c r="E19" s="84">
        <v>11</v>
      </c>
      <c r="F19" s="84">
        <v>889868</v>
      </c>
      <c r="G19" s="80" t="s">
        <v>6</v>
      </c>
    </row>
    <row r="20" spans="1:7" ht="26.4">
      <c r="A20" s="83" t="s">
        <v>14933</v>
      </c>
      <c r="B20" s="82" t="s">
        <v>14932</v>
      </c>
      <c r="C20" s="82" t="s">
        <v>1700</v>
      </c>
      <c r="D20" s="82">
        <v>279799</v>
      </c>
      <c r="E20" s="84">
        <v>3</v>
      </c>
      <c r="F20" s="84">
        <v>271405</v>
      </c>
      <c r="G20" s="80" t="s">
        <v>6</v>
      </c>
    </row>
    <row r="21" spans="1:7" ht="52.8">
      <c r="A21" s="83" t="s">
        <v>15273</v>
      </c>
      <c r="B21" s="82" t="s">
        <v>15271</v>
      </c>
      <c r="C21" s="82" t="s">
        <v>6</v>
      </c>
      <c r="D21" s="82">
        <v>391159</v>
      </c>
      <c r="E21" s="84">
        <v>3</v>
      </c>
      <c r="F21" s="84">
        <v>379424</v>
      </c>
      <c r="G21" s="80" t="s">
        <v>6</v>
      </c>
    </row>
    <row r="22" spans="1:7" ht="39.6">
      <c r="A22" s="83" t="s">
        <v>15278</v>
      </c>
      <c r="B22" s="82" t="s">
        <v>15277</v>
      </c>
      <c r="C22" s="82" t="s">
        <v>1699</v>
      </c>
      <c r="D22" s="82">
        <v>319799</v>
      </c>
      <c r="E22" s="84">
        <v>3</v>
      </c>
      <c r="F22" s="84">
        <v>310205</v>
      </c>
      <c r="G22" s="80" t="s">
        <v>6</v>
      </c>
    </row>
    <row r="23" spans="1:7" ht="39.6">
      <c r="A23" s="83" t="s">
        <v>15289</v>
      </c>
      <c r="B23" s="82" t="s">
        <v>15288</v>
      </c>
      <c r="C23" s="82" t="s">
        <v>7463</v>
      </c>
      <c r="D23" s="82">
        <v>319799</v>
      </c>
      <c r="E23" s="84">
        <v>3</v>
      </c>
      <c r="F23" s="84">
        <v>310205</v>
      </c>
      <c r="G23" s="80" t="s">
        <v>6</v>
      </c>
    </row>
    <row r="24" spans="1:7" ht="66">
      <c r="A24" s="83" t="s">
        <v>15292</v>
      </c>
      <c r="B24" s="82" t="s">
        <v>15290</v>
      </c>
      <c r="C24" s="82" t="s">
        <v>6</v>
      </c>
      <c r="D24" s="82">
        <v>2023690</v>
      </c>
      <c r="E24" s="84">
        <v>3</v>
      </c>
      <c r="F24" s="84">
        <v>1962979</v>
      </c>
      <c r="G24" s="80" t="s">
        <v>6</v>
      </c>
    </row>
    <row r="25" spans="1:7" ht="39.6">
      <c r="A25" s="83" t="s">
        <v>15316</v>
      </c>
      <c r="B25" s="82" t="s">
        <v>15315</v>
      </c>
      <c r="C25" s="82" t="s">
        <v>5792</v>
      </c>
      <c r="D25" s="82">
        <v>299799</v>
      </c>
      <c r="E25" s="84">
        <v>3</v>
      </c>
      <c r="F25" s="84">
        <v>290805</v>
      </c>
      <c r="G25" s="80" t="s">
        <v>6</v>
      </c>
    </row>
    <row r="26" spans="1:7" ht="26.4">
      <c r="A26" s="83" t="s">
        <v>15333</v>
      </c>
      <c r="B26" s="82" t="s">
        <v>15331</v>
      </c>
      <c r="C26" s="82" t="s">
        <v>6</v>
      </c>
      <c r="D26" s="82">
        <v>1254363</v>
      </c>
      <c r="E26" s="84">
        <v>3</v>
      </c>
      <c r="F26" s="84">
        <v>1216732</v>
      </c>
      <c r="G26" s="80" t="s">
        <v>6</v>
      </c>
    </row>
    <row r="27" spans="1:7" ht="39.6">
      <c r="A27" s="83" t="s">
        <v>15339</v>
      </c>
      <c r="B27" s="82" t="s">
        <v>15337</v>
      </c>
      <c r="C27" s="82" t="s">
        <v>6</v>
      </c>
      <c r="D27" s="82">
        <v>1227894</v>
      </c>
      <c r="E27" s="84">
        <v>3</v>
      </c>
      <c r="F27" s="84">
        <v>1191057</v>
      </c>
      <c r="G27" s="80" t="s">
        <v>6</v>
      </c>
    </row>
    <row r="28" spans="1:7" ht="39.6">
      <c r="A28" s="83" t="s">
        <v>15350</v>
      </c>
      <c r="B28" s="82" t="s">
        <v>15348</v>
      </c>
      <c r="C28" s="82" t="s">
        <v>6</v>
      </c>
      <c r="D28" s="82">
        <v>586034</v>
      </c>
      <c r="E28" s="84">
        <v>3</v>
      </c>
      <c r="F28" s="84">
        <v>568452</v>
      </c>
      <c r="G28" s="80" t="s">
        <v>6</v>
      </c>
    </row>
    <row r="29" spans="1:7" ht="26.4">
      <c r="A29" s="83" t="s">
        <v>15362</v>
      </c>
      <c r="B29" s="82" t="s">
        <v>15360</v>
      </c>
      <c r="C29" s="82" t="s">
        <v>6</v>
      </c>
      <c r="D29" s="82">
        <v>559799</v>
      </c>
      <c r="E29" s="84">
        <v>3</v>
      </c>
      <c r="F29" s="84">
        <v>543005</v>
      </c>
      <c r="G29" s="80" t="s">
        <v>6</v>
      </c>
    </row>
    <row r="30" spans="1:7" ht="52.8">
      <c r="A30" s="83" t="s">
        <v>15365</v>
      </c>
      <c r="B30" s="82" t="s">
        <v>15363</v>
      </c>
      <c r="C30" s="82" t="s">
        <v>6</v>
      </c>
      <c r="D30" s="82">
        <v>571285</v>
      </c>
      <c r="E30" s="84">
        <v>3</v>
      </c>
      <c r="F30" s="84">
        <v>554146</v>
      </c>
      <c r="G30" s="80" t="s">
        <v>6</v>
      </c>
    </row>
    <row r="31" spans="1:7" ht="39.6">
      <c r="A31" s="83" t="s">
        <v>15401</v>
      </c>
      <c r="B31" s="82" t="s">
        <v>15399</v>
      </c>
      <c r="C31" s="82" t="s">
        <v>6</v>
      </c>
      <c r="D31" s="82">
        <v>3199800</v>
      </c>
      <c r="E31" s="84">
        <v>3</v>
      </c>
      <c r="F31" s="84">
        <v>3103806</v>
      </c>
      <c r="G31" s="80" t="s">
        <v>6</v>
      </c>
    </row>
    <row r="32" spans="1:7" ht="79.2">
      <c r="A32" s="83" t="s">
        <v>15405</v>
      </c>
      <c r="B32" s="82" t="s">
        <v>15402</v>
      </c>
      <c r="C32" s="82" t="s">
        <v>6</v>
      </c>
      <c r="D32" s="82">
        <v>610925</v>
      </c>
      <c r="E32" s="84">
        <v>3</v>
      </c>
      <c r="F32" s="84">
        <v>592597</v>
      </c>
      <c r="G32" s="80" t="s">
        <v>6</v>
      </c>
    </row>
    <row r="33" spans="1:7" ht="26.4">
      <c r="A33" s="83" t="s">
        <v>15439</v>
      </c>
      <c r="B33" s="82" t="s">
        <v>15437</v>
      </c>
      <c r="C33" s="82" t="s">
        <v>6</v>
      </c>
      <c r="D33" s="82">
        <v>638085</v>
      </c>
      <c r="E33" s="84">
        <v>3</v>
      </c>
      <c r="F33" s="84">
        <v>618942</v>
      </c>
      <c r="G33" s="80" t="s">
        <v>6</v>
      </c>
    </row>
    <row r="34" spans="1:7" ht="39.6">
      <c r="A34" s="83" t="s">
        <v>15442</v>
      </c>
      <c r="B34" s="82" t="s">
        <v>15440</v>
      </c>
      <c r="C34" s="82" t="s">
        <v>6</v>
      </c>
      <c r="D34" s="82">
        <v>840434</v>
      </c>
      <c r="E34" s="84">
        <v>3</v>
      </c>
      <c r="F34" s="84">
        <v>815220</v>
      </c>
      <c r="G34" s="80" t="s">
        <v>6</v>
      </c>
    </row>
    <row r="35" spans="1:7" ht="39.6">
      <c r="A35" s="83" t="s">
        <v>15453</v>
      </c>
      <c r="B35" s="82" t="s">
        <v>15452</v>
      </c>
      <c r="C35" s="82" t="s">
        <v>9249</v>
      </c>
      <c r="D35" s="82">
        <v>918163</v>
      </c>
      <c r="E35" s="84">
        <v>3</v>
      </c>
      <c r="F35" s="84">
        <v>890618</v>
      </c>
      <c r="G35" s="80" t="s">
        <v>6</v>
      </c>
    </row>
    <row r="36" spans="1:7" ht="52.8">
      <c r="A36" s="83" t="s">
        <v>15463</v>
      </c>
      <c r="B36" s="82" t="s">
        <v>15462</v>
      </c>
      <c r="C36" s="82" t="s">
        <v>1695</v>
      </c>
      <c r="D36" s="82">
        <v>279800</v>
      </c>
      <c r="E36" s="84">
        <v>3</v>
      </c>
      <c r="F36" s="84">
        <v>271406</v>
      </c>
      <c r="G36" s="80" t="s">
        <v>6</v>
      </c>
    </row>
    <row r="37" spans="1:7" ht="39.6">
      <c r="A37" s="83" t="s">
        <v>15473</v>
      </c>
      <c r="B37" s="82" t="s">
        <v>15472</v>
      </c>
      <c r="C37" s="82" t="s">
        <v>1697</v>
      </c>
      <c r="D37" s="82">
        <v>279800</v>
      </c>
      <c r="E37" s="84">
        <v>3</v>
      </c>
      <c r="F37" s="84">
        <v>271406</v>
      </c>
      <c r="G37" s="80" t="s">
        <v>6</v>
      </c>
    </row>
    <row r="38" spans="1:7" ht="26.4">
      <c r="A38" s="83" t="s">
        <v>15483</v>
      </c>
      <c r="B38" s="82" t="s">
        <v>15480</v>
      </c>
      <c r="C38" s="82" t="s">
        <v>6</v>
      </c>
      <c r="D38" s="82">
        <v>906744</v>
      </c>
      <c r="E38" s="84">
        <v>3</v>
      </c>
      <c r="F38" s="84">
        <v>879541</v>
      </c>
      <c r="G38" s="80" t="s">
        <v>6</v>
      </c>
    </row>
    <row r="39" spans="1:7" ht="52.8">
      <c r="A39" s="83" t="s">
        <v>15494</v>
      </c>
      <c r="B39" s="82" t="s">
        <v>15492</v>
      </c>
      <c r="C39" s="82" t="s">
        <v>6</v>
      </c>
      <c r="D39" s="82">
        <v>1935161</v>
      </c>
      <c r="E39" s="84">
        <v>3</v>
      </c>
      <c r="F39" s="84">
        <v>1877106</v>
      </c>
      <c r="G39" s="80" t="s">
        <v>6</v>
      </c>
    </row>
    <row r="40" spans="1:7" ht="26.4">
      <c r="A40" s="83" t="s">
        <v>15505</v>
      </c>
      <c r="B40" s="82" t="s">
        <v>15503</v>
      </c>
      <c r="C40" s="82" t="s">
        <v>6</v>
      </c>
      <c r="D40" s="82">
        <v>504033</v>
      </c>
      <c r="E40" s="84">
        <v>3</v>
      </c>
      <c r="F40" s="84">
        <v>488912</v>
      </c>
      <c r="G40" s="80" t="s">
        <v>6</v>
      </c>
    </row>
    <row r="41" spans="1:7" ht="66">
      <c r="A41" s="83" t="s">
        <v>15508</v>
      </c>
      <c r="B41" s="82" t="s">
        <v>15506</v>
      </c>
      <c r="C41" s="82" t="s">
        <v>6</v>
      </c>
      <c r="D41" s="82">
        <v>1304202</v>
      </c>
      <c r="E41" s="84">
        <v>3</v>
      </c>
      <c r="F41" s="84">
        <v>1265075</v>
      </c>
      <c r="G41" s="80" t="s">
        <v>6</v>
      </c>
    </row>
    <row r="42" spans="1:7" ht="39.6">
      <c r="A42" s="83" t="s">
        <v>15522</v>
      </c>
      <c r="B42" s="82" t="s">
        <v>15520</v>
      </c>
      <c r="C42" s="82" t="s">
        <v>6</v>
      </c>
      <c r="D42" s="82">
        <v>895373</v>
      </c>
      <c r="E42" s="84">
        <v>3</v>
      </c>
      <c r="F42" s="84">
        <v>868511</v>
      </c>
      <c r="G42" s="80" t="s">
        <v>6</v>
      </c>
    </row>
    <row r="43" spans="1:7" ht="66">
      <c r="A43" s="83" t="s">
        <v>15525</v>
      </c>
      <c r="B43" s="82" t="s">
        <v>15523</v>
      </c>
      <c r="C43" s="82" t="s">
        <v>6</v>
      </c>
      <c r="D43" s="82">
        <v>1304202</v>
      </c>
      <c r="E43" s="84">
        <v>3</v>
      </c>
      <c r="F43" s="84">
        <v>1265075</v>
      </c>
      <c r="G43" s="80" t="s">
        <v>6</v>
      </c>
    </row>
    <row r="44" spans="1:7" ht="52.8">
      <c r="A44" s="83" t="s">
        <v>14890</v>
      </c>
      <c r="B44" s="82" t="s">
        <v>14888</v>
      </c>
      <c r="C44" s="82" t="s">
        <v>6</v>
      </c>
      <c r="D44" s="82">
        <v>899800</v>
      </c>
      <c r="E44" s="84">
        <v>3</v>
      </c>
      <c r="F44" s="84">
        <v>872806</v>
      </c>
      <c r="G44" s="80" t="s">
        <v>6</v>
      </c>
    </row>
    <row r="45" spans="1:7" ht="52.8">
      <c r="A45" s="83" t="s">
        <v>15562</v>
      </c>
      <c r="B45" s="82" t="s">
        <v>15561</v>
      </c>
      <c r="C45" s="82" t="s">
        <v>8892</v>
      </c>
      <c r="D45" s="82">
        <v>557907</v>
      </c>
      <c r="E45" s="84">
        <v>3</v>
      </c>
      <c r="F45" s="84">
        <v>541169</v>
      </c>
      <c r="G45" s="80" t="s">
        <v>6</v>
      </c>
    </row>
    <row r="46" spans="1:7" ht="92.4">
      <c r="A46" s="83" t="s">
        <v>14935</v>
      </c>
      <c r="B46" s="82" t="s">
        <v>14934</v>
      </c>
      <c r="C46" s="82" t="s">
        <v>1719</v>
      </c>
      <c r="D46" s="82">
        <v>239900</v>
      </c>
      <c r="E46" s="84">
        <v>3</v>
      </c>
      <c r="F46" s="84">
        <v>232703</v>
      </c>
      <c r="G46" s="80" t="s">
        <v>6</v>
      </c>
    </row>
    <row r="47" spans="1:7" ht="26.4">
      <c r="A47" s="83" t="s">
        <v>15708</v>
      </c>
      <c r="B47" s="82" t="s">
        <v>15706</v>
      </c>
      <c r="C47" s="82" t="s">
        <v>6</v>
      </c>
      <c r="D47" s="82">
        <v>499900</v>
      </c>
      <c r="E47" s="84">
        <v>3</v>
      </c>
      <c r="F47" s="84">
        <v>484903</v>
      </c>
      <c r="G47" s="80" t="s">
        <v>6</v>
      </c>
    </row>
    <row r="48" spans="1:7" ht="39.6">
      <c r="A48" s="83" t="s">
        <v>15714</v>
      </c>
      <c r="B48" s="82" t="s">
        <v>15712</v>
      </c>
      <c r="C48" s="82" t="s">
        <v>6</v>
      </c>
      <c r="D48" s="82">
        <v>1749900</v>
      </c>
      <c r="E48" s="84">
        <v>3</v>
      </c>
      <c r="F48" s="84">
        <v>1697403</v>
      </c>
      <c r="G48" s="80" t="s">
        <v>6</v>
      </c>
    </row>
    <row r="49" spans="1:7" ht="39.6">
      <c r="A49" s="83" t="s">
        <v>15718</v>
      </c>
      <c r="B49" s="82" t="s">
        <v>15716</v>
      </c>
      <c r="C49" s="82" t="s">
        <v>6</v>
      </c>
      <c r="D49" s="82">
        <v>2599900</v>
      </c>
      <c r="E49" s="84">
        <v>3</v>
      </c>
      <c r="F49" s="84">
        <v>2521903</v>
      </c>
      <c r="G49" s="80" t="s">
        <v>6</v>
      </c>
    </row>
    <row r="50" spans="1:7" ht="39.6">
      <c r="A50" s="83" t="s">
        <v>14961</v>
      </c>
      <c r="B50" s="82" t="s">
        <v>14959</v>
      </c>
      <c r="C50" s="82" t="s">
        <v>6</v>
      </c>
      <c r="D50" s="82">
        <v>899900</v>
      </c>
      <c r="E50" s="84">
        <v>3</v>
      </c>
      <c r="F50" s="84">
        <v>872903</v>
      </c>
      <c r="G50" s="80" t="s">
        <v>6</v>
      </c>
    </row>
    <row r="51" spans="1:7" ht="92.4">
      <c r="A51" s="83" t="s">
        <v>15720</v>
      </c>
      <c r="B51" s="82" t="s">
        <v>15719</v>
      </c>
      <c r="C51" s="82" t="s">
        <v>1683</v>
      </c>
      <c r="D51" s="82">
        <v>319900</v>
      </c>
      <c r="E51" s="84">
        <v>10</v>
      </c>
      <c r="F51" s="84">
        <v>287910</v>
      </c>
      <c r="G51" s="80" t="s">
        <v>6</v>
      </c>
    </row>
    <row r="52" spans="1:7" ht="52.8">
      <c r="A52" s="83" t="s">
        <v>15722</v>
      </c>
      <c r="B52" s="82" t="s">
        <v>15721</v>
      </c>
      <c r="C52" s="82" t="s">
        <v>1701</v>
      </c>
      <c r="D52" s="82">
        <v>239799</v>
      </c>
      <c r="E52" s="84">
        <v>10</v>
      </c>
      <c r="F52" s="84">
        <v>215819</v>
      </c>
      <c r="G52" s="80" t="s">
        <v>6</v>
      </c>
    </row>
    <row r="53" spans="1:7" ht="26.4">
      <c r="A53" s="83" t="s">
        <v>15731</v>
      </c>
      <c r="B53" s="82" t="s">
        <v>15730</v>
      </c>
      <c r="C53" s="82" t="s">
        <v>1694</v>
      </c>
      <c r="D53" s="82">
        <v>279799</v>
      </c>
      <c r="E53" s="84">
        <v>10</v>
      </c>
      <c r="F53" s="84">
        <v>251819</v>
      </c>
      <c r="G53" s="80" t="s">
        <v>6</v>
      </c>
    </row>
    <row r="54" spans="1:7" ht="66">
      <c r="A54" s="83" t="s">
        <v>15737</v>
      </c>
      <c r="B54" s="82" t="s">
        <v>15735</v>
      </c>
      <c r="C54" s="82" t="s">
        <v>6</v>
      </c>
      <c r="D54" s="82">
        <v>1499875</v>
      </c>
      <c r="E54" s="84">
        <v>3</v>
      </c>
      <c r="F54" s="84">
        <v>1454878</v>
      </c>
      <c r="G54" s="80" t="s">
        <v>6</v>
      </c>
    </row>
    <row r="55" spans="1:7" ht="39.6">
      <c r="A55" s="83" t="s">
        <v>15753</v>
      </c>
      <c r="B55" s="82" t="s">
        <v>15751</v>
      </c>
      <c r="C55" s="82" t="s">
        <v>6</v>
      </c>
      <c r="D55" s="82">
        <v>840434</v>
      </c>
      <c r="E55" s="84">
        <v>3</v>
      </c>
      <c r="F55" s="84">
        <v>815220</v>
      </c>
      <c r="G55" s="80" t="s">
        <v>6</v>
      </c>
    </row>
    <row r="56" spans="1:7" ht="52.8">
      <c r="A56" s="83" t="s">
        <v>15770</v>
      </c>
      <c r="B56" s="82" t="s">
        <v>15768</v>
      </c>
      <c r="C56" s="82" t="s">
        <v>6</v>
      </c>
      <c r="D56" s="82">
        <v>530408</v>
      </c>
      <c r="E56" s="84">
        <v>3</v>
      </c>
      <c r="F56" s="84">
        <v>514495</v>
      </c>
      <c r="G56" s="80" t="s">
        <v>6</v>
      </c>
    </row>
    <row r="57" spans="1:7" ht="66">
      <c r="A57" s="83" t="s">
        <v>15844</v>
      </c>
      <c r="B57" s="82" t="s">
        <v>15842</v>
      </c>
      <c r="C57" s="82" t="s">
        <v>6</v>
      </c>
      <c r="D57" s="82">
        <v>2023690</v>
      </c>
      <c r="E57" s="84">
        <v>3</v>
      </c>
      <c r="F57" s="84">
        <v>1962979</v>
      </c>
      <c r="G57" s="80" t="s">
        <v>6</v>
      </c>
    </row>
    <row r="58" spans="1:7" ht="39.6">
      <c r="A58" s="83" t="s">
        <v>15847</v>
      </c>
      <c r="B58" s="82" t="s">
        <v>15845</v>
      </c>
      <c r="C58" s="82" t="s">
        <v>6</v>
      </c>
      <c r="D58" s="82">
        <v>937343</v>
      </c>
      <c r="E58" s="84">
        <v>10</v>
      </c>
      <c r="F58" s="84">
        <v>843608</v>
      </c>
      <c r="G58" s="80" t="s">
        <v>6</v>
      </c>
    </row>
    <row r="59" spans="1:7" ht="66">
      <c r="A59" s="83" t="s">
        <v>15852</v>
      </c>
      <c r="B59" s="82" t="s">
        <v>15850</v>
      </c>
      <c r="C59" s="82" t="s">
        <v>6</v>
      </c>
      <c r="D59" s="82">
        <v>531093</v>
      </c>
      <c r="E59" s="84">
        <v>3</v>
      </c>
      <c r="F59" s="84">
        <v>515160</v>
      </c>
      <c r="G59" s="80" t="s">
        <v>6</v>
      </c>
    </row>
    <row r="60" spans="1:7" ht="39.6">
      <c r="A60" s="83" t="s">
        <v>15854</v>
      </c>
      <c r="B60" s="82" t="s">
        <v>15853</v>
      </c>
      <c r="C60" s="82" t="s">
        <v>1713</v>
      </c>
      <c r="D60" s="82">
        <v>339799</v>
      </c>
      <c r="E60" s="84">
        <v>3</v>
      </c>
      <c r="F60" s="84">
        <v>329605</v>
      </c>
      <c r="G60" s="80" t="s">
        <v>6</v>
      </c>
    </row>
    <row r="61" spans="1:7" ht="39.6">
      <c r="A61" s="83" t="s">
        <v>15873</v>
      </c>
      <c r="B61" s="82" t="s">
        <v>15871</v>
      </c>
      <c r="C61" s="82" t="s">
        <v>6</v>
      </c>
      <c r="D61" s="82">
        <v>1071250</v>
      </c>
      <c r="E61" s="84">
        <v>3</v>
      </c>
      <c r="F61" s="84">
        <v>1039112</v>
      </c>
      <c r="G61" s="80" t="s">
        <v>6</v>
      </c>
    </row>
    <row r="62" spans="1:7" ht="26.4">
      <c r="A62" s="83" t="s">
        <v>15882</v>
      </c>
      <c r="B62" s="82" t="s">
        <v>15880</v>
      </c>
      <c r="C62" s="82" t="s">
        <v>6</v>
      </c>
      <c r="D62" s="82">
        <v>699799</v>
      </c>
      <c r="E62" s="84">
        <v>3</v>
      </c>
      <c r="F62" s="84">
        <v>678805</v>
      </c>
      <c r="G62" s="80" t="s">
        <v>6</v>
      </c>
    </row>
    <row r="63" spans="1:7" ht="52.8">
      <c r="A63" s="83" t="s">
        <v>15914</v>
      </c>
      <c r="B63" s="82" t="s">
        <v>15912</v>
      </c>
      <c r="C63" s="82" t="s">
        <v>6</v>
      </c>
      <c r="D63" s="82">
        <v>3419800</v>
      </c>
      <c r="E63" s="84">
        <v>3</v>
      </c>
      <c r="F63" s="84">
        <v>3317206</v>
      </c>
      <c r="G63" s="80" t="s">
        <v>6</v>
      </c>
    </row>
    <row r="64" spans="1:7" ht="39.6">
      <c r="A64" s="83" t="s">
        <v>15924</v>
      </c>
      <c r="B64" s="82" t="s">
        <v>15922</v>
      </c>
      <c r="C64" s="82" t="s">
        <v>6</v>
      </c>
      <c r="D64" s="82">
        <v>559800</v>
      </c>
      <c r="E64" s="84">
        <v>10</v>
      </c>
      <c r="F64" s="84">
        <v>503820</v>
      </c>
      <c r="G64" s="80" t="s">
        <v>6</v>
      </c>
    </row>
    <row r="65" spans="1:7" ht="39.6">
      <c r="A65" s="83" t="s">
        <v>15927</v>
      </c>
      <c r="B65" s="82" t="s">
        <v>15925</v>
      </c>
      <c r="C65" s="82" t="s">
        <v>6</v>
      </c>
      <c r="D65" s="82">
        <v>1071250</v>
      </c>
      <c r="E65" s="84">
        <v>3</v>
      </c>
      <c r="F65" s="84">
        <v>1039112</v>
      </c>
      <c r="G65" s="80" t="s">
        <v>6</v>
      </c>
    </row>
    <row r="66" spans="1:7" ht="26.4">
      <c r="A66" s="83" t="s">
        <v>15941</v>
      </c>
      <c r="B66" s="82" t="s">
        <v>15939</v>
      </c>
      <c r="C66" s="82" t="s">
        <v>6</v>
      </c>
      <c r="D66" s="82">
        <v>599800</v>
      </c>
      <c r="E66" s="84">
        <v>3</v>
      </c>
      <c r="F66" s="84">
        <v>581806</v>
      </c>
      <c r="G66" s="80" t="s">
        <v>6</v>
      </c>
    </row>
    <row r="67" spans="1:7" ht="39.6">
      <c r="A67" s="83" t="s">
        <v>15944</v>
      </c>
      <c r="B67" s="82" t="s">
        <v>15942</v>
      </c>
      <c r="C67" s="82" t="s">
        <v>6</v>
      </c>
      <c r="D67" s="82">
        <v>899800</v>
      </c>
      <c r="E67" s="84">
        <v>3</v>
      </c>
      <c r="F67" s="84">
        <v>872806</v>
      </c>
      <c r="G67" s="80" t="s">
        <v>6</v>
      </c>
    </row>
    <row r="68" spans="1:7" ht="26.4">
      <c r="A68" s="83" t="s">
        <v>15967</v>
      </c>
      <c r="B68" s="82" t="s">
        <v>15965</v>
      </c>
      <c r="C68" s="82" t="s">
        <v>6</v>
      </c>
      <c r="D68" s="82">
        <v>1199800</v>
      </c>
      <c r="E68" s="84">
        <v>3</v>
      </c>
      <c r="F68" s="84">
        <v>1163806</v>
      </c>
      <c r="G68" s="80" t="s">
        <v>6</v>
      </c>
    </row>
    <row r="69" spans="1:7" ht="66">
      <c r="A69" s="83" t="s">
        <v>16004</v>
      </c>
      <c r="B69" s="82" t="s">
        <v>16002</v>
      </c>
      <c r="C69" s="82" t="s">
        <v>6</v>
      </c>
      <c r="D69" s="82">
        <v>1299800</v>
      </c>
      <c r="E69" s="84">
        <v>3</v>
      </c>
      <c r="F69" s="84">
        <v>1260806</v>
      </c>
      <c r="G69" s="80" t="s">
        <v>6</v>
      </c>
    </row>
    <row r="70" spans="1:7" ht="26.4">
      <c r="A70" s="83" t="s">
        <v>16013</v>
      </c>
      <c r="B70" s="82" t="s">
        <v>16011</v>
      </c>
      <c r="C70" s="82" t="s">
        <v>6</v>
      </c>
      <c r="D70" s="82">
        <v>657631</v>
      </c>
      <c r="E70" s="84">
        <v>3</v>
      </c>
      <c r="F70" s="84">
        <v>637902</v>
      </c>
      <c r="G70" s="80" t="s">
        <v>6</v>
      </c>
    </row>
    <row r="71" spans="1:7" ht="39.6">
      <c r="A71" s="83" t="s">
        <v>16022</v>
      </c>
      <c r="B71" s="82" t="s">
        <v>16020</v>
      </c>
      <c r="C71" s="82" t="s">
        <v>6</v>
      </c>
      <c r="D71" s="82">
        <v>1071250</v>
      </c>
      <c r="E71" s="84">
        <v>10</v>
      </c>
      <c r="F71" s="84">
        <v>964125</v>
      </c>
      <c r="G71" s="80" t="s">
        <v>6</v>
      </c>
    </row>
    <row r="72" spans="1:7" ht="66">
      <c r="A72" s="83" t="s">
        <v>16028</v>
      </c>
      <c r="B72" s="82" t="s">
        <v>16026</v>
      </c>
      <c r="C72" s="82" t="s">
        <v>6</v>
      </c>
      <c r="D72" s="82">
        <v>1199800</v>
      </c>
      <c r="E72" s="84">
        <v>3</v>
      </c>
      <c r="F72" s="84">
        <v>1163806</v>
      </c>
      <c r="G72" s="80" t="s">
        <v>6</v>
      </c>
    </row>
    <row r="73" spans="1:7" ht="39.6">
      <c r="A73" s="83" t="s">
        <v>16049</v>
      </c>
      <c r="B73" s="82" t="s">
        <v>16047</v>
      </c>
      <c r="C73" s="82" t="s">
        <v>6</v>
      </c>
      <c r="D73" s="82">
        <v>1071250</v>
      </c>
      <c r="E73" s="84">
        <v>3</v>
      </c>
      <c r="F73" s="84">
        <v>1039112</v>
      </c>
      <c r="G73" s="80" t="s">
        <v>6</v>
      </c>
    </row>
    <row r="74" spans="1:7" ht="26.4">
      <c r="A74" s="83" t="s">
        <v>16060</v>
      </c>
      <c r="B74" s="82" t="s">
        <v>16058</v>
      </c>
      <c r="C74" s="82" t="s">
        <v>6</v>
      </c>
      <c r="D74" s="82">
        <v>657631</v>
      </c>
      <c r="E74" s="84">
        <v>3</v>
      </c>
      <c r="F74" s="84">
        <v>637902</v>
      </c>
      <c r="G74" s="80" t="s">
        <v>6</v>
      </c>
    </row>
    <row r="75" spans="1:7" ht="39.6">
      <c r="A75" s="83" t="s">
        <v>1291</v>
      </c>
      <c r="B75" s="82" t="s">
        <v>16074</v>
      </c>
      <c r="C75" s="82" t="s">
        <v>6</v>
      </c>
      <c r="D75" s="82">
        <v>352823</v>
      </c>
      <c r="E75" s="84">
        <v>3</v>
      </c>
      <c r="F75" s="84">
        <v>342238</v>
      </c>
      <c r="G75" s="80" t="s">
        <v>6</v>
      </c>
    </row>
    <row r="76" spans="1:7" ht="52.8">
      <c r="A76" s="83" t="s">
        <v>16120</v>
      </c>
      <c r="B76" s="82" t="s">
        <v>16118</v>
      </c>
      <c r="C76" s="82" t="s">
        <v>6</v>
      </c>
      <c r="D76" s="82">
        <v>379137</v>
      </c>
      <c r="E76" s="84">
        <v>3</v>
      </c>
      <c r="F76" s="84">
        <v>367762</v>
      </c>
      <c r="G76" s="80" t="s">
        <v>6</v>
      </c>
    </row>
    <row r="77" spans="1:7" ht="52.8">
      <c r="A77" s="83" t="s">
        <v>16142</v>
      </c>
      <c r="B77" s="82" t="s">
        <v>16140</v>
      </c>
      <c r="C77" s="82" t="s">
        <v>6</v>
      </c>
      <c r="D77" s="82">
        <v>1052456</v>
      </c>
      <c r="E77" s="84">
        <v>3</v>
      </c>
      <c r="F77" s="84">
        <v>1020882</v>
      </c>
      <c r="G77" s="80" t="s">
        <v>6</v>
      </c>
    </row>
    <row r="78" spans="1:7" ht="26.4">
      <c r="A78" s="83" t="s">
        <v>16154</v>
      </c>
      <c r="B78" s="82" t="s">
        <v>16152</v>
      </c>
      <c r="C78" s="82" t="s">
        <v>6</v>
      </c>
      <c r="D78" s="82">
        <v>441029</v>
      </c>
      <c r="E78" s="84">
        <v>36</v>
      </c>
      <c r="F78" s="84">
        <v>280513</v>
      </c>
      <c r="G78" s="80" t="s">
        <v>6</v>
      </c>
    </row>
    <row r="79" spans="1:7" ht="26.4">
      <c r="A79" s="83" t="s">
        <v>16157</v>
      </c>
      <c r="B79" s="82" t="s">
        <v>16155</v>
      </c>
      <c r="C79" s="82" t="s">
        <v>6</v>
      </c>
      <c r="D79" s="82">
        <v>657631</v>
      </c>
      <c r="E79" s="84">
        <v>3</v>
      </c>
      <c r="F79" s="84">
        <v>637902</v>
      </c>
      <c r="G79" s="80" t="s">
        <v>6</v>
      </c>
    </row>
    <row r="80" spans="1:7" ht="39.6">
      <c r="A80" s="83" t="s">
        <v>16190</v>
      </c>
      <c r="B80" s="82" t="s">
        <v>16189</v>
      </c>
      <c r="C80" s="82" t="s">
        <v>7534</v>
      </c>
      <c r="D80" s="82">
        <v>499800</v>
      </c>
      <c r="E80" s="84">
        <v>3</v>
      </c>
      <c r="F80" s="84">
        <v>484806</v>
      </c>
      <c r="G80" s="80" t="s">
        <v>6</v>
      </c>
    </row>
    <row r="81" spans="1:7" ht="39.6">
      <c r="A81" s="83" t="s">
        <v>16202</v>
      </c>
      <c r="B81" s="82" t="s">
        <v>16200</v>
      </c>
      <c r="C81" s="82" t="s">
        <v>6</v>
      </c>
      <c r="D81" s="82">
        <v>895373</v>
      </c>
      <c r="E81" s="84">
        <v>3</v>
      </c>
      <c r="F81" s="84">
        <v>868511</v>
      </c>
      <c r="G81" s="80" t="s">
        <v>6</v>
      </c>
    </row>
    <row r="82" spans="1:7" ht="39.6">
      <c r="A82" s="83" t="s">
        <v>16344</v>
      </c>
      <c r="B82" s="82" t="s">
        <v>16342</v>
      </c>
      <c r="C82" s="82" t="s">
        <v>6</v>
      </c>
      <c r="D82" s="82">
        <v>499833</v>
      </c>
      <c r="E82" s="84">
        <v>3</v>
      </c>
      <c r="F82" s="84">
        <v>484838</v>
      </c>
      <c r="G82" s="80" t="s">
        <v>6</v>
      </c>
    </row>
    <row r="83" spans="1:7" ht="26.4">
      <c r="A83" s="83" t="s">
        <v>16405</v>
      </c>
      <c r="B83" s="82" t="s">
        <v>16403</v>
      </c>
      <c r="C83" s="82" t="s">
        <v>6</v>
      </c>
      <c r="D83" s="82">
        <v>599800</v>
      </c>
      <c r="E83" s="84">
        <v>3</v>
      </c>
      <c r="F83" s="84">
        <v>581806</v>
      </c>
      <c r="G83" s="80" t="s">
        <v>6</v>
      </c>
    </row>
    <row r="84" spans="1:7" ht="52.8">
      <c r="A84" s="83" t="s">
        <v>16437</v>
      </c>
      <c r="B84" s="82" t="s">
        <v>16435</v>
      </c>
      <c r="C84" s="82" t="s">
        <v>6</v>
      </c>
      <c r="D84" s="82">
        <v>555370</v>
      </c>
      <c r="E84" s="84">
        <v>3</v>
      </c>
      <c r="F84" s="84">
        <v>538708</v>
      </c>
      <c r="G84" s="80" t="s">
        <v>6</v>
      </c>
    </row>
    <row r="85" spans="1:7" ht="66">
      <c r="A85" s="83" t="s">
        <v>16487</v>
      </c>
      <c r="B85" s="82" t="s">
        <v>16485</v>
      </c>
      <c r="C85" s="82" t="s">
        <v>6</v>
      </c>
      <c r="D85" s="82">
        <v>1199866</v>
      </c>
      <c r="E85" s="84">
        <v>3</v>
      </c>
      <c r="F85" s="84">
        <v>1163870</v>
      </c>
      <c r="G85" s="80" t="s">
        <v>6</v>
      </c>
    </row>
    <row r="86" spans="1:7" ht="26.4">
      <c r="A86" s="83" t="s">
        <v>16606</v>
      </c>
      <c r="B86" s="82" t="s">
        <v>16604</v>
      </c>
      <c r="C86" s="82" t="s">
        <v>6</v>
      </c>
      <c r="D86" s="82">
        <v>1142698</v>
      </c>
      <c r="E86" s="84">
        <v>3</v>
      </c>
      <c r="F86" s="84">
        <v>1108417</v>
      </c>
      <c r="G86" s="80" t="s">
        <v>6</v>
      </c>
    </row>
    <row r="87" spans="1:7" ht="39.6">
      <c r="A87" s="83" t="s">
        <v>16611</v>
      </c>
      <c r="B87" s="82" t="s">
        <v>16610</v>
      </c>
      <c r="C87" s="82" t="s">
        <v>8977</v>
      </c>
      <c r="D87" s="82">
        <v>607647</v>
      </c>
      <c r="E87" s="84">
        <v>53</v>
      </c>
      <c r="F87" s="84">
        <v>280513</v>
      </c>
      <c r="G87" s="80" t="s">
        <v>6</v>
      </c>
    </row>
    <row r="88" spans="1:7" ht="105.6">
      <c r="A88" s="83" t="s">
        <v>14892</v>
      </c>
      <c r="B88" s="82" t="s">
        <v>14891</v>
      </c>
      <c r="C88" s="82" t="s">
        <v>1714</v>
      </c>
      <c r="D88" s="82">
        <v>239900</v>
      </c>
      <c r="E88" s="84">
        <v>3</v>
      </c>
      <c r="F88" s="84">
        <v>232703</v>
      </c>
      <c r="G88" s="80" t="s">
        <v>6</v>
      </c>
    </row>
    <row r="89" spans="1:7" ht="105.6">
      <c r="A89" s="83" t="s">
        <v>16613</v>
      </c>
      <c r="B89" s="82" t="s">
        <v>16612</v>
      </c>
      <c r="C89" s="82" t="s">
        <v>1716</v>
      </c>
      <c r="D89" s="82">
        <v>239900</v>
      </c>
      <c r="E89" s="84">
        <v>3</v>
      </c>
      <c r="F89" s="84">
        <v>232703</v>
      </c>
      <c r="G89" s="80" t="s">
        <v>6</v>
      </c>
    </row>
    <row r="90" spans="1:7" ht="105.6">
      <c r="A90" s="83" t="s">
        <v>16615</v>
      </c>
      <c r="B90" s="82" t="s">
        <v>16614</v>
      </c>
      <c r="C90" s="82" t="s">
        <v>1717</v>
      </c>
      <c r="D90" s="82">
        <v>239900</v>
      </c>
      <c r="E90" s="84">
        <v>3</v>
      </c>
      <c r="F90" s="84">
        <v>232703</v>
      </c>
      <c r="G90" s="80" t="s">
        <v>6</v>
      </c>
    </row>
    <row r="91" spans="1:7" ht="105.6">
      <c r="A91" s="83" t="s">
        <v>14894</v>
      </c>
      <c r="B91" s="82" t="s">
        <v>14893</v>
      </c>
      <c r="C91" s="82" t="s">
        <v>1698</v>
      </c>
      <c r="D91" s="82">
        <v>159900</v>
      </c>
      <c r="E91" s="84">
        <v>3</v>
      </c>
      <c r="F91" s="84">
        <v>155103</v>
      </c>
      <c r="G91" s="80" t="s">
        <v>6</v>
      </c>
    </row>
    <row r="92" spans="1:7" ht="132">
      <c r="A92" s="83" t="s">
        <v>1115</v>
      </c>
      <c r="B92" s="82" t="s">
        <v>16618</v>
      </c>
      <c r="C92" s="82" t="s">
        <v>1679</v>
      </c>
      <c r="D92" s="82">
        <v>819900</v>
      </c>
      <c r="E92" s="84">
        <v>17</v>
      </c>
      <c r="F92" s="84">
        <v>675287</v>
      </c>
      <c r="G92" s="80" t="s">
        <v>6</v>
      </c>
    </row>
    <row r="93" spans="1:7" ht="66">
      <c r="A93" s="83" t="s">
        <v>14869</v>
      </c>
      <c r="B93" s="82" t="s">
        <v>14867</v>
      </c>
      <c r="C93" s="82" t="s">
        <v>6</v>
      </c>
      <c r="D93" s="82">
        <v>349900</v>
      </c>
      <c r="E93" s="84">
        <v>3</v>
      </c>
      <c r="F93" s="84">
        <v>339403</v>
      </c>
      <c r="G93" s="80" t="s">
        <v>6</v>
      </c>
    </row>
    <row r="94" spans="1:7" ht="52.8">
      <c r="A94" s="83" t="s">
        <v>1301</v>
      </c>
      <c r="B94" s="82" t="s">
        <v>14895</v>
      </c>
      <c r="C94" s="82" t="s">
        <v>6</v>
      </c>
      <c r="D94" s="82">
        <v>299900</v>
      </c>
      <c r="E94" s="84">
        <v>3</v>
      </c>
      <c r="F94" s="84">
        <v>290903</v>
      </c>
      <c r="G94" s="80" t="s">
        <v>6</v>
      </c>
    </row>
    <row r="95" spans="1:7" ht="66">
      <c r="A95" s="83" t="s">
        <v>14669</v>
      </c>
      <c r="B95" s="82" t="s">
        <v>14668</v>
      </c>
      <c r="C95" s="82" t="s">
        <v>6</v>
      </c>
      <c r="D95" s="82">
        <v>239900</v>
      </c>
      <c r="E95" s="84">
        <v>3</v>
      </c>
      <c r="F95" s="84">
        <v>232703</v>
      </c>
      <c r="G95" s="80" t="s">
        <v>6</v>
      </c>
    </row>
    <row r="96" spans="1:7" ht="79.2">
      <c r="A96" s="83" t="s">
        <v>14842</v>
      </c>
      <c r="B96" s="82" t="s">
        <v>14841</v>
      </c>
      <c r="C96" s="82" t="s">
        <v>6</v>
      </c>
      <c r="D96" s="82">
        <v>919600</v>
      </c>
      <c r="E96" s="84">
        <v>3</v>
      </c>
      <c r="F96" s="84">
        <v>892012</v>
      </c>
      <c r="G96" s="80" t="s">
        <v>6</v>
      </c>
    </row>
    <row r="97" spans="1:7" ht="66">
      <c r="A97" s="83" t="s">
        <v>14792</v>
      </c>
      <c r="B97" s="82" t="s">
        <v>14791</v>
      </c>
      <c r="C97" s="82" t="s">
        <v>6</v>
      </c>
      <c r="D97" s="82">
        <v>219900</v>
      </c>
      <c r="E97" s="84">
        <v>3</v>
      </c>
      <c r="F97" s="84">
        <v>213303</v>
      </c>
      <c r="G97" s="80" t="s">
        <v>6</v>
      </c>
    </row>
    <row r="98" spans="1:7" ht="66">
      <c r="A98" s="83" t="s">
        <v>14696</v>
      </c>
      <c r="B98" s="82" t="s">
        <v>14695</v>
      </c>
      <c r="C98" s="82" t="s">
        <v>6</v>
      </c>
      <c r="D98" s="82">
        <v>339900</v>
      </c>
      <c r="E98" s="84">
        <v>3</v>
      </c>
      <c r="F98" s="84">
        <v>329703</v>
      </c>
      <c r="G98" s="80" t="s">
        <v>6</v>
      </c>
    </row>
    <row r="99" spans="1:7" ht="52.8">
      <c r="A99" s="83" t="s">
        <v>16622</v>
      </c>
      <c r="B99" s="82" t="s">
        <v>16621</v>
      </c>
      <c r="C99" s="82" t="s">
        <v>6</v>
      </c>
      <c r="D99" s="82">
        <v>169900</v>
      </c>
      <c r="E99" s="84">
        <v>3</v>
      </c>
      <c r="F99" s="84">
        <v>164803</v>
      </c>
      <c r="G99" s="80" t="s">
        <v>6</v>
      </c>
    </row>
    <row r="100" spans="1:7" ht="52.8">
      <c r="A100" s="83" t="s">
        <v>14642</v>
      </c>
      <c r="B100" s="82" t="s">
        <v>14755</v>
      </c>
      <c r="C100" s="82" t="s">
        <v>6</v>
      </c>
      <c r="D100" s="82">
        <v>139900</v>
      </c>
      <c r="E100" s="84">
        <v>10</v>
      </c>
      <c r="F100" s="84">
        <v>125910</v>
      </c>
      <c r="G100" s="80" t="s">
        <v>6</v>
      </c>
    </row>
    <row r="101" spans="1:7" ht="79.2">
      <c r="A101" s="83" t="s">
        <v>14805</v>
      </c>
      <c r="B101" s="82" t="s">
        <v>14804</v>
      </c>
      <c r="C101" s="82" t="s">
        <v>6</v>
      </c>
      <c r="D101" s="82">
        <v>239900</v>
      </c>
      <c r="E101" s="84">
        <v>3</v>
      </c>
      <c r="F101" s="84">
        <v>232703</v>
      </c>
      <c r="G101" s="80" t="s">
        <v>6</v>
      </c>
    </row>
    <row r="102" spans="1:7" ht="52.8">
      <c r="A102" s="83" t="s">
        <v>14680</v>
      </c>
      <c r="B102" s="82" t="s">
        <v>14679</v>
      </c>
      <c r="C102" s="82" t="s">
        <v>6</v>
      </c>
      <c r="D102" s="82">
        <v>369900</v>
      </c>
      <c r="E102" s="84">
        <v>3</v>
      </c>
      <c r="F102" s="84">
        <v>358803</v>
      </c>
      <c r="G102" s="80" t="s">
        <v>6</v>
      </c>
    </row>
    <row r="103" spans="1:7" ht="52.8">
      <c r="A103" s="83" t="s">
        <v>14667</v>
      </c>
      <c r="B103" s="82" t="s">
        <v>14666</v>
      </c>
      <c r="C103" s="82" t="s">
        <v>1668</v>
      </c>
      <c r="D103" s="82">
        <v>449900</v>
      </c>
      <c r="E103" s="84">
        <v>3</v>
      </c>
      <c r="F103" s="84">
        <v>436403</v>
      </c>
      <c r="G103" s="80" t="s">
        <v>6</v>
      </c>
    </row>
    <row r="104" spans="1:7" ht="79.2">
      <c r="A104" s="83" t="s">
        <v>14821</v>
      </c>
      <c r="B104" s="82" t="s">
        <v>14820</v>
      </c>
      <c r="C104" s="82" t="s">
        <v>6</v>
      </c>
      <c r="D104" s="82">
        <v>699900</v>
      </c>
      <c r="E104" s="84">
        <v>3</v>
      </c>
      <c r="F104" s="84">
        <v>678903</v>
      </c>
      <c r="G104" s="80" t="s">
        <v>6</v>
      </c>
    </row>
    <row r="105" spans="1:7" ht="66">
      <c r="A105" s="83" t="s">
        <v>14727</v>
      </c>
      <c r="B105" s="82" t="s">
        <v>14726</v>
      </c>
      <c r="C105" s="82" t="s">
        <v>6</v>
      </c>
      <c r="D105" s="82">
        <v>629900</v>
      </c>
      <c r="E105" s="84">
        <v>3</v>
      </c>
      <c r="F105" s="84">
        <v>611003</v>
      </c>
      <c r="G105" s="80" t="s">
        <v>6</v>
      </c>
    </row>
    <row r="106" spans="1:7" ht="26.4">
      <c r="A106" s="83" t="s">
        <v>2519</v>
      </c>
      <c r="B106" s="82" t="s">
        <v>14732</v>
      </c>
      <c r="C106" s="82" t="s">
        <v>6</v>
      </c>
      <c r="D106" s="82">
        <v>79900</v>
      </c>
      <c r="E106" s="84">
        <v>3</v>
      </c>
      <c r="F106" s="84">
        <v>77503</v>
      </c>
      <c r="G106" s="80" t="s">
        <v>6</v>
      </c>
    </row>
    <row r="107" spans="1:7" ht="52.8">
      <c r="A107" s="83" t="s">
        <v>14912</v>
      </c>
      <c r="B107" s="82" t="s">
        <v>14910</v>
      </c>
      <c r="C107" s="82" t="s">
        <v>6</v>
      </c>
      <c r="D107" s="82">
        <v>179900</v>
      </c>
      <c r="E107" s="84">
        <v>3</v>
      </c>
      <c r="F107" s="84">
        <v>174503</v>
      </c>
      <c r="G107" s="80" t="s">
        <v>6</v>
      </c>
    </row>
    <row r="108" spans="1:7" ht="39.6">
      <c r="A108" s="83" t="s">
        <v>14660</v>
      </c>
      <c r="B108" s="82" t="s">
        <v>14659</v>
      </c>
      <c r="C108" s="82" t="s">
        <v>6</v>
      </c>
      <c r="D108" s="82">
        <v>359900</v>
      </c>
      <c r="E108" s="84">
        <v>25</v>
      </c>
      <c r="F108" s="84">
        <v>266487</v>
      </c>
      <c r="G108" s="80" t="s">
        <v>6</v>
      </c>
    </row>
    <row r="109" spans="1:7" ht="52.8">
      <c r="A109" s="83" t="s">
        <v>14965</v>
      </c>
      <c r="B109" s="82" t="s">
        <v>14963</v>
      </c>
      <c r="C109" s="82" t="s">
        <v>6</v>
      </c>
      <c r="D109" s="82">
        <v>699900</v>
      </c>
      <c r="E109" s="84">
        <v>3</v>
      </c>
      <c r="F109" s="84">
        <v>678903</v>
      </c>
      <c r="G109" s="80" t="s">
        <v>6</v>
      </c>
    </row>
    <row r="110" spans="1:7" ht="66">
      <c r="A110" s="83" t="s">
        <v>16633</v>
      </c>
      <c r="B110" s="82" t="s">
        <v>16631</v>
      </c>
      <c r="C110" s="82" t="s">
        <v>6</v>
      </c>
      <c r="D110" s="82">
        <v>319900</v>
      </c>
      <c r="E110" s="84">
        <v>10</v>
      </c>
      <c r="F110" s="84">
        <v>287910</v>
      </c>
      <c r="G110" s="80" t="s">
        <v>6</v>
      </c>
    </row>
    <row r="111" spans="1:7" ht="66">
      <c r="A111" s="83" t="s">
        <v>14771</v>
      </c>
      <c r="B111" s="82" t="s">
        <v>14769</v>
      </c>
      <c r="C111" s="82" t="s">
        <v>6</v>
      </c>
      <c r="D111" s="82">
        <v>139900</v>
      </c>
      <c r="E111" s="84">
        <v>10</v>
      </c>
      <c r="F111" s="84">
        <v>125910</v>
      </c>
      <c r="G111" s="80" t="s">
        <v>6</v>
      </c>
    </row>
    <row r="112" spans="1:7" ht="79.2">
      <c r="A112" s="83" t="s">
        <v>14853</v>
      </c>
      <c r="B112" s="82" t="s">
        <v>14851</v>
      </c>
      <c r="C112" s="82" t="s">
        <v>6</v>
      </c>
      <c r="D112" s="82">
        <v>279900</v>
      </c>
      <c r="E112" s="84">
        <v>3</v>
      </c>
      <c r="F112" s="84">
        <v>271503</v>
      </c>
      <c r="G112" s="80" t="s">
        <v>6</v>
      </c>
    </row>
    <row r="113" spans="1:7" ht="52.8">
      <c r="A113" s="83" t="s">
        <v>14968</v>
      </c>
      <c r="B113" s="82" t="s">
        <v>14966</v>
      </c>
      <c r="C113" s="82" t="s">
        <v>6</v>
      </c>
      <c r="D113" s="82">
        <v>399900</v>
      </c>
      <c r="E113" s="84">
        <v>3</v>
      </c>
      <c r="F113" s="84">
        <v>387903</v>
      </c>
      <c r="G113" s="80" t="s">
        <v>6</v>
      </c>
    </row>
    <row r="114" spans="1:7" ht="39.6">
      <c r="A114" s="83" t="s">
        <v>14688</v>
      </c>
      <c r="B114" s="82" t="s">
        <v>14687</v>
      </c>
      <c r="C114" s="82" t="s">
        <v>6</v>
      </c>
      <c r="D114" s="82">
        <v>149900</v>
      </c>
      <c r="E114" s="84">
        <v>3</v>
      </c>
      <c r="F114" s="84">
        <v>145403</v>
      </c>
      <c r="G114" s="80" t="s">
        <v>6</v>
      </c>
    </row>
    <row r="115" spans="1:7" ht="66">
      <c r="A115" s="83" t="s">
        <v>291</v>
      </c>
      <c r="B115" s="82" t="s">
        <v>14677</v>
      </c>
      <c r="C115" s="82" t="s">
        <v>6</v>
      </c>
      <c r="D115" s="82">
        <v>399900</v>
      </c>
      <c r="E115" s="84">
        <v>3</v>
      </c>
      <c r="F115" s="84">
        <v>387903</v>
      </c>
      <c r="G115" s="80" t="s">
        <v>6</v>
      </c>
    </row>
    <row r="116" spans="1:7" ht="66">
      <c r="A116" s="83" t="s">
        <v>16636</v>
      </c>
      <c r="B116" s="82" t="s">
        <v>16634</v>
      </c>
      <c r="C116" s="82" t="s">
        <v>6</v>
      </c>
      <c r="D116" s="82">
        <v>1099900</v>
      </c>
      <c r="E116" s="84">
        <v>3</v>
      </c>
      <c r="F116" s="84">
        <v>1066903</v>
      </c>
      <c r="G116" s="80" t="s">
        <v>6</v>
      </c>
    </row>
    <row r="117" spans="1:7" ht="66">
      <c r="A117" s="83" t="s">
        <v>14872</v>
      </c>
      <c r="B117" s="82" t="s">
        <v>14870</v>
      </c>
      <c r="C117" s="82" t="s">
        <v>6</v>
      </c>
      <c r="D117" s="82">
        <v>529900</v>
      </c>
      <c r="E117" s="84">
        <v>3</v>
      </c>
      <c r="F117" s="84">
        <v>514003</v>
      </c>
      <c r="G117" s="80" t="s">
        <v>6</v>
      </c>
    </row>
    <row r="118" spans="1:7" ht="79.2">
      <c r="A118" s="83" t="s">
        <v>14705</v>
      </c>
      <c r="B118" s="82" t="s">
        <v>14704</v>
      </c>
      <c r="C118" s="82" t="s">
        <v>6</v>
      </c>
      <c r="D118" s="82">
        <v>499900</v>
      </c>
      <c r="E118" s="84">
        <v>3</v>
      </c>
      <c r="F118" s="84">
        <v>484903</v>
      </c>
      <c r="G118" s="80" t="s">
        <v>6</v>
      </c>
    </row>
    <row r="119" spans="1:7" ht="52.8">
      <c r="A119" s="83" t="s">
        <v>14826</v>
      </c>
      <c r="B119" s="82" t="s">
        <v>14824</v>
      </c>
      <c r="C119" s="82" t="s">
        <v>6</v>
      </c>
      <c r="D119" s="82">
        <v>749900</v>
      </c>
      <c r="E119" s="84">
        <v>3</v>
      </c>
      <c r="F119" s="84">
        <v>727403</v>
      </c>
      <c r="G119" s="80" t="s">
        <v>6</v>
      </c>
    </row>
    <row r="120" spans="1:7" ht="79.2">
      <c r="A120" s="83" t="s">
        <v>16639</v>
      </c>
      <c r="B120" s="82" t="s">
        <v>16637</v>
      </c>
      <c r="C120" s="82" t="s">
        <v>6</v>
      </c>
      <c r="D120" s="82">
        <v>879900</v>
      </c>
      <c r="E120" s="84">
        <v>3</v>
      </c>
      <c r="F120" s="84">
        <v>853503</v>
      </c>
      <c r="G120" s="80" t="s">
        <v>6</v>
      </c>
    </row>
    <row r="121" spans="1:7" ht="79.2">
      <c r="A121" s="83" t="s">
        <v>14773</v>
      </c>
      <c r="B121" s="82" t="s">
        <v>14772</v>
      </c>
      <c r="C121" s="82" t="s">
        <v>6</v>
      </c>
      <c r="D121" s="82">
        <v>469900</v>
      </c>
      <c r="E121" s="84">
        <v>3</v>
      </c>
      <c r="F121" s="84">
        <v>455803</v>
      </c>
      <c r="G121" s="80" t="s">
        <v>6</v>
      </c>
    </row>
    <row r="122" spans="1:7" ht="66">
      <c r="A122" s="83" t="s">
        <v>14828</v>
      </c>
      <c r="B122" s="82" t="s">
        <v>14827</v>
      </c>
      <c r="C122" s="82" t="s">
        <v>6</v>
      </c>
      <c r="D122" s="82">
        <v>469900</v>
      </c>
      <c r="E122" s="84">
        <v>3</v>
      </c>
      <c r="F122" s="84">
        <v>455803</v>
      </c>
      <c r="G122" s="80" t="s">
        <v>6</v>
      </c>
    </row>
    <row r="123" spans="1:7" ht="52.8">
      <c r="A123" s="83" t="s">
        <v>14642</v>
      </c>
      <c r="B123" s="82" t="s">
        <v>14641</v>
      </c>
      <c r="C123" s="82" t="s">
        <v>6</v>
      </c>
      <c r="D123" s="82">
        <v>159900</v>
      </c>
      <c r="E123" s="84">
        <v>3</v>
      </c>
      <c r="F123" s="84">
        <v>155103</v>
      </c>
      <c r="G123" s="80" t="s">
        <v>6</v>
      </c>
    </row>
    <row r="124" spans="1:7" ht="66">
      <c r="A124" s="83" t="s">
        <v>14874</v>
      </c>
      <c r="B124" s="82" t="s">
        <v>14873</v>
      </c>
      <c r="C124" s="82" t="s">
        <v>6</v>
      </c>
      <c r="D124" s="82">
        <v>749900</v>
      </c>
      <c r="E124" s="84">
        <v>3</v>
      </c>
      <c r="F124" s="84">
        <v>727403</v>
      </c>
      <c r="G124" s="80" t="s">
        <v>6</v>
      </c>
    </row>
    <row r="125" spans="1:7" ht="66">
      <c r="A125" s="83" t="s">
        <v>14712</v>
      </c>
      <c r="B125" s="82" t="s">
        <v>14711</v>
      </c>
      <c r="C125" s="82" t="s">
        <v>6</v>
      </c>
      <c r="D125" s="82">
        <v>259900</v>
      </c>
      <c r="E125" s="84">
        <v>3</v>
      </c>
      <c r="F125" s="84">
        <v>252103</v>
      </c>
      <c r="G125" s="80" t="s">
        <v>6</v>
      </c>
    </row>
    <row r="126" spans="1:7" ht="39.6">
      <c r="A126" s="83" t="s">
        <v>16642</v>
      </c>
      <c r="B126" s="82" t="s">
        <v>16640</v>
      </c>
      <c r="C126" s="82" t="s">
        <v>6</v>
      </c>
      <c r="D126" s="82">
        <v>439900</v>
      </c>
      <c r="E126" s="84">
        <v>3</v>
      </c>
      <c r="F126" s="84">
        <v>426703</v>
      </c>
      <c r="G126" s="80" t="s">
        <v>6</v>
      </c>
    </row>
    <row r="127" spans="1:7" ht="66">
      <c r="A127" s="83" t="s">
        <v>14748</v>
      </c>
      <c r="B127" s="82" t="s">
        <v>14747</v>
      </c>
      <c r="C127" s="82" t="s">
        <v>6</v>
      </c>
      <c r="D127" s="82">
        <v>599900</v>
      </c>
      <c r="E127" s="84">
        <v>10</v>
      </c>
      <c r="F127" s="84">
        <v>539910</v>
      </c>
      <c r="G127" s="80" t="s">
        <v>6</v>
      </c>
    </row>
    <row r="128" spans="1:7" ht="66">
      <c r="A128" s="83" t="s">
        <v>16645</v>
      </c>
      <c r="B128" s="82" t="s">
        <v>16643</v>
      </c>
      <c r="C128" s="82" t="s">
        <v>6</v>
      </c>
      <c r="D128" s="82">
        <v>599900</v>
      </c>
      <c r="E128" s="84">
        <v>3</v>
      </c>
      <c r="F128" s="84">
        <v>581903</v>
      </c>
      <c r="G128" s="80" t="s">
        <v>6</v>
      </c>
    </row>
    <row r="129" spans="1:7" ht="79.2">
      <c r="A129" s="83" t="s">
        <v>1441</v>
      </c>
      <c r="B129" s="82" t="s">
        <v>16646</v>
      </c>
      <c r="C129" s="82" t="s">
        <v>6</v>
      </c>
      <c r="D129" s="82">
        <v>929900</v>
      </c>
      <c r="E129" s="84">
        <v>3</v>
      </c>
      <c r="F129" s="84">
        <v>902003</v>
      </c>
      <c r="G129" s="80" t="s">
        <v>6</v>
      </c>
    </row>
    <row r="130" spans="1:7" ht="79.2">
      <c r="A130" s="83" t="s">
        <v>16650</v>
      </c>
      <c r="B130" s="82" t="s">
        <v>16648</v>
      </c>
      <c r="C130" s="82" t="s">
        <v>6</v>
      </c>
      <c r="D130" s="82">
        <v>799900</v>
      </c>
      <c r="E130" s="84">
        <v>3</v>
      </c>
      <c r="F130" s="84">
        <v>775903</v>
      </c>
      <c r="G130" s="80" t="s">
        <v>6</v>
      </c>
    </row>
    <row r="131" spans="1:7" ht="79.2">
      <c r="A131" s="83" t="s">
        <v>1447</v>
      </c>
      <c r="B131" s="82" t="s">
        <v>14969</v>
      </c>
      <c r="C131" s="82" t="s">
        <v>6</v>
      </c>
      <c r="D131" s="82">
        <v>689900</v>
      </c>
      <c r="E131" s="84">
        <v>3</v>
      </c>
      <c r="F131" s="84">
        <v>669203</v>
      </c>
      <c r="G131" s="80" t="s">
        <v>6</v>
      </c>
    </row>
    <row r="132" spans="1:7" ht="39.6">
      <c r="A132" s="83" t="s">
        <v>14801</v>
      </c>
      <c r="B132" s="82" t="s">
        <v>14800</v>
      </c>
      <c r="C132" s="82" t="s">
        <v>6</v>
      </c>
      <c r="D132" s="82">
        <v>279900</v>
      </c>
      <c r="E132" s="84">
        <v>3</v>
      </c>
      <c r="F132" s="84">
        <v>271503</v>
      </c>
      <c r="G132" s="80" t="s">
        <v>6</v>
      </c>
    </row>
    <row r="133" spans="1:7" ht="52.8">
      <c r="A133" s="83" t="s">
        <v>14855</v>
      </c>
      <c r="B133" s="82" t="s">
        <v>14854</v>
      </c>
      <c r="C133" s="82" t="s">
        <v>6</v>
      </c>
      <c r="D133" s="82">
        <v>139900</v>
      </c>
      <c r="E133" s="84">
        <v>10</v>
      </c>
      <c r="F133" s="84">
        <v>125910</v>
      </c>
      <c r="G133" s="80" t="s">
        <v>6</v>
      </c>
    </row>
    <row r="134" spans="1:7" ht="79.2">
      <c r="A134" s="83" t="s">
        <v>14976</v>
      </c>
      <c r="B134" s="82" t="s">
        <v>14974</v>
      </c>
      <c r="C134" s="82" t="s">
        <v>6</v>
      </c>
      <c r="D134" s="82">
        <v>459900</v>
      </c>
      <c r="E134" s="84">
        <v>3</v>
      </c>
      <c r="F134" s="84">
        <v>446103</v>
      </c>
      <c r="G134" s="80" t="s">
        <v>6</v>
      </c>
    </row>
    <row r="135" spans="1:7" ht="66">
      <c r="A135" s="83" t="s">
        <v>14980</v>
      </c>
      <c r="B135" s="82" t="s">
        <v>14977</v>
      </c>
      <c r="C135" s="82" t="s">
        <v>6</v>
      </c>
      <c r="D135" s="82">
        <v>849900</v>
      </c>
      <c r="E135" s="84">
        <v>3</v>
      </c>
      <c r="F135" s="84">
        <v>824403</v>
      </c>
      <c r="G135" s="80" t="s">
        <v>6</v>
      </c>
    </row>
    <row r="136" spans="1:7" ht="92.4">
      <c r="A136" s="83" t="s">
        <v>16658</v>
      </c>
      <c r="B136" s="82" t="s">
        <v>16655</v>
      </c>
      <c r="C136" s="82" t="s">
        <v>6</v>
      </c>
      <c r="D136" s="82">
        <v>749900</v>
      </c>
      <c r="E136" s="84">
        <v>3</v>
      </c>
      <c r="F136" s="84">
        <v>727403</v>
      </c>
      <c r="G136" s="80" t="s">
        <v>6</v>
      </c>
    </row>
    <row r="137" spans="1:7" ht="26.4">
      <c r="A137" s="83" t="s">
        <v>16664</v>
      </c>
      <c r="B137" s="82" t="s">
        <v>16662</v>
      </c>
      <c r="C137" s="82" t="s">
        <v>6</v>
      </c>
      <c r="D137" s="82">
        <v>599900</v>
      </c>
      <c r="E137" s="84">
        <v>3</v>
      </c>
      <c r="F137" s="84">
        <v>581903</v>
      </c>
      <c r="G137" s="80" t="s">
        <v>6</v>
      </c>
    </row>
    <row r="138" spans="1:7" ht="26.4">
      <c r="A138" s="83" t="s">
        <v>14983</v>
      </c>
      <c r="B138" s="82" t="s">
        <v>14981</v>
      </c>
      <c r="C138" s="82" t="s">
        <v>6</v>
      </c>
      <c r="D138" s="82">
        <v>499900</v>
      </c>
      <c r="E138" s="84">
        <v>3</v>
      </c>
      <c r="F138" s="84">
        <v>484903</v>
      </c>
      <c r="G138" s="80" t="s">
        <v>6</v>
      </c>
    </row>
    <row r="139" spans="1:7" ht="52.8">
      <c r="A139" s="83" t="s">
        <v>14741</v>
      </c>
      <c r="B139" s="82" t="s">
        <v>14740</v>
      </c>
      <c r="C139" s="82" t="s">
        <v>6</v>
      </c>
      <c r="D139" s="82">
        <v>309900</v>
      </c>
      <c r="E139" s="84">
        <v>3</v>
      </c>
      <c r="F139" s="84">
        <v>300603</v>
      </c>
      <c r="G139" s="80" t="s">
        <v>6</v>
      </c>
    </row>
    <row r="140" spans="1:7" ht="66">
      <c r="A140" s="83" t="s">
        <v>14765</v>
      </c>
      <c r="B140" s="82" t="s">
        <v>14764</v>
      </c>
      <c r="C140" s="82" t="s">
        <v>6</v>
      </c>
      <c r="D140" s="82">
        <v>399900</v>
      </c>
      <c r="E140" s="84">
        <v>3</v>
      </c>
      <c r="F140" s="84">
        <v>387903</v>
      </c>
      <c r="G140" s="80" t="s">
        <v>6</v>
      </c>
    </row>
    <row r="141" spans="1:7" ht="52.8">
      <c r="A141" s="83" t="s">
        <v>14992</v>
      </c>
      <c r="B141" s="82" t="s">
        <v>14990</v>
      </c>
      <c r="C141" s="82" t="s">
        <v>6</v>
      </c>
      <c r="D141" s="82">
        <v>819900</v>
      </c>
      <c r="E141" s="84">
        <v>17</v>
      </c>
      <c r="F141" s="84">
        <v>675287</v>
      </c>
      <c r="G141" s="80" t="s">
        <v>6</v>
      </c>
    </row>
    <row r="142" spans="1:7" ht="66">
      <c r="A142" s="83" t="s">
        <v>16679</v>
      </c>
      <c r="B142" s="82" t="s">
        <v>16677</v>
      </c>
      <c r="C142" s="82" t="s">
        <v>6</v>
      </c>
      <c r="D142" s="82">
        <v>799900</v>
      </c>
      <c r="E142" s="84">
        <v>3</v>
      </c>
      <c r="F142" s="84">
        <v>775903</v>
      </c>
      <c r="G142" s="80" t="s">
        <v>6</v>
      </c>
    </row>
    <row r="143" spans="1:7" ht="66">
      <c r="A143" s="83" t="s">
        <v>16696</v>
      </c>
      <c r="B143" s="82" t="s">
        <v>16695</v>
      </c>
      <c r="C143" s="82" t="s">
        <v>6</v>
      </c>
      <c r="D143" s="82">
        <v>899900</v>
      </c>
      <c r="E143" s="84">
        <v>3</v>
      </c>
      <c r="F143" s="84">
        <v>872903</v>
      </c>
      <c r="G143" s="80" t="s">
        <v>6</v>
      </c>
    </row>
    <row r="144" spans="1:7" ht="79.2">
      <c r="A144" s="83" t="s">
        <v>16707</v>
      </c>
      <c r="B144" s="82" t="s">
        <v>16706</v>
      </c>
      <c r="C144" s="82" t="s">
        <v>6</v>
      </c>
      <c r="D144" s="82">
        <v>929900</v>
      </c>
      <c r="E144" s="84">
        <v>3</v>
      </c>
      <c r="F144" s="84">
        <v>902003</v>
      </c>
      <c r="G144" s="80" t="s">
        <v>6</v>
      </c>
    </row>
    <row r="145" spans="1:7" ht="66">
      <c r="A145" s="83" t="s">
        <v>16709</v>
      </c>
      <c r="B145" s="82" t="s">
        <v>16708</v>
      </c>
      <c r="C145" s="82" t="s">
        <v>6</v>
      </c>
      <c r="D145" s="82">
        <v>929900</v>
      </c>
      <c r="E145" s="84">
        <v>3</v>
      </c>
      <c r="F145" s="84">
        <v>902003</v>
      </c>
      <c r="G145" s="80" t="s">
        <v>6</v>
      </c>
    </row>
    <row r="146" spans="1:7" ht="79.2">
      <c r="A146" s="83" t="s">
        <v>16711</v>
      </c>
      <c r="B146" s="82" t="s">
        <v>16710</v>
      </c>
      <c r="C146" s="82" t="s">
        <v>6</v>
      </c>
      <c r="D146" s="82">
        <v>279900</v>
      </c>
      <c r="E146" s="84">
        <v>3</v>
      </c>
      <c r="F146" s="84">
        <v>271503</v>
      </c>
      <c r="G146" s="80" t="s">
        <v>6</v>
      </c>
    </row>
    <row r="147" spans="1:7" ht="66">
      <c r="A147" s="83" t="s">
        <v>14915</v>
      </c>
      <c r="B147" s="82" t="s">
        <v>14913</v>
      </c>
      <c r="C147" s="82" t="s">
        <v>6</v>
      </c>
      <c r="D147" s="82">
        <v>1099900</v>
      </c>
      <c r="E147" s="84">
        <v>3</v>
      </c>
      <c r="F147" s="84">
        <v>1066903</v>
      </c>
      <c r="G147" s="80" t="s">
        <v>6</v>
      </c>
    </row>
    <row r="148" spans="1:7" ht="66">
      <c r="A148" s="83" t="s">
        <v>16727</v>
      </c>
      <c r="B148" s="82" t="s">
        <v>16725</v>
      </c>
      <c r="C148" s="82" t="s">
        <v>6</v>
      </c>
      <c r="D148" s="82">
        <v>599900</v>
      </c>
      <c r="E148" s="84">
        <v>3</v>
      </c>
      <c r="F148" s="84">
        <v>581903</v>
      </c>
      <c r="G148" s="80" t="s">
        <v>6</v>
      </c>
    </row>
    <row r="149" spans="1:7" ht="66">
      <c r="A149" s="83" t="s">
        <v>14997</v>
      </c>
      <c r="B149" s="82" t="s">
        <v>14996</v>
      </c>
      <c r="C149" s="82" t="s">
        <v>6</v>
      </c>
      <c r="D149" s="82">
        <v>399900</v>
      </c>
      <c r="E149" s="84">
        <v>3</v>
      </c>
      <c r="F149" s="84">
        <v>387903</v>
      </c>
      <c r="G149" s="80" t="s">
        <v>6</v>
      </c>
    </row>
    <row r="150" spans="1:7" ht="26.4">
      <c r="A150" s="83" t="s">
        <v>16730</v>
      </c>
      <c r="B150" s="82" t="s">
        <v>16728</v>
      </c>
      <c r="C150" s="82" t="s">
        <v>6</v>
      </c>
      <c r="D150" s="82">
        <v>759900</v>
      </c>
      <c r="E150" s="84">
        <v>3</v>
      </c>
      <c r="F150" s="84">
        <v>737103</v>
      </c>
      <c r="G150" s="80" t="s">
        <v>6</v>
      </c>
    </row>
    <row r="151" spans="1:7" ht="39.6">
      <c r="A151" s="83" t="s">
        <v>452</v>
      </c>
      <c r="B151" s="82" t="s">
        <v>16731</v>
      </c>
      <c r="C151" s="82" t="s">
        <v>6</v>
      </c>
      <c r="D151" s="82">
        <v>339900</v>
      </c>
      <c r="E151" s="84">
        <v>10</v>
      </c>
      <c r="F151" s="84">
        <v>305910</v>
      </c>
      <c r="G151" s="80" t="s">
        <v>6</v>
      </c>
    </row>
    <row r="152" spans="1:7" ht="39.6">
      <c r="A152" s="83" t="s">
        <v>16735</v>
      </c>
      <c r="B152" s="82" t="s">
        <v>16733</v>
      </c>
      <c r="C152" s="82" t="s">
        <v>6</v>
      </c>
      <c r="D152" s="82">
        <v>399900</v>
      </c>
      <c r="E152" s="84">
        <v>10</v>
      </c>
      <c r="F152" s="84">
        <v>359910</v>
      </c>
      <c r="G152" s="80" t="s">
        <v>6</v>
      </c>
    </row>
    <row r="153" spans="1:7" ht="26.4">
      <c r="A153" s="83" t="s">
        <v>16738</v>
      </c>
      <c r="B153" s="82" t="s">
        <v>16736</v>
      </c>
      <c r="C153" s="82" t="s">
        <v>6</v>
      </c>
      <c r="D153" s="82">
        <v>1219900</v>
      </c>
      <c r="E153" s="84">
        <v>3</v>
      </c>
      <c r="F153" s="84">
        <v>1183303</v>
      </c>
      <c r="G153" s="80" t="s">
        <v>6</v>
      </c>
    </row>
    <row r="154" spans="1:7" ht="26.4">
      <c r="A154" s="83" t="s">
        <v>16744</v>
      </c>
      <c r="B154" s="82" t="s">
        <v>16742</v>
      </c>
      <c r="C154" s="82" t="s">
        <v>6</v>
      </c>
      <c r="D154" s="82">
        <v>1439900</v>
      </c>
      <c r="E154" s="84">
        <v>3</v>
      </c>
      <c r="F154" s="84">
        <v>1396703</v>
      </c>
      <c r="G154" s="80" t="s">
        <v>6</v>
      </c>
    </row>
    <row r="155" spans="1:7" ht="26.4">
      <c r="A155" s="83" t="s">
        <v>16747</v>
      </c>
      <c r="B155" s="82" t="s">
        <v>16745</v>
      </c>
      <c r="C155" s="82" t="s">
        <v>6</v>
      </c>
      <c r="D155" s="82">
        <v>1409900</v>
      </c>
      <c r="E155" s="84">
        <v>3</v>
      </c>
      <c r="F155" s="84">
        <v>1367603</v>
      </c>
      <c r="G155" s="80" t="s">
        <v>6</v>
      </c>
    </row>
    <row r="156" spans="1:7" ht="26.4">
      <c r="A156" s="83" t="s">
        <v>16750</v>
      </c>
      <c r="B156" s="82" t="s">
        <v>16748</v>
      </c>
      <c r="C156" s="82" t="s">
        <v>6</v>
      </c>
      <c r="D156" s="82">
        <v>1349900</v>
      </c>
      <c r="E156" s="84">
        <v>3</v>
      </c>
      <c r="F156" s="84">
        <v>1309403</v>
      </c>
      <c r="G156" s="80" t="s">
        <v>6</v>
      </c>
    </row>
    <row r="157" spans="1:7" ht="26.4">
      <c r="A157" s="83" t="s">
        <v>16753</v>
      </c>
      <c r="B157" s="82" t="s">
        <v>16751</v>
      </c>
      <c r="C157" s="82" t="s">
        <v>6</v>
      </c>
      <c r="D157" s="82">
        <v>1429900</v>
      </c>
      <c r="E157" s="84">
        <v>3</v>
      </c>
      <c r="F157" s="84">
        <v>1387003</v>
      </c>
      <c r="G157" s="80" t="s">
        <v>6</v>
      </c>
    </row>
    <row r="158" spans="1:7" ht="66">
      <c r="A158" s="83" t="s">
        <v>16755</v>
      </c>
      <c r="B158" s="82" t="s">
        <v>16754</v>
      </c>
      <c r="C158" s="82" t="s">
        <v>6</v>
      </c>
      <c r="D158" s="82">
        <v>369900</v>
      </c>
      <c r="E158" s="84">
        <v>3</v>
      </c>
      <c r="F158" s="84">
        <v>358803</v>
      </c>
      <c r="G158" s="80" t="s">
        <v>6</v>
      </c>
    </row>
    <row r="159" spans="1:7" ht="66">
      <c r="A159" s="83" t="s">
        <v>16773</v>
      </c>
      <c r="B159" s="82" t="s">
        <v>16771</v>
      </c>
      <c r="C159" s="82" t="s">
        <v>6</v>
      </c>
      <c r="D159" s="82">
        <v>249900</v>
      </c>
      <c r="E159" s="84">
        <v>3</v>
      </c>
      <c r="F159" s="84">
        <v>242403</v>
      </c>
      <c r="G159" s="80" t="s">
        <v>6</v>
      </c>
    </row>
    <row r="160" spans="1:7" ht="66">
      <c r="A160" s="83" t="s">
        <v>15008</v>
      </c>
      <c r="B160" s="82" t="s">
        <v>15006</v>
      </c>
      <c r="C160" s="82" t="s">
        <v>6</v>
      </c>
      <c r="D160" s="82">
        <v>279900</v>
      </c>
      <c r="E160" s="84">
        <v>10</v>
      </c>
      <c r="F160" s="84">
        <v>251910</v>
      </c>
      <c r="G160" s="80" t="s">
        <v>6</v>
      </c>
    </row>
    <row r="161" spans="1:7" ht="92.4">
      <c r="A161" s="83" t="s">
        <v>16776</v>
      </c>
      <c r="B161" s="82" t="s">
        <v>16774</v>
      </c>
      <c r="C161" s="82" t="s">
        <v>6</v>
      </c>
      <c r="D161" s="82">
        <v>659900</v>
      </c>
      <c r="E161" s="84">
        <v>3</v>
      </c>
      <c r="F161" s="84">
        <v>640103</v>
      </c>
      <c r="G161" s="80" t="s">
        <v>6</v>
      </c>
    </row>
    <row r="162" spans="1:7" ht="52.8">
      <c r="A162" s="83" t="s">
        <v>16120</v>
      </c>
      <c r="B162" s="82" t="s">
        <v>16777</v>
      </c>
      <c r="C162" s="82" t="s">
        <v>6</v>
      </c>
      <c r="D162" s="82">
        <v>199900</v>
      </c>
      <c r="E162" s="84">
        <v>3</v>
      </c>
      <c r="F162" s="84">
        <v>193903</v>
      </c>
      <c r="G162" s="80" t="s">
        <v>6</v>
      </c>
    </row>
    <row r="163" spans="1:7" ht="52.8">
      <c r="A163" s="83" t="s">
        <v>15011</v>
      </c>
      <c r="B163" s="82" t="s">
        <v>15009</v>
      </c>
      <c r="C163" s="82" t="s">
        <v>6</v>
      </c>
      <c r="D163" s="82">
        <v>299900</v>
      </c>
      <c r="E163" s="84">
        <v>10</v>
      </c>
      <c r="F163" s="84">
        <v>269910</v>
      </c>
      <c r="G163" s="80" t="s">
        <v>6</v>
      </c>
    </row>
    <row r="164" spans="1:7" ht="66">
      <c r="A164" s="83" t="s">
        <v>15852</v>
      </c>
      <c r="B164" s="82" t="s">
        <v>16779</v>
      </c>
      <c r="C164" s="82" t="s">
        <v>6</v>
      </c>
      <c r="D164" s="82">
        <v>379900</v>
      </c>
      <c r="E164" s="84">
        <v>3</v>
      </c>
      <c r="F164" s="84">
        <v>368503</v>
      </c>
      <c r="G164" s="80" t="s">
        <v>6</v>
      </c>
    </row>
    <row r="165" spans="1:7" ht="26.4">
      <c r="A165" s="83" t="s">
        <v>14921</v>
      </c>
      <c r="B165" s="82" t="s">
        <v>14919</v>
      </c>
      <c r="C165" s="82" t="s">
        <v>6</v>
      </c>
      <c r="D165" s="82">
        <v>739900</v>
      </c>
      <c r="E165" s="84">
        <v>10</v>
      </c>
      <c r="F165" s="84">
        <v>665910</v>
      </c>
      <c r="G165" s="80" t="s">
        <v>6</v>
      </c>
    </row>
    <row r="166" spans="1:7" ht="66">
      <c r="A166" s="83" t="s">
        <v>16782</v>
      </c>
      <c r="B166" s="82" t="s">
        <v>16781</v>
      </c>
      <c r="C166" s="82" t="s">
        <v>6</v>
      </c>
      <c r="D166" s="82">
        <v>999900</v>
      </c>
      <c r="E166" s="84">
        <v>3</v>
      </c>
      <c r="F166" s="84">
        <v>969903</v>
      </c>
      <c r="G166" s="80" t="s">
        <v>6</v>
      </c>
    </row>
    <row r="167" spans="1:7" ht="26.4">
      <c r="A167" s="83" t="s">
        <v>16787</v>
      </c>
      <c r="B167" s="82" t="s">
        <v>16786</v>
      </c>
      <c r="C167" s="82" t="s">
        <v>6</v>
      </c>
      <c r="D167" s="82">
        <v>929900</v>
      </c>
      <c r="E167" s="84">
        <v>3</v>
      </c>
      <c r="F167" s="84">
        <v>902003</v>
      </c>
      <c r="G167" s="80" t="s">
        <v>6</v>
      </c>
    </row>
    <row r="168" spans="1:7" ht="66">
      <c r="A168" s="83" t="s">
        <v>14782</v>
      </c>
      <c r="B168" s="82" t="s">
        <v>14781</v>
      </c>
      <c r="C168" s="82" t="s">
        <v>6</v>
      </c>
      <c r="D168" s="82">
        <v>449900</v>
      </c>
      <c r="E168" s="84">
        <v>3</v>
      </c>
      <c r="F168" s="84">
        <v>436403</v>
      </c>
      <c r="G168" s="80" t="s">
        <v>6</v>
      </c>
    </row>
    <row r="169" spans="1:7" ht="66">
      <c r="A169" s="83" t="s">
        <v>16798</v>
      </c>
      <c r="B169" s="82" t="s">
        <v>16796</v>
      </c>
      <c r="C169" s="82" t="s">
        <v>6</v>
      </c>
      <c r="D169" s="82">
        <v>1699900</v>
      </c>
      <c r="E169" s="84">
        <v>3</v>
      </c>
      <c r="F169" s="84">
        <v>1648903</v>
      </c>
      <c r="G169" s="80" t="s">
        <v>6</v>
      </c>
    </row>
    <row r="170" spans="1:7" ht="39.6">
      <c r="A170" s="83" t="s">
        <v>16801</v>
      </c>
      <c r="B170" s="82" t="s">
        <v>16799</v>
      </c>
      <c r="C170" s="82" t="s">
        <v>6</v>
      </c>
      <c r="D170" s="82">
        <v>849900</v>
      </c>
      <c r="E170" s="84">
        <v>3</v>
      </c>
      <c r="F170" s="84">
        <v>824403</v>
      </c>
      <c r="G170" s="80" t="s">
        <v>6</v>
      </c>
    </row>
    <row r="171" spans="1:7" ht="39.6">
      <c r="A171" s="83" t="s">
        <v>16804</v>
      </c>
      <c r="B171" s="82" t="s">
        <v>16802</v>
      </c>
      <c r="C171" s="82" t="s">
        <v>6</v>
      </c>
      <c r="D171" s="82">
        <v>1099900</v>
      </c>
      <c r="E171" s="84">
        <v>3</v>
      </c>
      <c r="F171" s="84">
        <v>1066903</v>
      </c>
      <c r="G171" s="80" t="s">
        <v>6</v>
      </c>
    </row>
    <row r="172" spans="1:7" ht="39.6">
      <c r="A172" s="83" t="s">
        <v>16807</v>
      </c>
      <c r="B172" s="82" t="s">
        <v>16805</v>
      </c>
      <c r="C172" s="82" t="s">
        <v>6</v>
      </c>
      <c r="D172" s="82">
        <v>849900</v>
      </c>
      <c r="E172" s="84">
        <v>3</v>
      </c>
      <c r="F172" s="84">
        <v>824403</v>
      </c>
      <c r="G172" s="80" t="s">
        <v>6</v>
      </c>
    </row>
    <row r="173" spans="1:7" ht="39.6">
      <c r="A173" s="83" t="s">
        <v>16811</v>
      </c>
      <c r="B173" s="82" t="s">
        <v>16809</v>
      </c>
      <c r="C173" s="82" t="s">
        <v>6</v>
      </c>
      <c r="D173" s="82">
        <v>1699900</v>
      </c>
      <c r="E173" s="84">
        <v>3</v>
      </c>
      <c r="F173" s="84">
        <v>1648903</v>
      </c>
      <c r="G173" s="80" t="s">
        <v>6</v>
      </c>
    </row>
    <row r="174" spans="1:7" ht="66">
      <c r="A174" s="83" t="s">
        <v>16814</v>
      </c>
      <c r="B174" s="82" t="s">
        <v>16812</v>
      </c>
      <c r="C174" s="82" t="s">
        <v>6</v>
      </c>
      <c r="D174" s="82">
        <v>649900</v>
      </c>
      <c r="E174" s="84">
        <v>3</v>
      </c>
      <c r="F174" s="84">
        <v>630403</v>
      </c>
      <c r="G174" s="80" t="s">
        <v>6</v>
      </c>
    </row>
    <row r="175" spans="1:7" ht="66">
      <c r="A175" s="83" t="s">
        <v>16817</v>
      </c>
      <c r="B175" s="82" t="s">
        <v>16815</v>
      </c>
      <c r="C175" s="82" t="s">
        <v>6</v>
      </c>
      <c r="D175" s="82">
        <v>599900</v>
      </c>
      <c r="E175" s="84">
        <v>3</v>
      </c>
      <c r="F175" s="84">
        <v>581903</v>
      </c>
      <c r="G175" s="80" t="s">
        <v>6</v>
      </c>
    </row>
    <row r="176" spans="1:7" ht="39.6">
      <c r="A176" s="83" t="s">
        <v>16820</v>
      </c>
      <c r="B176" s="82" t="s">
        <v>16818</v>
      </c>
      <c r="C176" s="82" t="s">
        <v>6</v>
      </c>
      <c r="D176" s="82">
        <v>579900</v>
      </c>
      <c r="E176" s="84">
        <v>3</v>
      </c>
      <c r="F176" s="84">
        <v>562503</v>
      </c>
      <c r="G176" s="80" t="s">
        <v>6</v>
      </c>
    </row>
    <row r="177" spans="1:7" ht="39.6">
      <c r="A177" s="83" t="s">
        <v>16823</v>
      </c>
      <c r="B177" s="82" t="s">
        <v>16821</v>
      </c>
      <c r="C177" s="82" t="s">
        <v>6</v>
      </c>
      <c r="D177" s="82">
        <v>1629900</v>
      </c>
      <c r="E177" s="84">
        <v>3</v>
      </c>
      <c r="F177" s="84">
        <v>1581003</v>
      </c>
      <c r="G177" s="80" t="s">
        <v>6</v>
      </c>
    </row>
    <row r="178" spans="1:7" ht="39.6">
      <c r="A178" s="83" t="s">
        <v>16825</v>
      </c>
      <c r="B178" s="82" t="s">
        <v>16824</v>
      </c>
      <c r="C178" s="82" t="s">
        <v>6</v>
      </c>
      <c r="D178" s="82">
        <v>729900</v>
      </c>
      <c r="E178" s="84">
        <v>3</v>
      </c>
      <c r="F178" s="84">
        <v>708003</v>
      </c>
      <c r="G178" s="80" t="s">
        <v>6</v>
      </c>
    </row>
    <row r="179" spans="1:7" ht="26.4">
      <c r="A179" s="83" t="s">
        <v>16829</v>
      </c>
      <c r="B179" s="82" t="s">
        <v>16828</v>
      </c>
      <c r="C179" s="82" t="s">
        <v>6</v>
      </c>
      <c r="D179" s="82">
        <v>1099900</v>
      </c>
      <c r="E179" s="84">
        <v>3</v>
      </c>
      <c r="F179" s="84">
        <v>1066903</v>
      </c>
      <c r="G179" s="80" t="s">
        <v>6</v>
      </c>
    </row>
    <row r="180" spans="1:7" ht="66">
      <c r="A180" s="83" t="s">
        <v>16834</v>
      </c>
      <c r="B180" s="82" t="s">
        <v>16832</v>
      </c>
      <c r="C180" s="82" t="s">
        <v>6</v>
      </c>
      <c r="D180" s="82">
        <v>949900</v>
      </c>
      <c r="E180" s="84">
        <v>3</v>
      </c>
      <c r="F180" s="84">
        <v>921403</v>
      </c>
      <c r="G180" s="80" t="s">
        <v>6</v>
      </c>
    </row>
    <row r="181" spans="1:7" ht="66">
      <c r="A181" s="83" t="s">
        <v>16837</v>
      </c>
      <c r="B181" s="82" t="s">
        <v>16835</v>
      </c>
      <c r="C181" s="82" t="s">
        <v>6</v>
      </c>
      <c r="D181" s="82">
        <v>1249900</v>
      </c>
      <c r="E181" s="84">
        <v>3</v>
      </c>
      <c r="F181" s="84">
        <v>1212403</v>
      </c>
      <c r="G181" s="80" t="s">
        <v>6</v>
      </c>
    </row>
    <row r="182" spans="1:7" ht="26.4">
      <c r="A182" s="83" t="s">
        <v>16839</v>
      </c>
      <c r="B182" s="82" t="s">
        <v>16838</v>
      </c>
      <c r="C182" s="82" t="s">
        <v>6</v>
      </c>
      <c r="D182" s="82">
        <v>579900</v>
      </c>
      <c r="E182" s="84">
        <v>3</v>
      </c>
      <c r="F182" s="84">
        <v>562503</v>
      </c>
      <c r="G182" s="80" t="s">
        <v>6</v>
      </c>
    </row>
    <row r="183" spans="1:7" ht="39.6">
      <c r="A183" s="83" t="s">
        <v>16844</v>
      </c>
      <c r="B183" s="82" t="s">
        <v>16842</v>
      </c>
      <c r="C183" s="82" t="s">
        <v>6</v>
      </c>
      <c r="D183" s="82">
        <v>1099900</v>
      </c>
      <c r="E183" s="84">
        <v>3</v>
      </c>
      <c r="F183" s="84">
        <v>1066903</v>
      </c>
      <c r="G183" s="80" t="s">
        <v>6</v>
      </c>
    </row>
    <row r="184" spans="1:7" ht="52.8">
      <c r="A184" s="83" t="s">
        <v>16873</v>
      </c>
      <c r="B184" s="82" t="s">
        <v>16871</v>
      </c>
      <c r="C184" s="82" t="s">
        <v>6</v>
      </c>
      <c r="D184" s="82">
        <v>389900</v>
      </c>
      <c r="E184" s="84">
        <v>3</v>
      </c>
      <c r="F184" s="84">
        <v>378203</v>
      </c>
      <c r="G184" s="80" t="s">
        <v>6</v>
      </c>
    </row>
    <row r="185" spans="1:7" ht="79.2">
      <c r="A185" s="83" t="s">
        <v>132</v>
      </c>
      <c r="B185" s="82" t="s">
        <v>14877</v>
      </c>
      <c r="C185" s="82" t="s">
        <v>6</v>
      </c>
      <c r="D185" s="82">
        <v>74900</v>
      </c>
      <c r="E185" s="84">
        <v>10</v>
      </c>
      <c r="F185" s="84">
        <v>67410</v>
      </c>
      <c r="G185" s="80" t="s">
        <v>6</v>
      </c>
    </row>
    <row r="186" spans="1:7" ht="79.2">
      <c r="A186" s="83" t="s">
        <v>60</v>
      </c>
      <c r="B186" s="82" t="s">
        <v>14790</v>
      </c>
      <c r="C186" s="82" t="s">
        <v>6</v>
      </c>
      <c r="D186" s="82">
        <v>94900</v>
      </c>
      <c r="E186" s="84">
        <v>3</v>
      </c>
      <c r="F186" s="84">
        <v>92053</v>
      </c>
      <c r="G186" s="80" t="s">
        <v>6</v>
      </c>
    </row>
    <row r="187" spans="1:7" ht="52.8">
      <c r="A187" s="83" t="s">
        <v>15273</v>
      </c>
      <c r="B187" s="82" t="s">
        <v>16877</v>
      </c>
      <c r="C187" s="82" t="s">
        <v>6</v>
      </c>
      <c r="D187" s="82">
        <v>299900</v>
      </c>
      <c r="E187" s="84">
        <v>3</v>
      </c>
      <c r="F187" s="84">
        <v>290903</v>
      </c>
      <c r="G187" s="80" t="s">
        <v>6</v>
      </c>
    </row>
  </sheetData>
  <mergeCells count="12">
    <mergeCell ref="E1:G1"/>
    <mergeCell ref="D1:D2"/>
    <mergeCell ref="D3:D4"/>
    <mergeCell ref="E3:E4"/>
    <mergeCell ref="F3:F4"/>
    <mergeCell ref="G3:G4"/>
    <mergeCell ref="A1:A2"/>
    <mergeCell ref="A3:A4"/>
    <mergeCell ref="B1:B2"/>
    <mergeCell ref="B3:B4"/>
    <mergeCell ref="C1:C2"/>
    <mergeCell ref="C3:C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SODIMAC</vt:lpstr>
      <vt:lpstr>ALL PRODUCTS</vt:lpstr>
      <vt:lpstr>LISTA DE PRECIOS EKM </vt:lpstr>
      <vt:lpstr>pesos</vt:lpstr>
      <vt:lpstr>COSTOS VARIOS</vt:lpstr>
      <vt:lpstr>INVENTARIO</vt:lpstr>
      <vt:lpstr>Precios ML</vt:lpstr>
      <vt:lpstr>Precios</vt:lpstr>
      <vt:lpstr>MELI BOG</vt:lpstr>
      <vt:lpstr>Inventarios</vt:lpstr>
      <vt:lpstr>MELI MED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lafabricacion@hotmail.com</cp:lastModifiedBy>
  <dcterms:created xsi:type="dcterms:W3CDTF">2025-08-12T18:21:51Z</dcterms:created>
  <dcterms:modified xsi:type="dcterms:W3CDTF">2025-11-28T17:58:26Z</dcterms:modified>
</cp:coreProperties>
</file>